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D:\2026_Konyveles\Konyveles_2026_a\"/>
    </mc:Choice>
  </mc:AlternateContent>
  <xr:revisionPtr revIDLastSave="0" documentId="13_ncr:1_{D3709FC9-A294-42CC-BBD6-8CF3AF8E3AC5}" xr6:coauthVersionLast="47" xr6:coauthVersionMax="47" xr10:uidLastSave="{00000000-0000-0000-0000-000000000000}"/>
  <workbookProtection workbookAlgorithmName="SHA-512" workbookHashValue="KyZQsYFIsv3Mu9u0cS0/RJfoDSKafA8KUAlqyAA9qXem95Zr4qm59iChrf0a3kHjXLnS+kysLmoUn79eXdpa4g==" workbookSaltValue="KnJNjv5wWfQj1+T96XI/4w==" workbookSpinCount="100000" lockStructure="1"/>
  <bookViews>
    <workbookView xWindow="-108" yWindow="-108" windowWidth="30936" windowHeight="16776" firstSheet="1" activeTab="1" xr2:uid="{00000000-000D-0000-FFFF-FFFF00000000}"/>
  </bookViews>
  <sheets>
    <sheet name="Cs" sheetId="1" state="hidden" r:id="rId1"/>
    <sheet name="Kiadasi_kiseroiv" sheetId="5" r:id="rId2"/>
    <sheet name="Fo_konyv" sheetId="2" r:id="rId3"/>
    <sheet name="Naplo" sheetId="3" r:id="rId4"/>
    <sheet name="Csoportnaplo" sheetId="4" r:id="rId5"/>
    <sheet name="Resz_szamadas" sheetId="6" r:id="rId6"/>
  </sheets>
  <externalReferences>
    <externalReference r:id="rId7"/>
  </externalReferences>
  <definedNames>
    <definedName name="ab">[1]A!$C$6:$M$1000</definedName>
    <definedName name="bb">[1]B!$C$6:$M$500</definedName>
    <definedName name="bev">[1]Hibak!$Z$61:$Z$120</definedName>
    <definedName name="beva">[1]Hibak!$AA$61:$AA$120</definedName>
    <definedName name="bevb">[1]Hibak!$AB$61:$AB$120</definedName>
    <definedName name="bevc">[1]Hibak!$AC$61:$AC$120</definedName>
    <definedName name="bevd">[1]Hibak!$AD$61:$AD$120</definedName>
    <definedName name="beve">[1]Hibak!$AE$61:$AE$120</definedName>
    <definedName name="bevf">[1]Hibak!$AF$61:$AF$120</definedName>
    <definedName name="bevg">[1]Hibak!$AG$61:$AG$120</definedName>
    <definedName name="bevh">[1]Hibak!$AH$61:$AH$120</definedName>
    <definedName name="bevi">[1]Hibak!$AI$61:$AI$120</definedName>
    <definedName name="bevj">[1]Hibak!$AJ$61:$AJ$120</definedName>
    <definedName name="bevk">[1]Hibak!$AK$61:$AK$120</definedName>
    <definedName name="bevl">[1]Hibak!$AL$61:$AL$120</definedName>
    <definedName name="bevm">[1]Hibak!$AM$61:$AM$120</definedName>
    <definedName name="bevn">[1]Hibak!$AN$61:$AN$120</definedName>
    <definedName name="bevo">[1]Hibak!$AO$61:$AO$120</definedName>
    <definedName name="bevp">[1]Hibak!$AP$61:$AP$120</definedName>
    <definedName name="bevq">[1]Hibak!$AQ$61:$AQ$120</definedName>
    <definedName name="bevr">[1]Hibak!$AR$61:$AR$120</definedName>
    <definedName name="bevs">[1]Hibak!$AS$61:$AS$120</definedName>
    <definedName name="bevt">[1]Hibak!$AT$61:$AT$120</definedName>
    <definedName name="cb">[1]C!$C$6:$M$500</definedName>
    <definedName name="Csfi">[1]Hibak!$C$198:$D$1131</definedName>
    <definedName name="CSnaploSz">Csoportnaplo!$AZ$1:INDEX(Csoportnaplo!$AZ:$AZ,Csoportnaplo!$AW$1)</definedName>
    <definedName name="CsNapNY">Csoportnaplo!$A$4:INDEX(Csoportnaplo!$H:$H,Csoportnaplo!$M$1)</definedName>
    <definedName name="db">[1]D!$C$6:$M$200</definedName>
    <definedName name="eb">[1]E!$C$6:$M$200</definedName>
    <definedName name="fb">[1]F!$C$6:$M$200</definedName>
    <definedName name="fi">[1]Hibak!$C$198:$D$1131</definedName>
    <definedName name="gb">[1]G!$C$6:$M$200</definedName>
    <definedName name="hb">[1]H!$C$6:$M$100</definedName>
    <definedName name="ib">[1]I!$C$6:$M$100</definedName>
    <definedName name="jb">[1]J!$C$6:$M$100</definedName>
    <definedName name="Kassza">[1]Kassza!$C$6:$M$4000</definedName>
    <definedName name="kb">[1]K!$C$6:$M$100</definedName>
    <definedName name="kiad">[1]Hibak!$AZ$50:$AZ$120</definedName>
    <definedName name="kiada">[1]Hibak!$BA$50:$BA$120</definedName>
    <definedName name="kiadb">[1]Hibak!$BB$50:$BB$120</definedName>
    <definedName name="kiadc">[1]Hibak!$BC$50:$BC$120</definedName>
    <definedName name="kiadd">[1]Hibak!$BD$50:$BD$120</definedName>
    <definedName name="kiade">[1]Hibak!$BE$50:$BE$120</definedName>
    <definedName name="kiadf">[1]Hibak!$BF$50:$BF$120</definedName>
    <definedName name="kiadg">[1]Hibak!$BG$50:$BG$120</definedName>
    <definedName name="kiadh">[1]Hibak!$BH$50:$BH$120</definedName>
    <definedName name="kiadi">[1]Hibak!$BI$50:$BI$120</definedName>
    <definedName name="kiadj">[1]Hibak!$BJ$50:$BJ$120</definedName>
    <definedName name="kiadk">[1]Hibak!$BK$50:$BK$120</definedName>
    <definedName name="kiadl">[1]Hibak!$BL$50:$BL$120</definedName>
    <definedName name="kiadm">[1]Hibak!$BM$50:$BM$120</definedName>
    <definedName name="kiadn">[1]Hibak!$BN$50:$BN$120</definedName>
    <definedName name="kiado">[1]Hibak!$BO$50:$BO$120</definedName>
    <definedName name="kiadp">[1]Hibak!$BP$50:$BP$120</definedName>
    <definedName name="kiadq">[1]Hibak!$BQ$50:$BQ$120</definedName>
    <definedName name="kiadr">[1]Hibak!$BR$50:$BR$120</definedName>
    <definedName name="kiads">[1]Hibak!$BS$50:$BS$120</definedName>
    <definedName name="kiadt">[1]Hibak!$BT$50:$BT$120</definedName>
    <definedName name="Kisiv">Cs!$CW$40:$CX$88</definedName>
    <definedName name="KKNap">Kiadasi_kiseroiv!$BC$1:INDEX(Kiadasi_kiseroiv!$BC:$BC,Kiadasi_kiseroiv!$AX$1)</definedName>
    <definedName name="Koltvetnev">Cs!$CV$1:$CV$87</definedName>
    <definedName name="lb">[1]L!$C$6:$M$100</definedName>
    <definedName name="max">Resz_szamadas!$O$4</definedName>
    <definedName name="min">Resz_szamadas!$O$3</definedName>
    <definedName name="NaploNY">Naplo!$A$4:INDEX(Naplo!$I:$I,Naplo!$L$2)</definedName>
    <definedName name="NaploSz">Naplo!$AZ$1:INDEX(Naplo!$AZ:$AZ,Naplo!$AW$1)</definedName>
    <definedName name="NregNY">Fo_konyv!$A$5:INDEX(Fo_konyv!$K:$K,Fo_konyv!$M$6)</definedName>
    <definedName name="NregSZ">Fo_konyv!$AZ$1:INDEX(Fo_konyv!$AZ:$AZ,Fo_konyv!$AW$1)</definedName>
    <definedName name="_xlnm.Print_Titles" localSheetId="4">Csoportnaplo!$4:$8</definedName>
    <definedName name="_xlnm.Print_Titles" localSheetId="2">Fo_konyv!$5:$10</definedName>
    <definedName name="_xlnm.Print_Titles" localSheetId="3">Naplo!$4:$9</definedName>
    <definedName name="_xlnm.Print_Titles" localSheetId="5">Resz_szamadas!$4:$6</definedName>
    <definedName name="_xlnm.Print_Area" localSheetId="4">CsNapNY</definedName>
    <definedName name="_xlnm.Print_Area" localSheetId="2">NregNY</definedName>
    <definedName name="_xlnm.Print_Area" localSheetId="1">Kiadasi_kiseroiv!$A$4:$F$33</definedName>
    <definedName name="_xlnm.Print_Area" localSheetId="3">NaploNY</definedName>
    <definedName name="_xlnm.Print_Area" localSheetId="5">Resz_szamadas!$B$4:$F$123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60" i="4" l="1"/>
  <c r="W61" i="4"/>
  <c r="W62" i="4"/>
  <c r="W537" i="4"/>
  <c r="W538" i="4"/>
  <c r="CL1" i="1" l="1"/>
  <c r="CK1" i="1"/>
  <c r="CR13" i="1"/>
  <c r="CR12" i="1"/>
  <c r="CR11" i="1"/>
  <c r="CR10" i="1"/>
  <c r="CR9" i="1"/>
  <c r="CR8" i="1"/>
  <c r="CR7" i="1"/>
  <c r="CR6" i="1"/>
  <c r="CR5" i="1"/>
  <c r="CR4" i="1"/>
  <c r="CU91" i="1"/>
  <c r="CU90" i="1"/>
  <c r="CU89" i="1"/>
  <c r="CU88" i="1"/>
  <c r="CU87" i="1"/>
  <c r="CU86" i="1"/>
  <c r="CU85" i="1"/>
  <c r="CU84" i="1"/>
  <c r="CU83" i="1"/>
  <c r="CU82" i="1"/>
  <c r="CU81" i="1"/>
  <c r="CU80" i="1"/>
  <c r="CU79" i="1"/>
  <c r="CU78" i="1"/>
  <c r="CU77" i="1"/>
  <c r="CU76" i="1"/>
  <c r="CU75" i="1"/>
  <c r="CU74" i="1"/>
  <c r="CU73" i="1"/>
  <c r="CU72" i="1"/>
  <c r="CU71" i="1"/>
  <c r="CU70" i="1"/>
  <c r="CU69" i="1"/>
  <c r="CU68" i="1"/>
  <c r="CU67" i="1"/>
  <c r="CU66" i="1"/>
  <c r="CU65" i="1"/>
  <c r="CU64" i="1"/>
  <c r="CU63" i="1"/>
  <c r="CU62" i="1"/>
  <c r="CU61" i="1"/>
  <c r="CU60" i="1"/>
  <c r="CU59" i="1"/>
  <c r="CU58" i="1"/>
  <c r="CU57" i="1"/>
  <c r="CU56" i="1"/>
  <c r="CU55" i="1"/>
  <c r="CU54" i="1"/>
  <c r="CU53" i="1"/>
  <c r="CU52" i="1"/>
  <c r="CU51" i="1"/>
  <c r="CU50" i="1"/>
  <c r="CU49" i="1"/>
  <c r="CU48" i="1"/>
  <c r="CU47" i="1"/>
  <c r="CU46" i="1"/>
  <c r="CU45" i="1"/>
  <c r="CU44" i="1"/>
  <c r="CU43" i="1"/>
  <c r="CU42" i="1"/>
  <c r="CU41" i="1"/>
  <c r="CU40" i="1"/>
  <c r="CU39" i="1"/>
  <c r="CU38" i="1"/>
  <c r="CU37" i="1"/>
  <c r="CU36" i="1"/>
  <c r="CU35" i="1"/>
  <c r="CU34" i="1"/>
  <c r="CU33" i="1"/>
  <c r="CU32" i="1"/>
  <c r="CU31" i="1"/>
  <c r="CU30" i="1"/>
  <c r="CU29" i="1"/>
  <c r="CU28" i="1"/>
  <c r="CU27" i="1"/>
  <c r="CU26" i="1"/>
  <c r="CU25" i="1"/>
  <c r="CU24" i="1"/>
  <c r="CU23" i="1"/>
  <c r="CU22" i="1"/>
  <c r="CU21" i="1"/>
  <c r="CU20" i="1"/>
  <c r="CU19" i="1"/>
  <c r="CU18" i="1"/>
  <c r="CU17" i="1"/>
  <c r="CU16" i="1"/>
  <c r="CU15" i="1"/>
  <c r="CU14" i="1"/>
  <c r="CU13" i="1"/>
  <c r="CU12" i="1"/>
  <c r="CU11" i="1"/>
  <c r="CU10" i="1"/>
  <c r="CU9" i="1"/>
  <c r="CU8" i="1"/>
  <c r="CU7" i="1"/>
  <c r="CU6" i="1"/>
  <c r="CU5" i="1"/>
  <c r="CU4" i="1"/>
  <c r="CU3" i="1"/>
  <c r="CU2" i="1"/>
  <c r="CU1" i="1"/>
  <c r="CJ1" i="1"/>
  <c r="CR3" i="1"/>
  <c r="CR2" i="1"/>
  <c r="K7" i="6" l="1"/>
  <c r="L11" i="6"/>
  <c r="H7" i="4"/>
  <c r="AR9" i="5" l="1"/>
  <c r="CC1001" i="1"/>
  <c r="CE1001" i="1"/>
  <c r="CF1001" i="1"/>
  <c r="CG1001" i="1"/>
  <c r="CJ1001" i="1"/>
  <c r="CK1001" i="1"/>
  <c r="CL1001" i="1"/>
  <c r="CM1001" i="1"/>
  <c r="CN1001" i="1"/>
  <c r="CC1002" i="1"/>
  <c r="CE1002" i="1"/>
  <c r="CF1002" i="1"/>
  <c r="CG1002" i="1"/>
  <c r="CJ1002" i="1"/>
  <c r="CK1002" i="1"/>
  <c r="CL1002" i="1"/>
  <c r="CM1002" i="1"/>
  <c r="CN1002" i="1"/>
  <c r="CC1003" i="1"/>
  <c r="CE1003" i="1"/>
  <c r="CF1003" i="1"/>
  <c r="CG1003" i="1"/>
  <c r="CJ1003" i="1"/>
  <c r="CK1003" i="1"/>
  <c r="CL1003" i="1"/>
  <c r="CM1003" i="1"/>
  <c r="CN1003" i="1"/>
  <c r="CC1004" i="1"/>
  <c r="CE1004" i="1"/>
  <c r="CF1004" i="1"/>
  <c r="CG1004" i="1"/>
  <c r="CJ1004" i="1"/>
  <c r="CK1004" i="1"/>
  <c r="CL1004" i="1"/>
  <c r="CM1004" i="1"/>
  <c r="CN1004" i="1"/>
  <c r="CC1005" i="1"/>
  <c r="CE1005" i="1"/>
  <c r="CF1005" i="1"/>
  <c r="CG1005" i="1"/>
  <c r="CJ1005" i="1"/>
  <c r="CK1005" i="1"/>
  <c r="CL1005" i="1"/>
  <c r="CM1005" i="1"/>
  <c r="CN1005" i="1"/>
  <c r="CC1006" i="1"/>
  <c r="CE1006" i="1"/>
  <c r="CF1006" i="1"/>
  <c r="CG1006" i="1"/>
  <c r="CJ1006" i="1"/>
  <c r="CK1006" i="1"/>
  <c r="CL1006" i="1"/>
  <c r="CM1006" i="1"/>
  <c r="CN1006" i="1"/>
  <c r="CC1007" i="1"/>
  <c r="CE1007" i="1"/>
  <c r="CF1007" i="1"/>
  <c r="CG1007" i="1"/>
  <c r="CJ1007" i="1"/>
  <c r="CK1007" i="1"/>
  <c r="CL1007" i="1"/>
  <c r="CM1007" i="1"/>
  <c r="CN1007" i="1"/>
  <c r="CC1008" i="1"/>
  <c r="CE1008" i="1"/>
  <c r="CF1008" i="1"/>
  <c r="CG1008" i="1"/>
  <c r="CJ1008" i="1"/>
  <c r="CK1008" i="1"/>
  <c r="CL1008" i="1"/>
  <c r="CM1008" i="1"/>
  <c r="CN1008" i="1"/>
  <c r="CC1009" i="1"/>
  <c r="CE1009" i="1"/>
  <c r="CF1009" i="1"/>
  <c r="CG1009" i="1"/>
  <c r="CJ1009" i="1"/>
  <c r="CK1009" i="1"/>
  <c r="CL1009" i="1"/>
  <c r="CM1009" i="1"/>
  <c r="CN1009" i="1"/>
  <c r="CC1010" i="1"/>
  <c r="CE1010" i="1"/>
  <c r="CF1010" i="1"/>
  <c r="CG1010" i="1"/>
  <c r="CJ1010" i="1"/>
  <c r="CK1010" i="1"/>
  <c r="CL1010" i="1"/>
  <c r="CM1010" i="1"/>
  <c r="CN1010" i="1"/>
  <c r="CC1011" i="1"/>
  <c r="CE1011" i="1"/>
  <c r="CF1011" i="1"/>
  <c r="CG1011" i="1"/>
  <c r="CJ1011" i="1"/>
  <c r="CK1011" i="1"/>
  <c r="CL1011" i="1"/>
  <c r="CM1011" i="1"/>
  <c r="CN1011" i="1"/>
  <c r="CC1012" i="1"/>
  <c r="CE1012" i="1"/>
  <c r="CF1012" i="1"/>
  <c r="CG1012" i="1"/>
  <c r="CJ1012" i="1"/>
  <c r="CK1012" i="1"/>
  <c r="CL1012" i="1"/>
  <c r="CM1012" i="1"/>
  <c r="CN1012" i="1"/>
  <c r="CC1013" i="1"/>
  <c r="CE1013" i="1"/>
  <c r="CF1013" i="1"/>
  <c r="CG1013" i="1"/>
  <c r="CJ1013" i="1"/>
  <c r="CK1013" i="1"/>
  <c r="CL1013" i="1"/>
  <c r="CM1013" i="1"/>
  <c r="CN1013" i="1"/>
  <c r="CC1014" i="1"/>
  <c r="CE1014" i="1"/>
  <c r="CF1014" i="1"/>
  <c r="CG1014" i="1"/>
  <c r="CJ1014" i="1"/>
  <c r="CK1014" i="1"/>
  <c r="CL1014" i="1"/>
  <c r="CM1014" i="1"/>
  <c r="CN1014" i="1"/>
  <c r="CC1015" i="1"/>
  <c r="CE1015" i="1"/>
  <c r="CF1015" i="1"/>
  <c r="CG1015" i="1"/>
  <c r="CJ1015" i="1"/>
  <c r="CK1015" i="1"/>
  <c r="CL1015" i="1"/>
  <c r="CM1015" i="1"/>
  <c r="CN1015" i="1"/>
  <c r="CC1016" i="1"/>
  <c r="CE1016" i="1"/>
  <c r="CF1016" i="1"/>
  <c r="CG1016" i="1"/>
  <c r="CJ1016" i="1"/>
  <c r="CK1016" i="1"/>
  <c r="CL1016" i="1"/>
  <c r="CM1016" i="1"/>
  <c r="CN1016" i="1"/>
  <c r="CC1017" i="1"/>
  <c r="CE1017" i="1"/>
  <c r="CF1017" i="1"/>
  <c r="CG1017" i="1"/>
  <c r="CJ1017" i="1"/>
  <c r="CK1017" i="1"/>
  <c r="CL1017" i="1"/>
  <c r="CM1017" i="1"/>
  <c r="CN1017" i="1"/>
  <c r="CC1018" i="1"/>
  <c r="CE1018" i="1"/>
  <c r="CF1018" i="1"/>
  <c r="CG1018" i="1"/>
  <c r="CJ1018" i="1"/>
  <c r="CK1018" i="1"/>
  <c r="CL1018" i="1"/>
  <c r="CM1018" i="1"/>
  <c r="CN1018" i="1"/>
  <c r="CC1019" i="1"/>
  <c r="CE1019" i="1"/>
  <c r="CF1019" i="1"/>
  <c r="CG1019" i="1"/>
  <c r="CJ1019" i="1"/>
  <c r="CK1019" i="1"/>
  <c r="CL1019" i="1"/>
  <c r="CM1019" i="1"/>
  <c r="CN1019" i="1"/>
  <c r="CC1020" i="1"/>
  <c r="CE1020" i="1"/>
  <c r="CF1020" i="1"/>
  <c r="CG1020" i="1"/>
  <c r="CJ1020" i="1"/>
  <c r="CK1020" i="1"/>
  <c r="CL1020" i="1"/>
  <c r="CM1020" i="1"/>
  <c r="CN1020" i="1"/>
  <c r="CC1021" i="1"/>
  <c r="CE1021" i="1"/>
  <c r="CF1021" i="1"/>
  <c r="CG1021" i="1"/>
  <c r="CJ1021" i="1"/>
  <c r="CK1021" i="1"/>
  <c r="CL1021" i="1"/>
  <c r="CM1021" i="1"/>
  <c r="CN1021" i="1"/>
  <c r="CC1022" i="1"/>
  <c r="CE1022" i="1"/>
  <c r="CF1022" i="1"/>
  <c r="CG1022" i="1"/>
  <c r="CJ1022" i="1"/>
  <c r="CK1022" i="1"/>
  <c r="CL1022" i="1"/>
  <c r="CM1022" i="1"/>
  <c r="CN1022" i="1"/>
  <c r="CC1023" i="1"/>
  <c r="CE1023" i="1"/>
  <c r="CF1023" i="1"/>
  <c r="CG1023" i="1"/>
  <c r="CJ1023" i="1"/>
  <c r="CK1023" i="1"/>
  <c r="CL1023" i="1"/>
  <c r="CM1023" i="1"/>
  <c r="CN1023" i="1"/>
  <c r="CC1024" i="1"/>
  <c r="CE1024" i="1"/>
  <c r="CF1024" i="1"/>
  <c r="CG1024" i="1"/>
  <c r="CJ1024" i="1"/>
  <c r="CK1024" i="1"/>
  <c r="CL1024" i="1"/>
  <c r="CM1024" i="1"/>
  <c r="CN1024" i="1"/>
  <c r="CC1025" i="1"/>
  <c r="CE1025" i="1"/>
  <c r="CF1025" i="1"/>
  <c r="CG1025" i="1"/>
  <c r="CJ1025" i="1"/>
  <c r="CK1025" i="1"/>
  <c r="CL1025" i="1"/>
  <c r="CM1025" i="1"/>
  <c r="CN1025" i="1"/>
  <c r="CC1026" i="1"/>
  <c r="CE1026" i="1"/>
  <c r="CF1026" i="1"/>
  <c r="CG1026" i="1"/>
  <c r="CJ1026" i="1"/>
  <c r="CK1026" i="1"/>
  <c r="CL1026" i="1"/>
  <c r="CM1026" i="1"/>
  <c r="CN1026" i="1"/>
  <c r="CC1027" i="1"/>
  <c r="CE1027" i="1"/>
  <c r="CF1027" i="1"/>
  <c r="CG1027" i="1"/>
  <c r="CJ1027" i="1"/>
  <c r="CK1027" i="1"/>
  <c r="CL1027" i="1"/>
  <c r="CM1027" i="1"/>
  <c r="CN1027" i="1"/>
  <c r="CC1028" i="1"/>
  <c r="CE1028" i="1"/>
  <c r="CF1028" i="1"/>
  <c r="CG1028" i="1"/>
  <c r="CJ1028" i="1"/>
  <c r="CK1028" i="1"/>
  <c r="CL1028" i="1"/>
  <c r="CM1028" i="1"/>
  <c r="CN1028" i="1"/>
  <c r="CC1029" i="1"/>
  <c r="CE1029" i="1"/>
  <c r="CF1029" i="1"/>
  <c r="CG1029" i="1"/>
  <c r="CJ1029" i="1"/>
  <c r="CK1029" i="1"/>
  <c r="CL1029" i="1"/>
  <c r="CM1029" i="1"/>
  <c r="CN1029" i="1"/>
  <c r="CC1030" i="1"/>
  <c r="CE1030" i="1"/>
  <c r="CF1030" i="1"/>
  <c r="CG1030" i="1"/>
  <c r="CJ1030" i="1"/>
  <c r="CK1030" i="1"/>
  <c r="CL1030" i="1"/>
  <c r="CM1030" i="1"/>
  <c r="CN1030" i="1"/>
  <c r="CC1031" i="1"/>
  <c r="CE1031" i="1"/>
  <c r="CF1031" i="1"/>
  <c r="CG1031" i="1"/>
  <c r="CJ1031" i="1"/>
  <c r="CK1031" i="1"/>
  <c r="CL1031" i="1"/>
  <c r="CM1031" i="1"/>
  <c r="CN1031" i="1"/>
  <c r="CC1032" i="1"/>
  <c r="CE1032" i="1"/>
  <c r="CF1032" i="1"/>
  <c r="CG1032" i="1"/>
  <c r="CJ1032" i="1"/>
  <c r="CK1032" i="1"/>
  <c r="CL1032" i="1"/>
  <c r="CM1032" i="1"/>
  <c r="CN1032" i="1"/>
  <c r="CC1033" i="1"/>
  <c r="CE1033" i="1"/>
  <c r="CF1033" i="1"/>
  <c r="CG1033" i="1"/>
  <c r="CJ1033" i="1"/>
  <c r="CK1033" i="1"/>
  <c r="CL1033" i="1"/>
  <c r="CM1033" i="1"/>
  <c r="CN1033" i="1"/>
  <c r="CC1034" i="1"/>
  <c r="CE1034" i="1"/>
  <c r="CF1034" i="1"/>
  <c r="CG1034" i="1"/>
  <c r="CJ1034" i="1"/>
  <c r="CK1034" i="1"/>
  <c r="CL1034" i="1"/>
  <c r="CM1034" i="1"/>
  <c r="CN1034" i="1"/>
  <c r="CC1035" i="1"/>
  <c r="CE1035" i="1"/>
  <c r="CF1035" i="1"/>
  <c r="CG1035" i="1"/>
  <c r="CJ1035" i="1"/>
  <c r="CK1035" i="1"/>
  <c r="CL1035" i="1"/>
  <c r="CM1035" i="1"/>
  <c r="CN1035" i="1"/>
  <c r="CC1036" i="1"/>
  <c r="CE1036" i="1"/>
  <c r="CF1036" i="1"/>
  <c r="CG1036" i="1"/>
  <c r="CJ1036" i="1"/>
  <c r="CK1036" i="1"/>
  <c r="CL1036" i="1"/>
  <c r="CM1036" i="1"/>
  <c r="CN1036" i="1"/>
  <c r="CC1037" i="1"/>
  <c r="CE1037" i="1"/>
  <c r="CF1037" i="1"/>
  <c r="CG1037" i="1"/>
  <c r="CJ1037" i="1"/>
  <c r="CK1037" i="1"/>
  <c r="CL1037" i="1"/>
  <c r="CM1037" i="1"/>
  <c r="CN1037" i="1"/>
  <c r="CC1038" i="1"/>
  <c r="CE1038" i="1"/>
  <c r="CF1038" i="1"/>
  <c r="CG1038" i="1"/>
  <c r="CJ1038" i="1"/>
  <c r="CK1038" i="1"/>
  <c r="CL1038" i="1"/>
  <c r="CM1038" i="1"/>
  <c r="CN1038" i="1"/>
  <c r="CC1039" i="1"/>
  <c r="CE1039" i="1"/>
  <c r="CF1039" i="1"/>
  <c r="CG1039" i="1"/>
  <c r="CJ1039" i="1"/>
  <c r="CK1039" i="1"/>
  <c r="CL1039" i="1"/>
  <c r="CM1039" i="1"/>
  <c r="CN1039" i="1"/>
  <c r="CC1040" i="1"/>
  <c r="CE1040" i="1"/>
  <c r="CF1040" i="1"/>
  <c r="CG1040" i="1"/>
  <c r="CJ1040" i="1"/>
  <c r="CK1040" i="1"/>
  <c r="CL1040" i="1"/>
  <c r="CM1040" i="1"/>
  <c r="CN1040" i="1"/>
  <c r="CC1041" i="1"/>
  <c r="CE1041" i="1"/>
  <c r="CF1041" i="1"/>
  <c r="CG1041" i="1"/>
  <c r="CJ1041" i="1"/>
  <c r="CK1041" i="1"/>
  <c r="CL1041" i="1"/>
  <c r="CM1041" i="1"/>
  <c r="CN1041" i="1"/>
  <c r="CC1042" i="1"/>
  <c r="CE1042" i="1"/>
  <c r="CF1042" i="1"/>
  <c r="CG1042" i="1"/>
  <c r="CJ1042" i="1"/>
  <c r="CK1042" i="1"/>
  <c r="CL1042" i="1"/>
  <c r="CM1042" i="1"/>
  <c r="CN1042" i="1"/>
  <c r="CC1043" i="1"/>
  <c r="CE1043" i="1"/>
  <c r="CF1043" i="1"/>
  <c r="CG1043" i="1"/>
  <c r="CJ1043" i="1"/>
  <c r="CK1043" i="1"/>
  <c r="CL1043" i="1"/>
  <c r="CM1043" i="1"/>
  <c r="CN1043" i="1"/>
  <c r="CC1044" i="1"/>
  <c r="CE1044" i="1"/>
  <c r="CF1044" i="1"/>
  <c r="CG1044" i="1"/>
  <c r="CJ1044" i="1"/>
  <c r="CK1044" i="1"/>
  <c r="CL1044" i="1"/>
  <c r="CM1044" i="1"/>
  <c r="CN1044" i="1"/>
  <c r="CC1045" i="1"/>
  <c r="CE1045" i="1"/>
  <c r="CF1045" i="1"/>
  <c r="CG1045" i="1"/>
  <c r="CJ1045" i="1"/>
  <c r="CK1045" i="1"/>
  <c r="CL1045" i="1"/>
  <c r="CM1045" i="1"/>
  <c r="CN1045" i="1"/>
  <c r="CC1046" i="1"/>
  <c r="CE1046" i="1"/>
  <c r="CF1046" i="1"/>
  <c r="CG1046" i="1"/>
  <c r="CJ1046" i="1"/>
  <c r="CK1046" i="1"/>
  <c r="CL1046" i="1"/>
  <c r="CM1046" i="1"/>
  <c r="CN1046" i="1"/>
  <c r="CC1047" i="1"/>
  <c r="CE1047" i="1"/>
  <c r="CF1047" i="1"/>
  <c r="CG1047" i="1"/>
  <c r="CJ1047" i="1"/>
  <c r="CK1047" i="1"/>
  <c r="CL1047" i="1"/>
  <c r="CM1047" i="1"/>
  <c r="CN1047" i="1"/>
  <c r="CC1048" i="1"/>
  <c r="CE1048" i="1"/>
  <c r="CF1048" i="1"/>
  <c r="CG1048" i="1"/>
  <c r="CJ1048" i="1"/>
  <c r="CK1048" i="1"/>
  <c r="CL1048" i="1"/>
  <c r="CM1048" i="1"/>
  <c r="CN1048" i="1"/>
  <c r="CC1049" i="1"/>
  <c r="CE1049" i="1"/>
  <c r="CF1049" i="1"/>
  <c r="CG1049" i="1"/>
  <c r="CJ1049" i="1"/>
  <c r="CK1049" i="1"/>
  <c r="CL1049" i="1"/>
  <c r="CM1049" i="1"/>
  <c r="CN1049" i="1"/>
  <c r="CC1050" i="1"/>
  <c r="CE1050" i="1"/>
  <c r="CF1050" i="1"/>
  <c r="CG1050" i="1"/>
  <c r="CJ1050" i="1"/>
  <c r="CK1050" i="1"/>
  <c r="CL1050" i="1"/>
  <c r="CM1050" i="1"/>
  <c r="CN1050" i="1"/>
  <c r="CC1051" i="1"/>
  <c r="CE1051" i="1"/>
  <c r="CF1051" i="1"/>
  <c r="CG1051" i="1"/>
  <c r="CJ1051" i="1"/>
  <c r="CK1051" i="1"/>
  <c r="CL1051" i="1"/>
  <c r="CM1051" i="1"/>
  <c r="CN1051" i="1"/>
  <c r="CC1052" i="1"/>
  <c r="CE1052" i="1"/>
  <c r="CF1052" i="1"/>
  <c r="CG1052" i="1"/>
  <c r="CJ1052" i="1"/>
  <c r="CK1052" i="1"/>
  <c r="CL1052" i="1"/>
  <c r="CM1052" i="1"/>
  <c r="CN1052" i="1"/>
  <c r="CC1053" i="1"/>
  <c r="CE1053" i="1"/>
  <c r="CF1053" i="1"/>
  <c r="CG1053" i="1"/>
  <c r="CJ1053" i="1"/>
  <c r="CK1053" i="1"/>
  <c r="CL1053" i="1"/>
  <c r="CM1053" i="1"/>
  <c r="CN1053" i="1"/>
  <c r="CC1054" i="1"/>
  <c r="CE1054" i="1"/>
  <c r="CF1054" i="1"/>
  <c r="CG1054" i="1"/>
  <c r="CJ1054" i="1"/>
  <c r="CK1054" i="1"/>
  <c r="CL1054" i="1"/>
  <c r="CM1054" i="1"/>
  <c r="CN1054" i="1"/>
  <c r="CC1055" i="1"/>
  <c r="CE1055" i="1"/>
  <c r="CF1055" i="1"/>
  <c r="CG1055" i="1"/>
  <c r="CJ1055" i="1"/>
  <c r="CK1055" i="1"/>
  <c r="CL1055" i="1"/>
  <c r="CM1055" i="1"/>
  <c r="CN1055" i="1"/>
  <c r="CC1056" i="1"/>
  <c r="CE1056" i="1"/>
  <c r="CF1056" i="1"/>
  <c r="CG1056" i="1"/>
  <c r="CJ1056" i="1"/>
  <c r="CK1056" i="1"/>
  <c r="CL1056" i="1"/>
  <c r="CM1056" i="1"/>
  <c r="CN1056" i="1"/>
  <c r="CC1057" i="1"/>
  <c r="CE1057" i="1"/>
  <c r="CF1057" i="1"/>
  <c r="CG1057" i="1"/>
  <c r="CJ1057" i="1"/>
  <c r="CK1057" i="1"/>
  <c r="CL1057" i="1"/>
  <c r="CM1057" i="1"/>
  <c r="CN1057" i="1"/>
  <c r="CC1058" i="1"/>
  <c r="CE1058" i="1"/>
  <c r="CF1058" i="1"/>
  <c r="CG1058" i="1"/>
  <c r="CJ1058" i="1"/>
  <c r="CK1058" i="1"/>
  <c r="CL1058" i="1"/>
  <c r="CM1058" i="1"/>
  <c r="CN1058" i="1"/>
  <c r="CC1059" i="1"/>
  <c r="CE1059" i="1"/>
  <c r="CF1059" i="1"/>
  <c r="CG1059" i="1"/>
  <c r="CJ1059" i="1"/>
  <c r="CK1059" i="1"/>
  <c r="CL1059" i="1"/>
  <c r="CM1059" i="1"/>
  <c r="CN1059" i="1"/>
  <c r="CC1060" i="1"/>
  <c r="CE1060" i="1"/>
  <c r="CF1060" i="1"/>
  <c r="CG1060" i="1"/>
  <c r="CJ1060" i="1"/>
  <c r="CK1060" i="1"/>
  <c r="CL1060" i="1"/>
  <c r="CM1060" i="1"/>
  <c r="CN1060" i="1"/>
  <c r="CC1061" i="1"/>
  <c r="CE1061" i="1"/>
  <c r="CF1061" i="1"/>
  <c r="CG1061" i="1"/>
  <c r="CJ1061" i="1"/>
  <c r="CK1061" i="1"/>
  <c r="CL1061" i="1"/>
  <c r="CM1061" i="1"/>
  <c r="CN1061" i="1"/>
  <c r="CC1062" i="1"/>
  <c r="CE1062" i="1"/>
  <c r="CF1062" i="1"/>
  <c r="CG1062" i="1"/>
  <c r="CJ1062" i="1"/>
  <c r="CK1062" i="1"/>
  <c r="CL1062" i="1"/>
  <c r="CM1062" i="1"/>
  <c r="CN1062" i="1"/>
  <c r="CC1063" i="1"/>
  <c r="CE1063" i="1"/>
  <c r="CF1063" i="1"/>
  <c r="CG1063" i="1"/>
  <c r="CJ1063" i="1"/>
  <c r="CK1063" i="1"/>
  <c r="CL1063" i="1"/>
  <c r="CM1063" i="1"/>
  <c r="CN1063" i="1"/>
  <c r="CC1064" i="1"/>
  <c r="CE1064" i="1"/>
  <c r="CF1064" i="1"/>
  <c r="CG1064" i="1"/>
  <c r="CJ1064" i="1"/>
  <c r="CK1064" i="1"/>
  <c r="CL1064" i="1"/>
  <c r="CM1064" i="1"/>
  <c r="CN1064" i="1"/>
  <c r="CC1065" i="1"/>
  <c r="CE1065" i="1"/>
  <c r="CF1065" i="1"/>
  <c r="CG1065" i="1"/>
  <c r="CJ1065" i="1"/>
  <c r="CK1065" i="1"/>
  <c r="CL1065" i="1"/>
  <c r="CM1065" i="1"/>
  <c r="CN1065" i="1"/>
  <c r="CC1066" i="1"/>
  <c r="CE1066" i="1"/>
  <c r="CF1066" i="1"/>
  <c r="CG1066" i="1"/>
  <c r="CJ1066" i="1"/>
  <c r="CK1066" i="1"/>
  <c r="CL1066" i="1"/>
  <c r="CM1066" i="1"/>
  <c r="CN1066" i="1"/>
  <c r="CC1067" i="1"/>
  <c r="CE1067" i="1"/>
  <c r="CF1067" i="1"/>
  <c r="CG1067" i="1"/>
  <c r="CJ1067" i="1"/>
  <c r="CK1067" i="1"/>
  <c r="CL1067" i="1"/>
  <c r="CM1067" i="1"/>
  <c r="CN1067" i="1"/>
  <c r="CC1068" i="1"/>
  <c r="CE1068" i="1"/>
  <c r="CF1068" i="1"/>
  <c r="CG1068" i="1"/>
  <c r="CJ1068" i="1"/>
  <c r="CK1068" i="1"/>
  <c r="CL1068" i="1"/>
  <c r="CM1068" i="1"/>
  <c r="CN1068" i="1"/>
  <c r="CC1069" i="1"/>
  <c r="CE1069" i="1"/>
  <c r="CF1069" i="1"/>
  <c r="CG1069" i="1"/>
  <c r="CJ1069" i="1"/>
  <c r="CK1069" i="1"/>
  <c r="CL1069" i="1"/>
  <c r="CM1069" i="1"/>
  <c r="CN1069" i="1"/>
  <c r="CC1070" i="1"/>
  <c r="CE1070" i="1"/>
  <c r="CF1070" i="1"/>
  <c r="CG1070" i="1"/>
  <c r="CJ1070" i="1"/>
  <c r="CK1070" i="1"/>
  <c r="CL1070" i="1"/>
  <c r="CM1070" i="1"/>
  <c r="CN1070" i="1"/>
  <c r="CC1071" i="1"/>
  <c r="CE1071" i="1"/>
  <c r="CF1071" i="1"/>
  <c r="CG1071" i="1"/>
  <c r="CJ1071" i="1"/>
  <c r="CK1071" i="1"/>
  <c r="CL1071" i="1"/>
  <c r="CM1071" i="1"/>
  <c r="CN1071" i="1"/>
  <c r="CC1072" i="1"/>
  <c r="CE1072" i="1"/>
  <c r="CF1072" i="1"/>
  <c r="CG1072" i="1"/>
  <c r="CJ1072" i="1"/>
  <c r="CK1072" i="1"/>
  <c r="CL1072" i="1"/>
  <c r="CM1072" i="1"/>
  <c r="CN1072" i="1"/>
  <c r="CC1073" i="1"/>
  <c r="CE1073" i="1"/>
  <c r="CF1073" i="1"/>
  <c r="CG1073" i="1"/>
  <c r="CJ1073" i="1"/>
  <c r="CK1073" i="1"/>
  <c r="CL1073" i="1"/>
  <c r="CM1073" i="1"/>
  <c r="CN1073" i="1"/>
  <c r="CC1074" i="1"/>
  <c r="CE1074" i="1"/>
  <c r="CF1074" i="1"/>
  <c r="CG1074" i="1"/>
  <c r="CJ1074" i="1"/>
  <c r="CK1074" i="1"/>
  <c r="CL1074" i="1"/>
  <c r="CM1074" i="1"/>
  <c r="CN1074" i="1"/>
  <c r="CC1075" i="1"/>
  <c r="CE1075" i="1"/>
  <c r="CF1075" i="1"/>
  <c r="CG1075" i="1"/>
  <c r="CJ1075" i="1"/>
  <c r="CK1075" i="1"/>
  <c r="CL1075" i="1"/>
  <c r="CM1075" i="1"/>
  <c r="CN1075" i="1"/>
  <c r="CC1076" i="1"/>
  <c r="CE1076" i="1"/>
  <c r="CF1076" i="1"/>
  <c r="CG1076" i="1"/>
  <c r="CJ1076" i="1"/>
  <c r="CK1076" i="1"/>
  <c r="CL1076" i="1"/>
  <c r="CM1076" i="1"/>
  <c r="CN1076" i="1"/>
  <c r="CC1077" i="1"/>
  <c r="CE1077" i="1"/>
  <c r="CF1077" i="1"/>
  <c r="CG1077" i="1"/>
  <c r="CJ1077" i="1"/>
  <c r="CK1077" i="1"/>
  <c r="CL1077" i="1"/>
  <c r="CM1077" i="1"/>
  <c r="CN1077" i="1"/>
  <c r="CC1078" i="1"/>
  <c r="CE1078" i="1"/>
  <c r="CF1078" i="1"/>
  <c r="CG1078" i="1"/>
  <c r="CJ1078" i="1"/>
  <c r="CK1078" i="1"/>
  <c r="CL1078" i="1"/>
  <c r="CM1078" i="1"/>
  <c r="CN1078" i="1"/>
  <c r="CC1079" i="1"/>
  <c r="CE1079" i="1"/>
  <c r="CF1079" i="1"/>
  <c r="CG1079" i="1"/>
  <c r="CJ1079" i="1"/>
  <c r="CK1079" i="1"/>
  <c r="CL1079" i="1"/>
  <c r="CM1079" i="1"/>
  <c r="CN1079" i="1"/>
  <c r="CC1080" i="1"/>
  <c r="CE1080" i="1"/>
  <c r="CF1080" i="1"/>
  <c r="CG1080" i="1"/>
  <c r="CJ1080" i="1"/>
  <c r="CK1080" i="1"/>
  <c r="CL1080" i="1"/>
  <c r="CM1080" i="1"/>
  <c r="CN1080" i="1"/>
  <c r="CC1081" i="1"/>
  <c r="CE1081" i="1"/>
  <c r="CF1081" i="1"/>
  <c r="CG1081" i="1"/>
  <c r="CJ1081" i="1"/>
  <c r="CK1081" i="1"/>
  <c r="CL1081" i="1"/>
  <c r="CM1081" i="1"/>
  <c r="CN1081" i="1"/>
  <c r="CC1082" i="1"/>
  <c r="CE1082" i="1"/>
  <c r="CF1082" i="1"/>
  <c r="CG1082" i="1"/>
  <c r="CJ1082" i="1"/>
  <c r="CK1082" i="1"/>
  <c r="CL1082" i="1"/>
  <c r="CM1082" i="1"/>
  <c r="CN1082" i="1"/>
  <c r="CC1083" i="1"/>
  <c r="CE1083" i="1"/>
  <c r="CF1083" i="1"/>
  <c r="CG1083" i="1"/>
  <c r="CJ1083" i="1"/>
  <c r="CK1083" i="1"/>
  <c r="CL1083" i="1"/>
  <c r="CM1083" i="1"/>
  <c r="CN1083" i="1"/>
  <c r="CC1084" i="1"/>
  <c r="CE1084" i="1"/>
  <c r="CF1084" i="1"/>
  <c r="CG1084" i="1"/>
  <c r="CJ1084" i="1"/>
  <c r="CK1084" i="1"/>
  <c r="CL1084" i="1"/>
  <c r="CM1084" i="1"/>
  <c r="CN1084" i="1"/>
  <c r="CC1085" i="1"/>
  <c r="CE1085" i="1"/>
  <c r="CF1085" i="1"/>
  <c r="CG1085" i="1"/>
  <c r="CJ1085" i="1"/>
  <c r="CK1085" i="1"/>
  <c r="CL1085" i="1"/>
  <c r="CM1085" i="1"/>
  <c r="CN1085" i="1"/>
  <c r="CC1086" i="1"/>
  <c r="CE1086" i="1"/>
  <c r="CF1086" i="1"/>
  <c r="CG1086" i="1"/>
  <c r="CJ1086" i="1"/>
  <c r="CK1086" i="1"/>
  <c r="CL1086" i="1"/>
  <c r="CM1086" i="1"/>
  <c r="CN1086" i="1"/>
  <c r="CC1087" i="1"/>
  <c r="CE1087" i="1"/>
  <c r="CF1087" i="1"/>
  <c r="CG1087" i="1"/>
  <c r="CJ1087" i="1"/>
  <c r="CK1087" i="1"/>
  <c r="CL1087" i="1"/>
  <c r="CM1087" i="1"/>
  <c r="CN1087" i="1"/>
  <c r="CC1088" i="1"/>
  <c r="CE1088" i="1"/>
  <c r="CF1088" i="1"/>
  <c r="CG1088" i="1"/>
  <c r="CJ1088" i="1"/>
  <c r="CK1088" i="1"/>
  <c r="CL1088" i="1"/>
  <c r="CM1088" i="1"/>
  <c r="CN1088" i="1"/>
  <c r="CC1089" i="1"/>
  <c r="CE1089" i="1"/>
  <c r="CF1089" i="1"/>
  <c r="CG1089" i="1"/>
  <c r="CJ1089" i="1"/>
  <c r="CK1089" i="1"/>
  <c r="CL1089" i="1"/>
  <c r="CM1089" i="1"/>
  <c r="CN1089" i="1"/>
  <c r="CC1090" i="1"/>
  <c r="CE1090" i="1"/>
  <c r="CF1090" i="1"/>
  <c r="CG1090" i="1"/>
  <c r="CJ1090" i="1"/>
  <c r="CK1090" i="1"/>
  <c r="CL1090" i="1"/>
  <c r="CM1090" i="1"/>
  <c r="CN1090" i="1"/>
  <c r="CC1091" i="1"/>
  <c r="CE1091" i="1"/>
  <c r="CF1091" i="1"/>
  <c r="CG1091" i="1"/>
  <c r="CJ1091" i="1"/>
  <c r="CK1091" i="1"/>
  <c r="CL1091" i="1"/>
  <c r="CM1091" i="1"/>
  <c r="CN1091" i="1"/>
  <c r="CC1092" i="1"/>
  <c r="CE1092" i="1"/>
  <c r="CF1092" i="1"/>
  <c r="CG1092" i="1"/>
  <c r="CJ1092" i="1"/>
  <c r="CK1092" i="1"/>
  <c r="CL1092" i="1"/>
  <c r="CM1092" i="1"/>
  <c r="CN1092" i="1"/>
  <c r="CC1093" i="1"/>
  <c r="CE1093" i="1"/>
  <c r="CF1093" i="1"/>
  <c r="CG1093" i="1"/>
  <c r="CJ1093" i="1"/>
  <c r="CK1093" i="1"/>
  <c r="CL1093" i="1"/>
  <c r="CM1093" i="1"/>
  <c r="CN1093" i="1"/>
  <c r="CC1094" i="1"/>
  <c r="CE1094" i="1"/>
  <c r="CF1094" i="1"/>
  <c r="CG1094" i="1"/>
  <c r="CJ1094" i="1"/>
  <c r="CK1094" i="1"/>
  <c r="CL1094" i="1"/>
  <c r="CM1094" i="1"/>
  <c r="CN1094" i="1"/>
  <c r="CC1095" i="1"/>
  <c r="CE1095" i="1"/>
  <c r="CF1095" i="1"/>
  <c r="CG1095" i="1"/>
  <c r="CJ1095" i="1"/>
  <c r="CK1095" i="1"/>
  <c r="CL1095" i="1"/>
  <c r="CM1095" i="1"/>
  <c r="CN1095" i="1"/>
  <c r="CC1096" i="1"/>
  <c r="CE1096" i="1"/>
  <c r="CF1096" i="1"/>
  <c r="CG1096" i="1"/>
  <c r="CJ1096" i="1"/>
  <c r="CK1096" i="1"/>
  <c r="CL1096" i="1"/>
  <c r="CM1096" i="1"/>
  <c r="CN1096" i="1"/>
  <c r="CC1097" i="1"/>
  <c r="CE1097" i="1"/>
  <c r="CF1097" i="1"/>
  <c r="CG1097" i="1"/>
  <c r="CJ1097" i="1"/>
  <c r="CK1097" i="1"/>
  <c r="CL1097" i="1"/>
  <c r="CM1097" i="1"/>
  <c r="CN1097" i="1"/>
  <c r="CC1098" i="1"/>
  <c r="CE1098" i="1"/>
  <c r="CF1098" i="1"/>
  <c r="CG1098" i="1"/>
  <c r="CJ1098" i="1"/>
  <c r="CK1098" i="1"/>
  <c r="CL1098" i="1"/>
  <c r="CM1098" i="1"/>
  <c r="CN1098" i="1"/>
  <c r="CC1099" i="1"/>
  <c r="CE1099" i="1"/>
  <c r="CF1099" i="1"/>
  <c r="CG1099" i="1"/>
  <c r="CJ1099" i="1"/>
  <c r="CK1099" i="1"/>
  <c r="CL1099" i="1"/>
  <c r="CM1099" i="1"/>
  <c r="CN1099" i="1"/>
  <c r="CC1100" i="1"/>
  <c r="CE1100" i="1"/>
  <c r="CF1100" i="1"/>
  <c r="CG1100" i="1"/>
  <c r="CJ1100" i="1"/>
  <c r="CK1100" i="1"/>
  <c r="CL1100" i="1"/>
  <c r="CM1100" i="1"/>
  <c r="CN1100" i="1"/>
  <c r="CC1101" i="1"/>
  <c r="CE1101" i="1"/>
  <c r="CF1101" i="1"/>
  <c r="CG1101" i="1"/>
  <c r="CJ1101" i="1"/>
  <c r="CK1101" i="1"/>
  <c r="CL1101" i="1"/>
  <c r="CM1101" i="1"/>
  <c r="CN1101" i="1"/>
  <c r="CC1102" i="1"/>
  <c r="CE1102" i="1"/>
  <c r="CF1102" i="1"/>
  <c r="CG1102" i="1"/>
  <c r="CJ1102" i="1"/>
  <c r="CK1102" i="1"/>
  <c r="CL1102" i="1"/>
  <c r="CM1102" i="1"/>
  <c r="CN1102" i="1"/>
  <c r="CC1103" i="1"/>
  <c r="CE1103" i="1"/>
  <c r="CF1103" i="1"/>
  <c r="CG1103" i="1"/>
  <c r="CJ1103" i="1"/>
  <c r="CK1103" i="1"/>
  <c r="CL1103" i="1"/>
  <c r="CM1103" i="1"/>
  <c r="CN1103" i="1"/>
  <c r="CC1104" i="1"/>
  <c r="CE1104" i="1"/>
  <c r="CF1104" i="1"/>
  <c r="CG1104" i="1"/>
  <c r="CJ1104" i="1"/>
  <c r="CK1104" i="1"/>
  <c r="CL1104" i="1"/>
  <c r="CM1104" i="1"/>
  <c r="CN1104" i="1"/>
  <c r="CC1105" i="1"/>
  <c r="CE1105" i="1"/>
  <c r="CF1105" i="1"/>
  <c r="CG1105" i="1"/>
  <c r="CJ1105" i="1"/>
  <c r="CK1105" i="1"/>
  <c r="CL1105" i="1"/>
  <c r="CM1105" i="1"/>
  <c r="CN1105" i="1"/>
  <c r="CC1106" i="1"/>
  <c r="CE1106" i="1"/>
  <c r="CF1106" i="1"/>
  <c r="CG1106" i="1"/>
  <c r="CJ1106" i="1"/>
  <c r="CK1106" i="1"/>
  <c r="CL1106" i="1"/>
  <c r="CM1106" i="1"/>
  <c r="CN1106" i="1"/>
  <c r="CC1107" i="1"/>
  <c r="CE1107" i="1"/>
  <c r="CF1107" i="1"/>
  <c r="CG1107" i="1"/>
  <c r="CJ1107" i="1"/>
  <c r="CK1107" i="1"/>
  <c r="CL1107" i="1"/>
  <c r="CM1107" i="1"/>
  <c r="CN1107" i="1"/>
  <c r="CC1108" i="1"/>
  <c r="CE1108" i="1"/>
  <c r="CF1108" i="1"/>
  <c r="CG1108" i="1"/>
  <c r="CJ1108" i="1"/>
  <c r="CK1108" i="1"/>
  <c r="CL1108" i="1"/>
  <c r="CM1108" i="1"/>
  <c r="CN1108" i="1"/>
  <c r="CC1109" i="1"/>
  <c r="CE1109" i="1"/>
  <c r="CF1109" i="1"/>
  <c r="CG1109" i="1"/>
  <c r="CJ1109" i="1"/>
  <c r="CK1109" i="1"/>
  <c r="CL1109" i="1"/>
  <c r="CM1109" i="1"/>
  <c r="CN1109" i="1"/>
  <c r="CC1110" i="1"/>
  <c r="CE1110" i="1"/>
  <c r="CF1110" i="1"/>
  <c r="CG1110" i="1"/>
  <c r="CJ1110" i="1"/>
  <c r="CK1110" i="1"/>
  <c r="CL1110" i="1"/>
  <c r="CM1110" i="1"/>
  <c r="CN1110" i="1"/>
  <c r="CC1111" i="1"/>
  <c r="CE1111" i="1"/>
  <c r="CF1111" i="1"/>
  <c r="CG1111" i="1"/>
  <c r="CJ1111" i="1"/>
  <c r="CK1111" i="1"/>
  <c r="CL1111" i="1"/>
  <c r="CM1111" i="1"/>
  <c r="CN1111" i="1"/>
  <c r="CC1112" i="1"/>
  <c r="CE1112" i="1"/>
  <c r="CF1112" i="1"/>
  <c r="CG1112" i="1"/>
  <c r="CJ1112" i="1"/>
  <c r="CK1112" i="1"/>
  <c r="CL1112" i="1"/>
  <c r="CM1112" i="1"/>
  <c r="CN1112" i="1"/>
  <c r="CC1113" i="1"/>
  <c r="CE1113" i="1"/>
  <c r="CF1113" i="1"/>
  <c r="CG1113" i="1"/>
  <c r="CJ1113" i="1"/>
  <c r="CK1113" i="1"/>
  <c r="CL1113" i="1"/>
  <c r="CM1113" i="1"/>
  <c r="CN1113" i="1"/>
  <c r="CC1114" i="1"/>
  <c r="CE1114" i="1"/>
  <c r="CF1114" i="1"/>
  <c r="CG1114" i="1"/>
  <c r="CJ1114" i="1"/>
  <c r="CK1114" i="1"/>
  <c r="CL1114" i="1"/>
  <c r="CM1114" i="1"/>
  <c r="CN1114" i="1"/>
  <c r="CC1115" i="1"/>
  <c r="CE1115" i="1"/>
  <c r="CF1115" i="1"/>
  <c r="CG1115" i="1"/>
  <c r="CJ1115" i="1"/>
  <c r="CK1115" i="1"/>
  <c r="CL1115" i="1"/>
  <c r="CM1115" i="1"/>
  <c r="CN1115" i="1"/>
  <c r="CC1116" i="1"/>
  <c r="CE1116" i="1"/>
  <c r="CF1116" i="1"/>
  <c r="CG1116" i="1"/>
  <c r="CJ1116" i="1"/>
  <c r="CK1116" i="1"/>
  <c r="CL1116" i="1"/>
  <c r="CM1116" i="1"/>
  <c r="CN1116" i="1"/>
  <c r="CC1117" i="1"/>
  <c r="CE1117" i="1"/>
  <c r="CF1117" i="1"/>
  <c r="CG1117" i="1"/>
  <c r="CJ1117" i="1"/>
  <c r="CK1117" i="1"/>
  <c r="CL1117" i="1"/>
  <c r="CM1117" i="1"/>
  <c r="CN1117" i="1"/>
  <c r="CC1118" i="1"/>
  <c r="CE1118" i="1"/>
  <c r="CF1118" i="1"/>
  <c r="CG1118" i="1"/>
  <c r="CJ1118" i="1"/>
  <c r="CK1118" i="1"/>
  <c r="CL1118" i="1"/>
  <c r="CM1118" i="1"/>
  <c r="CN1118" i="1"/>
  <c r="CC1119" i="1"/>
  <c r="CE1119" i="1"/>
  <c r="CF1119" i="1"/>
  <c r="CG1119" i="1"/>
  <c r="CJ1119" i="1"/>
  <c r="CK1119" i="1"/>
  <c r="CL1119" i="1"/>
  <c r="CM1119" i="1"/>
  <c r="CN1119" i="1"/>
  <c r="CC1120" i="1"/>
  <c r="CE1120" i="1"/>
  <c r="CF1120" i="1"/>
  <c r="CG1120" i="1"/>
  <c r="CJ1120" i="1"/>
  <c r="CK1120" i="1"/>
  <c r="CL1120" i="1"/>
  <c r="CM1120" i="1"/>
  <c r="CN1120" i="1"/>
  <c r="CC1121" i="1"/>
  <c r="CE1121" i="1"/>
  <c r="CF1121" i="1"/>
  <c r="CG1121" i="1"/>
  <c r="CJ1121" i="1"/>
  <c r="CK1121" i="1"/>
  <c r="CL1121" i="1"/>
  <c r="CM1121" i="1"/>
  <c r="CN1121" i="1"/>
  <c r="CC1122" i="1"/>
  <c r="CE1122" i="1"/>
  <c r="CF1122" i="1"/>
  <c r="CG1122" i="1"/>
  <c r="CJ1122" i="1"/>
  <c r="CK1122" i="1"/>
  <c r="CL1122" i="1"/>
  <c r="CM1122" i="1"/>
  <c r="CN1122" i="1"/>
  <c r="CC1123" i="1"/>
  <c r="CE1123" i="1"/>
  <c r="CF1123" i="1"/>
  <c r="CG1123" i="1"/>
  <c r="CJ1123" i="1"/>
  <c r="CK1123" i="1"/>
  <c r="CL1123" i="1"/>
  <c r="CM1123" i="1"/>
  <c r="CN1123" i="1"/>
  <c r="CC1124" i="1"/>
  <c r="CE1124" i="1"/>
  <c r="CF1124" i="1"/>
  <c r="CG1124" i="1"/>
  <c r="CJ1124" i="1"/>
  <c r="CK1124" i="1"/>
  <c r="CL1124" i="1"/>
  <c r="CM1124" i="1"/>
  <c r="CN1124" i="1"/>
  <c r="CC1125" i="1"/>
  <c r="CE1125" i="1"/>
  <c r="CF1125" i="1"/>
  <c r="CG1125" i="1"/>
  <c r="CJ1125" i="1"/>
  <c r="CK1125" i="1"/>
  <c r="CL1125" i="1"/>
  <c r="CM1125" i="1"/>
  <c r="CN1125" i="1"/>
  <c r="CC1126" i="1"/>
  <c r="CE1126" i="1"/>
  <c r="CF1126" i="1"/>
  <c r="CG1126" i="1"/>
  <c r="CJ1126" i="1"/>
  <c r="CK1126" i="1"/>
  <c r="CL1126" i="1"/>
  <c r="CM1126" i="1"/>
  <c r="CN1126" i="1"/>
  <c r="CC1127" i="1"/>
  <c r="CE1127" i="1"/>
  <c r="CF1127" i="1"/>
  <c r="CG1127" i="1"/>
  <c r="CJ1127" i="1"/>
  <c r="CK1127" i="1"/>
  <c r="CL1127" i="1"/>
  <c r="CM1127" i="1"/>
  <c r="CN1127" i="1"/>
  <c r="CC1128" i="1"/>
  <c r="CE1128" i="1"/>
  <c r="CF1128" i="1"/>
  <c r="CG1128" i="1"/>
  <c r="CJ1128" i="1"/>
  <c r="CK1128" i="1"/>
  <c r="CL1128" i="1"/>
  <c r="CM1128" i="1"/>
  <c r="CN1128" i="1"/>
  <c r="CC1129" i="1"/>
  <c r="CE1129" i="1"/>
  <c r="CF1129" i="1"/>
  <c r="CG1129" i="1"/>
  <c r="CJ1129" i="1"/>
  <c r="CK1129" i="1"/>
  <c r="CL1129" i="1"/>
  <c r="CM1129" i="1"/>
  <c r="CN1129" i="1"/>
  <c r="CC1130" i="1"/>
  <c r="CE1130" i="1"/>
  <c r="CF1130" i="1"/>
  <c r="CG1130" i="1"/>
  <c r="CJ1130" i="1"/>
  <c r="CK1130" i="1"/>
  <c r="CL1130" i="1"/>
  <c r="CM1130" i="1"/>
  <c r="CN1130" i="1"/>
  <c r="CC1131" i="1"/>
  <c r="CE1131" i="1"/>
  <c r="CF1131" i="1"/>
  <c r="CG1131" i="1"/>
  <c r="CJ1131" i="1"/>
  <c r="CK1131" i="1"/>
  <c r="CL1131" i="1"/>
  <c r="CM1131" i="1"/>
  <c r="CN1131" i="1"/>
  <c r="CC1132" i="1"/>
  <c r="CE1132" i="1"/>
  <c r="CF1132" i="1"/>
  <c r="CG1132" i="1"/>
  <c r="CJ1132" i="1"/>
  <c r="CK1132" i="1"/>
  <c r="CL1132" i="1"/>
  <c r="CM1132" i="1"/>
  <c r="CN1132" i="1"/>
  <c r="CC1133" i="1"/>
  <c r="CE1133" i="1"/>
  <c r="CF1133" i="1"/>
  <c r="CG1133" i="1"/>
  <c r="CJ1133" i="1"/>
  <c r="CK1133" i="1"/>
  <c r="CL1133" i="1"/>
  <c r="CM1133" i="1"/>
  <c r="CN1133" i="1"/>
  <c r="CC1134" i="1"/>
  <c r="CE1134" i="1"/>
  <c r="CF1134" i="1"/>
  <c r="CG1134" i="1"/>
  <c r="CJ1134" i="1"/>
  <c r="CK1134" i="1"/>
  <c r="CL1134" i="1"/>
  <c r="CM1134" i="1"/>
  <c r="CN1134" i="1"/>
  <c r="CC1135" i="1"/>
  <c r="CE1135" i="1"/>
  <c r="CF1135" i="1"/>
  <c r="CG1135" i="1"/>
  <c r="CJ1135" i="1"/>
  <c r="CK1135" i="1"/>
  <c r="CL1135" i="1"/>
  <c r="CM1135" i="1"/>
  <c r="CN1135" i="1"/>
  <c r="CC1136" i="1"/>
  <c r="CE1136" i="1"/>
  <c r="CF1136" i="1"/>
  <c r="CG1136" i="1"/>
  <c r="CJ1136" i="1"/>
  <c r="CK1136" i="1"/>
  <c r="CL1136" i="1"/>
  <c r="CM1136" i="1"/>
  <c r="CN1136" i="1"/>
  <c r="CC1137" i="1"/>
  <c r="CE1137" i="1"/>
  <c r="CF1137" i="1"/>
  <c r="CG1137" i="1"/>
  <c r="CJ1137" i="1"/>
  <c r="CK1137" i="1"/>
  <c r="CL1137" i="1"/>
  <c r="CM1137" i="1"/>
  <c r="CN1137" i="1"/>
  <c r="CC1138" i="1"/>
  <c r="CE1138" i="1"/>
  <c r="CF1138" i="1"/>
  <c r="CG1138" i="1"/>
  <c r="CJ1138" i="1"/>
  <c r="CK1138" i="1"/>
  <c r="CL1138" i="1"/>
  <c r="CM1138" i="1"/>
  <c r="CN1138" i="1"/>
  <c r="CC1139" i="1"/>
  <c r="CE1139" i="1"/>
  <c r="CF1139" i="1"/>
  <c r="CG1139" i="1"/>
  <c r="CJ1139" i="1"/>
  <c r="CK1139" i="1"/>
  <c r="CL1139" i="1"/>
  <c r="CM1139" i="1"/>
  <c r="CN1139" i="1"/>
  <c r="CC1140" i="1"/>
  <c r="CE1140" i="1"/>
  <c r="CF1140" i="1"/>
  <c r="CG1140" i="1"/>
  <c r="CJ1140" i="1"/>
  <c r="CK1140" i="1"/>
  <c r="CL1140" i="1"/>
  <c r="CM1140" i="1"/>
  <c r="CN1140" i="1"/>
  <c r="CC1141" i="1"/>
  <c r="CE1141" i="1"/>
  <c r="CF1141" i="1"/>
  <c r="CG1141" i="1"/>
  <c r="CJ1141" i="1"/>
  <c r="CK1141" i="1"/>
  <c r="CL1141" i="1"/>
  <c r="CM1141" i="1"/>
  <c r="CN1141" i="1"/>
  <c r="CC1142" i="1"/>
  <c r="CE1142" i="1"/>
  <c r="CF1142" i="1"/>
  <c r="CG1142" i="1"/>
  <c r="CJ1142" i="1"/>
  <c r="CK1142" i="1"/>
  <c r="CL1142" i="1"/>
  <c r="CM1142" i="1"/>
  <c r="CN1142" i="1"/>
  <c r="CC1143" i="1"/>
  <c r="CE1143" i="1"/>
  <c r="CF1143" i="1"/>
  <c r="CG1143" i="1"/>
  <c r="CJ1143" i="1"/>
  <c r="CK1143" i="1"/>
  <c r="CL1143" i="1"/>
  <c r="CM1143" i="1"/>
  <c r="CN1143" i="1"/>
  <c r="CC1144" i="1"/>
  <c r="CE1144" i="1"/>
  <c r="CF1144" i="1"/>
  <c r="CG1144" i="1"/>
  <c r="CJ1144" i="1"/>
  <c r="CK1144" i="1"/>
  <c r="CL1144" i="1"/>
  <c r="CM1144" i="1"/>
  <c r="CN1144" i="1"/>
  <c r="CC1145" i="1"/>
  <c r="CE1145" i="1"/>
  <c r="CF1145" i="1"/>
  <c r="CG1145" i="1"/>
  <c r="CJ1145" i="1"/>
  <c r="CK1145" i="1"/>
  <c r="CL1145" i="1"/>
  <c r="CM1145" i="1"/>
  <c r="CN1145" i="1"/>
  <c r="CC1146" i="1"/>
  <c r="CE1146" i="1"/>
  <c r="CF1146" i="1"/>
  <c r="CG1146" i="1"/>
  <c r="CJ1146" i="1"/>
  <c r="CK1146" i="1"/>
  <c r="CL1146" i="1"/>
  <c r="CM1146" i="1"/>
  <c r="CN1146" i="1"/>
  <c r="CC1147" i="1"/>
  <c r="CE1147" i="1"/>
  <c r="CF1147" i="1"/>
  <c r="CG1147" i="1"/>
  <c r="CJ1147" i="1"/>
  <c r="CK1147" i="1"/>
  <c r="CL1147" i="1"/>
  <c r="CM1147" i="1"/>
  <c r="CN1147" i="1"/>
  <c r="CC1148" i="1"/>
  <c r="CE1148" i="1"/>
  <c r="CF1148" i="1"/>
  <c r="CG1148" i="1"/>
  <c r="CJ1148" i="1"/>
  <c r="CK1148" i="1"/>
  <c r="CL1148" i="1"/>
  <c r="CM1148" i="1"/>
  <c r="CN1148" i="1"/>
  <c r="CC1149" i="1"/>
  <c r="CE1149" i="1"/>
  <c r="CF1149" i="1"/>
  <c r="CG1149" i="1"/>
  <c r="CJ1149" i="1"/>
  <c r="CK1149" i="1"/>
  <c r="CL1149" i="1"/>
  <c r="CM1149" i="1"/>
  <c r="CN1149" i="1"/>
  <c r="CC1150" i="1"/>
  <c r="CE1150" i="1"/>
  <c r="CF1150" i="1"/>
  <c r="CG1150" i="1"/>
  <c r="CJ1150" i="1"/>
  <c r="CK1150" i="1"/>
  <c r="CL1150" i="1"/>
  <c r="CM1150" i="1"/>
  <c r="CN1150" i="1"/>
  <c r="CC1151" i="1"/>
  <c r="CE1151" i="1"/>
  <c r="CF1151" i="1"/>
  <c r="CG1151" i="1"/>
  <c r="CJ1151" i="1"/>
  <c r="CK1151" i="1"/>
  <c r="CL1151" i="1"/>
  <c r="CM1151" i="1"/>
  <c r="CN1151" i="1"/>
  <c r="CC1152" i="1"/>
  <c r="CE1152" i="1"/>
  <c r="CF1152" i="1"/>
  <c r="CG1152" i="1"/>
  <c r="CJ1152" i="1"/>
  <c r="CK1152" i="1"/>
  <c r="CL1152" i="1"/>
  <c r="CM1152" i="1"/>
  <c r="CN1152" i="1"/>
  <c r="CC1153" i="1"/>
  <c r="CE1153" i="1"/>
  <c r="CF1153" i="1"/>
  <c r="CG1153" i="1"/>
  <c r="CJ1153" i="1"/>
  <c r="CK1153" i="1"/>
  <c r="CL1153" i="1"/>
  <c r="CM1153" i="1"/>
  <c r="CN1153" i="1"/>
  <c r="CC1154" i="1"/>
  <c r="CE1154" i="1"/>
  <c r="CF1154" i="1"/>
  <c r="CG1154" i="1"/>
  <c r="CJ1154" i="1"/>
  <c r="CK1154" i="1"/>
  <c r="CL1154" i="1"/>
  <c r="CM1154" i="1"/>
  <c r="CN1154" i="1"/>
  <c r="CC1155" i="1"/>
  <c r="CE1155" i="1"/>
  <c r="CF1155" i="1"/>
  <c r="CG1155" i="1"/>
  <c r="CJ1155" i="1"/>
  <c r="CK1155" i="1"/>
  <c r="CL1155" i="1"/>
  <c r="CM1155" i="1"/>
  <c r="CN1155" i="1"/>
  <c r="CC1156" i="1"/>
  <c r="CE1156" i="1"/>
  <c r="CF1156" i="1"/>
  <c r="CG1156" i="1"/>
  <c r="CJ1156" i="1"/>
  <c r="CK1156" i="1"/>
  <c r="CL1156" i="1"/>
  <c r="CM1156" i="1"/>
  <c r="CN1156" i="1"/>
  <c r="CC1157" i="1"/>
  <c r="CE1157" i="1"/>
  <c r="CF1157" i="1"/>
  <c r="CG1157" i="1"/>
  <c r="CJ1157" i="1"/>
  <c r="CK1157" i="1"/>
  <c r="CL1157" i="1"/>
  <c r="CM1157" i="1"/>
  <c r="CN1157" i="1"/>
  <c r="CC1158" i="1"/>
  <c r="CE1158" i="1"/>
  <c r="CF1158" i="1"/>
  <c r="CG1158" i="1"/>
  <c r="CJ1158" i="1"/>
  <c r="CK1158" i="1"/>
  <c r="CL1158" i="1"/>
  <c r="CM1158" i="1"/>
  <c r="CN1158" i="1"/>
  <c r="CC1159" i="1"/>
  <c r="CE1159" i="1"/>
  <c r="CF1159" i="1"/>
  <c r="CG1159" i="1"/>
  <c r="CJ1159" i="1"/>
  <c r="CK1159" i="1"/>
  <c r="CL1159" i="1"/>
  <c r="CM1159" i="1"/>
  <c r="CN1159" i="1"/>
  <c r="CC1160" i="1"/>
  <c r="CE1160" i="1"/>
  <c r="CF1160" i="1"/>
  <c r="CG1160" i="1"/>
  <c r="CJ1160" i="1"/>
  <c r="CK1160" i="1"/>
  <c r="CL1160" i="1"/>
  <c r="CM1160" i="1"/>
  <c r="CN1160" i="1"/>
  <c r="CC1161" i="1"/>
  <c r="CE1161" i="1"/>
  <c r="CF1161" i="1"/>
  <c r="CG1161" i="1"/>
  <c r="CJ1161" i="1"/>
  <c r="CK1161" i="1"/>
  <c r="CL1161" i="1"/>
  <c r="CM1161" i="1"/>
  <c r="CN1161" i="1"/>
  <c r="CC1162" i="1"/>
  <c r="CE1162" i="1"/>
  <c r="CF1162" i="1"/>
  <c r="CG1162" i="1"/>
  <c r="CJ1162" i="1"/>
  <c r="CK1162" i="1"/>
  <c r="CL1162" i="1"/>
  <c r="CM1162" i="1"/>
  <c r="CN1162" i="1"/>
  <c r="CC1163" i="1"/>
  <c r="CE1163" i="1"/>
  <c r="CF1163" i="1"/>
  <c r="CG1163" i="1"/>
  <c r="CJ1163" i="1"/>
  <c r="CK1163" i="1"/>
  <c r="CL1163" i="1"/>
  <c r="CM1163" i="1"/>
  <c r="CN1163" i="1"/>
  <c r="CC1164" i="1"/>
  <c r="CE1164" i="1"/>
  <c r="CF1164" i="1"/>
  <c r="CG1164" i="1"/>
  <c r="CJ1164" i="1"/>
  <c r="CK1164" i="1"/>
  <c r="CL1164" i="1"/>
  <c r="CM1164" i="1"/>
  <c r="CN1164" i="1"/>
  <c r="CC1165" i="1"/>
  <c r="CE1165" i="1"/>
  <c r="CF1165" i="1"/>
  <c r="CG1165" i="1"/>
  <c r="CJ1165" i="1"/>
  <c r="CK1165" i="1"/>
  <c r="CL1165" i="1"/>
  <c r="CM1165" i="1"/>
  <c r="CN1165" i="1"/>
  <c r="CC1166" i="1"/>
  <c r="CE1166" i="1"/>
  <c r="CF1166" i="1"/>
  <c r="CG1166" i="1"/>
  <c r="CJ1166" i="1"/>
  <c r="CK1166" i="1"/>
  <c r="CL1166" i="1"/>
  <c r="CM1166" i="1"/>
  <c r="CN1166" i="1"/>
  <c r="CC1167" i="1"/>
  <c r="CE1167" i="1"/>
  <c r="CF1167" i="1"/>
  <c r="CG1167" i="1"/>
  <c r="CJ1167" i="1"/>
  <c r="CK1167" i="1"/>
  <c r="CL1167" i="1"/>
  <c r="CM1167" i="1"/>
  <c r="CN1167" i="1"/>
  <c r="CC1168" i="1"/>
  <c r="CE1168" i="1"/>
  <c r="CF1168" i="1"/>
  <c r="CG1168" i="1"/>
  <c r="CJ1168" i="1"/>
  <c r="CK1168" i="1"/>
  <c r="CL1168" i="1"/>
  <c r="CM1168" i="1"/>
  <c r="CN1168" i="1"/>
  <c r="CC1169" i="1"/>
  <c r="CE1169" i="1"/>
  <c r="CF1169" i="1"/>
  <c r="CG1169" i="1"/>
  <c r="CJ1169" i="1"/>
  <c r="CK1169" i="1"/>
  <c r="CL1169" i="1"/>
  <c r="CM1169" i="1"/>
  <c r="CN1169" i="1"/>
  <c r="CC1170" i="1"/>
  <c r="CE1170" i="1"/>
  <c r="CF1170" i="1"/>
  <c r="CG1170" i="1"/>
  <c r="CJ1170" i="1"/>
  <c r="CK1170" i="1"/>
  <c r="CL1170" i="1"/>
  <c r="CM1170" i="1"/>
  <c r="CN1170" i="1"/>
  <c r="CC1171" i="1"/>
  <c r="CE1171" i="1"/>
  <c r="CF1171" i="1"/>
  <c r="CG1171" i="1"/>
  <c r="CJ1171" i="1"/>
  <c r="CK1171" i="1"/>
  <c r="CL1171" i="1"/>
  <c r="CM1171" i="1"/>
  <c r="CN1171" i="1"/>
  <c r="CC1172" i="1"/>
  <c r="CE1172" i="1"/>
  <c r="CF1172" i="1"/>
  <c r="CG1172" i="1"/>
  <c r="CJ1172" i="1"/>
  <c r="CK1172" i="1"/>
  <c r="CL1172" i="1"/>
  <c r="CM1172" i="1"/>
  <c r="CN1172" i="1"/>
  <c r="CC1173" i="1"/>
  <c r="CE1173" i="1"/>
  <c r="CF1173" i="1"/>
  <c r="CG1173" i="1"/>
  <c r="CJ1173" i="1"/>
  <c r="CK1173" i="1"/>
  <c r="CL1173" i="1"/>
  <c r="CM1173" i="1"/>
  <c r="CN1173" i="1"/>
  <c r="CC1174" i="1"/>
  <c r="CE1174" i="1"/>
  <c r="CF1174" i="1"/>
  <c r="CG1174" i="1"/>
  <c r="CJ1174" i="1"/>
  <c r="CK1174" i="1"/>
  <c r="CL1174" i="1"/>
  <c r="CM1174" i="1"/>
  <c r="CN1174" i="1"/>
  <c r="CC1175" i="1"/>
  <c r="CE1175" i="1"/>
  <c r="CF1175" i="1"/>
  <c r="CG1175" i="1"/>
  <c r="CJ1175" i="1"/>
  <c r="CK1175" i="1"/>
  <c r="CL1175" i="1"/>
  <c r="CM1175" i="1"/>
  <c r="CN1175" i="1"/>
  <c r="CC1176" i="1"/>
  <c r="CE1176" i="1"/>
  <c r="CF1176" i="1"/>
  <c r="CG1176" i="1"/>
  <c r="CJ1176" i="1"/>
  <c r="CK1176" i="1"/>
  <c r="CL1176" i="1"/>
  <c r="CM1176" i="1"/>
  <c r="CN1176" i="1"/>
  <c r="CC1177" i="1"/>
  <c r="CE1177" i="1"/>
  <c r="CF1177" i="1"/>
  <c r="CG1177" i="1"/>
  <c r="CJ1177" i="1"/>
  <c r="CK1177" i="1"/>
  <c r="CL1177" i="1"/>
  <c r="CM1177" i="1"/>
  <c r="CN1177" i="1"/>
  <c r="CC1178" i="1"/>
  <c r="CE1178" i="1"/>
  <c r="CF1178" i="1"/>
  <c r="CG1178" i="1"/>
  <c r="CJ1178" i="1"/>
  <c r="CK1178" i="1"/>
  <c r="CL1178" i="1"/>
  <c r="CM1178" i="1"/>
  <c r="CN1178" i="1"/>
  <c r="CC1179" i="1"/>
  <c r="CE1179" i="1"/>
  <c r="CF1179" i="1"/>
  <c r="CG1179" i="1"/>
  <c r="CJ1179" i="1"/>
  <c r="CK1179" i="1"/>
  <c r="CL1179" i="1"/>
  <c r="CM1179" i="1"/>
  <c r="CN1179" i="1"/>
  <c r="CC1180" i="1"/>
  <c r="CE1180" i="1"/>
  <c r="CF1180" i="1"/>
  <c r="CG1180" i="1"/>
  <c r="CJ1180" i="1"/>
  <c r="CK1180" i="1"/>
  <c r="CL1180" i="1"/>
  <c r="CM1180" i="1"/>
  <c r="CN1180" i="1"/>
  <c r="CC1181" i="1"/>
  <c r="CE1181" i="1"/>
  <c r="CF1181" i="1"/>
  <c r="CG1181" i="1"/>
  <c r="CJ1181" i="1"/>
  <c r="CK1181" i="1"/>
  <c r="CL1181" i="1"/>
  <c r="CM1181" i="1"/>
  <c r="CN1181" i="1"/>
  <c r="CC1182" i="1"/>
  <c r="CE1182" i="1"/>
  <c r="CF1182" i="1"/>
  <c r="CG1182" i="1"/>
  <c r="CJ1182" i="1"/>
  <c r="CK1182" i="1"/>
  <c r="CL1182" i="1"/>
  <c r="CM1182" i="1"/>
  <c r="CN1182" i="1"/>
  <c r="CC1183" i="1"/>
  <c r="CE1183" i="1"/>
  <c r="CF1183" i="1"/>
  <c r="CG1183" i="1"/>
  <c r="CJ1183" i="1"/>
  <c r="CK1183" i="1"/>
  <c r="CL1183" i="1"/>
  <c r="CM1183" i="1"/>
  <c r="CN1183" i="1"/>
  <c r="CC1184" i="1"/>
  <c r="CE1184" i="1"/>
  <c r="CF1184" i="1"/>
  <c r="CG1184" i="1"/>
  <c r="CJ1184" i="1"/>
  <c r="CK1184" i="1"/>
  <c r="CL1184" i="1"/>
  <c r="CM1184" i="1"/>
  <c r="CN1184" i="1"/>
  <c r="CC1185" i="1"/>
  <c r="CE1185" i="1"/>
  <c r="CF1185" i="1"/>
  <c r="CG1185" i="1"/>
  <c r="CJ1185" i="1"/>
  <c r="CK1185" i="1"/>
  <c r="CL1185" i="1"/>
  <c r="CM1185" i="1"/>
  <c r="CN1185" i="1"/>
  <c r="CC1186" i="1"/>
  <c r="CE1186" i="1"/>
  <c r="CF1186" i="1"/>
  <c r="CG1186" i="1"/>
  <c r="CJ1186" i="1"/>
  <c r="CK1186" i="1"/>
  <c r="CL1186" i="1"/>
  <c r="CM1186" i="1"/>
  <c r="CN1186" i="1"/>
  <c r="CC1187" i="1"/>
  <c r="CE1187" i="1"/>
  <c r="CF1187" i="1"/>
  <c r="CG1187" i="1"/>
  <c r="CJ1187" i="1"/>
  <c r="CK1187" i="1"/>
  <c r="CL1187" i="1"/>
  <c r="CM1187" i="1"/>
  <c r="CN1187" i="1"/>
  <c r="CC1188" i="1"/>
  <c r="CE1188" i="1"/>
  <c r="CF1188" i="1"/>
  <c r="CG1188" i="1"/>
  <c r="CJ1188" i="1"/>
  <c r="CK1188" i="1"/>
  <c r="CL1188" i="1"/>
  <c r="CM1188" i="1"/>
  <c r="CN1188" i="1"/>
  <c r="CC1189" i="1"/>
  <c r="CE1189" i="1"/>
  <c r="CF1189" i="1"/>
  <c r="CG1189" i="1"/>
  <c r="CJ1189" i="1"/>
  <c r="CK1189" i="1"/>
  <c r="CL1189" i="1"/>
  <c r="CM1189" i="1"/>
  <c r="CN1189" i="1"/>
  <c r="CC1190" i="1"/>
  <c r="CE1190" i="1"/>
  <c r="CF1190" i="1"/>
  <c r="CG1190" i="1"/>
  <c r="CJ1190" i="1"/>
  <c r="CK1190" i="1"/>
  <c r="CL1190" i="1"/>
  <c r="CM1190" i="1"/>
  <c r="CN1190" i="1"/>
  <c r="CC1191" i="1"/>
  <c r="CE1191" i="1"/>
  <c r="CF1191" i="1"/>
  <c r="CG1191" i="1"/>
  <c r="CJ1191" i="1"/>
  <c r="CK1191" i="1"/>
  <c r="CL1191" i="1"/>
  <c r="CM1191" i="1"/>
  <c r="CN1191" i="1"/>
  <c r="CC1192" i="1"/>
  <c r="CE1192" i="1"/>
  <c r="CF1192" i="1"/>
  <c r="CG1192" i="1"/>
  <c r="CJ1192" i="1"/>
  <c r="CK1192" i="1"/>
  <c r="CL1192" i="1"/>
  <c r="CM1192" i="1"/>
  <c r="CN1192" i="1"/>
  <c r="CC1193" i="1"/>
  <c r="CE1193" i="1"/>
  <c r="CF1193" i="1"/>
  <c r="CG1193" i="1"/>
  <c r="CJ1193" i="1"/>
  <c r="CK1193" i="1"/>
  <c r="CL1193" i="1"/>
  <c r="CM1193" i="1"/>
  <c r="CN1193" i="1"/>
  <c r="CC1194" i="1"/>
  <c r="CE1194" i="1"/>
  <c r="CF1194" i="1"/>
  <c r="CG1194" i="1"/>
  <c r="CJ1194" i="1"/>
  <c r="CK1194" i="1"/>
  <c r="CL1194" i="1"/>
  <c r="CM1194" i="1"/>
  <c r="CN1194" i="1"/>
  <c r="CC1195" i="1"/>
  <c r="CE1195" i="1"/>
  <c r="CF1195" i="1"/>
  <c r="CG1195" i="1"/>
  <c r="CJ1195" i="1"/>
  <c r="CK1195" i="1"/>
  <c r="CL1195" i="1"/>
  <c r="CM1195" i="1"/>
  <c r="CN1195" i="1"/>
  <c r="CC1196" i="1"/>
  <c r="CE1196" i="1"/>
  <c r="CF1196" i="1"/>
  <c r="CG1196" i="1"/>
  <c r="CJ1196" i="1"/>
  <c r="CK1196" i="1"/>
  <c r="CL1196" i="1"/>
  <c r="CM1196" i="1"/>
  <c r="CN1196" i="1"/>
  <c r="CC1197" i="1"/>
  <c r="CE1197" i="1"/>
  <c r="CF1197" i="1"/>
  <c r="CG1197" i="1"/>
  <c r="CJ1197" i="1"/>
  <c r="CK1197" i="1"/>
  <c r="CL1197" i="1"/>
  <c r="CM1197" i="1"/>
  <c r="CN1197" i="1"/>
  <c r="CC1198" i="1"/>
  <c r="CE1198" i="1"/>
  <c r="CF1198" i="1"/>
  <c r="CG1198" i="1"/>
  <c r="CJ1198" i="1"/>
  <c r="CK1198" i="1"/>
  <c r="CL1198" i="1"/>
  <c r="CM1198" i="1"/>
  <c r="CN1198" i="1"/>
  <c r="CC1199" i="1"/>
  <c r="CE1199" i="1"/>
  <c r="CF1199" i="1"/>
  <c r="CG1199" i="1"/>
  <c r="CJ1199" i="1"/>
  <c r="CK1199" i="1"/>
  <c r="CL1199" i="1"/>
  <c r="CM1199" i="1"/>
  <c r="CN1199" i="1"/>
  <c r="CC1200" i="1"/>
  <c r="CE1200" i="1"/>
  <c r="CF1200" i="1"/>
  <c r="CG1200" i="1"/>
  <c r="CJ1200" i="1"/>
  <c r="CK1200" i="1"/>
  <c r="CL1200" i="1"/>
  <c r="CM1200" i="1"/>
  <c r="CN1200" i="1"/>
  <c r="CC1201" i="1"/>
  <c r="CE1201" i="1"/>
  <c r="CF1201" i="1"/>
  <c r="CG1201" i="1"/>
  <c r="CJ1201" i="1"/>
  <c r="CK1201" i="1"/>
  <c r="CL1201" i="1"/>
  <c r="CM1201" i="1"/>
  <c r="CN1201" i="1"/>
  <c r="CC1202" i="1"/>
  <c r="CE1202" i="1"/>
  <c r="CF1202" i="1"/>
  <c r="CG1202" i="1"/>
  <c r="CJ1202" i="1"/>
  <c r="CK1202" i="1"/>
  <c r="CL1202" i="1"/>
  <c r="CM1202" i="1"/>
  <c r="CN1202" i="1"/>
  <c r="CC1203" i="1"/>
  <c r="CE1203" i="1"/>
  <c r="CF1203" i="1"/>
  <c r="CG1203" i="1"/>
  <c r="CJ1203" i="1"/>
  <c r="CK1203" i="1"/>
  <c r="CL1203" i="1"/>
  <c r="CM1203" i="1"/>
  <c r="CN1203" i="1"/>
  <c r="CC1204" i="1"/>
  <c r="CE1204" i="1"/>
  <c r="CF1204" i="1"/>
  <c r="CG1204" i="1"/>
  <c r="CJ1204" i="1"/>
  <c r="CK1204" i="1"/>
  <c r="CL1204" i="1"/>
  <c r="CM1204" i="1"/>
  <c r="CN1204" i="1"/>
  <c r="CC1205" i="1"/>
  <c r="CE1205" i="1"/>
  <c r="CF1205" i="1"/>
  <c r="CG1205" i="1"/>
  <c r="CJ1205" i="1"/>
  <c r="CK1205" i="1"/>
  <c r="CL1205" i="1"/>
  <c r="CM1205" i="1"/>
  <c r="CN1205" i="1"/>
  <c r="CC1206" i="1"/>
  <c r="CE1206" i="1"/>
  <c r="CF1206" i="1"/>
  <c r="CG1206" i="1"/>
  <c r="CJ1206" i="1"/>
  <c r="CK1206" i="1"/>
  <c r="CL1206" i="1"/>
  <c r="CM1206" i="1"/>
  <c r="CN1206" i="1"/>
  <c r="CC1207" i="1"/>
  <c r="CE1207" i="1"/>
  <c r="CF1207" i="1"/>
  <c r="CG1207" i="1"/>
  <c r="CJ1207" i="1"/>
  <c r="CK1207" i="1"/>
  <c r="CL1207" i="1"/>
  <c r="CM1207" i="1"/>
  <c r="CN1207" i="1"/>
  <c r="CC1208" i="1"/>
  <c r="CE1208" i="1"/>
  <c r="CF1208" i="1"/>
  <c r="CG1208" i="1"/>
  <c r="CJ1208" i="1"/>
  <c r="CK1208" i="1"/>
  <c r="CL1208" i="1"/>
  <c r="CM1208" i="1"/>
  <c r="CN1208" i="1"/>
  <c r="CC1209" i="1"/>
  <c r="CE1209" i="1"/>
  <c r="CF1209" i="1"/>
  <c r="CG1209" i="1"/>
  <c r="CJ1209" i="1"/>
  <c r="CK1209" i="1"/>
  <c r="CL1209" i="1"/>
  <c r="CM1209" i="1"/>
  <c r="CN1209" i="1"/>
  <c r="CC1210" i="1"/>
  <c r="CE1210" i="1"/>
  <c r="CF1210" i="1"/>
  <c r="CG1210" i="1"/>
  <c r="CJ1210" i="1"/>
  <c r="CK1210" i="1"/>
  <c r="CL1210" i="1"/>
  <c r="CM1210" i="1"/>
  <c r="CN1210" i="1"/>
  <c r="CC1211" i="1"/>
  <c r="CE1211" i="1"/>
  <c r="CF1211" i="1"/>
  <c r="CG1211" i="1"/>
  <c r="CJ1211" i="1"/>
  <c r="CK1211" i="1"/>
  <c r="CL1211" i="1"/>
  <c r="CM1211" i="1"/>
  <c r="CN1211" i="1"/>
  <c r="CC1212" i="1"/>
  <c r="CE1212" i="1"/>
  <c r="CF1212" i="1"/>
  <c r="CG1212" i="1"/>
  <c r="CJ1212" i="1"/>
  <c r="CK1212" i="1"/>
  <c r="CL1212" i="1"/>
  <c r="CM1212" i="1"/>
  <c r="CN1212" i="1"/>
  <c r="CC1213" i="1"/>
  <c r="CE1213" i="1"/>
  <c r="CF1213" i="1"/>
  <c r="CG1213" i="1"/>
  <c r="CJ1213" i="1"/>
  <c r="CK1213" i="1"/>
  <c r="CL1213" i="1"/>
  <c r="CM1213" i="1"/>
  <c r="CN1213" i="1"/>
  <c r="CC1214" i="1"/>
  <c r="CE1214" i="1"/>
  <c r="CF1214" i="1"/>
  <c r="CG1214" i="1"/>
  <c r="CJ1214" i="1"/>
  <c r="CK1214" i="1"/>
  <c r="CL1214" i="1"/>
  <c r="CM1214" i="1"/>
  <c r="CN1214" i="1"/>
  <c r="CC1215" i="1"/>
  <c r="CE1215" i="1"/>
  <c r="CF1215" i="1"/>
  <c r="CG1215" i="1"/>
  <c r="CJ1215" i="1"/>
  <c r="CK1215" i="1"/>
  <c r="CL1215" i="1"/>
  <c r="CM1215" i="1"/>
  <c r="CN1215" i="1"/>
  <c r="CC1216" i="1"/>
  <c r="CE1216" i="1"/>
  <c r="CF1216" i="1"/>
  <c r="CG1216" i="1"/>
  <c r="CJ1216" i="1"/>
  <c r="CK1216" i="1"/>
  <c r="CL1216" i="1"/>
  <c r="CM1216" i="1"/>
  <c r="CN1216" i="1"/>
  <c r="CC1217" i="1"/>
  <c r="CE1217" i="1"/>
  <c r="CF1217" i="1"/>
  <c r="CG1217" i="1"/>
  <c r="CJ1217" i="1"/>
  <c r="CK1217" i="1"/>
  <c r="CL1217" i="1"/>
  <c r="CM1217" i="1"/>
  <c r="CN1217" i="1"/>
  <c r="CC1218" i="1"/>
  <c r="CE1218" i="1"/>
  <c r="CF1218" i="1"/>
  <c r="CG1218" i="1"/>
  <c r="CJ1218" i="1"/>
  <c r="CK1218" i="1"/>
  <c r="CL1218" i="1"/>
  <c r="CM1218" i="1"/>
  <c r="CN1218" i="1"/>
  <c r="CC1219" i="1"/>
  <c r="CE1219" i="1"/>
  <c r="CF1219" i="1"/>
  <c r="CG1219" i="1"/>
  <c r="CJ1219" i="1"/>
  <c r="CK1219" i="1"/>
  <c r="CL1219" i="1"/>
  <c r="CM1219" i="1"/>
  <c r="CN1219" i="1"/>
  <c r="CC1220" i="1"/>
  <c r="CE1220" i="1"/>
  <c r="CF1220" i="1"/>
  <c r="CG1220" i="1"/>
  <c r="CJ1220" i="1"/>
  <c r="CK1220" i="1"/>
  <c r="CL1220" i="1"/>
  <c r="CM1220" i="1"/>
  <c r="CN1220" i="1"/>
  <c r="CC1221" i="1"/>
  <c r="CE1221" i="1"/>
  <c r="CF1221" i="1"/>
  <c r="CG1221" i="1"/>
  <c r="CJ1221" i="1"/>
  <c r="CK1221" i="1"/>
  <c r="CL1221" i="1"/>
  <c r="CM1221" i="1"/>
  <c r="CN1221" i="1"/>
  <c r="CC1222" i="1"/>
  <c r="CE1222" i="1"/>
  <c r="CF1222" i="1"/>
  <c r="CG1222" i="1"/>
  <c r="CJ1222" i="1"/>
  <c r="CK1222" i="1"/>
  <c r="CL1222" i="1"/>
  <c r="CM1222" i="1"/>
  <c r="CN1222" i="1"/>
  <c r="CC1223" i="1"/>
  <c r="CE1223" i="1"/>
  <c r="CF1223" i="1"/>
  <c r="CG1223" i="1"/>
  <c r="CJ1223" i="1"/>
  <c r="CK1223" i="1"/>
  <c r="CL1223" i="1"/>
  <c r="CM1223" i="1"/>
  <c r="CN1223" i="1"/>
  <c r="CC1224" i="1"/>
  <c r="CE1224" i="1"/>
  <c r="CF1224" i="1"/>
  <c r="CG1224" i="1"/>
  <c r="CJ1224" i="1"/>
  <c r="CK1224" i="1"/>
  <c r="CL1224" i="1"/>
  <c r="CM1224" i="1"/>
  <c r="CN1224" i="1"/>
  <c r="CC1225" i="1"/>
  <c r="CE1225" i="1"/>
  <c r="CF1225" i="1"/>
  <c r="CG1225" i="1"/>
  <c r="CJ1225" i="1"/>
  <c r="CK1225" i="1"/>
  <c r="CL1225" i="1"/>
  <c r="CM1225" i="1"/>
  <c r="CN1225" i="1"/>
  <c r="CC1226" i="1"/>
  <c r="CE1226" i="1"/>
  <c r="CF1226" i="1"/>
  <c r="CG1226" i="1"/>
  <c r="CJ1226" i="1"/>
  <c r="CK1226" i="1"/>
  <c r="CL1226" i="1"/>
  <c r="CM1226" i="1"/>
  <c r="CN1226" i="1"/>
  <c r="CC1227" i="1"/>
  <c r="CE1227" i="1"/>
  <c r="CF1227" i="1"/>
  <c r="CG1227" i="1"/>
  <c r="CJ1227" i="1"/>
  <c r="CK1227" i="1"/>
  <c r="CL1227" i="1"/>
  <c r="CM1227" i="1"/>
  <c r="CN1227" i="1"/>
  <c r="CC1228" i="1"/>
  <c r="CE1228" i="1"/>
  <c r="CF1228" i="1"/>
  <c r="CG1228" i="1"/>
  <c r="CJ1228" i="1"/>
  <c r="CK1228" i="1"/>
  <c r="CL1228" i="1"/>
  <c r="CM1228" i="1"/>
  <c r="CN1228" i="1"/>
  <c r="CC1229" i="1"/>
  <c r="CE1229" i="1"/>
  <c r="CF1229" i="1"/>
  <c r="CG1229" i="1"/>
  <c r="CJ1229" i="1"/>
  <c r="CK1229" i="1"/>
  <c r="CL1229" i="1"/>
  <c r="CM1229" i="1"/>
  <c r="CN1229" i="1"/>
  <c r="CC1230" i="1"/>
  <c r="CE1230" i="1"/>
  <c r="CF1230" i="1"/>
  <c r="CG1230" i="1"/>
  <c r="CJ1230" i="1"/>
  <c r="CK1230" i="1"/>
  <c r="CL1230" i="1"/>
  <c r="CM1230" i="1"/>
  <c r="CN1230" i="1"/>
  <c r="CC1231" i="1"/>
  <c r="CE1231" i="1"/>
  <c r="CF1231" i="1"/>
  <c r="CG1231" i="1"/>
  <c r="CJ1231" i="1"/>
  <c r="CK1231" i="1"/>
  <c r="CL1231" i="1"/>
  <c r="CM1231" i="1"/>
  <c r="CN1231" i="1"/>
  <c r="CC1232" i="1"/>
  <c r="CE1232" i="1"/>
  <c r="CF1232" i="1"/>
  <c r="CG1232" i="1"/>
  <c r="CJ1232" i="1"/>
  <c r="CK1232" i="1"/>
  <c r="CL1232" i="1"/>
  <c r="CM1232" i="1"/>
  <c r="CN1232" i="1"/>
  <c r="CC1233" i="1"/>
  <c r="CE1233" i="1"/>
  <c r="CF1233" i="1"/>
  <c r="CG1233" i="1"/>
  <c r="CJ1233" i="1"/>
  <c r="CK1233" i="1"/>
  <c r="CL1233" i="1"/>
  <c r="CM1233" i="1"/>
  <c r="CN1233" i="1"/>
  <c r="CC1234" i="1"/>
  <c r="CE1234" i="1"/>
  <c r="CF1234" i="1"/>
  <c r="CG1234" i="1"/>
  <c r="CJ1234" i="1"/>
  <c r="CK1234" i="1"/>
  <c r="CL1234" i="1"/>
  <c r="CM1234" i="1"/>
  <c r="CN1234" i="1"/>
  <c r="CC1235" i="1"/>
  <c r="CE1235" i="1"/>
  <c r="CF1235" i="1"/>
  <c r="CG1235" i="1"/>
  <c r="CJ1235" i="1"/>
  <c r="CK1235" i="1"/>
  <c r="CL1235" i="1"/>
  <c r="CM1235" i="1"/>
  <c r="CN1235" i="1"/>
  <c r="CC1236" i="1"/>
  <c r="CE1236" i="1"/>
  <c r="CF1236" i="1"/>
  <c r="CG1236" i="1"/>
  <c r="CJ1236" i="1"/>
  <c r="CK1236" i="1"/>
  <c r="CL1236" i="1"/>
  <c r="CM1236" i="1"/>
  <c r="CN1236" i="1"/>
  <c r="CC1237" i="1"/>
  <c r="CE1237" i="1"/>
  <c r="CF1237" i="1"/>
  <c r="CG1237" i="1"/>
  <c r="CJ1237" i="1"/>
  <c r="CK1237" i="1"/>
  <c r="CL1237" i="1"/>
  <c r="CM1237" i="1"/>
  <c r="CN1237" i="1"/>
  <c r="CC1238" i="1"/>
  <c r="CE1238" i="1"/>
  <c r="CF1238" i="1"/>
  <c r="CG1238" i="1"/>
  <c r="CJ1238" i="1"/>
  <c r="CK1238" i="1"/>
  <c r="CL1238" i="1"/>
  <c r="CM1238" i="1"/>
  <c r="CN1238" i="1"/>
  <c r="CC1239" i="1"/>
  <c r="CE1239" i="1"/>
  <c r="CF1239" i="1"/>
  <c r="CG1239" i="1"/>
  <c r="CJ1239" i="1"/>
  <c r="CK1239" i="1"/>
  <c r="CL1239" i="1"/>
  <c r="CM1239" i="1"/>
  <c r="CN1239" i="1"/>
  <c r="CC1240" i="1"/>
  <c r="CE1240" i="1"/>
  <c r="CF1240" i="1"/>
  <c r="CG1240" i="1"/>
  <c r="CJ1240" i="1"/>
  <c r="CK1240" i="1"/>
  <c r="CL1240" i="1"/>
  <c r="CM1240" i="1"/>
  <c r="CN1240" i="1"/>
  <c r="CC1241" i="1"/>
  <c r="CE1241" i="1"/>
  <c r="CF1241" i="1"/>
  <c r="CG1241" i="1"/>
  <c r="CJ1241" i="1"/>
  <c r="CK1241" i="1"/>
  <c r="CL1241" i="1"/>
  <c r="CM1241" i="1"/>
  <c r="CN1241" i="1"/>
  <c r="CC1242" i="1"/>
  <c r="CE1242" i="1"/>
  <c r="CF1242" i="1"/>
  <c r="CG1242" i="1"/>
  <c r="CJ1242" i="1"/>
  <c r="CK1242" i="1"/>
  <c r="CL1242" i="1"/>
  <c r="CM1242" i="1"/>
  <c r="CN1242" i="1"/>
  <c r="CC1243" i="1"/>
  <c r="CE1243" i="1"/>
  <c r="CF1243" i="1"/>
  <c r="CG1243" i="1"/>
  <c r="CJ1243" i="1"/>
  <c r="CK1243" i="1"/>
  <c r="CL1243" i="1"/>
  <c r="CM1243" i="1"/>
  <c r="CN1243" i="1"/>
  <c r="CC1244" i="1"/>
  <c r="CE1244" i="1"/>
  <c r="CF1244" i="1"/>
  <c r="CG1244" i="1"/>
  <c r="CJ1244" i="1"/>
  <c r="CK1244" i="1"/>
  <c r="CL1244" i="1"/>
  <c r="CM1244" i="1"/>
  <c r="CN1244" i="1"/>
  <c r="CC1245" i="1"/>
  <c r="CE1245" i="1"/>
  <c r="CF1245" i="1"/>
  <c r="CG1245" i="1"/>
  <c r="CJ1245" i="1"/>
  <c r="CK1245" i="1"/>
  <c r="CL1245" i="1"/>
  <c r="CM1245" i="1"/>
  <c r="CN1245" i="1"/>
  <c r="CC1246" i="1"/>
  <c r="CE1246" i="1"/>
  <c r="CF1246" i="1"/>
  <c r="CG1246" i="1"/>
  <c r="CJ1246" i="1"/>
  <c r="CK1246" i="1"/>
  <c r="CL1246" i="1"/>
  <c r="CM1246" i="1"/>
  <c r="CN1246" i="1"/>
  <c r="CC1247" i="1"/>
  <c r="CE1247" i="1"/>
  <c r="CF1247" i="1"/>
  <c r="CG1247" i="1"/>
  <c r="CJ1247" i="1"/>
  <c r="CK1247" i="1"/>
  <c r="CL1247" i="1"/>
  <c r="CM1247" i="1"/>
  <c r="CN1247" i="1"/>
  <c r="CC1248" i="1"/>
  <c r="CE1248" i="1"/>
  <c r="CF1248" i="1"/>
  <c r="CG1248" i="1"/>
  <c r="CJ1248" i="1"/>
  <c r="CK1248" i="1"/>
  <c r="CL1248" i="1"/>
  <c r="CM1248" i="1"/>
  <c r="CN1248" i="1"/>
  <c r="CC1249" i="1"/>
  <c r="CE1249" i="1"/>
  <c r="CF1249" i="1"/>
  <c r="CG1249" i="1"/>
  <c r="CJ1249" i="1"/>
  <c r="CK1249" i="1"/>
  <c r="CL1249" i="1"/>
  <c r="CM1249" i="1"/>
  <c r="CN1249" i="1"/>
  <c r="CC1250" i="1"/>
  <c r="CE1250" i="1"/>
  <c r="CF1250" i="1"/>
  <c r="CG1250" i="1"/>
  <c r="CJ1250" i="1"/>
  <c r="CK1250" i="1"/>
  <c r="CL1250" i="1"/>
  <c r="CM1250" i="1"/>
  <c r="CN1250" i="1"/>
  <c r="CC1251" i="1"/>
  <c r="CE1251" i="1"/>
  <c r="CF1251" i="1"/>
  <c r="CG1251" i="1"/>
  <c r="CJ1251" i="1"/>
  <c r="CK1251" i="1"/>
  <c r="CL1251" i="1"/>
  <c r="CM1251" i="1"/>
  <c r="CN1251" i="1"/>
  <c r="CC1252" i="1"/>
  <c r="CE1252" i="1"/>
  <c r="CF1252" i="1"/>
  <c r="CG1252" i="1"/>
  <c r="CJ1252" i="1"/>
  <c r="CK1252" i="1"/>
  <c r="CL1252" i="1"/>
  <c r="CM1252" i="1"/>
  <c r="CN1252" i="1"/>
  <c r="CC1253" i="1"/>
  <c r="CE1253" i="1"/>
  <c r="CF1253" i="1"/>
  <c r="CG1253" i="1"/>
  <c r="CJ1253" i="1"/>
  <c r="CK1253" i="1"/>
  <c r="CL1253" i="1"/>
  <c r="CM1253" i="1"/>
  <c r="CN1253" i="1"/>
  <c r="CC1254" i="1"/>
  <c r="CE1254" i="1"/>
  <c r="CF1254" i="1"/>
  <c r="CG1254" i="1"/>
  <c r="CJ1254" i="1"/>
  <c r="CK1254" i="1"/>
  <c r="CL1254" i="1"/>
  <c r="CM1254" i="1"/>
  <c r="CN1254" i="1"/>
  <c r="CC1255" i="1"/>
  <c r="CE1255" i="1"/>
  <c r="CF1255" i="1"/>
  <c r="CG1255" i="1"/>
  <c r="CJ1255" i="1"/>
  <c r="CK1255" i="1"/>
  <c r="CL1255" i="1"/>
  <c r="CM1255" i="1"/>
  <c r="CN1255" i="1"/>
  <c r="CC1256" i="1"/>
  <c r="CE1256" i="1"/>
  <c r="CF1256" i="1"/>
  <c r="CG1256" i="1"/>
  <c r="CJ1256" i="1"/>
  <c r="CK1256" i="1"/>
  <c r="CL1256" i="1"/>
  <c r="CM1256" i="1"/>
  <c r="CN1256" i="1"/>
  <c r="CC1257" i="1"/>
  <c r="CE1257" i="1"/>
  <c r="CF1257" i="1"/>
  <c r="CG1257" i="1"/>
  <c r="CJ1257" i="1"/>
  <c r="CK1257" i="1"/>
  <c r="CL1257" i="1"/>
  <c r="CM1257" i="1"/>
  <c r="CN1257" i="1"/>
  <c r="CC1258" i="1"/>
  <c r="CE1258" i="1"/>
  <c r="CF1258" i="1"/>
  <c r="CG1258" i="1"/>
  <c r="CJ1258" i="1"/>
  <c r="CK1258" i="1"/>
  <c r="CL1258" i="1"/>
  <c r="CM1258" i="1"/>
  <c r="CN1258" i="1"/>
  <c r="CC1259" i="1"/>
  <c r="CE1259" i="1"/>
  <c r="CF1259" i="1"/>
  <c r="CG1259" i="1"/>
  <c r="CJ1259" i="1"/>
  <c r="CK1259" i="1"/>
  <c r="CL1259" i="1"/>
  <c r="CM1259" i="1"/>
  <c r="CN1259" i="1"/>
  <c r="CC1260" i="1"/>
  <c r="CE1260" i="1"/>
  <c r="CF1260" i="1"/>
  <c r="CG1260" i="1"/>
  <c r="CJ1260" i="1"/>
  <c r="CK1260" i="1"/>
  <c r="CL1260" i="1"/>
  <c r="CM1260" i="1"/>
  <c r="CN1260" i="1"/>
  <c r="CC1261" i="1"/>
  <c r="CE1261" i="1"/>
  <c r="CF1261" i="1"/>
  <c r="CG1261" i="1"/>
  <c r="CJ1261" i="1"/>
  <c r="CK1261" i="1"/>
  <c r="CL1261" i="1"/>
  <c r="CM1261" i="1"/>
  <c r="CN1261" i="1"/>
  <c r="CC1262" i="1"/>
  <c r="CE1262" i="1"/>
  <c r="CF1262" i="1"/>
  <c r="CG1262" i="1"/>
  <c r="CJ1262" i="1"/>
  <c r="CK1262" i="1"/>
  <c r="CL1262" i="1"/>
  <c r="CM1262" i="1"/>
  <c r="CN1262" i="1"/>
  <c r="CC1263" i="1"/>
  <c r="CE1263" i="1"/>
  <c r="CF1263" i="1"/>
  <c r="CG1263" i="1"/>
  <c r="CJ1263" i="1"/>
  <c r="CK1263" i="1"/>
  <c r="CL1263" i="1"/>
  <c r="CM1263" i="1"/>
  <c r="CN1263" i="1"/>
  <c r="CC1264" i="1"/>
  <c r="CE1264" i="1"/>
  <c r="CF1264" i="1"/>
  <c r="CG1264" i="1"/>
  <c r="CJ1264" i="1"/>
  <c r="CK1264" i="1"/>
  <c r="CL1264" i="1"/>
  <c r="CM1264" i="1"/>
  <c r="CN1264" i="1"/>
  <c r="CC1265" i="1"/>
  <c r="CE1265" i="1"/>
  <c r="CF1265" i="1"/>
  <c r="CG1265" i="1"/>
  <c r="CJ1265" i="1"/>
  <c r="CK1265" i="1"/>
  <c r="CL1265" i="1"/>
  <c r="CM1265" i="1"/>
  <c r="CN1265" i="1"/>
  <c r="CC1266" i="1"/>
  <c r="CE1266" i="1"/>
  <c r="CF1266" i="1"/>
  <c r="CG1266" i="1"/>
  <c r="CJ1266" i="1"/>
  <c r="CK1266" i="1"/>
  <c r="CL1266" i="1"/>
  <c r="CM1266" i="1"/>
  <c r="CN1266" i="1"/>
  <c r="CC1267" i="1"/>
  <c r="CE1267" i="1"/>
  <c r="CF1267" i="1"/>
  <c r="CG1267" i="1"/>
  <c r="CJ1267" i="1"/>
  <c r="CK1267" i="1"/>
  <c r="CL1267" i="1"/>
  <c r="CM1267" i="1"/>
  <c r="CN1267" i="1"/>
  <c r="CC1268" i="1"/>
  <c r="CE1268" i="1"/>
  <c r="CF1268" i="1"/>
  <c r="CG1268" i="1"/>
  <c r="CJ1268" i="1"/>
  <c r="CK1268" i="1"/>
  <c r="CL1268" i="1"/>
  <c r="CM1268" i="1"/>
  <c r="CN1268" i="1"/>
  <c r="CC1269" i="1"/>
  <c r="CE1269" i="1"/>
  <c r="CF1269" i="1"/>
  <c r="CG1269" i="1"/>
  <c r="CJ1269" i="1"/>
  <c r="CK1269" i="1"/>
  <c r="CL1269" i="1"/>
  <c r="CM1269" i="1"/>
  <c r="CN1269" i="1"/>
  <c r="CC1270" i="1"/>
  <c r="CE1270" i="1"/>
  <c r="CF1270" i="1"/>
  <c r="CG1270" i="1"/>
  <c r="CJ1270" i="1"/>
  <c r="CK1270" i="1"/>
  <c r="CL1270" i="1"/>
  <c r="CM1270" i="1"/>
  <c r="CN1270" i="1"/>
  <c r="CC1271" i="1"/>
  <c r="CE1271" i="1"/>
  <c r="CF1271" i="1"/>
  <c r="CG1271" i="1"/>
  <c r="CJ1271" i="1"/>
  <c r="CK1271" i="1"/>
  <c r="CL1271" i="1"/>
  <c r="CM1271" i="1"/>
  <c r="CN1271" i="1"/>
  <c r="CC1272" i="1"/>
  <c r="CE1272" i="1"/>
  <c r="CF1272" i="1"/>
  <c r="CG1272" i="1"/>
  <c r="CJ1272" i="1"/>
  <c r="CK1272" i="1"/>
  <c r="CL1272" i="1"/>
  <c r="CM1272" i="1"/>
  <c r="CN1272" i="1"/>
  <c r="CC1273" i="1"/>
  <c r="CE1273" i="1"/>
  <c r="CF1273" i="1"/>
  <c r="CG1273" i="1"/>
  <c r="CJ1273" i="1"/>
  <c r="CK1273" i="1"/>
  <c r="CL1273" i="1"/>
  <c r="CM1273" i="1"/>
  <c r="CN1273" i="1"/>
  <c r="CC1274" i="1"/>
  <c r="CE1274" i="1"/>
  <c r="CF1274" i="1"/>
  <c r="CG1274" i="1"/>
  <c r="CJ1274" i="1"/>
  <c r="CK1274" i="1"/>
  <c r="CL1274" i="1"/>
  <c r="CM1274" i="1"/>
  <c r="CN1274" i="1"/>
  <c r="CC1275" i="1"/>
  <c r="CE1275" i="1"/>
  <c r="CF1275" i="1"/>
  <c r="CG1275" i="1"/>
  <c r="CJ1275" i="1"/>
  <c r="CK1275" i="1"/>
  <c r="CL1275" i="1"/>
  <c r="CM1275" i="1"/>
  <c r="CN1275" i="1"/>
  <c r="CC1276" i="1"/>
  <c r="CE1276" i="1"/>
  <c r="CF1276" i="1"/>
  <c r="CG1276" i="1"/>
  <c r="CJ1276" i="1"/>
  <c r="CK1276" i="1"/>
  <c r="CL1276" i="1"/>
  <c r="CM1276" i="1"/>
  <c r="CN1276" i="1"/>
  <c r="CC1277" i="1"/>
  <c r="CE1277" i="1"/>
  <c r="CF1277" i="1"/>
  <c r="CG1277" i="1"/>
  <c r="CJ1277" i="1"/>
  <c r="CK1277" i="1"/>
  <c r="CL1277" i="1"/>
  <c r="CM1277" i="1"/>
  <c r="CN1277" i="1"/>
  <c r="CC1278" i="1"/>
  <c r="CE1278" i="1"/>
  <c r="CF1278" i="1"/>
  <c r="CG1278" i="1"/>
  <c r="CJ1278" i="1"/>
  <c r="CK1278" i="1"/>
  <c r="CL1278" i="1"/>
  <c r="CM1278" i="1"/>
  <c r="CN1278" i="1"/>
  <c r="CC1279" i="1"/>
  <c r="CE1279" i="1"/>
  <c r="CF1279" i="1"/>
  <c r="CG1279" i="1"/>
  <c r="CJ1279" i="1"/>
  <c r="CK1279" i="1"/>
  <c r="CL1279" i="1"/>
  <c r="CM1279" i="1"/>
  <c r="CN1279" i="1"/>
  <c r="CC1280" i="1"/>
  <c r="CE1280" i="1"/>
  <c r="CF1280" i="1"/>
  <c r="CG1280" i="1"/>
  <c r="CJ1280" i="1"/>
  <c r="CK1280" i="1"/>
  <c r="CL1280" i="1"/>
  <c r="CM1280" i="1"/>
  <c r="CN1280" i="1"/>
  <c r="CC1281" i="1"/>
  <c r="CE1281" i="1"/>
  <c r="CF1281" i="1"/>
  <c r="CG1281" i="1"/>
  <c r="CJ1281" i="1"/>
  <c r="CK1281" i="1"/>
  <c r="CL1281" i="1"/>
  <c r="CM1281" i="1"/>
  <c r="CN1281" i="1"/>
  <c r="CC1282" i="1"/>
  <c r="CE1282" i="1"/>
  <c r="CF1282" i="1"/>
  <c r="CG1282" i="1"/>
  <c r="CJ1282" i="1"/>
  <c r="CK1282" i="1"/>
  <c r="CL1282" i="1"/>
  <c r="CM1282" i="1"/>
  <c r="CN1282" i="1"/>
  <c r="CC1283" i="1"/>
  <c r="CE1283" i="1"/>
  <c r="CF1283" i="1"/>
  <c r="CG1283" i="1"/>
  <c r="CJ1283" i="1"/>
  <c r="CK1283" i="1"/>
  <c r="CL1283" i="1"/>
  <c r="CM1283" i="1"/>
  <c r="CN1283" i="1"/>
  <c r="CC1284" i="1"/>
  <c r="CE1284" i="1"/>
  <c r="CF1284" i="1"/>
  <c r="CG1284" i="1"/>
  <c r="CJ1284" i="1"/>
  <c r="CK1284" i="1"/>
  <c r="CL1284" i="1"/>
  <c r="CM1284" i="1"/>
  <c r="CN1284" i="1"/>
  <c r="CC1285" i="1"/>
  <c r="CE1285" i="1"/>
  <c r="CF1285" i="1"/>
  <c r="CG1285" i="1"/>
  <c r="CJ1285" i="1"/>
  <c r="CK1285" i="1"/>
  <c r="CL1285" i="1"/>
  <c r="CM1285" i="1"/>
  <c r="CN1285" i="1"/>
  <c r="CC1286" i="1"/>
  <c r="CE1286" i="1"/>
  <c r="CF1286" i="1"/>
  <c r="CG1286" i="1"/>
  <c r="CJ1286" i="1"/>
  <c r="CK1286" i="1"/>
  <c r="CL1286" i="1"/>
  <c r="CM1286" i="1"/>
  <c r="CN1286" i="1"/>
  <c r="CC1287" i="1"/>
  <c r="CE1287" i="1"/>
  <c r="CF1287" i="1"/>
  <c r="CG1287" i="1"/>
  <c r="CJ1287" i="1"/>
  <c r="CK1287" i="1"/>
  <c r="CL1287" i="1"/>
  <c r="CM1287" i="1"/>
  <c r="CN1287" i="1"/>
  <c r="CC1288" i="1"/>
  <c r="CE1288" i="1"/>
  <c r="CF1288" i="1"/>
  <c r="CG1288" i="1"/>
  <c r="CJ1288" i="1"/>
  <c r="CK1288" i="1"/>
  <c r="CL1288" i="1"/>
  <c r="CM1288" i="1"/>
  <c r="CN1288" i="1"/>
  <c r="CC1289" i="1"/>
  <c r="CE1289" i="1"/>
  <c r="CF1289" i="1"/>
  <c r="CG1289" i="1"/>
  <c r="CJ1289" i="1"/>
  <c r="CK1289" i="1"/>
  <c r="CL1289" i="1"/>
  <c r="CM1289" i="1"/>
  <c r="CN1289" i="1"/>
  <c r="CC1290" i="1"/>
  <c r="CE1290" i="1"/>
  <c r="CF1290" i="1"/>
  <c r="CG1290" i="1"/>
  <c r="CJ1290" i="1"/>
  <c r="CK1290" i="1"/>
  <c r="CL1290" i="1"/>
  <c r="CM1290" i="1"/>
  <c r="CN1290" i="1"/>
  <c r="CC1291" i="1"/>
  <c r="CE1291" i="1"/>
  <c r="CF1291" i="1"/>
  <c r="CG1291" i="1"/>
  <c r="CJ1291" i="1"/>
  <c r="CK1291" i="1"/>
  <c r="CL1291" i="1"/>
  <c r="CM1291" i="1"/>
  <c r="CN1291" i="1"/>
  <c r="CC1292" i="1"/>
  <c r="CE1292" i="1"/>
  <c r="CF1292" i="1"/>
  <c r="CG1292" i="1"/>
  <c r="CJ1292" i="1"/>
  <c r="CK1292" i="1"/>
  <c r="CL1292" i="1"/>
  <c r="CM1292" i="1"/>
  <c r="CN1292" i="1"/>
  <c r="CC1293" i="1"/>
  <c r="CE1293" i="1"/>
  <c r="CF1293" i="1"/>
  <c r="CG1293" i="1"/>
  <c r="CJ1293" i="1"/>
  <c r="CK1293" i="1"/>
  <c r="CL1293" i="1"/>
  <c r="CM1293" i="1"/>
  <c r="CN1293" i="1"/>
  <c r="CC1294" i="1"/>
  <c r="CE1294" i="1"/>
  <c r="CF1294" i="1"/>
  <c r="CG1294" i="1"/>
  <c r="CJ1294" i="1"/>
  <c r="CK1294" i="1"/>
  <c r="CL1294" i="1"/>
  <c r="CM1294" i="1"/>
  <c r="CN1294" i="1"/>
  <c r="CC1295" i="1"/>
  <c r="CE1295" i="1"/>
  <c r="CF1295" i="1"/>
  <c r="CG1295" i="1"/>
  <c r="CJ1295" i="1"/>
  <c r="CK1295" i="1"/>
  <c r="CL1295" i="1"/>
  <c r="CM1295" i="1"/>
  <c r="CN1295" i="1"/>
  <c r="CC1296" i="1"/>
  <c r="CE1296" i="1"/>
  <c r="CF1296" i="1"/>
  <c r="CG1296" i="1"/>
  <c r="CJ1296" i="1"/>
  <c r="CK1296" i="1"/>
  <c r="CL1296" i="1"/>
  <c r="CM1296" i="1"/>
  <c r="CN1296" i="1"/>
  <c r="CC1297" i="1"/>
  <c r="CE1297" i="1"/>
  <c r="CF1297" i="1"/>
  <c r="CG1297" i="1"/>
  <c r="CJ1297" i="1"/>
  <c r="CK1297" i="1"/>
  <c r="CL1297" i="1"/>
  <c r="CM1297" i="1"/>
  <c r="CN1297" i="1"/>
  <c r="CC1298" i="1"/>
  <c r="CE1298" i="1"/>
  <c r="CF1298" i="1"/>
  <c r="CG1298" i="1"/>
  <c r="CJ1298" i="1"/>
  <c r="CK1298" i="1"/>
  <c r="CL1298" i="1"/>
  <c r="CM1298" i="1"/>
  <c r="CN1298" i="1"/>
  <c r="CC1299" i="1"/>
  <c r="CE1299" i="1"/>
  <c r="CF1299" i="1"/>
  <c r="CG1299" i="1"/>
  <c r="CJ1299" i="1"/>
  <c r="CK1299" i="1"/>
  <c r="CL1299" i="1"/>
  <c r="CM1299" i="1"/>
  <c r="CN1299" i="1"/>
  <c r="CC1300" i="1"/>
  <c r="CE1300" i="1"/>
  <c r="CF1300" i="1"/>
  <c r="CG1300" i="1"/>
  <c r="CJ1300" i="1"/>
  <c r="CK1300" i="1"/>
  <c r="CL1300" i="1"/>
  <c r="CM1300" i="1"/>
  <c r="CN1300" i="1"/>
  <c r="CC1301" i="1"/>
  <c r="CE1301" i="1"/>
  <c r="CF1301" i="1"/>
  <c r="CG1301" i="1"/>
  <c r="CJ1301" i="1"/>
  <c r="CK1301" i="1"/>
  <c r="CL1301" i="1"/>
  <c r="CM1301" i="1"/>
  <c r="CN1301" i="1"/>
  <c r="CC1302" i="1"/>
  <c r="CE1302" i="1"/>
  <c r="CF1302" i="1"/>
  <c r="CG1302" i="1"/>
  <c r="CJ1302" i="1"/>
  <c r="CK1302" i="1"/>
  <c r="CL1302" i="1"/>
  <c r="CM1302" i="1"/>
  <c r="CN1302" i="1"/>
  <c r="CC1303" i="1"/>
  <c r="CE1303" i="1"/>
  <c r="CF1303" i="1"/>
  <c r="CG1303" i="1"/>
  <c r="CJ1303" i="1"/>
  <c r="CK1303" i="1"/>
  <c r="CL1303" i="1"/>
  <c r="CM1303" i="1"/>
  <c r="CN1303" i="1"/>
  <c r="CC1304" i="1"/>
  <c r="CE1304" i="1"/>
  <c r="CF1304" i="1"/>
  <c r="CG1304" i="1"/>
  <c r="CJ1304" i="1"/>
  <c r="CK1304" i="1"/>
  <c r="CL1304" i="1"/>
  <c r="CM1304" i="1"/>
  <c r="CN1304" i="1"/>
  <c r="CC1305" i="1"/>
  <c r="CE1305" i="1"/>
  <c r="CF1305" i="1"/>
  <c r="CG1305" i="1"/>
  <c r="CJ1305" i="1"/>
  <c r="CK1305" i="1"/>
  <c r="CL1305" i="1"/>
  <c r="CM1305" i="1"/>
  <c r="CN1305" i="1"/>
  <c r="CC1306" i="1"/>
  <c r="CE1306" i="1"/>
  <c r="CF1306" i="1"/>
  <c r="CG1306" i="1"/>
  <c r="CJ1306" i="1"/>
  <c r="CK1306" i="1"/>
  <c r="CL1306" i="1"/>
  <c r="CM1306" i="1"/>
  <c r="CN1306" i="1"/>
  <c r="CC1307" i="1"/>
  <c r="CE1307" i="1"/>
  <c r="CF1307" i="1"/>
  <c r="CG1307" i="1"/>
  <c r="CJ1307" i="1"/>
  <c r="CK1307" i="1"/>
  <c r="CL1307" i="1"/>
  <c r="CM1307" i="1"/>
  <c r="CN1307" i="1"/>
  <c r="CC1308" i="1"/>
  <c r="CE1308" i="1"/>
  <c r="CF1308" i="1"/>
  <c r="CG1308" i="1"/>
  <c r="CJ1308" i="1"/>
  <c r="CK1308" i="1"/>
  <c r="CL1308" i="1"/>
  <c r="CM1308" i="1"/>
  <c r="CN1308" i="1"/>
  <c r="CC1309" i="1"/>
  <c r="CE1309" i="1"/>
  <c r="CF1309" i="1"/>
  <c r="CG1309" i="1"/>
  <c r="CJ1309" i="1"/>
  <c r="CK1309" i="1"/>
  <c r="CL1309" i="1"/>
  <c r="CM1309" i="1"/>
  <c r="CN1309" i="1"/>
  <c r="CC1310" i="1"/>
  <c r="CE1310" i="1"/>
  <c r="CF1310" i="1"/>
  <c r="CG1310" i="1"/>
  <c r="CJ1310" i="1"/>
  <c r="CK1310" i="1"/>
  <c r="CL1310" i="1"/>
  <c r="CM1310" i="1"/>
  <c r="CN1310" i="1"/>
  <c r="CC1311" i="1"/>
  <c r="CE1311" i="1"/>
  <c r="CF1311" i="1"/>
  <c r="CG1311" i="1"/>
  <c r="CJ1311" i="1"/>
  <c r="CK1311" i="1"/>
  <c r="CL1311" i="1"/>
  <c r="CM1311" i="1"/>
  <c r="CN1311" i="1"/>
  <c r="CC1312" i="1"/>
  <c r="CE1312" i="1"/>
  <c r="CF1312" i="1"/>
  <c r="CG1312" i="1"/>
  <c r="CJ1312" i="1"/>
  <c r="CK1312" i="1"/>
  <c r="CL1312" i="1"/>
  <c r="CM1312" i="1"/>
  <c r="CN1312" i="1"/>
  <c r="CC1313" i="1"/>
  <c r="CE1313" i="1"/>
  <c r="CF1313" i="1"/>
  <c r="CG1313" i="1"/>
  <c r="CJ1313" i="1"/>
  <c r="CK1313" i="1"/>
  <c r="CL1313" i="1"/>
  <c r="CM1313" i="1"/>
  <c r="CN1313" i="1"/>
  <c r="CC1314" i="1"/>
  <c r="CE1314" i="1"/>
  <c r="CF1314" i="1"/>
  <c r="CG1314" i="1"/>
  <c r="CJ1314" i="1"/>
  <c r="CK1314" i="1"/>
  <c r="CL1314" i="1"/>
  <c r="CM1314" i="1"/>
  <c r="CN1314" i="1"/>
  <c r="CC1315" i="1"/>
  <c r="CE1315" i="1"/>
  <c r="CF1315" i="1"/>
  <c r="CG1315" i="1"/>
  <c r="CJ1315" i="1"/>
  <c r="CK1315" i="1"/>
  <c r="CL1315" i="1"/>
  <c r="CM1315" i="1"/>
  <c r="CN1315" i="1"/>
  <c r="CC1316" i="1"/>
  <c r="CE1316" i="1"/>
  <c r="CF1316" i="1"/>
  <c r="CG1316" i="1"/>
  <c r="CJ1316" i="1"/>
  <c r="CK1316" i="1"/>
  <c r="CL1316" i="1"/>
  <c r="CM1316" i="1"/>
  <c r="CN1316" i="1"/>
  <c r="CC1317" i="1"/>
  <c r="CE1317" i="1"/>
  <c r="CF1317" i="1"/>
  <c r="CG1317" i="1"/>
  <c r="CJ1317" i="1"/>
  <c r="CK1317" i="1"/>
  <c r="CL1317" i="1"/>
  <c r="CM1317" i="1"/>
  <c r="CN1317" i="1"/>
  <c r="CC1318" i="1"/>
  <c r="CE1318" i="1"/>
  <c r="CF1318" i="1"/>
  <c r="CG1318" i="1"/>
  <c r="CJ1318" i="1"/>
  <c r="CK1318" i="1"/>
  <c r="CL1318" i="1"/>
  <c r="CM1318" i="1"/>
  <c r="CN1318" i="1"/>
  <c r="CC1319" i="1"/>
  <c r="CE1319" i="1"/>
  <c r="CF1319" i="1"/>
  <c r="CG1319" i="1"/>
  <c r="CJ1319" i="1"/>
  <c r="CK1319" i="1"/>
  <c r="CL1319" i="1"/>
  <c r="CM1319" i="1"/>
  <c r="CN1319" i="1"/>
  <c r="CC1320" i="1"/>
  <c r="CE1320" i="1"/>
  <c r="CF1320" i="1"/>
  <c r="CG1320" i="1"/>
  <c r="CJ1320" i="1"/>
  <c r="CK1320" i="1"/>
  <c r="CL1320" i="1"/>
  <c r="CM1320" i="1"/>
  <c r="CN1320" i="1"/>
  <c r="CC1321" i="1"/>
  <c r="CE1321" i="1"/>
  <c r="CF1321" i="1"/>
  <c r="CG1321" i="1"/>
  <c r="CJ1321" i="1"/>
  <c r="CK1321" i="1"/>
  <c r="CL1321" i="1"/>
  <c r="CM1321" i="1"/>
  <c r="CN1321" i="1"/>
  <c r="CC1322" i="1"/>
  <c r="CE1322" i="1"/>
  <c r="CF1322" i="1"/>
  <c r="CG1322" i="1"/>
  <c r="CJ1322" i="1"/>
  <c r="CK1322" i="1"/>
  <c r="CL1322" i="1"/>
  <c r="CM1322" i="1"/>
  <c r="CN1322" i="1"/>
  <c r="CC1323" i="1"/>
  <c r="CE1323" i="1"/>
  <c r="CF1323" i="1"/>
  <c r="CG1323" i="1"/>
  <c r="CJ1323" i="1"/>
  <c r="CK1323" i="1"/>
  <c r="CL1323" i="1"/>
  <c r="CM1323" i="1"/>
  <c r="CN1323" i="1"/>
  <c r="CC1324" i="1"/>
  <c r="CE1324" i="1"/>
  <c r="CF1324" i="1"/>
  <c r="CG1324" i="1"/>
  <c r="CJ1324" i="1"/>
  <c r="CK1324" i="1"/>
  <c r="CL1324" i="1"/>
  <c r="CM1324" i="1"/>
  <c r="CN1324" i="1"/>
  <c r="CC1325" i="1"/>
  <c r="CE1325" i="1"/>
  <c r="CF1325" i="1"/>
  <c r="CG1325" i="1"/>
  <c r="CJ1325" i="1"/>
  <c r="CK1325" i="1"/>
  <c r="CL1325" i="1"/>
  <c r="CM1325" i="1"/>
  <c r="CN1325" i="1"/>
  <c r="CC1326" i="1"/>
  <c r="CE1326" i="1"/>
  <c r="CF1326" i="1"/>
  <c r="CG1326" i="1"/>
  <c r="CJ1326" i="1"/>
  <c r="CK1326" i="1"/>
  <c r="CL1326" i="1"/>
  <c r="CM1326" i="1"/>
  <c r="CN1326" i="1"/>
  <c r="CC1327" i="1"/>
  <c r="CE1327" i="1"/>
  <c r="CF1327" i="1"/>
  <c r="CG1327" i="1"/>
  <c r="CJ1327" i="1"/>
  <c r="CK1327" i="1"/>
  <c r="CL1327" i="1"/>
  <c r="CM1327" i="1"/>
  <c r="CN1327" i="1"/>
  <c r="CC1328" i="1"/>
  <c r="CE1328" i="1"/>
  <c r="CF1328" i="1"/>
  <c r="CG1328" i="1"/>
  <c r="CJ1328" i="1"/>
  <c r="CK1328" i="1"/>
  <c r="CL1328" i="1"/>
  <c r="CM1328" i="1"/>
  <c r="CN1328" i="1"/>
  <c r="CC1329" i="1"/>
  <c r="CE1329" i="1"/>
  <c r="CF1329" i="1"/>
  <c r="CG1329" i="1"/>
  <c r="CJ1329" i="1"/>
  <c r="CK1329" i="1"/>
  <c r="CL1329" i="1"/>
  <c r="CM1329" i="1"/>
  <c r="CN1329" i="1"/>
  <c r="CC1330" i="1"/>
  <c r="CE1330" i="1"/>
  <c r="CF1330" i="1"/>
  <c r="CG1330" i="1"/>
  <c r="CJ1330" i="1"/>
  <c r="CK1330" i="1"/>
  <c r="CL1330" i="1"/>
  <c r="CM1330" i="1"/>
  <c r="CN1330" i="1"/>
  <c r="CC1331" i="1"/>
  <c r="CE1331" i="1"/>
  <c r="CF1331" i="1"/>
  <c r="CG1331" i="1"/>
  <c r="CJ1331" i="1"/>
  <c r="CK1331" i="1"/>
  <c r="CL1331" i="1"/>
  <c r="CM1331" i="1"/>
  <c r="CN1331" i="1"/>
  <c r="CC1332" i="1"/>
  <c r="CE1332" i="1"/>
  <c r="CF1332" i="1"/>
  <c r="CG1332" i="1"/>
  <c r="CJ1332" i="1"/>
  <c r="CK1332" i="1"/>
  <c r="CL1332" i="1"/>
  <c r="CM1332" i="1"/>
  <c r="CN1332" i="1"/>
  <c r="CC1333" i="1"/>
  <c r="CE1333" i="1"/>
  <c r="CF1333" i="1"/>
  <c r="CG1333" i="1"/>
  <c r="CJ1333" i="1"/>
  <c r="CK1333" i="1"/>
  <c r="CL1333" i="1"/>
  <c r="CM1333" i="1"/>
  <c r="CN1333" i="1"/>
  <c r="CC1334" i="1"/>
  <c r="CE1334" i="1"/>
  <c r="CF1334" i="1"/>
  <c r="CG1334" i="1"/>
  <c r="CJ1334" i="1"/>
  <c r="CK1334" i="1"/>
  <c r="CL1334" i="1"/>
  <c r="CM1334" i="1"/>
  <c r="CN1334" i="1"/>
  <c r="CC1335" i="1"/>
  <c r="CE1335" i="1"/>
  <c r="CF1335" i="1"/>
  <c r="CG1335" i="1"/>
  <c r="CJ1335" i="1"/>
  <c r="CK1335" i="1"/>
  <c r="CL1335" i="1"/>
  <c r="CM1335" i="1"/>
  <c r="CN1335" i="1"/>
  <c r="CC1336" i="1"/>
  <c r="CE1336" i="1"/>
  <c r="CF1336" i="1"/>
  <c r="CG1336" i="1"/>
  <c r="CJ1336" i="1"/>
  <c r="CK1336" i="1"/>
  <c r="CL1336" i="1"/>
  <c r="CM1336" i="1"/>
  <c r="CN1336" i="1"/>
  <c r="CC1337" i="1"/>
  <c r="CE1337" i="1"/>
  <c r="CF1337" i="1"/>
  <c r="CG1337" i="1"/>
  <c r="CJ1337" i="1"/>
  <c r="CK1337" i="1"/>
  <c r="CL1337" i="1"/>
  <c r="CM1337" i="1"/>
  <c r="CN1337" i="1"/>
  <c r="CC1338" i="1"/>
  <c r="CE1338" i="1"/>
  <c r="CF1338" i="1"/>
  <c r="CG1338" i="1"/>
  <c r="CJ1338" i="1"/>
  <c r="CK1338" i="1"/>
  <c r="CL1338" i="1"/>
  <c r="CM1338" i="1"/>
  <c r="CN1338" i="1"/>
  <c r="CC1339" i="1"/>
  <c r="CE1339" i="1"/>
  <c r="CF1339" i="1"/>
  <c r="CG1339" i="1"/>
  <c r="CJ1339" i="1"/>
  <c r="CK1339" i="1"/>
  <c r="CL1339" i="1"/>
  <c r="CM1339" i="1"/>
  <c r="CN1339" i="1"/>
  <c r="CC1340" i="1"/>
  <c r="CE1340" i="1"/>
  <c r="CF1340" i="1"/>
  <c r="CG1340" i="1"/>
  <c r="CJ1340" i="1"/>
  <c r="CK1340" i="1"/>
  <c r="CL1340" i="1"/>
  <c r="CM1340" i="1"/>
  <c r="CN1340" i="1"/>
  <c r="CC1341" i="1"/>
  <c r="CE1341" i="1"/>
  <c r="CF1341" i="1"/>
  <c r="CG1341" i="1"/>
  <c r="CJ1341" i="1"/>
  <c r="CK1341" i="1"/>
  <c r="CL1341" i="1"/>
  <c r="CM1341" i="1"/>
  <c r="CN1341" i="1"/>
  <c r="CC1342" i="1"/>
  <c r="CE1342" i="1"/>
  <c r="CF1342" i="1"/>
  <c r="CG1342" i="1"/>
  <c r="CJ1342" i="1"/>
  <c r="CK1342" i="1"/>
  <c r="CL1342" i="1"/>
  <c r="CM1342" i="1"/>
  <c r="CN1342" i="1"/>
  <c r="CC1343" i="1"/>
  <c r="CE1343" i="1"/>
  <c r="CF1343" i="1"/>
  <c r="CG1343" i="1"/>
  <c r="CJ1343" i="1"/>
  <c r="CK1343" i="1"/>
  <c r="CL1343" i="1"/>
  <c r="CM1343" i="1"/>
  <c r="CN1343" i="1"/>
  <c r="CC1344" i="1"/>
  <c r="CE1344" i="1"/>
  <c r="CF1344" i="1"/>
  <c r="CG1344" i="1"/>
  <c r="CJ1344" i="1"/>
  <c r="CK1344" i="1"/>
  <c r="CL1344" i="1"/>
  <c r="CM1344" i="1"/>
  <c r="CN1344" i="1"/>
  <c r="CC1345" i="1"/>
  <c r="CE1345" i="1"/>
  <c r="CF1345" i="1"/>
  <c r="CG1345" i="1"/>
  <c r="CJ1345" i="1"/>
  <c r="CK1345" i="1"/>
  <c r="CL1345" i="1"/>
  <c r="CM1345" i="1"/>
  <c r="CN1345" i="1"/>
  <c r="CC1346" i="1"/>
  <c r="CE1346" i="1"/>
  <c r="CF1346" i="1"/>
  <c r="CG1346" i="1"/>
  <c r="CJ1346" i="1"/>
  <c r="CK1346" i="1"/>
  <c r="CL1346" i="1"/>
  <c r="CM1346" i="1"/>
  <c r="CN1346" i="1"/>
  <c r="CC1347" i="1"/>
  <c r="CE1347" i="1"/>
  <c r="CF1347" i="1"/>
  <c r="CG1347" i="1"/>
  <c r="CJ1347" i="1"/>
  <c r="CK1347" i="1"/>
  <c r="CL1347" i="1"/>
  <c r="CM1347" i="1"/>
  <c r="CN1347" i="1"/>
  <c r="CC1348" i="1"/>
  <c r="CE1348" i="1"/>
  <c r="CF1348" i="1"/>
  <c r="CG1348" i="1"/>
  <c r="CJ1348" i="1"/>
  <c r="CK1348" i="1"/>
  <c r="CL1348" i="1"/>
  <c r="CM1348" i="1"/>
  <c r="CN1348" i="1"/>
  <c r="CC1349" i="1"/>
  <c r="CE1349" i="1"/>
  <c r="CF1349" i="1"/>
  <c r="CG1349" i="1"/>
  <c r="CJ1349" i="1"/>
  <c r="CK1349" i="1"/>
  <c r="CL1349" i="1"/>
  <c r="CM1349" i="1"/>
  <c r="CN1349" i="1"/>
  <c r="CC1350" i="1"/>
  <c r="CE1350" i="1"/>
  <c r="CF1350" i="1"/>
  <c r="CG1350" i="1"/>
  <c r="CJ1350" i="1"/>
  <c r="CK1350" i="1"/>
  <c r="CL1350" i="1"/>
  <c r="CM1350" i="1"/>
  <c r="CN1350" i="1"/>
  <c r="CC1351" i="1"/>
  <c r="CE1351" i="1"/>
  <c r="CF1351" i="1"/>
  <c r="CG1351" i="1"/>
  <c r="CJ1351" i="1"/>
  <c r="CK1351" i="1"/>
  <c r="CL1351" i="1"/>
  <c r="CM1351" i="1"/>
  <c r="CN1351" i="1"/>
  <c r="CC1352" i="1"/>
  <c r="CE1352" i="1"/>
  <c r="CF1352" i="1"/>
  <c r="CG1352" i="1"/>
  <c r="CJ1352" i="1"/>
  <c r="CK1352" i="1"/>
  <c r="CL1352" i="1"/>
  <c r="CM1352" i="1"/>
  <c r="CN1352" i="1"/>
  <c r="CC1353" i="1"/>
  <c r="CE1353" i="1"/>
  <c r="CF1353" i="1"/>
  <c r="CG1353" i="1"/>
  <c r="CJ1353" i="1"/>
  <c r="CK1353" i="1"/>
  <c r="CL1353" i="1"/>
  <c r="CM1353" i="1"/>
  <c r="CN1353" i="1"/>
  <c r="CC1354" i="1"/>
  <c r="CE1354" i="1"/>
  <c r="CF1354" i="1"/>
  <c r="CG1354" i="1"/>
  <c r="CJ1354" i="1"/>
  <c r="CK1354" i="1"/>
  <c r="CL1354" i="1"/>
  <c r="CM1354" i="1"/>
  <c r="CN1354" i="1"/>
  <c r="CC1355" i="1"/>
  <c r="CE1355" i="1"/>
  <c r="CF1355" i="1"/>
  <c r="CG1355" i="1"/>
  <c r="CJ1355" i="1"/>
  <c r="CK1355" i="1"/>
  <c r="CL1355" i="1"/>
  <c r="CM1355" i="1"/>
  <c r="CN1355" i="1"/>
  <c r="CC1356" i="1"/>
  <c r="CE1356" i="1"/>
  <c r="CF1356" i="1"/>
  <c r="CG1356" i="1"/>
  <c r="CJ1356" i="1"/>
  <c r="CK1356" i="1"/>
  <c r="CL1356" i="1"/>
  <c r="CM1356" i="1"/>
  <c r="CN1356" i="1"/>
  <c r="CC1357" i="1"/>
  <c r="CE1357" i="1"/>
  <c r="CF1357" i="1"/>
  <c r="CG1357" i="1"/>
  <c r="CJ1357" i="1"/>
  <c r="CK1357" i="1"/>
  <c r="CL1357" i="1"/>
  <c r="CM1357" i="1"/>
  <c r="CN1357" i="1"/>
  <c r="CC1358" i="1"/>
  <c r="CE1358" i="1"/>
  <c r="CF1358" i="1"/>
  <c r="CG1358" i="1"/>
  <c r="CJ1358" i="1"/>
  <c r="CK1358" i="1"/>
  <c r="CL1358" i="1"/>
  <c r="CM1358" i="1"/>
  <c r="CN1358" i="1"/>
  <c r="CC1359" i="1"/>
  <c r="CE1359" i="1"/>
  <c r="CF1359" i="1"/>
  <c r="CG1359" i="1"/>
  <c r="CJ1359" i="1"/>
  <c r="CK1359" i="1"/>
  <c r="CL1359" i="1"/>
  <c r="CM1359" i="1"/>
  <c r="CN1359" i="1"/>
  <c r="CC1360" i="1"/>
  <c r="CE1360" i="1"/>
  <c r="CF1360" i="1"/>
  <c r="CG1360" i="1"/>
  <c r="CJ1360" i="1"/>
  <c r="CK1360" i="1"/>
  <c r="CL1360" i="1"/>
  <c r="CM1360" i="1"/>
  <c r="CN1360" i="1"/>
  <c r="CC1361" i="1"/>
  <c r="CE1361" i="1"/>
  <c r="CF1361" i="1"/>
  <c r="CG1361" i="1"/>
  <c r="CJ1361" i="1"/>
  <c r="CK1361" i="1"/>
  <c r="CL1361" i="1"/>
  <c r="CM1361" i="1"/>
  <c r="CN1361" i="1"/>
  <c r="CC1362" i="1"/>
  <c r="CE1362" i="1"/>
  <c r="CF1362" i="1"/>
  <c r="CG1362" i="1"/>
  <c r="CJ1362" i="1"/>
  <c r="CK1362" i="1"/>
  <c r="CL1362" i="1"/>
  <c r="CM1362" i="1"/>
  <c r="CN1362" i="1"/>
  <c r="CC1363" i="1"/>
  <c r="CE1363" i="1"/>
  <c r="CF1363" i="1"/>
  <c r="CG1363" i="1"/>
  <c r="CJ1363" i="1"/>
  <c r="CK1363" i="1"/>
  <c r="CL1363" i="1"/>
  <c r="CM1363" i="1"/>
  <c r="CN1363" i="1"/>
  <c r="CC1364" i="1"/>
  <c r="CE1364" i="1"/>
  <c r="CF1364" i="1"/>
  <c r="CG1364" i="1"/>
  <c r="CJ1364" i="1"/>
  <c r="CK1364" i="1"/>
  <c r="CL1364" i="1"/>
  <c r="CM1364" i="1"/>
  <c r="CN1364" i="1"/>
  <c r="CC1365" i="1"/>
  <c r="CE1365" i="1"/>
  <c r="CF1365" i="1"/>
  <c r="CG1365" i="1"/>
  <c r="CJ1365" i="1"/>
  <c r="CK1365" i="1"/>
  <c r="CL1365" i="1"/>
  <c r="CM1365" i="1"/>
  <c r="CN1365" i="1"/>
  <c r="CC1366" i="1"/>
  <c r="CE1366" i="1"/>
  <c r="CF1366" i="1"/>
  <c r="CG1366" i="1"/>
  <c r="CJ1366" i="1"/>
  <c r="CK1366" i="1"/>
  <c r="CL1366" i="1"/>
  <c r="CM1366" i="1"/>
  <c r="CN1366" i="1"/>
  <c r="CC1367" i="1"/>
  <c r="CE1367" i="1"/>
  <c r="CF1367" i="1"/>
  <c r="CG1367" i="1"/>
  <c r="CJ1367" i="1"/>
  <c r="CK1367" i="1"/>
  <c r="CL1367" i="1"/>
  <c r="CM1367" i="1"/>
  <c r="CN1367" i="1"/>
  <c r="CC1368" i="1"/>
  <c r="CE1368" i="1"/>
  <c r="CF1368" i="1"/>
  <c r="CG1368" i="1"/>
  <c r="CJ1368" i="1"/>
  <c r="CK1368" i="1"/>
  <c r="CL1368" i="1"/>
  <c r="CM1368" i="1"/>
  <c r="CN1368" i="1"/>
  <c r="CC1369" i="1"/>
  <c r="CE1369" i="1"/>
  <c r="CF1369" i="1"/>
  <c r="CG1369" i="1"/>
  <c r="CJ1369" i="1"/>
  <c r="CK1369" i="1"/>
  <c r="CL1369" i="1"/>
  <c r="CM1369" i="1"/>
  <c r="CN1369" i="1"/>
  <c r="CC1370" i="1"/>
  <c r="CE1370" i="1"/>
  <c r="CF1370" i="1"/>
  <c r="CG1370" i="1"/>
  <c r="CJ1370" i="1"/>
  <c r="CK1370" i="1"/>
  <c r="CL1370" i="1"/>
  <c r="CM1370" i="1"/>
  <c r="CN1370" i="1"/>
  <c r="CC1371" i="1"/>
  <c r="CE1371" i="1"/>
  <c r="CF1371" i="1"/>
  <c r="CG1371" i="1"/>
  <c r="CJ1371" i="1"/>
  <c r="CK1371" i="1"/>
  <c r="CL1371" i="1"/>
  <c r="CM1371" i="1"/>
  <c r="CN1371" i="1"/>
  <c r="CC1372" i="1"/>
  <c r="CE1372" i="1"/>
  <c r="CF1372" i="1"/>
  <c r="CG1372" i="1"/>
  <c r="CJ1372" i="1"/>
  <c r="CK1372" i="1"/>
  <c r="CL1372" i="1"/>
  <c r="CM1372" i="1"/>
  <c r="CN1372" i="1"/>
  <c r="CC1373" i="1"/>
  <c r="CE1373" i="1"/>
  <c r="CF1373" i="1"/>
  <c r="CG1373" i="1"/>
  <c r="CJ1373" i="1"/>
  <c r="CK1373" i="1"/>
  <c r="CL1373" i="1"/>
  <c r="CM1373" i="1"/>
  <c r="CN1373" i="1"/>
  <c r="CC1374" i="1"/>
  <c r="CE1374" i="1"/>
  <c r="CF1374" i="1"/>
  <c r="CG1374" i="1"/>
  <c r="CJ1374" i="1"/>
  <c r="CK1374" i="1"/>
  <c r="CL1374" i="1"/>
  <c r="CM1374" i="1"/>
  <c r="CN1374" i="1"/>
  <c r="CC1375" i="1"/>
  <c r="CE1375" i="1"/>
  <c r="CF1375" i="1"/>
  <c r="CG1375" i="1"/>
  <c r="CJ1375" i="1"/>
  <c r="CK1375" i="1"/>
  <c r="CL1375" i="1"/>
  <c r="CM1375" i="1"/>
  <c r="CN1375" i="1"/>
  <c r="CC1376" i="1"/>
  <c r="CE1376" i="1"/>
  <c r="CF1376" i="1"/>
  <c r="CG1376" i="1"/>
  <c r="CJ1376" i="1"/>
  <c r="CK1376" i="1"/>
  <c r="CL1376" i="1"/>
  <c r="CM1376" i="1"/>
  <c r="CN1376" i="1"/>
  <c r="CC1377" i="1"/>
  <c r="CE1377" i="1"/>
  <c r="CF1377" i="1"/>
  <c r="CG1377" i="1"/>
  <c r="CJ1377" i="1"/>
  <c r="CK1377" i="1"/>
  <c r="CL1377" i="1"/>
  <c r="CM1377" i="1"/>
  <c r="CN1377" i="1"/>
  <c r="CC1378" i="1"/>
  <c r="CE1378" i="1"/>
  <c r="CF1378" i="1"/>
  <c r="CG1378" i="1"/>
  <c r="CJ1378" i="1"/>
  <c r="CK1378" i="1"/>
  <c r="CL1378" i="1"/>
  <c r="CM1378" i="1"/>
  <c r="CN1378" i="1"/>
  <c r="CC1379" i="1"/>
  <c r="CE1379" i="1"/>
  <c r="CF1379" i="1"/>
  <c r="CG1379" i="1"/>
  <c r="CJ1379" i="1"/>
  <c r="CK1379" i="1"/>
  <c r="CL1379" i="1"/>
  <c r="CM1379" i="1"/>
  <c r="CN1379" i="1"/>
  <c r="CC1380" i="1"/>
  <c r="CE1380" i="1"/>
  <c r="CF1380" i="1"/>
  <c r="CG1380" i="1"/>
  <c r="CJ1380" i="1"/>
  <c r="CK1380" i="1"/>
  <c r="CL1380" i="1"/>
  <c r="CM1380" i="1"/>
  <c r="CN1380" i="1"/>
  <c r="CC1381" i="1"/>
  <c r="CE1381" i="1"/>
  <c r="CF1381" i="1"/>
  <c r="CG1381" i="1"/>
  <c r="CJ1381" i="1"/>
  <c r="CK1381" i="1"/>
  <c r="CL1381" i="1"/>
  <c r="CM1381" i="1"/>
  <c r="CN1381" i="1"/>
  <c r="CC1382" i="1"/>
  <c r="CE1382" i="1"/>
  <c r="CF1382" i="1"/>
  <c r="CG1382" i="1"/>
  <c r="CJ1382" i="1"/>
  <c r="CK1382" i="1"/>
  <c r="CL1382" i="1"/>
  <c r="CM1382" i="1"/>
  <c r="CN1382" i="1"/>
  <c r="CC1383" i="1"/>
  <c r="CE1383" i="1"/>
  <c r="CF1383" i="1"/>
  <c r="CG1383" i="1"/>
  <c r="CJ1383" i="1"/>
  <c r="CK1383" i="1"/>
  <c r="CL1383" i="1"/>
  <c r="CM1383" i="1"/>
  <c r="CN1383" i="1"/>
  <c r="CC1384" i="1"/>
  <c r="CE1384" i="1"/>
  <c r="CF1384" i="1"/>
  <c r="CG1384" i="1"/>
  <c r="CJ1384" i="1"/>
  <c r="CK1384" i="1"/>
  <c r="CL1384" i="1"/>
  <c r="CM1384" i="1"/>
  <c r="CN1384" i="1"/>
  <c r="CC1385" i="1"/>
  <c r="CE1385" i="1"/>
  <c r="CF1385" i="1"/>
  <c r="CG1385" i="1"/>
  <c r="CJ1385" i="1"/>
  <c r="CK1385" i="1"/>
  <c r="CL1385" i="1"/>
  <c r="CM1385" i="1"/>
  <c r="CN1385" i="1"/>
  <c r="CC1386" i="1"/>
  <c r="CE1386" i="1"/>
  <c r="CF1386" i="1"/>
  <c r="CG1386" i="1"/>
  <c r="CJ1386" i="1"/>
  <c r="CK1386" i="1"/>
  <c r="CL1386" i="1"/>
  <c r="CM1386" i="1"/>
  <c r="CN1386" i="1"/>
  <c r="CC1387" i="1"/>
  <c r="CE1387" i="1"/>
  <c r="CF1387" i="1"/>
  <c r="CG1387" i="1"/>
  <c r="CJ1387" i="1"/>
  <c r="CK1387" i="1"/>
  <c r="CL1387" i="1"/>
  <c r="CM1387" i="1"/>
  <c r="CN1387" i="1"/>
  <c r="CC1388" i="1"/>
  <c r="CE1388" i="1"/>
  <c r="CF1388" i="1"/>
  <c r="CG1388" i="1"/>
  <c r="CJ1388" i="1"/>
  <c r="CK1388" i="1"/>
  <c r="CL1388" i="1"/>
  <c r="CM1388" i="1"/>
  <c r="CN1388" i="1"/>
  <c r="CC1389" i="1"/>
  <c r="CE1389" i="1"/>
  <c r="CF1389" i="1"/>
  <c r="CG1389" i="1"/>
  <c r="CJ1389" i="1"/>
  <c r="CK1389" i="1"/>
  <c r="CL1389" i="1"/>
  <c r="CM1389" i="1"/>
  <c r="CN1389" i="1"/>
  <c r="CC1390" i="1"/>
  <c r="CE1390" i="1"/>
  <c r="CF1390" i="1"/>
  <c r="CG1390" i="1"/>
  <c r="CJ1390" i="1"/>
  <c r="CK1390" i="1"/>
  <c r="CL1390" i="1"/>
  <c r="CM1390" i="1"/>
  <c r="CN1390" i="1"/>
  <c r="CC1391" i="1"/>
  <c r="CE1391" i="1"/>
  <c r="CF1391" i="1"/>
  <c r="CG1391" i="1"/>
  <c r="CJ1391" i="1"/>
  <c r="CK1391" i="1"/>
  <c r="CL1391" i="1"/>
  <c r="CM1391" i="1"/>
  <c r="CN1391" i="1"/>
  <c r="CC1392" i="1"/>
  <c r="CE1392" i="1"/>
  <c r="CF1392" i="1"/>
  <c r="CG1392" i="1"/>
  <c r="CJ1392" i="1"/>
  <c r="CK1392" i="1"/>
  <c r="CL1392" i="1"/>
  <c r="CM1392" i="1"/>
  <c r="CN1392" i="1"/>
  <c r="CC1393" i="1"/>
  <c r="CE1393" i="1"/>
  <c r="CF1393" i="1"/>
  <c r="CG1393" i="1"/>
  <c r="CJ1393" i="1"/>
  <c r="CK1393" i="1"/>
  <c r="CL1393" i="1"/>
  <c r="CM1393" i="1"/>
  <c r="CN1393" i="1"/>
  <c r="CC1394" i="1"/>
  <c r="CE1394" i="1"/>
  <c r="CF1394" i="1"/>
  <c r="CG1394" i="1"/>
  <c r="CJ1394" i="1"/>
  <c r="CK1394" i="1"/>
  <c r="CL1394" i="1"/>
  <c r="CM1394" i="1"/>
  <c r="CN1394" i="1"/>
  <c r="CC1395" i="1"/>
  <c r="CE1395" i="1"/>
  <c r="CF1395" i="1"/>
  <c r="CG1395" i="1"/>
  <c r="CJ1395" i="1"/>
  <c r="CK1395" i="1"/>
  <c r="CL1395" i="1"/>
  <c r="CM1395" i="1"/>
  <c r="CN1395" i="1"/>
  <c r="CC1396" i="1"/>
  <c r="CE1396" i="1"/>
  <c r="CF1396" i="1"/>
  <c r="CG1396" i="1"/>
  <c r="CJ1396" i="1"/>
  <c r="CK1396" i="1"/>
  <c r="CL1396" i="1"/>
  <c r="CM1396" i="1"/>
  <c r="CN1396" i="1"/>
  <c r="CC1397" i="1"/>
  <c r="CE1397" i="1"/>
  <c r="CF1397" i="1"/>
  <c r="CG1397" i="1"/>
  <c r="CJ1397" i="1"/>
  <c r="CK1397" i="1"/>
  <c r="CL1397" i="1"/>
  <c r="CM1397" i="1"/>
  <c r="CN1397" i="1"/>
  <c r="CC1398" i="1"/>
  <c r="CE1398" i="1"/>
  <c r="CF1398" i="1"/>
  <c r="CG1398" i="1"/>
  <c r="CJ1398" i="1"/>
  <c r="CK1398" i="1"/>
  <c r="CL1398" i="1"/>
  <c r="CM1398" i="1"/>
  <c r="CN1398" i="1"/>
  <c r="CC1399" i="1"/>
  <c r="CE1399" i="1"/>
  <c r="CF1399" i="1"/>
  <c r="CG1399" i="1"/>
  <c r="CJ1399" i="1"/>
  <c r="CK1399" i="1"/>
  <c r="CL1399" i="1"/>
  <c r="CM1399" i="1"/>
  <c r="CN1399" i="1"/>
  <c r="CC1400" i="1"/>
  <c r="CE1400" i="1"/>
  <c r="CF1400" i="1"/>
  <c r="CG1400" i="1"/>
  <c r="CJ1400" i="1"/>
  <c r="CK1400" i="1"/>
  <c r="CL1400" i="1"/>
  <c r="CM1400" i="1"/>
  <c r="CN1400" i="1"/>
  <c r="CC1401" i="1"/>
  <c r="CE1401" i="1"/>
  <c r="CF1401" i="1"/>
  <c r="CG1401" i="1"/>
  <c r="CJ1401" i="1"/>
  <c r="CK1401" i="1"/>
  <c r="CL1401" i="1"/>
  <c r="CM1401" i="1"/>
  <c r="CN1401" i="1"/>
  <c r="CC1402" i="1"/>
  <c r="CE1402" i="1"/>
  <c r="CF1402" i="1"/>
  <c r="CG1402" i="1"/>
  <c r="CJ1402" i="1"/>
  <c r="CK1402" i="1"/>
  <c r="CL1402" i="1"/>
  <c r="CM1402" i="1"/>
  <c r="CN1402" i="1"/>
  <c r="CC1403" i="1"/>
  <c r="CE1403" i="1"/>
  <c r="CF1403" i="1"/>
  <c r="CG1403" i="1"/>
  <c r="CJ1403" i="1"/>
  <c r="CK1403" i="1"/>
  <c r="CL1403" i="1"/>
  <c r="CM1403" i="1"/>
  <c r="CN1403" i="1"/>
  <c r="CC1404" i="1"/>
  <c r="CE1404" i="1"/>
  <c r="CF1404" i="1"/>
  <c r="CG1404" i="1"/>
  <c r="CJ1404" i="1"/>
  <c r="CK1404" i="1"/>
  <c r="CL1404" i="1"/>
  <c r="CM1404" i="1"/>
  <c r="CN1404" i="1"/>
  <c r="CC1405" i="1"/>
  <c r="CE1405" i="1"/>
  <c r="CF1405" i="1"/>
  <c r="CG1405" i="1"/>
  <c r="CJ1405" i="1"/>
  <c r="CK1405" i="1"/>
  <c r="CL1405" i="1"/>
  <c r="CM1405" i="1"/>
  <c r="CN1405" i="1"/>
  <c r="CC1406" i="1"/>
  <c r="CE1406" i="1"/>
  <c r="CF1406" i="1"/>
  <c r="CG1406" i="1"/>
  <c r="CJ1406" i="1"/>
  <c r="CK1406" i="1"/>
  <c r="CL1406" i="1"/>
  <c r="CM1406" i="1"/>
  <c r="CN1406" i="1"/>
  <c r="CC1407" i="1"/>
  <c r="CE1407" i="1"/>
  <c r="CF1407" i="1"/>
  <c r="CG1407" i="1"/>
  <c r="CJ1407" i="1"/>
  <c r="CK1407" i="1"/>
  <c r="CL1407" i="1"/>
  <c r="CM1407" i="1"/>
  <c r="CN1407" i="1"/>
  <c r="CC1408" i="1"/>
  <c r="CE1408" i="1"/>
  <c r="CF1408" i="1"/>
  <c r="CG1408" i="1"/>
  <c r="CJ1408" i="1"/>
  <c r="CK1408" i="1"/>
  <c r="CL1408" i="1"/>
  <c r="CM1408" i="1"/>
  <c r="CN1408" i="1"/>
  <c r="CC1409" i="1"/>
  <c r="CE1409" i="1"/>
  <c r="CF1409" i="1"/>
  <c r="CG1409" i="1"/>
  <c r="CJ1409" i="1"/>
  <c r="CK1409" i="1"/>
  <c r="CL1409" i="1"/>
  <c r="CM1409" i="1"/>
  <c r="CN1409" i="1"/>
  <c r="CC1410" i="1"/>
  <c r="CE1410" i="1"/>
  <c r="CF1410" i="1"/>
  <c r="CG1410" i="1"/>
  <c r="CJ1410" i="1"/>
  <c r="CK1410" i="1"/>
  <c r="CL1410" i="1"/>
  <c r="CM1410" i="1"/>
  <c r="CN1410" i="1"/>
  <c r="CC1411" i="1"/>
  <c r="CE1411" i="1"/>
  <c r="CF1411" i="1"/>
  <c r="CG1411" i="1"/>
  <c r="CJ1411" i="1"/>
  <c r="CK1411" i="1"/>
  <c r="CL1411" i="1"/>
  <c r="CM1411" i="1"/>
  <c r="CN1411" i="1"/>
  <c r="CC1412" i="1"/>
  <c r="CE1412" i="1"/>
  <c r="CF1412" i="1"/>
  <c r="CG1412" i="1"/>
  <c r="CJ1412" i="1"/>
  <c r="CK1412" i="1"/>
  <c r="CL1412" i="1"/>
  <c r="CM1412" i="1"/>
  <c r="CN1412" i="1"/>
  <c r="CC1413" i="1"/>
  <c r="CE1413" i="1"/>
  <c r="CF1413" i="1"/>
  <c r="CG1413" i="1"/>
  <c r="CJ1413" i="1"/>
  <c r="CK1413" i="1"/>
  <c r="CL1413" i="1"/>
  <c r="CM1413" i="1"/>
  <c r="CN1413" i="1"/>
  <c r="CC1414" i="1"/>
  <c r="CE1414" i="1"/>
  <c r="CF1414" i="1"/>
  <c r="CG1414" i="1"/>
  <c r="CJ1414" i="1"/>
  <c r="CK1414" i="1"/>
  <c r="CL1414" i="1"/>
  <c r="CM1414" i="1"/>
  <c r="CN1414" i="1"/>
  <c r="CC1415" i="1"/>
  <c r="CE1415" i="1"/>
  <c r="CF1415" i="1"/>
  <c r="CG1415" i="1"/>
  <c r="CJ1415" i="1"/>
  <c r="CK1415" i="1"/>
  <c r="CL1415" i="1"/>
  <c r="CM1415" i="1"/>
  <c r="CN1415" i="1"/>
  <c r="CC1416" i="1"/>
  <c r="CE1416" i="1"/>
  <c r="CF1416" i="1"/>
  <c r="CG1416" i="1"/>
  <c r="CJ1416" i="1"/>
  <c r="CK1416" i="1"/>
  <c r="CL1416" i="1"/>
  <c r="CM1416" i="1"/>
  <c r="CN1416" i="1"/>
  <c r="CC1417" i="1"/>
  <c r="CE1417" i="1"/>
  <c r="CF1417" i="1"/>
  <c r="CG1417" i="1"/>
  <c r="CJ1417" i="1"/>
  <c r="CK1417" i="1"/>
  <c r="CL1417" i="1"/>
  <c r="CM1417" i="1"/>
  <c r="CN1417" i="1"/>
  <c r="CC1418" i="1"/>
  <c r="CE1418" i="1"/>
  <c r="CF1418" i="1"/>
  <c r="CG1418" i="1"/>
  <c r="CJ1418" i="1"/>
  <c r="CK1418" i="1"/>
  <c r="CL1418" i="1"/>
  <c r="CM1418" i="1"/>
  <c r="CN1418" i="1"/>
  <c r="CC1419" i="1"/>
  <c r="CE1419" i="1"/>
  <c r="CF1419" i="1"/>
  <c r="CG1419" i="1"/>
  <c r="CJ1419" i="1"/>
  <c r="CK1419" i="1"/>
  <c r="CL1419" i="1"/>
  <c r="CM1419" i="1"/>
  <c r="CN1419" i="1"/>
  <c r="CC1420" i="1"/>
  <c r="CE1420" i="1"/>
  <c r="CF1420" i="1"/>
  <c r="CG1420" i="1"/>
  <c r="CJ1420" i="1"/>
  <c r="CK1420" i="1"/>
  <c r="CL1420" i="1"/>
  <c r="CM1420" i="1"/>
  <c r="CN1420" i="1"/>
  <c r="CC1421" i="1"/>
  <c r="CE1421" i="1"/>
  <c r="CF1421" i="1"/>
  <c r="CG1421" i="1"/>
  <c r="CJ1421" i="1"/>
  <c r="CK1421" i="1"/>
  <c r="CL1421" i="1"/>
  <c r="CM1421" i="1"/>
  <c r="CN1421" i="1"/>
  <c r="CC1422" i="1"/>
  <c r="CE1422" i="1"/>
  <c r="CF1422" i="1"/>
  <c r="CG1422" i="1"/>
  <c r="CJ1422" i="1"/>
  <c r="CK1422" i="1"/>
  <c r="CL1422" i="1"/>
  <c r="CM1422" i="1"/>
  <c r="CN1422" i="1"/>
  <c r="CC1423" i="1"/>
  <c r="CE1423" i="1"/>
  <c r="CF1423" i="1"/>
  <c r="CG1423" i="1"/>
  <c r="CJ1423" i="1"/>
  <c r="CK1423" i="1"/>
  <c r="CL1423" i="1"/>
  <c r="CM1423" i="1"/>
  <c r="CN1423" i="1"/>
  <c r="CC1424" i="1"/>
  <c r="CE1424" i="1"/>
  <c r="CF1424" i="1"/>
  <c r="CG1424" i="1"/>
  <c r="CJ1424" i="1"/>
  <c r="CK1424" i="1"/>
  <c r="CL1424" i="1"/>
  <c r="CM1424" i="1"/>
  <c r="CN1424" i="1"/>
  <c r="CC1425" i="1"/>
  <c r="CE1425" i="1"/>
  <c r="CF1425" i="1"/>
  <c r="CG1425" i="1"/>
  <c r="CJ1425" i="1"/>
  <c r="CK1425" i="1"/>
  <c r="CL1425" i="1"/>
  <c r="CM1425" i="1"/>
  <c r="CN1425" i="1"/>
  <c r="CC1426" i="1"/>
  <c r="CE1426" i="1"/>
  <c r="CF1426" i="1"/>
  <c r="CG1426" i="1"/>
  <c r="CJ1426" i="1"/>
  <c r="CK1426" i="1"/>
  <c r="CL1426" i="1"/>
  <c r="CM1426" i="1"/>
  <c r="CN1426" i="1"/>
  <c r="CC1427" i="1"/>
  <c r="CE1427" i="1"/>
  <c r="CF1427" i="1"/>
  <c r="CG1427" i="1"/>
  <c r="CJ1427" i="1"/>
  <c r="CK1427" i="1"/>
  <c r="CL1427" i="1"/>
  <c r="CM1427" i="1"/>
  <c r="CN1427" i="1"/>
  <c r="CC1428" i="1"/>
  <c r="CE1428" i="1"/>
  <c r="CF1428" i="1"/>
  <c r="CG1428" i="1"/>
  <c r="CJ1428" i="1"/>
  <c r="CK1428" i="1"/>
  <c r="CL1428" i="1"/>
  <c r="CM1428" i="1"/>
  <c r="CN1428" i="1"/>
  <c r="CC1429" i="1"/>
  <c r="CE1429" i="1"/>
  <c r="CF1429" i="1"/>
  <c r="CG1429" i="1"/>
  <c r="CJ1429" i="1"/>
  <c r="CK1429" i="1"/>
  <c r="CL1429" i="1"/>
  <c r="CM1429" i="1"/>
  <c r="CN1429" i="1"/>
  <c r="CC1430" i="1"/>
  <c r="CE1430" i="1"/>
  <c r="CF1430" i="1"/>
  <c r="CG1430" i="1"/>
  <c r="CJ1430" i="1"/>
  <c r="CK1430" i="1"/>
  <c r="CL1430" i="1"/>
  <c r="CM1430" i="1"/>
  <c r="CN1430" i="1"/>
  <c r="CC1431" i="1"/>
  <c r="CE1431" i="1"/>
  <c r="CF1431" i="1"/>
  <c r="CG1431" i="1"/>
  <c r="CJ1431" i="1"/>
  <c r="CK1431" i="1"/>
  <c r="CL1431" i="1"/>
  <c r="CM1431" i="1"/>
  <c r="CN1431" i="1"/>
  <c r="CC1432" i="1"/>
  <c r="CE1432" i="1"/>
  <c r="CF1432" i="1"/>
  <c r="CG1432" i="1"/>
  <c r="CJ1432" i="1"/>
  <c r="CK1432" i="1"/>
  <c r="CL1432" i="1"/>
  <c r="CM1432" i="1"/>
  <c r="CN1432" i="1"/>
  <c r="CC1433" i="1"/>
  <c r="CE1433" i="1"/>
  <c r="CF1433" i="1"/>
  <c r="CG1433" i="1"/>
  <c r="CJ1433" i="1"/>
  <c r="CK1433" i="1"/>
  <c r="CL1433" i="1"/>
  <c r="CM1433" i="1"/>
  <c r="CN1433" i="1"/>
  <c r="CC1434" i="1"/>
  <c r="CE1434" i="1"/>
  <c r="CF1434" i="1"/>
  <c r="CG1434" i="1"/>
  <c r="CJ1434" i="1"/>
  <c r="CK1434" i="1"/>
  <c r="CL1434" i="1"/>
  <c r="CM1434" i="1"/>
  <c r="CN1434" i="1"/>
  <c r="CC1435" i="1"/>
  <c r="CE1435" i="1"/>
  <c r="CF1435" i="1"/>
  <c r="CG1435" i="1"/>
  <c r="CJ1435" i="1"/>
  <c r="CK1435" i="1"/>
  <c r="CL1435" i="1"/>
  <c r="CM1435" i="1"/>
  <c r="CN1435" i="1"/>
  <c r="CC1436" i="1"/>
  <c r="CE1436" i="1"/>
  <c r="CF1436" i="1"/>
  <c r="CG1436" i="1"/>
  <c r="CJ1436" i="1"/>
  <c r="CK1436" i="1"/>
  <c r="CL1436" i="1"/>
  <c r="CM1436" i="1"/>
  <c r="CN1436" i="1"/>
  <c r="CC1437" i="1"/>
  <c r="CE1437" i="1"/>
  <c r="CF1437" i="1"/>
  <c r="CG1437" i="1"/>
  <c r="CJ1437" i="1"/>
  <c r="CK1437" i="1"/>
  <c r="CL1437" i="1"/>
  <c r="CM1437" i="1"/>
  <c r="CN1437" i="1"/>
  <c r="CC1438" i="1"/>
  <c r="CE1438" i="1"/>
  <c r="CF1438" i="1"/>
  <c r="CG1438" i="1"/>
  <c r="CJ1438" i="1"/>
  <c r="CK1438" i="1"/>
  <c r="CL1438" i="1"/>
  <c r="CM1438" i="1"/>
  <c r="CN1438" i="1"/>
  <c r="CC1439" i="1"/>
  <c r="CD1439" i="1" s="1"/>
  <c r="CE1439" i="1"/>
  <c r="CF1439" i="1"/>
  <c r="CG1439" i="1"/>
  <c r="CJ1439" i="1"/>
  <c r="CK1439" i="1"/>
  <c r="CL1439" i="1"/>
  <c r="CM1439" i="1"/>
  <c r="CN1439" i="1"/>
  <c r="CC1440" i="1"/>
  <c r="CE1440" i="1"/>
  <c r="CF1440" i="1"/>
  <c r="CG1440" i="1"/>
  <c r="CJ1440" i="1"/>
  <c r="CK1440" i="1"/>
  <c r="CL1440" i="1"/>
  <c r="CM1440" i="1"/>
  <c r="CN1440" i="1"/>
  <c r="CC1441" i="1"/>
  <c r="CE1441" i="1"/>
  <c r="CF1441" i="1"/>
  <c r="CG1441" i="1"/>
  <c r="CJ1441" i="1"/>
  <c r="CK1441" i="1"/>
  <c r="CL1441" i="1"/>
  <c r="CM1441" i="1"/>
  <c r="CN1441" i="1"/>
  <c r="CC1442" i="1"/>
  <c r="CE1442" i="1"/>
  <c r="CF1442" i="1"/>
  <c r="CG1442" i="1"/>
  <c r="CJ1442" i="1"/>
  <c r="CK1442" i="1"/>
  <c r="CL1442" i="1"/>
  <c r="CM1442" i="1"/>
  <c r="CN1442" i="1"/>
  <c r="CC1443" i="1"/>
  <c r="CE1443" i="1"/>
  <c r="CF1443" i="1"/>
  <c r="CG1443" i="1"/>
  <c r="CJ1443" i="1"/>
  <c r="CK1443" i="1"/>
  <c r="CL1443" i="1"/>
  <c r="CM1443" i="1"/>
  <c r="CN1443" i="1"/>
  <c r="CC1444" i="1"/>
  <c r="CD1444" i="1" s="1"/>
  <c r="CE1444" i="1"/>
  <c r="CF1444" i="1"/>
  <c r="CG1444" i="1"/>
  <c r="CJ1444" i="1"/>
  <c r="CK1444" i="1"/>
  <c r="CL1444" i="1"/>
  <c r="CM1444" i="1"/>
  <c r="CN1444" i="1"/>
  <c r="CC1445" i="1"/>
  <c r="CE1445" i="1"/>
  <c r="CF1445" i="1"/>
  <c r="CG1445" i="1"/>
  <c r="CJ1445" i="1"/>
  <c r="CK1445" i="1"/>
  <c r="CL1445" i="1"/>
  <c r="CM1445" i="1"/>
  <c r="CN1445" i="1"/>
  <c r="CC1446" i="1"/>
  <c r="CE1446" i="1"/>
  <c r="CF1446" i="1"/>
  <c r="CG1446" i="1"/>
  <c r="CJ1446" i="1"/>
  <c r="CK1446" i="1"/>
  <c r="CL1446" i="1"/>
  <c r="CM1446" i="1"/>
  <c r="CN1446" i="1"/>
  <c r="CC1447" i="1"/>
  <c r="CE1447" i="1"/>
  <c r="CF1447" i="1"/>
  <c r="CG1447" i="1"/>
  <c r="CJ1447" i="1"/>
  <c r="CK1447" i="1"/>
  <c r="CL1447" i="1"/>
  <c r="CM1447" i="1"/>
  <c r="CN1447" i="1"/>
  <c r="CC1448" i="1"/>
  <c r="CD1448" i="1" s="1"/>
  <c r="CE1448" i="1"/>
  <c r="CF1448" i="1"/>
  <c r="CG1448" i="1"/>
  <c r="CJ1448" i="1"/>
  <c r="CK1448" i="1"/>
  <c r="CL1448" i="1"/>
  <c r="CM1448" i="1"/>
  <c r="CN1448" i="1"/>
  <c r="CC1449" i="1"/>
  <c r="CE1449" i="1"/>
  <c r="CF1449" i="1"/>
  <c r="CG1449" i="1"/>
  <c r="CJ1449" i="1"/>
  <c r="CK1449" i="1"/>
  <c r="CL1449" i="1"/>
  <c r="CM1449" i="1"/>
  <c r="CN1449" i="1"/>
  <c r="CC1450" i="1"/>
  <c r="CE1450" i="1"/>
  <c r="CF1450" i="1"/>
  <c r="CG1450" i="1"/>
  <c r="CJ1450" i="1"/>
  <c r="CK1450" i="1"/>
  <c r="CL1450" i="1"/>
  <c r="CM1450" i="1"/>
  <c r="CN1450" i="1"/>
  <c r="CC1451" i="1"/>
  <c r="CE1451" i="1"/>
  <c r="CF1451" i="1"/>
  <c r="CG1451" i="1"/>
  <c r="CJ1451" i="1"/>
  <c r="CK1451" i="1"/>
  <c r="CL1451" i="1"/>
  <c r="CM1451" i="1"/>
  <c r="CN1451" i="1"/>
  <c r="CC1452" i="1"/>
  <c r="CE1452" i="1"/>
  <c r="CF1452" i="1"/>
  <c r="CG1452" i="1"/>
  <c r="CJ1452" i="1"/>
  <c r="CK1452" i="1"/>
  <c r="CL1452" i="1"/>
  <c r="CM1452" i="1"/>
  <c r="CN1452" i="1"/>
  <c r="CC1453" i="1"/>
  <c r="CE1453" i="1"/>
  <c r="CF1453" i="1"/>
  <c r="CG1453" i="1"/>
  <c r="CJ1453" i="1"/>
  <c r="CK1453" i="1"/>
  <c r="CL1453" i="1"/>
  <c r="CM1453" i="1"/>
  <c r="CN1453" i="1"/>
  <c r="CC1454" i="1"/>
  <c r="CD1454" i="1" s="1"/>
  <c r="CE1454" i="1"/>
  <c r="CF1454" i="1"/>
  <c r="CG1454" i="1"/>
  <c r="CJ1454" i="1"/>
  <c r="CK1454" i="1"/>
  <c r="CL1454" i="1"/>
  <c r="CM1454" i="1"/>
  <c r="CN1454" i="1"/>
  <c r="CC1455" i="1"/>
  <c r="CE1455" i="1"/>
  <c r="CF1455" i="1"/>
  <c r="CG1455" i="1"/>
  <c r="CJ1455" i="1"/>
  <c r="CK1455" i="1"/>
  <c r="CL1455" i="1"/>
  <c r="CM1455" i="1"/>
  <c r="CN1455" i="1"/>
  <c r="CC1456" i="1"/>
  <c r="CE1456" i="1"/>
  <c r="CF1456" i="1"/>
  <c r="CG1456" i="1"/>
  <c r="CJ1456" i="1"/>
  <c r="CK1456" i="1"/>
  <c r="CL1456" i="1"/>
  <c r="CM1456" i="1"/>
  <c r="CN1456" i="1"/>
  <c r="CC1457" i="1"/>
  <c r="CE1457" i="1"/>
  <c r="CF1457" i="1"/>
  <c r="CG1457" i="1"/>
  <c r="CJ1457" i="1"/>
  <c r="CK1457" i="1"/>
  <c r="CL1457" i="1"/>
  <c r="CM1457" i="1"/>
  <c r="CN1457" i="1"/>
  <c r="CC1458" i="1"/>
  <c r="CE1458" i="1"/>
  <c r="CF1458" i="1"/>
  <c r="CG1458" i="1"/>
  <c r="CJ1458" i="1"/>
  <c r="CK1458" i="1"/>
  <c r="CL1458" i="1"/>
  <c r="CM1458" i="1"/>
  <c r="CN1458" i="1"/>
  <c r="CC1459" i="1"/>
  <c r="CE1459" i="1"/>
  <c r="CF1459" i="1"/>
  <c r="CG1459" i="1"/>
  <c r="CJ1459" i="1"/>
  <c r="CK1459" i="1"/>
  <c r="CL1459" i="1"/>
  <c r="CM1459" i="1"/>
  <c r="CN1459" i="1"/>
  <c r="CC1460" i="1"/>
  <c r="CD1460" i="1" s="1"/>
  <c r="CE1460" i="1"/>
  <c r="CF1460" i="1"/>
  <c r="CG1460" i="1"/>
  <c r="CJ1460" i="1"/>
  <c r="CK1460" i="1"/>
  <c r="CL1460" i="1"/>
  <c r="CM1460" i="1"/>
  <c r="CN1460" i="1"/>
  <c r="CC1461" i="1"/>
  <c r="CE1461" i="1"/>
  <c r="CF1461" i="1"/>
  <c r="CG1461" i="1"/>
  <c r="CJ1461" i="1"/>
  <c r="CK1461" i="1"/>
  <c r="CL1461" i="1"/>
  <c r="CM1461" i="1"/>
  <c r="CN1461" i="1"/>
  <c r="CC1462" i="1"/>
  <c r="CD1462" i="1" s="1"/>
  <c r="CE1462" i="1"/>
  <c r="CF1462" i="1"/>
  <c r="CG1462" i="1"/>
  <c r="CJ1462" i="1"/>
  <c r="CK1462" i="1"/>
  <c r="CL1462" i="1"/>
  <c r="CM1462" i="1"/>
  <c r="CN1462" i="1"/>
  <c r="CC1463" i="1"/>
  <c r="CE1463" i="1"/>
  <c r="CF1463" i="1"/>
  <c r="CG1463" i="1"/>
  <c r="CJ1463" i="1"/>
  <c r="CK1463" i="1"/>
  <c r="CL1463" i="1"/>
  <c r="CM1463" i="1"/>
  <c r="CN1463" i="1"/>
  <c r="CC1464" i="1"/>
  <c r="CD1464" i="1" s="1"/>
  <c r="CE1464" i="1"/>
  <c r="CF1464" i="1"/>
  <c r="CG1464" i="1"/>
  <c r="CJ1464" i="1"/>
  <c r="CK1464" i="1"/>
  <c r="CL1464" i="1"/>
  <c r="CM1464" i="1"/>
  <c r="CN1464" i="1"/>
  <c r="CC1465" i="1"/>
  <c r="CE1465" i="1"/>
  <c r="CF1465" i="1"/>
  <c r="CG1465" i="1"/>
  <c r="CJ1465" i="1"/>
  <c r="CK1465" i="1"/>
  <c r="CL1465" i="1"/>
  <c r="CM1465" i="1"/>
  <c r="CN1465" i="1"/>
  <c r="CC1466" i="1"/>
  <c r="CE1466" i="1"/>
  <c r="CF1466" i="1"/>
  <c r="CG1466" i="1"/>
  <c r="CJ1466" i="1"/>
  <c r="CK1466" i="1"/>
  <c r="CL1466" i="1"/>
  <c r="CM1466" i="1"/>
  <c r="CN1466" i="1"/>
  <c r="CC1467" i="1"/>
  <c r="CE1467" i="1"/>
  <c r="CF1467" i="1"/>
  <c r="CG1467" i="1"/>
  <c r="CJ1467" i="1"/>
  <c r="CK1467" i="1"/>
  <c r="CL1467" i="1"/>
  <c r="CM1467" i="1"/>
  <c r="CN1467" i="1"/>
  <c r="CC1468" i="1"/>
  <c r="CD1468" i="1" s="1"/>
  <c r="CE1468" i="1"/>
  <c r="CF1468" i="1"/>
  <c r="CG1468" i="1"/>
  <c r="CJ1468" i="1"/>
  <c r="CK1468" i="1"/>
  <c r="CL1468" i="1"/>
  <c r="CM1468" i="1"/>
  <c r="CN1468" i="1"/>
  <c r="CC1469" i="1"/>
  <c r="CE1469" i="1"/>
  <c r="CF1469" i="1"/>
  <c r="CG1469" i="1"/>
  <c r="CJ1469" i="1"/>
  <c r="CK1469" i="1"/>
  <c r="CL1469" i="1"/>
  <c r="CM1469" i="1"/>
  <c r="CN1469" i="1"/>
  <c r="CC1470" i="1"/>
  <c r="CD1470" i="1" s="1"/>
  <c r="CE1470" i="1"/>
  <c r="CF1470" i="1"/>
  <c r="CG1470" i="1"/>
  <c r="CJ1470" i="1"/>
  <c r="CK1470" i="1"/>
  <c r="CL1470" i="1"/>
  <c r="CM1470" i="1"/>
  <c r="CN1470" i="1"/>
  <c r="CC1471" i="1"/>
  <c r="CE1471" i="1"/>
  <c r="CF1471" i="1"/>
  <c r="CG1471" i="1"/>
  <c r="CJ1471" i="1"/>
  <c r="CK1471" i="1"/>
  <c r="CL1471" i="1"/>
  <c r="CM1471" i="1"/>
  <c r="CN1471" i="1"/>
  <c r="CC1472" i="1"/>
  <c r="CE1472" i="1"/>
  <c r="CF1472" i="1"/>
  <c r="CG1472" i="1"/>
  <c r="CJ1472" i="1"/>
  <c r="CK1472" i="1"/>
  <c r="CL1472" i="1"/>
  <c r="CM1472" i="1"/>
  <c r="CN1472" i="1"/>
  <c r="CC1473" i="1"/>
  <c r="CE1473" i="1"/>
  <c r="CF1473" i="1"/>
  <c r="CG1473" i="1"/>
  <c r="CJ1473" i="1"/>
  <c r="CK1473" i="1"/>
  <c r="CL1473" i="1"/>
  <c r="CM1473" i="1"/>
  <c r="CN1473" i="1"/>
  <c r="CC1474" i="1"/>
  <c r="CE1474" i="1"/>
  <c r="CF1474" i="1"/>
  <c r="CG1474" i="1"/>
  <c r="CJ1474" i="1"/>
  <c r="CK1474" i="1"/>
  <c r="CL1474" i="1"/>
  <c r="CM1474" i="1"/>
  <c r="CN1474" i="1"/>
  <c r="CC1475" i="1"/>
  <c r="CE1475" i="1"/>
  <c r="CF1475" i="1"/>
  <c r="CG1475" i="1"/>
  <c r="CJ1475" i="1"/>
  <c r="CK1475" i="1"/>
  <c r="CL1475" i="1"/>
  <c r="CM1475" i="1"/>
  <c r="CN1475" i="1"/>
  <c r="CC1476" i="1"/>
  <c r="CD1476" i="1" s="1"/>
  <c r="CE1476" i="1"/>
  <c r="CF1476" i="1"/>
  <c r="CG1476" i="1"/>
  <c r="CJ1476" i="1"/>
  <c r="CK1476" i="1"/>
  <c r="CL1476" i="1"/>
  <c r="CM1476" i="1"/>
  <c r="CN1476" i="1"/>
  <c r="CC1477" i="1"/>
  <c r="CE1477" i="1"/>
  <c r="CF1477" i="1"/>
  <c r="CG1477" i="1"/>
  <c r="CJ1477" i="1"/>
  <c r="CK1477" i="1"/>
  <c r="CL1477" i="1"/>
  <c r="CM1477" i="1"/>
  <c r="CN1477" i="1"/>
  <c r="CC1478" i="1"/>
  <c r="CE1478" i="1"/>
  <c r="CF1478" i="1"/>
  <c r="CG1478" i="1"/>
  <c r="CJ1478" i="1"/>
  <c r="CK1478" i="1"/>
  <c r="CL1478" i="1"/>
  <c r="CM1478" i="1"/>
  <c r="CN1478" i="1"/>
  <c r="CC1479" i="1"/>
  <c r="CE1479" i="1"/>
  <c r="CF1479" i="1"/>
  <c r="CG1479" i="1"/>
  <c r="CJ1479" i="1"/>
  <c r="CK1479" i="1"/>
  <c r="CL1479" i="1"/>
  <c r="CM1479" i="1"/>
  <c r="CN1479" i="1"/>
  <c r="CC1480" i="1"/>
  <c r="CE1480" i="1"/>
  <c r="CF1480" i="1"/>
  <c r="CG1480" i="1"/>
  <c r="CJ1480" i="1"/>
  <c r="CK1480" i="1"/>
  <c r="CL1480" i="1"/>
  <c r="CM1480" i="1"/>
  <c r="CN1480" i="1"/>
  <c r="CC1481" i="1"/>
  <c r="CE1481" i="1"/>
  <c r="CF1481" i="1"/>
  <c r="CG1481" i="1"/>
  <c r="CJ1481" i="1"/>
  <c r="CK1481" i="1"/>
  <c r="CL1481" i="1"/>
  <c r="CM1481" i="1"/>
  <c r="CN1481" i="1"/>
  <c r="CC1482" i="1"/>
  <c r="CE1482" i="1"/>
  <c r="CF1482" i="1"/>
  <c r="CG1482" i="1"/>
  <c r="CJ1482" i="1"/>
  <c r="CK1482" i="1"/>
  <c r="CL1482" i="1"/>
  <c r="CM1482" i="1"/>
  <c r="CN1482" i="1"/>
  <c r="CC1483" i="1"/>
  <c r="CE1483" i="1"/>
  <c r="CF1483" i="1"/>
  <c r="CG1483" i="1"/>
  <c r="CJ1483" i="1"/>
  <c r="CK1483" i="1"/>
  <c r="CL1483" i="1"/>
  <c r="CM1483" i="1"/>
  <c r="CN1483" i="1"/>
  <c r="CC1484" i="1"/>
  <c r="CE1484" i="1"/>
  <c r="CF1484" i="1"/>
  <c r="CG1484" i="1"/>
  <c r="CJ1484" i="1"/>
  <c r="CK1484" i="1"/>
  <c r="CL1484" i="1"/>
  <c r="CM1484" i="1"/>
  <c r="CN1484" i="1"/>
  <c r="CC1485" i="1"/>
  <c r="CE1485" i="1"/>
  <c r="CF1485" i="1"/>
  <c r="CG1485" i="1"/>
  <c r="CJ1485" i="1"/>
  <c r="CK1485" i="1"/>
  <c r="CL1485" i="1"/>
  <c r="CM1485" i="1"/>
  <c r="CN1485" i="1"/>
  <c r="CC1486" i="1"/>
  <c r="CE1486" i="1"/>
  <c r="CF1486" i="1"/>
  <c r="CG1486" i="1"/>
  <c r="CJ1486" i="1"/>
  <c r="CK1486" i="1"/>
  <c r="CL1486" i="1"/>
  <c r="CM1486" i="1"/>
  <c r="CN1486" i="1"/>
  <c r="CC1487" i="1"/>
  <c r="CE1487" i="1"/>
  <c r="CF1487" i="1"/>
  <c r="CG1487" i="1"/>
  <c r="CJ1487" i="1"/>
  <c r="CK1487" i="1"/>
  <c r="CL1487" i="1"/>
  <c r="CM1487" i="1"/>
  <c r="CN1487" i="1"/>
  <c r="CC1488" i="1"/>
  <c r="CE1488" i="1"/>
  <c r="CF1488" i="1"/>
  <c r="CG1488" i="1"/>
  <c r="CJ1488" i="1"/>
  <c r="CK1488" i="1"/>
  <c r="CL1488" i="1"/>
  <c r="CM1488" i="1"/>
  <c r="CN1488" i="1"/>
  <c r="CC1489" i="1"/>
  <c r="CE1489" i="1"/>
  <c r="CF1489" i="1"/>
  <c r="CG1489" i="1"/>
  <c r="CJ1489" i="1"/>
  <c r="CK1489" i="1"/>
  <c r="CL1489" i="1"/>
  <c r="CM1489" i="1"/>
  <c r="CN1489" i="1"/>
  <c r="CC1490" i="1"/>
  <c r="CE1490" i="1"/>
  <c r="CF1490" i="1"/>
  <c r="CG1490" i="1"/>
  <c r="CJ1490" i="1"/>
  <c r="CK1490" i="1"/>
  <c r="CL1490" i="1"/>
  <c r="CM1490" i="1"/>
  <c r="CN1490" i="1"/>
  <c r="CC1491" i="1"/>
  <c r="CE1491" i="1"/>
  <c r="CF1491" i="1"/>
  <c r="CG1491" i="1"/>
  <c r="CJ1491" i="1"/>
  <c r="CK1491" i="1"/>
  <c r="CL1491" i="1"/>
  <c r="CM1491" i="1"/>
  <c r="CN1491" i="1"/>
  <c r="CC1492" i="1"/>
  <c r="CE1492" i="1"/>
  <c r="CF1492" i="1"/>
  <c r="CG1492" i="1"/>
  <c r="CJ1492" i="1"/>
  <c r="CK1492" i="1"/>
  <c r="CL1492" i="1"/>
  <c r="CM1492" i="1"/>
  <c r="CN1492" i="1"/>
  <c r="CC1493" i="1"/>
  <c r="CE1493" i="1"/>
  <c r="CF1493" i="1"/>
  <c r="CG1493" i="1"/>
  <c r="CJ1493" i="1"/>
  <c r="CK1493" i="1"/>
  <c r="CL1493" i="1"/>
  <c r="CM1493" i="1"/>
  <c r="CN1493" i="1"/>
  <c r="CC1494" i="1"/>
  <c r="CE1494" i="1"/>
  <c r="CF1494" i="1"/>
  <c r="CG1494" i="1"/>
  <c r="CJ1494" i="1"/>
  <c r="CK1494" i="1"/>
  <c r="CL1494" i="1"/>
  <c r="CM1494" i="1"/>
  <c r="CN1494" i="1"/>
  <c r="CC1495" i="1"/>
  <c r="CE1495" i="1"/>
  <c r="CF1495" i="1"/>
  <c r="CG1495" i="1"/>
  <c r="CJ1495" i="1"/>
  <c r="CK1495" i="1"/>
  <c r="CL1495" i="1"/>
  <c r="CM1495" i="1"/>
  <c r="CN1495" i="1"/>
  <c r="CC1496" i="1"/>
  <c r="CE1496" i="1"/>
  <c r="CF1496" i="1"/>
  <c r="CG1496" i="1"/>
  <c r="CJ1496" i="1"/>
  <c r="CK1496" i="1"/>
  <c r="CL1496" i="1"/>
  <c r="CM1496" i="1"/>
  <c r="CN1496" i="1"/>
  <c r="CC1497" i="1"/>
  <c r="CE1497" i="1"/>
  <c r="CF1497" i="1"/>
  <c r="CG1497" i="1"/>
  <c r="CJ1497" i="1"/>
  <c r="CK1497" i="1"/>
  <c r="CL1497" i="1"/>
  <c r="CM1497" i="1"/>
  <c r="CN1497" i="1"/>
  <c r="CC1498" i="1"/>
  <c r="CE1498" i="1"/>
  <c r="CF1498" i="1"/>
  <c r="CG1498" i="1"/>
  <c r="CJ1498" i="1"/>
  <c r="CK1498" i="1"/>
  <c r="CL1498" i="1"/>
  <c r="CM1498" i="1"/>
  <c r="CN1498" i="1"/>
  <c r="CC1499" i="1"/>
  <c r="CE1499" i="1"/>
  <c r="CF1499" i="1"/>
  <c r="CG1499" i="1"/>
  <c r="CJ1499" i="1"/>
  <c r="CK1499" i="1"/>
  <c r="CL1499" i="1"/>
  <c r="CM1499" i="1"/>
  <c r="CN1499" i="1"/>
  <c r="CC1500" i="1"/>
  <c r="CE1500" i="1"/>
  <c r="CF1500" i="1"/>
  <c r="CG1500" i="1"/>
  <c r="CJ1500" i="1"/>
  <c r="CK1500" i="1"/>
  <c r="CL1500" i="1"/>
  <c r="CM1500" i="1"/>
  <c r="CN1500" i="1"/>
  <c r="CC1501" i="1"/>
  <c r="CE1501" i="1"/>
  <c r="CF1501" i="1"/>
  <c r="CG1501" i="1"/>
  <c r="CJ1501" i="1"/>
  <c r="CK1501" i="1"/>
  <c r="CL1501" i="1"/>
  <c r="CM1501" i="1"/>
  <c r="CN1501" i="1"/>
  <c r="CC1502" i="1"/>
  <c r="CE1502" i="1"/>
  <c r="CF1502" i="1"/>
  <c r="CG1502" i="1"/>
  <c r="CJ1502" i="1"/>
  <c r="CK1502" i="1"/>
  <c r="CL1502" i="1"/>
  <c r="CM1502" i="1"/>
  <c r="CN1502" i="1"/>
  <c r="CC1503" i="1"/>
  <c r="CE1503" i="1"/>
  <c r="CF1503" i="1"/>
  <c r="CG1503" i="1"/>
  <c r="CJ1503" i="1"/>
  <c r="CK1503" i="1"/>
  <c r="CL1503" i="1"/>
  <c r="CM1503" i="1"/>
  <c r="CN1503" i="1"/>
  <c r="CC1504" i="1"/>
  <c r="CE1504" i="1"/>
  <c r="CF1504" i="1"/>
  <c r="CG1504" i="1"/>
  <c r="CJ1504" i="1"/>
  <c r="CK1504" i="1"/>
  <c r="CL1504" i="1"/>
  <c r="CM1504" i="1"/>
  <c r="CN1504" i="1"/>
  <c r="CC1505" i="1"/>
  <c r="CE1505" i="1"/>
  <c r="CF1505" i="1"/>
  <c r="CG1505" i="1"/>
  <c r="CJ1505" i="1"/>
  <c r="CK1505" i="1"/>
  <c r="CL1505" i="1"/>
  <c r="CM1505" i="1"/>
  <c r="CN1505" i="1"/>
  <c r="CC1506" i="1"/>
  <c r="CE1506" i="1"/>
  <c r="CF1506" i="1"/>
  <c r="CG1506" i="1"/>
  <c r="CJ1506" i="1"/>
  <c r="CK1506" i="1"/>
  <c r="CL1506" i="1"/>
  <c r="CM1506" i="1"/>
  <c r="CN1506" i="1"/>
  <c r="CC1507" i="1"/>
  <c r="CE1507" i="1"/>
  <c r="CF1507" i="1"/>
  <c r="CG1507" i="1"/>
  <c r="CJ1507" i="1"/>
  <c r="CK1507" i="1"/>
  <c r="CL1507" i="1"/>
  <c r="CM1507" i="1"/>
  <c r="CN1507" i="1"/>
  <c r="CC1508" i="1"/>
  <c r="CE1508" i="1"/>
  <c r="CF1508" i="1"/>
  <c r="CG1508" i="1"/>
  <c r="CJ1508" i="1"/>
  <c r="CK1508" i="1"/>
  <c r="CL1508" i="1"/>
  <c r="CM1508" i="1"/>
  <c r="CN1508" i="1"/>
  <c r="CC1509" i="1"/>
  <c r="CE1509" i="1"/>
  <c r="CF1509" i="1"/>
  <c r="CG1509" i="1"/>
  <c r="CJ1509" i="1"/>
  <c r="CK1509" i="1"/>
  <c r="CL1509" i="1"/>
  <c r="CM1509" i="1"/>
  <c r="CN1509" i="1"/>
  <c r="CC1510" i="1"/>
  <c r="CE1510" i="1"/>
  <c r="CF1510" i="1"/>
  <c r="CG1510" i="1"/>
  <c r="CJ1510" i="1"/>
  <c r="CK1510" i="1"/>
  <c r="CL1510" i="1"/>
  <c r="CM1510" i="1"/>
  <c r="CN1510" i="1"/>
  <c r="CC1511" i="1"/>
  <c r="CE1511" i="1"/>
  <c r="CF1511" i="1"/>
  <c r="CG1511" i="1"/>
  <c r="CJ1511" i="1"/>
  <c r="CK1511" i="1"/>
  <c r="CL1511" i="1"/>
  <c r="CM1511" i="1"/>
  <c r="CN1511" i="1"/>
  <c r="CC1512" i="1"/>
  <c r="CE1512" i="1"/>
  <c r="CF1512" i="1"/>
  <c r="CG1512" i="1"/>
  <c r="CJ1512" i="1"/>
  <c r="CK1512" i="1"/>
  <c r="CL1512" i="1"/>
  <c r="CM1512" i="1"/>
  <c r="CN1512" i="1"/>
  <c r="CC1513" i="1"/>
  <c r="CE1513" i="1"/>
  <c r="CF1513" i="1"/>
  <c r="CG1513" i="1"/>
  <c r="CJ1513" i="1"/>
  <c r="CK1513" i="1"/>
  <c r="CL1513" i="1"/>
  <c r="CM1513" i="1"/>
  <c r="CN1513" i="1"/>
  <c r="CC1514" i="1"/>
  <c r="CE1514" i="1"/>
  <c r="CF1514" i="1"/>
  <c r="CG1514" i="1"/>
  <c r="CJ1514" i="1"/>
  <c r="CK1514" i="1"/>
  <c r="CL1514" i="1"/>
  <c r="CM1514" i="1"/>
  <c r="CN1514" i="1"/>
  <c r="CC1515" i="1"/>
  <c r="CD1515" i="1" s="1"/>
  <c r="CE1515" i="1"/>
  <c r="CF1515" i="1"/>
  <c r="CG1515" i="1"/>
  <c r="CJ1515" i="1"/>
  <c r="CK1515" i="1"/>
  <c r="CL1515" i="1"/>
  <c r="CM1515" i="1"/>
  <c r="CN1515" i="1"/>
  <c r="CC1516" i="1"/>
  <c r="CE1516" i="1"/>
  <c r="CF1516" i="1"/>
  <c r="CG1516" i="1"/>
  <c r="CJ1516" i="1"/>
  <c r="CK1516" i="1"/>
  <c r="CL1516" i="1"/>
  <c r="CM1516" i="1"/>
  <c r="CN1516" i="1"/>
  <c r="CC1517" i="1"/>
  <c r="CE1517" i="1"/>
  <c r="CF1517" i="1"/>
  <c r="CG1517" i="1"/>
  <c r="CJ1517" i="1"/>
  <c r="CK1517" i="1"/>
  <c r="CL1517" i="1"/>
  <c r="CM1517" i="1"/>
  <c r="CN1517" i="1"/>
  <c r="CC1518" i="1"/>
  <c r="CE1518" i="1"/>
  <c r="CF1518" i="1"/>
  <c r="CG1518" i="1"/>
  <c r="CJ1518" i="1"/>
  <c r="CK1518" i="1"/>
  <c r="CL1518" i="1"/>
  <c r="CM1518" i="1"/>
  <c r="CN1518" i="1"/>
  <c r="CC1519" i="1"/>
  <c r="CE1519" i="1"/>
  <c r="CF1519" i="1"/>
  <c r="CG1519" i="1"/>
  <c r="CJ1519" i="1"/>
  <c r="CK1519" i="1"/>
  <c r="CL1519" i="1"/>
  <c r="CM1519" i="1"/>
  <c r="CN1519" i="1"/>
  <c r="CC1520" i="1"/>
  <c r="CE1520" i="1"/>
  <c r="CF1520" i="1"/>
  <c r="CG1520" i="1"/>
  <c r="CJ1520" i="1"/>
  <c r="CK1520" i="1"/>
  <c r="CL1520" i="1"/>
  <c r="CM1520" i="1"/>
  <c r="CN1520" i="1"/>
  <c r="CC1521" i="1"/>
  <c r="CE1521" i="1"/>
  <c r="CF1521" i="1"/>
  <c r="CG1521" i="1"/>
  <c r="CJ1521" i="1"/>
  <c r="CK1521" i="1"/>
  <c r="CL1521" i="1"/>
  <c r="CM1521" i="1"/>
  <c r="CN1521" i="1"/>
  <c r="CC1522" i="1"/>
  <c r="CE1522" i="1"/>
  <c r="CF1522" i="1"/>
  <c r="CG1522" i="1"/>
  <c r="CJ1522" i="1"/>
  <c r="CK1522" i="1"/>
  <c r="CL1522" i="1"/>
  <c r="CM1522" i="1"/>
  <c r="CN1522" i="1"/>
  <c r="CC1523" i="1"/>
  <c r="CE1523" i="1"/>
  <c r="CF1523" i="1"/>
  <c r="CG1523" i="1"/>
  <c r="CJ1523" i="1"/>
  <c r="CK1523" i="1"/>
  <c r="CL1523" i="1"/>
  <c r="CM1523" i="1"/>
  <c r="CN1523" i="1"/>
  <c r="CC1524" i="1"/>
  <c r="CE1524" i="1"/>
  <c r="CF1524" i="1"/>
  <c r="CG1524" i="1"/>
  <c r="CJ1524" i="1"/>
  <c r="CK1524" i="1"/>
  <c r="CL1524" i="1"/>
  <c r="CM1524" i="1"/>
  <c r="CN1524" i="1"/>
  <c r="CC1525" i="1"/>
  <c r="CE1525" i="1"/>
  <c r="CF1525" i="1"/>
  <c r="CG1525" i="1"/>
  <c r="CJ1525" i="1"/>
  <c r="CK1525" i="1"/>
  <c r="CL1525" i="1"/>
  <c r="CM1525" i="1"/>
  <c r="CN1525" i="1"/>
  <c r="CC1526" i="1"/>
  <c r="CE1526" i="1"/>
  <c r="CF1526" i="1"/>
  <c r="CG1526" i="1"/>
  <c r="CJ1526" i="1"/>
  <c r="CK1526" i="1"/>
  <c r="CL1526" i="1"/>
  <c r="CM1526" i="1"/>
  <c r="CN1526" i="1"/>
  <c r="CC1527" i="1"/>
  <c r="CD1527" i="1" s="1"/>
  <c r="CE1527" i="1"/>
  <c r="CF1527" i="1"/>
  <c r="CG1527" i="1"/>
  <c r="CJ1527" i="1"/>
  <c r="CK1527" i="1"/>
  <c r="CL1527" i="1"/>
  <c r="CM1527" i="1"/>
  <c r="CN1527" i="1"/>
  <c r="CC1528" i="1"/>
  <c r="CE1528" i="1"/>
  <c r="CF1528" i="1"/>
  <c r="CG1528" i="1"/>
  <c r="CJ1528" i="1"/>
  <c r="CK1528" i="1"/>
  <c r="CL1528" i="1"/>
  <c r="CM1528" i="1"/>
  <c r="CN1528" i="1"/>
  <c r="CC1529" i="1"/>
  <c r="CE1529" i="1"/>
  <c r="CF1529" i="1"/>
  <c r="CG1529" i="1"/>
  <c r="CJ1529" i="1"/>
  <c r="CK1529" i="1"/>
  <c r="CL1529" i="1"/>
  <c r="CM1529" i="1"/>
  <c r="CN1529" i="1"/>
  <c r="CC1530" i="1"/>
  <c r="CE1530" i="1"/>
  <c r="CF1530" i="1"/>
  <c r="CG1530" i="1"/>
  <c r="CJ1530" i="1"/>
  <c r="CK1530" i="1"/>
  <c r="CL1530" i="1"/>
  <c r="CM1530" i="1"/>
  <c r="CN1530" i="1"/>
  <c r="CC1531" i="1"/>
  <c r="CD1531" i="1" s="1"/>
  <c r="CE1531" i="1"/>
  <c r="CF1531" i="1"/>
  <c r="CG1531" i="1"/>
  <c r="CJ1531" i="1"/>
  <c r="CK1531" i="1"/>
  <c r="CL1531" i="1"/>
  <c r="CM1531" i="1"/>
  <c r="CN1531" i="1"/>
  <c r="CC1532" i="1"/>
  <c r="CE1532" i="1"/>
  <c r="CF1532" i="1"/>
  <c r="CG1532" i="1"/>
  <c r="CJ1532" i="1"/>
  <c r="CK1532" i="1"/>
  <c r="CL1532" i="1"/>
  <c r="CM1532" i="1"/>
  <c r="CN1532" i="1"/>
  <c r="CC1533" i="1"/>
  <c r="CD1533" i="1" s="1"/>
  <c r="CE1533" i="1"/>
  <c r="CF1533" i="1"/>
  <c r="CG1533" i="1"/>
  <c r="CJ1533" i="1"/>
  <c r="CK1533" i="1"/>
  <c r="CL1533" i="1"/>
  <c r="CM1533" i="1"/>
  <c r="CN1533" i="1"/>
  <c r="CC1534" i="1"/>
  <c r="CE1534" i="1"/>
  <c r="CF1534" i="1"/>
  <c r="CG1534" i="1"/>
  <c r="CJ1534" i="1"/>
  <c r="CK1534" i="1"/>
  <c r="CL1534" i="1"/>
  <c r="CM1534" i="1"/>
  <c r="CN1534" i="1"/>
  <c r="CC1535" i="1"/>
  <c r="CD1535" i="1" s="1"/>
  <c r="CE1535" i="1"/>
  <c r="CF1535" i="1"/>
  <c r="CG1535" i="1"/>
  <c r="CJ1535" i="1"/>
  <c r="CK1535" i="1"/>
  <c r="CL1535" i="1"/>
  <c r="CM1535" i="1"/>
  <c r="CN1535" i="1"/>
  <c r="CC1536" i="1"/>
  <c r="CE1536" i="1"/>
  <c r="CF1536" i="1"/>
  <c r="CG1536" i="1"/>
  <c r="CJ1536" i="1"/>
  <c r="CK1536" i="1"/>
  <c r="CL1536" i="1"/>
  <c r="CM1536" i="1"/>
  <c r="CN1536" i="1"/>
  <c r="CC1537" i="1"/>
  <c r="CD1537" i="1" s="1"/>
  <c r="CE1537" i="1"/>
  <c r="CF1537" i="1"/>
  <c r="CG1537" i="1"/>
  <c r="CJ1537" i="1"/>
  <c r="CK1537" i="1"/>
  <c r="CL1537" i="1"/>
  <c r="CM1537" i="1"/>
  <c r="CN1537" i="1"/>
  <c r="CC1538" i="1"/>
  <c r="CE1538" i="1"/>
  <c r="CF1538" i="1"/>
  <c r="CG1538" i="1"/>
  <c r="CJ1538" i="1"/>
  <c r="CK1538" i="1"/>
  <c r="CL1538" i="1"/>
  <c r="CM1538" i="1"/>
  <c r="CN1538" i="1"/>
  <c r="CC1539" i="1"/>
  <c r="CD1539" i="1" s="1"/>
  <c r="CE1539" i="1"/>
  <c r="CF1539" i="1"/>
  <c r="CG1539" i="1"/>
  <c r="CJ1539" i="1"/>
  <c r="CK1539" i="1"/>
  <c r="CL1539" i="1"/>
  <c r="CM1539" i="1"/>
  <c r="CN1539" i="1"/>
  <c r="CC1540" i="1"/>
  <c r="CE1540" i="1"/>
  <c r="CF1540" i="1"/>
  <c r="CG1540" i="1"/>
  <c r="CJ1540" i="1"/>
  <c r="CK1540" i="1"/>
  <c r="CL1540" i="1"/>
  <c r="CM1540" i="1"/>
  <c r="CN1540" i="1"/>
  <c r="CC1541" i="1"/>
  <c r="CD1541" i="1" s="1"/>
  <c r="CE1541" i="1"/>
  <c r="CF1541" i="1"/>
  <c r="CG1541" i="1"/>
  <c r="CJ1541" i="1"/>
  <c r="CK1541" i="1"/>
  <c r="CL1541" i="1"/>
  <c r="CM1541" i="1"/>
  <c r="CN1541" i="1"/>
  <c r="CC1542" i="1"/>
  <c r="CE1542" i="1"/>
  <c r="CF1542" i="1"/>
  <c r="CG1542" i="1"/>
  <c r="CJ1542" i="1"/>
  <c r="CK1542" i="1"/>
  <c r="CL1542" i="1"/>
  <c r="CM1542" i="1"/>
  <c r="CN1542" i="1"/>
  <c r="CC1543" i="1"/>
  <c r="CD1543" i="1" s="1"/>
  <c r="CE1543" i="1"/>
  <c r="CF1543" i="1"/>
  <c r="CG1543" i="1"/>
  <c r="CJ1543" i="1"/>
  <c r="CK1543" i="1"/>
  <c r="CL1543" i="1"/>
  <c r="CM1543" i="1"/>
  <c r="CN1543" i="1"/>
  <c r="CC1544" i="1"/>
  <c r="CE1544" i="1"/>
  <c r="CF1544" i="1"/>
  <c r="CG1544" i="1"/>
  <c r="CJ1544" i="1"/>
  <c r="CK1544" i="1"/>
  <c r="CL1544" i="1"/>
  <c r="CM1544" i="1"/>
  <c r="CN1544" i="1"/>
  <c r="CC1545" i="1"/>
  <c r="CD1545" i="1" s="1"/>
  <c r="CE1545" i="1"/>
  <c r="CF1545" i="1"/>
  <c r="CG1545" i="1"/>
  <c r="CJ1545" i="1"/>
  <c r="CK1545" i="1"/>
  <c r="CL1545" i="1"/>
  <c r="CM1545" i="1"/>
  <c r="CN1545" i="1"/>
  <c r="CC1546" i="1"/>
  <c r="CE1546" i="1"/>
  <c r="CF1546" i="1"/>
  <c r="CG1546" i="1"/>
  <c r="CJ1546" i="1"/>
  <c r="CK1546" i="1"/>
  <c r="CL1546" i="1"/>
  <c r="CM1546" i="1"/>
  <c r="CN1546" i="1"/>
  <c r="CC1547" i="1"/>
  <c r="CD1547" i="1" s="1"/>
  <c r="CE1547" i="1"/>
  <c r="CF1547" i="1"/>
  <c r="CG1547" i="1"/>
  <c r="CJ1547" i="1"/>
  <c r="CK1547" i="1"/>
  <c r="CL1547" i="1"/>
  <c r="CM1547" i="1"/>
  <c r="CN1547" i="1"/>
  <c r="CC1548" i="1"/>
  <c r="CE1548" i="1"/>
  <c r="CF1548" i="1"/>
  <c r="CG1548" i="1"/>
  <c r="CJ1548" i="1"/>
  <c r="CK1548" i="1"/>
  <c r="CL1548" i="1"/>
  <c r="CM1548" i="1"/>
  <c r="CN1548" i="1"/>
  <c r="CC1549" i="1"/>
  <c r="CD1549" i="1" s="1"/>
  <c r="CE1549" i="1"/>
  <c r="CF1549" i="1"/>
  <c r="CG1549" i="1"/>
  <c r="CJ1549" i="1"/>
  <c r="CK1549" i="1"/>
  <c r="CL1549" i="1"/>
  <c r="CM1549" i="1"/>
  <c r="CN1549" i="1"/>
  <c r="CC1550" i="1"/>
  <c r="CE1550" i="1"/>
  <c r="CF1550" i="1"/>
  <c r="CG1550" i="1"/>
  <c r="CJ1550" i="1"/>
  <c r="CK1550" i="1"/>
  <c r="CL1550" i="1"/>
  <c r="CM1550" i="1"/>
  <c r="CN1550" i="1"/>
  <c r="CC1551" i="1"/>
  <c r="CD1551" i="1" s="1"/>
  <c r="CE1551" i="1"/>
  <c r="CF1551" i="1"/>
  <c r="CG1551" i="1"/>
  <c r="CJ1551" i="1"/>
  <c r="CK1551" i="1"/>
  <c r="CL1551" i="1"/>
  <c r="CM1551" i="1"/>
  <c r="CN1551" i="1"/>
  <c r="CC1552" i="1"/>
  <c r="CE1552" i="1"/>
  <c r="CF1552" i="1"/>
  <c r="CG1552" i="1"/>
  <c r="CJ1552" i="1"/>
  <c r="CK1552" i="1"/>
  <c r="CL1552" i="1"/>
  <c r="CM1552" i="1"/>
  <c r="CN1552" i="1"/>
  <c r="CC1553" i="1"/>
  <c r="CD1553" i="1" s="1"/>
  <c r="CE1553" i="1"/>
  <c r="CF1553" i="1"/>
  <c r="CG1553" i="1"/>
  <c r="CJ1553" i="1"/>
  <c r="CK1553" i="1"/>
  <c r="CL1553" i="1"/>
  <c r="CM1553" i="1"/>
  <c r="CN1553" i="1"/>
  <c r="CC1554" i="1"/>
  <c r="CE1554" i="1"/>
  <c r="CF1554" i="1"/>
  <c r="CG1554" i="1"/>
  <c r="CJ1554" i="1"/>
  <c r="CK1554" i="1"/>
  <c r="CL1554" i="1"/>
  <c r="CM1554" i="1"/>
  <c r="CN1554" i="1"/>
  <c r="CC1555" i="1"/>
  <c r="CD1555" i="1" s="1"/>
  <c r="CE1555" i="1"/>
  <c r="CF1555" i="1"/>
  <c r="CG1555" i="1"/>
  <c r="CJ1555" i="1"/>
  <c r="CK1555" i="1"/>
  <c r="CL1555" i="1"/>
  <c r="CM1555" i="1"/>
  <c r="CN1555" i="1"/>
  <c r="CC1556" i="1"/>
  <c r="CE1556" i="1"/>
  <c r="CF1556" i="1"/>
  <c r="CG1556" i="1"/>
  <c r="CJ1556" i="1"/>
  <c r="CK1556" i="1"/>
  <c r="CL1556" i="1"/>
  <c r="CM1556" i="1"/>
  <c r="CN1556" i="1"/>
  <c r="CC1557" i="1"/>
  <c r="CD1557" i="1" s="1"/>
  <c r="CE1557" i="1"/>
  <c r="CF1557" i="1"/>
  <c r="CG1557" i="1"/>
  <c r="CJ1557" i="1"/>
  <c r="CK1557" i="1"/>
  <c r="CL1557" i="1"/>
  <c r="CM1557" i="1"/>
  <c r="CN1557" i="1"/>
  <c r="CC1558" i="1"/>
  <c r="CE1558" i="1"/>
  <c r="CF1558" i="1"/>
  <c r="CG1558" i="1"/>
  <c r="CJ1558" i="1"/>
  <c r="CK1558" i="1"/>
  <c r="CL1558" i="1"/>
  <c r="CM1558" i="1"/>
  <c r="CN1558" i="1"/>
  <c r="CC1559" i="1"/>
  <c r="CD1559" i="1" s="1"/>
  <c r="CE1559" i="1"/>
  <c r="CF1559" i="1"/>
  <c r="CG1559" i="1"/>
  <c r="CJ1559" i="1"/>
  <c r="CK1559" i="1"/>
  <c r="CL1559" i="1"/>
  <c r="CM1559" i="1"/>
  <c r="CN1559" i="1"/>
  <c r="CC1560" i="1"/>
  <c r="CE1560" i="1"/>
  <c r="CF1560" i="1"/>
  <c r="CG1560" i="1"/>
  <c r="CJ1560" i="1"/>
  <c r="CK1560" i="1"/>
  <c r="CL1560" i="1"/>
  <c r="CM1560" i="1"/>
  <c r="CN1560" i="1"/>
  <c r="CC1561" i="1"/>
  <c r="CD1561" i="1" s="1"/>
  <c r="CE1561" i="1"/>
  <c r="CF1561" i="1"/>
  <c r="CG1561" i="1"/>
  <c r="CJ1561" i="1"/>
  <c r="CK1561" i="1"/>
  <c r="CL1561" i="1"/>
  <c r="CM1561" i="1"/>
  <c r="CN1561" i="1"/>
  <c r="CC1562" i="1"/>
  <c r="CE1562" i="1"/>
  <c r="CF1562" i="1"/>
  <c r="CG1562" i="1"/>
  <c r="CJ1562" i="1"/>
  <c r="CK1562" i="1"/>
  <c r="CL1562" i="1"/>
  <c r="CM1562" i="1"/>
  <c r="CN1562" i="1"/>
  <c r="CC1563" i="1"/>
  <c r="CD1563" i="1" s="1"/>
  <c r="CE1563" i="1"/>
  <c r="CF1563" i="1"/>
  <c r="CG1563" i="1"/>
  <c r="CJ1563" i="1"/>
  <c r="CK1563" i="1"/>
  <c r="CL1563" i="1"/>
  <c r="CM1563" i="1"/>
  <c r="CN1563" i="1"/>
  <c r="CC1564" i="1"/>
  <c r="CE1564" i="1"/>
  <c r="CF1564" i="1"/>
  <c r="CG1564" i="1"/>
  <c r="CJ1564" i="1"/>
  <c r="CK1564" i="1"/>
  <c r="CL1564" i="1"/>
  <c r="CM1564" i="1"/>
  <c r="CN1564" i="1"/>
  <c r="CC1565" i="1"/>
  <c r="CD1565" i="1" s="1"/>
  <c r="CE1565" i="1"/>
  <c r="CF1565" i="1"/>
  <c r="CG1565" i="1"/>
  <c r="CJ1565" i="1"/>
  <c r="CK1565" i="1"/>
  <c r="CL1565" i="1"/>
  <c r="CM1565" i="1"/>
  <c r="CN1565" i="1"/>
  <c r="CC1566" i="1"/>
  <c r="CE1566" i="1"/>
  <c r="CF1566" i="1"/>
  <c r="CG1566" i="1"/>
  <c r="CJ1566" i="1"/>
  <c r="CK1566" i="1"/>
  <c r="CL1566" i="1"/>
  <c r="CM1566" i="1"/>
  <c r="CN1566" i="1"/>
  <c r="CC1567" i="1"/>
  <c r="CE1567" i="1"/>
  <c r="CF1567" i="1"/>
  <c r="CG1567" i="1"/>
  <c r="CJ1567" i="1"/>
  <c r="CK1567" i="1"/>
  <c r="CL1567" i="1"/>
  <c r="CM1567" i="1"/>
  <c r="CN1567" i="1"/>
  <c r="CC1568" i="1"/>
  <c r="CE1568" i="1"/>
  <c r="CF1568" i="1"/>
  <c r="CG1568" i="1"/>
  <c r="CJ1568" i="1"/>
  <c r="CK1568" i="1"/>
  <c r="CL1568" i="1"/>
  <c r="CM1568" i="1"/>
  <c r="CN1568" i="1"/>
  <c r="CC1569" i="1"/>
  <c r="CE1569" i="1"/>
  <c r="CF1569" i="1"/>
  <c r="CG1569" i="1"/>
  <c r="CJ1569" i="1"/>
  <c r="CK1569" i="1"/>
  <c r="CL1569" i="1"/>
  <c r="CM1569" i="1"/>
  <c r="CN1569" i="1"/>
  <c r="CC1570" i="1"/>
  <c r="CE1570" i="1"/>
  <c r="CF1570" i="1"/>
  <c r="CG1570" i="1"/>
  <c r="CJ1570" i="1"/>
  <c r="CK1570" i="1"/>
  <c r="CL1570" i="1"/>
  <c r="CM1570" i="1"/>
  <c r="CN1570" i="1"/>
  <c r="CC1571" i="1"/>
  <c r="CE1571" i="1"/>
  <c r="CF1571" i="1"/>
  <c r="CG1571" i="1"/>
  <c r="CJ1571" i="1"/>
  <c r="CK1571" i="1"/>
  <c r="CL1571" i="1"/>
  <c r="CM1571" i="1"/>
  <c r="CN1571" i="1"/>
  <c r="CC1572" i="1"/>
  <c r="CE1572" i="1"/>
  <c r="CF1572" i="1"/>
  <c r="CG1572" i="1"/>
  <c r="CJ1572" i="1"/>
  <c r="CK1572" i="1"/>
  <c r="CL1572" i="1"/>
  <c r="CM1572" i="1"/>
  <c r="CN1572" i="1"/>
  <c r="CC1573" i="1"/>
  <c r="CE1573" i="1"/>
  <c r="CF1573" i="1"/>
  <c r="CG1573" i="1"/>
  <c r="CJ1573" i="1"/>
  <c r="CK1573" i="1"/>
  <c r="CL1573" i="1"/>
  <c r="CM1573" i="1"/>
  <c r="CN1573" i="1"/>
  <c r="CC1574" i="1"/>
  <c r="CE1574" i="1"/>
  <c r="CF1574" i="1"/>
  <c r="CG1574" i="1"/>
  <c r="CJ1574" i="1"/>
  <c r="CK1574" i="1"/>
  <c r="CL1574" i="1"/>
  <c r="CM1574" i="1"/>
  <c r="CN1574" i="1"/>
  <c r="CC1575" i="1"/>
  <c r="CE1575" i="1"/>
  <c r="CF1575" i="1"/>
  <c r="CG1575" i="1"/>
  <c r="CJ1575" i="1"/>
  <c r="CK1575" i="1"/>
  <c r="CL1575" i="1"/>
  <c r="CM1575" i="1"/>
  <c r="CN1575" i="1"/>
  <c r="CC1576" i="1"/>
  <c r="CE1576" i="1"/>
  <c r="CF1576" i="1"/>
  <c r="CG1576" i="1"/>
  <c r="CJ1576" i="1"/>
  <c r="CK1576" i="1"/>
  <c r="CL1576" i="1"/>
  <c r="CM1576" i="1"/>
  <c r="CN1576" i="1"/>
  <c r="CC1577" i="1"/>
  <c r="CE1577" i="1"/>
  <c r="CF1577" i="1"/>
  <c r="CG1577" i="1"/>
  <c r="CJ1577" i="1"/>
  <c r="CK1577" i="1"/>
  <c r="CL1577" i="1"/>
  <c r="CM1577" i="1"/>
  <c r="CN1577" i="1"/>
  <c r="CC1578" i="1"/>
  <c r="CE1578" i="1"/>
  <c r="CF1578" i="1"/>
  <c r="CG1578" i="1"/>
  <c r="CJ1578" i="1"/>
  <c r="CK1578" i="1"/>
  <c r="CL1578" i="1"/>
  <c r="CM1578" i="1"/>
  <c r="CN1578" i="1"/>
  <c r="CC1579" i="1"/>
  <c r="CE1579" i="1"/>
  <c r="CF1579" i="1"/>
  <c r="CG1579" i="1"/>
  <c r="CJ1579" i="1"/>
  <c r="CK1579" i="1"/>
  <c r="CL1579" i="1"/>
  <c r="CM1579" i="1"/>
  <c r="CN1579" i="1"/>
  <c r="CC1580" i="1"/>
  <c r="CE1580" i="1"/>
  <c r="CF1580" i="1"/>
  <c r="CG1580" i="1"/>
  <c r="CJ1580" i="1"/>
  <c r="CK1580" i="1"/>
  <c r="CL1580" i="1"/>
  <c r="CM1580" i="1"/>
  <c r="CN1580" i="1"/>
  <c r="CC1581" i="1"/>
  <c r="CE1581" i="1"/>
  <c r="CF1581" i="1"/>
  <c r="CG1581" i="1"/>
  <c r="CJ1581" i="1"/>
  <c r="CK1581" i="1"/>
  <c r="CL1581" i="1"/>
  <c r="CM1581" i="1"/>
  <c r="CN1581" i="1"/>
  <c r="CC1582" i="1"/>
  <c r="CE1582" i="1"/>
  <c r="CF1582" i="1"/>
  <c r="CG1582" i="1"/>
  <c r="CJ1582" i="1"/>
  <c r="CK1582" i="1"/>
  <c r="CL1582" i="1"/>
  <c r="CM1582" i="1"/>
  <c r="CN1582" i="1"/>
  <c r="CC1583" i="1"/>
  <c r="CE1583" i="1"/>
  <c r="CF1583" i="1"/>
  <c r="CG1583" i="1"/>
  <c r="CJ1583" i="1"/>
  <c r="CK1583" i="1"/>
  <c r="CL1583" i="1"/>
  <c r="CM1583" i="1"/>
  <c r="CN1583" i="1"/>
  <c r="CC1584" i="1"/>
  <c r="CE1584" i="1"/>
  <c r="CF1584" i="1"/>
  <c r="CG1584" i="1"/>
  <c r="CJ1584" i="1"/>
  <c r="CK1584" i="1"/>
  <c r="CL1584" i="1"/>
  <c r="CM1584" i="1"/>
  <c r="CN1584" i="1"/>
  <c r="CC1585" i="1"/>
  <c r="CE1585" i="1"/>
  <c r="CF1585" i="1"/>
  <c r="CG1585" i="1"/>
  <c r="CJ1585" i="1"/>
  <c r="CK1585" i="1"/>
  <c r="CL1585" i="1"/>
  <c r="CM1585" i="1"/>
  <c r="CN1585" i="1"/>
  <c r="CC1586" i="1"/>
  <c r="CE1586" i="1"/>
  <c r="CF1586" i="1"/>
  <c r="CG1586" i="1"/>
  <c r="CJ1586" i="1"/>
  <c r="CK1586" i="1"/>
  <c r="CL1586" i="1"/>
  <c r="CM1586" i="1"/>
  <c r="CN1586" i="1"/>
  <c r="CC1587" i="1"/>
  <c r="CD1587" i="1" s="1"/>
  <c r="CE1587" i="1"/>
  <c r="CF1587" i="1"/>
  <c r="CG1587" i="1"/>
  <c r="CJ1587" i="1"/>
  <c r="CK1587" i="1"/>
  <c r="CL1587" i="1"/>
  <c r="CM1587" i="1"/>
  <c r="CN1587" i="1"/>
  <c r="CC1588" i="1"/>
  <c r="CE1588" i="1"/>
  <c r="CF1588" i="1"/>
  <c r="CG1588" i="1"/>
  <c r="CJ1588" i="1"/>
  <c r="CK1588" i="1"/>
  <c r="CL1588" i="1"/>
  <c r="CM1588" i="1"/>
  <c r="CN1588" i="1"/>
  <c r="CC1589" i="1"/>
  <c r="CD1589" i="1" s="1"/>
  <c r="CE1589" i="1"/>
  <c r="CF1589" i="1"/>
  <c r="CG1589" i="1"/>
  <c r="CJ1589" i="1"/>
  <c r="CK1589" i="1"/>
  <c r="CL1589" i="1"/>
  <c r="CM1589" i="1"/>
  <c r="CN1589" i="1"/>
  <c r="CC1590" i="1"/>
  <c r="CE1590" i="1"/>
  <c r="CF1590" i="1"/>
  <c r="CG1590" i="1"/>
  <c r="CJ1590" i="1"/>
  <c r="CK1590" i="1"/>
  <c r="CL1590" i="1"/>
  <c r="CM1590" i="1"/>
  <c r="CN1590" i="1"/>
  <c r="CC1591" i="1"/>
  <c r="CD1591" i="1" s="1"/>
  <c r="CE1591" i="1"/>
  <c r="CF1591" i="1"/>
  <c r="CG1591" i="1"/>
  <c r="CJ1591" i="1"/>
  <c r="CK1591" i="1"/>
  <c r="CL1591" i="1"/>
  <c r="CM1591" i="1"/>
  <c r="CN1591" i="1"/>
  <c r="CC1592" i="1"/>
  <c r="CE1592" i="1"/>
  <c r="CF1592" i="1"/>
  <c r="CG1592" i="1"/>
  <c r="CJ1592" i="1"/>
  <c r="CK1592" i="1"/>
  <c r="CL1592" i="1"/>
  <c r="CM1592" i="1"/>
  <c r="CN1592" i="1"/>
  <c r="CC1593" i="1"/>
  <c r="CD1593" i="1" s="1"/>
  <c r="CE1593" i="1"/>
  <c r="CF1593" i="1"/>
  <c r="CG1593" i="1"/>
  <c r="CJ1593" i="1"/>
  <c r="CK1593" i="1"/>
  <c r="CL1593" i="1"/>
  <c r="CM1593" i="1"/>
  <c r="CN1593" i="1"/>
  <c r="CC1594" i="1"/>
  <c r="CE1594" i="1"/>
  <c r="CF1594" i="1"/>
  <c r="CG1594" i="1"/>
  <c r="CJ1594" i="1"/>
  <c r="CK1594" i="1"/>
  <c r="CL1594" i="1"/>
  <c r="CM1594" i="1"/>
  <c r="CN1594" i="1"/>
  <c r="CC1595" i="1"/>
  <c r="CE1595" i="1"/>
  <c r="CF1595" i="1"/>
  <c r="CG1595" i="1"/>
  <c r="CJ1595" i="1"/>
  <c r="CK1595" i="1"/>
  <c r="CL1595" i="1"/>
  <c r="CM1595" i="1"/>
  <c r="CN1595" i="1"/>
  <c r="CC1596" i="1"/>
  <c r="CE1596" i="1"/>
  <c r="CF1596" i="1"/>
  <c r="CG1596" i="1"/>
  <c r="CJ1596" i="1"/>
  <c r="CK1596" i="1"/>
  <c r="CL1596" i="1"/>
  <c r="CM1596" i="1"/>
  <c r="CN1596" i="1"/>
  <c r="CC1597" i="1"/>
  <c r="CE1597" i="1"/>
  <c r="CF1597" i="1"/>
  <c r="CG1597" i="1"/>
  <c r="CJ1597" i="1"/>
  <c r="CK1597" i="1"/>
  <c r="CL1597" i="1"/>
  <c r="CM1597" i="1"/>
  <c r="CN1597" i="1"/>
  <c r="CC1598" i="1"/>
  <c r="CE1598" i="1"/>
  <c r="CF1598" i="1"/>
  <c r="CG1598" i="1"/>
  <c r="CJ1598" i="1"/>
  <c r="CK1598" i="1"/>
  <c r="CL1598" i="1"/>
  <c r="CM1598" i="1"/>
  <c r="CN1598" i="1"/>
  <c r="CC1599" i="1"/>
  <c r="CD1599" i="1" s="1"/>
  <c r="CE1599" i="1"/>
  <c r="CF1599" i="1"/>
  <c r="CG1599" i="1"/>
  <c r="CJ1599" i="1"/>
  <c r="CK1599" i="1"/>
  <c r="CL1599" i="1"/>
  <c r="CM1599" i="1"/>
  <c r="CN1599" i="1"/>
  <c r="CC1600" i="1"/>
  <c r="CD1600" i="1" s="1"/>
  <c r="CE1600" i="1"/>
  <c r="CF1600" i="1"/>
  <c r="CG1600" i="1"/>
  <c r="CJ1600" i="1"/>
  <c r="CK1600" i="1"/>
  <c r="CL1600" i="1"/>
  <c r="CM1600" i="1"/>
  <c r="CN1600" i="1"/>
  <c r="CC1601" i="1"/>
  <c r="CD1601" i="1" s="1"/>
  <c r="CE1601" i="1"/>
  <c r="CF1601" i="1"/>
  <c r="CG1601" i="1"/>
  <c r="CJ1601" i="1"/>
  <c r="CK1601" i="1"/>
  <c r="CL1601" i="1"/>
  <c r="CM1601" i="1"/>
  <c r="CN1601" i="1"/>
  <c r="CC1602" i="1"/>
  <c r="CD1602" i="1" s="1"/>
  <c r="CE1602" i="1"/>
  <c r="CF1602" i="1"/>
  <c r="CG1602" i="1"/>
  <c r="CJ1602" i="1"/>
  <c r="CK1602" i="1"/>
  <c r="CL1602" i="1"/>
  <c r="CM1602" i="1"/>
  <c r="CN1602" i="1"/>
  <c r="CC1603" i="1"/>
  <c r="CE1603" i="1"/>
  <c r="CF1603" i="1"/>
  <c r="CG1603" i="1"/>
  <c r="CJ1603" i="1"/>
  <c r="CK1603" i="1"/>
  <c r="CL1603" i="1"/>
  <c r="CM1603" i="1"/>
  <c r="CN1603" i="1"/>
  <c r="CC1604" i="1"/>
  <c r="CE1604" i="1"/>
  <c r="CF1604" i="1"/>
  <c r="CG1604" i="1"/>
  <c r="CJ1604" i="1"/>
  <c r="CK1604" i="1"/>
  <c r="CL1604" i="1"/>
  <c r="CM1604" i="1"/>
  <c r="CN1604" i="1"/>
  <c r="CC1605" i="1"/>
  <c r="CE1605" i="1"/>
  <c r="CF1605" i="1"/>
  <c r="CG1605" i="1"/>
  <c r="CJ1605" i="1"/>
  <c r="CK1605" i="1"/>
  <c r="CL1605" i="1"/>
  <c r="CM1605" i="1"/>
  <c r="CN1605" i="1"/>
  <c r="CC1606" i="1"/>
  <c r="CE1606" i="1"/>
  <c r="CF1606" i="1"/>
  <c r="CG1606" i="1"/>
  <c r="CJ1606" i="1"/>
  <c r="CK1606" i="1"/>
  <c r="CL1606" i="1"/>
  <c r="CM1606" i="1"/>
  <c r="CN1606" i="1"/>
  <c r="CC1607" i="1"/>
  <c r="CE1607" i="1"/>
  <c r="CF1607" i="1"/>
  <c r="CG1607" i="1"/>
  <c r="CJ1607" i="1"/>
  <c r="CK1607" i="1"/>
  <c r="CL1607" i="1"/>
  <c r="CM1607" i="1"/>
  <c r="CN1607" i="1"/>
  <c r="CC1608" i="1"/>
  <c r="CE1608" i="1"/>
  <c r="CF1608" i="1"/>
  <c r="CG1608" i="1"/>
  <c r="CJ1608" i="1"/>
  <c r="CK1608" i="1"/>
  <c r="CL1608" i="1"/>
  <c r="CM1608" i="1"/>
  <c r="CN1608" i="1"/>
  <c r="CC1609" i="1"/>
  <c r="CE1609" i="1"/>
  <c r="CF1609" i="1"/>
  <c r="CG1609" i="1"/>
  <c r="CJ1609" i="1"/>
  <c r="CK1609" i="1"/>
  <c r="CL1609" i="1"/>
  <c r="CM1609" i="1"/>
  <c r="CN1609" i="1"/>
  <c r="CC1610" i="1"/>
  <c r="CE1610" i="1"/>
  <c r="CF1610" i="1"/>
  <c r="CG1610" i="1"/>
  <c r="CJ1610" i="1"/>
  <c r="CK1610" i="1"/>
  <c r="CL1610" i="1"/>
  <c r="CM1610" i="1"/>
  <c r="CN1610" i="1"/>
  <c r="CC1611" i="1"/>
  <c r="CE1611" i="1"/>
  <c r="CF1611" i="1"/>
  <c r="CG1611" i="1"/>
  <c r="CJ1611" i="1"/>
  <c r="CK1611" i="1"/>
  <c r="CL1611" i="1"/>
  <c r="CM1611" i="1"/>
  <c r="CN1611" i="1"/>
  <c r="CC1612" i="1"/>
  <c r="CE1612" i="1"/>
  <c r="CF1612" i="1"/>
  <c r="CG1612" i="1"/>
  <c r="CJ1612" i="1"/>
  <c r="CK1612" i="1"/>
  <c r="CL1612" i="1"/>
  <c r="CM1612" i="1"/>
  <c r="CN1612" i="1"/>
  <c r="CC1613" i="1"/>
  <c r="CD1613" i="1" s="1"/>
  <c r="CE1613" i="1"/>
  <c r="CF1613" i="1"/>
  <c r="CG1613" i="1"/>
  <c r="CJ1613" i="1"/>
  <c r="CK1613" i="1"/>
  <c r="CL1613" i="1"/>
  <c r="CM1613" i="1"/>
  <c r="CN1613" i="1"/>
  <c r="CC1614" i="1"/>
  <c r="CE1614" i="1"/>
  <c r="CF1614" i="1"/>
  <c r="CG1614" i="1"/>
  <c r="CJ1614" i="1"/>
  <c r="CK1614" i="1"/>
  <c r="CL1614" i="1"/>
  <c r="CM1614" i="1"/>
  <c r="CN1614" i="1"/>
  <c r="CC1615" i="1"/>
  <c r="CD1615" i="1" s="1"/>
  <c r="CE1615" i="1"/>
  <c r="CF1615" i="1"/>
  <c r="CG1615" i="1"/>
  <c r="CJ1615" i="1"/>
  <c r="CK1615" i="1"/>
  <c r="CL1615" i="1"/>
  <c r="CM1615" i="1"/>
  <c r="CN1615" i="1"/>
  <c r="CC1616" i="1"/>
  <c r="CD1616" i="1" s="1"/>
  <c r="CE1616" i="1"/>
  <c r="CF1616" i="1"/>
  <c r="CG1616" i="1"/>
  <c r="CJ1616" i="1"/>
  <c r="CK1616" i="1"/>
  <c r="CL1616" i="1"/>
  <c r="CM1616" i="1"/>
  <c r="CN1616" i="1"/>
  <c r="CC1617" i="1"/>
  <c r="CE1617" i="1"/>
  <c r="CF1617" i="1"/>
  <c r="CG1617" i="1"/>
  <c r="CJ1617" i="1"/>
  <c r="CK1617" i="1"/>
  <c r="CL1617" i="1"/>
  <c r="CM1617" i="1"/>
  <c r="CN1617" i="1"/>
  <c r="CC1618" i="1"/>
  <c r="CD1618" i="1" s="1"/>
  <c r="CE1618" i="1"/>
  <c r="CF1618" i="1"/>
  <c r="CG1618" i="1"/>
  <c r="CJ1618" i="1"/>
  <c r="CK1618" i="1"/>
  <c r="CL1618" i="1"/>
  <c r="CM1618" i="1"/>
  <c r="CN1618" i="1"/>
  <c r="CC1619" i="1"/>
  <c r="CE1619" i="1"/>
  <c r="CF1619" i="1"/>
  <c r="CG1619" i="1"/>
  <c r="CJ1619" i="1"/>
  <c r="CK1619" i="1"/>
  <c r="CL1619" i="1"/>
  <c r="CM1619" i="1"/>
  <c r="CN1619" i="1"/>
  <c r="CC1620" i="1"/>
  <c r="CE1620" i="1"/>
  <c r="CF1620" i="1"/>
  <c r="CG1620" i="1"/>
  <c r="CJ1620" i="1"/>
  <c r="CK1620" i="1"/>
  <c r="CL1620" i="1"/>
  <c r="CM1620" i="1"/>
  <c r="CN1620" i="1"/>
  <c r="CC1621" i="1"/>
  <c r="CD1621" i="1" s="1"/>
  <c r="CE1621" i="1"/>
  <c r="CF1621" i="1"/>
  <c r="CG1621" i="1"/>
  <c r="CJ1621" i="1"/>
  <c r="CK1621" i="1"/>
  <c r="CL1621" i="1"/>
  <c r="CM1621" i="1"/>
  <c r="CN1621" i="1"/>
  <c r="CC1622" i="1"/>
  <c r="CD1622" i="1" s="1"/>
  <c r="CE1622" i="1"/>
  <c r="CF1622" i="1"/>
  <c r="CG1622" i="1"/>
  <c r="CJ1622" i="1"/>
  <c r="CK1622" i="1"/>
  <c r="CL1622" i="1"/>
  <c r="CM1622" i="1"/>
  <c r="CN1622" i="1"/>
  <c r="CC1623" i="1"/>
  <c r="CD1623" i="1" s="1"/>
  <c r="CE1623" i="1"/>
  <c r="CF1623" i="1"/>
  <c r="CG1623" i="1"/>
  <c r="CJ1623" i="1"/>
  <c r="CK1623" i="1"/>
  <c r="CL1623" i="1"/>
  <c r="CM1623" i="1"/>
  <c r="CN1623" i="1"/>
  <c r="CC1624" i="1"/>
  <c r="CE1624" i="1"/>
  <c r="CF1624" i="1"/>
  <c r="CG1624" i="1"/>
  <c r="CJ1624" i="1"/>
  <c r="CK1624" i="1"/>
  <c r="CL1624" i="1"/>
  <c r="CM1624" i="1"/>
  <c r="CN1624" i="1"/>
  <c r="CC1625" i="1"/>
  <c r="CE1625" i="1"/>
  <c r="CF1625" i="1"/>
  <c r="CG1625" i="1"/>
  <c r="CJ1625" i="1"/>
  <c r="CK1625" i="1"/>
  <c r="CL1625" i="1"/>
  <c r="CM1625" i="1"/>
  <c r="CN1625" i="1"/>
  <c r="CC1626" i="1"/>
  <c r="CD1626" i="1" s="1"/>
  <c r="CE1626" i="1"/>
  <c r="CF1626" i="1"/>
  <c r="CG1626" i="1"/>
  <c r="CJ1626" i="1"/>
  <c r="CK1626" i="1"/>
  <c r="CL1626" i="1"/>
  <c r="CM1626" i="1"/>
  <c r="CN1626" i="1"/>
  <c r="CC1627" i="1"/>
  <c r="CE1627" i="1"/>
  <c r="CF1627" i="1"/>
  <c r="CG1627" i="1"/>
  <c r="CJ1627" i="1"/>
  <c r="CK1627" i="1"/>
  <c r="CL1627" i="1"/>
  <c r="CM1627" i="1"/>
  <c r="CN1627" i="1"/>
  <c r="CC1628" i="1"/>
  <c r="CD1628" i="1" s="1"/>
  <c r="CE1628" i="1"/>
  <c r="CF1628" i="1"/>
  <c r="CG1628" i="1"/>
  <c r="CJ1628" i="1"/>
  <c r="CK1628" i="1"/>
  <c r="CL1628" i="1"/>
  <c r="CM1628" i="1"/>
  <c r="CN1628" i="1"/>
  <c r="CC1629" i="1"/>
  <c r="CD1629" i="1" s="1"/>
  <c r="CE1629" i="1"/>
  <c r="CF1629" i="1"/>
  <c r="CG1629" i="1"/>
  <c r="CJ1629" i="1"/>
  <c r="CK1629" i="1"/>
  <c r="CL1629" i="1"/>
  <c r="CM1629" i="1"/>
  <c r="CN1629" i="1"/>
  <c r="CC1630" i="1"/>
  <c r="CE1630" i="1"/>
  <c r="CF1630" i="1"/>
  <c r="CG1630" i="1"/>
  <c r="CJ1630" i="1"/>
  <c r="CK1630" i="1"/>
  <c r="CL1630" i="1"/>
  <c r="CM1630" i="1"/>
  <c r="CN1630" i="1"/>
  <c r="CC1631" i="1"/>
  <c r="CD1631" i="1" s="1"/>
  <c r="CE1631" i="1"/>
  <c r="CF1631" i="1"/>
  <c r="CG1631" i="1"/>
  <c r="CJ1631" i="1"/>
  <c r="CK1631" i="1"/>
  <c r="CL1631" i="1"/>
  <c r="CM1631" i="1"/>
  <c r="CN1631" i="1"/>
  <c r="CC1632" i="1"/>
  <c r="CD1632" i="1" s="1"/>
  <c r="CE1632" i="1"/>
  <c r="CF1632" i="1"/>
  <c r="CG1632" i="1"/>
  <c r="CJ1632" i="1"/>
  <c r="CK1632" i="1"/>
  <c r="CL1632" i="1"/>
  <c r="CM1632" i="1"/>
  <c r="CN1632" i="1"/>
  <c r="CC1633" i="1"/>
  <c r="CD1633" i="1" s="1"/>
  <c r="CE1633" i="1"/>
  <c r="CF1633" i="1"/>
  <c r="CG1633" i="1"/>
  <c r="CJ1633" i="1"/>
  <c r="CK1633" i="1"/>
  <c r="CL1633" i="1"/>
  <c r="CM1633" i="1"/>
  <c r="CN1633" i="1"/>
  <c r="CC1634" i="1"/>
  <c r="CD1634" i="1" s="1"/>
  <c r="CE1634" i="1"/>
  <c r="CF1634" i="1"/>
  <c r="CG1634" i="1"/>
  <c r="CJ1634" i="1"/>
  <c r="CK1634" i="1"/>
  <c r="CL1634" i="1"/>
  <c r="CM1634" i="1"/>
  <c r="CN1634" i="1"/>
  <c r="CC1635" i="1"/>
  <c r="CD1635" i="1" s="1"/>
  <c r="CE1635" i="1"/>
  <c r="CF1635" i="1"/>
  <c r="CG1635" i="1"/>
  <c r="CJ1635" i="1"/>
  <c r="CK1635" i="1"/>
  <c r="CL1635" i="1"/>
  <c r="CM1635" i="1"/>
  <c r="CN1635" i="1"/>
  <c r="CC1636" i="1"/>
  <c r="CD1636" i="1" s="1"/>
  <c r="CE1636" i="1"/>
  <c r="CF1636" i="1"/>
  <c r="CG1636" i="1"/>
  <c r="CJ1636" i="1"/>
  <c r="CK1636" i="1"/>
  <c r="CL1636" i="1"/>
  <c r="CM1636" i="1"/>
  <c r="CN1636" i="1"/>
  <c r="CC1637" i="1"/>
  <c r="CD1637" i="1" s="1"/>
  <c r="CE1637" i="1"/>
  <c r="CF1637" i="1"/>
  <c r="CG1637" i="1"/>
  <c r="CJ1637" i="1"/>
  <c r="CK1637" i="1"/>
  <c r="CL1637" i="1"/>
  <c r="CM1637" i="1"/>
  <c r="CN1637" i="1"/>
  <c r="CC1638" i="1"/>
  <c r="CE1638" i="1"/>
  <c r="CF1638" i="1"/>
  <c r="CG1638" i="1"/>
  <c r="CJ1638" i="1"/>
  <c r="CK1638" i="1"/>
  <c r="CL1638" i="1"/>
  <c r="CM1638" i="1"/>
  <c r="CN1638" i="1"/>
  <c r="CC1639" i="1"/>
  <c r="CD1639" i="1" s="1"/>
  <c r="CE1639" i="1"/>
  <c r="CF1639" i="1"/>
  <c r="CG1639" i="1"/>
  <c r="CJ1639" i="1"/>
  <c r="CK1639" i="1"/>
  <c r="CL1639" i="1"/>
  <c r="CM1639" i="1"/>
  <c r="CN1639" i="1"/>
  <c r="CC1640" i="1"/>
  <c r="CE1640" i="1"/>
  <c r="CF1640" i="1"/>
  <c r="CG1640" i="1"/>
  <c r="CJ1640" i="1"/>
  <c r="CK1640" i="1"/>
  <c r="CL1640" i="1"/>
  <c r="CM1640" i="1"/>
  <c r="CN1640" i="1"/>
  <c r="CC1641" i="1"/>
  <c r="CD1641" i="1" s="1"/>
  <c r="CE1641" i="1"/>
  <c r="CF1641" i="1"/>
  <c r="CG1641" i="1"/>
  <c r="CJ1641" i="1"/>
  <c r="CK1641" i="1"/>
  <c r="CL1641" i="1"/>
  <c r="CM1641" i="1"/>
  <c r="CN1641" i="1"/>
  <c r="CC1642" i="1"/>
  <c r="CE1642" i="1"/>
  <c r="CF1642" i="1"/>
  <c r="CG1642" i="1"/>
  <c r="CJ1642" i="1"/>
  <c r="CK1642" i="1"/>
  <c r="CL1642" i="1"/>
  <c r="CM1642" i="1"/>
  <c r="CN1642" i="1"/>
  <c r="CC1643" i="1"/>
  <c r="CD1643" i="1" s="1"/>
  <c r="CE1643" i="1"/>
  <c r="CF1643" i="1"/>
  <c r="CG1643" i="1"/>
  <c r="CJ1643" i="1"/>
  <c r="CK1643" i="1"/>
  <c r="CL1643" i="1"/>
  <c r="CM1643" i="1"/>
  <c r="CN1643" i="1"/>
  <c r="CC1644" i="1"/>
  <c r="CE1644" i="1"/>
  <c r="CF1644" i="1"/>
  <c r="CG1644" i="1"/>
  <c r="CJ1644" i="1"/>
  <c r="CK1644" i="1"/>
  <c r="CL1644" i="1"/>
  <c r="CM1644" i="1"/>
  <c r="CN1644" i="1"/>
  <c r="CC1645" i="1"/>
  <c r="CD1645" i="1" s="1"/>
  <c r="CE1645" i="1"/>
  <c r="CF1645" i="1"/>
  <c r="CG1645" i="1"/>
  <c r="CJ1645" i="1"/>
  <c r="CK1645" i="1"/>
  <c r="CL1645" i="1"/>
  <c r="CM1645" i="1"/>
  <c r="CN1645" i="1"/>
  <c r="CC1646" i="1"/>
  <c r="CD1646" i="1" s="1"/>
  <c r="CE1646" i="1"/>
  <c r="CF1646" i="1"/>
  <c r="CG1646" i="1"/>
  <c r="CJ1646" i="1"/>
  <c r="CK1646" i="1"/>
  <c r="CL1646" i="1"/>
  <c r="CM1646" i="1"/>
  <c r="CN1646" i="1"/>
  <c r="CC1647" i="1"/>
  <c r="CE1647" i="1"/>
  <c r="CF1647" i="1"/>
  <c r="CG1647" i="1"/>
  <c r="CJ1647" i="1"/>
  <c r="CK1647" i="1"/>
  <c r="CL1647" i="1"/>
  <c r="CM1647" i="1"/>
  <c r="CN1647" i="1"/>
  <c r="CC1648" i="1"/>
  <c r="CE1648" i="1"/>
  <c r="CF1648" i="1"/>
  <c r="CG1648" i="1"/>
  <c r="CJ1648" i="1"/>
  <c r="CK1648" i="1"/>
  <c r="CL1648" i="1"/>
  <c r="CM1648" i="1"/>
  <c r="CN1648" i="1"/>
  <c r="CC1649" i="1"/>
  <c r="CD1649" i="1" s="1"/>
  <c r="CE1649" i="1"/>
  <c r="CF1649" i="1"/>
  <c r="CG1649" i="1"/>
  <c r="CJ1649" i="1"/>
  <c r="CK1649" i="1"/>
  <c r="CL1649" i="1"/>
  <c r="CM1649" i="1"/>
  <c r="CN1649" i="1"/>
  <c r="CC1650" i="1"/>
  <c r="CD1650" i="1" s="1"/>
  <c r="CE1650" i="1"/>
  <c r="CF1650" i="1"/>
  <c r="CG1650" i="1"/>
  <c r="CJ1650" i="1"/>
  <c r="CK1650" i="1"/>
  <c r="CL1650" i="1"/>
  <c r="CM1650" i="1"/>
  <c r="CN1650" i="1"/>
  <c r="CC1651" i="1"/>
  <c r="CD1651" i="1" s="1"/>
  <c r="CE1651" i="1"/>
  <c r="CF1651" i="1"/>
  <c r="CG1651" i="1"/>
  <c r="CJ1651" i="1"/>
  <c r="CK1651" i="1"/>
  <c r="CL1651" i="1"/>
  <c r="CM1651" i="1"/>
  <c r="CN1651" i="1"/>
  <c r="CC1652" i="1"/>
  <c r="CE1652" i="1"/>
  <c r="CF1652" i="1"/>
  <c r="CG1652" i="1"/>
  <c r="CJ1652" i="1"/>
  <c r="CK1652" i="1"/>
  <c r="CL1652" i="1"/>
  <c r="CM1652" i="1"/>
  <c r="CN1652" i="1"/>
  <c r="CC1653" i="1"/>
  <c r="CD1653" i="1" s="1"/>
  <c r="CE1653" i="1"/>
  <c r="CF1653" i="1"/>
  <c r="CG1653" i="1"/>
  <c r="CJ1653" i="1"/>
  <c r="CK1653" i="1"/>
  <c r="CL1653" i="1"/>
  <c r="CM1653" i="1"/>
  <c r="CN1653" i="1"/>
  <c r="CC1654" i="1"/>
  <c r="CE1654" i="1"/>
  <c r="CF1654" i="1"/>
  <c r="CG1654" i="1"/>
  <c r="CJ1654" i="1"/>
  <c r="CK1654" i="1"/>
  <c r="CL1654" i="1"/>
  <c r="CM1654" i="1"/>
  <c r="CN1654" i="1"/>
  <c r="CC1655" i="1"/>
  <c r="CD1655" i="1" s="1"/>
  <c r="CE1655" i="1"/>
  <c r="CF1655" i="1"/>
  <c r="CG1655" i="1"/>
  <c r="CJ1655" i="1"/>
  <c r="CK1655" i="1"/>
  <c r="CL1655" i="1"/>
  <c r="CM1655" i="1"/>
  <c r="CN1655" i="1"/>
  <c r="CC1656" i="1"/>
  <c r="CD1656" i="1" s="1"/>
  <c r="CE1656" i="1"/>
  <c r="CF1656" i="1"/>
  <c r="CG1656" i="1"/>
  <c r="CJ1656" i="1"/>
  <c r="CK1656" i="1"/>
  <c r="CL1656" i="1"/>
  <c r="CM1656" i="1"/>
  <c r="CN1656" i="1"/>
  <c r="CC1657" i="1"/>
  <c r="CD1657" i="1" s="1"/>
  <c r="CE1657" i="1"/>
  <c r="CF1657" i="1"/>
  <c r="CG1657" i="1"/>
  <c r="CJ1657" i="1"/>
  <c r="CK1657" i="1"/>
  <c r="CL1657" i="1"/>
  <c r="CM1657" i="1"/>
  <c r="CN1657" i="1"/>
  <c r="CC1658" i="1"/>
  <c r="CE1658" i="1"/>
  <c r="CF1658" i="1"/>
  <c r="CG1658" i="1"/>
  <c r="CJ1658" i="1"/>
  <c r="CK1658" i="1"/>
  <c r="CL1658" i="1"/>
  <c r="CM1658" i="1"/>
  <c r="CN1658" i="1"/>
  <c r="CC1659" i="1"/>
  <c r="CD1659" i="1" s="1"/>
  <c r="CE1659" i="1"/>
  <c r="CF1659" i="1"/>
  <c r="CG1659" i="1"/>
  <c r="CJ1659" i="1"/>
  <c r="CK1659" i="1"/>
  <c r="CL1659" i="1"/>
  <c r="CM1659" i="1"/>
  <c r="CN1659" i="1"/>
  <c r="CC1660" i="1"/>
  <c r="CD1660" i="1" s="1"/>
  <c r="CE1660" i="1"/>
  <c r="CF1660" i="1"/>
  <c r="CG1660" i="1"/>
  <c r="CJ1660" i="1"/>
  <c r="CK1660" i="1"/>
  <c r="CL1660" i="1"/>
  <c r="CM1660" i="1"/>
  <c r="CN1660" i="1"/>
  <c r="CC1661" i="1"/>
  <c r="CD1661" i="1" s="1"/>
  <c r="CE1661" i="1"/>
  <c r="CF1661" i="1"/>
  <c r="CG1661" i="1"/>
  <c r="CJ1661" i="1"/>
  <c r="CK1661" i="1"/>
  <c r="CL1661" i="1"/>
  <c r="CM1661" i="1"/>
  <c r="CN1661" i="1"/>
  <c r="CC1662" i="1"/>
  <c r="CD1662" i="1" s="1"/>
  <c r="CE1662" i="1"/>
  <c r="CF1662" i="1"/>
  <c r="CG1662" i="1"/>
  <c r="CJ1662" i="1"/>
  <c r="CK1662" i="1"/>
  <c r="CL1662" i="1"/>
  <c r="CM1662" i="1"/>
  <c r="CN1662" i="1"/>
  <c r="CC1663" i="1"/>
  <c r="CE1663" i="1"/>
  <c r="CF1663" i="1"/>
  <c r="CG1663" i="1"/>
  <c r="CJ1663" i="1"/>
  <c r="CK1663" i="1"/>
  <c r="CL1663" i="1"/>
  <c r="CM1663" i="1"/>
  <c r="CN1663" i="1"/>
  <c r="CC1664" i="1"/>
  <c r="CD1664" i="1" s="1"/>
  <c r="CE1664" i="1"/>
  <c r="CF1664" i="1"/>
  <c r="CG1664" i="1"/>
  <c r="CJ1664" i="1"/>
  <c r="CK1664" i="1"/>
  <c r="CL1664" i="1"/>
  <c r="CM1664" i="1"/>
  <c r="CN1664" i="1"/>
  <c r="CC1665" i="1"/>
  <c r="CE1665" i="1"/>
  <c r="CF1665" i="1"/>
  <c r="CG1665" i="1"/>
  <c r="CJ1665" i="1"/>
  <c r="CK1665" i="1"/>
  <c r="CL1665" i="1"/>
  <c r="CM1665" i="1"/>
  <c r="CN1665" i="1"/>
  <c r="CC1666" i="1"/>
  <c r="CE1666" i="1"/>
  <c r="CF1666" i="1"/>
  <c r="CG1666" i="1"/>
  <c r="CJ1666" i="1"/>
  <c r="CK1666" i="1"/>
  <c r="CL1666" i="1"/>
  <c r="CM1666" i="1"/>
  <c r="CN1666" i="1"/>
  <c r="CC1667" i="1"/>
  <c r="CE1667" i="1"/>
  <c r="CF1667" i="1"/>
  <c r="CG1667" i="1"/>
  <c r="CJ1667" i="1"/>
  <c r="CK1667" i="1"/>
  <c r="CL1667" i="1"/>
  <c r="CM1667" i="1"/>
  <c r="CN1667" i="1"/>
  <c r="CC1668" i="1"/>
  <c r="CD1668" i="1" s="1"/>
  <c r="CE1668" i="1"/>
  <c r="CF1668" i="1"/>
  <c r="CG1668" i="1"/>
  <c r="CJ1668" i="1"/>
  <c r="CK1668" i="1"/>
  <c r="CL1668" i="1"/>
  <c r="CM1668" i="1"/>
  <c r="CN1668" i="1"/>
  <c r="CC1669" i="1"/>
  <c r="CE1669" i="1"/>
  <c r="CF1669" i="1"/>
  <c r="CG1669" i="1"/>
  <c r="CJ1669" i="1"/>
  <c r="CK1669" i="1"/>
  <c r="CL1669" i="1"/>
  <c r="CM1669" i="1"/>
  <c r="CN1669" i="1"/>
  <c r="CC1670" i="1"/>
  <c r="CE1670" i="1"/>
  <c r="CF1670" i="1"/>
  <c r="CG1670" i="1"/>
  <c r="CJ1670" i="1"/>
  <c r="CK1670" i="1"/>
  <c r="CL1670" i="1"/>
  <c r="CM1670" i="1"/>
  <c r="CN1670" i="1"/>
  <c r="CC1671" i="1"/>
  <c r="CD1671" i="1" s="1"/>
  <c r="CE1671" i="1"/>
  <c r="CF1671" i="1"/>
  <c r="CG1671" i="1"/>
  <c r="CJ1671" i="1"/>
  <c r="CK1671" i="1"/>
  <c r="CL1671" i="1"/>
  <c r="CM1671" i="1"/>
  <c r="CN1671" i="1"/>
  <c r="CC1672" i="1"/>
  <c r="CE1672" i="1"/>
  <c r="CF1672" i="1"/>
  <c r="CG1672" i="1"/>
  <c r="CJ1672" i="1"/>
  <c r="CK1672" i="1"/>
  <c r="CL1672" i="1"/>
  <c r="CM1672" i="1"/>
  <c r="CN1672" i="1"/>
  <c r="CC1673" i="1"/>
  <c r="CD1673" i="1" s="1"/>
  <c r="CE1673" i="1"/>
  <c r="CF1673" i="1"/>
  <c r="CG1673" i="1"/>
  <c r="CJ1673" i="1"/>
  <c r="CK1673" i="1"/>
  <c r="CL1673" i="1"/>
  <c r="CM1673" i="1"/>
  <c r="CN1673" i="1"/>
  <c r="CC1674" i="1"/>
  <c r="CD1674" i="1" s="1"/>
  <c r="CE1674" i="1"/>
  <c r="CF1674" i="1"/>
  <c r="CG1674" i="1"/>
  <c r="CJ1674" i="1"/>
  <c r="CK1674" i="1"/>
  <c r="CL1674" i="1"/>
  <c r="CM1674" i="1"/>
  <c r="CN1674" i="1"/>
  <c r="CC1675" i="1"/>
  <c r="CD1675" i="1" s="1"/>
  <c r="CE1675" i="1"/>
  <c r="CF1675" i="1"/>
  <c r="CG1675" i="1"/>
  <c r="CJ1675" i="1"/>
  <c r="CK1675" i="1"/>
  <c r="CL1675" i="1"/>
  <c r="CM1675" i="1"/>
  <c r="CN1675" i="1"/>
  <c r="CC1676" i="1"/>
  <c r="CE1676" i="1"/>
  <c r="CF1676" i="1"/>
  <c r="CG1676" i="1"/>
  <c r="CJ1676" i="1"/>
  <c r="CK1676" i="1"/>
  <c r="CL1676" i="1"/>
  <c r="CM1676" i="1"/>
  <c r="CN1676" i="1"/>
  <c r="CC1677" i="1"/>
  <c r="CD1677" i="1" s="1"/>
  <c r="CE1677" i="1"/>
  <c r="CF1677" i="1"/>
  <c r="CG1677" i="1"/>
  <c r="CJ1677" i="1"/>
  <c r="CK1677" i="1"/>
  <c r="CL1677" i="1"/>
  <c r="CM1677" i="1"/>
  <c r="CN1677" i="1"/>
  <c r="CC1678" i="1"/>
  <c r="CD1678" i="1" s="1"/>
  <c r="CE1678" i="1"/>
  <c r="CF1678" i="1"/>
  <c r="CG1678" i="1"/>
  <c r="CJ1678" i="1"/>
  <c r="CK1678" i="1"/>
  <c r="CL1678" i="1"/>
  <c r="CM1678" i="1"/>
  <c r="CN1678" i="1"/>
  <c r="CC1679" i="1"/>
  <c r="CE1679" i="1"/>
  <c r="CF1679" i="1"/>
  <c r="CG1679" i="1"/>
  <c r="CJ1679" i="1"/>
  <c r="CK1679" i="1"/>
  <c r="CL1679" i="1"/>
  <c r="CM1679" i="1"/>
  <c r="CN1679" i="1"/>
  <c r="CC1680" i="1"/>
  <c r="CD1680" i="1" s="1"/>
  <c r="CE1680" i="1"/>
  <c r="CF1680" i="1"/>
  <c r="CG1680" i="1"/>
  <c r="CJ1680" i="1"/>
  <c r="CK1680" i="1"/>
  <c r="CL1680" i="1"/>
  <c r="CM1680" i="1"/>
  <c r="CN1680" i="1"/>
  <c r="CC1681" i="1"/>
  <c r="CE1681" i="1"/>
  <c r="CF1681" i="1"/>
  <c r="CG1681" i="1"/>
  <c r="CJ1681" i="1"/>
  <c r="CK1681" i="1"/>
  <c r="CL1681" i="1"/>
  <c r="CM1681" i="1"/>
  <c r="CN1681" i="1"/>
  <c r="CC1682" i="1"/>
  <c r="CD1682" i="1" s="1"/>
  <c r="CE1682" i="1"/>
  <c r="CF1682" i="1"/>
  <c r="CG1682" i="1"/>
  <c r="CJ1682" i="1"/>
  <c r="CK1682" i="1"/>
  <c r="CL1682" i="1"/>
  <c r="CM1682" i="1"/>
  <c r="CN1682" i="1"/>
  <c r="CC1683" i="1"/>
  <c r="CE1683" i="1"/>
  <c r="CF1683" i="1"/>
  <c r="CG1683" i="1"/>
  <c r="CJ1683" i="1"/>
  <c r="CK1683" i="1"/>
  <c r="CL1683" i="1"/>
  <c r="CM1683" i="1"/>
  <c r="CN1683" i="1"/>
  <c r="CC1684" i="1"/>
  <c r="CD1684" i="1" s="1"/>
  <c r="CE1684" i="1"/>
  <c r="CF1684" i="1"/>
  <c r="CG1684" i="1"/>
  <c r="CJ1684" i="1"/>
  <c r="CK1684" i="1"/>
  <c r="CL1684" i="1"/>
  <c r="CM1684" i="1"/>
  <c r="CN1684" i="1"/>
  <c r="CC1685" i="1"/>
  <c r="CE1685" i="1"/>
  <c r="CF1685" i="1"/>
  <c r="CG1685" i="1"/>
  <c r="CJ1685" i="1"/>
  <c r="CK1685" i="1"/>
  <c r="CL1685" i="1"/>
  <c r="CM1685" i="1"/>
  <c r="CN1685" i="1"/>
  <c r="CC1686" i="1"/>
  <c r="CE1686" i="1"/>
  <c r="CF1686" i="1"/>
  <c r="CG1686" i="1"/>
  <c r="CJ1686" i="1"/>
  <c r="CK1686" i="1"/>
  <c r="CL1686" i="1"/>
  <c r="CM1686" i="1"/>
  <c r="CN1686" i="1"/>
  <c r="CC1687" i="1"/>
  <c r="CE1687" i="1"/>
  <c r="CF1687" i="1"/>
  <c r="CG1687" i="1"/>
  <c r="CJ1687" i="1"/>
  <c r="CK1687" i="1"/>
  <c r="CL1687" i="1"/>
  <c r="CM1687" i="1"/>
  <c r="CN1687" i="1"/>
  <c r="CC1688" i="1"/>
  <c r="CE1688" i="1"/>
  <c r="CF1688" i="1"/>
  <c r="CG1688" i="1"/>
  <c r="CJ1688" i="1"/>
  <c r="CK1688" i="1"/>
  <c r="CL1688" i="1"/>
  <c r="CM1688" i="1"/>
  <c r="CN1688" i="1"/>
  <c r="CC1689" i="1"/>
  <c r="CD1689" i="1" s="1"/>
  <c r="CE1689" i="1"/>
  <c r="CF1689" i="1"/>
  <c r="CG1689" i="1"/>
  <c r="CJ1689" i="1"/>
  <c r="CK1689" i="1"/>
  <c r="CL1689" i="1"/>
  <c r="CM1689" i="1"/>
  <c r="CN1689" i="1"/>
  <c r="CC1690" i="1"/>
  <c r="CE1690" i="1"/>
  <c r="CF1690" i="1"/>
  <c r="CG1690" i="1"/>
  <c r="CJ1690" i="1"/>
  <c r="CK1690" i="1"/>
  <c r="CL1690" i="1"/>
  <c r="CM1690" i="1"/>
  <c r="CN1690" i="1"/>
  <c r="CC1691" i="1"/>
  <c r="CD1691" i="1" s="1"/>
  <c r="CE1691" i="1"/>
  <c r="CF1691" i="1"/>
  <c r="CG1691" i="1"/>
  <c r="CJ1691" i="1"/>
  <c r="CK1691" i="1"/>
  <c r="CL1691" i="1"/>
  <c r="CM1691" i="1"/>
  <c r="CN1691" i="1"/>
  <c r="CC1692" i="1"/>
  <c r="CD1692" i="1" s="1"/>
  <c r="CE1692" i="1"/>
  <c r="CF1692" i="1"/>
  <c r="CG1692" i="1"/>
  <c r="CJ1692" i="1"/>
  <c r="CK1692" i="1"/>
  <c r="CL1692" i="1"/>
  <c r="CM1692" i="1"/>
  <c r="CN1692" i="1"/>
  <c r="CC1693" i="1"/>
  <c r="CE1693" i="1"/>
  <c r="CF1693" i="1"/>
  <c r="CG1693" i="1"/>
  <c r="CJ1693" i="1"/>
  <c r="CK1693" i="1"/>
  <c r="CL1693" i="1"/>
  <c r="CM1693" i="1"/>
  <c r="CN1693" i="1"/>
  <c r="CC1694" i="1"/>
  <c r="CE1694" i="1"/>
  <c r="CF1694" i="1"/>
  <c r="CG1694" i="1"/>
  <c r="CJ1694" i="1"/>
  <c r="CK1694" i="1"/>
  <c r="CL1694" i="1"/>
  <c r="CM1694" i="1"/>
  <c r="CN1694" i="1"/>
  <c r="CC1695" i="1"/>
  <c r="CD1695" i="1" s="1"/>
  <c r="CE1695" i="1"/>
  <c r="CF1695" i="1"/>
  <c r="CG1695" i="1"/>
  <c r="CJ1695" i="1"/>
  <c r="CK1695" i="1"/>
  <c r="CL1695" i="1"/>
  <c r="CM1695" i="1"/>
  <c r="CN1695" i="1"/>
  <c r="CC1696" i="1"/>
  <c r="CD1696" i="1" s="1"/>
  <c r="CE1696" i="1"/>
  <c r="CF1696" i="1"/>
  <c r="CG1696" i="1"/>
  <c r="CJ1696" i="1"/>
  <c r="CK1696" i="1"/>
  <c r="CL1696" i="1"/>
  <c r="CM1696" i="1"/>
  <c r="CN1696" i="1"/>
  <c r="CC1697" i="1"/>
  <c r="CD1697" i="1" s="1"/>
  <c r="CE1697" i="1"/>
  <c r="CF1697" i="1"/>
  <c r="CG1697" i="1"/>
  <c r="CJ1697" i="1"/>
  <c r="CK1697" i="1"/>
  <c r="CL1697" i="1"/>
  <c r="CM1697" i="1"/>
  <c r="CN1697" i="1"/>
  <c r="CC1698" i="1"/>
  <c r="CE1698" i="1"/>
  <c r="CF1698" i="1"/>
  <c r="CG1698" i="1"/>
  <c r="CJ1698" i="1"/>
  <c r="CK1698" i="1"/>
  <c r="CL1698" i="1"/>
  <c r="CM1698" i="1"/>
  <c r="CN1698" i="1"/>
  <c r="CC1699" i="1"/>
  <c r="CD1699" i="1" s="1"/>
  <c r="CE1699" i="1"/>
  <c r="CF1699" i="1"/>
  <c r="CG1699" i="1"/>
  <c r="CJ1699" i="1"/>
  <c r="CK1699" i="1"/>
  <c r="CL1699" i="1"/>
  <c r="CM1699" i="1"/>
  <c r="CN1699" i="1"/>
  <c r="CC1700" i="1"/>
  <c r="CE1700" i="1"/>
  <c r="CF1700" i="1"/>
  <c r="CG1700" i="1"/>
  <c r="CJ1700" i="1"/>
  <c r="CK1700" i="1"/>
  <c r="CL1700" i="1"/>
  <c r="CM1700" i="1"/>
  <c r="CN1700" i="1"/>
  <c r="CC1701" i="1"/>
  <c r="CD1701" i="1" s="1"/>
  <c r="CE1701" i="1"/>
  <c r="CF1701" i="1"/>
  <c r="CG1701" i="1"/>
  <c r="CJ1701" i="1"/>
  <c r="CK1701" i="1"/>
  <c r="CL1701" i="1"/>
  <c r="CM1701" i="1"/>
  <c r="CN1701" i="1"/>
  <c r="CC1702" i="1"/>
  <c r="CD1702" i="1" s="1"/>
  <c r="CE1702" i="1"/>
  <c r="CF1702" i="1"/>
  <c r="CG1702" i="1"/>
  <c r="CJ1702" i="1"/>
  <c r="CK1702" i="1"/>
  <c r="CL1702" i="1"/>
  <c r="CM1702" i="1"/>
  <c r="CN1702" i="1"/>
  <c r="CC1703" i="1"/>
  <c r="CE1703" i="1"/>
  <c r="CF1703" i="1"/>
  <c r="CG1703" i="1"/>
  <c r="CJ1703" i="1"/>
  <c r="CK1703" i="1"/>
  <c r="CL1703" i="1"/>
  <c r="CM1703" i="1"/>
  <c r="CN1703" i="1"/>
  <c r="CC1704" i="1"/>
  <c r="CE1704" i="1"/>
  <c r="CF1704" i="1"/>
  <c r="CG1704" i="1"/>
  <c r="CJ1704" i="1"/>
  <c r="CK1704" i="1"/>
  <c r="CL1704" i="1"/>
  <c r="CM1704" i="1"/>
  <c r="CN1704" i="1"/>
  <c r="CC1705" i="1"/>
  <c r="CE1705" i="1"/>
  <c r="CF1705" i="1"/>
  <c r="CG1705" i="1"/>
  <c r="CJ1705" i="1"/>
  <c r="CK1705" i="1"/>
  <c r="CL1705" i="1"/>
  <c r="CM1705" i="1"/>
  <c r="CN1705" i="1"/>
  <c r="CC1706" i="1"/>
  <c r="CD1706" i="1" s="1"/>
  <c r="CE1706" i="1"/>
  <c r="CF1706" i="1"/>
  <c r="CG1706" i="1"/>
  <c r="CJ1706" i="1"/>
  <c r="CK1706" i="1"/>
  <c r="CL1706" i="1"/>
  <c r="CM1706" i="1"/>
  <c r="CN1706" i="1"/>
  <c r="CC1707" i="1"/>
  <c r="CD1707" i="1" s="1"/>
  <c r="CE1707" i="1"/>
  <c r="CF1707" i="1"/>
  <c r="CG1707" i="1"/>
  <c r="CJ1707" i="1"/>
  <c r="CK1707" i="1"/>
  <c r="CL1707" i="1"/>
  <c r="CM1707" i="1"/>
  <c r="CN1707" i="1"/>
  <c r="CC1708" i="1"/>
  <c r="CD1708" i="1" s="1"/>
  <c r="CE1708" i="1"/>
  <c r="CF1708" i="1"/>
  <c r="CG1708" i="1"/>
  <c r="CJ1708" i="1"/>
  <c r="CK1708" i="1"/>
  <c r="CL1708" i="1"/>
  <c r="CM1708" i="1"/>
  <c r="CN1708" i="1"/>
  <c r="CC1709" i="1"/>
  <c r="CD1709" i="1" s="1"/>
  <c r="CE1709" i="1"/>
  <c r="CF1709" i="1"/>
  <c r="CG1709" i="1"/>
  <c r="CJ1709" i="1"/>
  <c r="CK1709" i="1"/>
  <c r="CL1709" i="1"/>
  <c r="CM1709" i="1"/>
  <c r="CN1709" i="1"/>
  <c r="CC1710" i="1"/>
  <c r="CE1710" i="1"/>
  <c r="CF1710" i="1"/>
  <c r="CG1710" i="1"/>
  <c r="CJ1710" i="1"/>
  <c r="CK1710" i="1"/>
  <c r="CL1710" i="1"/>
  <c r="CM1710" i="1"/>
  <c r="CN1710" i="1"/>
  <c r="CC1711" i="1"/>
  <c r="CD1711" i="1" s="1"/>
  <c r="CE1711" i="1"/>
  <c r="CF1711" i="1"/>
  <c r="CG1711" i="1"/>
  <c r="CJ1711" i="1"/>
  <c r="CK1711" i="1"/>
  <c r="CL1711" i="1"/>
  <c r="CM1711" i="1"/>
  <c r="CN1711" i="1"/>
  <c r="CC1712" i="1"/>
  <c r="CD1712" i="1" s="1"/>
  <c r="CE1712" i="1"/>
  <c r="CF1712" i="1"/>
  <c r="CG1712" i="1"/>
  <c r="CJ1712" i="1"/>
  <c r="CK1712" i="1"/>
  <c r="CL1712" i="1"/>
  <c r="CM1712" i="1"/>
  <c r="CN1712" i="1"/>
  <c r="CC1713" i="1"/>
  <c r="CD1713" i="1" s="1"/>
  <c r="CE1713" i="1"/>
  <c r="CF1713" i="1"/>
  <c r="CG1713" i="1"/>
  <c r="CJ1713" i="1"/>
  <c r="CK1713" i="1"/>
  <c r="CL1713" i="1"/>
  <c r="CM1713" i="1"/>
  <c r="CN1713" i="1"/>
  <c r="CC1714" i="1"/>
  <c r="CD1714" i="1" s="1"/>
  <c r="CE1714" i="1"/>
  <c r="CF1714" i="1"/>
  <c r="CG1714" i="1"/>
  <c r="CJ1714" i="1"/>
  <c r="CK1714" i="1"/>
  <c r="CL1714" i="1"/>
  <c r="CM1714" i="1"/>
  <c r="CN1714" i="1"/>
  <c r="CC1715" i="1"/>
  <c r="CD1715" i="1" s="1"/>
  <c r="CE1715" i="1"/>
  <c r="CF1715" i="1"/>
  <c r="CG1715" i="1"/>
  <c r="CJ1715" i="1"/>
  <c r="CK1715" i="1"/>
  <c r="CL1715" i="1"/>
  <c r="CM1715" i="1"/>
  <c r="CN1715" i="1"/>
  <c r="CC1716" i="1"/>
  <c r="CD1716" i="1" s="1"/>
  <c r="CE1716" i="1"/>
  <c r="CF1716" i="1"/>
  <c r="CG1716" i="1"/>
  <c r="CJ1716" i="1"/>
  <c r="CK1716" i="1"/>
  <c r="CL1716" i="1"/>
  <c r="CM1716" i="1"/>
  <c r="CN1716" i="1"/>
  <c r="CC1717" i="1"/>
  <c r="CD1717" i="1" s="1"/>
  <c r="CE1717" i="1"/>
  <c r="CF1717" i="1"/>
  <c r="CG1717" i="1"/>
  <c r="CJ1717" i="1"/>
  <c r="CK1717" i="1"/>
  <c r="CL1717" i="1"/>
  <c r="CM1717" i="1"/>
  <c r="CN1717" i="1"/>
  <c r="CC1718" i="1"/>
  <c r="CE1718" i="1"/>
  <c r="CF1718" i="1"/>
  <c r="CG1718" i="1"/>
  <c r="CJ1718" i="1"/>
  <c r="CK1718" i="1"/>
  <c r="CL1718" i="1"/>
  <c r="CM1718" i="1"/>
  <c r="CN1718" i="1"/>
  <c r="CC1719" i="1"/>
  <c r="CE1719" i="1"/>
  <c r="CF1719" i="1"/>
  <c r="CG1719" i="1"/>
  <c r="CJ1719" i="1"/>
  <c r="CK1719" i="1"/>
  <c r="CL1719" i="1"/>
  <c r="CM1719" i="1"/>
  <c r="CN1719" i="1"/>
  <c r="CC1720" i="1"/>
  <c r="CE1720" i="1"/>
  <c r="CF1720" i="1"/>
  <c r="CG1720" i="1"/>
  <c r="CJ1720" i="1"/>
  <c r="CK1720" i="1"/>
  <c r="CL1720" i="1"/>
  <c r="CM1720" i="1"/>
  <c r="CN1720" i="1"/>
  <c r="CC1721" i="1"/>
  <c r="CE1721" i="1"/>
  <c r="CF1721" i="1"/>
  <c r="CG1721" i="1"/>
  <c r="CJ1721" i="1"/>
  <c r="CK1721" i="1"/>
  <c r="CL1721" i="1"/>
  <c r="CM1721" i="1"/>
  <c r="CN1721" i="1"/>
  <c r="CC1722" i="1"/>
  <c r="CD1722" i="1" s="1"/>
  <c r="CE1722" i="1"/>
  <c r="CF1722" i="1"/>
  <c r="CG1722" i="1"/>
  <c r="CJ1722" i="1"/>
  <c r="CK1722" i="1"/>
  <c r="CL1722" i="1"/>
  <c r="CM1722" i="1"/>
  <c r="CN1722" i="1"/>
  <c r="CC1723" i="1"/>
  <c r="CD1723" i="1" s="1"/>
  <c r="CE1723" i="1"/>
  <c r="CF1723" i="1"/>
  <c r="CG1723" i="1"/>
  <c r="CJ1723" i="1"/>
  <c r="CK1723" i="1"/>
  <c r="CL1723" i="1"/>
  <c r="CM1723" i="1"/>
  <c r="CN1723" i="1"/>
  <c r="CC1724" i="1"/>
  <c r="CE1724" i="1"/>
  <c r="CF1724" i="1"/>
  <c r="CG1724" i="1"/>
  <c r="CJ1724" i="1"/>
  <c r="CK1724" i="1"/>
  <c r="CL1724" i="1"/>
  <c r="CM1724" i="1"/>
  <c r="CN1724" i="1"/>
  <c r="CC1725" i="1"/>
  <c r="CD1725" i="1" s="1"/>
  <c r="CE1725" i="1"/>
  <c r="CF1725" i="1"/>
  <c r="CG1725" i="1"/>
  <c r="CJ1725" i="1"/>
  <c r="CK1725" i="1"/>
  <c r="CL1725" i="1"/>
  <c r="CM1725" i="1"/>
  <c r="CN1725" i="1"/>
  <c r="CC1726" i="1"/>
  <c r="CD1726" i="1" s="1"/>
  <c r="CE1726" i="1"/>
  <c r="CF1726" i="1"/>
  <c r="CG1726" i="1"/>
  <c r="CJ1726" i="1"/>
  <c r="CK1726" i="1"/>
  <c r="CL1726" i="1"/>
  <c r="CM1726" i="1"/>
  <c r="CN1726" i="1"/>
  <c r="CC1727" i="1"/>
  <c r="CE1727" i="1"/>
  <c r="CF1727" i="1"/>
  <c r="CG1727" i="1"/>
  <c r="CJ1727" i="1"/>
  <c r="CK1727" i="1"/>
  <c r="CL1727" i="1"/>
  <c r="CM1727" i="1"/>
  <c r="CN1727" i="1"/>
  <c r="CC1728" i="1"/>
  <c r="CE1728" i="1"/>
  <c r="CF1728" i="1"/>
  <c r="CG1728" i="1"/>
  <c r="CJ1728" i="1"/>
  <c r="CK1728" i="1"/>
  <c r="CL1728" i="1"/>
  <c r="CM1728" i="1"/>
  <c r="CN1728" i="1"/>
  <c r="CC1729" i="1"/>
  <c r="CE1729" i="1"/>
  <c r="CF1729" i="1"/>
  <c r="CG1729" i="1"/>
  <c r="CJ1729" i="1"/>
  <c r="CK1729" i="1"/>
  <c r="CL1729" i="1"/>
  <c r="CM1729" i="1"/>
  <c r="CN1729" i="1"/>
  <c r="CC1730" i="1"/>
  <c r="CD1730" i="1" s="1"/>
  <c r="CE1730" i="1"/>
  <c r="CF1730" i="1"/>
  <c r="CG1730" i="1"/>
  <c r="CJ1730" i="1"/>
  <c r="CK1730" i="1"/>
  <c r="CL1730" i="1"/>
  <c r="CM1730" i="1"/>
  <c r="CN1730" i="1"/>
  <c r="CC1731" i="1"/>
  <c r="CE1731" i="1"/>
  <c r="CF1731" i="1"/>
  <c r="CG1731" i="1"/>
  <c r="CJ1731" i="1"/>
  <c r="CK1731" i="1"/>
  <c r="CL1731" i="1"/>
  <c r="CM1731" i="1"/>
  <c r="CN1731" i="1"/>
  <c r="CC1732" i="1"/>
  <c r="CE1732" i="1"/>
  <c r="CF1732" i="1"/>
  <c r="CG1732" i="1"/>
  <c r="CJ1732" i="1"/>
  <c r="CK1732" i="1"/>
  <c r="CL1732" i="1"/>
  <c r="CM1732" i="1"/>
  <c r="CN1732" i="1"/>
  <c r="CC1733" i="1"/>
  <c r="CD1733" i="1" s="1"/>
  <c r="CE1733" i="1"/>
  <c r="CF1733" i="1"/>
  <c r="CG1733" i="1"/>
  <c r="CJ1733" i="1"/>
  <c r="CK1733" i="1"/>
  <c r="CL1733" i="1"/>
  <c r="CM1733" i="1"/>
  <c r="CN1733" i="1"/>
  <c r="CC1734" i="1"/>
  <c r="CE1734" i="1"/>
  <c r="CF1734" i="1"/>
  <c r="CG1734" i="1"/>
  <c r="CJ1734" i="1"/>
  <c r="CK1734" i="1"/>
  <c r="CL1734" i="1"/>
  <c r="CM1734" i="1"/>
  <c r="CN1734" i="1"/>
  <c r="CC1735" i="1"/>
  <c r="CD1735" i="1" s="1"/>
  <c r="CE1735" i="1"/>
  <c r="CF1735" i="1"/>
  <c r="CG1735" i="1"/>
  <c r="CJ1735" i="1"/>
  <c r="CK1735" i="1"/>
  <c r="CL1735" i="1"/>
  <c r="CM1735" i="1"/>
  <c r="CN1735" i="1"/>
  <c r="CC1736" i="1"/>
  <c r="CE1736" i="1"/>
  <c r="CF1736" i="1"/>
  <c r="CG1736" i="1"/>
  <c r="CJ1736" i="1"/>
  <c r="CK1736" i="1"/>
  <c r="CL1736" i="1"/>
  <c r="CM1736" i="1"/>
  <c r="CN1736" i="1"/>
  <c r="CC1737" i="1"/>
  <c r="CD1737" i="1" s="1"/>
  <c r="CE1737" i="1"/>
  <c r="CF1737" i="1"/>
  <c r="CG1737" i="1"/>
  <c r="CJ1737" i="1"/>
  <c r="CK1737" i="1"/>
  <c r="CL1737" i="1"/>
  <c r="CM1737" i="1"/>
  <c r="CN1737" i="1"/>
  <c r="CC1738" i="1"/>
  <c r="CD1738" i="1" s="1"/>
  <c r="CE1738" i="1"/>
  <c r="CF1738" i="1"/>
  <c r="CG1738" i="1"/>
  <c r="CJ1738" i="1"/>
  <c r="CK1738" i="1"/>
  <c r="CL1738" i="1"/>
  <c r="CM1738" i="1"/>
  <c r="CN1738" i="1"/>
  <c r="CC1739" i="1"/>
  <c r="CD1739" i="1" s="1"/>
  <c r="CE1739" i="1"/>
  <c r="CF1739" i="1"/>
  <c r="CG1739" i="1"/>
  <c r="CJ1739" i="1"/>
  <c r="CK1739" i="1"/>
  <c r="CL1739" i="1"/>
  <c r="CM1739" i="1"/>
  <c r="CN1739" i="1"/>
  <c r="CC1740" i="1"/>
  <c r="CD1740" i="1" s="1"/>
  <c r="CE1740" i="1"/>
  <c r="CF1740" i="1"/>
  <c r="CG1740" i="1"/>
  <c r="CJ1740" i="1"/>
  <c r="CK1740" i="1"/>
  <c r="CL1740" i="1"/>
  <c r="CM1740" i="1"/>
  <c r="CN1740" i="1"/>
  <c r="CC1741" i="1"/>
  <c r="CE1741" i="1"/>
  <c r="CF1741" i="1"/>
  <c r="CG1741" i="1"/>
  <c r="CJ1741" i="1"/>
  <c r="CK1741" i="1"/>
  <c r="CL1741" i="1"/>
  <c r="CM1741" i="1"/>
  <c r="CN1741" i="1"/>
  <c r="CC1742" i="1"/>
  <c r="CE1742" i="1"/>
  <c r="CF1742" i="1"/>
  <c r="CG1742" i="1"/>
  <c r="CJ1742" i="1"/>
  <c r="CK1742" i="1"/>
  <c r="CL1742" i="1"/>
  <c r="CM1742" i="1"/>
  <c r="CN1742" i="1"/>
  <c r="CC1743" i="1"/>
  <c r="CD1743" i="1" s="1"/>
  <c r="CE1743" i="1"/>
  <c r="CF1743" i="1"/>
  <c r="CG1743" i="1"/>
  <c r="CJ1743" i="1"/>
  <c r="CK1743" i="1"/>
  <c r="CL1743" i="1"/>
  <c r="CM1743" i="1"/>
  <c r="CN1743" i="1"/>
  <c r="CC1744" i="1"/>
  <c r="CD1744" i="1" s="1"/>
  <c r="CE1744" i="1"/>
  <c r="CF1744" i="1"/>
  <c r="CG1744" i="1"/>
  <c r="CJ1744" i="1"/>
  <c r="CK1744" i="1"/>
  <c r="CL1744" i="1"/>
  <c r="CM1744" i="1"/>
  <c r="CN1744" i="1"/>
  <c r="CC1745" i="1"/>
  <c r="CD1745" i="1" s="1"/>
  <c r="CE1745" i="1"/>
  <c r="CF1745" i="1"/>
  <c r="CG1745" i="1"/>
  <c r="CJ1745" i="1"/>
  <c r="CK1745" i="1"/>
  <c r="CL1745" i="1"/>
  <c r="CM1745" i="1"/>
  <c r="CN1745" i="1"/>
  <c r="CC1746" i="1"/>
  <c r="CE1746" i="1"/>
  <c r="CF1746" i="1"/>
  <c r="CG1746" i="1"/>
  <c r="CJ1746" i="1"/>
  <c r="CK1746" i="1"/>
  <c r="CL1746" i="1"/>
  <c r="CM1746" i="1"/>
  <c r="CN1746" i="1"/>
  <c r="CC1747" i="1"/>
  <c r="CD1747" i="1" s="1"/>
  <c r="CE1747" i="1"/>
  <c r="CF1747" i="1"/>
  <c r="CG1747" i="1"/>
  <c r="CJ1747" i="1"/>
  <c r="CK1747" i="1"/>
  <c r="CL1747" i="1"/>
  <c r="CM1747" i="1"/>
  <c r="CN1747" i="1"/>
  <c r="CC1748" i="1"/>
  <c r="CE1748" i="1"/>
  <c r="CF1748" i="1"/>
  <c r="CG1748" i="1"/>
  <c r="CJ1748" i="1"/>
  <c r="CK1748" i="1"/>
  <c r="CL1748" i="1"/>
  <c r="CM1748" i="1"/>
  <c r="CN1748" i="1"/>
  <c r="CC1749" i="1"/>
  <c r="CD1749" i="1" s="1"/>
  <c r="CE1749" i="1"/>
  <c r="CF1749" i="1"/>
  <c r="CG1749" i="1"/>
  <c r="CJ1749" i="1"/>
  <c r="CK1749" i="1"/>
  <c r="CL1749" i="1"/>
  <c r="CM1749" i="1"/>
  <c r="CN1749" i="1"/>
  <c r="CC1750" i="1"/>
  <c r="CE1750" i="1"/>
  <c r="CF1750" i="1"/>
  <c r="CG1750" i="1"/>
  <c r="CJ1750" i="1"/>
  <c r="CK1750" i="1"/>
  <c r="CL1750" i="1"/>
  <c r="CM1750" i="1"/>
  <c r="CN1750" i="1"/>
  <c r="CC1751" i="1"/>
  <c r="CE1751" i="1"/>
  <c r="CF1751" i="1"/>
  <c r="CG1751" i="1"/>
  <c r="CJ1751" i="1"/>
  <c r="CK1751" i="1"/>
  <c r="CL1751" i="1"/>
  <c r="CM1751" i="1"/>
  <c r="CN1751" i="1"/>
  <c r="CC1752" i="1"/>
  <c r="CD1752" i="1" s="1"/>
  <c r="CE1752" i="1"/>
  <c r="CF1752" i="1"/>
  <c r="CG1752" i="1"/>
  <c r="CJ1752" i="1"/>
  <c r="CK1752" i="1"/>
  <c r="CL1752" i="1"/>
  <c r="CM1752" i="1"/>
  <c r="CN1752" i="1"/>
  <c r="CC1753" i="1"/>
  <c r="CE1753" i="1"/>
  <c r="CF1753" i="1"/>
  <c r="CG1753" i="1"/>
  <c r="CJ1753" i="1"/>
  <c r="CK1753" i="1"/>
  <c r="CL1753" i="1"/>
  <c r="CM1753" i="1"/>
  <c r="CN1753" i="1"/>
  <c r="CC1754" i="1"/>
  <c r="CE1754" i="1"/>
  <c r="CF1754" i="1"/>
  <c r="CG1754" i="1"/>
  <c r="CJ1754" i="1"/>
  <c r="CK1754" i="1"/>
  <c r="CL1754" i="1"/>
  <c r="CM1754" i="1"/>
  <c r="CN1754" i="1"/>
  <c r="CC1755" i="1"/>
  <c r="CD1755" i="1" s="1"/>
  <c r="CE1755" i="1"/>
  <c r="CF1755" i="1"/>
  <c r="CG1755" i="1"/>
  <c r="CJ1755" i="1"/>
  <c r="CK1755" i="1"/>
  <c r="CL1755" i="1"/>
  <c r="CM1755" i="1"/>
  <c r="CN1755" i="1"/>
  <c r="CC1756" i="1"/>
  <c r="CD1756" i="1" s="1"/>
  <c r="CE1756" i="1"/>
  <c r="CF1756" i="1"/>
  <c r="CG1756" i="1"/>
  <c r="CJ1756" i="1"/>
  <c r="CK1756" i="1"/>
  <c r="CL1756" i="1"/>
  <c r="CM1756" i="1"/>
  <c r="CN1756" i="1"/>
  <c r="CC1757" i="1"/>
  <c r="CE1757" i="1"/>
  <c r="CF1757" i="1"/>
  <c r="CG1757" i="1"/>
  <c r="CJ1757" i="1"/>
  <c r="CK1757" i="1"/>
  <c r="CL1757" i="1"/>
  <c r="CM1757" i="1"/>
  <c r="CN1757" i="1"/>
  <c r="CC1758" i="1"/>
  <c r="CD1758" i="1" s="1"/>
  <c r="CE1758" i="1"/>
  <c r="CF1758" i="1"/>
  <c r="CG1758" i="1"/>
  <c r="CJ1758" i="1"/>
  <c r="CK1758" i="1"/>
  <c r="CL1758" i="1"/>
  <c r="CM1758" i="1"/>
  <c r="CN1758" i="1"/>
  <c r="CC1759" i="1"/>
  <c r="CD1759" i="1" s="1"/>
  <c r="CE1759" i="1"/>
  <c r="CF1759" i="1"/>
  <c r="CG1759" i="1"/>
  <c r="CJ1759" i="1"/>
  <c r="CK1759" i="1"/>
  <c r="CL1759" i="1"/>
  <c r="CM1759" i="1"/>
  <c r="CN1759" i="1"/>
  <c r="CC1760" i="1"/>
  <c r="CE1760" i="1"/>
  <c r="CF1760" i="1"/>
  <c r="CG1760" i="1"/>
  <c r="CJ1760" i="1"/>
  <c r="CK1760" i="1"/>
  <c r="CL1760" i="1"/>
  <c r="CM1760" i="1"/>
  <c r="CN1760" i="1"/>
  <c r="CC1761" i="1"/>
  <c r="CD1761" i="1" s="1"/>
  <c r="CE1761" i="1"/>
  <c r="CF1761" i="1"/>
  <c r="CG1761" i="1"/>
  <c r="CJ1761" i="1"/>
  <c r="CK1761" i="1"/>
  <c r="CL1761" i="1"/>
  <c r="CM1761" i="1"/>
  <c r="CN1761" i="1"/>
  <c r="CC1762" i="1"/>
  <c r="CE1762" i="1"/>
  <c r="CF1762" i="1"/>
  <c r="CG1762" i="1"/>
  <c r="CJ1762" i="1"/>
  <c r="CK1762" i="1"/>
  <c r="CL1762" i="1"/>
  <c r="CM1762" i="1"/>
  <c r="CN1762" i="1"/>
  <c r="CC1763" i="1"/>
  <c r="CD1763" i="1" s="1"/>
  <c r="CE1763" i="1"/>
  <c r="CF1763" i="1"/>
  <c r="CG1763" i="1"/>
  <c r="CJ1763" i="1"/>
  <c r="CK1763" i="1"/>
  <c r="CL1763" i="1"/>
  <c r="CM1763" i="1"/>
  <c r="CN1763" i="1"/>
  <c r="CC1764" i="1"/>
  <c r="CD1764" i="1" s="1"/>
  <c r="CE1764" i="1"/>
  <c r="CF1764" i="1"/>
  <c r="CG1764" i="1"/>
  <c r="CJ1764" i="1"/>
  <c r="CK1764" i="1"/>
  <c r="CL1764" i="1"/>
  <c r="CM1764" i="1"/>
  <c r="CN1764" i="1"/>
  <c r="CC1765" i="1"/>
  <c r="CD1765" i="1" s="1"/>
  <c r="CE1765" i="1"/>
  <c r="CF1765" i="1"/>
  <c r="CG1765" i="1"/>
  <c r="CJ1765" i="1"/>
  <c r="CK1765" i="1"/>
  <c r="CL1765" i="1"/>
  <c r="CM1765" i="1"/>
  <c r="CN1765" i="1"/>
  <c r="CC1766" i="1"/>
  <c r="CE1766" i="1"/>
  <c r="CF1766" i="1"/>
  <c r="CG1766" i="1"/>
  <c r="CJ1766" i="1"/>
  <c r="CK1766" i="1"/>
  <c r="CL1766" i="1"/>
  <c r="CM1766" i="1"/>
  <c r="CN1766" i="1"/>
  <c r="CC1767" i="1"/>
  <c r="CD1767" i="1" s="1"/>
  <c r="CE1767" i="1"/>
  <c r="CF1767" i="1"/>
  <c r="CG1767" i="1"/>
  <c r="CJ1767" i="1"/>
  <c r="CK1767" i="1"/>
  <c r="CL1767" i="1"/>
  <c r="CM1767" i="1"/>
  <c r="CN1767" i="1"/>
  <c r="CC1768" i="1"/>
  <c r="CD1768" i="1" s="1"/>
  <c r="CE1768" i="1"/>
  <c r="CF1768" i="1"/>
  <c r="CG1768" i="1"/>
  <c r="CJ1768" i="1"/>
  <c r="CK1768" i="1"/>
  <c r="CL1768" i="1"/>
  <c r="CM1768" i="1"/>
  <c r="CN1768" i="1"/>
  <c r="CC1769" i="1"/>
  <c r="CE1769" i="1"/>
  <c r="CF1769" i="1"/>
  <c r="CG1769" i="1"/>
  <c r="CJ1769" i="1"/>
  <c r="CK1769" i="1"/>
  <c r="CL1769" i="1"/>
  <c r="CM1769" i="1"/>
  <c r="CN1769" i="1"/>
  <c r="CC1770" i="1"/>
  <c r="CE1770" i="1"/>
  <c r="CF1770" i="1"/>
  <c r="CG1770" i="1"/>
  <c r="CJ1770" i="1"/>
  <c r="CK1770" i="1"/>
  <c r="CL1770" i="1"/>
  <c r="CM1770" i="1"/>
  <c r="CN1770" i="1"/>
  <c r="CC1771" i="1"/>
  <c r="CD1771" i="1" s="1"/>
  <c r="CE1771" i="1"/>
  <c r="CF1771" i="1"/>
  <c r="CG1771" i="1"/>
  <c r="CJ1771" i="1"/>
  <c r="CK1771" i="1"/>
  <c r="CL1771" i="1"/>
  <c r="CM1771" i="1"/>
  <c r="CN1771" i="1"/>
  <c r="CC1772" i="1"/>
  <c r="CD1772" i="1" s="1"/>
  <c r="CE1772" i="1"/>
  <c r="CF1772" i="1"/>
  <c r="CG1772" i="1"/>
  <c r="CJ1772" i="1"/>
  <c r="CK1772" i="1"/>
  <c r="CL1772" i="1"/>
  <c r="CM1772" i="1"/>
  <c r="CN1772" i="1"/>
  <c r="CC1773" i="1"/>
  <c r="CE1773" i="1"/>
  <c r="CF1773" i="1"/>
  <c r="CG1773" i="1"/>
  <c r="CJ1773" i="1"/>
  <c r="CK1773" i="1"/>
  <c r="CL1773" i="1"/>
  <c r="CM1773" i="1"/>
  <c r="CN1773" i="1"/>
  <c r="CC1774" i="1"/>
  <c r="CD1774" i="1" s="1"/>
  <c r="CE1774" i="1"/>
  <c r="CF1774" i="1"/>
  <c r="CG1774" i="1"/>
  <c r="CJ1774" i="1"/>
  <c r="CK1774" i="1"/>
  <c r="CL1774" i="1"/>
  <c r="CM1774" i="1"/>
  <c r="CN1774" i="1"/>
  <c r="CC1775" i="1"/>
  <c r="CD1775" i="1" s="1"/>
  <c r="CE1775" i="1"/>
  <c r="CF1775" i="1"/>
  <c r="CG1775" i="1"/>
  <c r="CJ1775" i="1"/>
  <c r="CK1775" i="1"/>
  <c r="CL1775" i="1"/>
  <c r="CM1775" i="1"/>
  <c r="CN1775" i="1"/>
  <c r="CC1776" i="1"/>
  <c r="CE1776" i="1"/>
  <c r="CF1776" i="1"/>
  <c r="CG1776" i="1"/>
  <c r="CJ1776" i="1"/>
  <c r="CK1776" i="1"/>
  <c r="CL1776" i="1"/>
  <c r="CM1776" i="1"/>
  <c r="CN1776" i="1"/>
  <c r="CC1777" i="1"/>
  <c r="CD1777" i="1" s="1"/>
  <c r="CE1777" i="1"/>
  <c r="CF1777" i="1"/>
  <c r="CG1777" i="1"/>
  <c r="CJ1777" i="1"/>
  <c r="CK1777" i="1"/>
  <c r="CL1777" i="1"/>
  <c r="CM1777" i="1"/>
  <c r="CN1777" i="1"/>
  <c r="CC1778" i="1"/>
  <c r="CE1778" i="1"/>
  <c r="CF1778" i="1"/>
  <c r="CG1778" i="1"/>
  <c r="CJ1778" i="1"/>
  <c r="CK1778" i="1"/>
  <c r="CL1778" i="1"/>
  <c r="CM1778" i="1"/>
  <c r="CN1778" i="1"/>
  <c r="CC1779" i="1"/>
  <c r="CE1779" i="1"/>
  <c r="CF1779" i="1"/>
  <c r="CG1779" i="1"/>
  <c r="CJ1779" i="1"/>
  <c r="CK1779" i="1"/>
  <c r="CL1779" i="1"/>
  <c r="CM1779" i="1"/>
  <c r="CN1779" i="1"/>
  <c r="CC1780" i="1"/>
  <c r="CD1780" i="1" s="1"/>
  <c r="CE1780" i="1"/>
  <c r="CF1780" i="1"/>
  <c r="CG1780" i="1"/>
  <c r="CJ1780" i="1"/>
  <c r="CK1780" i="1"/>
  <c r="CL1780" i="1"/>
  <c r="CM1780" i="1"/>
  <c r="CN1780" i="1"/>
  <c r="CC1781" i="1"/>
  <c r="CD1781" i="1" s="1"/>
  <c r="CE1781" i="1"/>
  <c r="CF1781" i="1"/>
  <c r="CG1781" i="1"/>
  <c r="CJ1781" i="1"/>
  <c r="CK1781" i="1"/>
  <c r="CL1781" i="1"/>
  <c r="CM1781" i="1"/>
  <c r="CN1781" i="1"/>
  <c r="CC1782" i="1"/>
  <c r="CE1782" i="1"/>
  <c r="CF1782" i="1"/>
  <c r="CG1782" i="1"/>
  <c r="CJ1782" i="1"/>
  <c r="CK1782" i="1"/>
  <c r="CL1782" i="1"/>
  <c r="CM1782" i="1"/>
  <c r="CN1782" i="1"/>
  <c r="CC1783" i="1"/>
  <c r="CE1783" i="1"/>
  <c r="CF1783" i="1"/>
  <c r="CG1783" i="1"/>
  <c r="CJ1783" i="1"/>
  <c r="CK1783" i="1"/>
  <c r="CL1783" i="1"/>
  <c r="CM1783" i="1"/>
  <c r="CN1783" i="1"/>
  <c r="CC1784" i="1"/>
  <c r="CD1784" i="1" s="1"/>
  <c r="CE1784" i="1"/>
  <c r="CF1784" i="1"/>
  <c r="CG1784" i="1"/>
  <c r="CJ1784" i="1"/>
  <c r="CK1784" i="1"/>
  <c r="CL1784" i="1"/>
  <c r="CM1784" i="1"/>
  <c r="CN1784" i="1"/>
  <c r="CC1785" i="1"/>
  <c r="CE1785" i="1"/>
  <c r="CF1785" i="1"/>
  <c r="CG1785" i="1"/>
  <c r="CJ1785" i="1"/>
  <c r="CK1785" i="1"/>
  <c r="CL1785" i="1"/>
  <c r="CM1785" i="1"/>
  <c r="CN1785" i="1"/>
  <c r="CC1786" i="1"/>
  <c r="CE1786" i="1"/>
  <c r="CF1786" i="1"/>
  <c r="CG1786" i="1"/>
  <c r="CJ1786" i="1"/>
  <c r="CK1786" i="1"/>
  <c r="CL1786" i="1"/>
  <c r="CM1786" i="1"/>
  <c r="CN1786" i="1"/>
  <c r="CC1787" i="1"/>
  <c r="CD1787" i="1" s="1"/>
  <c r="CE1787" i="1"/>
  <c r="CF1787" i="1"/>
  <c r="CG1787" i="1"/>
  <c r="CJ1787" i="1"/>
  <c r="CK1787" i="1"/>
  <c r="CL1787" i="1"/>
  <c r="CM1787" i="1"/>
  <c r="CN1787" i="1"/>
  <c r="CC1788" i="1"/>
  <c r="CD1788" i="1" s="1"/>
  <c r="CE1788" i="1"/>
  <c r="CF1788" i="1"/>
  <c r="CG1788" i="1"/>
  <c r="CJ1788" i="1"/>
  <c r="CK1788" i="1"/>
  <c r="CL1788" i="1"/>
  <c r="CM1788" i="1"/>
  <c r="CN1788" i="1"/>
  <c r="CC1789" i="1"/>
  <c r="CE1789" i="1"/>
  <c r="CF1789" i="1"/>
  <c r="CG1789" i="1"/>
  <c r="CJ1789" i="1"/>
  <c r="CK1789" i="1"/>
  <c r="CL1789" i="1"/>
  <c r="CM1789" i="1"/>
  <c r="CN1789" i="1"/>
  <c r="CC1790" i="1"/>
  <c r="CD1790" i="1" s="1"/>
  <c r="CE1790" i="1"/>
  <c r="CF1790" i="1"/>
  <c r="CG1790" i="1"/>
  <c r="CJ1790" i="1"/>
  <c r="CK1790" i="1"/>
  <c r="CL1790" i="1"/>
  <c r="CM1790" i="1"/>
  <c r="CN1790" i="1"/>
  <c r="CC1791" i="1"/>
  <c r="CE1791" i="1"/>
  <c r="CF1791" i="1"/>
  <c r="CG1791" i="1"/>
  <c r="CJ1791" i="1"/>
  <c r="CK1791" i="1"/>
  <c r="CL1791" i="1"/>
  <c r="CM1791" i="1"/>
  <c r="CN1791" i="1"/>
  <c r="CC1792" i="1"/>
  <c r="CE1792" i="1"/>
  <c r="CF1792" i="1"/>
  <c r="CG1792" i="1"/>
  <c r="CJ1792" i="1"/>
  <c r="CK1792" i="1"/>
  <c r="CL1792" i="1"/>
  <c r="CM1792" i="1"/>
  <c r="CN1792" i="1"/>
  <c r="CC1793" i="1"/>
  <c r="CD1793" i="1" s="1"/>
  <c r="CE1793" i="1"/>
  <c r="CF1793" i="1"/>
  <c r="CG1793" i="1"/>
  <c r="CJ1793" i="1"/>
  <c r="CK1793" i="1"/>
  <c r="CL1793" i="1"/>
  <c r="CM1793" i="1"/>
  <c r="CN1793" i="1"/>
  <c r="CC1794" i="1"/>
  <c r="CD1794" i="1" s="1"/>
  <c r="CE1794" i="1"/>
  <c r="CF1794" i="1"/>
  <c r="CG1794" i="1"/>
  <c r="CJ1794" i="1"/>
  <c r="CK1794" i="1"/>
  <c r="CL1794" i="1"/>
  <c r="CM1794" i="1"/>
  <c r="CN1794" i="1"/>
  <c r="CC1795" i="1"/>
  <c r="CE1795" i="1"/>
  <c r="CF1795" i="1"/>
  <c r="CG1795" i="1"/>
  <c r="CJ1795" i="1"/>
  <c r="CK1795" i="1"/>
  <c r="CL1795" i="1"/>
  <c r="CM1795" i="1"/>
  <c r="CN1795" i="1"/>
  <c r="CC1796" i="1"/>
  <c r="CE1796" i="1"/>
  <c r="CF1796" i="1"/>
  <c r="CG1796" i="1"/>
  <c r="CJ1796" i="1"/>
  <c r="CK1796" i="1"/>
  <c r="CL1796" i="1"/>
  <c r="CM1796" i="1"/>
  <c r="CN1796" i="1"/>
  <c r="CC1797" i="1"/>
  <c r="CD1797" i="1" s="1"/>
  <c r="CE1797" i="1"/>
  <c r="CF1797" i="1"/>
  <c r="CG1797" i="1"/>
  <c r="CJ1797" i="1"/>
  <c r="CK1797" i="1"/>
  <c r="CL1797" i="1"/>
  <c r="CM1797" i="1"/>
  <c r="CN1797" i="1"/>
  <c r="CC1798" i="1"/>
  <c r="CD1798" i="1" s="1"/>
  <c r="CE1798" i="1"/>
  <c r="CF1798" i="1"/>
  <c r="CG1798" i="1"/>
  <c r="CJ1798" i="1"/>
  <c r="CK1798" i="1"/>
  <c r="CL1798" i="1"/>
  <c r="CM1798" i="1"/>
  <c r="CN1798" i="1"/>
  <c r="CC1799" i="1"/>
  <c r="CD1799" i="1" s="1"/>
  <c r="CE1799" i="1"/>
  <c r="CF1799" i="1"/>
  <c r="CG1799" i="1"/>
  <c r="CJ1799" i="1"/>
  <c r="CK1799" i="1"/>
  <c r="CL1799" i="1"/>
  <c r="CM1799" i="1"/>
  <c r="CN1799" i="1"/>
  <c r="CC1800" i="1"/>
  <c r="CD1800" i="1" s="1"/>
  <c r="CE1800" i="1"/>
  <c r="CF1800" i="1"/>
  <c r="CG1800" i="1"/>
  <c r="CJ1800" i="1"/>
  <c r="CK1800" i="1"/>
  <c r="CL1800" i="1"/>
  <c r="CM1800" i="1"/>
  <c r="CN1800" i="1"/>
  <c r="CC1801" i="1"/>
  <c r="CE1801" i="1"/>
  <c r="CF1801" i="1"/>
  <c r="CG1801" i="1"/>
  <c r="CJ1801" i="1"/>
  <c r="CK1801" i="1"/>
  <c r="CL1801" i="1"/>
  <c r="CM1801" i="1"/>
  <c r="CN1801" i="1"/>
  <c r="CC1802" i="1"/>
  <c r="CD1802" i="1" s="1"/>
  <c r="CE1802" i="1"/>
  <c r="CF1802" i="1"/>
  <c r="CG1802" i="1"/>
  <c r="CJ1802" i="1"/>
  <c r="CK1802" i="1"/>
  <c r="CL1802" i="1"/>
  <c r="CM1802" i="1"/>
  <c r="CN1802" i="1"/>
  <c r="CC1803" i="1"/>
  <c r="CD1803" i="1" s="1"/>
  <c r="CE1803" i="1"/>
  <c r="CF1803" i="1"/>
  <c r="CG1803" i="1"/>
  <c r="CJ1803" i="1"/>
  <c r="CK1803" i="1"/>
  <c r="CL1803" i="1"/>
  <c r="CM1803" i="1"/>
  <c r="CN1803" i="1"/>
  <c r="CC1804" i="1"/>
  <c r="CE1804" i="1"/>
  <c r="CF1804" i="1"/>
  <c r="CG1804" i="1"/>
  <c r="CJ1804" i="1"/>
  <c r="CK1804" i="1"/>
  <c r="CL1804" i="1"/>
  <c r="CM1804" i="1"/>
  <c r="CN1804" i="1"/>
  <c r="CC1805" i="1"/>
  <c r="CE1805" i="1"/>
  <c r="CF1805" i="1"/>
  <c r="CG1805" i="1"/>
  <c r="CJ1805" i="1"/>
  <c r="CK1805" i="1"/>
  <c r="CL1805" i="1"/>
  <c r="CM1805" i="1"/>
  <c r="CN1805" i="1"/>
  <c r="CC1806" i="1"/>
  <c r="CE1806" i="1"/>
  <c r="CF1806" i="1"/>
  <c r="CG1806" i="1"/>
  <c r="CJ1806" i="1"/>
  <c r="CK1806" i="1"/>
  <c r="CL1806" i="1"/>
  <c r="CM1806" i="1"/>
  <c r="CN1806" i="1"/>
  <c r="CC1807" i="1"/>
  <c r="CD1807" i="1" s="1"/>
  <c r="CE1807" i="1"/>
  <c r="CF1807" i="1"/>
  <c r="CG1807" i="1"/>
  <c r="CJ1807" i="1"/>
  <c r="CK1807" i="1"/>
  <c r="CL1807" i="1"/>
  <c r="CM1807" i="1"/>
  <c r="CN1807" i="1"/>
  <c r="CC1808" i="1"/>
  <c r="CD1808" i="1" s="1"/>
  <c r="CE1808" i="1"/>
  <c r="CF1808" i="1"/>
  <c r="CG1808" i="1"/>
  <c r="CJ1808" i="1"/>
  <c r="CK1808" i="1"/>
  <c r="CL1808" i="1"/>
  <c r="CM1808" i="1"/>
  <c r="CN1808" i="1"/>
  <c r="CC1809" i="1"/>
  <c r="CE1809" i="1"/>
  <c r="CF1809" i="1"/>
  <c r="CG1809" i="1"/>
  <c r="CJ1809" i="1"/>
  <c r="CK1809" i="1"/>
  <c r="CL1809" i="1"/>
  <c r="CM1809" i="1"/>
  <c r="CN1809" i="1"/>
  <c r="CC1810" i="1"/>
  <c r="CD1810" i="1" s="1"/>
  <c r="CE1810" i="1"/>
  <c r="CF1810" i="1"/>
  <c r="CG1810" i="1"/>
  <c r="CJ1810" i="1"/>
  <c r="CK1810" i="1"/>
  <c r="CL1810" i="1"/>
  <c r="CM1810" i="1"/>
  <c r="CN1810" i="1"/>
  <c r="CC1811" i="1"/>
  <c r="CD1811" i="1" s="1"/>
  <c r="CE1811" i="1"/>
  <c r="CF1811" i="1"/>
  <c r="CG1811" i="1"/>
  <c r="CJ1811" i="1"/>
  <c r="CK1811" i="1"/>
  <c r="CL1811" i="1"/>
  <c r="CM1811" i="1"/>
  <c r="CN1811" i="1"/>
  <c r="CC1812" i="1"/>
  <c r="CE1812" i="1"/>
  <c r="CF1812" i="1"/>
  <c r="CG1812" i="1"/>
  <c r="CJ1812" i="1"/>
  <c r="CK1812" i="1"/>
  <c r="CL1812" i="1"/>
  <c r="CM1812" i="1"/>
  <c r="CN1812" i="1"/>
  <c r="CC1813" i="1"/>
  <c r="CD1813" i="1" s="1"/>
  <c r="CE1813" i="1"/>
  <c r="CF1813" i="1"/>
  <c r="CG1813" i="1"/>
  <c r="CJ1813" i="1"/>
  <c r="CK1813" i="1"/>
  <c r="CL1813" i="1"/>
  <c r="CM1813" i="1"/>
  <c r="CN1813" i="1"/>
  <c r="CC1814" i="1"/>
  <c r="CE1814" i="1"/>
  <c r="CF1814" i="1"/>
  <c r="CG1814" i="1"/>
  <c r="CJ1814" i="1"/>
  <c r="CK1814" i="1"/>
  <c r="CL1814" i="1"/>
  <c r="CM1814" i="1"/>
  <c r="CN1814" i="1"/>
  <c r="CC1815" i="1"/>
  <c r="CD1815" i="1" s="1"/>
  <c r="CE1815" i="1"/>
  <c r="CF1815" i="1"/>
  <c r="CG1815" i="1"/>
  <c r="CJ1815" i="1"/>
  <c r="CK1815" i="1"/>
  <c r="CL1815" i="1"/>
  <c r="CM1815" i="1"/>
  <c r="CN1815" i="1"/>
  <c r="CC1816" i="1"/>
  <c r="CD1816" i="1" s="1"/>
  <c r="CE1816" i="1"/>
  <c r="CF1816" i="1"/>
  <c r="CG1816" i="1"/>
  <c r="CJ1816" i="1"/>
  <c r="CK1816" i="1"/>
  <c r="CL1816" i="1"/>
  <c r="CM1816" i="1"/>
  <c r="CN1816" i="1"/>
  <c r="CC1817" i="1"/>
  <c r="CE1817" i="1"/>
  <c r="CF1817" i="1"/>
  <c r="CG1817" i="1"/>
  <c r="CJ1817" i="1"/>
  <c r="CK1817" i="1"/>
  <c r="CL1817" i="1"/>
  <c r="CM1817" i="1"/>
  <c r="CN1817" i="1"/>
  <c r="CC1818" i="1"/>
  <c r="CD1818" i="1" s="1"/>
  <c r="CE1818" i="1"/>
  <c r="CF1818" i="1"/>
  <c r="CG1818" i="1"/>
  <c r="CJ1818" i="1"/>
  <c r="CK1818" i="1"/>
  <c r="CL1818" i="1"/>
  <c r="CM1818" i="1"/>
  <c r="CN1818" i="1"/>
  <c r="CC1819" i="1"/>
  <c r="CD1819" i="1" s="1"/>
  <c r="CE1819" i="1"/>
  <c r="CF1819" i="1"/>
  <c r="CG1819" i="1"/>
  <c r="CJ1819" i="1"/>
  <c r="CK1819" i="1"/>
  <c r="CL1819" i="1"/>
  <c r="CM1819" i="1"/>
  <c r="CN1819" i="1"/>
  <c r="CC1820" i="1"/>
  <c r="CE1820" i="1"/>
  <c r="CF1820" i="1"/>
  <c r="CG1820" i="1"/>
  <c r="CJ1820" i="1"/>
  <c r="CK1820" i="1"/>
  <c r="CL1820" i="1"/>
  <c r="CM1820" i="1"/>
  <c r="CN1820" i="1"/>
  <c r="CC1821" i="1"/>
  <c r="CE1821" i="1"/>
  <c r="CF1821" i="1"/>
  <c r="CG1821" i="1"/>
  <c r="CJ1821" i="1"/>
  <c r="CK1821" i="1"/>
  <c r="CL1821" i="1"/>
  <c r="CM1821" i="1"/>
  <c r="CN1821" i="1"/>
  <c r="CC1822" i="1"/>
  <c r="CE1822" i="1"/>
  <c r="CF1822" i="1"/>
  <c r="CG1822" i="1"/>
  <c r="CJ1822" i="1"/>
  <c r="CK1822" i="1"/>
  <c r="CL1822" i="1"/>
  <c r="CM1822" i="1"/>
  <c r="CN1822" i="1"/>
  <c r="CC1823" i="1"/>
  <c r="CD1823" i="1" s="1"/>
  <c r="CE1823" i="1"/>
  <c r="CF1823" i="1"/>
  <c r="CG1823" i="1"/>
  <c r="CJ1823" i="1"/>
  <c r="CK1823" i="1"/>
  <c r="CL1823" i="1"/>
  <c r="CM1823" i="1"/>
  <c r="CN1823" i="1"/>
  <c r="CC1824" i="1"/>
  <c r="CD1824" i="1" s="1"/>
  <c r="CE1824" i="1"/>
  <c r="CF1824" i="1"/>
  <c r="CG1824" i="1"/>
  <c r="CJ1824" i="1"/>
  <c r="CK1824" i="1"/>
  <c r="CL1824" i="1"/>
  <c r="CM1824" i="1"/>
  <c r="CN1824" i="1"/>
  <c r="CC1825" i="1"/>
  <c r="CE1825" i="1"/>
  <c r="CF1825" i="1"/>
  <c r="CG1825" i="1"/>
  <c r="CJ1825" i="1"/>
  <c r="CK1825" i="1"/>
  <c r="CL1825" i="1"/>
  <c r="CM1825" i="1"/>
  <c r="CN1825" i="1"/>
  <c r="CC1826" i="1"/>
  <c r="CD1826" i="1" s="1"/>
  <c r="CE1826" i="1"/>
  <c r="CF1826" i="1"/>
  <c r="CG1826" i="1"/>
  <c r="CJ1826" i="1"/>
  <c r="CK1826" i="1"/>
  <c r="CL1826" i="1"/>
  <c r="CM1826" i="1"/>
  <c r="CN1826" i="1"/>
  <c r="CC1827" i="1"/>
  <c r="CE1827" i="1"/>
  <c r="CF1827" i="1"/>
  <c r="CG1827" i="1"/>
  <c r="CJ1827" i="1"/>
  <c r="CK1827" i="1"/>
  <c r="CL1827" i="1"/>
  <c r="CM1827" i="1"/>
  <c r="CN1827" i="1"/>
  <c r="CC1828" i="1"/>
  <c r="CE1828" i="1"/>
  <c r="CF1828" i="1"/>
  <c r="CG1828" i="1"/>
  <c r="CJ1828" i="1"/>
  <c r="CK1828" i="1"/>
  <c r="CL1828" i="1"/>
  <c r="CM1828" i="1"/>
  <c r="CN1828" i="1"/>
  <c r="CC1829" i="1"/>
  <c r="CD1829" i="1" s="1"/>
  <c r="CE1829" i="1"/>
  <c r="CF1829" i="1"/>
  <c r="CG1829" i="1"/>
  <c r="CJ1829" i="1"/>
  <c r="CK1829" i="1"/>
  <c r="CL1829" i="1"/>
  <c r="CM1829" i="1"/>
  <c r="CN1829" i="1"/>
  <c r="CC1830" i="1"/>
  <c r="CE1830" i="1"/>
  <c r="CF1830" i="1"/>
  <c r="CG1830" i="1"/>
  <c r="CJ1830" i="1"/>
  <c r="CK1830" i="1"/>
  <c r="CL1830" i="1"/>
  <c r="CM1830" i="1"/>
  <c r="CN1830" i="1"/>
  <c r="CC1831" i="1"/>
  <c r="CD1831" i="1" s="1"/>
  <c r="CE1831" i="1"/>
  <c r="CF1831" i="1"/>
  <c r="CG1831" i="1"/>
  <c r="CJ1831" i="1"/>
  <c r="CK1831" i="1"/>
  <c r="CL1831" i="1"/>
  <c r="CM1831" i="1"/>
  <c r="CN1831" i="1"/>
  <c r="CC1832" i="1"/>
  <c r="CD1832" i="1" s="1"/>
  <c r="CE1832" i="1"/>
  <c r="CF1832" i="1"/>
  <c r="CG1832" i="1"/>
  <c r="CJ1832" i="1"/>
  <c r="CK1832" i="1"/>
  <c r="CL1832" i="1"/>
  <c r="CM1832" i="1"/>
  <c r="CN1832" i="1"/>
  <c r="CC1833" i="1"/>
  <c r="CE1833" i="1"/>
  <c r="CF1833" i="1"/>
  <c r="CG1833" i="1"/>
  <c r="CJ1833" i="1"/>
  <c r="CK1833" i="1"/>
  <c r="CL1833" i="1"/>
  <c r="CM1833" i="1"/>
  <c r="CN1833" i="1"/>
  <c r="CC1834" i="1"/>
  <c r="CD1834" i="1" s="1"/>
  <c r="CE1834" i="1"/>
  <c r="CF1834" i="1"/>
  <c r="CG1834" i="1"/>
  <c r="CJ1834" i="1"/>
  <c r="CK1834" i="1"/>
  <c r="CL1834" i="1"/>
  <c r="CM1834" i="1"/>
  <c r="CN1834" i="1"/>
  <c r="CC1835" i="1"/>
  <c r="CD1835" i="1" s="1"/>
  <c r="CE1835" i="1"/>
  <c r="CF1835" i="1"/>
  <c r="CG1835" i="1"/>
  <c r="CJ1835" i="1"/>
  <c r="CK1835" i="1"/>
  <c r="CL1835" i="1"/>
  <c r="CM1835" i="1"/>
  <c r="CN1835" i="1"/>
  <c r="CC1836" i="1"/>
  <c r="CE1836" i="1"/>
  <c r="CF1836" i="1"/>
  <c r="CG1836" i="1"/>
  <c r="CJ1836" i="1"/>
  <c r="CK1836" i="1"/>
  <c r="CL1836" i="1"/>
  <c r="CM1836" i="1"/>
  <c r="CN1836" i="1"/>
  <c r="CC1837" i="1"/>
  <c r="CD1837" i="1" s="1"/>
  <c r="CE1837" i="1"/>
  <c r="CF1837" i="1"/>
  <c r="CG1837" i="1"/>
  <c r="CJ1837" i="1"/>
  <c r="CK1837" i="1"/>
  <c r="CL1837" i="1"/>
  <c r="CM1837" i="1"/>
  <c r="CN1837" i="1"/>
  <c r="CC1838" i="1"/>
  <c r="CE1838" i="1"/>
  <c r="CF1838" i="1"/>
  <c r="CG1838" i="1"/>
  <c r="CJ1838" i="1"/>
  <c r="CK1838" i="1"/>
  <c r="CL1838" i="1"/>
  <c r="CM1838" i="1"/>
  <c r="CN1838" i="1"/>
  <c r="CC1839" i="1"/>
  <c r="CD1839" i="1" s="1"/>
  <c r="CE1839" i="1"/>
  <c r="CF1839" i="1"/>
  <c r="CG1839" i="1"/>
  <c r="CJ1839" i="1"/>
  <c r="CK1839" i="1"/>
  <c r="CL1839" i="1"/>
  <c r="CM1839" i="1"/>
  <c r="CN1839" i="1"/>
  <c r="CC1840" i="1"/>
  <c r="CD1840" i="1" s="1"/>
  <c r="CE1840" i="1"/>
  <c r="CF1840" i="1"/>
  <c r="CG1840" i="1"/>
  <c r="CJ1840" i="1"/>
  <c r="CK1840" i="1"/>
  <c r="CL1840" i="1"/>
  <c r="CM1840" i="1"/>
  <c r="CN1840" i="1"/>
  <c r="CC1841" i="1"/>
  <c r="CE1841" i="1"/>
  <c r="CF1841" i="1"/>
  <c r="CG1841" i="1"/>
  <c r="CJ1841" i="1"/>
  <c r="CK1841" i="1"/>
  <c r="CL1841" i="1"/>
  <c r="CM1841" i="1"/>
  <c r="CN1841" i="1"/>
  <c r="CC1842" i="1"/>
  <c r="CD1842" i="1" s="1"/>
  <c r="CE1842" i="1"/>
  <c r="CF1842" i="1"/>
  <c r="CG1842" i="1"/>
  <c r="CJ1842" i="1"/>
  <c r="CK1842" i="1"/>
  <c r="CL1842" i="1"/>
  <c r="CM1842" i="1"/>
  <c r="CN1842" i="1"/>
  <c r="CC1843" i="1"/>
  <c r="CE1843" i="1"/>
  <c r="CF1843" i="1"/>
  <c r="CG1843" i="1"/>
  <c r="CJ1843" i="1"/>
  <c r="CK1843" i="1"/>
  <c r="CL1843" i="1"/>
  <c r="CM1843" i="1"/>
  <c r="CN1843" i="1"/>
  <c r="CC1844" i="1"/>
  <c r="CE1844" i="1"/>
  <c r="CF1844" i="1"/>
  <c r="CG1844" i="1"/>
  <c r="CJ1844" i="1"/>
  <c r="CK1844" i="1"/>
  <c r="CL1844" i="1"/>
  <c r="CM1844" i="1"/>
  <c r="CN1844" i="1"/>
  <c r="CC1845" i="1"/>
  <c r="CD1845" i="1" s="1"/>
  <c r="CE1845" i="1"/>
  <c r="CF1845" i="1"/>
  <c r="CG1845" i="1"/>
  <c r="CJ1845" i="1"/>
  <c r="CK1845" i="1"/>
  <c r="CL1845" i="1"/>
  <c r="CM1845" i="1"/>
  <c r="CN1845" i="1"/>
  <c r="CC1846" i="1"/>
  <c r="CE1846" i="1"/>
  <c r="CF1846" i="1"/>
  <c r="CG1846" i="1"/>
  <c r="CJ1846" i="1"/>
  <c r="CK1846" i="1"/>
  <c r="CL1846" i="1"/>
  <c r="CM1846" i="1"/>
  <c r="CN1846" i="1"/>
  <c r="CC1847" i="1"/>
  <c r="CD1847" i="1" s="1"/>
  <c r="CE1847" i="1"/>
  <c r="CF1847" i="1"/>
  <c r="CG1847" i="1"/>
  <c r="CJ1847" i="1"/>
  <c r="CK1847" i="1"/>
  <c r="CL1847" i="1"/>
  <c r="CM1847" i="1"/>
  <c r="CN1847" i="1"/>
  <c r="CC1848" i="1"/>
  <c r="CD1848" i="1" s="1"/>
  <c r="CE1848" i="1"/>
  <c r="CF1848" i="1"/>
  <c r="CG1848" i="1"/>
  <c r="CJ1848" i="1"/>
  <c r="CK1848" i="1"/>
  <c r="CL1848" i="1"/>
  <c r="CM1848" i="1"/>
  <c r="CN1848" i="1"/>
  <c r="CC1849" i="1"/>
  <c r="CE1849" i="1"/>
  <c r="CF1849" i="1"/>
  <c r="CG1849" i="1"/>
  <c r="CJ1849" i="1"/>
  <c r="CK1849" i="1"/>
  <c r="CL1849" i="1"/>
  <c r="CM1849" i="1"/>
  <c r="CN1849" i="1"/>
  <c r="CC1850" i="1"/>
  <c r="CD1850" i="1" s="1"/>
  <c r="CE1850" i="1"/>
  <c r="CF1850" i="1"/>
  <c r="CG1850" i="1"/>
  <c r="CJ1850" i="1"/>
  <c r="CK1850" i="1"/>
  <c r="CL1850" i="1"/>
  <c r="CM1850" i="1"/>
  <c r="CN1850" i="1"/>
  <c r="CC1851" i="1"/>
  <c r="CD1851" i="1" s="1"/>
  <c r="CE1851" i="1"/>
  <c r="CF1851" i="1"/>
  <c r="CG1851" i="1"/>
  <c r="CJ1851" i="1"/>
  <c r="CK1851" i="1"/>
  <c r="CL1851" i="1"/>
  <c r="CM1851" i="1"/>
  <c r="CN1851" i="1"/>
  <c r="CC1852" i="1"/>
  <c r="CE1852" i="1"/>
  <c r="CF1852" i="1"/>
  <c r="CG1852" i="1"/>
  <c r="CJ1852" i="1"/>
  <c r="CK1852" i="1"/>
  <c r="CL1852" i="1"/>
  <c r="CM1852" i="1"/>
  <c r="CN1852" i="1"/>
  <c r="CC1853" i="1"/>
  <c r="CD1853" i="1" s="1"/>
  <c r="CE1853" i="1"/>
  <c r="CF1853" i="1"/>
  <c r="CG1853" i="1"/>
  <c r="CJ1853" i="1"/>
  <c r="CK1853" i="1"/>
  <c r="CL1853" i="1"/>
  <c r="CM1853" i="1"/>
  <c r="CN1853" i="1"/>
  <c r="CC1854" i="1"/>
  <c r="CD1854" i="1" s="1"/>
  <c r="CE1854" i="1"/>
  <c r="CF1854" i="1"/>
  <c r="CG1854" i="1"/>
  <c r="CJ1854" i="1"/>
  <c r="CK1854" i="1"/>
  <c r="CL1854" i="1"/>
  <c r="CM1854" i="1"/>
  <c r="CN1854" i="1"/>
  <c r="CC1855" i="1"/>
  <c r="CE1855" i="1"/>
  <c r="CF1855" i="1"/>
  <c r="CG1855" i="1"/>
  <c r="CJ1855" i="1"/>
  <c r="CK1855" i="1"/>
  <c r="CL1855" i="1"/>
  <c r="CM1855" i="1"/>
  <c r="CN1855" i="1"/>
  <c r="CC1856" i="1"/>
  <c r="CE1856" i="1"/>
  <c r="CF1856" i="1"/>
  <c r="CG1856" i="1"/>
  <c r="CJ1856" i="1"/>
  <c r="CK1856" i="1"/>
  <c r="CL1856" i="1"/>
  <c r="CM1856" i="1"/>
  <c r="CN1856" i="1"/>
  <c r="CC1857" i="1"/>
  <c r="CE1857" i="1"/>
  <c r="CF1857" i="1"/>
  <c r="CG1857" i="1"/>
  <c r="CJ1857" i="1"/>
  <c r="CK1857" i="1"/>
  <c r="CL1857" i="1"/>
  <c r="CM1857" i="1"/>
  <c r="CN1857" i="1"/>
  <c r="CC1858" i="1"/>
  <c r="CE1858" i="1"/>
  <c r="CF1858" i="1"/>
  <c r="CG1858" i="1"/>
  <c r="CJ1858" i="1"/>
  <c r="CK1858" i="1"/>
  <c r="CL1858" i="1"/>
  <c r="CM1858" i="1"/>
  <c r="CN1858" i="1"/>
  <c r="CC1859" i="1"/>
  <c r="CE1859" i="1"/>
  <c r="CF1859" i="1"/>
  <c r="CG1859" i="1"/>
  <c r="CJ1859" i="1"/>
  <c r="CK1859" i="1"/>
  <c r="CL1859" i="1"/>
  <c r="CM1859" i="1"/>
  <c r="CN1859" i="1"/>
  <c r="CC1860" i="1"/>
  <c r="CE1860" i="1"/>
  <c r="CF1860" i="1"/>
  <c r="CG1860" i="1"/>
  <c r="CJ1860" i="1"/>
  <c r="CK1860" i="1"/>
  <c r="CL1860" i="1"/>
  <c r="CM1860" i="1"/>
  <c r="CN1860" i="1"/>
  <c r="CC1861" i="1"/>
  <c r="CE1861" i="1"/>
  <c r="CF1861" i="1"/>
  <c r="CG1861" i="1"/>
  <c r="CJ1861" i="1"/>
  <c r="CK1861" i="1"/>
  <c r="CL1861" i="1"/>
  <c r="CM1861" i="1"/>
  <c r="CN1861" i="1"/>
  <c r="CC1862" i="1"/>
  <c r="CD1862" i="1" s="1"/>
  <c r="CE1862" i="1"/>
  <c r="CF1862" i="1"/>
  <c r="CG1862" i="1"/>
  <c r="CJ1862" i="1"/>
  <c r="CK1862" i="1"/>
  <c r="CL1862" i="1"/>
  <c r="CM1862" i="1"/>
  <c r="CN1862" i="1"/>
  <c r="CC1863" i="1"/>
  <c r="CD1863" i="1" s="1"/>
  <c r="CE1863" i="1"/>
  <c r="CF1863" i="1"/>
  <c r="CG1863" i="1"/>
  <c r="CJ1863" i="1"/>
  <c r="CK1863" i="1"/>
  <c r="CL1863" i="1"/>
  <c r="CM1863" i="1"/>
  <c r="CN1863" i="1"/>
  <c r="CC1864" i="1"/>
  <c r="CD1864" i="1" s="1"/>
  <c r="CE1864" i="1"/>
  <c r="CF1864" i="1"/>
  <c r="CG1864" i="1"/>
  <c r="CJ1864" i="1"/>
  <c r="CK1864" i="1"/>
  <c r="CL1864" i="1"/>
  <c r="CM1864" i="1"/>
  <c r="CN1864" i="1"/>
  <c r="CC1865" i="1"/>
  <c r="CD1865" i="1" s="1"/>
  <c r="CE1865" i="1"/>
  <c r="CF1865" i="1"/>
  <c r="CG1865" i="1"/>
  <c r="CJ1865" i="1"/>
  <c r="CK1865" i="1"/>
  <c r="CL1865" i="1"/>
  <c r="CM1865" i="1"/>
  <c r="CN1865" i="1"/>
  <c r="CC1866" i="1"/>
  <c r="CE1866" i="1"/>
  <c r="CF1866" i="1"/>
  <c r="CG1866" i="1"/>
  <c r="CJ1866" i="1"/>
  <c r="CK1866" i="1"/>
  <c r="CL1866" i="1"/>
  <c r="CM1866" i="1"/>
  <c r="CN1866" i="1"/>
  <c r="CC1867" i="1"/>
  <c r="CD1867" i="1" s="1"/>
  <c r="CE1867" i="1"/>
  <c r="CF1867" i="1"/>
  <c r="CG1867" i="1"/>
  <c r="CJ1867" i="1"/>
  <c r="CK1867" i="1"/>
  <c r="CL1867" i="1"/>
  <c r="CM1867" i="1"/>
  <c r="CN1867" i="1"/>
  <c r="CC1868" i="1"/>
  <c r="CD1868" i="1" s="1"/>
  <c r="CE1868" i="1"/>
  <c r="CF1868" i="1"/>
  <c r="CG1868" i="1"/>
  <c r="CJ1868" i="1"/>
  <c r="CK1868" i="1"/>
  <c r="CL1868" i="1"/>
  <c r="CM1868" i="1"/>
  <c r="CN1868" i="1"/>
  <c r="CC1869" i="1"/>
  <c r="CE1869" i="1"/>
  <c r="CF1869" i="1"/>
  <c r="CG1869" i="1"/>
  <c r="CJ1869" i="1"/>
  <c r="CK1869" i="1"/>
  <c r="CL1869" i="1"/>
  <c r="CM1869" i="1"/>
  <c r="CN1869" i="1"/>
  <c r="CC1870" i="1"/>
  <c r="CD1870" i="1" s="1"/>
  <c r="CE1870" i="1"/>
  <c r="CF1870" i="1"/>
  <c r="CG1870" i="1"/>
  <c r="CJ1870" i="1"/>
  <c r="CK1870" i="1"/>
  <c r="CL1870" i="1"/>
  <c r="CM1870" i="1"/>
  <c r="CN1870" i="1"/>
  <c r="CC1871" i="1"/>
  <c r="CD1871" i="1" s="1"/>
  <c r="CE1871" i="1"/>
  <c r="CF1871" i="1"/>
  <c r="CG1871" i="1"/>
  <c r="CJ1871" i="1"/>
  <c r="CK1871" i="1"/>
  <c r="CL1871" i="1"/>
  <c r="CM1871" i="1"/>
  <c r="CN1871" i="1"/>
  <c r="CC1872" i="1"/>
  <c r="CD1872" i="1" s="1"/>
  <c r="CE1872" i="1"/>
  <c r="CF1872" i="1"/>
  <c r="CG1872" i="1"/>
  <c r="CJ1872" i="1"/>
  <c r="CK1872" i="1"/>
  <c r="CL1872" i="1"/>
  <c r="CM1872" i="1"/>
  <c r="CN1872" i="1"/>
  <c r="CC1873" i="1"/>
  <c r="CD1873" i="1" s="1"/>
  <c r="CE1873" i="1"/>
  <c r="CF1873" i="1"/>
  <c r="CG1873" i="1"/>
  <c r="CJ1873" i="1"/>
  <c r="CK1873" i="1"/>
  <c r="CL1873" i="1"/>
  <c r="CM1873" i="1"/>
  <c r="CN1873" i="1"/>
  <c r="CC1874" i="1"/>
  <c r="CE1874" i="1"/>
  <c r="CF1874" i="1"/>
  <c r="CG1874" i="1"/>
  <c r="CJ1874" i="1"/>
  <c r="CK1874" i="1"/>
  <c r="CL1874" i="1"/>
  <c r="CM1874" i="1"/>
  <c r="CN1874" i="1"/>
  <c r="CC1875" i="1"/>
  <c r="CD1875" i="1" s="1"/>
  <c r="CE1875" i="1"/>
  <c r="CF1875" i="1"/>
  <c r="CG1875" i="1"/>
  <c r="CJ1875" i="1"/>
  <c r="CK1875" i="1"/>
  <c r="CL1875" i="1"/>
  <c r="CM1875" i="1"/>
  <c r="CN1875" i="1"/>
  <c r="CC1876" i="1"/>
  <c r="CD1876" i="1" s="1"/>
  <c r="CE1876" i="1"/>
  <c r="CF1876" i="1"/>
  <c r="CG1876" i="1"/>
  <c r="CJ1876" i="1"/>
  <c r="CK1876" i="1"/>
  <c r="CL1876" i="1"/>
  <c r="CM1876" i="1"/>
  <c r="CN1876" i="1"/>
  <c r="CC1877" i="1"/>
  <c r="CE1877" i="1"/>
  <c r="CF1877" i="1"/>
  <c r="CG1877" i="1"/>
  <c r="CJ1877" i="1"/>
  <c r="CK1877" i="1"/>
  <c r="CL1877" i="1"/>
  <c r="CM1877" i="1"/>
  <c r="CN1877" i="1"/>
  <c r="CC1878" i="1"/>
  <c r="CD1878" i="1" s="1"/>
  <c r="CE1878" i="1"/>
  <c r="CF1878" i="1"/>
  <c r="CG1878" i="1"/>
  <c r="CJ1878" i="1"/>
  <c r="CK1878" i="1"/>
  <c r="CL1878" i="1"/>
  <c r="CM1878" i="1"/>
  <c r="CN1878" i="1"/>
  <c r="CC1879" i="1"/>
  <c r="CD1879" i="1" s="1"/>
  <c r="CE1879" i="1"/>
  <c r="CF1879" i="1"/>
  <c r="CG1879" i="1"/>
  <c r="CJ1879" i="1"/>
  <c r="CK1879" i="1"/>
  <c r="CL1879" i="1"/>
  <c r="CM1879" i="1"/>
  <c r="CN1879" i="1"/>
  <c r="CC1880" i="1"/>
  <c r="CD1880" i="1" s="1"/>
  <c r="CE1880" i="1"/>
  <c r="CF1880" i="1"/>
  <c r="CG1880" i="1"/>
  <c r="CJ1880" i="1"/>
  <c r="CK1880" i="1"/>
  <c r="CL1880" i="1"/>
  <c r="CM1880" i="1"/>
  <c r="CN1880" i="1"/>
  <c r="CC1881" i="1"/>
  <c r="CD1881" i="1" s="1"/>
  <c r="CE1881" i="1"/>
  <c r="CF1881" i="1"/>
  <c r="CG1881" i="1"/>
  <c r="CJ1881" i="1"/>
  <c r="CK1881" i="1"/>
  <c r="CL1881" i="1"/>
  <c r="CM1881" i="1"/>
  <c r="CN1881" i="1"/>
  <c r="CC1882" i="1"/>
  <c r="CE1882" i="1"/>
  <c r="CF1882" i="1"/>
  <c r="CG1882" i="1"/>
  <c r="CJ1882" i="1"/>
  <c r="CK1882" i="1"/>
  <c r="CL1882" i="1"/>
  <c r="CM1882" i="1"/>
  <c r="CN1882" i="1"/>
  <c r="CC1883" i="1"/>
  <c r="CD1883" i="1" s="1"/>
  <c r="CE1883" i="1"/>
  <c r="CF1883" i="1"/>
  <c r="CG1883" i="1"/>
  <c r="CJ1883" i="1"/>
  <c r="CK1883" i="1"/>
  <c r="CL1883" i="1"/>
  <c r="CM1883" i="1"/>
  <c r="CN1883" i="1"/>
  <c r="CC1884" i="1"/>
  <c r="CE1884" i="1"/>
  <c r="CF1884" i="1"/>
  <c r="CG1884" i="1"/>
  <c r="CJ1884" i="1"/>
  <c r="CK1884" i="1"/>
  <c r="CL1884" i="1"/>
  <c r="CM1884" i="1"/>
  <c r="CN1884" i="1"/>
  <c r="CC1885" i="1"/>
  <c r="CE1885" i="1"/>
  <c r="CF1885" i="1"/>
  <c r="CG1885" i="1"/>
  <c r="CJ1885" i="1"/>
  <c r="CK1885" i="1"/>
  <c r="CL1885" i="1"/>
  <c r="CM1885" i="1"/>
  <c r="CN1885" i="1"/>
  <c r="CC1886" i="1"/>
  <c r="CD1886" i="1" s="1"/>
  <c r="CE1886" i="1"/>
  <c r="CF1886" i="1"/>
  <c r="CG1886" i="1"/>
  <c r="CJ1886" i="1"/>
  <c r="CK1886" i="1"/>
  <c r="CL1886" i="1"/>
  <c r="CM1886" i="1"/>
  <c r="CN1886" i="1"/>
  <c r="CC1887" i="1"/>
  <c r="CD1887" i="1" s="1"/>
  <c r="CE1887" i="1"/>
  <c r="CF1887" i="1"/>
  <c r="CG1887" i="1"/>
  <c r="CJ1887" i="1"/>
  <c r="CK1887" i="1"/>
  <c r="CL1887" i="1"/>
  <c r="CM1887" i="1"/>
  <c r="CN1887" i="1"/>
  <c r="CC1888" i="1"/>
  <c r="CD1888" i="1" s="1"/>
  <c r="CE1888" i="1"/>
  <c r="CF1888" i="1"/>
  <c r="CG1888" i="1"/>
  <c r="CJ1888" i="1"/>
  <c r="CK1888" i="1"/>
  <c r="CL1888" i="1"/>
  <c r="CM1888" i="1"/>
  <c r="CN1888" i="1"/>
  <c r="CC1889" i="1"/>
  <c r="CE1889" i="1"/>
  <c r="CF1889" i="1"/>
  <c r="CG1889" i="1"/>
  <c r="CJ1889" i="1"/>
  <c r="CK1889" i="1"/>
  <c r="CL1889" i="1"/>
  <c r="CM1889" i="1"/>
  <c r="CN1889" i="1"/>
  <c r="CC1890" i="1"/>
  <c r="CD1890" i="1" s="1"/>
  <c r="CE1890" i="1"/>
  <c r="CF1890" i="1"/>
  <c r="CG1890" i="1"/>
  <c r="CJ1890" i="1"/>
  <c r="CK1890" i="1"/>
  <c r="CL1890" i="1"/>
  <c r="CM1890" i="1"/>
  <c r="CN1890" i="1"/>
  <c r="CC1891" i="1"/>
  <c r="CE1891" i="1"/>
  <c r="CF1891" i="1"/>
  <c r="CG1891" i="1"/>
  <c r="CJ1891" i="1"/>
  <c r="CK1891" i="1"/>
  <c r="CL1891" i="1"/>
  <c r="CM1891" i="1"/>
  <c r="CN1891" i="1"/>
  <c r="CC1892" i="1"/>
  <c r="CD1892" i="1" s="1"/>
  <c r="CE1892" i="1"/>
  <c r="CF1892" i="1"/>
  <c r="CG1892" i="1"/>
  <c r="CJ1892" i="1"/>
  <c r="CK1892" i="1"/>
  <c r="CL1892" i="1"/>
  <c r="CM1892" i="1"/>
  <c r="CN1892" i="1"/>
  <c r="CC1893" i="1"/>
  <c r="CE1893" i="1"/>
  <c r="CF1893" i="1"/>
  <c r="CG1893" i="1"/>
  <c r="CJ1893" i="1"/>
  <c r="CK1893" i="1"/>
  <c r="CL1893" i="1"/>
  <c r="CM1893" i="1"/>
  <c r="CN1893" i="1"/>
  <c r="CC1894" i="1"/>
  <c r="CD1894" i="1" s="1"/>
  <c r="CE1894" i="1"/>
  <c r="CF1894" i="1"/>
  <c r="CG1894" i="1"/>
  <c r="CJ1894" i="1"/>
  <c r="CK1894" i="1"/>
  <c r="CL1894" i="1"/>
  <c r="CM1894" i="1"/>
  <c r="CN1894" i="1"/>
  <c r="CC1895" i="1"/>
  <c r="CE1895" i="1"/>
  <c r="CF1895" i="1"/>
  <c r="CG1895" i="1"/>
  <c r="CJ1895" i="1"/>
  <c r="CK1895" i="1"/>
  <c r="CL1895" i="1"/>
  <c r="CM1895" i="1"/>
  <c r="CN1895" i="1"/>
  <c r="CC1896" i="1"/>
  <c r="CE1896" i="1"/>
  <c r="CF1896" i="1"/>
  <c r="CG1896" i="1"/>
  <c r="CJ1896" i="1"/>
  <c r="CK1896" i="1"/>
  <c r="CL1896" i="1"/>
  <c r="CM1896" i="1"/>
  <c r="CN1896" i="1"/>
  <c r="CC1897" i="1"/>
  <c r="CD1897" i="1" s="1"/>
  <c r="CE1897" i="1"/>
  <c r="CF1897" i="1"/>
  <c r="CG1897" i="1"/>
  <c r="CJ1897" i="1"/>
  <c r="CK1897" i="1"/>
  <c r="CL1897" i="1"/>
  <c r="CM1897" i="1"/>
  <c r="CN1897" i="1"/>
  <c r="CC1898" i="1"/>
  <c r="CE1898" i="1"/>
  <c r="CF1898" i="1"/>
  <c r="CG1898" i="1"/>
  <c r="CJ1898" i="1"/>
  <c r="CK1898" i="1"/>
  <c r="CL1898" i="1"/>
  <c r="CM1898" i="1"/>
  <c r="CN1898" i="1"/>
  <c r="CC1899" i="1"/>
  <c r="CE1899" i="1"/>
  <c r="CF1899" i="1"/>
  <c r="CG1899" i="1"/>
  <c r="CJ1899" i="1"/>
  <c r="CK1899" i="1"/>
  <c r="CL1899" i="1"/>
  <c r="CM1899" i="1"/>
  <c r="CN1899" i="1"/>
  <c r="CC1900" i="1"/>
  <c r="CD1900" i="1" s="1"/>
  <c r="CE1900" i="1"/>
  <c r="CF1900" i="1"/>
  <c r="CG1900" i="1"/>
  <c r="CJ1900" i="1"/>
  <c r="CK1900" i="1"/>
  <c r="CL1900" i="1"/>
  <c r="CM1900" i="1"/>
  <c r="CN1900" i="1"/>
  <c r="CC1901" i="1"/>
  <c r="CD1901" i="1" s="1"/>
  <c r="CE1901" i="1"/>
  <c r="CF1901" i="1"/>
  <c r="CG1901" i="1"/>
  <c r="CJ1901" i="1"/>
  <c r="CK1901" i="1"/>
  <c r="CL1901" i="1"/>
  <c r="CM1901" i="1"/>
  <c r="CN1901" i="1"/>
  <c r="CC1902" i="1"/>
  <c r="CD1902" i="1" s="1"/>
  <c r="CE1902" i="1"/>
  <c r="CF1902" i="1"/>
  <c r="CG1902" i="1"/>
  <c r="CJ1902" i="1"/>
  <c r="CK1902" i="1"/>
  <c r="CL1902" i="1"/>
  <c r="CM1902" i="1"/>
  <c r="CN1902" i="1"/>
  <c r="CC1903" i="1"/>
  <c r="CE1903" i="1"/>
  <c r="CF1903" i="1"/>
  <c r="CG1903" i="1"/>
  <c r="CJ1903" i="1"/>
  <c r="CK1903" i="1"/>
  <c r="CL1903" i="1"/>
  <c r="CM1903" i="1"/>
  <c r="CN1903" i="1"/>
  <c r="CC1904" i="1"/>
  <c r="CE1904" i="1"/>
  <c r="CF1904" i="1"/>
  <c r="CG1904" i="1"/>
  <c r="CJ1904" i="1"/>
  <c r="CK1904" i="1"/>
  <c r="CL1904" i="1"/>
  <c r="CM1904" i="1"/>
  <c r="CN1904" i="1"/>
  <c r="CC1905" i="1"/>
  <c r="CD1905" i="1" s="1"/>
  <c r="CE1905" i="1"/>
  <c r="CF1905" i="1"/>
  <c r="CG1905" i="1"/>
  <c r="CJ1905" i="1"/>
  <c r="CK1905" i="1"/>
  <c r="CL1905" i="1"/>
  <c r="CM1905" i="1"/>
  <c r="CN1905" i="1"/>
  <c r="CC1906" i="1"/>
  <c r="CE1906" i="1"/>
  <c r="CF1906" i="1"/>
  <c r="CG1906" i="1"/>
  <c r="CJ1906" i="1"/>
  <c r="CK1906" i="1"/>
  <c r="CL1906" i="1"/>
  <c r="CM1906" i="1"/>
  <c r="CN1906" i="1"/>
  <c r="CC1907" i="1"/>
  <c r="CE1907" i="1"/>
  <c r="CF1907" i="1"/>
  <c r="CG1907" i="1"/>
  <c r="CJ1907" i="1"/>
  <c r="CK1907" i="1"/>
  <c r="CL1907" i="1"/>
  <c r="CM1907" i="1"/>
  <c r="CN1907" i="1"/>
  <c r="CC1908" i="1"/>
  <c r="CE1908" i="1"/>
  <c r="CF1908" i="1"/>
  <c r="CG1908" i="1"/>
  <c r="CJ1908" i="1"/>
  <c r="CK1908" i="1"/>
  <c r="CL1908" i="1"/>
  <c r="CM1908" i="1"/>
  <c r="CN1908" i="1"/>
  <c r="CC1909" i="1"/>
  <c r="CE1909" i="1"/>
  <c r="CF1909" i="1"/>
  <c r="CG1909" i="1"/>
  <c r="CJ1909" i="1"/>
  <c r="CK1909" i="1"/>
  <c r="CL1909" i="1"/>
  <c r="CM1909" i="1"/>
  <c r="CN1909" i="1"/>
  <c r="CC1910" i="1"/>
  <c r="CD1910" i="1" s="1"/>
  <c r="CE1910" i="1"/>
  <c r="CF1910" i="1"/>
  <c r="CG1910" i="1"/>
  <c r="CJ1910" i="1"/>
  <c r="CK1910" i="1"/>
  <c r="CL1910" i="1"/>
  <c r="CM1910" i="1"/>
  <c r="CN1910" i="1"/>
  <c r="CC1911" i="1"/>
  <c r="CE1911" i="1"/>
  <c r="CF1911" i="1"/>
  <c r="CG1911" i="1"/>
  <c r="CJ1911" i="1"/>
  <c r="CK1911" i="1"/>
  <c r="CL1911" i="1"/>
  <c r="CM1911" i="1"/>
  <c r="CN1911" i="1"/>
  <c r="CC1912" i="1"/>
  <c r="CE1912" i="1"/>
  <c r="CF1912" i="1"/>
  <c r="CG1912" i="1"/>
  <c r="CJ1912" i="1"/>
  <c r="CK1912" i="1"/>
  <c r="CL1912" i="1"/>
  <c r="CM1912" i="1"/>
  <c r="CN1912" i="1"/>
  <c r="CC1913" i="1"/>
  <c r="CD1913" i="1" s="1"/>
  <c r="CE1913" i="1"/>
  <c r="CF1913" i="1"/>
  <c r="CG1913" i="1"/>
  <c r="CJ1913" i="1"/>
  <c r="CK1913" i="1"/>
  <c r="CL1913" i="1"/>
  <c r="CM1913" i="1"/>
  <c r="CN1913" i="1"/>
  <c r="CC1914" i="1"/>
  <c r="CE1914" i="1"/>
  <c r="CF1914" i="1"/>
  <c r="CG1914" i="1"/>
  <c r="CJ1914" i="1"/>
  <c r="CK1914" i="1"/>
  <c r="CL1914" i="1"/>
  <c r="CM1914" i="1"/>
  <c r="CN1914" i="1"/>
  <c r="CC1915" i="1"/>
  <c r="CE1915" i="1"/>
  <c r="CF1915" i="1"/>
  <c r="CG1915" i="1"/>
  <c r="CJ1915" i="1"/>
  <c r="CK1915" i="1"/>
  <c r="CL1915" i="1"/>
  <c r="CM1915" i="1"/>
  <c r="CN1915" i="1"/>
  <c r="CC1916" i="1"/>
  <c r="CD1916" i="1" s="1"/>
  <c r="CE1916" i="1"/>
  <c r="CF1916" i="1"/>
  <c r="CG1916" i="1"/>
  <c r="CJ1916" i="1"/>
  <c r="CK1916" i="1"/>
  <c r="CL1916" i="1"/>
  <c r="CM1916" i="1"/>
  <c r="CN1916" i="1"/>
  <c r="CC1917" i="1"/>
  <c r="CE1917" i="1"/>
  <c r="CF1917" i="1"/>
  <c r="CG1917" i="1"/>
  <c r="CJ1917" i="1"/>
  <c r="CK1917" i="1"/>
  <c r="CL1917" i="1"/>
  <c r="CM1917" i="1"/>
  <c r="CN1917" i="1"/>
  <c r="CC1918" i="1"/>
  <c r="CD1918" i="1" s="1"/>
  <c r="CE1918" i="1"/>
  <c r="CF1918" i="1"/>
  <c r="CG1918" i="1"/>
  <c r="CJ1918" i="1"/>
  <c r="CK1918" i="1"/>
  <c r="CL1918" i="1"/>
  <c r="CM1918" i="1"/>
  <c r="CN1918" i="1"/>
  <c r="CC1919" i="1"/>
  <c r="CE1919" i="1"/>
  <c r="CF1919" i="1"/>
  <c r="CG1919" i="1"/>
  <c r="CJ1919" i="1"/>
  <c r="CK1919" i="1"/>
  <c r="CL1919" i="1"/>
  <c r="CM1919" i="1"/>
  <c r="CN1919" i="1"/>
  <c r="CC1920" i="1"/>
  <c r="CD1920" i="1" s="1"/>
  <c r="CE1920" i="1"/>
  <c r="CF1920" i="1"/>
  <c r="CG1920" i="1"/>
  <c r="CJ1920" i="1"/>
  <c r="CK1920" i="1"/>
  <c r="CL1920" i="1"/>
  <c r="CM1920" i="1"/>
  <c r="CN1920" i="1"/>
  <c r="CC1921" i="1"/>
  <c r="CE1921" i="1"/>
  <c r="CF1921" i="1"/>
  <c r="CG1921" i="1"/>
  <c r="CJ1921" i="1"/>
  <c r="CK1921" i="1"/>
  <c r="CL1921" i="1"/>
  <c r="CM1921" i="1"/>
  <c r="CN1921" i="1"/>
  <c r="CC1922" i="1"/>
  <c r="CD1922" i="1" s="1"/>
  <c r="CE1922" i="1"/>
  <c r="CF1922" i="1"/>
  <c r="CG1922" i="1"/>
  <c r="CJ1922" i="1"/>
  <c r="CK1922" i="1"/>
  <c r="CL1922" i="1"/>
  <c r="CM1922" i="1"/>
  <c r="CN1922" i="1"/>
  <c r="CC1923" i="1"/>
  <c r="CE1923" i="1"/>
  <c r="CF1923" i="1"/>
  <c r="CG1923" i="1"/>
  <c r="CJ1923" i="1"/>
  <c r="CK1923" i="1"/>
  <c r="CL1923" i="1"/>
  <c r="CM1923" i="1"/>
  <c r="CN1923" i="1"/>
  <c r="CC1924" i="1"/>
  <c r="CD1924" i="1" s="1"/>
  <c r="CE1924" i="1"/>
  <c r="CF1924" i="1"/>
  <c r="CG1924" i="1"/>
  <c r="CJ1924" i="1"/>
  <c r="CK1924" i="1"/>
  <c r="CL1924" i="1"/>
  <c r="CM1924" i="1"/>
  <c r="CN1924" i="1"/>
  <c r="CC1925" i="1"/>
  <c r="CE1925" i="1"/>
  <c r="CF1925" i="1"/>
  <c r="CG1925" i="1"/>
  <c r="CJ1925" i="1"/>
  <c r="CK1925" i="1"/>
  <c r="CL1925" i="1"/>
  <c r="CM1925" i="1"/>
  <c r="CN1925" i="1"/>
  <c r="CC1926" i="1"/>
  <c r="CD1926" i="1" s="1"/>
  <c r="CE1926" i="1"/>
  <c r="CF1926" i="1"/>
  <c r="CG1926" i="1"/>
  <c r="CJ1926" i="1"/>
  <c r="CK1926" i="1"/>
  <c r="CL1926" i="1"/>
  <c r="CM1926" i="1"/>
  <c r="CN1926" i="1"/>
  <c r="CC1927" i="1"/>
  <c r="CE1927" i="1"/>
  <c r="CF1927" i="1"/>
  <c r="CG1927" i="1"/>
  <c r="CJ1927" i="1"/>
  <c r="CK1927" i="1"/>
  <c r="CL1927" i="1"/>
  <c r="CM1927" i="1"/>
  <c r="CN1927" i="1"/>
  <c r="CC1928" i="1"/>
  <c r="CE1928" i="1"/>
  <c r="CF1928" i="1"/>
  <c r="CG1928" i="1"/>
  <c r="CJ1928" i="1"/>
  <c r="CK1928" i="1"/>
  <c r="CL1928" i="1"/>
  <c r="CM1928" i="1"/>
  <c r="CN1928" i="1"/>
  <c r="CC1929" i="1"/>
  <c r="CE1929" i="1"/>
  <c r="CF1929" i="1"/>
  <c r="CG1929" i="1"/>
  <c r="CJ1929" i="1"/>
  <c r="CK1929" i="1"/>
  <c r="CL1929" i="1"/>
  <c r="CM1929" i="1"/>
  <c r="CN1929" i="1"/>
  <c r="CC1930" i="1"/>
  <c r="CE1930" i="1"/>
  <c r="CF1930" i="1"/>
  <c r="CG1930" i="1"/>
  <c r="CJ1930" i="1"/>
  <c r="CK1930" i="1"/>
  <c r="CL1930" i="1"/>
  <c r="CM1930" i="1"/>
  <c r="CN1930" i="1"/>
  <c r="CC1931" i="1"/>
  <c r="CD1931" i="1" s="1"/>
  <c r="CE1931" i="1"/>
  <c r="CF1931" i="1"/>
  <c r="CG1931" i="1"/>
  <c r="CJ1931" i="1"/>
  <c r="CK1931" i="1"/>
  <c r="CL1931" i="1"/>
  <c r="CM1931" i="1"/>
  <c r="CN1931" i="1"/>
  <c r="CC1932" i="1"/>
  <c r="CE1932" i="1"/>
  <c r="CF1932" i="1"/>
  <c r="CG1932" i="1"/>
  <c r="CJ1932" i="1"/>
  <c r="CK1932" i="1"/>
  <c r="CL1932" i="1"/>
  <c r="CM1932" i="1"/>
  <c r="CN1932" i="1"/>
  <c r="CC1933" i="1"/>
  <c r="CD1933" i="1" s="1"/>
  <c r="CE1933" i="1"/>
  <c r="CF1933" i="1"/>
  <c r="CG1933" i="1"/>
  <c r="CJ1933" i="1"/>
  <c r="CK1933" i="1"/>
  <c r="CL1933" i="1"/>
  <c r="CM1933" i="1"/>
  <c r="CN1933" i="1"/>
  <c r="CC1934" i="1"/>
  <c r="CE1934" i="1"/>
  <c r="CF1934" i="1"/>
  <c r="CG1934" i="1"/>
  <c r="CJ1934" i="1"/>
  <c r="CK1934" i="1"/>
  <c r="CL1934" i="1"/>
  <c r="CM1934" i="1"/>
  <c r="CN1934" i="1"/>
  <c r="CC1935" i="1"/>
  <c r="CE1935" i="1"/>
  <c r="CF1935" i="1"/>
  <c r="CG1935" i="1"/>
  <c r="CJ1935" i="1"/>
  <c r="CK1935" i="1"/>
  <c r="CL1935" i="1"/>
  <c r="CM1935" i="1"/>
  <c r="CN1935" i="1"/>
  <c r="CC1936" i="1"/>
  <c r="CD1936" i="1" s="1"/>
  <c r="CE1936" i="1"/>
  <c r="CF1936" i="1"/>
  <c r="CG1936" i="1"/>
  <c r="CJ1936" i="1"/>
  <c r="CK1936" i="1"/>
  <c r="CL1936" i="1"/>
  <c r="CM1936" i="1"/>
  <c r="CN1936" i="1"/>
  <c r="CC1937" i="1"/>
  <c r="CE1937" i="1"/>
  <c r="CF1937" i="1"/>
  <c r="CG1937" i="1"/>
  <c r="CJ1937" i="1"/>
  <c r="CK1937" i="1"/>
  <c r="CL1937" i="1"/>
  <c r="CM1937" i="1"/>
  <c r="CN1937" i="1"/>
  <c r="CC1938" i="1"/>
  <c r="CD1938" i="1" s="1"/>
  <c r="CE1938" i="1"/>
  <c r="CF1938" i="1"/>
  <c r="CG1938" i="1"/>
  <c r="CJ1938" i="1"/>
  <c r="CK1938" i="1"/>
  <c r="CL1938" i="1"/>
  <c r="CM1938" i="1"/>
  <c r="CN1938" i="1"/>
  <c r="CC1939" i="1"/>
  <c r="CD1939" i="1" s="1"/>
  <c r="CE1939" i="1"/>
  <c r="CF1939" i="1"/>
  <c r="CG1939" i="1"/>
  <c r="CJ1939" i="1"/>
  <c r="CK1939" i="1"/>
  <c r="CL1939" i="1"/>
  <c r="CM1939" i="1"/>
  <c r="CN1939" i="1"/>
  <c r="CC1940" i="1"/>
  <c r="CE1940" i="1"/>
  <c r="CF1940" i="1"/>
  <c r="CG1940" i="1"/>
  <c r="CJ1940" i="1"/>
  <c r="CK1940" i="1"/>
  <c r="CL1940" i="1"/>
  <c r="CM1940" i="1"/>
  <c r="CN1940" i="1"/>
  <c r="CC1941" i="1"/>
  <c r="CD1941" i="1" s="1"/>
  <c r="CE1941" i="1"/>
  <c r="CF1941" i="1"/>
  <c r="CG1941" i="1"/>
  <c r="CJ1941" i="1"/>
  <c r="CK1941" i="1"/>
  <c r="CL1941" i="1"/>
  <c r="CM1941" i="1"/>
  <c r="CN1941" i="1"/>
  <c r="CC1942" i="1"/>
  <c r="CE1942" i="1"/>
  <c r="CF1942" i="1"/>
  <c r="CG1942" i="1"/>
  <c r="CJ1942" i="1"/>
  <c r="CK1942" i="1"/>
  <c r="CL1942" i="1"/>
  <c r="CM1942" i="1"/>
  <c r="CN1942" i="1"/>
  <c r="CC1943" i="1"/>
  <c r="CE1943" i="1"/>
  <c r="CF1943" i="1"/>
  <c r="CG1943" i="1"/>
  <c r="CJ1943" i="1"/>
  <c r="CK1943" i="1"/>
  <c r="CL1943" i="1"/>
  <c r="CM1943" i="1"/>
  <c r="CN1943" i="1"/>
  <c r="CC1944" i="1"/>
  <c r="CE1944" i="1"/>
  <c r="CF1944" i="1"/>
  <c r="CG1944" i="1"/>
  <c r="CJ1944" i="1"/>
  <c r="CK1944" i="1"/>
  <c r="CL1944" i="1"/>
  <c r="CM1944" i="1"/>
  <c r="CN1944" i="1"/>
  <c r="CC1945" i="1"/>
  <c r="CE1945" i="1"/>
  <c r="CF1945" i="1"/>
  <c r="CG1945" i="1"/>
  <c r="CJ1945" i="1"/>
  <c r="CK1945" i="1"/>
  <c r="CL1945" i="1"/>
  <c r="CM1945" i="1"/>
  <c r="CN1945" i="1"/>
  <c r="CC1946" i="1"/>
  <c r="CE1946" i="1"/>
  <c r="CF1946" i="1"/>
  <c r="CG1946" i="1"/>
  <c r="CJ1946" i="1"/>
  <c r="CK1946" i="1"/>
  <c r="CL1946" i="1"/>
  <c r="CM1946" i="1"/>
  <c r="CN1946" i="1"/>
  <c r="CC1947" i="1"/>
  <c r="CD1947" i="1" s="1"/>
  <c r="CE1947" i="1"/>
  <c r="CF1947" i="1"/>
  <c r="CG1947" i="1"/>
  <c r="CJ1947" i="1"/>
  <c r="CK1947" i="1"/>
  <c r="CL1947" i="1"/>
  <c r="CM1947" i="1"/>
  <c r="CN1947" i="1"/>
  <c r="CC1948" i="1"/>
  <c r="CE1948" i="1"/>
  <c r="CF1948" i="1"/>
  <c r="CG1948" i="1"/>
  <c r="CJ1948" i="1"/>
  <c r="CK1948" i="1"/>
  <c r="CL1948" i="1"/>
  <c r="CM1948" i="1"/>
  <c r="CN1948" i="1"/>
  <c r="CC1949" i="1"/>
  <c r="CD1949" i="1" s="1"/>
  <c r="CE1949" i="1"/>
  <c r="CF1949" i="1"/>
  <c r="CG1949" i="1"/>
  <c r="CJ1949" i="1"/>
  <c r="CK1949" i="1"/>
  <c r="CL1949" i="1"/>
  <c r="CM1949" i="1"/>
  <c r="CN1949" i="1"/>
  <c r="CC1950" i="1"/>
  <c r="CE1950" i="1"/>
  <c r="CF1950" i="1"/>
  <c r="CG1950" i="1"/>
  <c r="CJ1950" i="1"/>
  <c r="CK1950" i="1"/>
  <c r="CL1950" i="1"/>
  <c r="CM1950" i="1"/>
  <c r="CN1950" i="1"/>
  <c r="CC1951" i="1"/>
  <c r="CE1951" i="1"/>
  <c r="CF1951" i="1"/>
  <c r="CG1951" i="1"/>
  <c r="CJ1951" i="1"/>
  <c r="CK1951" i="1"/>
  <c r="CL1951" i="1"/>
  <c r="CM1951" i="1"/>
  <c r="CN1951" i="1"/>
  <c r="CC1952" i="1"/>
  <c r="CE1952" i="1"/>
  <c r="CF1952" i="1"/>
  <c r="CG1952" i="1"/>
  <c r="CJ1952" i="1"/>
  <c r="CK1952" i="1"/>
  <c r="CL1952" i="1"/>
  <c r="CM1952" i="1"/>
  <c r="CN1952" i="1"/>
  <c r="CC1953" i="1"/>
  <c r="CE1953" i="1"/>
  <c r="CF1953" i="1"/>
  <c r="CG1953" i="1"/>
  <c r="CJ1953" i="1"/>
  <c r="CK1953" i="1"/>
  <c r="CL1953" i="1"/>
  <c r="CM1953" i="1"/>
  <c r="CN1953" i="1"/>
  <c r="CC1954" i="1"/>
  <c r="CE1954" i="1"/>
  <c r="CF1954" i="1"/>
  <c r="CG1954" i="1"/>
  <c r="CJ1954" i="1"/>
  <c r="CK1954" i="1"/>
  <c r="CL1954" i="1"/>
  <c r="CM1954" i="1"/>
  <c r="CN1954" i="1"/>
  <c r="CC1955" i="1"/>
  <c r="CD1955" i="1" s="1"/>
  <c r="CE1955" i="1"/>
  <c r="CF1955" i="1"/>
  <c r="CG1955" i="1"/>
  <c r="CJ1955" i="1"/>
  <c r="CK1955" i="1"/>
  <c r="CL1955" i="1"/>
  <c r="CM1955" i="1"/>
  <c r="CN1955" i="1"/>
  <c r="CC1956" i="1"/>
  <c r="CE1956" i="1"/>
  <c r="CF1956" i="1"/>
  <c r="CG1956" i="1"/>
  <c r="CJ1956" i="1"/>
  <c r="CK1956" i="1"/>
  <c r="CL1956" i="1"/>
  <c r="CM1956" i="1"/>
  <c r="CN1956" i="1"/>
  <c r="CC1957" i="1"/>
  <c r="CD1957" i="1" s="1"/>
  <c r="CE1957" i="1"/>
  <c r="CF1957" i="1"/>
  <c r="CG1957" i="1"/>
  <c r="CJ1957" i="1"/>
  <c r="CK1957" i="1"/>
  <c r="CL1957" i="1"/>
  <c r="CM1957" i="1"/>
  <c r="CN1957" i="1"/>
  <c r="CC1958" i="1"/>
  <c r="CE1958" i="1"/>
  <c r="CF1958" i="1"/>
  <c r="CG1958" i="1"/>
  <c r="CJ1958" i="1"/>
  <c r="CK1958" i="1"/>
  <c r="CL1958" i="1"/>
  <c r="CM1958" i="1"/>
  <c r="CN1958" i="1"/>
  <c r="CC1959" i="1"/>
  <c r="CE1959" i="1"/>
  <c r="CF1959" i="1"/>
  <c r="CG1959" i="1"/>
  <c r="CJ1959" i="1"/>
  <c r="CK1959" i="1"/>
  <c r="CL1959" i="1"/>
  <c r="CM1959" i="1"/>
  <c r="CN1959" i="1"/>
  <c r="CC1960" i="1"/>
  <c r="CE1960" i="1"/>
  <c r="CF1960" i="1"/>
  <c r="CG1960" i="1"/>
  <c r="CJ1960" i="1"/>
  <c r="CK1960" i="1"/>
  <c r="CL1960" i="1"/>
  <c r="CM1960" i="1"/>
  <c r="CN1960" i="1"/>
  <c r="CC1961" i="1"/>
  <c r="CE1961" i="1"/>
  <c r="CF1961" i="1"/>
  <c r="CG1961" i="1"/>
  <c r="CJ1961" i="1"/>
  <c r="CK1961" i="1"/>
  <c r="CL1961" i="1"/>
  <c r="CM1961" i="1"/>
  <c r="CN1961" i="1"/>
  <c r="CC1962" i="1"/>
  <c r="CE1962" i="1"/>
  <c r="CF1962" i="1"/>
  <c r="CG1962" i="1"/>
  <c r="CJ1962" i="1"/>
  <c r="CK1962" i="1"/>
  <c r="CL1962" i="1"/>
  <c r="CM1962" i="1"/>
  <c r="CN1962" i="1"/>
  <c r="CC1963" i="1"/>
  <c r="CD1963" i="1" s="1"/>
  <c r="CE1963" i="1"/>
  <c r="CF1963" i="1"/>
  <c r="CG1963" i="1"/>
  <c r="CJ1963" i="1"/>
  <c r="CK1963" i="1"/>
  <c r="CL1963" i="1"/>
  <c r="CM1963" i="1"/>
  <c r="CN1963" i="1"/>
  <c r="CC1964" i="1"/>
  <c r="CE1964" i="1"/>
  <c r="CF1964" i="1"/>
  <c r="CG1964" i="1"/>
  <c r="CJ1964" i="1"/>
  <c r="CK1964" i="1"/>
  <c r="CL1964" i="1"/>
  <c r="CM1964" i="1"/>
  <c r="CN1964" i="1"/>
  <c r="CC1965" i="1"/>
  <c r="CD1965" i="1" s="1"/>
  <c r="CE1965" i="1"/>
  <c r="CF1965" i="1"/>
  <c r="CG1965" i="1"/>
  <c r="CJ1965" i="1"/>
  <c r="CK1965" i="1"/>
  <c r="CL1965" i="1"/>
  <c r="CM1965" i="1"/>
  <c r="CN1965" i="1"/>
  <c r="CC1966" i="1"/>
  <c r="CE1966" i="1"/>
  <c r="CF1966" i="1"/>
  <c r="CG1966" i="1"/>
  <c r="CJ1966" i="1"/>
  <c r="CK1966" i="1"/>
  <c r="CL1966" i="1"/>
  <c r="CM1966" i="1"/>
  <c r="CN1966" i="1"/>
  <c r="CC1967" i="1"/>
  <c r="CE1967" i="1"/>
  <c r="CF1967" i="1"/>
  <c r="CG1967" i="1"/>
  <c r="CJ1967" i="1"/>
  <c r="CK1967" i="1"/>
  <c r="CL1967" i="1"/>
  <c r="CM1967" i="1"/>
  <c r="CN1967" i="1"/>
  <c r="CC1968" i="1"/>
  <c r="CE1968" i="1"/>
  <c r="CF1968" i="1"/>
  <c r="CG1968" i="1"/>
  <c r="CJ1968" i="1"/>
  <c r="CK1968" i="1"/>
  <c r="CL1968" i="1"/>
  <c r="CM1968" i="1"/>
  <c r="CN1968" i="1"/>
  <c r="CC1969" i="1"/>
  <c r="CE1969" i="1"/>
  <c r="CF1969" i="1"/>
  <c r="CG1969" i="1"/>
  <c r="CJ1969" i="1"/>
  <c r="CK1969" i="1"/>
  <c r="CL1969" i="1"/>
  <c r="CM1969" i="1"/>
  <c r="CN1969" i="1"/>
  <c r="CC1970" i="1"/>
  <c r="CE1970" i="1"/>
  <c r="CF1970" i="1"/>
  <c r="CG1970" i="1"/>
  <c r="CJ1970" i="1"/>
  <c r="CK1970" i="1"/>
  <c r="CL1970" i="1"/>
  <c r="CM1970" i="1"/>
  <c r="CN1970" i="1"/>
  <c r="CC1971" i="1"/>
  <c r="CD1971" i="1" s="1"/>
  <c r="CE1971" i="1"/>
  <c r="CF1971" i="1"/>
  <c r="CG1971" i="1"/>
  <c r="CJ1971" i="1"/>
  <c r="CK1971" i="1"/>
  <c r="CL1971" i="1"/>
  <c r="CM1971" i="1"/>
  <c r="CN1971" i="1"/>
  <c r="CC1972" i="1"/>
  <c r="CE1972" i="1"/>
  <c r="CF1972" i="1"/>
  <c r="CG1972" i="1"/>
  <c r="CJ1972" i="1"/>
  <c r="CK1972" i="1"/>
  <c r="CL1972" i="1"/>
  <c r="CM1972" i="1"/>
  <c r="CN1972" i="1"/>
  <c r="CC1973" i="1"/>
  <c r="CD1973" i="1" s="1"/>
  <c r="CE1973" i="1"/>
  <c r="CF1973" i="1"/>
  <c r="CG1973" i="1"/>
  <c r="CJ1973" i="1"/>
  <c r="CK1973" i="1"/>
  <c r="CL1973" i="1"/>
  <c r="CM1973" i="1"/>
  <c r="CN1973" i="1"/>
  <c r="CC1974" i="1"/>
  <c r="CE1974" i="1"/>
  <c r="CF1974" i="1"/>
  <c r="CG1974" i="1"/>
  <c r="CJ1974" i="1"/>
  <c r="CK1974" i="1"/>
  <c r="CL1974" i="1"/>
  <c r="CM1974" i="1"/>
  <c r="CN1974" i="1"/>
  <c r="CC1975" i="1"/>
  <c r="CE1975" i="1"/>
  <c r="CF1975" i="1"/>
  <c r="CG1975" i="1"/>
  <c r="CJ1975" i="1"/>
  <c r="CK1975" i="1"/>
  <c r="CL1975" i="1"/>
  <c r="CM1975" i="1"/>
  <c r="CN1975" i="1"/>
  <c r="CC1976" i="1"/>
  <c r="CE1976" i="1"/>
  <c r="CF1976" i="1"/>
  <c r="CG1976" i="1"/>
  <c r="CJ1976" i="1"/>
  <c r="CK1976" i="1"/>
  <c r="CL1976" i="1"/>
  <c r="CM1976" i="1"/>
  <c r="CN1976" i="1"/>
  <c r="CC1977" i="1"/>
  <c r="CE1977" i="1"/>
  <c r="CF1977" i="1"/>
  <c r="CG1977" i="1"/>
  <c r="CJ1977" i="1"/>
  <c r="CK1977" i="1"/>
  <c r="CL1977" i="1"/>
  <c r="CM1977" i="1"/>
  <c r="CN1977" i="1"/>
  <c r="CC1978" i="1"/>
  <c r="CE1978" i="1"/>
  <c r="CF1978" i="1"/>
  <c r="CG1978" i="1"/>
  <c r="CJ1978" i="1"/>
  <c r="CK1978" i="1"/>
  <c r="CL1978" i="1"/>
  <c r="CM1978" i="1"/>
  <c r="CN1978" i="1"/>
  <c r="CC1979" i="1"/>
  <c r="CD1979" i="1" s="1"/>
  <c r="CE1979" i="1"/>
  <c r="CF1979" i="1"/>
  <c r="CG1979" i="1"/>
  <c r="CJ1979" i="1"/>
  <c r="CK1979" i="1"/>
  <c r="CL1979" i="1"/>
  <c r="CM1979" i="1"/>
  <c r="CN1979" i="1"/>
  <c r="CC1980" i="1"/>
  <c r="CE1980" i="1"/>
  <c r="CF1980" i="1"/>
  <c r="CG1980" i="1"/>
  <c r="CJ1980" i="1"/>
  <c r="CK1980" i="1"/>
  <c r="CL1980" i="1"/>
  <c r="CM1980" i="1"/>
  <c r="CN1980" i="1"/>
  <c r="CC1981" i="1"/>
  <c r="CD1981" i="1" s="1"/>
  <c r="CE1981" i="1"/>
  <c r="CF1981" i="1"/>
  <c r="CG1981" i="1"/>
  <c r="CJ1981" i="1"/>
  <c r="CK1981" i="1"/>
  <c r="CL1981" i="1"/>
  <c r="CM1981" i="1"/>
  <c r="CN1981" i="1"/>
  <c r="CC1982" i="1"/>
  <c r="CE1982" i="1"/>
  <c r="CF1982" i="1"/>
  <c r="CG1982" i="1"/>
  <c r="CJ1982" i="1"/>
  <c r="CK1982" i="1"/>
  <c r="CL1982" i="1"/>
  <c r="CM1982" i="1"/>
  <c r="CN1982" i="1"/>
  <c r="CC1983" i="1"/>
  <c r="CE1983" i="1"/>
  <c r="CF1983" i="1"/>
  <c r="CG1983" i="1"/>
  <c r="CJ1983" i="1"/>
  <c r="CK1983" i="1"/>
  <c r="CL1983" i="1"/>
  <c r="CM1983" i="1"/>
  <c r="CN1983" i="1"/>
  <c r="CC1984" i="1"/>
  <c r="CE1984" i="1"/>
  <c r="CF1984" i="1"/>
  <c r="CG1984" i="1"/>
  <c r="CJ1984" i="1"/>
  <c r="CK1984" i="1"/>
  <c r="CL1984" i="1"/>
  <c r="CM1984" i="1"/>
  <c r="CN1984" i="1"/>
  <c r="CC1985" i="1"/>
  <c r="CE1985" i="1"/>
  <c r="CF1985" i="1"/>
  <c r="CG1985" i="1"/>
  <c r="CJ1985" i="1"/>
  <c r="CK1985" i="1"/>
  <c r="CL1985" i="1"/>
  <c r="CM1985" i="1"/>
  <c r="CN1985" i="1"/>
  <c r="CC1986" i="1"/>
  <c r="CE1986" i="1"/>
  <c r="CF1986" i="1"/>
  <c r="CG1986" i="1"/>
  <c r="CJ1986" i="1"/>
  <c r="CK1986" i="1"/>
  <c r="CL1986" i="1"/>
  <c r="CM1986" i="1"/>
  <c r="CN1986" i="1"/>
  <c r="CC1987" i="1"/>
  <c r="CD1987" i="1" s="1"/>
  <c r="CE1987" i="1"/>
  <c r="CF1987" i="1"/>
  <c r="CG1987" i="1"/>
  <c r="CJ1987" i="1"/>
  <c r="CK1987" i="1"/>
  <c r="CL1987" i="1"/>
  <c r="CM1987" i="1"/>
  <c r="CN1987" i="1"/>
  <c r="CC1988" i="1"/>
  <c r="CE1988" i="1"/>
  <c r="CF1988" i="1"/>
  <c r="CG1988" i="1"/>
  <c r="CJ1988" i="1"/>
  <c r="CK1988" i="1"/>
  <c r="CL1988" i="1"/>
  <c r="CM1988" i="1"/>
  <c r="CN1988" i="1"/>
  <c r="CC1989" i="1"/>
  <c r="CE1989" i="1"/>
  <c r="CF1989" i="1"/>
  <c r="CG1989" i="1"/>
  <c r="CJ1989" i="1"/>
  <c r="CK1989" i="1"/>
  <c r="CL1989" i="1"/>
  <c r="CM1989" i="1"/>
  <c r="CN1989" i="1"/>
  <c r="CC1990" i="1"/>
  <c r="CE1990" i="1"/>
  <c r="CF1990" i="1"/>
  <c r="CG1990" i="1"/>
  <c r="CJ1990" i="1"/>
  <c r="CK1990" i="1"/>
  <c r="CL1990" i="1"/>
  <c r="CM1990" i="1"/>
  <c r="CN1990" i="1"/>
  <c r="CC1991" i="1"/>
  <c r="CD1991" i="1" s="1"/>
  <c r="CE1991" i="1"/>
  <c r="CF1991" i="1"/>
  <c r="CG1991" i="1"/>
  <c r="CJ1991" i="1"/>
  <c r="CK1991" i="1"/>
  <c r="CL1991" i="1"/>
  <c r="CM1991" i="1"/>
  <c r="CN1991" i="1"/>
  <c r="CC1992" i="1"/>
  <c r="CE1992" i="1"/>
  <c r="CF1992" i="1"/>
  <c r="CG1992" i="1"/>
  <c r="CJ1992" i="1"/>
  <c r="CK1992" i="1"/>
  <c r="CL1992" i="1"/>
  <c r="CM1992" i="1"/>
  <c r="CN1992" i="1"/>
  <c r="CC1993" i="1"/>
  <c r="CD1993" i="1" s="1"/>
  <c r="CE1993" i="1"/>
  <c r="CF1993" i="1"/>
  <c r="CG1993" i="1"/>
  <c r="CJ1993" i="1"/>
  <c r="CK1993" i="1"/>
  <c r="CL1993" i="1"/>
  <c r="CM1993" i="1"/>
  <c r="CN1993" i="1"/>
  <c r="CC1994" i="1"/>
  <c r="CE1994" i="1"/>
  <c r="CF1994" i="1"/>
  <c r="CG1994" i="1"/>
  <c r="CJ1994" i="1"/>
  <c r="CK1994" i="1"/>
  <c r="CL1994" i="1"/>
  <c r="CM1994" i="1"/>
  <c r="CN1994" i="1"/>
  <c r="CC1995" i="1"/>
  <c r="CD1995" i="1" s="1"/>
  <c r="CE1995" i="1"/>
  <c r="CF1995" i="1"/>
  <c r="CG1995" i="1"/>
  <c r="CJ1995" i="1"/>
  <c r="CK1995" i="1"/>
  <c r="CL1995" i="1"/>
  <c r="CM1995" i="1"/>
  <c r="CN1995" i="1"/>
  <c r="CC1996" i="1"/>
  <c r="CE1996" i="1"/>
  <c r="CF1996" i="1"/>
  <c r="CG1996" i="1"/>
  <c r="CJ1996" i="1"/>
  <c r="CK1996" i="1"/>
  <c r="CL1996" i="1"/>
  <c r="CM1996" i="1"/>
  <c r="CN1996" i="1"/>
  <c r="CC1997" i="1"/>
  <c r="CD1997" i="1" s="1"/>
  <c r="CE1997" i="1"/>
  <c r="CF1997" i="1"/>
  <c r="CG1997" i="1"/>
  <c r="CJ1997" i="1"/>
  <c r="CK1997" i="1"/>
  <c r="CL1997" i="1"/>
  <c r="CM1997" i="1"/>
  <c r="CN1997" i="1"/>
  <c r="CC1998" i="1"/>
  <c r="CE1998" i="1"/>
  <c r="CF1998" i="1"/>
  <c r="CG1998" i="1"/>
  <c r="CJ1998" i="1"/>
  <c r="CK1998" i="1"/>
  <c r="CL1998" i="1"/>
  <c r="CM1998" i="1"/>
  <c r="CN1998" i="1"/>
  <c r="CC1999" i="1"/>
  <c r="CE1999" i="1"/>
  <c r="CF1999" i="1"/>
  <c r="CG1999" i="1"/>
  <c r="CJ1999" i="1"/>
  <c r="CK1999" i="1"/>
  <c r="CL1999" i="1"/>
  <c r="CM1999" i="1"/>
  <c r="CN1999" i="1"/>
  <c r="CC2000" i="1"/>
  <c r="CE2000" i="1"/>
  <c r="CF2000" i="1"/>
  <c r="CG2000" i="1"/>
  <c r="CJ2000" i="1"/>
  <c r="CK2000" i="1"/>
  <c r="CL2000" i="1"/>
  <c r="CM2000" i="1"/>
  <c r="CN2000" i="1"/>
  <c r="CC2001" i="1"/>
  <c r="CD2001" i="1" s="1"/>
  <c r="CE2001" i="1"/>
  <c r="CF2001" i="1"/>
  <c r="CG2001" i="1"/>
  <c r="CJ2001" i="1"/>
  <c r="CK2001" i="1"/>
  <c r="CL2001" i="1"/>
  <c r="CM2001" i="1"/>
  <c r="CN2001" i="1"/>
  <c r="CC2002" i="1"/>
  <c r="CE2002" i="1"/>
  <c r="CF2002" i="1"/>
  <c r="CG2002" i="1"/>
  <c r="CJ2002" i="1"/>
  <c r="CK2002" i="1"/>
  <c r="CL2002" i="1"/>
  <c r="CM2002" i="1"/>
  <c r="CN2002" i="1"/>
  <c r="CC2003" i="1"/>
  <c r="CE2003" i="1"/>
  <c r="CF2003" i="1"/>
  <c r="CG2003" i="1"/>
  <c r="CJ2003" i="1"/>
  <c r="CK2003" i="1"/>
  <c r="CL2003" i="1"/>
  <c r="CM2003" i="1"/>
  <c r="CN2003" i="1"/>
  <c r="CC2004" i="1"/>
  <c r="CD2004" i="1" s="1"/>
  <c r="CE2004" i="1"/>
  <c r="CF2004" i="1"/>
  <c r="CG2004" i="1"/>
  <c r="CJ2004" i="1"/>
  <c r="CK2004" i="1"/>
  <c r="CL2004" i="1"/>
  <c r="CM2004" i="1"/>
  <c r="CN2004" i="1"/>
  <c r="CC2005" i="1"/>
  <c r="CE2005" i="1"/>
  <c r="CF2005" i="1"/>
  <c r="CG2005" i="1"/>
  <c r="CJ2005" i="1"/>
  <c r="CK2005" i="1"/>
  <c r="CL2005" i="1"/>
  <c r="CM2005" i="1"/>
  <c r="CN2005" i="1"/>
  <c r="CC2006" i="1"/>
  <c r="CE2006" i="1"/>
  <c r="CF2006" i="1"/>
  <c r="CG2006" i="1"/>
  <c r="CJ2006" i="1"/>
  <c r="CK2006" i="1"/>
  <c r="CL2006" i="1"/>
  <c r="CM2006" i="1"/>
  <c r="CN2006" i="1"/>
  <c r="CC2007" i="1"/>
  <c r="CE2007" i="1"/>
  <c r="CF2007" i="1"/>
  <c r="CG2007" i="1"/>
  <c r="CJ2007" i="1"/>
  <c r="CK2007" i="1"/>
  <c r="CL2007" i="1"/>
  <c r="CM2007" i="1"/>
  <c r="CN2007" i="1"/>
  <c r="CC2008" i="1"/>
  <c r="CE2008" i="1"/>
  <c r="CF2008" i="1"/>
  <c r="CG2008" i="1"/>
  <c r="CJ2008" i="1"/>
  <c r="CK2008" i="1"/>
  <c r="CL2008" i="1"/>
  <c r="CM2008" i="1"/>
  <c r="CN2008" i="1"/>
  <c r="CC2009" i="1"/>
  <c r="CD2009" i="1" s="1"/>
  <c r="CE2009" i="1"/>
  <c r="CF2009" i="1"/>
  <c r="CG2009" i="1"/>
  <c r="CJ2009" i="1"/>
  <c r="CK2009" i="1"/>
  <c r="CL2009" i="1"/>
  <c r="CM2009" i="1"/>
  <c r="CN2009" i="1"/>
  <c r="CC2010" i="1"/>
  <c r="CE2010" i="1"/>
  <c r="CF2010" i="1"/>
  <c r="CG2010" i="1"/>
  <c r="CJ2010" i="1"/>
  <c r="CK2010" i="1"/>
  <c r="CL2010" i="1"/>
  <c r="CM2010" i="1"/>
  <c r="CN2010" i="1"/>
  <c r="CC2011" i="1"/>
  <c r="CE2011" i="1"/>
  <c r="CF2011" i="1"/>
  <c r="CG2011" i="1"/>
  <c r="CJ2011" i="1"/>
  <c r="CK2011" i="1"/>
  <c r="CL2011" i="1"/>
  <c r="CM2011" i="1"/>
  <c r="CN2011" i="1"/>
  <c r="CC2012" i="1"/>
  <c r="CE2012" i="1"/>
  <c r="CF2012" i="1"/>
  <c r="CG2012" i="1"/>
  <c r="CJ2012" i="1"/>
  <c r="CK2012" i="1"/>
  <c r="CL2012" i="1"/>
  <c r="CM2012" i="1"/>
  <c r="CN2012" i="1"/>
  <c r="CC2013" i="1"/>
  <c r="CE2013" i="1"/>
  <c r="CF2013" i="1"/>
  <c r="CG2013" i="1"/>
  <c r="CJ2013" i="1"/>
  <c r="CK2013" i="1"/>
  <c r="CL2013" i="1"/>
  <c r="CM2013" i="1"/>
  <c r="CN2013" i="1"/>
  <c r="CC2014" i="1"/>
  <c r="CE2014" i="1"/>
  <c r="CF2014" i="1"/>
  <c r="CG2014" i="1"/>
  <c r="CJ2014" i="1"/>
  <c r="CK2014" i="1"/>
  <c r="CL2014" i="1"/>
  <c r="CM2014" i="1"/>
  <c r="CN2014" i="1"/>
  <c r="CC2015" i="1"/>
  <c r="CE2015" i="1"/>
  <c r="CF2015" i="1"/>
  <c r="CG2015" i="1"/>
  <c r="CJ2015" i="1"/>
  <c r="CK2015" i="1"/>
  <c r="CL2015" i="1"/>
  <c r="CM2015" i="1"/>
  <c r="CN2015" i="1"/>
  <c r="CC2016" i="1"/>
  <c r="CD2016" i="1" s="1"/>
  <c r="CE2016" i="1"/>
  <c r="CF2016" i="1"/>
  <c r="CG2016" i="1"/>
  <c r="CJ2016" i="1"/>
  <c r="CK2016" i="1"/>
  <c r="CL2016" i="1"/>
  <c r="CM2016" i="1"/>
  <c r="CN2016" i="1"/>
  <c r="CC2017" i="1"/>
  <c r="CE2017" i="1"/>
  <c r="CF2017" i="1"/>
  <c r="CG2017" i="1"/>
  <c r="CJ2017" i="1"/>
  <c r="CK2017" i="1"/>
  <c r="CL2017" i="1"/>
  <c r="CM2017" i="1"/>
  <c r="CN2017" i="1"/>
  <c r="CC2018" i="1"/>
  <c r="CE2018" i="1"/>
  <c r="CF2018" i="1"/>
  <c r="CG2018" i="1"/>
  <c r="CJ2018" i="1"/>
  <c r="CK2018" i="1"/>
  <c r="CL2018" i="1"/>
  <c r="CM2018" i="1"/>
  <c r="CN2018" i="1"/>
  <c r="CC2019" i="1"/>
  <c r="CE2019" i="1"/>
  <c r="CF2019" i="1"/>
  <c r="CG2019" i="1"/>
  <c r="CJ2019" i="1"/>
  <c r="CK2019" i="1"/>
  <c r="CL2019" i="1"/>
  <c r="CM2019" i="1"/>
  <c r="CN2019" i="1"/>
  <c r="CC2020" i="1"/>
  <c r="CE2020" i="1"/>
  <c r="CF2020" i="1"/>
  <c r="CG2020" i="1"/>
  <c r="CJ2020" i="1"/>
  <c r="CK2020" i="1"/>
  <c r="CL2020" i="1"/>
  <c r="CM2020" i="1"/>
  <c r="CN2020" i="1"/>
  <c r="CC2021" i="1"/>
  <c r="CD2021" i="1" s="1"/>
  <c r="CE2021" i="1"/>
  <c r="CF2021" i="1"/>
  <c r="CG2021" i="1"/>
  <c r="CJ2021" i="1"/>
  <c r="CK2021" i="1"/>
  <c r="CL2021" i="1"/>
  <c r="CM2021" i="1"/>
  <c r="CN2021" i="1"/>
  <c r="CC2022" i="1"/>
  <c r="CE2022" i="1"/>
  <c r="CF2022" i="1"/>
  <c r="CG2022" i="1"/>
  <c r="CJ2022" i="1"/>
  <c r="CK2022" i="1"/>
  <c r="CL2022" i="1"/>
  <c r="CM2022" i="1"/>
  <c r="CN2022" i="1"/>
  <c r="CC2023" i="1"/>
  <c r="CE2023" i="1"/>
  <c r="CF2023" i="1"/>
  <c r="CG2023" i="1"/>
  <c r="CJ2023" i="1"/>
  <c r="CK2023" i="1"/>
  <c r="CL2023" i="1"/>
  <c r="CM2023" i="1"/>
  <c r="CN2023" i="1"/>
  <c r="CC2024" i="1"/>
  <c r="CD2024" i="1" s="1"/>
  <c r="CE2024" i="1"/>
  <c r="CF2024" i="1"/>
  <c r="CG2024" i="1"/>
  <c r="CJ2024" i="1"/>
  <c r="CK2024" i="1"/>
  <c r="CL2024" i="1"/>
  <c r="CM2024" i="1"/>
  <c r="CN2024" i="1"/>
  <c r="CC2025" i="1"/>
  <c r="CE2025" i="1"/>
  <c r="CF2025" i="1"/>
  <c r="CG2025" i="1"/>
  <c r="CJ2025" i="1"/>
  <c r="CK2025" i="1"/>
  <c r="CL2025" i="1"/>
  <c r="CM2025" i="1"/>
  <c r="CN2025" i="1"/>
  <c r="CC2026" i="1"/>
  <c r="CE2026" i="1"/>
  <c r="CF2026" i="1"/>
  <c r="CG2026" i="1"/>
  <c r="CJ2026" i="1"/>
  <c r="CK2026" i="1"/>
  <c r="CL2026" i="1"/>
  <c r="CM2026" i="1"/>
  <c r="CN2026" i="1"/>
  <c r="CC2027" i="1"/>
  <c r="CE2027" i="1"/>
  <c r="CF2027" i="1"/>
  <c r="CG2027" i="1"/>
  <c r="CJ2027" i="1"/>
  <c r="CK2027" i="1"/>
  <c r="CL2027" i="1"/>
  <c r="CM2027" i="1"/>
  <c r="CN2027" i="1"/>
  <c r="CC2028" i="1"/>
  <c r="CE2028" i="1"/>
  <c r="CF2028" i="1"/>
  <c r="CG2028" i="1"/>
  <c r="CJ2028" i="1"/>
  <c r="CK2028" i="1"/>
  <c r="CL2028" i="1"/>
  <c r="CM2028" i="1"/>
  <c r="CN2028" i="1"/>
  <c r="CC2029" i="1"/>
  <c r="CE2029" i="1"/>
  <c r="CF2029" i="1"/>
  <c r="CG2029" i="1"/>
  <c r="CJ2029" i="1"/>
  <c r="CK2029" i="1"/>
  <c r="CL2029" i="1"/>
  <c r="CM2029" i="1"/>
  <c r="CN2029" i="1"/>
  <c r="CC2030" i="1"/>
  <c r="CE2030" i="1"/>
  <c r="CF2030" i="1"/>
  <c r="CG2030" i="1"/>
  <c r="CJ2030" i="1"/>
  <c r="CK2030" i="1"/>
  <c r="CL2030" i="1"/>
  <c r="CM2030" i="1"/>
  <c r="CN2030" i="1"/>
  <c r="CC2031" i="1"/>
  <c r="CE2031" i="1"/>
  <c r="CF2031" i="1"/>
  <c r="CG2031" i="1"/>
  <c r="CJ2031" i="1"/>
  <c r="CK2031" i="1"/>
  <c r="CL2031" i="1"/>
  <c r="CM2031" i="1"/>
  <c r="CN2031" i="1"/>
  <c r="CC2032" i="1"/>
  <c r="CD2032" i="1" s="1"/>
  <c r="CE2032" i="1"/>
  <c r="CF2032" i="1"/>
  <c r="CG2032" i="1"/>
  <c r="CJ2032" i="1"/>
  <c r="CK2032" i="1"/>
  <c r="CL2032" i="1"/>
  <c r="CM2032" i="1"/>
  <c r="CN2032" i="1"/>
  <c r="CC2033" i="1"/>
  <c r="CE2033" i="1"/>
  <c r="CF2033" i="1"/>
  <c r="CG2033" i="1"/>
  <c r="CJ2033" i="1"/>
  <c r="CK2033" i="1"/>
  <c r="CL2033" i="1"/>
  <c r="CM2033" i="1"/>
  <c r="CN2033" i="1"/>
  <c r="CC2034" i="1"/>
  <c r="CE2034" i="1"/>
  <c r="CF2034" i="1"/>
  <c r="CG2034" i="1"/>
  <c r="CJ2034" i="1"/>
  <c r="CK2034" i="1"/>
  <c r="CL2034" i="1"/>
  <c r="CM2034" i="1"/>
  <c r="CN2034" i="1"/>
  <c r="CC2035" i="1"/>
  <c r="CE2035" i="1"/>
  <c r="CF2035" i="1"/>
  <c r="CG2035" i="1"/>
  <c r="CJ2035" i="1"/>
  <c r="CK2035" i="1"/>
  <c r="CL2035" i="1"/>
  <c r="CM2035" i="1"/>
  <c r="CN2035" i="1"/>
  <c r="CC2036" i="1"/>
  <c r="CE2036" i="1"/>
  <c r="CF2036" i="1"/>
  <c r="CG2036" i="1"/>
  <c r="CJ2036" i="1"/>
  <c r="CK2036" i="1"/>
  <c r="CL2036" i="1"/>
  <c r="CM2036" i="1"/>
  <c r="CN2036" i="1"/>
  <c r="CC2037" i="1"/>
  <c r="CE2037" i="1"/>
  <c r="CF2037" i="1"/>
  <c r="CG2037" i="1"/>
  <c r="CJ2037" i="1"/>
  <c r="CK2037" i="1"/>
  <c r="CL2037" i="1"/>
  <c r="CM2037" i="1"/>
  <c r="CN2037" i="1"/>
  <c r="CC2038" i="1"/>
  <c r="CE2038" i="1"/>
  <c r="CF2038" i="1"/>
  <c r="CG2038" i="1"/>
  <c r="CJ2038" i="1"/>
  <c r="CK2038" i="1"/>
  <c r="CL2038" i="1"/>
  <c r="CM2038" i="1"/>
  <c r="CN2038" i="1"/>
  <c r="CC2039" i="1"/>
  <c r="CD2039" i="1" s="1"/>
  <c r="CE2039" i="1"/>
  <c r="CF2039" i="1"/>
  <c r="CG2039" i="1"/>
  <c r="CJ2039" i="1"/>
  <c r="CK2039" i="1"/>
  <c r="CL2039" i="1"/>
  <c r="CM2039" i="1"/>
  <c r="CN2039" i="1"/>
  <c r="CC2040" i="1"/>
  <c r="CE2040" i="1"/>
  <c r="CF2040" i="1"/>
  <c r="CG2040" i="1"/>
  <c r="CJ2040" i="1"/>
  <c r="CK2040" i="1"/>
  <c r="CL2040" i="1"/>
  <c r="CM2040" i="1"/>
  <c r="CN2040" i="1"/>
  <c r="CC2041" i="1"/>
  <c r="CE2041" i="1"/>
  <c r="CF2041" i="1"/>
  <c r="CG2041" i="1"/>
  <c r="CJ2041" i="1"/>
  <c r="CK2041" i="1"/>
  <c r="CL2041" i="1"/>
  <c r="CM2041" i="1"/>
  <c r="CN2041" i="1"/>
  <c r="CC2042" i="1"/>
  <c r="CE2042" i="1"/>
  <c r="CF2042" i="1"/>
  <c r="CG2042" i="1"/>
  <c r="CJ2042" i="1"/>
  <c r="CK2042" i="1"/>
  <c r="CL2042" i="1"/>
  <c r="CM2042" i="1"/>
  <c r="CN2042" i="1"/>
  <c r="CC2043" i="1"/>
  <c r="CE2043" i="1"/>
  <c r="CF2043" i="1"/>
  <c r="CG2043" i="1"/>
  <c r="CJ2043" i="1"/>
  <c r="CK2043" i="1"/>
  <c r="CL2043" i="1"/>
  <c r="CM2043" i="1"/>
  <c r="CN2043" i="1"/>
  <c r="CC2044" i="1"/>
  <c r="CE2044" i="1"/>
  <c r="CF2044" i="1"/>
  <c r="CG2044" i="1"/>
  <c r="CJ2044" i="1"/>
  <c r="CK2044" i="1"/>
  <c r="CL2044" i="1"/>
  <c r="CM2044" i="1"/>
  <c r="CN2044" i="1"/>
  <c r="CC2045" i="1"/>
  <c r="CE2045" i="1"/>
  <c r="CF2045" i="1"/>
  <c r="CG2045" i="1"/>
  <c r="CJ2045" i="1"/>
  <c r="CK2045" i="1"/>
  <c r="CL2045" i="1"/>
  <c r="CM2045" i="1"/>
  <c r="CN2045" i="1"/>
  <c r="CC2046" i="1"/>
  <c r="CE2046" i="1"/>
  <c r="CF2046" i="1"/>
  <c r="CG2046" i="1"/>
  <c r="CJ2046" i="1"/>
  <c r="CK2046" i="1"/>
  <c r="CL2046" i="1"/>
  <c r="CM2046" i="1"/>
  <c r="CN2046" i="1"/>
  <c r="CC2047" i="1"/>
  <c r="CE2047" i="1"/>
  <c r="CF2047" i="1"/>
  <c r="CG2047" i="1"/>
  <c r="CJ2047" i="1"/>
  <c r="CK2047" i="1"/>
  <c r="CL2047" i="1"/>
  <c r="CM2047" i="1"/>
  <c r="CN2047" i="1"/>
  <c r="CC2048" i="1"/>
  <c r="CE2048" i="1"/>
  <c r="CF2048" i="1"/>
  <c r="CG2048" i="1"/>
  <c r="CJ2048" i="1"/>
  <c r="CK2048" i="1"/>
  <c r="CL2048" i="1"/>
  <c r="CM2048" i="1"/>
  <c r="CN2048" i="1"/>
  <c r="CC2049" i="1"/>
  <c r="CD2049" i="1" s="1"/>
  <c r="CE2049" i="1"/>
  <c r="CF2049" i="1"/>
  <c r="CG2049" i="1"/>
  <c r="CJ2049" i="1"/>
  <c r="CK2049" i="1"/>
  <c r="CL2049" i="1"/>
  <c r="CM2049" i="1"/>
  <c r="CN2049" i="1"/>
  <c r="CC2050" i="1"/>
  <c r="CE2050" i="1"/>
  <c r="CF2050" i="1"/>
  <c r="CG2050" i="1"/>
  <c r="CJ2050" i="1"/>
  <c r="CK2050" i="1"/>
  <c r="CL2050" i="1"/>
  <c r="CM2050" i="1"/>
  <c r="CN2050" i="1"/>
  <c r="CC2051" i="1"/>
  <c r="CE2051" i="1"/>
  <c r="CF2051" i="1"/>
  <c r="CG2051" i="1"/>
  <c r="CJ2051" i="1"/>
  <c r="CK2051" i="1"/>
  <c r="CL2051" i="1"/>
  <c r="CM2051" i="1"/>
  <c r="CN2051" i="1"/>
  <c r="CC2052" i="1"/>
  <c r="CE2052" i="1"/>
  <c r="CF2052" i="1"/>
  <c r="CG2052" i="1"/>
  <c r="CJ2052" i="1"/>
  <c r="CK2052" i="1"/>
  <c r="CL2052" i="1"/>
  <c r="CM2052" i="1"/>
  <c r="CN2052" i="1"/>
  <c r="CC2053" i="1"/>
  <c r="CE2053" i="1"/>
  <c r="CF2053" i="1"/>
  <c r="CG2053" i="1"/>
  <c r="CJ2053" i="1"/>
  <c r="CK2053" i="1"/>
  <c r="CL2053" i="1"/>
  <c r="CM2053" i="1"/>
  <c r="CN2053" i="1"/>
  <c r="CC2054" i="1"/>
  <c r="CE2054" i="1"/>
  <c r="CF2054" i="1"/>
  <c r="CG2054" i="1"/>
  <c r="CJ2054" i="1"/>
  <c r="CK2054" i="1"/>
  <c r="CL2054" i="1"/>
  <c r="CM2054" i="1"/>
  <c r="CN2054" i="1"/>
  <c r="CC2055" i="1"/>
  <c r="CE2055" i="1"/>
  <c r="CF2055" i="1"/>
  <c r="CG2055" i="1"/>
  <c r="CJ2055" i="1"/>
  <c r="CK2055" i="1"/>
  <c r="CL2055" i="1"/>
  <c r="CM2055" i="1"/>
  <c r="CN2055" i="1"/>
  <c r="CC2056" i="1"/>
  <c r="CD2056" i="1" s="1"/>
  <c r="CE2056" i="1"/>
  <c r="CF2056" i="1"/>
  <c r="CG2056" i="1"/>
  <c r="CJ2056" i="1"/>
  <c r="CK2056" i="1"/>
  <c r="CL2056" i="1"/>
  <c r="CM2056" i="1"/>
  <c r="CN2056" i="1"/>
  <c r="CC2057" i="1"/>
  <c r="CE2057" i="1"/>
  <c r="CF2057" i="1"/>
  <c r="CG2057" i="1"/>
  <c r="CJ2057" i="1"/>
  <c r="CK2057" i="1"/>
  <c r="CL2057" i="1"/>
  <c r="CM2057" i="1"/>
  <c r="CN2057" i="1"/>
  <c r="CC2058" i="1"/>
  <c r="CD2058" i="1" s="1"/>
  <c r="CE2058" i="1"/>
  <c r="CF2058" i="1"/>
  <c r="CG2058" i="1"/>
  <c r="CJ2058" i="1"/>
  <c r="CK2058" i="1"/>
  <c r="CL2058" i="1"/>
  <c r="CM2058" i="1"/>
  <c r="CN2058" i="1"/>
  <c r="CC2059" i="1"/>
  <c r="CE2059" i="1"/>
  <c r="CF2059" i="1"/>
  <c r="CG2059" i="1"/>
  <c r="CJ2059" i="1"/>
  <c r="CK2059" i="1"/>
  <c r="CL2059" i="1"/>
  <c r="CM2059" i="1"/>
  <c r="CN2059" i="1"/>
  <c r="CC2060" i="1"/>
  <c r="CD2060" i="1" s="1"/>
  <c r="CE2060" i="1"/>
  <c r="CF2060" i="1"/>
  <c r="CG2060" i="1"/>
  <c r="CJ2060" i="1"/>
  <c r="CK2060" i="1"/>
  <c r="CL2060" i="1"/>
  <c r="CM2060" i="1"/>
  <c r="CN2060" i="1"/>
  <c r="CC2061" i="1"/>
  <c r="CD2061" i="1" s="1"/>
  <c r="CE2061" i="1"/>
  <c r="CF2061" i="1"/>
  <c r="CG2061" i="1"/>
  <c r="CJ2061" i="1"/>
  <c r="CK2061" i="1"/>
  <c r="CL2061" i="1"/>
  <c r="CM2061" i="1"/>
  <c r="CN2061" i="1"/>
  <c r="CC2062" i="1"/>
  <c r="CE2062" i="1"/>
  <c r="CF2062" i="1"/>
  <c r="CG2062" i="1"/>
  <c r="CJ2062" i="1"/>
  <c r="CK2062" i="1"/>
  <c r="CL2062" i="1"/>
  <c r="CM2062" i="1"/>
  <c r="CN2062" i="1"/>
  <c r="CC2063" i="1"/>
  <c r="CE2063" i="1"/>
  <c r="CF2063" i="1"/>
  <c r="CG2063" i="1"/>
  <c r="CJ2063" i="1"/>
  <c r="CK2063" i="1"/>
  <c r="CL2063" i="1"/>
  <c r="CM2063" i="1"/>
  <c r="CN2063" i="1"/>
  <c r="CC2064" i="1"/>
  <c r="CD2064" i="1" s="1"/>
  <c r="CE2064" i="1"/>
  <c r="CF2064" i="1"/>
  <c r="CG2064" i="1"/>
  <c r="CJ2064" i="1"/>
  <c r="CK2064" i="1"/>
  <c r="CL2064" i="1"/>
  <c r="CM2064" i="1"/>
  <c r="CN2064" i="1"/>
  <c r="CC2065" i="1"/>
  <c r="CD2065" i="1" s="1"/>
  <c r="CE2065" i="1"/>
  <c r="CF2065" i="1"/>
  <c r="CG2065" i="1"/>
  <c r="CJ2065" i="1"/>
  <c r="CK2065" i="1"/>
  <c r="CL2065" i="1"/>
  <c r="CM2065" i="1"/>
  <c r="CN2065" i="1"/>
  <c r="CC2066" i="1"/>
  <c r="CE2066" i="1"/>
  <c r="CF2066" i="1"/>
  <c r="CG2066" i="1"/>
  <c r="CJ2066" i="1"/>
  <c r="CK2066" i="1"/>
  <c r="CL2066" i="1"/>
  <c r="CM2066" i="1"/>
  <c r="CN2066" i="1"/>
  <c r="CC2067" i="1"/>
  <c r="CE2067" i="1"/>
  <c r="CF2067" i="1"/>
  <c r="CG2067" i="1"/>
  <c r="CJ2067" i="1"/>
  <c r="CK2067" i="1"/>
  <c r="CL2067" i="1"/>
  <c r="CM2067" i="1"/>
  <c r="CN2067" i="1"/>
  <c r="CC2068" i="1"/>
  <c r="CE2068" i="1"/>
  <c r="CF2068" i="1"/>
  <c r="CG2068" i="1"/>
  <c r="CJ2068" i="1"/>
  <c r="CK2068" i="1"/>
  <c r="CL2068" i="1"/>
  <c r="CM2068" i="1"/>
  <c r="CN2068" i="1"/>
  <c r="CC2069" i="1"/>
  <c r="CD2069" i="1" s="1"/>
  <c r="CE2069" i="1"/>
  <c r="CF2069" i="1"/>
  <c r="CG2069" i="1"/>
  <c r="CJ2069" i="1"/>
  <c r="CK2069" i="1"/>
  <c r="CL2069" i="1"/>
  <c r="CM2069" i="1"/>
  <c r="CN2069" i="1"/>
  <c r="CC2070" i="1"/>
  <c r="CE2070" i="1"/>
  <c r="CF2070" i="1"/>
  <c r="CG2070" i="1"/>
  <c r="CJ2070" i="1"/>
  <c r="CK2070" i="1"/>
  <c r="CL2070" i="1"/>
  <c r="CM2070" i="1"/>
  <c r="CN2070" i="1"/>
  <c r="CC2071" i="1"/>
  <c r="CE2071" i="1"/>
  <c r="CF2071" i="1"/>
  <c r="CG2071" i="1"/>
  <c r="CJ2071" i="1"/>
  <c r="CK2071" i="1"/>
  <c r="CL2071" i="1"/>
  <c r="CM2071" i="1"/>
  <c r="CN2071" i="1"/>
  <c r="CC2072" i="1"/>
  <c r="CE2072" i="1"/>
  <c r="CF2072" i="1"/>
  <c r="CG2072" i="1"/>
  <c r="CJ2072" i="1"/>
  <c r="CK2072" i="1"/>
  <c r="CL2072" i="1"/>
  <c r="CM2072" i="1"/>
  <c r="CN2072" i="1"/>
  <c r="CC2073" i="1"/>
  <c r="CE2073" i="1"/>
  <c r="CF2073" i="1"/>
  <c r="CG2073" i="1"/>
  <c r="CJ2073" i="1"/>
  <c r="CK2073" i="1"/>
  <c r="CL2073" i="1"/>
  <c r="CM2073" i="1"/>
  <c r="CN2073" i="1"/>
  <c r="CC2074" i="1"/>
  <c r="CD2074" i="1" s="1"/>
  <c r="CE2074" i="1"/>
  <c r="CF2074" i="1"/>
  <c r="CG2074" i="1"/>
  <c r="CJ2074" i="1"/>
  <c r="CK2074" i="1"/>
  <c r="CL2074" i="1"/>
  <c r="CM2074" i="1"/>
  <c r="CN2074" i="1"/>
  <c r="CC2075" i="1"/>
  <c r="CE2075" i="1"/>
  <c r="CF2075" i="1"/>
  <c r="CG2075" i="1"/>
  <c r="CJ2075" i="1"/>
  <c r="CK2075" i="1"/>
  <c r="CL2075" i="1"/>
  <c r="CM2075" i="1"/>
  <c r="CN2075" i="1"/>
  <c r="CC2076" i="1"/>
  <c r="CD2076" i="1" s="1"/>
  <c r="CE2076" i="1"/>
  <c r="CF2076" i="1"/>
  <c r="CG2076" i="1"/>
  <c r="CJ2076" i="1"/>
  <c r="CK2076" i="1"/>
  <c r="CL2076" i="1"/>
  <c r="CM2076" i="1"/>
  <c r="CN2076" i="1"/>
  <c r="CC2077" i="1"/>
  <c r="CE2077" i="1"/>
  <c r="CF2077" i="1"/>
  <c r="CG2077" i="1"/>
  <c r="CJ2077" i="1"/>
  <c r="CK2077" i="1"/>
  <c r="CL2077" i="1"/>
  <c r="CM2077" i="1"/>
  <c r="CN2077" i="1"/>
  <c r="CC2078" i="1"/>
  <c r="CD2078" i="1" s="1"/>
  <c r="CE2078" i="1"/>
  <c r="CF2078" i="1"/>
  <c r="CG2078" i="1"/>
  <c r="CJ2078" i="1"/>
  <c r="CK2078" i="1"/>
  <c r="CL2078" i="1"/>
  <c r="CM2078" i="1"/>
  <c r="CN2078" i="1"/>
  <c r="CC2079" i="1"/>
  <c r="CE2079" i="1"/>
  <c r="CF2079" i="1"/>
  <c r="CG2079" i="1"/>
  <c r="CJ2079" i="1"/>
  <c r="CK2079" i="1"/>
  <c r="CL2079" i="1"/>
  <c r="CM2079" i="1"/>
  <c r="CN2079" i="1"/>
  <c r="CC2080" i="1"/>
  <c r="CD2080" i="1" s="1"/>
  <c r="CE2080" i="1"/>
  <c r="CF2080" i="1"/>
  <c r="CG2080" i="1"/>
  <c r="CJ2080" i="1"/>
  <c r="CK2080" i="1"/>
  <c r="CL2080" i="1"/>
  <c r="CM2080" i="1"/>
  <c r="CN2080" i="1"/>
  <c r="CC2081" i="1"/>
  <c r="CD2081" i="1" s="1"/>
  <c r="CE2081" i="1"/>
  <c r="CF2081" i="1"/>
  <c r="CG2081" i="1"/>
  <c r="CJ2081" i="1"/>
  <c r="CK2081" i="1"/>
  <c r="CL2081" i="1"/>
  <c r="CM2081" i="1"/>
  <c r="CN2081" i="1"/>
  <c r="CC2082" i="1"/>
  <c r="CE2082" i="1"/>
  <c r="CF2082" i="1"/>
  <c r="CG2082" i="1"/>
  <c r="CJ2082" i="1"/>
  <c r="CK2082" i="1"/>
  <c r="CL2082" i="1"/>
  <c r="CM2082" i="1"/>
  <c r="CN2082" i="1"/>
  <c r="CC2083" i="1"/>
  <c r="CE2083" i="1"/>
  <c r="CF2083" i="1"/>
  <c r="CG2083" i="1"/>
  <c r="CJ2083" i="1"/>
  <c r="CK2083" i="1"/>
  <c r="CL2083" i="1"/>
  <c r="CM2083" i="1"/>
  <c r="CN2083" i="1"/>
  <c r="CC2084" i="1"/>
  <c r="CE2084" i="1"/>
  <c r="CF2084" i="1"/>
  <c r="CG2084" i="1"/>
  <c r="CJ2084" i="1"/>
  <c r="CK2084" i="1"/>
  <c r="CL2084" i="1"/>
  <c r="CM2084" i="1"/>
  <c r="CN2084" i="1"/>
  <c r="CC2085" i="1"/>
  <c r="CD2085" i="1" s="1"/>
  <c r="CE2085" i="1"/>
  <c r="CF2085" i="1"/>
  <c r="CG2085" i="1"/>
  <c r="CJ2085" i="1"/>
  <c r="CK2085" i="1"/>
  <c r="CL2085" i="1"/>
  <c r="CM2085" i="1"/>
  <c r="CN2085" i="1"/>
  <c r="CC2086" i="1"/>
  <c r="CE2086" i="1"/>
  <c r="CF2086" i="1"/>
  <c r="CG2086" i="1"/>
  <c r="CJ2086" i="1"/>
  <c r="CK2086" i="1"/>
  <c r="CL2086" i="1"/>
  <c r="CM2086" i="1"/>
  <c r="CN2086" i="1"/>
  <c r="CC2087" i="1"/>
  <c r="CD2087" i="1" s="1"/>
  <c r="CE2087" i="1"/>
  <c r="CF2087" i="1"/>
  <c r="CG2087" i="1"/>
  <c r="CJ2087" i="1"/>
  <c r="CK2087" i="1"/>
  <c r="CL2087" i="1"/>
  <c r="CM2087" i="1"/>
  <c r="CN2087" i="1"/>
  <c r="CC2088" i="1"/>
  <c r="CE2088" i="1"/>
  <c r="CF2088" i="1"/>
  <c r="CG2088" i="1"/>
  <c r="CJ2088" i="1"/>
  <c r="CK2088" i="1"/>
  <c r="CL2088" i="1"/>
  <c r="CM2088" i="1"/>
  <c r="CN2088" i="1"/>
  <c r="CC2089" i="1"/>
  <c r="CE2089" i="1"/>
  <c r="CF2089" i="1"/>
  <c r="CG2089" i="1"/>
  <c r="CJ2089" i="1"/>
  <c r="CK2089" i="1"/>
  <c r="CL2089" i="1"/>
  <c r="CM2089" i="1"/>
  <c r="CN2089" i="1"/>
  <c r="CC2090" i="1"/>
  <c r="CE2090" i="1"/>
  <c r="CF2090" i="1"/>
  <c r="CG2090" i="1"/>
  <c r="CJ2090" i="1"/>
  <c r="CK2090" i="1"/>
  <c r="CL2090" i="1"/>
  <c r="CM2090" i="1"/>
  <c r="CN2090" i="1"/>
  <c r="CC2091" i="1"/>
  <c r="CE2091" i="1"/>
  <c r="CF2091" i="1"/>
  <c r="CG2091" i="1"/>
  <c r="CJ2091" i="1"/>
  <c r="CK2091" i="1"/>
  <c r="CL2091" i="1"/>
  <c r="CM2091" i="1"/>
  <c r="CN2091" i="1"/>
  <c r="CC2092" i="1"/>
  <c r="CE2092" i="1"/>
  <c r="CF2092" i="1"/>
  <c r="CG2092" i="1"/>
  <c r="CJ2092" i="1"/>
  <c r="CK2092" i="1"/>
  <c r="CL2092" i="1"/>
  <c r="CM2092" i="1"/>
  <c r="CN2092" i="1"/>
  <c r="CC2093" i="1"/>
  <c r="CD2093" i="1" s="1"/>
  <c r="CE2093" i="1"/>
  <c r="CF2093" i="1"/>
  <c r="CG2093" i="1"/>
  <c r="CJ2093" i="1"/>
  <c r="CK2093" i="1"/>
  <c r="CL2093" i="1"/>
  <c r="CM2093" i="1"/>
  <c r="CN2093" i="1"/>
  <c r="CC2094" i="1"/>
  <c r="CE2094" i="1"/>
  <c r="CF2094" i="1"/>
  <c r="CG2094" i="1"/>
  <c r="CJ2094" i="1"/>
  <c r="CK2094" i="1"/>
  <c r="CL2094" i="1"/>
  <c r="CM2094" i="1"/>
  <c r="CN2094" i="1"/>
  <c r="CC2095" i="1"/>
  <c r="CE2095" i="1"/>
  <c r="CF2095" i="1"/>
  <c r="CG2095" i="1"/>
  <c r="CJ2095" i="1"/>
  <c r="CK2095" i="1"/>
  <c r="CL2095" i="1"/>
  <c r="CM2095" i="1"/>
  <c r="CN2095" i="1"/>
  <c r="CC2096" i="1"/>
  <c r="CE2096" i="1"/>
  <c r="CF2096" i="1"/>
  <c r="CG2096" i="1"/>
  <c r="CJ2096" i="1"/>
  <c r="CK2096" i="1"/>
  <c r="CL2096" i="1"/>
  <c r="CM2096" i="1"/>
  <c r="CN2096" i="1"/>
  <c r="CC2097" i="1"/>
  <c r="CD2097" i="1" s="1"/>
  <c r="CE2097" i="1"/>
  <c r="CF2097" i="1"/>
  <c r="CG2097" i="1"/>
  <c r="CJ2097" i="1"/>
  <c r="CK2097" i="1"/>
  <c r="CL2097" i="1"/>
  <c r="CM2097" i="1"/>
  <c r="CN2097" i="1"/>
  <c r="CC2098" i="1"/>
  <c r="CE2098" i="1"/>
  <c r="CF2098" i="1"/>
  <c r="CG2098" i="1"/>
  <c r="CJ2098" i="1"/>
  <c r="CK2098" i="1"/>
  <c r="CL2098" i="1"/>
  <c r="CM2098" i="1"/>
  <c r="CN2098" i="1"/>
  <c r="CC2099" i="1"/>
  <c r="CD2099" i="1" s="1"/>
  <c r="CE2099" i="1"/>
  <c r="CF2099" i="1"/>
  <c r="CG2099" i="1"/>
  <c r="CJ2099" i="1"/>
  <c r="CK2099" i="1"/>
  <c r="CL2099" i="1"/>
  <c r="CM2099" i="1"/>
  <c r="CN2099" i="1"/>
  <c r="CC2100" i="1"/>
  <c r="CE2100" i="1"/>
  <c r="CF2100" i="1"/>
  <c r="CG2100" i="1"/>
  <c r="CJ2100" i="1"/>
  <c r="CK2100" i="1"/>
  <c r="CL2100" i="1"/>
  <c r="CM2100" i="1"/>
  <c r="CN2100" i="1"/>
  <c r="CC2101" i="1"/>
  <c r="CE2101" i="1"/>
  <c r="CF2101" i="1"/>
  <c r="CG2101" i="1"/>
  <c r="CJ2101" i="1"/>
  <c r="CK2101" i="1"/>
  <c r="CL2101" i="1"/>
  <c r="CM2101" i="1"/>
  <c r="CN2101" i="1"/>
  <c r="CC2102" i="1"/>
  <c r="CE2102" i="1"/>
  <c r="CF2102" i="1"/>
  <c r="CG2102" i="1"/>
  <c r="CJ2102" i="1"/>
  <c r="CK2102" i="1"/>
  <c r="CL2102" i="1"/>
  <c r="CM2102" i="1"/>
  <c r="CN2102" i="1"/>
  <c r="CC2103" i="1"/>
  <c r="CD2103" i="1" s="1"/>
  <c r="CE2103" i="1"/>
  <c r="CF2103" i="1"/>
  <c r="CG2103" i="1"/>
  <c r="CJ2103" i="1"/>
  <c r="CK2103" i="1"/>
  <c r="CL2103" i="1"/>
  <c r="CM2103" i="1"/>
  <c r="CN2103" i="1"/>
  <c r="CC2104" i="1"/>
  <c r="CE2104" i="1"/>
  <c r="CF2104" i="1"/>
  <c r="CG2104" i="1"/>
  <c r="CJ2104" i="1"/>
  <c r="CK2104" i="1"/>
  <c r="CL2104" i="1"/>
  <c r="CM2104" i="1"/>
  <c r="CN2104" i="1"/>
  <c r="CC2105" i="1"/>
  <c r="CE2105" i="1"/>
  <c r="CF2105" i="1"/>
  <c r="CG2105" i="1"/>
  <c r="CJ2105" i="1"/>
  <c r="CK2105" i="1"/>
  <c r="CL2105" i="1"/>
  <c r="CM2105" i="1"/>
  <c r="CN2105" i="1"/>
  <c r="CC2106" i="1"/>
  <c r="CE2106" i="1"/>
  <c r="CF2106" i="1"/>
  <c r="CG2106" i="1"/>
  <c r="CJ2106" i="1"/>
  <c r="CK2106" i="1"/>
  <c r="CL2106" i="1"/>
  <c r="CM2106" i="1"/>
  <c r="CN2106" i="1"/>
  <c r="CC2107" i="1"/>
  <c r="CD2107" i="1" s="1"/>
  <c r="CE2107" i="1"/>
  <c r="CF2107" i="1"/>
  <c r="CG2107" i="1"/>
  <c r="CJ2107" i="1"/>
  <c r="CK2107" i="1"/>
  <c r="CL2107" i="1"/>
  <c r="CM2107" i="1"/>
  <c r="CN2107" i="1"/>
  <c r="CC2108" i="1"/>
  <c r="CE2108" i="1"/>
  <c r="CF2108" i="1"/>
  <c r="CG2108" i="1"/>
  <c r="CJ2108" i="1"/>
  <c r="CK2108" i="1"/>
  <c r="CL2108" i="1"/>
  <c r="CM2108" i="1"/>
  <c r="CN2108" i="1"/>
  <c r="CC2109" i="1"/>
  <c r="CE2109" i="1"/>
  <c r="CF2109" i="1"/>
  <c r="CG2109" i="1"/>
  <c r="CJ2109" i="1"/>
  <c r="CK2109" i="1"/>
  <c r="CL2109" i="1"/>
  <c r="CM2109" i="1"/>
  <c r="CN2109" i="1"/>
  <c r="CC2110" i="1"/>
  <c r="CE2110" i="1"/>
  <c r="CF2110" i="1"/>
  <c r="CG2110" i="1"/>
  <c r="CJ2110" i="1"/>
  <c r="CK2110" i="1"/>
  <c r="CL2110" i="1"/>
  <c r="CM2110" i="1"/>
  <c r="CN2110" i="1"/>
  <c r="CC2111" i="1"/>
  <c r="CD2111" i="1" s="1"/>
  <c r="CE2111" i="1"/>
  <c r="CF2111" i="1"/>
  <c r="CG2111" i="1"/>
  <c r="CJ2111" i="1"/>
  <c r="CK2111" i="1"/>
  <c r="CL2111" i="1"/>
  <c r="CM2111" i="1"/>
  <c r="CN2111" i="1"/>
  <c r="CC2112" i="1"/>
  <c r="CE2112" i="1"/>
  <c r="CF2112" i="1"/>
  <c r="CG2112" i="1"/>
  <c r="CJ2112" i="1"/>
  <c r="CK2112" i="1"/>
  <c r="CL2112" i="1"/>
  <c r="CM2112" i="1"/>
  <c r="CN2112" i="1"/>
  <c r="CC2113" i="1"/>
  <c r="CD2113" i="1" s="1"/>
  <c r="CE2113" i="1"/>
  <c r="CF2113" i="1"/>
  <c r="CG2113" i="1"/>
  <c r="CJ2113" i="1"/>
  <c r="CK2113" i="1"/>
  <c r="CL2113" i="1"/>
  <c r="CM2113" i="1"/>
  <c r="CN2113" i="1"/>
  <c r="CC2114" i="1"/>
  <c r="CE2114" i="1"/>
  <c r="CF2114" i="1"/>
  <c r="CG2114" i="1"/>
  <c r="CJ2114" i="1"/>
  <c r="CK2114" i="1"/>
  <c r="CL2114" i="1"/>
  <c r="CM2114" i="1"/>
  <c r="CN2114" i="1"/>
  <c r="CC2115" i="1"/>
  <c r="CD2115" i="1" s="1"/>
  <c r="CE2115" i="1"/>
  <c r="CF2115" i="1"/>
  <c r="CG2115" i="1"/>
  <c r="CJ2115" i="1"/>
  <c r="CK2115" i="1"/>
  <c r="CL2115" i="1"/>
  <c r="CM2115" i="1"/>
  <c r="CN2115" i="1"/>
  <c r="CC2116" i="1"/>
  <c r="CE2116" i="1"/>
  <c r="CF2116" i="1"/>
  <c r="CG2116" i="1"/>
  <c r="CJ2116" i="1"/>
  <c r="CK2116" i="1"/>
  <c r="CL2116" i="1"/>
  <c r="CM2116" i="1"/>
  <c r="CN2116" i="1"/>
  <c r="CC2117" i="1"/>
  <c r="CE2117" i="1"/>
  <c r="CF2117" i="1"/>
  <c r="CG2117" i="1"/>
  <c r="CJ2117" i="1"/>
  <c r="CK2117" i="1"/>
  <c r="CL2117" i="1"/>
  <c r="CM2117" i="1"/>
  <c r="CN2117" i="1"/>
  <c r="CC2118" i="1"/>
  <c r="CE2118" i="1"/>
  <c r="CF2118" i="1"/>
  <c r="CG2118" i="1"/>
  <c r="CJ2118" i="1"/>
  <c r="CK2118" i="1"/>
  <c r="CL2118" i="1"/>
  <c r="CM2118" i="1"/>
  <c r="CN2118" i="1"/>
  <c r="CC2119" i="1"/>
  <c r="CD2119" i="1" s="1"/>
  <c r="CE2119" i="1"/>
  <c r="CF2119" i="1"/>
  <c r="CG2119" i="1"/>
  <c r="CJ2119" i="1"/>
  <c r="CK2119" i="1"/>
  <c r="CL2119" i="1"/>
  <c r="CM2119" i="1"/>
  <c r="CN2119" i="1"/>
  <c r="CC2120" i="1"/>
  <c r="CE2120" i="1"/>
  <c r="CF2120" i="1"/>
  <c r="CG2120" i="1"/>
  <c r="CJ2120" i="1"/>
  <c r="CK2120" i="1"/>
  <c r="CL2120" i="1"/>
  <c r="CM2120" i="1"/>
  <c r="CN2120" i="1"/>
  <c r="CC2121" i="1"/>
  <c r="CE2121" i="1"/>
  <c r="CF2121" i="1"/>
  <c r="CG2121" i="1"/>
  <c r="CJ2121" i="1"/>
  <c r="CK2121" i="1"/>
  <c r="CL2121" i="1"/>
  <c r="CM2121" i="1"/>
  <c r="CN2121" i="1"/>
  <c r="CC2122" i="1"/>
  <c r="CE2122" i="1"/>
  <c r="CF2122" i="1"/>
  <c r="CG2122" i="1"/>
  <c r="CJ2122" i="1"/>
  <c r="CK2122" i="1"/>
  <c r="CL2122" i="1"/>
  <c r="CM2122" i="1"/>
  <c r="CN2122" i="1"/>
  <c r="CC2123" i="1"/>
  <c r="CE2123" i="1"/>
  <c r="CF2123" i="1"/>
  <c r="CG2123" i="1"/>
  <c r="CJ2123" i="1"/>
  <c r="CK2123" i="1"/>
  <c r="CL2123" i="1"/>
  <c r="CM2123" i="1"/>
  <c r="CN2123" i="1"/>
  <c r="CC2124" i="1"/>
  <c r="CE2124" i="1"/>
  <c r="CF2124" i="1"/>
  <c r="CG2124" i="1"/>
  <c r="CJ2124" i="1"/>
  <c r="CK2124" i="1"/>
  <c r="CL2124" i="1"/>
  <c r="CM2124" i="1"/>
  <c r="CN2124" i="1"/>
  <c r="CC2125" i="1"/>
  <c r="CE2125" i="1"/>
  <c r="CF2125" i="1"/>
  <c r="CG2125" i="1"/>
  <c r="CJ2125" i="1"/>
  <c r="CK2125" i="1"/>
  <c r="CL2125" i="1"/>
  <c r="CM2125" i="1"/>
  <c r="CN2125" i="1"/>
  <c r="CC2126" i="1"/>
  <c r="CE2126" i="1"/>
  <c r="CF2126" i="1"/>
  <c r="CG2126" i="1"/>
  <c r="CJ2126" i="1"/>
  <c r="CK2126" i="1"/>
  <c r="CL2126" i="1"/>
  <c r="CM2126" i="1"/>
  <c r="CN2126" i="1"/>
  <c r="CC2127" i="1"/>
  <c r="CE2127" i="1"/>
  <c r="CF2127" i="1"/>
  <c r="CG2127" i="1"/>
  <c r="CJ2127" i="1"/>
  <c r="CK2127" i="1"/>
  <c r="CL2127" i="1"/>
  <c r="CM2127" i="1"/>
  <c r="CN2127" i="1"/>
  <c r="CC2128" i="1"/>
  <c r="CE2128" i="1"/>
  <c r="CF2128" i="1"/>
  <c r="CG2128" i="1"/>
  <c r="CJ2128" i="1"/>
  <c r="CK2128" i="1"/>
  <c r="CL2128" i="1"/>
  <c r="CM2128" i="1"/>
  <c r="CN2128" i="1"/>
  <c r="CC2129" i="1"/>
  <c r="CD2129" i="1" s="1"/>
  <c r="CE2129" i="1"/>
  <c r="CF2129" i="1"/>
  <c r="CG2129" i="1"/>
  <c r="CJ2129" i="1"/>
  <c r="CK2129" i="1"/>
  <c r="CL2129" i="1"/>
  <c r="CM2129" i="1"/>
  <c r="CN2129" i="1"/>
  <c r="CC2130" i="1"/>
  <c r="CE2130" i="1"/>
  <c r="CF2130" i="1"/>
  <c r="CG2130" i="1"/>
  <c r="CJ2130" i="1"/>
  <c r="CK2130" i="1"/>
  <c r="CL2130" i="1"/>
  <c r="CM2130" i="1"/>
  <c r="CN2130" i="1"/>
  <c r="CC2131" i="1"/>
  <c r="CE2131" i="1"/>
  <c r="CF2131" i="1"/>
  <c r="CG2131" i="1"/>
  <c r="CJ2131" i="1"/>
  <c r="CK2131" i="1"/>
  <c r="CL2131" i="1"/>
  <c r="CM2131" i="1"/>
  <c r="CN2131" i="1"/>
  <c r="CC2132" i="1"/>
  <c r="CE2132" i="1"/>
  <c r="CF2132" i="1"/>
  <c r="CG2132" i="1"/>
  <c r="CJ2132" i="1"/>
  <c r="CK2132" i="1"/>
  <c r="CL2132" i="1"/>
  <c r="CM2132" i="1"/>
  <c r="CN2132" i="1"/>
  <c r="CC2133" i="1"/>
  <c r="CE2133" i="1"/>
  <c r="CF2133" i="1"/>
  <c r="CG2133" i="1"/>
  <c r="CJ2133" i="1"/>
  <c r="CK2133" i="1"/>
  <c r="CL2133" i="1"/>
  <c r="CM2133" i="1"/>
  <c r="CN2133" i="1"/>
  <c r="CC2134" i="1"/>
  <c r="CE2134" i="1"/>
  <c r="CF2134" i="1"/>
  <c r="CG2134" i="1"/>
  <c r="CJ2134" i="1"/>
  <c r="CK2134" i="1"/>
  <c r="CL2134" i="1"/>
  <c r="CM2134" i="1"/>
  <c r="CN2134" i="1"/>
  <c r="CC2135" i="1"/>
  <c r="CE2135" i="1"/>
  <c r="CF2135" i="1"/>
  <c r="CG2135" i="1"/>
  <c r="CJ2135" i="1"/>
  <c r="CK2135" i="1"/>
  <c r="CL2135" i="1"/>
  <c r="CM2135" i="1"/>
  <c r="CN2135" i="1"/>
  <c r="CC2136" i="1"/>
  <c r="CD2136" i="1" s="1"/>
  <c r="CE2136" i="1"/>
  <c r="CF2136" i="1"/>
  <c r="CG2136" i="1"/>
  <c r="CJ2136" i="1"/>
  <c r="CK2136" i="1"/>
  <c r="CL2136" i="1"/>
  <c r="CM2136" i="1"/>
  <c r="CN2136" i="1"/>
  <c r="CC2137" i="1"/>
  <c r="CE2137" i="1"/>
  <c r="CF2137" i="1"/>
  <c r="CG2137" i="1"/>
  <c r="CJ2137" i="1"/>
  <c r="CK2137" i="1"/>
  <c r="CL2137" i="1"/>
  <c r="CM2137" i="1"/>
  <c r="CN2137" i="1"/>
  <c r="CC2138" i="1"/>
  <c r="CE2138" i="1"/>
  <c r="CF2138" i="1"/>
  <c r="CG2138" i="1"/>
  <c r="CJ2138" i="1"/>
  <c r="CK2138" i="1"/>
  <c r="CL2138" i="1"/>
  <c r="CM2138" i="1"/>
  <c r="CN2138" i="1"/>
  <c r="CC2139" i="1"/>
  <c r="CD2139" i="1" s="1"/>
  <c r="CE2139" i="1"/>
  <c r="CF2139" i="1"/>
  <c r="CG2139" i="1"/>
  <c r="CJ2139" i="1"/>
  <c r="CK2139" i="1"/>
  <c r="CL2139" i="1"/>
  <c r="CM2139" i="1"/>
  <c r="CN2139" i="1"/>
  <c r="CC2140" i="1"/>
  <c r="CE2140" i="1"/>
  <c r="CF2140" i="1"/>
  <c r="CG2140" i="1"/>
  <c r="CJ2140" i="1"/>
  <c r="CK2140" i="1"/>
  <c r="CL2140" i="1"/>
  <c r="CM2140" i="1"/>
  <c r="CN2140" i="1"/>
  <c r="CC2141" i="1"/>
  <c r="CE2141" i="1"/>
  <c r="CF2141" i="1"/>
  <c r="CG2141" i="1"/>
  <c r="CJ2141" i="1"/>
  <c r="CK2141" i="1"/>
  <c r="CL2141" i="1"/>
  <c r="CM2141" i="1"/>
  <c r="CN2141" i="1"/>
  <c r="CC2142" i="1"/>
  <c r="CE2142" i="1"/>
  <c r="CF2142" i="1"/>
  <c r="CG2142" i="1"/>
  <c r="CJ2142" i="1"/>
  <c r="CK2142" i="1"/>
  <c r="CL2142" i="1"/>
  <c r="CM2142" i="1"/>
  <c r="CN2142" i="1"/>
  <c r="CC2143" i="1"/>
  <c r="CD2143" i="1" s="1"/>
  <c r="CE2143" i="1"/>
  <c r="CF2143" i="1"/>
  <c r="CG2143" i="1"/>
  <c r="CJ2143" i="1"/>
  <c r="CK2143" i="1"/>
  <c r="CL2143" i="1"/>
  <c r="CM2143" i="1"/>
  <c r="CN2143" i="1"/>
  <c r="CC2144" i="1"/>
  <c r="CD2144" i="1" s="1"/>
  <c r="CE2144" i="1"/>
  <c r="CF2144" i="1"/>
  <c r="CG2144" i="1"/>
  <c r="CJ2144" i="1"/>
  <c r="CK2144" i="1"/>
  <c r="CL2144" i="1"/>
  <c r="CM2144" i="1"/>
  <c r="CN2144" i="1"/>
  <c r="CC2145" i="1"/>
  <c r="CE2145" i="1"/>
  <c r="CF2145" i="1"/>
  <c r="CG2145" i="1"/>
  <c r="CJ2145" i="1"/>
  <c r="CK2145" i="1"/>
  <c r="CL2145" i="1"/>
  <c r="CM2145" i="1"/>
  <c r="CN2145" i="1"/>
  <c r="CC2146" i="1"/>
  <c r="CE2146" i="1"/>
  <c r="CF2146" i="1"/>
  <c r="CG2146" i="1"/>
  <c r="CJ2146" i="1"/>
  <c r="CK2146" i="1"/>
  <c r="CL2146" i="1"/>
  <c r="CM2146" i="1"/>
  <c r="CN2146" i="1"/>
  <c r="CC2147" i="1"/>
  <c r="CD2147" i="1" s="1"/>
  <c r="CE2147" i="1"/>
  <c r="CF2147" i="1"/>
  <c r="CG2147" i="1"/>
  <c r="CJ2147" i="1"/>
  <c r="CK2147" i="1"/>
  <c r="CL2147" i="1"/>
  <c r="CM2147" i="1"/>
  <c r="CN2147" i="1"/>
  <c r="CC2148" i="1"/>
  <c r="CE2148" i="1"/>
  <c r="CF2148" i="1"/>
  <c r="CG2148" i="1"/>
  <c r="CJ2148" i="1"/>
  <c r="CK2148" i="1"/>
  <c r="CL2148" i="1"/>
  <c r="CM2148" i="1"/>
  <c r="CN2148" i="1"/>
  <c r="CC2149" i="1"/>
  <c r="CD2149" i="1" s="1"/>
  <c r="CE2149" i="1"/>
  <c r="CF2149" i="1"/>
  <c r="CG2149" i="1"/>
  <c r="CJ2149" i="1"/>
  <c r="CK2149" i="1"/>
  <c r="CL2149" i="1"/>
  <c r="CM2149" i="1"/>
  <c r="CN2149" i="1"/>
  <c r="CC2150" i="1"/>
  <c r="CD2150" i="1" s="1"/>
  <c r="CE2150" i="1"/>
  <c r="CF2150" i="1"/>
  <c r="CG2150" i="1"/>
  <c r="CJ2150" i="1"/>
  <c r="CK2150" i="1"/>
  <c r="CL2150" i="1"/>
  <c r="CM2150" i="1"/>
  <c r="CN2150" i="1"/>
  <c r="CC2151" i="1"/>
  <c r="CE2151" i="1"/>
  <c r="CF2151" i="1"/>
  <c r="CG2151" i="1"/>
  <c r="CJ2151" i="1"/>
  <c r="CK2151" i="1"/>
  <c r="CL2151" i="1"/>
  <c r="CM2151" i="1"/>
  <c r="CN2151" i="1"/>
  <c r="CC2152" i="1"/>
  <c r="CD2152" i="1" s="1"/>
  <c r="CE2152" i="1"/>
  <c r="CF2152" i="1"/>
  <c r="CG2152" i="1"/>
  <c r="CJ2152" i="1"/>
  <c r="CK2152" i="1"/>
  <c r="CL2152" i="1"/>
  <c r="CM2152" i="1"/>
  <c r="CN2152" i="1"/>
  <c r="CC2153" i="1"/>
  <c r="CE2153" i="1"/>
  <c r="CF2153" i="1"/>
  <c r="CG2153" i="1"/>
  <c r="CJ2153" i="1"/>
  <c r="CK2153" i="1"/>
  <c r="CL2153" i="1"/>
  <c r="CM2153" i="1"/>
  <c r="CN2153" i="1"/>
  <c r="CC2154" i="1"/>
  <c r="CE2154" i="1"/>
  <c r="CF2154" i="1"/>
  <c r="CG2154" i="1"/>
  <c r="CJ2154" i="1"/>
  <c r="CK2154" i="1"/>
  <c r="CL2154" i="1"/>
  <c r="CM2154" i="1"/>
  <c r="CN2154" i="1"/>
  <c r="CC2155" i="1"/>
  <c r="CD2155" i="1" s="1"/>
  <c r="CE2155" i="1"/>
  <c r="CF2155" i="1"/>
  <c r="CG2155" i="1"/>
  <c r="CJ2155" i="1"/>
  <c r="CK2155" i="1"/>
  <c r="CL2155" i="1"/>
  <c r="CM2155" i="1"/>
  <c r="CN2155" i="1"/>
  <c r="CC2156" i="1"/>
  <c r="CD2156" i="1" s="1"/>
  <c r="CE2156" i="1"/>
  <c r="CF2156" i="1"/>
  <c r="CG2156" i="1"/>
  <c r="CJ2156" i="1"/>
  <c r="CK2156" i="1"/>
  <c r="CL2156" i="1"/>
  <c r="CM2156" i="1"/>
  <c r="CN2156" i="1"/>
  <c r="CC2157" i="1"/>
  <c r="CD2157" i="1" s="1"/>
  <c r="CE2157" i="1"/>
  <c r="CF2157" i="1"/>
  <c r="CG2157" i="1"/>
  <c r="CJ2157" i="1"/>
  <c r="CK2157" i="1"/>
  <c r="CL2157" i="1"/>
  <c r="CM2157" i="1"/>
  <c r="CN2157" i="1"/>
  <c r="CC2158" i="1"/>
  <c r="CE2158" i="1"/>
  <c r="CF2158" i="1"/>
  <c r="CG2158" i="1"/>
  <c r="CJ2158" i="1"/>
  <c r="CK2158" i="1"/>
  <c r="CL2158" i="1"/>
  <c r="CM2158" i="1"/>
  <c r="CN2158" i="1"/>
  <c r="CC2159" i="1"/>
  <c r="CE2159" i="1"/>
  <c r="CF2159" i="1"/>
  <c r="CG2159" i="1"/>
  <c r="CJ2159" i="1"/>
  <c r="CK2159" i="1"/>
  <c r="CL2159" i="1"/>
  <c r="CM2159" i="1"/>
  <c r="CN2159" i="1"/>
  <c r="CC2160" i="1"/>
  <c r="CD2160" i="1" s="1"/>
  <c r="CE2160" i="1"/>
  <c r="CF2160" i="1"/>
  <c r="CG2160" i="1"/>
  <c r="CJ2160" i="1"/>
  <c r="CK2160" i="1"/>
  <c r="CL2160" i="1"/>
  <c r="CM2160" i="1"/>
  <c r="CN2160" i="1"/>
  <c r="CC2161" i="1"/>
  <c r="CD2161" i="1" s="1"/>
  <c r="CE2161" i="1"/>
  <c r="CF2161" i="1"/>
  <c r="CG2161" i="1"/>
  <c r="CJ2161" i="1"/>
  <c r="CK2161" i="1"/>
  <c r="CL2161" i="1"/>
  <c r="CM2161" i="1"/>
  <c r="CN2161" i="1"/>
  <c r="CC2162" i="1"/>
  <c r="CE2162" i="1"/>
  <c r="CF2162" i="1"/>
  <c r="CG2162" i="1"/>
  <c r="CJ2162" i="1"/>
  <c r="CK2162" i="1"/>
  <c r="CL2162" i="1"/>
  <c r="CM2162" i="1"/>
  <c r="CN2162" i="1"/>
  <c r="CC2163" i="1"/>
  <c r="CD2163" i="1" s="1"/>
  <c r="CE2163" i="1"/>
  <c r="CF2163" i="1"/>
  <c r="CG2163" i="1"/>
  <c r="CJ2163" i="1"/>
  <c r="CK2163" i="1"/>
  <c r="CL2163" i="1"/>
  <c r="CM2163" i="1"/>
  <c r="CN2163" i="1"/>
  <c r="CC2164" i="1"/>
  <c r="CE2164" i="1"/>
  <c r="CF2164" i="1"/>
  <c r="CG2164" i="1"/>
  <c r="CJ2164" i="1"/>
  <c r="CK2164" i="1"/>
  <c r="CL2164" i="1"/>
  <c r="CM2164" i="1"/>
  <c r="CN2164" i="1"/>
  <c r="CC2165" i="1"/>
  <c r="CD2165" i="1" s="1"/>
  <c r="CE2165" i="1"/>
  <c r="CF2165" i="1"/>
  <c r="CG2165" i="1"/>
  <c r="CJ2165" i="1"/>
  <c r="CK2165" i="1"/>
  <c r="CL2165" i="1"/>
  <c r="CM2165" i="1"/>
  <c r="CN2165" i="1"/>
  <c r="CC2166" i="1"/>
  <c r="CE2166" i="1"/>
  <c r="CF2166" i="1"/>
  <c r="CG2166" i="1"/>
  <c r="CJ2166" i="1"/>
  <c r="CK2166" i="1"/>
  <c r="CL2166" i="1"/>
  <c r="CM2166" i="1"/>
  <c r="CN2166" i="1"/>
  <c r="CC2167" i="1"/>
  <c r="CD2167" i="1" s="1"/>
  <c r="CE2167" i="1"/>
  <c r="CF2167" i="1"/>
  <c r="CG2167" i="1"/>
  <c r="CJ2167" i="1"/>
  <c r="CK2167" i="1"/>
  <c r="CL2167" i="1"/>
  <c r="CM2167" i="1"/>
  <c r="CN2167" i="1"/>
  <c r="CC2168" i="1"/>
  <c r="CD2168" i="1" s="1"/>
  <c r="CE2168" i="1"/>
  <c r="CF2168" i="1"/>
  <c r="CG2168" i="1"/>
  <c r="CJ2168" i="1"/>
  <c r="CK2168" i="1"/>
  <c r="CL2168" i="1"/>
  <c r="CM2168" i="1"/>
  <c r="CN2168" i="1"/>
  <c r="CC2169" i="1"/>
  <c r="CD2169" i="1" s="1"/>
  <c r="CE2169" i="1"/>
  <c r="CF2169" i="1"/>
  <c r="CG2169" i="1"/>
  <c r="CJ2169" i="1"/>
  <c r="CK2169" i="1"/>
  <c r="CL2169" i="1"/>
  <c r="CM2169" i="1"/>
  <c r="CN2169" i="1"/>
  <c r="CC2170" i="1"/>
  <c r="CE2170" i="1"/>
  <c r="CF2170" i="1"/>
  <c r="CG2170" i="1"/>
  <c r="CJ2170" i="1"/>
  <c r="CK2170" i="1"/>
  <c r="CL2170" i="1"/>
  <c r="CM2170" i="1"/>
  <c r="CN2170" i="1"/>
  <c r="CC2171" i="1"/>
  <c r="CD2171" i="1" s="1"/>
  <c r="CE2171" i="1"/>
  <c r="CF2171" i="1"/>
  <c r="CG2171" i="1"/>
  <c r="CJ2171" i="1"/>
  <c r="CK2171" i="1"/>
  <c r="CL2171" i="1"/>
  <c r="CM2171" i="1"/>
  <c r="CN2171" i="1"/>
  <c r="CC2172" i="1"/>
  <c r="CE2172" i="1"/>
  <c r="CF2172" i="1"/>
  <c r="CG2172" i="1"/>
  <c r="CJ2172" i="1"/>
  <c r="CK2172" i="1"/>
  <c r="CL2172" i="1"/>
  <c r="CM2172" i="1"/>
  <c r="CN2172" i="1"/>
  <c r="CC2173" i="1"/>
  <c r="CD2173" i="1" s="1"/>
  <c r="CE2173" i="1"/>
  <c r="CF2173" i="1"/>
  <c r="CG2173" i="1"/>
  <c r="CJ2173" i="1"/>
  <c r="CK2173" i="1"/>
  <c r="CL2173" i="1"/>
  <c r="CM2173" i="1"/>
  <c r="CN2173" i="1"/>
  <c r="CC2174" i="1"/>
  <c r="CE2174" i="1"/>
  <c r="CF2174" i="1"/>
  <c r="CG2174" i="1"/>
  <c r="CJ2174" i="1"/>
  <c r="CK2174" i="1"/>
  <c r="CL2174" i="1"/>
  <c r="CM2174" i="1"/>
  <c r="CN2174" i="1"/>
  <c r="CC2175" i="1"/>
  <c r="CD2175" i="1" s="1"/>
  <c r="CE2175" i="1"/>
  <c r="CF2175" i="1"/>
  <c r="CG2175" i="1"/>
  <c r="CJ2175" i="1"/>
  <c r="CK2175" i="1"/>
  <c r="CL2175" i="1"/>
  <c r="CM2175" i="1"/>
  <c r="CN2175" i="1"/>
  <c r="CC2176" i="1"/>
  <c r="CD2176" i="1" s="1"/>
  <c r="CE2176" i="1"/>
  <c r="CF2176" i="1"/>
  <c r="CG2176" i="1"/>
  <c r="CJ2176" i="1"/>
  <c r="CK2176" i="1"/>
  <c r="CL2176" i="1"/>
  <c r="CM2176" i="1"/>
  <c r="CN2176" i="1"/>
  <c r="CC2177" i="1"/>
  <c r="CD2177" i="1" s="1"/>
  <c r="CE2177" i="1"/>
  <c r="CF2177" i="1"/>
  <c r="CG2177" i="1"/>
  <c r="CJ2177" i="1"/>
  <c r="CK2177" i="1"/>
  <c r="CL2177" i="1"/>
  <c r="CM2177" i="1"/>
  <c r="CN2177" i="1"/>
  <c r="CC2178" i="1"/>
  <c r="CE2178" i="1"/>
  <c r="CF2178" i="1"/>
  <c r="CG2178" i="1"/>
  <c r="CJ2178" i="1"/>
  <c r="CK2178" i="1"/>
  <c r="CL2178" i="1"/>
  <c r="CM2178" i="1"/>
  <c r="CN2178" i="1"/>
  <c r="CC2179" i="1"/>
  <c r="CD2179" i="1" s="1"/>
  <c r="CE2179" i="1"/>
  <c r="CF2179" i="1"/>
  <c r="CG2179" i="1"/>
  <c r="CJ2179" i="1"/>
  <c r="CK2179" i="1"/>
  <c r="CL2179" i="1"/>
  <c r="CM2179" i="1"/>
  <c r="CN2179" i="1"/>
  <c r="CC2180" i="1"/>
  <c r="CE2180" i="1"/>
  <c r="CF2180" i="1"/>
  <c r="CG2180" i="1"/>
  <c r="CJ2180" i="1"/>
  <c r="CK2180" i="1"/>
  <c r="CL2180" i="1"/>
  <c r="CM2180" i="1"/>
  <c r="CN2180" i="1"/>
  <c r="CC2181" i="1"/>
  <c r="CD2181" i="1" s="1"/>
  <c r="CE2181" i="1"/>
  <c r="CF2181" i="1"/>
  <c r="CG2181" i="1"/>
  <c r="CJ2181" i="1"/>
  <c r="CK2181" i="1"/>
  <c r="CL2181" i="1"/>
  <c r="CM2181" i="1"/>
  <c r="CN2181" i="1"/>
  <c r="CC2182" i="1"/>
  <c r="CE2182" i="1"/>
  <c r="CF2182" i="1"/>
  <c r="CG2182" i="1"/>
  <c r="CJ2182" i="1"/>
  <c r="CK2182" i="1"/>
  <c r="CL2182" i="1"/>
  <c r="CM2182" i="1"/>
  <c r="CN2182" i="1"/>
  <c r="CC2183" i="1"/>
  <c r="CD2183" i="1" s="1"/>
  <c r="CE2183" i="1"/>
  <c r="CF2183" i="1"/>
  <c r="CG2183" i="1"/>
  <c r="CJ2183" i="1"/>
  <c r="CK2183" i="1"/>
  <c r="CL2183" i="1"/>
  <c r="CM2183" i="1"/>
  <c r="CN2183" i="1"/>
  <c r="CC2184" i="1"/>
  <c r="CE2184" i="1"/>
  <c r="CF2184" i="1"/>
  <c r="CG2184" i="1"/>
  <c r="CJ2184" i="1"/>
  <c r="CK2184" i="1"/>
  <c r="CL2184" i="1"/>
  <c r="CM2184" i="1"/>
  <c r="CN2184" i="1"/>
  <c r="CC2185" i="1"/>
  <c r="CD2185" i="1" s="1"/>
  <c r="CE2185" i="1"/>
  <c r="CF2185" i="1"/>
  <c r="CG2185" i="1"/>
  <c r="CJ2185" i="1"/>
  <c r="CK2185" i="1"/>
  <c r="CL2185" i="1"/>
  <c r="CM2185" i="1"/>
  <c r="CN2185" i="1"/>
  <c r="CC2186" i="1"/>
  <c r="CD2186" i="1" s="1"/>
  <c r="CE2186" i="1"/>
  <c r="CF2186" i="1"/>
  <c r="CG2186" i="1"/>
  <c r="CJ2186" i="1"/>
  <c r="CK2186" i="1"/>
  <c r="CL2186" i="1"/>
  <c r="CM2186" i="1"/>
  <c r="CN2186" i="1"/>
  <c r="CC2187" i="1"/>
  <c r="CD2187" i="1" s="1"/>
  <c r="CE2187" i="1"/>
  <c r="CF2187" i="1"/>
  <c r="CG2187" i="1"/>
  <c r="CJ2187" i="1"/>
  <c r="CK2187" i="1"/>
  <c r="CL2187" i="1"/>
  <c r="CM2187" i="1"/>
  <c r="CN2187" i="1"/>
  <c r="CC2188" i="1"/>
  <c r="CE2188" i="1"/>
  <c r="CF2188" i="1"/>
  <c r="CG2188" i="1"/>
  <c r="CJ2188" i="1"/>
  <c r="CK2188" i="1"/>
  <c r="CL2188" i="1"/>
  <c r="CM2188" i="1"/>
  <c r="CN2188" i="1"/>
  <c r="CC2189" i="1"/>
  <c r="CD2189" i="1" s="1"/>
  <c r="CE2189" i="1"/>
  <c r="CF2189" i="1"/>
  <c r="CG2189" i="1"/>
  <c r="CJ2189" i="1"/>
  <c r="CK2189" i="1"/>
  <c r="CL2189" i="1"/>
  <c r="CM2189" i="1"/>
  <c r="CN2189" i="1"/>
  <c r="CC2190" i="1"/>
  <c r="CD2190" i="1" s="1"/>
  <c r="CE2190" i="1"/>
  <c r="CF2190" i="1"/>
  <c r="CG2190" i="1"/>
  <c r="CJ2190" i="1"/>
  <c r="CK2190" i="1"/>
  <c r="CL2190" i="1"/>
  <c r="CM2190" i="1"/>
  <c r="CN2190" i="1"/>
  <c r="CC2191" i="1"/>
  <c r="CD2191" i="1" s="1"/>
  <c r="CE2191" i="1"/>
  <c r="CF2191" i="1"/>
  <c r="CG2191" i="1"/>
  <c r="CJ2191" i="1"/>
  <c r="CK2191" i="1"/>
  <c r="CL2191" i="1"/>
  <c r="CM2191" i="1"/>
  <c r="CN2191" i="1"/>
  <c r="CC2192" i="1"/>
  <c r="CD2192" i="1" s="1"/>
  <c r="CE2192" i="1"/>
  <c r="CF2192" i="1"/>
  <c r="CG2192" i="1"/>
  <c r="CJ2192" i="1"/>
  <c r="CK2192" i="1"/>
  <c r="CL2192" i="1"/>
  <c r="CM2192" i="1"/>
  <c r="CN2192" i="1"/>
  <c r="CC2193" i="1"/>
  <c r="CD2193" i="1" s="1"/>
  <c r="CE2193" i="1"/>
  <c r="CF2193" i="1"/>
  <c r="CG2193" i="1"/>
  <c r="CJ2193" i="1"/>
  <c r="CK2193" i="1"/>
  <c r="CL2193" i="1"/>
  <c r="CM2193" i="1"/>
  <c r="CN2193" i="1"/>
  <c r="CC2194" i="1"/>
  <c r="CE2194" i="1"/>
  <c r="CF2194" i="1"/>
  <c r="CG2194" i="1"/>
  <c r="CJ2194" i="1"/>
  <c r="CK2194" i="1"/>
  <c r="CL2194" i="1"/>
  <c r="CM2194" i="1"/>
  <c r="CN2194" i="1"/>
  <c r="CC2195" i="1"/>
  <c r="CE2195" i="1"/>
  <c r="CF2195" i="1"/>
  <c r="CG2195" i="1"/>
  <c r="CJ2195" i="1"/>
  <c r="CK2195" i="1"/>
  <c r="CL2195" i="1"/>
  <c r="CM2195" i="1"/>
  <c r="CN2195" i="1"/>
  <c r="CC2196" i="1"/>
  <c r="CE2196" i="1"/>
  <c r="CF2196" i="1"/>
  <c r="CG2196" i="1"/>
  <c r="CJ2196" i="1"/>
  <c r="CK2196" i="1"/>
  <c r="CL2196" i="1"/>
  <c r="CM2196" i="1"/>
  <c r="CN2196" i="1"/>
  <c r="CC2197" i="1"/>
  <c r="CE2197" i="1"/>
  <c r="CF2197" i="1"/>
  <c r="CG2197" i="1"/>
  <c r="CJ2197" i="1"/>
  <c r="CK2197" i="1"/>
  <c r="CL2197" i="1"/>
  <c r="CM2197" i="1"/>
  <c r="CN2197" i="1"/>
  <c r="CC2198" i="1"/>
  <c r="CE2198" i="1"/>
  <c r="CF2198" i="1"/>
  <c r="CG2198" i="1"/>
  <c r="CJ2198" i="1"/>
  <c r="CK2198" i="1"/>
  <c r="CL2198" i="1"/>
  <c r="CM2198" i="1"/>
  <c r="CN2198" i="1"/>
  <c r="CC2199" i="1"/>
  <c r="CD2199" i="1" s="1"/>
  <c r="CE2199" i="1"/>
  <c r="CF2199" i="1"/>
  <c r="CG2199" i="1"/>
  <c r="CJ2199" i="1"/>
  <c r="CK2199" i="1"/>
  <c r="CL2199" i="1"/>
  <c r="CM2199" i="1"/>
  <c r="CN2199" i="1"/>
  <c r="CC2200" i="1"/>
  <c r="CE2200" i="1"/>
  <c r="CF2200" i="1"/>
  <c r="CG2200" i="1"/>
  <c r="CJ2200" i="1"/>
  <c r="CK2200" i="1"/>
  <c r="CL2200" i="1"/>
  <c r="CM2200" i="1"/>
  <c r="CN2200" i="1"/>
  <c r="CC2201" i="1"/>
  <c r="CD2201" i="1" s="1"/>
  <c r="CE2201" i="1"/>
  <c r="CF2201" i="1"/>
  <c r="CG2201" i="1"/>
  <c r="CJ2201" i="1"/>
  <c r="CK2201" i="1"/>
  <c r="CL2201" i="1"/>
  <c r="CM2201" i="1"/>
  <c r="CN2201" i="1"/>
  <c r="CC2202" i="1"/>
  <c r="CE2202" i="1"/>
  <c r="CF2202" i="1"/>
  <c r="CG2202" i="1"/>
  <c r="CJ2202" i="1"/>
  <c r="CK2202" i="1"/>
  <c r="CL2202" i="1"/>
  <c r="CM2202" i="1"/>
  <c r="CN2202" i="1"/>
  <c r="CC2203" i="1"/>
  <c r="CE2203" i="1"/>
  <c r="CF2203" i="1"/>
  <c r="CG2203" i="1"/>
  <c r="CJ2203" i="1"/>
  <c r="CK2203" i="1"/>
  <c r="CL2203" i="1"/>
  <c r="CM2203" i="1"/>
  <c r="CN2203" i="1"/>
  <c r="CC2204" i="1"/>
  <c r="CE2204" i="1"/>
  <c r="CF2204" i="1"/>
  <c r="CG2204" i="1"/>
  <c r="CJ2204" i="1"/>
  <c r="CK2204" i="1"/>
  <c r="CL2204" i="1"/>
  <c r="CM2204" i="1"/>
  <c r="CN2204" i="1"/>
  <c r="CC2205" i="1"/>
  <c r="CD2205" i="1" s="1"/>
  <c r="CE2205" i="1"/>
  <c r="CF2205" i="1"/>
  <c r="CG2205" i="1"/>
  <c r="CJ2205" i="1"/>
  <c r="CK2205" i="1"/>
  <c r="CL2205" i="1"/>
  <c r="CM2205" i="1"/>
  <c r="CN2205" i="1"/>
  <c r="CC2206" i="1"/>
  <c r="CD2206" i="1" s="1"/>
  <c r="CE2206" i="1"/>
  <c r="CF2206" i="1"/>
  <c r="CG2206" i="1"/>
  <c r="CJ2206" i="1"/>
  <c r="CK2206" i="1"/>
  <c r="CL2206" i="1"/>
  <c r="CM2206" i="1"/>
  <c r="CN2206" i="1"/>
  <c r="CC2207" i="1"/>
  <c r="CE2207" i="1"/>
  <c r="CF2207" i="1"/>
  <c r="CG2207" i="1"/>
  <c r="CJ2207" i="1"/>
  <c r="CK2207" i="1"/>
  <c r="CL2207" i="1"/>
  <c r="CM2207" i="1"/>
  <c r="CN2207" i="1"/>
  <c r="CC2208" i="1"/>
  <c r="CD2208" i="1" s="1"/>
  <c r="CE2208" i="1"/>
  <c r="CF2208" i="1"/>
  <c r="CG2208" i="1"/>
  <c r="CJ2208" i="1"/>
  <c r="CK2208" i="1"/>
  <c r="CL2208" i="1"/>
  <c r="CM2208" i="1"/>
  <c r="CN2208" i="1"/>
  <c r="CC2209" i="1"/>
  <c r="CD2209" i="1" s="1"/>
  <c r="CE2209" i="1"/>
  <c r="CF2209" i="1"/>
  <c r="CG2209" i="1"/>
  <c r="CJ2209" i="1"/>
  <c r="CK2209" i="1"/>
  <c r="CL2209" i="1"/>
  <c r="CM2209" i="1"/>
  <c r="CN2209" i="1"/>
  <c r="CC2210" i="1"/>
  <c r="CE2210" i="1"/>
  <c r="CF2210" i="1"/>
  <c r="CG2210" i="1"/>
  <c r="CJ2210" i="1"/>
  <c r="CK2210" i="1"/>
  <c r="CL2210" i="1"/>
  <c r="CM2210" i="1"/>
  <c r="CN2210" i="1"/>
  <c r="CC2211" i="1"/>
  <c r="CD2211" i="1" s="1"/>
  <c r="CE2211" i="1"/>
  <c r="CF2211" i="1"/>
  <c r="CG2211" i="1"/>
  <c r="CJ2211" i="1"/>
  <c r="CK2211" i="1"/>
  <c r="CL2211" i="1"/>
  <c r="CM2211" i="1"/>
  <c r="CN2211" i="1"/>
  <c r="CC2212" i="1"/>
  <c r="CE2212" i="1"/>
  <c r="CF2212" i="1"/>
  <c r="CG2212" i="1"/>
  <c r="CJ2212" i="1"/>
  <c r="CK2212" i="1"/>
  <c r="CL2212" i="1"/>
  <c r="CM2212" i="1"/>
  <c r="CN2212" i="1"/>
  <c r="CC2213" i="1"/>
  <c r="CE2213" i="1"/>
  <c r="CF2213" i="1"/>
  <c r="CG2213" i="1"/>
  <c r="CJ2213" i="1"/>
  <c r="CK2213" i="1"/>
  <c r="CL2213" i="1"/>
  <c r="CM2213" i="1"/>
  <c r="CN2213" i="1"/>
  <c r="CC2214" i="1"/>
  <c r="CE2214" i="1"/>
  <c r="CF2214" i="1"/>
  <c r="CG2214" i="1"/>
  <c r="CJ2214" i="1"/>
  <c r="CK2214" i="1"/>
  <c r="CL2214" i="1"/>
  <c r="CM2214" i="1"/>
  <c r="CN2214" i="1"/>
  <c r="CC2215" i="1"/>
  <c r="CE2215" i="1"/>
  <c r="CF2215" i="1"/>
  <c r="CG2215" i="1"/>
  <c r="CJ2215" i="1"/>
  <c r="CK2215" i="1"/>
  <c r="CL2215" i="1"/>
  <c r="CM2215" i="1"/>
  <c r="CN2215" i="1"/>
  <c r="CC2216" i="1"/>
  <c r="CE2216" i="1"/>
  <c r="CF2216" i="1"/>
  <c r="CG2216" i="1"/>
  <c r="CJ2216" i="1"/>
  <c r="CK2216" i="1"/>
  <c r="CL2216" i="1"/>
  <c r="CM2216" i="1"/>
  <c r="CN2216" i="1"/>
  <c r="CC2217" i="1"/>
  <c r="CD2217" i="1" s="1"/>
  <c r="CE2217" i="1"/>
  <c r="CF2217" i="1"/>
  <c r="CG2217" i="1"/>
  <c r="CJ2217" i="1"/>
  <c r="CK2217" i="1"/>
  <c r="CL2217" i="1"/>
  <c r="CM2217" i="1"/>
  <c r="CN2217" i="1"/>
  <c r="CC2218" i="1"/>
  <c r="CE2218" i="1"/>
  <c r="CF2218" i="1"/>
  <c r="CG2218" i="1"/>
  <c r="CJ2218" i="1"/>
  <c r="CK2218" i="1"/>
  <c r="CL2218" i="1"/>
  <c r="CM2218" i="1"/>
  <c r="CN2218" i="1"/>
  <c r="CC2219" i="1"/>
  <c r="CE2219" i="1"/>
  <c r="CF2219" i="1"/>
  <c r="CG2219" i="1"/>
  <c r="CJ2219" i="1"/>
  <c r="CK2219" i="1"/>
  <c r="CL2219" i="1"/>
  <c r="CM2219" i="1"/>
  <c r="CN2219" i="1"/>
  <c r="CC2220" i="1"/>
  <c r="CE2220" i="1"/>
  <c r="CF2220" i="1"/>
  <c r="CG2220" i="1"/>
  <c r="CJ2220" i="1"/>
  <c r="CK2220" i="1"/>
  <c r="CL2220" i="1"/>
  <c r="CM2220" i="1"/>
  <c r="CN2220" i="1"/>
  <c r="CC2221" i="1"/>
  <c r="CD2221" i="1" s="1"/>
  <c r="CE2221" i="1"/>
  <c r="CF2221" i="1"/>
  <c r="CG2221" i="1"/>
  <c r="CJ2221" i="1"/>
  <c r="CK2221" i="1"/>
  <c r="CL2221" i="1"/>
  <c r="CM2221" i="1"/>
  <c r="CN2221" i="1"/>
  <c r="CC2222" i="1"/>
  <c r="CE2222" i="1"/>
  <c r="CF2222" i="1"/>
  <c r="CG2222" i="1"/>
  <c r="CJ2222" i="1"/>
  <c r="CK2222" i="1"/>
  <c r="CL2222" i="1"/>
  <c r="CM2222" i="1"/>
  <c r="CN2222" i="1"/>
  <c r="CC2223" i="1"/>
  <c r="CD2223" i="1" s="1"/>
  <c r="CE2223" i="1"/>
  <c r="CF2223" i="1"/>
  <c r="CG2223" i="1"/>
  <c r="CJ2223" i="1"/>
  <c r="CK2223" i="1"/>
  <c r="CL2223" i="1"/>
  <c r="CM2223" i="1"/>
  <c r="CN2223" i="1"/>
  <c r="CC2224" i="1"/>
  <c r="CE2224" i="1"/>
  <c r="CF2224" i="1"/>
  <c r="CG2224" i="1"/>
  <c r="CJ2224" i="1"/>
  <c r="CK2224" i="1"/>
  <c r="CL2224" i="1"/>
  <c r="CM2224" i="1"/>
  <c r="CN2224" i="1"/>
  <c r="CC2225" i="1"/>
  <c r="CE2225" i="1"/>
  <c r="CF2225" i="1"/>
  <c r="CG2225" i="1"/>
  <c r="CJ2225" i="1"/>
  <c r="CK2225" i="1"/>
  <c r="CL2225" i="1"/>
  <c r="CM2225" i="1"/>
  <c r="CN2225" i="1"/>
  <c r="CC2226" i="1"/>
  <c r="CD2226" i="1" s="1"/>
  <c r="CE2226" i="1"/>
  <c r="CF2226" i="1"/>
  <c r="CG2226" i="1"/>
  <c r="CJ2226" i="1"/>
  <c r="CK2226" i="1"/>
  <c r="CL2226" i="1"/>
  <c r="CM2226" i="1"/>
  <c r="CN2226" i="1"/>
  <c r="CC2227" i="1"/>
  <c r="CD2227" i="1" s="1"/>
  <c r="CE2227" i="1"/>
  <c r="CF2227" i="1"/>
  <c r="CG2227" i="1"/>
  <c r="CJ2227" i="1"/>
  <c r="CK2227" i="1"/>
  <c r="CL2227" i="1"/>
  <c r="CM2227" i="1"/>
  <c r="CN2227" i="1"/>
  <c r="CC2228" i="1"/>
  <c r="CD2228" i="1" s="1"/>
  <c r="CE2228" i="1"/>
  <c r="CF2228" i="1"/>
  <c r="CG2228" i="1"/>
  <c r="CJ2228" i="1"/>
  <c r="CK2228" i="1"/>
  <c r="CL2228" i="1"/>
  <c r="CM2228" i="1"/>
  <c r="CN2228" i="1"/>
  <c r="CC2229" i="1"/>
  <c r="CE2229" i="1"/>
  <c r="CF2229" i="1"/>
  <c r="CG2229" i="1"/>
  <c r="CJ2229" i="1"/>
  <c r="CK2229" i="1"/>
  <c r="CL2229" i="1"/>
  <c r="CM2229" i="1"/>
  <c r="CN2229" i="1"/>
  <c r="CC2230" i="1"/>
  <c r="CE2230" i="1"/>
  <c r="CF2230" i="1"/>
  <c r="CG2230" i="1"/>
  <c r="CJ2230" i="1"/>
  <c r="CK2230" i="1"/>
  <c r="CL2230" i="1"/>
  <c r="CM2230" i="1"/>
  <c r="CN2230" i="1"/>
  <c r="CC2231" i="1"/>
  <c r="CE2231" i="1"/>
  <c r="CF2231" i="1"/>
  <c r="CG2231" i="1"/>
  <c r="CJ2231" i="1"/>
  <c r="CK2231" i="1"/>
  <c r="CL2231" i="1"/>
  <c r="CM2231" i="1"/>
  <c r="CN2231" i="1"/>
  <c r="CC2232" i="1"/>
  <c r="CE2232" i="1"/>
  <c r="CF2232" i="1"/>
  <c r="CG2232" i="1"/>
  <c r="CJ2232" i="1"/>
  <c r="CK2232" i="1"/>
  <c r="CL2232" i="1"/>
  <c r="CM2232" i="1"/>
  <c r="CN2232" i="1"/>
  <c r="CC2233" i="1"/>
  <c r="CD2233" i="1" s="1"/>
  <c r="CE2233" i="1"/>
  <c r="CF2233" i="1"/>
  <c r="CG2233" i="1"/>
  <c r="CJ2233" i="1"/>
  <c r="CK2233" i="1"/>
  <c r="CL2233" i="1"/>
  <c r="CM2233" i="1"/>
  <c r="CN2233" i="1"/>
  <c r="CC2234" i="1"/>
  <c r="CD2234" i="1" s="1"/>
  <c r="CE2234" i="1"/>
  <c r="CF2234" i="1"/>
  <c r="CG2234" i="1"/>
  <c r="CJ2234" i="1"/>
  <c r="CK2234" i="1"/>
  <c r="CL2234" i="1"/>
  <c r="CM2234" i="1"/>
  <c r="CN2234" i="1"/>
  <c r="CC2235" i="1"/>
  <c r="CE2235" i="1"/>
  <c r="CF2235" i="1"/>
  <c r="CG2235" i="1"/>
  <c r="CJ2235" i="1"/>
  <c r="CK2235" i="1"/>
  <c r="CL2235" i="1"/>
  <c r="CM2235" i="1"/>
  <c r="CN2235" i="1"/>
  <c r="CC2236" i="1"/>
  <c r="CE2236" i="1"/>
  <c r="CF2236" i="1"/>
  <c r="CG2236" i="1"/>
  <c r="CJ2236" i="1"/>
  <c r="CK2236" i="1"/>
  <c r="CL2236" i="1"/>
  <c r="CM2236" i="1"/>
  <c r="CN2236" i="1"/>
  <c r="CC2237" i="1"/>
  <c r="CD2237" i="1" s="1"/>
  <c r="CE2237" i="1"/>
  <c r="CF2237" i="1"/>
  <c r="CG2237" i="1"/>
  <c r="CJ2237" i="1"/>
  <c r="CK2237" i="1"/>
  <c r="CL2237" i="1"/>
  <c r="CM2237" i="1"/>
  <c r="CN2237" i="1"/>
  <c r="CC2238" i="1"/>
  <c r="CD2238" i="1" s="1"/>
  <c r="CE2238" i="1"/>
  <c r="CF2238" i="1"/>
  <c r="CG2238" i="1"/>
  <c r="CJ2238" i="1"/>
  <c r="CK2238" i="1"/>
  <c r="CL2238" i="1"/>
  <c r="CM2238" i="1"/>
  <c r="CN2238" i="1"/>
  <c r="CC2239" i="1"/>
  <c r="CD2239" i="1" s="1"/>
  <c r="CE2239" i="1"/>
  <c r="CF2239" i="1"/>
  <c r="CG2239" i="1"/>
  <c r="CJ2239" i="1"/>
  <c r="CK2239" i="1"/>
  <c r="CL2239" i="1"/>
  <c r="CM2239" i="1"/>
  <c r="CN2239" i="1"/>
  <c r="CC2240" i="1"/>
  <c r="CD2240" i="1" s="1"/>
  <c r="CE2240" i="1"/>
  <c r="CF2240" i="1"/>
  <c r="CG2240" i="1"/>
  <c r="CJ2240" i="1"/>
  <c r="CK2240" i="1"/>
  <c r="CL2240" i="1"/>
  <c r="CM2240" i="1"/>
  <c r="CN2240" i="1"/>
  <c r="CC2241" i="1"/>
  <c r="CE2241" i="1"/>
  <c r="CF2241" i="1"/>
  <c r="CG2241" i="1"/>
  <c r="CJ2241" i="1"/>
  <c r="CK2241" i="1"/>
  <c r="CL2241" i="1"/>
  <c r="CM2241" i="1"/>
  <c r="CN2241" i="1"/>
  <c r="CC2242" i="1"/>
  <c r="CE2242" i="1"/>
  <c r="CF2242" i="1"/>
  <c r="CG2242" i="1"/>
  <c r="CJ2242" i="1"/>
  <c r="CK2242" i="1"/>
  <c r="CL2242" i="1"/>
  <c r="CM2242" i="1"/>
  <c r="CN2242" i="1"/>
  <c r="CC2243" i="1"/>
  <c r="CD2243" i="1" s="1"/>
  <c r="CE2243" i="1"/>
  <c r="CF2243" i="1"/>
  <c r="CG2243" i="1"/>
  <c r="CJ2243" i="1"/>
  <c r="CK2243" i="1"/>
  <c r="CL2243" i="1"/>
  <c r="CM2243" i="1"/>
  <c r="CN2243" i="1"/>
  <c r="CC2244" i="1"/>
  <c r="CD2244" i="1" s="1"/>
  <c r="CE2244" i="1"/>
  <c r="CF2244" i="1"/>
  <c r="CG2244" i="1"/>
  <c r="CJ2244" i="1"/>
  <c r="CK2244" i="1"/>
  <c r="CL2244" i="1"/>
  <c r="CM2244" i="1"/>
  <c r="CN2244" i="1"/>
  <c r="CC2245" i="1"/>
  <c r="CE2245" i="1"/>
  <c r="CF2245" i="1"/>
  <c r="CG2245" i="1"/>
  <c r="CJ2245" i="1"/>
  <c r="CK2245" i="1"/>
  <c r="CL2245" i="1"/>
  <c r="CM2245" i="1"/>
  <c r="CN2245" i="1"/>
  <c r="CC2246" i="1"/>
  <c r="CD2246" i="1" s="1"/>
  <c r="CE2246" i="1"/>
  <c r="CF2246" i="1"/>
  <c r="CG2246" i="1"/>
  <c r="CJ2246" i="1"/>
  <c r="CK2246" i="1"/>
  <c r="CL2246" i="1"/>
  <c r="CM2246" i="1"/>
  <c r="CN2246" i="1"/>
  <c r="CC2247" i="1"/>
  <c r="CE2247" i="1"/>
  <c r="CF2247" i="1"/>
  <c r="CG2247" i="1"/>
  <c r="CJ2247" i="1"/>
  <c r="CK2247" i="1"/>
  <c r="CL2247" i="1"/>
  <c r="CM2247" i="1"/>
  <c r="CN2247" i="1"/>
  <c r="CC2248" i="1"/>
  <c r="CE2248" i="1"/>
  <c r="CF2248" i="1"/>
  <c r="CG2248" i="1"/>
  <c r="CJ2248" i="1"/>
  <c r="CK2248" i="1"/>
  <c r="CL2248" i="1"/>
  <c r="CM2248" i="1"/>
  <c r="CN2248" i="1"/>
  <c r="CC2249" i="1"/>
  <c r="CD2249" i="1" s="1"/>
  <c r="CE2249" i="1"/>
  <c r="CF2249" i="1"/>
  <c r="CG2249" i="1"/>
  <c r="CJ2249" i="1"/>
  <c r="CK2249" i="1"/>
  <c r="CL2249" i="1"/>
  <c r="CM2249" i="1"/>
  <c r="CN2249" i="1"/>
  <c r="CC2250" i="1"/>
  <c r="CD2250" i="1" s="1"/>
  <c r="CE2250" i="1"/>
  <c r="CF2250" i="1"/>
  <c r="CG2250" i="1"/>
  <c r="CJ2250" i="1"/>
  <c r="CK2250" i="1"/>
  <c r="CL2250" i="1"/>
  <c r="CM2250" i="1"/>
  <c r="CN2250" i="1"/>
  <c r="CC2251" i="1"/>
  <c r="CE2251" i="1"/>
  <c r="CF2251" i="1"/>
  <c r="CG2251" i="1"/>
  <c r="CJ2251" i="1"/>
  <c r="CK2251" i="1"/>
  <c r="CL2251" i="1"/>
  <c r="CM2251" i="1"/>
  <c r="CN2251" i="1"/>
  <c r="CC2252" i="1"/>
  <c r="CE2252" i="1"/>
  <c r="CF2252" i="1"/>
  <c r="CG2252" i="1"/>
  <c r="CJ2252" i="1"/>
  <c r="CK2252" i="1"/>
  <c r="CL2252" i="1"/>
  <c r="CM2252" i="1"/>
  <c r="CN2252" i="1"/>
  <c r="CC2253" i="1"/>
  <c r="CD2253" i="1" s="1"/>
  <c r="CE2253" i="1"/>
  <c r="CF2253" i="1"/>
  <c r="CG2253" i="1"/>
  <c r="CJ2253" i="1"/>
  <c r="CK2253" i="1"/>
  <c r="CL2253" i="1"/>
  <c r="CM2253" i="1"/>
  <c r="CN2253" i="1"/>
  <c r="CC2254" i="1"/>
  <c r="CD2254" i="1" s="1"/>
  <c r="CE2254" i="1"/>
  <c r="CF2254" i="1"/>
  <c r="CG2254" i="1"/>
  <c r="CJ2254" i="1"/>
  <c r="CK2254" i="1"/>
  <c r="CL2254" i="1"/>
  <c r="CM2254" i="1"/>
  <c r="CN2254" i="1"/>
  <c r="CC2255" i="1"/>
  <c r="CD2255" i="1" s="1"/>
  <c r="CE2255" i="1"/>
  <c r="CF2255" i="1"/>
  <c r="CG2255" i="1"/>
  <c r="CJ2255" i="1"/>
  <c r="CK2255" i="1"/>
  <c r="CL2255" i="1"/>
  <c r="CM2255" i="1"/>
  <c r="CN2255" i="1"/>
  <c r="CC2256" i="1"/>
  <c r="CD2256" i="1" s="1"/>
  <c r="CE2256" i="1"/>
  <c r="CF2256" i="1"/>
  <c r="CG2256" i="1"/>
  <c r="CJ2256" i="1"/>
  <c r="CK2256" i="1"/>
  <c r="CL2256" i="1"/>
  <c r="CM2256" i="1"/>
  <c r="CN2256" i="1"/>
  <c r="CC2257" i="1"/>
  <c r="CD2257" i="1" s="1"/>
  <c r="CE2257" i="1"/>
  <c r="CF2257" i="1"/>
  <c r="CG2257" i="1"/>
  <c r="CJ2257" i="1"/>
  <c r="CK2257" i="1"/>
  <c r="CL2257" i="1"/>
  <c r="CM2257" i="1"/>
  <c r="CN2257" i="1"/>
  <c r="CC2258" i="1"/>
  <c r="CE2258" i="1"/>
  <c r="CF2258" i="1"/>
  <c r="CG2258" i="1"/>
  <c r="CJ2258" i="1"/>
  <c r="CK2258" i="1"/>
  <c r="CL2258" i="1"/>
  <c r="CM2258" i="1"/>
  <c r="CN2258" i="1"/>
  <c r="CC2259" i="1"/>
  <c r="CE2259" i="1"/>
  <c r="CF2259" i="1"/>
  <c r="CG2259" i="1"/>
  <c r="CJ2259" i="1"/>
  <c r="CK2259" i="1"/>
  <c r="CL2259" i="1"/>
  <c r="CM2259" i="1"/>
  <c r="CN2259" i="1"/>
  <c r="CC2260" i="1"/>
  <c r="CD2260" i="1" s="1"/>
  <c r="CE2260" i="1"/>
  <c r="CF2260" i="1"/>
  <c r="CG2260" i="1"/>
  <c r="CJ2260" i="1"/>
  <c r="CK2260" i="1"/>
  <c r="CL2260" i="1"/>
  <c r="CM2260" i="1"/>
  <c r="CN2260" i="1"/>
  <c r="CC2261" i="1"/>
  <c r="CD2261" i="1" s="1"/>
  <c r="CE2261" i="1"/>
  <c r="CF2261" i="1"/>
  <c r="CG2261" i="1"/>
  <c r="CJ2261" i="1"/>
  <c r="CK2261" i="1"/>
  <c r="CL2261" i="1"/>
  <c r="CM2261" i="1"/>
  <c r="CN2261" i="1"/>
  <c r="CC2262" i="1"/>
  <c r="CE2262" i="1"/>
  <c r="CF2262" i="1"/>
  <c r="CG2262" i="1"/>
  <c r="CJ2262" i="1"/>
  <c r="CK2262" i="1"/>
  <c r="CL2262" i="1"/>
  <c r="CM2262" i="1"/>
  <c r="CN2262" i="1"/>
  <c r="CC2263" i="1"/>
  <c r="CE2263" i="1"/>
  <c r="CF2263" i="1"/>
  <c r="CG2263" i="1"/>
  <c r="CJ2263" i="1"/>
  <c r="CK2263" i="1"/>
  <c r="CL2263" i="1"/>
  <c r="CM2263" i="1"/>
  <c r="CN2263" i="1"/>
  <c r="CC2264" i="1"/>
  <c r="CE2264" i="1"/>
  <c r="CF2264" i="1"/>
  <c r="CG2264" i="1"/>
  <c r="CJ2264" i="1"/>
  <c r="CK2264" i="1"/>
  <c r="CL2264" i="1"/>
  <c r="CM2264" i="1"/>
  <c r="CN2264" i="1"/>
  <c r="CC2265" i="1"/>
  <c r="CE2265" i="1"/>
  <c r="CF2265" i="1"/>
  <c r="CG2265" i="1"/>
  <c r="CJ2265" i="1"/>
  <c r="CK2265" i="1"/>
  <c r="CL2265" i="1"/>
  <c r="CM2265" i="1"/>
  <c r="CN2265" i="1"/>
  <c r="CC2266" i="1"/>
  <c r="CD2266" i="1" s="1"/>
  <c r="CE2266" i="1"/>
  <c r="CF2266" i="1"/>
  <c r="CG2266" i="1"/>
  <c r="CJ2266" i="1"/>
  <c r="CK2266" i="1"/>
  <c r="CL2266" i="1"/>
  <c r="CM2266" i="1"/>
  <c r="CN2266" i="1"/>
  <c r="CC2267" i="1"/>
  <c r="CE2267" i="1"/>
  <c r="CF2267" i="1"/>
  <c r="CG2267" i="1"/>
  <c r="CJ2267" i="1"/>
  <c r="CK2267" i="1"/>
  <c r="CL2267" i="1"/>
  <c r="CM2267" i="1"/>
  <c r="CN2267" i="1"/>
  <c r="CC2268" i="1"/>
  <c r="CE2268" i="1"/>
  <c r="CF2268" i="1"/>
  <c r="CG2268" i="1"/>
  <c r="CJ2268" i="1"/>
  <c r="CK2268" i="1"/>
  <c r="CL2268" i="1"/>
  <c r="CM2268" i="1"/>
  <c r="CN2268" i="1"/>
  <c r="CC2269" i="1"/>
  <c r="CD2269" i="1" s="1"/>
  <c r="CE2269" i="1"/>
  <c r="CF2269" i="1"/>
  <c r="CG2269" i="1"/>
  <c r="CJ2269" i="1"/>
  <c r="CK2269" i="1"/>
  <c r="CL2269" i="1"/>
  <c r="CM2269" i="1"/>
  <c r="CN2269" i="1"/>
  <c r="CC2270" i="1"/>
  <c r="CE2270" i="1"/>
  <c r="CF2270" i="1"/>
  <c r="CG2270" i="1"/>
  <c r="CJ2270" i="1"/>
  <c r="CK2270" i="1"/>
  <c r="CL2270" i="1"/>
  <c r="CM2270" i="1"/>
  <c r="CN2270" i="1"/>
  <c r="CC2271" i="1"/>
  <c r="CD2271" i="1" s="1"/>
  <c r="CE2271" i="1"/>
  <c r="CF2271" i="1"/>
  <c r="CG2271" i="1"/>
  <c r="CJ2271" i="1"/>
  <c r="CK2271" i="1"/>
  <c r="CL2271" i="1"/>
  <c r="CM2271" i="1"/>
  <c r="CN2271" i="1"/>
  <c r="CC2272" i="1"/>
  <c r="CD2272" i="1" s="1"/>
  <c r="CE2272" i="1"/>
  <c r="CF2272" i="1"/>
  <c r="CG2272" i="1"/>
  <c r="CJ2272" i="1"/>
  <c r="CK2272" i="1"/>
  <c r="CL2272" i="1"/>
  <c r="CM2272" i="1"/>
  <c r="CN2272" i="1"/>
  <c r="CC2273" i="1"/>
  <c r="CE2273" i="1"/>
  <c r="CF2273" i="1"/>
  <c r="CG2273" i="1"/>
  <c r="CJ2273" i="1"/>
  <c r="CK2273" i="1"/>
  <c r="CL2273" i="1"/>
  <c r="CM2273" i="1"/>
  <c r="CN2273" i="1"/>
  <c r="CC2274" i="1"/>
  <c r="CD2274" i="1" s="1"/>
  <c r="CE2274" i="1"/>
  <c r="CF2274" i="1"/>
  <c r="CG2274" i="1"/>
  <c r="CJ2274" i="1"/>
  <c r="CK2274" i="1"/>
  <c r="CL2274" i="1"/>
  <c r="CM2274" i="1"/>
  <c r="CN2274" i="1"/>
  <c r="CC2275" i="1"/>
  <c r="CE2275" i="1"/>
  <c r="CF2275" i="1"/>
  <c r="CG2275" i="1"/>
  <c r="CJ2275" i="1"/>
  <c r="CK2275" i="1"/>
  <c r="CL2275" i="1"/>
  <c r="CM2275" i="1"/>
  <c r="CN2275" i="1"/>
  <c r="CC2276" i="1"/>
  <c r="CE2276" i="1"/>
  <c r="CF2276" i="1"/>
  <c r="CG2276" i="1"/>
  <c r="CJ2276" i="1"/>
  <c r="CK2276" i="1"/>
  <c r="CL2276" i="1"/>
  <c r="CM2276" i="1"/>
  <c r="CN2276" i="1"/>
  <c r="CC2277" i="1"/>
  <c r="CD2277" i="1" s="1"/>
  <c r="CE2277" i="1"/>
  <c r="CF2277" i="1"/>
  <c r="CG2277" i="1"/>
  <c r="CJ2277" i="1"/>
  <c r="CK2277" i="1"/>
  <c r="CL2277" i="1"/>
  <c r="CM2277" i="1"/>
  <c r="CN2277" i="1"/>
  <c r="CC2278" i="1"/>
  <c r="CE2278" i="1"/>
  <c r="CF2278" i="1"/>
  <c r="CG2278" i="1"/>
  <c r="CJ2278" i="1"/>
  <c r="CK2278" i="1"/>
  <c r="CL2278" i="1"/>
  <c r="CM2278" i="1"/>
  <c r="CN2278" i="1"/>
  <c r="CC2279" i="1"/>
  <c r="CD2279" i="1" s="1"/>
  <c r="CE2279" i="1"/>
  <c r="CF2279" i="1"/>
  <c r="CG2279" i="1"/>
  <c r="CJ2279" i="1"/>
  <c r="CK2279" i="1"/>
  <c r="CL2279" i="1"/>
  <c r="CM2279" i="1"/>
  <c r="CN2279" i="1"/>
  <c r="CC2280" i="1"/>
  <c r="CD2280" i="1" s="1"/>
  <c r="CE2280" i="1"/>
  <c r="CF2280" i="1"/>
  <c r="CG2280" i="1"/>
  <c r="CJ2280" i="1"/>
  <c r="CK2280" i="1"/>
  <c r="CL2280" i="1"/>
  <c r="CM2280" i="1"/>
  <c r="CN2280" i="1"/>
  <c r="CC2281" i="1"/>
  <c r="CE2281" i="1"/>
  <c r="CF2281" i="1"/>
  <c r="CG2281" i="1"/>
  <c r="CJ2281" i="1"/>
  <c r="CK2281" i="1"/>
  <c r="CL2281" i="1"/>
  <c r="CM2281" i="1"/>
  <c r="CN2281" i="1"/>
  <c r="CC2282" i="1"/>
  <c r="CD2282" i="1" s="1"/>
  <c r="CE2282" i="1"/>
  <c r="CF2282" i="1"/>
  <c r="CG2282" i="1"/>
  <c r="CJ2282" i="1"/>
  <c r="CK2282" i="1"/>
  <c r="CL2282" i="1"/>
  <c r="CM2282" i="1"/>
  <c r="CN2282" i="1"/>
  <c r="CC2283" i="1"/>
  <c r="CE2283" i="1"/>
  <c r="CF2283" i="1"/>
  <c r="CG2283" i="1"/>
  <c r="CJ2283" i="1"/>
  <c r="CK2283" i="1"/>
  <c r="CL2283" i="1"/>
  <c r="CM2283" i="1"/>
  <c r="CN2283" i="1"/>
  <c r="CC2284" i="1"/>
  <c r="CE2284" i="1"/>
  <c r="CF2284" i="1"/>
  <c r="CG2284" i="1"/>
  <c r="CJ2284" i="1"/>
  <c r="CK2284" i="1"/>
  <c r="CL2284" i="1"/>
  <c r="CM2284" i="1"/>
  <c r="CN2284" i="1"/>
  <c r="CC2285" i="1"/>
  <c r="CD2285" i="1" s="1"/>
  <c r="CE2285" i="1"/>
  <c r="CF2285" i="1"/>
  <c r="CG2285" i="1"/>
  <c r="CJ2285" i="1"/>
  <c r="CK2285" i="1"/>
  <c r="CL2285" i="1"/>
  <c r="CM2285" i="1"/>
  <c r="CN2285" i="1"/>
  <c r="CC2286" i="1"/>
  <c r="CE2286" i="1"/>
  <c r="CF2286" i="1"/>
  <c r="CG2286" i="1"/>
  <c r="CJ2286" i="1"/>
  <c r="CK2286" i="1"/>
  <c r="CL2286" i="1"/>
  <c r="CM2286" i="1"/>
  <c r="CN2286" i="1"/>
  <c r="CC2287" i="1"/>
  <c r="CD2287" i="1" s="1"/>
  <c r="CE2287" i="1"/>
  <c r="CF2287" i="1"/>
  <c r="CG2287" i="1"/>
  <c r="CJ2287" i="1"/>
  <c r="CK2287" i="1"/>
  <c r="CL2287" i="1"/>
  <c r="CM2287" i="1"/>
  <c r="CN2287" i="1"/>
  <c r="CC2288" i="1"/>
  <c r="CD2288" i="1" s="1"/>
  <c r="CE2288" i="1"/>
  <c r="CF2288" i="1"/>
  <c r="CG2288" i="1"/>
  <c r="CJ2288" i="1"/>
  <c r="CK2288" i="1"/>
  <c r="CL2288" i="1"/>
  <c r="CM2288" i="1"/>
  <c r="CN2288" i="1"/>
  <c r="CC2289" i="1"/>
  <c r="CE2289" i="1"/>
  <c r="CF2289" i="1"/>
  <c r="CG2289" i="1"/>
  <c r="CJ2289" i="1"/>
  <c r="CK2289" i="1"/>
  <c r="CL2289" i="1"/>
  <c r="CM2289" i="1"/>
  <c r="CN2289" i="1"/>
  <c r="CC2290" i="1"/>
  <c r="CD2290" i="1" s="1"/>
  <c r="CE2290" i="1"/>
  <c r="CF2290" i="1"/>
  <c r="CG2290" i="1"/>
  <c r="CJ2290" i="1"/>
  <c r="CK2290" i="1"/>
  <c r="CL2290" i="1"/>
  <c r="CM2290" i="1"/>
  <c r="CN2290" i="1"/>
  <c r="CC2291" i="1"/>
  <c r="CE2291" i="1"/>
  <c r="CF2291" i="1"/>
  <c r="CG2291" i="1"/>
  <c r="CJ2291" i="1"/>
  <c r="CK2291" i="1"/>
  <c r="CL2291" i="1"/>
  <c r="CM2291" i="1"/>
  <c r="CN2291" i="1"/>
  <c r="CC2292" i="1"/>
  <c r="CE2292" i="1"/>
  <c r="CF2292" i="1"/>
  <c r="CG2292" i="1"/>
  <c r="CJ2292" i="1"/>
  <c r="CK2292" i="1"/>
  <c r="CL2292" i="1"/>
  <c r="CM2292" i="1"/>
  <c r="CN2292" i="1"/>
  <c r="CC2293" i="1"/>
  <c r="CD2293" i="1" s="1"/>
  <c r="CE2293" i="1"/>
  <c r="CF2293" i="1"/>
  <c r="CG2293" i="1"/>
  <c r="CJ2293" i="1"/>
  <c r="CK2293" i="1"/>
  <c r="CL2293" i="1"/>
  <c r="CM2293" i="1"/>
  <c r="CN2293" i="1"/>
  <c r="CC2294" i="1"/>
  <c r="CE2294" i="1"/>
  <c r="CF2294" i="1"/>
  <c r="CG2294" i="1"/>
  <c r="CJ2294" i="1"/>
  <c r="CK2294" i="1"/>
  <c r="CL2294" i="1"/>
  <c r="CM2294" i="1"/>
  <c r="CN2294" i="1"/>
  <c r="CC2295" i="1"/>
  <c r="CD2295" i="1" s="1"/>
  <c r="CE2295" i="1"/>
  <c r="CF2295" i="1"/>
  <c r="CG2295" i="1"/>
  <c r="CJ2295" i="1"/>
  <c r="CK2295" i="1"/>
  <c r="CL2295" i="1"/>
  <c r="CM2295" i="1"/>
  <c r="CN2295" i="1"/>
  <c r="CC2296" i="1"/>
  <c r="CD2296" i="1" s="1"/>
  <c r="CE2296" i="1"/>
  <c r="CF2296" i="1"/>
  <c r="CG2296" i="1"/>
  <c r="CJ2296" i="1"/>
  <c r="CK2296" i="1"/>
  <c r="CL2296" i="1"/>
  <c r="CM2296" i="1"/>
  <c r="CN2296" i="1"/>
  <c r="CC2297" i="1"/>
  <c r="CE2297" i="1"/>
  <c r="CF2297" i="1"/>
  <c r="CG2297" i="1"/>
  <c r="CJ2297" i="1"/>
  <c r="CK2297" i="1"/>
  <c r="CL2297" i="1"/>
  <c r="CM2297" i="1"/>
  <c r="CN2297" i="1"/>
  <c r="CC2298" i="1"/>
  <c r="CD2298" i="1" s="1"/>
  <c r="CE2298" i="1"/>
  <c r="CF2298" i="1"/>
  <c r="CG2298" i="1"/>
  <c r="CJ2298" i="1"/>
  <c r="CK2298" i="1"/>
  <c r="CL2298" i="1"/>
  <c r="CM2298" i="1"/>
  <c r="CN2298" i="1"/>
  <c r="CC2299" i="1"/>
  <c r="CE2299" i="1"/>
  <c r="CF2299" i="1"/>
  <c r="CG2299" i="1"/>
  <c r="CJ2299" i="1"/>
  <c r="CK2299" i="1"/>
  <c r="CL2299" i="1"/>
  <c r="CM2299" i="1"/>
  <c r="CN2299" i="1"/>
  <c r="CC2300" i="1"/>
  <c r="CE2300" i="1"/>
  <c r="CF2300" i="1"/>
  <c r="CG2300" i="1"/>
  <c r="CJ2300" i="1"/>
  <c r="CK2300" i="1"/>
  <c r="CL2300" i="1"/>
  <c r="CM2300" i="1"/>
  <c r="CN2300" i="1"/>
  <c r="CC2301" i="1"/>
  <c r="CD2301" i="1" s="1"/>
  <c r="CE2301" i="1"/>
  <c r="CF2301" i="1"/>
  <c r="CG2301" i="1"/>
  <c r="CJ2301" i="1"/>
  <c r="CK2301" i="1"/>
  <c r="CL2301" i="1"/>
  <c r="CM2301" i="1"/>
  <c r="CN2301" i="1"/>
  <c r="CC2302" i="1"/>
  <c r="CD2302" i="1" s="1"/>
  <c r="CE2302" i="1"/>
  <c r="CF2302" i="1"/>
  <c r="CG2302" i="1"/>
  <c r="CJ2302" i="1"/>
  <c r="CK2302" i="1"/>
  <c r="CL2302" i="1"/>
  <c r="CM2302" i="1"/>
  <c r="CN2302" i="1"/>
  <c r="CC2303" i="1"/>
  <c r="CD2303" i="1" s="1"/>
  <c r="CE2303" i="1"/>
  <c r="CF2303" i="1"/>
  <c r="CG2303" i="1"/>
  <c r="CJ2303" i="1"/>
  <c r="CK2303" i="1"/>
  <c r="CL2303" i="1"/>
  <c r="CM2303" i="1"/>
  <c r="CN2303" i="1"/>
  <c r="CC2304" i="1"/>
  <c r="CD2304" i="1" s="1"/>
  <c r="CE2304" i="1"/>
  <c r="CF2304" i="1"/>
  <c r="CG2304" i="1"/>
  <c r="CJ2304" i="1"/>
  <c r="CK2304" i="1"/>
  <c r="CL2304" i="1"/>
  <c r="CM2304" i="1"/>
  <c r="CN2304" i="1"/>
  <c r="CC2305" i="1"/>
  <c r="CE2305" i="1"/>
  <c r="CF2305" i="1"/>
  <c r="CG2305" i="1"/>
  <c r="CJ2305" i="1"/>
  <c r="CK2305" i="1"/>
  <c r="CL2305" i="1"/>
  <c r="CM2305" i="1"/>
  <c r="CN2305" i="1"/>
  <c r="CC2306" i="1"/>
  <c r="CD2306" i="1" s="1"/>
  <c r="CE2306" i="1"/>
  <c r="CF2306" i="1"/>
  <c r="CG2306" i="1"/>
  <c r="CJ2306" i="1"/>
  <c r="CK2306" i="1"/>
  <c r="CL2306" i="1"/>
  <c r="CM2306" i="1"/>
  <c r="CN2306" i="1"/>
  <c r="CC2307" i="1"/>
  <c r="CE2307" i="1"/>
  <c r="CF2307" i="1"/>
  <c r="CG2307" i="1"/>
  <c r="CJ2307" i="1"/>
  <c r="CK2307" i="1"/>
  <c r="CL2307" i="1"/>
  <c r="CM2307" i="1"/>
  <c r="CN2307" i="1"/>
  <c r="CC2308" i="1"/>
  <c r="CD2308" i="1" s="1"/>
  <c r="CE2308" i="1"/>
  <c r="CF2308" i="1"/>
  <c r="CG2308" i="1"/>
  <c r="CJ2308" i="1"/>
  <c r="CK2308" i="1"/>
  <c r="CL2308" i="1"/>
  <c r="CM2308" i="1"/>
  <c r="CN2308" i="1"/>
  <c r="CC2309" i="1"/>
  <c r="CE2309" i="1"/>
  <c r="CF2309" i="1"/>
  <c r="CG2309" i="1"/>
  <c r="CJ2309" i="1"/>
  <c r="CK2309" i="1"/>
  <c r="CL2309" i="1"/>
  <c r="CM2309" i="1"/>
  <c r="CN2309" i="1"/>
  <c r="CC2310" i="1"/>
  <c r="CE2310" i="1"/>
  <c r="CF2310" i="1"/>
  <c r="CG2310" i="1"/>
  <c r="CJ2310" i="1"/>
  <c r="CK2310" i="1"/>
  <c r="CL2310" i="1"/>
  <c r="CM2310" i="1"/>
  <c r="CN2310" i="1"/>
  <c r="CC2311" i="1"/>
  <c r="CE2311" i="1"/>
  <c r="CF2311" i="1"/>
  <c r="CG2311" i="1"/>
  <c r="CJ2311" i="1"/>
  <c r="CK2311" i="1"/>
  <c r="CL2311" i="1"/>
  <c r="CM2311" i="1"/>
  <c r="CN2311" i="1"/>
  <c r="CC2312" i="1"/>
  <c r="CE2312" i="1"/>
  <c r="CF2312" i="1"/>
  <c r="CG2312" i="1"/>
  <c r="CJ2312" i="1"/>
  <c r="CK2312" i="1"/>
  <c r="CL2312" i="1"/>
  <c r="CM2312" i="1"/>
  <c r="CN2312" i="1"/>
  <c r="CC2313" i="1"/>
  <c r="CE2313" i="1"/>
  <c r="CF2313" i="1"/>
  <c r="CG2313" i="1"/>
  <c r="CJ2313" i="1"/>
  <c r="CK2313" i="1"/>
  <c r="CL2313" i="1"/>
  <c r="CM2313" i="1"/>
  <c r="CN2313" i="1"/>
  <c r="CC2314" i="1"/>
  <c r="CE2314" i="1"/>
  <c r="CF2314" i="1"/>
  <c r="CG2314" i="1"/>
  <c r="CJ2314" i="1"/>
  <c r="CK2314" i="1"/>
  <c r="CL2314" i="1"/>
  <c r="CM2314" i="1"/>
  <c r="CN2314" i="1"/>
  <c r="CC2315" i="1"/>
  <c r="CE2315" i="1"/>
  <c r="CF2315" i="1"/>
  <c r="CG2315" i="1"/>
  <c r="CJ2315" i="1"/>
  <c r="CK2315" i="1"/>
  <c r="CL2315" i="1"/>
  <c r="CM2315" i="1"/>
  <c r="CN2315" i="1"/>
  <c r="CC2316" i="1"/>
  <c r="CD2316" i="1" s="1"/>
  <c r="CE2316" i="1"/>
  <c r="CF2316" i="1"/>
  <c r="CG2316" i="1"/>
  <c r="CJ2316" i="1"/>
  <c r="CK2316" i="1"/>
  <c r="CL2316" i="1"/>
  <c r="CM2316" i="1"/>
  <c r="CN2316" i="1"/>
  <c r="CC2317" i="1"/>
  <c r="CE2317" i="1"/>
  <c r="CF2317" i="1"/>
  <c r="CG2317" i="1"/>
  <c r="CJ2317" i="1"/>
  <c r="CK2317" i="1"/>
  <c r="CL2317" i="1"/>
  <c r="CM2317" i="1"/>
  <c r="CN2317" i="1"/>
  <c r="CC2318" i="1"/>
  <c r="CD2318" i="1" s="1"/>
  <c r="CE2318" i="1"/>
  <c r="CF2318" i="1"/>
  <c r="CG2318" i="1"/>
  <c r="CJ2318" i="1"/>
  <c r="CK2318" i="1"/>
  <c r="CL2318" i="1"/>
  <c r="CM2318" i="1"/>
  <c r="CN2318" i="1"/>
  <c r="CC2319" i="1"/>
  <c r="CE2319" i="1"/>
  <c r="CF2319" i="1"/>
  <c r="CG2319" i="1"/>
  <c r="CJ2319" i="1"/>
  <c r="CK2319" i="1"/>
  <c r="CL2319" i="1"/>
  <c r="CM2319" i="1"/>
  <c r="CN2319" i="1"/>
  <c r="CC2320" i="1"/>
  <c r="CE2320" i="1"/>
  <c r="CF2320" i="1"/>
  <c r="CG2320" i="1"/>
  <c r="CJ2320" i="1"/>
  <c r="CK2320" i="1"/>
  <c r="CL2320" i="1"/>
  <c r="CM2320" i="1"/>
  <c r="CN2320" i="1"/>
  <c r="CC2321" i="1"/>
  <c r="CE2321" i="1"/>
  <c r="CF2321" i="1"/>
  <c r="CG2321" i="1"/>
  <c r="CJ2321" i="1"/>
  <c r="CK2321" i="1"/>
  <c r="CL2321" i="1"/>
  <c r="CM2321" i="1"/>
  <c r="CN2321" i="1"/>
  <c r="CC2322" i="1"/>
  <c r="CD2322" i="1" s="1"/>
  <c r="CE2322" i="1"/>
  <c r="CF2322" i="1"/>
  <c r="CG2322" i="1"/>
  <c r="CJ2322" i="1"/>
  <c r="CK2322" i="1"/>
  <c r="CL2322" i="1"/>
  <c r="CM2322" i="1"/>
  <c r="CN2322" i="1"/>
  <c r="CC2323" i="1"/>
  <c r="CE2323" i="1"/>
  <c r="CF2323" i="1"/>
  <c r="CG2323" i="1"/>
  <c r="CJ2323" i="1"/>
  <c r="CK2323" i="1"/>
  <c r="CL2323" i="1"/>
  <c r="CM2323" i="1"/>
  <c r="CN2323" i="1"/>
  <c r="CC2324" i="1"/>
  <c r="CE2324" i="1"/>
  <c r="CF2324" i="1"/>
  <c r="CG2324" i="1"/>
  <c r="CJ2324" i="1"/>
  <c r="CK2324" i="1"/>
  <c r="CL2324" i="1"/>
  <c r="CM2324" i="1"/>
  <c r="CN2324" i="1"/>
  <c r="CC2325" i="1"/>
  <c r="CE2325" i="1"/>
  <c r="CF2325" i="1"/>
  <c r="CG2325" i="1"/>
  <c r="CJ2325" i="1"/>
  <c r="CK2325" i="1"/>
  <c r="CL2325" i="1"/>
  <c r="CM2325" i="1"/>
  <c r="CN2325" i="1"/>
  <c r="CC2326" i="1"/>
  <c r="CE2326" i="1"/>
  <c r="CF2326" i="1"/>
  <c r="CG2326" i="1"/>
  <c r="CJ2326" i="1"/>
  <c r="CK2326" i="1"/>
  <c r="CL2326" i="1"/>
  <c r="CM2326" i="1"/>
  <c r="CN2326" i="1"/>
  <c r="CC2327" i="1"/>
  <c r="CE2327" i="1"/>
  <c r="CF2327" i="1"/>
  <c r="CG2327" i="1"/>
  <c r="CJ2327" i="1"/>
  <c r="CK2327" i="1"/>
  <c r="CL2327" i="1"/>
  <c r="CM2327" i="1"/>
  <c r="CN2327" i="1"/>
  <c r="CC2328" i="1"/>
  <c r="CE2328" i="1"/>
  <c r="CF2328" i="1"/>
  <c r="CG2328" i="1"/>
  <c r="CJ2328" i="1"/>
  <c r="CK2328" i="1"/>
  <c r="CL2328" i="1"/>
  <c r="CM2328" i="1"/>
  <c r="CN2328" i="1"/>
  <c r="CC2329" i="1"/>
  <c r="CE2329" i="1"/>
  <c r="CF2329" i="1"/>
  <c r="CG2329" i="1"/>
  <c r="CJ2329" i="1"/>
  <c r="CK2329" i="1"/>
  <c r="CL2329" i="1"/>
  <c r="CM2329" i="1"/>
  <c r="CN2329" i="1"/>
  <c r="CC2330" i="1"/>
  <c r="CE2330" i="1"/>
  <c r="CF2330" i="1"/>
  <c r="CG2330" i="1"/>
  <c r="CJ2330" i="1"/>
  <c r="CK2330" i="1"/>
  <c r="CL2330" i="1"/>
  <c r="CM2330" i="1"/>
  <c r="CN2330" i="1"/>
  <c r="CC2331" i="1"/>
  <c r="CD2331" i="1" s="1"/>
  <c r="CE2331" i="1"/>
  <c r="CF2331" i="1"/>
  <c r="CG2331" i="1"/>
  <c r="CJ2331" i="1"/>
  <c r="CK2331" i="1"/>
  <c r="CL2331" i="1"/>
  <c r="CM2331" i="1"/>
  <c r="CN2331" i="1"/>
  <c r="CC2332" i="1"/>
  <c r="CE2332" i="1"/>
  <c r="CF2332" i="1"/>
  <c r="CG2332" i="1"/>
  <c r="CJ2332" i="1"/>
  <c r="CK2332" i="1"/>
  <c r="CL2332" i="1"/>
  <c r="CM2332" i="1"/>
  <c r="CN2332" i="1"/>
  <c r="CC2333" i="1"/>
  <c r="CE2333" i="1"/>
  <c r="CF2333" i="1"/>
  <c r="CG2333" i="1"/>
  <c r="CJ2333" i="1"/>
  <c r="CK2333" i="1"/>
  <c r="CL2333" i="1"/>
  <c r="CM2333" i="1"/>
  <c r="CN2333" i="1"/>
  <c r="CC2334" i="1"/>
  <c r="CD2334" i="1" s="1"/>
  <c r="CE2334" i="1"/>
  <c r="CF2334" i="1"/>
  <c r="CG2334" i="1"/>
  <c r="CJ2334" i="1"/>
  <c r="CK2334" i="1"/>
  <c r="CL2334" i="1"/>
  <c r="CM2334" i="1"/>
  <c r="CN2334" i="1"/>
  <c r="CC2335" i="1"/>
  <c r="CE2335" i="1"/>
  <c r="CF2335" i="1"/>
  <c r="CG2335" i="1"/>
  <c r="CJ2335" i="1"/>
  <c r="CK2335" i="1"/>
  <c r="CL2335" i="1"/>
  <c r="CM2335" i="1"/>
  <c r="CN2335" i="1"/>
  <c r="CC2336" i="1"/>
  <c r="CE2336" i="1"/>
  <c r="CF2336" i="1"/>
  <c r="CG2336" i="1"/>
  <c r="CJ2336" i="1"/>
  <c r="CK2336" i="1"/>
  <c r="CL2336" i="1"/>
  <c r="CM2336" i="1"/>
  <c r="CN2336" i="1"/>
  <c r="CC2337" i="1"/>
  <c r="CE2337" i="1"/>
  <c r="CF2337" i="1"/>
  <c r="CG2337" i="1"/>
  <c r="CJ2337" i="1"/>
  <c r="CK2337" i="1"/>
  <c r="CL2337" i="1"/>
  <c r="CM2337" i="1"/>
  <c r="CN2337" i="1"/>
  <c r="CC2338" i="1"/>
  <c r="CD2338" i="1" s="1"/>
  <c r="CE2338" i="1"/>
  <c r="CF2338" i="1"/>
  <c r="CG2338" i="1"/>
  <c r="CJ2338" i="1"/>
  <c r="CK2338" i="1"/>
  <c r="CL2338" i="1"/>
  <c r="CM2338" i="1"/>
  <c r="CN2338" i="1"/>
  <c r="CC2339" i="1"/>
  <c r="CE2339" i="1"/>
  <c r="CF2339" i="1"/>
  <c r="CG2339" i="1"/>
  <c r="CJ2339" i="1"/>
  <c r="CK2339" i="1"/>
  <c r="CL2339" i="1"/>
  <c r="CM2339" i="1"/>
  <c r="CN2339" i="1"/>
  <c r="CC2340" i="1"/>
  <c r="CD2340" i="1" s="1"/>
  <c r="CE2340" i="1"/>
  <c r="CF2340" i="1"/>
  <c r="CG2340" i="1"/>
  <c r="CJ2340" i="1"/>
  <c r="CK2340" i="1"/>
  <c r="CL2340" i="1"/>
  <c r="CM2340" i="1"/>
  <c r="CN2340" i="1"/>
  <c r="CC2341" i="1"/>
  <c r="CE2341" i="1"/>
  <c r="CF2341" i="1"/>
  <c r="CG2341" i="1"/>
  <c r="CJ2341" i="1"/>
  <c r="CK2341" i="1"/>
  <c r="CL2341" i="1"/>
  <c r="CM2341" i="1"/>
  <c r="CN2341" i="1"/>
  <c r="CC2342" i="1"/>
  <c r="CE2342" i="1"/>
  <c r="CF2342" i="1"/>
  <c r="CG2342" i="1"/>
  <c r="CJ2342" i="1"/>
  <c r="CK2342" i="1"/>
  <c r="CL2342" i="1"/>
  <c r="CM2342" i="1"/>
  <c r="CN2342" i="1"/>
  <c r="CC2343" i="1"/>
  <c r="CE2343" i="1"/>
  <c r="CF2343" i="1"/>
  <c r="CG2343" i="1"/>
  <c r="CJ2343" i="1"/>
  <c r="CK2343" i="1"/>
  <c r="CL2343" i="1"/>
  <c r="CM2343" i="1"/>
  <c r="CN2343" i="1"/>
  <c r="CC2344" i="1"/>
  <c r="CE2344" i="1"/>
  <c r="CF2344" i="1"/>
  <c r="CG2344" i="1"/>
  <c r="CJ2344" i="1"/>
  <c r="CK2344" i="1"/>
  <c r="CL2344" i="1"/>
  <c r="CM2344" i="1"/>
  <c r="CN2344" i="1"/>
  <c r="CC2345" i="1"/>
  <c r="CE2345" i="1"/>
  <c r="CF2345" i="1"/>
  <c r="CG2345" i="1"/>
  <c r="CJ2345" i="1"/>
  <c r="CK2345" i="1"/>
  <c r="CL2345" i="1"/>
  <c r="CM2345" i="1"/>
  <c r="CN2345" i="1"/>
  <c r="CC2346" i="1"/>
  <c r="CE2346" i="1"/>
  <c r="CF2346" i="1"/>
  <c r="CG2346" i="1"/>
  <c r="CJ2346" i="1"/>
  <c r="CK2346" i="1"/>
  <c r="CL2346" i="1"/>
  <c r="CM2346" i="1"/>
  <c r="CN2346" i="1"/>
  <c r="CC2347" i="1"/>
  <c r="CE2347" i="1"/>
  <c r="CF2347" i="1"/>
  <c r="CG2347" i="1"/>
  <c r="CJ2347" i="1"/>
  <c r="CK2347" i="1"/>
  <c r="CL2347" i="1"/>
  <c r="CM2347" i="1"/>
  <c r="CN2347" i="1"/>
  <c r="CC2348" i="1"/>
  <c r="CE2348" i="1"/>
  <c r="CF2348" i="1"/>
  <c r="CG2348" i="1"/>
  <c r="CJ2348" i="1"/>
  <c r="CK2348" i="1"/>
  <c r="CL2348" i="1"/>
  <c r="CM2348" i="1"/>
  <c r="CN2348" i="1"/>
  <c r="CC2349" i="1"/>
  <c r="CD2349" i="1" s="1"/>
  <c r="CE2349" i="1"/>
  <c r="CF2349" i="1"/>
  <c r="CG2349" i="1"/>
  <c r="CJ2349" i="1"/>
  <c r="CK2349" i="1"/>
  <c r="CL2349" i="1"/>
  <c r="CM2349" i="1"/>
  <c r="CN2349" i="1"/>
  <c r="CC2350" i="1"/>
  <c r="CE2350" i="1"/>
  <c r="CF2350" i="1"/>
  <c r="CG2350" i="1"/>
  <c r="CJ2350" i="1"/>
  <c r="CK2350" i="1"/>
  <c r="CL2350" i="1"/>
  <c r="CM2350" i="1"/>
  <c r="CN2350" i="1"/>
  <c r="CC2351" i="1"/>
  <c r="CE2351" i="1"/>
  <c r="CF2351" i="1"/>
  <c r="CG2351" i="1"/>
  <c r="CJ2351" i="1"/>
  <c r="CK2351" i="1"/>
  <c r="CL2351" i="1"/>
  <c r="CM2351" i="1"/>
  <c r="CN2351" i="1"/>
  <c r="CC2352" i="1"/>
  <c r="CD2352" i="1" s="1"/>
  <c r="CE2352" i="1"/>
  <c r="CF2352" i="1"/>
  <c r="CG2352" i="1"/>
  <c r="CJ2352" i="1"/>
  <c r="CK2352" i="1"/>
  <c r="CL2352" i="1"/>
  <c r="CM2352" i="1"/>
  <c r="CN2352" i="1"/>
  <c r="CC2353" i="1"/>
  <c r="CE2353" i="1"/>
  <c r="CF2353" i="1"/>
  <c r="CG2353" i="1"/>
  <c r="CJ2353" i="1"/>
  <c r="CK2353" i="1"/>
  <c r="CL2353" i="1"/>
  <c r="CM2353" i="1"/>
  <c r="CN2353" i="1"/>
  <c r="CC2354" i="1"/>
  <c r="CE2354" i="1"/>
  <c r="CF2354" i="1"/>
  <c r="CG2354" i="1"/>
  <c r="CJ2354" i="1"/>
  <c r="CK2354" i="1"/>
  <c r="CL2354" i="1"/>
  <c r="CM2354" i="1"/>
  <c r="CN2354" i="1"/>
  <c r="CC2355" i="1"/>
  <c r="CE2355" i="1"/>
  <c r="CF2355" i="1"/>
  <c r="CG2355" i="1"/>
  <c r="CJ2355" i="1"/>
  <c r="CK2355" i="1"/>
  <c r="CL2355" i="1"/>
  <c r="CM2355" i="1"/>
  <c r="CN2355" i="1"/>
  <c r="CC2356" i="1"/>
  <c r="CE2356" i="1"/>
  <c r="CF2356" i="1"/>
  <c r="CG2356" i="1"/>
  <c r="CJ2356" i="1"/>
  <c r="CK2356" i="1"/>
  <c r="CL2356" i="1"/>
  <c r="CM2356" i="1"/>
  <c r="CN2356" i="1"/>
  <c r="CC2357" i="1"/>
  <c r="CD2357" i="1" s="1"/>
  <c r="CE2357" i="1"/>
  <c r="CF2357" i="1"/>
  <c r="CG2357" i="1"/>
  <c r="CJ2357" i="1"/>
  <c r="CK2357" i="1"/>
  <c r="CL2357" i="1"/>
  <c r="CM2357" i="1"/>
  <c r="CN2357" i="1"/>
  <c r="CC2358" i="1"/>
  <c r="CE2358" i="1"/>
  <c r="CF2358" i="1"/>
  <c r="CG2358" i="1"/>
  <c r="CJ2358" i="1"/>
  <c r="CK2358" i="1"/>
  <c r="CL2358" i="1"/>
  <c r="CM2358" i="1"/>
  <c r="CN2358" i="1"/>
  <c r="CC2359" i="1"/>
  <c r="CD2359" i="1" s="1"/>
  <c r="CE2359" i="1"/>
  <c r="CF2359" i="1"/>
  <c r="CG2359" i="1"/>
  <c r="CJ2359" i="1"/>
  <c r="CK2359" i="1"/>
  <c r="CL2359" i="1"/>
  <c r="CM2359" i="1"/>
  <c r="CN2359" i="1"/>
  <c r="CC2360" i="1"/>
  <c r="CD2360" i="1" s="1"/>
  <c r="CE2360" i="1"/>
  <c r="CF2360" i="1"/>
  <c r="CG2360" i="1"/>
  <c r="CJ2360" i="1"/>
  <c r="CK2360" i="1"/>
  <c r="CL2360" i="1"/>
  <c r="CM2360" i="1"/>
  <c r="CN2360" i="1"/>
  <c r="CC2361" i="1"/>
  <c r="CE2361" i="1"/>
  <c r="CF2361" i="1"/>
  <c r="CG2361" i="1"/>
  <c r="CJ2361" i="1"/>
  <c r="CK2361" i="1"/>
  <c r="CL2361" i="1"/>
  <c r="CM2361" i="1"/>
  <c r="CN2361" i="1"/>
  <c r="CC2362" i="1"/>
  <c r="CE2362" i="1"/>
  <c r="CF2362" i="1"/>
  <c r="CG2362" i="1"/>
  <c r="CJ2362" i="1"/>
  <c r="CK2362" i="1"/>
  <c r="CL2362" i="1"/>
  <c r="CM2362" i="1"/>
  <c r="CN2362" i="1"/>
  <c r="CC2363" i="1"/>
  <c r="CE2363" i="1"/>
  <c r="CF2363" i="1"/>
  <c r="CG2363" i="1"/>
  <c r="CJ2363" i="1"/>
  <c r="CK2363" i="1"/>
  <c r="CL2363" i="1"/>
  <c r="CM2363" i="1"/>
  <c r="CN2363" i="1"/>
  <c r="CC2364" i="1"/>
  <c r="CE2364" i="1"/>
  <c r="CF2364" i="1"/>
  <c r="CG2364" i="1"/>
  <c r="CJ2364" i="1"/>
  <c r="CK2364" i="1"/>
  <c r="CL2364" i="1"/>
  <c r="CM2364" i="1"/>
  <c r="CN2364" i="1"/>
  <c r="CC2365" i="1"/>
  <c r="CE2365" i="1"/>
  <c r="CF2365" i="1"/>
  <c r="CG2365" i="1"/>
  <c r="CJ2365" i="1"/>
  <c r="CK2365" i="1"/>
  <c r="CL2365" i="1"/>
  <c r="CM2365" i="1"/>
  <c r="CN2365" i="1"/>
  <c r="CC2366" i="1"/>
  <c r="CE2366" i="1"/>
  <c r="CF2366" i="1"/>
  <c r="CG2366" i="1"/>
  <c r="CJ2366" i="1"/>
  <c r="CK2366" i="1"/>
  <c r="CL2366" i="1"/>
  <c r="CM2366" i="1"/>
  <c r="CN2366" i="1"/>
  <c r="CC2367" i="1"/>
  <c r="CE2367" i="1"/>
  <c r="CF2367" i="1"/>
  <c r="CG2367" i="1"/>
  <c r="CJ2367" i="1"/>
  <c r="CK2367" i="1"/>
  <c r="CL2367" i="1"/>
  <c r="CM2367" i="1"/>
  <c r="CN2367" i="1"/>
  <c r="CC2368" i="1"/>
  <c r="CE2368" i="1"/>
  <c r="CF2368" i="1"/>
  <c r="CG2368" i="1"/>
  <c r="CJ2368" i="1"/>
  <c r="CK2368" i="1"/>
  <c r="CL2368" i="1"/>
  <c r="CM2368" i="1"/>
  <c r="CN2368" i="1"/>
  <c r="CC2369" i="1"/>
  <c r="CE2369" i="1"/>
  <c r="CF2369" i="1"/>
  <c r="CG2369" i="1"/>
  <c r="CJ2369" i="1"/>
  <c r="CK2369" i="1"/>
  <c r="CL2369" i="1"/>
  <c r="CM2369" i="1"/>
  <c r="CN2369" i="1"/>
  <c r="CC2370" i="1"/>
  <c r="CE2370" i="1"/>
  <c r="CF2370" i="1"/>
  <c r="CG2370" i="1"/>
  <c r="CJ2370" i="1"/>
  <c r="CK2370" i="1"/>
  <c r="CL2370" i="1"/>
  <c r="CM2370" i="1"/>
  <c r="CN2370" i="1"/>
  <c r="CC2371" i="1"/>
  <c r="CD2371" i="1" s="1"/>
  <c r="CE2371" i="1"/>
  <c r="CF2371" i="1"/>
  <c r="CG2371" i="1"/>
  <c r="CJ2371" i="1"/>
  <c r="CK2371" i="1"/>
  <c r="CL2371" i="1"/>
  <c r="CM2371" i="1"/>
  <c r="CN2371" i="1"/>
  <c r="CC2372" i="1"/>
  <c r="CE2372" i="1"/>
  <c r="CF2372" i="1"/>
  <c r="CG2372" i="1"/>
  <c r="CJ2372" i="1"/>
  <c r="CK2372" i="1"/>
  <c r="CL2372" i="1"/>
  <c r="CM2372" i="1"/>
  <c r="CN2372" i="1"/>
  <c r="CC2373" i="1"/>
  <c r="CE2373" i="1"/>
  <c r="CF2373" i="1"/>
  <c r="CG2373" i="1"/>
  <c r="CJ2373" i="1"/>
  <c r="CK2373" i="1"/>
  <c r="CL2373" i="1"/>
  <c r="CM2373" i="1"/>
  <c r="CN2373" i="1"/>
  <c r="CC2374" i="1"/>
  <c r="CD2374" i="1" s="1"/>
  <c r="CE2374" i="1"/>
  <c r="CF2374" i="1"/>
  <c r="CG2374" i="1"/>
  <c r="CJ2374" i="1"/>
  <c r="CK2374" i="1"/>
  <c r="CL2374" i="1"/>
  <c r="CM2374" i="1"/>
  <c r="CN2374" i="1"/>
  <c r="CC2375" i="1"/>
  <c r="CD2375" i="1" s="1"/>
  <c r="CE2375" i="1"/>
  <c r="CF2375" i="1"/>
  <c r="CG2375" i="1"/>
  <c r="CJ2375" i="1"/>
  <c r="CK2375" i="1"/>
  <c r="CL2375" i="1"/>
  <c r="CM2375" i="1"/>
  <c r="CN2375" i="1"/>
  <c r="CC2376" i="1"/>
  <c r="CD2376" i="1" s="1"/>
  <c r="CE2376" i="1"/>
  <c r="CF2376" i="1"/>
  <c r="CG2376" i="1"/>
  <c r="CJ2376" i="1"/>
  <c r="CK2376" i="1"/>
  <c r="CL2376" i="1"/>
  <c r="CM2376" i="1"/>
  <c r="CN2376" i="1"/>
  <c r="CC2377" i="1"/>
  <c r="CE2377" i="1"/>
  <c r="CF2377" i="1"/>
  <c r="CG2377" i="1"/>
  <c r="CJ2377" i="1"/>
  <c r="CK2377" i="1"/>
  <c r="CL2377" i="1"/>
  <c r="CM2377" i="1"/>
  <c r="CN2377" i="1"/>
  <c r="CC2378" i="1"/>
  <c r="CD2378" i="1" s="1"/>
  <c r="CE2378" i="1"/>
  <c r="CF2378" i="1"/>
  <c r="CG2378" i="1"/>
  <c r="CJ2378" i="1"/>
  <c r="CK2378" i="1"/>
  <c r="CL2378" i="1"/>
  <c r="CM2378" i="1"/>
  <c r="CN2378" i="1"/>
  <c r="CC2379" i="1"/>
  <c r="CD2379" i="1" s="1"/>
  <c r="CE2379" i="1"/>
  <c r="CF2379" i="1"/>
  <c r="CG2379" i="1"/>
  <c r="CJ2379" i="1"/>
  <c r="CK2379" i="1"/>
  <c r="CL2379" i="1"/>
  <c r="CM2379" i="1"/>
  <c r="CN2379" i="1"/>
  <c r="CC2380" i="1"/>
  <c r="CD2380" i="1" s="1"/>
  <c r="CE2380" i="1"/>
  <c r="CF2380" i="1"/>
  <c r="CG2380" i="1"/>
  <c r="CJ2380" i="1"/>
  <c r="CK2380" i="1"/>
  <c r="CL2380" i="1"/>
  <c r="CM2380" i="1"/>
  <c r="CN2380" i="1"/>
  <c r="CC2381" i="1"/>
  <c r="CD2381" i="1" s="1"/>
  <c r="CE2381" i="1"/>
  <c r="CF2381" i="1"/>
  <c r="CG2381" i="1"/>
  <c r="CJ2381" i="1"/>
  <c r="CK2381" i="1"/>
  <c r="CL2381" i="1"/>
  <c r="CM2381" i="1"/>
  <c r="CN2381" i="1"/>
  <c r="CC2382" i="1"/>
  <c r="CE2382" i="1"/>
  <c r="CF2382" i="1"/>
  <c r="CG2382" i="1"/>
  <c r="CJ2382" i="1"/>
  <c r="CK2382" i="1"/>
  <c r="CL2382" i="1"/>
  <c r="CM2382" i="1"/>
  <c r="CN2382" i="1"/>
  <c r="CC2383" i="1"/>
  <c r="CD2383" i="1" s="1"/>
  <c r="CE2383" i="1"/>
  <c r="CF2383" i="1"/>
  <c r="CG2383" i="1"/>
  <c r="CJ2383" i="1"/>
  <c r="CK2383" i="1"/>
  <c r="CL2383" i="1"/>
  <c r="CM2383" i="1"/>
  <c r="CN2383" i="1"/>
  <c r="CC2384" i="1"/>
  <c r="CE2384" i="1"/>
  <c r="CF2384" i="1"/>
  <c r="CG2384" i="1"/>
  <c r="CJ2384" i="1"/>
  <c r="CK2384" i="1"/>
  <c r="CL2384" i="1"/>
  <c r="CM2384" i="1"/>
  <c r="CN2384" i="1"/>
  <c r="CC2385" i="1"/>
  <c r="CD2385" i="1" s="1"/>
  <c r="CE2385" i="1"/>
  <c r="CF2385" i="1"/>
  <c r="CG2385" i="1"/>
  <c r="CJ2385" i="1"/>
  <c r="CK2385" i="1"/>
  <c r="CL2385" i="1"/>
  <c r="CM2385" i="1"/>
  <c r="CN2385" i="1"/>
  <c r="CC2386" i="1"/>
  <c r="CD2386" i="1" s="1"/>
  <c r="CE2386" i="1"/>
  <c r="CF2386" i="1"/>
  <c r="CG2386" i="1"/>
  <c r="CJ2386" i="1"/>
  <c r="CK2386" i="1"/>
  <c r="CL2386" i="1"/>
  <c r="CM2386" i="1"/>
  <c r="CN2386" i="1"/>
  <c r="CC2387" i="1"/>
  <c r="CE2387" i="1"/>
  <c r="CF2387" i="1"/>
  <c r="CG2387" i="1"/>
  <c r="CJ2387" i="1"/>
  <c r="CK2387" i="1"/>
  <c r="CL2387" i="1"/>
  <c r="CM2387" i="1"/>
  <c r="CN2387" i="1"/>
  <c r="CC2388" i="1"/>
  <c r="CE2388" i="1"/>
  <c r="CF2388" i="1"/>
  <c r="CG2388" i="1"/>
  <c r="CJ2388" i="1"/>
  <c r="CK2388" i="1"/>
  <c r="CL2388" i="1"/>
  <c r="CM2388" i="1"/>
  <c r="CN2388" i="1"/>
  <c r="CC2389" i="1"/>
  <c r="CD2389" i="1" s="1"/>
  <c r="CE2389" i="1"/>
  <c r="CF2389" i="1"/>
  <c r="CG2389" i="1"/>
  <c r="CJ2389" i="1"/>
  <c r="CK2389" i="1"/>
  <c r="CL2389" i="1"/>
  <c r="CM2389" i="1"/>
  <c r="CN2389" i="1"/>
  <c r="CC2390" i="1"/>
  <c r="CD2390" i="1" s="1"/>
  <c r="CE2390" i="1"/>
  <c r="CF2390" i="1"/>
  <c r="CG2390" i="1"/>
  <c r="CJ2390" i="1"/>
  <c r="CK2390" i="1"/>
  <c r="CL2390" i="1"/>
  <c r="CM2390" i="1"/>
  <c r="CN2390" i="1"/>
  <c r="CC2391" i="1"/>
  <c r="CD2391" i="1" s="1"/>
  <c r="CE2391" i="1"/>
  <c r="CF2391" i="1"/>
  <c r="CG2391" i="1"/>
  <c r="CJ2391" i="1"/>
  <c r="CK2391" i="1"/>
  <c r="CL2391" i="1"/>
  <c r="CM2391" i="1"/>
  <c r="CN2391" i="1"/>
  <c r="CC2392" i="1"/>
  <c r="CD2392" i="1" s="1"/>
  <c r="CE2392" i="1"/>
  <c r="CF2392" i="1"/>
  <c r="CG2392" i="1"/>
  <c r="CJ2392" i="1"/>
  <c r="CK2392" i="1"/>
  <c r="CL2392" i="1"/>
  <c r="CM2392" i="1"/>
  <c r="CN2392" i="1"/>
  <c r="CC2393" i="1"/>
  <c r="CD2393" i="1" s="1"/>
  <c r="CE2393" i="1"/>
  <c r="CF2393" i="1"/>
  <c r="CG2393" i="1"/>
  <c r="CJ2393" i="1"/>
  <c r="CK2393" i="1"/>
  <c r="CL2393" i="1"/>
  <c r="CM2393" i="1"/>
  <c r="CN2393" i="1"/>
  <c r="CC2394" i="1"/>
  <c r="CD2394" i="1" s="1"/>
  <c r="CE2394" i="1"/>
  <c r="CF2394" i="1"/>
  <c r="CG2394" i="1"/>
  <c r="CJ2394" i="1"/>
  <c r="CK2394" i="1"/>
  <c r="CL2394" i="1"/>
  <c r="CM2394" i="1"/>
  <c r="CN2394" i="1"/>
  <c r="CC2395" i="1"/>
  <c r="CD2395" i="1" s="1"/>
  <c r="CE2395" i="1"/>
  <c r="CF2395" i="1"/>
  <c r="CG2395" i="1"/>
  <c r="CJ2395" i="1"/>
  <c r="CK2395" i="1"/>
  <c r="CL2395" i="1"/>
  <c r="CM2395" i="1"/>
  <c r="CN2395" i="1"/>
  <c r="CC2396" i="1"/>
  <c r="CD2396" i="1" s="1"/>
  <c r="CE2396" i="1"/>
  <c r="CF2396" i="1"/>
  <c r="CG2396" i="1"/>
  <c r="CJ2396" i="1"/>
  <c r="CK2396" i="1"/>
  <c r="CL2396" i="1"/>
  <c r="CM2396" i="1"/>
  <c r="CN2396" i="1"/>
  <c r="CC2397" i="1"/>
  <c r="CD2397" i="1" s="1"/>
  <c r="CE2397" i="1"/>
  <c r="CF2397" i="1"/>
  <c r="CG2397" i="1"/>
  <c r="CJ2397" i="1"/>
  <c r="CK2397" i="1"/>
  <c r="CL2397" i="1"/>
  <c r="CM2397" i="1"/>
  <c r="CN2397" i="1"/>
  <c r="CC2398" i="1"/>
  <c r="CE2398" i="1"/>
  <c r="CF2398" i="1"/>
  <c r="CG2398" i="1"/>
  <c r="CJ2398" i="1"/>
  <c r="CK2398" i="1"/>
  <c r="CL2398" i="1"/>
  <c r="CM2398" i="1"/>
  <c r="CN2398" i="1"/>
  <c r="CC2399" i="1"/>
  <c r="CD2399" i="1" s="1"/>
  <c r="CE2399" i="1"/>
  <c r="CF2399" i="1"/>
  <c r="CG2399" i="1"/>
  <c r="CJ2399" i="1"/>
  <c r="CK2399" i="1"/>
  <c r="CL2399" i="1"/>
  <c r="CM2399" i="1"/>
  <c r="CN2399" i="1"/>
  <c r="CC2400" i="1"/>
  <c r="CE2400" i="1"/>
  <c r="CF2400" i="1"/>
  <c r="CG2400" i="1"/>
  <c r="CJ2400" i="1"/>
  <c r="CK2400" i="1"/>
  <c r="CL2400" i="1"/>
  <c r="CM2400" i="1"/>
  <c r="CN2400" i="1"/>
  <c r="CC2401" i="1"/>
  <c r="CD2401" i="1" s="1"/>
  <c r="CE2401" i="1"/>
  <c r="CF2401" i="1"/>
  <c r="CG2401" i="1"/>
  <c r="CJ2401" i="1"/>
  <c r="CK2401" i="1"/>
  <c r="CL2401" i="1"/>
  <c r="CM2401" i="1"/>
  <c r="CN2401" i="1"/>
  <c r="CC2402" i="1"/>
  <c r="CE2402" i="1"/>
  <c r="CF2402" i="1"/>
  <c r="CG2402" i="1"/>
  <c r="CJ2402" i="1"/>
  <c r="CK2402" i="1"/>
  <c r="CL2402" i="1"/>
  <c r="CM2402" i="1"/>
  <c r="CN2402" i="1"/>
  <c r="CC2403" i="1"/>
  <c r="CD2403" i="1" s="1"/>
  <c r="CE2403" i="1"/>
  <c r="CF2403" i="1"/>
  <c r="CG2403" i="1"/>
  <c r="CJ2403" i="1"/>
  <c r="CK2403" i="1"/>
  <c r="CL2403" i="1"/>
  <c r="CM2403" i="1"/>
  <c r="CN2403" i="1"/>
  <c r="CC2404" i="1"/>
  <c r="CE2404" i="1"/>
  <c r="CF2404" i="1"/>
  <c r="CG2404" i="1"/>
  <c r="CJ2404" i="1"/>
  <c r="CK2404" i="1"/>
  <c r="CL2404" i="1"/>
  <c r="CM2404" i="1"/>
  <c r="CN2404" i="1"/>
  <c r="CC2405" i="1"/>
  <c r="CD2405" i="1" s="1"/>
  <c r="CE2405" i="1"/>
  <c r="CF2405" i="1"/>
  <c r="CG2405" i="1"/>
  <c r="CJ2405" i="1"/>
  <c r="CK2405" i="1"/>
  <c r="CL2405" i="1"/>
  <c r="CM2405" i="1"/>
  <c r="CN2405" i="1"/>
  <c r="CC2406" i="1"/>
  <c r="CE2406" i="1"/>
  <c r="CF2406" i="1"/>
  <c r="CG2406" i="1"/>
  <c r="CJ2406" i="1"/>
  <c r="CK2406" i="1"/>
  <c r="CL2406" i="1"/>
  <c r="CM2406" i="1"/>
  <c r="CN2406" i="1"/>
  <c r="CC2407" i="1"/>
  <c r="CE2407" i="1"/>
  <c r="CF2407" i="1"/>
  <c r="CG2407" i="1"/>
  <c r="CJ2407" i="1"/>
  <c r="CK2407" i="1"/>
  <c r="CL2407" i="1"/>
  <c r="CM2407" i="1"/>
  <c r="CN2407" i="1"/>
  <c r="CC2408" i="1"/>
  <c r="CE2408" i="1"/>
  <c r="CF2408" i="1"/>
  <c r="CG2408" i="1"/>
  <c r="CJ2408" i="1"/>
  <c r="CK2408" i="1"/>
  <c r="CL2408" i="1"/>
  <c r="CM2408" i="1"/>
  <c r="CN2408" i="1"/>
  <c r="CC2409" i="1"/>
  <c r="CD2409" i="1" s="1"/>
  <c r="CE2409" i="1"/>
  <c r="CF2409" i="1"/>
  <c r="CG2409" i="1"/>
  <c r="CJ2409" i="1"/>
  <c r="CK2409" i="1"/>
  <c r="CL2409" i="1"/>
  <c r="CM2409" i="1"/>
  <c r="CN2409" i="1"/>
  <c r="CC2410" i="1"/>
  <c r="CD2410" i="1" s="1"/>
  <c r="CE2410" i="1"/>
  <c r="CF2410" i="1"/>
  <c r="CG2410" i="1"/>
  <c r="CJ2410" i="1"/>
  <c r="CK2410" i="1"/>
  <c r="CL2410" i="1"/>
  <c r="CM2410" i="1"/>
  <c r="CN2410" i="1"/>
  <c r="CC2411" i="1"/>
  <c r="CE2411" i="1"/>
  <c r="CF2411" i="1"/>
  <c r="CG2411" i="1"/>
  <c r="CJ2411" i="1"/>
  <c r="CK2411" i="1"/>
  <c r="CL2411" i="1"/>
  <c r="CM2411" i="1"/>
  <c r="CN2411" i="1"/>
  <c r="CC2412" i="1"/>
  <c r="CD2412" i="1" s="1"/>
  <c r="CE2412" i="1"/>
  <c r="CF2412" i="1"/>
  <c r="CG2412" i="1"/>
  <c r="CJ2412" i="1"/>
  <c r="CK2412" i="1"/>
  <c r="CL2412" i="1"/>
  <c r="CM2412" i="1"/>
  <c r="CN2412" i="1"/>
  <c r="CC2413" i="1"/>
  <c r="CD2413" i="1" s="1"/>
  <c r="CE2413" i="1"/>
  <c r="CF2413" i="1"/>
  <c r="CG2413" i="1"/>
  <c r="CJ2413" i="1"/>
  <c r="CK2413" i="1"/>
  <c r="CL2413" i="1"/>
  <c r="CM2413" i="1"/>
  <c r="CN2413" i="1"/>
  <c r="CC2414" i="1"/>
  <c r="CD2414" i="1" s="1"/>
  <c r="CE2414" i="1"/>
  <c r="CF2414" i="1"/>
  <c r="CG2414" i="1"/>
  <c r="CJ2414" i="1"/>
  <c r="CK2414" i="1"/>
  <c r="CL2414" i="1"/>
  <c r="CM2414" i="1"/>
  <c r="CN2414" i="1"/>
  <c r="CC2415" i="1"/>
  <c r="CD2415" i="1" s="1"/>
  <c r="CE2415" i="1"/>
  <c r="CF2415" i="1"/>
  <c r="CG2415" i="1"/>
  <c r="CJ2415" i="1"/>
  <c r="CK2415" i="1"/>
  <c r="CL2415" i="1"/>
  <c r="CM2415" i="1"/>
  <c r="CN2415" i="1"/>
  <c r="CC2416" i="1"/>
  <c r="CD2416" i="1" s="1"/>
  <c r="CE2416" i="1"/>
  <c r="CF2416" i="1"/>
  <c r="CG2416" i="1"/>
  <c r="CJ2416" i="1"/>
  <c r="CK2416" i="1"/>
  <c r="CL2416" i="1"/>
  <c r="CM2416" i="1"/>
  <c r="CN2416" i="1"/>
  <c r="CC2417" i="1"/>
  <c r="CD2417" i="1" s="1"/>
  <c r="CE2417" i="1"/>
  <c r="CF2417" i="1"/>
  <c r="CG2417" i="1"/>
  <c r="CJ2417" i="1"/>
  <c r="CK2417" i="1"/>
  <c r="CL2417" i="1"/>
  <c r="CM2417" i="1"/>
  <c r="CN2417" i="1"/>
  <c r="CC2418" i="1"/>
  <c r="CD2418" i="1" s="1"/>
  <c r="CE2418" i="1"/>
  <c r="CF2418" i="1"/>
  <c r="CG2418" i="1"/>
  <c r="CJ2418" i="1"/>
  <c r="CK2418" i="1"/>
  <c r="CL2418" i="1"/>
  <c r="CM2418" i="1"/>
  <c r="CN2418" i="1"/>
  <c r="CC2419" i="1"/>
  <c r="CD2419" i="1" s="1"/>
  <c r="CE2419" i="1"/>
  <c r="CF2419" i="1"/>
  <c r="CG2419" i="1"/>
  <c r="CJ2419" i="1"/>
  <c r="CK2419" i="1"/>
  <c r="CL2419" i="1"/>
  <c r="CM2419" i="1"/>
  <c r="CN2419" i="1"/>
  <c r="CC2420" i="1"/>
  <c r="CD2420" i="1" s="1"/>
  <c r="CE2420" i="1"/>
  <c r="CF2420" i="1"/>
  <c r="CG2420" i="1"/>
  <c r="CJ2420" i="1"/>
  <c r="CK2420" i="1"/>
  <c r="CL2420" i="1"/>
  <c r="CM2420" i="1"/>
  <c r="CN2420" i="1"/>
  <c r="CC2421" i="1"/>
  <c r="CD2421" i="1" s="1"/>
  <c r="CE2421" i="1"/>
  <c r="CF2421" i="1"/>
  <c r="CG2421" i="1"/>
  <c r="CJ2421" i="1"/>
  <c r="CK2421" i="1"/>
  <c r="CL2421" i="1"/>
  <c r="CM2421" i="1"/>
  <c r="CN2421" i="1"/>
  <c r="CC2422" i="1"/>
  <c r="CD2422" i="1" s="1"/>
  <c r="CE2422" i="1"/>
  <c r="CF2422" i="1"/>
  <c r="CG2422" i="1"/>
  <c r="CJ2422" i="1"/>
  <c r="CK2422" i="1"/>
  <c r="CL2422" i="1"/>
  <c r="CM2422" i="1"/>
  <c r="CN2422" i="1"/>
  <c r="CC2423" i="1"/>
  <c r="CD2423" i="1" s="1"/>
  <c r="CE2423" i="1"/>
  <c r="CF2423" i="1"/>
  <c r="CG2423" i="1"/>
  <c r="CJ2423" i="1"/>
  <c r="CK2423" i="1"/>
  <c r="CL2423" i="1"/>
  <c r="CM2423" i="1"/>
  <c r="CN2423" i="1"/>
  <c r="CC2424" i="1"/>
  <c r="CE2424" i="1"/>
  <c r="CF2424" i="1"/>
  <c r="CG2424" i="1"/>
  <c r="CJ2424" i="1"/>
  <c r="CK2424" i="1"/>
  <c r="CL2424" i="1"/>
  <c r="CM2424" i="1"/>
  <c r="CN2424" i="1"/>
  <c r="CC2425" i="1"/>
  <c r="CD2425" i="1" s="1"/>
  <c r="CE2425" i="1"/>
  <c r="CF2425" i="1"/>
  <c r="CG2425" i="1"/>
  <c r="CJ2425" i="1"/>
  <c r="CK2425" i="1"/>
  <c r="CL2425" i="1"/>
  <c r="CM2425" i="1"/>
  <c r="CN2425" i="1"/>
  <c r="CC2426" i="1"/>
  <c r="CE2426" i="1"/>
  <c r="CF2426" i="1"/>
  <c r="CG2426" i="1"/>
  <c r="CJ2426" i="1"/>
  <c r="CK2426" i="1"/>
  <c r="CL2426" i="1"/>
  <c r="CM2426" i="1"/>
  <c r="CN2426" i="1"/>
  <c r="CC2427" i="1"/>
  <c r="CD2427" i="1" s="1"/>
  <c r="CE2427" i="1"/>
  <c r="CF2427" i="1"/>
  <c r="CG2427" i="1"/>
  <c r="CJ2427" i="1"/>
  <c r="CK2427" i="1"/>
  <c r="CL2427" i="1"/>
  <c r="CM2427" i="1"/>
  <c r="CN2427" i="1"/>
  <c r="CC2428" i="1"/>
  <c r="CE2428" i="1"/>
  <c r="CF2428" i="1"/>
  <c r="CG2428" i="1"/>
  <c r="CJ2428" i="1"/>
  <c r="CK2428" i="1"/>
  <c r="CL2428" i="1"/>
  <c r="CM2428" i="1"/>
  <c r="CN2428" i="1"/>
  <c r="CC2429" i="1"/>
  <c r="CD2429" i="1" s="1"/>
  <c r="CE2429" i="1"/>
  <c r="CF2429" i="1"/>
  <c r="CG2429" i="1"/>
  <c r="CJ2429" i="1"/>
  <c r="CK2429" i="1"/>
  <c r="CL2429" i="1"/>
  <c r="CM2429" i="1"/>
  <c r="CN2429" i="1"/>
  <c r="CC2430" i="1"/>
  <c r="CE2430" i="1"/>
  <c r="CF2430" i="1"/>
  <c r="CG2430" i="1"/>
  <c r="CJ2430" i="1"/>
  <c r="CK2430" i="1"/>
  <c r="CL2430" i="1"/>
  <c r="CM2430" i="1"/>
  <c r="CN2430" i="1"/>
  <c r="CC2431" i="1"/>
  <c r="CE2431" i="1"/>
  <c r="CF2431" i="1"/>
  <c r="CG2431" i="1"/>
  <c r="CJ2431" i="1"/>
  <c r="CK2431" i="1"/>
  <c r="CL2431" i="1"/>
  <c r="CM2431" i="1"/>
  <c r="CN2431" i="1"/>
  <c r="CC2432" i="1"/>
  <c r="CE2432" i="1"/>
  <c r="CF2432" i="1"/>
  <c r="CG2432" i="1"/>
  <c r="CJ2432" i="1"/>
  <c r="CK2432" i="1"/>
  <c r="CL2432" i="1"/>
  <c r="CM2432" i="1"/>
  <c r="CN2432" i="1"/>
  <c r="CC2433" i="1"/>
  <c r="CD2433" i="1" s="1"/>
  <c r="CE2433" i="1"/>
  <c r="CF2433" i="1"/>
  <c r="CG2433" i="1"/>
  <c r="CJ2433" i="1"/>
  <c r="CK2433" i="1"/>
  <c r="CL2433" i="1"/>
  <c r="CM2433" i="1"/>
  <c r="CN2433" i="1"/>
  <c r="CC2434" i="1"/>
  <c r="CE2434" i="1"/>
  <c r="CF2434" i="1"/>
  <c r="CG2434" i="1"/>
  <c r="CJ2434" i="1"/>
  <c r="CK2434" i="1"/>
  <c r="CL2434" i="1"/>
  <c r="CM2434" i="1"/>
  <c r="CN2434" i="1"/>
  <c r="CC2435" i="1"/>
  <c r="CD2435" i="1" s="1"/>
  <c r="CE2435" i="1"/>
  <c r="CF2435" i="1"/>
  <c r="CG2435" i="1"/>
  <c r="CJ2435" i="1"/>
  <c r="CK2435" i="1"/>
  <c r="CL2435" i="1"/>
  <c r="CM2435" i="1"/>
  <c r="CN2435" i="1"/>
  <c r="CC2436" i="1"/>
  <c r="CE2436" i="1"/>
  <c r="CF2436" i="1"/>
  <c r="CG2436" i="1"/>
  <c r="CJ2436" i="1"/>
  <c r="CK2436" i="1"/>
  <c r="CL2436" i="1"/>
  <c r="CM2436" i="1"/>
  <c r="CN2436" i="1"/>
  <c r="CC2437" i="1"/>
  <c r="CD2437" i="1" s="1"/>
  <c r="CE2437" i="1"/>
  <c r="CF2437" i="1"/>
  <c r="CG2437" i="1"/>
  <c r="CJ2437" i="1"/>
  <c r="CK2437" i="1"/>
  <c r="CL2437" i="1"/>
  <c r="CM2437" i="1"/>
  <c r="CN2437" i="1"/>
  <c r="CC2438" i="1"/>
  <c r="CD2438" i="1" s="1"/>
  <c r="CE2438" i="1"/>
  <c r="CF2438" i="1"/>
  <c r="CG2438" i="1"/>
  <c r="CJ2438" i="1"/>
  <c r="CK2438" i="1"/>
  <c r="CL2438" i="1"/>
  <c r="CM2438" i="1"/>
  <c r="CN2438" i="1"/>
  <c r="CC2439" i="1"/>
  <c r="CD2439" i="1" s="1"/>
  <c r="CE2439" i="1"/>
  <c r="CF2439" i="1"/>
  <c r="CG2439" i="1"/>
  <c r="CJ2439" i="1"/>
  <c r="CK2439" i="1"/>
  <c r="CL2439" i="1"/>
  <c r="CM2439" i="1"/>
  <c r="CN2439" i="1"/>
  <c r="CC2440" i="1"/>
  <c r="CD2440" i="1" s="1"/>
  <c r="CE2440" i="1"/>
  <c r="CF2440" i="1"/>
  <c r="CG2440" i="1"/>
  <c r="CJ2440" i="1"/>
  <c r="CK2440" i="1"/>
  <c r="CL2440" i="1"/>
  <c r="CM2440" i="1"/>
  <c r="CN2440" i="1"/>
  <c r="CC2441" i="1"/>
  <c r="CD2441" i="1" s="1"/>
  <c r="CE2441" i="1"/>
  <c r="CF2441" i="1"/>
  <c r="CG2441" i="1"/>
  <c r="CJ2441" i="1"/>
  <c r="CK2441" i="1"/>
  <c r="CL2441" i="1"/>
  <c r="CM2441" i="1"/>
  <c r="CN2441" i="1"/>
  <c r="CC2442" i="1"/>
  <c r="CE2442" i="1"/>
  <c r="CF2442" i="1"/>
  <c r="CG2442" i="1"/>
  <c r="CJ2442" i="1"/>
  <c r="CK2442" i="1"/>
  <c r="CL2442" i="1"/>
  <c r="CM2442" i="1"/>
  <c r="CN2442" i="1"/>
  <c r="CC2443" i="1"/>
  <c r="CD2443" i="1" s="1"/>
  <c r="CE2443" i="1"/>
  <c r="CF2443" i="1"/>
  <c r="CG2443" i="1"/>
  <c r="CJ2443" i="1"/>
  <c r="CK2443" i="1"/>
  <c r="CL2443" i="1"/>
  <c r="CM2443" i="1"/>
  <c r="CN2443" i="1"/>
  <c r="CC2444" i="1"/>
  <c r="CE2444" i="1"/>
  <c r="CF2444" i="1"/>
  <c r="CG2444" i="1"/>
  <c r="CJ2444" i="1"/>
  <c r="CK2444" i="1"/>
  <c r="CL2444" i="1"/>
  <c r="CM2444" i="1"/>
  <c r="CN2444" i="1"/>
  <c r="CC2445" i="1"/>
  <c r="CD2445" i="1" s="1"/>
  <c r="CE2445" i="1"/>
  <c r="CF2445" i="1"/>
  <c r="CG2445" i="1"/>
  <c r="CJ2445" i="1"/>
  <c r="CK2445" i="1"/>
  <c r="CL2445" i="1"/>
  <c r="CM2445" i="1"/>
  <c r="CN2445" i="1"/>
  <c r="CC2446" i="1"/>
  <c r="CE2446" i="1"/>
  <c r="CF2446" i="1"/>
  <c r="CG2446" i="1"/>
  <c r="CJ2446" i="1"/>
  <c r="CK2446" i="1"/>
  <c r="CL2446" i="1"/>
  <c r="CM2446" i="1"/>
  <c r="CN2446" i="1"/>
  <c r="CC2447" i="1"/>
  <c r="CE2447" i="1"/>
  <c r="CF2447" i="1"/>
  <c r="CG2447" i="1"/>
  <c r="CJ2447" i="1"/>
  <c r="CK2447" i="1"/>
  <c r="CL2447" i="1"/>
  <c r="CM2447" i="1"/>
  <c r="CN2447" i="1"/>
  <c r="CC2448" i="1"/>
  <c r="CE2448" i="1"/>
  <c r="CF2448" i="1"/>
  <c r="CG2448" i="1"/>
  <c r="CJ2448" i="1"/>
  <c r="CK2448" i="1"/>
  <c r="CL2448" i="1"/>
  <c r="CM2448" i="1"/>
  <c r="CN2448" i="1"/>
  <c r="CC2449" i="1"/>
  <c r="CD2449" i="1" s="1"/>
  <c r="CE2449" i="1"/>
  <c r="CF2449" i="1"/>
  <c r="CG2449" i="1"/>
  <c r="CJ2449" i="1"/>
  <c r="CK2449" i="1"/>
  <c r="CL2449" i="1"/>
  <c r="CM2449" i="1"/>
  <c r="CN2449" i="1"/>
  <c r="CC2450" i="1"/>
  <c r="CE2450" i="1"/>
  <c r="CF2450" i="1"/>
  <c r="CG2450" i="1"/>
  <c r="CJ2450" i="1"/>
  <c r="CK2450" i="1"/>
  <c r="CL2450" i="1"/>
  <c r="CM2450" i="1"/>
  <c r="CN2450" i="1"/>
  <c r="CC2451" i="1"/>
  <c r="CD2451" i="1" s="1"/>
  <c r="CE2451" i="1"/>
  <c r="CF2451" i="1"/>
  <c r="CG2451" i="1"/>
  <c r="CJ2451" i="1"/>
  <c r="CK2451" i="1"/>
  <c r="CL2451" i="1"/>
  <c r="CM2451" i="1"/>
  <c r="CN2451" i="1"/>
  <c r="CC2452" i="1"/>
  <c r="CE2452" i="1"/>
  <c r="CF2452" i="1"/>
  <c r="CG2452" i="1"/>
  <c r="CJ2452" i="1"/>
  <c r="CK2452" i="1"/>
  <c r="CL2452" i="1"/>
  <c r="CM2452" i="1"/>
  <c r="CN2452" i="1"/>
  <c r="CC2453" i="1"/>
  <c r="CD2453" i="1" s="1"/>
  <c r="CE2453" i="1"/>
  <c r="CF2453" i="1"/>
  <c r="CG2453" i="1"/>
  <c r="CJ2453" i="1"/>
  <c r="CK2453" i="1"/>
  <c r="CL2453" i="1"/>
  <c r="CM2453" i="1"/>
  <c r="CN2453" i="1"/>
  <c r="CC2454" i="1"/>
  <c r="CD2454" i="1" s="1"/>
  <c r="CE2454" i="1"/>
  <c r="CF2454" i="1"/>
  <c r="CG2454" i="1"/>
  <c r="CJ2454" i="1"/>
  <c r="CK2454" i="1"/>
  <c r="CL2454" i="1"/>
  <c r="CM2454" i="1"/>
  <c r="CN2454" i="1"/>
  <c r="CC2455" i="1"/>
  <c r="CD2455" i="1" s="1"/>
  <c r="CE2455" i="1"/>
  <c r="CF2455" i="1"/>
  <c r="CG2455" i="1"/>
  <c r="CJ2455" i="1"/>
  <c r="CK2455" i="1"/>
  <c r="CL2455" i="1"/>
  <c r="CM2455" i="1"/>
  <c r="CN2455" i="1"/>
  <c r="CC2456" i="1"/>
  <c r="CE2456" i="1"/>
  <c r="CF2456" i="1"/>
  <c r="CG2456" i="1"/>
  <c r="CJ2456" i="1"/>
  <c r="CK2456" i="1"/>
  <c r="CL2456" i="1"/>
  <c r="CM2456" i="1"/>
  <c r="CN2456" i="1"/>
  <c r="CC2457" i="1"/>
  <c r="CE2457" i="1"/>
  <c r="CF2457" i="1"/>
  <c r="CG2457" i="1"/>
  <c r="CJ2457" i="1"/>
  <c r="CK2457" i="1"/>
  <c r="CL2457" i="1"/>
  <c r="CM2457" i="1"/>
  <c r="CN2457" i="1"/>
  <c r="CC2458" i="1"/>
  <c r="CD2458" i="1" s="1"/>
  <c r="CE2458" i="1"/>
  <c r="CF2458" i="1"/>
  <c r="CG2458" i="1"/>
  <c r="CJ2458" i="1"/>
  <c r="CK2458" i="1"/>
  <c r="CL2458" i="1"/>
  <c r="CM2458" i="1"/>
  <c r="CN2458" i="1"/>
  <c r="CC2459" i="1"/>
  <c r="CE2459" i="1"/>
  <c r="CF2459" i="1"/>
  <c r="CG2459" i="1"/>
  <c r="CJ2459" i="1"/>
  <c r="CK2459" i="1"/>
  <c r="CL2459" i="1"/>
  <c r="CM2459" i="1"/>
  <c r="CN2459" i="1"/>
  <c r="CC2460" i="1"/>
  <c r="CE2460" i="1"/>
  <c r="CF2460" i="1"/>
  <c r="CG2460" i="1"/>
  <c r="CJ2460" i="1"/>
  <c r="CK2460" i="1"/>
  <c r="CL2460" i="1"/>
  <c r="CM2460" i="1"/>
  <c r="CN2460" i="1"/>
  <c r="CC2461" i="1"/>
  <c r="CD2461" i="1" s="1"/>
  <c r="CE2461" i="1"/>
  <c r="CF2461" i="1"/>
  <c r="CG2461" i="1"/>
  <c r="CJ2461" i="1"/>
  <c r="CK2461" i="1"/>
  <c r="CL2461" i="1"/>
  <c r="CM2461" i="1"/>
  <c r="CN2461" i="1"/>
  <c r="CC2462" i="1"/>
  <c r="CE2462" i="1"/>
  <c r="CF2462" i="1"/>
  <c r="CG2462" i="1"/>
  <c r="CJ2462" i="1"/>
  <c r="CK2462" i="1"/>
  <c r="CL2462" i="1"/>
  <c r="CM2462" i="1"/>
  <c r="CN2462" i="1"/>
  <c r="CC2463" i="1"/>
  <c r="CE2463" i="1"/>
  <c r="CF2463" i="1"/>
  <c r="CG2463" i="1"/>
  <c r="CJ2463" i="1"/>
  <c r="CK2463" i="1"/>
  <c r="CL2463" i="1"/>
  <c r="CM2463" i="1"/>
  <c r="CN2463" i="1"/>
  <c r="CC2464" i="1"/>
  <c r="CE2464" i="1"/>
  <c r="CF2464" i="1"/>
  <c r="CG2464" i="1"/>
  <c r="CJ2464" i="1"/>
  <c r="CK2464" i="1"/>
  <c r="CL2464" i="1"/>
  <c r="CM2464" i="1"/>
  <c r="CN2464" i="1"/>
  <c r="CC2465" i="1"/>
  <c r="CE2465" i="1"/>
  <c r="CF2465" i="1"/>
  <c r="CG2465" i="1"/>
  <c r="CJ2465" i="1"/>
  <c r="CK2465" i="1"/>
  <c r="CL2465" i="1"/>
  <c r="CM2465" i="1"/>
  <c r="CN2465" i="1"/>
  <c r="CC2466" i="1"/>
  <c r="CD2466" i="1" s="1"/>
  <c r="CE2466" i="1"/>
  <c r="CF2466" i="1"/>
  <c r="CG2466" i="1"/>
  <c r="CJ2466" i="1"/>
  <c r="CK2466" i="1"/>
  <c r="CL2466" i="1"/>
  <c r="CM2466" i="1"/>
  <c r="CN2466" i="1"/>
  <c r="CC2467" i="1"/>
  <c r="CD2467" i="1" s="1"/>
  <c r="CE2467" i="1"/>
  <c r="CF2467" i="1"/>
  <c r="CG2467" i="1"/>
  <c r="CJ2467" i="1"/>
  <c r="CK2467" i="1"/>
  <c r="CL2467" i="1"/>
  <c r="CM2467" i="1"/>
  <c r="CN2467" i="1"/>
  <c r="CC2468" i="1"/>
  <c r="CE2468" i="1"/>
  <c r="CF2468" i="1"/>
  <c r="CG2468" i="1"/>
  <c r="CJ2468" i="1"/>
  <c r="CK2468" i="1"/>
  <c r="CL2468" i="1"/>
  <c r="CM2468" i="1"/>
  <c r="CN2468" i="1"/>
  <c r="CC2469" i="1"/>
  <c r="CD2469" i="1" s="1"/>
  <c r="CE2469" i="1"/>
  <c r="CF2469" i="1"/>
  <c r="CG2469" i="1"/>
  <c r="CJ2469" i="1"/>
  <c r="CK2469" i="1"/>
  <c r="CL2469" i="1"/>
  <c r="CM2469" i="1"/>
  <c r="CN2469" i="1"/>
  <c r="CC2470" i="1"/>
  <c r="CE2470" i="1"/>
  <c r="CF2470" i="1"/>
  <c r="CG2470" i="1"/>
  <c r="CJ2470" i="1"/>
  <c r="CK2470" i="1"/>
  <c r="CL2470" i="1"/>
  <c r="CM2470" i="1"/>
  <c r="CN2470" i="1"/>
  <c r="CC2471" i="1"/>
  <c r="CD2471" i="1" s="1"/>
  <c r="CE2471" i="1"/>
  <c r="CF2471" i="1"/>
  <c r="CG2471" i="1"/>
  <c r="CJ2471" i="1"/>
  <c r="CK2471" i="1"/>
  <c r="CL2471" i="1"/>
  <c r="CM2471" i="1"/>
  <c r="CN2471" i="1"/>
  <c r="CC2472" i="1"/>
  <c r="CE2472" i="1"/>
  <c r="CF2472" i="1"/>
  <c r="CG2472" i="1"/>
  <c r="CJ2472" i="1"/>
  <c r="CK2472" i="1"/>
  <c r="CL2472" i="1"/>
  <c r="CM2472" i="1"/>
  <c r="CN2472" i="1"/>
  <c r="CC2473" i="1"/>
  <c r="CD2473" i="1" s="1"/>
  <c r="CE2473" i="1"/>
  <c r="CF2473" i="1"/>
  <c r="CG2473" i="1"/>
  <c r="CJ2473" i="1"/>
  <c r="CK2473" i="1"/>
  <c r="CL2473" i="1"/>
  <c r="CM2473" i="1"/>
  <c r="CN2473" i="1"/>
  <c r="CC2474" i="1"/>
  <c r="CE2474" i="1"/>
  <c r="CF2474" i="1"/>
  <c r="CG2474" i="1"/>
  <c r="CJ2474" i="1"/>
  <c r="CK2474" i="1"/>
  <c r="CL2474" i="1"/>
  <c r="CM2474" i="1"/>
  <c r="CN2474" i="1"/>
  <c r="CC2475" i="1"/>
  <c r="CD2475" i="1" s="1"/>
  <c r="CE2475" i="1"/>
  <c r="CF2475" i="1"/>
  <c r="CG2475" i="1"/>
  <c r="CJ2475" i="1"/>
  <c r="CK2475" i="1"/>
  <c r="CL2475" i="1"/>
  <c r="CM2475" i="1"/>
  <c r="CN2475" i="1"/>
  <c r="CC2476" i="1"/>
  <c r="CE2476" i="1"/>
  <c r="CF2476" i="1"/>
  <c r="CG2476" i="1"/>
  <c r="CJ2476" i="1"/>
  <c r="CK2476" i="1"/>
  <c r="CL2476" i="1"/>
  <c r="CM2476" i="1"/>
  <c r="CN2476" i="1"/>
  <c r="CC2477" i="1"/>
  <c r="CD2477" i="1" s="1"/>
  <c r="CE2477" i="1"/>
  <c r="CF2477" i="1"/>
  <c r="CG2477" i="1"/>
  <c r="CJ2477" i="1"/>
  <c r="CK2477" i="1"/>
  <c r="CL2477" i="1"/>
  <c r="CM2477" i="1"/>
  <c r="CN2477" i="1"/>
  <c r="CC2478" i="1"/>
  <c r="CD2478" i="1" s="1"/>
  <c r="CE2478" i="1"/>
  <c r="CF2478" i="1"/>
  <c r="CG2478" i="1"/>
  <c r="CJ2478" i="1"/>
  <c r="CK2478" i="1"/>
  <c r="CL2478" i="1"/>
  <c r="CM2478" i="1"/>
  <c r="CN2478" i="1"/>
  <c r="CC2479" i="1"/>
  <c r="CE2479" i="1"/>
  <c r="CF2479" i="1"/>
  <c r="CG2479" i="1"/>
  <c r="CJ2479" i="1"/>
  <c r="CK2479" i="1"/>
  <c r="CL2479" i="1"/>
  <c r="CM2479" i="1"/>
  <c r="CN2479" i="1"/>
  <c r="CC2480" i="1"/>
  <c r="CE2480" i="1"/>
  <c r="CF2480" i="1"/>
  <c r="CG2480" i="1"/>
  <c r="CJ2480" i="1"/>
  <c r="CK2480" i="1"/>
  <c r="CL2480" i="1"/>
  <c r="CM2480" i="1"/>
  <c r="CN2480" i="1"/>
  <c r="CC2481" i="1"/>
  <c r="CD2481" i="1" s="1"/>
  <c r="CE2481" i="1"/>
  <c r="CF2481" i="1"/>
  <c r="CG2481" i="1"/>
  <c r="CJ2481" i="1"/>
  <c r="CK2481" i="1"/>
  <c r="CL2481" i="1"/>
  <c r="CM2481" i="1"/>
  <c r="CN2481" i="1"/>
  <c r="CC2482" i="1"/>
  <c r="CE2482" i="1"/>
  <c r="CF2482" i="1"/>
  <c r="CG2482" i="1"/>
  <c r="CJ2482" i="1"/>
  <c r="CK2482" i="1"/>
  <c r="CL2482" i="1"/>
  <c r="CM2482" i="1"/>
  <c r="CN2482" i="1"/>
  <c r="CC2483" i="1"/>
  <c r="CD2483" i="1" s="1"/>
  <c r="CE2483" i="1"/>
  <c r="CF2483" i="1"/>
  <c r="CG2483" i="1"/>
  <c r="CJ2483" i="1"/>
  <c r="CK2483" i="1"/>
  <c r="CL2483" i="1"/>
  <c r="CM2483" i="1"/>
  <c r="CN2483" i="1"/>
  <c r="CC2484" i="1"/>
  <c r="CE2484" i="1"/>
  <c r="CF2484" i="1"/>
  <c r="CG2484" i="1"/>
  <c r="CJ2484" i="1"/>
  <c r="CK2484" i="1"/>
  <c r="CL2484" i="1"/>
  <c r="CM2484" i="1"/>
  <c r="CN2484" i="1"/>
  <c r="CC2485" i="1"/>
  <c r="CE2485" i="1"/>
  <c r="CF2485" i="1"/>
  <c r="CG2485" i="1"/>
  <c r="CJ2485" i="1"/>
  <c r="CK2485" i="1"/>
  <c r="CL2485" i="1"/>
  <c r="CM2485" i="1"/>
  <c r="CN2485" i="1"/>
  <c r="CC2486" i="1"/>
  <c r="CD2486" i="1" s="1"/>
  <c r="CE2486" i="1"/>
  <c r="CF2486" i="1"/>
  <c r="CG2486" i="1"/>
  <c r="CJ2486" i="1"/>
  <c r="CK2486" i="1"/>
  <c r="CL2486" i="1"/>
  <c r="CM2486" i="1"/>
  <c r="CN2486" i="1"/>
  <c r="CC2487" i="1"/>
  <c r="CE2487" i="1"/>
  <c r="CF2487" i="1"/>
  <c r="CG2487" i="1"/>
  <c r="CJ2487" i="1"/>
  <c r="CK2487" i="1"/>
  <c r="CL2487" i="1"/>
  <c r="CM2487" i="1"/>
  <c r="CN2487" i="1"/>
  <c r="CC2488" i="1"/>
  <c r="CD2488" i="1" s="1"/>
  <c r="CE2488" i="1"/>
  <c r="CF2488" i="1"/>
  <c r="CG2488" i="1"/>
  <c r="CJ2488" i="1"/>
  <c r="CK2488" i="1"/>
  <c r="CL2488" i="1"/>
  <c r="CM2488" i="1"/>
  <c r="CN2488" i="1"/>
  <c r="CC2489" i="1"/>
  <c r="CE2489" i="1"/>
  <c r="CF2489" i="1"/>
  <c r="CG2489" i="1"/>
  <c r="CJ2489" i="1"/>
  <c r="CK2489" i="1"/>
  <c r="CL2489" i="1"/>
  <c r="CM2489" i="1"/>
  <c r="CN2489" i="1"/>
  <c r="CC2490" i="1"/>
  <c r="CD2490" i="1" s="1"/>
  <c r="CE2490" i="1"/>
  <c r="CF2490" i="1"/>
  <c r="CG2490" i="1"/>
  <c r="CJ2490" i="1"/>
  <c r="CK2490" i="1"/>
  <c r="CL2490" i="1"/>
  <c r="CM2490" i="1"/>
  <c r="CN2490" i="1"/>
  <c r="CC2491" i="1"/>
  <c r="CD2491" i="1" s="1"/>
  <c r="CE2491" i="1"/>
  <c r="CF2491" i="1"/>
  <c r="CG2491" i="1"/>
  <c r="CJ2491" i="1"/>
  <c r="CK2491" i="1"/>
  <c r="CL2491" i="1"/>
  <c r="CM2491" i="1"/>
  <c r="CN2491" i="1"/>
  <c r="CC2492" i="1"/>
  <c r="CD2492" i="1" s="1"/>
  <c r="CE2492" i="1"/>
  <c r="CF2492" i="1"/>
  <c r="CG2492" i="1"/>
  <c r="CJ2492" i="1"/>
  <c r="CK2492" i="1"/>
  <c r="CL2492" i="1"/>
  <c r="CM2492" i="1"/>
  <c r="CN2492" i="1"/>
  <c r="CC2493" i="1"/>
  <c r="CD2493" i="1" s="1"/>
  <c r="CE2493" i="1"/>
  <c r="CF2493" i="1"/>
  <c r="CG2493" i="1"/>
  <c r="CJ2493" i="1"/>
  <c r="CK2493" i="1"/>
  <c r="CL2493" i="1"/>
  <c r="CM2493" i="1"/>
  <c r="CN2493" i="1"/>
  <c r="CC2494" i="1"/>
  <c r="CD2494" i="1" s="1"/>
  <c r="CE2494" i="1"/>
  <c r="CF2494" i="1"/>
  <c r="CG2494" i="1"/>
  <c r="CJ2494" i="1"/>
  <c r="CK2494" i="1"/>
  <c r="CL2494" i="1"/>
  <c r="CM2494" i="1"/>
  <c r="CN2494" i="1"/>
  <c r="CC2495" i="1"/>
  <c r="CE2495" i="1"/>
  <c r="CF2495" i="1"/>
  <c r="CG2495" i="1"/>
  <c r="CJ2495" i="1"/>
  <c r="CK2495" i="1"/>
  <c r="CL2495" i="1"/>
  <c r="CM2495" i="1"/>
  <c r="CN2495" i="1"/>
  <c r="CC2496" i="1"/>
  <c r="CD2496" i="1" s="1"/>
  <c r="CE2496" i="1"/>
  <c r="CF2496" i="1"/>
  <c r="CG2496" i="1"/>
  <c r="CJ2496" i="1"/>
  <c r="CK2496" i="1"/>
  <c r="CL2496" i="1"/>
  <c r="CM2496" i="1"/>
  <c r="CN2496" i="1"/>
  <c r="CC2497" i="1"/>
  <c r="CE2497" i="1"/>
  <c r="CF2497" i="1"/>
  <c r="CG2497" i="1"/>
  <c r="CJ2497" i="1"/>
  <c r="CK2497" i="1"/>
  <c r="CL2497" i="1"/>
  <c r="CM2497" i="1"/>
  <c r="CN2497" i="1"/>
  <c r="CC2498" i="1"/>
  <c r="CD2498" i="1" s="1"/>
  <c r="CE2498" i="1"/>
  <c r="CF2498" i="1"/>
  <c r="CG2498" i="1"/>
  <c r="CJ2498" i="1"/>
  <c r="CK2498" i="1"/>
  <c r="CL2498" i="1"/>
  <c r="CM2498" i="1"/>
  <c r="CN2498" i="1"/>
  <c r="CC2499" i="1"/>
  <c r="CE2499" i="1"/>
  <c r="CF2499" i="1"/>
  <c r="CG2499" i="1"/>
  <c r="CJ2499" i="1"/>
  <c r="CK2499" i="1"/>
  <c r="CL2499" i="1"/>
  <c r="CM2499" i="1"/>
  <c r="CN2499" i="1"/>
  <c r="CC2500" i="1"/>
  <c r="CD2500" i="1" s="1"/>
  <c r="CE2500" i="1"/>
  <c r="CF2500" i="1"/>
  <c r="CG2500" i="1"/>
  <c r="CJ2500" i="1"/>
  <c r="CK2500" i="1"/>
  <c r="CL2500" i="1"/>
  <c r="CM2500" i="1"/>
  <c r="CN2500" i="1"/>
  <c r="CC2501" i="1"/>
  <c r="CE2501" i="1"/>
  <c r="CF2501" i="1"/>
  <c r="CG2501" i="1"/>
  <c r="CJ2501" i="1"/>
  <c r="CK2501" i="1"/>
  <c r="CL2501" i="1"/>
  <c r="CM2501" i="1"/>
  <c r="CN2501" i="1"/>
  <c r="CC2502" i="1"/>
  <c r="CD2502" i="1" s="1"/>
  <c r="CE2502" i="1"/>
  <c r="CF2502" i="1"/>
  <c r="CG2502" i="1"/>
  <c r="CJ2502" i="1"/>
  <c r="CK2502" i="1"/>
  <c r="CL2502" i="1"/>
  <c r="CM2502" i="1"/>
  <c r="CN2502" i="1"/>
  <c r="CC2503" i="1"/>
  <c r="CE2503" i="1"/>
  <c r="CF2503" i="1"/>
  <c r="CG2503" i="1"/>
  <c r="CJ2503" i="1"/>
  <c r="CK2503" i="1"/>
  <c r="CL2503" i="1"/>
  <c r="CM2503" i="1"/>
  <c r="CN2503" i="1"/>
  <c r="CC2504" i="1"/>
  <c r="CD2504" i="1" s="1"/>
  <c r="CE2504" i="1"/>
  <c r="CF2504" i="1"/>
  <c r="CG2504" i="1"/>
  <c r="CJ2504" i="1"/>
  <c r="CK2504" i="1"/>
  <c r="CL2504" i="1"/>
  <c r="CM2504" i="1"/>
  <c r="CN2504" i="1"/>
  <c r="CC2505" i="1"/>
  <c r="CE2505" i="1"/>
  <c r="CF2505" i="1"/>
  <c r="CG2505" i="1"/>
  <c r="CJ2505" i="1"/>
  <c r="CK2505" i="1"/>
  <c r="CL2505" i="1"/>
  <c r="CM2505" i="1"/>
  <c r="CN2505" i="1"/>
  <c r="CC2506" i="1"/>
  <c r="CD2506" i="1" s="1"/>
  <c r="CE2506" i="1"/>
  <c r="CF2506" i="1"/>
  <c r="CG2506" i="1"/>
  <c r="CJ2506" i="1"/>
  <c r="CK2506" i="1"/>
  <c r="CL2506" i="1"/>
  <c r="CM2506" i="1"/>
  <c r="CN2506" i="1"/>
  <c r="CC2507" i="1"/>
  <c r="CE2507" i="1"/>
  <c r="CF2507" i="1"/>
  <c r="CG2507" i="1"/>
  <c r="CJ2507" i="1"/>
  <c r="CK2507" i="1"/>
  <c r="CL2507" i="1"/>
  <c r="CM2507" i="1"/>
  <c r="CN2507" i="1"/>
  <c r="CC2508" i="1"/>
  <c r="CE2508" i="1"/>
  <c r="CF2508" i="1"/>
  <c r="CG2508" i="1"/>
  <c r="CJ2508" i="1"/>
  <c r="CK2508" i="1"/>
  <c r="CL2508" i="1"/>
  <c r="CM2508" i="1"/>
  <c r="CN2508" i="1"/>
  <c r="CC2509" i="1"/>
  <c r="CE2509" i="1"/>
  <c r="CF2509" i="1"/>
  <c r="CG2509" i="1"/>
  <c r="CJ2509" i="1"/>
  <c r="CK2509" i="1"/>
  <c r="CL2509" i="1"/>
  <c r="CM2509" i="1"/>
  <c r="CN2509" i="1"/>
  <c r="CC2510" i="1"/>
  <c r="CE2510" i="1"/>
  <c r="CF2510" i="1"/>
  <c r="CG2510" i="1"/>
  <c r="CJ2510" i="1"/>
  <c r="CK2510" i="1"/>
  <c r="CL2510" i="1"/>
  <c r="CM2510" i="1"/>
  <c r="CN2510" i="1"/>
  <c r="CC2511" i="1"/>
  <c r="CE2511" i="1"/>
  <c r="CF2511" i="1"/>
  <c r="CG2511" i="1"/>
  <c r="CJ2511" i="1"/>
  <c r="CK2511" i="1"/>
  <c r="CL2511" i="1"/>
  <c r="CM2511" i="1"/>
  <c r="CN2511" i="1"/>
  <c r="CC2512" i="1"/>
  <c r="CE2512" i="1"/>
  <c r="CF2512" i="1"/>
  <c r="CG2512" i="1"/>
  <c r="CJ2512" i="1"/>
  <c r="CK2512" i="1"/>
  <c r="CL2512" i="1"/>
  <c r="CM2512" i="1"/>
  <c r="CN2512" i="1"/>
  <c r="CC2513" i="1"/>
  <c r="CE2513" i="1"/>
  <c r="CF2513" i="1"/>
  <c r="CG2513" i="1"/>
  <c r="CJ2513" i="1"/>
  <c r="CK2513" i="1"/>
  <c r="CL2513" i="1"/>
  <c r="CM2513" i="1"/>
  <c r="CN2513" i="1"/>
  <c r="CC2514" i="1"/>
  <c r="CE2514" i="1"/>
  <c r="CF2514" i="1"/>
  <c r="CG2514" i="1"/>
  <c r="CJ2514" i="1"/>
  <c r="CK2514" i="1"/>
  <c r="CL2514" i="1"/>
  <c r="CM2514" i="1"/>
  <c r="CN2514" i="1"/>
  <c r="CC2515" i="1"/>
  <c r="CE2515" i="1"/>
  <c r="CF2515" i="1"/>
  <c r="CG2515" i="1"/>
  <c r="CJ2515" i="1"/>
  <c r="CK2515" i="1"/>
  <c r="CL2515" i="1"/>
  <c r="CM2515" i="1"/>
  <c r="CN2515" i="1"/>
  <c r="CC2516" i="1"/>
  <c r="CE2516" i="1"/>
  <c r="CF2516" i="1"/>
  <c r="CG2516" i="1"/>
  <c r="CJ2516" i="1"/>
  <c r="CK2516" i="1"/>
  <c r="CL2516" i="1"/>
  <c r="CM2516" i="1"/>
  <c r="CN2516" i="1"/>
  <c r="CC2517" i="1"/>
  <c r="CE2517" i="1"/>
  <c r="CF2517" i="1"/>
  <c r="CG2517" i="1"/>
  <c r="CJ2517" i="1"/>
  <c r="CK2517" i="1"/>
  <c r="CL2517" i="1"/>
  <c r="CM2517" i="1"/>
  <c r="CN2517" i="1"/>
  <c r="CC2518" i="1"/>
  <c r="CE2518" i="1"/>
  <c r="CF2518" i="1"/>
  <c r="CG2518" i="1"/>
  <c r="CJ2518" i="1"/>
  <c r="CK2518" i="1"/>
  <c r="CL2518" i="1"/>
  <c r="CM2518" i="1"/>
  <c r="CN2518" i="1"/>
  <c r="CC2519" i="1"/>
  <c r="CE2519" i="1"/>
  <c r="CF2519" i="1"/>
  <c r="CG2519" i="1"/>
  <c r="CJ2519" i="1"/>
  <c r="CK2519" i="1"/>
  <c r="CL2519" i="1"/>
  <c r="CM2519" i="1"/>
  <c r="CN2519" i="1"/>
  <c r="CC2520" i="1"/>
  <c r="CE2520" i="1"/>
  <c r="CF2520" i="1"/>
  <c r="CG2520" i="1"/>
  <c r="CJ2520" i="1"/>
  <c r="CK2520" i="1"/>
  <c r="CL2520" i="1"/>
  <c r="CM2520" i="1"/>
  <c r="CN2520" i="1"/>
  <c r="CC2521" i="1"/>
  <c r="CE2521" i="1"/>
  <c r="CF2521" i="1"/>
  <c r="CG2521" i="1"/>
  <c r="CJ2521" i="1"/>
  <c r="CK2521" i="1"/>
  <c r="CL2521" i="1"/>
  <c r="CM2521" i="1"/>
  <c r="CN2521" i="1"/>
  <c r="CC2522" i="1"/>
  <c r="CE2522" i="1"/>
  <c r="CF2522" i="1"/>
  <c r="CG2522" i="1"/>
  <c r="CJ2522" i="1"/>
  <c r="CK2522" i="1"/>
  <c r="CL2522" i="1"/>
  <c r="CM2522" i="1"/>
  <c r="CN2522" i="1"/>
  <c r="CC2523" i="1"/>
  <c r="CE2523" i="1"/>
  <c r="CF2523" i="1"/>
  <c r="CG2523" i="1"/>
  <c r="CJ2523" i="1"/>
  <c r="CK2523" i="1"/>
  <c r="CL2523" i="1"/>
  <c r="CM2523" i="1"/>
  <c r="CN2523" i="1"/>
  <c r="CC2524" i="1"/>
  <c r="CE2524" i="1"/>
  <c r="CF2524" i="1"/>
  <c r="CG2524" i="1"/>
  <c r="CJ2524" i="1"/>
  <c r="CK2524" i="1"/>
  <c r="CL2524" i="1"/>
  <c r="CM2524" i="1"/>
  <c r="CN2524" i="1"/>
  <c r="CC2525" i="1"/>
  <c r="CE2525" i="1"/>
  <c r="CF2525" i="1"/>
  <c r="CG2525" i="1"/>
  <c r="CJ2525" i="1"/>
  <c r="CK2525" i="1"/>
  <c r="CL2525" i="1"/>
  <c r="CM2525" i="1"/>
  <c r="CN2525" i="1"/>
  <c r="CC2526" i="1"/>
  <c r="CE2526" i="1"/>
  <c r="CF2526" i="1"/>
  <c r="CG2526" i="1"/>
  <c r="CJ2526" i="1"/>
  <c r="CK2526" i="1"/>
  <c r="CL2526" i="1"/>
  <c r="CM2526" i="1"/>
  <c r="CN2526" i="1"/>
  <c r="CC2527" i="1"/>
  <c r="CE2527" i="1"/>
  <c r="CF2527" i="1"/>
  <c r="CG2527" i="1"/>
  <c r="CJ2527" i="1"/>
  <c r="CK2527" i="1"/>
  <c r="CL2527" i="1"/>
  <c r="CM2527" i="1"/>
  <c r="CN2527" i="1"/>
  <c r="CC2528" i="1"/>
  <c r="CE2528" i="1"/>
  <c r="CF2528" i="1"/>
  <c r="CG2528" i="1"/>
  <c r="CJ2528" i="1"/>
  <c r="CK2528" i="1"/>
  <c r="CL2528" i="1"/>
  <c r="CM2528" i="1"/>
  <c r="CN2528" i="1"/>
  <c r="CC2529" i="1"/>
  <c r="CE2529" i="1"/>
  <c r="CF2529" i="1"/>
  <c r="CG2529" i="1"/>
  <c r="CJ2529" i="1"/>
  <c r="CK2529" i="1"/>
  <c r="CL2529" i="1"/>
  <c r="CM2529" i="1"/>
  <c r="CN2529" i="1"/>
  <c r="CC2530" i="1"/>
  <c r="CE2530" i="1"/>
  <c r="CF2530" i="1"/>
  <c r="CG2530" i="1"/>
  <c r="CJ2530" i="1"/>
  <c r="CK2530" i="1"/>
  <c r="CL2530" i="1"/>
  <c r="CM2530" i="1"/>
  <c r="CN2530" i="1"/>
  <c r="CC2531" i="1"/>
  <c r="CE2531" i="1"/>
  <c r="CF2531" i="1"/>
  <c r="CG2531" i="1"/>
  <c r="CJ2531" i="1"/>
  <c r="CK2531" i="1"/>
  <c r="CL2531" i="1"/>
  <c r="CM2531" i="1"/>
  <c r="CN2531" i="1"/>
  <c r="CC2532" i="1"/>
  <c r="CE2532" i="1"/>
  <c r="CF2532" i="1"/>
  <c r="CG2532" i="1"/>
  <c r="CJ2532" i="1"/>
  <c r="CK2532" i="1"/>
  <c r="CL2532" i="1"/>
  <c r="CM2532" i="1"/>
  <c r="CN2532" i="1"/>
  <c r="CC2533" i="1"/>
  <c r="CE2533" i="1"/>
  <c r="CF2533" i="1"/>
  <c r="CG2533" i="1"/>
  <c r="CJ2533" i="1"/>
  <c r="CK2533" i="1"/>
  <c r="CL2533" i="1"/>
  <c r="CM2533" i="1"/>
  <c r="CN2533" i="1"/>
  <c r="CC2534" i="1"/>
  <c r="CE2534" i="1"/>
  <c r="CF2534" i="1"/>
  <c r="CG2534" i="1"/>
  <c r="CJ2534" i="1"/>
  <c r="CK2534" i="1"/>
  <c r="CL2534" i="1"/>
  <c r="CM2534" i="1"/>
  <c r="CN2534" i="1"/>
  <c r="CC2535" i="1"/>
  <c r="CE2535" i="1"/>
  <c r="CF2535" i="1"/>
  <c r="CG2535" i="1"/>
  <c r="CJ2535" i="1"/>
  <c r="CK2535" i="1"/>
  <c r="CL2535" i="1"/>
  <c r="CM2535" i="1"/>
  <c r="CN2535" i="1"/>
  <c r="CC2536" i="1"/>
  <c r="CE2536" i="1"/>
  <c r="CF2536" i="1"/>
  <c r="CG2536" i="1"/>
  <c r="CJ2536" i="1"/>
  <c r="CK2536" i="1"/>
  <c r="CL2536" i="1"/>
  <c r="CM2536" i="1"/>
  <c r="CN2536" i="1"/>
  <c r="CC2537" i="1"/>
  <c r="CE2537" i="1"/>
  <c r="CF2537" i="1"/>
  <c r="CG2537" i="1"/>
  <c r="CJ2537" i="1"/>
  <c r="CK2537" i="1"/>
  <c r="CL2537" i="1"/>
  <c r="CM2537" i="1"/>
  <c r="CN2537" i="1"/>
  <c r="CC2538" i="1"/>
  <c r="CE2538" i="1"/>
  <c r="CF2538" i="1"/>
  <c r="CG2538" i="1"/>
  <c r="CJ2538" i="1"/>
  <c r="CK2538" i="1"/>
  <c r="CL2538" i="1"/>
  <c r="CM2538" i="1"/>
  <c r="CN2538" i="1"/>
  <c r="CC2539" i="1"/>
  <c r="CE2539" i="1"/>
  <c r="CF2539" i="1"/>
  <c r="CG2539" i="1"/>
  <c r="CJ2539" i="1"/>
  <c r="CK2539" i="1"/>
  <c r="CL2539" i="1"/>
  <c r="CM2539" i="1"/>
  <c r="CN2539" i="1"/>
  <c r="CC2540" i="1"/>
  <c r="CE2540" i="1"/>
  <c r="CF2540" i="1"/>
  <c r="CG2540" i="1"/>
  <c r="CJ2540" i="1"/>
  <c r="CK2540" i="1"/>
  <c r="CL2540" i="1"/>
  <c r="CM2540" i="1"/>
  <c r="CN2540" i="1"/>
  <c r="CC2541" i="1"/>
  <c r="CE2541" i="1"/>
  <c r="CF2541" i="1"/>
  <c r="CG2541" i="1"/>
  <c r="CJ2541" i="1"/>
  <c r="CK2541" i="1"/>
  <c r="CL2541" i="1"/>
  <c r="CM2541" i="1"/>
  <c r="CN2541" i="1"/>
  <c r="CC2542" i="1"/>
  <c r="CE2542" i="1"/>
  <c r="CF2542" i="1"/>
  <c r="CG2542" i="1"/>
  <c r="CJ2542" i="1"/>
  <c r="CK2542" i="1"/>
  <c r="CL2542" i="1"/>
  <c r="CM2542" i="1"/>
  <c r="CN2542" i="1"/>
  <c r="CC2543" i="1"/>
  <c r="CE2543" i="1"/>
  <c r="CF2543" i="1"/>
  <c r="CG2543" i="1"/>
  <c r="CJ2543" i="1"/>
  <c r="CK2543" i="1"/>
  <c r="CL2543" i="1"/>
  <c r="CM2543" i="1"/>
  <c r="CN2543" i="1"/>
  <c r="CC2544" i="1"/>
  <c r="CE2544" i="1"/>
  <c r="CF2544" i="1"/>
  <c r="CG2544" i="1"/>
  <c r="CJ2544" i="1"/>
  <c r="CK2544" i="1"/>
  <c r="CL2544" i="1"/>
  <c r="CM2544" i="1"/>
  <c r="CN2544" i="1"/>
  <c r="CC2545" i="1"/>
  <c r="CE2545" i="1"/>
  <c r="CF2545" i="1"/>
  <c r="CG2545" i="1"/>
  <c r="CJ2545" i="1"/>
  <c r="CK2545" i="1"/>
  <c r="CL2545" i="1"/>
  <c r="CM2545" i="1"/>
  <c r="CN2545" i="1"/>
  <c r="CC2546" i="1"/>
  <c r="CE2546" i="1"/>
  <c r="CF2546" i="1"/>
  <c r="CG2546" i="1"/>
  <c r="CJ2546" i="1"/>
  <c r="CK2546" i="1"/>
  <c r="CL2546" i="1"/>
  <c r="CM2546" i="1"/>
  <c r="CN2546" i="1"/>
  <c r="CC2547" i="1"/>
  <c r="CE2547" i="1"/>
  <c r="CF2547" i="1"/>
  <c r="CG2547" i="1"/>
  <c r="CJ2547" i="1"/>
  <c r="CK2547" i="1"/>
  <c r="CL2547" i="1"/>
  <c r="CM2547" i="1"/>
  <c r="CN2547" i="1"/>
  <c r="CC2548" i="1"/>
  <c r="CE2548" i="1"/>
  <c r="CF2548" i="1"/>
  <c r="CG2548" i="1"/>
  <c r="CJ2548" i="1"/>
  <c r="CK2548" i="1"/>
  <c r="CL2548" i="1"/>
  <c r="CM2548" i="1"/>
  <c r="CN2548" i="1"/>
  <c r="CC2549" i="1"/>
  <c r="CE2549" i="1"/>
  <c r="CF2549" i="1"/>
  <c r="CG2549" i="1"/>
  <c r="CJ2549" i="1"/>
  <c r="CK2549" i="1"/>
  <c r="CL2549" i="1"/>
  <c r="CM2549" i="1"/>
  <c r="CN2549" i="1"/>
  <c r="CC2550" i="1"/>
  <c r="CE2550" i="1"/>
  <c r="CF2550" i="1"/>
  <c r="CG2550" i="1"/>
  <c r="CJ2550" i="1"/>
  <c r="CK2550" i="1"/>
  <c r="CL2550" i="1"/>
  <c r="CM2550" i="1"/>
  <c r="CN2550" i="1"/>
  <c r="CC2551" i="1"/>
  <c r="CE2551" i="1"/>
  <c r="CF2551" i="1"/>
  <c r="CG2551" i="1"/>
  <c r="CJ2551" i="1"/>
  <c r="CK2551" i="1"/>
  <c r="CL2551" i="1"/>
  <c r="CM2551" i="1"/>
  <c r="CN2551" i="1"/>
  <c r="CC2552" i="1"/>
  <c r="CE2552" i="1"/>
  <c r="CF2552" i="1"/>
  <c r="CG2552" i="1"/>
  <c r="CJ2552" i="1"/>
  <c r="CK2552" i="1"/>
  <c r="CL2552" i="1"/>
  <c r="CM2552" i="1"/>
  <c r="CN2552" i="1"/>
  <c r="CC2553" i="1"/>
  <c r="CE2553" i="1"/>
  <c r="CF2553" i="1"/>
  <c r="CG2553" i="1"/>
  <c r="CJ2553" i="1"/>
  <c r="CK2553" i="1"/>
  <c r="CL2553" i="1"/>
  <c r="CM2553" i="1"/>
  <c r="CN2553" i="1"/>
  <c r="CC2554" i="1"/>
  <c r="CE2554" i="1"/>
  <c r="CF2554" i="1"/>
  <c r="CG2554" i="1"/>
  <c r="CJ2554" i="1"/>
  <c r="CK2554" i="1"/>
  <c r="CL2554" i="1"/>
  <c r="CM2554" i="1"/>
  <c r="CN2554" i="1"/>
  <c r="CC2555" i="1"/>
  <c r="CE2555" i="1"/>
  <c r="CF2555" i="1"/>
  <c r="CG2555" i="1"/>
  <c r="CJ2555" i="1"/>
  <c r="CK2555" i="1"/>
  <c r="CL2555" i="1"/>
  <c r="CM2555" i="1"/>
  <c r="CN2555" i="1"/>
  <c r="CC2556" i="1"/>
  <c r="CE2556" i="1"/>
  <c r="CF2556" i="1"/>
  <c r="CG2556" i="1"/>
  <c r="CJ2556" i="1"/>
  <c r="CK2556" i="1"/>
  <c r="CL2556" i="1"/>
  <c r="CM2556" i="1"/>
  <c r="CN2556" i="1"/>
  <c r="CC2557" i="1"/>
  <c r="CE2557" i="1"/>
  <c r="CF2557" i="1"/>
  <c r="CG2557" i="1"/>
  <c r="CJ2557" i="1"/>
  <c r="CK2557" i="1"/>
  <c r="CL2557" i="1"/>
  <c r="CM2557" i="1"/>
  <c r="CN2557" i="1"/>
  <c r="CC2558" i="1"/>
  <c r="CE2558" i="1"/>
  <c r="CF2558" i="1"/>
  <c r="CG2558" i="1"/>
  <c r="CJ2558" i="1"/>
  <c r="CK2558" i="1"/>
  <c r="CL2558" i="1"/>
  <c r="CM2558" i="1"/>
  <c r="CN2558" i="1"/>
  <c r="CC2559" i="1"/>
  <c r="CE2559" i="1"/>
  <c r="CF2559" i="1"/>
  <c r="CG2559" i="1"/>
  <c r="CJ2559" i="1"/>
  <c r="CK2559" i="1"/>
  <c r="CL2559" i="1"/>
  <c r="CM2559" i="1"/>
  <c r="CN2559" i="1"/>
  <c r="CC2560" i="1"/>
  <c r="CE2560" i="1"/>
  <c r="CF2560" i="1"/>
  <c r="CG2560" i="1"/>
  <c r="CJ2560" i="1"/>
  <c r="CK2560" i="1"/>
  <c r="CL2560" i="1"/>
  <c r="CM2560" i="1"/>
  <c r="CN2560" i="1"/>
  <c r="CC2561" i="1"/>
  <c r="CE2561" i="1"/>
  <c r="CF2561" i="1"/>
  <c r="CG2561" i="1"/>
  <c r="CJ2561" i="1"/>
  <c r="CK2561" i="1"/>
  <c r="CL2561" i="1"/>
  <c r="CM2561" i="1"/>
  <c r="CN2561" i="1"/>
  <c r="CC2562" i="1"/>
  <c r="CE2562" i="1"/>
  <c r="CF2562" i="1"/>
  <c r="CG2562" i="1"/>
  <c r="CJ2562" i="1"/>
  <c r="CK2562" i="1"/>
  <c r="CL2562" i="1"/>
  <c r="CM2562" i="1"/>
  <c r="CN2562" i="1"/>
  <c r="CC2563" i="1"/>
  <c r="CE2563" i="1"/>
  <c r="CF2563" i="1"/>
  <c r="CG2563" i="1"/>
  <c r="CJ2563" i="1"/>
  <c r="CK2563" i="1"/>
  <c r="CL2563" i="1"/>
  <c r="CM2563" i="1"/>
  <c r="CN2563" i="1"/>
  <c r="CC2564" i="1"/>
  <c r="CE2564" i="1"/>
  <c r="CF2564" i="1"/>
  <c r="CG2564" i="1"/>
  <c r="CJ2564" i="1"/>
  <c r="CK2564" i="1"/>
  <c r="CL2564" i="1"/>
  <c r="CM2564" i="1"/>
  <c r="CN2564" i="1"/>
  <c r="CC2565" i="1"/>
  <c r="CE2565" i="1"/>
  <c r="CF2565" i="1"/>
  <c r="CG2565" i="1"/>
  <c r="CJ2565" i="1"/>
  <c r="CK2565" i="1"/>
  <c r="CL2565" i="1"/>
  <c r="CM2565" i="1"/>
  <c r="CN2565" i="1"/>
  <c r="CC2566" i="1"/>
  <c r="CE2566" i="1"/>
  <c r="CF2566" i="1"/>
  <c r="CG2566" i="1"/>
  <c r="CJ2566" i="1"/>
  <c r="CK2566" i="1"/>
  <c r="CL2566" i="1"/>
  <c r="CM2566" i="1"/>
  <c r="CN2566" i="1"/>
  <c r="CC2567" i="1"/>
  <c r="CE2567" i="1"/>
  <c r="CF2567" i="1"/>
  <c r="CG2567" i="1"/>
  <c r="CJ2567" i="1"/>
  <c r="CK2567" i="1"/>
  <c r="CL2567" i="1"/>
  <c r="CM2567" i="1"/>
  <c r="CN2567" i="1"/>
  <c r="CC2568" i="1"/>
  <c r="CE2568" i="1"/>
  <c r="CF2568" i="1"/>
  <c r="CG2568" i="1"/>
  <c r="CJ2568" i="1"/>
  <c r="CK2568" i="1"/>
  <c r="CL2568" i="1"/>
  <c r="CM2568" i="1"/>
  <c r="CN2568" i="1"/>
  <c r="CC2569" i="1"/>
  <c r="CE2569" i="1"/>
  <c r="CF2569" i="1"/>
  <c r="CG2569" i="1"/>
  <c r="CJ2569" i="1"/>
  <c r="CK2569" i="1"/>
  <c r="CL2569" i="1"/>
  <c r="CM2569" i="1"/>
  <c r="CN2569" i="1"/>
  <c r="CC2570" i="1"/>
  <c r="CE2570" i="1"/>
  <c r="CF2570" i="1"/>
  <c r="CG2570" i="1"/>
  <c r="CJ2570" i="1"/>
  <c r="CK2570" i="1"/>
  <c r="CL2570" i="1"/>
  <c r="CM2570" i="1"/>
  <c r="CN2570" i="1"/>
  <c r="CC2571" i="1"/>
  <c r="CE2571" i="1"/>
  <c r="CF2571" i="1"/>
  <c r="CG2571" i="1"/>
  <c r="CJ2571" i="1"/>
  <c r="CK2571" i="1"/>
  <c r="CL2571" i="1"/>
  <c r="CM2571" i="1"/>
  <c r="CN2571" i="1"/>
  <c r="CC2572" i="1"/>
  <c r="CE2572" i="1"/>
  <c r="CF2572" i="1"/>
  <c r="CG2572" i="1"/>
  <c r="CJ2572" i="1"/>
  <c r="CK2572" i="1"/>
  <c r="CL2572" i="1"/>
  <c r="CM2572" i="1"/>
  <c r="CN2572" i="1"/>
  <c r="CC2573" i="1"/>
  <c r="CE2573" i="1"/>
  <c r="CF2573" i="1"/>
  <c r="CG2573" i="1"/>
  <c r="CJ2573" i="1"/>
  <c r="CK2573" i="1"/>
  <c r="CL2573" i="1"/>
  <c r="CM2573" i="1"/>
  <c r="CN2573" i="1"/>
  <c r="CC2574" i="1"/>
  <c r="CE2574" i="1"/>
  <c r="CF2574" i="1"/>
  <c r="CG2574" i="1"/>
  <c r="CJ2574" i="1"/>
  <c r="CK2574" i="1"/>
  <c r="CL2574" i="1"/>
  <c r="CM2574" i="1"/>
  <c r="CN2574" i="1"/>
  <c r="CC2575" i="1"/>
  <c r="CE2575" i="1"/>
  <c r="CF2575" i="1"/>
  <c r="CG2575" i="1"/>
  <c r="CJ2575" i="1"/>
  <c r="CK2575" i="1"/>
  <c r="CL2575" i="1"/>
  <c r="CM2575" i="1"/>
  <c r="CN2575" i="1"/>
  <c r="CC2576" i="1"/>
  <c r="CD2576" i="1" s="1"/>
  <c r="CE2576" i="1"/>
  <c r="CF2576" i="1"/>
  <c r="CG2576" i="1"/>
  <c r="CJ2576" i="1"/>
  <c r="CK2576" i="1"/>
  <c r="CL2576" i="1"/>
  <c r="CM2576" i="1"/>
  <c r="CN2576" i="1"/>
  <c r="CC2577" i="1"/>
  <c r="CE2577" i="1"/>
  <c r="CF2577" i="1"/>
  <c r="CG2577" i="1"/>
  <c r="CJ2577" i="1"/>
  <c r="CK2577" i="1"/>
  <c r="CL2577" i="1"/>
  <c r="CM2577" i="1"/>
  <c r="CN2577" i="1"/>
  <c r="CC2578" i="1"/>
  <c r="CD2578" i="1" s="1"/>
  <c r="CE2578" i="1"/>
  <c r="CF2578" i="1"/>
  <c r="CG2578" i="1"/>
  <c r="CJ2578" i="1"/>
  <c r="CK2578" i="1"/>
  <c r="CL2578" i="1"/>
  <c r="CM2578" i="1"/>
  <c r="CN2578" i="1"/>
  <c r="CC2579" i="1"/>
  <c r="CE2579" i="1"/>
  <c r="CF2579" i="1"/>
  <c r="CG2579" i="1"/>
  <c r="CJ2579" i="1"/>
  <c r="CK2579" i="1"/>
  <c r="CL2579" i="1"/>
  <c r="CM2579" i="1"/>
  <c r="CN2579" i="1"/>
  <c r="CC2580" i="1"/>
  <c r="CE2580" i="1"/>
  <c r="CF2580" i="1"/>
  <c r="CG2580" i="1"/>
  <c r="CJ2580" i="1"/>
  <c r="CK2580" i="1"/>
  <c r="CL2580" i="1"/>
  <c r="CM2580" i="1"/>
  <c r="CN2580" i="1"/>
  <c r="CC2581" i="1"/>
  <c r="CE2581" i="1"/>
  <c r="CF2581" i="1"/>
  <c r="CG2581" i="1"/>
  <c r="CJ2581" i="1"/>
  <c r="CK2581" i="1"/>
  <c r="CL2581" i="1"/>
  <c r="CM2581" i="1"/>
  <c r="CN2581" i="1"/>
  <c r="CC2582" i="1"/>
  <c r="CD2582" i="1" s="1"/>
  <c r="CE2582" i="1"/>
  <c r="CF2582" i="1"/>
  <c r="CG2582" i="1"/>
  <c r="CJ2582" i="1"/>
  <c r="CK2582" i="1"/>
  <c r="CL2582" i="1"/>
  <c r="CM2582" i="1"/>
  <c r="CN2582" i="1"/>
  <c r="CC2583" i="1"/>
  <c r="CE2583" i="1"/>
  <c r="CF2583" i="1"/>
  <c r="CG2583" i="1"/>
  <c r="CJ2583" i="1"/>
  <c r="CK2583" i="1"/>
  <c r="CL2583" i="1"/>
  <c r="CM2583" i="1"/>
  <c r="CN2583" i="1"/>
  <c r="CC2584" i="1"/>
  <c r="CD2584" i="1" s="1"/>
  <c r="CE2584" i="1"/>
  <c r="CF2584" i="1"/>
  <c r="CG2584" i="1"/>
  <c r="CJ2584" i="1"/>
  <c r="CK2584" i="1"/>
  <c r="CL2584" i="1"/>
  <c r="CM2584" i="1"/>
  <c r="CN2584" i="1"/>
  <c r="CC2585" i="1"/>
  <c r="CE2585" i="1"/>
  <c r="CF2585" i="1"/>
  <c r="CG2585" i="1"/>
  <c r="CJ2585" i="1"/>
  <c r="CK2585" i="1"/>
  <c r="CL2585" i="1"/>
  <c r="CM2585" i="1"/>
  <c r="CN2585" i="1"/>
  <c r="CC2586" i="1"/>
  <c r="CD2586" i="1" s="1"/>
  <c r="CE2586" i="1"/>
  <c r="CF2586" i="1"/>
  <c r="CG2586" i="1"/>
  <c r="CJ2586" i="1"/>
  <c r="CK2586" i="1"/>
  <c r="CL2586" i="1"/>
  <c r="CM2586" i="1"/>
  <c r="CN2586" i="1"/>
  <c r="CC2587" i="1"/>
  <c r="CD2587" i="1" s="1"/>
  <c r="CE2587" i="1"/>
  <c r="CF2587" i="1"/>
  <c r="CG2587" i="1"/>
  <c r="CJ2587" i="1"/>
  <c r="CK2587" i="1"/>
  <c r="CL2587" i="1"/>
  <c r="CM2587" i="1"/>
  <c r="CN2587" i="1"/>
  <c r="CC2588" i="1"/>
  <c r="CD2588" i="1" s="1"/>
  <c r="CE2588" i="1"/>
  <c r="CF2588" i="1"/>
  <c r="CG2588" i="1"/>
  <c r="CJ2588" i="1"/>
  <c r="CK2588" i="1"/>
  <c r="CL2588" i="1"/>
  <c r="CM2588" i="1"/>
  <c r="CN2588" i="1"/>
  <c r="CC2589" i="1"/>
  <c r="CE2589" i="1"/>
  <c r="CF2589" i="1"/>
  <c r="CG2589" i="1"/>
  <c r="CJ2589" i="1"/>
  <c r="CK2589" i="1"/>
  <c r="CL2589" i="1"/>
  <c r="CM2589" i="1"/>
  <c r="CN2589" i="1"/>
  <c r="CC2590" i="1"/>
  <c r="CE2590" i="1"/>
  <c r="CF2590" i="1"/>
  <c r="CG2590" i="1"/>
  <c r="CJ2590" i="1"/>
  <c r="CK2590" i="1"/>
  <c r="CL2590" i="1"/>
  <c r="CM2590" i="1"/>
  <c r="CN2590" i="1"/>
  <c r="CC2591" i="1"/>
  <c r="CE2591" i="1"/>
  <c r="CF2591" i="1"/>
  <c r="CG2591" i="1"/>
  <c r="CJ2591" i="1"/>
  <c r="CK2591" i="1"/>
  <c r="CL2591" i="1"/>
  <c r="CM2591" i="1"/>
  <c r="CN2591" i="1"/>
  <c r="CC2592" i="1"/>
  <c r="CE2592" i="1"/>
  <c r="CF2592" i="1"/>
  <c r="CG2592" i="1"/>
  <c r="CJ2592" i="1"/>
  <c r="CK2592" i="1"/>
  <c r="CL2592" i="1"/>
  <c r="CM2592" i="1"/>
  <c r="CN2592" i="1"/>
  <c r="CC2593" i="1"/>
  <c r="CD2593" i="1" s="1"/>
  <c r="CE2593" i="1"/>
  <c r="CF2593" i="1"/>
  <c r="CG2593" i="1"/>
  <c r="CJ2593" i="1"/>
  <c r="CK2593" i="1"/>
  <c r="CL2593" i="1"/>
  <c r="CM2593" i="1"/>
  <c r="CN2593" i="1"/>
  <c r="CC2594" i="1"/>
  <c r="CE2594" i="1"/>
  <c r="CF2594" i="1"/>
  <c r="CG2594" i="1"/>
  <c r="CJ2594" i="1"/>
  <c r="CK2594" i="1"/>
  <c r="CL2594" i="1"/>
  <c r="CM2594" i="1"/>
  <c r="CN2594" i="1"/>
  <c r="CC2595" i="1"/>
  <c r="CD2595" i="1" s="1"/>
  <c r="CE2595" i="1"/>
  <c r="CF2595" i="1"/>
  <c r="CG2595" i="1"/>
  <c r="CJ2595" i="1"/>
  <c r="CK2595" i="1"/>
  <c r="CL2595" i="1"/>
  <c r="CM2595" i="1"/>
  <c r="CN2595" i="1"/>
  <c r="CC2596" i="1"/>
  <c r="CE2596" i="1"/>
  <c r="CF2596" i="1"/>
  <c r="CG2596" i="1"/>
  <c r="CJ2596" i="1"/>
  <c r="CK2596" i="1"/>
  <c r="CL2596" i="1"/>
  <c r="CM2596" i="1"/>
  <c r="CN2596" i="1"/>
  <c r="CC2597" i="1"/>
  <c r="CD2597" i="1" s="1"/>
  <c r="CE2597" i="1"/>
  <c r="CF2597" i="1"/>
  <c r="CG2597" i="1"/>
  <c r="CJ2597" i="1"/>
  <c r="CK2597" i="1"/>
  <c r="CL2597" i="1"/>
  <c r="CM2597" i="1"/>
  <c r="CN2597" i="1"/>
  <c r="CC2598" i="1"/>
  <c r="CE2598" i="1"/>
  <c r="CF2598" i="1"/>
  <c r="CG2598" i="1"/>
  <c r="CJ2598" i="1"/>
  <c r="CK2598" i="1"/>
  <c r="CL2598" i="1"/>
  <c r="CM2598" i="1"/>
  <c r="CN2598" i="1"/>
  <c r="CC2599" i="1"/>
  <c r="CE2599" i="1"/>
  <c r="CF2599" i="1"/>
  <c r="CG2599" i="1"/>
  <c r="CJ2599" i="1"/>
  <c r="CK2599" i="1"/>
  <c r="CL2599" i="1"/>
  <c r="CM2599" i="1"/>
  <c r="CN2599" i="1"/>
  <c r="CC2600" i="1"/>
  <c r="CD2600" i="1" s="1"/>
  <c r="CE2600" i="1"/>
  <c r="CF2600" i="1"/>
  <c r="CG2600" i="1"/>
  <c r="CJ2600" i="1"/>
  <c r="CK2600" i="1"/>
  <c r="CL2600" i="1"/>
  <c r="CM2600" i="1"/>
  <c r="CN2600" i="1"/>
  <c r="CC2601" i="1"/>
  <c r="CE2601" i="1"/>
  <c r="CF2601" i="1"/>
  <c r="CG2601" i="1"/>
  <c r="CJ2601" i="1"/>
  <c r="CK2601" i="1"/>
  <c r="CL2601" i="1"/>
  <c r="CM2601" i="1"/>
  <c r="CN2601" i="1"/>
  <c r="CC2602" i="1"/>
  <c r="CE2602" i="1"/>
  <c r="CF2602" i="1"/>
  <c r="CG2602" i="1"/>
  <c r="CJ2602" i="1"/>
  <c r="CK2602" i="1"/>
  <c r="CL2602" i="1"/>
  <c r="CM2602" i="1"/>
  <c r="CN2602" i="1"/>
  <c r="CC2603" i="1"/>
  <c r="CE2603" i="1"/>
  <c r="CF2603" i="1"/>
  <c r="CG2603" i="1"/>
  <c r="CJ2603" i="1"/>
  <c r="CK2603" i="1"/>
  <c r="CL2603" i="1"/>
  <c r="CM2603" i="1"/>
  <c r="CN2603" i="1"/>
  <c r="CC2604" i="1"/>
  <c r="CD2604" i="1" s="1"/>
  <c r="CE2604" i="1"/>
  <c r="CF2604" i="1"/>
  <c r="CG2604" i="1"/>
  <c r="CJ2604" i="1"/>
  <c r="CK2604" i="1"/>
  <c r="CL2604" i="1"/>
  <c r="CM2604" i="1"/>
  <c r="CN2604" i="1"/>
  <c r="CC2605" i="1"/>
  <c r="CD2605" i="1" s="1"/>
  <c r="CE2605" i="1"/>
  <c r="CF2605" i="1"/>
  <c r="CG2605" i="1"/>
  <c r="CJ2605" i="1"/>
  <c r="CK2605" i="1"/>
  <c r="CL2605" i="1"/>
  <c r="CM2605" i="1"/>
  <c r="CN2605" i="1"/>
  <c r="CC2606" i="1"/>
  <c r="CE2606" i="1"/>
  <c r="CF2606" i="1"/>
  <c r="CG2606" i="1"/>
  <c r="CJ2606" i="1"/>
  <c r="CK2606" i="1"/>
  <c r="CL2606" i="1"/>
  <c r="CM2606" i="1"/>
  <c r="CN2606" i="1"/>
  <c r="CC2607" i="1"/>
  <c r="CE2607" i="1"/>
  <c r="CF2607" i="1"/>
  <c r="CG2607" i="1"/>
  <c r="CJ2607" i="1"/>
  <c r="CK2607" i="1"/>
  <c r="CL2607" i="1"/>
  <c r="CM2607" i="1"/>
  <c r="CN2607" i="1"/>
  <c r="CC2608" i="1"/>
  <c r="CD2608" i="1" s="1"/>
  <c r="CE2608" i="1"/>
  <c r="CF2608" i="1"/>
  <c r="CG2608" i="1"/>
  <c r="CJ2608" i="1"/>
  <c r="CK2608" i="1"/>
  <c r="CL2608" i="1"/>
  <c r="CM2608" i="1"/>
  <c r="CN2608" i="1"/>
  <c r="CC2609" i="1"/>
  <c r="CD2609" i="1" s="1"/>
  <c r="CE2609" i="1"/>
  <c r="CF2609" i="1"/>
  <c r="CG2609" i="1"/>
  <c r="CJ2609" i="1"/>
  <c r="CK2609" i="1"/>
  <c r="CL2609" i="1"/>
  <c r="CM2609" i="1"/>
  <c r="CN2609" i="1"/>
  <c r="CC2610" i="1"/>
  <c r="CE2610" i="1"/>
  <c r="CF2610" i="1"/>
  <c r="CG2610" i="1"/>
  <c r="CJ2610" i="1"/>
  <c r="CK2610" i="1"/>
  <c r="CL2610" i="1"/>
  <c r="CM2610" i="1"/>
  <c r="CN2610" i="1"/>
  <c r="CC2611" i="1"/>
  <c r="CE2611" i="1"/>
  <c r="CF2611" i="1"/>
  <c r="CG2611" i="1"/>
  <c r="CJ2611" i="1"/>
  <c r="CK2611" i="1"/>
  <c r="CL2611" i="1"/>
  <c r="CM2611" i="1"/>
  <c r="CN2611" i="1"/>
  <c r="CC2612" i="1"/>
  <c r="CD2612" i="1" s="1"/>
  <c r="CE2612" i="1"/>
  <c r="CF2612" i="1"/>
  <c r="CG2612" i="1"/>
  <c r="CJ2612" i="1"/>
  <c r="CK2612" i="1"/>
  <c r="CL2612" i="1"/>
  <c r="CM2612" i="1"/>
  <c r="CN2612" i="1"/>
  <c r="CC2613" i="1"/>
  <c r="CD2613" i="1" s="1"/>
  <c r="CE2613" i="1"/>
  <c r="CF2613" i="1"/>
  <c r="CG2613" i="1"/>
  <c r="CJ2613" i="1"/>
  <c r="CK2613" i="1"/>
  <c r="CL2613" i="1"/>
  <c r="CM2613" i="1"/>
  <c r="CN2613" i="1"/>
  <c r="CC2614" i="1"/>
  <c r="CD2614" i="1" s="1"/>
  <c r="CE2614" i="1"/>
  <c r="CF2614" i="1"/>
  <c r="CG2614" i="1"/>
  <c r="CJ2614" i="1"/>
  <c r="CK2614" i="1"/>
  <c r="CL2614" i="1"/>
  <c r="CM2614" i="1"/>
  <c r="CN2614" i="1"/>
  <c r="CC2615" i="1"/>
  <c r="CE2615" i="1"/>
  <c r="CF2615" i="1"/>
  <c r="CG2615" i="1"/>
  <c r="CJ2615" i="1"/>
  <c r="CK2615" i="1"/>
  <c r="CL2615" i="1"/>
  <c r="CM2615" i="1"/>
  <c r="CN2615" i="1"/>
  <c r="CC2616" i="1"/>
  <c r="CD2616" i="1" s="1"/>
  <c r="CE2616" i="1"/>
  <c r="CF2616" i="1"/>
  <c r="CG2616" i="1"/>
  <c r="CJ2616" i="1"/>
  <c r="CK2616" i="1"/>
  <c r="CL2616" i="1"/>
  <c r="CM2616" i="1"/>
  <c r="CN2616" i="1"/>
  <c r="CC2617" i="1"/>
  <c r="CD2617" i="1" s="1"/>
  <c r="CE2617" i="1"/>
  <c r="CF2617" i="1"/>
  <c r="CG2617" i="1"/>
  <c r="CJ2617" i="1"/>
  <c r="CK2617" i="1"/>
  <c r="CL2617" i="1"/>
  <c r="CM2617" i="1"/>
  <c r="CN2617" i="1"/>
  <c r="CC2618" i="1"/>
  <c r="CE2618" i="1"/>
  <c r="CF2618" i="1"/>
  <c r="CG2618" i="1"/>
  <c r="CJ2618" i="1"/>
  <c r="CK2618" i="1"/>
  <c r="CL2618" i="1"/>
  <c r="CM2618" i="1"/>
  <c r="CN2618" i="1"/>
  <c r="CC2619" i="1"/>
  <c r="CE2619" i="1"/>
  <c r="CF2619" i="1"/>
  <c r="CG2619" i="1"/>
  <c r="CJ2619" i="1"/>
  <c r="CK2619" i="1"/>
  <c r="CL2619" i="1"/>
  <c r="CM2619" i="1"/>
  <c r="CN2619" i="1"/>
  <c r="CC2620" i="1"/>
  <c r="CE2620" i="1"/>
  <c r="CF2620" i="1"/>
  <c r="CG2620" i="1"/>
  <c r="CJ2620" i="1"/>
  <c r="CK2620" i="1"/>
  <c r="CL2620" i="1"/>
  <c r="CM2620" i="1"/>
  <c r="CN2620" i="1"/>
  <c r="CC2621" i="1"/>
  <c r="CD2621" i="1" s="1"/>
  <c r="CE2621" i="1"/>
  <c r="CF2621" i="1"/>
  <c r="CG2621" i="1"/>
  <c r="CJ2621" i="1"/>
  <c r="CK2621" i="1"/>
  <c r="CL2621" i="1"/>
  <c r="CM2621" i="1"/>
  <c r="CN2621" i="1"/>
  <c r="CC2622" i="1"/>
  <c r="CE2622" i="1"/>
  <c r="CF2622" i="1"/>
  <c r="CG2622" i="1"/>
  <c r="CJ2622" i="1"/>
  <c r="CK2622" i="1"/>
  <c r="CL2622" i="1"/>
  <c r="CM2622" i="1"/>
  <c r="CN2622" i="1"/>
  <c r="CC2623" i="1"/>
  <c r="CE2623" i="1"/>
  <c r="CF2623" i="1"/>
  <c r="CG2623" i="1"/>
  <c r="CJ2623" i="1"/>
  <c r="CK2623" i="1"/>
  <c r="CL2623" i="1"/>
  <c r="CM2623" i="1"/>
  <c r="CN2623" i="1"/>
  <c r="CC2624" i="1"/>
  <c r="CD2624" i="1" s="1"/>
  <c r="CE2624" i="1"/>
  <c r="CF2624" i="1"/>
  <c r="CG2624" i="1"/>
  <c r="CJ2624" i="1"/>
  <c r="CK2624" i="1"/>
  <c r="CL2624" i="1"/>
  <c r="CM2624" i="1"/>
  <c r="CN2624" i="1"/>
  <c r="CC2625" i="1"/>
  <c r="CD2625" i="1" s="1"/>
  <c r="CE2625" i="1"/>
  <c r="CF2625" i="1"/>
  <c r="CG2625" i="1"/>
  <c r="CJ2625" i="1"/>
  <c r="CK2625" i="1"/>
  <c r="CL2625" i="1"/>
  <c r="CM2625" i="1"/>
  <c r="CN2625" i="1"/>
  <c r="CC2626" i="1"/>
  <c r="CE2626" i="1"/>
  <c r="CF2626" i="1"/>
  <c r="CG2626" i="1"/>
  <c r="CJ2626" i="1"/>
  <c r="CK2626" i="1"/>
  <c r="CL2626" i="1"/>
  <c r="CM2626" i="1"/>
  <c r="CN2626" i="1"/>
  <c r="CC2627" i="1"/>
  <c r="CE2627" i="1"/>
  <c r="CF2627" i="1"/>
  <c r="CG2627" i="1"/>
  <c r="CJ2627" i="1"/>
  <c r="CK2627" i="1"/>
  <c r="CL2627" i="1"/>
  <c r="CM2627" i="1"/>
  <c r="CN2627" i="1"/>
  <c r="CC2628" i="1"/>
  <c r="CD2628" i="1" s="1"/>
  <c r="CE2628" i="1"/>
  <c r="CF2628" i="1"/>
  <c r="CG2628" i="1"/>
  <c r="CJ2628" i="1"/>
  <c r="CK2628" i="1"/>
  <c r="CL2628" i="1"/>
  <c r="CM2628" i="1"/>
  <c r="CN2628" i="1"/>
  <c r="CC2629" i="1"/>
  <c r="CD2629" i="1" s="1"/>
  <c r="CE2629" i="1"/>
  <c r="CF2629" i="1"/>
  <c r="CG2629" i="1"/>
  <c r="CJ2629" i="1"/>
  <c r="CK2629" i="1"/>
  <c r="CL2629" i="1"/>
  <c r="CM2629" i="1"/>
  <c r="CN2629" i="1"/>
  <c r="CC2630" i="1"/>
  <c r="CE2630" i="1"/>
  <c r="CF2630" i="1"/>
  <c r="CG2630" i="1"/>
  <c r="CJ2630" i="1"/>
  <c r="CK2630" i="1"/>
  <c r="CL2630" i="1"/>
  <c r="CM2630" i="1"/>
  <c r="CN2630" i="1"/>
  <c r="CC2631" i="1"/>
  <c r="CE2631" i="1"/>
  <c r="CF2631" i="1"/>
  <c r="CG2631" i="1"/>
  <c r="CJ2631" i="1"/>
  <c r="CK2631" i="1"/>
  <c r="CL2631" i="1"/>
  <c r="CM2631" i="1"/>
  <c r="CN2631" i="1"/>
  <c r="CC2632" i="1"/>
  <c r="CD2632" i="1" s="1"/>
  <c r="CE2632" i="1"/>
  <c r="CF2632" i="1"/>
  <c r="CG2632" i="1"/>
  <c r="CJ2632" i="1"/>
  <c r="CK2632" i="1"/>
  <c r="CL2632" i="1"/>
  <c r="CM2632" i="1"/>
  <c r="CN2632" i="1"/>
  <c r="CC2633" i="1"/>
  <c r="CE2633" i="1"/>
  <c r="CF2633" i="1"/>
  <c r="CG2633" i="1"/>
  <c r="CJ2633" i="1"/>
  <c r="CK2633" i="1"/>
  <c r="CL2633" i="1"/>
  <c r="CM2633" i="1"/>
  <c r="CN2633" i="1"/>
  <c r="CC2634" i="1"/>
  <c r="CE2634" i="1"/>
  <c r="CF2634" i="1"/>
  <c r="CG2634" i="1"/>
  <c r="CJ2634" i="1"/>
  <c r="CK2634" i="1"/>
  <c r="CL2634" i="1"/>
  <c r="CM2634" i="1"/>
  <c r="CN2634" i="1"/>
  <c r="CC2635" i="1"/>
  <c r="CE2635" i="1"/>
  <c r="CF2635" i="1"/>
  <c r="CG2635" i="1"/>
  <c r="CJ2635" i="1"/>
  <c r="CK2635" i="1"/>
  <c r="CL2635" i="1"/>
  <c r="CM2635" i="1"/>
  <c r="CN2635" i="1"/>
  <c r="CC2636" i="1"/>
  <c r="CE2636" i="1"/>
  <c r="CF2636" i="1"/>
  <c r="CG2636" i="1"/>
  <c r="CJ2636" i="1"/>
  <c r="CK2636" i="1"/>
  <c r="CL2636" i="1"/>
  <c r="CM2636" i="1"/>
  <c r="CN2636" i="1"/>
  <c r="CC2637" i="1"/>
  <c r="CE2637" i="1"/>
  <c r="CF2637" i="1"/>
  <c r="CG2637" i="1"/>
  <c r="CJ2637" i="1"/>
  <c r="CK2637" i="1"/>
  <c r="CL2637" i="1"/>
  <c r="CM2637" i="1"/>
  <c r="CN2637" i="1"/>
  <c r="CC2638" i="1"/>
  <c r="CE2638" i="1"/>
  <c r="CF2638" i="1"/>
  <c r="CG2638" i="1"/>
  <c r="CJ2638" i="1"/>
  <c r="CK2638" i="1"/>
  <c r="CL2638" i="1"/>
  <c r="CM2638" i="1"/>
  <c r="CN2638" i="1"/>
  <c r="CC2639" i="1"/>
  <c r="CD2639" i="1" s="1"/>
  <c r="CE2639" i="1"/>
  <c r="CF2639" i="1"/>
  <c r="CG2639" i="1"/>
  <c r="CJ2639" i="1"/>
  <c r="CK2639" i="1"/>
  <c r="CL2639" i="1"/>
  <c r="CM2639" i="1"/>
  <c r="CN2639" i="1"/>
  <c r="CC2640" i="1"/>
  <c r="CE2640" i="1"/>
  <c r="CF2640" i="1"/>
  <c r="CG2640" i="1"/>
  <c r="CJ2640" i="1"/>
  <c r="CK2640" i="1"/>
  <c r="CL2640" i="1"/>
  <c r="CM2640" i="1"/>
  <c r="CN2640" i="1"/>
  <c r="CC2641" i="1"/>
  <c r="CD2641" i="1" s="1"/>
  <c r="CE2641" i="1"/>
  <c r="CF2641" i="1"/>
  <c r="CG2641" i="1"/>
  <c r="CJ2641" i="1"/>
  <c r="CK2641" i="1"/>
  <c r="CL2641" i="1"/>
  <c r="CM2641" i="1"/>
  <c r="CN2641" i="1"/>
  <c r="CC2642" i="1"/>
  <c r="CE2642" i="1"/>
  <c r="CF2642" i="1"/>
  <c r="CG2642" i="1"/>
  <c r="CJ2642" i="1"/>
  <c r="CK2642" i="1"/>
  <c r="CL2642" i="1"/>
  <c r="CM2642" i="1"/>
  <c r="CN2642" i="1"/>
  <c r="CC2643" i="1"/>
  <c r="CD2643" i="1" s="1"/>
  <c r="CE2643" i="1"/>
  <c r="CF2643" i="1"/>
  <c r="CG2643" i="1"/>
  <c r="CJ2643" i="1"/>
  <c r="CK2643" i="1"/>
  <c r="CL2643" i="1"/>
  <c r="CM2643" i="1"/>
  <c r="CN2643" i="1"/>
  <c r="CC2644" i="1"/>
  <c r="CE2644" i="1"/>
  <c r="CF2644" i="1"/>
  <c r="CG2644" i="1"/>
  <c r="CJ2644" i="1"/>
  <c r="CK2644" i="1"/>
  <c r="CL2644" i="1"/>
  <c r="CM2644" i="1"/>
  <c r="CN2644" i="1"/>
  <c r="CC2645" i="1"/>
  <c r="CE2645" i="1"/>
  <c r="CF2645" i="1"/>
  <c r="CG2645" i="1"/>
  <c r="CJ2645" i="1"/>
  <c r="CK2645" i="1"/>
  <c r="CL2645" i="1"/>
  <c r="CM2645" i="1"/>
  <c r="CN2645" i="1"/>
  <c r="CC2646" i="1"/>
  <c r="CD2646" i="1" s="1"/>
  <c r="CE2646" i="1"/>
  <c r="CF2646" i="1"/>
  <c r="CG2646" i="1"/>
  <c r="CJ2646" i="1"/>
  <c r="CK2646" i="1"/>
  <c r="CL2646" i="1"/>
  <c r="CM2646" i="1"/>
  <c r="CN2646" i="1"/>
  <c r="CC2647" i="1"/>
  <c r="CE2647" i="1"/>
  <c r="CF2647" i="1"/>
  <c r="CG2647" i="1"/>
  <c r="CJ2647" i="1"/>
  <c r="CK2647" i="1"/>
  <c r="CL2647" i="1"/>
  <c r="CM2647" i="1"/>
  <c r="CN2647" i="1"/>
  <c r="CC2648" i="1"/>
  <c r="CD2648" i="1" s="1"/>
  <c r="CE2648" i="1"/>
  <c r="CF2648" i="1"/>
  <c r="CG2648" i="1"/>
  <c r="CJ2648" i="1"/>
  <c r="CK2648" i="1"/>
  <c r="CL2648" i="1"/>
  <c r="CM2648" i="1"/>
  <c r="CN2648" i="1"/>
  <c r="CC2649" i="1"/>
  <c r="CE2649" i="1"/>
  <c r="CF2649" i="1"/>
  <c r="CG2649" i="1"/>
  <c r="CJ2649" i="1"/>
  <c r="CK2649" i="1"/>
  <c r="CL2649" i="1"/>
  <c r="CM2649" i="1"/>
  <c r="CN2649" i="1"/>
  <c r="CC2650" i="1"/>
  <c r="CD2650" i="1" s="1"/>
  <c r="CE2650" i="1"/>
  <c r="CF2650" i="1"/>
  <c r="CG2650" i="1"/>
  <c r="CJ2650" i="1"/>
  <c r="CK2650" i="1"/>
  <c r="CL2650" i="1"/>
  <c r="CM2650" i="1"/>
  <c r="CN2650" i="1"/>
  <c r="CC2651" i="1"/>
  <c r="CD2651" i="1" s="1"/>
  <c r="CE2651" i="1"/>
  <c r="CF2651" i="1"/>
  <c r="CG2651" i="1"/>
  <c r="CJ2651" i="1"/>
  <c r="CK2651" i="1"/>
  <c r="CL2651" i="1"/>
  <c r="CM2651" i="1"/>
  <c r="CN2651" i="1"/>
  <c r="CC2652" i="1"/>
  <c r="CD2652" i="1" s="1"/>
  <c r="CE2652" i="1"/>
  <c r="CF2652" i="1"/>
  <c r="CG2652" i="1"/>
  <c r="CJ2652" i="1"/>
  <c r="CK2652" i="1"/>
  <c r="CL2652" i="1"/>
  <c r="CM2652" i="1"/>
  <c r="CN2652" i="1"/>
  <c r="CC2653" i="1"/>
  <c r="CD2653" i="1" s="1"/>
  <c r="CE2653" i="1"/>
  <c r="CF2653" i="1"/>
  <c r="CG2653" i="1"/>
  <c r="CJ2653" i="1"/>
  <c r="CK2653" i="1"/>
  <c r="CL2653" i="1"/>
  <c r="CM2653" i="1"/>
  <c r="CN2653" i="1"/>
  <c r="CC2654" i="1"/>
  <c r="CE2654" i="1"/>
  <c r="CF2654" i="1"/>
  <c r="CG2654" i="1"/>
  <c r="CJ2654" i="1"/>
  <c r="CK2654" i="1"/>
  <c r="CL2654" i="1"/>
  <c r="CM2654" i="1"/>
  <c r="CN2654" i="1"/>
  <c r="CC2655" i="1"/>
  <c r="CE2655" i="1"/>
  <c r="CF2655" i="1"/>
  <c r="CG2655" i="1"/>
  <c r="CJ2655" i="1"/>
  <c r="CK2655" i="1"/>
  <c r="CL2655" i="1"/>
  <c r="CM2655" i="1"/>
  <c r="CN2655" i="1"/>
  <c r="CC2656" i="1"/>
  <c r="CE2656" i="1"/>
  <c r="CF2656" i="1"/>
  <c r="CG2656" i="1"/>
  <c r="CJ2656" i="1"/>
  <c r="CK2656" i="1"/>
  <c r="CL2656" i="1"/>
  <c r="CM2656" i="1"/>
  <c r="CN2656" i="1"/>
  <c r="CC2657" i="1"/>
  <c r="CD2657" i="1" s="1"/>
  <c r="CE2657" i="1"/>
  <c r="CF2657" i="1"/>
  <c r="CG2657" i="1"/>
  <c r="CJ2657" i="1"/>
  <c r="CK2657" i="1"/>
  <c r="CL2657" i="1"/>
  <c r="CM2657" i="1"/>
  <c r="CN2657" i="1"/>
  <c r="CC2658" i="1"/>
  <c r="CD2658" i="1" s="1"/>
  <c r="CE2658" i="1"/>
  <c r="CF2658" i="1"/>
  <c r="CG2658" i="1"/>
  <c r="CJ2658" i="1"/>
  <c r="CK2658" i="1"/>
  <c r="CL2658" i="1"/>
  <c r="CM2658" i="1"/>
  <c r="CN2658" i="1"/>
  <c r="CC2659" i="1"/>
  <c r="CD2659" i="1" s="1"/>
  <c r="CE2659" i="1"/>
  <c r="CF2659" i="1"/>
  <c r="CG2659" i="1"/>
  <c r="CJ2659" i="1"/>
  <c r="CK2659" i="1"/>
  <c r="CL2659" i="1"/>
  <c r="CM2659" i="1"/>
  <c r="CN2659" i="1"/>
  <c r="CC2660" i="1"/>
  <c r="CD2660" i="1" s="1"/>
  <c r="CE2660" i="1"/>
  <c r="CF2660" i="1"/>
  <c r="CG2660" i="1"/>
  <c r="CJ2660" i="1"/>
  <c r="CK2660" i="1"/>
  <c r="CL2660" i="1"/>
  <c r="CM2660" i="1"/>
  <c r="CN2660" i="1"/>
  <c r="CC2661" i="1"/>
  <c r="CD2661" i="1" s="1"/>
  <c r="CE2661" i="1"/>
  <c r="CF2661" i="1"/>
  <c r="CG2661" i="1"/>
  <c r="CJ2661" i="1"/>
  <c r="CK2661" i="1"/>
  <c r="CL2661" i="1"/>
  <c r="CM2661" i="1"/>
  <c r="CN2661" i="1"/>
  <c r="CC2662" i="1"/>
  <c r="CD2662" i="1" s="1"/>
  <c r="CE2662" i="1"/>
  <c r="CF2662" i="1"/>
  <c r="CG2662" i="1"/>
  <c r="CJ2662" i="1"/>
  <c r="CK2662" i="1"/>
  <c r="CL2662" i="1"/>
  <c r="CM2662" i="1"/>
  <c r="CN2662" i="1"/>
  <c r="CC2663" i="1"/>
  <c r="CE2663" i="1"/>
  <c r="CF2663" i="1"/>
  <c r="CG2663" i="1"/>
  <c r="CJ2663" i="1"/>
  <c r="CK2663" i="1"/>
  <c r="CL2663" i="1"/>
  <c r="CM2663" i="1"/>
  <c r="CN2663" i="1"/>
  <c r="CC2664" i="1"/>
  <c r="CD2664" i="1" s="1"/>
  <c r="CE2664" i="1"/>
  <c r="CF2664" i="1"/>
  <c r="CG2664" i="1"/>
  <c r="CJ2664" i="1"/>
  <c r="CK2664" i="1"/>
  <c r="CL2664" i="1"/>
  <c r="CM2664" i="1"/>
  <c r="CN2664" i="1"/>
  <c r="CC2665" i="1"/>
  <c r="CE2665" i="1"/>
  <c r="CF2665" i="1"/>
  <c r="CG2665" i="1"/>
  <c r="CJ2665" i="1"/>
  <c r="CK2665" i="1"/>
  <c r="CL2665" i="1"/>
  <c r="CM2665" i="1"/>
  <c r="CN2665" i="1"/>
  <c r="CC2666" i="1"/>
  <c r="CE2666" i="1"/>
  <c r="CF2666" i="1"/>
  <c r="CG2666" i="1"/>
  <c r="CJ2666" i="1"/>
  <c r="CK2666" i="1"/>
  <c r="CL2666" i="1"/>
  <c r="CM2666" i="1"/>
  <c r="CN2666" i="1"/>
  <c r="CC2667" i="1"/>
  <c r="CD2667" i="1" s="1"/>
  <c r="CE2667" i="1"/>
  <c r="CF2667" i="1"/>
  <c r="CG2667" i="1"/>
  <c r="CJ2667" i="1"/>
  <c r="CK2667" i="1"/>
  <c r="CL2667" i="1"/>
  <c r="CM2667" i="1"/>
  <c r="CN2667" i="1"/>
  <c r="CC2668" i="1"/>
  <c r="CE2668" i="1"/>
  <c r="CF2668" i="1"/>
  <c r="CG2668" i="1"/>
  <c r="CJ2668" i="1"/>
  <c r="CK2668" i="1"/>
  <c r="CL2668" i="1"/>
  <c r="CM2668" i="1"/>
  <c r="CN2668" i="1"/>
  <c r="CC2669" i="1"/>
  <c r="CE2669" i="1"/>
  <c r="CF2669" i="1"/>
  <c r="CG2669" i="1"/>
  <c r="CJ2669" i="1"/>
  <c r="CK2669" i="1"/>
  <c r="CL2669" i="1"/>
  <c r="CM2669" i="1"/>
  <c r="CN2669" i="1"/>
  <c r="CC2670" i="1"/>
  <c r="CD2670" i="1" s="1"/>
  <c r="CE2670" i="1"/>
  <c r="CF2670" i="1"/>
  <c r="CG2670" i="1"/>
  <c r="CJ2670" i="1"/>
  <c r="CK2670" i="1"/>
  <c r="CL2670" i="1"/>
  <c r="CM2670" i="1"/>
  <c r="CN2670" i="1"/>
  <c r="CC2671" i="1"/>
  <c r="CD2671" i="1" s="1"/>
  <c r="CE2671" i="1"/>
  <c r="CF2671" i="1"/>
  <c r="CG2671" i="1"/>
  <c r="CJ2671" i="1"/>
  <c r="CK2671" i="1"/>
  <c r="CL2671" i="1"/>
  <c r="CM2671" i="1"/>
  <c r="CN2671" i="1"/>
  <c r="CC2672" i="1"/>
  <c r="CE2672" i="1"/>
  <c r="CF2672" i="1"/>
  <c r="CG2672" i="1"/>
  <c r="CJ2672" i="1"/>
  <c r="CK2672" i="1"/>
  <c r="CL2672" i="1"/>
  <c r="CM2672" i="1"/>
  <c r="CN2672" i="1"/>
  <c r="CC2673" i="1"/>
  <c r="CE2673" i="1"/>
  <c r="CF2673" i="1"/>
  <c r="CG2673" i="1"/>
  <c r="CJ2673" i="1"/>
  <c r="CK2673" i="1"/>
  <c r="CL2673" i="1"/>
  <c r="CM2673" i="1"/>
  <c r="CN2673" i="1"/>
  <c r="CC2674" i="1"/>
  <c r="CE2674" i="1"/>
  <c r="CF2674" i="1"/>
  <c r="CG2674" i="1"/>
  <c r="CJ2674" i="1"/>
  <c r="CK2674" i="1"/>
  <c r="CL2674" i="1"/>
  <c r="CM2674" i="1"/>
  <c r="CN2674" i="1"/>
  <c r="CC2675" i="1"/>
  <c r="CD2675" i="1" s="1"/>
  <c r="CE2675" i="1"/>
  <c r="CF2675" i="1"/>
  <c r="CG2675" i="1"/>
  <c r="CJ2675" i="1"/>
  <c r="CK2675" i="1"/>
  <c r="CL2675" i="1"/>
  <c r="CM2675" i="1"/>
  <c r="CN2675" i="1"/>
  <c r="CC2676" i="1"/>
  <c r="CE2676" i="1"/>
  <c r="CF2676" i="1"/>
  <c r="CG2676" i="1"/>
  <c r="CJ2676" i="1"/>
  <c r="CK2676" i="1"/>
  <c r="CL2676" i="1"/>
  <c r="CM2676" i="1"/>
  <c r="CN2676" i="1"/>
  <c r="CC2677" i="1"/>
  <c r="CD2677" i="1" s="1"/>
  <c r="CE2677" i="1"/>
  <c r="CF2677" i="1"/>
  <c r="CG2677" i="1"/>
  <c r="CJ2677" i="1"/>
  <c r="CK2677" i="1"/>
  <c r="CL2677" i="1"/>
  <c r="CM2677" i="1"/>
  <c r="CN2677" i="1"/>
  <c r="CC2678" i="1"/>
  <c r="CD2678" i="1" s="1"/>
  <c r="CE2678" i="1"/>
  <c r="CF2678" i="1"/>
  <c r="CG2678" i="1"/>
  <c r="CJ2678" i="1"/>
  <c r="CK2678" i="1"/>
  <c r="CL2678" i="1"/>
  <c r="CM2678" i="1"/>
  <c r="CN2678" i="1"/>
  <c r="CC2679" i="1"/>
  <c r="CE2679" i="1"/>
  <c r="CF2679" i="1"/>
  <c r="CG2679" i="1"/>
  <c r="CJ2679" i="1"/>
  <c r="CK2679" i="1"/>
  <c r="CL2679" i="1"/>
  <c r="CM2679" i="1"/>
  <c r="CN2679" i="1"/>
  <c r="CC2680" i="1"/>
  <c r="CD2680" i="1" s="1"/>
  <c r="CE2680" i="1"/>
  <c r="CF2680" i="1"/>
  <c r="CG2680" i="1"/>
  <c r="CJ2680" i="1"/>
  <c r="CK2680" i="1"/>
  <c r="CL2680" i="1"/>
  <c r="CM2680" i="1"/>
  <c r="CN2680" i="1"/>
  <c r="CC2681" i="1"/>
  <c r="CE2681" i="1"/>
  <c r="CF2681" i="1"/>
  <c r="CG2681" i="1"/>
  <c r="CJ2681" i="1"/>
  <c r="CK2681" i="1"/>
  <c r="CL2681" i="1"/>
  <c r="CM2681" i="1"/>
  <c r="CN2681" i="1"/>
  <c r="CC2682" i="1"/>
  <c r="CE2682" i="1"/>
  <c r="CF2682" i="1"/>
  <c r="CG2682" i="1"/>
  <c r="CJ2682" i="1"/>
  <c r="CK2682" i="1"/>
  <c r="CL2682" i="1"/>
  <c r="CM2682" i="1"/>
  <c r="CN2682" i="1"/>
  <c r="CC2683" i="1"/>
  <c r="CD2683" i="1" s="1"/>
  <c r="CE2683" i="1"/>
  <c r="CF2683" i="1"/>
  <c r="CG2683" i="1"/>
  <c r="CJ2683" i="1"/>
  <c r="CK2683" i="1"/>
  <c r="CL2683" i="1"/>
  <c r="CM2683" i="1"/>
  <c r="CN2683" i="1"/>
  <c r="CC2684" i="1"/>
  <c r="CE2684" i="1"/>
  <c r="CF2684" i="1"/>
  <c r="CG2684" i="1"/>
  <c r="CJ2684" i="1"/>
  <c r="CK2684" i="1"/>
  <c r="CL2684" i="1"/>
  <c r="CM2684" i="1"/>
  <c r="CN2684" i="1"/>
  <c r="CC2685" i="1"/>
  <c r="CD2685" i="1" s="1"/>
  <c r="CE2685" i="1"/>
  <c r="CF2685" i="1"/>
  <c r="CG2685" i="1"/>
  <c r="CJ2685" i="1"/>
  <c r="CK2685" i="1"/>
  <c r="CL2685" i="1"/>
  <c r="CM2685" i="1"/>
  <c r="CN2685" i="1"/>
  <c r="CC2686" i="1"/>
  <c r="CD2686" i="1" s="1"/>
  <c r="CE2686" i="1"/>
  <c r="CF2686" i="1"/>
  <c r="CG2686" i="1"/>
  <c r="CJ2686" i="1"/>
  <c r="CK2686" i="1"/>
  <c r="CL2686" i="1"/>
  <c r="CM2686" i="1"/>
  <c r="CN2686" i="1"/>
  <c r="CC2687" i="1"/>
  <c r="CE2687" i="1"/>
  <c r="CF2687" i="1"/>
  <c r="CG2687" i="1"/>
  <c r="CJ2687" i="1"/>
  <c r="CK2687" i="1"/>
  <c r="CL2687" i="1"/>
  <c r="CM2687" i="1"/>
  <c r="CN2687" i="1"/>
  <c r="CC2688" i="1"/>
  <c r="CE2688" i="1"/>
  <c r="CF2688" i="1"/>
  <c r="CG2688" i="1"/>
  <c r="CJ2688" i="1"/>
  <c r="CK2688" i="1"/>
  <c r="CL2688" i="1"/>
  <c r="CM2688" i="1"/>
  <c r="CN2688" i="1"/>
  <c r="CC2689" i="1"/>
  <c r="CE2689" i="1"/>
  <c r="CF2689" i="1"/>
  <c r="CG2689" i="1"/>
  <c r="CJ2689" i="1"/>
  <c r="CK2689" i="1"/>
  <c r="CL2689" i="1"/>
  <c r="CM2689" i="1"/>
  <c r="CN2689" i="1"/>
  <c r="CC2690" i="1"/>
  <c r="CD2690" i="1" s="1"/>
  <c r="CE2690" i="1"/>
  <c r="CF2690" i="1"/>
  <c r="CG2690" i="1"/>
  <c r="CJ2690" i="1"/>
  <c r="CK2690" i="1"/>
  <c r="CL2690" i="1"/>
  <c r="CM2690" i="1"/>
  <c r="CN2690" i="1"/>
  <c r="CC2691" i="1"/>
  <c r="CD2691" i="1" s="1"/>
  <c r="CE2691" i="1"/>
  <c r="CF2691" i="1"/>
  <c r="CG2691" i="1"/>
  <c r="CJ2691" i="1"/>
  <c r="CK2691" i="1"/>
  <c r="CL2691" i="1"/>
  <c r="CM2691" i="1"/>
  <c r="CN2691" i="1"/>
  <c r="CC2692" i="1"/>
  <c r="CD2692" i="1" s="1"/>
  <c r="CE2692" i="1"/>
  <c r="CF2692" i="1"/>
  <c r="CG2692" i="1"/>
  <c r="CJ2692" i="1"/>
  <c r="CK2692" i="1"/>
  <c r="CL2692" i="1"/>
  <c r="CM2692" i="1"/>
  <c r="CN2692" i="1"/>
  <c r="CC2693" i="1"/>
  <c r="CD2693" i="1" s="1"/>
  <c r="CE2693" i="1"/>
  <c r="CF2693" i="1"/>
  <c r="CG2693" i="1"/>
  <c r="CJ2693" i="1"/>
  <c r="CK2693" i="1"/>
  <c r="CL2693" i="1"/>
  <c r="CM2693" i="1"/>
  <c r="CN2693" i="1"/>
  <c r="CC2694" i="1"/>
  <c r="CD2694" i="1" s="1"/>
  <c r="CE2694" i="1"/>
  <c r="CF2694" i="1"/>
  <c r="CG2694" i="1"/>
  <c r="CJ2694" i="1"/>
  <c r="CK2694" i="1"/>
  <c r="CL2694" i="1"/>
  <c r="CM2694" i="1"/>
  <c r="CN2694" i="1"/>
  <c r="CC2695" i="1"/>
  <c r="CD2695" i="1" s="1"/>
  <c r="CE2695" i="1"/>
  <c r="CF2695" i="1"/>
  <c r="CG2695" i="1"/>
  <c r="CJ2695" i="1"/>
  <c r="CK2695" i="1"/>
  <c r="CL2695" i="1"/>
  <c r="CM2695" i="1"/>
  <c r="CN2695" i="1"/>
  <c r="CC2696" i="1"/>
  <c r="CD2696" i="1" s="1"/>
  <c r="CE2696" i="1"/>
  <c r="CF2696" i="1"/>
  <c r="CG2696" i="1"/>
  <c r="CJ2696" i="1"/>
  <c r="CK2696" i="1"/>
  <c r="CL2696" i="1"/>
  <c r="CM2696" i="1"/>
  <c r="CN2696" i="1"/>
  <c r="CC2697" i="1"/>
  <c r="CD2697" i="1" s="1"/>
  <c r="CE2697" i="1"/>
  <c r="CF2697" i="1"/>
  <c r="CG2697" i="1"/>
  <c r="CJ2697" i="1"/>
  <c r="CK2697" i="1"/>
  <c r="CL2697" i="1"/>
  <c r="CM2697" i="1"/>
  <c r="CN2697" i="1"/>
  <c r="CC2698" i="1"/>
  <c r="CD2698" i="1" s="1"/>
  <c r="CE2698" i="1"/>
  <c r="CF2698" i="1"/>
  <c r="CG2698" i="1"/>
  <c r="CJ2698" i="1"/>
  <c r="CK2698" i="1"/>
  <c r="CL2698" i="1"/>
  <c r="CM2698" i="1"/>
  <c r="CN2698" i="1"/>
  <c r="CC2699" i="1"/>
  <c r="CE2699" i="1"/>
  <c r="CF2699" i="1"/>
  <c r="CG2699" i="1"/>
  <c r="CJ2699" i="1"/>
  <c r="CK2699" i="1"/>
  <c r="CL2699" i="1"/>
  <c r="CM2699" i="1"/>
  <c r="CN2699" i="1"/>
  <c r="CC2700" i="1"/>
  <c r="CD2700" i="1" s="1"/>
  <c r="CE2700" i="1"/>
  <c r="CF2700" i="1"/>
  <c r="CG2700" i="1"/>
  <c r="CJ2700" i="1"/>
  <c r="CK2700" i="1"/>
  <c r="CL2700" i="1"/>
  <c r="CM2700" i="1"/>
  <c r="CN2700" i="1"/>
  <c r="CC2701" i="1"/>
  <c r="CD2701" i="1" s="1"/>
  <c r="CE2701" i="1"/>
  <c r="CF2701" i="1"/>
  <c r="CG2701" i="1"/>
  <c r="CJ2701" i="1"/>
  <c r="CK2701" i="1"/>
  <c r="CL2701" i="1"/>
  <c r="CM2701" i="1"/>
  <c r="CN2701" i="1"/>
  <c r="CC2702" i="1"/>
  <c r="CD2702" i="1" s="1"/>
  <c r="CE2702" i="1"/>
  <c r="CF2702" i="1"/>
  <c r="CG2702" i="1"/>
  <c r="CJ2702" i="1"/>
  <c r="CK2702" i="1"/>
  <c r="CL2702" i="1"/>
  <c r="CM2702" i="1"/>
  <c r="CN2702" i="1"/>
  <c r="CC2703" i="1"/>
  <c r="CE2703" i="1"/>
  <c r="CF2703" i="1"/>
  <c r="CG2703" i="1"/>
  <c r="CJ2703" i="1"/>
  <c r="CK2703" i="1"/>
  <c r="CL2703" i="1"/>
  <c r="CM2703" i="1"/>
  <c r="CN2703" i="1"/>
  <c r="CC2704" i="1"/>
  <c r="CD2704" i="1" s="1"/>
  <c r="CE2704" i="1"/>
  <c r="CF2704" i="1"/>
  <c r="CG2704" i="1"/>
  <c r="CJ2704" i="1"/>
  <c r="CK2704" i="1"/>
  <c r="CL2704" i="1"/>
  <c r="CM2704" i="1"/>
  <c r="CN2704" i="1"/>
  <c r="CC2705" i="1"/>
  <c r="CD2705" i="1" s="1"/>
  <c r="CE2705" i="1"/>
  <c r="CF2705" i="1"/>
  <c r="CG2705" i="1"/>
  <c r="CJ2705" i="1"/>
  <c r="CK2705" i="1"/>
  <c r="CL2705" i="1"/>
  <c r="CM2705" i="1"/>
  <c r="CN2705" i="1"/>
  <c r="CC2706" i="1"/>
  <c r="CD2706" i="1" s="1"/>
  <c r="CE2706" i="1"/>
  <c r="CF2706" i="1"/>
  <c r="CG2706" i="1"/>
  <c r="CJ2706" i="1"/>
  <c r="CK2706" i="1"/>
  <c r="CL2706" i="1"/>
  <c r="CM2706" i="1"/>
  <c r="CN2706" i="1"/>
  <c r="CC2707" i="1"/>
  <c r="CE2707" i="1"/>
  <c r="CF2707" i="1"/>
  <c r="CG2707" i="1"/>
  <c r="CJ2707" i="1"/>
  <c r="CK2707" i="1"/>
  <c r="CL2707" i="1"/>
  <c r="CM2707" i="1"/>
  <c r="CN2707" i="1"/>
  <c r="CC2708" i="1"/>
  <c r="CD2708" i="1" s="1"/>
  <c r="CE2708" i="1"/>
  <c r="CF2708" i="1"/>
  <c r="CG2708" i="1"/>
  <c r="CJ2708" i="1"/>
  <c r="CK2708" i="1"/>
  <c r="CL2708" i="1"/>
  <c r="CM2708" i="1"/>
  <c r="CN2708" i="1"/>
  <c r="CC2709" i="1"/>
  <c r="CE2709" i="1"/>
  <c r="CF2709" i="1"/>
  <c r="CG2709" i="1"/>
  <c r="CJ2709" i="1"/>
  <c r="CK2709" i="1"/>
  <c r="CL2709" i="1"/>
  <c r="CM2709" i="1"/>
  <c r="CN2709" i="1"/>
  <c r="CC2710" i="1"/>
  <c r="CD2710" i="1" s="1"/>
  <c r="CE2710" i="1"/>
  <c r="CF2710" i="1"/>
  <c r="CG2710" i="1"/>
  <c r="CJ2710" i="1"/>
  <c r="CK2710" i="1"/>
  <c r="CL2710" i="1"/>
  <c r="CM2710" i="1"/>
  <c r="CN2710" i="1"/>
  <c r="CC2711" i="1"/>
  <c r="CD2711" i="1" s="1"/>
  <c r="CE2711" i="1"/>
  <c r="CF2711" i="1"/>
  <c r="CG2711" i="1"/>
  <c r="CJ2711" i="1"/>
  <c r="CK2711" i="1"/>
  <c r="CL2711" i="1"/>
  <c r="CM2711" i="1"/>
  <c r="CN2711" i="1"/>
  <c r="CC2712" i="1"/>
  <c r="CE2712" i="1"/>
  <c r="CF2712" i="1"/>
  <c r="CG2712" i="1"/>
  <c r="CJ2712" i="1"/>
  <c r="CK2712" i="1"/>
  <c r="CL2712" i="1"/>
  <c r="CM2712" i="1"/>
  <c r="CN2712" i="1"/>
  <c r="CC2713" i="1"/>
  <c r="CD2713" i="1" s="1"/>
  <c r="CE2713" i="1"/>
  <c r="CF2713" i="1"/>
  <c r="CG2713" i="1"/>
  <c r="CJ2713" i="1"/>
  <c r="CK2713" i="1"/>
  <c r="CL2713" i="1"/>
  <c r="CM2713" i="1"/>
  <c r="CN2713" i="1"/>
  <c r="CC2714" i="1"/>
  <c r="CE2714" i="1"/>
  <c r="CF2714" i="1"/>
  <c r="CG2714" i="1"/>
  <c r="CJ2714" i="1"/>
  <c r="CK2714" i="1"/>
  <c r="CL2714" i="1"/>
  <c r="CM2714" i="1"/>
  <c r="CN2714" i="1"/>
  <c r="CC2715" i="1"/>
  <c r="CE2715" i="1"/>
  <c r="CF2715" i="1"/>
  <c r="CG2715" i="1"/>
  <c r="CJ2715" i="1"/>
  <c r="CK2715" i="1"/>
  <c r="CL2715" i="1"/>
  <c r="CM2715" i="1"/>
  <c r="CN2715" i="1"/>
  <c r="CC2716" i="1"/>
  <c r="CE2716" i="1"/>
  <c r="CF2716" i="1"/>
  <c r="CG2716" i="1"/>
  <c r="CJ2716" i="1"/>
  <c r="CK2716" i="1"/>
  <c r="CL2716" i="1"/>
  <c r="CM2716" i="1"/>
  <c r="CN2716" i="1"/>
  <c r="CC2717" i="1"/>
  <c r="CE2717" i="1"/>
  <c r="CF2717" i="1"/>
  <c r="CG2717" i="1"/>
  <c r="CJ2717" i="1"/>
  <c r="CK2717" i="1"/>
  <c r="CL2717" i="1"/>
  <c r="CM2717" i="1"/>
  <c r="CN2717" i="1"/>
  <c r="CC2718" i="1"/>
  <c r="CE2718" i="1"/>
  <c r="CF2718" i="1"/>
  <c r="CG2718" i="1"/>
  <c r="CJ2718" i="1"/>
  <c r="CK2718" i="1"/>
  <c r="CL2718" i="1"/>
  <c r="CM2718" i="1"/>
  <c r="CN2718" i="1"/>
  <c r="CC2719" i="1"/>
  <c r="CD2719" i="1" s="1"/>
  <c r="CE2719" i="1"/>
  <c r="CF2719" i="1"/>
  <c r="CG2719" i="1"/>
  <c r="CJ2719" i="1"/>
  <c r="CK2719" i="1"/>
  <c r="CL2719" i="1"/>
  <c r="CM2719" i="1"/>
  <c r="CN2719" i="1"/>
  <c r="CC2720" i="1"/>
  <c r="CE2720" i="1"/>
  <c r="CF2720" i="1"/>
  <c r="CG2720" i="1"/>
  <c r="CJ2720" i="1"/>
  <c r="CK2720" i="1"/>
  <c r="CL2720" i="1"/>
  <c r="CM2720" i="1"/>
  <c r="CN2720" i="1"/>
  <c r="CC2721" i="1"/>
  <c r="CE2721" i="1"/>
  <c r="CF2721" i="1"/>
  <c r="CG2721" i="1"/>
  <c r="CJ2721" i="1"/>
  <c r="CK2721" i="1"/>
  <c r="CL2721" i="1"/>
  <c r="CM2721" i="1"/>
  <c r="CN2721" i="1"/>
  <c r="CC2722" i="1"/>
  <c r="CE2722" i="1"/>
  <c r="CF2722" i="1"/>
  <c r="CG2722" i="1"/>
  <c r="CJ2722" i="1"/>
  <c r="CK2722" i="1"/>
  <c r="CL2722" i="1"/>
  <c r="CM2722" i="1"/>
  <c r="CN2722" i="1"/>
  <c r="CC2723" i="1"/>
  <c r="CD2723" i="1" s="1"/>
  <c r="CE2723" i="1"/>
  <c r="CF2723" i="1"/>
  <c r="CG2723" i="1"/>
  <c r="CJ2723" i="1"/>
  <c r="CK2723" i="1"/>
  <c r="CL2723" i="1"/>
  <c r="CM2723" i="1"/>
  <c r="CN2723" i="1"/>
  <c r="CC2724" i="1"/>
  <c r="CE2724" i="1"/>
  <c r="CF2724" i="1"/>
  <c r="CG2724" i="1"/>
  <c r="CJ2724" i="1"/>
  <c r="CK2724" i="1"/>
  <c r="CL2724" i="1"/>
  <c r="CM2724" i="1"/>
  <c r="CN2724" i="1"/>
  <c r="CC2725" i="1"/>
  <c r="CD2725" i="1" s="1"/>
  <c r="CE2725" i="1"/>
  <c r="CF2725" i="1"/>
  <c r="CG2725" i="1"/>
  <c r="CJ2725" i="1"/>
  <c r="CK2725" i="1"/>
  <c r="CL2725" i="1"/>
  <c r="CM2725" i="1"/>
  <c r="CN2725" i="1"/>
  <c r="CC2726" i="1"/>
  <c r="CE2726" i="1"/>
  <c r="CF2726" i="1"/>
  <c r="CG2726" i="1"/>
  <c r="CJ2726" i="1"/>
  <c r="CK2726" i="1"/>
  <c r="CL2726" i="1"/>
  <c r="CM2726" i="1"/>
  <c r="CN2726" i="1"/>
  <c r="CC2727" i="1"/>
  <c r="CE2727" i="1"/>
  <c r="CF2727" i="1"/>
  <c r="CG2727" i="1"/>
  <c r="CJ2727" i="1"/>
  <c r="CK2727" i="1"/>
  <c r="CL2727" i="1"/>
  <c r="CM2727" i="1"/>
  <c r="CN2727" i="1"/>
  <c r="CC2728" i="1"/>
  <c r="CE2728" i="1"/>
  <c r="CF2728" i="1"/>
  <c r="CG2728" i="1"/>
  <c r="CJ2728" i="1"/>
  <c r="CK2728" i="1"/>
  <c r="CL2728" i="1"/>
  <c r="CM2728" i="1"/>
  <c r="CN2728" i="1"/>
  <c r="CC2729" i="1"/>
  <c r="CE2729" i="1"/>
  <c r="CF2729" i="1"/>
  <c r="CG2729" i="1"/>
  <c r="CJ2729" i="1"/>
  <c r="CK2729" i="1"/>
  <c r="CL2729" i="1"/>
  <c r="CM2729" i="1"/>
  <c r="CN2729" i="1"/>
  <c r="CC2730" i="1"/>
  <c r="CE2730" i="1"/>
  <c r="CF2730" i="1"/>
  <c r="CG2730" i="1"/>
  <c r="CJ2730" i="1"/>
  <c r="CK2730" i="1"/>
  <c r="CL2730" i="1"/>
  <c r="CM2730" i="1"/>
  <c r="CN2730" i="1"/>
  <c r="CC2731" i="1"/>
  <c r="CE2731" i="1"/>
  <c r="CF2731" i="1"/>
  <c r="CG2731" i="1"/>
  <c r="CJ2731" i="1"/>
  <c r="CK2731" i="1"/>
  <c r="CL2731" i="1"/>
  <c r="CM2731" i="1"/>
  <c r="CN2731" i="1"/>
  <c r="CC2732" i="1"/>
  <c r="CE2732" i="1"/>
  <c r="CF2732" i="1"/>
  <c r="CG2732" i="1"/>
  <c r="CJ2732" i="1"/>
  <c r="CK2732" i="1"/>
  <c r="CL2732" i="1"/>
  <c r="CM2732" i="1"/>
  <c r="CN2732" i="1"/>
  <c r="CC2733" i="1"/>
  <c r="CE2733" i="1"/>
  <c r="CF2733" i="1"/>
  <c r="CG2733" i="1"/>
  <c r="CJ2733" i="1"/>
  <c r="CK2733" i="1"/>
  <c r="CL2733" i="1"/>
  <c r="CM2733" i="1"/>
  <c r="CN2733" i="1"/>
  <c r="CC2734" i="1"/>
  <c r="CE2734" i="1"/>
  <c r="CF2734" i="1"/>
  <c r="CG2734" i="1"/>
  <c r="CJ2734" i="1"/>
  <c r="CK2734" i="1"/>
  <c r="CL2734" i="1"/>
  <c r="CM2734" i="1"/>
  <c r="CN2734" i="1"/>
  <c r="CC2735" i="1"/>
  <c r="CE2735" i="1"/>
  <c r="CF2735" i="1"/>
  <c r="CG2735" i="1"/>
  <c r="CJ2735" i="1"/>
  <c r="CK2735" i="1"/>
  <c r="CL2735" i="1"/>
  <c r="CM2735" i="1"/>
  <c r="CN2735" i="1"/>
  <c r="CC2736" i="1"/>
  <c r="CE2736" i="1"/>
  <c r="CF2736" i="1"/>
  <c r="CG2736" i="1"/>
  <c r="CJ2736" i="1"/>
  <c r="CK2736" i="1"/>
  <c r="CL2736" i="1"/>
  <c r="CM2736" i="1"/>
  <c r="CN2736" i="1"/>
  <c r="CC2737" i="1"/>
  <c r="CE2737" i="1"/>
  <c r="CF2737" i="1"/>
  <c r="CG2737" i="1"/>
  <c r="CJ2737" i="1"/>
  <c r="CK2737" i="1"/>
  <c r="CL2737" i="1"/>
  <c r="CM2737" i="1"/>
  <c r="CN2737" i="1"/>
  <c r="CC2738" i="1"/>
  <c r="CE2738" i="1"/>
  <c r="CF2738" i="1"/>
  <c r="CG2738" i="1"/>
  <c r="CJ2738" i="1"/>
  <c r="CK2738" i="1"/>
  <c r="CL2738" i="1"/>
  <c r="CM2738" i="1"/>
  <c r="CN2738" i="1"/>
  <c r="CC2739" i="1"/>
  <c r="CD2739" i="1" s="1"/>
  <c r="CE2739" i="1"/>
  <c r="CF2739" i="1"/>
  <c r="CG2739" i="1"/>
  <c r="CJ2739" i="1"/>
  <c r="CK2739" i="1"/>
  <c r="CL2739" i="1"/>
  <c r="CM2739" i="1"/>
  <c r="CN2739" i="1"/>
  <c r="CC2740" i="1"/>
  <c r="CE2740" i="1"/>
  <c r="CF2740" i="1"/>
  <c r="CG2740" i="1"/>
  <c r="CJ2740" i="1"/>
  <c r="CK2740" i="1"/>
  <c r="CL2740" i="1"/>
  <c r="CM2740" i="1"/>
  <c r="CN2740" i="1"/>
  <c r="CC2741" i="1"/>
  <c r="CE2741" i="1"/>
  <c r="CF2741" i="1"/>
  <c r="CG2741" i="1"/>
  <c r="CJ2741" i="1"/>
  <c r="CK2741" i="1"/>
  <c r="CL2741" i="1"/>
  <c r="CM2741" i="1"/>
  <c r="CN2741" i="1"/>
  <c r="CC2742" i="1"/>
  <c r="CE2742" i="1"/>
  <c r="CF2742" i="1"/>
  <c r="CG2742" i="1"/>
  <c r="CJ2742" i="1"/>
  <c r="CK2742" i="1"/>
  <c r="CL2742" i="1"/>
  <c r="CM2742" i="1"/>
  <c r="CN2742" i="1"/>
  <c r="CC2743" i="1"/>
  <c r="CE2743" i="1"/>
  <c r="CF2743" i="1"/>
  <c r="CG2743" i="1"/>
  <c r="CJ2743" i="1"/>
  <c r="CK2743" i="1"/>
  <c r="CL2743" i="1"/>
  <c r="CM2743" i="1"/>
  <c r="CN2743" i="1"/>
  <c r="CC2744" i="1"/>
  <c r="CD2744" i="1" s="1"/>
  <c r="CE2744" i="1"/>
  <c r="CF2744" i="1"/>
  <c r="CG2744" i="1"/>
  <c r="CJ2744" i="1"/>
  <c r="CK2744" i="1"/>
  <c r="CL2744" i="1"/>
  <c r="CM2744" i="1"/>
  <c r="CN2744" i="1"/>
  <c r="CC2745" i="1"/>
  <c r="CE2745" i="1"/>
  <c r="CF2745" i="1"/>
  <c r="CG2745" i="1"/>
  <c r="CJ2745" i="1"/>
  <c r="CK2745" i="1"/>
  <c r="CL2745" i="1"/>
  <c r="CM2745" i="1"/>
  <c r="CN2745" i="1"/>
  <c r="CC2746" i="1"/>
  <c r="CD2746" i="1" s="1"/>
  <c r="CE2746" i="1"/>
  <c r="CF2746" i="1"/>
  <c r="CG2746" i="1"/>
  <c r="CJ2746" i="1"/>
  <c r="CK2746" i="1"/>
  <c r="CL2746" i="1"/>
  <c r="CM2746" i="1"/>
  <c r="CN2746" i="1"/>
  <c r="CC2747" i="1"/>
  <c r="CE2747" i="1"/>
  <c r="CF2747" i="1"/>
  <c r="CG2747" i="1"/>
  <c r="CJ2747" i="1"/>
  <c r="CK2747" i="1"/>
  <c r="CL2747" i="1"/>
  <c r="CM2747" i="1"/>
  <c r="CN2747" i="1"/>
  <c r="CC2748" i="1"/>
  <c r="CD2748" i="1" s="1"/>
  <c r="CE2748" i="1"/>
  <c r="CF2748" i="1"/>
  <c r="CG2748" i="1"/>
  <c r="CJ2748" i="1"/>
  <c r="CK2748" i="1"/>
  <c r="CL2748" i="1"/>
  <c r="CM2748" i="1"/>
  <c r="CN2748" i="1"/>
  <c r="CC2749" i="1"/>
  <c r="CD2749" i="1" s="1"/>
  <c r="CE2749" i="1"/>
  <c r="CF2749" i="1"/>
  <c r="CG2749" i="1"/>
  <c r="CJ2749" i="1"/>
  <c r="CK2749" i="1"/>
  <c r="CL2749" i="1"/>
  <c r="CM2749" i="1"/>
  <c r="CN2749" i="1"/>
  <c r="CC2750" i="1"/>
  <c r="CE2750" i="1"/>
  <c r="CF2750" i="1"/>
  <c r="CG2750" i="1"/>
  <c r="CJ2750" i="1"/>
  <c r="CK2750" i="1"/>
  <c r="CL2750" i="1"/>
  <c r="CM2750" i="1"/>
  <c r="CN2750" i="1"/>
  <c r="CC2751" i="1"/>
  <c r="CD2751" i="1" s="1"/>
  <c r="CE2751" i="1"/>
  <c r="CF2751" i="1"/>
  <c r="CG2751" i="1"/>
  <c r="CJ2751" i="1"/>
  <c r="CK2751" i="1"/>
  <c r="CL2751" i="1"/>
  <c r="CM2751" i="1"/>
  <c r="CN2751" i="1"/>
  <c r="CC2752" i="1"/>
  <c r="CD2752" i="1" s="1"/>
  <c r="CE2752" i="1"/>
  <c r="CF2752" i="1"/>
  <c r="CG2752" i="1"/>
  <c r="CJ2752" i="1"/>
  <c r="CK2752" i="1"/>
  <c r="CL2752" i="1"/>
  <c r="CM2752" i="1"/>
  <c r="CN2752" i="1"/>
  <c r="CC2753" i="1"/>
  <c r="CE2753" i="1"/>
  <c r="CF2753" i="1"/>
  <c r="CG2753" i="1"/>
  <c r="CJ2753" i="1"/>
  <c r="CK2753" i="1"/>
  <c r="CL2753" i="1"/>
  <c r="CM2753" i="1"/>
  <c r="CN2753" i="1"/>
  <c r="CC2754" i="1"/>
  <c r="CE2754" i="1"/>
  <c r="CF2754" i="1"/>
  <c r="CG2754" i="1"/>
  <c r="CJ2754" i="1"/>
  <c r="CK2754" i="1"/>
  <c r="CL2754" i="1"/>
  <c r="CM2754" i="1"/>
  <c r="CN2754" i="1"/>
  <c r="CC2755" i="1"/>
  <c r="CD2755" i="1" s="1"/>
  <c r="CE2755" i="1"/>
  <c r="CF2755" i="1"/>
  <c r="CG2755" i="1"/>
  <c r="CJ2755" i="1"/>
  <c r="CK2755" i="1"/>
  <c r="CL2755" i="1"/>
  <c r="CM2755" i="1"/>
  <c r="CN2755" i="1"/>
  <c r="CC2756" i="1"/>
  <c r="CD2756" i="1" s="1"/>
  <c r="CE2756" i="1"/>
  <c r="CF2756" i="1"/>
  <c r="CG2756" i="1"/>
  <c r="CJ2756" i="1"/>
  <c r="CK2756" i="1"/>
  <c r="CL2756" i="1"/>
  <c r="CM2756" i="1"/>
  <c r="CN2756" i="1"/>
  <c r="CC2757" i="1"/>
  <c r="CE2757" i="1"/>
  <c r="CF2757" i="1"/>
  <c r="CG2757" i="1"/>
  <c r="CJ2757" i="1"/>
  <c r="CK2757" i="1"/>
  <c r="CL2757" i="1"/>
  <c r="CM2757" i="1"/>
  <c r="CN2757" i="1"/>
  <c r="CC2758" i="1"/>
  <c r="CD2758" i="1" s="1"/>
  <c r="CE2758" i="1"/>
  <c r="CF2758" i="1"/>
  <c r="CG2758" i="1"/>
  <c r="CJ2758" i="1"/>
  <c r="CK2758" i="1"/>
  <c r="CL2758" i="1"/>
  <c r="CM2758" i="1"/>
  <c r="CN2758" i="1"/>
  <c r="CC2759" i="1"/>
  <c r="CE2759" i="1"/>
  <c r="CF2759" i="1"/>
  <c r="CG2759" i="1"/>
  <c r="CJ2759" i="1"/>
  <c r="CK2759" i="1"/>
  <c r="CL2759" i="1"/>
  <c r="CM2759" i="1"/>
  <c r="CN2759" i="1"/>
  <c r="CC2760" i="1"/>
  <c r="CE2760" i="1"/>
  <c r="CF2760" i="1"/>
  <c r="CG2760" i="1"/>
  <c r="CJ2760" i="1"/>
  <c r="CK2760" i="1"/>
  <c r="CL2760" i="1"/>
  <c r="CM2760" i="1"/>
  <c r="CN2760" i="1"/>
  <c r="CC2761" i="1"/>
  <c r="CE2761" i="1"/>
  <c r="CF2761" i="1"/>
  <c r="CG2761" i="1"/>
  <c r="CJ2761" i="1"/>
  <c r="CK2761" i="1"/>
  <c r="CL2761" i="1"/>
  <c r="CM2761" i="1"/>
  <c r="CN2761" i="1"/>
  <c r="CC2762" i="1"/>
  <c r="CE2762" i="1"/>
  <c r="CF2762" i="1"/>
  <c r="CG2762" i="1"/>
  <c r="CJ2762" i="1"/>
  <c r="CK2762" i="1"/>
  <c r="CL2762" i="1"/>
  <c r="CM2762" i="1"/>
  <c r="CN2762" i="1"/>
  <c r="CC2763" i="1"/>
  <c r="CD2763" i="1" s="1"/>
  <c r="CE2763" i="1"/>
  <c r="CF2763" i="1"/>
  <c r="CG2763" i="1"/>
  <c r="CJ2763" i="1"/>
  <c r="CK2763" i="1"/>
  <c r="CL2763" i="1"/>
  <c r="CM2763" i="1"/>
  <c r="CN2763" i="1"/>
  <c r="CC2764" i="1"/>
  <c r="CE2764" i="1"/>
  <c r="CF2764" i="1"/>
  <c r="CG2764" i="1"/>
  <c r="CJ2764" i="1"/>
  <c r="CK2764" i="1"/>
  <c r="CL2764" i="1"/>
  <c r="CM2764" i="1"/>
  <c r="CN2764" i="1"/>
  <c r="CC2765" i="1"/>
  <c r="CE2765" i="1"/>
  <c r="CF2765" i="1"/>
  <c r="CG2765" i="1"/>
  <c r="CJ2765" i="1"/>
  <c r="CK2765" i="1"/>
  <c r="CL2765" i="1"/>
  <c r="CM2765" i="1"/>
  <c r="CN2765" i="1"/>
  <c r="CC2766" i="1"/>
  <c r="CE2766" i="1"/>
  <c r="CF2766" i="1"/>
  <c r="CG2766" i="1"/>
  <c r="CJ2766" i="1"/>
  <c r="CK2766" i="1"/>
  <c r="CL2766" i="1"/>
  <c r="CM2766" i="1"/>
  <c r="CN2766" i="1"/>
  <c r="CC2767" i="1"/>
  <c r="CE2767" i="1"/>
  <c r="CF2767" i="1"/>
  <c r="CG2767" i="1"/>
  <c r="CJ2767" i="1"/>
  <c r="CK2767" i="1"/>
  <c r="CL2767" i="1"/>
  <c r="CM2767" i="1"/>
  <c r="CN2767" i="1"/>
  <c r="CC2768" i="1"/>
  <c r="CE2768" i="1"/>
  <c r="CF2768" i="1"/>
  <c r="CG2768" i="1"/>
  <c r="CJ2768" i="1"/>
  <c r="CK2768" i="1"/>
  <c r="CL2768" i="1"/>
  <c r="CM2768" i="1"/>
  <c r="CN2768" i="1"/>
  <c r="CC2769" i="1"/>
  <c r="CE2769" i="1"/>
  <c r="CF2769" i="1"/>
  <c r="CG2769" i="1"/>
  <c r="CJ2769" i="1"/>
  <c r="CK2769" i="1"/>
  <c r="CL2769" i="1"/>
  <c r="CM2769" i="1"/>
  <c r="CN2769" i="1"/>
  <c r="CC2770" i="1"/>
  <c r="CE2770" i="1"/>
  <c r="CF2770" i="1"/>
  <c r="CG2770" i="1"/>
  <c r="CJ2770" i="1"/>
  <c r="CK2770" i="1"/>
  <c r="CL2770" i="1"/>
  <c r="CM2770" i="1"/>
  <c r="CN2770" i="1"/>
  <c r="CC2771" i="1"/>
  <c r="CD2771" i="1" s="1"/>
  <c r="CE2771" i="1"/>
  <c r="CF2771" i="1"/>
  <c r="CG2771" i="1"/>
  <c r="CJ2771" i="1"/>
  <c r="CK2771" i="1"/>
  <c r="CL2771" i="1"/>
  <c r="CM2771" i="1"/>
  <c r="CN2771" i="1"/>
  <c r="CC2772" i="1"/>
  <c r="CE2772" i="1"/>
  <c r="CF2772" i="1"/>
  <c r="CG2772" i="1"/>
  <c r="CJ2772" i="1"/>
  <c r="CK2772" i="1"/>
  <c r="CL2772" i="1"/>
  <c r="CM2772" i="1"/>
  <c r="CN2772" i="1"/>
  <c r="CC2773" i="1"/>
  <c r="CD2773" i="1" s="1"/>
  <c r="CE2773" i="1"/>
  <c r="CF2773" i="1"/>
  <c r="CG2773" i="1"/>
  <c r="CJ2773" i="1"/>
  <c r="CK2773" i="1"/>
  <c r="CL2773" i="1"/>
  <c r="CM2773" i="1"/>
  <c r="CN2773" i="1"/>
  <c r="CC2774" i="1"/>
  <c r="CE2774" i="1"/>
  <c r="CF2774" i="1"/>
  <c r="CG2774" i="1"/>
  <c r="CJ2774" i="1"/>
  <c r="CK2774" i="1"/>
  <c r="CL2774" i="1"/>
  <c r="CM2774" i="1"/>
  <c r="CN2774" i="1"/>
  <c r="CC2775" i="1"/>
  <c r="CD2775" i="1" s="1"/>
  <c r="CE2775" i="1"/>
  <c r="CF2775" i="1"/>
  <c r="CG2775" i="1"/>
  <c r="CJ2775" i="1"/>
  <c r="CK2775" i="1"/>
  <c r="CL2775" i="1"/>
  <c r="CM2775" i="1"/>
  <c r="CN2775" i="1"/>
  <c r="CC2776" i="1"/>
  <c r="CE2776" i="1"/>
  <c r="CF2776" i="1"/>
  <c r="CG2776" i="1"/>
  <c r="CJ2776" i="1"/>
  <c r="CK2776" i="1"/>
  <c r="CL2776" i="1"/>
  <c r="CM2776" i="1"/>
  <c r="CN2776" i="1"/>
  <c r="CC2777" i="1"/>
  <c r="CE2777" i="1"/>
  <c r="CF2777" i="1"/>
  <c r="CG2777" i="1"/>
  <c r="CJ2777" i="1"/>
  <c r="CK2777" i="1"/>
  <c r="CL2777" i="1"/>
  <c r="CM2777" i="1"/>
  <c r="CN2777" i="1"/>
  <c r="CC2778" i="1"/>
  <c r="CE2778" i="1"/>
  <c r="CF2778" i="1"/>
  <c r="CG2778" i="1"/>
  <c r="CJ2778" i="1"/>
  <c r="CK2778" i="1"/>
  <c r="CL2778" i="1"/>
  <c r="CM2778" i="1"/>
  <c r="CN2778" i="1"/>
  <c r="CC2779" i="1"/>
  <c r="CE2779" i="1"/>
  <c r="CF2779" i="1"/>
  <c r="CG2779" i="1"/>
  <c r="CJ2779" i="1"/>
  <c r="CK2779" i="1"/>
  <c r="CL2779" i="1"/>
  <c r="CM2779" i="1"/>
  <c r="CN2779" i="1"/>
  <c r="CC2780" i="1"/>
  <c r="CE2780" i="1"/>
  <c r="CF2780" i="1"/>
  <c r="CG2780" i="1"/>
  <c r="CJ2780" i="1"/>
  <c r="CK2780" i="1"/>
  <c r="CL2780" i="1"/>
  <c r="CM2780" i="1"/>
  <c r="CN2780" i="1"/>
  <c r="CC2781" i="1"/>
  <c r="CD2781" i="1" s="1"/>
  <c r="CE2781" i="1"/>
  <c r="CF2781" i="1"/>
  <c r="CG2781" i="1"/>
  <c r="CJ2781" i="1"/>
  <c r="CK2781" i="1"/>
  <c r="CL2781" i="1"/>
  <c r="CM2781" i="1"/>
  <c r="CN2781" i="1"/>
  <c r="CC2782" i="1"/>
  <c r="CE2782" i="1"/>
  <c r="CF2782" i="1"/>
  <c r="CG2782" i="1"/>
  <c r="CJ2782" i="1"/>
  <c r="CK2782" i="1"/>
  <c r="CL2782" i="1"/>
  <c r="CM2782" i="1"/>
  <c r="CN2782" i="1"/>
  <c r="CC2783" i="1"/>
  <c r="CD2783" i="1" s="1"/>
  <c r="CE2783" i="1"/>
  <c r="CF2783" i="1"/>
  <c r="CG2783" i="1"/>
  <c r="CJ2783" i="1"/>
  <c r="CK2783" i="1"/>
  <c r="CL2783" i="1"/>
  <c r="CM2783" i="1"/>
  <c r="CN2783" i="1"/>
  <c r="CC2784" i="1"/>
  <c r="CE2784" i="1"/>
  <c r="CF2784" i="1"/>
  <c r="CG2784" i="1"/>
  <c r="CJ2784" i="1"/>
  <c r="CK2784" i="1"/>
  <c r="CL2784" i="1"/>
  <c r="CM2784" i="1"/>
  <c r="CN2784" i="1"/>
  <c r="CC2785" i="1"/>
  <c r="CE2785" i="1"/>
  <c r="CF2785" i="1"/>
  <c r="CG2785" i="1"/>
  <c r="CJ2785" i="1"/>
  <c r="CK2785" i="1"/>
  <c r="CL2785" i="1"/>
  <c r="CM2785" i="1"/>
  <c r="CN2785" i="1"/>
  <c r="CC2786" i="1"/>
  <c r="CE2786" i="1"/>
  <c r="CF2786" i="1"/>
  <c r="CG2786" i="1"/>
  <c r="CJ2786" i="1"/>
  <c r="CK2786" i="1"/>
  <c r="CL2786" i="1"/>
  <c r="CM2786" i="1"/>
  <c r="CN2786" i="1"/>
  <c r="CC2787" i="1"/>
  <c r="CD2787" i="1" s="1"/>
  <c r="CE2787" i="1"/>
  <c r="CF2787" i="1"/>
  <c r="CG2787" i="1"/>
  <c r="CJ2787" i="1"/>
  <c r="CK2787" i="1"/>
  <c r="CL2787" i="1"/>
  <c r="CM2787" i="1"/>
  <c r="CN2787" i="1"/>
  <c r="CC2788" i="1"/>
  <c r="CE2788" i="1"/>
  <c r="CF2788" i="1"/>
  <c r="CG2788" i="1"/>
  <c r="CJ2788" i="1"/>
  <c r="CK2788" i="1"/>
  <c r="CL2788" i="1"/>
  <c r="CM2788" i="1"/>
  <c r="CN2788" i="1"/>
  <c r="CC2789" i="1"/>
  <c r="CD2789" i="1" s="1"/>
  <c r="CE2789" i="1"/>
  <c r="CF2789" i="1"/>
  <c r="CG2789" i="1"/>
  <c r="CJ2789" i="1"/>
  <c r="CK2789" i="1"/>
  <c r="CL2789" i="1"/>
  <c r="CM2789" i="1"/>
  <c r="CN2789" i="1"/>
  <c r="CC2790" i="1"/>
  <c r="CE2790" i="1"/>
  <c r="CF2790" i="1"/>
  <c r="CG2790" i="1"/>
  <c r="CJ2790" i="1"/>
  <c r="CK2790" i="1"/>
  <c r="CL2790" i="1"/>
  <c r="CM2790" i="1"/>
  <c r="CN2790" i="1"/>
  <c r="CC2791" i="1"/>
  <c r="CD2791" i="1" s="1"/>
  <c r="CE2791" i="1"/>
  <c r="CF2791" i="1"/>
  <c r="CG2791" i="1"/>
  <c r="CJ2791" i="1"/>
  <c r="CK2791" i="1"/>
  <c r="CL2791" i="1"/>
  <c r="CM2791" i="1"/>
  <c r="CN2791" i="1"/>
  <c r="CC2792" i="1"/>
  <c r="CE2792" i="1"/>
  <c r="CF2792" i="1"/>
  <c r="CG2792" i="1"/>
  <c r="CJ2792" i="1"/>
  <c r="CK2792" i="1"/>
  <c r="CL2792" i="1"/>
  <c r="CM2792" i="1"/>
  <c r="CN2792" i="1"/>
  <c r="CC2793" i="1"/>
  <c r="CD2793" i="1" s="1"/>
  <c r="CE2793" i="1"/>
  <c r="CF2793" i="1"/>
  <c r="CG2793" i="1"/>
  <c r="CJ2793" i="1"/>
  <c r="CK2793" i="1"/>
  <c r="CL2793" i="1"/>
  <c r="CM2793" i="1"/>
  <c r="CN2793" i="1"/>
  <c r="CC2794" i="1"/>
  <c r="CE2794" i="1"/>
  <c r="CF2794" i="1"/>
  <c r="CG2794" i="1"/>
  <c r="CJ2794" i="1"/>
  <c r="CK2794" i="1"/>
  <c r="CL2794" i="1"/>
  <c r="CM2794" i="1"/>
  <c r="CN2794" i="1"/>
  <c r="CC2795" i="1"/>
  <c r="CE2795" i="1"/>
  <c r="CF2795" i="1"/>
  <c r="CG2795" i="1"/>
  <c r="CJ2795" i="1"/>
  <c r="CK2795" i="1"/>
  <c r="CL2795" i="1"/>
  <c r="CM2795" i="1"/>
  <c r="CN2795" i="1"/>
  <c r="CC2796" i="1"/>
  <c r="CE2796" i="1"/>
  <c r="CF2796" i="1"/>
  <c r="CG2796" i="1"/>
  <c r="CJ2796" i="1"/>
  <c r="CK2796" i="1"/>
  <c r="CL2796" i="1"/>
  <c r="CM2796" i="1"/>
  <c r="CN2796" i="1"/>
  <c r="CC2797" i="1"/>
  <c r="CD2797" i="1" s="1"/>
  <c r="CE2797" i="1"/>
  <c r="CF2797" i="1"/>
  <c r="CG2797" i="1"/>
  <c r="CJ2797" i="1"/>
  <c r="CK2797" i="1"/>
  <c r="CL2797" i="1"/>
  <c r="CM2797" i="1"/>
  <c r="CN2797" i="1"/>
  <c r="CC2798" i="1"/>
  <c r="CE2798" i="1"/>
  <c r="CF2798" i="1"/>
  <c r="CG2798" i="1"/>
  <c r="CJ2798" i="1"/>
  <c r="CK2798" i="1"/>
  <c r="CL2798" i="1"/>
  <c r="CM2798" i="1"/>
  <c r="CN2798" i="1"/>
  <c r="CC2799" i="1"/>
  <c r="CE2799" i="1"/>
  <c r="CF2799" i="1"/>
  <c r="CG2799" i="1"/>
  <c r="CJ2799" i="1"/>
  <c r="CK2799" i="1"/>
  <c r="CL2799" i="1"/>
  <c r="CM2799" i="1"/>
  <c r="CN2799" i="1"/>
  <c r="CC2800" i="1"/>
  <c r="CE2800" i="1"/>
  <c r="CF2800" i="1"/>
  <c r="CG2800" i="1"/>
  <c r="CJ2800" i="1"/>
  <c r="CK2800" i="1"/>
  <c r="CL2800" i="1"/>
  <c r="CM2800" i="1"/>
  <c r="CN2800" i="1"/>
  <c r="CC2801" i="1"/>
  <c r="CD2801" i="1" s="1"/>
  <c r="CE2801" i="1"/>
  <c r="CF2801" i="1"/>
  <c r="CG2801" i="1"/>
  <c r="CJ2801" i="1"/>
  <c r="CK2801" i="1"/>
  <c r="CL2801" i="1"/>
  <c r="CM2801" i="1"/>
  <c r="CN2801" i="1"/>
  <c r="CC2802" i="1"/>
  <c r="CD2802" i="1" s="1"/>
  <c r="CE2802" i="1"/>
  <c r="CF2802" i="1"/>
  <c r="CG2802" i="1"/>
  <c r="CJ2802" i="1"/>
  <c r="CK2802" i="1"/>
  <c r="CL2802" i="1"/>
  <c r="CM2802" i="1"/>
  <c r="CN2802" i="1"/>
  <c r="CC2803" i="1"/>
  <c r="CE2803" i="1"/>
  <c r="CF2803" i="1"/>
  <c r="CG2803" i="1"/>
  <c r="CJ2803" i="1"/>
  <c r="CK2803" i="1"/>
  <c r="CL2803" i="1"/>
  <c r="CM2803" i="1"/>
  <c r="CN2803" i="1"/>
  <c r="CC2804" i="1"/>
  <c r="CE2804" i="1"/>
  <c r="CF2804" i="1"/>
  <c r="CG2804" i="1"/>
  <c r="CJ2804" i="1"/>
  <c r="CK2804" i="1"/>
  <c r="CL2804" i="1"/>
  <c r="CM2804" i="1"/>
  <c r="CN2804" i="1"/>
  <c r="CC2805" i="1"/>
  <c r="CE2805" i="1"/>
  <c r="CF2805" i="1"/>
  <c r="CG2805" i="1"/>
  <c r="CJ2805" i="1"/>
  <c r="CK2805" i="1"/>
  <c r="CL2805" i="1"/>
  <c r="CM2805" i="1"/>
  <c r="CN2805" i="1"/>
  <c r="CC2806" i="1"/>
  <c r="CE2806" i="1"/>
  <c r="CF2806" i="1"/>
  <c r="CG2806" i="1"/>
  <c r="CJ2806" i="1"/>
  <c r="CK2806" i="1"/>
  <c r="CL2806" i="1"/>
  <c r="CM2806" i="1"/>
  <c r="CN2806" i="1"/>
  <c r="CC2807" i="1"/>
  <c r="CE2807" i="1"/>
  <c r="CF2807" i="1"/>
  <c r="CG2807" i="1"/>
  <c r="CJ2807" i="1"/>
  <c r="CK2807" i="1"/>
  <c r="CL2807" i="1"/>
  <c r="CM2807" i="1"/>
  <c r="CN2807" i="1"/>
  <c r="CC2808" i="1"/>
  <c r="CD2808" i="1" s="1"/>
  <c r="CE2808" i="1"/>
  <c r="CF2808" i="1"/>
  <c r="CG2808" i="1"/>
  <c r="CJ2808" i="1"/>
  <c r="CK2808" i="1"/>
  <c r="CL2808" i="1"/>
  <c r="CM2808" i="1"/>
  <c r="CN2808" i="1"/>
  <c r="CC2809" i="1"/>
  <c r="CE2809" i="1"/>
  <c r="CF2809" i="1"/>
  <c r="CG2809" i="1"/>
  <c r="CJ2809" i="1"/>
  <c r="CK2809" i="1"/>
  <c r="CL2809" i="1"/>
  <c r="CM2809" i="1"/>
  <c r="CN2809" i="1"/>
  <c r="CC2810" i="1"/>
  <c r="CD2810" i="1" s="1"/>
  <c r="CE2810" i="1"/>
  <c r="CF2810" i="1"/>
  <c r="CG2810" i="1"/>
  <c r="CJ2810" i="1"/>
  <c r="CK2810" i="1"/>
  <c r="CL2810" i="1"/>
  <c r="CM2810" i="1"/>
  <c r="CN2810" i="1"/>
  <c r="CC2811" i="1"/>
  <c r="CE2811" i="1"/>
  <c r="CF2811" i="1"/>
  <c r="CG2811" i="1"/>
  <c r="CJ2811" i="1"/>
  <c r="CK2811" i="1"/>
  <c r="CL2811" i="1"/>
  <c r="CM2811" i="1"/>
  <c r="CN2811" i="1"/>
  <c r="CC2812" i="1"/>
  <c r="CE2812" i="1"/>
  <c r="CF2812" i="1"/>
  <c r="CG2812" i="1"/>
  <c r="CJ2812" i="1"/>
  <c r="CK2812" i="1"/>
  <c r="CL2812" i="1"/>
  <c r="CM2812" i="1"/>
  <c r="CN2812" i="1"/>
  <c r="CC2813" i="1"/>
  <c r="CD2813" i="1" s="1"/>
  <c r="CE2813" i="1"/>
  <c r="CF2813" i="1"/>
  <c r="CG2813" i="1"/>
  <c r="CJ2813" i="1"/>
  <c r="CK2813" i="1"/>
  <c r="CL2813" i="1"/>
  <c r="CM2813" i="1"/>
  <c r="CN2813" i="1"/>
  <c r="CC2814" i="1"/>
  <c r="CE2814" i="1"/>
  <c r="CF2814" i="1"/>
  <c r="CG2814" i="1"/>
  <c r="CJ2814" i="1"/>
  <c r="CK2814" i="1"/>
  <c r="CL2814" i="1"/>
  <c r="CM2814" i="1"/>
  <c r="CN2814" i="1"/>
  <c r="CC2815" i="1"/>
  <c r="CD2815" i="1" s="1"/>
  <c r="CE2815" i="1"/>
  <c r="CF2815" i="1"/>
  <c r="CG2815" i="1"/>
  <c r="CJ2815" i="1"/>
  <c r="CK2815" i="1"/>
  <c r="CL2815" i="1"/>
  <c r="CM2815" i="1"/>
  <c r="CN2815" i="1"/>
  <c r="CC2816" i="1"/>
  <c r="CE2816" i="1"/>
  <c r="CF2816" i="1"/>
  <c r="CG2816" i="1"/>
  <c r="CJ2816" i="1"/>
  <c r="CK2816" i="1"/>
  <c r="CL2816" i="1"/>
  <c r="CM2816" i="1"/>
  <c r="CN2816" i="1"/>
  <c r="CC2817" i="1"/>
  <c r="CD2817" i="1" s="1"/>
  <c r="CE2817" i="1"/>
  <c r="CF2817" i="1"/>
  <c r="CG2817" i="1"/>
  <c r="CJ2817" i="1"/>
  <c r="CK2817" i="1"/>
  <c r="CL2817" i="1"/>
  <c r="CM2817" i="1"/>
  <c r="CN2817" i="1"/>
  <c r="CC2818" i="1"/>
  <c r="CD2818" i="1" s="1"/>
  <c r="CE2818" i="1"/>
  <c r="CF2818" i="1"/>
  <c r="CG2818" i="1"/>
  <c r="CJ2818" i="1"/>
  <c r="CK2818" i="1"/>
  <c r="CL2818" i="1"/>
  <c r="CM2818" i="1"/>
  <c r="CN2818" i="1"/>
  <c r="CC2819" i="1"/>
  <c r="CE2819" i="1"/>
  <c r="CF2819" i="1"/>
  <c r="CG2819" i="1"/>
  <c r="CJ2819" i="1"/>
  <c r="CK2819" i="1"/>
  <c r="CL2819" i="1"/>
  <c r="CM2819" i="1"/>
  <c r="CN2819" i="1"/>
  <c r="CC2820" i="1"/>
  <c r="CE2820" i="1"/>
  <c r="CF2820" i="1"/>
  <c r="CG2820" i="1"/>
  <c r="CJ2820" i="1"/>
  <c r="CK2820" i="1"/>
  <c r="CL2820" i="1"/>
  <c r="CM2820" i="1"/>
  <c r="CN2820" i="1"/>
  <c r="CC2821" i="1"/>
  <c r="CE2821" i="1"/>
  <c r="CF2821" i="1"/>
  <c r="CG2821" i="1"/>
  <c r="CJ2821" i="1"/>
  <c r="CK2821" i="1"/>
  <c r="CL2821" i="1"/>
  <c r="CM2821" i="1"/>
  <c r="CN2821" i="1"/>
  <c r="CC2822" i="1"/>
  <c r="CE2822" i="1"/>
  <c r="CF2822" i="1"/>
  <c r="CG2822" i="1"/>
  <c r="CJ2822" i="1"/>
  <c r="CK2822" i="1"/>
  <c r="CL2822" i="1"/>
  <c r="CM2822" i="1"/>
  <c r="CN2822" i="1"/>
  <c r="CC2823" i="1"/>
  <c r="CE2823" i="1"/>
  <c r="CF2823" i="1"/>
  <c r="CG2823" i="1"/>
  <c r="CJ2823" i="1"/>
  <c r="CK2823" i="1"/>
  <c r="CL2823" i="1"/>
  <c r="CM2823" i="1"/>
  <c r="CN2823" i="1"/>
  <c r="CC2824" i="1"/>
  <c r="CD2824" i="1" s="1"/>
  <c r="CE2824" i="1"/>
  <c r="CF2824" i="1"/>
  <c r="CG2824" i="1"/>
  <c r="CJ2824" i="1"/>
  <c r="CK2824" i="1"/>
  <c r="CL2824" i="1"/>
  <c r="CM2824" i="1"/>
  <c r="CN2824" i="1"/>
  <c r="CC2825" i="1"/>
  <c r="CE2825" i="1"/>
  <c r="CF2825" i="1"/>
  <c r="CG2825" i="1"/>
  <c r="CJ2825" i="1"/>
  <c r="CK2825" i="1"/>
  <c r="CL2825" i="1"/>
  <c r="CM2825" i="1"/>
  <c r="CN2825" i="1"/>
  <c r="CC2826" i="1"/>
  <c r="CE2826" i="1"/>
  <c r="CF2826" i="1"/>
  <c r="CG2826" i="1"/>
  <c r="CJ2826" i="1"/>
  <c r="CK2826" i="1"/>
  <c r="CL2826" i="1"/>
  <c r="CM2826" i="1"/>
  <c r="CN2826" i="1"/>
  <c r="CC2827" i="1"/>
  <c r="CE2827" i="1"/>
  <c r="CF2827" i="1"/>
  <c r="CG2827" i="1"/>
  <c r="CJ2827" i="1"/>
  <c r="CK2827" i="1"/>
  <c r="CL2827" i="1"/>
  <c r="CM2827" i="1"/>
  <c r="CN2827" i="1"/>
  <c r="CC2828" i="1"/>
  <c r="CE2828" i="1"/>
  <c r="CF2828" i="1"/>
  <c r="CG2828" i="1"/>
  <c r="CJ2828" i="1"/>
  <c r="CK2828" i="1"/>
  <c r="CL2828" i="1"/>
  <c r="CM2828" i="1"/>
  <c r="CN2828" i="1"/>
  <c r="CC2829" i="1"/>
  <c r="CE2829" i="1"/>
  <c r="CF2829" i="1"/>
  <c r="CG2829" i="1"/>
  <c r="CJ2829" i="1"/>
  <c r="CK2829" i="1"/>
  <c r="CL2829" i="1"/>
  <c r="CM2829" i="1"/>
  <c r="CN2829" i="1"/>
  <c r="CC2830" i="1"/>
  <c r="CE2830" i="1"/>
  <c r="CF2830" i="1"/>
  <c r="CG2830" i="1"/>
  <c r="CJ2830" i="1"/>
  <c r="CK2830" i="1"/>
  <c r="CL2830" i="1"/>
  <c r="CM2830" i="1"/>
  <c r="CN2830" i="1"/>
  <c r="CC2831" i="1"/>
  <c r="CE2831" i="1"/>
  <c r="CF2831" i="1"/>
  <c r="CG2831" i="1"/>
  <c r="CJ2831" i="1"/>
  <c r="CK2831" i="1"/>
  <c r="CL2831" i="1"/>
  <c r="CM2831" i="1"/>
  <c r="CN2831" i="1"/>
  <c r="CC2832" i="1"/>
  <c r="CE2832" i="1"/>
  <c r="CF2832" i="1"/>
  <c r="CG2832" i="1"/>
  <c r="CJ2832" i="1"/>
  <c r="CK2832" i="1"/>
  <c r="CL2832" i="1"/>
  <c r="CM2832" i="1"/>
  <c r="CN2832" i="1"/>
  <c r="CC2833" i="1"/>
  <c r="CE2833" i="1"/>
  <c r="CF2833" i="1"/>
  <c r="CG2833" i="1"/>
  <c r="CJ2833" i="1"/>
  <c r="CK2833" i="1"/>
  <c r="CL2833" i="1"/>
  <c r="CM2833" i="1"/>
  <c r="CN2833" i="1"/>
  <c r="CC2834" i="1"/>
  <c r="CD2834" i="1" s="1"/>
  <c r="CE2834" i="1"/>
  <c r="CF2834" i="1"/>
  <c r="CG2834" i="1"/>
  <c r="CJ2834" i="1"/>
  <c r="CK2834" i="1"/>
  <c r="CL2834" i="1"/>
  <c r="CM2834" i="1"/>
  <c r="CN2834" i="1"/>
  <c r="CC2835" i="1"/>
  <c r="CE2835" i="1"/>
  <c r="CF2835" i="1"/>
  <c r="CG2835" i="1"/>
  <c r="CJ2835" i="1"/>
  <c r="CK2835" i="1"/>
  <c r="CL2835" i="1"/>
  <c r="CM2835" i="1"/>
  <c r="CN2835" i="1"/>
  <c r="CC2836" i="1"/>
  <c r="CE2836" i="1"/>
  <c r="CF2836" i="1"/>
  <c r="CG2836" i="1"/>
  <c r="CJ2836" i="1"/>
  <c r="CK2836" i="1"/>
  <c r="CL2836" i="1"/>
  <c r="CM2836" i="1"/>
  <c r="CN2836" i="1"/>
  <c r="CC2837" i="1"/>
  <c r="CE2837" i="1"/>
  <c r="CF2837" i="1"/>
  <c r="CG2837" i="1"/>
  <c r="CJ2837" i="1"/>
  <c r="CK2837" i="1"/>
  <c r="CL2837" i="1"/>
  <c r="CM2837" i="1"/>
  <c r="CN2837" i="1"/>
  <c r="CC2838" i="1"/>
  <c r="CE2838" i="1"/>
  <c r="CF2838" i="1"/>
  <c r="CG2838" i="1"/>
  <c r="CJ2838" i="1"/>
  <c r="CK2838" i="1"/>
  <c r="CL2838" i="1"/>
  <c r="CM2838" i="1"/>
  <c r="CN2838" i="1"/>
  <c r="CC2839" i="1"/>
  <c r="CE2839" i="1"/>
  <c r="CF2839" i="1"/>
  <c r="CG2839" i="1"/>
  <c r="CJ2839" i="1"/>
  <c r="CK2839" i="1"/>
  <c r="CL2839" i="1"/>
  <c r="CM2839" i="1"/>
  <c r="CN2839" i="1"/>
  <c r="CC2840" i="1"/>
  <c r="CD2840" i="1" s="1"/>
  <c r="CE2840" i="1"/>
  <c r="CF2840" i="1"/>
  <c r="CG2840" i="1"/>
  <c r="CJ2840" i="1"/>
  <c r="CK2840" i="1"/>
  <c r="CL2840" i="1"/>
  <c r="CM2840" i="1"/>
  <c r="CN2840" i="1"/>
  <c r="CC2841" i="1"/>
  <c r="CE2841" i="1"/>
  <c r="CF2841" i="1"/>
  <c r="CG2841" i="1"/>
  <c r="CJ2841" i="1"/>
  <c r="CK2841" i="1"/>
  <c r="CL2841" i="1"/>
  <c r="CM2841" i="1"/>
  <c r="CN2841" i="1"/>
  <c r="CC2842" i="1"/>
  <c r="CD2842" i="1" s="1"/>
  <c r="CE2842" i="1"/>
  <c r="CF2842" i="1"/>
  <c r="CG2842" i="1"/>
  <c r="CJ2842" i="1"/>
  <c r="CK2842" i="1"/>
  <c r="CL2842" i="1"/>
  <c r="CM2842" i="1"/>
  <c r="CN2842" i="1"/>
  <c r="CC2843" i="1"/>
  <c r="CE2843" i="1"/>
  <c r="CF2843" i="1"/>
  <c r="CG2843" i="1"/>
  <c r="CJ2843" i="1"/>
  <c r="CK2843" i="1"/>
  <c r="CL2843" i="1"/>
  <c r="CM2843" i="1"/>
  <c r="CN2843" i="1"/>
  <c r="CC2844" i="1"/>
  <c r="CD2844" i="1" s="1"/>
  <c r="CE2844" i="1"/>
  <c r="CF2844" i="1"/>
  <c r="CG2844" i="1"/>
  <c r="CJ2844" i="1"/>
  <c r="CK2844" i="1"/>
  <c r="CL2844" i="1"/>
  <c r="CM2844" i="1"/>
  <c r="CN2844" i="1"/>
  <c r="CC2845" i="1"/>
  <c r="CD2845" i="1" s="1"/>
  <c r="CE2845" i="1"/>
  <c r="CF2845" i="1"/>
  <c r="CG2845" i="1"/>
  <c r="CJ2845" i="1"/>
  <c r="CK2845" i="1"/>
  <c r="CL2845" i="1"/>
  <c r="CM2845" i="1"/>
  <c r="CN2845" i="1"/>
  <c r="CC2846" i="1"/>
  <c r="CD2846" i="1" s="1"/>
  <c r="CE2846" i="1"/>
  <c r="CF2846" i="1"/>
  <c r="CG2846" i="1"/>
  <c r="CJ2846" i="1"/>
  <c r="CK2846" i="1"/>
  <c r="CL2846" i="1"/>
  <c r="CM2846" i="1"/>
  <c r="CN2846" i="1"/>
  <c r="CC2847" i="1"/>
  <c r="CE2847" i="1"/>
  <c r="CF2847" i="1"/>
  <c r="CG2847" i="1"/>
  <c r="CJ2847" i="1"/>
  <c r="CK2847" i="1"/>
  <c r="CL2847" i="1"/>
  <c r="CM2847" i="1"/>
  <c r="CN2847" i="1"/>
  <c r="CC2848" i="1"/>
  <c r="CE2848" i="1"/>
  <c r="CF2848" i="1"/>
  <c r="CG2848" i="1"/>
  <c r="CJ2848" i="1"/>
  <c r="CK2848" i="1"/>
  <c r="CL2848" i="1"/>
  <c r="CM2848" i="1"/>
  <c r="CN2848" i="1"/>
  <c r="CC2849" i="1"/>
  <c r="CE2849" i="1"/>
  <c r="CF2849" i="1"/>
  <c r="CG2849" i="1"/>
  <c r="CJ2849" i="1"/>
  <c r="CK2849" i="1"/>
  <c r="CL2849" i="1"/>
  <c r="CM2849" i="1"/>
  <c r="CN2849" i="1"/>
  <c r="CC2850" i="1"/>
  <c r="CE2850" i="1"/>
  <c r="CF2850" i="1"/>
  <c r="CG2850" i="1"/>
  <c r="CJ2850" i="1"/>
  <c r="CK2850" i="1"/>
  <c r="CL2850" i="1"/>
  <c r="CM2850" i="1"/>
  <c r="CN2850" i="1"/>
  <c r="CC2851" i="1"/>
  <c r="CE2851" i="1"/>
  <c r="CF2851" i="1"/>
  <c r="CG2851" i="1"/>
  <c r="CJ2851" i="1"/>
  <c r="CK2851" i="1"/>
  <c r="CL2851" i="1"/>
  <c r="CM2851" i="1"/>
  <c r="CN2851" i="1"/>
  <c r="CC2852" i="1"/>
  <c r="CE2852" i="1"/>
  <c r="CF2852" i="1"/>
  <c r="CG2852" i="1"/>
  <c r="CJ2852" i="1"/>
  <c r="CK2852" i="1"/>
  <c r="CL2852" i="1"/>
  <c r="CM2852" i="1"/>
  <c r="CN2852" i="1"/>
  <c r="CC2853" i="1"/>
  <c r="CE2853" i="1"/>
  <c r="CF2853" i="1"/>
  <c r="CG2853" i="1"/>
  <c r="CJ2853" i="1"/>
  <c r="CK2853" i="1"/>
  <c r="CL2853" i="1"/>
  <c r="CM2853" i="1"/>
  <c r="CN2853" i="1"/>
  <c r="CC2854" i="1"/>
  <c r="CE2854" i="1"/>
  <c r="CF2854" i="1"/>
  <c r="CG2854" i="1"/>
  <c r="CJ2854" i="1"/>
  <c r="CK2854" i="1"/>
  <c r="CL2854" i="1"/>
  <c r="CM2854" i="1"/>
  <c r="CN2854" i="1"/>
  <c r="CC2855" i="1"/>
  <c r="CE2855" i="1"/>
  <c r="CF2855" i="1"/>
  <c r="CG2855" i="1"/>
  <c r="CJ2855" i="1"/>
  <c r="CK2855" i="1"/>
  <c r="CL2855" i="1"/>
  <c r="CM2855" i="1"/>
  <c r="CN2855" i="1"/>
  <c r="CC2856" i="1"/>
  <c r="CE2856" i="1"/>
  <c r="CF2856" i="1"/>
  <c r="CG2856" i="1"/>
  <c r="CJ2856" i="1"/>
  <c r="CK2856" i="1"/>
  <c r="CL2856" i="1"/>
  <c r="CM2856" i="1"/>
  <c r="CN2856" i="1"/>
  <c r="CC2857" i="1"/>
  <c r="CD2857" i="1" s="1"/>
  <c r="CE2857" i="1"/>
  <c r="CF2857" i="1"/>
  <c r="CG2857" i="1"/>
  <c r="CJ2857" i="1"/>
  <c r="CK2857" i="1"/>
  <c r="CL2857" i="1"/>
  <c r="CM2857" i="1"/>
  <c r="CN2857" i="1"/>
  <c r="CC2858" i="1"/>
  <c r="CE2858" i="1"/>
  <c r="CF2858" i="1"/>
  <c r="CG2858" i="1"/>
  <c r="CJ2858" i="1"/>
  <c r="CK2858" i="1"/>
  <c r="CL2858" i="1"/>
  <c r="CM2858" i="1"/>
  <c r="CN2858" i="1"/>
  <c r="CC2859" i="1"/>
  <c r="CE2859" i="1"/>
  <c r="CF2859" i="1"/>
  <c r="CG2859" i="1"/>
  <c r="CJ2859" i="1"/>
  <c r="CK2859" i="1"/>
  <c r="CL2859" i="1"/>
  <c r="CM2859" i="1"/>
  <c r="CN2859" i="1"/>
  <c r="CC2860" i="1"/>
  <c r="CE2860" i="1"/>
  <c r="CF2860" i="1"/>
  <c r="CG2860" i="1"/>
  <c r="CJ2860" i="1"/>
  <c r="CK2860" i="1"/>
  <c r="CL2860" i="1"/>
  <c r="CM2860" i="1"/>
  <c r="CN2860" i="1"/>
  <c r="CC2861" i="1"/>
  <c r="CE2861" i="1"/>
  <c r="CF2861" i="1"/>
  <c r="CG2861" i="1"/>
  <c r="CJ2861" i="1"/>
  <c r="CK2861" i="1"/>
  <c r="CL2861" i="1"/>
  <c r="CM2861" i="1"/>
  <c r="CN2861" i="1"/>
  <c r="CC2862" i="1"/>
  <c r="CE2862" i="1"/>
  <c r="CF2862" i="1"/>
  <c r="CG2862" i="1"/>
  <c r="CJ2862" i="1"/>
  <c r="CK2862" i="1"/>
  <c r="CL2862" i="1"/>
  <c r="CM2862" i="1"/>
  <c r="CN2862" i="1"/>
  <c r="CC2863" i="1"/>
  <c r="CD2863" i="1" s="1"/>
  <c r="CE2863" i="1"/>
  <c r="CF2863" i="1"/>
  <c r="CG2863" i="1"/>
  <c r="CJ2863" i="1"/>
  <c r="CK2863" i="1"/>
  <c r="CL2863" i="1"/>
  <c r="CM2863" i="1"/>
  <c r="CN2863" i="1"/>
  <c r="CC2864" i="1"/>
  <c r="CE2864" i="1"/>
  <c r="CF2864" i="1"/>
  <c r="CG2864" i="1"/>
  <c r="CJ2864" i="1"/>
  <c r="CK2864" i="1"/>
  <c r="CL2864" i="1"/>
  <c r="CM2864" i="1"/>
  <c r="CN2864" i="1"/>
  <c r="CC2865" i="1"/>
  <c r="CE2865" i="1"/>
  <c r="CF2865" i="1"/>
  <c r="CG2865" i="1"/>
  <c r="CJ2865" i="1"/>
  <c r="CK2865" i="1"/>
  <c r="CL2865" i="1"/>
  <c r="CM2865" i="1"/>
  <c r="CN2865" i="1"/>
  <c r="CC2866" i="1"/>
  <c r="CE2866" i="1"/>
  <c r="CF2866" i="1"/>
  <c r="CG2866" i="1"/>
  <c r="CJ2866" i="1"/>
  <c r="CK2866" i="1"/>
  <c r="CL2866" i="1"/>
  <c r="CM2866" i="1"/>
  <c r="CN2866" i="1"/>
  <c r="CC2867" i="1"/>
  <c r="CE2867" i="1"/>
  <c r="CF2867" i="1"/>
  <c r="CG2867" i="1"/>
  <c r="CJ2867" i="1"/>
  <c r="CK2867" i="1"/>
  <c r="CL2867" i="1"/>
  <c r="CM2867" i="1"/>
  <c r="CN2867" i="1"/>
  <c r="CC2868" i="1"/>
  <c r="CE2868" i="1"/>
  <c r="CF2868" i="1"/>
  <c r="CG2868" i="1"/>
  <c r="CJ2868" i="1"/>
  <c r="CK2868" i="1"/>
  <c r="CL2868" i="1"/>
  <c r="CM2868" i="1"/>
  <c r="CN2868" i="1"/>
  <c r="CC2869" i="1"/>
  <c r="CE2869" i="1"/>
  <c r="CF2869" i="1"/>
  <c r="CG2869" i="1"/>
  <c r="CJ2869" i="1"/>
  <c r="CK2869" i="1"/>
  <c r="CL2869" i="1"/>
  <c r="CM2869" i="1"/>
  <c r="CN2869" i="1"/>
  <c r="CC2870" i="1"/>
  <c r="CE2870" i="1"/>
  <c r="CF2870" i="1"/>
  <c r="CG2870" i="1"/>
  <c r="CJ2870" i="1"/>
  <c r="CK2870" i="1"/>
  <c r="CL2870" i="1"/>
  <c r="CM2870" i="1"/>
  <c r="CN2870" i="1"/>
  <c r="CC2871" i="1"/>
  <c r="CE2871" i="1"/>
  <c r="CF2871" i="1"/>
  <c r="CG2871" i="1"/>
  <c r="CJ2871" i="1"/>
  <c r="CK2871" i="1"/>
  <c r="CL2871" i="1"/>
  <c r="CM2871" i="1"/>
  <c r="CN2871" i="1"/>
  <c r="CC2872" i="1"/>
  <c r="CE2872" i="1"/>
  <c r="CF2872" i="1"/>
  <c r="CG2872" i="1"/>
  <c r="CJ2872" i="1"/>
  <c r="CK2872" i="1"/>
  <c r="CL2872" i="1"/>
  <c r="CM2872" i="1"/>
  <c r="CN2872" i="1"/>
  <c r="CC2873" i="1"/>
  <c r="CD2873" i="1" s="1"/>
  <c r="CE2873" i="1"/>
  <c r="CF2873" i="1"/>
  <c r="CG2873" i="1"/>
  <c r="CJ2873" i="1"/>
  <c r="CK2873" i="1"/>
  <c r="CL2873" i="1"/>
  <c r="CM2873" i="1"/>
  <c r="CN2873" i="1"/>
  <c r="CC2874" i="1"/>
  <c r="CE2874" i="1"/>
  <c r="CF2874" i="1"/>
  <c r="CG2874" i="1"/>
  <c r="CJ2874" i="1"/>
  <c r="CK2874" i="1"/>
  <c r="CL2874" i="1"/>
  <c r="CM2874" i="1"/>
  <c r="CN2874" i="1"/>
  <c r="CC2875" i="1"/>
  <c r="CE2875" i="1"/>
  <c r="CF2875" i="1"/>
  <c r="CG2875" i="1"/>
  <c r="CJ2875" i="1"/>
  <c r="CK2875" i="1"/>
  <c r="CL2875" i="1"/>
  <c r="CM2875" i="1"/>
  <c r="CN2875" i="1"/>
  <c r="CC2876" i="1"/>
  <c r="CE2876" i="1"/>
  <c r="CF2876" i="1"/>
  <c r="CG2876" i="1"/>
  <c r="CJ2876" i="1"/>
  <c r="CK2876" i="1"/>
  <c r="CL2876" i="1"/>
  <c r="CM2876" i="1"/>
  <c r="CN2876" i="1"/>
  <c r="CC2877" i="1"/>
  <c r="CE2877" i="1"/>
  <c r="CF2877" i="1"/>
  <c r="CG2877" i="1"/>
  <c r="CJ2877" i="1"/>
  <c r="CK2877" i="1"/>
  <c r="CL2877" i="1"/>
  <c r="CM2877" i="1"/>
  <c r="CN2877" i="1"/>
  <c r="CC2878" i="1"/>
  <c r="CE2878" i="1"/>
  <c r="CF2878" i="1"/>
  <c r="CG2878" i="1"/>
  <c r="CJ2878" i="1"/>
  <c r="CK2878" i="1"/>
  <c r="CL2878" i="1"/>
  <c r="CM2878" i="1"/>
  <c r="CN2878" i="1"/>
  <c r="CC2879" i="1"/>
  <c r="CD2879" i="1" s="1"/>
  <c r="CE2879" i="1"/>
  <c r="CF2879" i="1"/>
  <c r="CG2879" i="1"/>
  <c r="CJ2879" i="1"/>
  <c r="CK2879" i="1"/>
  <c r="CL2879" i="1"/>
  <c r="CM2879" i="1"/>
  <c r="CN2879" i="1"/>
  <c r="CC2880" i="1"/>
  <c r="CE2880" i="1"/>
  <c r="CF2880" i="1"/>
  <c r="CG2880" i="1"/>
  <c r="CJ2880" i="1"/>
  <c r="CK2880" i="1"/>
  <c r="CL2880" i="1"/>
  <c r="CM2880" i="1"/>
  <c r="CN2880" i="1"/>
  <c r="CC2881" i="1"/>
  <c r="CE2881" i="1"/>
  <c r="CF2881" i="1"/>
  <c r="CG2881" i="1"/>
  <c r="CJ2881" i="1"/>
  <c r="CK2881" i="1"/>
  <c r="CL2881" i="1"/>
  <c r="CM2881" i="1"/>
  <c r="CN2881" i="1"/>
  <c r="CC2882" i="1"/>
  <c r="CE2882" i="1"/>
  <c r="CF2882" i="1"/>
  <c r="CG2882" i="1"/>
  <c r="CJ2882" i="1"/>
  <c r="CK2882" i="1"/>
  <c r="CL2882" i="1"/>
  <c r="CM2882" i="1"/>
  <c r="CN2882" i="1"/>
  <c r="CC2883" i="1"/>
  <c r="CE2883" i="1"/>
  <c r="CF2883" i="1"/>
  <c r="CG2883" i="1"/>
  <c r="CJ2883" i="1"/>
  <c r="CK2883" i="1"/>
  <c r="CL2883" i="1"/>
  <c r="CM2883" i="1"/>
  <c r="CN2883" i="1"/>
  <c r="CC2884" i="1"/>
  <c r="CE2884" i="1"/>
  <c r="CF2884" i="1"/>
  <c r="CG2884" i="1"/>
  <c r="CJ2884" i="1"/>
  <c r="CK2884" i="1"/>
  <c r="CL2884" i="1"/>
  <c r="CM2884" i="1"/>
  <c r="CN2884" i="1"/>
  <c r="CC2885" i="1"/>
  <c r="CE2885" i="1"/>
  <c r="CF2885" i="1"/>
  <c r="CG2885" i="1"/>
  <c r="CJ2885" i="1"/>
  <c r="CK2885" i="1"/>
  <c r="CL2885" i="1"/>
  <c r="CM2885" i="1"/>
  <c r="CN2885" i="1"/>
  <c r="CC2886" i="1"/>
  <c r="CE2886" i="1"/>
  <c r="CF2886" i="1"/>
  <c r="CG2886" i="1"/>
  <c r="CJ2886" i="1"/>
  <c r="CK2886" i="1"/>
  <c r="CL2886" i="1"/>
  <c r="CM2886" i="1"/>
  <c r="CN2886" i="1"/>
  <c r="CC2887" i="1"/>
  <c r="CE2887" i="1"/>
  <c r="CF2887" i="1"/>
  <c r="CG2887" i="1"/>
  <c r="CJ2887" i="1"/>
  <c r="CK2887" i="1"/>
  <c r="CL2887" i="1"/>
  <c r="CM2887" i="1"/>
  <c r="CN2887" i="1"/>
  <c r="CC2888" i="1"/>
  <c r="CE2888" i="1"/>
  <c r="CF2888" i="1"/>
  <c r="CG2888" i="1"/>
  <c r="CJ2888" i="1"/>
  <c r="CK2888" i="1"/>
  <c r="CL2888" i="1"/>
  <c r="CM2888" i="1"/>
  <c r="CN2888" i="1"/>
  <c r="CC2889" i="1"/>
  <c r="CD2889" i="1" s="1"/>
  <c r="CE2889" i="1"/>
  <c r="CF2889" i="1"/>
  <c r="CG2889" i="1"/>
  <c r="CJ2889" i="1"/>
  <c r="CK2889" i="1"/>
  <c r="CL2889" i="1"/>
  <c r="CM2889" i="1"/>
  <c r="CN2889" i="1"/>
  <c r="CC2890" i="1"/>
  <c r="CE2890" i="1"/>
  <c r="CF2890" i="1"/>
  <c r="CG2890" i="1"/>
  <c r="CJ2890" i="1"/>
  <c r="CK2890" i="1"/>
  <c r="CL2890" i="1"/>
  <c r="CM2890" i="1"/>
  <c r="CN2890" i="1"/>
  <c r="CC2891" i="1"/>
  <c r="CE2891" i="1"/>
  <c r="CF2891" i="1"/>
  <c r="CG2891" i="1"/>
  <c r="CJ2891" i="1"/>
  <c r="CK2891" i="1"/>
  <c r="CL2891" i="1"/>
  <c r="CM2891" i="1"/>
  <c r="CN2891" i="1"/>
  <c r="CC2892" i="1"/>
  <c r="CE2892" i="1"/>
  <c r="CF2892" i="1"/>
  <c r="CG2892" i="1"/>
  <c r="CJ2892" i="1"/>
  <c r="CK2892" i="1"/>
  <c r="CL2892" i="1"/>
  <c r="CM2892" i="1"/>
  <c r="CN2892" i="1"/>
  <c r="CC2893" i="1"/>
  <c r="CE2893" i="1"/>
  <c r="CF2893" i="1"/>
  <c r="CG2893" i="1"/>
  <c r="CJ2893" i="1"/>
  <c r="CK2893" i="1"/>
  <c r="CL2893" i="1"/>
  <c r="CM2893" i="1"/>
  <c r="CN2893" i="1"/>
  <c r="CC2894" i="1"/>
  <c r="CE2894" i="1"/>
  <c r="CF2894" i="1"/>
  <c r="CG2894" i="1"/>
  <c r="CJ2894" i="1"/>
  <c r="CK2894" i="1"/>
  <c r="CL2894" i="1"/>
  <c r="CM2894" i="1"/>
  <c r="CN2894" i="1"/>
  <c r="CC2895" i="1"/>
  <c r="CD2895" i="1" s="1"/>
  <c r="CE2895" i="1"/>
  <c r="CF2895" i="1"/>
  <c r="CG2895" i="1"/>
  <c r="CJ2895" i="1"/>
  <c r="CK2895" i="1"/>
  <c r="CL2895" i="1"/>
  <c r="CM2895" i="1"/>
  <c r="CN2895" i="1"/>
  <c r="CC2896" i="1"/>
  <c r="CE2896" i="1"/>
  <c r="CF2896" i="1"/>
  <c r="CG2896" i="1"/>
  <c r="CJ2896" i="1"/>
  <c r="CK2896" i="1"/>
  <c r="CL2896" i="1"/>
  <c r="CM2896" i="1"/>
  <c r="CN2896" i="1"/>
  <c r="CC2897" i="1"/>
  <c r="CE2897" i="1"/>
  <c r="CF2897" i="1"/>
  <c r="CG2897" i="1"/>
  <c r="CJ2897" i="1"/>
  <c r="CK2897" i="1"/>
  <c r="CL2897" i="1"/>
  <c r="CM2897" i="1"/>
  <c r="CN2897" i="1"/>
  <c r="CC2898" i="1"/>
  <c r="CE2898" i="1"/>
  <c r="CF2898" i="1"/>
  <c r="CG2898" i="1"/>
  <c r="CJ2898" i="1"/>
  <c r="CK2898" i="1"/>
  <c r="CL2898" i="1"/>
  <c r="CM2898" i="1"/>
  <c r="CN2898" i="1"/>
  <c r="CC2899" i="1"/>
  <c r="CE2899" i="1"/>
  <c r="CF2899" i="1"/>
  <c r="CG2899" i="1"/>
  <c r="CJ2899" i="1"/>
  <c r="CK2899" i="1"/>
  <c r="CL2899" i="1"/>
  <c r="CM2899" i="1"/>
  <c r="CN2899" i="1"/>
  <c r="CC2900" i="1"/>
  <c r="CE2900" i="1"/>
  <c r="CF2900" i="1"/>
  <c r="CG2900" i="1"/>
  <c r="CJ2900" i="1"/>
  <c r="CK2900" i="1"/>
  <c r="CL2900" i="1"/>
  <c r="CM2900" i="1"/>
  <c r="CN2900" i="1"/>
  <c r="CC2901" i="1"/>
  <c r="CE2901" i="1"/>
  <c r="CF2901" i="1"/>
  <c r="CG2901" i="1"/>
  <c r="CJ2901" i="1"/>
  <c r="CK2901" i="1"/>
  <c r="CL2901" i="1"/>
  <c r="CM2901" i="1"/>
  <c r="CN2901" i="1"/>
  <c r="CC2902" i="1"/>
  <c r="CE2902" i="1"/>
  <c r="CF2902" i="1"/>
  <c r="CG2902" i="1"/>
  <c r="CJ2902" i="1"/>
  <c r="CK2902" i="1"/>
  <c r="CL2902" i="1"/>
  <c r="CM2902" i="1"/>
  <c r="CN2902" i="1"/>
  <c r="CC2903" i="1"/>
  <c r="CE2903" i="1"/>
  <c r="CF2903" i="1"/>
  <c r="CG2903" i="1"/>
  <c r="CJ2903" i="1"/>
  <c r="CK2903" i="1"/>
  <c r="CL2903" i="1"/>
  <c r="CM2903" i="1"/>
  <c r="CN2903" i="1"/>
  <c r="CC2904" i="1"/>
  <c r="CE2904" i="1"/>
  <c r="CF2904" i="1"/>
  <c r="CG2904" i="1"/>
  <c r="CJ2904" i="1"/>
  <c r="CK2904" i="1"/>
  <c r="CL2904" i="1"/>
  <c r="CM2904" i="1"/>
  <c r="CN2904" i="1"/>
  <c r="CC2905" i="1"/>
  <c r="CD2905" i="1" s="1"/>
  <c r="CE2905" i="1"/>
  <c r="CF2905" i="1"/>
  <c r="CG2905" i="1"/>
  <c r="CJ2905" i="1"/>
  <c r="CK2905" i="1"/>
  <c r="CL2905" i="1"/>
  <c r="CM2905" i="1"/>
  <c r="CN2905" i="1"/>
  <c r="CC2906" i="1"/>
  <c r="CE2906" i="1"/>
  <c r="CF2906" i="1"/>
  <c r="CG2906" i="1"/>
  <c r="CJ2906" i="1"/>
  <c r="CK2906" i="1"/>
  <c r="CL2906" i="1"/>
  <c r="CM2906" i="1"/>
  <c r="CN2906" i="1"/>
  <c r="CC2907" i="1"/>
  <c r="CE2907" i="1"/>
  <c r="CF2907" i="1"/>
  <c r="CG2907" i="1"/>
  <c r="CJ2907" i="1"/>
  <c r="CK2907" i="1"/>
  <c r="CL2907" i="1"/>
  <c r="CM2907" i="1"/>
  <c r="CN2907" i="1"/>
  <c r="CC2908" i="1"/>
  <c r="CE2908" i="1"/>
  <c r="CF2908" i="1"/>
  <c r="CG2908" i="1"/>
  <c r="CJ2908" i="1"/>
  <c r="CK2908" i="1"/>
  <c r="CL2908" i="1"/>
  <c r="CM2908" i="1"/>
  <c r="CN2908" i="1"/>
  <c r="CC2909" i="1"/>
  <c r="CE2909" i="1"/>
  <c r="CF2909" i="1"/>
  <c r="CG2909" i="1"/>
  <c r="CJ2909" i="1"/>
  <c r="CK2909" i="1"/>
  <c r="CL2909" i="1"/>
  <c r="CM2909" i="1"/>
  <c r="CN2909" i="1"/>
  <c r="CC2910" i="1"/>
  <c r="CE2910" i="1"/>
  <c r="CF2910" i="1"/>
  <c r="CG2910" i="1"/>
  <c r="CJ2910" i="1"/>
  <c r="CK2910" i="1"/>
  <c r="CL2910" i="1"/>
  <c r="CM2910" i="1"/>
  <c r="CN2910" i="1"/>
  <c r="CC2911" i="1"/>
  <c r="CE2911" i="1"/>
  <c r="CF2911" i="1"/>
  <c r="CG2911" i="1"/>
  <c r="CJ2911" i="1"/>
  <c r="CK2911" i="1"/>
  <c r="CL2911" i="1"/>
  <c r="CM2911" i="1"/>
  <c r="CN2911" i="1"/>
  <c r="CC2912" i="1"/>
  <c r="CE2912" i="1"/>
  <c r="CF2912" i="1"/>
  <c r="CG2912" i="1"/>
  <c r="CJ2912" i="1"/>
  <c r="CK2912" i="1"/>
  <c r="CL2912" i="1"/>
  <c r="CM2912" i="1"/>
  <c r="CN2912" i="1"/>
  <c r="CC2913" i="1"/>
  <c r="CE2913" i="1"/>
  <c r="CF2913" i="1"/>
  <c r="CG2913" i="1"/>
  <c r="CJ2913" i="1"/>
  <c r="CK2913" i="1"/>
  <c r="CL2913" i="1"/>
  <c r="CM2913" i="1"/>
  <c r="CN2913" i="1"/>
  <c r="CC2914" i="1"/>
  <c r="CE2914" i="1"/>
  <c r="CF2914" i="1"/>
  <c r="CG2914" i="1"/>
  <c r="CJ2914" i="1"/>
  <c r="CK2914" i="1"/>
  <c r="CL2914" i="1"/>
  <c r="CM2914" i="1"/>
  <c r="CN2914" i="1"/>
  <c r="CC2915" i="1"/>
  <c r="CE2915" i="1"/>
  <c r="CF2915" i="1"/>
  <c r="CG2915" i="1"/>
  <c r="CJ2915" i="1"/>
  <c r="CK2915" i="1"/>
  <c r="CL2915" i="1"/>
  <c r="CM2915" i="1"/>
  <c r="CN2915" i="1"/>
  <c r="CC2916" i="1"/>
  <c r="CE2916" i="1"/>
  <c r="CF2916" i="1"/>
  <c r="CG2916" i="1"/>
  <c r="CJ2916" i="1"/>
  <c r="CK2916" i="1"/>
  <c r="CL2916" i="1"/>
  <c r="CM2916" i="1"/>
  <c r="CN2916" i="1"/>
  <c r="CC2917" i="1"/>
  <c r="CE2917" i="1"/>
  <c r="CF2917" i="1"/>
  <c r="CG2917" i="1"/>
  <c r="CJ2917" i="1"/>
  <c r="CK2917" i="1"/>
  <c r="CL2917" i="1"/>
  <c r="CM2917" i="1"/>
  <c r="CN2917" i="1"/>
  <c r="CC2918" i="1"/>
  <c r="CE2918" i="1"/>
  <c r="CF2918" i="1"/>
  <c r="CG2918" i="1"/>
  <c r="CJ2918" i="1"/>
  <c r="CK2918" i="1"/>
  <c r="CL2918" i="1"/>
  <c r="CM2918" i="1"/>
  <c r="CN2918" i="1"/>
  <c r="CC2919" i="1"/>
  <c r="CE2919" i="1"/>
  <c r="CF2919" i="1"/>
  <c r="CG2919" i="1"/>
  <c r="CJ2919" i="1"/>
  <c r="CK2919" i="1"/>
  <c r="CL2919" i="1"/>
  <c r="CM2919" i="1"/>
  <c r="CN2919" i="1"/>
  <c r="CC2920" i="1"/>
  <c r="CE2920" i="1"/>
  <c r="CF2920" i="1"/>
  <c r="CG2920" i="1"/>
  <c r="CJ2920" i="1"/>
  <c r="CK2920" i="1"/>
  <c r="CL2920" i="1"/>
  <c r="CM2920" i="1"/>
  <c r="CN2920" i="1"/>
  <c r="CC2921" i="1"/>
  <c r="CD2921" i="1" s="1"/>
  <c r="CE2921" i="1"/>
  <c r="CF2921" i="1"/>
  <c r="CG2921" i="1"/>
  <c r="CJ2921" i="1"/>
  <c r="CK2921" i="1"/>
  <c r="CL2921" i="1"/>
  <c r="CM2921" i="1"/>
  <c r="CN2921" i="1"/>
  <c r="CC2922" i="1"/>
  <c r="CE2922" i="1"/>
  <c r="CF2922" i="1"/>
  <c r="CG2922" i="1"/>
  <c r="CJ2922" i="1"/>
  <c r="CK2922" i="1"/>
  <c r="CL2922" i="1"/>
  <c r="CM2922" i="1"/>
  <c r="CN2922" i="1"/>
  <c r="CC2923" i="1"/>
  <c r="CE2923" i="1"/>
  <c r="CF2923" i="1"/>
  <c r="CG2923" i="1"/>
  <c r="CJ2923" i="1"/>
  <c r="CK2923" i="1"/>
  <c r="CL2923" i="1"/>
  <c r="CM2923" i="1"/>
  <c r="CN2923" i="1"/>
  <c r="CC2924" i="1"/>
  <c r="CE2924" i="1"/>
  <c r="CF2924" i="1"/>
  <c r="CG2924" i="1"/>
  <c r="CJ2924" i="1"/>
  <c r="CK2924" i="1"/>
  <c r="CL2924" i="1"/>
  <c r="CM2924" i="1"/>
  <c r="CN2924" i="1"/>
  <c r="CC2925" i="1"/>
  <c r="CE2925" i="1"/>
  <c r="CF2925" i="1"/>
  <c r="CG2925" i="1"/>
  <c r="CJ2925" i="1"/>
  <c r="CK2925" i="1"/>
  <c r="CL2925" i="1"/>
  <c r="CM2925" i="1"/>
  <c r="CN2925" i="1"/>
  <c r="CC2926" i="1"/>
  <c r="CE2926" i="1"/>
  <c r="CF2926" i="1"/>
  <c r="CG2926" i="1"/>
  <c r="CJ2926" i="1"/>
  <c r="CK2926" i="1"/>
  <c r="CL2926" i="1"/>
  <c r="CM2926" i="1"/>
  <c r="CN2926" i="1"/>
  <c r="CC2927" i="1"/>
  <c r="CE2927" i="1"/>
  <c r="CF2927" i="1"/>
  <c r="CG2927" i="1"/>
  <c r="CJ2927" i="1"/>
  <c r="CK2927" i="1"/>
  <c r="CL2927" i="1"/>
  <c r="CM2927" i="1"/>
  <c r="CN2927" i="1"/>
  <c r="CC2928" i="1"/>
  <c r="CE2928" i="1"/>
  <c r="CF2928" i="1"/>
  <c r="CG2928" i="1"/>
  <c r="CJ2928" i="1"/>
  <c r="CK2928" i="1"/>
  <c r="CL2928" i="1"/>
  <c r="CM2928" i="1"/>
  <c r="CN2928" i="1"/>
  <c r="CC2929" i="1"/>
  <c r="CD2929" i="1" s="1"/>
  <c r="CE2929" i="1"/>
  <c r="CF2929" i="1"/>
  <c r="CG2929" i="1"/>
  <c r="CJ2929" i="1"/>
  <c r="CK2929" i="1"/>
  <c r="CL2929" i="1"/>
  <c r="CM2929" i="1"/>
  <c r="CN2929" i="1"/>
  <c r="CC2930" i="1"/>
  <c r="CE2930" i="1"/>
  <c r="CF2930" i="1"/>
  <c r="CG2930" i="1"/>
  <c r="CJ2930" i="1"/>
  <c r="CK2930" i="1"/>
  <c r="CL2930" i="1"/>
  <c r="CM2930" i="1"/>
  <c r="CN2930" i="1"/>
  <c r="CC2931" i="1"/>
  <c r="CE2931" i="1"/>
  <c r="CF2931" i="1"/>
  <c r="CG2931" i="1"/>
  <c r="CJ2931" i="1"/>
  <c r="CK2931" i="1"/>
  <c r="CL2931" i="1"/>
  <c r="CM2931" i="1"/>
  <c r="CN2931" i="1"/>
  <c r="CC2932" i="1"/>
  <c r="CE2932" i="1"/>
  <c r="CF2932" i="1"/>
  <c r="CG2932" i="1"/>
  <c r="CJ2932" i="1"/>
  <c r="CK2932" i="1"/>
  <c r="CL2932" i="1"/>
  <c r="CM2932" i="1"/>
  <c r="CN2932" i="1"/>
  <c r="CC2933" i="1"/>
  <c r="CE2933" i="1"/>
  <c r="CF2933" i="1"/>
  <c r="CG2933" i="1"/>
  <c r="CJ2933" i="1"/>
  <c r="CK2933" i="1"/>
  <c r="CL2933" i="1"/>
  <c r="CM2933" i="1"/>
  <c r="CN2933" i="1"/>
  <c r="CC2934" i="1"/>
  <c r="CE2934" i="1"/>
  <c r="CF2934" i="1"/>
  <c r="CG2934" i="1"/>
  <c r="CJ2934" i="1"/>
  <c r="CK2934" i="1"/>
  <c r="CL2934" i="1"/>
  <c r="CM2934" i="1"/>
  <c r="CN2934" i="1"/>
  <c r="CC2935" i="1"/>
  <c r="CE2935" i="1"/>
  <c r="CF2935" i="1"/>
  <c r="CG2935" i="1"/>
  <c r="CJ2935" i="1"/>
  <c r="CK2935" i="1"/>
  <c r="CL2935" i="1"/>
  <c r="CM2935" i="1"/>
  <c r="CN2935" i="1"/>
  <c r="CC2936" i="1"/>
  <c r="CE2936" i="1"/>
  <c r="CF2936" i="1"/>
  <c r="CG2936" i="1"/>
  <c r="CJ2936" i="1"/>
  <c r="CK2936" i="1"/>
  <c r="CL2936" i="1"/>
  <c r="CM2936" i="1"/>
  <c r="CN2936" i="1"/>
  <c r="CC2937" i="1"/>
  <c r="CD2937" i="1" s="1"/>
  <c r="CE2937" i="1"/>
  <c r="CF2937" i="1"/>
  <c r="CG2937" i="1"/>
  <c r="CJ2937" i="1"/>
  <c r="CK2937" i="1"/>
  <c r="CL2937" i="1"/>
  <c r="CM2937" i="1"/>
  <c r="CN2937" i="1"/>
  <c r="CC2938" i="1"/>
  <c r="CE2938" i="1"/>
  <c r="CF2938" i="1"/>
  <c r="CG2938" i="1"/>
  <c r="CJ2938" i="1"/>
  <c r="CK2938" i="1"/>
  <c r="CL2938" i="1"/>
  <c r="CM2938" i="1"/>
  <c r="CN2938" i="1"/>
  <c r="CC2939" i="1"/>
  <c r="CE2939" i="1"/>
  <c r="CF2939" i="1"/>
  <c r="CG2939" i="1"/>
  <c r="CJ2939" i="1"/>
  <c r="CK2939" i="1"/>
  <c r="CL2939" i="1"/>
  <c r="CM2939" i="1"/>
  <c r="CN2939" i="1"/>
  <c r="CC2940" i="1"/>
  <c r="CE2940" i="1"/>
  <c r="CF2940" i="1"/>
  <c r="CG2940" i="1"/>
  <c r="CJ2940" i="1"/>
  <c r="CK2940" i="1"/>
  <c r="CL2940" i="1"/>
  <c r="CM2940" i="1"/>
  <c r="CN2940" i="1"/>
  <c r="CC2941" i="1"/>
  <c r="CE2941" i="1"/>
  <c r="CF2941" i="1"/>
  <c r="CG2941" i="1"/>
  <c r="CJ2941" i="1"/>
  <c r="CK2941" i="1"/>
  <c r="CL2941" i="1"/>
  <c r="CM2941" i="1"/>
  <c r="CN2941" i="1"/>
  <c r="CC2942" i="1"/>
  <c r="CE2942" i="1"/>
  <c r="CF2942" i="1"/>
  <c r="CG2942" i="1"/>
  <c r="CJ2942" i="1"/>
  <c r="CK2942" i="1"/>
  <c r="CL2942" i="1"/>
  <c r="CM2942" i="1"/>
  <c r="CN2942" i="1"/>
  <c r="CC2943" i="1"/>
  <c r="CE2943" i="1"/>
  <c r="CF2943" i="1"/>
  <c r="CG2943" i="1"/>
  <c r="CJ2943" i="1"/>
  <c r="CK2943" i="1"/>
  <c r="CL2943" i="1"/>
  <c r="CM2943" i="1"/>
  <c r="CN2943" i="1"/>
  <c r="CC2944" i="1"/>
  <c r="CE2944" i="1"/>
  <c r="CF2944" i="1"/>
  <c r="CG2944" i="1"/>
  <c r="CJ2944" i="1"/>
  <c r="CK2944" i="1"/>
  <c r="CL2944" i="1"/>
  <c r="CM2944" i="1"/>
  <c r="CN2944" i="1"/>
  <c r="CC2945" i="1"/>
  <c r="CD2945" i="1" s="1"/>
  <c r="CE2945" i="1"/>
  <c r="CF2945" i="1"/>
  <c r="CG2945" i="1"/>
  <c r="CJ2945" i="1"/>
  <c r="CK2945" i="1"/>
  <c r="CL2945" i="1"/>
  <c r="CM2945" i="1"/>
  <c r="CN2945" i="1"/>
  <c r="CC2946" i="1"/>
  <c r="CE2946" i="1"/>
  <c r="CF2946" i="1"/>
  <c r="CG2946" i="1"/>
  <c r="CJ2946" i="1"/>
  <c r="CK2946" i="1"/>
  <c r="CL2946" i="1"/>
  <c r="CM2946" i="1"/>
  <c r="CN2946" i="1"/>
  <c r="CC2947" i="1"/>
  <c r="CE2947" i="1"/>
  <c r="CF2947" i="1"/>
  <c r="CG2947" i="1"/>
  <c r="CJ2947" i="1"/>
  <c r="CK2947" i="1"/>
  <c r="CL2947" i="1"/>
  <c r="CM2947" i="1"/>
  <c r="CN2947" i="1"/>
  <c r="CC2948" i="1"/>
  <c r="CE2948" i="1"/>
  <c r="CF2948" i="1"/>
  <c r="CG2948" i="1"/>
  <c r="CJ2948" i="1"/>
  <c r="CK2948" i="1"/>
  <c r="CL2948" i="1"/>
  <c r="CM2948" i="1"/>
  <c r="CN2948" i="1"/>
  <c r="CC2949" i="1"/>
  <c r="CE2949" i="1"/>
  <c r="CF2949" i="1"/>
  <c r="CG2949" i="1"/>
  <c r="CJ2949" i="1"/>
  <c r="CK2949" i="1"/>
  <c r="CL2949" i="1"/>
  <c r="CM2949" i="1"/>
  <c r="CN2949" i="1"/>
  <c r="CC2950" i="1"/>
  <c r="CE2950" i="1"/>
  <c r="CF2950" i="1"/>
  <c r="CG2950" i="1"/>
  <c r="CJ2950" i="1"/>
  <c r="CK2950" i="1"/>
  <c r="CL2950" i="1"/>
  <c r="CM2950" i="1"/>
  <c r="CN2950" i="1"/>
  <c r="CC2951" i="1"/>
  <c r="CE2951" i="1"/>
  <c r="CF2951" i="1"/>
  <c r="CG2951" i="1"/>
  <c r="CJ2951" i="1"/>
  <c r="CK2951" i="1"/>
  <c r="CL2951" i="1"/>
  <c r="CM2951" i="1"/>
  <c r="CN2951" i="1"/>
  <c r="CC2952" i="1"/>
  <c r="CE2952" i="1"/>
  <c r="CF2952" i="1"/>
  <c r="CG2952" i="1"/>
  <c r="CJ2952" i="1"/>
  <c r="CK2952" i="1"/>
  <c r="CL2952" i="1"/>
  <c r="CM2952" i="1"/>
  <c r="CN2952" i="1"/>
  <c r="CC2953" i="1"/>
  <c r="CD2953" i="1" s="1"/>
  <c r="CE2953" i="1"/>
  <c r="CF2953" i="1"/>
  <c r="CG2953" i="1"/>
  <c r="CJ2953" i="1"/>
  <c r="CK2953" i="1"/>
  <c r="CL2953" i="1"/>
  <c r="CM2953" i="1"/>
  <c r="CN2953" i="1"/>
  <c r="CC2954" i="1"/>
  <c r="CE2954" i="1"/>
  <c r="CF2954" i="1"/>
  <c r="CG2954" i="1"/>
  <c r="CJ2954" i="1"/>
  <c r="CK2954" i="1"/>
  <c r="CL2954" i="1"/>
  <c r="CM2954" i="1"/>
  <c r="CN2954" i="1"/>
  <c r="CC2955" i="1"/>
  <c r="CE2955" i="1"/>
  <c r="CF2955" i="1"/>
  <c r="CG2955" i="1"/>
  <c r="CJ2955" i="1"/>
  <c r="CK2955" i="1"/>
  <c r="CL2955" i="1"/>
  <c r="CM2955" i="1"/>
  <c r="CN2955" i="1"/>
  <c r="CC2956" i="1"/>
  <c r="CE2956" i="1"/>
  <c r="CF2956" i="1"/>
  <c r="CG2956" i="1"/>
  <c r="CJ2956" i="1"/>
  <c r="CK2956" i="1"/>
  <c r="CL2956" i="1"/>
  <c r="CM2956" i="1"/>
  <c r="CN2956" i="1"/>
  <c r="CC2957" i="1"/>
  <c r="CE2957" i="1"/>
  <c r="CF2957" i="1"/>
  <c r="CG2957" i="1"/>
  <c r="CJ2957" i="1"/>
  <c r="CK2957" i="1"/>
  <c r="CL2957" i="1"/>
  <c r="CM2957" i="1"/>
  <c r="CN2957" i="1"/>
  <c r="CC2958" i="1"/>
  <c r="CE2958" i="1"/>
  <c r="CF2958" i="1"/>
  <c r="CG2958" i="1"/>
  <c r="CJ2958" i="1"/>
  <c r="CK2958" i="1"/>
  <c r="CL2958" i="1"/>
  <c r="CM2958" i="1"/>
  <c r="CN2958" i="1"/>
  <c r="CC2959" i="1"/>
  <c r="CE2959" i="1"/>
  <c r="CF2959" i="1"/>
  <c r="CG2959" i="1"/>
  <c r="CJ2959" i="1"/>
  <c r="CK2959" i="1"/>
  <c r="CL2959" i="1"/>
  <c r="CM2959" i="1"/>
  <c r="CN2959" i="1"/>
  <c r="CC2960" i="1"/>
  <c r="CE2960" i="1"/>
  <c r="CF2960" i="1"/>
  <c r="CG2960" i="1"/>
  <c r="CJ2960" i="1"/>
  <c r="CK2960" i="1"/>
  <c r="CL2960" i="1"/>
  <c r="CM2960" i="1"/>
  <c r="CN2960" i="1"/>
  <c r="CC2961" i="1"/>
  <c r="CD2961" i="1" s="1"/>
  <c r="CE2961" i="1"/>
  <c r="CF2961" i="1"/>
  <c r="CG2961" i="1"/>
  <c r="CJ2961" i="1"/>
  <c r="CK2961" i="1"/>
  <c r="CL2961" i="1"/>
  <c r="CM2961" i="1"/>
  <c r="CN2961" i="1"/>
  <c r="CC2962" i="1"/>
  <c r="CE2962" i="1"/>
  <c r="CF2962" i="1"/>
  <c r="CG2962" i="1"/>
  <c r="CJ2962" i="1"/>
  <c r="CK2962" i="1"/>
  <c r="CL2962" i="1"/>
  <c r="CM2962" i="1"/>
  <c r="CN2962" i="1"/>
  <c r="CC2963" i="1"/>
  <c r="CE2963" i="1"/>
  <c r="CF2963" i="1"/>
  <c r="CG2963" i="1"/>
  <c r="CJ2963" i="1"/>
  <c r="CK2963" i="1"/>
  <c r="CL2963" i="1"/>
  <c r="CM2963" i="1"/>
  <c r="CN2963" i="1"/>
  <c r="CC2964" i="1"/>
  <c r="CE2964" i="1"/>
  <c r="CF2964" i="1"/>
  <c r="CG2964" i="1"/>
  <c r="CJ2964" i="1"/>
  <c r="CK2964" i="1"/>
  <c r="CL2964" i="1"/>
  <c r="CM2964" i="1"/>
  <c r="CN2964" i="1"/>
  <c r="CC2965" i="1"/>
  <c r="CE2965" i="1"/>
  <c r="CF2965" i="1"/>
  <c r="CG2965" i="1"/>
  <c r="CJ2965" i="1"/>
  <c r="CK2965" i="1"/>
  <c r="CL2965" i="1"/>
  <c r="CM2965" i="1"/>
  <c r="CN2965" i="1"/>
  <c r="CC2966" i="1"/>
  <c r="CE2966" i="1"/>
  <c r="CF2966" i="1"/>
  <c r="CG2966" i="1"/>
  <c r="CJ2966" i="1"/>
  <c r="CK2966" i="1"/>
  <c r="CL2966" i="1"/>
  <c r="CM2966" i="1"/>
  <c r="CN2966" i="1"/>
  <c r="CC2967" i="1"/>
  <c r="CE2967" i="1"/>
  <c r="CF2967" i="1"/>
  <c r="CG2967" i="1"/>
  <c r="CJ2967" i="1"/>
  <c r="CK2967" i="1"/>
  <c r="CL2967" i="1"/>
  <c r="CM2967" i="1"/>
  <c r="CN2967" i="1"/>
  <c r="CC2968" i="1"/>
  <c r="CE2968" i="1"/>
  <c r="CF2968" i="1"/>
  <c r="CG2968" i="1"/>
  <c r="CJ2968" i="1"/>
  <c r="CK2968" i="1"/>
  <c r="CL2968" i="1"/>
  <c r="CM2968" i="1"/>
  <c r="CN2968" i="1"/>
  <c r="CC2969" i="1"/>
  <c r="CD2969" i="1" s="1"/>
  <c r="CE2969" i="1"/>
  <c r="CF2969" i="1"/>
  <c r="CG2969" i="1"/>
  <c r="CJ2969" i="1"/>
  <c r="CK2969" i="1"/>
  <c r="CL2969" i="1"/>
  <c r="CM2969" i="1"/>
  <c r="CN2969" i="1"/>
  <c r="CC2970" i="1"/>
  <c r="CE2970" i="1"/>
  <c r="CF2970" i="1"/>
  <c r="CG2970" i="1"/>
  <c r="CJ2970" i="1"/>
  <c r="CK2970" i="1"/>
  <c r="CL2970" i="1"/>
  <c r="CM2970" i="1"/>
  <c r="CN2970" i="1"/>
  <c r="CC2971" i="1"/>
  <c r="CE2971" i="1"/>
  <c r="CF2971" i="1"/>
  <c r="CG2971" i="1"/>
  <c r="CJ2971" i="1"/>
  <c r="CK2971" i="1"/>
  <c r="CL2971" i="1"/>
  <c r="CM2971" i="1"/>
  <c r="CN2971" i="1"/>
  <c r="CC2972" i="1"/>
  <c r="CD2972" i="1" s="1"/>
  <c r="CE2972" i="1"/>
  <c r="CF2972" i="1"/>
  <c r="CG2972" i="1"/>
  <c r="CJ2972" i="1"/>
  <c r="CK2972" i="1"/>
  <c r="CL2972" i="1"/>
  <c r="CM2972" i="1"/>
  <c r="CN2972" i="1"/>
  <c r="CC2973" i="1"/>
  <c r="CD2973" i="1" s="1"/>
  <c r="CE2973" i="1"/>
  <c r="CF2973" i="1"/>
  <c r="CG2973" i="1"/>
  <c r="CJ2973" i="1"/>
  <c r="CK2973" i="1"/>
  <c r="CL2973" i="1"/>
  <c r="CM2973" i="1"/>
  <c r="CN2973" i="1"/>
  <c r="CC2974" i="1"/>
  <c r="CD2974" i="1" s="1"/>
  <c r="CE2974" i="1"/>
  <c r="CF2974" i="1"/>
  <c r="CG2974" i="1"/>
  <c r="CJ2974" i="1"/>
  <c r="CK2974" i="1"/>
  <c r="CL2974" i="1"/>
  <c r="CM2974" i="1"/>
  <c r="CN2974" i="1"/>
  <c r="CC2975" i="1"/>
  <c r="CE2975" i="1"/>
  <c r="CF2975" i="1"/>
  <c r="CG2975" i="1"/>
  <c r="CJ2975" i="1"/>
  <c r="CK2975" i="1"/>
  <c r="CL2975" i="1"/>
  <c r="CM2975" i="1"/>
  <c r="CN2975" i="1"/>
  <c r="CC2976" i="1"/>
  <c r="CD2976" i="1" s="1"/>
  <c r="CE2976" i="1"/>
  <c r="CF2976" i="1"/>
  <c r="CG2976" i="1"/>
  <c r="CJ2976" i="1"/>
  <c r="CK2976" i="1"/>
  <c r="CL2976" i="1"/>
  <c r="CM2976" i="1"/>
  <c r="CN2976" i="1"/>
  <c r="CC2977" i="1"/>
  <c r="CE2977" i="1"/>
  <c r="CF2977" i="1"/>
  <c r="CG2977" i="1"/>
  <c r="CJ2977" i="1"/>
  <c r="CK2977" i="1"/>
  <c r="CL2977" i="1"/>
  <c r="CM2977" i="1"/>
  <c r="CN2977" i="1"/>
  <c r="CC2978" i="1"/>
  <c r="CD2978" i="1" s="1"/>
  <c r="CE2978" i="1"/>
  <c r="CF2978" i="1"/>
  <c r="CG2978" i="1"/>
  <c r="CJ2978" i="1"/>
  <c r="CK2978" i="1"/>
  <c r="CL2978" i="1"/>
  <c r="CM2978" i="1"/>
  <c r="CN2978" i="1"/>
  <c r="CC2979" i="1"/>
  <c r="CD2979" i="1" s="1"/>
  <c r="CE2979" i="1"/>
  <c r="CF2979" i="1"/>
  <c r="CG2979" i="1"/>
  <c r="CJ2979" i="1"/>
  <c r="CK2979" i="1"/>
  <c r="CL2979" i="1"/>
  <c r="CM2979" i="1"/>
  <c r="CN2979" i="1"/>
  <c r="CC2980" i="1"/>
  <c r="CD2980" i="1" s="1"/>
  <c r="CE2980" i="1"/>
  <c r="CF2980" i="1"/>
  <c r="CG2980" i="1"/>
  <c r="CJ2980" i="1"/>
  <c r="CK2980" i="1"/>
  <c r="CL2980" i="1"/>
  <c r="CM2980" i="1"/>
  <c r="CN2980" i="1"/>
  <c r="CC2981" i="1"/>
  <c r="CD2981" i="1" s="1"/>
  <c r="CE2981" i="1"/>
  <c r="CF2981" i="1"/>
  <c r="CG2981" i="1"/>
  <c r="CJ2981" i="1"/>
  <c r="CK2981" i="1"/>
  <c r="CL2981" i="1"/>
  <c r="CM2981" i="1"/>
  <c r="CN2981" i="1"/>
  <c r="CC2982" i="1"/>
  <c r="CD2982" i="1" s="1"/>
  <c r="CE2982" i="1"/>
  <c r="CF2982" i="1"/>
  <c r="CG2982" i="1"/>
  <c r="CJ2982" i="1"/>
  <c r="CK2982" i="1"/>
  <c r="CL2982" i="1"/>
  <c r="CM2982" i="1"/>
  <c r="CN2982" i="1"/>
  <c r="CC2983" i="1"/>
  <c r="CD2983" i="1" s="1"/>
  <c r="CE2983" i="1"/>
  <c r="CF2983" i="1"/>
  <c r="CG2983" i="1"/>
  <c r="CJ2983" i="1"/>
  <c r="CK2983" i="1"/>
  <c r="CL2983" i="1"/>
  <c r="CM2983" i="1"/>
  <c r="CN2983" i="1"/>
  <c r="CC2984" i="1"/>
  <c r="CE2984" i="1"/>
  <c r="CF2984" i="1"/>
  <c r="CG2984" i="1"/>
  <c r="CJ2984" i="1"/>
  <c r="CK2984" i="1"/>
  <c r="CL2984" i="1"/>
  <c r="CM2984" i="1"/>
  <c r="CN2984" i="1"/>
  <c r="CC2985" i="1"/>
  <c r="CE2985" i="1"/>
  <c r="CF2985" i="1"/>
  <c r="CG2985" i="1"/>
  <c r="CJ2985" i="1"/>
  <c r="CK2985" i="1"/>
  <c r="CL2985" i="1"/>
  <c r="CM2985" i="1"/>
  <c r="CN2985" i="1"/>
  <c r="CC2986" i="1"/>
  <c r="CE2986" i="1"/>
  <c r="CF2986" i="1"/>
  <c r="CG2986" i="1"/>
  <c r="CJ2986" i="1"/>
  <c r="CK2986" i="1"/>
  <c r="CL2986" i="1"/>
  <c r="CM2986" i="1"/>
  <c r="CN2986" i="1"/>
  <c r="CC2987" i="1"/>
  <c r="CD2987" i="1" s="1"/>
  <c r="CE2987" i="1"/>
  <c r="CF2987" i="1"/>
  <c r="CG2987" i="1"/>
  <c r="CJ2987" i="1"/>
  <c r="CK2987" i="1"/>
  <c r="CL2987" i="1"/>
  <c r="CM2987" i="1"/>
  <c r="CN2987" i="1"/>
  <c r="CC2988" i="1"/>
  <c r="CD2988" i="1" s="1"/>
  <c r="CE2988" i="1"/>
  <c r="CF2988" i="1"/>
  <c r="CG2988" i="1"/>
  <c r="CJ2988" i="1"/>
  <c r="CK2988" i="1"/>
  <c r="CL2988" i="1"/>
  <c r="CM2988" i="1"/>
  <c r="CN2988" i="1"/>
  <c r="CC2989" i="1"/>
  <c r="CE2989" i="1"/>
  <c r="CF2989" i="1"/>
  <c r="CG2989" i="1"/>
  <c r="CJ2989" i="1"/>
  <c r="CK2989" i="1"/>
  <c r="CL2989" i="1"/>
  <c r="CM2989" i="1"/>
  <c r="CN2989" i="1"/>
  <c r="CC2990" i="1"/>
  <c r="CD2990" i="1" s="1"/>
  <c r="CE2990" i="1"/>
  <c r="CF2990" i="1"/>
  <c r="CG2990" i="1"/>
  <c r="CJ2990" i="1"/>
  <c r="CK2990" i="1"/>
  <c r="CL2990" i="1"/>
  <c r="CM2990" i="1"/>
  <c r="CN2990" i="1"/>
  <c r="CC2991" i="1"/>
  <c r="CE2991" i="1"/>
  <c r="CF2991" i="1"/>
  <c r="CG2991" i="1"/>
  <c r="CJ2991" i="1"/>
  <c r="CK2991" i="1"/>
  <c r="CL2991" i="1"/>
  <c r="CM2991" i="1"/>
  <c r="CN2991" i="1"/>
  <c r="CC2992" i="1"/>
  <c r="CD2992" i="1" s="1"/>
  <c r="CE2992" i="1"/>
  <c r="CF2992" i="1"/>
  <c r="CG2992" i="1"/>
  <c r="CJ2992" i="1"/>
  <c r="CK2992" i="1"/>
  <c r="CL2992" i="1"/>
  <c r="CM2992" i="1"/>
  <c r="CN2992" i="1"/>
  <c r="CC2993" i="1"/>
  <c r="CD2993" i="1" s="1"/>
  <c r="CE2993" i="1"/>
  <c r="CF2993" i="1"/>
  <c r="CG2993" i="1"/>
  <c r="CJ2993" i="1"/>
  <c r="CK2993" i="1"/>
  <c r="CL2993" i="1"/>
  <c r="CM2993" i="1"/>
  <c r="CN2993" i="1"/>
  <c r="CC2994" i="1"/>
  <c r="CD2994" i="1" s="1"/>
  <c r="CE2994" i="1"/>
  <c r="CF2994" i="1"/>
  <c r="CG2994" i="1"/>
  <c r="CJ2994" i="1"/>
  <c r="CK2994" i="1"/>
  <c r="CL2994" i="1"/>
  <c r="CM2994" i="1"/>
  <c r="CN2994" i="1"/>
  <c r="CC2995" i="1"/>
  <c r="CD2995" i="1" s="1"/>
  <c r="CE2995" i="1"/>
  <c r="CF2995" i="1"/>
  <c r="CG2995" i="1"/>
  <c r="CJ2995" i="1"/>
  <c r="CK2995" i="1"/>
  <c r="CL2995" i="1"/>
  <c r="CM2995" i="1"/>
  <c r="CN2995" i="1"/>
  <c r="CC2996" i="1"/>
  <c r="CD2996" i="1" s="1"/>
  <c r="CE2996" i="1"/>
  <c r="CF2996" i="1"/>
  <c r="CG2996" i="1"/>
  <c r="CJ2996" i="1"/>
  <c r="CK2996" i="1"/>
  <c r="CL2996" i="1"/>
  <c r="CM2996" i="1"/>
  <c r="CN2996" i="1"/>
  <c r="CC2997" i="1"/>
  <c r="CE2997" i="1"/>
  <c r="CF2997" i="1"/>
  <c r="CG2997" i="1"/>
  <c r="CJ2997" i="1"/>
  <c r="CK2997" i="1"/>
  <c r="CL2997" i="1"/>
  <c r="CM2997" i="1"/>
  <c r="CN2997" i="1"/>
  <c r="CC2998" i="1"/>
  <c r="CE2998" i="1"/>
  <c r="CF2998" i="1"/>
  <c r="CG2998" i="1"/>
  <c r="CJ2998" i="1"/>
  <c r="CK2998" i="1"/>
  <c r="CL2998" i="1"/>
  <c r="CM2998" i="1"/>
  <c r="CN2998" i="1"/>
  <c r="CC2999" i="1"/>
  <c r="CD2999" i="1" s="1"/>
  <c r="CE2999" i="1"/>
  <c r="CF2999" i="1"/>
  <c r="CG2999" i="1"/>
  <c r="CJ2999" i="1"/>
  <c r="CK2999" i="1"/>
  <c r="CL2999" i="1"/>
  <c r="CM2999" i="1"/>
  <c r="CN2999" i="1"/>
  <c r="CC3000" i="1"/>
  <c r="CD3000" i="1" s="1"/>
  <c r="CE3000" i="1"/>
  <c r="CF3000" i="1"/>
  <c r="CG3000" i="1"/>
  <c r="CJ3000" i="1"/>
  <c r="CK3000" i="1"/>
  <c r="CL3000" i="1"/>
  <c r="CM3000" i="1"/>
  <c r="CN3000" i="1"/>
  <c r="CC3001" i="1"/>
  <c r="CE3001" i="1"/>
  <c r="CF3001" i="1"/>
  <c r="CG3001" i="1"/>
  <c r="CJ3001" i="1"/>
  <c r="CK3001" i="1"/>
  <c r="CL3001" i="1"/>
  <c r="CM3001" i="1"/>
  <c r="CN3001" i="1"/>
  <c r="CC3002" i="1"/>
  <c r="CE3002" i="1"/>
  <c r="CF3002" i="1"/>
  <c r="CG3002" i="1"/>
  <c r="CJ3002" i="1"/>
  <c r="CK3002" i="1"/>
  <c r="CL3002" i="1"/>
  <c r="CM3002" i="1"/>
  <c r="CN3002" i="1"/>
  <c r="CC3003" i="1"/>
  <c r="CE3003" i="1"/>
  <c r="CF3003" i="1"/>
  <c r="CG3003" i="1"/>
  <c r="CJ3003" i="1"/>
  <c r="CK3003" i="1"/>
  <c r="CL3003" i="1"/>
  <c r="CM3003" i="1"/>
  <c r="CN3003" i="1"/>
  <c r="CC3004" i="1"/>
  <c r="CE3004" i="1"/>
  <c r="CF3004" i="1"/>
  <c r="CG3004" i="1"/>
  <c r="CJ3004" i="1"/>
  <c r="CK3004" i="1"/>
  <c r="CL3004" i="1"/>
  <c r="CM3004" i="1"/>
  <c r="CN3004" i="1"/>
  <c r="CC3005" i="1"/>
  <c r="CE3005" i="1"/>
  <c r="CF3005" i="1"/>
  <c r="CG3005" i="1"/>
  <c r="CJ3005" i="1"/>
  <c r="CK3005" i="1"/>
  <c r="CL3005" i="1"/>
  <c r="CM3005" i="1"/>
  <c r="CN3005" i="1"/>
  <c r="CC3006" i="1"/>
  <c r="CE3006" i="1"/>
  <c r="CF3006" i="1"/>
  <c r="CG3006" i="1"/>
  <c r="CJ3006" i="1"/>
  <c r="CK3006" i="1"/>
  <c r="CL3006" i="1"/>
  <c r="CM3006" i="1"/>
  <c r="CN3006" i="1"/>
  <c r="CC3007" i="1"/>
  <c r="CE3007" i="1"/>
  <c r="CF3007" i="1"/>
  <c r="CG3007" i="1"/>
  <c r="CJ3007" i="1"/>
  <c r="CK3007" i="1"/>
  <c r="CL3007" i="1"/>
  <c r="CM3007" i="1"/>
  <c r="CN3007" i="1"/>
  <c r="CC3008" i="1"/>
  <c r="CE3008" i="1"/>
  <c r="CF3008" i="1"/>
  <c r="CG3008" i="1"/>
  <c r="CJ3008" i="1"/>
  <c r="CK3008" i="1"/>
  <c r="CL3008" i="1"/>
  <c r="CM3008" i="1"/>
  <c r="CN3008" i="1"/>
  <c r="CC3009" i="1"/>
  <c r="CE3009" i="1"/>
  <c r="CF3009" i="1"/>
  <c r="CG3009" i="1"/>
  <c r="CJ3009" i="1"/>
  <c r="CK3009" i="1"/>
  <c r="CL3009" i="1"/>
  <c r="CM3009" i="1"/>
  <c r="CN3009" i="1"/>
  <c r="CC3010" i="1"/>
  <c r="CE3010" i="1"/>
  <c r="CF3010" i="1"/>
  <c r="CG3010" i="1"/>
  <c r="CJ3010" i="1"/>
  <c r="CK3010" i="1"/>
  <c r="CL3010" i="1"/>
  <c r="CM3010" i="1"/>
  <c r="CN3010" i="1"/>
  <c r="CC3011" i="1"/>
  <c r="CE3011" i="1"/>
  <c r="CF3011" i="1"/>
  <c r="CG3011" i="1"/>
  <c r="CJ3011" i="1"/>
  <c r="CK3011" i="1"/>
  <c r="CL3011" i="1"/>
  <c r="CM3011" i="1"/>
  <c r="CN3011" i="1"/>
  <c r="CC3012" i="1"/>
  <c r="CE3012" i="1"/>
  <c r="CF3012" i="1"/>
  <c r="CG3012" i="1"/>
  <c r="CJ3012" i="1"/>
  <c r="CK3012" i="1"/>
  <c r="CL3012" i="1"/>
  <c r="CM3012" i="1"/>
  <c r="CN3012" i="1"/>
  <c r="CC3013" i="1"/>
  <c r="CE3013" i="1"/>
  <c r="CF3013" i="1"/>
  <c r="CG3013" i="1"/>
  <c r="CJ3013" i="1"/>
  <c r="CK3013" i="1"/>
  <c r="CL3013" i="1"/>
  <c r="CM3013" i="1"/>
  <c r="CN3013" i="1"/>
  <c r="CC3014" i="1"/>
  <c r="CE3014" i="1"/>
  <c r="CF3014" i="1"/>
  <c r="CG3014" i="1"/>
  <c r="CJ3014" i="1"/>
  <c r="CK3014" i="1"/>
  <c r="CL3014" i="1"/>
  <c r="CM3014" i="1"/>
  <c r="CN3014" i="1"/>
  <c r="CC3015" i="1"/>
  <c r="CE3015" i="1"/>
  <c r="CF3015" i="1"/>
  <c r="CG3015" i="1"/>
  <c r="CJ3015" i="1"/>
  <c r="CK3015" i="1"/>
  <c r="CL3015" i="1"/>
  <c r="CM3015" i="1"/>
  <c r="CN3015" i="1"/>
  <c r="CC3016" i="1"/>
  <c r="CE3016" i="1"/>
  <c r="CF3016" i="1"/>
  <c r="CG3016" i="1"/>
  <c r="CJ3016" i="1"/>
  <c r="CK3016" i="1"/>
  <c r="CL3016" i="1"/>
  <c r="CM3016" i="1"/>
  <c r="CN3016" i="1"/>
  <c r="CC3017" i="1"/>
  <c r="CE3017" i="1"/>
  <c r="CF3017" i="1"/>
  <c r="CG3017" i="1"/>
  <c r="CJ3017" i="1"/>
  <c r="CK3017" i="1"/>
  <c r="CL3017" i="1"/>
  <c r="CM3017" i="1"/>
  <c r="CN3017" i="1"/>
  <c r="CC3018" i="1"/>
  <c r="CE3018" i="1"/>
  <c r="CF3018" i="1"/>
  <c r="CG3018" i="1"/>
  <c r="CJ3018" i="1"/>
  <c r="CK3018" i="1"/>
  <c r="CL3018" i="1"/>
  <c r="CM3018" i="1"/>
  <c r="CN3018" i="1"/>
  <c r="CC3019" i="1"/>
  <c r="CE3019" i="1"/>
  <c r="CF3019" i="1"/>
  <c r="CG3019" i="1"/>
  <c r="CJ3019" i="1"/>
  <c r="CK3019" i="1"/>
  <c r="CL3019" i="1"/>
  <c r="CM3019" i="1"/>
  <c r="CN3019" i="1"/>
  <c r="CC3020" i="1"/>
  <c r="CE3020" i="1"/>
  <c r="CF3020" i="1"/>
  <c r="CG3020" i="1"/>
  <c r="CJ3020" i="1"/>
  <c r="CK3020" i="1"/>
  <c r="CL3020" i="1"/>
  <c r="CM3020" i="1"/>
  <c r="CN3020" i="1"/>
  <c r="CC3021" i="1"/>
  <c r="CE3021" i="1"/>
  <c r="CF3021" i="1"/>
  <c r="CG3021" i="1"/>
  <c r="CJ3021" i="1"/>
  <c r="CK3021" i="1"/>
  <c r="CL3021" i="1"/>
  <c r="CM3021" i="1"/>
  <c r="CN3021" i="1"/>
  <c r="CC3022" i="1"/>
  <c r="CE3022" i="1"/>
  <c r="CF3022" i="1"/>
  <c r="CG3022" i="1"/>
  <c r="CJ3022" i="1"/>
  <c r="CK3022" i="1"/>
  <c r="CL3022" i="1"/>
  <c r="CM3022" i="1"/>
  <c r="CN3022" i="1"/>
  <c r="CC3023" i="1"/>
  <c r="CE3023" i="1"/>
  <c r="CF3023" i="1"/>
  <c r="CG3023" i="1"/>
  <c r="CJ3023" i="1"/>
  <c r="CK3023" i="1"/>
  <c r="CL3023" i="1"/>
  <c r="CM3023" i="1"/>
  <c r="CN3023" i="1"/>
  <c r="CC3024" i="1"/>
  <c r="CE3024" i="1"/>
  <c r="CF3024" i="1"/>
  <c r="CG3024" i="1"/>
  <c r="CJ3024" i="1"/>
  <c r="CK3024" i="1"/>
  <c r="CL3024" i="1"/>
  <c r="CM3024" i="1"/>
  <c r="CN3024" i="1"/>
  <c r="CC3025" i="1"/>
  <c r="CE3025" i="1"/>
  <c r="CF3025" i="1"/>
  <c r="CG3025" i="1"/>
  <c r="CJ3025" i="1"/>
  <c r="CK3025" i="1"/>
  <c r="CL3025" i="1"/>
  <c r="CM3025" i="1"/>
  <c r="CN3025" i="1"/>
  <c r="CC3026" i="1"/>
  <c r="CE3026" i="1"/>
  <c r="CF3026" i="1"/>
  <c r="CG3026" i="1"/>
  <c r="CJ3026" i="1"/>
  <c r="CK3026" i="1"/>
  <c r="CL3026" i="1"/>
  <c r="CM3026" i="1"/>
  <c r="CN3026" i="1"/>
  <c r="CC3027" i="1"/>
  <c r="CE3027" i="1"/>
  <c r="CF3027" i="1"/>
  <c r="CG3027" i="1"/>
  <c r="CJ3027" i="1"/>
  <c r="CK3027" i="1"/>
  <c r="CL3027" i="1"/>
  <c r="CM3027" i="1"/>
  <c r="CN3027" i="1"/>
  <c r="CC3028" i="1"/>
  <c r="CE3028" i="1"/>
  <c r="CF3028" i="1"/>
  <c r="CG3028" i="1"/>
  <c r="CJ3028" i="1"/>
  <c r="CK3028" i="1"/>
  <c r="CL3028" i="1"/>
  <c r="CM3028" i="1"/>
  <c r="CN3028" i="1"/>
  <c r="CC3029" i="1"/>
  <c r="CE3029" i="1"/>
  <c r="CF3029" i="1"/>
  <c r="CG3029" i="1"/>
  <c r="CJ3029" i="1"/>
  <c r="CK3029" i="1"/>
  <c r="CL3029" i="1"/>
  <c r="CM3029" i="1"/>
  <c r="CN3029" i="1"/>
  <c r="CC3030" i="1"/>
  <c r="CE3030" i="1"/>
  <c r="CF3030" i="1"/>
  <c r="CG3030" i="1"/>
  <c r="CJ3030" i="1"/>
  <c r="CK3030" i="1"/>
  <c r="CL3030" i="1"/>
  <c r="CM3030" i="1"/>
  <c r="CN3030" i="1"/>
  <c r="CC3031" i="1"/>
  <c r="CE3031" i="1"/>
  <c r="CF3031" i="1"/>
  <c r="CG3031" i="1"/>
  <c r="CJ3031" i="1"/>
  <c r="CK3031" i="1"/>
  <c r="CL3031" i="1"/>
  <c r="CM3031" i="1"/>
  <c r="CN3031" i="1"/>
  <c r="CC3032" i="1"/>
  <c r="CE3032" i="1"/>
  <c r="CF3032" i="1"/>
  <c r="CG3032" i="1"/>
  <c r="CJ3032" i="1"/>
  <c r="CK3032" i="1"/>
  <c r="CL3032" i="1"/>
  <c r="CM3032" i="1"/>
  <c r="CN3032" i="1"/>
  <c r="CC3033" i="1"/>
  <c r="CE3033" i="1"/>
  <c r="CF3033" i="1"/>
  <c r="CG3033" i="1"/>
  <c r="CJ3033" i="1"/>
  <c r="CK3033" i="1"/>
  <c r="CL3033" i="1"/>
  <c r="CM3033" i="1"/>
  <c r="CN3033" i="1"/>
  <c r="CC3034" i="1"/>
  <c r="CE3034" i="1"/>
  <c r="CF3034" i="1"/>
  <c r="CG3034" i="1"/>
  <c r="CJ3034" i="1"/>
  <c r="CK3034" i="1"/>
  <c r="CL3034" i="1"/>
  <c r="CM3034" i="1"/>
  <c r="CN3034" i="1"/>
  <c r="CC3035" i="1"/>
  <c r="CE3035" i="1"/>
  <c r="CF3035" i="1"/>
  <c r="CG3035" i="1"/>
  <c r="CJ3035" i="1"/>
  <c r="CK3035" i="1"/>
  <c r="CL3035" i="1"/>
  <c r="CM3035" i="1"/>
  <c r="CN3035" i="1"/>
  <c r="CC3036" i="1"/>
  <c r="CE3036" i="1"/>
  <c r="CF3036" i="1"/>
  <c r="CG3036" i="1"/>
  <c r="CJ3036" i="1"/>
  <c r="CK3036" i="1"/>
  <c r="CL3036" i="1"/>
  <c r="CM3036" i="1"/>
  <c r="CN3036" i="1"/>
  <c r="CC3037" i="1"/>
  <c r="CE3037" i="1"/>
  <c r="CF3037" i="1"/>
  <c r="CG3037" i="1"/>
  <c r="CJ3037" i="1"/>
  <c r="CK3037" i="1"/>
  <c r="CL3037" i="1"/>
  <c r="CM3037" i="1"/>
  <c r="CN3037" i="1"/>
  <c r="CC3038" i="1"/>
  <c r="CE3038" i="1"/>
  <c r="CF3038" i="1"/>
  <c r="CG3038" i="1"/>
  <c r="CJ3038" i="1"/>
  <c r="CK3038" i="1"/>
  <c r="CL3038" i="1"/>
  <c r="CM3038" i="1"/>
  <c r="CN3038" i="1"/>
  <c r="CC3039" i="1"/>
  <c r="CE3039" i="1"/>
  <c r="CF3039" i="1"/>
  <c r="CG3039" i="1"/>
  <c r="CJ3039" i="1"/>
  <c r="CK3039" i="1"/>
  <c r="CL3039" i="1"/>
  <c r="CM3039" i="1"/>
  <c r="CN3039" i="1"/>
  <c r="CC3040" i="1"/>
  <c r="CE3040" i="1"/>
  <c r="CF3040" i="1"/>
  <c r="CG3040" i="1"/>
  <c r="CJ3040" i="1"/>
  <c r="CK3040" i="1"/>
  <c r="CL3040" i="1"/>
  <c r="CM3040" i="1"/>
  <c r="CN3040" i="1"/>
  <c r="CC3041" i="1"/>
  <c r="CE3041" i="1"/>
  <c r="CF3041" i="1"/>
  <c r="CG3041" i="1"/>
  <c r="CJ3041" i="1"/>
  <c r="CK3041" i="1"/>
  <c r="CL3041" i="1"/>
  <c r="CM3041" i="1"/>
  <c r="CN3041" i="1"/>
  <c r="CC3042" i="1"/>
  <c r="CE3042" i="1"/>
  <c r="CF3042" i="1"/>
  <c r="CG3042" i="1"/>
  <c r="CJ3042" i="1"/>
  <c r="CK3042" i="1"/>
  <c r="CL3042" i="1"/>
  <c r="CM3042" i="1"/>
  <c r="CN3042" i="1"/>
  <c r="CC3043" i="1"/>
  <c r="CE3043" i="1"/>
  <c r="CF3043" i="1"/>
  <c r="CG3043" i="1"/>
  <c r="CJ3043" i="1"/>
  <c r="CK3043" i="1"/>
  <c r="CL3043" i="1"/>
  <c r="CM3043" i="1"/>
  <c r="CN3043" i="1"/>
  <c r="CC3044" i="1"/>
  <c r="CE3044" i="1"/>
  <c r="CF3044" i="1"/>
  <c r="CG3044" i="1"/>
  <c r="CJ3044" i="1"/>
  <c r="CK3044" i="1"/>
  <c r="CL3044" i="1"/>
  <c r="CM3044" i="1"/>
  <c r="CN3044" i="1"/>
  <c r="CC3045" i="1"/>
  <c r="CE3045" i="1"/>
  <c r="CF3045" i="1"/>
  <c r="CG3045" i="1"/>
  <c r="CJ3045" i="1"/>
  <c r="CK3045" i="1"/>
  <c r="CL3045" i="1"/>
  <c r="CM3045" i="1"/>
  <c r="CN3045" i="1"/>
  <c r="CC3046" i="1"/>
  <c r="CE3046" i="1"/>
  <c r="CF3046" i="1"/>
  <c r="CG3046" i="1"/>
  <c r="CJ3046" i="1"/>
  <c r="CK3046" i="1"/>
  <c r="CL3046" i="1"/>
  <c r="CM3046" i="1"/>
  <c r="CN3046" i="1"/>
  <c r="CC3047" i="1"/>
  <c r="CE3047" i="1"/>
  <c r="CF3047" i="1"/>
  <c r="CG3047" i="1"/>
  <c r="CJ3047" i="1"/>
  <c r="CK3047" i="1"/>
  <c r="CL3047" i="1"/>
  <c r="CM3047" i="1"/>
  <c r="CN3047" i="1"/>
  <c r="CC3048" i="1"/>
  <c r="CE3048" i="1"/>
  <c r="CF3048" i="1"/>
  <c r="CG3048" i="1"/>
  <c r="CJ3048" i="1"/>
  <c r="CK3048" i="1"/>
  <c r="CL3048" i="1"/>
  <c r="CM3048" i="1"/>
  <c r="CN3048" i="1"/>
  <c r="CC3049" i="1"/>
  <c r="CE3049" i="1"/>
  <c r="CF3049" i="1"/>
  <c r="CG3049" i="1"/>
  <c r="CJ3049" i="1"/>
  <c r="CK3049" i="1"/>
  <c r="CL3049" i="1"/>
  <c r="CM3049" i="1"/>
  <c r="CN3049" i="1"/>
  <c r="CC3050" i="1"/>
  <c r="CE3050" i="1"/>
  <c r="CF3050" i="1"/>
  <c r="CG3050" i="1"/>
  <c r="CJ3050" i="1"/>
  <c r="CK3050" i="1"/>
  <c r="CL3050" i="1"/>
  <c r="CM3050" i="1"/>
  <c r="CN3050" i="1"/>
  <c r="CC3051" i="1"/>
  <c r="CE3051" i="1"/>
  <c r="CF3051" i="1"/>
  <c r="CG3051" i="1"/>
  <c r="CJ3051" i="1"/>
  <c r="CK3051" i="1"/>
  <c r="CL3051" i="1"/>
  <c r="CM3051" i="1"/>
  <c r="CN3051" i="1"/>
  <c r="CC3052" i="1"/>
  <c r="CE3052" i="1"/>
  <c r="CF3052" i="1"/>
  <c r="CG3052" i="1"/>
  <c r="CJ3052" i="1"/>
  <c r="CK3052" i="1"/>
  <c r="CL3052" i="1"/>
  <c r="CM3052" i="1"/>
  <c r="CN3052" i="1"/>
  <c r="CC3053" i="1"/>
  <c r="CE3053" i="1"/>
  <c r="CF3053" i="1"/>
  <c r="CG3053" i="1"/>
  <c r="CJ3053" i="1"/>
  <c r="CK3053" i="1"/>
  <c r="CL3053" i="1"/>
  <c r="CM3053" i="1"/>
  <c r="CN3053" i="1"/>
  <c r="CC3054" i="1"/>
  <c r="CE3054" i="1"/>
  <c r="CF3054" i="1"/>
  <c r="CG3054" i="1"/>
  <c r="CJ3054" i="1"/>
  <c r="CK3054" i="1"/>
  <c r="CL3054" i="1"/>
  <c r="CM3054" i="1"/>
  <c r="CN3054" i="1"/>
  <c r="CC3055" i="1"/>
  <c r="CE3055" i="1"/>
  <c r="CF3055" i="1"/>
  <c r="CG3055" i="1"/>
  <c r="CJ3055" i="1"/>
  <c r="CK3055" i="1"/>
  <c r="CL3055" i="1"/>
  <c r="CM3055" i="1"/>
  <c r="CN3055" i="1"/>
  <c r="CC3056" i="1"/>
  <c r="CE3056" i="1"/>
  <c r="CF3056" i="1"/>
  <c r="CG3056" i="1"/>
  <c r="CJ3056" i="1"/>
  <c r="CK3056" i="1"/>
  <c r="CL3056" i="1"/>
  <c r="CM3056" i="1"/>
  <c r="CN3056" i="1"/>
  <c r="CC3057" i="1"/>
  <c r="CE3057" i="1"/>
  <c r="CF3057" i="1"/>
  <c r="CG3057" i="1"/>
  <c r="CJ3057" i="1"/>
  <c r="CK3057" i="1"/>
  <c r="CL3057" i="1"/>
  <c r="CM3057" i="1"/>
  <c r="CN3057" i="1"/>
  <c r="CC3058" i="1"/>
  <c r="CE3058" i="1"/>
  <c r="CF3058" i="1"/>
  <c r="CG3058" i="1"/>
  <c r="CJ3058" i="1"/>
  <c r="CK3058" i="1"/>
  <c r="CL3058" i="1"/>
  <c r="CM3058" i="1"/>
  <c r="CN3058" i="1"/>
  <c r="CC3059" i="1"/>
  <c r="CE3059" i="1"/>
  <c r="CF3059" i="1"/>
  <c r="CG3059" i="1"/>
  <c r="CJ3059" i="1"/>
  <c r="CK3059" i="1"/>
  <c r="CL3059" i="1"/>
  <c r="CM3059" i="1"/>
  <c r="CN3059" i="1"/>
  <c r="CC3060" i="1"/>
  <c r="CE3060" i="1"/>
  <c r="CF3060" i="1"/>
  <c r="CG3060" i="1"/>
  <c r="CJ3060" i="1"/>
  <c r="CK3060" i="1"/>
  <c r="CL3060" i="1"/>
  <c r="CM3060" i="1"/>
  <c r="CN3060" i="1"/>
  <c r="CC3061" i="1"/>
  <c r="CE3061" i="1"/>
  <c r="CF3061" i="1"/>
  <c r="CG3061" i="1"/>
  <c r="CJ3061" i="1"/>
  <c r="CK3061" i="1"/>
  <c r="CL3061" i="1"/>
  <c r="CM3061" i="1"/>
  <c r="CN3061" i="1"/>
  <c r="CC3062" i="1"/>
  <c r="CE3062" i="1"/>
  <c r="CF3062" i="1"/>
  <c r="CG3062" i="1"/>
  <c r="CJ3062" i="1"/>
  <c r="CK3062" i="1"/>
  <c r="CL3062" i="1"/>
  <c r="CM3062" i="1"/>
  <c r="CN3062" i="1"/>
  <c r="CC3063" i="1"/>
  <c r="CE3063" i="1"/>
  <c r="CF3063" i="1"/>
  <c r="CG3063" i="1"/>
  <c r="CJ3063" i="1"/>
  <c r="CK3063" i="1"/>
  <c r="CL3063" i="1"/>
  <c r="CM3063" i="1"/>
  <c r="CN3063" i="1"/>
  <c r="CC3064" i="1"/>
  <c r="CE3064" i="1"/>
  <c r="CF3064" i="1"/>
  <c r="CG3064" i="1"/>
  <c r="CJ3064" i="1"/>
  <c r="CK3064" i="1"/>
  <c r="CL3064" i="1"/>
  <c r="CM3064" i="1"/>
  <c r="CN3064" i="1"/>
  <c r="CC3065" i="1"/>
  <c r="CE3065" i="1"/>
  <c r="CF3065" i="1"/>
  <c r="CG3065" i="1"/>
  <c r="CJ3065" i="1"/>
  <c r="CK3065" i="1"/>
  <c r="CL3065" i="1"/>
  <c r="CM3065" i="1"/>
  <c r="CN3065" i="1"/>
  <c r="CC3066" i="1"/>
  <c r="CE3066" i="1"/>
  <c r="CF3066" i="1"/>
  <c r="CG3066" i="1"/>
  <c r="CJ3066" i="1"/>
  <c r="CK3066" i="1"/>
  <c r="CL3066" i="1"/>
  <c r="CM3066" i="1"/>
  <c r="CN3066" i="1"/>
  <c r="CC3067" i="1"/>
  <c r="CE3067" i="1"/>
  <c r="CF3067" i="1"/>
  <c r="CG3067" i="1"/>
  <c r="CJ3067" i="1"/>
  <c r="CK3067" i="1"/>
  <c r="CL3067" i="1"/>
  <c r="CM3067" i="1"/>
  <c r="CN3067" i="1"/>
  <c r="CC3068" i="1"/>
  <c r="CE3068" i="1"/>
  <c r="CF3068" i="1"/>
  <c r="CG3068" i="1"/>
  <c r="CJ3068" i="1"/>
  <c r="CK3068" i="1"/>
  <c r="CL3068" i="1"/>
  <c r="CM3068" i="1"/>
  <c r="CN3068" i="1"/>
  <c r="CC3069" i="1"/>
  <c r="CE3069" i="1"/>
  <c r="CF3069" i="1"/>
  <c r="CG3069" i="1"/>
  <c r="CJ3069" i="1"/>
  <c r="CK3069" i="1"/>
  <c r="CL3069" i="1"/>
  <c r="CM3069" i="1"/>
  <c r="CN3069" i="1"/>
  <c r="CC3070" i="1"/>
  <c r="CE3070" i="1"/>
  <c r="CF3070" i="1"/>
  <c r="CG3070" i="1"/>
  <c r="CJ3070" i="1"/>
  <c r="CK3070" i="1"/>
  <c r="CL3070" i="1"/>
  <c r="CM3070" i="1"/>
  <c r="CN3070" i="1"/>
  <c r="CC3071" i="1"/>
  <c r="CE3071" i="1"/>
  <c r="CF3071" i="1"/>
  <c r="CG3071" i="1"/>
  <c r="CJ3071" i="1"/>
  <c r="CK3071" i="1"/>
  <c r="CL3071" i="1"/>
  <c r="CM3071" i="1"/>
  <c r="CN3071" i="1"/>
  <c r="CC3072" i="1"/>
  <c r="CE3072" i="1"/>
  <c r="CF3072" i="1"/>
  <c r="CG3072" i="1"/>
  <c r="CJ3072" i="1"/>
  <c r="CK3072" i="1"/>
  <c r="CL3072" i="1"/>
  <c r="CM3072" i="1"/>
  <c r="CN3072" i="1"/>
  <c r="CC3073" i="1"/>
  <c r="CE3073" i="1"/>
  <c r="CF3073" i="1"/>
  <c r="CG3073" i="1"/>
  <c r="CJ3073" i="1"/>
  <c r="CK3073" i="1"/>
  <c r="CL3073" i="1"/>
  <c r="CM3073" i="1"/>
  <c r="CN3073" i="1"/>
  <c r="CC3074" i="1"/>
  <c r="CE3074" i="1"/>
  <c r="CF3074" i="1"/>
  <c r="CG3074" i="1"/>
  <c r="CJ3074" i="1"/>
  <c r="CK3074" i="1"/>
  <c r="CL3074" i="1"/>
  <c r="CM3074" i="1"/>
  <c r="CN3074" i="1"/>
  <c r="CC3075" i="1"/>
  <c r="CE3075" i="1"/>
  <c r="CF3075" i="1"/>
  <c r="CG3075" i="1"/>
  <c r="CJ3075" i="1"/>
  <c r="CK3075" i="1"/>
  <c r="CL3075" i="1"/>
  <c r="CM3075" i="1"/>
  <c r="CN3075" i="1"/>
  <c r="CC3076" i="1"/>
  <c r="CE3076" i="1"/>
  <c r="CF3076" i="1"/>
  <c r="CG3076" i="1"/>
  <c r="CJ3076" i="1"/>
  <c r="CK3076" i="1"/>
  <c r="CL3076" i="1"/>
  <c r="CM3076" i="1"/>
  <c r="CN3076" i="1"/>
  <c r="CC3077" i="1"/>
  <c r="CE3077" i="1"/>
  <c r="CF3077" i="1"/>
  <c r="CG3077" i="1"/>
  <c r="CJ3077" i="1"/>
  <c r="CK3077" i="1"/>
  <c r="CL3077" i="1"/>
  <c r="CM3077" i="1"/>
  <c r="CN3077" i="1"/>
  <c r="CC3078" i="1"/>
  <c r="CE3078" i="1"/>
  <c r="CF3078" i="1"/>
  <c r="CG3078" i="1"/>
  <c r="CJ3078" i="1"/>
  <c r="CK3078" i="1"/>
  <c r="CL3078" i="1"/>
  <c r="CM3078" i="1"/>
  <c r="CN3078" i="1"/>
  <c r="CC3079" i="1"/>
  <c r="CE3079" i="1"/>
  <c r="CF3079" i="1"/>
  <c r="CG3079" i="1"/>
  <c r="CJ3079" i="1"/>
  <c r="CK3079" i="1"/>
  <c r="CL3079" i="1"/>
  <c r="CM3079" i="1"/>
  <c r="CN3079" i="1"/>
  <c r="CC3080" i="1"/>
  <c r="CE3080" i="1"/>
  <c r="CF3080" i="1"/>
  <c r="CG3080" i="1"/>
  <c r="CJ3080" i="1"/>
  <c r="CK3080" i="1"/>
  <c r="CL3080" i="1"/>
  <c r="CM3080" i="1"/>
  <c r="CN3080" i="1"/>
  <c r="CC3081" i="1"/>
  <c r="CE3081" i="1"/>
  <c r="CF3081" i="1"/>
  <c r="CG3081" i="1"/>
  <c r="CJ3081" i="1"/>
  <c r="CK3081" i="1"/>
  <c r="CL3081" i="1"/>
  <c r="CM3081" i="1"/>
  <c r="CN3081" i="1"/>
  <c r="CC3082" i="1"/>
  <c r="CE3082" i="1"/>
  <c r="CF3082" i="1"/>
  <c r="CG3082" i="1"/>
  <c r="CJ3082" i="1"/>
  <c r="CK3082" i="1"/>
  <c r="CL3082" i="1"/>
  <c r="CM3082" i="1"/>
  <c r="CN3082" i="1"/>
  <c r="CC3083" i="1"/>
  <c r="CE3083" i="1"/>
  <c r="CF3083" i="1"/>
  <c r="CG3083" i="1"/>
  <c r="CJ3083" i="1"/>
  <c r="CK3083" i="1"/>
  <c r="CL3083" i="1"/>
  <c r="CM3083" i="1"/>
  <c r="CN3083" i="1"/>
  <c r="CC3084" i="1"/>
  <c r="CE3084" i="1"/>
  <c r="CF3084" i="1"/>
  <c r="CG3084" i="1"/>
  <c r="CJ3084" i="1"/>
  <c r="CK3084" i="1"/>
  <c r="CL3084" i="1"/>
  <c r="CM3084" i="1"/>
  <c r="CN3084" i="1"/>
  <c r="CC3085" i="1"/>
  <c r="CE3085" i="1"/>
  <c r="CF3085" i="1"/>
  <c r="CG3085" i="1"/>
  <c r="CJ3085" i="1"/>
  <c r="CK3085" i="1"/>
  <c r="CL3085" i="1"/>
  <c r="CM3085" i="1"/>
  <c r="CN3085" i="1"/>
  <c r="CC3086" i="1"/>
  <c r="CE3086" i="1"/>
  <c r="CF3086" i="1"/>
  <c r="CG3086" i="1"/>
  <c r="CJ3086" i="1"/>
  <c r="CK3086" i="1"/>
  <c r="CL3086" i="1"/>
  <c r="CM3086" i="1"/>
  <c r="CN3086" i="1"/>
  <c r="CC3087" i="1"/>
  <c r="CE3087" i="1"/>
  <c r="CF3087" i="1"/>
  <c r="CG3087" i="1"/>
  <c r="CJ3087" i="1"/>
  <c r="CK3087" i="1"/>
  <c r="CL3087" i="1"/>
  <c r="CM3087" i="1"/>
  <c r="CN3087" i="1"/>
  <c r="CC3088" i="1"/>
  <c r="CE3088" i="1"/>
  <c r="CF3088" i="1"/>
  <c r="CG3088" i="1"/>
  <c r="CJ3088" i="1"/>
  <c r="CK3088" i="1"/>
  <c r="CL3088" i="1"/>
  <c r="CM3088" i="1"/>
  <c r="CN3088" i="1"/>
  <c r="CC3089" i="1"/>
  <c r="CE3089" i="1"/>
  <c r="CF3089" i="1"/>
  <c r="CG3089" i="1"/>
  <c r="CJ3089" i="1"/>
  <c r="CK3089" i="1"/>
  <c r="CL3089" i="1"/>
  <c r="CM3089" i="1"/>
  <c r="CN3089" i="1"/>
  <c r="CC3090" i="1"/>
  <c r="CE3090" i="1"/>
  <c r="CF3090" i="1"/>
  <c r="CG3090" i="1"/>
  <c r="CJ3090" i="1"/>
  <c r="CK3090" i="1"/>
  <c r="CL3090" i="1"/>
  <c r="CM3090" i="1"/>
  <c r="CN3090" i="1"/>
  <c r="CC3091" i="1"/>
  <c r="CE3091" i="1"/>
  <c r="CF3091" i="1"/>
  <c r="CG3091" i="1"/>
  <c r="CJ3091" i="1"/>
  <c r="CK3091" i="1"/>
  <c r="CL3091" i="1"/>
  <c r="CM3091" i="1"/>
  <c r="CN3091" i="1"/>
  <c r="CC3092" i="1"/>
  <c r="CE3092" i="1"/>
  <c r="CF3092" i="1"/>
  <c r="CG3092" i="1"/>
  <c r="CJ3092" i="1"/>
  <c r="CK3092" i="1"/>
  <c r="CL3092" i="1"/>
  <c r="CM3092" i="1"/>
  <c r="CN3092" i="1"/>
  <c r="CC3093" i="1"/>
  <c r="CE3093" i="1"/>
  <c r="CF3093" i="1"/>
  <c r="CG3093" i="1"/>
  <c r="CJ3093" i="1"/>
  <c r="CK3093" i="1"/>
  <c r="CL3093" i="1"/>
  <c r="CM3093" i="1"/>
  <c r="CN3093" i="1"/>
  <c r="CC3094" i="1"/>
  <c r="CE3094" i="1"/>
  <c r="CF3094" i="1"/>
  <c r="CG3094" i="1"/>
  <c r="CJ3094" i="1"/>
  <c r="CK3094" i="1"/>
  <c r="CL3094" i="1"/>
  <c r="CM3094" i="1"/>
  <c r="CN3094" i="1"/>
  <c r="CC3095" i="1"/>
  <c r="CE3095" i="1"/>
  <c r="CF3095" i="1"/>
  <c r="CG3095" i="1"/>
  <c r="CJ3095" i="1"/>
  <c r="CK3095" i="1"/>
  <c r="CL3095" i="1"/>
  <c r="CM3095" i="1"/>
  <c r="CN3095" i="1"/>
  <c r="CC3096" i="1"/>
  <c r="CE3096" i="1"/>
  <c r="CF3096" i="1"/>
  <c r="CG3096" i="1"/>
  <c r="CJ3096" i="1"/>
  <c r="CK3096" i="1"/>
  <c r="CL3096" i="1"/>
  <c r="CM3096" i="1"/>
  <c r="CN3096" i="1"/>
  <c r="CC3097" i="1"/>
  <c r="CE3097" i="1"/>
  <c r="CF3097" i="1"/>
  <c r="CG3097" i="1"/>
  <c r="CJ3097" i="1"/>
  <c r="CK3097" i="1"/>
  <c r="CL3097" i="1"/>
  <c r="CM3097" i="1"/>
  <c r="CN3097" i="1"/>
  <c r="CC3098" i="1"/>
  <c r="CE3098" i="1"/>
  <c r="CF3098" i="1"/>
  <c r="CG3098" i="1"/>
  <c r="CJ3098" i="1"/>
  <c r="CK3098" i="1"/>
  <c r="CL3098" i="1"/>
  <c r="CM3098" i="1"/>
  <c r="CN3098" i="1"/>
  <c r="CC3099" i="1"/>
  <c r="CE3099" i="1"/>
  <c r="CF3099" i="1"/>
  <c r="CG3099" i="1"/>
  <c r="CJ3099" i="1"/>
  <c r="CK3099" i="1"/>
  <c r="CL3099" i="1"/>
  <c r="CM3099" i="1"/>
  <c r="CN3099" i="1"/>
  <c r="CC3100" i="1"/>
  <c r="CE3100" i="1"/>
  <c r="CF3100" i="1"/>
  <c r="CG3100" i="1"/>
  <c r="CJ3100" i="1"/>
  <c r="CK3100" i="1"/>
  <c r="CL3100" i="1"/>
  <c r="CM3100" i="1"/>
  <c r="CN3100" i="1"/>
  <c r="CC3101" i="1"/>
  <c r="CE3101" i="1"/>
  <c r="CF3101" i="1"/>
  <c r="CG3101" i="1"/>
  <c r="CJ3101" i="1"/>
  <c r="CK3101" i="1"/>
  <c r="CL3101" i="1"/>
  <c r="CM3101" i="1"/>
  <c r="CN3101" i="1"/>
  <c r="CC3102" i="1"/>
  <c r="CE3102" i="1"/>
  <c r="CF3102" i="1"/>
  <c r="CG3102" i="1"/>
  <c r="CJ3102" i="1"/>
  <c r="CK3102" i="1"/>
  <c r="CL3102" i="1"/>
  <c r="CM3102" i="1"/>
  <c r="CN3102" i="1"/>
  <c r="CC3103" i="1"/>
  <c r="CE3103" i="1"/>
  <c r="CF3103" i="1"/>
  <c r="CG3103" i="1"/>
  <c r="CJ3103" i="1"/>
  <c r="CK3103" i="1"/>
  <c r="CL3103" i="1"/>
  <c r="CM3103" i="1"/>
  <c r="CN3103" i="1"/>
  <c r="CC3104" i="1"/>
  <c r="CE3104" i="1"/>
  <c r="CF3104" i="1"/>
  <c r="CG3104" i="1"/>
  <c r="CJ3104" i="1"/>
  <c r="CK3104" i="1"/>
  <c r="CL3104" i="1"/>
  <c r="CM3104" i="1"/>
  <c r="CN3104" i="1"/>
  <c r="CC3105" i="1"/>
  <c r="CE3105" i="1"/>
  <c r="CF3105" i="1"/>
  <c r="CG3105" i="1"/>
  <c r="CJ3105" i="1"/>
  <c r="CK3105" i="1"/>
  <c r="CL3105" i="1"/>
  <c r="CM3105" i="1"/>
  <c r="CN3105" i="1"/>
  <c r="CC3106" i="1"/>
  <c r="CE3106" i="1"/>
  <c r="CF3106" i="1"/>
  <c r="CG3106" i="1"/>
  <c r="CJ3106" i="1"/>
  <c r="CK3106" i="1"/>
  <c r="CL3106" i="1"/>
  <c r="CM3106" i="1"/>
  <c r="CN3106" i="1"/>
  <c r="CC3107" i="1"/>
  <c r="CE3107" i="1"/>
  <c r="CF3107" i="1"/>
  <c r="CG3107" i="1"/>
  <c r="CJ3107" i="1"/>
  <c r="CK3107" i="1"/>
  <c r="CL3107" i="1"/>
  <c r="CM3107" i="1"/>
  <c r="CN3107" i="1"/>
  <c r="CC3108" i="1"/>
  <c r="CE3108" i="1"/>
  <c r="CF3108" i="1"/>
  <c r="CG3108" i="1"/>
  <c r="CJ3108" i="1"/>
  <c r="CK3108" i="1"/>
  <c r="CL3108" i="1"/>
  <c r="CM3108" i="1"/>
  <c r="CN3108" i="1"/>
  <c r="CC3109" i="1"/>
  <c r="CE3109" i="1"/>
  <c r="CF3109" i="1"/>
  <c r="CG3109" i="1"/>
  <c r="CJ3109" i="1"/>
  <c r="CK3109" i="1"/>
  <c r="CL3109" i="1"/>
  <c r="CM3109" i="1"/>
  <c r="CN3109" i="1"/>
  <c r="CC3110" i="1"/>
  <c r="CE3110" i="1"/>
  <c r="CF3110" i="1"/>
  <c r="CG3110" i="1"/>
  <c r="CJ3110" i="1"/>
  <c r="CK3110" i="1"/>
  <c r="CL3110" i="1"/>
  <c r="CM3110" i="1"/>
  <c r="CN3110" i="1"/>
  <c r="CC3111" i="1"/>
  <c r="CE3111" i="1"/>
  <c r="CF3111" i="1"/>
  <c r="CG3111" i="1"/>
  <c r="CJ3111" i="1"/>
  <c r="CK3111" i="1"/>
  <c r="CL3111" i="1"/>
  <c r="CM3111" i="1"/>
  <c r="CN3111" i="1"/>
  <c r="CC3112" i="1"/>
  <c r="CE3112" i="1"/>
  <c r="CF3112" i="1"/>
  <c r="CG3112" i="1"/>
  <c r="CJ3112" i="1"/>
  <c r="CK3112" i="1"/>
  <c r="CL3112" i="1"/>
  <c r="CM3112" i="1"/>
  <c r="CN3112" i="1"/>
  <c r="CC3113" i="1"/>
  <c r="CE3113" i="1"/>
  <c r="CF3113" i="1"/>
  <c r="CG3113" i="1"/>
  <c r="CJ3113" i="1"/>
  <c r="CK3113" i="1"/>
  <c r="CL3113" i="1"/>
  <c r="CM3113" i="1"/>
  <c r="CN3113" i="1"/>
  <c r="CC3114" i="1"/>
  <c r="CE3114" i="1"/>
  <c r="CF3114" i="1"/>
  <c r="CG3114" i="1"/>
  <c r="CJ3114" i="1"/>
  <c r="CK3114" i="1"/>
  <c r="CL3114" i="1"/>
  <c r="CM3114" i="1"/>
  <c r="CN3114" i="1"/>
  <c r="CC3115" i="1"/>
  <c r="CE3115" i="1"/>
  <c r="CF3115" i="1"/>
  <c r="CG3115" i="1"/>
  <c r="CJ3115" i="1"/>
  <c r="CK3115" i="1"/>
  <c r="CL3115" i="1"/>
  <c r="CM3115" i="1"/>
  <c r="CN3115" i="1"/>
  <c r="CC3116" i="1"/>
  <c r="CE3116" i="1"/>
  <c r="CF3116" i="1"/>
  <c r="CG3116" i="1"/>
  <c r="CJ3116" i="1"/>
  <c r="CK3116" i="1"/>
  <c r="CL3116" i="1"/>
  <c r="CM3116" i="1"/>
  <c r="CN3116" i="1"/>
  <c r="CC3117" i="1"/>
  <c r="CE3117" i="1"/>
  <c r="CF3117" i="1"/>
  <c r="CG3117" i="1"/>
  <c r="CJ3117" i="1"/>
  <c r="CK3117" i="1"/>
  <c r="CL3117" i="1"/>
  <c r="CM3117" i="1"/>
  <c r="CN3117" i="1"/>
  <c r="CC3118" i="1"/>
  <c r="CE3118" i="1"/>
  <c r="CF3118" i="1"/>
  <c r="CG3118" i="1"/>
  <c r="CJ3118" i="1"/>
  <c r="CK3118" i="1"/>
  <c r="CL3118" i="1"/>
  <c r="CM3118" i="1"/>
  <c r="CN3118" i="1"/>
  <c r="CC3119" i="1"/>
  <c r="CE3119" i="1"/>
  <c r="CF3119" i="1"/>
  <c r="CG3119" i="1"/>
  <c r="CJ3119" i="1"/>
  <c r="CK3119" i="1"/>
  <c r="CL3119" i="1"/>
  <c r="CM3119" i="1"/>
  <c r="CN3119" i="1"/>
  <c r="CC3120" i="1"/>
  <c r="CE3120" i="1"/>
  <c r="CF3120" i="1"/>
  <c r="CG3120" i="1"/>
  <c r="CJ3120" i="1"/>
  <c r="CK3120" i="1"/>
  <c r="CL3120" i="1"/>
  <c r="CM3120" i="1"/>
  <c r="CN3120" i="1"/>
  <c r="CC3121" i="1"/>
  <c r="CE3121" i="1"/>
  <c r="CF3121" i="1"/>
  <c r="CG3121" i="1"/>
  <c r="CJ3121" i="1"/>
  <c r="CK3121" i="1"/>
  <c r="CL3121" i="1"/>
  <c r="CM3121" i="1"/>
  <c r="CN3121" i="1"/>
  <c r="CC3122" i="1"/>
  <c r="CE3122" i="1"/>
  <c r="CF3122" i="1"/>
  <c r="CG3122" i="1"/>
  <c r="CJ3122" i="1"/>
  <c r="CK3122" i="1"/>
  <c r="CL3122" i="1"/>
  <c r="CM3122" i="1"/>
  <c r="CN3122" i="1"/>
  <c r="CC3123" i="1"/>
  <c r="CE3123" i="1"/>
  <c r="CF3123" i="1"/>
  <c r="CG3123" i="1"/>
  <c r="CJ3123" i="1"/>
  <c r="CK3123" i="1"/>
  <c r="CL3123" i="1"/>
  <c r="CM3123" i="1"/>
  <c r="CN3123" i="1"/>
  <c r="CC3124" i="1"/>
  <c r="CE3124" i="1"/>
  <c r="CF3124" i="1"/>
  <c r="CG3124" i="1"/>
  <c r="CJ3124" i="1"/>
  <c r="CK3124" i="1"/>
  <c r="CL3124" i="1"/>
  <c r="CM3124" i="1"/>
  <c r="CN3124" i="1"/>
  <c r="CC3125" i="1"/>
  <c r="CE3125" i="1"/>
  <c r="CF3125" i="1"/>
  <c r="CG3125" i="1"/>
  <c r="CJ3125" i="1"/>
  <c r="CK3125" i="1"/>
  <c r="CL3125" i="1"/>
  <c r="CM3125" i="1"/>
  <c r="CN3125" i="1"/>
  <c r="CC3126" i="1"/>
  <c r="CE3126" i="1"/>
  <c r="CF3126" i="1"/>
  <c r="CG3126" i="1"/>
  <c r="CJ3126" i="1"/>
  <c r="CK3126" i="1"/>
  <c r="CL3126" i="1"/>
  <c r="CM3126" i="1"/>
  <c r="CN3126" i="1"/>
  <c r="CC3127" i="1"/>
  <c r="CE3127" i="1"/>
  <c r="CF3127" i="1"/>
  <c r="CG3127" i="1"/>
  <c r="CJ3127" i="1"/>
  <c r="CK3127" i="1"/>
  <c r="CL3127" i="1"/>
  <c r="CM3127" i="1"/>
  <c r="CN3127" i="1"/>
  <c r="CC3128" i="1"/>
  <c r="CE3128" i="1"/>
  <c r="CF3128" i="1"/>
  <c r="CG3128" i="1"/>
  <c r="CJ3128" i="1"/>
  <c r="CK3128" i="1"/>
  <c r="CL3128" i="1"/>
  <c r="CM3128" i="1"/>
  <c r="CN3128" i="1"/>
  <c r="CC3129" i="1"/>
  <c r="CE3129" i="1"/>
  <c r="CF3129" i="1"/>
  <c r="CG3129" i="1"/>
  <c r="CJ3129" i="1"/>
  <c r="CK3129" i="1"/>
  <c r="CL3129" i="1"/>
  <c r="CM3129" i="1"/>
  <c r="CN3129" i="1"/>
  <c r="CC3130" i="1"/>
  <c r="CE3130" i="1"/>
  <c r="CF3130" i="1"/>
  <c r="CG3130" i="1"/>
  <c r="CJ3130" i="1"/>
  <c r="CK3130" i="1"/>
  <c r="CL3130" i="1"/>
  <c r="CM3130" i="1"/>
  <c r="CN3130" i="1"/>
  <c r="CC3131" i="1"/>
  <c r="CE3131" i="1"/>
  <c r="CF3131" i="1"/>
  <c r="CG3131" i="1"/>
  <c r="CJ3131" i="1"/>
  <c r="CK3131" i="1"/>
  <c r="CL3131" i="1"/>
  <c r="CM3131" i="1"/>
  <c r="CN3131" i="1"/>
  <c r="CC3132" i="1"/>
  <c r="CE3132" i="1"/>
  <c r="CF3132" i="1"/>
  <c r="CG3132" i="1"/>
  <c r="CJ3132" i="1"/>
  <c r="CK3132" i="1"/>
  <c r="CL3132" i="1"/>
  <c r="CM3132" i="1"/>
  <c r="CN3132" i="1"/>
  <c r="CC3133" i="1"/>
  <c r="CE3133" i="1"/>
  <c r="CF3133" i="1"/>
  <c r="CG3133" i="1"/>
  <c r="CJ3133" i="1"/>
  <c r="CK3133" i="1"/>
  <c r="CL3133" i="1"/>
  <c r="CM3133" i="1"/>
  <c r="CN3133" i="1"/>
  <c r="CC3134" i="1"/>
  <c r="CE3134" i="1"/>
  <c r="CF3134" i="1"/>
  <c r="CG3134" i="1"/>
  <c r="CJ3134" i="1"/>
  <c r="CK3134" i="1"/>
  <c r="CL3134" i="1"/>
  <c r="CM3134" i="1"/>
  <c r="CN3134" i="1"/>
  <c r="CC3135" i="1"/>
  <c r="CE3135" i="1"/>
  <c r="CF3135" i="1"/>
  <c r="CG3135" i="1"/>
  <c r="CJ3135" i="1"/>
  <c r="CK3135" i="1"/>
  <c r="CL3135" i="1"/>
  <c r="CM3135" i="1"/>
  <c r="CN3135" i="1"/>
  <c r="CC3136" i="1"/>
  <c r="CE3136" i="1"/>
  <c r="CF3136" i="1"/>
  <c r="CG3136" i="1"/>
  <c r="CJ3136" i="1"/>
  <c r="CK3136" i="1"/>
  <c r="CL3136" i="1"/>
  <c r="CM3136" i="1"/>
  <c r="CN3136" i="1"/>
  <c r="CC3137" i="1"/>
  <c r="CE3137" i="1"/>
  <c r="CF3137" i="1"/>
  <c r="CG3137" i="1"/>
  <c r="CJ3137" i="1"/>
  <c r="CK3137" i="1"/>
  <c r="CL3137" i="1"/>
  <c r="CM3137" i="1"/>
  <c r="CN3137" i="1"/>
  <c r="CC3138" i="1"/>
  <c r="CE3138" i="1"/>
  <c r="CF3138" i="1"/>
  <c r="CG3138" i="1"/>
  <c r="CJ3138" i="1"/>
  <c r="CK3138" i="1"/>
  <c r="CL3138" i="1"/>
  <c r="CM3138" i="1"/>
  <c r="CN3138" i="1"/>
  <c r="CC3139" i="1"/>
  <c r="CE3139" i="1"/>
  <c r="CF3139" i="1"/>
  <c r="CG3139" i="1"/>
  <c r="CJ3139" i="1"/>
  <c r="CK3139" i="1"/>
  <c r="CL3139" i="1"/>
  <c r="CM3139" i="1"/>
  <c r="CN3139" i="1"/>
  <c r="CC3140" i="1"/>
  <c r="CE3140" i="1"/>
  <c r="CF3140" i="1"/>
  <c r="CG3140" i="1"/>
  <c r="CJ3140" i="1"/>
  <c r="CK3140" i="1"/>
  <c r="CL3140" i="1"/>
  <c r="CM3140" i="1"/>
  <c r="CN3140" i="1"/>
  <c r="CC3141" i="1"/>
  <c r="CE3141" i="1"/>
  <c r="CF3141" i="1"/>
  <c r="CG3141" i="1"/>
  <c r="CJ3141" i="1"/>
  <c r="CK3141" i="1"/>
  <c r="CL3141" i="1"/>
  <c r="CM3141" i="1"/>
  <c r="CN3141" i="1"/>
  <c r="CC3142" i="1"/>
  <c r="CE3142" i="1"/>
  <c r="CF3142" i="1"/>
  <c r="CG3142" i="1"/>
  <c r="CJ3142" i="1"/>
  <c r="CK3142" i="1"/>
  <c r="CL3142" i="1"/>
  <c r="CM3142" i="1"/>
  <c r="CN3142" i="1"/>
  <c r="CC3143" i="1"/>
  <c r="CE3143" i="1"/>
  <c r="CF3143" i="1"/>
  <c r="CG3143" i="1"/>
  <c r="CJ3143" i="1"/>
  <c r="CK3143" i="1"/>
  <c r="CL3143" i="1"/>
  <c r="CM3143" i="1"/>
  <c r="CN3143" i="1"/>
  <c r="CC3144" i="1"/>
  <c r="CE3144" i="1"/>
  <c r="CF3144" i="1"/>
  <c r="CG3144" i="1"/>
  <c r="CJ3144" i="1"/>
  <c r="CK3144" i="1"/>
  <c r="CL3144" i="1"/>
  <c r="CM3144" i="1"/>
  <c r="CN3144" i="1"/>
  <c r="CC3145" i="1"/>
  <c r="CE3145" i="1"/>
  <c r="CF3145" i="1"/>
  <c r="CG3145" i="1"/>
  <c r="CJ3145" i="1"/>
  <c r="CK3145" i="1"/>
  <c r="CL3145" i="1"/>
  <c r="CM3145" i="1"/>
  <c r="CN3145" i="1"/>
  <c r="CC3146" i="1"/>
  <c r="CE3146" i="1"/>
  <c r="CF3146" i="1"/>
  <c r="CG3146" i="1"/>
  <c r="CJ3146" i="1"/>
  <c r="CK3146" i="1"/>
  <c r="CL3146" i="1"/>
  <c r="CM3146" i="1"/>
  <c r="CN3146" i="1"/>
  <c r="CC3147" i="1"/>
  <c r="CE3147" i="1"/>
  <c r="CF3147" i="1"/>
  <c r="CG3147" i="1"/>
  <c r="CJ3147" i="1"/>
  <c r="CK3147" i="1"/>
  <c r="CL3147" i="1"/>
  <c r="CM3147" i="1"/>
  <c r="CN3147" i="1"/>
  <c r="CC3148" i="1"/>
  <c r="CE3148" i="1"/>
  <c r="CF3148" i="1"/>
  <c r="CG3148" i="1"/>
  <c r="CJ3148" i="1"/>
  <c r="CK3148" i="1"/>
  <c r="CL3148" i="1"/>
  <c r="CM3148" i="1"/>
  <c r="CN3148" i="1"/>
  <c r="CC3149" i="1"/>
  <c r="CE3149" i="1"/>
  <c r="CF3149" i="1"/>
  <c r="CG3149" i="1"/>
  <c r="CJ3149" i="1"/>
  <c r="CK3149" i="1"/>
  <c r="CL3149" i="1"/>
  <c r="CM3149" i="1"/>
  <c r="CN3149" i="1"/>
  <c r="CC3150" i="1"/>
  <c r="CE3150" i="1"/>
  <c r="CF3150" i="1"/>
  <c r="CG3150" i="1"/>
  <c r="CJ3150" i="1"/>
  <c r="CK3150" i="1"/>
  <c r="CL3150" i="1"/>
  <c r="CM3150" i="1"/>
  <c r="CN3150" i="1"/>
  <c r="CC3151" i="1"/>
  <c r="CE3151" i="1"/>
  <c r="CF3151" i="1"/>
  <c r="CG3151" i="1"/>
  <c r="CJ3151" i="1"/>
  <c r="CK3151" i="1"/>
  <c r="CL3151" i="1"/>
  <c r="CM3151" i="1"/>
  <c r="CN3151" i="1"/>
  <c r="CC3152" i="1"/>
  <c r="CE3152" i="1"/>
  <c r="CF3152" i="1"/>
  <c r="CG3152" i="1"/>
  <c r="CJ3152" i="1"/>
  <c r="CK3152" i="1"/>
  <c r="CL3152" i="1"/>
  <c r="CM3152" i="1"/>
  <c r="CN3152" i="1"/>
  <c r="CC3153" i="1"/>
  <c r="CE3153" i="1"/>
  <c r="CF3153" i="1"/>
  <c r="CG3153" i="1"/>
  <c r="CJ3153" i="1"/>
  <c r="CK3153" i="1"/>
  <c r="CL3153" i="1"/>
  <c r="CM3153" i="1"/>
  <c r="CN3153" i="1"/>
  <c r="CC3154" i="1"/>
  <c r="CE3154" i="1"/>
  <c r="CF3154" i="1"/>
  <c r="CG3154" i="1"/>
  <c r="CJ3154" i="1"/>
  <c r="CK3154" i="1"/>
  <c r="CL3154" i="1"/>
  <c r="CM3154" i="1"/>
  <c r="CN3154" i="1"/>
  <c r="CC3155" i="1"/>
  <c r="CE3155" i="1"/>
  <c r="CF3155" i="1"/>
  <c r="CG3155" i="1"/>
  <c r="CJ3155" i="1"/>
  <c r="CK3155" i="1"/>
  <c r="CL3155" i="1"/>
  <c r="CM3155" i="1"/>
  <c r="CN3155" i="1"/>
  <c r="CC3156" i="1"/>
  <c r="CE3156" i="1"/>
  <c r="CF3156" i="1"/>
  <c r="CG3156" i="1"/>
  <c r="CJ3156" i="1"/>
  <c r="CK3156" i="1"/>
  <c r="CL3156" i="1"/>
  <c r="CM3156" i="1"/>
  <c r="CN3156" i="1"/>
  <c r="CC3157" i="1"/>
  <c r="CE3157" i="1"/>
  <c r="CF3157" i="1"/>
  <c r="CG3157" i="1"/>
  <c r="CJ3157" i="1"/>
  <c r="CK3157" i="1"/>
  <c r="CL3157" i="1"/>
  <c r="CM3157" i="1"/>
  <c r="CN3157" i="1"/>
  <c r="CC3158" i="1"/>
  <c r="CE3158" i="1"/>
  <c r="CF3158" i="1"/>
  <c r="CG3158" i="1"/>
  <c r="CJ3158" i="1"/>
  <c r="CK3158" i="1"/>
  <c r="CL3158" i="1"/>
  <c r="CM3158" i="1"/>
  <c r="CN3158" i="1"/>
  <c r="CC3159" i="1"/>
  <c r="CE3159" i="1"/>
  <c r="CF3159" i="1"/>
  <c r="CG3159" i="1"/>
  <c r="CJ3159" i="1"/>
  <c r="CK3159" i="1"/>
  <c r="CL3159" i="1"/>
  <c r="CM3159" i="1"/>
  <c r="CN3159" i="1"/>
  <c r="CC3160" i="1"/>
  <c r="CE3160" i="1"/>
  <c r="CF3160" i="1"/>
  <c r="CG3160" i="1"/>
  <c r="CJ3160" i="1"/>
  <c r="CK3160" i="1"/>
  <c r="CL3160" i="1"/>
  <c r="CM3160" i="1"/>
  <c r="CN3160" i="1"/>
  <c r="CC3161" i="1"/>
  <c r="CE3161" i="1"/>
  <c r="CF3161" i="1"/>
  <c r="CG3161" i="1"/>
  <c r="CJ3161" i="1"/>
  <c r="CK3161" i="1"/>
  <c r="CL3161" i="1"/>
  <c r="CM3161" i="1"/>
  <c r="CN3161" i="1"/>
  <c r="CC3162" i="1"/>
  <c r="CE3162" i="1"/>
  <c r="CF3162" i="1"/>
  <c r="CG3162" i="1"/>
  <c r="CJ3162" i="1"/>
  <c r="CK3162" i="1"/>
  <c r="CL3162" i="1"/>
  <c r="CM3162" i="1"/>
  <c r="CN3162" i="1"/>
  <c r="CC3163" i="1"/>
  <c r="CE3163" i="1"/>
  <c r="CF3163" i="1"/>
  <c r="CG3163" i="1"/>
  <c r="CJ3163" i="1"/>
  <c r="CK3163" i="1"/>
  <c r="CL3163" i="1"/>
  <c r="CM3163" i="1"/>
  <c r="CN3163" i="1"/>
  <c r="CC3164" i="1"/>
  <c r="CE3164" i="1"/>
  <c r="CF3164" i="1"/>
  <c r="CG3164" i="1"/>
  <c r="CJ3164" i="1"/>
  <c r="CK3164" i="1"/>
  <c r="CL3164" i="1"/>
  <c r="CM3164" i="1"/>
  <c r="CN3164" i="1"/>
  <c r="CC3165" i="1"/>
  <c r="CE3165" i="1"/>
  <c r="CF3165" i="1"/>
  <c r="CG3165" i="1"/>
  <c r="CJ3165" i="1"/>
  <c r="CK3165" i="1"/>
  <c r="CL3165" i="1"/>
  <c r="CM3165" i="1"/>
  <c r="CN3165" i="1"/>
  <c r="CC3166" i="1"/>
  <c r="CE3166" i="1"/>
  <c r="CF3166" i="1"/>
  <c r="CG3166" i="1"/>
  <c r="CJ3166" i="1"/>
  <c r="CK3166" i="1"/>
  <c r="CL3166" i="1"/>
  <c r="CM3166" i="1"/>
  <c r="CN3166" i="1"/>
  <c r="CC3167" i="1"/>
  <c r="CE3167" i="1"/>
  <c r="CF3167" i="1"/>
  <c r="CG3167" i="1"/>
  <c r="CJ3167" i="1"/>
  <c r="CK3167" i="1"/>
  <c r="CL3167" i="1"/>
  <c r="CM3167" i="1"/>
  <c r="CN3167" i="1"/>
  <c r="CC3168" i="1"/>
  <c r="CE3168" i="1"/>
  <c r="CF3168" i="1"/>
  <c r="CG3168" i="1"/>
  <c r="CJ3168" i="1"/>
  <c r="CK3168" i="1"/>
  <c r="CL3168" i="1"/>
  <c r="CM3168" i="1"/>
  <c r="CN3168" i="1"/>
  <c r="CC3169" i="1"/>
  <c r="CE3169" i="1"/>
  <c r="CF3169" i="1"/>
  <c r="CG3169" i="1"/>
  <c r="CJ3169" i="1"/>
  <c r="CK3169" i="1"/>
  <c r="CL3169" i="1"/>
  <c r="CM3169" i="1"/>
  <c r="CN3169" i="1"/>
  <c r="CC3170" i="1"/>
  <c r="CE3170" i="1"/>
  <c r="CF3170" i="1"/>
  <c r="CG3170" i="1"/>
  <c r="CJ3170" i="1"/>
  <c r="CK3170" i="1"/>
  <c r="CL3170" i="1"/>
  <c r="CM3170" i="1"/>
  <c r="CN3170" i="1"/>
  <c r="CC3171" i="1"/>
  <c r="CE3171" i="1"/>
  <c r="CF3171" i="1"/>
  <c r="CG3171" i="1"/>
  <c r="CJ3171" i="1"/>
  <c r="CK3171" i="1"/>
  <c r="CL3171" i="1"/>
  <c r="CM3171" i="1"/>
  <c r="CN3171" i="1"/>
  <c r="CC3172" i="1"/>
  <c r="CE3172" i="1"/>
  <c r="CF3172" i="1"/>
  <c r="CG3172" i="1"/>
  <c r="CJ3172" i="1"/>
  <c r="CK3172" i="1"/>
  <c r="CL3172" i="1"/>
  <c r="CM3172" i="1"/>
  <c r="CN3172" i="1"/>
  <c r="CC3173" i="1"/>
  <c r="CE3173" i="1"/>
  <c r="CF3173" i="1"/>
  <c r="CG3173" i="1"/>
  <c r="CJ3173" i="1"/>
  <c r="CK3173" i="1"/>
  <c r="CL3173" i="1"/>
  <c r="CM3173" i="1"/>
  <c r="CN3173" i="1"/>
  <c r="CC3174" i="1"/>
  <c r="CE3174" i="1"/>
  <c r="CF3174" i="1"/>
  <c r="CG3174" i="1"/>
  <c r="CJ3174" i="1"/>
  <c r="CK3174" i="1"/>
  <c r="CL3174" i="1"/>
  <c r="CM3174" i="1"/>
  <c r="CN3174" i="1"/>
  <c r="CC3175" i="1"/>
  <c r="CE3175" i="1"/>
  <c r="CF3175" i="1"/>
  <c r="CG3175" i="1"/>
  <c r="CJ3175" i="1"/>
  <c r="CK3175" i="1"/>
  <c r="CL3175" i="1"/>
  <c r="CM3175" i="1"/>
  <c r="CN3175" i="1"/>
  <c r="CC3176" i="1"/>
  <c r="CE3176" i="1"/>
  <c r="CF3176" i="1"/>
  <c r="CG3176" i="1"/>
  <c r="CJ3176" i="1"/>
  <c r="CK3176" i="1"/>
  <c r="CL3176" i="1"/>
  <c r="CM3176" i="1"/>
  <c r="CN3176" i="1"/>
  <c r="CC3177" i="1"/>
  <c r="CE3177" i="1"/>
  <c r="CF3177" i="1"/>
  <c r="CG3177" i="1"/>
  <c r="CJ3177" i="1"/>
  <c r="CK3177" i="1"/>
  <c r="CL3177" i="1"/>
  <c r="CM3177" i="1"/>
  <c r="CN3177" i="1"/>
  <c r="CC3178" i="1"/>
  <c r="CE3178" i="1"/>
  <c r="CF3178" i="1"/>
  <c r="CG3178" i="1"/>
  <c r="CJ3178" i="1"/>
  <c r="CK3178" i="1"/>
  <c r="CL3178" i="1"/>
  <c r="CM3178" i="1"/>
  <c r="CN3178" i="1"/>
  <c r="CC3179" i="1"/>
  <c r="CE3179" i="1"/>
  <c r="CF3179" i="1"/>
  <c r="CG3179" i="1"/>
  <c r="CJ3179" i="1"/>
  <c r="CK3179" i="1"/>
  <c r="CL3179" i="1"/>
  <c r="CM3179" i="1"/>
  <c r="CN3179" i="1"/>
  <c r="CC3180" i="1"/>
  <c r="CE3180" i="1"/>
  <c r="CF3180" i="1"/>
  <c r="CG3180" i="1"/>
  <c r="CJ3180" i="1"/>
  <c r="CK3180" i="1"/>
  <c r="CL3180" i="1"/>
  <c r="CM3180" i="1"/>
  <c r="CN3180" i="1"/>
  <c r="CC3181" i="1"/>
  <c r="CE3181" i="1"/>
  <c r="CF3181" i="1"/>
  <c r="CG3181" i="1"/>
  <c r="CJ3181" i="1"/>
  <c r="CK3181" i="1"/>
  <c r="CL3181" i="1"/>
  <c r="CM3181" i="1"/>
  <c r="CN3181" i="1"/>
  <c r="CC3182" i="1"/>
  <c r="CE3182" i="1"/>
  <c r="CF3182" i="1"/>
  <c r="CG3182" i="1"/>
  <c r="CJ3182" i="1"/>
  <c r="CK3182" i="1"/>
  <c r="CL3182" i="1"/>
  <c r="CM3182" i="1"/>
  <c r="CN3182" i="1"/>
  <c r="CC3183" i="1"/>
  <c r="CE3183" i="1"/>
  <c r="CF3183" i="1"/>
  <c r="CG3183" i="1"/>
  <c r="CJ3183" i="1"/>
  <c r="CK3183" i="1"/>
  <c r="CL3183" i="1"/>
  <c r="CM3183" i="1"/>
  <c r="CN3183" i="1"/>
  <c r="CC3184" i="1"/>
  <c r="CE3184" i="1"/>
  <c r="CF3184" i="1"/>
  <c r="CG3184" i="1"/>
  <c r="CJ3184" i="1"/>
  <c r="CK3184" i="1"/>
  <c r="CL3184" i="1"/>
  <c r="CM3184" i="1"/>
  <c r="CN3184" i="1"/>
  <c r="CC3185" i="1"/>
  <c r="CE3185" i="1"/>
  <c r="CF3185" i="1"/>
  <c r="CG3185" i="1"/>
  <c r="CJ3185" i="1"/>
  <c r="CK3185" i="1"/>
  <c r="CL3185" i="1"/>
  <c r="CM3185" i="1"/>
  <c r="CN3185" i="1"/>
  <c r="CC3186" i="1"/>
  <c r="CE3186" i="1"/>
  <c r="CF3186" i="1"/>
  <c r="CG3186" i="1"/>
  <c r="CJ3186" i="1"/>
  <c r="CK3186" i="1"/>
  <c r="CL3186" i="1"/>
  <c r="CM3186" i="1"/>
  <c r="CN3186" i="1"/>
  <c r="CC3187" i="1"/>
  <c r="CE3187" i="1"/>
  <c r="CF3187" i="1"/>
  <c r="CG3187" i="1"/>
  <c r="CJ3187" i="1"/>
  <c r="CK3187" i="1"/>
  <c r="CL3187" i="1"/>
  <c r="CM3187" i="1"/>
  <c r="CN3187" i="1"/>
  <c r="CC3188" i="1"/>
  <c r="CE3188" i="1"/>
  <c r="CF3188" i="1"/>
  <c r="CG3188" i="1"/>
  <c r="CJ3188" i="1"/>
  <c r="CK3188" i="1"/>
  <c r="CL3188" i="1"/>
  <c r="CM3188" i="1"/>
  <c r="CN3188" i="1"/>
  <c r="CC3189" i="1"/>
  <c r="CE3189" i="1"/>
  <c r="CF3189" i="1"/>
  <c r="CG3189" i="1"/>
  <c r="CJ3189" i="1"/>
  <c r="CK3189" i="1"/>
  <c r="CL3189" i="1"/>
  <c r="CM3189" i="1"/>
  <c r="CN3189" i="1"/>
  <c r="CC3190" i="1"/>
  <c r="CE3190" i="1"/>
  <c r="CF3190" i="1"/>
  <c r="CG3190" i="1"/>
  <c r="CJ3190" i="1"/>
  <c r="CK3190" i="1"/>
  <c r="CL3190" i="1"/>
  <c r="CM3190" i="1"/>
  <c r="CN3190" i="1"/>
  <c r="CC3191" i="1"/>
  <c r="CE3191" i="1"/>
  <c r="CF3191" i="1"/>
  <c r="CG3191" i="1"/>
  <c r="CJ3191" i="1"/>
  <c r="CK3191" i="1"/>
  <c r="CL3191" i="1"/>
  <c r="CM3191" i="1"/>
  <c r="CN3191" i="1"/>
  <c r="CC3192" i="1"/>
  <c r="CE3192" i="1"/>
  <c r="CF3192" i="1"/>
  <c r="CG3192" i="1"/>
  <c r="CJ3192" i="1"/>
  <c r="CK3192" i="1"/>
  <c r="CL3192" i="1"/>
  <c r="CM3192" i="1"/>
  <c r="CN3192" i="1"/>
  <c r="CC3193" i="1"/>
  <c r="CE3193" i="1"/>
  <c r="CF3193" i="1"/>
  <c r="CG3193" i="1"/>
  <c r="CJ3193" i="1"/>
  <c r="CK3193" i="1"/>
  <c r="CL3193" i="1"/>
  <c r="CM3193" i="1"/>
  <c r="CN3193" i="1"/>
  <c r="CC3194" i="1"/>
  <c r="CE3194" i="1"/>
  <c r="CF3194" i="1"/>
  <c r="CG3194" i="1"/>
  <c r="CJ3194" i="1"/>
  <c r="CK3194" i="1"/>
  <c r="CL3194" i="1"/>
  <c r="CM3194" i="1"/>
  <c r="CN3194" i="1"/>
  <c r="CC3195" i="1"/>
  <c r="CE3195" i="1"/>
  <c r="CF3195" i="1"/>
  <c r="CG3195" i="1"/>
  <c r="CJ3195" i="1"/>
  <c r="CK3195" i="1"/>
  <c r="CL3195" i="1"/>
  <c r="CM3195" i="1"/>
  <c r="CN3195" i="1"/>
  <c r="CC3196" i="1"/>
  <c r="CE3196" i="1"/>
  <c r="CF3196" i="1"/>
  <c r="CG3196" i="1"/>
  <c r="CJ3196" i="1"/>
  <c r="CK3196" i="1"/>
  <c r="CL3196" i="1"/>
  <c r="CM3196" i="1"/>
  <c r="CN3196" i="1"/>
  <c r="CC3197" i="1"/>
  <c r="CE3197" i="1"/>
  <c r="CF3197" i="1"/>
  <c r="CG3197" i="1"/>
  <c r="CJ3197" i="1"/>
  <c r="CK3197" i="1"/>
  <c r="CL3197" i="1"/>
  <c r="CM3197" i="1"/>
  <c r="CN3197" i="1"/>
  <c r="CC3198" i="1"/>
  <c r="CE3198" i="1"/>
  <c r="CF3198" i="1"/>
  <c r="CG3198" i="1"/>
  <c r="CJ3198" i="1"/>
  <c r="CK3198" i="1"/>
  <c r="CL3198" i="1"/>
  <c r="CM3198" i="1"/>
  <c r="CN3198" i="1"/>
  <c r="CC3199" i="1"/>
  <c r="CE3199" i="1"/>
  <c r="CF3199" i="1"/>
  <c r="CG3199" i="1"/>
  <c r="CJ3199" i="1"/>
  <c r="CK3199" i="1"/>
  <c r="CL3199" i="1"/>
  <c r="CM3199" i="1"/>
  <c r="CN3199" i="1"/>
  <c r="CC3200" i="1"/>
  <c r="CE3200" i="1"/>
  <c r="CF3200" i="1"/>
  <c r="CG3200" i="1"/>
  <c r="CJ3200" i="1"/>
  <c r="CK3200" i="1"/>
  <c r="CL3200" i="1"/>
  <c r="CM3200" i="1"/>
  <c r="CN3200" i="1"/>
  <c r="CC3201" i="1"/>
  <c r="CE3201" i="1"/>
  <c r="CF3201" i="1"/>
  <c r="CG3201" i="1"/>
  <c r="CJ3201" i="1"/>
  <c r="CK3201" i="1"/>
  <c r="CL3201" i="1"/>
  <c r="CM3201" i="1"/>
  <c r="CN3201" i="1"/>
  <c r="CC3202" i="1"/>
  <c r="CE3202" i="1"/>
  <c r="CF3202" i="1"/>
  <c r="CG3202" i="1"/>
  <c r="CJ3202" i="1"/>
  <c r="CK3202" i="1"/>
  <c r="CL3202" i="1"/>
  <c r="CM3202" i="1"/>
  <c r="CN3202" i="1"/>
  <c r="CC3203" i="1"/>
  <c r="CE3203" i="1"/>
  <c r="CF3203" i="1"/>
  <c r="CG3203" i="1"/>
  <c r="CJ3203" i="1"/>
  <c r="CK3203" i="1"/>
  <c r="CL3203" i="1"/>
  <c r="CM3203" i="1"/>
  <c r="CN3203" i="1"/>
  <c r="CC3204" i="1"/>
  <c r="CE3204" i="1"/>
  <c r="CF3204" i="1"/>
  <c r="CG3204" i="1"/>
  <c r="CJ3204" i="1"/>
  <c r="CK3204" i="1"/>
  <c r="CL3204" i="1"/>
  <c r="CM3204" i="1"/>
  <c r="CN3204" i="1"/>
  <c r="CC3205" i="1"/>
  <c r="CE3205" i="1"/>
  <c r="CF3205" i="1"/>
  <c r="CG3205" i="1"/>
  <c r="CJ3205" i="1"/>
  <c r="CK3205" i="1"/>
  <c r="CL3205" i="1"/>
  <c r="CM3205" i="1"/>
  <c r="CN3205" i="1"/>
  <c r="CC3206" i="1"/>
  <c r="CE3206" i="1"/>
  <c r="CF3206" i="1"/>
  <c r="CG3206" i="1"/>
  <c r="CJ3206" i="1"/>
  <c r="CK3206" i="1"/>
  <c r="CL3206" i="1"/>
  <c r="CM3206" i="1"/>
  <c r="CN3206" i="1"/>
  <c r="CC3207" i="1"/>
  <c r="CE3207" i="1"/>
  <c r="CF3207" i="1"/>
  <c r="CG3207" i="1"/>
  <c r="CJ3207" i="1"/>
  <c r="CK3207" i="1"/>
  <c r="CL3207" i="1"/>
  <c r="CM3207" i="1"/>
  <c r="CN3207" i="1"/>
  <c r="CC3208" i="1"/>
  <c r="CE3208" i="1"/>
  <c r="CF3208" i="1"/>
  <c r="CG3208" i="1"/>
  <c r="CJ3208" i="1"/>
  <c r="CK3208" i="1"/>
  <c r="CL3208" i="1"/>
  <c r="CM3208" i="1"/>
  <c r="CN3208" i="1"/>
  <c r="CC3209" i="1"/>
  <c r="CE3209" i="1"/>
  <c r="CF3209" i="1"/>
  <c r="CG3209" i="1"/>
  <c r="CJ3209" i="1"/>
  <c r="CK3209" i="1"/>
  <c r="CL3209" i="1"/>
  <c r="CM3209" i="1"/>
  <c r="CN3209" i="1"/>
  <c r="CC3210" i="1"/>
  <c r="CE3210" i="1"/>
  <c r="CF3210" i="1"/>
  <c r="CG3210" i="1"/>
  <c r="CJ3210" i="1"/>
  <c r="CK3210" i="1"/>
  <c r="CL3210" i="1"/>
  <c r="CM3210" i="1"/>
  <c r="CN3210" i="1"/>
  <c r="CC3211" i="1"/>
  <c r="CE3211" i="1"/>
  <c r="CF3211" i="1"/>
  <c r="CG3211" i="1"/>
  <c r="CJ3211" i="1"/>
  <c r="CK3211" i="1"/>
  <c r="CL3211" i="1"/>
  <c r="CM3211" i="1"/>
  <c r="CN3211" i="1"/>
  <c r="CC3212" i="1"/>
  <c r="CE3212" i="1"/>
  <c r="CF3212" i="1"/>
  <c r="CG3212" i="1"/>
  <c r="CJ3212" i="1"/>
  <c r="CK3212" i="1"/>
  <c r="CL3212" i="1"/>
  <c r="CM3212" i="1"/>
  <c r="CN3212" i="1"/>
  <c r="CC3213" i="1"/>
  <c r="CE3213" i="1"/>
  <c r="CF3213" i="1"/>
  <c r="CG3213" i="1"/>
  <c r="CJ3213" i="1"/>
  <c r="CK3213" i="1"/>
  <c r="CL3213" i="1"/>
  <c r="CM3213" i="1"/>
  <c r="CN3213" i="1"/>
  <c r="CC3214" i="1"/>
  <c r="CE3214" i="1"/>
  <c r="CF3214" i="1"/>
  <c r="CG3214" i="1"/>
  <c r="CJ3214" i="1"/>
  <c r="CK3214" i="1"/>
  <c r="CL3214" i="1"/>
  <c r="CM3214" i="1"/>
  <c r="CN3214" i="1"/>
  <c r="CC3215" i="1"/>
  <c r="CE3215" i="1"/>
  <c r="CF3215" i="1"/>
  <c r="CG3215" i="1"/>
  <c r="CJ3215" i="1"/>
  <c r="CK3215" i="1"/>
  <c r="CL3215" i="1"/>
  <c r="CM3215" i="1"/>
  <c r="CN3215" i="1"/>
  <c r="CC3216" i="1"/>
  <c r="CE3216" i="1"/>
  <c r="CF3216" i="1"/>
  <c r="CG3216" i="1"/>
  <c r="CJ3216" i="1"/>
  <c r="CK3216" i="1"/>
  <c r="CL3216" i="1"/>
  <c r="CM3216" i="1"/>
  <c r="CN3216" i="1"/>
  <c r="CC3217" i="1"/>
  <c r="CE3217" i="1"/>
  <c r="CF3217" i="1"/>
  <c r="CG3217" i="1"/>
  <c r="CJ3217" i="1"/>
  <c r="CK3217" i="1"/>
  <c r="CL3217" i="1"/>
  <c r="CM3217" i="1"/>
  <c r="CN3217" i="1"/>
  <c r="CC3218" i="1"/>
  <c r="CE3218" i="1"/>
  <c r="CF3218" i="1"/>
  <c r="CG3218" i="1"/>
  <c r="CJ3218" i="1"/>
  <c r="CK3218" i="1"/>
  <c r="CL3218" i="1"/>
  <c r="CM3218" i="1"/>
  <c r="CN3218" i="1"/>
  <c r="CC3219" i="1"/>
  <c r="CE3219" i="1"/>
  <c r="CF3219" i="1"/>
  <c r="CG3219" i="1"/>
  <c r="CJ3219" i="1"/>
  <c r="CK3219" i="1"/>
  <c r="CL3219" i="1"/>
  <c r="CM3219" i="1"/>
  <c r="CN3219" i="1"/>
  <c r="CC3220" i="1"/>
  <c r="CE3220" i="1"/>
  <c r="CF3220" i="1"/>
  <c r="CG3220" i="1"/>
  <c r="CJ3220" i="1"/>
  <c r="CK3220" i="1"/>
  <c r="CL3220" i="1"/>
  <c r="CM3220" i="1"/>
  <c r="CN3220" i="1"/>
  <c r="CC3221" i="1"/>
  <c r="CE3221" i="1"/>
  <c r="CF3221" i="1"/>
  <c r="CG3221" i="1"/>
  <c r="CJ3221" i="1"/>
  <c r="CK3221" i="1"/>
  <c r="CL3221" i="1"/>
  <c r="CM3221" i="1"/>
  <c r="CN3221" i="1"/>
  <c r="CC3222" i="1"/>
  <c r="CE3222" i="1"/>
  <c r="CF3222" i="1"/>
  <c r="CG3222" i="1"/>
  <c r="CJ3222" i="1"/>
  <c r="CK3222" i="1"/>
  <c r="CL3222" i="1"/>
  <c r="CM3222" i="1"/>
  <c r="CN3222" i="1"/>
  <c r="CC3223" i="1"/>
  <c r="CE3223" i="1"/>
  <c r="CF3223" i="1"/>
  <c r="CG3223" i="1"/>
  <c r="CJ3223" i="1"/>
  <c r="CK3223" i="1"/>
  <c r="CL3223" i="1"/>
  <c r="CM3223" i="1"/>
  <c r="CN3223" i="1"/>
  <c r="CC3224" i="1"/>
  <c r="CE3224" i="1"/>
  <c r="CF3224" i="1"/>
  <c r="CG3224" i="1"/>
  <c r="CJ3224" i="1"/>
  <c r="CK3224" i="1"/>
  <c r="CL3224" i="1"/>
  <c r="CM3224" i="1"/>
  <c r="CN3224" i="1"/>
  <c r="CC3225" i="1"/>
  <c r="CE3225" i="1"/>
  <c r="CF3225" i="1"/>
  <c r="CG3225" i="1"/>
  <c r="CJ3225" i="1"/>
  <c r="CK3225" i="1"/>
  <c r="CL3225" i="1"/>
  <c r="CM3225" i="1"/>
  <c r="CN3225" i="1"/>
  <c r="CC3226" i="1"/>
  <c r="CE3226" i="1"/>
  <c r="CF3226" i="1"/>
  <c r="CG3226" i="1"/>
  <c r="CJ3226" i="1"/>
  <c r="CK3226" i="1"/>
  <c r="CL3226" i="1"/>
  <c r="CM3226" i="1"/>
  <c r="CN3226" i="1"/>
  <c r="CC3227" i="1"/>
  <c r="CE3227" i="1"/>
  <c r="CF3227" i="1"/>
  <c r="CG3227" i="1"/>
  <c r="CJ3227" i="1"/>
  <c r="CK3227" i="1"/>
  <c r="CL3227" i="1"/>
  <c r="CM3227" i="1"/>
  <c r="CN3227" i="1"/>
  <c r="CC3228" i="1"/>
  <c r="CE3228" i="1"/>
  <c r="CF3228" i="1"/>
  <c r="CG3228" i="1"/>
  <c r="CJ3228" i="1"/>
  <c r="CK3228" i="1"/>
  <c r="CL3228" i="1"/>
  <c r="CM3228" i="1"/>
  <c r="CN3228" i="1"/>
  <c r="CC3229" i="1"/>
  <c r="CE3229" i="1"/>
  <c r="CF3229" i="1"/>
  <c r="CG3229" i="1"/>
  <c r="CJ3229" i="1"/>
  <c r="CK3229" i="1"/>
  <c r="CL3229" i="1"/>
  <c r="CM3229" i="1"/>
  <c r="CN3229" i="1"/>
  <c r="CC3230" i="1"/>
  <c r="CE3230" i="1"/>
  <c r="CF3230" i="1"/>
  <c r="CG3230" i="1"/>
  <c r="CJ3230" i="1"/>
  <c r="CK3230" i="1"/>
  <c r="CL3230" i="1"/>
  <c r="CM3230" i="1"/>
  <c r="CN3230" i="1"/>
  <c r="CC3231" i="1"/>
  <c r="CE3231" i="1"/>
  <c r="CF3231" i="1"/>
  <c r="CG3231" i="1"/>
  <c r="CJ3231" i="1"/>
  <c r="CK3231" i="1"/>
  <c r="CL3231" i="1"/>
  <c r="CM3231" i="1"/>
  <c r="CN3231" i="1"/>
  <c r="CC3232" i="1"/>
  <c r="CE3232" i="1"/>
  <c r="CF3232" i="1"/>
  <c r="CG3232" i="1"/>
  <c r="CJ3232" i="1"/>
  <c r="CK3232" i="1"/>
  <c r="CL3232" i="1"/>
  <c r="CM3232" i="1"/>
  <c r="CN3232" i="1"/>
  <c r="CC3233" i="1"/>
  <c r="CE3233" i="1"/>
  <c r="CF3233" i="1"/>
  <c r="CG3233" i="1"/>
  <c r="CJ3233" i="1"/>
  <c r="CK3233" i="1"/>
  <c r="CL3233" i="1"/>
  <c r="CM3233" i="1"/>
  <c r="CN3233" i="1"/>
  <c r="CC3234" i="1"/>
  <c r="CE3234" i="1"/>
  <c r="CF3234" i="1"/>
  <c r="CG3234" i="1"/>
  <c r="CJ3234" i="1"/>
  <c r="CK3234" i="1"/>
  <c r="CL3234" i="1"/>
  <c r="CM3234" i="1"/>
  <c r="CN3234" i="1"/>
  <c r="CC3235" i="1"/>
  <c r="CE3235" i="1"/>
  <c r="CF3235" i="1"/>
  <c r="CG3235" i="1"/>
  <c r="CJ3235" i="1"/>
  <c r="CK3235" i="1"/>
  <c r="CL3235" i="1"/>
  <c r="CM3235" i="1"/>
  <c r="CN3235" i="1"/>
  <c r="CC3236" i="1"/>
  <c r="CE3236" i="1"/>
  <c r="CF3236" i="1"/>
  <c r="CG3236" i="1"/>
  <c r="CJ3236" i="1"/>
  <c r="CK3236" i="1"/>
  <c r="CL3236" i="1"/>
  <c r="CM3236" i="1"/>
  <c r="CN3236" i="1"/>
  <c r="CC3237" i="1"/>
  <c r="CE3237" i="1"/>
  <c r="CF3237" i="1"/>
  <c r="CG3237" i="1"/>
  <c r="CJ3237" i="1"/>
  <c r="CK3237" i="1"/>
  <c r="CL3237" i="1"/>
  <c r="CM3237" i="1"/>
  <c r="CN3237" i="1"/>
  <c r="CC3238" i="1"/>
  <c r="CE3238" i="1"/>
  <c r="CF3238" i="1"/>
  <c r="CG3238" i="1"/>
  <c r="CJ3238" i="1"/>
  <c r="CK3238" i="1"/>
  <c r="CL3238" i="1"/>
  <c r="CM3238" i="1"/>
  <c r="CN3238" i="1"/>
  <c r="CC3239" i="1"/>
  <c r="CE3239" i="1"/>
  <c r="CF3239" i="1"/>
  <c r="CG3239" i="1"/>
  <c r="CJ3239" i="1"/>
  <c r="CK3239" i="1"/>
  <c r="CL3239" i="1"/>
  <c r="CM3239" i="1"/>
  <c r="CN3239" i="1"/>
  <c r="CC3240" i="1"/>
  <c r="CE3240" i="1"/>
  <c r="CF3240" i="1"/>
  <c r="CG3240" i="1"/>
  <c r="CJ3240" i="1"/>
  <c r="CK3240" i="1"/>
  <c r="CL3240" i="1"/>
  <c r="CM3240" i="1"/>
  <c r="CN3240" i="1"/>
  <c r="CC3241" i="1"/>
  <c r="CE3241" i="1"/>
  <c r="CF3241" i="1"/>
  <c r="CG3241" i="1"/>
  <c r="CJ3241" i="1"/>
  <c r="CK3241" i="1"/>
  <c r="CL3241" i="1"/>
  <c r="CM3241" i="1"/>
  <c r="CN3241" i="1"/>
  <c r="CC3242" i="1"/>
  <c r="CE3242" i="1"/>
  <c r="CF3242" i="1"/>
  <c r="CG3242" i="1"/>
  <c r="CJ3242" i="1"/>
  <c r="CK3242" i="1"/>
  <c r="CL3242" i="1"/>
  <c r="CM3242" i="1"/>
  <c r="CN3242" i="1"/>
  <c r="CC3243" i="1"/>
  <c r="CE3243" i="1"/>
  <c r="CF3243" i="1"/>
  <c r="CG3243" i="1"/>
  <c r="CJ3243" i="1"/>
  <c r="CK3243" i="1"/>
  <c r="CL3243" i="1"/>
  <c r="CM3243" i="1"/>
  <c r="CN3243" i="1"/>
  <c r="CC3244" i="1"/>
  <c r="CE3244" i="1"/>
  <c r="CF3244" i="1"/>
  <c r="CG3244" i="1"/>
  <c r="CJ3244" i="1"/>
  <c r="CK3244" i="1"/>
  <c r="CL3244" i="1"/>
  <c r="CM3244" i="1"/>
  <c r="CN3244" i="1"/>
  <c r="CC3245" i="1"/>
  <c r="CE3245" i="1"/>
  <c r="CF3245" i="1"/>
  <c r="CG3245" i="1"/>
  <c r="CJ3245" i="1"/>
  <c r="CK3245" i="1"/>
  <c r="CL3245" i="1"/>
  <c r="CM3245" i="1"/>
  <c r="CN3245" i="1"/>
  <c r="CC3246" i="1"/>
  <c r="CE3246" i="1"/>
  <c r="CF3246" i="1"/>
  <c r="CG3246" i="1"/>
  <c r="CJ3246" i="1"/>
  <c r="CK3246" i="1"/>
  <c r="CL3246" i="1"/>
  <c r="CM3246" i="1"/>
  <c r="CN3246" i="1"/>
  <c r="CC3247" i="1"/>
  <c r="CE3247" i="1"/>
  <c r="CF3247" i="1"/>
  <c r="CG3247" i="1"/>
  <c r="CJ3247" i="1"/>
  <c r="CK3247" i="1"/>
  <c r="CL3247" i="1"/>
  <c r="CM3247" i="1"/>
  <c r="CN3247" i="1"/>
  <c r="CC3248" i="1"/>
  <c r="CE3248" i="1"/>
  <c r="CF3248" i="1"/>
  <c r="CG3248" i="1"/>
  <c r="CJ3248" i="1"/>
  <c r="CK3248" i="1"/>
  <c r="CL3248" i="1"/>
  <c r="CM3248" i="1"/>
  <c r="CN3248" i="1"/>
  <c r="CC3249" i="1"/>
  <c r="CE3249" i="1"/>
  <c r="CF3249" i="1"/>
  <c r="CG3249" i="1"/>
  <c r="CJ3249" i="1"/>
  <c r="CK3249" i="1"/>
  <c r="CL3249" i="1"/>
  <c r="CM3249" i="1"/>
  <c r="CN3249" i="1"/>
  <c r="CC3250" i="1"/>
  <c r="CE3250" i="1"/>
  <c r="CF3250" i="1"/>
  <c r="CG3250" i="1"/>
  <c r="CJ3250" i="1"/>
  <c r="CK3250" i="1"/>
  <c r="CL3250" i="1"/>
  <c r="CM3250" i="1"/>
  <c r="CN3250" i="1"/>
  <c r="CC3251" i="1"/>
  <c r="CE3251" i="1"/>
  <c r="CF3251" i="1"/>
  <c r="CG3251" i="1"/>
  <c r="CJ3251" i="1"/>
  <c r="CK3251" i="1"/>
  <c r="CL3251" i="1"/>
  <c r="CM3251" i="1"/>
  <c r="CN3251" i="1"/>
  <c r="CC3252" i="1"/>
  <c r="CE3252" i="1"/>
  <c r="CF3252" i="1"/>
  <c r="CG3252" i="1"/>
  <c r="CJ3252" i="1"/>
  <c r="CK3252" i="1"/>
  <c r="CL3252" i="1"/>
  <c r="CM3252" i="1"/>
  <c r="CN3252" i="1"/>
  <c r="CC3253" i="1"/>
  <c r="CE3253" i="1"/>
  <c r="CF3253" i="1"/>
  <c r="CG3253" i="1"/>
  <c r="CJ3253" i="1"/>
  <c r="CK3253" i="1"/>
  <c r="CL3253" i="1"/>
  <c r="CM3253" i="1"/>
  <c r="CN3253" i="1"/>
  <c r="CC3254" i="1"/>
  <c r="CE3254" i="1"/>
  <c r="CF3254" i="1"/>
  <c r="CG3254" i="1"/>
  <c r="CJ3254" i="1"/>
  <c r="CK3254" i="1"/>
  <c r="CL3254" i="1"/>
  <c r="CM3254" i="1"/>
  <c r="CN3254" i="1"/>
  <c r="CC3255" i="1"/>
  <c r="CE3255" i="1"/>
  <c r="CF3255" i="1"/>
  <c r="CG3255" i="1"/>
  <c r="CJ3255" i="1"/>
  <c r="CK3255" i="1"/>
  <c r="CL3255" i="1"/>
  <c r="CM3255" i="1"/>
  <c r="CN3255" i="1"/>
  <c r="CC3256" i="1"/>
  <c r="CE3256" i="1"/>
  <c r="CF3256" i="1"/>
  <c r="CG3256" i="1"/>
  <c r="CJ3256" i="1"/>
  <c r="CK3256" i="1"/>
  <c r="CL3256" i="1"/>
  <c r="CM3256" i="1"/>
  <c r="CN3256" i="1"/>
  <c r="CC3257" i="1"/>
  <c r="CE3257" i="1"/>
  <c r="CF3257" i="1"/>
  <c r="CG3257" i="1"/>
  <c r="CJ3257" i="1"/>
  <c r="CK3257" i="1"/>
  <c r="CL3257" i="1"/>
  <c r="CM3257" i="1"/>
  <c r="CN3257" i="1"/>
  <c r="CC3258" i="1"/>
  <c r="CE3258" i="1"/>
  <c r="CF3258" i="1"/>
  <c r="CG3258" i="1"/>
  <c r="CJ3258" i="1"/>
  <c r="CK3258" i="1"/>
  <c r="CL3258" i="1"/>
  <c r="CM3258" i="1"/>
  <c r="CN3258" i="1"/>
  <c r="CC3259" i="1"/>
  <c r="CE3259" i="1"/>
  <c r="CF3259" i="1"/>
  <c r="CG3259" i="1"/>
  <c r="CJ3259" i="1"/>
  <c r="CK3259" i="1"/>
  <c r="CL3259" i="1"/>
  <c r="CM3259" i="1"/>
  <c r="CN3259" i="1"/>
  <c r="CC3260" i="1"/>
  <c r="CE3260" i="1"/>
  <c r="CF3260" i="1"/>
  <c r="CG3260" i="1"/>
  <c r="CJ3260" i="1"/>
  <c r="CK3260" i="1"/>
  <c r="CL3260" i="1"/>
  <c r="CM3260" i="1"/>
  <c r="CN3260" i="1"/>
  <c r="CC3261" i="1"/>
  <c r="CE3261" i="1"/>
  <c r="CF3261" i="1"/>
  <c r="CG3261" i="1"/>
  <c r="CJ3261" i="1"/>
  <c r="CK3261" i="1"/>
  <c r="CL3261" i="1"/>
  <c r="CM3261" i="1"/>
  <c r="CN3261" i="1"/>
  <c r="CC3262" i="1"/>
  <c r="CE3262" i="1"/>
  <c r="CF3262" i="1"/>
  <c r="CG3262" i="1"/>
  <c r="CJ3262" i="1"/>
  <c r="CK3262" i="1"/>
  <c r="CL3262" i="1"/>
  <c r="CM3262" i="1"/>
  <c r="CN3262" i="1"/>
  <c r="CC3263" i="1"/>
  <c r="CE3263" i="1"/>
  <c r="CF3263" i="1"/>
  <c r="CG3263" i="1"/>
  <c r="CJ3263" i="1"/>
  <c r="CK3263" i="1"/>
  <c r="CL3263" i="1"/>
  <c r="CM3263" i="1"/>
  <c r="CN3263" i="1"/>
  <c r="CC3264" i="1"/>
  <c r="CE3264" i="1"/>
  <c r="CF3264" i="1"/>
  <c r="CG3264" i="1"/>
  <c r="CJ3264" i="1"/>
  <c r="CK3264" i="1"/>
  <c r="CL3264" i="1"/>
  <c r="CM3264" i="1"/>
  <c r="CN3264" i="1"/>
  <c r="CC3265" i="1"/>
  <c r="CE3265" i="1"/>
  <c r="CF3265" i="1"/>
  <c r="CG3265" i="1"/>
  <c r="CJ3265" i="1"/>
  <c r="CK3265" i="1"/>
  <c r="CL3265" i="1"/>
  <c r="CM3265" i="1"/>
  <c r="CN3265" i="1"/>
  <c r="CC3266" i="1"/>
  <c r="CE3266" i="1"/>
  <c r="CF3266" i="1"/>
  <c r="CG3266" i="1"/>
  <c r="CJ3266" i="1"/>
  <c r="CK3266" i="1"/>
  <c r="CL3266" i="1"/>
  <c r="CM3266" i="1"/>
  <c r="CN3266" i="1"/>
  <c r="CC3267" i="1"/>
  <c r="CE3267" i="1"/>
  <c r="CF3267" i="1"/>
  <c r="CG3267" i="1"/>
  <c r="CJ3267" i="1"/>
  <c r="CK3267" i="1"/>
  <c r="CL3267" i="1"/>
  <c r="CM3267" i="1"/>
  <c r="CN3267" i="1"/>
  <c r="CC3268" i="1"/>
  <c r="CE3268" i="1"/>
  <c r="CF3268" i="1"/>
  <c r="CG3268" i="1"/>
  <c r="CJ3268" i="1"/>
  <c r="CK3268" i="1"/>
  <c r="CL3268" i="1"/>
  <c r="CM3268" i="1"/>
  <c r="CN3268" i="1"/>
  <c r="CC3269" i="1"/>
  <c r="CE3269" i="1"/>
  <c r="CF3269" i="1"/>
  <c r="CG3269" i="1"/>
  <c r="CJ3269" i="1"/>
  <c r="CK3269" i="1"/>
  <c r="CL3269" i="1"/>
  <c r="CM3269" i="1"/>
  <c r="CN3269" i="1"/>
  <c r="CC3270" i="1"/>
  <c r="CE3270" i="1"/>
  <c r="CF3270" i="1"/>
  <c r="CG3270" i="1"/>
  <c r="CJ3270" i="1"/>
  <c r="CK3270" i="1"/>
  <c r="CL3270" i="1"/>
  <c r="CM3270" i="1"/>
  <c r="CN3270" i="1"/>
  <c r="CC3271" i="1"/>
  <c r="CE3271" i="1"/>
  <c r="CF3271" i="1"/>
  <c r="CG3271" i="1"/>
  <c r="CJ3271" i="1"/>
  <c r="CK3271" i="1"/>
  <c r="CL3271" i="1"/>
  <c r="CM3271" i="1"/>
  <c r="CN3271" i="1"/>
  <c r="CC3272" i="1"/>
  <c r="CE3272" i="1"/>
  <c r="CF3272" i="1"/>
  <c r="CG3272" i="1"/>
  <c r="CJ3272" i="1"/>
  <c r="CK3272" i="1"/>
  <c r="CL3272" i="1"/>
  <c r="CM3272" i="1"/>
  <c r="CN3272" i="1"/>
  <c r="CC3273" i="1"/>
  <c r="CE3273" i="1"/>
  <c r="CF3273" i="1"/>
  <c r="CG3273" i="1"/>
  <c r="CJ3273" i="1"/>
  <c r="CK3273" i="1"/>
  <c r="CL3273" i="1"/>
  <c r="CM3273" i="1"/>
  <c r="CN3273" i="1"/>
  <c r="CC3274" i="1"/>
  <c r="CE3274" i="1"/>
  <c r="CF3274" i="1"/>
  <c r="CG3274" i="1"/>
  <c r="CJ3274" i="1"/>
  <c r="CK3274" i="1"/>
  <c r="CL3274" i="1"/>
  <c r="CM3274" i="1"/>
  <c r="CN3274" i="1"/>
  <c r="CC3275" i="1"/>
  <c r="CE3275" i="1"/>
  <c r="CF3275" i="1"/>
  <c r="CG3275" i="1"/>
  <c r="CJ3275" i="1"/>
  <c r="CK3275" i="1"/>
  <c r="CL3275" i="1"/>
  <c r="CM3275" i="1"/>
  <c r="CN3275" i="1"/>
  <c r="CC3276" i="1"/>
  <c r="CE3276" i="1"/>
  <c r="CF3276" i="1"/>
  <c r="CG3276" i="1"/>
  <c r="CJ3276" i="1"/>
  <c r="CK3276" i="1"/>
  <c r="CL3276" i="1"/>
  <c r="CM3276" i="1"/>
  <c r="CN3276" i="1"/>
  <c r="CC3277" i="1"/>
  <c r="CE3277" i="1"/>
  <c r="CF3277" i="1"/>
  <c r="CG3277" i="1"/>
  <c r="CJ3277" i="1"/>
  <c r="CK3277" i="1"/>
  <c r="CL3277" i="1"/>
  <c r="CM3277" i="1"/>
  <c r="CN3277" i="1"/>
  <c r="CC3278" i="1"/>
  <c r="CE3278" i="1"/>
  <c r="CF3278" i="1"/>
  <c r="CG3278" i="1"/>
  <c r="CJ3278" i="1"/>
  <c r="CK3278" i="1"/>
  <c r="CL3278" i="1"/>
  <c r="CM3278" i="1"/>
  <c r="CN3278" i="1"/>
  <c r="CC3279" i="1"/>
  <c r="CE3279" i="1"/>
  <c r="CF3279" i="1"/>
  <c r="CG3279" i="1"/>
  <c r="CJ3279" i="1"/>
  <c r="CK3279" i="1"/>
  <c r="CL3279" i="1"/>
  <c r="CM3279" i="1"/>
  <c r="CN3279" i="1"/>
  <c r="CC3280" i="1"/>
  <c r="CE3280" i="1"/>
  <c r="CF3280" i="1"/>
  <c r="CG3280" i="1"/>
  <c r="CJ3280" i="1"/>
  <c r="CK3280" i="1"/>
  <c r="CL3280" i="1"/>
  <c r="CM3280" i="1"/>
  <c r="CN3280" i="1"/>
  <c r="CC3281" i="1"/>
  <c r="CE3281" i="1"/>
  <c r="CF3281" i="1"/>
  <c r="CG3281" i="1"/>
  <c r="CJ3281" i="1"/>
  <c r="CK3281" i="1"/>
  <c r="CL3281" i="1"/>
  <c r="CM3281" i="1"/>
  <c r="CN3281" i="1"/>
  <c r="CC3282" i="1"/>
  <c r="CE3282" i="1"/>
  <c r="CF3282" i="1"/>
  <c r="CG3282" i="1"/>
  <c r="CJ3282" i="1"/>
  <c r="CK3282" i="1"/>
  <c r="CL3282" i="1"/>
  <c r="CM3282" i="1"/>
  <c r="CN3282" i="1"/>
  <c r="CC3283" i="1"/>
  <c r="CE3283" i="1"/>
  <c r="CF3283" i="1"/>
  <c r="CG3283" i="1"/>
  <c r="CJ3283" i="1"/>
  <c r="CK3283" i="1"/>
  <c r="CL3283" i="1"/>
  <c r="CM3283" i="1"/>
  <c r="CN3283" i="1"/>
  <c r="CC3284" i="1"/>
  <c r="CE3284" i="1"/>
  <c r="CF3284" i="1"/>
  <c r="CG3284" i="1"/>
  <c r="CJ3284" i="1"/>
  <c r="CK3284" i="1"/>
  <c r="CL3284" i="1"/>
  <c r="CM3284" i="1"/>
  <c r="CN3284" i="1"/>
  <c r="CC3285" i="1"/>
  <c r="CE3285" i="1"/>
  <c r="CF3285" i="1"/>
  <c r="CG3285" i="1"/>
  <c r="CJ3285" i="1"/>
  <c r="CK3285" i="1"/>
  <c r="CL3285" i="1"/>
  <c r="CM3285" i="1"/>
  <c r="CN3285" i="1"/>
  <c r="CC3286" i="1"/>
  <c r="CE3286" i="1"/>
  <c r="CF3286" i="1"/>
  <c r="CG3286" i="1"/>
  <c r="CJ3286" i="1"/>
  <c r="CK3286" i="1"/>
  <c r="CL3286" i="1"/>
  <c r="CM3286" i="1"/>
  <c r="CN3286" i="1"/>
  <c r="CC3287" i="1"/>
  <c r="CE3287" i="1"/>
  <c r="CF3287" i="1"/>
  <c r="CG3287" i="1"/>
  <c r="CJ3287" i="1"/>
  <c r="CK3287" i="1"/>
  <c r="CL3287" i="1"/>
  <c r="CM3287" i="1"/>
  <c r="CN3287" i="1"/>
  <c r="CC3288" i="1"/>
  <c r="CE3288" i="1"/>
  <c r="CF3288" i="1"/>
  <c r="CG3288" i="1"/>
  <c r="CJ3288" i="1"/>
  <c r="CK3288" i="1"/>
  <c r="CL3288" i="1"/>
  <c r="CM3288" i="1"/>
  <c r="CN3288" i="1"/>
  <c r="CC3289" i="1"/>
  <c r="CE3289" i="1"/>
  <c r="CF3289" i="1"/>
  <c r="CG3289" i="1"/>
  <c r="CJ3289" i="1"/>
  <c r="CK3289" i="1"/>
  <c r="CL3289" i="1"/>
  <c r="CM3289" i="1"/>
  <c r="CN3289" i="1"/>
  <c r="CC3290" i="1"/>
  <c r="CE3290" i="1"/>
  <c r="CF3290" i="1"/>
  <c r="CG3290" i="1"/>
  <c r="CJ3290" i="1"/>
  <c r="CK3290" i="1"/>
  <c r="CL3290" i="1"/>
  <c r="CM3290" i="1"/>
  <c r="CN3290" i="1"/>
  <c r="CC3291" i="1"/>
  <c r="CE3291" i="1"/>
  <c r="CF3291" i="1"/>
  <c r="CG3291" i="1"/>
  <c r="CJ3291" i="1"/>
  <c r="CK3291" i="1"/>
  <c r="CL3291" i="1"/>
  <c r="CM3291" i="1"/>
  <c r="CN3291" i="1"/>
  <c r="CC3292" i="1"/>
  <c r="CE3292" i="1"/>
  <c r="CF3292" i="1"/>
  <c r="CG3292" i="1"/>
  <c r="CJ3292" i="1"/>
  <c r="CK3292" i="1"/>
  <c r="CL3292" i="1"/>
  <c r="CM3292" i="1"/>
  <c r="CN3292" i="1"/>
  <c r="CC3293" i="1"/>
  <c r="CE3293" i="1"/>
  <c r="CF3293" i="1"/>
  <c r="CG3293" i="1"/>
  <c r="CJ3293" i="1"/>
  <c r="CK3293" i="1"/>
  <c r="CL3293" i="1"/>
  <c r="CM3293" i="1"/>
  <c r="CN3293" i="1"/>
  <c r="CC3294" i="1"/>
  <c r="CE3294" i="1"/>
  <c r="CF3294" i="1"/>
  <c r="CG3294" i="1"/>
  <c r="CJ3294" i="1"/>
  <c r="CK3294" i="1"/>
  <c r="CL3294" i="1"/>
  <c r="CM3294" i="1"/>
  <c r="CN3294" i="1"/>
  <c r="CC3295" i="1"/>
  <c r="CE3295" i="1"/>
  <c r="CF3295" i="1"/>
  <c r="CG3295" i="1"/>
  <c r="CJ3295" i="1"/>
  <c r="CK3295" i="1"/>
  <c r="CL3295" i="1"/>
  <c r="CM3295" i="1"/>
  <c r="CN3295" i="1"/>
  <c r="CC3296" i="1"/>
  <c r="CE3296" i="1"/>
  <c r="CF3296" i="1"/>
  <c r="CG3296" i="1"/>
  <c r="CJ3296" i="1"/>
  <c r="CK3296" i="1"/>
  <c r="CL3296" i="1"/>
  <c r="CM3296" i="1"/>
  <c r="CN3296" i="1"/>
  <c r="CC3297" i="1"/>
  <c r="CE3297" i="1"/>
  <c r="CF3297" i="1"/>
  <c r="CG3297" i="1"/>
  <c r="CJ3297" i="1"/>
  <c r="CK3297" i="1"/>
  <c r="CL3297" i="1"/>
  <c r="CM3297" i="1"/>
  <c r="CN3297" i="1"/>
  <c r="CC3298" i="1"/>
  <c r="CE3298" i="1"/>
  <c r="CF3298" i="1"/>
  <c r="CG3298" i="1"/>
  <c r="CJ3298" i="1"/>
  <c r="CK3298" i="1"/>
  <c r="CL3298" i="1"/>
  <c r="CM3298" i="1"/>
  <c r="CN3298" i="1"/>
  <c r="CC3299" i="1"/>
  <c r="CE3299" i="1"/>
  <c r="CF3299" i="1"/>
  <c r="CG3299" i="1"/>
  <c r="CJ3299" i="1"/>
  <c r="CK3299" i="1"/>
  <c r="CL3299" i="1"/>
  <c r="CM3299" i="1"/>
  <c r="CN3299" i="1"/>
  <c r="CC3300" i="1"/>
  <c r="CE3300" i="1"/>
  <c r="CF3300" i="1"/>
  <c r="CG3300" i="1"/>
  <c r="CJ3300" i="1"/>
  <c r="CK3300" i="1"/>
  <c r="CL3300" i="1"/>
  <c r="CM3300" i="1"/>
  <c r="CN3300" i="1"/>
  <c r="CC3301" i="1"/>
  <c r="CE3301" i="1"/>
  <c r="CF3301" i="1"/>
  <c r="CG3301" i="1"/>
  <c r="CJ3301" i="1"/>
  <c r="CK3301" i="1"/>
  <c r="CL3301" i="1"/>
  <c r="CM3301" i="1"/>
  <c r="CN3301" i="1"/>
  <c r="CC3302" i="1"/>
  <c r="CE3302" i="1"/>
  <c r="CF3302" i="1"/>
  <c r="CG3302" i="1"/>
  <c r="CJ3302" i="1"/>
  <c r="CK3302" i="1"/>
  <c r="CL3302" i="1"/>
  <c r="CM3302" i="1"/>
  <c r="CN3302" i="1"/>
  <c r="CC3303" i="1"/>
  <c r="CE3303" i="1"/>
  <c r="CF3303" i="1"/>
  <c r="CG3303" i="1"/>
  <c r="CJ3303" i="1"/>
  <c r="CK3303" i="1"/>
  <c r="CL3303" i="1"/>
  <c r="CM3303" i="1"/>
  <c r="CN3303" i="1"/>
  <c r="CC3304" i="1"/>
  <c r="CE3304" i="1"/>
  <c r="CF3304" i="1"/>
  <c r="CG3304" i="1"/>
  <c r="CJ3304" i="1"/>
  <c r="CK3304" i="1"/>
  <c r="CL3304" i="1"/>
  <c r="CM3304" i="1"/>
  <c r="CN3304" i="1"/>
  <c r="CC3305" i="1"/>
  <c r="CE3305" i="1"/>
  <c r="CF3305" i="1"/>
  <c r="CG3305" i="1"/>
  <c r="CJ3305" i="1"/>
  <c r="CK3305" i="1"/>
  <c r="CL3305" i="1"/>
  <c r="CM3305" i="1"/>
  <c r="CN3305" i="1"/>
  <c r="CC3306" i="1"/>
  <c r="CE3306" i="1"/>
  <c r="CF3306" i="1"/>
  <c r="CG3306" i="1"/>
  <c r="CJ3306" i="1"/>
  <c r="CK3306" i="1"/>
  <c r="CL3306" i="1"/>
  <c r="CM3306" i="1"/>
  <c r="CN3306" i="1"/>
  <c r="CC3307" i="1"/>
  <c r="CE3307" i="1"/>
  <c r="CF3307" i="1"/>
  <c r="CG3307" i="1"/>
  <c r="CJ3307" i="1"/>
  <c r="CK3307" i="1"/>
  <c r="CL3307" i="1"/>
  <c r="CM3307" i="1"/>
  <c r="CN3307" i="1"/>
  <c r="CC3308" i="1"/>
  <c r="CE3308" i="1"/>
  <c r="CF3308" i="1"/>
  <c r="CG3308" i="1"/>
  <c r="CJ3308" i="1"/>
  <c r="CK3308" i="1"/>
  <c r="CL3308" i="1"/>
  <c r="CM3308" i="1"/>
  <c r="CN3308" i="1"/>
  <c r="CC3309" i="1"/>
  <c r="CE3309" i="1"/>
  <c r="CF3309" i="1"/>
  <c r="CG3309" i="1"/>
  <c r="CJ3309" i="1"/>
  <c r="CK3309" i="1"/>
  <c r="CL3309" i="1"/>
  <c r="CM3309" i="1"/>
  <c r="CN3309" i="1"/>
  <c r="CC3310" i="1"/>
  <c r="CE3310" i="1"/>
  <c r="CF3310" i="1"/>
  <c r="CG3310" i="1"/>
  <c r="CJ3310" i="1"/>
  <c r="CK3310" i="1"/>
  <c r="CL3310" i="1"/>
  <c r="CM3310" i="1"/>
  <c r="CN3310" i="1"/>
  <c r="CC3311" i="1"/>
  <c r="CE3311" i="1"/>
  <c r="CF3311" i="1"/>
  <c r="CG3311" i="1"/>
  <c r="CJ3311" i="1"/>
  <c r="CK3311" i="1"/>
  <c r="CL3311" i="1"/>
  <c r="CM3311" i="1"/>
  <c r="CN3311" i="1"/>
  <c r="CC3312" i="1"/>
  <c r="CE3312" i="1"/>
  <c r="CF3312" i="1"/>
  <c r="CG3312" i="1"/>
  <c r="CJ3312" i="1"/>
  <c r="CK3312" i="1"/>
  <c r="CL3312" i="1"/>
  <c r="CM3312" i="1"/>
  <c r="CN3312" i="1"/>
  <c r="CC3313" i="1"/>
  <c r="CE3313" i="1"/>
  <c r="CF3313" i="1"/>
  <c r="CG3313" i="1"/>
  <c r="CJ3313" i="1"/>
  <c r="CK3313" i="1"/>
  <c r="CL3313" i="1"/>
  <c r="CM3313" i="1"/>
  <c r="CN3313" i="1"/>
  <c r="CC3314" i="1"/>
  <c r="CE3314" i="1"/>
  <c r="CF3314" i="1"/>
  <c r="CG3314" i="1"/>
  <c r="CJ3314" i="1"/>
  <c r="CK3314" i="1"/>
  <c r="CL3314" i="1"/>
  <c r="CM3314" i="1"/>
  <c r="CN3314" i="1"/>
  <c r="CC3315" i="1"/>
  <c r="CE3315" i="1"/>
  <c r="CF3315" i="1"/>
  <c r="CG3315" i="1"/>
  <c r="CJ3315" i="1"/>
  <c r="CK3315" i="1"/>
  <c r="CL3315" i="1"/>
  <c r="CM3315" i="1"/>
  <c r="CN3315" i="1"/>
  <c r="CC3316" i="1"/>
  <c r="CE3316" i="1"/>
  <c r="CF3316" i="1"/>
  <c r="CG3316" i="1"/>
  <c r="CJ3316" i="1"/>
  <c r="CK3316" i="1"/>
  <c r="CL3316" i="1"/>
  <c r="CM3316" i="1"/>
  <c r="CN3316" i="1"/>
  <c r="CC3317" i="1"/>
  <c r="CE3317" i="1"/>
  <c r="CF3317" i="1"/>
  <c r="CG3317" i="1"/>
  <c r="CJ3317" i="1"/>
  <c r="CK3317" i="1"/>
  <c r="CL3317" i="1"/>
  <c r="CM3317" i="1"/>
  <c r="CN3317" i="1"/>
  <c r="CC3318" i="1"/>
  <c r="CE3318" i="1"/>
  <c r="CF3318" i="1"/>
  <c r="CG3318" i="1"/>
  <c r="CJ3318" i="1"/>
  <c r="CK3318" i="1"/>
  <c r="CL3318" i="1"/>
  <c r="CM3318" i="1"/>
  <c r="CN3318" i="1"/>
  <c r="CC3319" i="1"/>
  <c r="CE3319" i="1"/>
  <c r="CF3319" i="1"/>
  <c r="CG3319" i="1"/>
  <c r="CJ3319" i="1"/>
  <c r="CK3319" i="1"/>
  <c r="CL3319" i="1"/>
  <c r="CM3319" i="1"/>
  <c r="CN3319" i="1"/>
  <c r="CC3320" i="1"/>
  <c r="CE3320" i="1"/>
  <c r="CF3320" i="1"/>
  <c r="CG3320" i="1"/>
  <c r="CJ3320" i="1"/>
  <c r="CK3320" i="1"/>
  <c r="CL3320" i="1"/>
  <c r="CM3320" i="1"/>
  <c r="CN3320" i="1"/>
  <c r="CC3321" i="1"/>
  <c r="CE3321" i="1"/>
  <c r="CF3321" i="1"/>
  <c r="CG3321" i="1"/>
  <c r="CJ3321" i="1"/>
  <c r="CK3321" i="1"/>
  <c r="CL3321" i="1"/>
  <c r="CM3321" i="1"/>
  <c r="CN3321" i="1"/>
  <c r="CC3322" i="1"/>
  <c r="CE3322" i="1"/>
  <c r="CF3322" i="1"/>
  <c r="CG3322" i="1"/>
  <c r="CJ3322" i="1"/>
  <c r="CK3322" i="1"/>
  <c r="CL3322" i="1"/>
  <c r="CM3322" i="1"/>
  <c r="CN3322" i="1"/>
  <c r="CC3323" i="1"/>
  <c r="CE3323" i="1"/>
  <c r="CF3323" i="1"/>
  <c r="CG3323" i="1"/>
  <c r="CJ3323" i="1"/>
  <c r="CK3323" i="1"/>
  <c r="CL3323" i="1"/>
  <c r="CM3323" i="1"/>
  <c r="CN3323" i="1"/>
  <c r="CC3324" i="1"/>
  <c r="CE3324" i="1"/>
  <c r="CF3324" i="1"/>
  <c r="CG3324" i="1"/>
  <c r="CJ3324" i="1"/>
  <c r="CK3324" i="1"/>
  <c r="CL3324" i="1"/>
  <c r="CM3324" i="1"/>
  <c r="CN3324" i="1"/>
  <c r="CC3325" i="1"/>
  <c r="CE3325" i="1"/>
  <c r="CF3325" i="1"/>
  <c r="CG3325" i="1"/>
  <c r="CJ3325" i="1"/>
  <c r="CK3325" i="1"/>
  <c r="CL3325" i="1"/>
  <c r="CM3325" i="1"/>
  <c r="CN3325" i="1"/>
  <c r="CC3326" i="1"/>
  <c r="CE3326" i="1"/>
  <c r="CF3326" i="1"/>
  <c r="CG3326" i="1"/>
  <c r="CJ3326" i="1"/>
  <c r="CK3326" i="1"/>
  <c r="CL3326" i="1"/>
  <c r="CM3326" i="1"/>
  <c r="CN3326" i="1"/>
  <c r="CC3327" i="1"/>
  <c r="CE3327" i="1"/>
  <c r="CF3327" i="1"/>
  <c r="CG3327" i="1"/>
  <c r="CJ3327" i="1"/>
  <c r="CK3327" i="1"/>
  <c r="CL3327" i="1"/>
  <c r="CM3327" i="1"/>
  <c r="CN3327" i="1"/>
  <c r="CC3328" i="1"/>
  <c r="CE3328" i="1"/>
  <c r="CF3328" i="1"/>
  <c r="CG3328" i="1"/>
  <c r="CJ3328" i="1"/>
  <c r="CK3328" i="1"/>
  <c r="CL3328" i="1"/>
  <c r="CM3328" i="1"/>
  <c r="CN3328" i="1"/>
  <c r="CC3329" i="1"/>
  <c r="CE3329" i="1"/>
  <c r="CF3329" i="1"/>
  <c r="CG3329" i="1"/>
  <c r="CJ3329" i="1"/>
  <c r="CK3329" i="1"/>
  <c r="CL3329" i="1"/>
  <c r="CM3329" i="1"/>
  <c r="CN3329" i="1"/>
  <c r="CC3330" i="1"/>
  <c r="CE3330" i="1"/>
  <c r="CF3330" i="1"/>
  <c r="CG3330" i="1"/>
  <c r="CJ3330" i="1"/>
  <c r="CK3330" i="1"/>
  <c r="CL3330" i="1"/>
  <c r="CM3330" i="1"/>
  <c r="CN3330" i="1"/>
  <c r="CC3331" i="1"/>
  <c r="CE3331" i="1"/>
  <c r="CF3331" i="1"/>
  <c r="CG3331" i="1"/>
  <c r="CJ3331" i="1"/>
  <c r="CK3331" i="1"/>
  <c r="CL3331" i="1"/>
  <c r="CM3331" i="1"/>
  <c r="CN3331" i="1"/>
  <c r="CC3332" i="1"/>
  <c r="CE3332" i="1"/>
  <c r="CF3332" i="1"/>
  <c r="CG3332" i="1"/>
  <c r="CJ3332" i="1"/>
  <c r="CK3332" i="1"/>
  <c r="CL3332" i="1"/>
  <c r="CM3332" i="1"/>
  <c r="CN3332" i="1"/>
  <c r="CC3333" i="1"/>
  <c r="CE3333" i="1"/>
  <c r="CF3333" i="1"/>
  <c r="CG3333" i="1"/>
  <c r="CJ3333" i="1"/>
  <c r="CK3333" i="1"/>
  <c r="CL3333" i="1"/>
  <c r="CM3333" i="1"/>
  <c r="CN3333" i="1"/>
  <c r="CC3334" i="1"/>
  <c r="CE3334" i="1"/>
  <c r="CF3334" i="1"/>
  <c r="CG3334" i="1"/>
  <c r="CJ3334" i="1"/>
  <c r="CK3334" i="1"/>
  <c r="CL3334" i="1"/>
  <c r="CM3334" i="1"/>
  <c r="CN3334" i="1"/>
  <c r="CC3335" i="1"/>
  <c r="CE3335" i="1"/>
  <c r="CF3335" i="1"/>
  <c r="CG3335" i="1"/>
  <c r="CJ3335" i="1"/>
  <c r="CK3335" i="1"/>
  <c r="CL3335" i="1"/>
  <c r="CM3335" i="1"/>
  <c r="CN3335" i="1"/>
  <c r="CC3336" i="1"/>
  <c r="CE3336" i="1"/>
  <c r="CF3336" i="1"/>
  <c r="CG3336" i="1"/>
  <c r="CJ3336" i="1"/>
  <c r="CK3336" i="1"/>
  <c r="CL3336" i="1"/>
  <c r="CM3336" i="1"/>
  <c r="CN3336" i="1"/>
  <c r="CC3337" i="1"/>
  <c r="CE3337" i="1"/>
  <c r="CF3337" i="1"/>
  <c r="CG3337" i="1"/>
  <c r="CJ3337" i="1"/>
  <c r="CK3337" i="1"/>
  <c r="CL3337" i="1"/>
  <c r="CM3337" i="1"/>
  <c r="CN3337" i="1"/>
  <c r="CC3338" i="1"/>
  <c r="CE3338" i="1"/>
  <c r="CF3338" i="1"/>
  <c r="CG3338" i="1"/>
  <c r="CJ3338" i="1"/>
  <c r="CK3338" i="1"/>
  <c r="CL3338" i="1"/>
  <c r="CM3338" i="1"/>
  <c r="CN3338" i="1"/>
  <c r="CC3339" i="1"/>
  <c r="CE3339" i="1"/>
  <c r="CF3339" i="1"/>
  <c r="CG3339" i="1"/>
  <c r="CJ3339" i="1"/>
  <c r="CK3339" i="1"/>
  <c r="CL3339" i="1"/>
  <c r="CM3339" i="1"/>
  <c r="CN3339" i="1"/>
  <c r="CC3340" i="1"/>
  <c r="CE3340" i="1"/>
  <c r="CF3340" i="1"/>
  <c r="CG3340" i="1"/>
  <c r="CJ3340" i="1"/>
  <c r="CK3340" i="1"/>
  <c r="CL3340" i="1"/>
  <c r="CM3340" i="1"/>
  <c r="CN3340" i="1"/>
  <c r="CC3341" i="1"/>
  <c r="CE3341" i="1"/>
  <c r="CF3341" i="1"/>
  <c r="CG3341" i="1"/>
  <c r="CJ3341" i="1"/>
  <c r="CK3341" i="1"/>
  <c r="CL3341" i="1"/>
  <c r="CM3341" i="1"/>
  <c r="CN3341" i="1"/>
  <c r="CC3342" i="1"/>
  <c r="CE3342" i="1"/>
  <c r="CF3342" i="1"/>
  <c r="CG3342" i="1"/>
  <c r="CJ3342" i="1"/>
  <c r="CK3342" i="1"/>
  <c r="CL3342" i="1"/>
  <c r="CM3342" i="1"/>
  <c r="CN3342" i="1"/>
  <c r="CC3343" i="1"/>
  <c r="CE3343" i="1"/>
  <c r="CF3343" i="1"/>
  <c r="CG3343" i="1"/>
  <c r="CJ3343" i="1"/>
  <c r="CK3343" i="1"/>
  <c r="CL3343" i="1"/>
  <c r="CM3343" i="1"/>
  <c r="CN3343" i="1"/>
  <c r="CC3344" i="1"/>
  <c r="CE3344" i="1"/>
  <c r="CF3344" i="1"/>
  <c r="CG3344" i="1"/>
  <c r="CJ3344" i="1"/>
  <c r="CK3344" i="1"/>
  <c r="CL3344" i="1"/>
  <c r="CM3344" i="1"/>
  <c r="CN3344" i="1"/>
  <c r="CC3345" i="1"/>
  <c r="CE3345" i="1"/>
  <c r="CF3345" i="1"/>
  <c r="CG3345" i="1"/>
  <c r="CJ3345" i="1"/>
  <c r="CK3345" i="1"/>
  <c r="CL3345" i="1"/>
  <c r="CM3345" i="1"/>
  <c r="CN3345" i="1"/>
  <c r="CC3346" i="1"/>
  <c r="CE3346" i="1"/>
  <c r="CF3346" i="1"/>
  <c r="CG3346" i="1"/>
  <c r="CJ3346" i="1"/>
  <c r="CK3346" i="1"/>
  <c r="CL3346" i="1"/>
  <c r="CM3346" i="1"/>
  <c r="CN3346" i="1"/>
  <c r="CC3347" i="1"/>
  <c r="CE3347" i="1"/>
  <c r="CF3347" i="1"/>
  <c r="CG3347" i="1"/>
  <c r="CJ3347" i="1"/>
  <c r="CK3347" i="1"/>
  <c r="CL3347" i="1"/>
  <c r="CM3347" i="1"/>
  <c r="CN3347" i="1"/>
  <c r="CC3348" i="1"/>
  <c r="CE3348" i="1"/>
  <c r="CF3348" i="1"/>
  <c r="CG3348" i="1"/>
  <c r="CJ3348" i="1"/>
  <c r="CK3348" i="1"/>
  <c r="CL3348" i="1"/>
  <c r="CM3348" i="1"/>
  <c r="CN3348" i="1"/>
  <c r="CC3349" i="1"/>
  <c r="CE3349" i="1"/>
  <c r="CF3349" i="1"/>
  <c r="CG3349" i="1"/>
  <c r="CJ3349" i="1"/>
  <c r="CK3349" i="1"/>
  <c r="CL3349" i="1"/>
  <c r="CM3349" i="1"/>
  <c r="CN3349" i="1"/>
  <c r="CC3350" i="1"/>
  <c r="CE3350" i="1"/>
  <c r="CF3350" i="1"/>
  <c r="CG3350" i="1"/>
  <c r="CJ3350" i="1"/>
  <c r="CK3350" i="1"/>
  <c r="CL3350" i="1"/>
  <c r="CM3350" i="1"/>
  <c r="CN3350" i="1"/>
  <c r="CC3351" i="1"/>
  <c r="CE3351" i="1"/>
  <c r="CF3351" i="1"/>
  <c r="CG3351" i="1"/>
  <c r="CJ3351" i="1"/>
  <c r="CK3351" i="1"/>
  <c r="CL3351" i="1"/>
  <c r="CM3351" i="1"/>
  <c r="CN3351" i="1"/>
  <c r="CC3352" i="1"/>
  <c r="CE3352" i="1"/>
  <c r="CF3352" i="1"/>
  <c r="CG3352" i="1"/>
  <c r="CJ3352" i="1"/>
  <c r="CK3352" i="1"/>
  <c r="CL3352" i="1"/>
  <c r="CM3352" i="1"/>
  <c r="CN3352" i="1"/>
  <c r="CC3353" i="1"/>
  <c r="CE3353" i="1"/>
  <c r="CF3353" i="1"/>
  <c r="CG3353" i="1"/>
  <c r="CJ3353" i="1"/>
  <c r="CK3353" i="1"/>
  <c r="CL3353" i="1"/>
  <c r="CM3353" i="1"/>
  <c r="CN3353" i="1"/>
  <c r="CC3354" i="1"/>
  <c r="CE3354" i="1"/>
  <c r="CF3354" i="1"/>
  <c r="CG3354" i="1"/>
  <c r="CJ3354" i="1"/>
  <c r="CK3354" i="1"/>
  <c r="CL3354" i="1"/>
  <c r="CM3354" i="1"/>
  <c r="CN3354" i="1"/>
  <c r="CC3355" i="1"/>
  <c r="CE3355" i="1"/>
  <c r="CF3355" i="1"/>
  <c r="CG3355" i="1"/>
  <c r="CJ3355" i="1"/>
  <c r="CK3355" i="1"/>
  <c r="CL3355" i="1"/>
  <c r="CM3355" i="1"/>
  <c r="CN3355" i="1"/>
  <c r="CC3356" i="1"/>
  <c r="CE3356" i="1"/>
  <c r="CF3356" i="1"/>
  <c r="CG3356" i="1"/>
  <c r="CJ3356" i="1"/>
  <c r="CK3356" i="1"/>
  <c r="CL3356" i="1"/>
  <c r="CM3356" i="1"/>
  <c r="CN3356" i="1"/>
  <c r="CC3357" i="1"/>
  <c r="CE3357" i="1"/>
  <c r="CF3357" i="1"/>
  <c r="CG3357" i="1"/>
  <c r="CJ3357" i="1"/>
  <c r="CK3357" i="1"/>
  <c r="CL3357" i="1"/>
  <c r="CM3357" i="1"/>
  <c r="CN3357" i="1"/>
  <c r="CC3358" i="1"/>
  <c r="CE3358" i="1"/>
  <c r="CF3358" i="1"/>
  <c r="CG3358" i="1"/>
  <c r="CJ3358" i="1"/>
  <c r="CK3358" i="1"/>
  <c r="CL3358" i="1"/>
  <c r="CM3358" i="1"/>
  <c r="CN3358" i="1"/>
  <c r="CC3359" i="1"/>
  <c r="CE3359" i="1"/>
  <c r="CF3359" i="1"/>
  <c r="CG3359" i="1"/>
  <c r="CJ3359" i="1"/>
  <c r="CK3359" i="1"/>
  <c r="CL3359" i="1"/>
  <c r="CM3359" i="1"/>
  <c r="CN3359" i="1"/>
  <c r="CC3360" i="1"/>
  <c r="CE3360" i="1"/>
  <c r="CF3360" i="1"/>
  <c r="CG3360" i="1"/>
  <c r="CJ3360" i="1"/>
  <c r="CK3360" i="1"/>
  <c r="CL3360" i="1"/>
  <c r="CM3360" i="1"/>
  <c r="CN3360" i="1"/>
  <c r="CC3361" i="1"/>
  <c r="CE3361" i="1"/>
  <c r="CF3361" i="1"/>
  <c r="CG3361" i="1"/>
  <c r="CJ3361" i="1"/>
  <c r="CK3361" i="1"/>
  <c r="CL3361" i="1"/>
  <c r="CM3361" i="1"/>
  <c r="CN3361" i="1"/>
  <c r="CC3362" i="1"/>
  <c r="CE3362" i="1"/>
  <c r="CF3362" i="1"/>
  <c r="CG3362" i="1"/>
  <c r="CJ3362" i="1"/>
  <c r="CK3362" i="1"/>
  <c r="CL3362" i="1"/>
  <c r="CM3362" i="1"/>
  <c r="CN3362" i="1"/>
  <c r="CC3363" i="1"/>
  <c r="CE3363" i="1"/>
  <c r="CF3363" i="1"/>
  <c r="CG3363" i="1"/>
  <c r="CJ3363" i="1"/>
  <c r="CK3363" i="1"/>
  <c r="CL3363" i="1"/>
  <c r="CM3363" i="1"/>
  <c r="CN3363" i="1"/>
  <c r="CC3364" i="1"/>
  <c r="CE3364" i="1"/>
  <c r="CF3364" i="1"/>
  <c r="CG3364" i="1"/>
  <c r="CJ3364" i="1"/>
  <c r="CK3364" i="1"/>
  <c r="CL3364" i="1"/>
  <c r="CM3364" i="1"/>
  <c r="CN3364" i="1"/>
  <c r="CC3365" i="1"/>
  <c r="CE3365" i="1"/>
  <c r="CF3365" i="1"/>
  <c r="CG3365" i="1"/>
  <c r="CJ3365" i="1"/>
  <c r="CK3365" i="1"/>
  <c r="CL3365" i="1"/>
  <c r="CM3365" i="1"/>
  <c r="CN3365" i="1"/>
  <c r="CC3366" i="1"/>
  <c r="CE3366" i="1"/>
  <c r="CF3366" i="1"/>
  <c r="CG3366" i="1"/>
  <c r="CJ3366" i="1"/>
  <c r="CK3366" i="1"/>
  <c r="CL3366" i="1"/>
  <c r="CM3366" i="1"/>
  <c r="CN3366" i="1"/>
  <c r="CC3367" i="1"/>
  <c r="CE3367" i="1"/>
  <c r="CF3367" i="1"/>
  <c r="CG3367" i="1"/>
  <c r="CJ3367" i="1"/>
  <c r="CK3367" i="1"/>
  <c r="CL3367" i="1"/>
  <c r="CM3367" i="1"/>
  <c r="CN3367" i="1"/>
  <c r="CC3368" i="1"/>
  <c r="CE3368" i="1"/>
  <c r="CF3368" i="1"/>
  <c r="CG3368" i="1"/>
  <c r="CJ3368" i="1"/>
  <c r="CK3368" i="1"/>
  <c r="CL3368" i="1"/>
  <c r="CM3368" i="1"/>
  <c r="CN3368" i="1"/>
  <c r="CC3369" i="1"/>
  <c r="CE3369" i="1"/>
  <c r="CF3369" i="1"/>
  <c r="CG3369" i="1"/>
  <c r="CJ3369" i="1"/>
  <c r="CK3369" i="1"/>
  <c r="CL3369" i="1"/>
  <c r="CM3369" i="1"/>
  <c r="CN3369" i="1"/>
  <c r="CC3370" i="1"/>
  <c r="CE3370" i="1"/>
  <c r="CF3370" i="1"/>
  <c r="CG3370" i="1"/>
  <c r="CJ3370" i="1"/>
  <c r="CK3370" i="1"/>
  <c r="CL3370" i="1"/>
  <c r="CM3370" i="1"/>
  <c r="CN3370" i="1"/>
  <c r="CC3371" i="1"/>
  <c r="CE3371" i="1"/>
  <c r="CF3371" i="1"/>
  <c r="CG3371" i="1"/>
  <c r="CJ3371" i="1"/>
  <c r="CK3371" i="1"/>
  <c r="CL3371" i="1"/>
  <c r="CM3371" i="1"/>
  <c r="CN3371" i="1"/>
  <c r="CC3372" i="1"/>
  <c r="CE3372" i="1"/>
  <c r="CF3372" i="1"/>
  <c r="CG3372" i="1"/>
  <c r="CJ3372" i="1"/>
  <c r="CK3372" i="1"/>
  <c r="CL3372" i="1"/>
  <c r="CM3372" i="1"/>
  <c r="CN3372" i="1"/>
  <c r="CC3373" i="1"/>
  <c r="CE3373" i="1"/>
  <c r="CF3373" i="1"/>
  <c r="CG3373" i="1"/>
  <c r="CJ3373" i="1"/>
  <c r="CK3373" i="1"/>
  <c r="CL3373" i="1"/>
  <c r="CM3373" i="1"/>
  <c r="CN3373" i="1"/>
  <c r="CC3374" i="1"/>
  <c r="CE3374" i="1"/>
  <c r="CF3374" i="1"/>
  <c r="CG3374" i="1"/>
  <c r="CJ3374" i="1"/>
  <c r="CK3374" i="1"/>
  <c r="CL3374" i="1"/>
  <c r="CM3374" i="1"/>
  <c r="CN3374" i="1"/>
  <c r="CC3375" i="1"/>
  <c r="CE3375" i="1"/>
  <c r="CF3375" i="1"/>
  <c r="CG3375" i="1"/>
  <c r="CJ3375" i="1"/>
  <c r="CK3375" i="1"/>
  <c r="CL3375" i="1"/>
  <c r="CM3375" i="1"/>
  <c r="CN3375" i="1"/>
  <c r="CC3376" i="1"/>
  <c r="CE3376" i="1"/>
  <c r="CF3376" i="1"/>
  <c r="CG3376" i="1"/>
  <c r="CJ3376" i="1"/>
  <c r="CK3376" i="1"/>
  <c r="CL3376" i="1"/>
  <c r="CM3376" i="1"/>
  <c r="CN3376" i="1"/>
  <c r="CC3377" i="1"/>
  <c r="CE3377" i="1"/>
  <c r="CF3377" i="1"/>
  <c r="CG3377" i="1"/>
  <c r="CJ3377" i="1"/>
  <c r="CK3377" i="1"/>
  <c r="CL3377" i="1"/>
  <c r="CM3377" i="1"/>
  <c r="CN3377" i="1"/>
  <c r="CC3378" i="1"/>
  <c r="CE3378" i="1"/>
  <c r="CF3378" i="1"/>
  <c r="CG3378" i="1"/>
  <c r="CJ3378" i="1"/>
  <c r="CK3378" i="1"/>
  <c r="CL3378" i="1"/>
  <c r="CM3378" i="1"/>
  <c r="CN3378" i="1"/>
  <c r="CC3379" i="1"/>
  <c r="CE3379" i="1"/>
  <c r="CF3379" i="1"/>
  <c r="CG3379" i="1"/>
  <c r="CJ3379" i="1"/>
  <c r="CK3379" i="1"/>
  <c r="CL3379" i="1"/>
  <c r="CM3379" i="1"/>
  <c r="CN3379" i="1"/>
  <c r="CC3380" i="1"/>
  <c r="CE3380" i="1"/>
  <c r="CF3380" i="1"/>
  <c r="CG3380" i="1"/>
  <c r="CJ3380" i="1"/>
  <c r="CK3380" i="1"/>
  <c r="CL3380" i="1"/>
  <c r="CM3380" i="1"/>
  <c r="CN3380" i="1"/>
  <c r="CC3381" i="1"/>
  <c r="CE3381" i="1"/>
  <c r="CF3381" i="1"/>
  <c r="CG3381" i="1"/>
  <c r="CJ3381" i="1"/>
  <c r="CK3381" i="1"/>
  <c r="CL3381" i="1"/>
  <c r="CM3381" i="1"/>
  <c r="CN3381" i="1"/>
  <c r="CC3382" i="1"/>
  <c r="CE3382" i="1"/>
  <c r="CF3382" i="1"/>
  <c r="CG3382" i="1"/>
  <c r="CJ3382" i="1"/>
  <c r="CK3382" i="1"/>
  <c r="CL3382" i="1"/>
  <c r="CM3382" i="1"/>
  <c r="CN3382" i="1"/>
  <c r="CC3383" i="1"/>
  <c r="CE3383" i="1"/>
  <c r="CF3383" i="1"/>
  <c r="CG3383" i="1"/>
  <c r="CJ3383" i="1"/>
  <c r="CK3383" i="1"/>
  <c r="CL3383" i="1"/>
  <c r="CM3383" i="1"/>
  <c r="CN3383" i="1"/>
  <c r="CC3384" i="1"/>
  <c r="CE3384" i="1"/>
  <c r="CF3384" i="1"/>
  <c r="CG3384" i="1"/>
  <c r="CJ3384" i="1"/>
  <c r="CK3384" i="1"/>
  <c r="CL3384" i="1"/>
  <c r="CM3384" i="1"/>
  <c r="CN3384" i="1"/>
  <c r="CC3385" i="1"/>
  <c r="CE3385" i="1"/>
  <c r="CF3385" i="1"/>
  <c r="CG3385" i="1"/>
  <c r="CJ3385" i="1"/>
  <c r="CK3385" i="1"/>
  <c r="CL3385" i="1"/>
  <c r="CM3385" i="1"/>
  <c r="CN3385" i="1"/>
  <c r="CC3386" i="1"/>
  <c r="CE3386" i="1"/>
  <c r="CF3386" i="1"/>
  <c r="CG3386" i="1"/>
  <c r="CJ3386" i="1"/>
  <c r="CK3386" i="1"/>
  <c r="CL3386" i="1"/>
  <c r="CM3386" i="1"/>
  <c r="CN3386" i="1"/>
  <c r="CC3387" i="1"/>
  <c r="CE3387" i="1"/>
  <c r="CF3387" i="1"/>
  <c r="CG3387" i="1"/>
  <c r="CJ3387" i="1"/>
  <c r="CK3387" i="1"/>
  <c r="CL3387" i="1"/>
  <c r="CM3387" i="1"/>
  <c r="CN3387" i="1"/>
  <c r="CC3388" i="1"/>
  <c r="CE3388" i="1"/>
  <c r="CF3388" i="1"/>
  <c r="CG3388" i="1"/>
  <c r="CJ3388" i="1"/>
  <c r="CK3388" i="1"/>
  <c r="CL3388" i="1"/>
  <c r="CM3388" i="1"/>
  <c r="CN3388" i="1"/>
  <c r="CC3389" i="1"/>
  <c r="CE3389" i="1"/>
  <c r="CF3389" i="1"/>
  <c r="CG3389" i="1"/>
  <c r="CJ3389" i="1"/>
  <c r="CK3389" i="1"/>
  <c r="CL3389" i="1"/>
  <c r="CM3389" i="1"/>
  <c r="CN3389" i="1"/>
  <c r="CC3390" i="1"/>
  <c r="CE3390" i="1"/>
  <c r="CF3390" i="1"/>
  <c r="CG3390" i="1"/>
  <c r="CJ3390" i="1"/>
  <c r="CK3390" i="1"/>
  <c r="CL3390" i="1"/>
  <c r="CM3390" i="1"/>
  <c r="CN3390" i="1"/>
  <c r="CC3391" i="1"/>
  <c r="CE3391" i="1"/>
  <c r="CF3391" i="1"/>
  <c r="CG3391" i="1"/>
  <c r="CJ3391" i="1"/>
  <c r="CK3391" i="1"/>
  <c r="CL3391" i="1"/>
  <c r="CM3391" i="1"/>
  <c r="CN3391" i="1"/>
  <c r="CC3392" i="1"/>
  <c r="CE3392" i="1"/>
  <c r="CF3392" i="1"/>
  <c r="CG3392" i="1"/>
  <c r="CJ3392" i="1"/>
  <c r="CK3392" i="1"/>
  <c r="CL3392" i="1"/>
  <c r="CM3392" i="1"/>
  <c r="CN3392" i="1"/>
  <c r="CC3393" i="1"/>
  <c r="CE3393" i="1"/>
  <c r="CF3393" i="1"/>
  <c r="CG3393" i="1"/>
  <c r="CJ3393" i="1"/>
  <c r="CK3393" i="1"/>
  <c r="CL3393" i="1"/>
  <c r="CM3393" i="1"/>
  <c r="CN3393" i="1"/>
  <c r="CC3394" i="1"/>
  <c r="CE3394" i="1"/>
  <c r="CF3394" i="1"/>
  <c r="CG3394" i="1"/>
  <c r="CJ3394" i="1"/>
  <c r="CK3394" i="1"/>
  <c r="CL3394" i="1"/>
  <c r="CM3394" i="1"/>
  <c r="CN3394" i="1"/>
  <c r="CC3395" i="1"/>
  <c r="CE3395" i="1"/>
  <c r="CF3395" i="1"/>
  <c r="CG3395" i="1"/>
  <c r="CJ3395" i="1"/>
  <c r="CK3395" i="1"/>
  <c r="CL3395" i="1"/>
  <c r="CM3395" i="1"/>
  <c r="CN3395" i="1"/>
  <c r="CC3396" i="1"/>
  <c r="CE3396" i="1"/>
  <c r="CF3396" i="1"/>
  <c r="CG3396" i="1"/>
  <c r="CJ3396" i="1"/>
  <c r="CK3396" i="1"/>
  <c r="CL3396" i="1"/>
  <c r="CM3396" i="1"/>
  <c r="CN3396" i="1"/>
  <c r="CC3397" i="1"/>
  <c r="CE3397" i="1"/>
  <c r="CF3397" i="1"/>
  <c r="CG3397" i="1"/>
  <c r="CJ3397" i="1"/>
  <c r="CK3397" i="1"/>
  <c r="CL3397" i="1"/>
  <c r="CM3397" i="1"/>
  <c r="CN3397" i="1"/>
  <c r="CC3398" i="1"/>
  <c r="CE3398" i="1"/>
  <c r="CF3398" i="1"/>
  <c r="CG3398" i="1"/>
  <c r="CJ3398" i="1"/>
  <c r="CK3398" i="1"/>
  <c r="CL3398" i="1"/>
  <c r="CM3398" i="1"/>
  <c r="CN3398" i="1"/>
  <c r="CC3399" i="1"/>
  <c r="CE3399" i="1"/>
  <c r="CF3399" i="1"/>
  <c r="CG3399" i="1"/>
  <c r="CJ3399" i="1"/>
  <c r="CK3399" i="1"/>
  <c r="CL3399" i="1"/>
  <c r="CM3399" i="1"/>
  <c r="CN3399" i="1"/>
  <c r="CC3400" i="1"/>
  <c r="CE3400" i="1"/>
  <c r="CF3400" i="1"/>
  <c r="CG3400" i="1"/>
  <c r="CJ3400" i="1"/>
  <c r="CK3400" i="1"/>
  <c r="CL3400" i="1"/>
  <c r="CM3400" i="1"/>
  <c r="CN3400" i="1"/>
  <c r="CC3401" i="1"/>
  <c r="CE3401" i="1"/>
  <c r="CF3401" i="1"/>
  <c r="CG3401" i="1"/>
  <c r="CJ3401" i="1"/>
  <c r="CK3401" i="1"/>
  <c r="CL3401" i="1"/>
  <c r="CM3401" i="1"/>
  <c r="CN3401" i="1"/>
  <c r="CC3402" i="1"/>
  <c r="CE3402" i="1"/>
  <c r="CF3402" i="1"/>
  <c r="CG3402" i="1"/>
  <c r="CJ3402" i="1"/>
  <c r="CK3402" i="1"/>
  <c r="CL3402" i="1"/>
  <c r="CM3402" i="1"/>
  <c r="CN3402" i="1"/>
  <c r="CC3403" i="1"/>
  <c r="CE3403" i="1"/>
  <c r="CF3403" i="1"/>
  <c r="CG3403" i="1"/>
  <c r="CJ3403" i="1"/>
  <c r="CK3403" i="1"/>
  <c r="CL3403" i="1"/>
  <c r="CM3403" i="1"/>
  <c r="CN3403" i="1"/>
  <c r="CC3404" i="1"/>
  <c r="CE3404" i="1"/>
  <c r="CF3404" i="1"/>
  <c r="CG3404" i="1"/>
  <c r="CJ3404" i="1"/>
  <c r="CK3404" i="1"/>
  <c r="CL3404" i="1"/>
  <c r="CM3404" i="1"/>
  <c r="CN3404" i="1"/>
  <c r="CC3405" i="1"/>
  <c r="CE3405" i="1"/>
  <c r="CF3405" i="1"/>
  <c r="CG3405" i="1"/>
  <c r="CJ3405" i="1"/>
  <c r="CK3405" i="1"/>
  <c r="CL3405" i="1"/>
  <c r="CM3405" i="1"/>
  <c r="CN3405" i="1"/>
  <c r="CC3406" i="1"/>
  <c r="CE3406" i="1"/>
  <c r="CF3406" i="1"/>
  <c r="CG3406" i="1"/>
  <c r="CJ3406" i="1"/>
  <c r="CK3406" i="1"/>
  <c r="CL3406" i="1"/>
  <c r="CM3406" i="1"/>
  <c r="CN3406" i="1"/>
  <c r="CC3407" i="1"/>
  <c r="CE3407" i="1"/>
  <c r="CF3407" i="1"/>
  <c r="CG3407" i="1"/>
  <c r="CJ3407" i="1"/>
  <c r="CK3407" i="1"/>
  <c r="CL3407" i="1"/>
  <c r="CM3407" i="1"/>
  <c r="CN3407" i="1"/>
  <c r="CC3408" i="1"/>
  <c r="CE3408" i="1"/>
  <c r="CF3408" i="1"/>
  <c r="CG3408" i="1"/>
  <c r="CJ3408" i="1"/>
  <c r="CK3408" i="1"/>
  <c r="CL3408" i="1"/>
  <c r="CM3408" i="1"/>
  <c r="CN3408" i="1"/>
  <c r="CC3409" i="1"/>
  <c r="CE3409" i="1"/>
  <c r="CF3409" i="1"/>
  <c r="CG3409" i="1"/>
  <c r="CJ3409" i="1"/>
  <c r="CK3409" i="1"/>
  <c r="CL3409" i="1"/>
  <c r="CM3409" i="1"/>
  <c r="CN3409" i="1"/>
  <c r="CC3410" i="1"/>
  <c r="CE3410" i="1"/>
  <c r="CF3410" i="1"/>
  <c r="CG3410" i="1"/>
  <c r="CJ3410" i="1"/>
  <c r="CK3410" i="1"/>
  <c r="CL3410" i="1"/>
  <c r="CM3410" i="1"/>
  <c r="CN3410" i="1"/>
  <c r="CC3411" i="1"/>
  <c r="CE3411" i="1"/>
  <c r="CF3411" i="1"/>
  <c r="CG3411" i="1"/>
  <c r="CJ3411" i="1"/>
  <c r="CK3411" i="1"/>
  <c r="CL3411" i="1"/>
  <c r="CM3411" i="1"/>
  <c r="CN3411" i="1"/>
  <c r="CC3412" i="1"/>
  <c r="CE3412" i="1"/>
  <c r="CF3412" i="1"/>
  <c r="CG3412" i="1"/>
  <c r="CJ3412" i="1"/>
  <c r="CK3412" i="1"/>
  <c r="CL3412" i="1"/>
  <c r="CM3412" i="1"/>
  <c r="CN3412" i="1"/>
  <c r="CC3413" i="1"/>
  <c r="CE3413" i="1"/>
  <c r="CF3413" i="1"/>
  <c r="CG3413" i="1"/>
  <c r="CJ3413" i="1"/>
  <c r="CK3413" i="1"/>
  <c r="CL3413" i="1"/>
  <c r="CM3413" i="1"/>
  <c r="CN3413" i="1"/>
  <c r="CC3414" i="1"/>
  <c r="CE3414" i="1"/>
  <c r="CF3414" i="1"/>
  <c r="CG3414" i="1"/>
  <c r="CJ3414" i="1"/>
  <c r="CK3414" i="1"/>
  <c r="CL3414" i="1"/>
  <c r="CM3414" i="1"/>
  <c r="CN3414" i="1"/>
  <c r="CC3415" i="1"/>
  <c r="CE3415" i="1"/>
  <c r="CF3415" i="1"/>
  <c r="CG3415" i="1"/>
  <c r="CJ3415" i="1"/>
  <c r="CK3415" i="1"/>
  <c r="CL3415" i="1"/>
  <c r="CM3415" i="1"/>
  <c r="CN3415" i="1"/>
  <c r="CC3416" i="1"/>
  <c r="CE3416" i="1"/>
  <c r="CF3416" i="1"/>
  <c r="CG3416" i="1"/>
  <c r="CJ3416" i="1"/>
  <c r="CK3416" i="1"/>
  <c r="CL3416" i="1"/>
  <c r="CM3416" i="1"/>
  <c r="CN3416" i="1"/>
  <c r="CC3417" i="1"/>
  <c r="CE3417" i="1"/>
  <c r="CF3417" i="1"/>
  <c r="CG3417" i="1"/>
  <c r="CJ3417" i="1"/>
  <c r="CK3417" i="1"/>
  <c r="CL3417" i="1"/>
  <c r="CM3417" i="1"/>
  <c r="CN3417" i="1"/>
  <c r="CC3418" i="1"/>
  <c r="CE3418" i="1"/>
  <c r="CF3418" i="1"/>
  <c r="CG3418" i="1"/>
  <c r="CJ3418" i="1"/>
  <c r="CK3418" i="1"/>
  <c r="CL3418" i="1"/>
  <c r="CM3418" i="1"/>
  <c r="CN3418" i="1"/>
  <c r="CC3419" i="1"/>
  <c r="CE3419" i="1"/>
  <c r="CF3419" i="1"/>
  <c r="CG3419" i="1"/>
  <c r="CJ3419" i="1"/>
  <c r="CK3419" i="1"/>
  <c r="CL3419" i="1"/>
  <c r="CM3419" i="1"/>
  <c r="CN3419" i="1"/>
  <c r="CC3420" i="1"/>
  <c r="CE3420" i="1"/>
  <c r="CF3420" i="1"/>
  <c r="CG3420" i="1"/>
  <c r="CJ3420" i="1"/>
  <c r="CK3420" i="1"/>
  <c r="CL3420" i="1"/>
  <c r="CM3420" i="1"/>
  <c r="CN3420" i="1"/>
  <c r="CC3421" i="1"/>
  <c r="CE3421" i="1"/>
  <c r="CF3421" i="1"/>
  <c r="CG3421" i="1"/>
  <c r="CJ3421" i="1"/>
  <c r="CK3421" i="1"/>
  <c r="CL3421" i="1"/>
  <c r="CM3421" i="1"/>
  <c r="CN3421" i="1"/>
  <c r="CC3422" i="1"/>
  <c r="CE3422" i="1"/>
  <c r="CF3422" i="1"/>
  <c r="CG3422" i="1"/>
  <c r="CJ3422" i="1"/>
  <c r="CK3422" i="1"/>
  <c r="CL3422" i="1"/>
  <c r="CM3422" i="1"/>
  <c r="CN3422" i="1"/>
  <c r="CC3423" i="1"/>
  <c r="CE3423" i="1"/>
  <c r="CF3423" i="1"/>
  <c r="CG3423" i="1"/>
  <c r="CJ3423" i="1"/>
  <c r="CK3423" i="1"/>
  <c r="CL3423" i="1"/>
  <c r="CM3423" i="1"/>
  <c r="CN3423" i="1"/>
  <c r="CC3424" i="1"/>
  <c r="CE3424" i="1"/>
  <c r="CF3424" i="1"/>
  <c r="CG3424" i="1"/>
  <c r="CJ3424" i="1"/>
  <c r="CK3424" i="1"/>
  <c r="CL3424" i="1"/>
  <c r="CM3424" i="1"/>
  <c r="CN3424" i="1"/>
  <c r="CC3425" i="1"/>
  <c r="CE3425" i="1"/>
  <c r="CF3425" i="1"/>
  <c r="CG3425" i="1"/>
  <c r="CJ3425" i="1"/>
  <c r="CK3425" i="1"/>
  <c r="CL3425" i="1"/>
  <c r="CM3425" i="1"/>
  <c r="CN3425" i="1"/>
  <c r="CC3426" i="1"/>
  <c r="CE3426" i="1"/>
  <c r="CF3426" i="1"/>
  <c r="CG3426" i="1"/>
  <c r="CJ3426" i="1"/>
  <c r="CK3426" i="1"/>
  <c r="CL3426" i="1"/>
  <c r="CM3426" i="1"/>
  <c r="CN3426" i="1"/>
  <c r="CC3427" i="1"/>
  <c r="CE3427" i="1"/>
  <c r="CF3427" i="1"/>
  <c r="CG3427" i="1"/>
  <c r="CJ3427" i="1"/>
  <c r="CK3427" i="1"/>
  <c r="CL3427" i="1"/>
  <c r="CM3427" i="1"/>
  <c r="CN3427" i="1"/>
  <c r="CC3428" i="1"/>
  <c r="CE3428" i="1"/>
  <c r="CF3428" i="1"/>
  <c r="CG3428" i="1"/>
  <c r="CJ3428" i="1"/>
  <c r="CK3428" i="1"/>
  <c r="CL3428" i="1"/>
  <c r="CM3428" i="1"/>
  <c r="CN3428" i="1"/>
  <c r="CC3429" i="1"/>
  <c r="CE3429" i="1"/>
  <c r="CF3429" i="1"/>
  <c r="CG3429" i="1"/>
  <c r="CJ3429" i="1"/>
  <c r="CK3429" i="1"/>
  <c r="CL3429" i="1"/>
  <c r="CM3429" i="1"/>
  <c r="CN3429" i="1"/>
  <c r="CC3430" i="1"/>
  <c r="CE3430" i="1"/>
  <c r="CF3430" i="1"/>
  <c r="CG3430" i="1"/>
  <c r="CJ3430" i="1"/>
  <c r="CK3430" i="1"/>
  <c r="CL3430" i="1"/>
  <c r="CM3430" i="1"/>
  <c r="CN3430" i="1"/>
  <c r="CC3431" i="1"/>
  <c r="CE3431" i="1"/>
  <c r="CF3431" i="1"/>
  <c r="CG3431" i="1"/>
  <c r="CJ3431" i="1"/>
  <c r="CK3431" i="1"/>
  <c r="CL3431" i="1"/>
  <c r="CM3431" i="1"/>
  <c r="CN3431" i="1"/>
  <c r="CC3432" i="1"/>
  <c r="CE3432" i="1"/>
  <c r="CF3432" i="1"/>
  <c r="CG3432" i="1"/>
  <c r="CJ3432" i="1"/>
  <c r="CK3432" i="1"/>
  <c r="CL3432" i="1"/>
  <c r="CM3432" i="1"/>
  <c r="CN3432" i="1"/>
  <c r="CC3433" i="1"/>
  <c r="CE3433" i="1"/>
  <c r="CF3433" i="1"/>
  <c r="CG3433" i="1"/>
  <c r="CJ3433" i="1"/>
  <c r="CK3433" i="1"/>
  <c r="CL3433" i="1"/>
  <c r="CM3433" i="1"/>
  <c r="CN3433" i="1"/>
  <c r="CC3434" i="1"/>
  <c r="CE3434" i="1"/>
  <c r="CF3434" i="1"/>
  <c r="CG3434" i="1"/>
  <c r="CJ3434" i="1"/>
  <c r="CK3434" i="1"/>
  <c r="CL3434" i="1"/>
  <c r="CM3434" i="1"/>
  <c r="CN3434" i="1"/>
  <c r="CC3435" i="1"/>
  <c r="CE3435" i="1"/>
  <c r="CF3435" i="1"/>
  <c r="CG3435" i="1"/>
  <c r="CJ3435" i="1"/>
  <c r="CK3435" i="1"/>
  <c r="CL3435" i="1"/>
  <c r="CM3435" i="1"/>
  <c r="CN3435" i="1"/>
  <c r="CC3436" i="1"/>
  <c r="CE3436" i="1"/>
  <c r="CF3436" i="1"/>
  <c r="CG3436" i="1"/>
  <c r="CJ3436" i="1"/>
  <c r="CK3436" i="1"/>
  <c r="CL3436" i="1"/>
  <c r="CM3436" i="1"/>
  <c r="CN3436" i="1"/>
  <c r="CC3437" i="1"/>
  <c r="CE3437" i="1"/>
  <c r="CF3437" i="1"/>
  <c r="CG3437" i="1"/>
  <c r="CJ3437" i="1"/>
  <c r="CK3437" i="1"/>
  <c r="CL3437" i="1"/>
  <c r="CM3437" i="1"/>
  <c r="CN3437" i="1"/>
  <c r="CC3438" i="1"/>
  <c r="CE3438" i="1"/>
  <c r="CF3438" i="1"/>
  <c r="CG3438" i="1"/>
  <c r="CJ3438" i="1"/>
  <c r="CK3438" i="1"/>
  <c r="CL3438" i="1"/>
  <c r="CM3438" i="1"/>
  <c r="CN3438" i="1"/>
  <c r="CC3439" i="1"/>
  <c r="CE3439" i="1"/>
  <c r="CF3439" i="1"/>
  <c r="CG3439" i="1"/>
  <c r="CJ3439" i="1"/>
  <c r="CK3439" i="1"/>
  <c r="CL3439" i="1"/>
  <c r="CM3439" i="1"/>
  <c r="CN3439" i="1"/>
  <c r="CC3440" i="1"/>
  <c r="CE3440" i="1"/>
  <c r="CF3440" i="1"/>
  <c r="CG3440" i="1"/>
  <c r="CJ3440" i="1"/>
  <c r="CK3440" i="1"/>
  <c r="CL3440" i="1"/>
  <c r="CM3440" i="1"/>
  <c r="CN3440" i="1"/>
  <c r="CC3441" i="1"/>
  <c r="CE3441" i="1"/>
  <c r="CF3441" i="1"/>
  <c r="CG3441" i="1"/>
  <c r="CJ3441" i="1"/>
  <c r="CK3441" i="1"/>
  <c r="CL3441" i="1"/>
  <c r="CM3441" i="1"/>
  <c r="CN3441" i="1"/>
  <c r="CC3442" i="1"/>
  <c r="CE3442" i="1"/>
  <c r="CF3442" i="1"/>
  <c r="CG3442" i="1"/>
  <c r="CJ3442" i="1"/>
  <c r="CK3442" i="1"/>
  <c r="CL3442" i="1"/>
  <c r="CM3442" i="1"/>
  <c r="CN3442" i="1"/>
  <c r="CC3443" i="1"/>
  <c r="CE3443" i="1"/>
  <c r="CF3443" i="1"/>
  <c r="CG3443" i="1"/>
  <c r="CJ3443" i="1"/>
  <c r="CK3443" i="1"/>
  <c r="CL3443" i="1"/>
  <c r="CM3443" i="1"/>
  <c r="CN3443" i="1"/>
  <c r="CC3444" i="1"/>
  <c r="CE3444" i="1"/>
  <c r="CF3444" i="1"/>
  <c r="CG3444" i="1"/>
  <c r="CJ3444" i="1"/>
  <c r="CK3444" i="1"/>
  <c r="CL3444" i="1"/>
  <c r="CM3444" i="1"/>
  <c r="CN3444" i="1"/>
  <c r="CC3445" i="1"/>
  <c r="CE3445" i="1"/>
  <c r="CF3445" i="1"/>
  <c r="CG3445" i="1"/>
  <c r="CJ3445" i="1"/>
  <c r="CK3445" i="1"/>
  <c r="CL3445" i="1"/>
  <c r="CM3445" i="1"/>
  <c r="CN3445" i="1"/>
  <c r="CC3446" i="1"/>
  <c r="CE3446" i="1"/>
  <c r="CF3446" i="1"/>
  <c r="CG3446" i="1"/>
  <c r="CJ3446" i="1"/>
  <c r="CK3446" i="1"/>
  <c r="CL3446" i="1"/>
  <c r="CM3446" i="1"/>
  <c r="CN3446" i="1"/>
  <c r="CC3447" i="1"/>
  <c r="CE3447" i="1"/>
  <c r="CF3447" i="1"/>
  <c r="CG3447" i="1"/>
  <c r="CJ3447" i="1"/>
  <c r="CK3447" i="1"/>
  <c r="CL3447" i="1"/>
  <c r="CM3447" i="1"/>
  <c r="CN3447" i="1"/>
  <c r="CC3448" i="1"/>
  <c r="CE3448" i="1"/>
  <c r="CF3448" i="1"/>
  <c r="CG3448" i="1"/>
  <c r="CJ3448" i="1"/>
  <c r="CK3448" i="1"/>
  <c r="CL3448" i="1"/>
  <c r="CM3448" i="1"/>
  <c r="CN3448" i="1"/>
  <c r="CC3449" i="1"/>
  <c r="CE3449" i="1"/>
  <c r="CF3449" i="1"/>
  <c r="CG3449" i="1"/>
  <c r="CJ3449" i="1"/>
  <c r="CK3449" i="1"/>
  <c r="CL3449" i="1"/>
  <c r="CM3449" i="1"/>
  <c r="CN3449" i="1"/>
  <c r="CC3450" i="1"/>
  <c r="CE3450" i="1"/>
  <c r="CF3450" i="1"/>
  <c r="CG3450" i="1"/>
  <c r="CJ3450" i="1"/>
  <c r="CK3450" i="1"/>
  <c r="CL3450" i="1"/>
  <c r="CM3450" i="1"/>
  <c r="CN3450" i="1"/>
  <c r="CC3451" i="1"/>
  <c r="CE3451" i="1"/>
  <c r="CF3451" i="1"/>
  <c r="CG3451" i="1"/>
  <c r="CJ3451" i="1"/>
  <c r="CK3451" i="1"/>
  <c r="CL3451" i="1"/>
  <c r="CM3451" i="1"/>
  <c r="CN3451" i="1"/>
  <c r="CC3452" i="1"/>
  <c r="CE3452" i="1"/>
  <c r="CF3452" i="1"/>
  <c r="CG3452" i="1"/>
  <c r="CJ3452" i="1"/>
  <c r="CK3452" i="1"/>
  <c r="CL3452" i="1"/>
  <c r="CM3452" i="1"/>
  <c r="CN3452" i="1"/>
  <c r="CC3453" i="1"/>
  <c r="CE3453" i="1"/>
  <c r="CF3453" i="1"/>
  <c r="CG3453" i="1"/>
  <c r="CJ3453" i="1"/>
  <c r="CK3453" i="1"/>
  <c r="CL3453" i="1"/>
  <c r="CM3453" i="1"/>
  <c r="CN3453" i="1"/>
  <c r="CC3454" i="1"/>
  <c r="CE3454" i="1"/>
  <c r="CF3454" i="1"/>
  <c r="CG3454" i="1"/>
  <c r="CJ3454" i="1"/>
  <c r="CK3454" i="1"/>
  <c r="CL3454" i="1"/>
  <c r="CM3454" i="1"/>
  <c r="CN3454" i="1"/>
  <c r="CC3455" i="1"/>
  <c r="CE3455" i="1"/>
  <c r="CF3455" i="1"/>
  <c r="CG3455" i="1"/>
  <c r="CJ3455" i="1"/>
  <c r="CK3455" i="1"/>
  <c r="CL3455" i="1"/>
  <c r="CM3455" i="1"/>
  <c r="CN3455" i="1"/>
  <c r="CC3456" i="1"/>
  <c r="CE3456" i="1"/>
  <c r="CF3456" i="1"/>
  <c r="CG3456" i="1"/>
  <c r="CJ3456" i="1"/>
  <c r="CK3456" i="1"/>
  <c r="CL3456" i="1"/>
  <c r="CM3456" i="1"/>
  <c r="CN3456" i="1"/>
  <c r="CC3457" i="1"/>
  <c r="CE3457" i="1"/>
  <c r="CF3457" i="1"/>
  <c r="CG3457" i="1"/>
  <c r="CJ3457" i="1"/>
  <c r="CK3457" i="1"/>
  <c r="CL3457" i="1"/>
  <c r="CM3457" i="1"/>
  <c r="CN3457" i="1"/>
  <c r="CC3458" i="1"/>
  <c r="CE3458" i="1"/>
  <c r="CF3458" i="1"/>
  <c r="CG3458" i="1"/>
  <c r="CJ3458" i="1"/>
  <c r="CK3458" i="1"/>
  <c r="CL3458" i="1"/>
  <c r="CM3458" i="1"/>
  <c r="CN3458" i="1"/>
  <c r="CC3459" i="1"/>
  <c r="CE3459" i="1"/>
  <c r="CF3459" i="1"/>
  <c r="CG3459" i="1"/>
  <c r="CJ3459" i="1"/>
  <c r="CK3459" i="1"/>
  <c r="CL3459" i="1"/>
  <c r="CM3459" i="1"/>
  <c r="CN3459" i="1"/>
  <c r="CC3460" i="1"/>
  <c r="CE3460" i="1"/>
  <c r="CF3460" i="1"/>
  <c r="CG3460" i="1"/>
  <c r="CJ3460" i="1"/>
  <c r="CK3460" i="1"/>
  <c r="CL3460" i="1"/>
  <c r="CM3460" i="1"/>
  <c r="CN3460" i="1"/>
  <c r="CC3461" i="1"/>
  <c r="CE3461" i="1"/>
  <c r="CF3461" i="1"/>
  <c r="CG3461" i="1"/>
  <c r="CJ3461" i="1"/>
  <c r="CK3461" i="1"/>
  <c r="CL3461" i="1"/>
  <c r="CM3461" i="1"/>
  <c r="CN3461" i="1"/>
  <c r="CC3462" i="1"/>
  <c r="CE3462" i="1"/>
  <c r="CF3462" i="1"/>
  <c r="CG3462" i="1"/>
  <c r="CJ3462" i="1"/>
  <c r="CK3462" i="1"/>
  <c r="CL3462" i="1"/>
  <c r="CM3462" i="1"/>
  <c r="CN3462" i="1"/>
  <c r="CC3463" i="1"/>
  <c r="CE3463" i="1"/>
  <c r="CF3463" i="1"/>
  <c r="CG3463" i="1"/>
  <c r="CJ3463" i="1"/>
  <c r="CK3463" i="1"/>
  <c r="CL3463" i="1"/>
  <c r="CM3463" i="1"/>
  <c r="CN3463" i="1"/>
  <c r="CC3464" i="1"/>
  <c r="CE3464" i="1"/>
  <c r="CF3464" i="1"/>
  <c r="CG3464" i="1"/>
  <c r="CJ3464" i="1"/>
  <c r="CK3464" i="1"/>
  <c r="CL3464" i="1"/>
  <c r="CM3464" i="1"/>
  <c r="CN3464" i="1"/>
  <c r="CC3465" i="1"/>
  <c r="CE3465" i="1"/>
  <c r="CF3465" i="1"/>
  <c r="CG3465" i="1"/>
  <c r="CJ3465" i="1"/>
  <c r="CK3465" i="1"/>
  <c r="CL3465" i="1"/>
  <c r="CM3465" i="1"/>
  <c r="CN3465" i="1"/>
  <c r="CC3466" i="1"/>
  <c r="CE3466" i="1"/>
  <c r="CF3466" i="1"/>
  <c r="CG3466" i="1"/>
  <c r="CJ3466" i="1"/>
  <c r="CK3466" i="1"/>
  <c r="CL3466" i="1"/>
  <c r="CM3466" i="1"/>
  <c r="CN3466" i="1"/>
  <c r="CC3467" i="1"/>
  <c r="CE3467" i="1"/>
  <c r="CF3467" i="1"/>
  <c r="CG3467" i="1"/>
  <c r="CJ3467" i="1"/>
  <c r="CK3467" i="1"/>
  <c r="CL3467" i="1"/>
  <c r="CM3467" i="1"/>
  <c r="CN3467" i="1"/>
  <c r="CC3468" i="1"/>
  <c r="CE3468" i="1"/>
  <c r="CF3468" i="1"/>
  <c r="CG3468" i="1"/>
  <c r="CJ3468" i="1"/>
  <c r="CK3468" i="1"/>
  <c r="CL3468" i="1"/>
  <c r="CM3468" i="1"/>
  <c r="CN3468" i="1"/>
  <c r="CC3469" i="1"/>
  <c r="CE3469" i="1"/>
  <c r="CF3469" i="1"/>
  <c r="CG3469" i="1"/>
  <c r="CJ3469" i="1"/>
  <c r="CK3469" i="1"/>
  <c r="CL3469" i="1"/>
  <c r="CM3469" i="1"/>
  <c r="CN3469" i="1"/>
  <c r="CC3470" i="1"/>
  <c r="CE3470" i="1"/>
  <c r="CF3470" i="1"/>
  <c r="CG3470" i="1"/>
  <c r="CJ3470" i="1"/>
  <c r="CK3470" i="1"/>
  <c r="CL3470" i="1"/>
  <c r="CM3470" i="1"/>
  <c r="CN3470" i="1"/>
  <c r="CC3471" i="1"/>
  <c r="CE3471" i="1"/>
  <c r="CF3471" i="1"/>
  <c r="CG3471" i="1"/>
  <c r="CJ3471" i="1"/>
  <c r="CK3471" i="1"/>
  <c r="CL3471" i="1"/>
  <c r="CM3471" i="1"/>
  <c r="CN3471" i="1"/>
  <c r="CC3472" i="1"/>
  <c r="CE3472" i="1"/>
  <c r="CF3472" i="1"/>
  <c r="CG3472" i="1"/>
  <c r="CJ3472" i="1"/>
  <c r="CK3472" i="1"/>
  <c r="CL3472" i="1"/>
  <c r="CM3472" i="1"/>
  <c r="CN3472" i="1"/>
  <c r="CC3473" i="1"/>
  <c r="CE3473" i="1"/>
  <c r="CF3473" i="1"/>
  <c r="CG3473" i="1"/>
  <c r="CJ3473" i="1"/>
  <c r="CK3473" i="1"/>
  <c r="CL3473" i="1"/>
  <c r="CM3473" i="1"/>
  <c r="CN3473" i="1"/>
  <c r="CC3474" i="1"/>
  <c r="CE3474" i="1"/>
  <c r="CF3474" i="1"/>
  <c r="CG3474" i="1"/>
  <c r="CJ3474" i="1"/>
  <c r="CK3474" i="1"/>
  <c r="CL3474" i="1"/>
  <c r="CM3474" i="1"/>
  <c r="CN3474" i="1"/>
  <c r="CC3475" i="1"/>
  <c r="CE3475" i="1"/>
  <c r="CF3475" i="1"/>
  <c r="CG3475" i="1"/>
  <c r="CJ3475" i="1"/>
  <c r="CK3475" i="1"/>
  <c r="CL3475" i="1"/>
  <c r="CM3475" i="1"/>
  <c r="CN3475" i="1"/>
  <c r="CC3476" i="1"/>
  <c r="CE3476" i="1"/>
  <c r="CF3476" i="1"/>
  <c r="CG3476" i="1"/>
  <c r="CJ3476" i="1"/>
  <c r="CK3476" i="1"/>
  <c r="CL3476" i="1"/>
  <c r="CM3476" i="1"/>
  <c r="CN3476" i="1"/>
  <c r="CC3477" i="1"/>
  <c r="CE3477" i="1"/>
  <c r="CF3477" i="1"/>
  <c r="CG3477" i="1"/>
  <c r="CJ3477" i="1"/>
  <c r="CK3477" i="1"/>
  <c r="CL3477" i="1"/>
  <c r="CM3477" i="1"/>
  <c r="CN3477" i="1"/>
  <c r="CC3478" i="1"/>
  <c r="CE3478" i="1"/>
  <c r="CF3478" i="1"/>
  <c r="CG3478" i="1"/>
  <c r="CJ3478" i="1"/>
  <c r="CK3478" i="1"/>
  <c r="CL3478" i="1"/>
  <c r="CM3478" i="1"/>
  <c r="CN3478" i="1"/>
  <c r="CC3479" i="1"/>
  <c r="CE3479" i="1"/>
  <c r="CF3479" i="1"/>
  <c r="CG3479" i="1"/>
  <c r="CJ3479" i="1"/>
  <c r="CK3479" i="1"/>
  <c r="CL3479" i="1"/>
  <c r="CM3479" i="1"/>
  <c r="CN3479" i="1"/>
  <c r="CC3480" i="1"/>
  <c r="CE3480" i="1"/>
  <c r="CF3480" i="1"/>
  <c r="CG3480" i="1"/>
  <c r="CJ3480" i="1"/>
  <c r="CK3480" i="1"/>
  <c r="CL3480" i="1"/>
  <c r="CM3480" i="1"/>
  <c r="CN3480" i="1"/>
  <c r="CC3481" i="1"/>
  <c r="CE3481" i="1"/>
  <c r="CF3481" i="1"/>
  <c r="CG3481" i="1"/>
  <c r="CJ3481" i="1"/>
  <c r="CK3481" i="1"/>
  <c r="CL3481" i="1"/>
  <c r="CM3481" i="1"/>
  <c r="CN3481" i="1"/>
  <c r="CC3482" i="1"/>
  <c r="CE3482" i="1"/>
  <c r="CF3482" i="1"/>
  <c r="CG3482" i="1"/>
  <c r="CJ3482" i="1"/>
  <c r="CK3482" i="1"/>
  <c r="CL3482" i="1"/>
  <c r="CM3482" i="1"/>
  <c r="CN3482" i="1"/>
  <c r="CC3483" i="1"/>
  <c r="CE3483" i="1"/>
  <c r="CF3483" i="1"/>
  <c r="CG3483" i="1"/>
  <c r="CJ3483" i="1"/>
  <c r="CK3483" i="1"/>
  <c r="CL3483" i="1"/>
  <c r="CM3483" i="1"/>
  <c r="CN3483" i="1"/>
  <c r="CC3484" i="1"/>
  <c r="CE3484" i="1"/>
  <c r="CF3484" i="1"/>
  <c r="CG3484" i="1"/>
  <c r="CJ3484" i="1"/>
  <c r="CK3484" i="1"/>
  <c r="CL3484" i="1"/>
  <c r="CM3484" i="1"/>
  <c r="CN3484" i="1"/>
  <c r="CC3485" i="1"/>
  <c r="CE3485" i="1"/>
  <c r="CF3485" i="1"/>
  <c r="CG3485" i="1"/>
  <c r="CJ3485" i="1"/>
  <c r="CK3485" i="1"/>
  <c r="CL3485" i="1"/>
  <c r="CM3485" i="1"/>
  <c r="CN3485" i="1"/>
  <c r="CC3486" i="1"/>
  <c r="CE3486" i="1"/>
  <c r="CF3486" i="1"/>
  <c r="CG3486" i="1"/>
  <c r="CJ3486" i="1"/>
  <c r="CK3486" i="1"/>
  <c r="CL3486" i="1"/>
  <c r="CM3486" i="1"/>
  <c r="CN3486" i="1"/>
  <c r="CC3487" i="1"/>
  <c r="CE3487" i="1"/>
  <c r="CF3487" i="1"/>
  <c r="CG3487" i="1"/>
  <c r="CJ3487" i="1"/>
  <c r="CK3487" i="1"/>
  <c r="CL3487" i="1"/>
  <c r="CM3487" i="1"/>
  <c r="CN3487" i="1"/>
  <c r="CC3488" i="1"/>
  <c r="CE3488" i="1"/>
  <c r="CF3488" i="1"/>
  <c r="CG3488" i="1"/>
  <c r="CJ3488" i="1"/>
  <c r="CK3488" i="1"/>
  <c r="CL3488" i="1"/>
  <c r="CM3488" i="1"/>
  <c r="CN3488" i="1"/>
  <c r="CC3489" i="1"/>
  <c r="CE3489" i="1"/>
  <c r="CF3489" i="1"/>
  <c r="CG3489" i="1"/>
  <c r="CJ3489" i="1"/>
  <c r="CK3489" i="1"/>
  <c r="CL3489" i="1"/>
  <c r="CM3489" i="1"/>
  <c r="CN3489" i="1"/>
  <c r="CC3490" i="1"/>
  <c r="CE3490" i="1"/>
  <c r="CF3490" i="1"/>
  <c r="CG3490" i="1"/>
  <c r="CJ3490" i="1"/>
  <c r="CK3490" i="1"/>
  <c r="CL3490" i="1"/>
  <c r="CM3490" i="1"/>
  <c r="CN3490" i="1"/>
  <c r="CC3491" i="1"/>
  <c r="CE3491" i="1"/>
  <c r="CF3491" i="1"/>
  <c r="CG3491" i="1"/>
  <c r="CJ3491" i="1"/>
  <c r="CK3491" i="1"/>
  <c r="CL3491" i="1"/>
  <c r="CM3491" i="1"/>
  <c r="CN3491" i="1"/>
  <c r="CC3492" i="1"/>
  <c r="CE3492" i="1"/>
  <c r="CF3492" i="1"/>
  <c r="CG3492" i="1"/>
  <c r="CJ3492" i="1"/>
  <c r="CK3492" i="1"/>
  <c r="CL3492" i="1"/>
  <c r="CM3492" i="1"/>
  <c r="CN3492" i="1"/>
  <c r="CC3493" i="1"/>
  <c r="CE3493" i="1"/>
  <c r="CF3493" i="1"/>
  <c r="CG3493" i="1"/>
  <c r="CJ3493" i="1"/>
  <c r="CK3493" i="1"/>
  <c r="CL3493" i="1"/>
  <c r="CM3493" i="1"/>
  <c r="CN3493" i="1"/>
  <c r="CC3494" i="1"/>
  <c r="CE3494" i="1"/>
  <c r="CF3494" i="1"/>
  <c r="CG3494" i="1"/>
  <c r="CJ3494" i="1"/>
  <c r="CK3494" i="1"/>
  <c r="CL3494" i="1"/>
  <c r="CM3494" i="1"/>
  <c r="CN3494" i="1"/>
  <c r="CC3495" i="1"/>
  <c r="CE3495" i="1"/>
  <c r="CF3495" i="1"/>
  <c r="CG3495" i="1"/>
  <c r="CJ3495" i="1"/>
  <c r="CK3495" i="1"/>
  <c r="CL3495" i="1"/>
  <c r="CM3495" i="1"/>
  <c r="CN3495" i="1"/>
  <c r="CC3496" i="1"/>
  <c r="CE3496" i="1"/>
  <c r="CF3496" i="1"/>
  <c r="CG3496" i="1"/>
  <c r="CJ3496" i="1"/>
  <c r="CK3496" i="1"/>
  <c r="CL3496" i="1"/>
  <c r="CM3496" i="1"/>
  <c r="CN3496" i="1"/>
  <c r="CC3497" i="1"/>
  <c r="CE3497" i="1"/>
  <c r="CF3497" i="1"/>
  <c r="CG3497" i="1"/>
  <c r="CJ3497" i="1"/>
  <c r="CK3497" i="1"/>
  <c r="CL3497" i="1"/>
  <c r="CM3497" i="1"/>
  <c r="CN3497" i="1"/>
  <c r="CC3498" i="1"/>
  <c r="CE3498" i="1"/>
  <c r="CF3498" i="1"/>
  <c r="CG3498" i="1"/>
  <c r="CJ3498" i="1"/>
  <c r="CK3498" i="1"/>
  <c r="CL3498" i="1"/>
  <c r="CM3498" i="1"/>
  <c r="CN3498" i="1"/>
  <c r="CC3499" i="1"/>
  <c r="CE3499" i="1"/>
  <c r="CF3499" i="1"/>
  <c r="CG3499" i="1"/>
  <c r="CJ3499" i="1"/>
  <c r="CK3499" i="1"/>
  <c r="CL3499" i="1"/>
  <c r="CM3499" i="1"/>
  <c r="CN3499" i="1"/>
  <c r="CC3500" i="1"/>
  <c r="CE3500" i="1"/>
  <c r="CF3500" i="1"/>
  <c r="CG3500" i="1"/>
  <c r="CJ3500" i="1"/>
  <c r="CK3500" i="1"/>
  <c r="CL3500" i="1"/>
  <c r="CM3500" i="1"/>
  <c r="CN3500" i="1"/>
  <c r="CC3501" i="1"/>
  <c r="CE3501" i="1"/>
  <c r="CF3501" i="1"/>
  <c r="CG3501" i="1"/>
  <c r="CJ3501" i="1"/>
  <c r="CK3501" i="1"/>
  <c r="CL3501" i="1"/>
  <c r="CM3501" i="1"/>
  <c r="CN3501" i="1"/>
  <c r="CC3502" i="1"/>
  <c r="CE3502" i="1"/>
  <c r="CF3502" i="1"/>
  <c r="CG3502" i="1"/>
  <c r="CJ3502" i="1"/>
  <c r="CK3502" i="1"/>
  <c r="CL3502" i="1"/>
  <c r="CM3502" i="1"/>
  <c r="CN3502" i="1"/>
  <c r="CC3503" i="1"/>
  <c r="CE3503" i="1"/>
  <c r="CF3503" i="1"/>
  <c r="CG3503" i="1"/>
  <c r="CJ3503" i="1"/>
  <c r="CK3503" i="1"/>
  <c r="CL3503" i="1"/>
  <c r="CM3503" i="1"/>
  <c r="CN3503" i="1"/>
  <c r="CC3504" i="1"/>
  <c r="CE3504" i="1"/>
  <c r="CF3504" i="1"/>
  <c r="CG3504" i="1"/>
  <c r="CJ3504" i="1"/>
  <c r="CK3504" i="1"/>
  <c r="CL3504" i="1"/>
  <c r="CM3504" i="1"/>
  <c r="CN3504" i="1"/>
  <c r="CC3505" i="1"/>
  <c r="CE3505" i="1"/>
  <c r="CF3505" i="1"/>
  <c r="CG3505" i="1"/>
  <c r="CJ3505" i="1"/>
  <c r="CK3505" i="1"/>
  <c r="CL3505" i="1"/>
  <c r="CM3505" i="1"/>
  <c r="CN3505" i="1"/>
  <c r="CC3506" i="1"/>
  <c r="CE3506" i="1"/>
  <c r="CF3506" i="1"/>
  <c r="CG3506" i="1"/>
  <c r="CJ3506" i="1"/>
  <c r="CK3506" i="1"/>
  <c r="CL3506" i="1"/>
  <c r="CM3506" i="1"/>
  <c r="CN3506" i="1"/>
  <c r="CC3507" i="1"/>
  <c r="CE3507" i="1"/>
  <c r="CF3507" i="1"/>
  <c r="CG3507" i="1"/>
  <c r="CJ3507" i="1"/>
  <c r="CK3507" i="1"/>
  <c r="CL3507" i="1"/>
  <c r="CM3507" i="1"/>
  <c r="CN3507" i="1"/>
  <c r="CC3508" i="1"/>
  <c r="CE3508" i="1"/>
  <c r="CF3508" i="1"/>
  <c r="CG3508" i="1"/>
  <c r="CJ3508" i="1"/>
  <c r="CK3508" i="1"/>
  <c r="CL3508" i="1"/>
  <c r="CM3508" i="1"/>
  <c r="CN3508" i="1"/>
  <c r="CC3509" i="1"/>
  <c r="CE3509" i="1"/>
  <c r="CF3509" i="1"/>
  <c r="CG3509" i="1"/>
  <c r="CJ3509" i="1"/>
  <c r="CK3509" i="1"/>
  <c r="CL3509" i="1"/>
  <c r="CM3509" i="1"/>
  <c r="CN3509" i="1"/>
  <c r="CC3510" i="1"/>
  <c r="CE3510" i="1"/>
  <c r="CF3510" i="1"/>
  <c r="CG3510" i="1"/>
  <c r="CJ3510" i="1"/>
  <c r="CK3510" i="1"/>
  <c r="CL3510" i="1"/>
  <c r="CM3510" i="1"/>
  <c r="CN3510" i="1"/>
  <c r="CC3511" i="1"/>
  <c r="CE3511" i="1"/>
  <c r="CF3511" i="1"/>
  <c r="CG3511" i="1"/>
  <c r="CJ3511" i="1"/>
  <c r="CK3511" i="1"/>
  <c r="CL3511" i="1"/>
  <c r="CM3511" i="1"/>
  <c r="CN3511" i="1"/>
  <c r="CC3512" i="1"/>
  <c r="CE3512" i="1"/>
  <c r="CF3512" i="1"/>
  <c r="CG3512" i="1"/>
  <c r="CJ3512" i="1"/>
  <c r="CK3512" i="1"/>
  <c r="CL3512" i="1"/>
  <c r="CM3512" i="1"/>
  <c r="CN3512" i="1"/>
  <c r="CC3513" i="1"/>
  <c r="CE3513" i="1"/>
  <c r="CF3513" i="1"/>
  <c r="CG3513" i="1"/>
  <c r="CJ3513" i="1"/>
  <c r="CK3513" i="1"/>
  <c r="CL3513" i="1"/>
  <c r="CM3513" i="1"/>
  <c r="CN3513" i="1"/>
  <c r="CC3514" i="1"/>
  <c r="CE3514" i="1"/>
  <c r="CF3514" i="1"/>
  <c r="CG3514" i="1"/>
  <c r="CJ3514" i="1"/>
  <c r="CK3514" i="1"/>
  <c r="CL3514" i="1"/>
  <c r="CM3514" i="1"/>
  <c r="CN3514" i="1"/>
  <c r="CC3515" i="1"/>
  <c r="CE3515" i="1"/>
  <c r="CF3515" i="1"/>
  <c r="CG3515" i="1"/>
  <c r="CJ3515" i="1"/>
  <c r="CK3515" i="1"/>
  <c r="CL3515" i="1"/>
  <c r="CM3515" i="1"/>
  <c r="CN3515" i="1"/>
  <c r="CC3516" i="1"/>
  <c r="CE3516" i="1"/>
  <c r="CF3516" i="1"/>
  <c r="CG3516" i="1"/>
  <c r="CJ3516" i="1"/>
  <c r="CK3516" i="1"/>
  <c r="CL3516" i="1"/>
  <c r="CM3516" i="1"/>
  <c r="CN3516" i="1"/>
  <c r="CC3517" i="1"/>
  <c r="CE3517" i="1"/>
  <c r="CF3517" i="1"/>
  <c r="CG3517" i="1"/>
  <c r="CJ3517" i="1"/>
  <c r="CK3517" i="1"/>
  <c r="CL3517" i="1"/>
  <c r="CM3517" i="1"/>
  <c r="CN3517" i="1"/>
  <c r="CC3518" i="1"/>
  <c r="CE3518" i="1"/>
  <c r="CF3518" i="1"/>
  <c r="CG3518" i="1"/>
  <c r="CJ3518" i="1"/>
  <c r="CK3518" i="1"/>
  <c r="CL3518" i="1"/>
  <c r="CM3518" i="1"/>
  <c r="CN3518" i="1"/>
  <c r="CC3519" i="1"/>
  <c r="CE3519" i="1"/>
  <c r="CF3519" i="1"/>
  <c r="CG3519" i="1"/>
  <c r="CJ3519" i="1"/>
  <c r="CK3519" i="1"/>
  <c r="CL3519" i="1"/>
  <c r="CM3519" i="1"/>
  <c r="CN3519" i="1"/>
  <c r="CC3520" i="1"/>
  <c r="CE3520" i="1"/>
  <c r="CF3520" i="1"/>
  <c r="CG3520" i="1"/>
  <c r="CJ3520" i="1"/>
  <c r="CK3520" i="1"/>
  <c r="CL3520" i="1"/>
  <c r="CM3520" i="1"/>
  <c r="CN3520" i="1"/>
  <c r="CC3521" i="1"/>
  <c r="CE3521" i="1"/>
  <c r="CF3521" i="1"/>
  <c r="CG3521" i="1"/>
  <c r="CJ3521" i="1"/>
  <c r="CK3521" i="1"/>
  <c r="CL3521" i="1"/>
  <c r="CM3521" i="1"/>
  <c r="CN3521" i="1"/>
  <c r="CC3522" i="1"/>
  <c r="CE3522" i="1"/>
  <c r="CF3522" i="1"/>
  <c r="CG3522" i="1"/>
  <c r="CJ3522" i="1"/>
  <c r="CK3522" i="1"/>
  <c r="CL3522" i="1"/>
  <c r="CM3522" i="1"/>
  <c r="CN3522" i="1"/>
  <c r="CC3523" i="1"/>
  <c r="CE3523" i="1"/>
  <c r="CF3523" i="1"/>
  <c r="CG3523" i="1"/>
  <c r="CJ3523" i="1"/>
  <c r="CK3523" i="1"/>
  <c r="CL3523" i="1"/>
  <c r="CM3523" i="1"/>
  <c r="CN3523" i="1"/>
  <c r="CC3524" i="1"/>
  <c r="CE3524" i="1"/>
  <c r="CF3524" i="1"/>
  <c r="CG3524" i="1"/>
  <c r="CJ3524" i="1"/>
  <c r="CK3524" i="1"/>
  <c r="CL3524" i="1"/>
  <c r="CM3524" i="1"/>
  <c r="CN3524" i="1"/>
  <c r="CC3525" i="1"/>
  <c r="CE3525" i="1"/>
  <c r="CF3525" i="1"/>
  <c r="CG3525" i="1"/>
  <c r="CJ3525" i="1"/>
  <c r="CK3525" i="1"/>
  <c r="CL3525" i="1"/>
  <c r="CM3525" i="1"/>
  <c r="CN3525" i="1"/>
  <c r="CC3526" i="1"/>
  <c r="CE3526" i="1"/>
  <c r="CF3526" i="1"/>
  <c r="CG3526" i="1"/>
  <c r="CJ3526" i="1"/>
  <c r="CK3526" i="1"/>
  <c r="CL3526" i="1"/>
  <c r="CM3526" i="1"/>
  <c r="CN3526" i="1"/>
  <c r="CC3527" i="1"/>
  <c r="CE3527" i="1"/>
  <c r="CF3527" i="1"/>
  <c r="CG3527" i="1"/>
  <c r="CJ3527" i="1"/>
  <c r="CK3527" i="1"/>
  <c r="CL3527" i="1"/>
  <c r="CM3527" i="1"/>
  <c r="CN3527" i="1"/>
  <c r="CC3528" i="1"/>
  <c r="CE3528" i="1"/>
  <c r="CF3528" i="1"/>
  <c r="CG3528" i="1"/>
  <c r="CJ3528" i="1"/>
  <c r="CK3528" i="1"/>
  <c r="CL3528" i="1"/>
  <c r="CM3528" i="1"/>
  <c r="CN3528" i="1"/>
  <c r="CC3529" i="1"/>
  <c r="CE3529" i="1"/>
  <c r="CF3529" i="1"/>
  <c r="CG3529" i="1"/>
  <c r="CJ3529" i="1"/>
  <c r="CK3529" i="1"/>
  <c r="CL3529" i="1"/>
  <c r="CM3529" i="1"/>
  <c r="CN3529" i="1"/>
  <c r="CC3530" i="1"/>
  <c r="CE3530" i="1"/>
  <c r="CF3530" i="1"/>
  <c r="CG3530" i="1"/>
  <c r="CJ3530" i="1"/>
  <c r="CK3530" i="1"/>
  <c r="CL3530" i="1"/>
  <c r="CM3530" i="1"/>
  <c r="CN3530" i="1"/>
  <c r="CC3531" i="1"/>
  <c r="CE3531" i="1"/>
  <c r="CF3531" i="1"/>
  <c r="CG3531" i="1"/>
  <c r="CJ3531" i="1"/>
  <c r="CK3531" i="1"/>
  <c r="CL3531" i="1"/>
  <c r="CM3531" i="1"/>
  <c r="CN3531" i="1"/>
  <c r="CC3532" i="1"/>
  <c r="CE3532" i="1"/>
  <c r="CF3532" i="1"/>
  <c r="CG3532" i="1"/>
  <c r="CJ3532" i="1"/>
  <c r="CK3532" i="1"/>
  <c r="CL3532" i="1"/>
  <c r="CM3532" i="1"/>
  <c r="CN3532" i="1"/>
  <c r="CC3533" i="1"/>
  <c r="CE3533" i="1"/>
  <c r="CF3533" i="1"/>
  <c r="CG3533" i="1"/>
  <c r="CJ3533" i="1"/>
  <c r="CK3533" i="1"/>
  <c r="CL3533" i="1"/>
  <c r="CM3533" i="1"/>
  <c r="CN3533" i="1"/>
  <c r="CC3534" i="1"/>
  <c r="CE3534" i="1"/>
  <c r="CF3534" i="1"/>
  <c r="CG3534" i="1"/>
  <c r="CJ3534" i="1"/>
  <c r="CK3534" i="1"/>
  <c r="CL3534" i="1"/>
  <c r="CM3534" i="1"/>
  <c r="CN3534" i="1"/>
  <c r="CC3535" i="1"/>
  <c r="CE3535" i="1"/>
  <c r="CF3535" i="1"/>
  <c r="CG3535" i="1"/>
  <c r="CJ3535" i="1"/>
  <c r="CK3535" i="1"/>
  <c r="CL3535" i="1"/>
  <c r="CM3535" i="1"/>
  <c r="CN3535" i="1"/>
  <c r="CC3536" i="1"/>
  <c r="CE3536" i="1"/>
  <c r="CF3536" i="1"/>
  <c r="CG3536" i="1"/>
  <c r="CJ3536" i="1"/>
  <c r="CK3536" i="1"/>
  <c r="CL3536" i="1"/>
  <c r="CM3536" i="1"/>
  <c r="CN3536" i="1"/>
  <c r="CC3537" i="1"/>
  <c r="CE3537" i="1"/>
  <c r="CF3537" i="1"/>
  <c r="CG3537" i="1"/>
  <c r="CJ3537" i="1"/>
  <c r="CK3537" i="1"/>
  <c r="CL3537" i="1"/>
  <c r="CM3537" i="1"/>
  <c r="CN3537" i="1"/>
  <c r="CC3538" i="1"/>
  <c r="CE3538" i="1"/>
  <c r="CF3538" i="1"/>
  <c r="CG3538" i="1"/>
  <c r="CJ3538" i="1"/>
  <c r="CK3538" i="1"/>
  <c r="CL3538" i="1"/>
  <c r="CM3538" i="1"/>
  <c r="CN3538" i="1"/>
  <c r="CC3539" i="1"/>
  <c r="CE3539" i="1"/>
  <c r="CF3539" i="1"/>
  <c r="CG3539" i="1"/>
  <c r="CJ3539" i="1"/>
  <c r="CK3539" i="1"/>
  <c r="CL3539" i="1"/>
  <c r="CM3539" i="1"/>
  <c r="CN3539" i="1"/>
  <c r="CC3540" i="1"/>
  <c r="CE3540" i="1"/>
  <c r="CF3540" i="1"/>
  <c r="CG3540" i="1"/>
  <c r="CJ3540" i="1"/>
  <c r="CK3540" i="1"/>
  <c r="CL3540" i="1"/>
  <c r="CM3540" i="1"/>
  <c r="CN3540" i="1"/>
  <c r="CC3541" i="1"/>
  <c r="CE3541" i="1"/>
  <c r="CF3541" i="1"/>
  <c r="CG3541" i="1"/>
  <c r="CJ3541" i="1"/>
  <c r="CK3541" i="1"/>
  <c r="CL3541" i="1"/>
  <c r="CM3541" i="1"/>
  <c r="CN3541" i="1"/>
  <c r="CC3542" i="1"/>
  <c r="CE3542" i="1"/>
  <c r="CF3542" i="1"/>
  <c r="CG3542" i="1"/>
  <c r="CJ3542" i="1"/>
  <c r="CK3542" i="1"/>
  <c r="CL3542" i="1"/>
  <c r="CM3542" i="1"/>
  <c r="CN3542" i="1"/>
  <c r="CC3543" i="1"/>
  <c r="CE3543" i="1"/>
  <c r="CF3543" i="1"/>
  <c r="CG3543" i="1"/>
  <c r="CJ3543" i="1"/>
  <c r="CK3543" i="1"/>
  <c r="CL3543" i="1"/>
  <c r="CM3543" i="1"/>
  <c r="CN3543" i="1"/>
  <c r="CC3544" i="1"/>
  <c r="CE3544" i="1"/>
  <c r="CF3544" i="1"/>
  <c r="CG3544" i="1"/>
  <c r="CJ3544" i="1"/>
  <c r="CK3544" i="1"/>
  <c r="CL3544" i="1"/>
  <c r="CM3544" i="1"/>
  <c r="CN3544" i="1"/>
  <c r="CC3545" i="1"/>
  <c r="CE3545" i="1"/>
  <c r="CF3545" i="1"/>
  <c r="CG3545" i="1"/>
  <c r="CJ3545" i="1"/>
  <c r="CK3545" i="1"/>
  <c r="CL3545" i="1"/>
  <c r="CM3545" i="1"/>
  <c r="CN3545" i="1"/>
  <c r="CC3546" i="1"/>
  <c r="CE3546" i="1"/>
  <c r="CF3546" i="1"/>
  <c r="CG3546" i="1"/>
  <c r="CJ3546" i="1"/>
  <c r="CK3546" i="1"/>
  <c r="CL3546" i="1"/>
  <c r="CM3546" i="1"/>
  <c r="CN3546" i="1"/>
  <c r="CC3547" i="1"/>
  <c r="CE3547" i="1"/>
  <c r="CF3547" i="1"/>
  <c r="CG3547" i="1"/>
  <c r="CJ3547" i="1"/>
  <c r="CK3547" i="1"/>
  <c r="CL3547" i="1"/>
  <c r="CM3547" i="1"/>
  <c r="CN3547" i="1"/>
  <c r="CC3548" i="1"/>
  <c r="CE3548" i="1"/>
  <c r="CF3548" i="1"/>
  <c r="CG3548" i="1"/>
  <c r="CJ3548" i="1"/>
  <c r="CK3548" i="1"/>
  <c r="CL3548" i="1"/>
  <c r="CM3548" i="1"/>
  <c r="CN3548" i="1"/>
  <c r="CC3549" i="1"/>
  <c r="CE3549" i="1"/>
  <c r="CF3549" i="1"/>
  <c r="CG3549" i="1"/>
  <c r="CJ3549" i="1"/>
  <c r="CK3549" i="1"/>
  <c r="CL3549" i="1"/>
  <c r="CM3549" i="1"/>
  <c r="CN3549" i="1"/>
  <c r="CC3550" i="1"/>
  <c r="CE3550" i="1"/>
  <c r="CF3550" i="1"/>
  <c r="CG3550" i="1"/>
  <c r="CJ3550" i="1"/>
  <c r="CK3550" i="1"/>
  <c r="CL3550" i="1"/>
  <c r="CM3550" i="1"/>
  <c r="CN3550" i="1"/>
  <c r="CC3551" i="1"/>
  <c r="CE3551" i="1"/>
  <c r="CF3551" i="1"/>
  <c r="CG3551" i="1"/>
  <c r="CJ3551" i="1"/>
  <c r="CK3551" i="1"/>
  <c r="CL3551" i="1"/>
  <c r="CM3551" i="1"/>
  <c r="CN3551" i="1"/>
  <c r="CC3552" i="1"/>
  <c r="CE3552" i="1"/>
  <c r="CF3552" i="1"/>
  <c r="CG3552" i="1"/>
  <c r="CJ3552" i="1"/>
  <c r="CK3552" i="1"/>
  <c r="CL3552" i="1"/>
  <c r="CM3552" i="1"/>
  <c r="CN3552" i="1"/>
  <c r="CC3553" i="1"/>
  <c r="CE3553" i="1"/>
  <c r="CF3553" i="1"/>
  <c r="CG3553" i="1"/>
  <c r="CJ3553" i="1"/>
  <c r="CK3553" i="1"/>
  <c r="CL3553" i="1"/>
  <c r="CM3553" i="1"/>
  <c r="CN3553" i="1"/>
  <c r="CC3554" i="1"/>
  <c r="CE3554" i="1"/>
  <c r="CF3554" i="1"/>
  <c r="CG3554" i="1"/>
  <c r="CJ3554" i="1"/>
  <c r="CK3554" i="1"/>
  <c r="CL3554" i="1"/>
  <c r="CM3554" i="1"/>
  <c r="CN3554" i="1"/>
  <c r="CC3555" i="1"/>
  <c r="CE3555" i="1"/>
  <c r="CF3555" i="1"/>
  <c r="CG3555" i="1"/>
  <c r="CJ3555" i="1"/>
  <c r="CK3555" i="1"/>
  <c r="CL3555" i="1"/>
  <c r="CM3555" i="1"/>
  <c r="CN3555" i="1"/>
  <c r="CC3556" i="1"/>
  <c r="CE3556" i="1"/>
  <c r="CF3556" i="1"/>
  <c r="CG3556" i="1"/>
  <c r="CJ3556" i="1"/>
  <c r="CK3556" i="1"/>
  <c r="CL3556" i="1"/>
  <c r="CM3556" i="1"/>
  <c r="CN3556" i="1"/>
  <c r="CC3557" i="1"/>
  <c r="CE3557" i="1"/>
  <c r="CF3557" i="1"/>
  <c r="CG3557" i="1"/>
  <c r="CJ3557" i="1"/>
  <c r="CK3557" i="1"/>
  <c r="CL3557" i="1"/>
  <c r="CM3557" i="1"/>
  <c r="CN3557" i="1"/>
  <c r="CC3558" i="1"/>
  <c r="CE3558" i="1"/>
  <c r="CF3558" i="1"/>
  <c r="CG3558" i="1"/>
  <c r="CJ3558" i="1"/>
  <c r="CK3558" i="1"/>
  <c r="CL3558" i="1"/>
  <c r="CM3558" i="1"/>
  <c r="CN3558" i="1"/>
  <c r="CC3559" i="1"/>
  <c r="CE3559" i="1"/>
  <c r="CF3559" i="1"/>
  <c r="CG3559" i="1"/>
  <c r="CJ3559" i="1"/>
  <c r="CK3559" i="1"/>
  <c r="CL3559" i="1"/>
  <c r="CM3559" i="1"/>
  <c r="CN3559" i="1"/>
  <c r="CC3560" i="1"/>
  <c r="CE3560" i="1"/>
  <c r="CF3560" i="1"/>
  <c r="CG3560" i="1"/>
  <c r="CJ3560" i="1"/>
  <c r="CK3560" i="1"/>
  <c r="CL3560" i="1"/>
  <c r="CM3560" i="1"/>
  <c r="CN3560" i="1"/>
  <c r="CC3561" i="1"/>
  <c r="CE3561" i="1"/>
  <c r="CF3561" i="1"/>
  <c r="CG3561" i="1"/>
  <c r="CJ3561" i="1"/>
  <c r="CK3561" i="1"/>
  <c r="CL3561" i="1"/>
  <c r="CM3561" i="1"/>
  <c r="CN3561" i="1"/>
  <c r="CC3562" i="1"/>
  <c r="CE3562" i="1"/>
  <c r="CF3562" i="1"/>
  <c r="CG3562" i="1"/>
  <c r="CJ3562" i="1"/>
  <c r="CK3562" i="1"/>
  <c r="CL3562" i="1"/>
  <c r="CM3562" i="1"/>
  <c r="CN3562" i="1"/>
  <c r="CC3563" i="1"/>
  <c r="CE3563" i="1"/>
  <c r="CF3563" i="1"/>
  <c r="CG3563" i="1"/>
  <c r="CJ3563" i="1"/>
  <c r="CK3563" i="1"/>
  <c r="CL3563" i="1"/>
  <c r="CM3563" i="1"/>
  <c r="CN3563" i="1"/>
  <c r="CC3564" i="1"/>
  <c r="CE3564" i="1"/>
  <c r="CF3564" i="1"/>
  <c r="CG3564" i="1"/>
  <c r="CJ3564" i="1"/>
  <c r="CK3564" i="1"/>
  <c r="CL3564" i="1"/>
  <c r="CM3564" i="1"/>
  <c r="CN3564" i="1"/>
  <c r="CC3565" i="1"/>
  <c r="CE3565" i="1"/>
  <c r="CF3565" i="1"/>
  <c r="CG3565" i="1"/>
  <c r="CJ3565" i="1"/>
  <c r="CK3565" i="1"/>
  <c r="CL3565" i="1"/>
  <c r="CM3565" i="1"/>
  <c r="CN3565" i="1"/>
  <c r="CC3566" i="1"/>
  <c r="CE3566" i="1"/>
  <c r="CF3566" i="1"/>
  <c r="CG3566" i="1"/>
  <c r="CJ3566" i="1"/>
  <c r="CK3566" i="1"/>
  <c r="CL3566" i="1"/>
  <c r="CM3566" i="1"/>
  <c r="CN3566" i="1"/>
  <c r="CC3567" i="1"/>
  <c r="CE3567" i="1"/>
  <c r="CF3567" i="1"/>
  <c r="CG3567" i="1"/>
  <c r="CJ3567" i="1"/>
  <c r="CK3567" i="1"/>
  <c r="CL3567" i="1"/>
  <c r="CM3567" i="1"/>
  <c r="CN3567" i="1"/>
  <c r="CC3568" i="1"/>
  <c r="CE3568" i="1"/>
  <c r="CF3568" i="1"/>
  <c r="CG3568" i="1"/>
  <c r="CJ3568" i="1"/>
  <c r="CK3568" i="1"/>
  <c r="CL3568" i="1"/>
  <c r="CM3568" i="1"/>
  <c r="CN3568" i="1"/>
  <c r="CC3569" i="1"/>
  <c r="CE3569" i="1"/>
  <c r="CF3569" i="1"/>
  <c r="CG3569" i="1"/>
  <c r="CJ3569" i="1"/>
  <c r="CK3569" i="1"/>
  <c r="CL3569" i="1"/>
  <c r="CM3569" i="1"/>
  <c r="CN3569" i="1"/>
  <c r="CC3570" i="1"/>
  <c r="CE3570" i="1"/>
  <c r="CF3570" i="1"/>
  <c r="CG3570" i="1"/>
  <c r="CJ3570" i="1"/>
  <c r="CK3570" i="1"/>
  <c r="CL3570" i="1"/>
  <c r="CM3570" i="1"/>
  <c r="CN3570" i="1"/>
  <c r="CC3571" i="1"/>
  <c r="CE3571" i="1"/>
  <c r="CF3571" i="1"/>
  <c r="CG3571" i="1"/>
  <c r="CJ3571" i="1"/>
  <c r="CK3571" i="1"/>
  <c r="CL3571" i="1"/>
  <c r="CM3571" i="1"/>
  <c r="CN3571" i="1"/>
  <c r="CC3572" i="1"/>
  <c r="CE3572" i="1"/>
  <c r="CF3572" i="1"/>
  <c r="CG3572" i="1"/>
  <c r="CJ3572" i="1"/>
  <c r="CK3572" i="1"/>
  <c r="CL3572" i="1"/>
  <c r="CM3572" i="1"/>
  <c r="CN3572" i="1"/>
  <c r="CC3573" i="1"/>
  <c r="CE3573" i="1"/>
  <c r="CF3573" i="1"/>
  <c r="CG3573" i="1"/>
  <c r="CJ3573" i="1"/>
  <c r="CK3573" i="1"/>
  <c r="CL3573" i="1"/>
  <c r="CM3573" i="1"/>
  <c r="CN3573" i="1"/>
  <c r="CC3574" i="1"/>
  <c r="CE3574" i="1"/>
  <c r="CF3574" i="1"/>
  <c r="CG3574" i="1"/>
  <c r="CJ3574" i="1"/>
  <c r="CK3574" i="1"/>
  <c r="CL3574" i="1"/>
  <c r="CM3574" i="1"/>
  <c r="CN3574" i="1"/>
  <c r="CC3575" i="1"/>
  <c r="CE3575" i="1"/>
  <c r="CF3575" i="1"/>
  <c r="CG3575" i="1"/>
  <c r="CJ3575" i="1"/>
  <c r="CK3575" i="1"/>
  <c r="CL3575" i="1"/>
  <c r="CM3575" i="1"/>
  <c r="CN3575" i="1"/>
  <c r="CC3576" i="1"/>
  <c r="CE3576" i="1"/>
  <c r="CF3576" i="1"/>
  <c r="CG3576" i="1"/>
  <c r="CJ3576" i="1"/>
  <c r="CK3576" i="1"/>
  <c r="CL3576" i="1"/>
  <c r="CM3576" i="1"/>
  <c r="CN3576" i="1"/>
  <c r="CC3577" i="1"/>
  <c r="CE3577" i="1"/>
  <c r="CF3577" i="1"/>
  <c r="CG3577" i="1"/>
  <c r="CJ3577" i="1"/>
  <c r="CK3577" i="1"/>
  <c r="CL3577" i="1"/>
  <c r="CM3577" i="1"/>
  <c r="CN3577" i="1"/>
  <c r="CC3578" i="1"/>
  <c r="CE3578" i="1"/>
  <c r="CF3578" i="1"/>
  <c r="CG3578" i="1"/>
  <c r="CJ3578" i="1"/>
  <c r="CK3578" i="1"/>
  <c r="CL3578" i="1"/>
  <c r="CM3578" i="1"/>
  <c r="CN3578" i="1"/>
  <c r="CC3579" i="1"/>
  <c r="CE3579" i="1"/>
  <c r="CF3579" i="1"/>
  <c r="CG3579" i="1"/>
  <c r="CJ3579" i="1"/>
  <c r="CK3579" i="1"/>
  <c r="CL3579" i="1"/>
  <c r="CM3579" i="1"/>
  <c r="CN3579" i="1"/>
  <c r="CC3580" i="1"/>
  <c r="CE3580" i="1"/>
  <c r="CF3580" i="1"/>
  <c r="CG3580" i="1"/>
  <c r="CJ3580" i="1"/>
  <c r="CK3580" i="1"/>
  <c r="CL3580" i="1"/>
  <c r="CM3580" i="1"/>
  <c r="CN3580" i="1"/>
  <c r="CC3581" i="1"/>
  <c r="CE3581" i="1"/>
  <c r="CF3581" i="1"/>
  <c r="CG3581" i="1"/>
  <c r="CJ3581" i="1"/>
  <c r="CK3581" i="1"/>
  <c r="CL3581" i="1"/>
  <c r="CM3581" i="1"/>
  <c r="CN3581" i="1"/>
  <c r="CC3582" i="1"/>
  <c r="CE3582" i="1"/>
  <c r="CF3582" i="1"/>
  <c r="CG3582" i="1"/>
  <c r="CJ3582" i="1"/>
  <c r="CK3582" i="1"/>
  <c r="CL3582" i="1"/>
  <c r="CM3582" i="1"/>
  <c r="CN3582" i="1"/>
  <c r="CC3583" i="1"/>
  <c r="CE3583" i="1"/>
  <c r="CF3583" i="1"/>
  <c r="CG3583" i="1"/>
  <c r="CJ3583" i="1"/>
  <c r="CK3583" i="1"/>
  <c r="CL3583" i="1"/>
  <c r="CM3583" i="1"/>
  <c r="CN3583" i="1"/>
  <c r="CC3584" i="1"/>
  <c r="CE3584" i="1"/>
  <c r="CF3584" i="1"/>
  <c r="CG3584" i="1"/>
  <c r="CJ3584" i="1"/>
  <c r="CK3584" i="1"/>
  <c r="CL3584" i="1"/>
  <c r="CM3584" i="1"/>
  <c r="CN3584" i="1"/>
  <c r="CC3585" i="1"/>
  <c r="CE3585" i="1"/>
  <c r="CF3585" i="1"/>
  <c r="CG3585" i="1"/>
  <c r="CJ3585" i="1"/>
  <c r="CK3585" i="1"/>
  <c r="CL3585" i="1"/>
  <c r="CM3585" i="1"/>
  <c r="CN3585" i="1"/>
  <c r="CC3586" i="1"/>
  <c r="CE3586" i="1"/>
  <c r="CF3586" i="1"/>
  <c r="CG3586" i="1"/>
  <c r="CJ3586" i="1"/>
  <c r="CK3586" i="1"/>
  <c r="CL3586" i="1"/>
  <c r="CM3586" i="1"/>
  <c r="CN3586" i="1"/>
  <c r="CC3587" i="1"/>
  <c r="CE3587" i="1"/>
  <c r="CF3587" i="1"/>
  <c r="CG3587" i="1"/>
  <c r="CJ3587" i="1"/>
  <c r="CK3587" i="1"/>
  <c r="CL3587" i="1"/>
  <c r="CM3587" i="1"/>
  <c r="CN3587" i="1"/>
  <c r="CC3588" i="1"/>
  <c r="CE3588" i="1"/>
  <c r="CF3588" i="1"/>
  <c r="CG3588" i="1"/>
  <c r="CJ3588" i="1"/>
  <c r="CK3588" i="1"/>
  <c r="CL3588" i="1"/>
  <c r="CM3588" i="1"/>
  <c r="CN3588" i="1"/>
  <c r="CC3589" i="1"/>
  <c r="CE3589" i="1"/>
  <c r="CF3589" i="1"/>
  <c r="CG3589" i="1"/>
  <c r="CJ3589" i="1"/>
  <c r="CK3589" i="1"/>
  <c r="CL3589" i="1"/>
  <c r="CM3589" i="1"/>
  <c r="CN3589" i="1"/>
  <c r="CC3590" i="1"/>
  <c r="CE3590" i="1"/>
  <c r="CF3590" i="1"/>
  <c r="CG3590" i="1"/>
  <c r="CJ3590" i="1"/>
  <c r="CK3590" i="1"/>
  <c r="CL3590" i="1"/>
  <c r="CM3590" i="1"/>
  <c r="CN3590" i="1"/>
  <c r="CC3591" i="1"/>
  <c r="CE3591" i="1"/>
  <c r="CF3591" i="1"/>
  <c r="CG3591" i="1"/>
  <c r="CJ3591" i="1"/>
  <c r="CK3591" i="1"/>
  <c r="CL3591" i="1"/>
  <c r="CM3591" i="1"/>
  <c r="CN3591" i="1"/>
  <c r="CC3592" i="1"/>
  <c r="CE3592" i="1"/>
  <c r="CF3592" i="1"/>
  <c r="CG3592" i="1"/>
  <c r="CJ3592" i="1"/>
  <c r="CK3592" i="1"/>
  <c r="CL3592" i="1"/>
  <c r="CM3592" i="1"/>
  <c r="CN3592" i="1"/>
  <c r="CC3593" i="1"/>
  <c r="CE3593" i="1"/>
  <c r="CF3593" i="1"/>
  <c r="CG3593" i="1"/>
  <c r="CJ3593" i="1"/>
  <c r="CK3593" i="1"/>
  <c r="CL3593" i="1"/>
  <c r="CM3593" i="1"/>
  <c r="CN3593" i="1"/>
  <c r="CC3594" i="1"/>
  <c r="CE3594" i="1"/>
  <c r="CF3594" i="1"/>
  <c r="CG3594" i="1"/>
  <c r="CJ3594" i="1"/>
  <c r="CK3594" i="1"/>
  <c r="CL3594" i="1"/>
  <c r="CM3594" i="1"/>
  <c r="CN3594" i="1"/>
  <c r="CC3595" i="1"/>
  <c r="CE3595" i="1"/>
  <c r="CF3595" i="1"/>
  <c r="CG3595" i="1"/>
  <c r="CJ3595" i="1"/>
  <c r="CK3595" i="1"/>
  <c r="CL3595" i="1"/>
  <c r="CM3595" i="1"/>
  <c r="CN3595" i="1"/>
  <c r="CC3596" i="1"/>
  <c r="CE3596" i="1"/>
  <c r="CF3596" i="1"/>
  <c r="CG3596" i="1"/>
  <c r="CJ3596" i="1"/>
  <c r="CK3596" i="1"/>
  <c r="CL3596" i="1"/>
  <c r="CM3596" i="1"/>
  <c r="CN3596" i="1"/>
  <c r="CC3597" i="1"/>
  <c r="CE3597" i="1"/>
  <c r="CF3597" i="1"/>
  <c r="CG3597" i="1"/>
  <c r="CJ3597" i="1"/>
  <c r="CK3597" i="1"/>
  <c r="CL3597" i="1"/>
  <c r="CM3597" i="1"/>
  <c r="CN3597" i="1"/>
  <c r="CC3598" i="1"/>
  <c r="CE3598" i="1"/>
  <c r="CF3598" i="1"/>
  <c r="CG3598" i="1"/>
  <c r="CJ3598" i="1"/>
  <c r="CK3598" i="1"/>
  <c r="CL3598" i="1"/>
  <c r="CM3598" i="1"/>
  <c r="CN3598" i="1"/>
  <c r="CC3599" i="1"/>
  <c r="CE3599" i="1"/>
  <c r="CF3599" i="1"/>
  <c r="CG3599" i="1"/>
  <c r="CJ3599" i="1"/>
  <c r="CK3599" i="1"/>
  <c r="CL3599" i="1"/>
  <c r="CM3599" i="1"/>
  <c r="CN3599" i="1"/>
  <c r="CC3600" i="1"/>
  <c r="CE3600" i="1"/>
  <c r="CF3600" i="1"/>
  <c r="CG3600" i="1"/>
  <c r="CJ3600" i="1"/>
  <c r="CK3600" i="1"/>
  <c r="CL3600" i="1"/>
  <c r="CM3600" i="1"/>
  <c r="CN3600" i="1"/>
  <c r="CC3601" i="1"/>
  <c r="CE3601" i="1"/>
  <c r="CF3601" i="1"/>
  <c r="CG3601" i="1"/>
  <c r="CJ3601" i="1"/>
  <c r="CK3601" i="1"/>
  <c r="CL3601" i="1"/>
  <c r="CM3601" i="1"/>
  <c r="CN3601" i="1"/>
  <c r="CC3602" i="1"/>
  <c r="CE3602" i="1"/>
  <c r="CF3602" i="1"/>
  <c r="CG3602" i="1"/>
  <c r="CJ3602" i="1"/>
  <c r="CK3602" i="1"/>
  <c r="CL3602" i="1"/>
  <c r="CM3602" i="1"/>
  <c r="CN3602" i="1"/>
  <c r="CC3603" i="1"/>
  <c r="CE3603" i="1"/>
  <c r="CF3603" i="1"/>
  <c r="CG3603" i="1"/>
  <c r="CJ3603" i="1"/>
  <c r="CK3603" i="1"/>
  <c r="CL3603" i="1"/>
  <c r="CM3603" i="1"/>
  <c r="CN3603" i="1"/>
  <c r="CC3604" i="1"/>
  <c r="CE3604" i="1"/>
  <c r="CF3604" i="1"/>
  <c r="CG3604" i="1"/>
  <c r="CJ3604" i="1"/>
  <c r="CK3604" i="1"/>
  <c r="CL3604" i="1"/>
  <c r="CM3604" i="1"/>
  <c r="CN3604" i="1"/>
  <c r="CC3605" i="1"/>
  <c r="CE3605" i="1"/>
  <c r="CF3605" i="1"/>
  <c r="CG3605" i="1"/>
  <c r="CJ3605" i="1"/>
  <c r="CK3605" i="1"/>
  <c r="CL3605" i="1"/>
  <c r="CM3605" i="1"/>
  <c r="CN3605" i="1"/>
  <c r="CC3606" i="1"/>
  <c r="CE3606" i="1"/>
  <c r="CF3606" i="1"/>
  <c r="CG3606" i="1"/>
  <c r="CJ3606" i="1"/>
  <c r="CK3606" i="1"/>
  <c r="CL3606" i="1"/>
  <c r="CM3606" i="1"/>
  <c r="CN3606" i="1"/>
  <c r="CC3607" i="1"/>
  <c r="CE3607" i="1"/>
  <c r="CF3607" i="1"/>
  <c r="CG3607" i="1"/>
  <c r="CJ3607" i="1"/>
  <c r="CK3607" i="1"/>
  <c r="CL3607" i="1"/>
  <c r="CM3607" i="1"/>
  <c r="CN3607" i="1"/>
  <c r="CC3608" i="1"/>
  <c r="CE3608" i="1"/>
  <c r="CF3608" i="1"/>
  <c r="CG3608" i="1"/>
  <c r="CJ3608" i="1"/>
  <c r="CK3608" i="1"/>
  <c r="CL3608" i="1"/>
  <c r="CM3608" i="1"/>
  <c r="CN3608" i="1"/>
  <c r="CC3609" i="1"/>
  <c r="CE3609" i="1"/>
  <c r="CF3609" i="1"/>
  <c r="CG3609" i="1"/>
  <c r="CJ3609" i="1"/>
  <c r="CK3609" i="1"/>
  <c r="CL3609" i="1"/>
  <c r="CM3609" i="1"/>
  <c r="CN3609" i="1"/>
  <c r="CC3610" i="1"/>
  <c r="CE3610" i="1"/>
  <c r="CF3610" i="1"/>
  <c r="CG3610" i="1"/>
  <c r="CJ3610" i="1"/>
  <c r="CK3610" i="1"/>
  <c r="CL3610" i="1"/>
  <c r="CM3610" i="1"/>
  <c r="CN3610" i="1"/>
  <c r="CC3611" i="1"/>
  <c r="CE3611" i="1"/>
  <c r="CF3611" i="1"/>
  <c r="CG3611" i="1"/>
  <c r="CJ3611" i="1"/>
  <c r="CK3611" i="1"/>
  <c r="CL3611" i="1"/>
  <c r="CM3611" i="1"/>
  <c r="CN3611" i="1"/>
  <c r="CC3612" i="1"/>
  <c r="CE3612" i="1"/>
  <c r="CF3612" i="1"/>
  <c r="CG3612" i="1"/>
  <c r="CJ3612" i="1"/>
  <c r="CK3612" i="1"/>
  <c r="CL3612" i="1"/>
  <c r="CM3612" i="1"/>
  <c r="CN3612" i="1"/>
  <c r="CC3613" i="1"/>
  <c r="CE3613" i="1"/>
  <c r="CF3613" i="1"/>
  <c r="CG3613" i="1"/>
  <c r="CJ3613" i="1"/>
  <c r="CK3613" i="1"/>
  <c r="CL3613" i="1"/>
  <c r="CM3613" i="1"/>
  <c r="CN3613" i="1"/>
  <c r="CC3614" i="1"/>
  <c r="CE3614" i="1"/>
  <c r="CF3614" i="1"/>
  <c r="CG3614" i="1"/>
  <c r="CJ3614" i="1"/>
  <c r="CK3614" i="1"/>
  <c r="CL3614" i="1"/>
  <c r="CM3614" i="1"/>
  <c r="CN3614" i="1"/>
  <c r="CC3615" i="1"/>
  <c r="CE3615" i="1"/>
  <c r="CF3615" i="1"/>
  <c r="CG3615" i="1"/>
  <c r="CJ3615" i="1"/>
  <c r="CK3615" i="1"/>
  <c r="CL3615" i="1"/>
  <c r="CM3615" i="1"/>
  <c r="CN3615" i="1"/>
  <c r="CC3616" i="1"/>
  <c r="CE3616" i="1"/>
  <c r="CF3616" i="1"/>
  <c r="CG3616" i="1"/>
  <c r="CJ3616" i="1"/>
  <c r="CK3616" i="1"/>
  <c r="CL3616" i="1"/>
  <c r="CM3616" i="1"/>
  <c r="CN3616" i="1"/>
  <c r="CC3617" i="1"/>
  <c r="CE3617" i="1"/>
  <c r="CF3617" i="1"/>
  <c r="CG3617" i="1"/>
  <c r="CJ3617" i="1"/>
  <c r="CK3617" i="1"/>
  <c r="CL3617" i="1"/>
  <c r="CM3617" i="1"/>
  <c r="CN3617" i="1"/>
  <c r="CC3618" i="1"/>
  <c r="CE3618" i="1"/>
  <c r="CF3618" i="1"/>
  <c r="CG3618" i="1"/>
  <c r="CJ3618" i="1"/>
  <c r="CK3618" i="1"/>
  <c r="CL3618" i="1"/>
  <c r="CM3618" i="1"/>
  <c r="CN3618" i="1"/>
  <c r="CC3619" i="1"/>
  <c r="CE3619" i="1"/>
  <c r="CF3619" i="1"/>
  <c r="CG3619" i="1"/>
  <c r="CJ3619" i="1"/>
  <c r="CK3619" i="1"/>
  <c r="CL3619" i="1"/>
  <c r="CM3619" i="1"/>
  <c r="CN3619" i="1"/>
  <c r="CC3620" i="1"/>
  <c r="CE3620" i="1"/>
  <c r="CF3620" i="1"/>
  <c r="CG3620" i="1"/>
  <c r="CJ3620" i="1"/>
  <c r="CK3620" i="1"/>
  <c r="CL3620" i="1"/>
  <c r="CM3620" i="1"/>
  <c r="CN3620" i="1"/>
  <c r="CC3621" i="1"/>
  <c r="CE3621" i="1"/>
  <c r="CF3621" i="1"/>
  <c r="CG3621" i="1"/>
  <c r="CJ3621" i="1"/>
  <c r="CK3621" i="1"/>
  <c r="CL3621" i="1"/>
  <c r="CM3621" i="1"/>
  <c r="CN3621" i="1"/>
  <c r="CC3622" i="1"/>
  <c r="CE3622" i="1"/>
  <c r="CF3622" i="1"/>
  <c r="CG3622" i="1"/>
  <c r="CJ3622" i="1"/>
  <c r="CK3622" i="1"/>
  <c r="CL3622" i="1"/>
  <c r="CM3622" i="1"/>
  <c r="CN3622" i="1"/>
  <c r="CC3623" i="1"/>
  <c r="CE3623" i="1"/>
  <c r="CF3623" i="1"/>
  <c r="CG3623" i="1"/>
  <c r="CJ3623" i="1"/>
  <c r="CK3623" i="1"/>
  <c r="CL3623" i="1"/>
  <c r="CM3623" i="1"/>
  <c r="CN3623" i="1"/>
  <c r="CC3624" i="1"/>
  <c r="CE3624" i="1"/>
  <c r="CF3624" i="1"/>
  <c r="CG3624" i="1"/>
  <c r="CJ3624" i="1"/>
  <c r="CK3624" i="1"/>
  <c r="CL3624" i="1"/>
  <c r="CM3624" i="1"/>
  <c r="CN3624" i="1"/>
  <c r="CC3625" i="1"/>
  <c r="CE3625" i="1"/>
  <c r="CF3625" i="1"/>
  <c r="CG3625" i="1"/>
  <c r="CJ3625" i="1"/>
  <c r="CK3625" i="1"/>
  <c r="CL3625" i="1"/>
  <c r="CM3625" i="1"/>
  <c r="CN3625" i="1"/>
  <c r="CC3626" i="1"/>
  <c r="CE3626" i="1"/>
  <c r="CF3626" i="1"/>
  <c r="CG3626" i="1"/>
  <c r="CJ3626" i="1"/>
  <c r="CK3626" i="1"/>
  <c r="CL3626" i="1"/>
  <c r="CM3626" i="1"/>
  <c r="CN3626" i="1"/>
  <c r="CC3627" i="1"/>
  <c r="CE3627" i="1"/>
  <c r="CF3627" i="1"/>
  <c r="CG3627" i="1"/>
  <c r="CJ3627" i="1"/>
  <c r="CK3627" i="1"/>
  <c r="CL3627" i="1"/>
  <c r="CM3627" i="1"/>
  <c r="CN3627" i="1"/>
  <c r="CC3628" i="1"/>
  <c r="CE3628" i="1"/>
  <c r="CF3628" i="1"/>
  <c r="CG3628" i="1"/>
  <c r="CJ3628" i="1"/>
  <c r="CK3628" i="1"/>
  <c r="CL3628" i="1"/>
  <c r="CM3628" i="1"/>
  <c r="CN3628" i="1"/>
  <c r="CC3629" i="1"/>
  <c r="CE3629" i="1"/>
  <c r="CF3629" i="1"/>
  <c r="CG3629" i="1"/>
  <c r="CJ3629" i="1"/>
  <c r="CK3629" i="1"/>
  <c r="CL3629" i="1"/>
  <c r="CM3629" i="1"/>
  <c r="CN3629" i="1"/>
  <c r="CC3630" i="1"/>
  <c r="CE3630" i="1"/>
  <c r="CF3630" i="1"/>
  <c r="CG3630" i="1"/>
  <c r="CJ3630" i="1"/>
  <c r="CK3630" i="1"/>
  <c r="CL3630" i="1"/>
  <c r="CM3630" i="1"/>
  <c r="CN3630" i="1"/>
  <c r="CC3631" i="1"/>
  <c r="CE3631" i="1"/>
  <c r="CF3631" i="1"/>
  <c r="CG3631" i="1"/>
  <c r="CJ3631" i="1"/>
  <c r="CK3631" i="1"/>
  <c r="CL3631" i="1"/>
  <c r="CM3631" i="1"/>
  <c r="CN3631" i="1"/>
  <c r="CC3632" i="1"/>
  <c r="CE3632" i="1"/>
  <c r="CF3632" i="1"/>
  <c r="CG3632" i="1"/>
  <c r="CJ3632" i="1"/>
  <c r="CK3632" i="1"/>
  <c r="CL3632" i="1"/>
  <c r="CM3632" i="1"/>
  <c r="CN3632" i="1"/>
  <c r="CC3633" i="1"/>
  <c r="CE3633" i="1"/>
  <c r="CF3633" i="1"/>
  <c r="CG3633" i="1"/>
  <c r="CJ3633" i="1"/>
  <c r="CK3633" i="1"/>
  <c r="CL3633" i="1"/>
  <c r="CM3633" i="1"/>
  <c r="CN3633" i="1"/>
  <c r="CC3634" i="1"/>
  <c r="CE3634" i="1"/>
  <c r="CF3634" i="1"/>
  <c r="CG3634" i="1"/>
  <c r="CJ3634" i="1"/>
  <c r="CK3634" i="1"/>
  <c r="CL3634" i="1"/>
  <c r="CM3634" i="1"/>
  <c r="CN3634" i="1"/>
  <c r="CC3635" i="1"/>
  <c r="CE3635" i="1"/>
  <c r="CF3635" i="1"/>
  <c r="CG3635" i="1"/>
  <c r="CJ3635" i="1"/>
  <c r="CK3635" i="1"/>
  <c r="CL3635" i="1"/>
  <c r="CM3635" i="1"/>
  <c r="CN3635" i="1"/>
  <c r="CC3636" i="1"/>
  <c r="CE3636" i="1"/>
  <c r="CF3636" i="1"/>
  <c r="CG3636" i="1"/>
  <c r="CJ3636" i="1"/>
  <c r="CK3636" i="1"/>
  <c r="CL3636" i="1"/>
  <c r="CM3636" i="1"/>
  <c r="CN3636" i="1"/>
  <c r="CC3637" i="1"/>
  <c r="CE3637" i="1"/>
  <c r="CF3637" i="1"/>
  <c r="CG3637" i="1"/>
  <c r="CJ3637" i="1"/>
  <c r="CK3637" i="1"/>
  <c r="CL3637" i="1"/>
  <c r="CM3637" i="1"/>
  <c r="CN3637" i="1"/>
  <c r="CC3638" i="1"/>
  <c r="CE3638" i="1"/>
  <c r="CF3638" i="1"/>
  <c r="CG3638" i="1"/>
  <c r="CJ3638" i="1"/>
  <c r="CK3638" i="1"/>
  <c r="CL3638" i="1"/>
  <c r="CM3638" i="1"/>
  <c r="CN3638" i="1"/>
  <c r="CC3639" i="1"/>
  <c r="CE3639" i="1"/>
  <c r="CF3639" i="1"/>
  <c r="CG3639" i="1"/>
  <c r="CJ3639" i="1"/>
  <c r="CK3639" i="1"/>
  <c r="CL3639" i="1"/>
  <c r="CM3639" i="1"/>
  <c r="CN3639" i="1"/>
  <c r="CC3640" i="1"/>
  <c r="CE3640" i="1"/>
  <c r="CF3640" i="1"/>
  <c r="CG3640" i="1"/>
  <c r="CJ3640" i="1"/>
  <c r="CK3640" i="1"/>
  <c r="CL3640" i="1"/>
  <c r="CM3640" i="1"/>
  <c r="CN3640" i="1"/>
  <c r="CC3641" i="1"/>
  <c r="CE3641" i="1"/>
  <c r="CF3641" i="1"/>
  <c r="CG3641" i="1"/>
  <c r="CJ3641" i="1"/>
  <c r="CK3641" i="1"/>
  <c r="CL3641" i="1"/>
  <c r="CM3641" i="1"/>
  <c r="CN3641" i="1"/>
  <c r="CC3642" i="1"/>
  <c r="CE3642" i="1"/>
  <c r="CF3642" i="1"/>
  <c r="CG3642" i="1"/>
  <c r="CJ3642" i="1"/>
  <c r="CK3642" i="1"/>
  <c r="CL3642" i="1"/>
  <c r="CM3642" i="1"/>
  <c r="CN3642" i="1"/>
  <c r="CC3643" i="1"/>
  <c r="CE3643" i="1"/>
  <c r="CF3643" i="1"/>
  <c r="CG3643" i="1"/>
  <c r="CJ3643" i="1"/>
  <c r="CK3643" i="1"/>
  <c r="CL3643" i="1"/>
  <c r="CM3643" i="1"/>
  <c r="CN3643" i="1"/>
  <c r="CC3644" i="1"/>
  <c r="CE3644" i="1"/>
  <c r="CF3644" i="1"/>
  <c r="CG3644" i="1"/>
  <c r="CJ3644" i="1"/>
  <c r="CK3644" i="1"/>
  <c r="CL3644" i="1"/>
  <c r="CM3644" i="1"/>
  <c r="CN3644" i="1"/>
  <c r="CC3645" i="1"/>
  <c r="CE3645" i="1"/>
  <c r="CF3645" i="1"/>
  <c r="CG3645" i="1"/>
  <c r="CJ3645" i="1"/>
  <c r="CK3645" i="1"/>
  <c r="CL3645" i="1"/>
  <c r="CM3645" i="1"/>
  <c r="CN3645" i="1"/>
  <c r="CC3646" i="1"/>
  <c r="CE3646" i="1"/>
  <c r="CF3646" i="1"/>
  <c r="CG3646" i="1"/>
  <c r="CJ3646" i="1"/>
  <c r="CK3646" i="1"/>
  <c r="CL3646" i="1"/>
  <c r="CM3646" i="1"/>
  <c r="CN3646" i="1"/>
  <c r="CC3647" i="1"/>
  <c r="CE3647" i="1"/>
  <c r="CF3647" i="1"/>
  <c r="CG3647" i="1"/>
  <c r="CJ3647" i="1"/>
  <c r="CK3647" i="1"/>
  <c r="CL3647" i="1"/>
  <c r="CM3647" i="1"/>
  <c r="CN3647" i="1"/>
  <c r="CC3648" i="1"/>
  <c r="CE3648" i="1"/>
  <c r="CF3648" i="1"/>
  <c r="CG3648" i="1"/>
  <c r="CJ3648" i="1"/>
  <c r="CK3648" i="1"/>
  <c r="CL3648" i="1"/>
  <c r="CM3648" i="1"/>
  <c r="CN3648" i="1"/>
  <c r="CC3649" i="1"/>
  <c r="CE3649" i="1"/>
  <c r="CF3649" i="1"/>
  <c r="CG3649" i="1"/>
  <c r="CJ3649" i="1"/>
  <c r="CK3649" i="1"/>
  <c r="CL3649" i="1"/>
  <c r="CM3649" i="1"/>
  <c r="CN3649" i="1"/>
  <c r="CC3650" i="1"/>
  <c r="CE3650" i="1"/>
  <c r="CF3650" i="1"/>
  <c r="CG3650" i="1"/>
  <c r="CJ3650" i="1"/>
  <c r="CK3650" i="1"/>
  <c r="CL3650" i="1"/>
  <c r="CM3650" i="1"/>
  <c r="CN3650" i="1"/>
  <c r="CC3651" i="1"/>
  <c r="CE3651" i="1"/>
  <c r="CF3651" i="1"/>
  <c r="CG3651" i="1"/>
  <c r="CJ3651" i="1"/>
  <c r="CK3651" i="1"/>
  <c r="CL3651" i="1"/>
  <c r="CM3651" i="1"/>
  <c r="CN3651" i="1"/>
  <c r="CC3652" i="1"/>
  <c r="CE3652" i="1"/>
  <c r="CF3652" i="1"/>
  <c r="CG3652" i="1"/>
  <c r="CJ3652" i="1"/>
  <c r="CK3652" i="1"/>
  <c r="CL3652" i="1"/>
  <c r="CM3652" i="1"/>
  <c r="CN3652" i="1"/>
  <c r="CC3653" i="1"/>
  <c r="CE3653" i="1"/>
  <c r="CF3653" i="1"/>
  <c r="CG3653" i="1"/>
  <c r="CJ3653" i="1"/>
  <c r="CK3653" i="1"/>
  <c r="CL3653" i="1"/>
  <c r="CM3653" i="1"/>
  <c r="CN3653" i="1"/>
  <c r="CC3654" i="1"/>
  <c r="CE3654" i="1"/>
  <c r="CF3654" i="1"/>
  <c r="CG3654" i="1"/>
  <c r="CJ3654" i="1"/>
  <c r="CK3654" i="1"/>
  <c r="CL3654" i="1"/>
  <c r="CM3654" i="1"/>
  <c r="CN3654" i="1"/>
  <c r="CC3655" i="1"/>
  <c r="CE3655" i="1"/>
  <c r="CF3655" i="1"/>
  <c r="CG3655" i="1"/>
  <c r="CJ3655" i="1"/>
  <c r="CK3655" i="1"/>
  <c r="CL3655" i="1"/>
  <c r="CM3655" i="1"/>
  <c r="CN3655" i="1"/>
  <c r="CC3656" i="1"/>
  <c r="CE3656" i="1"/>
  <c r="CF3656" i="1"/>
  <c r="CG3656" i="1"/>
  <c r="CJ3656" i="1"/>
  <c r="CK3656" i="1"/>
  <c r="CL3656" i="1"/>
  <c r="CM3656" i="1"/>
  <c r="CN3656" i="1"/>
  <c r="CC3657" i="1"/>
  <c r="CE3657" i="1"/>
  <c r="CF3657" i="1"/>
  <c r="CG3657" i="1"/>
  <c r="CJ3657" i="1"/>
  <c r="CK3657" i="1"/>
  <c r="CL3657" i="1"/>
  <c r="CM3657" i="1"/>
  <c r="CN3657" i="1"/>
  <c r="CC3658" i="1"/>
  <c r="CE3658" i="1"/>
  <c r="CF3658" i="1"/>
  <c r="CG3658" i="1"/>
  <c r="CJ3658" i="1"/>
  <c r="CK3658" i="1"/>
  <c r="CL3658" i="1"/>
  <c r="CM3658" i="1"/>
  <c r="CN3658" i="1"/>
  <c r="CC3659" i="1"/>
  <c r="CE3659" i="1"/>
  <c r="CF3659" i="1"/>
  <c r="CG3659" i="1"/>
  <c r="CJ3659" i="1"/>
  <c r="CK3659" i="1"/>
  <c r="CL3659" i="1"/>
  <c r="CM3659" i="1"/>
  <c r="CN3659" i="1"/>
  <c r="CC3660" i="1"/>
  <c r="CE3660" i="1"/>
  <c r="CF3660" i="1"/>
  <c r="CG3660" i="1"/>
  <c r="CJ3660" i="1"/>
  <c r="CK3660" i="1"/>
  <c r="CL3660" i="1"/>
  <c r="CM3660" i="1"/>
  <c r="CN3660" i="1"/>
  <c r="CC3661" i="1"/>
  <c r="CE3661" i="1"/>
  <c r="CF3661" i="1"/>
  <c r="CG3661" i="1"/>
  <c r="CJ3661" i="1"/>
  <c r="CK3661" i="1"/>
  <c r="CL3661" i="1"/>
  <c r="CM3661" i="1"/>
  <c r="CN3661" i="1"/>
  <c r="CC3662" i="1"/>
  <c r="CE3662" i="1"/>
  <c r="CF3662" i="1"/>
  <c r="CG3662" i="1"/>
  <c r="CJ3662" i="1"/>
  <c r="CK3662" i="1"/>
  <c r="CL3662" i="1"/>
  <c r="CM3662" i="1"/>
  <c r="CN3662" i="1"/>
  <c r="CC3663" i="1"/>
  <c r="CE3663" i="1"/>
  <c r="CF3663" i="1"/>
  <c r="CG3663" i="1"/>
  <c r="CJ3663" i="1"/>
  <c r="CK3663" i="1"/>
  <c r="CL3663" i="1"/>
  <c r="CM3663" i="1"/>
  <c r="CN3663" i="1"/>
  <c r="CC3664" i="1"/>
  <c r="CE3664" i="1"/>
  <c r="CF3664" i="1"/>
  <c r="CG3664" i="1"/>
  <c r="CJ3664" i="1"/>
  <c r="CK3664" i="1"/>
  <c r="CL3664" i="1"/>
  <c r="CM3664" i="1"/>
  <c r="CN3664" i="1"/>
  <c r="CC3665" i="1"/>
  <c r="CE3665" i="1"/>
  <c r="CF3665" i="1"/>
  <c r="CG3665" i="1"/>
  <c r="CJ3665" i="1"/>
  <c r="CK3665" i="1"/>
  <c r="CL3665" i="1"/>
  <c r="CM3665" i="1"/>
  <c r="CN3665" i="1"/>
  <c r="CC3666" i="1"/>
  <c r="CE3666" i="1"/>
  <c r="CF3666" i="1"/>
  <c r="CG3666" i="1"/>
  <c r="CJ3666" i="1"/>
  <c r="CK3666" i="1"/>
  <c r="CL3666" i="1"/>
  <c r="CM3666" i="1"/>
  <c r="CN3666" i="1"/>
  <c r="CC3667" i="1"/>
  <c r="CE3667" i="1"/>
  <c r="CF3667" i="1"/>
  <c r="CG3667" i="1"/>
  <c r="CJ3667" i="1"/>
  <c r="CK3667" i="1"/>
  <c r="CL3667" i="1"/>
  <c r="CM3667" i="1"/>
  <c r="CN3667" i="1"/>
  <c r="CC3668" i="1"/>
  <c r="CE3668" i="1"/>
  <c r="CF3668" i="1"/>
  <c r="CG3668" i="1"/>
  <c r="CJ3668" i="1"/>
  <c r="CK3668" i="1"/>
  <c r="CL3668" i="1"/>
  <c r="CM3668" i="1"/>
  <c r="CN3668" i="1"/>
  <c r="CC3669" i="1"/>
  <c r="CE3669" i="1"/>
  <c r="CF3669" i="1"/>
  <c r="CG3669" i="1"/>
  <c r="CJ3669" i="1"/>
  <c r="CK3669" i="1"/>
  <c r="CL3669" i="1"/>
  <c r="CM3669" i="1"/>
  <c r="CN3669" i="1"/>
  <c r="CC3670" i="1"/>
  <c r="CE3670" i="1"/>
  <c r="CF3670" i="1"/>
  <c r="CG3670" i="1"/>
  <c r="CJ3670" i="1"/>
  <c r="CK3670" i="1"/>
  <c r="CL3670" i="1"/>
  <c r="CM3670" i="1"/>
  <c r="CN3670" i="1"/>
  <c r="CC3671" i="1"/>
  <c r="CE3671" i="1"/>
  <c r="CF3671" i="1"/>
  <c r="CG3671" i="1"/>
  <c r="CJ3671" i="1"/>
  <c r="CK3671" i="1"/>
  <c r="CL3671" i="1"/>
  <c r="CM3671" i="1"/>
  <c r="CN3671" i="1"/>
  <c r="CC3672" i="1"/>
  <c r="CE3672" i="1"/>
  <c r="CF3672" i="1"/>
  <c r="CG3672" i="1"/>
  <c r="CJ3672" i="1"/>
  <c r="CK3672" i="1"/>
  <c r="CL3672" i="1"/>
  <c r="CM3672" i="1"/>
  <c r="CN3672" i="1"/>
  <c r="CC3673" i="1"/>
  <c r="CE3673" i="1"/>
  <c r="CF3673" i="1"/>
  <c r="CG3673" i="1"/>
  <c r="CJ3673" i="1"/>
  <c r="CK3673" i="1"/>
  <c r="CL3673" i="1"/>
  <c r="CM3673" i="1"/>
  <c r="CN3673" i="1"/>
  <c r="CC3674" i="1"/>
  <c r="CE3674" i="1"/>
  <c r="CF3674" i="1"/>
  <c r="CG3674" i="1"/>
  <c r="CJ3674" i="1"/>
  <c r="CK3674" i="1"/>
  <c r="CL3674" i="1"/>
  <c r="CM3674" i="1"/>
  <c r="CN3674" i="1"/>
  <c r="CC3675" i="1"/>
  <c r="CE3675" i="1"/>
  <c r="CF3675" i="1"/>
  <c r="CG3675" i="1"/>
  <c r="CJ3675" i="1"/>
  <c r="CK3675" i="1"/>
  <c r="CL3675" i="1"/>
  <c r="CM3675" i="1"/>
  <c r="CN3675" i="1"/>
  <c r="CC3676" i="1"/>
  <c r="CE3676" i="1"/>
  <c r="CF3676" i="1"/>
  <c r="CG3676" i="1"/>
  <c r="CJ3676" i="1"/>
  <c r="CK3676" i="1"/>
  <c r="CL3676" i="1"/>
  <c r="CM3676" i="1"/>
  <c r="CN3676" i="1"/>
  <c r="CC3677" i="1"/>
  <c r="CE3677" i="1"/>
  <c r="CF3677" i="1"/>
  <c r="CG3677" i="1"/>
  <c r="CJ3677" i="1"/>
  <c r="CK3677" i="1"/>
  <c r="CL3677" i="1"/>
  <c r="CM3677" i="1"/>
  <c r="CN3677" i="1"/>
  <c r="CC3678" i="1"/>
  <c r="CE3678" i="1"/>
  <c r="CF3678" i="1"/>
  <c r="CG3678" i="1"/>
  <c r="CJ3678" i="1"/>
  <c r="CK3678" i="1"/>
  <c r="CL3678" i="1"/>
  <c r="CM3678" i="1"/>
  <c r="CN3678" i="1"/>
  <c r="CC3679" i="1"/>
  <c r="CE3679" i="1"/>
  <c r="CF3679" i="1"/>
  <c r="CG3679" i="1"/>
  <c r="CJ3679" i="1"/>
  <c r="CK3679" i="1"/>
  <c r="CL3679" i="1"/>
  <c r="CM3679" i="1"/>
  <c r="CN3679" i="1"/>
  <c r="CC3680" i="1"/>
  <c r="CE3680" i="1"/>
  <c r="CF3680" i="1"/>
  <c r="CG3680" i="1"/>
  <c r="CJ3680" i="1"/>
  <c r="CK3680" i="1"/>
  <c r="CL3680" i="1"/>
  <c r="CM3680" i="1"/>
  <c r="CN3680" i="1"/>
  <c r="CC3681" i="1"/>
  <c r="CE3681" i="1"/>
  <c r="CF3681" i="1"/>
  <c r="CG3681" i="1"/>
  <c r="CJ3681" i="1"/>
  <c r="CK3681" i="1"/>
  <c r="CL3681" i="1"/>
  <c r="CM3681" i="1"/>
  <c r="CN3681" i="1"/>
  <c r="CC3682" i="1"/>
  <c r="CE3682" i="1"/>
  <c r="CF3682" i="1"/>
  <c r="CG3682" i="1"/>
  <c r="CJ3682" i="1"/>
  <c r="CK3682" i="1"/>
  <c r="CL3682" i="1"/>
  <c r="CM3682" i="1"/>
  <c r="CN3682" i="1"/>
  <c r="CC3683" i="1"/>
  <c r="CE3683" i="1"/>
  <c r="CF3683" i="1"/>
  <c r="CG3683" i="1"/>
  <c r="CJ3683" i="1"/>
  <c r="CK3683" i="1"/>
  <c r="CL3683" i="1"/>
  <c r="CM3683" i="1"/>
  <c r="CN3683" i="1"/>
  <c r="CC3684" i="1"/>
  <c r="CE3684" i="1"/>
  <c r="CF3684" i="1"/>
  <c r="CG3684" i="1"/>
  <c r="CJ3684" i="1"/>
  <c r="CK3684" i="1"/>
  <c r="CL3684" i="1"/>
  <c r="CM3684" i="1"/>
  <c r="CN3684" i="1"/>
  <c r="CC3685" i="1"/>
  <c r="CE3685" i="1"/>
  <c r="CF3685" i="1"/>
  <c r="CG3685" i="1"/>
  <c r="CJ3685" i="1"/>
  <c r="CK3685" i="1"/>
  <c r="CL3685" i="1"/>
  <c r="CM3685" i="1"/>
  <c r="CN3685" i="1"/>
  <c r="CC3686" i="1"/>
  <c r="CE3686" i="1"/>
  <c r="CF3686" i="1"/>
  <c r="CG3686" i="1"/>
  <c r="CJ3686" i="1"/>
  <c r="CK3686" i="1"/>
  <c r="CL3686" i="1"/>
  <c r="CM3686" i="1"/>
  <c r="CN3686" i="1"/>
  <c r="CC3687" i="1"/>
  <c r="CE3687" i="1"/>
  <c r="CF3687" i="1"/>
  <c r="CG3687" i="1"/>
  <c r="CJ3687" i="1"/>
  <c r="CK3687" i="1"/>
  <c r="CL3687" i="1"/>
  <c r="CM3687" i="1"/>
  <c r="CN3687" i="1"/>
  <c r="CC3688" i="1"/>
  <c r="CE3688" i="1"/>
  <c r="CF3688" i="1"/>
  <c r="CG3688" i="1"/>
  <c r="CJ3688" i="1"/>
  <c r="CK3688" i="1"/>
  <c r="CL3688" i="1"/>
  <c r="CM3688" i="1"/>
  <c r="CN3688" i="1"/>
  <c r="CC3689" i="1"/>
  <c r="CE3689" i="1"/>
  <c r="CF3689" i="1"/>
  <c r="CG3689" i="1"/>
  <c r="CJ3689" i="1"/>
  <c r="CK3689" i="1"/>
  <c r="CL3689" i="1"/>
  <c r="CM3689" i="1"/>
  <c r="CN3689" i="1"/>
  <c r="CC3690" i="1"/>
  <c r="CE3690" i="1"/>
  <c r="CF3690" i="1"/>
  <c r="CG3690" i="1"/>
  <c r="CJ3690" i="1"/>
  <c r="CK3690" i="1"/>
  <c r="CL3690" i="1"/>
  <c r="CM3690" i="1"/>
  <c r="CN3690" i="1"/>
  <c r="CC3691" i="1"/>
  <c r="CE3691" i="1"/>
  <c r="CF3691" i="1"/>
  <c r="CG3691" i="1"/>
  <c r="CJ3691" i="1"/>
  <c r="CK3691" i="1"/>
  <c r="CL3691" i="1"/>
  <c r="CM3691" i="1"/>
  <c r="CN3691" i="1"/>
  <c r="CC3692" i="1"/>
  <c r="CE3692" i="1"/>
  <c r="CF3692" i="1"/>
  <c r="CG3692" i="1"/>
  <c r="CJ3692" i="1"/>
  <c r="CK3692" i="1"/>
  <c r="CL3692" i="1"/>
  <c r="CM3692" i="1"/>
  <c r="CN3692" i="1"/>
  <c r="CC3693" i="1"/>
  <c r="CE3693" i="1"/>
  <c r="CF3693" i="1"/>
  <c r="CG3693" i="1"/>
  <c r="CJ3693" i="1"/>
  <c r="CK3693" i="1"/>
  <c r="CL3693" i="1"/>
  <c r="CM3693" i="1"/>
  <c r="CN3693" i="1"/>
  <c r="CC3694" i="1"/>
  <c r="CE3694" i="1"/>
  <c r="CF3694" i="1"/>
  <c r="CG3694" i="1"/>
  <c r="CJ3694" i="1"/>
  <c r="CK3694" i="1"/>
  <c r="CL3694" i="1"/>
  <c r="CM3694" i="1"/>
  <c r="CN3694" i="1"/>
  <c r="CC3695" i="1"/>
  <c r="CE3695" i="1"/>
  <c r="CF3695" i="1"/>
  <c r="CG3695" i="1"/>
  <c r="CJ3695" i="1"/>
  <c r="CK3695" i="1"/>
  <c r="CL3695" i="1"/>
  <c r="CM3695" i="1"/>
  <c r="CN3695" i="1"/>
  <c r="CC3696" i="1"/>
  <c r="CE3696" i="1"/>
  <c r="CF3696" i="1"/>
  <c r="CG3696" i="1"/>
  <c r="CJ3696" i="1"/>
  <c r="CK3696" i="1"/>
  <c r="CL3696" i="1"/>
  <c r="CM3696" i="1"/>
  <c r="CN3696" i="1"/>
  <c r="CC3697" i="1"/>
  <c r="CE3697" i="1"/>
  <c r="CF3697" i="1"/>
  <c r="CG3697" i="1"/>
  <c r="CJ3697" i="1"/>
  <c r="CK3697" i="1"/>
  <c r="CL3697" i="1"/>
  <c r="CM3697" i="1"/>
  <c r="CN3697" i="1"/>
  <c r="CC3698" i="1"/>
  <c r="CE3698" i="1"/>
  <c r="CF3698" i="1"/>
  <c r="CG3698" i="1"/>
  <c r="CJ3698" i="1"/>
  <c r="CK3698" i="1"/>
  <c r="CL3698" i="1"/>
  <c r="CM3698" i="1"/>
  <c r="CN3698" i="1"/>
  <c r="CC3699" i="1"/>
  <c r="CE3699" i="1"/>
  <c r="CF3699" i="1"/>
  <c r="CG3699" i="1"/>
  <c r="CJ3699" i="1"/>
  <c r="CK3699" i="1"/>
  <c r="CL3699" i="1"/>
  <c r="CM3699" i="1"/>
  <c r="CN3699" i="1"/>
  <c r="CC3700" i="1"/>
  <c r="CE3700" i="1"/>
  <c r="CF3700" i="1"/>
  <c r="CG3700" i="1"/>
  <c r="CJ3700" i="1"/>
  <c r="CK3700" i="1"/>
  <c r="CL3700" i="1"/>
  <c r="CM3700" i="1"/>
  <c r="CN3700" i="1"/>
  <c r="CC3701" i="1"/>
  <c r="CE3701" i="1"/>
  <c r="CF3701" i="1"/>
  <c r="CG3701" i="1"/>
  <c r="CJ3701" i="1"/>
  <c r="CK3701" i="1"/>
  <c r="CL3701" i="1"/>
  <c r="CM3701" i="1"/>
  <c r="CN3701" i="1"/>
  <c r="CC3702" i="1"/>
  <c r="CE3702" i="1"/>
  <c r="CF3702" i="1"/>
  <c r="CG3702" i="1"/>
  <c r="CJ3702" i="1"/>
  <c r="CK3702" i="1"/>
  <c r="CL3702" i="1"/>
  <c r="CM3702" i="1"/>
  <c r="CN3702" i="1"/>
  <c r="CC3703" i="1"/>
  <c r="CE3703" i="1"/>
  <c r="CF3703" i="1"/>
  <c r="CG3703" i="1"/>
  <c r="CJ3703" i="1"/>
  <c r="CK3703" i="1"/>
  <c r="CL3703" i="1"/>
  <c r="CM3703" i="1"/>
  <c r="CN3703" i="1"/>
  <c r="CC3704" i="1"/>
  <c r="CE3704" i="1"/>
  <c r="CF3704" i="1"/>
  <c r="CG3704" i="1"/>
  <c r="CJ3704" i="1"/>
  <c r="CK3704" i="1"/>
  <c r="CL3704" i="1"/>
  <c r="CM3704" i="1"/>
  <c r="CN3704" i="1"/>
  <c r="CC3705" i="1"/>
  <c r="CE3705" i="1"/>
  <c r="CF3705" i="1"/>
  <c r="CG3705" i="1"/>
  <c r="CJ3705" i="1"/>
  <c r="CK3705" i="1"/>
  <c r="CL3705" i="1"/>
  <c r="CM3705" i="1"/>
  <c r="CN3705" i="1"/>
  <c r="CC3706" i="1"/>
  <c r="CE3706" i="1"/>
  <c r="CF3706" i="1"/>
  <c r="CG3706" i="1"/>
  <c r="CJ3706" i="1"/>
  <c r="CK3706" i="1"/>
  <c r="CL3706" i="1"/>
  <c r="CM3706" i="1"/>
  <c r="CN3706" i="1"/>
  <c r="CC3707" i="1"/>
  <c r="CE3707" i="1"/>
  <c r="CF3707" i="1"/>
  <c r="CG3707" i="1"/>
  <c r="CJ3707" i="1"/>
  <c r="CK3707" i="1"/>
  <c r="CL3707" i="1"/>
  <c r="CM3707" i="1"/>
  <c r="CN3707" i="1"/>
  <c r="CC3708" i="1"/>
  <c r="CE3708" i="1"/>
  <c r="CF3708" i="1"/>
  <c r="CG3708" i="1"/>
  <c r="CJ3708" i="1"/>
  <c r="CK3708" i="1"/>
  <c r="CL3708" i="1"/>
  <c r="CM3708" i="1"/>
  <c r="CN3708" i="1"/>
  <c r="CC3709" i="1"/>
  <c r="CE3709" i="1"/>
  <c r="CF3709" i="1"/>
  <c r="CG3709" i="1"/>
  <c r="CJ3709" i="1"/>
  <c r="CK3709" i="1"/>
  <c r="CL3709" i="1"/>
  <c r="CM3709" i="1"/>
  <c r="CN3709" i="1"/>
  <c r="CC3710" i="1"/>
  <c r="CE3710" i="1"/>
  <c r="CF3710" i="1"/>
  <c r="CG3710" i="1"/>
  <c r="CJ3710" i="1"/>
  <c r="CK3710" i="1"/>
  <c r="CL3710" i="1"/>
  <c r="CM3710" i="1"/>
  <c r="CN3710" i="1"/>
  <c r="CC3711" i="1"/>
  <c r="CE3711" i="1"/>
  <c r="CF3711" i="1"/>
  <c r="CG3711" i="1"/>
  <c r="CJ3711" i="1"/>
  <c r="CK3711" i="1"/>
  <c r="CL3711" i="1"/>
  <c r="CM3711" i="1"/>
  <c r="CN3711" i="1"/>
  <c r="CC3712" i="1"/>
  <c r="CE3712" i="1"/>
  <c r="CF3712" i="1"/>
  <c r="CG3712" i="1"/>
  <c r="CJ3712" i="1"/>
  <c r="CK3712" i="1"/>
  <c r="CL3712" i="1"/>
  <c r="CM3712" i="1"/>
  <c r="CN3712" i="1"/>
  <c r="CC3713" i="1"/>
  <c r="CE3713" i="1"/>
  <c r="CF3713" i="1"/>
  <c r="CG3713" i="1"/>
  <c r="CJ3713" i="1"/>
  <c r="CK3713" i="1"/>
  <c r="CL3713" i="1"/>
  <c r="CM3713" i="1"/>
  <c r="CN3713" i="1"/>
  <c r="CC3714" i="1"/>
  <c r="CE3714" i="1"/>
  <c r="CF3714" i="1"/>
  <c r="CG3714" i="1"/>
  <c r="CJ3714" i="1"/>
  <c r="CK3714" i="1"/>
  <c r="CL3714" i="1"/>
  <c r="CM3714" i="1"/>
  <c r="CN3714" i="1"/>
  <c r="CC3715" i="1"/>
  <c r="CE3715" i="1"/>
  <c r="CF3715" i="1"/>
  <c r="CG3715" i="1"/>
  <c r="CJ3715" i="1"/>
  <c r="CK3715" i="1"/>
  <c r="CL3715" i="1"/>
  <c r="CM3715" i="1"/>
  <c r="CN3715" i="1"/>
  <c r="CC3716" i="1"/>
  <c r="CE3716" i="1"/>
  <c r="CF3716" i="1"/>
  <c r="CG3716" i="1"/>
  <c r="CJ3716" i="1"/>
  <c r="CK3716" i="1"/>
  <c r="CL3716" i="1"/>
  <c r="CM3716" i="1"/>
  <c r="CN3716" i="1"/>
  <c r="CC3717" i="1"/>
  <c r="CE3717" i="1"/>
  <c r="CF3717" i="1"/>
  <c r="CG3717" i="1"/>
  <c r="CJ3717" i="1"/>
  <c r="CK3717" i="1"/>
  <c r="CL3717" i="1"/>
  <c r="CM3717" i="1"/>
  <c r="CN3717" i="1"/>
  <c r="CC3718" i="1"/>
  <c r="CE3718" i="1"/>
  <c r="CF3718" i="1"/>
  <c r="CG3718" i="1"/>
  <c r="CJ3718" i="1"/>
  <c r="CK3718" i="1"/>
  <c r="CL3718" i="1"/>
  <c r="CM3718" i="1"/>
  <c r="CN3718" i="1"/>
  <c r="CC3719" i="1"/>
  <c r="CE3719" i="1"/>
  <c r="CF3719" i="1"/>
  <c r="CG3719" i="1"/>
  <c r="CJ3719" i="1"/>
  <c r="CK3719" i="1"/>
  <c r="CL3719" i="1"/>
  <c r="CM3719" i="1"/>
  <c r="CN3719" i="1"/>
  <c r="CC3720" i="1"/>
  <c r="CE3720" i="1"/>
  <c r="CF3720" i="1"/>
  <c r="CG3720" i="1"/>
  <c r="CJ3720" i="1"/>
  <c r="CK3720" i="1"/>
  <c r="CL3720" i="1"/>
  <c r="CM3720" i="1"/>
  <c r="CN3720" i="1"/>
  <c r="CC3721" i="1"/>
  <c r="CE3721" i="1"/>
  <c r="CF3721" i="1"/>
  <c r="CG3721" i="1"/>
  <c r="CJ3721" i="1"/>
  <c r="CK3721" i="1"/>
  <c r="CL3721" i="1"/>
  <c r="CM3721" i="1"/>
  <c r="CN3721" i="1"/>
  <c r="CC3722" i="1"/>
  <c r="CE3722" i="1"/>
  <c r="CF3722" i="1"/>
  <c r="CG3722" i="1"/>
  <c r="CJ3722" i="1"/>
  <c r="CK3722" i="1"/>
  <c r="CL3722" i="1"/>
  <c r="CM3722" i="1"/>
  <c r="CN3722" i="1"/>
  <c r="CC3723" i="1"/>
  <c r="CE3723" i="1"/>
  <c r="CF3723" i="1"/>
  <c r="CG3723" i="1"/>
  <c r="CJ3723" i="1"/>
  <c r="CK3723" i="1"/>
  <c r="CL3723" i="1"/>
  <c r="CM3723" i="1"/>
  <c r="CN3723" i="1"/>
  <c r="CC3724" i="1"/>
  <c r="CE3724" i="1"/>
  <c r="CF3724" i="1"/>
  <c r="CG3724" i="1"/>
  <c r="CJ3724" i="1"/>
  <c r="CK3724" i="1"/>
  <c r="CL3724" i="1"/>
  <c r="CM3724" i="1"/>
  <c r="CN3724" i="1"/>
  <c r="CC3725" i="1"/>
  <c r="CE3725" i="1"/>
  <c r="CF3725" i="1"/>
  <c r="CG3725" i="1"/>
  <c r="CJ3725" i="1"/>
  <c r="CK3725" i="1"/>
  <c r="CL3725" i="1"/>
  <c r="CM3725" i="1"/>
  <c r="CN3725" i="1"/>
  <c r="CC3726" i="1"/>
  <c r="CE3726" i="1"/>
  <c r="CF3726" i="1"/>
  <c r="CG3726" i="1"/>
  <c r="CJ3726" i="1"/>
  <c r="CK3726" i="1"/>
  <c r="CL3726" i="1"/>
  <c r="CM3726" i="1"/>
  <c r="CN3726" i="1"/>
  <c r="CC3727" i="1"/>
  <c r="CE3727" i="1"/>
  <c r="CF3727" i="1"/>
  <c r="CG3727" i="1"/>
  <c r="CJ3727" i="1"/>
  <c r="CK3727" i="1"/>
  <c r="CL3727" i="1"/>
  <c r="CM3727" i="1"/>
  <c r="CN3727" i="1"/>
  <c r="CC3728" i="1"/>
  <c r="CE3728" i="1"/>
  <c r="CF3728" i="1"/>
  <c r="CG3728" i="1"/>
  <c r="CJ3728" i="1"/>
  <c r="CK3728" i="1"/>
  <c r="CL3728" i="1"/>
  <c r="CM3728" i="1"/>
  <c r="CN3728" i="1"/>
  <c r="CC3729" i="1"/>
  <c r="CE3729" i="1"/>
  <c r="CF3729" i="1"/>
  <c r="CG3729" i="1"/>
  <c r="CJ3729" i="1"/>
  <c r="CK3729" i="1"/>
  <c r="CL3729" i="1"/>
  <c r="CM3729" i="1"/>
  <c r="CN3729" i="1"/>
  <c r="CC3730" i="1"/>
  <c r="CE3730" i="1"/>
  <c r="CF3730" i="1"/>
  <c r="CG3730" i="1"/>
  <c r="CJ3730" i="1"/>
  <c r="CK3730" i="1"/>
  <c r="CL3730" i="1"/>
  <c r="CM3730" i="1"/>
  <c r="CN3730" i="1"/>
  <c r="CC3731" i="1"/>
  <c r="CE3731" i="1"/>
  <c r="CF3731" i="1"/>
  <c r="CG3731" i="1"/>
  <c r="CJ3731" i="1"/>
  <c r="CK3731" i="1"/>
  <c r="CL3731" i="1"/>
  <c r="CM3731" i="1"/>
  <c r="CN3731" i="1"/>
  <c r="CC3732" i="1"/>
  <c r="CE3732" i="1"/>
  <c r="CF3732" i="1"/>
  <c r="CG3732" i="1"/>
  <c r="CJ3732" i="1"/>
  <c r="CK3732" i="1"/>
  <c r="CL3732" i="1"/>
  <c r="CM3732" i="1"/>
  <c r="CN3732" i="1"/>
  <c r="CC3733" i="1"/>
  <c r="CE3733" i="1"/>
  <c r="CF3733" i="1"/>
  <c r="CG3733" i="1"/>
  <c r="CJ3733" i="1"/>
  <c r="CK3733" i="1"/>
  <c r="CL3733" i="1"/>
  <c r="CM3733" i="1"/>
  <c r="CN3733" i="1"/>
  <c r="CC3734" i="1"/>
  <c r="CE3734" i="1"/>
  <c r="CF3734" i="1"/>
  <c r="CG3734" i="1"/>
  <c r="CJ3734" i="1"/>
  <c r="CK3734" i="1"/>
  <c r="CL3734" i="1"/>
  <c r="CM3734" i="1"/>
  <c r="CN3734" i="1"/>
  <c r="CC3735" i="1"/>
  <c r="CE3735" i="1"/>
  <c r="CF3735" i="1"/>
  <c r="CG3735" i="1"/>
  <c r="CJ3735" i="1"/>
  <c r="CK3735" i="1"/>
  <c r="CL3735" i="1"/>
  <c r="CM3735" i="1"/>
  <c r="CN3735" i="1"/>
  <c r="CC3736" i="1"/>
  <c r="CE3736" i="1"/>
  <c r="CF3736" i="1"/>
  <c r="CG3736" i="1"/>
  <c r="CJ3736" i="1"/>
  <c r="CK3736" i="1"/>
  <c r="CL3736" i="1"/>
  <c r="CM3736" i="1"/>
  <c r="CN3736" i="1"/>
  <c r="CC3737" i="1"/>
  <c r="CE3737" i="1"/>
  <c r="CF3737" i="1"/>
  <c r="CG3737" i="1"/>
  <c r="CJ3737" i="1"/>
  <c r="CK3737" i="1"/>
  <c r="CL3737" i="1"/>
  <c r="CM3737" i="1"/>
  <c r="CN3737" i="1"/>
  <c r="CC3738" i="1"/>
  <c r="CE3738" i="1"/>
  <c r="CF3738" i="1"/>
  <c r="CG3738" i="1"/>
  <c r="CJ3738" i="1"/>
  <c r="CK3738" i="1"/>
  <c r="CL3738" i="1"/>
  <c r="CM3738" i="1"/>
  <c r="CN3738" i="1"/>
  <c r="CC3739" i="1"/>
  <c r="CE3739" i="1"/>
  <c r="CF3739" i="1"/>
  <c r="CG3739" i="1"/>
  <c r="CJ3739" i="1"/>
  <c r="CK3739" i="1"/>
  <c r="CL3739" i="1"/>
  <c r="CM3739" i="1"/>
  <c r="CN3739" i="1"/>
  <c r="CC3740" i="1"/>
  <c r="CE3740" i="1"/>
  <c r="CF3740" i="1"/>
  <c r="CG3740" i="1"/>
  <c r="CJ3740" i="1"/>
  <c r="CK3740" i="1"/>
  <c r="CL3740" i="1"/>
  <c r="CM3740" i="1"/>
  <c r="CN3740" i="1"/>
  <c r="CC3741" i="1"/>
  <c r="CE3741" i="1"/>
  <c r="CF3741" i="1"/>
  <c r="CG3741" i="1"/>
  <c r="CJ3741" i="1"/>
  <c r="CK3741" i="1"/>
  <c r="CL3741" i="1"/>
  <c r="CM3741" i="1"/>
  <c r="CN3741" i="1"/>
  <c r="CC3742" i="1"/>
  <c r="CE3742" i="1"/>
  <c r="CF3742" i="1"/>
  <c r="CG3742" i="1"/>
  <c r="CJ3742" i="1"/>
  <c r="CK3742" i="1"/>
  <c r="CL3742" i="1"/>
  <c r="CM3742" i="1"/>
  <c r="CN3742" i="1"/>
  <c r="CC3743" i="1"/>
  <c r="CE3743" i="1"/>
  <c r="CF3743" i="1"/>
  <c r="CG3743" i="1"/>
  <c r="CJ3743" i="1"/>
  <c r="CK3743" i="1"/>
  <c r="CL3743" i="1"/>
  <c r="CM3743" i="1"/>
  <c r="CN3743" i="1"/>
  <c r="CC3744" i="1"/>
  <c r="CE3744" i="1"/>
  <c r="CF3744" i="1"/>
  <c r="CG3744" i="1"/>
  <c r="CJ3744" i="1"/>
  <c r="CK3744" i="1"/>
  <c r="CL3744" i="1"/>
  <c r="CM3744" i="1"/>
  <c r="CN3744" i="1"/>
  <c r="CC3745" i="1"/>
  <c r="CE3745" i="1"/>
  <c r="CF3745" i="1"/>
  <c r="CG3745" i="1"/>
  <c r="CJ3745" i="1"/>
  <c r="CK3745" i="1"/>
  <c r="CL3745" i="1"/>
  <c r="CM3745" i="1"/>
  <c r="CN3745" i="1"/>
  <c r="CC3746" i="1"/>
  <c r="CE3746" i="1"/>
  <c r="CF3746" i="1"/>
  <c r="CG3746" i="1"/>
  <c r="CJ3746" i="1"/>
  <c r="CK3746" i="1"/>
  <c r="CL3746" i="1"/>
  <c r="CM3746" i="1"/>
  <c r="CN3746" i="1"/>
  <c r="CC3747" i="1"/>
  <c r="CE3747" i="1"/>
  <c r="CF3747" i="1"/>
  <c r="CG3747" i="1"/>
  <c r="CJ3747" i="1"/>
  <c r="CK3747" i="1"/>
  <c r="CL3747" i="1"/>
  <c r="CM3747" i="1"/>
  <c r="CN3747" i="1"/>
  <c r="CC3748" i="1"/>
  <c r="CE3748" i="1"/>
  <c r="CF3748" i="1"/>
  <c r="CG3748" i="1"/>
  <c r="CJ3748" i="1"/>
  <c r="CK3748" i="1"/>
  <c r="CL3748" i="1"/>
  <c r="CM3748" i="1"/>
  <c r="CN3748" i="1"/>
  <c r="CC3749" i="1"/>
  <c r="CE3749" i="1"/>
  <c r="CF3749" i="1"/>
  <c r="CG3749" i="1"/>
  <c r="CJ3749" i="1"/>
  <c r="CK3749" i="1"/>
  <c r="CL3749" i="1"/>
  <c r="CM3749" i="1"/>
  <c r="CN3749" i="1"/>
  <c r="CC3750" i="1"/>
  <c r="CE3750" i="1"/>
  <c r="CF3750" i="1"/>
  <c r="CG3750" i="1"/>
  <c r="CJ3750" i="1"/>
  <c r="CK3750" i="1"/>
  <c r="CL3750" i="1"/>
  <c r="CM3750" i="1"/>
  <c r="CN3750" i="1"/>
  <c r="CC3751" i="1"/>
  <c r="CE3751" i="1"/>
  <c r="CF3751" i="1"/>
  <c r="CG3751" i="1"/>
  <c r="CJ3751" i="1"/>
  <c r="CK3751" i="1"/>
  <c r="CL3751" i="1"/>
  <c r="CM3751" i="1"/>
  <c r="CN3751" i="1"/>
  <c r="CC3752" i="1"/>
  <c r="CE3752" i="1"/>
  <c r="CF3752" i="1"/>
  <c r="CG3752" i="1"/>
  <c r="CJ3752" i="1"/>
  <c r="CK3752" i="1"/>
  <c r="CL3752" i="1"/>
  <c r="CM3752" i="1"/>
  <c r="CN3752" i="1"/>
  <c r="CC3753" i="1"/>
  <c r="CE3753" i="1"/>
  <c r="CF3753" i="1"/>
  <c r="CG3753" i="1"/>
  <c r="CJ3753" i="1"/>
  <c r="CK3753" i="1"/>
  <c r="CL3753" i="1"/>
  <c r="CM3753" i="1"/>
  <c r="CN3753" i="1"/>
  <c r="CC3754" i="1"/>
  <c r="CE3754" i="1"/>
  <c r="CF3754" i="1"/>
  <c r="CG3754" i="1"/>
  <c r="CJ3754" i="1"/>
  <c r="CK3754" i="1"/>
  <c r="CL3754" i="1"/>
  <c r="CM3754" i="1"/>
  <c r="CN3754" i="1"/>
  <c r="CC3755" i="1"/>
  <c r="CE3755" i="1"/>
  <c r="CF3755" i="1"/>
  <c r="CG3755" i="1"/>
  <c r="CJ3755" i="1"/>
  <c r="CK3755" i="1"/>
  <c r="CL3755" i="1"/>
  <c r="CM3755" i="1"/>
  <c r="CN3755" i="1"/>
  <c r="CC3756" i="1"/>
  <c r="CE3756" i="1"/>
  <c r="CF3756" i="1"/>
  <c r="CG3756" i="1"/>
  <c r="CJ3756" i="1"/>
  <c r="CK3756" i="1"/>
  <c r="CL3756" i="1"/>
  <c r="CM3756" i="1"/>
  <c r="CN3756" i="1"/>
  <c r="CC3757" i="1"/>
  <c r="CE3757" i="1"/>
  <c r="CF3757" i="1"/>
  <c r="CG3757" i="1"/>
  <c r="CJ3757" i="1"/>
  <c r="CK3757" i="1"/>
  <c r="CL3757" i="1"/>
  <c r="CM3757" i="1"/>
  <c r="CN3757" i="1"/>
  <c r="CC3758" i="1"/>
  <c r="CE3758" i="1"/>
  <c r="CF3758" i="1"/>
  <c r="CG3758" i="1"/>
  <c r="CJ3758" i="1"/>
  <c r="CK3758" i="1"/>
  <c r="CL3758" i="1"/>
  <c r="CM3758" i="1"/>
  <c r="CN3758" i="1"/>
  <c r="CC3759" i="1"/>
  <c r="CE3759" i="1"/>
  <c r="CF3759" i="1"/>
  <c r="CG3759" i="1"/>
  <c r="CJ3759" i="1"/>
  <c r="CK3759" i="1"/>
  <c r="CL3759" i="1"/>
  <c r="CM3759" i="1"/>
  <c r="CN3759" i="1"/>
  <c r="CC3760" i="1"/>
  <c r="CE3760" i="1"/>
  <c r="CF3760" i="1"/>
  <c r="CG3760" i="1"/>
  <c r="CJ3760" i="1"/>
  <c r="CK3760" i="1"/>
  <c r="CL3760" i="1"/>
  <c r="CM3760" i="1"/>
  <c r="CN3760" i="1"/>
  <c r="CC3761" i="1"/>
  <c r="CE3761" i="1"/>
  <c r="CF3761" i="1"/>
  <c r="CG3761" i="1"/>
  <c r="CJ3761" i="1"/>
  <c r="CK3761" i="1"/>
  <c r="CL3761" i="1"/>
  <c r="CM3761" i="1"/>
  <c r="CN3761" i="1"/>
  <c r="CC3762" i="1"/>
  <c r="CE3762" i="1"/>
  <c r="CF3762" i="1"/>
  <c r="CG3762" i="1"/>
  <c r="CJ3762" i="1"/>
  <c r="CK3762" i="1"/>
  <c r="CL3762" i="1"/>
  <c r="CM3762" i="1"/>
  <c r="CN3762" i="1"/>
  <c r="CC3763" i="1"/>
  <c r="CE3763" i="1"/>
  <c r="CF3763" i="1"/>
  <c r="CG3763" i="1"/>
  <c r="CJ3763" i="1"/>
  <c r="CK3763" i="1"/>
  <c r="CL3763" i="1"/>
  <c r="CM3763" i="1"/>
  <c r="CN3763" i="1"/>
  <c r="CC3764" i="1"/>
  <c r="CE3764" i="1"/>
  <c r="CF3764" i="1"/>
  <c r="CG3764" i="1"/>
  <c r="CJ3764" i="1"/>
  <c r="CK3764" i="1"/>
  <c r="CL3764" i="1"/>
  <c r="CM3764" i="1"/>
  <c r="CN3764" i="1"/>
  <c r="CC3765" i="1"/>
  <c r="CE3765" i="1"/>
  <c r="CF3765" i="1"/>
  <c r="CG3765" i="1"/>
  <c r="CJ3765" i="1"/>
  <c r="CK3765" i="1"/>
  <c r="CL3765" i="1"/>
  <c r="CM3765" i="1"/>
  <c r="CN3765" i="1"/>
  <c r="CC3766" i="1"/>
  <c r="CE3766" i="1"/>
  <c r="CF3766" i="1"/>
  <c r="CG3766" i="1"/>
  <c r="CJ3766" i="1"/>
  <c r="CK3766" i="1"/>
  <c r="CL3766" i="1"/>
  <c r="CM3766" i="1"/>
  <c r="CN3766" i="1"/>
  <c r="CC3767" i="1"/>
  <c r="CE3767" i="1"/>
  <c r="CF3767" i="1"/>
  <c r="CG3767" i="1"/>
  <c r="CJ3767" i="1"/>
  <c r="CK3767" i="1"/>
  <c r="CL3767" i="1"/>
  <c r="CM3767" i="1"/>
  <c r="CN3767" i="1"/>
  <c r="CC3768" i="1"/>
  <c r="CE3768" i="1"/>
  <c r="CF3768" i="1"/>
  <c r="CG3768" i="1"/>
  <c r="CJ3768" i="1"/>
  <c r="CK3768" i="1"/>
  <c r="CL3768" i="1"/>
  <c r="CM3768" i="1"/>
  <c r="CN3768" i="1"/>
  <c r="CC3769" i="1"/>
  <c r="CE3769" i="1"/>
  <c r="CF3769" i="1"/>
  <c r="CG3769" i="1"/>
  <c r="CJ3769" i="1"/>
  <c r="CK3769" i="1"/>
  <c r="CL3769" i="1"/>
  <c r="CM3769" i="1"/>
  <c r="CN3769" i="1"/>
  <c r="CC3770" i="1"/>
  <c r="CE3770" i="1"/>
  <c r="CF3770" i="1"/>
  <c r="CG3770" i="1"/>
  <c r="CJ3770" i="1"/>
  <c r="CK3770" i="1"/>
  <c r="CL3770" i="1"/>
  <c r="CM3770" i="1"/>
  <c r="CN3770" i="1"/>
  <c r="CC3771" i="1"/>
  <c r="CE3771" i="1"/>
  <c r="CF3771" i="1"/>
  <c r="CG3771" i="1"/>
  <c r="CJ3771" i="1"/>
  <c r="CK3771" i="1"/>
  <c r="CL3771" i="1"/>
  <c r="CM3771" i="1"/>
  <c r="CN3771" i="1"/>
  <c r="CC3772" i="1"/>
  <c r="CE3772" i="1"/>
  <c r="CF3772" i="1"/>
  <c r="CG3772" i="1"/>
  <c r="CJ3772" i="1"/>
  <c r="CK3772" i="1"/>
  <c r="CL3772" i="1"/>
  <c r="CM3772" i="1"/>
  <c r="CN3772" i="1"/>
  <c r="CC3773" i="1"/>
  <c r="CE3773" i="1"/>
  <c r="CF3773" i="1"/>
  <c r="CG3773" i="1"/>
  <c r="CJ3773" i="1"/>
  <c r="CK3773" i="1"/>
  <c r="CL3773" i="1"/>
  <c r="CM3773" i="1"/>
  <c r="CN3773" i="1"/>
  <c r="CC3774" i="1"/>
  <c r="CE3774" i="1"/>
  <c r="CF3774" i="1"/>
  <c r="CG3774" i="1"/>
  <c r="CJ3774" i="1"/>
  <c r="CK3774" i="1"/>
  <c r="CL3774" i="1"/>
  <c r="CM3774" i="1"/>
  <c r="CN3774" i="1"/>
  <c r="CC3775" i="1"/>
  <c r="CE3775" i="1"/>
  <c r="CF3775" i="1"/>
  <c r="CG3775" i="1"/>
  <c r="CJ3775" i="1"/>
  <c r="CK3775" i="1"/>
  <c r="CL3775" i="1"/>
  <c r="CM3775" i="1"/>
  <c r="CN3775" i="1"/>
  <c r="CC3776" i="1"/>
  <c r="CE3776" i="1"/>
  <c r="CF3776" i="1"/>
  <c r="CG3776" i="1"/>
  <c r="CJ3776" i="1"/>
  <c r="CK3776" i="1"/>
  <c r="CL3776" i="1"/>
  <c r="CM3776" i="1"/>
  <c r="CN3776" i="1"/>
  <c r="CC3777" i="1"/>
  <c r="CE3777" i="1"/>
  <c r="CF3777" i="1"/>
  <c r="CG3777" i="1"/>
  <c r="CJ3777" i="1"/>
  <c r="CK3777" i="1"/>
  <c r="CL3777" i="1"/>
  <c r="CM3777" i="1"/>
  <c r="CN3777" i="1"/>
  <c r="CC3778" i="1"/>
  <c r="CE3778" i="1"/>
  <c r="CF3778" i="1"/>
  <c r="CG3778" i="1"/>
  <c r="CJ3778" i="1"/>
  <c r="CK3778" i="1"/>
  <c r="CL3778" i="1"/>
  <c r="CM3778" i="1"/>
  <c r="CN3778" i="1"/>
  <c r="CC3779" i="1"/>
  <c r="CE3779" i="1"/>
  <c r="CF3779" i="1"/>
  <c r="CG3779" i="1"/>
  <c r="CJ3779" i="1"/>
  <c r="CK3779" i="1"/>
  <c r="CL3779" i="1"/>
  <c r="CM3779" i="1"/>
  <c r="CN3779" i="1"/>
  <c r="CC3780" i="1"/>
  <c r="CE3780" i="1"/>
  <c r="CF3780" i="1"/>
  <c r="CG3780" i="1"/>
  <c r="CJ3780" i="1"/>
  <c r="CK3780" i="1"/>
  <c r="CL3780" i="1"/>
  <c r="CM3780" i="1"/>
  <c r="CN3780" i="1"/>
  <c r="CC3781" i="1"/>
  <c r="CE3781" i="1"/>
  <c r="CF3781" i="1"/>
  <c r="CG3781" i="1"/>
  <c r="CJ3781" i="1"/>
  <c r="CK3781" i="1"/>
  <c r="CL3781" i="1"/>
  <c r="CM3781" i="1"/>
  <c r="CN3781" i="1"/>
  <c r="CC3782" i="1"/>
  <c r="CE3782" i="1"/>
  <c r="CF3782" i="1"/>
  <c r="CG3782" i="1"/>
  <c r="CJ3782" i="1"/>
  <c r="CK3782" i="1"/>
  <c r="CL3782" i="1"/>
  <c r="CM3782" i="1"/>
  <c r="CN3782" i="1"/>
  <c r="CC3783" i="1"/>
  <c r="CE3783" i="1"/>
  <c r="CF3783" i="1"/>
  <c r="CG3783" i="1"/>
  <c r="CJ3783" i="1"/>
  <c r="CK3783" i="1"/>
  <c r="CL3783" i="1"/>
  <c r="CM3783" i="1"/>
  <c r="CN3783" i="1"/>
  <c r="CC3784" i="1"/>
  <c r="CE3784" i="1"/>
  <c r="CF3784" i="1"/>
  <c r="CG3784" i="1"/>
  <c r="CJ3784" i="1"/>
  <c r="CK3784" i="1"/>
  <c r="CL3784" i="1"/>
  <c r="CM3784" i="1"/>
  <c r="CN3784" i="1"/>
  <c r="CC3785" i="1"/>
  <c r="CE3785" i="1"/>
  <c r="CF3785" i="1"/>
  <c r="CG3785" i="1"/>
  <c r="CJ3785" i="1"/>
  <c r="CK3785" i="1"/>
  <c r="CL3785" i="1"/>
  <c r="CM3785" i="1"/>
  <c r="CN3785" i="1"/>
  <c r="CC3786" i="1"/>
  <c r="CE3786" i="1"/>
  <c r="CF3786" i="1"/>
  <c r="CG3786" i="1"/>
  <c r="CJ3786" i="1"/>
  <c r="CK3786" i="1"/>
  <c r="CL3786" i="1"/>
  <c r="CM3786" i="1"/>
  <c r="CN3786" i="1"/>
  <c r="CC3787" i="1"/>
  <c r="CE3787" i="1"/>
  <c r="CF3787" i="1"/>
  <c r="CG3787" i="1"/>
  <c r="CJ3787" i="1"/>
  <c r="CK3787" i="1"/>
  <c r="CL3787" i="1"/>
  <c r="CM3787" i="1"/>
  <c r="CN3787" i="1"/>
  <c r="CC3788" i="1"/>
  <c r="CE3788" i="1"/>
  <c r="CF3788" i="1"/>
  <c r="CG3788" i="1"/>
  <c r="CJ3788" i="1"/>
  <c r="CK3788" i="1"/>
  <c r="CL3788" i="1"/>
  <c r="CM3788" i="1"/>
  <c r="CN3788" i="1"/>
  <c r="CC3789" i="1"/>
  <c r="CE3789" i="1"/>
  <c r="CF3789" i="1"/>
  <c r="CG3789" i="1"/>
  <c r="CJ3789" i="1"/>
  <c r="CK3789" i="1"/>
  <c r="CL3789" i="1"/>
  <c r="CM3789" i="1"/>
  <c r="CN3789" i="1"/>
  <c r="CC3790" i="1"/>
  <c r="CE3790" i="1"/>
  <c r="CF3790" i="1"/>
  <c r="CG3790" i="1"/>
  <c r="CJ3790" i="1"/>
  <c r="CK3790" i="1"/>
  <c r="CL3790" i="1"/>
  <c r="CM3790" i="1"/>
  <c r="CN3790" i="1"/>
  <c r="CC3791" i="1"/>
  <c r="CE3791" i="1"/>
  <c r="CF3791" i="1"/>
  <c r="CG3791" i="1"/>
  <c r="CJ3791" i="1"/>
  <c r="CK3791" i="1"/>
  <c r="CL3791" i="1"/>
  <c r="CM3791" i="1"/>
  <c r="CN3791" i="1"/>
  <c r="CC3792" i="1"/>
  <c r="CE3792" i="1"/>
  <c r="CF3792" i="1"/>
  <c r="CG3792" i="1"/>
  <c r="CJ3792" i="1"/>
  <c r="CK3792" i="1"/>
  <c r="CL3792" i="1"/>
  <c r="CM3792" i="1"/>
  <c r="CN3792" i="1"/>
  <c r="CC3793" i="1"/>
  <c r="CE3793" i="1"/>
  <c r="CF3793" i="1"/>
  <c r="CG3793" i="1"/>
  <c r="CJ3793" i="1"/>
  <c r="CK3793" i="1"/>
  <c r="CL3793" i="1"/>
  <c r="CM3793" i="1"/>
  <c r="CN3793" i="1"/>
  <c r="CC3794" i="1"/>
  <c r="CE3794" i="1"/>
  <c r="CF3794" i="1"/>
  <c r="CG3794" i="1"/>
  <c r="CJ3794" i="1"/>
  <c r="CK3794" i="1"/>
  <c r="CL3794" i="1"/>
  <c r="CM3794" i="1"/>
  <c r="CN3794" i="1"/>
  <c r="CC3795" i="1"/>
  <c r="CE3795" i="1"/>
  <c r="CF3795" i="1"/>
  <c r="CG3795" i="1"/>
  <c r="CJ3795" i="1"/>
  <c r="CK3795" i="1"/>
  <c r="CL3795" i="1"/>
  <c r="CM3795" i="1"/>
  <c r="CN3795" i="1"/>
  <c r="CC3796" i="1"/>
  <c r="CE3796" i="1"/>
  <c r="CF3796" i="1"/>
  <c r="CG3796" i="1"/>
  <c r="CJ3796" i="1"/>
  <c r="CK3796" i="1"/>
  <c r="CL3796" i="1"/>
  <c r="CM3796" i="1"/>
  <c r="CN3796" i="1"/>
  <c r="CC3797" i="1"/>
  <c r="CE3797" i="1"/>
  <c r="CF3797" i="1"/>
  <c r="CG3797" i="1"/>
  <c r="CJ3797" i="1"/>
  <c r="CK3797" i="1"/>
  <c r="CL3797" i="1"/>
  <c r="CM3797" i="1"/>
  <c r="CN3797" i="1"/>
  <c r="CC3798" i="1"/>
  <c r="CE3798" i="1"/>
  <c r="CF3798" i="1"/>
  <c r="CG3798" i="1"/>
  <c r="CJ3798" i="1"/>
  <c r="CK3798" i="1"/>
  <c r="CL3798" i="1"/>
  <c r="CM3798" i="1"/>
  <c r="CN3798" i="1"/>
  <c r="CC3799" i="1"/>
  <c r="CE3799" i="1"/>
  <c r="CF3799" i="1"/>
  <c r="CG3799" i="1"/>
  <c r="CJ3799" i="1"/>
  <c r="CK3799" i="1"/>
  <c r="CL3799" i="1"/>
  <c r="CM3799" i="1"/>
  <c r="CN3799" i="1"/>
  <c r="CC3800" i="1"/>
  <c r="CE3800" i="1"/>
  <c r="CF3800" i="1"/>
  <c r="CG3800" i="1"/>
  <c r="CJ3800" i="1"/>
  <c r="CK3800" i="1"/>
  <c r="CL3800" i="1"/>
  <c r="CM3800" i="1"/>
  <c r="CN3800" i="1"/>
  <c r="CC3801" i="1"/>
  <c r="CE3801" i="1"/>
  <c r="CF3801" i="1"/>
  <c r="CG3801" i="1"/>
  <c r="CJ3801" i="1"/>
  <c r="CK3801" i="1"/>
  <c r="CL3801" i="1"/>
  <c r="CM3801" i="1"/>
  <c r="CN3801" i="1"/>
  <c r="CC3802" i="1"/>
  <c r="CE3802" i="1"/>
  <c r="CF3802" i="1"/>
  <c r="CG3802" i="1"/>
  <c r="CJ3802" i="1"/>
  <c r="CK3802" i="1"/>
  <c r="CL3802" i="1"/>
  <c r="CM3802" i="1"/>
  <c r="CN3802" i="1"/>
  <c r="CC3803" i="1"/>
  <c r="CE3803" i="1"/>
  <c r="CF3803" i="1"/>
  <c r="CG3803" i="1"/>
  <c r="CJ3803" i="1"/>
  <c r="CK3803" i="1"/>
  <c r="CL3803" i="1"/>
  <c r="CM3803" i="1"/>
  <c r="CN3803" i="1"/>
  <c r="CC3804" i="1"/>
  <c r="CE3804" i="1"/>
  <c r="CF3804" i="1"/>
  <c r="CG3804" i="1"/>
  <c r="CJ3804" i="1"/>
  <c r="CK3804" i="1"/>
  <c r="CL3804" i="1"/>
  <c r="CM3804" i="1"/>
  <c r="CN3804" i="1"/>
  <c r="CC3805" i="1"/>
  <c r="CE3805" i="1"/>
  <c r="CF3805" i="1"/>
  <c r="CG3805" i="1"/>
  <c r="CJ3805" i="1"/>
  <c r="CK3805" i="1"/>
  <c r="CL3805" i="1"/>
  <c r="CM3805" i="1"/>
  <c r="CN3805" i="1"/>
  <c r="CC3806" i="1"/>
  <c r="CE3806" i="1"/>
  <c r="CF3806" i="1"/>
  <c r="CG3806" i="1"/>
  <c r="CJ3806" i="1"/>
  <c r="CK3806" i="1"/>
  <c r="CL3806" i="1"/>
  <c r="CM3806" i="1"/>
  <c r="CN3806" i="1"/>
  <c r="CC3807" i="1"/>
  <c r="CE3807" i="1"/>
  <c r="CF3807" i="1"/>
  <c r="CG3807" i="1"/>
  <c r="CJ3807" i="1"/>
  <c r="CK3807" i="1"/>
  <c r="CL3807" i="1"/>
  <c r="CM3807" i="1"/>
  <c r="CN3807" i="1"/>
  <c r="CC3808" i="1"/>
  <c r="CE3808" i="1"/>
  <c r="CF3808" i="1"/>
  <c r="CG3808" i="1"/>
  <c r="CJ3808" i="1"/>
  <c r="CK3808" i="1"/>
  <c r="CL3808" i="1"/>
  <c r="CM3808" i="1"/>
  <c r="CN3808" i="1"/>
  <c r="CC3809" i="1"/>
  <c r="CE3809" i="1"/>
  <c r="CF3809" i="1"/>
  <c r="CG3809" i="1"/>
  <c r="CJ3809" i="1"/>
  <c r="CK3809" i="1"/>
  <c r="CL3809" i="1"/>
  <c r="CM3809" i="1"/>
  <c r="CN3809" i="1"/>
  <c r="CC3810" i="1"/>
  <c r="CE3810" i="1"/>
  <c r="CF3810" i="1"/>
  <c r="CG3810" i="1"/>
  <c r="CJ3810" i="1"/>
  <c r="CK3810" i="1"/>
  <c r="CL3810" i="1"/>
  <c r="CM3810" i="1"/>
  <c r="CN3810" i="1"/>
  <c r="CC3811" i="1"/>
  <c r="CE3811" i="1"/>
  <c r="CF3811" i="1"/>
  <c r="CG3811" i="1"/>
  <c r="CJ3811" i="1"/>
  <c r="CK3811" i="1"/>
  <c r="CL3811" i="1"/>
  <c r="CM3811" i="1"/>
  <c r="CN3811" i="1"/>
  <c r="CC3812" i="1"/>
  <c r="CE3812" i="1"/>
  <c r="CF3812" i="1"/>
  <c r="CG3812" i="1"/>
  <c r="CJ3812" i="1"/>
  <c r="CK3812" i="1"/>
  <c r="CL3812" i="1"/>
  <c r="CM3812" i="1"/>
  <c r="CN3812" i="1"/>
  <c r="CC3813" i="1"/>
  <c r="CE3813" i="1"/>
  <c r="CF3813" i="1"/>
  <c r="CG3813" i="1"/>
  <c r="CJ3813" i="1"/>
  <c r="CK3813" i="1"/>
  <c r="CL3813" i="1"/>
  <c r="CM3813" i="1"/>
  <c r="CN3813" i="1"/>
  <c r="CC3814" i="1"/>
  <c r="CE3814" i="1"/>
  <c r="CF3814" i="1"/>
  <c r="CG3814" i="1"/>
  <c r="CJ3814" i="1"/>
  <c r="CK3814" i="1"/>
  <c r="CL3814" i="1"/>
  <c r="CM3814" i="1"/>
  <c r="CN3814" i="1"/>
  <c r="CC3815" i="1"/>
  <c r="CE3815" i="1"/>
  <c r="CF3815" i="1"/>
  <c r="CG3815" i="1"/>
  <c r="CJ3815" i="1"/>
  <c r="CK3815" i="1"/>
  <c r="CL3815" i="1"/>
  <c r="CM3815" i="1"/>
  <c r="CN3815" i="1"/>
  <c r="CC3816" i="1"/>
  <c r="CE3816" i="1"/>
  <c r="CF3816" i="1"/>
  <c r="CG3816" i="1"/>
  <c r="CJ3816" i="1"/>
  <c r="CK3816" i="1"/>
  <c r="CL3816" i="1"/>
  <c r="CM3816" i="1"/>
  <c r="CN3816" i="1"/>
  <c r="CC3817" i="1"/>
  <c r="CE3817" i="1"/>
  <c r="CF3817" i="1"/>
  <c r="CG3817" i="1"/>
  <c r="CJ3817" i="1"/>
  <c r="CK3817" i="1"/>
  <c r="CL3817" i="1"/>
  <c r="CM3817" i="1"/>
  <c r="CN3817" i="1"/>
  <c r="CC3818" i="1"/>
  <c r="CE3818" i="1"/>
  <c r="CF3818" i="1"/>
  <c r="CG3818" i="1"/>
  <c r="CJ3818" i="1"/>
  <c r="CK3818" i="1"/>
  <c r="CL3818" i="1"/>
  <c r="CM3818" i="1"/>
  <c r="CN3818" i="1"/>
  <c r="CC3819" i="1"/>
  <c r="CE3819" i="1"/>
  <c r="CF3819" i="1"/>
  <c r="CG3819" i="1"/>
  <c r="CJ3819" i="1"/>
  <c r="CK3819" i="1"/>
  <c r="CL3819" i="1"/>
  <c r="CM3819" i="1"/>
  <c r="CN3819" i="1"/>
  <c r="CC3820" i="1"/>
  <c r="CE3820" i="1"/>
  <c r="CF3820" i="1"/>
  <c r="CG3820" i="1"/>
  <c r="CJ3820" i="1"/>
  <c r="CK3820" i="1"/>
  <c r="CL3820" i="1"/>
  <c r="CM3820" i="1"/>
  <c r="CN3820" i="1"/>
  <c r="CC3821" i="1"/>
  <c r="CE3821" i="1"/>
  <c r="CF3821" i="1"/>
  <c r="CG3821" i="1"/>
  <c r="CJ3821" i="1"/>
  <c r="CK3821" i="1"/>
  <c r="CL3821" i="1"/>
  <c r="CM3821" i="1"/>
  <c r="CN3821" i="1"/>
  <c r="CC3822" i="1"/>
  <c r="CE3822" i="1"/>
  <c r="CF3822" i="1"/>
  <c r="CG3822" i="1"/>
  <c r="CJ3822" i="1"/>
  <c r="CK3822" i="1"/>
  <c r="CL3822" i="1"/>
  <c r="CM3822" i="1"/>
  <c r="CN3822" i="1"/>
  <c r="CC3823" i="1"/>
  <c r="CE3823" i="1"/>
  <c r="CF3823" i="1"/>
  <c r="CG3823" i="1"/>
  <c r="CJ3823" i="1"/>
  <c r="CK3823" i="1"/>
  <c r="CL3823" i="1"/>
  <c r="CM3823" i="1"/>
  <c r="CN3823" i="1"/>
  <c r="CC3824" i="1"/>
  <c r="CE3824" i="1"/>
  <c r="CF3824" i="1"/>
  <c r="CG3824" i="1"/>
  <c r="CJ3824" i="1"/>
  <c r="CK3824" i="1"/>
  <c r="CL3824" i="1"/>
  <c r="CM3824" i="1"/>
  <c r="CN3824" i="1"/>
  <c r="CC3825" i="1"/>
  <c r="CE3825" i="1"/>
  <c r="CF3825" i="1"/>
  <c r="CG3825" i="1"/>
  <c r="CJ3825" i="1"/>
  <c r="CK3825" i="1"/>
  <c r="CL3825" i="1"/>
  <c r="CM3825" i="1"/>
  <c r="CN3825" i="1"/>
  <c r="CC3826" i="1"/>
  <c r="CE3826" i="1"/>
  <c r="CF3826" i="1"/>
  <c r="CG3826" i="1"/>
  <c r="CJ3826" i="1"/>
  <c r="CK3826" i="1"/>
  <c r="CL3826" i="1"/>
  <c r="CM3826" i="1"/>
  <c r="CN3826" i="1"/>
  <c r="CC3827" i="1"/>
  <c r="CE3827" i="1"/>
  <c r="CF3827" i="1"/>
  <c r="CG3827" i="1"/>
  <c r="CJ3827" i="1"/>
  <c r="CK3827" i="1"/>
  <c r="CL3827" i="1"/>
  <c r="CM3827" i="1"/>
  <c r="CN3827" i="1"/>
  <c r="CC3828" i="1"/>
  <c r="CE3828" i="1"/>
  <c r="CF3828" i="1"/>
  <c r="CG3828" i="1"/>
  <c r="CJ3828" i="1"/>
  <c r="CK3828" i="1"/>
  <c r="CL3828" i="1"/>
  <c r="CM3828" i="1"/>
  <c r="CN3828" i="1"/>
  <c r="CC3829" i="1"/>
  <c r="CE3829" i="1"/>
  <c r="CF3829" i="1"/>
  <c r="CG3829" i="1"/>
  <c r="CJ3829" i="1"/>
  <c r="CK3829" i="1"/>
  <c r="CL3829" i="1"/>
  <c r="CM3829" i="1"/>
  <c r="CN3829" i="1"/>
  <c r="CC3830" i="1"/>
  <c r="CE3830" i="1"/>
  <c r="CF3830" i="1"/>
  <c r="CG3830" i="1"/>
  <c r="CJ3830" i="1"/>
  <c r="CK3830" i="1"/>
  <c r="CL3830" i="1"/>
  <c r="CM3830" i="1"/>
  <c r="CN3830" i="1"/>
  <c r="CC3831" i="1"/>
  <c r="CE3831" i="1"/>
  <c r="CF3831" i="1"/>
  <c r="CG3831" i="1"/>
  <c r="CJ3831" i="1"/>
  <c r="CK3831" i="1"/>
  <c r="CL3831" i="1"/>
  <c r="CM3831" i="1"/>
  <c r="CN3831" i="1"/>
  <c r="CC3832" i="1"/>
  <c r="CE3832" i="1"/>
  <c r="CF3832" i="1"/>
  <c r="CG3832" i="1"/>
  <c r="CJ3832" i="1"/>
  <c r="CK3832" i="1"/>
  <c r="CL3832" i="1"/>
  <c r="CM3832" i="1"/>
  <c r="CN3832" i="1"/>
  <c r="CC3833" i="1"/>
  <c r="CE3833" i="1"/>
  <c r="CF3833" i="1"/>
  <c r="CG3833" i="1"/>
  <c r="CJ3833" i="1"/>
  <c r="CK3833" i="1"/>
  <c r="CL3833" i="1"/>
  <c r="CM3833" i="1"/>
  <c r="CN3833" i="1"/>
  <c r="CC3834" i="1"/>
  <c r="CE3834" i="1"/>
  <c r="CF3834" i="1"/>
  <c r="CG3834" i="1"/>
  <c r="CJ3834" i="1"/>
  <c r="CK3834" i="1"/>
  <c r="CL3834" i="1"/>
  <c r="CM3834" i="1"/>
  <c r="CN3834" i="1"/>
  <c r="CC3835" i="1"/>
  <c r="CE3835" i="1"/>
  <c r="CF3835" i="1"/>
  <c r="CG3835" i="1"/>
  <c r="CJ3835" i="1"/>
  <c r="CK3835" i="1"/>
  <c r="CL3835" i="1"/>
  <c r="CM3835" i="1"/>
  <c r="CN3835" i="1"/>
  <c r="CC3836" i="1"/>
  <c r="CE3836" i="1"/>
  <c r="CF3836" i="1"/>
  <c r="CG3836" i="1"/>
  <c r="CJ3836" i="1"/>
  <c r="CK3836" i="1"/>
  <c r="CL3836" i="1"/>
  <c r="CM3836" i="1"/>
  <c r="CN3836" i="1"/>
  <c r="CC3837" i="1"/>
  <c r="CE3837" i="1"/>
  <c r="CF3837" i="1"/>
  <c r="CG3837" i="1"/>
  <c r="CJ3837" i="1"/>
  <c r="CK3837" i="1"/>
  <c r="CL3837" i="1"/>
  <c r="CM3837" i="1"/>
  <c r="CN3837" i="1"/>
  <c r="CC3838" i="1"/>
  <c r="CE3838" i="1"/>
  <c r="CF3838" i="1"/>
  <c r="CG3838" i="1"/>
  <c r="CJ3838" i="1"/>
  <c r="CK3838" i="1"/>
  <c r="CL3838" i="1"/>
  <c r="CM3838" i="1"/>
  <c r="CN3838" i="1"/>
  <c r="CC3839" i="1"/>
  <c r="CE3839" i="1"/>
  <c r="CF3839" i="1"/>
  <c r="CG3839" i="1"/>
  <c r="CJ3839" i="1"/>
  <c r="CK3839" i="1"/>
  <c r="CL3839" i="1"/>
  <c r="CM3839" i="1"/>
  <c r="CN3839" i="1"/>
  <c r="CC3840" i="1"/>
  <c r="CE3840" i="1"/>
  <c r="CF3840" i="1"/>
  <c r="CG3840" i="1"/>
  <c r="CJ3840" i="1"/>
  <c r="CK3840" i="1"/>
  <c r="CL3840" i="1"/>
  <c r="CM3840" i="1"/>
  <c r="CN3840" i="1"/>
  <c r="CC3841" i="1"/>
  <c r="CE3841" i="1"/>
  <c r="CF3841" i="1"/>
  <c r="CG3841" i="1"/>
  <c r="CJ3841" i="1"/>
  <c r="CK3841" i="1"/>
  <c r="CL3841" i="1"/>
  <c r="CM3841" i="1"/>
  <c r="CN3841" i="1"/>
  <c r="CC3842" i="1"/>
  <c r="CE3842" i="1"/>
  <c r="CF3842" i="1"/>
  <c r="CG3842" i="1"/>
  <c r="CJ3842" i="1"/>
  <c r="CK3842" i="1"/>
  <c r="CL3842" i="1"/>
  <c r="CM3842" i="1"/>
  <c r="CN3842" i="1"/>
  <c r="CC3843" i="1"/>
  <c r="CE3843" i="1"/>
  <c r="CF3843" i="1"/>
  <c r="CG3843" i="1"/>
  <c r="CJ3843" i="1"/>
  <c r="CK3843" i="1"/>
  <c r="CL3843" i="1"/>
  <c r="CM3843" i="1"/>
  <c r="CN3843" i="1"/>
  <c r="CC3844" i="1"/>
  <c r="CE3844" i="1"/>
  <c r="CF3844" i="1"/>
  <c r="CG3844" i="1"/>
  <c r="CJ3844" i="1"/>
  <c r="CK3844" i="1"/>
  <c r="CL3844" i="1"/>
  <c r="CM3844" i="1"/>
  <c r="CN3844" i="1"/>
  <c r="CC3845" i="1"/>
  <c r="CE3845" i="1"/>
  <c r="CF3845" i="1"/>
  <c r="CG3845" i="1"/>
  <c r="CJ3845" i="1"/>
  <c r="CK3845" i="1"/>
  <c r="CL3845" i="1"/>
  <c r="CM3845" i="1"/>
  <c r="CN3845" i="1"/>
  <c r="CC3846" i="1"/>
  <c r="CE3846" i="1"/>
  <c r="CF3846" i="1"/>
  <c r="CG3846" i="1"/>
  <c r="CJ3846" i="1"/>
  <c r="CK3846" i="1"/>
  <c r="CL3846" i="1"/>
  <c r="CM3846" i="1"/>
  <c r="CN3846" i="1"/>
  <c r="CC3847" i="1"/>
  <c r="CE3847" i="1"/>
  <c r="CF3847" i="1"/>
  <c r="CG3847" i="1"/>
  <c r="CJ3847" i="1"/>
  <c r="CK3847" i="1"/>
  <c r="CL3847" i="1"/>
  <c r="CM3847" i="1"/>
  <c r="CN3847" i="1"/>
  <c r="CC3848" i="1"/>
  <c r="CE3848" i="1"/>
  <c r="CF3848" i="1"/>
  <c r="CG3848" i="1"/>
  <c r="CJ3848" i="1"/>
  <c r="CK3848" i="1"/>
  <c r="CL3848" i="1"/>
  <c r="CM3848" i="1"/>
  <c r="CN3848" i="1"/>
  <c r="CC3849" i="1"/>
  <c r="CE3849" i="1"/>
  <c r="CF3849" i="1"/>
  <c r="CG3849" i="1"/>
  <c r="CJ3849" i="1"/>
  <c r="CK3849" i="1"/>
  <c r="CL3849" i="1"/>
  <c r="CM3849" i="1"/>
  <c r="CN3849" i="1"/>
  <c r="CC3850" i="1"/>
  <c r="CE3850" i="1"/>
  <c r="CF3850" i="1"/>
  <c r="CG3850" i="1"/>
  <c r="CJ3850" i="1"/>
  <c r="CK3850" i="1"/>
  <c r="CL3850" i="1"/>
  <c r="CM3850" i="1"/>
  <c r="CN3850" i="1"/>
  <c r="CC3851" i="1"/>
  <c r="CE3851" i="1"/>
  <c r="CF3851" i="1"/>
  <c r="CG3851" i="1"/>
  <c r="CJ3851" i="1"/>
  <c r="CK3851" i="1"/>
  <c r="CL3851" i="1"/>
  <c r="CM3851" i="1"/>
  <c r="CN3851" i="1"/>
  <c r="CC3852" i="1"/>
  <c r="CE3852" i="1"/>
  <c r="CF3852" i="1"/>
  <c r="CG3852" i="1"/>
  <c r="CJ3852" i="1"/>
  <c r="CK3852" i="1"/>
  <c r="CL3852" i="1"/>
  <c r="CM3852" i="1"/>
  <c r="CN3852" i="1"/>
  <c r="CC3853" i="1"/>
  <c r="CE3853" i="1"/>
  <c r="CF3853" i="1"/>
  <c r="CG3853" i="1"/>
  <c r="CJ3853" i="1"/>
  <c r="CK3853" i="1"/>
  <c r="CL3853" i="1"/>
  <c r="CM3853" i="1"/>
  <c r="CN3853" i="1"/>
  <c r="CC3854" i="1"/>
  <c r="CE3854" i="1"/>
  <c r="CF3854" i="1"/>
  <c r="CG3854" i="1"/>
  <c r="CJ3854" i="1"/>
  <c r="CK3854" i="1"/>
  <c r="CL3854" i="1"/>
  <c r="CM3854" i="1"/>
  <c r="CN3854" i="1"/>
  <c r="CC3855" i="1"/>
  <c r="CE3855" i="1"/>
  <c r="CF3855" i="1"/>
  <c r="CG3855" i="1"/>
  <c r="CJ3855" i="1"/>
  <c r="CK3855" i="1"/>
  <c r="CL3855" i="1"/>
  <c r="CM3855" i="1"/>
  <c r="CN3855" i="1"/>
  <c r="CC3856" i="1"/>
  <c r="CE3856" i="1"/>
  <c r="CF3856" i="1"/>
  <c r="CG3856" i="1"/>
  <c r="CJ3856" i="1"/>
  <c r="CK3856" i="1"/>
  <c r="CL3856" i="1"/>
  <c r="CM3856" i="1"/>
  <c r="CN3856" i="1"/>
  <c r="CC3857" i="1"/>
  <c r="CE3857" i="1"/>
  <c r="CF3857" i="1"/>
  <c r="CG3857" i="1"/>
  <c r="CJ3857" i="1"/>
  <c r="CK3857" i="1"/>
  <c r="CL3857" i="1"/>
  <c r="CM3857" i="1"/>
  <c r="CN3857" i="1"/>
  <c r="CC3858" i="1"/>
  <c r="CE3858" i="1"/>
  <c r="CF3858" i="1"/>
  <c r="CG3858" i="1"/>
  <c r="CJ3858" i="1"/>
  <c r="CK3858" i="1"/>
  <c r="CL3858" i="1"/>
  <c r="CM3858" i="1"/>
  <c r="CN3858" i="1"/>
  <c r="CC3859" i="1"/>
  <c r="CE3859" i="1"/>
  <c r="CF3859" i="1"/>
  <c r="CG3859" i="1"/>
  <c r="CJ3859" i="1"/>
  <c r="CK3859" i="1"/>
  <c r="CL3859" i="1"/>
  <c r="CM3859" i="1"/>
  <c r="CN3859" i="1"/>
  <c r="CC3860" i="1"/>
  <c r="CE3860" i="1"/>
  <c r="CF3860" i="1"/>
  <c r="CG3860" i="1"/>
  <c r="CJ3860" i="1"/>
  <c r="CK3860" i="1"/>
  <c r="CL3860" i="1"/>
  <c r="CM3860" i="1"/>
  <c r="CN3860" i="1"/>
  <c r="CC3861" i="1"/>
  <c r="CE3861" i="1"/>
  <c r="CF3861" i="1"/>
  <c r="CG3861" i="1"/>
  <c r="CJ3861" i="1"/>
  <c r="CK3861" i="1"/>
  <c r="CL3861" i="1"/>
  <c r="CM3861" i="1"/>
  <c r="CN3861" i="1"/>
  <c r="CC3862" i="1"/>
  <c r="CE3862" i="1"/>
  <c r="CF3862" i="1"/>
  <c r="CG3862" i="1"/>
  <c r="CJ3862" i="1"/>
  <c r="CK3862" i="1"/>
  <c r="CL3862" i="1"/>
  <c r="CM3862" i="1"/>
  <c r="CN3862" i="1"/>
  <c r="CC3863" i="1"/>
  <c r="CE3863" i="1"/>
  <c r="CF3863" i="1"/>
  <c r="CG3863" i="1"/>
  <c r="CJ3863" i="1"/>
  <c r="CK3863" i="1"/>
  <c r="CL3863" i="1"/>
  <c r="CM3863" i="1"/>
  <c r="CN3863" i="1"/>
  <c r="CC3864" i="1"/>
  <c r="CE3864" i="1"/>
  <c r="CF3864" i="1"/>
  <c r="CG3864" i="1"/>
  <c r="CJ3864" i="1"/>
  <c r="CK3864" i="1"/>
  <c r="CL3864" i="1"/>
  <c r="CM3864" i="1"/>
  <c r="CN3864" i="1"/>
  <c r="CC3865" i="1"/>
  <c r="CE3865" i="1"/>
  <c r="CF3865" i="1"/>
  <c r="CG3865" i="1"/>
  <c r="CJ3865" i="1"/>
  <c r="CK3865" i="1"/>
  <c r="CL3865" i="1"/>
  <c r="CM3865" i="1"/>
  <c r="CN3865" i="1"/>
  <c r="CC3866" i="1"/>
  <c r="CE3866" i="1"/>
  <c r="CF3866" i="1"/>
  <c r="CG3866" i="1"/>
  <c r="CJ3866" i="1"/>
  <c r="CK3866" i="1"/>
  <c r="CL3866" i="1"/>
  <c r="CM3866" i="1"/>
  <c r="CN3866" i="1"/>
  <c r="CC3867" i="1"/>
  <c r="CE3867" i="1"/>
  <c r="CF3867" i="1"/>
  <c r="CG3867" i="1"/>
  <c r="CJ3867" i="1"/>
  <c r="CK3867" i="1"/>
  <c r="CL3867" i="1"/>
  <c r="CM3867" i="1"/>
  <c r="CN3867" i="1"/>
  <c r="CC3868" i="1"/>
  <c r="CE3868" i="1"/>
  <c r="CF3868" i="1"/>
  <c r="CG3868" i="1"/>
  <c r="CJ3868" i="1"/>
  <c r="CK3868" i="1"/>
  <c r="CL3868" i="1"/>
  <c r="CM3868" i="1"/>
  <c r="CN3868" i="1"/>
  <c r="CC3869" i="1"/>
  <c r="CE3869" i="1"/>
  <c r="CF3869" i="1"/>
  <c r="CG3869" i="1"/>
  <c r="CJ3869" i="1"/>
  <c r="CK3869" i="1"/>
  <c r="CL3869" i="1"/>
  <c r="CM3869" i="1"/>
  <c r="CN3869" i="1"/>
  <c r="CC3870" i="1"/>
  <c r="CE3870" i="1"/>
  <c r="CF3870" i="1"/>
  <c r="CG3870" i="1"/>
  <c r="CJ3870" i="1"/>
  <c r="CK3870" i="1"/>
  <c r="CL3870" i="1"/>
  <c r="CM3870" i="1"/>
  <c r="CN3870" i="1"/>
  <c r="CC3871" i="1"/>
  <c r="CE3871" i="1"/>
  <c r="CF3871" i="1"/>
  <c r="CG3871" i="1"/>
  <c r="CJ3871" i="1"/>
  <c r="CK3871" i="1"/>
  <c r="CL3871" i="1"/>
  <c r="CM3871" i="1"/>
  <c r="CN3871" i="1"/>
  <c r="CC3872" i="1"/>
  <c r="CE3872" i="1"/>
  <c r="CF3872" i="1"/>
  <c r="CG3872" i="1"/>
  <c r="CJ3872" i="1"/>
  <c r="CK3872" i="1"/>
  <c r="CL3872" i="1"/>
  <c r="CM3872" i="1"/>
  <c r="CN3872" i="1"/>
  <c r="CC3873" i="1"/>
  <c r="CE3873" i="1"/>
  <c r="CF3873" i="1"/>
  <c r="CG3873" i="1"/>
  <c r="CJ3873" i="1"/>
  <c r="CK3873" i="1"/>
  <c r="CL3873" i="1"/>
  <c r="CM3873" i="1"/>
  <c r="CN3873" i="1"/>
  <c r="CC3874" i="1"/>
  <c r="CE3874" i="1"/>
  <c r="CF3874" i="1"/>
  <c r="CG3874" i="1"/>
  <c r="CJ3874" i="1"/>
  <c r="CK3874" i="1"/>
  <c r="CL3874" i="1"/>
  <c r="CM3874" i="1"/>
  <c r="CN3874" i="1"/>
  <c r="CC3875" i="1"/>
  <c r="CE3875" i="1"/>
  <c r="CF3875" i="1"/>
  <c r="CG3875" i="1"/>
  <c r="CJ3875" i="1"/>
  <c r="CK3875" i="1"/>
  <c r="CL3875" i="1"/>
  <c r="CM3875" i="1"/>
  <c r="CN3875" i="1"/>
  <c r="CC3876" i="1"/>
  <c r="CE3876" i="1"/>
  <c r="CF3876" i="1"/>
  <c r="CG3876" i="1"/>
  <c r="CJ3876" i="1"/>
  <c r="CK3876" i="1"/>
  <c r="CL3876" i="1"/>
  <c r="CM3876" i="1"/>
  <c r="CN3876" i="1"/>
  <c r="CC3877" i="1"/>
  <c r="CE3877" i="1"/>
  <c r="CF3877" i="1"/>
  <c r="CG3877" i="1"/>
  <c r="CJ3877" i="1"/>
  <c r="CK3877" i="1"/>
  <c r="CL3877" i="1"/>
  <c r="CM3877" i="1"/>
  <c r="CN3877" i="1"/>
  <c r="CC3878" i="1"/>
  <c r="CE3878" i="1"/>
  <c r="CF3878" i="1"/>
  <c r="CG3878" i="1"/>
  <c r="CJ3878" i="1"/>
  <c r="CK3878" i="1"/>
  <c r="CL3878" i="1"/>
  <c r="CM3878" i="1"/>
  <c r="CN3878" i="1"/>
  <c r="CC3879" i="1"/>
  <c r="CE3879" i="1"/>
  <c r="CF3879" i="1"/>
  <c r="CG3879" i="1"/>
  <c r="CJ3879" i="1"/>
  <c r="CK3879" i="1"/>
  <c r="CL3879" i="1"/>
  <c r="CM3879" i="1"/>
  <c r="CN3879" i="1"/>
  <c r="CC3880" i="1"/>
  <c r="CE3880" i="1"/>
  <c r="CF3880" i="1"/>
  <c r="CG3880" i="1"/>
  <c r="CJ3880" i="1"/>
  <c r="CK3880" i="1"/>
  <c r="CL3880" i="1"/>
  <c r="CM3880" i="1"/>
  <c r="CN3880" i="1"/>
  <c r="CC3881" i="1"/>
  <c r="CE3881" i="1"/>
  <c r="CF3881" i="1"/>
  <c r="CG3881" i="1"/>
  <c r="CJ3881" i="1"/>
  <c r="CK3881" i="1"/>
  <c r="CL3881" i="1"/>
  <c r="CM3881" i="1"/>
  <c r="CN3881" i="1"/>
  <c r="CC3882" i="1"/>
  <c r="CE3882" i="1"/>
  <c r="CF3882" i="1"/>
  <c r="CG3882" i="1"/>
  <c r="CJ3882" i="1"/>
  <c r="CK3882" i="1"/>
  <c r="CL3882" i="1"/>
  <c r="CM3882" i="1"/>
  <c r="CN3882" i="1"/>
  <c r="CC3883" i="1"/>
  <c r="CE3883" i="1"/>
  <c r="CF3883" i="1"/>
  <c r="CG3883" i="1"/>
  <c r="CJ3883" i="1"/>
  <c r="CK3883" i="1"/>
  <c r="CL3883" i="1"/>
  <c r="CM3883" i="1"/>
  <c r="CN3883" i="1"/>
  <c r="CC3884" i="1"/>
  <c r="CE3884" i="1"/>
  <c r="CF3884" i="1"/>
  <c r="CG3884" i="1"/>
  <c r="CJ3884" i="1"/>
  <c r="CK3884" i="1"/>
  <c r="CL3884" i="1"/>
  <c r="CM3884" i="1"/>
  <c r="CN3884" i="1"/>
  <c r="CC3885" i="1"/>
  <c r="CE3885" i="1"/>
  <c r="CF3885" i="1"/>
  <c r="CG3885" i="1"/>
  <c r="CJ3885" i="1"/>
  <c r="CK3885" i="1"/>
  <c r="CL3885" i="1"/>
  <c r="CM3885" i="1"/>
  <c r="CN3885" i="1"/>
  <c r="CC3886" i="1"/>
  <c r="CE3886" i="1"/>
  <c r="CF3886" i="1"/>
  <c r="CG3886" i="1"/>
  <c r="CJ3886" i="1"/>
  <c r="CK3886" i="1"/>
  <c r="CL3886" i="1"/>
  <c r="CM3886" i="1"/>
  <c r="CN3886" i="1"/>
  <c r="CC3887" i="1"/>
  <c r="CE3887" i="1"/>
  <c r="CF3887" i="1"/>
  <c r="CG3887" i="1"/>
  <c r="CJ3887" i="1"/>
  <c r="CK3887" i="1"/>
  <c r="CL3887" i="1"/>
  <c r="CM3887" i="1"/>
  <c r="CN3887" i="1"/>
  <c r="CC3888" i="1"/>
  <c r="CE3888" i="1"/>
  <c r="CF3888" i="1"/>
  <c r="CG3888" i="1"/>
  <c r="CJ3888" i="1"/>
  <c r="CK3888" i="1"/>
  <c r="CL3888" i="1"/>
  <c r="CM3888" i="1"/>
  <c r="CN3888" i="1"/>
  <c r="CC3889" i="1"/>
  <c r="CE3889" i="1"/>
  <c r="CF3889" i="1"/>
  <c r="CG3889" i="1"/>
  <c r="CJ3889" i="1"/>
  <c r="CK3889" i="1"/>
  <c r="CL3889" i="1"/>
  <c r="CM3889" i="1"/>
  <c r="CN3889" i="1"/>
  <c r="CC3890" i="1"/>
  <c r="CE3890" i="1"/>
  <c r="CF3890" i="1"/>
  <c r="CG3890" i="1"/>
  <c r="CJ3890" i="1"/>
  <c r="CK3890" i="1"/>
  <c r="CL3890" i="1"/>
  <c r="CM3890" i="1"/>
  <c r="CN3890" i="1"/>
  <c r="CC3891" i="1"/>
  <c r="CE3891" i="1"/>
  <c r="CF3891" i="1"/>
  <c r="CG3891" i="1"/>
  <c r="CJ3891" i="1"/>
  <c r="CK3891" i="1"/>
  <c r="CL3891" i="1"/>
  <c r="CM3891" i="1"/>
  <c r="CN3891" i="1"/>
  <c r="CC3892" i="1"/>
  <c r="CE3892" i="1"/>
  <c r="CF3892" i="1"/>
  <c r="CG3892" i="1"/>
  <c r="CJ3892" i="1"/>
  <c r="CK3892" i="1"/>
  <c r="CL3892" i="1"/>
  <c r="CM3892" i="1"/>
  <c r="CN3892" i="1"/>
  <c r="CC3893" i="1"/>
  <c r="CE3893" i="1"/>
  <c r="CF3893" i="1"/>
  <c r="CG3893" i="1"/>
  <c r="CJ3893" i="1"/>
  <c r="CK3893" i="1"/>
  <c r="CL3893" i="1"/>
  <c r="CM3893" i="1"/>
  <c r="CN3893" i="1"/>
  <c r="CC3894" i="1"/>
  <c r="CE3894" i="1"/>
  <c r="CF3894" i="1"/>
  <c r="CG3894" i="1"/>
  <c r="CJ3894" i="1"/>
  <c r="CK3894" i="1"/>
  <c r="CL3894" i="1"/>
  <c r="CM3894" i="1"/>
  <c r="CN3894" i="1"/>
  <c r="CC3895" i="1"/>
  <c r="CE3895" i="1"/>
  <c r="CF3895" i="1"/>
  <c r="CG3895" i="1"/>
  <c r="CJ3895" i="1"/>
  <c r="CK3895" i="1"/>
  <c r="CL3895" i="1"/>
  <c r="CM3895" i="1"/>
  <c r="CN3895" i="1"/>
  <c r="CC3896" i="1"/>
  <c r="CE3896" i="1"/>
  <c r="CF3896" i="1"/>
  <c r="CG3896" i="1"/>
  <c r="CJ3896" i="1"/>
  <c r="CK3896" i="1"/>
  <c r="CL3896" i="1"/>
  <c r="CM3896" i="1"/>
  <c r="CN3896" i="1"/>
  <c r="CC3897" i="1"/>
  <c r="CE3897" i="1"/>
  <c r="CF3897" i="1"/>
  <c r="CG3897" i="1"/>
  <c r="CJ3897" i="1"/>
  <c r="CK3897" i="1"/>
  <c r="CL3897" i="1"/>
  <c r="CM3897" i="1"/>
  <c r="CN3897" i="1"/>
  <c r="CC3898" i="1"/>
  <c r="CE3898" i="1"/>
  <c r="CF3898" i="1"/>
  <c r="CG3898" i="1"/>
  <c r="CJ3898" i="1"/>
  <c r="CK3898" i="1"/>
  <c r="CL3898" i="1"/>
  <c r="CM3898" i="1"/>
  <c r="CN3898" i="1"/>
  <c r="CC3899" i="1"/>
  <c r="CE3899" i="1"/>
  <c r="CF3899" i="1"/>
  <c r="CG3899" i="1"/>
  <c r="CJ3899" i="1"/>
  <c r="CK3899" i="1"/>
  <c r="CL3899" i="1"/>
  <c r="CM3899" i="1"/>
  <c r="CN3899" i="1"/>
  <c r="CC3900" i="1"/>
  <c r="CE3900" i="1"/>
  <c r="CF3900" i="1"/>
  <c r="CG3900" i="1"/>
  <c r="CJ3900" i="1"/>
  <c r="CK3900" i="1"/>
  <c r="CL3900" i="1"/>
  <c r="CM3900" i="1"/>
  <c r="CN3900" i="1"/>
  <c r="CC3901" i="1"/>
  <c r="CE3901" i="1"/>
  <c r="CF3901" i="1"/>
  <c r="CG3901" i="1"/>
  <c r="CJ3901" i="1"/>
  <c r="CK3901" i="1"/>
  <c r="CL3901" i="1"/>
  <c r="CM3901" i="1"/>
  <c r="CN3901" i="1"/>
  <c r="CC3902" i="1"/>
  <c r="CE3902" i="1"/>
  <c r="CF3902" i="1"/>
  <c r="CG3902" i="1"/>
  <c r="CJ3902" i="1"/>
  <c r="CK3902" i="1"/>
  <c r="CL3902" i="1"/>
  <c r="CM3902" i="1"/>
  <c r="CN3902" i="1"/>
  <c r="CC3903" i="1"/>
  <c r="CE3903" i="1"/>
  <c r="CF3903" i="1"/>
  <c r="CG3903" i="1"/>
  <c r="CJ3903" i="1"/>
  <c r="CK3903" i="1"/>
  <c r="CL3903" i="1"/>
  <c r="CM3903" i="1"/>
  <c r="CN3903" i="1"/>
  <c r="CC3904" i="1"/>
  <c r="CE3904" i="1"/>
  <c r="CF3904" i="1"/>
  <c r="CG3904" i="1"/>
  <c r="CJ3904" i="1"/>
  <c r="CK3904" i="1"/>
  <c r="CL3904" i="1"/>
  <c r="CM3904" i="1"/>
  <c r="CN3904" i="1"/>
  <c r="CC3905" i="1"/>
  <c r="CE3905" i="1"/>
  <c r="CF3905" i="1"/>
  <c r="CG3905" i="1"/>
  <c r="CJ3905" i="1"/>
  <c r="CK3905" i="1"/>
  <c r="CL3905" i="1"/>
  <c r="CM3905" i="1"/>
  <c r="CN3905" i="1"/>
  <c r="CC3906" i="1"/>
  <c r="CE3906" i="1"/>
  <c r="CF3906" i="1"/>
  <c r="CG3906" i="1"/>
  <c r="CJ3906" i="1"/>
  <c r="CK3906" i="1"/>
  <c r="CL3906" i="1"/>
  <c r="CM3906" i="1"/>
  <c r="CN3906" i="1"/>
  <c r="CC3907" i="1"/>
  <c r="CE3907" i="1"/>
  <c r="CF3907" i="1"/>
  <c r="CG3907" i="1"/>
  <c r="CJ3907" i="1"/>
  <c r="CK3907" i="1"/>
  <c r="CL3907" i="1"/>
  <c r="CM3907" i="1"/>
  <c r="CN3907" i="1"/>
  <c r="CC3908" i="1"/>
  <c r="CE3908" i="1"/>
  <c r="CF3908" i="1"/>
  <c r="CG3908" i="1"/>
  <c r="CJ3908" i="1"/>
  <c r="CK3908" i="1"/>
  <c r="CL3908" i="1"/>
  <c r="CM3908" i="1"/>
  <c r="CN3908" i="1"/>
  <c r="CC3909" i="1"/>
  <c r="CE3909" i="1"/>
  <c r="CF3909" i="1"/>
  <c r="CG3909" i="1"/>
  <c r="CJ3909" i="1"/>
  <c r="CK3909" i="1"/>
  <c r="CL3909" i="1"/>
  <c r="CM3909" i="1"/>
  <c r="CN3909" i="1"/>
  <c r="CC3910" i="1"/>
  <c r="CE3910" i="1"/>
  <c r="CF3910" i="1"/>
  <c r="CG3910" i="1"/>
  <c r="CJ3910" i="1"/>
  <c r="CK3910" i="1"/>
  <c r="CL3910" i="1"/>
  <c r="CM3910" i="1"/>
  <c r="CN3910" i="1"/>
  <c r="CC3911" i="1"/>
  <c r="CE3911" i="1"/>
  <c r="CF3911" i="1"/>
  <c r="CG3911" i="1"/>
  <c r="CJ3911" i="1"/>
  <c r="CK3911" i="1"/>
  <c r="CL3911" i="1"/>
  <c r="CM3911" i="1"/>
  <c r="CN3911" i="1"/>
  <c r="CC3912" i="1"/>
  <c r="CE3912" i="1"/>
  <c r="CF3912" i="1"/>
  <c r="CG3912" i="1"/>
  <c r="CJ3912" i="1"/>
  <c r="CK3912" i="1"/>
  <c r="CL3912" i="1"/>
  <c r="CM3912" i="1"/>
  <c r="CN3912" i="1"/>
  <c r="CC3913" i="1"/>
  <c r="CE3913" i="1"/>
  <c r="CF3913" i="1"/>
  <c r="CG3913" i="1"/>
  <c r="CJ3913" i="1"/>
  <c r="CK3913" i="1"/>
  <c r="CL3913" i="1"/>
  <c r="CM3913" i="1"/>
  <c r="CN3913" i="1"/>
  <c r="CC3914" i="1"/>
  <c r="CE3914" i="1"/>
  <c r="CF3914" i="1"/>
  <c r="CG3914" i="1"/>
  <c r="CJ3914" i="1"/>
  <c r="CK3914" i="1"/>
  <c r="CL3914" i="1"/>
  <c r="CM3914" i="1"/>
  <c r="CN3914" i="1"/>
  <c r="CC3915" i="1"/>
  <c r="CE3915" i="1"/>
  <c r="CF3915" i="1"/>
  <c r="CG3915" i="1"/>
  <c r="CJ3915" i="1"/>
  <c r="CK3915" i="1"/>
  <c r="CL3915" i="1"/>
  <c r="CM3915" i="1"/>
  <c r="CN3915" i="1"/>
  <c r="CC3916" i="1"/>
  <c r="CE3916" i="1"/>
  <c r="CF3916" i="1"/>
  <c r="CG3916" i="1"/>
  <c r="CJ3916" i="1"/>
  <c r="CK3916" i="1"/>
  <c r="CL3916" i="1"/>
  <c r="CM3916" i="1"/>
  <c r="CN3916" i="1"/>
  <c r="CC3917" i="1"/>
  <c r="CE3917" i="1"/>
  <c r="CF3917" i="1"/>
  <c r="CG3917" i="1"/>
  <c r="CJ3917" i="1"/>
  <c r="CK3917" i="1"/>
  <c r="CL3917" i="1"/>
  <c r="CM3917" i="1"/>
  <c r="CN3917" i="1"/>
  <c r="CC3918" i="1"/>
  <c r="CE3918" i="1"/>
  <c r="CF3918" i="1"/>
  <c r="CG3918" i="1"/>
  <c r="CJ3918" i="1"/>
  <c r="CK3918" i="1"/>
  <c r="CL3918" i="1"/>
  <c r="CM3918" i="1"/>
  <c r="CN3918" i="1"/>
  <c r="CC3919" i="1"/>
  <c r="CE3919" i="1"/>
  <c r="CF3919" i="1"/>
  <c r="CG3919" i="1"/>
  <c r="CJ3919" i="1"/>
  <c r="CK3919" i="1"/>
  <c r="CL3919" i="1"/>
  <c r="CM3919" i="1"/>
  <c r="CN3919" i="1"/>
  <c r="CC3920" i="1"/>
  <c r="CE3920" i="1"/>
  <c r="CF3920" i="1"/>
  <c r="CG3920" i="1"/>
  <c r="CJ3920" i="1"/>
  <c r="CK3920" i="1"/>
  <c r="CL3920" i="1"/>
  <c r="CM3920" i="1"/>
  <c r="CN3920" i="1"/>
  <c r="CC3921" i="1"/>
  <c r="CE3921" i="1"/>
  <c r="CF3921" i="1"/>
  <c r="CG3921" i="1"/>
  <c r="CJ3921" i="1"/>
  <c r="CK3921" i="1"/>
  <c r="CL3921" i="1"/>
  <c r="CM3921" i="1"/>
  <c r="CN3921" i="1"/>
  <c r="CC3922" i="1"/>
  <c r="CE3922" i="1"/>
  <c r="CF3922" i="1"/>
  <c r="CG3922" i="1"/>
  <c r="CJ3922" i="1"/>
  <c r="CK3922" i="1"/>
  <c r="CL3922" i="1"/>
  <c r="CM3922" i="1"/>
  <c r="CN3922" i="1"/>
  <c r="CC3923" i="1"/>
  <c r="CE3923" i="1"/>
  <c r="CF3923" i="1"/>
  <c r="CG3923" i="1"/>
  <c r="CJ3923" i="1"/>
  <c r="CK3923" i="1"/>
  <c r="CL3923" i="1"/>
  <c r="CM3923" i="1"/>
  <c r="CN3923" i="1"/>
  <c r="CC3924" i="1"/>
  <c r="CE3924" i="1"/>
  <c r="CF3924" i="1"/>
  <c r="CG3924" i="1"/>
  <c r="CJ3924" i="1"/>
  <c r="CK3924" i="1"/>
  <c r="CL3924" i="1"/>
  <c r="CM3924" i="1"/>
  <c r="CN3924" i="1"/>
  <c r="CC3925" i="1"/>
  <c r="CE3925" i="1"/>
  <c r="CF3925" i="1"/>
  <c r="CG3925" i="1"/>
  <c r="CJ3925" i="1"/>
  <c r="CK3925" i="1"/>
  <c r="CL3925" i="1"/>
  <c r="CM3925" i="1"/>
  <c r="CN3925" i="1"/>
  <c r="CC3926" i="1"/>
  <c r="CE3926" i="1"/>
  <c r="CF3926" i="1"/>
  <c r="CG3926" i="1"/>
  <c r="CJ3926" i="1"/>
  <c r="CK3926" i="1"/>
  <c r="CL3926" i="1"/>
  <c r="CM3926" i="1"/>
  <c r="CN3926" i="1"/>
  <c r="CC3927" i="1"/>
  <c r="CE3927" i="1"/>
  <c r="CF3927" i="1"/>
  <c r="CG3927" i="1"/>
  <c r="CJ3927" i="1"/>
  <c r="CK3927" i="1"/>
  <c r="CL3927" i="1"/>
  <c r="CM3927" i="1"/>
  <c r="CN3927" i="1"/>
  <c r="CC3928" i="1"/>
  <c r="CE3928" i="1"/>
  <c r="CF3928" i="1"/>
  <c r="CG3928" i="1"/>
  <c r="CJ3928" i="1"/>
  <c r="CK3928" i="1"/>
  <c r="CL3928" i="1"/>
  <c r="CM3928" i="1"/>
  <c r="CN3928" i="1"/>
  <c r="CC3929" i="1"/>
  <c r="CE3929" i="1"/>
  <c r="CF3929" i="1"/>
  <c r="CG3929" i="1"/>
  <c r="CJ3929" i="1"/>
  <c r="CK3929" i="1"/>
  <c r="CL3929" i="1"/>
  <c r="CM3929" i="1"/>
  <c r="CN3929" i="1"/>
  <c r="CC3930" i="1"/>
  <c r="CE3930" i="1"/>
  <c r="CF3930" i="1"/>
  <c r="CG3930" i="1"/>
  <c r="CJ3930" i="1"/>
  <c r="CK3930" i="1"/>
  <c r="CL3930" i="1"/>
  <c r="CM3930" i="1"/>
  <c r="CN3930" i="1"/>
  <c r="CC3931" i="1"/>
  <c r="CE3931" i="1"/>
  <c r="CF3931" i="1"/>
  <c r="CG3931" i="1"/>
  <c r="CJ3931" i="1"/>
  <c r="CK3931" i="1"/>
  <c r="CL3931" i="1"/>
  <c r="CM3931" i="1"/>
  <c r="CN3931" i="1"/>
  <c r="CC3932" i="1"/>
  <c r="CE3932" i="1"/>
  <c r="CF3932" i="1"/>
  <c r="CG3932" i="1"/>
  <c r="CJ3932" i="1"/>
  <c r="CK3932" i="1"/>
  <c r="CL3932" i="1"/>
  <c r="CM3932" i="1"/>
  <c r="CN3932" i="1"/>
  <c r="CC3933" i="1"/>
  <c r="CE3933" i="1"/>
  <c r="CF3933" i="1"/>
  <c r="CG3933" i="1"/>
  <c r="CJ3933" i="1"/>
  <c r="CK3933" i="1"/>
  <c r="CL3933" i="1"/>
  <c r="CM3933" i="1"/>
  <c r="CN3933" i="1"/>
  <c r="CC3934" i="1"/>
  <c r="CE3934" i="1"/>
  <c r="CF3934" i="1"/>
  <c r="CG3934" i="1"/>
  <c r="CJ3934" i="1"/>
  <c r="CK3934" i="1"/>
  <c r="CL3934" i="1"/>
  <c r="CM3934" i="1"/>
  <c r="CN3934" i="1"/>
  <c r="CC3935" i="1"/>
  <c r="CE3935" i="1"/>
  <c r="CF3935" i="1"/>
  <c r="CG3935" i="1"/>
  <c r="CJ3935" i="1"/>
  <c r="CK3935" i="1"/>
  <c r="CL3935" i="1"/>
  <c r="CM3935" i="1"/>
  <c r="CN3935" i="1"/>
  <c r="CC3936" i="1"/>
  <c r="CE3936" i="1"/>
  <c r="CF3936" i="1"/>
  <c r="CG3936" i="1"/>
  <c r="CJ3936" i="1"/>
  <c r="CK3936" i="1"/>
  <c r="CL3936" i="1"/>
  <c r="CM3936" i="1"/>
  <c r="CN3936" i="1"/>
  <c r="CC3937" i="1"/>
  <c r="CE3937" i="1"/>
  <c r="CF3937" i="1"/>
  <c r="CG3937" i="1"/>
  <c r="CJ3937" i="1"/>
  <c r="CK3937" i="1"/>
  <c r="CL3937" i="1"/>
  <c r="CM3937" i="1"/>
  <c r="CN3937" i="1"/>
  <c r="CC3938" i="1"/>
  <c r="CE3938" i="1"/>
  <c r="CF3938" i="1"/>
  <c r="CG3938" i="1"/>
  <c r="CJ3938" i="1"/>
  <c r="CK3938" i="1"/>
  <c r="CL3938" i="1"/>
  <c r="CM3938" i="1"/>
  <c r="CN3938" i="1"/>
  <c r="CC3939" i="1"/>
  <c r="CE3939" i="1"/>
  <c r="CF3939" i="1"/>
  <c r="CG3939" i="1"/>
  <c r="CJ3939" i="1"/>
  <c r="CK3939" i="1"/>
  <c r="CL3939" i="1"/>
  <c r="CM3939" i="1"/>
  <c r="CN3939" i="1"/>
  <c r="CC3940" i="1"/>
  <c r="CE3940" i="1"/>
  <c r="CF3940" i="1"/>
  <c r="CG3940" i="1"/>
  <c r="CJ3940" i="1"/>
  <c r="CK3940" i="1"/>
  <c r="CL3940" i="1"/>
  <c r="CM3940" i="1"/>
  <c r="CN3940" i="1"/>
  <c r="CC3941" i="1"/>
  <c r="CE3941" i="1"/>
  <c r="CF3941" i="1"/>
  <c r="CG3941" i="1"/>
  <c r="CJ3941" i="1"/>
  <c r="CK3941" i="1"/>
  <c r="CL3941" i="1"/>
  <c r="CM3941" i="1"/>
  <c r="CN3941" i="1"/>
  <c r="CC3942" i="1"/>
  <c r="CE3942" i="1"/>
  <c r="CF3942" i="1"/>
  <c r="CG3942" i="1"/>
  <c r="CJ3942" i="1"/>
  <c r="CK3942" i="1"/>
  <c r="CL3942" i="1"/>
  <c r="CM3942" i="1"/>
  <c r="CN3942" i="1"/>
  <c r="CC3943" i="1"/>
  <c r="CE3943" i="1"/>
  <c r="CF3943" i="1"/>
  <c r="CG3943" i="1"/>
  <c r="CJ3943" i="1"/>
  <c r="CK3943" i="1"/>
  <c r="CL3943" i="1"/>
  <c r="CM3943" i="1"/>
  <c r="CN3943" i="1"/>
  <c r="CC3944" i="1"/>
  <c r="CE3944" i="1"/>
  <c r="CF3944" i="1"/>
  <c r="CG3944" i="1"/>
  <c r="CJ3944" i="1"/>
  <c r="CK3944" i="1"/>
  <c r="CL3944" i="1"/>
  <c r="CM3944" i="1"/>
  <c r="CN3944" i="1"/>
  <c r="CC3945" i="1"/>
  <c r="CE3945" i="1"/>
  <c r="CF3945" i="1"/>
  <c r="CG3945" i="1"/>
  <c r="CJ3945" i="1"/>
  <c r="CK3945" i="1"/>
  <c r="CL3945" i="1"/>
  <c r="CM3945" i="1"/>
  <c r="CN3945" i="1"/>
  <c r="CC3946" i="1"/>
  <c r="CE3946" i="1"/>
  <c r="CF3946" i="1"/>
  <c r="CG3946" i="1"/>
  <c r="CJ3946" i="1"/>
  <c r="CK3946" i="1"/>
  <c r="CL3946" i="1"/>
  <c r="CM3946" i="1"/>
  <c r="CN3946" i="1"/>
  <c r="CC3947" i="1"/>
  <c r="CE3947" i="1"/>
  <c r="CF3947" i="1"/>
  <c r="CG3947" i="1"/>
  <c r="CJ3947" i="1"/>
  <c r="CK3947" i="1"/>
  <c r="CL3947" i="1"/>
  <c r="CM3947" i="1"/>
  <c r="CN3947" i="1"/>
  <c r="CC3948" i="1"/>
  <c r="CE3948" i="1"/>
  <c r="CF3948" i="1"/>
  <c r="CG3948" i="1"/>
  <c r="CJ3948" i="1"/>
  <c r="CK3948" i="1"/>
  <c r="CL3948" i="1"/>
  <c r="CM3948" i="1"/>
  <c r="CN3948" i="1"/>
  <c r="CC3949" i="1"/>
  <c r="CE3949" i="1"/>
  <c r="CF3949" i="1"/>
  <c r="CG3949" i="1"/>
  <c r="CJ3949" i="1"/>
  <c r="CK3949" i="1"/>
  <c r="CL3949" i="1"/>
  <c r="CM3949" i="1"/>
  <c r="CN3949" i="1"/>
  <c r="CC3950" i="1"/>
  <c r="CE3950" i="1"/>
  <c r="CF3950" i="1"/>
  <c r="CG3950" i="1"/>
  <c r="CJ3950" i="1"/>
  <c r="CK3950" i="1"/>
  <c r="CL3950" i="1"/>
  <c r="CM3950" i="1"/>
  <c r="CN3950" i="1"/>
  <c r="CC3951" i="1"/>
  <c r="CE3951" i="1"/>
  <c r="CF3951" i="1"/>
  <c r="CG3951" i="1"/>
  <c r="CJ3951" i="1"/>
  <c r="CK3951" i="1"/>
  <c r="CL3951" i="1"/>
  <c r="CM3951" i="1"/>
  <c r="CN3951" i="1"/>
  <c r="CC3952" i="1"/>
  <c r="CE3952" i="1"/>
  <c r="CF3952" i="1"/>
  <c r="CG3952" i="1"/>
  <c r="CJ3952" i="1"/>
  <c r="CK3952" i="1"/>
  <c r="CL3952" i="1"/>
  <c r="CM3952" i="1"/>
  <c r="CN3952" i="1"/>
  <c r="CC3953" i="1"/>
  <c r="CE3953" i="1"/>
  <c r="CF3953" i="1"/>
  <c r="CG3953" i="1"/>
  <c r="CJ3953" i="1"/>
  <c r="CK3953" i="1"/>
  <c r="CL3953" i="1"/>
  <c r="CM3953" i="1"/>
  <c r="CN3953" i="1"/>
  <c r="CC3954" i="1"/>
  <c r="CE3954" i="1"/>
  <c r="CF3954" i="1"/>
  <c r="CG3954" i="1"/>
  <c r="CJ3954" i="1"/>
  <c r="CK3954" i="1"/>
  <c r="CL3954" i="1"/>
  <c r="CM3954" i="1"/>
  <c r="CN3954" i="1"/>
  <c r="CC3955" i="1"/>
  <c r="CE3955" i="1"/>
  <c r="CF3955" i="1"/>
  <c r="CG3955" i="1"/>
  <c r="CJ3955" i="1"/>
  <c r="CK3955" i="1"/>
  <c r="CL3955" i="1"/>
  <c r="CM3955" i="1"/>
  <c r="CN3955" i="1"/>
  <c r="CC3956" i="1"/>
  <c r="CE3956" i="1"/>
  <c r="CF3956" i="1"/>
  <c r="CG3956" i="1"/>
  <c r="CJ3956" i="1"/>
  <c r="CK3956" i="1"/>
  <c r="CL3956" i="1"/>
  <c r="CM3956" i="1"/>
  <c r="CN3956" i="1"/>
  <c r="CC3957" i="1"/>
  <c r="CE3957" i="1"/>
  <c r="CF3957" i="1"/>
  <c r="CG3957" i="1"/>
  <c r="CJ3957" i="1"/>
  <c r="CK3957" i="1"/>
  <c r="CL3957" i="1"/>
  <c r="CM3957" i="1"/>
  <c r="CN3957" i="1"/>
  <c r="CC3958" i="1"/>
  <c r="CE3958" i="1"/>
  <c r="CF3958" i="1"/>
  <c r="CG3958" i="1"/>
  <c r="CJ3958" i="1"/>
  <c r="CK3958" i="1"/>
  <c r="CL3958" i="1"/>
  <c r="CM3958" i="1"/>
  <c r="CN3958" i="1"/>
  <c r="CC3959" i="1"/>
  <c r="CE3959" i="1"/>
  <c r="CF3959" i="1"/>
  <c r="CG3959" i="1"/>
  <c r="CJ3959" i="1"/>
  <c r="CK3959" i="1"/>
  <c r="CL3959" i="1"/>
  <c r="CM3959" i="1"/>
  <c r="CN3959" i="1"/>
  <c r="CC3960" i="1"/>
  <c r="CE3960" i="1"/>
  <c r="CF3960" i="1"/>
  <c r="CG3960" i="1"/>
  <c r="CJ3960" i="1"/>
  <c r="CK3960" i="1"/>
  <c r="CL3960" i="1"/>
  <c r="CM3960" i="1"/>
  <c r="CN3960" i="1"/>
  <c r="CC3961" i="1"/>
  <c r="CE3961" i="1"/>
  <c r="CF3961" i="1"/>
  <c r="CG3961" i="1"/>
  <c r="CJ3961" i="1"/>
  <c r="CK3961" i="1"/>
  <c r="CL3961" i="1"/>
  <c r="CM3961" i="1"/>
  <c r="CN3961" i="1"/>
  <c r="CC3962" i="1"/>
  <c r="CE3962" i="1"/>
  <c r="CF3962" i="1"/>
  <c r="CG3962" i="1"/>
  <c r="CJ3962" i="1"/>
  <c r="CK3962" i="1"/>
  <c r="CL3962" i="1"/>
  <c r="CM3962" i="1"/>
  <c r="CN3962" i="1"/>
  <c r="CC3963" i="1"/>
  <c r="CE3963" i="1"/>
  <c r="CF3963" i="1"/>
  <c r="CG3963" i="1"/>
  <c r="CJ3963" i="1"/>
  <c r="CK3963" i="1"/>
  <c r="CL3963" i="1"/>
  <c r="CM3963" i="1"/>
  <c r="CN3963" i="1"/>
  <c r="CC3964" i="1"/>
  <c r="CE3964" i="1"/>
  <c r="CF3964" i="1"/>
  <c r="CG3964" i="1"/>
  <c r="CJ3964" i="1"/>
  <c r="CK3964" i="1"/>
  <c r="CL3964" i="1"/>
  <c r="CM3964" i="1"/>
  <c r="CN3964" i="1"/>
  <c r="CC3965" i="1"/>
  <c r="CE3965" i="1"/>
  <c r="CF3965" i="1"/>
  <c r="CG3965" i="1"/>
  <c r="CJ3965" i="1"/>
  <c r="CK3965" i="1"/>
  <c r="CL3965" i="1"/>
  <c r="CM3965" i="1"/>
  <c r="CN3965" i="1"/>
  <c r="CC3966" i="1"/>
  <c r="CE3966" i="1"/>
  <c r="CF3966" i="1"/>
  <c r="CG3966" i="1"/>
  <c r="CJ3966" i="1"/>
  <c r="CK3966" i="1"/>
  <c r="CL3966" i="1"/>
  <c r="CM3966" i="1"/>
  <c r="CN3966" i="1"/>
  <c r="CC3967" i="1"/>
  <c r="CE3967" i="1"/>
  <c r="CF3967" i="1"/>
  <c r="CG3967" i="1"/>
  <c r="CJ3967" i="1"/>
  <c r="CK3967" i="1"/>
  <c r="CL3967" i="1"/>
  <c r="CM3967" i="1"/>
  <c r="CN3967" i="1"/>
  <c r="CC3968" i="1"/>
  <c r="CE3968" i="1"/>
  <c r="CF3968" i="1"/>
  <c r="CG3968" i="1"/>
  <c r="CJ3968" i="1"/>
  <c r="CK3968" i="1"/>
  <c r="CL3968" i="1"/>
  <c r="CM3968" i="1"/>
  <c r="CN3968" i="1"/>
  <c r="CC3969" i="1"/>
  <c r="CE3969" i="1"/>
  <c r="CF3969" i="1"/>
  <c r="CG3969" i="1"/>
  <c r="CJ3969" i="1"/>
  <c r="CK3969" i="1"/>
  <c r="CL3969" i="1"/>
  <c r="CM3969" i="1"/>
  <c r="CN3969" i="1"/>
  <c r="CC3970" i="1"/>
  <c r="CE3970" i="1"/>
  <c r="CF3970" i="1"/>
  <c r="CG3970" i="1"/>
  <c r="CJ3970" i="1"/>
  <c r="CK3970" i="1"/>
  <c r="CL3970" i="1"/>
  <c r="CM3970" i="1"/>
  <c r="CN3970" i="1"/>
  <c r="CC3971" i="1"/>
  <c r="CE3971" i="1"/>
  <c r="CF3971" i="1"/>
  <c r="CG3971" i="1"/>
  <c r="CJ3971" i="1"/>
  <c r="CK3971" i="1"/>
  <c r="CL3971" i="1"/>
  <c r="CM3971" i="1"/>
  <c r="CN3971" i="1"/>
  <c r="CC3972" i="1"/>
  <c r="CE3972" i="1"/>
  <c r="CF3972" i="1"/>
  <c r="CG3972" i="1"/>
  <c r="CJ3972" i="1"/>
  <c r="CK3972" i="1"/>
  <c r="CL3972" i="1"/>
  <c r="CM3972" i="1"/>
  <c r="CN3972" i="1"/>
  <c r="CC3973" i="1"/>
  <c r="CE3973" i="1"/>
  <c r="CF3973" i="1"/>
  <c r="CG3973" i="1"/>
  <c r="CJ3973" i="1"/>
  <c r="CK3973" i="1"/>
  <c r="CL3973" i="1"/>
  <c r="CM3973" i="1"/>
  <c r="CN3973" i="1"/>
  <c r="CC3974" i="1"/>
  <c r="CE3974" i="1"/>
  <c r="CF3974" i="1"/>
  <c r="CG3974" i="1"/>
  <c r="CJ3974" i="1"/>
  <c r="CK3974" i="1"/>
  <c r="CL3974" i="1"/>
  <c r="CM3974" i="1"/>
  <c r="CN3974" i="1"/>
  <c r="CC3975" i="1"/>
  <c r="CE3975" i="1"/>
  <c r="CF3975" i="1"/>
  <c r="CG3975" i="1"/>
  <c r="CJ3975" i="1"/>
  <c r="CK3975" i="1"/>
  <c r="CL3975" i="1"/>
  <c r="CM3975" i="1"/>
  <c r="CN3975" i="1"/>
  <c r="CC3976" i="1"/>
  <c r="CE3976" i="1"/>
  <c r="CF3976" i="1"/>
  <c r="CG3976" i="1"/>
  <c r="CJ3976" i="1"/>
  <c r="CK3976" i="1"/>
  <c r="CL3976" i="1"/>
  <c r="CM3976" i="1"/>
  <c r="CN3976" i="1"/>
  <c r="CC3977" i="1"/>
  <c r="CE3977" i="1"/>
  <c r="CF3977" i="1"/>
  <c r="CG3977" i="1"/>
  <c r="CJ3977" i="1"/>
  <c r="CK3977" i="1"/>
  <c r="CL3977" i="1"/>
  <c r="CM3977" i="1"/>
  <c r="CN3977" i="1"/>
  <c r="CC3978" i="1"/>
  <c r="CE3978" i="1"/>
  <c r="CF3978" i="1"/>
  <c r="CG3978" i="1"/>
  <c r="CJ3978" i="1"/>
  <c r="CK3978" i="1"/>
  <c r="CL3978" i="1"/>
  <c r="CM3978" i="1"/>
  <c r="CN3978" i="1"/>
  <c r="CC3979" i="1"/>
  <c r="CE3979" i="1"/>
  <c r="CF3979" i="1"/>
  <c r="CG3979" i="1"/>
  <c r="CJ3979" i="1"/>
  <c r="CK3979" i="1"/>
  <c r="CL3979" i="1"/>
  <c r="CM3979" i="1"/>
  <c r="CN3979" i="1"/>
  <c r="CC3980" i="1"/>
  <c r="CE3980" i="1"/>
  <c r="CF3980" i="1"/>
  <c r="CG3980" i="1"/>
  <c r="CJ3980" i="1"/>
  <c r="CK3980" i="1"/>
  <c r="CL3980" i="1"/>
  <c r="CM3980" i="1"/>
  <c r="CN3980" i="1"/>
  <c r="CC3981" i="1"/>
  <c r="CE3981" i="1"/>
  <c r="CF3981" i="1"/>
  <c r="CG3981" i="1"/>
  <c r="CJ3981" i="1"/>
  <c r="CK3981" i="1"/>
  <c r="CL3981" i="1"/>
  <c r="CM3981" i="1"/>
  <c r="CN3981" i="1"/>
  <c r="CC3982" i="1"/>
  <c r="CE3982" i="1"/>
  <c r="CF3982" i="1"/>
  <c r="CG3982" i="1"/>
  <c r="CJ3982" i="1"/>
  <c r="CK3982" i="1"/>
  <c r="CL3982" i="1"/>
  <c r="CM3982" i="1"/>
  <c r="CN3982" i="1"/>
  <c r="CC3983" i="1"/>
  <c r="CE3983" i="1"/>
  <c r="CF3983" i="1"/>
  <c r="CG3983" i="1"/>
  <c r="CJ3983" i="1"/>
  <c r="CK3983" i="1"/>
  <c r="CL3983" i="1"/>
  <c r="CM3983" i="1"/>
  <c r="CN3983" i="1"/>
  <c r="CC3984" i="1"/>
  <c r="CE3984" i="1"/>
  <c r="CF3984" i="1"/>
  <c r="CG3984" i="1"/>
  <c r="CJ3984" i="1"/>
  <c r="CK3984" i="1"/>
  <c r="CL3984" i="1"/>
  <c r="CM3984" i="1"/>
  <c r="CN3984" i="1"/>
  <c r="CC3985" i="1"/>
  <c r="CE3985" i="1"/>
  <c r="CF3985" i="1"/>
  <c r="CG3985" i="1"/>
  <c r="CJ3985" i="1"/>
  <c r="CK3985" i="1"/>
  <c r="CL3985" i="1"/>
  <c r="CM3985" i="1"/>
  <c r="CN3985" i="1"/>
  <c r="CC3986" i="1"/>
  <c r="CE3986" i="1"/>
  <c r="CF3986" i="1"/>
  <c r="CG3986" i="1"/>
  <c r="CJ3986" i="1"/>
  <c r="CK3986" i="1"/>
  <c r="CL3986" i="1"/>
  <c r="CM3986" i="1"/>
  <c r="CN3986" i="1"/>
  <c r="CC3987" i="1"/>
  <c r="CE3987" i="1"/>
  <c r="CF3987" i="1"/>
  <c r="CG3987" i="1"/>
  <c r="CJ3987" i="1"/>
  <c r="CK3987" i="1"/>
  <c r="CL3987" i="1"/>
  <c r="CM3987" i="1"/>
  <c r="CN3987" i="1"/>
  <c r="CC3988" i="1"/>
  <c r="CE3988" i="1"/>
  <c r="CF3988" i="1"/>
  <c r="CG3988" i="1"/>
  <c r="CJ3988" i="1"/>
  <c r="CK3988" i="1"/>
  <c r="CL3988" i="1"/>
  <c r="CM3988" i="1"/>
  <c r="CN3988" i="1"/>
  <c r="CC3989" i="1"/>
  <c r="CE3989" i="1"/>
  <c r="CF3989" i="1"/>
  <c r="CG3989" i="1"/>
  <c r="CJ3989" i="1"/>
  <c r="CK3989" i="1"/>
  <c r="CL3989" i="1"/>
  <c r="CM3989" i="1"/>
  <c r="CN3989" i="1"/>
  <c r="CC3990" i="1"/>
  <c r="CE3990" i="1"/>
  <c r="CF3990" i="1"/>
  <c r="CG3990" i="1"/>
  <c r="CJ3990" i="1"/>
  <c r="CK3990" i="1"/>
  <c r="CL3990" i="1"/>
  <c r="CM3990" i="1"/>
  <c r="CN3990" i="1"/>
  <c r="CC3991" i="1"/>
  <c r="CE3991" i="1"/>
  <c r="CF3991" i="1"/>
  <c r="CG3991" i="1"/>
  <c r="CJ3991" i="1"/>
  <c r="CK3991" i="1"/>
  <c r="CL3991" i="1"/>
  <c r="CM3991" i="1"/>
  <c r="CN3991" i="1"/>
  <c r="CC3992" i="1"/>
  <c r="CE3992" i="1"/>
  <c r="CF3992" i="1"/>
  <c r="CG3992" i="1"/>
  <c r="CJ3992" i="1"/>
  <c r="CK3992" i="1"/>
  <c r="CL3992" i="1"/>
  <c r="CM3992" i="1"/>
  <c r="CN3992" i="1"/>
  <c r="CC3993" i="1"/>
  <c r="CE3993" i="1"/>
  <c r="CF3993" i="1"/>
  <c r="CG3993" i="1"/>
  <c r="CJ3993" i="1"/>
  <c r="CK3993" i="1"/>
  <c r="CL3993" i="1"/>
  <c r="CM3993" i="1"/>
  <c r="CN3993" i="1"/>
  <c r="CC3994" i="1"/>
  <c r="CE3994" i="1"/>
  <c r="CF3994" i="1"/>
  <c r="CG3994" i="1"/>
  <c r="CJ3994" i="1"/>
  <c r="CK3994" i="1"/>
  <c r="CL3994" i="1"/>
  <c r="CM3994" i="1"/>
  <c r="CN3994" i="1"/>
  <c r="CC3995" i="1"/>
  <c r="CE3995" i="1"/>
  <c r="CF3995" i="1"/>
  <c r="CG3995" i="1"/>
  <c r="CJ3995" i="1"/>
  <c r="CK3995" i="1"/>
  <c r="CL3995" i="1"/>
  <c r="CM3995" i="1"/>
  <c r="CN3995" i="1"/>
  <c r="CC3996" i="1"/>
  <c r="CE3996" i="1"/>
  <c r="CF3996" i="1"/>
  <c r="CG3996" i="1"/>
  <c r="CJ3996" i="1"/>
  <c r="CK3996" i="1"/>
  <c r="CL3996" i="1"/>
  <c r="CM3996" i="1"/>
  <c r="CN3996" i="1"/>
  <c r="CC3997" i="1"/>
  <c r="CE3997" i="1"/>
  <c r="CF3997" i="1"/>
  <c r="CG3997" i="1"/>
  <c r="CJ3997" i="1"/>
  <c r="CK3997" i="1"/>
  <c r="CL3997" i="1"/>
  <c r="CM3997" i="1"/>
  <c r="CN3997" i="1"/>
  <c r="CC3998" i="1"/>
  <c r="CE3998" i="1"/>
  <c r="CF3998" i="1"/>
  <c r="CG3998" i="1"/>
  <c r="CJ3998" i="1"/>
  <c r="CK3998" i="1"/>
  <c r="CL3998" i="1"/>
  <c r="CM3998" i="1"/>
  <c r="CN3998" i="1"/>
  <c r="CC3999" i="1"/>
  <c r="CE3999" i="1"/>
  <c r="CF3999" i="1"/>
  <c r="CG3999" i="1"/>
  <c r="CJ3999" i="1"/>
  <c r="CK3999" i="1"/>
  <c r="CL3999" i="1"/>
  <c r="CM3999" i="1"/>
  <c r="CN3999" i="1"/>
  <c r="CC4000" i="1"/>
  <c r="CE4000" i="1"/>
  <c r="CF4000" i="1"/>
  <c r="CG4000" i="1"/>
  <c r="CJ4000" i="1"/>
  <c r="CK4000" i="1"/>
  <c r="CL4000" i="1"/>
  <c r="CM4000" i="1"/>
  <c r="CN4000" i="1"/>
  <c r="CC10501" i="1"/>
  <c r="CE10501" i="1"/>
  <c r="CF10501" i="1"/>
  <c r="CG10501" i="1"/>
  <c r="CJ10501" i="1"/>
  <c r="CK10501" i="1"/>
  <c r="CL10501" i="1"/>
  <c r="CM10501" i="1"/>
  <c r="CN10501" i="1"/>
  <c r="CC10502" i="1"/>
  <c r="CE10502" i="1"/>
  <c r="CF10502" i="1"/>
  <c r="CG10502" i="1"/>
  <c r="CJ10502" i="1"/>
  <c r="CK10502" i="1"/>
  <c r="CL10502" i="1"/>
  <c r="CM10502" i="1"/>
  <c r="CN10502" i="1"/>
  <c r="CC10503" i="1"/>
  <c r="CE10503" i="1"/>
  <c r="CF10503" i="1"/>
  <c r="CG10503" i="1"/>
  <c r="CJ10503" i="1"/>
  <c r="CK10503" i="1"/>
  <c r="CL10503" i="1"/>
  <c r="CM10503" i="1"/>
  <c r="CN10503" i="1"/>
  <c r="CC10504" i="1"/>
  <c r="CE10504" i="1"/>
  <c r="CF10504" i="1"/>
  <c r="CG10504" i="1"/>
  <c r="CJ10504" i="1"/>
  <c r="CK10504" i="1"/>
  <c r="CL10504" i="1"/>
  <c r="CM10504" i="1"/>
  <c r="CN10504" i="1"/>
  <c r="CC10505" i="1"/>
  <c r="CE10505" i="1"/>
  <c r="CF10505" i="1"/>
  <c r="CG10505" i="1"/>
  <c r="CJ10505" i="1"/>
  <c r="CK10505" i="1"/>
  <c r="CL10505" i="1"/>
  <c r="CM10505" i="1"/>
  <c r="CN10505" i="1"/>
  <c r="CC10506" i="1"/>
  <c r="CE10506" i="1"/>
  <c r="CF10506" i="1"/>
  <c r="CG10506" i="1"/>
  <c r="CJ10506" i="1"/>
  <c r="CK10506" i="1"/>
  <c r="CL10506" i="1"/>
  <c r="CM10506" i="1"/>
  <c r="CN10506" i="1"/>
  <c r="CC10507" i="1"/>
  <c r="CE10507" i="1"/>
  <c r="CF10507" i="1"/>
  <c r="CG10507" i="1"/>
  <c r="CJ10507" i="1"/>
  <c r="CK10507" i="1"/>
  <c r="CL10507" i="1"/>
  <c r="CM10507" i="1"/>
  <c r="CN10507" i="1"/>
  <c r="CC10508" i="1"/>
  <c r="CE10508" i="1"/>
  <c r="CF10508" i="1"/>
  <c r="CG10508" i="1"/>
  <c r="CJ10508" i="1"/>
  <c r="CK10508" i="1"/>
  <c r="CL10508" i="1"/>
  <c r="CM10508" i="1"/>
  <c r="CN10508" i="1"/>
  <c r="CC10509" i="1"/>
  <c r="CE10509" i="1"/>
  <c r="CF10509" i="1"/>
  <c r="CG10509" i="1"/>
  <c r="CJ10509" i="1"/>
  <c r="CK10509" i="1"/>
  <c r="CL10509" i="1"/>
  <c r="CM10509" i="1"/>
  <c r="CN10509" i="1"/>
  <c r="CC10510" i="1"/>
  <c r="CE10510" i="1"/>
  <c r="CF10510" i="1"/>
  <c r="CG10510" i="1"/>
  <c r="CJ10510" i="1"/>
  <c r="CK10510" i="1"/>
  <c r="CL10510" i="1"/>
  <c r="CM10510" i="1"/>
  <c r="CN10510" i="1"/>
  <c r="CC10511" i="1"/>
  <c r="CE10511" i="1"/>
  <c r="CF10511" i="1"/>
  <c r="CG10511" i="1"/>
  <c r="CJ10511" i="1"/>
  <c r="CK10511" i="1"/>
  <c r="CL10511" i="1"/>
  <c r="CM10511" i="1"/>
  <c r="CN10511" i="1"/>
  <c r="CC10512" i="1"/>
  <c r="CE10512" i="1"/>
  <c r="CF10512" i="1"/>
  <c r="CG10512" i="1"/>
  <c r="CJ10512" i="1"/>
  <c r="CK10512" i="1"/>
  <c r="CL10512" i="1"/>
  <c r="CM10512" i="1"/>
  <c r="CN10512" i="1"/>
  <c r="CC10513" i="1"/>
  <c r="CE10513" i="1"/>
  <c r="CF10513" i="1"/>
  <c r="CG10513" i="1"/>
  <c r="CJ10513" i="1"/>
  <c r="CK10513" i="1"/>
  <c r="CL10513" i="1"/>
  <c r="CM10513" i="1"/>
  <c r="CN10513" i="1"/>
  <c r="CC10514" i="1"/>
  <c r="CE10514" i="1"/>
  <c r="CF10514" i="1"/>
  <c r="CG10514" i="1"/>
  <c r="CJ10514" i="1"/>
  <c r="CK10514" i="1"/>
  <c r="CL10514" i="1"/>
  <c r="CM10514" i="1"/>
  <c r="CN10514" i="1"/>
  <c r="CC10515" i="1"/>
  <c r="CE10515" i="1"/>
  <c r="CF10515" i="1"/>
  <c r="CG10515" i="1"/>
  <c r="CJ10515" i="1"/>
  <c r="CK10515" i="1"/>
  <c r="CL10515" i="1"/>
  <c r="CM10515" i="1"/>
  <c r="CN10515" i="1"/>
  <c r="CC10516" i="1"/>
  <c r="CE10516" i="1"/>
  <c r="CF10516" i="1"/>
  <c r="CG10516" i="1"/>
  <c r="CJ10516" i="1"/>
  <c r="CK10516" i="1"/>
  <c r="CL10516" i="1"/>
  <c r="CM10516" i="1"/>
  <c r="CN10516" i="1"/>
  <c r="CC10517" i="1"/>
  <c r="CE10517" i="1"/>
  <c r="CF10517" i="1"/>
  <c r="CG10517" i="1"/>
  <c r="CJ10517" i="1"/>
  <c r="CK10517" i="1"/>
  <c r="CL10517" i="1"/>
  <c r="CM10517" i="1"/>
  <c r="CN10517" i="1"/>
  <c r="CC10518" i="1"/>
  <c r="CE10518" i="1"/>
  <c r="CF10518" i="1"/>
  <c r="CG10518" i="1"/>
  <c r="CJ10518" i="1"/>
  <c r="CK10518" i="1"/>
  <c r="CL10518" i="1"/>
  <c r="CM10518" i="1"/>
  <c r="CN10518" i="1"/>
  <c r="CC10519" i="1"/>
  <c r="CE10519" i="1"/>
  <c r="CF10519" i="1"/>
  <c r="CG10519" i="1"/>
  <c r="CJ10519" i="1"/>
  <c r="CK10519" i="1"/>
  <c r="CL10519" i="1"/>
  <c r="CM10519" i="1"/>
  <c r="CN10519" i="1"/>
  <c r="CC10520" i="1"/>
  <c r="CE10520" i="1"/>
  <c r="CF10520" i="1"/>
  <c r="CG10520" i="1"/>
  <c r="CJ10520" i="1"/>
  <c r="CK10520" i="1"/>
  <c r="CL10520" i="1"/>
  <c r="CM10520" i="1"/>
  <c r="CN10520" i="1"/>
  <c r="CC10521" i="1"/>
  <c r="CE10521" i="1"/>
  <c r="CF10521" i="1"/>
  <c r="CG10521" i="1"/>
  <c r="CJ10521" i="1"/>
  <c r="CK10521" i="1"/>
  <c r="CL10521" i="1"/>
  <c r="CM10521" i="1"/>
  <c r="CN10521" i="1"/>
  <c r="CC10522" i="1"/>
  <c r="CE10522" i="1"/>
  <c r="CF10522" i="1"/>
  <c r="CG10522" i="1"/>
  <c r="CJ10522" i="1"/>
  <c r="CK10522" i="1"/>
  <c r="CL10522" i="1"/>
  <c r="CM10522" i="1"/>
  <c r="CN10522" i="1"/>
  <c r="CC10523" i="1"/>
  <c r="CE10523" i="1"/>
  <c r="CF10523" i="1"/>
  <c r="CG10523" i="1"/>
  <c r="CJ10523" i="1"/>
  <c r="CK10523" i="1"/>
  <c r="CL10523" i="1"/>
  <c r="CM10523" i="1"/>
  <c r="CN10523" i="1"/>
  <c r="CC10524" i="1"/>
  <c r="CE10524" i="1"/>
  <c r="CF10524" i="1"/>
  <c r="CG10524" i="1"/>
  <c r="CJ10524" i="1"/>
  <c r="CK10524" i="1"/>
  <c r="CL10524" i="1"/>
  <c r="CM10524" i="1"/>
  <c r="CN10524" i="1"/>
  <c r="CC10525" i="1"/>
  <c r="CE10525" i="1"/>
  <c r="CF10525" i="1"/>
  <c r="CG10525" i="1"/>
  <c r="CJ10525" i="1"/>
  <c r="CK10525" i="1"/>
  <c r="CL10525" i="1"/>
  <c r="CM10525" i="1"/>
  <c r="CN10525" i="1"/>
  <c r="CC10526" i="1"/>
  <c r="CE10526" i="1"/>
  <c r="CF10526" i="1"/>
  <c r="CG10526" i="1"/>
  <c r="CJ10526" i="1"/>
  <c r="CK10526" i="1"/>
  <c r="CL10526" i="1"/>
  <c r="CM10526" i="1"/>
  <c r="CN10526" i="1"/>
  <c r="CC10527" i="1"/>
  <c r="CE10527" i="1"/>
  <c r="CF10527" i="1"/>
  <c r="CG10527" i="1"/>
  <c r="CJ10527" i="1"/>
  <c r="CK10527" i="1"/>
  <c r="CL10527" i="1"/>
  <c r="CM10527" i="1"/>
  <c r="CN10527" i="1"/>
  <c r="CC10528" i="1"/>
  <c r="CE10528" i="1"/>
  <c r="CF10528" i="1"/>
  <c r="CG10528" i="1"/>
  <c r="CJ10528" i="1"/>
  <c r="CK10528" i="1"/>
  <c r="CL10528" i="1"/>
  <c r="CM10528" i="1"/>
  <c r="CN10528" i="1"/>
  <c r="CC10529" i="1"/>
  <c r="CE10529" i="1"/>
  <c r="CF10529" i="1"/>
  <c r="CG10529" i="1"/>
  <c r="CJ10529" i="1"/>
  <c r="CK10529" i="1"/>
  <c r="CL10529" i="1"/>
  <c r="CM10529" i="1"/>
  <c r="CN10529" i="1"/>
  <c r="CC10530" i="1"/>
  <c r="CE10530" i="1"/>
  <c r="CF10530" i="1"/>
  <c r="CG10530" i="1"/>
  <c r="CJ10530" i="1"/>
  <c r="CK10530" i="1"/>
  <c r="CL10530" i="1"/>
  <c r="CM10530" i="1"/>
  <c r="CN10530" i="1"/>
  <c r="CC10531" i="1"/>
  <c r="CE10531" i="1"/>
  <c r="CF10531" i="1"/>
  <c r="CG10531" i="1"/>
  <c r="CJ10531" i="1"/>
  <c r="CK10531" i="1"/>
  <c r="CL10531" i="1"/>
  <c r="CM10531" i="1"/>
  <c r="CN10531" i="1"/>
  <c r="CC10532" i="1"/>
  <c r="CE10532" i="1"/>
  <c r="CF10532" i="1"/>
  <c r="CG10532" i="1"/>
  <c r="CJ10532" i="1"/>
  <c r="CK10532" i="1"/>
  <c r="CL10532" i="1"/>
  <c r="CM10532" i="1"/>
  <c r="CN10532" i="1"/>
  <c r="CC10533" i="1"/>
  <c r="CE10533" i="1"/>
  <c r="CF10533" i="1"/>
  <c r="CG10533" i="1"/>
  <c r="CJ10533" i="1"/>
  <c r="CK10533" i="1"/>
  <c r="CL10533" i="1"/>
  <c r="CM10533" i="1"/>
  <c r="CN10533" i="1"/>
  <c r="CC10534" i="1"/>
  <c r="CE10534" i="1"/>
  <c r="CF10534" i="1"/>
  <c r="CG10534" i="1"/>
  <c r="CJ10534" i="1"/>
  <c r="CK10534" i="1"/>
  <c r="CL10534" i="1"/>
  <c r="CM10534" i="1"/>
  <c r="CN10534" i="1"/>
  <c r="CC10535" i="1"/>
  <c r="CE10535" i="1"/>
  <c r="CF10535" i="1"/>
  <c r="CG10535" i="1"/>
  <c r="CJ10535" i="1"/>
  <c r="CK10535" i="1"/>
  <c r="CL10535" i="1"/>
  <c r="CM10535" i="1"/>
  <c r="CN10535" i="1"/>
  <c r="CC10536" i="1"/>
  <c r="CE10536" i="1"/>
  <c r="CF10536" i="1"/>
  <c r="CG10536" i="1"/>
  <c r="CJ10536" i="1"/>
  <c r="CK10536" i="1"/>
  <c r="CL10536" i="1"/>
  <c r="CM10536" i="1"/>
  <c r="CN10536" i="1"/>
  <c r="CC10537" i="1"/>
  <c r="CE10537" i="1"/>
  <c r="CF10537" i="1"/>
  <c r="CG10537" i="1"/>
  <c r="CJ10537" i="1"/>
  <c r="CK10537" i="1"/>
  <c r="CL10537" i="1"/>
  <c r="CM10537" i="1"/>
  <c r="CN10537" i="1"/>
  <c r="CC10538" i="1"/>
  <c r="CE10538" i="1"/>
  <c r="CF10538" i="1"/>
  <c r="CG10538" i="1"/>
  <c r="CJ10538" i="1"/>
  <c r="CK10538" i="1"/>
  <c r="CL10538" i="1"/>
  <c r="CM10538" i="1"/>
  <c r="CN10538" i="1"/>
  <c r="CC10539" i="1"/>
  <c r="CE10539" i="1"/>
  <c r="CF10539" i="1"/>
  <c r="CG10539" i="1"/>
  <c r="CJ10539" i="1"/>
  <c r="CK10539" i="1"/>
  <c r="CL10539" i="1"/>
  <c r="CM10539" i="1"/>
  <c r="CN10539" i="1"/>
  <c r="CC10540" i="1"/>
  <c r="CE10540" i="1"/>
  <c r="CF10540" i="1"/>
  <c r="CG10540" i="1"/>
  <c r="CJ10540" i="1"/>
  <c r="CK10540" i="1"/>
  <c r="CL10540" i="1"/>
  <c r="CM10540" i="1"/>
  <c r="CN10540" i="1"/>
  <c r="CC10541" i="1"/>
  <c r="CE10541" i="1"/>
  <c r="CF10541" i="1"/>
  <c r="CG10541" i="1"/>
  <c r="CJ10541" i="1"/>
  <c r="CK10541" i="1"/>
  <c r="CL10541" i="1"/>
  <c r="CM10541" i="1"/>
  <c r="CN10541" i="1"/>
  <c r="CC10542" i="1"/>
  <c r="CE10542" i="1"/>
  <c r="CF10542" i="1"/>
  <c r="CG10542" i="1"/>
  <c r="CJ10542" i="1"/>
  <c r="CK10542" i="1"/>
  <c r="CL10542" i="1"/>
  <c r="CM10542" i="1"/>
  <c r="CN10542" i="1"/>
  <c r="CC10543" i="1"/>
  <c r="CE10543" i="1"/>
  <c r="CF10543" i="1"/>
  <c r="CG10543" i="1"/>
  <c r="CJ10543" i="1"/>
  <c r="CK10543" i="1"/>
  <c r="CL10543" i="1"/>
  <c r="CM10543" i="1"/>
  <c r="CN10543" i="1"/>
  <c r="CC10544" i="1"/>
  <c r="CE10544" i="1"/>
  <c r="CF10544" i="1"/>
  <c r="CG10544" i="1"/>
  <c r="CJ10544" i="1"/>
  <c r="CK10544" i="1"/>
  <c r="CL10544" i="1"/>
  <c r="CM10544" i="1"/>
  <c r="CN10544" i="1"/>
  <c r="CC10545" i="1"/>
  <c r="CE10545" i="1"/>
  <c r="CF10545" i="1"/>
  <c r="CG10545" i="1"/>
  <c r="CJ10545" i="1"/>
  <c r="CK10545" i="1"/>
  <c r="CL10545" i="1"/>
  <c r="CM10545" i="1"/>
  <c r="CN10545" i="1"/>
  <c r="CC10546" i="1"/>
  <c r="CE10546" i="1"/>
  <c r="CF10546" i="1"/>
  <c r="CG10546" i="1"/>
  <c r="CJ10546" i="1"/>
  <c r="CK10546" i="1"/>
  <c r="CL10546" i="1"/>
  <c r="CM10546" i="1"/>
  <c r="CN10546" i="1"/>
  <c r="CC10547" i="1"/>
  <c r="CE10547" i="1"/>
  <c r="CF10547" i="1"/>
  <c r="CG10547" i="1"/>
  <c r="CJ10547" i="1"/>
  <c r="CK10547" i="1"/>
  <c r="CL10547" i="1"/>
  <c r="CM10547" i="1"/>
  <c r="CN10547" i="1"/>
  <c r="CC10548" i="1"/>
  <c r="CE10548" i="1"/>
  <c r="CF10548" i="1"/>
  <c r="CG10548" i="1"/>
  <c r="CJ10548" i="1"/>
  <c r="CK10548" i="1"/>
  <c r="CL10548" i="1"/>
  <c r="CM10548" i="1"/>
  <c r="CN10548" i="1"/>
  <c r="CC10549" i="1"/>
  <c r="CE10549" i="1"/>
  <c r="CF10549" i="1"/>
  <c r="CG10549" i="1"/>
  <c r="CJ10549" i="1"/>
  <c r="CK10549" i="1"/>
  <c r="CL10549" i="1"/>
  <c r="CM10549" i="1"/>
  <c r="CN10549" i="1"/>
  <c r="CC10550" i="1"/>
  <c r="CE10550" i="1"/>
  <c r="CF10550" i="1"/>
  <c r="CG10550" i="1"/>
  <c r="CJ10550" i="1"/>
  <c r="CK10550" i="1"/>
  <c r="CL10550" i="1"/>
  <c r="CM10550" i="1"/>
  <c r="CN10550" i="1"/>
  <c r="CC10551" i="1"/>
  <c r="CE10551" i="1"/>
  <c r="CF10551" i="1"/>
  <c r="CG10551" i="1"/>
  <c r="CJ10551" i="1"/>
  <c r="CK10551" i="1"/>
  <c r="CL10551" i="1"/>
  <c r="CM10551" i="1"/>
  <c r="CN10551" i="1"/>
  <c r="CC10552" i="1"/>
  <c r="CE10552" i="1"/>
  <c r="CF10552" i="1"/>
  <c r="CG10552" i="1"/>
  <c r="CJ10552" i="1"/>
  <c r="CK10552" i="1"/>
  <c r="CL10552" i="1"/>
  <c r="CM10552" i="1"/>
  <c r="CN10552" i="1"/>
  <c r="CC10553" i="1"/>
  <c r="CE10553" i="1"/>
  <c r="CF10553" i="1"/>
  <c r="CG10553" i="1"/>
  <c r="CJ10553" i="1"/>
  <c r="CK10553" i="1"/>
  <c r="CL10553" i="1"/>
  <c r="CM10553" i="1"/>
  <c r="CN10553" i="1"/>
  <c r="CC10554" i="1"/>
  <c r="CE10554" i="1"/>
  <c r="CF10554" i="1"/>
  <c r="CG10554" i="1"/>
  <c r="CJ10554" i="1"/>
  <c r="CK10554" i="1"/>
  <c r="CL10554" i="1"/>
  <c r="CM10554" i="1"/>
  <c r="CN10554" i="1"/>
  <c r="CC10555" i="1"/>
  <c r="CE10555" i="1"/>
  <c r="CF10555" i="1"/>
  <c r="CG10555" i="1"/>
  <c r="CJ10555" i="1"/>
  <c r="CK10555" i="1"/>
  <c r="CL10555" i="1"/>
  <c r="CM10555" i="1"/>
  <c r="CN10555" i="1"/>
  <c r="CC10556" i="1"/>
  <c r="CE10556" i="1"/>
  <c r="CF10556" i="1"/>
  <c r="CG10556" i="1"/>
  <c r="CJ10556" i="1"/>
  <c r="CK10556" i="1"/>
  <c r="CL10556" i="1"/>
  <c r="CM10556" i="1"/>
  <c r="CN10556" i="1"/>
  <c r="CC10557" i="1"/>
  <c r="CE10557" i="1"/>
  <c r="CF10557" i="1"/>
  <c r="CG10557" i="1"/>
  <c r="CJ10557" i="1"/>
  <c r="CK10557" i="1"/>
  <c r="CL10557" i="1"/>
  <c r="CM10557" i="1"/>
  <c r="CN10557" i="1"/>
  <c r="CC10558" i="1"/>
  <c r="CE10558" i="1"/>
  <c r="CF10558" i="1"/>
  <c r="CG10558" i="1"/>
  <c r="CJ10558" i="1"/>
  <c r="CK10558" i="1"/>
  <c r="CL10558" i="1"/>
  <c r="CM10558" i="1"/>
  <c r="CN10558" i="1"/>
  <c r="CC10559" i="1"/>
  <c r="CE10559" i="1"/>
  <c r="CF10559" i="1"/>
  <c r="CG10559" i="1"/>
  <c r="CJ10559" i="1"/>
  <c r="CK10559" i="1"/>
  <c r="CL10559" i="1"/>
  <c r="CM10559" i="1"/>
  <c r="CN10559" i="1"/>
  <c r="CC10560" i="1"/>
  <c r="CE10560" i="1"/>
  <c r="CF10560" i="1"/>
  <c r="CG10560" i="1"/>
  <c r="CJ10560" i="1"/>
  <c r="CK10560" i="1"/>
  <c r="CL10560" i="1"/>
  <c r="CM10560" i="1"/>
  <c r="CN10560" i="1"/>
  <c r="CC10561" i="1"/>
  <c r="CE10561" i="1"/>
  <c r="CF10561" i="1"/>
  <c r="CG10561" i="1"/>
  <c r="CJ10561" i="1"/>
  <c r="CK10561" i="1"/>
  <c r="CL10561" i="1"/>
  <c r="CM10561" i="1"/>
  <c r="CN10561" i="1"/>
  <c r="CC10562" i="1"/>
  <c r="CE10562" i="1"/>
  <c r="CF10562" i="1"/>
  <c r="CG10562" i="1"/>
  <c r="CJ10562" i="1"/>
  <c r="CK10562" i="1"/>
  <c r="CL10562" i="1"/>
  <c r="CM10562" i="1"/>
  <c r="CN10562" i="1"/>
  <c r="CC10563" i="1"/>
  <c r="CE10563" i="1"/>
  <c r="CF10563" i="1"/>
  <c r="CG10563" i="1"/>
  <c r="CJ10563" i="1"/>
  <c r="CK10563" i="1"/>
  <c r="CL10563" i="1"/>
  <c r="CM10563" i="1"/>
  <c r="CN10563" i="1"/>
  <c r="CC10564" i="1"/>
  <c r="CE10564" i="1"/>
  <c r="CF10564" i="1"/>
  <c r="CG10564" i="1"/>
  <c r="CJ10564" i="1"/>
  <c r="CK10564" i="1"/>
  <c r="CL10564" i="1"/>
  <c r="CM10564" i="1"/>
  <c r="CN10564" i="1"/>
  <c r="CC10565" i="1"/>
  <c r="CE10565" i="1"/>
  <c r="CF10565" i="1"/>
  <c r="CG10565" i="1"/>
  <c r="CJ10565" i="1"/>
  <c r="CK10565" i="1"/>
  <c r="CL10565" i="1"/>
  <c r="CM10565" i="1"/>
  <c r="CN10565" i="1"/>
  <c r="CC10566" i="1"/>
  <c r="CE10566" i="1"/>
  <c r="CF10566" i="1"/>
  <c r="CG10566" i="1"/>
  <c r="CJ10566" i="1"/>
  <c r="CK10566" i="1"/>
  <c r="CL10566" i="1"/>
  <c r="CM10566" i="1"/>
  <c r="CN10566" i="1"/>
  <c r="CC10567" i="1"/>
  <c r="CE10567" i="1"/>
  <c r="CF10567" i="1"/>
  <c r="CG10567" i="1"/>
  <c r="CJ10567" i="1"/>
  <c r="CK10567" i="1"/>
  <c r="CL10567" i="1"/>
  <c r="CM10567" i="1"/>
  <c r="CN10567" i="1"/>
  <c r="CC10568" i="1"/>
  <c r="CE10568" i="1"/>
  <c r="CF10568" i="1"/>
  <c r="CG10568" i="1"/>
  <c r="CJ10568" i="1"/>
  <c r="CK10568" i="1"/>
  <c r="CL10568" i="1"/>
  <c r="CM10568" i="1"/>
  <c r="CN10568" i="1"/>
  <c r="CC10569" i="1"/>
  <c r="CE10569" i="1"/>
  <c r="CF10569" i="1"/>
  <c r="CG10569" i="1"/>
  <c r="CJ10569" i="1"/>
  <c r="CK10569" i="1"/>
  <c r="CL10569" i="1"/>
  <c r="CM10569" i="1"/>
  <c r="CN10569" i="1"/>
  <c r="CC10570" i="1"/>
  <c r="CE10570" i="1"/>
  <c r="CF10570" i="1"/>
  <c r="CG10570" i="1"/>
  <c r="CJ10570" i="1"/>
  <c r="CK10570" i="1"/>
  <c r="CL10570" i="1"/>
  <c r="CM10570" i="1"/>
  <c r="CN10570" i="1"/>
  <c r="CC10571" i="1"/>
  <c r="CE10571" i="1"/>
  <c r="CF10571" i="1"/>
  <c r="CG10571" i="1"/>
  <c r="CJ10571" i="1"/>
  <c r="CK10571" i="1"/>
  <c r="CL10571" i="1"/>
  <c r="CM10571" i="1"/>
  <c r="CN10571" i="1"/>
  <c r="CC10572" i="1"/>
  <c r="CE10572" i="1"/>
  <c r="CF10572" i="1"/>
  <c r="CG10572" i="1"/>
  <c r="CJ10572" i="1"/>
  <c r="CK10572" i="1"/>
  <c r="CL10572" i="1"/>
  <c r="CM10572" i="1"/>
  <c r="CN10572" i="1"/>
  <c r="CC10573" i="1"/>
  <c r="CE10573" i="1"/>
  <c r="CF10573" i="1"/>
  <c r="CG10573" i="1"/>
  <c r="CJ10573" i="1"/>
  <c r="CK10573" i="1"/>
  <c r="CL10573" i="1"/>
  <c r="CM10573" i="1"/>
  <c r="CN10573" i="1"/>
  <c r="CC10574" i="1"/>
  <c r="CE10574" i="1"/>
  <c r="CF10574" i="1"/>
  <c r="CG10574" i="1"/>
  <c r="CJ10574" i="1"/>
  <c r="CK10574" i="1"/>
  <c r="CL10574" i="1"/>
  <c r="CM10574" i="1"/>
  <c r="CN10574" i="1"/>
  <c r="CC10575" i="1"/>
  <c r="CE10575" i="1"/>
  <c r="CF10575" i="1"/>
  <c r="CG10575" i="1"/>
  <c r="CJ10575" i="1"/>
  <c r="CK10575" i="1"/>
  <c r="CL10575" i="1"/>
  <c r="CM10575" i="1"/>
  <c r="CN10575" i="1"/>
  <c r="CC10576" i="1"/>
  <c r="CE10576" i="1"/>
  <c r="CF10576" i="1"/>
  <c r="CG10576" i="1"/>
  <c r="CJ10576" i="1"/>
  <c r="CK10576" i="1"/>
  <c r="CL10576" i="1"/>
  <c r="CM10576" i="1"/>
  <c r="CN10576" i="1"/>
  <c r="CC10577" i="1"/>
  <c r="CE10577" i="1"/>
  <c r="CF10577" i="1"/>
  <c r="CG10577" i="1"/>
  <c r="CJ10577" i="1"/>
  <c r="CK10577" i="1"/>
  <c r="CL10577" i="1"/>
  <c r="CM10577" i="1"/>
  <c r="CN10577" i="1"/>
  <c r="CC10578" i="1"/>
  <c r="CE10578" i="1"/>
  <c r="CF10578" i="1"/>
  <c r="CG10578" i="1"/>
  <c r="CJ10578" i="1"/>
  <c r="CK10578" i="1"/>
  <c r="CL10578" i="1"/>
  <c r="CM10578" i="1"/>
  <c r="CN10578" i="1"/>
  <c r="CC10579" i="1"/>
  <c r="CE10579" i="1"/>
  <c r="CF10579" i="1"/>
  <c r="CG10579" i="1"/>
  <c r="CJ10579" i="1"/>
  <c r="CK10579" i="1"/>
  <c r="CL10579" i="1"/>
  <c r="CM10579" i="1"/>
  <c r="CN10579" i="1"/>
  <c r="CC10580" i="1"/>
  <c r="CE10580" i="1"/>
  <c r="CF10580" i="1"/>
  <c r="CG10580" i="1"/>
  <c r="CJ10580" i="1"/>
  <c r="CK10580" i="1"/>
  <c r="CL10580" i="1"/>
  <c r="CM10580" i="1"/>
  <c r="CN10580" i="1"/>
  <c r="CC10581" i="1"/>
  <c r="CE10581" i="1"/>
  <c r="CF10581" i="1"/>
  <c r="CG10581" i="1"/>
  <c r="CJ10581" i="1"/>
  <c r="CK10581" i="1"/>
  <c r="CL10581" i="1"/>
  <c r="CM10581" i="1"/>
  <c r="CN10581" i="1"/>
  <c r="CC10582" i="1"/>
  <c r="CE10582" i="1"/>
  <c r="CF10582" i="1"/>
  <c r="CG10582" i="1"/>
  <c r="CJ10582" i="1"/>
  <c r="CK10582" i="1"/>
  <c r="CL10582" i="1"/>
  <c r="CM10582" i="1"/>
  <c r="CN10582" i="1"/>
  <c r="CC10583" i="1"/>
  <c r="CE10583" i="1"/>
  <c r="CF10583" i="1"/>
  <c r="CG10583" i="1"/>
  <c r="CJ10583" i="1"/>
  <c r="CK10583" i="1"/>
  <c r="CL10583" i="1"/>
  <c r="CM10583" i="1"/>
  <c r="CN10583" i="1"/>
  <c r="CC10584" i="1"/>
  <c r="CE10584" i="1"/>
  <c r="CF10584" i="1"/>
  <c r="CG10584" i="1"/>
  <c r="CJ10584" i="1"/>
  <c r="CK10584" i="1"/>
  <c r="CL10584" i="1"/>
  <c r="CM10584" i="1"/>
  <c r="CN10584" i="1"/>
  <c r="CC10585" i="1"/>
  <c r="CE10585" i="1"/>
  <c r="CF10585" i="1"/>
  <c r="CG10585" i="1"/>
  <c r="CJ10585" i="1"/>
  <c r="CK10585" i="1"/>
  <c r="CL10585" i="1"/>
  <c r="CM10585" i="1"/>
  <c r="CN10585" i="1"/>
  <c r="CC10586" i="1"/>
  <c r="CE10586" i="1"/>
  <c r="CF10586" i="1"/>
  <c r="CG10586" i="1"/>
  <c r="CJ10586" i="1"/>
  <c r="CK10586" i="1"/>
  <c r="CL10586" i="1"/>
  <c r="CM10586" i="1"/>
  <c r="CN10586" i="1"/>
  <c r="CC10587" i="1"/>
  <c r="CE10587" i="1"/>
  <c r="CF10587" i="1"/>
  <c r="CG10587" i="1"/>
  <c r="CJ10587" i="1"/>
  <c r="CK10587" i="1"/>
  <c r="CL10587" i="1"/>
  <c r="CM10587" i="1"/>
  <c r="CN10587" i="1"/>
  <c r="CC10588" i="1"/>
  <c r="CE10588" i="1"/>
  <c r="CF10588" i="1"/>
  <c r="CG10588" i="1"/>
  <c r="CJ10588" i="1"/>
  <c r="CK10588" i="1"/>
  <c r="CL10588" i="1"/>
  <c r="CM10588" i="1"/>
  <c r="CN10588" i="1"/>
  <c r="CC10589" i="1"/>
  <c r="CE10589" i="1"/>
  <c r="CF10589" i="1"/>
  <c r="CG10589" i="1"/>
  <c r="CJ10589" i="1"/>
  <c r="CK10589" i="1"/>
  <c r="CL10589" i="1"/>
  <c r="CM10589" i="1"/>
  <c r="CN10589" i="1"/>
  <c r="CC10590" i="1"/>
  <c r="CE10590" i="1"/>
  <c r="CF10590" i="1"/>
  <c r="CG10590" i="1"/>
  <c r="CJ10590" i="1"/>
  <c r="CK10590" i="1"/>
  <c r="CL10590" i="1"/>
  <c r="CM10590" i="1"/>
  <c r="CN10590" i="1"/>
  <c r="CC10591" i="1"/>
  <c r="CE10591" i="1"/>
  <c r="CF10591" i="1"/>
  <c r="CG10591" i="1"/>
  <c r="CJ10591" i="1"/>
  <c r="CK10591" i="1"/>
  <c r="CL10591" i="1"/>
  <c r="CM10591" i="1"/>
  <c r="CN10591" i="1"/>
  <c r="CC10592" i="1"/>
  <c r="CE10592" i="1"/>
  <c r="CF10592" i="1"/>
  <c r="CG10592" i="1"/>
  <c r="CJ10592" i="1"/>
  <c r="CK10592" i="1"/>
  <c r="CL10592" i="1"/>
  <c r="CM10592" i="1"/>
  <c r="CN10592" i="1"/>
  <c r="CC10593" i="1"/>
  <c r="CE10593" i="1"/>
  <c r="CF10593" i="1"/>
  <c r="CG10593" i="1"/>
  <c r="CJ10593" i="1"/>
  <c r="CK10593" i="1"/>
  <c r="CL10593" i="1"/>
  <c r="CM10593" i="1"/>
  <c r="CN10593" i="1"/>
  <c r="CC10594" i="1"/>
  <c r="CE10594" i="1"/>
  <c r="CF10594" i="1"/>
  <c r="CG10594" i="1"/>
  <c r="CJ10594" i="1"/>
  <c r="CK10594" i="1"/>
  <c r="CL10594" i="1"/>
  <c r="CM10594" i="1"/>
  <c r="CN10594" i="1"/>
  <c r="CC10595" i="1"/>
  <c r="CE10595" i="1"/>
  <c r="CF10595" i="1"/>
  <c r="CG10595" i="1"/>
  <c r="CJ10595" i="1"/>
  <c r="CK10595" i="1"/>
  <c r="CL10595" i="1"/>
  <c r="CM10595" i="1"/>
  <c r="CN10595" i="1"/>
  <c r="CC10596" i="1"/>
  <c r="CE10596" i="1"/>
  <c r="CF10596" i="1"/>
  <c r="CG10596" i="1"/>
  <c r="CJ10596" i="1"/>
  <c r="CK10596" i="1"/>
  <c r="CL10596" i="1"/>
  <c r="CM10596" i="1"/>
  <c r="CN10596" i="1"/>
  <c r="CC10597" i="1"/>
  <c r="CE10597" i="1"/>
  <c r="CF10597" i="1"/>
  <c r="CG10597" i="1"/>
  <c r="CJ10597" i="1"/>
  <c r="CK10597" i="1"/>
  <c r="CL10597" i="1"/>
  <c r="CM10597" i="1"/>
  <c r="CN10597" i="1"/>
  <c r="CC10598" i="1"/>
  <c r="CE10598" i="1"/>
  <c r="CF10598" i="1"/>
  <c r="CG10598" i="1"/>
  <c r="CJ10598" i="1"/>
  <c r="CK10598" i="1"/>
  <c r="CL10598" i="1"/>
  <c r="CM10598" i="1"/>
  <c r="CN10598" i="1"/>
  <c r="CC10599" i="1"/>
  <c r="CE10599" i="1"/>
  <c r="CF10599" i="1"/>
  <c r="CG10599" i="1"/>
  <c r="CJ10599" i="1"/>
  <c r="CK10599" i="1"/>
  <c r="CL10599" i="1"/>
  <c r="CM10599" i="1"/>
  <c r="CN10599" i="1"/>
  <c r="CC10600" i="1"/>
  <c r="CE10600" i="1"/>
  <c r="CF10600" i="1"/>
  <c r="CG10600" i="1"/>
  <c r="CJ10600" i="1"/>
  <c r="CK10600" i="1"/>
  <c r="CL10600" i="1"/>
  <c r="CM10600" i="1"/>
  <c r="CN10600" i="1"/>
  <c r="CC10601" i="1"/>
  <c r="CE10601" i="1"/>
  <c r="CF10601" i="1"/>
  <c r="CG10601" i="1"/>
  <c r="CJ10601" i="1"/>
  <c r="CK10601" i="1"/>
  <c r="CL10601" i="1"/>
  <c r="CM10601" i="1"/>
  <c r="CN10601" i="1"/>
  <c r="CC10602" i="1"/>
  <c r="CE10602" i="1"/>
  <c r="CF10602" i="1"/>
  <c r="CG10602" i="1"/>
  <c r="CJ10602" i="1"/>
  <c r="CK10602" i="1"/>
  <c r="CL10602" i="1"/>
  <c r="CM10602" i="1"/>
  <c r="CN10602" i="1"/>
  <c r="CC10603" i="1"/>
  <c r="CE10603" i="1"/>
  <c r="CF10603" i="1"/>
  <c r="CG10603" i="1"/>
  <c r="CJ10603" i="1"/>
  <c r="CK10603" i="1"/>
  <c r="CL10603" i="1"/>
  <c r="CM10603" i="1"/>
  <c r="CN10603" i="1"/>
  <c r="CC10604" i="1"/>
  <c r="CE10604" i="1"/>
  <c r="CF10604" i="1"/>
  <c r="CG10604" i="1"/>
  <c r="CJ10604" i="1"/>
  <c r="CK10604" i="1"/>
  <c r="CL10604" i="1"/>
  <c r="CM10604" i="1"/>
  <c r="CN10604" i="1"/>
  <c r="CC10605" i="1"/>
  <c r="CE10605" i="1"/>
  <c r="CF10605" i="1"/>
  <c r="CG10605" i="1"/>
  <c r="CJ10605" i="1"/>
  <c r="CK10605" i="1"/>
  <c r="CL10605" i="1"/>
  <c r="CM10605" i="1"/>
  <c r="CN10605" i="1"/>
  <c r="CC10606" i="1"/>
  <c r="CE10606" i="1"/>
  <c r="CF10606" i="1"/>
  <c r="CG10606" i="1"/>
  <c r="CJ10606" i="1"/>
  <c r="CK10606" i="1"/>
  <c r="CL10606" i="1"/>
  <c r="CM10606" i="1"/>
  <c r="CN10606" i="1"/>
  <c r="CC10607" i="1"/>
  <c r="CE10607" i="1"/>
  <c r="CF10607" i="1"/>
  <c r="CG10607" i="1"/>
  <c r="CJ10607" i="1"/>
  <c r="CK10607" i="1"/>
  <c r="CL10607" i="1"/>
  <c r="CM10607" i="1"/>
  <c r="CN10607" i="1"/>
  <c r="CC10608" i="1"/>
  <c r="CE10608" i="1"/>
  <c r="CF10608" i="1"/>
  <c r="CG10608" i="1"/>
  <c r="CJ10608" i="1"/>
  <c r="CK10608" i="1"/>
  <c r="CL10608" i="1"/>
  <c r="CM10608" i="1"/>
  <c r="CN10608" i="1"/>
  <c r="CC10609" i="1"/>
  <c r="CE10609" i="1"/>
  <c r="CF10609" i="1"/>
  <c r="CG10609" i="1"/>
  <c r="CJ10609" i="1"/>
  <c r="CK10609" i="1"/>
  <c r="CL10609" i="1"/>
  <c r="CM10609" i="1"/>
  <c r="CN10609" i="1"/>
  <c r="CC10610" i="1"/>
  <c r="CE10610" i="1"/>
  <c r="CF10610" i="1"/>
  <c r="CG10610" i="1"/>
  <c r="CJ10610" i="1"/>
  <c r="CK10610" i="1"/>
  <c r="CL10610" i="1"/>
  <c r="CM10610" i="1"/>
  <c r="CN10610" i="1"/>
  <c r="CC10611" i="1"/>
  <c r="CE10611" i="1"/>
  <c r="CF10611" i="1"/>
  <c r="CG10611" i="1"/>
  <c r="CJ10611" i="1"/>
  <c r="CK10611" i="1"/>
  <c r="CL10611" i="1"/>
  <c r="CM10611" i="1"/>
  <c r="CN10611" i="1"/>
  <c r="CC10612" i="1"/>
  <c r="CE10612" i="1"/>
  <c r="CF10612" i="1"/>
  <c r="CG10612" i="1"/>
  <c r="CJ10612" i="1"/>
  <c r="CK10612" i="1"/>
  <c r="CL10612" i="1"/>
  <c r="CM10612" i="1"/>
  <c r="CN10612" i="1"/>
  <c r="CC10613" i="1"/>
  <c r="CE10613" i="1"/>
  <c r="CF10613" i="1"/>
  <c r="CG10613" i="1"/>
  <c r="CJ10613" i="1"/>
  <c r="CK10613" i="1"/>
  <c r="CL10613" i="1"/>
  <c r="CM10613" i="1"/>
  <c r="CN10613" i="1"/>
  <c r="CC10614" i="1"/>
  <c r="CE10614" i="1"/>
  <c r="CF10614" i="1"/>
  <c r="CG10614" i="1"/>
  <c r="CJ10614" i="1"/>
  <c r="CK10614" i="1"/>
  <c r="CL10614" i="1"/>
  <c r="CM10614" i="1"/>
  <c r="CN10614" i="1"/>
  <c r="CC10615" i="1"/>
  <c r="CE10615" i="1"/>
  <c r="CF10615" i="1"/>
  <c r="CG10615" i="1"/>
  <c r="CJ10615" i="1"/>
  <c r="CK10615" i="1"/>
  <c r="CL10615" i="1"/>
  <c r="CM10615" i="1"/>
  <c r="CN10615" i="1"/>
  <c r="CC10616" i="1"/>
  <c r="CE10616" i="1"/>
  <c r="CF10616" i="1"/>
  <c r="CG10616" i="1"/>
  <c r="CJ10616" i="1"/>
  <c r="CK10616" i="1"/>
  <c r="CL10616" i="1"/>
  <c r="CM10616" i="1"/>
  <c r="CN10616" i="1"/>
  <c r="CC10617" i="1"/>
  <c r="CE10617" i="1"/>
  <c r="CF10617" i="1"/>
  <c r="CG10617" i="1"/>
  <c r="CJ10617" i="1"/>
  <c r="CK10617" i="1"/>
  <c r="CL10617" i="1"/>
  <c r="CM10617" i="1"/>
  <c r="CN10617" i="1"/>
  <c r="CC10618" i="1"/>
  <c r="CE10618" i="1"/>
  <c r="CF10618" i="1"/>
  <c r="CG10618" i="1"/>
  <c r="CJ10618" i="1"/>
  <c r="CK10618" i="1"/>
  <c r="CL10618" i="1"/>
  <c r="CM10618" i="1"/>
  <c r="CN10618" i="1"/>
  <c r="CC10619" i="1"/>
  <c r="CE10619" i="1"/>
  <c r="CF10619" i="1"/>
  <c r="CG10619" i="1"/>
  <c r="CJ10619" i="1"/>
  <c r="CK10619" i="1"/>
  <c r="CL10619" i="1"/>
  <c r="CM10619" i="1"/>
  <c r="CN10619" i="1"/>
  <c r="CC10620" i="1"/>
  <c r="CE10620" i="1"/>
  <c r="CF10620" i="1"/>
  <c r="CG10620" i="1"/>
  <c r="CJ10620" i="1"/>
  <c r="CK10620" i="1"/>
  <c r="CL10620" i="1"/>
  <c r="CM10620" i="1"/>
  <c r="CN10620" i="1"/>
  <c r="CC10621" i="1"/>
  <c r="CE10621" i="1"/>
  <c r="CF10621" i="1"/>
  <c r="CG10621" i="1"/>
  <c r="CJ10621" i="1"/>
  <c r="CK10621" i="1"/>
  <c r="CL10621" i="1"/>
  <c r="CM10621" i="1"/>
  <c r="CN10621" i="1"/>
  <c r="CC10622" i="1"/>
  <c r="CE10622" i="1"/>
  <c r="CF10622" i="1"/>
  <c r="CG10622" i="1"/>
  <c r="CJ10622" i="1"/>
  <c r="CK10622" i="1"/>
  <c r="CL10622" i="1"/>
  <c r="CM10622" i="1"/>
  <c r="CN10622" i="1"/>
  <c r="CC10623" i="1"/>
  <c r="CE10623" i="1"/>
  <c r="CF10623" i="1"/>
  <c r="CG10623" i="1"/>
  <c r="CJ10623" i="1"/>
  <c r="CK10623" i="1"/>
  <c r="CL10623" i="1"/>
  <c r="CM10623" i="1"/>
  <c r="CN10623" i="1"/>
  <c r="CC10624" i="1"/>
  <c r="CE10624" i="1"/>
  <c r="CF10624" i="1"/>
  <c r="CG10624" i="1"/>
  <c r="CJ10624" i="1"/>
  <c r="CK10624" i="1"/>
  <c r="CL10624" i="1"/>
  <c r="CM10624" i="1"/>
  <c r="CN10624" i="1"/>
  <c r="CC10625" i="1"/>
  <c r="CE10625" i="1"/>
  <c r="CF10625" i="1"/>
  <c r="CG10625" i="1"/>
  <c r="CJ10625" i="1"/>
  <c r="CK10625" i="1"/>
  <c r="CL10625" i="1"/>
  <c r="CM10625" i="1"/>
  <c r="CN10625" i="1"/>
  <c r="CC10626" i="1"/>
  <c r="CE10626" i="1"/>
  <c r="CF10626" i="1"/>
  <c r="CG10626" i="1"/>
  <c r="CJ10626" i="1"/>
  <c r="CK10626" i="1"/>
  <c r="CL10626" i="1"/>
  <c r="CM10626" i="1"/>
  <c r="CN10626" i="1"/>
  <c r="CC10627" i="1"/>
  <c r="CE10627" i="1"/>
  <c r="CF10627" i="1"/>
  <c r="CG10627" i="1"/>
  <c r="CJ10627" i="1"/>
  <c r="CK10627" i="1"/>
  <c r="CL10627" i="1"/>
  <c r="CM10627" i="1"/>
  <c r="CN10627" i="1"/>
  <c r="CC10628" i="1"/>
  <c r="CE10628" i="1"/>
  <c r="CF10628" i="1"/>
  <c r="CG10628" i="1"/>
  <c r="CJ10628" i="1"/>
  <c r="CK10628" i="1"/>
  <c r="CL10628" i="1"/>
  <c r="CM10628" i="1"/>
  <c r="CN10628" i="1"/>
  <c r="CC10629" i="1"/>
  <c r="CE10629" i="1"/>
  <c r="CF10629" i="1"/>
  <c r="CG10629" i="1"/>
  <c r="CJ10629" i="1"/>
  <c r="CK10629" i="1"/>
  <c r="CL10629" i="1"/>
  <c r="CM10629" i="1"/>
  <c r="CN10629" i="1"/>
  <c r="CC10630" i="1"/>
  <c r="CE10630" i="1"/>
  <c r="CF10630" i="1"/>
  <c r="CG10630" i="1"/>
  <c r="CJ10630" i="1"/>
  <c r="CK10630" i="1"/>
  <c r="CL10630" i="1"/>
  <c r="CM10630" i="1"/>
  <c r="CN10630" i="1"/>
  <c r="CC10631" i="1"/>
  <c r="CE10631" i="1"/>
  <c r="CF10631" i="1"/>
  <c r="CG10631" i="1"/>
  <c r="CJ10631" i="1"/>
  <c r="CK10631" i="1"/>
  <c r="CL10631" i="1"/>
  <c r="CM10631" i="1"/>
  <c r="CN10631" i="1"/>
  <c r="CC10632" i="1"/>
  <c r="CE10632" i="1"/>
  <c r="CF10632" i="1"/>
  <c r="CG10632" i="1"/>
  <c r="CJ10632" i="1"/>
  <c r="CK10632" i="1"/>
  <c r="CL10632" i="1"/>
  <c r="CM10632" i="1"/>
  <c r="CN10632" i="1"/>
  <c r="CC10633" i="1"/>
  <c r="CE10633" i="1"/>
  <c r="CF10633" i="1"/>
  <c r="CG10633" i="1"/>
  <c r="CJ10633" i="1"/>
  <c r="CK10633" i="1"/>
  <c r="CL10633" i="1"/>
  <c r="CM10633" i="1"/>
  <c r="CN10633" i="1"/>
  <c r="CC10634" i="1"/>
  <c r="CE10634" i="1"/>
  <c r="CF10634" i="1"/>
  <c r="CG10634" i="1"/>
  <c r="CJ10634" i="1"/>
  <c r="CK10634" i="1"/>
  <c r="CL10634" i="1"/>
  <c r="CM10634" i="1"/>
  <c r="CN10634" i="1"/>
  <c r="CC10635" i="1"/>
  <c r="CE10635" i="1"/>
  <c r="CF10635" i="1"/>
  <c r="CG10635" i="1"/>
  <c r="CJ10635" i="1"/>
  <c r="CK10635" i="1"/>
  <c r="CL10635" i="1"/>
  <c r="CM10635" i="1"/>
  <c r="CN10635" i="1"/>
  <c r="CC10636" i="1"/>
  <c r="CE10636" i="1"/>
  <c r="CF10636" i="1"/>
  <c r="CG10636" i="1"/>
  <c r="CJ10636" i="1"/>
  <c r="CK10636" i="1"/>
  <c r="CL10636" i="1"/>
  <c r="CM10636" i="1"/>
  <c r="CN10636" i="1"/>
  <c r="CC10637" i="1"/>
  <c r="CE10637" i="1"/>
  <c r="CF10637" i="1"/>
  <c r="CG10637" i="1"/>
  <c r="CJ10637" i="1"/>
  <c r="CK10637" i="1"/>
  <c r="CL10637" i="1"/>
  <c r="CM10637" i="1"/>
  <c r="CN10637" i="1"/>
  <c r="CC10638" i="1"/>
  <c r="CE10638" i="1"/>
  <c r="CF10638" i="1"/>
  <c r="CG10638" i="1"/>
  <c r="CJ10638" i="1"/>
  <c r="CK10638" i="1"/>
  <c r="CL10638" i="1"/>
  <c r="CM10638" i="1"/>
  <c r="CN10638" i="1"/>
  <c r="CC10639" i="1"/>
  <c r="CE10639" i="1"/>
  <c r="CF10639" i="1"/>
  <c r="CG10639" i="1"/>
  <c r="CJ10639" i="1"/>
  <c r="CK10639" i="1"/>
  <c r="CL10639" i="1"/>
  <c r="CM10639" i="1"/>
  <c r="CN10639" i="1"/>
  <c r="CC10640" i="1"/>
  <c r="CE10640" i="1"/>
  <c r="CF10640" i="1"/>
  <c r="CG10640" i="1"/>
  <c r="CJ10640" i="1"/>
  <c r="CK10640" i="1"/>
  <c r="CL10640" i="1"/>
  <c r="CM10640" i="1"/>
  <c r="CN10640" i="1"/>
  <c r="CC10641" i="1"/>
  <c r="CE10641" i="1"/>
  <c r="CF10641" i="1"/>
  <c r="CG10641" i="1"/>
  <c r="CJ10641" i="1"/>
  <c r="CK10641" i="1"/>
  <c r="CL10641" i="1"/>
  <c r="CM10641" i="1"/>
  <c r="CN10641" i="1"/>
  <c r="CC10642" i="1"/>
  <c r="CE10642" i="1"/>
  <c r="CF10642" i="1"/>
  <c r="CG10642" i="1"/>
  <c r="CJ10642" i="1"/>
  <c r="CK10642" i="1"/>
  <c r="CL10642" i="1"/>
  <c r="CM10642" i="1"/>
  <c r="CN10642" i="1"/>
  <c r="CC10643" i="1"/>
  <c r="CE10643" i="1"/>
  <c r="CF10643" i="1"/>
  <c r="CG10643" i="1"/>
  <c r="CJ10643" i="1"/>
  <c r="CK10643" i="1"/>
  <c r="CL10643" i="1"/>
  <c r="CM10643" i="1"/>
  <c r="CN10643" i="1"/>
  <c r="CC10644" i="1"/>
  <c r="CE10644" i="1"/>
  <c r="CF10644" i="1"/>
  <c r="CG10644" i="1"/>
  <c r="CJ10644" i="1"/>
  <c r="CK10644" i="1"/>
  <c r="CL10644" i="1"/>
  <c r="CM10644" i="1"/>
  <c r="CN10644" i="1"/>
  <c r="CC10645" i="1"/>
  <c r="CE10645" i="1"/>
  <c r="CF10645" i="1"/>
  <c r="CG10645" i="1"/>
  <c r="CJ10645" i="1"/>
  <c r="CK10645" i="1"/>
  <c r="CL10645" i="1"/>
  <c r="CM10645" i="1"/>
  <c r="CN10645" i="1"/>
  <c r="CC10646" i="1"/>
  <c r="CE10646" i="1"/>
  <c r="CF10646" i="1"/>
  <c r="CG10646" i="1"/>
  <c r="CJ10646" i="1"/>
  <c r="CK10646" i="1"/>
  <c r="CL10646" i="1"/>
  <c r="CM10646" i="1"/>
  <c r="CN10646" i="1"/>
  <c r="CC10647" i="1"/>
  <c r="CE10647" i="1"/>
  <c r="CF10647" i="1"/>
  <c r="CG10647" i="1"/>
  <c r="CJ10647" i="1"/>
  <c r="CK10647" i="1"/>
  <c r="CL10647" i="1"/>
  <c r="CM10647" i="1"/>
  <c r="CN10647" i="1"/>
  <c r="CC10648" i="1"/>
  <c r="CE10648" i="1"/>
  <c r="CF10648" i="1"/>
  <c r="CG10648" i="1"/>
  <c r="CJ10648" i="1"/>
  <c r="CK10648" i="1"/>
  <c r="CL10648" i="1"/>
  <c r="CM10648" i="1"/>
  <c r="CN10648" i="1"/>
  <c r="CC10649" i="1"/>
  <c r="CE10649" i="1"/>
  <c r="CF10649" i="1"/>
  <c r="CG10649" i="1"/>
  <c r="CJ10649" i="1"/>
  <c r="CK10649" i="1"/>
  <c r="CL10649" i="1"/>
  <c r="CM10649" i="1"/>
  <c r="CN10649" i="1"/>
  <c r="CC10650" i="1"/>
  <c r="CE10650" i="1"/>
  <c r="CF10650" i="1"/>
  <c r="CG10650" i="1"/>
  <c r="CJ10650" i="1"/>
  <c r="CK10650" i="1"/>
  <c r="CL10650" i="1"/>
  <c r="CM10650" i="1"/>
  <c r="CN10650" i="1"/>
  <c r="CC10651" i="1"/>
  <c r="CE10651" i="1"/>
  <c r="CF10651" i="1"/>
  <c r="CG10651" i="1"/>
  <c r="CJ10651" i="1"/>
  <c r="CK10651" i="1"/>
  <c r="CL10651" i="1"/>
  <c r="CM10651" i="1"/>
  <c r="CN10651" i="1"/>
  <c r="CC10652" i="1"/>
  <c r="CE10652" i="1"/>
  <c r="CF10652" i="1"/>
  <c r="CG10652" i="1"/>
  <c r="CJ10652" i="1"/>
  <c r="CK10652" i="1"/>
  <c r="CL10652" i="1"/>
  <c r="CM10652" i="1"/>
  <c r="CN10652" i="1"/>
  <c r="CC10653" i="1"/>
  <c r="CE10653" i="1"/>
  <c r="CF10653" i="1"/>
  <c r="CG10653" i="1"/>
  <c r="CJ10653" i="1"/>
  <c r="CK10653" i="1"/>
  <c r="CL10653" i="1"/>
  <c r="CM10653" i="1"/>
  <c r="CN10653" i="1"/>
  <c r="CC10654" i="1"/>
  <c r="CE10654" i="1"/>
  <c r="CF10654" i="1"/>
  <c r="CG10654" i="1"/>
  <c r="CJ10654" i="1"/>
  <c r="CK10654" i="1"/>
  <c r="CL10654" i="1"/>
  <c r="CM10654" i="1"/>
  <c r="CN10654" i="1"/>
  <c r="CC10655" i="1"/>
  <c r="CE10655" i="1"/>
  <c r="CF10655" i="1"/>
  <c r="CG10655" i="1"/>
  <c r="CJ10655" i="1"/>
  <c r="CK10655" i="1"/>
  <c r="CL10655" i="1"/>
  <c r="CM10655" i="1"/>
  <c r="CN10655" i="1"/>
  <c r="CC10656" i="1"/>
  <c r="CE10656" i="1"/>
  <c r="CF10656" i="1"/>
  <c r="CG10656" i="1"/>
  <c r="CJ10656" i="1"/>
  <c r="CK10656" i="1"/>
  <c r="CL10656" i="1"/>
  <c r="CM10656" i="1"/>
  <c r="CN10656" i="1"/>
  <c r="CC10657" i="1"/>
  <c r="CE10657" i="1"/>
  <c r="CF10657" i="1"/>
  <c r="CG10657" i="1"/>
  <c r="CJ10657" i="1"/>
  <c r="CK10657" i="1"/>
  <c r="CL10657" i="1"/>
  <c r="CM10657" i="1"/>
  <c r="CN10657" i="1"/>
  <c r="CC10658" i="1"/>
  <c r="CE10658" i="1"/>
  <c r="CF10658" i="1"/>
  <c r="CG10658" i="1"/>
  <c r="CJ10658" i="1"/>
  <c r="CK10658" i="1"/>
  <c r="CL10658" i="1"/>
  <c r="CM10658" i="1"/>
  <c r="CN10658" i="1"/>
  <c r="CC10659" i="1"/>
  <c r="CE10659" i="1"/>
  <c r="CF10659" i="1"/>
  <c r="CG10659" i="1"/>
  <c r="CJ10659" i="1"/>
  <c r="CK10659" i="1"/>
  <c r="CL10659" i="1"/>
  <c r="CM10659" i="1"/>
  <c r="CN10659" i="1"/>
  <c r="CC10660" i="1"/>
  <c r="CE10660" i="1"/>
  <c r="CF10660" i="1"/>
  <c r="CG10660" i="1"/>
  <c r="CJ10660" i="1"/>
  <c r="CK10660" i="1"/>
  <c r="CL10660" i="1"/>
  <c r="CM10660" i="1"/>
  <c r="CN10660" i="1"/>
  <c r="CC10661" i="1"/>
  <c r="CE10661" i="1"/>
  <c r="CF10661" i="1"/>
  <c r="CG10661" i="1"/>
  <c r="CJ10661" i="1"/>
  <c r="CK10661" i="1"/>
  <c r="CL10661" i="1"/>
  <c r="CM10661" i="1"/>
  <c r="CN10661" i="1"/>
  <c r="CC10662" i="1"/>
  <c r="CE10662" i="1"/>
  <c r="CF10662" i="1"/>
  <c r="CG10662" i="1"/>
  <c r="CJ10662" i="1"/>
  <c r="CK10662" i="1"/>
  <c r="CL10662" i="1"/>
  <c r="CM10662" i="1"/>
  <c r="CN10662" i="1"/>
  <c r="CC10663" i="1"/>
  <c r="CE10663" i="1"/>
  <c r="CF10663" i="1"/>
  <c r="CG10663" i="1"/>
  <c r="CJ10663" i="1"/>
  <c r="CK10663" i="1"/>
  <c r="CL10663" i="1"/>
  <c r="CM10663" i="1"/>
  <c r="CN10663" i="1"/>
  <c r="CC10664" i="1"/>
  <c r="CE10664" i="1"/>
  <c r="CF10664" i="1"/>
  <c r="CG10664" i="1"/>
  <c r="CJ10664" i="1"/>
  <c r="CK10664" i="1"/>
  <c r="CL10664" i="1"/>
  <c r="CM10664" i="1"/>
  <c r="CN10664" i="1"/>
  <c r="CC10665" i="1"/>
  <c r="CE10665" i="1"/>
  <c r="CF10665" i="1"/>
  <c r="CG10665" i="1"/>
  <c r="CJ10665" i="1"/>
  <c r="CK10665" i="1"/>
  <c r="CL10665" i="1"/>
  <c r="CM10665" i="1"/>
  <c r="CN10665" i="1"/>
  <c r="CC10666" i="1"/>
  <c r="CE10666" i="1"/>
  <c r="CF10666" i="1"/>
  <c r="CG10666" i="1"/>
  <c r="CJ10666" i="1"/>
  <c r="CK10666" i="1"/>
  <c r="CL10666" i="1"/>
  <c r="CM10666" i="1"/>
  <c r="CN10666" i="1"/>
  <c r="CC10667" i="1"/>
  <c r="CE10667" i="1"/>
  <c r="CF10667" i="1"/>
  <c r="CG10667" i="1"/>
  <c r="CJ10667" i="1"/>
  <c r="CK10667" i="1"/>
  <c r="CL10667" i="1"/>
  <c r="CM10667" i="1"/>
  <c r="CN10667" i="1"/>
  <c r="CC10668" i="1"/>
  <c r="CE10668" i="1"/>
  <c r="CF10668" i="1"/>
  <c r="CG10668" i="1"/>
  <c r="CJ10668" i="1"/>
  <c r="CK10668" i="1"/>
  <c r="CL10668" i="1"/>
  <c r="CM10668" i="1"/>
  <c r="CN10668" i="1"/>
  <c r="CC10669" i="1"/>
  <c r="CE10669" i="1"/>
  <c r="CF10669" i="1"/>
  <c r="CG10669" i="1"/>
  <c r="CJ10669" i="1"/>
  <c r="CK10669" i="1"/>
  <c r="CL10669" i="1"/>
  <c r="CM10669" i="1"/>
  <c r="CN10669" i="1"/>
  <c r="CC10670" i="1"/>
  <c r="CE10670" i="1"/>
  <c r="CF10670" i="1"/>
  <c r="CG10670" i="1"/>
  <c r="CJ10670" i="1"/>
  <c r="CK10670" i="1"/>
  <c r="CL10670" i="1"/>
  <c r="CM10670" i="1"/>
  <c r="CN10670" i="1"/>
  <c r="CC10671" i="1"/>
  <c r="CE10671" i="1"/>
  <c r="CF10671" i="1"/>
  <c r="CG10671" i="1"/>
  <c r="CJ10671" i="1"/>
  <c r="CK10671" i="1"/>
  <c r="CL10671" i="1"/>
  <c r="CM10671" i="1"/>
  <c r="CN10671" i="1"/>
  <c r="CC10672" i="1"/>
  <c r="CE10672" i="1"/>
  <c r="CF10672" i="1"/>
  <c r="CG10672" i="1"/>
  <c r="CJ10672" i="1"/>
  <c r="CK10672" i="1"/>
  <c r="CL10672" i="1"/>
  <c r="CM10672" i="1"/>
  <c r="CN10672" i="1"/>
  <c r="CC10673" i="1"/>
  <c r="CE10673" i="1"/>
  <c r="CF10673" i="1"/>
  <c r="CG10673" i="1"/>
  <c r="CJ10673" i="1"/>
  <c r="CK10673" i="1"/>
  <c r="CL10673" i="1"/>
  <c r="CM10673" i="1"/>
  <c r="CN10673" i="1"/>
  <c r="CC10674" i="1"/>
  <c r="CE10674" i="1"/>
  <c r="CF10674" i="1"/>
  <c r="CG10674" i="1"/>
  <c r="CJ10674" i="1"/>
  <c r="CK10674" i="1"/>
  <c r="CL10674" i="1"/>
  <c r="CM10674" i="1"/>
  <c r="CN10674" i="1"/>
  <c r="CC10675" i="1"/>
  <c r="CE10675" i="1"/>
  <c r="CF10675" i="1"/>
  <c r="CG10675" i="1"/>
  <c r="CJ10675" i="1"/>
  <c r="CK10675" i="1"/>
  <c r="CL10675" i="1"/>
  <c r="CM10675" i="1"/>
  <c r="CN10675" i="1"/>
  <c r="CC10676" i="1"/>
  <c r="CE10676" i="1"/>
  <c r="CF10676" i="1"/>
  <c r="CG10676" i="1"/>
  <c r="CJ10676" i="1"/>
  <c r="CK10676" i="1"/>
  <c r="CL10676" i="1"/>
  <c r="CM10676" i="1"/>
  <c r="CN10676" i="1"/>
  <c r="CC10677" i="1"/>
  <c r="CE10677" i="1"/>
  <c r="CF10677" i="1"/>
  <c r="CG10677" i="1"/>
  <c r="CJ10677" i="1"/>
  <c r="CK10677" i="1"/>
  <c r="CL10677" i="1"/>
  <c r="CM10677" i="1"/>
  <c r="CN10677" i="1"/>
  <c r="CC10678" i="1"/>
  <c r="CE10678" i="1"/>
  <c r="CF10678" i="1"/>
  <c r="CG10678" i="1"/>
  <c r="CJ10678" i="1"/>
  <c r="CK10678" i="1"/>
  <c r="CL10678" i="1"/>
  <c r="CM10678" i="1"/>
  <c r="CN10678" i="1"/>
  <c r="CC10679" i="1"/>
  <c r="CE10679" i="1"/>
  <c r="CF10679" i="1"/>
  <c r="CG10679" i="1"/>
  <c r="CJ10679" i="1"/>
  <c r="CK10679" i="1"/>
  <c r="CL10679" i="1"/>
  <c r="CM10679" i="1"/>
  <c r="CN10679" i="1"/>
  <c r="CC10680" i="1"/>
  <c r="CE10680" i="1"/>
  <c r="CF10680" i="1"/>
  <c r="CG10680" i="1"/>
  <c r="CJ10680" i="1"/>
  <c r="CK10680" i="1"/>
  <c r="CL10680" i="1"/>
  <c r="CM10680" i="1"/>
  <c r="CN10680" i="1"/>
  <c r="CC10681" i="1"/>
  <c r="CE10681" i="1"/>
  <c r="CF10681" i="1"/>
  <c r="CG10681" i="1"/>
  <c r="CJ10681" i="1"/>
  <c r="CK10681" i="1"/>
  <c r="CL10681" i="1"/>
  <c r="CM10681" i="1"/>
  <c r="CN10681" i="1"/>
  <c r="CC10682" i="1"/>
  <c r="CE10682" i="1"/>
  <c r="CF10682" i="1"/>
  <c r="CG10682" i="1"/>
  <c r="CJ10682" i="1"/>
  <c r="CK10682" i="1"/>
  <c r="CL10682" i="1"/>
  <c r="CM10682" i="1"/>
  <c r="CN10682" i="1"/>
  <c r="CC10683" i="1"/>
  <c r="CE10683" i="1"/>
  <c r="CF10683" i="1"/>
  <c r="CG10683" i="1"/>
  <c r="CJ10683" i="1"/>
  <c r="CK10683" i="1"/>
  <c r="CL10683" i="1"/>
  <c r="CM10683" i="1"/>
  <c r="CN10683" i="1"/>
  <c r="CC10684" i="1"/>
  <c r="CE10684" i="1"/>
  <c r="CF10684" i="1"/>
  <c r="CG10684" i="1"/>
  <c r="CJ10684" i="1"/>
  <c r="CK10684" i="1"/>
  <c r="CL10684" i="1"/>
  <c r="CM10684" i="1"/>
  <c r="CN10684" i="1"/>
  <c r="CC10685" i="1"/>
  <c r="CE10685" i="1"/>
  <c r="CF10685" i="1"/>
  <c r="CG10685" i="1"/>
  <c r="CJ10685" i="1"/>
  <c r="CK10685" i="1"/>
  <c r="CL10685" i="1"/>
  <c r="CM10685" i="1"/>
  <c r="CN10685" i="1"/>
  <c r="CC10686" i="1"/>
  <c r="CE10686" i="1"/>
  <c r="CF10686" i="1"/>
  <c r="CG10686" i="1"/>
  <c r="CJ10686" i="1"/>
  <c r="CK10686" i="1"/>
  <c r="CL10686" i="1"/>
  <c r="CM10686" i="1"/>
  <c r="CN10686" i="1"/>
  <c r="CC10687" i="1"/>
  <c r="CE10687" i="1"/>
  <c r="CF10687" i="1"/>
  <c r="CG10687" i="1"/>
  <c r="CJ10687" i="1"/>
  <c r="CK10687" i="1"/>
  <c r="CL10687" i="1"/>
  <c r="CM10687" i="1"/>
  <c r="CN10687" i="1"/>
  <c r="CC10688" i="1"/>
  <c r="CE10688" i="1"/>
  <c r="CF10688" i="1"/>
  <c r="CG10688" i="1"/>
  <c r="CJ10688" i="1"/>
  <c r="CK10688" i="1"/>
  <c r="CL10688" i="1"/>
  <c r="CM10688" i="1"/>
  <c r="CN10688" i="1"/>
  <c r="CC10689" i="1"/>
  <c r="CE10689" i="1"/>
  <c r="CF10689" i="1"/>
  <c r="CG10689" i="1"/>
  <c r="CJ10689" i="1"/>
  <c r="CK10689" i="1"/>
  <c r="CL10689" i="1"/>
  <c r="CM10689" i="1"/>
  <c r="CN10689" i="1"/>
  <c r="CC10690" i="1"/>
  <c r="CE10690" i="1"/>
  <c r="CF10690" i="1"/>
  <c r="CG10690" i="1"/>
  <c r="CJ10690" i="1"/>
  <c r="CK10690" i="1"/>
  <c r="CL10690" i="1"/>
  <c r="CM10690" i="1"/>
  <c r="CN10690" i="1"/>
  <c r="CC10691" i="1"/>
  <c r="CE10691" i="1"/>
  <c r="CF10691" i="1"/>
  <c r="CG10691" i="1"/>
  <c r="CJ10691" i="1"/>
  <c r="CK10691" i="1"/>
  <c r="CL10691" i="1"/>
  <c r="CM10691" i="1"/>
  <c r="CN10691" i="1"/>
  <c r="CC10692" i="1"/>
  <c r="CE10692" i="1"/>
  <c r="CF10692" i="1"/>
  <c r="CG10692" i="1"/>
  <c r="CJ10692" i="1"/>
  <c r="CK10692" i="1"/>
  <c r="CL10692" i="1"/>
  <c r="CM10692" i="1"/>
  <c r="CN10692" i="1"/>
  <c r="CC10693" i="1"/>
  <c r="CE10693" i="1"/>
  <c r="CF10693" i="1"/>
  <c r="CG10693" i="1"/>
  <c r="CJ10693" i="1"/>
  <c r="CK10693" i="1"/>
  <c r="CL10693" i="1"/>
  <c r="CM10693" i="1"/>
  <c r="CN10693" i="1"/>
  <c r="CC10694" i="1"/>
  <c r="CE10694" i="1"/>
  <c r="CF10694" i="1"/>
  <c r="CG10694" i="1"/>
  <c r="CJ10694" i="1"/>
  <c r="CK10694" i="1"/>
  <c r="CL10694" i="1"/>
  <c r="CM10694" i="1"/>
  <c r="CN10694" i="1"/>
  <c r="CC10695" i="1"/>
  <c r="CE10695" i="1"/>
  <c r="CF10695" i="1"/>
  <c r="CG10695" i="1"/>
  <c r="CJ10695" i="1"/>
  <c r="CK10695" i="1"/>
  <c r="CL10695" i="1"/>
  <c r="CM10695" i="1"/>
  <c r="CN10695" i="1"/>
  <c r="CC10696" i="1"/>
  <c r="CE10696" i="1"/>
  <c r="CF10696" i="1"/>
  <c r="CG10696" i="1"/>
  <c r="CJ10696" i="1"/>
  <c r="CK10696" i="1"/>
  <c r="CL10696" i="1"/>
  <c r="CM10696" i="1"/>
  <c r="CN10696" i="1"/>
  <c r="CC10697" i="1"/>
  <c r="CE10697" i="1"/>
  <c r="CF10697" i="1"/>
  <c r="CG10697" i="1"/>
  <c r="CJ10697" i="1"/>
  <c r="CK10697" i="1"/>
  <c r="CL10697" i="1"/>
  <c r="CM10697" i="1"/>
  <c r="CN10697" i="1"/>
  <c r="CC10698" i="1"/>
  <c r="CE10698" i="1"/>
  <c r="CF10698" i="1"/>
  <c r="CG10698" i="1"/>
  <c r="CJ10698" i="1"/>
  <c r="CK10698" i="1"/>
  <c r="CL10698" i="1"/>
  <c r="CM10698" i="1"/>
  <c r="CN10698" i="1"/>
  <c r="CC10699" i="1"/>
  <c r="CE10699" i="1"/>
  <c r="CF10699" i="1"/>
  <c r="CG10699" i="1"/>
  <c r="CJ10699" i="1"/>
  <c r="CK10699" i="1"/>
  <c r="CL10699" i="1"/>
  <c r="CM10699" i="1"/>
  <c r="CN10699" i="1"/>
  <c r="CC10700" i="1"/>
  <c r="CE10700" i="1"/>
  <c r="CF10700" i="1"/>
  <c r="CG10700" i="1"/>
  <c r="CJ10700" i="1"/>
  <c r="CK10700" i="1"/>
  <c r="CL10700" i="1"/>
  <c r="CM10700" i="1"/>
  <c r="CN10700" i="1"/>
  <c r="CC10701" i="1"/>
  <c r="CE10701" i="1"/>
  <c r="CF10701" i="1"/>
  <c r="CG10701" i="1"/>
  <c r="CJ10701" i="1"/>
  <c r="CK10701" i="1"/>
  <c r="CL10701" i="1"/>
  <c r="CM10701" i="1"/>
  <c r="CN10701" i="1"/>
  <c r="CC10702" i="1"/>
  <c r="CE10702" i="1"/>
  <c r="CF10702" i="1"/>
  <c r="CG10702" i="1"/>
  <c r="CJ10702" i="1"/>
  <c r="CK10702" i="1"/>
  <c r="CL10702" i="1"/>
  <c r="CM10702" i="1"/>
  <c r="CN10702" i="1"/>
  <c r="CC10703" i="1"/>
  <c r="CE10703" i="1"/>
  <c r="CF10703" i="1"/>
  <c r="CG10703" i="1"/>
  <c r="CJ10703" i="1"/>
  <c r="CK10703" i="1"/>
  <c r="CL10703" i="1"/>
  <c r="CM10703" i="1"/>
  <c r="CN10703" i="1"/>
  <c r="CC10704" i="1"/>
  <c r="CE10704" i="1"/>
  <c r="CF10704" i="1"/>
  <c r="CG10704" i="1"/>
  <c r="CJ10704" i="1"/>
  <c r="CK10704" i="1"/>
  <c r="CL10704" i="1"/>
  <c r="CM10704" i="1"/>
  <c r="CN10704" i="1"/>
  <c r="CC10705" i="1"/>
  <c r="CE10705" i="1"/>
  <c r="CF10705" i="1"/>
  <c r="CG10705" i="1"/>
  <c r="CJ10705" i="1"/>
  <c r="CK10705" i="1"/>
  <c r="CL10705" i="1"/>
  <c r="CM10705" i="1"/>
  <c r="CN10705" i="1"/>
  <c r="CC10706" i="1"/>
  <c r="CE10706" i="1"/>
  <c r="CF10706" i="1"/>
  <c r="CG10706" i="1"/>
  <c r="CJ10706" i="1"/>
  <c r="CK10706" i="1"/>
  <c r="CL10706" i="1"/>
  <c r="CM10706" i="1"/>
  <c r="CN10706" i="1"/>
  <c r="CC10707" i="1"/>
  <c r="CE10707" i="1"/>
  <c r="CF10707" i="1"/>
  <c r="CG10707" i="1"/>
  <c r="CJ10707" i="1"/>
  <c r="CK10707" i="1"/>
  <c r="CL10707" i="1"/>
  <c r="CM10707" i="1"/>
  <c r="CN10707" i="1"/>
  <c r="CC10708" i="1"/>
  <c r="CE10708" i="1"/>
  <c r="CF10708" i="1"/>
  <c r="CG10708" i="1"/>
  <c r="CJ10708" i="1"/>
  <c r="CK10708" i="1"/>
  <c r="CL10708" i="1"/>
  <c r="CM10708" i="1"/>
  <c r="CN10708" i="1"/>
  <c r="CC10709" i="1"/>
  <c r="CE10709" i="1"/>
  <c r="CF10709" i="1"/>
  <c r="CG10709" i="1"/>
  <c r="CJ10709" i="1"/>
  <c r="CK10709" i="1"/>
  <c r="CL10709" i="1"/>
  <c r="CM10709" i="1"/>
  <c r="CN10709" i="1"/>
  <c r="CC10710" i="1"/>
  <c r="CE10710" i="1"/>
  <c r="CF10710" i="1"/>
  <c r="CG10710" i="1"/>
  <c r="CJ10710" i="1"/>
  <c r="CK10710" i="1"/>
  <c r="CL10710" i="1"/>
  <c r="CM10710" i="1"/>
  <c r="CN10710" i="1"/>
  <c r="CC10711" i="1"/>
  <c r="CE10711" i="1"/>
  <c r="CF10711" i="1"/>
  <c r="CG10711" i="1"/>
  <c r="CJ10711" i="1"/>
  <c r="CK10711" i="1"/>
  <c r="CL10711" i="1"/>
  <c r="CM10711" i="1"/>
  <c r="CN10711" i="1"/>
  <c r="CC10712" i="1"/>
  <c r="CE10712" i="1"/>
  <c r="CF10712" i="1"/>
  <c r="CG10712" i="1"/>
  <c r="CJ10712" i="1"/>
  <c r="CK10712" i="1"/>
  <c r="CL10712" i="1"/>
  <c r="CM10712" i="1"/>
  <c r="CN10712" i="1"/>
  <c r="CC10713" i="1"/>
  <c r="CE10713" i="1"/>
  <c r="CF10713" i="1"/>
  <c r="CG10713" i="1"/>
  <c r="CJ10713" i="1"/>
  <c r="CK10713" i="1"/>
  <c r="CL10713" i="1"/>
  <c r="CM10713" i="1"/>
  <c r="CN10713" i="1"/>
  <c r="CC10714" i="1"/>
  <c r="CE10714" i="1"/>
  <c r="CF10714" i="1"/>
  <c r="CG10714" i="1"/>
  <c r="CJ10714" i="1"/>
  <c r="CK10714" i="1"/>
  <c r="CL10714" i="1"/>
  <c r="CM10714" i="1"/>
  <c r="CN10714" i="1"/>
  <c r="CC10715" i="1"/>
  <c r="CE10715" i="1"/>
  <c r="CF10715" i="1"/>
  <c r="CG10715" i="1"/>
  <c r="CJ10715" i="1"/>
  <c r="CK10715" i="1"/>
  <c r="CL10715" i="1"/>
  <c r="CM10715" i="1"/>
  <c r="CN10715" i="1"/>
  <c r="CC10716" i="1"/>
  <c r="CE10716" i="1"/>
  <c r="CF10716" i="1"/>
  <c r="CG10716" i="1"/>
  <c r="CJ10716" i="1"/>
  <c r="CK10716" i="1"/>
  <c r="CL10716" i="1"/>
  <c r="CM10716" i="1"/>
  <c r="CN10716" i="1"/>
  <c r="CC10717" i="1"/>
  <c r="CE10717" i="1"/>
  <c r="CF10717" i="1"/>
  <c r="CG10717" i="1"/>
  <c r="CJ10717" i="1"/>
  <c r="CK10717" i="1"/>
  <c r="CL10717" i="1"/>
  <c r="CM10717" i="1"/>
  <c r="CN10717" i="1"/>
  <c r="CC10718" i="1"/>
  <c r="CE10718" i="1"/>
  <c r="CF10718" i="1"/>
  <c r="CG10718" i="1"/>
  <c r="CJ10718" i="1"/>
  <c r="CK10718" i="1"/>
  <c r="CL10718" i="1"/>
  <c r="CM10718" i="1"/>
  <c r="CN10718" i="1"/>
  <c r="CC10719" i="1"/>
  <c r="CE10719" i="1"/>
  <c r="CF10719" i="1"/>
  <c r="CG10719" i="1"/>
  <c r="CJ10719" i="1"/>
  <c r="CK10719" i="1"/>
  <c r="CL10719" i="1"/>
  <c r="CM10719" i="1"/>
  <c r="CN10719" i="1"/>
  <c r="CC10720" i="1"/>
  <c r="CE10720" i="1"/>
  <c r="CF10720" i="1"/>
  <c r="CG10720" i="1"/>
  <c r="CJ10720" i="1"/>
  <c r="CK10720" i="1"/>
  <c r="CL10720" i="1"/>
  <c r="CM10720" i="1"/>
  <c r="CN10720" i="1"/>
  <c r="CC10721" i="1"/>
  <c r="CE10721" i="1"/>
  <c r="CF10721" i="1"/>
  <c r="CG10721" i="1"/>
  <c r="CJ10721" i="1"/>
  <c r="CK10721" i="1"/>
  <c r="CL10721" i="1"/>
  <c r="CM10721" i="1"/>
  <c r="CN10721" i="1"/>
  <c r="CC10722" i="1"/>
  <c r="CE10722" i="1"/>
  <c r="CF10722" i="1"/>
  <c r="CG10722" i="1"/>
  <c r="CJ10722" i="1"/>
  <c r="CK10722" i="1"/>
  <c r="CL10722" i="1"/>
  <c r="CM10722" i="1"/>
  <c r="CN10722" i="1"/>
  <c r="CC10723" i="1"/>
  <c r="CE10723" i="1"/>
  <c r="CF10723" i="1"/>
  <c r="CG10723" i="1"/>
  <c r="CJ10723" i="1"/>
  <c r="CK10723" i="1"/>
  <c r="CL10723" i="1"/>
  <c r="CM10723" i="1"/>
  <c r="CN10723" i="1"/>
  <c r="CC10724" i="1"/>
  <c r="CE10724" i="1"/>
  <c r="CF10724" i="1"/>
  <c r="CG10724" i="1"/>
  <c r="CJ10724" i="1"/>
  <c r="CK10724" i="1"/>
  <c r="CL10724" i="1"/>
  <c r="CM10724" i="1"/>
  <c r="CN10724" i="1"/>
  <c r="CC10725" i="1"/>
  <c r="CE10725" i="1"/>
  <c r="CF10725" i="1"/>
  <c r="CG10725" i="1"/>
  <c r="CJ10725" i="1"/>
  <c r="CK10725" i="1"/>
  <c r="CL10725" i="1"/>
  <c r="CM10725" i="1"/>
  <c r="CN10725" i="1"/>
  <c r="CC10726" i="1"/>
  <c r="CE10726" i="1"/>
  <c r="CF10726" i="1"/>
  <c r="CG10726" i="1"/>
  <c r="CJ10726" i="1"/>
  <c r="CK10726" i="1"/>
  <c r="CL10726" i="1"/>
  <c r="CM10726" i="1"/>
  <c r="CN10726" i="1"/>
  <c r="CC10727" i="1"/>
  <c r="CE10727" i="1"/>
  <c r="CF10727" i="1"/>
  <c r="CG10727" i="1"/>
  <c r="CJ10727" i="1"/>
  <c r="CK10727" i="1"/>
  <c r="CL10727" i="1"/>
  <c r="CM10727" i="1"/>
  <c r="CN10727" i="1"/>
  <c r="CC10728" i="1"/>
  <c r="CE10728" i="1"/>
  <c r="CF10728" i="1"/>
  <c r="CG10728" i="1"/>
  <c r="CJ10728" i="1"/>
  <c r="CK10728" i="1"/>
  <c r="CL10728" i="1"/>
  <c r="CM10728" i="1"/>
  <c r="CN10728" i="1"/>
  <c r="CC10729" i="1"/>
  <c r="CE10729" i="1"/>
  <c r="CF10729" i="1"/>
  <c r="CG10729" i="1"/>
  <c r="CJ10729" i="1"/>
  <c r="CK10729" i="1"/>
  <c r="CL10729" i="1"/>
  <c r="CM10729" i="1"/>
  <c r="CN10729" i="1"/>
  <c r="CC10730" i="1"/>
  <c r="CE10730" i="1"/>
  <c r="CF10730" i="1"/>
  <c r="CG10730" i="1"/>
  <c r="CJ10730" i="1"/>
  <c r="CK10730" i="1"/>
  <c r="CL10730" i="1"/>
  <c r="CM10730" i="1"/>
  <c r="CN10730" i="1"/>
  <c r="CC10731" i="1"/>
  <c r="CE10731" i="1"/>
  <c r="CF10731" i="1"/>
  <c r="CG10731" i="1"/>
  <c r="CJ10731" i="1"/>
  <c r="CK10731" i="1"/>
  <c r="CL10731" i="1"/>
  <c r="CM10731" i="1"/>
  <c r="CN10731" i="1"/>
  <c r="CC10732" i="1"/>
  <c r="CE10732" i="1"/>
  <c r="CF10732" i="1"/>
  <c r="CG10732" i="1"/>
  <c r="CJ10732" i="1"/>
  <c r="CK10732" i="1"/>
  <c r="CL10732" i="1"/>
  <c r="CM10732" i="1"/>
  <c r="CN10732" i="1"/>
  <c r="CC10733" i="1"/>
  <c r="CE10733" i="1"/>
  <c r="CF10733" i="1"/>
  <c r="CG10733" i="1"/>
  <c r="CJ10733" i="1"/>
  <c r="CK10733" i="1"/>
  <c r="CL10733" i="1"/>
  <c r="CM10733" i="1"/>
  <c r="CN10733" i="1"/>
  <c r="CC10734" i="1"/>
  <c r="CE10734" i="1"/>
  <c r="CF10734" i="1"/>
  <c r="CG10734" i="1"/>
  <c r="CJ10734" i="1"/>
  <c r="CK10734" i="1"/>
  <c r="CL10734" i="1"/>
  <c r="CM10734" i="1"/>
  <c r="CN10734" i="1"/>
  <c r="CC10735" i="1"/>
  <c r="CE10735" i="1"/>
  <c r="CF10735" i="1"/>
  <c r="CG10735" i="1"/>
  <c r="CJ10735" i="1"/>
  <c r="CK10735" i="1"/>
  <c r="CL10735" i="1"/>
  <c r="CM10735" i="1"/>
  <c r="CN10735" i="1"/>
  <c r="CC10736" i="1"/>
  <c r="CE10736" i="1"/>
  <c r="CF10736" i="1"/>
  <c r="CG10736" i="1"/>
  <c r="CJ10736" i="1"/>
  <c r="CK10736" i="1"/>
  <c r="CL10736" i="1"/>
  <c r="CM10736" i="1"/>
  <c r="CN10736" i="1"/>
  <c r="CC10737" i="1"/>
  <c r="CE10737" i="1"/>
  <c r="CF10737" i="1"/>
  <c r="CG10737" i="1"/>
  <c r="CJ10737" i="1"/>
  <c r="CK10737" i="1"/>
  <c r="CL10737" i="1"/>
  <c r="CM10737" i="1"/>
  <c r="CN10737" i="1"/>
  <c r="CC10738" i="1"/>
  <c r="CE10738" i="1"/>
  <c r="CF10738" i="1"/>
  <c r="CG10738" i="1"/>
  <c r="CJ10738" i="1"/>
  <c r="CK10738" i="1"/>
  <c r="CL10738" i="1"/>
  <c r="CM10738" i="1"/>
  <c r="CN10738" i="1"/>
  <c r="CC10739" i="1"/>
  <c r="CE10739" i="1"/>
  <c r="CF10739" i="1"/>
  <c r="CG10739" i="1"/>
  <c r="CJ10739" i="1"/>
  <c r="CK10739" i="1"/>
  <c r="CL10739" i="1"/>
  <c r="CM10739" i="1"/>
  <c r="CN10739" i="1"/>
  <c r="CC10740" i="1"/>
  <c r="CE10740" i="1"/>
  <c r="CF10740" i="1"/>
  <c r="CG10740" i="1"/>
  <c r="CJ10740" i="1"/>
  <c r="CK10740" i="1"/>
  <c r="CL10740" i="1"/>
  <c r="CM10740" i="1"/>
  <c r="CN10740" i="1"/>
  <c r="CC10741" i="1"/>
  <c r="CE10741" i="1"/>
  <c r="CF10741" i="1"/>
  <c r="CG10741" i="1"/>
  <c r="CJ10741" i="1"/>
  <c r="CK10741" i="1"/>
  <c r="CL10741" i="1"/>
  <c r="CM10741" i="1"/>
  <c r="CN10741" i="1"/>
  <c r="CC10742" i="1"/>
  <c r="CE10742" i="1"/>
  <c r="CF10742" i="1"/>
  <c r="CG10742" i="1"/>
  <c r="CJ10742" i="1"/>
  <c r="CK10742" i="1"/>
  <c r="CL10742" i="1"/>
  <c r="CM10742" i="1"/>
  <c r="CN10742" i="1"/>
  <c r="CC10743" i="1"/>
  <c r="CE10743" i="1"/>
  <c r="CF10743" i="1"/>
  <c r="CG10743" i="1"/>
  <c r="CJ10743" i="1"/>
  <c r="CK10743" i="1"/>
  <c r="CL10743" i="1"/>
  <c r="CM10743" i="1"/>
  <c r="CN10743" i="1"/>
  <c r="CC10744" i="1"/>
  <c r="CE10744" i="1"/>
  <c r="CF10744" i="1"/>
  <c r="CG10744" i="1"/>
  <c r="CJ10744" i="1"/>
  <c r="CK10744" i="1"/>
  <c r="CL10744" i="1"/>
  <c r="CM10744" i="1"/>
  <c r="CN10744" i="1"/>
  <c r="CC10745" i="1"/>
  <c r="CE10745" i="1"/>
  <c r="CF10745" i="1"/>
  <c r="CG10745" i="1"/>
  <c r="CJ10745" i="1"/>
  <c r="CK10745" i="1"/>
  <c r="CL10745" i="1"/>
  <c r="CM10745" i="1"/>
  <c r="CN10745" i="1"/>
  <c r="CC10746" i="1"/>
  <c r="CE10746" i="1"/>
  <c r="CF10746" i="1"/>
  <c r="CG10746" i="1"/>
  <c r="CJ10746" i="1"/>
  <c r="CK10746" i="1"/>
  <c r="CL10746" i="1"/>
  <c r="CM10746" i="1"/>
  <c r="CN10746" i="1"/>
  <c r="CC10747" i="1"/>
  <c r="CE10747" i="1"/>
  <c r="CF10747" i="1"/>
  <c r="CG10747" i="1"/>
  <c r="CJ10747" i="1"/>
  <c r="CK10747" i="1"/>
  <c r="CL10747" i="1"/>
  <c r="CM10747" i="1"/>
  <c r="CN10747" i="1"/>
  <c r="CC10748" i="1"/>
  <c r="CE10748" i="1"/>
  <c r="CF10748" i="1"/>
  <c r="CG10748" i="1"/>
  <c r="CJ10748" i="1"/>
  <c r="CK10748" i="1"/>
  <c r="CL10748" i="1"/>
  <c r="CM10748" i="1"/>
  <c r="CN10748" i="1"/>
  <c r="CC10749" i="1"/>
  <c r="CE10749" i="1"/>
  <c r="CF10749" i="1"/>
  <c r="CG10749" i="1"/>
  <c r="CJ10749" i="1"/>
  <c r="CK10749" i="1"/>
  <c r="CL10749" i="1"/>
  <c r="CM10749" i="1"/>
  <c r="CN10749" i="1"/>
  <c r="CC10750" i="1"/>
  <c r="CE10750" i="1"/>
  <c r="CF10750" i="1"/>
  <c r="CG10750" i="1"/>
  <c r="CJ10750" i="1"/>
  <c r="CK10750" i="1"/>
  <c r="CL10750" i="1"/>
  <c r="CM10750" i="1"/>
  <c r="CN10750" i="1"/>
  <c r="CC10751" i="1"/>
  <c r="CE10751" i="1"/>
  <c r="CF10751" i="1"/>
  <c r="CG10751" i="1"/>
  <c r="CJ10751" i="1"/>
  <c r="CK10751" i="1"/>
  <c r="CL10751" i="1"/>
  <c r="CM10751" i="1"/>
  <c r="CN10751" i="1"/>
  <c r="CC10752" i="1"/>
  <c r="CE10752" i="1"/>
  <c r="CF10752" i="1"/>
  <c r="CG10752" i="1"/>
  <c r="CJ10752" i="1"/>
  <c r="CK10752" i="1"/>
  <c r="CL10752" i="1"/>
  <c r="CM10752" i="1"/>
  <c r="CN10752" i="1"/>
  <c r="CC10753" i="1"/>
  <c r="CE10753" i="1"/>
  <c r="CF10753" i="1"/>
  <c r="CG10753" i="1"/>
  <c r="CJ10753" i="1"/>
  <c r="CK10753" i="1"/>
  <c r="CL10753" i="1"/>
  <c r="CM10753" i="1"/>
  <c r="CN10753" i="1"/>
  <c r="CC10754" i="1"/>
  <c r="CE10754" i="1"/>
  <c r="CF10754" i="1"/>
  <c r="CG10754" i="1"/>
  <c r="CJ10754" i="1"/>
  <c r="CK10754" i="1"/>
  <c r="CL10754" i="1"/>
  <c r="CM10754" i="1"/>
  <c r="CN10754" i="1"/>
  <c r="CC10755" i="1"/>
  <c r="CE10755" i="1"/>
  <c r="CF10755" i="1"/>
  <c r="CG10755" i="1"/>
  <c r="CJ10755" i="1"/>
  <c r="CK10755" i="1"/>
  <c r="CL10755" i="1"/>
  <c r="CM10755" i="1"/>
  <c r="CN10755" i="1"/>
  <c r="CC10756" i="1"/>
  <c r="CE10756" i="1"/>
  <c r="CF10756" i="1"/>
  <c r="CG10756" i="1"/>
  <c r="CJ10756" i="1"/>
  <c r="CK10756" i="1"/>
  <c r="CL10756" i="1"/>
  <c r="CM10756" i="1"/>
  <c r="CN10756" i="1"/>
  <c r="CC10757" i="1"/>
  <c r="CE10757" i="1"/>
  <c r="CF10757" i="1"/>
  <c r="CG10757" i="1"/>
  <c r="CJ10757" i="1"/>
  <c r="CK10757" i="1"/>
  <c r="CL10757" i="1"/>
  <c r="CM10757" i="1"/>
  <c r="CN10757" i="1"/>
  <c r="CC10758" i="1"/>
  <c r="CE10758" i="1"/>
  <c r="CF10758" i="1"/>
  <c r="CG10758" i="1"/>
  <c r="CJ10758" i="1"/>
  <c r="CK10758" i="1"/>
  <c r="CL10758" i="1"/>
  <c r="CM10758" i="1"/>
  <c r="CN10758" i="1"/>
  <c r="CC10759" i="1"/>
  <c r="CE10759" i="1"/>
  <c r="CF10759" i="1"/>
  <c r="CG10759" i="1"/>
  <c r="CJ10759" i="1"/>
  <c r="CK10759" i="1"/>
  <c r="CL10759" i="1"/>
  <c r="CM10759" i="1"/>
  <c r="CN10759" i="1"/>
  <c r="CC10760" i="1"/>
  <c r="CE10760" i="1"/>
  <c r="CF10760" i="1"/>
  <c r="CG10760" i="1"/>
  <c r="CJ10760" i="1"/>
  <c r="CK10760" i="1"/>
  <c r="CL10760" i="1"/>
  <c r="CM10760" i="1"/>
  <c r="CN10760" i="1"/>
  <c r="CC10761" i="1"/>
  <c r="CE10761" i="1"/>
  <c r="CF10761" i="1"/>
  <c r="CG10761" i="1"/>
  <c r="CJ10761" i="1"/>
  <c r="CK10761" i="1"/>
  <c r="CL10761" i="1"/>
  <c r="CM10761" i="1"/>
  <c r="CN10761" i="1"/>
  <c r="CC10762" i="1"/>
  <c r="CE10762" i="1"/>
  <c r="CF10762" i="1"/>
  <c r="CG10762" i="1"/>
  <c r="CJ10762" i="1"/>
  <c r="CK10762" i="1"/>
  <c r="CL10762" i="1"/>
  <c r="CM10762" i="1"/>
  <c r="CN10762" i="1"/>
  <c r="CC10763" i="1"/>
  <c r="CE10763" i="1"/>
  <c r="CF10763" i="1"/>
  <c r="CG10763" i="1"/>
  <c r="CJ10763" i="1"/>
  <c r="CK10763" i="1"/>
  <c r="CL10763" i="1"/>
  <c r="CM10763" i="1"/>
  <c r="CN10763" i="1"/>
  <c r="CC10764" i="1"/>
  <c r="CE10764" i="1"/>
  <c r="CF10764" i="1"/>
  <c r="CG10764" i="1"/>
  <c r="CJ10764" i="1"/>
  <c r="CK10764" i="1"/>
  <c r="CL10764" i="1"/>
  <c r="CM10764" i="1"/>
  <c r="CN10764" i="1"/>
  <c r="CC10765" i="1"/>
  <c r="CE10765" i="1"/>
  <c r="CF10765" i="1"/>
  <c r="CG10765" i="1"/>
  <c r="CJ10765" i="1"/>
  <c r="CK10765" i="1"/>
  <c r="CL10765" i="1"/>
  <c r="CM10765" i="1"/>
  <c r="CN10765" i="1"/>
  <c r="CC10766" i="1"/>
  <c r="CE10766" i="1"/>
  <c r="CF10766" i="1"/>
  <c r="CG10766" i="1"/>
  <c r="CJ10766" i="1"/>
  <c r="CK10766" i="1"/>
  <c r="CL10766" i="1"/>
  <c r="CM10766" i="1"/>
  <c r="CN10766" i="1"/>
  <c r="CC10767" i="1"/>
  <c r="CE10767" i="1"/>
  <c r="CF10767" i="1"/>
  <c r="CG10767" i="1"/>
  <c r="CJ10767" i="1"/>
  <c r="CK10767" i="1"/>
  <c r="CL10767" i="1"/>
  <c r="CM10767" i="1"/>
  <c r="CN10767" i="1"/>
  <c r="CC10768" i="1"/>
  <c r="CE10768" i="1"/>
  <c r="CF10768" i="1"/>
  <c r="CG10768" i="1"/>
  <c r="CJ10768" i="1"/>
  <c r="CK10768" i="1"/>
  <c r="CL10768" i="1"/>
  <c r="CM10768" i="1"/>
  <c r="CN10768" i="1"/>
  <c r="CC10769" i="1"/>
  <c r="CE10769" i="1"/>
  <c r="CF10769" i="1"/>
  <c r="CG10769" i="1"/>
  <c r="CJ10769" i="1"/>
  <c r="CK10769" i="1"/>
  <c r="CL10769" i="1"/>
  <c r="CM10769" i="1"/>
  <c r="CN10769" i="1"/>
  <c r="CC10770" i="1"/>
  <c r="CE10770" i="1"/>
  <c r="CF10770" i="1"/>
  <c r="CG10770" i="1"/>
  <c r="CJ10770" i="1"/>
  <c r="CK10770" i="1"/>
  <c r="CL10770" i="1"/>
  <c r="CM10770" i="1"/>
  <c r="CN10770" i="1"/>
  <c r="CC10771" i="1"/>
  <c r="CE10771" i="1"/>
  <c r="CF10771" i="1"/>
  <c r="CG10771" i="1"/>
  <c r="CJ10771" i="1"/>
  <c r="CK10771" i="1"/>
  <c r="CL10771" i="1"/>
  <c r="CM10771" i="1"/>
  <c r="CN10771" i="1"/>
  <c r="CC10772" i="1"/>
  <c r="CE10772" i="1"/>
  <c r="CF10772" i="1"/>
  <c r="CG10772" i="1"/>
  <c r="CJ10772" i="1"/>
  <c r="CK10772" i="1"/>
  <c r="CL10772" i="1"/>
  <c r="CM10772" i="1"/>
  <c r="CN10772" i="1"/>
  <c r="CC10773" i="1"/>
  <c r="CE10773" i="1"/>
  <c r="CF10773" i="1"/>
  <c r="CG10773" i="1"/>
  <c r="CJ10773" i="1"/>
  <c r="CK10773" i="1"/>
  <c r="CL10773" i="1"/>
  <c r="CM10773" i="1"/>
  <c r="CN10773" i="1"/>
  <c r="CC10774" i="1"/>
  <c r="CE10774" i="1"/>
  <c r="CF10774" i="1"/>
  <c r="CG10774" i="1"/>
  <c r="CJ10774" i="1"/>
  <c r="CK10774" i="1"/>
  <c r="CL10774" i="1"/>
  <c r="CM10774" i="1"/>
  <c r="CN10774" i="1"/>
  <c r="CC10775" i="1"/>
  <c r="CE10775" i="1"/>
  <c r="CF10775" i="1"/>
  <c r="CG10775" i="1"/>
  <c r="CJ10775" i="1"/>
  <c r="CK10775" i="1"/>
  <c r="CL10775" i="1"/>
  <c r="CM10775" i="1"/>
  <c r="CN10775" i="1"/>
  <c r="CC10776" i="1"/>
  <c r="CE10776" i="1"/>
  <c r="CF10776" i="1"/>
  <c r="CG10776" i="1"/>
  <c r="CJ10776" i="1"/>
  <c r="CK10776" i="1"/>
  <c r="CL10776" i="1"/>
  <c r="CM10776" i="1"/>
  <c r="CN10776" i="1"/>
  <c r="CC10777" i="1"/>
  <c r="CE10777" i="1"/>
  <c r="CF10777" i="1"/>
  <c r="CG10777" i="1"/>
  <c r="CJ10777" i="1"/>
  <c r="CK10777" i="1"/>
  <c r="CL10777" i="1"/>
  <c r="CM10777" i="1"/>
  <c r="CN10777" i="1"/>
  <c r="CC10778" i="1"/>
  <c r="CE10778" i="1"/>
  <c r="CF10778" i="1"/>
  <c r="CG10778" i="1"/>
  <c r="CJ10778" i="1"/>
  <c r="CK10778" i="1"/>
  <c r="CL10778" i="1"/>
  <c r="CM10778" i="1"/>
  <c r="CN10778" i="1"/>
  <c r="CC10779" i="1"/>
  <c r="CE10779" i="1"/>
  <c r="CF10779" i="1"/>
  <c r="CG10779" i="1"/>
  <c r="CJ10779" i="1"/>
  <c r="CK10779" i="1"/>
  <c r="CL10779" i="1"/>
  <c r="CM10779" i="1"/>
  <c r="CN10779" i="1"/>
  <c r="CC10780" i="1"/>
  <c r="CE10780" i="1"/>
  <c r="CF10780" i="1"/>
  <c r="CG10780" i="1"/>
  <c r="CJ10780" i="1"/>
  <c r="CK10780" i="1"/>
  <c r="CL10780" i="1"/>
  <c r="CM10780" i="1"/>
  <c r="CN10780" i="1"/>
  <c r="CC10781" i="1"/>
  <c r="CE10781" i="1"/>
  <c r="CF10781" i="1"/>
  <c r="CG10781" i="1"/>
  <c r="CJ10781" i="1"/>
  <c r="CK10781" i="1"/>
  <c r="CL10781" i="1"/>
  <c r="CM10781" i="1"/>
  <c r="CN10781" i="1"/>
  <c r="CC10782" i="1"/>
  <c r="CE10782" i="1"/>
  <c r="CF10782" i="1"/>
  <c r="CG10782" i="1"/>
  <c r="CJ10782" i="1"/>
  <c r="CK10782" i="1"/>
  <c r="CL10782" i="1"/>
  <c r="CM10782" i="1"/>
  <c r="CN10782" i="1"/>
  <c r="CC10783" i="1"/>
  <c r="CE10783" i="1"/>
  <c r="CF10783" i="1"/>
  <c r="CG10783" i="1"/>
  <c r="CJ10783" i="1"/>
  <c r="CK10783" i="1"/>
  <c r="CL10783" i="1"/>
  <c r="CM10783" i="1"/>
  <c r="CN10783" i="1"/>
  <c r="CC10784" i="1"/>
  <c r="CE10784" i="1"/>
  <c r="CF10784" i="1"/>
  <c r="CG10784" i="1"/>
  <c r="CJ10784" i="1"/>
  <c r="CK10784" i="1"/>
  <c r="CL10784" i="1"/>
  <c r="CM10784" i="1"/>
  <c r="CN10784" i="1"/>
  <c r="CC10785" i="1"/>
  <c r="CE10785" i="1"/>
  <c r="CF10785" i="1"/>
  <c r="CG10785" i="1"/>
  <c r="CJ10785" i="1"/>
  <c r="CK10785" i="1"/>
  <c r="CL10785" i="1"/>
  <c r="CM10785" i="1"/>
  <c r="CN10785" i="1"/>
  <c r="CC10786" i="1"/>
  <c r="CE10786" i="1"/>
  <c r="CF10786" i="1"/>
  <c r="CG10786" i="1"/>
  <c r="CJ10786" i="1"/>
  <c r="CK10786" i="1"/>
  <c r="CL10786" i="1"/>
  <c r="CM10786" i="1"/>
  <c r="CN10786" i="1"/>
  <c r="CC10787" i="1"/>
  <c r="CE10787" i="1"/>
  <c r="CF10787" i="1"/>
  <c r="CG10787" i="1"/>
  <c r="CJ10787" i="1"/>
  <c r="CK10787" i="1"/>
  <c r="CL10787" i="1"/>
  <c r="CM10787" i="1"/>
  <c r="CN10787" i="1"/>
  <c r="CC10788" i="1"/>
  <c r="CE10788" i="1"/>
  <c r="CF10788" i="1"/>
  <c r="CG10788" i="1"/>
  <c r="CJ10788" i="1"/>
  <c r="CK10788" i="1"/>
  <c r="CL10788" i="1"/>
  <c r="CM10788" i="1"/>
  <c r="CN10788" i="1"/>
  <c r="CC10789" i="1"/>
  <c r="CE10789" i="1"/>
  <c r="CF10789" i="1"/>
  <c r="CG10789" i="1"/>
  <c r="CJ10789" i="1"/>
  <c r="CK10789" i="1"/>
  <c r="CL10789" i="1"/>
  <c r="CM10789" i="1"/>
  <c r="CN10789" i="1"/>
  <c r="CC10790" i="1"/>
  <c r="CE10790" i="1"/>
  <c r="CF10790" i="1"/>
  <c r="CG10790" i="1"/>
  <c r="CJ10790" i="1"/>
  <c r="CK10790" i="1"/>
  <c r="CL10790" i="1"/>
  <c r="CM10790" i="1"/>
  <c r="CN10790" i="1"/>
  <c r="CC10791" i="1"/>
  <c r="CE10791" i="1"/>
  <c r="CF10791" i="1"/>
  <c r="CG10791" i="1"/>
  <c r="CJ10791" i="1"/>
  <c r="CK10791" i="1"/>
  <c r="CL10791" i="1"/>
  <c r="CM10791" i="1"/>
  <c r="CN10791" i="1"/>
  <c r="CC10792" i="1"/>
  <c r="CE10792" i="1"/>
  <c r="CF10792" i="1"/>
  <c r="CG10792" i="1"/>
  <c r="CJ10792" i="1"/>
  <c r="CK10792" i="1"/>
  <c r="CL10792" i="1"/>
  <c r="CM10792" i="1"/>
  <c r="CN10792" i="1"/>
  <c r="CC10793" i="1"/>
  <c r="CE10793" i="1"/>
  <c r="CF10793" i="1"/>
  <c r="CG10793" i="1"/>
  <c r="CJ10793" i="1"/>
  <c r="CK10793" i="1"/>
  <c r="CL10793" i="1"/>
  <c r="CM10793" i="1"/>
  <c r="CN10793" i="1"/>
  <c r="CC10794" i="1"/>
  <c r="CE10794" i="1"/>
  <c r="CF10794" i="1"/>
  <c r="CG10794" i="1"/>
  <c r="CJ10794" i="1"/>
  <c r="CK10794" i="1"/>
  <c r="CL10794" i="1"/>
  <c r="CM10794" i="1"/>
  <c r="CN10794" i="1"/>
  <c r="CC10795" i="1"/>
  <c r="CE10795" i="1"/>
  <c r="CF10795" i="1"/>
  <c r="CG10795" i="1"/>
  <c r="CJ10795" i="1"/>
  <c r="CK10795" i="1"/>
  <c r="CL10795" i="1"/>
  <c r="CM10795" i="1"/>
  <c r="CN10795" i="1"/>
  <c r="CC10796" i="1"/>
  <c r="CE10796" i="1"/>
  <c r="CF10796" i="1"/>
  <c r="CG10796" i="1"/>
  <c r="CJ10796" i="1"/>
  <c r="CK10796" i="1"/>
  <c r="CL10796" i="1"/>
  <c r="CM10796" i="1"/>
  <c r="CN10796" i="1"/>
  <c r="CC10797" i="1"/>
  <c r="CE10797" i="1"/>
  <c r="CF10797" i="1"/>
  <c r="CG10797" i="1"/>
  <c r="CJ10797" i="1"/>
  <c r="CK10797" i="1"/>
  <c r="CL10797" i="1"/>
  <c r="CM10797" i="1"/>
  <c r="CN10797" i="1"/>
  <c r="CC10798" i="1"/>
  <c r="CE10798" i="1"/>
  <c r="CF10798" i="1"/>
  <c r="CG10798" i="1"/>
  <c r="CJ10798" i="1"/>
  <c r="CK10798" i="1"/>
  <c r="CL10798" i="1"/>
  <c r="CM10798" i="1"/>
  <c r="CN10798" i="1"/>
  <c r="CC10799" i="1"/>
  <c r="CE10799" i="1"/>
  <c r="CF10799" i="1"/>
  <c r="CG10799" i="1"/>
  <c r="CJ10799" i="1"/>
  <c r="CK10799" i="1"/>
  <c r="CL10799" i="1"/>
  <c r="CM10799" i="1"/>
  <c r="CN10799" i="1"/>
  <c r="CC10800" i="1"/>
  <c r="CE10800" i="1"/>
  <c r="CF10800" i="1"/>
  <c r="CG10800" i="1"/>
  <c r="CJ10800" i="1"/>
  <c r="CK10800" i="1"/>
  <c r="CL10800" i="1"/>
  <c r="CM10800" i="1"/>
  <c r="CN10800" i="1"/>
  <c r="CC10801" i="1"/>
  <c r="CE10801" i="1"/>
  <c r="CF10801" i="1"/>
  <c r="CG10801" i="1"/>
  <c r="CJ10801" i="1"/>
  <c r="CK10801" i="1"/>
  <c r="CL10801" i="1"/>
  <c r="CM10801" i="1"/>
  <c r="CN10801" i="1"/>
  <c r="CC10802" i="1"/>
  <c r="CE10802" i="1"/>
  <c r="CF10802" i="1"/>
  <c r="CG10802" i="1"/>
  <c r="CJ10802" i="1"/>
  <c r="CK10802" i="1"/>
  <c r="CL10802" i="1"/>
  <c r="CM10802" i="1"/>
  <c r="CN10802" i="1"/>
  <c r="CC10803" i="1"/>
  <c r="CE10803" i="1"/>
  <c r="CF10803" i="1"/>
  <c r="CG10803" i="1"/>
  <c r="CJ10803" i="1"/>
  <c r="CK10803" i="1"/>
  <c r="CL10803" i="1"/>
  <c r="CM10803" i="1"/>
  <c r="CN10803" i="1"/>
  <c r="CC10804" i="1"/>
  <c r="CE10804" i="1"/>
  <c r="CF10804" i="1"/>
  <c r="CG10804" i="1"/>
  <c r="CJ10804" i="1"/>
  <c r="CK10804" i="1"/>
  <c r="CL10804" i="1"/>
  <c r="CM10804" i="1"/>
  <c r="CN10804" i="1"/>
  <c r="CC10805" i="1"/>
  <c r="CE10805" i="1"/>
  <c r="CF10805" i="1"/>
  <c r="CG10805" i="1"/>
  <c r="CJ10805" i="1"/>
  <c r="CK10805" i="1"/>
  <c r="CL10805" i="1"/>
  <c r="CM10805" i="1"/>
  <c r="CN10805" i="1"/>
  <c r="CC10806" i="1"/>
  <c r="CE10806" i="1"/>
  <c r="CF10806" i="1"/>
  <c r="CG10806" i="1"/>
  <c r="CJ10806" i="1"/>
  <c r="CK10806" i="1"/>
  <c r="CL10806" i="1"/>
  <c r="CM10806" i="1"/>
  <c r="CN10806" i="1"/>
  <c r="CC10807" i="1"/>
  <c r="CE10807" i="1"/>
  <c r="CF10807" i="1"/>
  <c r="CG10807" i="1"/>
  <c r="CJ10807" i="1"/>
  <c r="CK10807" i="1"/>
  <c r="CL10807" i="1"/>
  <c r="CM10807" i="1"/>
  <c r="CN10807" i="1"/>
  <c r="CC10808" i="1"/>
  <c r="CE10808" i="1"/>
  <c r="CF10808" i="1"/>
  <c r="CG10808" i="1"/>
  <c r="CJ10808" i="1"/>
  <c r="CK10808" i="1"/>
  <c r="CL10808" i="1"/>
  <c r="CM10808" i="1"/>
  <c r="CN10808" i="1"/>
  <c r="CC10809" i="1"/>
  <c r="CE10809" i="1"/>
  <c r="CF10809" i="1"/>
  <c r="CG10809" i="1"/>
  <c r="CJ10809" i="1"/>
  <c r="CK10809" i="1"/>
  <c r="CL10809" i="1"/>
  <c r="CM10809" i="1"/>
  <c r="CN10809" i="1"/>
  <c r="CC10810" i="1"/>
  <c r="CE10810" i="1"/>
  <c r="CF10810" i="1"/>
  <c r="CG10810" i="1"/>
  <c r="CJ10810" i="1"/>
  <c r="CK10810" i="1"/>
  <c r="CL10810" i="1"/>
  <c r="CM10810" i="1"/>
  <c r="CN10810" i="1"/>
  <c r="CC10811" i="1"/>
  <c r="CE10811" i="1"/>
  <c r="CF10811" i="1"/>
  <c r="CG10811" i="1"/>
  <c r="CJ10811" i="1"/>
  <c r="CK10811" i="1"/>
  <c r="CL10811" i="1"/>
  <c r="CM10811" i="1"/>
  <c r="CN10811" i="1"/>
  <c r="CC10812" i="1"/>
  <c r="CE10812" i="1"/>
  <c r="CF10812" i="1"/>
  <c r="CG10812" i="1"/>
  <c r="CJ10812" i="1"/>
  <c r="CK10812" i="1"/>
  <c r="CL10812" i="1"/>
  <c r="CM10812" i="1"/>
  <c r="CN10812" i="1"/>
  <c r="CC10813" i="1"/>
  <c r="CE10813" i="1"/>
  <c r="CF10813" i="1"/>
  <c r="CG10813" i="1"/>
  <c r="CJ10813" i="1"/>
  <c r="CK10813" i="1"/>
  <c r="CL10813" i="1"/>
  <c r="CM10813" i="1"/>
  <c r="CN10813" i="1"/>
  <c r="CC10814" i="1"/>
  <c r="CE10814" i="1"/>
  <c r="CF10814" i="1"/>
  <c r="CG10814" i="1"/>
  <c r="CJ10814" i="1"/>
  <c r="CK10814" i="1"/>
  <c r="CL10814" i="1"/>
  <c r="CM10814" i="1"/>
  <c r="CN10814" i="1"/>
  <c r="CC10815" i="1"/>
  <c r="CE10815" i="1"/>
  <c r="CF10815" i="1"/>
  <c r="CG10815" i="1"/>
  <c r="CJ10815" i="1"/>
  <c r="CK10815" i="1"/>
  <c r="CL10815" i="1"/>
  <c r="CM10815" i="1"/>
  <c r="CN10815" i="1"/>
  <c r="CC10816" i="1"/>
  <c r="CE10816" i="1"/>
  <c r="CF10816" i="1"/>
  <c r="CG10816" i="1"/>
  <c r="CJ10816" i="1"/>
  <c r="CK10816" i="1"/>
  <c r="CL10816" i="1"/>
  <c r="CM10816" i="1"/>
  <c r="CN10816" i="1"/>
  <c r="CC10817" i="1"/>
  <c r="CE10817" i="1"/>
  <c r="CF10817" i="1"/>
  <c r="CG10817" i="1"/>
  <c r="CJ10817" i="1"/>
  <c r="CK10817" i="1"/>
  <c r="CL10817" i="1"/>
  <c r="CM10817" i="1"/>
  <c r="CN10817" i="1"/>
  <c r="CC10818" i="1"/>
  <c r="CE10818" i="1"/>
  <c r="CF10818" i="1"/>
  <c r="CG10818" i="1"/>
  <c r="CJ10818" i="1"/>
  <c r="CK10818" i="1"/>
  <c r="CL10818" i="1"/>
  <c r="CM10818" i="1"/>
  <c r="CN10818" i="1"/>
  <c r="CC10819" i="1"/>
  <c r="CE10819" i="1"/>
  <c r="CF10819" i="1"/>
  <c r="CG10819" i="1"/>
  <c r="CJ10819" i="1"/>
  <c r="CK10819" i="1"/>
  <c r="CL10819" i="1"/>
  <c r="CM10819" i="1"/>
  <c r="CN10819" i="1"/>
  <c r="CC10820" i="1"/>
  <c r="CE10820" i="1"/>
  <c r="CF10820" i="1"/>
  <c r="CG10820" i="1"/>
  <c r="CJ10820" i="1"/>
  <c r="CK10820" i="1"/>
  <c r="CL10820" i="1"/>
  <c r="CM10820" i="1"/>
  <c r="CN10820" i="1"/>
  <c r="CC10821" i="1"/>
  <c r="CE10821" i="1"/>
  <c r="CF10821" i="1"/>
  <c r="CG10821" i="1"/>
  <c r="CJ10821" i="1"/>
  <c r="CK10821" i="1"/>
  <c r="CL10821" i="1"/>
  <c r="CM10821" i="1"/>
  <c r="CN10821" i="1"/>
  <c r="CC10822" i="1"/>
  <c r="CE10822" i="1"/>
  <c r="CF10822" i="1"/>
  <c r="CG10822" i="1"/>
  <c r="CJ10822" i="1"/>
  <c r="CK10822" i="1"/>
  <c r="CL10822" i="1"/>
  <c r="CM10822" i="1"/>
  <c r="CN10822" i="1"/>
  <c r="CC10823" i="1"/>
  <c r="CE10823" i="1"/>
  <c r="CF10823" i="1"/>
  <c r="CG10823" i="1"/>
  <c r="CJ10823" i="1"/>
  <c r="CK10823" i="1"/>
  <c r="CL10823" i="1"/>
  <c r="CM10823" i="1"/>
  <c r="CN10823" i="1"/>
  <c r="CC10824" i="1"/>
  <c r="CE10824" i="1"/>
  <c r="CF10824" i="1"/>
  <c r="CG10824" i="1"/>
  <c r="CJ10824" i="1"/>
  <c r="CK10824" i="1"/>
  <c r="CL10824" i="1"/>
  <c r="CM10824" i="1"/>
  <c r="CN10824" i="1"/>
  <c r="CC10825" i="1"/>
  <c r="CE10825" i="1"/>
  <c r="CF10825" i="1"/>
  <c r="CG10825" i="1"/>
  <c r="CJ10825" i="1"/>
  <c r="CK10825" i="1"/>
  <c r="CL10825" i="1"/>
  <c r="CM10825" i="1"/>
  <c r="CN10825" i="1"/>
  <c r="CC10826" i="1"/>
  <c r="CE10826" i="1"/>
  <c r="CF10826" i="1"/>
  <c r="CG10826" i="1"/>
  <c r="CJ10826" i="1"/>
  <c r="CK10826" i="1"/>
  <c r="CL10826" i="1"/>
  <c r="CM10826" i="1"/>
  <c r="CN10826" i="1"/>
  <c r="CC10827" i="1"/>
  <c r="CE10827" i="1"/>
  <c r="CF10827" i="1"/>
  <c r="CG10827" i="1"/>
  <c r="CJ10827" i="1"/>
  <c r="CK10827" i="1"/>
  <c r="CL10827" i="1"/>
  <c r="CM10827" i="1"/>
  <c r="CN10827" i="1"/>
  <c r="CC10828" i="1"/>
  <c r="CE10828" i="1"/>
  <c r="CF10828" i="1"/>
  <c r="CG10828" i="1"/>
  <c r="CJ10828" i="1"/>
  <c r="CK10828" i="1"/>
  <c r="CL10828" i="1"/>
  <c r="CM10828" i="1"/>
  <c r="CN10828" i="1"/>
  <c r="CC10829" i="1"/>
  <c r="CE10829" i="1"/>
  <c r="CF10829" i="1"/>
  <c r="CG10829" i="1"/>
  <c r="CJ10829" i="1"/>
  <c r="CK10829" i="1"/>
  <c r="CL10829" i="1"/>
  <c r="CM10829" i="1"/>
  <c r="CN10829" i="1"/>
  <c r="CC10830" i="1"/>
  <c r="CE10830" i="1"/>
  <c r="CF10830" i="1"/>
  <c r="CG10830" i="1"/>
  <c r="CJ10830" i="1"/>
  <c r="CK10830" i="1"/>
  <c r="CL10830" i="1"/>
  <c r="CM10830" i="1"/>
  <c r="CN10830" i="1"/>
  <c r="CC10831" i="1"/>
  <c r="CE10831" i="1"/>
  <c r="CF10831" i="1"/>
  <c r="CG10831" i="1"/>
  <c r="CJ10831" i="1"/>
  <c r="CK10831" i="1"/>
  <c r="CL10831" i="1"/>
  <c r="CM10831" i="1"/>
  <c r="CN10831" i="1"/>
  <c r="CC10832" i="1"/>
  <c r="CE10832" i="1"/>
  <c r="CF10832" i="1"/>
  <c r="CG10832" i="1"/>
  <c r="CJ10832" i="1"/>
  <c r="CK10832" i="1"/>
  <c r="CL10832" i="1"/>
  <c r="CM10832" i="1"/>
  <c r="CN10832" i="1"/>
  <c r="CC10833" i="1"/>
  <c r="CE10833" i="1"/>
  <c r="CF10833" i="1"/>
  <c r="CG10833" i="1"/>
  <c r="CJ10833" i="1"/>
  <c r="CK10833" i="1"/>
  <c r="CL10833" i="1"/>
  <c r="CM10833" i="1"/>
  <c r="CN10833" i="1"/>
  <c r="CC10834" i="1"/>
  <c r="CE10834" i="1"/>
  <c r="CF10834" i="1"/>
  <c r="CG10834" i="1"/>
  <c r="CJ10834" i="1"/>
  <c r="CK10834" i="1"/>
  <c r="CL10834" i="1"/>
  <c r="CM10834" i="1"/>
  <c r="CN10834" i="1"/>
  <c r="CC10835" i="1"/>
  <c r="CE10835" i="1"/>
  <c r="CF10835" i="1"/>
  <c r="CG10835" i="1"/>
  <c r="CJ10835" i="1"/>
  <c r="CK10835" i="1"/>
  <c r="CL10835" i="1"/>
  <c r="CM10835" i="1"/>
  <c r="CN10835" i="1"/>
  <c r="CC10836" i="1"/>
  <c r="CE10836" i="1"/>
  <c r="CF10836" i="1"/>
  <c r="CG10836" i="1"/>
  <c r="CJ10836" i="1"/>
  <c r="CK10836" i="1"/>
  <c r="CL10836" i="1"/>
  <c r="CM10836" i="1"/>
  <c r="CN10836" i="1"/>
  <c r="CC10837" i="1"/>
  <c r="CE10837" i="1"/>
  <c r="CF10837" i="1"/>
  <c r="CG10837" i="1"/>
  <c r="CJ10837" i="1"/>
  <c r="CK10837" i="1"/>
  <c r="CL10837" i="1"/>
  <c r="CM10837" i="1"/>
  <c r="CN10837" i="1"/>
  <c r="CC10838" i="1"/>
  <c r="CE10838" i="1"/>
  <c r="CF10838" i="1"/>
  <c r="CG10838" i="1"/>
  <c r="CJ10838" i="1"/>
  <c r="CK10838" i="1"/>
  <c r="CL10838" i="1"/>
  <c r="CM10838" i="1"/>
  <c r="CN10838" i="1"/>
  <c r="CC10839" i="1"/>
  <c r="CE10839" i="1"/>
  <c r="CF10839" i="1"/>
  <c r="CG10839" i="1"/>
  <c r="CJ10839" i="1"/>
  <c r="CK10839" i="1"/>
  <c r="CL10839" i="1"/>
  <c r="CM10839" i="1"/>
  <c r="CN10839" i="1"/>
  <c r="CC10840" i="1"/>
  <c r="CE10840" i="1"/>
  <c r="CF10840" i="1"/>
  <c r="CG10840" i="1"/>
  <c r="CJ10840" i="1"/>
  <c r="CK10840" i="1"/>
  <c r="CL10840" i="1"/>
  <c r="CM10840" i="1"/>
  <c r="CN10840" i="1"/>
  <c r="CC10841" i="1"/>
  <c r="CE10841" i="1"/>
  <c r="CF10841" i="1"/>
  <c r="CG10841" i="1"/>
  <c r="CJ10841" i="1"/>
  <c r="CK10841" i="1"/>
  <c r="CL10841" i="1"/>
  <c r="CM10841" i="1"/>
  <c r="CN10841" i="1"/>
  <c r="CC10842" i="1"/>
  <c r="CE10842" i="1"/>
  <c r="CF10842" i="1"/>
  <c r="CG10842" i="1"/>
  <c r="CJ10842" i="1"/>
  <c r="CK10842" i="1"/>
  <c r="CL10842" i="1"/>
  <c r="CM10842" i="1"/>
  <c r="CN10842" i="1"/>
  <c r="CC10843" i="1"/>
  <c r="CE10843" i="1"/>
  <c r="CF10843" i="1"/>
  <c r="CG10843" i="1"/>
  <c r="CJ10843" i="1"/>
  <c r="CK10843" i="1"/>
  <c r="CL10843" i="1"/>
  <c r="CM10843" i="1"/>
  <c r="CN10843" i="1"/>
  <c r="CC10844" i="1"/>
  <c r="CE10844" i="1"/>
  <c r="CF10844" i="1"/>
  <c r="CG10844" i="1"/>
  <c r="CJ10844" i="1"/>
  <c r="CK10844" i="1"/>
  <c r="CL10844" i="1"/>
  <c r="CM10844" i="1"/>
  <c r="CN10844" i="1"/>
  <c r="CC10845" i="1"/>
  <c r="CE10845" i="1"/>
  <c r="CF10845" i="1"/>
  <c r="CG10845" i="1"/>
  <c r="CJ10845" i="1"/>
  <c r="CK10845" i="1"/>
  <c r="CL10845" i="1"/>
  <c r="CM10845" i="1"/>
  <c r="CN10845" i="1"/>
  <c r="CC10846" i="1"/>
  <c r="CE10846" i="1"/>
  <c r="CF10846" i="1"/>
  <c r="CG10846" i="1"/>
  <c r="CJ10846" i="1"/>
  <c r="CK10846" i="1"/>
  <c r="CL10846" i="1"/>
  <c r="CM10846" i="1"/>
  <c r="CN10846" i="1"/>
  <c r="CC10847" i="1"/>
  <c r="CE10847" i="1"/>
  <c r="CF10847" i="1"/>
  <c r="CG10847" i="1"/>
  <c r="CJ10847" i="1"/>
  <c r="CK10847" i="1"/>
  <c r="CL10847" i="1"/>
  <c r="CM10847" i="1"/>
  <c r="CN10847" i="1"/>
  <c r="CC10848" i="1"/>
  <c r="CE10848" i="1"/>
  <c r="CF10848" i="1"/>
  <c r="CG10848" i="1"/>
  <c r="CJ10848" i="1"/>
  <c r="CK10848" i="1"/>
  <c r="CL10848" i="1"/>
  <c r="CM10848" i="1"/>
  <c r="CN10848" i="1"/>
  <c r="CC10849" i="1"/>
  <c r="CE10849" i="1"/>
  <c r="CF10849" i="1"/>
  <c r="CG10849" i="1"/>
  <c r="CJ10849" i="1"/>
  <c r="CK10849" i="1"/>
  <c r="CL10849" i="1"/>
  <c r="CM10849" i="1"/>
  <c r="CN10849" i="1"/>
  <c r="CC10850" i="1"/>
  <c r="CE10850" i="1"/>
  <c r="CF10850" i="1"/>
  <c r="CG10850" i="1"/>
  <c r="CJ10850" i="1"/>
  <c r="CK10850" i="1"/>
  <c r="CL10850" i="1"/>
  <c r="CM10850" i="1"/>
  <c r="CN10850" i="1"/>
  <c r="CC10851" i="1"/>
  <c r="CE10851" i="1"/>
  <c r="CF10851" i="1"/>
  <c r="CG10851" i="1"/>
  <c r="CJ10851" i="1"/>
  <c r="CK10851" i="1"/>
  <c r="CL10851" i="1"/>
  <c r="CM10851" i="1"/>
  <c r="CN10851" i="1"/>
  <c r="CC10852" i="1"/>
  <c r="CE10852" i="1"/>
  <c r="CF10852" i="1"/>
  <c r="CG10852" i="1"/>
  <c r="CJ10852" i="1"/>
  <c r="CK10852" i="1"/>
  <c r="CL10852" i="1"/>
  <c r="CM10852" i="1"/>
  <c r="CN10852" i="1"/>
  <c r="CC10853" i="1"/>
  <c r="CE10853" i="1"/>
  <c r="CF10853" i="1"/>
  <c r="CG10853" i="1"/>
  <c r="CJ10853" i="1"/>
  <c r="CK10853" i="1"/>
  <c r="CL10853" i="1"/>
  <c r="CM10853" i="1"/>
  <c r="CN10853" i="1"/>
  <c r="CC10854" i="1"/>
  <c r="CE10854" i="1"/>
  <c r="CF10854" i="1"/>
  <c r="CG10854" i="1"/>
  <c r="CJ10854" i="1"/>
  <c r="CK10854" i="1"/>
  <c r="CL10854" i="1"/>
  <c r="CM10854" i="1"/>
  <c r="CN10854" i="1"/>
  <c r="CC10855" i="1"/>
  <c r="CE10855" i="1"/>
  <c r="CF10855" i="1"/>
  <c r="CG10855" i="1"/>
  <c r="CJ10855" i="1"/>
  <c r="CK10855" i="1"/>
  <c r="CL10855" i="1"/>
  <c r="CM10855" i="1"/>
  <c r="CN10855" i="1"/>
  <c r="CC10856" i="1"/>
  <c r="CE10856" i="1"/>
  <c r="CF10856" i="1"/>
  <c r="CG10856" i="1"/>
  <c r="CJ10856" i="1"/>
  <c r="CK10856" i="1"/>
  <c r="CL10856" i="1"/>
  <c r="CM10856" i="1"/>
  <c r="CN10856" i="1"/>
  <c r="CC10857" i="1"/>
  <c r="CE10857" i="1"/>
  <c r="CF10857" i="1"/>
  <c r="CG10857" i="1"/>
  <c r="CJ10857" i="1"/>
  <c r="CK10857" i="1"/>
  <c r="CL10857" i="1"/>
  <c r="CM10857" i="1"/>
  <c r="CN10857" i="1"/>
  <c r="CC10858" i="1"/>
  <c r="CE10858" i="1"/>
  <c r="CF10858" i="1"/>
  <c r="CG10858" i="1"/>
  <c r="CJ10858" i="1"/>
  <c r="CK10858" i="1"/>
  <c r="CL10858" i="1"/>
  <c r="CM10858" i="1"/>
  <c r="CN10858" i="1"/>
  <c r="CC10859" i="1"/>
  <c r="CE10859" i="1"/>
  <c r="CF10859" i="1"/>
  <c r="CG10859" i="1"/>
  <c r="CJ10859" i="1"/>
  <c r="CK10859" i="1"/>
  <c r="CL10859" i="1"/>
  <c r="CM10859" i="1"/>
  <c r="CN10859" i="1"/>
  <c r="CC10860" i="1"/>
  <c r="CE10860" i="1"/>
  <c r="CF10860" i="1"/>
  <c r="CG10860" i="1"/>
  <c r="CJ10860" i="1"/>
  <c r="CK10860" i="1"/>
  <c r="CL10860" i="1"/>
  <c r="CM10860" i="1"/>
  <c r="CN10860" i="1"/>
  <c r="CC10861" i="1"/>
  <c r="CE10861" i="1"/>
  <c r="CF10861" i="1"/>
  <c r="CG10861" i="1"/>
  <c r="CJ10861" i="1"/>
  <c r="CK10861" i="1"/>
  <c r="CL10861" i="1"/>
  <c r="CM10861" i="1"/>
  <c r="CN10861" i="1"/>
  <c r="CC10862" i="1"/>
  <c r="CE10862" i="1"/>
  <c r="CF10862" i="1"/>
  <c r="CG10862" i="1"/>
  <c r="CJ10862" i="1"/>
  <c r="CK10862" i="1"/>
  <c r="CL10862" i="1"/>
  <c r="CM10862" i="1"/>
  <c r="CN10862" i="1"/>
  <c r="CC10863" i="1"/>
  <c r="CE10863" i="1"/>
  <c r="CF10863" i="1"/>
  <c r="CG10863" i="1"/>
  <c r="CJ10863" i="1"/>
  <c r="CK10863" i="1"/>
  <c r="CL10863" i="1"/>
  <c r="CM10863" i="1"/>
  <c r="CN10863" i="1"/>
  <c r="CC10864" i="1"/>
  <c r="CE10864" i="1"/>
  <c r="CF10864" i="1"/>
  <c r="CG10864" i="1"/>
  <c r="CJ10864" i="1"/>
  <c r="CK10864" i="1"/>
  <c r="CL10864" i="1"/>
  <c r="CM10864" i="1"/>
  <c r="CN10864" i="1"/>
  <c r="CC10865" i="1"/>
  <c r="CE10865" i="1"/>
  <c r="CF10865" i="1"/>
  <c r="CG10865" i="1"/>
  <c r="CJ10865" i="1"/>
  <c r="CK10865" i="1"/>
  <c r="CL10865" i="1"/>
  <c r="CM10865" i="1"/>
  <c r="CN10865" i="1"/>
  <c r="CC10866" i="1"/>
  <c r="CE10866" i="1"/>
  <c r="CF10866" i="1"/>
  <c r="CG10866" i="1"/>
  <c r="CJ10866" i="1"/>
  <c r="CK10866" i="1"/>
  <c r="CL10866" i="1"/>
  <c r="CM10866" i="1"/>
  <c r="CN10866" i="1"/>
  <c r="CC10867" i="1"/>
  <c r="CE10867" i="1"/>
  <c r="CF10867" i="1"/>
  <c r="CG10867" i="1"/>
  <c r="CJ10867" i="1"/>
  <c r="CK10867" i="1"/>
  <c r="CL10867" i="1"/>
  <c r="CM10867" i="1"/>
  <c r="CN10867" i="1"/>
  <c r="CC10868" i="1"/>
  <c r="CE10868" i="1"/>
  <c r="CF10868" i="1"/>
  <c r="CG10868" i="1"/>
  <c r="CJ10868" i="1"/>
  <c r="CK10868" i="1"/>
  <c r="CL10868" i="1"/>
  <c r="CM10868" i="1"/>
  <c r="CN10868" i="1"/>
  <c r="CC10869" i="1"/>
  <c r="CE10869" i="1"/>
  <c r="CF10869" i="1"/>
  <c r="CG10869" i="1"/>
  <c r="CJ10869" i="1"/>
  <c r="CK10869" i="1"/>
  <c r="CL10869" i="1"/>
  <c r="CM10869" i="1"/>
  <c r="CN10869" i="1"/>
  <c r="CC10870" i="1"/>
  <c r="CE10870" i="1"/>
  <c r="CF10870" i="1"/>
  <c r="CG10870" i="1"/>
  <c r="CJ10870" i="1"/>
  <c r="CK10870" i="1"/>
  <c r="CL10870" i="1"/>
  <c r="CM10870" i="1"/>
  <c r="CN10870" i="1"/>
  <c r="CC10871" i="1"/>
  <c r="CE10871" i="1"/>
  <c r="CF10871" i="1"/>
  <c r="CG10871" i="1"/>
  <c r="CJ10871" i="1"/>
  <c r="CK10871" i="1"/>
  <c r="CL10871" i="1"/>
  <c r="CM10871" i="1"/>
  <c r="CN10871" i="1"/>
  <c r="CC10872" i="1"/>
  <c r="CE10872" i="1"/>
  <c r="CF10872" i="1"/>
  <c r="CG10872" i="1"/>
  <c r="CJ10872" i="1"/>
  <c r="CK10872" i="1"/>
  <c r="CL10872" i="1"/>
  <c r="CM10872" i="1"/>
  <c r="CN10872" i="1"/>
  <c r="CC10873" i="1"/>
  <c r="CE10873" i="1"/>
  <c r="CF10873" i="1"/>
  <c r="CG10873" i="1"/>
  <c r="CJ10873" i="1"/>
  <c r="CK10873" i="1"/>
  <c r="CL10873" i="1"/>
  <c r="CM10873" i="1"/>
  <c r="CN10873" i="1"/>
  <c r="CC10874" i="1"/>
  <c r="CE10874" i="1"/>
  <c r="CF10874" i="1"/>
  <c r="CG10874" i="1"/>
  <c r="CJ10874" i="1"/>
  <c r="CK10874" i="1"/>
  <c r="CL10874" i="1"/>
  <c r="CM10874" i="1"/>
  <c r="CN10874" i="1"/>
  <c r="CC10875" i="1"/>
  <c r="CE10875" i="1"/>
  <c r="CF10875" i="1"/>
  <c r="CG10875" i="1"/>
  <c r="CJ10875" i="1"/>
  <c r="CK10875" i="1"/>
  <c r="CL10875" i="1"/>
  <c r="CM10875" i="1"/>
  <c r="CN10875" i="1"/>
  <c r="CC10876" i="1"/>
  <c r="CE10876" i="1"/>
  <c r="CF10876" i="1"/>
  <c r="CG10876" i="1"/>
  <c r="CJ10876" i="1"/>
  <c r="CK10876" i="1"/>
  <c r="CL10876" i="1"/>
  <c r="CM10876" i="1"/>
  <c r="CN10876" i="1"/>
  <c r="CC10877" i="1"/>
  <c r="CE10877" i="1"/>
  <c r="CF10877" i="1"/>
  <c r="CG10877" i="1"/>
  <c r="CJ10877" i="1"/>
  <c r="CK10877" i="1"/>
  <c r="CL10877" i="1"/>
  <c r="CM10877" i="1"/>
  <c r="CN10877" i="1"/>
  <c r="CC10878" i="1"/>
  <c r="CE10878" i="1"/>
  <c r="CF10878" i="1"/>
  <c r="CG10878" i="1"/>
  <c r="CJ10878" i="1"/>
  <c r="CK10878" i="1"/>
  <c r="CL10878" i="1"/>
  <c r="CM10878" i="1"/>
  <c r="CN10878" i="1"/>
  <c r="CC10879" i="1"/>
  <c r="CE10879" i="1"/>
  <c r="CF10879" i="1"/>
  <c r="CG10879" i="1"/>
  <c r="CJ10879" i="1"/>
  <c r="CK10879" i="1"/>
  <c r="CL10879" i="1"/>
  <c r="CM10879" i="1"/>
  <c r="CN10879" i="1"/>
  <c r="CC10880" i="1"/>
  <c r="CE10880" i="1"/>
  <c r="CF10880" i="1"/>
  <c r="CG10880" i="1"/>
  <c r="CJ10880" i="1"/>
  <c r="CK10880" i="1"/>
  <c r="CL10880" i="1"/>
  <c r="CM10880" i="1"/>
  <c r="CN10880" i="1"/>
  <c r="CC10881" i="1"/>
  <c r="CE10881" i="1"/>
  <c r="CF10881" i="1"/>
  <c r="CG10881" i="1"/>
  <c r="CJ10881" i="1"/>
  <c r="CK10881" i="1"/>
  <c r="CL10881" i="1"/>
  <c r="CM10881" i="1"/>
  <c r="CN10881" i="1"/>
  <c r="CC10882" i="1"/>
  <c r="CE10882" i="1"/>
  <c r="CF10882" i="1"/>
  <c r="CG10882" i="1"/>
  <c r="CJ10882" i="1"/>
  <c r="CK10882" i="1"/>
  <c r="CL10882" i="1"/>
  <c r="CM10882" i="1"/>
  <c r="CN10882" i="1"/>
  <c r="CC10883" i="1"/>
  <c r="CE10883" i="1"/>
  <c r="CF10883" i="1"/>
  <c r="CG10883" i="1"/>
  <c r="CJ10883" i="1"/>
  <c r="CK10883" i="1"/>
  <c r="CL10883" i="1"/>
  <c r="CM10883" i="1"/>
  <c r="CN10883" i="1"/>
  <c r="CC10884" i="1"/>
  <c r="CE10884" i="1"/>
  <c r="CF10884" i="1"/>
  <c r="CG10884" i="1"/>
  <c r="CJ10884" i="1"/>
  <c r="CK10884" i="1"/>
  <c r="CL10884" i="1"/>
  <c r="CM10884" i="1"/>
  <c r="CN10884" i="1"/>
  <c r="CC10885" i="1"/>
  <c r="CE10885" i="1"/>
  <c r="CF10885" i="1"/>
  <c r="CG10885" i="1"/>
  <c r="CJ10885" i="1"/>
  <c r="CK10885" i="1"/>
  <c r="CL10885" i="1"/>
  <c r="CM10885" i="1"/>
  <c r="CN10885" i="1"/>
  <c r="CC10886" i="1"/>
  <c r="CE10886" i="1"/>
  <c r="CF10886" i="1"/>
  <c r="CG10886" i="1"/>
  <c r="CJ10886" i="1"/>
  <c r="CK10886" i="1"/>
  <c r="CL10886" i="1"/>
  <c r="CM10886" i="1"/>
  <c r="CN10886" i="1"/>
  <c r="CC10887" i="1"/>
  <c r="CE10887" i="1"/>
  <c r="CF10887" i="1"/>
  <c r="CG10887" i="1"/>
  <c r="CJ10887" i="1"/>
  <c r="CK10887" i="1"/>
  <c r="CL10887" i="1"/>
  <c r="CM10887" i="1"/>
  <c r="CN10887" i="1"/>
  <c r="CC10888" i="1"/>
  <c r="CE10888" i="1"/>
  <c r="CF10888" i="1"/>
  <c r="CG10888" i="1"/>
  <c r="CJ10888" i="1"/>
  <c r="CK10888" i="1"/>
  <c r="CL10888" i="1"/>
  <c r="CM10888" i="1"/>
  <c r="CN10888" i="1"/>
  <c r="CC10889" i="1"/>
  <c r="CE10889" i="1"/>
  <c r="CF10889" i="1"/>
  <c r="CG10889" i="1"/>
  <c r="CJ10889" i="1"/>
  <c r="CK10889" i="1"/>
  <c r="CL10889" i="1"/>
  <c r="CM10889" i="1"/>
  <c r="CN10889" i="1"/>
  <c r="CC10890" i="1"/>
  <c r="CE10890" i="1"/>
  <c r="CF10890" i="1"/>
  <c r="CG10890" i="1"/>
  <c r="CJ10890" i="1"/>
  <c r="CK10890" i="1"/>
  <c r="CL10890" i="1"/>
  <c r="CM10890" i="1"/>
  <c r="CN10890" i="1"/>
  <c r="CC10891" i="1"/>
  <c r="CE10891" i="1"/>
  <c r="CF10891" i="1"/>
  <c r="CG10891" i="1"/>
  <c r="CJ10891" i="1"/>
  <c r="CK10891" i="1"/>
  <c r="CL10891" i="1"/>
  <c r="CM10891" i="1"/>
  <c r="CN10891" i="1"/>
  <c r="CC10892" i="1"/>
  <c r="CE10892" i="1"/>
  <c r="CF10892" i="1"/>
  <c r="CG10892" i="1"/>
  <c r="CJ10892" i="1"/>
  <c r="CK10892" i="1"/>
  <c r="CL10892" i="1"/>
  <c r="CM10892" i="1"/>
  <c r="CN10892" i="1"/>
  <c r="CC10893" i="1"/>
  <c r="CE10893" i="1"/>
  <c r="CF10893" i="1"/>
  <c r="CG10893" i="1"/>
  <c r="CJ10893" i="1"/>
  <c r="CK10893" i="1"/>
  <c r="CL10893" i="1"/>
  <c r="CM10893" i="1"/>
  <c r="CN10893" i="1"/>
  <c r="CC10894" i="1"/>
  <c r="CE10894" i="1"/>
  <c r="CF10894" i="1"/>
  <c r="CG10894" i="1"/>
  <c r="CJ10894" i="1"/>
  <c r="CK10894" i="1"/>
  <c r="CL10894" i="1"/>
  <c r="CM10894" i="1"/>
  <c r="CN10894" i="1"/>
  <c r="CC10895" i="1"/>
  <c r="CE10895" i="1"/>
  <c r="CF10895" i="1"/>
  <c r="CG10895" i="1"/>
  <c r="CJ10895" i="1"/>
  <c r="CK10895" i="1"/>
  <c r="CL10895" i="1"/>
  <c r="CM10895" i="1"/>
  <c r="CN10895" i="1"/>
  <c r="CC10896" i="1"/>
  <c r="CE10896" i="1"/>
  <c r="CF10896" i="1"/>
  <c r="CG10896" i="1"/>
  <c r="CJ10896" i="1"/>
  <c r="CK10896" i="1"/>
  <c r="CL10896" i="1"/>
  <c r="CM10896" i="1"/>
  <c r="CN10896" i="1"/>
  <c r="CC10897" i="1"/>
  <c r="CE10897" i="1"/>
  <c r="CF10897" i="1"/>
  <c r="CG10897" i="1"/>
  <c r="CJ10897" i="1"/>
  <c r="CK10897" i="1"/>
  <c r="CL10897" i="1"/>
  <c r="CM10897" i="1"/>
  <c r="CN10897" i="1"/>
  <c r="CC10898" i="1"/>
  <c r="CE10898" i="1"/>
  <c r="CF10898" i="1"/>
  <c r="CG10898" i="1"/>
  <c r="CJ10898" i="1"/>
  <c r="CK10898" i="1"/>
  <c r="CL10898" i="1"/>
  <c r="CM10898" i="1"/>
  <c r="CN10898" i="1"/>
  <c r="CC10899" i="1"/>
  <c r="CE10899" i="1"/>
  <c r="CF10899" i="1"/>
  <c r="CG10899" i="1"/>
  <c r="CJ10899" i="1"/>
  <c r="CK10899" i="1"/>
  <c r="CL10899" i="1"/>
  <c r="CM10899" i="1"/>
  <c r="CN10899" i="1"/>
  <c r="CC10900" i="1"/>
  <c r="CE10900" i="1"/>
  <c r="CF10900" i="1"/>
  <c r="CG10900" i="1"/>
  <c r="CJ10900" i="1"/>
  <c r="CK10900" i="1"/>
  <c r="CL10900" i="1"/>
  <c r="CM10900" i="1"/>
  <c r="CN10900" i="1"/>
  <c r="CC10901" i="1"/>
  <c r="CE10901" i="1"/>
  <c r="CF10901" i="1"/>
  <c r="CG10901" i="1"/>
  <c r="CJ10901" i="1"/>
  <c r="CK10901" i="1"/>
  <c r="CL10901" i="1"/>
  <c r="CM10901" i="1"/>
  <c r="CN10901" i="1"/>
  <c r="CC10902" i="1"/>
  <c r="CE10902" i="1"/>
  <c r="CF10902" i="1"/>
  <c r="CG10902" i="1"/>
  <c r="CJ10902" i="1"/>
  <c r="CK10902" i="1"/>
  <c r="CL10902" i="1"/>
  <c r="CM10902" i="1"/>
  <c r="CN10902" i="1"/>
  <c r="CC10903" i="1"/>
  <c r="CE10903" i="1"/>
  <c r="CF10903" i="1"/>
  <c r="CG10903" i="1"/>
  <c r="CJ10903" i="1"/>
  <c r="CK10903" i="1"/>
  <c r="CL10903" i="1"/>
  <c r="CM10903" i="1"/>
  <c r="CN10903" i="1"/>
  <c r="CC10904" i="1"/>
  <c r="CE10904" i="1"/>
  <c r="CF10904" i="1"/>
  <c r="CG10904" i="1"/>
  <c r="CJ10904" i="1"/>
  <c r="CK10904" i="1"/>
  <c r="CL10904" i="1"/>
  <c r="CM10904" i="1"/>
  <c r="CN10904" i="1"/>
  <c r="CC10905" i="1"/>
  <c r="CE10905" i="1"/>
  <c r="CF10905" i="1"/>
  <c r="CG10905" i="1"/>
  <c r="CJ10905" i="1"/>
  <c r="CK10905" i="1"/>
  <c r="CL10905" i="1"/>
  <c r="CM10905" i="1"/>
  <c r="CN10905" i="1"/>
  <c r="CC10906" i="1"/>
  <c r="CE10906" i="1"/>
  <c r="CF10906" i="1"/>
  <c r="CG10906" i="1"/>
  <c r="CJ10906" i="1"/>
  <c r="CK10906" i="1"/>
  <c r="CL10906" i="1"/>
  <c r="CM10906" i="1"/>
  <c r="CN10906" i="1"/>
  <c r="CC10907" i="1"/>
  <c r="CE10907" i="1"/>
  <c r="CF10907" i="1"/>
  <c r="CG10907" i="1"/>
  <c r="CJ10907" i="1"/>
  <c r="CK10907" i="1"/>
  <c r="CL10907" i="1"/>
  <c r="CM10907" i="1"/>
  <c r="CN10907" i="1"/>
  <c r="CC10908" i="1"/>
  <c r="CE10908" i="1"/>
  <c r="CF10908" i="1"/>
  <c r="CG10908" i="1"/>
  <c r="CJ10908" i="1"/>
  <c r="CK10908" i="1"/>
  <c r="CL10908" i="1"/>
  <c r="CM10908" i="1"/>
  <c r="CN10908" i="1"/>
  <c r="CC10909" i="1"/>
  <c r="CE10909" i="1"/>
  <c r="CF10909" i="1"/>
  <c r="CG10909" i="1"/>
  <c r="CJ10909" i="1"/>
  <c r="CK10909" i="1"/>
  <c r="CL10909" i="1"/>
  <c r="CM10909" i="1"/>
  <c r="CN10909" i="1"/>
  <c r="CC10910" i="1"/>
  <c r="CE10910" i="1"/>
  <c r="CF10910" i="1"/>
  <c r="CG10910" i="1"/>
  <c r="CJ10910" i="1"/>
  <c r="CK10910" i="1"/>
  <c r="CL10910" i="1"/>
  <c r="CM10910" i="1"/>
  <c r="CN10910" i="1"/>
  <c r="CC10911" i="1"/>
  <c r="CE10911" i="1"/>
  <c r="CF10911" i="1"/>
  <c r="CG10911" i="1"/>
  <c r="CJ10911" i="1"/>
  <c r="CK10911" i="1"/>
  <c r="CL10911" i="1"/>
  <c r="CM10911" i="1"/>
  <c r="CN10911" i="1"/>
  <c r="CC10912" i="1"/>
  <c r="CE10912" i="1"/>
  <c r="CF10912" i="1"/>
  <c r="CG10912" i="1"/>
  <c r="CJ10912" i="1"/>
  <c r="CK10912" i="1"/>
  <c r="CL10912" i="1"/>
  <c r="CM10912" i="1"/>
  <c r="CN10912" i="1"/>
  <c r="CC10913" i="1"/>
  <c r="CE10913" i="1"/>
  <c r="CF10913" i="1"/>
  <c r="CG10913" i="1"/>
  <c r="CJ10913" i="1"/>
  <c r="CK10913" i="1"/>
  <c r="CL10913" i="1"/>
  <c r="CM10913" i="1"/>
  <c r="CN10913" i="1"/>
  <c r="CC10914" i="1"/>
  <c r="CE10914" i="1"/>
  <c r="CF10914" i="1"/>
  <c r="CG10914" i="1"/>
  <c r="CJ10914" i="1"/>
  <c r="CK10914" i="1"/>
  <c r="CL10914" i="1"/>
  <c r="CM10914" i="1"/>
  <c r="CN10914" i="1"/>
  <c r="CC10915" i="1"/>
  <c r="CE10915" i="1"/>
  <c r="CF10915" i="1"/>
  <c r="CG10915" i="1"/>
  <c r="CJ10915" i="1"/>
  <c r="CK10915" i="1"/>
  <c r="CL10915" i="1"/>
  <c r="CM10915" i="1"/>
  <c r="CN10915" i="1"/>
  <c r="CC10916" i="1"/>
  <c r="CE10916" i="1"/>
  <c r="CF10916" i="1"/>
  <c r="CG10916" i="1"/>
  <c r="CJ10916" i="1"/>
  <c r="CK10916" i="1"/>
  <c r="CL10916" i="1"/>
  <c r="CM10916" i="1"/>
  <c r="CN10916" i="1"/>
  <c r="CC10917" i="1"/>
  <c r="CE10917" i="1"/>
  <c r="CF10917" i="1"/>
  <c r="CG10917" i="1"/>
  <c r="CJ10917" i="1"/>
  <c r="CK10917" i="1"/>
  <c r="CL10917" i="1"/>
  <c r="CM10917" i="1"/>
  <c r="CN10917" i="1"/>
  <c r="CC10918" i="1"/>
  <c r="CE10918" i="1"/>
  <c r="CF10918" i="1"/>
  <c r="CG10918" i="1"/>
  <c r="CJ10918" i="1"/>
  <c r="CK10918" i="1"/>
  <c r="CL10918" i="1"/>
  <c r="CM10918" i="1"/>
  <c r="CN10918" i="1"/>
  <c r="CC10919" i="1"/>
  <c r="CE10919" i="1"/>
  <c r="CF10919" i="1"/>
  <c r="CG10919" i="1"/>
  <c r="CJ10919" i="1"/>
  <c r="CK10919" i="1"/>
  <c r="CL10919" i="1"/>
  <c r="CM10919" i="1"/>
  <c r="CN10919" i="1"/>
  <c r="CC10920" i="1"/>
  <c r="CE10920" i="1"/>
  <c r="CF10920" i="1"/>
  <c r="CG10920" i="1"/>
  <c r="CJ10920" i="1"/>
  <c r="CK10920" i="1"/>
  <c r="CL10920" i="1"/>
  <c r="CM10920" i="1"/>
  <c r="CN10920" i="1"/>
  <c r="CC10921" i="1"/>
  <c r="CE10921" i="1"/>
  <c r="CF10921" i="1"/>
  <c r="CG10921" i="1"/>
  <c r="CJ10921" i="1"/>
  <c r="CK10921" i="1"/>
  <c r="CL10921" i="1"/>
  <c r="CM10921" i="1"/>
  <c r="CN10921" i="1"/>
  <c r="CC10922" i="1"/>
  <c r="CE10922" i="1"/>
  <c r="CF10922" i="1"/>
  <c r="CG10922" i="1"/>
  <c r="CJ10922" i="1"/>
  <c r="CK10922" i="1"/>
  <c r="CL10922" i="1"/>
  <c r="CM10922" i="1"/>
  <c r="CN10922" i="1"/>
  <c r="CC10923" i="1"/>
  <c r="CE10923" i="1"/>
  <c r="CF10923" i="1"/>
  <c r="CG10923" i="1"/>
  <c r="CJ10923" i="1"/>
  <c r="CK10923" i="1"/>
  <c r="CL10923" i="1"/>
  <c r="CM10923" i="1"/>
  <c r="CN10923" i="1"/>
  <c r="CC10924" i="1"/>
  <c r="CE10924" i="1"/>
  <c r="CF10924" i="1"/>
  <c r="CG10924" i="1"/>
  <c r="CJ10924" i="1"/>
  <c r="CK10924" i="1"/>
  <c r="CL10924" i="1"/>
  <c r="CM10924" i="1"/>
  <c r="CN10924" i="1"/>
  <c r="CC10925" i="1"/>
  <c r="CE10925" i="1"/>
  <c r="CF10925" i="1"/>
  <c r="CG10925" i="1"/>
  <c r="CJ10925" i="1"/>
  <c r="CK10925" i="1"/>
  <c r="CL10925" i="1"/>
  <c r="CM10925" i="1"/>
  <c r="CN10925" i="1"/>
  <c r="CC10926" i="1"/>
  <c r="CE10926" i="1"/>
  <c r="CF10926" i="1"/>
  <c r="CG10926" i="1"/>
  <c r="CJ10926" i="1"/>
  <c r="CK10926" i="1"/>
  <c r="CL10926" i="1"/>
  <c r="CM10926" i="1"/>
  <c r="CN10926" i="1"/>
  <c r="CC10927" i="1"/>
  <c r="CE10927" i="1"/>
  <c r="CF10927" i="1"/>
  <c r="CG10927" i="1"/>
  <c r="CJ10927" i="1"/>
  <c r="CK10927" i="1"/>
  <c r="CL10927" i="1"/>
  <c r="CM10927" i="1"/>
  <c r="CN10927" i="1"/>
  <c r="CC10928" i="1"/>
  <c r="CE10928" i="1"/>
  <c r="CF10928" i="1"/>
  <c r="CG10928" i="1"/>
  <c r="CJ10928" i="1"/>
  <c r="CK10928" i="1"/>
  <c r="CL10928" i="1"/>
  <c r="CM10928" i="1"/>
  <c r="CN10928" i="1"/>
  <c r="CC10929" i="1"/>
  <c r="CE10929" i="1"/>
  <c r="CF10929" i="1"/>
  <c r="CG10929" i="1"/>
  <c r="CJ10929" i="1"/>
  <c r="CK10929" i="1"/>
  <c r="CL10929" i="1"/>
  <c r="CM10929" i="1"/>
  <c r="CN10929" i="1"/>
  <c r="CC10930" i="1"/>
  <c r="CE10930" i="1"/>
  <c r="CF10930" i="1"/>
  <c r="CG10930" i="1"/>
  <c r="CJ10930" i="1"/>
  <c r="CK10930" i="1"/>
  <c r="CL10930" i="1"/>
  <c r="CM10930" i="1"/>
  <c r="CN10930" i="1"/>
  <c r="CC10931" i="1"/>
  <c r="CE10931" i="1"/>
  <c r="CF10931" i="1"/>
  <c r="CG10931" i="1"/>
  <c r="CJ10931" i="1"/>
  <c r="CK10931" i="1"/>
  <c r="CL10931" i="1"/>
  <c r="CM10931" i="1"/>
  <c r="CN10931" i="1"/>
  <c r="CC10932" i="1"/>
  <c r="CE10932" i="1"/>
  <c r="CF10932" i="1"/>
  <c r="CG10932" i="1"/>
  <c r="CJ10932" i="1"/>
  <c r="CK10932" i="1"/>
  <c r="CL10932" i="1"/>
  <c r="CM10932" i="1"/>
  <c r="CN10932" i="1"/>
  <c r="CC10933" i="1"/>
  <c r="CE10933" i="1"/>
  <c r="CF10933" i="1"/>
  <c r="CG10933" i="1"/>
  <c r="CJ10933" i="1"/>
  <c r="CK10933" i="1"/>
  <c r="CL10933" i="1"/>
  <c r="CM10933" i="1"/>
  <c r="CN10933" i="1"/>
  <c r="CC10934" i="1"/>
  <c r="CE10934" i="1"/>
  <c r="CF10934" i="1"/>
  <c r="CG10934" i="1"/>
  <c r="CJ10934" i="1"/>
  <c r="CK10934" i="1"/>
  <c r="CL10934" i="1"/>
  <c r="CM10934" i="1"/>
  <c r="CN10934" i="1"/>
  <c r="CC10935" i="1"/>
  <c r="CE10935" i="1"/>
  <c r="CF10935" i="1"/>
  <c r="CG10935" i="1"/>
  <c r="CJ10935" i="1"/>
  <c r="CK10935" i="1"/>
  <c r="CL10935" i="1"/>
  <c r="CM10935" i="1"/>
  <c r="CN10935" i="1"/>
  <c r="CC10936" i="1"/>
  <c r="CE10936" i="1"/>
  <c r="CF10936" i="1"/>
  <c r="CG10936" i="1"/>
  <c r="CJ10936" i="1"/>
  <c r="CK10936" i="1"/>
  <c r="CL10936" i="1"/>
  <c r="CM10936" i="1"/>
  <c r="CN10936" i="1"/>
  <c r="CC10937" i="1"/>
  <c r="CE10937" i="1"/>
  <c r="CF10937" i="1"/>
  <c r="CG10937" i="1"/>
  <c r="CJ10937" i="1"/>
  <c r="CK10937" i="1"/>
  <c r="CL10937" i="1"/>
  <c r="CM10937" i="1"/>
  <c r="CN10937" i="1"/>
  <c r="CC10938" i="1"/>
  <c r="CE10938" i="1"/>
  <c r="CF10938" i="1"/>
  <c r="CG10938" i="1"/>
  <c r="CJ10938" i="1"/>
  <c r="CK10938" i="1"/>
  <c r="CL10938" i="1"/>
  <c r="CM10938" i="1"/>
  <c r="CN10938" i="1"/>
  <c r="CC10939" i="1"/>
  <c r="CE10939" i="1"/>
  <c r="CF10939" i="1"/>
  <c r="CG10939" i="1"/>
  <c r="CJ10939" i="1"/>
  <c r="CK10939" i="1"/>
  <c r="CL10939" i="1"/>
  <c r="CM10939" i="1"/>
  <c r="CN10939" i="1"/>
  <c r="CC10940" i="1"/>
  <c r="CE10940" i="1"/>
  <c r="CF10940" i="1"/>
  <c r="CG10940" i="1"/>
  <c r="CJ10940" i="1"/>
  <c r="CK10940" i="1"/>
  <c r="CL10940" i="1"/>
  <c r="CM10940" i="1"/>
  <c r="CN10940" i="1"/>
  <c r="CC10941" i="1"/>
  <c r="CE10941" i="1"/>
  <c r="CF10941" i="1"/>
  <c r="CG10941" i="1"/>
  <c r="CJ10941" i="1"/>
  <c r="CK10941" i="1"/>
  <c r="CL10941" i="1"/>
  <c r="CM10941" i="1"/>
  <c r="CN10941" i="1"/>
  <c r="CC10942" i="1"/>
  <c r="CE10942" i="1"/>
  <c r="CF10942" i="1"/>
  <c r="CG10942" i="1"/>
  <c r="CJ10942" i="1"/>
  <c r="CK10942" i="1"/>
  <c r="CL10942" i="1"/>
  <c r="CM10942" i="1"/>
  <c r="CN10942" i="1"/>
  <c r="CC10943" i="1"/>
  <c r="CE10943" i="1"/>
  <c r="CF10943" i="1"/>
  <c r="CG10943" i="1"/>
  <c r="CJ10943" i="1"/>
  <c r="CK10943" i="1"/>
  <c r="CL10943" i="1"/>
  <c r="CM10943" i="1"/>
  <c r="CN10943" i="1"/>
  <c r="CC10944" i="1"/>
  <c r="CE10944" i="1"/>
  <c r="CF10944" i="1"/>
  <c r="CG10944" i="1"/>
  <c r="CJ10944" i="1"/>
  <c r="CK10944" i="1"/>
  <c r="CL10944" i="1"/>
  <c r="CM10944" i="1"/>
  <c r="CN10944" i="1"/>
  <c r="CC10945" i="1"/>
  <c r="CE10945" i="1"/>
  <c r="CF10945" i="1"/>
  <c r="CG10945" i="1"/>
  <c r="CJ10945" i="1"/>
  <c r="CK10945" i="1"/>
  <c r="CL10945" i="1"/>
  <c r="CM10945" i="1"/>
  <c r="CN10945" i="1"/>
  <c r="CC10946" i="1"/>
  <c r="CE10946" i="1"/>
  <c r="CF10946" i="1"/>
  <c r="CG10946" i="1"/>
  <c r="CJ10946" i="1"/>
  <c r="CK10946" i="1"/>
  <c r="CL10946" i="1"/>
  <c r="CM10946" i="1"/>
  <c r="CN10946" i="1"/>
  <c r="CC10947" i="1"/>
  <c r="CE10947" i="1"/>
  <c r="CF10947" i="1"/>
  <c r="CG10947" i="1"/>
  <c r="CJ10947" i="1"/>
  <c r="CK10947" i="1"/>
  <c r="CL10947" i="1"/>
  <c r="CM10947" i="1"/>
  <c r="CN10947" i="1"/>
  <c r="CC10948" i="1"/>
  <c r="CE10948" i="1"/>
  <c r="CF10948" i="1"/>
  <c r="CG10948" i="1"/>
  <c r="CJ10948" i="1"/>
  <c r="CK10948" i="1"/>
  <c r="CL10948" i="1"/>
  <c r="CM10948" i="1"/>
  <c r="CN10948" i="1"/>
  <c r="CC10949" i="1"/>
  <c r="CE10949" i="1"/>
  <c r="CF10949" i="1"/>
  <c r="CG10949" i="1"/>
  <c r="CJ10949" i="1"/>
  <c r="CK10949" i="1"/>
  <c r="CL10949" i="1"/>
  <c r="CM10949" i="1"/>
  <c r="CN10949" i="1"/>
  <c r="CC10950" i="1"/>
  <c r="CE10950" i="1"/>
  <c r="CF10950" i="1"/>
  <c r="CG10950" i="1"/>
  <c r="CJ10950" i="1"/>
  <c r="CK10950" i="1"/>
  <c r="CL10950" i="1"/>
  <c r="CM10950" i="1"/>
  <c r="CN10950" i="1"/>
  <c r="CC10951" i="1"/>
  <c r="CE10951" i="1"/>
  <c r="CF10951" i="1"/>
  <c r="CG10951" i="1"/>
  <c r="CJ10951" i="1"/>
  <c r="CK10951" i="1"/>
  <c r="CL10951" i="1"/>
  <c r="CM10951" i="1"/>
  <c r="CN10951" i="1"/>
  <c r="CC10952" i="1"/>
  <c r="CE10952" i="1"/>
  <c r="CF10952" i="1"/>
  <c r="CG10952" i="1"/>
  <c r="CJ10952" i="1"/>
  <c r="CK10952" i="1"/>
  <c r="CL10952" i="1"/>
  <c r="CM10952" i="1"/>
  <c r="CN10952" i="1"/>
  <c r="CC10953" i="1"/>
  <c r="CE10953" i="1"/>
  <c r="CF10953" i="1"/>
  <c r="CG10953" i="1"/>
  <c r="CJ10953" i="1"/>
  <c r="CK10953" i="1"/>
  <c r="CL10953" i="1"/>
  <c r="CM10953" i="1"/>
  <c r="CN10953" i="1"/>
  <c r="CC10954" i="1"/>
  <c r="CE10954" i="1"/>
  <c r="CF10954" i="1"/>
  <c r="CG10954" i="1"/>
  <c r="CJ10954" i="1"/>
  <c r="CK10954" i="1"/>
  <c r="CL10954" i="1"/>
  <c r="CM10954" i="1"/>
  <c r="CN10954" i="1"/>
  <c r="CC10955" i="1"/>
  <c r="CE10955" i="1"/>
  <c r="CF10955" i="1"/>
  <c r="CG10955" i="1"/>
  <c r="CJ10955" i="1"/>
  <c r="CK10955" i="1"/>
  <c r="CL10955" i="1"/>
  <c r="CM10955" i="1"/>
  <c r="CN10955" i="1"/>
  <c r="CC10956" i="1"/>
  <c r="CE10956" i="1"/>
  <c r="CF10956" i="1"/>
  <c r="CG10956" i="1"/>
  <c r="CJ10956" i="1"/>
  <c r="CK10956" i="1"/>
  <c r="CL10956" i="1"/>
  <c r="CM10956" i="1"/>
  <c r="CN10956" i="1"/>
  <c r="CC10957" i="1"/>
  <c r="CE10957" i="1"/>
  <c r="CF10957" i="1"/>
  <c r="CG10957" i="1"/>
  <c r="CJ10957" i="1"/>
  <c r="CK10957" i="1"/>
  <c r="CL10957" i="1"/>
  <c r="CM10957" i="1"/>
  <c r="CN10957" i="1"/>
  <c r="CC10958" i="1"/>
  <c r="CE10958" i="1"/>
  <c r="CF10958" i="1"/>
  <c r="CG10958" i="1"/>
  <c r="CJ10958" i="1"/>
  <c r="CK10958" i="1"/>
  <c r="CL10958" i="1"/>
  <c r="CM10958" i="1"/>
  <c r="CN10958" i="1"/>
  <c r="CC10959" i="1"/>
  <c r="CE10959" i="1"/>
  <c r="CF10959" i="1"/>
  <c r="CG10959" i="1"/>
  <c r="CJ10959" i="1"/>
  <c r="CK10959" i="1"/>
  <c r="CL10959" i="1"/>
  <c r="CM10959" i="1"/>
  <c r="CN10959" i="1"/>
  <c r="CC10960" i="1"/>
  <c r="CE10960" i="1"/>
  <c r="CF10960" i="1"/>
  <c r="CG10960" i="1"/>
  <c r="CJ10960" i="1"/>
  <c r="CK10960" i="1"/>
  <c r="CL10960" i="1"/>
  <c r="CM10960" i="1"/>
  <c r="CN10960" i="1"/>
  <c r="CC10961" i="1"/>
  <c r="CE10961" i="1"/>
  <c r="CF10961" i="1"/>
  <c r="CG10961" i="1"/>
  <c r="CJ10961" i="1"/>
  <c r="CK10961" i="1"/>
  <c r="CL10961" i="1"/>
  <c r="CM10961" i="1"/>
  <c r="CN10961" i="1"/>
  <c r="CC10962" i="1"/>
  <c r="CE10962" i="1"/>
  <c r="CF10962" i="1"/>
  <c r="CG10962" i="1"/>
  <c r="CJ10962" i="1"/>
  <c r="CK10962" i="1"/>
  <c r="CL10962" i="1"/>
  <c r="CM10962" i="1"/>
  <c r="CN10962" i="1"/>
  <c r="CC10963" i="1"/>
  <c r="CE10963" i="1"/>
  <c r="CF10963" i="1"/>
  <c r="CG10963" i="1"/>
  <c r="CJ10963" i="1"/>
  <c r="CK10963" i="1"/>
  <c r="CL10963" i="1"/>
  <c r="CM10963" i="1"/>
  <c r="CN10963" i="1"/>
  <c r="CC10964" i="1"/>
  <c r="CE10964" i="1"/>
  <c r="CF10964" i="1"/>
  <c r="CG10964" i="1"/>
  <c r="CJ10964" i="1"/>
  <c r="CK10964" i="1"/>
  <c r="CL10964" i="1"/>
  <c r="CM10964" i="1"/>
  <c r="CN10964" i="1"/>
  <c r="CC10965" i="1"/>
  <c r="CE10965" i="1"/>
  <c r="CF10965" i="1"/>
  <c r="CG10965" i="1"/>
  <c r="CJ10965" i="1"/>
  <c r="CK10965" i="1"/>
  <c r="CL10965" i="1"/>
  <c r="CM10965" i="1"/>
  <c r="CN10965" i="1"/>
  <c r="CC10966" i="1"/>
  <c r="CE10966" i="1"/>
  <c r="CF10966" i="1"/>
  <c r="CG10966" i="1"/>
  <c r="CJ10966" i="1"/>
  <c r="CK10966" i="1"/>
  <c r="CL10966" i="1"/>
  <c r="CM10966" i="1"/>
  <c r="CN10966" i="1"/>
  <c r="CC10967" i="1"/>
  <c r="CE10967" i="1"/>
  <c r="CF10967" i="1"/>
  <c r="CG10967" i="1"/>
  <c r="CJ10967" i="1"/>
  <c r="CK10967" i="1"/>
  <c r="CL10967" i="1"/>
  <c r="CM10967" i="1"/>
  <c r="CN10967" i="1"/>
  <c r="CC10968" i="1"/>
  <c r="CE10968" i="1"/>
  <c r="CF10968" i="1"/>
  <c r="CG10968" i="1"/>
  <c r="CJ10968" i="1"/>
  <c r="CK10968" i="1"/>
  <c r="CL10968" i="1"/>
  <c r="CM10968" i="1"/>
  <c r="CN10968" i="1"/>
  <c r="CC10969" i="1"/>
  <c r="CE10969" i="1"/>
  <c r="CF10969" i="1"/>
  <c r="CG10969" i="1"/>
  <c r="CJ10969" i="1"/>
  <c r="CK10969" i="1"/>
  <c r="CL10969" i="1"/>
  <c r="CM10969" i="1"/>
  <c r="CN10969" i="1"/>
  <c r="CC10970" i="1"/>
  <c r="CE10970" i="1"/>
  <c r="CF10970" i="1"/>
  <c r="CG10970" i="1"/>
  <c r="CJ10970" i="1"/>
  <c r="CK10970" i="1"/>
  <c r="CL10970" i="1"/>
  <c r="CM10970" i="1"/>
  <c r="CN10970" i="1"/>
  <c r="CC10971" i="1"/>
  <c r="CE10971" i="1"/>
  <c r="CF10971" i="1"/>
  <c r="CG10971" i="1"/>
  <c r="CJ10971" i="1"/>
  <c r="CK10971" i="1"/>
  <c r="CL10971" i="1"/>
  <c r="CM10971" i="1"/>
  <c r="CN10971" i="1"/>
  <c r="CC10972" i="1"/>
  <c r="CE10972" i="1"/>
  <c r="CF10972" i="1"/>
  <c r="CG10972" i="1"/>
  <c r="CJ10972" i="1"/>
  <c r="CK10972" i="1"/>
  <c r="CL10972" i="1"/>
  <c r="CM10972" i="1"/>
  <c r="CN10972" i="1"/>
  <c r="CC10973" i="1"/>
  <c r="CE10973" i="1"/>
  <c r="CF10973" i="1"/>
  <c r="CG10973" i="1"/>
  <c r="CJ10973" i="1"/>
  <c r="CK10973" i="1"/>
  <c r="CL10973" i="1"/>
  <c r="CM10973" i="1"/>
  <c r="CN10973" i="1"/>
  <c r="CC10974" i="1"/>
  <c r="CE10974" i="1"/>
  <c r="CF10974" i="1"/>
  <c r="CG10974" i="1"/>
  <c r="CJ10974" i="1"/>
  <c r="CK10974" i="1"/>
  <c r="CL10974" i="1"/>
  <c r="CM10974" i="1"/>
  <c r="CN10974" i="1"/>
  <c r="CC10975" i="1"/>
  <c r="CE10975" i="1"/>
  <c r="CF10975" i="1"/>
  <c r="CG10975" i="1"/>
  <c r="CJ10975" i="1"/>
  <c r="CK10975" i="1"/>
  <c r="CL10975" i="1"/>
  <c r="CM10975" i="1"/>
  <c r="CN10975" i="1"/>
  <c r="CC10976" i="1"/>
  <c r="CE10976" i="1"/>
  <c r="CF10976" i="1"/>
  <c r="CG10976" i="1"/>
  <c r="CJ10976" i="1"/>
  <c r="CK10976" i="1"/>
  <c r="CL10976" i="1"/>
  <c r="CM10976" i="1"/>
  <c r="CN10976" i="1"/>
  <c r="CC10977" i="1"/>
  <c r="CE10977" i="1"/>
  <c r="CF10977" i="1"/>
  <c r="CG10977" i="1"/>
  <c r="CJ10977" i="1"/>
  <c r="CK10977" i="1"/>
  <c r="CL10977" i="1"/>
  <c r="CM10977" i="1"/>
  <c r="CN10977" i="1"/>
  <c r="CC10978" i="1"/>
  <c r="CE10978" i="1"/>
  <c r="CF10978" i="1"/>
  <c r="CG10978" i="1"/>
  <c r="CJ10978" i="1"/>
  <c r="CK10978" i="1"/>
  <c r="CL10978" i="1"/>
  <c r="CM10978" i="1"/>
  <c r="CN10978" i="1"/>
  <c r="CC10979" i="1"/>
  <c r="CE10979" i="1"/>
  <c r="CF10979" i="1"/>
  <c r="CG10979" i="1"/>
  <c r="CJ10979" i="1"/>
  <c r="CK10979" i="1"/>
  <c r="CL10979" i="1"/>
  <c r="CM10979" i="1"/>
  <c r="CN10979" i="1"/>
  <c r="CC10980" i="1"/>
  <c r="CE10980" i="1"/>
  <c r="CF10980" i="1"/>
  <c r="CG10980" i="1"/>
  <c r="CJ10980" i="1"/>
  <c r="CK10980" i="1"/>
  <c r="CL10980" i="1"/>
  <c r="CM10980" i="1"/>
  <c r="CN10980" i="1"/>
  <c r="CC10981" i="1"/>
  <c r="CE10981" i="1"/>
  <c r="CF10981" i="1"/>
  <c r="CG10981" i="1"/>
  <c r="CJ10981" i="1"/>
  <c r="CK10981" i="1"/>
  <c r="CL10981" i="1"/>
  <c r="CM10981" i="1"/>
  <c r="CN10981" i="1"/>
  <c r="CC10982" i="1"/>
  <c r="CE10982" i="1"/>
  <c r="CF10982" i="1"/>
  <c r="CG10982" i="1"/>
  <c r="CJ10982" i="1"/>
  <c r="CK10982" i="1"/>
  <c r="CL10982" i="1"/>
  <c r="CM10982" i="1"/>
  <c r="CN10982" i="1"/>
  <c r="CC10983" i="1"/>
  <c r="CE10983" i="1"/>
  <c r="CF10983" i="1"/>
  <c r="CG10983" i="1"/>
  <c r="CJ10983" i="1"/>
  <c r="CK10983" i="1"/>
  <c r="CL10983" i="1"/>
  <c r="CM10983" i="1"/>
  <c r="CN10983" i="1"/>
  <c r="CC10984" i="1"/>
  <c r="CE10984" i="1"/>
  <c r="CF10984" i="1"/>
  <c r="CG10984" i="1"/>
  <c r="CJ10984" i="1"/>
  <c r="CK10984" i="1"/>
  <c r="CL10984" i="1"/>
  <c r="CM10984" i="1"/>
  <c r="CN10984" i="1"/>
  <c r="CC10985" i="1"/>
  <c r="CE10985" i="1"/>
  <c r="CF10985" i="1"/>
  <c r="CG10985" i="1"/>
  <c r="CJ10985" i="1"/>
  <c r="CK10985" i="1"/>
  <c r="CL10985" i="1"/>
  <c r="CM10985" i="1"/>
  <c r="CN10985" i="1"/>
  <c r="CC10986" i="1"/>
  <c r="CE10986" i="1"/>
  <c r="CF10986" i="1"/>
  <c r="CG10986" i="1"/>
  <c r="CJ10986" i="1"/>
  <c r="CK10986" i="1"/>
  <c r="CL10986" i="1"/>
  <c r="CM10986" i="1"/>
  <c r="CN10986" i="1"/>
  <c r="CC10987" i="1"/>
  <c r="CE10987" i="1"/>
  <c r="CF10987" i="1"/>
  <c r="CG10987" i="1"/>
  <c r="CJ10987" i="1"/>
  <c r="CK10987" i="1"/>
  <c r="CL10987" i="1"/>
  <c r="CM10987" i="1"/>
  <c r="CN10987" i="1"/>
  <c r="CC10988" i="1"/>
  <c r="CE10988" i="1"/>
  <c r="CF10988" i="1"/>
  <c r="CG10988" i="1"/>
  <c r="CJ10988" i="1"/>
  <c r="CK10988" i="1"/>
  <c r="CL10988" i="1"/>
  <c r="CM10988" i="1"/>
  <c r="CN10988" i="1"/>
  <c r="CC10989" i="1"/>
  <c r="CE10989" i="1"/>
  <c r="CF10989" i="1"/>
  <c r="CG10989" i="1"/>
  <c r="CJ10989" i="1"/>
  <c r="CK10989" i="1"/>
  <c r="CL10989" i="1"/>
  <c r="CM10989" i="1"/>
  <c r="CN10989" i="1"/>
  <c r="CC10990" i="1"/>
  <c r="CE10990" i="1"/>
  <c r="CF10990" i="1"/>
  <c r="CG10990" i="1"/>
  <c r="CJ10990" i="1"/>
  <c r="CK10990" i="1"/>
  <c r="CL10990" i="1"/>
  <c r="CM10990" i="1"/>
  <c r="CN10990" i="1"/>
  <c r="CC10991" i="1"/>
  <c r="CE10991" i="1"/>
  <c r="CF10991" i="1"/>
  <c r="CG10991" i="1"/>
  <c r="CJ10991" i="1"/>
  <c r="CK10991" i="1"/>
  <c r="CL10991" i="1"/>
  <c r="CM10991" i="1"/>
  <c r="CN10991" i="1"/>
  <c r="CC10992" i="1"/>
  <c r="CE10992" i="1"/>
  <c r="CF10992" i="1"/>
  <c r="CG10992" i="1"/>
  <c r="CJ10992" i="1"/>
  <c r="CK10992" i="1"/>
  <c r="CL10992" i="1"/>
  <c r="CM10992" i="1"/>
  <c r="CN10992" i="1"/>
  <c r="CC10993" i="1"/>
  <c r="CE10993" i="1"/>
  <c r="CF10993" i="1"/>
  <c r="CG10993" i="1"/>
  <c r="CJ10993" i="1"/>
  <c r="CK10993" i="1"/>
  <c r="CL10993" i="1"/>
  <c r="CM10993" i="1"/>
  <c r="CN10993" i="1"/>
  <c r="CC10994" i="1"/>
  <c r="CE10994" i="1"/>
  <c r="CF10994" i="1"/>
  <c r="CG10994" i="1"/>
  <c r="CJ10994" i="1"/>
  <c r="CK10994" i="1"/>
  <c r="CL10994" i="1"/>
  <c r="CM10994" i="1"/>
  <c r="CN10994" i="1"/>
  <c r="CC10995" i="1"/>
  <c r="CE10995" i="1"/>
  <c r="CF10995" i="1"/>
  <c r="CG10995" i="1"/>
  <c r="CJ10995" i="1"/>
  <c r="CK10995" i="1"/>
  <c r="CL10995" i="1"/>
  <c r="CM10995" i="1"/>
  <c r="CN10995" i="1"/>
  <c r="CC10996" i="1"/>
  <c r="CE10996" i="1"/>
  <c r="CF10996" i="1"/>
  <c r="CG10996" i="1"/>
  <c r="CJ10996" i="1"/>
  <c r="CK10996" i="1"/>
  <c r="CL10996" i="1"/>
  <c r="CM10996" i="1"/>
  <c r="CN10996" i="1"/>
  <c r="CC10997" i="1"/>
  <c r="CE10997" i="1"/>
  <c r="CF10997" i="1"/>
  <c r="CG10997" i="1"/>
  <c r="CJ10997" i="1"/>
  <c r="CK10997" i="1"/>
  <c r="CL10997" i="1"/>
  <c r="CM10997" i="1"/>
  <c r="CN10997" i="1"/>
  <c r="CC10998" i="1"/>
  <c r="CE10998" i="1"/>
  <c r="CF10998" i="1"/>
  <c r="CG10998" i="1"/>
  <c r="CJ10998" i="1"/>
  <c r="CK10998" i="1"/>
  <c r="CL10998" i="1"/>
  <c r="CM10998" i="1"/>
  <c r="CN10998" i="1"/>
  <c r="CC10999" i="1"/>
  <c r="CE10999" i="1"/>
  <c r="CF10999" i="1"/>
  <c r="CG10999" i="1"/>
  <c r="CJ10999" i="1"/>
  <c r="CK10999" i="1"/>
  <c r="CL10999" i="1"/>
  <c r="CM10999" i="1"/>
  <c r="CN10999" i="1"/>
  <c r="CC11000" i="1"/>
  <c r="CE11000" i="1"/>
  <c r="CF11000" i="1"/>
  <c r="CG11000" i="1"/>
  <c r="CJ11000" i="1"/>
  <c r="CK11000" i="1"/>
  <c r="CL11000" i="1"/>
  <c r="CM11000" i="1"/>
  <c r="CN11000" i="1"/>
  <c r="AR13" i="5"/>
  <c r="AR12" i="5"/>
  <c r="AR11" i="5"/>
  <c r="AR10" i="5"/>
  <c r="AR8" i="5"/>
  <c r="AR7" i="5"/>
  <c r="AR6" i="5"/>
  <c r="AR5" i="5"/>
  <c r="AR14" i="5"/>
  <c r="AR15" i="5"/>
  <c r="AR16" i="5"/>
  <c r="AR17" i="5"/>
  <c r="AR18" i="5"/>
  <c r="AR19" i="5"/>
  <c r="CQ13" i="1"/>
  <c r="CQ12" i="1"/>
  <c r="CQ11" i="1"/>
  <c r="CQ10" i="1"/>
  <c r="CQ9" i="1"/>
  <c r="CQ8" i="1"/>
  <c r="CQ7" i="1"/>
  <c r="CQ6" i="1"/>
  <c r="CQ5" i="1"/>
  <c r="CN21600" i="1"/>
  <c r="CM21600" i="1"/>
  <c r="CL21600" i="1"/>
  <c r="CK21600" i="1"/>
  <c r="CJ21600" i="1"/>
  <c r="CG21600" i="1"/>
  <c r="CF21600" i="1"/>
  <c r="CE21600" i="1"/>
  <c r="CC21600" i="1"/>
  <c r="CN21599" i="1"/>
  <c r="CM21599" i="1"/>
  <c r="CL21599" i="1"/>
  <c r="CK21599" i="1"/>
  <c r="CJ21599" i="1"/>
  <c r="CG21599" i="1"/>
  <c r="CF21599" i="1"/>
  <c r="CE21599" i="1"/>
  <c r="CC21599" i="1"/>
  <c r="CN21598" i="1"/>
  <c r="CM21598" i="1"/>
  <c r="CL21598" i="1"/>
  <c r="CK21598" i="1"/>
  <c r="CJ21598" i="1"/>
  <c r="CG21598" i="1"/>
  <c r="CF21598" i="1"/>
  <c r="CE21598" i="1"/>
  <c r="CC21598" i="1"/>
  <c r="CN21597" i="1"/>
  <c r="CM21597" i="1"/>
  <c r="CL21597" i="1"/>
  <c r="CK21597" i="1"/>
  <c r="CJ21597" i="1"/>
  <c r="CG21597" i="1"/>
  <c r="CF21597" i="1"/>
  <c r="CE21597" i="1"/>
  <c r="CC21597" i="1"/>
  <c r="CD21597" i="1" s="1"/>
  <c r="CN21596" i="1"/>
  <c r="CM21596" i="1"/>
  <c r="CL21596" i="1"/>
  <c r="CK21596" i="1"/>
  <c r="CJ21596" i="1"/>
  <c r="CG21596" i="1"/>
  <c r="CF21596" i="1"/>
  <c r="CE21596" i="1"/>
  <c r="CC21596" i="1"/>
  <c r="CN21595" i="1"/>
  <c r="CM21595" i="1"/>
  <c r="CL21595" i="1"/>
  <c r="CK21595" i="1"/>
  <c r="CJ21595" i="1"/>
  <c r="CG21595" i="1"/>
  <c r="CF21595" i="1"/>
  <c r="CE21595" i="1"/>
  <c r="CC21595" i="1"/>
  <c r="CN21594" i="1"/>
  <c r="CM21594" i="1"/>
  <c r="CL21594" i="1"/>
  <c r="CK21594" i="1"/>
  <c r="CJ21594" i="1"/>
  <c r="CG21594" i="1"/>
  <c r="CF21594" i="1"/>
  <c r="CE21594" i="1"/>
  <c r="CC21594" i="1"/>
  <c r="CN21593" i="1"/>
  <c r="CM21593" i="1"/>
  <c r="CL21593" i="1"/>
  <c r="CK21593" i="1"/>
  <c r="CJ21593" i="1"/>
  <c r="CG21593" i="1"/>
  <c r="CF21593" i="1"/>
  <c r="CE21593" i="1"/>
  <c r="CC21593" i="1"/>
  <c r="CN21592" i="1"/>
  <c r="CM21592" i="1"/>
  <c r="CL21592" i="1"/>
  <c r="CK21592" i="1"/>
  <c r="CJ21592" i="1"/>
  <c r="CG21592" i="1"/>
  <c r="CF21592" i="1"/>
  <c r="CE21592" i="1"/>
  <c r="CC21592" i="1"/>
  <c r="CN21591" i="1"/>
  <c r="CM21591" i="1"/>
  <c r="CL21591" i="1"/>
  <c r="CK21591" i="1"/>
  <c r="CJ21591" i="1"/>
  <c r="CG21591" i="1"/>
  <c r="CF21591" i="1"/>
  <c r="CE21591" i="1"/>
  <c r="CC21591" i="1"/>
  <c r="CN21590" i="1"/>
  <c r="CM21590" i="1"/>
  <c r="CL21590" i="1"/>
  <c r="CK21590" i="1"/>
  <c r="CJ21590" i="1"/>
  <c r="CG21590" i="1"/>
  <c r="CF21590" i="1"/>
  <c r="CE21590" i="1"/>
  <c r="CC21590" i="1"/>
  <c r="CN21589" i="1"/>
  <c r="CM21589" i="1"/>
  <c r="CL21589" i="1"/>
  <c r="CK21589" i="1"/>
  <c r="CJ21589" i="1"/>
  <c r="CG21589" i="1"/>
  <c r="CF21589" i="1"/>
  <c r="CE21589" i="1"/>
  <c r="CC21589" i="1"/>
  <c r="CN21588" i="1"/>
  <c r="CM21588" i="1"/>
  <c r="CL21588" i="1"/>
  <c r="CK21588" i="1"/>
  <c r="CJ21588" i="1"/>
  <c r="CG21588" i="1"/>
  <c r="CF21588" i="1"/>
  <c r="CE21588" i="1"/>
  <c r="CC21588" i="1"/>
  <c r="CN21587" i="1"/>
  <c r="CM21587" i="1"/>
  <c r="CL21587" i="1"/>
  <c r="CK21587" i="1"/>
  <c r="CJ21587" i="1"/>
  <c r="CG21587" i="1"/>
  <c r="CF21587" i="1"/>
  <c r="CE21587" i="1"/>
  <c r="CC21587" i="1"/>
  <c r="CN21586" i="1"/>
  <c r="CM21586" i="1"/>
  <c r="CL21586" i="1"/>
  <c r="CK21586" i="1"/>
  <c r="CJ21586" i="1"/>
  <c r="CG21586" i="1"/>
  <c r="CF21586" i="1"/>
  <c r="CE21586" i="1"/>
  <c r="CC21586" i="1"/>
  <c r="CN21585" i="1"/>
  <c r="CM21585" i="1"/>
  <c r="CL21585" i="1"/>
  <c r="CK21585" i="1"/>
  <c r="CJ21585" i="1"/>
  <c r="CG21585" i="1"/>
  <c r="CF21585" i="1"/>
  <c r="CE21585" i="1"/>
  <c r="CC21585" i="1"/>
  <c r="CN21584" i="1"/>
  <c r="CM21584" i="1"/>
  <c r="CL21584" i="1"/>
  <c r="CK21584" i="1"/>
  <c r="CJ21584" i="1"/>
  <c r="CG21584" i="1"/>
  <c r="CF21584" i="1"/>
  <c r="CE21584" i="1"/>
  <c r="CC21584" i="1"/>
  <c r="CN21583" i="1"/>
  <c r="CM21583" i="1"/>
  <c r="CL21583" i="1"/>
  <c r="CK21583" i="1"/>
  <c r="CJ21583" i="1"/>
  <c r="CG21583" i="1"/>
  <c r="CF21583" i="1"/>
  <c r="CE21583" i="1"/>
  <c r="CC21583" i="1"/>
  <c r="CN21582" i="1"/>
  <c r="CM21582" i="1"/>
  <c r="CL21582" i="1"/>
  <c r="CK21582" i="1"/>
  <c r="CJ21582" i="1"/>
  <c r="CG21582" i="1"/>
  <c r="CF21582" i="1"/>
  <c r="CE21582" i="1"/>
  <c r="CC21582" i="1"/>
  <c r="CN21581" i="1"/>
  <c r="CM21581" i="1"/>
  <c r="CL21581" i="1"/>
  <c r="CK21581" i="1"/>
  <c r="CJ21581" i="1"/>
  <c r="CG21581" i="1"/>
  <c r="CF21581" i="1"/>
  <c r="CE21581" i="1"/>
  <c r="CC21581" i="1"/>
  <c r="CN21580" i="1"/>
  <c r="CM21580" i="1"/>
  <c r="CL21580" i="1"/>
  <c r="CK21580" i="1"/>
  <c r="CJ21580" i="1"/>
  <c r="CG21580" i="1"/>
  <c r="CF21580" i="1"/>
  <c r="CE21580" i="1"/>
  <c r="CC21580" i="1"/>
  <c r="CN21579" i="1"/>
  <c r="CM21579" i="1"/>
  <c r="CL21579" i="1"/>
  <c r="CK21579" i="1"/>
  <c r="CJ21579" i="1"/>
  <c r="CG21579" i="1"/>
  <c r="CF21579" i="1"/>
  <c r="CE21579" i="1"/>
  <c r="CC21579" i="1"/>
  <c r="CN21578" i="1"/>
  <c r="CM21578" i="1"/>
  <c r="CL21578" i="1"/>
  <c r="CK21578" i="1"/>
  <c r="CJ21578" i="1"/>
  <c r="CG21578" i="1"/>
  <c r="CF21578" i="1"/>
  <c r="CE21578" i="1"/>
  <c r="CC21578" i="1"/>
  <c r="CN21577" i="1"/>
  <c r="CM21577" i="1"/>
  <c r="CL21577" i="1"/>
  <c r="CK21577" i="1"/>
  <c r="CJ21577" i="1"/>
  <c r="CG21577" i="1"/>
  <c r="CF21577" i="1"/>
  <c r="CE21577" i="1"/>
  <c r="CC21577" i="1"/>
  <c r="CN21576" i="1"/>
  <c r="CM21576" i="1"/>
  <c r="CL21576" i="1"/>
  <c r="CK21576" i="1"/>
  <c r="CJ21576" i="1"/>
  <c r="CG21576" i="1"/>
  <c r="CF21576" i="1"/>
  <c r="CE21576" i="1"/>
  <c r="CC21576" i="1"/>
  <c r="CN21575" i="1"/>
  <c r="CM21575" i="1"/>
  <c r="CL21575" i="1"/>
  <c r="CK21575" i="1"/>
  <c r="CJ21575" i="1"/>
  <c r="CG21575" i="1"/>
  <c r="CF21575" i="1"/>
  <c r="CE21575" i="1"/>
  <c r="CC21575" i="1"/>
  <c r="CN21574" i="1"/>
  <c r="CM21574" i="1"/>
  <c r="CL21574" i="1"/>
  <c r="CK21574" i="1"/>
  <c r="CJ21574" i="1"/>
  <c r="CG21574" i="1"/>
  <c r="CF21574" i="1"/>
  <c r="CE21574" i="1"/>
  <c r="CC21574" i="1"/>
  <c r="CN21573" i="1"/>
  <c r="CM21573" i="1"/>
  <c r="CL21573" i="1"/>
  <c r="CK21573" i="1"/>
  <c r="CJ21573" i="1"/>
  <c r="CG21573" i="1"/>
  <c r="CF21573" i="1"/>
  <c r="CE21573" i="1"/>
  <c r="CC21573" i="1"/>
  <c r="CN21572" i="1"/>
  <c r="CM21572" i="1"/>
  <c r="CL21572" i="1"/>
  <c r="CK21572" i="1"/>
  <c r="CJ21572" i="1"/>
  <c r="CG21572" i="1"/>
  <c r="CF21572" i="1"/>
  <c r="CE21572" i="1"/>
  <c r="CC21572" i="1"/>
  <c r="CN21571" i="1"/>
  <c r="CM21571" i="1"/>
  <c r="CL21571" i="1"/>
  <c r="CK21571" i="1"/>
  <c r="CJ21571" i="1"/>
  <c r="CG21571" i="1"/>
  <c r="CF21571" i="1"/>
  <c r="CE21571" i="1"/>
  <c r="CC21571" i="1"/>
  <c r="CN21570" i="1"/>
  <c r="CM21570" i="1"/>
  <c r="CL21570" i="1"/>
  <c r="CK21570" i="1"/>
  <c r="CJ21570" i="1"/>
  <c r="CG21570" i="1"/>
  <c r="CF21570" i="1"/>
  <c r="CE21570" i="1"/>
  <c r="CC21570" i="1"/>
  <c r="CN21569" i="1"/>
  <c r="CM21569" i="1"/>
  <c r="CL21569" i="1"/>
  <c r="CK21569" i="1"/>
  <c r="CJ21569" i="1"/>
  <c r="CG21569" i="1"/>
  <c r="CF21569" i="1"/>
  <c r="CE21569" i="1"/>
  <c r="CC21569" i="1"/>
  <c r="CN21568" i="1"/>
  <c r="CM21568" i="1"/>
  <c r="CL21568" i="1"/>
  <c r="CK21568" i="1"/>
  <c r="CJ21568" i="1"/>
  <c r="CG21568" i="1"/>
  <c r="CF21568" i="1"/>
  <c r="CE21568" i="1"/>
  <c r="CC21568" i="1"/>
  <c r="CN21567" i="1"/>
  <c r="CM21567" i="1"/>
  <c r="CL21567" i="1"/>
  <c r="CK21567" i="1"/>
  <c r="CJ21567" i="1"/>
  <c r="CG21567" i="1"/>
  <c r="CF21567" i="1"/>
  <c r="CE21567" i="1"/>
  <c r="CC21567" i="1"/>
  <c r="CN21566" i="1"/>
  <c r="CM21566" i="1"/>
  <c r="CL21566" i="1"/>
  <c r="CK21566" i="1"/>
  <c r="CJ21566" i="1"/>
  <c r="CG21566" i="1"/>
  <c r="CF21566" i="1"/>
  <c r="CE21566" i="1"/>
  <c r="CC21566" i="1"/>
  <c r="CN21565" i="1"/>
  <c r="CM21565" i="1"/>
  <c r="CL21565" i="1"/>
  <c r="CK21565" i="1"/>
  <c r="CJ21565" i="1"/>
  <c r="CG21565" i="1"/>
  <c r="CF21565" i="1"/>
  <c r="CE21565" i="1"/>
  <c r="CC21565" i="1"/>
  <c r="CN21564" i="1"/>
  <c r="CM21564" i="1"/>
  <c r="CL21564" i="1"/>
  <c r="CK21564" i="1"/>
  <c r="CJ21564" i="1"/>
  <c r="CG21564" i="1"/>
  <c r="CF21564" i="1"/>
  <c r="CE21564" i="1"/>
  <c r="CC21564" i="1"/>
  <c r="CN21563" i="1"/>
  <c r="CM21563" i="1"/>
  <c r="CL21563" i="1"/>
  <c r="CK21563" i="1"/>
  <c r="CJ21563" i="1"/>
  <c r="CG21563" i="1"/>
  <c r="CF21563" i="1"/>
  <c r="CE21563" i="1"/>
  <c r="CC21563" i="1"/>
  <c r="CN21562" i="1"/>
  <c r="CM21562" i="1"/>
  <c r="CL21562" i="1"/>
  <c r="CK21562" i="1"/>
  <c r="CJ21562" i="1"/>
  <c r="CG21562" i="1"/>
  <c r="CF21562" i="1"/>
  <c r="CE21562" i="1"/>
  <c r="CC21562" i="1"/>
  <c r="CN21561" i="1"/>
  <c r="CM21561" i="1"/>
  <c r="CL21561" i="1"/>
  <c r="CK21561" i="1"/>
  <c r="CJ21561" i="1"/>
  <c r="CG21561" i="1"/>
  <c r="CF21561" i="1"/>
  <c r="CE21561" i="1"/>
  <c r="CC21561" i="1"/>
  <c r="CN21560" i="1"/>
  <c r="CM21560" i="1"/>
  <c r="CL21560" i="1"/>
  <c r="CK21560" i="1"/>
  <c r="CJ21560" i="1"/>
  <c r="CG21560" i="1"/>
  <c r="CF21560" i="1"/>
  <c r="CE21560" i="1"/>
  <c r="CC21560" i="1"/>
  <c r="CN21559" i="1"/>
  <c r="CM21559" i="1"/>
  <c r="CL21559" i="1"/>
  <c r="CK21559" i="1"/>
  <c r="CJ21559" i="1"/>
  <c r="CG21559" i="1"/>
  <c r="CF21559" i="1"/>
  <c r="CE21559" i="1"/>
  <c r="CC21559" i="1"/>
  <c r="CN21558" i="1"/>
  <c r="CM21558" i="1"/>
  <c r="CL21558" i="1"/>
  <c r="CK21558" i="1"/>
  <c r="CJ21558" i="1"/>
  <c r="CG21558" i="1"/>
  <c r="CF21558" i="1"/>
  <c r="CE21558" i="1"/>
  <c r="CC21558" i="1"/>
  <c r="CN21557" i="1"/>
  <c r="CM21557" i="1"/>
  <c r="CL21557" i="1"/>
  <c r="CK21557" i="1"/>
  <c r="CJ21557" i="1"/>
  <c r="CG21557" i="1"/>
  <c r="CF21557" i="1"/>
  <c r="CE21557" i="1"/>
  <c r="CC21557" i="1"/>
  <c r="CN21556" i="1"/>
  <c r="CM21556" i="1"/>
  <c r="CL21556" i="1"/>
  <c r="CK21556" i="1"/>
  <c r="CJ21556" i="1"/>
  <c r="CG21556" i="1"/>
  <c r="CF21556" i="1"/>
  <c r="CE21556" i="1"/>
  <c r="CC21556" i="1"/>
  <c r="CN21555" i="1"/>
  <c r="CM21555" i="1"/>
  <c r="CL21555" i="1"/>
  <c r="CK21555" i="1"/>
  <c r="CJ21555" i="1"/>
  <c r="CG21555" i="1"/>
  <c r="CF21555" i="1"/>
  <c r="CE21555" i="1"/>
  <c r="CC21555" i="1"/>
  <c r="CN21554" i="1"/>
  <c r="CM21554" i="1"/>
  <c r="CL21554" i="1"/>
  <c r="CK21554" i="1"/>
  <c r="CJ21554" i="1"/>
  <c r="CG21554" i="1"/>
  <c r="CF21554" i="1"/>
  <c r="CE21554" i="1"/>
  <c r="CC21554" i="1"/>
  <c r="CN21553" i="1"/>
  <c r="CM21553" i="1"/>
  <c r="CL21553" i="1"/>
  <c r="CK21553" i="1"/>
  <c r="CJ21553" i="1"/>
  <c r="CG21553" i="1"/>
  <c r="CF21553" i="1"/>
  <c r="CE21553" i="1"/>
  <c r="CC21553" i="1"/>
  <c r="CN21552" i="1"/>
  <c r="CM21552" i="1"/>
  <c r="CL21552" i="1"/>
  <c r="CK21552" i="1"/>
  <c r="CJ21552" i="1"/>
  <c r="CG21552" i="1"/>
  <c r="CF21552" i="1"/>
  <c r="CE21552" i="1"/>
  <c r="CC21552" i="1"/>
  <c r="CN21551" i="1"/>
  <c r="CM21551" i="1"/>
  <c r="CL21551" i="1"/>
  <c r="CK21551" i="1"/>
  <c r="CJ21551" i="1"/>
  <c r="CG21551" i="1"/>
  <c r="CF21551" i="1"/>
  <c r="CE21551" i="1"/>
  <c r="CC21551" i="1"/>
  <c r="CN21550" i="1"/>
  <c r="CM21550" i="1"/>
  <c r="CL21550" i="1"/>
  <c r="CK21550" i="1"/>
  <c r="CJ21550" i="1"/>
  <c r="CG21550" i="1"/>
  <c r="CF21550" i="1"/>
  <c r="CE21550" i="1"/>
  <c r="CC21550" i="1"/>
  <c r="CN21549" i="1"/>
  <c r="CM21549" i="1"/>
  <c r="CL21549" i="1"/>
  <c r="CK21549" i="1"/>
  <c r="CJ21549" i="1"/>
  <c r="CG21549" i="1"/>
  <c r="CF21549" i="1"/>
  <c r="CE21549" i="1"/>
  <c r="CC21549" i="1"/>
  <c r="CN21548" i="1"/>
  <c r="CM21548" i="1"/>
  <c r="CL21548" i="1"/>
  <c r="CK21548" i="1"/>
  <c r="CJ21548" i="1"/>
  <c r="CG21548" i="1"/>
  <c r="CF21548" i="1"/>
  <c r="CE21548" i="1"/>
  <c r="CC21548" i="1"/>
  <c r="CN21547" i="1"/>
  <c r="CM21547" i="1"/>
  <c r="CL21547" i="1"/>
  <c r="CK21547" i="1"/>
  <c r="CJ21547" i="1"/>
  <c r="CG21547" i="1"/>
  <c r="CF21547" i="1"/>
  <c r="CE21547" i="1"/>
  <c r="CC21547" i="1"/>
  <c r="CN21546" i="1"/>
  <c r="CM21546" i="1"/>
  <c r="CL21546" i="1"/>
  <c r="CK21546" i="1"/>
  <c r="CJ21546" i="1"/>
  <c r="CG21546" i="1"/>
  <c r="CF21546" i="1"/>
  <c r="CE21546" i="1"/>
  <c r="CC21546" i="1"/>
  <c r="CN21545" i="1"/>
  <c r="CM21545" i="1"/>
  <c r="CL21545" i="1"/>
  <c r="CK21545" i="1"/>
  <c r="CJ21545" i="1"/>
  <c r="CG21545" i="1"/>
  <c r="CF21545" i="1"/>
  <c r="CE21545" i="1"/>
  <c r="CC21545" i="1"/>
  <c r="CN21544" i="1"/>
  <c r="CM21544" i="1"/>
  <c r="CL21544" i="1"/>
  <c r="CK21544" i="1"/>
  <c r="CJ21544" i="1"/>
  <c r="CG21544" i="1"/>
  <c r="CF21544" i="1"/>
  <c r="CE21544" i="1"/>
  <c r="CC21544" i="1"/>
  <c r="CN21543" i="1"/>
  <c r="CM21543" i="1"/>
  <c r="CL21543" i="1"/>
  <c r="CK21543" i="1"/>
  <c r="CJ21543" i="1"/>
  <c r="CG21543" i="1"/>
  <c r="CF21543" i="1"/>
  <c r="CE21543" i="1"/>
  <c r="CC21543" i="1"/>
  <c r="CN21542" i="1"/>
  <c r="CM21542" i="1"/>
  <c r="CL21542" i="1"/>
  <c r="CK21542" i="1"/>
  <c r="CJ21542" i="1"/>
  <c r="CG21542" i="1"/>
  <c r="CF21542" i="1"/>
  <c r="CE21542" i="1"/>
  <c r="CC21542" i="1"/>
  <c r="CN21541" i="1"/>
  <c r="CM21541" i="1"/>
  <c r="CL21541" i="1"/>
  <c r="CK21541" i="1"/>
  <c r="CJ21541" i="1"/>
  <c r="CG21541" i="1"/>
  <c r="CF21541" i="1"/>
  <c r="CE21541" i="1"/>
  <c r="CC21541" i="1"/>
  <c r="CN21540" i="1"/>
  <c r="CM21540" i="1"/>
  <c r="CL21540" i="1"/>
  <c r="CK21540" i="1"/>
  <c r="CJ21540" i="1"/>
  <c r="CG21540" i="1"/>
  <c r="CF21540" i="1"/>
  <c r="CE21540" i="1"/>
  <c r="CC21540" i="1"/>
  <c r="CN21539" i="1"/>
  <c r="CM21539" i="1"/>
  <c r="CL21539" i="1"/>
  <c r="CK21539" i="1"/>
  <c r="CJ21539" i="1"/>
  <c r="CG21539" i="1"/>
  <c r="CF21539" i="1"/>
  <c r="CE21539" i="1"/>
  <c r="CC21539" i="1"/>
  <c r="CN21538" i="1"/>
  <c r="CM21538" i="1"/>
  <c r="CL21538" i="1"/>
  <c r="CK21538" i="1"/>
  <c r="CJ21538" i="1"/>
  <c r="CG21538" i="1"/>
  <c r="CF21538" i="1"/>
  <c r="CE21538" i="1"/>
  <c r="CC21538" i="1"/>
  <c r="CN21537" i="1"/>
  <c r="CM21537" i="1"/>
  <c r="CL21537" i="1"/>
  <c r="CK21537" i="1"/>
  <c r="CJ21537" i="1"/>
  <c r="CG21537" i="1"/>
  <c r="CF21537" i="1"/>
  <c r="CE21537" i="1"/>
  <c r="CC21537" i="1"/>
  <c r="CN21536" i="1"/>
  <c r="CM21536" i="1"/>
  <c r="CL21536" i="1"/>
  <c r="CK21536" i="1"/>
  <c r="CJ21536" i="1"/>
  <c r="CG21536" i="1"/>
  <c r="CF21536" i="1"/>
  <c r="CE21536" i="1"/>
  <c r="CC21536" i="1"/>
  <c r="CN21535" i="1"/>
  <c r="CM21535" i="1"/>
  <c r="CL21535" i="1"/>
  <c r="CK21535" i="1"/>
  <c r="CJ21535" i="1"/>
  <c r="CG21535" i="1"/>
  <c r="CF21535" i="1"/>
  <c r="CE21535" i="1"/>
  <c r="CC21535" i="1"/>
  <c r="CN21534" i="1"/>
  <c r="CM21534" i="1"/>
  <c r="CL21534" i="1"/>
  <c r="CK21534" i="1"/>
  <c r="CJ21534" i="1"/>
  <c r="CG21534" i="1"/>
  <c r="CF21534" i="1"/>
  <c r="CE21534" i="1"/>
  <c r="CC21534" i="1"/>
  <c r="CN21533" i="1"/>
  <c r="CM21533" i="1"/>
  <c r="CL21533" i="1"/>
  <c r="CK21533" i="1"/>
  <c r="CJ21533" i="1"/>
  <c r="CG21533" i="1"/>
  <c r="CF21533" i="1"/>
  <c r="CE21533" i="1"/>
  <c r="CC21533" i="1"/>
  <c r="CN21532" i="1"/>
  <c r="CM21532" i="1"/>
  <c r="CL21532" i="1"/>
  <c r="CK21532" i="1"/>
  <c r="CJ21532" i="1"/>
  <c r="CG21532" i="1"/>
  <c r="CF21532" i="1"/>
  <c r="CE21532" i="1"/>
  <c r="CC21532" i="1"/>
  <c r="CN21531" i="1"/>
  <c r="CM21531" i="1"/>
  <c r="CL21531" i="1"/>
  <c r="CK21531" i="1"/>
  <c r="CJ21531" i="1"/>
  <c r="CG21531" i="1"/>
  <c r="CF21531" i="1"/>
  <c r="CE21531" i="1"/>
  <c r="CC21531" i="1"/>
  <c r="CN21530" i="1"/>
  <c r="CM21530" i="1"/>
  <c r="CL21530" i="1"/>
  <c r="CK21530" i="1"/>
  <c r="CJ21530" i="1"/>
  <c r="CG21530" i="1"/>
  <c r="CF21530" i="1"/>
  <c r="CE21530" i="1"/>
  <c r="CC21530" i="1"/>
  <c r="CN21529" i="1"/>
  <c r="CM21529" i="1"/>
  <c r="CL21529" i="1"/>
  <c r="CK21529" i="1"/>
  <c r="CJ21529" i="1"/>
  <c r="CG21529" i="1"/>
  <c r="CF21529" i="1"/>
  <c r="CE21529" i="1"/>
  <c r="CC21529" i="1"/>
  <c r="CN21528" i="1"/>
  <c r="CM21528" i="1"/>
  <c r="CL21528" i="1"/>
  <c r="CK21528" i="1"/>
  <c r="CJ21528" i="1"/>
  <c r="CG21528" i="1"/>
  <c r="CF21528" i="1"/>
  <c r="CE21528" i="1"/>
  <c r="CC21528" i="1"/>
  <c r="CN21527" i="1"/>
  <c r="CM21527" i="1"/>
  <c r="CL21527" i="1"/>
  <c r="CK21527" i="1"/>
  <c r="CJ21527" i="1"/>
  <c r="CG21527" i="1"/>
  <c r="CF21527" i="1"/>
  <c r="CE21527" i="1"/>
  <c r="CC21527" i="1"/>
  <c r="CN21526" i="1"/>
  <c r="CM21526" i="1"/>
  <c r="CL21526" i="1"/>
  <c r="CK21526" i="1"/>
  <c r="CJ21526" i="1"/>
  <c r="CG21526" i="1"/>
  <c r="CF21526" i="1"/>
  <c r="CE21526" i="1"/>
  <c r="CC21526" i="1"/>
  <c r="CN21525" i="1"/>
  <c r="CM21525" i="1"/>
  <c r="CL21525" i="1"/>
  <c r="CK21525" i="1"/>
  <c r="CJ21525" i="1"/>
  <c r="CG21525" i="1"/>
  <c r="CF21525" i="1"/>
  <c r="CE21525" i="1"/>
  <c r="CC21525" i="1"/>
  <c r="CN21524" i="1"/>
  <c r="CM21524" i="1"/>
  <c r="CL21524" i="1"/>
  <c r="CK21524" i="1"/>
  <c r="CJ21524" i="1"/>
  <c r="CG21524" i="1"/>
  <c r="CF21524" i="1"/>
  <c r="CE21524" i="1"/>
  <c r="CC21524" i="1"/>
  <c r="CN21523" i="1"/>
  <c r="CM21523" i="1"/>
  <c r="CL21523" i="1"/>
  <c r="CK21523" i="1"/>
  <c r="CJ21523" i="1"/>
  <c r="CG21523" i="1"/>
  <c r="CF21523" i="1"/>
  <c r="CE21523" i="1"/>
  <c r="CC21523" i="1"/>
  <c r="CN21522" i="1"/>
  <c r="CM21522" i="1"/>
  <c r="CL21522" i="1"/>
  <c r="CK21522" i="1"/>
  <c r="CJ21522" i="1"/>
  <c r="CG21522" i="1"/>
  <c r="CF21522" i="1"/>
  <c r="CE21522" i="1"/>
  <c r="CC21522" i="1"/>
  <c r="CN21521" i="1"/>
  <c r="CM21521" i="1"/>
  <c r="CL21521" i="1"/>
  <c r="CK21521" i="1"/>
  <c r="CJ21521" i="1"/>
  <c r="CG21521" i="1"/>
  <c r="CF21521" i="1"/>
  <c r="CE21521" i="1"/>
  <c r="CC21521" i="1"/>
  <c r="CN21520" i="1"/>
  <c r="CM21520" i="1"/>
  <c r="CL21520" i="1"/>
  <c r="CK21520" i="1"/>
  <c r="CJ21520" i="1"/>
  <c r="CG21520" i="1"/>
  <c r="CF21520" i="1"/>
  <c r="CE21520" i="1"/>
  <c r="CC21520" i="1"/>
  <c r="CN21519" i="1"/>
  <c r="CM21519" i="1"/>
  <c r="CL21519" i="1"/>
  <c r="CK21519" i="1"/>
  <c r="CJ21519" i="1"/>
  <c r="CG21519" i="1"/>
  <c r="CF21519" i="1"/>
  <c r="CE21519" i="1"/>
  <c r="CC21519" i="1"/>
  <c r="CN21518" i="1"/>
  <c r="CM21518" i="1"/>
  <c r="CL21518" i="1"/>
  <c r="CK21518" i="1"/>
  <c r="CJ21518" i="1"/>
  <c r="CG21518" i="1"/>
  <c r="CF21518" i="1"/>
  <c r="CE21518" i="1"/>
  <c r="CC21518" i="1"/>
  <c r="CN21517" i="1"/>
  <c r="CM21517" i="1"/>
  <c r="CL21517" i="1"/>
  <c r="CK21517" i="1"/>
  <c r="CJ21517" i="1"/>
  <c r="CG21517" i="1"/>
  <c r="CF21517" i="1"/>
  <c r="CE21517" i="1"/>
  <c r="CC21517" i="1"/>
  <c r="CN21516" i="1"/>
  <c r="CM21516" i="1"/>
  <c r="CL21516" i="1"/>
  <c r="CK21516" i="1"/>
  <c r="CJ21516" i="1"/>
  <c r="CG21516" i="1"/>
  <c r="CF21516" i="1"/>
  <c r="CE21516" i="1"/>
  <c r="CC21516" i="1"/>
  <c r="CN21515" i="1"/>
  <c r="CM21515" i="1"/>
  <c r="CL21515" i="1"/>
  <c r="CK21515" i="1"/>
  <c r="CJ21515" i="1"/>
  <c r="CG21515" i="1"/>
  <c r="CF21515" i="1"/>
  <c r="CE21515" i="1"/>
  <c r="CC21515" i="1"/>
  <c r="CN21514" i="1"/>
  <c r="CM21514" i="1"/>
  <c r="CL21514" i="1"/>
  <c r="CK21514" i="1"/>
  <c r="CJ21514" i="1"/>
  <c r="CG21514" i="1"/>
  <c r="CF21514" i="1"/>
  <c r="CE21514" i="1"/>
  <c r="CC21514" i="1"/>
  <c r="CN21513" i="1"/>
  <c r="CM21513" i="1"/>
  <c r="CL21513" i="1"/>
  <c r="CK21513" i="1"/>
  <c r="CJ21513" i="1"/>
  <c r="CG21513" i="1"/>
  <c r="CF21513" i="1"/>
  <c r="CE21513" i="1"/>
  <c r="CC21513" i="1"/>
  <c r="CN21512" i="1"/>
  <c r="CM21512" i="1"/>
  <c r="CL21512" i="1"/>
  <c r="CK21512" i="1"/>
  <c r="CJ21512" i="1"/>
  <c r="CG21512" i="1"/>
  <c r="CF21512" i="1"/>
  <c r="CE21512" i="1"/>
  <c r="CC21512" i="1"/>
  <c r="CN21511" i="1"/>
  <c r="CM21511" i="1"/>
  <c r="CL21511" i="1"/>
  <c r="CK21511" i="1"/>
  <c r="CJ21511" i="1"/>
  <c r="CG21511" i="1"/>
  <c r="CF21511" i="1"/>
  <c r="CE21511" i="1"/>
  <c r="CC21511" i="1"/>
  <c r="CN21510" i="1"/>
  <c r="CM21510" i="1"/>
  <c r="CL21510" i="1"/>
  <c r="CK21510" i="1"/>
  <c r="CJ21510" i="1"/>
  <c r="CG21510" i="1"/>
  <c r="CF21510" i="1"/>
  <c r="CE21510" i="1"/>
  <c r="CC21510" i="1"/>
  <c r="CN21509" i="1"/>
  <c r="CM21509" i="1"/>
  <c r="CL21509" i="1"/>
  <c r="CK21509" i="1"/>
  <c r="CJ21509" i="1"/>
  <c r="CG21509" i="1"/>
  <c r="CF21509" i="1"/>
  <c r="CE21509" i="1"/>
  <c r="CC21509" i="1"/>
  <c r="CN21508" i="1"/>
  <c r="CM21508" i="1"/>
  <c r="CL21508" i="1"/>
  <c r="CK21508" i="1"/>
  <c r="CJ21508" i="1"/>
  <c r="CG21508" i="1"/>
  <c r="CF21508" i="1"/>
  <c r="CE21508" i="1"/>
  <c r="CC21508" i="1"/>
  <c r="CN21507" i="1"/>
  <c r="CM21507" i="1"/>
  <c r="CL21507" i="1"/>
  <c r="CK21507" i="1"/>
  <c r="CJ21507" i="1"/>
  <c r="CG21507" i="1"/>
  <c r="CF21507" i="1"/>
  <c r="CE21507" i="1"/>
  <c r="CC21507" i="1"/>
  <c r="CN21100" i="1"/>
  <c r="CM21100" i="1"/>
  <c r="CL21100" i="1"/>
  <c r="CK21100" i="1"/>
  <c r="CJ21100" i="1"/>
  <c r="CG21100" i="1"/>
  <c r="CF21100" i="1"/>
  <c r="CE21100" i="1"/>
  <c r="CC21100" i="1"/>
  <c r="CD21100" i="1" s="1"/>
  <c r="CN21099" i="1"/>
  <c r="CM21099" i="1"/>
  <c r="CL21099" i="1"/>
  <c r="CK21099" i="1"/>
  <c r="CJ21099" i="1"/>
  <c r="CG21099" i="1"/>
  <c r="CF21099" i="1"/>
  <c r="CE21099" i="1"/>
  <c r="CC21099" i="1"/>
  <c r="CN21098" i="1"/>
  <c r="CM21098" i="1"/>
  <c r="CL21098" i="1"/>
  <c r="CK21098" i="1"/>
  <c r="CJ21098" i="1"/>
  <c r="CG21098" i="1"/>
  <c r="CF21098" i="1"/>
  <c r="CE21098" i="1"/>
  <c r="CC21098" i="1"/>
  <c r="CN21097" i="1"/>
  <c r="CM21097" i="1"/>
  <c r="CL21097" i="1"/>
  <c r="CK21097" i="1"/>
  <c r="CJ21097" i="1"/>
  <c r="CG21097" i="1"/>
  <c r="CF21097" i="1"/>
  <c r="CE21097" i="1"/>
  <c r="CC21097" i="1"/>
  <c r="CD21097" i="1" s="1"/>
  <c r="CN21096" i="1"/>
  <c r="CM21096" i="1"/>
  <c r="CL21096" i="1"/>
  <c r="CK21096" i="1"/>
  <c r="CJ21096" i="1"/>
  <c r="CG21096" i="1"/>
  <c r="CF21096" i="1"/>
  <c r="CE21096" i="1"/>
  <c r="CC21096" i="1"/>
  <c r="CD21096" i="1" s="1"/>
  <c r="CN21095" i="1"/>
  <c r="CM21095" i="1"/>
  <c r="CL21095" i="1"/>
  <c r="CK21095" i="1"/>
  <c r="CJ21095" i="1"/>
  <c r="CG21095" i="1"/>
  <c r="CF21095" i="1"/>
  <c r="CE21095" i="1"/>
  <c r="CC21095" i="1"/>
  <c r="CN21094" i="1"/>
  <c r="CM21094" i="1"/>
  <c r="CL21094" i="1"/>
  <c r="CK21094" i="1"/>
  <c r="CJ21094" i="1"/>
  <c r="CG21094" i="1"/>
  <c r="CF21094" i="1"/>
  <c r="CE21094" i="1"/>
  <c r="CC21094" i="1"/>
  <c r="CN21093" i="1"/>
  <c r="CM21093" i="1"/>
  <c r="CL21093" i="1"/>
  <c r="CK21093" i="1"/>
  <c r="CJ21093" i="1"/>
  <c r="CG21093" i="1"/>
  <c r="CF21093" i="1"/>
  <c r="CE21093" i="1"/>
  <c r="CC21093" i="1"/>
  <c r="CN21092" i="1"/>
  <c r="CM21092" i="1"/>
  <c r="CL21092" i="1"/>
  <c r="CK21092" i="1"/>
  <c r="CJ21092" i="1"/>
  <c r="CG21092" i="1"/>
  <c r="CF21092" i="1"/>
  <c r="CE21092" i="1"/>
  <c r="CC21092" i="1"/>
  <c r="CN21091" i="1"/>
  <c r="CM21091" i="1"/>
  <c r="CL21091" i="1"/>
  <c r="CK21091" i="1"/>
  <c r="CJ21091" i="1"/>
  <c r="CG21091" i="1"/>
  <c r="CF21091" i="1"/>
  <c r="CE21091" i="1"/>
  <c r="CC21091" i="1"/>
  <c r="CD21091" i="1" s="1"/>
  <c r="CN21090" i="1"/>
  <c r="CM21090" i="1"/>
  <c r="CL21090" i="1"/>
  <c r="CK21090" i="1"/>
  <c r="CJ21090" i="1"/>
  <c r="CG21090" i="1"/>
  <c r="CF21090" i="1"/>
  <c r="CE21090" i="1"/>
  <c r="CC21090" i="1"/>
  <c r="CD21090" i="1" s="1"/>
  <c r="CN21089" i="1"/>
  <c r="CM21089" i="1"/>
  <c r="CL21089" i="1"/>
  <c r="CK21089" i="1"/>
  <c r="CJ21089" i="1"/>
  <c r="CG21089" i="1"/>
  <c r="CF21089" i="1"/>
  <c r="CE21089" i="1"/>
  <c r="CC21089" i="1"/>
  <c r="CN21088" i="1"/>
  <c r="CM21088" i="1"/>
  <c r="CL21088" i="1"/>
  <c r="CK21088" i="1"/>
  <c r="CJ21088" i="1"/>
  <c r="CG21088" i="1"/>
  <c r="CF21088" i="1"/>
  <c r="CE21088" i="1"/>
  <c r="CC21088" i="1"/>
  <c r="CD21088" i="1" s="1"/>
  <c r="CN21087" i="1"/>
  <c r="CM21087" i="1"/>
  <c r="CL21087" i="1"/>
  <c r="CK21087" i="1"/>
  <c r="CJ21087" i="1"/>
  <c r="CG21087" i="1"/>
  <c r="CF21087" i="1"/>
  <c r="CE21087" i="1"/>
  <c r="CC21087" i="1"/>
  <c r="CN21086" i="1"/>
  <c r="CM21086" i="1"/>
  <c r="CL21086" i="1"/>
  <c r="CK21086" i="1"/>
  <c r="CJ21086" i="1"/>
  <c r="CG21086" i="1"/>
  <c r="CF21086" i="1"/>
  <c r="CE21086" i="1"/>
  <c r="CC21086" i="1"/>
  <c r="CD21086" i="1" s="1"/>
  <c r="CN21085" i="1"/>
  <c r="CM21085" i="1"/>
  <c r="CL21085" i="1"/>
  <c r="CK21085" i="1"/>
  <c r="CJ21085" i="1"/>
  <c r="CG21085" i="1"/>
  <c r="CF21085" i="1"/>
  <c r="CE21085" i="1"/>
  <c r="CC21085" i="1"/>
  <c r="CN21084" i="1"/>
  <c r="CM21084" i="1"/>
  <c r="CL21084" i="1"/>
  <c r="CK21084" i="1"/>
  <c r="CJ21084" i="1"/>
  <c r="CG21084" i="1"/>
  <c r="CF21084" i="1"/>
  <c r="CE21084" i="1"/>
  <c r="CC21084" i="1"/>
  <c r="CN21083" i="1"/>
  <c r="CM21083" i="1"/>
  <c r="CL21083" i="1"/>
  <c r="CK21083" i="1"/>
  <c r="CJ21083" i="1"/>
  <c r="CG21083" i="1"/>
  <c r="CF21083" i="1"/>
  <c r="CE21083" i="1"/>
  <c r="CC21083" i="1"/>
  <c r="CN21082" i="1"/>
  <c r="CM21082" i="1"/>
  <c r="CL21082" i="1"/>
  <c r="CK21082" i="1"/>
  <c r="CJ21082" i="1"/>
  <c r="CG21082" i="1"/>
  <c r="CF21082" i="1"/>
  <c r="CE21082" i="1"/>
  <c r="CC21082" i="1"/>
  <c r="CD21082" i="1" s="1"/>
  <c r="CN21081" i="1"/>
  <c r="CM21081" i="1"/>
  <c r="CL21081" i="1"/>
  <c r="CK21081" i="1"/>
  <c r="CJ21081" i="1"/>
  <c r="CG21081" i="1"/>
  <c r="CF21081" i="1"/>
  <c r="CE21081" i="1"/>
  <c r="CC21081" i="1"/>
  <c r="CD21081" i="1" s="1"/>
  <c r="CN21080" i="1"/>
  <c r="CM21080" i="1"/>
  <c r="CL21080" i="1"/>
  <c r="CK21080" i="1"/>
  <c r="CJ21080" i="1"/>
  <c r="CG21080" i="1"/>
  <c r="CF21080" i="1"/>
  <c r="CE21080" i="1"/>
  <c r="CC21080" i="1"/>
  <c r="CD21080" i="1" s="1"/>
  <c r="CN21079" i="1"/>
  <c r="CM21079" i="1"/>
  <c r="CL21079" i="1"/>
  <c r="CK21079" i="1"/>
  <c r="CJ21079" i="1"/>
  <c r="CG21079" i="1"/>
  <c r="CF21079" i="1"/>
  <c r="CE21079" i="1"/>
  <c r="CC21079" i="1"/>
  <c r="CD21079" i="1" s="1"/>
  <c r="CN21078" i="1"/>
  <c r="CM21078" i="1"/>
  <c r="CL21078" i="1"/>
  <c r="CK21078" i="1"/>
  <c r="CJ21078" i="1"/>
  <c r="CG21078" i="1"/>
  <c r="CF21078" i="1"/>
  <c r="CE21078" i="1"/>
  <c r="CC21078" i="1"/>
  <c r="CN21077" i="1"/>
  <c r="CM21077" i="1"/>
  <c r="CL21077" i="1"/>
  <c r="CK21077" i="1"/>
  <c r="CJ21077" i="1"/>
  <c r="CG21077" i="1"/>
  <c r="CF21077" i="1"/>
  <c r="CE21077" i="1"/>
  <c r="CC21077" i="1"/>
  <c r="CD21077" i="1" s="1"/>
  <c r="CN21076" i="1"/>
  <c r="CM21076" i="1"/>
  <c r="CL21076" i="1"/>
  <c r="CK21076" i="1"/>
  <c r="CJ21076" i="1"/>
  <c r="CG21076" i="1"/>
  <c r="CF21076" i="1"/>
  <c r="CE21076" i="1"/>
  <c r="CC21076" i="1"/>
  <c r="CN21075" i="1"/>
  <c r="CM21075" i="1"/>
  <c r="CL21075" i="1"/>
  <c r="CK21075" i="1"/>
  <c r="CJ21075" i="1"/>
  <c r="CG21075" i="1"/>
  <c r="CF21075" i="1"/>
  <c r="CE21075" i="1"/>
  <c r="CC21075" i="1"/>
  <c r="CD21075" i="1" s="1"/>
  <c r="CN21074" i="1"/>
  <c r="CM21074" i="1"/>
  <c r="CL21074" i="1"/>
  <c r="CK21074" i="1"/>
  <c r="CJ21074" i="1"/>
  <c r="CG21074" i="1"/>
  <c r="CF21074" i="1"/>
  <c r="CE21074" i="1"/>
  <c r="CC21074" i="1"/>
  <c r="CN21073" i="1"/>
  <c r="CM21073" i="1"/>
  <c r="CL21073" i="1"/>
  <c r="CK21073" i="1"/>
  <c r="CJ21073" i="1"/>
  <c r="CG21073" i="1"/>
  <c r="CF21073" i="1"/>
  <c r="CE21073" i="1"/>
  <c r="CC21073" i="1"/>
  <c r="CD21073" i="1" s="1"/>
  <c r="CN21072" i="1"/>
  <c r="CM21072" i="1"/>
  <c r="CL21072" i="1"/>
  <c r="CK21072" i="1"/>
  <c r="CJ21072" i="1"/>
  <c r="CG21072" i="1"/>
  <c r="CF21072" i="1"/>
  <c r="CE21072" i="1"/>
  <c r="CC21072" i="1"/>
  <c r="CN21071" i="1"/>
  <c r="CM21071" i="1"/>
  <c r="CL21071" i="1"/>
  <c r="CK21071" i="1"/>
  <c r="CJ21071" i="1"/>
  <c r="CG21071" i="1"/>
  <c r="CF21071" i="1"/>
  <c r="CE21071" i="1"/>
  <c r="CC21071" i="1"/>
  <c r="CD21071" i="1" s="1"/>
  <c r="CN21070" i="1"/>
  <c r="CM21070" i="1"/>
  <c r="CL21070" i="1"/>
  <c r="CK21070" i="1"/>
  <c r="CJ21070" i="1"/>
  <c r="CG21070" i="1"/>
  <c r="CF21070" i="1"/>
  <c r="CE21070" i="1"/>
  <c r="CC21070" i="1"/>
  <c r="CN21069" i="1"/>
  <c r="CM21069" i="1"/>
  <c r="CL21069" i="1"/>
  <c r="CK21069" i="1"/>
  <c r="CJ21069" i="1"/>
  <c r="CG21069" i="1"/>
  <c r="CF21069" i="1"/>
  <c r="CE21069" i="1"/>
  <c r="CC21069" i="1"/>
  <c r="CN21068" i="1"/>
  <c r="CM21068" i="1"/>
  <c r="CL21068" i="1"/>
  <c r="CK21068" i="1"/>
  <c r="CJ21068" i="1"/>
  <c r="CG21068" i="1"/>
  <c r="CF21068" i="1"/>
  <c r="CE21068" i="1"/>
  <c r="CC21068" i="1"/>
  <c r="CN21067" i="1"/>
  <c r="CM21067" i="1"/>
  <c r="CL21067" i="1"/>
  <c r="CK21067" i="1"/>
  <c r="CJ21067" i="1"/>
  <c r="CG21067" i="1"/>
  <c r="CF21067" i="1"/>
  <c r="CE21067" i="1"/>
  <c r="CC21067" i="1"/>
  <c r="CN21066" i="1"/>
  <c r="CM21066" i="1"/>
  <c r="CL21066" i="1"/>
  <c r="CK21066" i="1"/>
  <c r="CJ21066" i="1"/>
  <c r="CG21066" i="1"/>
  <c r="CF21066" i="1"/>
  <c r="CE21066" i="1"/>
  <c r="CC21066" i="1"/>
  <c r="CN21065" i="1"/>
  <c r="CM21065" i="1"/>
  <c r="CL21065" i="1"/>
  <c r="CK21065" i="1"/>
  <c r="CJ21065" i="1"/>
  <c r="CG21065" i="1"/>
  <c r="CF21065" i="1"/>
  <c r="CE21065" i="1"/>
  <c r="CC21065" i="1"/>
  <c r="CD21065" i="1" s="1"/>
  <c r="CN21064" i="1"/>
  <c r="CM21064" i="1"/>
  <c r="CL21064" i="1"/>
  <c r="CK21064" i="1"/>
  <c r="CJ21064" i="1"/>
  <c r="CG21064" i="1"/>
  <c r="CF21064" i="1"/>
  <c r="CE21064" i="1"/>
  <c r="CC21064" i="1"/>
  <c r="CN21063" i="1"/>
  <c r="CM21063" i="1"/>
  <c r="CL21063" i="1"/>
  <c r="CK21063" i="1"/>
  <c r="CJ21063" i="1"/>
  <c r="CG21063" i="1"/>
  <c r="CF21063" i="1"/>
  <c r="CE21063" i="1"/>
  <c r="CC21063" i="1"/>
  <c r="CN21062" i="1"/>
  <c r="CM21062" i="1"/>
  <c r="CL21062" i="1"/>
  <c r="CK21062" i="1"/>
  <c r="CJ21062" i="1"/>
  <c r="CG21062" i="1"/>
  <c r="CF21062" i="1"/>
  <c r="CE21062" i="1"/>
  <c r="CC21062" i="1"/>
  <c r="CD21062" i="1" s="1"/>
  <c r="CN21061" i="1"/>
  <c r="CM21061" i="1"/>
  <c r="CL21061" i="1"/>
  <c r="CK21061" i="1"/>
  <c r="CJ21061" i="1"/>
  <c r="CG21061" i="1"/>
  <c r="CF21061" i="1"/>
  <c r="CE21061" i="1"/>
  <c r="CC21061" i="1"/>
  <c r="CN21060" i="1"/>
  <c r="CM21060" i="1"/>
  <c r="CL21060" i="1"/>
  <c r="CK21060" i="1"/>
  <c r="CJ21060" i="1"/>
  <c r="CG21060" i="1"/>
  <c r="CF21060" i="1"/>
  <c r="CE21060" i="1"/>
  <c r="CC21060" i="1"/>
  <c r="CN21059" i="1"/>
  <c r="CM21059" i="1"/>
  <c r="CL21059" i="1"/>
  <c r="CK21059" i="1"/>
  <c r="CJ21059" i="1"/>
  <c r="CG21059" i="1"/>
  <c r="CF21059" i="1"/>
  <c r="CE21059" i="1"/>
  <c r="CC21059" i="1"/>
  <c r="CD21059" i="1" s="1"/>
  <c r="CN21058" i="1"/>
  <c r="CM21058" i="1"/>
  <c r="CL21058" i="1"/>
  <c r="CK21058" i="1"/>
  <c r="CJ21058" i="1"/>
  <c r="CG21058" i="1"/>
  <c r="CF21058" i="1"/>
  <c r="CE21058" i="1"/>
  <c r="CC21058" i="1"/>
  <c r="CN21057" i="1"/>
  <c r="CM21057" i="1"/>
  <c r="CL21057" i="1"/>
  <c r="CK21057" i="1"/>
  <c r="CJ21057" i="1"/>
  <c r="CG21057" i="1"/>
  <c r="CF21057" i="1"/>
  <c r="CE21057" i="1"/>
  <c r="CC21057" i="1"/>
  <c r="CN21056" i="1"/>
  <c r="CM21056" i="1"/>
  <c r="CL21056" i="1"/>
  <c r="CK21056" i="1"/>
  <c r="CJ21056" i="1"/>
  <c r="CG21056" i="1"/>
  <c r="CF21056" i="1"/>
  <c r="CE21056" i="1"/>
  <c r="CC21056" i="1"/>
  <c r="CD21056" i="1" s="1"/>
  <c r="CN21055" i="1"/>
  <c r="CM21055" i="1"/>
  <c r="CL21055" i="1"/>
  <c r="CK21055" i="1"/>
  <c r="CJ21055" i="1"/>
  <c r="CG21055" i="1"/>
  <c r="CF21055" i="1"/>
  <c r="CE21055" i="1"/>
  <c r="CC21055" i="1"/>
  <c r="CN21054" i="1"/>
  <c r="CM21054" i="1"/>
  <c r="CL21054" i="1"/>
  <c r="CK21054" i="1"/>
  <c r="CJ21054" i="1"/>
  <c r="CG21054" i="1"/>
  <c r="CF21054" i="1"/>
  <c r="CE21054" i="1"/>
  <c r="CC21054" i="1"/>
  <c r="CN21053" i="1"/>
  <c r="CM21053" i="1"/>
  <c r="CL21053" i="1"/>
  <c r="CK21053" i="1"/>
  <c r="CJ21053" i="1"/>
  <c r="CG21053" i="1"/>
  <c r="CF21053" i="1"/>
  <c r="CE21053" i="1"/>
  <c r="CC21053" i="1"/>
  <c r="CD21053" i="1" s="1"/>
  <c r="CN21052" i="1"/>
  <c r="CM21052" i="1"/>
  <c r="CL21052" i="1"/>
  <c r="CK21052" i="1"/>
  <c r="CJ21052" i="1"/>
  <c r="CG21052" i="1"/>
  <c r="CF21052" i="1"/>
  <c r="CE21052" i="1"/>
  <c r="CC21052" i="1"/>
  <c r="CN21051" i="1"/>
  <c r="CM21051" i="1"/>
  <c r="CL21051" i="1"/>
  <c r="CK21051" i="1"/>
  <c r="CJ21051" i="1"/>
  <c r="CG21051" i="1"/>
  <c r="CF21051" i="1"/>
  <c r="CE21051" i="1"/>
  <c r="CC21051" i="1"/>
  <c r="CN21050" i="1"/>
  <c r="CM21050" i="1"/>
  <c r="CL21050" i="1"/>
  <c r="CK21050" i="1"/>
  <c r="CJ21050" i="1"/>
  <c r="CG21050" i="1"/>
  <c r="CF21050" i="1"/>
  <c r="CE21050" i="1"/>
  <c r="CC21050" i="1"/>
  <c r="CD21050" i="1" s="1"/>
  <c r="CN21049" i="1"/>
  <c r="CM21049" i="1"/>
  <c r="CL21049" i="1"/>
  <c r="CK21049" i="1"/>
  <c r="CJ21049" i="1"/>
  <c r="CG21049" i="1"/>
  <c r="CF21049" i="1"/>
  <c r="CE21049" i="1"/>
  <c r="CC21049" i="1"/>
  <c r="CN21048" i="1"/>
  <c r="CM21048" i="1"/>
  <c r="CL21048" i="1"/>
  <c r="CK21048" i="1"/>
  <c r="CJ21048" i="1"/>
  <c r="CG21048" i="1"/>
  <c r="CF21048" i="1"/>
  <c r="CE21048" i="1"/>
  <c r="CC21048" i="1"/>
  <c r="CN21047" i="1"/>
  <c r="CM21047" i="1"/>
  <c r="CL21047" i="1"/>
  <c r="CK21047" i="1"/>
  <c r="CJ21047" i="1"/>
  <c r="CG21047" i="1"/>
  <c r="CF21047" i="1"/>
  <c r="CE21047" i="1"/>
  <c r="CC21047" i="1"/>
  <c r="CN21046" i="1"/>
  <c r="CM21046" i="1"/>
  <c r="CL21046" i="1"/>
  <c r="CK21046" i="1"/>
  <c r="CJ21046" i="1"/>
  <c r="CG21046" i="1"/>
  <c r="CF21046" i="1"/>
  <c r="CE21046" i="1"/>
  <c r="CC21046" i="1"/>
  <c r="CN21045" i="1"/>
  <c r="CM21045" i="1"/>
  <c r="CL21045" i="1"/>
  <c r="CK21045" i="1"/>
  <c r="CJ21045" i="1"/>
  <c r="CG21045" i="1"/>
  <c r="CF21045" i="1"/>
  <c r="CE21045" i="1"/>
  <c r="CC21045" i="1"/>
  <c r="CN21044" i="1"/>
  <c r="CM21044" i="1"/>
  <c r="CL21044" i="1"/>
  <c r="CK21044" i="1"/>
  <c r="CJ21044" i="1"/>
  <c r="CG21044" i="1"/>
  <c r="CF21044" i="1"/>
  <c r="CE21044" i="1"/>
  <c r="CC21044" i="1"/>
  <c r="CD21044" i="1" s="1"/>
  <c r="CN21043" i="1"/>
  <c r="CM21043" i="1"/>
  <c r="CL21043" i="1"/>
  <c r="CK21043" i="1"/>
  <c r="CJ21043" i="1"/>
  <c r="CG21043" i="1"/>
  <c r="CF21043" i="1"/>
  <c r="CE21043" i="1"/>
  <c r="CC21043" i="1"/>
  <c r="CN21042" i="1"/>
  <c r="CM21042" i="1"/>
  <c r="CL21042" i="1"/>
  <c r="CK21042" i="1"/>
  <c r="CJ21042" i="1"/>
  <c r="CG21042" i="1"/>
  <c r="CF21042" i="1"/>
  <c r="CE21042" i="1"/>
  <c r="CC21042" i="1"/>
  <c r="CN21041" i="1"/>
  <c r="CM21041" i="1"/>
  <c r="CL21041" i="1"/>
  <c r="CK21041" i="1"/>
  <c r="CJ21041" i="1"/>
  <c r="CG21041" i="1"/>
  <c r="CF21041" i="1"/>
  <c r="CE21041" i="1"/>
  <c r="CC21041" i="1"/>
  <c r="CN21040" i="1"/>
  <c r="CM21040" i="1"/>
  <c r="CL21040" i="1"/>
  <c r="CK21040" i="1"/>
  <c r="CJ21040" i="1"/>
  <c r="CG21040" i="1"/>
  <c r="CF21040" i="1"/>
  <c r="CE21040" i="1"/>
  <c r="CC21040" i="1"/>
  <c r="CN21039" i="1"/>
  <c r="CM21039" i="1"/>
  <c r="CL21039" i="1"/>
  <c r="CK21039" i="1"/>
  <c r="CJ21039" i="1"/>
  <c r="CG21039" i="1"/>
  <c r="CF21039" i="1"/>
  <c r="CE21039" i="1"/>
  <c r="CC21039" i="1"/>
  <c r="CN21038" i="1"/>
  <c r="CM21038" i="1"/>
  <c r="CL21038" i="1"/>
  <c r="CK21038" i="1"/>
  <c r="CJ21038" i="1"/>
  <c r="CG21038" i="1"/>
  <c r="CF21038" i="1"/>
  <c r="CE21038" i="1"/>
  <c r="CC21038" i="1"/>
  <c r="CN21037" i="1"/>
  <c r="CM21037" i="1"/>
  <c r="CL21037" i="1"/>
  <c r="CK21037" i="1"/>
  <c r="CJ21037" i="1"/>
  <c r="CG21037" i="1"/>
  <c r="CF21037" i="1"/>
  <c r="CE21037" i="1"/>
  <c r="CC21037" i="1"/>
  <c r="CN21036" i="1"/>
  <c r="CM21036" i="1"/>
  <c r="CL21036" i="1"/>
  <c r="CK21036" i="1"/>
  <c r="CJ21036" i="1"/>
  <c r="CG21036" i="1"/>
  <c r="CF21036" i="1"/>
  <c r="CE21036" i="1"/>
  <c r="CC21036" i="1"/>
  <c r="CD21036" i="1" s="1"/>
  <c r="CN21035" i="1"/>
  <c r="CM21035" i="1"/>
  <c r="CL21035" i="1"/>
  <c r="CK21035" i="1"/>
  <c r="CJ21035" i="1"/>
  <c r="CG21035" i="1"/>
  <c r="CF21035" i="1"/>
  <c r="CE21035" i="1"/>
  <c r="CC21035" i="1"/>
  <c r="CN21034" i="1"/>
  <c r="CM21034" i="1"/>
  <c r="CL21034" i="1"/>
  <c r="CK21034" i="1"/>
  <c r="CJ21034" i="1"/>
  <c r="CG21034" i="1"/>
  <c r="CF21034" i="1"/>
  <c r="CE21034" i="1"/>
  <c r="CC21034" i="1"/>
  <c r="CD21034" i="1" s="1"/>
  <c r="CN21033" i="1"/>
  <c r="CM21033" i="1"/>
  <c r="CL21033" i="1"/>
  <c r="CK21033" i="1"/>
  <c r="CJ21033" i="1"/>
  <c r="CG21033" i="1"/>
  <c r="CF21033" i="1"/>
  <c r="CE21033" i="1"/>
  <c r="CC21033" i="1"/>
  <c r="CN21032" i="1"/>
  <c r="CM21032" i="1"/>
  <c r="CL21032" i="1"/>
  <c r="CK21032" i="1"/>
  <c r="CJ21032" i="1"/>
  <c r="CG21032" i="1"/>
  <c r="CF21032" i="1"/>
  <c r="CE21032" i="1"/>
  <c r="CC21032" i="1"/>
  <c r="CN21031" i="1"/>
  <c r="CM21031" i="1"/>
  <c r="CL21031" i="1"/>
  <c r="CK21031" i="1"/>
  <c r="CJ21031" i="1"/>
  <c r="CG21031" i="1"/>
  <c r="CF21031" i="1"/>
  <c r="CE21031" i="1"/>
  <c r="CC21031" i="1"/>
  <c r="CN21030" i="1"/>
  <c r="CM21030" i="1"/>
  <c r="CL21030" i="1"/>
  <c r="CK21030" i="1"/>
  <c r="CJ21030" i="1"/>
  <c r="CG21030" i="1"/>
  <c r="CF21030" i="1"/>
  <c r="CE21030" i="1"/>
  <c r="CC21030" i="1"/>
  <c r="CN21029" i="1"/>
  <c r="CM21029" i="1"/>
  <c r="CL21029" i="1"/>
  <c r="CK21029" i="1"/>
  <c r="CJ21029" i="1"/>
  <c r="CG21029" i="1"/>
  <c r="CF21029" i="1"/>
  <c r="CE21029" i="1"/>
  <c r="CC21029" i="1"/>
  <c r="CN21028" i="1"/>
  <c r="CM21028" i="1"/>
  <c r="CL21028" i="1"/>
  <c r="CK21028" i="1"/>
  <c r="CJ21028" i="1"/>
  <c r="CG21028" i="1"/>
  <c r="CF21028" i="1"/>
  <c r="CE21028" i="1"/>
  <c r="CC21028" i="1"/>
  <c r="CD21028" i="1" s="1"/>
  <c r="CN21027" i="1"/>
  <c r="CM21027" i="1"/>
  <c r="CL21027" i="1"/>
  <c r="CK21027" i="1"/>
  <c r="CJ21027" i="1"/>
  <c r="CG21027" i="1"/>
  <c r="CF21027" i="1"/>
  <c r="CE21027" i="1"/>
  <c r="CC21027" i="1"/>
  <c r="CD21027" i="1" s="1"/>
  <c r="CN21026" i="1"/>
  <c r="CM21026" i="1"/>
  <c r="CL21026" i="1"/>
  <c r="CK21026" i="1"/>
  <c r="CJ21026" i="1"/>
  <c r="CG21026" i="1"/>
  <c r="CF21026" i="1"/>
  <c r="CE21026" i="1"/>
  <c r="CC21026" i="1"/>
  <c r="CN21025" i="1"/>
  <c r="CM21025" i="1"/>
  <c r="CL21025" i="1"/>
  <c r="CK21025" i="1"/>
  <c r="CJ21025" i="1"/>
  <c r="CG21025" i="1"/>
  <c r="CF21025" i="1"/>
  <c r="CE21025" i="1"/>
  <c r="CC21025" i="1"/>
  <c r="CN21024" i="1"/>
  <c r="CM21024" i="1"/>
  <c r="CL21024" i="1"/>
  <c r="CK21024" i="1"/>
  <c r="CJ21024" i="1"/>
  <c r="CG21024" i="1"/>
  <c r="CF21024" i="1"/>
  <c r="CE21024" i="1"/>
  <c r="CC21024" i="1"/>
  <c r="CD21024" i="1" s="1"/>
  <c r="CN21023" i="1"/>
  <c r="CM21023" i="1"/>
  <c r="CL21023" i="1"/>
  <c r="CK21023" i="1"/>
  <c r="CJ21023" i="1"/>
  <c r="CG21023" i="1"/>
  <c r="CF21023" i="1"/>
  <c r="CE21023" i="1"/>
  <c r="CC21023" i="1"/>
  <c r="CN21022" i="1"/>
  <c r="CM21022" i="1"/>
  <c r="CL21022" i="1"/>
  <c r="CK21022" i="1"/>
  <c r="CJ21022" i="1"/>
  <c r="CG21022" i="1"/>
  <c r="CF21022" i="1"/>
  <c r="CE21022" i="1"/>
  <c r="CC21022" i="1"/>
  <c r="CD21022" i="1" s="1"/>
  <c r="CN21021" i="1"/>
  <c r="CM21021" i="1"/>
  <c r="CL21021" i="1"/>
  <c r="CK21021" i="1"/>
  <c r="CJ21021" i="1"/>
  <c r="CG21021" i="1"/>
  <c r="CF21021" i="1"/>
  <c r="CE21021" i="1"/>
  <c r="CC21021" i="1"/>
  <c r="CN21020" i="1"/>
  <c r="CM21020" i="1"/>
  <c r="CL21020" i="1"/>
  <c r="CK21020" i="1"/>
  <c r="CJ21020" i="1"/>
  <c r="CG21020" i="1"/>
  <c r="CF21020" i="1"/>
  <c r="CE21020" i="1"/>
  <c r="CC21020" i="1"/>
  <c r="CN21019" i="1"/>
  <c r="CM21019" i="1"/>
  <c r="CL21019" i="1"/>
  <c r="CK21019" i="1"/>
  <c r="CJ21019" i="1"/>
  <c r="CG21019" i="1"/>
  <c r="CF21019" i="1"/>
  <c r="CE21019" i="1"/>
  <c r="CC21019" i="1"/>
  <c r="CD21019" i="1" s="1"/>
  <c r="CN21018" i="1"/>
  <c r="CM21018" i="1"/>
  <c r="CL21018" i="1"/>
  <c r="CK21018" i="1"/>
  <c r="CJ21018" i="1"/>
  <c r="CG21018" i="1"/>
  <c r="CF21018" i="1"/>
  <c r="CE21018" i="1"/>
  <c r="CC21018" i="1"/>
  <c r="CD21018" i="1" s="1"/>
  <c r="CN21017" i="1"/>
  <c r="CM21017" i="1"/>
  <c r="CL21017" i="1"/>
  <c r="CK21017" i="1"/>
  <c r="CJ21017" i="1"/>
  <c r="CG21017" i="1"/>
  <c r="CF21017" i="1"/>
  <c r="CE21017" i="1"/>
  <c r="CC21017" i="1"/>
  <c r="CD21017" i="1" s="1"/>
  <c r="CN21016" i="1"/>
  <c r="CM21016" i="1"/>
  <c r="CL21016" i="1"/>
  <c r="CK21016" i="1"/>
  <c r="CJ21016" i="1"/>
  <c r="CG21016" i="1"/>
  <c r="CF21016" i="1"/>
  <c r="CE21016" i="1"/>
  <c r="CC21016" i="1"/>
  <c r="CN21015" i="1"/>
  <c r="CM21015" i="1"/>
  <c r="CL21015" i="1"/>
  <c r="CK21015" i="1"/>
  <c r="CJ21015" i="1"/>
  <c r="CG21015" i="1"/>
  <c r="CF21015" i="1"/>
  <c r="CE21015" i="1"/>
  <c r="CC21015" i="1"/>
  <c r="CN21014" i="1"/>
  <c r="CM21014" i="1"/>
  <c r="CL21014" i="1"/>
  <c r="CK21014" i="1"/>
  <c r="CJ21014" i="1"/>
  <c r="CG21014" i="1"/>
  <c r="CF21014" i="1"/>
  <c r="CE21014" i="1"/>
  <c r="CC21014" i="1"/>
  <c r="CD21014" i="1" s="1"/>
  <c r="CN21013" i="1"/>
  <c r="CM21013" i="1"/>
  <c r="CL21013" i="1"/>
  <c r="CK21013" i="1"/>
  <c r="CJ21013" i="1"/>
  <c r="CG21013" i="1"/>
  <c r="CF21013" i="1"/>
  <c r="CE21013" i="1"/>
  <c r="CC21013" i="1"/>
  <c r="CN21012" i="1"/>
  <c r="CM21012" i="1"/>
  <c r="CL21012" i="1"/>
  <c r="CK21012" i="1"/>
  <c r="CJ21012" i="1"/>
  <c r="CG21012" i="1"/>
  <c r="CF21012" i="1"/>
  <c r="CE21012" i="1"/>
  <c r="CC21012" i="1"/>
  <c r="CN21011" i="1"/>
  <c r="CM21011" i="1"/>
  <c r="CL21011" i="1"/>
  <c r="CK21011" i="1"/>
  <c r="CJ21011" i="1"/>
  <c r="CG21011" i="1"/>
  <c r="CF21011" i="1"/>
  <c r="CE21011" i="1"/>
  <c r="CC21011" i="1"/>
  <c r="CN21010" i="1"/>
  <c r="CM21010" i="1"/>
  <c r="CL21010" i="1"/>
  <c r="CK21010" i="1"/>
  <c r="CJ21010" i="1"/>
  <c r="CG21010" i="1"/>
  <c r="CF21010" i="1"/>
  <c r="CE21010" i="1"/>
  <c r="CC21010" i="1"/>
  <c r="CN21009" i="1"/>
  <c r="CM21009" i="1"/>
  <c r="CL21009" i="1"/>
  <c r="CK21009" i="1"/>
  <c r="CJ21009" i="1"/>
  <c r="CG21009" i="1"/>
  <c r="CF21009" i="1"/>
  <c r="CE21009" i="1"/>
  <c r="CC21009" i="1"/>
  <c r="CN21008" i="1"/>
  <c r="CM21008" i="1"/>
  <c r="CL21008" i="1"/>
  <c r="CK21008" i="1"/>
  <c r="CJ21008" i="1"/>
  <c r="CG21008" i="1"/>
  <c r="CF21008" i="1"/>
  <c r="CE21008" i="1"/>
  <c r="CC21008" i="1"/>
  <c r="CN21007" i="1"/>
  <c r="CM21007" i="1"/>
  <c r="CL21007" i="1"/>
  <c r="CK21007" i="1"/>
  <c r="CJ21007" i="1"/>
  <c r="CG21007" i="1"/>
  <c r="CF21007" i="1"/>
  <c r="CE21007" i="1"/>
  <c r="CC21007" i="1"/>
  <c r="CN20100" i="1"/>
  <c r="CM20100" i="1"/>
  <c r="CL20100" i="1"/>
  <c r="CK20100" i="1"/>
  <c r="CJ20100" i="1"/>
  <c r="CG20100" i="1"/>
  <c r="CF20100" i="1"/>
  <c r="CE20100" i="1"/>
  <c r="CC20100" i="1"/>
  <c r="CN20099" i="1"/>
  <c r="CM20099" i="1"/>
  <c r="CL20099" i="1"/>
  <c r="CK20099" i="1"/>
  <c r="CJ20099" i="1"/>
  <c r="CG20099" i="1"/>
  <c r="CF20099" i="1"/>
  <c r="CE20099" i="1"/>
  <c r="CC20099" i="1"/>
  <c r="CN20098" i="1"/>
  <c r="CM20098" i="1"/>
  <c r="CL20098" i="1"/>
  <c r="CK20098" i="1"/>
  <c r="CJ20098" i="1"/>
  <c r="CG20098" i="1"/>
  <c r="CF20098" i="1"/>
  <c r="CE20098" i="1"/>
  <c r="CC20098" i="1"/>
  <c r="CN20097" i="1"/>
  <c r="CM20097" i="1"/>
  <c r="CL20097" i="1"/>
  <c r="CK20097" i="1"/>
  <c r="CJ20097" i="1"/>
  <c r="CG20097" i="1"/>
  <c r="CF20097" i="1"/>
  <c r="CE20097" i="1"/>
  <c r="CC20097" i="1"/>
  <c r="CN20096" i="1"/>
  <c r="CM20096" i="1"/>
  <c r="CL20096" i="1"/>
  <c r="CK20096" i="1"/>
  <c r="CJ20096" i="1"/>
  <c r="CG20096" i="1"/>
  <c r="CF20096" i="1"/>
  <c r="CE20096" i="1"/>
  <c r="CC20096" i="1"/>
  <c r="CN20095" i="1"/>
  <c r="CM20095" i="1"/>
  <c r="CL20095" i="1"/>
  <c r="CK20095" i="1"/>
  <c r="CJ20095" i="1"/>
  <c r="CG20095" i="1"/>
  <c r="CF20095" i="1"/>
  <c r="CE20095" i="1"/>
  <c r="CC20095" i="1"/>
  <c r="CN20094" i="1"/>
  <c r="CM20094" i="1"/>
  <c r="CL20094" i="1"/>
  <c r="CK20094" i="1"/>
  <c r="CJ20094" i="1"/>
  <c r="CG20094" i="1"/>
  <c r="CF20094" i="1"/>
  <c r="CE20094" i="1"/>
  <c r="CC20094" i="1"/>
  <c r="CN20093" i="1"/>
  <c r="CM20093" i="1"/>
  <c r="CL20093" i="1"/>
  <c r="CK20093" i="1"/>
  <c r="CJ20093" i="1"/>
  <c r="CG20093" i="1"/>
  <c r="CF20093" i="1"/>
  <c r="CE20093" i="1"/>
  <c r="CC20093" i="1"/>
  <c r="CN20092" i="1"/>
  <c r="CM20092" i="1"/>
  <c r="CL20092" i="1"/>
  <c r="CK20092" i="1"/>
  <c r="CJ20092" i="1"/>
  <c r="CG20092" i="1"/>
  <c r="CF20092" i="1"/>
  <c r="CE20092" i="1"/>
  <c r="CC20092" i="1"/>
  <c r="CD20092" i="1" s="1"/>
  <c r="CN20091" i="1"/>
  <c r="CM20091" i="1"/>
  <c r="CL20091" i="1"/>
  <c r="CK20091" i="1"/>
  <c r="CJ20091" i="1"/>
  <c r="CG20091" i="1"/>
  <c r="CF20091" i="1"/>
  <c r="CE20091" i="1"/>
  <c r="CC20091" i="1"/>
  <c r="CN20090" i="1"/>
  <c r="CM20090" i="1"/>
  <c r="CL20090" i="1"/>
  <c r="CK20090" i="1"/>
  <c r="CJ20090" i="1"/>
  <c r="CG20090" i="1"/>
  <c r="CF20090" i="1"/>
  <c r="CE20090" i="1"/>
  <c r="CC20090" i="1"/>
  <c r="CN20089" i="1"/>
  <c r="CM20089" i="1"/>
  <c r="CL20089" i="1"/>
  <c r="CK20089" i="1"/>
  <c r="CJ20089" i="1"/>
  <c r="CG20089" i="1"/>
  <c r="CF20089" i="1"/>
  <c r="CE20089" i="1"/>
  <c r="CC20089" i="1"/>
  <c r="CD20089" i="1" s="1"/>
  <c r="CN20088" i="1"/>
  <c r="CM20088" i="1"/>
  <c r="CL20088" i="1"/>
  <c r="CK20088" i="1"/>
  <c r="CJ20088" i="1"/>
  <c r="CG20088" i="1"/>
  <c r="CF20088" i="1"/>
  <c r="CE20088" i="1"/>
  <c r="CC20088" i="1"/>
  <c r="CN20087" i="1"/>
  <c r="CM20087" i="1"/>
  <c r="CL20087" i="1"/>
  <c r="CK20087" i="1"/>
  <c r="CJ20087" i="1"/>
  <c r="CG20087" i="1"/>
  <c r="CF20087" i="1"/>
  <c r="CE20087" i="1"/>
  <c r="CC20087" i="1"/>
  <c r="CN20086" i="1"/>
  <c r="CM20086" i="1"/>
  <c r="CL20086" i="1"/>
  <c r="CK20086" i="1"/>
  <c r="CJ20086" i="1"/>
  <c r="CG20086" i="1"/>
  <c r="CF20086" i="1"/>
  <c r="CE20086" i="1"/>
  <c r="CC20086" i="1"/>
  <c r="CN20085" i="1"/>
  <c r="CM20085" i="1"/>
  <c r="CL20085" i="1"/>
  <c r="CK20085" i="1"/>
  <c r="CJ20085" i="1"/>
  <c r="CG20085" i="1"/>
  <c r="CF20085" i="1"/>
  <c r="CE20085" i="1"/>
  <c r="CC20085" i="1"/>
  <c r="CN20084" i="1"/>
  <c r="CM20084" i="1"/>
  <c r="CL20084" i="1"/>
  <c r="CK20084" i="1"/>
  <c r="CJ20084" i="1"/>
  <c r="CG20084" i="1"/>
  <c r="CF20084" i="1"/>
  <c r="CE20084" i="1"/>
  <c r="CC20084" i="1"/>
  <c r="CN20083" i="1"/>
  <c r="CM20083" i="1"/>
  <c r="CL20083" i="1"/>
  <c r="CK20083" i="1"/>
  <c r="CJ20083" i="1"/>
  <c r="CG20083" i="1"/>
  <c r="CF20083" i="1"/>
  <c r="CE20083" i="1"/>
  <c r="CC20083" i="1"/>
  <c r="CD20083" i="1" s="1"/>
  <c r="CN20082" i="1"/>
  <c r="CM20082" i="1"/>
  <c r="CL20082" i="1"/>
  <c r="CK20082" i="1"/>
  <c r="CJ20082" i="1"/>
  <c r="CG20082" i="1"/>
  <c r="CF20082" i="1"/>
  <c r="CE20082" i="1"/>
  <c r="CC20082" i="1"/>
  <c r="CN20081" i="1"/>
  <c r="CM20081" i="1"/>
  <c r="CL20081" i="1"/>
  <c r="CK20081" i="1"/>
  <c r="CJ20081" i="1"/>
  <c r="CG20081" i="1"/>
  <c r="CF20081" i="1"/>
  <c r="CE20081" i="1"/>
  <c r="CC20081" i="1"/>
  <c r="CN20080" i="1"/>
  <c r="CM20080" i="1"/>
  <c r="CL20080" i="1"/>
  <c r="CK20080" i="1"/>
  <c r="CJ20080" i="1"/>
  <c r="CG20080" i="1"/>
  <c r="CF20080" i="1"/>
  <c r="CE20080" i="1"/>
  <c r="CC20080" i="1"/>
  <c r="CN20079" i="1"/>
  <c r="CM20079" i="1"/>
  <c r="CL20079" i="1"/>
  <c r="CK20079" i="1"/>
  <c r="CJ20079" i="1"/>
  <c r="CG20079" i="1"/>
  <c r="CF20079" i="1"/>
  <c r="CE20079" i="1"/>
  <c r="CC20079" i="1"/>
  <c r="CD20079" i="1" s="1"/>
  <c r="CN20078" i="1"/>
  <c r="CM20078" i="1"/>
  <c r="CL20078" i="1"/>
  <c r="CK20078" i="1"/>
  <c r="CJ20078" i="1"/>
  <c r="CG20078" i="1"/>
  <c r="CF20078" i="1"/>
  <c r="CE20078" i="1"/>
  <c r="CC20078" i="1"/>
  <c r="CN20077" i="1"/>
  <c r="CM20077" i="1"/>
  <c r="CL20077" i="1"/>
  <c r="CK20077" i="1"/>
  <c r="CJ20077" i="1"/>
  <c r="CG20077" i="1"/>
  <c r="CF20077" i="1"/>
  <c r="CE20077" i="1"/>
  <c r="CC20077" i="1"/>
  <c r="CD20077" i="1" s="1"/>
  <c r="CN20076" i="1"/>
  <c r="CM20076" i="1"/>
  <c r="CL20076" i="1"/>
  <c r="CK20076" i="1"/>
  <c r="CJ20076" i="1"/>
  <c r="CG20076" i="1"/>
  <c r="CF20076" i="1"/>
  <c r="CE20076" i="1"/>
  <c r="CC20076" i="1"/>
  <c r="CN20075" i="1"/>
  <c r="CM20075" i="1"/>
  <c r="CL20075" i="1"/>
  <c r="CK20075" i="1"/>
  <c r="CJ20075" i="1"/>
  <c r="CG20075" i="1"/>
  <c r="CF20075" i="1"/>
  <c r="CE20075" i="1"/>
  <c r="CC20075" i="1"/>
  <c r="CD20075" i="1" s="1"/>
  <c r="CN20074" i="1"/>
  <c r="CM20074" i="1"/>
  <c r="CL20074" i="1"/>
  <c r="CK20074" i="1"/>
  <c r="CJ20074" i="1"/>
  <c r="CG20074" i="1"/>
  <c r="CF20074" i="1"/>
  <c r="CE20074" i="1"/>
  <c r="CC20074" i="1"/>
  <c r="CN20073" i="1"/>
  <c r="CM20073" i="1"/>
  <c r="CL20073" i="1"/>
  <c r="CK20073" i="1"/>
  <c r="CJ20073" i="1"/>
  <c r="CG20073" i="1"/>
  <c r="CF20073" i="1"/>
  <c r="CE20073" i="1"/>
  <c r="CC20073" i="1"/>
  <c r="CN20072" i="1"/>
  <c r="CM20072" i="1"/>
  <c r="CL20072" i="1"/>
  <c r="CK20072" i="1"/>
  <c r="CJ20072" i="1"/>
  <c r="CG20072" i="1"/>
  <c r="CF20072" i="1"/>
  <c r="CE20072" i="1"/>
  <c r="CC20072" i="1"/>
  <c r="CD20072" i="1" s="1"/>
  <c r="CN20071" i="1"/>
  <c r="CM20071" i="1"/>
  <c r="CL20071" i="1"/>
  <c r="CK20071" i="1"/>
  <c r="CJ20071" i="1"/>
  <c r="CG20071" i="1"/>
  <c r="CF20071" i="1"/>
  <c r="CE20071" i="1"/>
  <c r="CC20071" i="1"/>
  <c r="CD20071" i="1" s="1"/>
  <c r="CN20070" i="1"/>
  <c r="CM20070" i="1"/>
  <c r="CL20070" i="1"/>
  <c r="CK20070" i="1"/>
  <c r="CJ20070" i="1"/>
  <c r="CG20070" i="1"/>
  <c r="CF20070" i="1"/>
  <c r="CE20070" i="1"/>
  <c r="CC20070" i="1"/>
  <c r="CN20069" i="1"/>
  <c r="CM20069" i="1"/>
  <c r="CL20069" i="1"/>
  <c r="CK20069" i="1"/>
  <c r="CJ20069" i="1"/>
  <c r="CG20069" i="1"/>
  <c r="CF20069" i="1"/>
  <c r="CE20069" i="1"/>
  <c r="CC20069" i="1"/>
  <c r="CD20069" i="1" s="1"/>
  <c r="CN20068" i="1"/>
  <c r="CM20068" i="1"/>
  <c r="CL20068" i="1"/>
  <c r="CK20068" i="1"/>
  <c r="CJ20068" i="1"/>
  <c r="CG20068" i="1"/>
  <c r="CF20068" i="1"/>
  <c r="CE20068" i="1"/>
  <c r="CC20068" i="1"/>
  <c r="CN20067" i="1"/>
  <c r="CM20067" i="1"/>
  <c r="CL20067" i="1"/>
  <c r="CK20067" i="1"/>
  <c r="CJ20067" i="1"/>
  <c r="CG20067" i="1"/>
  <c r="CF20067" i="1"/>
  <c r="CE20067" i="1"/>
  <c r="CC20067" i="1"/>
  <c r="CD20067" i="1" s="1"/>
  <c r="CN20066" i="1"/>
  <c r="CM20066" i="1"/>
  <c r="CL20066" i="1"/>
  <c r="CK20066" i="1"/>
  <c r="CJ20066" i="1"/>
  <c r="CG20066" i="1"/>
  <c r="CF20066" i="1"/>
  <c r="CE20066" i="1"/>
  <c r="CC20066" i="1"/>
  <c r="CD20066" i="1" s="1"/>
  <c r="CN20065" i="1"/>
  <c r="CM20065" i="1"/>
  <c r="CL20065" i="1"/>
  <c r="CK20065" i="1"/>
  <c r="CJ20065" i="1"/>
  <c r="CG20065" i="1"/>
  <c r="CF20065" i="1"/>
  <c r="CE20065" i="1"/>
  <c r="CC20065" i="1"/>
  <c r="CN20064" i="1"/>
  <c r="CM20064" i="1"/>
  <c r="CL20064" i="1"/>
  <c r="CK20064" i="1"/>
  <c r="CJ20064" i="1"/>
  <c r="CG20064" i="1"/>
  <c r="CF20064" i="1"/>
  <c r="CE20064" i="1"/>
  <c r="CC20064" i="1"/>
  <c r="CN20063" i="1"/>
  <c r="CM20063" i="1"/>
  <c r="CL20063" i="1"/>
  <c r="CK20063" i="1"/>
  <c r="CJ20063" i="1"/>
  <c r="CG20063" i="1"/>
  <c r="CF20063" i="1"/>
  <c r="CE20063" i="1"/>
  <c r="CC20063" i="1"/>
  <c r="CD20063" i="1" s="1"/>
  <c r="CN20062" i="1"/>
  <c r="CM20062" i="1"/>
  <c r="CL20062" i="1"/>
  <c r="CK20062" i="1"/>
  <c r="CJ20062" i="1"/>
  <c r="CG20062" i="1"/>
  <c r="CF20062" i="1"/>
  <c r="CE20062" i="1"/>
  <c r="CC20062" i="1"/>
  <c r="CD20062" i="1" s="1"/>
  <c r="CN20061" i="1"/>
  <c r="CM20061" i="1"/>
  <c r="CL20061" i="1"/>
  <c r="CK20061" i="1"/>
  <c r="CJ20061" i="1"/>
  <c r="CG20061" i="1"/>
  <c r="CF20061" i="1"/>
  <c r="CE20061" i="1"/>
  <c r="CC20061" i="1"/>
  <c r="CN20060" i="1"/>
  <c r="CM20060" i="1"/>
  <c r="CL20060" i="1"/>
  <c r="CK20060" i="1"/>
  <c r="CJ20060" i="1"/>
  <c r="CG20060" i="1"/>
  <c r="CF20060" i="1"/>
  <c r="CE20060" i="1"/>
  <c r="CC20060" i="1"/>
  <c r="CN20059" i="1"/>
  <c r="CM20059" i="1"/>
  <c r="CL20059" i="1"/>
  <c r="CK20059" i="1"/>
  <c r="CJ20059" i="1"/>
  <c r="CG20059" i="1"/>
  <c r="CF20059" i="1"/>
  <c r="CE20059" i="1"/>
  <c r="CC20059" i="1"/>
  <c r="CN20058" i="1"/>
  <c r="CM20058" i="1"/>
  <c r="CL20058" i="1"/>
  <c r="CK20058" i="1"/>
  <c r="CJ20058" i="1"/>
  <c r="CG20058" i="1"/>
  <c r="CF20058" i="1"/>
  <c r="CE20058" i="1"/>
  <c r="CC20058" i="1"/>
  <c r="CN20057" i="1"/>
  <c r="CM20057" i="1"/>
  <c r="CL20057" i="1"/>
  <c r="CK20057" i="1"/>
  <c r="CJ20057" i="1"/>
  <c r="CG20057" i="1"/>
  <c r="CF20057" i="1"/>
  <c r="CE20057" i="1"/>
  <c r="CC20057" i="1"/>
  <c r="CD20057" i="1" s="1"/>
  <c r="CN20056" i="1"/>
  <c r="CM20056" i="1"/>
  <c r="CL20056" i="1"/>
  <c r="CK20056" i="1"/>
  <c r="CJ20056" i="1"/>
  <c r="CG20056" i="1"/>
  <c r="CF20056" i="1"/>
  <c r="CE20056" i="1"/>
  <c r="CC20056" i="1"/>
  <c r="CN20055" i="1"/>
  <c r="CM20055" i="1"/>
  <c r="CL20055" i="1"/>
  <c r="CK20055" i="1"/>
  <c r="CJ20055" i="1"/>
  <c r="CG20055" i="1"/>
  <c r="CF20055" i="1"/>
  <c r="CE20055" i="1"/>
  <c r="CC20055" i="1"/>
  <c r="CD20055" i="1" s="1"/>
  <c r="CN20054" i="1"/>
  <c r="CM20054" i="1"/>
  <c r="CL20054" i="1"/>
  <c r="CK20054" i="1"/>
  <c r="CJ20054" i="1"/>
  <c r="CG20054" i="1"/>
  <c r="CF20054" i="1"/>
  <c r="CE20054" i="1"/>
  <c r="CC20054" i="1"/>
  <c r="CN20053" i="1"/>
  <c r="CM20053" i="1"/>
  <c r="CL20053" i="1"/>
  <c r="CK20053" i="1"/>
  <c r="CJ20053" i="1"/>
  <c r="CG20053" i="1"/>
  <c r="CF20053" i="1"/>
  <c r="CE20053" i="1"/>
  <c r="CC20053" i="1"/>
  <c r="CD20053" i="1" s="1"/>
  <c r="CN20052" i="1"/>
  <c r="CM20052" i="1"/>
  <c r="CL20052" i="1"/>
  <c r="CK20052" i="1"/>
  <c r="CJ20052" i="1"/>
  <c r="CG20052" i="1"/>
  <c r="CF20052" i="1"/>
  <c r="CE20052" i="1"/>
  <c r="CC20052" i="1"/>
  <c r="CN20051" i="1"/>
  <c r="CM20051" i="1"/>
  <c r="CL20051" i="1"/>
  <c r="CK20051" i="1"/>
  <c r="CJ20051" i="1"/>
  <c r="CG20051" i="1"/>
  <c r="CF20051" i="1"/>
  <c r="CE20051" i="1"/>
  <c r="CC20051" i="1"/>
  <c r="CD20051" i="1" s="1"/>
  <c r="CN20050" i="1"/>
  <c r="CM20050" i="1"/>
  <c r="CL20050" i="1"/>
  <c r="CK20050" i="1"/>
  <c r="CJ20050" i="1"/>
  <c r="CG20050" i="1"/>
  <c r="CF20050" i="1"/>
  <c r="CE20050" i="1"/>
  <c r="CC20050" i="1"/>
  <c r="CN20049" i="1"/>
  <c r="CM20049" i="1"/>
  <c r="CL20049" i="1"/>
  <c r="CK20049" i="1"/>
  <c r="CJ20049" i="1"/>
  <c r="CG20049" i="1"/>
  <c r="CF20049" i="1"/>
  <c r="CE20049" i="1"/>
  <c r="CC20049" i="1"/>
  <c r="CD20049" i="1" s="1"/>
  <c r="CN20048" i="1"/>
  <c r="CM20048" i="1"/>
  <c r="CL20048" i="1"/>
  <c r="CK20048" i="1"/>
  <c r="CJ20048" i="1"/>
  <c r="CG20048" i="1"/>
  <c r="CF20048" i="1"/>
  <c r="CE20048" i="1"/>
  <c r="CC20048" i="1"/>
  <c r="CD20048" i="1" s="1"/>
  <c r="CN20047" i="1"/>
  <c r="CM20047" i="1"/>
  <c r="CL20047" i="1"/>
  <c r="CK20047" i="1"/>
  <c r="CJ20047" i="1"/>
  <c r="CG20047" i="1"/>
  <c r="CF20047" i="1"/>
  <c r="CE20047" i="1"/>
  <c r="CC20047" i="1"/>
  <c r="CD20047" i="1" s="1"/>
  <c r="CN20046" i="1"/>
  <c r="CM20046" i="1"/>
  <c r="CL20046" i="1"/>
  <c r="CK20046" i="1"/>
  <c r="CJ20046" i="1"/>
  <c r="CG20046" i="1"/>
  <c r="CF20046" i="1"/>
  <c r="CE20046" i="1"/>
  <c r="CC20046" i="1"/>
  <c r="CD20046" i="1" s="1"/>
  <c r="CN20045" i="1"/>
  <c r="CM20045" i="1"/>
  <c r="CL20045" i="1"/>
  <c r="CK20045" i="1"/>
  <c r="CJ20045" i="1"/>
  <c r="CG20045" i="1"/>
  <c r="CF20045" i="1"/>
  <c r="CE20045" i="1"/>
  <c r="CC20045" i="1"/>
  <c r="CN20044" i="1"/>
  <c r="CM20044" i="1"/>
  <c r="CL20044" i="1"/>
  <c r="CK20044" i="1"/>
  <c r="CJ20044" i="1"/>
  <c r="CG20044" i="1"/>
  <c r="CF20044" i="1"/>
  <c r="CE20044" i="1"/>
  <c r="CC20044" i="1"/>
  <c r="CD20044" i="1" s="1"/>
  <c r="CN20043" i="1"/>
  <c r="CM20043" i="1"/>
  <c r="CL20043" i="1"/>
  <c r="CK20043" i="1"/>
  <c r="CJ20043" i="1"/>
  <c r="CG20043" i="1"/>
  <c r="CF20043" i="1"/>
  <c r="CE20043" i="1"/>
  <c r="CC20043" i="1"/>
  <c r="CD20043" i="1" s="1"/>
  <c r="CN20042" i="1"/>
  <c r="CM20042" i="1"/>
  <c r="CL20042" i="1"/>
  <c r="CK20042" i="1"/>
  <c r="CJ20042" i="1"/>
  <c r="CG20042" i="1"/>
  <c r="CF20042" i="1"/>
  <c r="CE20042" i="1"/>
  <c r="CC20042" i="1"/>
  <c r="CN20041" i="1"/>
  <c r="CM20041" i="1"/>
  <c r="CL20041" i="1"/>
  <c r="CK20041" i="1"/>
  <c r="CJ20041" i="1"/>
  <c r="CG20041" i="1"/>
  <c r="CF20041" i="1"/>
  <c r="CE20041" i="1"/>
  <c r="CC20041" i="1"/>
  <c r="CD20041" i="1" s="1"/>
  <c r="CN20040" i="1"/>
  <c r="CM20040" i="1"/>
  <c r="CL20040" i="1"/>
  <c r="CK20040" i="1"/>
  <c r="CJ20040" i="1"/>
  <c r="CG20040" i="1"/>
  <c r="CF20040" i="1"/>
  <c r="CE20040" i="1"/>
  <c r="CC20040" i="1"/>
  <c r="CN20039" i="1"/>
  <c r="CM20039" i="1"/>
  <c r="CL20039" i="1"/>
  <c r="CK20039" i="1"/>
  <c r="CJ20039" i="1"/>
  <c r="CG20039" i="1"/>
  <c r="CF20039" i="1"/>
  <c r="CE20039" i="1"/>
  <c r="CC20039" i="1"/>
  <c r="CN20038" i="1"/>
  <c r="CM20038" i="1"/>
  <c r="CL20038" i="1"/>
  <c r="CK20038" i="1"/>
  <c r="CJ20038" i="1"/>
  <c r="CG20038" i="1"/>
  <c r="CF20038" i="1"/>
  <c r="CE20038" i="1"/>
  <c r="CC20038" i="1"/>
  <c r="CD20038" i="1" s="1"/>
  <c r="CN20037" i="1"/>
  <c r="CM20037" i="1"/>
  <c r="CL20037" i="1"/>
  <c r="CK20037" i="1"/>
  <c r="CJ20037" i="1"/>
  <c r="CG20037" i="1"/>
  <c r="CF20037" i="1"/>
  <c r="CE20037" i="1"/>
  <c r="CC20037" i="1"/>
  <c r="CD20037" i="1" s="1"/>
  <c r="CN20036" i="1"/>
  <c r="CM20036" i="1"/>
  <c r="CL20036" i="1"/>
  <c r="CK20036" i="1"/>
  <c r="CJ20036" i="1"/>
  <c r="CG20036" i="1"/>
  <c r="CF20036" i="1"/>
  <c r="CE20036" i="1"/>
  <c r="CC20036" i="1"/>
  <c r="CN20035" i="1"/>
  <c r="CM20035" i="1"/>
  <c r="CL20035" i="1"/>
  <c r="CK20035" i="1"/>
  <c r="CJ20035" i="1"/>
  <c r="CG20035" i="1"/>
  <c r="CF20035" i="1"/>
  <c r="CE20035" i="1"/>
  <c r="CC20035" i="1"/>
  <c r="CN20034" i="1"/>
  <c r="CM20034" i="1"/>
  <c r="CL20034" i="1"/>
  <c r="CK20034" i="1"/>
  <c r="CJ20034" i="1"/>
  <c r="CG20034" i="1"/>
  <c r="CF20034" i="1"/>
  <c r="CE20034" i="1"/>
  <c r="CC20034" i="1"/>
  <c r="CN20033" i="1"/>
  <c r="CM20033" i="1"/>
  <c r="CL20033" i="1"/>
  <c r="CK20033" i="1"/>
  <c r="CJ20033" i="1"/>
  <c r="CG20033" i="1"/>
  <c r="CF20033" i="1"/>
  <c r="CE20033" i="1"/>
  <c r="CC20033" i="1"/>
  <c r="CD20033" i="1" s="1"/>
  <c r="CN20032" i="1"/>
  <c r="CM20032" i="1"/>
  <c r="CL20032" i="1"/>
  <c r="CK20032" i="1"/>
  <c r="CJ20032" i="1"/>
  <c r="CG20032" i="1"/>
  <c r="CF20032" i="1"/>
  <c r="CE20032" i="1"/>
  <c r="CC20032" i="1"/>
  <c r="CN20031" i="1"/>
  <c r="CM20031" i="1"/>
  <c r="CL20031" i="1"/>
  <c r="CK20031" i="1"/>
  <c r="CJ20031" i="1"/>
  <c r="CG20031" i="1"/>
  <c r="CF20031" i="1"/>
  <c r="CE20031" i="1"/>
  <c r="CC20031" i="1"/>
  <c r="CN20030" i="1"/>
  <c r="CM20030" i="1"/>
  <c r="CL20030" i="1"/>
  <c r="CK20030" i="1"/>
  <c r="CJ20030" i="1"/>
  <c r="CG20030" i="1"/>
  <c r="CF20030" i="1"/>
  <c r="CE20030" i="1"/>
  <c r="CC20030" i="1"/>
  <c r="CN20029" i="1"/>
  <c r="CM20029" i="1"/>
  <c r="CL20029" i="1"/>
  <c r="CK20029" i="1"/>
  <c r="CJ20029" i="1"/>
  <c r="CG20029" i="1"/>
  <c r="CF20029" i="1"/>
  <c r="CE20029" i="1"/>
  <c r="CC20029" i="1"/>
  <c r="CN20028" i="1"/>
  <c r="CM20028" i="1"/>
  <c r="CL20028" i="1"/>
  <c r="CK20028" i="1"/>
  <c r="CJ20028" i="1"/>
  <c r="CG20028" i="1"/>
  <c r="CF20028" i="1"/>
  <c r="CE20028" i="1"/>
  <c r="CC20028" i="1"/>
  <c r="CN20027" i="1"/>
  <c r="CM20027" i="1"/>
  <c r="CL20027" i="1"/>
  <c r="CK20027" i="1"/>
  <c r="CJ20027" i="1"/>
  <c r="CG20027" i="1"/>
  <c r="CF20027" i="1"/>
  <c r="CE20027" i="1"/>
  <c r="CC20027" i="1"/>
  <c r="CN20026" i="1"/>
  <c r="CM20026" i="1"/>
  <c r="CL20026" i="1"/>
  <c r="CK20026" i="1"/>
  <c r="CJ20026" i="1"/>
  <c r="CG20026" i="1"/>
  <c r="CF20026" i="1"/>
  <c r="CE20026" i="1"/>
  <c r="CC20026" i="1"/>
  <c r="CD20026" i="1" s="1"/>
  <c r="CN20025" i="1"/>
  <c r="CM20025" i="1"/>
  <c r="CL20025" i="1"/>
  <c r="CK20025" i="1"/>
  <c r="CJ20025" i="1"/>
  <c r="CG20025" i="1"/>
  <c r="CF20025" i="1"/>
  <c r="CE20025" i="1"/>
  <c r="CC20025" i="1"/>
  <c r="CN20024" i="1"/>
  <c r="CM20024" i="1"/>
  <c r="CL20024" i="1"/>
  <c r="CK20024" i="1"/>
  <c r="CJ20024" i="1"/>
  <c r="CG20024" i="1"/>
  <c r="CF20024" i="1"/>
  <c r="CE20024" i="1"/>
  <c r="CC20024" i="1"/>
  <c r="CN20023" i="1"/>
  <c r="CM20023" i="1"/>
  <c r="CL20023" i="1"/>
  <c r="CK20023" i="1"/>
  <c r="CJ20023" i="1"/>
  <c r="CG20023" i="1"/>
  <c r="CF20023" i="1"/>
  <c r="CE20023" i="1"/>
  <c r="CC20023" i="1"/>
  <c r="CD20023" i="1" s="1"/>
  <c r="CN20022" i="1"/>
  <c r="CM20022" i="1"/>
  <c r="CL20022" i="1"/>
  <c r="CK20022" i="1"/>
  <c r="CJ20022" i="1"/>
  <c r="CG20022" i="1"/>
  <c r="CF20022" i="1"/>
  <c r="CE20022" i="1"/>
  <c r="CC20022" i="1"/>
  <c r="CD20022" i="1" s="1"/>
  <c r="CN20021" i="1"/>
  <c r="CM20021" i="1"/>
  <c r="CL20021" i="1"/>
  <c r="CK20021" i="1"/>
  <c r="CJ20021" i="1"/>
  <c r="CG20021" i="1"/>
  <c r="CF20021" i="1"/>
  <c r="CE20021" i="1"/>
  <c r="CC20021" i="1"/>
  <c r="CN20020" i="1"/>
  <c r="CM20020" i="1"/>
  <c r="CL20020" i="1"/>
  <c r="CK20020" i="1"/>
  <c r="CJ20020" i="1"/>
  <c r="CG20020" i="1"/>
  <c r="CF20020" i="1"/>
  <c r="CE20020" i="1"/>
  <c r="CC20020" i="1"/>
  <c r="CN20019" i="1"/>
  <c r="CM20019" i="1"/>
  <c r="CL20019" i="1"/>
  <c r="CK20019" i="1"/>
  <c r="CJ20019" i="1"/>
  <c r="CG20019" i="1"/>
  <c r="CF20019" i="1"/>
  <c r="CE20019" i="1"/>
  <c r="CC20019" i="1"/>
  <c r="CD20019" i="1" s="1"/>
  <c r="CN20018" i="1"/>
  <c r="CM20018" i="1"/>
  <c r="CL20018" i="1"/>
  <c r="CK20018" i="1"/>
  <c r="CJ20018" i="1"/>
  <c r="CG20018" i="1"/>
  <c r="CF20018" i="1"/>
  <c r="CE20018" i="1"/>
  <c r="CC20018" i="1"/>
  <c r="CN20017" i="1"/>
  <c r="CM20017" i="1"/>
  <c r="CL20017" i="1"/>
  <c r="CK20017" i="1"/>
  <c r="CJ20017" i="1"/>
  <c r="CG20017" i="1"/>
  <c r="CF20017" i="1"/>
  <c r="CE20017" i="1"/>
  <c r="CC20017" i="1"/>
  <c r="CN20016" i="1"/>
  <c r="CM20016" i="1"/>
  <c r="CL20016" i="1"/>
  <c r="CK20016" i="1"/>
  <c r="CJ20016" i="1"/>
  <c r="CG20016" i="1"/>
  <c r="CF20016" i="1"/>
  <c r="CE20016" i="1"/>
  <c r="CC20016" i="1"/>
  <c r="CD20016" i="1" s="1"/>
  <c r="CN20015" i="1"/>
  <c r="CM20015" i="1"/>
  <c r="CL20015" i="1"/>
  <c r="CK20015" i="1"/>
  <c r="CJ20015" i="1"/>
  <c r="CG20015" i="1"/>
  <c r="CF20015" i="1"/>
  <c r="CE20015" i="1"/>
  <c r="CC20015" i="1"/>
  <c r="CD20015" i="1" s="1"/>
  <c r="CN20014" i="1"/>
  <c r="CM20014" i="1"/>
  <c r="CL20014" i="1"/>
  <c r="CK20014" i="1"/>
  <c r="CJ20014" i="1"/>
  <c r="CG20014" i="1"/>
  <c r="CF20014" i="1"/>
  <c r="CE20014" i="1"/>
  <c r="CC20014" i="1"/>
  <c r="CN20013" i="1"/>
  <c r="CM20013" i="1"/>
  <c r="CL20013" i="1"/>
  <c r="CK20013" i="1"/>
  <c r="CJ20013" i="1"/>
  <c r="CG20013" i="1"/>
  <c r="CF20013" i="1"/>
  <c r="CE20013" i="1"/>
  <c r="CC20013" i="1"/>
  <c r="CN20012" i="1"/>
  <c r="CM20012" i="1"/>
  <c r="CL20012" i="1"/>
  <c r="CK20012" i="1"/>
  <c r="CJ20012" i="1"/>
  <c r="CG20012" i="1"/>
  <c r="CF20012" i="1"/>
  <c r="CE20012" i="1"/>
  <c r="CC20012" i="1"/>
  <c r="CN20011" i="1"/>
  <c r="CM20011" i="1"/>
  <c r="CL20011" i="1"/>
  <c r="CK20011" i="1"/>
  <c r="CJ20011" i="1"/>
  <c r="CG20011" i="1"/>
  <c r="CF20011" i="1"/>
  <c r="CE20011" i="1"/>
  <c r="CC20011" i="1"/>
  <c r="CN20010" i="1"/>
  <c r="CM20010" i="1"/>
  <c r="CL20010" i="1"/>
  <c r="CK20010" i="1"/>
  <c r="CJ20010" i="1"/>
  <c r="CG20010" i="1"/>
  <c r="CF20010" i="1"/>
  <c r="CE20010" i="1"/>
  <c r="CC20010" i="1"/>
  <c r="CD20010" i="1" s="1"/>
  <c r="CN20009" i="1"/>
  <c r="CM20009" i="1"/>
  <c r="CL20009" i="1"/>
  <c r="CK20009" i="1"/>
  <c r="CJ20009" i="1"/>
  <c r="CG20009" i="1"/>
  <c r="CF20009" i="1"/>
  <c r="CE20009" i="1"/>
  <c r="CC20009" i="1"/>
  <c r="CD20009" i="1" s="1"/>
  <c r="CN20008" i="1"/>
  <c r="CM20008" i="1"/>
  <c r="CL20008" i="1"/>
  <c r="CK20008" i="1"/>
  <c r="CJ20008" i="1"/>
  <c r="CG20008" i="1"/>
  <c r="CF20008" i="1"/>
  <c r="CE20008" i="1"/>
  <c r="CC20008" i="1"/>
  <c r="CD20008" i="1" s="1"/>
  <c r="CN20007" i="1"/>
  <c r="CM20007" i="1"/>
  <c r="CL20007" i="1"/>
  <c r="CK20007" i="1"/>
  <c r="CJ20007" i="1"/>
  <c r="CG20007" i="1"/>
  <c r="CF20007" i="1"/>
  <c r="CE20007" i="1"/>
  <c r="CC20007" i="1"/>
  <c r="CD20007" i="1" s="1"/>
  <c r="CN19600" i="1"/>
  <c r="CM19600" i="1"/>
  <c r="CL19600" i="1"/>
  <c r="CK19600" i="1"/>
  <c r="CJ19600" i="1"/>
  <c r="CG19600" i="1"/>
  <c r="CF19600" i="1"/>
  <c r="CE19600" i="1"/>
  <c r="CC19600" i="1"/>
  <c r="CN19599" i="1"/>
  <c r="CM19599" i="1"/>
  <c r="CL19599" i="1"/>
  <c r="CK19599" i="1"/>
  <c r="CJ19599" i="1"/>
  <c r="CG19599" i="1"/>
  <c r="CF19599" i="1"/>
  <c r="CE19599" i="1"/>
  <c r="CC19599" i="1"/>
  <c r="CD19599" i="1" s="1"/>
  <c r="CN19598" i="1"/>
  <c r="CM19598" i="1"/>
  <c r="CL19598" i="1"/>
  <c r="CK19598" i="1"/>
  <c r="CJ19598" i="1"/>
  <c r="CG19598" i="1"/>
  <c r="CF19598" i="1"/>
  <c r="CE19598" i="1"/>
  <c r="CC19598" i="1"/>
  <c r="CD19598" i="1" s="1"/>
  <c r="CN19597" i="1"/>
  <c r="CM19597" i="1"/>
  <c r="CL19597" i="1"/>
  <c r="CK19597" i="1"/>
  <c r="CJ19597" i="1"/>
  <c r="CG19597" i="1"/>
  <c r="CF19597" i="1"/>
  <c r="CE19597" i="1"/>
  <c r="CC19597" i="1"/>
  <c r="CD19597" i="1" s="1"/>
  <c r="CN19596" i="1"/>
  <c r="CM19596" i="1"/>
  <c r="CL19596" i="1"/>
  <c r="CK19596" i="1"/>
  <c r="CJ19596" i="1"/>
  <c r="CG19596" i="1"/>
  <c r="CF19596" i="1"/>
  <c r="CE19596" i="1"/>
  <c r="CC19596" i="1"/>
  <c r="CN19595" i="1"/>
  <c r="CM19595" i="1"/>
  <c r="CL19595" i="1"/>
  <c r="CK19595" i="1"/>
  <c r="CJ19595" i="1"/>
  <c r="CG19595" i="1"/>
  <c r="CF19595" i="1"/>
  <c r="CE19595" i="1"/>
  <c r="CC19595" i="1"/>
  <c r="CN19594" i="1"/>
  <c r="CM19594" i="1"/>
  <c r="CL19594" i="1"/>
  <c r="CK19594" i="1"/>
  <c r="CJ19594" i="1"/>
  <c r="CG19594" i="1"/>
  <c r="CF19594" i="1"/>
  <c r="CE19594" i="1"/>
  <c r="CC19594" i="1"/>
  <c r="CN19593" i="1"/>
  <c r="CM19593" i="1"/>
  <c r="CL19593" i="1"/>
  <c r="CK19593" i="1"/>
  <c r="CJ19593" i="1"/>
  <c r="CG19593" i="1"/>
  <c r="CF19593" i="1"/>
  <c r="CE19593" i="1"/>
  <c r="CC19593" i="1"/>
  <c r="CN19592" i="1"/>
  <c r="CM19592" i="1"/>
  <c r="CL19592" i="1"/>
  <c r="CK19592" i="1"/>
  <c r="CJ19592" i="1"/>
  <c r="CG19592" i="1"/>
  <c r="CF19592" i="1"/>
  <c r="CE19592" i="1"/>
  <c r="CC19592" i="1"/>
  <c r="CN19591" i="1"/>
  <c r="CM19591" i="1"/>
  <c r="CL19591" i="1"/>
  <c r="CK19591" i="1"/>
  <c r="CJ19591" i="1"/>
  <c r="CG19591" i="1"/>
  <c r="CF19591" i="1"/>
  <c r="CE19591" i="1"/>
  <c r="CC19591" i="1"/>
  <c r="CN19590" i="1"/>
  <c r="CM19590" i="1"/>
  <c r="CL19590" i="1"/>
  <c r="CK19590" i="1"/>
  <c r="CJ19590" i="1"/>
  <c r="CG19590" i="1"/>
  <c r="CF19590" i="1"/>
  <c r="CE19590" i="1"/>
  <c r="CC19590" i="1"/>
  <c r="CD19590" i="1" s="1"/>
  <c r="CN19589" i="1"/>
  <c r="CM19589" i="1"/>
  <c r="CL19589" i="1"/>
  <c r="CK19589" i="1"/>
  <c r="CJ19589" i="1"/>
  <c r="CG19589" i="1"/>
  <c r="CF19589" i="1"/>
  <c r="CE19589" i="1"/>
  <c r="CC19589" i="1"/>
  <c r="CN19588" i="1"/>
  <c r="CM19588" i="1"/>
  <c r="CL19588" i="1"/>
  <c r="CK19588" i="1"/>
  <c r="CJ19588" i="1"/>
  <c r="CG19588" i="1"/>
  <c r="CF19588" i="1"/>
  <c r="CE19588" i="1"/>
  <c r="CC19588" i="1"/>
  <c r="CN19587" i="1"/>
  <c r="CM19587" i="1"/>
  <c r="CL19587" i="1"/>
  <c r="CK19587" i="1"/>
  <c r="CJ19587" i="1"/>
  <c r="CG19587" i="1"/>
  <c r="CF19587" i="1"/>
  <c r="CE19587" i="1"/>
  <c r="CC19587" i="1"/>
  <c r="CN19586" i="1"/>
  <c r="CM19586" i="1"/>
  <c r="CL19586" i="1"/>
  <c r="CK19586" i="1"/>
  <c r="CJ19586" i="1"/>
  <c r="CG19586" i="1"/>
  <c r="CF19586" i="1"/>
  <c r="CE19586" i="1"/>
  <c r="CC19586" i="1"/>
  <c r="CN19585" i="1"/>
  <c r="CM19585" i="1"/>
  <c r="CL19585" i="1"/>
  <c r="CK19585" i="1"/>
  <c r="CJ19585" i="1"/>
  <c r="CG19585" i="1"/>
  <c r="CF19585" i="1"/>
  <c r="CE19585" i="1"/>
  <c r="CC19585" i="1"/>
  <c r="CD19585" i="1" s="1"/>
  <c r="CN19584" i="1"/>
  <c r="CM19584" i="1"/>
  <c r="CL19584" i="1"/>
  <c r="CK19584" i="1"/>
  <c r="CJ19584" i="1"/>
  <c r="CG19584" i="1"/>
  <c r="CF19584" i="1"/>
  <c r="CE19584" i="1"/>
  <c r="CC19584" i="1"/>
  <c r="CN19583" i="1"/>
  <c r="CM19583" i="1"/>
  <c r="CL19583" i="1"/>
  <c r="CK19583" i="1"/>
  <c r="CJ19583" i="1"/>
  <c r="CG19583" i="1"/>
  <c r="CF19583" i="1"/>
  <c r="CE19583" i="1"/>
  <c r="CC19583" i="1"/>
  <c r="CN19582" i="1"/>
  <c r="CM19582" i="1"/>
  <c r="CL19582" i="1"/>
  <c r="CK19582" i="1"/>
  <c r="CJ19582" i="1"/>
  <c r="CG19582" i="1"/>
  <c r="CF19582" i="1"/>
  <c r="CE19582" i="1"/>
  <c r="CC19582" i="1"/>
  <c r="CD19582" i="1" s="1"/>
  <c r="CN19581" i="1"/>
  <c r="CM19581" i="1"/>
  <c r="CL19581" i="1"/>
  <c r="CK19581" i="1"/>
  <c r="CJ19581" i="1"/>
  <c r="CG19581" i="1"/>
  <c r="CF19581" i="1"/>
  <c r="CE19581" i="1"/>
  <c r="CC19581" i="1"/>
  <c r="CD19581" i="1" s="1"/>
  <c r="CN19580" i="1"/>
  <c r="CM19580" i="1"/>
  <c r="CL19580" i="1"/>
  <c r="CK19580" i="1"/>
  <c r="CJ19580" i="1"/>
  <c r="CG19580" i="1"/>
  <c r="CF19580" i="1"/>
  <c r="CE19580" i="1"/>
  <c r="CC19580" i="1"/>
  <c r="CD19580" i="1" s="1"/>
  <c r="CN19579" i="1"/>
  <c r="CM19579" i="1"/>
  <c r="CL19579" i="1"/>
  <c r="CK19579" i="1"/>
  <c r="CJ19579" i="1"/>
  <c r="CG19579" i="1"/>
  <c r="CF19579" i="1"/>
  <c r="CE19579" i="1"/>
  <c r="CC19579" i="1"/>
  <c r="CD19579" i="1" s="1"/>
  <c r="CN19578" i="1"/>
  <c r="CM19578" i="1"/>
  <c r="CL19578" i="1"/>
  <c r="CK19578" i="1"/>
  <c r="CJ19578" i="1"/>
  <c r="CG19578" i="1"/>
  <c r="CF19578" i="1"/>
  <c r="CE19578" i="1"/>
  <c r="CC19578" i="1"/>
  <c r="CN19577" i="1"/>
  <c r="CM19577" i="1"/>
  <c r="CL19577" i="1"/>
  <c r="CK19577" i="1"/>
  <c r="CJ19577" i="1"/>
  <c r="CG19577" i="1"/>
  <c r="CF19577" i="1"/>
  <c r="CE19577" i="1"/>
  <c r="CC19577" i="1"/>
  <c r="CD19577" i="1" s="1"/>
  <c r="CN19576" i="1"/>
  <c r="CM19576" i="1"/>
  <c r="CL19576" i="1"/>
  <c r="CK19576" i="1"/>
  <c r="CJ19576" i="1"/>
  <c r="CG19576" i="1"/>
  <c r="CF19576" i="1"/>
  <c r="CE19576" i="1"/>
  <c r="CC19576" i="1"/>
  <c r="CN19575" i="1"/>
  <c r="CM19575" i="1"/>
  <c r="CL19575" i="1"/>
  <c r="CK19575" i="1"/>
  <c r="CJ19575" i="1"/>
  <c r="CG19575" i="1"/>
  <c r="CF19575" i="1"/>
  <c r="CE19575" i="1"/>
  <c r="CC19575" i="1"/>
  <c r="CN19574" i="1"/>
  <c r="CM19574" i="1"/>
  <c r="CL19574" i="1"/>
  <c r="CK19574" i="1"/>
  <c r="CJ19574" i="1"/>
  <c r="CG19574" i="1"/>
  <c r="CF19574" i="1"/>
  <c r="CE19574" i="1"/>
  <c r="CC19574" i="1"/>
  <c r="CD19574" i="1" s="1"/>
  <c r="CN19573" i="1"/>
  <c r="CM19573" i="1"/>
  <c r="CL19573" i="1"/>
  <c r="CK19573" i="1"/>
  <c r="CJ19573" i="1"/>
  <c r="CG19573" i="1"/>
  <c r="CF19573" i="1"/>
  <c r="CE19573" i="1"/>
  <c r="CC19573" i="1"/>
  <c r="CN19572" i="1"/>
  <c r="CM19572" i="1"/>
  <c r="CL19572" i="1"/>
  <c r="CK19572" i="1"/>
  <c r="CJ19572" i="1"/>
  <c r="CG19572" i="1"/>
  <c r="CF19572" i="1"/>
  <c r="CE19572" i="1"/>
  <c r="CC19572" i="1"/>
  <c r="CD19572" i="1" s="1"/>
  <c r="CN19571" i="1"/>
  <c r="CM19571" i="1"/>
  <c r="CL19571" i="1"/>
  <c r="CK19571" i="1"/>
  <c r="CJ19571" i="1"/>
  <c r="CG19571" i="1"/>
  <c r="CF19571" i="1"/>
  <c r="CE19571" i="1"/>
  <c r="CC19571" i="1"/>
  <c r="CN19570" i="1"/>
  <c r="CM19570" i="1"/>
  <c r="CL19570" i="1"/>
  <c r="CK19570" i="1"/>
  <c r="CJ19570" i="1"/>
  <c r="CG19570" i="1"/>
  <c r="CF19570" i="1"/>
  <c r="CE19570" i="1"/>
  <c r="CC19570" i="1"/>
  <c r="CN19569" i="1"/>
  <c r="CM19569" i="1"/>
  <c r="CL19569" i="1"/>
  <c r="CK19569" i="1"/>
  <c r="CJ19569" i="1"/>
  <c r="CG19569" i="1"/>
  <c r="CF19569" i="1"/>
  <c r="CE19569" i="1"/>
  <c r="CC19569" i="1"/>
  <c r="CD19569" i="1" s="1"/>
  <c r="CN19568" i="1"/>
  <c r="CM19568" i="1"/>
  <c r="CL19568" i="1"/>
  <c r="CK19568" i="1"/>
  <c r="CJ19568" i="1"/>
  <c r="CG19568" i="1"/>
  <c r="CF19568" i="1"/>
  <c r="CE19568" i="1"/>
  <c r="CC19568" i="1"/>
  <c r="CD19568" i="1" s="1"/>
  <c r="CN19567" i="1"/>
  <c r="CM19567" i="1"/>
  <c r="CL19567" i="1"/>
  <c r="CK19567" i="1"/>
  <c r="CJ19567" i="1"/>
  <c r="CG19567" i="1"/>
  <c r="CF19567" i="1"/>
  <c r="CE19567" i="1"/>
  <c r="CC19567" i="1"/>
  <c r="CN19566" i="1"/>
  <c r="CM19566" i="1"/>
  <c r="CL19566" i="1"/>
  <c r="CK19566" i="1"/>
  <c r="CJ19566" i="1"/>
  <c r="CG19566" i="1"/>
  <c r="CF19566" i="1"/>
  <c r="CE19566" i="1"/>
  <c r="CC19566" i="1"/>
  <c r="CN19565" i="1"/>
  <c r="CM19565" i="1"/>
  <c r="CL19565" i="1"/>
  <c r="CK19565" i="1"/>
  <c r="CJ19565" i="1"/>
  <c r="CG19565" i="1"/>
  <c r="CF19565" i="1"/>
  <c r="CE19565" i="1"/>
  <c r="CC19565" i="1"/>
  <c r="CD19565" i="1" s="1"/>
  <c r="CN19564" i="1"/>
  <c r="CM19564" i="1"/>
  <c r="CL19564" i="1"/>
  <c r="CK19564" i="1"/>
  <c r="CJ19564" i="1"/>
  <c r="CG19564" i="1"/>
  <c r="CF19564" i="1"/>
  <c r="CE19564" i="1"/>
  <c r="CC19564" i="1"/>
  <c r="CN19563" i="1"/>
  <c r="CM19563" i="1"/>
  <c r="CL19563" i="1"/>
  <c r="CK19563" i="1"/>
  <c r="CJ19563" i="1"/>
  <c r="CG19563" i="1"/>
  <c r="CF19563" i="1"/>
  <c r="CE19563" i="1"/>
  <c r="CC19563" i="1"/>
  <c r="CN19562" i="1"/>
  <c r="CM19562" i="1"/>
  <c r="CL19562" i="1"/>
  <c r="CK19562" i="1"/>
  <c r="CJ19562" i="1"/>
  <c r="CG19562" i="1"/>
  <c r="CF19562" i="1"/>
  <c r="CE19562" i="1"/>
  <c r="CC19562" i="1"/>
  <c r="CD19562" i="1" s="1"/>
  <c r="CN19561" i="1"/>
  <c r="CM19561" i="1"/>
  <c r="CL19561" i="1"/>
  <c r="CK19561" i="1"/>
  <c r="CJ19561" i="1"/>
  <c r="CG19561" i="1"/>
  <c r="CF19561" i="1"/>
  <c r="CE19561" i="1"/>
  <c r="CC19561" i="1"/>
  <c r="CN19560" i="1"/>
  <c r="CM19560" i="1"/>
  <c r="CL19560" i="1"/>
  <c r="CK19560" i="1"/>
  <c r="CJ19560" i="1"/>
  <c r="CG19560" i="1"/>
  <c r="CF19560" i="1"/>
  <c r="CE19560" i="1"/>
  <c r="CC19560" i="1"/>
  <c r="CN19559" i="1"/>
  <c r="CM19559" i="1"/>
  <c r="CL19559" i="1"/>
  <c r="CK19559" i="1"/>
  <c r="CJ19559" i="1"/>
  <c r="CG19559" i="1"/>
  <c r="CF19559" i="1"/>
  <c r="CE19559" i="1"/>
  <c r="CC19559" i="1"/>
  <c r="CD19559" i="1" s="1"/>
  <c r="CN19558" i="1"/>
  <c r="CM19558" i="1"/>
  <c r="CL19558" i="1"/>
  <c r="CK19558" i="1"/>
  <c r="CJ19558" i="1"/>
  <c r="CG19558" i="1"/>
  <c r="CF19558" i="1"/>
  <c r="CE19558" i="1"/>
  <c r="CC19558" i="1"/>
  <c r="CN19557" i="1"/>
  <c r="CM19557" i="1"/>
  <c r="CL19557" i="1"/>
  <c r="CK19557" i="1"/>
  <c r="CJ19557" i="1"/>
  <c r="CG19557" i="1"/>
  <c r="CF19557" i="1"/>
  <c r="CE19557" i="1"/>
  <c r="CC19557" i="1"/>
  <c r="CD19557" i="1" s="1"/>
  <c r="CN19556" i="1"/>
  <c r="CM19556" i="1"/>
  <c r="CL19556" i="1"/>
  <c r="CK19556" i="1"/>
  <c r="CJ19556" i="1"/>
  <c r="CG19556" i="1"/>
  <c r="CF19556" i="1"/>
  <c r="CE19556" i="1"/>
  <c r="CC19556" i="1"/>
  <c r="CN19555" i="1"/>
  <c r="CM19555" i="1"/>
  <c r="CL19555" i="1"/>
  <c r="CK19555" i="1"/>
  <c r="CJ19555" i="1"/>
  <c r="CG19555" i="1"/>
  <c r="CF19555" i="1"/>
  <c r="CE19555" i="1"/>
  <c r="CC19555" i="1"/>
  <c r="CD19555" i="1" s="1"/>
  <c r="CN19554" i="1"/>
  <c r="CM19554" i="1"/>
  <c r="CL19554" i="1"/>
  <c r="CK19554" i="1"/>
  <c r="CJ19554" i="1"/>
  <c r="CG19554" i="1"/>
  <c r="CF19554" i="1"/>
  <c r="CE19554" i="1"/>
  <c r="CC19554" i="1"/>
  <c r="CN19553" i="1"/>
  <c r="CM19553" i="1"/>
  <c r="CL19553" i="1"/>
  <c r="CK19553" i="1"/>
  <c r="CJ19553" i="1"/>
  <c r="CG19553" i="1"/>
  <c r="CF19553" i="1"/>
  <c r="CE19553" i="1"/>
  <c r="CC19553" i="1"/>
  <c r="CN19552" i="1"/>
  <c r="CM19552" i="1"/>
  <c r="CL19552" i="1"/>
  <c r="CK19552" i="1"/>
  <c r="CJ19552" i="1"/>
  <c r="CG19552" i="1"/>
  <c r="CF19552" i="1"/>
  <c r="CE19552" i="1"/>
  <c r="CC19552" i="1"/>
  <c r="CD19552" i="1" s="1"/>
  <c r="CN19551" i="1"/>
  <c r="CM19551" i="1"/>
  <c r="CL19551" i="1"/>
  <c r="CK19551" i="1"/>
  <c r="CJ19551" i="1"/>
  <c r="CG19551" i="1"/>
  <c r="CF19551" i="1"/>
  <c r="CE19551" i="1"/>
  <c r="CC19551" i="1"/>
  <c r="CN19550" i="1"/>
  <c r="CM19550" i="1"/>
  <c r="CL19550" i="1"/>
  <c r="CK19550" i="1"/>
  <c r="CJ19550" i="1"/>
  <c r="CG19550" i="1"/>
  <c r="CF19550" i="1"/>
  <c r="CE19550" i="1"/>
  <c r="CC19550" i="1"/>
  <c r="CD19550" i="1" s="1"/>
  <c r="CN19549" i="1"/>
  <c r="CM19549" i="1"/>
  <c r="CL19549" i="1"/>
  <c r="CK19549" i="1"/>
  <c r="CJ19549" i="1"/>
  <c r="CG19549" i="1"/>
  <c r="CF19549" i="1"/>
  <c r="CE19549" i="1"/>
  <c r="CC19549" i="1"/>
  <c r="CD19549" i="1" s="1"/>
  <c r="CN19548" i="1"/>
  <c r="CM19548" i="1"/>
  <c r="CL19548" i="1"/>
  <c r="CK19548" i="1"/>
  <c r="CJ19548" i="1"/>
  <c r="CG19548" i="1"/>
  <c r="CF19548" i="1"/>
  <c r="CE19548" i="1"/>
  <c r="CC19548" i="1"/>
  <c r="CN19547" i="1"/>
  <c r="CM19547" i="1"/>
  <c r="CL19547" i="1"/>
  <c r="CK19547" i="1"/>
  <c r="CJ19547" i="1"/>
  <c r="CG19547" i="1"/>
  <c r="CF19547" i="1"/>
  <c r="CE19547" i="1"/>
  <c r="CC19547" i="1"/>
  <c r="CD19547" i="1" s="1"/>
  <c r="CN19546" i="1"/>
  <c r="CM19546" i="1"/>
  <c r="CL19546" i="1"/>
  <c r="CK19546" i="1"/>
  <c r="CJ19546" i="1"/>
  <c r="CG19546" i="1"/>
  <c r="CF19546" i="1"/>
  <c r="CE19546" i="1"/>
  <c r="CC19546" i="1"/>
  <c r="CD19546" i="1" s="1"/>
  <c r="CN19545" i="1"/>
  <c r="CM19545" i="1"/>
  <c r="CL19545" i="1"/>
  <c r="CK19545" i="1"/>
  <c r="CJ19545" i="1"/>
  <c r="CG19545" i="1"/>
  <c r="CF19545" i="1"/>
  <c r="CE19545" i="1"/>
  <c r="CC19545" i="1"/>
  <c r="CN19544" i="1"/>
  <c r="CM19544" i="1"/>
  <c r="CL19544" i="1"/>
  <c r="CK19544" i="1"/>
  <c r="CJ19544" i="1"/>
  <c r="CG19544" i="1"/>
  <c r="CF19544" i="1"/>
  <c r="CE19544" i="1"/>
  <c r="CC19544" i="1"/>
  <c r="CN19543" i="1"/>
  <c r="CM19543" i="1"/>
  <c r="CL19543" i="1"/>
  <c r="CK19543" i="1"/>
  <c r="CJ19543" i="1"/>
  <c r="CG19543" i="1"/>
  <c r="CF19543" i="1"/>
  <c r="CE19543" i="1"/>
  <c r="CC19543" i="1"/>
  <c r="CD19543" i="1" s="1"/>
  <c r="CN19542" i="1"/>
  <c r="CM19542" i="1"/>
  <c r="CL19542" i="1"/>
  <c r="CK19542" i="1"/>
  <c r="CJ19542" i="1"/>
  <c r="CG19542" i="1"/>
  <c r="CF19542" i="1"/>
  <c r="CE19542" i="1"/>
  <c r="CC19542" i="1"/>
  <c r="CN19541" i="1"/>
  <c r="CM19541" i="1"/>
  <c r="CL19541" i="1"/>
  <c r="CK19541" i="1"/>
  <c r="CJ19541" i="1"/>
  <c r="CG19541" i="1"/>
  <c r="CF19541" i="1"/>
  <c r="CE19541" i="1"/>
  <c r="CC19541" i="1"/>
  <c r="CD19541" i="1" s="1"/>
  <c r="CN19540" i="1"/>
  <c r="CM19540" i="1"/>
  <c r="CL19540" i="1"/>
  <c r="CK19540" i="1"/>
  <c r="CJ19540" i="1"/>
  <c r="CG19540" i="1"/>
  <c r="CF19540" i="1"/>
  <c r="CE19540" i="1"/>
  <c r="CC19540" i="1"/>
  <c r="CD19540" i="1" s="1"/>
  <c r="CN19539" i="1"/>
  <c r="CM19539" i="1"/>
  <c r="CL19539" i="1"/>
  <c r="CK19539" i="1"/>
  <c r="CJ19539" i="1"/>
  <c r="CG19539" i="1"/>
  <c r="CF19539" i="1"/>
  <c r="CE19539" i="1"/>
  <c r="CC19539" i="1"/>
  <c r="CN19538" i="1"/>
  <c r="CM19538" i="1"/>
  <c r="CL19538" i="1"/>
  <c r="CK19538" i="1"/>
  <c r="CJ19538" i="1"/>
  <c r="CG19538" i="1"/>
  <c r="CF19538" i="1"/>
  <c r="CE19538" i="1"/>
  <c r="CC19538" i="1"/>
  <c r="CN19537" i="1"/>
  <c r="CM19537" i="1"/>
  <c r="CL19537" i="1"/>
  <c r="CK19537" i="1"/>
  <c r="CJ19537" i="1"/>
  <c r="CG19537" i="1"/>
  <c r="CF19537" i="1"/>
  <c r="CE19537" i="1"/>
  <c r="CC19537" i="1"/>
  <c r="CD19537" i="1" s="1"/>
  <c r="CN19536" i="1"/>
  <c r="CM19536" i="1"/>
  <c r="CL19536" i="1"/>
  <c r="CK19536" i="1"/>
  <c r="CJ19536" i="1"/>
  <c r="CG19536" i="1"/>
  <c r="CF19536" i="1"/>
  <c r="CE19536" i="1"/>
  <c r="CC19536" i="1"/>
  <c r="CN19535" i="1"/>
  <c r="CM19535" i="1"/>
  <c r="CL19535" i="1"/>
  <c r="CK19535" i="1"/>
  <c r="CJ19535" i="1"/>
  <c r="CG19535" i="1"/>
  <c r="CF19535" i="1"/>
  <c r="CE19535" i="1"/>
  <c r="CC19535" i="1"/>
  <c r="CN19534" i="1"/>
  <c r="CM19534" i="1"/>
  <c r="CL19534" i="1"/>
  <c r="CK19534" i="1"/>
  <c r="CJ19534" i="1"/>
  <c r="CG19534" i="1"/>
  <c r="CF19534" i="1"/>
  <c r="CE19534" i="1"/>
  <c r="CC19534" i="1"/>
  <c r="CD19534" i="1" s="1"/>
  <c r="CN19533" i="1"/>
  <c r="CM19533" i="1"/>
  <c r="CL19533" i="1"/>
  <c r="CK19533" i="1"/>
  <c r="CJ19533" i="1"/>
  <c r="CG19533" i="1"/>
  <c r="CF19533" i="1"/>
  <c r="CE19533" i="1"/>
  <c r="CC19533" i="1"/>
  <c r="CN19532" i="1"/>
  <c r="CM19532" i="1"/>
  <c r="CL19532" i="1"/>
  <c r="CK19532" i="1"/>
  <c r="CJ19532" i="1"/>
  <c r="CG19532" i="1"/>
  <c r="CF19532" i="1"/>
  <c r="CE19532" i="1"/>
  <c r="CC19532" i="1"/>
  <c r="CN19531" i="1"/>
  <c r="CM19531" i="1"/>
  <c r="CL19531" i="1"/>
  <c r="CK19531" i="1"/>
  <c r="CJ19531" i="1"/>
  <c r="CG19531" i="1"/>
  <c r="CF19531" i="1"/>
  <c r="CE19531" i="1"/>
  <c r="CC19531" i="1"/>
  <c r="CD19531" i="1" s="1"/>
  <c r="CN19530" i="1"/>
  <c r="CM19530" i="1"/>
  <c r="CL19530" i="1"/>
  <c r="CK19530" i="1"/>
  <c r="CJ19530" i="1"/>
  <c r="CG19530" i="1"/>
  <c r="CF19530" i="1"/>
  <c r="CE19530" i="1"/>
  <c r="CC19530" i="1"/>
  <c r="CN19529" i="1"/>
  <c r="CM19529" i="1"/>
  <c r="CL19529" i="1"/>
  <c r="CK19529" i="1"/>
  <c r="CJ19529" i="1"/>
  <c r="CG19529" i="1"/>
  <c r="CF19529" i="1"/>
  <c r="CE19529" i="1"/>
  <c r="CC19529" i="1"/>
  <c r="CD19529" i="1" s="1"/>
  <c r="CN19528" i="1"/>
  <c r="CM19528" i="1"/>
  <c r="CL19528" i="1"/>
  <c r="CK19528" i="1"/>
  <c r="CJ19528" i="1"/>
  <c r="CG19528" i="1"/>
  <c r="CF19528" i="1"/>
  <c r="CE19528" i="1"/>
  <c r="CC19528" i="1"/>
  <c r="CD19528" i="1" s="1"/>
  <c r="CN19527" i="1"/>
  <c r="CM19527" i="1"/>
  <c r="CL19527" i="1"/>
  <c r="CK19527" i="1"/>
  <c r="CJ19527" i="1"/>
  <c r="CG19527" i="1"/>
  <c r="CF19527" i="1"/>
  <c r="CE19527" i="1"/>
  <c r="CC19527" i="1"/>
  <c r="CN19526" i="1"/>
  <c r="CM19526" i="1"/>
  <c r="CL19526" i="1"/>
  <c r="CK19526" i="1"/>
  <c r="CJ19526" i="1"/>
  <c r="CG19526" i="1"/>
  <c r="CF19526" i="1"/>
  <c r="CE19526" i="1"/>
  <c r="CC19526" i="1"/>
  <c r="CD19526" i="1" s="1"/>
  <c r="CN19525" i="1"/>
  <c r="CM19525" i="1"/>
  <c r="CL19525" i="1"/>
  <c r="CK19525" i="1"/>
  <c r="CJ19525" i="1"/>
  <c r="CG19525" i="1"/>
  <c r="CF19525" i="1"/>
  <c r="CE19525" i="1"/>
  <c r="CC19525" i="1"/>
  <c r="CD19525" i="1" s="1"/>
  <c r="CN19524" i="1"/>
  <c r="CM19524" i="1"/>
  <c r="CL19524" i="1"/>
  <c r="CK19524" i="1"/>
  <c r="CJ19524" i="1"/>
  <c r="CG19524" i="1"/>
  <c r="CF19524" i="1"/>
  <c r="CE19524" i="1"/>
  <c r="CC19524" i="1"/>
  <c r="CN19523" i="1"/>
  <c r="CM19523" i="1"/>
  <c r="CL19523" i="1"/>
  <c r="CK19523" i="1"/>
  <c r="CJ19523" i="1"/>
  <c r="CG19523" i="1"/>
  <c r="CF19523" i="1"/>
  <c r="CE19523" i="1"/>
  <c r="CC19523" i="1"/>
  <c r="CN19522" i="1"/>
  <c r="CM19522" i="1"/>
  <c r="CL19522" i="1"/>
  <c r="CK19522" i="1"/>
  <c r="CJ19522" i="1"/>
  <c r="CG19522" i="1"/>
  <c r="CF19522" i="1"/>
  <c r="CE19522" i="1"/>
  <c r="CC19522" i="1"/>
  <c r="CN19521" i="1"/>
  <c r="CM19521" i="1"/>
  <c r="CL19521" i="1"/>
  <c r="CK19521" i="1"/>
  <c r="CJ19521" i="1"/>
  <c r="CG19521" i="1"/>
  <c r="CF19521" i="1"/>
  <c r="CE19521" i="1"/>
  <c r="CC19521" i="1"/>
  <c r="CN19520" i="1"/>
  <c r="CM19520" i="1"/>
  <c r="CL19520" i="1"/>
  <c r="CK19520" i="1"/>
  <c r="CJ19520" i="1"/>
  <c r="CG19520" i="1"/>
  <c r="CF19520" i="1"/>
  <c r="CE19520" i="1"/>
  <c r="CC19520" i="1"/>
  <c r="CD19520" i="1" s="1"/>
  <c r="CN19519" i="1"/>
  <c r="CM19519" i="1"/>
  <c r="CL19519" i="1"/>
  <c r="CK19519" i="1"/>
  <c r="CJ19519" i="1"/>
  <c r="CG19519" i="1"/>
  <c r="CF19519" i="1"/>
  <c r="CE19519" i="1"/>
  <c r="CC19519" i="1"/>
  <c r="CN19518" i="1"/>
  <c r="CM19518" i="1"/>
  <c r="CL19518" i="1"/>
  <c r="CK19518" i="1"/>
  <c r="CJ19518" i="1"/>
  <c r="CG19518" i="1"/>
  <c r="CF19518" i="1"/>
  <c r="CE19518" i="1"/>
  <c r="CC19518" i="1"/>
  <c r="CN19517" i="1"/>
  <c r="CM19517" i="1"/>
  <c r="CL19517" i="1"/>
  <c r="CK19517" i="1"/>
  <c r="CJ19517" i="1"/>
  <c r="CG19517" i="1"/>
  <c r="CF19517" i="1"/>
  <c r="CE19517" i="1"/>
  <c r="CC19517" i="1"/>
  <c r="CN19516" i="1"/>
  <c r="CM19516" i="1"/>
  <c r="CL19516" i="1"/>
  <c r="CK19516" i="1"/>
  <c r="CJ19516" i="1"/>
  <c r="CG19516" i="1"/>
  <c r="CF19516" i="1"/>
  <c r="CE19516" i="1"/>
  <c r="CC19516" i="1"/>
  <c r="CN19515" i="1"/>
  <c r="CM19515" i="1"/>
  <c r="CL19515" i="1"/>
  <c r="CK19515" i="1"/>
  <c r="CJ19515" i="1"/>
  <c r="CG19515" i="1"/>
  <c r="CF19515" i="1"/>
  <c r="CE19515" i="1"/>
  <c r="CC19515" i="1"/>
  <c r="CD19515" i="1" s="1"/>
  <c r="CN19514" i="1"/>
  <c r="CM19514" i="1"/>
  <c r="CL19514" i="1"/>
  <c r="CK19514" i="1"/>
  <c r="CJ19514" i="1"/>
  <c r="CG19514" i="1"/>
  <c r="CF19514" i="1"/>
  <c r="CE19514" i="1"/>
  <c r="CC19514" i="1"/>
  <c r="CN19513" i="1"/>
  <c r="CM19513" i="1"/>
  <c r="CL19513" i="1"/>
  <c r="CK19513" i="1"/>
  <c r="CJ19513" i="1"/>
  <c r="CG19513" i="1"/>
  <c r="CF19513" i="1"/>
  <c r="CE19513" i="1"/>
  <c r="CC19513" i="1"/>
  <c r="CN19512" i="1"/>
  <c r="CM19512" i="1"/>
  <c r="CL19512" i="1"/>
  <c r="CK19512" i="1"/>
  <c r="CJ19512" i="1"/>
  <c r="CG19512" i="1"/>
  <c r="CF19512" i="1"/>
  <c r="CE19512" i="1"/>
  <c r="CC19512" i="1"/>
  <c r="CN19511" i="1"/>
  <c r="CM19511" i="1"/>
  <c r="CL19511" i="1"/>
  <c r="CK19511" i="1"/>
  <c r="CJ19511" i="1"/>
  <c r="CG19511" i="1"/>
  <c r="CF19511" i="1"/>
  <c r="CE19511" i="1"/>
  <c r="CC19511" i="1"/>
  <c r="CN19510" i="1"/>
  <c r="CM19510" i="1"/>
  <c r="CL19510" i="1"/>
  <c r="CK19510" i="1"/>
  <c r="CJ19510" i="1"/>
  <c r="CG19510" i="1"/>
  <c r="CF19510" i="1"/>
  <c r="CE19510" i="1"/>
  <c r="CC19510" i="1"/>
  <c r="CD19510" i="1" s="1"/>
  <c r="CN19509" i="1"/>
  <c r="CM19509" i="1"/>
  <c r="CL19509" i="1"/>
  <c r="CK19509" i="1"/>
  <c r="CJ19509" i="1"/>
  <c r="CG19509" i="1"/>
  <c r="CF19509" i="1"/>
  <c r="CE19509" i="1"/>
  <c r="CC19509" i="1"/>
  <c r="CD19509" i="1" s="1"/>
  <c r="CN19508" i="1"/>
  <c r="CM19508" i="1"/>
  <c r="CL19508" i="1"/>
  <c r="CK19508" i="1"/>
  <c r="CJ19508" i="1"/>
  <c r="CG19508" i="1"/>
  <c r="CF19508" i="1"/>
  <c r="CE19508" i="1"/>
  <c r="CC19508" i="1"/>
  <c r="CN19507" i="1"/>
  <c r="CM19507" i="1"/>
  <c r="CL19507" i="1"/>
  <c r="CK19507" i="1"/>
  <c r="CJ19507" i="1"/>
  <c r="CG19507" i="1"/>
  <c r="CF19507" i="1"/>
  <c r="CE19507" i="1"/>
  <c r="CC19507" i="1"/>
  <c r="CD19507" i="1" s="1"/>
  <c r="CN19100" i="1"/>
  <c r="CM19100" i="1"/>
  <c r="CL19100" i="1"/>
  <c r="CK19100" i="1"/>
  <c r="CJ19100" i="1"/>
  <c r="CG19100" i="1"/>
  <c r="CF19100" i="1"/>
  <c r="CE19100" i="1"/>
  <c r="CC19100" i="1"/>
  <c r="CN19099" i="1"/>
  <c r="CM19099" i="1"/>
  <c r="CL19099" i="1"/>
  <c r="CK19099" i="1"/>
  <c r="CJ19099" i="1"/>
  <c r="CG19099" i="1"/>
  <c r="CF19099" i="1"/>
  <c r="CE19099" i="1"/>
  <c r="CC19099" i="1"/>
  <c r="CN19098" i="1"/>
  <c r="CM19098" i="1"/>
  <c r="CL19098" i="1"/>
  <c r="CK19098" i="1"/>
  <c r="CJ19098" i="1"/>
  <c r="CG19098" i="1"/>
  <c r="CF19098" i="1"/>
  <c r="CE19098" i="1"/>
  <c r="CC19098" i="1"/>
  <c r="CN19097" i="1"/>
  <c r="CM19097" i="1"/>
  <c r="CL19097" i="1"/>
  <c r="CK19097" i="1"/>
  <c r="CJ19097" i="1"/>
  <c r="CG19097" i="1"/>
  <c r="CF19097" i="1"/>
  <c r="CE19097" i="1"/>
  <c r="CC19097" i="1"/>
  <c r="CN19096" i="1"/>
  <c r="CM19096" i="1"/>
  <c r="CL19096" i="1"/>
  <c r="CK19096" i="1"/>
  <c r="CJ19096" i="1"/>
  <c r="CG19096" i="1"/>
  <c r="CF19096" i="1"/>
  <c r="CE19096" i="1"/>
  <c r="CC19096" i="1"/>
  <c r="CN19095" i="1"/>
  <c r="CM19095" i="1"/>
  <c r="CL19095" i="1"/>
  <c r="CK19095" i="1"/>
  <c r="CJ19095" i="1"/>
  <c r="CG19095" i="1"/>
  <c r="CF19095" i="1"/>
  <c r="CE19095" i="1"/>
  <c r="CC19095" i="1"/>
  <c r="CN19094" i="1"/>
  <c r="CM19094" i="1"/>
  <c r="CL19094" i="1"/>
  <c r="CK19094" i="1"/>
  <c r="CJ19094" i="1"/>
  <c r="CG19094" i="1"/>
  <c r="CF19094" i="1"/>
  <c r="CE19094" i="1"/>
  <c r="CC19094" i="1"/>
  <c r="CN19093" i="1"/>
  <c r="CM19093" i="1"/>
  <c r="CL19093" i="1"/>
  <c r="CK19093" i="1"/>
  <c r="CJ19093" i="1"/>
  <c r="CG19093" i="1"/>
  <c r="CF19093" i="1"/>
  <c r="CE19093" i="1"/>
  <c r="CC19093" i="1"/>
  <c r="CN19092" i="1"/>
  <c r="CM19092" i="1"/>
  <c r="CL19092" i="1"/>
  <c r="CK19092" i="1"/>
  <c r="CJ19092" i="1"/>
  <c r="CG19092" i="1"/>
  <c r="CF19092" i="1"/>
  <c r="CE19092" i="1"/>
  <c r="CC19092" i="1"/>
  <c r="CN19091" i="1"/>
  <c r="CM19091" i="1"/>
  <c r="CL19091" i="1"/>
  <c r="CK19091" i="1"/>
  <c r="CJ19091" i="1"/>
  <c r="CG19091" i="1"/>
  <c r="CF19091" i="1"/>
  <c r="CE19091" i="1"/>
  <c r="CC19091" i="1"/>
  <c r="CN19090" i="1"/>
  <c r="CM19090" i="1"/>
  <c r="CL19090" i="1"/>
  <c r="CK19090" i="1"/>
  <c r="CJ19090" i="1"/>
  <c r="CG19090" i="1"/>
  <c r="CF19090" i="1"/>
  <c r="CE19090" i="1"/>
  <c r="CC19090" i="1"/>
  <c r="CN19089" i="1"/>
  <c r="CM19089" i="1"/>
  <c r="CL19089" i="1"/>
  <c r="CK19089" i="1"/>
  <c r="CJ19089" i="1"/>
  <c r="CG19089" i="1"/>
  <c r="CF19089" i="1"/>
  <c r="CE19089" i="1"/>
  <c r="CC19089" i="1"/>
  <c r="CN19088" i="1"/>
  <c r="CM19088" i="1"/>
  <c r="CL19088" i="1"/>
  <c r="CK19088" i="1"/>
  <c r="CJ19088" i="1"/>
  <c r="CG19088" i="1"/>
  <c r="CF19088" i="1"/>
  <c r="CE19088" i="1"/>
  <c r="CC19088" i="1"/>
  <c r="CN19087" i="1"/>
  <c r="CM19087" i="1"/>
  <c r="CL19087" i="1"/>
  <c r="CK19087" i="1"/>
  <c r="CJ19087" i="1"/>
  <c r="CG19087" i="1"/>
  <c r="CF19087" i="1"/>
  <c r="CE19087" i="1"/>
  <c r="CC19087" i="1"/>
  <c r="CN19086" i="1"/>
  <c r="CM19086" i="1"/>
  <c r="CL19086" i="1"/>
  <c r="CK19086" i="1"/>
  <c r="CJ19086" i="1"/>
  <c r="CG19086" i="1"/>
  <c r="CF19086" i="1"/>
  <c r="CE19086" i="1"/>
  <c r="CC19086" i="1"/>
  <c r="CN19085" i="1"/>
  <c r="CM19085" i="1"/>
  <c r="CL19085" i="1"/>
  <c r="CK19085" i="1"/>
  <c r="CJ19085" i="1"/>
  <c r="CG19085" i="1"/>
  <c r="CF19085" i="1"/>
  <c r="CE19085" i="1"/>
  <c r="CC19085" i="1"/>
  <c r="CN19084" i="1"/>
  <c r="CM19084" i="1"/>
  <c r="CL19084" i="1"/>
  <c r="CK19084" i="1"/>
  <c r="CJ19084" i="1"/>
  <c r="CG19084" i="1"/>
  <c r="CF19084" i="1"/>
  <c r="CE19084" i="1"/>
  <c r="CC19084" i="1"/>
  <c r="CN19083" i="1"/>
  <c r="CM19083" i="1"/>
  <c r="CL19083" i="1"/>
  <c r="CK19083" i="1"/>
  <c r="CJ19083" i="1"/>
  <c r="CG19083" i="1"/>
  <c r="CF19083" i="1"/>
  <c r="CE19083" i="1"/>
  <c r="CC19083" i="1"/>
  <c r="CN19082" i="1"/>
  <c r="CM19082" i="1"/>
  <c r="CL19082" i="1"/>
  <c r="CK19082" i="1"/>
  <c r="CJ19082" i="1"/>
  <c r="CG19082" i="1"/>
  <c r="CF19082" i="1"/>
  <c r="CE19082" i="1"/>
  <c r="CC19082" i="1"/>
  <c r="CN19081" i="1"/>
  <c r="CM19081" i="1"/>
  <c r="CL19081" i="1"/>
  <c r="CK19081" i="1"/>
  <c r="CJ19081" i="1"/>
  <c r="CG19081" i="1"/>
  <c r="CF19081" i="1"/>
  <c r="CE19081" i="1"/>
  <c r="CC19081" i="1"/>
  <c r="CN19080" i="1"/>
  <c r="CM19080" i="1"/>
  <c r="CL19080" i="1"/>
  <c r="CK19080" i="1"/>
  <c r="CJ19080" i="1"/>
  <c r="CG19080" i="1"/>
  <c r="CF19080" i="1"/>
  <c r="CE19080" i="1"/>
  <c r="CC19080" i="1"/>
  <c r="CN19079" i="1"/>
  <c r="CM19079" i="1"/>
  <c r="CL19079" i="1"/>
  <c r="CK19079" i="1"/>
  <c r="CJ19079" i="1"/>
  <c r="CG19079" i="1"/>
  <c r="CF19079" i="1"/>
  <c r="CE19079" i="1"/>
  <c r="CC19079" i="1"/>
  <c r="CN19078" i="1"/>
  <c r="CM19078" i="1"/>
  <c r="CL19078" i="1"/>
  <c r="CK19078" i="1"/>
  <c r="CJ19078" i="1"/>
  <c r="CG19078" i="1"/>
  <c r="CF19078" i="1"/>
  <c r="CE19078" i="1"/>
  <c r="CC19078" i="1"/>
  <c r="CN19077" i="1"/>
  <c r="CM19077" i="1"/>
  <c r="CL19077" i="1"/>
  <c r="CK19077" i="1"/>
  <c r="CJ19077" i="1"/>
  <c r="CG19077" i="1"/>
  <c r="CF19077" i="1"/>
  <c r="CE19077" i="1"/>
  <c r="CC19077" i="1"/>
  <c r="CN19076" i="1"/>
  <c r="CM19076" i="1"/>
  <c r="CL19076" i="1"/>
  <c r="CK19076" i="1"/>
  <c r="CJ19076" i="1"/>
  <c r="CG19076" i="1"/>
  <c r="CF19076" i="1"/>
  <c r="CE19076" i="1"/>
  <c r="CC19076" i="1"/>
  <c r="CN19075" i="1"/>
  <c r="CM19075" i="1"/>
  <c r="CL19075" i="1"/>
  <c r="CK19075" i="1"/>
  <c r="CJ19075" i="1"/>
  <c r="CG19075" i="1"/>
  <c r="CF19075" i="1"/>
  <c r="CE19075" i="1"/>
  <c r="CC19075" i="1"/>
  <c r="CN19074" i="1"/>
  <c r="CM19074" i="1"/>
  <c r="CL19074" i="1"/>
  <c r="CK19074" i="1"/>
  <c r="CJ19074" i="1"/>
  <c r="CG19074" i="1"/>
  <c r="CF19074" i="1"/>
  <c r="CE19074" i="1"/>
  <c r="CC19074" i="1"/>
  <c r="CN19073" i="1"/>
  <c r="CM19073" i="1"/>
  <c r="CL19073" i="1"/>
  <c r="CK19073" i="1"/>
  <c r="CJ19073" i="1"/>
  <c r="CG19073" i="1"/>
  <c r="CF19073" i="1"/>
  <c r="CE19073" i="1"/>
  <c r="CC19073" i="1"/>
  <c r="CN19072" i="1"/>
  <c r="CM19072" i="1"/>
  <c r="CL19072" i="1"/>
  <c r="CK19072" i="1"/>
  <c r="CJ19072" i="1"/>
  <c r="CG19072" i="1"/>
  <c r="CF19072" i="1"/>
  <c r="CE19072" i="1"/>
  <c r="CC19072" i="1"/>
  <c r="CN19071" i="1"/>
  <c r="CM19071" i="1"/>
  <c r="CL19071" i="1"/>
  <c r="CK19071" i="1"/>
  <c r="CJ19071" i="1"/>
  <c r="CG19071" i="1"/>
  <c r="CF19071" i="1"/>
  <c r="CE19071" i="1"/>
  <c r="CC19071" i="1"/>
  <c r="CN19070" i="1"/>
  <c r="CM19070" i="1"/>
  <c r="CL19070" i="1"/>
  <c r="CK19070" i="1"/>
  <c r="CJ19070" i="1"/>
  <c r="CG19070" i="1"/>
  <c r="CF19070" i="1"/>
  <c r="CE19070" i="1"/>
  <c r="CC19070" i="1"/>
  <c r="CN19069" i="1"/>
  <c r="CM19069" i="1"/>
  <c r="CL19069" i="1"/>
  <c r="CK19069" i="1"/>
  <c r="CJ19069" i="1"/>
  <c r="CG19069" i="1"/>
  <c r="CF19069" i="1"/>
  <c r="CE19069" i="1"/>
  <c r="CC19069" i="1"/>
  <c r="CN19068" i="1"/>
  <c r="CM19068" i="1"/>
  <c r="CL19068" i="1"/>
  <c r="CK19068" i="1"/>
  <c r="CJ19068" i="1"/>
  <c r="CG19068" i="1"/>
  <c r="CF19068" i="1"/>
  <c r="CE19068" i="1"/>
  <c r="CC19068" i="1"/>
  <c r="CN19067" i="1"/>
  <c r="CM19067" i="1"/>
  <c r="CL19067" i="1"/>
  <c r="CK19067" i="1"/>
  <c r="CJ19067" i="1"/>
  <c r="CG19067" i="1"/>
  <c r="CF19067" i="1"/>
  <c r="CE19067" i="1"/>
  <c r="CC19067" i="1"/>
  <c r="CN19066" i="1"/>
  <c r="CM19066" i="1"/>
  <c r="CL19066" i="1"/>
  <c r="CK19066" i="1"/>
  <c r="CJ19066" i="1"/>
  <c r="CG19066" i="1"/>
  <c r="CF19066" i="1"/>
  <c r="CE19066" i="1"/>
  <c r="CC19066" i="1"/>
  <c r="CN19065" i="1"/>
  <c r="CM19065" i="1"/>
  <c r="CL19065" i="1"/>
  <c r="CK19065" i="1"/>
  <c r="CJ19065" i="1"/>
  <c r="CG19065" i="1"/>
  <c r="CF19065" i="1"/>
  <c r="CE19065" i="1"/>
  <c r="CC19065" i="1"/>
  <c r="CN19064" i="1"/>
  <c r="CM19064" i="1"/>
  <c r="CL19064" i="1"/>
  <c r="CK19064" i="1"/>
  <c r="CJ19064" i="1"/>
  <c r="CG19064" i="1"/>
  <c r="CF19064" i="1"/>
  <c r="CE19064" i="1"/>
  <c r="CC19064" i="1"/>
  <c r="CN19063" i="1"/>
  <c r="CM19063" i="1"/>
  <c r="CL19063" i="1"/>
  <c r="CK19063" i="1"/>
  <c r="CJ19063" i="1"/>
  <c r="CG19063" i="1"/>
  <c r="CF19063" i="1"/>
  <c r="CE19063" i="1"/>
  <c r="CC19063" i="1"/>
  <c r="CN19062" i="1"/>
  <c r="CM19062" i="1"/>
  <c r="CL19062" i="1"/>
  <c r="CK19062" i="1"/>
  <c r="CJ19062" i="1"/>
  <c r="CG19062" i="1"/>
  <c r="CF19062" i="1"/>
  <c r="CE19062" i="1"/>
  <c r="CC19062" i="1"/>
  <c r="CN19061" i="1"/>
  <c r="CM19061" i="1"/>
  <c r="CL19061" i="1"/>
  <c r="CK19061" i="1"/>
  <c r="CJ19061" i="1"/>
  <c r="CG19061" i="1"/>
  <c r="CF19061" i="1"/>
  <c r="CE19061" i="1"/>
  <c r="CC19061" i="1"/>
  <c r="CN19060" i="1"/>
  <c r="CM19060" i="1"/>
  <c r="CL19060" i="1"/>
  <c r="CK19060" i="1"/>
  <c r="CJ19060" i="1"/>
  <c r="CG19060" i="1"/>
  <c r="CF19060" i="1"/>
  <c r="CE19060" i="1"/>
  <c r="CC19060" i="1"/>
  <c r="CN19059" i="1"/>
  <c r="CM19059" i="1"/>
  <c r="CL19059" i="1"/>
  <c r="CK19059" i="1"/>
  <c r="CJ19059" i="1"/>
  <c r="CG19059" i="1"/>
  <c r="CF19059" i="1"/>
  <c r="CE19059" i="1"/>
  <c r="CC19059" i="1"/>
  <c r="CN19058" i="1"/>
  <c r="CM19058" i="1"/>
  <c r="CL19058" i="1"/>
  <c r="CK19058" i="1"/>
  <c r="CJ19058" i="1"/>
  <c r="CG19058" i="1"/>
  <c r="CF19058" i="1"/>
  <c r="CE19058" i="1"/>
  <c r="CC19058" i="1"/>
  <c r="CN19057" i="1"/>
  <c r="CM19057" i="1"/>
  <c r="CL19057" i="1"/>
  <c r="CK19057" i="1"/>
  <c r="CJ19057" i="1"/>
  <c r="CG19057" i="1"/>
  <c r="CF19057" i="1"/>
  <c r="CE19057" i="1"/>
  <c r="CC19057" i="1"/>
  <c r="CN19056" i="1"/>
  <c r="CM19056" i="1"/>
  <c r="CL19056" i="1"/>
  <c r="CK19056" i="1"/>
  <c r="CJ19056" i="1"/>
  <c r="CG19056" i="1"/>
  <c r="CF19056" i="1"/>
  <c r="CE19056" i="1"/>
  <c r="CC19056" i="1"/>
  <c r="CN19055" i="1"/>
  <c r="CM19055" i="1"/>
  <c r="CL19055" i="1"/>
  <c r="CK19055" i="1"/>
  <c r="CJ19055" i="1"/>
  <c r="CG19055" i="1"/>
  <c r="CF19055" i="1"/>
  <c r="CE19055" i="1"/>
  <c r="CC19055" i="1"/>
  <c r="CN19054" i="1"/>
  <c r="CM19054" i="1"/>
  <c r="CL19054" i="1"/>
  <c r="CK19054" i="1"/>
  <c r="CJ19054" i="1"/>
  <c r="CG19054" i="1"/>
  <c r="CF19054" i="1"/>
  <c r="CE19054" i="1"/>
  <c r="CC19054" i="1"/>
  <c r="CN19053" i="1"/>
  <c r="CM19053" i="1"/>
  <c r="CL19053" i="1"/>
  <c r="CK19053" i="1"/>
  <c r="CJ19053" i="1"/>
  <c r="CG19053" i="1"/>
  <c r="CF19053" i="1"/>
  <c r="CE19053" i="1"/>
  <c r="CC19053" i="1"/>
  <c r="CN19052" i="1"/>
  <c r="CM19052" i="1"/>
  <c r="CL19052" i="1"/>
  <c r="CK19052" i="1"/>
  <c r="CJ19052" i="1"/>
  <c r="CG19052" i="1"/>
  <c r="CF19052" i="1"/>
  <c r="CE19052" i="1"/>
  <c r="CC19052" i="1"/>
  <c r="CN19051" i="1"/>
  <c r="CM19051" i="1"/>
  <c r="CL19051" i="1"/>
  <c r="CK19051" i="1"/>
  <c r="CJ19051" i="1"/>
  <c r="CG19051" i="1"/>
  <c r="CF19051" i="1"/>
  <c r="CE19051" i="1"/>
  <c r="CC19051" i="1"/>
  <c r="CN19050" i="1"/>
  <c r="CM19050" i="1"/>
  <c r="CL19050" i="1"/>
  <c r="CK19050" i="1"/>
  <c r="CJ19050" i="1"/>
  <c r="CG19050" i="1"/>
  <c r="CF19050" i="1"/>
  <c r="CE19050" i="1"/>
  <c r="CC19050" i="1"/>
  <c r="CN19049" i="1"/>
  <c r="CM19049" i="1"/>
  <c r="CL19049" i="1"/>
  <c r="CK19049" i="1"/>
  <c r="CJ19049" i="1"/>
  <c r="CG19049" i="1"/>
  <c r="CF19049" i="1"/>
  <c r="CE19049" i="1"/>
  <c r="CC19049" i="1"/>
  <c r="CN19048" i="1"/>
  <c r="CM19048" i="1"/>
  <c r="CL19048" i="1"/>
  <c r="CK19048" i="1"/>
  <c r="CJ19048" i="1"/>
  <c r="CG19048" i="1"/>
  <c r="CF19048" i="1"/>
  <c r="CE19048" i="1"/>
  <c r="CC19048" i="1"/>
  <c r="CN19047" i="1"/>
  <c r="CM19047" i="1"/>
  <c r="CL19047" i="1"/>
  <c r="CK19047" i="1"/>
  <c r="CJ19047" i="1"/>
  <c r="CG19047" i="1"/>
  <c r="CF19047" i="1"/>
  <c r="CE19047" i="1"/>
  <c r="CC19047" i="1"/>
  <c r="CN19046" i="1"/>
  <c r="CM19046" i="1"/>
  <c r="CL19046" i="1"/>
  <c r="CK19046" i="1"/>
  <c r="CJ19046" i="1"/>
  <c r="CG19046" i="1"/>
  <c r="CF19046" i="1"/>
  <c r="CE19046" i="1"/>
  <c r="CC19046" i="1"/>
  <c r="CN19045" i="1"/>
  <c r="CM19045" i="1"/>
  <c r="CL19045" i="1"/>
  <c r="CK19045" i="1"/>
  <c r="CJ19045" i="1"/>
  <c r="CG19045" i="1"/>
  <c r="CF19045" i="1"/>
  <c r="CE19045" i="1"/>
  <c r="CC19045" i="1"/>
  <c r="CN19044" i="1"/>
  <c r="CM19044" i="1"/>
  <c r="CL19044" i="1"/>
  <c r="CK19044" i="1"/>
  <c r="CJ19044" i="1"/>
  <c r="CG19044" i="1"/>
  <c r="CF19044" i="1"/>
  <c r="CE19044" i="1"/>
  <c r="CC19044" i="1"/>
  <c r="CN19043" i="1"/>
  <c r="CM19043" i="1"/>
  <c r="CL19043" i="1"/>
  <c r="CK19043" i="1"/>
  <c r="CJ19043" i="1"/>
  <c r="CG19043" i="1"/>
  <c r="CF19043" i="1"/>
  <c r="CE19043" i="1"/>
  <c r="CC19043" i="1"/>
  <c r="CN19042" i="1"/>
  <c r="CM19042" i="1"/>
  <c r="CL19042" i="1"/>
  <c r="CK19042" i="1"/>
  <c r="CJ19042" i="1"/>
  <c r="CG19042" i="1"/>
  <c r="CF19042" i="1"/>
  <c r="CE19042" i="1"/>
  <c r="CC19042" i="1"/>
  <c r="CN19041" i="1"/>
  <c r="CM19041" i="1"/>
  <c r="CL19041" i="1"/>
  <c r="CK19041" i="1"/>
  <c r="CJ19041" i="1"/>
  <c r="CG19041" i="1"/>
  <c r="CF19041" i="1"/>
  <c r="CE19041" i="1"/>
  <c r="CC19041" i="1"/>
  <c r="CN19040" i="1"/>
  <c r="CM19040" i="1"/>
  <c r="CL19040" i="1"/>
  <c r="CK19040" i="1"/>
  <c r="CJ19040" i="1"/>
  <c r="CG19040" i="1"/>
  <c r="CF19040" i="1"/>
  <c r="CE19040" i="1"/>
  <c r="CC19040" i="1"/>
  <c r="CN19039" i="1"/>
  <c r="CM19039" i="1"/>
  <c r="CL19039" i="1"/>
  <c r="CK19039" i="1"/>
  <c r="CJ19039" i="1"/>
  <c r="CG19039" i="1"/>
  <c r="CF19039" i="1"/>
  <c r="CE19039" i="1"/>
  <c r="CC19039" i="1"/>
  <c r="CN19038" i="1"/>
  <c r="CM19038" i="1"/>
  <c r="CL19038" i="1"/>
  <c r="CK19038" i="1"/>
  <c r="CJ19038" i="1"/>
  <c r="CG19038" i="1"/>
  <c r="CF19038" i="1"/>
  <c r="CE19038" i="1"/>
  <c r="CC19038" i="1"/>
  <c r="CN19037" i="1"/>
  <c r="CM19037" i="1"/>
  <c r="CL19037" i="1"/>
  <c r="CK19037" i="1"/>
  <c r="CJ19037" i="1"/>
  <c r="CG19037" i="1"/>
  <c r="CF19037" i="1"/>
  <c r="CE19037" i="1"/>
  <c r="CC19037" i="1"/>
  <c r="CN19036" i="1"/>
  <c r="CM19036" i="1"/>
  <c r="CL19036" i="1"/>
  <c r="CK19036" i="1"/>
  <c r="CJ19036" i="1"/>
  <c r="CG19036" i="1"/>
  <c r="CF19036" i="1"/>
  <c r="CE19036" i="1"/>
  <c r="CC19036" i="1"/>
  <c r="CN19035" i="1"/>
  <c r="CM19035" i="1"/>
  <c r="CL19035" i="1"/>
  <c r="CK19035" i="1"/>
  <c r="CJ19035" i="1"/>
  <c r="CG19035" i="1"/>
  <c r="CF19035" i="1"/>
  <c r="CE19035" i="1"/>
  <c r="CC19035" i="1"/>
  <c r="CN19034" i="1"/>
  <c r="CM19034" i="1"/>
  <c r="CL19034" i="1"/>
  <c r="CK19034" i="1"/>
  <c r="CJ19034" i="1"/>
  <c r="CG19034" i="1"/>
  <c r="CF19034" i="1"/>
  <c r="CE19034" i="1"/>
  <c r="CC19034" i="1"/>
  <c r="CN19033" i="1"/>
  <c r="CM19033" i="1"/>
  <c r="CL19033" i="1"/>
  <c r="CK19033" i="1"/>
  <c r="CJ19033" i="1"/>
  <c r="CG19033" i="1"/>
  <c r="CF19033" i="1"/>
  <c r="CE19033" i="1"/>
  <c r="CC19033" i="1"/>
  <c r="CN19032" i="1"/>
  <c r="CM19032" i="1"/>
  <c r="CL19032" i="1"/>
  <c r="CK19032" i="1"/>
  <c r="CJ19032" i="1"/>
  <c r="CG19032" i="1"/>
  <c r="CF19032" i="1"/>
  <c r="CE19032" i="1"/>
  <c r="CC19032" i="1"/>
  <c r="CN19031" i="1"/>
  <c r="CM19031" i="1"/>
  <c r="CL19031" i="1"/>
  <c r="CK19031" i="1"/>
  <c r="CJ19031" i="1"/>
  <c r="CG19031" i="1"/>
  <c r="CF19031" i="1"/>
  <c r="CE19031" i="1"/>
  <c r="CC19031" i="1"/>
  <c r="CN19030" i="1"/>
  <c r="CM19030" i="1"/>
  <c r="CL19030" i="1"/>
  <c r="CK19030" i="1"/>
  <c r="CJ19030" i="1"/>
  <c r="CG19030" i="1"/>
  <c r="CF19030" i="1"/>
  <c r="CE19030" i="1"/>
  <c r="CC19030" i="1"/>
  <c r="CN19029" i="1"/>
  <c r="CM19029" i="1"/>
  <c r="CL19029" i="1"/>
  <c r="CK19029" i="1"/>
  <c r="CJ19029" i="1"/>
  <c r="CG19029" i="1"/>
  <c r="CF19029" i="1"/>
  <c r="CE19029" i="1"/>
  <c r="CC19029" i="1"/>
  <c r="CN19028" i="1"/>
  <c r="CM19028" i="1"/>
  <c r="CL19028" i="1"/>
  <c r="CK19028" i="1"/>
  <c r="CJ19028" i="1"/>
  <c r="CG19028" i="1"/>
  <c r="CF19028" i="1"/>
  <c r="CE19028" i="1"/>
  <c r="CC19028" i="1"/>
  <c r="CN19027" i="1"/>
  <c r="CM19027" i="1"/>
  <c r="CL19027" i="1"/>
  <c r="CK19027" i="1"/>
  <c r="CJ19027" i="1"/>
  <c r="CG19027" i="1"/>
  <c r="CF19027" i="1"/>
  <c r="CE19027" i="1"/>
  <c r="CC19027" i="1"/>
  <c r="CN19026" i="1"/>
  <c r="CM19026" i="1"/>
  <c r="CL19026" i="1"/>
  <c r="CK19026" i="1"/>
  <c r="CJ19026" i="1"/>
  <c r="CG19026" i="1"/>
  <c r="CF19026" i="1"/>
  <c r="CE19026" i="1"/>
  <c r="CC19026" i="1"/>
  <c r="CN19025" i="1"/>
  <c r="CM19025" i="1"/>
  <c r="CL19025" i="1"/>
  <c r="CK19025" i="1"/>
  <c r="CJ19025" i="1"/>
  <c r="CG19025" i="1"/>
  <c r="CF19025" i="1"/>
  <c r="CE19025" i="1"/>
  <c r="CC19025" i="1"/>
  <c r="CN19024" i="1"/>
  <c r="CM19024" i="1"/>
  <c r="CL19024" i="1"/>
  <c r="CK19024" i="1"/>
  <c r="CJ19024" i="1"/>
  <c r="CG19024" i="1"/>
  <c r="CF19024" i="1"/>
  <c r="CE19024" i="1"/>
  <c r="CC19024" i="1"/>
  <c r="CN19023" i="1"/>
  <c r="CM19023" i="1"/>
  <c r="CL19023" i="1"/>
  <c r="CK19023" i="1"/>
  <c r="CJ19023" i="1"/>
  <c r="CG19023" i="1"/>
  <c r="CF19023" i="1"/>
  <c r="CE19023" i="1"/>
  <c r="CC19023" i="1"/>
  <c r="CN19022" i="1"/>
  <c r="CM19022" i="1"/>
  <c r="CL19022" i="1"/>
  <c r="CK19022" i="1"/>
  <c r="CJ19022" i="1"/>
  <c r="CG19022" i="1"/>
  <c r="CF19022" i="1"/>
  <c r="CE19022" i="1"/>
  <c r="CC19022" i="1"/>
  <c r="CN19021" i="1"/>
  <c r="CM19021" i="1"/>
  <c r="CL19021" i="1"/>
  <c r="CK19021" i="1"/>
  <c r="CJ19021" i="1"/>
  <c r="CG19021" i="1"/>
  <c r="CF19021" i="1"/>
  <c r="CE19021" i="1"/>
  <c r="CC19021" i="1"/>
  <c r="CN19020" i="1"/>
  <c r="CM19020" i="1"/>
  <c r="CL19020" i="1"/>
  <c r="CK19020" i="1"/>
  <c r="CJ19020" i="1"/>
  <c r="CG19020" i="1"/>
  <c r="CF19020" i="1"/>
  <c r="CE19020" i="1"/>
  <c r="CC19020" i="1"/>
  <c r="CN19019" i="1"/>
  <c r="CM19019" i="1"/>
  <c r="CL19019" i="1"/>
  <c r="CK19019" i="1"/>
  <c r="CJ19019" i="1"/>
  <c r="CG19019" i="1"/>
  <c r="CF19019" i="1"/>
  <c r="CE19019" i="1"/>
  <c r="CC19019" i="1"/>
  <c r="CN19018" i="1"/>
  <c r="CM19018" i="1"/>
  <c r="CL19018" i="1"/>
  <c r="CK19018" i="1"/>
  <c r="CJ19018" i="1"/>
  <c r="CG19018" i="1"/>
  <c r="CF19018" i="1"/>
  <c r="CE19018" i="1"/>
  <c r="CC19018" i="1"/>
  <c r="CN19017" i="1"/>
  <c r="CM19017" i="1"/>
  <c r="CL19017" i="1"/>
  <c r="CK19017" i="1"/>
  <c r="CJ19017" i="1"/>
  <c r="CG19017" i="1"/>
  <c r="CF19017" i="1"/>
  <c r="CE19017" i="1"/>
  <c r="CC19017" i="1"/>
  <c r="CN19016" i="1"/>
  <c r="CM19016" i="1"/>
  <c r="CL19016" i="1"/>
  <c r="CK19016" i="1"/>
  <c r="CJ19016" i="1"/>
  <c r="CG19016" i="1"/>
  <c r="CF19016" i="1"/>
  <c r="CE19016" i="1"/>
  <c r="CC19016" i="1"/>
  <c r="CN19015" i="1"/>
  <c r="CM19015" i="1"/>
  <c r="CL19015" i="1"/>
  <c r="CK19015" i="1"/>
  <c r="CJ19015" i="1"/>
  <c r="CG19015" i="1"/>
  <c r="CF19015" i="1"/>
  <c r="CE19015" i="1"/>
  <c r="CC19015" i="1"/>
  <c r="CN19014" i="1"/>
  <c r="CM19014" i="1"/>
  <c r="CL19014" i="1"/>
  <c r="CK19014" i="1"/>
  <c r="CJ19014" i="1"/>
  <c r="CG19014" i="1"/>
  <c r="CF19014" i="1"/>
  <c r="CE19014" i="1"/>
  <c r="CC19014" i="1"/>
  <c r="CN19013" i="1"/>
  <c r="CM19013" i="1"/>
  <c r="CL19013" i="1"/>
  <c r="CK19013" i="1"/>
  <c r="CJ19013" i="1"/>
  <c r="CG19013" i="1"/>
  <c r="CF19013" i="1"/>
  <c r="CE19013" i="1"/>
  <c r="CC19013" i="1"/>
  <c r="CN19012" i="1"/>
  <c r="CM19012" i="1"/>
  <c r="CL19012" i="1"/>
  <c r="CK19012" i="1"/>
  <c r="CJ19012" i="1"/>
  <c r="CG19012" i="1"/>
  <c r="CF19012" i="1"/>
  <c r="CE19012" i="1"/>
  <c r="CC19012" i="1"/>
  <c r="CN19011" i="1"/>
  <c r="CM19011" i="1"/>
  <c r="CL19011" i="1"/>
  <c r="CK19011" i="1"/>
  <c r="CJ19011" i="1"/>
  <c r="CG19011" i="1"/>
  <c r="CF19011" i="1"/>
  <c r="CE19011" i="1"/>
  <c r="CC19011" i="1"/>
  <c r="CN19010" i="1"/>
  <c r="CM19010" i="1"/>
  <c r="CL19010" i="1"/>
  <c r="CK19010" i="1"/>
  <c r="CJ19010" i="1"/>
  <c r="CG19010" i="1"/>
  <c r="CF19010" i="1"/>
  <c r="CE19010" i="1"/>
  <c r="CC19010" i="1"/>
  <c r="CN19009" i="1"/>
  <c r="CM19009" i="1"/>
  <c r="CL19009" i="1"/>
  <c r="CK19009" i="1"/>
  <c r="CJ19009" i="1"/>
  <c r="CG19009" i="1"/>
  <c r="CF19009" i="1"/>
  <c r="CE19009" i="1"/>
  <c r="CC19009" i="1"/>
  <c r="CN19008" i="1"/>
  <c r="CM19008" i="1"/>
  <c r="CL19008" i="1"/>
  <c r="CK19008" i="1"/>
  <c r="CJ19008" i="1"/>
  <c r="CG19008" i="1"/>
  <c r="CF19008" i="1"/>
  <c r="CE19008" i="1"/>
  <c r="CC19008" i="1"/>
  <c r="CN19007" i="1"/>
  <c r="CM19007" i="1"/>
  <c r="CL19007" i="1"/>
  <c r="CK19007" i="1"/>
  <c r="CJ19007" i="1"/>
  <c r="CG19007" i="1"/>
  <c r="CF19007" i="1"/>
  <c r="CE19007" i="1"/>
  <c r="CC19007" i="1"/>
  <c r="CN18700" i="1"/>
  <c r="CM18700" i="1"/>
  <c r="CL18700" i="1"/>
  <c r="CK18700" i="1"/>
  <c r="CJ18700" i="1"/>
  <c r="CG18700" i="1"/>
  <c r="CF18700" i="1"/>
  <c r="CE18700" i="1"/>
  <c r="CC18700" i="1"/>
  <c r="CN18699" i="1"/>
  <c r="CM18699" i="1"/>
  <c r="CL18699" i="1"/>
  <c r="CK18699" i="1"/>
  <c r="CJ18699" i="1"/>
  <c r="CG18699" i="1"/>
  <c r="CF18699" i="1"/>
  <c r="CE18699" i="1"/>
  <c r="CC18699" i="1"/>
  <c r="CN18698" i="1"/>
  <c r="CM18698" i="1"/>
  <c r="CL18698" i="1"/>
  <c r="CK18698" i="1"/>
  <c r="CJ18698" i="1"/>
  <c r="CG18698" i="1"/>
  <c r="CF18698" i="1"/>
  <c r="CE18698" i="1"/>
  <c r="CC18698" i="1"/>
  <c r="CN18697" i="1"/>
  <c r="CM18697" i="1"/>
  <c r="CL18697" i="1"/>
  <c r="CK18697" i="1"/>
  <c r="CJ18697" i="1"/>
  <c r="CG18697" i="1"/>
  <c r="CF18697" i="1"/>
  <c r="CE18697" i="1"/>
  <c r="CC18697" i="1"/>
  <c r="CN18696" i="1"/>
  <c r="CM18696" i="1"/>
  <c r="CL18696" i="1"/>
  <c r="CK18696" i="1"/>
  <c r="CJ18696" i="1"/>
  <c r="CG18696" i="1"/>
  <c r="CF18696" i="1"/>
  <c r="CE18696" i="1"/>
  <c r="CC18696" i="1"/>
  <c r="CN18695" i="1"/>
  <c r="CM18695" i="1"/>
  <c r="CL18695" i="1"/>
  <c r="CK18695" i="1"/>
  <c r="CJ18695" i="1"/>
  <c r="CG18695" i="1"/>
  <c r="CF18695" i="1"/>
  <c r="CE18695" i="1"/>
  <c r="CC18695" i="1"/>
  <c r="CN18694" i="1"/>
  <c r="CM18694" i="1"/>
  <c r="CL18694" i="1"/>
  <c r="CK18694" i="1"/>
  <c r="CJ18694" i="1"/>
  <c r="CG18694" i="1"/>
  <c r="CF18694" i="1"/>
  <c r="CE18694" i="1"/>
  <c r="CC18694" i="1"/>
  <c r="CN18693" i="1"/>
  <c r="CM18693" i="1"/>
  <c r="CL18693" i="1"/>
  <c r="CK18693" i="1"/>
  <c r="CJ18693" i="1"/>
  <c r="CG18693" i="1"/>
  <c r="CF18693" i="1"/>
  <c r="CE18693" i="1"/>
  <c r="CC18693" i="1"/>
  <c r="CN18692" i="1"/>
  <c r="CM18692" i="1"/>
  <c r="CL18692" i="1"/>
  <c r="CK18692" i="1"/>
  <c r="CJ18692" i="1"/>
  <c r="CG18692" i="1"/>
  <c r="CF18692" i="1"/>
  <c r="CE18692" i="1"/>
  <c r="CC18692" i="1"/>
  <c r="CN18691" i="1"/>
  <c r="CM18691" i="1"/>
  <c r="CL18691" i="1"/>
  <c r="CK18691" i="1"/>
  <c r="CJ18691" i="1"/>
  <c r="CG18691" i="1"/>
  <c r="CF18691" i="1"/>
  <c r="CE18691" i="1"/>
  <c r="CC18691" i="1"/>
  <c r="CN18690" i="1"/>
  <c r="CM18690" i="1"/>
  <c r="CL18690" i="1"/>
  <c r="CK18690" i="1"/>
  <c r="CJ18690" i="1"/>
  <c r="CG18690" i="1"/>
  <c r="CF18690" i="1"/>
  <c r="CE18690" i="1"/>
  <c r="CC18690" i="1"/>
  <c r="CD18690" i="1" s="1"/>
  <c r="CN18689" i="1"/>
  <c r="CM18689" i="1"/>
  <c r="CL18689" i="1"/>
  <c r="CK18689" i="1"/>
  <c r="CJ18689" i="1"/>
  <c r="CG18689" i="1"/>
  <c r="CF18689" i="1"/>
  <c r="CE18689" i="1"/>
  <c r="CC18689" i="1"/>
  <c r="CN18688" i="1"/>
  <c r="CM18688" i="1"/>
  <c r="CL18688" i="1"/>
  <c r="CK18688" i="1"/>
  <c r="CJ18688" i="1"/>
  <c r="CG18688" i="1"/>
  <c r="CF18688" i="1"/>
  <c r="CE18688" i="1"/>
  <c r="CC18688" i="1"/>
  <c r="CN18687" i="1"/>
  <c r="CM18687" i="1"/>
  <c r="CL18687" i="1"/>
  <c r="CK18687" i="1"/>
  <c r="CJ18687" i="1"/>
  <c r="CG18687" i="1"/>
  <c r="CF18687" i="1"/>
  <c r="CE18687" i="1"/>
  <c r="CC18687" i="1"/>
  <c r="CN18686" i="1"/>
  <c r="CM18686" i="1"/>
  <c r="CL18686" i="1"/>
  <c r="CK18686" i="1"/>
  <c r="CJ18686" i="1"/>
  <c r="CG18686" i="1"/>
  <c r="CF18686" i="1"/>
  <c r="CE18686" i="1"/>
  <c r="CC18686" i="1"/>
  <c r="CN18685" i="1"/>
  <c r="CM18685" i="1"/>
  <c r="CL18685" i="1"/>
  <c r="CK18685" i="1"/>
  <c r="CJ18685" i="1"/>
  <c r="CG18685" i="1"/>
  <c r="CF18685" i="1"/>
  <c r="CE18685" i="1"/>
  <c r="CC18685" i="1"/>
  <c r="CN18684" i="1"/>
  <c r="CM18684" i="1"/>
  <c r="CL18684" i="1"/>
  <c r="CK18684" i="1"/>
  <c r="CJ18684" i="1"/>
  <c r="CG18684" i="1"/>
  <c r="CF18684" i="1"/>
  <c r="CE18684" i="1"/>
  <c r="CC18684" i="1"/>
  <c r="CN18683" i="1"/>
  <c r="CM18683" i="1"/>
  <c r="CL18683" i="1"/>
  <c r="CK18683" i="1"/>
  <c r="CJ18683" i="1"/>
  <c r="CG18683" i="1"/>
  <c r="CF18683" i="1"/>
  <c r="CE18683" i="1"/>
  <c r="CC18683" i="1"/>
  <c r="CD18683" i="1" s="1"/>
  <c r="CN18682" i="1"/>
  <c r="CM18682" i="1"/>
  <c r="CL18682" i="1"/>
  <c r="CK18682" i="1"/>
  <c r="CJ18682" i="1"/>
  <c r="CG18682" i="1"/>
  <c r="CF18682" i="1"/>
  <c r="CE18682" i="1"/>
  <c r="CC18682" i="1"/>
  <c r="CN18681" i="1"/>
  <c r="CM18681" i="1"/>
  <c r="CL18681" i="1"/>
  <c r="CK18681" i="1"/>
  <c r="CJ18681" i="1"/>
  <c r="CG18681" i="1"/>
  <c r="CF18681" i="1"/>
  <c r="CE18681" i="1"/>
  <c r="CC18681" i="1"/>
  <c r="CN18680" i="1"/>
  <c r="CM18680" i="1"/>
  <c r="CL18680" i="1"/>
  <c r="CK18680" i="1"/>
  <c r="CJ18680" i="1"/>
  <c r="CG18680" i="1"/>
  <c r="CF18680" i="1"/>
  <c r="CE18680" i="1"/>
  <c r="CC18680" i="1"/>
  <c r="CN18679" i="1"/>
  <c r="CM18679" i="1"/>
  <c r="CL18679" i="1"/>
  <c r="CK18679" i="1"/>
  <c r="CJ18679" i="1"/>
  <c r="CG18679" i="1"/>
  <c r="CF18679" i="1"/>
  <c r="CE18679" i="1"/>
  <c r="CC18679" i="1"/>
  <c r="CN18678" i="1"/>
  <c r="CM18678" i="1"/>
  <c r="CL18678" i="1"/>
  <c r="CK18678" i="1"/>
  <c r="CJ18678" i="1"/>
  <c r="CG18678" i="1"/>
  <c r="CF18678" i="1"/>
  <c r="CE18678" i="1"/>
  <c r="CC18678" i="1"/>
  <c r="CN18677" i="1"/>
  <c r="CM18677" i="1"/>
  <c r="CL18677" i="1"/>
  <c r="CK18677" i="1"/>
  <c r="CJ18677" i="1"/>
  <c r="CG18677" i="1"/>
  <c r="CF18677" i="1"/>
  <c r="CE18677" i="1"/>
  <c r="CC18677" i="1"/>
  <c r="CN18676" i="1"/>
  <c r="CM18676" i="1"/>
  <c r="CL18676" i="1"/>
  <c r="CK18676" i="1"/>
  <c r="CJ18676" i="1"/>
  <c r="CG18676" i="1"/>
  <c r="CF18676" i="1"/>
  <c r="CE18676" i="1"/>
  <c r="CC18676" i="1"/>
  <c r="CN18675" i="1"/>
  <c r="CM18675" i="1"/>
  <c r="CL18675" i="1"/>
  <c r="CK18675" i="1"/>
  <c r="CJ18675" i="1"/>
  <c r="CG18675" i="1"/>
  <c r="CF18675" i="1"/>
  <c r="CE18675" i="1"/>
  <c r="CC18675" i="1"/>
  <c r="CN18674" i="1"/>
  <c r="CM18674" i="1"/>
  <c r="CL18674" i="1"/>
  <c r="CK18674" i="1"/>
  <c r="CJ18674" i="1"/>
  <c r="CG18674" i="1"/>
  <c r="CF18674" i="1"/>
  <c r="CE18674" i="1"/>
  <c r="CC18674" i="1"/>
  <c r="CN18673" i="1"/>
  <c r="CM18673" i="1"/>
  <c r="CL18673" i="1"/>
  <c r="CK18673" i="1"/>
  <c r="CJ18673" i="1"/>
  <c r="CG18673" i="1"/>
  <c r="CF18673" i="1"/>
  <c r="CE18673" i="1"/>
  <c r="CC18673" i="1"/>
  <c r="CN18672" i="1"/>
  <c r="CM18672" i="1"/>
  <c r="CL18672" i="1"/>
  <c r="CK18672" i="1"/>
  <c r="CJ18672" i="1"/>
  <c r="CG18672" i="1"/>
  <c r="CF18672" i="1"/>
  <c r="CE18672" i="1"/>
  <c r="CC18672" i="1"/>
  <c r="CN18671" i="1"/>
  <c r="CM18671" i="1"/>
  <c r="CL18671" i="1"/>
  <c r="CK18671" i="1"/>
  <c r="CJ18671" i="1"/>
  <c r="CG18671" i="1"/>
  <c r="CF18671" i="1"/>
  <c r="CE18671" i="1"/>
  <c r="CC18671" i="1"/>
  <c r="CD18671" i="1" s="1"/>
  <c r="CN18670" i="1"/>
  <c r="CM18670" i="1"/>
  <c r="CL18670" i="1"/>
  <c r="CK18670" i="1"/>
  <c r="CJ18670" i="1"/>
  <c r="CG18670" i="1"/>
  <c r="CF18670" i="1"/>
  <c r="CE18670" i="1"/>
  <c r="CC18670" i="1"/>
  <c r="CN18669" i="1"/>
  <c r="CM18669" i="1"/>
  <c r="CL18669" i="1"/>
  <c r="CK18669" i="1"/>
  <c r="CJ18669" i="1"/>
  <c r="CG18669" i="1"/>
  <c r="CF18669" i="1"/>
  <c r="CE18669" i="1"/>
  <c r="CC18669" i="1"/>
  <c r="CN18668" i="1"/>
  <c r="CM18668" i="1"/>
  <c r="CL18668" i="1"/>
  <c r="CK18668" i="1"/>
  <c r="CJ18668" i="1"/>
  <c r="CG18668" i="1"/>
  <c r="CF18668" i="1"/>
  <c r="CE18668" i="1"/>
  <c r="CC18668" i="1"/>
  <c r="CN18667" i="1"/>
  <c r="CM18667" i="1"/>
  <c r="CL18667" i="1"/>
  <c r="CK18667" i="1"/>
  <c r="CJ18667" i="1"/>
  <c r="CG18667" i="1"/>
  <c r="CF18667" i="1"/>
  <c r="CE18667" i="1"/>
  <c r="CC18667" i="1"/>
  <c r="CD18667" i="1" s="1"/>
  <c r="CN18666" i="1"/>
  <c r="CM18666" i="1"/>
  <c r="CL18666" i="1"/>
  <c r="CK18666" i="1"/>
  <c r="CJ18666" i="1"/>
  <c r="CG18666" i="1"/>
  <c r="CF18666" i="1"/>
  <c r="CE18666" i="1"/>
  <c r="CC18666" i="1"/>
  <c r="CD18666" i="1" s="1"/>
  <c r="CN18665" i="1"/>
  <c r="CM18665" i="1"/>
  <c r="CL18665" i="1"/>
  <c r="CK18665" i="1"/>
  <c r="CJ18665" i="1"/>
  <c r="CG18665" i="1"/>
  <c r="CF18665" i="1"/>
  <c r="CE18665" i="1"/>
  <c r="CC18665" i="1"/>
  <c r="CN18664" i="1"/>
  <c r="CM18664" i="1"/>
  <c r="CL18664" i="1"/>
  <c r="CK18664" i="1"/>
  <c r="CJ18664" i="1"/>
  <c r="CG18664" i="1"/>
  <c r="CF18664" i="1"/>
  <c r="CE18664" i="1"/>
  <c r="CC18664" i="1"/>
  <c r="CD18664" i="1" s="1"/>
  <c r="CN18663" i="1"/>
  <c r="CM18663" i="1"/>
  <c r="CL18663" i="1"/>
  <c r="CK18663" i="1"/>
  <c r="CJ18663" i="1"/>
  <c r="CG18663" i="1"/>
  <c r="CF18663" i="1"/>
  <c r="CE18663" i="1"/>
  <c r="CC18663" i="1"/>
  <c r="CN18662" i="1"/>
  <c r="CM18662" i="1"/>
  <c r="CL18662" i="1"/>
  <c r="CK18662" i="1"/>
  <c r="CJ18662" i="1"/>
  <c r="CG18662" i="1"/>
  <c r="CF18662" i="1"/>
  <c r="CE18662" i="1"/>
  <c r="CC18662" i="1"/>
  <c r="CN18661" i="1"/>
  <c r="CM18661" i="1"/>
  <c r="CL18661" i="1"/>
  <c r="CK18661" i="1"/>
  <c r="CJ18661" i="1"/>
  <c r="CG18661" i="1"/>
  <c r="CF18661" i="1"/>
  <c r="CE18661" i="1"/>
  <c r="CC18661" i="1"/>
  <c r="CD18661" i="1" s="1"/>
  <c r="CN18660" i="1"/>
  <c r="CM18660" i="1"/>
  <c r="CL18660" i="1"/>
  <c r="CK18660" i="1"/>
  <c r="CJ18660" i="1"/>
  <c r="CG18660" i="1"/>
  <c r="CF18660" i="1"/>
  <c r="CE18660" i="1"/>
  <c r="CC18660" i="1"/>
  <c r="CN18659" i="1"/>
  <c r="CM18659" i="1"/>
  <c r="CL18659" i="1"/>
  <c r="CK18659" i="1"/>
  <c r="CJ18659" i="1"/>
  <c r="CG18659" i="1"/>
  <c r="CF18659" i="1"/>
  <c r="CE18659" i="1"/>
  <c r="CC18659" i="1"/>
  <c r="CN18658" i="1"/>
  <c r="CM18658" i="1"/>
  <c r="CL18658" i="1"/>
  <c r="CK18658" i="1"/>
  <c r="CJ18658" i="1"/>
  <c r="CG18658" i="1"/>
  <c r="CF18658" i="1"/>
  <c r="CE18658" i="1"/>
  <c r="CC18658" i="1"/>
  <c r="CD18658" i="1" s="1"/>
  <c r="CN18657" i="1"/>
  <c r="CM18657" i="1"/>
  <c r="CL18657" i="1"/>
  <c r="CK18657" i="1"/>
  <c r="CJ18657" i="1"/>
  <c r="CG18657" i="1"/>
  <c r="CF18657" i="1"/>
  <c r="CE18657" i="1"/>
  <c r="CC18657" i="1"/>
  <c r="CD18657" i="1" s="1"/>
  <c r="CN18656" i="1"/>
  <c r="CM18656" i="1"/>
  <c r="CL18656" i="1"/>
  <c r="CK18656" i="1"/>
  <c r="CJ18656" i="1"/>
  <c r="CG18656" i="1"/>
  <c r="CF18656" i="1"/>
  <c r="CE18656" i="1"/>
  <c r="CC18656" i="1"/>
  <c r="CD18656" i="1" s="1"/>
  <c r="CN18655" i="1"/>
  <c r="CM18655" i="1"/>
  <c r="CL18655" i="1"/>
  <c r="CK18655" i="1"/>
  <c r="CJ18655" i="1"/>
  <c r="CG18655" i="1"/>
  <c r="CF18655" i="1"/>
  <c r="CE18655" i="1"/>
  <c r="CC18655" i="1"/>
  <c r="CN18654" i="1"/>
  <c r="CM18654" i="1"/>
  <c r="CL18654" i="1"/>
  <c r="CK18654" i="1"/>
  <c r="CJ18654" i="1"/>
  <c r="CG18654" i="1"/>
  <c r="CF18654" i="1"/>
  <c r="CE18654" i="1"/>
  <c r="CC18654" i="1"/>
  <c r="CN18653" i="1"/>
  <c r="CM18653" i="1"/>
  <c r="CL18653" i="1"/>
  <c r="CK18653" i="1"/>
  <c r="CJ18653" i="1"/>
  <c r="CG18653" i="1"/>
  <c r="CF18653" i="1"/>
  <c r="CE18653" i="1"/>
  <c r="CC18653" i="1"/>
  <c r="CD18653" i="1" s="1"/>
  <c r="CN18652" i="1"/>
  <c r="CM18652" i="1"/>
  <c r="CL18652" i="1"/>
  <c r="CK18652" i="1"/>
  <c r="CJ18652" i="1"/>
  <c r="CG18652" i="1"/>
  <c r="CF18652" i="1"/>
  <c r="CE18652" i="1"/>
  <c r="CC18652" i="1"/>
  <c r="CN18651" i="1"/>
  <c r="CM18651" i="1"/>
  <c r="CL18651" i="1"/>
  <c r="CK18651" i="1"/>
  <c r="CJ18651" i="1"/>
  <c r="CG18651" i="1"/>
  <c r="CF18651" i="1"/>
  <c r="CE18651" i="1"/>
  <c r="CC18651" i="1"/>
  <c r="CN18650" i="1"/>
  <c r="CM18650" i="1"/>
  <c r="CL18650" i="1"/>
  <c r="CK18650" i="1"/>
  <c r="CJ18650" i="1"/>
  <c r="CG18650" i="1"/>
  <c r="CF18650" i="1"/>
  <c r="CE18650" i="1"/>
  <c r="CC18650" i="1"/>
  <c r="CN18649" i="1"/>
  <c r="CM18649" i="1"/>
  <c r="CL18649" i="1"/>
  <c r="CK18649" i="1"/>
  <c r="CJ18649" i="1"/>
  <c r="CG18649" i="1"/>
  <c r="CF18649" i="1"/>
  <c r="CE18649" i="1"/>
  <c r="CC18649" i="1"/>
  <c r="CN18648" i="1"/>
  <c r="CM18648" i="1"/>
  <c r="CL18648" i="1"/>
  <c r="CK18648" i="1"/>
  <c r="CJ18648" i="1"/>
  <c r="CG18648" i="1"/>
  <c r="CF18648" i="1"/>
  <c r="CE18648" i="1"/>
  <c r="CC18648" i="1"/>
  <c r="CN18647" i="1"/>
  <c r="CM18647" i="1"/>
  <c r="CL18647" i="1"/>
  <c r="CK18647" i="1"/>
  <c r="CJ18647" i="1"/>
  <c r="CG18647" i="1"/>
  <c r="CF18647" i="1"/>
  <c r="CE18647" i="1"/>
  <c r="CC18647" i="1"/>
  <c r="CD18647" i="1" s="1"/>
  <c r="CN18646" i="1"/>
  <c r="CM18646" i="1"/>
  <c r="CL18646" i="1"/>
  <c r="CK18646" i="1"/>
  <c r="CJ18646" i="1"/>
  <c r="CG18646" i="1"/>
  <c r="CF18646" i="1"/>
  <c r="CE18646" i="1"/>
  <c r="CC18646" i="1"/>
  <c r="CN18645" i="1"/>
  <c r="CM18645" i="1"/>
  <c r="CL18645" i="1"/>
  <c r="CK18645" i="1"/>
  <c r="CJ18645" i="1"/>
  <c r="CG18645" i="1"/>
  <c r="CF18645" i="1"/>
  <c r="CE18645" i="1"/>
  <c r="CC18645" i="1"/>
  <c r="CN18644" i="1"/>
  <c r="CM18644" i="1"/>
  <c r="CL18644" i="1"/>
  <c r="CK18644" i="1"/>
  <c r="CJ18644" i="1"/>
  <c r="CG18644" i="1"/>
  <c r="CF18644" i="1"/>
  <c r="CE18644" i="1"/>
  <c r="CC18644" i="1"/>
  <c r="CN18643" i="1"/>
  <c r="CM18643" i="1"/>
  <c r="CL18643" i="1"/>
  <c r="CK18643" i="1"/>
  <c r="CJ18643" i="1"/>
  <c r="CG18643" i="1"/>
  <c r="CF18643" i="1"/>
  <c r="CE18643" i="1"/>
  <c r="CC18643" i="1"/>
  <c r="CD18643" i="1" s="1"/>
  <c r="CN18642" i="1"/>
  <c r="CM18642" i="1"/>
  <c r="CL18642" i="1"/>
  <c r="CK18642" i="1"/>
  <c r="CJ18642" i="1"/>
  <c r="CG18642" i="1"/>
  <c r="CF18642" i="1"/>
  <c r="CE18642" i="1"/>
  <c r="CC18642" i="1"/>
  <c r="CN18641" i="1"/>
  <c r="CM18641" i="1"/>
  <c r="CL18641" i="1"/>
  <c r="CK18641" i="1"/>
  <c r="CJ18641" i="1"/>
  <c r="CG18641" i="1"/>
  <c r="CF18641" i="1"/>
  <c r="CE18641" i="1"/>
  <c r="CC18641" i="1"/>
  <c r="CN18640" i="1"/>
  <c r="CM18640" i="1"/>
  <c r="CL18640" i="1"/>
  <c r="CK18640" i="1"/>
  <c r="CJ18640" i="1"/>
  <c r="CG18640" i="1"/>
  <c r="CF18640" i="1"/>
  <c r="CE18640" i="1"/>
  <c r="CC18640" i="1"/>
  <c r="CN18639" i="1"/>
  <c r="CM18639" i="1"/>
  <c r="CL18639" i="1"/>
  <c r="CK18639" i="1"/>
  <c r="CJ18639" i="1"/>
  <c r="CG18639" i="1"/>
  <c r="CF18639" i="1"/>
  <c r="CE18639" i="1"/>
  <c r="CC18639" i="1"/>
  <c r="CN18638" i="1"/>
  <c r="CM18638" i="1"/>
  <c r="CL18638" i="1"/>
  <c r="CK18638" i="1"/>
  <c r="CJ18638" i="1"/>
  <c r="CG18638" i="1"/>
  <c r="CF18638" i="1"/>
  <c r="CE18638" i="1"/>
  <c r="CC18638" i="1"/>
  <c r="CN18637" i="1"/>
  <c r="CM18637" i="1"/>
  <c r="CL18637" i="1"/>
  <c r="CK18637" i="1"/>
  <c r="CJ18637" i="1"/>
  <c r="CG18637" i="1"/>
  <c r="CF18637" i="1"/>
  <c r="CE18637" i="1"/>
  <c r="CC18637" i="1"/>
  <c r="CN18636" i="1"/>
  <c r="CM18636" i="1"/>
  <c r="CL18636" i="1"/>
  <c r="CK18636" i="1"/>
  <c r="CJ18636" i="1"/>
  <c r="CG18636" i="1"/>
  <c r="CF18636" i="1"/>
  <c r="CE18636" i="1"/>
  <c r="CC18636" i="1"/>
  <c r="CN18635" i="1"/>
  <c r="CM18635" i="1"/>
  <c r="CL18635" i="1"/>
  <c r="CK18635" i="1"/>
  <c r="CJ18635" i="1"/>
  <c r="CG18635" i="1"/>
  <c r="CF18635" i="1"/>
  <c r="CE18635" i="1"/>
  <c r="CC18635" i="1"/>
  <c r="CN18634" i="1"/>
  <c r="CM18634" i="1"/>
  <c r="CL18634" i="1"/>
  <c r="CK18634" i="1"/>
  <c r="CJ18634" i="1"/>
  <c r="CG18634" i="1"/>
  <c r="CF18634" i="1"/>
  <c r="CE18634" i="1"/>
  <c r="CC18634" i="1"/>
  <c r="CN18633" i="1"/>
  <c r="CM18633" i="1"/>
  <c r="CL18633" i="1"/>
  <c r="CK18633" i="1"/>
  <c r="CJ18633" i="1"/>
  <c r="CG18633" i="1"/>
  <c r="CF18633" i="1"/>
  <c r="CE18633" i="1"/>
  <c r="CC18633" i="1"/>
  <c r="CN18632" i="1"/>
  <c r="CM18632" i="1"/>
  <c r="CL18632" i="1"/>
  <c r="CK18632" i="1"/>
  <c r="CJ18632" i="1"/>
  <c r="CG18632" i="1"/>
  <c r="CF18632" i="1"/>
  <c r="CE18632" i="1"/>
  <c r="CC18632" i="1"/>
  <c r="CN18631" i="1"/>
  <c r="CM18631" i="1"/>
  <c r="CL18631" i="1"/>
  <c r="CK18631" i="1"/>
  <c r="CJ18631" i="1"/>
  <c r="CG18631" i="1"/>
  <c r="CF18631" i="1"/>
  <c r="CE18631" i="1"/>
  <c r="CC18631" i="1"/>
  <c r="CD18631" i="1" s="1"/>
  <c r="CN18630" i="1"/>
  <c r="CM18630" i="1"/>
  <c r="CL18630" i="1"/>
  <c r="CK18630" i="1"/>
  <c r="CJ18630" i="1"/>
  <c r="CG18630" i="1"/>
  <c r="CF18630" i="1"/>
  <c r="CE18630" i="1"/>
  <c r="CC18630" i="1"/>
  <c r="CN18629" i="1"/>
  <c r="CM18629" i="1"/>
  <c r="CL18629" i="1"/>
  <c r="CK18629" i="1"/>
  <c r="CJ18629" i="1"/>
  <c r="CG18629" i="1"/>
  <c r="CF18629" i="1"/>
  <c r="CE18629" i="1"/>
  <c r="CC18629" i="1"/>
  <c r="CN18628" i="1"/>
  <c r="CM18628" i="1"/>
  <c r="CL18628" i="1"/>
  <c r="CK18628" i="1"/>
  <c r="CJ18628" i="1"/>
  <c r="CG18628" i="1"/>
  <c r="CF18628" i="1"/>
  <c r="CE18628" i="1"/>
  <c r="CC18628" i="1"/>
  <c r="CD18628" i="1" s="1"/>
  <c r="CN18627" i="1"/>
  <c r="CM18627" i="1"/>
  <c r="CL18627" i="1"/>
  <c r="CK18627" i="1"/>
  <c r="CJ18627" i="1"/>
  <c r="CG18627" i="1"/>
  <c r="CF18627" i="1"/>
  <c r="CE18627" i="1"/>
  <c r="CC18627" i="1"/>
  <c r="CN18626" i="1"/>
  <c r="CM18626" i="1"/>
  <c r="CL18626" i="1"/>
  <c r="CK18626" i="1"/>
  <c r="CJ18626" i="1"/>
  <c r="CG18626" i="1"/>
  <c r="CF18626" i="1"/>
  <c r="CE18626" i="1"/>
  <c r="CC18626" i="1"/>
  <c r="CN18625" i="1"/>
  <c r="CM18625" i="1"/>
  <c r="CL18625" i="1"/>
  <c r="CK18625" i="1"/>
  <c r="CJ18625" i="1"/>
  <c r="CG18625" i="1"/>
  <c r="CF18625" i="1"/>
  <c r="CE18625" i="1"/>
  <c r="CC18625" i="1"/>
  <c r="CN18624" i="1"/>
  <c r="CM18624" i="1"/>
  <c r="CL18624" i="1"/>
  <c r="CK18624" i="1"/>
  <c r="CJ18624" i="1"/>
  <c r="CG18624" i="1"/>
  <c r="CF18624" i="1"/>
  <c r="CE18624" i="1"/>
  <c r="CC18624" i="1"/>
  <c r="CN18623" i="1"/>
  <c r="CM18623" i="1"/>
  <c r="CL18623" i="1"/>
  <c r="CK18623" i="1"/>
  <c r="CJ18623" i="1"/>
  <c r="CG18623" i="1"/>
  <c r="CF18623" i="1"/>
  <c r="CE18623" i="1"/>
  <c r="CC18623" i="1"/>
  <c r="CN18622" i="1"/>
  <c r="CM18622" i="1"/>
  <c r="CL18622" i="1"/>
  <c r="CK18622" i="1"/>
  <c r="CJ18622" i="1"/>
  <c r="CG18622" i="1"/>
  <c r="CF18622" i="1"/>
  <c r="CE18622" i="1"/>
  <c r="CC18622" i="1"/>
  <c r="CN18621" i="1"/>
  <c r="CM18621" i="1"/>
  <c r="CL18621" i="1"/>
  <c r="CK18621" i="1"/>
  <c r="CJ18621" i="1"/>
  <c r="CG18621" i="1"/>
  <c r="CF18621" i="1"/>
  <c r="CE18621" i="1"/>
  <c r="CC18621" i="1"/>
  <c r="CD18621" i="1" s="1"/>
  <c r="CN18620" i="1"/>
  <c r="CM18620" i="1"/>
  <c r="CL18620" i="1"/>
  <c r="CK18620" i="1"/>
  <c r="CJ18620" i="1"/>
  <c r="CG18620" i="1"/>
  <c r="CF18620" i="1"/>
  <c r="CE18620" i="1"/>
  <c r="CC18620" i="1"/>
  <c r="CN18619" i="1"/>
  <c r="CM18619" i="1"/>
  <c r="CL18619" i="1"/>
  <c r="CK18619" i="1"/>
  <c r="CJ18619" i="1"/>
  <c r="CG18619" i="1"/>
  <c r="CF18619" i="1"/>
  <c r="CE18619" i="1"/>
  <c r="CC18619" i="1"/>
  <c r="CD18619" i="1" s="1"/>
  <c r="CN18618" i="1"/>
  <c r="CM18618" i="1"/>
  <c r="CL18618" i="1"/>
  <c r="CK18618" i="1"/>
  <c r="CJ18618" i="1"/>
  <c r="CG18618" i="1"/>
  <c r="CF18618" i="1"/>
  <c r="CE18618" i="1"/>
  <c r="CC18618" i="1"/>
  <c r="CN18617" i="1"/>
  <c r="CM18617" i="1"/>
  <c r="CL18617" i="1"/>
  <c r="CK18617" i="1"/>
  <c r="CJ18617" i="1"/>
  <c r="CG18617" i="1"/>
  <c r="CF18617" i="1"/>
  <c r="CE18617" i="1"/>
  <c r="CC18617" i="1"/>
  <c r="CD18617" i="1" s="1"/>
  <c r="CN18616" i="1"/>
  <c r="CM18616" i="1"/>
  <c r="CL18616" i="1"/>
  <c r="CK18616" i="1"/>
  <c r="CJ18616" i="1"/>
  <c r="CG18616" i="1"/>
  <c r="CF18616" i="1"/>
  <c r="CE18616" i="1"/>
  <c r="CC18616" i="1"/>
  <c r="CN18615" i="1"/>
  <c r="CM18615" i="1"/>
  <c r="CL18615" i="1"/>
  <c r="CK18615" i="1"/>
  <c r="CJ18615" i="1"/>
  <c r="CG18615" i="1"/>
  <c r="CF18615" i="1"/>
  <c r="CE18615" i="1"/>
  <c r="CC18615" i="1"/>
  <c r="CN18614" i="1"/>
  <c r="CM18614" i="1"/>
  <c r="CL18614" i="1"/>
  <c r="CK18614" i="1"/>
  <c r="CJ18614" i="1"/>
  <c r="CG18614" i="1"/>
  <c r="CF18614" i="1"/>
  <c r="CE18614" i="1"/>
  <c r="CC18614" i="1"/>
  <c r="CD18614" i="1" s="1"/>
  <c r="CN18613" i="1"/>
  <c r="CM18613" i="1"/>
  <c r="CL18613" i="1"/>
  <c r="CK18613" i="1"/>
  <c r="CJ18613" i="1"/>
  <c r="CG18613" i="1"/>
  <c r="CF18613" i="1"/>
  <c r="CE18613" i="1"/>
  <c r="CC18613" i="1"/>
  <c r="CD18613" i="1" s="1"/>
  <c r="CN18612" i="1"/>
  <c r="CM18612" i="1"/>
  <c r="CL18612" i="1"/>
  <c r="CK18612" i="1"/>
  <c r="CJ18612" i="1"/>
  <c r="CG18612" i="1"/>
  <c r="CF18612" i="1"/>
  <c r="CE18612" i="1"/>
  <c r="CC18612" i="1"/>
  <c r="CN18611" i="1"/>
  <c r="CM18611" i="1"/>
  <c r="CL18611" i="1"/>
  <c r="CK18611" i="1"/>
  <c r="CJ18611" i="1"/>
  <c r="CG18611" i="1"/>
  <c r="CF18611" i="1"/>
  <c r="CE18611" i="1"/>
  <c r="CC18611" i="1"/>
  <c r="CD18611" i="1" s="1"/>
  <c r="CN18610" i="1"/>
  <c r="CM18610" i="1"/>
  <c r="CL18610" i="1"/>
  <c r="CK18610" i="1"/>
  <c r="CJ18610" i="1"/>
  <c r="CG18610" i="1"/>
  <c r="CF18610" i="1"/>
  <c r="CE18610" i="1"/>
  <c r="CC18610" i="1"/>
  <c r="CD18610" i="1" s="1"/>
  <c r="CN18609" i="1"/>
  <c r="CM18609" i="1"/>
  <c r="CL18609" i="1"/>
  <c r="CK18609" i="1"/>
  <c r="CJ18609" i="1"/>
  <c r="CG18609" i="1"/>
  <c r="CF18609" i="1"/>
  <c r="CE18609" i="1"/>
  <c r="CC18609" i="1"/>
  <c r="CD18609" i="1" s="1"/>
  <c r="CN18608" i="1"/>
  <c r="CM18608" i="1"/>
  <c r="CL18608" i="1"/>
  <c r="CK18608" i="1"/>
  <c r="CJ18608" i="1"/>
  <c r="CG18608" i="1"/>
  <c r="CF18608" i="1"/>
  <c r="CE18608" i="1"/>
  <c r="CC18608" i="1"/>
  <c r="CD18608" i="1" s="1"/>
  <c r="CN18607" i="1"/>
  <c r="CM18607" i="1"/>
  <c r="CL18607" i="1"/>
  <c r="CK18607" i="1"/>
  <c r="CJ18607" i="1"/>
  <c r="CG18607" i="1"/>
  <c r="CF18607" i="1"/>
  <c r="CE18607" i="1"/>
  <c r="CC18607" i="1"/>
  <c r="CN18606" i="1"/>
  <c r="CM18606" i="1"/>
  <c r="CL18606" i="1"/>
  <c r="CK18606" i="1"/>
  <c r="CJ18606" i="1"/>
  <c r="CG18606" i="1"/>
  <c r="CF18606" i="1"/>
  <c r="CE18606" i="1"/>
  <c r="CC18606" i="1"/>
  <c r="CN18605" i="1"/>
  <c r="CM18605" i="1"/>
  <c r="CL18605" i="1"/>
  <c r="CK18605" i="1"/>
  <c r="CJ18605" i="1"/>
  <c r="CG18605" i="1"/>
  <c r="CF18605" i="1"/>
  <c r="CE18605" i="1"/>
  <c r="CC18605" i="1"/>
  <c r="CD18605" i="1" s="1"/>
  <c r="CN18604" i="1"/>
  <c r="CM18604" i="1"/>
  <c r="CL18604" i="1"/>
  <c r="CK18604" i="1"/>
  <c r="CJ18604" i="1"/>
  <c r="CG18604" i="1"/>
  <c r="CF18604" i="1"/>
  <c r="CE18604" i="1"/>
  <c r="CC18604" i="1"/>
  <c r="CD18604" i="1" s="1"/>
  <c r="CN18603" i="1"/>
  <c r="CM18603" i="1"/>
  <c r="CL18603" i="1"/>
  <c r="CK18603" i="1"/>
  <c r="CJ18603" i="1"/>
  <c r="CG18603" i="1"/>
  <c r="CF18603" i="1"/>
  <c r="CE18603" i="1"/>
  <c r="CC18603" i="1"/>
  <c r="CN18602" i="1"/>
  <c r="CM18602" i="1"/>
  <c r="CL18602" i="1"/>
  <c r="CK18602" i="1"/>
  <c r="CJ18602" i="1"/>
  <c r="CG18602" i="1"/>
  <c r="CF18602" i="1"/>
  <c r="CE18602" i="1"/>
  <c r="CC18602" i="1"/>
  <c r="CN18601" i="1"/>
  <c r="CM18601" i="1"/>
  <c r="CL18601" i="1"/>
  <c r="CK18601" i="1"/>
  <c r="CJ18601" i="1"/>
  <c r="CG18601" i="1"/>
  <c r="CF18601" i="1"/>
  <c r="CE18601" i="1"/>
  <c r="CC18601" i="1"/>
  <c r="CN18600" i="1"/>
  <c r="CM18600" i="1"/>
  <c r="CL18600" i="1"/>
  <c r="CK18600" i="1"/>
  <c r="CJ18600" i="1"/>
  <c r="CG18600" i="1"/>
  <c r="CF18600" i="1"/>
  <c r="CE18600" i="1"/>
  <c r="CC18600" i="1"/>
  <c r="CN18599" i="1"/>
  <c r="CM18599" i="1"/>
  <c r="CL18599" i="1"/>
  <c r="CK18599" i="1"/>
  <c r="CJ18599" i="1"/>
  <c r="CG18599" i="1"/>
  <c r="CF18599" i="1"/>
  <c r="CE18599" i="1"/>
  <c r="CC18599" i="1"/>
  <c r="CD18599" i="1" s="1"/>
  <c r="CN18598" i="1"/>
  <c r="CM18598" i="1"/>
  <c r="CL18598" i="1"/>
  <c r="CK18598" i="1"/>
  <c r="CJ18598" i="1"/>
  <c r="CG18598" i="1"/>
  <c r="CF18598" i="1"/>
  <c r="CE18598" i="1"/>
  <c r="CC18598" i="1"/>
  <c r="CD18598" i="1" s="1"/>
  <c r="CN18597" i="1"/>
  <c r="CM18597" i="1"/>
  <c r="CL18597" i="1"/>
  <c r="CK18597" i="1"/>
  <c r="CJ18597" i="1"/>
  <c r="CG18597" i="1"/>
  <c r="CF18597" i="1"/>
  <c r="CE18597" i="1"/>
  <c r="CC18597" i="1"/>
  <c r="CN18596" i="1"/>
  <c r="CM18596" i="1"/>
  <c r="CL18596" i="1"/>
  <c r="CK18596" i="1"/>
  <c r="CJ18596" i="1"/>
  <c r="CG18596" i="1"/>
  <c r="CF18596" i="1"/>
  <c r="CE18596" i="1"/>
  <c r="CC18596" i="1"/>
  <c r="CN18595" i="1"/>
  <c r="CM18595" i="1"/>
  <c r="CL18595" i="1"/>
  <c r="CK18595" i="1"/>
  <c r="CJ18595" i="1"/>
  <c r="CG18595" i="1"/>
  <c r="CF18595" i="1"/>
  <c r="CE18595" i="1"/>
  <c r="CC18595" i="1"/>
  <c r="CN18594" i="1"/>
  <c r="CM18594" i="1"/>
  <c r="CL18594" i="1"/>
  <c r="CK18594" i="1"/>
  <c r="CJ18594" i="1"/>
  <c r="CG18594" i="1"/>
  <c r="CF18594" i="1"/>
  <c r="CE18594" i="1"/>
  <c r="CC18594" i="1"/>
  <c r="CN18593" i="1"/>
  <c r="CM18593" i="1"/>
  <c r="CL18593" i="1"/>
  <c r="CK18593" i="1"/>
  <c r="CJ18593" i="1"/>
  <c r="CG18593" i="1"/>
  <c r="CF18593" i="1"/>
  <c r="CE18593" i="1"/>
  <c r="CC18593" i="1"/>
  <c r="CN18592" i="1"/>
  <c r="CM18592" i="1"/>
  <c r="CL18592" i="1"/>
  <c r="CK18592" i="1"/>
  <c r="CJ18592" i="1"/>
  <c r="CG18592" i="1"/>
  <c r="CF18592" i="1"/>
  <c r="CE18592" i="1"/>
  <c r="CC18592" i="1"/>
  <c r="CN18591" i="1"/>
  <c r="CM18591" i="1"/>
  <c r="CL18591" i="1"/>
  <c r="CK18591" i="1"/>
  <c r="CJ18591" i="1"/>
  <c r="CG18591" i="1"/>
  <c r="CF18591" i="1"/>
  <c r="CE18591" i="1"/>
  <c r="CC18591" i="1"/>
  <c r="CD18591" i="1" s="1"/>
  <c r="CN18590" i="1"/>
  <c r="CM18590" i="1"/>
  <c r="CL18590" i="1"/>
  <c r="CK18590" i="1"/>
  <c r="CJ18590" i="1"/>
  <c r="CG18590" i="1"/>
  <c r="CF18590" i="1"/>
  <c r="CE18590" i="1"/>
  <c r="CC18590" i="1"/>
  <c r="CN18589" i="1"/>
  <c r="CM18589" i="1"/>
  <c r="CL18589" i="1"/>
  <c r="CK18589" i="1"/>
  <c r="CJ18589" i="1"/>
  <c r="CG18589" i="1"/>
  <c r="CF18589" i="1"/>
  <c r="CE18589" i="1"/>
  <c r="CC18589" i="1"/>
  <c r="CN18588" i="1"/>
  <c r="CM18588" i="1"/>
  <c r="CL18588" i="1"/>
  <c r="CK18588" i="1"/>
  <c r="CJ18588" i="1"/>
  <c r="CG18588" i="1"/>
  <c r="CF18588" i="1"/>
  <c r="CE18588" i="1"/>
  <c r="CC18588" i="1"/>
  <c r="CN18587" i="1"/>
  <c r="CM18587" i="1"/>
  <c r="CL18587" i="1"/>
  <c r="CK18587" i="1"/>
  <c r="CJ18587" i="1"/>
  <c r="CG18587" i="1"/>
  <c r="CF18587" i="1"/>
  <c r="CE18587" i="1"/>
  <c r="CC18587" i="1"/>
  <c r="CN18586" i="1"/>
  <c r="CM18586" i="1"/>
  <c r="CL18586" i="1"/>
  <c r="CK18586" i="1"/>
  <c r="CJ18586" i="1"/>
  <c r="CG18586" i="1"/>
  <c r="CF18586" i="1"/>
  <c r="CE18586" i="1"/>
  <c r="CC18586" i="1"/>
  <c r="CN18585" i="1"/>
  <c r="CM18585" i="1"/>
  <c r="CL18585" i="1"/>
  <c r="CK18585" i="1"/>
  <c r="CJ18585" i="1"/>
  <c r="CG18585" i="1"/>
  <c r="CF18585" i="1"/>
  <c r="CE18585" i="1"/>
  <c r="CC18585" i="1"/>
  <c r="CN18584" i="1"/>
  <c r="CM18584" i="1"/>
  <c r="CL18584" i="1"/>
  <c r="CK18584" i="1"/>
  <c r="CJ18584" i="1"/>
  <c r="CG18584" i="1"/>
  <c r="CF18584" i="1"/>
  <c r="CE18584" i="1"/>
  <c r="CC18584" i="1"/>
  <c r="CN18583" i="1"/>
  <c r="CM18583" i="1"/>
  <c r="CL18583" i="1"/>
  <c r="CK18583" i="1"/>
  <c r="CJ18583" i="1"/>
  <c r="CG18583" i="1"/>
  <c r="CF18583" i="1"/>
  <c r="CE18583" i="1"/>
  <c r="CC18583" i="1"/>
  <c r="CD18583" i="1" s="1"/>
  <c r="CN18582" i="1"/>
  <c r="CM18582" i="1"/>
  <c r="CL18582" i="1"/>
  <c r="CK18582" i="1"/>
  <c r="CJ18582" i="1"/>
  <c r="CG18582" i="1"/>
  <c r="CF18582" i="1"/>
  <c r="CE18582" i="1"/>
  <c r="CC18582" i="1"/>
  <c r="CN18581" i="1"/>
  <c r="CM18581" i="1"/>
  <c r="CL18581" i="1"/>
  <c r="CK18581" i="1"/>
  <c r="CJ18581" i="1"/>
  <c r="CG18581" i="1"/>
  <c r="CF18581" i="1"/>
  <c r="CE18581" i="1"/>
  <c r="CC18581" i="1"/>
  <c r="CD18581" i="1" s="1"/>
  <c r="CN18580" i="1"/>
  <c r="CM18580" i="1"/>
  <c r="CL18580" i="1"/>
  <c r="CK18580" i="1"/>
  <c r="CJ18580" i="1"/>
  <c r="CG18580" i="1"/>
  <c r="CF18580" i="1"/>
  <c r="CE18580" i="1"/>
  <c r="CC18580" i="1"/>
  <c r="CD18580" i="1" s="1"/>
  <c r="CN18579" i="1"/>
  <c r="CM18579" i="1"/>
  <c r="CL18579" i="1"/>
  <c r="CK18579" i="1"/>
  <c r="CJ18579" i="1"/>
  <c r="CG18579" i="1"/>
  <c r="CF18579" i="1"/>
  <c r="CE18579" i="1"/>
  <c r="CC18579" i="1"/>
  <c r="CN18578" i="1"/>
  <c r="CM18578" i="1"/>
  <c r="CL18578" i="1"/>
  <c r="CK18578" i="1"/>
  <c r="CJ18578" i="1"/>
  <c r="CG18578" i="1"/>
  <c r="CF18578" i="1"/>
  <c r="CE18578" i="1"/>
  <c r="CC18578" i="1"/>
  <c r="CN18577" i="1"/>
  <c r="CM18577" i="1"/>
  <c r="CL18577" i="1"/>
  <c r="CK18577" i="1"/>
  <c r="CJ18577" i="1"/>
  <c r="CG18577" i="1"/>
  <c r="CF18577" i="1"/>
  <c r="CE18577" i="1"/>
  <c r="CC18577" i="1"/>
  <c r="CN18576" i="1"/>
  <c r="CM18576" i="1"/>
  <c r="CL18576" i="1"/>
  <c r="CK18576" i="1"/>
  <c r="CJ18576" i="1"/>
  <c r="CG18576" i="1"/>
  <c r="CF18576" i="1"/>
  <c r="CE18576" i="1"/>
  <c r="CC18576" i="1"/>
  <c r="CN18575" i="1"/>
  <c r="CM18575" i="1"/>
  <c r="CL18575" i="1"/>
  <c r="CK18575" i="1"/>
  <c r="CJ18575" i="1"/>
  <c r="CG18575" i="1"/>
  <c r="CF18575" i="1"/>
  <c r="CE18575" i="1"/>
  <c r="CC18575" i="1"/>
  <c r="CD18575" i="1" s="1"/>
  <c r="CN18574" i="1"/>
  <c r="CM18574" i="1"/>
  <c r="CL18574" i="1"/>
  <c r="CK18574" i="1"/>
  <c r="CJ18574" i="1"/>
  <c r="CG18574" i="1"/>
  <c r="CF18574" i="1"/>
  <c r="CE18574" i="1"/>
  <c r="CC18574" i="1"/>
  <c r="CD18574" i="1" s="1"/>
  <c r="CN18573" i="1"/>
  <c r="CM18573" i="1"/>
  <c r="CL18573" i="1"/>
  <c r="CK18573" i="1"/>
  <c r="CJ18573" i="1"/>
  <c r="CG18573" i="1"/>
  <c r="CF18573" i="1"/>
  <c r="CE18573" i="1"/>
  <c r="CC18573" i="1"/>
  <c r="CN18572" i="1"/>
  <c r="CM18572" i="1"/>
  <c r="CL18572" i="1"/>
  <c r="CK18572" i="1"/>
  <c r="CJ18572" i="1"/>
  <c r="CG18572" i="1"/>
  <c r="CF18572" i="1"/>
  <c r="CE18572" i="1"/>
  <c r="CC18572" i="1"/>
  <c r="CD18572" i="1" s="1"/>
  <c r="CN18571" i="1"/>
  <c r="CM18571" i="1"/>
  <c r="CL18571" i="1"/>
  <c r="CK18571" i="1"/>
  <c r="CJ18571" i="1"/>
  <c r="CG18571" i="1"/>
  <c r="CF18571" i="1"/>
  <c r="CE18571" i="1"/>
  <c r="CC18571" i="1"/>
  <c r="CN18570" i="1"/>
  <c r="CM18570" i="1"/>
  <c r="CL18570" i="1"/>
  <c r="CK18570" i="1"/>
  <c r="CJ18570" i="1"/>
  <c r="CG18570" i="1"/>
  <c r="CF18570" i="1"/>
  <c r="CE18570" i="1"/>
  <c r="CC18570" i="1"/>
  <c r="CN18569" i="1"/>
  <c r="CM18569" i="1"/>
  <c r="CL18569" i="1"/>
  <c r="CK18569" i="1"/>
  <c r="CJ18569" i="1"/>
  <c r="CG18569" i="1"/>
  <c r="CF18569" i="1"/>
  <c r="CE18569" i="1"/>
  <c r="CC18569" i="1"/>
  <c r="CD18569" i="1" s="1"/>
  <c r="CN18568" i="1"/>
  <c r="CM18568" i="1"/>
  <c r="CL18568" i="1"/>
  <c r="CK18568" i="1"/>
  <c r="CJ18568" i="1"/>
  <c r="CG18568" i="1"/>
  <c r="CF18568" i="1"/>
  <c r="CE18568" i="1"/>
  <c r="CC18568" i="1"/>
  <c r="CD18568" i="1" s="1"/>
  <c r="CN18567" i="1"/>
  <c r="CM18567" i="1"/>
  <c r="CL18567" i="1"/>
  <c r="CK18567" i="1"/>
  <c r="CJ18567" i="1"/>
  <c r="CG18567" i="1"/>
  <c r="CF18567" i="1"/>
  <c r="CE18567" i="1"/>
  <c r="CC18567" i="1"/>
  <c r="CD18567" i="1" s="1"/>
  <c r="CN18566" i="1"/>
  <c r="CM18566" i="1"/>
  <c r="CL18566" i="1"/>
  <c r="CK18566" i="1"/>
  <c r="CJ18566" i="1"/>
  <c r="CG18566" i="1"/>
  <c r="CF18566" i="1"/>
  <c r="CE18566" i="1"/>
  <c r="CC18566" i="1"/>
  <c r="CN18565" i="1"/>
  <c r="CM18565" i="1"/>
  <c r="CL18565" i="1"/>
  <c r="CK18565" i="1"/>
  <c r="CJ18565" i="1"/>
  <c r="CG18565" i="1"/>
  <c r="CF18565" i="1"/>
  <c r="CE18565" i="1"/>
  <c r="CC18565" i="1"/>
  <c r="CN18564" i="1"/>
  <c r="CM18564" i="1"/>
  <c r="CL18564" i="1"/>
  <c r="CK18564" i="1"/>
  <c r="CJ18564" i="1"/>
  <c r="CG18564" i="1"/>
  <c r="CF18564" i="1"/>
  <c r="CE18564" i="1"/>
  <c r="CC18564" i="1"/>
  <c r="CN18563" i="1"/>
  <c r="CM18563" i="1"/>
  <c r="CL18563" i="1"/>
  <c r="CK18563" i="1"/>
  <c r="CJ18563" i="1"/>
  <c r="CG18563" i="1"/>
  <c r="CF18563" i="1"/>
  <c r="CE18563" i="1"/>
  <c r="CC18563" i="1"/>
  <c r="CN18562" i="1"/>
  <c r="CM18562" i="1"/>
  <c r="CL18562" i="1"/>
  <c r="CK18562" i="1"/>
  <c r="CJ18562" i="1"/>
  <c r="CG18562" i="1"/>
  <c r="CF18562" i="1"/>
  <c r="CE18562" i="1"/>
  <c r="CC18562" i="1"/>
  <c r="CD18562" i="1" s="1"/>
  <c r="CN18561" i="1"/>
  <c r="CM18561" i="1"/>
  <c r="CL18561" i="1"/>
  <c r="CK18561" i="1"/>
  <c r="CJ18561" i="1"/>
  <c r="CG18561" i="1"/>
  <c r="CF18561" i="1"/>
  <c r="CE18561" i="1"/>
  <c r="CC18561" i="1"/>
  <c r="CN18560" i="1"/>
  <c r="CM18560" i="1"/>
  <c r="CL18560" i="1"/>
  <c r="CK18560" i="1"/>
  <c r="CJ18560" i="1"/>
  <c r="CG18560" i="1"/>
  <c r="CF18560" i="1"/>
  <c r="CE18560" i="1"/>
  <c r="CC18560" i="1"/>
  <c r="CN18559" i="1"/>
  <c r="CM18559" i="1"/>
  <c r="CL18559" i="1"/>
  <c r="CK18559" i="1"/>
  <c r="CJ18559" i="1"/>
  <c r="CG18559" i="1"/>
  <c r="CF18559" i="1"/>
  <c r="CE18559" i="1"/>
  <c r="CC18559" i="1"/>
  <c r="CN18558" i="1"/>
  <c r="CM18558" i="1"/>
  <c r="CL18558" i="1"/>
  <c r="CK18558" i="1"/>
  <c r="CJ18558" i="1"/>
  <c r="CG18558" i="1"/>
  <c r="CF18558" i="1"/>
  <c r="CE18558" i="1"/>
  <c r="CC18558" i="1"/>
  <c r="CN18557" i="1"/>
  <c r="CM18557" i="1"/>
  <c r="CL18557" i="1"/>
  <c r="CK18557" i="1"/>
  <c r="CJ18557" i="1"/>
  <c r="CG18557" i="1"/>
  <c r="CF18557" i="1"/>
  <c r="CE18557" i="1"/>
  <c r="CC18557" i="1"/>
  <c r="CN18556" i="1"/>
  <c r="CM18556" i="1"/>
  <c r="CL18556" i="1"/>
  <c r="CK18556" i="1"/>
  <c r="CJ18556" i="1"/>
  <c r="CG18556" i="1"/>
  <c r="CF18556" i="1"/>
  <c r="CE18556" i="1"/>
  <c r="CC18556" i="1"/>
  <c r="CN18555" i="1"/>
  <c r="CM18555" i="1"/>
  <c r="CL18555" i="1"/>
  <c r="CK18555" i="1"/>
  <c r="CJ18555" i="1"/>
  <c r="CG18555" i="1"/>
  <c r="CF18555" i="1"/>
  <c r="CE18555" i="1"/>
  <c r="CC18555" i="1"/>
  <c r="CN18554" i="1"/>
  <c r="CM18554" i="1"/>
  <c r="CL18554" i="1"/>
  <c r="CK18554" i="1"/>
  <c r="CJ18554" i="1"/>
  <c r="CG18554" i="1"/>
  <c r="CF18554" i="1"/>
  <c r="CE18554" i="1"/>
  <c r="CC18554" i="1"/>
  <c r="CN18553" i="1"/>
  <c r="CM18553" i="1"/>
  <c r="CL18553" i="1"/>
  <c r="CK18553" i="1"/>
  <c r="CJ18553" i="1"/>
  <c r="CG18553" i="1"/>
  <c r="CF18553" i="1"/>
  <c r="CE18553" i="1"/>
  <c r="CC18553" i="1"/>
  <c r="CN18552" i="1"/>
  <c r="CM18552" i="1"/>
  <c r="CL18552" i="1"/>
  <c r="CK18552" i="1"/>
  <c r="CJ18552" i="1"/>
  <c r="CG18552" i="1"/>
  <c r="CF18552" i="1"/>
  <c r="CE18552" i="1"/>
  <c r="CC18552" i="1"/>
  <c r="CN18551" i="1"/>
  <c r="CM18551" i="1"/>
  <c r="CL18551" i="1"/>
  <c r="CK18551" i="1"/>
  <c r="CJ18551" i="1"/>
  <c r="CG18551" i="1"/>
  <c r="CF18551" i="1"/>
  <c r="CE18551" i="1"/>
  <c r="CC18551" i="1"/>
  <c r="CN18550" i="1"/>
  <c r="CM18550" i="1"/>
  <c r="CL18550" i="1"/>
  <c r="CK18550" i="1"/>
  <c r="CJ18550" i="1"/>
  <c r="CG18550" i="1"/>
  <c r="CF18550" i="1"/>
  <c r="CE18550" i="1"/>
  <c r="CC18550" i="1"/>
  <c r="CN18549" i="1"/>
  <c r="CM18549" i="1"/>
  <c r="CL18549" i="1"/>
  <c r="CK18549" i="1"/>
  <c r="CJ18549" i="1"/>
  <c r="CG18549" i="1"/>
  <c r="CF18549" i="1"/>
  <c r="CE18549" i="1"/>
  <c r="CC18549" i="1"/>
  <c r="CD18549" i="1" s="1"/>
  <c r="CN18548" i="1"/>
  <c r="CM18548" i="1"/>
  <c r="CL18548" i="1"/>
  <c r="CK18548" i="1"/>
  <c r="CJ18548" i="1"/>
  <c r="CG18548" i="1"/>
  <c r="CF18548" i="1"/>
  <c r="CE18548" i="1"/>
  <c r="CC18548" i="1"/>
  <c r="CD18548" i="1" s="1"/>
  <c r="CN18547" i="1"/>
  <c r="CM18547" i="1"/>
  <c r="CL18547" i="1"/>
  <c r="CK18547" i="1"/>
  <c r="CJ18547" i="1"/>
  <c r="CG18547" i="1"/>
  <c r="CF18547" i="1"/>
  <c r="CE18547" i="1"/>
  <c r="CC18547" i="1"/>
  <c r="CN18546" i="1"/>
  <c r="CM18546" i="1"/>
  <c r="CL18546" i="1"/>
  <c r="CK18546" i="1"/>
  <c r="CJ18546" i="1"/>
  <c r="CG18546" i="1"/>
  <c r="CF18546" i="1"/>
  <c r="CE18546" i="1"/>
  <c r="CC18546" i="1"/>
  <c r="CD18546" i="1" s="1"/>
  <c r="CN18545" i="1"/>
  <c r="CM18545" i="1"/>
  <c r="CL18545" i="1"/>
  <c r="CK18545" i="1"/>
  <c r="CJ18545" i="1"/>
  <c r="CG18545" i="1"/>
  <c r="CF18545" i="1"/>
  <c r="CE18545" i="1"/>
  <c r="CC18545" i="1"/>
  <c r="CD18545" i="1" s="1"/>
  <c r="CN18544" i="1"/>
  <c r="CM18544" i="1"/>
  <c r="CL18544" i="1"/>
  <c r="CK18544" i="1"/>
  <c r="CJ18544" i="1"/>
  <c r="CG18544" i="1"/>
  <c r="CF18544" i="1"/>
  <c r="CE18544" i="1"/>
  <c r="CC18544" i="1"/>
  <c r="CN18543" i="1"/>
  <c r="CM18543" i="1"/>
  <c r="CL18543" i="1"/>
  <c r="CK18543" i="1"/>
  <c r="CJ18543" i="1"/>
  <c r="CG18543" i="1"/>
  <c r="CF18543" i="1"/>
  <c r="CE18543" i="1"/>
  <c r="CC18543" i="1"/>
  <c r="CN18542" i="1"/>
  <c r="CM18542" i="1"/>
  <c r="CL18542" i="1"/>
  <c r="CK18542" i="1"/>
  <c r="CJ18542" i="1"/>
  <c r="CG18542" i="1"/>
  <c r="CF18542" i="1"/>
  <c r="CE18542" i="1"/>
  <c r="CC18542" i="1"/>
  <c r="CD18542" i="1" s="1"/>
  <c r="CN18541" i="1"/>
  <c r="CM18541" i="1"/>
  <c r="CL18541" i="1"/>
  <c r="CK18541" i="1"/>
  <c r="CJ18541" i="1"/>
  <c r="CG18541" i="1"/>
  <c r="CF18541" i="1"/>
  <c r="CE18541" i="1"/>
  <c r="CC18541" i="1"/>
  <c r="CN18540" i="1"/>
  <c r="CM18540" i="1"/>
  <c r="CL18540" i="1"/>
  <c r="CK18540" i="1"/>
  <c r="CJ18540" i="1"/>
  <c r="CG18540" i="1"/>
  <c r="CF18540" i="1"/>
  <c r="CE18540" i="1"/>
  <c r="CC18540" i="1"/>
  <c r="CN18539" i="1"/>
  <c r="CM18539" i="1"/>
  <c r="CL18539" i="1"/>
  <c r="CK18539" i="1"/>
  <c r="CJ18539" i="1"/>
  <c r="CG18539" i="1"/>
  <c r="CF18539" i="1"/>
  <c r="CE18539" i="1"/>
  <c r="CC18539" i="1"/>
  <c r="CN18538" i="1"/>
  <c r="CM18538" i="1"/>
  <c r="CL18538" i="1"/>
  <c r="CK18538" i="1"/>
  <c r="CJ18538" i="1"/>
  <c r="CG18538" i="1"/>
  <c r="CF18538" i="1"/>
  <c r="CE18538" i="1"/>
  <c r="CC18538" i="1"/>
  <c r="CN18537" i="1"/>
  <c r="CM18537" i="1"/>
  <c r="CL18537" i="1"/>
  <c r="CK18537" i="1"/>
  <c r="CJ18537" i="1"/>
  <c r="CG18537" i="1"/>
  <c r="CF18537" i="1"/>
  <c r="CE18537" i="1"/>
  <c r="CC18537" i="1"/>
  <c r="CN18536" i="1"/>
  <c r="CM18536" i="1"/>
  <c r="CL18536" i="1"/>
  <c r="CK18536" i="1"/>
  <c r="CJ18536" i="1"/>
  <c r="CG18536" i="1"/>
  <c r="CF18536" i="1"/>
  <c r="CE18536" i="1"/>
  <c r="CC18536" i="1"/>
  <c r="CN18535" i="1"/>
  <c r="CM18535" i="1"/>
  <c r="CL18535" i="1"/>
  <c r="CK18535" i="1"/>
  <c r="CJ18535" i="1"/>
  <c r="CG18535" i="1"/>
  <c r="CF18535" i="1"/>
  <c r="CE18535" i="1"/>
  <c r="CC18535" i="1"/>
  <c r="CN18534" i="1"/>
  <c r="CM18534" i="1"/>
  <c r="CL18534" i="1"/>
  <c r="CK18534" i="1"/>
  <c r="CJ18534" i="1"/>
  <c r="CG18534" i="1"/>
  <c r="CF18534" i="1"/>
  <c r="CE18534" i="1"/>
  <c r="CC18534" i="1"/>
  <c r="CN18533" i="1"/>
  <c r="CM18533" i="1"/>
  <c r="CL18533" i="1"/>
  <c r="CK18533" i="1"/>
  <c r="CJ18533" i="1"/>
  <c r="CG18533" i="1"/>
  <c r="CF18533" i="1"/>
  <c r="CE18533" i="1"/>
  <c r="CC18533" i="1"/>
  <c r="CN18532" i="1"/>
  <c r="CM18532" i="1"/>
  <c r="CL18532" i="1"/>
  <c r="CK18532" i="1"/>
  <c r="CJ18532" i="1"/>
  <c r="CG18532" i="1"/>
  <c r="CF18532" i="1"/>
  <c r="CE18532" i="1"/>
  <c r="CC18532" i="1"/>
  <c r="CN18531" i="1"/>
  <c r="CM18531" i="1"/>
  <c r="CL18531" i="1"/>
  <c r="CK18531" i="1"/>
  <c r="CJ18531" i="1"/>
  <c r="CG18531" i="1"/>
  <c r="CF18531" i="1"/>
  <c r="CE18531" i="1"/>
  <c r="CC18531" i="1"/>
  <c r="CN18530" i="1"/>
  <c r="CM18530" i="1"/>
  <c r="CL18530" i="1"/>
  <c r="CK18530" i="1"/>
  <c r="CJ18530" i="1"/>
  <c r="CG18530" i="1"/>
  <c r="CF18530" i="1"/>
  <c r="CE18530" i="1"/>
  <c r="CC18530" i="1"/>
  <c r="CN18529" i="1"/>
  <c r="CM18529" i="1"/>
  <c r="CL18529" i="1"/>
  <c r="CK18529" i="1"/>
  <c r="CJ18529" i="1"/>
  <c r="CG18529" i="1"/>
  <c r="CF18529" i="1"/>
  <c r="CE18529" i="1"/>
  <c r="CC18529" i="1"/>
  <c r="CN18528" i="1"/>
  <c r="CM18528" i="1"/>
  <c r="CL18528" i="1"/>
  <c r="CK18528" i="1"/>
  <c r="CJ18528" i="1"/>
  <c r="CG18528" i="1"/>
  <c r="CF18528" i="1"/>
  <c r="CE18528" i="1"/>
  <c r="CC18528" i="1"/>
  <c r="CN18527" i="1"/>
  <c r="CM18527" i="1"/>
  <c r="CL18527" i="1"/>
  <c r="CK18527" i="1"/>
  <c r="CJ18527" i="1"/>
  <c r="CG18527" i="1"/>
  <c r="CF18527" i="1"/>
  <c r="CE18527" i="1"/>
  <c r="CC18527" i="1"/>
  <c r="CN18526" i="1"/>
  <c r="CM18526" i="1"/>
  <c r="CL18526" i="1"/>
  <c r="CK18526" i="1"/>
  <c r="CJ18526" i="1"/>
  <c r="CG18526" i="1"/>
  <c r="CF18526" i="1"/>
  <c r="CE18526" i="1"/>
  <c r="CC18526" i="1"/>
  <c r="CN18525" i="1"/>
  <c r="CM18525" i="1"/>
  <c r="CL18525" i="1"/>
  <c r="CK18525" i="1"/>
  <c r="CJ18525" i="1"/>
  <c r="CG18525" i="1"/>
  <c r="CF18525" i="1"/>
  <c r="CE18525" i="1"/>
  <c r="CC18525" i="1"/>
  <c r="CN18524" i="1"/>
  <c r="CM18524" i="1"/>
  <c r="CL18524" i="1"/>
  <c r="CK18524" i="1"/>
  <c r="CJ18524" i="1"/>
  <c r="CG18524" i="1"/>
  <c r="CF18524" i="1"/>
  <c r="CE18524" i="1"/>
  <c r="CC18524" i="1"/>
  <c r="CN18523" i="1"/>
  <c r="CM18523" i="1"/>
  <c r="CL18523" i="1"/>
  <c r="CK18523" i="1"/>
  <c r="CJ18523" i="1"/>
  <c r="CG18523" i="1"/>
  <c r="CF18523" i="1"/>
  <c r="CE18523" i="1"/>
  <c r="CC18523" i="1"/>
  <c r="CN18522" i="1"/>
  <c r="CM18522" i="1"/>
  <c r="CL18522" i="1"/>
  <c r="CK18522" i="1"/>
  <c r="CJ18522" i="1"/>
  <c r="CG18522" i="1"/>
  <c r="CF18522" i="1"/>
  <c r="CE18522" i="1"/>
  <c r="CC18522" i="1"/>
  <c r="CN18521" i="1"/>
  <c r="CM18521" i="1"/>
  <c r="CL18521" i="1"/>
  <c r="CK18521" i="1"/>
  <c r="CJ18521" i="1"/>
  <c r="CG18521" i="1"/>
  <c r="CF18521" i="1"/>
  <c r="CE18521" i="1"/>
  <c r="CC18521" i="1"/>
  <c r="CN18520" i="1"/>
  <c r="CM18520" i="1"/>
  <c r="CL18520" i="1"/>
  <c r="CK18520" i="1"/>
  <c r="CJ18520" i="1"/>
  <c r="CG18520" i="1"/>
  <c r="CF18520" i="1"/>
  <c r="CE18520" i="1"/>
  <c r="CC18520" i="1"/>
  <c r="CN18519" i="1"/>
  <c r="CM18519" i="1"/>
  <c r="CL18519" i="1"/>
  <c r="CK18519" i="1"/>
  <c r="CJ18519" i="1"/>
  <c r="CG18519" i="1"/>
  <c r="CF18519" i="1"/>
  <c r="CE18519" i="1"/>
  <c r="CC18519" i="1"/>
  <c r="CN18518" i="1"/>
  <c r="CM18518" i="1"/>
  <c r="CL18518" i="1"/>
  <c r="CK18518" i="1"/>
  <c r="CJ18518" i="1"/>
  <c r="CG18518" i="1"/>
  <c r="CF18518" i="1"/>
  <c r="CE18518" i="1"/>
  <c r="CC18518" i="1"/>
  <c r="CN18517" i="1"/>
  <c r="CM18517" i="1"/>
  <c r="CL18517" i="1"/>
  <c r="CK18517" i="1"/>
  <c r="CJ18517" i="1"/>
  <c r="CG18517" i="1"/>
  <c r="CF18517" i="1"/>
  <c r="CE18517" i="1"/>
  <c r="CC18517" i="1"/>
  <c r="CN18516" i="1"/>
  <c r="CM18516" i="1"/>
  <c r="CL18516" i="1"/>
  <c r="CK18516" i="1"/>
  <c r="CJ18516" i="1"/>
  <c r="CG18516" i="1"/>
  <c r="CF18516" i="1"/>
  <c r="CE18516" i="1"/>
  <c r="CC18516" i="1"/>
  <c r="CN18515" i="1"/>
  <c r="CM18515" i="1"/>
  <c r="CL18515" i="1"/>
  <c r="CK18515" i="1"/>
  <c r="CJ18515" i="1"/>
  <c r="CG18515" i="1"/>
  <c r="CF18515" i="1"/>
  <c r="CE18515" i="1"/>
  <c r="CC18515" i="1"/>
  <c r="CN18514" i="1"/>
  <c r="CM18514" i="1"/>
  <c r="CL18514" i="1"/>
  <c r="CK18514" i="1"/>
  <c r="CJ18514" i="1"/>
  <c r="CG18514" i="1"/>
  <c r="CF18514" i="1"/>
  <c r="CE18514" i="1"/>
  <c r="CC18514" i="1"/>
  <c r="CN18513" i="1"/>
  <c r="CM18513" i="1"/>
  <c r="CL18513" i="1"/>
  <c r="CK18513" i="1"/>
  <c r="CJ18513" i="1"/>
  <c r="CG18513" i="1"/>
  <c r="CF18513" i="1"/>
  <c r="CE18513" i="1"/>
  <c r="CC18513" i="1"/>
  <c r="CN18512" i="1"/>
  <c r="CM18512" i="1"/>
  <c r="CL18512" i="1"/>
  <c r="CK18512" i="1"/>
  <c r="CJ18512" i="1"/>
  <c r="CG18512" i="1"/>
  <c r="CF18512" i="1"/>
  <c r="CE18512" i="1"/>
  <c r="CC18512" i="1"/>
  <c r="CN18511" i="1"/>
  <c r="CM18511" i="1"/>
  <c r="CL18511" i="1"/>
  <c r="CK18511" i="1"/>
  <c r="CJ18511" i="1"/>
  <c r="CG18511" i="1"/>
  <c r="CF18511" i="1"/>
  <c r="CE18511" i="1"/>
  <c r="CC18511" i="1"/>
  <c r="CN18510" i="1"/>
  <c r="CM18510" i="1"/>
  <c r="CL18510" i="1"/>
  <c r="CK18510" i="1"/>
  <c r="CJ18510" i="1"/>
  <c r="CG18510" i="1"/>
  <c r="CF18510" i="1"/>
  <c r="CE18510" i="1"/>
  <c r="CC18510" i="1"/>
  <c r="CN18509" i="1"/>
  <c r="CM18509" i="1"/>
  <c r="CL18509" i="1"/>
  <c r="CK18509" i="1"/>
  <c r="CJ18509" i="1"/>
  <c r="CG18509" i="1"/>
  <c r="CF18509" i="1"/>
  <c r="CE18509" i="1"/>
  <c r="CC18509" i="1"/>
  <c r="CN18508" i="1"/>
  <c r="CM18508" i="1"/>
  <c r="CL18508" i="1"/>
  <c r="CK18508" i="1"/>
  <c r="CJ18508" i="1"/>
  <c r="CG18508" i="1"/>
  <c r="CF18508" i="1"/>
  <c r="CE18508" i="1"/>
  <c r="CC18508" i="1"/>
  <c r="CN18507" i="1"/>
  <c r="CM18507" i="1"/>
  <c r="CL18507" i="1"/>
  <c r="CK18507" i="1"/>
  <c r="CJ18507" i="1"/>
  <c r="CG18507" i="1"/>
  <c r="CF18507" i="1"/>
  <c r="CE18507" i="1"/>
  <c r="CC18507" i="1"/>
  <c r="CN18200" i="1"/>
  <c r="CM18200" i="1"/>
  <c r="CL18200" i="1"/>
  <c r="CK18200" i="1"/>
  <c r="CJ18200" i="1"/>
  <c r="CG18200" i="1"/>
  <c r="CF18200" i="1"/>
  <c r="CE18200" i="1"/>
  <c r="CC18200" i="1"/>
  <c r="CD18200" i="1" s="1"/>
  <c r="CN18199" i="1"/>
  <c r="CM18199" i="1"/>
  <c r="CL18199" i="1"/>
  <c r="CK18199" i="1"/>
  <c r="CJ18199" i="1"/>
  <c r="CG18199" i="1"/>
  <c r="CF18199" i="1"/>
  <c r="CE18199" i="1"/>
  <c r="CC18199" i="1"/>
  <c r="CN18198" i="1"/>
  <c r="CM18198" i="1"/>
  <c r="CL18198" i="1"/>
  <c r="CK18198" i="1"/>
  <c r="CJ18198" i="1"/>
  <c r="CG18198" i="1"/>
  <c r="CF18198" i="1"/>
  <c r="CE18198" i="1"/>
  <c r="CC18198" i="1"/>
  <c r="CN18197" i="1"/>
  <c r="CM18197" i="1"/>
  <c r="CL18197" i="1"/>
  <c r="CK18197" i="1"/>
  <c r="CJ18197" i="1"/>
  <c r="CG18197" i="1"/>
  <c r="CF18197" i="1"/>
  <c r="CE18197" i="1"/>
  <c r="CC18197" i="1"/>
  <c r="CD18197" i="1" s="1"/>
  <c r="CN18196" i="1"/>
  <c r="CM18196" i="1"/>
  <c r="CL18196" i="1"/>
  <c r="CK18196" i="1"/>
  <c r="CJ18196" i="1"/>
  <c r="CG18196" i="1"/>
  <c r="CF18196" i="1"/>
  <c r="CE18196" i="1"/>
  <c r="CC18196" i="1"/>
  <c r="CN18195" i="1"/>
  <c r="CM18195" i="1"/>
  <c r="CL18195" i="1"/>
  <c r="CK18195" i="1"/>
  <c r="CJ18195" i="1"/>
  <c r="CG18195" i="1"/>
  <c r="CF18195" i="1"/>
  <c r="CE18195" i="1"/>
  <c r="CC18195" i="1"/>
  <c r="CN18194" i="1"/>
  <c r="CM18194" i="1"/>
  <c r="CL18194" i="1"/>
  <c r="CK18194" i="1"/>
  <c r="CJ18194" i="1"/>
  <c r="CG18194" i="1"/>
  <c r="CF18194" i="1"/>
  <c r="CE18194" i="1"/>
  <c r="CC18194" i="1"/>
  <c r="CD18194" i="1" s="1"/>
  <c r="CN18193" i="1"/>
  <c r="CM18193" i="1"/>
  <c r="CL18193" i="1"/>
  <c r="CK18193" i="1"/>
  <c r="CJ18193" i="1"/>
  <c r="CG18193" i="1"/>
  <c r="CF18193" i="1"/>
  <c r="CE18193" i="1"/>
  <c r="CC18193" i="1"/>
  <c r="CN18192" i="1"/>
  <c r="CM18192" i="1"/>
  <c r="CL18192" i="1"/>
  <c r="CK18192" i="1"/>
  <c r="CJ18192" i="1"/>
  <c r="CG18192" i="1"/>
  <c r="CF18192" i="1"/>
  <c r="CE18192" i="1"/>
  <c r="CC18192" i="1"/>
  <c r="CN18191" i="1"/>
  <c r="CM18191" i="1"/>
  <c r="CL18191" i="1"/>
  <c r="CK18191" i="1"/>
  <c r="CJ18191" i="1"/>
  <c r="CG18191" i="1"/>
  <c r="CF18191" i="1"/>
  <c r="CE18191" i="1"/>
  <c r="CC18191" i="1"/>
  <c r="CD18191" i="1" s="1"/>
  <c r="CN18190" i="1"/>
  <c r="CM18190" i="1"/>
  <c r="CL18190" i="1"/>
  <c r="CK18190" i="1"/>
  <c r="CJ18190" i="1"/>
  <c r="CG18190" i="1"/>
  <c r="CF18190" i="1"/>
  <c r="CE18190" i="1"/>
  <c r="CC18190" i="1"/>
  <c r="CD18190" i="1" s="1"/>
  <c r="CN18189" i="1"/>
  <c r="CM18189" i="1"/>
  <c r="CL18189" i="1"/>
  <c r="CK18189" i="1"/>
  <c r="CJ18189" i="1"/>
  <c r="CG18189" i="1"/>
  <c r="CF18189" i="1"/>
  <c r="CE18189" i="1"/>
  <c r="CC18189" i="1"/>
  <c r="CN18188" i="1"/>
  <c r="CM18188" i="1"/>
  <c r="CL18188" i="1"/>
  <c r="CK18188" i="1"/>
  <c r="CJ18188" i="1"/>
  <c r="CG18188" i="1"/>
  <c r="CF18188" i="1"/>
  <c r="CE18188" i="1"/>
  <c r="CC18188" i="1"/>
  <c r="CD18188" i="1" s="1"/>
  <c r="CN18187" i="1"/>
  <c r="CM18187" i="1"/>
  <c r="CL18187" i="1"/>
  <c r="CK18187" i="1"/>
  <c r="CJ18187" i="1"/>
  <c r="CG18187" i="1"/>
  <c r="CF18187" i="1"/>
  <c r="CE18187" i="1"/>
  <c r="CC18187" i="1"/>
  <c r="CN18186" i="1"/>
  <c r="CM18186" i="1"/>
  <c r="CL18186" i="1"/>
  <c r="CK18186" i="1"/>
  <c r="CJ18186" i="1"/>
  <c r="CG18186" i="1"/>
  <c r="CF18186" i="1"/>
  <c r="CE18186" i="1"/>
  <c r="CC18186" i="1"/>
  <c r="CD18186" i="1" s="1"/>
  <c r="CN18185" i="1"/>
  <c r="CM18185" i="1"/>
  <c r="CL18185" i="1"/>
  <c r="CK18185" i="1"/>
  <c r="CJ18185" i="1"/>
  <c r="CG18185" i="1"/>
  <c r="CF18185" i="1"/>
  <c r="CE18185" i="1"/>
  <c r="CC18185" i="1"/>
  <c r="CD18185" i="1" s="1"/>
  <c r="CN18184" i="1"/>
  <c r="CM18184" i="1"/>
  <c r="CL18184" i="1"/>
  <c r="CK18184" i="1"/>
  <c r="CJ18184" i="1"/>
  <c r="CG18184" i="1"/>
  <c r="CF18184" i="1"/>
  <c r="CE18184" i="1"/>
  <c r="CC18184" i="1"/>
  <c r="CN18183" i="1"/>
  <c r="CM18183" i="1"/>
  <c r="CL18183" i="1"/>
  <c r="CK18183" i="1"/>
  <c r="CJ18183" i="1"/>
  <c r="CG18183" i="1"/>
  <c r="CF18183" i="1"/>
  <c r="CE18183" i="1"/>
  <c r="CC18183" i="1"/>
  <c r="CN18182" i="1"/>
  <c r="CM18182" i="1"/>
  <c r="CL18182" i="1"/>
  <c r="CK18182" i="1"/>
  <c r="CJ18182" i="1"/>
  <c r="CG18182" i="1"/>
  <c r="CF18182" i="1"/>
  <c r="CE18182" i="1"/>
  <c r="CC18182" i="1"/>
  <c r="CD18182" i="1" s="1"/>
  <c r="CN18181" i="1"/>
  <c r="CM18181" i="1"/>
  <c r="CL18181" i="1"/>
  <c r="CK18181" i="1"/>
  <c r="CJ18181" i="1"/>
  <c r="CG18181" i="1"/>
  <c r="CF18181" i="1"/>
  <c r="CE18181" i="1"/>
  <c r="CC18181" i="1"/>
  <c r="CN18180" i="1"/>
  <c r="CM18180" i="1"/>
  <c r="CL18180" i="1"/>
  <c r="CK18180" i="1"/>
  <c r="CJ18180" i="1"/>
  <c r="CG18180" i="1"/>
  <c r="CF18180" i="1"/>
  <c r="CE18180" i="1"/>
  <c r="CC18180" i="1"/>
  <c r="CN18179" i="1"/>
  <c r="CM18179" i="1"/>
  <c r="CL18179" i="1"/>
  <c r="CK18179" i="1"/>
  <c r="CJ18179" i="1"/>
  <c r="CG18179" i="1"/>
  <c r="CF18179" i="1"/>
  <c r="CE18179" i="1"/>
  <c r="CC18179" i="1"/>
  <c r="CD18179" i="1" s="1"/>
  <c r="CN18178" i="1"/>
  <c r="CM18178" i="1"/>
  <c r="CL18178" i="1"/>
  <c r="CK18178" i="1"/>
  <c r="CJ18178" i="1"/>
  <c r="CG18178" i="1"/>
  <c r="CF18178" i="1"/>
  <c r="CE18178" i="1"/>
  <c r="CC18178" i="1"/>
  <c r="CN18177" i="1"/>
  <c r="CM18177" i="1"/>
  <c r="CL18177" i="1"/>
  <c r="CK18177" i="1"/>
  <c r="CJ18177" i="1"/>
  <c r="CG18177" i="1"/>
  <c r="CF18177" i="1"/>
  <c r="CE18177" i="1"/>
  <c r="CC18177" i="1"/>
  <c r="CN18176" i="1"/>
  <c r="CM18176" i="1"/>
  <c r="CL18176" i="1"/>
  <c r="CK18176" i="1"/>
  <c r="CJ18176" i="1"/>
  <c r="CG18176" i="1"/>
  <c r="CF18176" i="1"/>
  <c r="CE18176" i="1"/>
  <c r="CC18176" i="1"/>
  <c r="CD18176" i="1" s="1"/>
  <c r="CN18175" i="1"/>
  <c r="CM18175" i="1"/>
  <c r="CL18175" i="1"/>
  <c r="CK18175" i="1"/>
  <c r="CJ18175" i="1"/>
  <c r="CG18175" i="1"/>
  <c r="CF18175" i="1"/>
  <c r="CE18175" i="1"/>
  <c r="CC18175" i="1"/>
  <c r="CN18174" i="1"/>
  <c r="CM18174" i="1"/>
  <c r="CL18174" i="1"/>
  <c r="CK18174" i="1"/>
  <c r="CJ18174" i="1"/>
  <c r="CG18174" i="1"/>
  <c r="CF18174" i="1"/>
  <c r="CE18174" i="1"/>
  <c r="CC18174" i="1"/>
  <c r="CD18174" i="1" s="1"/>
  <c r="CN18173" i="1"/>
  <c r="CM18173" i="1"/>
  <c r="CL18173" i="1"/>
  <c r="CK18173" i="1"/>
  <c r="CJ18173" i="1"/>
  <c r="CG18173" i="1"/>
  <c r="CF18173" i="1"/>
  <c r="CE18173" i="1"/>
  <c r="CC18173" i="1"/>
  <c r="CD18173" i="1" s="1"/>
  <c r="CN18172" i="1"/>
  <c r="CM18172" i="1"/>
  <c r="CL18172" i="1"/>
  <c r="CK18172" i="1"/>
  <c r="CJ18172" i="1"/>
  <c r="CG18172" i="1"/>
  <c r="CF18172" i="1"/>
  <c r="CE18172" i="1"/>
  <c r="CC18172" i="1"/>
  <c r="CD18172" i="1" s="1"/>
  <c r="CN18171" i="1"/>
  <c r="CM18171" i="1"/>
  <c r="CL18171" i="1"/>
  <c r="CK18171" i="1"/>
  <c r="CJ18171" i="1"/>
  <c r="CG18171" i="1"/>
  <c r="CF18171" i="1"/>
  <c r="CE18171" i="1"/>
  <c r="CC18171" i="1"/>
  <c r="CD18171" i="1" s="1"/>
  <c r="CN18170" i="1"/>
  <c r="CM18170" i="1"/>
  <c r="CL18170" i="1"/>
  <c r="CK18170" i="1"/>
  <c r="CJ18170" i="1"/>
  <c r="CG18170" i="1"/>
  <c r="CF18170" i="1"/>
  <c r="CE18170" i="1"/>
  <c r="CC18170" i="1"/>
  <c r="CD18170" i="1" s="1"/>
  <c r="CN18169" i="1"/>
  <c r="CM18169" i="1"/>
  <c r="CL18169" i="1"/>
  <c r="CK18169" i="1"/>
  <c r="CJ18169" i="1"/>
  <c r="CG18169" i="1"/>
  <c r="CF18169" i="1"/>
  <c r="CE18169" i="1"/>
  <c r="CC18169" i="1"/>
  <c r="CN18168" i="1"/>
  <c r="CM18168" i="1"/>
  <c r="CL18168" i="1"/>
  <c r="CK18168" i="1"/>
  <c r="CJ18168" i="1"/>
  <c r="CG18168" i="1"/>
  <c r="CF18168" i="1"/>
  <c r="CE18168" i="1"/>
  <c r="CC18168" i="1"/>
  <c r="CN18167" i="1"/>
  <c r="CM18167" i="1"/>
  <c r="CL18167" i="1"/>
  <c r="CK18167" i="1"/>
  <c r="CJ18167" i="1"/>
  <c r="CG18167" i="1"/>
  <c r="CF18167" i="1"/>
  <c r="CE18167" i="1"/>
  <c r="CC18167" i="1"/>
  <c r="CD18167" i="1" s="1"/>
  <c r="CN18166" i="1"/>
  <c r="CM18166" i="1"/>
  <c r="CL18166" i="1"/>
  <c r="CK18166" i="1"/>
  <c r="CJ18166" i="1"/>
  <c r="CG18166" i="1"/>
  <c r="CF18166" i="1"/>
  <c r="CE18166" i="1"/>
  <c r="CC18166" i="1"/>
  <c r="CN18165" i="1"/>
  <c r="CM18165" i="1"/>
  <c r="CL18165" i="1"/>
  <c r="CK18165" i="1"/>
  <c r="CJ18165" i="1"/>
  <c r="CG18165" i="1"/>
  <c r="CF18165" i="1"/>
  <c r="CE18165" i="1"/>
  <c r="CC18165" i="1"/>
  <c r="CN18164" i="1"/>
  <c r="CM18164" i="1"/>
  <c r="CL18164" i="1"/>
  <c r="CK18164" i="1"/>
  <c r="CJ18164" i="1"/>
  <c r="CG18164" i="1"/>
  <c r="CF18164" i="1"/>
  <c r="CE18164" i="1"/>
  <c r="CC18164" i="1"/>
  <c r="CD18164" i="1" s="1"/>
  <c r="CN18163" i="1"/>
  <c r="CM18163" i="1"/>
  <c r="CL18163" i="1"/>
  <c r="CK18163" i="1"/>
  <c r="CJ18163" i="1"/>
  <c r="CG18163" i="1"/>
  <c r="CF18163" i="1"/>
  <c r="CE18163" i="1"/>
  <c r="CC18163" i="1"/>
  <c r="CN18162" i="1"/>
  <c r="CM18162" i="1"/>
  <c r="CL18162" i="1"/>
  <c r="CK18162" i="1"/>
  <c r="CJ18162" i="1"/>
  <c r="CG18162" i="1"/>
  <c r="CF18162" i="1"/>
  <c r="CE18162" i="1"/>
  <c r="CC18162" i="1"/>
  <c r="CN18161" i="1"/>
  <c r="CM18161" i="1"/>
  <c r="CL18161" i="1"/>
  <c r="CK18161" i="1"/>
  <c r="CJ18161" i="1"/>
  <c r="CG18161" i="1"/>
  <c r="CF18161" i="1"/>
  <c r="CE18161" i="1"/>
  <c r="CC18161" i="1"/>
  <c r="CD18161" i="1" s="1"/>
  <c r="CN18160" i="1"/>
  <c r="CM18160" i="1"/>
  <c r="CL18160" i="1"/>
  <c r="CK18160" i="1"/>
  <c r="CJ18160" i="1"/>
  <c r="CG18160" i="1"/>
  <c r="CF18160" i="1"/>
  <c r="CE18160" i="1"/>
  <c r="CC18160" i="1"/>
  <c r="CN18159" i="1"/>
  <c r="CM18159" i="1"/>
  <c r="CL18159" i="1"/>
  <c r="CK18159" i="1"/>
  <c r="CJ18159" i="1"/>
  <c r="CG18159" i="1"/>
  <c r="CF18159" i="1"/>
  <c r="CE18159" i="1"/>
  <c r="CC18159" i="1"/>
  <c r="CD18159" i="1" s="1"/>
  <c r="CN18158" i="1"/>
  <c r="CM18158" i="1"/>
  <c r="CL18158" i="1"/>
  <c r="CK18158" i="1"/>
  <c r="CJ18158" i="1"/>
  <c r="CG18158" i="1"/>
  <c r="CF18158" i="1"/>
  <c r="CE18158" i="1"/>
  <c r="CC18158" i="1"/>
  <c r="CD18158" i="1" s="1"/>
  <c r="CN18157" i="1"/>
  <c r="CM18157" i="1"/>
  <c r="CL18157" i="1"/>
  <c r="CK18157" i="1"/>
  <c r="CJ18157" i="1"/>
  <c r="CG18157" i="1"/>
  <c r="CF18157" i="1"/>
  <c r="CE18157" i="1"/>
  <c r="CC18157" i="1"/>
  <c r="CN18156" i="1"/>
  <c r="CM18156" i="1"/>
  <c r="CL18156" i="1"/>
  <c r="CK18156" i="1"/>
  <c r="CJ18156" i="1"/>
  <c r="CG18156" i="1"/>
  <c r="CF18156" i="1"/>
  <c r="CE18156" i="1"/>
  <c r="CC18156" i="1"/>
  <c r="CN18155" i="1"/>
  <c r="CM18155" i="1"/>
  <c r="CL18155" i="1"/>
  <c r="CK18155" i="1"/>
  <c r="CJ18155" i="1"/>
  <c r="CG18155" i="1"/>
  <c r="CF18155" i="1"/>
  <c r="CE18155" i="1"/>
  <c r="CC18155" i="1"/>
  <c r="CD18155" i="1" s="1"/>
  <c r="CN18154" i="1"/>
  <c r="CM18154" i="1"/>
  <c r="CL18154" i="1"/>
  <c r="CK18154" i="1"/>
  <c r="CJ18154" i="1"/>
  <c r="CG18154" i="1"/>
  <c r="CF18154" i="1"/>
  <c r="CE18154" i="1"/>
  <c r="CC18154" i="1"/>
  <c r="CN18153" i="1"/>
  <c r="CM18153" i="1"/>
  <c r="CL18153" i="1"/>
  <c r="CK18153" i="1"/>
  <c r="CJ18153" i="1"/>
  <c r="CG18153" i="1"/>
  <c r="CF18153" i="1"/>
  <c r="CE18153" i="1"/>
  <c r="CC18153" i="1"/>
  <c r="CN18152" i="1"/>
  <c r="CM18152" i="1"/>
  <c r="CL18152" i="1"/>
  <c r="CK18152" i="1"/>
  <c r="CJ18152" i="1"/>
  <c r="CG18152" i="1"/>
  <c r="CF18152" i="1"/>
  <c r="CE18152" i="1"/>
  <c r="CC18152" i="1"/>
  <c r="CD18152" i="1" s="1"/>
  <c r="CN18151" i="1"/>
  <c r="CM18151" i="1"/>
  <c r="CL18151" i="1"/>
  <c r="CK18151" i="1"/>
  <c r="CJ18151" i="1"/>
  <c r="CG18151" i="1"/>
  <c r="CF18151" i="1"/>
  <c r="CE18151" i="1"/>
  <c r="CC18151" i="1"/>
  <c r="CN18150" i="1"/>
  <c r="CM18150" i="1"/>
  <c r="CL18150" i="1"/>
  <c r="CK18150" i="1"/>
  <c r="CJ18150" i="1"/>
  <c r="CG18150" i="1"/>
  <c r="CF18150" i="1"/>
  <c r="CE18150" i="1"/>
  <c r="CC18150" i="1"/>
  <c r="CN18149" i="1"/>
  <c r="CM18149" i="1"/>
  <c r="CL18149" i="1"/>
  <c r="CK18149" i="1"/>
  <c r="CJ18149" i="1"/>
  <c r="CG18149" i="1"/>
  <c r="CF18149" i="1"/>
  <c r="CE18149" i="1"/>
  <c r="CC18149" i="1"/>
  <c r="CD18149" i="1" s="1"/>
  <c r="CN18148" i="1"/>
  <c r="CM18148" i="1"/>
  <c r="CL18148" i="1"/>
  <c r="CK18148" i="1"/>
  <c r="CJ18148" i="1"/>
  <c r="CG18148" i="1"/>
  <c r="CF18148" i="1"/>
  <c r="CE18148" i="1"/>
  <c r="CC18148" i="1"/>
  <c r="CN18147" i="1"/>
  <c r="CM18147" i="1"/>
  <c r="CL18147" i="1"/>
  <c r="CK18147" i="1"/>
  <c r="CJ18147" i="1"/>
  <c r="CG18147" i="1"/>
  <c r="CF18147" i="1"/>
  <c r="CE18147" i="1"/>
  <c r="CC18147" i="1"/>
  <c r="CN18146" i="1"/>
  <c r="CM18146" i="1"/>
  <c r="CL18146" i="1"/>
  <c r="CK18146" i="1"/>
  <c r="CJ18146" i="1"/>
  <c r="CG18146" i="1"/>
  <c r="CF18146" i="1"/>
  <c r="CE18146" i="1"/>
  <c r="CC18146" i="1"/>
  <c r="CD18146" i="1" s="1"/>
  <c r="CN18145" i="1"/>
  <c r="CM18145" i="1"/>
  <c r="CL18145" i="1"/>
  <c r="CK18145" i="1"/>
  <c r="CJ18145" i="1"/>
  <c r="CG18145" i="1"/>
  <c r="CF18145" i="1"/>
  <c r="CE18145" i="1"/>
  <c r="CC18145" i="1"/>
  <c r="CN18144" i="1"/>
  <c r="CM18144" i="1"/>
  <c r="CL18144" i="1"/>
  <c r="CK18144" i="1"/>
  <c r="CJ18144" i="1"/>
  <c r="CG18144" i="1"/>
  <c r="CF18144" i="1"/>
  <c r="CE18144" i="1"/>
  <c r="CC18144" i="1"/>
  <c r="CN18143" i="1"/>
  <c r="CM18143" i="1"/>
  <c r="CL18143" i="1"/>
  <c r="CK18143" i="1"/>
  <c r="CJ18143" i="1"/>
  <c r="CG18143" i="1"/>
  <c r="CF18143" i="1"/>
  <c r="CE18143" i="1"/>
  <c r="CC18143" i="1"/>
  <c r="CN18142" i="1"/>
  <c r="CM18142" i="1"/>
  <c r="CL18142" i="1"/>
  <c r="CK18142" i="1"/>
  <c r="CJ18142" i="1"/>
  <c r="CG18142" i="1"/>
  <c r="CF18142" i="1"/>
  <c r="CE18142" i="1"/>
  <c r="CC18142" i="1"/>
  <c r="CD18142" i="1" s="1"/>
  <c r="CN18141" i="1"/>
  <c r="CM18141" i="1"/>
  <c r="CL18141" i="1"/>
  <c r="CK18141" i="1"/>
  <c r="CJ18141" i="1"/>
  <c r="CG18141" i="1"/>
  <c r="CF18141" i="1"/>
  <c r="CE18141" i="1"/>
  <c r="CC18141" i="1"/>
  <c r="CN18140" i="1"/>
  <c r="CM18140" i="1"/>
  <c r="CL18140" i="1"/>
  <c r="CK18140" i="1"/>
  <c r="CJ18140" i="1"/>
  <c r="CG18140" i="1"/>
  <c r="CF18140" i="1"/>
  <c r="CE18140" i="1"/>
  <c r="CC18140" i="1"/>
  <c r="CD18140" i="1" s="1"/>
  <c r="CN18139" i="1"/>
  <c r="CM18139" i="1"/>
  <c r="CL18139" i="1"/>
  <c r="CK18139" i="1"/>
  <c r="CJ18139" i="1"/>
  <c r="CG18139" i="1"/>
  <c r="CF18139" i="1"/>
  <c r="CE18139" i="1"/>
  <c r="CC18139" i="1"/>
  <c r="CN18138" i="1"/>
  <c r="CM18138" i="1"/>
  <c r="CL18138" i="1"/>
  <c r="CK18138" i="1"/>
  <c r="CJ18138" i="1"/>
  <c r="CG18138" i="1"/>
  <c r="CF18138" i="1"/>
  <c r="CE18138" i="1"/>
  <c r="CC18138" i="1"/>
  <c r="CN18137" i="1"/>
  <c r="CM18137" i="1"/>
  <c r="CL18137" i="1"/>
  <c r="CK18137" i="1"/>
  <c r="CJ18137" i="1"/>
  <c r="CG18137" i="1"/>
  <c r="CF18137" i="1"/>
  <c r="CE18137" i="1"/>
  <c r="CC18137" i="1"/>
  <c r="CN18136" i="1"/>
  <c r="CM18136" i="1"/>
  <c r="CL18136" i="1"/>
  <c r="CK18136" i="1"/>
  <c r="CJ18136" i="1"/>
  <c r="CG18136" i="1"/>
  <c r="CF18136" i="1"/>
  <c r="CE18136" i="1"/>
  <c r="CC18136" i="1"/>
  <c r="CN18135" i="1"/>
  <c r="CM18135" i="1"/>
  <c r="CL18135" i="1"/>
  <c r="CK18135" i="1"/>
  <c r="CJ18135" i="1"/>
  <c r="CG18135" i="1"/>
  <c r="CF18135" i="1"/>
  <c r="CE18135" i="1"/>
  <c r="CC18135" i="1"/>
  <c r="CN18134" i="1"/>
  <c r="CM18134" i="1"/>
  <c r="CL18134" i="1"/>
  <c r="CK18134" i="1"/>
  <c r="CJ18134" i="1"/>
  <c r="CG18134" i="1"/>
  <c r="CF18134" i="1"/>
  <c r="CE18134" i="1"/>
  <c r="CC18134" i="1"/>
  <c r="CD18134" i="1" s="1"/>
  <c r="CN18133" i="1"/>
  <c r="CM18133" i="1"/>
  <c r="CL18133" i="1"/>
  <c r="CK18133" i="1"/>
  <c r="CJ18133" i="1"/>
  <c r="CG18133" i="1"/>
  <c r="CF18133" i="1"/>
  <c r="CE18133" i="1"/>
  <c r="CC18133" i="1"/>
  <c r="CD18133" i="1" s="1"/>
  <c r="CN18132" i="1"/>
  <c r="CM18132" i="1"/>
  <c r="CL18132" i="1"/>
  <c r="CK18132" i="1"/>
  <c r="CJ18132" i="1"/>
  <c r="CG18132" i="1"/>
  <c r="CF18132" i="1"/>
  <c r="CE18132" i="1"/>
  <c r="CC18132" i="1"/>
  <c r="CN18131" i="1"/>
  <c r="CM18131" i="1"/>
  <c r="CL18131" i="1"/>
  <c r="CK18131" i="1"/>
  <c r="CJ18131" i="1"/>
  <c r="CG18131" i="1"/>
  <c r="CF18131" i="1"/>
  <c r="CE18131" i="1"/>
  <c r="CC18131" i="1"/>
  <c r="CD18131" i="1" s="1"/>
  <c r="CN18130" i="1"/>
  <c r="CM18130" i="1"/>
  <c r="CL18130" i="1"/>
  <c r="CK18130" i="1"/>
  <c r="CJ18130" i="1"/>
  <c r="CG18130" i="1"/>
  <c r="CF18130" i="1"/>
  <c r="CE18130" i="1"/>
  <c r="CC18130" i="1"/>
  <c r="CN18129" i="1"/>
  <c r="CM18129" i="1"/>
  <c r="CL18129" i="1"/>
  <c r="CK18129" i="1"/>
  <c r="CJ18129" i="1"/>
  <c r="CG18129" i="1"/>
  <c r="CF18129" i="1"/>
  <c r="CE18129" i="1"/>
  <c r="CC18129" i="1"/>
  <c r="CN18128" i="1"/>
  <c r="CM18128" i="1"/>
  <c r="CL18128" i="1"/>
  <c r="CK18128" i="1"/>
  <c r="CJ18128" i="1"/>
  <c r="CG18128" i="1"/>
  <c r="CF18128" i="1"/>
  <c r="CE18128" i="1"/>
  <c r="CC18128" i="1"/>
  <c r="CN18127" i="1"/>
  <c r="CM18127" i="1"/>
  <c r="CL18127" i="1"/>
  <c r="CK18127" i="1"/>
  <c r="CJ18127" i="1"/>
  <c r="CG18127" i="1"/>
  <c r="CF18127" i="1"/>
  <c r="CE18127" i="1"/>
  <c r="CC18127" i="1"/>
  <c r="CN18126" i="1"/>
  <c r="CM18126" i="1"/>
  <c r="CL18126" i="1"/>
  <c r="CK18126" i="1"/>
  <c r="CJ18126" i="1"/>
  <c r="CG18126" i="1"/>
  <c r="CF18126" i="1"/>
  <c r="CE18126" i="1"/>
  <c r="CC18126" i="1"/>
  <c r="CN18125" i="1"/>
  <c r="CM18125" i="1"/>
  <c r="CL18125" i="1"/>
  <c r="CK18125" i="1"/>
  <c r="CJ18125" i="1"/>
  <c r="CG18125" i="1"/>
  <c r="CF18125" i="1"/>
  <c r="CE18125" i="1"/>
  <c r="CC18125" i="1"/>
  <c r="CN18124" i="1"/>
  <c r="CM18124" i="1"/>
  <c r="CL18124" i="1"/>
  <c r="CK18124" i="1"/>
  <c r="CJ18124" i="1"/>
  <c r="CG18124" i="1"/>
  <c r="CF18124" i="1"/>
  <c r="CE18124" i="1"/>
  <c r="CC18124" i="1"/>
  <c r="CD18124" i="1" s="1"/>
  <c r="CN18123" i="1"/>
  <c r="CM18123" i="1"/>
  <c r="CL18123" i="1"/>
  <c r="CK18123" i="1"/>
  <c r="CJ18123" i="1"/>
  <c r="CG18123" i="1"/>
  <c r="CF18123" i="1"/>
  <c r="CE18123" i="1"/>
  <c r="CC18123" i="1"/>
  <c r="CN18122" i="1"/>
  <c r="CM18122" i="1"/>
  <c r="CL18122" i="1"/>
  <c r="CK18122" i="1"/>
  <c r="CJ18122" i="1"/>
  <c r="CG18122" i="1"/>
  <c r="CF18122" i="1"/>
  <c r="CE18122" i="1"/>
  <c r="CC18122" i="1"/>
  <c r="CD18122" i="1" s="1"/>
  <c r="CN18121" i="1"/>
  <c r="CM18121" i="1"/>
  <c r="CL18121" i="1"/>
  <c r="CK18121" i="1"/>
  <c r="CJ18121" i="1"/>
  <c r="CG18121" i="1"/>
  <c r="CF18121" i="1"/>
  <c r="CE18121" i="1"/>
  <c r="CC18121" i="1"/>
  <c r="CN18120" i="1"/>
  <c r="CM18120" i="1"/>
  <c r="CL18120" i="1"/>
  <c r="CK18120" i="1"/>
  <c r="CJ18120" i="1"/>
  <c r="CG18120" i="1"/>
  <c r="CF18120" i="1"/>
  <c r="CE18120" i="1"/>
  <c r="CC18120" i="1"/>
  <c r="CN18119" i="1"/>
  <c r="CM18119" i="1"/>
  <c r="CL18119" i="1"/>
  <c r="CK18119" i="1"/>
  <c r="CJ18119" i="1"/>
  <c r="CG18119" i="1"/>
  <c r="CF18119" i="1"/>
  <c r="CE18119" i="1"/>
  <c r="CC18119" i="1"/>
  <c r="CD18119" i="1" s="1"/>
  <c r="CN18118" i="1"/>
  <c r="CM18118" i="1"/>
  <c r="CL18118" i="1"/>
  <c r="CK18118" i="1"/>
  <c r="CJ18118" i="1"/>
  <c r="CG18118" i="1"/>
  <c r="CF18118" i="1"/>
  <c r="CE18118" i="1"/>
  <c r="CC18118" i="1"/>
  <c r="CN18117" i="1"/>
  <c r="CM18117" i="1"/>
  <c r="CL18117" i="1"/>
  <c r="CK18117" i="1"/>
  <c r="CJ18117" i="1"/>
  <c r="CG18117" i="1"/>
  <c r="CF18117" i="1"/>
  <c r="CE18117" i="1"/>
  <c r="CC18117" i="1"/>
  <c r="CN18116" i="1"/>
  <c r="CM18116" i="1"/>
  <c r="CL18116" i="1"/>
  <c r="CK18116" i="1"/>
  <c r="CJ18116" i="1"/>
  <c r="CG18116" i="1"/>
  <c r="CF18116" i="1"/>
  <c r="CE18116" i="1"/>
  <c r="CC18116" i="1"/>
  <c r="CN18115" i="1"/>
  <c r="CM18115" i="1"/>
  <c r="CL18115" i="1"/>
  <c r="CK18115" i="1"/>
  <c r="CJ18115" i="1"/>
  <c r="CG18115" i="1"/>
  <c r="CF18115" i="1"/>
  <c r="CE18115" i="1"/>
  <c r="CC18115" i="1"/>
  <c r="CN18114" i="1"/>
  <c r="CM18114" i="1"/>
  <c r="CL18114" i="1"/>
  <c r="CK18114" i="1"/>
  <c r="CJ18114" i="1"/>
  <c r="CG18114" i="1"/>
  <c r="CF18114" i="1"/>
  <c r="CE18114" i="1"/>
  <c r="CC18114" i="1"/>
  <c r="CN18113" i="1"/>
  <c r="CM18113" i="1"/>
  <c r="CL18113" i="1"/>
  <c r="CK18113" i="1"/>
  <c r="CJ18113" i="1"/>
  <c r="CG18113" i="1"/>
  <c r="CF18113" i="1"/>
  <c r="CE18113" i="1"/>
  <c r="CC18113" i="1"/>
  <c r="CN18112" i="1"/>
  <c r="CM18112" i="1"/>
  <c r="CL18112" i="1"/>
  <c r="CK18112" i="1"/>
  <c r="CJ18112" i="1"/>
  <c r="CG18112" i="1"/>
  <c r="CF18112" i="1"/>
  <c r="CE18112" i="1"/>
  <c r="CC18112" i="1"/>
  <c r="CD18112" i="1" s="1"/>
  <c r="CN18111" i="1"/>
  <c r="CM18111" i="1"/>
  <c r="CL18111" i="1"/>
  <c r="CK18111" i="1"/>
  <c r="CJ18111" i="1"/>
  <c r="CG18111" i="1"/>
  <c r="CF18111" i="1"/>
  <c r="CE18111" i="1"/>
  <c r="CC18111" i="1"/>
  <c r="CD18111" i="1" s="1"/>
  <c r="CN18110" i="1"/>
  <c r="CM18110" i="1"/>
  <c r="CL18110" i="1"/>
  <c r="CK18110" i="1"/>
  <c r="CJ18110" i="1"/>
  <c r="CG18110" i="1"/>
  <c r="CF18110" i="1"/>
  <c r="CE18110" i="1"/>
  <c r="CC18110" i="1"/>
  <c r="CN18109" i="1"/>
  <c r="CM18109" i="1"/>
  <c r="CL18109" i="1"/>
  <c r="CK18109" i="1"/>
  <c r="CJ18109" i="1"/>
  <c r="CG18109" i="1"/>
  <c r="CF18109" i="1"/>
  <c r="CE18109" i="1"/>
  <c r="CC18109" i="1"/>
  <c r="CD18109" i="1" s="1"/>
  <c r="CN18108" i="1"/>
  <c r="CM18108" i="1"/>
  <c r="CL18108" i="1"/>
  <c r="CK18108" i="1"/>
  <c r="CJ18108" i="1"/>
  <c r="CG18108" i="1"/>
  <c r="CF18108" i="1"/>
  <c r="CE18108" i="1"/>
  <c r="CC18108" i="1"/>
  <c r="CN18107" i="1"/>
  <c r="CM18107" i="1"/>
  <c r="CL18107" i="1"/>
  <c r="CK18107" i="1"/>
  <c r="CJ18107" i="1"/>
  <c r="CG18107" i="1"/>
  <c r="CF18107" i="1"/>
  <c r="CE18107" i="1"/>
  <c r="CC18107" i="1"/>
  <c r="CN18106" i="1"/>
  <c r="CM18106" i="1"/>
  <c r="CL18106" i="1"/>
  <c r="CK18106" i="1"/>
  <c r="CJ18106" i="1"/>
  <c r="CG18106" i="1"/>
  <c r="CF18106" i="1"/>
  <c r="CE18106" i="1"/>
  <c r="CC18106" i="1"/>
  <c r="CN18105" i="1"/>
  <c r="CM18105" i="1"/>
  <c r="CL18105" i="1"/>
  <c r="CK18105" i="1"/>
  <c r="CJ18105" i="1"/>
  <c r="CG18105" i="1"/>
  <c r="CF18105" i="1"/>
  <c r="CE18105" i="1"/>
  <c r="CC18105" i="1"/>
  <c r="CN18104" i="1"/>
  <c r="CM18104" i="1"/>
  <c r="CL18104" i="1"/>
  <c r="CK18104" i="1"/>
  <c r="CJ18104" i="1"/>
  <c r="CG18104" i="1"/>
  <c r="CF18104" i="1"/>
  <c r="CE18104" i="1"/>
  <c r="CC18104" i="1"/>
  <c r="CN18103" i="1"/>
  <c r="CM18103" i="1"/>
  <c r="CL18103" i="1"/>
  <c r="CK18103" i="1"/>
  <c r="CJ18103" i="1"/>
  <c r="CG18103" i="1"/>
  <c r="CF18103" i="1"/>
  <c r="CE18103" i="1"/>
  <c r="CC18103" i="1"/>
  <c r="CD18103" i="1" s="1"/>
  <c r="CN18102" i="1"/>
  <c r="CM18102" i="1"/>
  <c r="CL18102" i="1"/>
  <c r="CK18102" i="1"/>
  <c r="CJ18102" i="1"/>
  <c r="CG18102" i="1"/>
  <c r="CF18102" i="1"/>
  <c r="CE18102" i="1"/>
  <c r="CC18102" i="1"/>
  <c r="CD18102" i="1" s="1"/>
  <c r="CN18101" i="1"/>
  <c r="CM18101" i="1"/>
  <c r="CL18101" i="1"/>
  <c r="CK18101" i="1"/>
  <c r="CJ18101" i="1"/>
  <c r="CG18101" i="1"/>
  <c r="CF18101" i="1"/>
  <c r="CE18101" i="1"/>
  <c r="CC18101" i="1"/>
  <c r="CD18101" i="1" s="1"/>
  <c r="CN18100" i="1"/>
  <c r="CM18100" i="1"/>
  <c r="CL18100" i="1"/>
  <c r="CK18100" i="1"/>
  <c r="CJ18100" i="1"/>
  <c r="CG18100" i="1"/>
  <c r="CF18100" i="1"/>
  <c r="CE18100" i="1"/>
  <c r="CC18100" i="1"/>
  <c r="CD18100" i="1" s="1"/>
  <c r="CN18099" i="1"/>
  <c r="CM18099" i="1"/>
  <c r="CL18099" i="1"/>
  <c r="CK18099" i="1"/>
  <c r="CJ18099" i="1"/>
  <c r="CG18099" i="1"/>
  <c r="CF18099" i="1"/>
  <c r="CE18099" i="1"/>
  <c r="CC18099" i="1"/>
  <c r="CN18098" i="1"/>
  <c r="CM18098" i="1"/>
  <c r="CL18098" i="1"/>
  <c r="CK18098" i="1"/>
  <c r="CJ18098" i="1"/>
  <c r="CG18098" i="1"/>
  <c r="CF18098" i="1"/>
  <c r="CE18098" i="1"/>
  <c r="CC18098" i="1"/>
  <c r="CN18097" i="1"/>
  <c r="CM18097" i="1"/>
  <c r="CL18097" i="1"/>
  <c r="CK18097" i="1"/>
  <c r="CJ18097" i="1"/>
  <c r="CG18097" i="1"/>
  <c r="CF18097" i="1"/>
  <c r="CE18097" i="1"/>
  <c r="CC18097" i="1"/>
  <c r="CN18096" i="1"/>
  <c r="CM18096" i="1"/>
  <c r="CL18096" i="1"/>
  <c r="CK18096" i="1"/>
  <c r="CJ18096" i="1"/>
  <c r="CG18096" i="1"/>
  <c r="CF18096" i="1"/>
  <c r="CE18096" i="1"/>
  <c r="CC18096" i="1"/>
  <c r="CN18095" i="1"/>
  <c r="CM18095" i="1"/>
  <c r="CL18095" i="1"/>
  <c r="CK18095" i="1"/>
  <c r="CJ18095" i="1"/>
  <c r="CG18095" i="1"/>
  <c r="CF18095" i="1"/>
  <c r="CE18095" i="1"/>
  <c r="CC18095" i="1"/>
  <c r="CN18094" i="1"/>
  <c r="CM18094" i="1"/>
  <c r="CL18094" i="1"/>
  <c r="CK18094" i="1"/>
  <c r="CJ18094" i="1"/>
  <c r="CG18094" i="1"/>
  <c r="CF18094" i="1"/>
  <c r="CE18094" i="1"/>
  <c r="CC18094" i="1"/>
  <c r="CD18094" i="1" s="1"/>
  <c r="CN18093" i="1"/>
  <c r="CM18093" i="1"/>
  <c r="CL18093" i="1"/>
  <c r="CK18093" i="1"/>
  <c r="CJ18093" i="1"/>
  <c r="CG18093" i="1"/>
  <c r="CF18093" i="1"/>
  <c r="CE18093" i="1"/>
  <c r="CC18093" i="1"/>
  <c r="CD18093" i="1" s="1"/>
  <c r="CN18092" i="1"/>
  <c r="CM18092" i="1"/>
  <c r="CL18092" i="1"/>
  <c r="CK18092" i="1"/>
  <c r="CJ18092" i="1"/>
  <c r="CG18092" i="1"/>
  <c r="CF18092" i="1"/>
  <c r="CE18092" i="1"/>
  <c r="CC18092" i="1"/>
  <c r="CN18091" i="1"/>
  <c r="CM18091" i="1"/>
  <c r="CL18091" i="1"/>
  <c r="CK18091" i="1"/>
  <c r="CJ18091" i="1"/>
  <c r="CG18091" i="1"/>
  <c r="CF18091" i="1"/>
  <c r="CE18091" i="1"/>
  <c r="CC18091" i="1"/>
  <c r="CD18091" i="1" s="1"/>
  <c r="CN18090" i="1"/>
  <c r="CM18090" i="1"/>
  <c r="CL18090" i="1"/>
  <c r="CK18090" i="1"/>
  <c r="CJ18090" i="1"/>
  <c r="CG18090" i="1"/>
  <c r="CF18090" i="1"/>
  <c r="CE18090" i="1"/>
  <c r="CC18090" i="1"/>
  <c r="CN18089" i="1"/>
  <c r="CM18089" i="1"/>
  <c r="CL18089" i="1"/>
  <c r="CK18089" i="1"/>
  <c r="CJ18089" i="1"/>
  <c r="CG18089" i="1"/>
  <c r="CF18089" i="1"/>
  <c r="CE18089" i="1"/>
  <c r="CC18089" i="1"/>
  <c r="CN18088" i="1"/>
  <c r="CM18088" i="1"/>
  <c r="CL18088" i="1"/>
  <c r="CK18088" i="1"/>
  <c r="CJ18088" i="1"/>
  <c r="CG18088" i="1"/>
  <c r="CF18088" i="1"/>
  <c r="CE18088" i="1"/>
  <c r="CC18088" i="1"/>
  <c r="CD18088" i="1" s="1"/>
  <c r="CN18087" i="1"/>
  <c r="CM18087" i="1"/>
  <c r="CL18087" i="1"/>
  <c r="CK18087" i="1"/>
  <c r="CJ18087" i="1"/>
  <c r="CG18087" i="1"/>
  <c r="CF18087" i="1"/>
  <c r="CE18087" i="1"/>
  <c r="CC18087" i="1"/>
  <c r="CN18086" i="1"/>
  <c r="CM18086" i="1"/>
  <c r="CL18086" i="1"/>
  <c r="CK18086" i="1"/>
  <c r="CJ18086" i="1"/>
  <c r="CG18086" i="1"/>
  <c r="CF18086" i="1"/>
  <c r="CE18086" i="1"/>
  <c r="CC18086" i="1"/>
  <c r="CN18085" i="1"/>
  <c r="CM18085" i="1"/>
  <c r="CL18085" i="1"/>
  <c r="CK18085" i="1"/>
  <c r="CJ18085" i="1"/>
  <c r="CG18085" i="1"/>
  <c r="CF18085" i="1"/>
  <c r="CE18085" i="1"/>
  <c r="CC18085" i="1"/>
  <c r="CN18084" i="1"/>
  <c r="CM18084" i="1"/>
  <c r="CL18084" i="1"/>
  <c r="CK18084" i="1"/>
  <c r="CJ18084" i="1"/>
  <c r="CG18084" i="1"/>
  <c r="CF18084" i="1"/>
  <c r="CE18084" i="1"/>
  <c r="CC18084" i="1"/>
  <c r="CN18083" i="1"/>
  <c r="CM18083" i="1"/>
  <c r="CL18083" i="1"/>
  <c r="CK18083" i="1"/>
  <c r="CJ18083" i="1"/>
  <c r="CG18083" i="1"/>
  <c r="CF18083" i="1"/>
  <c r="CE18083" i="1"/>
  <c r="CC18083" i="1"/>
  <c r="CN18082" i="1"/>
  <c r="CM18082" i="1"/>
  <c r="CL18082" i="1"/>
  <c r="CK18082" i="1"/>
  <c r="CJ18082" i="1"/>
  <c r="CG18082" i="1"/>
  <c r="CF18082" i="1"/>
  <c r="CE18082" i="1"/>
  <c r="CC18082" i="1"/>
  <c r="CD18082" i="1" s="1"/>
  <c r="CN18081" i="1"/>
  <c r="CM18081" i="1"/>
  <c r="CL18081" i="1"/>
  <c r="CK18081" i="1"/>
  <c r="CJ18081" i="1"/>
  <c r="CG18081" i="1"/>
  <c r="CF18081" i="1"/>
  <c r="CE18081" i="1"/>
  <c r="CC18081" i="1"/>
  <c r="CN18080" i="1"/>
  <c r="CM18080" i="1"/>
  <c r="CL18080" i="1"/>
  <c r="CK18080" i="1"/>
  <c r="CJ18080" i="1"/>
  <c r="CG18080" i="1"/>
  <c r="CF18080" i="1"/>
  <c r="CE18080" i="1"/>
  <c r="CC18080" i="1"/>
  <c r="CN18079" i="1"/>
  <c r="CM18079" i="1"/>
  <c r="CL18079" i="1"/>
  <c r="CK18079" i="1"/>
  <c r="CJ18079" i="1"/>
  <c r="CG18079" i="1"/>
  <c r="CF18079" i="1"/>
  <c r="CE18079" i="1"/>
  <c r="CC18079" i="1"/>
  <c r="CD18079" i="1" s="1"/>
  <c r="CN18078" i="1"/>
  <c r="CM18078" i="1"/>
  <c r="CL18078" i="1"/>
  <c r="CK18078" i="1"/>
  <c r="CJ18078" i="1"/>
  <c r="CG18078" i="1"/>
  <c r="CF18078" i="1"/>
  <c r="CE18078" i="1"/>
  <c r="CC18078" i="1"/>
  <c r="CN18077" i="1"/>
  <c r="CM18077" i="1"/>
  <c r="CL18077" i="1"/>
  <c r="CK18077" i="1"/>
  <c r="CJ18077" i="1"/>
  <c r="CG18077" i="1"/>
  <c r="CF18077" i="1"/>
  <c r="CE18077" i="1"/>
  <c r="CC18077" i="1"/>
  <c r="CD18077" i="1" s="1"/>
  <c r="CN18076" i="1"/>
  <c r="CM18076" i="1"/>
  <c r="CL18076" i="1"/>
  <c r="CK18076" i="1"/>
  <c r="CJ18076" i="1"/>
  <c r="CG18076" i="1"/>
  <c r="CF18076" i="1"/>
  <c r="CE18076" i="1"/>
  <c r="CC18076" i="1"/>
  <c r="CD18076" i="1" s="1"/>
  <c r="CN18075" i="1"/>
  <c r="CM18075" i="1"/>
  <c r="CL18075" i="1"/>
  <c r="CK18075" i="1"/>
  <c r="CJ18075" i="1"/>
  <c r="CG18075" i="1"/>
  <c r="CF18075" i="1"/>
  <c r="CE18075" i="1"/>
  <c r="CC18075" i="1"/>
  <c r="CN18074" i="1"/>
  <c r="CM18074" i="1"/>
  <c r="CL18074" i="1"/>
  <c r="CK18074" i="1"/>
  <c r="CJ18074" i="1"/>
  <c r="CG18074" i="1"/>
  <c r="CF18074" i="1"/>
  <c r="CE18074" i="1"/>
  <c r="CC18074" i="1"/>
  <c r="CD18074" i="1" s="1"/>
  <c r="CN18073" i="1"/>
  <c r="CM18073" i="1"/>
  <c r="CL18073" i="1"/>
  <c r="CK18073" i="1"/>
  <c r="CJ18073" i="1"/>
  <c r="CG18073" i="1"/>
  <c r="CF18073" i="1"/>
  <c r="CE18073" i="1"/>
  <c r="CC18073" i="1"/>
  <c r="CD18073" i="1" s="1"/>
  <c r="CN18072" i="1"/>
  <c r="CM18072" i="1"/>
  <c r="CL18072" i="1"/>
  <c r="CK18072" i="1"/>
  <c r="CJ18072" i="1"/>
  <c r="CG18072" i="1"/>
  <c r="CF18072" i="1"/>
  <c r="CE18072" i="1"/>
  <c r="CC18072" i="1"/>
  <c r="CN18071" i="1"/>
  <c r="CM18071" i="1"/>
  <c r="CL18071" i="1"/>
  <c r="CK18071" i="1"/>
  <c r="CJ18071" i="1"/>
  <c r="CG18071" i="1"/>
  <c r="CF18071" i="1"/>
  <c r="CE18071" i="1"/>
  <c r="CC18071" i="1"/>
  <c r="CD18071" i="1" s="1"/>
  <c r="CN18070" i="1"/>
  <c r="CM18070" i="1"/>
  <c r="CL18070" i="1"/>
  <c r="CK18070" i="1"/>
  <c r="CJ18070" i="1"/>
  <c r="CG18070" i="1"/>
  <c r="CF18070" i="1"/>
  <c r="CE18070" i="1"/>
  <c r="CC18070" i="1"/>
  <c r="CD18070" i="1" s="1"/>
  <c r="CN18069" i="1"/>
  <c r="CM18069" i="1"/>
  <c r="CL18069" i="1"/>
  <c r="CK18069" i="1"/>
  <c r="CJ18069" i="1"/>
  <c r="CG18069" i="1"/>
  <c r="CF18069" i="1"/>
  <c r="CE18069" i="1"/>
  <c r="CC18069" i="1"/>
  <c r="CN18068" i="1"/>
  <c r="CM18068" i="1"/>
  <c r="CL18068" i="1"/>
  <c r="CK18068" i="1"/>
  <c r="CJ18068" i="1"/>
  <c r="CG18068" i="1"/>
  <c r="CF18068" i="1"/>
  <c r="CE18068" i="1"/>
  <c r="CC18068" i="1"/>
  <c r="CD18068" i="1" s="1"/>
  <c r="CN18067" i="1"/>
  <c r="CM18067" i="1"/>
  <c r="CL18067" i="1"/>
  <c r="CK18067" i="1"/>
  <c r="CJ18067" i="1"/>
  <c r="CG18067" i="1"/>
  <c r="CF18067" i="1"/>
  <c r="CE18067" i="1"/>
  <c r="CC18067" i="1"/>
  <c r="CD18067" i="1" s="1"/>
  <c r="CN18066" i="1"/>
  <c r="CM18066" i="1"/>
  <c r="CL18066" i="1"/>
  <c r="CK18066" i="1"/>
  <c r="CJ18066" i="1"/>
  <c r="CG18066" i="1"/>
  <c r="CF18066" i="1"/>
  <c r="CE18066" i="1"/>
  <c r="CC18066" i="1"/>
  <c r="CN18065" i="1"/>
  <c r="CM18065" i="1"/>
  <c r="CL18065" i="1"/>
  <c r="CK18065" i="1"/>
  <c r="CJ18065" i="1"/>
  <c r="CG18065" i="1"/>
  <c r="CF18065" i="1"/>
  <c r="CE18065" i="1"/>
  <c r="CC18065" i="1"/>
  <c r="CN18064" i="1"/>
  <c r="CM18064" i="1"/>
  <c r="CL18064" i="1"/>
  <c r="CK18064" i="1"/>
  <c r="CJ18064" i="1"/>
  <c r="CG18064" i="1"/>
  <c r="CF18064" i="1"/>
  <c r="CE18064" i="1"/>
  <c r="CC18064" i="1"/>
  <c r="CN18063" i="1"/>
  <c r="CM18063" i="1"/>
  <c r="CL18063" i="1"/>
  <c r="CK18063" i="1"/>
  <c r="CJ18063" i="1"/>
  <c r="CG18063" i="1"/>
  <c r="CF18063" i="1"/>
  <c r="CE18063" i="1"/>
  <c r="CC18063" i="1"/>
  <c r="CN18062" i="1"/>
  <c r="CM18062" i="1"/>
  <c r="CL18062" i="1"/>
  <c r="CK18062" i="1"/>
  <c r="CJ18062" i="1"/>
  <c r="CG18062" i="1"/>
  <c r="CF18062" i="1"/>
  <c r="CE18062" i="1"/>
  <c r="CC18062" i="1"/>
  <c r="CN18061" i="1"/>
  <c r="CM18061" i="1"/>
  <c r="CL18061" i="1"/>
  <c r="CK18061" i="1"/>
  <c r="CJ18061" i="1"/>
  <c r="CG18061" i="1"/>
  <c r="CF18061" i="1"/>
  <c r="CE18061" i="1"/>
  <c r="CC18061" i="1"/>
  <c r="CN18060" i="1"/>
  <c r="CM18060" i="1"/>
  <c r="CL18060" i="1"/>
  <c r="CK18060" i="1"/>
  <c r="CJ18060" i="1"/>
  <c r="CG18060" i="1"/>
  <c r="CF18060" i="1"/>
  <c r="CE18060" i="1"/>
  <c r="CC18060" i="1"/>
  <c r="CN18059" i="1"/>
  <c r="CM18059" i="1"/>
  <c r="CL18059" i="1"/>
  <c r="CK18059" i="1"/>
  <c r="CJ18059" i="1"/>
  <c r="CG18059" i="1"/>
  <c r="CF18059" i="1"/>
  <c r="CE18059" i="1"/>
  <c r="CC18059" i="1"/>
  <c r="CD18059" i="1" s="1"/>
  <c r="CN18058" i="1"/>
  <c r="CM18058" i="1"/>
  <c r="CL18058" i="1"/>
  <c r="CK18058" i="1"/>
  <c r="CJ18058" i="1"/>
  <c r="CG18058" i="1"/>
  <c r="CF18058" i="1"/>
  <c r="CE18058" i="1"/>
  <c r="CC18058" i="1"/>
  <c r="CN18057" i="1"/>
  <c r="CM18057" i="1"/>
  <c r="CL18057" i="1"/>
  <c r="CK18057" i="1"/>
  <c r="CJ18057" i="1"/>
  <c r="CG18057" i="1"/>
  <c r="CF18057" i="1"/>
  <c r="CE18057" i="1"/>
  <c r="CC18057" i="1"/>
  <c r="CN18056" i="1"/>
  <c r="CM18056" i="1"/>
  <c r="CL18056" i="1"/>
  <c r="CK18056" i="1"/>
  <c r="CJ18056" i="1"/>
  <c r="CG18056" i="1"/>
  <c r="CF18056" i="1"/>
  <c r="CE18056" i="1"/>
  <c r="CC18056" i="1"/>
  <c r="CN18055" i="1"/>
  <c r="CM18055" i="1"/>
  <c r="CL18055" i="1"/>
  <c r="CK18055" i="1"/>
  <c r="CJ18055" i="1"/>
  <c r="CG18055" i="1"/>
  <c r="CF18055" i="1"/>
  <c r="CE18055" i="1"/>
  <c r="CC18055" i="1"/>
  <c r="CN18054" i="1"/>
  <c r="CM18054" i="1"/>
  <c r="CL18054" i="1"/>
  <c r="CK18054" i="1"/>
  <c r="CJ18054" i="1"/>
  <c r="CG18054" i="1"/>
  <c r="CF18054" i="1"/>
  <c r="CE18054" i="1"/>
  <c r="CC18054" i="1"/>
  <c r="CN18053" i="1"/>
  <c r="CM18053" i="1"/>
  <c r="CL18053" i="1"/>
  <c r="CK18053" i="1"/>
  <c r="CJ18053" i="1"/>
  <c r="CG18053" i="1"/>
  <c r="CF18053" i="1"/>
  <c r="CE18053" i="1"/>
  <c r="CC18053" i="1"/>
  <c r="CD18053" i="1" s="1"/>
  <c r="CN18052" i="1"/>
  <c r="CM18052" i="1"/>
  <c r="CL18052" i="1"/>
  <c r="CK18052" i="1"/>
  <c r="CJ18052" i="1"/>
  <c r="CG18052" i="1"/>
  <c r="CF18052" i="1"/>
  <c r="CE18052" i="1"/>
  <c r="CC18052" i="1"/>
  <c r="CN18051" i="1"/>
  <c r="CM18051" i="1"/>
  <c r="CL18051" i="1"/>
  <c r="CK18051" i="1"/>
  <c r="CJ18051" i="1"/>
  <c r="CG18051" i="1"/>
  <c r="CF18051" i="1"/>
  <c r="CE18051" i="1"/>
  <c r="CC18051" i="1"/>
  <c r="CN18050" i="1"/>
  <c r="CM18050" i="1"/>
  <c r="CL18050" i="1"/>
  <c r="CK18050" i="1"/>
  <c r="CJ18050" i="1"/>
  <c r="CG18050" i="1"/>
  <c r="CF18050" i="1"/>
  <c r="CE18050" i="1"/>
  <c r="CC18050" i="1"/>
  <c r="CD18050" i="1" s="1"/>
  <c r="CN18049" i="1"/>
  <c r="CM18049" i="1"/>
  <c r="CL18049" i="1"/>
  <c r="CK18049" i="1"/>
  <c r="CJ18049" i="1"/>
  <c r="CG18049" i="1"/>
  <c r="CF18049" i="1"/>
  <c r="CE18049" i="1"/>
  <c r="CC18049" i="1"/>
  <c r="CN18048" i="1"/>
  <c r="CM18048" i="1"/>
  <c r="CL18048" i="1"/>
  <c r="CK18048" i="1"/>
  <c r="CJ18048" i="1"/>
  <c r="CG18048" i="1"/>
  <c r="CF18048" i="1"/>
  <c r="CE18048" i="1"/>
  <c r="CC18048" i="1"/>
  <c r="CN18047" i="1"/>
  <c r="CM18047" i="1"/>
  <c r="CL18047" i="1"/>
  <c r="CK18047" i="1"/>
  <c r="CJ18047" i="1"/>
  <c r="CG18047" i="1"/>
  <c r="CF18047" i="1"/>
  <c r="CE18047" i="1"/>
  <c r="CC18047" i="1"/>
  <c r="CD18047" i="1" s="1"/>
  <c r="CN18046" i="1"/>
  <c r="CM18046" i="1"/>
  <c r="CL18046" i="1"/>
  <c r="CK18046" i="1"/>
  <c r="CJ18046" i="1"/>
  <c r="CG18046" i="1"/>
  <c r="CF18046" i="1"/>
  <c r="CE18046" i="1"/>
  <c r="CC18046" i="1"/>
  <c r="CN18045" i="1"/>
  <c r="CM18045" i="1"/>
  <c r="CL18045" i="1"/>
  <c r="CK18045" i="1"/>
  <c r="CJ18045" i="1"/>
  <c r="CG18045" i="1"/>
  <c r="CF18045" i="1"/>
  <c r="CE18045" i="1"/>
  <c r="CC18045" i="1"/>
  <c r="CN18044" i="1"/>
  <c r="CM18044" i="1"/>
  <c r="CL18044" i="1"/>
  <c r="CK18044" i="1"/>
  <c r="CJ18044" i="1"/>
  <c r="CG18044" i="1"/>
  <c r="CF18044" i="1"/>
  <c r="CE18044" i="1"/>
  <c r="CC18044" i="1"/>
  <c r="CD18044" i="1" s="1"/>
  <c r="CN18043" i="1"/>
  <c r="CM18043" i="1"/>
  <c r="CL18043" i="1"/>
  <c r="CK18043" i="1"/>
  <c r="CJ18043" i="1"/>
  <c r="CG18043" i="1"/>
  <c r="CF18043" i="1"/>
  <c r="CE18043" i="1"/>
  <c r="CC18043" i="1"/>
  <c r="CN18042" i="1"/>
  <c r="CM18042" i="1"/>
  <c r="CL18042" i="1"/>
  <c r="CK18042" i="1"/>
  <c r="CJ18042" i="1"/>
  <c r="CG18042" i="1"/>
  <c r="CF18042" i="1"/>
  <c r="CE18042" i="1"/>
  <c r="CC18042" i="1"/>
  <c r="CN18041" i="1"/>
  <c r="CM18041" i="1"/>
  <c r="CL18041" i="1"/>
  <c r="CK18041" i="1"/>
  <c r="CJ18041" i="1"/>
  <c r="CG18041" i="1"/>
  <c r="CF18041" i="1"/>
  <c r="CE18041" i="1"/>
  <c r="CC18041" i="1"/>
  <c r="CD18041" i="1" s="1"/>
  <c r="CN18040" i="1"/>
  <c r="CM18040" i="1"/>
  <c r="CL18040" i="1"/>
  <c r="CK18040" i="1"/>
  <c r="CJ18040" i="1"/>
  <c r="CG18040" i="1"/>
  <c r="CF18040" i="1"/>
  <c r="CE18040" i="1"/>
  <c r="CC18040" i="1"/>
  <c r="CN18039" i="1"/>
  <c r="CM18039" i="1"/>
  <c r="CL18039" i="1"/>
  <c r="CK18039" i="1"/>
  <c r="CJ18039" i="1"/>
  <c r="CG18039" i="1"/>
  <c r="CF18039" i="1"/>
  <c r="CE18039" i="1"/>
  <c r="CC18039" i="1"/>
  <c r="CN18038" i="1"/>
  <c r="CM18038" i="1"/>
  <c r="CL18038" i="1"/>
  <c r="CK18038" i="1"/>
  <c r="CJ18038" i="1"/>
  <c r="CG18038" i="1"/>
  <c r="CF18038" i="1"/>
  <c r="CE18038" i="1"/>
  <c r="CC18038" i="1"/>
  <c r="CN18037" i="1"/>
  <c r="CM18037" i="1"/>
  <c r="CL18037" i="1"/>
  <c r="CK18037" i="1"/>
  <c r="CJ18037" i="1"/>
  <c r="CG18037" i="1"/>
  <c r="CF18037" i="1"/>
  <c r="CE18037" i="1"/>
  <c r="CC18037" i="1"/>
  <c r="CN18036" i="1"/>
  <c r="CM18036" i="1"/>
  <c r="CL18036" i="1"/>
  <c r="CK18036" i="1"/>
  <c r="CJ18036" i="1"/>
  <c r="CG18036" i="1"/>
  <c r="CF18036" i="1"/>
  <c r="CE18036" i="1"/>
  <c r="CC18036" i="1"/>
  <c r="CN18035" i="1"/>
  <c r="CM18035" i="1"/>
  <c r="CL18035" i="1"/>
  <c r="CK18035" i="1"/>
  <c r="CJ18035" i="1"/>
  <c r="CG18035" i="1"/>
  <c r="CF18035" i="1"/>
  <c r="CE18035" i="1"/>
  <c r="CC18035" i="1"/>
  <c r="CD18035" i="1" s="1"/>
  <c r="CN18034" i="1"/>
  <c r="CM18034" i="1"/>
  <c r="CL18034" i="1"/>
  <c r="CK18034" i="1"/>
  <c r="CJ18034" i="1"/>
  <c r="CG18034" i="1"/>
  <c r="CF18034" i="1"/>
  <c r="CE18034" i="1"/>
  <c r="CC18034" i="1"/>
  <c r="CN18033" i="1"/>
  <c r="CM18033" i="1"/>
  <c r="CL18033" i="1"/>
  <c r="CK18033" i="1"/>
  <c r="CJ18033" i="1"/>
  <c r="CG18033" i="1"/>
  <c r="CF18033" i="1"/>
  <c r="CE18033" i="1"/>
  <c r="CC18033" i="1"/>
  <c r="CD18033" i="1" s="1"/>
  <c r="CN18032" i="1"/>
  <c r="CM18032" i="1"/>
  <c r="CL18032" i="1"/>
  <c r="CK18032" i="1"/>
  <c r="CJ18032" i="1"/>
  <c r="CG18032" i="1"/>
  <c r="CF18032" i="1"/>
  <c r="CE18032" i="1"/>
  <c r="CC18032" i="1"/>
  <c r="CN18031" i="1"/>
  <c r="CM18031" i="1"/>
  <c r="CL18031" i="1"/>
  <c r="CK18031" i="1"/>
  <c r="CJ18031" i="1"/>
  <c r="CG18031" i="1"/>
  <c r="CF18031" i="1"/>
  <c r="CE18031" i="1"/>
  <c r="CC18031" i="1"/>
  <c r="CN18030" i="1"/>
  <c r="CM18030" i="1"/>
  <c r="CL18030" i="1"/>
  <c r="CK18030" i="1"/>
  <c r="CJ18030" i="1"/>
  <c r="CG18030" i="1"/>
  <c r="CF18030" i="1"/>
  <c r="CE18030" i="1"/>
  <c r="CC18030" i="1"/>
  <c r="CN18029" i="1"/>
  <c r="CM18029" i="1"/>
  <c r="CL18029" i="1"/>
  <c r="CK18029" i="1"/>
  <c r="CJ18029" i="1"/>
  <c r="CG18029" i="1"/>
  <c r="CF18029" i="1"/>
  <c r="CE18029" i="1"/>
  <c r="CC18029" i="1"/>
  <c r="CD18029" i="1" s="1"/>
  <c r="CN18028" i="1"/>
  <c r="CM18028" i="1"/>
  <c r="CL18028" i="1"/>
  <c r="CK18028" i="1"/>
  <c r="CJ18028" i="1"/>
  <c r="CG18028" i="1"/>
  <c r="CF18028" i="1"/>
  <c r="CE18028" i="1"/>
  <c r="CC18028" i="1"/>
  <c r="CN18027" i="1"/>
  <c r="CM18027" i="1"/>
  <c r="CL18027" i="1"/>
  <c r="CK18027" i="1"/>
  <c r="CJ18027" i="1"/>
  <c r="CG18027" i="1"/>
  <c r="CF18027" i="1"/>
  <c r="CE18027" i="1"/>
  <c r="CC18027" i="1"/>
  <c r="CN18026" i="1"/>
  <c r="CM18026" i="1"/>
  <c r="CL18026" i="1"/>
  <c r="CK18026" i="1"/>
  <c r="CJ18026" i="1"/>
  <c r="CG18026" i="1"/>
  <c r="CF18026" i="1"/>
  <c r="CE18026" i="1"/>
  <c r="CC18026" i="1"/>
  <c r="CD18026" i="1" s="1"/>
  <c r="CN18025" i="1"/>
  <c r="CM18025" i="1"/>
  <c r="CL18025" i="1"/>
  <c r="CK18025" i="1"/>
  <c r="CJ18025" i="1"/>
  <c r="CG18025" i="1"/>
  <c r="CF18025" i="1"/>
  <c r="CE18025" i="1"/>
  <c r="CC18025" i="1"/>
  <c r="CN18024" i="1"/>
  <c r="CM18024" i="1"/>
  <c r="CL18024" i="1"/>
  <c r="CK18024" i="1"/>
  <c r="CJ18024" i="1"/>
  <c r="CG18024" i="1"/>
  <c r="CF18024" i="1"/>
  <c r="CE18024" i="1"/>
  <c r="CC18024" i="1"/>
  <c r="CN18023" i="1"/>
  <c r="CM18023" i="1"/>
  <c r="CL18023" i="1"/>
  <c r="CK18023" i="1"/>
  <c r="CJ18023" i="1"/>
  <c r="CG18023" i="1"/>
  <c r="CF18023" i="1"/>
  <c r="CE18023" i="1"/>
  <c r="CC18023" i="1"/>
  <c r="CN18022" i="1"/>
  <c r="CM18022" i="1"/>
  <c r="CL18022" i="1"/>
  <c r="CK18022" i="1"/>
  <c r="CJ18022" i="1"/>
  <c r="CG18022" i="1"/>
  <c r="CF18022" i="1"/>
  <c r="CE18022" i="1"/>
  <c r="CC18022" i="1"/>
  <c r="CN18021" i="1"/>
  <c r="CM18021" i="1"/>
  <c r="CL18021" i="1"/>
  <c r="CK18021" i="1"/>
  <c r="CJ18021" i="1"/>
  <c r="CG18021" i="1"/>
  <c r="CF18021" i="1"/>
  <c r="CE18021" i="1"/>
  <c r="CC18021" i="1"/>
  <c r="CD18021" i="1" s="1"/>
  <c r="CN18020" i="1"/>
  <c r="CM18020" i="1"/>
  <c r="CL18020" i="1"/>
  <c r="CK18020" i="1"/>
  <c r="CJ18020" i="1"/>
  <c r="CG18020" i="1"/>
  <c r="CF18020" i="1"/>
  <c r="CE18020" i="1"/>
  <c r="CC18020" i="1"/>
  <c r="CD18020" i="1" s="1"/>
  <c r="CN18019" i="1"/>
  <c r="CM18019" i="1"/>
  <c r="CL18019" i="1"/>
  <c r="CK18019" i="1"/>
  <c r="CJ18019" i="1"/>
  <c r="CG18019" i="1"/>
  <c r="CF18019" i="1"/>
  <c r="CE18019" i="1"/>
  <c r="CC18019" i="1"/>
  <c r="CN18018" i="1"/>
  <c r="CM18018" i="1"/>
  <c r="CL18018" i="1"/>
  <c r="CK18018" i="1"/>
  <c r="CJ18018" i="1"/>
  <c r="CG18018" i="1"/>
  <c r="CF18018" i="1"/>
  <c r="CE18018" i="1"/>
  <c r="CC18018" i="1"/>
  <c r="CN18017" i="1"/>
  <c r="CM18017" i="1"/>
  <c r="CL18017" i="1"/>
  <c r="CK18017" i="1"/>
  <c r="CJ18017" i="1"/>
  <c r="CG18017" i="1"/>
  <c r="CF18017" i="1"/>
  <c r="CE18017" i="1"/>
  <c r="CC18017" i="1"/>
  <c r="CN18016" i="1"/>
  <c r="CM18016" i="1"/>
  <c r="CL18016" i="1"/>
  <c r="CK18016" i="1"/>
  <c r="CJ18016" i="1"/>
  <c r="CG18016" i="1"/>
  <c r="CF18016" i="1"/>
  <c r="CE18016" i="1"/>
  <c r="CC18016" i="1"/>
  <c r="CN18015" i="1"/>
  <c r="CM18015" i="1"/>
  <c r="CL18015" i="1"/>
  <c r="CK18015" i="1"/>
  <c r="CJ18015" i="1"/>
  <c r="CG18015" i="1"/>
  <c r="CF18015" i="1"/>
  <c r="CE18015" i="1"/>
  <c r="CC18015" i="1"/>
  <c r="CN18014" i="1"/>
  <c r="CM18014" i="1"/>
  <c r="CL18014" i="1"/>
  <c r="CK18014" i="1"/>
  <c r="CJ18014" i="1"/>
  <c r="CG18014" i="1"/>
  <c r="CF18014" i="1"/>
  <c r="CE18014" i="1"/>
  <c r="CC18014" i="1"/>
  <c r="CN18013" i="1"/>
  <c r="CM18013" i="1"/>
  <c r="CL18013" i="1"/>
  <c r="CK18013" i="1"/>
  <c r="CJ18013" i="1"/>
  <c r="CG18013" i="1"/>
  <c r="CF18013" i="1"/>
  <c r="CE18013" i="1"/>
  <c r="CC18013" i="1"/>
  <c r="CD18013" i="1" s="1"/>
  <c r="CN18012" i="1"/>
  <c r="CM18012" i="1"/>
  <c r="CL18012" i="1"/>
  <c r="CK18012" i="1"/>
  <c r="CJ18012" i="1"/>
  <c r="CG18012" i="1"/>
  <c r="CF18012" i="1"/>
  <c r="CE18012" i="1"/>
  <c r="CC18012" i="1"/>
  <c r="CN18011" i="1"/>
  <c r="CM18011" i="1"/>
  <c r="CL18011" i="1"/>
  <c r="CK18011" i="1"/>
  <c r="CJ18011" i="1"/>
  <c r="CG18011" i="1"/>
  <c r="CF18011" i="1"/>
  <c r="CE18011" i="1"/>
  <c r="CC18011" i="1"/>
  <c r="CN18010" i="1"/>
  <c r="CM18010" i="1"/>
  <c r="CL18010" i="1"/>
  <c r="CK18010" i="1"/>
  <c r="CJ18010" i="1"/>
  <c r="CG18010" i="1"/>
  <c r="CF18010" i="1"/>
  <c r="CE18010" i="1"/>
  <c r="CC18010" i="1"/>
  <c r="CD18010" i="1" s="1"/>
  <c r="CN18009" i="1"/>
  <c r="CM18009" i="1"/>
  <c r="CL18009" i="1"/>
  <c r="CK18009" i="1"/>
  <c r="CJ18009" i="1"/>
  <c r="CG18009" i="1"/>
  <c r="CF18009" i="1"/>
  <c r="CE18009" i="1"/>
  <c r="CC18009" i="1"/>
  <c r="CD18009" i="1" s="1"/>
  <c r="CN18008" i="1"/>
  <c r="CM18008" i="1"/>
  <c r="CL18008" i="1"/>
  <c r="CK18008" i="1"/>
  <c r="CJ18008" i="1"/>
  <c r="CG18008" i="1"/>
  <c r="CF18008" i="1"/>
  <c r="CE18008" i="1"/>
  <c r="CC18008" i="1"/>
  <c r="CD18008" i="1" s="1"/>
  <c r="CN18007" i="1"/>
  <c r="CM18007" i="1"/>
  <c r="CL18007" i="1"/>
  <c r="CK18007" i="1"/>
  <c r="CJ18007" i="1"/>
  <c r="CG18007" i="1"/>
  <c r="CF18007" i="1"/>
  <c r="CE18007" i="1"/>
  <c r="CC18007" i="1"/>
  <c r="CN17700" i="1"/>
  <c r="CM17700" i="1"/>
  <c r="CL17700" i="1"/>
  <c r="CK17700" i="1"/>
  <c r="CJ17700" i="1"/>
  <c r="CG17700" i="1"/>
  <c r="CF17700" i="1"/>
  <c r="CE17700" i="1"/>
  <c r="CC17700" i="1"/>
  <c r="CN17699" i="1"/>
  <c r="CM17699" i="1"/>
  <c r="CL17699" i="1"/>
  <c r="CK17699" i="1"/>
  <c r="CJ17699" i="1"/>
  <c r="CG17699" i="1"/>
  <c r="CF17699" i="1"/>
  <c r="CE17699" i="1"/>
  <c r="CC17699" i="1"/>
  <c r="CN17698" i="1"/>
  <c r="CM17698" i="1"/>
  <c r="CL17698" i="1"/>
  <c r="CK17698" i="1"/>
  <c r="CJ17698" i="1"/>
  <c r="CG17698" i="1"/>
  <c r="CF17698" i="1"/>
  <c r="CE17698" i="1"/>
  <c r="CC17698" i="1"/>
  <c r="CN17697" i="1"/>
  <c r="CM17697" i="1"/>
  <c r="CL17697" i="1"/>
  <c r="CK17697" i="1"/>
  <c r="CJ17697" i="1"/>
  <c r="CG17697" i="1"/>
  <c r="CF17697" i="1"/>
  <c r="CE17697" i="1"/>
  <c r="CC17697" i="1"/>
  <c r="CN17696" i="1"/>
  <c r="CM17696" i="1"/>
  <c r="CL17696" i="1"/>
  <c r="CK17696" i="1"/>
  <c r="CJ17696" i="1"/>
  <c r="CG17696" i="1"/>
  <c r="CF17696" i="1"/>
  <c r="CE17696" i="1"/>
  <c r="CC17696" i="1"/>
  <c r="CN17695" i="1"/>
  <c r="CM17695" i="1"/>
  <c r="CL17695" i="1"/>
  <c r="CK17695" i="1"/>
  <c r="CJ17695" i="1"/>
  <c r="CG17695" i="1"/>
  <c r="CF17695" i="1"/>
  <c r="CE17695" i="1"/>
  <c r="CC17695" i="1"/>
  <c r="CN17694" i="1"/>
  <c r="CM17694" i="1"/>
  <c r="CL17694" i="1"/>
  <c r="CK17694" i="1"/>
  <c r="CJ17694" i="1"/>
  <c r="CG17694" i="1"/>
  <c r="CF17694" i="1"/>
  <c r="CE17694" i="1"/>
  <c r="CC17694" i="1"/>
  <c r="CN17693" i="1"/>
  <c r="CM17693" i="1"/>
  <c r="CL17693" i="1"/>
  <c r="CK17693" i="1"/>
  <c r="CJ17693" i="1"/>
  <c r="CG17693" i="1"/>
  <c r="CF17693" i="1"/>
  <c r="CE17693" i="1"/>
  <c r="CC17693" i="1"/>
  <c r="CN17692" i="1"/>
  <c r="CM17692" i="1"/>
  <c r="CL17692" i="1"/>
  <c r="CK17692" i="1"/>
  <c r="CJ17692" i="1"/>
  <c r="CG17692" i="1"/>
  <c r="CF17692" i="1"/>
  <c r="CE17692" i="1"/>
  <c r="CC17692" i="1"/>
  <c r="CN17691" i="1"/>
  <c r="CM17691" i="1"/>
  <c r="CL17691" i="1"/>
  <c r="CK17691" i="1"/>
  <c r="CJ17691" i="1"/>
  <c r="CG17691" i="1"/>
  <c r="CF17691" i="1"/>
  <c r="CE17691" i="1"/>
  <c r="CC17691" i="1"/>
  <c r="CN17690" i="1"/>
  <c r="CM17690" i="1"/>
  <c r="CL17690" i="1"/>
  <c r="CK17690" i="1"/>
  <c r="CJ17690" i="1"/>
  <c r="CG17690" i="1"/>
  <c r="CF17690" i="1"/>
  <c r="CE17690" i="1"/>
  <c r="CC17690" i="1"/>
  <c r="CN17689" i="1"/>
  <c r="CM17689" i="1"/>
  <c r="CL17689" i="1"/>
  <c r="CK17689" i="1"/>
  <c r="CJ17689" i="1"/>
  <c r="CG17689" i="1"/>
  <c r="CF17689" i="1"/>
  <c r="CE17689" i="1"/>
  <c r="CC17689" i="1"/>
  <c r="CN17688" i="1"/>
  <c r="CM17688" i="1"/>
  <c r="CL17688" i="1"/>
  <c r="CK17688" i="1"/>
  <c r="CJ17688" i="1"/>
  <c r="CG17688" i="1"/>
  <c r="CF17688" i="1"/>
  <c r="CE17688" i="1"/>
  <c r="CC17688" i="1"/>
  <c r="CN17687" i="1"/>
  <c r="CM17687" i="1"/>
  <c r="CL17687" i="1"/>
  <c r="CK17687" i="1"/>
  <c r="CJ17687" i="1"/>
  <c r="CG17687" i="1"/>
  <c r="CF17687" i="1"/>
  <c r="CE17687" i="1"/>
  <c r="CC17687" i="1"/>
  <c r="CN17686" i="1"/>
  <c r="CM17686" i="1"/>
  <c r="CL17686" i="1"/>
  <c r="CK17686" i="1"/>
  <c r="CJ17686" i="1"/>
  <c r="CG17686" i="1"/>
  <c r="CF17686" i="1"/>
  <c r="CE17686" i="1"/>
  <c r="CC17686" i="1"/>
  <c r="CN17685" i="1"/>
  <c r="CM17685" i="1"/>
  <c r="CL17685" i="1"/>
  <c r="CK17685" i="1"/>
  <c r="CJ17685" i="1"/>
  <c r="CG17685" i="1"/>
  <c r="CF17685" i="1"/>
  <c r="CE17685" i="1"/>
  <c r="CC17685" i="1"/>
  <c r="CN17684" i="1"/>
  <c r="CM17684" i="1"/>
  <c r="CL17684" i="1"/>
  <c r="CK17684" i="1"/>
  <c r="CJ17684" i="1"/>
  <c r="CG17684" i="1"/>
  <c r="CF17684" i="1"/>
  <c r="CE17684" i="1"/>
  <c r="CC17684" i="1"/>
  <c r="CN17683" i="1"/>
  <c r="CM17683" i="1"/>
  <c r="CL17683" i="1"/>
  <c r="CK17683" i="1"/>
  <c r="CJ17683" i="1"/>
  <c r="CG17683" i="1"/>
  <c r="CF17683" i="1"/>
  <c r="CE17683" i="1"/>
  <c r="CC17683" i="1"/>
  <c r="CN17682" i="1"/>
  <c r="CM17682" i="1"/>
  <c r="CL17682" i="1"/>
  <c r="CK17682" i="1"/>
  <c r="CJ17682" i="1"/>
  <c r="CG17682" i="1"/>
  <c r="CF17682" i="1"/>
  <c r="CE17682" i="1"/>
  <c r="CC17682" i="1"/>
  <c r="CN17681" i="1"/>
  <c r="CM17681" i="1"/>
  <c r="CL17681" i="1"/>
  <c r="CK17681" i="1"/>
  <c r="CJ17681" i="1"/>
  <c r="CG17681" i="1"/>
  <c r="CF17681" i="1"/>
  <c r="CE17681" i="1"/>
  <c r="CC17681" i="1"/>
  <c r="CN17680" i="1"/>
  <c r="CM17680" i="1"/>
  <c r="CL17680" i="1"/>
  <c r="CK17680" i="1"/>
  <c r="CJ17680" i="1"/>
  <c r="CG17680" i="1"/>
  <c r="CF17680" i="1"/>
  <c r="CE17680" i="1"/>
  <c r="CC17680" i="1"/>
  <c r="CN17679" i="1"/>
  <c r="CM17679" i="1"/>
  <c r="CL17679" i="1"/>
  <c r="CK17679" i="1"/>
  <c r="CJ17679" i="1"/>
  <c r="CG17679" i="1"/>
  <c r="CF17679" i="1"/>
  <c r="CE17679" i="1"/>
  <c r="CC17679" i="1"/>
  <c r="CN17678" i="1"/>
  <c r="CM17678" i="1"/>
  <c r="CL17678" i="1"/>
  <c r="CK17678" i="1"/>
  <c r="CJ17678" i="1"/>
  <c r="CG17678" i="1"/>
  <c r="CF17678" i="1"/>
  <c r="CE17678" i="1"/>
  <c r="CC17678" i="1"/>
  <c r="CN17677" i="1"/>
  <c r="CM17677" i="1"/>
  <c r="CL17677" i="1"/>
  <c r="CK17677" i="1"/>
  <c r="CJ17677" i="1"/>
  <c r="CG17677" i="1"/>
  <c r="CF17677" i="1"/>
  <c r="CE17677" i="1"/>
  <c r="CC17677" i="1"/>
  <c r="CN17676" i="1"/>
  <c r="CM17676" i="1"/>
  <c r="CL17676" i="1"/>
  <c r="CK17676" i="1"/>
  <c r="CJ17676" i="1"/>
  <c r="CG17676" i="1"/>
  <c r="CF17676" i="1"/>
  <c r="CE17676" i="1"/>
  <c r="CC17676" i="1"/>
  <c r="CN17675" i="1"/>
  <c r="CM17675" i="1"/>
  <c r="CL17675" i="1"/>
  <c r="CK17675" i="1"/>
  <c r="CJ17675" i="1"/>
  <c r="CG17675" i="1"/>
  <c r="CF17675" i="1"/>
  <c r="CE17675" i="1"/>
  <c r="CC17675" i="1"/>
  <c r="CN17674" i="1"/>
  <c r="CM17674" i="1"/>
  <c r="CL17674" i="1"/>
  <c r="CK17674" i="1"/>
  <c r="CJ17674" i="1"/>
  <c r="CG17674" i="1"/>
  <c r="CF17674" i="1"/>
  <c r="CE17674" i="1"/>
  <c r="CC17674" i="1"/>
  <c r="CN17673" i="1"/>
  <c r="CM17673" i="1"/>
  <c r="CL17673" i="1"/>
  <c r="CK17673" i="1"/>
  <c r="CJ17673" i="1"/>
  <c r="CG17673" i="1"/>
  <c r="CF17673" i="1"/>
  <c r="CE17673" i="1"/>
  <c r="CC17673" i="1"/>
  <c r="CN17672" i="1"/>
  <c r="CM17672" i="1"/>
  <c r="CL17672" i="1"/>
  <c r="CK17672" i="1"/>
  <c r="CJ17672" i="1"/>
  <c r="CG17672" i="1"/>
  <c r="CF17672" i="1"/>
  <c r="CE17672" i="1"/>
  <c r="CC17672" i="1"/>
  <c r="CN17671" i="1"/>
  <c r="CM17671" i="1"/>
  <c r="CL17671" i="1"/>
  <c r="CK17671" i="1"/>
  <c r="CJ17671" i="1"/>
  <c r="CG17671" i="1"/>
  <c r="CF17671" i="1"/>
  <c r="CE17671" i="1"/>
  <c r="CC17671" i="1"/>
  <c r="CN17670" i="1"/>
  <c r="CM17670" i="1"/>
  <c r="CL17670" i="1"/>
  <c r="CK17670" i="1"/>
  <c r="CJ17670" i="1"/>
  <c r="CG17670" i="1"/>
  <c r="CF17670" i="1"/>
  <c r="CE17670" i="1"/>
  <c r="CC17670" i="1"/>
  <c r="CN17669" i="1"/>
  <c r="CM17669" i="1"/>
  <c r="CL17669" i="1"/>
  <c r="CK17669" i="1"/>
  <c r="CJ17669" i="1"/>
  <c r="CG17669" i="1"/>
  <c r="CF17669" i="1"/>
  <c r="CE17669" i="1"/>
  <c r="CC17669" i="1"/>
  <c r="CN17668" i="1"/>
  <c r="CM17668" i="1"/>
  <c r="CL17668" i="1"/>
  <c r="CK17668" i="1"/>
  <c r="CJ17668" i="1"/>
  <c r="CG17668" i="1"/>
  <c r="CF17668" i="1"/>
  <c r="CE17668" i="1"/>
  <c r="CC17668" i="1"/>
  <c r="CN17667" i="1"/>
  <c r="CM17667" i="1"/>
  <c r="CL17667" i="1"/>
  <c r="CK17667" i="1"/>
  <c r="CJ17667" i="1"/>
  <c r="CG17667" i="1"/>
  <c r="CF17667" i="1"/>
  <c r="CE17667" i="1"/>
  <c r="CC17667" i="1"/>
  <c r="CN17666" i="1"/>
  <c r="CM17666" i="1"/>
  <c r="CL17666" i="1"/>
  <c r="CK17666" i="1"/>
  <c r="CJ17666" i="1"/>
  <c r="CG17666" i="1"/>
  <c r="CF17666" i="1"/>
  <c r="CE17666" i="1"/>
  <c r="CC17666" i="1"/>
  <c r="CN17665" i="1"/>
  <c r="CM17665" i="1"/>
  <c r="CL17665" i="1"/>
  <c r="CK17665" i="1"/>
  <c r="CJ17665" i="1"/>
  <c r="CG17665" i="1"/>
  <c r="CF17665" i="1"/>
  <c r="CE17665" i="1"/>
  <c r="CC17665" i="1"/>
  <c r="CN17664" i="1"/>
  <c r="CM17664" i="1"/>
  <c r="CL17664" i="1"/>
  <c r="CK17664" i="1"/>
  <c r="CJ17664" i="1"/>
  <c r="CG17664" i="1"/>
  <c r="CF17664" i="1"/>
  <c r="CE17664" i="1"/>
  <c r="CC17664" i="1"/>
  <c r="CN17663" i="1"/>
  <c r="CM17663" i="1"/>
  <c r="CL17663" i="1"/>
  <c r="CK17663" i="1"/>
  <c r="CJ17663" i="1"/>
  <c r="CG17663" i="1"/>
  <c r="CF17663" i="1"/>
  <c r="CE17663" i="1"/>
  <c r="CC17663" i="1"/>
  <c r="CN17662" i="1"/>
  <c r="CM17662" i="1"/>
  <c r="CL17662" i="1"/>
  <c r="CK17662" i="1"/>
  <c r="CJ17662" i="1"/>
  <c r="CG17662" i="1"/>
  <c r="CF17662" i="1"/>
  <c r="CE17662" i="1"/>
  <c r="CC17662" i="1"/>
  <c r="CN17661" i="1"/>
  <c r="CM17661" i="1"/>
  <c r="CL17661" i="1"/>
  <c r="CK17661" i="1"/>
  <c r="CJ17661" i="1"/>
  <c r="CG17661" i="1"/>
  <c r="CF17661" i="1"/>
  <c r="CE17661" i="1"/>
  <c r="CC17661" i="1"/>
  <c r="CN17660" i="1"/>
  <c r="CM17660" i="1"/>
  <c r="CL17660" i="1"/>
  <c r="CK17660" i="1"/>
  <c r="CJ17660" i="1"/>
  <c r="CG17660" i="1"/>
  <c r="CF17660" i="1"/>
  <c r="CE17660" i="1"/>
  <c r="CC17660" i="1"/>
  <c r="CN17659" i="1"/>
  <c r="CM17659" i="1"/>
  <c r="CL17659" i="1"/>
  <c r="CK17659" i="1"/>
  <c r="CJ17659" i="1"/>
  <c r="CG17659" i="1"/>
  <c r="CF17659" i="1"/>
  <c r="CE17659" i="1"/>
  <c r="CC17659" i="1"/>
  <c r="CN17658" i="1"/>
  <c r="CM17658" i="1"/>
  <c r="CL17658" i="1"/>
  <c r="CK17658" i="1"/>
  <c r="CJ17658" i="1"/>
  <c r="CG17658" i="1"/>
  <c r="CF17658" i="1"/>
  <c r="CE17658" i="1"/>
  <c r="CC17658" i="1"/>
  <c r="CN17657" i="1"/>
  <c r="CM17657" i="1"/>
  <c r="CL17657" i="1"/>
  <c r="CK17657" i="1"/>
  <c r="CJ17657" i="1"/>
  <c r="CG17657" i="1"/>
  <c r="CF17657" i="1"/>
  <c r="CE17657" i="1"/>
  <c r="CC17657" i="1"/>
  <c r="CN17656" i="1"/>
  <c r="CM17656" i="1"/>
  <c r="CL17656" i="1"/>
  <c r="CK17656" i="1"/>
  <c r="CJ17656" i="1"/>
  <c r="CG17656" i="1"/>
  <c r="CF17656" i="1"/>
  <c r="CE17656" i="1"/>
  <c r="CC17656" i="1"/>
  <c r="CN17655" i="1"/>
  <c r="CM17655" i="1"/>
  <c r="CL17655" i="1"/>
  <c r="CK17655" i="1"/>
  <c r="CJ17655" i="1"/>
  <c r="CG17655" i="1"/>
  <c r="CF17655" i="1"/>
  <c r="CE17655" i="1"/>
  <c r="CC17655" i="1"/>
  <c r="CN17654" i="1"/>
  <c r="CM17654" i="1"/>
  <c r="CL17654" i="1"/>
  <c r="CK17654" i="1"/>
  <c r="CJ17654" i="1"/>
  <c r="CG17654" i="1"/>
  <c r="CF17654" i="1"/>
  <c r="CE17654" i="1"/>
  <c r="CC17654" i="1"/>
  <c r="CN17653" i="1"/>
  <c r="CM17653" i="1"/>
  <c r="CL17653" i="1"/>
  <c r="CK17653" i="1"/>
  <c r="CJ17653" i="1"/>
  <c r="CG17653" i="1"/>
  <c r="CF17653" i="1"/>
  <c r="CE17653" i="1"/>
  <c r="CC17653" i="1"/>
  <c r="CN17652" i="1"/>
  <c r="CM17652" i="1"/>
  <c r="CL17652" i="1"/>
  <c r="CK17652" i="1"/>
  <c r="CJ17652" i="1"/>
  <c r="CG17652" i="1"/>
  <c r="CF17652" i="1"/>
  <c r="CE17652" i="1"/>
  <c r="CC17652" i="1"/>
  <c r="CN17651" i="1"/>
  <c r="CM17651" i="1"/>
  <c r="CL17651" i="1"/>
  <c r="CK17651" i="1"/>
  <c r="CJ17651" i="1"/>
  <c r="CG17651" i="1"/>
  <c r="CF17651" i="1"/>
  <c r="CE17651" i="1"/>
  <c r="CC17651" i="1"/>
  <c r="CN17650" i="1"/>
  <c r="CM17650" i="1"/>
  <c r="CL17650" i="1"/>
  <c r="CK17650" i="1"/>
  <c r="CJ17650" i="1"/>
  <c r="CG17650" i="1"/>
  <c r="CF17650" i="1"/>
  <c r="CE17650" i="1"/>
  <c r="CC17650" i="1"/>
  <c r="CN17649" i="1"/>
  <c r="CM17649" i="1"/>
  <c r="CL17649" i="1"/>
  <c r="CK17649" i="1"/>
  <c r="CJ17649" i="1"/>
  <c r="CG17649" i="1"/>
  <c r="CF17649" i="1"/>
  <c r="CE17649" i="1"/>
  <c r="CC17649" i="1"/>
  <c r="CN17648" i="1"/>
  <c r="CM17648" i="1"/>
  <c r="CL17648" i="1"/>
  <c r="CK17648" i="1"/>
  <c r="CJ17648" i="1"/>
  <c r="CG17648" i="1"/>
  <c r="CF17648" i="1"/>
  <c r="CE17648" i="1"/>
  <c r="CC17648" i="1"/>
  <c r="CN17647" i="1"/>
  <c r="CM17647" i="1"/>
  <c r="CL17647" i="1"/>
  <c r="CK17647" i="1"/>
  <c r="CJ17647" i="1"/>
  <c r="CG17647" i="1"/>
  <c r="CF17647" i="1"/>
  <c r="CE17647" i="1"/>
  <c r="CC17647" i="1"/>
  <c r="CN17646" i="1"/>
  <c r="CM17646" i="1"/>
  <c r="CL17646" i="1"/>
  <c r="CK17646" i="1"/>
  <c r="CJ17646" i="1"/>
  <c r="CG17646" i="1"/>
  <c r="CF17646" i="1"/>
  <c r="CE17646" i="1"/>
  <c r="CC17646" i="1"/>
  <c r="CN17645" i="1"/>
  <c r="CM17645" i="1"/>
  <c r="CL17645" i="1"/>
  <c r="CK17645" i="1"/>
  <c r="CJ17645" i="1"/>
  <c r="CG17645" i="1"/>
  <c r="CF17645" i="1"/>
  <c r="CE17645" i="1"/>
  <c r="CC17645" i="1"/>
  <c r="CN17644" i="1"/>
  <c r="CM17644" i="1"/>
  <c r="CL17644" i="1"/>
  <c r="CK17644" i="1"/>
  <c r="CJ17644" i="1"/>
  <c r="CG17644" i="1"/>
  <c r="CF17644" i="1"/>
  <c r="CE17644" i="1"/>
  <c r="CC17644" i="1"/>
  <c r="CN17643" i="1"/>
  <c r="CM17643" i="1"/>
  <c r="CL17643" i="1"/>
  <c r="CK17643" i="1"/>
  <c r="CJ17643" i="1"/>
  <c r="CG17643" i="1"/>
  <c r="CF17643" i="1"/>
  <c r="CE17643" i="1"/>
  <c r="CC17643" i="1"/>
  <c r="CN17642" i="1"/>
  <c r="CM17642" i="1"/>
  <c r="CL17642" i="1"/>
  <c r="CK17642" i="1"/>
  <c r="CJ17642" i="1"/>
  <c r="CG17642" i="1"/>
  <c r="CF17642" i="1"/>
  <c r="CE17642" i="1"/>
  <c r="CC17642" i="1"/>
  <c r="CN17641" i="1"/>
  <c r="CM17641" i="1"/>
  <c r="CL17641" i="1"/>
  <c r="CK17641" i="1"/>
  <c r="CJ17641" i="1"/>
  <c r="CG17641" i="1"/>
  <c r="CF17641" i="1"/>
  <c r="CE17641" i="1"/>
  <c r="CC17641" i="1"/>
  <c r="CN17640" i="1"/>
  <c r="CM17640" i="1"/>
  <c r="CL17640" i="1"/>
  <c r="CK17640" i="1"/>
  <c r="CJ17640" i="1"/>
  <c r="CG17640" i="1"/>
  <c r="CF17640" i="1"/>
  <c r="CE17640" i="1"/>
  <c r="CC17640" i="1"/>
  <c r="CN17639" i="1"/>
  <c r="CM17639" i="1"/>
  <c r="CL17639" i="1"/>
  <c r="CK17639" i="1"/>
  <c r="CJ17639" i="1"/>
  <c r="CG17639" i="1"/>
  <c r="CF17639" i="1"/>
  <c r="CE17639" i="1"/>
  <c r="CC17639" i="1"/>
  <c r="CN17638" i="1"/>
  <c r="CM17638" i="1"/>
  <c r="CL17638" i="1"/>
  <c r="CK17638" i="1"/>
  <c r="CJ17638" i="1"/>
  <c r="CG17638" i="1"/>
  <c r="CF17638" i="1"/>
  <c r="CE17638" i="1"/>
  <c r="CC17638" i="1"/>
  <c r="CN17637" i="1"/>
  <c r="CM17637" i="1"/>
  <c r="CL17637" i="1"/>
  <c r="CK17637" i="1"/>
  <c r="CJ17637" i="1"/>
  <c r="CG17637" i="1"/>
  <c r="CF17637" i="1"/>
  <c r="CE17637" i="1"/>
  <c r="CC17637" i="1"/>
  <c r="CN17636" i="1"/>
  <c r="CM17636" i="1"/>
  <c r="CL17636" i="1"/>
  <c r="CK17636" i="1"/>
  <c r="CJ17636" i="1"/>
  <c r="CG17636" i="1"/>
  <c r="CF17636" i="1"/>
  <c r="CE17636" i="1"/>
  <c r="CC17636" i="1"/>
  <c r="CN17635" i="1"/>
  <c r="CM17635" i="1"/>
  <c r="CL17635" i="1"/>
  <c r="CK17635" i="1"/>
  <c r="CJ17635" i="1"/>
  <c r="CG17635" i="1"/>
  <c r="CF17635" i="1"/>
  <c r="CE17635" i="1"/>
  <c r="CC17635" i="1"/>
  <c r="CN17634" i="1"/>
  <c r="CM17634" i="1"/>
  <c r="CL17634" i="1"/>
  <c r="CK17634" i="1"/>
  <c r="CJ17634" i="1"/>
  <c r="CG17634" i="1"/>
  <c r="CF17634" i="1"/>
  <c r="CE17634" i="1"/>
  <c r="CC17634" i="1"/>
  <c r="CN17633" i="1"/>
  <c r="CM17633" i="1"/>
  <c r="CL17633" i="1"/>
  <c r="CK17633" i="1"/>
  <c r="CJ17633" i="1"/>
  <c r="CG17633" i="1"/>
  <c r="CF17633" i="1"/>
  <c r="CE17633" i="1"/>
  <c r="CC17633" i="1"/>
  <c r="CN17632" i="1"/>
  <c r="CM17632" i="1"/>
  <c r="CL17632" i="1"/>
  <c r="CK17632" i="1"/>
  <c r="CJ17632" i="1"/>
  <c r="CG17632" i="1"/>
  <c r="CF17632" i="1"/>
  <c r="CE17632" i="1"/>
  <c r="CC17632" i="1"/>
  <c r="CN17631" i="1"/>
  <c r="CM17631" i="1"/>
  <c r="CL17631" i="1"/>
  <c r="CK17631" i="1"/>
  <c r="CJ17631" i="1"/>
  <c r="CG17631" i="1"/>
  <c r="CF17631" i="1"/>
  <c r="CE17631" i="1"/>
  <c r="CC17631" i="1"/>
  <c r="CN17630" i="1"/>
  <c r="CM17630" i="1"/>
  <c r="CL17630" i="1"/>
  <c r="CK17630" i="1"/>
  <c r="CJ17630" i="1"/>
  <c r="CG17630" i="1"/>
  <c r="CF17630" i="1"/>
  <c r="CE17630" i="1"/>
  <c r="CC17630" i="1"/>
  <c r="CN17629" i="1"/>
  <c r="CM17629" i="1"/>
  <c r="CL17629" i="1"/>
  <c r="CK17629" i="1"/>
  <c r="CJ17629" i="1"/>
  <c r="CG17629" i="1"/>
  <c r="CF17629" i="1"/>
  <c r="CE17629" i="1"/>
  <c r="CC17629" i="1"/>
  <c r="CN17628" i="1"/>
  <c r="CM17628" i="1"/>
  <c r="CL17628" i="1"/>
  <c r="CK17628" i="1"/>
  <c r="CJ17628" i="1"/>
  <c r="CG17628" i="1"/>
  <c r="CF17628" i="1"/>
  <c r="CE17628" i="1"/>
  <c r="CC17628" i="1"/>
  <c r="CN17627" i="1"/>
  <c r="CM17627" i="1"/>
  <c r="CL17627" i="1"/>
  <c r="CK17627" i="1"/>
  <c r="CJ17627" i="1"/>
  <c r="CG17627" i="1"/>
  <c r="CF17627" i="1"/>
  <c r="CE17627" i="1"/>
  <c r="CC17627" i="1"/>
  <c r="CN17626" i="1"/>
  <c r="CM17626" i="1"/>
  <c r="CL17626" i="1"/>
  <c r="CK17626" i="1"/>
  <c r="CJ17626" i="1"/>
  <c r="CG17626" i="1"/>
  <c r="CF17626" i="1"/>
  <c r="CE17626" i="1"/>
  <c r="CC17626" i="1"/>
  <c r="CN17625" i="1"/>
  <c r="CM17625" i="1"/>
  <c r="CL17625" i="1"/>
  <c r="CK17625" i="1"/>
  <c r="CJ17625" i="1"/>
  <c r="CG17625" i="1"/>
  <c r="CF17625" i="1"/>
  <c r="CE17625" i="1"/>
  <c r="CC17625" i="1"/>
  <c r="CN17624" i="1"/>
  <c r="CM17624" i="1"/>
  <c r="CL17624" i="1"/>
  <c r="CK17624" i="1"/>
  <c r="CJ17624" i="1"/>
  <c r="CG17624" i="1"/>
  <c r="CF17624" i="1"/>
  <c r="CE17624" i="1"/>
  <c r="CC17624" i="1"/>
  <c r="CN17623" i="1"/>
  <c r="CM17623" i="1"/>
  <c r="CL17623" i="1"/>
  <c r="CK17623" i="1"/>
  <c r="CJ17623" i="1"/>
  <c r="CG17623" i="1"/>
  <c r="CF17623" i="1"/>
  <c r="CE17623" i="1"/>
  <c r="CC17623" i="1"/>
  <c r="CN17622" i="1"/>
  <c r="CM17622" i="1"/>
  <c r="CL17622" i="1"/>
  <c r="CK17622" i="1"/>
  <c r="CJ17622" i="1"/>
  <c r="CG17622" i="1"/>
  <c r="CF17622" i="1"/>
  <c r="CE17622" i="1"/>
  <c r="CC17622" i="1"/>
  <c r="CN17621" i="1"/>
  <c r="CM17621" i="1"/>
  <c r="CL17621" i="1"/>
  <c r="CK17621" i="1"/>
  <c r="CJ17621" i="1"/>
  <c r="CG17621" i="1"/>
  <c r="CF17621" i="1"/>
  <c r="CE17621" i="1"/>
  <c r="CC17621" i="1"/>
  <c r="CN17620" i="1"/>
  <c r="CM17620" i="1"/>
  <c r="CL17620" i="1"/>
  <c r="CK17620" i="1"/>
  <c r="CJ17620" i="1"/>
  <c r="CG17620" i="1"/>
  <c r="CF17620" i="1"/>
  <c r="CE17620" i="1"/>
  <c r="CC17620" i="1"/>
  <c r="CN17619" i="1"/>
  <c r="CM17619" i="1"/>
  <c r="CL17619" i="1"/>
  <c r="CK17619" i="1"/>
  <c r="CJ17619" i="1"/>
  <c r="CG17619" i="1"/>
  <c r="CF17619" i="1"/>
  <c r="CE17619" i="1"/>
  <c r="CC17619" i="1"/>
  <c r="CN17618" i="1"/>
  <c r="CM17618" i="1"/>
  <c r="CL17618" i="1"/>
  <c r="CK17618" i="1"/>
  <c r="CJ17618" i="1"/>
  <c r="CG17618" i="1"/>
  <c r="CF17618" i="1"/>
  <c r="CE17618" i="1"/>
  <c r="CC17618" i="1"/>
  <c r="CN17617" i="1"/>
  <c r="CM17617" i="1"/>
  <c r="CL17617" i="1"/>
  <c r="CK17617" i="1"/>
  <c r="CJ17617" i="1"/>
  <c r="CG17617" i="1"/>
  <c r="CF17617" i="1"/>
  <c r="CE17617" i="1"/>
  <c r="CC17617" i="1"/>
  <c r="CN17616" i="1"/>
  <c r="CM17616" i="1"/>
  <c r="CL17616" i="1"/>
  <c r="CK17616" i="1"/>
  <c r="CJ17616" i="1"/>
  <c r="CG17616" i="1"/>
  <c r="CF17616" i="1"/>
  <c r="CE17616" i="1"/>
  <c r="CC17616" i="1"/>
  <c r="CN17615" i="1"/>
  <c r="CM17615" i="1"/>
  <c r="CL17615" i="1"/>
  <c r="CK17615" i="1"/>
  <c r="CJ17615" i="1"/>
  <c r="CG17615" i="1"/>
  <c r="CF17615" i="1"/>
  <c r="CE17615" i="1"/>
  <c r="CC17615" i="1"/>
  <c r="CN17614" i="1"/>
  <c r="CM17614" i="1"/>
  <c r="CL17614" i="1"/>
  <c r="CK17614" i="1"/>
  <c r="CJ17614" i="1"/>
  <c r="CG17614" i="1"/>
  <c r="CF17614" i="1"/>
  <c r="CE17614" i="1"/>
  <c r="CC17614" i="1"/>
  <c r="CN17613" i="1"/>
  <c r="CM17613" i="1"/>
  <c r="CL17613" i="1"/>
  <c r="CK17613" i="1"/>
  <c r="CJ17613" i="1"/>
  <c r="CG17613" i="1"/>
  <c r="CF17613" i="1"/>
  <c r="CE17613" i="1"/>
  <c r="CC17613" i="1"/>
  <c r="CN17612" i="1"/>
  <c r="CM17612" i="1"/>
  <c r="CL17612" i="1"/>
  <c r="CK17612" i="1"/>
  <c r="CJ17612" i="1"/>
  <c r="CG17612" i="1"/>
  <c r="CF17612" i="1"/>
  <c r="CE17612" i="1"/>
  <c r="CC17612" i="1"/>
  <c r="CN17611" i="1"/>
  <c r="CM17611" i="1"/>
  <c r="CL17611" i="1"/>
  <c r="CK17611" i="1"/>
  <c r="CJ17611" i="1"/>
  <c r="CG17611" i="1"/>
  <c r="CF17611" i="1"/>
  <c r="CE17611" i="1"/>
  <c r="CC17611" i="1"/>
  <c r="CN17610" i="1"/>
  <c r="CM17610" i="1"/>
  <c r="CL17610" i="1"/>
  <c r="CK17610" i="1"/>
  <c r="CJ17610" i="1"/>
  <c r="CG17610" i="1"/>
  <c r="CF17610" i="1"/>
  <c r="CE17610" i="1"/>
  <c r="CC17610" i="1"/>
  <c r="CN17609" i="1"/>
  <c r="CM17609" i="1"/>
  <c r="CL17609" i="1"/>
  <c r="CK17609" i="1"/>
  <c r="CJ17609" i="1"/>
  <c r="CG17609" i="1"/>
  <c r="CF17609" i="1"/>
  <c r="CE17609" i="1"/>
  <c r="CC17609" i="1"/>
  <c r="CN17608" i="1"/>
  <c r="CM17608" i="1"/>
  <c r="CL17608" i="1"/>
  <c r="CK17608" i="1"/>
  <c r="CJ17608" i="1"/>
  <c r="CG17608" i="1"/>
  <c r="CF17608" i="1"/>
  <c r="CE17608" i="1"/>
  <c r="CC17608" i="1"/>
  <c r="CN17607" i="1"/>
  <c r="CM17607" i="1"/>
  <c r="CL17607" i="1"/>
  <c r="CK17607" i="1"/>
  <c r="CJ17607" i="1"/>
  <c r="CG17607" i="1"/>
  <c r="CF17607" i="1"/>
  <c r="CE17607" i="1"/>
  <c r="CC17607" i="1"/>
  <c r="CN17606" i="1"/>
  <c r="CM17606" i="1"/>
  <c r="CL17606" i="1"/>
  <c r="CK17606" i="1"/>
  <c r="CJ17606" i="1"/>
  <c r="CG17606" i="1"/>
  <c r="CF17606" i="1"/>
  <c r="CE17606" i="1"/>
  <c r="CC17606" i="1"/>
  <c r="CN17605" i="1"/>
  <c r="CM17605" i="1"/>
  <c r="CL17605" i="1"/>
  <c r="CK17605" i="1"/>
  <c r="CJ17605" i="1"/>
  <c r="CG17605" i="1"/>
  <c r="CF17605" i="1"/>
  <c r="CE17605" i="1"/>
  <c r="CC17605" i="1"/>
  <c r="CN17604" i="1"/>
  <c r="CM17604" i="1"/>
  <c r="CL17604" i="1"/>
  <c r="CK17604" i="1"/>
  <c r="CJ17604" i="1"/>
  <c r="CG17604" i="1"/>
  <c r="CF17604" i="1"/>
  <c r="CE17604" i="1"/>
  <c r="CC17604" i="1"/>
  <c r="CN17603" i="1"/>
  <c r="CM17603" i="1"/>
  <c r="CL17603" i="1"/>
  <c r="CK17603" i="1"/>
  <c r="CJ17603" i="1"/>
  <c r="CG17603" i="1"/>
  <c r="CF17603" i="1"/>
  <c r="CE17603" i="1"/>
  <c r="CC17603" i="1"/>
  <c r="CN17602" i="1"/>
  <c r="CM17602" i="1"/>
  <c r="CL17602" i="1"/>
  <c r="CK17602" i="1"/>
  <c r="CJ17602" i="1"/>
  <c r="CG17602" i="1"/>
  <c r="CF17602" i="1"/>
  <c r="CE17602" i="1"/>
  <c r="CC17602" i="1"/>
  <c r="CN17601" i="1"/>
  <c r="CM17601" i="1"/>
  <c r="CL17601" i="1"/>
  <c r="CK17601" i="1"/>
  <c r="CJ17601" i="1"/>
  <c r="CG17601" i="1"/>
  <c r="CF17601" i="1"/>
  <c r="CE17601" i="1"/>
  <c r="CC17601" i="1"/>
  <c r="CN17600" i="1"/>
  <c r="CM17600" i="1"/>
  <c r="CL17600" i="1"/>
  <c r="CK17600" i="1"/>
  <c r="CJ17600" i="1"/>
  <c r="CG17600" i="1"/>
  <c r="CF17600" i="1"/>
  <c r="CE17600" i="1"/>
  <c r="CC17600" i="1"/>
  <c r="CN17599" i="1"/>
  <c r="CM17599" i="1"/>
  <c r="CL17599" i="1"/>
  <c r="CK17599" i="1"/>
  <c r="CJ17599" i="1"/>
  <c r="CG17599" i="1"/>
  <c r="CF17599" i="1"/>
  <c r="CE17599" i="1"/>
  <c r="CC17599" i="1"/>
  <c r="CN17598" i="1"/>
  <c r="CM17598" i="1"/>
  <c r="CL17598" i="1"/>
  <c r="CK17598" i="1"/>
  <c r="CJ17598" i="1"/>
  <c r="CG17598" i="1"/>
  <c r="CF17598" i="1"/>
  <c r="CE17598" i="1"/>
  <c r="CC17598" i="1"/>
  <c r="CN17597" i="1"/>
  <c r="CM17597" i="1"/>
  <c r="CL17597" i="1"/>
  <c r="CK17597" i="1"/>
  <c r="CJ17597" i="1"/>
  <c r="CG17597" i="1"/>
  <c r="CF17597" i="1"/>
  <c r="CE17597" i="1"/>
  <c r="CC17597" i="1"/>
  <c r="CN17596" i="1"/>
  <c r="CM17596" i="1"/>
  <c r="CL17596" i="1"/>
  <c r="CK17596" i="1"/>
  <c r="CJ17596" i="1"/>
  <c r="CG17596" i="1"/>
  <c r="CF17596" i="1"/>
  <c r="CE17596" i="1"/>
  <c r="CC17596" i="1"/>
  <c r="CN17595" i="1"/>
  <c r="CM17595" i="1"/>
  <c r="CL17595" i="1"/>
  <c r="CK17595" i="1"/>
  <c r="CJ17595" i="1"/>
  <c r="CG17595" i="1"/>
  <c r="CF17595" i="1"/>
  <c r="CE17595" i="1"/>
  <c r="CC17595" i="1"/>
  <c r="CN17594" i="1"/>
  <c r="CM17594" i="1"/>
  <c r="CL17594" i="1"/>
  <c r="CK17594" i="1"/>
  <c r="CJ17594" i="1"/>
  <c r="CG17594" i="1"/>
  <c r="CF17594" i="1"/>
  <c r="CE17594" i="1"/>
  <c r="CC17594" i="1"/>
  <c r="CN17593" i="1"/>
  <c r="CM17593" i="1"/>
  <c r="CL17593" i="1"/>
  <c r="CK17593" i="1"/>
  <c r="CJ17593" i="1"/>
  <c r="CG17593" i="1"/>
  <c r="CF17593" i="1"/>
  <c r="CE17593" i="1"/>
  <c r="CC17593" i="1"/>
  <c r="CN17592" i="1"/>
  <c r="CM17592" i="1"/>
  <c r="CL17592" i="1"/>
  <c r="CK17592" i="1"/>
  <c r="CJ17592" i="1"/>
  <c r="CG17592" i="1"/>
  <c r="CF17592" i="1"/>
  <c r="CE17592" i="1"/>
  <c r="CC17592" i="1"/>
  <c r="CN17591" i="1"/>
  <c r="CM17591" i="1"/>
  <c r="CL17591" i="1"/>
  <c r="CK17591" i="1"/>
  <c r="CJ17591" i="1"/>
  <c r="CG17591" i="1"/>
  <c r="CF17591" i="1"/>
  <c r="CE17591" i="1"/>
  <c r="CC17591" i="1"/>
  <c r="CN17590" i="1"/>
  <c r="CM17590" i="1"/>
  <c r="CL17590" i="1"/>
  <c r="CK17590" i="1"/>
  <c r="CJ17590" i="1"/>
  <c r="CG17590" i="1"/>
  <c r="CF17590" i="1"/>
  <c r="CE17590" i="1"/>
  <c r="CC17590" i="1"/>
  <c r="CN17589" i="1"/>
  <c r="CM17589" i="1"/>
  <c r="CL17589" i="1"/>
  <c r="CK17589" i="1"/>
  <c r="CJ17589" i="1"/>
  <c r="CG17589" i="1"/>
  <c r="CF17589" i="1"/>
  <c r="CE17589" i="1"/>
  <c r="CC17589" i="1"/>
  <c r="CN17588" i="1"/>
  <c r="CM17588" i="1"/>
  <c r="CL17588" i="1"/>
  <c r="CK17588" i="1"/>
  <c r="CJ17588" i="1"/>
  <c r="CG17588" i="1"/>
  <c r="CF17588" i="1"/>
  <c r="CE17588" i="1"/>
  <c r="CC17588" i="1"/>
  <c r="CN17587" i="1"/>
  <c r="CM17587" i="1"/>
  <c r="CL17587" i="1"/>
  <c r="CK17587" i="1"/>
  <c r="CJ17587" i="1"/>
  <c r="CG17587" i="1"/>
  <c r="CF17587" i="1"/>
  <c r="CE17587" i="1"/>
  <c r="CC17587" i="1"/>
  <c r="CN17586" i="1"/>
  <c r="CM17586" i="1"/>
  <c r="CL17586" i="1"/>
  <c r="CK17586" i="1"/>
  <c r="CJ17586" i="1"/>
  <c r="CG17586" i="1"/>
  <c r="CF17586" i="1"/>
  <c r="CE17586" i="1"/>
  <c r="CC17586" i="1"/>
  <c r="CN17585" i="1"/>
  <c r="CM17585" i="1"/>
  <c r="CL17585" i="1"/>
  <c r="CK17585" i="1"/>
  <c r="CJ17585" i="1"/>
  <c r="CG17585" i="1"/>
  <c r="CF17585" i="1"/>
  <c r="CE17585" i="1"/>
  <c r="CC17585" i="1"/>
  <c r="CN17584" i="1"/>
  <c r="CM17584" i="1"/>
  <c r="CL17584" i="1"/>
  <c r="CK17584" i="1"/>
  <c r="CJ17584" i="1"/>
  <c r="CG17584" i="1"/>
  <c r="CF17584" i="1"/>
  <c r="CE17584" i="1"/>
  <c r="CC17584" i="1"/>
  <c r="CN17583" i="1"/>
  <c r="CM17583" i="1"/>
  <c r="CL17583" i="1"/>
  <c r="CK17583" i="1"/>
  <c r="CJ17583" i="1"/>
  <c r="CG17583" i="1"/>
  <c r="CF17583" i="1"/>
  <c r="CE17583" i="1"/>
  <c r="CC17583" i="1"/>
  <c r="CN17582" i="1"/>
  <c r="CM17582" i="1"/>
  <c r="CL17582" i="1"/>
  <c r="CK17582" i="1"/>
  <c r="CJ17582" i="1"/>
  <c r="CG17582" i="1"/>
  <c r="CF17582" i="1"/>
  <c r="CE17582" i="1"/>
  <c r="CC17582" i="1"/>
  <c r="CN17581" i="1"/>
  <c r="CM17581" i="1"/>
  <c r="CL17581" i="1"/>
  <c r="CK17581" i="1"/>
  <c r="CJ17581" i="1"/>
  <c r="CG17581" i="1"/>
  <c r="CF17581" i="1"/>
  <c r="CE17581" i="1"/>
  <c r="CC17581" i="1"/>
  <c r="CN17580" i="1"/>
  <c r="CM17580" i="1"/>
  <c r="CL17580" i="1"/>
  <c r="CK17580" i="1"/>
  <c r="CJ17580" i="1"/>
  <c r="CG17580" i="1"/>
  <c r="CF17580" i="1"/>
  <c r="CE17580" i="1"/>
  <c r="CC17580" i="1"/>
  <c r="CN17579" i="1"/>
  <c r="CM17579" i="1"/>
  <c r="CL17579" i="1"/>
  <c r="CK17579" i="1"/>
  <c r="CJ17579" i="1"/>
  <c r="CG17579" i="1"/>
  <c r="CF17579" i="1"/>
  <c r="CE17579" i="1"/>
  <c r="CC17579" i="1"/>
  <c r="CN17578" i="1"/>
  <c r="CM17578" i="1"/>
  <c r="CL17578" i="1"/>
  <c r="CK17578" i="1"/>
  <c r="CJ17578" i="1"/>
  <c r="CG17578" i="1"/>
  <c r="CF17578" i="1"/>
  <c r="CE17578" i="1"/>
  <c r="CC17578" i="1"/>
  <c r="CN17577" i="1"/>
  <c r="CM17577" i="1"/>
  <c r="CL17577" i="1"/>
  <c r="CK17577" i="1"/>
  <c r="CJ17577" i="1"/>
  <c r="CG17577" i="1"/>
  <c r="CF17577" i="1"/>
  <c r="CE17577" i="1"/>
  <c r="CC17577" i="1"/>
  <c r="CN17576" i="1"/>
  <c r="CM17576" i="1"/>
  <c r="CL17576" i="1"/>
  <c r="CK17576" i="1"/>
  <c r="CJ17576" i="1"/>
  <c r="CG17576" i="1"/>
  <c r="CF17576" i="1"/>
  <c r="CE17576" i="1"/>
  <c r="CC17576" i="1"/>
  <c r="CN17575" i="1"/>
  <c r="CM17575" i="1"/>
  <c r="CL17575" i="1"/>
  <c r="CK17575" i="1"/>
  <c r="CJ17575" i="1"/>
  <c r="CG17575" i="1"/>
  <c r="CF17575" i="1"/>
  <c r="CE17575" i="1"/>
  <c r="CC17575" i="1"/>
  <c r="CN17574" i="1"/>
  <c r="CM17574" i="1"/>
  <c r="CL17574" i="1"/>
  <c r="CK17574" i="1"/>
  <c r="CJ17574" i="1"/>
  <c r="CG17574" i="1"/>
  <c r="CF17574" i="1"/>
  <c r="CE17574" i="1"/>
  <c r="CC17574" i="1"/>
  <c r="CN17573" i="1"/>
  <c r="CM17573" i="1"/>
  <c r="CL17573" i="1"/>
  <c r="CK17573" i="1"/>
  <c r="CJ17573" i="1"/>
  <c r="CG17573" i="1"/>
  <c r="CF17573" i="1"/>
  <c r="CE17573" i="1"/>
  <c r="CC17573" i="1"/>
  <c r="CN17572" i="1"/>
  <c r="CM17572" i="1"/>
  <c r="CL17572" i="1"/>
  <c r="CK17572" i="1"/>
  <c r="CJ17572" i="1"/>
  <c r="CG17572" i="1"/>
  <c r="CF17572" i="1"/>
  <c r="CE17572" i="1"/>
  <c r="CC17572" i="1"/>
  <c r="CN17571" i="1"/>
  <c r="CM17571" i="1"/>
  <c r="CL17571" i="1"/>
  <c r="CK17571" i="1"/>
  <c r="CJ17571" i="1"/>
  <c r="CG17571" i="1"/>
  <c r="CF17571" i="1"/>
  <c r="CE17571" i="1"/>
  <c r="CC17571" i="1"/>
  <c r="CN17570" i="1"/>
  <c r="CM17570" i="1"/>
  <c r="CL17570" i="1"/>
  <c r="CK17570" i="1"/>
  <c r="CJ17570" i="1"/>
  <c r="CG17570" i="1"/>
  <c r="CF17570" i="1"/>
  <c r="CE17570" i="1"/>
  <c r="CC17570" i="1"/>
  <c r="CN17569" i="1"/>
  <c r="CM17569" i="1"/>
  <c r="CL17569" i="1"/>
  <c r="CK17569" i="1"/>
  <c r="CJ17569" i="1"/>
  <c r="CG17569" i="1"/>
  <c r="CF17569" i="1"/>
  <c r="CE17569" i="1"/>
  <c r="CC17569" i="1"/>
  <c r="CN17568" i="1"/>
  <c r="CM17568" i="1"/>
  <c r="CL17568" i="1"/>
  <c r="CK17568" i="1"/>
  <c r="CJ17568" i="1"/>
  <c r="CG17568" i="1"/>
  <c r="CF17568" i="1"/>
  <c r="CE17568" i="1"/>
  <c r="CC17568" i="1"/>
  <c r="CN17567" i="1"/>
  <c r="CM17567" i="1"/>
  <c r="CL17567" i="1"/>
  <c r="CK17567" i="1"/>
  <c r="CJ17567" i="1"/>
  <c r="CG17567" i="1"/>
  <c r="CF17567" i="1"/>
  <c r="CE17567" i="1"/>
  <c r="CC17567" i="1"/>
  <c r="CN17566" i="1"/>
  <c r="CM17566" i="1"/>
  <c r="CL17566" i="1"/>
  <c r="CK17566" i="1"/>
  <c r="CJ17566" i="1"/>
  <c r="CG17566" i="1"/>
  <c r="CF17566" i="1"/>
  <c r="CE17566" i="1"/>
  <c r="CC17566" i="1"/>
  <c r="CN17565" i="1"/>
  <c r="CM17565" i="1"/>
  <c r="CL17565" i="1"/>
  <c r="CK17565" i="1"/>
  <c r="CJ17565" i="1"/>
  <c r="CG17565" i="1"/>
  <c r="CF17565" i="1"/>
  <c r="CE17565" i="1"/>
  <c r="CC17565" i="1"/>
  <c r="CN17564" i="1"/>
  <c r="CM17564" i="1"/>
  <c r="CL17564" i="1"/>
  <c r="CK17564" i="1"/>
  <c r="CJ17564" i="1"/>
  <c r="CG17564" i="1"/>
  <c r="CF17564" i="1"/>
  <c r="CE17564" i="1"/>
  <c r="CC17564" i="1"/>
  <c r="CN17563" i="1"/>
  <c r="CM17563" i="1"/>
  <c r="CL17563" i="1"/>
  <c r="CK17563" i="1"/>
  <c r="CJ17563" i="1"/>
  <c r="CG17563" i="1"/>
  <c r="CF17563" i="1"/>
  <c r="CE17563" i="1"/>
  <c r="CC17563" i="1"/>
  <c r="CN17562" i="1"/>
  <c r="CM17562" i="1"/>
  <c r="CL17562" i="1"/>
  <c r="CK17562" i="1"/>
  <c r="CJ17562" i="1"/>
  <c r="CG17562" i="1"/>
  <c r="CF17562" i="1"/>
  <c r="CE17562" i="1"/>
  <c r="CC17562" i="1"/>
  <c r="CN17561" i="1"/>
  <c r="CM17561" i="1"/>
  <c r="CL17561" i="1"/>
  <c r="CK17561" i="1"/>
  <c r="CJ17561" i="1"/>
  <c r="CG17561" i="1"/>
  <c r="CF17561" i="1"/>
  <c r="CE17561" i="1"/>
  <c r="CC17561" i="1"/>
  <c r="CN17560" i="1"/>
  <c r="CM17560" i="1"/>
  <c r="CL17560" i="1"/>
  <c r="CK17560" i="1"/>
  <c r="CJ17560" i="1"/>
  <c r="CG17560" i="1"/>
  <c r="CF17560" i="1"/>
  <c r="CE17560" i="1"/>
  <c r="CC17560" i="1"/>
  <c r="CN17559" i="1"/>
  <c r="CM17559" i="1"/>
  <c r="CL17559" i="1"/>
  <c r="CK17559" i="1"/>
  <c r="CJ17559" i="1"/>
  <c r="CG17559" i="1"/>
  <c r="CF17559" i="1"/>
  <c r="CE17559" i="1"/>
  <c r="CC17559" i="1"/>
  <c r="CN17558" i="1"/>
  <c r="CM17558" i="1"/>
  <c r="CL17558" i="1"/>
  <c r="CK17558" i="1"/>
  <c r="CJ17558" i="1"/>
  <c r="CG17558" i="1"/>
  <c r="CF17558" i="1"/>
  <c r="CE17558" i="1"/>
  <c r="CC17558" i="1"/>
  <c r="CN17557" i="1"/>
  <c r="CM17557" i="1"/>
  <c r="CL17557" i="1"/>
  <c r="CK17557" i="1"/>
  <c r="CJ17557" i="1"/>
  <c r="CG17557" i="1"/>
  <c r="CF17557" i="1"/>
  <c r="CE17557" i="1"/>
  <c r="CC17557" i="1"/>
  <c r="CN17556" i="1"/>
  <c r="CM17556" i="1"/>
  <c r="CL17556" i="1"/>
  <c r="CK17556" i="1"/>
  <c r="CJ17556" i="1"/>
  <c r="CG17556" i="1"/>
  <c r="CF17556" i="1"/>
  <c r="CE17556" i="1"/>
  <c r="CC17556" i="1"/>
  <c r="CN17555" i="1"/>
  <c r="CM17555" i="1"/>
  <c r="CL17555" i="1"/>
  <c r="CK17555" i="1"/>
  <c r="CJ17555" i="1"/>
  <c r="CG17555" i="1"/>
  <c r="CF17555" i="1"/>
  <c r="CE17555" i="1"/>
  <c r="CC17555" i="1"/>
  <c r="CN17554" i="1"/>
  <c r="CM17554" i="1"/>
  <c r="CL17554" i="1"/>
  <c r="CK17554" i="1"/>
  <c r="CJ17554" i="1"/>
  <c r="CG17554" i="1"/>
  <c r="CF17554" i="1"/>
  <c r="CE17554" i="1"/>
  <c r="CC17554" i="1"/>
  <c r="CN17553" i="1"/>
  <c r="CM17553" i="1"/>
  <c r="CL17553" i="1"/>
  <c r="CK17553" i="1"/>
  <c r="CJ17553" i="1"/>
  <c r="CG17553" i="1"/>
  <c r="CF17553" i="1"/>
  <c r="CE17553" i="1"/>
  <c r="CC17553" i="1"/>
  <c r="CN17552" i="1"/>
  <c r="CM17552" i="1"/>
  <c r="CL17552" i="1"/>
  <c r="CK17552" i="1"/>
  <c r="CJ17552" i="1"/>
  <c r="CG17552" i="1"/>
  <c r="CF17552" i="1"/>
  <c r="CE17552" i="1"/>
  <c r="CC17552" i="1"/>
  <c r="CN17551" i="1"/>
  <c r="CM17551" i="1"/>
  <c r="CL17551" i="1"/>
  <c r="CK17551" i="1"/>
  <c r="CJ17551" i="1"/>
  <c r="CG17551" i="1"/>
  <c r="CF17551" i="1"/>
  <c r="CE17551" i="1"/>
  <c r="CC17551" i="1"/>
  <c r="CN17550" i="1"/>
  <c r="CM17550" i="1"/>
  <c r="CL17550" i="1"/>
  <c r="CK17550" i="1"/>
  <c r="CJ17550" i="1"/>
  <c r="CG17550" i="1"/>
  <c r="CF17550" i="1"/>
  <c r="CE17550" i="1"/>
  <c r="CC17550" i="1"/>
  <c r="CN17549" i="1"/>
  <c r="CM17549" i="1"/>
  <c r="CL17549" i="1"/>
  <c r="CK17549" i="1"/>
  <c r="CJ17549" i="1"/>
  <c r="CG17549" i="1"/>
  <c r="CF17549" i="1"/>
  <c r="CE17549" i="1"/>
  <c r="CC17549" i="1"/>
  <c r="CN17548" i="1"/>
  <c r="CM17548" i="1"/>
  <c r="CL17548" i="1"/>
  <c r="CK17548" i="1"/>
  <c r="CJ17548" i="1"/>
  <c r="CG17548" i="1"/>
  <c r="CF17548" i="1"/>
  <c r="CE17548" i="1"/>
  <c r="CC17548" i="1"/>
  <c r="CN17547" i="1"/>
  <c r="CM17547" i="1"/>
  <c r="CL17547" i="1"/>
  <c r="CK17547" i="1"/>
  <c r="CJ17547" i="1"/>
  <c r="CG17547" i="1"/>
  <c r="CF17547" i="1"/>
  <c r="CE17547" i="1"/>
  <c r="CC17547" i="1"/>
  <c r="CN17546" i="1"/>
  <c r="CM17546" i="1"/>
  <c r="CL17546" i="1"/>
  <c r="CK17546" i="1"/>
  <c r="CJ17546" i="1"/>
  <c r="CG17546" i="1"/>
  <c r="CF17546" i="1"/>
  <c r="CE17546" i="1"/>
  <c r="CC17546" i="1"/>
  <c r="CN17545" i="1"/>
  <c r="CM17545" i="1"/>
  <c r="CL17545" i="1"/>
  <c r="CK17545" i="1"/>
  <c r="CJ17545" i="1"/>
  <c r="CG17545" i="1"/>
  <c r="CF17545" i="1"/>
  <c r="CE17545" i="1"/>
  <c r="CC17545" i="1"/>
  <c r="CN17544" i="1"/>
  <c r="CM17544" i="1"/>
  <c r="CL17544" i="1"/>
  <c r="CK17544" i="1"/>
  <c r="CJ17544" i="1"/>
  <c r="CG17544" i="1"/>
  <c r="CF17544" i="1"/>
  <c r="CE17544" i="1"/>
  <c r="CC17544" i="1"/>
  <c r="CN17543" i="1"/>
  <c r="CM17543" i="1"/>
  <c r="CL17543" i="1"/>
  <c r="CK17543" i="1"/>
  <c r="CJ17543" i="1"/>
  <c r="CG17543" i="1"/>
  <c r="CF17543" i="1"/>
  <c r="CE17543" i="1"/>
  <c r="CC17543" i="1"/>
  <c r="CN17542" i="1"/>
  <c r="CM17542" i="1"/>
  <c r="CL17542" i="1"/>
  <c r="CK17542" i="1"/>
  <c r="CJ17542" i="1"/>
  <c r="CG17542" i="1"/>
  <c r="CF17542" i="1"/>
  <c r="CE17542" i="1"/>
  <c r="CC17542" i="1"/>
  <c r="CN17541" i="1"/>
  <c r="CM17541" i="1"/>
  <c r="CL17541" i="1"/>
  <c r="CK17541" i="1"/>
  <c r="CJ17541" i="1"/>
  <c r="CG17541" i="1"/>
  <c r="CF17541" i="1"/>
  <c r="CE17541" i="1"/>
  <c r="CC17541" i="1"/>
  <c r="CN17540" i="1"/>
  <c r="CM17540" i="1"/>
  <c r="CL17540" i="1"/>
  <c r="CK17540" i="1"/>
  <c r="CJ17540" i="1"/>
  <c r="CG17540" i="1"/>
  <c r="CF17540" i="1"/>
  <c r="CE17540" i="1"/>
  <c r="CC17540" i="1"/>
  <c r="CN17539" i="1"/>
  <c r="CM17539" i="1"/>
  <c r="CL17539" i="1"/>
  <c r="CK17539" i="1"/>
  <c r="CJ17539" i="1"/>
  <c r="CG17539" i="1"/>
  <c r="CF17539" i="1"/>
  <c r="CE17539" i="1"/>
  <c r="CC17539" i="1"/>
  <c r="CN17538" i="1"/>
  <c r="CM17538" i="1"/>
  <c r="CL17538" i="1"/>
  <c r="CK17538" i="1"/>
  <c r="CJ17538" i="1"/>
  <c r="CG17538" i="1"/>
  <c r="CF17538" i="1"/>
  <c r="CE17538" i="1"/>
  <c r="CC17538" i="1"/>
  <c r="CN17537" i="1"/>
  <c r="CM17537" i="1"/>
  <c r="CL17537" i="1"/>
  <c r="CK17537" i="1"/>
  <c r="CJ17537" i="1"/>
  <c r="CG17537" i="1"/>
  <c r="CF17537" i="1"/>
  <c r="CE17537" i="1"/>
  <c r="CC17537" i="1"/>
  <c r="CN17536" i="1"/>
  <c r="CM17536" i="1"/>
  <c r="CL17536" i="1"/>
  <c r="CK17536" i="1"/>
  <c r="CJ17536" i="1"/>
  <c r="CG17536" i="1"/>
  <c r="CF17536" i="1"/>
  <c r="CE17536" i="1"/>
  <c r="CC17536" i="1"/>
  <c r="CN17535" i="1"/>
  <c r="CM17535" i="1"/>
  <c r="CL17535" i="1"/>
  <c r="CK17535" i="1"/>
  <c r="CJ17535" i="1"/>
  <c r="CG17535" i="1"/>
  <c r="CF17535" i="1"/>
  <c r="CE17535" i="1"/>
  <c r="CC17535" i="1"/>
  <c r="CN17534" i="1"/>
  <c r="CM17534" i="1"/>
  <c r="CL17534" i="1"/>
  <c r="CK17534" i="1"/>
  <c r="CJ17534" i="1"/>
  <c r="CG17534" i="1"/>
  <c r="CF17534" i="1"/>
  <c r="CE17534" i="1"/>
  <c r="CC17534" i="1"/>
  <c r="CN17533" i="1"/>
  <c r="CM17533" i="1"/>
  <c r="CL17533" i="1"/>
  <c r="CK17533" i="1"/>
  <c r="CJ17533" i="1"/>
  <c r="CG17533" i="1"/>
  <c r="CF17533" i="1"/>
  <c r="CE17533" i="1"/>
  <c r="CC17533" i="1"/>
  <c r="CN17532" i="1"/>
  <c r="CM17532" i="1"/>
  <c r="CL17532" i="1"/>
  <c r="CK17532" i="1"/>
  <c r="CJ17532" i="1"/>
  <c r="CG17532" i="1"/>
  <c r="CF17532" i="1"/>
  <c r="CE17532" i="1"/>
  <c r="CC17532" i="1"/>
  <c r="CN17531" i="1"/>
  <c r="CM17531" i="1"/>
  <c r="CL17531" i="1"/>
  <c r="CK17531" i="1"/>
  <c r="CJ17531" i="1"/>
  <c r="CG17531" i="1"/>
  <c r="CF17531" i="1"/>
  <c r="CE17531" i="1"/>
  <c r="CC17531" i="1"/>
  <c r="CN17530" i="1"/>
  <c r="CM17530" i="1"/>
  <c r="CL17530" i="1"/>
  <c r="CK17530" i="1"/>
  <c r="CJ17530" i="1"/>
  <c r="CG17530" i="1"/>
  <c r="CF17530" i="1"/>
  <c r="CE17530" i="1"/>
  <c r="CC17530" i="1"/>
  <c r="CN17529" i="1"/>
  <c r="CM17529" i="1"/>
  <c r="CL17529" i="1"/>
  <c r="CK17529" i="1"/>
  <c r="CJ17529" i="1"/>
  <c r="CG17529" i="1"/>
  <c r="CF17529" i="1"/>
  <c r="CE17529" i="1"/>
  <c r="CC17529" i="1"/>
  <c r="CN17528" i="1"/>
  <c r="CM17528" i="1"/>
  <c r="CL17528" i="1"/>
  <c r="CK17528" i="1"/>
  <c r="CJ17528" i="1"/>
  <c r="CG17528" i="1"/>
  <c r="CF17528" i="1"/>
  <c r="CE17528" i="1"/>
  <c r="CC17528" i="1"/>
  <c r="CN17527" i="1"/>
  <c r="CM17527" i="1"/>
  <c r="CL17527" i="1"/>
  <c r="CK17527" i="1"/>
  <c r="CJ17527" i="1"/>
  <c r="CG17527" i="1"/>
  <c r="CF17527" i="1"/>
  <c r="CE17527" i="1"/>
  <c r="CC17527" i="1"/>
  <c r="CN17526" i="1"/>
  <c r="CM17526" i="1"/>
  <c r="CL17526" i="1"/>
  <c r="CK17526" i="1"/>
  <c r="CJ17526" i="1"/>
  <c r="CG17526" i="1"/>
  <c r="CF17526" i="1"/>
  <c r="CE17526" i="1"/>
  <c r="CC17526" i="1"/>
  <c r="CN17525" i="1"/>
  <c r="CM17525" i="1"/>
  <c r="CL17525" i="1"/>
  <c r="CK17525" i="1"/>
  <c r="CJ17525" i="1"/>
  <c r="CG17525" i="1"/>
  <c r="CF17525" i="1"/>
  <c r="CE17525" i="1"/>
  <c r="CC17525" i="1"/>
  <c r="CN17524" i="1"/>
  <c r="CM17524" i="1"/>
  <c r="CL17524" i="1"/>
  <c r="CK17524" i="1"/>
  <c r="CJ17524" i="1"/>
  <c r="CG17524" i="1"/>
  <c r="CF17524" i="1"/>
  <c r="CE17524" i="1"/>
  <c r="CC17524" i="1"/>
  <c r="CN17523" i="1"/>
  <c r="CM17523" i="1"/>
  <c r="CL17523" i="1"/>
  <c r="CK17523" i="1"/>
  <c r="CJ17523" i="1"/>
  <c r="CG17523" i="1"/>
  <c r="CF17523" i="1"/>
  <c r="CE17523" i="1"/>
  <c r="CC17523" i="1"/>
  <c r="CN17522" i="1"/>
  <c r="CM17522" i="1"/>
  <c r="CL17522" i="1"/>
  <c r="CK17522" i="1"/>
  <c r="CJ17522" i="1"/>
  <c r="CG17522" i="1"/>
  <c r="CF17522" i="1"/>
  <c r="CE17522" i="1"/>
  <c r="CC17522" i="1"/>
  <c r="CN17521" i="1"/>
  <c r="CM17521" i="1"/>
  <c r="CL17521" i="1"/>
  <c r="CK17521" i="1"/>
  <c r="CJ17521" i="1"/>
  <c r="CG17521" i="1"/>
  <c r="CF17521" i="1"/>
  <c r="CE17521" i="1"/>
  <c r="CC17521" i="1"/>
  <c r="CN17520" i="1"/>
  <c r="CM17520" i="1"/>
  <c r="CL17520" i="1"/>
  <c r="CK17520" i="1"/>
  <c r="CJ17520" i="1"/>
  <c r="CG17520" i="1"/>
  <c r="CF17520" i="1"/>
  <c r="CE17520" i="1"/>
  <c r="CC17520" i="1"/>
  <c r="CN17519" i="1"/>
  <c r="CM17519" i="1"/>
  <c r="CL17519" i="1"/>
  <c r="CK17519" i="1"/>
  <c r="CJ17519" i="1"/>
  <c r="CG17519" i="1"/>
  <c r="CF17519" i="1"/>
  <c r="CE17519" i="1"/>
  <c r="CC17519" i="1"/>
  <c r="CN17518" i="1"/>
  <c r="CM17518" i="1"/>
  <c r="CL17518" i="1"/>
  <c r="CK17518" i="1"/>
  <c r="CJ17518" i="1"/>
  <c r="CG17518" i="1"/>
  <c r="CF17518" i="1"/>
  <c r="CE17518" i="1"/>
  <c r="CC17518" i="1"/>
  <c r="CN17517" i="1"/>
  <c r="CM17517" i="1"/>
  <c r="CL17517" i="1"/>
  <c r="CK17517" i="1"/>
  <c r="CJ17517" i="1"/>
  <c r="CG17517" i="1"/>
  <c r="CF17517" i="1"/>
  <c r="CE17517" i="1"/>
  <c r="CC17517" i="1"/>
  <c r="CN17516" i="1"/>
  <c r="CM17516" i="1"/>
  <c r="CL17516" i="1"/>
  <c r="CK17516" i="1"/>
  <c r="CJ17516" i="1"/>
  <c r="CG17516" i="1"/>
  <c r="CF17516" i="1"/>
  <c r="CE17516" i="1"/>
  <c r="CC17516" i="1"/>
  <c r="CN17515" i="1"/>
  <c r="CM17515" i="1"/>
  <c r="CL17515" i="1"/>
  <c r="CK17515" i="1"/>
  <c r="CJ17515" i="1"/>
  <c r="CG17515" i="1"/>
  <c r="CF17515" i="1"/>
  <c r="CE17515" i="1"/>
  <c r="CC17515" i="1"/>
  <c r="CN17514" i="1"/>
  <c r="CM17514" i="1"/>
  <c r="CL17514" i="1"/>
  <c r="CK17514" i="1"/>
  <c r="CJ17514" i="1"/>
  <c r="CG17514" i="1"/>
  <c r="CF17514" i="1"/>
  <c r="CE17514" i="1"/>
  <c r="CC17514" i="1"/>
  <c r="CN17513" i="1"/>
  <c r="CM17513" i="1"/>
  <c r="CL17513" i="1"/>
  <c r="CK17513" i="1"/>
  <c r="CJ17513" i="1"/>
  <c r="CG17513" i="1"/>
  <c r="CF17513" i="1"/>
  <c r="CE17513" i="1"/>
  <c r="CC17513" i="1"/>
  <c r="CN17512" i="1"/>
  <c r="CM17512" i="1"/>
  <c r="CL17512" i="1"/>
  <c r="CK17512" i="1"/>
  <c r="CJ17512" i="1"/>
  <c r="CG17512" i="1"/>
  <c r="CF17512" i="1"/>
  <c r="CE17512" i="1"/>
  <c r="CC17512" i="1"/>
  <c r="CN17511" i="1"/>
  <c r="CM17511" i="1"/>
  <c r="CL17511" i="1"/>
  <c r="CK17511" i="1"/>
  <c r="CJ17511" i="1"/>
  <c r="CG17511" i="1"/>
  <c r="CF17511" i="1"/>
  <c r="CE17511" i="1"/>
  <c r="CC17511" i="1"/>
  <c r="CN17510" i="1"/>
  <c r="CM17510" i="1"/>
  <c r="CL17510" i="1"/>
  <c r="CK17510" i="1"/>
  <c r="CJ17510" i="1"/>
  <c r="CG17510" i="1"/>
  <c r="CF17510" i="1"/>
  <c r="CE17510" i="1"/>
  <c r="CC17510" i="1"/>
  <c r="CN17509" i="1"/>
  <c r="CM17509" i="1"/>
  <c r="CL17509" i="1"/>
  <c r="CK17509" i="1"/>
  <c r="CJ17509" i="1"/>
  <c r="CG17509" i="1"/>
  <c r="CF17509" i="1"/>
  <c r="CE17509" i="1"/>
  <c r="CC17509" i="1"/>
  <c r="CN17508" i="1"/>
  <c r="CM17508" i="1"/>
  <c r="CL17508" i="1"/>
  <c r="CK17508" i="1"/>
  <c r="CJ17508" i="1"/>
  <c r="CG17508" i="1"/>
  <c r="CF17508" i="1"/>
  <c r="CE17508" i="1"/>
  <c r="CC17508" i="1"/>
  <c r="CN17507" i="1"/>
  <c r="CM17507" i="1"/>
  <c r="CL17507" i="1"/>
  <c r="CK17507" i="1"/>
  <c r="CJ17507" i="1"/>
  <c r="CG17507" i="1"/>
  <c r="CF17507" i="1"/>
  <c r="CE17507" i="1"/>
  <c r="CC17507" i="1"/>
  <c r="CN17200" i="1"/>
  <c r="CM17200" i="1"/>
  <c r="CL17200" i="1"/>
  <c r="CK17200" i="1"/>
  <c r="CJ17200" i="1"/>
  <c r="CG17200" i="1"/>
  <c r="CF17200" i="1"/>
  <c r="CE17200" i="1"/>
  <c r="CC17200" i="1"/>
  <c r="CN17199" i="1"/>
  <c r="CM17199" i="1"/>
  <c r="CL17199" i="1"/>
  <c r="CK17199" i="1"/>
  <c r="CJ17199" i="1"/>
  <c r="CG17199" i="1"/>
  <c r="CF17199" i="1"/>
  <c r="CE17199" i="1"/>
  <c r="CC17199" i="1"/>
  <c r="CN17198" i="1"/>
  <c r="CM17198" i="1"/>
  <c r="CL17198" i="1"/>
  <c r="CK17198" i="1"/>
  <c r="CJ17198" i="1"/>
  <c r="CG17198" i="1"/>
  <c r="CF17198" i="1"/>
  <c r="CE17198" i="1"/>
  <c r="CC17198" i="1"/>
  <c r="CD17198" i="1" s="1"/>
  <c r="CN17197" i="1"/>
  <c r="CM17197" i="1"/>
  <c r="CL17197" i="1"/>
  <c r="CK17197" i="1"/>
  <c r="CJ17197" i="1"/>
  <c r="CG17197" i="1"/>
  <c r="CF17197" i="1"/>
  <c r="CE17197" i="1"/>
  <c r="CC17197" i="1"/>
  <c r="CN17196" i="1"/>
  <c r="CM17196" i="1"/>
  <c r="CL17196" i="1"/>
  <c r="CK17196" i="1"/>
  <c r="CJ17196" i="1"/>
  <c r="CG17196" i="1"/>
  <c r="CF17196" i="1"/>
  <c r="CE17196" i="1"/>
  <c r="CC17196" i="1"/>
  <c r="CN17195" i="1"/>
  <c r="CM17195" i="1"/>
  <c r="CL17195" i="1"/>
  <c r="CK17195" i="1"/>
  <c r="CJ17195" i="1"/>
  <c r="CG17195" i="1"/>
  <c r="CF17195" i="1"/>
  <c r="CE17195" i="1"/>
  <c r="CC17195" i="1"/>
  <c r="CN17194" i="1"/>
  <c r="CM17194" i="1"/>
  <c r="CL17194" i="1"/>
  <c r="CK17194" i="1"/>
  <c r="CJ17194" i="1"/>
  <c r="CG17194" i="1"/>
  <c r="CF17194" i="1"/>
  <c r="CE17194" i="1"/>
  <c r="CC17194" i="1"/>
  <c r="CN17193" i="1"/>
  <c r="CM17193" i="1"/>
  <c r="CL17193" i="1"/>
  <c r="CK17193" i="1"/>
  <c r="CJ17193" i="1"/>
  <c r="CG17193" i="1"/>
  <c r="CF17193" i="1"/>
  <c r="CE17193" i="1"/>
  <c r="CC17193" i="1"/>
  <c r="CN17192" i="1"/>
  <c r="CM17192" i="1"/>
  <c r="CL17192" i="1"/>
  <c r="CK17192" i="1"/>
  <c r="CJ17192" i="1"/>
  <c r="CG17192" i="1"/>
  <c r="CF17192" i="1"/>
  <c r="CE17192" i="1"/>
  <c r="CC17192" i="1"/>
  <c r="CN17191" i="1"/>
  <c r="CM17191" i="1"/>
  <c r="CL17191" i="1"/>
  <c r="CK17191" i="1"/>
  <c r="CJ17191" i="1"/>
  <c r="CG17191" i="1"/>
  <c r="CF17191" i="1"/>
  <c r="CE17191" i="1"/>
  <c r="CC17191" i="1"/>
  <c r="CN17190" i="1"/>
  <c r="CM17190" i="1"/>
  <c r="CL17190" i="1"/>
  <c r="CK17190" i="1"/>
  <c r="CJ17190" i="1"/>
  <c r="CG17190" i="1"/>
  <c r="CF17190" i="1"/>
  <c r="CE17190" i="1"/>
  <c r="CC17190" i="1"/>
  <c r="CN17189" i="1"/>
  <c r="CM17189" i="1"/>
  <c r="CL17189" i="1"/>
  <c r="CK17189" i="1"/>
  <c r="CJ17189" i="1"/>
  <c r="CG17189" i="1"/>
  <c r="CF17189" i="1"/>
  <c r="CE17189" i="1"/>
  <c r="CC17189" i="1"/>
  <c r="CD17189" i="1" s="1"/>
  <c r="CN17188" i="1"/>
  <c r="CM17188" i="1"/>
  <c r="CL17188" i="1"/>
  <c r="CK17188" i="1"/>
  <c r="CJ17188" i="1"/>
  <c r="CG17188" i="1"/>
  <c r="CF17188" i="1"/>
  <c r="CE17188" i="1"/>
  <c r="CC17188" i="1"/>
  <c r="CD17188" i="1" s="1"/>
  <c r="CN17187" i="1"/>
  <c r="CM17187" i="1"/>
  <c r="CL17187" i="1"/>
  <c r="CK17187" i="1"/>
  <c r="CJ17187" i="1"/>
  <c r="CG17187" i="1"/>
  <c r="CF17187" i="1"/>
  <c r="CE17187" i="1"/>
  <c r="CC17187" i="1"/>
  <c r="CN17186" i="1"/>
  <c r="CM17186" i="1"/>
  <c r="CL17186" i="1"/>
  <c r="CK17186" i="1"/>
  <c r="CJ17186" i="1"/>
  <c r="CG17186" i="1"/>
  <c r="CF17186" i="1"/>
  <c r="CE17186" i="1"/>
  <c r="CC17186" i="1"/>
  <c r="CN17185" i="1"/>
  <c r="CM17185" i="1"/>
  <c r="CL17185" i="1"/>
  <c r="CK17185" i="1"/>
  <c r="CJ17185" i="1"/>
  <c r="CG17185" i="1"/>
  <c r="CF17185" i="1"/>
  <c r="CE17185" i="1"/>
  <c r="CC17185" i="1"/>
  <c r="CN17184" i="1"/>
  <c r="CM17184" i="1"/>
  <c r="CL17184" i="1"/>
  <c r="CK17184" i="1"/>
  <c r="CJ17184" i="1"/>
  <c r="CG17184" i="1"/>
  <c r="CF17184" i="1"/>
  <c r="CE17184" i="1"/>
  <c r="CC17184" i="1"/>
  <c r="CN17183" i="1"/>
  <c r="CM17183" i="1"/>
  <c r="CL17183" i="1"/>
  <c r="CK17183" i="1"/>
  <c r="CJ17183" i="1"/>
  <c r="CG17183" i="1"/>
  <c r="CF17183" i="1"/>
  <c r="CE17183" i="1"/>
  <c r="CC17183" i="1"/>
  <c r="CN17182" i="1"/>
  <c r="CM17182" i="1"/>
  <c r="CL17182" i="1"/>
  <c r="CK17182" i="1"/>
  <c r="CJ17182" i="1"/>
  <c r="CG17182" i="1"/>
  <c r="CF17182" i="1"/>
  <c r="CE17182" i="1"/>
  <c r="CC17182" i="1"/>
  <c r="CD17182" i="1" s="1"/>
  <c r="CN17181" i="1"/>
  <c r="CM17181" i="1"/>
  <c r="CL17181" i="1"/>
  <c r="CK17181" i="1"/>
  <c r="CJ17181" i="1"/>
  <c r="CG17181" i="1"/>
  <c r="CF17181" i="1"/>
  <c r="CE17181" i="1"/>
  <c r="CC17181" i="1"/>
  <c r="CN17180" i="1"/>
  <c r="CM17180" i="1"/>
  <c r="CL17180" i="1"/>
  <c r="CK17180" i="1"/>
  <c r="CJ17180" i="1"/>
  <c r="CG17180" i="1"/>
  <c r="CF17180" i="1"/>
  <c r="CE17180" i="1"/>
  <c r="CC17180" i="1"/>
  <c r="CN17179" i="1"/>
  <c r="CM17179" i="1"/>
  <c r="CL17179" i="1"/>
  <c r="CK17179" i="1"/>
  <c r="CJ17179" i="1"/>
  <c r="CG17179" i="1"/>
  <c r="CF17179" i="1"/>
  <c r="CE17179" i="1"/>
  <c r="CC17179" i="1"/>
  <c r="CN17178" i="1"/>
  <c r="CM17178" i="1"/>
  <c r="CL17178" i="1"/>
  <c r="CK17178" i="1"/>
  <c r="CJ17178" i="1"/>
  <c r="CG17178" i="1"/>
  <c r="CF17178" i="1"/>
  <c r="CE17178" i="1"/>
  <c r="CC17178" i="1"/>
  <c r="CN17177" i="1"/>
  <c r="CM17177" i="1"/>
  <c r="CL17177" i="1"/>
  <c r="CK17177" i="1"/>
  <c r="CJ17177" i="1"/>
  <c r="CG17177" i="1"/>
  <c r="CF17177" i="1"/>
  <c r="CE17177" i="1"/>
  <c r="CC17177" i="1"/>
  <c r="CN17176" i="1"/>
  <c r="CM17176" i="1"/>
  <c r="CL17176" i="1"/>
  <c r="CK17176" i="1"/>
  <c r="CJ17176" i="1"/>
  <c r="CG17176" i="1"/>
  <c r="CF17176" i="1"/>
  <c r="CE17176" i="1"/>
  <c r="CC17176" i="1"/>
  <c r="CD17176" i="1" s="1"/>
  <c r="CN17175" i="1"/>
  <c r="CM17175" i="1"/>
  <c r="CL17175" i="1"/>
  <c r="CK17175" i="1"/>
  <c r="CJ17175" i="1"/>
  <c r="CG17175" i="1"/>
  <c r="CF17175" i="1"/>
  <c r="CE17175" i="1"/>
  <c r="CC17175" i="1"/>
  <c r="CN17174" i="1"/>
  <c r="CM17174" i="1"/>
  <c r="CL17174" i="1"/>
  <c r="CK17174" i="1"/>
  <c r="CJ17174" i="1"/>
  <c r="CG17174" i="1"/>
  <c r="CF17174" i="1"/>
  <c r="CE17174" i="1"/>
  <c r="CC17174" i="1"/>
  <c r="CN17173" i="1"/>
  <c r="CM17173" i="1"/>
  <c r="CL17173" i="1"/>
  <c r="CK17173" i="1"/>
  <c r="CJ17173" i="1"/>
  <c r="CG17173" i="1"/>
  <c r="CF17173" i="1"/>
  <c r="CE17173" i="1"/>
  <c r="CC17173" i="1"/>
  <c r="CD17173" i="1" s="1"/>
  <c r="CN17172" i="1"/>
  <c r="CM17172" i="1"/>
  <c r="CL17172" i="1"/>
  <c r="CK17172" i="1"/>
  <c r="CJ17172" i="1"/>
  <c r="CG17172" i="1"/>
  <c r="CF17172" i="1"/>
  <c r="CE17172" i="1"/>
  <c r="CC17172" i="1"/>
  <c r="CN17171" i="1"/>
  <c r="CM17171" i="1"/>
  <c r="CL17171" i="1"/>
  <c r="CK17171" i="1"/>
  <c r="CJ17171" i="1"/>
  <c r="CG17171" i="1"/>
  <c r="CF17171" i="1"/>
  <c r="CE17171" i="1"/>
  <c r="CC17171" i="1"/>
  <c r="CN17170" i="1"/>
  <c r="CM17170" i="1"/>
  <c r="CL17170" i="1"/>
  <c r="CK17170" i="1"/>
  <c r="CJ17170" i="1"/>
  <c r="CG17170" i="1"/>
  <c r="CF17170" i="1"/>
  <c r="CE17170" i="1"/>
  <c r="CC17170" i="1"/>
  <c r="CD17170" i="1" s="1"/>
  <c r="CN17169" i="1"/>
  <c r="CM17169" i="1"/>
  <c r="CL17169" i="1"/>
  <c r="CK17169" i="1"/>
  <c r="CJ17169" i="1"/>
  <c r="CG17169" i="1"/>
  <c r="CF17169" i="1"/>
  <c r="CE17169" i="1"/>
  <c r="CC17169" i="1"/>
  <c r="CN17168" i="1"/>
  <c r="CM17168" i="1"/>
  <c r="CL17168" i="1"/>
  <c r="CK17168" i="1"/>
  <c r="CJ17168" i="1"/>
  <c r="CG17168" i="1"/>
  <c r="CF17168" i="1"/>
  <c r="CE17168" i="1"/>
  <c r="CC17168" i="1"/>
  <c r="CN17167" i="1"/>
  <c r="CM17167" i="1"/>
  <c r="CL17167" i="1"/>
  <c r="CK17167" i="1"/>
  <c r="CJ17167" i="1"/>
  <c r="CG17167" i="1"/>
  <c r="CF17167" i="1"/>
  <c r="CE17167" i="1"/>
  <c r="CC17167" i="1"/>
  <c r="CN17166" i="1"/>
  <c r="CM17166" i="1"/>
  <c r="CL17166" i="1"/>
  <c r="CK17166" i="1"/>
  <c r="CJ17166" i="1"/>
  <c r="CG17166" i="1"/>
  <c r="CF17166" i="1"/>
  <c r="CE17166" i="1"/>
  <c r="CC17166" i="1"/>
  <c r="CN17165" i="1"/>
  <c r="CM17165" i="1"/>
  <c r="CL17165" i="1"/>
  <c r="CK17165" i="1"/>
  <c r="CJ17165" i="1"/>
  <c r="CG17165" i="1"/>
  <c r="CF17165" i="1"/>
  <c r="CE17165" i="1"/>
  <c r="CC17165" i="1"/>
  <c r="CN17164" i="1"/>
  <c r="CM17164" i="1"/>
  <c r="CL17164" i="1"/>
  <c r="CK17164" i="1"/>
  <c r="CJ17164" i="1"/>
  <c r="CG17164" i="1"/>
  <c r="CF17164" i="1"/>
  <c r="CE17164" i="1"/>
  <c r="CC17164" i="1"/>
  <c r="CN17163" i="1"/>
  <c r="CM17163" i="1"/>
  <c r="CL17163" i="1"/>
  <c r="CK17163" i="1"/>
  <c r="CJ17163" i="1"/>
  <c r="CG17163" i="1"/>
  <c r="CF17163" i="1"/>
  <c r="CE17163" i="1"/>
  <c r="CC17163" i="1"/>
  <c r="CN17162" i="1"/>
  <c r="CM17162" i="1"/>
  <c r="CL17162" i="1"/>
  <c r="CK17162" i="1"/>
  <c r="CJ17162" i="1"/>
  <c r="CG17162" i="1"/>
  <c r="CF17162" i="1"/>
  <c r="CE17162" i="1"/>
  <c r="CC17162" i="1"/>
  <c r="CN17161" i="1"/>
  <c r="CM17161" i="1"/>
  <c r="CL17161" i="1"/>
  <c r="CK17161" i="1"/>
  <c r="CJ17161" i="1"/>
  <c r="CG17161" i="1"/>
  <c r="CF17161" i="1"/>
  <c r="CE17161" i="1"/>
  <c r="CC17161" i="1"/>
  <c r="CN17160" i="1"/>
  <c r="CM17160" i="1"/>
  <c r="CL17160" i="1"/>
  <c r="CK17160" i="1"/>
  <c r="CJ17160" i="1"/>
  <c r="CG17160" i="1"/>
  <c r="CF17160" i="1"/>
  <c r="CE17160" i="1"/>
  <c r="CC17160" i="1"/>
  <c r="CN17159" i="1"/>
  <c r="CM17159" i="1"/>
  <c r="CL17159" i="1"/>
  <c r="CK17159" i="1"/>
  <c r="CJ17159" i="1"/>
  <c r="CG17159" i="1"/>
  <c r="CF17159" i="1"/>
  <c r="CE17159" i="1"/>
  <c r="CC17159" i="1"/>
  <c r="CN17158" i="1"/>
  <c r="CM17158" i="1"/>
  <c r="CL17158" i="1"/>
  <c r="CK17158" i="1"/>
  <c r="CJ17158" i="1"/>
  <c r="CG17158" i="1"/>
  <c r="CF17158" i="1"/>
  <c r="CE17158" i="1"/>
  <c r="CC17158" i="1"/>
  <c r="CN17157" i="1"/>
  <c r="CM17157" i="1"/>
  <c r="CL17157" i="1"/>
  <c r="CK17157" i="1"/>
  <c r="CJ17157" i="1"/>
  <c r="CG17157" i="1"/>
  <c r="CF17157" i="1"/>
  <c r="CE17157" i="1"/>
  <c r="CC17157" i="1"/>
  <c r="CN17156" i="1"/>
  <c r="CM17156" i="1"/>
  <c r="CL17156" i="1"/>
  <c r="CK17156" i="1"/>
  <c r="CJ17156" i="1"/>
  <c r="CG17156" i="1"/>
  <c r="CF17156" i="1"/>
  <c r="CE17156" i="1"/>
  <c r="CC17156" i="1"/>
  <c r="CN17155" i="1"/>
  <c r="CM17155" i="1"/>
  <c r="CL17155" i="1"/>
  <c r="CK17155" i="1"/>
  <c r="CJ17155" i="1"/>
  <c r="CG17155" i="1"/>
  <c r="CF17155" i="1"/>
  <c r="CE17155" i="1"/>
  <c r="CC17155" i="1"/>
  <c r="CD17155" i="1" s="1"/>
  <c r="CN17154" i="1"/>
  <c r="CM17154" i="1"/>
  <c r="CL17154" i="1"/>
  <c r="CK17154" i="1"/>
  <c r="CJ17154" i="1"/>
  <c r="CG17154" i="1"/>
  <c r="CF17154" i="1"/>
  <c r="CE17154" i="1"/>
  <c r="CC17154" i="1"/>
  <c r="CN17153" i="1"/>
  <c r="CM17153" i="1"/>
  <c r="CL17153" i="1"/>
  <c r="CK17153" i="1"/>
  <c r="CJ17153" i="1"/>
  <c r="CG17153" i="1"/>
  <c r="CF17153" i="1"/>
  <c r="CE17153" i="1"/>
  <c r="CC17153" i="1"/>
  <c r="CN17152" i="1"/>
  <c r="CM17152" i="1"/>
  <c r="CL17152" i="1"/>
  <c r="CK17152" i="1"/>
  <c r="CJ17152" i="1"/>
  <c r="CG17152" i="1"/>
  <c r="CF17152" i="1"/>
  <c r="CE17152" i="1"/>
  <c r="CC17152" i="1"/>
  <c r="CN17151" i="1"/>
  <c r="CM17151" i="1"/>
  <c r="CL17151" i="1"/>
  <c r="CK17151" i="1"/>
  <c r="CJ17151" i="1"/>
  <c r="CG17151" i="1"/>
  <c r="CF17151" i="1"/>
  <c r="CE17151" i="1"/>
  <c r="CC17151" i="1"/>
  <c r="CN17150" i="1"/>
  <c r="CM17150" i="1"/>
  <c r="CL17150" i="1"/>
  <c r="CK17150" i="1"/>
  <c r="CJ17150" i="1"/>
  <c r="CG17150" i="1"/>
  <c r="CF17150" i="1"/>
  <c r="CE17150" i="1"/>
  <c r="CC17150" i="1"/>
  <c r="CN17149" i="1"/>
  <c r="CM17149" i="1"/>
  <c r="CL17149" i="1"/>
  <c r="CK17149" i="1"/>
  <c r="CJ17149" i="1"/>
  <c r="CG17149" i="1"/>
  <c r="CF17149" i="1"/>
  <c r="CE17149" i="1"/>
  <c r="CC17149" i="1"/>
  <c r="CN17148" i="1"/>
  <c r="CM17148" i="1"/>
  <c r="CL17148" i="1"/>
  <c r="CK17148" i="1"/>
  <c r="CJ17148" i="1"/>
  <c r="CG17148" i="1"/>
  <c r="CF17148" i="1"/>
  <c r="CE17148" i="1"/>
  <c r="CC17148" i="1"/>
  <c r="CN17147" i="1"/>
  <c r="CM17147" i="1"/>
  <c r="CL17147" i="1"/>
  <c r="CK17147" i="1"/>
  <c r="CJ17147" i="1"/>
  <c r="CG17147" i="1"/>
  <c r="CF17147" i="1"/>
  <c r="CE17147" i="1"/>
  <c r="CC17147" i="1"/>
  <c r="CN17146" i="1"/>
  <c r="CM17146" i="1"/>
  <c r="CL17146" i="1"/>
  <c r="CK17146" i="1"/>
  <c r="CJ17146" i="1"/>
  <c r="CG17146" i="1"/>
  <c r="CF17146" i="1"/>
  <c r="CE17146" i="1"/>
  <c r="CC17146" i="1"/>
  <c r="CD17146" i="1" s="1"/>
  <c r="CN17145" i="1"/>
  <c r="CM17145" i="1"/>
  <c r="CL17145" i="1"/>
  <c r="CK17145" i="1"/>
  <c r="CJ17145" i="1"/>
  <c r="CG17145" i="1"/>
  <c r="CF17145" i="1"/>
  <c r="CE17145" i="1"/>
  <c r="CC17145" i="1"/>
  <c r="CN17144" i="1"/>
  <c r="CM17144" i="1"/>
  <c r="CL17144" i="1"/>
  <c r="CK17144" i="1"/>
  <c r="CJ17144" i="1"/>
  <c r="CG17144" i="1"/>
  <c r="CF17144" i="1"/>
  <c r="CE17144" i="1"/>
  <c r="CC17144" i="1"/>
  <c r="CD17144" i="1" s="1"/>
  <c r="CN17143" i="1"/>
  <c r="CM17143" i="1"/>
  <c r="CL17143" i="1"/>
  <c r="CK17143" i="1"/>
  <c r="CJ17143" i="1"/>
  <c r="CG17143" i="1"/>
  <c r="CF17143" i="1"/>
  <c r="CE17143" i="1"/>
  <c r="CC17143" i="1"/>
  <c r="CN17142" i="1"/>
  <c r="CM17142" i="1"/>
  <c r="CL17142" i="1"/>
  <c r="CK17142" i="1"/>
  <c r="CJ17142" i="1"/>
  <c r="CG17142" i="1"/>
  <c r="CF17142" i="1"/>
  <c r="CE17142" i="1"/>
  <c r="CC17142" i="1"/>
  <c r="CN17141" i="1"/>
  <c r="CM17141" i="1"/>
  <c r="CL17141" i="1"/>
  <c r="CK17141" i="1"/>
  <c r="CJ17141" i="1"/>
  <c r="CG17141" i="1"/>
  <c r="CF17141" i="1"/>
  <c r="CE17141" i="1"/>
  <c r="CC17141" i="1"/>
  <c r="CD17141" i="1" s="1"/>
  <c r="CN17140" i="1"/>
  <c r="CM17140" i="1"/>
  <c r="CL17140" i="1"/>
  <c r="CK17140" i="1"/>
  <c r="CJ17140" i="1"/>
  <c r="CG17140" i="1"/>
  <c r="CF17140" i="1"/>
  <c r="CE17140" i="1"/>
  <c r="CC17140" i="1"/>
  <c r="CN17139" i="1"/>
  <c r="CM17139" i="1"/>
  <c r="CL17139" i="1"/>
  <c r="CK17139" i="1"/>
  <c r="CJ17139" i="1"/>
  <c r="CG17139" i="1"/>
  <c r="CF17139" i="1"/>
  <c r="CE17139" i="1"/>
  <c r="CC17139" i="1"/>
  <c r="CN17138" i="1"/>
  <c r="CM17138" i="1"/>
  <c r="CL17138" i="1"/>
  <c r="CK17138" i="1"/>
  <c r="CJ17138" i="1"/>
  <c r="CG17138" i="1"/>
  <c r="CF17138" i="1"/>
  <c r="CE17138" i="1"/>
  <c r="CC17138" i="1"/>
  <c r="CN17137" i="1"/>
  <c r="CM17137" i="1"/>
  <c r="CL17137" i="1"/>
  <c r="CK17137" i="1"/>
  <c r="CJ17137" i="1"/>
  <c r="CG17137" i="1"/>
  <c r="CF17137" i="1"/>
  <c r="CE17137" i="1"/>
  <c r="CC17137" i="1"/>
  <c r="CD17137" i="1" s="1"/>
  <c r="CN17136" i="1"/>
  <c r="CM17136" i="1"/>
  <c r="CL17136" i="1"/>
  <c r="CK17136" i="1"/>
  <c r="CJ17136" i="1"/>
  <c r="CG17136" i="1"/>
  <c r="CF17136" i="1"/>
  <c r="CE17136" i="1"/>
  <c r="CC17136" i="1"/>
  <c r="CN17135" i="1"/>
  <c r="CM17135" i="1"/>
  <c r="CL17135" i="1"/>
  <c r="CK17135" i="1"/>
  <c r="CJ17135" i="1"/>
  <c r="CG17135" i="1"/>
  <c r="CF17135" i="1"/>
  <c r="CE17135" i="1"/>
  <c r="CC17135" i="1"/>
  <c r="CN17134" i="1"/>
  <c r="CM17134" i="1"/>
  <c r="CL17134" i="1"/>
  <c r="CK17134" i="1"/>
  <c r="CJ17134" i="1"/>
  <c r="CG17134" i="1"/>
  <c r="CF17134" i="1"/>
  <c r="CE17134" i="1"/>
  <c r="CC17134" i="1"/>
  <c r="CN17133" i="1"/>
  <c r="CM17133" i="1"/>
  <c r="CL17133" i="1"/>
  <c r="CK17133" i="1"/>
  <c r="CJ17133" i="1"/>
  <c r="CG17133" i="1"/>
  <c r="CF17133" i="1"/>
  <c r="CE17133" i="1"/>
  <c r="CC17133" i="1"/>
  <c r="CN17132" i="1"/>
  <c r="CM17132" i="1"/>
  <c r="CL17132" i="1"/>
  <c r="CK17132" i="1"/>
  <c r="CJ17132" i="1"/>
  <c r="CG17132" i="1"/>
  <c r="CF17132" i="1"/>
  <c r="CE17132" i="1"/>
  <c r="CC17132" i="1"/>
  <c r="CN17131" i="1"/>
  <c r="CM17131" i="1"/>
  <c r="CL17131" i="1"/>
  <c r="CK17131" i="1"/>
  <c r="CJ17131" i="1"/>
  <c r="CG17131" i="1"/>
  <c r="CF17131" i="1"/>
  <c r="CE17131" i="1"/>
  <c r="CC17131" i="1"/>
  <c r="CD17131" i="1" s="1"/>
  <c r="CN17130" i="1"/>
  <c r="CM17130" i="1"/>
  <c r="CL17130" i="1"/>
  <c r="CK17130" i="1"/>
  <c r="CJ17130" i="1"/>
  <c r="CG17130" i="1"/>
  <c r="CF17130" i="1"/>
  <c r="CE17130" i="1"/>
  <c r="CC17130" i="1"/>
  <c r="CN17129" i="1"/>
  <c r="CM17129" i="1"/>
  <c r="CL17129" i="1"/>
  <c r="CK17129" i="1"/>
  <c r="CJ17129" i="1"/>
  <c r="CG17129" i="1"/>
  <c r="CF17129" i="1"/>
  <c r="CE17129" i="1"/>
  <c r="CC17129" i="1"/>
  <c r="CD17129" i="1" s="1"/>
  <c r="CN17128" i="1"/>
  <c r="CM17128" i="1"/>
  <c r="CL17128" i="1"/>
  <c r="CK17128" i="1"/>
  <c r="CJ17128" i="1"/>
  <c r="CG17128" i="1"/>
  <c r="CF17128" i="1"/>
  <c r="CE17128" i="1"/>
  <c r="CC17128" i="1"/>
  <c r="CN17127" i="1"/>
  <c r="CM17127" i="1"/>
  <c r="CL17127" i="1"/>
  <c r="CK17127" i="1"/>
  <c r="CJ17127" i="1"/>
  <c r="CG17127" i="1"/>
  <c r="CF17127" i="1"/>
  <c r="CE17127" i="1"/>
  <c r="CC17127" i="1"/>
  <c r="CN17126" i="1"/>
  <c r="CM17126" i="1"/>
  <c r="CL17126" i="1"/>
  <c r="CK17126" i="1"/>
  <c r="CJ17126" i="1"/>
  <c r="CG17126" i="1"/>
  <c r="CF17126" i="1"/>
  <c r="CE17126" i="1"/>
  <c r="CC17126" i="1"/>
  <c r="CD17126" i="1" s="1"/>
  <c r="CN17125" i="1"/>
  <c r="CM17125" i="1"/>
  <c r="CL17125" i="1"/>
  <c r="CK17125" i="1"/>
  <c r="CJ17125" i="1"/>
  <c r="CG17125" i="1"/>
  <c r="CF17125" i="1"/>
  <c r="CE17125" i="1"/>
  <c r="CC17125" i="1"/>
  <c r="CN17124" i="1"/>
  <c r="CM17124" i="1"/>
  <c r="CL17124" i="1"/>
  <c r="CK17124" i="1"/>
  <c r="CJ17124" i="1"/>
  <c r="CG17124" i="1"/>
  <c r="CF17124" i="1"/>
  <c r="CE17124" i="1"/>
  <c r="CC17124" i="1"/>
  <c r="CN17123" i="1"/>
  <c r="CM17123" i="1"/>
  <c r="CL17123" i="1"/>
  <c r="CK17123" i="1"/>
  <c r="CJ17123" i="1"/>
  <c r="CG17123" i="1"/>
  <c r="CF17123" i="1"/>
  <c r="CE17123" i="1"/>
  <c r="CC17123" i="1"/>
  <c r="CD17123" i="1" s="1"/>
  <c r="CN17122" i="1"/>
  <c r="CM17122" i="1"/>
  <c r="CL17122" i="1"/>
  <c r="CK17122" i="1"/>
  <c r="CJ17122" i="1"/>
  <c r="CG17122" i="1"/>
  <c r="CF17122" i="1"/>
  <c r="CE17122" i="1"/>
  <c r="CC17122" i="1"/>
  <c r="CN17121" i="1"/>
  <c r="CM17121" i="1"/>
  <c r="CL17121" i="1"/>
  <c r="CK17121" i="1"/>
  <c r="CJ17121" i="1"/>
  <c r="CG17121" i="1"/>
  <c r="CF17121" i="1"/>
  <c r="CE17121" i="1"/>
  <c r="CC17121" i="1"/>
  <c r="CN17120" i="1"/>
  <c r="CM17120" i="1"/>
  <c r="CL17120" i="1"/>
  <c r="CK17120" i="1"/>
  <c r="CJ17120" i="1"/>
  <c r="CG17120" i="1"/>
  <c r="CF17120" i="1"/>
  <c r="CE17120" i="1"/>
  <c r="CC17120" i="1"/>
  <c r="CD17120" i="1" s="1"/>
  <c r="CN17119" i="1"/>
  <c r="CM17119" i="1"/>
  <c r="CL17119" i="1"/>
  <c r="CK17119" i="1"/>
  <c r="CJ17119" i="1"/>
  <c r="CG17119" i="1"/>
  <c r="CF17119" i="1"/>
  <c r="CE17119" i="1"/>
  <c r="CC17119" i="1"/>
  <c r="CD17119" i="1" s="1"/>
  <c r="CN17118" i="1"/>
  <c r="CM17118" i="1"/>
  <c r="CL17118" i="1"/>
  <c r="CK17118" i="1"/>
  <c r="CJ17118" i="1"/>
  <c r="CG17118" i="1"/>
  <c r="CF17118" i="1"/>
  <c r="CE17118" i="1"/>
  <c r="CC17118" i="1"/>
  <c r="CN17117" i="1"/>
  <c r="CM17117" i="1"/>
  <c r="CL17117" i="1"/>
  <c r="CK17117" i="1"/>
  <c r="CJ17117" i="1"/>
  <c r="CG17117" i="1"/>
  <c r="CF17117" i="1"/>
  <c r="CE17117" i="1"/>
  <c r="CC17117" i="1"/>
  <c r="CD17117" i="1" s="1"/>
  <c r="CN17116" i="1"/>
  <c r="CM17116" i="1"/>
  <c r="CL17116" i="1"/>
  <c r="CK17116" i="1"/>
  <c r="CJ17116" i="1"/>
  <c r="CG17116" i="1"/>
  <c r="CF17116" i="1"/>
  <c r="CE17116" i="1"/>
  <c r="CC17116" i="1"/>
  <c r="CN17115" i="1"/>
  <c r="CM17115" i="1"/>
  <c r="CL17115" i="1"/>
  <c r="CK17115" i="1"/>
  <c r="CJ17115" i="1"/>
  <c r="CG17115" i="1"/>
  <c r="CF17115" i="1"/>
  <c r="CE17115" i="1"/>
  <c r="CC17115" i="1"/>
  <c r="CN17114" i="1"/>
  <c r="CM17114" i="1"/>
  <c r="CL17114" i="1"/>
  <c r="CK17114" i="1"/>
  <c r="CJ17114" i="1"/>
  <c r="CG17114" i="1"/>
  <c r="CF17114" i="1"/>
  <c r="CE17114" i="1"/>
  <c r="CC17114" i="1"/>
  <c r="CD17114" i="1" s="1"/>
  <c r="CN17113" i="1"/>
  <c r="CM17113" i="1"/>
  <c r="CL17113" i="1"/>
  <c r="CK17113" i="1"/>
  <c r="CJ17113" i="1"/>
  <c r="CG17113" i="1"/>
  <c r="CF17113" i="1"/>
  <c r="CE17113" i="1"/>
  <c r="CC17113" i="1"/>
  <c r="CN17112" i="1"/>
  <c r="CM17112" i="1"/>
  <c r="CL17112" i="1"/>
  <c r="CK17112" i="1"/>
  <c r="CJ17112" i="1"/>
  <c r="CG17112" i="1"/>
  <c r="CF17112" i="1"/>
  <c r="CE17112" i="1"/>
  <c r="CC17112" i="1"/>
  <c r="CN17111" i="1"/>
  <c r="CM17111" i="1"/>
  <c r="CL17111" i="1"/>
  <c r="CK17111" i="1"/>
  <c r="CJ17111" i="1"/>
  <c r="CG17111" i="1"/>
  <c r="CF17111" i="1"/>
  <c r="CE17111" i="1"/>
  <c r="CC17111" i="1"/>
  <c r="CD17111" i="1" s="1"/>
  <c r="CN17110" i="1"/>
  <c r="CM17110" i="1"/>
  <c r="CL17110" i="1"/>
  <c r="CK17110" i="1"/>
  <c r="CJ17110" i="1"/>
  <c r="CG17110" i="1"/>
  <c r="CF17110" i="1"/>
  <c r="CE17110" i="1"/>
  <c r="CC17110" i="1"/>
  <c r="CN17109" i="1"/>
  <c r="CM17109" i="1"/>
  <c r="CL17109" i="1"/>
  <c r="CK17109" i="1"/>
  <c r="CJ17109" i="1"/>
  <c r="CG17109" i="1"/>
  <c r="CF17109" i="1"/>
  <c r="CE17109" i="1"/>
  <c r="CC17109" i="1"/>
  <c r="CN17108" i="1"/>
  <c r="CM17108" i="1"/>
  <c r="CL17108" i="1"/>
  <c r="CK17108" i="1"/>
  <c r="CJ17108" i="1"/>
  <c r="CG17108" i="1"/>
  <c r="CF17108" i="1"/>
  <c r="CE17108" i="1"/>
  <c r="CC17108" i="1"/>
  <c r="CD17108" i="1" s="1"/>
  <c r="CN17107" i="1"/>
  <c r="CM17107" i="1"/>
  <c r="CL17107" i="1"/>
  <c r="CK17107" i="1"/>
  <c r="CJ17107" i="1"/>
  <c r="CG17107" i="1"/>
  <c r="CF17107" i="1"/>
  <c r="CE17107" i="1"/>
  <c r="CC17107" i="1"/>
  <c r="CN17106" i="1"/>
  <c r="CM17106" i="1"/>
  <c r="CL17106" i="1"/>
  <c r="CK17106" i="1"/>
  <c r="CJ17106" i="1"/>
  <c r="CG17106" i="1"/>
  <c r="CF17106" i="1"/>
  <c r="CE17106" i="1"/>
  <c r="CC17106" i="1"/>
  <c r="CN17105" i="1"/>
  <c r="CM17105" i="1"/>
  <c r="CL17105" i="1"/>
  <c r="CK17105" i="1"/>
  <c r="CJ17105" i="1"/>
  <c r="CG17105" i="1"/>
  <c r="CF17105" i="1"/>
  <c r="CE17105" i="1"/>
  <c r="CC17105" i="1"/>
  <c r="CD17105" i="1" s="1"/>
  <c r="CN17104" i="1"/>
  <c r="CM17104" i="1"/>
  <c r="CL17104" i="1"/>
  <c r="CK17104" i="1"/>
  <c r="CJ17104" i="1"/>
  <c r="CG17104" i="1"/>
  <c r="CF17104" i="1"/>
  <c r="CE17104" i="1"/>
  <c r="CC17104" i="1"/>
  <c r="CN17103" i="1"/>
  <c r="CM17103" i="1"/>
  <c r="CL17103" i="1"/>
  <c r="CK17103" i="1"/>
  <c r="CJ17103" i="1"/>
  <c r="CG17103" i="1"/>
  <c r="CF17103" i="1"/>
  <c r="CE17103" i="1"/>
  <c r="CC17103" i="1"/>
  <c r="CN17102" i="1"/>
  <c r="CM17102" i="1"/>
  <c r="CL17102" i="1"/>
  <c r="CK17102" i="1"/>
  <c r="CJ17102" i="1"/>
  <c r="CG17102" i="1"/>
  <c r="CF17102" i="1"/>
  <c r="CE17102" i="1"/>
  <c r="CC17102" i="1"/>
  <c r="CN17101" i="1"/>
  <c r="CM17101" i="1"/>
  <c r="CL17101" i="1"/>
  <c r="CK17101" i="1"/>
  <c r="CJ17101" i="1"/>
  <c r="CG17101" i="1"/>
  <c r="CF17101" i="1"/>
  <c r="CE17101" i="1"/>
  <c r="CC17101" i="1"/>
  <c r="CN17100" i="1"/>
  <c r="CM17100" i="1"/>
  <c r="CL17100" i="1"/>
  <c r="CK17100" i="1"/>
  <c r="CJ17100" i="1"/>
  <c r="CG17100" i="1"/>
  <c r="CF17100" i="1"/>
  <c r="CE17100" i="1"/>
  <c r="CC17100" i="1"/>
  <c r="CN17099" i="1"/>
  <c r="CM17099" i="1"/>
  <c r="CL17099" i="1"/>
  <c r="CK17099" i="1"/>
  <c r="CJ17099" i="1"/>
  <c r="CG17099" i="1"/>
  <c r="CF17099" i="1"/>
  <c r="CE17099" i="1"/>
  <c r="CC17099" i="1"/>
  <c r="CN17098" i="1"/>
  <c r="CM17098" i="1"/>
  <c r="CL17098" i="1"/>
  <c r="CK17098" i="1"/>
  <c r="CJ17098" i="1"/>
  <c r="CG17098" i="1"/>
  <c r="CF17098" i="1"/>
  <c r="CE17098" i="1"/>
  <c r="CC17098" i="1"/>
  <c r="CD17098" i="1" s="1"/>
  <c r="CN17097" i="1"/>
  <c r="CM17097" i="1"/>
  <c r="CL17097" i="1"/>
  <c r="CK17097" i="1"/>
  <c r="CJ17097" i="1"/>
  <c r="CG17097" i="1"/>
  <c r="CF17097" i="1"/>
  <c r="CE17097" i="1"/>
  <c r="CC17097" i="1"/>
  <c r="CN17096" i="1"/>
  <c r="CM17096" i="1"/>
  <c r="CL17096" i="1"/>
  <c r="CK17096" i="1"/>
  <c r="CJ17096" i="1"/>
  <c r="CG17096" i="1"/>
  <c r="CF17096" i="1"/>
  <c r="CE17096" i="1"/>
  <c r="CC17096" i="1"/>
  <c r="CD17096" i="1" s="1"/>
  <c r="CN17095" i="1"/>
  <c r="CM17095" i="1"/>
  <c r="CL17095" i="1"/>
  <c r="CK17095" i="1"/>
  <c r="CJ17095" i="1"/>
  <c r="CG17095" i="1"/>
  <c r="CF17095" i="1"/>
  <c r="CE17095" i="1"/>
  <c r="CC17095" i="1"/>
  <c r="CN17094" i="1"/>
  <c r="CM17094" i="1"/>
  <c r="CL17094" i="1"/>
  <c r="CK17094" i="1"/>
  <c r="CJ17094" i="1"/>
  <c r="CG17094" i="1"/>
  <c r="CF17094" i="1"/>
  <c r="CE17094" i="1"/>
  <c r="CC17094" i="1"/>
  <c r="CN17093" i="1"/>
  <c r="CM17093" i="1"/>
  <c r="CL17093" i="1"/>
  <c r="CK17093" i="1"/>
  <c r="CJ17093" i="1"/>
  <c r="CG17093" i="1"/>
  <c r="CF17093" i="1"/>
  <c r="CE17093" i="1"/>
  <c r="CC17093" i="1"/>
  <c r="CD17093" i="1" s="1"/>
  <c r="CN17092" i="1"/>
  <c r="CM17092" i="1"/>
  <c r="CL17092" i="1"/>
  <c r="CK17092" i="1"/>
  <c r="CJ17092" i="1"/>
  <c r="CG17092" i="1"/>
  <c r="CF17092" i="1"/>
  <c r="CE17092" i="1"/>
  <c r="CC17092" i="1"/>
  <c r="CD17092" i="1" s="1"/>
  <c r="CN17091" i="1"/>
  <c r="CM17091" i="1"/>
  <c r="CL17091" i="1"/>
  <c r="CK17091" i="1"/>
  <c r="CJ17091" i="1"/>
  <c r="CG17091" i="1"/>
  <c r="CF17091" i="1"/>
  <c r="CE17091" i="1"/>
  <c r="CC17091" i="1"/>
  <c r="CN17090" i="1"/>
  <c r="CM17090" i="1"/>
  <c r="CL17090" i="1"/>
  <c r="CK17090" i="1"/>
  <c r="CJ17090" i="1"/>
  <c r="CG17090" i="1"/>
  <c r="CF17090" i="1"/>
  <c r="CE17090" i="1"/>
  <c r="CC17090" i="1"/>
  <c r="CD17090" i="1" s="1"/>
  <c r="CN17089" i="1"/>
  <c r="CM17089" i="1"/>
  <c r="CL17089" i="1"/>
  <c r="CK17089" i="1"/>
  <c r="CJ17089" i="1"/>
  <c r="CG17089" i="1"/>
  <c r="CF17089" i="1"/>
  <c r="CE17089" i="1"/>
  <c r="CC17089" i="1"/>
  <c r="CN17088" i="1"/>
  <c r="CM17088" i="1"/>
  <c r="CL17088" i="1"/>
  <c r="CK17088" i="1"/>
  <c r="CJ17088" i="1"/>
  <c r="CG17088" i="1"/>
  <c r="CF17088" i="1"/>
  <c r="CE17088" i="1"/>
  <c r="CC17088" i="1"/>
  <c r="CN17087" i="1"/>
  <c r="CM17087" i="1"/>
  <c r="CL17087" i="1"/>
  <c r="CK17087" i="1"/>
  <c r="CJ17087" i="1"/>
  <c r="CG17087" i="1"/>
  <c r="CF17087" i="1"/>
  <c r="CE17087" i="1"/>
  <c r="CC17087" i="1"/>
  <c r="CN17086" i="1"/>
  <c r="CM17086" i="1"/>
  <c r="CL17086" i="1"/>
  <c r="CK17086" i="1"/>
  <c r="CJ17086" i="1"/>
  <c r="CG17086" i="1"/>
  <c r="CF17086" i="1"/>
  <c r="CE17086" i="1"/>
  <c r="CC17086" i="1"/>
  <c r="CD17086" i="1" s="1"/>
  <c r="CN17085" i="1"/>
  <c r="CM17085" i="1"/>
  <c r="CL17085" i="1"/>
  <c r="CK17085" i="1"/>
  <c r="CJ17085" i="1"/>
  <c r="CG17085" i="1"/>
  <c r="CF17085" i="1"/>
  <c r="CE17085" i="1"/>
  <c r="CC17085" i="1"/>
  <c r="CN17084" i="1"/>
  <c r="CM17084" i="1"/>
  <c r="CL17084" i="1"/>
  <c r="CK17084" i="1"/>
  <c r="CJ17084" i="1"/>
  <c r="CG17084" i="1"/>
  <c r="CF17084" i="1"/>
  <c r="CE17084" i="1"/>
  <c r="CC17084" i="1"/>
  <c r="CD17084" i="1" s="1"/>
  <c r="CN17083" i="1"/>
  <c r="CM17083" i="1"/>
  <c r="CL17083" i="1"/>
  <c r="CK17083" i="1"/>
  <c r="CJ17083" i="1"/>
  <c r="CG17083" i="1"/>
  <c r="CF17083" i="1"/>
  <c r="CE17083" i="1"/>
  <c r="CC17083" i="1"/>
  <c r="CN17082" i="1"/>
  <c r="CM17082" i="1"/>
  <c r="CL17082" i="1"/>
  <c r="CK17082" i="1"/>
  <c r="CJ17082" i="1"/>
  <c r="CG17082" i="1"/>
  <c r="CF17082" i="1"/>
  <c r="CE17082" i="1"/>
  <c r="CC17082" i="1"/>
  <c r="CN17081" i="1"/>
  <c r="CM17081" i="1"/>
  <c r="CL17081" i="1"/>
  <c r="CK17081" i="1"/>
  <c r="CJ17081" i="1"/>
  <c r="CG17081" i="1"/>
  <c r="CF17081" i="1"/>
  <c r="CE17081" i="1"/>
  <c r="CC17081" i="1"/>
  <c r="CD17081" i="1" s="1"/>
  <c r="CN17080" i="1"/>
  <c r="CM17080" i="1"/>
  <c r="CL17080" i="1"/>
  <c r="CK17080" i="1"/>
  <c r="CJ17080" i="1"/>
  <c r="CG17080" i="1"/>
  <c r="CF17080" i="1"/>
  <c r="CE17080" i="1"/>
  <c r="CC17080" i="1"/>
  <c r="CD17080" i="1" s="1"/>
  <c r="CN17079" i="1"/>
  <c r="CM17079" i="1"/>
  <c r="CL17079" i="1"/>
  <c r="CK17079" i="1"/>
  <c r="CJ17079" i="1"/>
  <c r="CG17079" i="1"/>
  <c r="CF17079" i="1"/>
  <c r="CE17079" i="1"/>
  <c r="CC17079" i="1"/>
  <c r="CN17078" i="1"/>
  <c r="CM17078" i="1"/>
  <c r="CL17078" i="1"/>
  <c r="CK17078" i="1"/>
  <c r="CJ17078" i="1"/>
  <c r="CG17078" i="1"/>
  <c r="CF17078" i="1"/>
  <c r="CE17078" i="1"/>
  <c r="CC17078" i="1"/>
  <c r="CD17078" i="1" s="1"/>
  <c r="CN17077" i="1"/>
  <c r="CM17077" i="1"/>
  <c r="CL17077" i="1"/>
  <c r="CK17077" i="1"/>
  <c r="CJ17077" i="1"/>
  <c r="CG17077" i="1"/>
  <c r="CF17077" i="1"/>
  <c r="CE17077" i="1"/>
  <c r="CC17077" i="1"/>
  <c r="CD17077" i="1" s="1"/>
  <c r="CN17076" i="1"/>
  <c r="CM17076" i="1"/>
  <c r="CL17076" i="1"/>
  <c r="CK17076" i="1"/>
  <c r="CJ17076" i="1"/>
  <c r="CG17076" i="1"/>
  <c r="CF17076" i="1"/>
  <c r="CE17076" i="1"/>
  <c r="CC17076" i="1"/>
  <c r="CD17076" i="1" s="1"/>
  <c r="CN17075" i="1"/>
  <c r="CM17075" i="1"/>
  <c r="CL17075" i="1"/>
  <c r="CK17075" i="1"/>
  <c r="CJ17075" i="1"/>
  <c r="CG17075" i="1"/>
  <c r="CF17075" i="1"/>
  <c r="CE17075" i="1"/>
  <c r="CC17075" i="1"/>
  <c r="CN17074" i="1"/>
  <c r="CM17074" i="1"/>
  <c r="CL17074" i="1"/>
  <c r="CK17074" i="1"/>
  <c r="CJ17074" i="1"/>
  <c r="CG17074" i="1"/>
  <c r="CF17074" i="1"/>
  <c r="CE17074" i="1"/>
  <c r="CC17074" i="1"/>
  <c r="CD17074" i="1" s="1"/>
  <c r="CN17073" i="1"/>
  <c r="CM17073" i="1"/>
  <c r="CL17073" i="1"/>
  <c r="CK17073" i="1"/>
  <c r="CJ17073" i="1"/>
  <c r="CG17073" i="1"/>
  <c r="CF17073" i="1"/>
  <c r="CE17073" i="1"/>
  <c r="CC17073" i="1"/>
  <c r="CN17072" i="1"/>
  <c r="CM17072" i="1"/>
  <c r="CL17072" i="1"/>
  <c r="CK17072" i="1"/>
  <c r="CJ17072" i="1"/>
  <c r="CG17072" i="1"/>
  <c r="CF17072" i="1"/>
  <c r="CE17072" i="1"/>
  <c r="CC17072" i="1"/>
  <c r="CD17072" i="1" s="1"/>
  <c r="CN17071" i="1"/>
  <c r="CM17071" i="1"/>
  <c r="CL17071" i="1"/>
  <c r="CK17071" i="1"/>
  <c r="CJ17071" i="1"/>
  <c r="CG17071" i="1"/>
  <c r="CF17071" i="1"/>
  <c r="CE17071" i="1"/>
  <c r="CC17071" i="1"/>
  <c r="CD17071" i="1" s="1"/>
  <c r="CN17070" i="1"/>
  <c r="CM17070" i="1"/>
  <c r="CL17070" i="1"/>
  <c r="CK17070" i="1"/>
  <c r="CJ17070" i="1"/>
  <c r="CG17070" i="1"/>
  <c r="CF17070" i="1"/>
  <c r="CE17070" i="1"/>
  <c r="CC17070" i="1"/>
  <c r="CD17070" i="1" s="1"/>
  <c r="CN17069" i="1"/>
  <c r="CM17069" i="1"/>
  <c r="CL17069" i="1"/>
  <c r="CK17069" i="1"/>
  <c r="CJ17069" i="1"/>
  <c r="CG17069" i="1"/>
  <c r="CF17069" i="1"/>
  <c r="CE17069" i="1"/>
  <c r="CC17069" i="1"/>
  <c r="CN17068" i="1"/>
  <c r="CM17068" i="1"/>
  <c r="CL17068" i="1"/>
  <c r="CK17068" i="1"/>
  <c r="CJ17068" i="1"/>
  <c r="CG17068" i="1"/>
  <c r="CF17068" i="1"/>
  <c r="CE17068" i="1"/>
  <c r="CC17068" i="1"/>
  <c r="CN17067" i="1"/>
  <c r="CM17067" i="1"/>
  <c r="CL17067" i="1"/>
  <c r="CK17067" i="1"/>
  <c r="CJ17067" i="1"/>
  <c r="CG17067" i="1"/>
  <c r="CF17067" i="1"/>
  <c r="CE17067" i="1"/>
  <c r="CC17067" i="1"/>
  <c r="CN17066" i="1"/>
  <c r="CM17066" i="1"/>
  <c r="CL17066" i="1"/>
  <c r="CK17066" i="1"/>
  <c r="CJ17066" i="1"/>
  <c r="CG17066" i="1"/>
  <c r="CF17066" i="1"/>
  <c r="CE17066" i="1"/>
  <c r="CC17066" i="1"/>
  <c r="CD17066" i="1" s="1"/>
  <c r="CN17065" i="1"/>
  <c r="CM17065" i="1"/>
  <c r="CL17065" i="1"/>
  <c r="CK17065" i="1"/>
  <c r="CJ17065" i="1"/>
  <c r="CG17065" i="1"/>
  <c r="CF17065" i="1"/>
  <c r="CE17065" i="1"/>
  <c r="CC17065" i="1"/>
  <c r="CD17065" i="1" s="1"/>
  <c r="CN17064" i="1"/>
  <c r="CM17064" i="1"/>
  <c r="CL17064" i="1"/>
  <c r="CK17064" i="1"/>
  <c r="CJ17064" i="1"/>
  <c r="CG17064" i="1"/>
  <c r="CF17064" i="1"/>
  <c r="CE17064" i="1"/>
  <c r="CC17064" i="1"/>
  <c r="CN17063" i="1"/>
  <c r="CM17063" i="1"/>
  <c r="CL17063" i="1"/>
  <c r="CK17063" i="1"/>
  <c r="CJ17063" i="1"/>
  <c r="CG17063" i="1"/>
  <c r="CF17063" i="1"/>
  <c r="CE17063" i="1"/>
  <c r="CC17063" i="1"/>
  <c r="CD17063" i="1" s="1"/>
  <c r="CN17062" i="1"/>
  <c r="CM17062" i="1"/>
  <c r="CL17062" i="1"/>
  <c r="CK17062" i="1"/>
  <c r="CJ17062" i="1"/>
  <c r="CG17062" i="1"/>
  <c r="CF17062" i="1"/>
  <c r="CE17062" i="1"/>
  <c r="CC17062" i="1"/>
  <c r="CN17061" i="1"/>
  <c r="CM17061" i="1"/>
  <c r="CL17061" i="1"/>
  <c r="CK17061" i="1"/>
  <c r="CJ17061" i="1"/>
  <c r="CG17061" i="1"/>
  <c r="CF17061" i="1"/>
  <c r="CE17061" i="1"/>
  <c r="CC17061" i="1"/>
  <c r="CN17060" i="1"/>
  <c r="CM17060" i="1"/>
  <c r="CL17060" i="1"/>
  <c r="CK17060" i="1"/>
  <c r="CJ17060" i="1"/>
  <c r="CG17060" i="1"/>
  <c r="CF17060" i="1"/>
  <c r="CE17060" i="1"/>
  <c r="CC17060" i="1"/>
  <c r="CD17060" i="1" s="1"/>
  <c r="CN17059" i="1"/>
  <c r="CM17059" i="1"/>
  <c r="CL17059" i="1"/>
  <c r="CK17059" i="1"/>
  <c r="CJ17059" i="1"/>
  <c r="CG17059" i="1"/>
  <c r="CF17059" i="1"/>
  <c r="CE17059" i="1"/>
  <c r="CC17059" i="1"/>
  <c r="CN17058" i="1"/>
  <c r="CM17058" i="1"/>
  <c r="CL17058" i="1"/>
  <c r="CK17058" i="1"/>
  <c r="CJ17058" i="1"/>
  <c r="CG17058" i="1"/>
  <c r="CF17058" i="1"/>
  <c r="CE17058" i="1"/>
  <c r="CC17058" i="1"/>
  <c r="CD17058" i="1" s="1"/>
  <c r="CN17057" i="1"/>
  <c r="CM17057" i="1"/>
  <c r="CL17057" i="1"/>
  <c r="CK17057" i="1"/>
  <c r="CJ17057" i="1"/>
  <c r="CG17057" i="1"/>
  <c r="CF17057" i="1"/>
  <c r="CE17057" i="1"/>
  <c r="CC17057" i="1"/>
  <c r="CN17056" i="1"/>
  <c r="CM17056" i="1"/>
  <c r="CL17056" i="1"/>
  <c r="CK17056" i="1"/>
  <c r="CJ17056" i="1"/>
  <c r="CG17056" i="1"/>
  <c r="CF17056" i="1"/>
  <c r="CE17056" i="1"/>
  <c r="CC17056" i="1"/>
  <c r="CD17056" i="1" s="1"/>
  <c r="CN17055" i="1"/>
  <c r="CM17055" i="1"/>
  <c r="CL17055" i="1"/>
  <c r="CK17055" i="1"/>
  <c r="CJ17055" i="1"/>
  <c r="CG17055" i="1"/>
  <c r="CF17055" i="1"/>
  <c r="CE17055" i="1"/>
  <c r="CC17055" i="1"/>
  <c r="CN17054" i="1"/>
  <c r="CM17054" i="1"/>
  <c r="CL17054" i="1"/>
  <c r="CK17054" i="1"/>
  <c r="CJ17054" i="1"/>
  <c r="CG17054" i="1"/>
  <c r="CF17054" i="1"/>
  <c r="CE17054" i="1"/>
  <c r="CC17054" i="1"/>
  <c r="CD17054" i="1" s="1"/>
  <c r="CN17053" i="1"/>
  <c r="CM17053" i="1"/>
  <c r="CL17053" i="1"/>
  <c r="CK17053" i="1"/>
  <c r="CJ17053" i="1"/>
  <c r="CG17053" i="1"/>
  <c r="CF17053" i="1"/>
  <c r="CE17053" i="1"/>
  <c r="CC17053" i="1"/>
  <c r="CN17052" i="1"/>
  <c r="CM17052" i="1"/>
  <c r="CL17052" i="1"/>
  <c r="CK17052" i="1"/>
  <c r="CJ17052" i="1"/>
  <c r="CG17052" i="1"/>
  <c r="CF17052" i="1"/>
  <c r="CE17052" i="1"/>
  <c r="CC17052" i="1"/>
  <c r="CN17051" i="1"/>
  <c r="CM17051" i="1"/>
  <c r="CL17051" i="1"/>
  <c r="CK17051" i="1"/>
  <c r="CJ17051" i="1"/>
  <c r="CG17051" i="1"/>
  <c r="CF17051" i="1"/>
  <c r="CE17051" i="1"/>
  <c r="CC17051" i="1"/>
  <c r="CN17050" i="1"/>
  <c r="CM17050" i="1"/>
  <c r="CL17050" i="1"/>
  <c r="CK17050" i="1"/>
  <c r="CJ17050" i="1"/>
  <c r="CG17050" i="1"/>
  <c r="CF17050" i="1"/>
  <c r="CE17050" i="1"/>
  <c r="CC17050" i="1"/>
  <c r="CN17049" i="1"/>
  <c r="CM17049" i="1"/>
  <c r="CL17049" i="1"/>
  <c r="CK17049" i="1"/>
  <c r="CJ17049" i="1"/>
  <c r="CG17049" i="1"/>
  <c r="CF17049" i="1"/>
  <c r="CE17049" i="1"/>
  <c r="CC17049" i="1"/>
  <c r="CN17048" i="1"/>
  <c r="CM17048" i="1"/>
  <c r="CL17048" i="1"/>
  <c r="CK17048" i="1"/>
  <c r="CJ17048" i="1"/>
  <c r="CG17048" i="1"/>
  <c r="CF17048" i="1"/>
  <c r="CE17048" i="1"/>
  <c r="CC17048" i="1"/>
  <c r="CD17048" i="1" s="1"/>
  <c r="CN17047" i="1"/>
  <c r="CM17047" i="1"/>
  <c r="CL17047" i="1"/>
  <c r="CK17047" i="1"/>
  <c r="CJ17047" i="1"/>
  <c r="CG17047" i="1"/>
  <c r="CF17047" i="1"/>
  <c r="CE17047" i="1"/>
  <c r="CC17047" i="1"/>
  <c r="CD17047" i="1" s="1"/>
  <c r="CN17046" i="1"/>
  <c r="CM17046" i="1"/>
  <c r="CL17046" i="1"/>
  <c r="CK17046" i="1"/>
  <c r="CJ17046" i="1"/>
  <c r="CG17046" i="1"/>
  <c r="CF17046" i="1"/>
  <c r="CE17046" i="1"/>
  <c r="CC17046" i="1"/>
  <c r="CD17046" i="1" s="1"/>
  <c r="CN17045" i="1"/>
  <c r="CM17045" i="1"/>
  <c r="CL17045" i="1"/>
  <c r="CK17045" i="1"/>
  <c r="CJ17045" i="1"/>
  <c r="CG17045" i="1"/>
  <c r="CF17045" i="1"/>
  <c r="CE17045" i="1"/>
  <c r="CC17045" i="1"/>
  <c r="CD17045" i="1" s="1"/>
  <c r="CN17044" i="1"/>
  <c r="CM17044" i="1"/>
  <c r="CL17044" i="1"/>
  <c r="CK17044" i="1"/>
  <c r="CJ17044" i="1"/>
  <c r="CG17044" i="1"/>
  <c r="CF17044" i="1"/>
  <c r="CE17044" i="1"/>
  <c r="CC17044" i="1"/>
  <c r="CN17043" i="1"/>
  <c r="CM17043" i="1"/>
  <c r="CL17043" i="1"/>
  <c r="CK17043" i="1"/>
  <c r="CJ17043" i="1"/>
  <c r="CG17043" i="1"/>
  <c r="CF17043" i="1"/>
  <c r="CE17043" i="1"/>
  <c r="CC17043" i="1"/>
  <c r="CN17042" i="1"/>
  <c r="CM17042" i="1"/>
  <c r="CL17042" i="1"/>
  <c r="CK17042" i="1"/>
  <c r="CJ17042" i="1"/>
  <c r="CG17042" i="1"/>
  <c r="CF17042" i="1"/>
  <c r="CE17042" i="1"/>
  <c r="CC17042" i="1"/>
  <c r="CD17042" i="1" s="1"/>
  <c r="CN17041" i="1"/>
  <c r="CM17041" i="1"/>
  <c r="CL17041" i="1"/>
  <c r="CK17041" i="1"/>
  <c r="CJ17041" i="1"/>
  <c r="CG17041" i="1"/>
  <c r="CF17041" i="1"/>
  <c r="CE17041" i="1"/>
  <c r="CC17041" i="1"/>
  <c r="CD17041" i="1" s="1"/>
  <c r="CN17040" i="1"/>
  <c r="CM17040" i="1"/>
  <c r="CL17040" i="1"/>
  <c r="CK17040" i="1"/>
  <c r="CJ17040" i="1"/>
  <c r="CG17040" i="1"/>
  <c r="CF17040" i="1"/>
  <c r="CE17040" i="1"/>
  <c r="CC17040" i="1"/>
  <c r="CD17040" i="1" s="1"/>
  <c r="CN17039" i="1"/>
  <c r="CM17039" i="1"/>
  <c r="CL17039" i="1"/>
  <c r="CK17039" i="1"/>
  <c r="CJ17039" i="1"/>
  <c r="CG17039" i="1"/>
  <c r="CF17039" i="1"/>
  <c r="CE17039" i="1"/>
  <c r="CC17039" i="1"/>
  <c r="CN17038" i="1"/>
  <c r="CM17038" i="1"/>
  <c r="CL17038" i="1"/>
  <c r="CK17038" i="1"/>
  <c r="CJ17038" i="1"/>
  <c r="CG17038" i="1"/>
  <c r="CF17038" i="1"/>
  <c r="CE17038" i="1"/>
  <c r="CC17038" i="1"/>
  <c r="CN17037" i="1"/>
  <c r="CM17037" i="1"/>
  <c r="CL17037" i="1"/>
  <c r="CK17037" i="1"/>
  <c r="CJ17037" i="1"/>
  <c r="CG17037" i="1"/>
  <c r="CF17037" i="1"/>
  <c r="CE17037" i="1"/>
  <c r="CC17037" i="1"/>
  <c r="CN17036" i="1"/>
  <c r="CM17036" i="1"/>
  <c r="CL17036" i="1"/>
  <c r="CK17036" i="1"/>
  <c r="CJ17036" i="1"/>
  <c r="CG17036" i="1"/>
  <c r="CF17036" i="1"/>
  <c r="CE17036" i="1"/>
  <c r="CC17036" i="1"/>
  <c r="CD17036" i="1" s="1"/>
  <c r="CN17035" i="1"/>
  <c r="CM17035" i="1"/>
  <c r="CL17035" i="1"/>
  <c r="CK17035" i="1"/>
  <c r="CJ17035" i="1"/>
  <c r="CG17035" i="1"/>
  <c r="CF17035" i="1"/>
  <c r="CE17035" i="1"/>
  <c r="CC17035" i="1"/>
  <c r="CN17034" i="1"/>
  <c r="CM17034" i="1"/>
  <c r="CL17034" i="1"/>
  <c r="CK17034" i="1"/>
  <c r="CJ17034" i="1"/>
  <c r="CG17034" i="1"/>
  <c r="CF17034" i="1"/>
  <c r="CE17034" i="1"/>
  <c r="CC17034" i="1"/>
  <c r="CN17033" i="1"/>
  <c r="CM17033" i="1"/>
  <c r="CL17033" i="1"/>
  <c r="CK17033" i="1"/>
  <c r="CJ17033" i="1"/>
  <c r="CG17033" i="1"/>
  <c r="CF17033" i="1"/>
  <c r="CE17033" i="1"/>
  <c r="CC17033" i="1"/>
  <c r="CN17032" i="1"/>
  <c r="CM17032" i="1"/>
  <c r="CL17032" i="1"/>
  <c r="CK17032" i="1"/>
  <c r="CJ17032" i="1"/>
  <c r="CG17032" i="1"/>
  <c r="CF17032" i="1"/>
  <c r="CE17032" i="1"/>
  <c r="CC17032" i="1"/>
  <c r="CD17032" i="1" s="1"/>
  <c r="CN17031" i="1"/>
  <c r="CM17031" i="1"/>
  <c r="CL17031" i="1"/>
  <c r="CK17031" i="1"/>
  <c r="CJ17031" i="1"/>
  <c r="CG17031" i="1"/>
  <c r="CF17031" i="1"/>
  <c r="CE17031" i="1"/>
  <c r="CC17031" i="1"/>
  <c r="CN17030" i="1"/>
  <c r="CM17030" i="1"/>
  <c r="CL17030" i="1"/>
  <c r="CK17030" i="1"/>
  <c r="CJ17030" i="1"/>
  <c r="CG17030" i="1"/>
  <c r="CF17030" i="1"/>
  <c r="CE17030" i="1"/>
  <c r="CC17030" i="1"/>
  <c r="CN17029" i="1"/>
  <c r="CM17029" i="1"/>
  <c r="CL17029" i="1"/>
  <c r="CK17029" i="1"/>
  <c r="CJ17029" i="1"/>
  <c r="CG17029" i="1"/>
  <c r="CF17029" i="1"/>
  <c r="CE17029" i="1"/>
  <c r="CC17029" i="1"/>
  <c r="CD17029" i="1" s="1"/>
  <c r="CN17028" i="1"/>
  <c r="CM17028" i="1"/>
  <c r="CL17028" i="1"/>
  <c r="CK17028" i="1"/>
  <c r="CJ17028" i="1"/>
  <c r="CG17028" i="1"/>
  <c r="CF17028" i="1"/>
  <c r="CE17028" i="1"/>
  <c r="CC17028" i="1"/>
  <c r="CN17027" i="1"/>
  <c r="CM17027" i="1"/>
  <c r="CL17027" i="1"/>
  <c r="CK17027" i="1"/>
  <c r="CJ17027" i="1"/>
  <c r="CG17027" i="1"/>
  <c r="CF17027" i="1"/>
  <c r="CE17027" i="1"/>
  <c r="CC17027" i="1"/>
  <c r="CN17026" i="1"/>
  <c r="CM17026" i="1"/>
  <c r="CL17026" i="1"/>
  <c r="CK17026" i="1"/>
  <c r="CJ17026" i="1"/>
  <c r="CG17026" i="1"/>
  <c r="CF17026" i="1"/>
  <c r="CE17026" i="1"/>
  <c r="CC17026" i="1"/>
  <c r="CD17026" i="1" s="1"/>
  <c r="CN17025" i="1"/>
  <c r="CM17025" i="1"/>
  <c r="CL17025" i="1"/>
  <c r="CK17025" i="1"/>
  <c r="CJ17025" i="1"/>
  <c r="CG17025" i="1"/>
  <c r="CF17025" i="1"/>
  <c r="CE17025" i="1"/>
  <c r="CC17025" i="1"/>
  <c r="CN17024" i="1"/>
  <c r="CM17024" i="1"/>
  <c r="CL17024" i="1"/>
  <c r="CK17024" i="1"/>
  <c r="CJ17024" i="1"/>
  <c r="CG17024" i="1"/>
  <c r="CF17024" i="1"/>
  <c r="CE17024" i="1"/>
  <c r="CC17024" i="1"/>
  <c r="CD17024" i="1" s="1"/>
  <c r="CN17023" i="1"/>
  <c r="CM17023" i="1"/>
  <c r="CL17023" i="1"/>
  <c r="CK17023" i="1"/>
  <c r="CJ17023" i="1"/>
  <c r="CG17023" i="1"/>
  <c r="CF17023" i="1"/>
  <c r="CE17023" i="1"/>
  <c r="CC17023" i="1"/>
  <c r="CD17023" i="1" s="1"/>
  <c r="CN17022" i="1"/>
  <c r="CM17022" i="1"/>
  <c r="CL17022" i="1"/>
  <c r="CK17022" i="1"/>
  <c r="CJ17022" i="1"/>
  <c r="CG17022" i="1"/>
  <c r="CF17022" i="1"/>
  <c r="CE17022" i="1"/>
  <c r="CC17022" i="1"/>
  <c r="CN17021" i="1"/>
  <c r="CM17021" i="1"/>
  <c r="CL17021" i="1"/>
  <c r="CK17021" i="1"/>
  <c r="CJ17021" i="1"/>
  <c r="CG17021" i="1"/>
  <c r="CF17021" i="1"/>
  <c r="CE17021" i="1"/>
  <c r="CC17021" i="1"/>
  <c r="CD17021" i="1" s="1"/>
  <c r="CN17020" i="1"/>
  <c r="CM17020" i="1"/>
  <c r="CL17020" i="1"/>
  <c r="CK17020" i="1"/>
  <c r="CJ17020" i="1"/>
  <c r="CG17020" i="1"/>
  <c r="CF17020" i="1"/>
  <c r="CE17020" i="1"/>
  <c r="CC17020" i="1"/>
  <c r="CD17020" i="1" s="1"/>
  <c r="CN17019" i="1"/>
  <c r="CM17019" i="1"/>
  <c r="CL17019" i="1"/>
  <c r="CK17019" i="1"/>
  <c r="CJ17019" i="1"/>
  <c r="CG17019" i="1"/>
  <c r="CF17019" i="1"/>
  <c r="CE17019" i="1"/>
  <c r="CC17019" i="1"/>
  <c r="CN17018" i="1"/>
  <c r="CM17018" i="1"/>
  <c r="CL17018" i="1"/>
  <c r="CK17018" i="1"/>
  <c r="CJ17018" i="1"/>
  <c r="CG17018" i="1"/>
  <c r="CF17018" i="1"/>
  <c r="CE17018" i="1"/>
  <c r="CC17018" i="1"/>
  <c r="CD17018" i="1" s="1"/>
  <c r="CN17017" i="1"/>
  <c r="CM17017" i="1"/>
  <c r="CL17017" i="1"/>
  <c r="CK17017" i="1"/>
  <c r="CJ17017" i="1"/>
  <c r="CG17017" i="1"/>
  <c r="CF17017" i="1"/>
  <c r="CE17017" i="1"/>
  <c r="CC17017" i="1"/>
  <c r="CD17017" i="1" s="1"/>
  <c r="CN17016" i="1"/>
  <c r="CM17016" i="1"/>
  <c r="CL17016" i="1"/>
  <c r="CK17016" i="1"/>
  <c r="CJ17016" i="1"/>
  <c r="CG17016" i="1"/>
  <c r="CF17016" i="1"/>
  <c r="CE17016" i="1"/>
  <c r="CC17016" i="1"/>
  <c r="CN17015" i="1"/>
  <c r="CM17015" i="1"/>
  <c r="CL17015" i="1"/>
  <c r="CK17015" i="1"/>
  <c r="CJ17015" i="1"/>
  <c r="CG17015" i="1"/>
  <c r="CF17015" i="1"/>
  <c r="CE17015" i="1"/>
  <c r="CC17015" i="1"/>
  <c r="CN17014" i="1"/>
  <c r="CM17014" i="1"/>
  <c r="CL17014" i="1"/>
  <c r="CK17014" i="1"/>
  <c r="CJ17014" i="1"/>
  <c r="CG17014" i="1"/>
  <c r="CF17014" i="1"/>
  <c r="CE17014" i="1"/>
  <c r="CC17014" i="1"/>
  <c r="CD17014" i="1" s="1"/>
  <c r="CN17013" i="1"/>
  <c r="CM17013" i="1"/>
  <c r="CL17013" i="1"/>
  <c r="CK17013" i="1"/>
  <c r="CJ17013" i="1"/>
  <c r="CG17013" i="1"/>
  <c r="CF17013" i="1"/>
  <c r="CE17013" i="1"/>
  <c r="CC17013" i="1"/>
  <c r="CN17012" i="1"/>
  <c r="CM17012" i="1"/>
  <c r="CL17012" i="1"/>
  <c r="CK17012" i="1"/>
  <c r="CJ17012" i="1"/>
  <c r="CG17012" i="1"/>
  <c r="CF17012" i="1"/>
  <c r="CE17012" i="1"/>
  <c r="CC17012" i="1"/>
  <c r="CN17011" i="1"/>
  <c r="CM17011" i="1"/>
  <c r="CL17011" i="1"/>
  <c r="CK17011" i="1"/>
  <c r="CJ17011" i="1"/>
  <c r="CG17011" i="1"/>
  <c r="CF17011" i="1"/>
  <c r="CE17011" i="1"/>
  <c r="CC17011" i="1"/>
  <c r="CD17011" i="1" s="1"/>
  <c r="CN17010" i="1"/>
  <c r="CM17010" i="1"/>
  <c r="CL17010" i="1"/>
  <c r="CK17010" i="1"/>
  <c r="CJ17010" i="1"/>
  <c r="CG17010" i="1"/>
  <c r="CF17010" i="1"/>
  <c r="CE17010" i="1"/>
  <c r="CC17010" i="1"/>
  <c r="CN17009" i="1"/>
  <c r="CM17009" i="1"/>
  <c r="CL17009" i="1"/>
  <c r="CK17009" i="1"/>
  <c r="CJ17009" i="1"/>
  <c r="CG17009" i="1"/>
  <c r="CF17009" i="1"/>
  <c r="CE17009" i="1"/>
  <c r="CC17009" i="1"/>
  <c r="CN17008" i="1"/>
  <c r="CM17008" i="1"/>
  <c r="CL17008" i="1"/>
  <c r="CK17008" i="1"/>
  <c r="CJ17008" i="1"/>
  <c r="CG17008" i="1"/>
  <c r="CF17008" i="1"/>
  <c r="CE17008" i="1"/>
  <c r="CC17008" i="1"/>
  <c r="CN17007" i="1"/>
  <c r="CM17007" i="1"/>
  <c r="CL17007" i="1"/>
  <c r="CK17007" i="1"/>
  <c r="CJ17007" i="1"/>
  <c r="CG17007" i="1"/>
  <c r="CF17007" i="1"/>
  <c r="CE17007" i="1"/>
  <c r="CC17007" i="1"/>
  <c r="I4" i="3" l="1"/>
  <c r="AD11" i="3" s="1"/>
  <c r="G5" i="2"/>
  <c r="CD2911" i="1"/>
  <c r="CD2577" i="1"/>
  <c r="CD2485" i="1"/>
  <c r="CD2377" i="1"/>
  <c r="CD2363" i="1"/>
  <c r="CD2325" i="1"/>
  <c r="CD2309" i="1"/>
  <c r="CD2989" i="1"/>
  <c r="CD2901" i="1"/>
  <c r="CD2636" i="1"/>
  <c r="CD2975" i="1"/>
  <c r="CD2826" i="1"/>
  <c r="CD2172" i="1"/>
  <c r="CD2885" i="1"/>
  <c r="CD2633" i="1"/>
  <c r="CD2765" i="1"/>
  <c r="CD2759" i="1"/>
  <c r="CD2666" i="1"/>
  <c r="CD2642" i="1"/>
  <c r="CD2729" i="1"/>
  <c r="CD2869" i="1"/>
  <c r="CD2850" i="1"/>
  <c r="CD2837" i="1"/>
  <c r="CD2721" i="1"/>
  <c r="CD2213" i="1"/>
  <c r="CD2997" i="1"/>
  <c r="CD2991" i="1"/>
  <c r="CD2242" i="1"/>
  <c r="CD2707" i="1"/>
  <c r="CD2688" i="1"/>
  <c r="CD2779" i="1"/>
  <c r="CD2767" i="1"/>
  <c r="CD2644" i="1"/>
  <c r="CD2474" i="1"/>
  <c r="CD2465" i="1"/>
  <c r="CD2408" i="1"/>
  <c r="CD2362" i="1"/>
  <c r="CD2335" i="1"/>
  <c r="CD2319" i="1"/>
  <c r="CD2146" i="1"/>
  <c r="CD2117" i="1"/>
  <c r="CD2207" i="1"/>
  <c r="CD1937" i="1"/>
  <c r="CD1921" i="1"/>
  <c r="CD2411" i="1"/>
  <c r="CD2398" i="1"/>
  <c r="CD2373" i="1"/>
  <c r="CD2315" i="1"/>
  <c r="CD2446" i="1"/>
  <c r="CD2230" i="1"/>
  <c r="CD1751" i="1"/>
  <c r="CD2194" i="1"/>
  <c r="CD2151" i="1"/>
  <c r="CD2105" i="1"/>
  <c r="CD2142" i="1"/>
  <c r="CD2095" i="1"/>
  <c r="CD2184" i="1"/>
  <c r="CD2141" i="1"/>
  <c r="CD2121" i="1"/>
  <c r="CD1783" i="1"/>
  <c r="CD1620" i="1"/>
  <c r="CD2219" i="1"/>
  <c r="CD2215" i="1"/>
  <c r="CD1884" i="1"/>
  <c r="CD1779" i="1"/>
  <c r="CD1705" i="1"/>
  <c r="CD1647" i="1"/>
  <c r="CD1625" i="1"/>
  <c r="CD1721" i="1"/>
  <c r="CD1619" i="1"/>
  <c r="CD1452" i="1"/>
  <c r="CD2951" i="1"/>
  <c r="CD2985" i="1"/>
  <c r="CD2935" i="1"/>
  <c r="CD2959" i="1"/>
  <c r="CD2943" i="1"/>
  <c r="CD2967" i="1"/>
  <c r="CD2927" i="1"/>
  <c r="CD2919" i="1"/>
  <c r="CD2907" i="1"/>
  <c r="CD2891" i="1"/>
  <c r="CD2875" i="1"/>
  <c r="CD2859" i="1"/>
  <c r="CD2847" i="1"/>
  <c r="CD2821" i="1"/>
  <c r="CD2805" i="1"/>
  <c r="CD2747" i="1"/>
  <c r="CD2745" i="1"/>
  <c r="CD2672" i="1"/>
  <c r="CD2450" i="1"/>
  <c r="CD2407" i="1"/>
  <c r="CD2341" i="1"/>
  <c r="CD2909" i="1"/>
  <c r="CD2893" i="1"/>
  <c r="CD2877" i="1"/>
  <c r="CD2861" i="1"/>
  <c r="CD2831" i="1"/>
  <c r="CD2785" i="1"/>
  <c r="CD2777" i="1"/>
  <c r="CD2769" i="1"/>
  <c r="CD2761" i="1"/>
  <c r="CD2754" i="1"/>
  <c r="CD2737" i="1"/>
  <c r="CD2731" i="1"/>
  <c r="CD2717" i="1"/>
  <c r="CD2709" i="1"/>
  <c r="CD2699" i="1"/>
  <c r="CD2663" i="1"/>
  <c r="CD2145" i="1"/>
  <c r="CD2669" i="1"/>
  <c r="CD2640" i="1"/>
  <c r="CD2459" i="1"/>
  <c r="CD2222" i="1"/>
  <c r="CD2913" i="1"/>
  <c r="CD2897" i="1"/>
  <c r="CD2881" i="1"/>
  <c r="CD2865" i="1"/>
  <c r="CD2849" i="1"/>
  <c r="CD2830" i="1"/>
  <c r="CD2828" i="1"/>
  <c r="CD2798" i="1"/>
  <c r="CD2611" i="1"/>
  <c r="CD2971" i="1"/>
  <c r="CD2963" i="1"/>
  <c r="CD2955" i="1"/>
  <c r="CD2947" i="1"/>
  <c r="CD2939" i="1"/>
  <c r="CD2931" i="1"/>
  <c r="CD2923" i="1"/>
  <c r="CD2915" i="1"/>
  <c r="CD2899" i="1"/>
  <c r="CD2883" i="1"/>
  <c r="CD2867" i="1"/>
  <c r="CD2833" i="1"/>
  <c r="CD2814" i="1"/>
  <c r="CD2812" i="1"/>
  <c r="CD2795" i="1"/>
  <c r="CD2753" i="1"/>
  <c r="CD2733" i="1"/>
  <c r="CD2727" i="1"/>
  <c r="CD2703" i="1"/>
  <c r="CD2689" i="1"/>
  <c r="CD2684" i="1"/>
  <c r="CD2681" i="1"/>
  <c r="CD2676" i="1"/>
  <c r="CD2673" i="1"/>
  <c r="CD2656" i="1"/>
  <c r="CD2387" i="1"/>
  <c r="CD2317" i="1"/>
  <c r="CD2665" i="1"/>
  <c r="CD2649" i="1"/>
  <c r="CD2370" i="1"/>
  <c r="CD2977" i="1"/>
  <c r="CD2965" i="1"/>
  <c r="CD2957" i="1"/>
  <c r="CD2949" i="1"/>
  <c r="CD2941" i="1"/>
  <c r="CD2933" i="1"/>
  <c r="CD2925" i="1"/>
  <c r="CD2917" i="1"/>
  <c r="CD2903" i="1"/>
  <c r="CD2887" i="1"/>
  <c r="CD2871" i="1"/>
  <c r="CD2855" i="1"/>
  <c r="CD2853" i="1"/>
  <c r="CD2829" i="1"/>
  <c r="CD2757" i="1"/>
  <c r="CD2743" i="1"/>
  <c r="CD2741" i="1"/>
  <c r="CD2735" i="1"/>
  <c r="CD2715" i="1"/>
  <c r="CD2687" i="1"/>
  <c r="CD2682" i="1"/>
  <c r="CD2679" i="1"/>
  <c r="CD2674" i="1"/>
  <c r="CD2627" i="1"/>
  <c r="CD2580" i="1"/>
  <c r="CD2457" i="1"/>
  <c r="CD2482" i="1"/>
  <c r="CD2400" i="1"/>
  <c r="CD2368" i="1"/>
  <c r="CD2337" i="1"/>
  <c r="CD2232" i="1"/>
  <c r="CD2218" i="1"/>
  <c r="CD2214" i="1"/>
  <c r="CD2159" i="1"/>
  <c r="CD2637" i="1"/>
  <c r="CD2630" i="1"/>
  <c r="CD2585" i="1"/>
  <c r="CD2583" i="1"/>
  <c r="CD2248" i="1"/>
  <c r="CD2123" i="1"/>
  <c r="CD2654" i="1"/>
  <c r="CD2647" i="1"/>
  <c r="CD2638" i="1"/>
  <c r="CD2598" i="1"/>
  <c r="CD2596" i="1"/>
  <c r="CD2589" i="1"/>
  <c r="CD2487" i="1"/>
  <c r="CD2472" i="1"/>
  <c r="CD2434" i="1"/>
  <c r="CD2426" i="1"/>
  <c r="CD2424" i="1"/>
  <c r="CD2388" i="1"/>
  <c r="CD2354" i="1"/>
  <c r="CD2348" i="1"/>
  <c r="CD2344" i="1"/>
  <c r="CD2333" i="1"/>
  <c r="CD2188" i="1"/>
  <c r="CD2162" i="1"/>
  <c r="CD1843" i="1"/>
  <c r="CD2365" i="1"/>
  <c r="CD2361" i="1"/>
  <c r="CD2351" i="1"/>
  <c r="CD2220" i="1"/>
  <c r="CD2216" i="1"/>
  <c r="CD2195" i="1"/>
  <c r="CD2153" i="1"/>
  <c r="CD2148" i="1"/>
  <c r="CD2620" i="1"/>
  <c r="CD2591" i="1"/>
  <c r="CD2581" i="1"/>
  <c r="CD2406" i="1"/>
  <c r="CD2367" i="1"/>
  <c r="CD2332" i="1"/>
  <c r="CD2328" i="1"/>
  <c r="CD2645" i="1"/>
  <c r="CD2489" i="1"/>
  <c r="CD2462" i="1"/>
  <c r="CD2456" i="1"/>
  <c r="CD2430" i="1"/>
  <c r="CD2404" i="1"/>
  <c r="CD2384" i="1"/>
  <c r="CD2369" i="1"/>
  <c r="CD2224" i="1"/>
  <c r="CD2140" i="1"/>
  <c r="CD2089" i="1"/>
  <c r="CD2668" i="1"/>
  <c r="CD2655" i="1"/>
  <c r="CD2601" i="1"/>
  <c r="CD2470" i="1"/>
  <c r="CD2442" i="1"/>
  <c r="CD2402" i="1"/>
  <c r="CD2382" i="1"/>
  <c r="CD2372" i="1"/>
  <c r="CD2366" i="1"/>
  <c r="CD2364" i="1"/>
  <c r="CD2358" i="1"/>
  <c r="CD2356" i="1"/>
  <c r="CD2353" i="1"/>
  <c r="CD2312" i="1"/>
  <c r="CD2305" i="1"/>
  <c r="CD2197" i="1"/>
  <c r="CD2137" i="1"/>
  <c r="CD2127" i="1"/>
  <c r="CD2101" i="1"/>
  <c r="CD2025" i="1"/>
  <c r="CD2336" i="1"/>
  <c r="CD2324" i="1"/>
  <c r="CD2297" i="1"/>
  <c r="CD2289" i="1"/>
  <c r="CD2281" i="1"/>
  <c r="CD2273" i="1"/>
  <c r="CD2241" i="1"/>
  <c r="CD2202" i="1"/>
  <c r="CD2180" i="1"/>
  <c r="CD2133" i="1"/>
  <c r="CD2072" i="1"/>
  <c r="CD2000" i="1"/>
  <c r="CD2321" i="1"/>
  <c r="CD2247" i="1"/>
  <c r="CD2245" i="1"/>
  <c r="CD2231" i="1"/>
  <c r="CD2229" i="1"/>
  <c r="CD2225" i="1"/>
  <c r="CD2204" i="1"/>
  <c r="CD2178" i="1"/>
  <c r="CD2017" i="1"/>
  <c r="CD2125" i="1"/>
  <c r="CD2091" i="1"/>
  <c r="CD1929" i="1"/>
  <c r="CD2138" i="1"/>
  <c r="CD2135" i="1"/>
  <c r="CD2131" i="1"/>
  <c r="CD2008" i="1"/>
  <c r="CD2320" i="1"/>
  <c r="CD2251" i="1"/>
  <c r="CD2235" i="1"/>
  <c r="CD2210" i="1"/>
  <c r="CD2170" i="1"/>
  <c r="CD2164" i="1"/>
  <c r="CD2154" i="1"/>
  <c r="CD2109" i="1"/>
  <c r="CD1904" i="1"/>
  <c r="CD1934" i="1"/>
  <c r="CD1932" i="1"/>
  <c r="CD1917" i="1"/>
  <c r="CD1821" i="1"/>
  <c r="CD1687" i="1"/>
  <c r="CD2066" i="1"/>
  <c r="CD2033" i="1"/>
  <c r="CD1983" i="1"/>
  <c r="CD1975" i="1"/>
  <c r="CD1967" i="1"/>
  <c r="CD1959" i="1"/>
  <c r="CD1951" i="1"/>
  <c r="CD1943" i="1"/>
  <c r="CD1906" i="1"/>
  <c r="CD1786" i="1"/>
  <c r="CD1778" i="1"/>
  <c r="CD1762" i="1"/>
  <c r="CD1728" i="1"/>
  <c r="CD1627" i="1"/>
  <c r="CD1785" i="1"/>
  <c r="CD1630" i="1"/>
  <c r="CD2134" i="1"/>
  <c r="CD2132" i="1"/>
  <c r="CD2130" i="1"/>
  <c r="CD2047" i="1"/>
  <c r="CD2035" i="1"/>
  <c r="CD2020" i="1"/>
  <c r="CD1989" i="1"/>
  <c r="CD1977" i="1"/>
  <c r="CD1969" i="1"/>
  <c r="CD1961" i="1"/>
  <c r="CD1953" i="1"/>
  <c r="CD1945" i="1"/>
  <c r="CD1915" i="1"/>
  <c r="CD1908" i="1"/>
  <c r="CD1899" i="1"/>
  <c r="CD1792" i="1"/>
  <c r="CD1769" i="1"/>
  <c r="CD1753" i="1"/>
  <c r="CD1719" i="1"/>
  <c r="CD2082" i="1"/>
  <c r="CD2077" i="1"/>
  <c r="CD2062" i="1"/>
  <c r="CD2053" i="1"/>
  <c r="CD2050" i="1"/>
  <c r="CD2043" i="1"/>
  <c r="CD2041" i="1"/>
  <c r="CD2005" i="1"/>
  <c r="CD1985" i="1"/>
  <c r="CD1805" i="1"/>
  <c r="CD1748" i="1"/>
  <c r="CD1857" i="1"/>
  <c r="CD1727" i="1"/>
  <c r="CD1624" i="1"/>
  <c r="CD1782" i="1"/>
  <c r="CD1766" i="1"/>
  <c r="CD1750" i="1"/>
  <c r="CD1734" i="1"/>
  <c r="CD1732" i="1"/>
  <c r="CD1703" i="1"/>
  <c r="CD1693" i="1"/>
  <c r="CD1605" i="1"/>
  <c r="CD1446" i="1"/>
  <c r="CD1742" i="1"/>
  <c r="CD1736" i="1"/>
  <c r="CD1729" i="1"/>
  <c r="CD1724" i="1"/>
  <c r="CD1597" i="1"/>
  <c r="CD1520" i="1"/>
  <c r="CD1889" i="1"/>
  <c r="CD1731" i="1"/>
  <c r="CD1718" i="1"/>
  <c r="CD1617" i="1"/>
  <c r="CD1603" i="1"/>
  <c r="CD1666" i="1"/>
  <c r="CD1776" i="1"/>
  <c r="CD1770" i="1"/>
  <c r="CD1760" i="1"/>
  <c r="CD1754" i="1"/>
  <c r="CD1746" i="1"/>
  <c r="CD1720" i="1"/>
  <c r="CD1710" i="1"/>
  <c r="CD1704" i="1"/>
  <c r="CD1700" i="1"/>
  <c r="CD1698" i="1"/>
  <c r="CD1694" i="1"/>
  <c r="CD1690" i="1"/>
  <c r="CD1614" i="1"/>
  <c r="CD1526" i="1"/>
  <c r="CD1456" i="1"/>
  <c r="CD1652" i="1"/>
  <c r="CD1604" i="1"/>
  <c r="CD1595" i="1"/>
  <c r="CD1517" i="1"/>
  <c r="CD1514" i="1"/>
  <c r="CD1474" i="1"/>
  <c r="CD1676" i="1"/>
  <c r="CD1608" i="1"/>
  <c r="CD1529" i="1"/>
  <c r="CD1521" i="1"/>
  <c r="CD1472" i="1"/>
  <c r="CD1458" i="1"/>
  <c r="CD1442" i="1"/>
  <c r="CD1438" i="1"/>
  <c r="CD1466" i="1"/>
  <c r="CD1450" i="1"/>
  <c r="CD1436" i="1"/>
  <c r="CD2918" i="1"/>
  <c r="CD2984" i="1"/>
  <c r="CD2956" i="1"/>
  <c r="CD2986" i="1"/>
  <c r="CD2970" i="1"/>
  <c r="CD2820" i="1"/>
  <c r="CD2934" i="1"/>
  <c r="CD2807" i="1"/>
  <c r="CD2950" i="1"/>
  <c r="CD2924" i="1"/>
  <c r="CD2836" i="1"/>
  <c r="CD2998" i="1"/>
  <c r="CD2966" i="1"/>
  <c r="CD2940" i="1"/>
  <c r="CD2823" i="1"/>
  <c r="CD2954" i="1"/>
  <c r="CD2938" i="1"/>
  <c r="CD2922" i="1"/>
  <c r="CD2968" i="1"/>
  <c r="CD2952" i="1"/>
  <c r="CD2936" i="1"/>
  <c r="CD2920" i="1"/>
  <c r="CD2964" i="1"/>
  <c r="CD2948" i="1"/>
  <c r="CD2932" i="1"/>
  <c r="CD2916" i="1"/>
  <c r="CD2962" i="1"/>
  <c r="CD2946" i="1"/>
  <c r="CD2930" i="1"/>
  <c r="CD2852" i="1"/>
  <c r="CD2839" i="1"/>
  <c r="CD2742" i="1"/>
  <c r="CD2960" i="1"/>
  <c r="CD2944" i="1"/>
  <c r="CD2928" i="1"/>
  <c r="CD2804" i="1"/>
  <c r="CD2958" i="1"/>
  <c r="CD2942" i="1"/>
  <c r="CD2926" i="1"/>
  <c r="CD2794" i="1"/>
  <c r="CD2750" i="1"/>
  <c r="CD2851" i="1"/>
  <c r="CD2848" i="1"/>
  <c r="CD2835" i="1"/>
  <c r="CD2832" i="1"/>
  <c r="CD2819" i="1"/>
  <c r="CD2816" i="1"/>
  <c r="CD2803" i="1"/>
  <c r="CD2800" i="1"/>
  <c r="CD2792" i="1"/>
  <c r="CD2738" i="1"/>
  <c r="CD2734" i="1"/>
  <c r="CD2730" i="1"/>
  <c r="CD2726" i="1"/>
  <c r="CD2722" i="1"/>
  <c r="CD2718" i="1"/>
  <c r="CD2714" i="1"/>
  <c r="CD2610" i="1"/>
  <c r="CD2914" i="1"/>
  <c r="CD2912" i="1"/>
  <c r="CD2910" i="1"/>
  <c r="CD2908" i="1"/>
  <c r="CD2906" i="1"/>
  <c r="CD2904" i="1"/>
  <c r="CD2902" i="1"/>
  <c r="CD2900" i="1"/>
  <c r="CD2898" i="1"/>
  <c r="CD2896" i="1"/>
  <c r="CD2894" i="1"/>
  <c r="CD2892" i="1"/>
  <c r="CD2890" i="1"/>
  <c r="CD2888" i="1"/>
  <c r="CD2886" i="1"/>
  <c r="CD2884" i="1"/>
  <c r="CD2882" i="1"/>
  <c r="CD2880" i="1"/>
  <c r="CD2878" i="1"/>
  <c r="CD2876" i="1"/>
  <c r="CD2874" i="1"/>
  <c r="CD2872" i="1"/>
  <c r="CD2870" i="1"/>
  <c r="CD2868" i="1"/>
  <c r="CD2866" i="1"/>
  <c r="CD2864" i="1"/>
  <c r="CD2862" i="1"/>
  <c r="CD2860" i="1"/>
  <c r="CD2858" i="1"/>
  <c r="CD2856" i="1"/>
  <c r="CD2854" i="1"/>
  <c r="CD2841" i="1"/>
  <c r="CD2838" i="1"/>
  <c r="CD2825" i="1"/>
  <c r="CD2822" i="1"/>
  <c r="CD2809" i="1"/>
  <c r="CD2806" i="1"/>
  <c r="CD2799" i="1"/>
  <c r="CD2790" i="1"/>
  <c r="CD2788" i="1"/>
  <c r="CD2786" i="1"/>
  <c r="CD2784" i="1"/>
  <c r="CD2782" i="1"/>
  <c r="CD2780" i="1"/>
  <c r="CD2778" i="1"/>
  <c r="CD2776" i="1"/>
  <c r="CD2774" i="1"/>
  <c r="CD2772" i="1"/>
  <c r="CD2770" i="1"/>
  <c r="CD2768" i="1"/>
  <c r="CD2766" i="1"/>
  <c r="CD2764" i="1"/>
  <c r="CD2762" i="1"/>
  <c r="CD2760" i="1"/>
  <c r="CD2528" i="1"/>
  <c r="CD2594" i="1"/>
  <c r="CD2623" i="1"/>
  <c r="CD2843" i="1"/>
  <c r="CD2827" i="1"/>
  <c r="CD2811" i="1"/>
  <c r="CD2796" i="1"/>
  <c r="CD2740" i="1"/>
  <c r="CD2736" i="1"/>
  <c r="CD2732" i="1"/>
  <c r="CD2728" i="1"/>
  <c r="CD2724" i="1"/>
  <c r="CD2720" i="1"/>
  <c r="CD2716" i="1"/>
  <c r="CD2712" i="1"/>
  <c r="CD2512" i="1"/>
  <c r="CD2607" i="1"/>
  <c r="CD2626" i="1"/>
  <c r="CD2635" i="1"/>
  <c r="CD2622" i="1"/>
  <c r="CD2619" i="1"/>
  <c r="CD2606" i="1"/>
  <c r="CD2603" i="1"/>
  <c r="CD2592" i="1"/>
  <c r="CD2575" i="1"/>
  <c r="CD2574" i="1"/>
  <c r="CD2570" i="1"/>
  <c r="CD2566" i="1"/>
  <c r="CD2562" i="1"/>
  <c r="CD2558" i="1"/>
  <c r="CD2554" i="1"/>
  <c r="CD2550" i="1"/>
  <c r="CD2544" i="1"/>
  <c r="CD2530" i="1"/>
  <c r="CD2514" i="1"/>
  <c r="CD2463" i="1"/>
  <c r="CD2444" i="1"/>
  <c r="CD2532" i="1"/>
  <c r="CD2516" i="1"/>
  <c r="CD2634" i="1"/>
  <c r="CD2631" i="1"/>
  <c r="CD2618" i="1"/>
  <c r="CD2615" i="1"/>
  <c r="CD2602" i="1"/>
  <c r="CD2599" i="1"/>
  <c r="CD2590" i="1"/>
  <c r="CD2579" i="1"/>
  <c r="CD2571" i="1"/>
  <c r="CD2567" i="1"/>
  <c r="CD2563" i="1"/>
  <c r="CD2559" i="1"/>
  <c r="CD2555" i="1"/>
  <c r="CD2551" i="1"/>
  <c r="CD2542" i="1"/>
  <c r="CD2534" i="1"/>
  <c r="CD2518" i="1"/>
  <c r="CD2431" i="1"/>
  <c r="CD2350" i="1"/>
  <c r="CD2536" i="1"/>
  <c r="CD2520" i="1"/>
  <c r="CD2479" i="1"/>
  <c r="CD2460" i="1"/>
  <c r="CD2572" i="1"/>
  <c r="CD2568" i="1"/>
  <c r="CD2564" i="1"/>
  <c r="CD2560" i="1"/>
  <c r="CD2556" i="1"/>
  <c r="CD2552" i="1"/>
  <c r="CD2548" i="1"/>
  <c r="CD2540" i="1"/>
  <c r="CD2538" i="1"/>
  <c r="CD2522" i="1"/>
  <c r="CD2524" i="1"/>
  <c r="CD2508" i="1"/>
  <c r="CD2447" i="1"/>
  <c r="CD2428" i="1"/>
  <c r="CD2314" i="1"/>
  <c r="CD2573" i="1"/>
  <c r="CD2569" i="1"/>
  <c r="CD2565" i="1"/>
  <c r="CD2561" i="1"/>
  <c r="CD2557" i="1"/>
  <c r="CD2553" i="1"/>
  <c r="CD2549" i="1"/>
  <c r="CD2546" i="1"/>
  <c r="CD2526" i="1"/>
  <c r="CD2510" i="1"/>
  <c r="CD2476" i="1"/>
  <c r="CD2547" i="1"/>
  <c r="CD2545" i="1"/>
  <c r="CD2543" i="1"/>
  <c r="CD2541" i="1"/>
  <c r="CD2539" i="1"/>
  <c r="CD2537" i="1"/>
  <c r="CD2535" i="1"/>
  <c r="CD2533" i="1"/>
  <c r="CD2531" i="1"/>
  <c r="CD2529" i="1"/>
  <c r="CD2527" i="1"/>
  <c r="CD2525" i="1"/>
  <c r="CD2523" i="1"/>
  <c r="CD2521" i="1"/>
  <c r="CD2519" i="1"/>
  <c r="CD2517" i="1"/>
  <c r="CD2515" i="1"/>
  <c r="CD2513" i="1"/>
  <c r="CD2511" i="1"/>
  <c r="CD2509" i="1"/>
  <c r="CD2507" i="1"/>
  <c r="CD2505" i="1"/>
  <c r="CD2503" i="1"/>
  <c r="CD2501" i="1"/>
  <c r="CD2499" i="1"/>
  <c r="CD2497" i="1"/>
  <c r="CD2495" i="1"/>
  <c r="CD2330" i="1"/>
  <c r="CD2311" i="1"/>
  <c r="CD2286" i="1"/>
  <c r="CD2270" i="1"/>
  <c r="CD2252" i="1"/>
  <c r="CD2484" i="1"/>
  <c r="CD2468" i="1"/>
  <c r="CD2452" i="1"/>
  <c r="CD2436" i="1"/>
  <c r="CD2347" i="1"/>
  <c r="CD2327" i="1"/>
  <c r="CD2259" i="1"/>
  <c r="CD2480" i="1"/>
  <c r="CD2464" i="1"/>
  <c r="CD2448" i="1"/>
  <c r="CD2432" i="1"/>
  <c r="CD2258" i="1"/>
  <c r="CD2236" i="1"/>
  <c r="CD2346" i="1"/>
  <c r="CD2294" i="1"/>
  <c r="CD2278" i="1"/>
  <c r="CD2343" i="1"/>
  <c r="CD2355" i="1"/>
  <c r="CD2342" i="1"/>
  <c r="CD2339" i="1"/>
  <c r="CD2326" i="1"/>
  <c r="CD2323" i="1"/>
  <c r="CD2310" i="1"/>
  <c r="CD2307" i="1"/>
  <c r="CD2300" i="1"/>
  <c r="CD2292" i="1"/>
  <c r="CD2284" i="1"/>
  <c r="CD2276" i="1"/>
  <c r="CD2268" i="1"/>
  <c r="CD2263" i="1"/>
  <c r="CD2262" i="1"/>
  <c r="CD2203" i="1"/>
  <c r="CD2345" i="1"/>
  <c r="CD2329" i="1"/>
  <c r="CD2313" i="1"/>
  <c r="CD2299" i="1"/>
  <c r="CD2291" i="1"/>
  <c r="CD2283" i="1"/>
  <c r="CD2275" i="1"/>
  <c r="CD2267" i="1"/>
  <c r="CD2265" i="1"/>
  <c r="CD2264" i="1"/>
  <c r="CD2200" i="1"/>
  <c r="CD1860" i="1"/>
  <c r="CD2100" i="1"/>
  <c r="CD1912" i="1"/>
  <c r="CD2212" i="1"/>
  <c r="CD2196" i="1"/>
  <c r="CD2124" i="1"/>
  <c r="CD2116" i="1"/>
  <c r="CD2110" i="1"/>
  <c r="CD2094" i="1"/>
  <c r="CD2071" i="1"/>
  <c r="CD2068" i="1"/>
  <c r="CD2104" i="1"/>
  <c r="CD2088" i="1"/>
  <c r="CD2048" i="1"/>
  <c r="CD2023" i="1"/>
  <c r="CD1914" i="1"/>
  <c r="CD2126" i="1"/>
  <c r="CD2118" i="1"/>
  <c r="CD2098" i="1"/>
  <c r="CD2040" i="1"/>
  <c r="CD2022" i="1"/>
  <c r="CD2198" i="1"/>
  <c r="CD2182" i="1"/>
  <c r="CD2174" i="1"/>
  <c r="CD2166" i="1"/>
  <c r="CD2158" i="1"/>
  <c r="CD2108" i="1"/>
  <c r="CD2092" i="1"/>
  <c r="CD2007" i="1"/>
  <c r="CD2128" i="1"/>
  <c r="CD2120" i="1"/>
  <c r="CD2112" i="1"/>
  <c r="CD2102" i="1"/>
  <c r="CD2086" i="1"/>
  <c r="CD2055" i="1"/>
  <c r="CD2052" i="1"/>
  <c r="CD2006" i="1"/>
  <c r="CD1986" i="1"/>
  <c r="CD2096" i="1"/>
  <c r="CD2122" i="1"/>
  <c r="CD2114" i="1"/>
  <c r="CD2106" i="1"/>
  <c r="CD2090" i="1"/>
  <c r="CD2084" i="1"/>
  <c r="CD2083" i="1"/>
  <c r="CD2067" i="1"/>
  <c r="CD2051" i="1"/>
  <c r="CD2046" i="1"/>
  <c r="CD2038" i="1"/>
  <c r="CD2027" i="1"/>
  <c r="CD2026" i="1"/>
  <c r="CD2011" i="1"/>
  <c r="CD2010" i="1"/>
  <c r="CD1996" i="1"/>
  <c r="CD1992" i="1"/>
  <c r="CD1930" i="1"/>
  <c r="CD1928" i="1"/>
  <c r="CD1877" i="1"/>
  <c r="CD2073" i="1"/>
  <c r="CD2070" i="1"/>
  <c r="CD2057" i="1"/>
  <c r="CD2054" i="1"/>
  <c r="CD2045" i="1"/>
  <c r="CD2037" i="1"/>
  <c r="CD2029" i="1"/>
  <c r="CD2028" i="1"/>
  <c r="CD2013" i="1"/>
  <c r="CD2012" i="1"/>
  <c r="CD1984" i="1"/>
  <c r="CD1895" i="1"/>
  <c r="CD1893" i="1"/>
  <c r="CD1885" i="1"/>
  <c r="CD1866" i="1"/>
  <c r="CD1789" i="1"/>
  <c r="CD2079" i="1"/>
  <c r="CD2063" i="1"/>
  <c r="CD2044" i="1"/>
  <c r="CD2036" i="1"/>
  <c r="CD2031" i="1"/>
  <c r="CD2030" i="1"/>
  <c r="CD2015" i="1"/>
  <c r="CD2014" i="1"/>
  <c r="CD1999" i="1"/>
  <c r="CD1998" i="1"/>
  <c r="CD1982" i="1"/>
  <c r="CD1980" i="1"/>
  <c r="CD1978" i="1"/>
  <c r="CD1976" i="1"/>
  <c r="CD1974" i="1"/>
  <c r="CD1972" i="1"/>
  <c r="CD1970" i="1"/>
  <c r="CD1968" i="1"/>
  <c r="CD1966" i="1"/>
  <c r="CD1964" i="1"/>
  <c r="CD1962" i="1"/>
  <c r="CD1960" i="1"/>
  <c r="CD1958" i="1"/>
  <c r="CD1956" i="1"/>
  <c r="CD1954" i="1"/>
  <c r="CD1952" i="1"/>
  <c r="CD1950" i="1"/>
  <c r="CD1948" i="1"/>
  <c r="CD1946" i="1"/>
  <c r="CD1944" i="1"/>
  <c r="CD1942" i="1"/>
  <c r="CD1940" i="1"/>
  <c r="CD1911" i="1"/>
  <c r="CD1909" i="1"/>
  <c r="CD1859" i="1"/>
  <c r="CD1990" i="1"/>
  <c r="CD1927" i="1"/>
  <c r="CD1925" i="1"/>
  <c r="CD1874" i="1"/>
  <c r="CD1856" i="1"/>
  <c r="CD1849" i="1"/>
  <c r="CD1801" i="1"/>
  <c r="CD1796" i="1"/>
  <c r="CD2075" i="1"/>
  <c r="CD2059" i="1"/>
  <c r="CD2042" i="1"/>
  <c r="CD2034" i="1"/>
  <c r="CD2019" i="1"/>
  <c r="CD2018" i="1"/>
  <c r="CD2003" i="1"/>
  <c r="CD2002" i="1"/>
  <c r="CD1994" i="1"/>
  <c r="CD1861" i="1"/>
  <c r="CD1838" i="1"/>
  <c r="CD1833" i="1"/>
  <c r="CD1820" i="1"/>
  <c r="CD1806" i="1"/>
  <c r="CD1757" i="1"/>
  <c r="CD1988" i="1"/>
  <c r="CD1882" i="1"/>
  <c r="CD1855" i="1"/>
  <c r="CD1841" i="1"/>
  <c r="CD1898" i="1"/>
  <c r="CD1896" i="1"/>
  <c r="CD1869" i="1"/>
  <c r="CD1827" i="1"/>
  <c r="CD1846" i="1"/>
  <c r="CD1830" i="1"/>
  <c r="CD1812" i="1"/>
  <c r="CD1923" i="1"/>
  <c r="CD1907" i="1"/>
  <c r="CD1891" i="1"/>
  <c r="CD1836" i="1"/>
  <c r="CD1822" i="1"/>
  <c r="CD1773" i="1"/>
  <c r="CD1741" i="1"/>
  <c r="CD1825" i="1"/>
  <c r="CD1791" i="1"/>
  <c r="CD1935" i="1"/>
  <c r="CD1919" i="1"/>
  <c r="CD1903" i="1"/>
  <c r="CD1852" i="1"/>
  <c r="CD1844" i="1"/>
  <c r="CD1828" i="1"/>
  <c r="CD1814" i="1"/>
  <c r="CD1804" i="1"/>
  <c r="CD1858" i="1"/>
  <c r="CD1817" i="1"/>
  <c r="CD1809" i="1"/>
  <c r="CD1795" i="1"/>
  <c r="CD1683" i="1"/>
  <c r="CD1669" i="1"/>
  <c r="CD1598" i="1"/>
  <c r="CD1525" i="1"/>
  <c r="CD1513" i="1"/>
  <c r="CD1481" i="1"/>
  <c r="CD1685" i="1"/>
  <c r="CD1648" i="1"/>
  <c r="CD1672" i="1"/>
  <c r="CD1670" i="1"/>
  <c r="CD1654" i="1"/>
  <c r="CD1688" i="1"/>
  <c r="CD1686" i="1"/>
  <c r="CD1667" i="1"/>
  <c r="CD1679" i="1"/>
  <c r="CD1663" i="1"/>
  <c r="CD1658" i="1"/>
  <c r="CD1562" i="1"/>
  <c r="CD1642" i="1"/>
  <c r="CD1585" i="1"/>
  <c r="CD1581" i="1"/>
  <c r="CD1577" i="1"/>
  <c r="CD1573" i="1"/>
  <c r="CD1569" i="1"/>
  <c r="CD1681" i="1"/>
  <c r="CD1665" i="1"/>
  <c r="CD1638" i="1"/>
  <c r="CD1546" i="1"/>
  <c r="CD1644" i="1"/>
  <c r="CD1459" i="1"/>
  <c r="CD1611" i="1"/>
  <c r="CD1640" i="1"/>
  <c r="CD1610" i="1"/>
  <c r="CD1607" i="1"/>
  <c r="CD1596" i="1"/>
  <c r="CD1586" i="1"/>
  <c r="CD1564" i="1"/>
  <c r="CD1548" i="1"/>
  <c r="CD1588" i="1"/>
  <c r="CD1582" i="1"/>
  <c r="CD1578" i="1"/>
  <c r="CD1574" i="1"/>
  <c r="CD1570" i="1"/>
  <c r="CD1566" i="1"/>
  <c r="CD1550" i="1"/>
  <c r="CD1522" i="1"/>
  <c r="CD1519" i="1"/>
  <c r="CD1509" i="1"/>
  <c r="CD1495" i="1"/>
  <c r="CD1443" i="1"/>
  <c r="CD1606" i="1"/>
  <c r="CD1594" i="1"/>
  <c r="CD1590" i="1"/>
  <c r="CD1552" i="1"/>
  <c r="CD1508" i="1"/>
  <c r="CD1467" i="1"/>
  <c r="CD1612" i="1"/>
  <c r="CD1609" i="1"/>
  <c r="CD1592" i="1"/>
  <c r="CD1583" i="1"/>
  <c r="CD1579" i="1"/>
  <c r="CD1575" i="1"/>
  <c r="CD1571" i="1"/>
  <c r="CD1567" i="1"/>
  <c r="CD1554" i="1"/>
  <c r="CD1538" i="1"/>
  <c r="CD1536" i="1"/>
  <c r="CD1534" i="1"/>
  <c r="CD1532" i="1"/>
  <c r="CD1530" i="1"/>
  <c r="CD1528" i="1"/>
  <c r="CD1518" i="1"/>
  <c r="CD1501" i="1"/>
  <c r="CD1479" i="1"/>
  <c r="CD1556" i="1"/>
  <c r="CD1540" i="1"/>
  <c r="CD1451" i="1"/>
  <c r="CD1584" i="1"/>
  <c r="CD1580" i="1"/>
  <c r="CD1576" i="1"/>
  <c r="CD1572" i="1"/>
  <c r="CD1568" i="1"/>
  <c r="CD1558" i="1"/>
  <c r="CD1542" i="1"/>
  <c r="CD1523" i="1"/>
  <c r="CD1475" i="1"/>
  <c r="CD1560" i="1"/>
  <c r="CD1544" i="1"/>
  <c r="CD1516" i="1"/>
  <c r="CD1506" i="1"/>
  <c r="CD1497" i="1"/>
  <c r="CD1485" i="1"/>
  <c r="CD1473" i="1"/>
  <c r="CD1465" i="1"/>
  <c r="CD1457" i="1"/>
  <c r="CD1449" i="1"/>
  <c r="CD1441" i="1"/>
  <c r="CD1511" i="1"/>
  <c r="CD1499" i="1"/>
  <c r="CD1491" i="1"/>
  <c r="CD1507" i="1"/>
  <c r="CD1503" i="1"/>
  <c r="CD1487" i="1"/>
  <c r="CD1524" i="1"/>
  <c r="CD1505" i="1"/>
  <c r="CD1493" i="1"/>
  <c r="CD1477" i="1"/>
  <c r="CD1469" i="1"/>
  <c r="CD1461" i="1"/>
  <c r="CD1453" i="1"/>
  <c r="CD1445" i="1"/>
  <c r="CD1512" i="1"/>
  <c r="CD1483" i="1"/>
  <c r="CD1510" i="1"/>
  <c r="CD1489" i="1"/>
  <c r="CD1471" i="1"/>
  <c r="CD1463" i="1"/>
  <c r="CD1455" i="1"/>
  <c r="CD1447" i="1"/>
  <c r="CD1440" i="1"/>
  <c r="CD1434" i="1"/>
  <c r="CD1433" i="1"/>
  <c r="CD1429" i="1"/>
  <c r="CD1425" i="1"/>
  <c r="CD1421" i="1"/>
  <c r="CD1417" i="1"/>
  <c r="CD1435" i="1"/>
  <c r="CD1504" i="1"/>
  <c r="CD1502" i="1"/>
  <c r="CD1500" i="1"/>
  <c r="CD1498" i="1"/>
  <c r="CD1496" i="1"/>
  <c r="CD1494" i="1"/>
  <c r="CD1492" i="1"/>
  <c r="CD1490" i="1"/>
  <c r="CD1488" i="1"/>
  <c r="CD1486" i="1"/>
  <c r="CD1484" i="1"/>
  <c r="CD1482" i="1"/>
  <c r="CD1480" i="1"/>
  <c r="CD1478" i="1"/>
  <c r="CD1437" i="1"/>
  <c r="CD1430" i="1"/>
  <c r="CD1426" i="1"/>
  <c r="CD1422" i="1"/>
  <c r="CD1418" i="1"/>
  <c r="CD1431" i="1"/>
  <c r="CD1427" i="1"/>
  <c r="CD1423" i="1"/>
  <c r="CD1419" i="1"/>
  <c r="CD1432" i="1"/>
  <c r="CD1428" i="1"/>
  <c r="CD1424" i="1"/>
  <c r="CD1420" i="1"/>
  <c r="CD17059" i="1"/>
  <c r="CD17101" i="1"/>
  <c r="CD17104" i="1"/>
  <c r="CD17125" i="1"/>
  <c r="CD17134" i="1"/>
  <c r="CD17167" i="1"/>
  <c r="CD17153" i="1"/>
  <c r="CD17162" i="1"/>
  <c r="CD18083" i="1"/>
  <c r="CD18092" i="1"/>
  <c r="CD18095" i="1"/>
  <c r="CD18125" i="1"/>
  <c r="CD18127" i="1"/>
  <c r="CD17185" i="1"/>
  <c r="CD17186" i="1"/>
  <c r="CD18039" i="1"/>
  <c r="CD18051" i="1"/>
  <c r="CD18062" i="1"/>
  <c r="CD18114" i="1"/>
  <c r="CD18038" i="1"/>
  <c r="CD18107" i="1"/>
  <c r="CD17194" i="1"/>
  <c r="CD18126" i="1"/>
  <c r="CD18589" i="1"/>
  <c r="CD19508" i="1"/>
  <c r="CD18607" i="1"/>
  <c r="CD18144" i="1"/>
  <c r="CD18145" i="1"/>
  <c r="CD18612" i="1"/>
  <c r="CD18143" i="1"/>
  <c r="CD18169" i="1"/>
  <c r="CD18530" i="1"/>
  <c r="CD18573" i="1"/>
  <c r="CD19556" i="1"/>
  <c r="CD19596" i="1"/>
  <c r="CD20040" i="1"/>
  <c r="CD19511" i="1"/>
  <c r="CD19535" i="1"/>
  <c r="CD19600" i="1"/>
  <c r="CD20059" i="1"/>
  <c r="CD21094" i="1"/>
  <c r="CD20011" i="1"/>
  <c r="CD20017" i="1"/>
  <c r="CD21042" i="1"/>
  <c r="CD18596" i="1"/>
  <c r="CD19521" i="1"/>
  <c r="CD19532" i="1"/>
  <c r="CD19538" i="1"/>
  <c r="CD21033" i="1"/>
  <c r="CD20080" i="1"/>
  <c r="CD21060" i="1"/>
  <c r="CD20073" i="1"/>
  <c r="CD21037" i="1"/>
  <c r="CD21093" i="1"/>
  <c r="CD21095" i="1"/>
  <c r="CD19563" i="1"/>
  <c r="CD19578" i="1"/>
  <c r="CD19589" i="1"/>
  <c r="CD19592" i="1"/>
  <c r="CD19593" i="1"/>
  <c r="CD19594" i="1"/>
  <c r="CD20013" i="1"/>
  <c r="CD20014" i="1"/>
  <c r="CD20021" i="1"/>
  <c r="CD20031" i="1"/>
  <c r="CD20032" i="1"/>
  <c r="CD21030" i="1"/>
  <c r="CD19523" i="1"/>
  <c r="CD19527" i="1"/>
  <c r="CD19551" i="1"/>
  <c r="CD19571" i="1"/>
  <c r="CD19583" i="1"/>
  <c r="CD19591" i="1"/>
  <c r="CD20012" i="1"/>
  <c r="CD20020" i="1"/>
  <c r="CD20027" i="1"/>
  <c r="CD20028" i="1"/>
  <c r="CD20029" i="1"/>
  <c r="CD20030" i="1"/>
  <c r="CD20035" i="1"/>
  <c r="CD20054" i="1"/>
  <c r="CD20068" i="1"/>
  <c r="CD20086" i="1"/>
  <c r="CD21069" i="1"/>
  <c r="CD20096" i="1"/>
  <c r="CD21067" i="1"/>
  <c r="CD21084" i="1"/>
  <c r="CD19512" i="1"/>
  <c r="CD19533" i="1"/>
  <c r="CD19544" i="1"/>
  <c r="CD19545" i="1"/>
  <c r="CD19553" i="1"/>
  <c r="CD19554" i="1"/>
  <c r="CD19560" i="1"/>
  <c r="CD19584" i="1"/>
  <c r="CD19586" i="1"/>
  <c r="CD19595" i="1"/>
  <c r="CD20078" i="1"/>
  <c r="CD20045" i="1"/>
  <c r="CD20050" i="1"/>
  <c r="CD21025" i="1"/>
  <c r="CD21040" i="1"/>
  <c r="CD20098" i="1"/>
  <c r="CD21098" i="1"/>
  <c r="CD19587" i="1"/>
  <c r="CD20042" i="1"/>
  <c r="CD20060" i="1"/>
  <c r="CD21047" i="1"/>
  <c r="CD21010" i="1"/>
  <c r="CD19539" i="1"/>
  <c r="CD19566" i="1"/>
  <c r="CD19575" i="1"/>
  <c r="CD19588" i="1"/>
  <c r="CD20039" i="1"/>
  <c r="CD21099" i="1"/>
  <c r="CD20034" i="1"/>
  <c r="CD19518" i="1"/>
  <c r="CD20025" i="1"/>
  <c r="CD20036" i="1"/>
  <c r="CD20056" i="1"/>
  <c r="CD21064" i="1"/>
  <c r="CD21078" i="1"/>
  <c r="CD21085" i="1"/>
  <c r="CD21594" i="1"/>
  <c r="CD20061" i="1"/>
  <c r="CD20065" i="1"/>
  <c r="CD20074" i="1"/>
  <c r="CD20095" i="1"/>
  <c r="CD20099" i="1"/>
  <c r="CD21011" i="1"/>
  <c r="CD21013" i="1"/>
  <c r="CD21016" i="1"/>
  <c r="CD21031" i="1"/>
  <c r="CD21063" i="1"/>
  <c r="CD21070" i="1"/>
  <c r="CD21076" i="1"/>
  <c r="CD21089" i="1"/>
  <c r="CD21596" i="1"/>
  <c r="CD20093" i="1"/>
  <c r="CD21068" i="1"/>
  <c r="CD21074" i="1"/>
  <c r="CD21083" i="1"/>
  <c r="CD21599" i="1"/>
  <c r="CD21072" i="1"/>
  <c r="CD21087" i="1"/>
  <c r="CD21092" i="1"/>
  <c r="CD21598" i="1"/>
  <c r="CD21066" i="1"/>
  <c r="CD21600" i="1"/>
  <c r="CD17035" i="1"/>
  <c r="CD17050" i="1"/>
  <c r="CD17051" i="1"/>
  <c r="CD17068" i="1"/>
  <c r="CD17069" i="1"/>
  <c r="CD17082" i="1"/>
  <c r="CD17083" i="1"/>
  <c r="CD17102" i="1"/>
  <c r="CD17116" i="1"/>
  <c r="CD17127" i="1"/>
  <c r="CD17128" i="1"/>
  <c r="CD17138" i="1"/>
  <c r="CD17152" i="1"/>
  <c r="CD17156" i="1"/>
  <c r="CD17165" i="1"/>
  <c r="CD18032" i="1"/>
  <c r="CD18106" i="1"/>
  <c r="CD18655" i="1"/>
  <c r="CD18684" i="1"/>
  <c r="CD19077" i="1"/>
  <c r="CD17012" i="1"/>
  <c r="CD17015" i="1"/>
  <c r="CD17030" i="1"/>
  <c r="CD17033" i="1"/>
  <c r="CD17034" i="1"/>
  <c r="CD17038" i="1"/>
  <c r="CD17039" i="1"/>
  <c r="CD17052" i="1"/>
  <c r="CD17053" i="1"/>
  <c r="CD17158" i="1"/>
  <c r="CD17161" i="1"/>
  <c r="CD17164" i="1"/>
  <c r="CD18139" i="1"/>
  <c r="CD18177" i="1"/>
  <c r="CD18507" i="1"/>
  <c r="CD19057" i="1"/>
  <c r="CD17027" i="1"/>
  <c r="CD17044" i="1"/>
  <c r="CD17057" i="1"/>
  <c r="CD17062" i="1"/>
  <c r="CD17064" i="1"/>
  <c r="CD17075" i="1"/>
  <c r="CD17089" i="1"/>
  <c r="CD17099" i="1"/>
  <c r="CD17110" i="1"/>
  <c r="CD17132" i="1"/>
  <c r="CD17140" i="1"/>
  <c r="CD17143" i="1"/>
  <c r="CD18014" i="1"/>
  <c r="CD18024" i="1"/>
  <c r="CD19092" i="1"/>
  <c r="CD19084" i="1"/>
  <c r="CD19081" i="1"/>
  <c r="CD19078" i="1"/>
  <c r="CD19050" i="1"/>
  <c r="CD19016" i="1"/>
  <c r="CD19055" i="1"/>
  <c r="CD19052" i="1"/>
  <c r="CD19097" i="1"/>
  <c r="CD19087" i="1"/>
  <c r="CD19080" i="1"/>
  <c r="CD19056" i="1"/>
  <c r="CD19044" i="1"/>
  <c r="CD19041" i="1"/>
  <c r="CD19065" i="1"/>
  <c r="CD19061" i="1"/>
  <c r="CD19047" i="1"/>
  <c r="CD19043" i="1"/>
  <c r="CD19098" i="1"/>
  <c r="CD19068" i="1"/>
  <c r="CD19064" i="1"/>
  <c r="CD19029" i="1"/>
  <c r="CD19094" i="1"/>
  <c r="CD19031" i="1"/>
  <c r="CD19022" i="1"/>
  <c r="CD19025" i="1"/>
  <c r="CD17180" i="1"/>
  <c r="CD18123" i="1"/>
  <c r="CD17113" i="1"/>
  <c r="CD17124" i="1"/>
  <c r="CD17135" i="1"/>
  <c r="CD17200" i="1"/>
  <c r="CD18087" i="1"/>
  <c r="CD18130" i="1"/>
  <c r="CD18136" i="1"/>
  <c r="CD18162" i="1"/>
  <c r="CD18192" i="1"/>
  <c r="CD19037" i="1"/>
  <c r="CD18086" i="1"/>
  <c r="CD18117" i="1"/>
  <c r="CD18154" i="1"/>
  <c r="CD18595" i="1"/>
  <c r="CD18695" i="1"/>
  <c r="CD19008" i="1"/>
  <c r="CD19019" i="1"/>
  <c r="CD19028" i="1"/>
  <c r="CD19048" i="1"/>
  <c r="CD19067" i="1"/>
  <c r="CD18097" i="1"/>
  <c r="CD18113" i="1"/>
  <c r="CD18151" i="1"/>
  <c r="CD18663" i="1"/>
  <c r="CD19073" i="1"/>
  <c r="CD18089" i="1"/>
  <c r="CD18135" i="1"/>
  <c r="CD18153" i="1"/>
  <c r="CD18168" i="1"/>
  <c r="CD18618" i="1"/>
  <c r="CD19007" i="1"/>
  <c r="CD18015" i="1"/>
  <c r="CD18080" i="1"/>
  <c r="CD18096" i="1"/>
  <c r="CD18163" i="1"/>
  <c r="CD18565" i="1"/>
  <c r="CD18662" i="1"/>
  <c r="CD18698" i="1"/>
  <c r="CD19020" i="1"/>
  <c r="CD19093" i="1"/>
  <c r="CD19036" i="1"/>
  <c r="CD19046" i="1"/>
  <c r="CD19066" i="1"/>
  <c r="CD19072" i="1"/>
  <c r="CD19088" i="1"/>
  <c r="CD18137" i="1"/>
  <c r="CD18195" i="1"/>
  <c r="CD18557" i="1"/>
  <c r="CD18558" i="1"/>
  <c r="CD18576" i="1"/>
  <c r="CD18584" i="1"/>
  <c r="CD18585" i="1"/>
  <c r="CD18590" i="1"/>
  <c r="CD18650" i="1"/>
  <c r="CD18651" i="1"/>
  <c r="CD18678" i="1"/>
  <c r="CD18689" i="1"/>
  <c r="CD19027" i="1"/>
  <c r="CD19045" i="1"/>
  <c r="CD19060" i="1"/>
  <c r="CD19035" i="1"/>
  <c r="CD19039" i="1"/>
  <c r="CD19071" i="1"/>
  <c r="CD19086" i="1"/>
  <c r="CD19096" i="1"/>
  <c r="CD18178" i="1"/>
  <c r="CD18512" i="1"/>
  <c r="CD18518" i="1"/>
  <c r="CD18524" i="1"/>
  <c r="CD18533" i="1"/>
  <c r="CD18534" i="1"/>
  <c r="CD18570" i="1"/>
  <c r="CD18677" i="1"/>
  <c r="CD19013" i="1"/>
  <c r="CD19017" i="1"/>
  <c r="CD19034" i="1"/>
  <c r="CD19040" i="1"/>
  <c r="CD19059" i="1"/>
  <c r="CD19070" i="1"/>
  <c r="CD19090" i="1"/>
  <c r="CD19095" i="1"/>
  <c r="CD18141" i="1"/>
  <c r="CD18150" i="1"/>
  <c r="CD18696" i="1"/>
  <c r="CD19010" i="1"/>
  <c r="CD19011" i="1"/>
  <c r="CD19026" i="1"/>
  <c r="CD19032" i="1"/>
  <c r="CD19038" i="1"/>
  <c r="CD19049" i="1"/>
  <c r="CD19058" i="1"/>
  <c r="CD19069" i="1"/>
  <c r="CD19074" i="1"/>
  <c r="CD19089" i="1"/>
  <c r="CD19099" i="1"/>
  <c r="CD19021" i="1"/>
  <c r="CD19030" i="1"/>
  <c r="CD19051" i="1"/>
  <c r="CD19076" i="1"/>
  <c r="CD19083" i="1"/>
  <c r="CD19075" i="1"/>
  <c r="CD19082" i="1"/>
  <c r="CD19085" i="1"/>
  <c r="CD19091" i="1"/>
  <c r="CD19100" i="1"/>
  <c r="CD19033" i="1"/>
  <c r="CD19063" i="1"/>
  <c r="CD19014" i="1"/>
  <c r="CD19023" i="1"/>
  <c r="CD19024" i="1"/>
  <c r="CD19042" i="1"/>
  <c r="CD19053" i="1"/>
  <c r="CD19054" i="1"/>
  <c r="CD19062" i="1"/>
  <c r="CD19079" i="1"/>
  <c r="CD18056" i="1"/>
  <c r="CD18065" i="1"/>
  <c r="CD18592" i="1"/>
  <c r="CD18042" i="1"/>
  <c r="CD18064" i="1"/>
  <c r="CD18098" i="1"/>
  <c r="CD18023" i="1"/>
  <c r="CD18108" i="1"/>
  <c r="CD18121" i="1"/>
  <c r="CD18129" i="1"/>
  <c r="CD17699" i="1"/>
  <c r="CD18017" i="1"/>
  <c r="CD18116" i="1"/>
  <c r="CD18128" i="1"/>
  <c r="CD18189" i="1"/>
  <c r="CD17700" i="1"/>
  <c r="CD18061" i="1"/>
  <c r="CD18110" i="1"/>
  <c r="CD18597" i="1"/>
  <c r="CD18099" i="1"/>
  <c r="CD18115" i="1"/>
  <c r="CD18120" i="1"/>
  <c r="CD18181" i="1"/>
  <c r="CD18543" i="1"/>
  <c r="CD18616" i="1"/>
  <c r="CD18085" i="1"/>
  <c r="CD18090" i="1"/>
  <c r="CD18105" i="1"/>
  <c r="CD18157" i="1"/>
  <c r="CD18571" i="1"/>
  <c r="CD18577" i="1"/>
  <c r="CD18686" i="1"/>
  <c r="CD18156" i="1"/>
  <c r="CD18180" i="1"/>
  <c r="CD18601" i="1"/>
  <c r="CD18011" i="1"/>
  <c r="CD18012" i="1"/>
  <c r="CD18084" i="1"/>
  <c r="CD18104" i="1"/>
  <c r="CD18118" i="1"/>
  <c r="CD18160" i="1"/>
  <c r="CD18566" i="1"/>
  <c r="CD18625" i="1"/>
  <c r="CD18645" i="1"/>
  <c r="CD18198" i="1"/>
  <c r="CD18644" i="1"/>
  <c r="CD18660" i="1"/>
  <c r="CD18561" i="1"/>
  <c r="CD18564" i="1"/>
  <c r="CD18675" i="1"/>
  <c r="CD18560" i="1"/>
  <c r="CD18587" i="1"/>
  <c r="CD18594" i="1"/>
  <c r="CD18602" i="1"/>
  <c r="CD18649" i="1"/>
  <c r="CD18659" i="1"/>
  <c r="CD18132" i="1"/>
  <c r="CD18138" i="1"/>
  <c r="CD18147" i="1"/>
  <c r="CD18148" i="1"/>
  <c r="CD18165" i="1"/>
  <c r="CD18166" i="1"/>
  <c r="CD18175" i="1"/>
  <c r="CD18183" i="1"/>
  <c r="CD18184" i="1"/>
  <c r="CD18563" i="1"/>
  <c r="CD18586" i="1"/>
  <c r="CD18593" i="1"/>
  <c r="CD18634" i="1"/>
  <c r="CD18674" i="1"/>
  <c r="CD18693" i="1"/>
  <c r="CD18699" i="1"/>
  <c r="CD18637" i="1"/>
  <c r="CD18640" i="1"/>
  <c r="CD18669" i="1"/>
  <c r="CD18509" i="1"/>
  <c r="CD18515" i="1"/>
  <c r="CD18521" i="1"/>
  <c r="CD18527" i="1"/>
  <c r="CD18536" i="1"/>
  <c r="CD18537" i="1"/>
  <c r="CD18539" i="1"/>
  <c r="CD18540" i="1"/>
  <c r="CD18554" i="1"/>
  <c r="CD18555" i="1"/>
  <c r="CD18588" i="1"/>
  <c r="CD18603" i="1"/>
  <c r="CD18622" i="1"/>
  <c r="CD18648" i="1"/>
  <c r="CD18668" i="1"/>
  <c r="CD18672" i="1"/>
  <c r="CD18681" i="1"/>
  <c r="CD18692" i="1"/>
  <c r="CD18551" i="1"/>
  <c r="CD18552" i="1"/>
  <c r="CD18578" i="1"/>
  <c r="CD18579" i="1"/>
  <c r="CD18582" i="1"/>
  <c r="CD18600" i="1"/>
  <c r="CD18606" i="1"/>
  <c r="CD18615" i="1"/>
  <c r="CD18620" i="1"/>
  <c r="CD18665" i="1"/>
  <c r="CD18680" i="1"/>
  <c r="CD18687" i="1"/>
  <c r="CD18654" i="1"/>
  <c r="CD17087" i="1"/>
  <c r="CD17095" i="1"/>
  <c r="CD17107" i="1"/>
  <c r="CD17122" i="1"/>
  <c r="CD17149" i="1"/>
  <c r="CD17121" i="1"/>
  <c r="CD17147" i="1"/>
  <c r="CD17112" i="1"/>
  <c r="CD17115" i="1"/>
  <c r="CD17118" i="1"/>
  <c r="CD17159" i="1"/>
  <c r="CD17179" i="1"/>
  <c r="CD17183" i="1"/>
  <c r="CD17197" i="1"/>
  <c r="CD17168" i="1"/>
  <c r="CD17171" i="1"/>
  <c r="CD17174" i="1"/>
  <c r="CD17177" i="1"/>
  <c r="CD17191" i="1"/>
  <c r="CD17195" i="1"/>
  <c r="CD17192" i="1"/>
  <c r="CD17150" i="1"/>
  <c r="CD17139" i="1"/>
  <c r="CD17148" i="1"/>
  <c r="CD17157" i="1"/>
  <c r="CD17166" i="1"/>
  <c r="CD17175" i="1"/>
  <c r="CD17178" i="1"/>
  <c r="CD17181" i="1"/>
  <c r="CD17184" i="1"/>
  <c r="CD17187" i="1"/>
  <c r="CD17190" i="1"/>
  <c r="CD17193" i="1"/>
  <c r="CD17196" i="1"/>
  <c r="CD17199" i="1"/>
  <c r="CD17142" i="1"/>
  <c r="CD17085" i="1"/>
  <c r="CD17088" i="1"/>
  <c r="CD17091" i="1"/>
  <c r="CD17094" i="1"/>
  <c r="CD17097" i="1"/>
  <c r="CD17100" i="1"/>
  <c r="CD17103" i="1"/>
  <c r="CD17106" i="1"/>
  <c r="CD17109" i="1"/>
  <c r="CD17145" i="1"/>
  <c r="CD17154" i="1"/>
  <c r="CD17163" i="1"/>
  <c r="CD17172" i="1"/>
  <c r="CD17013" i="1"/>
  <c r="CD17016" i="1"/>
  <c r="CD17019" i="1"/>
  <c r="CD17022" i="1"/>
  <c r="CD17025" i="1"/>
  <c r="CD17028" i="1"/>
  <c r="CD17031" i="1"/>
  <c r="CD17037" i="1"/>
  <c r="CD17043" i="1"/>
  <c r="CD17049" i="1"/>
  <c r="CD17055" i="1"/>
  <c r="CD17061" i="1"/>
  <c r="CD17067" i="1"/>
  <c r="CD17073" i="1"/>
  <c r="CD17079" i="1"/>
  <c r="CD17130" i="1"/>
  <c r="CD17133" i="1"/>
  <c r="CD17151" i="1"/>
  <c r="CD17160" i="1"/>
  <c r="CD17169" i="1"/>
  <c r="CD17136" i="1"/>
  <c r="CD18007" i="1"/>
  <c r="CD18031" i="1"/>
  <c r="CD18049" i="1"/>
  <c r="CD18028" i="1"/>
  <c r="CD18046" i="1"/>
  <c r="CD18018" i="1"/>
  <c r="CD18025" i="1"/>
  <c r="CD18036" i="1"/>
  <c r="CD18043" i="1"/>
  <c r="CD18054" i="1"/>
  <c r="CD18057" i="1"/>
  <c r="CD18063" i="1"/>
  <c r="CD18069" i="1"/>
  <c r="CD18075" i="1"/>
  <c r="CD18081" i="1"/>
  <c r="CD18022" i="1"/>
  <c r="CD18040" i="1"/>
  <c r="CD18019" i="1"/>
  <c r="CD18030" i="1"/>
  <c r="CD18037" i="1"/>
  <c r="CD18048" i="1"/>
  <c r="CD18055" i="1"/>
  <c r="CD18058" i="1"/>
  <c r="CD18016" i="1"/>
  <c r="CD18027" i="1"/>
  <c r="CD18034" i="1"/>
  <c r="CD18045" i="1"/>
  <c r="CD18052" i="1"/>
  <c r="CD18060" i="1"/>
  <c r="CD18066" i="1"/>
  <c r="CD18072" i="1"/>
  <c r="CD18078" i="1"/>
  <c r="CD18193" i="1"/>
  <c r="CD18196" i="1"/>
  <c r="CD18199" i="1"/>
  <c r="CD18508" i="1"/>
  <c r="CD18511" i="1"/>
  <c r="CD18514" i="1"/>
  <c r="CD18517" i="1"/>
  <c r="CD18520" i="1"/>
  <c r="CD18523" i="1"/>
  <c r="CD18526" i="1"/>
  <c r="CD18529" i="1"/>
  <c r="CD18532" i="1"/>
  <c r="CD18541" i="1"/>
  <c r="CD18550" i="1"/>
  <c r="CD18559" i="1"/>
  <c r="CD18538" i="1"/>
  <c r="CD18547" i="1"/>
  <c r="CD18556" i="1"/>
  <c r="CD18187" i="1"/>
  <c r="CD18510" i="1"/>
  <c r="CD18513" i="1"/>
  <c r="CD18516" i="1"/>
  <c r="CD18519" i="1"/>
  <c r="CD18522" i="1"/>
  <c r="CD18525" i="1"/>
  <c r="CD18528" i="1"/>
  <c r="CD18531" i="1"/>
  <c r="CD18535" i="1"/>
  <c r="CD18544" i="1"/>
  <c r="CD18553" i="1"/>
  <c r="CD18646" i="1"/>
  <c r="CD18652" i="1"/>
  <c r="CD18623" i="1"/>
  <c r="CD18624" i="1"/>
  <c r="CD18626" i="1"/>
  <c r="CD18627" i="1"/>
  <c r="CD18629" i="1"/>
  <c r="CD18630" i="1"/>
  <c r="CD18632" i="1"/>
  <c r="CD18633" i="1"/>
  <c r="CD18635" i="1"/>
  <c r="CD18636" i="1"/>
  <c r="CD18638" i="1"/>
  <c r="CD18639" i="1"/>
  <c r="CD18641" i="1"/>
  <c r="CD18642" i="1"/>
  <c r="CD18700" i="1"/>
  <c r="CD18670" i="1"/>
  <c r="CD18676" i="1"/>
  <c r="CD18682" i="1"/>
  <c r="CD18688" i="1"/>
  <c r="CD18694" i="1"/>
  <c r="CD19009" i="1"/>
  <c r="CD19018" i="1"/>
  <c r="CD19012" i="1"/>
  <c r="CD18673" i="1"/>
  <c r="CD18679" i="1"/>
  <c r="CD18685" i="1"/>
  <c r="CD18691" i="1"/>
  <c r="CD18697" i="1"/>
  <c r="CD19015" i="1"/>
  <c r="CD19513" i="1"/>
  <c r="CD19516" i="1"/>
  <c r="CD19522" i="1"/>
  <c r="CD19514" i="1"/>
  <c r="CD19517" i="1"/>
  <c r="CD19519" i="1"/>
  <c r="CD19576" i="1"/>
  <c r="CD19561" i="1"/>
  <c r="CD19570" i="1"/>
  <c r="CD19524" i="1"/>
  <c r="CD19530" i="1"/>
  <c r="CD19536" i="1"/>
  <c r="CD19542" i="1"/>
  <c r="CD19548" i="1"/>
  <c r="CD19558" i="1"/>
  <c r="CD19567" i="1"/>
  <c r="CD19573" i="1"/>
  <c r="CD19564" i="1"/>
  <c r="CD20018" i="1"/>
  <c r="CD20024" i="1"/>
  <c r="CD21009" i="1"/>
  <c r="CD21012" i="1"/>
  <c r="CD20094" i="1"/>
  <c r="CD21015" i="1"/>
  <c r="CD20052" i="1"/>
  <c r="CD20058" i="1"/>
  <c r="CD20064" i="1"/>
  <c r="CD20070" i="1"/>
  <c r="CD20076" i="1"/>
  <c r="CD20081" i="1"/>
  <c r="CD20084" i="1"/>
  <c r="CD20087" i="1"/>
  <c r="CD20090" i="1"/>
  <c r="CD21032" i="1"/>
  <c r="CD21039" i="1"/>
  <c r="CD20097" i="1"/>
  <c r="CD21052" i="1"/>
  <c r="CD20082" i="1"/>
  <c r="CD20085" i="1"/>
  <c r="CD20088" i="1"/>
  <c r="CD20091" i="1"/>
  <c r="CD20100" i="1"/>
  <c r="CD21021" i="1"/>
  <c r="CD21043" i="1"/>
  <c r="CD21029" i="1"/>
  <c r="CD21048" i="1"/>
  <c r="CD21061" i="1"/>
  <c r="CD21026" i="1"/>
  <c r="CD21049" i="1"/>
  <c r="CD21023" i="1"/>
  <c r="CD21041" i="1"/>
  <c r="CD21045" i="1"/>
  <c r="CD21054" i="1"/>
  <c r="CD21020" i="1"/>
  <c r="CD21038" i="1"/>
  <c r="CD21046" i="1"/>
  <c r="CD21055" i="1"/>
  <c r="CD21058" i="1"/>
  <c r="CD21035" i="1"/>
  <c r="CD21051" i="1"/>
  <c r="CD21057" i="1"/>
  <c r="CD21595" i="1"/>
  <c r="AE1" i="3" l="1"/>
  <c r="AD6" i="3"/>
  <c r="AE12" i="3"/>
  <c r="AE13" i="3"/>
  <c r="AE3" i="3"/>
  <c r="AD2" i="3"/>
  <c r="AD12" i="3"/>
  <c r="AE6" i="3"/>
  <c r="AD1" i="3"/>
  <c r="AE11" i="3"/>
  <c r="AD10" i="3"/>
  <c r="AE10" i="3"/>
  <c r="AE9" i="3"/>
  <c r="AF2" i="3"/>
  <c r="AE2" i="3" s="1"/>
  <c r="AE4" i="3"/>
  <c r="AE7" i="3"/>
  <c r="AD8" i="3"/>
  <c r="AD5" i="3"/>
  <c r="AD4" i="3"/>
  <c r="AE8" i="3"/>
  <c r="AE5" i="3"/>
  <c r="AD9" i="3"/>
  <c r="AD13" i="3"/>
  <c r="AD3" i="3"/>
  <c r="AD7" i="3"/>
  <c r="AR4" i="5"/>
  <c r="B117" i="6"/>
  <c r="B116" i="6"/>
  <c r="B114" i="6"/>
  <c r="B113" i="6"/>
  <c r="B112" i="6"/>
  <c r="B111" i="6"/>
  <c r="B110" i="6"/>
  <c r="B95" i="6"/>
  <c r="B94" i="6"/>
  <c r="B93" i="6"/>
  <c r="B92" i="6"/>
  <c r="B91" i="6"/>
  <c r="B90" i="6"/>
  <c r="B89" i="6"/>
  <c r="B87" i="6"/>
  <c r="B86" i="6"/>
  <c r="B85" i="6"/>
  <c r="B54" i="6"/>
  <c r="B53" i="6"/>
  <c r="B52" i="6"/>
  <c r="B51" i="6"/>
  <c r="B50" i="6"/>
  <c r="B49" i="6"/>
  <c r="B46" i="6"/>
  <c r="B45" i="6"/>
  <c r="B44" i="6"/>
  <c r="B41" i="6"/>
  <c r="B40" i="6"/>
  <c r="B39" i="6"/>
  <c r="B38" i="6"/>
  <c r="B37" i="6"/>
  <c r="B35" i="6"/>
  <c r="B34" i="6"/>
  <c r="B33" i="6"/>
  <c r="BC367" i="5"/>
  <c r="BB367" i="5" s="1"/>
  <c r="AR3" i="5"/>
  <c r="AR2" i="5"/>
  <c r="B5" i="2" l="1"/>
  <c r="A4" i="3" s="1"/>
  <c r="BC2" i="2" l="1"/>
  <c r="BC3" i="2"/>
  <c r="BD4" i="2" s="1"/>
  <c r="BC4" i="2"/>
  <c r="BC5" i="2"/>
  <c r="BC6" i="2"/>
  <c r="BD7" i="2" s="1"/>
  <c r="BC7" i="2"/>
  <c r="BD8" i="2" s="1"/>
  <c r="BC8" i="2"/>
  <c r="BD9" i="2" s="1"/>
  <c r="BC9" i="2"/>
  <c r="BC10" i="2"/>
  <c r="BC11" i="2"/>
  <c r="BD12" i="2" s="1"/>
  <c r="BC12" i="2"/>
  <c r="BD13" i="2" s="1"/>
  <c r="BC13" i="2"/>
  <c r="BD14" i="2" s="1"/>
  <c r="BC14" i="2"/>
  <c r="BD15" i="2" s="1"/>
  <c r="BC15" i="2"/>
  <c r="BD16" i="2" s="1"/>
  <c r="BC16" i="2"/>
  <c r="BC17" i="2"/>
  <c r="BD18" i="2" s="1"/>
  <c r="BC18" i="2"/>
  <c r="BC19" i="2"/>
  <c r="BD20" i="2" s="1"/>
  <c r="BC20" i="2"/>
  <c r="BC1" i="2"/>
  <c r="BD10" i="2"/>
  <c r="BD6" i="2"/>
  <c r="BD5" i="2"/>
  <c r="BD2" i="2"/>
  <c r="BC2" i="4"/>
  <c r="BC3" i="4"/>
  <c r="BC4" i="4"/>
  <c r="BC5" i="4"/>
  <c r="BC6" i="4"/>
  <c r="BC7" i="4"/>
  <c r="BC8" i="4"/>
  <c r="BC9" i="4"/>
  <c r="BC10" i="4"/>
  <c r="BC11" i="4"/>
  <c r="BC12" i="4"/>
  <c r="BC13" i="4"/>
  <c r="BC14" i="4"/>
  <c r="BC15" i="4"/>
  <c r="BC16" i="4"/>
  <c r="BC17" i="4"/>
  <c r="BC18" i="4"/>
  <c r="BC19" i="4"/>
  <c r="BC20" i="4"/>
  <c r="BC1" i="4"/>
  <c r="BC1" i="3"/>
  <c r="BD2" i="3" s="1"/>
  <c r="BC17" i="3"/>
  <c r="BD18" i="3" s="1"/>
  <c r="BC18" i="3"/>
  <c r="BD19" i="3" s="1"/>
  <c r="BC19" i="3"/>
  <c r="BD20" i="3" s="1"/>
  <c r="BC20" i="3"/>
  <c r="BC2" i="3"/>
  <c r="BD3" i="3" s="1"/>
  <c r="BC3" i="3"/>
  <c r="BD4" i="3" s="1"/>
  <c r="BC4" i="3"/>
  <c r="BD5" i="3" s="1"/>
  <c r="BC5" i="3"/>
  <c r="BD6" i="3" s="1"/>
  <c r="BC6" i="3"/>
  <c r="BD7" i="3" s="1"/>
  <c r="BC7" i="3"/>
  <c r="BD8" i="3" s="1"/>
  <c r="BC8" i="3"/>
  <c r="BD9" i="3" s="1"/>
  <c r="BC9" i="3"/>
  <c r="BD10" i="3" s="1"/>
  <c r="BC10" i="3"/>
  <c r="BD11" i="3" s="1"/>
  <c r="BC11" i="3"/>
  <c r="BD12" i="3" s="1"/>
  <c r="BC12" i="3"/>
  <c r="BD13" i="3" s="1"/>
  <c r="BC13" i="3"/>
  <c r="BD14" i="3" s="1"/>
  <c r="BC14" i="3"/>
  <c r="BD15" i="3" s="1"/>
  <c r="BC15" i="3"/>
  <c r="BD16" i="3" s="1"/>
  <c r="BC16" i="3"/>
  <c r="BD17" i="3" s="1"/>
  <c r="BD17" i="2" l="1"/>
  <c r="BD3" i="2"/>
  <c r="BD11" i="2"/>
  <c r="BD19" i="2"/>
  <c r="H4" i="4"/>
  <c r="N2" i="3" l="1"/>
  <c r="N1" i="3"/>
  <c r="F4" i="3" s="1"/>
  <c r="P2" i="5" l="1"/>
  <c r="T1" i="5" s="1"/>
  <c r="B12" i="6" l="1"/>
  <c r="B13" i="6"/>
  <c r="B14" i="6"/>
  <c r="B15" i="6"/>
  <c r="B16" i="6"/>
  <c r="B17" i="6"/>
  <c r="B18" i="6"/>
  <c r="B20" i="6"/>
  <c r="B21" i="6"/>
  <c r="B22" i="6"/>
  <c r="B23" i="6"/>
  <c r="B24" i="6"/>
  <c r="B25" i="6"/>
  <c r="B27" i="6"/>
  <c r="B28" i="6"/>
  <c r="B29" i="6"/>
  <c r="B30" i="6"/>
  <c r="B31" i="6"/>
  <c r="B32" i="6"/>
  <c r="B56" i="6"/>
  <c r="B57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80" i="6"/>
  <c r="B81" i="6"/>
  <c r="B82" i="6"/>
  <c r="B83" i="6"/>
  <c r="B84" i="6"/>
  <c r="B97" i="6"/>
  <c r="B98" i="6"/>
  <c r="B99" i="6"/>
  <c r="B100" i="6"/>
  <c r="B103" i="6"/>
  <c r="B104" i="6"/>
  <c r="B109" i="6"/>
  <c r="B11" i="6"/>
  <c r="CL16008" i="1" l="1"/>
  <c r="CL16009" i="1"/>
  <c r="CL16010" i="1"/>
  <c r="CL16011" i="1"/>
  <c r="CL16012" i="1"/>
  <c r="CL16013" i="1"/>
  <c r="CL16014" i="1"/>
  <c r="CL16015" i="1"/>
  <c r="CL16016" i="1"/>
  <c r="CL16017" i="1"/>
  <c r="CL16018" i="1"/>
  <c r="CL16019" i="1"/>
  <c r="CL16020" i="1"/>
  <c r="CL16021" i="1"/>
  <c r="CL16022" i="1"/>
  <c r="CL16023" i="1"/>
  <c r="CL16024" i="1"/>
  <c r="CL16025" i="1"/>
  <c r="CL16026" i="1"/>
  <c r="CL16027" i="1"/>
  <c r="CL16028" i="1"/>
  <c r="CL16029" i="1"/>
  <c r="CL16030" i="1"/>
  <c r="CL16031" i="1"/>
  <c r="CL16032" i="1"/>
  <c r="CL16033" i="1"/>
  <c r="CL16034" i="1"/>
  <c r="CL16035" i="1"/>
  <c r="CL16036" i="1"/>
  <c r="CL16037" i="1"/>
  <c r="CL16038" i="1"/>
  <c r="CL16039" i="1"/>
  <c r="CL16040" i="1"/>
  <c r="CL16041" i="1"/>
  <c r="CL16042" i="1"/>
  <c r="CL16043" i="1"/>
  <c r="CL16044" i="1"/>
  <c r="CL16045" i="1"/>
  <c r="CL16046" i="1"/>
  <c r="CL16047" i="1"/>
  <c r="CL16048" i="1"/>
  <c r="CL16049" i="1"/>
  <c r="CL16050" i="1"/>
  <c r="CL16051" i="1"/>
  <c r="CL16052" i="1"/>
  <c r="CL16053" i="1"/>
  <c r="CL16054" i="1"/>
  <c r="CL16055" i="1"/>
  <c r="CL16056" i="1"/>
  <c r="CL16057" i="1"/>
  <c r="CL16058" i="1"/>
  <c r="CL16059" i="1"/>
  <c r="CL16060" i="1"/>
  <c r="CL16061" i="1"/>
  <c r="CL16062" i="1"/>
  <c r="CL16063" i="1"/>
  <c r="CL16064" i="1"/>
  <c r="CL16065" i="1"/>
  <c r="CL16066" i="1"/>
  <c r="CL16067" i="1"/>
  <c r="CL16068" i="1"/>
  <c r="CL16069" i="1"/>
  <c r="CL16070" i="1"/>
  <c r="CL16071" i="1"/>
  <c r="CL16072" i="1"/>
  <c r="CL16073" i="1"/>
  <c r="CL16074" i="1"/>
  <c r="CL16075" i="1"/>
  <c r="CL16076" i="1"/>
  <c r="CL16077" i="1"/>
  <c r="CL16078" i="1"/>
  <c r="CL16079" i="1"/>
  <c r="CL16080" i="1"/>
  <c r="CL16081" i="1"/>
  <c r="CL16082" i="1"/>
  <c r="CL16083" i="1"/>
  <c r="CL16084" i="1"/>
  <c r="CL16085" i="1"/>
  <c r="CL16086" i="1"/>
  <c r="CL16087" i="1"/>
  <c r="CL16088" i="1"/>
  <c r="CL16089" i="1"/>
  <c r="CL16090" i="1"/>
  <c r="CL16091" i="1"/>
  <c r="CL16092" i="1"/>
  <c r="CL16093" i="1"/>
  <c r="CL16094" i="1"/>
  <c r="CL16095" i="1"/>
  <c r="CL16096" i="1"/>
  <c r="CL16097" i="1"/>
  <c r="CL16098" i="1"/>
  <c r="CL16099" i="1"/>
  <c r="CL16100" i="1"/>
  <c r="CL16101" i="1"/>
  <c r="CL16102" i="1"/>
  <c r="CL16103" i="1"/>
  <c r="CL16104" i="1"/>
  <c r="CL16105" i="1"/>
  <c r="CL16106" i="1"/>
  <c r="CL16107" i="1"/>
  <c r="CL16108" i="1"/>
  <c r="CL16109" i="1"/>
  <c r="CL16110" i="1"/>
  <c r="CL16111" i="1"/>
  <c r="CL16112" i="1"/>
  <c r="CL16113" i="1"/>
  <c r="CL16114" i="1"/>
  <c r="CL16115" i="1"/>
  <c r="CL16116" i="1"/>
  <c r="CL16117" i="1"/>
  <c r="CL16118" i="1"/>
  <c r="CL16119" i="1"/>
  <c r="CL16120" i="1"/>
  <c r="CL16121" i="1"/>
  <c r="CL16122" i="1"/>
  <c r="CL16123" i="1"/>
  <c r="CL16124" i="1"/>
  <c r="CL16125" i="1"/>
  <c r="CL16126" i="1"/>
  <c r="CL16127" i="1"/>
  <c r="CL16128" i="1"/>
  <c r="CL16129" i="1"/>
  <c r="CL16130" i="1"/>
  <c r="CL16131" i="1"/>
  <c r="CL16132" i="1"/>
  <c r="CL16133" i="1"/>
  <c r="CL16134" i="1"/>
  <c r="CL16135" i="1"/>
  <c r="CL16136" i="1"/>
  <c r="CL16137" i="1"/>
  <c r="CL16138" i="1"/>
  <c r="CL16139" i="1"/>
  <c r="CL16140" i="1"/>
  <c r="CL16141" i="1"/>
  <c r="CL16142" i="1"/>
  <c r="CL16143" i="1"/>
  <c r="CL16144" i="1"/>
  <c r="CL16145" i="1"/>
  <c r="CL16146" i="1"/>
  <c r="CL16147" i="1"/>
  <c r="CL16148" i="1"/>
  <c r="CL16149" i="1"/>
  <c r="CL16150" i="1"/>
  <c r="CL16151" i="1"/>
  <c r="CL16152" i="1"/>
  <c r="CL16153" i="1"/>
  <c r="CL16154" i="1"/>
  <c r="CL16155" i="1"/>
  <c r="CL16156" i="1"/>
  <c r="CL16157" i="1"/>
  <c r="CL16158" i="1"/>
  <c r="CL16159" i="1"/>
  <c r="CL16160" i="1"/>
  <c r="CL16161" i="1"/>
  <c r="CL16162" i="1"/>
  <c r="CL16163" i="1"/>
  <c r="CL16164" i="1"/>
  <c r="CL16165" i="1"/>
  <c r="CL16166" i="1"/>
  <c r="CL16167" i="1"/>
  <c r="CL16168" i="1"/>
  <c r="CL16169" i="1"/>
  <c r="CL16170" i="1"/>
  <c r="CL16171" i="1"/>
  <c r="CL16172" i="1"/>
  <c r="CL16173" i="1"/>
  <c r="CL16174" i="1"/>
  <c r="CL16175" i="1"/>
  <c r="CL16176" i="1"/>
  <c r="CL16177" i="1"/>
  <c r="CL16178" i="1"/>
  <c r="CL16179" i="1"/>
  <c r="CL16180" i="1"/>
  <c r="CL16181" i="1"/>
  <c r="CL16182" i="1"/>
  <c r="CL16183" i="1"/>
  <c r="CL16184" i="1"/>
  <c r="CL16185" i="1"/>
  <c r="CL16186" i="1"/>
  <c r="CL16187" i="1"/>
  <c r="CL16188" i="1"/>
  <c r="CL16189" i="1"/>
  <c r="CL16190" i="1"/>
  <c r="CL16191" i="1"/>
  <c r="CL16192" i="1"/>
  <c r="CL16193" i="1"/>
  <c r="CL16194" i="1"/>
  <c r="CL16195" i="1"/>
  <c r="CL16196" i="1"/>
  <c r="CL16197" i="1"/>
  <c r="CL16198" i="1"/>
  <c r="CL16199" i="1"/>
  <c r="CL16200" i="1"/>
  <c r="CL16201" i="1"/>
  <c r="CL16202" i="1"/>
  <c r="CL16203" i="1"/>
  <c r="CL16204" i="1"/>
  <c r="CL16205" i="1"/>
  <c r="CL16206" i="1"/>
  <c r="CL16207" i="1"/>
  <c r="CL16208" i="1"/>
  <c r="CL16209" i="1"/>
  <c r="CL16210" i="1"/>
  <c r="CL16211" i="1"/>
  <c r="CL16212" i="1"/>
  <c r="CL16213" i="1"/>
  <c r="CL16214" i="1"/>
  <c r="CL16215" i="1"/>
  <c r="CL16216" i="1"/>
  <c r="CL16217" i="1"/>
  <c r="CL16218" i="1"/>
  <c r="CL16219" i="1"/>
  <c r="CL16220" i="1"/>
  <c r="CL16221" i="1"/>
  <c r="CL16222" i="1"/>
  <c r="CL16223" i="1"/>
  <c r="CL16224" i="1"/>
  <c r="CL16225" i="1"/>
  <c r="CL16226" i="1"/>
  <c r="CL16227" i="1"/>
  <c r="CL16228" i="1"/>
  <c r="CL16229" i="1"/>
  <c r="CL16230" i="1"/>
  <c r="CL16231" i="1"/>
  <c r="CL16232" i="1"/>
  <c r="CL16233" i="1"/>
  <c r="CL16234" i="1"/>
  <c r="CL16235" i="1"/>
  <c r="CL16236" i="1"/>
  <c r="CL16237" i="1"/>
  <c r="CL16238" i="1"/>
  <c r="CL16239" i="1"/>
  <c r="CL16240" i="1"/>
  <c r="CL16241" i="1"/>
  <c r="CL16242" i="1"/>
  <c r="CL16243" i="1"/>
  <c r="CL16244" i="1"/>
  <c r="CL16245" i="1"/>
  <c r="CL16246" i="1"/>
  <c r="CL16247" i="1"/>
  <c r="CL16248" i="1"/>
  <c r="CL16249" i="1"/>
  <c r="CL16250" i="1"/>
  <c r="CL16251" i="1"/>
  <c r="CL16252" i="1"/>
  <c r="CL16253" i="1"/>
  <c r="CL16254" i="1"/>
  <c r="CL16255" i="1"/>
  <c r="CL16256" i="1"/>
  <c r="CL16257" i="1"/>
  <c r="CL16258" i="1"/>
  <c r="CL16259" i="1"/>
  <c r="CL16260" i="1"/>
  <c r="CL16261" i="1"/>
  <c r="CL16262" i="1"/>
  <c r="CL16263" i="1"/>
  <c r="CL16264" i="1"/>
  <c r="CL16265" i="1"/>
  <c r="CL16266" i="1"/>
  <c r="CL16267" i="1"/>
  <c r="CL16268" i="1"/>
  <c r="CL16269" i="1"/>
  <c r="CL16270" i="1"/>
  <c r="CL16271" i="1"/>
  <c r="CL16272" i="1"/>
  <c r="CL16273" i="1"/>
  <c r="CL16274" i="1"/>
  <c r="CL16275" i="1"/>
  <c r="CL16276" i="1"/>
  <c r="CL16277" i="1"/>
  <c r="CL16278" i="1"/>
  <c r="CL16279" i="1"/>
  <c r="CL16280" i="1"/>
  <c r="CL16281" i="1"/>
  <c r="CL16282" i="1"/>
  <c r="CL16283" i="1"/>
  <c r="CL16284" i="1"/>
  <c r="CL16285" i="1"/>
  <c r="CL16286" i="1"/>
  <c r="CL16287" i="1"/>
  <c r="CL16288" i="1"/>
  <c r="CL16289" i="1"/>
  <c r="CL16290" i="1"/>
  <c r="CL16291" i="1"/>
  <c r="CL16292" i="1"/>
  <c r="CL16293" i="1"/>
  <c r="CL16294" i="1"/>
  <c r="CL16295" i="1"/>
  <c r="CL16296" i="1"/>
  <c r="CL16297" i="1"/>
  <c r="CL16298" i="1"/>
  <c r="CL16299" i="1"/>
  <c r="CL16300" i="1"/>
  <c r="CL16301" i="1"/>
  <c r="CL16302" i="1"/>
  <c r="CL16303" i="1"/>
  <c r="CL16304" i="1"/>
  <c r="CL16305" i="1"/>
  <c r="CL16306" i="1"/>
  <c r="CL16307" i="1"/>
  <c r="CL16308" i="1"/>
  <c r="CL16309" i="1"/>
  <c r="CL16310" i="1"/>
  <c r="CL16311" i="1"/>
  <c r="CL16312" i="1"/>
  <c r="CL16313" i="1"/>
  <c r="CL16314" i="1"/>
  <c r="CL16315" i="1"/>
  <c r="CL16316" i="1"/>
  <c r="CL16317" i="1"/>
  <c r="CL16318" i="1"/>
  <c r="CL16319" i="1"/>
  <c r="CL16320" i="1"/>
  <c r="CL16321" i="1"/>
  <c r="CL16322" i="1"/>
  <c r="CL16323" i="1"/>
  <c r="CL16324" i="1"/>
  <c r="CL16325" i="1"/>
  <c r="CL16326" i="1"/>
  <c r="CL16327" i="1"/>
  <c r="CL16328" i="1"/>
  <c r="CL16329" i="1"/>
  <c r="CL16330" i="1"/>
  <c r="CL16331" i="1"/>
  <c r="CL16332" i="1"/>
  <c r="CL16333" i="1"/>
  <c r="CL16334" i="1"/>
  <c r="CL16335" i="1"/>
  <c r="CL16336" i="1"/>
  <c r="CL16337" i="1"/>
  <c r="CL16338" i="1"/>
  <c r="CL16339" i="1"/>
  <c r="CL16340" i="1"/>
  <c r="CL16341" i="1"/>
  <c r="CL16342" i="1"/>
  <c r="CL16343" i="1"/>
  <c r="CL16344" i="1"/>
  <c r="CL16345" i="1"/>
  <c r="CL16346" i="1"/>
  <c r="CL16347" i="1"/>
  <c r="CL16348" i="1"/>
  <c r="CL16349" i="1"/>
  <c r="CL16350" i="1"/>
  <c r="CL16351" i="1"/>
  <c r="CL16352" i="1"/>
  <c r="CL16353" i="1"/>
  <c r="CL16354" i="1"/>
  <c r="CL16355" i="1"/>
  <c r="CL16356" i="1"/>
  <c r="CL16357" i="1"/>
  <c r="CL16358" i="1"/>
  <c r="CL16359" i="1"/>
  <c r="CL16360" i="1"/>
  <c r="CL16361" i="1"/>
  <c r="CL16362" i="1"/>
  <c r="CL16363" i="1"/>
  <c r="CL16364" i="1"/>
  <c r="CL16365" i="1"/>
  <c r="CL16366" i="1"/>
  <c r="CL16367" i="1"/>
  <c r="CL16368" i="1"/>
  <c r="CL16369" i="1"/>
  <c r="CL16370" i="1"/>
  <c r="CL16371" i="1"/>
  <c r="CL16372" i="1"/>
  <c r="CL16373" i="1"/>
  <c r="CL16374" i="1"/>
  <c r="CL16375" i="1"/>
  <c r="CL16376" i="1"/>
  <c r="CL16377" i="1"/>
  <c r="CL16378" i="1"/>
  <c r="CL16379" i="1"/>
  <c r="CL16380" i="1"/>
  <c r="CL16381" i="1"/>
  <c r="CL16382" i="1"/>
  <c r="CL16383" i="1"/>
  <c r="CL16384" i="1"/>
  <c r="CL16385" i="1"/>
  <c r="CL16386" i="1"/>
  <c r="CL16387" i="1"/>
  <c r="CL16388" i="1"/>
  <c r="CL16389" i="1"/>
  <c r="CL16390" i="1"/>
  <c r="CL16391" i="1"/>
  <c r="CL16392" i="1"/>
  <c r="CL16393" i="1"/>
  <c r="CL16394" i="1"/>
  <c r="CL16395" i="1"/>
  <c r="CL16396" i="1"/>
  <c r="CL16397" i="1"/>
  <c r="CL16398" i="1"/>
  <c r="CL16399" i="1"/>
  <c r="CL16400" i="1"/>
  <c r="CL16401" i="1"/>
  <c r="CL16402" i="1"/>
  <c r="CL16403" i="1"/>
  <c r="CL16404" i="1"/>
  <c r="CL16405" i="1"/>
  <c r="CL16406" i="1"/>
  <c r="CL16407" i="1"/>
  <c r="CL16408" i="1"/>
  <c r="CL16409" i="1"/>
  <c r="CL16410" i="1"/>
  <c r="CL16411" i="1"/>
  <c r="CL16412" i="1"/>
  <c r="CL16413" i="1"/>
  <c r="CL16414" i="1"/>
  <c r="CL16415" i="1"/>
  <c r="CL16416" i="1"/>
  <c r="CL16417" i="1"/>
  <c r="CL16418" i="1"/>
  <c r="CL16419" i="1"/>
  <c r="CL16420" i="1"/>
  <c r="CL16421" i="1"/>
  <c r="CL16422" i="1"/>
  <c r="CL16423" i="1"/>
  <c r="CL16424" i="1"/>
  <c r="CL16425" i="1"/>
  <c r="CL16426" i="1"/>
  <c r="CL16427" i="1"/>
  <c r="CL16428" i="1"/>
  <c r="CL16429" i="1"/>
  <c r="CL16430" i="1"/>
  <c r="CL16431" i="1"/>
  <c r="CL16432" i="1"/>
  <c r="CL16433" i="1"/>
  <c r="CL16434" i="1"/>
  <c r="CL16435" i="1"/>
  <c r="CL16436" i="1"/>
  <c r="CL16437" i="1"/>
  <c r="CL16438" i="1"/>
  <c r="CL16439" i="1"/>
  <c r="CL16440" i="1"/>
  <c r="CL16441" i="1"/>
  <c r="CL16442" i="1"/>
  <c r="CL16443" i="1"/>
  <c r="CL16444" i="1"/>
  <c r="CL16445" i="1"/>
  <c r="CL16446" i="1"/>
  <c r="CL16447" i="1"/>
  <c r="CL16448" i="1"/>
  <c r="CL16449" i="1"/>
  <c r="CL16450" i="1"/>
  <c r="CL16451" i="1"/>
  <c r="CL16452" i="1"/>
  <c r="CL16453" i="1"/>
  <c r="CL16454" i="1"/>
  <c r="CL16455" i="1"/>
  <c r="CL16456" i="1"/>
  <c r="CL16457" i="1"/>
  <c r="CL16458" i="1"/>
  <c r="CL16459" i="1"/>
  <c r="CL16460" i="1"/>
  <c r="CL16461" i="1"/>
  <c r="CL16462" i="1"/>
  <c r="CL16463" i="1"/>
  <c r="CL16464" i="1"/>
  <c r="CL16465" i="1"/>
  <c r="CL16466" i="1"/>
  <c r="CL16467" i="1"/>
  <c r="CL16468" i="1"/>
  <c r="CL16469" i="1"/>
  <c r="CL16470" i="1"/>
  <c r="CL16471" i="1"/>
  <c r="CL16472" i="1"/>
  <c r="CL16473" i="1"/>
  <c r="CL16474" i="1"/>
  <c r="CL16475" i="1"/>
  <c r="CL16476" i="1"/>
  <c r="CL16477" i="1"/>
  <c r="CL16478" i="1"/>
  <c r="CL16479" i="1"/>
  <c r="CL16480" i="1"/>
  <c r="CL16481" i="1"/>
  <c r="CL16482" i="1"/>
  <c r="CL16483" i="1"/>
  <c r="CL16484" i="1"/>
  <c r="CL16485" i="1"/>
  <c r="CL16486" i="1"/>
  <c r="CL16487" i="1"/>
  <c r="CL16488" i="1"/>
  <c r="CL16489" i="1"/>
  <c r="CL16490" i="1"/>
  <c r="CL16491" i="1"/>
  <c r="CL16492" i="1"/>
  <c r="CL16493" i="1"/>
  <c r="CL16494" i="1"/>
  <c r="CL16495" i="1"/>
  <c r="CL16496" i="1"/>
  <c r="CL16497" i="1"/>
  <c r="CL16498" i="1"/>
  <c r="CL16499" i="1"/>
  <c r="CL16500" i="1"/>
  <c r="CK16007" i="1"/>
  <c r="CL14008" i="1"/>
  <c r="CL14009" i="1"/>
  <c r="CL14010" i="1"/>
  <c r="CL14011" i="1"/>
  <c r="CL14012" i="1"/>
  <c r="CL14013" i="1"/>
  <c r="CL14014" i="1"/>
  <c r="CL14015" i="1"/>
  <c r="CL14016" i="1"/>
  <c r="CL14017" i="1"/>
  <c r="CL14018" i="1"/>
  <c r="CL14019" i="1"/>
  <c r="CL14023" i="1"/>
  <c r="CL14024" i="1"/>
  <c r="CL14025" i="1"/>
  <c r="CL14026" i="1"/>
  <c r="CL14027" i="1"/>
  <c r="CL14028" i="1"/>
  <c r="CL14029" i="1"/>
  <c r="CL14030" i="1"/>
  <c r="CL14031" i="1"/>
  <c r="CL14032" i="1"/>
  <c r="CL14033" i="1"/>
  <c r="CL14034" i="1"/>
  <c r="CL14035" i="1"/>
  <c r="CL14036" i="1"/>
  <c r="CL14037" i="1"/>
  <c r="CL14038" i="1"/>
  <c r="CL14039" i="1"/>
  <c r="CL14040" i="1"/>
  <c r="CL14041" i="1"/>
  <c r="CL14042" i="1"/>
  <c r="CL14043" i="1"/>
  <c r="CL14044" i="1"/>
  <c r="CL14045" i="1"/>
  <c r="CL14046" i="1"/>
  <c r="CL14047" i="1"/>
  <c r="CL14048" i="1"/>
  <c r="CL14049" i="1"/>
  <c r="CL14050" i="1"/>
  <c r="CL14051" i="1"/>
  <c r="CL14052" i="1"/>
  <c r="CL14053" i="1"/>
  <c r="CL14054" i="1"/>
  <c r="CL14055" i="1"/>
  <c r="CL14056" i="1"/>
  <c r="CL14057" i="1"/>
  <c r="CL14058" i="1"/>
  <c r="CL14059" i="1"/>
  <c r="CL14060" i="1"/>
  <c r="CL14061" i="1"/>
  <c r="CL14062" i="1"/>
  <c r="CL14063" i="1"/>
  <c r="CL14064" i="1"/>
  <c r="CL14065" i="1"/>
  <c r="CL14066" i="1"/>
  <c r="CL14067" i="1"/>
  <c r="CL14068" i="1"/>
  <c r="CL14069" i="1"/>
  <c r="CL14070" i="1"/>
  <c r="CL14071" i="1"/>
  <c r="CL14072" i="1"/>
  <c r="CL14073" i="1"/>
  <c r="CL14074" i="1"/>
  <c r="CL14075" i="1"/>
  <c r="CL14076" i="1"/>
  <c r="CL14077" i="1"/>
  <c r="CL14078" i="1"/>
  <c r="CL14079" i="1"/>
  <c r="CL14080" i="1"/>
  <c r="CL14081" i="1"/>
  <c r="CL14082" i="1"/>
  <c r="CL14083" i="1"/>
  <c r="CL14084" i="1"/>
  <c r="CL14085" i="1"/>
  <c r="CL14086" i="1"/>
  <c r="CL14087" i="1"/>
  <c r="CL14088" i="1"/>
  <c r="CL14089" i="1"/>
  <c r="CL14090" i="1"/>
  <c r="CL14091" i="1"/>
  <c r="CL14092" i="1"/>
  <c r="CL14093" i="1"/>
  <c r="CL14094" i="1"/>
  <c r="CL14095" i="1"/>
  <c r="CL14096" i="1"/>
  <c r="CL14097" i="1"/>
  <c r="CL14098" i="1"/>
  <c r="CL14099" i="1"/>
  <c r="CL14100" i="1"/>
  <c r="CL14101" i="1"/>
  <c r="CL14102" i="1"/>
  <c r="CL14103" i="1"/>
  <c r="CL14104" i="1"/>
  <c r="CL14105" i="1"/>
  <c r="CL14106" i="1"/>
  <c r="CL14107" i="1"/>
  <c r="CL14108" i="1"/>
  <c r="CL14109" i="1"/>
  <c r="CL14110" i="1"/>
  <c r="CL14111" i="1"/>
  <c r="CL14112" i="1"/>
  <c r="CL14113" i="1"/>
  <c r="CL14114" i="1"/>
  <c r="CL14115" i="1"/>
  <c r="CL14116" i="1"/>
  <c r="CL14117" i="1"/>
  <c r="CL14118" i="1"/>
  <c r="CL14119" i="1"/>
  <c r="CL14120" i="1"/>
  <c r="CL14121" i="1"/>
  <c r="CL14122" i="1"/>
  <c r="CL14123" i="1"/>
  <c r="CL14124" i="1"/>
  <c r="CL14125" i="1"/>
  <c r="CL14126" i="1"/>
  <c r="CL14127" i="1"/>
  <c r="CL14128" i="1"/>
  <c r="CL14129" i="1"/>
  <c r="CL14130" i="1"/>
  <c r="CL14131" i="1"/>
  <c r="CL14132" i="1"/>
  <c r="CL14133" i="1"/>
  <c r="CL14134" i="1"/>
  <c r="CL14135" i="1"/>
  <c r="CL14136" i="1"/>
  <c r="CL14137" i="1"/>
  <c r="CL14138" i="1"/>
  <c r="CL14139" i="1"/>
  <c r="CL14140" i="1"/>
  <c r="CL14141" i="1"/>
  <c r="CL14142" i="1"/>
  <c r="CL14143" i="1"/>
  <c r="CL14144" i="1"/>
  <c r="CL14145" i="1"/>
  <c r="CL14146" i="1"/>
  <c r="CL14147" i="1"/>
  <c r="CL14148" i="1"/>
  <c r="CL14149" i="1"/>
  <c r="CL14150" i="1"/>
  <c r="CL14151" i="1"/>
  <c r="CL14152" i="1"/>
  <c r="CL14153" i="1"/>
  <c r="CL14154" i="1"/>
  <c r="CL14155" i="1"/>
  <c r="CL14156" i="1"/>
  <c r="CL14157" i="1"/>
  <c r="CL14158" i="1"/>
  <c r="CL14159" i="1"/>
  <c r="CL14160" i="1"/>
  <c r="CL14161" i="1"/>
  <c r="CL14162" i="1"/>
  <c r="CL14163" i="1"/>
  <c r="CL14164" i="1"/>
  <c r="CL14165" i="1"/>
  <c r="CL14166" i="1"/>
  <c r="CL14167" i="1"/>
  <c r="CL14168" i="1"/>
  <c r="CL14169" i="1"/>
  <c r="CL14170" i="1"/>
  <c r="CL14171" i="1"/>
  <c r="CL14172" i="1"/>
  <c r="CL14173" i="1"/>
  <c r="CL14174" i="1"/>
  <c r="CL14175" i="1"/>
  <c r="CL14176" i="1"/>
  <c r="CL14177" i="1"/>
  <c r="CL14178" i="1"/>
  <c r="CL14179" i="1"/>
  <c r="CL14180" i="1"/>
  <c r="CL14181" i="1"/>
  <c r="CL14182" i="1"/>
  <c r="CL14183" i="1"/>
  <c r="CL14184" i="1"/>
  <c r="CL14185" i="1"/>
  <c r="CL14186" i="1"/>
  <c r="CL14187" i="1"/>
  <c r="CL14188" i="1"/>
  <c r="CL14189" i="1"/>
  <c r="CL14190" i="1"/>
  <c r="CL14191" i="1"/>
  <c r="CL14192" i="1"/>
  <c r="CL14193" i="1"/>
  <c r="CL14194" i="1"/>
  <c r="CL14195" i="1"/>
  <c r="CL14196" i="1"/>
  <c r="CL14197" i="1"/>
  <c r="CL14198" i="1"/>
  <c r="CL14199" i="1"/>
  <c r="CL14200" i="1"/>
  <c r="CL14201" i="1"/>
  <c r="CL14202" i="1"/>
  <c r="CL14203" i="1"/>
  <c r="CL14204" i="1"/>
  <c r="CL14205" i="1"/>
  <c r="CL14206" i="1"/>
  <c r="CL14207" i="1"/>
  <c r="CL14208" i="1"/>
  <c r="CL14209" i="1"/>
  <c r="CL14210" i="1"/>
  <c r="CL14211" i="1"/>
  <c r="CL14212" i="1"/>
  <c r="CL14213" i="1"/>
  <c r="CL14214" i="1"/>
  <c r="CL14215" i="1"/>
  <c r="CL14216" i="1"/>
  <c r="CL14217" i="1"/>
  <c r="CL14218" i="1"/>
  <c r="CL14219" i="1"/>
  <c r="CL14220" i="1"/>
  <c r="CL14221" i="1"/>
  <c r="CL14222" i="1"/>
  <c r="CL14223" i="1"/>
  <c r="CL14224" i="1"/>
  <c r="CL14225" i="1"/>
  <c r="CL14226" i="1"/>
  <c r="CL14227" i="1"/>
  <c r="CL14228" i="1"/>
  <c r="CL14229" i="1"/>
  <c r="CL14230" i="1"/>
  <c r="CL14231" i="1"/>
  <c r="CL14232" i="1"/>
  <c r="CL14233" i="1"/>
  <c r="CL14234" i="1"/>
  <c r="CL14235" i="1"/>
  <c r="CL14236" i="1"/>
  <c r="CL14237" i="1"/>
  <c r="CL14238" i="1"/>
  <c r="CL14239" i="1"/>
  <c r="CL14240" i="1"/>
  <c r="CL14241" i="1"/>
  <c r="CL14242" i="1"/>
  <c r="CL14243" i="1"/>
  <c r="CL14244" i="1"/>
  <c r="CL14245" i="1"/>
  <c r="CL14246" i="1"/>
  <c r="CL14247" i="1"/>
  <c r="CL14248" i="1"/>
  <c r="CL14249" i="1"/>
  <c r="CL14250" i="1"/>
  <c r="CL14251" i="1"/>
  <c r="CL14252" i="1"/>
  <c r="CL14253" i="1"/>
  <c r="CL14254" i="1"/>
  <c r="CL14255" i="1"/>
  <c r="CL14256" i="1"/>
  <c r="CL14257" i="1"/>
  <c r="CL14258" i="1"/>
  <c r="CL14259" i="1"/>
  <c r="CL14260" i="1"/>
  <c r="CL14261" i="1"/>
  <c r="CL14262" i="1"/>
  <c r="CL14263" i="1"/>
  <c r="CL14264" i="1"/>
  <c r="CL14265" i="1"/>
  <c r="CL14266" i="1"/>
  <c r="CL14267" i="1"/>
  <c r="CL14268" i="1"/>
  <c r="CL14269" i="1"/>
  <c r="CL14270" i="1"/>
  <c r="CL14271" i="1"/>
  <c r="CL14272" i="1"/>
  <c r="CL14273" i="1"/>
  <c r="CL14274" i="1"/>
  <c r="CL14275" i="1"/>
  <c r="CL14276" i="1"/>
  <c r="CL14277" i="1"/>
  <c r="CL14278" i="1"/>
  <c r="CL14279" i="1"/>
  <c r="CL14280" i="1"/>
  <c r="CL14281" i="1"/>
  <c r="CL14282" i="1"/>
  <c r="CL14283" i="1"/>
  <c r="CL14284" i="1"/>
  <c r="CL14285" i="1"/>
  <c r="CL14286" i="1"/>
  <c r="CL14287" i="1"/>
  <c r="CL14288" i="1"/>
  <c r="CL14289" i="1"/>
  <c r="CL14290" i="1"/>
  <c r="CL14291" i="1"/>
  <c r="CL14292" i="1"/>
  <c r="CL14293" i="1"/>
  <c r="CL14294" i="1"/>
  <c r="CL14295" i="1"/>
  <c r="CL14296" i="1"/>
  <c r="CL14297" i="1"/>
  <c r="CL14298" i="1"/>
  <c r="CL14299" i="1"/>
  <c r="CL14300" i="1"/>
  <c r="CL14301" i="1"/>
  <c r="CL14302" i="1"/>
  <c r="CL14303" i="1"/>
  <c r="CL14304" i="1"/>
  <c r="CL14305" i="1"/>
  <c r="CL14306" i="1"/>
  <c r="CL14307" i="1"/>
  <c r="CL14308" i="1"/>
  <c r="CL14309" i="1"/>
  <c r="CL14310" i="1"/>
  <c r="CL14311" i="1"/>
  <c r="CL14312" i="1"/>
  <c r="CL14313" i="1"/>
  <c r="CL14314" i="1"/>
  <c r="CL14315" i="1"/>
  <c r="CL14316" i="1"/>
  <c r="CL14317" i="1"/>
  <c r="CL14318" i="1"/>
  <c r="CL14319" i="1"/>
  <c r="CL14320" i="1"/>
  <c r="CL14321" i="1"/>
  <c r="CL14322" i="1"/>
  <c r="CL14323" i="1"/>
  <c r="CL14324" i="1"/>
  <c r="CL14325" i="1"/>
  <c r="CL14326" i="1"/>
  <c r="CL14327" i="1"/>
  <c r="CL14328" i="1"/>
  <c r="CL14329" i="1"/>
  <c r="CL14330" i="1"/>
  <c r="CL14331" i="1"/>
  <c r="CL14332" i="1"/>
  <c r="CL14333" i="1"/>
  <c r="CL14334" i="1"/>
  <c r="CL14335" i="1"/>
  <c r="CL14336" i="1"/>
  <c r="CL14337" i="1"/>
  <c r="CL14338" i="1"/>
  <c r="CL14339" i="1"/>
  <c r="CL14340" i="1"/>
  <c r="CL14341" i="1"/>
  <c r="CL14342" i="1"/>
  <c r="CL14343" i="1"/>
  <c r="CL14344" i="1"/>
  <c r="CL14345" i="1"/>
  <c r="CL14346" i="1"/>
  <c r="CL14347" i="1"/>
  <c r="CL14348" i="1"/>
  <c r="CL14349" i="1"/>
  <c r="CL14350" i="1"/>
  <c r="CL14351" i="1"/>
  <c r="CL14352" i="1"/>
  <c r="CL14353" i="1"/>
  <c r="CL14354" i="1"/>
  <c r="CL14355" i="1"/>
  <c r="CL14356" i="1"/>
  <c r="CL14357" i="1"/>
  <c r="CL14358" i="1"/>
  <c r="CL14359" i="1"/>
  <c r="CL14360" i="1"/>
  <c r="CL14361" i="1"/>
  <c r="CL14362" i="1"/>
  <c r="CL14363" i="1"/>
  <c r="CL14364" i="1"/>
  <c r="CL14365" i="1"/>
  <c r="CL14366" i="1"/>
  <c r="CL14367" i="1"/>
  <c r="CL14368" i="1"/>
  <c r="CL14369" i="1"/>
  <c r="CL14370" i="1"/>
  <c r="CL14371" i="1"/>
  <c r="CL14372" i="1"/>
  <c r="CL14373" i="1"/>
  <c r="CL14374" i="1"/>
  <c r="CL14375" i="1"/>
  <c r="CL14376" i="1"/>
  <c r="CL14377" i="1"/>
  <c r="CL14378" i="1"/>
  <c r="CL14379" i="1"/>
  <c r="CL14380" i="1"/>
  <c r="CL14381" i="1"/>
  <c r="CL14382" i="1"/>
  <c r="CL14383" i="1"/>
  <c r="CL14384" i="1"/>
  <c r="CL14385" i="1"/>
  <c r="CL14386" i="1"/>
  <c r="CL14387" i="1"/>
  <c r="CL14388" i="1"/>
  <c r="CL14389" i="1"/>
  <c r="CL14390" i="1"/>
  <c r="CL14391" i="1"/>
  <c r="CL14392" i="1"/>
  <c r="CL14393" i="1"/>
  <c r="CL14394" i="1"/>
  <c r="CL14395" i="1"/>
  <c r="CL14396" i="1"/>
  <c r="CL14397" i="1"/>
  <c r="CL14398" i="1"/>
  <c r="CL14399" i="1"/>
  <c r="CL14400" i="1"/>
  <c r="CL14401" i="1"/>
  <c r="CL14402" i="1"/>
  <c r="CL14403" i="1"/>
  <c r="CL14404" i="1"/>
  <c r="CL14405" i="1"/>
  <c r="CL14406" i="1"/>
  <c r="CL14407" i="1"/>
  <c r="CL14408" i="1"/>
  <c r="CL14409" i="1"/>
  <c r="CL14410" i="1"/>
  <c r="CL14411" i="1"/>
  <c r="CL14412" i="1"/>
  <c r="CL14413" i="1"/>
  <c r="CL14414" i="1"/>
  <c r="CL14415" i="1"/>
  <c r="CL14416" i="1"/>
  <c r="CL14417" i="1"/>
  <c r="CL14418" i="1"/>
  <c r="CL14419" i="1"/>
  <c r="CL14420" i="1"/>
  <c r="CL14421" i="1"/>
  <c r="CL14422" i="1"/>
  <c r="CL14423" i="1"/>
  <c r="CL14424" i="1"/>
  <c r="CL14425" i="1"/>
  <c r="CL14426" i="1"/>
  <c r="CL14427" i="1"/>
  <c r="CL14428" i="1"/>
  <c r="CL14429" i="1"/>
  <c r="CL14430" i="1"/>
  <c r="CL14431" i="1"/>
  <c r="CL14432" i="1"/>
  <c r="CL14433" i="1"/>
  <c r="CL14434" i="1"/>
  <c r="CL14435" i="1"/>
  <c r="CL14436" i="1"/>
  <c r="CL14437" i="1"/>
  <c r="CL14438" i="1"/>
  <c r="CL14439" i="1"/>
  <c r="CL14440" i="1"/>
  <c r="CL14441" i="1"/>
  <c r="CL14442" i="1"/>
  <c r="CL14443" i="1"/>
  <c r="CL14444" i="1"/>
  <c r="CL14445" i="1"/>
  <c r="CL14446" i="1"/>
  <c r="CL14447" i="1"/>
  <c r="CL14448" i="1"/>
  <c r="CL14449" i="1"/>
  <c r="CL14450" i="1"/>
  <c r="CL14451" i="1"/>
  <c r="CL14452" i="1"/>
  <c r="CL14453" i="1"/>
  <c r="CL14454" i="1"/>
  <c r="CL14455" i="1"/>
  <c r="CL14456" i="1"/>
  <c r="CL14457" i="1"/>
  <c r="CL14458" i="1"/>
  <c r="CL14459" i="1"/>
  <c r="CL14460" i="1"/>
  <c r="CL14461" i="1"/>
  <c r="CL14462" i="1"/>
  <c r="CL14463" i="1"/>
  <c r="CL14464" i="1"/>
  <c r="CL14465" i="1"/>
  <c r="CL14466" i="1"/>
  <c r="CL14467" i="1"/>
  <c r="CL14468" i="1"/>
  <c r="CL14469" i="1"/>
  <c r="CL14470" i="1"/>
  <c r="CL14471" i="1"/>
  <c r="CL14472" i="1"/>
  <c r="CL14473" i="1"/>
  <c r="CL14474" i="1"/>
  <c r="CL14475" i="1"/>
  <c r="CL14476" i="1"/>
  <c r="CL14477" i="1"/>
  <c r="CL14478" i="1"/>
  <c r="CL14479" i="1"/>
  <c r="CL14480" i="1"/>
  <c r="CL14481" i="1"/>
  <c r="CL14482" i="1"/>
  <c r="CL14483" i="1"/>
  <c r="CL14484" i="1"/>
  <c r="CL14485" i="1"/>
  <c r="CL14486" i="1"/>
  <c r="CL14487" i="1"/>
  <c r="CL14488" i="1"/>
  <c r="CL14489" i="1"/>
  <c r="CL14490" i="1"/>
  <c r="CL14491" i="1"/>
  <c r="CL14492" i="1"/>
  <c r="CL14493" i="1"/>
  <c r="CL14494" i="1"/>
  <c r="CL14495" i="1"/>
  <c r="CL14496" i="1"/>
  <c r="CL14497" i="1"/>
  <c r="CL14498" i="1"/>
  <c r="CL14499" i="1"/>
  <c r="CL14500" i="1"/>
  <c r="CK14007" i="1"/>
  <c r="CL10011" i="1"/>
  <c r="CL10012" i="1"/>
  <c r="CL10013" i="1"/>
  <c r="CL10014" i="1"/>
  <c r="CL10015" i="1"/>
  <c r="CL10016" i="1"/>
  <c r="CL10017" i="1"/>
  <c r="CL10018" i="1"/>
  <c r="CL10019" i="1"/>
  <c r="CL10020" i="1"/>
  <c r="CL10021" i="1"/>
  <c r="CL10022" i="1"/>
  <c r="CL10023" i="1"/>
  <c r="CL10024" i="1"/>
  <c r="CL10025" i="1"/>
  <c r="CL10026" i="1"/>
  <c r="CL10027" i="1"/>
  <c r="CL10028" i="1"/>
  <c r="CL10029" i="1"/>
  <c r="CL10030" i="1"/>
  <c r="CL10031" i="1"/>
  <c r="CL10032" i="1"/>
  <c r="CL10033" i="1"/>
  <c r="CL10034" i="1"/>
  <c r="CL10035" i="1"/>
  <c r="CL10036" i="1"/>
  <c r="CL10037" i="1"/>
  <c r="CL10038" i="1"/>
  <c r="CL10039" i="1"/>
  <c r="CL10040" i="1"/>
  <c r="CL10041" i="1"/>
  <c r="CL10042" i="1"/>
  <c r="CL10043" i="1"/>
  <c r="CL10044" i="1"/>
  <c r="CL10045" i="1"/>
  <c r="CL10046" i="1"/>
  <c r="CL10047" i="1"/>
  <c r="CL10048" i="1"/>
  <c r="CL10049" i="1"/>
  <c r="CL10050" i="1"/>
  <c r="CL10051" i="1"/>
  <c r="CL10052" i="1"/>
  <c r="CL10053" i="1"/>
  <c r="CL10054" i="1"/>
  <c r="CL10055" i="1"/>
  <c r="CL10056" i="1"/>
  <c r="CL10057" i="1"/>
  <c r="CL10058" i="1"/>
  <c r="CL10059" i="1"/>
  <c r="CL10060" i="1"/>
  <c r="CL10061" i="1"/>
  <c r="CL10092" i="1"/>
  <c r="CL10093" i="1"/>
  <c r="CL10094" i="1"/>
  <c r="CL10095" i="1"/>
  <c r="CL10096" i="1"/>
  <c r="CL10097" i="1"/>
  <c r="CL10098" i="1"/>
  <c r="CL10099" i="1"/>
  <c r="CL10100" i="1"/>
  <c r="CL10101" i="1"/>
  <c r="CL10102" i="1"/>
  <c r="CL10103" i="1"/>
  <c r="CL10104" i="1"/>
  <c r="CL10105" i="1"/>
  <c r="CL10106" i="1"/>
  <c r="CL10107" i="1"/>
  <c r="CL10108" i="1"/>
  <c r="CL10109" i="1"/>
  <c r="CL10110" i="1"/>
  <c r="CL10111" i="1"/>
  <c r="CL10112" i="1"/>
  <c r="CL10113" i="1"/>
  <c r="CL10114" i="1"/>
  <c r="CL10115" i="1"/>
  <c r="CL10116" i="1"/>
  <c r="CL10117" i="1"/>
  <c r="CL10118" i="1"/>
  <c r="CL10119" i="1"/>
  <c r="CL10120" i="1"/>
  <c r="CL10121" i="1"/>
  <c r="CL10122" i="1"/>
  <c r="CL10123" i="1"/>
  <c r="CL10124" i="1"/>
  <c r="CL10125" i="1"/>
  <c r="CL10126" i="1"/>
  <c r="CL10127" i="1"/>
  <c r="CL10128" i="1"/>
  <c r="CL10129" i="1"/>
  <c r="CL10130" i="1"/>
  <c r="CL10131" i="1"/>
  <c r="CL10132" i="1"/>
  <c r="CL10133" i="1"/>
  <c r="CL10134" i="1"/>
  <c r="CL10135" i="1"/>
  <c r="CL10136" i="1"/>
  <c r="CL10137" i="1"/>
  <c r="CL10138" i="1"/>
  <c r="CL10139" i="1"/>
  <c r="CL10174" i="1"/>
  <c r="CL10175" i="1"/>
  <c r="CL10176" i="1"/>
  <c r="CL10177" i="1"/>
  <c r="CL10178" i="1"/>
  <c r="CL10179" i="1"/>
  <c r="CL10180" i="1"/>
  <c r="CL10181" i="1"/>
  <c r="CL10182" i="1"/>
  <c r="CL10183" i="1"/>
  <c r="CL10184" i="1"/>
  <c r="CL10185" i="1"/>
  <c r="CL10186" i="1"/>
  <c r="CL10187" i="1"/>
  <c r="CL10188" i="1"/>
  <c r="CL10189" i="1"/>
  <c r="CL10190" i="1"/>
  <c r="CL10191" i="1"/>
  <c r="CL10192" i="1"/>
  <c r="CL10193" i="1"/>
  <c r="CL10194" i="1"/>
  <c r="CL10195" i="1"/>
  <c r="CL10196" i="1"/>
  <c r="CL10197" i="1"/>
  <c r="CL10198" i="1"/>
  <c r="CL10199" i="1"/>
  <c r="CL10200" i="1"/>
  <c r="CL10201" i="1"/>
  <c r="CL10202" i="1"/>
  <c r="CL10203" i="1"/>
  <c r="CL10204" i="1"/>
  <c r="CL10205" i="1"/>
  <c r="CL10206" i="1"/>
  <c r="CL10207" i="1"/>
  <c r="CL10208" i="1"/>
  <c r="CL10209" i="1"/>
  <c r="CL10210" i="1"/>
  <c r="CL10211" i="1"/>
  <c r="CL10212" i="1"/>
  <c r="CL10213" i="1"/>
  <c r="CL10214" i="1"/>
  <c r="CL10215" i="1"/>
  <c r="CL10216" i="1"/>
  <c r="CL10217" i="1"/>
  <c r="CL10218" i="1"/>
  <c r="CL10219" i="1"/>
  <c r="CL10220" i="1"/>
  <c r="CL10221" i="1"/>
  <c r="CL10222" i="1"/>
  <c r="CL10223" i="1"/>
  <c r="CL10224" i="1"/>
  <c r="CL10225" i="1"/>
  <c r="CL10226" i="1"/>
  <c r="CL10227" i="1"/>
  <c r="CL10228" i="1"/>
  <c r="CL10229" i="1"/>
  <c r="CL10230" i="1"/>
  <c r="CL10231" i="1"/>
  <c r="CL10232" i="1"/>
  <c r="CL10233" i="1"/>
  <c r="CL10234" i="1"/>
  <c r="CL10235" i="1"/>
  <c r="CL10236" i="1"/>
  <c r="CL10237" i="1"/>
  <c r="CL10238" i="1"/>
  <c r="CL10239" i="1"/>
  <c r="CL10240" i="1"/>
  <c r="CL10241" i="1"/>
  <c r="CL10242" i="1"/>
  <c r="CL10243" i="1"/>
  <c r="CL10244" i="1"/>
  <c r="CL10245" i="1"/>
  <c r="CL10246" i="1"/>
  <c r="CL10247" i="1"/>
  <c r="CL10248" i="1"/>
  <c r="CL10249" i="1"/>
  <c r="CL10250" i="1"/>
  <c r="CL10251" i="1"/>
  <c r="CL10252" i="1"/>
  <c r="CL10253" i="1"/>
  <c r="CL10275" i="1"/>
  <c r="CL10276" i="1"/>
  <c r="CL10277" i="1"/>
  <c r="CL10278" i="1"/>
  <c r="CL10279" i="1"/>
  <c r="CL10280" i="1"/>
  <c r="CL10281" i="1"/>
  <c r="CL10282" i="1"/>
  <c r="CL10283" i="1"/>
  <c r="CL10284" i="1"/>
  <c r="CL10285" i="1"/>
  <c r="CL10286" i="1"/>
  <c r="CL10287" i="1"/>
  <c r="CL10288" i="1"/>
  <c r="CL10289" i="1"/>
  <c r="CL10290" i="1"/>
  <c r="CL10291" i="1"/>
  <c r="CL10292" i="1"/>
  <c r="CL10293" i="1"/>
  <c r="CL10294" i="1"/>
  <c r="CL10295" i="1"/>
  <c r="CL10296" i="1"/>
  <c r="CL10297" i="1"/>
  <c r="CL10298" i="1"/>
  <c r="CL10299" i="1"/>
  <c r="CL10300" i="1"/>
  <c r="CL10301" i="1"/>
  <c r="CL10302" i="1"/>
  <c r="CL10303" i="1"/>
  <c r="CL10304" i="1"/>
  <c r="CL10305" i="1"/>
  <c r="CL10306" i="1"/>
  <c r="CL10307" i="1"/>
  <c r="CL10308" i="1"/>
  <c r="CL10309" i="1"/>
  <c r="CL10310" i="1"/>
  <c r="CL10311" i="1"/>
  <c r="CL10312" i="1"/>
  <c r="CL10313" i="1"/>
  <c r="CL10314" i="1"/>
  <c r="CL10315" i="1"/>
  <c r="CL10316" i="1"/>
  <c r="CL10317" i="1"/>
  <c r="CL10318" i="1"/>
  <c r="CL10319" i="1"/>
  <c r="CL10320" i="1"/>
  <c r="CL10321" i="1"/>
  <c r="CL10322" i="1"/>
  <c r="CL10323" i="1"/>
  <c r="CL10324" i="1"/>
  <c r="CL10325" i="1"/>
  <c r="CL10326" i="1"/>
  <c r="CL10327" i="1"/>
  <c r="CL10328" i="1"/>
  <c r="CL10329" i="1"/>
  <c r="CL10330" i="1"/>
  <c r="CL10331" i="1"/>
  <c r="CL10332" i="1"/>
  <c r="CL10333" i="1"/>
  <c r="CL10334" i="1"/>
  <c r="CL10335" i="1"/>
  <c r="CL10336" i="1"/>
  <c r="CL10337" i="1"/>
  <c r="CL10338" i="1"/>
  <c r="CL10339" i="1"/>
  <c r="CL10340" i="1"/>
  <c r="CL10341" i="1"/>
  <c r="CL10342" i="1"/>
  <c r="CL10343" i="1"/>
  <c r="CL10344" i="1"/>
  <c r="CL10345" i="1"/>
  <c r="CL10346" i="1"/>
  <c r="CL10347" i="1"/>
  <c r="CL10348" i="1"/>
  <c r="CL10349" i="1"/>
  <c r="CL10350" i="1"/>
  <c r="CL10351" i="1"/>
  <c r="CL10352" i="1"/>
  <c r="CL10353" i="1"/>
  <c r="CL10354" i="1"/>
  <c r="CL10355" i="1"/>
  <c r="CL10356" i="1"/>
  <c r="CL10357" i="1"/>
  <c r="CL10358" i="1"/>
  <c r="CL10359" i="1"/>
  <c r="CL10360" i="1"/>
  <c r="CL10361" i="1"/>
  <c r="CL10362" i="1"/>
  <c r="CL10363" i="1"/>
  <c r="CL10364" i="1"/>
  <c r="CL10365" i="1"/>
  <c r="CL10366" i="1"/>
  <c r="CL10367" i="1"/>
  <c r="CL10368" i="1"/>
  <c r="CL10369" i="1"/>
  <c r="CL10370" i="1"/>
  <c r="CL10371" i="1"/>
  <c r="CL10372" i="1"/>
  <c r="CL10373" i="1"/>
  <c r="CL10374" i="1"/>
  <c r="CL10375" i="1"/>
  <c r="CL10376" i="1"/>
  <c r="CL10377" i="1"/>
  <c r="CL10378" i="1"/>
  <c r="CL10379" i="1"/>
  <c r="CL10380" i="1"/>
  <c r="CL10381" i="1"/>
  <c r="CL10382" i="1"/>
  <c r="CL10383" i="1"/>
  <c r="CL10384" i="1"/>
  <c r="CL10385" i="1"/>
  <c r="CL10386" i="1"/>
  <c r="CL10387" i="1"/>
  <c r="CL10388" i="1"/>
  <c r="CL10389" i="1"/>
  <c r="CL10390" i="1"/>
  <c r="CL10391" i="1"/>
  <c r="CL10392" i="1"/>
  <c r="CL10393" i="1"/>
  <c r="CL10394" i="1"/>
  <c r="CL10395" i="1"/>
  <c r="CL10396" i="1"/>
  <c r="CL10397" i="1"/>
  <c r="CL10398" i="1"/>
  <c r="CL10399" i="1"/>
  <c r="CL10400" i="1"/>
  <c r="CL10401" i="1"/>
  <c r="CL10402" i="1"/>
  <c r="CL10403" i="1"/>
  <c r="CL10404" i="1"/>
  <c r="CL10405" i="1"/>
  <c r="CL10406" i="1"/>
  <c r="CL10407" i="1"/>
  <c r="CL10408" i="1"/>
  <c r="CL10409" i="1"/>
  <c r="CL10410" i="1"/>
  <c r="CL10411" i="1"/>
  <c r="CL10412" i="1"/>
  <c r="CL10413" i="1"/>
  <c r="CL10414" i="1"/>
  <c r="CL10415" i="1"/>
  <c r="CL10416" i="1"/>
  <c r="CL10417" i="1"/>
  <c r="CL10418" i="1"/>
  <c r="CL10419" i="1"/>
  <c r="CL10420" i="1"/>
  <c r="CL10421" i="1"/>
  <c r="CL10422" i="1"/>
  <c r="CL10423" i="1"/>
  <c r="CL10424" i="1"/>
  <c r="CL10425" i="1"/>
  <c r="CL10426" i="1"/>
  <c r="CL10427" i="1"/>
  <c r="CL10428" i="1"/>
  <c r="CL10429" i="1"/>
  <c r="CL10430" i="1"/>
  <c r="CL10431" i="1"/>
  <c r="CL10432" i="1"/>
  <c r="CL10433" i="1"/>
  <c r="CL10434" i="1"/>
  <c r="CL10435" i="1"/>
  <c r="CL10436" i="1"/>
  <c r="CL10437" i="1"/>
  <c r="CL10438" i="1"/>
  <c r="CL10439" i="1"/>
  <c r="CL10440" i="1"/>
  <c r="CL10441" i="1"/>
  <c r="CL10442" i="1"/>
  <c r="CL10443" i="1"/>
  <c r="CL10444" i="1"/>
  <c r="CL10445" i="1"/>
  <c r="CL10446" i="1"/>
  <c r="CL10447" i="1"/>
  <c r="CL10448" i="1"/>
  <c r="CL10449" i="1"/>
  <c r="CL10450" i="1"/>
  <c r="CL10451" i="1"/>
  <c r="CL10452" i="1"/>
  <c r="CL10453" i="1"/>
  <c r="CL10454" i="1"/>
  <c r="CL10455" i="1"/>
  <c r="CL10456" i="1"/>
  <c r="CL10457" i="1"/>
  <c r="CL10458" i="1"/>
  <c r="CL10459" i="1"/>
  <c r="CL10460" i="1"/>
  <c r="CL10461" i="1"/>
  <c r="CL10462" i="1"/>
  <c r="CL10463" i="1"/>
  <c r="CL10464" i="1"/>
  <c r="CL10465" i="1"/>
  <c r="CL10466" i="1"/>
  <c r="CL10467" i="1"/>
  <c r="CL10468" i="1"/>
  <c r="CL10469" i="1"/>
  <c r="CL10470" i="1"/>
  <c r="CL10471" i="1"/>
  <c r="CL10472" i="1"/>
  <c r="CL10473" i="1"/>
  <c r="CL10474" i="1"/>
  <c r="CL10475" i="1"/>
  <c r="CL10476" i="1"/>
  <c r="CL10477" i="1"/>
  <c r="CL10478" i="1"/>
  <c r="CL10479" i="1"/>
  <c r="CL10480" i="1"/>
  <c r="CL10481" i="1"/>
  <c r="CL10482" i="1"/>
  <c r="CL10483" i="1"/>
  <c r="CL10484" i="1"/>
  <c r="CL10485" i="1"/>
  <c r="CL10486" i="1"/>
  <c r="CL10487" i="1"/>
  <c r="CL10488" i="1"/>
  <c r="CL10489" i="1"/>
  <c r="CL10490" i="1"/>
  <c r="CL10491" i="1"/>
  <c r="CL10492" i="1"/>
  <c r="CL10493" i="1"/>
  <c r="CL10494" i="1"/>
  <c r="CL10495" i="1"/>
  <c r="CL10496" i="1"/>
  <c r="CL10497" i="1"/>
  <c r="CL10498" i="1"/>
  <c r="CL10499" i="1"/>
  <c r="CL10500" i="1"/>
  <c r="CK10007" i="1"/>
  <c r="AQ14" i="5" l="1"/>
  <c r="AQ15" i="5"/>
  <c r="AQ16" i="5"/>
  <c r="AQ17" i="5"/>
  <c r="AQ18" i="5"/>
  <c r="AQ19" i="5"/>
  <c r="AQ20" i="5"/>
  <c r="AQ21" i="5"/>
  <c r="BU1" i="1" l="1"/>
  <c r="CJ8" i="1" l="1"/>
  <c r="CK8" i="1"/>
  <c r="CJ9" i="1"/>
  <c r="CK9" i="1"/>
  <c r="CJ10" i="1"/>
  <c r="CK10" i="1"/>
  <c r="CJ11" i="1"/>
  <c r="CK11" i="1"/>
  <c r="CJ12" i="1"/>
  <c r="CK12" i="1"/>
  <c r="CJ13" i="1"/>
  <c r="CK13" i="1"/>
  <c r="CJ14" i="1"/>
  <c r="CK14" i="1"/>
  <c r="CJ15" i="1"/>
  <c r="CK15" i="1"/>
  <c r="CJ16" i="1"/>
  <c r="CK16" i="1"/>
  <c r="CJ17" i="1"/>
  <c r="CK17" i="1"/>
  <c r="CJ18" i="1"/>
  <c r="CK18" i="1"/>
  <c r="CJ19" i="1"/>
  <c r="CK19" i="1"/>
  <c r="CJ20" i="1"/>
  <c r="CK20" i="1"/>
  <c r="CJ21" i="1"/>
  <c r="CK21" i="1"/>
  <c r="CJ22" i="1"/>
  <c r="CK22" i="1"/>
  <c r="CJ23" i="1"/>
  <c r="CK23" i="1"/>
  <c r="CJ24" i="1"/>
  <c r="CK24" i="1"/>
  <c r="CJ25" i="1"/>
  <c r="CK25" i="1"/>
  <c r="CJ26" i="1"/>
  <c r="CK26" i="1"/>
  <c r="CJ27" i="1"/>
  <c r="CK27" i="1"/>
  <c r="CJ28" i="1"/>
  <c r="CK28" i="1"/>
  <c r="CJ29" i="1"/>
  <c r="CK29" i="1"/>
  <c r="CJ30" i="1"/>
  <c r="CK30" i="1"/>
  <c r="CJ31" i="1"/>
  <c r="CK31" i="1"/>
  <c r="CJ32" i="1"/>
  <c r="CK32" i="1"/>
  <c r="CJ33" i="1"/>
  <c r="CK33" i="1"/>
  <c r="CJ34" i="1"/>
  <c r="CK34" i="1"/>
  <c r="CJ35" i="1"/>
  <c r="CK35" i="1"/>
  <c r="CJ36" i="1"/>
  <c r="CK36" i="1"/>
  <c r="CJ37" i="1"/>
  <c r="CK37" i="1"/>
  <c r="CJ38" i="1"/>
  <c r="CK38" i="1"/>
  <c r="CJ39" i="1"/>
  <c r="CK39" i="1"/>
  <c r="CJ40" i="1"/>
  <c r="CK40" i="1"/>
  <c r="CJ41" i="1"/>
  <c r="CK41" i="1"/>
  <c r="CJ42" i="1"/>
  <c r="CK42" i="1"/>
  <c r="CJ43" i="1"/>
  <c r="CK43" i="1"/>
  <c r="CJ44" i="1"/>
  <c r="CK44" i="1"/>
  <c r="CJ45" i="1"/>
  <c r="CK45" i="1"/>
  <c r="CJ46" i="1"/>
  <c r="CK46" i="1"/>
  <c r="CJ47" i="1"/>
  <c r="CK47" i="1"/>
  <c r="CJ48" i="1"/>
  <c r="CK48" i="1"/>
  <c r="CJ49" i="1"/>
  <c r="CK49" i="1"/>
  <c r="CJ50" i="1"/>
  <c r="CK50" i="1"/>
  <c r="CJ51" i="1"/>
  <c r="CK51" i="1"/>
  <c r="CJ52" i="1"/>
  <c r="CK52" i="1"/>
  <c r="CJ53" i="1"/>
  <c r="CK53" i="1"/>
  <c r="CJ54" i="1"/>
  <c r="CK54" i="1"/>
  <c r="CJ55" i="1"/>
  <c r="CK55" i="1"/>
  <c r="CJ56" i="1"/>
  <c r="CK56" i="1"/>
  <c r="CJ57" i="1"/>
  <c r="CK57" i="1"/>
  <c r="CJ58" i="1"/>
  <c r="CK58" i="1"/>
  <c r="CJ59" i="1"/>
  <c r="CK59" i="1"/>
  <c r="CJ60" i="1"/>
  <c r="CK60" i="1"/>
  <c r="CJ61" i="1"/>
  <c r="CK61" i="1"/>
  <c r="CJ62" i="1"/>
  <c r="CK62" i="1"/>
  <c r="CJ63" i="1"/>
  <c r="CK63" i="1"/>
  <c r="CJ64" i="1"/>
  <c r="CK64" i="1"/>
  <c r="CJ65" i="1"/>
  <c r="CK65" i="1"/>
  <c r="CJ66" i="1"/>
  <c r="CK66" i="1"/>
  <c r="CJ67" i="1"/>
  <c r="CK67" i="1"/>
  <c r="CJ68" i="1"/>
  <c r="CK68" i="1"/>
  <c r="CJ69" i="1"/>
  <c r="CK69" i="1"/>
  <c r="CJ70" i="1"/>
  <c r="CK70" i="1"/>
  <c r="CJ71" i="1"/>
  <c r="CK71" i="1"/>
  <c r="CJ72" i="1"/>
  <c r="CK72" i="1"/>
  <c r="CJ73" i="1"/>
  <c r="CK73" i="1"/>
  <c r="CJ74" i="1"/>
  <c r="CK74" i="1"/>
  <c r="CJ75" i="1"/>
  <c r="CK75" i="1"/>
  <c r="CJ76" i="1"/>
  <c r="CK76" i="1"/>
  <c r="CJ77" i="1"/>
  <c r="CK77" i="1"/>
  <c r="CJ78" i="1"/>
  <c r="CK78" i="1"/>
  <c r="CJ79" i="1"/>
  <c r="CK79" i="1"/>
  <c r="CJ80" i="1"/>
  <c r="CK80" i="1"/>
  <c r="CJ81" i="1"/>
  <c r="CK81" i="1"/>
  <c r="CJ82" i="1"/>
  <c r="CK82" i="1"/>
  <c r="CJ83" i="1"/>
  <c r="CK83" i="1"/>
  <c r="CJ84" i="1"/>
  <c r="CK84" i="1"/>
  <c r="CJ85" i="1"/>
  <c r="CK85" i="1"/>
  <c r="CJ86" i="1"/>
  <c r="CK86" i="1"/>
  <c r="CJ87" i="1"/>
  <c r="CK87" i="1"/>
  <c r="CJ88" i="1"/>
  <c r="CK88" i="1"/>
  <c r="CJ89" i="1"/>
  <c r="CK89" i="1"/>
  <c r="CJ90" i="1"/>
  <c r="CK90" i="1"/>
  <c r="CJ91" i="1"/>
  <c r="CK91" i="1"/>
  <c r="CJ92" i="1"/>
  <c r="CK92" i="1"/>
  <c r="CJ93" i="1"/>
  <c r="CK93" i="1"/>
  <c r="CJ94" i="1"/>
  <c r="CK94" i="1"/>
  <c r="CJ95" i="1"/>
  <c r="CK95" i="1"/>
  <c r="CJ96" i="1"/>
  <c r="CK96" i="1"/>
  <c r="CJ97" i="1"/>
  <c r="CK97" i="1"/>
  <c r="CJ98" i="1"/>
  <c r="CK98" i="1"/>
  <c r="CJ99" i="1"/>
  <c r="CK99" i="1"/>
  <c r="CJ100" i="1"/>
  <c r="CK100" i="1"/>
  <c r="CJ101" i="1"/>
  <c r="CK101" i="1"/>
  <c r="CJ102" i="1"/>
  <c r="CK102" i="1"/>
  <c r="CJ103" i="1"/>
  <c r="CK103" i="1"/>
  <c r="CJ104" i="1"/>
  <c r="CK104" i="1"/>
  <c r="CJ105" i="1"/>
  <c r="CK105" i="1"/>
  <c r="CJ106" i="1"/>
  <c r="CK106" i="1"/>
  <c r="CJ107" i="1"/>
  <c r="CK107" i="1"/>
  <c r="CJ108" i="1"/>
  <c r="CK108" i="1"/>
  <c r="CJ109" i="1"/>
  <c r="CK109" i="1"/>
  <c r="CJ110" i="1"/>
  <c r="CK110" i="1"/>
  <c r="CJ111" i="1"/>
  <c r="CK111" i="1"/>
  <c r="CJ112" i="1"/>
  <c r="CK112" i="1"/>
  <c r="CJ113" i="1"/>
  <c r="CK113" i="1"/>
  <c r="CJ114" i="1"/>
  <c r="CK114" i="1"/>
  <c r="CJ115" i="1"/>
  <c r="CK115" i="1"/>
  <c r="CJ116" i="1"/>
  <c r="CK116" i="1"/>
  <c r="CJ117" i="1"/>
  <c r="CK117" i="1"/>
  <c r="CJ118" i="1"/>
  <c r="CK118" i="1"/>
  <c r="CJ119" i="1"/>
  <c r="CK119" i="1"/>
  <c r="CJ120" i="1"/>
  <c r="CK120" i="1"/>
  <c r="CJ121" i="1"/>
  <c r="CK121" i="1"/>
  <c r="CJ122" i="1"/>
  <c r="CK122" i="1"/>
  <c r="CJ123" i="1"/>
  <c r="CK123" i="1"/>
  <c r="CJ124" i="1"/>
  <c r="CK124" i="1"/>
  <c r="CJ125" i="1"/>
  <c r="CK125" i="1"/>
  <c r="CJ126" i="1"/>
  <c r="CK126" i="1"/>
  <c r="CJ127" i="1"/>
  <c r="CK127" i="1"/>
  <c r="CJ128" i="1"/>
  <c r="CK128" i="1"/>
  <c r="CJ129" i="1"/>
  <c r="CK129" i="1"/>
  <c r="CJ130" i="1"/>
  <c r="CK130" i="1"/>
  <c r="CJ131" i="1"/>
  <c r="CK131" i="1"/>
  <c r="CJ132" i="1"/>
  <c r="CK132" i="1"/>
  <c r="CJ133" i="1"/>
  <c r="CK133" i="1"/>
  <c r="CJ134" i="1"/>
  <c r="CK134" i="1"/>
  <c r="CJ135" i="1"/>
  <c r="CK135" i="1"/>
  <c r="CJ136" i="1"/>
  <c r="CK136" i="1"/>
  <c r="CJ137" i="1"/>
  <c r="CK137" i="1"/>
  <c r="CJ138" i="1"/>
  <c r="CK138" i="1"/>
  <c r="CJ139" i="1"/>
  <c r="CK139" i="1"/>
  <c r="CJ140" i="1"/>
  <c r="CK140" i="1"/>
  <c r="CJ141" i="1"/>
  <c r="CK141" i="1"/>
  <c r="CJ142" i="1"/>
  <c r="CK142" i="1"/>
  <c r="CJ143" i="1"/>
  <c r="CK143" i="1"/>
  <c r="CJ144" i="1"/>
  <c r="CK144" i="1"/>
  <c r="CJ145" i="1"/>
  <c r="CK145" i="1"/>
  <c r="CJ146" i="1"/>
  <c r="CK146" i="1"/>
  <c r="CJ147" i="1"/>
  <c r="CK147" i="1"/>
  <c r="CJ148" i="1"/>
  <c r="CK148" i="1"/>
  <c r="CJ149" i="1"/>
  <c r="CK149" i="1"/>
  <c r="CJ150" i="1"/>
  <c r="CK150" i="1"/>
  <c r="CJ151" i="1"/>
  <c r="CK151" i="1"/>
  <c r="CJ152" i="1"/>
  <c r="CK152" i="1"/>
  <c r="CJ153" i="1"/>
  <c r="CK153" i="1"/>
  <c r="CJ154" i="1"/>
  <c r="CK154" i="1"/>
  <c r="CJ155" i="1"/>
  <c r="CK155" i="1"/>
  <c r="CJ156" i="1"/>
  <c r="CK156" i="1"/>
  <c r="CJ157" i="1"/>
  <c r="CK157" i="1"/>
  <c r="CJ158" i="1"/>
  <c r="CK158" i="1"/>
  <c r="CJ159" i="1"/>
  <c r="CK159" i="1"/>
  <c r="CJ160" i="1"/>
  <c r="CK160" i="1"/>
  <c r="CJ161" i="1"/>
  <c r="CK161" i="1"/>
  <c r="CJ162" i="1"/>
  <c r="CK162" i="1"/>
  <c r="CJ163" i="1"/>
  <c r="CK163" i="1"/>
  <c r="CJ164" i="1"/>
  <c r="CK164" i="1"/>
  <c r="CJ165" i="1"/>
  <c r="CK165" i="1"/>
  <c r="CJ166" i="1"/>
  <c r="CK166" i="1"/>
  <c r="CJ167" i="1"/>
  <c r="CK167" i="1"/>
  <c r="CJ168" i="1"/>
  <c r="CK168" i="1"/>
  <c r="CJ169" i="1"/>
  <c r="CK169" i="1"/>
  <c r="CJ170" i="1"/>
  <c r="CK170" i="1"/>
  <c r="CJ171" i="1"/>
  <c r="CK171" i="1"/>
  <c r="CJ172" i="1"/>
  <c r="CK172" i="1"/>
  <c r="CJ173" i="1"/>
  <c r="CK173" i="1"/>
  <c r="CJ174" i="1"/>
  <c r="CK174" i="1"/>
  <c r="CJ175" i="1"/>
  <c r="CK175" i="1"/>
  <c r="CJ176" i="1"/>
  <c r="CK176" i="1"/>
  <c r="CJ177" i="1"/>
  <c r="CK177" i="1"/>
  <c r="CJ178" i="1"/>
  <c r="CK178" i="1"/>
  <c r="CJ179" i="1"/>
  <c r="CK179" i="1"/>
  <c r="CJ180" i="1"/>
  <c r="CK180" i="1"/>
  <c r="CJ181" i="1"/>
  <c r="CK181" i="1"/>
  <c r="CJ182" i="1"/>
  <c r="CK182" i="1"/>
  <c r="CJ183" i="1"/>
  <c r="CK183" i="1"/>
  <c r="CJ184" i="1"/>
  <c r="CK184" i="1"/>
  <c r="CJ185" i="1"/>
  <c r="CK185" i="1"/>
  <c r="CJ186" i="1"/>
  <c r="CK186" i="1"/>
  <c r="CJ187" i="1"/>
  <c r="CK187" i="1"/>
  <c r="CJ188" i="1"/>
  <c r="CK188" i="1"/>
  <c r="CJ189" i="1"/>
  <c r="CK189" i="1"/>
  <c r="CJ190" i="1"/>
  <c r="CK190" i="1"/>
  <c r="CJ191" i="1"/>
  <c r="CK191" i="1"/>
  <c r="CJ192" i="1"/>
  <c r="CK192" i="1"/>
  <c r="CJ193" i="1"/>
  <c r="CK193" i="1"/>
  <c r="CJ194" i="1"/>
  <c r="CK194" i="1"/>
  <c r="CJ195" i="1"/>
  <c r="CK195" i="1"/>
  <c r="CJ196" i="1"/>
  <c r="CK196" i="1"/>
  <c r="CJ197" i="1"/>
  <c r="CK197" i="1"/>
  <c r="CJ198" i="1"/>
  <c r="CK198" i="1"/>
  <c r="CJ199" i="1"/>
  <c r="CK199" i="1"/>
  <c r="CJ200" i="1"/>
  <c r="CK200" i="1"/>
  <c r="CJ201" i="1"/>
  <c r="CK201" i="1"/>
  <c r="CJ202" i="1"/>
  <c r="CK202" i="1"/>
  <c r="CJ203" i="1"/>
  <c r="CK203" i="1"/>
  <c r="CJ204" i="1"/>
  <c r="CK204" i="1"/>
  <c r="CJ205" i="1"/>
  <c r="CK205" i="1"/>
  <c r="CJ206" i="1"/>
  <c r="CK206" i="1"/>
  <c r="CJ207" i="1"/>
  <c r="CK207" i="1"/>
  <c r="CJ208" i="1"/>
  <c r="CK208" i="1"/>
  <c r="CJ209" i="1"/>
  <c r="CK209" i="1"/>
  <c r="CJ210" i="1"/>
  <c r="CK210" i="1"/>
  <c r="CJ211" i="1"/>
  <c r="CK211" i="1"/>
  <c r="CJ212" i="1"/>
  <c r="CK212" i="1"/>
  <c r="CJ213" i="1"/>
  <c r="CK213" i="1"/>
  <c r="CJ214" i="1"/>
  <c r="CK214" i="1"/>
  <c r="CJ215" i="1"/>
  <c r="CK215" i="1"/>
  <c r="CJ216" i="1"/>
  <c r="CK216" i="1"/>
  <c r="CJ217" i="1"/>
  <c r="CK217" i="1"/>
  <c r="CJ218" i="1"/>
  <c r="CK218" i="1"/>
  <c r="CJ219" i="1"/>
  <c r="CK219" i="1"/>
  <c r="CJ220" i="1"/>
  <c r="CK220" i="1"/>
  <c r="CJ221" i="1"/>
  <c r="CK221" i="1"/>
  <c r="CJ222" i="1"/>
  <c r="CK222" i="1"/>
  <c r="CJ223" i="1"/>
  <c r="CK223" i="1"/>
  <c r="CJ224" i="1"/>
  <c r="CK224" i="1"/>
  <c r="CJ225" i="1"/>
  <c r="CK225" i="1"/>
  <c r="CJ226" i="1"/>
  <c r="CK226" i="1"/>
  <c r="CJ227" i="1"/>
  <c r="CK227" i="1"/>
  <c r="CJ228" i="1"/>
  <c r="CK228" i="1"/>
  <c r="CJ229" i="1"/>
  <c r="CK229" i="1"/>
  <c r="CJ230" i="1"/>
  <c r="CK230" i="1"/>
  <c r="CJ231" i="1"/>
  <c r="CK231" i="1"/>
  <c r="CJ232" i="1"/>
  <c r="CK232" i="1"/>
  <c r="CJ233" i="1"/>
  <c r="CK233" i="1"/>
  <c r="CJ234" i="1"/>
  <c r="CK234" i="1"/>
  <c r="CJ235" i="1"/>
  <c r="CK235" i="1"/>
  <c r="CJ236" i="1"/>
  <c r="CK236" i="1"/>
  <c r="CJ237" i="1"/>
  <c r="CK237" i="1"/>
  <c r="CJ238" i="1"/>
  <c r="CK238" i="1"/>
  <c r="CJ239" i="1"/>
  <c r="CK239" i="1"/>
  <c r="CJ240" i="1"/>
  <c r="CK240" i="1"/>
  <c r="CJ241" i="1"/>
  <c r="CK241" i="1"/>
  <c r="CJ242" i="1"/>
  <c r="CK242" i="1"/>
  <c r="CJ243" i="1"/>
  <c r="CK243" i="1"/>
  <c r="CJ244" i="1"/>
  <c r="CK244" i="1"/>
  <c r="CJ245" i="1"/>
  <c r="CK245" i="1"/>
  <c r="CJ246" i="1"/>
  <c r="CK246" i="1"/>
  <c r="CJ247" i="1"/>
  <c r="CK247" i="1"/>
  <c r="CJ248" i="1"/>
  <c r="CK248" i="1"/>
  <c r="CJ249" i="1"/>
  <c r="CK249" i="1"/>
  <c r="CJ250" i="1"/>
  <c r="CK250" i="1"/>
  <c r="CJ251" i="1"/>
  <c r="CK251" i="1"/>
  <c r="CJ252" i="1"/>
  <c r="CK252" i="1"/>
  <c r="CJ253" i="1"/>
  <c r="CK253" i="1"/>
  <c r="CJ254" i="1"/>
  <c r="CK254" i="1"/>
  <c r="CJ255" i="1"/>
  <c r="CK255" i="1"/>
  <c r="CJ256" i="1"/>
  <c r="CK256" i="1"/>
  <c r="CJ257" i="1"/>
  <c r="CK257" i="1"/>
  <c r="CJ258" i="1"/>
  <c r="CK258" i="1"/>
  <c r="CJ259" i="1"/>
  <c r="CK259" i="1"/>
  <c r="CJ260" i="1"/>
  <c r="CK260" i="1"/>
  <c r="CJ261" i="1"/>
  <c r="CK261" i="1"/>
  <c r="CJ262" i="1"/>
  <c r="CK262" i="1"/>
  <c r="CJ263" i="1"/>
  <c r="CK263" i="1"/>
  <c r="CJ264" i="1"/>
  <c r="CK264" i="1"/>
  <c r="CJ265" i="1"/>
  <c r="CK265" i="1"/>
  <c r="CJ266" i="1"/>
  <c r="CK266" i="1"/>
  <c r="CJ267" i="1"/>
  <c r="CK267" i="1"/>
  <c r="CJ268" i="1"/>
  <c r="CK268" i="1"/>
  <c r="CJ269" i="1"/>
  <c r="CK269" i="1"/>
  <c r="CJ270" i="1"/>
  <c r="CK270" i="1"/>
  <c r="CJ271" i="1"/>
  <c r="CK271" i="1"/>
  <c r="CJ272" i="1"/>
  <c r="CK272" i="1"/>
  <c r="CJ273" i="1"/>
  <c r="CK273" i="1"/>
  <c r="CJ274" i="1"/>
  <c r="CK274" i="1"/>
  <c r="CJ275" i="1"/>
  <c r="CK275" i="1"/>
  <c r="CJ276" i="1"/>
  <c r="CK276" i="1"/>
  <c r="CJ277" i="1"/>
  <c r="CK277" i="1"/>
  <c r="CJ278" i="1"/>
  <c r="CK278" i="1"/>
  <c r="CJ279" i="1"/>
  <c r="CK279" i="1"/>
  <c r="CJ280" i="1"/>
  <c r="CK280" i="1"/>
  <c r="CJ281" i="1"/>
  <c r="CK281" i="1"/>
  <c r="CJ282" i="1"/>
  <c r="CK282" i="1"/>
  <c r="CJ283" i="1"/>
  <c r="CK283" i="1"/>
  <c r="CJ284" i="1"/>
  <c r="CK284" i="1"/>
  <c r="CJ285" i="1"/>
  <c r="CK285" i="1"/>
  <c r="CJ286" i="1"/>
  <c r="CK286" i="1"/>
  <c r="CJ287" i="1"/>
  <c r="CK287" i="1"/>
  <c r="CJ288" i="1"/>
  <c r="CK288" i="1"/>
  <c r="CJ289" i="1"/>
  <c r="CK289" i="1"/>
  <c r="CJ290" i="1"/>
  <c r="CK290" i="1"/>
  <c r="CJ291" i="1"/>
  <c r="CK291" i="1"/>
  <c r="CJ292" i="1"/>
  <c r="CK292" i="1"/>
  <c r="CJ293" i="1"/>
  <c r="CK293" i="1"/>
  <c r="CJ294" i="1"/>
  <c r="CK294" i="1"/>
  <c r="CJ295" i="1"/>
  <c r="CK295" i="1"/>
  <c r="CJ296" i="1"/>
  <c r="CK296" i="1"/>
  <c r="CJ297" i="1"/>
  <c r="CK297" i="1"/>
  <c r="CJ298" i="1"/>
  <c r="CK298" i="1"/>
  <c r="CJ299" i="1"/>
  <c r="CK299" i="1"/>
  <c r="CJ300" i="1"/>
  <c r="CK300" i="1"/>
  <c r="CJ301" i="1"/>
  <c r="CK301" i="1"/>
  <c r="CJ302" i="1"/>
  <c r="CK302" i="1"/>
  <c r="CJ303" i="1"/>
  <c r="CK303" i="1"/>
  <c r="CJ304" i="1"/>
  <c r="CK304" i="1"/>
  <c r="CJ305" i="1"/>
  <c r="CK305" i="1"/>
  <c r="CJ306" i="1"/>
  <c r="CK306" i="1"/>
  <c r="CJ307" i="1"/>
  <c r="CK307" i="1"/>
  <c r="CJ308" i="1"/>
  <c r="CK308" i="1"/>
  <c r="CJ309" i="1"/>
  <c r="CK309" i="1"/>
  <c r="CJ310" i="1"/>
  <c r="CK310" i="1"/>
  <c r="CJ311" i="1"/>
  <c r="CK311" i="1"/>
  <c r="CJ312" i="1"/>
  <c r="CK312" i="1"/>
  <c r="CJ313" i="1"/>
  <c r="CK313" i="1"/>
  <c r="CJ314" i="1"/>
  <c r="CK314" i="1"/>
  <c r="CJ315" i="1"/>
  <c r="CK315" i="1"/>
  <c r="CJ316" i="1"/>
  <c r="CK316" i="1"/>
  <c r="CJ317" i="1"/>
  <c r="CK317" i="1"/>
  <c r="CJ318" i="1"/>
  <c r="CK318" i="1"/>
  <c r="CJ319" i="1"/>
  <c r="CK319" i="1"/>
  <c r="CJ320" i="1"/>
  <c r="CK320" i="1"/>
  <c r="CJ321" i="1"/>
  <c r="CK321" i="1"/>
  <c r="CJ322" i="1"/>
  <c r="CK322" i="1"/>
  <c r="CJ323" i="1"/>
  <c r="CK323" i="1"/>
  <c r="CJ324" i="1"/>
  <c r="CK324" i="1"/>
  <c r="CJ325" i="1"/>
  <c r="CK325" i="1"/>
  <c r="CJ326" i="1"/>
  <c r="CK326" i="1"/>
  <c r="CJ327" i="1"/>
  <c r="CK327" i="1"/>
  <c r="CJ328" i="1"/>
  <c r="CK328" i="1"/>
  <c r="CJ329" i="1"/>
  <c r="CK329" i="1"/>
  <c r="CJ330" i="1"/>
  <c r="CK330" i="1"/>
  <c r="CJ331" i="1"/>
  <c r="CK331" i="1"/>
  <c r="CJ332" i="1"/>
  <c r="CK332" i="1"/>
  <c r="CJ333" i="1"/>
  <c r="CK333" i="1"/>
  <c r="CJ334" i="1"/>
  <c r="CK334" i="1"/>
  <c r="CJ335" i="1"/>
  <c r="CK335" i="1"/>
  <c r="CJ336" i="1"/>
  <c r="CK336" i="1"/>
  <c r="CJ337" i="1"/>
  <c r="CK337" i="1"/>
  <c r="CJ338" i="1"/>
  <c r="CK338" i="1"/>
  <c r="CJ339" i="1"/>
  <c r="CK339" i="1"/>
  <c r="CJ340" i="1"/>
  <c r="CK340" i="1"/>
  <c r="CJ341" i="1"/>
  <c r="CK341" i="1"/>
  <c r="CJ342" i="1"/>
  <c r="CK342" i="1"/>
  <c r="CJ343" i="1"/>
  <c r="CK343" i="1"/>
  <c r="CJ344" i="1"/>
  <c r="CK344" i="1"/>
  <c r="CJ345" i="1"/>
  <c r="CK345" i="1"/>
  <c r="CJ346" i="1"/>
  <c r="CK346" i="1"/>
  <c r="CJ347" i="1"/>
  <c r="CK347" i="1"/>
  <c r="CJ348" i="1"/>
  <c r="CK348" i="1"/>
  <c r="CJ349" i="1"/>
  <c r="CK349" i="1"/>
  <c r="CJ350" i="1"/>
  <c r="CK350" i="1"/>
  <c r="CJ351" i="1"/>
  <c r="CK351" i="1"/>
  <c r="CJ352" i="1"/>
  <c r="CK352" i="1"/>
  <c r="CJ353" i="1"/>
  <c r="CK353" i="1"/>
  <c r="CJ354" i="1"/>
  <c r="CK354" i="1"/>
  <c r="CJ355" i="1"/>
  <c r="CK355" i="1"/>
  <c r="CJ356" i="1"/>
  <c r="CK356" i="1"/>
  <c r="CJ357" i="1"/>
  <c r="CK357" i="1"/>
  <c r="CJ358" i="1"/>
  <c r="CK358" i="1"/>
  <c r="CJ359" i="1"/>
  <c r="CK359" i="1"/>
  <c r="CJ360" i="1"/>
  <c r="CK360" i="1"/>
  <c r="CJ361" i="1"/>
  <c r="CK361" i="1"/>
  <c r="CJ362" i="1"/>
  <c r="CK362" i="1"/>
  <c r="CJ363" i="1"/>
  <c r="CK363" i="1"/>
  <c r="CJ364" i="1"/>
  <c r="CK364" i="1"/>
  <c r="CJ365" i="1"/>
  <c r="CK365" i="1"/>
  <c r="CJ366" i="1"/>
  <c r="CK366" i="1"/>
  <c r="CJ367" i="1"/>
  <c r="CK367" i="1"/>
  <c r="CJ368" i="1"/>
  <c r="CK368" i="1"/>
  <c r="CJ369" i="1"/>
  <c r="CK369" i="1"/>
  <c r="CJ370" i="1"/>
  <c r="CK370" i="1"/>
  <c r="CJ371" i="1"/>
  <c r="CK371" i="1"/>
  <c r="CJ372" i="1"/>
  <c r="CK372" i="1"/>
  <c r="CJ373" i="1"/>
  <c r="CK373" i="1"/>
  <c r="CJ374" i="1"/>
  <c r="CK374" i="1"/>
  <c r="CJ375" i="1"/>
  <c r="CK375" i="1"/>
  <c r="CJ376" i="1"/>
  <c r="CK376" i="1"/>
  <c r="CJ377" i="1"/>
  <c r="CK377" i="1"/>
  <c r="CJ378" i="1"/>
  <c r="CK378" i="1"/>
  <c r="CJ379" i="1"/>
  <c r="CK379" i="1"/>
  <c r="CJ380" i="1"/>
  <c r="CK380" i="1"/>
  <c r="CJ381" i="1"/>
  <c r="CK381" i="1"/>
  <c r="CJ382" i="1"/>
  <c r="CK382" i="1"/>
  <c r="CJ383" i="1"/>
  <c r="CK383" i="1"/>
  <c r="CJ384" i="1"/>
  <c r="CK384" i="1"/>
  <c r="CJ385" i="1"/>
  <c r="CK385" i="1"/>
  <c r="CJ386" i="1"/>
  <c r="CK386" i="1"/>
  <c r="CJ387" i="1"/>
  <c r="CK387" i="1"/>
  <c r="CJ388" i="1"/>
  <c r="CK388" i="1"/>
  <c r="CJ389" i="1"/>
  <c r="CK389" i="1"/>
  <c r="CJ390" i="1"/>
  <c r="CK390" i="1"/>
  <c r="CJ391" i="1"/>
  <c r="CK391" i="1"/>
  <c r="CJ392" i="1"/>
  <c r="CK392" i="1"/>
  <c r="CJ393" i="1"/>
  <c r="CK393" i="1"/>
  <c r="CJ394" i="1"/>
  <c r="CK394" i="1"/>
  <c r="CJ395" i="1"/>
  <c r="CK395" i="1"/>
  <c r="CJ396" i="1"/>
  <c r="CK396" i="1"/>
  <c r="CJ397" i="1"/>
  <c r="CK397" i="1"/>
  <c r="CJ398" i="1"/>
  <c r="CK398" i="1"/>
  <c r="CJ399" i="1"/>
  <c r="CK399" i="1"/>
  <c r="CJ400" i="1"/>
  <c r="CK400" i="1"/>
  <c r="CJ401" i="1"/>
  <c r="CK401" i="1"/>
  <c r="CJ402" i="1"/>
  <c r="CK402" i="1"/>
  <c r="CJ403" i="1"/>
  <c r="CK403" i="1"/>
  <c r="CJ404" i="1"/>
  <c r="CK404" i="1"/>
  <c r="CJ405" i="1"/>
  <c r="CK405" i="1"/>
  <c r="CJ406" i="1"/>
  <c r="CK406" i="1"/>
  <c r="CJ407" i="1"/>
  <c r="CK407" i="1"/>
  <c r="CJ408" i="1"/>
  <c r="CK408" i="1"/>
  <c r="CJ409" i="1"/>
  <c r="CK409" i="1"/>
  <c r="CJ410" i="1"/>
  <c r="CK410" i="1"/>
  <c r="CJ411" i="1"/>
  <c r="CK411" i="1"/>
  <c r="CJ412" i="1"/>
  <c r="CK412" i="1"/>
  <c r="CJ413" i="1"/>
  <c r="CK413" i="1"/>
  <c r="CJ414" i="1"/>
  <c r="CK414" i="1"/>
  <c r="CJ415" i="1"/>
  <c r="CK415" i="1"/>
  <c r="CJ416" i="1"/>
  <c r="CK416" i="1"/>
  <c r="CJ417" i="1"/>
  <c r="CK417" i="1"/>
  <c r="CJ418" i="1"/>
  <c r="CK418" i="1"/>
  <c r="CJ419" i="1"/>
  <c r="CK419" i="1"/>
  <c r="CJ420" i="1"/>
  <c r="CK420" i="1"/>
  <c r="CJ421" i="1"/>
  <c r="CK421" i="1"/>
  <c r="CJ422" i="1"/>
  <c r="CK422" i="1"/>
  <c r="CJ423" i="1"/>
  <c r="CK423" i="1"/>
  <c r="CJ424" i="1"/>
  <c r="CK424" i="1"/>
  <c r="CJ425" i="1"/>
  <c r="CK425" i="1"/>
  <c r="CJ426" i="1"/>
  <c r="CK426" i="1"/>
  <c r="CJ427" i="1"/>
  <c r="CK427" i="1"/>
  <c r="CJ428" i="1"/>
  <c r="CK428" i="1"/>
  <c r="CJ429" i="1"/>
  <c r="CK429" i="1"/>
  <c r="CJ430" i="1"/>
  <c r="CK430" i="1"/>
  <c r="CJ431" i="1"/>
  <c r="CK431" i="1"/>
  <c r="CJ432" i="1"/>
  <c r="CK432" i="1"/>
  <c r="CJ433" i="1"/>
  <c r="CK433" i="1"/>
  <c r="CJ434" i="1"/>
  <c r="CK434" i="1"/>
  <c r="CJ435" i="1"/>
  <c r="CK435" i="1"/>
  <c r="CJ436" i="1"/>
  <c r="CK436" i="1"/>
  <c r="CJ437" i="1"/>
  <c r="CK437" i="1"/>
  <c r="CJ438" i="1"/>
  <c r="CK438" i="1"/>
  <c r="CJ439" i="1"/>
  <c r="CK439" i="1"/>
  <c r="CJ440" i="1"/>
  <c r="CK440" i="1"/>
  <c r="CJ441" i="1"/>
  <c r="CK441" i="1"/>
  <c r="CJ442" i="1"/>
  <c r="CK442" i="1"/>
  <c r="CJ443" i="1"/>
  <c r="CK443" i="1"/>
  <c r="CJ444" i="1"/>
  <c r="CK444" i="1"/>
  <c r="CJ445" i="1"/>
  <c r="CK445" i="1"/>
  <c r="CJ446" i="1"/>
  <c r="CK446" i="1"/>
  <c r="CJ447" i="1"/>
  <c r="CK447" i="1"/>
  <c r="CJ448" i="1"/>
  <c r="CK448" i="1"/>
  <c r="CJ449" i="1"/>
  <c r="CK449" i="1"/>
  <c r="CJ450" i="1"/>
  <c r="CK450" i="1"/>
  <c r="CJ451" i="1"/>
  <c r="CK451" i="1"/>
  <c r="CJ452" i="1"/>
  <c r="CK452" i="1"/>
  <c r="CJ453" i="1"/>
  <c r="CK453" i="1"/>
  <c r="CJ454" i="1"/>
  <c r="CK454" i="1"/>
  <c r="CJ455" i="1"/>
  <c r="CK455" i="1"/>
  <c r="CJ456" i="1"/>
  <c r="CK456" i="1"/>
  <c r="CJ457" i="1"/>
  <c r="CK457" i="1"/>
  <c r="CJ458" i="1"/>
  <c r="CK458" i="1"/>
  <c r="CJ459" i="1"/>
  <c r="CK459" i="1"/>
  <c r="CJ460" i="1"/>
  <c r="CK460" i="1"/>
  <c r="CJ461" i="1"/>
  <c r="CK461" i="1"/>
  <c r="CJ462" i="1"/>
  <c r="CK462" i="1"/>
  <c r="CJ463" i="1"/>
  <c r="CK463" i="1"/>
  <c r="CJ464" i="1"/>
  <c r="CK464" i="1"/>
  <c r="CJ465" i="1"/>
  <c r="CK465" i="1"/>
  <c r="CJ466" i="1"/>
  <c r="CK466" i="1"/>
  <c r="CJ467" i="1"/>
  <c r="CK467" i="1"/>
  <c r="CJ468" i="1"/>
  <c r="CK468" i="1"/>
  <c r="CJ469" i="1"/>
  <c r="CK469" i="1"/>
  <c r="CJ470" i="1"/>
  <c r="CK470" i="1"/>
  <c r="CJ471" i="1"/>
  <c r="CK471" i="1"/>
  <c r="CJ472" i="1"/>
  <c r="CK472" i="1"/>
  <c r="CJ473" i="1"/>
  <c r="CK473" i="1"/>
  <c r="CJ474" i="1"/>
  <c r="CK474" i="1"/>
  <c r="CJ475" i="1"/>
  <c r="CK475" i="1"/>
  <c r="CJ476" i="1"/>
  <c r="CK476" i="1"/>
  <c r="CJ477" i="1"/>
  <c r="CK477" i="1"/>
  <c r="CJ478" i="1"/>
  <c r="CK478" i="1"/>
  <c r="CJ479" i="1"/>
  <c r="CK479" i="1"/>
  <c r="CJ480" i="1"/>
  <c r="CK480" i="1"/>
  <c r="CJ481" i="1"/>
  <c r="CK481" i="1"/>
  <c r="CJ482" i="1"/>
  <c r="CK482" i="1"/>
  <c r="CJ483" i="1"/>
  <c r="CK483" i="1"/>
  <c r="CJ484" i="1"/>
  <c r="CK484" i="1"/>
  <c r="CJ485" i="1"/>
  <c r="CK485" i="1"/>
  <c r="CJ486" i="1"/>
  <c r="CK486" i="1"/>
  <c r="CJ487" i="1"/>
  <c r="CK487" i="1"/>
  <c r="CJ488" i="1"/>
  <c r="CK488" i="1"/>
  <c r="CJ489" i="1"/>
  <c r="CK489" i="1"/>
  <c r="CJ490" i="1"/>
  <c r="CK490" i="1"/>
  <c r="CJ491" i="1"/>
  <c r="CK491" i="1"/>
  <c r="CJ492" i="1"/>
  <c r="CK492" i="1"/>
  <c r="CJ493" i="1"/>
  <c r="CK493" i="1"/>
  <c r="CJ494" i="1"/>
  <c r="CK494" i="1"/>
  <c r="CJ495" i="1"/>
  <c r="CK495" i="1"/>
  <c r="CJ496" i="1"/>
  <c r="CK496" i="1"/>
  <c r="CJ497" i="1"/>
  <c r="CK497" i="1"/>
  <c r="CJ498" i="1"/>
  <c r="CK498" i="1"/>
  <c r="CJ499" i="1"/>
  <c r="CK499" i="1"/>
  <c r="CJ500" i="1"/>
  <c r="CK500" i="1"/>
  <c r="CJ501" i="1"/>
  <c r="CK501" i="1"/>
  <c r="CJ502" i="1"/>
  <c r="CK502" i="1"/>
  <c r="CJ503" i="1"/>
  <c r="CK503" i="1"/>
  <c r="CJ504" i="1"/>
  <c r="CK504" i="1"/>
  <c r="CJ505" i="1"/>
  <c r="CK505" i="1"/>
  <c r="CJ506" i="1"/>
  <c r="CK506" i="1"/>
  <c r="CJ507" i="1"/>
  <c r="CK507" i="1"/>
  <c r="CJ508" i="1"/>
  <c r="CK508" i="1"/>
  <c r="CJ509" i="1"/>
  <c r="CK509" i="1"/>
  <c r="CJ510" i="1"/>
  <c r="CK510" i="1"/>
  <c r="CJ511" i="1"/>
  <c r="CK511" i="1"/>
  <c r="CJ512" i="1"/>
  <c r="CK512" i="1"/>
  <c r="CJ513" i="1"/>
  <c r="CK513" i="1"/>
  <c r="CJ514" i="1"/>
  <c r="CK514" i="1"/>
  <c r="CJ515" i="1"/>
  <c r="CK515" i="1"/>
  <c r="CJ516" i="1"/>
  <c r="CK516" i="1"/>
  <c r="CJ517" i="1"/>
  <c r="CK517" i="1"/>
  <c r="CJ518" i="1"/>
  <c r="CK518" i="1"/>
  <c r="CJ519" i="1"/>
  <c r="CK519" i="1"/>
  <c r="CJ520" i="1"/>
  <c r="CK520" i="1"/>
  <c r="CJ521" i="1"/>
  <c r="CK521" i="1"/>
  <c r="CJ522" i="1"/>
  <c r="CK522" i="1"/>
  <c r="CJ523" i="1"/>
  <c r="CK523" i="1"/>
  <c r="CJ524" i="1"/>
  <c r="CK524" i="1"/>
  <c r="CJ525" i="1"/>
  <c r="CK525" i="1"/>
  <c r="CJ526" i="1"/>
  <c r="CK526" i="1"/>
  <c r="CJ527" i="1"/>
  <c r="CK527" i="1"/>
  <c r="CJ528" i="1"/>
  <c r="CK528" i="1"/>
  <c r="CJ529" i="1"/>
  <c r="CK529" i="1"/>
  <c r="CJ530" i="1"/>
  <c r="CK530" i="1"/>
  <c r="CJ531" i="1"/>
  <c r="CK531" i="1"/>
  <c r="CJ532" i="1"/>
  <c r="CK532" i="1"/>
  <c r="CJ533" i="1"/>
  <c r="CK533" i="1"/>
  <c r="CJ534" i="1"/>
  <c r="CK534" i="1"/>
  <c r="CJ535" i="1"/>
  <c r="CK535" i="1"/>
  <c r="CJ536" i="1"/>
  <c r="CK536" i="1"/>
  <c r="CJ537" i="1"/>
  <c r="CK537" i="1"/>
  <c r="CJ538" i="1"/>
  <c r="CK538" i="1"/>
  <c r="CJ539" i="1"/>
  <c r="CK539" i="1"/>
  <c r="CJ540" i="1"/>
  <c r="CK540" i="1"/>
  <c r="CJ541" i="1"/>
  <c r="CK541" i="1"/>
  <c r="CJ542" i="1"/>
  <c r="CK542" i="1"/>
  <c r="CJ543" i="1"/>
  <c r="CK543" i="1"/>
  <c r="CJ544" i="1"/>
  <c r="CK544" i="1"/>
  <c r="CJ545" i="1"/>
  <c r="CK545" i="1"/>
  <c r="CJ546" i="1"/>
  <c r="CK546" i="1"/>
  <c r="CJ547" i="1"/>
  <c r="CK547" i="1"/>
  <c r="CJ548" i="1"/>
  <c r="CK548" i="1"/>
  <c r="CJ549" i="1"/>
  <c r="CK549" i="1"/>
  <c r="CJ550" i="1"/>
  <c r="CK550" i="1"/>
  <c r="CJ551" i="1"/>
  <c r="CK551" i="1"/>
  <c r="CJ552" i="1"/>
  <c r="CK552" i="1"/>
  <c r="CJ553" i="1"/>
  <c r="CK553" i="1"/>
  <c r="CJ554" i="1"/>
  <c r="CK554" i="1"/>
  <c r="CJ555" i="1"/>
  <c r="CK555" i="1"/>
  <c r="CJ556" i="1"/>
  <c r="CK556" i="1"/>
  <c r="CJ557" i="1"/>
  <c r="CK557" i="1"/>
  <c r="CJ558" i="1"/>
  <c r="CK558" i="1"/>
  <c r="CJ559" i="1"/>
  <c r="CK559" i="1"/>
  <c r="CJ560" i="1"/>
  <c r="CK560" i="1"/>
  <c r="CJ561" i="1"/>
  <c r="CK561" i="1"/>
  <c r="CJ562" i="1"/>
  <c r="CK562" i="1"/>
  <c r="CJ563" i="1"/>
  <c r="CK563" i="1"/>
  <c r="CJ564" i="1"/>
  <c r="CK564" i="1"/>
  <c r="CJ565" i="1"/>
  <c r="CK565" i="1"/>
  <c r="CJ566" i="1"/>
  <c r="CK566" i="1"/>
  <c r="CJ567" i="1"/>
  <c r="CK567" i="1"/>
  <c r="CJ568" i="1"/>
  <c r="CK568" i="1"/>
  <c r="CJ569" i="1"/>
  <c r="CK569" i="1"/>
  <c r="CJ570" i="1"/>
  <c r="CK570" i="1"/>
  <c r="CJ571" i="1"/>
  <c r="CK571" i="1"/>
  <c r="CJ572" i="1"/>
  <c r="CK572" i="1"/>
  <c r="CJ573" i="1"/>
  <c r="CK573" i="1"/>
  <c r="CJ574" i="1"/>
  <c r="CK574" i="1"/>
  <c r="CJ575" i="1"/>
  <c r="CK575" i="1"/>
  <c r="CJ576" i="1"/>
  <c r="CK576" i="1"/>
  <c r="CJ577" i="1"/>
  <c r="CK577" i="1"/>
  <c r="CJ578" i="1"/>
  <c r="CK578" i="1"/>
  <c r="CJ579" i="1"/>
  <c r="CK579" i="1"/>
  <c r="CJ580" i="1"/>
  <c r="CK580" i="1"/>
  <c r="CJ581" i="1"/>
  <c r="CK581" i="1"/>
  <c r="CJ582" i="1"/>
  <c r="CK582" i="1"/>
  <c r="CJ583" i="1"/>
  <c r="CK583" i="1"/>
  <c r="CJ584" i="1"/>
  <c r="CK584" i="1"/>
  <c r="CJ585" i="1"/>
  <c r="CK585" i="1"/>
  <c r="CJ586" i="1"/>
  <c r="CK586" i="1"/>
  <c r="CJ587" i="1"/>
  <c r="CK587" i="1"/>
  <c r="CJ588" i="1"/>
  <c r="CK588" i="1"/>
  <c r="CJ589" i="1"/>
  <c r="CK589" i="1"/>
  <c r="CJ590" i="1"/>
  <c r="CK590" i="1"/>
  <c r="CJ591" i="1"/>
  <c r="CK591" i="1"/>
  <c r="CJ592" i="1"/>
  <c r="CK592" i="1"/>
  <c r="CJ593" i="1"/>
  <c r="CK593" i="1"/>
  <c r="CJ594" i="1"/>
  <c r="CK594" i="1"/>
  <c r="CJ595" i="1"/>
  <c r="CK595" i="1"/>
  <c r="CJ596" i="1"/>
  <c r="CK596" i="1"/>
  <c r="CJ597" i="1"/>
  <c r="CK597" i="1"/>
  <c r="CJ598" i="1"/>
  <c r="CK598" i="1"/>
  <c r="CJ599" i="1"/>
  <c r="CK599" i="1"/>
  <c r="CJ600" i="1"/>
  <c r="CK600" i="1"/>
  <c r="CJ601" i="1"/>
  <c r="CK601" i="1"/>
  <c r="CJ602" i="1"/>
  <c r="CK602" i="1"/>
  <c r="CJ603" i="1"/>
  <c r="CK603" i="1"/>
  <c r="CJ604" i="1"/>
  <c r="CK604" i="1"/>
  <c r="CJ605" i="1"/>
  <c r="CK605" i="1"/>
  <c r="CJ606" i="1"/>
  <c r="CK606" i="1"/>
  <c r="CJ607" i="1"/>
  <c r="CK607" i="1"/>
  <c r="CJ608" i="1"/>
  <c r="CK608" i="1"/>
  <c r="CJ609" i="1"/>
  <c r="CK609" i="1"/>
  <c r="CJ610" i="1"/>
  <c r="CK610" i="1"/>
  <c r="CJ611" i="1"/>
  <c r="CK611" i="1"/>
  <c r="CJ612" i="1"/>
  <c r="CK612" i="1"/>
  <c r="CJ613" i="1"/>
  <c r="CK613" i="1"/>
  <c r="CJ614" i="1"/>
  <c r="CK614" i="1"/>
  <c r="CJ615" i="1"/>
  <c r="CK615" i="1"/>
  <c r="CJ616" i="1"/>
  <c r="CK616" i="1"/>
  <c r="CJ617" i="1"/>
  <c r="CK617" i="1"/>
  <c r="CJ618" i="1"/>
  <c r="CK618" i="1"/>
  <c r="CJ619" i="1"/>
  <c r="CK619" i="1"/>
  <c r="CJ620" i="1"/>
  <c r="CK620" i="1"/>
  <c r="CJ621" i="1"/>
  <c r="CK621" i="1"/>
  <c r="CJ622" i="1"/>
  <c r="CK622" i="1"/>
  <c r="CJ623" i="1"/>
  <c r="CK623" i="1"/>
  <c r="CJ624" i="1"/>
  <c r="CK624" i="1"/>
  <c r="CJ625" i="1"/>
  <c r="CK625" i="1"/>
  <c r="CJ626" i="1"/>
  <c r="CK626" i="1"/>
  <c r="CJ627" i="1"/>
  <c r="CK627" i="1"/>
  <c r="CJ628" i="1"/>
  <c r="CK628" i="1"/>
  <c r="CJ629" i="1"/>
  <c r="CK629" i="1"/>
  <c r="CJ630" i="1"/>
  <c r="CK630" i="1"/>
  <c r="CJ631" i="1"/>
  <c r="CK631" i="1"/>
  <c r="CJ632" i="1"/>
  <c r="CK632" i="1"/>
  <c r="CJ633" i="1"/>
  <c r="CK633" i="1"/>
  <c r="CJ634" i="1"/>
  <c r="CK634" i="1"/>
  <c r="CJ635" i="1"/>
  <c r="CK635" i="1"/>
  <c r="CJ636" i="1"/>
  <c r="CK636" i="1"/>
  <c r="CJ637" i="1"/>
  <c r="CK637" i="1"/>
  <c r="CJ638" i="1"/>
  <c r="CK638" i="1"/>
  <c r="CJ639" i="1"/>
  <c r="CK639" i="1"/>
  <c r="CJ640" i="1"/>
  <c r="CK640" i="1"/>
  <c r="CJ641" i="1"/>
  <c r="CK641" i="1"/>
  <c r="CJ642" i="1"/>
  <c r="CK642" i="1"/>
  <c r="CJ643" i="1"/>
  <c r="CK643" i="1"/>
  <c r="CJ644" i="1"/>
  <c r="CK644" i="1"/>
  <c r="CJ645" i="1"/>
  <c r="CK645" i="1"/>
  <c r="CJ646" i="1"/>
  <c r="CK646" i="1"/>
  <c r="CJ647" i="1"/>
  <c r="CK647" i="1"/>
  <c r="CJ648" i="1"/>
  <c r="CK648" i="1"/>
  <c r="CJ649" i="1"/>
  <c r="CK649" i="1"/>
  <c r="CJ650" i="1"/>
  <c r="CK650" i="1"/>
  <c r="CJ651" i="1"/>
  <c r="CK651" i="1"/>
  <c r="CJ652" i="1"/>
  <c r="CK652" i="1"/>
  <c r="CJ653" i="1"/>
  <c r="CK653" i="1"/>
  <c r="CJ654" i="1"/>
  <c r="CK654" i="1"/>
  <c r="CJ655" i="1"/>
  <c r="CK655" i="1"/>
  <c r="CJ656" i="1"/>
  <c r="CK656" i="1"/>
  <c r="CJ657" i="1"/>
  <c r="CK657" i="1"/>
  <c r="CJ658" i="1"/>
  <c r="CK658" i="1"/>
  <c r="CJ659" i="1"/>
  <c r="CK659" i="1"/>
  <c r="CJ660" i="1"/>
  <c r="CK660" i="1"/>
  <c r="CJ661" i="1"/>
  <c r="CK661" i="1"/>
  <c r="CJ662" i="1"/>
  <c r="CK662" i="1"/>
  <c r="CJ663" i="1"/>
  <c r="CK663" i="1"/>
  <c r="CJ664" i="1"/>
  <c r="CK664" i="1"/>
  <c r="CJ665" i="1"/>
  <c r="CK665" i="1"/>
  <c r="CJ666" i="1"/>
  <c r="CK666" i="1"/>
  <c r="CJ667" i="1"/>
  <c r="CK667" i="1"/>
  <c r="CJ668" i="1"/>
  <c r="CK668" i="1"/>
  <c r="CJ669" i="1"/>
  <c r="CK669" i="1"/>
  <c r="CJ670" i="1"/>
  <c r="CK670" i="1"/>
  <c r="CJ671" i="1"/>
  <c r="CK671" i="1"/>
  <c r="CJ672" i="1"/>
  <c r="CK672" i="1"/>
  <c r="CJ673" i="1"/>
  <c r="CK673" i="1"/>
  <c r="CJ674" i="1"/>
  <c r="CK674" i="1"/>
  <c r="CJ675" i="1"/>
  <c r="CK675" i="1"/>
  <c r="CJ676" i="1"/>
  <c r="CK676" i="1"/>
  <c r="CJ677" i="1"/>
  <c r="CK677" i="1"/>
  <c r="CJ678" i="1"/>
  <c r="CK678" i="1"/>
  <c r="CJ679" i="1"/>
  <c r="CK679" i="1"/>
  <c r="CJ680" i="1"/>
  <c r="CK680" i="1"/>
  <c r="CJ681" i="1"/>
  <c r="CK681" i="1"/>
  <c r="CJ682" i="1"/>
  <c r="CK682" i="1"/>
  <c r="CJ683" i="1"/>
  <c r="CK683" i="1"/>
  <c r="CJ684" i="1"/>
  <c r="CK684" i="1"/>
  <c r="CJ685" i="1"/>
  <c r="CK685" i="1"/>
  <c r="CJ686" i="1"/>
  <c r="CK686" i="1"/>
  <c r="CJ687" i="1"/>
  <c r="CK687" i="1"/>
  <c r="CJ688" i="1"/>
  <c r="CK688" i="1"/>
  <c r="CJ689" i="1"/>
  <c r="CK689" i="1"/>
  <c r="CJ690" i="1"/>
  <c r="CK690" i="1"/>
  <c r="CJ691" i="1"/>
  <c r="CK691" i="1"/>
  <c r="CJ692" i="1"/>
  <c r="CK692" i="1"/>
  <c r="CJ693" i="1"/>
  <c r="CK693" i="1"/>
  <c r="CJ694" i="1"/>
  <c r="CK694" i="1"/>
  <c r="CJ695" i="1"/>
  <c r="CK695" i="1"/>
  <c r="CJ696" i="1"/>
  <c r="CK696" i="1"/>
  <c r="CJ697" i="1"/>
  <c r="CK697" i="1"/>
  <c r="CJ698" i="1"/>
  <c r="CK698" i="1"/>
  <c r="CJ699" i="1"/>
  <c r="CK699" i="1"/>
  <c r="CJ700" i="1"/>
  <c r="CK700" i="1"/>
  <c r="CJ701" i="1"/>
  <c r="CK701" i="1"/>
  <c r="CJ702" i="1"/>
  <c r="CK702" i="1"/>
  <c r="CJ703" i="1"/>
  <c r="CK703" i="1"/>
  <c r="CJ704" i="1"/>
  <c r="CK704" i="1"/>
  <c r="CJ705" i="1"/>
  <c r="CK705" i="1"/>
  <c r="CJ706" i="1"/>
  <c r="CK706" i="1"/>
  <c r="CJ707" i="1"/>
  <c r="CK707" i="1"/>
  <c r="CJ708" i="1"/>
  <c r="CK708" i="1"/>
  <c r="CJ709" i="1"/>
  <c r="CK709" i="1"/>
  <c r="CJ710" i="1"/>
  <c r="CK710" i="1"/>
  <c r="CJ711" i="1"/>
  <c r="CK711" i="1"/>
  <c r="CJ712" i="1"/>
  <c r="CK712" i="1"/>
  <c r="CJ713" i="1"/>
  <c r="CK713" i="1"/>
  <c r="CJ714" i="1"/>
  <c r="CK714" i="1"/>
  <c r="CJ715" i="1"/>
  <c r="CK715" i="1"/>
  <c r="CJ716" i="1"/>
  <c r="CK716" i="1"/>
  <c r="CJ717" i="1"/>
  <c r="CK717" i="1"/>
  <c r="CJ718" i="1"/>
  <c r="CK718" i="1"/>
  <c r="CJ719" i="1"/>
  <c r="CK719" i="1"/>
  <c r="CJ720" i="1"/>
  <c r="CK720" i="1"/>
  <c r="CJ721" i="1"/>
  <c r="CK721" i="1"/>
  <c r="CJ722" i="1"/>
  <c r="CK722" i="1"/>
  <c r="CJ723" i="1"/>
  <c r="CK723" i="1"/>
  <c r="CJ724" i="1"/>
  <c r="CK724" i="1"/>
  <c r="CJ725" i="1"/>
  <c r="CK725" i="1"/>
  <c r="CJ726" i="1"/>
  <c r="CK726" i="1"/>
  <c r="CJ727" i="1"/>
  <c r="CK727" i="1"/>
  <c r="CJ728" i="1"/>
  <c r="CK728" i="1"/>
  <c r="CJ729" i="1"/>
  <c r="CK729" i="1"/>
  <c r="CJ730" i="1"/>
  <c r="CK730" i="1"/>
  <c r="CJ731" i="1"/>
  <c r="CK731" i="1"/>
  <c r="CJ732" i="1"/>
  <c r="CK732" i="1"/>
  <c r="CJ733" i="1"/>
  <c r="CK733" i="1"/>
  <c r="CJ734" i="1"/>
  <c r="CK734" i="1"/>
  <c r="CJ735" i="1"/>
  <c r="CK735" i="1"/>
  <c r="CJ736" i="1"/>
  <c r="CK736" i="1"/>
  <c r="CJ737" i="1"/>
  <c r="CK737" i="1"/>
  <c r="CJ738" i="1"/>
  <c r="CK738" i="1"/>
  <c r="CJ739" i="1"/>
  <c r="CK739" i="1"/>
  <c r="CJ740" i="1"/>
  <c r="CK740" i="1"/>
  <c r="CJ741" i="1"/>
  <c r="CK741" i="1"/>
  <c r="CJ742" i="1"/>
  <c r="CK742" i="1"/>
  <c r="CJ743" i="1"/>
  <c r="CK743" i="1"/>
  <c r="CJ744" i="1"/>
  <c r="CK744" i="1"/>
  <c r="CJ745" i="1"/>
  <c r="CK745" i="1"/>
  <c r="CJ746" i="1"/>
  <c r="CK746" i="1"/>
  <c r="CJ747" i="1"/>
  <c r="CK747" i="1"/>
  <c r="CJ748" i="1"/>
  <c r="CK748" i="1"/>
  <c r="CJ749" i="1"/>
  <c r="CK749" i="1"/>
  <c r="CJ750" i="1"/>
  <c r="CK750" i="1"/>
  <c r="CJ751" i="1"/>
  <c r="CK751" i="1"/>
  <c r="CJ752" i="1"/>
  <c r="CK752" i="1"/>
  <c r="CJ753" i="1"/>
  <c r="CK753" i="1"/>
  <c r="CJ754" i="1"/>
  <c r="CK754" i="1"/>
  <c r="CJ755" i="1"/>
  <c r="CK755" i="1"/>
  <c r="CJ756" i="1"/>
  <c r="CK756" i="1"/>
  <c r="CJ757" i="1"/>
  <c r="CK757" i="1"/>
  <c r="CJ758" i="1"/>
  <c r="CK758" i="1"/>
  <c r="CJ759" i="1"/>
  <c r="CK759" i="1"/>
  <c r="CJ760" i="1"/>
  <c r="CK760" i="1"/>
  <c r="CJ761" i="1"/>
  <c r="CK761" i="1"/>
  <c r="CJ762" i="1"/>
  <c r="CK762" i="1"/>
  <c r="CJ763" i="1"/>
  <c r="CK763" i="1"/>
  <c r="CJ764" i="1"/>
  <c r="CK764" i="1"/>
  <c r="CJ765" i="1"/>
  <c r="CK765" i="1"/>
  <c r="CJ766" i="1"/>
  <c r="CK766" i="1"/>
  <c r="CJ767" i="1"/>
  <c r="CK767" i="1"/>
  <c r="CJ768" i="1"/>
  <c r="CK768" i="1"/>
  <c r="CJ769" i="1"/>
  <c r="CK769" i="1"/>
  <c r="CJ770" i="1"/>
  <c r="CK770" i="1"/>
  <c r="CJ771" i="1"/>
  <c r="CK771" i="1"/>
  <c r="CJ772" i="1"/>
  <c r="CK772" i="1"/>
  <c r="CJ773" i="1"/>
  <c r="CK773" i="1"/>
  <c r="CJ774" i="1"/>
  <c r="CK774" i="1"/>
  <c r="CJ775" i="1"/>
  <c r="CK775" i="1"/>
  <c r="CJ776" i="1"/>
  <c r="CK776" i="1"/>
  <c r="CJ777" i="1"/>
  <c r="CK777" i="1"/>
  <c r="CJ778" i="1"/>
  <c r="CK778" i="1"/>
  <c r="CJ779" i="1"/>
  <c r="CK779" i="1"/>
  <c r="CJ780" i="1"/>
  <c r="CK780" i="1"/>
  <c r="CJ781" i="1"/>
  <c r="CK781" i="1"/>
  <c r="CJ782" i="1"/>
  <c r="CK782" i="1"/>
  <c r="CJ783" i="1"/>
  <c r="CK783" i="1"/>
  <c r="CJ784" i="1"/>
  <c r="CK784" i="1"/>
  <c r="CJ785" i="1"/>
  <c r="CK785" i="1"/>
  <c r="CJ786" i="1"/>
  <c r="CK786" i="1"/>
  <c r="CJ787" i="1"/>
  <c r="CK787" i="1"/>
  <c r="CJ788" i="1"/>
  <c r="CK788" i="1"/>
  <c r="CJ789" i="1"/>
  <c r="CK789" i="1"/>
  <c r="CJ790" i="1"/>
  <c r="CK790" i="1"/>
  <c r="CJ791" i="1"/>
  <c r="CK791" i="1"/>
  <c r="CJ792" i="1"/>
  <c r="CK792" i="1"/>
  <c r="CJ793" i="1"/>
  <c r="CK793" i="1"/>
  <c r="CJ794" i="1"/>
  <c r="CK794" i="1"/>
  <c r="CJ795" i="1"/>
  <c r="CK795" i="1"/>
  <c r="CJ796" i="1"/>
  <c r="CK796" i="1"/>
  <c r="CJ797" i="1"/>
  <c r="CK797" i="1"/>
  <c r="CJ798" i="1"/>
  <c r="CK798" i="1"/>
  <c r="CJ799" i="1"/>
  <c r="CK799" i="1"/>
  <c r="CJ800" i="1"/>
  <c r="CK800" i="1"/>
  <c r="CJ801" i="1"/>
  <c r="CK801" i="1"/>
  <c r="CJ802" i="1"/>
  <c r="CK802" i="1"/>
  <c r="CJ803" i="1"/>
  <c r="CK803" i="1"/>
  <c r="CJ804" i="1"/>
  <c r="CK804" i="1"/>
  <c r="CJ805" i="1"/>
  <c r="CK805" i="1"/>
  <c r="CJ806" i="1"/>
  <c r="CK806" i="1"/>
  <c r="CJ807" i="1"/>
  <c r="CK807" i="1"/>
  <c r="CJ808" i="1"/>
  <c r="CK808" i="1"/>
  <c r="CJ809" i="1"/>
  <c r="CK809" i="1"/>
  <c r="CJ810" i="1"/>
  <c r="CK810" i="1"/>
  <c r="CJ811" i="1"/>
  <c r="CK811" i="1"/>
  <c r="CJ812" i="1"/>
  <c r="CK812" i="1"/>
  <c r="CJ813" i="1"/>
  <c r="CK813" i="1"/>
  <c r="CJ814" i="1"/>
  <c r="CK814" i="1"/>
  <c r="CJ815" i="1"/>
  <c r="CK815" i="1"/>
  <c r="CJ816" i="1"/>
  <c r="CK816" i="1"/>
  <c r="CJ817" i="1"/>
  <c r="CK817" i="1"/>
  <c r="CJ818" i="1"/>
  <c r="CK818" i="1"/>
  <c r="CJ819" i="1"/>
  <c r="CK819" i="1"/>
  <c r="CJ820" i="1"/>
  <c r="CK820" i="1"/>
  <c r="CJ821" i="1"/>
  <c r="CK821" i="1"/>
  <c r="CJ822" i="1"/>
  <c r="CK822" i="1"/>
  <c r="CJ823" i="1"/>
  <c r="CK823" i="1"/>
  <c r="CJ824" i="1"/>
  <c r="CK824" i="1"/>
  <c r="CJ825" i="1"/>
  <c r="CK825" i="1"/>
  <c r="CJ826" i="1"/>
  <c r="CK826" i="1"/>
  <c r="CJ827" i="1"/>
  <c r="CK827" i="1"/>
  <c r="CJ828" i="1"/>
  <c r="CK828" i="1"/>
  <c r="CJ829" i="1"/>
  <c r="CK829" i="1"/>
  <c r="CJ830" i="1"/>
  <c r="CK830" i="1"/>
  <c r="CJ831" i="1"/>
  <c r="CK831" i="1"/>
  <c r="CJ832" i="1"/>
  <c r="CK832" i="1"/>
  <c r="CJ833" i="1"/>
  <c r="CK833" i="1"/>
  <c r="CJ834" i="1"/>
  <c r="CK834" i="1"/>
  <c r="CJ835" i="1"/>
  <c r="CK835" i="1"/>
  <c r="CJ836" i="1"/>
  <c r="CK836" i="1"/>
  <c r="CJ837" i="1"/>
  <c r="CK837" i="1"/>
  <c r="CJ838" i="1"/>
  <c r="CK838" i="1"/>
  <c r="CJ839" i="1"/>
  <c r="CK839" i="1"/>
  <c r="CJ840" i="1"/>
  <c r="CK840" i="1"/>
  <c r="CJ841" i="1"/>
  <c r="CK841" i="1"/>
  <c r="CJ842" i="1"/>
  <c r="CK842" i="1"/>
  <c r="CJ843" i="1"/>
  <c r="CK843" i="1"/>
  <c r="CJ844" i="1"/>
  <c r="CK844" i="1"/>
  <c r="CJ845" i="1"/>
  <c r="CK845" i="1"/>
  <c r="CJ846" i="1"/>
  <c r="CK846" i="1"/>
  <c r="CJ847" i="1"/>
  <c r="CK847" i="1"/>
  <c r="CJ848" i="1"/>
  <c r="CK848" i="1"/>
  <c r="CJ849" i="1"/>
  <c r="CK849" i="1"/>
  <c r="CJ850" i="1"/>
  <c r="CK850" i="1"/>
  <c r="CJ851" i="1"/>
  <c r="CK851" i="1"/>
  <c r="CJ852" i="1"/>
  <c r="CK852" i="1"/>
  <c r="CJ853" i="1"/>
  <c r="CK853" i="1"/>
  <c r="CJ854" i="1"/>
  <c r="CK854" i="1"/>
  <c r="CJ855" i="1"/>
  <c r="CK855" i="1"/>
  <c r="CJ856" i="1"/>
  <c r="CK856" i="1"/>
  <c r="CJ857" i="1"/>
  <c r="CK857" i="1"/>
  <c r="CJ858" i="1"/>
  <c r="CK858" i="1"/>
  <c r="CJ859" i="1"/>
  <c r="CK859" i="1"/>
  <c r="CJ860" i="1"/>
  <c r="CK860" i="1"/>
  <c r="CJ861" i="1"/>
  <c r="CK861" i="1"/>
  <c r="CJ862" i="1"/>
  <c r="CK862" i="1"/>
  <c r="CJ863" i="1"/>
  <c r="CK863" i="1"/>
  <c r="CJ864" i="1"/>
  <c r="CK864" i="1"/>
  <c r="CJ865" i="1"/>
  <c r="CK865" i="1"/>
  <c r="CJ866" i="1"/>
  <c r="CK866" i="1"/>
  <c r="CJ867" i="1"/>
  <c r="CK867" i="1"/>
  <c r="CJ868" i="1"/>
  <c r="CK868" i="1"/>
  <c r="CJ869" i="1"/>
  <c r="CK869" i="1"/>
  <c r="CJ870" i="1"/>
  <c r="CK870" i="1"/>
  <c r="CJ871" i="1"/>
  <c r="CK871" i="1"/>
  <c r="CJ872" i="1"/>
  <c r="CK872" i="1"/>
  <c r="CJ873" i="1"/>
  <c r="CK873" i="1"/>
  <c r="CJ874" i="1"/>
  <c r="CK874" i="1"/>
  <c r="CJ875" i="1"/>
  <c r="CK875" i="1"/>
  <c r="CJ876" i="1"/>
  <c r="CK876" i="1"/>
  <c r="CJ877" i="1"/>
  <c r="CK877" i="1"/>
  <c r="CJ878" i="1"/>
  <c r="CK878" i="1"/>
  <c r="CJ879" i="1"/>
  <c r="CK879" i="1"/>
  <c r="CJ880" i="1"/>
  <c r="CK880" i="1"/>
  <c r="CJ881" i="1"/>
  <c r="CK881" i="1"/>
  <c r="CJ882" i="1"/>
  <c r="CK882" i="1"/>
  <c r="CJ883" i="1"/>
  <c r="CK883" i="1"/>
  <c r="CJ884" i="1"/>
  <c r="CK884" i="1"/>
  <c r="CJ885" i="1"/>
  <c r="CK885" i="1"/>
  <c r="CJ886" i="1"/>
  <c r="CK886" i="1"/>
  <c r="CJ887" i="1"/>
  <c r="CK887" i="1"/>
  <c r="CJ888" i="1"/>
  <c r="CK888" i="1"/>
  <c r="CJ889" i="1"/>
  <c r="CK889" i="1"/>
  <c r="CJ890" i="1"/>
  <c r="CK890" i="1"/>
  <c r="CJ891" i="1"/>
  <c r="CK891" i="1"/>
  <c r="CJ892" i="1"/>
  <c r="CK892" i="1"/>
  <c r="CJ893" i="1"/>
  <c r="CK893" i="1"/>
  <c r="CJ894" i="1"/>
  <c r="CK894" i="1"/>
  <c r="CJ895" i="1"/>
  <c r="CK895" i="1"/>
  <c r="CJ896" i="1"/>
  <c r="CK896" i="1"/>
  <c r="CJ897" i="1"/>
  <c r="CK897" i="1"/>
  <c r="CJ898" i="1"/>
  <c r="CK898" i="1"/>
  <c r="CJ899" i="1"/>
  <c r="CK899" i="1"/>
  <c r="CJ900" i="1"/>
  <c r="CK900" i="1"/>
  <c r="CJ901" i="1"/>
  <c r="CK901" i="1"/>
  <c r="CJ902" i="1"/>
  <c r="CK902" i="1"/>
  <c r="CJ903" i="1"/>
  <c r="CK903" i="1"/>
  <c r="CJ904" i="1"/>
  <c r="CK904" i="1"/>
  <c r="CJ905" i="1"/>
  <c r="CK905" i="1"/>
  <c r="CJ906" i="1"/>
  <c r="CK906" i="1"/>
  <c r="CJ907" i="1"/>
  <c r="CK907" i="1"/>
  <c r="CJ908" i="1"/>
  <c r="CK908" i="1"/>
  <c r="CJ909" i="1"/>
  <c r="CK909" i="1"/>
  <c r="CJ910" i="1"/>
  <c r="CK910" i="1"/>
  <c r="CJ911" i="1"/>
  <c r="CK911" i="1"/>
  <c r="CJ912" i="1"/>
  <c r="CK912" i="1"/>
  <c r="CJ913" i="1"/>
  <c r="CK913" i="1"/>
  <c r="CJ914" i="1"/>
  <c r="CK914" i="1"/>
  <c r="CJ915" i="1"/>
  <c r="CK915" i="1"/>
  <c r="CJ916" i="1"/>
  <c r="CK916" i="1"/>
  <c r="CJ917" i="1"/>
  <c r="CK917" i="1"/>
  <c r="CJ918" i="1"/>
  <c r="CK918" i="1"/>
  <c r="CJ919" i="1"/>
  <c r="CK919" i="1"/>
  <c r="CJ920" i="1"/>
  <c r="CK920" i="1"/>
  <c r="CJ921" i="1"/>
  <c r="CK921" i="1"/>
  <c r="CJ922" i="1"/>
  <c r="CK922" i="1"/>
  <c r="CJ923" i="1"/>
  <c r="CK923" i="1"/>
  <c r="CJ924" i="1"/>
  <c r="CK924" i="1"/>
  <c r="CJ925" i="1"/>
  <c r="CK925" i="1"/>
  <c r="CJ926" i="1"/>
  <c r="CK926" i="1"/>
  <c r="CJ927" i="1"/>
  <c r="CK927" i="1"/>
  <c r="CJ928" i="1"/>
  <c r="CK928" i="1"/>
  <c r="CJ929" i="1"/>
  <c r="CK929" i="1"/>
  <c r="CJ930" i="1"/>
  <c r="CK930" i="1"/>
  <c r="CJ931" i="1"/>
  <c r="CK931" i="1"/>
  <c r="CJ932" i="1"/>
  <c r="CK932" i="1"/>
  <c r="CJ933" i="1"/>
  <c r="CK933" i="1"/>
  <c r="CJ934" i="1"/>
  <c r="CK934" i="1"/>
  <c r="CJ935" i="1"/>
  <c r="CK935" i="1"/>
  <c r="CJ936" i="1"/>
  <c r="CK936" i="1"/>
  <c r="CJ937" i="1"/>
  <c r="CK937" i="1"/>
  <c r="CJ938" i="1"/>
  <c r="CK938" i="1"/>
  <c r="CJ939" i="1"/>
  <c r="CK939" i="1"/>
  <c r="CJ940" i="1"/>
  <c r="CK940" i="1"/>
  <c r="CJ941" i="1"/>
  <c r="CK941" i="1"/>
  <c r="CJ942" i="1"/>
  <c r="CK942" i="1"/>
  <c r="CJ943" i="1"/>
  <c r="CK943" i="1"/>
  <c r="CJ944" i="1"/>
  <c r="CK944" i="1"/>
  <c r="CJ945" i="1"/>
  <c r="CK945" i="1"/>
  <c r="CJ946" i="1"/>
  <c r="CK946" i="1"/>
  <c r="CJ947" i="1"/>
  <c r="CK947" i="1"/>
  <c r="CJ948" i="1"/>
  <c r="CK948" i="1"/>
  <c r="CJ949" i="1"/>
  <c r="CK949" i="1"/>
  <c r="CJ950" i="1"/>
  <c r="CK950" i="1"/>
  <c r="CJ951" i="1"/>
  <c r="CK951" i="1"/>
  <c r="CJ952" i="1"/>
  <c r="CK952" i="1"/>
  <c r="CJ953" i="1"/>
  <c r="CK953" i="1"/>
  <c r="CJ954" i="1"/>
  <c r="CK954" i="1"/>
  <c r="CJ955" i="1"/>
  <c r="CK955" i="1"/>
  <c r="CJ956" i="1"/>
  <c r="CK956" i="1"/>
  <c r="CJ957" i="1"/>
  <c r="CK957" i="1"/>
  <c r="CJ958" i="1"/>
  <c r="CK958" i="1"/>
  <c r="CJ959" i="1"/>
  <c r="CK959" i="1"/>
  <c r="CJ960" i="1"/>
  <c r="CK960" i="1"/>
  <c r="CJ961" i="1"/>
  <c r="CK961" i="1"/>
  <c r="CJ962" i="1"/>
  <c r="CK962" i="1"/>
  <c r="CJ963" i="1"/>
  <c r="CK963" i="1"/>
  <c r="CJ964" i="1"/>
  <c r="CK964" i="1"/>
  <c r="CJ965" i="1"/>
  <c r="CK965" i="1"/>
  <c r="CJ966" i="1"/>
  <c r="CK966" i="1"/>
  <c r="CJ967" i="1"/>
  <c r="CK967" i="1"/>
  <c r="CJ968" i="1"/>
  <c r="CK968" i="1"/>
  <c r="CJ969" i="1"/>
  <c r="CK969" i="1"/>
  <c r="CJ970" i="1"/>
  <c r="CK970" i="1"/>
  <c r="CJ971" i="1"/>
  <c r="CK971" i="1"/>
  <c r="CJ972" i="1"/>
  <c r="CK972" i="1"/>
  <c r="CJ973" i="1"/>
  <c r="CK973" i="1"/>
  <c r="CJ974" i="1"/>
  <c r="CK974" i="1"/>
  <c r="CJ975" i="1"/>
  <c r="CK975" i="1"/>
  <c r="CJ976" i="1"/>
  <c r="CK976" i="1"/>
  <c r="CJ977" i="1"/>
  <c r="CK977" i="1"/>
  <c r="CJ978" i="1"/>
  <c r="CK978" i="1"/>
  <c r="CJ979" i="1"/>
  <c r="CK979" i="1"/>
  <c r="CJ980" i="1"/>
  <c r="CK980" i="1"/>
  <c r="CJ981" i="1"/>
  <c r="CK981" i="1"/>
  <c r="CJ982" i="1"/>
  <c r="CK982" i="1"/>
  <c r="CJ983" i="1"/>
  <c r="CK983" i="1"/>
  <c r="CJ984" i="1"/>
  <c r="CK984" i="1"/>
  <c r="CJ985" i="1"/>
  <c r="CK985" i="1"/>
  <c r="CJ986" i="1"/>
  <c r="CK986" i="1"/>
  <c r="CJ987" i="1"/>
  <c r="CK987" i="1"/>
  <c r="CJ988" i="1"/>
  <c r="CK988" i="1"/>
  <c r="CJ989" i="1"/>
  <c r="CK989" i="1"/>
  <c r="CJ990" i="1"/>
  <c r="CK990" i="1"/>
  <c r="CJ991" i="1"/>
  <c r="CK991" i="1"/>
  <c r="CJ992" i="1"/>
  <c r="CK992" i="1"/>
  <c r="CJ993" i="1"/>
  <c r="CK993" i="1"/>
  <c r="CJ994" i="1"/>
  <c r="CK994" i="1"/>
  <c r="CJ995" i="1"/>
  <c r="CK995" i="1"/>
  <c r="CJ996" i="1"/>
  <c r="CK996" i="1"/>
  <c r="CJ997" i="1"/>
  <c r="CK997" i="1"/>
  <c r="CJ998" i="1"/>
  <c r="CK998" i="1"/>
  <c r="CJ999" i="1"/>
  <c r="CK999" i="1"/>
  <c r="CJ1000" i="1"/>
  <c r="CK1000" i="1"/>
  <c r="CK7" i="1"/>
  <c r="CJ7" i="1"/>
  <c r="A4" i="5" l="1"/>
  <c r="T1" i="6" l="1"/>
  <c r="DF2" i="1" l="1"/>
  <c r="DF3" i="1"/>
  <c r="DF4" i="1"/>
  <c r="DF5" i="1"/>
  <c r="DF6" i="1"/>
  <c r="DF7" i="1"/>
  <c r="DF8" i="1"/>
  <c r="DF9" i="1"/>
  <c r="DF10" i="1"/>
  <c r="DF11" i="1"/>
  <c r="DF12" i="1"/>
  <c r="DF13" i="1"/>
  <c r="DF14" i="1"/>
  <c r="DF15" i="1"/>
  <c r="DF16" i="1"/>
  <c r="DF17" i="1"/>
  <c r="DF18" i="1"/>
  <c r="DF19" i="1"/>
  <c r="DF20" i="1"/>
  <c r="DF21" i="1"/>
  <c r="DF1" i="1"/>
  <c r="Z1" i="4" l="1"/>
  <c r="A6" i="4"/>
  <c r="BX1" i="1"/>
  <c r="CJ16008" i="1"/>
  <c r="CK16008" i="1"/>
  <c r="CM16008" i="1"/>
  <c r="CN16008" i="1"/>
  <c r="CJ16009" i="1"/>
  <c r="CK16009" i="1"/>
  <c r="CM16009" i="1"/>
  <c r="CN16009" i="1"/>
  <c r="CJ16010" i="1"/>
  <c r="CK16010" i="1"/>
  <c r="CM16010" i="1"/>
  <c r="CN16010" i="1"/>
  <c r="CJ16011" i="1"/>
  <c r="CK16011" i="1"/>
  <c r="CM16011" i="1"/>
  <c r="CN16011" i="1"/>
  <c r="CJ16012" i="1"/>
  <c r="CK16012" i="1"/>
  <c r="CM16012" i="1"/>
  <c r="CN16012" i="1"/>
  <c r="CJ16013" i="1"/>
  <c r="CK16013" i="1"/>
  <c r="CM16013" i="1"/>
  <c r="CN16013" i="1"/>
  <c r="CJ16014" i="1"/>
  <c r="CK16014" i="1"/>
  <c r="CM16014" i="1"/>
  <c r="CN16014" i="1"/>
  <c r="CJ16015" i="1"/>
  <c r="CK16015" i="1"/>
  <c r="CM16015" i="1"/>
  <c r="CN16015" i="1"/>
  <c r="CJ16016" i="1"/>
  <c r="CK16016" i="1"/>
  <c r="CM16016" i="1"/>
  <c r="CN16016" i="1"/>
  <c r="CJ16017" i="1"/>
  <c r="CK16017" i="1"/>
  <c r="CM16017" i="1"/>
  <c r="CN16017" i="1"/>
  <c r="CJ16018" i="1"/>
  <c r="CK16018" i="1"/>
  <c r="CM16018" i="1"/>
  <c r="CN16018" i="1"/>
  <c r="CJ16019" i="1"/>
  <c r="CK16019" i="1"/>
  <c r="CM16019" i="1"/>
  <c r="CN16019" i="1"/>
  <c r="CJ16020" i="1"/>
  <c r="CK16020" i="1"/>
  <c r="CM16020" i="1"/>
  <c r="CN16020" i="1"/>
  <c r="CJ16021" i="1"/>
  <c r="CK16021" i="1"/>
  <c r="CM16021" i="1"/>
  <c r="CN16021" i="1"/>
  <c r="CJ16022" i="1"/>
  <c r="CK16022" i="1"/>
  <c r="CM16022" i="1"/>
  <c r="CN16022" i="1"/>
  <c r="CJ16023" i="1"/>
  <c r="CK16023" i="1"/>
  <c r="CM16023" i="1"/>
  <c r="CN16023" i="1"/>
  <c r="CJ16024" i="1"/>
  <c r="CK16024" i="1"/>
  <c r="CM16024" i="1"/>
  <c r="CN16024" i="1"/>
  <c r="CJ16025" i="1"/>
  <c r="CK16025" i="1"/>
  <c r="CM16025" i="1"/>
  <c r="CN16025" i="1"/>
  <c r="CJ16026" i="1"/>
  <c r="CK16026" i="1"/>
  <c r="CM16026" i="1"/>
  <c r="CN16026" i="1"/>
  <c r="CJ16027" i="1"/>
  <c r="CK16027" i="1"/>
  <c r="CM16027" i="1"/>
  <c r="CN16027" i="1"/>
  <c r="CJ16028" i="1"/>
  <c r="CK16028" i="1"/>
  <c r="CM16028" i="1"/>
  <c r="CN16028" i="1"/>
  <c r="CJ16029" i="1"/>
  <c r="CK16029" i="1"/>
  <c r="CM16029" i="1"/>
  <c r="CN16029" i="1"/>
  <c r="CJ16030" i="1"/>
  <c r="CK16030" i="1"/>
  <c r="CM16030" i="1"/>
  <c r="CN16030" i="1"/>
  <c r="CJ16031" i="1"/>
  <c r="CK16031" i="1"/>
  <c r="CM16031" i="1"/>
  <c r="CN16031" i="1"/>
  <c r="CJ16032" i="1"/>
  <c r="CK16032" i="1"/>
  <c r="CM16032" i="1"/>
  <c r="CN16032" i="1"/>
  <c r="CJ16033" i="1"/>
  <c r="CK16033" i="1"/>
  <c r="CM16033" i="1"/>
  <c r="CN16033" i="1"/>
  <c r="CJ16034" i="1"/>
  <c r="CK16034" i="1"/>
  <c r="CM16034" i="1"/>
  <c r="CN16034" i="1"/>
  <c r="CJ16035" i="1"/>
  <c r="CK16035" i="1"/>
  <c r="CM16035" i="1"/>
  <c r="CN16035" i="1"/>
  <c r="CJ16036" i="1"/>
  <c r="CK16036" i="1"/>
  <c r="CM16036" i="1"/>
  <c r="CN16036" i="1"/>
  <c r="CJ16037" i="1"/>
  <c r="CK16037" i="1"/>
  <c r="CM16037" i="1"/>
  <c r="CN16037" i="1"/>
  <c r="CJ16038" i="1"/>
  <c r="CK16038" i="1"/>
  <c r="CM16038" i="1"/>
  <c r="CN16038" i="1"/>
  <c r="CJ16039" i="1"/>
  <c r="CK16039" i="1"/>
  <c r="CM16039" i="1"/>
  <c r="CN16039" i="1"/>
  <c r="CJ16040" i="1"/>
  <c r="CK16040" i="1"/>
  <c r="CM16040" i="1"/>
  <c r="CN16040" i="1"/>
  <c r="CJ16041" i="1"/>
  <c r="CK16041" i="1"/>
  <c r="CM16041" i="1"/>
  <c r="CN16041" i="1"/>
  <c r="CJ16042" i="1"/>
  <c r="CK16042" i="1"/>
  <c r="CM16042" i="1"/>
  <c r="CN16042" i="1"/>
  <c r="CJ16043" i="1"/>
  <c r="CK16043" i="1"/>
  <c r="CM16043" i="1"/>
  <c r="CN16043" i="1"/>
  <c r="CJ16044" i="1"/>
  <c r="CK16044" i="1"/>
  <c r="CM16044" i="1"/>
  <c r="CN16044" i="1"/>
  <c r="CJ16045" i="1"/>
  <c r="CK16045" i="1"/>
  <c r="CM16045" i="1"/>
  <c r="CN16045" i="1"/>
  <c r="CJ16046" i="1"/>
  <c r="CK16046" i="1"/>
  <c r="CM16046" i="1"/>
  <c r="CN16046" i="1"/>
  <c r="CJ16047" i="1"/>
  <c r="CK16047" i="1"/>
  <c r="CM16047" i="1"/>
  <c r="CN16047" i="1"/>
  <c r="CJ16048" i="1"/>
  <c r="CK16048" i="1"/>
  <c r="CM16048" i="1"/>
  <c r="CN16048" i="1"/>
  <c r="CJ16049" i="1"/>
  <c r="CK16049" i="1"/>
  <c r="CM16049" i="1"/>
  <c r="CN16049" i="1"/>
  <c r="CJ16050" i="1"/>
  <c r="CK16050" i="1"/>
  <c r="CM16050" i="1"/>
  <c r="CN16050" i="1"/>
  <c r="CJ16051" i="1"/>
  <c r="CK16051" i="1"/>
  <c r="CM16051" i="1"/>
  <c r="CN16051" i="1"/>
  <c r="CJ16052" i="1"/>
  <c r="CK16052" i="1"/>
  <c r="CM16052" i="1"/>
  <c r="CN16052" i="1"/>
  <c r="CJ16053" i="1"/>
  <c r="CK16053" i="1"/>
  <c r="CM16053" i="1"/>
  <c r="CN16053" i="1"/>
  <c r="CJ16054" i="1"/>
  <c r="CK16054" i="1"/>
  <c r="CM16054" i="1"/>
  <c r="CN16054" i="1"/>
  <c r="CJ16055" i="1"/>
  <c r="CK16055" i="1"/>
  <c r="CM16055" i="1"/>
  <c r="CN16055" i="1"/>
  <c r="CJ16056" i="1"/>
  <c r="CK16056" i="1"/>
  <c r="CM16056" i="1"/>
  <c r="CN16056" i="1"/>
  <c r="CJ16057" i="1"/>
  <c r="CK16057" i="1"/>
  <c r="CM16057" i="1"/>
  <c r="CN16057" i="1"/>
  <c r="CJ16058" i="1"/>
  <c r="CK16058" i="1"/>
  <c r="CM16058" i="1"/>
  <c r="CN16058" i="1"/>
  <c r="CJ16059" i="1"/>
  <c r="CK16059" i="1"/>
  <c r="CM16059" i="1"/>
  <c r="CN16059" i="1"/>
  <c r="CJ16060" i="1"/>
  <c r="CK16060" i="1"/>
  <c r="CM16060" i="1"/>
  <c r="CN16060" i="1"/>
  <c r="CJ16061" i="1"/>
  <c r="CK16061" i="1"/>
  <c r="CM16061" i="1"/>
  <c r="CN16061" i="1"/>
  <c r="CJ16062" i="1"/>
  <c r="CK16062" i="1"/>
  <c r="CM16062" i="1"/>
  <c r="CN16062" i="1"/>
  <c r="CJ16063" i="1"/>
  <c r="CK16063" i="1"/>
  <c r="CM16063" i="1"/>
  <c r="CN16063" i="1"/>
  <c r="CJ16064" i="1"/>
  <c r="CK16064" i="1"/>
  <c r="CM16064" i="1"/>
  <c r="CN16064" i="1"/>
  <c r="CJ16065" i="1"/>
  <c r="CK16065" i="1"/>
  <c r="CM16065" i="1"/>
  <c r="CN16065" i="1"/>
  <c r="CJ16066" i="1"/>
  <c r="CK16066" i="1"/>
  <c r="CM16066" i="1"/>
  <c r="CN16066" i="1"/>
  <c r="CJ16067" i="1"/>
  <c r="CK16067" i="1"/>
  <c r="CM16067" i="1"/>
  <c r="CN16067" i="1"/>
  <c r="CJ16068" i="1"/>
  <c r="CK16068" i="1"/>
  <c r="CM16068" i="1"/>
  <c r="CN16068" i="1"/>
  <c r="CJ16069" i="1"/>
  <c r="CK16069" i="1"/>
  <c r="CM16069" i="1"/>
  <c r="CN16069" i="1"/>
  <c r="CJ16070" i="1"/>
  <c r="CK16070" i="1"/>
  <c r="CM16070" i="1"/>
  <c r="CN16070" i="1"/>
  <c r="CJ16071" i="1"/>
  <c r="CK16071" i="1"/>
  <c r="CM16071" i="1"/>
  <c r="CN16071" i="1"/>
  <c r="CJ16072" i="1"/>
  <c r="CK16072" i="1"/>
  <c r="CM16072" i="1"/>
  <c r="CN16072" i="1"/>
  <c r="CJ16073" i="1"/>
  <c r="CK16073" i="1"/>
  <c r="CM16073" i="1"/>
  <c r="CN16073" i="1"/>
  <c r="CJ16074" i="1"/>
  <c r="CK16074" i="1"/>
  <c r="CM16074" i="1"/>
  <c r="CN16074" i="1"/>
  <c r="CJ16075" i="1"/>
  <c r="CK16075" i="1"/>
  <c r="CM16075" i="1"/>
  <c r="CN16075" i="1"/>
  <c r="CJ16076" i="1"/>
  <c r="CK16076" i="1"/>
  <c r="CM16076" i="1"/>
  <c r="CN16076" i="1"/>
  <c r="CJ16077" i="1"/>
  <c r="CK16077" i="1"/>
  <c r="CM16077" i="1"/>
  <c r="CN16077" i="1"/>
  <c r="CJ16078" i="1"/>
  <c r="CK16078" i="1"/>
  <c r="CM16078" i="1"/>
  <c r="CN16078" i="1"/>
  <c r="CJ16079" i="1"/>
  <c r="CK16079" i="1"/>
  <c r="CM16079" i="1"/>
  <c r="CN16079" i="1"/>
  <c r="CJ16080" i="1"/>
  <c r="CK16080" i="1"/>
  <c r="CM16080" i="1"/>
  <c r="CN16080" i="1"/>
  <c r="CJ16081" i="1"/>
  <c r="CK16081" i="1"/>
  <c r="CM16081" i="1"/>
  <c r="CN16081" i="1"/>
  <c r="CJ16082" i="1"/>
  <c r="CK16082" i="1"/>
  <c r="CM16082" i="1"/>
  <c r="CN16082" i="1"/>
  <c r="CJ16083" i="1"/>
  <c r="CK16083" i="1"/>
  <c r="CM16083" i="1"/>
  <c r="CN16083" i="1"/>
  <c r="CJ16084" i="1"/>
  <c r="CK16084" i="1"/>
  <c r="CM16084" i="1"/>
  <c r="CN16084" i="1"/>
  <c r="CJ16085" i="1"/>
  <c r="CK16085" i="1"/>
  <c r="CM16085" i="1"/>
  <c r="CN16085" i="1"/>
  <c r="CJ16086" i="1"/>
  <c r="CK16086" i="1"/>
  <c r="CM16086" i="1"/>
  <c r="CN16086" i="1"/>
  <c r="CJ16087" i="1"/>
  <c r="CK16087" i="1"/>
  <c r="CM16087" i="1"/>
  <c r="CN16087" i="1"/>
  <c r="CJ16088" i="1"/>
  <c r="CK16088" i="1"/>
  <c r="CM16088" i="1"/>
  <c r="CN16088" i="1"/>
  <c r="CJ16089" i="1"/>
  <c r="CK16089" i="1"/>
  <c r="CM16089" i="1"/>
  <c r="CN16089" i="1"/>
  <c r="CJ16090" i="1"/>
  <c r="CK16090" i="1"/>
  <c r="CM16090" i="1"/>
  <c r="CN16090" i="1"/>
  <c r="CJ16091" i="1"/>
  <c r="CK16091" i="1"/>
  <c r="CM16091" i="1"/>
  <c r="CN16091" i="1"/>
  <c r="CJ16092" i="1"/>
  <c r="CK16092" i="1"/>
  <c r="CM16092" i="1"/>
  <c r="CN16092" i="1"/>
  <c r="CJ16093" i="1"/>
  <c r="CK16093" i="1"/>
  <c r="CM16093" i="1"/>
  <c r="CN16093" i="1"/>
  <c r="CJ16094" i="1"/>
  <c r="CK16094" i="1"/>
  <c r="CM16094" i="1"/>
  <c r="CN16094" i="1"/>
  <c r="CJ16095" i="1"/>
  <c r="CK16095" i="1"/>
  <c r="CM16095" i="1"/>
  <c r="CN16095" i="1"/>
  <c r="CJ16096" i="1"/>
  <c r="CK16096" i="1"/>
  <c r="CM16096" i="1"/>
  <c r="CN16096" i="1"/>
  <c r="CJ16097" i="1"/>
  <c r="CK16097" i="1"/>
  <c r="CM16097" i="1"/>
  <c r="CN16097" i="1"/>
  <c r="CJ16098" i="1"/>
  <c r="CK16098" i="1"/>
  <c r="CM16098" i="1"/>
  <c r="CN16098" i="1"/>
  <c r="CJ16099" i="1"/>
  <c r="CK16099" i="1"/>
  <c r="CM16099" i="1"/>
  <c r="CN16099" i="1"/>
  <c r="CJ16100" i="1"/>
  <c r="CK16100" i="1"/>
  <c r="CM16100" i="1"/>
  <c r="CN16100" i="1"/>
  <c r="CJ16101" i="1"/>
  <c r="CK16101" i="1"/>
  <c r="CM16101" i="1"/>
  <c r="CN16101" i="1"/>
  <c r="CJ16102" i="1"/>
  <c r="CK16102" i="1"/>
  <c r="CM16102" i="1"/>
  <c r="CN16102" i="1"/>
  <c r="CJ16103" i="1"/>
  <c r="CK16103" i="1"/>
  <c r="CM16103" i="1"/>
  <c r="CN16103" i="1"/>
  <c r="CJ16104" i="1"/>
  <c r="CK16104" i="1"/>
  <c r="CM16104" i="1"/>
  <c r="CN16104" i="1"/>
  <c r="CJ16105" i="1"/>
  <c r="CK16105" i="1"/>
  <c r="CM16105" i="1"/>
  <c r="CN16105" i="1"/>
  <c r="CJ16106" i="1"/>
  <c r="CK16106" i="1"/>
  <c r="CM16106" i="1"/>
  <c r="CN16106" i="1"/>
  <c r="CJ16107" i="1"/>
  <c r="CK16107" i="1"/>
  <c r="CM16107" i="1"/>
  <c r="CN16107" i="1"/>
  <c r="CJ16108" i="1"/>
  <c r="CK16108" i="1"/>
  <c r="CM16108" i="1"/>
  <c r="CN16108" i="1"/>
  <c r="CJ16109" i="1"/>
  <c r="CK16109" i="1"/>
  <c r="CM16109" i="1"/>
  <c r="CN16109" i="1"/>
  <c r="CJ16110" i="1"/>
  <c r="CK16110" i="1"/>
  <c r="CM16110" i="1"/>
  <c r="CN16110" i="1"/>
  <c r="CJ16111" i="1"/>
  <c r="CK16111" i="1"/>
  <c r="CM16111" i="1"/>
  <c r="CN16111" i="1"/>
  <c r="CJ16112" i="1"/>
  <c r="CK16112" i="1"/>
  <c r="CM16112" i="1"/>
  <c r="CN16112" i="1"/>
  <c r="CJ16113" i="1"/>
  <c r="CK16113" i="1"/>
  <c r="CM16113" i="1"/>
  <c r="CN16113" i="1"/>
  <c r="CJ16114" i="1"/>
  <c r="CK16114" i="1"/>
  <c r="CM16114" i="1"/>
  <c r="CN16114" i="1"/>
  <c r="CJ16115" i="1"/>
  <c r="CK16115" i="1"/>
  <c r="CM16115" i="1"/>
  <c r="CN16115" i="1"/>
  <c r="CJ16116" i="1"/>
  <c r="CK16116" i="1"/>
  <c r="CM16116" i="1"/>
  <c r="CN16116" i="1"/>
  <c r="CJ16117" i="1"/>
  <c r="CK16117" i="1"/>
  <c r="CM16117" i="1"/>
  <c r="CN16117" i="1"/>
  <c r="CJ16118" i="1"/>
  <c r="CK16118" i="1"/>
  <c r="CM16118" i="1"/>
  <c r="CN16118" i="1"/>
  <c r="CJ16119" i="1"/>
  <c r="CK16119" i="1"/>
  <c r="CM16119" i="1"/>
  <c r="CN16119" i="1"/>
  <c r="CJ16120" i="1"/>
  <c r="CK16120" i="1"/>
  <c r="CM16120" i="1"/>
  <c r="CN16120" i="1"/>
  <c r="CJ16121" i="1"/>
  <c r="CK16121" i="1"/>
  <c r="CM16121" i="1"/>
  <c r="CN16121" i="1"/>
  <c r="CJ16122" i="1"/>
  <c r="CK16122" i="1"/>
  <c r="CM16122" i="1"/>
  <c r="CN16122" i="1"/>
  <c r="CJ16123" i="1"/>
  <c r="CK16123" i="1"/>
  <c r="CM16123" i="1"/>
  <c r="CN16123" i="1"/>
  <c r="CJ16124" i="1"/>
  <c r="CK16124" i="1"/>
  <c r="CM16124" i="1"/>
  <c r="CN16124" i="1"/>
  <c r="CJ16125" i="1"/>
  <c r="CK16125" i="1"/>
  <c r="CM16125" i="1"/>
  <c r="CN16125" i="1"/>
  <c r="CJ16126" i="1"/>
  <c r="CK16126" i="1"/>
  <c r="CM16126" i="1"/>
  <c r="CN16126" i="1"/>
  <c r="CJ16127" i="1"/>
  <c r="CK16127" i="1"/>
  <c r="CM16127" i="1"/>
  <c r="CN16127" i="1"/>
  <c r="CJ16128" i="1"/>
  <c r="CK16128" i="1"/>
  <c r="CM16128" i="1"/>
  <c r="CN16128" i="1"/>
  <c r="CJ16129" i="1"/>
  <c r="CK16129" i="1"/>
  <c r="CM16129" i="1"/>
  <c r="CN16129" i="1"/>
  <c r="CJ16130" i="1"/>
  <c r="CK16130" i="1"/>
  <c r="CM16130" i="1"/>
  <c r="CN16130" i="1"/>
  <c r="CJ16131" i="1"/>
  <c r="CK16131" i="1"/>
  <c r="CM16131" i="1"/>
  <c r="CN16131" i="1"/>
  <c r="CJ16132" i="1"/>
  <c r="CK16132" i="1"/>
  <c r="CM16132" i="1"/>
  <c r="CN16132" i="1"/>
  <c r="CJ16133" i="1"/>
  <c r="CK16133" i="1"/>
  <c r="CM16133" i="1"/>
  <c r="CN16133" i="1"/>
  <c r="CJ16134" i="1"/>
  <c r="CK16134" i="1"/>
  <c r="CM16134" i="1"/>
  <c r="CN16134" i="1"/>
  <c r="CJ16135" i="1"/>
  <c r="CK16135" i="1"/>
  <c r="CM16135" i="1"/>
  <c r="CN16135" i="1"/>
  <c r="CJ16136" i="1"/>
  <c r="CK16136" i="1"/>
  <c r="CM16136" i="1"/>
  <c r="CN16136" i="1"/>
  <c r="CJ16137" i="1"/>
  <c r="CK16137" i="1"/>
  <c r="CM16137" i="1"/>
  <c r="CN16137" i="1"/>
  <c r="CJ16138" i="1"/>
  <c r="CK16138" i="1"/>
  <c r="CM16138" i="1"/>
  <c r="CN16138" i="1"/>
  <c r="CJ16139" i="1"/>
  <c r="CK16139" i="1"/>
  <c r="CM16139" i="1"/>
  <c r="CN16139" i="1"/>
  <c r="CJ16140" i="1"/>
  <c r="CK16140" i="1"/>
  <c r="CM16140" i="1"/>
  <c r="CN16140" i="1"/>
  <c r="CJ16141" i="1"/>
  <c r="CK16141" i="1"/>
  <c r="CM16141" i="1"/>
  <c r="CN16141" i="1"/>
  <c r="CJ16142" i="1"/>
  <c r="CK16142" i="1"/>
  <c r="CM16142" i="1"/>
  <c r="CN16142" i="1"/>
  <c r="CJ16143" i="1"/>
  <c r="CK16143" i="1"/>
  <c r="CM16143" i="1"/>
  <c r="CN16143" i="1"/>
  <c r="CJ16144" i="1"/>
  <c r="CK16144" i="1"/>
  <c r="CM16144" i="1"/>
  <c r="CN16144" i="1"/>
  <c r="CJ16145" i="1"/>
  <c r="CK16145" i="1"/>
  <c r="CM16145" i="1"/>
  <c r="CN16145" i="1"/>
  <c r="CJ16146" i="1"/>
  <c r="CK16146" i="1"/>
  <c r="CM16146" i="1"/>
  <c r="CN16146" i="1"/>
  <c r="CJ16147" i="1"/>
  <c r="CK16147" i="1"/>
  <c r="CM16147" i="1"/>
  <c r="CN16147" i="1"/>
  <c r="CJ16148" i="1"/>
  <c r="CK16148" i="1"/>
  <c r="CM16148" i="1"/>
  <c r="CN16148" i="1"/>
  <c r="CJ16149" i="1"/>
  <c r="CK16149" i="1"/>
  <c r="CM16149" i="1"/>
  <c r="CN16149" i="1"/>
  <c r="CJ16150" i="1"/>
  <c r="CK16150" i="1"/>
  <c r="CM16150" i="1"/>
  <c r="CN16150" i="1"/>
  <c r="CJ16151" i="1"/>
  <c r="CK16151" i="1"/>
  <c r="CM16151" i="1"/>
  <c r="CN16151" i="1"/>
  <c r="CJ16152" i="1"/>
  <c r="CK16152" i="1"/>
  <c r="CM16152" i="1"/>
  <c r="CN16152" i="1"/>
  <c r="CJ16153" i="1"/>
  <c r="CK16153" i="1"/>
  <c r="CM16153" i="1"/>
  <c r="CN16153" i="1"/>
  <c r="CJ16154" i="1"/>
  <c r="CK16154" i="1"/>
  <c r="CM16154" i="1"/>
  <c r="CN16154" i="1"/>
  <c r="CJ16155" i="1"/>
  <c r="CK16155" i="1"/>
  <c r="CM16155" i="1"/>
  <c r="CN16155" i="1"/>
  <c r="CJ16156" i="1"/>
  <c r="CK16156" i="1"/>
  <c r="CM16156" i="1"/>
  <c r="CN16156" i="1"/>
  <c r="CJ16157" i="1"/>
  <c r="CK16157" i="1"/>
  <c r="CM16157" i="1"/>
  <c r="CN16157" i="1"/>
  <c r="CJ16158" i="1"/>
  <c r="CK16158" i="1"/>
  <c r="CM16158" i="1"/>
  <c r="CN16158" i="1"/>
  <c r="CJ16159" i="1"/>
  <c r="CK16159" i="1"/>
  <c r="CM16159" i="1"/>
  <c r="CN16159" i="1"/>
  <c r="CJ16160" i="1"/>
  <c r="CK16160" i="1"/>
  <c r="CM16160" i="1"/>
  <c r="CN16160" i="1"/>
  <c r="CJ16161" i="1"/>
  <c r="CK16161" i="1"/>
  <c r="CM16161" i="1"/>
  <c r="CN16161" i="1"/>
  <c r="CJ16162" i="1"/>
  <c r="CK16162" i="1"/>
  <c r="CM16162" i="1"/>
  <c r="CN16162" i="1"/>
  <c r="CJ16163" i="1"/>
  <c r="CK16163" i="1"/>
  <c r="CM16163" i="1"/>
  <c r="CN16163" i="1"/>
  <c r="CJ16164" i="1"/>
  <c r="CK16164" i="1"/>
  <c r="CM16164" i="1"/>
  <c r="CN16164" i="1"/>
  <c r="CJ16165" i="1"/>
  <c r="CK16165" i="1"/>
  <c r="CM16165" i="1"/>
  <c r="CN16165" i="1"/>
  <c r="CJ16166" i="1"/>
  <c r="CK16166" i="1"/>
  <c r="CM16166" i="1"/>
  <c r="CN16166" i="1"/>
  <c r="CJ16167" i="1"/>
  <c r="CK16167" i="1"/>
  <c r="CM16167" i="1"/>
  <c r="CN16167" i="1"/>
  <c r="CJ16168" i="1"/>
  <c r="CK16168" i="1"/>
  <c r="CM16168" i="1"/>
  <c r="CN16168" i="1"/>
  <c r="CJ16169" i="1"/>
  <c r="CK16169" i="1"/>
  <c r="CM16169" i="1"/>
  <c r="CN16169" i="1"/>
  <c r="CJ16170" i="1"/>
  <c r="CK16170" i="1"/>
  <c r="CM16170" i="1"/>
  <c r="CN16170" i="1"/>
  <c r="CJ16171" i="1"/>
  <c r="CK16171" i="1"/>
  <c r="CM16171" i="1"/>
  <c r="CN16171" i="1"/>
  <c r="CJ16172" i="1"/>
  <c r="CK16172" i="1"/>
  <c r="CM16172" i="1"/>
  <c r="CN16172" i="1"/>
  <c r="CJ16173" i="1"/>
  <c r="CK16173" i="1"/>
  <c r="CM16173" i="1"/>
  <c r="CN16173" i="1"/>
  <c r="CJ16174" i="1"/>
  <c r="CK16174" i="1"/>
  <c r="CM16174" i="1"/>
  <c r="CN16174" i="1"/>
  <c r="CJ16175" i="1"/>
  <c r="CK16175" i="1"/>
  <c r="CM16175" i="1"/>
  <c r="CN16175" i="1"/>
  <c r="CJ16176" i="1"/>
  <c r="CK16176" i="1"/>
  <c r="CM16176" i="1"/>
  <c r="CN16176" i="1"/>
  <c r="CJ16177" i="1"/>
  <c r="CK16177" i="1"/>
  <c r="CM16177" i="1"/>
  <c r="CN16177" i="1"/>
  <c r="CJ16178" i="1"/>
  <c r="CK16178" i="1"/>
  <c r="CM16178" i="1"/>
  <c r="CN16178" i="1"/>
  <c r="CJ16179" i="1"/>
  <c r="CK16179" i="1"/>
  <c r="CM16179" i="1"/>
  <c r="CN16179" i="1"/>
  <c r="CJ16180" i="1"/>
  <c r="CK16180" i="1"/>
  <c r="CM16180" i="1"/>
  <c r="CN16180" i="1"/>
  <c r="CJ16181" i="1"/>
  <c r="CK16181" i="1"/>
  <c r="CM16181" i="1"/>
  <c r="CN16181" i="1"/>
  <c r="CJ16182" i="1"/>
  <c r="CK16182" i="1"/>
  <c r="CM16182" i="1"/>
  <c r="CN16182" i="1"/>
  <c r="CJ16183" i="1"/>
  <c r="CK16183" i="1"/>
  <c r="CM16183" i="1"/>
  <c r="CN16183" i="1"/>
  <c r="CJ16184" i="1"/>
  <c r="CK16184" i="1"/>
  <c r="CM16184" i="1"/>
  <c r="CN16184" i="1"/>
  <c r="CJ16185" i="1"/>
  <c r="CK16185" i="1"/>
  <c r="CM16185" i="1"/>
  <c r="CN16185" i="1"/>
  <c r="CJ16186" i="1"/>
  <c r="CK16186" i="1"/>
  <c r="CM16186" i="1"/>
  <c r="CN16186" i="1"/>
  <c r="CJ16187" i="1"/>
  <c r="CK16187" i="1"/>
  <c r="CM16187" i="1"/>
  <c r="CN16187" i="1"/>
  <c r="CJ16188" i="1"/>
  <c r="CK16188" i="1"/>
  <c r="CM16188" i="1"/>
  <c r="CN16188" i="1"/>
  <c r="CJ16189" i="1"/>
  <c r="CK16189" i="1"/>
  <c r="CM16189" i="1"/>
  <c r="CN16189" i="1"/>
  <c r="CJ16190" i="1"/>
  <c r="CK16190" i="1"/>
  <c r="CM16190" i="1"/>
  <c r="CN16190" i="1"/>
  <c r="CJ16191" i="1"/>
  <c r="CK16191" i="1"/>
  <c r="CM16191" i="1"/>
  <c r="CN16191" i="1"/>
  <c r="CJ16192" i="1"/>
  <c r="CK16192" i="1"/>
  <c r="CM16192" i="1"/>
  <c r="CN16192" i="1"/>
  <c r="CJ16193" i="1"/>
  <c r="CK16193" i="1"/>
  <c r="CM16193" i="1"/>
  <c r="CN16193" i="1"/>
  <c r="CJ16194" i="1"/>
  <c r="CK16194" i="1"/>
  <c r="CM16194" i="1"/>
  <c r="CN16194" i="1"/>
  <c r="CJ16195" i="1"/>
  <c r="CK16195" i="1"/>
  <c r="CM16195" i="1"/>
  <c r="CN16195" i="1"/>
  <c r="CJ16196" i="1"/>
  <c r="CK16196" i="1"/>
  <c r="CM16196" i="1"/>
  <c r="CN16196" i="1"/>
  <c r="CJ16197" i="1"/>
  <c r="CK16197" i="1"/>
  <c r="CM16197" i="1"/>
  <c r="CN16197" i="1"/>
  <c r="CJ16198" i="1"/>
  <c r="CK16198" i="1"/>
  <c r="CM16198" i="1"/>
  <c r="CN16198" i="1"/>
  <c r="CJ16199" i="1"/>
  <c r="CK16199" i="1"/>
  <c r="CM16199" i="1"/>
  <c r="CN16199" i="1"/>
  <c r="CJ16200" i="1"/>
  <c r="CK16200" i="1"/>
  <c r="CM16200" i="1"/>
  <c r="CN16200" i="1"/>
  <c r="CJ16201" i="1"/>
  <c r="CK16201" i="1"/>
  <c r="CM16201" i="1"/>
  <c r="CN16201" i="1"/>
  <c r="CJ16202" i="1"/>
  <c r="CK16202" i="1"/>
  <c r="CM16202" i="1"/>
  <c r="CN16202" i="1"/>
  <c r="CJ16203" i="1"/>
  <c r="CK16203" i="1"/>
  <c r="CM16203" i="1"/>
  <c r="CN16203" i="1"/>
  <c r="CJ16204" i="1"/>
  <c r="CK16204" i="1"/>
  <c r="CM16204" i="1"/>
  <c r="CN16204" i="1"/>
  <c r="CJ16205" i="1"/>
  <c r="CK16205" i="1"/>
  <c r="CM16205" i="1"/>
  <c r="CN16205" i="1"/>
  <c r="CJ16206" i="1"/>
  <c r="CK16206" i="1"/>
  <c r="CM16206" i="1"/>
  <c r="CN16206" i="1"/>
  <c r="CJ16207" i="1"/>
  <c r="CK16207" i="1"/>
  <c r="CM16207" i="1"/>
  <c r="CN16207" i="1"/>
  <c r="CJ16208" i="1"/>
  <c r="CK16208" i="1"/>
  <c r="CM16208" i="1"/>
  <c r="CN16208" i="1"/>
  <c r="CJ16209" i="1"/>
  <c r="CK16209" i="1"/>
  <c r="CM16209" i="1"/>
  <c r="CN16209" i="1"/>
  <c r="CJ16210" i="1"/>
  <c r="CK16210" i="1"/>
  <c r="CM16210" i="1"/>
  <c r="CN16210" i="1"/>
  <c r="CJ16211" i="1"/>
  <c r="CK16211" i="1"/>
  <c r="CM16211" i="1"/>
  <c r="CN16211" i="1"/>
  <c r="CJ16212" i="1"/>
  <c r="CK16212" i="1"/>
  <c r="CM16212" i="1"/>
  <c r="CN16212" i="1"/>
  <c r="CJ16213" i="1"/>
  <c r="CK16213" i="1"/>
  <c r="CM16213" i="1"/>
  <c r="CN16213" i="1"/>
  <c r="CJ16214" i="1"/>
  <c r="CK16214" i="1"/>
  <c r="CM16214" i="1"/>
  <c r="CN16214" i="1"/>
  <c r="CJ16215" i="1"/>
  <c r="CK16215" i="1"/>
  <c r="CM16215" i="1"/>
  <c r="CN16215" i="1"/>
  <c r="CJ16216" i="1"/>
  <c r="CK16216" i="1"/>
  <c r="CM16216" i="1"/>
  <c r="CN16216" i="1"/>
  <c r="CJ16217" i="1"/>
  <c r="CK16217" i="1"/>
  <c r="CM16217" i="1"/>
  <c r="CN16217" i="1"/>
  <c r="CJ16218" i="1"/>
  <c r="CK16218" i="1"/>
  <c r="CM16218" i="1"/>
  <c r="CN16218" i="1"/>
  <c r="CJ16219" i="1"/>
  <c r="CK16219" i="1"/>
  <c r="CM16219" i="1"/>
  <c r="CN16219" i="1"/>
  <c r="CJ16220" i="1"/>
  <c r="CK16220" i="1"/>
  <c r="CM16220" i="1"/>
  <c r="CN16220" i="1"/>
  <c r="CJ16221" i="1"/>
  <c r="CK16221" i="1"/>
  <c r="CM16221" i="1"/>
  <c r="CN16221" i="1"/>
  <c r="CJ16222" i="1"/>
  <c r="CK16222" i="1"/>
  <c r="CM16222" i="1"/>
  <c r="CN16222" i="1"/>
  <c r="CJ16223" i="1"/>
  <c r="CK16223" i="1"/>
  <c r="CM16223" i="1"/>
  <c r="CN16223" i="1"/>
  <c r="CJ16224" i="1"/>
  <c r="CK16224" i="1"/>
  <c r="CM16224" i="1"/>
  <c r="CN16224" i="1"/>
  <c r="CJ16225" i="1"/>
  <c r="CK16225" i="1"/>
  <c r="CM16225" i="1"/>
  <c r="CN16225" i="1"/>
  <c r="CJ16226" i="1"/>
  <c r="CK16226" i="1"/>
  <c r="CM16226" i="1"/>
  <c r="CN16226" i="1"/>
  <c r="CJ16227" i="1"/>
  <c r="CK16227" i="1"/>
  <c r="CM16227" i="1"/>
  <c r="CN16227" i="1"/>
  <c r="CJ16228" i="1"/>
  <c r="CK16228" i="1"/>
  <c r="CM16228" i="1"/>
  <c r="CN16228" i="1"/>
  <c r="CJ16229" i="1"/>
  <c r="CK16229" i="1"/>
  <c r="CM16229" i="1"/>
  <c r="CN16229" i="1"/>
  <c r="CJ16230" i="1"/>
  <c r="CK16230" i="1"/>
  <c r="CM16230" i="1"/>
  <c r="CN16230" i="1"/>
  <c r="CJ16231" i="1"/>
  <c r="CK16231" i="1"/>
  <c r="CM16231" i="1"/>
  <c r="CN16231" i="1"/>
  <c r="CJ16232" i="1"/>
  <c r="CK16232" i="1"/>
  <c r="CM16232" i="1"/>
  <c r="CN16232" i="1"/>
  <c r="CJ16233" i="1"/>
  <c r="CK16233" i="1"/>
  <c r="CM16233" i="1"/>
  <c r="CN16233" i="1"/>
  <c r="CJ16234" i="1"/>
  <c r="CK16234" i="1"/>
  <c r="CM16234" i="1"/>
  <c r="CN16234" i="1"/>
  <c r="CJ16235" i="1"/>
  <c r="CK16235" i="1"/>
  <c r="CM16235" i="1"/>
  <c r="CN16235" i="1"/>
  <c r="CJ16236" i="1"/>
  <c r="CK16236" i="1"/>
  <c r="CM16236" i="1"/>
  <c r="CN16236" i="1"/>
  <c r="CJ16237" i="1"/>
  <c r="CK16237" i="1"/>
  <c r="CM16237" i="1"/>
  <c r="CN16237" i="1"/>
  <c r="CJ16238" i="1"/>
  <c r="CK16238" i="1"/>
  <c r="CM16238" i="1"/>
  <c r="CN16238" i="1"/>
  <c r="CJ16239" i="1"/>
  <c r="CK16239" i="1"/>
  <c r="CM16239" i="1"/>
  <c r="CN16239" i="1"/>
  <c r="CJ16240" i="1"/>
  <c r="CK16240" i="1"/>
  <c r="CM16240" i="1"/>
  <c r="CN16240" i="1"/>
  <c r="CJ16241" i="1"/>
  <c r="CK16241" i="1"/>
  <c r="CM16241" i="1"/>
  <c r="CN16241" i="1"/>
  <c r="CJ16242" i="1"/>
  <c r="CK16242" i="1"/>
  <c r="CM16242" i="1"/>
  <c r="CN16242" i="1"/>
  <c r="CJ16243" i="1"/>
  <c r="CK16243" i="1"/>
  <c r="CM16243" i="1"/>
  <c r="CN16243" i="1"/>
  <c r="CJ16244" i="1"/>
  <c r="CK16244" i="1"/>
  <c r="CM16244" i="1"/>
  <c r="CN16244" i="1"/>
  <c r="CJ16245" i="1"/>
  <c r="CK16245" i="1"/>
  <c r="CM16245" i="1"/>
  <c r="CN16245" i="1"/>
  <c r="CJ16246" i="1"/>
  <c r="CK16246" i="1"/>
  <c r="CM16246" i="1"/>
  <c r="CN16246" i="1"/>
  <c r="CJ16247" i="1"/>
  <c r="CK16247" i="1"/>
  <c r="CM16247" i="1"/>
  <c r="CN16247" i="1"/>
  <c r="CJ16248" i="1"/>
  <c r="CK16248" i="1"/>
  <c r="CM16248" i="1"/>
  <c r="CN16248" i="1"/>
  <c r="CJ16249" i="1"/>
  <c r="CK16249" i="1"/>
  <c r="CM16249" i="1"/>
  <c r="CN16249" i="1"/>
  <c r="CJ16250" i="1"/>
  <c r="CK16250" i="1"/>
  <c r="CM16250" i="1"/>
  <c r="CN16250" i="1"/>
  <c r="CJ16251" i="1"/>
  <c r="CK16251" i="1"/>
  <c r="CM16251" i="1"/>
  <c r="CN16251" i="1"/>
  <c r="CJ16252" i="1"/>
  <c r="CK16252" i="1"/>
  <c r="CM16252" i="1"/>
  <c r="CN16252" i="1"/>
  <c r="CJ16253" i="1"/>
  <c r="CK16253" i="1"/>
  <c r="CM16253" i="1"/>
  <c r="CN16253" i="1"/>
  <c r="CJ16254" i="1"/>
  <c r="CK16254" i="1"/>
  <c r="CM16254" i="1"/>
  <c r="CN16254" i="1"/>
  <c r="CJ16255" i="1"/>
  <c r="CK16255" i="1"/>
  <c r="CM16255" i="1"/>
  <c r="CN16255" i="1"/>
  <c r="CJ16256" i="1"/>
  <c r="CK16256" i="1"/>
  <c r="CM16256" i="1"/>
  <c r="CN16256" i="1"/>
  <c r="CJ16257" i="1"/>
  <c r="CK16257" i="1"/>
  <c r="CM16257" i="1"/>
  <c r="CN16257" i="1"/>
  <c r="CJ16258" i="1"/>
  <c r="CK16258" i="1"/>
  <c r="CM16258" i="1"/>
  <c r="CN16258" i="1"/>
  <c r="CJ16259" i="1"/>
  <c r="CK16259" i="1"/>
  <c r="CM16259" i="1"/>
  <c r="CN16259" i="1"/>
  <c r="CJ16260" i="1"/>
  <c r="CK16260" i="1"/>
  <c r="CM16260" i="1"/>
  <c r="CN16260" i="1"/>
  <c r="CJ16261" i="1"/>
  <c r="CK16261" i="1"/>
  <c r="CM16261" i="1"/>
  <c r="CN16261" i="1"/>
  <c r="CJ16262" i="1"/>
  <c r="CK16262" i="1"/>
  <c r="CM16262" i="1"/>
  <c r="CN16262" i="1"/>
  <c r="CJ16263" i="1"/>
  <c r="CK16263" i="1"/>
  <c r="CM16263" i="1"/>
  <c r="CN16263" i="1"/>
  <c r="CJ16264" i="1"/>
  <c r="CK16264" i="1"/>
  <c r="CM16264" i="1"/>
  <c r="CN16264" i="1"/>
  <c r="CJ16265" i="1"/>
  <c r="CK16265" i="1"/>
  <c r="CM16265" i="1"/>
  <c r="CN16265" i="1"/>
  <c r="CJ16266" i="1"/>
  <c r="CK16266" i="1"/>
  <c r="CM16266" i="1"/>
  <c r="CN16266" i="1"/>
  <c r="CJ16267" i="1"/>
  <c r="CK16267" i="1"/>
  <c r="CM16267" i="1"/>
  <c r="CN16267" i="1"/>
  <c r="CJ16268" i="1"/>
  <c r="CK16268" i="1"/>
  <c r="CM16268" i="1"/>
  <c r="CN16268" i="1"/>
  <c r="CJ16269" i="1"/>
  <c r="CK16269" i="1"/>
  <c r="CM16269" i="1"/>
  <c r="CN16269" i="1"/>
  <c r="CJ16270" i="1"/>
  <c r="CK16270" i="1"/>
  <c r="CM16270" i="1"/>
  <c r="CN16270" i="1"/>
  <c r="CJ16271" i="1"/>
  <c r="CK16271" i="1"/>
  <c r="CM16271" i="1"/>
  <c r="CN16271" i="1"/>
  <c r="CJ16272" i="1"/>
  <c r="CK16272" i="1"/>
  <c r="CM16272" i="1"/>
  <c r="CN16272" i="1"/>
  <c r="CJ16273" i="1"/>
  <c r="CK16273" i="1"/>
  <c r="CM16273" i="1"/>
  <c r="CN16273" i="1"/>
  <c r="CJ16274" i="1"/>
  <c r="CK16274" i="1"/>
  <c r="CM16274" i="1"/>
  <c r="CN16274" i="1"/>
  <c r="CJ16275" i="1"/>
  <c r="CK16275" i="1"/>
  <c r="CM16275" i="1"/>
  <c r="CN16275" i="1"/>
  <c r="CJ16276" i="1"/>
  <c r="CK16276" i="1"/>
  <c r="CM16276" i="1"/>
  <c r="CN16276" i="1"/>
  <c r="CJ16277" i="1"/>
  <c r="CK16277" i="1"/>
  <c r="CM16277" i="1"/>
  <c r="CN16277" i="1"/>
  <c r="CJ16278" i="1"/>
  <c r="CK16278" i="1"/>
  <c r="CM16278" i="1"/>
  <c r="CN16278" i="1"/>
  <c r="CJ16279" i="1"/>
  <c r="CK16279" i="1"/>
  <c r="CM16279" i="1"/>
  <c r="CN16279" i="1"/>
  <c r="CJ16280" i="1"/>
  <c r="CK16280" i="1"/>
  <c r="CM16280" i="1"/>
  <c r="CN16280" i="1"/>
  <c r="CJ16281" i="1"/>
  <c r="CK16281" i="1"/>
  <c r="CM16281" i="1"/>
  <c r="CN16281" i="1"/>
  <c r="CJ16282" i="1"/>
  <c r="CK16282" i="1"/>
  <c r="CM16282" i="1"/>
  <c r="CN16282" i="1"/>
  <c r="CJ16283" i="1"/>
  <c r="CK16283" i="1"/>
  <c r="CM16283" i="1"/>
  <c r="CN16283" i="1"/>
  <c r="CJ16284" i="1"/>
  <c r="CK16284" i="1"/>
  <c r="CM16284" i="1"/>
  <c r="CN16284" i="1"/>
  <c r="CJ16285" i="1"/>
  <c r="CK16285" i="1"/>
  <c r="CM16285" i="1"/>
  <c r="CN16285" i="1"/>
  <c r="CJ16286" i="1"/>
  <c r="CK16286" i="1"/>
  <c r="CM16286" i="1"/>
  <c r="CN16286" i="1"/>
  <c r="CJ16287" i="1"/>
  <c r="CK16287" i="1"/>
  <c r="CM16287" i="1"/>
  <c r="CN16287" i="1"/>
  <c r="CJ16288" i="1"/>
  <c r="CK16288" i="1"/>
  <c r="CM16288" i="1"/>
  <c r="CN16288" i="1"/>
  <c r="CJ16289" i="1"/>
  <c r="CK16289" i="1"/>
  <c r="CM16289" i="1"/>
  <c r="CN16289" i="1"/>
  <c r="CJ16290" i="1"/>
  <c r="CK16290" i="1"/>
  <c r="CM16290" i="1"/>
  <c r="CN16290" i="1"/>
  <c r="CJ16291" i="1"/>
  <c r="CK16291" i="1"/>
  <c r="CM16291" i="1"/>
  <c r="CN16291" i="1"/>
  <c r="CJ16292" i="1"/>
  <c r="CK16292" i="1"/>
  <c r="CM16292" i="1"/>
  <c r="CN16292" i="1"/>
  <c r="CJ16293" i="1"/>
  <c r="CK16293" i="1"/>
  <c r="CM16293" i="1"/>
  <c r="CN16293" i="1"/>
  <c r="CJ16294" i="1"/>
  <c r="CK16294" i="1"/>
  <c r="CM16294" i="1"/>
  <c r="CN16294" i="1"/>
  <c r="CJ16295" i="1"/>
  <c r="CK16295" i="1"/>
  <c r="CM16295" i="1"/>
  <c r="CN16295" i="1"/>
  <c r="CJ16296" i="1"/>
  <c r="CK16296" i="1"/>
  <c r="CM16296" i="1"/>
  <c r="CN16296" i="1"/>
  <c r="CJ16297" i="1"/>
  <c r="CK16297" i="1"/>
  <c r="CM16297" i="1"/>
  <c r="CN16297" i="1"/>
  <c r="CJ16298" i="1"/>
  <c r="CK16298" i="1"/>
  <c r="CM16298" i="1"/>
  <c r="CN16298" i="1"/>
  <c r="CJ16299" i="1"/>
  <c r="CK16299" i="1"/>
  <c r="CM16299" i="1"/>
  <c r="CN16299" i="1"/>
  <c r="CJ16300" i="1"/>
  <c r="CK16300" i="1"/>
  <c r="CM16300" i="1"/>
  <c r="CN16300" i="1"/>
  <c r="CJ16301" i="1"/>
  <c r="CK16301" i="1"/>
  <c r="CM16301" i="1"/>
  <c r="CN16301" i="1"/>
  <c r="CJ16302" i="1"/>
  <c r="CK16302" i="1"/>
  <c r="CM16302" i="1"/>
  <c r="CN16302" i="1"/>
  <c r="CJ16303" i="1"/>
  <c r="CK16303" i="1"/>
  <c r="CM16303" i="1"/>
  <c r="CN16303" i="1"/>
  <c r="CJ16304" i="1"/>
  <c r="CK16304" i="1"/>
  <c r="CM16304" i="1"/>
  <c r="CN16304" i="1"/>
  <c r="CJ16305" i="1"/>
  <c r="CK16305" i="1"/>
  <c r="CM16305" i="1"/>
  <c r="CN16305" i="1"/>
  <c r="CJ16306" i="1"/>
  <c r="CK16306" i="1"/>
  <c r="CM16306" i="1"/>
  <c r="CN16306" i="1"/>
  <c r="CJ16307" i="1"/>
  <c r="CK16307" i="1"/>
  <c r="CM16307" i="1"/>
  <c r="CN16307" i="1"/>
  <c r="CJ16308" i="1"/>
  <c r="CK16308" i="1"/>
  <c r="CM16308" i="1"/>
  <c r="CN16308" i="1"/>
  <c r="CJ16309" i="1"/>
  <c r="CK16309" i="1"/>
  <c r="CM16309" i="1"/>
  <c r="CN16309" i="1"/>
  <c r="CJ16310" i="1"/>
  <c r="CK16310" i="1"/>
  <c r="CM16310" i="1"/>
  <c r="CN16310" i="1"/>
  <c r="CJ16311" i="1"/>
  <c r="CK16311" i="1"/>
  <c r="CM16311" i="1"/>
  <c r="CN16311" i="1"/>
  <c r="CJ16312" i="1"/>
  <c r="CK16312" i="1"/>
  <c r="CM16312" i="1"/>
  <c r="CN16312" i="1"/>
  <c r="CJ16313" i="1"/>
  <c r="CK16313" i="1"/>
  <c r="CM16313" i="1"/>
  <c r="CN16313" i="1"/>
  <c r="CJ16314" i="1"/>
  <c r="CK16314" i="1"/>
  <c r="CM16314" i="1"/>
  <c r="CN16314" i="1"/>
  <c r="CJ16315" i="1"/>
  <c r="CK16315" i="1"/>
  <c r="CM16315" i="1"/>
  <c r="CN16315" i="1"/>
  <c r="CJ16316" i="1"/>
  <c r="CK16316" i="1"/>
  <c r="CM16316" i="1"/>
  <c r="CN16316" i="1"/>
  <c r="CJ16317" i="1"/>
  <c r="CK16317" i="1"/>
  <c r="CM16317" i="1"/>
  <c r="CN16317" i="1"/>
  <c r="CJ16318" i="1"/>
  <c r="CK16318" i="1"/>
  <c r="CM16318" i="1"/>
  <c r="CN16318" i="1"/>
  <c r="CJ16319" i="1"/>
  <c r="CK16319" i="1"/>
  <c r="CM16319" i="1"/>
  <c r="CN16319" i="1"/>
  <c r="CJ16320" i="1"/>
  <c r="CK16320" i="1"/>
  <c r="CM16320" i="1"/>
  <c r="CN16320" i="1"/>
  <c r="CJ16321" i="1"/>
  <c r="CK16321" i="1"/>
  <c r="CM16321" i="1"/>
  <c r="CN16321" i="1"/>
  <c r="CJ16322" i="1"/>
  <c r="CK16322" i="1"/>
  <c r="CM16322" i="1"/>
  <c r="CN16322" i="1"/>
  <c r="CJ16323" i="1"/>
  <c r="CK16323" i="1"/>
  <c r="CM16323" i="1"/>
  <c r="CN16323" i="1"/>
  <c r="CJ16324" i="1"/>
  <c r="CK16324" i="1"/>
  <c r="CM16324" i="1"/>
  <c r="CN16324" i="1"/>
  <c r="CJ16325" i="1"/>
  <c r="CK16325" i="1"/>
  <c r="CM16325" i="1"/>
  <c r="CN16325" i="1"/>
  <c r="CJ16326" i="1"/>
  <c r="CK16326" i="1"/>
  <c r="CM16326" i="1"/>
  <c r="CN16326" i="1"/>
  <c r="CJ16327" i="1"/>
  <c r="CK16327" i="1"/>
  <c r="CM16327" i="1"/>
  <c r="CN16327" i="1"/>
  <c r="CJ16328" i="1"/>
  <c r="CK16328" i="1"/>
  <c r="CM16328" i="1"/>
  <c r="CN16328" i="1"/>
  <c r="CJ16329" i="1"/>
  <c r="CK16329" i="1"/>
  <c r="CM16329" i="1"/>
  <c r="CN16329" i="1"/>
  <c r="CJ16330" i="1"/>
  <c r="CK16330" i="1"/>
  <c r="CM16330" i="1"/>
  <c r="CN16330" i="1"/>
  <c r="CJ16331" i="1"/>
  <c r="CK16331" i="1"/>
  <c r="CM16331" i="1"/>
  <c r="CN16331" i="1"/>
  <c r="CJ16332" i="1"/>
  <c r="CK16332" i="1"/>
  <c r="CM16332" i="1"/>
  <c r="CN16332" i="1"/>
  <c r="CJ16333" i="1"/>
  <c r="CK16333" i="1"/>
  <c r="CM16333" i="1"/>
  <c r="CN16333" i="1"/>
  <c r="CJ16334" i="1"/>
  <c r="CK16334" i="1"/>
  <c r="CM16334" i="1"/>
  <c r="CN16334" i="1"/>
  <c r="CJ16335" i="1"/>
  <c r="CK16335" i="1"/>
  <c r="CM16335" i="1"/>
  <c r="CN16335" i="1"/>
  <c r="CJ16336" i="1"/>
  <c r="CK16336" i="1"/>
  <c r="CM16336" i="1"/>
  <c r="CN16336" i="1"/>
  <c r="CJ16337" i="1"/>
  <c r="CK16337" i="1"/>
  <c r="CM16337" i="1"/>
  <c r="CN16337" i="1"/>
  <c r="CJ16338" i="1"/>
  <c r="CK16338" i="1"/>
  <c r="CM16338" i="1"/>
  <c r="CN16338" i="1"/>
  <c r="CJ16339" i="1"/>
  <c r="CK16339" i="1"/>
  <c r="CM16339" i="1"/>
  <c r="CN16339" i="1"/>
  <c r="CJ16340" i="1"/>
  <c r="CK16340" i="1"/>
  <c r="CM16340" i="1"/>
  <c r="CN16340" i="1"/>
  <c r="CJ16341" i="1"/>
  <c r="CK16341" i="1"/>
  <c r="CM16341" i="1"/>
  <c r="CN16341" i="1"/>
  <c r="CJ16342" i="1"/>
  <c r="CK16342" i="1"/>
  <c r="CM16342" i="1"/>
  <c r="CN16342" i="1"/>
  <c r="CJ16343" i="1"/>
  <c r="CK16343" i="1"/>
  <c r="CM16343" i="1"/>
  <c r="CN16343" i="1"/>
  <c r="CJ16344" i="1"/>
  <c r="CK16344" i="1"/>
  <c r="CM16344" i="1"/>
  <c r="CN16344" i="1"/>
  <c r="CJ16345" i="1"/>
  <c r="CK16345" i="1"/>
  <c r="CM16345" i="1"/>
  <c r="CN16345" i="1"/>
  <c r="CJ16346" i="1"/>
  <c r="CK16346" i="1"/>
  <c r="CM16346" i="1"/>
  <c r="CN16346" i="1"/>
  <c r="CJ16347" i="1"/>
  <c r="CK16347" i="1"/>
  <c r="CM16347" i="1"/>
  <c r="CN16347" i="1"/>
  <c r="CJ16348" i="1"/>
  <c r="CK16348" i="1"/>
  <c r="CM16348" i="1"/>
  <c r="CN16348" i="1"/>
  <c r="CJ16349" i="1"/>
  <c r="CK16349" i="1"/>
  <c r="CM16349" i="1"/>
  <c r="CN16349" i="1"/>
  <c r="CJ16350" i="1"/>
  <c r="CK16350" i="1"/>
  <c r="CM16350" i="1"/>
  <c r="CN16350" i="1"/>
  <c r="CJ16351" i="1"/>
  <c r="CK16351" i="1"/>
  <c r="CM16351" i="1"/>
  <c r="CN16351" i="1"/>
  <c r="CJ16352" i="1"/>
  <c r="CK16352" i="1"/>
  <c r="CM16352" i="1"/>
  <c r="CN16352" i="1"/>
  <c r="CJ16353" i="1"/>
  <c r="CK16353" i="1"/>
  <c r="CM16353" i="1"/>
  <c r="CN16353" i="1"/>
  <c r="CJ16354" i="1"/>
  <c r="CK16354" i="1"/>
  <c r="CM16354" i="1"/>
  <c r="CN16354" i="1"/>
  <c r="CJ16355" i="1"/>
  <c r="CK16355" i="1"/>
  <c r="CM16355" i="1"/>
  <c r="CN16355" i="1"/>
  <c r="CJ16356" i="1"/>
  <c r="CK16356" i="1"/>
  <c r="CM16356" i="1"/>
  <c r="CN16356" i="1"/>
  <c r="CJ16357" i="1"/>
  <c r="CK16357" i="1"/>
  <c r="CM16357" i="1"/>
  <c r="CN16357" i="1"/>
  <c r="CJ16358" i="1"/>
  <c r="CK16358" i="1"/>
  <c r="CM16358" i="1"/>
  <c r="CN16358" i="1"/>
  <c r="CJ16359" i="1"/>
  <c r="CK16359" i="1"/>
  <c r="CM16359" i="1"/>
  <c r="CN16359" i="1"/>
  <c r="CJ16360" i="1"/>
  <c r="CK16360" i="1"/>
  <c r="CM16360" i="1"/>
  <c r="CN16360" i="1"/>
  <c r="CJ16361" i="1"/>
  <c r="CK16361" i="1"/>
  <c r="CM16361" i="1"/>
  <c r="CN16361" i="1"/>
  <c r="CJ16362" i="1"/>
  <c r="CK16362" i="1"/>
  <c r="CM16362" i="1"/>
  <c r="CN16362" i="1"/>
  <c r="CJ16363" i="1"/>
  <c r="CK16363" i="1"/>
  <c r="CM16363" i="1"/>
  <c r="CN16363" i="1"/>
  <c r="CJ16364" i="1"/>
  <c r="CK16364" i="1"/>
  <c r="CM16364" i="1"/>
  <c r="CN16364" i="1"/>
  <c r="CJ16365" i="1"/>
  <c r="CK16365" i="1"/>
  <c r="CM16365" i="1"/>
  <c r="CN16365" i="1"/>
  <c r="CJ16366" i="1"/>
  <c r="CK16366" i="1"/>
  <c r="CM16366" i="1"/>
  <c r="CN16366" i="1"/>
  <c r="CJ16367" i="1"/>
  <c r="CK16367" i="1"/>
  <c r="CM16367" i="1"/>
  <c r="CN16367" i="1"/>
  <c r="CJ16368" i="1"/>
  <c r="CK16368" i="1"/>
  <c r="CM16368" i="1"/>
  <c r="CN16368" i="1"/>
  <c r="CJ16369" i="1"/>
  <c r="CK16369" i="1"/>
  <c r="CM16369" i="1"/>
  <c r="CN16369" i="1"/>
  <c r="CJ16370" i="1"/>
  <c r="CK16370" i="1"/>
  <c r="CM16370" i="1"/>
  <c r="CN16370" i="1"/>
  <c r="CJ16371" i="1"/>
  <c r="CK16371" i="1"/>
  <c r="CM16371" i="1"/>
  <c r="CN16371" i="1"/>
  <c r="CJ16372" i="1"/>
  <c r="CK16372" i="1"/>
  <c r="CM16372" i="1"/>
  <c r="CN16372" i="1"/>
  <c r="CJ16373" i="1"/>
  <c r="CK16373" i="1"/>
  <c r="CM16373" i="1"/>
  <c r="CN16373" i="1"/>
  <c r="CJ16374" i="1"/>
  <c r="CK16374" i="1"/>
  <c r="CM16374" i="1"/>
  <c r="CN16374" i="1"/>
  <c r="CJ16375" i="1"/>
  <c r="CK16375" i="1"/>
  <c r="CM16375" i="1"/>
  <c r="CN16375" i="1"/>
  <c r="CJ16376" i="1"/>
  <c r="CK16376" i="1"/>
  <c r="CM16376" i="1"/>
  <c r="CN16376" i="1"/>
  <c r="CJ16377" i="1"/>
  <c r="CK16377" i="1"/>
  <c r="CM16377" i="1"/>
  <c r="CN16377" i="1"/>
  <c r="CJ16378" i="1"/>
  <c r="CK16378" i="1"/>
  <c r="CM16378" i="1"/>
  <c r="CN16378" i="1"/>
  <c r="CJ16379" i="1"/>
  <c r="CK16379" i="1"/>
  <c r="CM16379" i="1"/>
  <c r="CN16379" i="1"/>
  <c r="CJ16380" i="1"/>
  <c r="CK16380" i="1"/>
  <c r="CM16380" i="1"/>
  <c r="CN16380" i="1"/>
  <c r="CJ16381" i="1"/>
  <c r="CK16381" i="1"/>
  <c r="CM16381" i="1"/>
  <c r="CN16381" i="1"/>
  <c r="CJ16382" i="1"/>
  <c r="CK16382" i="1"/>
  <c r="CM16382" i="1"/>
  <c r="CN16382" i="1"/>
  <c r="CJ16383" i="1"/>
  <c r="CK16383" i="1"/>
  <c r="CM16383" i="1"/>
  <c r="CN16383" i="1"/>
  <c r="CJ16384" i="1"/>
  <c r="CK16384" i="1"/>
  <c r="CM16384" i="1"/>
  <c r="CN16384" i="1"/>
  <c r="CJ16385" i="1"/>
  <c r="CK16385" i="1"/>
  <c r="CM16385" i="1"/>
  <c r="CN16385" i="1"/>
  <c r="CJ16386" i="1"/>
  <c r="CK16386" i="1"/>
  <c r="CM16386" i="1"/>
  <c r="CN16386" i="1"/>
  <c r="CJ16387" i="1"/>
  <c r="CK16387" i="1"/>
  <c r="CM16387" i="1"/>
  <c r="CN16387" i="1"/>
  <c r="CJ16388" i="1"/>
  <c r="CK16388" i="1"/>
  <c r="CM16388" i="1"/>
  <c r="CN16388" i="1"/>
  <c r="CJ16389" i="1"/>
  <c r="CK16389" i="1"/>
  <c r="CM16389" i="1"/>
  <c r="CN16389" i="1"/>
  <c r="CJ16390" i="1"/>
  <c r="CK16390" i="1"/>
  <c r="CM16390" i="1"/>
  <c r="CN16390" i="1"/>
  <c r="CJ16391" i="1"/>
  <c r="CK16391" i="1"/>
  <c r="CM16391" i="1"/>
  <c r="CN16391" i="1"/>
  <c r="CJ16392" i="1"/>
  <c r="CK16392" i="1"/>
  <c r="CM16392" i="1"/>
  <c r="CN16392" i="1"/>
  <c r="CJ16393" i="1"/>
  <c r="CK16393" i="1"/>
  <c r="CM16393" i="1"/>
  <c r="CN16393" i="1"/>
  <c r="CJ16394" i="1"/>
  <c r="CK16394" i="1"/>
  <c r="CM16394" i="1"/>
  <c r="CN16394" i="1"/>
  <c r="CJ16395" i="1"/>
  <c r="CK16395" i="1"/>
  <c r="CM16395" i="1"/>
  <c r="CN16395" i="1"/>
  <c r="CJ16396" i="1"/>
  <c r="CK16396" i="1"/>
  <c r="CM16396" i="1"/>
  <c r="CN16396" i="1"/>
  <c r="CJ16397" i="1"/>
  <c r="CK16397" i="1"/>
  <c r="CM16397" i="1"/>
  <c r="CN16397" i="1"/>
  <c r="CJ16398" i="1"/>
  <c r="CK16398" i="1"/>
  <c r="CM16398" i="1"/>
  <c r="CN16398" i="1"/>
  <c r="CJ16399" i="1"/>
  <c r="CK16399" i="1"/>
  <c r="CM16399" i="1"/>
  <c r="CN16399" i="1"/>
  <c r="CJ16400" i="1"/>
  <c r="CK16400" i="1"/>
  <c r="CM16400" i="1"/>
  <c r="CN16400" i="1"/>
  <c r="CJ16401" i="1"/>
  <c r="CK16401" i="1"/>
  <c r="CM16401" i="1"/>
  <c r="CN16401" i="1"/>
  <c r="CJ16402" i="1"/>
  <c r="CK16402" i="1"/>
  <c r="CM16402" i="1"/>
  <c r="CN16402" i="1"/>
  <c r="CJ16403" i="1"/>
  <c r="CK16403" i="1"/>
  <c r="CM16403" i="1"/>
  <c r="CN16403" i="1"/>
  <c r="CJ16404" i="1"/>
  <c r="CK16404" i="1"/>
  <c r="CM16404" i="1"/>
  <c r="CN16404" i="1"/>
  <c r="CJ16405" i="1"/>
  <c r="CK16405" i="1"/>
  <c r="CM16405" i="1"/>
  <c r="CN16405" i="1"/>
  <c r="CJ16406" i="1"/>
  <c r="CK16406" i="1"/>
  <c r="CM16406" i="1"/>
  <c r="CN16406" i="1"/>
  <c r="CJ16407" i="1"/>
  <c r="CK16407" i="1"/>
  <c r="CM16407" i="1"/>
  <c r="CN16407" i="1"/>
  <c r="CJ16408" i="1"/>
  <c r="CK16408" i="1"/>
  <c r="CM16408" i="1"/>
  <c r="CN16408" i="1"/>
  <c r="CJ16409" i="1"/>
  <c r="CK16409" i="1"/>
  <c r="CM16409" i="1"/>
  <c r="CN16409" i="1"/>
  <c r="CJ16410" i="1"/>
  <c r="CK16410" i="1"/>
  <c r="CM16410" i="1"/>
  <c r="CN16410" i="1"/>
  <c r="CJ16411" i="1"/>
  <c r="CK16411" i="1"/>
  <c r="CM16411" i="1"/>
  <c r="CN16411" i="1"/>
  <c r="CJ16412" i="1"/>
  <c r="CK16412" i="1"/>
  <c r="CM16412" i="1"/>
  <c r="CN16412" i="1"/>
  <c r="CJ16413" i="1"/>
  <c r="CK16413" i="1"/>
  <c r="CM16413" i="1"/>
  <c r="CN16413" i="1"/>
  <c r="CJ16414" i="1"/>
  <c r="CK16414" i="1"/>
  <c r="CM16414" i="1"/>
  <c r="CN16414" i="1"/>
  <c r="CJ16415" i="1"/>
  <c r="CK16415" i="1"/>
  <c r="CM16415" i="1"/>
  <c r="CN16415" i="1"/>
  <c r="CJ16416" i="1"/>
  <c r="CK16416" i="1"/>
  <c r="CM16416" i="1"/>
  <c r="CN16416" i="1"/>
  <c r="CJ16417" i="1"/>
  <c r="CK16417" i="1"/>
  <c r="CM16417" i="1"/>
  <c r="CN16417" i="1"/>
  <c r="CJ16418" i="1"/>
  <c r="CK16418" i="1"/>
  <c r="CM16418" i="1"/>
  <c r="CN16418" i="1"/>
  <c r="CJ16419" i="1"/>
  <c r="CK16419" i="1"/>
  <c r="CM16419" i="1"/>
  <c r="CN16419" i="1"/>
  <c r="CJ16420" i="1"/>
  <c r="CK16420" i="1"/>
  <c r="CM16420" i="1"/>
  <c r="CN16420" i="1"/>
  <c r="CJ16421" i="1"/>
  <c r="CK16421" i="1"/>
  <c r="CM16421" i="1"/>
  <c r="CN16421" i="1"/>
  <c r="CJ16422" i="1"/>
  <c r="CK16422" i="1"/>
  <c r="CM16422" i="1"/>
  <c r="CN16422" i="1"/>
  <c r="CJ16423" i="1"/>
  <c r="CK16423" i="1"/>
  <c r="CM16423" i="1"/>
  <c r="CN16423" i="1"/>
  <c r="CJ16424" i="1"/>
  <c r="CK16424" i="1"/>
  <c r="CM16424" i="1"/>
  <c r="CN16424" i="1"/>
  <c r="CJ16425" i="1"/>
  <c r="CK16425" i="1"/>
  <c r="CM16425" i="1"/>
  <c r="CN16425" i="1"/>
  <c r="CJ16426" i="1"/>
  <c r="CK16426" i="1"/>
  <c r="CM16426" i="1"/>
  <c r="CN16426" i="1"/>
  <c r="CJ16427" i="1"/>
  <c r="CK16427" i="1"/>
  <c r="CM16427" i="1"/>
  <c r="CN16427" i="1"/>
  <c r="CJ16428" i="1"/>
  <c r="CK16428" i="1"/>
  <c r="CM16428" i="1"/>
  <c r="CN16428" i="1"/>
  <c r="CJ16429" i="1"/>
  <c r="CK16429" i="1"/>
  <c r="CM16429" i="1"/>
  <c r="CN16429" i="1"/>
  <c r="CJ16430" i="1"/>
  <c r="CK16430" i="1"/>
  <c r="CM16430" i="1"/>
  <c r="CN16430" i="1"/>
  <c r="CJ16431" i="1"/>
  <c r="CK16431" i="1"/>
  <c r="CM16431" i="1"/>
  <c r="CN16431" i="1"/>
  <c r="CJ16432" i="1"/>
  <c r="CK16432" i="1"/>
  <c r="CM16432" i="1"/>
  <c r="CN16432" i="1"/>
  <c r="CJ16433" i="1"/>
  <c r="CK16433" i="1"/>
  <c r="CM16433" i="1"/>
  <c r="CN16433" i="1"/>
  <c r="CJ16434" i="1"/>
  <c r="CK16434" i="1"/>
  <c r="CM16434" i="1"/>
  <c r="CN16434" i="1"/>
  <c r="CJ16435" i="1"/>
  <c r="CK16435" i="1"/>
  <c r="CM16435" i="1"/>
  <c r="CN16435" i="1"/>
  <c r="CJ16436" i="1"/>
  <c r="CK16436" i="1"/>
  <c r="CM16436" i="1"/>
  <c r="CN16436" i="1"/>
  <c r="CJ16437" i="1"/>
  <c r="CK16437" i="1"/>
  <c r="CM16437" i="1"/>
  <c r="CN16437" i="1"/>
  <c r="CJ16438" i="1"/>
  <c r="CK16438" i="1"/>
  <c r="CM16438" i="1"/>
  <c r="CN16438" i="1"/>
  <c r="CJ16439" i="1"/>
  <c r="CK16439" i="1"/>
  <c r="CM16439" i="1"/>
  <c r="CN16439" i="1"/>
  <c r="CJ16440" i="1"/>
  <c r="CK16440" i="1"/>
  <c r="CM16440" i="1"/>
  <c r="CN16440" i="1"/>
  <c r="CJ16441" i="1"/>
  <c r="CK16441" i="1"/>
  <c r="CM16441" i="1"/>
  <c r="CN16441" i="1"/>
  <c r="CJ16442" i="1"/>
  <c r="CK16442" i="1"/>
  <c r="CM16442" i="1"/>
  <c r="CN16442" i="1"/>
  <c r="CJ16443" i="1"/>
  <c r="CK16443" i="1"/>
  <c r="CM16443" i="1"/>
  <c r="CN16443" i="1"/>
  <c r="CJ16444" i="1"/>
  <c r="CK16444" i="1"/>
  <c r="CM16444" i="1"/>
  <c r="CN16444" i="1"/>
  <c r="CJ16445" i="1"/>
  <c r="CK16445" i="1"/>
  <c r="CM16445" i="1"/>
  <c r="CN16445" i="1"/>
  <c r="CJ16446" i="1"/>
  <c r="CK16446" i="1"/>
  <c r="CM16446" i="1"/>
  <c r="CN16446" i="1"/>
  <c r="CJ16447" i="1"/>
  <c r="CK16447" i="1"/>
  <c r="CM16447" i="1"/>
  <c r="CN16447" i="1"/>
  <c r="CJ16448" i="1"/>
  <c r="CK16448" i="1"/>
  <c r="CM16448" i="1"/>
  <c r="CN16448" i="1"/>
  <c r="CJ16449" i="1"/>
  <c r="CK16449" i="1"/>
  <c r="CM16449" i="1"/>
  <c r="CN16449" i="1"/>
  <c r="CJ16450" i="1"/>
  <c r="CK16450" i="1"/>
  <c r="CM16450" i="1"/>
  <c r="CN16450" i="1"/>
  <c r="CJ16451" i="1"/>
  <c r="CK16451" i="1"/>
  <c r="CM16451" i="1"/>
  <c r="CN16451" i="1"/>
  <c r="CJ16452" i="1"/>
  <c r="CK16452" i="1"/>
  <c r="CM16452" i="1"/>
  <c r="CN16452" i="1"/>
  <c r="CJ16453" i="1"/>
  <c r="CK16453" i="1"/>
  <c r="CM16453" i="1"/>
  <c r="CN16453" i="1"/>
  <c r="CJ16454" i="1"/>
  <c r="CK16454" i="1"/>
  <c r="CM16454" i="1"/>
  <c r="CN16454" i="1"/>
  <c r="CJ16455" i="1"/>
  <c r="CK16455" i="1"/>
  <c r="CM16455" i="1"/>
  <c r="CN16455" i="1"/>
  <c r="CJ16456" i="1"/>
  <c r="CK16456" i="1"/>
  <c r="CM16456" i="1"/>
  <c r="CN16456" i="1"/>
  <c r="CJ16457" i="1"/>
  <c r="CK16457" i="1"/>
  <c r="CM16457" i="1"/>
  <c r="CN16457" i="1"/>
  <c r="CJ16458" i="1"/>
  <c r="CK16458" i="1"/>
  <c r="CM16458" i="1"/>
  <c r="CN16458" i="1"/>
  <c r="CJ16459" i="1"/>
  <c r="CK16459" i="1"/>
  <c r="CM16459" i="1"/>
  <c r="CN16459" i="1"/>
  <c r="CJ16460" i="1"/>
  <c r="CK16460" i="1"/>
  <c r="CM16460" i="1"/>
  <c r="CN16460" i="1"/>
  <c r="CJ16461" i="1"/>
  <c r="CK16461" i="1"/>
  <c r="CM16461" i="1"/>
  <c r="CN16461" i="1"/>
  <c r="CJ16462" i="1"/>
  <c r="CK16462" i="1"/>
  <c r="CM16462" i="1"/>
  <c r="CN16462" i="1"/>
  <c r="CJ16463" i="1"/>
  <c r="CK16463" i="1"/>
  <c r="CM16463" i="1"/>
  <c r="CN16463" i="1"/>
  <c r="CJ16464" i="1"/>
  <c r="CK16464" i="1"/>
  <c r="CM16464" i="1"/>
  <c r="CN16464" i="1"/>
  <c r="CJ16465" i="1"/>
  <c r="CK16465" i="1"/>
  <c r="CM16465" i="1"/>
  <c r="CN16465" i="1"/>
  <c r="CJ16466" i="1"/>
  <c r="CK16466" i="1"/>
  <c r="CM16466" i="1"/>
  <c r="CN16466" i="1"/>
  <c r="CJ16467" i="1"/>
  <c r="CK16467" i="1"/>
  <c r="CM16467" i="1"/>
  <c r="CN16467" i="1"/>
  <c r="CJ16468" i="1"/>
  <c r="CK16468" i="1"/>
  <c r="CM16468" i="1"/>
  <c r="CN16468" i="1"/>
  <c r="CJ16469" i="1"/>
  <c r="CK16469" i="1"/>
  <c r="CM16469" i="1"/>
  <c r="CN16469" i="1"/>
  <c r="CJ16470" i="1"/>
  <c r="CK16470" i="1"/>
  <c r="CM16470" i="1"/>
  <c r="CN16470" i="1"/>
  <c r="CJ16471" i="1"/>
  <c r="CK16471" i="1"/>
  <c r="CM16471" i="1"/>
  <c r="CN16471" i="1"/>
  <c r="CJ16472" i="1"/>
  <c r="CK16472" i="1"/>
  <c r="CM16472" i="1"/>
  <c r="CN16472" i="1"/>
  <c r="CJ16473" i="1"/>
  <c r="CK16473" i="1"/>
  <c r="CM16473" i="1"/>
  <c r="CN16473" i="1"/>
  <c r="CJ16474" i="1"/>
  <c r="CK16474" i="1"/>
  <c r="CM16474" i="1"/>
  <c r="CN16474" i="1"/>
  <c r="CJ16475" i="1"/>
  <c r="CK16475" i="1"/>
  <c r="CM16475" i="1"/>
  <c r="CN16475" i="1"/>
  <c r="CJ16476" i="1"/>
  <c r="CK16476" i="1"/>
  <c r="CM16476" i="1"/>
  <c r="CN16476" i="1"/>
  <c r="CJ16477" i="1"/>
  <c r="CK16477" i="1"/>
  <c r="CM16477" i="1"/>
  <c r="CN16477" i="1"/>
  <c r="CJ16478" i="1"/>
  <c r="CK16478" i="1"/>
  <c r="CM16478" i="1"/>
  <c r="CN16478" i="1"/>
  <c r="CJ16479" i="1"/>
  <c r="CK16479" i="1"/>
  <c r="CM16479" i="1"/>
  <c r="CN16479" i="1"/>
  <c r="CJ16480" i="1"/>
  <c r="CK16480" i="1"/>
  <c r="CM16480" i="1"/>
  <c r="CN16480" i="1"/>
  <c r="CJ16481" i="1"/>
  <c r="CK16481" i="1"/>
  <c r="CM16481" i="1"/>
  <c r="CN16481" i="1"/>
  <c r="CJ16482" i="1"/>
  <c r="CK16482" i="1"/>
  <c r="CM16482" i="1"/>
  <c r="CN16482" i="1"/>
  <c r="CJ16483" i="1"/>
  <c r="CK16483" i="1"/>
  <c r="CM16483" i="1"/>
  <c r="CN16483" i="1"/>
  <c r="CJ16484" i="1"/>
  <c r="CK16484" i="1"/>
  <c r="CM16484" i="1"/>
  <c r="CN16484" i="1"/>
  <c r="CJ16485" i="1"/>
  <c r="CK16485" i="1"/>
  <c r="CM16485" i="1"/>
  <c r="CN16485" i="1"/>
  <c r="CJ16486" i="1"/>
  <c r="CK16486" i="1"/>
  <c r="CM16486" i="1"/>
  <c r="CN16486" i="1"/>
  <c r="CJ16487" i="1"/>
  <c r="CK16487" i="1"/>
  <c r="CM16487" i="1"/>
  <c r="CN16487" i="1"/>
  <c r="CJ16488" i="1"/>
  <c r="CK16488" i="1"/>
  <c r="CM16488" i="1"/>
  <c r="CN16488" i="1"/>
  <c r="CJ16489" i="1"/>
  <c r="CK16489" i="1"/>
  <c r="CM16489" i="1"/>
  <c r="CN16489" i="1"/>
  <c r="CJ16490" i="1"/>
  <c r="CK16490" i="1"/>
  <c r="CM16490" i="1"/>
  <c r="CN16490" i="1"/>
  <c r="CJ16491" i="1"/>
  <c r="CK16491" i="1"/>
  <c r="CM16491" i="1"/>
  <c r="CN16491" i="1"/>
  <c r="CJ16492" i="1"/>
  <c r="CK16492" i="1"/>
  <c r="CM16492" i="1"/>
  <c r="CN16492" i="1"/>
  <c r="CJ16493" i="1"/>
  <c r="CK16493" i="1"/>
  <c r="CM16493" i="1"/>
  <c r="CN16493" i="1"/>
  <c r="CJ16494" i="1"/>
  <c r="CK16494" i="1"/>
  <c r="CM16494" i="1"/>
  <c r="CN16494" i="1"/>
  <c r="CJ16495" i="1"/>
  <c r="CK16495" i="1"/>
  <c r="CM16495" i="1"/>
  <c r="CN16495" i="1"/>
  <c r="CJ16496" i="1"/>
  <c r="CK16496" i="1"/>
  <c r="CM16496" i="1"/>
  <c r="CN16496" i="1"/>
  <c r="CJ16497" i="1"/>
  <c r="CK16497" i="1"/>
  <c r="CM16497" i="1"/>
  <c r="CN16497" i="1"/>
  <c r="CJ16498" i="1"/>
  <c r="CK16498" i="1"/>
  <c r="CM16498" i="1"/>
  <c r="CN16498" i="1"/>
  <c r="CJ16499" i="1"/>
  <c r="CK16499" i="1"/>
  <c r="CM16499" i="1"/>
  <c r="CN16499" i="1"/>
  <c r="CJ16500" i="1"/>
  <c r="CK16500" i="1"/>
  <c r="CM16500" i="1"/>
  <c r="CN16500" i="1"/>
  <c r="CN16007" i="1"/>
  <c r="CM16007" i="1"/>
  <c r="CJ16007" i="1"/>
  <c r="CJ14008" i="1"/>
  <c r="CK14008" i="1"/>
  <c r="CM14008" i="1"/>
  <c r="CN14008" i="1"/>
  <c r="CJ14009" i="1"/>
  <c r="CK14009" i="1"/>
  <c r="CM14009" i="1"/>
  <c r="CN14009" i="1"/>
  <c r="CJ14010" i="1"/>
  <c r="CK14010" i="1"/>
  <c r="CM14010" i="1"/>
  <c r="CN14010" i="1"/>
  <c r="CJ14011" i="1"/>
  <c r="CK14011" i="1"/>
  <c r="CM14011" i="1"/>
  <c r="CN14011" i="1"/>
  <c r="CJ14012" i="1"/>
  <c r="CK14012" i="1"/>
  <c r="CM14012" i="1"/>
  <c r="CN14012" i="1"/>
  <c r="CJ14013" i="1"/>
  <c r="CK14013" i="1"/>
  <c r="CM14013" i="1"/>
  <c r="CN14013" i="1"/>
  <c r="CJ14014" i="1"/>
  <c r="CK14014" i="1"/>
  <c r="CM14014" i="1"/>
  <c r="CN14014" i="1"/>
  <c r="CJ14015" i="1"/>
  <c r="CK14015" i="1"/>
  <c r="CM14015" i="1"/>
  <c r="CN14015" i="1"/>
  <c r="CJ14016" i="1"/>
  <c r="CK14016" i="1"/>
  <c r="CM14016" i="1"/>
  <c r="CN14016" i="1"/>
  <c r="CJ14017" i="1"/>
  <c r="CK14017" i="1"/>
  <c r="CM14017" i="1"/>
  <c r="CN14017" i="1"/>
  <c r="CJ14018" i="1"/>
  <c r="CK14018" i="1"/>
  <c r="CM14018" i="1"/>
  <c r="CN14018" i="1"/>
  <c r="CJ14019" i="1"/>
  <c r="CK14019" i="1"/>
  <c r="CM14019" i="1"/>
  <c r="CN14019" i="1"/>
  <c r="CJ14020" i="1"/>
  <c r="CK14020" i="1"/>
  <c r="CM14020" i="1"/>
  <c r="CN14020" i="1"/>
  <c r="CJ14021" i="1"/>
  <c r="CK14021" i="1"/>
  <c r="CM14021" i="1"/>
  <c r="CN14021" i="1"/>
  <c r="CJ14022" i="1"/>
  <c r="CK14022" i="1"/>
  <c r="CM14022" i="1"/>
  <c r="CN14022" i="1"/>
  <c r="CJ14023" i="1"/>
  <c r="CK14023" i="1"/>
  <c r="CM14023" i="1"/>
  <c r="CN14023" i="1"/>
  <c r="CJ14024" i="1"/>
  <c r="CK14024" i="1"/>
  <c r="CM14024" i="1"/>
  <c r="CN14024" i="1"/>
  <c r="CJ14025" i="1"/>
  <c r="CK14025" i="1"/>
  <c r="CM14025" i="1"/>
  <c r="CN14025" i="1"/>
  <c r="CJ14026" i="1"/>
  <c r="CK14026" i="1"/>
  <c r="CM14026" i="1"/>
  <c r="CN14026" i="1"/>
  <c r="CJ14027" i="1"/>
  <c r="CK14027" i="1"/>
  <c r="CM14027" i="1"/>
  <c r="CN14027" i="1"/>
  <c r="CJ14028" i="1"/>
  <c r="CK14028" i="1"/>
  <c r="CM14028" i="1"/>
  <c r="CN14028" i="1"/>
  <c r="CJ14029" i="1"/>
  <c r="CK14029" i="1"/>
  <c r="CM14029" i="1"/>
  <c r="CN14029" i="1"/>
  <c r="CJ14030" i="1"/>
  <c r="CK14030" i="1"/>
  <c r="CM14030" i="1"/>
  <c r="CN14030" i="1"/>
  <c r="CJ14031" i="1"/>
  <c r="CK14031" i="1"/>
  <c r="CM14031" i="1"/>
  <c r="CN14031" i="1"/>
  <c r="CJ14032" i="1"/>
  <c r="CK14032" i="1"/>
  <c r="CM14032" i="1"/>
  <c r="CN14032" i="1"/>
  <c r="CJ14033" i="1"/>
  <c r="CK14033" i="1"/>
  <c r="CM14033" i="1"/>
  <c r="CN14033" i="1"/>
  <c r="CJ14034" i="1"/>
  <c r="CK14034" i="1"/>
  <c r="CM14034" i="1"/>
  <c r="CN14034" i="1"/>
  <c r="CJ14035" i="1"/>
  <c r="CK14035" i="1"/>
  <c r="CM14035" i="1"/>
  <c r="CN14035" i="1"/>
  <c r="CJ14036" i="1"/>
  <c r="CK14036" i="1"/>
  <c r="CM14036" i="1"/>
  <c r="CN14036" i="1"/>
  <c r="CJ14037" i="1"/>
  <c r="CK14037" i="1"/>
  <c r="CM14037" i="1"/>
  <c r="CN14037" i="1"/>
  <c r="CJ14038" i="1"/>
  <c r="CK14038" i="1"/>
  <c r="CM14038" i="1"/>
  <c r="CN14038" i="1"/>
  <c r="CJ14039" i="1"/>
  <c r="CK14039" i="1"/>
  <c r="CM14039" i="1"/>
  <c r="CN14039" i="1"/>
  <c r="CJ14040" i="1"/>
  <c r="CK14040" i="1"/>
  <c r="CM14040" i="1"/>
  <c r="CN14040" i="1"/>
  <c r="CJ14041" i="1"/>
  <c r="CK14041" i="1"/>
  <c r="CM14041" i="1"/>
  <c r="CN14041" i="1"/>
  <c r="CJ14042" i="1"/>
  <c r="CK14042" i="1"/>
  <c r="CM14042" i="1"/>
  <c r="CN14042" i="1"/>
  <c r="CJ14043" i="1"/>
  <c r="CK14043" i="1"/>
  <c r="CM14043" i="1"/>
  <c r="CN14043" i="1"/>
  <c r="CJ14044" i="1"/>
  <c r="CK14044" i="1"/>
  <c r="CM14044" i="1"/>
  <c r="CN14044" i="1"/>
  <c r="CJ14045" i="1"/>
  <c r="CK14045" i="1"/>
  <c r="CM14045" i="1"/>
  <c r="CN14045" i="1"/>
  <c r="CJ14046" i="1"/>
  <c r="CK14046" i="1"/>
  <c r="CM14046" i="1"/>
  <c r="CN14046" i="1"/>
  <c r="CJ14047" i="1"/>
  <c r="CK14047" i="1"/>
  <c r="CM14047" i="1"/>
  <c r="CN14047" i="1"/>
  <c r="CJ14048" i="1"/>
  <c r="CK14048" i="1"/>
  <c r="CM14048" i="1"/>
  <c r="CN14048" i="1"/>
  <c r="CJ14049" i="1"/>
  <c r="CK14049" i="1"/>
  <c r="CM14049" i="1"/>
  <c r="CN14049" i="1"/>
  <c r="CJ14050" i="1"/>
  <c r="CK14050" i="1"/>
  <c r="CM14050" i="1"/>
  <c r="CN14050" i="1"/>
  <c r="CJ14051" i="1"/>
  <c r="CK14051" i="1"/>
  <c r="CM14051" i="1"/>
  <c r="CN14051" i="1"/>
  <c r="CJ14052" i="1"/>
  <c r="CK14052" i="1"/>
  <c r="CM14052" i="1"/>
  <c r="CN14052" i="1"/>
  <c r="CJ14053" i="1"/>
  <c r="CK14053" i="1"/>
  <c r="CM14053" i="1"/>
  <c r="CN14053" i="1"/>
  <c r="CJ14054" i="1"/>
  <c r="CK14054" i="1"/>
  <c r="CM14054" i="1"/>
  <c r="CN14054" i="1"/>
  <c r="CJ14055" i="1"/>
  <c r="CK14055" i="1"/>
  <c r="CM14055" i="1"/>
  <c r="CN14055" i="1"/>
  <c r="CJ14056" i="1"/>
  <c r="CK14056" i="1"/>
  <c r="CM14056" i="1"/>
  <c r="CN14056" i="1"/>
  <c r="CJ14057" i="1"/>
  <c r="CK14057" i="1"/>
  <c r="CM14057" i="1"/>
  <c r="CN14057" i="1"/>
  <c r="CJ14058" i="1"/>
  <c r="CK14058" i="1"/>
  <c r="CM14058" i="1"/>
  <c r="CN14058" i="1"/>
  <c r="CJ14059" i="1"/>
  <c r="CK14059" i="1"/>
  <c r="CM14059" i="1"/>
  <c r="CN14059" i="1"/>
  <c r="CJ14060" i="1"/>
  <c r="CK14060" i="1"/>
  <c r="CM14060" i="1"/>
  <c r="CN14060" i="1"/>
  <c r="CJ14061" i="1"/>
  <c r="CK14061" i="1"/>
  <c r="CM14061" i="1"/>
  <c r="CN14061" i="1"/>
  <c r="CJ14062" i="1"/>
  <c r="CK14062" i="1"/>
  <c r="CM14062" i="1"/>
  <c r="CN14062" i="1"/>
  <c r="CJ14063" i="1"/>
  <c r="CK14063" i="1"/>
  <c r="CM14063" i="1"/>
  <c r="CN14063" i="1"/>
  <c r="CJ14064" i="1"/>
  <c r="CK14064" i="1"/>
  <c r="CM14064" i="1"/>
  <c r="CN14064" i="1"/>
  <c r="CJ14065" i="1"/>
  <c r="CK14065" i="1"/>
  <c r="CM14065" i="1"/>
  <c r="CN14065" i="1"/>
  <c r="CJ14066" i="1"/>
  <c r="CK14066" i="1"/>
  <c r="CM14066" i="1"/>
  <c r="CN14066" i="1"/>
  <c r="CJ14067" i="1"/>
  <c r="CK14067" i="1"/>
  <c r="CM14067" i="1"/>
  <c r="CN14067" i="1"/>
  <c r="CJ14068" i="1"/>
  <c r="CK14068" i="1"/>
  <c r="CM14068" i="1"/>
  <c r="CN14068" i="1"/>
  <c r="CJ14069" i="1"/>
  <c r="CK14069" i="1"/>
  <c r="CM14069" i="1"/>
  <c r="CN14069" i="1"/>
  <c r="CJ14070" i="1"/>
  <c r="CK14070" i="1"/>
  <c r="CM14070" i="1"/>
  <c r="CN14070" i="1"/>
  <c r="CJ14071" i="1"/>
  <c r="CK14071" i="1"/>
  <c r="CM14071" i="1"/>
  <c r="CN14071" i="1"/>
  <c r="CJ14072" i="1"/>
  <c r="CK14072" i="1"/>
  <c r="CM14072" i="1"/>
  <c r="CN14072" i="1"/>
  <c r="CJ14073" i="1"/>
  <c r="CK14073" i="1"/>
  <c r="CM14073" i="1"/>
  <c r="CN14073" i="1"/>
  <c r="CJ14074" i="1"/>
  <c r="CK14074" i="1"/>
  <c r="CM14074" i="1"/>
  <c r="CN14074" i="1"/>
  <c r="CJ14075" i="1"/>
  <c r="CK14075" i="1"/>
  <c r="CM14075" i="1"/>
  <c r="CN14075" i="1"/>
  <c r="CJ14076" i="1"/>
  <c r="CK14076" i="1"/>
  <c r="CM14076" i="1"/>
  <c r="CN14076" i="1"/>
  <c r="CJ14077" i="1"/>
  <c r="CK14077" i="1"/>
  <c r="CM14077" i="1"/>
  <c r="CN14077" i="1"/>
  <c r="CJ14078" i="1"/>
  <c r="CK14078" i="1"/>
  <c r="CM14078" i="1"/>
  <c r="CN14078" i="1"/>
  <c r="CJ14079" i="1"/>
  <c r="CK14079" i="1"/>
  <c r="CM14079" i="1"/>
  <c r="CN14079" i="1"/>
  <c r="CJ14080" i="1"/>
  <c r="CK14080" i="1"/>
  <c r="CM14080" i="1"/>
  <c r="CN14080" i="1"/>
  <c r="CJ14081" i="1"/>
  <c r="CK14081" i="1"/>
  <c r="CM14081" i="1"/>
  <c r="CN14081" i="1"/>
  <c r="CJ14082" i="1"/>
  <c r="CK14082" i="1"/>
  <c r="CM14082" i="1"/>
  <c r="CN14082" i="1"/>
  <c r="CJ14083" i="1"/>
  <c r="CK14083" i="1"/>
  <c r="CM14083" i="1"/>
  <c r="CN14083" i="1"/>
  <c r="CJ14084" i="1"/>
  <c r="CK14084" i="1"/>
  <c r="CM14084" i="1"/>
  <c r="CN14084" i="1"/>
  <c r="CJ14085" i="1"/>
  <c r="CK14085" i="1"/>
  <c r="CM14085" i="1"/>
  <c r="CN14085" i="1"/>
  <c r="CJ14086" i="1"/>
  <c r="CK14086" i="1"/>
  <c r="CM14086" i="1"/>
  <c r="CN14086" i="1"/>
  <c r="CJ14087" i="1"/>
  <c r="CK14087" i="1"/>
  <c r="CM14087" i="1"/>
  <c r="CN14087" i="1"/>
  <c r="CJ14088" i="1"/>
  <c r="CK14088" i="1"/>
  <c r="CM14088" i="1"/>
  <c r="CN14088" i="1"/>
  <c r="CJ14089" i="1"/>
  <c r="CK14089" i="1"/>
  <c r="CM14089" i="1"/>
  <c r="CN14089" i="1"/>
  <c r="CJ14090" i="1"/>
  <c r="CK14090" i="1"/>
  <c r="CM14090" i="1"/>
  <c r="CN14090" i="1"/>
  <c r="CJ14091" i="1"/>
  <c r="CK14091" i="1"/>
  <c r="CM14091" i="1"/>
  <c r="CN14091" i="1"/>
  <c r="CJ14092" i="1"/>
  <c r="CK14092" i="1"/>
  <c r="CM14092" i="1"/>
  <c r="CN14092" i="1"/>
  <c r="CJ14093" i="1"/>
  <c r="CK14093" i="1"/>
  <c r="CM14093" i="1"/>
  <c r="CN14093" i="1"/>
  <c r="CJ14094" i="1"/>
  <c r="CK14094" i="1"/>
  <c r="CM14094" i="1"/>
  <c r="CN14094" i="1"/>
  <c r="CJ14095" i="1"/>
  <c r="CK14095" i="1"/>
  <c r="CM14095" i="1"/>
  <c r="CN14095" i="1"/>
  <c r="CJ14096" i="1"/>
  <c r="CK14096" i="1"/>
  <c r="CM14096" i="1"/>
  <c r="CN14096" i="1"/>
  <c r="CJ14097" i="1"/>
  <c r="CK14097" i="1"/>
  <c r="CM14097" i="1"/>
  <c r="CN14097" i="1"/>
  <c r="CJ14098" i="1"/>
  <c r="CK14098" i="1"/>
  <c r="CM14098" i="1"/>
  <c r="CN14098" i="1"/>
  <c r="CJ14099" i="1"/>
  <c r="CK14099" i="1"/>
  <c r="CM14099" i="1"/>
  <c r="CN14099" i="1"/>
  <c r="CJ14100" i="1"/>
  <c r="CK14100" i="1"/>
  <c r="CM14100" i="1"/>
  <c r="CN14100" i="1"/>
  <c r="CJ14101" i="1"/>
  <c r="CK14101" i="1"/>
  <c r="CM14101" i="1"/>
  <c r="CN14101" i="1"/>
  <c r="CJ14102" i="1"/>
  <c r="CK14102" i="1"/>
  <c r="CM14102" i="1"/>
  <c r="CN14102" i="1"/>
  <c r="CJ14103" i="1"/>
  <c r="CK14103" i="1"/>
  <c r="CM14103" i="1"/>
  <c r="CN14103" i="1"/>
  <c r="CJ14104" i="1"/>
  <c r="CK14104" i="1"/>
  <c r="CM14104" i="1"/>
  <c r="CN14104" i="1"/>
  <c r="CJ14105" i="1"/>
  <c r="CK14105" i="1"/>
  <c r="CM14105" i="1"/>
  <c r="CN14105" i="1"/>
  <c r="CJ14106" i="1"/>
  <c r="CK14106" i="1"/>
  <c r="CM14106" i="1"/>
  <c r="CN14106" i="1"/>
  <c r="CJ14107" i="1"/>
  <c r="CK14107" i="1"/>
  <c r="CM14107" i="1"/>
  <c r="CN14107" i="1"/>
  <c r="CJ14108" i="1"/>
  <c r="CK14108" i="1"/>
  <c r="CM14108" i="1"/>
  <c r="CN14108" i="1"/>
  <c r="CJ14109" i="1"/>
  <c r="CK14109" i="1"/>
  <c r="CM14109" i="1"/>
  <c r="CN14109" i="1"/>
  <c r="CJ14110" i="1"/>
  <c r="CK14110" i="1"/>
  <c r="CM14110" i="1"/>
  <c r="CN14110" i="1"/>
  <c r="CJ14111" i="1"/>
  <c r="CK14111" i="1"/>
  <c r="CM14111" i="1"/>
  <c r="CN14111" i="1"/>
  <c r="CJ14112" i="1"/>
  <c r="CK14112" i="1"/>
  <c r="CM14112" i="1"/>
  <c r="CN14112" i="1"/>
  <c r="CJ14113" i="1"/>
  <c r="CK14113" i="1"/>
  <c r="CM14113" i="1"/>
  <c r="CN14113" i="1"/>
  <c r="CJ14114" i="1"/>
  <c r="CK14114" i="1"/>
  <c r="CM14114" i="1"/>
  <c r="CN14114" i="1"/>
  <c r="CJ14115" i="1"/>
  <c r="CK14115" i="1"/>
  <c r="CM14115" i="1"/>
  <c r="CN14115" i="1"/>
  <c r="CJ14116" i="1"/>
  <c r="CK14116" i="1"/>
  <c r="CM14116" i="1"/>
  <c r="CN14116" i="1"/>
  <c r="CJ14117" i="1"/>
  <c r="CK14117" i="1"/>
  <c r="CM14117" i="1"/>
  <c r="CN14117" i="1"/>
  <c r="CJ14118" i="1"/>
  <c r="CK14118" i="1"/>
  <c r="CM14118" i="1"/>
  <c r="CN14118" i="1"/>
  <c r="CJ14119" i="1"/>
  <c r="CK14119" i="1"/>
  <c r="CM14119" i="1"/>
  <c r="CN14119" i="1"/>
  <c r="CJ14120" i="1"/>
  <c r="CK14120" i="1"/>
  <c r="CM14120" i="1"/>
  <c r="CN14120" i="1"/>
  <c r="CJ14121" i="1"/>
  <c r="CK14121" i="1"/>
  <c r="CM14121" i="1"/>
  <c r="CN14121" i="1"/>
  <c r="CJ14122" i="1"/>
  <c r="CK14122" i="1"/>
  <c r="CM14122" i="1"/>
  <c r="CN14122" i="1"/>
  <c r="CJ14123" i="1"/>
  <c r="CK14123" i="1"/>
  <c r="CM14123" i="1"/>
  <c r="CN14123" i="1"/>
  <c r="CJ14124" i="1"/>
  <c r="CK14124" i="1"/>
  <c r="CM14124" i="1"/>
  <c r="CN14124" i="1"/>
  <c r="CJ14125" i="1"/>
  <c r="CK14125" i="1"/>
  <c r="CM14125" i="1"/>
  <c r="CN14125" i="1"/>
  <c r="CJ14126" i="1"/>
  <c r="CK14126" i="1"/>
  <c r="CM14126" i="1"/>
  <c r="CN14126" i="1"/>
  <c r="CJ14127" i="1"/>
  <c r="CK14127" i="1"/>
  <c r="CM14127" i="1"/>
  <c r="CN14127" i="1"/>
  <c r="CJ14128" i="1"/>
  <c r="CK14128" i="1"/>
  <c r="CM14128" i="1"/>
  <c r="CN14128" i="1"/>
  <c r="CJ14129" i="1"/>
  <c r="CK14129" i="1"/>
  <c r="CM14129" i="1"/>
  <c r="CN14129" i="1"/>
  <c r="CJ14130" i="1"/>
  <c r="CK14130" i="1"/>
  <c r="CM14130" i="1"/>
  <c r="CN14130" i="1"/>
  <c r="CJ14131" i="1"/>
  <c r="CK14131" i="1"/>
  <c r="CM14131" i="1"/>
  <c r="CN14131" i="1"/>
  <c r="CJ14132" i="1"/>
  <c r="CK14132" i="1"/>
  <c r="CM14132" i="1"/>
  <c r="CN14132" i="1"/>
  <c r="CJ14133" i="1"/>
  <c r="CK14133" i="1"/>
  <c r="CM14133" i="1"/>
  <c r="CN14133" i="1"/>
  <c r="CJ14134" i="1"/>
  <c r="CK14134" i="1"/>
  <c r="CM14134" i="1"/>
  <c r="CN14134" i="1"/>
  <c r="CJ14135" i="1"/>
  <c r="CK14135" i="1"/>
  <c r="CM14135" i="1"/>
  <c r="CN14135" i="1"/>
  <c r="CJ14136" i="1"/>
  <c r="CK14136" i="1"/>
  <c r="CM14136" i="1"/>
  <c r="CN14136" i="1"/>
  <c r="CJ14137" i="1"/>
  <c r="CK14137" i="1"/>
  <c r="CM14137" i="1"/>
  <c r="CN14137" i="1"/>
  <c r="CJ14138" i="1"/>
  <c r="CK14138" i="1"/>
  <c r="CM14138" i="1"/>
  <c r="CN14138" i="1"/>
  <c r="CJ14139" i="1"/>
  <c r="CK14139" i="1"/>
  <c r="CM14139" i="1"/>
  <c r="CN14139" i="1"/>
  <c r="CJ14140" i="1"/>
  <c r="CK14140" i="1"/>
  <c r="CM14140" i="1"/>
  <c r="CN14140" i="1"/>
  <c r="CJ14141" i="1"/>
  <c r="CK14141" i="1"/>
  <c r="CM14141" i="1"/>
  <c r="CN14141" i="1"/>
  <c r="CJ14142" i="1"/>
  <c r="CK14142" i="1"/>
  <c r="CM14142" i="1"/>
  <c r="CN14142" i="1"/>
  <c r="CJ14143" i="1"/>
  <c r="CK14143" i="1"/>
  <c r="CM14143" i="1"/>
  <c r="CN14143" i="1"/>
  <c r="CJ14144" i="1"/>
  <c r="CK14144" i="1"/>
  <c r="CM14144" i="1"/>
  <c r="CN14144" i="1"/>
  <c r="CJ14145" i="1"/>
  <c r="CK14145" i="1"/>
  <c r="CM14145" i="1"/>
  <c r="CN14145" i="1"/>
  <c r="CJ14146" i="1"/>
  <c r="CK14146" i="1"/>
  <c r="CM14146" i="1"/>
  <c r="CN14146" i="1"/>
  <c r="CJ14147" i="1"/>
  <c r="CK14147" i="1"/>
  <c r="CM14147" i="1"/>
  <c r="CN14147" i="1"/>
  <c r="CJ14148" i="1"/>
  <c r="CK14148" i="1"/>
  <c r="CM14148" i="1"/>
  <c r="CN14148" i="1"/>
  <c r="CJ14149" i="1"/>
  <c r="CK14149" i="1"/>
  <c r="CM14149" i="1"/>
  <c r="CN14149" i="1"/>
  <c r="CJ14150" i="1"/>
  <c r="CK14150" i="1"/>
  <c r="CM14150" i="1"/>
  <c r="CN14150" i="1"/>
  <c r="CJ14151" i="1"/>
  <c r="CK14151" i="1"/>
  <c r="CM14151" i="1"/>
  <c r="CN14151" i="1"/>
  <c r="CJ14152" i="1"/>
  <c r="CK14152" i="1"/>
  <c r="CM14152" i="1"/>
  <c r="CN14152" i="1"/>
  <c r="CJ14153" i="1"/>
  <c r="CK14153" i="1"/>
  <c r="CM14153" i="1"/>
  <c r="CN14153" i="1"/>
  <c r="CJ14154" i="1"/>
  <c r="CK14154" i="1"/>
  <c r="CM14154" i="1"/>
  <c r="CN14154" i="1"/>
  <c r="CJ14155" i="1"/>
  <c r="CK14155" i="1"/>
  <c r="CM14155" i="1"/>
  <c r="CN14155" i="1"/>
  <c r="CJ14156" i="1"/>
  <c r="CK14156" i="1"/>
  <c r="CM14156" i="1"/>
  <c r="CN14156" i="1"/>
  <c r="CJ14157" i="1"/>
  <c r="CK14157" i="1"/>
  <c r="CM14157" i="1"/>
  <c r="CN14157" i="1"/>
  <c r="CJ14158" i="1"/>
  <c r="CK14158" i="1"/>
  <c r="CM14158" i="1"/>
  <c r="CN14158" i="1"/>
  <c r="CJ14159" i="1"/>
  <c r="CK14159" i="1"/>
  <c r="CM14159" i="1"/>
  <c r="CN14159" i="1"/>
  <c r="CJ14160" i="1"/>
  <c r="CK14160" i="1"/>
  <c r="CM14160" i="1"/>
  <c r="CN14160" i="1"/>
  <c r="CJ14161" i="1"/>
  <c r="CK14161" i="1"/>
  <c r="CM14161" i="1"/>
  <c r="CN14161" i="1"/>
  <c r="CJ14162" i="1"/>
  <c r="CK14162" i="1"/>
  <c r="CM14162" i="1"/>
  <c r="CN14162" i="1"/>
  <c r="CJ14163" i="1"/>
  <c r="CK14163" i="1"/>
  <c r="CM14163" i="1"/>
  <c r="CN14163" i="1"/>
  <c r="CJ14164" i="1"/>
  <c r="CK14164" i="1"/>
  <c r="CM14164" i="1"/>
  <c r="CN14164" i="1"/>
  <c r="CJ14165" i="1"/>
  <c r="CK14165" i="1"/>
  <c r="CM14165" i="1"/>
  <c r="CN14165" i="1"/>
  <c r="CJ14166" i="1"/>
  <c r="CK14166" i="1"/>
  <c r="CM14166" i="1"/>
  <c r="CN14166" i="1"/>
  <c r="CJ14167" i="1"/>
  <c r="CK14167" i="1"/>
  <c r="CM14167" i="1"/>
  <c r="CN14167" i="1"/>
  <c r="CJ14168" i="1"/>
  <c r="CK14168" i="1"/>
  <c r="CM14168" i="1"/>
  <c r="CN14168" i="1"/>
  <c r="CJ14169" i="1"/>
  <c r="CK14169" i="1"/>
  <c r="CM14169" i="1"/>
  <c r="CN14169" i="1"/>
  <c r="CJ14170" i="1"/>
  <c r="CK14170" i="1"/>
  <c r="CM14170" i="1"/>
  <c r="CN14170" i="1"/>
  <c r="CJ14171" i="1"/>
  <c r="CK14171" i="1"/>
  <c r="CM14171" i="1"/>
  <c r="CN14171" i="1"/>
  <c r="CJ14172" i="1"/>
  <c r="CK14172" i="1"/>
  <c r="CM14172" i="1"/>
  <c r="CN14172" i="1"/>
  <c r="CJ14173" i="1"/>
  <c r="CK14173" i="1"/>
  <c r="CM14173" i="1"/>
  <c r="CN14173" i="1"/>
  <c r="CJ14174" i="1"/>
  <c r="CK14174" i="1"/>
  <c r="CM14174" i="1"/>
  <c r="CN14174" i="1"/>
  <c r="CJ14175" i="1"/>
  <c r="CK14175" i="1"/>
  <c r="CM14175" i="1"/>
  <c r="CN14175" i="1"/>
  <c r="CJ14176" i="1"/>
  <c r="CK14176" i="1"/>
  <c r="CM14176" i="1"/>
  <c r="CN14176" i="1"/>
  <c r="CJ14177" i="1"/>
  <c r="CK14177" i="1"/>
  <c r="CM14177" i="1"/>
  <c r="CN14177" i="1"/>
  <c r="CJ14178" i="1"/>
  <c r="CK14178" i="1"/>
  <c r="CM14178" i="1"/>
  <c r="CN14178" i="1"/>
  <c r="CJ14179" i="1"/>
  <c r="CK14179" i="1"/>
  <c r="CM14179" i="1"/>
  <c r="CN14179" i="1"/>
  <c r="CJ14180" i="1"/>
  <c r="CK14180" i="1"/>
  <c r="CM14180" i="1"/>
  <c r="CN14180" i="1"/>
  <c r="CJ14181" i="1"/>
  <c r="CK14181" i="1"/>
  <c r="CM14181" i="1"/>
  <c r="CN14181" i="1"/>
  <c r="CJ14182" i="1"/>
  <c r="CK14182" i="1"/>
  <c r="CM14182" i="1"/>
  <c r="CN14182" i="1"/>
  <c r="CJ14183" i="1"/>
  <c r="CK14183" i="1"/>
  <c r="CM14183" i="1"/>
  <c r="CN14183" i="1"/>
  <c r="CJ14184" i="1"/>
  <c r="CK14184" i="1"/>
  <c r="CM14184" i="1"/>
  <c r="CN14184" i="1"/>
  <c r="CJ14185" i="1"/>
  <c r="CK14185" i="1"/>
  <c r="CM14185" i="1"/>
  <c r="CN14185" i="1"/>
  <c r="CJ14186" i="1"/>
  <c r="CK14186" i="1"/>
  <c r="CM14186" i="1"/>
  <c r="CN14186" i="1"/>
  <c r="CJ14187" i="1"/>
  <c r="CK14187" i="1"/>
  <c r="CM14187" i="1"/>
  <c r="CN14187" i="1"/>
  <c r="CJ14188" i="1"/>
  <c r="CK14188" i="1"/>
  <c r="CM14188" i="1"/>
  <c r="CN14188" i="1"/>
  <c r="CJ14189" i="1"/>
  <c r="CK14189" i="1"/>
  <c r="CM14189" i="1"/>
  <c r="CN14189" i="1"/>
  <c r="CJ14190" i="1"/>
  <c r="CK14190" i="1"/>
  <c r="CM14190" i="1"/>
  <c r="CN14190" i="1"/>
  <c r="CJ14191" i="1"/>
  <c r="CK14191" i="1"/>
  <c r="CM14191" i="1"/>
  <c r="CN14191" i="1"/>
  <c r="CJ14192" i="1"/>
  <c r="CK14192" i="1"/>
  <c r="CM14192" i="1"/>
  <c r="CN14192" i="1"/>
  <c r="CJ14193" i="1"/>
  <c r="CK14193" i="1"/>
  <c r="CM14193" i="1"/>
  <c r="CN14193" i="1"/>
  <c r="CJ14194" i="1"/>
  <c r="CK14194" i="1"/>
  <c r="CM14194" i="1"/>
  <c r="CN14194" i="1"/>
  <c r="CJ14195" i="1"/>
  <c r="CK14195" i="1"/>
  <c r="CM14195" i="1"/>
  <c r="CN14195" i="1"/>
  <c r="CJ14196" i="1"/>
  <c r="CK14196" i="1"/>
  <c r="CM14196" i="1"/>
  <c r="CN14196" i="1"/>
  <c r="CJ14197" i="1"/>
  <c r="CK14197" i="1"/>
  <c r="CM14197" i="1"/>
  <c r="CN14197" i="1"/>
  <c r="CJ14198" i="1"/>
  <c r="CK14198" i="1"/>
  <c r="CM14198" i="1"/>
  <c r="CN14198" i="1"/>
  <c r="CJ14199" i="1"/>
  <c r="CK14199" i="1"/>
  <c r="CM14199" i="1"/>
  <c r="CN14199" i="1"/>
  <c r="CJ14200" i="1"/>
  <c r="CK14200" i="1"/>
  <c r="CM14200" i="1"/>
  <c r="CN14200" i="1"/>
  <c r="CJ14201" i="1"/>
  <c r="CK14201" i="1"/>
  <c r="CM14201" i="1"/>
  <c r="CN14201" i="1"/>
  <c r="CJ14202" i="1"/>
  <c r="CK14202" i="1"/>
  <c r="CM14202" i="1"/>
  <c r="CN14202" i="1"/>
  <c r="CJ14203" i="1"/>
  <c r="CK14203" i="1"/>
  <c r="CM14203" i="1"/>
  <c r="CN14203" i="1"/>
  <c r="CJ14204" i="1"/>
  <c r="CK14204" i="1"/>
  <c r="CM14204" i="1"/>
  <c r="CN14204" i="1"/>
  <c r="CJ14205" i="1"/>
  <c r="CK14205" i="1"/>
  <c r="CM14205" i="1"/>
  <c r="CN14205" i="1"/>
  <c r="CJ14206" i="1"/>
  <c r="CK14206" i="1"/>
  <c r="CM14206" i="1"/>
  <c r="CN14206" i="1"/>
  <c r="CJ14207" i="1"/>
  <c r="CK14207" i="1"/>
  <c r="CM14207" i="1"/>
  <c r="CN14207" i="1"/>
  <c r="CJ14208" i="1"/>
  <c r="CK14208" i="1"/>
  <c r="CM14208" i="1"/>
  <c r="CN14208" i="1"/>
  <c r="CJ14209" i="1"/>
  <c r="CK14209" i="1"/>
  <c r="CM14209" i="1"/>
  <c r="CN14209" i="1"/>
  <c r="CJ14210" i="1"/>
  <c r="CK14210" i="1"/>
  <c r="CM14210" i="1"/>
  <c r="CN14210" i="1"/>
  <c r="CJ14211" i="1"/>
  <c r="CK14211" i="1"/>
  <c r="CM14211" i="1"/>
  <c r="CN14211" i="1"/>
  <c r="CJ14212" i="1"/>
  <c r="CK14212" i="1"/>
  <c r="CM14212" i="1"/>
  <c r="CN14212" i="1"/>
  <c r="CJ14213" i="1"/>
  <c r="CK14213" i="1"/>
  <c r="CM14213" i="1"/>
  <c r="CN14213" i="1"/>
  <c r="CJ14214" i="1"/>
  <c r="CK14214" i="1"/>
  <c r="CM14214" i="1"/>
  <c r="CN14214" i="1"/>
  <c r="CJ14215" i="1"/>
  <c r="CK14215" i="1"/>
  <c r="CM14215" i="1"/>
  <c r="CN14215" i="1"/>
  <c r="CJ14216" i="1"/>
  <c r="CK14216" i="1"/>
  <c r="CM14216" i="1"/>
  <c r="CN14216" i="1"/>
  <c r="CJ14217" i="1"/>
  <c r="CK14217" i="1"/>
  <c r="CM14217" i="1"/>
  <c r="CN14217" i="1"/>
  <c r="CJ14218" i="1"/>
  <c r="CK14218" i="1"/>
  <c r="CM14218" i="1"/>
  <c r="CN14218" i="1"/>
  <c r="CJ14219" i="1"/>
  <c r="CK14219" i="1"/>
  <c r="CM14219" i="1"/>
  <c r="CN14219" i="1"/>
  <c r="CJ14220" i="1"/>
  <c r="CK14220" i="1"/>
  <c r="CM14220" i="1"/>
  <c r="CN14220" i="1"/>
  <c r="CJ14221" i="1"/>
  <c r="CK14221" i="1"/>
  <c r="CM14221" i="1"/>
  <c r="CN14221" i="1"/>
  <c r="CJ14222" i="1"/>
  <c r="CK14222" i="1"/>
  <c r="CM14222" i="1"/>
  <c r="CN14222" i="1"/>
  <c r="CJ14223" i="1"/>
  <c r="CK14223" i="1"/>
  <c r="CM14223" i="1"/>
  <c r="CN14223" i="1"/>
  <c r="CJ14224" i="1"/>
  <c r="CK14224" i="1"/>
  <c r="CM14224" i="1"/>
  <c r="CN14224" i="1"/>
  <c r="CJ14225" i="1"/>
  <c r="CK14225" i="1"/>
  <c r="CM14225" i="1"/>
  <c r="CN14225" i="1"/>
  <c r="CJ14226" i="1"/>
  <c r="CK14226" i="1"/>
  <c r="CM14226" i="1"/>
  <c r="CN14226" i="1"/>
  <c r="CJ14227" i="1"/>
  <c r="CK14227" i="1"/>
  <c r="CM14227" i="1"/>
  <c r="CN14227" i="1"/>
  <c r="CJ14228" i="1"/>
  <c r="CK14228" i="1"/>
  <c r="CM14228" i="1"/>
  <c r="CN14228" i="1"/>
  <c r="CJ14229" i="1"/>
  <c r="CK14229" i="1"/>
  <c r="CM14229" i="1"/>
  <c r="CN14229" i="1"/>
  <c r="CJ14230" i="1"/>
  <c r="CK14230" i="1"/>
  <c r="CM14230" i="1"/>
  <c r="CN14230" i="1"/>
  <c r="CJ14231" i="1"/>
  <c r="CK14231" i="1"/>
  <c r="CM14231" i="1"/>
  <c r="CN14231" i="1"/>
  <c r="CJ14232" i="1"/>
  <c r="CK14232" i="1"/>
  <c r="CM14232" i="1"/>
  <c r="CN14232" i="1"/>
  <c r="CJ14233" i="1"/>
  <c r="CK14233" i="1"/>
  <c r="CM14233" i="1"/>
  <c r="CN14233" i="1"/>
  <c r="CJ14234" i="1"/>
  <c r="CK14234" i="1"/>
  <c r="CM14234" i="1"/>
  <c r="CN14234" i="1"/>
  <c r="CJ14235" i="1"/>
  <c r="CK14235" i="1"/>
  <c r="CM14235" i="1"/>
  <c r="CN14235" i="1"/>
  <c r="CJ14236" i="1"/>
  <c r="CK14236" i="1"/>
  <c r="CM14236" i="1"/>
  <c r="CN14236" i="1"/>
  <c r="CJ14237" i="1"/>
  <c r="CK14237" i="1"/>
  <c r="CM14237" i="1"/>
  <c r="CN14237" i="1"/>
  <c r="CJ14238" i="1"/>
  <c r="CK14238" i="1"/>
  <c r="CM14238" i="1"/>
  <c r="CN14238" i="1"/>
  <c r="CJ14239" i="1"/>
  <c r="CK14239" i="1"/>
  <c r="CM14239" i="1"/>
  <c r="CN14239" i="1"/>
  <c r="CJ14240" i="1"/>
  <c r="CK14240" i="1"/>
  <c r="CM14240" i="1"/>
  <c r="CN14240" i="1"/>
  <c r="CJ14241" i="1"/>
  <c r="CK14241" i="1"/>
  <c r="CM14241" i="1"/>
  <c r="CN14241" i="1"/>
  <c r="CJ14242" i="1"/>
  <c r="CK14242" i="1"/>
  <c r="CM14242" i="1"/>
  <c r="CN14242" i="1"/>
  <c r="CJ14243" i="1"/>
  <c r="CK14243" i="1"/>
  <c r="CM14243" i="1"/>
  <c r="CN14243" i="1"/>
  <c r="CJ14244" i="1"/>
  <c r="CK14244" i="1"/>
  <c r="CM14244" i="1"/>
  <c r="CN14244" i="1"/>
  <c r="CJ14245" i="1"/>
  <c r="CK14245" i="1"/>
  <c r="CM14245" i="1"/>
  <c r="CN14245" i="1"/>
  <c r="CJ14246" i="1"/>
  <c r="CK14246" i="1"/>
  <c r="CM14246" i="1"/>
  <c r="CN14246" i="1"/>
  <c r="CJ14247" i="1"/>
  <c r="CK14247" i="1"/>
  <c r="CM14247" i="1"/>
  <c r="CN14247" i="1"/>
  <c r="CJ14248" i="1"/>
  <c r="CK14248" i="1"/>
  <c r="CM14248" i="1"/>
  <c r="CN14248" i="1"/>
  <c r="CJ14249" i="1"/>
  <c r="CK14249" i="1"/>
  <c r="CM14249" i="1"/>
  <c r="CN14249" i="1"/>
  <c r="CJ14250" i="1"/>
  <c r="CK14250" i="1"/>
  <c r="CM14250" i="1"/>
  <c r="CN14250" i="1"/>
  <c r="CJ14251" i="1"/>
  <c r="CK14251" i="1"/>
  <c r="CM14251" i="1"/>
  <c r="CN14251" i="1"/>
  <c r="CJ14252" i="1"/>
  <c r="CK14252" i="1"/>
  <c r="CM14252" i="1"/>
  <c r="CN14252" i="1"/>
  <c r="CJ14253" i="1"/>
  <c r="CK14253" i="1"/>
  <c r="CM14253" i="1"/>
  <c r="CN14253" i="1"/>
  <c r="CJ14254" i="1"/>
  <c r="CK14254" i="1"/>
  <c r="CM14254" i="1"/>
  <c r="CN14254" i="1"/>
  <c r="CJ14255" i="1"/>
  <c r="CK14255" i="1"/>
  <c r="CM14255" i="1"/>
  <c r="CN14255" i="1"/>
  <c r="CJ14256" i="1"/>
  <c r="CK14256" i="1"/>
  <c r="CM14256" i="1"/>
  <c r="CN14256" i="1"/>
  <c r="CJ14257" i="1"/>
  <c r="CK14257" i="1"/>
  <c r="CM14257" i="1"/>
  <c r="CN14257" i="1"/>
  <c r="CJ14258" i="1"/>
  <c r="CK14258" i="1"/>
  <c r="CM14258" i="1"/>
  <c r="CN14258" i="1"/>
  <c r="CJ14259" i="1"/>
  <c r="CK14259" i="1"/>
  <c r="CM14259" i="1"/>
  <c r="CN14259" i="1"/>
  <c r="CJ14260" i="1"/>
  <c r="CK14260" i="1"/>
  <c r="CM14260" i="1"/>
  <c r="CN14260" i="1"/>
  <c r="CJ14261" i="1"/>
  <c r="CK14261" i="1"/>
  <c r="CM14261" i="1"/>
  <c r="CN14261" i="1"/>
  <c r="CJ14262" i="1"/>
  <c r="CK14262" i="1"/>
  <c r="CM14262" i="1"/>
  <c r="CN14262" i="1"/>
  <c r="CJ14263" i="1"/>
  <c r="CK14263" i="1"/>
  <c r="CM14263" i="1"/>
  <c r="CN14263" i="1"/>
  <c r="CJ14264" i="1"/>
  <c r="CK14264" i="1"/>
  <c r="CM14264" i="1"/>
  <c r="CN14264" i="1"/>
  <c r="CJ14265" i="1"/>
  <c r="CK14265" i="1"/>
  <c r="CM14265" i="1"/>
  <c r="CN14265" i="1"/>
  <c r="CJ14266" i="1"/>
  <c r="CK14266" i="1"/>
  <c r="CM14266" i="1"/>
  <c r="CN14266" i="1"/>
  <c r="CJ14267" i="1"/>
  <c r="CK14267" i="1"/>
  <c r="CM14267" i="1"/>
  <c r="CN14267" i="1"/>
  <c r="CJ14268" i="1"/>
  <c r="CK14268" i="1"/>
  <c r="CM14268" i="1"/>
  <c r="CN14268" i="1"/>
  <c r="CJ14269" i="1"/>
  <c r="CK14269" i="1"/>
  <c r="CM14269" i="1"/>
  <c r="CN14269" i="1"/>
  <c r="CJ14270" i="1"/>
  <c r="CK14270" i="1"/>
  <c r="CM14270" i="1"/>
  <c r="CN14270" i="1"/>
  <c r="CJ14271" i="1"/>
  <c r="CK14271" i="1"/>
  <c r="CM14271" i="1"/>
  <c r="CN14271" i="1"/>
  <c r="CJ14272" i="1"/>
  <c r="CK14272" i="1"/>
  <c r="CM14272" i="1"/>
  <c r="CN14272" i="1"/>
  <c r="CJ14273" i="1"/>
  <c r="CK14273" i="1"/>
  <c r="CM14273" i="1"/>
  <c r="CN14273" i="1"/>
  <c r="CJ14274" i="1"/>
  <c r="CK14274" i="1"/>
  <c r="CM14274" i="1"/>
  <c r="CN14274" i="1"/>
  <c r="CJ14275" i="1"/>
  <c r="CK14275" i="1"/>
  <c r="CM14275" i="1"/>
  <c r="CN14275" i="1"/>
  <c r="CJ14276" i="1"/>
  <c r="CK14276" i="1"/>
  <c r="CM14276" i="1"/>
  <c r="CN14276" i="1"/>
  <c r="CJ14277" i="1"/>
  <c r="CK14277" i="1"/>
  <c r="CM14277" i="1"/>
  <c r="CN14277" i="1"/>
  <c r="CJ14278" i="1"/>
  <c r="CK14278" i="1"/>
  <c r="CM14278" i="1"/>
  <c r="CN14278" i="1"/>
  <c r="CJ14279" i="1"/>
  <c r="CK14279" i="1"/>
  <c r="CM14279" i="1"/>
  <c r="CN14279" i="1"/>
  <c r="CJ14280" i="1"/>
  <c r="CK14280" i="1"/>
  <c r="CM14280" i="1"/>
  <c r="CN14280" i="1"/>
  <c r="CJ14281" i="1"/>
  <c r="CK14281" i="1"/>
  <c r="CM14281" i="1"/>
  <c r="CN14281" i="1"/>
  <c r="CJ14282" i="1"/>
  <c r="CK14282" i="1"/>
  <c r="CM14282" i="1"/>
  <c r="CN14282" i="1"/>
  <c r="CJ14283" i="1"/>
  <c r="CK14283" i="1"/>
  <c r="CM14283" i="1"/>
  <c r="CN14283" i="1"/>
  <c r="CJ14284" i="1"/>
  <c r="CK14284" i="1"/>
  <c r="CM14284" i="1"/>
  <c r="CN14284" i="1"/>
  <c r="CJ14285" i="1"/>
  <c r="CK14285" i="1"/>
  <c r="CM14285" i="1"/>
  <c r="CN14285" i="1"/>
  <c r="CJ14286" i="1"/>
  <c r="CK14286" i="1"/>
  <c r="CM14286" i="1"/>
  <c r="CN14286" i="1"/>
  <c r="CJ14287" i="1"/>
  <c r="CK14287" i="1"/>
  <c r="CM14287" i="1"/>
  <c r="CN14287" i="1"/>
  <c r="CJ14288" i="1"/>
  <c r="CK14288" i="1"/>
  <c r="CM14288" i="1"/>
  <c r="CN14288" i="1"/>
  <c r="CJ14289" i="1"/>
  <c r="CK14289" i="1"/>
  <c r="CM14289" i="1"/>
  <c r="CN14289" i="1"/>
  <c r="CJ14290" i="1"/>
  <c r="CK14290" i="1"/>
  <c r="CM14290" i="1"/>
  <c r="CN14290" i="1"/>
  <c r="CJ14291" i="1"/>
  <c r="CK14291" i="1"/>
  <c r="CM14291" i="1"/>
  <c r="CN14291" i="1"/>
  <c r="CJ14292" i="1"/>
  <c r="CK14292" i="1"/>
  <c r="CM14292" i="1"/>
  <c r="CN14292" i="1"/>
  <c r="CJ14293" i="1"/>
  <c r="CK14293" i="1"/>
  <c r="CM14293" i="1"/>
  <c r="CN14293" i="1"/>
  <c r="CJ14294" i="1"/>
  <c r="CK14294" i="1"/>
  <c r="CM14294" i="1"/>
  <c r="CN14294" i="1"/>
  <c r="CJ14295" i="1"/>
  <c r="CK14295" i="1"/>
  <c r="CM14295" i="1"/>
  <c r="CN14295" i="1"/>
  <c r="CJ14296" i="1"/>
  <c r="CK14296" i="1"/>
  <c r="CM14296" i="1"/>
  <c r="CN14296" i="1"/>
  <c r="CJ14297" i="1"/>
  <c r="CK14297" i="1"/>
  <c r="CM14297" i="1"/>
  <c r="CN14297" i="1"/>
  <c r="CJ14298" i="1"/>
  <c r="CK14298" i="1"/>
  <c r="CM14298" i="1"/>
  <c r="CN14298" i="1"/>
  <c r="CJ14299" i="1"/>
  <c r="CK14299" i="1"/>
  <c r="CM14299" i="1"/>
  <c r="CN14299" i="1"/>
  <c r="CJ14300" i="1"/>
  <c r="CK14300" i="1"/>
  <c r="CM14300" i="1"/>
  <c r="CN14300" i="1"/>
  <c r="CJ14301" i="1"/>
  <c r="CK14301" i="1"/>
  <c r="CM14301" i="1"/>
  <c r="CN14301" i="1"/>
  <c r="CJ14302" i="1"/>
  <c r="CK14302" i="1"/>
  <c r="CM14302" i="1"/>
  <c r="CN14302" i="1"/>
  <c r="CJ14303" i="1"/>
  <c r="CK14303" i="1"/>
  <c r="CM14303" i="1"/>
  <c r="CN14303" i="1"/>
  <c r="CJ14304" i="1"/>
  <c r="CK14304" i="1"/>
  <c r="CM14304" i="1"/>
  <c r="CN14304" i="1"/>
  <c r="CJ14305" i="1"/>
  <c r="CK14305" i="1"/>
  <c r="CM14305" i="1"/>
  <c r="CN14305" i="1"/>
  <c r="CJ14306" i="1"/>
  <c r="CK14306" i="1"/>
  <c r="CM14306" i="1"/>
  <c r="CN14306" i="1"/>
  <c r="CJ14307" i="1"/>
  <c r="CK14307" i="1"/>
  <c r="CM14307" i="1"/>
  <c r="CN14307" i="1"/>
  <c r="CJ14308" i="1"/>
  <c r="CK14308" i="1"/>
  <c r="CM14308" i="1"/>
  <c r="CN14308" i="1"/>
  <c r="CJ14309" i="1"/>
  <c r="CK14309" i="1"/>
  <c r="CM14309" i="1"/>
  <c r="CN14309" i="1"/>
  <c r="CJ14310" i="1"/>
  <c r="CK14310" i="1"/>
  <c r="CM14310" i="1"/>
  <c r="CN14310" i="1"/>
  <c r="CJ14311" i="1"/>
  <c r="CK14311" i="1"/>
  <c r="CM14311" i="1"/>
  <c r="CN14311" i="1"/>
  <c r="CJ14312" i="1"/>
  <c r="CK14312" i="1"/>
  <c r="CM14312" i="1"/>
  <c r="CN14312" i="1"/>
  <c r="CJ14313" i="1"/>
  <c r="CK14313" i="1"/>
  <c r="CM14313" i="1"/>
  <c r="CN14313" i="1"/>
  <c r="CJ14314" i="1"/>
  <c r="CK14314" i="1"/>
  <c r="CM14314" i="1"/>
  <c r="CN14314" i="1"/>
  <c r="CJ14315" i="1"/>
  <c r="CK14315" i="1"/>
  <c r="CM14315" i="1"/>
  <c r="CN14315" i="1"/>
  <c r="CJ14316" i="1"/>
  <c r="CK14316" i="1"/>
  <c r="CM14316" i="1"/>
  <c r="CN14316" i="1"/>
  <c r="CJ14317" i="1"/>
  <c r="CK14317" i="1"/>
  <c r="CM14317" i="1"/>
  <c r="CN14317" i="1"/>
  <c r="CJ14318" i="1"/>
  <c r="CK14318" i="1"/>
  <c r="CM14318" i="1"/>
  <c r="CN14318" i="1"/>
  <c r="CJ14319" i="1"/>
  <c r="CK14319" i="1"/>
  <c r="CM14319" i="1"/>
  <c r="CN14319" i="1"/>
  <c r="CJ14320" i="1"/>
  <c r="CK14320" i="1"/>
  <c r="CM14320" i="1"/>
  <c r="CN14320" i="1"/>
  <c r="CJ14321" i="1"/>
  <c r="CK14321" i="1"/>
  <c r="CM14321" i="1"/>
  <c r="CN14321" i="1"/>
  <c r="CJ14322" i="1"/>
  <c r="CK14322" i="1"/>
  <c r="CM14322" i="1"/>
  <c r="CN14322" i="1"/>
  <c r="CJ14323" i="1"/>
  <c r="CK14323" i="1"/>
  <c r="CM14323" i="1"/>
  <c r="CN14323" i="1"/>
  <c r="CJ14324" i="1"/>
  <c r="CK14324" i="1"/>
  <c r="CM14324" i="1"/>
  <c r="CN14324" i="1"/>
  <c r="CJ14325" i="1"/>
  <c r="CK14325" i="1"/>
  <c r="CM14325" i="1"/>
  <c r="CN14325" i="1"/>
  <c r="CJ14326" i="1"/>
  <c r="CK14326" i="1"/>
  <c r="CM14326" i="1"/>
  <c r="CN14326" i="1"/>
  <c r="CJ14327" i="1"/>
  <c r="CK14327" i="1"/>
  <c r="CM14327" i="1"/>
  <c r="CN14327" i="1"/>
  <c r="CJ14328" i="1"/>
  <c r="CK14328" i="1"/>
  <c r="CM14328" i="1"/>
  <c r="CN14328" i="1"/>
  <c r="CJ14329" i="1"/>
  <c r="CK14329" i="1"/>
  <c r="CM14329" i="1"/>
  <c r="CN14329" i="1"/>
  <c r="CJ14330" i="1"/>
  <c r="CK14330" i="1"/>
  <c r="CM14330" i="1"/>
  <c r="CN14330" i="1"/>
  <c r="CJ14331" i="1"/>
  <c r="CK14331" i="1"/>
  <c r="CM14331" i="1"/>
  <c r="CN14331" i="1"/>
  <c r="CJ14332" i="1"/>
  <c r="CK14332" i="1"/>
  <c r="CM14332" i="1"/>
  <c r="CN14332" i="1"/>
  <c r="CJ14333" i="1"/>
  <c r="CK14333" i="1"/>
  <c r="CM14333" i="1"/>
  <c r="CN14333" i="1"/>
  <c r="CJ14334" i="1"/>
  <c r="CK14334" i="1"/>
  <c r="CM14334" i="1"/>
  <c r="CN14334" i="1"/>
  <c r="CJ14335" i="1"/>
  <c r="CK14335" i="1"/>
  <c r="CM14335" i="1"/>
  <c r="CN14335" i="1"/>
  <c r="CJ14336" i="1"/>
  <c r="CK14336" i="1"/>
  <c r="CM14336" i="1"/>
  <c r="CN14336" i="1"/>
  <c r="CJ14337" i="1"/>
  <c r="CK14337" i="1"/>
  <c r="CM14337" i="1"/>
  <c r="CN14337" i="1"/>
  <c r="CJ14338" i="1"/>
  <c r="CK14338" i="1"/>
  <c r="CM14338" i="1"/>
  <c r="CN14338" i="1"/>
  <c r="CJ14339" i="1"/>
  <c r="CK14339" i="1"/>
  <c r="CM14339" i="1"/>
  <c r="CN14339" i="1"/>
  <c r="CJ14340" i="1"/>
  <c r="CK14340" i="1"/>
  <c r="CM14340" i="1"/>
  <c r="CN14340" i="1"/>
  <c r="CJ14341" i="1"/>
  <c r="CK14341" i="1"/>
  <c r="CM14341" i="1"/>
  <c r="CN14341" i="1"/>
  <c r="CJ14342" i="1"/>
  <c r="CK14342" i="1"/>
  <c r="CM14342" i="1"/>
  <c r="CN14342" i="1"/>
  <c r="CJ14343" i="1"/>
  <c r="CK14343" i="1"/>
  <c r="CM14343" i="1"/>
  <c r="CN14343" i="1"/>
  <c r="CJ14344" i="1"/>
  <c r="CK14344" i="1"/>
  <c r="CM14344" i="1"/>
  <c r="CN14344" i="1"/>
  <c r="CJ14345" i="1"/>
  <c r="CK14345" i="1"/>
  <c r="CM14345" i="1"/>
  <c r="CN14345" i="1"/>
  <c r="CJ14346" i="1"/>
  <c r="CK14346" i="1"/>
  <c r="CM14346" i="1"/>
  <c r="CN14346" i="1"/>
  <c r="CJ14347" i="1"/>
  <c r="CK14347" i="1"/>
  <c r="CM14347" i="1"/>
  <c r="CN14347" i="1"/>
  <c r="CJ14348" i="1"/>
  <c r="CK14348" i="1"/>
  <c r="CM14348" i="1"/>
  <c r="CN14348" i="1"/>
  <c r="CJ14349" i="1"/>
  <c r="CK14349" i="1"/>
  <c r="CM14349" i="1"/>
  <c r="CN14349" i="1"/>
  <c r="CJ14350" i="1"/>
  <c r="CK14350" i="1"/>
  <c r="CM14350" i="1"/>
  <c r="CN14350" i="1"/>
  <c r="CJ14351" i="1"/>
  <c r="CK14351" i="1"/>
  <c r="CM14351" i="1"/>
  <c r="CN14351" i="1"/>
  <c r="CJ14352" i="1"/>
  <c r="CK14352" i="1"/>
  <c r="CM14352" i="1"/>
  <c r="CN14352" i="1"/>
  <c r="CJ14353" i="1"/>
  <c r="CK14353" i="1"/>
  <c r="CM14353" i="1"/>
  <c r="CN14353" i="1"/>
  <c r="CJ14354" i="1"/>
  <c r="CK14354" i="1"/>
  <c r="CM14354" i="1"/>
  <c r="CN14354" i="1"/>
  <c r="CJ14355" i="1"/>
  <c r="CK14355" i="1"/>
  <c r="CM14355" i="1"/>
  <c r="CN14355" i="1"/>
  <c r="CJ14356" i="1"/>
  <c r="CK14356" i="1"/>
  <c r="CM14356" i="1"/>
  <c r="CN14356" i="1"/>
  <c r="CJ14357" i="1"/>
  <c r="CK14357" i="1"/>
  <c r="CM14357" i="1"/>
  <c r="CN14357" i="1"/>
  <c r="CJ14358" i="1"/>
  <c r="CK14358" i="1"/>
  <c r="CM14358" i="1"/>
  <c r="CN14358" i="1"/>
  <c r="CJ14359" i="1"/>
  <c r="CK14359" i="1"/>
  <c r="CM14359" i="1"/>
  <c r="CN14359" i="1"/>
  <c r="CJ14360" i="1"/>
  <c r="CK14360" i="1"/>
  <c r="CM14360" i="1"/>
  <c r="CN14360" i="1"/>
  <c r="CJ14361" i="1"/>
  <c r="CK14361" i="1"/>
  <c r="CM14361" i="1"/>
  <c r="CN14361" i="1"/>
  <c r="CJ14362" i="1"/>
  <c r="CK14362" i="1"/>
  <c r="CM14362" i="1"/>
  <c r="CN14362" i="1"/>
  <c r="CJ14363" i="1"/>
  <c r="CK14363" i="1"/>
  <c r="CM14363" i="1"/>
  <c r="CN14363" i="1"/>
  <c r="CJ14364" i="1"/>
  <c r="CK14364" i="1"/>
  <c r="CM14364" i="1"/>
  <c r="CN14364" i="1"/>
  <c r="CJ14365" i="1"/>
  <c r="CK14365" i="1"/>
  <c r="CM14365" i="1"/>
  <c r="CN14365" i="1"/>
  <c r="CJ14366" i="1"/>
  <c r="CK14366" i="1"/>
  <c r="CM14366" i="1"/>
  <c r="CN14366" i="1"/>
  <c r="CJ14367" i="1"/>
  <c r="CK14367" i="1"/>
  <c r="CM14367" i="1"/>
  <c r="CN14367" i="1"/>
  <c r="CJ14368" i="1"/>
  <c r="CK14368" i="1"/>
  <c r="CM14368" i="1"/>
  <c r="CN14368" i="1"/>
  <c r="CJ14369" i="1"/>
  <c r="CK14369" i="1"/>
  <c r="CM14369" i="1"/>
  <c r="CN14369" i="1"/>
  <c r="CJ14370" i="1"/>
  <c r="CK14370" i="1"/>
  <c r="CM14370" i="1"/>
  <c r="CN14370" i="1"/>
  <c r="CJ14371" i="1"/>
  <c r="CK14371" i="1"/>
  <c r="CM14371" i="1"/>
  <c r="CN14371" i="1"/>
  <c r="CJ14372" i="1"/>
  <c r="CK14372" i="1"/>
  <c r="CM14372" i="1"/>
  <c r="CN14372" i="1"/>
  <c r="CJ14373" i="1"/>
  <c r="CK14373" i="1"/>
  <c r="CM14373" i="1"/>
  <c r="CN14373" i="1"/>
  <c r="CJ14374" i="1"/>
  <c r="CK14374" i="1"/>
  <c r="CM14374" i="1"/>
  <c r="CN14374" i="1"/>
  <c r="CJ14375" i="1"/>
  <c r="CK14375" i="1"/>
  <c r="CM14375" i="1"/>
  <c r="CN14375" i="1"/>
  <c r="CJ14376" i="1"/>
  <c r="CK14376" i="1"/>
  <c r="CM14376" i="1"/>
  <c r="CN14376" i="1"/>
  <c r="CJ14377" i="1"/>
  <c r="CK14377" i="1"/>
  <c r="CM14377" i="1"/>
  <c r="CN14377" i="1"/>
  <c r="CJ14378" i="1"/>
  <c r="CK14378" i="1"/>
  <c r="CM14378" i="1"/>
  <c r="CN14378" i="1"/>
  <c r="CJ14379" i="1"/>
  <c r="CK14379" i="1"/>
  <c r="CM14379" i="1"/>
  <c r="CN14379" i="1"/>
  <c r="CJ14380" i="1"/>
  <c r="CK14380" i="1"/>
  <c r="CM14380" i="1"/>
  <c r="CN14380" i="1"/>
  <c r="CJ14381" i="1"/>
  <c r="CK14381" i="1"/>
  <c r="CM14381" i="1"/>
  <c r="CN14381" i="1"/>
  <c r="CJ14382" i="1"/>
  <c r="CK14382" i="1"/>
  <c r="CM14382" i="1"/>
  <c r="CN14382" i="1"/>
  <c r="CJ14383" i="1"/>
  <c r="CK14383" i="1"/>
  <c r="CM14383" i="1"/>
  <c r="CN14383" i="1"/>
  <c r="CJ14384" i="1"/>
  <c r="CK14384" i="1"/>
  <c r="CM14384" i="1"/>
  <c r="CN14384" i="1"/>
  <c r="CJ14385" i="1"/>
  <c r="CK14385" i="1"/>
  <c r="CM14385" i="1"/>
  <c r="CN14385" i="1"/>
  <c r="CJ14386" i="1"/>
  <c r="CK14386" i="1"/>
  <c r="CM14386" i="1"/>
  <c r="CN14386" i="1"/>
  <c r="CJ14387" i="1"/>
  <c r="CK14387" i="1"/>
  <c r="CM14387" i="1"/>
  <c r="CN14387" i="1"/>
  <c r="CJ14388" i="1"/>
  <c r="CK14388" i="1"/>
  <c r="CM14388" i="1"/>
  <c r="CN14388" i="1"/>
  <c r="CJ14389" i="1"/>
  <c r="CK14389" i="1"/>
  <c r="CM14389" i="1"/>
  <c r="CN14389" i="1"/>
  <c r="CJ14390" i="1"/>
  <c r="CK14390" i="1"/>
  <c r="CM14390" i="1"/>
  <c r="CN14390" i="1"/>
  <c r="CJ14391" i="1"/>
  <c r="CK14391" i="1"/>
  <c r="CM14391" i="1"/>
  <c r="CN14391" i="1"/>
  <c r="CJ14392" i="1"/>
  <c r="CK14392" i="1"/>
  <c r="CM14392" i="1"/>
  <c r="CN14392" i="1"/>
  <c r="CJ14393" i="1"/>
  <c r="CK14393" i="1"/>
  <c r="CM14393" i="1"/>
  <c r="CN14393" i="1"/>
  <c r="CJ14394" i="1"/>
  <c r="CK14394" i="1"/>
  <c r="CM14394" i="1"/>
  <c r="CN14394" i="1"/>
  <c r="CJ14395" i="1"/>
  <c r="CK14395" i="1"/>
  <c r="CM14395" i="1"/>
  <c r="CN14395" i="1"/>
  <c r="CJ14396" i="1"/>
  <c r="CK14396" i="1"/>
  <c r="CM14396" i="1"/>
  <c r="CN14396" i="1"/>
  <c r="CJ14397" i="1"/>
  <c r="CK14397" i="1"/>
  <c r="CM14397" i="1"/>
  <c r="CN14397" i="1"/>
  <c r="CJ14398" i="1"/>
  <c r="CK14398" i="1"/>
  <c r="CM14398" i="1"/>
  <c r="CN14398" i="1"/>
  <c r="CJ14399" i="1"/>
  <c r="CK14399" i="1"/>
  <c r="CM14399" i="1"/>
  <c r="CN14399" i="1"/>
  <c r="CJ14400" i="1"/>
  <c r="CK14400" i="1"/>
  <c r="CM14400" i="1"/>
  <c r="CN14400" i="1"/>
  <c r="CJ14401" i="1"/>
  <c r="CK14401" i="1"/>
  <c r="CM14401" i="1"/>
  <c r="CN14401" i="1"/>
  <c r="CJ14402" i="1"/>
  <c r="CK14402" i="1"/>
  <c r="CM14402" i="1"/>
  <c r="CN14402" i="1"/>
  <c r="CJ14403" i="1"/>
  <c r="CK14403" i="1"/>
  <c r="CM14403" i="1"/>
  <c r="CN14403" i="1"/>
  <c r="CJ14404" i="1"/>
  <c r="CK14404" i="1"/>
  <c r="CM14404" i="1"/>
  <c r="CN14404" i="1"/>
  <c r="CJ14405" i="1"/>
  <c r="CK14405" i="1"/>
  <c r="CM14405" i="1"/>
  <c r="CN14405" i="1"/>
  <c r="CJ14406" i="1"/>
  <c r="CK14406" i="1"/>
  <c r="CM14406" i="1"/>
  <c r="CN14406" i="1"/>
  <c r="CJ14407" i="1"/>
  <c r="CK14407" i="1"/>
  <c r="CM14407" i="1"/>
  <c r="CN14407" i="1"/>
  <c r="CJ14408" i="1"/>
  <c r="CK14408" i="1"/>
  <c r="CM14408" i="1"/>
  <c r="CN14408" i="1"/>
  <c r="CJ14409" i="1"/>
  <c r="CK14409" i="1"/>
  <c r="CM14409" i="1"/>
  <c r="CN14409" i="1"/>
  <c r="CJ14410" i="1"/>
  <c r="CK14410" i="1"/>
  <c r="CM14410" i="1"/>
  <c r="CN14410" i="1"/>
  <c r="CJ14411" i="1"/>
  <c r="CK14411" i="1"/>
  <c r="CM14411" i="1"/>
  <c r="CN14411" i="1"/>
  <c r="CJ14412" i="1"/>
  <c r="CK14412" i="1"/>
  <c r="CM14412" i="1"/>
  <c r="CN14412" i="1"/>
  <c r="CJ14413" i="1"/>
  <c r="CK14413" i="1"/>
  <c r="CM14413" i="1"/>
  <c r="CN14413" i="1"/>
  <c r="CJ14414" i="1"/>
  <c r="CK14414" i="1"/>
  <c r="CM14414" i="1"/>
  <c r="CN14414" i="1"/>
  <c r="CJ14415" i="1"/>
  <c r="CK14415" i="1"/>
  <c r="CM14415" i="1"/>
  <c r="CN14415" i="1"/>
  <c r="CJ14416" i="1"/>
  <c r="CK14416" i="1"/>
  <c r="CM14416" i="1"/>
  <c r="CN14416" i="1"/>
  <c r="CJ14417" i="1"/>
  <c r="CK14417" i="1"/>
  <c r="CM14417" i="1"/>
  <c r="CN14417" i="1"/>
  <c r="CJ14418" i="1"/>
  <c r="CK14418" i="1"/>
  <c r="CM14418" i="1"/>
  <c r="CN14418" i="1"/>
  <c r="CJ14419" i="1"/>
  <c r="CK14419" i="1"/>
  <c r="CM14419" i="1"/>
  <c r="CN14419" i="1"/>
  <c r="CJ14420" i="1"/>
  <c r="CK14420" i="1"/>
  <c r="CM14420" i="1"/>
  <c r="CN14420" i="1"/>
  <c r="CJ14421" i="1"/>
  <c r="CK14421" i="1"/>
  <c r="CM14421" i="1"/>
  <c r="CN14421" i="1"/>
  <c r="CJ14422" i="1"/>
  <c r="CK14422" i="1"/>
  <c r="CM14422" i="1"/>
  <c r="CN14422" i="1"/>
  <c r="CJ14423" i="1"/>
  <c r="CK14423" i="1"/>
  <c r="CM14423" i="1"/>
  <c r="CN14423" i="1"/>
  <c r="CJ14424" i="1"/>
  <c r="CK14424" i="1"/>
  <c r="CM14424" i="1"/>
  <c r="CN14424" i="1"/>
  <c r="CJ14425" i="1"/>
  <c r="CK14425" i="1"/>
  <c r="CM14425" i="1"/>
  <c r="CN14425" i="1"/>
  <c r="CJ14426" i="1"/>
  <c r="CK14426" i="1"/>
  <c r="CM14426" i="1"/>
  <c r="CN14426" i="1"/>
  <c r="CJ14427" i="1"/>
  <c r="CK14427" i="1"/>
  <c r="CM14427" i="1"/>
  <c r="CN14427" i="1"/>
  <c r="CJ14428" i="1"/>
  <c r="CK14428" i="1"/>
  <c r="CM14428" i="1"/>
  <c r="CN14428" i="1"/>
  <c r="CJ14429" i="1"/>
  <c r="CK14429" i="1"/>
  <c r="CM14429" i="1"/>
  <c r="CN14429" i="1"/>
  <c r="CJ14430" i="1"/>
  <c r="CK14430" i="1"/>
  <c r="CM14430" i="1"/>
  <c r="CN14430" i="1"/>
  <c r="CJ14431" i="1"/>
  <c r="CK14431" i="1"/>
  <c r="CM14431" i="1"/>
  <c r="CN14431" i="1"/>
  <c r="CJ14432" i="1"/>
  <c r="CK14432" i="1"/>
  <c r="CM14432" i="1"/>
  <c r="CN14432" i="1"/>
  <c r="CJ14433" i="1"/>
  <c r="CK14433" i="1"/>
  <c r="CM14433" i="1"/>
  <c r="CN14433" i="1"/>
  <c r="CJ14434" i="1"/>
  <c r="CK14434" i="1"/>
  <c r="CM14434" i="1"/>
  <c r="CN14434" i="1"/>
  <c r="CJ14435" i="1"/>
  <c r="CK14435" i="1"/>
  <c r="CM14435" i="1"/>
  <c r="CN14435" i="1"/>
  <c r="CJ14436" i="1"/>
  <c r="CK14436" i="1"/>
  <c r="CM14436" i="1"/>
  <c r="CN14436" i="1"/>
  <c r="CJ14437" i="1"/>
  <c r="CK14437" i="1"/>
  <c r="CM14437" i="1"/>
  <c r="CN14437" i="1"/>
  <c r="CJ14438" i="1"/>
  <c r="CK14438" i="1"/>
  <c r="CM14438" i="1"/>
  <c r="CN14438" i="1"/>
  <c r="CJ14439" i="1"/>
  <c r="CK14439" i="1"/>
  <c r="CM14439" i="1"/>
  <c r="CN14439" i="1"/>
  <c r="CJ14440" i="1"/>
  <c r="CK14440" i="1"/>
  <c r="CM14440" i="1"/>
  <c r="CN14440" i="1"/>
  <c r="CJ14441" i="1"/>
  <c r="CK14441" i="1"/>
  <c r="CM14441" i="1"/>
  <c r="CN14441" i="1"/>
  <c r="CJ14442" i="1"/>
  <c r="CK14442" i="1"/>
  <c r="CM14442" i="1"/>
  <c r="CN14442" i="1"/>
  <c r="CJ14443" i="1"/>
  <c r="CK14443" i="1"/>
  <c r="CM14443" i="1"/>
  <c r="CN14443" i="1"/>
  <c r="CJ14444" i="1"/>
  <c r="CK14444" i="1"/>
  <c r="CM14444" i="1"/>
  <c r="CN14444" i="1"/>
  <c r="CJ14445" i="1"/>
  <c r="CK14445" i="1"/>
  <c r="CM14445" i="1"/>
  <c r="CN14445" i="1"/>
  <c r="CJ14446" i="1"/>
  <c r="CK14446" i="1"/>
  <c r="CM14446" i="1"/>
  <c r="CN14446" i="1"/>
  <c r="CJ14447" i="1"/>
  <c r="CK14447" i="1"/>
  <c r="CM14447" i="1"/>
  <c r="CN14447" i="1"/>
  <c r="CJ14448" i="1"/>
  <c r="CK14448" i="1"/>
  <c r="CM14448" i="1"/>
  <c r="CN14448" i="1"/>
  <c r="CJ14449" i="1"/>
  <c r="CK14449" i="1"/>
  <c r="CM14449" i="1"/>
  <c r="CN14449" i="1"/>
  <c r="CJ14450" i="1"/>
  <c r="CK14450" i="1"/>
  <c r="CM14450" i="1"/>
  <c r="CN14450" i="1"/>
  <c r="CJ14451" i="1"/>
  <c r="CK14451" i="1"/>
  <c r="CM14451" i="1"/>
  <c r="CN14451" i="1"/>
  <c r="CJ14452" i="1"/>
  <c r="CK14452" i="1"/>
  <c r="CM14452" i="1"/>
  <c r="CN14452" i="1"/>
  <c r="CJ14453" i="1"/>
  <c r="CK14453" i="1"/>
  <c r="CM14453" i="1"/>
  <c r="CN14453" i="1"/>
  <c r="CJ14454" i="1"/>
  <c r="CK14454" i="1"/>
  <c r="CM14454" i="1"/>
  <c r="CN14454" i="1"/>
  <c r="CJ14455" i="1"/>
  <c r="CK14455" i="1"/>
  <c r="CM14455" i="1"/>
  <c r="CN14455" i="1"/>
  <c r="CJ14456" i="1"/>
  <c r="CK14456" i="1"/>
  <c r="CM14456" i="1"/>
  <c r="CN14456" i="1"/>
  <c r="CJ14457" i="1"/>
  <c r="CK14457" i="1"/>
  <c r="CM14457" i="1"/>
  <c r="CN14457" i="1"/>
  <c r="CJ14458" i="1"/>
  <c r="CK14458" i="1"/>
  <c r="CM14458" i="1"/>
  <c r="CN14458" i="1"/>
  <c r="CJ14459" i="1"/>
  <c r="CK14459" i="1"/>
  <c r="CM14459" i="1"/>
  <c r="CN14459" i="1"/>
  <c r="CJ14460" i="1"/>
  <c r="CK14460" i="1"/>
  <c r="CM14460" i="1"/>
  <c r="CN14460" i="1"/>
  <c r="CJ14461" i="1"/>
  <c r="CK14461" i="1"/>
  <c r="CM14461" i="1"/>
  <c r="CN14461" i="1"/>
  <c r="CJ14462" i="1"/>
  <c r="CK14462" i="1"/>
  <c r="CM14462" i="1"/>
  <c r="CN14462" i="1"/>
  <c r="CJ14463" i="1"/>
  <c r="CK14463" i="1"/>
  <c r="CM14463" i="1"/>
  <c r="CN14463" i="1"/>
  <c r="CJ14464" i="1"/>
  <c r="CK14464" i="1"/>
  <c r="CM14464" i="1"/>
  <c r="CN14464" i="1"/>
  <c r="CJ14465" i="1"/>
  <c r="CK14465" i="1"/>
  <c r="CM14465" i="1"/>
  <c r="CN14465" i="1"/>
  <c r="CJ14466" i="1"/>
  <c r="CK14466" i="1"/>
  <c r="CM14466" i="1"/>
  <c r="CN14466" i="1"/>
  <c r="CJ14467" i="1"/>
  <c r="CK14467" i="1"/>
  <c r="CM14467" i="1"/>
  <c r="CN14467" i="1"/>
  <c r="CJ14468" i="1"/>
  <c r="CK14468" i="1"/>
  <c r="CM14468" i="1"/>
  <c r="CN14468" i="1"/>
  <c r="CJ14469" i="1"/>
  <c r="CK14469" i="1"/>
  <c r="CM14469" i="1"/>
  <c r="CN14469" i="1"/>
  <c r="CJ14470" i="1"/>
  <c r="CK14470" i="1"/>
  <c r="CM14470" i="1"/>
  <c r="CN14470" i="1"/>
  <c r="CJ14471" i="1"/>
  <c r="CK14471" i="1"/>
  <c r="CM14471" i="1"/>
  <c r="CN14471" i="1"/>
  <c r="CJ14472" i="1"/>
  <c r="CK14472" i="1"/>
  <c r="CM14472" i="1"/>
  <c r="CN14472" i="1"/>
  <c r="CJ14473" i="1"/>
  <c r="CK14473" i="1"/>
  <c r="CM14473" i="1"/>
  <c r="CN14473" i="1"/>
  <c r="CJ14474" i="1"/>
  <c r="CK14474" i="1"/>
  <c r="CM14474" i="1"/>
  <c r="CN14474" i="1"/>
  <c r="CJ14475" i="1"/>
  <c r="CK14475" i="1"/>
  <c r="CM14475" i="1"/>
  <c r="CN14475" i="1"/>
  <c r="CJ14476" i="1"/>
  <c r="CK14476" i="1"/>
  <c r="CM14476" i="1"/>
  <c r="CN14476" i="1"/>
  <c r="CJ14477" i="1"/>
  <c r="CK14477" i="1"/>
  <c r="CM14477" i="1"/>
  <c r="CN14477" i="1"/>
  <c r="CJ14478" i="1"/>
  <c r="CK14478" i="1"/>
  <c r="CM14478" i="1"/>
  <c r="CN14478" i="1"/>
  <c r="CJ14479" i="1"/>
  <c r="CK14479" i="1"/>
  <c r="CM14479" i="1"/>
  <c r="CN14479" i="1"/>
  <c r="CJ14480" i="1"/>
  <c r="CK14480" i="1"/>
  <c r="CM14480" i="1"/>
  <c r="CN14480" i="1"/>
  <c r="CJ14481" i="1"/>
  <c r="CK14481" i="1"/>
  <c r="CM14481" i="1"/>
  <c r="CN14481" i="1"/>
  <c r="CJ14482" i="1"/>
  <c r="CK14482" i="1"/>
  <c r="CM14482" i="1"/>
  <c r="CN14482" i="1"/>
  <c r="CJ14483" i="1"/>
  <c r="CK14483" i="1"/>
  <c r="CM14483" i="1"/>
  <c r="CN14483" i="1"/>
  <c r="CJ14484" i="1"/>
  <c r="CK14484" i="1"/>
  <c r="CM14484" i="1"/>
  <c r="CN14484" i="1"/>
  <c r="CJ14485" i="1"/>
  <c r="CK14485" i="1"/>
  <c r="CM14485" i="1"/>
  <c r="CN14485" i="1"/>
  <c r="CJ14486" i="1"/>
  <c r="CK14486" i="1"/>
  <c r="CM14486" i="1"/>
  <c r="CN14486" i="1"/>
  <c r="CJ14487" i="1"/>
  <c r="CK14487" i="1"/>
  <c r="CM14487" i="1"/>
  <c r="CN14487" i="1"/>
  <c r="CJ14488" i="1"/>
  <c r="CK14488" i="1"/>
  <c r="CM14488" i="1"/>
  <c r="CN14488" i="1"/>
  <c r="CJ14489" i="1"/>
  <c r="CK14489" i="1"/>
  <c r="CM14489" i="1"/>
  <c r="CN14489" i="1"/>
  <c r="CJ14490" i="1"/>
  <c r="CK14490" i="1"/>
  <c r="CM14490" i="1"/>
  <c r="CN14490" i="1"/>
  <c r="CJ14491" i="1"/>
  <c r="CK14491" i="1"/>
  <c r="CM14491" i="1"/>
  <c r="CN14491" i="1"/>
  <c r="CJ14492" i="1"/>
  <c r="CK14492" i="1"/>
  <c r="CM14492" i="1"/>
  <c r="CN14492" i="1"/>
  <c r="CJ14493" i="1"/>
  <c r="CK14493" i="1"/>
  <c r="CM14493" i="1"/>
  <c r="CN14493" i="1"/>
  <c r="CJ14494" i="1"/>
  <c r="CK14494" i="1"/>
  <c r="CM14494" i="1"/>
  <c r="CN14494" i="1"/>
  <c r="CJ14495" i="1"/>
  <c r="CK14495" i="1"/>
  <c r="CM14495" i="1"/>
  <c r="CN14495" i="1"/>
  <c r="CJ14496" i="1"/>
  <c r="CK14496" i="1"/>
  <c r="CM14496" i="1"/>
  <c r="CN14496" i="1"/>
  <c r="CJ14497" i="1"/>
  <c r="CK14497" i="1"/>
  <c r="CM14497" i="1"/>
  <c r="CN14497" i="1"/>
  <c r="CJ14498" i="1"/>
  <c r="CK14498" i="1"/>
  <c r="CM14498" i="1"/>
  <c r="CN14498" i="1"/>
  <c r="CJ14499" i="1"/>
  <c r="CK14499" i="1"/>
  <c r="CM14499" i="1"/>
  <c r="CN14499" i="1"/>
  <c r="CJ14500" i="1"/>
  <c r="CK14500" i="1"/>
  <c r="CM14500" i="1"/>
  <c r="CN14500" i="1"/>
  <c r="CN14007" i="1"/>
  <c r="CM14007" i="1"/>
  <c r="CJ14007" i="1"/>
  <c r="BT4" i="1" l="1"/>
  <c r="N9" i="4" l="1"/>
  <c r="O9" i="2"/>
  <c r="BX2" i="1" l="1"/>
  <c r="CV2" i="1"/>
  <c r="C12" i="6" s="1"/>
  <c r="CV3" i="1"/>
  <c r="C13" i="6" s="1"/>
  <c r="CV4" i="1"/>
  <c r="C14" i="6" s="1"/>
  <c r="CV5" i="1"/>
  <c r="C15" i="6" s="1"/>
  <c r="CV6" i="1"/>
  <c r="C16" i="6" s="1"/>
  <c r="CV7" i="1"/>
  <c r="C17" i="6" s="1"/>
  <c r="CV8" i="1"/>
  <c r="C18" i="6" s="1"/>
  <c r="CV9" i="1"/>
  <c r="C20" i="6" s="1"/>
  <c r="CV10" i="1"/>
  <c r="C21" i="6" s="1"/>
  <c r="CV11" i="1"/>
  <c r="C22" i="6" s="1"/>
  <c r="CV12" i="1"/>
  <c r="C23" i="6" s="1"/>
  <c r="CV13" i="1"/>
  <c r="C24" i="6" s="1"/>
  <c r="CV14" i="1"/>
  <c r="C25" i="6" s="1"/>
  <c r="CV15" i="1"/>
  <c r="C27" i="6" s="1"/>
  <c r="CV16" i="1"/>
  <c r="C28" i="6" s="1"/>
  <c r="CV17" i="1"/>
  <c r="C29" i="6" s="1"/>
  <c r="CV18" i="1"/>
  <c r="C30" i="6" s="1"/>
  <c r="CV19" i="1"/>
  <c r="C31" i="6" s="1"/>
  <c r="CV20" i="1"/>
  <c r="C32" i="6" s="1"/>
  <c r="CV21" i="1"/>
  <c r="C33" i="6" s="1"/>
  <c r="CV22" i="1"/>
  <c r="C34" i="6" s="1"/>
  <c r="CV23" i="1"/>
  <c r="C35" i="6" s="1"/>
  <c r="CV24" i="1"/>
  <c r="C37" i="6" s="1"/>
  <c r="CV25" i="1"/>
  <c r="C38" i="6" s="1"/>
  <c r="CV26" i="1"/>
  <c r="C39" i="6" s="1"/>
  <c r="CV27" i="1"/>
  <c r="C40" i="6" s="1"/>
  <c r="CV28" i="1"/>
  <c r="C41" i="6" s="1"/>
  <c r="CV29" i="1"/>
  <c r="C44" i="6" s="1"/>
  <c r="CV30" i="1"/>
  <c r="C45" i="6" s="1"/>
  <c r="CV31" i="1"/>
  <c r="C46" i="6" s="1"/>
  <c r="CV32" i="1"/>
  <c r="C49" i="6" s="1"/>
  <c r="CV33" i="1"/>
  <c r="C50" i="6" s="1"/>
  <c r="CV34" i="1"/>
  <c r="C51" i="6" s="1"/>
  <c r="CV35" i="1"/>
  <c r="C52" i="6" s="1"/>
  <c r="CV36" i="1"/>
  <c r="C53" i="6" s="1"/>
  <c r="CV37" i="1"/>
  <c r="C54" i="6" s="1"/>
  <c r="CV38" i="1"/>
  <c r="C56" i="6" s="1"/>
  <c r="CV39" i="1"/>
  <c r="C57" i="6" s="1"/>
  <c r="CV40" i="1"/>
  <c r="CV41" i="1"/>
  <c r="C61" i="6" s="1"/>
  <c r="CV42" i="1"/>
  <c r="CV43" i="1"/>
  <c r="CV44" i="1"/>
  <c r="CV45" i="1"/>
  <c r="CV46" i="1"/>
  <c r="CV47" i="1"/>
  <c r="CV48" i="1"/>
  <c r="CV49" i="1"/>
  <c r="CV50" i="1"/>
  <c r="CV51" i="1"/>
  <c r="CW51" i="1" s="1"/>
  <c r="CV52" i="1"/>
  <c r="CV53" i="1"/>
  <c r="CV54" i="1"/>
  <c r="CV55" i="1"/>
  <c r="CV56" i="1"/>
  <c r="CV57" i="1"/>
  <c r="CV58" i="1"/>
  <c r="CV59" i="1"/>
  <c r="CV60" i="1"/>
  <c r="CV61" i="1"/>
  <c r="CV62" i="1"/>
  <c r="CV63" i="1"/>
  <c r="CV64" i="1"/>
  <c r="CV65" i="1"/>
  <c r="CV66" i="1"/>
  <c r="CV67" i="1"/>
  <c r="CV68" i="1"/>
  <c r="CV69" i="1"/>
  <c r="CV70" i="1"/>
  <c r="CV71" i="1"/>
  <c r="CV72" i="1"/>
  <c r="CV73" i="1"/>
  <c r="CV74" i="1"/>
  <c r="CV75" i="1"/>
  <c r="CV76" i="1"/>
  <c r="CV77" i="1"/>
  <c r="CV78" i="1"/>
  <c r="CV79" i="1"/>
  <c r="CV80" i="1"/>
  <c r="CV81" i="1"/>
  <c r="CV82" i="1"/>
  <c r="CV83" i="1"/>
  <c r="CV84" i="1"/>
  <c r="CV85" i="1"/>
  <c r="CV86" i="1"/>
  <c r="CV87" i="1"/>
  <c r="CV88" i="1"/>
  <c r="CW88" i="1" s="1"/>
  <c r="CV89" i="1"/>
  <c r="CW89" i="1" s="1"/>
  <c r="CV90" i="1"/>
  <c r="CW90" i="1" s="1"/>
  <c r="CV91" i="1"/>
  <c r="CW91" i="1" s="1"/>
  <c r="CV1" i="1"/>
  <c r="C11" i="6" s="1"/>
  <c r="K8" i="6" l="1"/>
  <c r="C103" i="6"/>
  <c r="CW78" i="1"/>
  <c r="C81" i="6"/>
  <c r="CW60" i="1"/>
  <c r="C62" i="6"/>
  <c r="CW42" i="1"/>
  <c r="C100" i="6"/>
  <c r="CW77" i="1"/>
  <c r="C86" i="6"/>
  <c r="CW65" i="1"/>
  <c r="C80" i="6"/>
  <c r="CW59" i="1"/>
  <c r="C73" i="6"/>
  <c r="CW53" i="1"/>
  <c r="C67" i="6"/>
  <c r="CW47" i="1"/>
  <c r="C111" i="6"/>
  <c r="CW82" i="1"/>
  <c r="C99" i="6"/>
  <c r="CW76" i="1"/>
  <c r="C92" i="6"/>
  <c r="CW70" i="1"/>
  <c r="C85" i="6"/>
  <c r="CW64" i="1"/>
  <c r="C78" i="6"/>
  <c r="CW58" i="1"/>
  <c r="C72" i="6"/>
  <c r="CW52" i="1"/>
  <c r="C66" i="6"/>
  <c r="CW46" i="1"/>
  <c r="CW84" i="1"/>
  <c r="C113" i="6"/>
  <c r="C87" i="6"/>
  <c r="CW66" i="1"/>
  <c r="C68" i="6"/>
  <c r="CW48" i="1"/>
  <c r="C112" i="6"/>
  <c r="CW83" i="1"/>
  <c r="C93" i="6"/>
  <c r="CW71" i="1"/>
  <c r="C117" i="6"/>
  <c r="CW87" i="1"/>
  <c r="CW81" i="1"/>
  <c r="C110" i="6"/>
  <c r="C98" i="6"/>
  <c r="CW75" i="1"/>
  <c r="C91" i="6"/>
  <c r="CW69" i="1"/>
  <c r="C84" i="6"/>
  <c r="CW63" i="1"/>
  <c r="C77" i="6"/>
  <c r="CW57" i="1"/>
  <c r="C65" i="6"/>
  <c r="CW45" i="1"/>
  <c r="C116" i="6"/>
  <c r="CW86" i="1"/>
  <c r="C109" i="6"/>
  <c r="CW80" i="1"/>
  <c r="C97" i="6"/>
  <c r="CW74" i="1"/>
  <c r="C90" i="6"/>
  <c r="CW68" i="1"/>
  <c r="C83" i="6"/>
  <c r="CW62" i="1"/>
  <c r="C76" i="6"/>
  <c r="CW56" i="1"/>
  <c r="C70" i="6"/>
  <c r="CW50" i="1"/>
  <c r="C64" i="6"/>
  <c r="CW44" i="1"/>
  <c r="C94" i="6"/>
  <c r="CW72" i="1"/>
  <c r="C74" i="6"/>
  <c r="CW54" i="1"/>
  <c r="C114" i="6"/>
  <c r="CW85" i="1"/>
  <c r="C104" i="6"/>
  <c r="CW79" i="1"/>
  <c r="C95" i="6"/>
  <c r="CW73" i="1"/>
  <c r="C89" i="6"/>
  <c r="CW67" i="1"/>
  <c r="C82" i="6"/>
  <c r="CW61" i="1"/>
  <c r="C75" i="6"/>
  <c r="CW55" i="1"/>
  <c r="C69" i="6"/>
  <c r="CW49" i="1"/>
  <c r="C63" i="6"/>
  <c r="CW43" i="1"/>
  <c r="C71" i="6"/>
  <c r="L6" i="5"/>
  <c r="L7" i="5" s="1"/>
  <c r="C60" i="6"/>
  <c r="CW40" i="1"/>
  <c r="CW1" i="1"/>
  <c r="CW41" i="1"/>
  <c r="AL1" i="3"/>
  <c r="BU1010" i="1" l="1"/>
  <c r="BU1016" i="1"/>
  <c r="BU1067" i="1"/>
  <c r="BU1191" i="1"/>
  <c r="BU1071" i="1"/>
  <c r="BU1101" i="1"/>
  <c r="BU1179" i="1"/>
  <c r="BU1212" i="1"/>
  <c r="BU1302" i="1"/>
  <c r="BU1306" i="1"/>
  <c r="BU1369" i="1"/>
  <c r="BU1031" i="1"/>
  <c r="BU1412" i="1"/>
  <c r="BU1491" i="1"/>
  <c r="BU1181" i="1"/>
  <c r="BU1149" i="1"/>
  <c r="BU1254" i="1"/>
  <c r="BU1274" i="1"/>
  <c r="BU1368" i="1"/>
  <c r="BU1063" i="1"/>
  <c r="BU1207" i="1"/>
  <c r="BU1386" i="1"/>
  <c r="BU1185" i="1"/>
  <c r="BU1230" i="1"/>
  <c r="BU1432" i="1"/>
  <c r="BU1495" i="1"/>
  <c r="BU1595" i="1"/>
  <c r="BU1638" i="1"/>
  <c r="BU1652" i="1"/>
  <c r="BU1140" i="1"/>
  <c r="BU1250" i="1"/>
  <c r="BU1410" i="1"/>
  <c r="BU1503" i="1"/>
  <c r="BU1571" i="1"/>
  <c r="BU1589" i="1"/>
  <c r="BU1646" i="1"/>
  <c r="BU1667" i="1"/>
  <c r="BU1676" i="1"/>
  <c r="BU1699" i="1"/>
  <c r="BU1721" i="1"/>
  <c r="BU1287" i="1"/>
  <c r="BU1455" i="1"/>
  <c r="BU1663" i="1"/>
  <c r="BU1765" i="1"/>
  <c r="BU1814" i="1"/>
  <c r="BU1211" i="1"/>
  <c r="BU1346" i="1"/>
  <c r="BU1483" i="1"/>
  <c r="BU1562" i="1"/>
  <c r="BU1567" i="1"/>
  <c r="BU1584" i="1"/>
  <c r="BU1632" i="1"/>
  <c r="BU1650" i="1"/>
  <c r="BU1660" i="1"/>
  <c r="BU1689" i="1"/>
  <c r="BU1471" i="1"/>
  <c r="BU1538" i="1"/>
  <c r="BU1406" i="1"/>
  <c r="BU1798" i="1"/>
  <c r="BU1884" i="1"/>
  <c r="BU1513" i="1"/>
  <c r="BU1528" i="1"/>
  <c r="BU1579" i="1"/>
  <c r="BU1614" i="1"/>
  <c r="BU1717" i="1"/>
  <c r="BU1743" i="1"/>
  <c r="BU1897" i="1"/>
  <c r="BU2004" i="1"/>
  <c r="BU1644" i="1"/>
  <c r="BU1775" i="1"/>
  <c r="BU1789" i="1"/>
  <c r="BU1825" i="1"/>
  <c r="BU1831" i="1"/>
  <c r="BU1944" i="1"/>
  <c r="BU1952" i="1"/>
  <c r="BU1960" i="1"/>
  <c r="BU1968" i="1"/>
  <c r="BU1976" i="1"/>
  <c r="BU1984" i="1"/>
  <c r="BU2000" i="1"/>
  <c r="BU2034" i="1"/>
  <c r="BU2043" i="1"/>
  <c r="BU2100" i="1"/>
  <c r="BU2132" i="1"/>
  <c r="BU2160" i="1"/>
  <c r="BU2187" i="1"/>
  <c r="BU1757" i="1"/>
  <c r="BU1815" i="1"/>
  <c r="BU1893" i="1"/>
  <c r="BU1925" i="1"/>
  <c r="BU1855" i="1"/>
  <c r="BU1904" i="1"/>
  <c r="BU1931" i="1"/>
  <c r="BU2040" i="1"/>
  <c r="BU2179" i="1"/>
  <c r="BU2376" i="1"/>
  <c r="BU1733" i="1"/>
  <c r="BU2048" i="1"/>
  <c r="BU2066" i="1"/>
  <c r="BU2102" i="1"/>
  <c r="BU2142" i="1"/>
  <c r="BU2406" i="1"/>
  <c r="BU1727" i="1"/>
  <c r="BU1926" i="1"/>
  <c r="BU2005" i="1"/>
  <c r="BU2072" i="1"/>
  <c r="BU2062" i="1"/>
  <c r="BU2090" i="1"/>
  <c r="BU2058" i="1"/>
  <c r="BU2112" i="1"/>
  <c r="BU2242" i="1"/>
  <c r="BU1909" i="1"/>
  <c r="BU1990" i="1"/>
  <c r="BU2086" i="1"/>
  <c r="BU2134" i="1"/>
  <c r="BU2238" i="1"/>
  <c r="BU2252" i="1"/>
  <c r="BU2260" i="1"/>
  <c r="BU2269" i="1"/>
  <c r="BU2273" i="1"/>
  <c r="BU2277" i="1"/>
  <c r="BU2281" i="1"/>
  <c r="BU2285" i="1"/>
  <c r="BU2289" i="1"/>
  <c r="BU2293" i="1"/>
  <c r="BU2297" i="1"/>
  <c r="BU2301" i="1"/>
  <c r="BU2320" i="1"/>
  <c r="BU2336" i="1"/>
  <c r="BU2453" i="1"/>
  <c r="BU2475" i="1"/>
  <c r="BU2758" i="1"/>
  <c r="BU2128" i="1"/>
  <c r="BU2184" i="1"/>
  <c r="BU2264" i="1"/>
  <c r="BU2308" i="1"/>
  <c r="BU2352" i="1"/>
  <c r="BU2621" i="1"/>
  <c r="BU2708" i="1"/>
  <c r="BU2304" i="1"/>
  <c r="BU2256" i="1"/>
  <c r="BU2053" i="1"/>
  <c r="BU2566" i="1"/>
  <c r="BU2674" i="1"/>
  <c r="BU2682" i="1"/>
  <c r="BU2716" i="1"/>
  <c r="BU2445" i="1"/>
  <c r="BU2662" i="1"/>
  <c r="BU2394" i="1"/>
  <c r="BU2400" i="1"/>
  <c r="BU2608" i="1"/>
  <c r="BU2842" i="1"/>
  <c r="BU2856" i="1"/>
  <c r="BU2558" i="1"/>
  <c r="BU2690" i="1"/>
  <c r="BU3044" i="1"/>
  <c r="BU2554" i="1"/>
  <c r="BU2488" i="1"/>
  <c r="BU2548" i="1"/>
  <c r="BU2954" i="1"/>
  <c r="BU3145" i="1"/>
  <c r="BU2710" i="1"/>
  <c r="BU2736" i="1"/>
  <c r="BU2764" i="1"/>
  <c r="BU2934" i="1"/>
  <c r="BU3020" i="1"/>
  <c r="BU2589" i="1"/>
  <c r="BU2956" i="1"/>
  <c r="BU3000" i="1"/>
  <c r="BU3173" i="1"/>
  <c r="BU2746" i="1"/>
  <c r="BU2916" i="1"/>
  <c r="BU2964" i="1"/>
  <c r="BU2546" i="1"/>
  <c r="BU2838" i="1"/>
  <c r="BU3161" i="1"/>
  <c r="BU3201" i="1"/>
  <c r="BU3265" i="1"/>
  <c r="BU3364" i="1"/>
  <c r="BU3379" i="1"/>
  <c r="BU3463" i="1"/>
  <c r="BU3491" i="1"/>
  <c r="BU3523" i="1"/>
  <c r="BU3610" i="1"/>
  <c r="BU3627" i="1"/>
  <c r="BU3727" i="1"/>
  <c r="BU3801" i="1"/>
  <c r="BU3283" i="1"/>
  <c r="BU3293" i="1"/>
  <c r="BU3321" i="1"/>
  <c r="BU3327" i="1"/>
  <c r="BU3337" i="1"/>
  <c r="BU3351" i="1"/>
  <c r="BU3420" i="1"/>
  <c r="BU3435" i="1"/>
  <c r="BU3454" i="1"/>
  <c r="BU3501" i="1"/>
  <c r="BU3535" i="1"/>
  <c r="BU3553" i="1"/>
  <c r="BU3664" i="1"/>
  <c r="BU3670" i="1"/>
  <c r="BU3675" i="1"/>
  <c r="BU3749" i="1"/>
  <c r="BU2946" i="1"/>
  <c r="BU3114" i="1"/>
  <c r="BU3121" i="1"/>
  <c r="BU3289" i="1"/>
  <c r="BU3333" i="1"/>
  <c r="BU3366" i="1"/>
  <c r="BU3441" i="1"/>
  <c r="BU3446" i="1"/>
  <c r="BU3460" i="1"/>
  <c r="BU3464" i="1"/>
  <c r="BU3473" i="1"/>
  <c r="BU3477" i="1"/>
  <c r="BU3513" i="1"/>
  <c r="BU3521" i="1"/>
  <c r="BU3295" i="1"/>
  <c r="BU3175" i="1"/>
  <c r="BU3191" i="1"/>
  <c r="BU3271" i="1"/>
  <c r="BU3368" i="1"/>
  <c r="BU3414" i="1"/>
  <c r="BU3423" i="1"/>
  <c r="BU3680" i="1"/>
  <c r="BU3686" i="1"/>
  <c r="BU3691" i="1"/>
  <c r="BU3736" i="1"/>
  <c r="BU3281" i="1"/>
  <c r="BU3795" i="1"/>
  <c r="BU3875" i="1"/>
  <c r="BU3985" i="1"/>
  <c r="BU3335" i="1"/>
  <c r="BU3483" i="1"/>
  <c r="BU3837" i="1"/>
  <c r="BU3329" i="1"/>
  <c r="BU3515" i="1"/>
  <c r="BU3803" i="1"/>
  <c r="BU3863" i="1"/>
  <c r="BU3907" i="1"/>
  <c r="BU3771" i="1"/>
  <c r="BU3443" i="1"/>
  <c r="BU3853" i="1"/>
  <c r="BU3859" i="1"/>
  <c r="BU3897" i="1"/>
  <c r="BU3903" i="1"/>
  <c r="BU3923" i="1"/>
  <c r="BU3939" i="1"/>
  <c r="BU3945" i="1"/>
  <c r="BU3955" i="1"/>
  <c r="BU3965" i="1"/>
  <c r="BU3997" i="1"/>
  <c r="BU3843" i="1"/>
  <c r="BU3947" i="1"/>
  <c r="BU3471" i="1"/>
  <c r="BU3763" i="1"/>
  <c r="BU3847" i="1"/>
  <c r="BU3913" i="1"/>
  <c r="BU3919" i="1"/>
  <c r="BU3971" i="1"/>
  <c r="BU3977" i="1"/>
  <c r="BU3967" i="1"/>
  <c r="BU3257" i="1"/>
  <c r="BU3905" i="1"/>
  <c r="BU3243" i="1"/>
  <c r="BU3372" i="1"/>
  <c r="BU3519" i="1"/>
  <c r="BU3993" i="1"/>
  <c r="BU3901" i="1"/>
  <c r="BU3889" i="1"/>
  <c r="BU3392" i="1"/>
  <c r="BU3643" i="1"/>
  <c r="BU3618" i="1"/>
  <c r="BU3861" i="1"/>
  <c r="BU3696" i="1"/>
  <c r="BU3497" i="1"/>
  <c r="BU3718" i="1"/>
  <c r="BU3495" i="1"/>
  <c r="BU3347" i="1"/>
  <c r="BU3963" i="1"/>
  <c r="BU3654" i="1"/>
  <c r="BU3451" i="1"/>
  <c r="BU3706" i="1"/>
  <c r="BU3525" i="1"/>
  <c r="BU3360" i="1"/>
  <c r="BU3210" i="1"/>
  <c r="BU3767" i="1"/>
  <c r="BU3682" i="1"/>
  <c r="BU3547" i="1"/>
  <c r="BU3266" i="1"/>
  <c r="BU2994" i="1"/>
  <c r="BU3737" i="1"/>
  <c r="BU3621" i="1"/>
  <c r="BU3344" i="1"/>
  <c r="BU3663" i="1"/>
  <c r="BU3419" i="1"/>
  <c r="BU3326" i="1"/>
  <c r="BU3185" i="1"/>
  <c r="BU2772" i="1"/>
  <c r="BU3638" i="1"/>
  <c r="BU3383" i="1"/>
  <c r="BU3251" i="1"/>
  <c r="BU3725" i="1"/>
  <c r="BU3637" i="1"/>
  <c r="BU3169" i="1"/>
  <c r="BU3740" i="1"/>
  <c r="BU3432" i="1"/>
  <c r="BU3334" i="1"/>
  <c r="BU2574" i="1"/>
  <c r="BU3209" i="1"/>
  <c r="BU3178" i="1"/>
  <c r="BU3117" i="1"/>
  <c r="BU2962" i="1"/>
  <c r="BU2684" i="1"/>
  <c r="BU3254" i="1"/>
  <c r="BU2948" i="1"/>
  <c r="BU2360" i="1"/>
  <c r="BU3301" i="1"/>
  <c r="BU3047" i="1"/>
  <c r="BU2918" i="1"/>
  <c r="BU2859" i="1"/>
  <c r="BU1988" i="1"/>
  <c r="BU3237" i="1"/>
  <c r="BU3181" i="1"/>
  <c r="BU2984" i="1"/>
  <c r="BU2872" i="1"/>
  <c r="BU2700" i="1"/>
  <c r="BU3252" i="1"/>
  <c r="BU3190" i="1"/>
  <c r="BU3127" i="1"/>
  <c r="BU3045" i="1"/>
  <c r="BU2930" i="1"/>
  <c r="BU3256" i="1"/>
  <c r="BU3119" i="1"/>
  <c r="BU2990" i="1"/>
  <c r="BU2870" i="1"/>
  <c r="BU3113" i="1"/>
  <c r="BU3001" i="1"/>
  <c r="BU2850" i="1"/>
  <c r="BU2795" i="1"/>
  <c r="BU2714" i="1"/>
  <c r="BU3118" i="1"/>
  <c r="BU3021" i="1"/>
  <c r="BU2887" i="1"/>
  <c r="BU3111" i="1"/>
  <c r="BU3026" i="1"/>
  <c r="BU2225" i="1"/>
  <c r="BU3066" i="1"/>
  <c r="BU2903" i="1"/>
  <c r="BU2814" i="1"/>
  <c r="BU2692" i="1"/>
  <c r="BU3073" i="1"/>
  <c r="BU3004" i="1"/>
  <c r="BU2827" i="1"/>
  <c r="BU2648" i="1"/>
  <c r="BU2974" i="1"/>
  <c r="BU2808" i="1"/>
  <c r="BU2663" i="1"/>
  <c r="BU2695" i="1"/>
  <c r="BU2556" i="1"/>
  <c r="BU2254" i="1"/>
  <c r="BU2765" i="1"/>
  <c r="BU2712" i="1"/>
  <c r="BU2666" i="1"/>
  <c r="BU2620" i="1"/>
  <c r="BU2542" i="1"/>
  <c r="BU2467" i="1"/>
  <c r="BU2747" i="1"/>
  <c r="BU2693" i="1"/>
  <c r="BU2658" i="1"/>
  <c r="BU2377" i="1"/>
  <c r="BU2775" i="1"/>
  <c r="BU2737" i="1"/>
  <c r="BU2382" i="1"/>
  <c r="BU2012" i="1"/>
  <c r="BU2751" i="1"/>
  <c r="BU2644" i="1"/>
  <c r="BU2577" i="1"/>
  <c r="BU2278" i="1"/>
  <c r="BU3953" i="1"/>
  <c r="BU3885" i="1"/>
  <c r="BU3921" i="1"/>
  <c r="BU3959" i="1"/>
  <c r="BU3537" i="1"/>
  <c r="BU3315" i="1"/>
  <c r="BU3845" i="1"/>
  <c r="BU3398" i="1"/>
  <c r="BU3851" i="1"/>
  <c r="BU3665" i="1"/>
  <c r="BU3909" i="1"/>
  <c r="BU3893" i="1"/>
  <c r="BU3702" i="1"/>
  <c r="BU3465" i="1"/>
  <c r="BU3317" i="1"/>
  <c r="BU3415" i="1"/>
  <c r="BU3225" i="1"/>
  <c r="BU3695" i="1"/>
  <c r="BU3469" i="1"/>
  <c r="BU3339" i="1"/>
  <c r="BU3159" i="1"/>
  <c r="BU3658" i="1"/>
  <c r="BU3374" i="1"/>
  <c r="BU3260" i="1"/>
  <c r="BU3331" i="1"/>
  <c r="BU3657" i="1"/>
  <c r="BU3409" i="1"/>
  <c r="BU3303" i="1"/>
  <c r="BU3163" i="1"/>
  <c r="BU3626" i="1"/>
  <c r="BU3457" i="1"/>
  <c r="BU3719" i="1"/>
  <c r="BU3631" i="1"/>
  <c r="BU3382" i="1"/>
  <c r="BU3290" i="1"/>
  <c r="BU3734" i="1"/>
  <c r="BU3323" i="1"/>
  <c r="BU3168" i="1"/>
  <c r="BU3274" i="1"/>
  <c r="BU2942" i="1"/>
  <c r="BU3250" i="1"/>
  <c r="BU3198" i="1"/>
  <c r="BU3057" i="1"/>
  <c r="BU2790" i="1"/>
  <c r="BU2330" i="1"/>
  <c r="BU3176" i="1"/>
  <c r="BU3122" i="1"/>
  <c r="BU3033" i="1"/>
  <c r="BU2926" i="1"/>
  <c r="BU3291" i="1"/>
  <c r="BU3196" i="1"/>
  <c r="BU3139" i="1"/>
  <c r="BU3040" i="1"/>
  <c r="BU2652" i="1"/>
  <c r="BU3242" i="1"/>
  <c r="BU2538" i="1"/>
  <c r="BU2506" i="1"/>
  <c r="BU3164" i="1"/>
  <c r="BU3091" i="1"/>
  <c r="BU2944" i="1"/>
  <c r="BU3107" i="1"/>
  <c r="BU2980" i="1"/>
  <c r="BU2846" i="1"/>
  <c r="BU2781" i="1"/>
  <c r="BU3106" i="1"/>
  <c r="BU3012" i="1"/>
  <c r="BU2785" i="1"/>
  <c r="BU2564" i="1"/>
  <c r="BU2890" i="1"/>
  <c r="BU3051" i="1"/>
  <c r="BU2996" i="1"/>
  <c r="BU2858" i="1"/>
  <c r="BU2686" i="1"/>
  <c r="BU3065" i="1"/>
  <c r="BU2999" i="1"/>
  <c r="BU2914" i="1"/>
  <c r="BU2817" i="1"/>
  <c r="BU2723" i="1"/>
  <c r="BU3078" i="1"/>
  <c r="BU2771" i="1"/>
  <c r="BU2713" i="1"/>
  <c r="BU2660" i="1"/>
  <c r="BU2265" i="1"/>
  <c r="BU2687" i="1"/>
  <c r="BU2544" i="1"/>
  <c r="BU2512" i="1"/>
  <c r="BU2211" i="1"/>
  <c r="BU2762" i="1"/>
  <c r="BU2707" i="1"/>
  <c r="BU2654" i="1"/>
  <c r="BU2432" i="1"/>
  <c r="BU2796" i="1"/>
  <c r="BU2743" i="1"/>
  <c r="BU3869" i="1"/>
  <c r="BU3979" i="1"/>
  <c r="BU3493" i="1"/>
  <c r="BU3247" i="1"/>
  <c r="BU3809" i="1"/>
  <c r="BU3557" i="1"/>
  <c r="BU3447" i="1"/>
  <c r="BU3297" i="1"/>
  <c r="BU3831" i="1"/>
  <c r="BU3388" i="1"/>
  <c r="BU3648" i="1"/>
  <c r="BU3694" i="1"/>
  <c r="BU3438" i="1"/>
  <c r="BU3294" i="1"/>
  <c r="BU3559" i="1"/>
  <c r="BU3407" i="1"/>
  <c r="BU3217" i="1"/>
  <c r="BU3689" i="1"/>
  <c r="BU3455" i="1"/>
  <c r="BU3322" i="1"/>
  <c r="BU3647" i="1"/>
  <c r="BU3467" i="1"/>
  <c r="BU3246" i="1"/>
  <c r="BU3485" i="1"/>
  <c r="BU3309" i="1"/>
  <c r="BU3238" i="1"/>
  <c r="BU3732" i="1"/>
  <c r="BU3639" i="1"/>
  <c r="BU3287" i="1"/>
  <c r="BU3759" i="1"/>
  <c r="BU3619" i="1"/>
  <c r="BU3363" i="1"/>
  <c r="BU3221" i="1"/>
  <c r="BU2805" i="1"/>
  <c r="BU3714" i="1"/>
  <c r="BU3609" i="1"/>
  <c r="BU3275" i="1"/>
  <c r="BU3131" i="1"/>
  <c r="BU3724" i="1"/>
  <c r="BU3313" i="1"/>
  <c r="BU3036" i="1"/>
  <c r="BU3035" i="1"/>
  <c r="BU2928" i="1"/>
  <c r="BU3162" i="1"/>
  <c r="BU3049" i="1"/>
  <c r="BU2920" i="1"/>
  <c r="BU2722" i="1"/>
  <c r="BU3218" i="1"/>
  <c r="BU3087" i="1"/>
  <c r="BU3018" i="1"/>
  <c r="BU2905" i="1"/>
  <c r="BU3282" i="1"/>
  <c r="BU3129" i="1"/>
  <c r="BU2897" i="1"/>
  <c r="BU2845" i="1"/>
  <c r="BU3267" i="1"/>
  <c r="BU3227" i="1"/>
  <c r="BU3157" i="1"/>
  <c r="BU3054" i="1"/>
  <c r="BU2365" i="1"/>
  <c r="BU3236" i="1"/>
  <c r="BU3180" i="1"/>
  <c r="BU3120" i="1"/>
  <c r="BU2895" i="1"/>
  <c r="BU3216" i="1"/>
  <c r="BU3068" i="1"/>
  <c r="BU2909" i="1"/>
  <c r="BU3097" i="1"/>
  <c r="BU2968" i="1"/>
  <c r="BU2837" i="1"/>
  <c r="BU2683" i="1"/>
  <c r="BU2625" i="1"/>
  <c r="BU3082" i="1"/>
  <c r="BU2910" i="1"/>
  <c r="BU2883" i="1"/>
  <c r="BU2774" i="1"/>
  <c r="BU2550" i="1"/>
  <c r="BU3105" i="1"/>
  <c r="BU2982" i="1"/>
  <c r="BU2885" i="1"/>
  <c r="BU2804" i="1"/>
  <c r="BU2699" i="1"/>
  <c r="BU2899" i="1"/>
  <c r="BU3031" i="1"/>
  <c r="BU2995" i="1"/>
  <c r="BU2912" i="1"/>
  <c r="BU2813" i="1"/>
  <c r="BU2622" i="1"/>
  <c r="BU3064" i="1"/>
  <c r="BU2880" i="1"/>
  <c r="BU2744" i="1"/>
  <c r="BU2477" i="1"/>
  <c r="BU2050" i="1"/>
  <c r="BU2749" i="1"/>
  <c r="BU2671" i="1"/>
  <c r="BU2616" i="1"/>
  <c r="BU2748" i="1"/>
  <c r="BU2698" i="1"/>
  <c r="BU3881" i="1"/>
  <c r="BU3927" i="1"/>
  <c r="BU3915" i="1"/>
  <c r="BU3375" i="1"/>
  <c r="BU3791" i="1"/>
  <c r="BU3359" i="1"/>
  <c r="BU3723" i="1"/>
  <c r="BU3625" i="1"/>
  <c r="BU3380" i="1"/>
  <c r="BU3867" i="1"/>
  <c r="BU2843" i="1"/>
  <c r="BU3623" i="1"/>
  <c r="BU3098" i="1"/>
  <c r="BU3883" i="1"/>
  <c r="BU3545" i="1"/>
  <c r="BU3671" i="1"/>
  <c r="BU3431" i="1"/>
  <c r="BU3318" i="1"/>
  <c r="BU3075" i="1"/>
  <c r="BU3728" i="1"/>
  <c r="BU3641" i="1"/>
  <c r="BU3439" i="1"/>
  <c r="BU3298" i="1"/>
  <c r="BU3615" i="1"/>
  <c r="BU3390" i="1"/>
  <c r="BU3155" i="1"/>
  <c r="BU3726" i="1"/>
  <c r="BU3205" i="1"/>
  <c r="BU3690" i="1"/>
  <c r="BU3367" i="1"/>
  <c r="BU3270" i="1"/>
  <c r="BU3013" i="1"/>
  <c r="BU3713" i="1"/>
  <c r="BU3376" i="1"/>
  <c r="BU3306" i="1"/>
  <c r="BU3240" i="1"/>
  <c r="BU3027" i="1"/>
  <c r="BU2900" i="1"/>
  <c r="BU3219" i="1"/>
  <c r="BU3192" i="1"/>
  <c r="BU3103" i="1"/>
  <c r="BU3042" i="1"/>
  <c r="BU2696" i="1"/>
  <c r="BU3202" i="1"/>
  <c r="BU2853" i="1"/>
  <c r="BU3263" i="1"/>
  <c r="BU3186" i="1"/>
  <c r="BU3002" i="1"/>
  <c r="BU2884" i="1"/>
  <c r="BU2824" i="1"/>
  <c r="BU3262" i="1"/>
  <c r="BU3222" i="1"/>
  <c r="BU3153" i="1"/>
  <c r="BU2958" i="1"/>
  <c r="BU2788" i="1"/>
  <c r="BU2286" i="1"/>
  <c r="BU3174" i="1"/>
  <c r="BU3077" i="1"/>
  <c r="BU3022" i="1"/>
  <c r="BU2530" i="1"/>
  <c r="BU2498" i="1"/>
  <c r="BU3160" i="1"/>
  <c r="BU3060" i="1"/>
  <c r="BU2829" i="1"/>
  <c r="BU3083" i="1"/>
  <c r="BU2892" i="1"/>
  <c r="BU2581" i="1"/>
  <c r="BU3058" i="1"/>
  <c r="BU2830" i="1"/>
  <c r="BU2755" i="1"/>
  <c r="BU2468" i="1"/>
  <c r="BU2877" i="1"/>
  <c r="BU2680" i="1"/>
  <c r="BU3116" i="1"/>
  <c r="BU3032" i="1"/>
  <c r="BU2840" i="1"/>
  <c r="BU2876" i="1"/>
  <c r="BU2809" i="1"/>
  <c r="BU2911" i="1"/>
  <c r="BU2875" i="1"/>
  <c r="BU2852" i="1"/>
  <c r="BU2787" i="1"/>
  <c r="BU2704" i="1"/>
  <c r="BU2463" i="1"/>
  <c r="BU2763" i="1"/>
  <c r="BU2709" i="1"/>
  <c r="BU2191" i="1"/>
  <c r="BU2739" i="1"/>
  <c r="BU2667" i="1"/>
  <c r="BU2612" i="1"/>
  <c r="BU2536" i="1"/>
  <c r="BU2504" i="1"/>
  <c r="BU1918" i="1"/>
  <c r="BU2732" i="1"/>
  <c r="BU2694" i="1"/>
  <c r="BU2337" i="1"/>
  <c r="BU1707" i="1"/>
  <c r="BU2776" i="1"/>
  <c r="BU2731" i="1"/>
  <c r="BU2637" i="1"/>
  <c r="BU3887" i="1"/>
  <c r="BU3891" i="1"/>
  <c r="BU3783" i="1"/>
  <c r="BU3430" i="1"/>
  <c r="BU3949" i="1"/>
  <c r="BU3305" i="1"/>
  <c r="BU3787" i="1"/>
  <c r="BU3617" i="1"/>
  <c r="BU3628" i="1"/>
  <c r="BU3416" i="1"/>
  <c r="BU3877" i="1"/>
  <c r="BU3346" i="1"/>
  <c r="BU3666" i="1"/>
  <c r="BU3426" i="1"/>
  <c r="BU3279" i="1"/>
  <c r="BU3067" i="1"/>
  <c r="BU3722" i="1"/>
  <c r="BU3622" i="1"/>
  <c r="BU3358" i="1"/>
  <c r="BU3193" i="1"/>
  <c r="BU3835" i="1"/>
  <c r="BU3681" i="1"/>
  <c r="BU3410" i="1"/>
  <c r="BU3277" i="1"/>
  <c r="BU3215" i="1"/>
  <c r="BU3721" i="1"/>
  <c r="BU3244" i="1"/>
  <c r="BU3147" i="1"/>
  <c r="BU3708" i="1"/>
  <c r="BU3433" i="1"/>
  <c r="BU3342" i="1"/>
  <c r="BU3184" i="1"/>
  <c r="BU3679" i="1"/>
  <c r="BU3348" i="1"/>
  <c r="BU2810" i="1"/>
  <c r="BU3678" i="1"/>
  <c r="BU3354" i="1"/>
  <c r="BU3269" i="1"/>
  <c r="BU2970" i="1"/>
  <c r="BU3234" i="1"/>
  <c r="BU3141" i="1"/>
  <c r="BU2993" i="1"/>
  <c r="BU2868" i="1"/>
  <c r="BU3264" i="1"/>
  <c r="BU3188" i="1"/>
  <c r="BU3158" i="1"/>
  <c r="BU3096" i="1"/>
  <c r="BU2886" i="1"/>
  <c r="BU3197" i="1"/>
  <c r="BU3072" i="1"/>
  <c r="BU3010" i="1"/>
  <c r="BU3253" i="1"/>
  <c r="BU3170" i="1"/>
  <c r="BU3101" i="1"/>
  <c r="BU2992" i="1"/>
  <c r="BU2878" i="1"/>
  <c r="BU2640" i="1"/>
  <c r="BU3248" i="1"/>
  <c r="BU3148" i="1"/>
  <c r="BU3039" i="1"/>
  <c r="BU2938" i="1"/>
  <c r="BU2782" i="1"/>
  <c r="BU3226" i="1"/>
  <c r="BU3008" i="1"/>
  <c r="BU2485" i="1"/>
  <c r="BU3200" i="1"/>
  <c r="BU2800" i="1"/>
  <c r="BU3062" i="1"/>
  <c r="BU2820" i="1"/>
  <c r="BU3043" i="1"/>
  <c r="BU2460" i="1"/>
  <c r="BU2849" i="1"/>
  <c r="BU3094" i="1"/>
  <c r="BU3025" i="1"/>
  <c r="BU2936" i="1"/>
  <c r="BU2778" i="1"/>
  <c r="BU2605" i="1"/>
  <c r="BU3115" i="1"/>
  <c r="BU3024" i="1"/>
  <c r="BU2986" i="1"/>
  <c r="BU2902" i="1"/>
  <c r="BU2857" i="1"/>
  <c r="BU2568" i="1"/>
  <c r="BU3050" i="1"/>
  <c r="BU2833" i="1"/>
  <c r="BU2659" i="1"/>
  <c r="BU2802" i="1"/>
  <c r="BU2691" i="1"/>
  <c r="BU2656" i="1"/>
  <c r="BU2588" i="1"/>
  <c r="BU2734" i="1"/>
  <c r="BU2655" i="1"/>
  <c r="BU2604" i="1"/>
  <c r="BU2483" i="1"/>
  <c r="BU2150" i="1"/>
  <c r="BU2726" i="1"/>
  <c r="BU3422" i="1"/>
  <c r="BU3659" i="1"/>
  <c r="BU3319" i="1"/>
  <c r="BU3278" i="1"/>
  <c r="BU3391" i="1"/>
  <c r="BU3703" i="1"/>
  <c r="BU3509" i="1"/>
  <c r="BU3325" i="1"/>
  <c r="BU3741" i="1"/>
  <c r="BU3183" i="1"/>
  <c r="BU2855" i="1"/>
  <c r="BU3208" i="1"/>
  <c r="BU3140" i="1"/>
  <c r="BU2879" i="1"/>
  <c r="BU2940" i="1"/>
  <c r="BU2600" i="1"/>
  <c r="BU3152" i="1"/>
  <c r="BU3299" i="1"/>
  <c r="BU2997" i="1"/>
  <c r="BU2811" i="1"/>
  <c r="BU2913" i="1"/>
  <c r="BU2754" i="1"/>
  <c r="BU3074" i="1"/>
  <c r="BU2828" i="1"/>
  <c r="BU2844" i="1"/>
  <c r="BU2679" i="1"/>
  <c r="BU3023" i="1"/>
  <c r="BU2821" i="1"/>
  <c r="BU1627" i="1"/>
  <c r="BU2647" i="1"/>
  <c r="BU2520" i="1"/>
  <c r="BU2717" i="1"/>
  <c r="BU2638" i="1"/>
  <c r="BU2534" i="1"/>
  <c r="BU2104" i="1"/>
  <c r="BU2769" i="1"/>
  <c r="BU2697" i="1"/>
  <c r="BU2653" i="1"/>
  <c r="BU2154" i="1"/>
  <c r="BU2742" i="1"/>
  <c r="BU2596" i="1"/>
  <c r="BU2516" i="1"/>
  <c r="BU2349" i="1"/>
  <c r="BU1782" i="1"/>
  <c r="BU2715" i="1"/>
  <c r="BU2664" i="1"/>
  <c r="BU2595" i="1"/>
  <c r="BU2294" i="1"/>
  <c r="BU2455" i="1"/>
  <c r="BU2418" i="1"/>
  <c r="BU2381" i="1"/>
  <c r="BU2287" i="1"/>
  <c r="BU2017" i="1"/>
  <c r="BU2448" i="1"/>
  <c r="BU2380" i="1"/>
  <c r="BU2356" i="1"/>
  <c r="BU2116" i="1"/>
  <c r="BU2016" i="1"/>
  <c r="BU2502" i="1"/>
  <c r="BU2391" i="1"/>
  <c r="BU2309" i="1"/>
  <c r="BU2060" i="1"/>
  <c r="BU1885" i="1"/>
  <c r="BU2416" i="1"/>
  <c r="BU2332" i="1"/>
  <c r="BU2003" i="1"/>
  <c r="BU2158" i="1"/>
  <c r="BU2052" i="1"/>
  <c r="BU2479" i="1"/>
  <c r="BU2408" i="1"/>
  <c r="BU2300" i="1"/>
  <c r="BU2144" i="1"/>
  <c r="BU1982" i="1"/>
  <c r="BU1906" i="1"/>
  <c r="BU1648" i="1"/>
  <c r="BU2168" i="1"/>
  <c r="BU1711" i="1"/>
  <c r="BU2055" i="1"/>
  <c r="BU1986" i="1"/>
  <c r="BU1894" i="1"/>
  <c r="BU1834" i="1"/>
  <c r="BU1740" i="1"/>
  <c r="BU2214" i="1"/>
  <c r="BU2081" i="1"/>
  <c r="BU2024" i="1"/>
  <c r="BU1720" i="1"/>
  <c r="BU2205" i="1"/>
  <c r="BU2071" i="1"/>
  <c r="BU1847" i="1"/>
  <c r="BU2198" i="1"/>
  <c r="BU2009" i="1"/>
  <c r="BU1930" i="1"/>
  <c r="BU1846" i="1"/>
  <c r="BU1536" i="1"/>
  <c r="BU1818" i="1"/>
  <c r="BU1756" i="1"/>
  <c r="BU1688" i="1"/>
  <c r="BU1566" i="1"/>
  <c r="BU1367" i="1"/>
  <c r="BU1053" i="1"/>
  <c r="BU1599" i="1"/>
  <c r="BU1487" i="1"/>
  <c r="BU1189" i="1"/>
  <c r="BU1622" i="1"/>
  <c r="BU1431" i="1"/>
  <c r="BU1753" i="1"/>
  <c r="BU1674" i="1"/>
  <c r="BU1569" i="1"/>
  <c r="BU1355" i="1"/>
  <c r="BU1799" i="1"/>
  <c r="BU1701" i="1"/>
  <c r="BU1499" i="1"/>
  <c r="BU1865" i="1"/>
  <c r="BU1766" i="1"/>
  <c r="BU1696" i="1"/>
  <c r="BU1556" i="1"/>
  <c r="BU1443" i="1"/>
  <c r="BU1245" i="1"/>
  <c r="BU1527" i="1"/>
  <c r="BU1054" i="1"/>
  <c r="BU1284" i="1"/>
  <c r="BU1192" i="1"/>
  <c r="BU1419" i="1"/>
  <c r="BU1224" i="1"/>
  <c r="BU1128" i="1"/>
  <c r="BU1411" i="1"/>
  <c r="BU1260" i="1"/>
  <c r="BU3827" i="1"/>
  <c r="BU3406" i="1"/>
  <c r="BU3311" i="1"/>
  <c r="BU3356" i="1"/>
  <c r="BU3401" i="1"/>
  <c r="BU3751" i="1"/>
  <c r="BU3711" i="1"/>
  <c r="BU3384" i="1"/>
  <c r="BU3698" i="1"/>
  <c r="BU3336" i="1"/>
  <c r="BU3302" i="1"/>
  <c r="BU3735" i="1"/>
  <c r="BU3417" i="1"/>
  <c r="BU3775" i="1"/>
  <c r="BU3340" i="1"/>
  <c r="BU3224" i="1"/>
  <c r="BU3136" i="1"/>
  <c r="BU2270" i="1"/>
  <c r="BU3232" i="1"/>
  <c r="BU3071" i="1"/>
  <c r="BU3128" i="1"/>
  <c r="BU2924" i="1"/>
  <c r="BU2163" i="1"/>
  <c r="BU3069" i="1"/>
  <c r="BU3029" i="1"/>
  <c r="BU2206" i="1"/>
  <c r="BU2794" i="1"/>
  <c r="BU3046" i="1"/>
  <c r="BU2908" i="1"/>
  <c r="BU2836" i="1"/>
  <c r="BU2907" i="1"/>
  <c r="BU2823" i="1"/>
  <c r="BU2978" i="1"/>
  <c r="BU2839" i="1"/>
  <c r="BU2672" i="1"/>
  <c r="BU3003" i="1"/>
  <c r="BU2750" i="1"/>
  <c r="BU1620" i="1"/>
  <c r="BU2643" i="1"/>
  <c r="BU2447" i="1"/>
  <c r="BU2628" i="1"/>
  <c r="BU2526" i="1"/>
  <c r="BU2088" i="1"/>
  <c r="BU2761" i="1"/>
  <c r="BU2650" i="1"/>
  <c r="BU2730" i="1"/>
  <c r="BU2645" i="1"/>
  <c r="BU1768" i="1"/>
  <c r="BU2706" i="1"/>
  <c r="BU2585" i="1"/>
  <c r="BU2367" i="1"/>
  <c r="BU2279" i="1"/>
  <c r="BU2124" i="1"/>
  <c r="BU2459" i="1"/>
  <c r="BU1781" i="1"/>
  <c r="BU2436" i="1"/>
  <c r="BU2370" i="1"/>
  <c r="BU2480" i="1"/>
  <c r="BU2412" i="1"/>
  <c r="BU2369" i="1"/>
  <c r="BU2008" i="1"/>
  <c r="BU2474" i="1"/>
  <c r="BU2398" i="1"/>
  <c r="BU2292" i="1"/>
  <c r="BU1626" i="1"/>
  <c r="BU2148" i="1"/>
  <c r="BU2049" i="1"/>
  <c r="BU1822" i="1"/>
  <c r="BU2001" i="1"/>
  <c r="BU1709" i="1"/>
  <c r="BU1616" i="1"/>
  <c r="BU2193" i="1"/>
  <c r="BU2122" i="1"/>
  <c r="BU2044" i="1"/>
  <c r="BU1670" i="1"/>
  <c r="BU2192" i="1"/>
  <c r="BU1839" i="1"/>
  <c r="BU1695" i="1"/>
  <c r="BU1741" i="1"/>
  <c r="BU1682" i="1"/>
  <c r="BU1628" i="1"/>
  <c r="BU1554" i="1"/>
  <c r="BU1702" i="1"/>
  <c r="BU1172" i="1"/>
  <c r="BU1749" i="1"/>
  <c r="BU1694" i="1"/>
  <c r="BU1423" i="1"/>
  <c r="BU1832" i="1"/>
  <c r="BU1748" i="1"/>
  <c r="BU1661" i="1"/>
  <c r="BU1522" i="1"/>
  <c r="BU1334" i="1"/>
  <c r="BU1784" i="1"/>
  <c r="BU1693" i="1"/>
  <c r="BU1605" i="1"/>
  <c r="BU1436" i="1"/>
  <c r="BU1860" i="1"/>
  <c r="BU1761" i="1"/>
  <c r="BU1692" i="1"/>
  <c r="BU1617" i="1"/>
  <c r="BU1232" i="1"/>
  <c r="BU1850" i="1"/>
  <c r="BU1677" i="1"/>
  <c r="BU1397" i="1"/>
  <c r="BU1006" i="1"/>
  <c r="BU1497" i="1"/>
  <c r="BU1407" i="1"/>
  <c r="BU1272" i="1"/>
  <c r="BU3819" i="1"/>
  <c r="BU3399" i="1"/>
  <c r="BU3634" i="1"/>
  <c r="BU3779" i="1"/>
  <c r="BU3273" i="1"/>
  <c r="BU3829" i="1"/>
  <c r="BU3371" i="1"/>
  <c r="BU3255" i="1"/>
  <c r="BU3705" i="1"/>
  <c r="BU3165" i="1"/>
  <c r="BU3674" i="1"/>
  <c r="BU3330" i="1"/>
  <c r="BU3697" i="1"/>
  <c r="BU3286" i="1"/>
  <c r="BU3731" i="1"/>
  <c r="BU3408" i="1"/>
  <c r="BU3220" i="1"/>
  <c r="BU3088" i="1"/>
  <c r="BU2841" i="1"/>
  <c r="BU3228" i="1"/>
  <c r="BU2898" i="1"/>
  <c r="BU3213" i="1"/>
  <c r="BU2966" i="1"/>
  <c r="BU3100" i="1"/>
  <c r="BU3061" i="1"/>
  <c r="BU2793" i="1"/>
  <c r="BU3194" i="1"/>
  <c r="BU3014" i="1"/>
  <c r="BU3048" i="1"/>
  <c r="BU2874" i="1"/>
  <c r="BU2082" i="1"/>
  <c r="BU2873" i="1"/>
  <c r="BU3041" i="1"/>
  <c r="BU2592" i="1"/>
  <c r="BU3015" i="1"/>
  <c r="BU3104" i="1"/>
  <c r="BU2960" i="1"/>
  <c r="BU2834" i="1"/>
  <c r="BU2871" i="1"/>
  <c r="BU2745" i="1"/>
  <c r="BU2373" i="1"/>
  <c r="BU1858" i="1"/>
  <c r="BU2757" i="1"/>
  <c r="BU2685" i="1"/>
  <c r="BU2702" i="1"/>
  <c r="BU2572" i="1"/>
  <c r="BU2473" i="1"/>
  <c r="BU2201" i="1"/>
  <c r="BU2767" i="1"/>
  <c r="BU2701" i="1"/>
  <c r="BU2649" i="1"/>
  <c r="BU2552" i="1"/>
  <c r="BU2449" i="1"/>
  <c r="BU2271" i="1"/>
  <c r="BU2110" i="1"/>
  <c r="BU1012" i="1"/>
  <c r="BU2426" i="1"/>
  <c r="BU2240" i="1"/>
  <c r="BU1974" i="1"/>
  <c r="BU2494" i="1"/>
  <c r="BU2379" i="1"/>
  <c r="BU2248" i="1"/>
  <c r="BU2047" i="1"/>
  <c r="BU2315" i="1"/>
  <c r="BU2140" i="1"/>
  <c r="BU1966" i="1"/>
  <c r="BU2470" i="1"/>
  <c r="BU2359" i="1"/>
  <c r="BU2220" i="1"/>
  <c r="BU2389" i="1"/>
  <c r="BU2347" i="1"/>
  <c r="BU2284" i="1"/>
  <c r="BU1928" i="1"/>
  <c r="BU1896" i="1"/>
  <c r="BU1767" i="1"/>
  <c r="BU1619" i="1"/>
  <c r="BU1978" i="1"/>
  <c r="BU1787" i="1"/>
  <c r="BU1679" i="1"/>
  <c r="BU2194" i="1"/>
  <c r="BU2025" i="1"/>
  <c r="BU1932" i="1"/>
  <c r="BU1883" i="1"/>
  <c r="BU1715" i="1"/>
  <c r="BU1576" i="1"/>
  <c r="BU2200" i="1"/>
  <c r="BU2152" i="1"/>
  <c r="BU2076" i="1"/>
  <c r="BU1869" i="1"/>
  <c r="BU1610" i="1"/>
  <c r="BU2188" i="1"/>
  <c r="BU2039" i="1"/>
  <c r="BU1662" i="1"/>
  <c r="BU1980" i="1"/>
  <c r="BU1914" i="1"/>
  <c r="BU1808" i="1"/>
  <c r="BU1898" i="1"/>
  <c r="BU1736" i="1"/>
  <c r="BU1532" i="1"/>
  <c r="BU3935" i="1"/>
  <c r="BU3811" i="1"/>
  <c r="BU3707" i="1"/>
  <c r="BU3517" i="1"/>
  <c r="BU3730" i="1"/>
  <c r="BU3687" i="1"/>
  <c r="BU3646" i="1"/>
  <c r="BU3230" i="1"/>
  <c r="BU3662" i="1"/>
  <c r="BU3673" i="1"/>
  <c r="BU3341" i="1"/>
  <c r="BU3124" i="1"/>
  <c r="BU3177" i="1"/>
  <c r="BU3081" i="1"/>
  <c r="BU3187" i="1"/>
  <c r="BU2932" i="1"/>
  <c r="BU3093" i="1"/>
  <c r="BU2904" i="1"/>
  <c r="BU3053" i="1"/>
  <c r="BU2624" i="1"/>
  <c r="BU3017" i="1"/>
  <c r="BU2869" i="1"/>
  <c r="BU2727" i="1"/>
  <c r="BU2865" i="1"/>
  <c r="BU2676" i="1"/>
  <c r="BU2570" i="1"/>
  <c r="BU3005" i="1"/>
  <c r="BU2889" i="1"/>
  <c r="BU2766" i="1"/>
  <c r="BU3089" i="1"/>
  <c r="BU2442" i="1"/>
  <c r="BU2798" i="1"/>
  <c r="BU2735" i="1"/>
  <c r="BU2346" i="1"/>
  <c r="BU2777" i="1"/>
  <c r="BU2678" i="1"/>
  <c r="BU2518" i="1"/>
  <c r="BU1681" i="1"/>
  <c r="BU2753" i="1"/>
  <c r="BU2615" i="1"/>
  <c r="BU2768" i="1"/>
  <c r="BU2689" i="1"/>
  <c r="BU2632" i="1"/>
  <c r="BU2073" i="1"/>
  <c r="BU2759" i="1"/>
  <c r="BU2636" i="1"/>
  <c r="BU2492" i="1"/>
  <c r="BU2207" i="1"/>
  <c r="BU2444" i="1"/>
  <c r="BU2402" i="1"/>
  <c r="BU2357" i="1"/>
  <c r="BU2261" i="1"/>
  <c r="BU2084" i="1"/>
  <c r="BU1933" i="1"/>
  <c r="BU2414" i="1"/>
  <c r="BU2228" i="1"/>
  <c r="BU1919" i="1"/>
  <c r="BU2431" i="1"/>
  <c r="BU2371" i="1"/>
  <c r="BU2216" i="1"/>
  <c r="BU3989" i="1"/>
  <c r="BU3449" i="1"/>
  <c r="BU3917" i="1"/>
  <c r="BU3712" i="1"/>
  <c r="BU3987" i="1"/>
  <c r="BU3642" i="1"/>
  <c r="BU3233" i="1"/>
  <c r="BU3611" i="1"/>
  <c r="BU3466" i="1"/>
  <c r="BU3644" i="1"/>
  <c r="BU3146" i="1"/>
  <c r="BU3655" i="1"/>
  <c r="BU3314" i="1"/>
  <c r="BU3649" i="1"/>
  <c r="BU3258" i="1"/>
  <c r="BU3166" i="1"/>
  <c r="BU2972" i="1"/>
  <c r="BU2522" i="1"/>
  <c r="BU3007" i="1"/>
  <c r="BU2861" i="1"/>
  <c r="BU3038" i="1"/>
  <c r="BU2860" i="1"/>
  <c r="BU2651" i="1"/>
  <c r="BU2864" i="1"/>
  <c r="BU2562" i="1"/>
  <c r="BU2881" i="1"/>
  <c r="BU2718" i="1"/>
  <c r="BU3085" i="1"/>
  <c r="BU2791" i="1"/>
  <c r="BU3108" i="1"/>
  <c r="BU2867" i="1"/>
  <c r="BU2789" i="1"/>
  <c r="BU2639" i="1"/>
  <c r="BU2435" i="1"/>
  <c r="BU2728" i="1"/>
  <c r="BU2773" i="1"/>
  <c r="BU2738" i="1"/>
  <c r="BU2677" i="1"/>
  <c r="BU2540" i="1"/>
  <c r="BU2741" i="1"/>
  <c r="BU2688" i="1"/>
  <c r="BU2623" i="1"/>
  <c r="BU2450" i="1"/>
  <c r="BU2078" i="1"/>
  <c r="BU2393" i="1"/>
  <c r="BU2244" i="1"/>
  <c r="BU1873" i="1"/>
  <c r="BU2496" i="1"/>
  <c r="BU2372" i="1"/>
  <c r="BU2077" i="1"/>
  <c r="BU1872" i="1"/>
  <c r="BU2482" i="1"/>
  <c r="BU2197" i="1"/>
  <c r="BU2033" i="1"/>
  <c r="BU2424" i="1"/>
  <c r="BU2390" i="1"/>
  <c r="BU2363" i="1"/>
  <c r="BU2069" i="1"/>
  <c r="BU1725" i="1"/>
  <c r="BU2452" i="1"/>
  <c r="BU2384" i="1"/>
  <c r="BU2340" i="1"/>
  <c r="BU2092" i="1"/>
  <c r="BU1942" i="1"/>
  <c r="BU2464" i="1"/>
  <c r="BU2383" i="1"/>
  <c r="BU2335" i="1"/>
  <c r="BU2268" i="1"/>
  <c r="BU2170" i="1"/>
  <c r="BU1871" i="1"/>
  <c r="BU1613" i="1"/>
  <c r="BU2098" i="1"/>
  <c r="BU1962" i="1"/>
  <c r="BU1878" i="1"/>
  <c r="BU1759" i="1"/>
  <c r="BU1065" i="1"/>
  <c r="BU2006" i="1"/>
  <c r="BU1922" i="1"/>
  <c r="BU1691" i="1"/>
  <c r="BU2227" i="1"/>
  <c r="BU2189" i="1"/>
  <c r="BU1916" i="1"/>
  <c r="BU1785" i="1"/>
  <c r="BU1690" i="1"/>
  <c r="BU1582" i="1"/>
  <c r="BU2222" i="1"/>
  <c r="BU2172" i="1"/>
  <c r="BU2096" i="1"/>
  <c r="BU2010" i="1"/>
  <c r="BU1751" i="1"/>
  <c r="BU2221" i="1"/>
  <c r="BU2075" i="1"/>
  <c r="BU1964" i="1"/>
  <c r="BU1903" i="1"/>
  <c r="BU1783" i="1"/>
  <c r="BU1608" i="1"/>
  <c r="BU1880" i="1"/>
  <c r="BU1792" i="1"/>
  <c r="BU1731" i="1"/>
  <c r="BU1602" i="1"/>
  <c r="BU1475" i="1"/>
  <c r="BU1279" i="1"/>
  <c r="BU1655" i="1"/>
  <c r="BU1570" i="1"/>
  <c r="BU1402" i="1"/>
  <c r="BU1840" i="1"/>
  <c r="BU1734" i="1"/>
  <c r="BU1651" i="1"/>
  <c r="BU1408" i="1"/>
  <c r="BU1794" i="1"/>
  <c r="BU1714" i="1"/>
  <c r="BU1752" i="1"/>
  <c r="BU1657" i="1"/>
  <c r="BU3676" i="1"/>
  <c r="BU3541" i="1"/>
  <c r="BU3425" i="1"/>
  <c r="BU3503" i="1"/>
  <c r="BU3285" i="1"/>
  <c r="BU3387" i="1"/>
  <c r="BU3310" i="1"/>
  <c r="BU3396" i="1"/>
  <c r="BU3533" i="1"/>
  <c r="BU3189" i="1"/>
  <c r="BU2862" i="1"/>
  <c r="BU3150" i="1"/>
  <c r="BU3149" i="1"/>
  <c r="BU2675" i="1"/>
  <c r="BU3206" i="1"/>
  <c r="BU2719" i="1"/>
  <c r="BU3156" i="1"/>
  <c r="BU3126" i="1"/>
  <c r="BU2780" i="1"/>
  <c r="BU2915" i="1"/>
  <c r="BU2801" i="1"/>
  <c r="BU2891" i="1"/>
  <c r="BU2825" i="1"/>
  <c r="BU1950" i="1"/>
  <c r="BU2922" i="1"/>
  <c r="BU2779" i="1"/>
  <c r="BU3080" i="1"/>
  <c r="BU2404" i="1"/>
  <c r="BU2894" i="1"/>
  <c r="BU2893" i="1"/>
  <c r="BU2642" i="1"/>
  <c r="BU2783" i="1"/>
  <c r="BU2703" i="1"/>
  <c r="BU2438" i="1"/>
  <c r="BU2752" i="1"/>
  <c r="BU2661" i="1"/>
  <c r="BU2607" i="1"/>
  <c r="BU2355" i="1"/>
  <c r="BU1907" i="1"/>
  <c r="BU2720" i="1"/>
  <c r="BU2668" i="1"/>
  <c r="BU2601" i="1"/>
  <c r="BU2295" i="1"/>
  <c r="BU2186" i="1"/>
  <c r="BU2454" i="1"/>
  <c r="BU2387" i="1"/>
  <c r="BU2212" i="1"/>
  <c r="BU2130" i="1"/>
  <c r="BU2022" i="1"/>
  <c r="BU2316" i="1"/>
  <c r="BU2065" i="1"/>
  <c r="BU1891" i="1"/>
  <c r="BU2471" i="1"/>
  <c r="BU2375" i="1"/>
  <c r="BU2196" i="1"/>
  <c r="BU2032" i="1"/>
  <c r="BU1730" i="1"/>
  <c r="BU2428" i="1"/>
  <c r="BU2314" i="1"/>
  <c r="BU2202" i="1"/>
  <c r="BU1912" i="1"/>
  <c r="BU1805" i="1"/>
  <c r="BU1666" i="1"/>
  <c r="BU2180" i="1"/>
  <c r="BU2041" i="1"/>
  <c r="BU1938" i="1"/>
  <c r="BU1823" i="1"/>
  <c r="BU1132" i="1"/>
  <c r="BU2059" i="1"/>
  <c r="BU1900" i="1"/>
  <c r="BU1842" i="1"/>
  <c r="BU2036" i="1"/>
  <c r="BU1745" i="1"/>
  <c r="BU1623" i="1"/>
  <c r="BU2208" i="1"/>
  <c r="BU2156" i="1"/>
  <c r="BU1868" i="1"/>
  <c r="BU1634" i="1"/>
  <c r="BU2029" i="1"/>
  <c r="BU1940" i="1"/>
  <c r="BU1859" i="1"/>
  <c r="BU1558" i="1"/>
  <c r="BU1836" i="1"/>
  <c r="BU1760" i="1"/>
  <c r="BU1704" i="1"/>
  <c r="BU1649" i="1"/>
  <c r="BU1577" i="1"/>
  <c r="BU1103" i="1"/>
  <c r="BU1612" i="1"/>
  <c r="BU1524" i="1"/>
  <c r="BU1292" i="1"/>
  <c r="BU1763" i="1"/>
  <c r="BU1706" i="1"/>
  <c r="BU1633" i="1"/>
  <c r="BU1459" i="1"/>
  <c r="BU1248" i="1"/>
  <c r="BU1758" i="1"/>
  <c r="BU1363" i="1"/>
  <c r="BU1069" i="1"/>
  <c r="BU1718" i="1"/>
  <c r="BU1618" i="1"/>
  <c r="BU1506" i="1"/>
  <c r="BU1320" i="1"/>
  <c r="BU1876" i="1"/>
  <c r="BU1771" i="1"/>
  <c r="BU1449" i="1"/>
  <c r="BU1304" i="1"/>
  <c r="BU1047" i="1"/>
  <c r="BU1779" i="1"/>
  <c r="BU1726" i="1"/>
  <c r="BU1542" i="1"/>
  <c r="BU3933" i="1"/>
  <c r="BU3436" i="1"/>
  <c r="BU3743" i="1"/>
  <c r="BU3633" i="1"/>
  <c r="BU3307" i="1"/>
  <c r="BU2976" i="1"/>
  <c r="BU3154" i="1"/>
  <c r="BU2826" i="1"/>
  <c r="BU2786" i="1"/>
  <c r="BU2770" i="1"/>
  <c r="BU2587" i="1"/>
  <c r="BU2756" i="1"/>
  <c r="BU2673" i="1"/>
  <c r="BU2236" i="1"/>
  <c r="BU2410" i="1"/>
  <c r="BU2439" i="1"/>
  <c r="BU2276" i="1"/>
  <c r="BU1864" i="1"/>
  <c r="BU2068" i="1"/>
  <c r="BU1870" i="1"/>
  <c r="BU1322" i="1"/>
  <c r="BU2162" i="1"/>
  <c r="BU2002" i="1"/>
  <c r="BU1575" i="1"/>
  <c r="BU1887" i="1"/>
  <c r="BU1601" i="1"/>
  <c r="BU1769" i="1"/>
  <c r="BU1624" i="1"/>
  <c r="BU1257" i="1"/>
  <c r="BU1552" i="1"/>
  <c r="BU1807" i="1"/>
  <c r="BU1514" i="1"/>
  <c r="BU1780" i="1"/>
  <c r="BU1413" i="1"/>
  <c r="BU1708" i="1"/>
  <c r="BU1639" i="1"/>
  <c r="BU1390" i="1"/>
  <c r="BU1837" i="1"/>
  <c r="BU1742" i="1"/>
  <c r="BU1548" i="1"/>
  <c r="BU1374" i="1"/>
  <c r="BU1213" i="1"/>
  <c r="BU1401" i="1"/>
  <c r="BU1291" i="1"/>
  <c r="BU1151" i="1"/>
  <c r="BU1050" i="1"/>
  <c r="BU1288" i="1"/>
  <c r="BU1206" i="1"/>
  <c r="BU1153" i="1"/>
  <c r="BU3937" i="1"/>
  <c r="BU3785" i="1"/>
  <c r="BU3941" i="1"/>
  <c r="BU3899" i="1"/>
  <c r="BU3761" i="1"/>
  <c r="BU3699" i="1"/>
  <c r="BU3797" i="1"/>
  <c r="BU3261" i="1"/>
  <c r="BU3231" i="1"/>
  <c r="BU3755" i="1"/>
  <c r="BU3338" i="1"/>
  <c r="BU2950" i="1"/>
  <c r="BU2888" i="1"/>
  <c r="BU2998" i="1"/>
  <c r="BU3182" i="1"/>
  <c r="BU2812" i="1"/>
  <c r="BU2358" i="1"/>
  <c r="BU2784" i="1"/>
  <c r="BU3019" i="1"/>
  <c r="BU2528" i="1"/>
  <c r="BU2721" i="1"/>
  <c r="BU2669" i="1"/>
  <c r="BU2362" i="1"/>
  <c r="BU2433" i="1"/>
  <c r="BU2224" i="1"/>
  <c r="BU2392" i="1"/>
  <c r="BU2028" i="1"/>
  <c r="BU2026" i="1"/>
  <c r="BU2420" i="1"/>
  <c r="BU2341" i="1"/>
  <c r="BU2046" i="1"/>
  <c r="BU2074" i="1"/>
  <c r="BU2126" i="1"/>
  <c r="BU1828" i="1"/>
  <c r="BU1812" i="1"/>
  <c r="BU1856" i="1"/>
  <c r="BU1996" i="1"/>
  <c r="BU1862" i="1"/>
  <c r="BU1697" i="1"/>
  <c r="BU2118" i="1"/>
  <c r="BU1796" i="1"/>
  <c r="BU1525" i="1"/>
  <c r="BU2106" i="1"/>
  <c r="BU1875" i="1"/>
  <c r="BU1881" i="1"/>
  <c r="BU1580" i="1"/>
  <c r="BU1148" i="1"/>
  <c r="BU1540" i="1"/>
  <c r="BU1790" i="1"/>
  <c r="BU1641" i="1"/>
  <c r="BU1507" i="1"/>
  <c r="BU1762" i="1"/>
  <c r="BU1597" i="1"/>
  <c r="BU1838" i="1"/>
  <c r="BU1705" i="1"/>
  <c r="BU1732" i="1"/>
  <c r="BU1208" i="1"/>
  <c r="BU1395" i="1"/>
  <c r="BU1283" i="1"/>
  <c r="BU1223" i="1"/>
  <c r="BU1055" i="1"/>
  <c r="BU1281" i="1"/>
  <c r="BU1042" i="1"/>
  <c r="BU1286" i="1"/>
  <c r="BU1201" i="1"/>
  <c r="BU1143" i="1"/>
  <c r="BU3957" i="1"/>
  <c r="BU3983" i="1"/>
  <c r="BU3973" i="1"/>
  <c r="BU3825" i="1"/>
  <c r="BU3440" i="1"/>
  <c r="BU3799" i="1"/>
  <c r="BU3489" i="1"/>
  <c r="BU3448" i="1"/>
  <c r="BU3651" i="1"/>
  <c r="BU3456" i="1"/>
  <c r="BU3543" i="1"/>
  <c r="BU3479" i="1"/>
  <c r="BU3739" i="1"/>
  <c r="BU3704" i="1"/>
  <c r="BU3249" i="1"/>
  <c r="BU3135" i="1"/>
  <c r="BU3411" i="1"/>
  <c r="BU3245" i="1"/>
  <c r="BU3133" i="1"/>
  <c r="BU3130" i="1"/>
  <c r="BU3635" i="1"/>
  <c r="BU3207" i="1"/>
  <c r="BU3006" i="1"/>
  <c r="BU2818" i="1"/>
  <c r="BU2952" i="1"/>
  <c r="BU2807" i="1"/>
  <c r="BU3034" i="1"/>
  <c r="BU2896" i="1"/>
  <c r="BU2863" i="1"/>
  <c r="BU2427" i="1"/>
  <c r="BU2396" i="1"/>
  <c r="BU2665" i="1"/>
  <c r="BU2422" i="1"/>
  <c r="BU2056" i="1"/>
  <c r="BU1923" i="1"/>
  <c r="BU2203" i="1"/>
  <c r="BU2368" i="1"/>
  <c r="BU2219" i="1"/>
  <c r="BU1600" i="1"/>
  <c r="BU1087" i="1"/>
  <c r="BU1658" i="1"/>
  <c r="BU1777" i="1"/>
  <c r="BU2232" i="1"/>
  <c r="BU2061" i="1"/>
  <c r="BU1867" i="1"/>
  <c r="BU1888" i="1"/>
  <c r="BU1716" i="1"/>
  <c r="BU1698" i="1"/>
  <c r="BU1453" i="1"/>
  <c r="BU1821" i="1"/>
  <c r="BU1621" i="1"/>
  <c r="BU1465" i="1"/>
  <c r="BU1747" i="1"/>
  <c r="BU1592" i="1"/>
  <c r="BU1810" i="1"/>
  <c r="BU1700" i="1"/>
  <c r="BU1505" i="1"/>
  <c r="BU1830" i="1"/>
  <c r="BU1330" i="1"/>
  <c r="BU1188" i="1"/>
  <c r="BU1203" i="1"/>
  <c r="BU1126" i="1"/>
  <c r="BU1051" i="1"/>
  <c r="BU1270" i="1"/>
  <c r="BU1197" i="1"/>
  <c r="BU1124" i="1"/>
  <c r="BU1370" i="1"/>
  <c r="BU1110" i="1"/>
  <c r="BU3865" i="1"/>
  <c r="BU3769" i="1"/>
  <c r="BU3777" i="1"/>
  <c r="BU3925" i="1"/>
  <c r="BU3929" i="1"/>
  <c r="BU3529" i="1"/>
  <c r="BU3753" i="1"/>
  <c r="BU3813" i="1"/>
  <c r="BU3656" i="1"/>
  <c r="BU3444" i="1"/>
  <c r="BU3211" i="1"/>
  <c r="BU3132" i="1"/>
  <c r="BU3138" i="1"/>
  <c r="BU3055" i="1"/>
  <c r="BU3092" i="1"/>
  <c r="BU3070" i="1"/>
  <c r="BU3352" i="1"/>
  <c r="BU3738" i="1"/>
  <c r="BU3539" i="1"/>
  <c r="BU3549" i="1"/>
  <c r="BU3214" i="1"/>
  <c r="BU2882" i="1"/>
  <c r="BU3028" i="1"/>
  <c r="BU2906" i="1"/>
  <c r="BU2021" i="1"/>
  <c r="BU1958" i="1"/>
  <c r="BU2606" i="1"/>
  <c r="BU2366" i="1"/>
  <c r="BU2510" i="1"/>
  <c r="BU2364" i="1"/>
  <c r="BU2378" i="1"/>
  <c r="BU2195" i="1"/>
  <c r="BU1992" i="1"/>
  <c r="BU1755" i="1"/>
  <c r="BU1970" i="1"/>
  <c r="BU1773" i="1"/>
  <c r="BU1764" i="1"/>
  <c r="BU2057" i="1"/>
  <c r="BU1712" i="1"/>
  <c r="BU1675" i="1"/>
  <c r="BU1744" i="1"/>
  <c r="BU1722" i="1"/>
  <c r="BU1585" i="1"/>
  <c r="BU1793" i="1"/>
  <c r="BU1609" i="1"/>
  <c r="BU1226" i="1"/>
  <c r="BU1824" i="1"/>
  <c r="BU1435" i="1"/>
  <c r="BU1183" i="1"/>
  <c r="BU1441" i="1"/>
  <c r="BU1373" i="1"/>
  <c r="BU1199" i="1"/>
  <c r="BU1182" i="1"/>
  <c r="BU1335" i="1"/>
  <c r="BU1198" i="1"/>
  <c r="BU1222" i="1"/>
  <c r="BU1144" i="1"/>
  <c r="BU1022" i="1"/>
  <c r="BU1258" i="1"/>
  <c r="BU1187" i="1"/>
  <c r="BU1276" i="1"/>
  <c r="BU3931" i="1"/>
  <c r="BU3871" i="1"/>
  <c r="BU3995" i="1"/>
  <c r="BU3961" i="1"/>
  <c r="BU3991" i="1"/>
  <c r="BU3873" i="1"/>
  <c r="BU3481" i="1"/>
  <c r="BU3683" i="1"/>
  <c r="BU3789" i="1"/>
  <c r="BU3773" i="1"/>
  <c r="BU3757" i="1"/>
  <c r="BU3452" i="1"/>
  <c r="BU3235" i="1"/>
  <c r="BU3404" i="1"/>
  <c r="BU3171" i="1"/>
  <c r="BU3199" i="1"/>
  <c r="BU3059" i="1"/>
  <c r="BU3442" i="1"/>
  <c r="BU3144" i="1"/>
  <c r="BU3212" i="1"/>
  <c r="BU2740" i="1"/>
  <c r="BU3090" i="1"/>
  <c r="BU2901" i="1"/>
  <c r="BU1654" i="1"/>
  <c r="BU2627" i="1"/>
  <c r="BU2729" i="1"/>
  <c r="BU2437" i="1"/>
  <c r="BU1813" i="1"/>
  <c r="BU2361" i="1"/>
  <c r="BU2385" i="1"/>
  <c r="BU2171" i="1"/>
  <c r="BU1929" i="1"/>
  <c r="BU1954" i="1"/>
  <c r="BU1735" i="1"/>
  <c r="BU2210" i="1"/>
  <c r="BU1791" i="1"/>
  <c r="BU1703" i="1"/>
  <c r="BU2217" i="1"/>
  <c r="BU2019" i="1"/>
  <c r="BU1719" i="1"/>
  <c r="BU1972" i="1"/>
  <c r="BU1750" i="1"/>
  <c r="BU1672" i="1"/>
  <c r="BU1469" i="1"/>
  <c r="BU1645" i="1"/>
  <c r="BU1328" i="1"/>
  <c r="BU1739" i="1"/>
  <c r="BU1594" i="1"/>
  <c r="BU1776" i="1"/>
  <c r="BU1326" i="1"/>
  <c r="BU1253" i="1"/>
  <c r="BU1205" i="1"/>
  <c r="BU1643" i="1"/>
  <c r="BU1104" i="1"/>
  <c r="BU1420" i="1"/>
  <c r="BU1252" i="1"/>
  <c r="BU1366" i="1"/>
  <c r="BU1175" i="1"/>
  <c r="BU1278" i="1"/>
  <c r="BU1165" i="1"/>
  <c r="BU1568" i="1"/>
  <c r="BU1289" i="1"/>
  <c r="BU1194" i="1"/>
  <c r="BU1202" i="1"/>
  <c r="BU1409" i="1"/>
  <c r="BU1249" i="1"/>
  <c r="BU1177" i="1"/>
  <c r="BU1079" i="1"/>
  <c r="BU1268" i="1"/>
  <c r="BU3833" i="1"/>
  <c r="BU3855" i="1"/>
  <c r="BU3969" i="1"/>
  <c r="BU3563" i="1"/>
  <c r="BU3710" i="1"/>
  <c r="BU3400" i="1"/>
  <c r="BU3561" i="1"/>
  <c r="BU3688" i="1"/>
  <c r="BU3612" i="1"/>
  <c r="BU3125" i="1"/>
  <c r="BU3259" i="1"/>
  <c r="BU3095" i="1"/>
  <c r="BU3204" i="1"/>
  <c r="BU3229" i="1"/>
  <c r="BU3052" i="1"/>
  <c r="BU3086" i="1"/>
  <c r="BU3555" i="1"/>
  <c r="BU2670" i="1"/>
  <c r="BU3458" i="1"/>
  <c r="BU3650" i="1"/>
  <c r="BU3056" i="1"/>
  <c r="BU2733" i="1"/>
  <c r="BU2705" i="1"/>
  <c r="BU3099" i="1"/>
  <c r="BU2611" i="1"/>
  <c r="BU2724" i="1"/>
  <c r="BU2136" i="1"/>
  <c r="BU2476" i="1"/>
  <c r="BU2215" i="1"/>
  <c r="BU2348" i="1"/>
  <c r="BU1902" i="1"/>
  <c r="BU2176" i="1"/>
  <c r="BU1687" i="1"/>
  <c r="BU1946" i="1"/>
  <c r="BU2114" i="1"/>
  <c r="BU1671" i="1"/>
  <c r="BU2213" i="1"/>
  <c r="BU2178" i="1"/>
  <c r="BU1956" i="1"/>
  <c r="BU1615" i="1"/>
  <c r="BU1729" i="1"/>
  <c r="BU1772" i="1"/>
  <c r="BU1593" i="1"/>
  <c r="BU1298" i="1"/>
  <c r="BU1665" i="1"/>
  <c r="BU1534" i="1"/>
  <c r="BU1220" i="1"/>
  <c r="BU1635" i="1"/>
  <c r="BU1247" i="1"/>
  <c r="BU1075" i="1"/>
  <c r="BU1150" i="1"/>
  <c r="BU1544" i="1"/>
  <c r="BU1425" i="1"/>
  <c r="BU1111" i="1"/>
  <c r="BU1241" i="1"/>
  <c r="BU1173" i="1"/>
  <c r="BU3839" i="1"/>
  <c r="BU3999" i="1"/>
  <c r="BU3951" i="1"/>
  <c r="BU3879" i="1"/>
  <c r="BU3857" i="1"/>
  <c r="BU3505" i="1"/>
  <c r="BU3733" i="1"/>
  <c r="BU3715" i="1"/>
  <c r="BU3527" i="1"/>
  <c r="BU3805" i="1"/>
  <c r="BU3640" i="1"/>
  <c r="BU3239" i="1"/>
  <c r="BU3195" i="1"/>
  <c r="BU3345" i="1"/>
  <c r="BU3016" i="1"/>
  <c r="BU2331" i="1"/>
  <c r="BU2457" i="1"/>
  <c r="BU2164" i="1"/>
  <c r="BU1642" i="1"/>
  <c r="BU2166" i="1"/>
  <c r="BU1774" i="1"/>
  <c r="BU1581" i="1"/>
  <c r="BU1479" i="1"/>
  <c r="BU1193" i="1"/>
  <c r="BU1378" i="1"/>
  <c r="BU1417" i="1"/>
  <c r="BU1100" i="1"/>
  <c r="BU1385" i="1"/>
  <c r="BU3895" i="1"/>
  <c r="BU3823" i="1"/>
  <c r="BU3079" i="1"/>
  <c r="BU2613" i="1"/>
  <c r="BU2374" i="1"/>
  <c r="BU1863" i="1"/>
  <c r="BU2234" i="1"/>
  <c r="BU1243" i="1"/>
  <c r="BU1848" i="1"/>
  <c r="BU2035" i="1"/>
  <c r="BU1826" i="1"/>
  <c r="BU1526" i="1"/>
  <c r="BU1596" i="1"/>
  <c r="BU1607" i="1"/>
  <c r="BU1493" i="1"/>
  <c r="BU1590" i="1"/>
  <c r="BU1806" i="1"/>
  <c r="BU1396" i="1"/>
  <c r="BU1389" i="1"/>
  <c r="BU1467" i="1"/>
  <c r="BU3332" i="1"/>
  <c r="BU2532" i="1"/>
  <c r="BU1890" i="1"/>
  <c r="BU2108" i="1"/>
  <c r="BU2218" i="1"/>
  <c r="BU1899" i="1"/>
  <c r="BU1659" i="1"/>
  <c r="BU1109" i="1"/>
  <c r="BU1640" i="1"/>
  <c r="BU1176" i="1"/>
  <c r="BU1142" i="1"/>
  <c r="BU1427" i="1"/>
  <c r="BU1256" i="1"/>
  <c r="BU1146" i="1"/>
  <c r="BU1400" i="1"/>
  <c r="BU1403" i="1"/>
  <c r="BU3817" i="1"/>
  <c r="BU3807" i="1"/>
  <c r="BU3975" i="1"/>
  <c r="BU3943" i="1"/>
  <c r="BU3793" i="1"/>
  <c r="BU3487" i="1"/>
  <c r="BU3781" i="1"/>
  <c r="BU3179" i="1"/>
  <c r="BU3137" i="1"/>
  <c r="BU3134" i="1"/>
  <c r="BU2386" i="1"/>
  <c r="BU2443" i="1"/>
  <c r="BU2466" i="1"/>
  <c r="BU2481" i="1"/>
  <c r="BU2333" i="1"/>
  <c r="BU2597" i="1"/>
  <c r="BU2633" i="1"/>
  <c r="BU2311" i="1"/>
  <c r="BU1910" i="1"/>
  <c r="BU2018" i="1"/>
  <c r="BU1598" i="1"/>
  <c r="BU1574" i="1"/>
  <c r="BU1578" i="1"/>
  <c r="BU1683" i="1"/>
  <c r="BU1437" i="1"/>
  <c r="BU1424" i="1"/>
  <c r="BU1264" i="1"/>
  <c r="BU1636" i="1"/>
  <c r="BU1285" i="1"/>
  <c r="BU2866" i="1"/>
  <c r="BU2514" i="1"/>
  <c r="BU2223" i="1"/>
  <c r="BU2120" i="1"/>
  <c r="BU2020" i="1"/>
  <c r="BU1853" i="1"/>
  <c r="BU1629" i="1"/>
  <c r="BU1603" i="1"/>
  <c r="BU1433" i="1"/>
  <c r="BU1277" i="1"/>
  <c r="BU3667" i="1"/>
  <c r="BU3672" i="1"/>
  <c r="BU3102" i="1"/>
  <c r="BU3531" i="1"/>
  <c r="BU3203" i="1"/>
  <c r="BU3151" i="1"/>
  <c r="BU3076" i="1"/>
  <c r="BU2490" i="1"/>
  <c r="BU2854" i="1"/>
  <c r="BU2430" i="1"/>
  <c r="BU2434" i="1"/>
  <c r="BU2508" i="1"/>
  <c r="BU2446" i="1"/>
  <c r="BU2199" i="1"/>
  <c r="BU2138" i="1"/>
  <c r="BU1901" i="1"/>
  <c r="BU1560" i="1"/>
  <c r="BU1018" i="1"/>
  <c r="BU1587" i="1"/>
  <c r="BU1405" i="1"/>
  <c r="BU1625" i="1"/>
  <c r="BU1673" i="1"/>
  <c r="BU1550" i="1"/>
  <c r="BU1477" i="1"/>
  <c r="BU3395" i="1"/>
  <c r="BU2324" i="1"/>
  <c r="BU2325" i="1"/>
  <c r="BU1778" i="1"/>
  <c r="BU1936" i="1"/>
  <c r="BU1130" i="1"/>
  <c r="BU1737" i="1"/>
  <c r="BU1573" i="1"/>
  <c r="BU1572" i="1"/>
  <c r="BU1259" i="1"/>
  <c r="BU1216" i="1"/>
  <c r="BU1159" i="1"/>
  <c r="BU3747" i="1"/>
  <c r="BU3511" i="1"/>
  <c r="BU3142" i="1"/>
  <c r="BU2478" i="1"/>
  <c r="BU2388" i="1"/>
  <c r="BU2617" i="1"/>
  <c r="BU2327" i="1"/>
  <c r="BU1994" i="1"/>
  <c r="BU2500" i="1"/>
  <c r="BU2250" i="1"/>
  <c r="BU1845" i="1"/>
  <c r="BU1934" i="1"/>
  <c r="BU1804" i="1"/>
  <c r="BU1637" i="1"/>
  <c r="BU1583" i="1"/>
  <c r="BU1214" i="1"/>
  <c r="BU3428" i="1"/>
  <c r="BU2681" i="1"/>
  <c r="BU2303" i="1"/>
  <c r="BU2094" i="1"/>
  <c r="BU2319" i="1"/>
  <c r="BU2174" i="1"/>
  <c r="BU1630" i="1"/>
  <c r="BU1724" i="1"/>
  <c r="BU1057" i="1"/>
  <c r="BU1586" i="1"/>
  <c r="BU1713" i="1"/>
  <c r="BU1073" i="1"/>
  <c r="BU1296" i="1"/>
  <c r="BU1523" i="1"/>
  <c r="BU1167" i="1"/>
  <c r="BU3981" i="1"/>
  <c r="BU3841" i="1"/>
  <c r="BU3172" i="1"/>
  <c r="BU3223" i="1"/>
  <c r="BU2458" i="1"/>
  <c r="BU2441" i="1"/>
  <c r="BU2822" i="1"/>
  <c r="BU2657" i="1"/>
  <c r="BU2486" i="1"/>
  <c r="BU2209" i="1"/>
  <c r="BU2353" i="1"/>
  <c r="BU1915" i="1"/>
  <c r="BU1294" i="1"/>
  <c r="BU2042" i="1"/>
  <c r="BU1795" i="1"/>
  <c r="BU1647" i="1"/>
  <c r="BU1710" i="1"/>
  <c r="BU1530" i="1"/>
  <c r="BU1489" i="1"/>
  <c r="BU1445" i="1"/>
  <c r="BU1481" i="1"/>
  <c r="BU3403" i="1"/>
  <c r="BU2988" i="1"/>
  <c r="BU2599" i="1"/>
  <c r="BU2038" i="1"/>
  <c r="BU2146" i="1"/>
  <c r="BU2711" i="1"/>
  <c r="BU2560" i="1"/>
  <c r="BU1886" i="1"/>
  <c r="BU2461" i="1"/>
  <c r="BU1656" i="1"/>
  <c r="BU1797" i="1"/>
  <c r="BU1588" i="1"/>
  <c r="BU1723" i="1"/>
  <c r="BU1157" i="1"/>
  <c r="BU1653" i="1"/>
  <c r="BU1398" i="1"/>
  <c r="BU1746" i="1"/>
  <c r="BU1102" i="1"/>
  <c r="BU1178" i="1"/>
  <c r="BU3462" i="1"/>
  <c r="BU3507" i="1"/>
  <c r="BU3720" i="1"/>
  <c r="BU3143" i="1"/>
  <c r="BU2629" i="1"/>
  <c r="BU2204" i="1"/>
  <c r="BU2321" i="1"/>
  <c r="BU2451" i="1"/>
  <c r="BU2524" i="1"/>
  <c r="BU2226" i="1"/>
  <c r="BU1879" i="1"/>
  <c r="BU1913" i="1"/>
  <c r="BU1564" i="1"/>
  <c r="BU1820" i="1"/>
  <c r="BU1461" i="1"/>
  <c r="BU1485" i="1"/>
  <c r="BU1508" i="1"/>
  <c r="BU1501" i="1"/>
  <c r="BU1251" i="1"/>
  <c r="BU1184" i="1"/>
  <c r="BU1034" i="1"/>
  <c r="BU2725" i="1"/>
  <c r="BU3765" i="1"/>
  <c r="BU3499" i="1"/>
  <c r="BU3063" i="1"/>
  <c r="BU2609" i="1"/>
  <c r="BU2462" i="1"/>
  <c r="BU2305" i="1"/>
  <c r="BU1218" i="1"/>
  <c r="BU1045" i="1"/>
  <c r="BU1134" i="1"/>
  <c r="BU3988" i="1"/>
  <c r="BU3972" i="1"/>
  <c r="BU3956" i="1"/>
  <c r="BU3940" i="1"/>
  <c r="BU3924" i="1"/>
  <c r="BU3908" i="1"/>
  <c r="BU3892" i="1"/>
  <c r="BU3876" i="1"/>
  <c r="BU3860" i="1"/>
  <c r="BU3844" i="1"/>
  <c r="BU3828" i="1"/>
  <c r="BU3812" i="1"/>
  <c r="BU3796" i="1"/>
  <c r="BU3780" i="1"/>
  <c r="BU3764" i="1"/>
  <c r="BU3748" i="1"/>
  <c r="BU3709" i="1"/>
  <c r="BU3645" i="1"/>
  <c r="BU3562" i="1"/>
  <c r="BU3506" i="1"/>
  <c r="BU3474" i="1"/>
  <c r="BU3729" i="1"/>
  <c r="BU3692" i="1"/>
  <c r="BU3632" i="1"/>
  <c r="BU3552" i="1"/>
  <c r="BU3320" i="1"/>
  <c r="BU3304" i="1"/>
  <c r="BU3288" i="1"/>
  <c r="BU3272" i="1"/>
  <c r="BU3603" i="1"/>
  <c r="BU3571" i="1"/>
  <c r="BU3558" i="1"/>
  <c r="BU3494" i="1"/>
  <c r="BU3427" i="1"/>
  <c r="BU3386" i="1"/>
  <c r="BU3350" i="1"/>
  <c r="BU2955" i="1"/>
  <c r="BU3576" i="1"/>
  <c r="BU3524" i="1"/>
  <c r="BU3369" i="1"/>
  <c r="BU3601" i="1"/>
  <c r="BU3569" i="1"/>
  <c r="BU1429" i="1"/>
  <c r="BU3551" i="1"/>
  <c r="BU3821" i="1"/>
  <c r="BU3424" i="1"/>
  <c r="BU3412" i="1"/>
  <c r="BU2806" i="1"/>
  <c r="BU2080" i="1"/>
  <c r="BU1428" i="1"/>
  <c r="BU1473" i="1"/>
  <c r="BU1262" i="1"/>
  <c r="BU1447" i="1"/>
  <c r="BU1077" i="1"/>
  <c r="BU1039" i="1"/>
  <c r="BU3538" i="1"/>
  <c r="BU3986" i="1"/>
  <c r="BU3970" i="1"/>
  <c r="BU3954" i="1"/>
  <c r="BU3938" i="1"/>
  <c r="BU3922" i="1"/>
  <c r="BU3906" i="1"/>
  <c r="BU3890" i="1"/>
  <c r="BU3874" i="1"/>
  <c r="BU3858" i="1"/>
  <c r="BU3842" i="1"/>
  <c r="BU3826" i="1"/>
  <c r="BU3810" i="1"/>
  <c r="BU3794" i="1"/>
  <c r="BU3778" i="1"/>
  <c r="BU3762" i="1"/>
  <c r="BU3746" i="1"/>
  <c r="BU3685" i="1"/>
  <c r="BU3602" i="1"/>
  <c r="BU3586" i="1"/>
  <c r="BU3570" i="1"/>
  <c r="BU3520" i="1"/>
  <c r="BU3488" i="1"/>
  <c r="BU3599" i="1"/>
  <c r="BU3567" i="1"/>
  <c r="BU3620" i="1"/>
  <c r="BU3534" i="1"/>
  <c r="BU3470" i="1"/>
  <c r="BU3592" i="1"/>
  <c r="BU3500" i="1"/>
  <c r="BU3461" i="1"/>
  <c r="BU3597" i="1"/>
  <c r="BU3565" i="1"/>
  <c r="BU2646" i="1"/>
  <c r="BU1877" i="1"/>
  <c r="BU1686" i="1"/>
  <c r="BU1421" i="1"/>
  <c r="BU3815" i="1"/>
  <c r="BU3745" i="1"/>
  <c r="BU2641" i="1"/>
  <c r="BU2792" i="1"/>
  <c r="BU2190" i="1"/>
  <c r="BU1861" i="1"/>
  <c r="BU1546" i="1"/>
  <c r="BU1518" i="1"/>
  <c r="BU1440" i="1"/>
  <c r="BU1105" i="1"/>
  <c r="BU4000" i="1"/>
  <c r="BU3984" i="1"/>
  <c r="BU3968" i="1"/>
  <c r="BU3952" i="1"/>
  <c r="BU3936" i="1"/>
  <c r="BU3920" i="1"/>
  <c r="BU3904" i="1"/>
  <c r="BU3888" i="1"/>
  <c r="BU3872" i="1"/>
  <c r="BU3856" i="1"/>
  <c r="BU3840" i="1"/>
  <c r="BU3824" i="1"/>
  <c r="BU3808" i="1"/>
  <c r="BU3792" i="1"/>
  <c r="BU3776" i="1"/>
  <c r="BU3760" i="1"/>
  <c r="BU3744" i="1"/>
  <c r="BU3661" i="1"/>
  <c r="BU3459" i="1"/>
  <c r="BU3554" i="1"/>
  <c r="BU3498" i="1"/>
  <c r="BU3316" i="1"/>
  <c r="BU3300" i="1"/>
  <c r="BU3284" i="1"/>
  <c r="BU3268" i="1"/>
  <c r="BU3595" i="1"/>
  <c r="BU3636" i="1"/>
  <c r="BU3510" i="1"/>
  <c r="BU2831" i="1"/>
  <c r="BU3608" i="1"/>
  <c r="BU3572" i="1"/>
  <c r="BU3540" i="1"/>
  <c r="BU3476" i="1"/>
  <c r="BU3911" i="1"/>
  <c r="BU2797" i="1"/>
  <c r="BU2469" i="1"/>
  <c r="BU2182" i="1"/>
  <c r="BU3530" i="1"/>
  <c r="BU3998" i="1"/>
  <c r="BU3982" i="1"/>
  <c r="BU3966" i="1"/>
  <c r="BU3950" i="1"/>
  <c r="BU3934" i="1"/>
  <c r="BU3918" i="1"/>
  <c r="BU3902" i="1"/>
  <c r="BU3886" i="1"/>
  <c r="BU3870" i="1"/>
  <c r="BU3854" i="1"/>
  <c r="BU3838" i="1"/>
  <c r="BU3822" i="1"/>
  <c r="BU3806" i="1"/>
  <c r="BU3790" i="1"/>
  <c r="BU3774" i="1"/>
  <c r="BU3758" i="1"/>
  <c r="BU3742" i="1"/>
  <c r="BU3701" i="1"/>
  <c r="BU3614" i="1"/>
  <c r="BU3598" i="1"/>
  <c r="BU3582" i="1"/>
  <c r="BU3566" i="1"/>
  <c r="BU3668" i="1"/>
  <c r="BU3652" i="1"/>
  <c r="BU3544" i="1"/>
  <c r="BU3512" i="1"/>
  <c r="BU3480" i="1"/>
  <c r="BU3591" i="1"/>
  <c r="BU3550" i="1"/>
  <c r="BU3486" i="1"/>
  <c r="BU3604" i="1"/>
  <c r="BU3588" i="1"/>
  <c r="BU3377" i="1"/>
  <c r="BU3516" i="1"/>
  <c r="BU3385" i="1"/>
  <c r="BU3589" i="1"/>
  <c r="BU3357" i="1"/>
  <c r="BU1163" i="1"/>
  <c r="BU3475" i="1"/>
  <c r="BU3037" i="1"/>
  <c r="BU1829" i="1"/>
  <c r="BU1611" i="1"/>
  <c r="BU1242" i="1"/>
  <c r="BU1457" i="1"/>
  <c r="BU1020" i="1"/>
  <c r="BU3996" i="1"/>
  <c r="BU3980" i="1"/>
  <c r="BU3964" i="1"/>
  <c r="BU3948" i="1"/>
  <c r="BU3932" i="1"/>
  <c r="BU3916" i="1"/>
  <c r="BU3900" i="1"/>
  <c r="BU3884" i="1"/>
  <c r="BU3868" i="1"/>
  <c r="BU3852" i="1"/>
  <c r="BU3836" i="1"/>
  <c r="BU3820" i="1"/>
  <c r="BU3804" i="1"/>
  <c r="BU3788" i="1"/>
  <c r="BU3772" i="1"/>
  <c r="BU3756" i="1"/>
  <c r="BU3677" i="1"/>
  <c r="BU3613" i="1"/>
  <c r="BU3546" i="1"/>
  <c r="BU3490" i="1"/>
  <c r="BU3700" i="1"/>
  <c r="BU3684" i="1"/>
  <c r="BU3429" i="1"/>
  <c r="BU3328" i="1"/>
  <c r="BU3312" i="1"/>
  <c r="BU3296" i="1"/>
  <c r="BU3280" i="1"/>
  <c r="BU2975" i="1"/>
  <c r="BU3587" i="1"/>
  <c r="BU3378" i="1"/>
  <c r="BU3526" i="1"/>
  <c r="BU3370" i="1"/>
  <c r="BU3584" i="1"/>
  <c r="BU3568" i="1"/>
  <c r="BU3109" i="1"/>
  <c r="BU3624" i="1"/>
  <c r="BU3556" i="1"/>
  <c r="BU3492" i="1"/>
  <c r="BU2013" i="1"/>
  <c r="BU1948" i="1"/>
  <c r="BU1228" i="1"/>
  <c r="BU3849" i="1"/>
  <c r="BU3241" i="1"/>
  <c r="BU1631" i="1"/>
  <c r="BU1244" i="1"/>
  <c r="BU1030" i="1"/>
  <c r="BU3514" i="1"/>
  <c r="BU3994" i="1"/>
  <c r="BU3978" i="1"/>
  <c r="BU3962" i="1"/>
  <c r="BU3946" i="1"/>
  <c r="BU3930" i="1"/>
  <c r="BU3914" i="1"/>
  <c r="BU3898" i="1"/>
  <c r="BU3882" i="1"/>
  <c r="BU3866" i="1"/>
  <c r="BU3850" i="1"/>
  <c r="BU3834" i="1"/>
  <c r="BU3818" i="1"/>
  <c r="BU3802" i="1"/>
  <c r="BU3786" i="1"/>
  <c r="BU3770" i="1"/>
  <c r="BU3754" i="1"/>
  <c r="BU3717" i="1"/>
  <c r="BU3653" i="1"/>
  <c r="BU3630" i="1"/>
  <c r="BU3594" i="1"/>
  <c r="BU3578" i="1"/>
  <c r="BU2917" i="1"/>
  <c r="BU3123" i="1"/>
  <c r="BU3716" i="1"/>
  <c r="BU3560" i="1"/>
  <c r="BU3536" i="1"/>
  <c r="BU3504" i="1"/>
  <c r="BU3472" i="1"/>
  <c r="BU3583" i="1"/>
  <c r="BU3502" i="1"/>
  <c r="BU3600" i="1"/>
  <c r="BU3394" i="1"/>
  <c r="BU3362" i="1"/>
  <c r="BU3532" i="1"/>
  <c r="BU3468" i="1"/>
  <c r="BU2591" i="1"/>
  <c r="BU1728" i="1"/>
  <c r="BU1246" i="1"/>
  <c r="BU2230" i="1"/>
  <c r="BU1857" i="1"/>
  <c r="BU1451" i="1"/>
  <c r="BU1604" i="1"/>
  <c r="BU1024" i="1"/>
  <c r="BU1048" i="1"/>
  <c r="BU1049" i="1"/>
  <c r="BU3990" i="1"/>
  <c r="BU3974" i="1"/>
  <c r="BU3958" i="1"/>
  <c r="BU3942" i="1"/>
  <c r="BU3926" i="1"/>
  <c r="BU3910" i="1"/>
  <c r="BU3894" i="1"/>
  <c r="BU3878" i="1"/>
  <c r="BU3862" i="1"/>
  <c r="BU3846" i="1"/>
  <c r="BU3830" i="1"/>
  <c r="BU3814" i="1"/>
  <c r="BU3798" i="1"/>
  <c r="BU3782" i="1"/>
  <c r="BU3766" i="1"/>
  <c r="BU3750" i="1"/>
  <c r="BU3669" i="1"/>
  <c r="BU3606" i="1"/>
  <c r="BU3590" i="1"/>
  <c r="BU3574" i="1"/>
  <c r="BU3660" i="1"/>
  <c r="BU3616" i="1"/>
  <c r="BU3528" i="1"/>
  <c r="BU3496" i="1"/>
  <c r="BU3607" i="1"/>
  <c r="BU3575" i="1"/>
  <c r="BU3518" i="1"/>
  <c r="BU3596" i="1"/>
  <c r="BU3548" i="1"/>
  <c r="BU3484" i="1"/>
  <c r="BU3605" i="1"/>
  <c r="BU3573" i="1"/>
  <c r="BU1920" i="1"/>
  <c r="BU1324" i="1"/>
  <c r="BU3944" i="1"/>
  <c r="BU3816" i="1"/>
  <c r="BU3482" i="1"/>
  <c r="BU2989" i="1"/>
  <c r="BU3434" i="1"/>
  <c r="BU3402" i="1"/>
  <c r="BU2923" i="1"/>
  <c r="BU3373" i="1"/>
  <c r="BU2939" i="1"/>
  <c r="BU2551" i="1"/>
  <c r="BU2509" i="1"/>
  <c r="BU2274" i="1"/>
  <c r="BU2555" i="1"/>
  <c r="BU2557" i="1"/>
  <c r="BU2543" i="1"/>
  <c r="BU3928" i="1"/>
  <c r="BU3800" i="1"/>
  <c r="BU3413" i="1"/>
  <c r="BU3276" i="1"/>
  <c r="BU3542" i="1"/>
  <c r="BU3361" i="1"/>
  <c r="BU2991" i="1"/>
  <c r="BU3353" i="1"/>
  <c r="BU3355" i="1"/>
  <c r="BU3030" i="1"/>
  <c r="BU3349" i="1"/>
  <c r="BU2979" i="1"/>
  <c r="BU2567" i="1"/>
  <c r="BU2927" i="1"/>
  <c r="BU2816" i="1"/>
  <c r="BU2602" i="1"/>
  <c r="BU2584" i="1"/>
  <c r="BU2586" i="1"/>
  <c r="BU2614" i="1"/>
  <c r="BU2535" i="1"/>
  <c r="BU2760" i="1"/>
  <c r="BU2317" i="1"/>
  <c r="BU3912" i="1"/>
  <c r="BU3784" i="1"/>
  <c r="BU3324" i="1"/>
  <c r="BU2815" i="1"/>
  <c r="BU3365" i="1"/>
  <c r="BU2631" i="1"/>
  <c r="BU2578" i="1"/>
  <c r="BU2929" i="1"/>
  <c r="BU2943" i="1"/>
  <c r="BU2835" i="1"/>
  <c r="BU2634" i="1"/>
  <c r="BU2579" i="1"/>
  <c r="BU2583" i="1"/>
  <c r="BU2565" i="1"/>
  <c r="BU3896" i="1"/>
  <c r="BU3768" i="1"/>
  <c r="BU3693" i="1"/>
  <c r="BU3522" i="1"/>
  <c r="BU3478" i="1"/>
  <c r="BU3564" i="1"/>
  <c r="BU3453" i="1"/>
  <c r="BU3421" i="1"/>
  <c r="BU3110" i="1"/>
  <c r="BU3112" i="1"/>
  <c r="BU2985" i="1"/>
  <c r="BU2919" i="1"/>
  <c r="BU2465" i="1"/>
  <c r="BU2945" i="1"/>
  <c r="BU2847" i="1"/>
  <c r="BU2959" i="1"/>
  <c r="BU2559" i="1"/>
  <c r="BU2590" i="1"/>
  <c r="BU2603" i="1"/>
  <c r="BU2553" i="1"/>
  <c r="BU2541" i="1"/>
  <c r="BU3167" i="1"/>
  <c r="BU3880" i="1"/>
  <c r="BU3752" i="1"/>
  <c r="BU3397" i="1"/>
  <c r="BU3292" i="1"/>
  <c r="BU3593" i="1"/>
  <c r="BU3393" i="1"/>
  <c r="BU2973" i="1"/>
  <c r="BU3450" i="1"/>
  <c r="BU3418" i="1"/>
  <c r="BU3011" i="1"/>
  <c r="BU2933" i="1"/>
  <c r="BU2949" i="1"/>
  <c r="BU3389" i="1"/>
  <c r="BU2965" i="1"/>
  <c r="BU2921" i="1"/>
  <c r="BU2935" i="1"/>
  <c r="BU2931" i="1"/>
  <c r="BU2977" i="1"/>
  <c r="BU2961" i="1"/>
  <c r="BU2971" i="1"/>
  <c r="BU2925" i="1"/>
  <c r="BU2832" i="1"/>
  <c r="BU2803" i="1"/>
  <c r="BU2484" i="1"/>
  <c r="BU2571" i="1"/>
  <c r="BU2525" i="1"/>
  <c r="BU2619" i="1"/>
  <c r="BU2511" i="1"/>
  <c r="BU2513" i="1"/>
  <c r="BU3343" i="1"/>
  <c r="BU3992" i="1"/>
  <c r="BU3864" i="1"/>
  <c r="BU3579" i="1"/>
  <c r="BU3508" i="1"/>
  <c r="BU3585" i="1"/>
  <c r="BU2937" i="1"/>
  <c r="BU2951" i="1"/>
  <c r="BU2947" i="1"/>
  <c r="BU2941" i="1"/>
  <c r="BU2851" i="1"/>
  <c r="BU2635" i="1"/>
  <c r="BU2580" i="1"/>
  <c r="BU2527" i="1"/>
  <c r="BU2529" i="1"/>
  <c r="BU2561" i="1"/>
  <c r="BU2429" i="1"/>
  <c r="BU1463" i="1"/>
  <c r="BU3960" i="1"/>
  <c r="BU3832" i="1"/>
  <c r="BU3629" i="1"/>
  <c r="BU3308" i="1"/>
  <c r="BU3445" i="1"/>
  <c r="BU3577" i="1"/>
  <c r="BU3437" i="1"/>
  <c r="BU3405" i="1"/>
  <c r="BU2969" i="1"/>
  <c r="BU2987" i="1"/>
  <c r="BU2981" i="1"/>
  <c r="BU2848" i="1"/>
  <c r="BU2819" i="1"/>
  <c r="BU2563" i="1"/>
  <c r="BU2618" i="1"/>
  <c r="BU2569" i="1"/>
  <c r="BU3580" i="1"/>
  <c r="BU2533" i="1"/>
  <c r="BU2630" i="1"/>
  <c r="BU2626" i="1"/>
  <c r="BU2440" i="1"/>
  <c r="BU2505" i="1"/>
  <c r="BU2489" i="1"/>
  <c r="BU2425" i="1"/>
  <c r="BU2298" i="1"/>
  <c r="BU2407" i="1"/>
  <c r="BU2251" i="1"/>
  <c r="BU2272" i="1"/>
  <c r="BU2259" i="1"/>
  <c r="BU2111" i="1"/>
  <c r="BU2262" i="1"/>
  <c r="BU2231" i="1"/>
  <c r="BU1935" i="1"/>
  <c r="BU2165" i="1"/>
  <c r="BU2185" i="1"/>
  <c r="BU1981" i="1"/>
  <c r="BU1965" i="1"/>
  <c r="BU1949" i="1"/>
  <c r="BU2007" i="1"/>
  <c r="BU3084" i="1"/>
  <c r="BU2983" i="1"/>
  <c r="BU2799" i="1"/>
  <c r="BU2576" i="1"/>
  <c r="BU2503" i="1"/>
  <c r="BU2487" i="1"/>
  <c r="BU2423" i="1"/>
  <c r="BU2417" i="1"/>
  <c r="BU2401" i="1"/>
  <c r="BU2175" i="1"/>
  <c r="BU2291" i="1"/>
  <c r="BU2312" i="1"/>
  <c r="BU2095" i="1"/>
  <c r="BU2334" i="1"/>
  <c r="BU2302" i="1"/>
  <c r="BU2258" i="1"/>
  <c r="BU2155" i="1"/>
  <c r="BU2147" i="1"/>
  <c r="BU2139" i="1"/>
  <c r="BU2131" i="1"/>
  <c r="BU2093" i="1"/>
  <c r="BU2097" i="1"/>
  <c r="BU2125" i="1"/>
  <c r="BU2177" i="1"/>
  <c r="BU2085" i="1"/>
  <c r="BU2045" i="1"/>
  <c r="BU1874" i="1"/>
  <c r="BU1991" i="1"/>
  <c r="BU1975" i="1"/>
  <c r="BU1959" i="1"/>
  <c r="BU1943" i="1"/>
  <c r="BU1827" i="1"/>
  <c r="BU1811" i="1"/>
  <c r="BU1993" i="1"/>
  <c r="BU1889" i="1"/>
  <c r="BU1843" i="1"/>
  <c r="BU3581" i="1"/>
  <c r="BU2957" i="1"/>
  <c r="BU2521" i="1"/>
  <c r="BU2610" i="1"/>
  <c r="BU2575" i="1"/>
  <c r="BU2547" i="1"/>
  <c r="BU2472" i="1"/>
  <c r="BU2501" i="1"/>
  <c r="BU2306" i="1"/>
  <c r="BU2411" i="1"/>
  <c r="BU2339" i="1"/>
  <c r="BU2323" i="1"/>
  <c r="BU2307" i="1"/>
  <c r="BU2267" i="1"/>
  <c r="BU2345" i="1"/>
  <c r="BU2296" i="1"/>
  <c r="BU2083" i="1"/>
  <c r="BU2247" i="1"/>
  <c r="BU2109" i="1"/>
  <c r="BU2123" i="1"/>
  <c r="BU2087" i="1"/>
  <c r="BU2169" i="1"/>
  <c r="BU2101" i="1"/>
  <c r="BU2067" i="1"/>
  <c r="BU1833" i="1"/>
  <c r="BU1969" i="1"/>
  <c r="BU1953" i="1"/>
  <c r="BU1816" i="1"/>
  <c r="BU2011" i="1"/>
  <c r="BU1924" i="1"/>
  <c r="BU1895" i="1"/>
  <c r="BU1854" i="1"/>
  <c r="BU1591" i="1"/>
  <c r="BU2343" i="1"/>
  <c r="BU2246" i="1"/>
  <c r="BU2531" i="1"/>
  <c r="BU2517" i="1"/>
  <c r="BU2537" i="1"/>
  <c r="BU2499" i="1"/>
  <c r="BU2421" i="1"/>
  <c r="BU2405" i="1"/>
  <c r="BU2229" i="1"/>
  <c r="BU2253" i="1"/>
  <c r="BU2167" i="1"/>
  <c r="BU2089" i="1"/>
  <c r="BU2153" i="1"/>
  <c r="BU2145" i="1"/>
  <c r="BU2137" i="1"/>
  <c r="BU2129" i="1"/>
  <c r="BU2103" i="1"/>
  <c r="BU2079" i="1"/>
  <c r="BU2014" i="1"/>
  <c r="BU2117" i="1"/>
  <c r="BU2091" i="1"/>
  <c r="BU2161" i="1"/>
  <c r="BU2064" i="1"/>
  <c r="BU1801" i="1"/>
  <c r="BU2054" i="1"/>
  <c r="BU1979" i="1"/>
  <c r="BU1963" i="1"/>
  <c r="BU1947" i="1"/>
  <c r="BU1802" i="1"/>
  <c r="BU1921" i="1"/>
  <c r="BU1770" i="1"/>
  <c r="BU1849" i="1"/>
  <c r="BU1803" i="1"/>
  <c r="BU2290" i="1"/>
  <c r="BU2545" i="1"/>
  <c r="BU2573" i="1"/>
  <c r="BU2351" i="1"/>
  <c r="BU2594" i="1"/>
  <c r="BU2593" i="1"/>
  <c r="BU2497" i="1"/>
  <c r="BU2266" i="1"/>
  <c r="BU2415" i="1"/>
  <c r="BU2399" i="1"/>
  <c r="BU2322" i="1"/>
  <c r="BU2283" i="1"/>
  <c r="BU2313" i="1"/>
  <c r="BU2288" i="1"/>
  <c r="BU2243" i="1"/>
  <c r="BU2159" i="1"/>
  <c r="BU2063" i="1"/>
  <c r="BU2030" i="1"/>
  <c r="BU2115" i="1"/>
  <c r="BU1917" i="1"/>
  <c r="BU2037" i="1"/>
  <c r="BU1973" i="1"/>
  <c r="BU1957" i="1"/>
  <c r="BU1941" i="1"/>
  <c r="BU1882" i="1"/>
  <c r="BU1819" i="1"/>
  <c r="BU1841" i="1"/>
  <c r="BU1754" i="1"/>
  <c r="BU3381" i="1"/>
  <c r="BU2953" i="1"/>
  <c r="BU2963" i="1"/>
  <c r="BU2549" i="1"/>
  <c r="BU2598" i="1"/>
  <c r="BU2523" i="1"/>
  <c r="BU2456" i="1"/>
  <c r="BU2495" i="1"/>
  <c r="BU2354" i="1"/>
  <c r="BU2409" i="1"/>
  <c r="BU2241" i="1"/>
  <c r="BU2235" i="1"/>
  <c r="BU2031" i="1"/>
  <c r="BU2344" i="1"/>
  <c r="BU2257" i="1"/>
  <c r="BU2233" i="1"/>
  <c r="BU2350" i="1"/>
  <c r="BU2318" i="1"/>
  <c r="BU2105" i="1"/>
  <c r="BU2151" i="1"/>
  <c r="BU2143" i="1"/>
  <c r="BU2135" i="1"/>
  <c r="BU2121" i="1"/>
  <c r="BU2099" i="1"/>
  <c r="BU2015" i="1"/>
  <c r="BU2107" i="1"/>
  <c r="BU1985" i="1"/>
  <c r="BU1844" i="1"/>
  <c r="BU1983" i="1"/>
  <c r="BU1967" i="1"/>
  <c r="BU1951" i="1"/>
  <c r="BU1987" i="1"/>
  <c r="BU1908" i="1"/>
  <c r="BU1738" i="1"/>
  <c r="BU3976" i="1"/>
  <c r="BU3009" i="1"/>
  <c r="BU2967" i="1"/>
  <c r="BU2582" i="1"/>
  <c r="BU2338" i="1"/>
  <c r="BU2539" i="1"/>
  <c r="BU2493" i="1"/>
  <c r="BU2282" i="1"/>
  <c r="BU2419" i="1"/>
  <c r="BU2403" i="1"/>
  <c r="BU2299" i="1"/>
  <c r="BU2255" i="1"/>
  <c r="BU2280" i="1"/>
  <c r="BU2119" i="1"/>
  <c r="BU2237" i="1"/>
  <c r="BU2181" i="1"/>
  <c r="BU1999" i="1"/>
  <c r="BU1998" i="1"/>
  <c r="BU2051" i="1"/>
  <c r="BU1977" i="1"/>
  <c r="BU1961" i="1"/>
  <c r="BU1945" i="1"/>
  <c r="BU2507" i="1"/>
  <c r="BU2326" i="1"/>
  <c r="BU2329" i="1"/>
  <c r="BU2245" i="1"/>
  <c r="BU2328" i="1"/>
  <c r="BU2249" i="1"/>
  <c r="BU2157" i="1"/>
  <c r="BU1800" i="1"/>
  <c r="BU1937" i="1"/>
  <c r="BU1512" i="1"/>
  <c r="BU1498" i="1"/>
  <c r="BU1486" i="1"/>
  <c r="BU1559" i="1"/>
  <c r="BU1484" i="1"/>
  <c r="BU1496" i="1"/>
  <c r="BU1474" i="1"/>
  <c r="BU1476" i="1"/>
  <c r="BU1460" i="1"/>
  <c r="BU1357" i="1"/>
  <c r="BU1343" i="1"/>
  <c r="BU1271" i="1"/>
  <c r="BU1229" i="1"/>
  <c r="BU1158" i="1"/>
  <c r="BU1168" i="1"/>
  <c r="BU1098" i="1"/>
  <c r="BU1033" i="1"/>
  <c r="BU2491" i="1"/>
  <c r="BU2239" i="1"/>
  <c r="BU2263" i="1"/>
  <c r="BU1866" i="1"/>
  <c r="BU1905" i="1"/>
  <c r="BU1809" i="1"/>
  <c r="BU1678" i="1"/>
  <c r="BU1561" i="1"/>
  <c r="BU1669" i="1"/>
  <c r="BU1430" i="1"/>
  <c r="BU1472" i="1"/>
  <c r="BU1535" i="1"/>
  <c r="BU1531" i="1"/>
  <c r="BU1426" i="1"/>
  <c r="BU1444" i="1"/>
  <c r="BU1422" i="1"/>
  <c r="BU1511" i="1"/>
  <c r="BU1342" i="1"/>
  <c r="BU1325" i="1"/>
  <c r="BU1297" i="1"/>
  <c r="BU1307" i="1"/>
  <c r="BU1261" i="1"/>
  <c r="BU1221" i="1"/>
  <c r="BU1166" i="1"/>
  <c r="BU1068" i="1"/>
  <c r="BU1043" i="1"/>
  <c r="BU1019" i="1"/>
  <c r="BU1553" i="1"/>
  <c r="BU2515" i="1"/>
  <c r="BU2141" i="1"/>
  <c r="BU2173" i="1"/>
  <c r="BU1971" i="1"/>
  <c r="BU2027" i="1"/>
  <c r="BU1668" i="1"/>
  <c r="BU1547" i="1"/>
  <c r="BU1539" i="1"/>
  <c r="BU1541" i="1"/>
  <c r="BU1464" i="1"/>
  <c r="BU1458" i="1"/>
  <c r="BU1492" i="1"/>
  <c r="BU1515" i="1"/>
  <c r="BU1470" i="1"/>
  <c r="BU1454" i="1"/>
  <c r="BU1341" i="1"/>
  <c r="BU1319" i="1"/>
  <c r="BU1377" i="1"/>
  <c r="BU1280" i="1"/>
  <c r="BU1209" i="1"/>
  <c r="BU1231" i="1"/>
  <c r="BU1170" i="1"/>
  <c r="BU1062" i="1"/>
  <c r="BU1032" i="1"/>
  <c r="BU1029" i="1"/>
  <c r="BU1044" i="1"/>
  <c r="BU1046" i="1"/>
  <c r="BU2395" i="1"/>
  <c r="BU2342" i="1"/>
  <c r="BU2070" i="1"/>
  <c r="BU1955" i="1"/>
  <c r="BU2023" i="1"/>
  <c r="BU1852" i="1"/>
  <c r="BU1892" i="1"/>
  <c r="BU1788" i="1"/>
  <c r="BU1606" i="1"/>
  <c r="BU1563" i="1"/>
  <c r="BU1557" i="1"/>
  <c r="BU1210" i="1"/>
  <c r="BU1359" i="1"/>
  <c r="BU1299" i="1"/>
  <c r="BU1371" i="1"/>
  <c r="BU1360" i="1"/>
  <c r="BU1263" i="1"/>
  <c r="BU1219" i="1"/>
  <c r="BU1227" i="1"/>
  <c r="BU1217" i="1"/>
  <c r="BU1135" i="1"/>
  <c r="BU1174" i="1"/>
  <c r="BU1156" i="1"/>
  <c r="BU1076" i="1"/>
  <c r="BU1064" i="1"/>
  <c r="BU1021" i="1"/>
  <c r="BU1090" i="1"/>
  <c r="BU1078" i="1"/>
  <c r="BU1015" i="1"/>
  <c r="BU2519" i="1"/>
  <c r="BU2413" i="1"/>
  <c r="BU2113" i="1"/>
  <c r="BU1995" i="1"/>
  <c r="BU1939" i="1"/>
  <c r="BU1851" i="1"/>
  <c r="BU1680" i="1"/>
  <c r="BU1414" i="1"/>
  <c r="BU1684" i="1"/>
  <c r="BU1520" i="1"/>
  <c r="BU1555" i="1"/>
  <c r="BU1510" i="1"/>
  <c r="BU1442" i="1"/>
  <c r="BU1468" i="1"/>
  <c r="BU1452" i="1"/>
  <c r="BU1502" i="1"/>
  <c r="BU1482" i="1"/>
  <c r="BU1488" i="1"/>
  <c r="BU1356" i="1"/>
  <c r="BU1327" i="1"/>
  <c r="BU1434" i="1"/>
  <c r="BU1358" i="1"/>
  <c r="BU1345" i="1"/>
  <c r="BU1293" i="1"/>
  <c r="BU1303" i="1"/>
  <c r="BU1365" i="1"/>
  <c r="BU1275" i="1"/>
  <c r="BU1133" i="1"/>
  <c r="BU1273" i="1"/>
  <c r="BU1123" i="1"/>
  <c r="BU1017" i="1"/>
  <c r="BU1141" i="1"/>
  <c r="BU1070" i="1"/>
  <c r="BU1040" i="1"/>
  <c r="BU1041" i="1"/>
  <c r="BU1035" i="1"/>
  <c r="BU2310" i="1"/>
  <c r="BU2275" i="1"/>
  <c r="BU2149" i="1"/>
  <c r="BU1989" i="1"/>
  <c r="BU1927" i="1"/>
  <c r="BU1664" i="1"/>
  <c r="BU1549" i="1"/>
  <c r="BU1519" i="1"/>
  <c r="BU1537" i="1"/>
  <c r="BU1533" i="1"/>
  <c r="BU1529" i="1"/>
  <c r="BU1456" i="1"/>
  <c r="BU1509" i="1"/>
  <c r="BU1521" i="1"/>
  <c r="BU1466" i="1"/>
  <c r="BU1399" i="1"/>
  <c r="BU1504" i="1"/>
  <c r="BU1295" i="1"/>
  <c r="BU1305" i="1"/>
  <c r="BU1376" i="1"/>
  <c r="BU1323" i="1"/>
  <c r="BU1344" i="1"/>
  <c r="BU1364" i="1"/>
  <c r="BU1269" i="1"/>
  <c r="BU1353" i="1"/>
  <c r="BU1215" i="1"/>
  <c r="BU1145" i="1"/>
  <c r="BU1164" i="1"/>
  <c r="BU1160" i="1"/>
  <c r="BU1154" i="1"/>
  <c r="BU1147" i="1"/>
  <c r="BU1080" i="1"/>
  <c r="BU1009" i="1"/>
  <c r="BU1072" i="1"/>
  <c r="BU1011" i="1"/>
  <c r="BU1911" i="1"/>
  <c r="BU1545" i="1"/>
  <c r="BU1565" i="1"/>
  <c r="BU3848" i="1"/>
  <c r="BU2397" i="1"/>
  <c r="BU2183" i="1"/>
  <c r="BU1997" i="1"/>
  <c r="BU1786" i="1"/>
  <c r="BU1817" i="1"/>
  <c r="BU1835" i="1"/>
  <c r="BU1685" i="1"/>
  <c r="BU1448" i="1"/>
  <c r="BU1551" i="1"/>
  <c r="BU1543" i="1"/>
  <c r="BU1480" i="1"/>
  <c r="BU1500" i="1"/>
  <c r="BU1462" i="1"/>
  <c r="BU1446" i="1"/>
  <c r="BU1517" i="1"/>
  <c r="BU1478" i="1"/>
  <c r="BU1340" i="1"/>
  <c r="BU1329" i="1"/>
  <c r="BU1333" i="1"/>
  <c r="BU1352" i="1"/>
  <c r="BU1204" i="1"/>
  <c r="BU1225" i="1"/>
  <c r="BU1233" i="1"/>
  <c r="BU1200" i="1"/>
  <c r="BU1171" i="1"/>
  <c r="BU1169" i="1"/>
  <c r="BU1127" i="1"/>
  <c r="BU1129" i="1"/>
  <c r="BU1025" i="1"/>
  <c r="BU1074" i="1"/>
  <c r="BU2127" i="1"/>
  <c r="BU2133" i="1"/>
  <c r="BU1439" i="1"/>
  <c r="BU1023" i="1"/>
  <c r="BU1438" i="1"/>
  <c r="BU1494" i="1"/>
  <c r="BU1375" i="1"/>
  <c r="BU1125" i="1"/>
  <c r="BU1099" i="1"/>
  <c r="BU1131" i="1"/>
  <c r="BU1450" i="1"/>
  <c r="BU1418" i="1"/>
  <c r="BU1332" i="1"/>
  <c r="BU1007" i="1"/>
  <c r="BU1490" i="1"/>
  <c r="BU1152" i="1"/>
  <c r="BU1066" i="1"/>
  <c r="BU1290" i="1"/>
  <c r="BU1321" i="1"/>
  <c r="BU1516" i="1"/>
  <c r="BU10640" i="1"/>
  <c r="BU10994" i="1"/>
  <c r="BU10778" i="1"/>
  <c r="BU10857" i="1"/>
  <c r="BU10893" i="1"/>
  <c r="BU10711" i="1"/>
  <c r="BU10705" i="1"/>
  <c r="BU10807" i="1"/>
  <c r="BU10539" i="1"/>
  <c r="BU10870" i="1"/>
  <c r="BU10592" i="1"/>
  <c r="BU10909" i="1"/>
  <c r="BU10695" i="1"/>
  <c r="BU10858" i="1"/>
  <c r="BU10501" i="1"/>
  <c r="BU10887" i="1"/>
  <c r="BU10842" i="1"/>
  <c r="BU10917" i="1"/>
  <c r="BU10720" i="1"/>
  <c r="BU10693" i="1"/>
  <c r="BU10579" i="1"/>
  <c r="BU10577" i="1"/>
  <c r="BU10997" i="1"/>
  <c r="BU10813" i="1"/>
  <c r="BU10863" i="1"/>
  <c r="BU10744" i="1"/>
  <c r="BU10712" i="1"/>
  <c r="BU10884" i="1"/>
  <c r="BU10703" i="1"/>
  <c r="BU10687" i="1"/>
  <c r="BU10895" i="1"/>
  <c r="BU10764" i="1"/>
  <c r="BU10995" i="1"/>
  <c r="BU10881" i="1"/>
  <c r="BU10675" i="1"/>
  <c r="BU10547" i="1"/>
  <c r="BU10738" i="1"/>
  <c r="BU10583" i="1"/>
  <c r="BU10683" i="1"/>
  <c r="BU10888" i="1"/>
  <c r="BU10710" i="1"/>
  <c r="BU10517" i="1"/>
  <c r="BU10543" i="1"/>
  <c r="BU10978" i="1"/>
  <c r="BU10655" i="1"/>
  <c r="BU10513" i="1"/>
  <c r="BU10681" i="1"/>
  <c r="BU10773" i="1"/>
  <c r="BU10702" i="1"/>
  <c r="BU10985" i="1"/>
  <c r="BU10902" i="1"/>
  <c r="BU10822" i="1"/>
  <c r="BU10781" i="1"/>
  <c r="BU10719" i="1"/>
  <c r="BU10576" i="1"/>
  <c r="BU10550" i="1"/>
  <c r="BU10919" i="1"/>
  <c r="BU10587" i="1"/>
  <c r="BU10627" i="1"/>
  <c r="BU10989" i="1"/>
  <c r="BU10980" i="1"/>
  <c r="BU10866" i="1"/>
  <c r="BU10606" i="1"/>
  <c r="BU10554" i="1"/>
  <c r="BU10878" i="1"/>
  <c r="BU10780" i="1"/>
  <c r="BU10709" i="1"/>
  <c r="BU10578" i="1"/>
  <c r="BU10856" i="1"/>
  <c r="BU10700" i="1"/>
  <c r="BU10898" i="1"/>
  <c r="BU10755" i="1"/>
  <c r="BU10684" i="1"/>
  <c r="BU10580" i="1"/>
  <c r="BU10504" i="1"/>
  <c r="BU10624" i="1"/>
  <c r="BU10523" i="1"/>
  <c r="BU10864" i="1"/>
  <c r="BU10815" i="1"/>
  <c r="BU10736" i="1"/>
  <c r="BU10706" i="1"/>
  <c r="BU10771" i="1"/>
  <c r="BU10575" i="1"/>
  <c r="BU10988" i="1"/>
  <c r="BU10865" i="1"/>
  <c r="BU10776" i="1"/>
  <c r="BU10707" i="1"/>
  <c r="BU10602" i="1"/>
  <c r="BU10571" i="1"/>
  <c r="BU10724" i="1"/>
  <c r="BU10854" i="1"/>
  <c r="BU10767" i="1"/>
  <c r="BU10690" i="1"/>
  <c r="BU10877" i="1"/>
  <c r="BU10806" i="1"/>
  <c r="BU10676" i="1"/>
  <c r="BU10538" i="1"/>
  <c r="BU10869" i="1"/>
  <c r="BU10514" i="1"/>
  <c r="BU10905" i="1"/>
  <c r="BU10725" i="1"/>
  <c r="BU10685" i="1"/>
  <c r="BU10597" i="1"/>
  <c r="BU10766" i="1"/>
  <c r="BU10983" i="1"/>
  <c r="BU10816" i="1"/>
  <c r="BU10747" i="1"/>
  <c r="BU10686" i="1"/>
  <c r="BU10600" i="1"/>
  <c r="BU10596" i="1"/>
  <c r="BU10699" i="1"/>
  <c r="BU10515" i="1"/>
  <c r="BU10891" i="1"/>
  <c r="BU10775" i="1"/>
  <c r="BU10704" i="1"/>
  <c r="BU10603" i="1"/>
  <c r="BU10991" i="1"/>
  <c r="BU10906" i="1"/>
  <c r="BU10796" i="1"/>
  <c r="BU10729" i="1"/>
  <c r="BU10582" i="1"/>
  <c r="BU10552" i="1"/>
  <c r="BU10852" i="1"/>
  <c r="BU10508" i="1"/>
  <c r="BU10525" i="1"/>
  <c r="BU10992" i="1"/>
  <c r="BU10885" i="1"/>
  <c r="BU10840" i="1"/>
  <c r="BU10753" i="1"/>
  <c r="BU10708" i="1"/>
  <c r="BU10609" i="1"/>
  <c r="BU10717" i="1"/>
  <c r="BU10823" i="1"/>
  <c r="BU10754" i="1"/>
  <c r="BU10880" i="1"/>
  <c r="BU10782" i="1"/>
  <c r="BU10716" i="1"/>
  <c r="BU10516" i="1"/>
  <c r="BU10851" i="1"/>
  <c r="BU10914" i="1"/>
  <c r="BU10918" i="1"/>
  <c r="BU10505" i="1"/>
  <c r="BU10524" i="1"/>
  <c r="BU10714" i="1"/>
  <c r="BU10899" i="1"/>
  <c r="BU10805" i="1"/>
  <c r="BU10589" i="1"/>
  <c r="BU10900" i="1"/>
  <c r="BU10810" i="1"/>
  <c r="BU10873" i="1"/>
  <c r="BU10562" i="1"/>
  <c r="BU10735" i="1"/>
  <c r="BU10540" i="1"/>
  <c r="BU10618" i="1"/>
  <c r="BU10882" i="1"/>
  <c r="BU10982" i="1"/>
  <c r="BU10723" i="1"/>
  <c r="BU10526" i="1"/>
  <c r="BU10581" i="1"/>
  <c r="BU10993" i="1"/>
  <c r="BU10798" i="1"/>
  <c r="BU10621" i="1"/>
  <c r="BU10903" i="1"/>
  <c r="BU10772" i="1"/>
  <c r="BU10760" i="1"/>
  <c r="BU10911" i="1"/>
  <c r="BU10678" i="1"/>
  <c r="BU11000" i="1"/>
  <c r="BU10688" i="1"/>
  <c r="BU10731" i="1"/>
  <c r="BU10534" i="1"/>
  <c r="BU10528" i="1"/>
  <c r="BU10510" i="1"/>
  <c r="BU10860" i="1"/>
  <c r="BU10593" i="1"/>
  <c r="BU10763" i="1"/>
  <c r="BU10756" i="1"/>
  <c r="BU10886" i="1"/>
  <c r="BU10922" i="1"/>
  <c r="BU10855" i="1"/>
  <c r="BU10765" i="1"/>
  <c r="BU10821" i="1"/>
  <c r="BU10758" i="1"/>
  <c r="BU10697" i="1"/>
  <c r="BU10742" i="1"/>
  <c r="BU10849" i="1"/>
  <c r="BU10818" i="1"/>
  <c r="BU10647" i="1"/>
  <c r="BU10541" i="1"/>
  <c r="BU10660" i="1"/>
  <c r="BU10620" i="1"/>
  <c r="BU10605" i="1"/>
  <c r="BU10507" i="1"/>
  <c r="BU10987" i="1"/>
  <c r="BU10814" i="1"/>
  <c r="BU10728" i="1"/>
  <c r="BU10847" i="1"/>
  <c r="BU10803" i="1"/>
  <c r="BU10740" i="1"/>
  <c r="BU10625" i="1"/>
  <c r="BU10590" i="1"/>
  <c r="BU10722" i="1"/>
  <c r="BU10613" i="1"/>
  <c r="BU10677" i="1"/>
  <c r="BU10591" i="1"/>
  <c r="BU10715" i="1"/>
  <c r="BU10622" i="1"/>
  <c r="BU10584" i="1"/>
  <c r="BU10546" i="1"/>
  <c r="BU10981" i="1"/>
  <c r="BU10999" i="1"/>
  <c r="BU10990" i="1"/>
  <c r="BU10904" i="1"/>
  <c r="BU10868" i="1"/>
  <c r="BU10844" i="1"/>
  <c r="BU10809" i="1"/>
  <c r="BU10894" i="1"/>
  <c r="BU10733" i="1"/>
  <c r="BU10689" i="1"/>
  <c r="BU10614" i="1"/>
  <c r="BU10561" i="1"/>
  <c r="BU10718" i="1"/>
  <c r="BU10656" i="1"/>
  <c r="BU10598" i="1"/>
  <c r="BU10567" i="1"/>
  <c r="BU10588" i="1"/>
  <c r="BU10698" i="1"/>
  <c r="BU10611" i="1"/>
  <c r="BU10522" i="1"/>
  <c r="BU10659" i="1"/>
  <c r="BU10612" i="1"/>
  <c r="BU10996" i="1"/>
  <c r="BU10979" i="1"/>
  <c r="BU10774" i="1"/>
  <c r="BU10769" i="1"/>
  <c r="BU10701" i="1"/>
  <c r="BU10862" i="1"/>
  <c r="BU10819" i="1"/>
  <c r="BU10749" i="1"/>
  <c r="BU10665" i="1"/>
  <c r="BU10599" i="1"/>
  <c r="BU10682" i="1"/>
  <c r="BU10585" i="1"/>
  <c r="BU10691" i="1"/>
  <c r="BU10532" i="1"/>
  <c r="BU10646" i="1"/>
  <c r="BU10595" i="1"/>
  <c r="BU10555" i="1"/>
  <c r="BU10901" i="1"/>
  <c r="BU10762" i="1"/>
  <c r="BU10680" i="1"/>
  <c r="BU10560" i="1"/>
  <c r="BU10883" i="1"/>
  <c r="BU10573" i="1"/>
  <c r="BU10751" i="1"/>
  <c r="BU10679" i="1"/>
  <c r="BU10696" i="1"/>
  <c r="BU10604" i="1"/>
  <c r="BU10896" i="1"/>
  <c r="BU10921" i="1"/>
  <c r="BU10867" i="1"/>
  <c r="BU10804" i="1"/>
  <c r="BU10713" i="1"/>
  <c r="BU10694" i="1"/>
  <c r="BU10566" i="1"/>
  <c r="BU10745" i="1"/>
  <c r="BU10799" i="1"/>
  <c r="BU10876" i="1"/>
  <c r="BU10607" i="1"/>
  <c r="BU10692" i="1"/>
  <c r="BU10565" i="1"/>
  <c r="BU10916" i="1"/>
  <c r="BU10913" i="1"/>
  <c r="BU10548" i="1"/>
  <c r="BU10586" i="1"/>
  <c r="BU10616" i="1"/>
  <c r="BU10650" i="1"/>
  <c r="BU10506" i="1"/>
  <c r="BU10920" i="1"/>
  <c r="BU10965" i="1"/>
  <c r="BU10947" i="1"/>
  <c r="BU10927" i="1"/>
  <c r="BU10972" i="1"/>
  <c r="BU10954" i="1"/>
  <c r="BU10934" i="1"/>
  <c r="BU10962" i="1"/>
  <c r="BU10944" i="1"/>
  <c r="BU10929" i="1"/>
  <c r="BU10961" i="1"/>
  <c r="BU10943" i="1"/>
  <c r="BU10924" i="1"/>
  <c r="BU10968" i="1"/>
  <c r="BU10950" i="1"/>
  <c r="BU10975" i="1"/>
  <c r="BU10556" i="1"/>
  <c r="BU10623" i="1"/>
  <c r="BU10923" i="1"/>
  <c r="BU10960" i="1"/>
  <c r="BU10942" i="1"/>
  <c r="BU10908" i="1"/>
  <c r="BU10925" i="1"/>
  <c r="BU10932" i="1"/>
  <c r="BU10984" i="1"/>
  <c r="BU10664" i="1"/>
  <c r="BU10998" i="1"/>
  <c r="BU10964" i="1"/>
  <c r="BU10946" i="1"/>
  <c r="BU10928" i="1"/>
  <c r="BU10941" i="1"/>
  <c r="BU10967" i="1"/>
  <c r="BU10949" i="1"/>
  <c r="BU10519" i="1"/>
  <c r="BU10974" i="1"/>
  <c r="BU10956" i="1"/>
  <c r="BU10939" i="1"/>
  <c r="BU10963" i="1"/>
  <c r="BU10945" i="1"/>
  <c r="BU10971" i="1"/>
  <c r="BU10953" i="1"/>
  <c r="BU10970" i="1"/>
  <c r="BU10952" i="1"/>
  <c r="BU10936" i="1"/>
  <c r="BU10977" i="1"/>
  <c r="BU10959" i="1"/>
  <c r="BU10937" i="1"/>
  <c r="BU10549" i="1"/>
  <c r="BU10933" i="1"/>
  <c r="BU10973" i="1"/>
  <c r="BU10955" i="1"/>
  <c r="BU10940" i="1"/>
  <c r="BU10912" i="1"/>
  <c r="BU10930" i="1"/>
  <c r="BU10931" i="1"/>
  <c r="BU10976" i="1"/>
  <c r="BU10958" i="1"/>
  <c r="BU10938" i="1"/>
  <c r="BU10935" i="1"/>
  <c r="BU10948" i="1"/>
  <c r="BU10897" i="1"/>
  <c r="BU10879" i="1"/>
  <c r="BU10907" i="1"/>
  <c r="BU10797" i="1"/>
  <c r="BU10750" i="1"/>
  <c r="BU10777" i="1"/>
  <c r="BU10657" i="1"/>
  <c r="BU10648" i="1"/>
  <c r="BU10658" i="1"/>
  <c r="BU10572" i="1"/>
  <c r="BU10544" i="1"/>
  <c r="BU10535" i="1"/>
  <c r="BU10563" i="1"/>
  <c r="BU10533" i="1"/>
  <c r="BU10537" i="1"/>
  <c r="BU10520" i="1"/>
  <c r="BU10530" i="1"/>
  <c r="BU10531" i="1"/>
  <c r="BU10509" i="1"/>
  <c r="BU10839" i="1"/>
  <c r="BU10574" i="1"/>
  <c r="BU10846" i="1"/>
  <c r="BU10915" i="1"/>
  <c r="BU10874" i="1"/>
  <c r="BU10859" i="1"/>
  <c r="BU10739" i="1"/>
  <c r="BU10795" i="1"/>
  <c r="BU10732" i="1"/>
  <c r="BU10743" i="1"/>
  <c r="BU10666" i="1"/>
  <c r="BU10734" i="1"/>
  <c r="BU10661" i="1"/>
  <c r="BU10608" i="1"/>
  <c r="BU10557" i="1"/>
  <c r="BU10594" i="1"/>
  <c r="BU10570" i="1"/>
  <c r="BU10559" i="1"/>
  <c r="BU10529" i="1"/>
  <c r="BU10536" i="1"/>
  <c r="BU10527" i="1"/>
  <c r="BU10848" i="1"/>
  <c r="BU10757" i="1"/>
  <c r="BU10542" i="1"/>
  <c r="BU10892" i="1"/>
  <c r="BU10872" i="1"/>
  <c r="BU10843" i="1"/>
  <c r="BU10820" i="1"/>
  <c r="BU10853" i="1"/>
  <c r="BU10737" i="1"/>
  <c r="BU10759" i="1"/>
  <c r="BU10726" i="1"/>
  <c r="BU10768" i="1"/>
  <c r="BU10730" i="1"/>
  <c r="BU10649" i="1"/>
  <c r="BU10626" i="1"/>
  <c r="BU10601" i="1"/>
  <c r="BU10545" i="1"/>
  <c r="BU10521" i="1"/>
  <c r="BU10503" i="1"/>
  <c r="BU10502" i="1"/>
  <c r="BU10811" i="1"/>
  <c r="BU10727" i="1"/>
  <c r="BU10969" i="1"/>
  <c r="BU10966" i="1"/>
  <c r="BU10926" i="1"/>
  <c r="BU10875" i="1"/>
  <c r="BU10910" i="1"/>
  <c r="BU10890" i="1"/>
  <c r="BU10845" i="1"/>
  <c r="BU10861" i="1"/>
  <c r="BU10770" i="1"/>
  <c r="BU10841" i="1"/>
  <c r="BU10850" i="1"/>
  <c r="BU10783" i="1"/>
  <c r="BU10721" i="1"/>
  <c r="BU10619" i="1"/>
  <c r="BU10564" i="1"/>
  <c r="BU10568" i="1"/>
  <c r="BU10553" i="1"/>
  <c r="BU10511" i="1"/>
  <c r="BU10518" i="1"/>
  <c r="BU10779" i="1"/>
  <c r="BU10617" i="1"/>
  <c r="BU10551" i="1"/>
  <c r="BU10957" i="1"/>
  <c r="BU10889" i="1"/>
  <c r="BU10871" i="1"/>
  <c r="BU10802" i="1"/>
  <c r="BU10808" i="1"/>
  <c r="BU10748" i="1"/>
  <c r="BU10746" i="1"/>
  <c r="BU10741" i="1"/>
  <c r="BU10761" i="1"/>
  <c r="BU10752" i="1"/>
  <c r="BU10610" i="1"/>
  <c r="BU10569" i="1"/>
  <c r="BU10558" i="1"/>
  <c r="BU10512" i="1"/>
  <c r="BU10951" i="1"/>
  <c r="BU10817" i="1"/>
  <c r="BU21598" i="1"/>
  <c r="BU21569" i="1"/>
  <c r="BU21092" i="1"/>
  <c r="BU21027" i="1"/>
  <c r="BU20068" i="1"/>
  <c r="BU21095" i="1"/>
  <c r="BU21042" i="1"/>
  <c r="BU21582" i="1"/>
  <c r="BU21527" i="1"/>
  <c r="BU21071" i="1"/>
  <c r="BU21593" i="1"/>
  <c r="BU21062" i="1"/>
  <c r="BU21594" i="1"/>
  <c r="BU21548" i="1"/>
  <c r="BU21522" i="1"/>
  <c r="BU21090" i="1"/>
  <c r="BU21015" i="1"/>
  <c r="BU20067" i="1"/>
  <c r="BU19582" i="1"/>
  <c r="BU20041" i="1"/>
  <c r="BU19557" i="1"/>
  <c r="BU20008" i="1"/>
  <c r="BU19539" i="1"/>
  <c r="BU20030" i="1"/>
  <c r="BU19584" i="1"/>
  <c r="BU20061" i="1"/>
  <c r="BU19593" i="1"/>
  <c r="BU19518" i="1"/>
  <c r="BU18691" i="1"/>
  <c r="BU18573" i="1"/>
  <c r="BU18700" i="1"/>
  <c r="BU19560" i="1"/>
  <c r="BU18692" i="1"/>
  <c r="BU18628" i="1"/>
  <c r="BU19522" i="1"/>
  <c r="BU18657" i="1"/>
  <c r="BU18549" i="1"/>
  <c r="BU18172" i="1"/>
  <c r="BU19507" i="1"/>
  <c r="BU18614" i="1"/>
  <c r="BU18198" i="1"/>
  <c r="BU18674" i="1"/>
  <c r="BU18179" i="1"/>
  <c r="BU19016" i="1"/>
  <c r="BU18187" i="1"/>
  <c r="BU18577" i="1"/>
  <c r="BU18177" i="1"/>
  <c r="BU18115" i="1"/>
  <c r="BU18596" i="1"/>
  <c r="BU18175" i="1"/>
  <c r="BU18088" i="1"/>
  <c r="BU18011" i="1"/>
  <c r="BU17624" i="1"/>
  <c r="BU18066" i="1"/>
  <c r="BU17628" i="1"/>
  <c r="BU18041" i="1"/>
  <c r="BU17661" i="1"/>
  <c r="BU17603" i="1"/>
  <c r="BU18022" i="1"/>
  <c r="BU17598" i="1"/>
  <c r="BU18051" i="1"/>
  <c r="BU17673" i="1"/>
  <c r="BU18077" i="1"/>
  <c r="BU17663" i="1"/>
  <c r="BU17528" i="1"/>
  <c r="BU17096" i="1"/>
  <c r="BU17091" i="1"/>
  <c r="BU17113" i="1"/>
  <c r="BU17036" i="1"/>
  <c r="BU17116" i="1"/>
  <c r="BU17093" i="1"/>
  <c r="BU17078" i="1"/>
  <c r="BU17054" i="1"/>
  <c r="BU17139" i="1"/>
  <c r="BU17582" i="1"/>
  <c r="BU17550" i="1"/>
  <c r="BU17694" i="1"/>
  <c r="BU17166" i="1"/>
  <c r="BU17040" i="1"/>
  <c r="BU17639" i="1"/>
  <c r="BU17177" i="1"/>
  <c r="BU17193" i="1"/>
  <c r="BU17103" i="1"/>
  <c r="BU17108" i="1"/>
  <c r="BU17079" i="1"/>
  <c r="BU17172" i="1"/>
  <c r="BU18036" i="1"/>
  <c r="BU17681" i="1"/>
  <c r="BU17613" i="1"/>
  <c r="BU17159" i="1"/>
  <c r="BU17145" i="1"/>
  <c r="BU17507" i="1"/>
  <c r="BU18043" i="1"/>
  <c r="BU18045" i="1"/>
  <c r="BU17691" i="1"/>
  <c r="BU18536" i="1"/>
  <c r="BU18164" i="1"/>
  <c r="BU18138" i="1"/>
  <c r="BU18547" i="1"/>
  <c r="BU17053" i="1"/>
  <c r="BU17088" i="1"/>
  <c r="BU17071" i="1"/>
  <c r="BU17128" i="1"/>
  <c r="BU17592" i="1"/>
  <c r="BU17575" i="1"/>
  <c r="BU17660" i="1"/>
  <c r="BU17558" i="1"/>
  <c r="BU18521" i="1"/>
  <c r="BU18176" i="1"/>
  <c r="BU18580" i="1"/>
  <c r="BU18514" i="1"/>
  <c r="BU20046" i="1"/>
  <c r="BU18697" i="1"/>
  <c r="BU17120" i="1"/>
  <c r="BU17102" i="1"/>
  <c r="BU17156" i="1"/>
  <c r="BU17700" i="1"/>
  <c r="BU18093" i="1"/>
  <c r="BU17610" i="1"/>
  <c r="BU18595" i="1"/>
  <c r="BU18559" i="1"/>
  <c r="BU19020" i="1"/>
  <c r="BU19011" i="1"/>
  <c r="BU18054" i="1"/>
  <c r="BU19065" i="1"/>
  <c r="BU19559" i="1"/>
  <c r="BU18678" i="1"/>
  <c r="BU21583" i="1"/>
  <c r="BU21084" i="1"/>
  <c r="BU18074" i="1"/>
  <c r="BU18550" i="1"/>
  <c r="BU18542" i="1"/>
  <c r="BU19053" i="1"/>
  <c r="BU19541" i="1"/>
  <c r="BU18662" i="1"/>
  <c r="BU18571" i="1"/>
  <c r="BU18555" i="1"/>
  <c r="BU19508" i="1"/>
  <c r="BU20012" i="1"/>
  <c r="BU18186" i="1"/>
  <c r="BU18507" i="1"/>
  <c r="BU17178" i="1"/>
  <c r="BU18602" i="1"/>
  <c r="BU18586" i="1"/>
  <c r="BU18676" i="1"/>
  <c r="BU20010" i="1"/>
  <c r="BU21510" i="1"/>
  <c r="BU21079" i="1"/>
  <c r="BU21571" i="1"/>
  <c r="BU21044" i="1"/>
  <c r="BU18034" i="1"/>
  <c r="BU18510" i="1"/>
  <c r="BU18603" i="1"/>
  <c r="BU19598" i="1"/>
  <c r="BU19524" i="1"/>
  <c r="BU20024" i="1"/>
  <c r="BU21550" i="1"/>
  <c r="BU21020" i="1"/>
  <c r="BU21059" i="1"/>
  <c r="BU20057" i="1"/>
  <c r="BU21064" i="1"/>
  <c r="BU19078" i="1"/>
  <c r="BU20064" i="1"/>
  <c r="BU19585" i="1"/>
  <c r="BU21098" i="1"/>
  <c r="BU18570" i="1"/>
  <c r="BU20076" i="1"/>
  <c r="BU20040" i="1"/>
  <c r="BU18611" i="1"/>
  <c r="BU21530" i="1"/>
  <c r="BU20037" i="1"/>
  <c r="BU21591" i="1"/>
  <c r="BU21566" i="1"/>
  <c r="BU21078" i="1"/>
  <c r="BU21016" i="1"/>
  <c r="BU21579" i="1"/>
  <c r="BU21094" i="1"/>
  <c r="BU21037" i="1"/>
  <c r="BU21576" i="1"/>
  <c r="BU21526" i="1"/>
  <c r="BU21038" i="1"/>
  <c r="BU21532" i="1"/>
  <c r="BU21053" i="1"/>
  <c r="BU21590" i="1"/>
  <c r="BU21547" i="1"/>
  <c r="BU21516" i="1"/>
  <c r="BU21082" i="1"/>
  <c r="BU21011" i="1"/>
  <c r="BU20050" i="1"/>
  <c r="BU19529" i="1"/>
  <c r="BU20025" i="1"/>
  <c r="BU19554" i="1"/>
  <c r="BU19586" i="1"/>
  <c r="BU19527" i="1"/>
  <c r="BU20029" i="1"/>
  <c r="BU19566" i="1"/>
  <c r="BU20033" i="1"/>
  <c r="BU19590" i="1"/>
  <c r="BU21086" i="1"/>
  <c r="BU18672" i="1"/>
  <c r="BU19599" i="1"/>
  <c r="BU18633" i="1"/>
  <c r="BU19064" i="1"/>
  <c r="BU18682" i="1"/>
  <c r="BU18604" i="1"/>
  <c r="BU19090" i="1"/>
  <c r="BU18654" i="1"/>
  <c r="BU18548" i="1"/>
  <c r="BU18171" i="1"/>
  <c r="BU19073" i="1"/>
  <c r="BU18606" i="1"/>
  <c r="BU18189" i="1"/>
  <c r="BU18663" i="1"/>
  <c r="BU18162" i="1"/>
  <c r="BU18688" i="1"/>
  <c r="BU18165" i="1"/>
  <c r="BU18567" i="1"/>
  <c r="BU18163" i="1"/>
  <c r="BU18108" i="1"/>
  <c r="BU18565" i="1"/>
  <c r="BU18166" i="1"/>
  <c r="BU18106" i="1"/>
  <c r="BU17699" i="1"/>
  <c r="BU17618" i="1"/>
  <c r="BU18008" i="1"/>
  <c r="BU17594" i="1"/>
  <c r="BU18033" i="1"/>
  <c r="BU17658" i="1"/>
  <c r="BU17580" i="1"/>
  <c r="BU17690" i="1"/>
  <c r="BU17595" i="1"/>
  <c r="BU18039" i="1"/>
  <c r="BU17635" i="1"/>
  <c r="BU18063" i="1"/>
  <c r="BU17648" i="1"/>
  <c r="BU17516" i="1"/>
  <c r="BU17077" i="1"/>
  <c r="BU17080" i="1"/>
  <c r="BU17100" i="1"/>
  <c r="BU17162" i="1"/>
  <c r="BU17065" i="1"/>
  <c r="BU17034" i="1"/>
  <c r="BU17124" i="1"/>
  <c r="BU17112" i="1"/>
  <c r="BU17160" i="1"/>
  <c r="BU18014" i="1"/>
  <c r="BU17611" i="1"/>
  <c r="BU17599" i="1"/>
  <c r="BU17142" i="1"/>
  <c r="BU17076" i="1"/>
  <c r="BU17682" i="1"/>
  <c r="BU18078" i="1"/>
  <c r="BU17511" i="1"/>
  <c r="BU17012" i="1"/>
  <c r="BU17049" i="1"/>
  <c r="BU17129" i="1"/>
  <c r="BU17520" i="1"/>
  <c r="BU18091" i="1"/>
  <c r="BU18128" i="1"/>
  <c r="BU17061" i="1"/>
  <c r="BU17024" i="1"/>
  <c r="BU17589" i="1"/>
  <c r="BU17686" i="1"/>
  <c r="BU18090" i="1"/>
  <c r="BU18083" i="1"/>
  <c r="BU18015" i="1"/>
  <c r="BU18564" i="1"/>
  <c r="BU18647" i="1"/>
  <c r="BU18168" i="1"/>
  <c r="BU18574" i="1"/>
  <c r="BU17111" i="1"/>
  <c r="BU17110" i="1"/>
  <c r="BU17114" i="1"/>
  <c r="BU17151" i="1"/>
  <c r="BU17629" i="1"/>
  <c r="BU17615" i="1"/>
  <c r="BU17183" i="1"/>
  <c r="BU17616" i="1"/>
  <c r="BU18544" i="1"/>
  <c r="BU18528" i="1"/>
  <c r="BU18626" i="1"/>
  <c r="BU18554" i="1"/>
  <c r="BU18623" i="1"/>
  <c r="BU19050" i="1"/>
  <c r="BU17019" i="1"/>
  <c r="BU17027" i="1"/>
  <c r="BU17532" i="1"/>
  <c r="BU18038" i="1"/>
  <c r="BU17514" i="1"/>
  <c r="BU17645" i="1"/>
  <c r="BU18635" i="1"/>
  <c r="BU18173" i="1"/>
  <c r="BU18180" i="1"/>
  <c r="BU19580" i="1"/>
  <c r="BU18531" i="1"/>
  <c r="BU18160" i="1"/>
  <c r="BU18588" i="1"/>
  <c r="BU19547" i="1"/>
  <c r="BU19534" i="1"/>
  <c r="BU21034" i="1"/>
  <c r="BU18111" i="1"/>
  <c r="BU19082" i="1"/>
  <c r="BU18618" i="1"/>
  <c r="BU18572" i="1"/>
  <c r="BU19567" i="1"/>
  <c r="BU18158" i="1"/>
  <c r="BU19056" i="1"/>
  <c r="BU18634" i="1"/>
  <c r="BU19515" i="1"/>
  <c r="BU20054" i="1"/>
  <c r="BU18540" i="1"/>
  <c r="BU18675" i="1"/>
  <c r="BU17587" i="1"/>
  <c r="BU18518" i="1"/>
  <c r="BU18627" i="1"/>
  <c r="BU19007" i="1"/>
  <c r="BU21553" i="1"/>
  <c r="BU21543" i="1"/>
  <c r="BU21039" i="1"/>
  <c r="BU20096" i="1"/>
  <c r="BU21091" i="1"/>
  <c r="BU18107" i="1"/>
  <c r="BU18591" i="1"/>
  <c r="BU18681" i="1"/>
  <c r="BU18617" i="1"/>
  <c r="BU19544" i="1"/>
  <c r="BU20078" i="1"/>
  <c r="BU21536" i="1"/>
  <c r="BU21041" i="1"/>
  <c r="BU20063" i="1"/>
  <c r="BU19540" i="1"/>
  <c r="BU20100" i="1"/>
  <c r="BU19517" i="1"/>
  <c r="BU20084" i="1"/>
  <c r="BU19556" i="1"/>
  <c r="BU21534" i="1"/>
  <c r="BU19561" i="1"/>
  <c r="BU21514" i="1"/>
  <c r="BU20053" i="1"/>
  <c r="BU18668" i="1"/>
  <c r="BU20077" i="1"/>
  <c r="BU21585" i="1"/>
  <c r="BU21563" i="1"/>
  <c r="BU21077" i="1"/>
  <c r="BU20087" i="1"/>
  <c r="BU21570" i="1"/>
  <c r="BU21065" i="1"/>
  <c r="BU20081" i="1"/>
  <c r="BU21573" i="1"/>
  <c r="BU21521" i="1"/>
  <c r="BU21025" i="1"/>
  <c r="BU21085" i="1"/>
  <c r="BU21048" i="1"/>
  <c r="BU21587" i="1"/>
  <c r="BU21544" i="1"/>
  <c r="BU21513" i="1"/>
  <c r="BU21081" i="1"/>
  <c r="BU20094" i="1"/>
  <c r="BU20048" i="1"/>
  <c r="BU19516" i="1"/>
  <c r="BU20018" i="1"/>
  <c r="BU19536" i="1"/>
  <c r="BU19575" i="1"/>
  <c r="BU20055" i="1"/>
  <c r="BU20028" i="1"/>
  <c r="BU19551" i="1"/>
  <c r="BU20032" i="1"/>
  <c r="BU19579" i="1"/>
  <c r="BU20038" i="1"/>
  <c r="BU18637" i="1"/>
  <c r="BU19511" i="1"/>
  <c r="BU18612" i="1"/>
  <c r="BU19059" i="1"/>
  <c r="BU18670" i="1"/>
  <c r="BU18590" i="1"/>
  <c r="BU19070" i="1"/>
  <c r="BU18594" i="1"/>
  <c r="BU18543" i="1"/>
  <c r="BU18161" i="1"/>
  <c r="BU19068" i="1"/>
  <c r="BU18592" i="1"/>
  <c r="BU18159" i="1"/>
  <c r="BU18620" i="1"/>
  <c r="BU18157" i="1"/>
  <c r="BU18648" i="1"/>
  <c r="BU18148" i="1"/>
  <c r="BU18560" i="1"/>
  <c r="BU18146" i="1"/>
  <c r="BU19094" i="1"/>
  <c r="BU18557" i="1"/>
  <c r="BU18153" i="1"/>
  <c r="BU18096" i="1"/>
  <c r="BU17675" i="1"/>
  <c r="BU17617" i="1"/>
  <c r="BU17657" i="1"/>
  <c r="BU17570" i="1"/>
  <c r="BU18012" i="1"/>
  <c r="BU17641" i="1"/>
  <c r="BU17555" i="1"/>
  <c r="BU17647" i="1"/>
  <c r="BU17568" i="1"/>
  <c r="BU17698" i="1"/>
  <c r="BU17621" i="1"/>
  <c r="BU18057" i="1"/>
  <c r="BU17630" i="1"/>
  <c r="BU17186" i="1"/>
  <c r="BU17070" i="1"/>
  <c r="BU17042" i="1"/>
  <c r="BU17086" i="1"/>
  <c r="BU17089" i="1"/>
  <c r="BU17059" i="1"/>
  <c r="BU17048" i="1"/>
  <c r="BU17025" i="1"/>
  <c r="BU17074" i="1"/>
  <c r="BU17169" i="1"/>
  <c r="BU18048" i="1"/>
  <c r="BU17519" i="1"/>
  <c r="BU17651" i="1"/>
  <c r="BU17157" i="1"/>
  <c r="BU17118" i="1"/>
  <c r="BU17192" i="1"/>
  <c r="BU18102" i="1"/>
  <c r="BU17581" i="1"/>
  <c r="BU17072" i="1"/>
  <c r="BU17057" i="1"/>
  <c r="BU17016" i="1"/>
  <c r="BU17544" i="1"/>
  <c r="BU17199" i="1"/>
  <c r="BU17526" i="1"/>
  <c r="BU17092" i="1"/>
  <c r="BU17163" i="1"/>
  <c r="BU17662" i="1"/>
  <c r="BU18018" i="1"/>
  <c r="BU17187" i="1"/>
  <c r="BU17198" i="1"/>
  <c r="BU18065" i="1"/>
  <c r="BU18631" i="1"/>
  <c r="BU18149" i="1"/>
  <c r="BU18545" i="1"/>
  <c r="BU18621" i="1"/>
  <c r="BU17075" i="1"/>
  <c r="BU17148" i="1"/>
  <c r="BU17132" i="1"/>
  <c r="BU17153" i="1"/>
  <c r="BU17653" i="1"/>
  <c r="BU17634" i="1"/>
  <c r="BU17508" i="1"/>
  <c r="BU18105" i="1"/>
  <c r="BU19054" i="1"/>
  <c r="BU18698" i="1"/>
  <c r="BU18642" i="1"/>
  <c r="BU18593" i="1"/>
  <c r="BU18639" i="1"/>
  <c r="BU17009" i="1"/>
  <c r="BU17150" i="1"/>
  <c r="BU17073" i="1"/>
  <c r="BU17667" i="1"/>
  <c r="BU17538" i="1"/>
  <c r="BU17543" i="1"/>
  <c r="BU18007" i="1"/>
  <c r="BU19023" i="1"/>
  <c r="BU18513" i="1"/>
  <c r="BU18529" i="1"/>
  <c r="BU19089" i="1"/>
  <c r="BU18696" i="1"/>
  <c r="BU19084" i="1"/>
  <c r="BU18641" i="1"/>
  <c r="BU19597" i="1"/>
  <c r="BU20089" i="1"/>
  <c r="BU20080" i="1"/>
  <c r="BU18556" i="1"/>
  <c r="BU18525" i="1"/>
  <c r="BU19095" i="1"/>
  <c r="BU19088" i="1"/>
  <c r="BU17576" i="1"/>
  <c r="BU18537" i="1"/>
  <c r="BU18582" i="1"/>
  <c r="BU18665" i="1"/>
  <c r="BU19578" i="1"/>
  <c r="BU19570" i="1"/>
  <c r="BU18619" i="1"/>
  <c r="BU19069" i="1"/>
  <c r="BU17623" i="1"/>
  <c r="BU18687" i="1"/>
  <c r="BU18669" i="1"/>
  <c r="BU19037" i="1"/>
  <c r="BU19532" i="1"/>
  <c r="BU21589" i="1"/>
  <c r="BU21542" i="1"/>
  <c r="BU19587" i="1"/>
  <c r="BU21551" i="1"/>
  <c r="BU18167" i="1"/>
  <c r="BU18155" i="1"/>
  <c r="BU19086" i="1"/>
  <c r="BU18646" i="1"/>
  <c r="BU19592" i="1"/>
  <c r="BU20016" i="1"/>
  <c r="BU21592" i="1"/>
  <c r="BU21093" i="1"/>
  <c r="BU20070" i="1"/>
  <c r="BU20058" i="1"/>
  <c r="BU21565" i="1"/>
  <c r="BU20019" i="1"/>
  <c r="BU21554" i="1"/>
  <c r="BU20017" i="1"/>
  <c r="BU20043" i="1"/>
  <c r="BU20009" i="1"/>
  <c r="BU21595" i="1"/>
  <c r="BU19509" i="1"/>
  <c r="BU19535" i="1"/>
  <c r="BU21520" i="1"/>
  <c r="BU21581" i="1"/>
  <c r="BU21549" i="1"/>
  <c r="BU21070" i="1"/>
  <c r="BU20083" i="1"/>
  <c r="BU21564" i="1"/>
  <c r="BU21061" i="1"/>
  <c r="BU20074" i="1"/>
  <c r="BU21556" i="1"/>
  <c r="BU21515" i="1"/>
  <c r="BU21013" i="1"/>
  <c r="BU21072" i="1"/>
  <c r="BU21008" i="1"/>
  <c r="BU21574" i="1"/>
  <c r="BU21541" i="1"/>
  <c r="BU21512" i="1"/>
  <c r="BU21076" i="1"/>
  <c r="BU20065" i="1"/>
  <c r="BU20039" i="1"/>
  <c r="BU21087" i="1"/>
  <c r="BU19588" i="1"/>
  <c r="BU21584" i="1"/>
  <c r="BU19568" i="1"/>
  <c r="BU20045" i="1"/>
  <c r="BU20027" i="1"/>
  <c r="BU19523" i="1"/>
  <c r="BU20015" i="1"/>
  <c r="BU19563" i="1"/>
  <c r="BU20023" i="1"/>
  <c r="BU18630" i="1"/>
  <c r="BU19092" i="1"/>
  <c r="BU18607" i="1"/>
  <c r="BU19047" i="1"/>
  <c r="BU18667" i="1"/>
  <c r="BU18587" i="1"/>
  <c r="BU19045" i="1"/>
  <c r="BU18585" i="1"/>
  <c r="BU18535" i="1"/>
  <c r="BU18156" i="1"/>
  <c r="BU19034" i="1"/>
  <c r="BU18546" i="1"/>
  <c r="BU18154" i="1"/>
  <c r="BU18609" i="1"/>
  <c r="BU19035" i="1"/>
  <c r="BU18600" i="1"/>
  <c r="BU18143" i="1"/>
  <c r="BU18534" i="1"/>
  <c r="BU18145" i="1"/>
  <c r="BU19040" i="1"/>
  <c r="BU18552" i="1"/>
  <c r="BU18130" i="1"/>
  <c r="BU18080" i="1"/>
  <c r="BU17666" i="1"/>
  <c r="BU17605" i="1"/>
  <c r="BU17649" i="1"/>
  <c r="BU17567" i="1"/>
  <c r="BU18009" i="1"/>
  <c r="BU17625" i="1"/>
  <c r="BU17546" i="1"/>
  <c r="BU17644" i="1"/>
  <c r="BU17510" i="1"/>
  <c r="BU17693" i="1"/>
  <c r="BU18117" i="1"/>
  <c r="BU18025" i="1"/>
  <c r="BU17593" i="1"/>
  <c r="BU17165" i="1"/>
  <c r="BU17047" i="1"/>
  <c r="BU17033" i="1"/>
  <c r="BU17063" i="1"/>
  <c r="BU17084" i="1"/>
  <c r="BU17013" i="1"/>
  <c r="BU17101" i="1"/>
  <c r="BU17081" i="1"/>
  <c r="BU17119" i="1"/>
  <c r="BU17655" i="1"/>
  <c r="BU18071" i="1"/>
  <c r="BU17561" i="1"/>
  <c r="BU17015" i="1"/>
  <c r="BU17062" i="1"/>
  <c r="BU17513" i="1"/>
  <c r="BU17586" i="1"/>
  <c r="BU17608" i="1"/>
  <c r="BU17656" i="1"/>
  <c r="BU17097" i="1"/>
  <c r="BU17085" i="1"/>
  <c r="BU17046" i="1"/>
  <c r="BU17650" i="1"/>
  <c r="BU18016" i="1"/>
  <c r="BU17654" i="1"/>
  <c r="BU17106" i="1"/>
  <c r="BU17018" i="1"/>
  <c r="BU17687" i="1"/>
  <c r="BU18086" i="1"/>
  <c r="BU17579" i="1"/>
  <c r="BU17585" i="1"/>
  <c r="BU17537" i="1"/>
  <c r="BU18114" i="1"/>
  <c r="BU18508" i="1"/>
  <c r="BU18605" i="1"/>
  <c r="BU18679" i="1"/>
  <c r="BU17115" i="1"/>
  <c r="BU17051" i="1"/>
  <c r="BU17021" i="1"/>
  <c r="BU17175" i="1"/>
  <c r="BU17695" i="1"/>
  <c r="BU17692" i="1"/>
  <c r="BU17596" i="1"/>
  <c r="BU18087" i="1"/>
  <c r="BU19093" i="1"/>
  <c r="BU18169" i="1"/>
  <c r="BU19012" i="1"/>
  <c r="BU19530" i="1"/>
  <c r="BU19030" i="1"/>
  <c r="BU17055" i="1"/>
  <c r="BU17171" i="1"/>
  <c r="BU17090" i="1"/>
  <c r="BU18044" i="1"/>
  <c r="BU17600" i="1"/>
  <c r="BU17591" i="1"/>
  <c r="BU18010" i="1"/>
  <c r="BU19085" i="1"/>
  <c r="BU18136" i="1"/>
  <c r="BU18613" i="1"/>
  <c r="BU17180" i="1"/>
  <c r="BU18147" i="1"/>
  <c r="BU20075" i="1"/>
  <c r="BU19099" i="1"/>
  <c r="BU20026" i="1"/>
  <c r="BU21022" i="1"/>
  <c r="BU17556" i="1"/>
  <c r="BU18126" i="1"/>
  <c r="BU18608" i="1"/>
  <c r="BU18652" i="1"/>
  <c r="BU19520" i="1"/>
  <c r="BU17668" i="1"/>
  <c r="BU18664" i="1"/>
  <c r="BU18625" i="1"/>
  <c r="BU18690" i="1"/>
  <c r="BU20013" i="1"/>
  <c r="BU18129" i="1"/>
  <c r="BU18673" i="1"/>
  <c r="BU19512" i="1"/>
  <c r="BU18027" i="1"/>
  <c r="BU18193" i="1"/>
  <c r="BU19076" i="1"/>
  <c r="BU19569" i="1"/>
  <c r="BU19596" i="1"/>
  <c r="BU21066" i="1"/>
  <c r="BU20082" i="1"/>
  <c r="BU21017" i="1"/>
  <c r="BU18020" i="1"/>
  <c r="BU18694" i="1"/>
  <c r="BU18524" i="1"/>
  <c r="BU18632" i="1"/>
  <c r="BU19010" i="1"/>
  <c r="BU20060" i="1"/>
  <c r="BU20088" i="1"/>
  <c r="BU21525" i="1"/>
  <c r="BU21029" i="1"/>
  <c r="BU19574" i="1"/>
  <c r="BU21040" i="1"/>
  <c r="BU21600" i="1"/>
  <c r="BU19553" i="1"/>
  <c r="BU21558" i="1"/>
  <c r="BU21540" i="1"/>
  <c r="BU20051" i="1"/>
  <c r="BU20085" i="1"/>
  <c r="BU21036" i="1"/>
  <c r="BU19581" i="1"/>
  <c r="BU19555" i="1"/>
  <c r="BU21051" i="1"/>
  <c r="BU19057" i="1"/>
  <c r="BU20056" i="1"/>
  <c r="BU19041" i="1"/>
  <c r="BU18085" i="1"/>
  <c r="BU21578" i="1"/>
  <c r="BU21538" i="1"/>
  <c r="BU21069" i="1"/>
  <c r="BU20072" i="1"/>
  <c r="BU21552" i="1"/>
  <c r="BU21060" i="1"/>
  <c r="BU21599" i="1"/>
  <c r="BU21546" i="1"/>
  <c r="BU21096" i="1"/>
  <c r="BU21010" i="1"/>
  <c r="BU21067" i="1"/>
  <c r="BU20097" i="1"/>
  <c r="BU21560" i="1"/>
  <c r="BU21528" i="1"/>
  <c r="BU21508" i="1"/>
  <c r="BU21023" i="1"/>
  <c r="BU21588" i="1"/>
  <c r="BU20034" i="1"/>
  <c r="BU20079" i="1"/>
  <c r="BU19577" i="1"/>
  <c r="BU20044" i="1"/>
  <c r="BU19558" i="1"/>
  <c r="BU20036" i="1"/>
  <c r="BU20021" i="1"/>
  <c r="BU21073" i="1"/>
  <c r="BU20014" i="1"/>
  <c r="BU19548" i="1"/>
  <c r="BU19058" i="1"/>
  <c r="BU18601" i="1"/>
  <c r="BU19051" i="1"/>
  <c r="BU18589" i="1"/>
  <c r="BU19026" i="1"/>
  <c r="BU18645" i="1"/>
  <c r="BU18583" i="1"/>
  <c r="BU19042" i="1"/>
  <c r="BU18561" i="1"/>
  <c r="BU18515" i="1"/>
  <c r="BU18116" i="1"/>
  <c r="BU18685" i="1"/>
  <c r="BU18538" i="1"/>
  <c r="BU18132" i="1"/>
  <c r="BU18541" i="1"/>
  <c r="BU19032" i="1"/>
  <c r="BU18579" i="1"/>
  <c r="BU18104" i="1"/>
  <c r="BU18517" i="1"/>
  <c r="BU18127" i="1"/>
  <c r="BU19024" i="1"/>
  <c r="BU18522" i="1"/>
  <c r="BU18123" i="1"/>
  <c r="BU18075" i="1"/>
  <c r="BU17638" i="1"/>
  <c r="BU17564" i="1"/>
  <c r="BU17646" i="1"/>
  <c r="BU17531" i="1"/>
  <c r="BU17697" i="1"/>
  <c r="BU17609" i="1"/>
  <c r="BU17522" i="1"/>
  <c r="BU17612" i="1"/>
  <c r="BU18100" i="1"/>
  <c r="BU17677" i="1"/>
  <c r="BU18098" i="1"/>
  <c r="BU17688" i="1"/>
  <c r="BU17590" i="1"/>
  <c r="BU17147" i="1"/>
  <c r="BU17022" i="1"/>
  <c r="BU17030" i="1"/>
  <c r="BU17052" i="1"/>
  <c r="BU17043" i="1"/>
  <c r="BU17010" i="1"/>
  <c r="BU17028" i="1"/>
  <c r="BU17117" i="1"/>
  <c r="BU17154" i="1"/>
  <c r="BU17670" i="1"/>
  <c r="BU18099" i="1"/>
  <c r="BU17602" i="1"/>
  <c r="BU17056" i="1"/>
  <c r="BU17122" i="1"/>
  <c r="BU17534" i="1"/>
  <c r="BU17620" i="1"/>
  <c r="BU17671" i="1"/>
  <c r="BU17039" i="1"/>
  <c r="BU17066" i="1"/>
  <c r="BU17105" i="1"/>
  <c r="BU17126" i="1"/>
  <c r="BU17659" i="1"/>
  <c r="BU18118" i="1"/>
  <c r="BU17680" i="1"/>
  <c r="BU17127" i="1"/>
  <c r="BU17082" i="1"/>
  <c r="BU18069" i="1"/>
  <c r="BU17619" i="1"/>
  <c r="BU17683" i="1"/>
  <c r="BU17607" i="1"/>
  <c r="BU18150" i="1"/>
  <c r="BU18516" i="1"/>
  <c r="BU18527" i="1"/>
  <c r="BU18141" i="1"/>
  <c r="BU17007" i="1"/>
  <c r="BU17133" i="1"/>
  <c r="BU17107" i="1"/>
  <c r="BU17067" i="1"/>
  <c r="BU17525" i="1"/>
  <c r="BU18097" i="1"/>
  <c r="BU17689" i="1"/>
  <c r="BU17195" i="1"/>
  <c r="BU18152" i="1"/>
  <c r="BU18119" i="1"/>
  <c r="BU18530" i="1"/>
  <c r="BU19014" i="1"/>
  <c r="BU19087" i="1"/>
  <c r="BU19097" i="1"/>
  <c r="BU17136" i="1"/>
  <c r="BU17035" i="1"/>
  <c r="BU17087" i="1"/>
  <c r="BU17190" i="1"/>
  <c r="BU17622" i="1"/>
  <c r="BU18052" i="1"/>
  <c r="BU18110" i="1"/>
  <c r="BU18124" i="1"/>
  <c r="BU18151" i="1"/>
  <c r="BU18184" i="1"/>
  <c r="BU17549" i="1"/>
  <c r="BU18523" i="1"/>
  <c r="BU18615" i="1"/>
  <c r="BU18629" i="1"/>
  <c r="BU19538" i="1"/>
  <c r="BU21075" i="1"/>
  <c r="BU17604" i="1"/>
  <c r="BU18181" i="1"/>
  <c r="BU19049" i="1"/>
  <c r="BU18686" i="1"/>
  <c r="BU19549" i="1"/>
  <c r="BU18509" i="1"/>
  <c r="BU18120" i="1"/>
  <c r="BU19017" i="1"/>
  <c r="BU19029" i="1"/>
  <c r="BU21517" i="1"/>
  <c r="BU18562" i="1"/>
  <c r="BU18188" i="1"/>
  <c r="BU18666" i="1"/>
  <c r="BU18174" i="1"/>
  <c r="BU18512" i="1"/>
  <c r="BU18597" i="1"/>
  <c r="BU19533" i="1"/>
  <c r="BU20059" i="1"/>
  <c r="BU21531" i="1"/>
  <c r="BU21026" i="1"/>
  <c r="BU21083" i="1"/>
  <c r="BU18060" i="1"/>
  <c r="BU18142" i="1"/>
  <c r="BU19079" i="1"/>
  <c r="BU18693" i="1"/>
  <c r="BU19083" i="1"/>
  <c r="BU19546" i="1"/>
  <c r="BU21021" i="1"/>
  <c r="BU21555" i="1"/>
  <c r="BU21529" i="1"/>
  <c r="BU21056" i="1"/>
  <c r="BU21567" i="1"/>
  <c r="BU19564" i="1"/>
  <c r="BU19528" i="1"/>
  <c r="BU21533" i="1"/>
  <c r="BU21575" i="1"/>
  <c r="BU21074" i="1"/>
  <c r="BU21058" i="1"/>
  <c r="BU21509" i="1"/>
  <c r="BU21014" i="1"/>
  <c r="BU21097" i="1"/>
  <c r="BU21518" i="1"/>
  <c r="BU21572" i="1"/>
  <c r="BU21535" i="1"/>
  <c r="BU21057" i="1"/>
  <c r="BU20069" i="1"/>
  <c r="BU21099" i="1"/>
  <c r="BU21045" i="1"/>
  <c r="BU21596" i="1"/>
  <c r="BU21539" i="1"/>
  <c r="BU21089" i="1"/>
  <c r="BU20099" i="1"/>
  <c r="BU21063" i="1"/>
  <c r="BU20093" i="1"/>
  <c r="BU21557" i="1"/>
  <c r="BU21523" i="1"/>
  <c r="BU21507" i="1"/>
  <c r="BU21019" i="1"/>
  <c r="BU21524" i="1"/>
  <c r="BU19600" i="1"/>
  <c r="BU20042" i="1"/>
  <c r="BU19565" i="1"/>
  <c r="BU20011" i="1"/>
  <c r="BU19542" i="1"/>
  <c r="BU20031" i="1"/>
  <c r="BU20020" i="1"/>
  <c r="BU20071" i="1"/>
  <c r="BU19594" i="1"/>
  <c r="BU19545" i="1"/>
  <c r="BU19008" i="1"/>
  <c r="BU18598" i="1"/>
  <c r="BU19028" i="1"/>
  <c r="BU19573" i="1"/>
  <c r="BU19009" i="1"/>
  <c r="BU18640" i="1"/>
  <c r="BU20047" i="1"/>
  <c r="BU18680" i="1"/>
  <c r="BU18558" i="1"/>
  <c r="BU18178" i="1"/>
  <c r="BU18113" i="1"/>
  <c r="BU18660" i="1"/>
  <c r="BU18511" i="1"/>
  <c r="BU19071" i="1"/>
  <c r="BU18533" i="1"/>
  <c r="BU19019" i="1"/>
  <c r="BU18551" i="1"/>
  <c r="BU18584" i="1"/>
  <c r="BU18182" i="1"/>
  <c r="BU18125" i="1"/>
  <c r="BU18651" i="1"/>
  <c r="BU18195" i="1"/>
  <c r="BU18112" i="1"/>
  <c r="BU18030" i="1"/>
  <c r="BU17627" i="1"/>
  <c r="BU17552" i="1"/>
  <c r="BU17631" i="1"/>
  <c r="BU18084" i="1"/>
  <c r="BU17672" i="1"/>
  <c r="BU17606" i="1"/>
  <c r="BU18056" i="1"/>
  <c r="BU17601" i="1"/>
  <c r="BU18089" i="1"/>
  <c r="BU17674" i="1"/>
  <c r="BU18082" i="1"/>
  <c r="BU17685" i="1"/>
  <c r="BU17574" i="1"/>
  <c r="BU17099" i="1"/>
  <c r="BU17094" i="1"/>
  <c r="BU17123" i="1"/>
  <c r="BU17045" i="1"/>
  <c r="BU17121" i="1"/>
  <c r="BU17104" i="1"/>
  <c r="BU17064" i="1"/>
  <c r="BU17138" i="1"/>
  <c r="BU17069" i="1"/>
  <c r="BU18081" i="1"/>
  <c r="BU17196" i="1"/>
  <c r="BU17669" i="1"/>
  <c r="BU17125" i="1"/>
  <c r="BU17037" i="1"/>
  <c r="BU17573" i="1"/>
  <c r="BU17652" i="1"/>
  <c r="BU17696" i="1"/>
  <c r="BU17050" i="1"/>
  <c r="BU17083" i="1"/>
  <c r="BU17041" i="1"/>
  <c r="BU17141" i="1"/>
  <c r="BU17684" i="1"/>
  <c r="BU17181" i="1"/>
  <c r="BU18040" i="1"/>
  <c r="BU17144" i="1"/>
  <c r="BU17095" i="1"/>
  <c r="BU18094" i="1"/>
  <c r="BU17636" i="1"/>
  <c r="BU18023" i="1"/>
  <c r="BU17614" i="1"/>
  <c r="BU18519" i="1"/>
  <c r="BU18553" i="1"/>
  <c r="BU18624" i="1"/>
  <c r="BU18170" i="1"/>
  <c r="BU17031" i="1"/>
  <c r="BU17068" i="1"/>
  <c r="BU17135" i="1"/>
  <c r="BU17098" i="1"/>
  <c r="BU17562" i="1"/>
  <c r="BU17184" i="1"/>
  <c r="BU17588" i="1"/>
  <c r="BU17540" i="1"/>
  <c r="BU18190" i="1"/>
  <c r="BU18140" i="1"/>
  <c r="BU18134" i="1"/>
  <c r="BU19096" i="1"/>
  <c r="BU19521" i="1"/>
  <c r="BU19572" i="1"/>
  <c r="BU17058" i="1"/>
  <c r="BU17060" i="1"/>
  <c r="BU17109" i="1"/>
  <c r="BU17517" i="1"/>
  <c r="BU18021" i="1"/>
  <c r="BU17189" i="1"/>
  <c r="BU18192" i="1"/>
  <c r="BU18144" i="1"/>
  <c r="BU18532" i="1"/>
  <c r="BU18653" i="1"/>
  <c r="BU17632" i="1"/>
  <c r="BU18638" i="1"/>
  <c r="BU19038" i="1"/>
  <c r="BU18658" i="1"/>
  <c r="BU20052" i="1"/>
  <c r="BU21559" i="1"/>
  <c r="BU17665" i="1"/>
  <c r="BU18183" i="1"/>
  <c r="BU19100" i="1"/>
  <c r="BU18699" i="1"/>
  <c r="BU20035" i="1"/>
  <c r="BU18616" i="1"/>
  <c r="BU18199" i="1"/>
  <c r="BU19074" i="1"/>
  <c r="BU19062" i="1"/>
  <c r="BU19519" i="1"/>
  <c r="BU18139" i="1"/>
  <c r="BU18684" i="1"/>
  <c r="BU18013" i="1"/>
  <c r="BU18526" i="1"/>
  <c r="BU19514" i="1"/>
  <c r="BU18636" i="1"/>
  <c r="BU19583" i="1"/>
  <c r="BU20066" i="1"/>
  <c r="BU21024" i="1"/>
  <c r="BU21537" i="1"/>
  <c r="BU21080" i="1"/>
  <c r="BU17626" i="1"/>
  <c r="BU18520" i="1"/>
  <c r="BU18568" i="1"/>
  <c r="BU19091" i="1"/>
  <c r="BU19513" i="1"/>
  <c r="BU19591" i="1"/>
  <c r="BU21511" i="1"/>
  <c r="BU20073" i="1"/>
  <c r="BU21577" i="1"/>
  <c r="BU19021" i="1"/>
  <c r="BU21088" i="1"/>
  <c r="BU19044" i="1"/>
  <c r="BU20049" i="1"/>
  <c r="BU21568" i="1"/>
  <c r="BU21032" i="1"/>
  <c r="BU21068" i="1"/>
  <c r="BU20091" i="1"/>
  <c r="BU21580" i="1"/>
  <c r="BU21009" i="1"/>
  <c r="BU21586" i="1"/>
  <c r="BU21597" i="1"/>
  <c r="BU19015" i="1"/>
  <c r="BU19576" i="1"/>
  <c r="BU19039" i="1"/>
  <c r="BU18610" i="1"/>
  <c r="BU17597" i="1"/>
  <c r="BU19018" i="1"/>
  <c r="BU18101" i="1"/>
  <c r="BU19072" i="1"/>
  <c r="BU21012" i="1"/>
  <c r="BU17678" i="1"/>
  <c r="BU17168" i="1"/>
  <c r="BU17637" i="1"/>
  <c r="BU18576" i="1"/>
  <c r="BU17134" i="1"/>
  <c r="BU17515" i="1"/>
  <c r="BU18197" i="1"/>
  <c r="BU17149" i="1"/>
  <c r="BU17566" i="1"/>
  <c r="BU18035" i="1"/>
  <c r="BU18643" i="1"/>
  <c r="BU17524" i="1"/>
  <c r="BU17527" i="1"/>
  <c r="BU18191" i="1"/>
  <c r="BU17188" i="1"/>
  <c r="BU18581" i="1"/>
  <c r="BU17179" i="1"/>
  <c r="BU18049" i="1"/>
  <c r="BU21545" i="1"/>
  <c r="BU17533" i="1"/>
  <c r="BU18656" i="1"/>
  <c r="BU21054" i="1"/>
  <c r="BU21007" i="1"/>
  <c r="BU19510" i="1"/>
  <c r="BU17565" i="1"/>
  <c r="BU21043" i="1"/>
  <c r="BU18644" i="1"/>
  <c r="BU19525" i="1"/>
  <c r="BU19031" i="1"/>
  <c r="BU21035" i="1"/>
  <c r="BU19061" i="1"/>
  <c r="BU21018" i="1"/>
  <c r="BU21100" i="1"/>
  <c r="BU19043" i="1"/>
  <c r="BU20062" i="1"/>
  <c r="BU17664" i="1"/>
  <c r="BU19027" i="1"/>
  <c r="BU18042" i="1"/>
  <c r="BU19081" i="1"/>
  <c r="BU18599" i="1"/>
  <c r="BU17014" i="1"/>
  <c r="BU17152" i="1"/>
  <c r="BU17557" i="1"/>
  <c r="BU18655" i="1"/>
  <c r="BU17173" i="1"/>
  <c r="BU17583" i="1"/>
  <c r="BU18053" i="1"/>
  <c r="BU18683" i="1"/>
  <c r="BU17530" i="1"/>
  <c r="BU17563" i="1"/>
  <c r="BU17008" i="1"/>
  <c r="BU17572" i="1"/>
  <c r="BU18137" i="1"/>
  <c r="BU17518" i="1"/>
  <c r="BU18073" i="1"/>
  <c r="BU17026" i="1"/>
  <c r="BU17569" i="1"/>
  <c r="BU18677" i="1"/>
  <c r="BU21031" i="1"/>
  <c r="BU17541" i="1"/>
  <c r="BU19562" i="1"/>
  <c r="BU18650" i="1"/>
  <c r="BU21519" i="1"/>
  <c r="BU18689" i="1"/>
  <c r="BU19537" i="1"/>
  <c r="BU19048" i="1"/>
  <c r="BU21050" i="1"/>
  <c r="BU19080" i="1"/>
  <c r="BU19066" i="1"/>
  <c r="BU21561" i="1"/>
  <c r="BU19036" i="1"/>
  <c r="BU19055" i="1"/>
  <c r="BU17643" i="1"/>
  <c r="BU19077" i="1"/>
  <c r="BU18539" i="1"/>
  <c r="BU17642" i="1"/>
  <c r="BU18622" i="1"/>
  <c r="BU17547" i="1"/>
  <c r="BU17170" i="1"/>
  <c r="BU17560" i="1"/>
  <c r="BU17542" i="1"/>
  <c r="BU17185" i="1"/>
  <c r="BU18047" i="1"/>
  <c r="BU18037" i="1"/>
  <c r="BU18024" i="1"/>
  <c r="BU17131" i="1"/>
  <c r="BU17571" i="1"/>
  <c r="BU17044" i="1"/>
  <c r="BU17553" i="1"/>
  <c r="BU17523" i="1"/>
  <c r="BU17545" i="1"/>
  <c r="BU18050" i="1"/>
  <c r="BU17536" i="1"/>
  <c r="BU18061" i="1"/>
  <c r="BU18695" i="1"/>
  <c r="BU19098" i="1"/>
  <c r="BU17521" i="1"/>
  <c r="BU20007" i="1"/>
  <c r="BU18649" i="1"/>
  <c r="BU17167" i="1"/>
  <c r="BU21028" i="1"/>
  <c r="BU19589" i="1"/>
  <c r="BU18068" i="1"/>
  <c r="BU20090" i="1"/>
  <c r="BU17633" i="1"/>
  <c r="BU19060" i="1"/>
  <c r="BU19033" i="1"/>
  <c r="BU18095" i="1"/>
  <c r="BU19025" i="1"/>
  <c r="BU18103" i="1"/>
  <c r="BU20092" i="1"/>
  <c r="BU21562" i="1"/>
  <c r="BU18659" i="1"/>
  <c r="BU19067" i="1"/>
  <c r="BU17023" i="1"/>
  <c r="BU17182" i="1"/>
  <c r="BU17578" i="1"/>
  <c r="BU17548" i="1"/>
  <c r="BU17512" i="1"/>
  <c r="BU18031" i="1"/>
  <c r="BU18055" i="1"/>
  <c r="BU18578" i="1"/>
  <c r="BU17155" i="1"/>
  <c r="BU18028" i="1"/>
  <c r="BU17529" i="1"/>
  <c r="BU18029" i="1"/>
  <c r="BU17020" i="1"/>
  <c r="BU17554" i="1"/>
  <c r="BU18200" i="1"/>
  <c r="BU17143" i="1"/>
  <c r="BU18019" i="1"/>
  <c r="BU19526" i="1"/>
  <c r="BU19543" i="1"/>
  <c r="BU17584" i="1"/>
  <c r="BU21047" i="1"/>
  <c r="BU19531" i="1"/>
  <c r="BU18563" i="1"/>
  <c r="BU21049" i="1"/>
  <c r="BU21046" i="1"/>
  <c r="BU17679" i="1"/>
  <c r="BU20086" i="1"/>
  <c r="BU18059" i="1"/>
  <c r="BU18062" i="1"/>
  <c r="BU19052" i="1"/>
  <c r="BU18122" i="1"/>
  <c r="BU19063" i="1"/>
  <c r="BU18121" i="1"/>
  <c r="BU17640" i="1"/>
  <c r="BU17676" i="1"/>
  <c r="BU17174" i="1"/>
  <c r="BU18135" i="1"/>
  <c r="BU17535" i="1"/>
  <c r="BU17191" i="1"/>
  <c r="BU18067" i="1"/>
  <c r="BU17032" i="1"/>
  <c r="BU17539" i="1"/>
  <c r="BU18046" i="1"/>
  <c r="BU18185" i="1"/>
  <c r="BU17017" i="1"/>
  <c r="BU17176" i="1"/>
  <c r="BU18058" i="1"/>
  <c r="BU17137" i="1"/>
  <c r="BU18032" i="1"/>
  <c r="BU17140" i="1"/>
  <c r="BU17559" i="1"/>
  <c r="BU18569" i="1"/>
  <c r="BU17164" i="1"/>
  <c r="BU18064" i="1"/>
  <c r="BU19552" i="1"/>
  <c r="BU20022" i="1"/>
  <c r="BU19013" i="1"/>
  <c r="BU21033" i="1"/>
  <c r="BU21030" i="1"/>
  <c r="BU19571" i="1"/>
  <c r="BU17194" i="1"/>
  <c r="BU21052" i="1"/>
  <c r="BU19550" i="1"/>
  <c r="BU19075" i="1"/>
  <c r="BU18072" i="1"/>
  <c r="BU18092" i="1"/>
  <c r="BU19022" i="1"/>
  <c r="BU18131" i="1"/>
  <c r="BU19046" i="1"/>
  <c r="BU18566" i="1"/>
  <c r="BU18026" i="1"/>
  <c r="BU18196" i="1"/>
  <c r="BU18133" i="1"/>
  <c r="BU18109" i="1"/>
  <c r="BU17011" i="1"/>
  <c r="BU17200" i="1"/>
  <c r="BU18079" i="1"/>
  <c r="BU17130" i="1"/>
  <c r="BU17551" i="1"/>
  <c r="BU18017" i="1"/>
  <c r="BU18575" i="1"/>
  <c r="BU17038" i="1"/>
  <c r="BU17197" i="1"/>
  <c r="BU18070" i="1"/>
  <c r="BU17158" i="1"/>
  <c r="BU18194" i="1"/>
  <c r="BU17161" i="1"/>
  <c r="BU17577" i="1"/>
  <c r="BU20098" i="1"/>
  <c r="BU17509" i="1"/>
  <c r="BU18076" i="1"/>
  <c r="BU20095" i="1"/>
  <c r="BU19595" i="1"/>
  <c r="BU18671" i="1"/>
  <c r="BU17146" i="1"/>
  <c r="BU21055" i="1"/>
  <c r="BU17029" i="1"/>
  <c r="BU18661" i="1"/>
  <c r="B4" i="6"/>
  <c r="A4" i="4"/>
  <c r="AL4" i="3"/>
  <c r="AL8" i="3"/>
  <c r="AL12" i="3"/>
  <c r="AL16" i="3"/>
  <c r="AL20" i="3"/>
  <c r="AL5" i="3"/>
  <c r="AL9" i="3"/>
  <c r="AL13" i="3"/>
  <c r="AL17" i="3"/>
  <c r="AL21" i="3"/>
  <c r="AL2" i="3"/>
  <c r="F5" i="3" s="1"/>
  <c r="AL6" i="3"/>
  <c r="AL10" i="3"/>
  <c r="AL14" i="3"/>
  <c r="AL18" i="3"/>
  <c r="AL3" i="3"/>
  <c r="AL7" i="3"/>
  <c r="AL11" i="3"/>
  <c r="AL15" i="3"/>
  <c r="AL19" i="3"/>
  <c r="BV1516" i="1" l="1"/>
  <c r="BT1516" i="1"/>
  <c r="BT1332" i="1"/>
  <c r="BV1332" i="1"/>
  <c r="BT1494" i="1"/>
  <c r="BV1494" i="1"/>
  <c r="BV2133" i="1"/>
  <c r="BT2133" i="1"/>
  <c r="BV1171" i="1"/>
  <c r="BT1171" i="1"/>
  <c r="BT1480" i="1"/>
  <c r="BV1480" i="1"/>
  <c r="BV1997" i="1"/>
  <c r="BT1997" i="1"/>
  <c r="BT1154" i="1"/>
  <c r="BV1154" i="1"/>
  <c r="BT1344" i="1"/>
  <c r="BV1344" i="1"/>
  <c r="BT1521" i="1"/>
  <c r="BV1521" i="1"/>
  <c r="BT1664" i="1"/>
  <c r="BV1664" i="1"/>
  <c r="BT1275" i="1"/>
  <c r="BV1275" i="1"/>
  <c r="BV1356" i="1"/>
  <c r="BT1356" i="1"/>
  <c r="BV1555" i="1"/>
  <c r="BT1555" i="1"/>
  <c r="BT2113" i="1"/>
  <c r="BV2113" i="1"/>
  <c r="BV1064" i="1"/>
  <c r="BT1064" i="1"/>
  <c r="BV1217" i="1"/>
  <c r="BT1217" i="1"/>
  <c r="BT1359" i="1"/>
  <c r="BV1359" i="1"/>
  <c r="BT1852" i="1"/>
  <c r="BV1852" i="1"/>
  <c r="BT1209" i="1"/>
  <c r="BV1209" i="1"/>
  <c r="BT1470" i="1"/>
  <c r="BV1470" i="1"/>
  <c r="BT1668" i="1"/>
  <c r="BV1668" i="1"/>
  <c r="BV1019" i="1"/>
  <c r="BT1019" i="1"/>
  <c r="BT1342" i="1"/>
  <c r="BV1342" i="1"/>
  <c r="BV1430" i="1"/>
  <c r="BT1430" i="1"/>
  <c r="BT2239" i="1"/>
  <c r="BV2239" i="1"/>
  <c r="BV1158" i="1"/>
  <c r="BT1158" i="1"/>
  <c r="BV1474" i="1"/>
  <c r="BT1474" i="1"/>
  <c r="BV1800" i="1"/>
  <c r="BT1800" i="1"/>
  <c r="BT1945" i="1"/>
  <c r="BV1945" i="1"/>
  <c r="BV2119" i="1"/>
  <c r="BT2119" i="1"/>
  <c r="BV2539" i="1"/>
  <c r="BT2539" i="1"/>
  <c r="BT1987" i="1"/>
  <c r="BV1987" i="1"/>
  <c r="BV2099" i="1"/>
  <c r="BT2099" i="1"/>
  <c r="BT2233" i="1"/>
  <c r="BV2233" i="1"/>
  <c r="BT2495" i="1"/>
  <c r="BV2495" i="1"/>
  <c r="BT1754" i="1"/>
  <c r="BV1754" i="1"/>
  <c r="BT1917" i="1"/>
  <c r="BV1917" i="1"/>
  <c r="BT2283" i="1"/>
  <c r="BV2283" i="1"/>
  <c r="BT2351" i="1"/>
  <c r="BV2351" i="1"/>
  <c r="BV1802" i="1"/>
  <c r="BT1802" i="1"/>
  <c r="BT2091" i="1"/>
  <c r="BV2091" i="1"/>
  <c r="BV2153" i="1"/>
  <c r="BT2153" i="1"/>
  <c r="BV2537" i="1"/>
  <c r="BT2537" i="1"/>
  <c r="BV1924" i="1"/>
  <c r="BT1924" i="1"/>
  <c r="BT2169" i="1"/>
  <c r="BV2169" i="1"/>
  <c r="BT2267" i="1"/>
  <c r="BV2267" i="1"/>
  <c r="BT2547" i="1"/>
  <c r="BV2547" i="1"/>
  <c r="BT1993" i="1"/>
  <c r="BV1993" i="1"/>
  <c r="BV2045" i="1"/>
  <c r="BT2045" i="1"/>
  <c r="BV2147" i="1"/>
  <c r="BT2147" i="1"/>
  <c r="BV2175" i="1"/>
  <c r="BT2175" i="1"/>
  <c r="BV2983" i="1"/>
  <c r="BT2983" i="1"/>
  <c r="BT1935" i="1"/>
  <c r="BV1935" i="1"/>
  <c r="BT2298" i="1"/>
  <c r="BV2298" i="1"/>
  <c r="BT3580" i="1"/>
  <c r="BV3580" i="1"/>
  <c r="BV2969" i="1"/>
  <c r="BT2969" i="1"/>
  <c r="BV3960" i="1"/>
  <c r="BT3960" i="1"/>
  <c r="BT2851" i="1"/>
  <c r="BV2851" i="1"/>
  <c r="BT3864" i="1"/>
  <c r="BV3864" i="1"/>
  <c r="BV2571" i="1"/>
  <c r="BT2571" i="1"/>
  <c r="BT2931" i="1"/>
  <c r="BV2931" i="1"/>
  <c r="BT3418" i="1"/>
  <c r="BV3418" i="1"/>
  <c r="BT3880" i="1"/>
  <c r="BV3880" i="1"/>
  <c r="BV2847" i="1"/>
  <c r="BT2847" i="1"/>
  <c r="BV3453" i="1"/>
  <c r="BT3453" i="1"/>
  <c r="BT2583" i="1"/>
  <c r="BV2583" i="1"/>
  <c r="BT3365" i="1"/>
  <c r="BV3365" i="1"/>
  <c r="BT2535" i="1"/>
  <c r="BV2535" i="1"/>
  <c r="BV2979" i="1"/>
  <c r="BT2979" i="1"/>
  <c r="BT3276" i="1"/>
  <c r="BV3276" i="1"/>
  <c r="BV2509" i="1"/>
  <c r="BT2509" i="1"/>
  <c r="BT3482" i="1"/>
  <c r="BV3482" i="1"/>
  <c r="BT3548" i="1"/>
  <c r="BV3548" i="1"/>
  <c r="BT3660" i="1"/>
  <c r="BV3660" i="1"/>
  <c r="BT3798" i="1"/>
  <c r="BV3798" i="1"/>
  <c r="BT3926" i="1"/>
  <c r="BV3926" i="1"/>
  <c r="BT1024" i="1"/>
  <c r="BV1024" i="1"/>
  <c r="BT2591" i="1"/>
  <c r="BV2591" i="1"/>
  <c r="BT3472" i="1"/>
  <c r="BV3472" i="1"/>
  <c r="BV3594" i="1"/>
  <c r="BT3594" i="1"/>
  <c r="BV3818" i="1"/>
  <c r="BT3818" i="1"/>
  <c r="BT3946" i="1"/>
  <c r="BV3946" i="1"/>
  <c r="BV3241" i="1"/>
  <c r="BT3241" i="1"/>
  <c r="BT3109" i="1"/>
  <c r="BV3109" i="1"/>
  <c r="BV3280" i="1"/>
  <c r="BT3280" i="1"/>
  <c r="BT3546" i="1"/>
  <c r="BV3546" i="1"/>
  <c r="BT3836" i="1"/>
  <c r="BV3836" i="1"/>
  <c r="BT3964" i="1"/>
  <c r="BV3964" i="1"/>
  <c r="BV1242" i="1"/>
  <c r="BT1242" i="1"/>
  <c r="BV3589" i="1"/>
  <c r="BT3589" i="1"/>
  <c r="BT3591" i="1"/>
  <c r="BV3591" i="1"/>
  <c r="BV3598" i="1"/>
  <c r="BT3598" i="1"/>
  <c r="BV3822" i="1"/>
  <c r="BT3822" i="1"/>
  <c r="BV3950" i="1"/>
  <c r="BT3950" i="1"/>
  <c r="BV2469" i="1"/>
  <c r="BT2469" i="1"/>
  <c r="BT3510" i="1"/>
  <c r="BV3510" i="1"/>
  <c r="BV3554" i="1"/>
  <c r="BT3554" i="1"/>
  <c r="BV3824" i="1"/>
  <c r="BT3824" i="1"/>
  <c r="BT3952" i="1"/>
  <c r="BV3952" i="1"/>
  <c r="BV1546" i="1"/>
  <c r="BT1546" i="1"/>
  <c r="BV1686" i="1"/>
  <c r="BT1686" i="1"/>
  <c r="BT3470" i="1"/>
  <c r="BV3470" i="1"/>
  <c r="BT3586" i="1"/>
  <c r="BV3586" i="1"/>
  <c r="BV3826" i="1"/>
  <c r="BT3826" i="1"/>
  <c r="BT3954" i="1"/>
  <c r="BV3954" i="1"/>
  <c r="BV1473" i="1"/>
  <c r="BT1473" i="1"/>
  <c r="BV1429" i="1"/>
  <c r="BT1429" i="1"/>
  <c r="BT3386" i="1"/>
  <c r="BV3386" i="1"/>
  <c r="BT3304" i="1"/>
  <c r="BV3304" i="1"/>
  <c r="BT3562" i="1"/>
  <c r="BV3562" i="1"/>
  <c r="BT3828" i="1"/>
  <c r="BV3828" i="1"/>
  <c r="BT3956" i="1"/>
  <c r="BV3956" i="1"/>
  <c r="BT2462" i="1"/>
  <c r="BV2462" i="1"/>
  <c r="BV1820" i="1"/>
  <c r="BT1820" i="1"/>
  <c r="BT2204" i="1"/>
  <c r="BV2204" i="1"/>
  <c r="BT1746" i="1"/>
  <c r="BV1746" i="1"/>
  <c r="BV2461" i="1"/>
  <c r="BT2461" i="1"/>
  <c r="BV2988" i="1"/>
  <c r="BT2988" i="1"/>
  <c r="BV1795" i="1"/>
  <c r="BT1795" i="1"/>
  <c r="BV2822" i="1"/>
  <c r="BT2822" i="1"/>
  <c r="BV1523" i="1"/>
  <c r="BT1523" i="1"/>
  <c r="BT2174" i="1"/>
  <c r="BV2174" i="1"/>
  <c r="BT1637" i="1"/>
  <c r="BV1637" i="1"/>
  <c r="BT2617" i="1"/>
  <c r="BV2617" i="1"/>
  <c r="BT1259" i="1"/>
  <c r="BV1259" i="1"/>
  <c r="BT2325" i="1"/>
  <c r="BV2325" i="1"/>
  <c r="BT1405" i="1"/>
  <c r="BV1405" i="1"/>
  <c r="BT2508" i="1"/>
  <c r="BV2508" i="1"/>
  <c r="BT3531" i="1"/>
  <c r="BV3531" i="1"/>
  <c r="BT1603" i="1"/>
  <c r="BV1603" i="1"/>
  <c r="BT2866" i="1"/>
  <c r="BV2866" i="1"/>
  <c r="BV1574" i="1"/>
  <c r="BT1574" i="1"/>
  <c r="BV2481" i="1"/>
  <c r="BT2481" i="1"/>
  <c r="BV3487" i="1"/>
  <c r="BT3487" i="1"/>
  <c r="BV1640" i="1"/>
  <c r="BT1640" i="1"/>
  <c r="BT3332" i="1"/>
  <c r="BV3332" i="1"/>
  <c r="BT1596" i="1"/>
  <c r="BV1596" i="1"/>
  <c r="BT2374" i="1"/>
  <c r="BV2374" i="1"/>
  <c r="BT1417" i="1"/>
  <c r="BV1417" i="1"/>
  <c r="BT2164" i="1"/>
  <c r="BV2164" i="1"/>
  <c r="BT3805" i="1"/>
  <c r="BV3805" i="1"/>
  <c r="BT3999" i="1"/>
  <c r="BV3999" i="1"/>
  <c r="BT1665" i="1"/>
  <c r="BV1665" i="1"/>
  <c r="BT2178" i="1"/>
  <c r="BV2178" i="1"/>
  <c r="BT2348" i="1"/>
  <c r="BV2348" i="1"/>
  <c r="BV2733" i="1"/>
  <c r="BT2733" i="1"/>
  <c r="BT3229" i="1"/>
  <c r="BV3229" i="1"/>
  <c r="BT3400" i="1"/>
  <c r="BV3400" i="1"/>
  <c r="BV1177" i="1"/>
  <c r="BT1177" i="1"/>
  <c r="BV1568" i="1"/>
  <c r="BT1568" i="1"/>
  <c r="BV1420" i="1"/>
  <c r="BT1420" i="1"/>
  <c r="BV1739" i="1"/>
  <c r="BT1739" i="1"/>
  <c r="BT2019" i="1"/>
  <c r="BV2019" i="1"/>
  <c r="BV2171" i="1"/>
  <c r="BT2171" i="1"/>
  <c r="BV2901" i="1"/>
  <c r="BT2901" i="1"/>
  <c r="BT3171" i="1"/>
  <c r="BV3171" i="1"/>
  <c r="BV3481" i="1"/>
  <c r="BT3481" i="1"/>
  <c r="BV1187" i="1"/>
  <c r="BT1187" i="1"/>
  <c r="BT1182" i="1"/>
  <c r="BV1182" i="1"/>
  <c r="BT1226" i="1"/>
  <c r="BV1226" i="1"/>
  <c r="BT2057" i="1"/>
  <c r="BV2057" i="1"/>
  <c r="BT2364" i="1"/>
  <c r="BV2364" i="1"/>
  <c r="BT2882" i="1"/>
  <c r="BV2882" i="1"/>
  <c r="BT3055" i="1"/>
  <c r="BV3055" i="1"/>
  <c r="BT3529" i="1"/>
  <c r="BV3529" i="1"/>
  <c r="BT1124" i="1"/>
  <c r="BV1124" i="1"/>
  <c r="BT1330" i="1"/>
  <c r="BV1330" i="1"/>
  <c r="BV1592" i="1"/>
  <c r="BT1592" i="1"/>
  <c r="BV1888" i="1"/>
  <c r="BT1888" i="1"/>
  <c r="BT2219" i="1"/>
  <c r="BV2219" i="1"/>
  <c r="BV2427" i="1"/>
  <c r="BT2427" i="1"/>
  <c r="BV3207" i="1"/>
  <c r="BT3207" i="1"/>
  <c r="BV3704" i="1"/>
  <c r="BT3704" i="1"/>
  <c r="BT3799" i="1"/>
  <c r="BV3799" i="1"/>
  <c r="BT1201" i="1"/>
  <c r="BV1201" i="1"/>
  <c r="BV1838" i="1"/>
  <c r="BT1838" i="1"/>
  <c r="BT1148" i="1"/>
  <c r="BV1148" i="1"/>
  <c r="BV1697" i="1"/>
  <c r="BT1697" i="1"/>
  <c r="BV2046" i="1"/>
  <c r="BT2046" i="1"/>
  <c r="BV2362" i="1"/>
  <c r="BT2362" i="1"/>
  <c r="BT3182" i="1"/>
  <c r="BV3182" i="1"/>
  <c r="BT3797" i="1"/>
  <c r="BV3797" i="1"/>
  <c r="BT1153" i="1"/>
  <c r="BV1153" i="1"/>
  <c r="BV1390" i="1"/>
  <c r="BT1390" i="1"/>
  <c r="BV1575" i="1"/>
  <c r="BT1575" i="1"/>
  <c r="BV2439" i="1"/>
  <c r="BT2439" i="1"/>
  <c r="BV2826" i="1"/>
  <c r="BT2826" i="1"/>
  <c r="BT1542" i="1"/>
  <c r="BV1542" i="1"/>
  <c r="BT1320" i="1"/>
  <c r="BV1320" i="1"/>
  <c r="BV1459" i="1"/>
  <c r="BT1459" i="1"/>
  <c r="BV1577" i="1"/>
  <c r="BT1577" i="1"/>
  <c r="BV2029" i="1"/>
  <c r="BT2029" i="1"/>
  <c r="BV1842" i="1"/>
  <c r="BT1842" i="1"/>
  <c r="BT1666" i="1"/>
  <c r="BV1666" i="1"/>
  <c r="BT2196" i="1"/>
  <c r="BV2196" i="1"/>
  <c r="BT2212" i="1"/>
  <c r="BV2212" i="1"/>
  <c r="BT1907" i="1"/>
  <c r="BV1907" i="1"/>
  <c r="BT2642" i="1"/>
  <c r="BV2642" i="1"/>
  <c r="BV2825" i="1"/>
  <c r="BT2825" i="1"/>
  <c r="BT3206" i="1"/>
  <c r="BV3206" i="1"/>
  <c r="BV3310" i="1"/>
  <c r="BT3310" i="1"/>
  <c r="BT1752" i="1"/>
  <c r="BV1752" i="1"/>
  <c r="BV1402" i="1"/>
  <c r="BT1402" i="1"/>
  <c r="BV1880" i="1"/>
  <c r="BT1880" i="1"/>
  <c r="BT2010" i="1"/>
  <c r="BV2010" i="1"/>
  <c r="BT2189" i="1"/>
  <c r="BV2189" i="1"/>
  <c r="BV1962" i="1"/>
  <c r="BT1962" i="1"/>
  <c r="BV2383" i="1"/>
  <c r="BT2383" i="1"/>
  <c r="BT2069" i="1"/>
  <c r="BV2069" i="1"/>
  <c r="BV2077" i="1"/>
  <c r="BT2077" i="1"/>
  <c r="BV2623" i="1"/>
  <c r="BT2623" i="1"/>
  <c r="BV2435" i="1"/>
  <c r="BT2435" i="1"/>
  <c r="BV2881" i="1"/>
  <c r="BT2881" i="1"/>
  <c r="BT2522" i="1"/>
  <c r="BV2522" i="1"/>
  <c r="BT3644" i="1"/>
  <c r="BV3644" i="1"/>
  <c r="BT3449" i="1"/>
  <c r="BV3449" i="1"/>
  <c r="BT1933" i="1"/>
  <c r="BV1933" i="1"/>
  <c r="BT2636" i="1"/>
  <c r="BV2636" i="1"/>
  <c r="BV1681" i="1"/>
  <c r="BT1681" i="1"/>
  <c r="BV3089" i="1"/>
  <c r="BT3089" i="1"/>
  <c r="BV2869" i="1"/>
  <c r="BT2869" i="1"/>
  <c r="BV3081" i="1"/>
  <c r="BT3081" i="1"/>
  <c r="BV3687" i="1"/>
  <c r="BT3687" i="1"/>
  <c r="BV1898" i="1"/>
  <c r="BT1898" i="1"/>
  <c r="BT1610" i="1"/>
  <c r="BV1610" i="1"/>
  <c r="BV1932" i="1"/>
  <c r="BT1932" i="1"/>
  <c r="BV1896" i="1"/>
  <c r="BT1896" i="1"/>
  <c r="BV1966" i="1"/>
  <c r="BT1966" i="1"/>
  <c r="BT2240" i="1"/>
  <c r="BV2240" i="1"/>
  <c r="BV2701" i="1"/>
  <c r="BT2701" i="1"/>
  <c r="BT1858" i="1"/>
  <c r="BV1858" i="1"/>
  <c r="BV2592" i="1"/>
  <c r="BT2592" i="1"/>
  <c r="BT2793" i="1"/>
  <c r="BV2793" i="1"/>
  <c r="BV3088" i="1"/>
  <c r="BT3088" i="1"/>
  <c r="BT3165" i="1"/>
  <c r="BV3165" i="1"/>
  <c r="BT3399" i="1"/>
  <c r="BV3399" i="1"/>
  <c r="BT1677" i="1"/>
  <c r="BV1677" i="1"/>
  <c r="BV1605" i="1"/>
  <c r="BT1605" i="1"/>
  <c r="BT1423" i="1"/>
  <c r="BV1423" i="1"/>
  <c r="BV1741" i="1"/>
  <c r="BT1741" i="1"/>
  <c r="BV1616" i="1"/>
  <c r="BT1616" i="1"/>
  <c r="BT2398" i="1"/>
  <c r="BV2398" i="1"/>
  <c r="BV1781" i="1"/>
  <c r="BT1781" i="1"/>
  <c r="BT1768" i="1"/>
  <c r="BV1768" i="1"/>
  <c r="BV2447" i="1"/>
  <c r="BT2447" i="1"/>
  <c r="BV2823" i="1"/>
  <c r="BT2823" i="1"/>
  <c r="BT3069" i="1"/>
  <c r="BV3069" i="1"/>
  <c r="BT3224" i="1"/>
  <c r="BV3224" i="1"/>
  <c r="BT3384" i="1"/>
  <c r="BV3384" i="1"/>
  <c r="BV1260" i="1"/>
  <c r="BT1260" i="1"/>
  <c r="BV1527" i="1"/>
  <c r="BT1527" i="1"/>
  <c r="BV1701" i="1"/>
  <c r="BT1701" i="1"/>
  <c r="BT1189" i="1"/>
  <c r="BV1189" i="1"/>
  <c r="BV1818" i="1"/>
  <c r="BT1818" i="1"/>
  <c r="BT2205" i="1"/>
  <c r="BV2205" i="1"/>
  <c r="BV1986" i="1"/>
  <c r="BT1986" i="1"/>
  <c r="BV2300" i="1"/>
  <c r="BT2300" i="1"/>
  <c r="BV1885" i="1"/>
  <c r="BT1885" i="1"/>
  <c r="BT2380" i="1"/>
  <c r="BV2380" i="1"/>
  <c r="BT2595" i="1"/>
  <c r="BV2595" i="1"/>
  <c r="BV2154" i="1"/>
  <c r="BT2154" i="1"/>
  <c r="BT2520" i="1"/>
  <c r="BV2520" i="1"/>
  <c r="BT3074" i="1"/>
  <c r="BV3074" i="1"/>
  <c r="BV2940" i="1"/>
  <c r="BT2940" i="1"/>
  <c r="BT3509" i="1"/>
  <c r="BV3509" i="1"/>
  <c r="BT2150" i="1"/>
  <c r="BV2150" i="1"/>
  <c r="BT2802" i="1"/>
  <c r="BV2802" i="1"/>
  <c r="BT3024" i="1"/>
  <c r="BV3024" i="1"/>
  <c r="BV2460" i="1"/>
  <c r="BT2460" i="1"/>
  <c r="BT3226" i="1"/>
  <c r="BV3226" i="1"/>
  <c r="BT2992" i="1"/>
  <c r="BV2992" i="1"/>
  <c r="BV3096" i="1"/>
  <c r="BT3096" i="1"/>
  <c r="BV2970" i="1"/>
  <c r="BT2970" i="1"/>
  <c r="BT3342" i="1"/>
  <c r="BV3342" i="1"/>
  <c r="BV3410" i="1"/>
  <c r="BT3410" i="1"/>
  <c r="BV3279" i="1"/>
  <c r="BT3279" i="1"/>
  <c r="BT3787" i="1"/>
  <c r="BV3787" i="1"/>
  <c r="BV2731" i="1"/>
  <c r="BT2731" i="1"/>
  <c r="BT2536" i="1"/>
  <c r="BV2536" i="1"/>
  <c r="BV2704" i="1"/>
  <c r="BT2704" i="1"/>
  <c r="BV3032" i="1"/>
  <c r="BT3032" i="1"/>
  <c r="BT2581" i="1"/>
  <c r="BV2581" i="1"/>
  <c r="BT3022" i="1"/>
  <c r="BV3022" i="1"/>
  <c r="BT3262" i="1"/>
  <c r="BV3262" i="1"/>
  <c r="BV2696" i="1"/>
  <c r="BT2696" i="1"/>
  <c r="BT3306" i="1"/>
  <c r="BV3306" i="1"/>
  <c r="BT3726" i="1"/>
  <c r="BV3726" i="1"/>
  <c r="BV3075" i="1"/>
  <c r="BT3075" i="1"/>
  <c r="BT2843" i="1"/>
  <c r="BV2843" i="1"/>
  <c r="BT3915" i="1"/>
  <c r="BV3915" i="1"/>
  <c r="BT2050" i="1"/>
  <c r="BV2050" i="1"/>
  <c r="BV2995" i="1"/>
  <c r="BT2995" i="1"/>
  <c r="BT2550" i="1"/>
  <c r="BV2550" i="1"/>
  <c r="BT2968" i="1"/>
  <c r="BV2968" i="1"/>
  <c r="BV3236" i="1"/>
  <c r="BT3236" i="1"/>
  <c r="BT3129" i="1"/>
  <c r="BV3129" i="1"/>
  <c r="BV3049" i="1"/>
  <c r="BT3049" i="1"/>
  <c r="BV3275" i="1"/>
  <c r="BT3275" i="1"/>
  <c r="BT3287" i="1"/>
  <c r="BV3287" i="1"/>
  <c r="BV3647" i="1"/>
  <c r="BT3647" i="1"/>
  <c r="BT3438" i="1"/>
  <c r="BV3438" i="1"/>
  <c r="BT3809" i="1"/>
  <c r="BV3809" i="1"/>
  <c r="BV2654" i="1"/>
  <c r="BT2654" i="1"/>
  <c r="BV2660" i="1"/>
  <c r="BT2660" i="1"/>
  <c r="BV3065" i="1"/>
  <c r="BT3065" i="1"/>
  <c r="BT3012" i="1"/>
  <c r="BV3012" i="1"/>
  <c r="BV3164" i="1"/>
  <c r="BT3164" i="1"/>
  <c r="BV3291" i="1"/>
  <c r="BT3291" i="1"/>
  <c r="BT3198" i="1"/>
  <c r="BV3198" i="1"/>
  <c r="BT3382" i="1"/>
  <c r="BV3382" i="1"/>
  <c r="BT3657" i="1"/>
  <c r="BV3657" i="1"/>
  <c r="BT3695" i="1"/>
  <c r="BV3695" i="1"/>
  <c r="BT3665" i="1"/>
  <c r="BV3665" i="1"/>
  <c r="BT3885" i="1"/>
  <c r="BV3885" i="1"/>
  <c r="BV2737" i="1"/>
  <c r="BT2737" i="1"/>
  <c r="BT2620" i="1"/>
  <c r="BV2620" i="1"/>
  <c r="BT2808" i="1"/>
  <c r="BV2808" i="1"/>
  <c r="BV2903" i="1"/>
  <c r="BT2903" i="1"/>
  <c r="BV2714" i="1"/>
  <c r="BT2714" i="1"/>
  <c r="BT3256" i="1"/>
  <c r="BV3256" i="1"/>
  <c r="BT2984" i="1"/>
  <c r="BV2984" i="1"/>
  <c r="BT2360" i="1"/>
  <c r="BV2360" i="1"/>
  <c r="BV2574" i="1"/>
  <c r="BT2574" i="1"/>
  <c r="BT3383" i="1"/>
  <c r="BV3383" i="1"/>
  <c r="BT3621" i="1"/>
  <c r="BV3621" i="1"/>
  <c r="BT3360" i="1"/>
  <c r="BV3360" i="1"/>
  <c r="BV3718" i="1"/>
  <c r="BT3718" i="1"/>
  <c r="BT3901" i="1"/>
  <c r="BV3901" i="1"/>
  <c r="BT3977" i="1"/>
  <c r="BV3977" i="1"/>
  <c r="BT3843" i="1"/>
  <c r="BV3843" i="1"/>
  <c r="BT3897" i="1"/>
  <c r="BV3897" i="1"/>
  <c r="BT3515" i="1"/>
  <c r="BV3515" i="1"/>
  <c r="BV3281" i="1"/>
  <c r="BT3281" i="1"/>
  <c r="BT3271" i="1"/>
  <c r="BV3271" i="1"/>
  <c r="BT3464" i="1"/>
  <c r="BV3464" i="1"/>
  <c r="BT3114" i="1"/>
  <c r="BV3114" i="1"/>
  <c r="BT3501" i="1"/>
  <c r="BV3501" i="1"/>
  <c r="BV3293" i="1"/>
  <c r="BT3293" i="1"/>
  <c r="BV3463" i="1"/>
  <c r="BT3463" i="1"/>
  <c r="BV2964" i="1"/>
  <c r="BT2964" i="1"/>
  <c r="BT2934" i="1"/>
  <c r="BV2934" i="1"/>
  <c r="BV2554" i="1"/>
  <c r="BT2554" i="1"/>
  <c r="BT2394" i="1"/>
  <c r="BV2394" i="1"/>
  <c r="BT2256" i="1"/>
  <c r="BV2256" i="1"/>
  <c r="BT2128" i="1"/>
  <c r="BV2128" i="1"/>
  <c r="BT2293" i="1"/>
  <c r="BV2293" i="1"/>
  <c r="BT2252" i="1"/>
  <c r="BV2252" i="1"/>
  <c r="BV2058" i="1"/>
  <c r="BT2058" i="1"/>
  <c r="BT2142" i="1"/>
  <c r="BV2142" i="1"/>
  <c r="BV1931" i="1"/>
  <c r="BT1931" i="1"/>
  <c r="BT2160" i="1"/>
  <c r="BV2160" i="1"/>
  <c r="BV1968" i="1"/>
  <c r="BT1968" i="1"/>
  <c r="BV1644" i="1"/>
  <c r="BT1644" i="1"/>
  <c r="BV1513" i="1"/>
  <c r="BT1513" i="1"/>
  <c r="BV1650" i="1"/>
  <c r="BT1650" i="1"/>
  <c r="BV1211" i="1"/>
  <c r="BT1211" i="1"/>
  <c r="BV1676" i="1"/>
  <c r="BT1676" i="1"/>
  <c r="BT1140" i="1"/>
  <c r="BV1140" i="1"/>
  <c r="BV1230" i="1"/>
  <c r="BT1230" i="1"/>
  <c r="BT1149" i="1"/>
  <c r="BV1149" i="1"/>
  <c r="BT1369" i="1"/>
  <c r="BV1369" i="1"/>
  <c r="BT1321" i="1"/>
  <c r="BV1321" i="1"/>
  <c r="BV1418" i="1"/>
  <c r="BT1418" i="1"/>
  <c r="BT1438" i="1"/>
  <c r="BV1438" i="1"/>
  <c r="BV2127" i="1"/>
  <c r="BT2127" i="1"/>
  <c r="BT1200" i="1"/>
  <c r="BV1200" i="1"/>
  <c r="BT1329" i="1"/>
  <c r="BV1329" i="1"/>
  <c r="BV1543" i="1"/>
  <c r="BT1543" i="1"/>
  <c r="BV2183" i="1"/>
  <c r="BT2183" i="1"/>
  <c r="BT1160" i="1"/>
  <c r="BV1160" i="1"/>
  <c r="BT1323" i="1"/>
  <c r="BV1323" i="1"/>
  <c r="BT1509" i="1"/>
  <c r="BV1509" i="1"/>
  <c r="BV1927" i="1"/>
  <c r="BT1927" i="1"/>
  <c r="BT1040" i="1"/>
  <c r="BV1040" i="1"/>
  <c r="BT1365" i="1"/>
  <c r="BV1365" i="1"/>
  <c r="BT1488" i="1"/>
  <c r="BV1488" i="1"/>
  <c r="BT1520" i="1"/>
  <c r="BV1520" i="1"/>
  <c r="BV2413" i="1"/>
  <c r="BT2413" i="1"/>
  <c r="BT1227" i="1"/>
  <c r="BV1227" i="1"/>
  <c r="BV1210" i="1"/>
  <c r="BT1210" i="1"/>
  <c r="BT2023" i="1"/>
  <c r="BV2023" i="1"/>
  <c r="BV1280" i="1"/>
  <c r="BT1280" i="1"/>
  <c r="BV1515" i="1"/>
  <c r="BT1515" i="1"/>
  <c r="BT2027" i="1"/>
  <c r="BV2027" i="1"/>
  <c r="BT1043" i="1"/>
  <c r="BV1043" i="1"/>
  <c r="BT1221" i="1"/>
  <c r="BV1221" i="1"/>
  <c r="BV1511" i="1"/>
  <c r="BT1511" i="1"/>
  <c r="BT1669" i="1"/>
  <c r="BV1669" i="1"/>
  <c r="BT2491" i="1"/>
  <c r="BV2491" i="1"/>
  <c r="BV1229" i="1"/>
  <c r="BT1229" i="1"/>
  <c r="BT1496" i="1"/>
  <c r="BV1496" i="1"/>
  <c r="BV2157" i="1"/>
  <c r="BT2157" i="1"/>
  <c r="BT1961" i="1"/>
  <c r="BV1961" i="1"/>
  <c r="BV2280" i="1"/>
  <c r="BT2280" i="1"/>
  <c r="BT2338" i="1"/>
  <c r="BV2338" i="1"/>
  <c r="BT1951" i="1"/>
  <c r="BV1951" i="1"/>
  <c r="BV2121" i="1"/>
  <c r="BT2121" i="1"/>
  <c r="BT2257" i="1"/>
  <c r="BV2257" i="1"/>
  <c r="BT2456" i="1"/>
  <c r="BV2456" i="1"/>
  <c r="BT1841" i="1"/>
  <c r="BV1841" i="1"/>
  <c r="BV2115" i="1"/>
  <c r="BT2115" i="1"/>
  <c r="BT2322" i="1"/>
  <c r="BV2322" i="1"/>
  <c r="BV2573" i="1"/>
  <c r="BT2573" i="1"/>
  <c r="BT1947" i="1"/>
  <c r="BV1947" i="1"/>
  <c r="BV2117" i="1"/>
  <c r="BT2117" i="1"/>
  <c r="BV2089" i="1"/>
  <c r="BT2089" i="1"/>
  <c r="BV2517" i="1"/>
  <c r="BT2517" i="1"/>
  <c r="BV2011" i="1"/>
  <c r="BT2011" i="1"/>
  <c r="BT2087" i="1"/>
  <c r="BV2087" i="1"/>
  <c r="BT2307" i="1"/>
  <c r="BV2307" i="1"/>
  <c r="BT2575" i="1"/>
  <c r="BV2575" i="1"/>
  <c r="BV1811" i="1"/>
  <c r="BT1811" i="1"/>
  <c r="BT2085" i="1"/>
  <c r="BV2085" i="1"/>
  <c r="BV2155" i="1"/>
  <c r="BT2155" i="1"/>
  <c r="BV2401" i="1"/>
  <c r="BT2401" i="1"/>
  <c r="BT3084" i="1"/>
  <c r="BV3084" i="1"/>
  <c r="BT2231" i="1"/>
  <c r="BV2231" i="1"/>
  <c r="BV2425" i="1"/>
  <c r="BT2425" i="1"/>
  <c r="BV2569" i="1"/>
  <c r="BT2569" i="1"/>
  <c r="BT3405" i="1"/>
  <c r="BV3405" i="1"/>
  <c r="BV1463" i="1"/>
  <c r="BT1463" i="1"/>
  <c r="BV2941" i="1"/>
  <c r="BT2941" i="1"/>
  <c r="BV3992" i="1"/>
  <c r="BT3992" i="1"/>
  <c r="BT2484" i="1"/>
  <c r="BV2484" i="1"/>
  <c r="BT2935" i="1"/>
  <c r="BV2935" i="1"/>
  <c r="BT3450" i="1"/>
  <c r="BV3450" i="1"/>
  <c r="BV3167" i="1"/>
  <c r="BT3167" i="1"/>
  <c r="BV2945" i="1"/>
  <c r="BT2945" i="1"/>
  <c r="BT3564" i="1"/>
  <c r="BV3564" i="1"/>
  <c r="BT2579" i="1"/>
  <c r="BV2579" i="1"/>
  <c r="BV2815" i="1"/>
  <c r="BT2815" i="1"/>
  <c r="BT2614" i="1"/>
  <c r="BV2614" i="1"/>
  <c r="BV3349" i="1"/>
  <c r="BT3349" i="1"/>
  <c r="BT3413" i="1"/>
  <c r="BV3413" i="1"/>
  <c r="BV2551" i="1"/>
  <c r="BT2551" i="1"/>
  <c r="BT3816" i="1"/>
  <c r="BV3816" i="1"/>
  <c r="BT3596" i="1"/>
  <c r="BV3596" i="1"/>
  <c r="BT3574" i="1"/>
  <c r="BV3574" i="1"/>
  <c r="BV3814" i="1"/>
  <c r="BT3814" i="1"/>
  <c r="BV3942" i="1"/>
  <c r="BT3942" i="1"/>
  <c r="BV1604" i="1"/>
  <c r="BT1604" i="1"/>
  <c r="BV3468" i="1"/>
  <c r="BT3468" i="1"/>
  <c r="BT3504" i="1"/>
  <c r="BV3504" i="1"/>
  <c r="BT3630" i="1"/>
  <c r="BV3630" i="1"/>
  <c r="BT3834" i="1"/>
  <c r="BV3834" i="1"/>
  <c r="BV3962" i="1"/>
  <c r="BT3962" i="1"/>
  <c r="BT3849" i="1"/>
  <c r="BV3849" i="1"/>
  <c r="BT3568" i="1"/>
  <c r="BV3568" i="1"/>
  <c r="BT3296" i="1"/>
  <c r="BV3296" i="1"/>
  <c r="BT3613" i="1"/>
  <c r="BV3613" i="1"/>
  <c r="BT3852" i="1"/>
  <c r="BV3852" i="1"/>
  <c r="BV3980" i="1"/>
  <c r="BT3980" i="1"/>
  <c r="BV1611" i="1"/>
  <c r="BT1611" i="1"/>
  <c r="BV3385" i="1"/>
  <c r="BT3385" i="1"/>
  <c r="BT3480" i="1"/>
  <c r="BV3480" i="1"/>
  <c r="BT3614" i="1"/>
  <c r="BV3614" i="1"/>
  <c r="BT3838" i="1"/>
  <c r="BV3838" i="1"/>
  <c r="BT3966" i="1"/>
  <c r="BV3966" i="1"/>
  <c r="BT2797" i="1"/>
  <c r="BV2797" i="1"/>
  <c r="BV3636" i="1"/>
  <c r="BT3636" i="1"/>
  <c r="BT3459" i="1"/>
  <c r="BV3459" i="1"/>
  <c r="BV3840" i="1"/>
  <c r="BT3840" i="1"/>
  <c r="BV3968" i="1"/>
  <c r="BT3968" i="1"/>
  <c r="BV1861" i="1"/>
  <c r="BT1861" i="1"/>
  <c r="BT1877" i="1"/>
  <c r="BV1877" i="1"/>
  <c r="BT3534" i="1"/>
  <c r="BV3534" i="1"/>
  <c r="BV3602" i="1"/>
  <c r="BT3602" i="1"/>
  <c r="BV3842" i="1"/>
  <c r="BT3842" i="1"/>
  <c r="BV3970" i="1"/>
  <c r="BT3970" i="1"/>
  <c r="BV1428" i="1"/>
  <c r="BT1428" i="1"/>
  <c r="BT3569" i="1"/>
  <c r="BV3569" i="1"/>
  <c r="BT3427" i="1"/>
  <c r="BV3427" i="1"/>
  <c r="BT3320" i="1"/>
  <c r="BV3320" i="1"/>
  <c r="BV3645" i="1"/>
  <c r="BT3645" i="1"/>
  <c r="BV3844" i="1"/>
  <c r="BT3844" i="1"/>
  <c r="BV3972" i="1"/>
  <c r="BT3972" i="1"/>
  <c r="BT2609" i="1"/>
  <c r="BV2609" i="1"/>
  <c r="BT1034" i="1"/>
  <c r="BV1034" i="1"/>
  <c r="BT1564" i="1"/>
  <c r="BV1564" i="1"/>
  <c r="BV2629" i="1"/>
  <c r="BT2629" i="1"/>
  <c r="BV1398" i="1"/>
  <c r="BT1398" i="1"/>
  <c r="BV1886" i="1"/>
  <c r="BT1886" i="1"/>
  <c r="BV3403" i="1"/>
  <c r="BT3403" i="1"/>
  <c r="BT2042" i="1"/>
  <c r="BV2042" i="1"/>
  <c r="BV2441" i="1"/>
  <c r="BT2441" i="1"/>
  <c r="BT1296" i="1"/>
  <c r="BV1296" i="1"/>
  <c r="BV2319" i="1"/>
  <c r="BT2319" i="1"/>
  <c r="BV1804" i="1"/>
  <c r="BT1804" i="1"/>
  <c r="BT2388" i="1"/>
  <c r="BV2388" i="1"/>
  <c r="BT2324" i="1"/>
  <c r="BV2324" i="1"/>
  <c r="BV1587" i="1"/>
  <c r="BT1587" i="1"/>
  <c r="BV2434" i="1"/>
  <c r="BT2434" i="1"/>
  <c r="BV3102" i="1"/>
  <c r="BT3102" i="1"/>
  <c r="BT1285" i="1"/>
  <c r="BV1285" i="1"/>
  <c r="BT1598" i="1"/>
  <c r="BV1598" i="1"/>
  <c r="BV2466" i="1"/>
  <c r="BT2466" i="1"/>
  <c r="BT3793" i="1"/>
  <c r="BV3793" i="1"/>
  <c r="BV1109" i="1"/>
  <c r="BT1109" i="1"/>
  <c r="BV1467" i="1"/>
  <c r="BT1467" i="1"/>
  <c r="BV1526" i="1"/>
  <c r="BT1526" i="1"/>
  <c r="BT2613" i="1"/>
  <c r="BV2613" i="1"/>
  <c r="BT1378" i="1"/>
  <c r="BV1378" i="1"/>
  <c r="BV2457" i="1"/>
  <c r="BT2457" i="1"/>
  <c r="BV3527" i="1"/>
  <c r="BT3527" i="1"/>
  <c r="BT3839" i="1"/>
  <c r="BV3839" i="1"/>
  <c r="BT1075" i="1"/>
  <c r="BV1075" i="1"/>
  <c r="BT1298" i="1"/>
  <c r="BV1298" i="1"/>
  <c r="BT2213" i="1"/>
  <c r="BV2213" i="1"/>
  <c r="BT2215" i="1"/>
  <c r="BV2215" i="1"/>
  <c r="BV3056" i="1"/>
  <c r="BT3056" i="1"/>
  <c r="BT3204" i="1"/>
  <c r="BV3204" i="1"/>
  <c r="BV3710" i="1"/>
  <c r="BT3710" i="1"/>
  <c r="BT1249" i="1"/>
  <c r="BV1249" i="1"/>
  <c r="BT1165" i="1"/>
  <c r="BV1165" i="1"/>
  <c r="BT1104" i="1"/>
  <c r="BV1104" i="1"/>
  <c r="BT1328" i="1"/>
  <c r="BV1328" i="1"/>
  <c r="BT2217" i="1"/>
  <c r="BV2217" i="1"/>
  <c r="BV2385" i="1"/>
  <c r="BT2385" i="1"/>
  <c r="BT3090" i="1"/>
  <c r="BV3090" i="1"/>
  <c r="BT3404" i="1"/>
  <c r="BV3404" i="1"/>
  <c r="BT3873" i="1"/>
  <c r="BV3873" i="1"/>
  <c r="BT1258" i="1"/>
  <c r="BV1258" i="1"/>
  <c r="BV1199" i="1"/>
  <c r="BT1199" i="1"/>
  <c r="BT1609" i="1"/>
  <c r="BV1609" i="1"/>
  <c r="BT1764" i="1"/>
  <c r="BV1764" i="1"/>
  <c r="BT2510" i="1"/>
  <c r="BV2510" i="1"/>
  <c r="BT3214" i="1"/>
  <c r="BV3214" i="1"/>
  <c r="BT3138" i="1"/>
  <c r="BV3138" i="1"/>
  <c r="BT3929" i="1"/>
  <c r="BV3929" i="1"/>
  <c r="BT1197" i="1"/>
  <c r="BV1197" i="1"/>
  <c r="BV1747" i="1"/>
  <c r="BT1747" i="1"/>
  <c r="BV1867" i="1"/>
  <c r="BT1867" i="1"/>
  <c r="BT2368" i="1"/>
  <c r="BV2368" i="1"/>
  <c r="BV2863" i="1"/>
  <c r="BT2863" i="1"/>
  <c r="BT3635" i="1"/>
  <c r="BV3635" i="1"/>
  <c r="BT3739" i="1"/>
  <c r="BV3739" i="1"/>
  <c r="BT3440" i="1"/>
  <c r="BV3440" i="1"/>
  <c r="BV1286" i="1"/>
  <c r="BT1286" i="1"/>
  <c r="BV1283" i="1"/>
  <c r="BT1283" i="1"/>
  <c r="BV1580" i="1"/>
  <c r="BT1580" i="1"/>
  <c r="BV1862" i="1"/>
  <c r="BT1862" i="1"/>
  <c r="BT2341" i="1"/>
  <c r="BV2341" i="1"/>
  <c r="BT2669" i="1"/>
  <c r="BV2669" i="1"/>
  <c r="BT2998" i="1"/>
  <c r="BV2998" i="1"/>
  <c r="BT3699" i="1"/>
  <c r="BV3699" i="1"/>
  <c r="BT1206" i="1"/>
  <c r="BV1206" i="1"/>
  <c r="BT1291" i="1"/>
  <c r="BV1291" i="1"/>
  <c r="BT1639" i="1"/>
  <c r="BV1639" i="1"/>
  <c r="BV1807" i="1"/>
  <c r="BT1807" i="1"/>
  <c r="BT2002" i="1"/>
  <c r="BV2002" i="1"/>
  <c r="BT2410" i="1"/>
  <c r="BV2410" i="1"/>
  <c r="BV3154" i="1"/>
  <c r="BT3154" i="1"/>
  <c r="BT1726" i="1"/>
  <c r="BV1726" i="1"/>
  <c r="BT1506" i="1"/>
  <c r="BV1506" i="1"/>
  <c r="BT1633" i="1"/>
  <c r="BV1633" i="1"/>
  <c r="BT1649" i="1"/>
  <c r="BV1649" i="1"/>
  <c r="BV1634" i="1"/>
  <c r="BT1634" i="1"/>
  <c r="BV1900" i="1"/>
  <c r="BT1900" i="1"/>
  <c r="BV1805" i="1"/>
  <c r="BT1805" i="1"/>
  <c r="BV2375" i="1"/>
  <c r="BT2375" i="1"/>
  <c r="BV2387" i="1"/>
  <c r="BT2387" i="1"/>
  <c r="BT2355" i="1"/>
  <c r="BV2355" i="1"/>
  <c r="BV2893" i="1"/>
  <c r="BT2893" i="1"/>
  <c r="BV2891" i="1"/>
  <c r="BT2891" i="1"/>
  <c r="BT2675" i="1"/>
  <c r="BV2675" i="1"/>
  <c r="BV3387" i="1"/>
  <c r="BT3387" i="1"/>
  <c r="BT1714" i="1"/>
  <c r="BV1714" i="1"/>
  <c r="BV1570" i="1"/>
  <c r="BT1570" i="1"/>
  <c r="BT1608" i="1"/>
  <c r="BV1608" i="1"/>
  <c r="BT2096" i="1"/>
  <c r="BV2096" i="1"/>
  <c r="BT2227" i="1"/>
  <c r="BV2227" i="1"/>
  <c r="BT2098" i="1"/>
  <c r="BV2098" i="1"/>
  <c r="BV2464" i="1"/>
  <c r="BT2464" i="1"/>
  <c r="BV2363" i="1"/>
  <c r="BT2363" i="1"/>
  <c r="BT2372" i="1"/>
  <c r="BV2372" i="1"/>
  <c r="BT2688" i="1"/>
  <c r="BV2688" i="1"/>
  <c r="BT2639" i="1"/>
  <c r="BV2639" i="1"/>
  <c r="BV2562" i="1"/>
  <c r="BT2562" i="1"/>
  <c r="BT2972" i="1"/>
  <c r="BV2972" i="1"/>
  <c r="BV3466" i="1"/>
  <c r="BT3466" i="1"/>
  <c r="BT3989" i="1"/>
  <c r="BV3989" i="1"/>
  <c r="BT2084" i="1"/>
  <c r="BV2084" i="1"/>
  <c r="BT2759" i="1"/>
  <c r="BV2759" i="1"/>
  <c r="BT2518" i="1"/>
  <c r="BV2518" i="1"/>
  <c r="BV2766" i="1"/>
  <c r="BT2766" i="1"/>
  <c r="BV3017" i="1"/>
  <c r="BT3017" i="1"/>
  <c r="BV3177" i="1"/>
  <c r="BT3177" i="1"/>
  <c r="BV3730" i="1"/>
  <c r="BT3730" i="1"/>
  <c r="BV1808" i="1"/>
  <c r="BT1808" i="1"/>
  <c r="BT1869" i="1"/>
  <c r="BV1869" i="1"/>
  <c r="BT2025" i="1"/>
  <c r="BV2025" i="1"/>
  <c r="BT1928" i="1"/>
  <c r="BV1928" i="1"/>
  <c r="BT2140" i="1"/>
  <c r="BV2140" i="1"/>
  <c r="BT2426" i="1"/>
  <c r="BV2426" i="1"/>
  <c r="BT2767" i="1"/>
  <c r="BV2767" i="1"/>
  <c r="BV2373" i="1"/>
  <c r="BT2373" i="1"/>
  <c r="BV3041" i="1"/>
  <c r="BT3041" i="1"/>
  <c r="BV3061" i="1"/>
  <c r="BT3061" i="1"/>
  <c r="BT3220" i="1"/>
  <c r="BV3220" i="1"/>
  <c r="BT3705" i="1"/>
  <c r="BV3705" i="1"/>
  <c r="BT3819" i="1"/>
  <c r="BV3819" i="1"/>
  <c r="BV1850" i="1"/>
  <c r="BT1850" i="1"/>
  <c r="BV1693" i="1"/>
  <c r="BT1693" i="1"/>
  <c r="BT1694" i="1"/>
  <c r="BV1694" i="1"/>
  <c r="BT1695" i="1"/>
  <c r="BV1695" i="1"/>
  <c r="BV1709" i="1"/>
  <c r="BT1709" i="1"/>
  <c r="BT2474" i="1"/>
  <c r="BV2474" i="1"/>
  <c r="BV2459" i="1"/>
  <c r="BT2459" i="1"/>
  <c r="BV2645" i="1"/>
  <c r="BT2645" i="1"/>
  <c r="BT2643" i="1"/>
  <c r="BV2643" i="1"/>
  <c r="BV2907" i="1"/>
  <c r="BT2907" i="1"/>
  <c r="BV2163" i="1"/>
  <c r="BT2163" i="1"/>
  <c r="BV3340" i="1"/>
  <c r="BT3340" i="1"/>
  <c r="BV3711" i="1"/>
  <c r="BT3711" i="1"/>
  <c r="BV1411" i="1"/>
  <c r="BT1411" i="1"/>
  <c r="BT1245" i="1"/>
  <c r="BV1245" i="1"/>
  <c r="BV1799" i="1"/>
  <c r="BT1799" i="1"/>
  <c r="BV1487" i="1"/>
  <c r="BT1487" i="1"/>
  <c r="BV1536" i="1"/>
  <c r="BT1536" i="1"/>
  <c r="BT1720" i="1"/>
  <c r="BV1720" i="1"/>
  <c r="BV2055" i="1"/>
  <c r="BT2055" i="1"/>
  <c r="BT2408" i="1"/>
  <c r="BV2408" i="1"/>
  <c r="BT2060" i="1"/>
  <c r="BV2060" i="1"/>
  <c r="BT2448" i="1"/>
  <c r="BV2448" i="1"/>
  <c r="BT2664" i="1"/>
  <c r="BV2664" i="1"/>
  <c r="BT2653" i="1"/>
  <c r="BV2653" i="1"/>
  <c r="BV2647" i="1"/>
  <c r="BT2647" i="1"/>
  <c r="BV2754" i="1"/>
  <c r="BT2754" i="1"/>
  <c r="BV2879" i="1"/>
  <c r="BT2879" i="1"/>
  <c r="BV3703" i="1"/>
  <c r="BT3703" i="1"/>
  <c r="BT2483" i="1"/>
  <c r="BV2483" i="1"/>
  <c r="BT2659" i="1"/>
  <c r="BV2659" i="1"/>
  <c r="BV3115" i="1"/>
  <c r="BT3115" i="1"/>
  <c r="BT3043" i="1"/>
  <c r="BV3043" i="1"/>
  <c r="BV2782" i="1"/>
  <c r="BT2782" i="1"/>
  <c r="BT3101" i="1"/>
  <c r="BV3101" i="1"/>
  <c r="BT3158" i="1"/>
  <c r="BV3158" i="1"/>
  <c r="BV3269" i="1"/>
  <c r="BT3269" i="1"/>
  <c r="BT3433" i="1"/>
  <c r="BV3433" i="1"/>
  <c r="BV3681" i="1"/>
  <c r="BT3681" i="1"/>
  <c r="BT3426" i="1"/>
  <c r="BV3426" i="1"/>
  <c r="BV3305" i="1"/>
  <c r="BT3305" i="1"/>
  <c r="BV2776" i="1"/>
  <c r="BT2776" i="1"/>
  <c r="BT2612" i="1"/>
  <c r="BV2612" i="1"/>
  <c r="BT2787" i="1"/>
  <c r="BV2787" i="1"/>
  <c r="BV3116" i="1"/>
  <c r="BT3116" i="1"/>
  <c r="BT2892" i="1"/>
  <c r="BV2892" i="1"/>
  <c r="BV3077" i="1"/>
  <c r="BT3077" i="1"/>
  <c r="BT2824" i="1"/>
  <c r="BV2824" i="1"/>
  <c r="BT3042" i="1"/>
  <c r="BV3042" i="1"/>
  <c r="BT3376" i="1"/>
  <c r="BV3376" i="1"/>
  <c r="BT3155" i="1"/>
  <c r="BV3155" i="1"/>
  <c r="BT3318" i="1"/>
  <c r="BV3318" i="1"/>
  <c r="BT3867" i="1"/>
  <c r="BV3867" i="1"/>
  <c r="BT3927" i="1"/>
  <c r="BV3927" i="1"/>
  <c r="BV2477" i="1"/>
  <c r="BT2477" i="1"/>
  <c r="BT3031" i="1"/>
  <c r="BV3031" i="1"/>
  <c r="BT2774" i="1"/>
  <c r="BV2774" i="1"/>
  <c r="BV3097" i="1"/>
  <c r="BT3097" i="1"/>
  <c r="BV2365" i="1"/>
  <c r="BT2365" i="1"/>
  <c r="BT3282" i="1"/>
  <c r="BV3282" i="1"/>
  <c r="BT3162" i="1"/>
  <c r="BV3162" i="1"/>
  <c r="BT3609" i="1"/>
  <c r="BV3609" i="1"/>
  <c r="BT3639" i="1"/>
  <c r="BV3639" i="1"/>
  <c r="BT3322" i="1"/>
  <c r="BV3322" i="1"/>
  <c r="BV3694" i="1"/>
  <c r="BT3694" i="1"/>
  <c r="BV3247" i="1"/>
  <c r="BT3247" i="1"/>
  <c r="BV2707" i="1"/>
  <c r="BT2707" i="1"/>
  <c r="BV2713" i="1"/>
  <c r="BT2713" i="1"/>
  <c r="BV2686" i="1"/>
  <c r="BT2686" i="1"/>
  <c r="BT3106" i="1"/>
  <c r="BV3106" i="1"/>
  <c r="BT2506" i="1"/>
  <c r="BV2506" i="1"/>
  <c r="BV2926" i="1"/>
  <c r="BT2926" i="1"/>
  <c r="BT3250" i="1"/>
  <c r="BV3250" i="1"/>
  <c r="BT3631" i="1"/>
  <c r="BV3631" i="1"/>
  <c r="BV3331" i="1"/>
  <c r="BT3331" i="1"/>
  <c r="BT3225" i="1"/>
  <c r="BV3225" i="1"/>
  <c r="BT3851" i="1"/>
  <c r="BV3851" i="1"/>
  <c r="BT3953" i="1"/>
  <c r="BV3953" i="1"/>
  <c r="BT2775" i="1"/>
  <c r="BV2775" i="1"/>
  <c r="BT2666" i="1"/>
  <c r="BV2666" i="1"/>
  <c r="BT2974" i="1"/>
  <c r="BV2974" i="1"/>
  <c r="BT3066" i="1"/>
  <c r="BV3066" i="1"/>
  <c r="BT2795" i="1"/>
  <c r="BV2795" i="1"/>
  <c r="BV2930" i="1"/>
  <c r="BT2930" i="1"/>
  <c r="BV3181" i="1"/>
  <c r="BT3181" i="1"/>
  <c r="BT2948" i="1"/>
  <c r="BV2948" i="1"/>
  <c r="BT3334" i="1"/>
  <c r="BV3334" i="1"/>
  <c r="BT3638" i="1"/>
  <c r="BV3638" i="1"/>
  <c r="BT3737" i="1"/>
  <c r="BV3737" i="1"/>
  <c r="BT3525" i="1"/>
  <c r="BV3525" i="1"/>
  <c r="BT3497" i="1"/>
  <c r="BV3497" i="1"/>
  <c r="BT3993" i="1"/>
  <c r="BV3993" i="1"/>
  <c r="BT3971" i="1"/>
  <c r="BV3971" i="1"/>
  <c r="BT3997" i="1"/>
  <c r="BV3997" i="1"/>
  <c r="BT3859" i="1"/>
  <c r="BV3859" i="1"/>
  <c r="BV3329" i="1"/>
  <c r="BT3329" i="1"/>
  <c r="BV3736" i="1"/>
  <c r="BT3736" i="1"/>
  <c r="BV3191" i="1"/>
  <c r="BT3191" i="1"/>
  <c r="BT3460" i="1"/>
  <c r="BV3460" i="1"/>
  <c r="BT2946" i="1"/>
  <c r="BV2946" i="1"/>
  <c r="BT3454" i="1"/>
  <c r="BV3454" i="1"/>
  <c r="BV3283" i="1"/>
  <c r="BT3283" i="1"/>
  <c r="BV3379" i="1"/>
  <c r="BT3379" i="1"/>
  <c r="BT2916" i="1"/>
  <c r="BV2916" i="1"/>
  <c r="BV2764" i="1"/>
  <c r="BT2764" i="1"/>
  <c r="BV3044" i="1"/>
  <c r="BT3044" i="1"/>
  <c r="BT2662" i="1"/>
  <c r="BV2662" i="1"/>
  <c r="BV2304" i="1"/>
  <c r="BT2304" i="1"/>
  <c r="BT2758" i="1"/>
  <c r="BV2758" i="1"/>
  <c r="BT2289" i="1"/>
  <c r="BV2289" i="1"/>
  <c r="BT2238" i="1"/>
  <c r="BV2238" i="1"/>
  <c r="BT2090" i="1"/>
  <c r="BV2090" i="1"/>
  <c r="BT2102" i="1"/>
  <c r="BV2102" i="1"/>
  <c r="BV1904" i="1"/>
  <c r="BT1904" i="1"/>
  <c r="BT2132" i="1"/>
  <c r="BV2132" i="1"/>
  <c r="BV1960" i="1"/>
  <c r="BT1960" i="1"/>
  <c r="BT2004" i="1"/>
  <c r="BV2004" i="1"/>
  <c r="BV1884" i="1"/>
  <c r="BT1884" i="1"/>
  <c r="BT1632" i="1"/>
  <c r="BV1632" i="1"/>
  <c r="BT1814" i="1"/>
  <c r="BV1814" i="1"/>
  <c r="BT1667" i="1"/>
  <c r="BV1667" i="1"/>
  <c r="BT1185" i="1"/>
  <c r="BV1185" i="1"/>
  <c r="BV1181" i="1"/>
  <c r="BT1181" i="1"/>
  <c r="BT1101" i="1"/>
  <c r="BV1101" i="1"/>
  <c r="BV1290" i="1"/>
  <c r="BT1290" i="1"/>
  <c r="BV1450" i="1"/>
  <c r="BT1450" i="1"/>
  <c r="BT1023" i="1"/>
  <c r="BV1023" i="1"/>
  <c r="BV1074" i="1"/>
  <c r="BT1074" i="1"/>
  <c r="BV1233" i="1"/>
  <c r="BT1233" i="1"/>
  <c r="BT1340" i="1"/>
  <c r="BV1340" i="1"/>
  <c r="BT1551" i="1"/>
  <c r="BV1551" i="1"/>
  <c r="BT2397" i="1"/>
  <c r="BV2397" i="1"/>
  <c r="BV1164" i="1"/>
  <c r="BT1164" i="1"/>
  <c r="BT1376" i="1"/>
  <c r="BV1376" i="1"/>
  <c r="BV1456" i="1"/>
  <c r="BT1456" i="1"/>
  <c r="BT1989" i="1"/>
  <c r="BV1989" i="1"/>
  <c r="BT1070" i="1"/>
  <c r="BV1070" i="1"/>
  <c r="BT1303" i="1"/>
  <c r="BV1303" i="1"/>
  <c r="BV1482" i="1"/>
  <c r="BT1482" i="1"/>
  <c r="BV1684" i="1"/>
  <c r="BT1684" i="1"/>
  <c r="BT2519" i="1"/>
  <c r="BV2519" i="1"/>
  <c r="BT1219" i="1"/>
  <c r="BV1219" i="1"/>
  <c r="BT1955" i="1"/>
  <c r="BV1955" i="1"/>
  <c r="BT1029" i="1"/>
  <c r="BV1029" i="1"/>
  <c r="BV1377" i="1"/>
  <c r="BT1377" i="1"/>
  <c r="BT1492" i="1"/>
  <c r="BV1492" i="1"/>
  <c r="BT1971" i="1"/>
  <c r="BV1971" i="1"/>
  <c r="BT1261" i="1"/>
  <c r="BV1261" i="1"/>
  <c r="BV1422" i="1"/>
  <c r="BT1422" i="1"/>
  <c r="BV1561" i="1"/>
  <c r="BT1561" i="1"/>
  <c r="BT1033" i="1"/>
  <c r="BV1033" i="1"/>
  <c r="BT1271" i="1"/>
  <c r="BV1271" i="1"/>
  <c r="BT1484" i="1"/>
  <c r="BV1484" i="1"/>
  <c r="BT2249" i="1"/>
  <c r="BV2249" i="1"/>
  <c r="BT1977" i="1"/>
  <c r="BV1977" i="1"/>
  <c r="BT2255" i="1"/>
  <c r="BV2255" i="1"/>
  <c r="BT2582" i="1"/>
  <c r="BV2582" i="1"/>
  <c r="BT1967" i="1"/>
  <c r="BV1967" i="1"/>
  <c r="BT2135" i="1"/>
  <c r="BV2135" i="1"/>
  <c r="BV2344" i="1"/>
  <c r="BT2344" i="1"/>
  <c r="BT2523" i="1"/>
  <c r="BV2523" i="1"/>
  <c r="BV1819" i="1"/>
  <c r="BT1819" i="1"/>
  <c r="BT2030" i="1"/>
  <c r="BV2030" i="1"/>
  <c r="BT2399" i="1"/>
  <c r="BV2399" i="1"/>
  <c r="BV2545" i="1"/>
  <c r="BT2545" i="1"/>
  <c r="BT1963" i="1"/>
  <c r="BV1963" i="1"/>
  <c r="BV2014" i="1"/>
  <c r="BT2014" i="1"/>
  <c r="BV2167" i="1"/>
  <c r="BT2167" i="1"/>
  <c r="BT2531" i="1"/>
  <c r="BV2531" i="1"/>
  <c r="BV1816" i="1"/>
  <c r="BT1816" i="1"/>
  <c r="BV2123" i="1"/>
  <c r="BT2123" i="1"/>
  <c r="BT2323" i="1"/>
  <c r="BV2323" i="1"/>
  <c r="BV2610" i="1"/>
  <c r="BT2610" i="1"/>
  <c r="BV1827" i="1"/>
  <c r="BT1827" i="1"/>
  <c r="BV2177" i="1"/>
  <c r="BT2177" i="1"/>
  <c r="BT2258" i="1"/>
  <c r="BV2258" i="1"/>
  <c r="BV2417" i="1"/>
  <c r="BT2417" i="1"/>
  <c r="BV2007" i="1"/>
  <c r="BT2007" i="1"/>
  <c r="BV2262" i="1"/>
  <c r="BT2262" i="1"/>
  <c r="BT2489" i="1"/>
  <c r="BV2489" i="1"/>
  <c r="BT2618" i="1"/>
  <c r="BV2618" i="1"/>
  <c r="BT3437" i="1"/>
  <c r="BV3437" i="1"/>
  <c r="BV2429" i="1"/>
  <c r="BT2429" i="1"/>
  <c r="BV2947" i="1"/>
  <c r="BT2947" i="1"/>
  <c r="BV3343" i="1"/>
  <c r="BT3343" i="1"/>
  <c r="BT2803" i="1"/>
  <c r="BV2803" i="1"/>
  <c r="BV2921" i="1"/>
  <c r="BT2921" i="1"/>
  <c r="BV2973" i="1"/>
  <c r="BT2973" i="1"/>
  <c r="BT2541" i="1"/>
  <c r="BV2541" i="1"/>
  <c r="BT2465" i="1"/>
  <c r="BV2465" i="1"/>
  <c r="BT3478" i="1"/>
  <c r="BV3478" i="1"/>
  <c r="BT2634" i="1"/>
  <c r="BV2634" i="1"/>
  <c r="BT3324" i="1"/>
  <c r="BV3324" i="1"/>
  <c r="BT2586" i="1"/>
  <c r="BV2586" i="1"/>
  <c r="BV3030" i="1"/>
  <c r="BT3030" i="1"/>
  <c r="BV3800" i="1"/>
  <c r="BT3800" i="1"/>
  <c r="BV2939" i="1"/>
  <c r="BT2939" i="1"/>
  <c r="BV3944" i="1"/>
  <c r="BT3944" i="1"/>
  <c r="BT3518" i="1"/>
  <c r="BV3518" i="1"/>
  <c r="BT3590" i="1"/>
  <c r="BV3590" i="1"/>
  <c r="BV3830" i="1"/>
  <c r="BT3830" i="1"/>
  <c r="BV3958" i="1"/>
  <c r="BT3958" i="1"/>
  <c r="BV1451" i="1"/>
  <c r="BT1451" i="1"/>
  <c r="BV3532" i="1"/>
  <c r="BT3532" i="1"/>
  <c r="BT3536" i="1"/>
  <c r="BV3536" i="1"/>
  <c r="BV3653" i="1"/>
  <c r="BT3653" i="1"/>
  <c r="BV3850" i="1"/>
  <c r="BT3850" i="1"/>
  <c r="BT3978" i="1"/>
  <c r="BV3978" i="1"/>
  <c r="BT1228" i="1"/>
  <c r="BV1228" i="1"/>
  <c r="BT3584" i="1"/>
  <c r="BV3584" i="1"/>
  <c r="BT3312" i="1"/>
  <c r="BV3312" i="1"/>
  <c r="BV3677" i="1"/>
  <c r="BT3677" i="1"/>
  <c r="BT3868" i="1"/>
  <c r="BV3868" i="1"/>
  <c r="BV3996" i="1"/>
  <c r="BT3996" i="1"/>
  <c r="BV1829" i="1"/>
  <c r="BT1829" i="1"/>
  <c r="BT3516" i="1"/>
  <c r="BV3516" i="1"/>
  <c r="BT3512" i="1"/>
  <c r="BV3512" i="1"/>
  <c r="BV3701" i="1"/>
  <c r="BT3701" i="1"/>
  <c r="BV3854" i="1"/>
  <c r="BT3854" i="1"/>
  <c r="BV3982" i="1"/>
  <c r="BT3982" i="1"/>
  <c r="BT3911" i="1"/>
  <c r="BV3911" i="1"/>
  <c r="BT3595" i="1"/>
  <c r="BV3595" i="1"/>
  <c r="BV3661" i="1"/>
  <c r="BT3661" i="1"/>
  <c r="BT3856" i="1"/>
  <c r="BV3856" i="1"/>
  <c r="BT3984" i="1"/>
  <c r="BV3984" i="1"/>
  <c r="BV2190" i="1"/>
  <c r="BT2190" i="1"/>
  <c r="BT2646" i="1"/>
  <c r="BV2646" i="1"/>
  <c r="BT3620" i="1"/>
  <c r="BV3620" i="1"/>
  <c r="BT3685" i="1"/>
  <c r="BV3685" i="1"/>
  <c r="BT3858" i="1"/>
  <c r="BV3858" i="1"/>
  <c r="BV3986" i="1"/>
  <c r="BT3986" i="1"/>
  <c r="BT2080" i="1"/>
  <c r="BV2080" i="1"/>
  <c r="BT3601" i="1"/>
  <c r="BV3601" i="1"/>
  <c r="BV3494" i="1"/>
  <c r="BT3494" i="1"/>
  <c r="BT3552" i="1"/>
  <c r="BV3552" i="1"/>
  <c r="BV3709" i="1"/>
  <c r="BT3709" i="1"/>
  <c r="BV3860" i="1"/>
  <c r="BT3860" i="1"/>
  <c r="BV3988" i="1"/>
  <c r="BT3988" i="1"/>
  <c r="BV3063" i="1"/>
  <c r="BT3063" i="1"/>
  <c r="BT1184" i="1"/>
  <c r="BV1184" i="1"/>
  <c r="BT1913" i="1"/>
  <c r="BV1913" i="1"/>
  <c r="BV3143" i="1"/>
  <c r="BT3143" i="1"/>
  <c r="BT1653" i="1"/>
  <c r="BV1653" i="1"/>
  <c r="BT2560" i="1"/>
  <c r="BV2560" i="1"/>
  <c r="BV1481" i="1"/>
  <c r="BT1481" i="1"/>
  <c r="BT1294" i="1"/>
  <c r="BV1294" i="1"/>
  <c r="BT2458" i="1"/>
  <c r="BV2458" i="1"/>
  <c r="BT1073" i="1"/>
  <c r="BV1073" i="1"/>
  <c r="BT2094" i="1"/>
  <c r="BV2094" i="1"/>
  <c r="BV1934" i="1"/>
  <c r="BT1934" i="1"/>
  <c r="BT2478" i="1"/>
  <c r="BV2478" i="1"/>
  <c r="BV1572" i="1"/>
  <c r="BT1572" i="1"/>
  <c r="BT3395" i="1"/>
  <c r="BV3395" i="1"/>
  <c r="BT1018" i="1"/>
  <c r="BV1018" i="1"/>
  <c r="BT2430" i="1"/>
  <c r="BV2430" i="1"/>
  <c r="BV3672" i="1"/>
  <c r="BT3672" i="1"/>
  <c r="BT1629" i="1"/>
  <c r="BV1629" i="1"/>
  <c r="BV1636" i="1"/>
  <c r="BT1636" i="1"/>
  <c r="BT2018" i="1"/>
  <c r="BV2018" i="1"/>
  <c r="BV2443" i="1"/>
  <c r="BT2443" i="1"/>
  <c r="BT3943" i="1"/>
  <c r="BV3943" i="1"/>
  <c r="BV1400" i="1"/>
  <c r="BT1400" i="1"/>
  <c r="BT1659" i="1"/>
  <c r="BV1659" i="1"/>
  <c r="BT1389" i="1"/>
  <c r="BV1389" i="1"/>
  <c r="BV1826" i="1"/>
  <c r="BT1826" i="1"/>
  <c r="BT3079" i="1"/>
  <c r="BV3079" i="1"/>
  <c r="BV1193" i="1"/>
  <c r="BT1193" i="1"/>
  <c r="BT2331" i="1"/>
  <c r="BV2331" i="1"/>
  <c r="BT3715" i="1"/>
  <c r="BV3715" i="1"/>
  <c r="BV1173" i="1"/>
  <c r="BT1173" i="1"/>
  <c r="BT1593" i="1"/>
  <c r="BV1593" i="1"/>
  <c r="BT1671" i="1"/>
  <c r="BV1671" i="1"/>
  <c r="BV2476" i="1"/>
  <c r="BT2476" i="1"/>
  <c r="BT3650" i="1"/>
  <c r="BV3650" i="1"/>
  <c r="BV3095" i="1"/>
  <c r="BT3095" i="1"/>
  <c r="BT3563" i="1"/>
  <c r="BV3563" i="1"/>
  <c r="BT1409" i="1"/>
  <c r="BV1409" i="1"/>
  <c r="BT1278" i="1"/>
  <c r="BV1278" i="1"/>
  <c r="BT1643" i="1"/>
  <c r="BV1643" i="1"/>
  <c r="BT1645" i="1"/>
  <c r="BV1645" i="1"/>
  <c r="BV1703" i="1"/>
  <c r="BT1703" i="1"/>
  <c r="BV2361" i="1"/>
  <c r="BT2361" i="1"/>
  <c r="BV2740" i="1"/>
  <c r="BT2740" i="1"/>
  <c r="BT3235" i="1"/>
  <c r="BV3235" i="1"/>
  <c r="BT3991" i="1"/>
  <c r="BV3991" i="1"/>
  <c r="BT1022" i="1"/>
  <c r="BV1022" i="1"/>
  <c r="BT1373" i="1"/>
  <c r="BV1373" i="1"/>
  <c r="BV1793" i="1"/>
  <c r="BT1793" i="1"/>
  <c r="BV1773" i="1"/>
  <c r="BT1773" i="1"/>
  <c r="BT2366" i="1"/>
  <c r="BV2366" i="1"/>
  <c r="BT3549" i="1"/>
  <c r="BV3549" i="1"/>
  <c r="BT3132" i="1"/>
  <c r="BV3132" i="1"/>
  <c r="BT3925" i="1"/>
  <c r="BV3925" i="1"/>
  <c r="BT1270" i="1"/>
  <c r="BV1270" i="1"/>
  <c r="BT1465" i="1"/>
  <c r="BV1465" i="1"/>
  <c r="BV2061" i="1"/>
  <c r="BT2061" i="1"/>
  <c r="BV2203" i="1"/>
  <c r="BT2203" i="1"/>
  <c r="BT2896" i="1"/>
  <c r="BV2896" i="1"/>
  <c r="BT3130" i="1"/>
  <c r="BV3130" i="1"/>
  <c r="BT3479" i="1"/>
  <c r="BV3479" i="1"/>
  <c r="BT3825" i="1"/>
  <c r="BV3825" i="1"/>
  <c r="BT1042" i="1"/>
  <c r="BV1042" i="1"/>
  <c r="BT1395" i="1"/>
  <c r="BV1395" i="1"/>
  <c r="BV1597" i="1"/>
  <c r="BT1597" i="1"/>
  <c r="BV1881" i="1"/>
  <c r="BT1881" i="1"/>
  <c r="BV1996" i="1"/>
  <c r="BT1996" i="1"/>
  <c r="BT2420" i="1"/>
  <c r="BV2420" i="1"/>
  <c r="BV2721" i="1"/>
  <c r="BT2721" i="1"/>
  <c r="BT2888" i="1"/>
  <c r="BV2888" i="1"/>
  <c r="BT3761" i="1"/>
  <c r="BV3761" i="1"/>
  <c r="BV1288" i="1"/>
  <c r="BT1288" i="1"/>
  <c r="BT1401" i="1"/>
  <c r="BV1401" i="1"/>
  <c r="BT1708" i="1"/>
  <c r="BV1708" i="1"/>
  <c r="BV1552" i="1"/>
  <c r="BT1552" i="1"/>
  <c r="BT2162" i="1"/>
  <c r="BV2162" i="1"/>
  <c r="BT2236" i="1"/>
  <c r="BV2236" i="1"/>
  <c r="BT2976" i="1"/>
  <c r="BV2976" i="1"/>
  <c r="BV1779" i="1"/>
  <c r="BT1779" i="1"/>
  <c r="BV1618" i="1"/>
  <c r="BT1618" i="1"/>
  <c r="BT1706" i="1"/>
  <c r="BV1706" i="1"/>
  <c r="BT1704" i="1"/>
  <c r="BV1704" i="1"/>
  <c r="BV1868" i="1"/>
  <c r="BT1868" i="1"/>
  <c r="BT2059" i="1"/>
  <c r="BV2059" i="1"/>
  <c r="BV1912" i="1"/>
  <c r="BT1912" i="1"/>
  <c r="BV2471" i="1"/>
  <c r="BT2471" i="1"/>
  <c r="BT2454" i="1"/>
  <c r="BV2454" i="1"/>
  <c r="BT2607" i="1"/>
  <c r="BV2607" i="1"/>
  <c r="BT2894" i="1"/>
  <c r="BV2894" i="1"/>
  <c r="BT2801" i="1"/>
  <c r="BV2801" i="1"/>
  <c r="BT3149" i="1"/>
  <c r="BV3149" i="1"/>
  <c r="BV3285" i="1"/>
  <c r="BT3285" i="1"/>
  <c r="BT1794" i="1"/>
  <c r="BV1794" i="1"/>
  <c r="BT1655" i="1"/>
  <c r="BV1655" i="1"/>
  <c r="BV1783" i="1"/>
  <c r="BT1783" i="1"/>
  <c r="BT2172" i="1"/>
  <c r="BV2172" i="1"/>
  <c r="BV1691" i="1"/>
  <c r="BT1691" i="1"/>
  <c r="BV1942" i="1"/>
  <c r="BT1942" i="1"/>
  <c r="BV2390" i="1"/>
  <c r="BT2390" i="1"/>
  <c r="BT2496" i="1"/>
  <c r="BV2496" i="1"/>
  <c r="BV2741" i="1"/>
  <c r="BT2741" i="1"/>
  <c r="BT2789" i="1"/>
  <c r="BV2789" i="1"/>
  <c r="BT2864" i="1"/>
  <c r="BV2864" i="1"/>
  <c r="BT3166" i="1"/>
  <c r="BV3166" i="1"/>
  <c r="BT3611" i="1"/>
  <c r="BV3611" i="1"/>
  <c r="BT2216" i="1"/>
  <c r="BV2216" i="1"/>
  <c r="BT2261" i="1"/>
  <c r="BV2261" i="1"/>
  <c r="BV2073" i="1"/>
  <c r="BT2073" i="1"/>
  <c r="BT2678" i="1"/>
  <c r="BV2678" i="1"/>
  <c r="BV2889" i="1"/>
  <c r="BT2889" i="1"/>
  <c r="BT2624" i="1"/>
  <c r="BV2624" i="1"/>
  <c r="BV3124" i="1"/>
  <c r="BT3124" i="1"/>
  <c r="BT3517" i="1"/>
  <c r="BV3517" i="1"/>
  <c r="BV1914" i="1"/>
  <c r="BT1914" i="1"/>
  <c r="BT2076" i="1"/>
  <c r="BV2076" i="1"/>
  <c r="BT2194" i="1"/>
  <c r="BV2194" i="1"/>
  <c r="BV2284" i="1"/>
  <c r="BT2284" i="1"/>
  <c r="BV2315" i="1"/>
  <c r="BT2315" i="1"/>
  <c r="BT1012" i="1"/>
  <c r="BV1012" i="1"/>
  <c r="BV2201" i="1"/>
  <c r="BT2201" i="1"/>
  <c r="BV2745" i="1"/>
  <c r="BT2745" i="1"/>
  <c r="BV2873" i="1"/>
  <c r="BT2873" i="1"/>
  <c r="BT3100" i="1"/>
  <c r="BV3100" i="1"/>
  <c r="BT3408" i="1"/>
  <c r="BV3408" i="1"/>
  <c r="BT3255" i="1"/>
  <c r="BV3255" i="1"/>
  <c r="BT1272" i="1"/>
  <c r="BV1272" i="1"/>
  <c r="BT1232" i="1"/>
  <c r="BV1232" i="1"/>
  <c r="BT1784" i="1"/>
  <c r="BV1784" i="1"/>
  <c r="BT1749" i="1"/>
  <c r="BV1749" i="1"/>
  <c r="BV1839" i="1"/>
  <c r="BT1839" i="1"/>
  <c r="BV2001" i="1"/>
  <c r="BT2001" i="1"/>
  <c r="BT2008" i="1"/>
  <c r="BV2008" i="1"/>
  <c r="BV2730" i="1"/>
  <c r="BT2730" i="1"/>
  <c r="BV1620" i="1"/>
  <c r="BT1620" i="1"/>
  <c r="BV2836" i="1"/>
  <c r="BT2836" i="1"/>
  <c r="BV2924" i="1"/>
  <c r="BT2924" i="1"/>
  <c r="BT3775" i="1"/>
  <c r="BV3775" i="1"/>
  <c r="BT3751" i="1"/>
  <c r="BV3751" i="1"/>
  <c r="BT1128" i="1"/>
  <c r="BV1128" i="1"/>
  <c r="BV1443" i="1"/>
  <c r="BT1443" i="1"/>
  <c r="BT1355" i="1"/>
  <c r="BV1355" i="1"/>
  <c r="BT1599" i="1"/>
  <c r="BV1599" i="1"/>
  <c r="BT1846" i="1"/>
  <c r="BV1846" i="1"/>
  <c r="BT2024" i="1"/>
  <c r="BV2024" i="1"/>
  <c r="BV1711" i="1"/>
  <c r="BT1711" i="1"/>
  <c r="BV2479" i="1"/>
  <c r="BT2479" i="1"/>
  <c r="BV2309" i="1"/>
  <c r="BT2309" i="1"/>
  <c r="BV2017" i="1"/>
  <c r="BT2017" i="1"/>
  <c r="BV2715" i="1"/>
  <c r="BT2715" i="1"/>
  <c r="BV2697" i="1"/>
  <c r="BT2697" i="1"/>
  <c r="BT1627" i="1"/>
  <c r="BV1627" i="1"/>
  <c r="BV2913" i="1"/>
  <c r="BT2913" i="1"/>
  <c r="BT3140" i="1"/>
  <c r="BV3140" i="1"/>
  <c r="BV3391" i="1"/>
  <c r="BT3391" i="1"/>
  <c r="BV2604" i="1"/>
  <c r="BT2604" i="1"/>
  <c r="BT2833" i="1"/>
  <c r="BV2833" i="1"/>
  <c r="BT2605" i="1"/>
  <c r="BV2605" i="1"/>
  <c r="BV2820" i="1"/>
  <c r="BT2820" i="1"/>
  <c r="BT2938" i="1"/>
  <c r="BV2938" i="1"/>
  <c r="BT3170" i="1"/>
  <c r="BV3170" i="1"/>
  <c r="BT3188" i="1"/>
  <c r="BV3188" i="1"/>
  <c r="BV3354" i="1"/>
  <c r="BT3354" i="1"/>
  <c r="BV3708" i="1"/>
  <c r="BT3708" i="1"/>
  <c r="BT3835" i="1"/>
  <c r="BV3835" i="1"/>
  <c r="BT3666" i="1"/>
  <c r="BV3666" i="1"/>
  <c r="BT3949" i="1"/>
  <c r="BV3949" i="1"/>
  <c r="BV1707" i="1"/>
  <c r="BT1707" i="1"/>
  <c r="BT2667" i="1"/>
  <c r="BV2667" i="1"/>
  <c r="BV2852" i="1"/>
  <c r="BT2852" i="1"/>
  <c r="BT2680" i="1"/>
  <c r="BV2680" i="1"/>
  <c r="BT3083" i="1"/>
  <c r="BV3083" i="1"/>
  <c r="BT3174" i="1"/>
  <c r="BV3174" i="1"/>
  <c r="BT2884" i="1"/>
  <c r="BV2884" i="1"/>
  <c r="BT3103" i="1"/>
  <c r="BV3103" i="1"/>
  <c r="BT3713" i="1"/>
  <c r="BV3713" i="1"/>
  <c r="BV3390" i="1"/>
  <c r="BT3390" i="1"/>
  <c r="BT3431" i="1"/>
  <c r="BV3431" i="1"/>
  <c r="BT3380" i="1"/>
  <c r="BV3380" i="1"/>
  <c r="BT3881" i="1"/>
  <c r="BV3881" i="1"/>
  <c r="BT2744" i="1"/>
  <c r="BV2744" i="1"/>
  <c r="BV2899" i="1"/>
  <c r="BT2899" i="1"/>
  <c r="BV2883" i="1"/>
  <c r="BT2883" i="1"/>
  <c r="BV2909" i="1"/>
  <c r="BT2909" i="1"/>
  <c r="BV3054" i="1"/>
  <c r="BT3054" i="1"/>
  <c r="BV2905" i="1"/>
  <c r="BT2905" i="1"/>
  <c r="BT2928" i="1"/>
  <c r="BV2928" i="1"/>
  <c r="BT3714" i="1"/>
  <c r="BV3714" i="1"/>
  <c r="BT3732" i="1"/>
  <c r="BV3732" i="1"/>
  <c r="BT3455" i="1"/>
  <c r="BV3455" i="1"/>
  <c r="BT3648" i="1"/>
  <c r="BV3648" i="1"/>
  <c r="BT3493" i="1"/>
  <c r="BV3493" i="1"/>
  <c r="BV2762" i="1"/>
  <c r="BT2762" i="1"/>
  <c r="BT2771" i="1"/>
  <c r="BV2771" i="1"/>
  <c r="BT2858" i="1"/>
  <c r="BV2858" i="1"/>
  <c r="BT2781" i="1"/>
  <c r="BV2781" i="1"/>
  <c r="BV2538" i="1"/>
  <c r="BT2538" i="1"/>
  <c r="BV3033" i="1"/>
  <c r="BT3033" i="1"/>
  <c r="BT2942" i="1"/>
  <c r="BV2942" i="1"/>
  <c r="BV3719" i="1"/>
  <c r="BT3719" i="1"/>
  <c r="BV3260" i="1"/>
  <c r="BT3260" i="1"/>
  <c r="BT3415" i="1"/>
  <c r="BV3415" i="1"/>
  <c r="BT3398" i="1"/>
  <c r="BV3398" i="1"/>
  <c r="BT2278" i="1"/>
  <c r="BV2278" i="1"/>
  <c r="BV2377" i="1"/>
  <c r="BT2377" i="1"/>
  <c r="BT2712" i="1"/>
  <c r="BV2712" i="1"/>
  <c r="BT2648" i="1"/>
  <c r="BV2648" i="1"/>
  <c r="BV2225" i="1"/>
  <c r="BT2225" i="1"/>
  <c r="BT2850" i="1"/>
  <c r="BV2850" i="1"/>
  <c r="BT3045" i="1"/>
  <c r="BV3045" i="1"/>
  <c r="BV3237" i="1"/>
  <c r="BT3237" i="1"/>
  <c r="BT3254" i="1"/>
  <c r="BV3254" i="1"/>
  <c r="BT3432" i="1"/>
  <c r="BV3432" i="1"/>
  <c r="BV2772" i="1"/>
  <c r="BT2772" i="1"/>
  <c r="BT2994" i="1"/>
  <c r="BV2994" i="1"/>
  <c r="BT3706" i="1"/>
  <c r="BV3706" i="1"/>
  <c r="BT3696" i="1"/>
  <c r="BV3696" i="1"/>
  <c r="BT3519" i="1"/>
  <c r="BV3519" i="1"/>
  <c r="BT3919" i="1"/>
  <c r="BV3919" i="1"/>
  <c r="BT3965" i="1"/>
  <c r="BV3965" i="1"/>
  <c r="BT3853" i="1"/>
  <c r="BV3853" i="1"/>
  <c r="BT3837" i="1"/>
  <c r="BV3837" i="1"/>
  <c r="BT3691" i="1"/>
  <c r="BV3691" i="1"/>
  <c r="BT3175" i="1"/>
  <c r="BV3175" i="1"/>
  <c r="BT3446" i="1"/>
  <c r="BV3446" i="1"/>
  <c r="BT3749" i="1"/>
  <c r="BV3749" i="1"/>
  <c r="BT3435" i="1"/>
  <c r="BV3435" i="1"/>
  <c r="BT3801" i="1"/>
  <c r="BV3801" i="1"/>
  <c r="BV3364" i="1"/>
  <c r="BT3364" i="1"/>
  <c r="BV2746" i="1"/>
  <c r="BT2746" i="1"/>
  <c r="BV2736" i="1"/>
  <c r="BT2736" i="1"/>
  <c r="BT2690" i="1"/>
  <c r="BV2690" i="1"/>
  <c r="BV2445" i="1"/>
  <c r="BT2445" i="1"/>
  <c r="BV2708" i="1"/>
  <c r="BT2708" i="1"/>
  <c r="BV2475" i="1"/>
  <c r="BT2475" i="1"/>
  <c r="BT2285" i="1"/>
  <c r="BV2285" i="1"/>
  <c r="BT2134" i="1"/>
  <c r="BV2134" i="1"/>
  <c r="BT2062" i="1"/>
  <c r="BV2062" i="1"/>
  <c r="BT2066" i="1"/>
  <c r="BV2066" i="1"/>
  <c r="BT1855" i="1"/>
  <c r="BV1855" i="1"/>
  <c r="BT2100" i="1"/>
  <c r="BV2100" i="1"/>
  <c r="BV1952" i="1"/>
  <c r="BT1952" i="1"/>
  <c r="BT1897" i="1"/>
  <c r="BV1897" i="1"/>
  <c r="BT1798" i="1"/>
  <c r="BV1798" i="1"/>
  <c r="BV1584" i="1"/>
  <c r="BT1584" i="1"/>
  <c r="BV1765" i="1"/>
  <c r="BT1765" i="1"/>
  <c r="BV1646" i="1"/>
  <c r="BT1646" i="1"/>
  <c r="BT1652" i="1"/>
  <c r="BV1652" i="1"/>
  <c r="BV1386" i="1"/>
  <c r="BT1386" i="1"/>
  <c r="BT1491" i="1"/>
  <c r="BV1491" i="1"/>
  <c r="BT1071" i="1"/>
  <c r="BV1071" i="1"/>
  <c r="BT1191" i="1"/>
  <c r="BV1191" i="1"/>
  <c r="BT1066" i="1"/>
  <c r="BV1066" i="1"/>
  <c r="BV1131" i="1"/>
  <c r="BT1131" i="1"/>
  <c r="BV1025" i="1"/>
  <c r="BT1025" i="1"/>
  <c r="BT1225" i="1"/>
  <c r="BV1225" i="1"/>
  <c r="BT1478" i="1"/>
  <c r="BV1478" i="1"/>
  <c r="BT1448" i="1"/>
  <c r="BV1448" i="1"/>
  <c r="BV3848" i="1"/>
  <c r="BT3848" i="1"/>
  <c r="BV1072" i="1"/>
  <c r="BT1072" i="1"/>
  <c r="BT1145" i="1"/>
  <c r="BV1145" i="1"/>
  <c r="BT1305" i="1"/>
  <c r="BV1305" i="1"/>
  <c r="BV1529" i="1"/>
  <c r="BT1529" i="1"/>
  <c r="BV2149" i="1"/>
  <c r="BT2149" i="1"/>
  <c r="BT1141" i="1"/>
  <c r="BV1141" i="1"/>
  <c r="BV1293" i="1"/>
  <c r="BT1293" i="1"/>
  <c r="BT1502" i="1"/>
  <c r="BV1502" i="1"/>
  <c r="BT1414" i="1"/>
  <c r="BV1414" i="1"/>
  <c r="BT1015" i="1"/>
  <c r="BV1015" i="1"/>
  <c r="BV1076" i="1"/>
  <c r="BT1076" i="1"/>
  <c r="BT1263" i="1"/>
  <c r="BV1263" i="1"/>
  <c r="BV1557" i="1"/>
  <c r="BT1557" i="1"/>
  <c r="BV2070" i="1"/>
  <c r="BT2070" i="1"/>
  <c r="BT1319" i="1"/>
  <c r="BV1319" i="1"/>
  <c r="BT1458" i="1"/>
  <c r="BV1458" i="1"/>
  <c r="BT2173" i="1"/>
  <c r="BV2173" i="1"/>
  <c r="BT1444" i="1"/>
  <c r="BV1444" i="1"/>
  <c r="BT1678" i="1"/>
  <c r="BV1678" i="1"/>
  <c r="BT1098" i="1"/>
  <c r="BV1098" i="1"/>
  <c r="BT1343" i="1"/>
  <c r="BV1343" i="1"/>
  <c r="BV1559" i="1"/>
  <c r="BT1559" i="1"/>
  <c r="BV2328" i="1"/>
  <c r="BT2328" i="1"/>
  <c r="BV2051" i="1"/>
  <c r="BT2051" i="1"/>
  <c r="BT2299" i="1"/>
  <c r="BV2299" i="1"/>
  <c r="BV2967" i="1"/>
  <c r="BT2967" i="1"/>
  <c r="BT1983" i="1"/>
  <c r="BV1983" i="1"/>
  <c r="BV2143" i="1"/>
  <c r="BT2143" i="1"/>
  <c r="BT2031" i="1"/>
  <c r="BV2031" i="1"/>
  <c r="BT2598" i="1"/>
  <c r="BV2598" i="1"/>
  <c r="BV1882" i="1"/>
  <c r="BT1882" i="1"/>
  <c r="BT2063" i="1"/>
  <c r="BV2063" i="1"/>
  <c r="BV2415" i="1"/>
  <c r="BT2415" i="1"/>
  <c r="BT2290" i="1"/>
  <c r="BV2290" i="1"/>
  <c r="BT1979" i="1"/>
  <c r="BV1979" i="1"/>
  <c r="BV2079" i="1"/>
  <c r="BT2079" i="1"/>
  <c r="BT2253" i="1"/>
  <c r="BV2253" i="1"/>
  <c r="BT2246" i="1"/>
  <c r="BV2246" i="1"/>
  <c r="BT1953" i="1"/>
  <c r="BV1953" i="1"/>
  <c r="BT2109" i="1"/>
  <c r="BV2109" i="1"/>
  <c r="BV2339" i="1"/>
  <c r="BT2339" i="1"/>
  <c r="BT2521" i="1"/>
  <c r="BV2521" i="1"/>
  <c r="BV1943" i="1"/>
  <c r="BT1943" i="1"/>
  <c r="BV2125" i="1"/>
  <c r="BT2125" i="1"/>
  <c r="BV2302" i="1"/>
  <c r="BT2302" i="1"/>
  <c r="BV2423" i="1"/>
  <c r="BT2423" i="1"/>
  <c r="BT1949" i="1"/>
  <c r="BV1949" i="1"/>
  <c r="BT2111" i="1"/>
  <c r="BV2111" i="1"/>
  <c r="BT2505" i="1"/>
  <c r="BV2505" i="1"/>
  <c r="BV2563" i="1"/>
  <c r="BT2563" i="1"/>
  <c r="BT3577" i="1"/>
  <c r="BV3577" i="1"/>
  <c r="BT2561" i="1"/>
  <c r="BV2561" i="1"/>
  <c r="BV2951" i="1"/>
  <c r="BT2951" i="1"/>
  <c r="BT2832" i="1"/>
  <c r="BV2832" i="1"/>
  <c r="BV2965" i="1"/>
  <c r="BT2965" i="1"/>
  <c r="BT3393" i="1"/>
  <c r="BV3393" i="1"/>
  <c r="BV2553" i="1"/>
  <c r="BT2553" i="1"/>
  <c r="BV2919" i="1"/>
  <c r="BT2919" i="1"/>
  <c r="BT3522" i="1"/>
  <c r="BV3522" i="1"/>
  <c r="BT2835" i="1"/>
  <c r="BV2835" i="1"/>
  <c r="BT3784" i="1"/>
  <c r="BV3784" i="1"/>
  <c r="BT2584" i="1"/>
  <c r="BV2584" i="1"/>
  <c r="BV3355" i="1"/>
  <c r="BT3355" i="1"/>
  <c r="BV3928" i="1"/>
  <c r="BT3928" i="1"/>
  <c r="BT3373" i="1"/>
  <c r="BV3373" i="1"/>
  <c r="BT1324" i="1"/>
  <c r="BV1324" i="1"/>
  <c r="BT3575" i="1"/>
  <c r="BV3575" i="1"/>
  <c r="BT3606" i="1"/>
  <c r="BV3606" i="1"/>
  <c r="BT3846" i="1"/>
  <c r="BV3846" i="1"/>
  <c r="BT3974" i="1"/>
  <c r="BV3974" i="1"/>
  <c r="BT1857" i="1"/>
  <c r="BV1857" i="1"/>
  <c r="BT3362" i="1"/>
  <c r="BV3362" i="1"/>
  <c r="BT3560" i="1"/>
  <c r="BV3560" i="1"/>
  <c r="BV3717" i="1"/>
  <c r="BT3717" i="1"/>
  <c r="BT3866" i="1"/>
  <c r="BV3866" i="1"/>
  <c r="BT3994" i="1"/>
  <c r="BV3994" i="1"/>
  <c r="BV1948" i="1"/>
  <c r="BT1948" i="1"/>
  <c r="BV3370" i="1"/>
  <c r="BT3370" i="1"/>
  <c r="BT3328" i="1"/>
  <c r="BV3328" i="1"/>
  <c r="BV3756" i="1"/>
  <c r="BT3756" i="1"/>
  <c r="BV3884" i="1"/>
  <c r="BT3884" i="1"/>
  <c r="BT1020" i="1"/>
  <c r="BV1020" i="1"/>
  <c r="BT3037" i="1"/>
  <c r="BV3037" i="1"/>
  <c r="BV3377" i="1"/>
  <c r="BT3377" i="1"/>
  <c r="BT3544" i="1"/>
  <c r="BV3544" i="1"/>
  <c r="BT3742" i="1"/>
  <c r="BV3742" i="1"/>
  <c r="BV3870" i="1"/>
  <c r="BT3870" i="1"/>
  <c r="BV3998" i="1"/>
  <c r="BT3998" i="1"/>
  <c r="BV3476" i="1"/>
  <c r="BT3476" i="1"/>
  <c r="BT3268" i="1"/>
  <c r="BV3268" i="1"/>
  <c r="BV3744" i="1"/>
  <c r="BT3744" i="1"/>
  <c r="BV3872" i="1"/>
  <c r="BT3872" i="1"/>
  <c r="BV4000" i="1"/>
  <c r="BT4000" i="1"/>
  <c r="BV2792" i="1"/>
  <c r="BT2792" i="1"/>
  <c r="BV3565" i="1"/>
  <c r="BT3565" i="1"/>
  <c r="BV3567" i="1"/>
  <c r="BT3567" i="1"/>
  <c r="BV3746" i="1"/>
  <c r="BT3746" i="1"/>
  <c r="BT3874" i="1"/>
  <c r="BV3874" i="1"/>
  <c r="BT3538" i="1"/>
  <c r="BV3538" i="1"/>
  <c r="BV2806" i="1"/>
  <c r="BT2806" i="1"/>
  <c r="BV3369" i="1"/>
  <c r="BT3369" i="1"/>
  <c r="BV3558" i="1"/>
  <c r="BT3558" i="1"/>
  <c r="BT3632" i="1"/>
  <c r="BV3632" i="1"/>
  <c r="BV3748" i="1"/>
  <c r="BT3748" i="1"/>
  <c r="BT3876" i="1"/>
  <c r="BV3876" i="1"/>
  <c r="BT1134" i="1"/>
  <c r="BV1134" i="1"/>
  <c r="BT3499" i="1"/>
  <c r="BV3499" i="1"/>
  <c r="BT1251" i="1"/>
  <c r="BV1251" i="1"/>
  <c r="BV1879" i="1"/>
  <c r="BT1879" i="1"/>
  <c r="BT3720" i="1"/>
  <c r="BV3720" i="1"/>
  <c r="BT1157" i="1"/>
  <c r="BV1157" i="1"/>
  <c r="BV2711" i="1"/>
  <c r="BT2711" i="1"/>
  <c r="BV1445" i="1"/>
  <c r="BT1445" i="1"/>
  <c r="BV1915" i="1"/>
  <c r="BT1915" i="1"/>
  <c r="BV3223" i="1"/>
  <c r="BT3223" i="1"/>
  <c r="BV1713" i="1"/>
  <c r="BT1713" i="1"/>
  <c r="BT2303" i="1"/>
  <c r="BV2303" i="1"/>
  <c r="BV1845" i="1"/>
  <c r="BT1845" i="1"/>
  <c r="BT3142" i="1"/>
  <c r="BV3142" i="1"/>
  <c r="BV1573" i="1"/>
  <c r="BT1573" i="1"/>
  <c r="BV1477" i="1"/>
  <c r="BT1477" i="1"/>
  <c r="BV1560" i="1"/>
  <c r="BT1560" i="1"/>
  <c r="BT2854" i="1"/>
  <c r="BV2854" i="1"/>
  <c r="BT3667" i="1"/>
  <c r="BV3667" i="1"/>
  <c r="BV1853" i="1"/>
  <c r="BT1853" i="1"/>
  <c r="BT1264" i="1"/>
  <c r="BV1264" i="1"/>
  <c r="BV1910" i="1"/>
  <c r="BT1910" i="1"/>
  <c r="BT2386" i="1"/>
  <c r="BV2386" i="1"/>
  <c r="BT3975" i="1"/>
  <c r="BV3975" i="1"/>
  <c r="BT1146" i="1"/>
  <c r="BV1146" i="1"/>
  <c r="BT1899" i="1"/>
  <c r="BV1899" i="1"/>
  <c r="BV1396" i="1"/>
  <c r="BT1396" i="1"/>
  <c r="BV2035" i="1"/>
  <c r="BT2035" i="1"/>
  <c r="BT3823" i="1"/>
  <c r="BV3823" i="1"/>
  <c r="BV1479" i="1"/>
  <c r="BT1479" i="1"/>
  <c r="BT3016" i="1"/>
  <c r="BV3016" i="1"/>
  <c r="BV3733" i="1"/>
  <c r="BT3733" i="1"/>
  <c r="BT1241" i="1"/>
  <c r="BV1241" i="1"/>
  <c r="BV1247" i="1"/>
  <c r="BT1247" i="1"/>
  <c r="BT1772" i="1"/>
  <c r="BV1772" i="1"/>
  <c r="BV2114" i="1"/>
  <c r="BT2114" i="1"/>
  <c r="BT2136" i="1"/>
  <c r="BV2136" i="1"/>
  <c r="BV3458" i="1"/>
  <c r="BT3458" i="1"/>
  <c r="BV3259" i="1"/>
  <c r="BT3259" i="1"/>
  <c r="BT3969" i="1"/>
  <c r="BV3969" i="1"/>
  <c r="BV1205" i="1"/>
  <c r="BT1205" i="1"/>
  <c r="BV1469" i="1"/>
  <c r="BT1469" i="1"/>
  <c r="BV1791" i="1"/>
  <c r="BT1791" i="1"/>
  <c r="BV1813" i="1"/>
  <c r="BT1813" i="1"/>
  <c r="BV3212" i="1"/>
  <c r="BT3212" i="1"/>
  <c r="BV3452" i="1"/>
  <c r="BT3452" i="1"/>
  <c r="BT3961" i="1"/>
  <c r="BV3961" i="1"/>
  <c r="BT1144" i="1"/>
  <c r="BV1144" i="1"/>
  <c r="BT1441" i="1"/>
  <c r="BV1441" i="1"/>
  <c r="BV1585" i="1"/>
  <c r="BT1585" i="1"/>
  <c r="BV1970" i="1"/>
  <c r="BT1970" i="1"/>
  <c r="BT2606" i="1"/>
  <c r="BV2606" i="1"/>
  <c r="BT3539" i="1"/>
  <c r="BV3539" i="1"/>
  <c r="BV3211" i="1"/>
  <c r="BT3211" i="1"/>
  <c r="BT3777" i="1"/>
  <c r="BV3777" i="1"/>
  <c r="BV1051" i="1"/>
  <c r="BT1051" i="1"/>
  <c r="BT1830" i="1"/>
  <c r="BV1830" i="1"/>
  <c r="BT1621" i="1"/>
  <c r="BV1621" i="1"/>
  <c r="BV2232" i="1"/>
  <c r="BT2232" i="1"/>
  <c r="BT1923" i="1"/>
  <c r="BV1923" i="1"/>
  <c r="BV3034" i="1"/>
  <c r="BT3034" i="1"/>
  <c r="BV3133" i="1"/>
  <c r="BT3133" i="1"/>
  <c r="BT3543" i="1"/>
  <c r="BV3543" i="1"/>
  <c r="BT3973" i="1"/>
  <c r="BV3973" i="1"/>
  <c r="BT1281" i="1"/>
  <c r="BV1281" i="1"/>
  <c r="BV1208" i="1"/>
  <c r="BT1208" i="1"/>
  <c r="BT1762" i="1"/>
  <c r="BV1762" i="1"/>
  <c r="BV1875" i="1"/>
  <c r="BT1875" i="1"/>
  <c r="BT1856" i="1"/>
  <c r="BV1856" i="1"/>
  <c r="BT2026" i="1"/>
  <c r="BV2026" i="1"/>
  <c r="BV2528" i="1"/>
  <c r="BT2528" i="1"/>
  <c r="BV2950" i="1"/>
  <c r="BT2950" i="1"/>
  <c r="BT3899" i="1"/>
  <c r="BV3899" i="1"/>
  <c r="BV1050" i="1"/>
  <c r="BT1050" i="1"/>
  <c r="BT1213" i="1"/>
  <c r="BV1213" i="1"/>
  <c r="BT1257" i="1"/>
  <c r="BV1257" i="1"/>
  <c r="BV1322" i="1"/>
  <c r="BT1322" i="1"/>
  <c r="BV2673" i="1"/>
  <c r="BT2673" i="1"/>
  <c r="BV3307" i="1"/>
  <c r="BT3307" i="1"/>
  <c r="BV1047" i="1"/>
  <c r="BT1047" i="1"/>
  <c r="BT1718" i="1"/>
  <c r="BV1718" i="1"/>
  <c r="BV1763" i="1"/>
  <c r="BT1763" i="1"/>
  <c r="BT1760" i="1"/>
  <c r="BV1760" i="1"/>
  <c r="BT2156" i="1"/>
  <c r="BV2156" i="1"/>
  <c r="BT1132" i="1"/>
  <c r="BV1132" i="1"/>
  <c r="BT2202" i="1"/>
  <c r="BV2202" i="1"/>
  <c r="BT1891" i="1"/>
  <c r="BV1891" i="1"/>
  <c r="BT2186" i="1"/>
  <c r="BV2186" i="1"/>
  <c r="BV2661" i="1"/>
  <c r="BT2661" i="1"/>
  <c r="BT2404" i="1"/>
  <c r="BV2404" i="1"/>
  <c r="BV2915" i="1"/>
  <c r="BT2915" i="1"/>
  <c r="BV3150" i="1"/>
  <c r="BT3150" i="1"/>
  <c r="BV3503" i="1"/>
  <c r="BT3503" i="1"/>
  <c r="BT1279" i="1"/>
  <c r="BV1279" i="1"/>
  <c r="BT1903" i="1"/>
  <c r="BV1903" i="1"/>
  <c r="BT2222" i="1"/>
  <c r="BV2222" i="1"/>
  <c r="BV1922" i="1"/>
  <c r="BT1922" i="1"/>
  <c r="BT1613" i="1"/>
  <c r="BV1613" i="1"/>
  <c r="BT2092" i="1"/>
  <c r="BV2092" i="1"/>
  <c r="BV2424" i="1"/>
  <c r="BT2424" i="1"/>
  <c r="BV1873" i="1"/>
  <c r="BT1873" i="1"/>
  <c r="BT2540" i="1"/>
  <c r="BV2540" i="1"/>
  <c r="BV2867" i="1"/>
  <c r="BT2867" i="1"/>
  <c r="BT2651" i="1"/>
  <c r="BV2651" i="1"/>
  <c r="BV3258" i="1"/>
  <c r="BT3258" i="1"/>
  <c r="BT3233" i="1"/>
  <c r="BV3233" i="1"/>
  <c r="BV2371" i="1"/>
  <c r="BT2371" i="1"/>
  <c r="BT2357" i="1"/>
  <c r="BV2357" i="1"/>
  <c r="BV2632" i="1"/>
  <c r="BT2632" i="1"/>
  <c r="BT2777" i="1"/>
  <c r="BV2777" i="1"/>
  <c r="BV3005" i="1"/>
  <c r="BT3005" i="1"/>
  <c r="BT3053" i="1"/>
  <c r="BV3053" i="1"/>
  <c r="BV3341" i="1"/>
  <c r="BT3341" i="1"/>
  <c r="BT3707" i="1"/>
  <c r="BV3707" i="1"/>
  <c r="BV1980" i="1"/>
  <c r="BT1980" i="1"/>
  <c r="BT2152" i="1"/>
  <c r="BV2152" i="1"/>
  <c r="BT1679" i="1"/>
  <c r="BV1679" i="1"/>
  <c r="BT2347" i="1"/>
  <c r="BV2347" i="1"/>
  <c r="BV2047" i="1"/>
  <c r="BT2047" i="1"/>
  <c r="BT2110" i="1"/>
  <c r="BV2110" i="1"/>
  <c r="BV2473" i="1"/>
  <c r="BT2473" i="1"/>
  <c r="BV2871" i="1"/>
  <c r="BT2871" i="1"/>
  <c r="BT2082" i="1"/>
  <c r="BV2082" i="1"/>
  <c r="BV2966" i="1"/>
  <c r="BT2966" i="1"/>
  <c r="BT3731" i="1"/>
  <c r="BV3731" i="1"/>
  <c r="BV3371" i="1"/>
  <c r="BT3371" i="1"/>
  <c r="BV1617" i="1"/>
  <c r="BT1617" i="1"/>
  <c r="BT1334" i="1"/>
  <c r="BV1334" i="1"/>
  <c r="BV1172" i="1"/>
  <c r="BT1172" i="1"/>
  <c r="BT2192" i="1"/>
  <c r="BV2192" i="1"/>
  <c r="BT1822" i="1"/>
  <c r="BV1822" i="1"/>
  <c r="BV2369" i="1"/>
  <c r="BT2369" i="1"/>
  <c r="BT2124" i="1"/>
  <c r="BV2124" i="1"/>
  <c r="BV2650" i="1"/>
  <c r="BT2650" i="1"/>
  <c r="BT2750" i="1"/>
  <c r="BV2750" i="1"/>
  <c r="BT2908" i="1"/>
  <c r="BV2908" i="1"/>
  <c r="BV3128" i="1"/>
  <c r="BT3128" i="1"/>
  <c r="BT3417" i="1"/>
  <c r="BV3417" i="1"/>
  <c r="BT3401" i="1"/>
  <c r="BV3401" i="1"/>
  <c r="BV1224" i="1"/>
  <c r="BT1224" i="1"/>
  <c r="BT1556" i="1"/>
  <c r="BV1556" i="1"/>
  <c r="BV1569" i="1"/>
  <c r="BT1569" i="1"/>
  <c r="BV1053" i="1"/>
  <c r="BT1053" i="1"/>
  <c r="BV1930" i="1"/>
  <c r="BT1930" i="1"/>
  <c r="BT2081" i="1"/>
  <c r="BV2081" i="1"/>
  <c r="BT2168" i="1"/>
  <c r="BV2168" i="1"/>
  <c r="BV2052" i="1"/>
  <c r="BT2052" i="1"/>
  <c r="BV2391" i="1"/>
  <c r="BT2391" i="1"/>
  <c r="BT2287" i="1"/>
  <c r="BV2287" i="1"/>
  <c r="BT1782" i="1"/>
  <c r="BV1782" i="1"/>
  <c r="BT2769" i="1"/>
  <c r="BV2769" i="1"/>
  <c r="BT2821" i="1"/>
  <c r="BV2821" i="1"/>
  <c r="BV2811" i="1"/>
  <c r="BT2811" i="1"/>
  <c r="BV3208" i="1"/>
  <c r="BT3208" i="1"/>
  <c r="BV3278" i="1"/>
  <c r="BT3278" i="1"/>
  <c r="BT2655" i="1"/>
  <c r="BV2655" i="1"/>
  <c r="BT3050" i="1"/>
  <c r="BV3050" i="1"/>
  <c r="BV2778" i="1"/>
  <c r="BT2778" i="1"/>
  <c r="BV3062" i="1"/>
  <c r="BT3062" i="1"/>
  <c r="BT3039" i="1"/>
  <c r="BV3039" i="1"/>
  <c r="BV3253" i="1"/>
  <c r="BT3253" i="1"/>
  <c r="BT3264" i="1"/>
  <c r="BV3264" i="1"/>
  <c r="BV3678" i="1"/>
  <c r="BT3678" i="1"/>
  <c r="BT3147" i="1"/>
  <c r="BV3147" i="1"/>
  <c r="BV3193" i="1"/>
  <c r="BT3193" i="1"/>
  <c r="BT3346" i="1"/>
  <c r="BV3346" i="1"/>
  <c r="BT3430" i="1"/>
  <c r="BV3430" i="1"/>
  <c r="BT2337" i="1"/>
  <c r="BV2337" i="1"/>
  <c r="BV2739" i="1"/>
  <c r="BT2739" i="1"/>
  <c r="BV2875" i="1"/>
  <c r="BT2875" i="1"/>
  <c r="BV2877" i="1"/>
  <c r="BT2877" i="1"/>
  <c r="BT2829" i="1"/>
  <c r="BV2829" i="1"/>
  <c r="BT2286" i="1"/>
  <c r="BV2286" i="1"/>
  <c r="BT3002" i="1"/>
  <c r="BV3002" i="1"/>
  <c r="BV3192" i="1"/>
  <c r="BT3192" i="1"/>
  <c r="BV3013" i="1"/>
  <c r="BT3013" i="1"/>
  <c r="BV3615" i="1"/>
  <c r="BT3615" i="1"/>
  <c r="BV3671" i="1"/>
  <c r="BT3671" i="1"/>
  <c r="BT3625" i="1"/>
  <c r="BV3625" i="1"/>
  <c r="BV2698" i="1"/>
  <c r="BT2698" i="1"/>
  <c r="BT2880" i="1"/>
  <c r="BV2880" i="1"/>
  <c r="BV2699" i="1"/>
  <c r="BT2699" i="1"/>
  <c r="BT2910" i="1"/>
  <c r="BV2910" i="1"/>
  <c r="BV3068" i="1"/>
  <c r="BT3068" i="1"/>
  <c r="BT3157" i="1"/>
  <c r="BV3157" i="1"/>
  <c r="BV3018" i="1"/>
  <c r="BT3018" i="1"/>
  <c r="BT3035" i="1"/>
  <c r="BV3035" i="1"/>
  <c r="BV2805" i="1"/>
  <c r="BT2805" i="1"/>
  <c r="BT3238" i="1"/>
  <c r="BV3238" i="1"/>
  <c r="BT3689" i="1"/>
  <c r="BV3689" i="1"/>
  <c r="BT3388" i="1"/>
  <c r="BV3388" i="1"/>
  <c r="BT3979" i="1"/>
  <c r="BV3979" i="1"/>
  <c r="BV2211" i="1"/>
  <c r="BT2211" i="1"/>
  <c r="BV3078" i="1"/>
  <c r="BT3078" i="1"/>
  <c r="BV2996" i="1"/>
  <c r="BT2996" i="1"/>
  <c r="BT2846" i="1"/>
  <c r="BV2846" i="1"/>
  <c r="BV3242" i="1"/>
  <c r="BT3242" i="1"/>
  <c r="BT3122" i="1"/>
  <c r="BV3122" i="1"/>
  <c r="BT3274" i="1"/>
  <c r="BV3274" i="1"/>
  <c r="BT3457" i="1"/>
  <c r="BV3457" i="1"/>
  <c r="BT3374" i="1"/>
  <c r="BV3374" i="1"/>
  <c r="BV3317" i="1"/>
  <c r="BT3317" i="1"/>
  <c r="BT3845" i="1"/>
  <c r="BV3845" i="1"/>
  <c r="BT2577" i="1"/>
  <c r="BV2577" i="1"/>
  <c r="BT2658" i="1"/>
  <c r="BV2658" i="1"/>
  <c r="BT2765" i="1"/>
  <c r="BV2765" i="1"/>
  <c r="BT2827" i="1"/>
  <c r="BV2827" i="1"/>
  <c r="BT3026" i="1"/>
  <c r="BV3026" i="1"/>
  <c r="BV3001" i="1"/>
  <c r="BT3001" i="1"/>
  <c r="BT3127" i="1"/>
  <c r="BV3127" i="1"/>
  <c r="BV1988" i="1"/>
  <c r="BT1988" i="1"/>
  <c r="BT2684" i="1"/>
  <c r="BV2684" i="1"/>
  <c r="BT3740" i="1"/>
  <c r="BV3740" i="1"/>
  <c r="BT3185" i="1"/>
  <c r="BV3185" i="1"/>
  <c r="BT3266" i="1"/>
  <c r="BV3266" i="1"/>
  <c r="BV3451" i="1"/>
  <c r="BT3451" i="1"/>
  <c r="BT3861" i="1"/>
  <c r="BV3861" i="1"/>
  <c r="BT3372" i="1"/>
  <c r="BV3372" i="1"/>
  <c r="BT3913" i="1"/>
  <c r="BV3913" i="1"/>
  <c r="BT3955" i="1"/>
  <c r="BV3955" i="1"/>
  <c r="BT3443" i="1"/>
  <c r="BV3443" i="1"/>
  <c r="BT3483" i="1"/>
  <c r="BV3483" i="1"/>
  <c r="BV3686" i="1"/>
  <c r="BT3686" i="1"/>
  <c r="BV3295" i="1"/>
  <c r="BT3295" i="1"/>
  <c r="BT3441" i="1"/>
  <c r="BV3441" i="1"/>
  <c r="BT3675" i="1"/>
  <c r="BV3675" i="1"/>
  <c r="BT3420" i="1"/>
  <c r="BV3420" i="1"/>
  <c r="BV3727" i="1"/>
  <c r="BT3727" i="1"/>
  <c r="BV3265" i="1"/>
  <c r="BT3265" i="1"/>
  <c r="BV3173" i="1"/>
  <c r="BT3173" i="1"/>
  <c r="BV2710" i="1"/>
  <c r="BT2710" i="1"/>
  <c r="BT2558" i="1"/>
  <c r="BV2558" i="1"/>
  <c r="BV2716" i="1"/>
  <c r="BT2716" i="1"/>
  <c r="BT2621" i="1"/>
  <c r="BV2621" i="1"/>
  <c r="BV2453" i="1"/>
  <c r="BT2453" i="1"/>
  <c r="BT2281" i="1"/>
  <c r="BV2281" i="1"/>
  <c r="BT2086" i="1"/>
  <c r="BV2086" i="1"/>
  <c r="BT2072" i="1"/>
  <c r="BV2072" i="1"/>
  <c r="BT2048" i="1"/>
  <c r="BV2048" i="1"/>
  <c r="BV1925" i="1"/>
  <c r="BT1925" i="1"/>
  <c r="BV2043" i="1"/>
  <c r="BT2043" i="1"/>
  <c r="BV1944" i="1"/>
  <c r="BT1944" i="1"/>
  <c r="BV1743" i="1"/>
  <c r="BT1743" i="1"/>
  <c r="BV1406" i="1"/>
  <c r="BT1406" i="1"/>
  <c r="BV1567" i="1"/>
  <c r="BT1567" i="1"/>
  <c r="BT1663" i="1"/>
  <c r="BV1663" i="1"/>
  <c r="BV1589" i="1"/>
  <c r="BT1589" i="1"/>
  <c r="BV1638" i="1"/>
  <c r="BT1638" i="1"/>
  <c r="BV1207" i="1"/>
  <c r="BT1207" i="1"/>
  <c r="BV1412" i="1"/>
  <c r="BT1412" i="1"/>
  <c r="BT1306" i="1"/>
  <c r="BV1306" i="1"/>
  <c r="BT1152" i="1"/>
  <c r="BV1152" i="1"/>
  <c r="BT1099" i="1"/>
  <c r="BV1099" i="1"/>
  <c r="BT1129" i="1"/>
  <c r="BV1129" i="1"/>
  <c r="BT1204" i="1"/>
  <c r="BV1204" i="1"/>
  <c r="BV1517" i="1"/>
  <c r="BT1517" i="1"/>
  <c r="BT1685" i="1"/>
  <c r="BV1685" i="1"/>
  <c r="BT1565" i="1"/>
  <c r="BV1565" i="1"/>
  <c r="BT1009" i="1"/>
  <c r="BV1009" i="1"/>
  <c r="BT1215" i="1"/>
  <c r="BV1215" i="1"/>
  <c r="BT1295" i="1"/>
  <c r="BV1295" i="1"/>
  <c r="BV1533" i="1"/>
  <c r="BT1533" i="1"/>
  <c r="BV2275" i="1"/>
  <c r="BT2275" i="1"/>
  <c r="BT1017" i="1"/>
  <c r="BV1017" i="1"/>
  <c r="BT1345" i="1"/>
  <c r="BV1345" i="1"/>
  <c r="BT1452" i="1"/>
  <c r="BV1452" i="1"/>
  <c r="BT1680" i="1"/>
  <c r="BV1680" i="1"/>
  <c r="BV1078" i="1"/>
  <c r="BT1078" i="1"/>
  <c r="BV1563" i="1"/>
  <c r="BT1563" i="1"/>
  <c r="BT2342" i="1"/>
  <c r="BV2342" i="1"/>
  <c r="BT1032" i="1"/>
  <c r="BV1032" i="1"/>
  <c r="BT1464" i="1"/>
  <c r="BV1464" i="1"/>
  <c r="BV2141" i="1"/>
  <c r="BT2141" i="1"/>
  <c r="BT1068" i="1"/>
  <c r="BV1068" i="1"/>
  <c r="BV1426" i="1"/>
  <c r="BT1426" i="1"/>
  <c r="BT1809" i="1"/>
  <c r="BV1809" i="1"/>
  <c r="BT1357" i="1"/>
  <c r="BV1357" i="1"/>
  <c r="BT1486" i="1"/>
  <c r="BV1486" i="1"/>
  <c r="BT2245" i="1"/>
  <c r="BV2245" i="1"/>
  <c r="BT1998" i="1"/>
  <c r="BV1998" i="1"/>
  <c r="BV2403" i="1"/>
  <c r="BT2403" i="1"/>
  <c r="BV3009" i="1"/>
  <c r="BT3009" i="1"/>
  <c r="BT1844" i="1"/>
  <c r="BV1844" i="1"/>
  <c r="BV2151" i="1"/>
  <c r="BT2151" i="1"/>
  <c r="BV2235" i="1"/>
  <c r="BT2235" i="1"/>
  <c r="BT2549" i="1"/>
  <c r="BV2549" i="1"/>
  <c r="BT1941" i="1"/>
  <c r="BV1941" i="1"/>
  <c r="BV2159" i="1"/>
  <c r="BT2159" i="1"/>
  <c r="BV2266" i="1"/>
  <c r="BT2266" i="1"/>
  <c r="BV1803" i="1"/>
  <c r="BT1803" i="1"/>
  <c r="BV2054" i="1"/>
  <c r="BT2054" i="1"/>
  <c r="BT2103" i="1"/>
  <c r="BV2103" i="1"/>
  <c r="BT2229" i="1"/>
  <c r="BV2229" i="1"/>
  <c r="BV2343" i="1"/>
  <c r="BT2343" i="1"/>
  <c r="BT1969" i="1"/>
  <c r="BV1969" i="1"/>
  <c r="BV2247" i="1"/>
  <c r="BT2247" i="1"/>
  <c r="BV2411" i="1"/>
  <c r="BT2411" i="1"/>
  <c r="BV2957" i="1"/>
  <c r="BT2957" i="1"/>
  <c r="BV1959" i="1"/>
  <c r="BT1959" i="1"/>
  <c r="BT2097" i="1"/>
  <c r="BV2097" i="1"/>
  <c r="BT2334" i="1"/>
  <c r="BV2334" i="1"/>
  <c r="BT2487" i="1"/>
  <c r="BV2487" i="1"/>
  <c r="BT1965" i="1"/>
  <c r="BV1965" i="1"/>
  <c r="BV2259" i="1"/>
  <c r="BT2259" i="1"/>
  <c r="BT2440" i="1"/>
  <c r="BV2440" i="1"/>
  <c r="BT2819" i="1"/>
  <c r="BV2819" i="1"/>
  <c r="BT3445" i="1"/>
  <c r="BV3445" i="1"/>
  <c r="BT2529" i="1"/>
  <c r="BV2529" i="1"/>
  <c r="BT2937" i="1"/>
  <c r="BV2937" i="1"/>
  <c r="BT2513" i="1"/>
  <c r="BV2513" i="1"/>
  <c r="BV2925" i="1"/>
  <c r="BT2925" i="1"/>
  <c r="BT3389" i="1"/>
  <c r="BV3389" i="1"/>
  <c r="BT3593" i="1"/>
  <c r="BV3593" i="1"/>
  <c r="BT2603" i="1"/>
  <c r="BV2603" i="1"/>
  <c r="BV2985" i="1"/>
  <c r="BT2985" i="1"/>
  <c r="BV3693" i="1"/>
  <c r="BT3693" i="1"/>
  <c r="BT2943" i="1"/>
  <c r="BV2943" i="1"/>
  <c r="BV3912" i="1"/>
  <c r="BT3912" i="1"/>
  <c r="BT2602" i="1"/>
  <c r="BV2602" i="1"/>
  <c r="BV3353" i="1"/>
  <c r="BT3353" i="1"/>
  <c r="BT2543" i="1"/>
  <c r="BV2543" i="1"/>
  <c r="BT2923" i="1"/>
  <c r="BV2923" i="1"/>
  <c r="BV1920" i="1"/>
  <c r="BT1920" i="1"/>
  <c r="BT3607" i="1"/>
  <c r="BV3607" i="1"/>
  <c r="BV3669" i="1"/>
  <c r="BT3669" i="1"/>
  <c r="BT3862" i="1"/>
  <c r="BV3862" i="1"/>
  <c r="BT3990" i="1"/>
  <c r="BV3990" i="1"/>
  <c r="BT3394" i="1"/>
  <c r="BV3394" i="1"/>
  <c r="BV3716" i="1"/>
  <c r="BT3716" i="1"/>
  <c r="BV3754" i="1"/>
  <c r="BT3754" i="1"/>
  <c r="BT3882" i="1"/>
  <c r="BV3882" i="1"/>
  <c r="BV3514" i="1"/>
  <c r="BT3514" i="1"/>
  <c r="BT2013" i="1"/>
  <c r="BV2013" i="1"/>
  <c r="BT3526" i="1"/>
  <c r="BV3526" i="1"/>
  <c r="BT3429" i="1"/>
  <c r="BV3429" i="1"/>
  <c r="BV3772" i="1"/>
  <c r="BT3772" i="1"/>
  <c r="BV3900" i="1"/>
  <c r="BT3900" i="1"/>
  <c r="BT3475" i="1"/>
  <c r="BV3475" i="1"/>
  <c r="BV3588" i="1"/>
  <c r="BT3588" i="1"/>
  <c r="BT3652" i="1"/>
  <c r="BV3652" i="1"/>
  <c r="BT3758" i="1"/>
  <c r="BV3758" i="1"/>
  <c r="BV3886" i="1"/>
  <c r="BT3886" i="1"/>
  <c r="BT3530" i="1"/>
  <c r="BV3530" i="1"/>
  <c r="BV3540" i="1"/>
  <c r="BT3540" i="1"/>
  <c r="BT3284" i="1"/>
  <c r="BV3284" i="1"/>
  <c r="BT3760" i="1"/>
  <c r="BV3760" i="1"/>
  <c r="BT3888" i="1"/>
  <c r="BV3888" i="1"/>
  <c r="BT1105" i="1"/>
  <c r="BV1105" i="1"/>
  <c r="BT2641" i="1"/>
  <c r="BV2641" i="1"/>
  <c r="BT3597" i="1"/>
  <c r="BV3597" i="1"/>
  <c r="BT3599" i="1"/>
  <c r="BV3599" i="1"/>
  <c r="BV3762" i="1"/>
  <c r="BT3762" i="1"/>
  <c r="BV3890" i="1"/>
  <c r="BT3890" i="1"/>
  <c r="BV1039" i="1"/>
  <c r="BT1039" i="1"/>
  <c r="BT3412" i="1"/>
  <c r="BV3412" i="1"/>
  <c r="BT3524" i="1"/>
  <c r="BV3524" i="1"/>
  <c r="BT3571" i="1"/>
  <c r="BV3571" i="1"/>
  <c r="BV3692" i="1"/>
  <c r="BT3692" i="1"/>
  <c r="BV3764" i="1"/>
  <c r="BT3764" i="1"/>
  <c r="BT3892" i="1"/>
  <c r="BV3892" i="1"/>
  <c r="BV1045" i="1"/>
  <c r="BT1045" i="1"/>
  <c r="BT3765" i="1"/>
  <c r="BV3765" i="1"/>
  <c r="BV1501" i="1"/>
  <c r="BT1501" i="1"/>
  <c r="BT2226" i="1"/>
  <c r="BV2226" i="1"/>
  <c r="BT3507" i="1"/>
  <c r="BV3507" i="1"/>
  <c r="BV1723" i="1"/>
  <c r="BT1723" i="1"/>
  <c r="BV1489" i="1"/>
  <c r="BT1489" i="1"/>
  <c r="BT2353" i="1"/>
  <c r="BV2353" i="1"/>
  <c r="BT3172" i="1"/>
  <c r="BV3172" i="1"/>
  <c r="BV1586" i="1"/>
  <c r="BT1586" i="1"/>
  <c r="BV2681" i="1"/>
  <c r="BT2681" i="1"/>
  <c r="BT2250" i="1"/>
  <c r="BV2250" i="1"/>
  <c r="BT3511" i="1"/>
  <c r="BV3511" i="1"/>
  <c r="BV1737" i="1"/>
  <c r="BT1737" i="1"/>
  <c r="BT1901" i="1"/>
  <c r="BV1901" i="1"/>
  <c r="BT2490" i="1"/>
  <c r="BV2490" i="1"/>
  <c r="BT2020" i="1"/>
  <c r="BV2020" i="1"/>
  <c r="BV1424" i="1"/>
  <c r="BT1424" i="1"/>
  <c r="BV2311" i="1"/>
  <c r="BT2311" i="1"/>
  <c r="BT3134" i="1"/>
  <c r="BV3134" i="1"/>
  <c r="BT3807" i="1"/>
  <c r="BV3807" i="1"/>
  <c r="BT1256" i="1"/>
  <c r="BV1256" i="1"/>
  <c r="BT2218" i="1"/>
  <c r="BV2218" i="1"/>
  <c r="BV1806" i="1"/>
  <c r="BT1806" i="1"/>
  <c r="BT1848" i="1"/>
  <c r="BV1848" i="1"/>
  <c r="BT3895" i="1"/>
  <c r="BV3895" i="1"/>
  <c r="BV1581" i="1"/>
  <c r="BT1581" i="1"/>
  <c r="BV3345" i="1"/>
  <c r="BT3345" i="1"/>
  <c r="BT3505" i="1"/>
  <c r="BV3505" i="1"/>
  <c r="BT1111" i="1"/>
  <c r="BV1111" i="1"/>
  <c r="BT1729" i="1"/>
  <c r="BV1729" i="1"/>
  <c r="BT1946" i="1"/>
  <c r="BV1946" i="1"/>
  <c r="BV2724" i="1"/>
  <c r="BT2724" i="1"/>
  <c r="BV2670" i="1"/>
  <c r="BT2670" i="1"/>
  <c r="BV3125" i="1"/>
  <c r="BT3125" i="1"/>
  <c r="BT3855" i="1"/>
  <c r="BV3855" i="1"/>
  <c r="BT1202" i="1"/>
  <c r="BV1202" i="1"/>
  <c r="BT1175" i="1"/>
  <c r="BV1175" i="1"/>
  <c r="BT1253" i="1"/>
  <c r="BV1253" i="1"/>
  <c r="BV1672" i="1"/>
  <c r="BT1672" i="1"/>
  <c r="BV2210" i="1"/>
  <c r="BT2210" i="1"/>
  <c r="BV2437" i="1"/>
  <c r="BT2437" i="1"/>
  <c r="BT3144" i="1"/>
  <c r="BV3144" i="1"/>
  <c r="BT3757" i="1"/>
  <c r="BV3757" i="1"/>
  <c r="BT3995" i="1"/>
  <c r="BV3995" i="1"/>
  <c r="BT1222" i="1"/>
  <c r="BV1222" i="1"/>
  <c r="BT1183" i="1"/>
  <c r="BV1183" i="1"/>
  <c r="BT1722" i="1"/>
  <c r="BV1722" i="1"/>
  <c r="BV1755" i="1"/>
  <c r="BT1755" i="1"/>
  <c r="BV1958" i="1"/>
  <c r="BT1958" i="1"/>
  <c r="BV3738" i="1"/>
  <c r="BT3738" i="1"/>
  <c r="BT3444" i="1"/>
  <c r="BV3444" i="1"/>
  <c r="BT3769" i="1"/>
  <c r="BV3769" i="1"/>
  <c r="BT1126" i="1"/>
  <c r="BV1126" i="1"/>
  <c r="BV1505" i="1"/>
  <c r="BT1505" i="1"/>
  <c r="BV1821" i="1"/>
  <c r="BT1821" i="1"/>
  <c r="BV1777" i="1"/>
  <c r="BT1777" i="1"/>
  <c r="BT2056" i="1"/>
  <c r="BV2056" i="1"/>
  <c r="BV2807" i="1"/>
  <c r="BT2807" i="1"/>
  <c r="BV3245" i="1"/>
  <c r="BT3245" i="1"/>
  <c r="BT3456" i="1"/>
  <c r="BV3456" i="1"/>
  <c r="BT3983" i="1"/>
  <c r="BV3983" i="1"/>
  <c r="BV1055" i="1"/>
  <c r="BT1055" i="1"/>
  <c r="BV1507" i="1"/>
  <c r="BT1507" i="1"/>
  <c r="BT2106" i="1"/>
  <c r="BV2106" i="1"/>
  <c r="BT1812" i="1"/>
  <c r="BV1812" i="1"/>
  <c r="BT2028" i="1"/>
  <c r="BV2028" i="1"/>
  <c r="BV3019" i="1"/>
  <c r="BT3019" i="1"/>
  <c r="BV3338" i="1"/>
  <c r="BT3338" i="1"/>
  <c r="BT3941" i="1"/>
  <c r="BV3941" i="1"/>
  <c r="BV1374" i="1"/>
  <c r="BT1374" i="1"/>
  <c r="BT1413" i="1"/>
  <c r="BV1413" i="1"/>
  <c r="BV1624" i="1"/>
  <c r="BT1624" i="1"/>
  <c r="BV1870" i="1"/>
  <c r="BT1870" i="1"/>
  <c r="BV2756" i="1"/>
  <c r="BT2756" i="1"/>
  <c r="BT3633" i="1"/>
  <c r="BV3633" i="1"/>
  <c r="BT1304" i="1"/>
  <c r="BV1304" i="1"/>
  <c r="BT1069" i="1"/>
  <c r="BV1069" i="1"/>
  <c r="BT1292" i="1"/>
  <c r="BV1292" i="1"/>
  <c r="BT1836" i="1"/>
  <c r="BV1836" i="1"/>
  <c r="BT2208" i="1"/>
  <c r="BV2208" i="1"/>
  <c r="BV1823" i="1"/>
  <c r="BT1823" i="1"/>
  <c r="BT2314" i="1"/>
  <c r="BV2314" i="1"/>
  <c r="BT2065" i="1"/>
  <c r="BV2065" i="1"/>
  <c r="BT2295" i="1"/>
  <c r="BV2295" i="1"/>
  <c r="BT2752" i="1"/>
  <c r="BV2752" i="1"/>
  <c r="BV3080" i="1"/>
  <c r="BT3080" i="1"/>
  <c r="BT2780" i="1"/>
  <c r="BV2780" i="1"/>
  <c r="BT2862" i="1"/>
  <c r="BV2862" i="1"/>
  <c r="BV3425" i="1"/>
  <c r="BT3425" i="1"/>
  <c r="BV1408" i="1"/>
  <c r="BT1408" i="1"/>
  <c r="BV1475" i="1"/>
  <c r="BT1475" i="1"/>
  <c r="BV1964" i="1"/>
  <c r="BT1964" i="1"/>
  <c r="BT1582" i="1"/>
  <c r="BV1582" i="1"/>
  <c r="BT2006" i="1"/>
  <c r="BV2006" i="1"/>
  <c r="BT1871" i="1"/>
  <c r="BV1871" i="1"/>
  <c r="BT2340" i="1"/>
  <c r="BV2340" i="1"/>
  <c r="BT2033" i="1"/>
  <c r="BV2033" i="1"/>
  <c r="BT2244" i="1"/>
  <c r="BV2244" i="1"/>
  <c r="BT2677" i="1"/>
  <c r="BV2677" i="1"/>
  <c r="BV3108" i="1"/>
  <c r="BT3108" i="1"/>
  <c r="BT2860" i="1"/>
  <c r="BV2860" i="1"/>
  <c r="BT3649" i="1"/>
  <c r="BV3649" i="1"/>
  <c r="BT3642" i="1"/>
  <c r="BV3642" i="1"/>
  <c r="BV2431" i="1"/>
  <c r="BT2431" i="1"/>
  <c r="BT2402" i="1"/>
  <c r="BV2402" i="1"/>
  <c r="BT2689" i="1"/>
  <c r="BV2689" i="1"/>
  <c r="BT2346" i="1"/>
  <c r="BV2346" i="1"/>
  <c r="BV2570" i="1"/>
  <c r="BT2570" i="1"/>
  <c r="BT2904" i="1"/>
  <c r="BV2904" i="1"/>
  <c r="BV3673" i="1"/>
  <c r="BT3673" i="1"/>
  <c r="BT3811" i="1"/>
  <c r="BV3811" i="1"/>
  <c r="BV2200" i="1"/>
  <c r="BT2200" i="1"/>
  <c r="BV1787" i="1"/>
  <c r="BT1787" i="1"/>
  <c r="BV2389" i="1"/>
  <c r="BT2389" i="1"/>
  <c r="BT2248" i="1"/>
  <c r="BV2248" i="1"/>
  <c r="BV2271" i="1"/>
  <c r="BT2271" i="1"/>
  <c r="BT2572" i="1"/>
  <c r="BV2572" i="1"/>
  <c r="BT2834" i="1"/>
  <c r="BV2834" i="1"/>
  <c r="BT2874" i="1"/>
  <c r="BV2874" i="1"/>
  <c r="BV3213" i="1"/>
  <c r="BT3213" i="1"/>
  <c r="BT3286" i="1"/>
  <c r="BV3286" i="1"/>
  <c r="BT3829" i="1"/>
  <c r="BV3829" i="1"/>
  <c r="BT1407" i="1"/>
  <c r="BV1407" i="1"/>
  <c r="BT1692" i="1"/>
  <c r="BV1692" i="1"/>
  <c r="BT1522" i="1"/>
  <c r="BV1522" i="1"/>
  <c r="BT1702" i="1"/>
  <c r="BV1702" i="1"/>
  <c r="BV1670" i="1"/>
  <c r="BT1670" i="1"/>
  <c r="BV2049" i="1"/>
  <c r="BT2049" i="1"/>
  <c r="BT2412" i="1"/>
  <c r="BV2412" i="1"/>
  <c r="BT2279" i="1"/>
  <c r="BV2279" i="1"/>
  <c r="BT2761" i="1"/>
  <c r="BV2761" i="1"/>
  <c r="BV3003" i="1"/>
  <c r="BT3003" i="1"/>
  <c r="BV3046" i="1"/>
  <c r="BT3046" i="1"/>
  <c r="BT3071" i="1"/>
  <c r="BV3071" i="1"/>
  <c r="BV3735" i="1"/>
  <c r="BT3735" i="1"/>
  <c r="BV3356" i="1"/>
  <c r="BT3356" i="1"/>
  <c r="BT1419" i="1"/>
  <c r="BV1419" i="1"/>
  <c r="BT1696" i="1"/>
  <c r="BV1696" i="1"/>
  <c r="BT1674" i="1"/>
  <c r="BV1674" i="1"/>
  <c r="BT1367" i="1"/>
  <c r="BV1367" i="1"/>
  <c r="BT2009" i="1"/>
  <c r="BV2009" i="1"/>
  <c r="BT2214" i="1"/>
  <c r="BV2214" i="1"/>
  <c r="BV1648" i="1"/>
  <c r="BT1648" i="1"/>
  <c r="BT2158" i="1"/>
  <c r="BV2158" i="1"/>
  <c r="BT2502" i="1"/>
  <c r="BV2502" i="1"/>
  <c r="BV2381" i="1"/>
  <c r="BT2381" i="1"/>
  <c r="BT2349" i="1"/>
  <c r="BV2349" i="1"/>
  <c r="BT2104" i="1"/>
  <c r="BV2104" i="1"/>
  <c r="BV3023" i="1"/>
  <c r="BT3023" i="1"/>
  <c r="BV2997" i="1"/>
  <c r="BT2997" i="1"/>
  <c r="BV2855" i="1"/>
  <c r="BT2855" i="1"/>
  <c r="BT3319" i="1"/>
  <c r="BV3319" i="1"/>
  <c r="BV2734" i="1"/>
  <c r="BT2734" i="1"/>
  <c r="BT2568" i="1"/>
  <c r="BV2568" i="1"/>
  <c r="BV2936" i="1"/>
  <c r="BT2936" i="1"/>
  <c r="BV2800" i="1"/>
  <c r="BT2800" i="1"/>
  <c r="BT3148" i="1"/>
  <c r="BV3148" i="1"/>
  <c r="BT3010" i="1"/>
  <c r="BV3010" i="1"/>
  <c r="BT2868" i="1"/>
  <c r="BV2868" i="1"/>
  <c r="BV2810" i="1"/>
  <c r="BT2810" i="1"/>
  <c r="BV3244" i="1"/>
  <c r="BT3244" i="1"/>
  <c r="BT3358" i="1"/>
  <c r="BV3358" i="1"/>
  <c r="BT3877" i="1"/>
  <c r="BV3877" i="1"/>
  <c r="BT3783" i="1"/>
  <c r="BV3783" i="1"/>
  <c r="BT2694" i="1"/>
  <c r="BV2694" i="1"/>
  <c r="BV2191" i="1"/>
  <c r="BT2191" i="1"/>
  <c r="BV2911" i="1"/>
  <c r="BT2911" i="1"/>
  <c r="BV2468" i="1"/>
  <c r="BT2468" i="1"/>
  <c r="BT3060" i="1"/>
  <c r="BV3060" i="1"/>
  <c r="BV2788" i="1"/>
  <c r="BT2788" i="1"/>
  <c r="BT3186" i="1"/>
  <c r="BV3186" i="1"/>
  <c r="BV3219" i="1"/>
  <c r="BT3219" i="1"/>
  <c r="BT3270" i="1"/>
  <c r="BV3270" i="1"/>
  <c r="BT3298" i="1"/>
  <c r="BV3298" i="1"/>
  <c r="BT3545" i="1"/>
  <c r="BV3545" i="1"/>
  <c r="BT3723" i="1"/>
  <c r="BV3723" i="1"/>
  <c r="BT2748" i="1"/>
  <c r="BV2748" i="1"/>
  <c r="BV3064" i="1"/>
  <c r="BT3064" i="1"/>
  <c r="BV2804" i="1"/>
  <c r="BT2804" i="1"/>
  <c r="BT3082" i="1"/>
  <c r="BV3082" i="1"/>
  <c r="BV3216" i="1"/>
  <c r="BT3216" i="1"/>
  <c r="BV3227" i="1"/>
  <c r="BT3227" i="1"/>
  <c r="BV3087" i="1"/>
  <c r="BT3087" i="1"/>
  <c r="BT3036" i="1"/>
  <c r="BV3036" i="1"/>
  <c r="BT3221" i="1"/>
  <c r="BV3221" i="1"/>
  <c r="BV3309" i="1"/>
  <c r="BT3309" i="1"/>
  <c r="BV3217" i="1"/>
  <c r="BT3217" i="1"/>
  <c r="BT3831" i="1"/>
  <c r="BV3831" i="1"/>
  <c r="BT3869" i="1"/>
  <c r="BV3869" i="1"/>
  <c r="BT2512" i="1"/>
  <c r="BV2512" i="1"/>
  <c r="BV2723" i="1"/>
  <c r="BT2723" i="1"/>
  <c r="BV3051" i="1"/>
  <c r="BT3051" i="1"/>
  <c r="BT2980" i="1"/>
  <c r="BV2980" i="1"/>
  <c r="BT2652" i="1"/>
  <c r="BV2652" i="1"/>
  <c r="BV3176" i="1"/>
  <c r="BT3176" i="1"/>
  <c r="BT3168" i="1"/>
  <c r="BV3168" i="1"/>
  <c r="BV3626" i="1"/>
  <c r="BT3626" i="1"/>
  <c r="BV3658" i="1"/>
  <c r="BT3658" i="1"/>
  <c r="BT3465" i="1"/>
  <c r="BV3465" i="1"/>
  <c r="BV3315" i="1"/>
  <c r="BT3315" i="1"/>
  <c r="BV2644" i="1"/>
  <c r="BT2644" i="1"/>
  <c r="BV2693" i="1"/>
  <c r="BT2693" i="1"/>
  <c r="BT2254" i="1"/>
  <c r="BV2254" i="1"/>
  <c r="BT3004" i="1"/>
  <c r="BV3004" i="1"/>
  <c r="BT3111" i="1"/>
  <c r="BV3111" i="1"/>
  <c r="BT3113" i="1"/>
  <c r="BV3113" i="1"/>
  <c r="BT3190" i="1"/>
  <c r="BV3190" i="1"/>
  <c r="BV2859" i="1"/>
  <c r="BT2859" i="1"/>
  <c r="BT2962" i="1"/>
  <c r="BV2962" i="1"/>
  <c r="BV3169" i="1"/>
  <c r="BT3169" i="1"/>
  <c r="BV3326" i="1"/>
  <c r="BT3326" i="1"/>
  <c r="BT3547" i="1"/>
  <c r="BV3547" i="1"/>
  <c r="BV3654" i="1"/>
  <c r="BT3654" i="1"/>
  <c r="BT3618" i="1"/>
  <c r="BV3618" i="1"/>
  <c r="BV3243" i="1"/>
  <c r="BT3243" i="1"/>
  <c r="BT3847" i="1"/>
  <c r="BV3847" i="1"/>
  <c r="BT3945" i="1"/>
  <c r="BV3945" i="1"/>
  <c r="BT3771" i="1"/>
  <c r="BV3771" i="1"/>
  <c r="BV3335" i="1"/>
  <c r="BT3335" i="1"/>
  <c r="BT3680" i="1"/>
  <c r="BV3680" i="1"/>
  <c r="BT3521" i="1"/>
  <c r="BV3521" i="1"/>
  <c r="BT3366" i="1"/>
  <c r="BV3366" i="1"/>
  <c r="BV3670" i="1"/>
  <c r="BT3670" i="1"/>
  <c r="BV3351" i="1"/>
  <c r="BT3351" i="1"/>
  <c r="BT3627" i="1"/>
  <c r="BV3627" i="1"/>
  <c r="BV3201" i="1"/>
  <c r="BT3201" i="1"/>
  <c r="BT3000" i="1"/>
  <c r="BV3000" i="1"/>
  <c r="BT3145" i="1"/>
  <c r="BV3145" i="1"/>
  <c r="BT2856" i="1"/>
  <c r="BV2856" i="1"/>
  <c r="BT2682" i="1"/>
  <c r="BV2682" i="1"/>
  <c r="BV2352" i="1"/>
  <c r="BT2352" i="1"/>
  <c r="BV2336" i="1"/>
  <c r="BT2336" i="1"/>
  <c r="BT2277" i="1"/>
  <c r="BV2277" i="1"/>
  <c r="BV1990" i="1"/>
  <c r="BT1990" i="1"/>
  <c r="BT2005" i="1"/>
  <c r="BV2005" i="1"/>
  <c r="BV1733" i="1"/>
  <c r="BT1733" i="1"/>
  <c r="BV1893" i="1"/>
  <c r="BT1893" i="1"/>
  <c r="BT2034" i="1"/>
  <c r="BV2034" i="1"/>
  <c r="BV1831" i="1"/>
  <c r="BT1831" i="1"/>
  <c r="BV1717" i="1"/>
  <c r="BT1717" i="1"/>
  <c r="BT1538" i="1"/>
  <c r="BV1538" i="1"/>
  <c r="BT1562" i="1"/>
  <c r="BV1562" i="1"/>
  <c r="BV1455" i="1"/>
  <c r="BT1455" i="1"/>
  <c r="BT1571" i="1"/>
  <c r="BV1571" i="1"/>
  <c r="BT1595" i="1"/>
  <c r="BV1595" i="1"/>
  <c r="BT1063" i="1"/>
  <c r="BV1063" i="1"/>
  <c r="BV1302" i="1"/>
  <c r="BT1302" i="1"/>
  <c r="BV1490" i="1"/>
  <c r="BT1490" i="1"/>
  <c r="BV1125" i="1"/>
  <c r="BT1125" i="1"/>
  <c r="BV1127" i="1"/>
  <c r="BT1127" i="1"/>
  <c r="BT1352" i="1"/>
  <c r="BV1352" i="1"/>
  <c r="BT1446" i="1"/>
  <c r="BV1446" i="1"/>
  <c r="BV1835" i="1"/>
  <c r="BT1835" i="1"/>
  <c r="BT1545" i="1"/>
  <c r="BV1545" i="1"/>
  <c r="BV1080" i="1"/>
  <c r="BT1080" i="1"/>
  <c r="BT1353" i="1"/>
  <c r="BV1353" i="1"/>
  <c r="BT1504" i="1"/>
  <c r="BV1504" i="1"/>
  <c r="BV1537" i="1"/>
  <c r="BT1537" i="1"/>
  <c r="BT2310" i="1"/>
  <c r="BV2310" i="1"/>
  <c r="BV1123" i="1"/>
  <c r="BT1123" i="1"/>
  <c r="BT1358" i="1"/>
  <c r="BV1358" i="1"/>
  <c r="BT1468" i="1"/>
  <c r="BV1468" i="1"/>
  <c r="BT1851" i="1"/>
  <c r="BV1851" i="1"/>
  <c r="BT1156" i="1"/>
  <c r="BV1156" i="1"/>
  <c r="BT1360" i="1"/>
  <c r="BV1360" i="1"/>
  <c r="BT1606" i="1"/>
  <c r="BV1606" i="1"/>
  <c r="BV2395" i="1"/>
  <c r="BT2395" i="1"/>
  <c r="BV1062" i="1"/>
  <c r="BT1062" i="1"/>
  <c r="BV1341" i="1"/>
  <c r="BT1341" i="1"/>
  <c r="BV1541" i="1"/>
  <c r="BT1541" i="1"/>
  <c r="BT2515" i="1"/>
  <c r="BV2515" i="1"/>
  <c r="BT1307" i="1"/>
  <c r="BV1307" i="1"/>
  <c r="BT1531" i="1"/>
  <c r="BV1531" i="1"/>
  <c r="BV1905" i="1"/>
  <c r="BT1905" i="1"/>
  <c r="BT1498" i="1"/>
  <c r="BV1498" i="1"/>
  <c r="BT2329" i="1"/>
  <c r="BV2329" i="1"/>
  <c r="BT1999" i="1"/>
  <c r="BV1999" i="1"/>
  <c r="BT2419" i="1"/>
  <c r="BV2419" i="1"/>
  <c r="BV3976" i="1"/>
  <c r="BT3976" i="1"/>
  <c r="BT1985" i="1"/>
  <c r="BV1985" i="1"/>
  <c r="BT2105" i="1"/>
  <c r="BV2105" i="1"/>
  <c r="BV2241" i="1"/>
  <c r="BT2241" i="1"/>
  <c r="BV2963" i="1"/>
  <c r="BT2963" i="1"/>
  <c r="BT1957" i="1"/>
  <c r="BV1957" i="1"/>
  <c r="BT2243" i="1"/>
  <c r="BV2243" i="1"/>
  <c r="BT2497" i="1"/>
  <c r="BV2497" i="1"/>
  <c r="BV1849" i="1"/>
  <c r="BT1849" i="1"/>
  <c r="BV1801" i="1"/>
  <c r="BT1801" i="1"/>
  <c r="BV2129" i="1"/>
  <c r="BT2129" i="1"/>
  <c r="BV2405" i="1"/>
  <c r="BT2405" i="1"/>
  <c r="BT1591" i="1"/>
  <c r="BV1591" i="1"/>
  <c r="BV1833" i="1"/>
  <c r="BT1833" i="1"/>
  <c r="BV2083" i="1"/>
  <c r="BT2083" i="1"/>
  <c r="BV2306" i="1"/>
  <c r="BT2306" i="1"/>
  <c r="BV3581" i="1"/>
  <c r="BT3581" i="1"/>
  <c r="BV1975" i="1"/>
  <c r="BT1975" i="1"/>
  <c r="BT2093" i="1"/>
  <c r="BV2093" i="1"/>
  <c r="BT2095" i="1"/>
  <c r="BV2095" i="1"/>
  <c r="BT2503" i="1"/>
  <c r="BV2503" i="1"/>
  <c r="BT1981" i="1"/>
  <c r="BV1981" i="1"/>
  <c r="BT2272" i="1"/>
  <c r="BV2272" i="1"/>
  <c r="BV2626" i="1"/>
  <c r="BT2626" i="1"/>
  <c r="BT2848" i="1"/>
  <c r="BV2848" i="1"/>
  <c r="BV3308" i="1"/>
  <c r="BT3308" i="1"/>
  <c r="BT2527" i="1"/>
  <c r="BV2527" i="1"/>
  <c r="BT3585" i="1"/>
  <c r="BV3585" i="1"/>
  <c r="BT2511" i="1"/>
  <c r="BV2511" i="1"/>
  <c r="BV2971" i="1"/>
  <c r="BT2971" i="1"/>
  <c r="BV2949" i="1"/>
  <c r="BT2949" i="1"/>
  <c r="BT3292" i="1"/>
  <c r="BV3292" i="1"/>
  <c r="BT2590" i="1"/>
  <c r="BV2590" i="1"/>
  <c r="BT3112" i="1"/>
  <c r="BV3112" i="1"/>
  <c r="BV3768" i="1"/>
  <c r="BT3768" i="1"/>
  <c r="BV2929" i="1"/>
  <c r="BT2929" i="1"/>
  <c r="BT2816" i="1"/>
  <c r="BV2816" i="1"/>
  <c r="BV2991" i="1"/>
  <c r="BT2991" i="1"/>
  <c r="BV2557" i="1"/>
  <c r="BT2557" i="1"/>
  <c r="BT3402" i="1"/>
  <c r="BV3402" i="1"/>
  <c r="BT3573" i="1"/>
  <c r="BV3573" i="1"/>
  <c r="BV3496" i="1"/>
  <c r="BT3496" i="1"/>
  <c r="BV3750" i="1"/>
  <c r="BT3750" i="1"/>
  <c r="BV3878" i="1"/>
  <c r="BT3878" i="1"/>
  <c r="BV2230" i="1"/>
  <c r="BT2230" i="1"/>
  <c r="BT3600" i="1"/>
  <c r="BV3600" i="1"/>
  <c r="BT3123" i="1"/>
  <c r="BV3123" i="1"/>
  <c r="BV3770" i="1"/>
  <c r="BT3770" i="1"/>
  <c r="BT3898" i="1"/>
  <c r="BV3898" i="1"/>
  <c r="BT1030" i="1"/>
  <c r="BV1030" i="1"/>
  <c r="BT3492" i="1"/>
  <c r="BV3492" i="1"/>
  <c r="BT3378" i="1"/>
  <c r="BV3378" i="1"/>
  <c r="BV3684" i="1"/>
  <c r="BT3684" i="1"/>
  <c r="BV3788" i="1"/>
  <c r="BT3788" i="1"/>
  <c r="BV3916" i="1"/>
  <c r="BT3916" i="1"/>
  <c r="BV1457" i="1"/>
  <c r="BT1457" i="1"/>
  <c r="BT1163" i="1"/>
  <c r="BV1163" i="1"/>
  <c r="BT3604" i="1"/>
  <c r="BV3604" i="1"/>
  <c r="BV3668" i="1"/>
  <c r="BT3668" i="1"/>
  <c r="BT3774" i="1"/>
  <c r="BV3774" i="1"/>
  <c r="BT3902" i="1"/>
  <c r="BV3902" i="1"/>
  <c r="BT3572" i="1"/>
  <c r="BV3572" i="1"/>
  <c r="BV3300" i="1"/>
  <c r="BT3300" i="1"/>
  <c r="BT3776" i="1"/>
  <c r="BV3776" i="1"/>
  <c r="BT3904" i="1"/>
  <c r="BV3904" i="1"/>
  <c r="BT1440" i="1"/>
  <c r="BV1440" i="1"/>
  <c r="BT3745" i="1"/>
  <c r="BV3745" i="1"/>
  <c r="BV3461" i="1"/>
  <c r="BT3461" i="1"/>
  <c r="BV3488" i="1"/>
  <c r="BT3488" i="1"/>
  <c r="BV3778" i="1"/>
  <c r="BT3778" i="1"/>
  <c r="BT3906" i="1"/>
  <c r="BV3906" i="1"/>
  <c r="BT1077" i="1"/>
  <c r="BV1077" i="1"/>
  <c r="BT3424" i="1"/>
  <c r="BV3424" i="1"/>
  <c r="BT3576" i="1"/>
  <c r="BV3576" i="1"/>
  <c r="BT3603" i="1"/>
  <c r="BV3603" i="1"/>
  <c r="BT3729" i="1"/>
  <c r="BV3729" i="1"/>
  <c r="BT3780" i="1"/>
  <c r="BV3780" i="1"/>
  <c r="BV3908" i="1"/>
  <c r="BT3908" i="1"/>
  <c r="BT1218" i="1"/>
  <c r="BV1218" i="1"/>
  <c r="BV1508" i="1"/>
  <c r="BT1508" i="1"/>
  <c r="BV2524" i="1"/>
  <c r="BT2524" i="1"/>
  <c r="BT3462" i="1"/>
  <c r="BV3462" i="1"/>
  <c r="BV1588" i="1"/>
  <c r="BT1588" i="1"/>
  <c r="BT2146" i="1"/>
  <c r="BV2146" i="1"/>
  <c r="BT1530" i="1"/>
  <c r="BV1530" i="1"/>
  <c r="BV2209" i="1"/>
  <c r="BT2209" i="1"/>
  <c r="BT3841" i="1"/>
  <c r="BV3841" i="1"/>
  <c r="BV1057" i="1"/>
  <c r="BT1057" i="1"/>
  <c r="BT3428" i="1"/>
  <c r="BV3428" i="1"/>
  <c r="BT2500" i="1"/>
  <c r="BV2500" i="1"/>
  <c r="BT3747" i="1"/>
  <c r="BV3747" i="1"/>
  <c r="BT1130" i="1"/>
  <c r="BV1130" i="1"/>
  <c r="BT1550" i="1"/>
  <c r="BV1550" i="1"/>
  <c r="BV2138" i="1"/>
  <c r="BT2138" i="1"/>
  <c r="BT3076" i="1"/>
  <c r="BV3076" i="1"/>
  <c r="BT1277" i="1"/>
  <c r="BV1277" i="1"/>
  <c r="BT2120" i="1"/>
  <c r="BV2120" i="1"/>
  <c r="BT1437" i="1"/>
  <c r="BV1437" i="1"/>
  <c r="BT2633" i="1"/>
  <c r="BV2633" i="1"/>
  <c r="BT3137" i="1"/>
  <c r="BV3137" i="1"/>
  <c r="BT3817" i="1"/>
  <c r="BV3817" i="1"/>
  <c r="BV1427" i="1"/>
  <c r="BT1427" i="1"/>
  <c r="BT2108" i="1"/>
  <c r="BV2108" i="1"/>
  <c r="BT1590" i="1"/>
  <c r="BV1590" i="1"/>
  <c r="BT1243" i="1"/>
  <c r="BV1243" i="1"/>
  <c r="BT1385" i="1"/>
  <c r="BV1385" i="1"/>
  <c r="BT1774" i="1"/>
  <c r="BV1774" i="1"/>
  <c r="BV3195" i="1"/>
  <c r="BT3195" i="1"/>
  <c r="BT3857" i="1"/>
  <c r="BV3857" i="1"/>
  <c r="BT1425" i="1"/>
  <c r="BV1425" i="1"/>
  <c r="BT1635" i="1"/>
  <c r="BV1635" i="1"/>
  <c r="BT1687" i="1"/>
  <c r="BV1687" i="1"/>
  <c r="BT2611" i="1"/>
  <c r="BV2611" i="1"/>
  <c r="BT3555" i="1"/>
  <c r="BV3555" i="1"/>
  <c r="BV3612" i="1"/>
  <c r="BT3612" i="1"/>
  <c r="BT3833" i="1"/>
  <c r="BV3833" i="1"/>
  <c r="BT1366" i="1"/>
  <c r="BV1366" i="1"/>
  <c r="BT1326" i="1"/>
  <c r="BV1326" i="1"/>
  <c r="BT1750" i="1"/>
  <c r="BV1750" i="1"/>
  <c r="BV1735" i="1"/>
  <c r="BT1735" i="1"/>
  <c r="BV2729" i="1"/>
  <c r="BT2729" i="1"/>
  <c r="BV3442" i="1"/>
  <c r="BT3442" i="1"/>
  <c r="BT3773" i="1"/>
  <c r="BV3773" i="1"/>
  <c r="BT3871" i="1"/>
  <c r="BV3871" i="1"/>
  <c r="BT1435" i="1"/>
  <c r="BV1435" i="1"/>
  <c r="BT1744" i="1"/>
  <c r="BV1744" i="1"/>
  <c r="BV1992" i="1"/>
  <c r="BT1992" i="1"/>
  <c r="BT2021" i="1"/>
  <c r="BV2021" i="1"/>
  <c r="BV3352" i="1"/>
  <c r="BT3352" i="1"/>
  <c r="BV3656" i="1"/>
  <c r="BT3656" i="1"/>
  <c r="BT3865" i="1"/>
  <c r="BV3865" i="1"/>
  <c r="BV1203" i="1"/>
  <c r="BT1203" i="1"/>
  <c r="BT1700" i="1"/>
  <c r="BV1700" i="1"/>
  <c r="BV1453" i="1"/>
  <c r="BT1453" i="1"/>
  <c r="BV1658" i="1"/>
  <c r="BT1658" i="1"/>
  <c r="BT2422" i="1"/>
  <c r="BV2422" i="1"/>
  <c r="BT2952" i="1"/>
  <c r="BV2952" i="1"/>
  <c r="BT3411" i="1"/>
  <c r="BV3411" i="1"/>
  <c r="BT3651" i="1"/>
  <c r="BV3651" i="1"/>
  <c r="BT3957" i="1"/>
  <c r="BV3957" i="1"/>
  <c r="BT1732" i="1"/>
  <c r="BV1732" i="1"/>
  <c r="BT1641" i="1"/>
  <c r="BV1641" i="1"/>
  <c r="BV1525" i="1"/>
  <c r="BT1525" i="1"/>
  <c r="BT1828" i="1"/>
  <c r="BV1828" i="1"/>
  <c r="BT2392" i="1"/>
  <c r="BV2392" i="1"/>
  <c r="BT2784" i="1"/>
  <c r="BV2784" i="1"/>
  <c r="BT3755" i="1"/>
  <c r="BV3755" i="1"/>
  <c r="BT3785" i="1"/>
  <c r="BV3785" i="1"/>
  <c r="BT1548" i="1"/>
  <c r="BV1548" i="1"/>
  <c r="BT1780" i="1"/>
  <c r="BV1780" i="1"/>
  <c r="BV1769" i="1"/>
  <c r="BT1769" i="1"/>
  <c r="BV2068" i="1"/>
  <c r="BT2068" i="1"/>
  <c r="BV2587" i="1"/>
  <c r="BT2587" i="1"/>
  <c r="BT3743" i="1"/>
  <c r="BV3743" i="1"/>
  <c r="BV1449" i="1"/>
  <c r="BT1449" i="1"/>
  <c r="BT1363" i="1"/>
  <c r="BV1363" i="1"/>
  <c r="BT1524" i="1"/>
  <c r="BV1524" i="1"/>
  <c r="BT1558" i="1"/>
  <c r="BV1558" i="1"/>
  <c r="BT1623" i="1"/>
  <c r="BV1623" i="1"/>
  <c r="BV1938" i="1"/>
  <c r="BT1938" i="1"/>
  <c r="BV2428" i="1"/>
  <c r="BT2428" i="1"/>
  <c r="BT2316" i="1"/>
  <c r="BV2316" i="1"/>
  <c r="BT2601" i="1"/>
  <c r="BV2601" i="1"/>
  <c r="BT2438" i="1"/>
  <c r="BV2438" i="1"/>
  <c r="BT2779" i="1"/>
  <c r="BV2779" i="1"/>
  <c r="BT3126" i="1"/>
  <c r="BV3126" i="1"/>
  <c r="BV3189" i="1"/>
  <c r="BT3189" i="1"/>
  <c r="BT3541" i="1"/>
  <c r="BV3541" i="1"/>
  <c r="BT1651" i="1"/>
  <c r="BV1651" i="1"/>
  <c r="BT1602" i="1"/>
  <c r="BV1602" i="1"/>
  <c r="BV2075" i="1"/>
  <c r="BT2075" i="1"/>
  <c r="BT1690" i="1"/>
  <c r="BV1690" i="1"/>
  <c r="BT1065" i="1"/>
  <c r="BV1065" i="1"/>
  <c r="BT2170" i="1"/>
  <c r="BV2170" i="1"/>
  <c r="BT2384" i="1"/>
  <c r="BV2384" i="1"/>
  <c r="BV2197" i="1"/>
  <c r="BT2197" i="1"/>
  <c r="BV2393" i="1"/>
  <c r="BT2393" i="1"/>
  <c r="BV2738" i="1"/>
  <c r="BT2738" i="1"/>
  <c r="BT2791" i="1"/>
  <c r="BV2791" i="1"/>
  <c r="BV3038" i="1"/>
  <c r="BT3038" i="1"/>
  <c r="BT3314" i="1"/>
  <c r="BV3314" i="1"/>
  <c r="BT3987" i="1"/>
  <c r="BV3987" i="1"/>
  <c r="BT1919" i="1"/>
  <c r="BV1919" i="1"/>
  <c r="BV2444" i="1"/>
  <c r="BT2444" i="1"/>
  <c r="BV2768" i="1"/>
  <c r="BT2768" i="1"/>
  <c r="BV2735" i="1"/>
  <c r="BT2735" i="1"/>
  <c r="BT2676" i="1"/>
  <c r="BV2676" i="1"/>
  <c r="BV3093" i="1"/>
  <c r="BT3093" i="1"/>
  <c r="BV3662" i="1"/>
  <c r="BT3662" i="1"/>
  <c r="BT3935" i="1"/>
  <c r="BV3935" i="1"/>
  <c r="BV1662" i="1"/>
  <c r="BT1662" i="1"/>
  <c r="BV1576" i="1"/>
  <c r="BT1576" i="1"/>
  <c r="BT1978" i="1"/>
  <c r="BV1978" i="1"/>
  <c r="BT2220" i="1"/>
  <c r="BV2220" i="1"/>
  <c r="BV2379" i="1"/>
  <c r="BT2379" i="1"/>
  <c r="BT2449" i="1"/>
  <c r="BV2449" i="1"/>
  <c r="BV2702" i="1"/>
  <c r="BT2702" i="1"/>
  <c r="BT2960" i="1"/>
  <c r="BV2960" i="1"/>
  <c r="BV3048" i="1"/>
  <c r="BT3048" i="1"/>
  <c r="BT2898" i="1"/>
  <c r="BV2898" i="1"/>
  <c r="BT3697" i="1"/>
  <c r="BV3697" i="1"/>
  <c r="BV3273" i="1"/>
  <c r="BT3273" i="1"/>
  <c r="BV1497" i="1"/>
  <c r="BT1497" i="1"/>
  <c r="BT1761" i="1"/>
  <c r="BV1761" i="1"/>
  <c r="BT1661" i="1"/>
  <c r="BV1661" i="1"/>
  <c r="BT1554" i="1"/>
  <c r="BV1554" i="1"/>
  <c r="BT2044" i="1"/>
  <c r="BV2044" i="1"/>
  <c r="BT2148" i="1"/>
  <c r="BV2148" i="1"/>
  <c r="BT2480" i="1"/>
  <c r="BV2480" i="1"/>
  <c r="BV2367" i="1"/>
  <c r="BT2367" i="1"/>
  <c r="BT2088" i="1"/>
  <c r="BV2088" i="1"/>
  <c r="BV2672" i="1"/>
  <c r="BT2672" i="1"/>
  <c r="BT2794" i="1"/>
  <c r="BV2794" i="1"/>
  <c r="BV3232" i="1"/>
  <c r="BT3232" i="1"/>
  <c r="BT3302" i="1"/>
  <c r="BV3302" i="1"/>
  <c r="BV3311" i="1"/>
  <c r="BT3311" i="1"/>
  <c r="BT1192" i="1"/>
  <c r="BV1192" i="1"/>
  <c r="BT1766" i="1"/>
  <c r="BV1766" i="1"/>
  <c r="BV1753" i="1"/>
  <c r="BT1753" i="1"/>
  <c r="BT1566" i="1"/>
  <c r="BV1566" i="1"/>
  <c r="BT2198" i="1"/>
  <c r="BV2198" i="1"/>
  <c r="BT1740" i="1"/>
  <c r="BV1740" i="1"/>
  <c r="BV1906" i="1"/>
  <c r="BT1906" i="1"/>
  <c r="BV2003" i="1"/>
  <c r="BT2003" i="1"/>
  <c r="BT2016" i="1"/>
  <c r="BV2016" i="1"/>
  <c r="BT2418" i="1"/>
  <c r="BV2418" i="1"/>
  <c r="BT2516" i="1"/>
  <c r="BV2516" i="1"/>
  <c r="BV2534" i="1"/>
  <c r="BT2534" i="1"/>
  <c r="BT2679" i="1"/>
  <c r="BV2679" i="1"/>
  <c r="BV3299" i="1"/>
  <c r="BT3299" i="1"/>
  <c r="BV3183" i="1"/>
  <c r="BT3183" i="1"/>
  <c r="BT3659" i="1"/>
  <c r="BV3659" i="1"/>
  <c r="BT2588" i="1"/>
  <c r="BV2588" i="1"/>
  <c r="BV2857" i="1"/>
  <c r="BT2857" i="1"/>
  <c r="BV3025" i="1"/>
  <c r="BT3025" i="1"/>
  <c r="BV3200" i="1"/>
  <c r="BT3200" i="1"/>
  <c r="BT3248" i="1"/>
  <c r="BV3248" i="1"/>
  <c r="BT3072" i="1"/>
  <c r="BV3072" i="1"/>
  <c r="BV2993" i="1"/>
  <c r="BT2993" i="1"/>
  <c r="BT3348" i="1"/>
  <c r="BV3348" i="1"/>
  <c r="BT3721" i="1"/>
  <c r="BV3721" i="1"/>
  <c r="BT3622" i="1"/>
  <c r="BV3622" i="1"/>
  <c r="BT3416" i="1"/>
  <c r="BV3416" i="1"/>
  <c r="BT3891" i="1"/>
  <c r="BV3891" i="1"/>
  <c r="BV2732" i="1"/>
  <c r="BT2732" i="1"/>
  <c r="BV2709" i="1"/>
  <c r="BT2709" i="1"/>
  <c r="BV2809" i="1"/>
  <c r="BT2809" i="1"/>
  <c r="BT2755" i="1"/>
  <c r="BV2755" i="1"/>
  <c r="BT3160" i="1"/>
  <c r="BV3160" i="1"/>
  <c r="BT2958" i="1"/>
  <c r="BV2958" i="1"/>
  <c r="BV3263" i="1"/>
  <c r="BT3263" i="1"/>
  <c r="BT2900" i="1"/>
  <c r="BV2900" i="1"/>
  <c r="BV3367" i="1"/>
  <c r="BT3367" i="1"/>
  <c r="BT3439" i="1"/>
  <c r="BV3439" i="1"/>
  <c r="BT3883" i="1"/>
  <c r="BV3883" i="1"/>
  <c r="BT3359" i="1"/>
  <c r="BV3359" i="1"/>
  <c r="BV2616" i="1"/>
  <c r="BT2616" i="1"/>
  <c r="BT2622" i="1"/>
  <c r="BV2622" i="1"/>
  <c r="BV2885" i="1"/>
  <c r="BT2885" i="1"/>
  <c r="BT2625" i="1"/>
  <c r="BV2625" i="1"/>
  <c r="BV2895" i="1"/>
  <c r="BT2895" i="1"/>
  <c r="BV3267" i="1"/>
  <c r="BT3267" i="1"/>
  <c r="BT3218" i="1"/>
  <c r="BV3218" i="1"/>
  <c r="BV3313" i="1"/>
  <c r="BT3313" i="1"/>
  <c r="BT3363" i="1"/>
  <c r="BV3363" i="1"/>
  <c r="BT3485" i="1"/>
  <c r="BV3485" i="1"/>
  <c r="BT3407" i="1"/>
  <c r="BV3407" i="1"/>
  <c r="BV3297" i="1"/>
  <c r="BT3297" i="1"/>
  <c r="BV2743" i="1"/>
  <c r="BT2743" i="1"/>
  <c r="BV2544" i="1"/>
  <c r="BT2544" i="1"/>
  <c r="BT2817" i="1"/>
  <c r="BV2817" i="1"/>
  <c r="BT2890" i="1"/>
  <c r="BV2890" i="1"/>
  <c r="BV3107" i="1"/>
  <c r="BT3107" i="1"/>
  <c r="BT3040" i="1"/>
  <c r="BV3040" i="1"/>
  <c r="BV2330" i="1"/>
  <c r="BT2330" i="1"/>
  <c r="BV3323" i="1"/>
  <c r="BT3323" i="1"/>
  <c r="BT3163" i="1"/>
  <c r="BV3163" i="1"/>
  <c r="BT3159" i="1"/>
  <c r="BV3159" i="1"/>
  <c r="BV3702" i="1"/>
  <c r="BT3702" i="1"/>
  <c r="BT3537" i="1"/>
  <c r="BV3537" i="1"/>
  <c r="BV2751" i="1"/>
  <c r="BT2751" i="1"/>
  <c r="BV2747" i="1"/>
  <c r="BT2747" i="1"/>
  <c r="BT2556" i="1"/>
  <c r="BV2556" i="1"/>
  <c r="BV3073" i="1"/>
  <c r="BT3073" i="1"/>
  <c r="BV2887" i="1"/>
  <c r="BT2887" i="1"/>
  <c r="BT2870" i="1"/>
  <c r="BV2870" i="1"/>
  <c r="BT3252" i="1"/>
  <c r="BV3252" i="1"/>
  <c r="BT2918" i="1"/>
  <c r="BV2918" i="1"/>
  <c r="BT3117" i="1"/>
  <c r="BV3117" i="1"/>
  <c r="BT3637" i="1"/>
  <c r="BV3637" i="1"/>
  <c r="BV3419" i="1"/>
  <c r="BT3419" i="1"/>
  <c r="BT3682" i="1"/>
  <c r="BV3682" i="1"/>
  <c r="BT3963" i="1"/>
  <c r="BV3963" i="1"/>
  <c r="BT3643" i="1"/>
  <c r="BV3643" i="1"/>
  <c r="BT3905" i="1"/>
  <c r="BV3905" i="1"/>
  <c r="BT3763" i="1"/>
  <c r="BV3763" i="1"/>
  <c r="BT3939" i="1"/>
  <c r="BV3939" i="1"/>
  <c r="BT3907" i="1"/>
  <c r="BV3907" i="1"/>
  <c r="BT3985" i="1"/>
  <c r="BV3985" i="1"/>
  <c r="BV3423" i="1"/>
  <c r="BT3423" i="1"/>
  <c r="BT3513" i="1"/>
  <c r="BV3513" i="1"/>
  <c r="BV3333" i="1"/>
  <c r="BT3333" i="1"/>
  <c r="BT3664" i="1"/>
  <c r="BV3664" i="1"/>
  <c r="BV3337" i="1"/>
  <c r="BT3337" i="1"/>
  <c r="BV3610" i="1"/>
  <c r="BT3610" i="1"/>
  <c r="BV3161" i="1"/>
  <c r="BT3161" i="1"/>
  <c r="BT2956" i="1"/>
  <c r="BV2956" i="1"/>
  <c r="BT2954" i="1"/>
  <c r="BV2954" i="1"/>
  <c r="BV2842" i="1"/>
  <c r="BT2842" i="1"/>
  <c r="BT2674" i="1"/>
  <c r="BV2674" i="1"/>
  <c r="BT2308" i="1"/>
  <c r="BV2308" i="1"/>
  <c r="BV2320" i="1"/>
  <c r="BT2320" i="1"/>
  <c r="BT2273" i="1"/>
  <c r="BV2273" i="1"/>
  <c r="BV1909" i="1"/>
  <c r="BT1909" i="1"/>
  <c r="BT1926" i="1"/>
  <c r="BV1926" i="1"/>
  <c r="BT2376" i="1"/>
  <c r="BV2376" i="1"/>
  <c r="BV1815" i="1"/>
  <c r="BT1815" i="1"/>
  <c r="BT2000" i="1"/>
  <c r="BV2000" i="1"/>
  <c r="BV1825" i="1"/>
  <c r="BT1825" i="1"/>
  <c r="BV1614" i="1"/>
  <c r="BT1614" i="1"/>
  <c r="BV1471" i="1"/>
  <c r="BT1471" i="1"/>
  <c r="BV1483" i="1"/>
  <c r="BT1483" i="1"/>
  <c r="BT1287" i="1"/>
  <c r="BV1287" i="1"/>
  <c r="BT1503" i="1"/>
  <c r="BV1503" i="1"/>
  <c r="BV1495" i="1"/>
  <c r="BT1495" i="1"/>
  <c r="BT1368" i="1"/>
  <c r="BV1368" i="1"/>
  <c r="BT1212" i="1"/>
  <c r="BV1212" i="1"/>
  <c r="BT1067" i="1"/>
  <c r="BV1067" i="1"/>
  <c r="BT1007" i="1"/>
  <c r="BV1007" i="1"/>
  <c r="BT1333" i="1"/>
  <c r="BV1333" i="1"/>
  <c r="BV1462" i="1"/>
  <c r="BT1462" i="1"/>
  <c r="BV1817" i="1"/>
  <c r="BT1817" i="1"/>
  <c r="BV1911" i="1"/>
  <c r="BT1911" i="1"/>
  <c r="BV1147" i="1"/>
  <c r="BT1147" i="1"/>
  <c r="BT1269" i="1"/>
  <c r="BV1269" i="1"/>
  <c r="BT1399" i="1"/>
  <c r="BV1399" i="1"/>
  <c r="BV1519" i="1"/>
  <c r="BT1519" i="1"/>
  <c r="BT1035" i="1"/>
  <c r="BV1035" i="1"/>
  <c r="BT1273" i="1"/>
  <c r="BV1273" i="1"/>
  <c r="BV1434" i="1"/>
  <c r="BT1434" i="1"/>
  <c r="BV1442" i="1"/>
  <c r="BT1442" i="1"/>
  <c r="BT1939" i="1"/>
  <c r="BV1939" i="1"/>
  <c r="BV1090" i="1"/>
  <c r="BT1090" i="1"/>
  <c r="BT1174" i="1"/>
  <c r="BV1174" i="1"/>
  <c r="BV1371" i="1"/>
  <c r="BT1371" i="1"/>
  <c r="BV1788" i="1"/>
  <c r="BT1788" i="1"/>
  <c r="BT1046" i="1"/>
  <c r="BV1046" i="1"/>
  <c r="BT1170" i="1"/>
  <c r="BV1170" i="1"/>
  <c r="BV1539" i="1"/>
  <c r="BT1539" i="1"/>
  <c r="BT1553" i="1"/>
  <c r="BV1553" i="1"/>
  <c r="BV1166" i="1"/>
  <c r="BT1166" i="1"/>
  <c r="BT1297" i="1"/>
  <c r="BV1297" i="1"/>
  <c r="BV1535" i="1"/>
  <c r="BT1535" i="1"/>
  <c r="BV1866" i="1"/>
  <c r="BT1866" i="1"/>
  <c r="BT1460" i="1"/>
  <c r="BV1460" i="1"/>
  <c r="BV1512" i="1"/>
  <c r="BT1512" i="1"/>
  <c r="BT2326" i="1"/>
  <c r="BV2326" i="1"/>
  <c r="BV2181" i="1"/>
  <c r="BT2181" i="1"/>
  <c r="BV2282" i="1"/>
  <c r="BT2282" i="1"/>
  <c r="BT1738" i="1"/>
  <c r="BV1738" i="1"/>
  <c r="BT2107" i="1"/>
  <c r="BV2107" i="1"/>
  <c r="BT2318" i="1"/>
  <c r="BV2318" i="1"/>
  <c r="BT2409" i="1"/>
  <c r="BV2409" i="1"/>
  <c r="BV2953" i="1"/>
  <c r="BT2953" i="1"/>
  <c r="BV1973" i="1"/>
  <c r="BT1973" i="1"/>
  <c r="BT2288" i="1"/>
  <c r="BV2288" i="1"/>
  <c r="BT2593" i="1"/>
  <c r="BV2593" i="1"/>
  <c r="BT1770" i="1"/>
  <c r="BV1770" i="1"/>
  <c r="BT2064" i="1"/>
  <c r="BV2064" i="1"/>
  <c r="BT2137" i="1"/>
  <c r="BV2137" i="1"/>
  <c r="BV2421" i="1"/>
  <c r="BT2421" i="1"/>
  <c r="BT1854" i="1"/>
  <c r="BV1854" i="1"/>
  <c r="BT2067" i="1"/>
  <c r="BV2067" i="1"/>
  <c r="BT2296" i="1"/>
  <c r="BV2296" i="1"/>
  <c r="BT2501" i="1"/>
  <c r="BV2501" i="1"/>
  <c r="BT1843" i="1"/>
  <c r="BV1843" i="1"/>
  <c r="BV1991" i="1"/>
  <c r="BT1991" i="1"/>
  <c r="BT2131" i="1"/>
  <c r="BV2131" i="1"/>
  <c r="BT2312" i="1"/>
  <c r="BV2312" i="1"/>
  <c r="BT2576" i="1"/>
  <c r="BV2576" i="1"/>
  <c r="BT2185" i="1"/>
  <c r="BV2185" i="1"/>
  <c r="BT2251" i="1"/>
  <c r="BV2251" i="1"/>
  <c r="BV2630" i="1"/>
  <c r="BT2630" i="1"/>
  <c r="BT2981" i="1"/>
  <c r="BV2981" i="1"/>
  <c r="BT3629" i="1"/>
  <c r="BV3629" i="1"/>
  <c r="BT2580" i="1"/>
  <c r="BV2580" i="1"/>
  <c r="BT3508" i="1"/>
  <c r="BV3508" i="1"/>
  <c r="BV2619" i="1"/>
  <c r="BT2619" i="1"/>
  <c r="BT2961" i="1"/>
  <c r="BV2961" i="1"/>
  <c r="BT2933" i="1"/>
  <c r="BV2933" i="1"/>
  <c r="BT3397" i="1"/>
  <c r="BV3397" i="1"/>
  <c r="BT2559" i="1"/>
  <c r="BV2559" i="1"/>
  <c r="BT3110" i="1"/>
  <c r="BV3110" i="1"/>
  <c r="BV3896" i="1"/>
  <c r="BT3896" i="1"/>
  <c r="BT2578" i="1"/>
  <c r="BV2578" i="1"/>
  <c r="BT2317" i="1"/>
  <c r="BV2317" i="1"/>
  <c r="BV2927" i="1"/>
  <c r="BT2927" i="1"/>
  <c r="BV3361" i="1"/>
  <c r="BT3361" i="1"/>
  <c r="BT2555" i="1"/>
  <c r="BV2555" i="1"/>
  <c r="BT3434" i="1"/>
  <c r="BV3434" i="1"/>
  <c r="BV3605" i="1"/>
  <c r="BT3605" i="1"/>
  <c r="BT3528" i="1"/>
  <c r="BV3528" i="1"/>
  <c r="BV3766" i="1"/>
  <c r="BT3766" i="1"/>
  <c r="BT3894" i="1"/>
  <c r="BV3894" i="1"/>
  <c r="BV1049" i="1"/>
  <c r="BT1049" i="1"/>
  <c r="BT1246" i="1"/>
  <c r="BV1246" i="1"/>
  <c r="BT3502" i="1"/>
  <c r="BV3502" i="1"/>
  <c r="BV2917" i="1"/>
  <c r="BT2917" i="1"/>
  <c r="BV3786" i="1"/>
  <c r="BT3786" i="1"/>
  <c r="BV3914" i="1"/>
  <c r="BT3914" i="1"/>
  <c r="BV1244" i="1"/>
  <c r="BT1244" i="1"/>
  <c r="BT3556" i="1"/>
  <c r="BV3556" i="1"/>
  <c r="BT3587" i="1"/>
  <c r="BV3587" i="1"/>
  <c r="BT3700" i="1"/>
  <c r="BV3700" i="1"/>
  <c r="BT3804" i="1"/>
  <c r="BV3804" i="1"/>
  <c r="BV3932" i="1"/>
  <c r="BT3932" i="1"/>
  <c r="BT3486" i="1"/>
  <c r="BV3486" i="1"/>
  <c r="BT3566" i="1"/>
  <c r="BV3566" i="1"/>
  <c r="BV3790" i="1"/>
  <c r="BT3790" i="1"/>
  <c r="BT3918" i="1"/>
  <c r="BV3918" i="1"/>
  <c r="BT3608" i="1"/>
  <c r="BV3608" i="1"/>
  <c r="BT3316" i="1"/>
  <c r="BV3316" i="1"/>
  <c r="BT3792" i="1"/>
  <c r="BV3792" i="1"/>
  <c r="BV3920" i="1"/>
  <c r="BT3920" i="1"/>
  <c r="BT1518" i="1"/>
  <c r="BV1518" i="1"/>
  <c r="BT3815" i="1"/>
  <c r="BV3815" i="1"/>
  <c r="BT3500" i="1"/>
  <c r="BV3500" i="1"/>
  <c r="BV3520" i="1"/>
  <c r="BT3520" i="1"/>
  <c r="BT3794" i="1"/>
  <c r="BV3794" i="1"/>
  <c r="BT3922" i="1"/>
  <c r="BV3922" i="1"/>
  <c r="BV1447" i="1"/>
  <c r="BT1447" i="1"/>
  <c r="BT3821" i="1"/>
  <c r="BV3821" i="1"/>
  <c r="BV2955" i="1"/>
  <c r="BT2955" i="1"/>
  <c r="BT3272" i="1"/>
  <c r="BV3272" i="1"/>
  <c r="BT3474" i="1"/>
  <c r="BV3474" i="1"/>
  <c r="BV3796" i="1"/>
  <c r="BT3796" i="1"/>
  <c r="BV3924" i="1"/>
  <c r="BT3924" i="1"/>
  <c r="BV1485" i="1"/>
  <c r="BT1485" i="1"/>
  <c r="BV2451" i="1"/>
  <c r="BT2451" i="1"/>
  <c r="BV1178" i="1"/>
  <c r="BT1178" i="1"/>
  <c r="BV1797" i="1"/>
  <c r="BT1797" i="1"/>
  <c r="BT2038" i="1"/>
  <c r="BV2038" i="1"/>
  <c r="BT1710" i="1"/>
  <c r="BV1710" i="1"/>
  <c r="BT2486" i="1"/>
  <c r="BV2486" i="1"/>
  <c r="BT3981" i="1"/>
  <c r="BV3981" i="1"/>
  <c r="BT1724" i="1"/>
  <c r="BV1724" i="1"/>
  <c r="BT1214" i="1"/>
  <c r="BV1214" i="1"/>
  <c r="BV1994" i="1"/>
  <c r="BT1994" i="1"/>
  <c r="BT1159" i="1"/>
  <c r="BV1159" i="1"/>
  <c r="BV1936" i="1"/>
  <c r="BT1936" i="1"/>
  <c r="BV1673" i="1"/>
  <c r="BT1673" i="1"/>
  <c r="BV2199" i="1"/>
  <c r="BT2199" i="1"/>
  <c r="BT3151" i="1"/>
  <c r="BV3151" i="1"/>
  <c r="BT1433" i="1"/>
  <c r="BV1433" i="1"/>
  <c r="BT2223" i="1"/>
  <c r="BV2223" i="1"/>
  <c r="BT1683" i="1"/>
  <c r="BV1683" i="1"/>
  <c r="BT2597" i="1"/>
  <c r="BV2597" i="1"/>
  <c r="BT3179" i="1"/>
  <c r="BV3179" i="1"/>
  <c r="BT1403" i="1"/>
  <c r="BV1403" i="1"/>
  <c r="BT1142" i="1"/>
  <c r="BV1142" i="1"/>
  <c r="BV1890" i="1"/>
  <c r="BT1890" i="1"/>
  <c r="BV1493" i="1"/>
  <c r="BT1493" i="1"/>
  <c r="BT2234" i="1"/>
  <c r="BV2234" i="1"/>
  <c r="BT2166" i="1"/>
  <c r="BV2166" i="1"/>
  <c r="BV3239" i="1"/>
  <c r="BT3239" i="1"/>
  <c r="BT3879" i="1"/>
  <c r="BV3879" i="1"/>
  <c r="BT1544" i="1"/>
  <c r="BV1544" i="1"/>
  <c r="BV1220" i="1"/>
  <c r="BT1220" i="1"/>
  <c r="BT1615" i="1"/>
  <c r="BV1615" i="1"/>
  <c r="BV2176" i="1"/>
  <c r="BT2176" i="1"/>
  <c r="BT3099" i="1"/>
  <c r="BV3099" i="1"/>
  <c r="BV3086" i="1"/>
  <c r="BT3086" i="1"/>
  <c r="BT3688" i="1"/>
  <c r="BV3688" i="1"/>
  <c r="BV1268" i="1"/>
  <c r="BT1268" i="1"/>
  <c r="BT1194" i="1"/>
  <c r="BV1194" i="1"/>
  <c r="BT1776" i="1"/>
  <c r="BV1776" i="1"/>
  <c r="BV1972" i="1"/>
  <c r="BT1972" i="1"/>
  <c r="BV1954" i="1"/>
  <c r="BT1954" i="1"/>
  <c r="BT2627" i="1"/>
  <c r="BV2627" i="1"/>
  <c r="BT3059" i="1"/>
  <c r="BV3059" i="1"/>
  <c r="BT3789" i="1"/>
  <c r="BV3789" i="1"/>
  <c r="BT3931" i="1"/>
  <c r="BV3931" i="1"/>
  <c r="BV1198" i="1"/>
  <c r="BT1198" i="1"/>
  <c r="BT1675" i="1"/>
  <c r="BV1675" i="1"/>
  <c r="BV2195" i="1"/>
  <c r="BT2195" i="1"/>
  <c r="BT2906" i="1"/>
  <c r="BV2906" i="1"/>
  <c r="BV3070" i="1"/>
  <c r="BT3070" i="1"/>
  <c r="BT3813" i="1"/>
  <c r="BV3813" i="1"/>
  <c r="BT1110" i="1"/>
  <c r="BV1110" i="1"/>
  <c r="BV1810" i="1"/>
  <c r="BT1810" i="1"/>
  <c r="BT1698" i="1"/>
  <c r="BV1698" i="1"/>
  <c r="BT1087" i="1"/>
  <c r="BV1087" i="1"/>
  <c r="BT2665" i="1"/>
  <c r="BV2665" i="1"/>
  <c r="BT2818" i="1"/>
  <c r="BV2818" i="1"/>
  <c r="BV3135" i="1"/>
  <c r="BT3135" i="1"/>
  <c r="BT3448" i="1"/>
  <c r="BV3448" i="1"/>
  <c r="BT1790" i="1"/>
  <c r="BV1790" i="1"/>
  <c r="BT1796" i="1"/>
  <c r="BV1796" i="1"/>
  <c r="BT2126" i="1"/>
  <c r="BV2126" i="1"/>
  <c r="BT2224" i="1"/>
  <c r="BV2224" i="1"/>
  <c r="BT2358" i="1"/>
  <c r="BV2358" i="1"/>
  <c r="BV3231" i="1"/>
  <c r="BT3231" i="1"/>
  <c r="BT3937" i="1"/>
  <c r="BV3937" i="1"/>
  <c r="BT1742" i="1"/>
  <c r="BV1742" i="1"/>
  <c r="BT1514" i="1"/>
  <c r="BV1514" i="1"/>
  <c r="BV1601" i="1"/>
  <c r="BT1601" i="1"/>
  <c r="BT1864" i="1"/>
  <c r="BV1864" i="1"/>
  <c r="BV2770" i="1"/>
  <c r="BT2770" i="1"/>
  <c r="BT3436" i="1"/>
  <c r="BV3436" i="1"/>
  <c r="BV1771" i="1"/>
  <c r="BT1771" i="1"/>
  <c r="BT1758" i="1"/>
  <c r="BV1758" i="1"/>
  <c r="BV1612" i="1"/>
  <c r="BT1612" i="1"/>
  <c r="BV1859" i="1"/>
  <c r="BT1859" i="1"/>
  <c r="BV1745" i="1"/>
  <c r="BT1745" i="1"/>
  <c r="BT2041" i="1"/>
  <c r="BV2041" i="1"/>
  <c r="BT1730" i="1"/>
  <c r="BV1730" i="1"/>
  <c r="BT2022" i="1"/>
  <c r="BV2022" i="1"/>
  <c r="BV2668" i="1"/>
  <c r="BT2668" i="1"/>
  <c r="BV2703" i="1"/>
  <c r="BT2703" i="1"/>
  <c r="BV2922" i="1"/>
  <c r="BT2922" i="1"/>
  <c r="BT3156" i="1"/>
  <c r="BV3156" i="1"/>
  <c r="BT3533" i="1"/>
  <c r="BV3533" i="1"/>
  <c r="BT3676" i="1"/>
  <c r="BV3676" i="1"/>
  <c r="BT1734" i="1"/>
  <c r="BV1734" i="1"/>
  <c r="BV1731" i="1"/>
  <c r="BT1731" i="1"/>
  <c r="BT2221" i="1"/>
  <c r="BV2221" i="1"/>
  <c r="BV1785" i="1"/>
  <c r="BT1785" i="1"/>
  <c r="BV1759" i="1"/>
  <c r="BT1759" i="1"/>
  <c r="BV2268" i="1"/>
  <c r="BT2268" i="1"/>
  <c r="BV2452" i="1"/>
  <c r="BT2452" i="1"/>
  <c r="BV2482" i="1"/>
  <c r="BT2482" i="1"/>
  <c r="BT2078" i="1"/>
  <c r="BV2078" i="1"/>
  <c r="BT2773" i="1"/>
  <c r="BV2773" i="1"/>
  <c r="BT3085" i="1"/>
  <c r="BV3085" i="1"/>
  <c r="BV2861" i="1"/>
  <c r="BT2861" i="1"/>
  <c r="BV3655" i="1"/>
  <c r="BT3655" i="1"/>
  <c r="BT3712" i="1"/>
  <c r="BV3712" i="1"/>
  <c r="BT2228" i="1"/>
  <c r="BV2228" i="1"/>
  <c r="BV2207" i="1"/>
  <c r="BT2207" i="1"/>
  <c r="BT2615" i="1"/>
  <c r="BV2615" i="1"/>
  <c r="BV2798" i="1"/>
  <c r="BT2798" i="1"/>
  <c r="BV2865" i="1"/>
  <c r="BT2865" i="1"/>
  <c r="BT2932" i="1"/>
  <c r="BV2932" i="1"/>
  <c r="BT3230" i="1"/>
  <c r="BV3230" i="1"/>
  <c r="BT1532" i="1"/>
  <c r="BV1532" i="1"/>
  <c r="BV2039" i="1"/>
  <c r="BT2039" i="1"/>
  <c r="BV1715" i="1"/>
  <c r="BT1715" i="1"/>
  <c r="BT1619" i="1"/>
  <c r="BV1619" i="1"/>
  <c r="BT2359" i="1"/>
  <c r="BV2359" i="1"/>
  <c r="BT2494" i="1"/>
  <c r="BV2494" i="1"/>
  <c r="BT2552" i="1"/>
  <c r="BV2552" i="1"/>
  <c r="BV2685" i="1"/>
  <c r="BT2685" i="1"/>
  <c r="BT3104" i="1"/>
  <c r="BV3104" i="1"/>
  <c r="BT3014" i="1"/>
  <c r="BV3014" i="1"/>
  <c r="BT3228" i="1"/>
  <c r="BV3228" i="1"/>
  <c r="BT3330" i="1"/>
  <c r="BV3330" i="1"/>
  <c r="BT3779" i="1"/>
  <c r="BV3779" i="1"/>
  <c r="BT1006" i="1"/>
  <c r="BV1006" i="1"/>
  <c r="BT1860" i="1"/>
  <c r="BV1860" i="1"/>
  <c r="BT1748" i="1"/>
  <c r="BV1748" i="1"/>
  <c r="BV1628" i="1"/>
  <c r="BT1628" i="1"/>
  <c r="BT2122" i="1"/>
  <c r="BV2122" i="1"/>
  <c r="BV1626" i="1"/>
  <c r="BT1626" i="1"/>
  <c r="BT2370" i="1"/>
  <c r="BV2370" i="1"/>
  <c r="BT2585" i="1"/>
  <c r="BV2585" i="1"/>
  <c r="BV2526" i="1"/>
  <c r="BT2526" i="1"/>
  <c r="BV2839" i="1"/>
  <c r="BT2839" i="1"/>
  <c r="BV2206" i="1"/>
  <c r="BT2206" i="1"/>
  <c r="BT2270" i="1"/>
  <c r="BV2270" i="1"/>
  <c r="BT3336" i="1"/>
  <c r="BV3336" i="1"/>
  <c r="BV3406" i="1"/>
  <c r="BT3406" i="1"/>
  <c r="BV1284" i="1"/>
  <c r="BT1284" i="1"/>
  <c r="BV1865" i="1"/>
  <c r="BT1865" i="1"/>
  <c r="BT1431" i="1"/>
  <c r="BV1431" i="1"/>
  <c r="BV1688" i="1"/>
  <c r="BT1688" i="1"/>
  <c r="BV1847" i="1"/>
  <c r="BT1847" i="1"/>
  <c r="BV1834" i="1"/>
  <c r="BT1834" i="1"/>
  <c r="BV1982" i="1"/>
  <c r="BT1982" i="1"/>
  <c r="BT2332" i="1"/>
  <c r="BV2332" i="1"/>
  <c r="BV2116" i="1"/>
  <c r="BT2116" i="1"/>
  <c r="BV2455" i="1"/>
  <c r="BT2455" i="1"/>
  <c r="BT2596" i="1"/>
  <c r="BV2596" i="1"/>
  <c r="BV2638" i="1"/>
  <c r="BT2638" i="1"/>
  <c r="BV2844" i="1"/>
  <c r="BT2844" i="1"/>
  <c r="BV3152" i="1"/>
  <c r="BT3152" i="1"/>
  <c r="BT3741" i="1"/>
  <c r="BV3741" i="1"/>
  <c r="BT3422" i="1"/>
  <c r="BV3422" i="1"/>
  <c r="BT2656" i="1"/>
  <c r="BV2656" i="1"/>
  <c r="BT2902" i="1"/>
  <c r="BV2902" i="1"/>
  <c r="BV3094" i="1"/>
  <c r="BT3094" i="1"/>
  <c r="BV2485" i="1"/>
  <c r="BT2485" i="1"/>
  <c r="BT2640" i="1"/>
  <c r="BV2640" i="1"/>
  <c r="BV3197" i="1"/>
  <c r="BT3197" i="1"/>
  <c r="BV3141" i="1"/>
  <c r="BT3141" i="1"/>
  <c r="BT3679" i="1"/>
  <c r="BV3679" i="1"/>
  <c r="BV3215" i="1"/>
  <c r="BT3215" i="1"/>
  <c r="BV3722" i="1"/>
  <c r="BT3722" i="1"/>
  <c r="BV3628" i="1"/>
  <c r="BT3628" i="1"/>
  <c r="BT3887" i="1"/>
  <c r="BV3887" i="1"/>
  <c r="BV1918" i="1"/>
  <c r="BT1918" i="1"/>
  <c r="BT2763" i="1"/>
  <c r="BV2763" i="1"/>
  <c r="BT2876" i="1"/>
  <c r="BV2876" i="1"/>
  <c r="BV2830" i="1"/>
  <c r="BT2830" i="1"/>
  <c r="BT2498" i="1"/>
  <c r="BV2498" i="1"/>
  <c r="BV3153" i="1"/>
  <c r="BT3153" i="1"/>
  <c r="BT2853" i="1"/>
  <c r="BV2853" i="1"/>
  <c r="BV3027" i="1"/>
  <c r="BT3027" i="1"/>
  <c r="BV3690" i="1"/>
  <c r="BT3690" i="1"/>
  <c r="BT3641" i="1"/>
  <c r="BV3641" i="1"/>
  <c r="BT3098" i="1"/>
  <c r="BV3098" i="1"/>
  <c r="BT3791" i="1"/>
  <c r="BV3791" i="1"/>
  <c r="BV2671" i="1"/>
  <c r="BT2671" i="1"/>
  <c r="BV2813" i="1"/>
  <c r="BT2813" i="1"/>
  <c r="BT2982" i="1"/>
  <c r="BV2982" i="1"/>
  <c r="BT2683" i="1"/>
  <c r="BV2683" i="1"/>
  <c r="BT3120" i="1"/>
  <c r="BV3120" i="1"/>
  <c r="BV2845" i="1"/>
  <c r="BT2845" i="1"/>
  <c r="BV2722" i="1"/>
  <c r="BT2722" i="1"/>
  <c r="BT3724" i="1"/>
  <c r="BV3724" i="1"/>
  <c r="BV3619" i="1"/>
  <c r="BT3619" i="1"/>
  <c r="BT3246" i="1"/>
  <c r="BV3246" i="1"/>
  <c r="BT3559" i="1"/>
  <c r="BV3559" i="1"/>
  <c r="BT3447" i="1"/>
  <c r="BV3447" i="1"/>
  <c r="BT2796" i="1"/>
  <c r="BV2796" i="1"/>
  <c r="BT2687" i="1"/>
  <c r="BV2687" i="1"/>
  <c r="BT2914" i="1"/>
  <c r="BV2914" i="1"/>
  <c r="BT2564" i="1"/>
  <c r="BV2564" i="1"/>
  <c r="BT2944" i="1"/>
  <c r="BV2944" i="1"/>
  <c r="BT3139" i="1"/>
  <c r="BV3139" i="1"/>
  <c r="BV2790" i="1"/>
  <c r="BT2790" i="1"/>
  <c r="BT3734" i="1"/>
  <c r="BV3734" i="1"/>
  <c r="BT3303" i="1"/>
  <c r="BV3303" i="1"/>
  <c r="BV3339" i="1"/>
  <c r="BT3339" i="1"/>
  <c r="BT3893" i="1"/>
  <c r="BV3893" i="1"/>
  <c r="BT3959" i="1"/>
  <c r="BV3959" i="1"/>
  <c r="BT2012" i="1"/>
  <c r="BV2012" i="1"/>
  <c r="BV2467" i="1"/>
  <c r="BT2467" i="1"/>
  <c r="BV2695" i="1"/>
  <c r="BT2695" i="1"/>
  <c r="BV2692" i="1"/>
  <c r="BT2692" i="1"/>
  <c r="BV3021" i="1"/>
  <c r="BT3021" i="1"/>
  <c r="BT2990" i="1"/>
  <c r="BV2990" i="1"/>
  <c r="BV2700" i="1"/>
  <c r="BT2700" i="1"/>
  <c r="BT3047" i="1"/>
  <c r="BV3047" i="1"/>
  <c r="BV3178" i="1"/>
  <c r="BT3178" i="1"/>
  <c r="BV3725" i="1"/>
  <c r="BT3725" i="1"/>
  <c r="BV3663" i="1"/>
  <c r="BT3663" i="1"/>
  <c r="BT3767" i="1"/>
  <c r="BV3767" i="1"/>
  <c r="BV3347" i="1"/>
  <c r="BT3347" i="1"/>
  <c r="BT3392" i="1"/>
  <c r="BV3392" i="1"/>
  <c r="BV3257" i="1"/>
  <c r="BT3257" i="1"/>
  <c r="BT3471" i="1"/>
  <c r="BV3471" i="1"/>
  <c r="BT3923" i="1"/>
  <c r="BV3923" i="1"/>
  <c r="BT3863" i="1"/>
  <c r="BV3863" i="1"/>
  <c r="BT3875" i="1"/>
  <c r="BV3875" i="1"/>
  <c r="BT3414" i="1"/>
  <c r="BV3414" i="1"/>
  <c r="BT3477" i="1"/>
  <c r="BV3477" i="1"/>
  <c r="BV3289" i="1"/>
  <c r="BT3289" i="1"/>
  <c r="BT3553" i="1"/>
  <c r="BV3553" i="1"/>
  <c r="BV3327" i="1"/>
  <c r="BT3327" i="1"/>
  <c r="BT3523" i="1"/>
  <c r="BV3523" i="1"/>
  <c r="BV2838" i="1"/>
  <c r="BT2838" i="1"/>
  <c r="BT2589" i="1"/>
  <c r="BV2589" i="1"/>
  <c r="BT2548" i="1"/>
  <c r="BV2548" i="1"/>
  <c r="BT2608" i="1"/>
  <c r="BV2608" i="1"/>
  <c r="BT2566" i="1"/>
  <c r="BV2566" i="1"/>
  <c r="BT2264" i="1"/>
  <c r="BV2264" i="1"/>
  <c r="BT2301" i="1"/>
  <c r="BV2301" i="1"/>
  <c r="BV2269" i="1"/>
  <c r="BT2269" i="1"/>
  <c r="BT2242" i="1"/>
  <c r="BV2242" i="1"/>
  <c r="BV1727" i="1"/>
  <c r="BT1727" i="1"/>
  <c r="BV2179" i="1"/>
  <c r="BT2179" i="1"/>
  <c r="BV1757" i="1"/>
  <c r="BT1757" i="1"/>
  <c r="BV1984" i="1"/>
  <c r="BT1984" i="1"/>
  <c r="BV1789" i="1"/>
  <c r="BT1789" i="1"/>
  <c r="BT1579" i="1"/>
  <c r="BV1579" i="1"/>
  <c r="BT1689" i="1"/>
  <c r="BV1689" i="1"/>
  <c r="BT1346" i="1"/>
  <c r="BV1346" i="1"/>
  <c r="BT1721" i="1"/>
  <c r="BV1721" i="1"/>
  <c r="BV1410" i="1"/>
  <c r="BT1410" i="1"/>
  <c r="BV1432" i="1"/>
  <c r="BT1432" i="1"/>
  <c r="BT1274" i="1"/>
  <c r="BV1274" i="1"/>
  <c r="BT1031" i="1"/>
  <c r="BV1031" i="1"/>
  <c r="BT1179" i="1"/>
  <c r="BV1179" i="1"/>
  <c r="BT1016" i="1"/>
  <c r="BV1016" i="1"/>
  <c r="BT1375" i="1"/>
  <c r="BV1375" i="1"/>
  <c r="BT1439" i="1"/>
  <c r="BV1439" i="1"/>
  <c r="BT1169" i="1"/>
  <c r="BV1169" i="1"/>
  <c r="BT1500" i="1"/>
  <c r="BV1500" i="1"/>
  <c r="BT1786" i="1"/>
  <c r="BV1786" i="1"/>
  <c r="BT1011" i="1"/>
  <c r="BV1011" i="1"/>
  <c r="BV1364" i="1"/>
  <c r="BT1364" i="1"/>
  <c r="BV1466" i="1"/>
  <c r="BT1466" i="1"/>
  <c r="BV1549" i="1"/>
  <c r="BT1549" i="1"/>
  <c r="BV1041" i="1"/>
  <c r="BT1041" i="1"/>
  <c r="BV1133" i="1"/>
  <c r="BT1133" i="1"/>
  <c r="BT1327" i="1"/>
  <c r="BV1327" i="1"/>
  <c r="BT1510" i="1"/>
  <c r="BV1510" i="1"/>
  <c r="BV1995" i="1"/>
  <c r="BT1995" i="1"/>
  <c r="BT1021" i="1"/>
  <c r="BV1021" i="1"/>
  <c r="BT1135" i="1"/>
  <c r="BV1135" i="1"/>
  <c r="BV1299" i="1"/>
  <c r="BT1299" i="1"/>
  <c r="BV1892" i="1"/>
  <c r="BT1892" i="1"/>
  <c r="BT1044" i="1"/>
  <c r="BV1044" i="1"/>
  <c r="BT1231" i="1"/>
  <c r="BV1231" i="1"/>
  <c r="BV1454" i="1"/>
  <c r="BT1454" i="1"/>
  <c r="BV1547" i="1"/>
  <c r="BT1547" i="1"/>
  <c r="BT1325" i="1"/>
  <c r="BV1325" i="1"/>
  <c r="BT1472" i="1"/>
  <c r="BV1472" i="1"/>
  <c r="BT2263" i="1"/>
  <c r="BV2263" i="1"/>
  <c r="BV1168" i="1"/>
  <c r="BT1168" i="1"/>
  <c r="BT1476" i="1"/>
  <c r="BV1476" i="1"/>
  <c r="BT1937" i="1"/>
  <c r="BV1937" i="1"/>
  <c r="BV2507" i="1"/>
  <c r="BT2507" i="1"/>
  <c r="BT2237" i="1"/>
  <c r="BV2237" i="1"/>
  <c r="BT2493" i="1"/>
  <c r="BV2493" i="1"/>
  <c r="BV1908" i="1"/>
  <c r="BT1908" i="1"/>
  <c r="BT2015" i="1"/>
  <c r="BV2015" i="1"/>
  <c r="BV2350" i="1"/>
  <c r="BT2350" i="1"/>
  <c r="BV2354" i="1"/>
  <c r="BT2354" i="1"/>
  <c r="BV3381" i="1"/>
  <c r="BT3381" i="1"/>
  <c r="BT2037" i="1"/>
  <c r="BV2037" i="1"/>
  <c r="BV2313" i="1"/>
  <c r="BT2313" i="1"/>
  <c r="BT2594" i="1"/>
  <c r="BV2594" i="1"/>
  <c r="BT1921" i="1"/>
  <c r="BV1921" i="1"/>
  <c r="BT2161" i="1"/>
  <c r="BV2161" i="1"/>
  <c r="BV2145" i="1"/>
  <c r="BT2145" i="1"/>
  <c r="BT2499" i="1"/>
  <c r="BV2499" i="1"/>
  <c r="BV1895" i="1"/>
  <c r="BT1895" i="1"/>
  <c r="BT2101" i="1"/>
  <c r="BV2101" i="1"/>
  <c r="BT2345" i="1"/>
  <c r="BV2345" i="1"/>
  <c r="BT2472" i="1"/>
  <c r="BV2472" i="1"/>
  <c r="BT1889" i="1"/>
  <c r="BV1889" i="1"/>
  <c r="BV1874" i="1"/>
  <c r="BT1874" i="1"/>
  <c r="BV2139" i="1"/>
  <c r="BT2139" i="1"/>
  <c r="BT2291" i="1"/>
  <c r="BV2291" i="1"/>
  <c r="BT2799" i="1"/>
  <c r="BV2799" i="1"/>
  <c r="BV2165" i="1"/>
  <c r="BT2165" i="1"/>
  <c r="BV2407" i="1"/>
  <c r="BT2407" i="1"/>
  <c r="BT2533" i="1"/>
  <c r="BV2533" i="1"/>
  <c r="BV2987" i="1"/>
  <c r="BT2987" i="1"/>
  <c r="BV3832" i="1"/>
  <c r="BT3832" i="1"/>
  <c r="BV2635" i="1"/>
  <c r="BT2635" i="1"/>
  <c r="BV3579" i="1"/>
  <c r="BT3579" i="1"/>
  <c r="BT2525" i="1"/>
  <c r="BV2525" i="1"/>
  <c r="BT2977" i="1"/>
  <c r="BV2977" i="1"/>
  <c r="BV3011" i="1"/>
  <c r="BT3011" i="1"/>
  <c r="BV3752" i="1"/>
  <c r="BT3752" i="1"/>
  <c r="BV2959" i="1"/>
  <c r="BT2959" i="1"/>
  <c r="BV3421" i="1"/>
  <c r="BT3421" i="1"/>
  <c r="BV2565" i="1"/>
  <c r="BT2565" i="1"/>
  <c r="BT2631" i="1"/>
  <c r="BV2631" i="1"/>
  <c r="BV2760" i="1"/>
  <c r="BT2760" i="1"/>
  <c r="BT2567" i="1"/>
  <c r="BV2567" i="1"/>
  <c r="BT3542" i="1"/>
  <c r="BV3542" i="1"/>
  <c r="BT2274" i="1"/>
  <c r="BV2274" i="1"/>
  <c r="BV2989" i="1"/>
  <c r="BT2989" i="1"/>
  <c r="BT3484" i="1"/>
  <c r="BV3484" i="1"/>
  <c r="BT3616" i="1"/>
  <c r="BV3616" i="1"/>
  <c r="BT3782" i="1"/>
  <c r="BV3782" i="1"/>
  <c r="BT3910" i="1"/>
  <c r="BV3910" i="1"/>
  <c r="BV1048" i="1"/>
  <c r="BT1048" i="1"/>
  <c r="BV1728" i="1"/>
  <c r="BT1728" i="1"/>
  <c r="BT3583" i="1"/>
  <c r="BV3583" i="1"/>
  <c r="BT3578" i="1"/>
  <c r="BV3578" i="1"/>
  <c r="BT3802" i="1"/>
  <c r="BV3802" i="1"/>
  <c r="BT3930" i="1"/>
  <c r="BV3930" i="1"/>
  <c r="BV1631" i="1"/>
  <c r="BT1631" i="1"/>
  <c r="BV3624" i="1"/>
  <c r="BT3624" i="1"/>
  <c r="BT2975" i="1"/>
  <c r="BV2975" i="1"/>
  <c r="BV3490" i="1"/>
  <c r="BT3490" i="1"/>
  <c r="BT3820" i="1"/>
  <c r="BV3820" i="1"/>
  <c r="BT3948" i="1"/>
  <c r="BV3948" i="1"/>
  <c r="BV3357" i="1"/>
  <c r="BT3357" i="1"/>
  <c r="BV3550" i="1"/>
  <c r="BT3550" i="1"/>
  <c r="BT3582" i="1"/>
  <c r="BV3582" i="1"/>
  <c r="BV3806" i="1"/>
  <c r="BT3806" i="1"/>
  <c r="BT3934" i="1"/>
  <c r="BV3934" i="1"/>
  <c r="BT2182" i="1"/>
  <c r="BV2182" i="1"/>
  <c r="BT2831" i="1"/>
  <c r="BV2831" i="1"/>
  <c r="BV3498" i="1"/>
  <c r="BT3498" i="1"/>
  <c r="BV3808" i="1"/>
  <c r="BT3808" i="1"/>
  <c r="BT3936" i="1"/>
  <c r="BV3936" i="1"/>
  <c r="BT1421" i="1"/>
  <c r="BV1421" i="1"/>
  <c r="BV3592" i="1"/>
  <c r="BT3592" i="1"/>
  <c r="BT3570" i="1"/>
  <c r="BV3570" i="1"/>
  <c r="BT3810" i="1"/>
  <c r="BV3810" i="1"/>
  <c r="BT3938" i="1"/>
  <c r="BV3938" i="1"/>
  <c r="BT1262" i="1"/>
  <c r="BV1262" i="1"/>
  <c r="BT3551" i="1"/>
  <c r="BV3551" i="1"/>
  <c r="BT3350" i="1"/>
  <c r="BV3350" i="1"/>
  <c r="BV3288" i="1"/>
  <c r="BT3288" i="1"/>
  <c r="BT3506" i="1"/>
  <c r="BV3506" i="1"/>
  <c r="BV3812" i="1"/>
  <c r="BT3812" i="1"/>
  <c r="BT3940" i="1"/>
  <c r="BV3940" i="1"/>
  <c r="BT2305" i="1"/>
  <c r="BV2305" i="1"/>
  <c r="BV2725" i="1"/>
  <c r="BT2725" i="1"/>
  <c r="BV1461" i="1"/>
  <c r="BT1461" i="1"/>
  <c r="BT2321" i="1"/>
  <c r="BV2321" i="1"/>
  <c r="BV1102" i="1"/>
  <c r="BT1102" i="1"/>
  <c r="BT1656" i="1"/>
  <c r="BV1656" i="1"/>
  <c r="BT2599" i="1"/>
  <c r="BV2599" i="1"/>
  <c r="BT1647" i="1"/>
  <c r="BV1647" i="1"/>
  <c r="BT2657" i="1"/>
  <c r="BV2657" i="1"/>
  <c r="BT1167" i="1"/>
  <c r="BV1167" i="1"/>
  <c r="BV1630" i="1"/>
  <c r="BT1630" i="1"/>
  <c r="BV1583" i="1"/>
  <c r="BT1583" i="1"/>
  <c r="BV2327" i="1"/>
  <c r="BT2327" i="1"/>
  <c r="BT1216" i="1"/>
  <c r="BV1216" i="1"/>
  <c r="BT1778" i="1"/>
  <c r="BV1778" i="1"/>
  <c r="BT1625" i="1"/>
  <c r="BV1625" i="1"/>
  <c r="BT2446" i="1"/>
  <c r="BV2446" i="1"/>
  <c r="BV3203" i="1"/>
  <c r="BT3203" i="1"/>
  <c r="BT2514" i="1"/>
  <c r="BV2514" i="1"/>
  <c r="BV1578" i="1"/>
  <c r="BT1578" i="1"/>
  <c r="BT2333" i="1"/>
  <c r="BV2333" i="1"/>
  <c r="BT3781" i="1"/>
  <c r="BV3781" i="1"/>
  <c r="BT1176" i="1"/>
  <c r="BV1176" i="1"/>
  <c r="BT2532" i="1"/>
  <c r="BV2532" i="1"/>
  <c r="BT1607" i="1"/>
  <c r="BV1607" i="1"/>
  <c r="BT1863" i="1"/>
  <c r="BV1863" i="1"/>
  <c r="BV1100" i="1"/>
  <c r="BT1100" i="1"/>
  <c r="BV1642" i="1"/>
  <c r="BT1642" i="1"/>
  <c r="BT3640" i="1"/>
  <c r="BV3640" i="1"/>
  <c r="BT3951" i="1"/>
  <c r="BV3951" i="1"/>
  <c r="BT1150" i="1"/>
  <c r="BV1150" i="1"/>
  <c r="BT1534" i="1"/>
  <c r="BV1534" i="1"/>
  <c r="BV1956" i="1"/>
  <c r="BT1956" i="1"/>
  <c r="BV1902" i="1"/>
  <c r="BT1902" i="1"/>
  <c r="BV2705" i="1"/>
  <c r="BT2705" i="1"/>
  <c r="BV3052" i="1"/>
  <c r="BT3052" i="1"/>
  <c r="BT3561" i="1"/>
  <c r="BV3561" i="1"/>
  <c r="BV1079" i="1"/>
  <c r="BT1079" i="1"/>
  <c r="BT1289" i="1"/>
  <c r="BV1289" i="1"/>
  <c r="BV1252" i="1"/>
  <c r="BT1252" i="1"/>
  <c r="BT1594" i="1"/>
  <c r="BV1594" i="1"/>
  <c r="BV1719" i="1"/>
  <c r="BT1719" i="1"/>
  <c r="BT1929" i="1"/>
  <c r="BV1929" i="1"/>
  <c r="BT1654" i="1"/>
  <c r="BV1654" i="1"/>
  <c r="BV3199" i="1"/>
  <c r="BT3199" i="1"/>
  <c r="BT3683" i="1"/>
  <c r="BV3683" i="1"/>
  <c r="BT1276" i="1"/>
  <c r="BV1276" i="1"/>
  <c r="BT1335" i="1"/>
  <c r="BV1335" i="1"/>
  <c r="BT1824" i="1"/>
  <c r="BV1824" i="1"/>
  <c r="BT1712" i="1"/>
  <c r="BV1712" i="1"/>
  <c r="BV2378" i="1"/>
  <c r="BT2378" i="1"/>
  <c r="BT3028" i="1"/>
  <c r="BV3028" i="1"/>
  <c r="BT3092" i="1"/>
  <c r="BV3092" i="1"/>
  <c r="BT3753" i="1"/>
  <c r="BV3753" i="1"/>
  <c r="BT1370" i="1"/>
  <c r="BV1370" i="1"/>
  <c r="BT1188" i="1"/>
  <c r="BV1188" i="1"/>
  <c r="BT1716" i="1"/>
  <c r="BV1716" i="1"/>
  <c r="BT1600" i="1"/>
  <c r="BV1600" i="1"/>
  <c r="BV2396" i="1"/>
  <c r="BT2396" i="1"/>
  <c r="BV3006" i="1"/>
  <c r="BT3006" i="1"/>
  <c r="BV3249" i="1"/>
  <c r="BT3249" i="1"/>
  <c r="BT3489" i="1"/>
  <c r="BV3489" i="1"/>
  <c r="BT1143" i="1"/>
  <c r="BV1143" i="1"/>
  <c r="BT1223" i="1"/>
  <c r="BV1223" i="1"/>
  <c r="BV1705" i="1"/>
  <c r="BT1705" i="1"/>
  <c r="BT1540" i="1"/>
  <c r="BV1540" i="1"/>
  <c r="BT2118" i="1"/>
  <c r="BV2118" i="1"/>
  <c r="BV2074" i="1"/>
  <c r="BT2074" i="1"/>
  <c r="BV2433" i="1"/>
  <c r="BT2433" i="1"/>
  <c r="BT2812" i="1"/>
  <c r="BV2812" i="1"/>
  <c r="BV3261" i="1"/>
  <c r="BT3261" i="1"/>
  <c r="BT1151" i="1"/>
  <c r="BV1151" i="1"/>
  <c r="BV1837" i="1"/>
  <c r="BT1837" i="1"/>
  <c r="BV1887" i="1"/>
  <c r="BT1887" i="1"/>
  <c r="BV2276" i="1"/>
  <c r="BT2276" i="1"/>
  <c r="BT2786" i="1"/>
  <c r="BV2786" i="1"/>
  <c r="BT3933" i="1"/>
  <c r="BV3933" i="1"/>
  <c r="BV1876" i="1"/>
  <c r="BT1876" i="1"/>
  <c r="BT1248" i="1"/>
  <c r="BV1248" i="1"/>
  <c r="BT1103" i="1"/>
  <c r="BV1103" i="1"/>
  <c r="BV1940" i="1"/>
  <c r="BT1940" i="1"/>
  <c r="BT2036" i="1"/>
  <c r="BV2036" i="1"/>
  <c r="BT2180" i="1"/>
  <c r="BV2180" i="1"/>
  <c r="BT2032" i="1"/>
  <c r="BV2032" i="1"/>
  <c r="BT2130" i="1"/>
  <c r="BV2130" i="1"/>
  <c r="BT2720" i="1"/>
  <c r="BV2720" i="1"/>
  <c r="BT2783" i="1"/>
  <c r="BV2783" i="1"/>
  <c r="BV1950" i="1"/>
  <c r="BT1950" i="1"/>
  <c r="BV2719" i="1"/>
  <c r="BT2719" i="1"/>
  <c r="BV3396" i="1"/>
  <c r="BT3396" i="1"/>
  <c r="BT1657" i="1"/>
  <c r="BV1657" i="1"/>
  <c r="BT1840" i="1"/>
  <c r="BV1840" i="1"/>
  <c r="BT1792" i="1"/>
  <c r="BV1792" i="1"/>
  <c r="BV1751" i="1"/>
  <c r="BT1751" i="1"/>
  <c r="BV1916" i="1"/>
  <c r="BT1916" i="1"/>
  <c r="BV1878" i="1"/>
  <c r="BT1878" i="1"/>
  <c r="BT2335" i="1"/>
  <c r="BV2335" i="1"/>
  <c r="BV1725" i="1"/>
  <c r="BT1725" i="1"/>
  <c r="BV1872" i="1"/>
  <c r="BT1872" i="1"/>
  <c r="BV2450" i="1"/>
  <c r="BT2450" i="1"/>
  <c r="BV2728" i="1"/>
  <c r="BT2728" i="1"/>
  <c r="BV2718" i="1"/>
  <c r="BT2718" i="1"/>
  <c r="BV3007" i="1"/>
  <c r="BT3007" i="1"/>
  <c r="BT3146" i="1"/>
  <c r="BV3146" i="1"/>
  <c r="BT3917" i="1"/>
  <c r="BV3917" i="1"/>
  <c r="BT2414" i="1"/>
  <c r="BV2414" i="1"/>
  <c r="BT2492" i="1"/>
  <c r="BV2492" i="1"/>
  <c r="BV2753" i="1"/>
  <c r="BT2753" i="1"/>
  <c r="BT2442" i="1"/>
  <c r="BV2442" i="1"/>
  <c r="BV2727" i="1"/>
  <c r="BT2727" i="1"/>
  <c r="BV3187" i="1"/>
  <c r="BT3187" i="1"/>
  <c r="BV3646" i="1"/>
  <c r="BT3646" i="1"/>
  <c r="BT1736" i="1"/>
  <c r="BV1736" i="1"/>
  <c r="BT2188" i="1"/>
  <c r="BV2188" i="1"/>
  <c r="BV1883" i="1"/>
  <c r="BT1883" i="1"/>
  <c r="BV1767" i="1"/>
  <c r="BT1767" i="1"/>
  <c r="BT2470" i="1"/>
  <c r="BV2470" i="1"/>
  <c r="BV1974" i="1"/>
  <c r="BT1974" i="1"/>
  <c r="BT2649" i="1"/>
  <c r="BV2649" i="1"/>
  <c r="BT2757" i="1"/>
  <c r="BV2757" i="1"/>
  <c r="BV3015" i="1"/>
  <c r="BT3015" i="1"/>
  <c r="BV3194" i="1"/>
  <c r="BT3194" i="1"/>
  <c r="BV2841" i="1"/>
  <c r="BT2841" i="1"/>
  <c r="BT3674" i="1"/>
  <c r="BV3674" i="1"/>
  <c r="BT3634" i="1"/>
  <c r="BV3634" i="1"/>
  <c r="BT1397" i="1"/>
  <c r="BV1397" i="1"/>
  <c r="BV1436" i="1"/>
  <c r="BT1436" i="1"/>
  <c r="BT1832" i="1"/>
  <c r="BV1832" i="1"/>
  <c r="BT1682" i="1"/>
  <c r="BV1682" i="1"/>
  <c r="BT2193" i="1"/>
  <c r="BV2193" i="1"/>
  <c r="BT2292" i="1"/>
  <c r="BV2292" i="1"/>
  <c r="BT2436" i="1"/>
  <c r="BV2436" i="1"/>
  <c r="BT2706" i="1"/>
  <c r="BV2706" i="1"/>
  <c r="BT2628" i="1"/>
  <c r="BV2628" i="1"/>
  <c r="BT2978" i="1"/>
  <c r="BV2978" i="1"/>
  <c r="BV3029" i="1"/>
  <c r="BT3029" i="1"/>
  <c r="BV3136" i="1"/>
  <c r="BT3136" i="1"/>
  <c r="BV3698" i="1"/>
  <c r="BT3698" i="1"/>
  <c r="BT3827" i="1"/>
  <c r="BV3827" i="1"/>
  <c r="BV1054" i="1"/>
  <c r="BT1054" i="1"/>
  <c r="BV1499" i="1"/>
  <c r="BT1499" i="1"/>
  <c r="BV1622" i="1"/>
  <c r="BT1622" i="1"/>
  <c r="BT1756" i="1"/>
  <c r="BV1756" i="1"/>
  <c r="BV2071" i="1"/>
  <c r="BT2071" i="1"/>
  <c r="BV1894" i="1"/>
  <c r="BT1894" i="1"/>
  <c r="BT2144" i="1"/>
  <c r="BV2144" i="1"/>
  <c r="BT2416" i="1"/>
  <c r="BV2416" i="1"/>
  <c r="BV2356" i="1"/>
  <c r="BT2356" i="1"/>
  <c r="BT2294" i="1"/>
  <c r="BV2294" i="1"/>
  <c r="BT2742" i="1"/>
  <c r="BV2742" i="1"/>
  <c r="BV2717" i="1"/>
  <c r="BT2717" i="1"/>
  <c r="BT2828" i="1"/>
  <c r="BV2828" i="1"/>
  <c r="BT2600" i="1"/>
  <c r="BV2600" i="1"/>
  <c r="BV3325" i="1"/>
  <c r="BT3325" i="1"/>
  <c r="BV2726" i="1"/>
  <c r="BT2726" i="1"/>
  <c r="BT2691" i="1"/>
  <c r="BV2691" i="1"/>
  <c r="BT2986" i="1"/>
  <c r="BV2986" i="1"/>
  <c r="BT2849" i="1"/>
  <c r="BV2849" i="1"/>
  <c r="BT3008" i="1"/>
  <c r="BV3008" i="1"/>
  <c r="BT2878" i="1"/>
  <c r="BV2878" i="1"/>
  <c r="BT2886" i="1"/>
  <c r="BV2886" i="1"/>
  <c r="BT3234" i="1"/>
  <c r="BV3234" i="1"/>
  <c r="BT3184" i="1"/>
  <c r="BV3184" i="1"/>
  <c r="BV3277" i="1"/>
  <c r="BT3277" i="1"/>
  <c r="BT3067" i="1"/>
  <c r="BV3067" i="1"/>
  <c r="BT3617" i="1"/>
  <c r="BV3617" i="1"/>
  <c r="BT2637" i="1"/>
  <c r="BV2637" i="1"/>
  <c r="BT2504" i="1"/>
  <c r="BV2504" i="1"/>
  <c r="BV2463" i="1"/>
  <c r="BT2463" i="1"/>
  <c r="BV2840" i="1"/>
  <c r="BT2840" i="1"/>
  <c r="BT3058" i="1"/>
  <c r="BV3058" i="1"/>
  <c r="BV2530" i="1"/>
  <c r="BT2530" i="1"/>
  <c r="BT3222" i="1"/>
  <c r="BV3222" i="1"/>
  <c r="BT3202" i="1"/>
  <c r="BV3202" i="1"/>
  <c r="BT3240" i="1"/>
  <c r="BV3240" i="1"/>
  <c r="BV3205" i="1"/>
  <c r="BT3205" i="1"/>
  <c r="BT3728" i="1"/>
  <c r="BV3728" i="1"/>
  <c r="BV3623" i="1"/>
  <c r="BT3623" i="1"/>
  <c r="BT3375" i="1"/>
  <c r="BV3375" i="1"/>
  <c r="BV2749" i="1"/>
  <c r="BT2749" i="1"/>
  <c r="BT2912" i="1"/>
  <c r="BV2912" i="1"/>
  <c r="BV3105" i="1"/>
  <c r="BT3105" i="1"/>
  <c r="BT2837" i="1"/>
  <c r="BV2837" i="1"/>
  <c r="BT3180" i="1"/>
  <c r="BV3180" i="1"/>
  <c r="BV2897" i="1"/>
  <c r="BT2897" i="1"/>
  <c r="BV2920" i="1"/>
  <c r="BT2920" i="1"/>
  <c r="BT3131" i="1"/>
  <c r="BV3131" i="1"/>
  <c r="BT3759" i="1"/>
  <c r="BV3759" i="1"/>
  <c r="BV3467" i="1"/>
  <c r="BT3467" i="1"/>
  <c r="BV3294" i="1"/>
  <c r="BT3294" i="1"/>
  <c r="BT3557" i="1"/>
  <c r="BV3557" i="1"/>
  <c r="BT2432" i="1"/>
  <c r="BV2432" i="1"/>
  <c r="BT2265" i="1"/>
  <c r="BV2265" i="1"/>
  <c r="BV2999" i="1"/>
  <c r="BT2999" i="1"/>
  <c r="BT2785" i="1"/>
  <c r="BV2785" i="1"/>
  <c r="BT3091" i="1"/>
  <c r="BV3091" i="1"/>
  <c r="BT3196" i="1"/>
  <c r="BV3196" i="1"/>
  <c r="BV3057" i="1"/>
  <c r="BT3057" i="1"/>
  <c r="BT3290" i="1"/>
  <c r="BV3290" i="1"/>
  <c r="BT3409" i="1"/>
  <c r="BV3409" i="1"/>
  <c r="BT3469" i="1"/>
  <c r="BV3469" i="1"/>
  <c r="BT3909" i="1"/>
  <c r="BV3909" i="1"/>
  <c r="BT3921" i="1"/>
  <c r="BV3921" i="1"/>
  <c r="BV2382" i="1"/>
  <c r="BT2382" i="1"/>
  <c r="BT2542" i="1"/>
  <c r="BV2542" i="1"/>
  <c r="BV2663" i="1"/>
  <c r="BT2663" i="1"/>
  <c r="BT2814" i="1"/>
  <c r="BV2814" i="1"/>
  <c r="BV3118" i="1"/>
  <c r="BT3118" i="1"/>
  <c r="BT3119" i="1"/>
  <c r="BV3119" i="1"/>
  <c r="BT2872" i="1"/>
  <c r="BV2872" i="1"/>
  <c r="BV3301" i="1"/>
  <c r="BT3301" i="1"/>
  <c r="BV3209" i="1"/>
  <c r="BT3209" i="1"/>
  <c r="BV3251" i="1"/>
  <c r="BT3251" i="1"/>
  <c r="BT3344" i="1"/>
  <c r="BV3344" i="1"/>
  <c r="BV3210" i="1"/>
  <c r="BT3210" i="1"/>
  <c r="BT3495" i="1"/>
  <c r="BV3495" i="1"/>
  <c r="BT3889" i="1"/>
  <c r="BV3889" i="1"/>
  <c r="BT3967" i="1"/>
  <c r="BV3967" i="1"/>
  <c r="BT3947" i="1"/>
  <c r="BV3947" i="1"/>
  <c r="BT3903" i="1"/>
  <c r="BV3903" i="1"/>
  <c r="BT3803" i="1"/>
  <c r="BV3803" i="1"/>
  <c r="BT3795" i="1"/>
  <c r="BV3795" i="1"/>
  <c r="BT3368" i="1"/>
  <c r="BV3368" i="1"/>
  <c r="BT3473" i="1"/>
  <c r="BV3473" i="1"/>
  <c r="BV3121" i="1"/>
  <c r="BT3121" i="1"/>
  <c r="BT3535" i="1"/>
  <c r="BV3535" i="1"/>
  <c r="BV3321" i="1"/>
  <c r="BT3321" i="1"/>
  <c r="BT3491" i="1"/>
  <c r="BV3491" i="1"/>
  <c r="BV2546" i="1"/>
  <c r="BT2546" i="1"/>
  <c r="BT3020" i="1"/>
  <c r="BV3020" i="1"/>
  <c r="BT2488" i="1"/>
  <c r="BV2488" i="1"/>
  <c r="BT2400" i="1"/>
  <c r="BV2400" i="1"/>
  <c r="BT2053" i="1"/>
  <c r="BV2053" i="1"/>
  <c r="BT2184" i="1"/>
  <c r="BV2184" i="1"/>
  <c r="BT2297" i="1"/>
  <c r="BV2297" i="1"/>
  <c r="BT2260" i="1"/>
  <c r="BV2260" i="1"/>
  <c r="BT2112" i="1"/>
  <c r="BV2112" i="1"/>
  <c r="BT2406" i="1"/>
  <c r="BV2406" i="1"/>
  <c r="BT2040" i="1"/>
  <c r="BV2040" i="1"/>
  <c r="BV2187" i="1"/>
  <c r="BT2187" i="1"/>
  <c r="BV1976" i="1"/>
  <c r="BT1976" i="1"/>
  <c r="BV1775" i="1"/>
  <c r="BT1775" i="1"/>
  <c r="BT1528" i="1"/>
  <c r="BV1528" i="1"/>
  <c r="BT1660" i="1"/>
  <c r="BV1660" i="1"/>
  <c r="BV1699" i="1"/>
  <c r="BT1699" i="1"/>
  <c r="BT1250" i="1"/>
  <c r="BV1250" i="1"/>
  <c r="BV1254" i="1"/>
  <c r="BT1254" i="1"/>
  <c r="BT1010" i="1"/>
  <c r="BV1010" i="1"/>
  <c r="BT10761" i="1"/>
  <c r="BV10761" i="1"/>
  <c r="BT10871" i="1"/>
  <c r="BV10871" i="1"/>
  <c r="BT10619" i="1"/>
  <c r="BV10619" i="1"/>
  <c r="BV10861" i="1"/>
  <c r="BT10861" i="1"/>
  <c r="BT10966" i="1"/>
  <c r="BV10966" i="1"/>
  <c r="BT10626" i="1"/>
  <c r="BV10626" i="1"/>
  <c r="BT10737" i="1"/>
  <c r="BV10737" i="1"/>
  <c r="BT10848" i="1"/>
  <c r="BV10848" i="1"/>
  <c r="BV10570" i="1"/>
  <c r="BT10570" i="1"/>
  <c r="BT10666" i="1"/>
  <c r="BV10666" i="1"/>
  <c r="BV10874" i="1"/>
  <c r="BT10874" i="1"/>
  <c r="BT10574" i="1"/>
  <c r="BV10574" i="1"/>
  <c r="BT10520" i="1"/>
  <c r="BV10520" i="1"/>
  <c r="BV10572" i="1"/>
  <c r="BT10572" i="1"/>
  <c r="BV10797" i="1"/>
  <c r="BT10797" i="1"/>
  <c r="BT10976" i="1"/>
  <c r="BV10976" i="1"/>
  <c r="BT10973" i="1"/>
  <c r="BV10973" i="1"/>
  <c r="BV10549" i="1"/>
  <c r="BT10549" i="1"/>
  <c r="BT10936" i="1"/>
  <c r="BV10936" i="1"/>
  <c r="BT10963" i="1"/>
  <c r="BV10963" i="1"/>
  <c r="BV10941" i="1"/>
  <c r="BT10941" i="1"/>
  <c r="BV10664" i="1"/>
  <c r="BT10664" i="1"/>
  <c r="BT10942" i="1"/>
  <c r="BV10942" i="1"/>
  <c r="BV10556" i="1"/>
  <c r="BT10556" i="1"/>
  <c r="BV10961" i="1"/>
  <c r="BT10961" i="1"/>
  <c r="BT10972" i="1"/>
  <c r="BV10972" i="1"/>
  <c r="BV10548" i="1"/>
  <c r="BT10548" i="1"/>
  <c r="BT10565" i="1"/>
  <c r="BV10565" i="1"/>
  <c r="BV10512" i="1"/>
  <c r="BT10512" i="1"/>
  <c r="BV10741" i="1"/>
  <c r="BT10741" i="1"/>
  <c r="BT10889" i="1"/>
  <c r="BV10889" i="1"/>
  <c r="BV10518" i="1"/>
  <c r="BT10518" i="1"/>
  <c r="BV10721" i="1"/>
  <c r="BT10721" i="1"/>
  <c r="BV10845" i="1"/>
  <c r="BT10845" i="1"/>
  <c r="BT10969" i="1"/>
  <c r="BV10969" i="1"/>
  <c r="BV10502" i="1"/>
  <c r="BT10502" i="1"/>
  <c r="BT10649" i="1"/>
  <c r="BV10649" i="1"/>
  <c r="BV10853" i="1"/>
  <c r="BT10853" i="1"/>
  <c r="BT10594" i="1"/>
  <c r="BV10594" i="1"/>
  <c r="BT10743" i="1"/>
  <c r="BV10743" i="1"/>
  <c r="BT10915" i="1"/>
  <c r="BV10915" i="1"/>
  <c r="BV10839" i="1"/>
  <c r="BT10839" i="1"/>
  <c r="BV10537" i="1"/>
  <c r="BT10537" i="1"/>
  <c r="BT10658" i="1"/>
  <c r="BV10658" i="1"/>
  <c r="BT10907" i="1"/>
  <c r="BV10907" i="1"/>
  <c r="BT10931" i="1"/>
  <c r="BV10931" i="1"/>
  <c r="BT10952" i="1"/>
  <c r="BV10952" i="1"/>
  <c r="BV10928" i="1"/>
  <c r="BT10928" i="1"/>
  <c r="BV10984" i="1"/>
  <c r="BT10984" i="1"/>
  <c r="BV10960" i="1"/>
  <c r="BT10960" i="1"/>
  <c r="BT10558" i="1"/>
  <c r="BV10558" i="1"/>
  <c r="BT10746" i="1"/>
  <c r="BV10746" i="1"/>
  <c r="BT10957" i="1"/>
  <c r="BV10957" i="1"/>
  <c r="BV10511" i="1"/>
  <c r="BT10511" i="1"/>
  <c r="BV10783" i="1"/>
  <c r="BT10783" i="1"/>
  <c r="BV10890" i="1"/>
  <c r="BT10890" i="1"/>
  <c r="BT10503" i="1"/>
  <c r="BV10503" i="1"/>
  <c r="BV10730" i="1"/>
  <c r="BT10730" i="1"/>
  <c r="BV10820" i="1"/>
  <c r="BT10820" i="1"/>
  <c r="BT10527" i="1"/>
  <c r="BV10527" i="1"/>
  <c r="BV10557" i="1"/>
  <c r="BT10557" i="1"/>
  <c r="BT10732" i="1"/>
  <c r="BV10732" i="1"/>
  <c r="BV10846" i="1"/>
  <c r="BT10846" i="1"/>
  <c r="BT10533" i="1"/>
  <c r="BV10533" i="1"/>
  <c r="BT10648" i="1"/>
  <c r="BV10648" i="1"/>
  <c r="BV10879" i="1"/>
  <c r="BT10879" i="1"/>
  <c r="BT10930" i="1"/>
  <c r="BV10930" i="1"/>
  <c r="BT10933" i="1"/>
  <c r="BV10933" i="1"/>
  <c r="BT10937" i="1"/>
  <c r="BV10937" i="1"/>
  <c r="BT10970" i="1"/>
  <c r="BV10970" i="1"/>
  <c r="BV10939" i="1"/>
  <c r="BT10939" i="1"/>
  <c r="BV10946" i="1"/>
  <c r="BT10946" i="1"/>
  <c r="BV10923" i="1"/>
  <c r="BT10923" i="1"/>
  <c r="BV10569" i="1"/>
  <c r="BT10569" i="1"/>
  <c r="BT10748" i="1"/>
  <c r="BV10748" i="1"/>
  <c r="BT10551" i="1"/>
  <c r="BV10551" i="1"/>
  <c r="BT10553" i="1"/>
  <c r="BV10553" i="1"/>
  <c r="BT10850" i="1"/>
  <c r="BV10850" i="1"/>
  <c r="BT10910" i="1"/>
  <c r="BV10910" i="1"/>
  <c r="BT10521" i="1"/>
  <c r="BV10521" i="1"/>
  <c r="BT10768" i="1"/>
  <c r="BV10768" i="1"/>
  <c r="BV10843" i="1"/>
  <c r="BT10843" i="1"/>
  <c r="BT10536" i="1"/>
  <c r="BV10536" i="1"/>
  <c r="BV10608" i="1"/>
  <c r="BT10608" i="1"/>
  <c r="BV10795" i="1"/>
  <c r="BT10795" i="1"/>
  <c r="BV10509" i="1"/>
  <c r="BT10509" i="1"/>
  <c r="BT10563" i="1"/>
  <c r="BV10563" i="1"/>
  <c r="BT10657" i="1"/>
  <c r="BV10657" i="1"/>
  <c r="BV10897" i="1"/>
  <c r="BT10897" i="1"/>
  <c r="BT10912" i="1"/>
  <c r="BV10912" i="1"/>
  <c r="BT10959" i="1"/>
  <c r="BV10959" i="1"/>
  <c r="BV10953" i="1"/>
  <c r="BT10953" i="1"/>
  <c r="BT10956" i="1"/>
  <c r="BV10956" i="1"/>
  <c r="BT10519" i="1"/>
  <c r="BV10519" i="1"/>
  <c r="BT10964" i="1"/>
  <c r="BV10964" i="1"/>
  <c r="BV10932" i="1"/>
  <c r="BT10932" i="1"/>
  <c r="BV10623" i="1"/>
  <c r="BT10623" i="1"/>
  <c r="BT10968" i="1"/>
  <c r="BV10968" i="1"/>
  <c r="BT10962" i="1"/>
  <c r="BV10962" i="1"/>
  <c r="BT10947" i="1"/>
  <c r="BV10947" i="1"/>
  <c r="BT10650" i="1"/>
  <c r="BV10650" i="1"/>
  <c r="BV10876" i="1"/>
  <c r="BT10876" i="1"/>
  <c r="BV10713" i="1"/>
  <c r="BT10713" i="1"/>
  <c r="BT10817" i="1"/>
  <c r="BV10817" i="1"/>
  <c r="BV10610" i="1"/>
  <c r="BT10610" i="1"/>
  <c r="BT10808" i="1"/>
  <c r="BV10808" i="1"/>
  <c r="BV10617" i="1"/>
  <c r="BT10617" i="1"/>
  <c r="BV10568" i="1"/>
  <c r="BT10568" i="1"/>
  <c r="BT10841" i="1"/>
  <c r="BV10841" i="1"/>
  <c r="BV10875" i="1"/>
  <c r="BT10875" i="1"/>
  <c r="BT10727" i="1"/>
  <c r="BV10727" i="1"/>
  <c r="BV10545" i="1"/>
  <c r="BT10545" i="1"/>
  <c r="BT10726" i="1"/>
  <c r="BV10726" i="1"/>
  <c r="BV10872" i="1"/>
  <c r="BT10872" i="1"/>
  <c r="BT10542" i="1"/>
  <c r="BV10542" i="1"/>
  <c r="BV10529" i="1"/>
  <c r="BT10529" i="1"/>
  <c r="BT10661" i="1"/>
  <c r="BV10661" i="1"/>
  <c r="BV10739" i="1"/>
  <c r="BT10739" i="1"/>
  <c r="BT10531" i="1"/>
  <c r="BV10531" i="1"/>
  <c r="BV10535" i="1"/>
  <c r="BT10535" i="1"/>
  <c r="BV10777" i="1"/>
  <c r="BT10777" i="1"/>
  <c r="BT10948" i="1"/>
  <c r="BV10948" i="1"/>
  <c r="BV10938" i="1"/>
  <c r="BT10938" i="1"/>
  <c r="BT10940" i="1"/>
  <c r="BV10940" i="1"/>
  <c r="BV10977" i="1"/>
  <c r="BT10977" i="1"/>
  <c r="BV10971" i="1"/>
  <c r="BT10971" i="1"/>
  <c r="BT10974" i="1"/>
  <c r="BV10974" i="1"/>
  <c r="BT10949" i="1"/>
  <c r="BV10949" i="1"/>
  <c r="BT10998" i="1"/>
  <c r="BV10998" i="1"/>
  <c r="BT10925" i="1"/>
  <c r="BV10925" i="1"/>
  <c r="BT10951" i="1"/>
  <c r="BV10951" i="1"/>
  <c r="BV10752" i="1"/>
  <c r="BT10752" i="1"/>
  <c r="BV10802" i="1"/>
  <c r="BT10802" i="1"/>
  <c r="BV10779" i="1"/>
  <c r="BT10779" i="1"/>
  <c r="BV10564" i="1"/>
  <c r="BT10564" i="1"/>
  <c r="BV10770" i="1"/>
  <c r="BT10770" i="1"/>
  <c r="BV10926" i="1"/>
  <c r="BT10926" i="1"/>
  <c r="BT10811" i="1"/>
  <c r="BV10811" i="1"/>
  <c r="BV10601" i="1"/>
  <c r="BT10601" i="1"/>
  <c r="BT10759" i="1"/>
  <c r="BV10759" i="1"/>
  <c r="BT10892" i="1"/>
  <c r="BV10892" i="1"/>
  <c r="BT10757" i="1"/>
  <c r="BV10757" i="1"/>
  <c r="BV10559" i="1"/>
  <c r="BT10559" i="1"/>
  <c r="BT10734" i="1"/>
  <c r="BV10734" i="1"/>
  <c r="BV10859" i="1"/>
  <c r="BT10859" i="1"/>
  <c r="BT10530" i="1"/>
  <c r="BV10530" i="1"/>
  <c r="BT10544" i="1"/>
  <c r="BV10544" i="1"/>
  <c r="BT10750" i="1"/>
  <c r="BV10750" i="1"/>
  <c r="BV10935" i="1"/>
  <c r="BT10935" i="1"/>
  <c r="BT10958" i="1"/>
  <c r="BV10958" i="1"/>
  <c r="BT10955" i="1"/>
  <c r="BV10955" i="1"/>
  <c r="BT10945" i="1"/>
  <c r="BV10945" i="1"/>
  <c r="BV10967" i="1"/>
  <c r="BT10967" i="1"/>
  <c r="BV10908" i="1"/>
  <c r="BT10908" i="1"/>
  <c r="BT10921" i="1"/>
  <c r="BV10921" i="1"/>
  <c r="BT10751" i="1"/>
  <c r="BV10751" i="1"/>
  <c r="BT10901" i="1"/>
  <c r="BV10901" i="1"/>
  <c r="BV10532" i="1"/>
  <c r="BT10532" i="1"/>
  <c r="BT10749" i="1"/>
  <c r="BV10749" i="1"/>
  <c r="BT10979" i="1"/>
  <c r="BV10979" i="1"/>
  <c r="BT10611" i="1"/>
  <c r="BV10611" i="1"/>
  <c r="BV10718" i="1"/>
  <c r="BT10718" i="1"/>
  <c r="BT10809" i="1"/>
  <c r="BV10809" i="1"/>
  <c r="BT10584" i="1"/>
  <c r="BV10584" i="1"/>
  <c r="BT10722" i="1"/>
  <c r="BV10722" i="1"/>
  <c r="BV10728" i="1"/>
  <c r="BT10728" i="1"/>
  <c r="BT10507" i="1"/>
  <c r="BV10507" i="1"/>
  <c r="BT10818" i="1"/>
  <c r="BV10818" i="1"/>
  <c r="BT10765" i="1"/>
  <c r="BV10765" i="1"/>
  <c r="BV10763" i="1"/>
  <c r="BT10763" i="1"/>
  <c r="BT10510" i="1"/>
  <c r="BV10510" i="1"/>
  <c r="BV10528" i="1"/>
  <c r="BT10528" i="1"/>
  <c r="BV10772" i="1"/>
  <c r="BT10772" i="1"/>
  <c r="BT10798" i="1"/>
  <c r="BV10798" i="1"/>
  <c r="BV10723" i="1"/>
  <c r="BT10723" i="1"/>
  <c r="BT10618" i="1"/>
  <c r="BV10618" i="1"/>
  <c r="BV10810" i="1"/>
  <c r="BT10810" i="1"/>
  <c r="BV10714" i="1"/>
  <c r="BT10714" i="1"/>
  <c r="BV10754" i="1"/>
  <c r="BT10754" i="1"/>
  <c r="BV10840" i="1"/>
  <c r="BT10840" i="1"/>
  <c r="BT10906" i="1"/>
  <c r="BV10906" i="1"/>
  <c r="BV10704" i="1"/>
  <c r="BT10704" i="1"/>
  <c r="BV10596" i="1"/>
  <c r="BT10596" i="1"/>
  <c r="BV10686" i="1"/>
  <c r="BT10686" i="1"/>
  <c r="BT10685" i="1"/>
  <c r="BV10685" i="1"/>
  <c r="BV10538" i="1"/>
  <c r="BT10538" i="1"/>
  <c r="BV10724" i="1"/>
  <c r="BT10724" i="1"/>
  <c r="BV10707" i="1"/>
  <c r="BT10707" i="1"/>
  <c r="BT10706" i="1"/>
  <c r="BV10706" i="1"/>
  <c r="BT10580" i="1"/>
  <c r="BV10580" i="1"/>
  <c r="BV10578" i="1"/>
  <c r="BT10578" i="1"/>
  <c r="BT10606" i="1"/>
  <c r="BV10606" i="1"/>
  <c r="BV10587" i="1"/>
  <c r="BT10587" i="1"/>
  <c r="BT10822" i="1"/>
  <c r="BV10822" i="1"/>
  <c r="BV10675" i="1"/>
  <c r="BT10675" i="1"/>
  <c r="BT10764" i="1"/>
  <c r="BV10764" i="1"/>
  <c r="BT10703" i="1"/>
  <c r="BV10703" i="1"/>
  <c r="BV10863" i="1"/>
  <c r="BT10863" i="1"/>
  <c r="BT10813" i="1"/>
  <c r="BV10813" i="1"/>
  <c r="BT10592" i="1"/>
  <c r="BV10592" i="1"/>
  <c r="BT10975" i="1"/>
  <c r="BV10975" i="1"/>
  <c r="BT10929" i="1"/>
  <c r="BV10929" i="1"/>
  <c r="BT10913" i="1"/>
  <c r="BV10913" i="1"/>
  <c r="BV10692" i="1"/>
  <c r="BT10692" i="1"/>
  <c r="BT10566" i="1"/>
  <c r="BV10566" i="1"/>
  <c r="BT10573" i="1"/>
  <c r="BV10573" i="1"/>
  <c r="BV10691" i="1"/>
  <c r="BT10691" i="1"/>
  <c r="BV10819" i="1"/>
  <c r="BT10819" i="1"/>
  <c r="BV10996" i="1"/>
  <c r="BT10996" i="1"/>
  <c r="BV10698" i="1"/>
  <c r="BT10698" i="1"/>
  <c r="BT10561" i="1"/>
  <c r="BV10561" i="1"/>
  <c r="BV10844" i="1"/>
  <c r="BT10844" i="1"/>
  <c r="BT10999" i="1"/>
  <c r="BV10999" i="1"/>
  <c r="BT10622" i="1"/>
  <c r="BV10622" i="1"/>
  <c r="BV10590" i="1"/>
  <c r="BT10590" i="1"/>
  <c r="BT10814" i="1"/>
  <c r="BV10814" i="1"/>
  <c r="BV10605" i="1"/>
  <c r="BT10605" i="1"/>
  <c r="BT10849" i="1"/>
  <c r="BV10849" i="1"/>
  <c r="BT10855" i="1"/>
  <c r="BV10855" i="1"/>
  <c r="BV11000" i="1"/>
  <c r="BT11000" i="1"/>
  <c r="BT10903" i="1"/>
  <c r="BV10903" i="1"/>
  <c r="BT10993" i="1"/>
  <c r="BV10993" i="1"/>
  <c r="BT10982" i="1"/>
  <c r="BV10982" i="1"/>
  <c r="BT10900" i="1"/>
  <c r="BV10900" i="1"/>
  <c r="BV10505" i="1"/>
  <c r="BT10505" i="1"/>
  <c r="BT10823" i="1"/>
  <c r="BV10823" i="1"/>
  <c r="BT10885" i="1"/>
  <c r="BV10885" i="1"/>
  <c r="BV10508" i="1"/>
  <c r="BT10508" i="1"/>
  <c r="BT10991" i="1"/>
  <c r="BV10991" i="1"/>
  <c r="BV10775" i="1"/>
  <c r="BT10775" i="1"/>
  <c r="BV10747" i="1"/>
  <c r="BT10747" i="1"/>
  <c r="BV10725" i="1"/>
  <c r="BT10725" i="1"/>
  <c r="BT10676" i="1"/>
  <c r="BV10676" i="1"/>
  <c r="BV10690" i="1"/>
  <c r="BT10690" i="1"/>
  <c r="BT10776" i="1"/>
  <c r="BV10776" i="1"/>
  <c r="BT10736" i="1"/>
  <c r="BV10736" i="1"/>
  <c r="BV10684" i="1"/>
  <c r="BT10684" i="1"/>
  <c r="BT10709" i="1"/>
  <c r="BV10709" i="1"/>
  <c r="BV10866" i="1"/>
  <c r="BT10866" i="1"/>
  <c r="BT10919" i="1"/>
  <c r="BV10919" i="1"/>
  <c r="BT10902" i="1"/>
  <c r="BV10902" i="1"/>
  <c r="BT10978" i="1"/>
  <c r="BV10978" i="1"/>
  <c r="BT10543" i="1"/>
  <c r="BV10543" i="1"/>
  <c r="BT10683" i="1"/>
  <c r="BV10683" i="1"/>
  <c r="BT10895" i="1"/>
  <c r="BV10895" i="1"/>
  <c r="BV10884" i="1"/>
  <c r="BT10884" i="1"/>
  <c r="BT10997" i="1"/>
  <c r="BV10997" i="1"/>
  <c r="BT10807" i="1"/>
  <c r="BV10807" i="1"/>
  <c r="BV10705" i="1"/>
  <c r="BT10705" i="1"/>
  <c r="BV10950" i="1"/>
  <c r="BT10950" i="1"/>
  <c r="BV10944" i="1"/>
  <c r="BT10944" i="1"/>
  <c r="BT10927" i="1"/>
  <c r="BV10927" i="1"/>
  <c r="BT10506" i="1"/>
  <c r="BV10506" i="1"/>
  <c r="BV10916" i="1"/>
  <c r="BT10916" i="1"/>
  <c r="BV10607" i="1"/>
  <c r="BT10607" i="1"/>
  <c r="BT10694" i="1"/>
  <c r="BV10694" i="1"/>
  <c r="BT10883" i="1"/>
  <c r="BV10883" i="1"/>
  <c r="BV10585" i="1"/>
  <c r="BT10585" i="1"/>
  <c r="BV10862" i="1"/>
  <c r="BT10862" i="1"/>
  <c r="BV10588" i="1"/>
  <c r="BT10588" i="1"/>
  <c r="BV10614" i="1"/>
  <c r="BT10614" i="1"/>
  <c r="BV10868" i="1"/>
  <c r="BT10868" i="1"/>
  <c r="BV10715" i="1"/>
  <c r="BT10715" i="1"/>
  <c r="BV10625" i="1"/>
  <c r="BT10625" i="1"/>
  <c r="BV10620" i="1"/>
  <c r="BT10620" i="1"/>
  <c r="BT10742" i="1"/>
  <c r="BV10742" i="1"/>
  <c r="BV10922" i="1"/>
  <c r="BT10922" i="1"/>
  <c r="BV10756" i="1"/>
  <c r="BT10756" i="1"/>
  <c r="BV10581" i="1"/>
  <c r="BT10581" i="1"/>
  <c r="BV10882" i="1"/>
  <c r="BT10882" i="1"/>
  <c r="BV10540" i="1"/>
  <c r="BT10540" i="1"/>
  <c r="BT10918" i="1"/>
  <c r="BV10918" i="1"/>
  <c r="BT10516" i="1"/>
  <c r="BV10516" i="1"/>
  <c r="BV10717" i="1"/>
  <c r="BT10717" i="1"/>
  <c r="BT10992" i="1"/>
  <c r="BV10992" i="1"/>
  <c r="BV10852" i="1"/>
  <c r="BT10852" i="1"/>
  <c r="BT10552" i="1"/>
  <c r="BV10552" i="1"/>
  <c r="BT10891" i="1"/>
  <c r="BV10891" i="1"/>
  <c r="BV10816" i="1"/>
  <c r="BT10816" i="1"/>
  <c r="BT10905" i="1"/>
  <c r="BV10905" i="1"/>
  <c r="BT10806" i="1"/>
  <c r="BV10806" i="1"/>
  <c r="BT10767" i="1"/>
  <c r="BV10767" i="1"/>
  <c r="BT10865" i="1"/>
  <c r="BV10865" i="1"/>
  <c r="BV10815" i="1"/>
  <c r="BT10815" i="1"/>
  <c r="BV10780" i="1"/>
  <c r="BT10780" i="1"/>
  <c r="BT10980" i="1"/>
  <c r="BV10980" i="1"/>
  <c r="BV10550" i="1"/>
  <c r="BT10550" i="1"/>
  <c r="BT10985" i="1"/>
  <c r="BV10985" i="1"/>
  <c r="BV10681" i="1"/>
  <c r="BT10681" i="1"/>
  <c r="BV10517" i="1"/>
  <c r="BT10517" i="1"/>
  <c r="BV10881" i="1"/>
  <c r="BT10881" i="1"/>
  <c r="BT10720" i="1"/>
  <c r="BV10720" i="1"/>
  <c r="BT10501" i="1"/>
  <c r="BV10501" i="1"/>
  <c r="BV10695" i="1"/>
  <c r="BT10695" i="1"/>
  <c r="BT10870" i="1"/>
  <c r="BV10870" i="1"/>
  <c r="BV10893" i="1"/>
  <c r="BT10893" i="1"/>
  <c r="BT10604" i="1"/>
  <c r="BV10604" i="1"/>
  <c r="BT10560" i="1"/>
  <c r="BV10560" i="1"/>
  <c r="BT10555" i="1"/>
  <c r="BV10555" i="1"/>
  <c r="BT10682" i="1"/>
  <c r="BV10682" i="1"/>
  <c r="BV10701" i="1"/>
  <c r="BT10701" i="1"/>
  <c r="BT10659" i="1"/>
  <c r="BV10659" i="1"/>
  <c r="BT10567" i="1"/>
  <c r="BV10567" i="1"/>
  <c r="BT10689" i="1"/>
  <c r="BV10689" i="1"/>
  <c r="BV10904" i="1"/>
  <c r="BT10904" i="1"/>
  <c r="BV10981" i="1"/>
  <c r="BT10981" i="1"/>
  <c r="BT10591" i="1"/>
  <c r="BV10591" i="1"/>
  <c r="BT10740" i="1"/>
  <c r="BV10740" i="1"/>
  <c r="BV10660" i="1"/>
  <c r="BT10660" i="1"/>
  <c r="BT10697" i="1"/>
  <c r="BV10697" i="1"/>
  <c r="BV10534" i="1"/>
  <c r="BT10534" i="1"/>
  <c r="BV10678" i="1"/>
  <c r="BT10678" i="1"/>
  <c r="BV10735" i="1"/>
  <c r="BT10735" i="1"/>
  <c r="BV10589" i="1"/>
  <c r="BT10589" i="1"/>
  <c r="BV10716" i="1"/>
  <c r="BT10716" i="1"/>
  <c r="BT10609" i="1"/>
  <c r="BV10609" i="1"/>
  <c r="BT10525" i="1"/>
  <c r="BV10525" i="1"/>
  <c r="BT10582" i="1"/>
  <c r="BV10582" i="1"/>
  <c r="BT10515" i="1"/>
  <c r="BV10515" i="1"/>
  <c r="BT10983" i="1"/>
  <c r="BV10983" i="1"/>
  <c r="BV10514" i="1"/>
  <c r="BT10514" i="1"/>
  <c r="BT10869" i="1"/>
  <c r="BV10869" i="1"/>
  <c r="BT10877" i="1"/>
  <c r="BV10877" i="1"/>
  <c r="BT10854" i="1"/>
  <c r="BV10854" i="1"/>
  <c r="BT10988" i="1"/>
  <c r="BV10988" i="1"/>
  <c r="BT10864" i="1"/>
  <c r="BV10864" i="1"/>
  <c r="BV10755" i="1"/>
  <c r="BT10755" i="1"/>
  <c r="BT10878" i="1"/>
  <c r="BV10878" i="1"/>
  <c r="BT10989" i="1"/>
  <c r="BV10989" i="1"/>
  <c r="BV10576" i="1"/>
  <c r="BT10576" i="1"/>
  <c r="BT10513" i="1"/>
  <c r="BV10513" i="1"/>
  <c r="BV10710" i="1"/>
  <c r="BT10710" i="1"/>
  <c r="BT10995" i="1"/>
  <c r="BV10995" i="1"/>
  <c r="BT10712" i="1"/>
  <c r="BV10712" i="1"/>
  <c r="BT10577" i="1"/>
  <c r="BV10577" i="1"/>
  <c r="BV10579" i="1"/>
  <c r="BT10579" i="1"/>
  <c r="BT10858" i="1"/>
  <c r="BV10858" i="1"/>
  <c r="BT10909" i="1"/>
  <c r="BV10909" i="1"/>
  <c r="BT10924" i="1"/>
  <c r="BV10924" i="1"/>
  <c r="BT10934" i="1"/>
  <c r="BV10934" i="1"/>
  <c r="BV10965" i="1"/>
  <c r="BT10965" i="1"/>
  <c r="BV10920" i="1"/>
  <c r="BT10920" i="1"/>
  <c r="BT10616" i="1"/>
  <c r="BV10616" i="1"/>
  <c r="BV10799" i="1"/>
  <c r="BT10799" i="1"/>
  <c r="BT10804" i="1"/>
  <c r="BV10804" i="1"/>
  <c r="BV10896" i="1"/>
  <c r="BT10896" i="1"/>
  <c r="BT10696" i="1"/>
  <c r="BV10696" i="1"/>
  <c r="BV10680" i="1"/>
  <c r="BT10680" i="1"/>
  <c r="BT10595" i="1"/>
  <c r="BV10595" i="1"/>
  <c r="BT10599" i="1"/>
  <c r="BV10599" i="1"/>
  <c r="BT10769" i="1"/>
  <c r="BV10769" i="1"/>
  <c r="BV10598" i="1"/>
  <c r="BT10598" i="1"/>
  <c r="BT10733" i="1"/>
  <c r="BV10733" i="1"/>
  <c r="BV10990" i="1"/>
  <c r="BT10990" i="1"/>
  <c r="BT10677" i="1"/>
  <c r="BV10677" i="1"/>
  <c r="BV10803" i="1"/>
  <c r="BT10803" i="1"/>
  <c r="BV10541" i="1"/>
  <c r="BT10541" i="1"/>
  <c r="BT10758" i="1"/>
  <c r="BV10758" i="1"/>
  <c r="BV10593" i="1"/>
  <c r="BT10593" i="1"/>
  <c r="BT10731" i="1"/>
  <c r="BV10731" i="1"/>
  <c r="BV10911" i="1"/>
  <c r="BT10911" i="1"/>
  <c r="BT10562" i="1"/>
  <c r="BV10562" i="1"/>
  <c r="BT10805" i="1"/>
  <c r="BV10805" i="1"/>
  <c r="BT10524" i="1"/>
  <c r="BV10524" i="1"/>
  <c r="BT10914" i="1"/>
  <c r="BV10914" i="1"/>
  <c r="BT10782" i="1"/>
  <c r="BV10782" i="1"/>
  <c r="BV10708" i="1"/>
  <c r="BT10708" i="1"/>
  <c r="BT10729" i="1"/>
  <c r="BV10729" i="1"/>
  <c r="BT10766" i="1"/>
  <c r="BV10766" i="1"/>
  <c r="BT10571" i="1"/>
  <c r="BV10571" i="1"/>
  <c r="BT10575" i="1"/>
  <c r="BV10575" i="1"/>
  <c r="BT10523" i="1"/>
  <c r="BV10523" i="1"/>
  <c r="BV10898" i="1"/>
  <c r="BT10898" i="1"/>
  <c r="BT10700" i="1"/>
  <c r="BV10700" i="1"/>
  <c r="BV10627" i="1"/>
  <c r="BT10627" i="1"/>
  <c r="BV10719" i="1"/>
  <c r="BT10719" i="1"/>
  <c r="BT10702" i="1"/>
  <c r="BV10702" i="1"/>
  <c r="BT10655" i="1"/>
  <c r="BV10655" i="1"/>
  <c r="BT10888" i="1"/>
  <c r="BV10888" i="1"/>
  <c r="BT10583" i="1"/>
  <c r="BV10583" i="1"/>
  <c r="BT10744" i="1"/>
  <c r="BV10744" i="1"/>
  <c r="BV10693" i="1"/>
  <c r="BT10693" i="1"/>
  <c r="BT10842" i="1"/>
  <c r="BV10842" i="1"/>
  <c r="BT10539" i="1"/>
  <c r="BV10539" i="1"/>
  <c r="BV10711" i="1"/>
  <c r="BT10711" i="1"/>
  <c r="BT10857" i="1"/>
  <c r="BV10857" i="1"/>
  <c r="BV10994" i="1"/>
  <c r="BT10994" i="1"/>
  <c r="BV10943" i="1"/>
  <c r="BT10943" i="1"/>
  <c r="BT10954" i="1"/>
  <c r="BV10954" i="1"/>
  <c r="BT10586" i="1"/>
  <c r="BV10586" i="1"/>
  <c r="BV10745" i="1"/>
  <c r="BT10745" i="1"/>
  <c r="BT10867" i="1"/>
  <c r="BV10867" i="1"/>
  <c r="BT10679" i="1"/>
  <c r="BV10679" i="1"/>
  <c r="BT10762" i="1"/>
  <c r="BV10762" i="1"/>
  <c r="BT10646" i="1"/>
  <c r="BV10646" i="1"/>
  <c r="BT10665" i="1"/>
  <c r="BV10665" i="1"/>
  <c r="BT10774" i="1"/>
  <c r="BV10774" i="1"/>
  <c r="BT10612" i="1"/>
  <c r="BV10612" i="1"/>
  <c r="BT10522" i="1"/>
  <c r="BV10522" i="1"/>
  <c r="BV10656" i="1"/>
  <c r="BT10656" i="1"/>
  <c r="BT10894" i="1"/>
  <c r="BV10894" i="1"/>
  <c r="BT10546" i="1"/>
  <c r="BV10546" i="1"/>
  <c r="BT10613" i="1"/>
  <c r="BV10613" i="1"/>
  <c r="BT10847" i="1"/>
  <c r="BV10847" i="1"/>
  <c r="BV10987" i="1"/>
  <c r="BT10987" i="1"/>
  <c r="BV10647" i="1"/>
  <c r="BT10647" i="1"/>
  <c r="BT10821" i="1"/>
  <c r="BV10821" i="1"/>
  <c r="BT10886" i="1"/>
  <c r="BV10886" i="1"/>
  <c r="BT10860" i="1"/>
  <c r="BV10860" i="1"/>
  <c r="BV10688" i="1"/>
  <c r="BT10688" i="1"/>
  <c r="BT10760" i="1"/>
  <c r="BV10760" i="1"/>
  <c r="BT10621" i="1"/>
  <c r="BV10621" i="1"/>
  <c r="BV10526" i="1"/>
  <c r="BT10526" i="1"/>
  <c r="BT10873" i="1"/>
  <c r="BV10873" i="1"/>
  <c r="BV10899" i="1"/>
  <c r="BT10899" i="1"/>
  <c r="BT10851" i="1"/>
  <c r="BV10851" i="1"/>
  <c r="BV10880" i="1"/>
  <c r="BT10880" i="1"/>
  <c r="BV10753" i="1"/>
  <c r="BT10753" i="1"/>
  <c r="BT10796" i="1"/>
  <c r="BV10796" i="1"/>
  <c r="BV10603" i="1"/>
  <c r="BT10603" i="1"/>
  <c r="BT10699" i="1"/>
  <c r="BV10699" i="1"/>
  <c r="BV10600" i="1"/>
  <c r="BT10600" i="1"/>
  <c r="BV10597" i="1"/>
  <c r="BT10597" i="1"/>
  <c r="BV10602" i="1"/>
  <c r="BT10602" i="1"/>
  <c r="BV10771" i="1"/>
  <c r="BT10771" i="1"/>
  <c r="BT10624" i="1"/>
  <c r="BV10624" i="1"/>
  <c r="BT10504" i="1"/>
  <c r="BV10504" i="1"/>
  <c r="BV10856" i="1"/>
  <c r="BT10856" i="1"/>
  <c r="BT10554" i="1"/>
  <c r="BV10554" i="1"/>
  <c r="BV10781" i="1"/>
  <c r="BT10781" i="1"/>
  <c r="BV10773" i="1"/>
  <c r="BT10773" i="1"/>
  <c r="BV10738" i="1"/>
  <c r="BT10738" i="1"/>
  <c r="BV10547" i="1"/>
  <c r="BT10547" i="1"/>
  <c r="BV10687" i="1"/>
  <c r="BT10687" i="1"/>
  <c r="BV10917" i="1"/>
  <c r="BT10917" i="1"/>
  <c r="BV10887" i="1"/>
  <c r="BT10887" i="1"/>
  <c r="BV10778" i="1"/>
  <c r="BT10778" i="1"/>
  <c r="BT10640" i="1"/>
  <c r="BV10640" i="1"/>
  <c r="BV18671" i="1"/>
  <c r="BT18671" i="1"/>
  <c r="BV17577" i="1"/>
  <c r="BT17577" i="1"/>
  <c r="BV17038" i="1"/>
  <c r="BT17038" i="1"/>
  <c r="BV17200" i="1"/>
  <c r="BT17200" i="1"/>
  <c r="BV18566" i="1"/>
  <c r="BT18566" i="1"/>
  <c r="BV19075" i="1"/>
  <c r="BT19075" i="1"/>
  <c r="BV21033" i="1"/>
  <c r="BT21033" i="1"/>
  <c r="BV18569" i="1"/>
  <c r="BT18569" i="1"/>
  <c r="BV17176" i="1"/>
  <c r="BT17176" i="1"/>
  <c r="BV18067" i="1"/>
  <c r="BT18067" i="1"/>
  <c r="BV17640" i="1"/>
  <c r="BT17640" i="1"/>
  <c r="BV18059" i="1"/>
  <c r="BT18059" i="1"/>
  <c r="BV19531" i="1"/>
  <c r="BT19531" i="1"/>
  <c r="BV17143" i="1"/>
  <c r="BT17143" i="1"/>
  <c r="BV18028" i="1"/>
  <c r="BT18028" i="1"/>
  <c r="BV17548" i="1"/>
  <c r="BT17548" i="1"/>
  <c r="BV21562" i="1"/>
  <c r="BT21562" i="1"/>
  <c r="BV19060" i="1"/>
  <c r="BT19060" i="1"/>
  <c r="BV17167" i="1"/>
  <c r="BT17167" i="1"/>
  <c r="BV18061" i="1"/>
  <c r="BT18061" i="1"/>
  <c r="BV17044" i="1"/>
  <c r="BT17044" i="1"/>
  <c r="BV17185" i="1"/>
  <c r="BT17185" i="1"/>
  <c r="BV17642" i="1"/>
  <c r="BT17642" i="1"/>
  <c r="BV21561" i="1"/>
  <c r="BT21561" i="1"/>
  <c r="BV18689" i="1"/>
  <c r="BT18689" i="1"/>
  <c r="BV18677" i="1"/>
  <c r="BT18677" i="1"/>
  <c r="BV17572" i="1"/>
  <c r="BT17572" i="1"/>
  <c r="BV17583" i="1"/>
  <c r="BT17583" i="1"/>
  <c r="BV18599" i="1"/>
  <c r="BT18599" i="1"/>
  <c r="BV19043" i="1"/>
  <c r="BT19043" i="1"/>
  <c r="BV19525" i="1"/>
  <c r="BT19525" i="1"/>
  <c r="BV21054" i="1"/>
  <c r="BT21054" i="1"/>
  <c r="BV18581" i="1"/>
  <c r="BT18581" i="1"/>
  <c r="BV18035" i="1"/>
  <c r="BT18035" i="1"/>
  <c r="BV18576" i="1"/>
  <c r="BT18576" i="1"/>
  <c r="BV18101" i="1"/>
  <c r="BT18101" i="1"/>
  <c r="BV19015" i="1"/>
  <c r="BT19015" i="1"/>
  <c r="BV21068" i="1"/>
  <c r="BT21068" i="1"/>
  <c r="BV19021" i="1"/>
  <c r="BT19021" i="1"/>
  <c r="BV19091" i="1"/>
  <c r="BT19091" i="1"/>
  <c r="BV21024" i="1"/>
  <c r="BT21024" i="1"/>
  <c r="BV18013" i="1"/>
  <c r="BT18013" i="1"/>
  <c r="BT18199" i="1"/>
  <c r="BV18199" i="1"/>
  <c r="BV17665" i="1"/>
  <c r="BT17665" i="1"/>
  <c r="BV17632" i="1"/>
  <c r="BT17632" i="1"/>
  <c r="BV18021" i="1"/>
  <c r="BT18021" i="1"/>
  <c r="BT19521" i="1"/>
  <c r="BV19521" i="1"/>
  <c r="BT17588" i="1"/>
  <c r="BV17588" i="1"/>
  <c r="BV17031" i="1"/>
  <c r="BT17031" i="1"/>
  <c r="BV18023" i="1"/>
  <c r="BT18023" i="1"/>
  <c r="BT17181" i="1"/>
  <c r="BV17181" i="1"/>
  <c r="BV17696" i="1"/>
  <c r="BT17696" i="1"/>
  <c r="BT17196" i="1"/>
  <c r="BV17196" i="1"/>
  <c r="BT17121" i="1"/>
  <c r="BV17121" i="1"/>
  <c r="BV17685" i="1"/>
  <c r="BT17685" i="1"/>
  <c r="BT17606" i="1"/>
  <c r="BV17606" i="1"/>
  <c r="BT18030" i="1"/>
  <c r="BV18030" i="1"/>
  <c r="BV18584" i="1"/>
  <c r="BT18584" i="1"/>
  <c r="BT18660" i="1"/>
  <c r="BV18660" i="1"/>
  <c r="BV18640" i="1"/>
  <c r="BT18640" i="1"/>
  <c r="BT19545" i="1"/>
  <c r="BV19545" i="1"/>
  <c r="BT20011" i="1"/>
  <c r="BV20011" i="1"/>
  <c r="BT21507" i="1"/>
  <c r="BV21507" i="1"/>
  <c r="BV21089" i="1"/>
  <c r="BT21089" i="1"/>
  <c r="BV21057" i="1"/>
  <c r="BT21057" i="1"/>
  <c r="BV21509" i="1"/>
  <c r="BT21509" i="1"/>
  <c r="BV19564" i="1"/>
  <c r="BT19564" i="1"/>
  <c r="BV19546" i="1"/>
  <c r="BT19546" i="1"/>
  <c r="BV21083" i="1"/>
  <c r="BT21083" i="1"/>
  <c r="BV18512" i="1"/>
  <c r="BT18512" i="1"/>
  <c r="BV19029" i="1"/>
  <c r="BT19029" i="1"/>
  <c r="BV19049" i="1"/>
  <c r="BT19049" i="1"/>
  <c r="BT18615" i="1"/>
  <c r="BV18615" i="1"/>
  <c r="BV18110" i="1"/>
  <c r="BT18110" i="1"/>
  <c r="BV17136" i="1"/>
  <c r="BT17136" i="1"/>
  <c r="BV18152" i="1"/>
  <c r="BT18152" i="1"/>
  <c r="BV17107" i="1"/>
  <c r="BT17107" i="1"/>
  <c r="BV18150" i="1"/>
  <c r="BT18150" i="1"/>
  <c r="BV17127" i="1"/>
  <c r="BT17127" i="1"/>
  <c r="BT17066" i="1"/>
  <c r="BV17066" i="1"/>
  <c r="BV17056" i="1"/>
  <c r="BT17056" i="1"/>
  <c r="BV17028" i="1"/>
  <c r="BT17028" i="1"/>
  <c r="BV17147" i="1"/>
  <c r="BT17147" i="1"/>
  <c r="BT17612" i="1"/>
  <c r="BV17612" i="1"/>
  <c r="BT17564" i="1"/>
  <c r="BV17564" i="1"/>
  <c r="BT18127" i="1"/>
  <c r="BV18127" i="1"/>
  <c r="BT18132" i="1"/>
  <c r="BV18132" i="1"/>
  <c r="BV19042" i="1"/>
  <c r="BT19042" i="1"/>
  <c r="BV18601" i="1"/>
  <c r="BT18601" i="1"/>
  <c r="BV20036" i="1"/>
  <c r="BT20036" i="1"/>
  <c r="BV21588" i="1"/>
  <c r="BT21588" i="1"/>
  <c r="BV21067" i="1"/>
  <c r="BT21067" i="1"/>
  <c r="BV21552" i="1"/>
  <c r="BT21552" i="1"/>
  <c r="BV19041" i="1"/>
  <c r="BT19041" i="1"/>
  <c r="BV21036" i="1"/>
  <c r="BT21036" i="1"/>
  <c r="BV21600" i="1"/>
  <c r="BT21600" i="1"/>
  <c r="BV20060" i="1"/>
  <c r="BT20060" i="1"/>
  <c r="BV21017" i="1"/>
  <c r="BT21017" i="1"/>
  <c r="BT18193" i="1"/>
  <c r="BV18193" i="1"/>
  <c r="BT18690" i="1"/>
  <c r="BV18690" i="1"/>
  <c r="BV18608" i="1"/>
  <c r="BT18608" i="1"/>
  <c r="BV20075" i="1"/>
  <c r="BT20075" i="1"/>
  <c r="BV18010" i="1"/>
  <c r="BT18010" i="1"/>
  <c r="BV17055" i="1"/>
  <c r="BT17055" i="1"/>
  <c r="BT18087" i="1"/>
  <c r="BV18087" i="1"/>
  <c r="BV17051" i="1"/>
  <c r="BT17051" i="1"/>
  <c r="BT17537" i="1"/>
  <c r="BV17537" i="1"/>
  <c r="BV17106" i="1"/>
  <c r="BT17106" i="1"/>
  <c r="BV17097" i="1"/>
  <c r="BT17097" i="1"/>
  <c r="BV17015" i="1"/>
  <c r="BT17015" i="1"/>
  <c r="BT17101" i="1"/>
  <c r="BV17101" i="1"/>
  <c r="BV17165" i="1"/>
  <c r="BT17165" i="1"/>
  <c r="BV17644" i="1"/>
  <c r="BT17644" i="1"/>
  <c r="BV17605" i="1"/>
  <c r="BT17605" i="1"/>
  <c r="BT18145" i="1"/>
  <c r="BV18145" i="1"/>
  <c r="BT18154" i="1"/>
  <c r="BV18154" i="1"/>
  <c r="BV19045" i="1"/>
  <c r="BT19045" i="1"/>
  <c r="BT18630" i="1"/>
  <c r="BV18630" i="1"/>
  <c r="BV20045" i="1"/>
  <c r="BT20045" i="1"/>
  <c r="BV20065" i="1"/>
  <c r="BT20065" i="1"/>
  <c r="BV21072" i="1"/>
  <c r="BT21072" i="1"/>
  <c r="BV21564" i="1"/>
  <c r="BT21564" i="1"/>
  <c r="BV19535" i="1"/>
  <c r="BT19535" i="1"/>
  <c r="BV21554" i="1"/>
  <c r="BT21554" i="1"/>
  <c r="BT21592" i="1"/>
  <c r="BV21592" i="1"/>
  <c r="BV18167" i="1"/>
  <c r="BT18167" i="1"/>
  <c r="BV19037" i="1"/>
  <c r="BT19037" i="1"/>
  <c r="BV19570" i="1"/>
  <c r="BT19570" i="1"/>
  <c r="BV19088" i="1"/>
  <c r="BT19088" i="1"/>
  <c r="BV19597" i="1"/>
  <c r="BT19597" i="1"/>
  <c r="BT18513" i="1"/>
  <c r="BV18513" i="1"/>
  <c r="BV17073" i="1"/>
  <c r="BT17073" i="1"/>
  <c r="BV18698" i="1"/>
  <c r="BT18698" i="1"/>
  <c r="BV17153" i="1"/>
  <c r="BT17153" i="1"/>
  <c r="BV18149" i="1"/>
  <c r="BT18149" i="1"/>
  <c r="BV17662" i="1"/>
  <c r="BT17662" i="1"/>
  <c r="BV17016" i="1"/>
  <c r="BT17016" i="1"/>
  <c r="BV17118" i="1"/>
  <c r="BT17118" i="1"/>
  <c r="BV17074" i="1"/>
  <c r="BT17074" i="1"/>
  <c r="BV17042" i="1"/>
  <c r="BT17042" i="1"/>
  <c r="BT17698" i="1"/>
  <c r="BV17698" i="1"/>
  <c r="BT17570" i="1"/>
  <c r="BV17570" i="1"/>
  <c r="BV18557" i="1"/>
  <c r="BT18557" i="1"/>
  <c r="BT18157" i="1"/>
  <c r="BV18157" i="1"/>
  <c r="BV18543" i="1"/>
  <c r="BT18543" i="1"/>
  <c r="BT18612" i="1"/>
  <c r="BV18612" i="1"/>
  <c r="BV19551" i="1"/>
  <c r="BT19551" i="1"/>
  <c r="BT19516" i="1"/>
  <c r="BV19516" i="1"/>
  <c r="BV21587" i="1"/>
  <c r="BT21587" i="1"/>
  <c r="BV20081" i="1"/>
  <c r="BT20081" i="1"/>
  <c r="BV21585" i="1"/>
  <c r="BT21585" i="1"/>
  <c r="BT21534" i="1"/>
  <c r="BV21534" i="1"/>
  <c r="BV20063" i="1"/>
  <c r="BT20063" i="1"/>
  <c r="BT18681" i="1"/>
  <c r="BV18681" i="1"/>
  <c r="BV21543" i="1"/>
  <c r="BT21543" i="1"/>
  <c r="BT18675" i="1"/>
  <c r="BV18675" i="1"/>
  <c r="BV18158" i="1"/>
  <c r="BT18158" i="1"/>
  <c r="BV21034" i="1"/>
  <c r="BT21034" i="1"/>
  <c r="BV19580" i="1"/>
  <c r="BT19580" i="1"/>
  <c r="BV18038" i="1"/>
  <c r="BT18038" i="1"/>
  <c r="BV18554" i="1"/>
  <c r="BT18554" i="1"/>
  <c r="BT17615" i="1"/>
  <c r="BV17615" i="1"/>
  <c r="BV18574" i="1"/>
  <c r="BT18574" i="1"/>
  <c r="BV18090" i="1"/>
  <c r="BT18090" i="1"/>
  <c r="BV18091" i="1"/>
  <c r="BT18091" i="1"/>
  <c r="BV18078" i="1"/>
  <c r="BT18078" i="1"/>
  <c r="BV18014" i="1"/>
  <c r="BT18014" i="1"/>
  <c r="BV17162" i="1"/>
  <c r="BT17162" i="1"/>
  <c r="BV18063" i="1"/>
  <c r="BT18063" i="1"/>
  <c r="BV17658" i="1"/>
  <c r="BT17658" i="1"/>
  <c r="BT18106" i="1"/>
  <c r="BV18106" i="1"/>
  <c r="BV18165" i="1"/>
  <c r="BT18165" i="1"/>
  <c r="BV19073" i="1"/>
  <c r="BT19073" i="1"/>
  <c r="BT18682" i="1"/>
  <c r="BV18682" i="1"/>
  <c r="BT19590" i="1"/>
  <c r="BV19590" i="1"/>
  <c r="BV19554" i="1"/>
  <c r="BT19554" i="1"/>
  <c r="BV21516" i="1"/>
  <c r="BT21516" i="1"/>
  <c r="BV21526" i="1"/>
  <c r="BT21526" i="1"/>
  <c r="BV21078" i="1"/>
  <c r="BT21078" i="1"/>
  <c r="BV20040" i="1"/>
  <c r="BT20040" i="1"/>
  <c r="BV19078" i="1"/>
  <c r="BT19078" i="1"/>
  <c r="BT20024" i="1"/>
  <c r="BV20024" i="1"/>
  <c r="BV21044" i="1"/>
  <c r="BT21044" i="1"/>
  <c r="BV18586" i="1"/>
  <c r="BT18586" i="1"/>
  <c r="BV19508" i="1"/>
  <c r="BT19508" i="1"/>
  <c r="BV18542" i="1"/>
  <c r="BT18542" i="1"/>
  <c r="BV19559" i="1"/>
  <c r="BT19559" i="1"/>
  <c r="BV18595" i="1"/>
  <c r="BT18595" i="1"/>
  <c r="BV17120" i="1"/>
  <c r="BT17120" i="1"/>
  <c r="BV18521" i="1"/>
  <c r="BT18521" i="1"/>
  <c r="BV17071" i="1"/>
  <c r="BT17071" i="1"/>
  <c r="BV18536" i="1"/>
  <c r="BT18536" i="1"/>
  <c r="BV17159" i="1"/>
  <c r="BT17159" i="1"/>
  <c r="BT17108" i="1"/>
  <c r="BV17108" i="1"/>
  <c r="BT17166" i="1"/>
  <c r="BV17166" i="1"/>
  <c r="BT17078" i="1"/>
  <c r="BV17078" i="1"/>
  <c r="BT17096" i="1"/>
  <c r="BV17096" i="1"/>
  <c r="BT17598" i="1"/>
  <c r="BV17598" i="1"/>
  <c r="BT18066" i="1"/>
  <c r="BV18066" i="1"/>
  <c r="BV18115" i="1"/>
  <c r="BT18115" i="1"/>
  <c r="BV18674" i="1"/>
  <c r="BT18674" i="1"/>
  <c r="BT18657" i="1"/>
  <c r="BV18657" i="1"/>
  <c r="BV18573" i="1"/>
  <c r="BT18573" i="1"/>
  <c r="BV20030" i="1"/>
  <c r="BT20030" i="1"/>
  <c r="BV20067" i="1"/>
  <c r="BT20067" i="1"/>
  <c r="BT21062" i="1"/>
  <c r="BV21062" i="1"/>
  <c r="BV21095" i="1"/>
  <c r="BT21095" i="1"/>
  <c r="BV19595" i="1"/>
  <c r="BT19595" i="1"/>
  <c r="BV17161" i="1"/>
  <c r="BT17161" i="1"/>
  <c r="BV18575" i="1"/>
  <c r="BT18575" i="1"/>
  <c r="BV17011" i="1"/>
  <c r="BT17011" i="1"/>
  <c r="BV19046" i="1"/>
  <c r="BT19046" i="1"/>
  <c r="BV19550" i="1"/>
  <c r="BT19550" i="1"/>
  <c r="BV19013" i="1"/>
  <c r="BT19013" i="1"/>
  <c r="BV17559" i="1"/>
  <c r="BT17559" i="1"/>
  <c r="BV17017" i="1"/>
  <c r="BT17017" i="1"/>
  <c r="BV17191" i="1"/>
  <c r="BT17191" i="1"/>
  <c r="BT18121" i="1"/>
  <c r="BV18121" i="1"/>
  <c r="BV20086" i="1"/>
  <c r="BT20086" i="1"/>
  <c r="BV21047" i="1"/>
  <c r="BT21047" i="1"/>
  <c r="BV18200" i="1"/>
  <c r="BT18200" i="1"/>
  <c r="BV17155" i="1"/>
  <c r="BT17155" i="1"/>
  <c r="BV17578" i="1"/>
  <c r="BT17578" i="1"/>
  <c r="BV20092" i="1"/>
  <c r="BT20092" i="1"/>
  <c r="BV17633" i="1"/>
  <c r="BT17633" i="1"/>
  <c r="BV18649" i="1"/>
  <c r="BT18649" i="1"/>
  <c r="BV17536" i="1"/>
  <c r="BT17536" i="1"/>
  <c r="BV17571" i="1"/>
  <c r="BT17571" i="1"/>
  <c r="BV17542" i="1"/>
  <c r="BT17542" i="1"/>
  <c r="BV18539" i="1"/>
  <c r="BT18539" i="1"/>
  <c r="BV19066" i="1"/>
  <c r="BT19066" i="1"/>
  <c r="BV21519" i="1"/>
  <c r="BT21519" i="1"/>
  <c r="BV17569" i="1"/>
  <c r="BT17569" i="1"/>
  <c r="BV17008" i="1"/>
  <c r="BT17008" i="1"/>
  <c r="BV17173" i="1"/>
  <c r="BT17173" i="1"/>
  <c r="BV19081" i="1"/>
  <c r="BT19081" i="1"/>
  <c r="BT21100" i="1"/>
  <c r="BV21100" i="1"/>
  <c r="BV18644" i="1"/>
  <c r="BT18644" i="1"/>
  <c r="BV18656" i="1"/>
  <c r="BT18656" i="1"/>
  <c r="BV17188" i="1"/>
  <c r="BT17188" i="1"/>
  <c r="BV17566" i="1"/>
  <c r="BT17566" i="1"/>
  <c r="BV17637" i="1"/>
  <c r="BT17637" i="1"/>
  <c r="BV19018" i="1"/>
  <c r="BT19018" i="1"/>
  <c r="BV21597" i="1"/>
  <c r="BT21597" i="1"/>
  <c r="BT21032" i="1"/>
  <c r="BV21032" i="1"/>
  <c r="BV21577" i="1"/>
  <c r="BT21577" i="1"/>
  <c r="BV18568" i="1"/>
  <c r="BT18568" i="1"/>
  <c r="BV20066" i="1"/>
  <c r="BT20066" i="1"/>
  <c r="BT18684" i="1"/>
  <c r="BV18684" i="1"/>
  <c r="BV18616" i="1"/>
  <c r="BT18616" i="1"/>
  <c r="BV21559" i="1"/>
  <c r="BT21559" i="1"/>
  <c r="BV18653" i="1"/>
  <c r="BT18653" i="1"/>
  <c r="BT17517" i="1"/>
  <c r="BV17517" i="1"/>
  <c r="BT19096" i="1"/>
  <c r="BV19096" i="1"/>
  <c r="BT17184" i="1"/>
  <c r="BV17184" i="1"/>
  <c r="BV18170" i="1"/>
  <c r="BT18170" i="1"/>
  <c r="BT17636" i="1"/>
  <c r="BV17636" i="1"/>
  <c r="BV17684" i="1"/>
  <c r="BT17684" i="1"/>
  <c r="BV17652" i="1"/>
  <c r="BT17652" i="1"/>
  <c r="BV18081" i="1"/>
  <c r="BT18081" i="1"/>
  <c r="BT17045" i="1"/>
  <c r="BV17045" i="1"/>
  <c r="BT18082" i="1"/>
  <c r="BV18082" i="1"/>
  <c r="BT17672" i="1"/>
  <c r="BV17672" i="1"/>
  <c r="BV18112" i="1"/>
  <c r="BT18112" i="1"/>
  <c r="BV18551" i="1"/>
  <c r="BT18551" i="1"/>
  <c r="BV18113" i="1"/>
  <c r="BT18113" i="1"/>
  <c r="BV19009" i="1"/>
  <c r="BT19009" i="1"/>
  <c r="BV19594" i="1"/>
  <c r="BT19594" i="1"/>
  <c r="BV19565" i="1"/>
  <c r="BT19565" i="1"/>
  <c r="BV21523" i="1"/>
  <c r="BT21523" i="1"/>
  <c r="BV21539" i="1"/>
  <c r="BT21539" i="1"/>
  <c r="BT21535" i="1"/>
  <c r="BV21535" i="1"/>
  <c r="BT21058" i="1"/>
  <c r="BV21058" i="1"/>
  <c r="BV21567" i="1"/>
  <c r="BT21567" i="1"/>
  <c r="BV19083" i="1"/>
  <c r="BT19083" i="1"/>
  <c r="BV21026" i="1"/>
  <c r="BT21026" i="1"/>
  <c r="BV18174" i="1"/>
  <c r="BT18174" i="1"/>
  <c r="BV19017" i="1"/>
  <c r="BT19017" i="1"/>
  <c r="BT18181" i="1"/>
  <c r="BV18181" i="1"/>
  <c r="BV18523" i="1"/>
  <c r="BT18523" i="1"/>
  <c r="BV18052" i="1"/>
  <c r="BT18052" i="1"/>
  <c r="BV19097" i="1"/>
  <c r="BT19097" i="1"/>
  <c r="BT17195" i="1"/>
  <c r="BV17195" i="1"/>
  <c r="BV17133" i="1"/>
  <c r="BT17133" i="1"/>
  <c r="BV17607" i="1"/>
  <c r="BT17607" i="1"/>
  <c r="BV17680" i="1"/>
  <c r="BT17680" i="1"/>
  <c r="BV17039" i="1"/>
  <c r="BT17039" i="1"/>
  <c r="BV17602" i="1"/>
  <c r="BT17602" i="1"/>
  <c r="BT17010" i="1"/>
  <c r="BV17010" i="1"/>
  <c r="BV17590" i="1"/>
  <c r="BT17590" i="1"/>
  <c r="BT17522" i="1"/>
  <c r="BV17522" i="1"/>
  <c r="BV17638" i="1"/>
  <c r="BT17638" i="1"/>
  <c r="BV18517" i="1"/>
  <c r="BT18517" i="1"/>
  <c r="BV18538" i="1"/>
  <c r="BT18538" i="1"/>
  <c r="BT18583" i="1"/>
  <c r="BV18583" i="1"/>
  <c r="BV19058" i="1"/>
  <c r="BT19058" i="1"/>
  <c r="BV19558" i="1"/>
  <c r="BT19558" i="1"/>
  <c r="BV21023" i="1"/>
  <c r="BT21023" i="1"/>
  <c r="BV21010" i="1"/>
  <c r="BT21010" i="1"/>
  <c r="BV20072" i="1"/>
  <c r="BT20072" i="1"/>
  <c r="BV20056" i="1"/>
  <c r="BT20056" i="1"/>
  <c r="BV20085" i="1"/>
  <c r="BT20085" i="1"/>
  <c r="BV21040" i="1"/>
  <c r="BT21040" i="1"/>
  <c r="BV19010" i="1"/>
  <c r="BT19010" i="1"/>
  <c r="BV20082" i="1"/>
  <c r="BT20082" i="1"/>
  <c r="BT18027" i="1"/>
  <c r="BV18027" i="1"/>
  <c r="BV18625" i="1"/>
  <c r="BT18625" i="1"/>
  <c r="BV18126" i="1"/>
  <c r="BT18126" i="1"/>
  <c r="BV18147" i="1"/>
  <c r="BT18147" i="1"/>
  <c r="BT17591" i="1"/>
  <c r="BV17591" i="1"/>
  <c r="BV19030" i="1"/>
  <c r="BT19030" i="1"/>
  <c r="BV17596" i="1"/>
  <c r="BT17596" i="1"/>
  <c r="BV17115" i="1"/>
  <c r="BT17115" i="1"/>
  <c r="BT17585" i="1"/>
  <c r="BV17585" i="1"/>
  <c r="BV17654" i="1"/>
  <c r="BT17654" i="1"/>
  <c r="BV17656" i="1"/>
  <c r="BT17656" i="1"/>
  <c r="BT17561" i="1"/>
  <c r="BV17561" i="1"/>
  <c r="BT17013" i="1"/>
  <c r="BV17013" i="1"/>
  <c r="BV17593" i="1"/>
  <c r="BT17593" i="1"/>
  <c r="BT17546" i="1"/>
  <c r="BV17546" i="1"/>
  <c r="BT17666" i="1"/>
  <c r="BV17666" i="1"/>
  <c r="BV18534" i="1"/>
  <c r="BT18534" i="1"/>
  <c r="BV18546" i="1"/>
  <c r="BT18546" i="1"/>
  <c r="BV18587" i="1"/>
  <c r="BT18587" i="1"/>
  <c r="BV20023" i="1"/>
  <c r="BT20023" i="1"/>
  <c r="BV19568" i="1"/>
  <c r="BT19568" i="1"/>
  <c r="BT21076" i="1"/>
  <c r="BV21076" i="1"/>
  <c r="BV21013" i="1"/>
  <c r="BT21013" i="1"/>
  <c r="BV20083" i="1"/>
  <c r="BT20083" i="1"/>
  <c r="BV19509" i="1"/>
  <c r="BT19509" i="1"/>
  <c r="BT20019" i="1"/>
  <c r="BV20019" i="1"/>
  <c r="BV20016" i="1"/>
  <c r="BT20016" i="1"/>
  <c r="BV21551" i="1"/>
  <c r="BT21551" i="1"/>
  <c r="BT18669" i="1"/>
  <c r="BV18669" i="1"/>
  <c r="BV19578" i="1"/>
  <c r="BT19578" i="1"/>
  <c r="BV19095" i="1"/>
  <c r="BT19095" i="1"/>
  <c r="BV18641" i="1"/>
  <c r="BT18641" i="1"/>
  <c r="BV19023" i="1"/>
  <c r="BT19023" i="1"/>
  <c r="BV17150" i="1"/>
  <c r="BT17150" i="1"/>
  <c r="BV19054" i="1"/>
  <c r="BT19054" i="1"/>
  <c r="BV17132" i="1"/>
  <c r="BT17132" i="1"/>
  <c r="BV18631" i="1"/>
  <c r="BT18631" i="1"/>
  <c r="BV17163" i="1"/>
  <c r="BT17163" i="1"/>
  <c r="BV17057" i="1"/>
  <c r="BT17057" i="1"/>
  <c r="BV17157" i="1"/>
  <c r="BT17157" i="1"/>
  <c r="BT17025" i="1"/>
  <c r="BV17025" i="1"/>
  <c r="BV17070" i="1"/>
  <c r="BT17070" i="1"/>
  <c r="BV17568" i="1"/>
  <c r="BT17568" i="1"/>
  <c r="BT17657" i="1"/>
  <c r="BV17657" i="1"/>
  <c r="BV19094" i="1"/>
  <c r="BT19094" i="1"/>
  <c r="BV18620" i="1"/>
  <c r="BT18620" i="1"/>
  <c r="BT18594" i="1"/>
  <c r="BV18594" i="1"/>
  <c r="BV19511" i="1"/>
  <c r="BT19511" i="1"/>
  <c r="BV20028" i="1"/>
  <c r="BT20028" i="1"/>
  <c r="BV20048" i="1"/>
  <c r="BT20048" i="1"/>
  <c r="BV21048" i="1"/>
  <c r="BT21048" i="1"/>
  <c r="BV21065" i="1"/>
  <c r="BT21065" i="1"/>
  <c r="BV20077" i="1"/>
  <c r="BT20077" i="1"/>
  <c r="BV19556" i="1"/>
  <c r="BT19556" i="1"/>
  <c r="BV21041" i="1"/>
  <c r="BT21041" i="1"/>
  <c r="BV18591" i="1"/>
  <c r="BT18591" i="1"/>
  <c r="BV21553" i="1"/>
  <c r="BT21553" i="1"/>
  <c r="BV18540" i="1"/>
  <c r="BT18540" i="1"/>
  <c r="BV19567" i="1"/>
  <c r="BT19567" i="1"/>
  <c r="BV19534" i="1"/>
  <c r="BT19534" i="1"/>
  <c r="BV18180" i="1"/>
  <c r="BT18180" i="1"/>
  <c r="BV17532" i="1"/>
  <c r="BT17532" i="1"/>
  <c r="BV18626" i="1"/>
  <c r="BT18626" i="1"/>
  <c r="BV17629" i="1"/>
  <c r="BT17629" i="1"/>
  <c r="BV18168" i="1"/>
  <c r="BT18168" i="1"/>
  <c r="BV17686" i="1"/>
  <c r="BT17686" i="1"/>
  <c r="BT17520" i="1"/>
  <c r="BV17520" i="1"/>
  <c r="BV17682" i="1"/>
  <c r="BT17682" i="1"/>
  <c r="BV17160" i="1"/>
  <c r="BT17160" i="1"/>
  <c r="BT17100" i="1"/>
  <c r="BV17100" i="1"/>
  <c r="BV17635" i="1"/>
  <c r="BT17635" i="1"/>
  <c r="BT18033" i="1"/>
  <c r="BV18033" i="1"/>
  <c r="BT18166" i="1"/>
  <c r="BV18166" i="1"/>
  <c r="BT18688" i="1"/>
  <c r="BV18688" i="1"/>
  <c r="BV18171" i="1"/>
  <c r="BT18171" i="1"/>
  <c r="BV19064" i="1"/>
  <c r="BT19064" i="1"/>
  <c r="BV20033" i="1"/>
  <c r="BT20033" i="1"/>
  <c r="BV20025" i="1"/>
  <c r="BT20025" i="1"/>
  <c r="BV21547" i="1"/>
  <c r="BT21547" i="1"/>
  <c r="BV21576" i="1"/>
  <c r="BT21576" i="1"/>
  <c r="BV21566" i="1"/>
  <c r="BT21566" i="1"/>
  <c r="BV20076" i="1"/>
  <c r="BT20076" i="1"/>
  <c r="BV21064" i="1"/>
  <c r="BT21064" i="1"/>
  <c r="BT19524" i="1"/>
  <c r="BV19524" i="1"/>
  <c r="BV21571" i="1"/>
  <c r="BT21571" i="1"/>
  <c r="BV18602" i="1"/>
  <c r="BT18602" i="1"/>
  <c r="BV18555" i="1"/>
  <c r="BT18555" i="1"/>
  <c r="BV18550" i="1"/>
  <c r="BT18550" i="1"/>
  <c r="BV19065" i="1"/>
  <c r="BT19065" i="1"/>
  <c r="BV17610" i="1"/>
  <c r="BT17610" i="1"/>
  <c r="BV18697" i="1"/>
  <c r="BT18697" i="1"/>
  <c r="BV17558" i="1"/>
  <c r="BT17558" i="1"/>
  <c r="BV17088" i="1"/>
  <c r="BT17088" i="1"/>
  <c r="BV17691" i="1"/>
  <c r="BT17691" i="1"/>
  <c r="BV17613" i="1"/>
  <c r="BT17613" i="1"/>
  <c r="BV17103" i="1"/>
  <c r="BT17103" i="1"/>
  <c r="BV17694" i="1"/>
  <c r="BT17694" i="1"/>
  <c r="BT17093" i="1"/>
  <c r="BV17093" i="1"/>
  <c r="BV17528" i="1"/>
  <c r="BT17528" i="1"/>
  <c r="BT18022" i="1"/>
  <c r="BV18022" i="1"/>
  <c r="BT17624" i="1"/>
  <c r="BV17624" i="1"/>
  <c r="BV18177" i="1"/>
  <c r="BT18177" i="1"/>
  <c r="BT18198" i="1"/>
  <c r="BV18198" i="1"/>
  <c r="BV19522" i="1"/>
  <c r="BT19522" i="1"/>
  <c r="BT18691" i="1"/>
  <c r="BV18691" i="1"/>
  <c r="BT19539" i="1"/>
  <c r="BV19539" i="1"/>
  <c r="BT21015" i="1"/>
  <c r="BV21015" i="1"/>
  <c r="BV21593" i="1"/>
  <c r="BT21593" i="1"/>
  <c r="BT20068" i="1"/>
  <c r="BV20068" i="1"/>
  <c r="BV18661" i="1"/>
  <c r="BT18661" i="1"/>
  <c r="BV20095" i="1"/>
  <c r="BT20095" i="1"/>
  <c r="BV18194" i="1"/>
  <c r="BT18194" i="1"/>
  <c r="BV18017" i="1"/>
  <c r="BT18017" i="1"/>
  <c r="BV18109" i="1"/>
  <c r="BT18109" i="1"/>
  <c r="BV18131" i="1"/>
  <c r="BT18131" i="1"/>
  <c r="BV21052" i="1"/>
  <c r="BT21052" i="1"/>
  <c r="BV20022" i="1"/>
  <c r="BT20022" i="1"/>
  <c r="BV17140" i="1"/>
  <c r="BT17140" i="1"/>
  <c r="BV18185" i="1"/>
  <c r="BT18185" i="1"/>
  <c r="BV17535" i="1"/>
  <c r="BT17535" i="1"/>
  <c r="BV19063" i="1"/>
  <c r="BT19063" i="1"/>
  <c r="BV17679" i="1"/>
  <c r="BT17679" i="1"/>
  <c r="BV17584" i="1"/>
  <c r="BT17584" i="1"/>
  <c r="BV17554" i="1"/>
  <c r="BT17554" i="1"/>
  <c r="BV18578" i="1"/>
  <c r="BT18578" i="1"/>
  <c r="BV17182" i="1"/>
  <c r="BT17182" i="1"/>
  <c r="BV18103" i="1"/>
  <c r="BT18103" i="1"/>
  <c r="BV20090" i="1"/>
  <c r="BT20090" i="1"/>
  <c r="BV20007" i="1"/>
  <c r="BT20007" i="1"/>
  <c r="BV18050" i="1"/>
  <c r="BT18050" i="1"/>
  <c r="BV17131" i="1"/>
  <c r="BT17131" i="1"/>
  <c r="BV17560" i="1"/>
  <c r="BT17560" i="1"/>
  <c r="BV19077" i="1"/>
  <c r="BT19077" i="1"/>
  <c r="BV19080" i="1"/>
  <c r="BT19080" i="1"/>
  <c r="BV18650" i="1"/>
  <c r="BT18650" i="1"/>
  <c r="BV17026" i="1"/>
  <c r="BT17026" i="1"/>
  <c r="BV17563" i="1"/>
  <c r="BT17563" i="1"/>
  <c r="BV18655" i="1"/>
  <c r="BT18655" i="1"/>
  <c r="BV18042" i="1"/>
  <c r="BT18042" i="1"/>
  <c r="BV21018" i="1"/>
  <c r="BT21018" i="1"/>
  <c r="BV21043" i="1"/>
  <c r="BT21043" i="1"/>
  <c r="BV17533" i="1"/>
  <c r="BT17533" i="1"/>
  <c r="BV18191" i="1"/>
  <c r="BT18191" i="1"/>
  <c r="BV17149" i="1"/>
  <c r="BT17149" i="1"/>
  <c r="BV17168" i="1"/>
  <c r="BT17168" i="1"/>
  <c r="BT17597" i="1"/>
  <c r="BV17597" i="1"/>
  <c r="BT21586" i="1"/>
  <c r="BV21586" i="1"/>
  <c r="BV21568" i="1"/>
  <c r="BT21568" i="1"/>
  <c r="BV20073" i="1"/>
  <c r="BT20073" i="1"/>
  <c r="BV18520" i="1"/>
  <c r="BT18520" i="1"/>
  <c r="BV19583" i="1"/>
  <c r="BT19583" i="1"/>
  <c r="BV18139" i="1"/>
  <c r="BT18139" i="1"/>
  <c r="BV20035" i="1"/>
  <c r="BT20035" i="1"/>
  <c r="BV20052" i="1"/>
  <c r="BT20052" i="1"/>
  <c r="BV18532" i="1"/>
  <c r="BT18532" i="1"/>
  <c r="BV17109" i="1"/>
  <c r="BT17109" i="1"/>
  <c r="BV18134" i="1"/>
  <c r="BT18134" i="1"/>
  <c r="BV17562" i="1"/>
  <c r="BT17562" i="1"/>
  <c r="BT18624" i="1"/>
  <c r="BV18624" i="1"/>
  <c r="BV18094" i="1"/>
  <c r="BT18094" i="1"/>
  <c r="BV17141" i="1"/>
  <c r="BT17141" i="1"/>
  <c r="BT17573" i="1"/>
  <c r="BV17573" i="1"/>
  <c r="BV17069" i="1"/>
  <c r="BT17069" i="1"/>
  <c r="BT17123" i="1"/>
  <c r="BV17123" i="1"/>
  <c r="BV17674" i="1"/>
  <c r="BT17674" i="1"/>
  <c r="BV18084" i="1"/>
  <c r="BT18084" i="1"/>
  <c r="BT18195" i="1"/>
  <c r="BV18195" i="1"/>
  <c r="BV19019" i="1"/>
  <c r="BT19019" i="1"/>
  <c r="BT18178" i="1"/>
  <c r="BV18178" i="1"/>
  <c r="BT19573" i="1"/>
  <c r="BV19573" i="1"/>
  <c r="BV20071" i="1"/>
  <c r="BT20071" i="1"/>
  <c r="BV20042" i="1"/>
  <c r="BT20042" i="1"/>
  <c r="BV21557" i="1"/>
  <c r="BT21557" i="1"/>
  <c r="BV21596" i="1"/>
  <c r="BT21596" i="1"/>
  <c r="BV21572" i="1"/>
  <c r="BT21572" i="1"/>
  <c r="BV21074" i="1"/>
  <c r="BT21074" i="1"/>
  <c r="BV21056" i="1"/>
  <c r="BT21056" i="1"/>
  <c r="BT18693" i="1"/>
  <c r="BV18693" i="1"/>
  <c r="BT21531" i="1"/>
  <c r="BV21531" i="1"/>
  <c r="BT18666" i="1"/>
  <c r="BV18666" i="1"/>
  <c r="BT18120" i="1"/>
  <c r="BV18120" i="1"/>
  <c r="BT17604" i="1"/>
  <c r="BV17604" i="1"/>
  <c r="BT17549" i="1"/>
  <c r="BV17549" i="1"/>
  <c r="BV17622" i="1"/>
  <c r="BT17622" i="1"/>
  <c r="BV19087" i="1"/>
  <c r="BT19087" i="1"/>
  <c r="BV17689" i="1"/>
  <c r="BT17689" i="1"/>
  <c r="BV17007" i="1"/>
  <c r="BT17007" i="1"/>
  <c r="BV17683" i="1"/>
  <c r="BT17683" i="1"/>
  <c r="BT18118" i="1"/>
  <c r="BV18118" i="1"/>
  <c r="BV17671" i="1"/>
  <c r="BT17671" i="1"/>
  <c r="BV18099" i="1"/>
  <c r="BT18099" i="1"/>
  <c r="BV17043" i="1"/>
  <c r="BT17043" i="1"/>
  <c r="BV17688" i="1"/>
  <c r="BT17688" i="1"/>
  <c r="BT17609" i="1"/>
  <c r="BV17609" i="1"/>
  <c r="BV18075" i="1"/>
  <c r="BT18075" i="1"/>
  <c r="BV18104" i="1"/>
  <c r="BT18104" i="1"/>
  <c r="BT18685" i="1"/>
  <c r="BV18685" i="1"/>
  <c r="BT18645" i="1"/>
  <c r="BV18645" i="1"/>
  <c r="BV19548" i="1"/>
  <c r="BT19548" i="1"/>
  <c r="BV20044" i="1"/>
  <c r="BT20044" i="1"/>
  <c r="BV21508" i="1"/>
  <c r="BT21508" i="1"/>
  <c r="BV21096" i="1"/>
  <c r="BT21096" i="1"/>
  <c r="BV21069" i="1"/>
  <c r="BT21069" i="1"/>
  <c r="BV19057" i="1"/>
  <c r="BT19057" i="1"/>
  <c r="BT20051" i="1"/>
  <c r="BV20051" i="1"/>
  <c r="BV19574" i="1"/>
  <c r="BT19574" i="1"/>
  <c r="BV18632" i="1"/>
  <c r="BT18632" i="1"/>
  <c r="BV21066" i="1"/>
  <c r="BT21066" i="1"/>
  <c r="BV19512" i="1"/>
  <c r="BT19512" i="1"/>
  <c r="BV18664" i="1"/>
  <c r="BT18664" i="1"/>
  <c r="BV17556" i="1"/>
  <c r="BT17556" i="1"/>
  <c r="BT17180" i="1"/>
  <c r="BV17180" i="1"/>
  <c r="BT17600" i="1"/>
  <c r="BV17600" i="1"/>
  <c r="BV19530" i="1"/>
  <c r="BT19530" i="1"/>
  <c r="BV17692" i="1"/>
  <c r="BT17692" i="1"/>
  <c r="BT18679" i="1"/>
  <c r="BV18679" i="1"/>
  <c r="BT17579" i="1"/>
  <c r="BV17579" i="1"/>
  <c r="BV18016" i="1"/>
  <c r="BT18016" i="1"/>
  <c r="BV17608" i="1"/>
  <c r="BT17608" i="1"/>
  <c r="BV18071" i="1"/>
  <c r="BT18071" i="1"/>
  <c r="BT17084" i="1"/>
  <c r="BV17084" i="1"/>
  <c r="BT18025" i="1"/>
  <c r="BV18025" i="1"/>
  <c r="BT17625" i="1"/>
  <c r="BV17625" i="1"/>
  <c r="BV18080" i="1"/>
  <c r="BT18080" i="1"/>
  <c r="BV18143" i="1"/>
  <c r="BT18143" i="1"/>
  <c r="BV19034" i="1"/>
  <c r="BT19034" i="1"/>
  <c r="BT18667" i="1"/>
  <c r="BV18667" i="1"/>
  <c r="BT19563" i="1"/>
  <c r="BV19563" i="1"/>
  <c r="BV21584" i="1"/>
  <c r="BT21584" i="1"/>
  <c r="BT21512" i="1"/>
  <c r="BV21512" i="1"/>
  <c r="BT21515" i="1"/>
  <c r="BV21515" i="1"/>
  <c r="BV21070" i="1"/>
  <c r="BT21070" i="1"/>
  <c r="BT21595" i="1"/>
  <c r="BV21595" i="1"/>
  <c r="BV21565" i="1"/>
  <c r="BT21565" i="1"/>
  <c r="BV19592" i="1"/>
  <c r="BT19592" i="1"/>
  <c r="BV19587" i="1"/>
  <c r="BT19587" i="1"/>
  <c r="BT18687" i="1"/>
  <c r="BV18687" i="1"/>
  <c r="BV18665" i="1"/>
  <c r="BT18665" i="1"/>
  <c r="BT18525" i="1"/>
  <c r="BV18525" i="1"/>
  <c r="BV19084" i="1"/>
  <c r="BT19084" i="1"/>
  <c r="BV18007" i="1"/>
  <c r="BT18007" i="1"/>
  <c r="BV17009" i="1"/>
  <c r="BT17009" i="1"/>
  <c r="BV18105" i="1"/>
  <c r="BT18105" i="1"/>
  <c r="BT17148" i="1"/>
  <c r="BV17148" i="1"/>
  <c r="BV18065" i="1"/>
  <c r="BT18065" i="1"/>
  <c r="BV17092" i="1"/>
  <c r="BT17092" i="1"/>
  <c r="BV17072" i="1"/>
  <c r="BT17072" i="1"/>
  <c r="BV17651" i="1"/>
  <c r="BT17651" i="1"/>
  <c r="BT17048" i="1"/>
  <c r="BV17048" i="1"/>
  <c r="BT17186" i="1"/>
  <c r="BV17186" i="1"/>
  <c r="BV17647" i="1"/>
  <c r="BT17647" i="1"/>
  <c r="BV17617" i="1"/>
  <c r="BT17617" i="1"/>
  <c r="BV18146" i="1"/>
  <c r="BT18146" i="1"/>
  <c r="BV18159" i="1"/>
  <c r="BT18159" i="1"/>
  <c r="BV19070" i="1"/>
  <c r="BT19070" i="1"/>
  <c r="BV18637" i="1"/>
  <c r="BT18637" i="1"/>
  <c r="BV20055" i="1"/>
  <c r="BT20055" i="1"/>
  <c r="BT20094" i="1"/>
  <c r="BV20094" i="1"/>
  <c r="BT21085" i="1"/>
  <c r="BV21085" i="1"/>
  <c r="BV21570" i="1"/>
  <c r="BT21570" i="1"/>
  <c r="BV18668" i="1"/>
  <c r="BT18668" i="1"/>
  <c r="BV20084" i="1"/>
  <c r="BT20084" i="1"/>
  <c r="BV21536" i="1"/>
  <c r="BT21536" i="1"/>
  <c r="BV18107" i="1"/>
  <c r="BT18107" i="1"/>
  <c r="BV19007" i="1"/>
  <c r="BT19007" i="1"/>
  <c r="BV20054" i="1"/>
  <c r="BT20054" i="1"/>
  <c r="BV18572" i="1"/>
  <c r="BT18572" i="1"/>
  <c r="BV19547" i="1"/>
  <c r="BT19547" i="1"/>
  <c r="BT18173" i="1"/>
  <c r="BV18173" i="1"/>
  <c r="BV17027" i="1"/>
  <c r="BT17027" i="1"/>
  <c r="BT18528" i="1"/>
  <c r="BV18528" i="1"/>
  <c r="BV17151" i="1"/>
  <c r="BT17151" i="1"/>
  <c r="BV18647" i="1"/>
  <c r="BT18647" i="1"/>
  <c r="BV17589" i="1"/>
  <c r="BT17589" i="1"/>
  <c r="BV17129" i="1"/>
  <c r="BT17129" i="1"/>
  <c r="BV17076" i="1"/>
  <c r="BT17076" i="1"/>
  <c r="BV17112" i="1"/>
  <c r="BT17112" i="1"/>
  <c r="BV17080" i="1"/>
  <c r="BT17080" i="1"/>
  <c r="BT18039" i="1"/>
  <c r="BV18039" i="1"/>
  <c r="BT17594" i="1"/>
  <c r="BV17594" i="1"/>
  <c r="BT18565" i="1"/>
  <c r="BV18565" i="1"/>
  <c r="BV18162" i="1"/>
  <c r="BT18162" i="1"/>
  <c r="BV18548" i="1"/>
  <c r="BT18548" i="1"/>
  <c r="BT18633" i="1"/>
  <c r="BV18633" i="1"/>
  <c r="BT19566" i="1"/>
  <c r="BV19566" i="1"/>
  <c r="BV19529" i="1"/>
  <c r="BT19529" i="1"/>
  <c r="BV21590" i="1"/>
  <c r="BT21590" i="1"/>
  <c r="BV21037" i="1"/>
  <c r="BT21037" i="1"/>
  <c r="BV21591" i="1"/>
  <c r="BT21591" i="1"/>
  <c r="BV18570" i="1"/>
  <c r="BT18570" i="1"/>
  <c r="BT20057" i="1"/>
  <c r="BV20057" i="1"/>
  <c r="BV19598" i="1"/>
  <c r="BT19598" i="1"/>
  <c r="BT21079" i="1"/>
  <c r="BV21079" i="1"/>
  <c r="BT17178" i="1"/>
  <c r="BV17178" i="1"/>
  <c r="BV18571" i="1"/>
  <c r="BT18571" i="1"/>
  <c r="BV18074" i="1"/>
  <c r="BT18074" i="1"/>
  <c r="BV18054" i="1"/>
  <c r="BT18054" i="1"/>
  <c r="BV18093" i="1"/>
  <c r="BT18093" i="1"/>
  <c r="BV20046" i="1"/>
  <c r="BT20046" i="1"/>
  <c r="BV17660" i="1"/>
  <c r="BT17660" i="1"/>
  <c r="BV17053" i="1"/>
  <c r="BT17053" i="1"/>
  <c r="BT18045" i="1"/>
  <c r="BV18045" i="1"/>
  <c r="BV17681" i="1"/>
  <c r="BT17681" i="1"/>
  <c r="BT17193" i="1"/>
  <c r="BV17193" i="1"/>
  <c r="BV17550" i="1"/>
  <c r="BT17550" i="1"/>
  <c r="BV17116" i="1"/>
  <c r="BT17116" i="1"/>
  <c r="BT17663" i="1"/>
  <c r="BV17663" i="1"/>
  <c r="BT17603" i="1"/>
  <c r="BV17603" i="1"/>
  <c r="BV18011" i="1"/>
  <c r="BT18011" i="1"/>
  <c r="BV18577" i="1"/>
  <c r="BT18577" i="1"/>
  <c r="BV18614" i="1"/>
  <c r="BT18614" i="1"/>
  <c r="BV18628" i="1"/>
  <c r="BT18628" i="1"/>
  <c r="BT19518" i="1"/>
  <c r="BV19518" i="1"/>
  <c r="BT20008" i="1"/>
  <c r="BV20008" i="1"/>
  <c r="BV21090" i="1"/>
  <c r="BT21090" i="1"/>
  <c r="BV21071" i="1"/>
  <c r="BT21071" i="1"/>
  <c r="BV21027" i="1"/>
  <c r="BT21027" i="1"/>
  <c r="BV17029" i="1"/>
  <c r="BT17029" i="1"/>
  <c r="BV18076" i="1"/>
  <c r="BT18076" i="1"/>
  <c r="BV17158" i="1"/>
  <c r="BT17158" i="1"/>
  <c r="BV17551" i="1"/>
  <c r="BT17551" i="1"/>
  <c r="BT18133" i="1"/>
  <c r="BV18133" i="1"/>
  <c r="BV19022" i="1"/>
  <c r="BT19022" i="1"/>
  <c r="BV17194" i="1"/>
  <c r="BT17194" i="1"/>
  <c r="BV19552" i="1"/>
  <c r="BT19552" i="1"/>
  <c r="BV18032" i="1"/>
  <c r="BT18032" i="1"/>
  <c r="BV18046" i="1"/>
  <c r="BT18046" i="1"/>
  <c r="BV18135" i="1"/>
  <c r="BT18135" i="1"/>
  <c r="BV18122" i="1"/>
  <c r="BT18122" i="1"/>
  <c r="BV21046" i="1"/>
  <c r="BT21046" i="1"/>
  <c r="BV19543" i="1"/>
  <c r="BT19543" i="1"/>
  <c r="BV17020" i="1"/>
  <c r="BT17020" i="1"/>
  <c r="BV18055" i="1"/>
  <c r="BT18055" i="1"/>
  <c r="BV17023" i="1"/>
  <c r="BT17023" i="1"/>
  <c r="BV19025" i="1"/>
  <c r="BT19025" i="1"/>
  <c r="BV18068" i="1"/>
  <c r="BT18068" i="1"/>
  <c r="BV17521" i="1"/>
  <c r="BT17521" i="1"/>
  <c r="BV17545" i="1"/>
  <c r="BT17545" i="1"/>
  <c r="BV18024" i="1"/>
  <c r="BT18024" i="1"/>
  <c r="BV17170" i="1"/>
  <c r="BT17170" i="1"/>
  <c r="BV17643" i="1"/>
  <c r="BT17643" i="1"/>
  <c r="BV21050" i="1"/>
  <c r="BT21050" i="1"/>
  <c r="BV19562" i="1"/>
  <c r="BT19562" i="1"/>
  <c r="BV18073" i="1"/>
  <c r="BT18073" i="1"/>
  <c r="BV17530" i="1"/>
  <c r="BT17530" i="1"/>
  <c r="BV17557" i="1"/>
  <c r="BT17557" i="1"/>
  <c r="BT19027" i="1"/>
  <c r="BV19027" i="1"/>
  <c r="BV19061" i="1"/>
  <c r="BT19061" i="1"/>
  <c r="BV17565" i="1"/>
  <c r="BT17565" i="1"/>
  <c r="BV21545" i="1"/>
  <c r="BT21545" i="1"/>
  <c r="BV17527" i="1"/>
  <c r="BT17527" i="1"/>
  <c r="BV18197" i="1"/>
  <c r="BT18197" i="1"/>
  <c r="BV17678" i="1"/>
  <c r="BT17678" i="1"/>
  <c r="BV18610" i="1"/>
  <c r="BT18610" i="1"/>
  <c r="BT21009" i="1"/>
  <c r="BV21009" i="1"/>
  <c r="BV20049" i="1"/>
  <c r="BT20049" i="1"/>
  <c r="BV21511" i="1"/>
  <c r="BT21511" i="1"/>
  <c r="BV17626" i="1"/>
  <c r="BT17626" i="1"/>
  <c r="BT18636" i="1"/>
  <c r="BV18636" i="1"/>
  <c r="BV19519" i="1"/>
  <c r="BT19519" i="1"/>
  <c r="BT18699" i="1"/>
  <c r="BV18699" i="1"/>
  <c r="BV18658" i="1"/>
  <c r="BT18658" i="1"/>
  <c r="BV18144" i="1"/>
  <c r="BT18144" i="1"/>
  <c r="BV17060" i="1"/>
  <c r="BT17060" i="1"/>
  <c r="BV18140" i="1"/>
  <c r="BT18140" i="1"/>
  <c r="BV17098" i="1"/>
  <c r="BT17098" i="1"/>
  <c r="BT18553" i="1"/>
  <c r="BV18553" i="1"/>
  <c r="BV17095" i="1"/>
  <c r="BT17095" i="1"/>
  <c r="BV17041" i="1"/>
  <c r="BT17041" i="1"/>
  <c r="BV17037" i="1"/>
  <c r="BT17037" i="1"/>
  <c r="BV17138" i="1"/>
  <c r="BT17138" i="1"/>
  <c r="BT17094" i="1"/>
  <c r="BV17094" i="1"/>
  <c r="BV18089" i="1"/>
  <c r="BT18089" i="1"/>
  <c r="BV17631" i="1"/>
  <c r="BT17631" i="1"/>
  <c r="BT18651" i="1"/>
  <c r="BV18651" i="1"/>
  <c r="BV18533" i="1"/>
  <c r="BT18533" i="1"/>
  <c r="BV18558" i="1"/>
  <c r="BT18558" i="1"/>
  <c r="BV19028" i="1"/>
  <c r="BT19028" i="1"/>
  <c r="BT20020" i="1"/>
  <c r="BV20020" i="1"/>
  <c r="BT19600" i="1"/>
  <c r="BV19600" i="1"/>
  <c r="BT20093" i="1"/>
  <c r="BV20093" i="1"/>
  <c r="BV21045" i="1"/>
  <c r="BT21045" i="1"/>
  <c r="BV21518" i="1"/>
  <c r="BT21518" i="1"/>
  <c r="BV21575" i="1"/>
  <c r="BT21575" i="1"/>
  <c r="BT21529" i="1"/>
  <c r="BV21529" i="1"/>
  <c r="BV19079" i="1"/>
  <c r="BT19079" i="1"/>
  <c r="BV20059" i="1"/>
  <c r="BT20059" i="1"/>
  <c r="BV18188" i="1"/>
  <c r="BT18188" i="1"/>
  <c r="BV18509" i="1"/>
  <c r="BT18509" i="1"/>
  <c r="BV21075" i="1"/>
  <c r="BT21075" i="1"/>
  <c r="BV18184" i="1"/>
  <c r="BT18184" i="1"/>
  <c r="BT17190" i="1"/>
  <c r="BV17190" i="1"/>
  <c r="BV19014" i="1"/>
  <c r="BT19014" i="1"/>
  <c r="BT18097" i="1"/>
  <c r="BV18097" i="1"/>
  <c r="BV18141" i="1"/>
  <c r="BT18141" i="1"/>
  <c r="BV17619" i="1"/>
  <c r="BT17619" i="1"/>
  <c r="BV17659" i="1"/>
  <c r="BT17659" i="1"/>
  <c r="BV17620" i="1"/>
  <c r="BT17620" i="1"/>
  <c r="BV17670" i="1"/>
  <c r="BT17670" i="1"/>
  <c r="BV17052" i="1"/>
  <c r="BT17052" i="1"/>
  <c r="BV18098" i="1"/>
  <c r="BT18098" i="1"/>
  <c r="BT17697" i="1"/>
  <c r="BV17697" i="1"/>
  <c r="BV18123" i="1"/>
  <c r="BT18123" i="1"/>
  <c r="BT18579" i="1"/>
  <c r="BV18579" i="1"/>
  <c r="BV18116" i="1"/>
  <c r="BT18116" i="1"/>
  <c r="BV19026" i="1"/>
  <c r="BT19026" i="1"/>
  <c r="BT20014" i="1"/>
  <c r="BV20014" i="1"/>
  <c r="BV19577" i="1"/>
  <c r="BT19577" i="1"/>
  <c r="BV21528" i="1"/>
  <c r="BT21528" i="1"/>
  <c r="BT21546" i="1"/>
  <c r="BV21546" i="1"/>
  <c r="BV21538" i="1"/>
  <c r="BT21538" i="1"/>
  <c r="BV21051" i="1"/>
  <c r="BT21051" i="1"/>
  <c r="BT21540" i="1"/>
  <c r="BV21540" i="1"/>
  <c r="BV21029" i="1"/>
  <c r="BT21029" i="1"/>
  <c r="BV18524" i="1"/>
  <c r="BT18524" i="1"/>
  <c r="BT19596" i="1"/>
  <c r="BV19596" i="1"/>
  <c r="BT18673" i="1"/>
  <c r="BV18673" i="1"/>
  <c r="BV17668" i="1"/>
  <c r="BT17668" i="1"/>
  <c r="BV21022" i="1"/>
  <c r="BT21022" i="1"/>
  <c r="BV18613" i="1"/>
  <c r="BT18613" i="1"/>
  <c r="BV18044" i="1"/>
  <c r="BT18044" i="1"/>
  <c r="BV19012" i="1"/>
  <c r="BT19012" i="1"/>
  <c r="BV17695" i="1"/>
  <c r="BT17695" i="1"/>
  <c r="BV18605" i="1"/>
  <c r="BT18605" i="1"/>
  <c r="BV18086" i="1"/>
  <c r="BT18086" i="1"/>
  <c r="BV17650" i="1"/>
  <c r="BT17650" i="1"/>
  <c r="BV17586" i="1"/>
  <c r="BT17586" i="1"/>
  <c r="BV17655" i="1"/>
  <c r="BT17655" i="1"/>
  <c r="BT17063" i="1"/>
  <c r="BV17063" i="1"/>
  <c r="BV18117" i="1"/>
  <c r="BT18117" i="1"/>
  <c r="BT18009" i="1"/>
  <c r="BV18009" i="1"/>
  <c r="BV18130" i="1"/>
  <c r="BT18130" i="1"/>
  <c r="BV18600" i="1"/>
  <c r="BT18600" i="1"/>
  <c r="BV18156" i="1"/>
  <c r="BT18156" i="1"/>
  <c r="BV19047" i="1"/>
  <c r="BT19047" i="1"/>
  <c r="BV20015" i="1"/>
  <c r="BT20015" i="1"/>
  <c r="BV19588" i="1"/>
  <c r="BT19588" i="1"/>
  <c r="BV21541" i="1"/>
  <c r="BT21541" i="1"/>
  <c r="BV21556" i="1"/>
  <c r="BT21556" i="1"/>
  <c r="BV21549" i="1"/>
  <c r="BT21549" i="1"/>
  <c r="BV20009" i="1"/>
  <c r="BT20009" i="1"/>
  <c r="BV20058" i="1"/>
  <c r="BT20058" i="1"/>
  <c r="BV18646" i="1"/>
  <c r="BT18646" i="1"/>
  <c r="BV21542" i="1"/>
  <c r="BT21542" i="1"/>
  <c r="BV17623" i="1"/>
  <c r="BT17623" i="1"/>
  <c r="BV18582" i="1"/>
  <c r="BT18582" i="1"/>
  <c r="BV18556" i="1"/>
  <c r="BT18556" i="1"/>
  <c r="BT18696" i="1"/>
  <c r="BV18696" i="1"/>
  <c r="BV17543" i="1"/>
  <c r="BT17543" i="1"/>
  <c r="BT18639" i="1"/>
  <c r="BV18639" i="1"/>
  <c r="BT17508" i="1"/>
  <c r="BV17508" i="1"/>
  <c r="BV17075" i="1"/>
  <c r="BT17075" i="1"/>
  <c r="BT17198" i="1"/>
  <c r="BV17198" i="1"/>
  <c r="BV17526" i="1"/>
  <c r="BT17526" i="1"/>
  <c r="BV17581" i="1"/>
  <c r="BT17581" i="1"/>
  <c r="BT17519" i="1"/>
  <c r="BV17519" i="1"/>
  <c r="BV17059" i="1"/>
  <c r="BT17059" i="1"/>
  <c r="BV17630" i="1"/>
  <c r="BT17630" i="1"/>
  <c r="BT17555" i="1"/>
  <c r="BV17555" i="1"/>
  <c r="BT17675" i="1"/>
  <c r="BV17675" i="1"/>
  <c r="BV18560" i="1"/>
  <c r="BT18560" i="1"/>
  <c r="BV18592" i="1"/>
  <c r="BT18592" i="1"/>
  <c r="BV18590" i="1"/>
  <c r="BT18590" i="1"/>
  <c r="BV20038" i="1"/>
  <c r="BT20038" i="1"/>
  <c r="BV19575" i="1"/>
  <c r="BT19575" i="1"/>
  <c r="BV21081" i="1"/>
  <c r="BT21081" i="1"/>
  <c r="BV21025" i="1"/>
  <c r="BT21025" i="1"/>
  <c r="BV20087" i="1"/>
  <c r="BT20087" i="1"/>
  <c r="BV20053" i="1"/>
  <c r="BT20053" i="1"/>
  <c r="BV19517" i="1"/>
  <c r="BT19517" i="1"/>
  <c r="BV20078" i="1"/>
  <c r="BT20078" i="1"/>
  <c r="BT21091" i="1"/>
  <c r="BV21091" i="1"/>
  <c r="BT18627" i="1"/>
  <c r="BV18627" i="1"/>
  <c r="BT19515" i="1"/>
  <c r="BV19515" i="1"/>
  <c r="BV18618" i="1"/>
  <c r="BT18618" i="1"/>
  <c r="BV18588" i="1"/>
  <c r="BT18588" i="1"/>
  <c r="BV18635" i="1"/>
  <c r="BT18635" i="1"/>
  <c r="BV17019" i="1"/>
  <c r="BT17019" i="1"/>
  <c r="BV18544" i="1"/>
  <c r="BT18544" i="1"/>
  <c r="BV17114" i="1"/>
  <c r="BT17114" i="1"/>
  <c r="BV18564" i="1"/>
  <c r="BT18564" i="1"/>
  <c r="BV17024" i="1"/>
  <c r="BT17024" i="1"/>
  <c r="BV17049" i="1"/>
  <c r="BT17049" i="1"/>
  <c r="BT17142" i="1"/>
  <c r="BV17142" i="1"/>
  <c r="BV17124" i="1"/>
  <c r="BT17124" i="1"/>
  <c r="BV17077" i="1"/>
  <c r="BT17077" i="1"/>
  <c r="BV17595" i="1"/>
  <c r="BT17595" i="1"/>
  <c r="BV18008" i="1"/>
  <c r="BT18008" i="1"/>
  <c r="BV18108" i="1"/>
  <c r="BT18108" i="1"/>
  <c r="BT18663" i="1"/>
  <c r="BV18663" i="1"/>
  <c r="BT18654" i="1"/>
  <c r="BV18654" i="1"/>
  <c r="BV19599" i="1"/>
  <c r="BT19599" i="1"/>
  <c r="BV20029" i="1"/>
  <c r="BT20029" i="1"/>
  <c r="BV20050" i="1"/>
  <c r="BT20050" i="1"/>
  <c r="BV21053" i="1"/>
  <c r="BT21053" i="1"/>
  <c r="BT21094" i="1"/>
  <c r="BV21094" i="1"/>
  <c r="BV20037" i="1"/>
  <c r="BT20037" i="1"/>
  <c r="BV21098" i="1"/>
  <c r="BT21098" i="1"/>
  <c r="BV21059" i="1"/>
  <c r="BT21059" i="1"/>
  <c r="BV18603" i="1"/>
  <c r="BT18603" i="1"/>
  <c r="BV21510" i="1"/>
  <c r="BT21510" i="1"/>
  <c r="BT18507" i="1"/>
  <c r="BV18507" i="1"/>
  <c r="BV18662" i="1"/>
  <c r="BT18662" i="1"/>
  <c r="BV21084" i="1"/>
  <c r="BT21084" i="1"/>
  <c r="BV19011" i="1"/>
  <c r="BT19011" i="1"/>
  <c r="BT17700" i="1"/>
  <c r="BV17700" i="1"/>
  <c r="BV18514" i="1"/>
  <c r="BT18514" i="1"/>
  <c r="BV17575" i="1"/>
  <c r="BT17575" i="1"/>
  <c r="BT18547" i="1"/>
  <c r="BV18547" i="1"/>
  <c r="BT18043" i="1"/>
  <c r="BV18043" i="1"/>
  <c r="BT18036" i="1"/>
  <c r="BV18036" i="1"/>
  <c r="BT17177" i="1"/>
  <c r="BV17177" i="1"/>
  <c r="BT17582" i="1"/>
  <c r="BV17582" i="1"/>
  <c r="BT17036" i="1"/>
  <c r="BV17036" i="1"/>
  <c r="BV18077" i="1"/>
  <c r="BT18077" i="1"/>
  <c r="BV17661" i="1"/>
  <c r="BT17661" i="1"/>
  <c r="BT18088" i="1"/>
  <c r="BV18088" i="1"/>
  <c r="BT18187" i="1"/>
  <c r="BV18187" i="1"/>
  <c r="BV19507" i="1"/>
  <c r="BT19507" i="1"/>
  <c r="BV18692" i="1"/>
  <c r="BT18692" i="1"/>
  <c r="BV19593" i="1"/>
  <c r="BT19593" i="1"/>
  <c r="BV19557" i="1"/>
  <c r="BT19557" i="1"/>
  <c r="BV21522" i="1"/>
  <c r="BT21522" i="1"/>
  <c r="BV21527" i="1"/>
  <c r="BT21527" i="1"/>
  <c r="BV21092" i="1"/>
  <c r="BT21092" i="1"/>
  <c r="BV21055" i="1"/>
  <c r="BT21055" i="1"/>
  <c r="BV17509" i="1"/>
  <c r="BT17509" i="1"/>
  <c r="BV18070" i="1"/>
  <c r="BT18070" i="1"/>
  <c r="BV17130" i="1"/>
  <c r="BT17130" i="1"/>
  <c r="BV18196" i="1"/>
  <c r="BT18196" i="1"/>
  <c r="BV18092" i="1"/>
  <c r="BT18092" i="1"/>
  <c r="BV19571" i="1"/>
  <c r="BT19571" i="1"/>
  <c r="BV18064" i="1"/>
  <c r="BT18064" i="1"/>
  <c r="BV17137" i="1"/>
  <c r="BT17137" i="1"/>
  <c r="BV17539" i="1"/>
  <c r="BT17539" i="1"/>
  <c r="BV17174" i="1"/>
  <c r="BT17174" i="1"/>
  <c r="BV19052" i="1"/>
  <c r="BT19052" i="1"/>
  <c r="BV21049" i="1"/>
  <c r="BT21049" i="1"/>
  <c r="BV19526" i="1"/>
  <c r="BT19526" i="1"/>
  <c r="BV18029" i="1"/>
  <c r="BT18029" i="1"/>
  <c r="BV18031" i="1"/>
  <c r="BT18031" i="1"/>
  <c r="BV19067" i="1"/>
  <c r="BT19067" i="1"/>
  <c r="BV18095" i="1"/>
  <c r="BT18095" i="1"/>
  <c r="BV19589" i="1"/>
  <c r="BT19589" i="1"/>
  <c r="BV19098" i="1"/>
  <c r="BT19098" i="1"/>
  <c r="BV17523" i="1"/>
  <c r="BT17523" i="1"/>
  <c r="BV18037" i="1"/>
  <c r="BT18037" i="1"/>
  <c r="BV17547" i="1"/>
  <c r="BT17547" i="1"/>
  <c r="BV19055" i="1"/>
  <c r="BT19055" i="1"/>
  <c r="BV19048" i="1"/>
  <c r="BT19048" i="1"/>
  <c r="BV17541" i="1"/>
  <c r="BT17541" i="1"/>
  <c r="BV17518" i="1"/>
  <c r="BT17518" i="1"/>
  <c r="BV18683" i="1"/>
  <c r="BT18683" i="1"/>
  <c r="BV17152" i="1"/>
  <c r="BT17152" i="1"/>
  <c r="BV17664" i="1"/>
  <c r="BT17664" i="1"/>
  <c r="BV21035" i="1"/>
  <c r="BT21035" i="1"/>
  <c r="BV19510" i="1"/>
  <c r="BT19510" i="1"/>
  <c r="BV18049" i="1"/>
  <c r="BT18049" i="1"/>
  <c r="BV17524" i="1"/>
  <c r="BT17524" i="1"/>
  <c r="BV17515" i="1"/>
  <c r="BT17515" i="1"/>
  <c r="BT21012" i="1"/>
  <c r="BV21012" i="1"/>
  <c r="BV19039" i="1"/>
  <c r="BT19039" i="1"/>
  <c r="BT21580" i="1"/>
  <c r="BV21580" i="1"/>
  <c r="BV19044" i="1"/>
  <c r="BT19044" i="1"/>
  <c r="BV19591" i="1"/>
  <c r="BT19591" i="1"/>
  <c r="BT21080" i="1"/>
  <c r="BV21080" i="1"/>
  <c r="BV19514" i="1"/>
  <c r="BT19514" i="1"/>
  <c r="BV19062" i="1"/>
  <c r="BT19062" i="1"/>
  <c r="BV19100" i="1"/>
  <c r="BT19100" i="1"/>
  <c r="BV19038" i="1"/>
  <c r="BT19038" i="1"/>
  <c r="BT18192" i="1"/>
  <c r="BV18192" i="1"/>
  <c r="BV17058" i="1"/>
  <c r="BT17058" i="1"/>
  <c r="BV18190" i="1"/>
  <c r="BT18190" i="1"/>
  <c r="BV17135" i="1"/>
  <c r="BT17135" i="1"/>
  <c r="BT18519" i="1"/>
  <c r="BV18519" i="1"/>
  <c r="BV17144" i="1"/>
  <c r="BT17144" i="1"/>
  <c r="BV17083" i="1"/>
  <c r="BT17083" i="1"/>
  <c r="BV17125" i="1"/>
  <c r="BT17125" i="1"/>
  <c r="BV17064" i="1"/>
  <c r="BT17064" i="1"/>
  <c r="BV17099" i="1"/>
  <c r="BT17099" i="1"/>
  <c r="BT17601" i="1"/>
  <c r="BV17601" i="1"/>
  <c r="BT17552" i="1"/>
  <c r="BV17552" i="1"/>
  <c r="BV18125" i="1"/>
  <c r="BT18125" i="1"/>
  <c r="BV19071" i="1"/>
  <c r="BT19071" i="1"/>
  <c r="BV18680" i="1"/>
  <c r="BT18680" i="1"/>
  <c r="BV18598" i="1"/>
  <c r="BT18598" i="1"/>
  <c r="BV20031" i="1"/>
  <c r="BT20031" i="1"/>
  <c r="BT21524" i="1"/>
  <c r="BV21524" i="1"/>
  <c r="BV21063" i="1"/>
  <c r="BT21063" i="1"/>
  <c r="BV21099" i="1"/>
  <c r="BT21099" i="1"/>
  <c r="BV21097" i="1"/>
  <c r="BT21097" i="1"/>
  <c r="BV21533" i="1"/>
  <c r="BT21533" i="1"/>
  <c r="BV21555" i="1"/>
  <c r="BT21555" i="1"/>
  <c r="BT18142" i="1"/>
  <c r="BV18142" i="1"/>
  <c r="BT19533" i="1"/>
  <c r="BV19533" i="1"/>
  <c r="BT18562" i="1"/>
  <c r="BV18562" i="1"/>
  <c r="BV19549" i="1"/>
  <c r="BT19549" i="1"/>
  <c r="BV19538" i="1"/>
  <c r="BT19538" i="1"/>
  <c r="BT18151" i="1"/>
  <c r="BV18151" i="1"/>
  <c r="BV17087" i="1"/>
  <c r="BT17087" i="1"/>
  <c r="BV18530" i="1"/>
  <c r="BT18530" i="1"/>
  <c r="BV17525" i="1"/>
  <c r="BT17525" i="1"/>
  <c r="BV18527" i="1"/>
  <c r="BT18527" i="1"/>
  <c r="BV18069" i="1"/>
  <c r="BT18069" i="1"/>
  <c r="BV17126" i="1"/>
  <c r="BT17126" i="1"/>
  <c r="BT17534" i="1"/>
  <c r="BV17534" i="1"/>
  <c r="BV17154" i="1"/>
  <c r="BT17154" i="1"/>
  <c r="BV17030" i="1"/>
  <c r="BT17030" i="1"/>
  <c r="BV17677" i="1"/>
  <c r="BT17677" i="1"/>
  <c r="BT17531" i="1"/>
  <c r="BV17531" i="1"/>
  <c r="BT18522" i="1"/>
  <c r="BV18522" i="1"/>
  <c r="BV19032" i="1"/>
  <c r="BT19032" i="1"/>
  <c r="BV18515" i="1"/>
  <c r="BT18515" i="1"/>
  <c r="BV18589" i="1"/>
  <c r="BT18589" i="1"/>
  <c r="BT21073" i="1"/>
  <c r="BV21073" i="1"/>
  <c r="BV20079" i="1"/>
  <c r="BT20079" i="1"/>
  <c r="BV21560" i="1"/>
  <c r="BT21560" i="1"/>
  <c r="BT21599" i="1"/>
  <c r="BV21599" i="1"/>
  <c r="BV21578" i="1"/>
  <c r="BT21578" i="1"/>
  <c r="BV19555" i="1"/>
  <c r="BT19555" i="1"/>
  <c r="BT21558" i="1"/>
  <c r="BV21558" i="1"/>
  <c r="BT21525" i="1"/>
  <c r="BV21525" i="1"/>
  <c r="BT18694" i="1"/>
  <c r="BV18694" i="1"/>
  <c r="BV19569" i="1"/>
  <c r="BT19569" i="1"/>
  <c r="BV18129" i="1"/>
  <c r="BT18129" i="1"/>
  <c r="BV19520" i="1"/>
  <c r="BT19520" i="1"/>
  <c r="BT20026" i="1"/>
  <c r="BV20026" i="1"/>
  <c r="BT18136" i="1"/>
  <c r="BV18136" i="1"/>
  <c r="BV17090" i="1"/>
  <c r="BT17090" i="1"/>
  <c r="BT18169" i="1"/>
  <c r="BV18169" i="1"/>
  <c r="BV17175" i="1"/>
  <c r="BT17175" i="1"/>
  <c r="BT18508" i="1"/>
  <c r="BV18508" i="1"/>
  <c r="BV17687" i="1"/>
  <c r="BT17687" i="1"/>
  <c r="BV17046" i="1"/>
  <c r="BT17046" i="1"/>
  <c r="BT17513" i="1"/>
  <c r="BV17513" i="1"/>
  <c r="BV17119" i="1"/>
  <c r="BT17119" i="1"/>
  <c r="BV17033" i="1"/>
  <c r="BT17033" i="1"/>
  <c r="BT17693" i="1"/>
  <c r="BV17693" i="1"/>
  <c r="BT17567" i="1"/>
  <c r="BV17567" i="1"/>
  <c r="BV18552" i="1"/>
  <c r="BT18552" i="1"/>
  <c r="BV19035" i="1"/>
  <c r="BT19035" i="1"/>
  <c r="BV18535" i="1"/>
  <c r="BT18535" i="1"/>
  <c r="BT18607" i="1"/>
  <c r="BV18607" i="1"/>
  <c r="BV19523" i="1"/>
  <c r="BT19523" i="1"/>
  <c r="BV21087" i="1"/>
  <c r="BT21087" i="1"/>
  <c r="BT21574" i="1"/>
  <c r="BV21574" i="1"/>
  <c r="BV20074" i="1"/>
  <c r="BT20074" i="1"/>
  <c r="BV21581" i="1"/>
  <c r="BT21581" i="1"/>
  <c r="BV20043" i="1"/>
  <c r="BT20043" i="1"/>
  <c r="BV20070" i="1"/>
  <c r="BT20070" i="1"/>
  <c r="BV19086" i="1"/>
  <c r="BT19086" i="1"/>
  <c r="BT21589" i="1"/>
  <c r="BV21589" i="1"/>
  <c r="BV19069" i="1"/>
  <c r="BT19069" i="1"/>
  <c r="BV18537" i="1"/>
  <c r="BT18537" i="1"/>
  <c r="BV20080" i="1"/>
  <c r="BT20080" i="1"/>
  <c r="BV19089" i="1"/>
  <c r="BT19089" i="1"/>
  <c r="BV17538" i="1"/>
  <c r="BT17538" i="1"/>
  <c r="BV18593" i="1"/>
  <c r="BT18593" i="1"/>
  <c r="BV17634" i="1"/>
  <c r="BT17634" i="1"/>
  <c r="BT18621" i="1"/>
  <c r="BV18621" i="1"/>
  <c r="BT17187" i="1"/>
  <c r="BV17187" i="1"/>
  <c r="BT17199" i="1"/>
  <c r="BV17199" i="1"/>
  <c r="BV18102" i="1"/>
  <c r="BT18102" i="1"/>
  <c r="BT18048" i="1"/>
  <c r="BV18048" i="1"/>
  <c r="BT17089" i="1"/>
  <c r="BV17089" i="1"/>
  <c r="BV18057" i="1"/>
  <c r="BT18057" i="1"/>
  <c r="BV17641" i="1"/>
  <c r="BT17641" i="1"/>
  <c r="BT18096" i="1"/>
  <c r="BV18096" i="1"/>
  <c r="BT18148" i="1"/>
  <c r="BV18148" i="1"/>
  <c r="BV19068" i="1"/>
  <c r="BT19068" i="1"/>
  <c r="BT18670" i="1"/>
  <c r="BV18670" i="1"/>
  <c r="BV19579" i="1"/>
  <c r="BT19579" i="1"/>
  <c r="BT19536" i="1"/>
  <c r="BV19536" i="1"/>
  <c r="BV21513" i="1"/>
  <c r="BT21513" i="1"/>
  <c r="BV21521" i="1"/>
  <c r="BT21521" i="1"/>
  <c r="BV21077" i="1"/>
  <c r="BT21077" i="1"/>
  <c r="BT21514" i="1"/>
  <c r="BV21514" i="1"/>
  <c r="BV20100" i="1"/>
  <c r="BT20100" i="1"/>
  <c r="BV19544" i="1"/>
  <c r="BT19544" i="1"/>
  <c r="BV20096" i="1"/>
  <c r="BT20096" i="1"/>
  <c r="BV18518" i="1"/>
  <c r="BT18518" i="1"/>
  <c r="BV18634" i="1"/>
  <c r="BT18634" i="1"/>
  <c r="BT19082" i="1"/>
  <c r="BV19082" i="1"/>
  <c r="BT18160" i="1"/>
  <c r="BV18160" i="1"/>
  <c r="BT17645" i="1"/>
  <c r="BV17645" i="1"/>
  <c r="BV19050" i="1"/>
  <c r="BT19050" i="1"/>
  <c r="BT17616" i="1"/>
  <c r="BV17616" i="1"/>
  <c r="BV17110" i="1"/>
  <c r="BT17110" i="1"/>
  <c r="BT18015" i="1"/>
  <c r="BV18015" i="1"/>
  <c r="BV17061" i="1"/>
  <c r="BT17061" i="1"/>
  <c r="BV17012" i="1"/>
  <c r="BT17012" i="1"/>
  <c r="BV17599" i="1"/>
  <c r="BT17599" i="1"/>
  <c r="BV17034" i="1"/>
  <c r="BT17034" i="1"/>
  <c r="BT17516" i="1"/>
  <c r="BV17516" i="1"/>
  <c r="BT17690" i="1"/>
  <c r="BV17690" i="1"/>
  <c r="BT17618" i="1"/>
  <c r="BV17618" i="1"/>
  <c r="BT18163" i="1"/>
  <c r="BV18163" i="1"/>
  <c r="BV18189" i="1"/>
  <c r="BT18189" i="1"/>
  <c r="BV19090" i="1"/>
  <c r="BT19090" i="1"/>
  <c r="BT18672" i="1"/>
  <c r="BV18672" i="1"/>
  <c r="BV19527" i="1"/>
  <c r="BT19527" i="1"/>
  <c r="BV21011" i="1"/>
  <c r="BT21011" i="1"/>
  <c r="BV21532" i="1"/>
  <c r="BT21532" i="1"/>
  <c r="BV21579" i="1"/>
  <c r="BT21579" i="1"/>
  <c r="BT21530" i="1"/>
  <c r="BV21530" i="1"/>
  <c r="BV19585" i="1"/>
  <c r="BT19585" i="1"/>
  <c r="BT21020" i="1"/>
  <c r="BV21020" i="1"/>
  <c r="BT18510" i="1"/>
  <c r="BV18510" i="1"/>
  <c r="BV20010" i="1"/>
  <c r="BT20010" i="1"/>
  <c r="BV18186" i="1"/>
  <c r="BT18186" i="1"/>
  <c r="BV19541" i="1"/>
  <c r="BT19541" i="1"/>
  <c r="BT21583" i="1"/>
  <c r="BV21583" i="1"/>
  <c r="BV19020" i="1"/>
  <c r="BT19020" i="1"/>
  <c r="BV17156" i="1"/>
  <c r="BT17156" i="1"/>
  <c r="BV18580" i="1"/>
  <c r="BT18580" i="1"/>
  <c r="BV17592" i="1"/>
  <c r="BT17592" i="1"/>
  <c r="BV18138" i="1"/>
  <c r="BT18138" i="1"/>
  <c r="BT17507" i="1"/>
  <c r="BV17507" i="1"/>
  <c r="BV17172" i="1"/>
  <c r="BT17172" i="1"/>
  <c r="BV17639" i="1"/>
  <c r="BT17639" i="1"/>
  <c r="BT17139" i="1"/>
  <c r="BV17139" i="1"/>
  <c r="BV17113" i="1"/>
  <c r="BT17113" i="1"/>
  <c r="BV17673" i="1"/>
  <c r="BT17673" i="1"/>
  <c r="BV18041" i="1"/>
  <c r="BT18041" i="1"/>
  <c r="BT18175" i="1"/>
  <c r="BV18175" i="1"/>
  <c r="BV19016" i="1"/>
  <c r="BT19016" i="1"/>
  <c r="BT18172" i="1"/>
  <c r="BV18172" i="1"/>
  <c r="BV19560" i="1"/>
  <c r="BT19560" i="1"/>
  <c r="BV20061" i="1"/>
  <c r="BT20061" i="1"/>
  <c r="BV20041" i="1"/>
  <c r="BT20041" i="1"/>
  <c r="BV21548" i="1"/>
  <c r="BT21548" i="1"/>
  <c r="BV21582" i="1"/>
  <c r="BT21582" i="1"/>
  <c r="BV21569" i="1"/>
  <c r="BT21569" i="1"/>
  <c r="BV17146" i="1"/>
  <c r="BT17146" i="1"/>
  <c r="BV20098" i="1"/>
  <c r="BT20098" i="1"/>
  <c r="BV17197" i="1"/>
  <c r="BT17197" i="1"/>
  <c r="BV18079" i="1"/>
  <c r="BT18079" i="1"/>
  <c r="BV18026" i="1"/>
  <c r="BT18026" i="1"/>
  <c r="BV18072" i="1"/>
  <c r="BT18072" i="1"/>
  <c r="BV21030" i="1"/>
  <c r="BT21030" i="1"/>
  <c r="BV17164" i="1"/>
  <c r="BT17164" i="1"/>
  <c r="BV18058" i="1"/>
  <c r="BT18058" i="1"/>
  <c r="BV17032" i="1"/>
  <c r="BT17032" i="1"/>
  <c r="BV17676" i="1"/>
  <c r="BT17676" i="1"/>
  <c r="BV18062" i="1"/>
  <c r="BT18062" i="1"/>
  <c r="BV18563" i="1"/>
  <c r="BT18563" i="1"/>
  <c r="BV18019" i="1"/>
  <c r="BT18019" i="1"/>
  <c r="BV17529" i="1"/>
  <c r="BT17529" i="1"/>
  <c r="BV17512" i="1"/>
  <c r="BT17512" i="1"/>
  <c r="BV18659" i="1"/>
  <c r="BT18659" i="1"/>
  <c r="BV19033" i="1"/>
  <c r="BT19033" i="1"/>
  <c r="BV21028" i="1"/>
  <c r="BT21028" i="1"/>
  <c r="BV18695" i="1"/>
  <c r="BT18695" i="1"/>
  <c r="BV17553" i="1"/>
  <c r="BT17553" i="1"/>
  <c r="BV18047" i="1"/>
  <c r="BT18047" i="1"/>
  <c r="BV18622" i="1"/>
  <c r="BT18622" i="1"/>
  <c r="BV19036" i="1"/>
  <c r="BT19036" i="1"/>
  <c r="BV19537" i="1"/>
  <c r="BT19537" i="1"/>
  <c r="BV21031" i="1"/>
  <c r="BT21031" i="1"/>
  <c r="BV18137" i="1"/>
  <c r="BT18137" i="1"/>
  <c r="BV18053" i="1"/>
  <c r="BT18053" i="1"/>
  <c r="BV17014" i="1"/>
  <c r="BT17014" i="1"/>
  <c r="BV20062" i="1"/>
  <c r="BT20062" i="1"/>
  <c r="BV19031" i="1"/>
  <c r="BT19031" i="1"/>
  <c r="BV21007" i="1"/>
  <c r="BT21007" i="1"/>
  <c r="BV17179" i="1"/>
  <c r="BT17179" i="1"/>
  <c r="BV18643" i="1"/>
  <c r="BT18643" i="1"/>
  <c r="BV17134" i="1"/>
  <c r="BT17134" i="1"/>
  <c r="BT19072" i="1"/>
  <c r="BV19072" i="1"/>
  <c r="BV19576" i="1"/>
  <c r="BT19576" i="1"/>
  <c r="BV20091" i="1"/>
  <c r="BT20091" i="1"/>
  <c r="BT21088" i="1"/>
  <c r="BV21088" i="1"/>
  <c r="BV19513" i="1"/>
  <c r="BT19513" i="1"/>
  <c r="BT21537" i="1"/>
  <c r="BV21537" i="1"/>
  <c r="BV18526" i="1"/>
  <c r="BT18526" i="1"/>
  <c r="BV19074" i="1"/>
  <c r="BT19074" i="1"/>
  <c r="BV18183" i="1"/>
  <c r="BT18183" i="1"/>
  <c r="BV18638" i="1"/>
  <c r="BT18638" i="1"/>
  <c r="BT17189" i="1"/>
  <c r="BV17189" i="1"/>
  <c r="BV19572" i="1"/>
  <c r="BT19572" i="1"/>
  <c r="BT17540" i="1"/>
  <c r="BV17540" i="1"/>
  <c r="BV17068" i="1"/>
  <c r="BT17068" i="1"/>
  <c r="BV17614" i="1"/>
  <c r="BT17614" i="1"/>
  <c r="BT18040" i="1"/>
  <c r="BV18040" i="1"/>
  <c r="BV17050" i="1"/>
  <c r="BT17050" i="1"/>
  <c r="BT17669" i="1"/>
  <c r="BV17669" i="1"/>
  <c r="BV17104" i="1"/>
  <c r="BT17104" i="1"/>
  <c r="BV17574" i="1"/>
  <c r="BT17574" i="1"/>
  <c r="BV18056" i="1"/>
  <c r="BT18056" i="1"/>
  <c r="BT17627" i="1"/>
  <c r="BV17627" i="1"/>
  <c r="BV18182" i="1"/>
  <c r="BT18182" i="1"/>
  <c r="BV18511" i="1"/>
  <c r="BT18511" i="1"/>
  <c r="BV20047" i="1"/>
  <c r="BT20047" i="1"/>
  <c r="BT19008" i="1"/>
  <c r="BV19008" i="1"/>
  <c r="BV19542" i="1"/>
  <c r="BT19542" i="1"/>
  <c r="BT21019" i="1"/>
  <c r="BV21019" i="1"/>
  <c r="BT20099" i="1"/>
  <c r="BV20099" i="1"/>
  <c r="BV20069" i="1"/>
  <c r="BT20069" i="1"/>
  <c r="BV21014" i="1"/>
  <c r="BT21014" i="1"/>
  <c r="BV19528" i="1"/>
  <c r="BT19528" i="1"/>
  <c r="BV21021" i="1"/>
  <c r="BT21021" i="1"/>
  <c r="BV18060" i="1"/>
  <c r="BT18060" i="1"/>
  <c r="BV18597" i="1"/>
  <c r="BT18597" i="1"/>
  <c r="BV21517" i="1"/>
  <c r="BT21517" i="1"/>
  <c r="BV18686" i="1"/>
  <c r="BT18686" i="1"/>
  <c r="BV18629" i="1"/>
  <c r="BT18629" i="1"/>
  <c r="BV18124" i="1"/>
  <c r="BT18124" i="1"/>
  <c r="BV17035" i="1"/>
  <c r="BT17035" i="1"/>
  <c r="BV18119" i="1"/>
  <c r="BT18119" i="1"/>
  <c r="BV17067" i="1"/>
  <c r="BT17067" i="1"/>
  <c r="BT18516" i="1"/>
  <c r="BV18516" i="1"/>
  <c r="BV17082" i="1"/>
  <c r="BT17082" i="1"/>
  <c r="BT17105" i="1"/>
  <c r="BV17105" i="1"/>
  <c r="BV17122" i="1"/>
  <c r="BT17122" i="1"/>
  <c r="BV17117" i="1"/>
  <c r="BT17117" i="1"/>
  <c r="BT17022" i="1"/>
  <c r="BV17022" i="1"/>
  <c r="BV18100" i="1"/>
  <c r="BT18100" i="1"/>
  <c r="BV17646" i="1"/>
  <c r="BT17646" i="1"/>
  <c r="BT19024" i="1"/>
  <c r="BV19024" i="1"/>
  <c r="BT18541" i="1"/>
  <c r="BV18541" i="1"/>
  <c r="BV18561" i="1"/>
  <c r="BT18561" i="1"/>
  <c r="BV19051" i="1"/>
  <c r="BT19051" i="1"/>
  <c r="BV20021" i="1"/>
  <c r="BT20021" i="1"/>
  <c r="BV20034" i="1"/>
  <c r="BT20034" i="1"/>
  <c r="BT20097" i="1"/>
  <c r="BV20097" i="1"/>
  <c r="BV21060" i="1"/>
  <c r="BT21060" i="1"/>
  <c r="BT18085" i="1"/>
  <c r="BV18085" i="1"/>
  <c r="BV19581" i="1"/>
  <c r="BT19581" i="1"/>
  <c r="BV19553" i="1"/>
  <c r="BT19553" i="1"/>
  <c r="BV20088" i="1"/>
  <c r="BT20088" i="1"/>
  <c r="BV18020" i="1"/>
  <c r="BT18020" i="1"/>
  <c r="BV19076" i="1"/>
  <c r="BT19076" i="1"/>
  <c r="BV20013" i="1"/>
  <c r="BT20013" i="1"/>
  <c r="BV18652" i="1"/>
  <c r="BT18652" i="1"/>
  <c r="BV19099" i="1"/>
  <c r="BT19099" i="1"/>
  <c r="BT19085" i="1"/>
  <c r="BV19085" i="1"/>
  <c r="BV17171" i="1"/>
  <c r="BT17171" i="1"/>
  <c r="BV19093" i="1"/>
  <c r="BT19093" i="1"/>
  <c r="BV17021" i="1"/>
  <c r="BT17021" i="1"/>
  <c r="BV18114" i="1"/>
  <c r="BT18114" i="1"/>
  <c r="BV17018" i="1"/>
  <c r="BT17018" i="1"/>
  <c r="BT17085" i="1"/>
  <c r="BV17085" i="1"/>
  <c r="BV17062" i="1"/>
  <c r="BT17062" i="1"/>
  <c r="BV17081" i="1"/>
  <c r="BT17081" i="1"/>
  <c r="BT17047" i="1"/>
  <c r="BV17047" i="1"/>
  <c r="BT17510" i="1"/>
  <c r="BV17510" i="1"/>
  <c r="BT17649" i="1"/>
  <c r="BV17649" i="1"/>
  <c r="BV19040" i="1"/>
  <c r="BT19040" i="1"/>
  <c r="BT18609" i="1"/>
  <c r="BV18609" i="1"/>
  <c r="BT18585" i="1"/>
  <c r="BV18585" i="1"/>
  <c r="BV19092" i="1"/>
  <c r="BT19092" i="1"/>
  <c r="BV20027" i="1"/>
  <c r="BT20027" i="1"/>
  <c r="BT20039" i="1"/>
  <c r="BV20039" i="1"/>
  <c r="BV21008" i="1"/>
  <c r="BT21008" i="1"/>
  <c r="BV21061" i="1"/>
  <c r="BT21061" i="1"/>
  <c r="BV21520" i="1"/>
  <c r="BT21520" i="1"/>
  <c r="BV20017" i="1"/>
  <c r="BT20017" i="1"/>
  <c r="BV21093" i="1"/>
  <c r="BT21093" i="1"/>
  <c r="BV18155" i="1"/>
  <c r="BT18155" i="1"/>
  <c r="BV19532" i="1"/>
  <c r="BT19532" i="1"/>
  <c r="BV18619" i="1"/>
  <c r="BT18619" i="1"/>
  <c r="BT17576" i="1"/>
  <c r="BV17576" i="1"/>
  <c r="BV20089" i="1"/>
  <c r="BT20089" i="1"/>
  <c r="BV18529" i="1"/>
  <c r="BT18529" i="1"/>
  <c r="BV17667" i="1"/>
  <c r="BT17667" i="1"/>
  <c r="BT18642" i="1"/>
  <c r="BV18642" i="1"/>
  <c r="BV17653" i="1"/>
  <c r="BT17653" i="1"/>
  <c r="BV18545" i="1"/>
  <c r="BT18545" i="1"/>
  <c r="BT18018" i="1"/>
  <c r="BV18018" i="1"/>
  <c r="BV17544" i="1"/>
  <c r="BT17544" i="1"/>
  <c r="BT17192" i="1"/>
  <c r="BV17192" i="1"/>
  <c r="BV17169" i="1"/>
  <c r="BT17169" i="1"/>
  <c r="BT17086" i="1"/>
  <c r="BV17086" i="1"/>
  <c r="BV17621" i="1"/>
  <c r="BT17621" i="1"/>
  <c r="BT18012" i="1"/>
  <c r="BV18012" i="1"/>
  <c r="BV18153" i="1"/>
  <c r="BT18153" i="1"/>
  <c r="BT18648" i="1"/>
  <c r="BV18648" i="1"/>
  <c r="BT18161" i="1"/>
  <c r="BV18161" i="1"/>
  <c r="BT19059" i="1"/>
  <c r="BV19059" i="1"/>
  <c r="BV20032" i="1"/>
  <c r="BT20032" i="1"/>
  <c r="BT20018" i="1"/>
  <c r="BV20018" i="1"/>
  <c r="BT21544" i="1"/>
  <c r="BV21544" i="1"/>
  <c r="BV21573" i="1"/>
  <c r="BT21573" i="1"/>
  <c r="BV21563" i="1"/>
  <c r="BT21563" i="1"/>
  <c r="BV19561" i="1"/>
  <c r="BT19561" i="1"/>
  <c r="BV19540" i="1"/>
  <c r="BT19540" i="1"/>
  <c r="BV18617" i="1"/>
  <c r="BT18617" i="1"/>
  <c r="BV21039" i="1"/>
  <c r="BT21039" i="1"/>
  <c r="BV17587" i="1"/>
  <c r="BT17587" i="1"/>
  <c r="BV19056" i="1"/>
  <c r="BT19056" i="1"/>
  <c r="BT18111" i="1"/>
  <c r="BV18111" i="1"/>
  <c r="BT18531" i="1"/>
  <c r="BV18531" i="1"/>
  <c r="BT17514" i="1"/>
  <c r="BV17514" i="1"/>
  <c r="BV18623" i="1"/>
  <c r="BT18623" i="1"/>
  <c r="BT17183" i="1"/>
  <c r="BV17183" i="1"/>
  <c r="BV17111" i="1"/>
  <c r="BT17111" i="1"/>
  <c r="BV18083" i="1"/>
  <c r="BT18083" i="1"/>
  <c r="BV18128" i="1"/>
  <c r="BT18128" i="1"/>
  <c r="BT17511" i="1"/>
  <c r="BV17511" i="1"/>
  <c r="BV17611" i="1"/>
  <c r="BT17611" i="1"/>
  <c r="BT17065" i="1"/>
  <c r="BV17065" i="1"/>
  <c r="BT17648" i="1"/>
  <c r="BV17648" i="1"/>
  <c r="BV17580" i="1"/>
  <c r="BT17580" i="1"/>
  <c r="BV17699" i="1"/>
  <c r="BT17699" i="1"/>
  <c r="BV18567" i="1"/>
  <c r="BT18567" i="1"/>
  <c r="BT18606" i="1"/>
  <c r="BV18606" i="1"/>
  <c r="BV18604" i="1"/>
  <c r="BT18604" i="1"/>
  <c r="BV21086" i="1"/>
  <c r="BT21086" i="1"/>
  <c r="BV19586" i="1"/>
  <c r="BT19586" i="1"/>
  <c r="BT21082" i="1"/>
  <c r="BV21082" i="1"/>
  <c r="BT21038" i="1"/>
  <c r="BV21038" i="1"/>
  <c r="BV21016" i="1"/>
  <c r="BT21016" i="1"/>
  <c r="BV18611" i="1"/>
  <c r="BT18611" i="1"/>
  <c r="BV20064" i="1"/>
  <c r="BT20064" i="1"/>
  <c r="BT21550" i="1"/>
  <c r="BV21550" i="1"/>
  <c r="BV18034" i="1"/>
  <c r="BT18034" i="1"/>
  <c r="BT18676" i="1"/>
  <c r="BV18676" i="1"/>
  <c r="BV20012" i="1"/>
  <c r="BT20012" i="1"/>
  <c r="BV19053" i="1"/>
  <c r="BT19053" i="1"/>
  <c r="BT18678" i="1"/>
  <c r="BV18678" i="1"/>
  <c r="BV18559" i="1"/>
  <c r="BT18559" i="1"/>
  <c r="BT17102" i="1"/>
  <c r="BV17102" i="1"/>
  <c r="BV18176" i="1"/>
  <c r="BT18176" i="1"/>
  <c r="BV17128" i="1"/>
  <c r="BT17128" i="1"/>
  <c r="BV18164" i="1"/>
  <c r="BT18164" i="1"/>
  <c r="BT17145" i="1"/>
  <c r="BV17145" i="1"/>
  <c r="BV17079" i="1"/>
  <c r="BT17079" i="1"/>
  <c r="BV17040" i="1"/>
  <c r="BT17040" i="1"/>
  <c r="BV17054" i="1"/>
  <c r="BT17054" i="1"/>
  <c r="BV17091" i="1"/>
  <c r="BT17091" i="1"/>
  <c r="BT18051" i="1"/>
  <c r="BV18051" i="1"/>
  <c r="BV17628" i="1"/>
  <c r="BT17628" i="1"/>
  <c r="BV18596" i="1"/>
  <c r="BT18596" i="1"/>
  <c r="BT18179" i="1"/>
  <c r="BV18179" i="1"/>
  <c r="BV18549" i="1"/>
  <c r="BT18549" i="1"/>
  <c r="BV18700" i="1"/>
  <c r="BT18700" i="1"/>
  <c r="BV19584" i="1"/>
  <c r="BT19584" i="1"/>
  <c r="BT19582" i="1"/>
  <c r="BV19582" i="1"/>
  <c r="BV21594" i="1"/>
  <c r="BT21594" i="1"/>
  <c r="BV21042" i="1"/>
  <c r="BT21042" i="1"/>
  <c r="BT21598" i="1"/>
  <c r="BV21598" i="1"/>
  <c r="U1" i="5"/>
  <c r="A6" i="5" s="1"/>
  <c r="CJ10008" i="1"/>
  <c r="CM10008" i="1"/>
  <c r="CN10008" i="1"/>
  <c r="CJ10009" i="1"/>
  <c r="CK10009" i="1"/>
  <c r="CM10009" i="1"/>
  <c r="CN10009" i="1"/>
  <c r="CJ10010" i="1"/>
  <c r="CK10010" i="1"/>
  <c r="CM10010" i="1"/>
  <c r="CN10010" i="1"/>
  <c r="CJ10011" i="1"/>
  <c r="CK10011" i="1"/>
  <c r="CM10011" i="1"/>
  <c r="CN10011" i="1"/>
  <c r="CJ10012" i="1"/>
  <c r="CK10012" i="1"/>
  <c r="CM10012" i="1"/>
  <c r="CN10012" i="1"/>
  <c r="CJ10013" i="1"/>
  <c r="CK10013" i="1"/>
  <c r="CM10013" i="1"/>
  <c r="CN10013" i="1"/>
  <c r="CJ10014" i="1"/>
  <c r="CK10014" i="1"/>
  <c r="CM10014" i="1"/>
  <c r="CN10014" i="1"/>
  <c r="CJ10015" i="1"/>
  <c r="CK10015" i="1"/>
  <c r="CM10015" i="1"/>
  <c r="CN10015" i="1"/>
  <c r="CJ10016" i="1"/>
  <c r="CK10016" i="1"/>
  <c r="CM10016" i="1"/>
  <c r="CN10016" i="1"/>
  <c r="CJ10017" i="1"/>
  <c r="CK10017" i="1"/>
  <c r="CM10017" i="1"/>
  <c r="CN10017" i="1"/>
  <c r="CJ10018" i="1"/>
  <c r="CK10018" i="1"/>
  <c r="CM10018" i="1"/>
  <c r="CN10018" i="1"/>
  <c r="CJ10019" i="1"/>
  <c r="CK10019" i="1"/>
  <c r="CM10019" i="1"/>
  <c r="CN10019" i="1"/>
  <c r="CJ10020" i="1"/>
  <c r="CK10020" i="1"/>
  <c r="CM10020" i="1"/>
  <c r="CN10020" i="1"/>
  <c r="CJ10021" i="1"/>
  <c r="CK10021" i="1"/>
  <c r="CM10021" i="1"/>
  <c r="CN10021" i="1"/>
  <c r="CJ10022" i="1"/>
  <c r="CK10022" i="1"/>
  <c r="CM10022" i="1"/>
  <c r="CN10022" i="1"/>
  <c r="CJ10023" i="1"/>
  <c r="CK10023" i="1"/>
  <c r="CM10023" i="1"/>
  <c r="CN10023" i="1"/>
  <c r="CJ10024" i="1"/>
  <c r="CK10024" i="1"/>
  <c r="CM10024" i="1"/>
  <c r="CN10024" i="1"/>
  <c r="CJ10025" i="1"/>
  <c r="CK10025" i="1"/>
  <c r="CM10025" i="1"/>
  <c r="CN10025" i="1"/>
  <c r="CJ10026" i="1"/>
  <c r="CK10026" i="1"/>
  <c r="CM10026" i="1"/>
  <c r="CN10026" i="1"/>
  <c r="CJ10027" i="1"/>
  <c r="CK10027" i="1"/>
  <c r="CM10027" i="1"/>
  <c r="CN10027" i="1"/>
  <c r="CJ10028" i="1"/>
  <c r="CK10028" i="1"/>
  <c r="CM10028" i="1"/>
  <c r="CN10028" i="1"/>
  <c r="CJ10029" i="1"/>
  <c r="CK10029" i="1"/>
  <c r="CM10029" i="1"/>
  <c r="CN10029" i="1"/>
  <c r="CJ10030" i="1"/>
  <c r="CK10030" i="1"/>
  <c r="CM10030" i="1"/>
  <c r="CN10030" i="1"/>
  <c r="CJ10031" i="1"/>
  <c r="CK10031" i="1"/>
  <c r="CM10031" i="1"/>
  <c r="CN10031" i="1"/>
  <c r="CJ10032" i="1"/>
  <c r="CK10032" i="1"/>
  <c r="CM10032" i="1"/>
  <c r="CN10032" i="1"/>
  <c r="CJ10033" i="1"/>
  <c r="CK10033" i="1"/>
  <c r="CM10033" i="1"/>
  <c r="CN10033" i="1"/>
  <c r="CJ10034" i="1"/>
  <c r="CK10034" i="1"/>
  <c r="CM10034" i="1"/>
  <c r="CN10034" i="1"/>
  <c r="CJ10035" i="1"/>
  <c r="CK10035" i="1"/>
  <c r="CM10035" i="1"/>
  <c r="CN10035" i="1"/>
  <c r="CJ10036" i="1"/>
  <c r="CK10036" i="1"/>
  <c r="CM10036" i="1"/>
  <c r="CN10036" i="1"/>
  <c r="CJ10037" i="1"/>
  <c r="CK10037" i="1"/>
  <c r="CM10037" i="1"/>
  <c r="CN10037" i="1"/>
  <c r="CJ10038" i="1"/>
  <c r="CK10038" i="1"/>
  <c r="CM10038" i="1"/>
  <c r="CN10038" i="1"/>
  <c r="CJ10039" i="1"/>
  <c r="CK10039" i="1"/>
  <c r="CM10039" i="1"/>
  <c r="CN10039" i="1"/>
  <c r="CJ10040" i="1"/>
  <c r="CK10040" i="1"/>
  <c r="CM10040" i="1"/>
  <c r="CN10040" i="1"/>
  <c r="CJ10041" i="1"/>
  <c r="CK10041" i="1"/>
  <c r="CM10041" i="1"/>
  <c r="CN10041" i="1"/>
  <c r="CJ10042" i="1"/>
  <c r="CK10042" i="1"/>
  <c r="CM10042" i="1"/>
  <c r="CN10042" i="1"/>
  <c r="CJ10043" i="1"/>
  <c r="CK10043" i="1"/>
  <c r="CM10043" i="1"/>
  <c r="CN10043" i="1"/>
  <c r="CJ10044" i="1"/>
  <c r="CK10044" i="1"/>
  <c r="CM10044" i="1"/>
  <c r="CN10044" i="1"/>
  <c r="CJ10045" i="1"/>
  <c r="CK10045" i="1"/>
  <c r="CM10045" i="1"/>
  <c r="CN10045" i="1"/>
  <c r="CJ10046" i="1"/>
  <c r="CK10046" i="1"/>
  <c r="CM10046" i="1"/>
  <c r="CN10046" i="1"/>
  <c r="CJ10047" i="1"/>
  <c r="CK10047" i="1"/>
  <c r="CM10047" i="1"/>
  <c r="CN10047" i="1"/>
  <c r="CJ10048" i="1"/>
  <c r="CK10048" i="1"/>
  <c r="CM10048" i="1"/>
  <c r="CN10048" i="1"/>
  <c r="CJ10049" i="1"/>
  <c r="CK10049" i="1"/>
  <c r="CM10049" i="1"/>
  <c r="CN10049" i="1"/>
  <c r="CJ10050" i="1"/>
  <c r="CK10050" i="1"/>
  <c r="CM10050" i="1"/>
  <c r="CN10050" i="1"/>
  <c r="CJ10051" i="1"/>
  <c r="CK10051" i="1"/>
  <c r="CM10051" i="1"/>
  <c r="CN10051" i="1"/>
  <c r="CJ10052" i="1"/>
  <c r="CK10052" i="1"/>
  <c r="CM10052" i="1"/>
  <c r="CN10052" i="1"/>
  <c r="CJ10053" i="1"/>
  <c r="CK10053" i="1"/>
  <c r="CM10053" i="1"/>
  <c r="CN10053" i="1"/>
  <c r="CJ10054" i="1"/>
  <c r="CK10054" i="1"/>
  <c r="CM10054" i="1"/>
  <c r="CN10054" i="1"/>
  <c r="CJ10055" i="1"/>
  <c r="CK10055" i="1"/>
  <c r="CM10055" i="1"/>
  <c r="CN10055" i="1"/>
  <c r="CJ10056" i="1"/>
  <c r="CK10056" i="1"/>
  <c r="CM10056" i="1"/>
  <c r="CN10056" i="1"/>
  <c r="CJ10057" i="1"/>
  <c r="CK10057" i="1"/>
  <c r="CM10057" i="1"/>
  <c r="CN10057" i="1"/>
  <c r="CJ10058" i="1"/>
  <c r="CK10058" i="1"/>
  <c r="CM10058" i="1"/>
  <c r="CN10058" i="1"/>
  <c r="CJ10059" i="1"/>
  <c r="CK10059" i="1"/>
  <c r="CM10059" i="1"/>
  <c r="CN10059" i="1"/>
  <c r="CJ10060" i="1"/>
  <c r="CK10060" i="1"/>
  <c r="CM10060" i="1"/>
  <c r="CN10060" i="1"/>
  <c r="CJ10061" i="1"/>
  <c r="CK10061" i="1"/>
  <c r="CM10061" i="1"/>
  <c r="CN10061" i="1"/>
  <c r="CJ10062" i="1"/>
  <c r="CK10062" i="1"/>
  <c r="CM10062" i="1"/>
  <c r="CN10062" i="1"/>
  <c r="CJ10063" i="1"/>
  <c r="CK10063" i="1"/>
  <c r="CM10063" i="1"/>
  <c r="CN10063" i="1"/>
  <c r="CJ10064" i="1"/>
  <c r="CK10064" i="1"/>
  <c r="CM10064" i="1"/>
  <c r="CN10064" i="1"/>
  <c r="CJ10065" i="1"/>
  <c r="CK10065" i="1"/>
  <c r="CM10065" i="1"/>
  <c r="CN10065" i="1"/>
  <c r="CJ10066" i="1"/>
  <c r="CK10066" i="1"/>
  <c r="CM10066" i="1"/>
  <c r="CN10066" i="1"/>
  <c r="CJ10067" i="1"/>
  <c r="CK10067" i="1"/>
  <c r="CM10067" i="1"/>
  <c r="CN10067" i="1"/>
  <c r="CJ10068" i="1"/>
  <c r="CK10068" i="1"/>
  <c r="CM10068" i="1"/>
  <c r="CN10068" i="1"/>
  <c r="CJ10069" i="1"/>
  <c r="CK10069" i="1"/>
  <c r="CM10069" i="1"/>
  <c r="CN10069" i="1"/>
  <c r="CJ10070" i="1"/>
  <c r="CK10070" i="1"/>
  <c r="CM10070" i="1"/>
  <c r="CN10070" i="1"/>
  <c r="CJ10071" i="1"/>
  <c r="CK10071" i="1"/>
  <c r="CM10071" i="1"/>
  <c r="CN10071" i="1"/>
  <c r="CJ10072" i="1"/>
  <c r="CK10072" i="1"/>
  <c r="CM10072" i="1"/>
  <c r="CN10072" i="1"/>
  <c r="CJ10073" i="1"/>
  <c r="CK10073" i="1"/>
  <c r="CM10073" i="1"/>
  <c r="CN10073" i="1"/>
  <c r="CJ10074" i="1"/>
  <c r="CK10074" i="1"/>
  <c r="CM10074" i="1"/>
  <c r="CN10074" i="1"/>
  <c r="CJ10075" i="1"/>
  <c r="CK10075" i="1"/>
  <c r="CM10075" i="1"/>
  <c r="CN10075" i="1"/>
  <c r="CJ10076" i="1"/>
  <c r="CK10076" i="1"/>
  <c r="CM10076" i="1"/>
  <c r="CN10076" i="1"/>
  <c r="CJ10077" i="1"/>
  <c r="CK10077" i="1"/>
  <c r="CM10077" i="1"/>
  <c r="CN10077" i="1"/>
  <c r="CJ10078" i="1"/>
  <c r="CK10078" i="1"/>
  <c r="CM10078" i="1"/>
  <c r="CN10078" i="1"/>
  <c r="CJ10079" i="1"/>
  <c r="CK10079" i="1"/>
  <c r="CM10079" i="1"/>
  <c r="CN10079" i="1"/>
  <c r="CJ10080" i="1"/>
  <c r="CK10080" i="1"/>
  <c r="CM10080" i="1"/>
  <c r="CN10080" i="1"/>
  <c r="CJ10081" i="1"/>
  <c r="CK10081" i="1"/>
  <c r="CM10081" i="1"/>
  <c r="CN10081" i="1"/>
  <c r="CJ10082" i="1"/>
  <c r="CK10082" i="1"/>
  <c r="CM10082" i="1"/>
  <c r="CN10082" i="1"/>
  <c r="CJ10083" i="1"/>
  <c r="CK10083" i="1"/>
  <c r="CM10083" i="1"/>
  <c r="CN10083" i="1"/>
  <c r="CJ10084" i="1"/>
  <c r="CK10084" i="1"/>
  <c r="CM10084" i="1"/>
  <c r="CN10084" i="1"/>
  <c r="CJ10085" i="1"/>
  <c r="CK10085" i="1"/>
  <c r="CM10085" i="1"/>
  <c r="CN10085" i="1"/>
  <c r="CJ10086" i="1"/>
  <c r="CK10086" i="1"/>
  <c r="CM10086" i="1"/>
  <c r="CN10086" i="1"/>
  <c r="CJ10087" i="1"/>
  <c r="CK10087" i="1"/>
  <c r="CM10087" i="1"/>
  <c r="CN10087" i="1"/>
  <c r="CJ10088" i="1"/>
  <c r="CK10088" i="1"/>
  <c r="CM10088" i="1"/>
  <c r="CN10088" i="1"/>
  <c r="CJ10089" i="1"/>
  <c r="CK10089" i="1"/>
  <c r="CM10089" i="1"/>
  <c r="CN10089" i="1"/>
  <c r="CJ10090" i="1"/>
  <c r="CK10090" i="1"/>
  <c r="CM10090" i="1"/>
  <c r="CN10090" i="1"/>
  <c r="CJ10091" i="1"/>
  <c r="CK10091" i="1"/>
  <c r="CM10091" i="1"/>
  <c r="CN10091" i="1"/>
  <c r="CJ10092" i="1"/>
  <c r="CK10092" i="1"/>
  <c r="CM10092" i="1"/>
  <c r="CN10092" i="1"/>
  <c r="CJ10093" i="1"/>
  <c r="CK10093" i="1"/>
  <c r="CM10093" i="1"/>
  <c r="CN10093" i="1"/>
  <c r="CJ10094" i="1"/>
  <c r="CK10094" i="1"/>
  <c r="CM10094" i="1"/>
  <c r="CN10094" i="1"/>
  <c r="CJ10095" i="1"/>
  <c r="CK10095" i="1"/>
  <c r="CM10095" i="1"/>
  <c r="CN10095" i="1"/>
  <c r="CJ10096" i="1"/>
  <c r="CK10096" i="1"/>
  <c r="CM10096" i="1"/>
  <c r="CN10096" i="1"/>
  <c r="CJ10097" i="1"/>
  <c r="CK10097" i="1"/>
  <c r="CM10097" i="1"/>
  <c r="CN10097" i="1"/>
  <c r="CJ10098" i="1"/>
  <c r="CK10098" i="1"/>
  <c r="CM10098" i="1"/>
  <c r="CN10098" i="1"/>
  <c r="CJ10099" i="1"/>
  <c r="CK10099" i="1"/>
  <c r="CM10099" i="1"/>
  <c r="CN10099" i="1"/>
  <c r="CJ10100" i="1"/>
  <c r="CK10100" i="1"/>
  <c r="CM10100" i="1"/>
  <c r="CN10100" i="1"/>
  <c r="CJ10101" i="1"/>
  <c r="CK10101" i="1"/>
  <c r="CM10101" i="1"/>
  <c r="CN10101" i="1"/>
  <c r="CJ10102" i="1"/>
  <c r="CK10102" i="1"/>
  <c r="CM10102" i="1"/>
  <c r="CN10102" i="1"/>
  <c r="CJ10103" i="1"/>
  <c r="CK10103" i="1"/>
  <c r="CM10103" i="1"/>
  <c r="CN10103" i="1"/>
  <c r="CJ10104" i="1"/>
  <c r="CK10104" i="1"/>
  <c r="CM10104" i="1"/>
  <c r="CN10104" i="1"/>
  <c r="CJ10105" i="1"/>
  <c r="CK10105" i="1"/>
  <c r="CM10105" i="1"/>
  <c r="CN10105" i="1"/>
  <c r="CJ10106" i="1"/>
  <c r="CK10106" i="1"/>
  <c r="CM10106" i="1"/>
  <c r="CN10106" i="1"/>
  <c r="CJ10107" i="1"/>
  <c r="CK10107" i="1"/>
  <c r="CM10107" i="1"/>
  <c r="CN10107" i="1"/>
  <c r="CJ10108" i="1"/>
  <c r="CK10108" i="1"/>
  <c r="CM10108" i="1"/>
  <c r="CN10108" i="1"/>
  <c r="CJ10109" i="1"/>
  <c r="CK10109" i="1"/>
  <c r="CM10109" i="1"/>
  <c r="CN10109" i="1"/>
  <c r="CJ10110" i="1"/>
  <c r="CK10110" i="1"/>
  <c r="CM10110" i="1"/>
  <c r="CN10110" i="1"/>
  <c r="CJ10111" i="1"/>
  <c r="CK10111" i="1"/>
  <c r="CM10111" i="1"/>
  <c r="CN10111" i="1"/>
  <c r="CJ10112" i="1"/>
  <c r="CK10112" i="1"/>
  <c r="CM10112" i="1"/>
  <c r="CN10112" i="1"/>
  <c r="CJ10113" i="1"/>
  <c r="CK10113" i="1"/>
  <c r="CM10113" i="1"/>
  <c r="CN10113" i="1"/>
  <c r="CJ10114" i="1"/>
  <c r="CK10114" i="1"/>
  <c r="CM10114" i="1"/>
  <c r="CN10114" i="1"/>
  <c r="CJ10115" i="1"/>
  <c r="CK10115" i="1"/>
  <c r="CM10115" i="1"/>
  <c r="CN10115" i="1"/>
  <c r="CJ10116" i="1"/>
  <c r="CK10116" i="1"/>
  <c r="CM10116" i="1"/>
  <c r="CN10116" i="1"/>
  <c r="CJ10117" i="1"/>
  <c r="CK10117" i="1"/>
  <c r="CM10117" i="1"/>
  <c r="CN10117" i="1"/>
  <c r="CJ10118" i="1"/>
  <c r="CK10118" i="1"/>
  <c r="CM10118" i="1"/>
  <c r="CN10118" i="1"/>
  <c r="CJ10119" i="1"/>
  <c r="CK10119" i="1"/>
  <c r="CM10119" i="1"/>
  <c r="CN10119" i="1"/>
  <c r="CJ10120" i="1"/>
  <c r="CK10120" i="1"/>
  <c r="CM10120" i="1"/>
  <c r="CN10120" i="1"/>
  <c r="CJ10121" i="1"/>
  <c r="CK10121" i="1"/>
  <c r="CM10121" i="1"/>
  <c r="CN10121" i="1"/>
  <c r="CJ10122" i="1"/>
  <c r="CK10122" i="1"/>
  <c r="CM10122" i="1"/>
  <c r="CN10122" i="1"/>
  <c r="CJ10123" i="1"/>
  <c r="CK10123" i="1"/>
  <c r="CM10123" i="1"/>
  <c r="CN10123" i="1"/>
  <c r="CJ10124" i="1"/>
  <c r="CK10124" i="1"/>
  <c r="CM10124" i="1"/>
  <c r="CN10124" i="1"/>
  <c r="CJ10125" i="1"/>
  <c r="CK10125" i="1"/>
  <c r="CM10125" i="1"/>
  <c r="CN10125" i="1"/>
  <c r="CJ10126" i="1"/>
  <c r="CK10126" i="1"/>
  <c r="CM10126" i="1"/>
  <c r="CN10126" i="1"/>
  <c r="CJ10127" i="1"/>
  <c r="CK10127" i="1"/>
  <c r="CM10127" i="1"/>
  <c r="CN10127" i="1"/>
  <c r="CJ10128" i="1"/>
  <c r="CK10128" i="1"/>
  <c r="CM10128" i="1"/>
  <c r="CN10128" i="1"/>
  <c r="CJ10129" i="1"/>
  <c r="CK10129" i="1"/>
  <c r="CM10129" i="1"/>
  <c r="CN10129" i="1"/>
  <c r="CJ10130" i="1"/>
  <c r="CK10130" i="1"/>
  <c r="CM10130" i="1"/>
  <c r="CN10130" i="1"/>
  <c r="CJ10131" i="1"/>
  <c r="CK10131" i="1"/>
  <c r="CM10131" i="1"/>
  <c r="CN10131" i="1"/>
  <c r="CJ10132" i="1"/>
  <c r="CK10132" i="1"/>
  <c r="CM10132" i="1"/>
  <c r="CN10132" i="1"/>
  <c r="CJ10133" i="1"/>
  <c r="CK10133" i="1"/>
  <c r="CM10133" i="1"/>
  <c r="CN10133" i="1"/>
  <c r="CJ10134" i="1"/>
  <c r="CK10134" i="1"/>
  <c r="CM10134" i="1"/>
  <c r="CN10134" i="1"/>
  <c r="CJ10135" i="1"/>
  <c r="CK10135" i="1"/>
  <c r="CM10135" i="1"/>
  <c r="CN10135" i="1"/>
  <c r="CJ10136" i="1"/>
  <c r="CK10136" i="1"/>
  <c r="CM10136" i="1"/>
  <c r="CN10136" i="1"/>
  <c r="CJ10137" i="1"/>
  <c r="CK10137" i="1"/>
  <c r="CM10137" i="1"/>
  <c r="CN10137" i="1"/>
  <c r="CJ10138" i="1"/>
  <c r="CK10138" i="1"/>
  <c r="CM10138" i="1"/>
  <c r="CN10138" i="1"/>
  <c r="CJ10139" i="1"/>
  <c r="CK10139" i="1"/>
  <c r="CM10139" i="1"/>
  <c r="CN10139" i="1"/>
  <c r="CJ10140" i="1"/>
  <c r="CK10140" i="1"/>
  <c r="CM10140" i="1"/>
  <c r="CN10140" i="1"/>
  <c r="CJ10141" i="1"/>
  <c r="CK10141" i="1"/>
  <c r="CM10141" i="1"/>
  <c r="CN10141" i="1"/>
  <c r="CJ10142" i="1"/>
  <c r="CK10142" i="1"/>
  <c r="CM10142" i="1"/>
  <c r="CN10142" i="1"/>
  <c r="CJ10143" i="1"/>
  <c r="CK10143" i="1"/>
  <c r="CM10143" i="1"/>
  <c r="CN10143" i="1"/>
  <c r="CJ10144" i="1"/>
  <c r="CK10144" i="1"/>
  <c r="CM10144" i="1"/>
  <c r="CN10144" i="1"/>
  <c r="CJ10145" i="1"/>
  <c r="CK10145" i="1"/>
  <c r="CM10145" i="1"/>
  <c r="CN10145" i="1"/>
  <c r="CJ10146" i="1"/>
  <c r="CK10146" i="1"/>
  <c r="CM10146" i="1"/>
  <c r="CN10146" i="1"/>
  <c r="CJ10147" i="1"/>
  <c r="CK10147" i="1"/>
  <c r="CM10147" i="1"/>
  <c r="CN10147" i="1"/>
  <c r="CJ10148" i="1"/>
  <c r="CK10148" i="1"/>
  <c r="CM10148" i="1"/>
  <c r="CN10148" i="1"/>
  <c r="CJ10149" i="1"/>
  <c r="CK10149" i="1"/>
  <c r="CM10149" i="1"/>
  <c r="CN10149" i="1"/>
  <c r="CJ10150" i="1"/>
  <c r="CK10150" i="1"/>
  <c r="CM10150" i="1"/>
  <c r="CN10150" i="1"/>
  <c r="CJ10151" i="1"/>
  <c r="CK10151" i="1"/>
  <c r="CM10151" i="1"/>
  <c r="CN10151" i="1"/>
  <c r="CJ10152" i="1"/>
  <c r="CK10152" i="1"/>
  <c r="CM10152" i="1"/>
  <c r="CN10152" i="1"/>
  <c r="CJ10153" i="1"/>
  <c r="CK10153" i="1"/>
  <c r="CM10153" i="1"/>
  <c r="CN10153" i="1"/>
  <c r="CJ10154" i="1"/>
  <c r="CK10154" i="1"/>
  <c r="CM10154" i="1"/>
  <c r="CN10154" i="1"/>
  <c r="CJ10155" i="1"/>
  <c r="CK10155" i="1"/>
  <c r="CM10155" i="1"/>
  <c r="CN10155" i="1"/>
  <c r="CJ10156" i="1"/>
  <c r="CK10156" i="1"/>
  <c r="CM10156" i="1"/>
  <c r="CN10156" i="1"/>
  <c r="CJ10157" i="1"/>
  <c r="CK10157" i="1"/>
  <c r="CM10157" i="1"/>
  <c r="CN10157" i="1"/>
  <c r="CJ10158" i="1"/>
  <c r="CK10158" i="1"/>
  <c r="CM10158" i="1"/>
  <c r="CN10158" i="1"/>
  <c r="CJ10159" i="1"/>
  <c r="CK10159" i="1"/>
  <c r="CM10159" i="1"/>
  <c r="CN10159" i="1"/>
  <c r="CJ10160" i="1"/>
  <c r="CK10160" i="1"/>
  <c r="CM10160" i="1"/>
  <c r="CN10160" i="1"/>
  <c r="CJ10161" i="1"/>
  <c r="CK10161" i="1"/>
  <c r="CM10161" i="1"/>
  <c r="CN10161" i="1"/>
  <c r="CJ10162" i="1"/>
  <c r="CK10162" i="1"/>
  <c r="CM10162" i="1"/>
  <c r="CN10162" i="1"/>
  <c r="CJ10163" i="1"/>
  <c r="CK10163" i="1"/>
  <c r="CM10163" i="1"/>
  <c r="CN10163" i="1"/>
  <c r="CJ10164" i="1"/>
  <c r="CK10164" i="1"/>
  <c r="CM10164" i="1"/>
  <c r="CN10164" i="1"/>
  <c r="CJ10165" i="1"/>
  <c r="CK10165" i="1"/>
  <c r="CM10165" i="1"/>
  <c r="CN10165" i="1"/>
  <c r="CJ10166" i="1"/>
  <c r="CK10166" i="1"/>
  <c r="CM10166" i="1"/>
  <c r="CN10166" i="1"/>
  <c r="CJ10167" i="1"/>
  <c r="CK10167" i="1"/>
  <c r="CM10167" i="1"/>
  <c r="CN10167" i="1"/>
  <c r="CJ10168" i="1"/>
  <c r="CK10168" i="1"/>
  <c r="CM10168" i="1"/>
  <c r="CN10168" i="1"/>
  <c r="CJ10169" i="1"/>
  <c r="CK10169" i="1"/>
  <c r="CM10169" i="1"/>
  <c r="CN10169" i="1"/>
  <c r="CJ10170" i="1"/>
  <c r="CK10170" i="1"/>
  <c r="CM10170" i="1"/>
  <c r="CN10170" i="1"/>
  <c r="CJ10171" i="1"/>
  <c r="CK10171" i="1"/>
  <c r="CM10171" i="1"/>
  <c r="CN10171" i="1"/>
  <c r="CJ10172" i="1"/>
  <c r="CK10172" i="1"/>
  <c r="CM10172" i="1"/>
  <c r="CN10172" i="1"/>
  <c r="CJ10173" i="1"/>
  <c r="CK10173" i="1"/>
  <c r="CM10173" i="1"/>
  <c r="CN10173" i="1"/>
  <c r="CJ10174" i="1"/>
  <c r="CK10174" i="1"/>
  <c r="CM10174" i="1"/>
  <c r="CN10174" i="1"/>
  <c r="CJ10175" i="1"/>
  <c r="CK10175" i="1"/>
  <c r="CM10175" i="1"/>
  <c r="CN10175" i="1"/>
  <c r="CJ10176" i="1"/>
  <c r="CK10176" i="1"/>
  <c r="CM10176" i="1"/>
  <c r="CN10176" i="1"/>
  <c r="CJ10177" i="1"/>
  <c r="CK10177" i="1"/>
  <c r="CM10177" i="1"/>
  <c r="CN10177" i="1"/>
  <c r="CJ10178" i="1"/>
  <c r="CK10178" i="1"/>
  <c r="CM10178" i="1"/>
  <c r="CN10178" i="1"/>
  <c r="CJ10179" i="1"/>
  <c r="CK10179" i="1"/>
  <c r="CM10179" i="1"/>
  <c r="CN10179" i="1"/>
  <c r="CJ10180" i="1"/>
  <c r="CK10180" i="1"/>
  <c r="CM10180" i="1"/>
  <c r="CN10180" i="1"/>
  <c r="CJ10181" i="1"/>
  <c r="CK10181" i="1"/>
  <c r="CM10181" i="1"/>
  <c r="CN10181" i="1"/>
  <c r="CJ10182" i="1"/>
  <c r="CK10182" i="1"/>
  <c r="CM10182" i="1"/>
  <c r="CN10182" i="1"/>
  <c r="CJ10183" i="1"/>
  <c r="CK10183" i="1"/>
  <c r="CM10183" i="1"/>
  <c r="CN10183" i="1"/>
  <c r="CJ10184" i="1"/>
  <c r="CK10184" i="1"/>
  <c r="CM10184" i="1"/>
  <c r="CN10184" i="1"/>
  <c r="CJ10185" i="1"/>
  <c r="CK10185" i="1"/>
  <c r="CM10185" i="1"/>
  <c r="CN10185" i="1"/>
  <c r="CJ10186" i="1"/>
  <c r="CK10186" i="1"/>
  <c r="CM10186" i="1"/>
  <c r="CN10186" i="1"/>
  <c r="CJ10187" i="1"/>
  <c r="CK10187" i="1"/>
  <c r="CM10187" i="1"/>
  <c r="CN10187" i="1"/>
  <c r="CJ10188" i="1"/>
  <c r="CK10188" i="1"/>
  <c r="CM10188" i="1"/>
  <c r="CN10188" i="1"/>
  <c r="CJ10189" i="1"/>
  <c r="CK10189" i="1"/>
  <c r="CM10189" i="1"/>
  <c r="CN10189" i="1"/>
  <c r="CJ10190" i="1"/>
  <c r="CK10190" i="1"/>
  <c r="CM10190" i="1"/>
  <c r="CN10190" i="1"/>
  <c r="CJ10191" i="1"/>
  <c r="CK10191" i="1"/>
  <c r="CM10191" i="1"/>
  <c r="CN10191" i="1"/>
  <c r="CJ10192" i="1"/>
  <c r="CK10192" i="1"/>
  <c r="CM10192" i="1"/>
  <c r="CN10192" i="1"/>
  <c r="CJ10193" i="1"/>
  <c r="CK10193" i="1"/>
  <c r="CM10193" i="1"/>
  <c r="CN10193" i="1"/>
  <c r="CJ10194" i="1"/>
  <c r="CK10194" i="1"/>
  <c r="CM10194" i="1"/>
  <c r="CN10194" i="1"/>
  <c r="CJ10195" i="1"/>
  <c r="CK10195" i="1"/>
  <c r="CM10195" i="1"/>
  <c r="CN10195" i="1"/>
  <c r="CJ10196" i="1"/>
  <c r="CK10196" i="1"/>
  <c r="CM10196" i="1"/>
  <c r="CN10196" i="1"/>
  <c r="CJ10197" i="1"/>
  <c r="CK10197" i="1"/>
  <c r="CM10197" i="1"/>
  <c r="CN10197" i="1"/>
  <c r="CJ10198" i="1"/>
  <c r="CK10198" i="1"/>
  <c r="CM10198" i="1"/>
  <c r="CN10198" i="1"/>
  <c r="CJ10199" i="1"/>
  <c r="CK10199" i="1"/>
  <c r="CM10199" i="1"/>
  <c r="CN10199" i="1"/>
  <c r="CJ10200" i="1"/>
  <c r="CK10200" i="1"/>
  <c r="CM10200" i="1"/>
  <c r="CN10200" i="1"/>
  <c r="CJ10201" i="1"/>
  <c r="CK10201" i="1"/>
  <c r="CM10201" i="1"/>
  <c r="CN10201" i="1"/>
  <c r="CJ10202" i="1"/>
  <c r="CK10202" i="1"/>
  <c r="CM10202" i="1"/>
  <c r="CN10202" i="1"/>
  <c r="CJ10203" i="1"/>
  <c r="CK10203" i="1"/>
  <c r="CM10203" i="1"/>
  <c r="CN10203" i="1"/>
  <c r="CJ10204" i="1"/>
  <c r="CK10204" i="1"/>
  <c r="CM10204" i="1"/>
  <c r="CN10204" i="1"/>
  <c r="CJ10205" i="1"/>
  <c r="CK10205" i="1"/>
  <c r="CM10205" i="1"/>
  <c r="CN10205" i="1"/>
  <c r="CJ10206" i="1"/>
  <c r="CK10206" i="1"/>
  <c r="CM10206" i="1"/>
  <c r="CN10206" i="1"/>
  <c r="CJ10207" i="1"/>
  <c r="CK10207" i="1"/>
  <c r="CM10207" i="1"/>
  <c r="CN10207" i="1"/>
  <c r="CJ10208" i="1"/>
  <c r="CK10208" i="1"/>
  <c r="CM10208" i="1"/>
  <c r="CN10208" i="1"/>
  <c r="CJ10209" i="1"/>
  <c r="CK10209" i="1"/>
  <c r="CM10209" i="1"/>
  <c r="CN10209" i="1"/>
  <c r="CJ10210" i="1"/>
  <c r="CK10210" i="1"/>
  <c r="CM10210" i="1"/>
  <c r="CN10210" i="1"/>
  <c r="CJ10211" i="1"/>
  <c r="CK10211" i="1"/>
  <c r="CM10211" i="1"/>
  <c r="CN10211" i="1"/>
  <c r="CJ10212" i="1"/>
  <c r="CK10212" i="1"/>
  <c r="CM10212" i="1"/>
  <c r="CN10212" i="1"/>
  <c r="CJ10213" i="1"/>
  <c r="CK10213" i="1"/>
  <c r="CM10213" i="1"/>
  <c r="CN10213" i="1"/>
  <c r="CJ10214" i="1"/>
  <c r="CK10214" i="1"/>
  <c r="CM10214" i="1"/>
  <c r="CN10214" i="1"/>
  <c r="CJ10215" i="1"/>
  <c r="CK10215" i="1"/>
  <c r="CM10215" i="1"/>
  <c r="CN10215" i="1"/>
  <c r="CJ10216" i="1"/>
  <c r="CK10216" i="1"/>
  <c r="CM10216" i="1"/>
  <c r="CN10216" i="1"/>
  <c r="CJ10217" i="1"/>
  <c r="CK10217" i="1"/>
  <c r="CM10217" i="1"/>
  <c r="CN10217" i="1"/>
  <c r="CJ10218" i="1"/>
  <c r="CK10218" i="1"/>
  <c r="CM10218" i="1"/>
  <c r="CN10218" i="1"/>
  <c r="CJ10219" i="1"/>
  <c r="CK10219" i="1"/>
  <c r="CM10219" i="1"/>
  <c r="CN10219" i="1"/>
  <c r="CJ10220" i="1"/>
  <c r="CK10220" i="1"/>
  <c r="CM10220" i="1"/>
  <c r="CN10220" i="1"/>
  <c r="CJ10221" i="1"/>
  <c r="CK10221" i="1"/>
  <c r="CM10221" i="1"/>
  <c r="CN10221" i="1"/>
  <c r="CJ10222" i="1"/>
  <c r="CK10222" i="1"/>
  <c r="CM10222" i="1"/>
  <c r="CN10222" i="1"/>
  <c r="CJ10223" i="1"/>
  <c r="CK10223" i="1"/>
  <c r="CM10223" i="1"/>
  <c r="CN10223" i="1"/>
  <c r="CJ10224" i="1"/>
  <c r="CK10224" i="1"/>
  <c r="CM10224" i="1"/>
  <c r="CN10224" i="1"/>
  <c r="CJ10225" i="1"/>
  <c r="CK10225" i="1"/>
  <c r="CM10225" i="1"/>
  <c r="CN10225" i="1"/>
  <c r="CJ10226" i="1"/>
  <c r="CK10226" i="1"/>
  <c r="CM10226" i="1"/>
  <c r="CN10226" i="1"/>
  <c r="CJ10227" i="1"/>
  <c r="CK10227" i="1"/>
  <c r="CM10227" i="1"/>
  <c r="CN10227" i="1"/>
  <c r="CJ10228" i="1"/>
  <c r="CK10228" i="1"/>
  <c r="CM10228" i="1"/>
  <c r="CN10228" i="1"/>
  <c r="CJ10229" i="1"/>
  <c r="CK10229" i="1"/>
  <c r="CM10229" i="1"/>
  <c r="CN10229" i="1"/>
  <c r="CJ10230" i="1"/>
  <c r="CK10230" i="1"/>
  <c r="CM10230" i="1"/>
  <c r="CN10230" i="1"/>
  <c r="CJ10231" i="1"/>
  <c r="CK10231" i="1"/>
  <c r="CM10231" i="1"/>
  <c r="CN10231" i="1"/>
  <c r="CJ10232" i="1"/>
  <c r="CK10232" i="1"/>
  <c r="CM10232" i="1"/>
  <c r="CN10232" i="1"/>
  <c r="CJ10233" i="1"/>
  <c r="CK10233" i="1"/>
  <c r="CM10233" i="1"/>
  <c r="CN10233" i="1"/>
  <c r="CJ10234" i="1"/>
  <c r="CK10234" i="1"/>
  <c r="CM10234" i="1"/>
  <c r="CN10234" i="1"/>
  <c r="CJ10235" i="1"/>
  <c r="CK10235" i="1"/>
  <c r="CM10235" i="1"/>
  <c r="CN10235" i="1"/>
  <c r="CJ10236" i="1"/>
  <c r="CK10236" i="1"/>
  <c r="CM10236" i="1"/>
  <c r="CN10236" i="1"/>
  <c r="CJ10237" i="1"/>
  <c r="CK10237" i="1"/>
  <c r="CM10237" i="1"/>
  <c r="CN10237" i="1"/>
  <c r="CJ10238" i="1"/>
  <c r="CK10238" i="1"/>
  <c r="CM10238" i="1"/>
  <c r="CN10238" i="1"/>
  <c r="CJ10239" i="1"/>
  <c r="CK10239" i="1"/>
  <c r="CM10239" i="1"/>
  <c r="CN10239" i="1"/>
  <c r="CJ10240" i="1"/>
  <c r="CK10240" i="1"/>
  <c r="CM10240" i="1"/>
  <c r="CN10240" i="1"/>
  <c r="CJ10241" i="1"/>
  <c r="CK10241" i="1"/>
  <c r="CM10241" i="1"/>
  <c r="CN10241" i="1"/>
  <c r="CJ10242" i="1"/>
  <c r="CK10242" i="1"/>
  <c r="CM10242" i="1"/>
  <c r="CN10242" i="1"/>
  <c r="CJ10243" i="1"/>
  <c r="CK10243" i="1"/>
  <c r="CM10243" i="1"/>
  <c r="CN10243" i="1"/>
  <c r="CJ10244" i="1"/>
  <c r="CK10244" i="1"/>
  <c r="CM10244" i="1"/>
  <c r="CN10244" i="1"/>
  <c r="CJ10245" i="1"/>
  <c r="CK10245" i="1"/>
  <c r="CM10245" i="1"/>
  <c r="CN10245" i="1"/>
  <c r="CJ10246" i="1"/>
  <c r="CK10246" i="1"/>
  <c r="CM10246" i="1"/>
  <c r="CN10246" i="1"/>
  <c r="CJ10247" i="1"/>
  <c r="CK10247" i="1"/>
  <c r="CM10247" i="1"/>
  <c r="CN10247" i="1"/>
  <c r="CJ10248" i="1"/>
  <c r="CK10248" i="1"/>
  <c r="CM10248" i="1"/>
  <c r="CN10248" i="1"/>
  <c r="CJ10249" i="1"/>
  <c r="CK10249" i="1"/>
  <c r="CM10249" i="1"/>
  <c r="CN10249" i="1"/>
  <c r="CJ10250" i="1"/>
  <c r="CK10250" i="1"/>
  <c r="CM10250" i="1"/>
  <c r="CN10250" i="1"/>
  <c r="CJ10251" i="1"/>
  <c r="CK10251" i="1"/>
  <c r="CM10251" i="1"/>
  <c r="CN10251" i="1"/>
  <c r="CJ10252" i="1"/>
  <c r="CK10252" i="1"/>
  <c r="CM10252" i="1"/>
  <c r="CN10252" i="1"/>
  <c r="CJ10253" i="1"/>
  <c r="CK10253" i="1"/>
  <c r="CM10253" i="1"/>
  <c r="CN10253" i="1"/>
  <c r="CJ10254" i="1"/>
  <c r="CK10254" i="1"/>
  <c r="CM10254" i="1"/>
  <c r="CN10254" i="1"/>
  <c r="CJ10255" i="1"/>
  <c r="CK10255" i="1"/>
  <c r="CM10255" i="1"/>
  <c r="CN10255" i="1"/>
  <c r="CJ10256" i="1"/>
  <c r="CK10256" i="1"/>
  <c r="CM10256" i="1"/>
  <c r="CN10256" i="1"/>
  <c r="CJ10257" i="1"/>
  <c r="CK10257" i="1"/>
  <c r="CM10257" i="1"/>
  <c r="CN10257" i="1"/>
  <c r="CJ10258" i="1"/>
  <c r="CK10258" i="1"/>
  <c r="CM10258" i="1"/>
  <c r="CN10258" i="1"/>
  <c r="CJ10259" i="1"/>
  <c r="CK10259" i="1"/>
  <c r="CM10259" i="1"/>
  <c r="CN10259" i="1"/>
  <c r="CJ10260" i="1"/>
  <c r="CK10260" i="1"/>
  <c r="CM10260" i="1"/>
  <c r="CN10260" i="1"/>
  <c r="CJ10261" i="1"/>
  <c r="CK10261" i="1"/>
  <c r="CM10261" i="1"/>
  <c r="CN10261" i="1"/>
  <c r="CJ10262" i="1"/>
  <c r="CK10262" i="1"/>
  <c r="CM10262" i="1"/>
  <c r="CN10262" i="1"/>
  <c r="CJ10263" i="1"/>
  <c r="CK10263" i="1"/>
  <c r="CM10263" i="1"/>
  <c r="CN10263" i="1"/>
  <c r="CJ10264" i="1"/>
  <c r="CK10264" i="1"/>
  <c r="CM10264" i="1"/>
  <c r="CN10264" i="1"/>
  <c r="CJ10265" i="1"/>
  <c r="CK10265" i="1"/>
  <c r="CM10265" i="1"/>
  <c r="CN10265" i="1"/>
  <c r="CJ10266" i="1"/>
  <c r="CK10266" i="1"/>
  <c r="CM10266" i="1"/>
  <c r="CN10266" i="1"/>
  <c r="CJ10267" i="1"/>
  <c r="CK10267" i="1"/>
  <c r="CM10267" i="1"/>
  <c r="CN10267" i="1"/>
  <c r="CJ10268" i="1"/>
  <c r="CK10268" i="1"/>
  <c r="CM10268" i="1"/>
  <c r="CN10268" i="1"/>
  <c r="CJ10269" i="1"/>
  <c r="CK10269" i="1"/>
  <c r="CM10269" i="1"/>
  <c r="CN10269" i="1"/>
  <c r="CJ10270" i="1"/>
  <c r="CK10270" i="1"/>
  <c r="CM10270" i="1"/>
  <c r="CN10270" i="1"/>
  <c r="CJ10271" i="1"/>
  <c r="CK10271" i="1"/>
  <c r="CM10271" i="1"/>
  <c r="CN10271" i="1"/>
  <c r="CJ10272" i="1"/>
  <c r="CK10272" i="1"/>
  <c r="CM10272" i="1"/>
  <c r="CN10272" i="1"/>
  <c r="CJ10273" i="1"/>
  <c r="CK10273" i="1"/>
  <c r="CM10273" i="1"/>
  <c r="CN10273" i="1"/>
  <c r="CJ10274" i="1"/>
  <c r="CK10274" i="1"/>
  <c r="CM10274" i="1"/>
  <c r="CN10274" i="1"/>
  <c r="CJ10275" i="1"/>
  <c r="CK10275" i="1"/>
  <c r="CM10275" i="1"/>
  <c r="CN10275" i="1"/>
  <c r="CJ10276" i="1"/>
  <c r="CK10276" i="1"/>
  <c r="CM10276" i="1"/>
  <c r="CN10276" i="1"/>
  <c r="CJ10277" i="1"/>
  <c r="CK10277" i="1"/>
  <c r="CM10277" i="1"/>
  <c r="CN10277" i="1"/>
  <c r="CJ10278" i="1"/>
  <c r="CK10278" i="1"/>
  <c r="CM10278" i="1"/>
  <c r="CN10278" i="1"/>
  <c r="CJ10279" i="1"/>
  <c r="CK10279" i="1"/>
  <c r="CM10279" i="1"/>
  <c r="CN10279" i="1"/>
  <c r="CJ10280" i="1"/>
  <c r="CK10280" i="1"/>
  <c r="CM10280" i="1"/>
  <c r="CN10280" i="1"/>
  <c r="CJ10281" i="1"/>
  <c r="CK10281" i="1"/>
  <c r="CM10281" i="1"/>
  <c r="CN10281" i="1"/>
  <c r="CJ10282" i="1"/>
  <c r="CK10282" i="1"/>
  <c r="CM10282" i="1"/>
  <c r="CN10282" i="1"/>
  <c r="CJ10283" i="1"/>
  <c r="CK10283" i="1"/>
  <c r="CM10283" i="1"/>
  <c r="CN10283" i="1"/>
  <c r="CJ10284" i="1"/>
  <c r="CK10284" i="1"/>
  <c r="CM10284" i="1"/>
  <c r="CN10284" i="1"/>
  <c r="CJ10285" i="1"/>
  <c r="CK10285" i="1"/>
  <c r="CM10285" i="1"/>
  <c r="CN10285" i="1"/>
  <c r="CJ10286" i="1"/>
  <c r="CK10286" i="1"/>
  <c r="CM10286" i="1"/>
  <c r="CN10286" i="1"/>
  <c r="CJ10287" i="1"/>
  <c r="CK10287" i="1"/>
  <c r="CM10287" i="1"/>
  <c r="CN10287" i="1"/>
  <c r="CJ10288" i="1"/>
  <c r="CK10288" i="1"/>
  <c r="CM10288" i="1"/>
  <c r="CN10288" i="1"/>
  <c r="CJ10289" i="1"/>
  <c r="CK10289" i="1"/>
  <c r="CM10289" i="1"/>
  <c r="CN10289" i="1"/>
  <c r="CJ10290" i="1"/>
  <c r="CK10290" i="1"/>
  <c r="CM10290" i="1"/>
  <c r="CN10290" i="1"/>
  <c r="CJ10291" i="1"/>
  <c r="CK10291" i="1"/>
  <c r="CM10291" i="1"/>
  <c r="CN10291" i="1"/>
  <c r="CJ10292" i="1"/>
  <c r="CK10292" i="1"/>
  <c r="CM10292" i="1"/>
  <c r="CN10292" i="1"/>
  <c r="CJ10293" i="1"/>
  <c r="CK10293" i="1"/>
  <c r="CM10293" i="1"/>
  <c r="CN10293" i="1"/>
  <c r="CJ10294" i="1"/>
  <c r="CK10294" i="1"/>
  <c r="CM10294" i="1"/>
  <c r="CN10294" i="1"/>
  <c r="CJ10295" i="1"/>
  <c r="CK10295" i="1"/>
  <c r="CM10295" i="1"/>
  <c r="CN10295" i="1"/>
  <c r="CJ10296" i="1"/>
  <c r="CK10296" i="1"/>
  <c r="CM10296" i="1"/>
  <c r="CN10296" i="1"/>
  <c r="CJ10297" i="1"/>
  <c r="CK10297" i="1"/>
  <c r="CM10297" i="1"/>
  <c r="CN10297" i="1"/>
  <c r="CJ10298" i="1"/>
  <c r="CK10298" i="1"/>
  <c r="CM10298" i="1"/>
  <c r="CN10298" i="1"/>
  <c r="CJ10299" i="1"/>
  <c r="CK10299" i="1"/>
  <c r="CM10299" i="1"/>
  <c r="CN10299" i="1"/>
  <c r="CJ10300" i="1"/>
  <c r="CK10300" i="1"/>
  <c r="CM10300" i="1"/>
  <c r="CN10300" i="1"/>
  <c r="CJ10301" i="1"/>
  <c r="CK10301" i="1"/>
  <c r="CM10301" i="1"/>
  <c r="CN10301" i="1"/>
  <c r="CJ10302" i="1"/>
  <c r="CK10302" i="1"/>
  <c r="CM10302" i="1"/>
  <c r="CN10302" i="1"/>
  <c r="CJ10303" i="1"/>
  <c r="CK10303" i="1"/>
  <c r="CM10303" i="1"/>
  <c r="CN10303" i="1"/>
  <c r="CJ10304" i="1"/>
  <c r="CK10304" i="1"/>
  <c r="CM10304" i="1"/>
  <c r="CN10304" i="1"/>
  <c r="CJ10305" i="1"/>
  <c r="CK10305" i="1"/>
  <c r="CM10305" i="1"/>
  <c r="CN10305" i="1"/>
  <c r="CJ10306" i="1"/>
  <c r="CK10306" i="1"/>
  <c r="CM10306" i="1"/>
  <c r="CN10306" i="1"/>
  <c r="CJ10307" i="1"/>
  <c r="CK10307" i="1"/>
  <c r="CM10307" i="1"/>
  <c r="CN10307" i="1"/>
  <c r="CJ10308" i="1"/>
  <c r="CK10308" i="1"/>
  <c r="CM10308" i="1"/>
  <c r="CN10308" i="1"/>
  <c r="CJ10309" i="1"/>
  <c r="CK10309" i="1"/>
  <c r="CM10309" i="1"/>
  <c r="CN10309" i="1"/>
  <c r="CJ10310" i="1"/>
  <c r="CK10310" i="1"/>
  <c r="CM10310" i="1"/>
  <c r="CN10310" i="1"/>
  <c r="CJ10311" i="1"/>
  <c r="CK10311" i="1"/>
  <c r="CM10311" i="1"/>
  <c r="CN10311" i="1"/>
  <c r="CJ10312" i="1"/>
  <c r="CK10312" i="1"/>
  <c r="CM10312" i="1"/>
  <c r="CN10312" i="1"/>
  <c r="CJ10313" i="1"/>
  <c r="CK10313" i="1"/>
  <c r="CM10313" i="1"/>
  <c r="CN10313" i="1"/>
  <c r="CJ10314" i="1"/>
  <c r="CK10314" i="1"/>
  <c r="CM10314" i="1"/>
  <c r="CN10314" i="1"/>
  <c r="CJ10315" i="1"/>
  <c r="CK10315" i="1"/>
  <c r="CM10315" i="1"/>
  <c r="CN10315" i="1"/>
  <c r="CJ10316" i="1"/>
  <c r="CK10316" i="1"/>
  <c r="CM10316" i="1"/>
  <c r="CN10316" i="1"/>
  <c r="CJ10317" i="1"/>
  <c r="CK10317" i="1"/>
  <c r="CM10317" i="1"/>
  <c r="CN10317" i="1"/>
  <c r="CJ10318" i="1"/>
  <c r="CK10318" i="1"/>
  <c r="CM10318" i="1"/>
  <c r="CN10318" i="1"/>
  <c r="CJ10319" i="1"/>
  <c r="CK10319" i="1"/>
  <c r="CM10319" i="1"/>
  <c r="CN10319" i="1"/>
  <c r="CJ10320" i="1"/>
  <c r="CK10320" i="1"/>
  <c r="CM10320" i="1"/>
  <c r="CN10320" i="1"/>
  <c r="CJ10321" i="1"/>
  <c r="CK10321" i="1"/>
  <c r="CM10321" i="1"/>
  <c r="CN10321" i="1"/>
  <c r="CJ10322" i="1"/>
  <c r="CK10322" i="1"/>
  <c r="CM10322" i="1"/>
  <c r="CN10322" i="1"/>
  <c r="CJ10323" i="1"/>
  <c r="CK10323" i="1"/>
  <c r="CM10323" i="1"/>
  <c r="CN10323" i="1"/>
  <c r="CJ10324" i="1"/>
  <c r="CK10324" i="1"/>
  <c r="CM10324" i="1"/>
  <c r="CN10324" i="1"/>
  <c r="CJ10325" i="1"/>
  <c r="CK10325" i="1"/>
  <c r="CM10325" i="1"/>
  <c r="CN10325" i="1"/>
  <c r="CJ10326" i="1"/>
  <c r="CK10326" i="1"/>
  <c r="CM10326" i="1"/>
  <c r="CN10326" i="1"/>
  <c r="CJ10327" i="1"/>
  <c r="CK10327" i="1"/>
  <c r="CM10327" i="1"/>
  <c r="CN10327" i="1"/>
  <c r="CJ10328" i="1"/>
  <c r="CK10328" i="1"/>
  <c r="CM10328" i="1"/>
  <c r="CN10328" i="1"/>
  <c r="CJ10329" i="1"/>
  <c r="CK10329" i="1"/>
  <c r="CM10329" i="1"/>
  <c r="CN10329" i="1"/>
  <c r="CJ10330" i="1"/>
  <c r="CK10330" i="1"/>
  <c r="CM10330" i="1"/>
  <c r="CN10330" i="1"/>
  <c r="CJ10331" i="1"/>
  <c r="CK10331" i="1"/>
  <c r="CM10331" i="1"/>
  <c r="CN10331" i="1"/>
  <c r="CJ10332" i="1"/>
  <c r="CK10332" i="1"/>
  <c r="CM10332" i="1"/>
  <c r="CN10332" i="1"/>
  <c r="CJ10333" i="1"/>
  <c r="CK10333" i="1"/>
  <c r="CM10333" i="1"/>
  <c r="CN10333" i="1"/>
  <c r="CJ10334" i="1"/>
  <c r="CK10334" i="1"/>
  <c r="CM10334" i="1"/>
  <c r="CN10334" i="1"/>
  <c r="CJ10335" i="1"/>
  <c r="CK10335" i="1"/>
  <c r="CM10335" i="1"/>
  <c r="CN10335" i="1"/>
  <c r="CJ10336" i="1"/>
  <c r="CK10336" i="1"/>
  <c r="CM10336" i="1"/>
  <c r="CN10336" i="1"/>
  <c r="CJ10337" i="1"/>
  <c r="CK10337" i="1"/>
  <c r="CM10337" i="1"/>
  <c r="CN10337" i="1"/>
  <c r="CJ10338" i="1"/>
  <c r="CK10338" i="1"/>
  <c r="CM10338" i="1"/>
  <c r="CN10338" i="1"/>
  <c r="CJ10339" i="1"/>
  <c r="CK10339" i="1"/>
  <c r="CM10339" i="1"/>
  <c r="CN10339" i="1"/>
  <c r="CJ10340" i="1"/>
  <c r="CK10340" i="1"/>
  <c r="CM10340" i="1"/>
  <c r="CN10340" i="1"/>
  <c r="CJ10341" i="1"/>
  <c r="CK10341" i="1"/>
  <c r="CM10341" i="1"/>
  <c r="CN10341" i="1"/>
  <c r="CJ10342" i="1"/>
  <c r="CK10342" i="1"/>
  <c r="CM10342" i="1"/>
  <c r="CN10342" i="1"/>
  <c r="CJ10343" i="1"/>
  <c r="CK10343" i="1"/>
  <c r="CM10343" i="1"/>
  <c r="CN10343" i="1"/>
  <c r="CJ10344" i="1"/>
  <c r="CK10344" i="1"/>
  <c r="CM10344" i="1"/>
  <c r="CN10344" i="1"/>
  <c r="CJ10345" i="1"/>
  <c r="CK10345" i="1"/>
  <c r="CM10345" i="1"/>
  <c r="CN10345" i="1"/>
  <c r="CJ10346" i="1"/>
  <c r="CK10346" i="1"/>
  <c r="CM10346" i="1"/>
  <c r="CN10346" i="1"/>
  <c r="CJ10347" i="1"/>
  <c r="CK10347" i="1"/>
  <c r="CM10347" i="1"/>
  <c r="CN10347" i="1"/>
  <c r="CJ10348" i="1"/>
  <c r="CK10348" i="1"/>
  <c r="CM10348" i="1"/>
  <c r="CN10348" i="1"/>
  <c r="CJ10349" i="1"/>
  <c r="CK10349" i="1"/>
  <c r="CM10349" i="1"/>
  <c r="CN10349" i="1"/>
  <c r="CJ10350" i="1"/>
  <c r="CK10350" i="1"/>
  <c r="CM10350" i="1"/>
  <c r="CN10350" i="1"/>
  <c r="CJ10351" i="1"/>
  <c r="CK10351" i="1"/>
  <c r="CM10351" i="1"/>
  <c r="CN10351" i="1"/>
  <c r="CJ10352" i="1"/>
  <c r="CK10352" i="1"/>
  <c r="CM10352" i="1"/>
  <c r="CN10352" i="1"/>
  <c r="CJ10353" i="1"/>
  <c r="CK10353" i="1"/>
  <c r="CM10353" i="1"/>
  <c r="CN10353" i="1"/>
  <c r="CJ10354" i="1"/>
  <c r="CK10354" i="1"/>
  <c r="CM10354" i="1"/>
  <c r="CN10354" i="1"/>
  <c r="CJ10355" i="1"/>
  <c r="CK10355" i="1"/>
  <c r="CM10355" i="1"/>
  <c r="CN10355" i="1"/>
  <c r="CJ10356" i="1"/>
  <c r="CK10356" i="1"/>
  <c r="CM10356" i="1"/>
  <c r="CN10356" i="1"/>
  <c r="CJ10357" i="1"/>
  <c r="CK10357" i="1"/>
  <c r="CM10357" i="1"/>
  <c r="CN10357" i="1"/>
  <c r="CJ10358" i="1"/>
  <c r="CK10358" i="1"/>
  <c r="CM10358" i="1"/>
  <c r="CN10358" i="1"/>
  <c r="CJ10359" i="1"/>
  <c r="CK10359" i="1"/>
  <c r="CM10359" i="1"/>
  <c r="CN10359" i="1"/>
  <c r="CJ10360" i="1"/>
  <c r="CK10360" i="1"/>
  <c r="CM10360" i="1"/>
  <c r="CN10360" i="1"/>
  <c r="CJ10361" i="1"/>
  <c r="CK10361" i="1"/>
  <c r="CM10361" i="1"/>
  <c r="CN10361" i="1"/>
  <c r="CJ10362" i="1"/>
  <c r="CK10362" i="1"/>
  <c r="CM10362" i="1"/>
  <c r="CN10362" i="1"/>
  <c r="CJ10363" i="1"/>
  <c r="CK10363" i="1"/>
  <c r="CM10363" i="1"/>
  <c r="CN10363" i="1"/>
  <c r="CJ10364" i="1"/>
  <c r="CK10364" i="1"/>
  <c r="CM10364" i="1"/>
  <c r="CN10364" i="1"/>
  <c r="CJ10365" i="1"/>
  <c r="CK10365" i="1"/>
  <c r="CM10365" i="1"/>
  <c r="CN10365" i="1"/>
  <c r="CJ10366" i="1"/>
  <c r="CK10366" i="1"/>
  <c r="CM10366" i="1"/>
  <c r="CN10366" i="1"/>
  <c r="CJ10367" i="1"/>
  <c r="CK10367" i="1"/>
  <c r="CM10367" i="1"/>
  <c r="CN10367" i="1"/>
  <c r="CJ10368" i="1"/>
  <c r="CK10368" i="1"/>
  <c r="CM10368" i="1"/>
  <c r="CN10368" i="1"/>
  <c r="CJ10369" i="1"/>
  <c r="CK10369" i="1"/>
  <c r="CM10369" i="1"/>
  <c r="CN10369" i="1"/>
  <c r="CJ10370" i="1"/>
  <c r="CK10370" i="1"/>
  <c r="CM10370" i="1"/>
  <c r="CN10370" i="1"/>
  <c r="CJ10371" i="1"/>
  <c r="CK10371" i="1"/>
  <c r="CM10371" i="1"/>
  <c r="CN10371" i="1"/>
  <c r="CJ10372" i="1"/>
  <c r="CK10372" i="1"/>
  <c r="CM10372" i="1"/>
  <c r="CN10372" i="1"/>
  <c r="CJ10373" i="1"/>
  <c r="CK10373" i="1"/>
  <c r="CM10373" i="1"/>
  <c r="CN10373" i="1"/>
  <c r="CJ10374" i="1"/>
  <c r="CK10374" i="1"/>
  <c r="CM10374" i="1"/>
  <c r="CN10374" i="1"/>
  <c r="CJ10375" i="1"/>
  <c r="CK10375" i="1"/>
  <c r="CM10375" i="1"/>
  <c r="CN10375" i="1"/>
  <c r="CJ10376" i="1"/>
  <c r="CK10376" i="1"/>
  <c r="CM10376" i="1"/>
  <c r="CN10376" i="1"/>
  <c r="CJ10377" i="1"/>
  <c r="CK10377" i="1"/>
  <c r="CM10377" i="1"/>
  <c r="CN10377" i="1"/>
  <c r="CJ10378" i="1"/>
  <c r="CK10378" i="1"/>
  <c r="CM10378" i="1"/>
  <c r="CN10378" i="1"/>
  <c r="CJ10379" i="1"/>
  <c r="CK10379" i="1"/>
  <c r="CM10379" i="1"/>
  <c r="CN10379" i="1"/>
  <c r="CJ10380" i="1"/>
  <c r="CK10380" i="1"/>
  <c r="CM10380" i="1"/>
  <c r="CN10380" i="1"/>
  <c r="CJ10381" i="1"/>
  <c r="CK10381" i="1"/>
  <c r="CM10381" i="1"/>
  <c r="CN10381" i="1"/>
  <c r="CJ10382" i="1"/>
  <c r="CK10382" i="1"/>
  <c r="CM10382" i="1"/>
  <c r="CN10382" i="1"/>
  <c r="CJ10383" i="1"/>
  <c r="CK10383" i="1"/>
  <c r="CM10383" i="1"/>
  <c r="CN10383" i="1"/>
  <c r="CJ10384" i="1"/>
  <c r="CK10384" i="1"/>
  <c r="CM10384" i="1"/>
  <c r="CN10384" i="1"/>
  <c r="CJ10385" i="1"/>
  <c r="CK10385" i="1"/>
  <c r="CM10385" i="1"/>
  <c r="CN10385" i="1"/>
  <c r="CJ10386" i="1"/>
  <c r="CK10386" i="1"/>
  <c r="CM10386" i="1"/>
  <c r="CN10386" i="1"/>
  <c r="CJ10387" i="1"/>
  <c r="CK10387" i="1"/>
  <c r="CM10387" i="1"/>
  <c r="CN10387" i="1"/>
  <c r="CJ10388" i="1"/>
  <c r="CK10388" i="1"/>
  <c r="CM10388" i="1"/>
  <c r="CN10388" i="1"/>
  <c r="CJ10389" i="1"/>
  <c r="CK10389" i="1"/>
  <c r="CM10389" i="1"/>
  <c r="CN10389" i="1"/>
  <c r="CJ10390" i="1"/>
  <c r="CK10390" i="1"/>
  <c r="CM10390" i="1"/>
  <c r="CN10390" i="1"/>
  <c r="CJ10391" i="1"/>
  <c r="CK10391" i="1"/>
  <c r="CM10391" i="1"/>
  <c r="CN10391" i="1"/>
  <c r="CJ10392" i="1"/>
  <c r="CK10392" i="1"/>
  <c r="CM10392" i="1"/>
  <c r="CN10392" i="1"/>
  <c r="CJ10393" i="1"/>
  <c r="CK10393" i="1"/>
  <c r="CM10393" i="1"/>
  <c r="CN10393" i="1"/>
  <c r="CJ10394" i="1"/>
  <c r="CK10394" i="1"/>
  <c r="CM10394" i="1"/>
  <c r="CN10394" i="1"/>
  <c r="CJ10395" i="1"/>
  <c r="CK10395" i="1"/>
  <c r="CM10395" i="1"/>
  <c r="CN10395" i="1"/>
  <c r="CJ10396" i="1"/>
  <c r="CK10396" i="1"/>
  <c r="CM10396" i="1"/>
  <c r="CN10396" i="1"/>
  <c r="CJ10397" i="1"/>
  <c r="CK10397" i="1"/>
  <c r="CM10397" i="1"/>
  <c r="CN10397" i="1"/>
  <c r="CJ10398" i="1"/>
  <c r="CK10398" i="1"/>
  <c r="CM10398" i="1"/>
  <c r="CN10398" i="1"/>
  <c r="CJ10399" i="1"/>
  <c r="CK10399" i="1"/>
  <c r="CM10399" i="1"/>
  <c r="CN10399" i="1"/>
  <c r="CJ10400" i="1"/>
  <c r="CK10400" i="1"/>
  <c r="CM10400" i="1"/>
  <c r="CN10400" i="1"/>
  <c r="CJ10401" i="1"/>
  <c r="CK10401" i="1"/>
  <c r="CM10401" i="1"/>
  <c r="CN10401" i="1"/>
  <c r="CJ10402" i="1"/>
  <c r="CK10402" i="1"/>
  <c r="CM10402" i="1"/>
  <c r="CN10402" i="1"/>
  <c r="CJ10403" i="1"/>
  <c r="CK10403" i="1"/>
  <c r="CM10403" i="1"/>
  <c r="CN10403" i="1"/>
  <c r="CJ10404" i="1"/>
  <c r="CK10404" i="1"/>
  <c r="CM10404" i="1"/>
  <c r="CN10404" i="1"/>
  <c r="CJ10405" i="1"/>
  <c r="CK10405" i="1"/>
  <c r="CM10405" i="1"/>
  <c r="CN10405" i="1"/>
  <c r="CJ10406" i="1"/>
  <c r="CK10406" i="1"/>
  <c r="CM10406" i="1"/>
  <c r="CN10406" i="1"/>
  <c r="CJ10407" i="1"/>
  <c r="CK10407" i="1"/>
  <c r="CM10407" i="1"/>
  <c r="CN10407" i="1"/>
  <c r="CJ10408" i="1"/>
  <c r="CK10408" i="1"/>
  <c r="CM10408" i="1"/>
  <c r="CN10408" i="1"/>
  <c r="CJ10409" i="1"/>
  <c r="CK10409" i="1"/>
  <c r="CM10409" i="1"/>
  <c r="CN10409" i="1"/>
  <c r="CJ10410" i="1"/>
  <c r="CK10410" i="1"/>
  <c r="CM10410" i="1"/>
  <c r="CN10410" i="1"/>
  <c r="CJ10411" i="1"/>
  <c r="CK10411" i="1"/>
  <c r="CM10411" i="1"/>
  <c r="CN10411" i="1"/>
  <c r="CJ10412" i="1"/>
  <c r="CK10412" i="1"/>
  <c r="CM10412" i="1"/>
  <c r="CN10412" i="1"/>
  <c r="CJ10413" i="1"/>
  <c r="CK10413" i="1"/>
  <c r="CM10413" i="1"/>
  <c r="CN10413" i="1"/>
  <c r="CJ10414" i="1"/>
  <c r="CK10414" i="1"/>
  <c r="CM10414" i="1"/>
  <c r="CN10414" i="1"/>
  <c r="CJ10415" i="1"/>
  <c r="CK10415" i="1"/>
  <c r="CM10415" i="1"/>
  <c r="CN10415" i="1"/>
  <c r="CJ10416" i="1"/>
  <c r="CK10416" i="1"/>
  <c r="CM10416" i="1"/>
  <c r="CN10416" i="1"/>
  <c r="CJ10417" i="1"/>
  <c r="CK10417" i="1"/>
  <c r="CM10417" i="1"/>
  <c r="CN10417" i="1"/>
  <c r="CJ10418" i="1"/>
  <c r="CK10418" i="1"/>
  <c r="CM10418" i="1"/>
  <c r="CN10418" i="1"/>
  <c r="CJ10419" i="1"/>
  <c r="CK10419" i="1"/>
  <c r="CM10419" i="1"/>
  <c r="CN10419" i="1"/>
  <c r="CJ10420" i="1"/>
  <c r="CK10420" i="1"/>
  <c r="CM10420" i="1"/>
  <c r="CN10420" i="1"/>
  <c r="CJ10421" i="1"/>
  <c r="CK10421" i="1"/>
  <c r="CM10421" i="1"/>
  <c r="CN10421" i="1"/>
  <c r="CJ10422" i="1"/>
  <c r="CK10422" i="1"/>
  <c r="CM10422" i="1"/>
  <c r="CN10422" i="1"/>
  <c r="CJ10423" i="1"/>
  <c r="CK10423" i="1"/>
  <c r="CM10423" i="1"/>
  <c r="CN10423" i="1"/>
  <c r="CJ10424" i="1"/>
  <c r="CK10424" i="1"/>
  <c r="CM10424" i="1"/>
  <c r="CN10424" i="1"/>
  <c r="CJ10425" i="1"/>
  <c r="CK10425" i="1"/>
  <c r="CM10425" i="1"/>
  <c r="CN10425" i="1"/>
  <c r="CJ10426" i="1"/>
  <c r="CK10426" i="1"/>
  <c r="CM10426" i="1"/>
  <c r="CN10426" i="1"/>
  <c r="CJ10427" i="1"/>
  <c r="CK10427" i="1"/>
  <c r="CM10427" i="1"/>
  <c r="CN10427" i="1"/>
  <c r="CJ10428" i="1"/>
  <c r="CK10428" i="1"/>
  <c r="CM10428" i="1"/>
  <c r="CN10428" i="1"/>
  <c r="CJ10429" i="1"/>
  <c r="CK10429" i="1"/>
  <c r="CM10429" i="1"/>
  <c r="CN10429" i="1"/>
  <c r="CJ10430" i="1"/>
  <c r="CK10430" i="1"/>
  <c r="CM10430" i="1"/>
  <c r="CN10430" i="1"/>
  <c r="CJ10431" i="1"/>
  <c r="CK10431" i="1"/>
  <c r="CM10431" i="1"/>
  <c r="CN10431" i="1"/>
  <c r="CJ10432" i="1"/>
  <c r="CK10432" i="1"/>
  <c r="CM10432" i="1"/>
  <c r="CN10432" i="1"/>
  <c r="CJ10433" i="1"/>
  <c r="CK10433" i="1"/>
  <c r="CM10433" i="1"/>
  <c r="CN10433" i="1"/>
  <c r="CJ10434" i="1"/>
  <c r="CK10434" i="1"/>
  <c r="CM10434" i="1"/>
  <c r="CN10434" i="1"/>
  <c r="CJ10435" i="1"/>
  <c r="CK10435" i="1"/>
  <c r="CM10435" i="1"/>
  <c r="CN10435" i="1"/>
  <c r="CJ10436" i="1"/>
  <c r="CK10436" i="1"/>
  <c r="CM10436" i="1"/>
  <c r="CN10436" i="1"/>
  <c r="CJ10437" i="1"/>
  <c r="CK10437" i="1"/>
  <c r="CM10437" i="1"/>
  <c r="CN10437" i="1"/>
  <c r="CJ10438" i="1"/>
  <c r="CK10438" i="1"/>
  <c r="CM10438" i="1"/>
  <c r="CN10438" i="1"/>
  <c r="CJ10439" i="1"/>
  <c r="CK10439" i="1"/>
  <c r="CM10439" i="1"/>
  <c r="CN10439" i="1"/>
  <c r="CJ10440" i="1"/>
  <c r="CK10440" i="1"/>
  <c r="CM10440" i="1"/>
  <c r="CN10440" i="1"/>
  <c r="CJ10441" i="1"/>
  <c r="CK10441" i="1"/>
  <c r="CM10441" i="1"/>
  <c r="CN10441" i="1"/>
  <c r="CJ10442" i="1"/>
  <c r="CK10442" i="1"/>
  <c r="CM10442" i="1"/>
  <c r="CN10442" i="1"/>
  <c r="CJ10443" i="1"/>
  <c r="CK10443" i="1"/>
  <c r="CM10443" i="1"/>
  <c r="CN10443" i="1"/>
  <c r="CJ10444" i="1"/>
  <c r="CK10444" i="1"/>
  <c r="CM10444" i="1"/>
  <c r="CN10444" i="1"/>
  <c r="CJ10445" i="1"/>
  <c r="CK10445" i="1"/>
  <c r="CM10445" i="1"/>
  <c r="CN10445" i="1"/>
  <c r="CJ10446" i="1"/>
  <c r="CK10446" i="1"/>
  <c r="CM10446" i="1"/>
  <c r="CN10446" i="1"/>
  <c r="CJ10447" i="1"/>
  <c r="CK10447" i="1"/>
  <c r="CM10447" i="1"/>
  <c r="CN10447" i="1"/>
  <c r="CJ10448" i="1"/>
  <c r="CK10448" i="1"/>
  <c r="CM10448" i="1"/>
  <c r="CN10448" i="1"/>
  <c r="CJ10449" i="1"/>
  <c r="CK10449" i="1"/>
  <c r="CM10449" i="1"/>
  <c r="CN10449" i="1"/>
  <c r="CJ10450" i="1"/>
  <c r="CK10450" i="1"/>
  <c r="CM10450" i="1"/>
  <c r="CN10450" i="1"/>
  <c r="CJ10451" i="1"/>
  <c r="CK10451" i="1"/>
  <c r="CM10451" i="1"/>
  <c r="CN10451" i="1"/>
  <c r="CJ10452" i="1"/>
  <c r="CK10452" i="1"/>
  <c r="CM10452" i="1"/>
  <c r="CN10452" i="1"/>
  <c r="CJ10453" i="1"/>
  <c r="CK10453" i="1"/>
  <c r="CM10453" i="1"/>
  <c r="CN10453" i="1"/>
  <c r="CJ10454" i="1"/>
  <c r="CK10454" i="1"/>
  <c r="CM10454" i="1"/>
  <c r="CN10454" i="1"/>
  <c r="CJ10455" i="1"/>
  <c r="CK10455" i="1"/>
  <c r="CM10455" i="1"/>
  <c r="CN10455" i="1"/>
  <c r="CJ10456" i="1"/>
  <c r="CK10456" i="1"/>
  <c r="CM10456" i="1"/>
  <c r="CN10456" i="1"/>
  <c r="CJ10457" i="1"/>
  <c r="CK10457" i="1"/>
  <c r="CM10457" i="1"/>
  <c r="CN10457" i="1"/>
  <c r="CJ10458" i="1"/>
  <c r="CK10458" i="1"/>
  <c r="CM10458" i="1"/>
  <c r="CN10458" i="1"/>
  <c r="CJ10459" i="1"/>
  <c r="CK10459" i="1"/>
  <c r="CM10459" i="1"/>
  <c r="CN10459" i="1"/>
  <c r="CJ10460" i="1"/>
  <c r="CK10460" i="1"/>
  <c r="CM10460" i="1"/>
  <c r="CN10460" i="1"/>
  <c r="CJ10461" i="1"/>
  <c r="CK10461" i="1"/>
  <c r="CM10461" i="1"/>
  <c r="CN10461" i="1"/>
  <c r="CJ10462" i="1"/>
  <c r="CK10462" i="1"/>
  <c r="CM10462" i="1"/>
  <c r="CN10462" i="1"/>
  <c r="CJ10463" i="1"/>
  <c r="CK10463" i="1"/>
  <c r="CM10463" i="1"/>
  <c r="CN10463" i="1"/>
  <c r="CJ10464" i="1"/>
  <c r="CK10464" i="1"/>
  <c r="CM10464" i="1"/>
  <c r="CN10464" i="1"/>
  <c r="CJ10465" i="1"/>
  <c r="CK10465" i="1"/>
  <c r="CM10465" i="1"/>
  <c r="CN10465" i="1"/>
  <c r="CJ10466" i="1"/>
  <c r="CK10466" i="1"/>
  <c r="CM10466" i="1"/>
  <c r="CN10466" i="1"/>
  <c r="CJ10467" i="1"/>
  <c r="CK10467" i="1"/>
  <c r="CM10467" i="1"/>
  <c r="CN10467" i="1"/>
  <c r="CJ10468" i="1"/>
  <c r="CK10468" i="1"/>
  <c r="CM10468" i="1"/>
  <c r="CN10468" i="1"/>
  <c r="CJ10469" i="1"/>
  <c r="CK10469" i="1"/>
  <c r="CM10469" i="1"/>
  <c r="CN10469" i="1"/>
  <c r="CJ10470" i="1"/>
  <c r="CK10470" i="1"/>
  <c r="CM10470" i="1"/>
  <c r="CN10470" i="1"/>
  <c r="CJ10471" i="1"/>
  <c r="CK10471" i="1"/>
  <c r="CM10471" i="1"/>
  <c r="CN10471" i="1"/>
  <c r="CJ10472" i="1"/>
  <c r="CK10472" i="1"/>
  <c r="CM10472" i="1"/>
  <c r="CN10472" i="1"/>
  <c r="CJ10473" i="1"/>
  <c r="CK10473" i="1"/>
  <c r="CM10473" i="1"/>
  <c r="CN10473" i="1"/>
  <c r="CJ10474" i="1"/>
  <c r="CK10474" i="1"/>
  <c r="CM10474" i="1"/>
  <c r="CN10474" i="1"/>
  <c r="CJ10475" i="1"/>
  <c r="CK10475" i="1"/>
  <c r="CM10475" i="1"/>
  <c r="CN10475" i="1"/>
  <c r="CJ10476" i="1"/>
  <c r="CK10476" i="1"/>
  <c r="CM10476" i="1"/>
  <c r="CN10476" i="1"/>
  <c r="CJ10477" i="1"/>
  <c r="CK10477" i="1"/>
  <c r="CM10477" i="1"/>
  <c r="CN10477" i="1"/>
  <c r="CJ10478" i="1"/>
  <c r="CK10478" i="1"/>
  <c r="CM10478" i="1"/>
  <c r="CN10478" i="1"/>
  <c r="CJ10479" i="1"/>
  <c r="CK10479" i="1"/>
  <c r="CM10479" i="1"/>
  <c r="CN10479" i="1"/>
  <c r="CJ10480" i="1"/>
  <c r="CK10480" i="1"/>
  <c r="CM10480" i="1"/>
  <c r="CN10480" i="1"/>
  <c r="CJ10481" i="1"/>
  <c r="CK10481" i="1"/>
  <c r="CM10481" i="1"/>
  <c r="CN10481" i="1"/>
  <c r="CJ10482" i="1"/>
  <c r="CK10482" i="1"/>
  <c r="CM10482" i="1"/>
  <c r="CN10482" i="1"/>
  <c r="CJ10483" i="1"/>
  <c r="CK10483" i="1"/>
  <c r="CM10483" i="1"/>
  <c r="CN10483" i="1"/>
  <c r="CJ10484" i="1"/>
  <c r="CK10484" i="1"/>
  <c r="CM10484" i="1"/>
  <c r="CN10484" i="1"/>
  <c r="CJ10485" i="1"/>
  <c r="CK10485" i="1"/>
  <c r="CM10485" i="1"/>
  <c r="CN10485" i="1"/>
  <c r="CJ10486" i="1"/>
  <c r="CK10486" i="1"/>
  <c r="CM10486" i="1"/>
  <c r="CN10486" i="1"/>
  <c r="CJ10487" i="1"/>
  <c r="CK10487" i="1"/>
  <c r="CM10487" i="1"/>
  <c r="CN10487" i="1"/>
  <c r="CJ10488" i="1"/>
  <c r="CK10488" i="1"/>
  <c r="CM10488" i="1"/>
  <c r="CN10488" i="1"/>
  <c r="CJ10489" i="1"/>
  <c r="CK10489" i="1"/>
  <c r="CM10489" i="1"/>
  <c r="CN10489" i="1"/>
  <c r="CJ10490" i="1"/>
  <c r="CK10490" i="1"/>
  <c r="CM10490" i="1"/>
  <c r="CN10490" i="1"/>
  <c r="CJ10491" i="1"/>
  <c r="CK10491" i="1"/>
  <c r="CM10491" i="1"/>
  <c r="CN10491" i="1"/>
  <c r="CJ10492" i="1"/>
  <c r="CK10492" i="1"/>
  <c r="CM10492" i="1"/>
  <c r="CN10492" i="1"/>
  <c r="CJ10493" i="1"/>
  <c r="CK10493" i="1"/>
  <c r="CM10493" i="1"/>
  <c r="CN10493" i="1"/>
  <c r="CJ10494" i="1"/>
  <c r="CK10494" i="1"/>
  <c r="CM10494" i="1"/>
  <c r="CN10494" i="1"/>
  <c r="CJ10495" i="1"/>
  <c r="CK10495" i="1"/>
  <c r="CM10495" i="1"/>
  <c r="CN10495" i="1"/>
  <c r="CJ10496" i="1"/>
  <c r="CK10496" i="1"/>
  <c r="CM10496" i="1"/>
  <c r="CN10496" i="1"/>
  <c r="CJ10497" i="1"/>
  <c r="CK10497" i="1"/>
  <c r="CM10497" i="1"/>
  <c r="CN10497" i="1"/>
  <c r="CJ10498" i="1"/>
  <c r="CK10498" i="1"/>
  <c r="CM10498" i="1"/>
  <c r="CN10498" i="1"/>
  <c r="CJ10499" i="1"/>
  <c r="CK10499" i="1"/>
  <c r="CM10499" i="1"/>
  <c r="CN10499" i="1"/>
  <c r="CJ10500" i="1"/>
  <c r="CK10500" i="1"/>
  <c r="CM10500" i="1"/>
  <c r="CN10500" i="1"/>
  <c r="CN10007" i="1"/>
  <c r="CM10007" i="1"/>
  <c r="CJ10007" i="1"/>
  <c r="CM8" i="1"/>
  <c r="CN8" i="1"/>
  <c r="CM9" i="1"/>
  <c r="CN9" i="1"/>
  <c r="CM10" i="1"/>
  <c r="CN10" i="1"/>
  <c r="CM11" i="1"/>
  <c r="CN11" i="1"/>
  <c r="CM12" i="1"/>
  <c r="CN12" i="1"/>
  <c r="CM13" i="1"/>
  <c r="CN13" i="1"/>
  <c r="CM14" i="1"/>
  <c r="CN14" i="1"/>
  <c r="CM15" i="1"/>
  <c r="CN15" i="1"/>
  <c r="CM16" i="1"/>
  <c r="CN16" i="1"/>
  <c r="CM17" i="1"/>
  <c r="CN17" i="1"/>
  <c r="CM18" i="1"/>
  <c r="CN18" i="1"/>
  <c r="CM19" i="1"/>
  <c r="CN19" i="1"/>
  <c r="CM20" i="1"/>
  <c r="CN20" i="1"/>
  <c r="CM21" i="1"/>
  <c r="CN21" i="1"/>
  <c r="CM22" i="1"/>
  <c r="CN22" i="1"/>
  <c r="CM23" i="1"/>
  <c r="CN23" i="1"/>
  <c r="CM24" i="1"/>
  <c r="CN24" i="1"/>
  <c r="CM25" i="1"/>
  <c r="CN25" i="1"/>
  <c r="CM26" i="1"/>
  <c r="CN26" i="1"/>
  <c r="CM27" i="1"/>
  <c r="CN27" i="1"/>
  <c r="CM28" i="1"/>
  <c r="CN28" i="1"/>
  <c r="CM29" i="1"/>
  <c r="CN29" i="1"/>
  <c r="CM30" i="1"/>
  <c r="CN30" i="1"/>
  <c r="CM31" i="1"/>
  <c r="CN31" i="1"/>
  <c r="CM32" i="1"/>
  <c r="CN32" i="1"/>
  <c r="CM33" i="1"/>
  <c r="CN33" i="1"/>
  <c r="CM34" i="1"/>
  <c r="CN34" i="1"/>
  <c r="CM35" i="1"/>
  <c r="CN35" i="1"/>
  <c r="CM36" i="1"/>
  <c r="CN36" i="1"/>
  <c r="CM37" i="1"/>
  <c r="CN37" i="1"/>
  <c r="CM38" i="1"/>
  <c r="CN38" i="1"/>
  <c r="CM39" i="1"/>
  <c r="CN39" i="1"/>
  <c r="CM40" i="1"/>
  <c r="CN40" i="1"/>
  <c r="CM41" i="1"/>
  <c r="CN41" i="1"/>
  <c r="CM42" i="1"/>
  <c r="CN42" i="1"/>
  <c r="CM43" i="1"/>
  <c r="CN43" i="1"/>
  <c r="CM44" i="1"/>
  <c r="CN44" i="1"/>
  <c r="CM45" i="1"/>
  <c r="CN45" i="1"/>
  <c r="CM46" i="1"/>
  <c r="CN46" i="1"/>
  <c r="CM47" i="1"/>
  <c r="CN47" i="1"/>
  <c r="CM48" i="1"/>
  <c r="CN48" i="1"/>
  <c r="CM49" i="1"/>
  <c r="CN49" i="1"/>
  <c r="CM50" i="1"/>
  <c r="CN50" i="1"/>
  <c r="CM51" i="1"/>
  <c r="CN51" i="1"/>
  <c r="CM52" i="1"/>
  <c r="CN52" i="1"/>
  <c r="CM53" i="1"/>
  <c r="CN53" i="1"/>
  <c r="CM54" i="1"/>
  <c r="CN54" i="1"/>
  <c r="CM55" i="1"/>
  <c r="CN55" i="1"/>
  <c r="CM56" i="1"/>
  <c r="CN56" i="1"/>
  <c r="CM57" i="1"/>
  <c r="CN57" i="1"/>
  <c r="CM58" i="1"/>
  <c r="CN58" i="1"/>
  <c r="CM59" i="1"/>
  <c r="CN59" i="1"/>
  <c r="CM60" i="1"/>
  <c r="CN60" i="1"/>
  <c r="CM61" i="1"/>
  <c r="CN61" i="1"/>
  <c r="CM62" i="1"/>
  <c r="CN62" i="1"/>
  <c r="CM63" i="1"/>
  <c r="CN63" i="1"/>
  <c r="CM64" i="1"/>
  <c r="CN64" i="1"/>
  <c r="CM65" i="1"/>
  <c r="CN65" i="1"/>
  <c r="CM66" i="1"/>
  <c r="CN66" i="1"/>
  <c r="CM67" i="1"/>
  <c r="CN67" i="1"/>
  <c r="CM68" i="1"/>
  <c r="CN68" i="1"/>
  <c r="CM69" i="1"/>
  <c r="CN69" i="1"/>
  <c r="CM70" i="1"/>
  <c r="CN70" i="1"/>
  <c r="CM71" i="1"/>
  <c r="CN71" i="1"/>
  <c r="CM72" i="1"/>
  <c r="CN72" i="1"/>
  <c r="CM73" i="1"/>
  <c r="CN73" i="1"/>
  <c r="CM74" i="1"/>
  <c r="CN74" i="1"/>
  <c r="CM75" i="1"/>
  <c r="CN75" i="1"/>
  <c r="CM76" i="1"/>
  <c r="CN76" i="1"/>
  <c r="CM77" i="1"/>
  <c r="CN77" i="1"/>
  <c r="CM78" i="1"/>
  <c r="CN78" i="1"/>
  <c r="CM79" i="1"/>
  <c r="CN79" i="1"/>
  <c r="CM80" i="1"/>
  <c r="CN80" i="1"/>
  <c r="CM81" i="1"/>
  <c r="CN81" i="1"/>
  <c r="CM82" i="1"/>
  <c r="CN82" i="1"/>
  <c r="CM83" i="1"/>
  <c r="CN83" i="1"/>
  <c r="CM84" i="1"/>
  <c r="CN84" i="1"/>
  <c r="CM85" i="1"/>
  <c r="CN85" i="1"/>
  <c r="CM86" i="1"/>
  <c r="CN86" i="1"/>
  <c r="CM87" i="1"/>
  <c r="CN87" i="1"/>
  <c r="CM88" i="1"/>
  <c r="CN88" i="1"/>
  <c r="CM89" i="1"/>
  <c r="CN89" i="1"/>
  <c r="CM90" i="1"/>
  <c r="CN90" i="1"/>
  <c r="CM91" i="1"/>
  <c r="CN91" i="1"/>
  <c r="CM92" i="1"/>
  <c r="CN92" i="1"/>
  <c r="CM93" i="1"/>
  <c r="CN93" i="1"/>
  <c r="CM94" i="1"/>
  <c r="CN94" i="1"/>
  <c r="CM95" i="1"/>
  <c r="CN95" i="1"/>
  <c r="CM96" i="1"/>
  <c r="CN96" i="1"/>
  <c r="CM97" i="1"/>
  <c r="CN97" i="1"/>
  <c r="CM98" i="1"/>
  <c r="CN98" i="1"/>
  <c r="CM99" i="1"/>
  <c r="CN99" i="1"/>
  <c r="CM100" i="1"/>
  <c r="CN100" i="1"/>
  <c r="CM101" i="1"/>
  <c r="CN101" i="1"/>
  <c r="CM102" i="1"/>
  <c r="CN102" i="1"/>
  <c r="CM103" i="1"/>
  <c r="CN103" i="1"/>
  <c r="CM104" i="1"/>
  <c r="CN104" i="1"/>
  <c r="CM105" i="1"/>
  <c r="CN105" i="1"/>
  <c r="CM106" i="1"/>
  <c r="CN106" i="1"/>
  <c r="CM107" i="1"/>
  <c r="CN107" i="1"/>
  <c r="CM108" i="1"/>
  <c r="CN108" i="1"/>
  <c r="CM109" i="1"/>
  <c r="CN109" i="1"/>
  <c r="CM110" i="1"/>
  <c r="CN110" i="1"/>
  <c r="CM111" i="1"/>
  <c r="CN111" i="1"/>
  <c r="CM112" i="1"/>
  <c r="CN112" i="1"/>
  <c r="CM113" i="1"/>
  <c r="CN113" i="1"/>
  <c r="CM114" i="1"/>
  <c r="CN114" i="1"/>
  <c r="CM115" i="1"/>
  <c r="CN115" i="1"/>
  <c r="CM116" i="1"/>
  <c r="CN116" i="1"/>
  <c r="CM117" i="1"/>
  <c r="CN117" i="1"/>
  <c r="CM118" i="1"/>
  <c r="CN118" i="1"/>
  <c r="CM119" i="1"/>
  <c r="CN119" i="1"/>
  <c r="CM120" i="1"/>
  <c r="CN120" i="1"/>
  <c r="CM121" i="1"/>
  <c r="CN121" i="1"/>
  <c r="CM122" i="1"/>
  <c r="CN122" i="1"/>
  <c r="CM123" i="1"/>
  <c r="CN123" i="1"/>
  <c r="CM124" i="1"/>
  <c r="CN124" i="1"/>
  <c r="CM125" i="1"/>
  <c r="CN125" i="1"/>
  <c r="CM126" i="1"/>
  <c r="CN126" i="1"/>
  <c r="CM127" i="1"/>
  <c r="CN127" i="1"/>
  <c r="CM128" i="1"/>
  <c r="CN128" i="1"/>
  <c r="CM129" i="1"/>
  <c r="CN129" i="1"/>
  <c r="CM130" i="1"/>
  <c r="CN130" i="1"/>
  <c r="CM131" i="1"/>
  <c r="CN131" i="1"/>
  <c r="CM132" i="1"/>
  <c r="CN132" i="1"/>
  <c r="CM133" i="1"/>
  <c r="CN133" i="1"/>
  <c r="CM134" i="1"/>
  <c r="CN134" i="1"/>
  <c r="CM135" i="1"/>
  <c r="CN135" i="1"/>
  <c r="CM136" i="1"/>
  <c r="CN136" i="1"/>
  <c r="CM137" i="1"/>
  <c r="CN137" i="1"/>
  <c r="CM138" i="1"/>
  <c r="CN138" i="1"/>
  <c r="CM139" i="1"/>
  <c r="CN139" i="1"/>
  <c r="CM140" i="1"/>
  <c r="CN140" i="1"/>
  <c r="CM141" i="1"/>
  <c r="CN141" i="1"/>
  <c r="CM142" i="1"/>
  <c r="CN142" i="1"/>
  <c r="CM143" i="1"/>
  <c r="CN143" i="1"/>
  <c r="CM144" i="1"/>
  <c r="CN144" i="1"/>
  <c r="CM145" i="1"/>
  <c r="CN145" i="1"/>
  <c r="CM146" i="1"/>
  <c r="CN146" i="1"/>
  <c r="CM147" i="1"/>
  <c r="CN147" i="1"/>
  <c r="CM148" i="1"/>
  <c r="CN148" i="1"/>
  <c r="CM149" i="1"/>
  <c r="CN149" i="1"/>
  <c r="CM150" i="1"/>
  <c r="CN150" i="1"/>
  <c r="CM151" i="1"/>
  <c r="CN151" i="1"/>
  <c r="CM152" i="1"/>
  <c r="CN152" i="1"/>
  <c r="CM153" i="1"/>
  <c r="CN153" i="1"/>
  <c r="CM154" i="1"/>
  <c r="CN154" i="1"/>
  <c r="CM155" i="1"/>
  <c r="CN155" i="1"/>
  <c r="CM156" i="1"/>
  <c r="CN156" i="1"/>
  <c r="CM157" i="1"/>
  <c r="CN157" i="1"/>
  <c r="CM158" i="1"/>
  <c r="CN158" i="1"/>
  <c r="CM159" i="1"/>
  <c r="CN159" i="1"/>
  <c r="CM160" i="1"/>
  <c r="CN160" i="1"/>
  <c r="CM161" i="1"/>
  <c r="CN161" i="1"/>
  <c r="CM162" i="1"/>
  <c r="CN162" i="1"/>
  <c r="CM163" i="1"/>
  <c r="CN163" i="1"/>
  <c r="CM164" i="1"/>
  <c r="CN164" i="1"/>
  <c r="CM165" i="1"/>
  <c r="CN165" i="1"/>
  <c r="CM166" i="1"/>
  <c r="CN166" i="1"/>
  <c r="CM167" i="1"/>
  <c r="CN167" i="1"/>
  <c r="CM168" i="1"/>
  <c r="CN168" i="1"/>
  <c r="CM169" i="1"/>
  <c r="CN169" i="1"/>
  <c r="CM170" i="1"/>
  <c r="CN170" i="1"/>
  <c r="CM171" i="1"/>
  <c r="CN171" i="1"/>
  <c r="CM172" i="1"/>
  <c r="CN172" i="1"/>
  <c r="CM173" i="1"/>
  <c r="CN173" i="1"/>
  <c r="CM174" i="1"/>
  <c r="CN174" i="1"/>
  <c r="CM175" i="1"/>
  <c r="CN175" i="1"/>
  <c r="CM176" i="1"/>
  <c r="CN176" i="1"/>
  <c r="CM177" i="1"/>
  <c r="CN177" i="1"/>
  <c r="CM178" i="1"/>
  <c r="CN178" i="1"/>
  <c r="CM179" i="1"/>
  <c r="CN179" i="1"/>
  <c r="CM180" i="1"/>
  <c r="CN180" i="1"/>
  <c r="CM181" i="1"/>
  <c r="CN181" i="1"/>
  <c r="CM182" i="1"/>
  <c r="CN182" i="1"/>
  <c r="CM183" i="1"/>
  <c r="CN183" i="1"/>
  <c r="CM184" i="1"/>
  <c r="CN184" i="1"/>
  <c r="CM185" i="1"/>
  <c r="CN185" i="1"/>
  <c r="CM186" i="1"/>
  <c r="CN186" i="1"/>
  <c r="CM187" i="1"/>
  <c r="CN187" i="1"/>
  <c r="CM188" i="1"/>
  <c r="CN188" i="1"/>
  <c r="CM189" i="1"/>
  <c r="CN189" i="1"/>
  <c r="CM190" i="1"/>
  <c r="CN190" i="1"/>
  <c r="CM191" i="1"/>
  <c r="CN191" i="1"/>
  <c r="CM192" i="1"/>
  <c r="CN192" i="1"/>
  <c r="CM193" i="1"/>
  <c r="CN193" i="1"/>
  <c r="CM194" i="1"/>
  <c r="CN194" i="1"/>
  <c r="CM195" i="1"/>
  <c r="CN195" i="1"/>
  <c r="CM196" i="1"/>
  <c r="CN196" i="1"/>
  <c r="CM197" i="1"/>
  <c r="CN197" i="1"/>
  <c r="CM198" i="1"/>
  <c r="CN198" i="1"/>
  <c r="CM199" i="1"/>
  <c r="CN199" i="1"/>
  <c r="CM200" i="1"/>
  <c r="CN200" i="1"/>
  <c r="CM201" i="1"/>
  <c r="CN201" i="1"/>
  <c r="CM202" i="1"/>
  <c r="CN202" i="1"/>
  <c r="CM203" i="1"/>
  <c r="CN203" i="1"/>
  <c r="CM204" i="1"/>
  <c r="CN204" i="1"/>
  <c r="CM205" i="1"/>
  <c r="CN205" i="1"/>
  <c r="CM206" i="1"/>
  <c r="CN206" i="1"/>
  <c r="CM207" i="1"/>
  <c r="CN207" i="1"/>
  <c r="CM208" i="1"/>
  <c r="CN208" i="1"/>
  <c r="CM209" i="1"/>
  <c r="CN209" i="1"/>
  <c r="CM210" i="1"/>
  <c r="CN210" i="1"/>
  <c r="CM211" i="1"/>
  <c r="CN211" i="1"/>
  <c r="CM212" i="1"/>
  <c r="CN212" i="1"/>
  <c r="CM213" i="1"/>
  <c r="CN213" i="1"/>
  <c r="CM214" i="1"/>
  <c r="CN214" i="1"/>
  <c r="CM215" i="1"/>
  <c r="CN215" i="1"/>
  <c r="CM216" i="1"/>
  <c r="CN216" i="1"/>
  <c r="CM217" i="1"/>
  <c r="CN217" i="1"/>
  <c r="CM218" i="1"/>
  <c r="CN218" i="1"/>
  <c r="CM219" i="1"/>
  <c r="CN219" i="1"/>
  <c r="CM220" i="1"/>
  <c r="CN220" i="1"/>
  <c r="CM221" i="1"/>
  <c r="CN221" i="1"/>
  <c r="CM222" i="1"/>
  <c r="CN222" i="1"/>
  <c r="CM223" i="1"/>
  <c r="CN223" i="1"/>
  <c r="CM224" i="1"/>
  <c r="CN224" i="1"/>
  <c r="CM225" i="1"/>
  <c r="CN225" i="1"/>
  <c r="CM226" i="1"/>
  <c r="CN226" i="1"/>
  <c r="CM227" i="1"/>
  <c r="CN227" i="1"/>
  <c r="CM228" i="1"/>
  <c r="CN228" i="1"/>
  <c r="CM229" i="1"/>
  <c r="CN229" i="1"/>
  <c r="CM230" i="1"/>
  <c r="CN230" i="1"/>
  <c r="CM231" i="1"/>
  <c r="CN231" i="1"/>
  <c r="CM232" i="1"/>
  <c r="CN232" i="1"/>
  <c r="CM233" i="1"/>
  <c r="CN233" i="1"/>
  <c r="CM234" i="1"/>
  <c r="CN234" i="1"/>
  <c r="CM235" i="1"/>
  <c r="CN235" i="1"/>
  <c r="CM236" i="1"/>
  <c r="CN236" i="1"/>
  <c r="CM237" i="1"/>
  <c r="CN237" i="1"/>
  <c r="CM238" i="1"/>
  <c r="CN238" i="1"/>
  <c r="CM239" i="1"/>
  <c r="CN239" i="1"/>
  <c r="CM240" i="1"/>
  <c r="CN240" i="1"/>
  <c r="CM241" i="1"/>
  <c r="CN241" i="1"/>
  <c r="CM242" i="1"/>
  <c r="CN242" i="1"/>
  <c r="CM243" i="1"/>
  <c r="CN243" i="1"/>
  <c r="CM244" i="1"/>
  <c r="CN244" i="1"/>
  <c r="CM245" i="1"/>
  <c r="CN245" i="1"/>
  <c r="CM246" i="1"/>
  <c r="CN246" i="1"/>
  <c r="CM247" i="1"/>
  <c r="CN247" i="1"/>
  <c r="CM248" i="1"/>
  <c r="CN248" i="1"/>
  <c r="CM249" i="1"/>
  <c r="CN249" i="1"/>
  <c r="CM250" i="1"/>
  <c r="CN250" i="1"/>
  <c r="CM251" i="1"/>
  <c r="CN251" i="1"/>
  <c r="CM252" i="1"/>
  <c r="CN252" i="1"/>
  <c r="CM253" i="1"/>
  <c r="CN253" i="1"/>
  <c r="CM254" i="1"/>
  <c r="CN254" i="1"/>
  <c r="CM255" i="1"/>
  <c r="CN255" i="1"/>
  <c r="CM256" i="1"/>
  <c r="CN256" i="1"/>
  <c r="CM257" i="1"/>
  <c r="CN257" i="1"/>
  <c r="CM258" i="1"/>
  <c r="CN258" i="1"/>
  <c r="CM259" i="1"/>
  <c r="CN259" i="1"/>
  <c r="CM260" i="1"/>
  <c r="CN260" i="1"/>
  <c r="CM261" i="1"/>
  <c r="CN261" i="1"/>
  <c r="CM262" i="1"/>
  <c r="CN262" i="1"/>
  <c r="CM263" i="1"/>
  <c r="CN263" i="1"/>
  <c r="CM264" i="1"/>
  <c r="CN264" i="1"/>
  <c r="CM265" i="1"/>
  <c r="CN265" i="1"/>
  <c r="CM266" i="1"/>
  <c r="CN266" i="1"/>
  <c r="CM267" i="1"/>
  <c r="CN267" i="1"/>
  <c r="CM268" i="1"/>
  <c r="CN268" i="1"/>
  <c r="CM269" i="1"/>
  <c r="CN269" i="1"/>
  <c r="CM270" i="1"/>
  <c r="CN270" i="1"/>
  <c r="CM271" i="1"/>
  <c r="CN271" i="1"/>
  <c r="CM272" i="1"/>
  <c r="CN272" i="1"/>
  <c r="CM273" i="1"/>
  <c r="CN273" i="1"/>
  <c r="CM274" i="1"/>
  <c r="CN274" i="1"/>
  <c r="CM275" i="1"/>
  <c r="CN275" i="1"/>
  <c r="CM276" i="1"/>
  <c r="CN276" i="1"/>
  <c r="CM277" i="1"/>
  <c r="CN277" i="1"/>
  <c r="CM278" i="1"/>
  <c r="CN278" i="1"/>
  <c r="CM279" i="1"/>
  <c r="CN279" i="1"/>
  <c r="CM280" i="1"/>
  <c r="CN280" i="1"/>
  <c r="CM281" i="1"/>
  <c r="CN281" i="1"/>
  <c r="CM282" i="1"/>
  <c r="CN282" i="1"/>
  <c r="CM283" i="1"/>
  <c r="CN283" i="1"/>
  <c r="CM284" i="1"/>
  <c r="CN284" i="1"/>
  <c r="CM285" i="1"/>
  <c r="CN285" i="1"/>
  <c r="CM286" i="1"/>
  <c r="CN286" i="1"/>
  <c r="CM287" i="1"/>
  <c r="CN287" i="1"/>
  <c r="CM288" i="1"/>
  <c r="CN288" i="1"/>
  <c r="CM289" i="1"/>
  <c r="CN289" i="1"/>
  <c r="CM290" i="1"/>
  <c r="CN290" i="1"/>
  <c r="CM291" i="1"/>
  <c r="CN291" i="1"/>
  <c r="CM292" i="1"/>
  <c r="CN292" i="1"/>
  <c r="CM293" i="1"/>
  <c r="CN293" i="1"/>
  <c r="CM294" i="1"/>
  <c r="CN294" i="1"/>
  <c r="CM295" i="1"/>
  <c r="CN295" i="1"/>
  <c r="CM296" i="1"/>
  <c r="CN296" i="1"/>
  <c r="CM297" i="1"/>
  <c r="CN297" i="1"/>
  <c r="CM298" i="1"/>
  <c r="CN298" i="1"/>
  <c r="CM299" i="1"/>
  <c r="CN299" i="1"/>
  <c r="CM300" i="1"/>
  <c r="CN300" i="1"/>
  <c r="CM301" i="1"/>
  <c r="CN301" i="1"/>
  <c r="CM302" i="1"/>
  <c r="CN302" i="1"/>
  <c r="CM303" i="1"/>
  <c r="CN303" i="1"/>
  <c r="CM304" i="1"/>
  <c r="CN304" i="1"/>
  <c r="CM305" i="1"/>
  <c r="CN305" i="1"/>
  <c r="CM306" i="1"/>
  <c r="CN306" i="1"/>
  <c r="CM307" i="1"/>
  <c r="CN307" i="1"/>
  <c r="CM308" i="1"/>
  <c r="CN308" i="1"/>
  <c r="CM309" i="1"/>
  <c r="CN309" i="1"/>
  <c r="CM310" i="1"/>
  <c r="CN310" i="1"/>
  <c r="CM311" i="1"/>
  <c r="CN311" i="1"/>
  <c r="CM312" i="1"/>
  <c r="CN312" i="1"/>
  <c r="CM313" i="1"/>
  <c r="CN313" i="1"/>
  <c r="CM314" i="1"/>
  <c r="CN314" i="1"/>
  <c r="CM315" i="1"/>
  <c r="CN315" i="1"/>
  <c r="CM316" i="1"/>
  <c r="CN316" i="1"/>
  <c r="CM317" i="1"/>
  <c r="CN317" i="1"/>
  <c r="CM318" i="1"/>
  <c r="CN318" i="1"/>
  <c r="CM319" i="1"/>
  <c r="CN319" i="1"/>
  <c r="CM320" i="1"/>
  <c r="CN320" i="1"/>
  <c r="CM321" i="1"/>
  <c r="CN321" i="1"/>
  <c r="CM322" i="1"/>
  <c r="CN322" i="1"/>
  <c r="CM323" i="1"/>
  <c r="CN323" i="1"/>
  <c r="CM324" i="1"/>
  <c r="CN324" i="1"/>
  <c r="CM325" i="1"/>
  <c r="CN325" i="1"/>
  <c r="CM326" i="1"/>
  <c r="CN326" i="1"/>
  <c r="CM327" i="1"/>
  <c r="CN327" i="1"/>
  <c r="CM328" i="1"/>
  <c r="CN328" i="1"/>
  <c r="CM329" i="1"/>
  <c r="CN329" i="1"/>
  <c r="CM330" i="1"/>
  <c r="CN330" i="1"/>
  <c r="CM331" i="1"/>
  <c r="CN331" i="1"/>
  <c r="CM332" i="1"/>
  <c r="CN332" i="1"/>
  <c r="CM333" i="1"/>
  <c r="CN333" i="1"/>
  <c r="CM334" i="1"/>
  <c r="CN334" i="1"/>
  <c r="CM335" i="1"/>
  <c r="CN335" i="1"/>
  <c r="CM336" i="1"/>
  <c r="CN336" i="1"/>
  <c r="CM337" i="1"/>
  <c r="CN337" i="1"/>
  <c r="CM338" i="1"/>
  <c r="CN338" i="1"/>
  <c r="CM339" i="1"/>
  <c r="CN339" i="1"/>
  <c r="CM340" i="1"/>
  <c r="CN340" i="1"/>
  <c r="CM341" i="1"/>
  <c r="CN341" i="1"/>
  <c r="CM342" i="1"/>
  <c r="CN342" i="1"/>
  <c r="CM343" i="1"/>
  <c r="CN343" i="1"/>
  <c r="CM344" i="1"/>
  <c r="CN344" i="1"/>
  <c r="CM345" i="1"/>
  <c r="CN345" i="1"/>
  <c r="CM346" i="1"/>
  <c r="CN346" i="1"/>
  <c r="CM347" i="1"/>
  <c r="CN347" i="1"/>
  <c r="CM348" i="1"/>
  <c r="CN348" i="1"/>
  <c r="CM349" i="1"/>
  <c r="CN349" i="1"/>
  <c r="CM350" i="1"/>
  <c r="CN350" i="1"/>
  <c r="CM351" i="1"/>
  <c r="CN351" i="1"/>
  <c r="CM352" i="1"/>
  <c r="CN352" i="1"/>
  <c r="CM353" i="1"/>
  <c r="CN353" i="1"/>
  <c r="CM354" i="1"/>
  <c r="CN354" i="1"/>
  <c r="CM355" i="1"/>
  <c r="CN355" i="1"/>
  <c r="CM356" i="1"/>
  <c r="CN356" i="1"/>
  <c r="CM357" i="1"/>
  <c r="CN357" i="1"/>
  <c r="CM358" i="1"/>
  <c r="CN358" i="1"/>
  <c r="CM359" i="1"/>
  <c r="CN359" i="1"/>
  <c r="CM360" i="1"/>
  <c r="CN360" i="1"/>
  <c r="CM361" i="1"/>
  <c r="CN361" i="1"/>
  <c r="CM362" i="1"/>
  <c r="CN362" i="1"/>
  <c r="CM363" i="1"/>
  <c r="CN363" i="1"/>
  <c r="CM364" i="1"/>
  <c r="CN364" i="1"/>
  <c r="CM365" i="1"/>
  <c r="CN365" i="1"/>
  <c r="CM366" i="1"/>
  <c r="CN366" i="1"/>
  <c r="CM367" i="1"/>
  <c r="CN367" i="1"/>
  <c r="CM368" i="1"/>
  <c r="CN368" i="1"/>
  <c r="CM369" i="1"/>
  <c r="CN369" i="1"/>
  <c r="CM370" i="1"/>
  <c r="CN370" i="1"/>
  <c r="CM371" i="1"/>
  <c r="CN371" i="1"/>
  <c r="CM372" i="1"/>
  <c r="CN372" i="1"/>
  <c r="CM373" i="1"/>
  <c r="CN373" i="1"/>
  <c r="CM374" i="1"/>
  <c r="CN374" i="1"/>
  <c r="CM375" i="1"/>
  <c r="CN375" i="1"/>
  <c r="CM376" i="1"/>
  <c r="CN376" i="1"/>
  <c r="CM377" i="1"/>
  <c r="CN377" i="1"/>
  <c r="CM378" i="1"/>
  <c r="CN378" i="1"/>
  <c r="CM379" i="1"/>
  <c r="CN379" i="1"/>
  <c r="CM380" i="1"/>
  <c r="CN380" i="1"/>
  <c r="CM381" i="1"/>
  <c r="CN381" i="1"/>
  <c r="CM382" i="1"/>
  <c r="CN382" i="1"/>
  <c r="CM383" i="1"/>
  <c r="CN383" i="1"/>
  <c r="CM384" i="1"/>
  <c r="CN384" i="1"/>
  <c r="CM385" i="1"/>
  <c r="CN385" i="1"/>
  <c r="CM386" i="1"/>
  <c r="CN386" i="1"/>
  <c r="CM387" i="1"/>
  <c r="CN387" i="1"/>
  <c r="CM388" i="1"/>
  <c r="CN388" i="1"/>
  <c r="CM389" i="1"/>
  <c r="CN389" i="1"/>
  <c r="CM390" i="1"/>
  <c r="CN390" i="1"/>
  <c r="CM391" i="1"/>
  <c r="CN391" i="1"/>
  <c r="CM392" i="1"/>
  <c r="CN392" i="1"/>
  <c r="CM393" i="1"/>
  <c r="CN393" i="1"/>
  <c r="CM394" i="1"/>
  <c r="CN394" i="1"/>
  <c r="CM395" i="1"/>
  <c r="CN395" i="1"/>
  <c r="CM396" i="1"/>
  <c r="CN396" i="1"/>
  <c r="CM397" i="1"/>
  <c r="CN397" i="1"/>
  <c r="CM398" i="1"/>
  <c r="CN398" i="1"/>
  <c r="CM399" i="1"/>
  <c r="CN399" i="1"/>
  <c r="CM400" i="1"/>
  <c r="CN400" i="1"/>
  <c r="CM401" i="1"/>
  <c r="CN401" i="1"/>
  <c r="CM402" i="1"/>
  <c r="CN402" i="1"/>
  <c r="CM403" i="1"/>
  <c r="CN403" i="1"/>
  <c r="CM404" i="1"/>
  <c r="CN404" i="1"/>
  <c r="CM405" i="1"/>
  <c r="CN405" i="1"/>
  <c r="CM406" i="1"/>
  <c r="CN406" i="1"/>
  <c r="CM407" i="1"/>
  <c r="CN407" i="1"/>
  <c r="CM408" i="1"/>
  <c r="CN408" i="1"/>
  <c r="CM409" i="1"/>
  <c r="CN409" i="1"/>
  <c r="CM410" i="1"/>
  <c r="CN410" i="1"/>
  <c r="CM411" i="1"/>
  <c r="CN411" i="1"/>
  <c r="CM412" i="1"/>
  <c r="CN412" i="1"/>
  <c r="CM413" i="1"/>
  <c r="CN413" i="1"/>
  <c r="CM414" i="1"/>
  <c r="CN414" i="1"/>
  <c r="CM415" i="1"/>
  <c r="CN415" i="1"/>
  <c r="CM416" i="1"/>
  <c r="CN416" i="1"/>
  <c r="CM417" i="1"/>
  <c r="CN417" i="1"/>
  <c r="CM418" i="1"/>
  <c r="CN418" i="1"/>
  <c r="CM419" i="1"/>
  <c r="CN419" i="1"/>
  <c r="CM420" i="1"/>
  <c r="CN420" i="1"/>
  <c r="CM421" i="1"/>
  <c r="CN421" i="1"/>
  <c r="CM422" i="1"/>
  <c r="CN422" i="1"/>
  <c r="CM423" i="1"/>
  <c r="CN423" i="1"/>
  <c r="CM424" i="1"/>
  <c r="CN424" i="1"/>
  <c r="CM425" i="1"/>
  <c r="CN425" i="1"/>
  <c r="CM426" i="1"/>
  <c r="CN426" i="1"/>
  <c r="CM427" i="1"/>
  <c r="CN427" i="1"/>
  <c r="CM428" i="1"/>
  <c r="CN428" i="1"/>
  <c r="CM429" i="1"/>
  <c r="CN429" i="1"/>
  <c r="CM430" i="1"/>
  <c r="CN430" i="1"/>
  <c r="CM431" i="1"/>
  <c r="CN431" i="1"/>
  <c r="CM432" i="1"/>
  <c r="CN432" i="1"/>
  <c r="CM433" i="1"/>
  <c r="CN433" i="1"/>
  <c r="CM434" i="1"/>
  <c r="CN434" i="1"/>
  <c r="CM435" i="1"/>
  <c r="CN435" i="1"/>
  <c r="CM436" i="1"/>
  <c r="CN436" i="1"/>
  <c r="CM437" i="1"/>
  <c r="CN437" i="1"/>
  <c r="CM438" i="1"/>
  <c r="CN438" i="1"/>
  <c r="CM439" i="1"/>
  <c r="CN439" i="1"/>
  <c r="CM440" i="1"/>
  <c r="CN440" i="1"/>
  <c r="CM441" i="1"/>
  <c r="CN441" i="1"/>
  <c r="CM442" i="1"/>
  <c r="CN442" i="1"/>
  <c r="CM443" i="1"/>
  <c r="CN443" i="1"/>
  <c r="CM444" i="1"/>
  <c r="CN444" i="1"/>
  <c r="CM445" i="1"/>
  <c r="CN445" i="1"/>
  <c r="CM446" i="1"/>
  <c r="CN446" i="1"/>
  <c r="CM447" i="1"/>
  <c r="CN447" i="1"/>
  <c r="CM448" i="1"/>
  <c r="CN448" i="1"/>
  <c r="CM449" i="1"/>
  <c r="CN449" i="1"/>
  <c r="CM450" i="1"/>
  <c r="CN450" i="1"/>
  <c r="CM451" i="1"/>
  <c r="CN451" i="1"/>
  <c r="CM452" i="1"/>
  <c r="CN452" i="1"/>
  <c r="CM453" i="1"/>
  <c r="CN453" i="1"/>
  <c r="CM454" i="1"/>
  <c r="CN454" i="1"/>
  <c r="CM455" i="1"/>
  <c r="CN455" i="1"/>
  <c r="CM456" i="1"/>
  <c r="CN456" i="1"/>
  <c r="CM457" i="1"/>
  <c r="CN457" i="1"/>
  <c r="CM458" i="1"/>
  <c r="CN458" i="1"/>
  <c r="CM459" i="1"/>
  <c r="CN459" i="1"/>
  <c r="CM460" i="1"/>
  <c r="CN460" i="1"/>
  <c r="CM461" i="1"/>
  <c r="CN461" i="1"/>
  <c r="CM462" i="1"/>
  <c r="CN462" i="1"/>
  <c r="CM463" i="1"/>
  <c r="CN463" i="1"/>
  <c r="CM464" i="1"/>
  <c r="CN464" i="1"/>
  <c r="CM465" i="1"/>
  <c r="CN465" i="1"/>
  <c r="CM466" i="1"/>
  <c r="CN466" i="1"/>
  <c r="CM467" i="1"/>
  <c r="CN467" i="1"/>
  <c r="CM468" i="1"/>
  <c r="CN468" i="1"/>
  <c r="CM469" i="1"/>
  <c r="CN469" i="1"/>
  <c r="CM470" i="1"/>
  <c r="CN470" i="1"/>
  <c r="CM471" i="1"/>
  <c r="CN471" i="1"/>
  <c r="CM472" i="1"/>
  <c r="CN472" i="1"/>
  <c r="CM473" i="1"/>
  <c r="CN473" i="1"/>
  <c r="CM474" i="1"/>
  <c r="CN474" i="1"/>
  <c r="CM475" i="1"/>
  <c r="CN475" i="1"/>
  <c r="CM476" i="1"/>
  <c r="CN476" i="1"/>
  <c r="CM477" i="1"/>
  <c r="CN477" i="1"/>
  <c r="CM478" i="1"/>
  <c r="CN478" i="1"/>
  <c r="CM479" i="1"/>
  <c r="CN479" i="1"/>
  <c r="CM480" i="1"/>
  <c r="CN480" i="1"/>
  <c r="CM481" i="1"/>
  <c r="CN481" i="1"/>
  <c r="CM482" i="1"/>
  <c r="CN482" i="1"/>
  <c r="CM483" i="1"/>
  <c r="CN483" i="1"/>
  <c r="CM484" i="1"/>
  <c r="CN484" i="1"/>
  <c r="CM485" i="1"/>
  <c r="CN485" i="1"/>
  <c r="CM486" i="1"/>
  <c r="CN486" i="1"/>
  <c r="CM487" i="1"/>
  <c r="CN487" i="1"/>
  <c r="CM488" i="1"/>
  <c r="CN488" i="1"/>
  <c r="CM489" i="1"/>
  <c r="CN489" i="1"/>
  <c r="CM490" i="1"/>
  <c r="CN490" i="1"/>
  <c r="CM491" i="1"/>
  <c r="CN491" i="1"/>
  <c r="CM492" i="1"/>
  <c r="CN492" i="1"/>
  <c r="CM493" i="1"/>
  <c r="CN493" i="1"/>
  <c r="CM494" i="1"/>
  <c r="CN494" i="1"/>
  <c r="CM495" i="1"/>
  <c r="CN495" i="1"/>
  <c r="CM496" i="1"/>
  <c r="CN496" i="1"/>
  <c r="CM497" i="1"/>
  <c r="CN497" i="1"/>
  <c r="CM498" i="1"/>
  <c r="CN498" i="1"/>
  <c r="CM499" i="1"/>
  <c r="CN499" i="1"/>
  <c r="CM500" i="1"/>
  <c r="CN500" i="1"/>
  <c r="CM501" i="1"/>
  <c r="CN501" i="1"/>
  <c r="CM502" i="1"/>
  <c r="CN502" i="1"/>
  <c r="CM503" i="1"/>
  <c r="CN503" i="1"/>
  <c r="CM504" i="1"/>
  <c r="CN504" i="1"/>
  <c r="CM505" i="1"/>
  <c r="CN505" i="1"/>
  <c r="CM506" i="1"/>
  <c r="CN506" i="1"/>
  <c r="CM507" i="1"/>
  <c r="CN507" i="1"/>
  <c r="CM508" i="1"/>
  <c r="CN508" i="1"/>
  <c r="CM509" i="1"/>
  <c r="CN509" i="1"/>
  <c r="CM510" i="1"/>
  <c r="CN510" i="1"/>
  <c r="CM511" i="1"/>
  <c r="CN511" i="1"/>
  <c r="CM512" i="1"/>
  <c r="CN512" i="1"/>
  <c r="CM513" i="1"/>
  <c r="CN513" i="1"/>
  <c r="CM514" i="1"/>
  <c r="CN514" i="1"/>
  <c r="CM515" i="1"/>
  <c r="CN515" i="1"/>
  <c r="CM516" i="1"/>
  <c r="CN516" i="1"/>
  <c r="CM517" i="1"/>
  <c r="CN517" i="1"/>
  <c r="CM518" i="1"/>
  <c r="CN518" i="1"/>
  <c r="CM519" i="1"/>
  <c r="CN519" i="1"/>
  <c r="CM520" i="1"/>
  <c r="CN520" i="1"/>
  <c r="CM521" i="1"/>
  <c r="CN521" i="1"/>
  <c r="CM522" i="1"/>
  <c r="CN522" i="1"/>
  <c r="CM523" i="1"/>
  <c r="CN523" i="1"/>
  <c r="CM524" i="1"/>
  <c r="CN524" i="1"/>
  <c r="CM525" i="1"/>
  <c r="CN525" i="1"/>
  <c r="CM526" i="1"/>
  <c r="CN526" i="1"/>
  <c r="CM527" i="1"/>
  <c r="CN527" i="1"/>
  <c r="CM528" i="1"/>
  <c r="CN528" i="1"/>
  <c r="CM529" i="1"/>
  <c r="CN529" i="1"/>
  <c r="CM530" i="1"/>
  <c r="CN530" i="1"/>
  <c r="CM531" i="1"/>
  <c r="CN531" i="1"/>
  <c r="CM532" i="1"/>
  <c r="CN532" i="1"/>
  <c r="CM533" i="1"/>
  <c r="CN533" i="1"/>
  <c r="CM534" i="1"/>
  <c r="CN534" i="1"/>
  <c r="CM535" i="1"/>
  <c r="CN535" i="1"/>
  <c r="CM536" i="1"/>
  <c r="CN536" i="1"/>
  <c r="CM537" i="1"/>
  <c r="CN537" i="1"/>
  <c r="CM538" i="1"/>
  <c r="CN538" i="1"/>
  <c r="CM539" i="1"/>
  <c r="CN539" i="1"/>
  <c r="CM540" i="1"/>
  <c r="CN540" i="1"/>
  <c r="CM541" i="1"/>
  <c r="CN541" i="1"/>
  <c r="CM542" i="1"/>
  <c r="CN542" i="1"/>
  <c r="CM543" i="1"/>
  <c r="CN543" i="1"/>
  <c r="CM544" i="1"/>
  <c r="CN544" i="1"/>
  <c r="CM545" i="1"/>
  <c r="CN545" i="1"/>
  <c r="CM546" i="1"/>
  <c r="CN546" i="1"/>
  <c r="CM547" i="1"/>
  <c r="CN547" i="1"/>
  <c r="CM548" i="1"/>
  <c r="CN548" i="1"/>
  <c r="CM549" i="1"/>
  <c r="CN549" i="1"/>
  <c r="CM550" i="1"/>
  <c r="CN550" i="1"/>
  <c r="CM551" i="1"/>
  <c r="CN551" i="1"/>
  <c r="CM552" i="1"/>
  <c r="CN552" i="1"/>
  <c r="CM553" i="1"/>
  <c r="CN553" i="1"/>
  <c r="CM554" i="1"/>
  <c r="CN554" i="1"/>
  <c r="CM555" i="1"/>
  <c r="CN555" i="1"/>
  <c r="CM556" i="1"/>
  <c r="CN556" i="1"/>
  <c r="CM557" i="1"/>
  <c r="CN557" i="1"/>
  <c r="CM558" i="1"/>
  <c r="CN558" i="1"/>
  <c r="CM559" i="1"/>
  <c r="CN559" i="1"/>
  <c r="CM560" i="1"/>
  <c r="CN560" i="1"/>
  <c r="CM561" i="1"/>
  <c r="CN561" i="1"/>
  <c r="CM562" i="1"/>
  <c r="CN562" i="1"/>
  <c r="CM563" i="1"/>
  <c r="CN563" i="1"/>
  <c r="CM564" i="1"/>
  <c r="CN564" i="1"/>
  <c r="CM565" i="1"/>
  <c r="CN565" i="1"/>
  <c r="CM566" i="1"/>
  <c r="CN566" i="1"/>
  <c r="CM567" i="1"/>
  <c r="CN567" i="1"/>
  <c r="CM568" i="1"/>
  <c r="CN568" i="1"/>
  <c r="CM569" i="1"/>
  <c r="CN569" i="1"/>
  <c r="CM570" i="1"/>
  <c r="CN570" i="1"/>
  <c r="CM571" i="1"/>
  <c r="CN571" i="1"/>
  <c r="CM572" i="1"/>
  <c r="CN572" i="1"/>
  <c r="CM573" i="1"/>
  <c r="CN573" i="1"/>
  <c r="CM574" i="1"/>
  <c r="CN574" i="1"/>
  <c r="CM575" i="1"/>
  <c r="CN575" i="1"/>
  <c r="CM576" i="1"/>
  <c r="CN576" i="1"/>
  <c r="CM577" i="1"/>
  <c r="CN577" i="1"/>
  <c r="CM578" i="1"/>
  <c r="CN578" i="1"/>
  <c r="CM579" i="1"/>
  <c r="CN579" i="1"/>
  <c r="CM580" i="1"/>
  <c r="CN580" i="1"/>
  <c r="CM581" i="1"/>
  <c r="CN581" i="1"/>
  <c r="CM582" i="1"/>
  <c r="CN582" i="1"/>
  <c r="CM583" i="1"/>
  <c r="CN583" i="1"/>
  <c r="CM584" i="1"/>
  <c r="CN584" i="1"/>
  <c r="CM585" i="1"/>
  <c r="CN585" i="1"/>
  <c r="CM586" i="1"/>
  <c r="CN586" i="1"/>
  <c r="CM587" i="1"/>
  <c r="CN587" i="1"/>
  <c r="CM588" i="1"/>
  <c r="CN588" i="1"/>
  <c r="CM589" i="1"/>
  <c r="CN589" i="1"/>
  <c r="CM590" i="1"/>
  <c r="CN590" i="1"/>
  <c r="CM591" i="1"/>
  <c r="CN591" i="1"/>
  <c r="CM592" i="1"/>
  <c r="CN592" i="1"/>
  <c r="CM593" i="1"/>
  <c r="CN593" i="1"/>
  <c r="CM594" i="1"/>
  <c r="CN594" i="1"/>
  <c r="CM595" i="1"/>
  <c r="CN595" i="1"/>
  <c r="CM596" i="1"/>
  <c r="CN596" i="1"/>
  <c r="CM597" i="1"/>
  <c r="CN597" i="1"/>
  <c r="CM598" i="1"/>
  <c r="CN598" i="1"/>
  <c r="CM599" i="1"/>
  <c r="CN599" i="1"/>
  <c r="CM600" i="1"/>
  <c r="CN600" i="1"/>
  <c r="CM601" i="1"/>
  <c r="CN601" i="1"/>
  <c r="CM602" i="1"/>
  <c r="CN602" i="1"/>
  <c r="CM603" i="1"/>
  <c r="CN603" i="1"/>
  <c r="CM604" i="1"/>
  <c r="CN604" i="1"/>
  <c r="CM605" i="1"/>
  <c r="CN605" i="1"/>
  <c r="CM606" i="1"/>
  <c r="CN606" i="1"/>
  <c r="CM607" i="1"/>
  <c r="CN607" i="1"/>
  <c r="CM608" i="1"/>
  <c r="CN608" i="1"/>
  <c r="CM609" i="1"/>
  <c r="CN609" i="1"/>
  <c r="CM610" i="1"/>
  <c r="CN610" i="1"/>
  <c r="CM611" i="1"/>
  <c r="CN611" i="1"/>
  <c r="CM612" i="1"/>
  <c r="CN612" i="1"/>
  <c r="CM613" i="1"/>
  <c r="CN613" i="1"/>
  <c r="CM614" i="1"/>
  <c r="CN614" i="1"/>
  <c r="CM615" i="1"/>
  <c r="CN615" i="1"/>
  <c r="CM616" i="1"/>
  <c r="CN616" i="1"/>
  <c r="CM617" i="1"/>
  <c r="CN617" i="1"/>
  <c r="CM618" i="1"/>
  <c r="CN618" i="1"/>
  <c r="CM619" i="1"/>
  <c r="CN619" i="1"/>
  <c r="CM620" i="1"/>
  <c r="CN620" i="1"/>
  <c r="CM621" i="1"/>
  <c r="CN621" i="1"/>
  <c r="CM622" i="1"/>
  <c r="CN622" i="1"/>
  <c r="CM623" i="1"/>
  <c r="CN623" i="1"/>
  <c r="CM624" i="1"/>
  <c r="CN624" i="1"/>
  <c r="CM625" i="1"/>
  <c r="CN625" i="1"/>
  <c r="CM626" i="1"/>
  <c r="CN626" i="1"/>
  <c r="CM627" i="1"/>
  <c r="CN627" i="1"/>
  <c r="CM628" i="1"/>
  <c r="CN628" i="1"/>
  <c r="CM629" i="1"/>
  <c r="CN629" i="1"/>
  <c r="CM630" i="1"/>
  <c r="CN630" i="1"/>
  <c r="CM631" i="1"/>
  <c r="CN631" i="1"/>
  <c r="CM632" i="1"/>
  <c r="CN632" i="1"/>
  <c r="CM633" i="1"/>
  <c r="CN633" i="1"/>
  <c r="CM634" i="1"/>
  <c r="CN634" i="1"/>
  <c r="CM635" i="1"/>
  <c r="CN635" i="1"/>
  <c r="CM636" i="1"/>
  <c r="CN636" i="1"/>
  <c r="CM637" i="1"/>
  <c r="CN637" i="1"/>
  <c r="CM638" i="1"/>
  <c r="CN638" i="1"/>
  <c r="CM639" i="1"/>
  <c r="CN639" i="1"/>
  <c r="CM640" i="1"/>
  <c r="CN640" i="1"/>
  <c r="CM641" i="1"/>
  <c r="CN641" i="1"/>
  <c r="CM642" i="1"/>
  <c r="CN642" i="1"/>
  <c r="CM643" i="1"/>
  <c r="CN643" i="1"/>
  <c r="CM644" i="1"/>
  <c r="CN644" i="1"/>
  <c r="CM645" i="1"/>
  <c r="CN645" i="1"/>
  <c r="CM646" i="1"/>
  <c r="CN646" i="1"/>
  <c r="CM647" i="1"/>
  <c r="CN647" i="1"/>
  <c r="CM648" i="1"/>
  <c r="CN648" i="1"/>
  <c r="CM649" i="1"/>
  <c r="CN649" i="1"/>
  <c r="CM650" i="1"/>
  <c r="CN650" i="1"/>
  <c r="CM651" i="1"/>
  <c r="CN651" i="1"/>
  <c r="CM652" i="1"/>
  <c r="CN652" i="1"/>
  <c r="CM653" i="1"/>
  <c r="CN653" i="1"/>
  <c r="CM654" i="1"/>
  <c r="CN654" i="1"/>
  <c r="CM655" i="1"/>
  <c r="CN655" i="1"/>
  <c r="CM656" i="1"/>
  <c r="CN656" i="1"/>
  <c r="CM657" i="1"/>
  <c r="CN657" i="1"/>
  <c r="CM658" i="1"/>
  <c r="CN658" i="1"/>
  <c r="CM659" i="1"/>
  <c r="CN659" i="1"/>
  <c r="CM660" i="1"/>
  <c r="CN660" i="1"/>
  <c r="CM661" i="1"/>
  <c r="CN661" i="1"/>
  <c r="CM662" i="1"/>
  <c r="CN662" i="1"/>
  <c r="CM663" i="1"/>
  <c r="CN663" i="1"/>
  <c r="CM664" i="1"/>
  <c r="CN664" i="1"/>
  <c r="CM665" i="1"/>
  <c r="CN665" i="1"/>
  <c r="CM666" i="1"/>
  <c r="CN666" i="1"/>
  <c r="CM667" i="1"/>
  <c r="CN667" i="1"/>
  <c r="CM668" i="1"/>
  <c r="CN668" i="1"/>
  <c r="CM669" i="1"/>
  <c r="CN669" i="1"/>
  <c r="CM670" i="1"/>
  <c r="CN670" i="1"/>
  <c r="CM671" i="1"/>
  <c r="CN671" i="1"/>
  <c r="CM672" i="1"/>
  <c r="CN672" i="1"/>
  <c r="CM673" i="1"/>
  <c r="CN673" i="1"/>
  <c r="CM674" i="1"/>
  <c r="CN674" i="1"/>
  <c r="CM675" i="1"/>
  <c r="CN675" i="1"/>
  <c r="CM676" i="1"/>
  <c r="CN676" i="1"/>
  <c r="CM677" i="1"/>
  <c r="CN677" i="1"/>
  <c r="CM678" i="1"/>
  <c r="CN678" i="1"/>
  <c r="CM679" i="1"/>
  <c r="CN679" i="1"/>
  <c r="CM680" i="1"/>
  <c r="CN680" i="1"/>
  <c r="CM681" i="1"/>
  <c r="CN681" i="1"/>
  <c r="CM682" i="1"/>
  <c r="CN682" i="1"/>
  <c r="CM683" i="1"/>
  <c r="CN683" i="1"/>
  <c r="CM684" i="1"/>
  <c r="CN684" i="1"/>
  <c r="CM685" i="1"/>
  <c r="CN685" i="1"/>
  <c r="CM686" i="1"/>
  <c r="CN686" i="1"/>
  <c r="CM687" i="1"/>
  <c r="CN687" i="1"/>
  <c r="CM688" i="1"/>
  <c r="CN688" i="1"/>
  <c r="CM689" i="1"/>
  <c r="CN689" i="1"/>
  <c r="CM690" i="1"/>
  <c r="CN690" i="1"/>
  <c r="CM691" i="1"/>
  <c r="CN691" i="1"/>
  <c r="CM692" i="1"/>
  <c r="CN692" i="1"/>
  <c r="CM693" i="1"/>
  <c r="CN693" i="1"/>
  <c r="CM694" i="1"/>
  <c r="CN694" i="1"/>
  <c r="CM695" i="1"/>
  <c r="CN695" i="1"/>
  <c r="CM696" i="1"/>
  <c r="CN696" i="1"/>
  <c r="CM697" i="1"/>
  <c r="CN697" i="1"/>
  <c r="CM698" i="1"/>
  <c r="CN698" i="1"/>
  <c r="CM699" i="1"/>
  <c r="CN699" i="1"/>
  <c r="CM700" i="1"/>
  <c r="CN700" i="1"/>
  <c r="CM701" i="1"/>
  <c r="CN701" i="1"/>
  <c r="CM702" i="1"/>
  <c r="CN702" i="1"/>
  <c r="CM703" i="1"/>
  <c r="CN703" i="1"/>
  <c r="CM704" i="1"/>
  <c r="CN704" i="1"/>
  <c r="CM705" i="1"/>
  <c r="CN705" i="1"/>
  <c r="CM706" i="1"/>
  <c r="CN706" i="1"/>
  <c r="CM707" i="1"/>
  <c r="CN707" i="1"/>
  <c r="CM708" i="1"/>
  <c r="CN708" i="1"/>
  <c r="CM709" i="1"/>
  <c r="CN709" i="1"/>
  <c r="CM710" i="1"/>
  <c r="CN710" i="1"/>
  <c r="CM711" i="1"/>
  <c r="CN711" i="1"/>
  <c r="CM712" i="1"/>
  <c r="CN712" i="1"/>
  <c r="CM713" i="1"/>
  <c r="CN713" i="1"/>
  <c r="CM714" i="1"/>
  <c r="CN714" i="1"/>
  <c r="CM715" i="1"/>
  <c r="CN715" i="1"/>
  <c r="CM716" i="1"/>
  <c r="CN716" i="1"/>
  <c r="CM717" i="1"/>
  <c r="CN717" i="1"/>
  <c r="CM718" i="1"/>
  <c r="CN718" i="1"/>
  <c r="CM719" i="1"/>
  <c r="CN719" i="1"/>
  <c r="CM720" i="1"/>
  <c r="CN720" i="1"/>
  <c r="CM721" i="1"/>
  <c r="CN721" i="1"/>
  <c r="CM722" i="1"/>
  <c r="CN722" i="1"/>
  <c r="CM723" i="1"/>
  <c r="CN723" i="1"/>
  <c r="CM724" i="1"/>
  <c r="CN724" i="1"/>
  <c r="CM725" i="1"/>
  <c r="CN725" i="1"/>
  <c r="CM726" i="1"/>
  <c r="CN726" i="1"/>
  <c r="CM727" i="1"/>
  <c r="CN727" i="1"/>
  <c r="CM728" i="1"/>
  <c r="CN728" i="1"/>
  <c r="CM729" i="1"/>
  <c r="CN729" i="1"/>
  <c r="CM730" i="1"/>
  <c r="CN730" i="1"/>
  <c r="CM731" i="1"/>
  <c r="CN731" i="1"/>
  <c r="CM732" i="1"/>
  <c r="CN732" i="1"/>
  <c r="CM733" i="1"/>
  <c r="CN733" i="1"/>
  <c r="CM734" i="1"/>
  <c r="CN734" i="1"/>
  <c r="CM735" i="1"/>
  <c r="CN735" i="1"/>
  <c r="CM736" i="1"/>
  <c r="CN736" i="1"/>
  <c r="CM737" i="1"/>
  <c r="CN737" i="1"/>
  <c r="CM738" i="1"/>
  <c r="CN738" i="1"/>
  <c r="CM739" i="1"/>
  <c r="CN739" i="1"/>
  <c r="CM740" i="1"/>
  <c r="CN740" i="1"/>
  <c r="CM741" i="1"/>
  <c r="CN741" i="1"/>
  <c r="CM742" i="1"/>
  <c r="CN742" i="1"/>
  <c r="CM743" i="1"/>
  <c r="CN743" i="1"/>
  <c r="CM744" i="1"/>
  <c r="CN744" i="1"/>
  <c r="CM745" i="1"/>
  <c r="CN745" i="1"/>
  <c r="CM746" i="1"/>
  <c r="CN746" i="1"/>
  <c r="CM747" i="1"/>
  <c r="CN747" i="1"/>
  <c r="CM748" i="1"/>
  <c r="CN748" i="1"/>
  <c r="CM749" i="1"/>
  <c r="CN749" i="1"/>
  <c r="CM750" i="1"/>
  <c r="CN750" i="1"/>
  <c r="CM751" i="1"/>
  <c r="CN751" i="1"/>
  <c r="CM752" i="1"/>
  <c r="CN752" i="1"/>
  <c r="CM753" i="1"/>
  <c r="CN753" i="1"/>
  <c r="CM754" i="1"/>
  <c r="CN754" i="1"/>
  <c r="CM755" i="1"/>
  <c r="CN755" i="1"/>
  <c r="CM756" i="1"/>
  <c r="CN756" i="1"/>
  <c r="CM757" i="1"/>
  <c r="CN757" i="1"/>
  <c r="CM758" i="1"/>
  <c r="CN758" i="1"/>
  <c r="CM759" i="1"/>
  <c r="CN759" i="1"/>
  <c r="CM760" i="1"/>
  <c r="CN760" i="1"/>
  <c r="CM761" i="1"/>
  <c r="CN761" i="1"/>
  <c r="CM762" i="1"/>
  <c r="CN762" i="1"/>
  <c r="CM763" i="1"/>
  <c r="CN763" i="1"/>
  <c r="CM764" i="1"/>
  <c r="CN764" i="1"/>
  <c r="CM765" i="1"/>
  <c r="CN765" i="1"/>
  <c r="CM766" i="1"/>
  <c r="CN766" i="1"/>
  <c r="CM767" i="1"/>
  <c r="CN767" i="1"/>
  <c r="CM768" i="1"/>
  <c r="CN768" i="1"/>
  <c r="CM769" i="1"/>
  <c r="CN769" i="1"/>
  <c r="CM770" i="1"/>
  <c r="CN770" i="1"/>
  <c r="CM771" i="1"/>
  <c r="CN771" i="1"/>
  <c r="CM772" i="1"/>
  <c r="CN772" i="1"/>
  <c r="CM773" i="1"/>
  <c r="CN773" i="1"/>
  <c r="CM774" i="1"/>
  <c r="CN774" i="1"/>
  <c r="CM775" i="1"/>
  <c r="CN775" i="1"/>
  <c r="CM776" i="1"/>
  <c r="CN776" i="1"/>
  <c r="CM777" i="1"/>
  <c r="CN777" i="1"/>
  <c r="CM778" i="1"/>
  <c r="CN778" i="1"/>
  <c r="CM779" i="1"/>
  <c r="CN779" i="1"/>
  <c r="CM780" i="1"/>
  <c r="CN780" i="1"/>
  <c r="CM781" i="1"/>
  <c r="CN781" i="1"/>
  <c r="CM782" i="1"/>
  <c r="CN782" i="1"/>
  <c r="CM783" i="1"/>
  <c r="CN783" i="1"/>
  <c r="CM784" i="1"/>
  <c r="CN784" i="1"/>
  <c r="CM785" i="1"/>
  <c r="CN785" i="1"/>
  <c r="CM786" i="1"/>
  <c r="CN786" i="1"/>
  <c r="CM787" i="1"/>
  <c r="CN787" i="1"/>
  <c r="CM788" i="1"/>
  <c r="CN788" i="1"/>
  <c r="CM789" i="1"/>
  <c r="CN789" i="1"/>
  <c r="CM790" i="1"/>
  <c r="CN790" i="1"/>
  <c r="CM791" i="1"/>
  <c r="CN791" i="1"/>
  <c r="CM792" i="1"/>
  <c r="CN792" i="1"/>
  <c r="CM793" i="1"/>
  <c r="CN793" i="1"/>
  <c r="CM794" i="1"/>
  <c r="CN794" i="1"/>
  <c r="CM795" i="1"/>
  <c r="CN795" i="1"/>
  <c r="CM796" i="1"/>
  <c r="CN796" i="1"/>
  <c r="CM797" i="1"/>
  <c r="CN797" i="1"/>
  <c r="CM798" i="1"/>
  <c r="CN798" i="1"/>
  <c r="CM799" i="1"/>
  <c r="CN799" i="1"/>
  <c r="CM800" i="1"/>
  <c r="CN800" i="1"/>
  <c r="CM801" i="1"/>
  <c r="CN801" i="1"/>
  <c r="CM802" i="1"/>
  <c r="CN802" i="1"/>
  <c r="CM803" i="1"/>
  <c r="CN803" i="1"/>
  <c r="CM804" i="1"/>
  <c r="CN804" i="1"/>
  <c r="CM805" i="1"/>
  <c r="CN805" i="1"/>
  <c r="CM806" i="1"/>
  <c r="CN806" i="1"/>
  <c r="CM807" i="1"/>
  <c r="CN807" i="1"/>
  <c r="CM808" i="1"/>
  <c r="CN808" i="1"/>
  <c r="CM809" i="1"/>
  <c r="CN809" i="1"/>
  <c r="CM810" i="1"/>
  <c r="CN810" i="1"/>
  <c r="CM811" i="1"/>
  <c r="CN811" i="1"/>
  <c r="CM812" i="1"/>
  <c r="CN812" i="1"/>
  <c r="CM813" i="1"/>
  <c r="CN813" i="1"/>
  <c r="CM814" i="1"/>
  <c r="CN814" i="1"/>
  <c r="CM815" i="1"/>
  <c r="CN815" i="1"/>
  <c r="CM816" i="1"/>
  <c r="CN816" i="1"/>
  <c r="CM817" i="1"/>
  <c r="CN817" i="1"/>
  <c r="CM818" i="1"/>
  <c r="CN818" i="1"/>
  <c r="CM819" i="1"/>
  <c r="CN819" i="1"/>
  <c r="CM820" i="1"/>
  <c r="CN820" i="1"/>
  <c r="CM821" i="1"/>
  <c r="CN821" i="1"/>
  <c r="CM822" i="1"/>
  <c r="CN822" i="1"/>
  <c r="CM823" i="1"/>
  <c r="CN823" i="1"/>
  <c r="CM824" i="1"/>
  <c r="CN824" i="1"/>
  <c r="CM825" i="1"/>
  <c r="CN825" i="1"/>
  <c r="CM826" i="1"/>
  <c r="CN826" i="1"/>
  <c r="CM827" i="1"/>
  <c r="CN827" i="1"/>
  <c r="CM828" i="1"/>
  <c r="CN828" i="1"/>
  <c r="CM829" i="1"/>
  <c r="CN829" i="1"/>
  <c r="CM830" i="1"/>
  <c r="CN830" i="1"/>
  <c r="CM831" i="1"/>
  <c r="CN831" i="1"/>
  <c r="CM832" i="1"/>
  <c r="CN832" i="1"/>
  <c r="CM833" i="1"/>
  <c r="CN833" i="1"/>
  <c r="CM834" i="1"/>
  <c r="CN834" i="1"/>
  <c r="CM835" i="1"/>
  <c r="CN835" i="1"/>
  <c r="CM836" i="1"/>
  <c r="CN836" i="1"/>
  <c r="CM837" i="1"/>
  <c r="CN837" i="1"/>
  <c r="CM838" i="1"/>
  <c r="CN838" i="1"/>
  <c r="CM839" i="1"/>
  <c r="CN839" i="1"/>
  <c r="CM840" i="1"/>
  <c r="CN840" i="1"/>
  <c r="CM841" i="1"/>
  <c r="CN841" i="1"/>
  <c r="CM842" i="1"/>
  <c r="CN842" i="1"/>
  <c r="CM843" i="1"/>
  <c r="CN843" i="1"/>
  <c r="CM844" i="1"/>
  <c r="CN844" i="1"/>
  <c r="CM845" i="1"/>
  <c r="CN845" i="1"/>
  <c r="CM846" i="1"/>
  <c r="CN846" i="1"/>
  <c r="CM847" i="1"/>
  <c r="CN847" i="1"/>
  <c r="CM848" i="1"/>
  <c r="CN848" i="1"/>
  <c r="CM849" i="1"/>
  <c r="CN849" i="1"/>
  <c r="CM850" i="1"/>
  <c r="CN850" i="1"/>
  <c r="CM851" i="1"/>
  <c r="CN851" i="1"/>
  <c r="CM852" i="1"/>
  <c r="CN852" i="1"/>
  <c r="CM853" i="1"/>
  <c r="CN853" i="1"/>
  <c r="CM854" i="1"/>
  <c r="CN854" i="1"/>
  <c r="CM855" i="1"/>
  <c r="CN855" i="1"/>
  <c r="CM856" i="1"/>
  <c r="CN856" i="1"/>
  <c r="CM857" i="1"/>
  <c r="CN857" i="1"/>
  <c r="CM858" i="1"/>
  <c r="CN858" i="1"/>
  <c r="CM859" i="1"/>
  <c r="CN859" i="1"/>
  <c r="CM860" i="1"/>
  <c r="CN860" i="1"/>
  <c r="CM861" i="1"/>
  <c r="CN861" i="1"/>
  <c r="CM862" i="1"/>
  <c r="CN862" i="1"/>
  <c r="CM863" i="1"/>
  <c r="CN863" i="1"/>
  <c r="CM864" i="1"/>
  <c r="CN864" i="1"/>
  <c r="CM865" i="1"/>
  <c r="CN865" i="1"/>
  <c r="CM866" i="1"/>
  <c r="CN866" i="1"/>
  <c r="CM867" i="1"/>
  <c r="CN867" i="1"/>
  <c r="CM868" i="1"/>
  <c r="CN868" i="1"/>
  <c r="CM869" i="1"/>
  <c r="CN869" i="1"/>
  <c r="CM870" i="1"/>
  <c r="CN870" i="1"/>
  <c r="CM871" i="1"/>
  <c r="CN871" i="1"/>
  <c r="CM872" i="1"/>
  <c r="CN872" i="1"/>
  <c r="CM873" i="1"/>
  <c r="CN873" i="1"/>
  <c r="CM874" i="1"/>
  <c r="CN874" i="1"/>
  <c r="CM875" i="1"/>
  <c r="CN875" i="1"/>
  <c r="CM876" i="1"/>
  <c r="CN876" i="1"/>
  <c r="CM877" i="1"/>
  <c r="CN877" i="1"/>
  <c r="CM878" i="1"/>
  <c r="CN878" i="1"/>
  <c r="CM879" i="1"/>
  <c r="CN879" i="1"/>
  <c r="CM880" i="1"/>
  <c r="CN880" i="1"/>
  <c r="CM881" i="1"/>
  <c r="CN881" i="1"/>
  <c r="CM882" i="1"/>
  <c r="CN882" i="1"/>
  <c r="CM883" i="1"/>
  <c r="CN883" i="1"/>
  <c r="CM884" i="1"/>
  <c r="CN884" i="1"/>
  <c r="CM885" i="1"/>
  <c r="CN885" i="1"/>
  <c r="CM886" i="1"/>
  <c r="CN886" i="1"/>
  <c r="CM887" i="1"/>
  <c r="CN887" i="1"/>
  <c r="CM888" i="1"/>
  <c r="CN888" i="1"/>
  <c r="CM889" i="1"/>
  <c r="CN889" i="1"/>
  <c r="CM890" i="1"/>
  <c r="CN890" i="1"/>
  <c r="CM891" i="1"/>
  <c r="CN891" i="1"/>
  <c r="CM892" i="1"/>
  <c r="CN892" i="1"/>
  <c r="CM893" i="1"/>
  <c r="CN893" i="1"/>
  <c r="CM894" i="1"/>
  <c r="CN894" i="1"/>
  <c r="CM895" i="1"/>
  <c r="CN895" i="1"/>
  <c r="CM896" i="1"/>
  <c r="CN896" i="1"/>
  <c r="CM897" i="1"/>
  <c r="CN897" i="1"/>
  <c r="CM898" i="1"/>
  <c r="CN898" i="1"/>
  <c r="CM899" i="1"/>
  <c r="CN899" i="1"/>
  <c r="CM900" i="1"/>
  <c r="CN900" i="1"/>
  <c r="CM901" i="1"/>
  <c r="CN901" i="1"/>
  <c r="CM902" i="1"/>
  <c r="CN902" i="1"/>
  <c r="CM903" i="1"/>
  <c r="CN903" i="1"/>
  <c r="CM904" i="1"/>
  <c r="CN904" i="1"/>
  <c r="CM905" i="1"/>
  <c r="CN905" i="1"/>
  <c r="CM906" i="1"/>
  <c r="CN906" i="1"/>
  <c r="CM907" i="1"/>
  <c r="CN907" i="1"/>
  <c r="CM908" i="1"/>
  <c r="CN908" i="1"/>
  <c r="CM909" i="1"/>
  <c r="CN909" i="1"/>
  <c r="CM910" i="1"/>
  <c r="CN910" i="1"/>
  <c r="CM911" i="1"/>
  <c r="CN911" i="1"/>
  <c r="CM912" i="1"/>
  <c r="CN912" i="1"/>
  <c r="CM913" i="1"/>
  <c r="CN913" i="1"/>
  <c r="CM914" i="1"/>
  <c r="CN914" i="1"/>
  <c r="CM915" i="1"/>
  <c r="CN915" i="1"/>
  <c r="CM916" i="1"/>
  <c r="CN916" i="1"/>
  <c r="CM917" i="1"/>
  <c r="CN917" i="1"/>
  <c r="CM918" i="1"/>
  <c r="CN918" i="1"/>
  <c r="CM919" i="1"/>
  <c r="CN919" i="1"/>
  <c r="CM920" i="1"/>
  <c r="CN920" i="1"/>
  <c r="CM921" i="1"/>
  <c r="CN921" i="1"/>
  <c r="CM922" i="1"/>
  <c r="CN922" i="1"/>
  <c r="CM923" i="1"/>
  <c r="CN923" i="1"/>
  <c r="CM924" i="1"/>
  <c r="CN924" i="1"/>
  <c r="CM925" i="1"/>
  <c r="CN925" i="1"/>
  <c r="CM926" i="1"/>
  <c r="CN926" i="1"/>
  <c r="CM927" i="1"/>
  <c r="CN927" i="1"/>
  <c r="CM928" i="1"/>
  <c r="CN928" i="1"/>
  <c r="CM929" i="1"/>
  <c r="CN929" i="1"/>
  <c r="CM930" i="1"/>
  <c r="CN930" i="1"/>
  <c r="CM931" i="1"/>
  <c r="CN931" i="1"/>
  <c r="CM932" i="1"/>
  <c r="CN932" i="1"/>
  <c r="CM933" i="1"/>
  <c r="CN933" i="1"/>
  <c r="CM934" i="1"/>
  <c r="CN934" i="1"/>
  <c r="CM935" i="1"/>
  <c r="CN935" i="1"/>
  <c r="CM936" i="1"/>
  <c r="CN936" i="1"/>
  <c r="CM937" i="1"/>
  <c r="CN937" i="1"/>
  <c r="CM938" i="1"/>
  <c r="CN938" i="1"/>
  <c r="CM939" i="1"/>
  <c r="CN939" i="1"/>
  <c r="CM940" i="1"/>
  <c r="CN940" i="1"/>
  <c r="CM941" i="1"/>
  <c r="CN941" i="1"/>
  <c r="CM942" i="1"/>
  <c r="CN942" i="1"/>
  <c r="CM943" i="1"/>
  <c r="CN943" i="1"/>
  <c r="CM944" i="1"/>
  <c r="CN944" i="1"/>
  <c r="CM945" i="1"/>
  <c r="CN945" i="1"/>
  <c r="CM946" i="1"/>
  <c r="CN946" i="1"/>
  <c r="CM947" i="1"/>
  <c r="CN947" i="1"/>
  <c r="CM948" i="1"/>
  <c r="CN948" i="1"/>
  <c r="CM949" i="1"/>
  <c r="CN949" i="1"/>
  <c r="CM950" i="1"/>
  <c r="CN950" i="1"/>
  <c r="CM951" i="1"/>
  <c r="CN951" i="1"/>
  <c r="CM952" i="1"/>
  <c r="CN952" i="1"/>
  <c r="CM953" i="1"/>
  <c r="CN953" i="1"/>
  <c r="CM954" i="1"/>
  <c r="CN954" i="1"/>
  <c r="CM955" i="1"/>
  <c r="CN955" i="1"/>
  <c r="CM956" i="1"/>
  <c r="CN956" i="1"/>
  <c r="CM957" i="1"/>
  <c r="CN957" i="1"/>
  <c r="CM958" i="1"/>
  <c r="CN958" i="1"/>
  <c r="CM959" i="1"/>
  <c r="CN959" i="1"/>
  <c r="CM960" i="1"/>
  <c r="CN960" i="1"/>
  <c r="CM961" i="1"/>
  <c r="CN961" i="1"/>
  <c r="CM962" i="1"/>
  <c r="CN962" i="1"/>
  <c r="CM963" i="1"/>
  <c r="CN963" i="1"/>
  <c r="CM964" i="1"/>
  <c r="CN964" i="1"/>
  <c r="CM965" i="1"/>
  <c r="CN965" i="1"/>
  <c r="CM966" i="1"/>
  <c r="CN966" i="1"/>
  <c r="CM967" i="1"/>
  <c r="CN967" i="1"/>
  <c r="CM968" i="1"/>
  <c r="CN968" i="1"/>
  <c r="CM969" i="1"/>
  <c r="CN969" i="1"/>
  <c r="CM970" i="1"/>
  <c r="CN970" i="1"/>
  <c r="CM971" i="1"/>
  <c r="CN971" i="1"/>
  <c r="CM972" i="1"/>
  <c r="CN972" i="1"/>
  <c r="CM973" i="1"/>
  <c r="CN973" i="1"/>
  <c r="CM974" i="1"/>
  <c r="CN974" i="1"/>
  <c r="CM975" i="1"/>
  <c r="CN975" i="1"/>
  <c r="CM976" i="1"/>
  <c r="CN976" i="1"/>
  <c r="CM977" i="1"/>
  <c r="CN977" i="1"/>
  <c r="CM978" i="1"/>
  <c r="CN978" i="1"/>
  <c r="CM979" i="1"/>
  <c r="CN979" i="1"/>
  <c r="CM980" i="1"/>
  <c r="CN980" i="1"/>
  <c r="CM981" i="1"/>
  <c r="CN981" i="1"/>
  <c r="CM982" i="1"/>
  <c r="CN982" i="1"/>
  <c r="CM983" i="1"/>
  <c r="CN983" i="1"/>
  <c r="CM984" i="1"/>
  <c r="CN984" i="1"/>
  <c r="CM985" i="1"/>
  <c r="CN985" i="1"/>
  <c r="CM986" i="1"/>
  <c r="CN986" i="1"/>
  <c r="CM987" i="1"/>
  <c r="CN987" i="1"/>
  <c r="CM988" i="1"/>
  <c r="CN988" i="1"/>
  <c r="CM989" i="1"/>
  <c r="CN989" i="1"/>
  <c r="CM990" i="1"/>
  <c r="CN990" i="1"/>
  <c r="CM991" i="1"/>
  <c r="CN991" i="1"/>
  <c r="CM992" i="1"/>
  <c r="CN992" i="1"/>
  <c r="CM993" i="1"/>
  <c r="CN993" i="1"/>
  <c r="CM994" i="1"/>
  <c r="CN994" i="1"/>
  <c r="CM995" i="1"/>
  <c r="CN995" i="1"/>
  <c r="CM996" i="1"/>
  <c r="CN996" i="1"/>
  <c r="CM997" i="1"/>
  <c r="CN997" i="1"/>
  <c r="CM998" i="1"/>
  <c r="CN998" i="1"/>
  <c r="CM999" i="1"/>
  <c r="CN999" i="1"/>
  <c r="CM1000" i="1"/>
  <c r="CN1000" i="1"/>
  <c r="CN7" i="1"/>
  <c r="CM7" i="1"/>
  <c r="N5" i="3" l="1"/>
  <c r="O2" i="3" l="1"/>
  <c r="BZ4" i="1" s="1"/>
  <c r="N6" i="3"/>
  <c r="N7" i="3" s="1"/>
  <c r="R1" i="3"/>
  <c r="AQ13" i="5"/>
  <c r="AQ12" i="5"/>
  <c r="AQ11" i="5"/>
  <c r="AQ10" i="5"/>
  <c r="AQ9" i="5"/>
  <c r="AQ8" i="5"/>
  <c r="AQ7" i="5"/>
  <c r="AQ6" i="5"/>
  <c r="AQ5" i="5"/>
  <c r="CQ4" i="1"/>
  <c r="AQ4" i="5" s="1"/>
  <c r="CQ3" i="1"/>
  <c r="AQ3" i="5" s="1"/>
  <c r="CQ2" i="1"/>
  <c r="CQ1" i="1"/>
  <c r="E5" i="3" l="1"/>
  <c r="AQ2" i="5"/>
  <c r="BQ6" i="2"/>
  <c r="U2" i="6"/>
  <c r="Q6" i="2"/>
  <c r="V2" i="6"/>
  <c r="AQ1" i="5"/>
  <c r="R2" i="3"/>
  <c r="M1" i="2"/>
  <c r="O2" i="6" l="1"/>
  <c r="O1" i="6"/>
  <c r="O3" i="6" s="1"/>
  <c r="BE1" i="5"/>
  <c r="AB3" i="2"/>
  <c r="AC3" i="2" s="1"/>
  <c r="M2" i="2"/>
  <c r="AA2" i="2"/>
  <c r="AB10" i="2"/>
  <c r="AC10" i="2" s="1"/>
  <c r="AB6" i="2"/>
  <c r="AC6" i="2" s="1"/>
  <c r="AB2" i="2"/>
  <c r="AC2" i="2" s="1"/>
  <c r="AB9" i="2"/>
  <c r="AC9" i="2" s="1"/>
  <c r="AB5" i="2"/>
  <c r="AC5" i="2" s="1"/>
  <c r="AB12" i="2"/>
  <c r="AC12" i="2" s="1"/>
  <c r="AB8" i="2"/>
  <c r="AC8" i="2" s="1"/>
  <c r="AB4" i="2"/>
  <c r="AC4" i="2" s="1"/>
  <c r="AB11" i="2"/>
  <c r="AC11" i="2" s="1"/>
  <c r="AB7" i="2"/>
  <c r="AC7" i="2" s="1"/>
  <c r="CE16008" i="1"/>
  <c r="CF16008" i="1"/>
  <c r="CG16008" i="1"/>
  <c r="BU16008" i="1" s="1"/>
  <c r="CE16009" i="1"/>
  <c r="CF16009" i="1"/>
  <c r="CG16009" i="1"/>
  <c r="BU16009" i="1" s="1"/>
  <c r="CE16010" i="1"/>
  <c r="CF16010" i="1"/>
  <c r="CG16010" i="1"/>
  <c r="BU16010" i="1" s="1"/>
  <c r="CE16011" i="1"/>
  <c r="CF16011" i="1"/>
  <c r="CG16011" i="1"/>
  <c r="BU16011" i="1" s="1"/>
  <c r="CE16012" i="1"/>
  <c r="CF16012" i="1"/>
  <c r="CG16012" i="1"/>
  <c r="BU16012" i="1" s="1"/>
  <c r="CE16013" i="1"/>
  <c r="CF16013" i="1"/>
  <c r="CG16013" i="1"/>
  <c r="BU16013" i="1" s="1"/>
  <c r="CE16014" i="1"/>
  <c r="CF16014" i="1"/>
  <c r="CG16014" i="1"/>
  <c r="BU16014" i="1" s="1"/>
  <c r="CE16015" i="1"/>
  <c r="CF16015" i="1"/>
  <c r="CG16015" i="1"/>
  <c r="BU16015" i="1" s="1"/>
  <c r="CE16016" i="1"/>
  <c r="CF16016" i="1"/>
  <c r="CG16016" i="1"/>
  <c r="BU16016" i="1" s="1"/>
  <c r="CE16017" i="1"/>
  <c r="CF16017" i="1"/>
  <c r="CG16017" i="1"/>
  <c r="BU16017" i="1" s="1"/>
  <c r="CE16018" i="1"/>
  <c r="CF16018" i="1"/>
  <c r="CG16018" i="1"/>
  <c r="BU16018" i="1" s="1"/>
  <c r="CE16019" i="1"/>
  <c r="CF16019" i="1"/>
  <c r="CG16019" i="1"/>
  <c r="BU16019" i="1" s="1"/>
  <c r="CE16020" i="1"/>
  <c r="CF16020" i="1"/>
  <c r="CG16020" i="1"/>
  <c r="BU16020" i="1" s="1"/>
  <c r="CE16021" i="1"/>
  <c r="CF16021" i="1"/>
  <c r="CG16021" i="1"/>
  <c r="BU16021" i="1" s="1"/>
  <c r="CE16022" i="1"/>
  <c r="CF16022" i="1"/>
  <c r="CG16022" i="1"/>
  <c r="BU16022" i="1" s="1"/>
  <c r="CE16023" i="1"/>
  <c r="CF16023" i="1"/>
  <c r="CG16023" i="1"/>
  <c r="BU16023" i="1" s="1"/>
  <c r="CE16024" i="1"/>
  <c r="CF16024" i="1"/>
  <c r="CG16024" i="1"/>
  <c r="BU16024" i="1" s="1"/>
  <c r="CE16025" i="1"/>
  <c r="CF16025" i="1"/>
  <c r="CG16025" i="1"/>
  <c r="BU16025" i="1" s="1"/>
  <c r="CE16026" i="1"/>
  <c r="CF16026" i="1"/>
  <c r="CG16026" i="1"/>
  <c r="BU16026" i="1" s="1"/>
  <c r="CE16027" i="1"/>
  <c r="CF16027" i="1"/>
  <c r="CG16027" i="1"/>
  <c r="BU16027" i="1" s="1"/>
  <c r="CE16028" i="1"/>
  <c r="CF16028" i="1"/>
  <c r="CG16028" i="1"/>
  <c r="BU16028" i="1" s="1"/>
  <c r="CE16029" i="1"/>
  <c r="CF16029" i="1"/>
  <c r="CG16029" i="1"/>
  <c r="BU16029" i="1" s="1"/>
  <c r="CE16030" i="1"/>
  <c r="CF16030" i="1"/>
  <c r="CG16030" i="1"/>
  <c r="BU16030" i="1" s="1"/>
  <c r="CE16031" i="1"/>
  <c r="CF16031" i="1"/>
  <c r="CG16031" i="1"/>
  <c r="BU16031" i="1" s="1"/>
  <c r="CE16032" i="1"/>
  <c r="CF16032" i="1"/>
  <c r="CG16032" i="1"/>
  <c r="BU16032" i="1" s="1"/>
  <c r="CE16033" i="1"/>
  <c r="CF16033" i="1"/>
  <c r="CG16033" i="1"/>
  <c r="BU16033" i="1" s="1"/>
  <c r="CE16034" i="1"/>
  <c r="CF16034" i="1"/>
  <c r="CG16034" i="1"/>
  <c r="BU16034" i="1" s="1"/>
  <c r="CE16035" i="1"/>
  <c r="CF16035" i="1"/>
  <c r="CG16035" i="1"/>
  <c r="BU16035" i="1" s="1"/>
  <c r="CE16036" i="1"/>
  <c r="CF16036" i="1"/>
  <c r="CG16036" i="1"/>
  <c r="BU16036" i="1" s="1"/>
  <c r="CE16037" i="1"/>
  <c r="CF16037" i="1"/>
  <c r="CG16037" i="1"/>
  <c r="BU16037" i="1" s="1"/>
  <c r="CE16038" i="1"/>
  <c r="CF16038" i="1"/>
  <c r="CG16038" i="1"/>
  <c r="BU16038" i="1" s="1"/>
  <c r="CE16039" i="1"/>
  <c r="CF16039" i="1"/>
  <c r="CG16039" i="1"/>
  <c r="BU16039" i="1" s="1"/>
  <c r="CE16040" i="1"/>
  <c r="CF16040" i="1"/>
  <c r="CG16040" i="1"/>
  <c r="BU16040" i="1" s="1"/>
  <c r="CE16041" i="1"/>
  <c r="CF16041" i="1"/>
  <c r="CG16041" i="1"/>
  <c r="BU16041" i="1" s="1"/>
  <c r="CE16042" i="1"/>
  <c r="CF16042" i="1"/>
  <c r="CG16042" i="1"/>
  <c r="BU16042" i="1" s="1"/>
  <c r="CE16043" i="1"/>
  <c r="CF16043" i="1"/>
  <c r="CG16043" i="1"/>
  <c r="BU16043" i="1" s="1"/>
  <c r="CE16044" i="1"/>
  <c r="CF16044" i="1"/>
  <c r="CG16044" i="1"/>
  <c r="BU16044" i="1" s="1"/>
  <c r="CE16045" i="1"/>
  <c r="CF16045" i="1"/>
  <c r="CG16045" i="1"/>
  <c r="BU16045" i="1" s="1"/>
  <c r="CE16046" i="1"/>
  <c r="CF16046" i="1"/>
  <c r="CG16046" i="1"/>
  <c r="BU16046" i="1" s="1"/>
  <c r="CE16047" i="1"/>
  <c r="CF16047" i="1"/>
  <c r="CG16047" i="1"/>
  <c r="BU16047" i="1" s="1"/>
  <c r="CE16048" i="1"/>
  <c r="CF16048" i="1"/>
  <c r="CG16048" i="1"/>
  <c r="BU16048" i="1" s="1"/>
  <c r="CE16049" i="1"/>
  <c r="CF16049" i="1"/>
  <c r="CG16049" i="1"/>
  <c r="BU16049" i="1" s="1"/>
  <c r="CE16050" i="1"/>
  <c r="CF16050" i="1"/>
  <c r="CG16050" i="1"/>
  <c r="BU16050" i="1" s="1"/>
  <c r="CE16051" i="1"/>
  <c r="CF16051" i="1"/>
  <c r="CG16051" i="1"/>
  <c r="BU16051" i="1" s="1"/>
  <c r="CE16052" i="1"/>
  <c r="CF16052" i="1"/>
  <c r="CG16052" i="1"/>
  <c r="BU16052" i="1" s="1"/>
  <c r="CE16053" i="1"/>
  <c r="CF16053" i="1"/>
  <c r="CG16053" i="1"/>
  <c r="BU16053" i="1" s="1"/>
  <c r="CE16054" i="1"/>
  <c r="CF16054" i="1"/>
  <c r="CG16054" i="1"/>
  <c r="BU16054" i="1" s="1"/>
  <c r="CE16055" i="1"/>
  <c r="CF16055" i="1"/>
  <c r="CG16055" i="1"/>
  <c r="BU16055" i="1" s="1"/>
  <c r="CE16056" i="1"/>
  <c r="CF16056" i="1"/>
  <c r="CG16056" i="1"/>
  <c r="BU16056" i="1" s="1"/>
  <c r="CE16057" i="1"/>
  <c r="CF16057" i="1"/>
  <c r="CG16057" i="1"/>
  <c r="BU16057" i="1" s="1"/>
  <c r="CE16058" i="1"/>
  <c r="CF16058" i="1"/>
  <c r="CG16058" i="1"/>
  <c r="BU16058" i="1" s="1"/>
  <c r="CE16059" i="1"/>
  <c r="CF16059" i="1"/>
  <c r="CG16059" i="1"/>
  <c r="BU16059" i="1" s="1"/>
  <c r="CE16060" i="1"/>
  <c r="CF16060" i="1"/>
  <c r="CG16060" i="1"/>
  <c r="BU16060" i="1" s="1"/>
  <c r="CE16061" i="1"/>
  <c r="CF16061" i="1"/>
  <c r="CG16061" i="1"/>
  <c r="BU16061" i="1" s="1"/>
  <c r="CE16062" i="1"/>
  <c r="CF16062" i="1"/>
  <c r="CG16062" i="1"/>
  <c r="BU16062" i="1" s="1"/>
  <c r="CE16063" i="1"/>
  <c r="CF16063" i="1"/>
  <c r="CG16063" i="1"/>
  <c r="BU16063" i="1" s="1"/>
  <c r="CE16064" i="1"/>
  <c r="CF16064" i="1"/>
  <c r="CG16064" i="1"/>
  <c r="BU16064" i="1" s="1"/>
  <c r="CE16065" i="1"/>
  <c r="CF16065" i="1"/>
  <c r="CG16065" i="1"/>
  <c r="BU16065" i="1" s="1"/>
  <c r="CE16066" i="1"/>
  <c r="CF16066" i="1"/>
  <c r="CG16066" i="1"/>
  <c r="BU16066" i="1" s="1"/>
  <c r="CE16067" i="1"/>
  <c r="CF16067" i="1"/>
  <c r="CG16067" i="1"/>
  <c r="BU16067" i="1" s="1"/>
  <c r="CE16068" i="1"/>
  <c r="CF16068" i="1"/>
  <c r="CG16068" i="1"/>
  <c r="BU16068" i="1" s="1"/>
  <c r="CE16069" i="1"/>
  <c r="CF16069" i="1"/>
  <c r="CG16069" i="1"/>
  <c r="BU16069" i="1" s="1"/>
  <c r="CE16070" i="1"/>
  <c r="CF16070" i="1"/>
  <c r="CG16070" i="1"/>
  <c r="BU16070" i="1" s="1"/>
  <c r="CE16071" i="1"/>
  <c r="CF16071" i="1"/>
  <c r="CG16071" i="1"/>
  <c r="BU16071" i="1" s="1"/>
  <c r="CE16072" i="1"/>
  <c r="CF16072" i="1"/>
  <c r="CG16072" i="1"/>
  <c r="BU16072" i="1" s="1"/>
  <c r="CE16073" i="1"/>
  <c r="CF16073" i="1"/>
  <c r="CG16073" i="1"/>
  <c r="BU16073" i="1" s="1"/>
  <c r="CE16074" i="1"/>
  <c r="CF16074" i="1"/>
  <c r="CG16074" i="1"/>
  <c r="BU16074" i="1" s="1"/>
  <c r="CE16075" i="1"/>
  <c r="CF16075" i="1"/>
  <c r="CG16075" i="1"/>
  <c r="BU16075" i="1" s="1"/>
  <c r="CE16076" i="1"/>
  <c r="CF16076" i="1"/>
  <c r="CG16076" i="1"/>
  <c r="BU16076" i="1" s="1"/>
  <c r="CE16077" i="1"/>
  <c r="CF16077" i="1"/>
  <c r="CG16077" i="1"/>
  <c r="BU16077" i="1" s="1"/>
  <c r="CE16078" i="1"/>
  <c r="CF16078" i="1"/>
  <c r="CG16078" i="1"/>
  <c r="BU16078" i="1" s="1"/>
  <c r="CE16079" i="1"/>
  <c r="CF16079" i="1"/>
  <c r="CG16079" i="1"/>
  <c r="BU16079" i="1" s="1"/>
  <c r="CE16080" i="1"/>
  <c r="CF16080" i="1"/>
  <c r="CG16080" i="1"/>
  <c r="BU16080" i="1" s="1"/>
  <c r="CE16081" i="1"/>
  <c r="CF16081" i="1"/>
  <c r="CG16081" i="1"/>
  <c r="BU16081" i="1" s="1"/>
  <c r="CE16082" i="1"/>
  <c r="CF16082" i="1"/>
  <c r="CG16082" i="1"/>
  <c r="BU16082" i="1" s="1"/>
  <c r="CE16083" i="1"/>
  <c r="CF16083" i="1"/>
  <c r="CG16083" i="1"/>
  <c r="BU16083" i="1" s="1"/>
  <c r="CE16084" i="1"/>
  <c r="CF16084" i="1"/>
  <c r="CG16084" i="1"/>
  <c r="BU16084" i="1" s="1"/>
  <c r="CE16085" i="1"/>
  <c r="CF16085" i="1"/>
  <c r="CG16085" i="1"/>
  <c r="BU16085" i="1" s="1"/>
  <c r="CE16086" i="1"/>
  <c r="CF16086" i="1"/>
  <c r="CG16086" i="1"/>
  <c r="BU16086" i="1" s="1"/>
  <c r="CE16087" i="1"/>
  <c r="CF16087" i="1"/>
  <c r="CG16087" i="1"/>
  <c r="BU16087" i="1" s="1"/>
  <c r="CE16088" i="1"/>
  <c r="CF16088" i="1"/>
  <c r="CG16088" i="1"/>
  <c r="BU16088" i="1" s="1"/>
  <c r="CE16089" i="1"/>
  <c r="CF16089" i="1"/>
  <c r="CG16089" i="1"/>
  <c r="BU16089" i="1" s="1"/>
  <c r="CE16090" i="1"/>
  <c r="CF16090" i="1"/>
  <c r="CG16090" i="1"/>
  <c r="BU16090" i="1" s="1"/>
  <c r="CE16091" i="1"/>
  <c r="CF16091" i="1"/>
  <c r="CG16091" i="1"/>
  <c r="BU16091" i="1" s="1"/>
  <c r="CE16092" i="1"/>
  <c r="CF16092" i="1"/>
  <c r="CG16092" i="1"/>
  <c r="BU16092" i="1" s="1"/>
  <c r="CE16093" i="1"/>
  <c r="CF16093" i="1"/>
  <c r="CG16093" i="1"/>
  <c r="BU16093" i="1" s="1"/>
  <c r="CE16094" i="1"/>
  <c r="CF16094" i="1"/>
  <c r="CG16094" i="1"/>
  <c r="BU16094" i="1" s="1"/>
  <c r="CE16095" i="1"/>
  <c r="CF16095" i="1"/>
  <c r="CG16095" i="1"/>
  <c r="BU16095" i="1" s="1"/>
  <c r="CE16096" i="1"/>
  <c r="CF16096" i="1"/>
  <c r="CG16096" i="1"/>
  <c r="BU16096" i="1" s="1"/>
  <c r="CE16097" i="1"/>
  <c r="CF16097" i="1"/>
  <c r="CG16097" i="1"/>
  <c r="BU16097" i="1" s="1"/>
  <c r="CE16098" i="1"/>
  <c r="CF16098" i="1"/>
  <c r="CG16098" i="1"/>
  <c r="BU16098" i="1" s="1"/>
  <c r="CE16099" i="1"/>
  <c r="CF16099" i="1"/>
  <c r="CG16099" i="1"/>
  <c r="BU16099" i="1" s="1"/>
  <c r="CE16100" i="1"/>
  <c r="CF16100" i="1"/>
  <c r="CG16100" i="1"/>
  <c r="BU16100" i="1" s="1"/>
  <c r="CE16101" i="1"/>
  <c r="CF16101" i="1"/>
  <c r="CG16101" i="1"/>
  <c r="BU16101" i="1" s="1"/>
  <c r="CE16102" i="1"/>
  <c r="CF16102" i="1"/>
  <c r="CG16102" i="1"/>
  <c r="BU16102" i="1" s="1"/>
  <c r="CE16103" i="1"/>
  <c r="CF16103" i="1"/>
  <c r="CG16103" i="1"/>
  <c r="BU16103" i="1" s="1"/>
  <c r="CE16104" i="1"/>
  <c r="CF16104" i="1"/>
  <c r="CG16104" i="1"/>
  <c r="BU16104" i="1" s="1"/>
  <c r="CE16105" i="1"/>
  <c r="CF16105" i="1"/>
  <c r="CG16105" i="1"/>
  <c r="BU16105" i="1" s="1"/>
  <c r="CE16106" i="1"/>
  <c r="CF16106" i="1"/>
  <c r="CG16106" i="1"/>
  <c r="BU16106" i="1" s="1"/>
  <c r="CE16107" i="1"/>
  <c r="CF16107" i="1"/>
  <c r="CG16107" i="1"/>
  <c r="BU16107" i="1" s="1"/>
  <c r="CE16108" i="1"/>
  <c r="CF16108" i="1"/>
  <c r="CG16108" i="1"/>
  <c r="BU16108" i="1" s="1"/>
  <c r="CE16109" i="1"/>
  <c r="CF16109" i="1"/>
  <c r="CG16109" i="1"/>
  <c r="BU16109" i="1" s="1"/>
  <c r="CE16110" i="1"/>
  <c r="CF16110" i="1"/>
  <c r="CG16110" i="1"/>
  <c r="BU16110" i="1" s="1"/>
  <c r="CE16111" i="1"/>
  <c r="CF16111" i="1"/>
  <c r="CG16111" i="1"/>
  <c r="BU16111" i="1" s="1"/>
  <c r="CE16112" i="1"/>
  <c r="CF16112" i="1"/>
  <c r="CG16112" i="1"/>
  <c r="BU16112" i="1" s="1"/>
  <c r="CE16113" i="1"/>
  <c r="CF16113" i="1"/>
  <c r="CG16113" i="1"/>
  <c r="BU16113" i="1" s="1"/>
  <c r="CE16114" i="1"/>
  <c r="CF16114" i="1"/>
  <c r="CG16114" i="1"/>
  <c r="BU16114" i="1" s="1"/>
  <c r="CE16115" i="1"/>
  <c r="CF16115" i="1"/>
  <c r="CG16115" i="1"/>
  <c r="BU16115" i="1" s="1"/>
  <c r="CE16116" i="1"/>
  <c r="CF16116" i="1"/>
  <c r="CG16116" i="1"/>
  <c r="BU16116" i="1" s="1"/>
  <c r="CE16117" i="1"/>
  <c r="CF16117" i="1"/>
  <c r="CG16117" i="1"/>
  <c r="BU16117" i="1" s="1"/>
  <c r="CE16118" i="1"/>
  <c r="CF16118" i="1"/>
  <c r="CG16118" i="1"/>
  <c r="BU16118" i="1" s="1"/>
  <c r="CE16119" i="1"/>
  <c r="CF16119" i="1"/>
  <c r="CG16119" i="1"/>
  <c r="BU16119" i="1" s="1"/>
  <c r="CE16120" i="1"/>
  <c r="CF16120" i="1"/>
  <c r="CG16120" i="1"/>
  <c r="BU16120" i="1" s="1"/>
  <c r="CE16121" i="1"/>
  <c r="CF16121" i="1"/>
  <c r="CG16121" i="1"/>
  <c r="BU16121" i="1" s="1"/>
  <c r="CE16122" i="1"/>
  <c r="CF16122" i="1"/>
  <c r="CG16122" i="1"/>
  <c r="BU16122" i="1" s="1"/>
  <c r="CE16123" i="1"/>
  <c r="CF16123" i="1"/>
  <c r="CG16123" i="1"/>
  <c r="BU16123" i="1" s="1"/>
  <c r="CE16124" i="1"/>
  <c r="CF16124" i="1"/>
  <c r="CG16124" i="1"/>
  <c r="BU16124" i="1" s="1"/>
  <c r="CE16125" i="1"/>
  <c r="CF16125" i="1"/>
  <c r="CG16125" i="1"/>
  <c r="BU16125" i="1" s="1"/>
  <c r="CE16126" i="1"/>
  <c r="CF16126" i="1"/>
  <c r="CG16126" i="1"/>
  <c r="BU16126" i="1" s="1"/>
  <c r="CE16127" i="1"/>
  <c r="CF16127" i="1"/>
  <c r="CG16127" i="1"/>
  <c r="BU16127" i="1" s="1"/>
  <c r="CE16128" i="1"/>
  <c r="CF16128" i="1"/>
  <c r="CG16128" i="1"/>
  <c r="BU16128" i="1" s="1"/>
  <c r="CE16129" i="1"/>
  <c r="CF16129" i="1"/>
  <c r="CG16129" i="1"/>
  <c r="BU16129" i="1" s="1"/>
  <c r="CE16130" i="1"/>
  <c r="CF16130" i="1"/>
  <c r="CG16130" i="1"/>
  <c r="BU16130" i="1" s="1"/>
  <c r="CE16131" i="1"/>
  <c r="CF16131" i="1"/>
  <c r="CG16131" i="1"/>
  <c r="BU16131" i="1" s="1"/>
  <c r="CE16132" i="1"/>
  <c r="CF16132" i="1"/>
  <c r="CG16132" i="1"/>
  <c r="BU16132" i="1" s="1"/>
  <c r="CE16133" i="1"/>
  <c r="CF16133" i="1"/>
  <c r="CG16133" i="1"/>
  <c r="BU16133" i="1" s="1"/>
  <c r="CE16134" i="1"/>
  <c r="CF16134" i="1"/>
  <c r="CG16134" i="1"/>
  <c r="BU16134" i="1" s="1"/>
  <c r="CE16135" i="1"/>
  <c r="CF16135" i="1"/>
  <c r="CG16135" i="1"/>
  <c r="BU16135" i="1" s="1"/>
  <c r="CE16136" i="1"/>
  <c r="CF16136" i="1"/>
  <c r="CG16136" i="1"/>
  <c r="BU16136" i="1" s="1"/>
  <c r="CE16137" i="1"/>
  <c r="CF16137" i="1"/>
  <c r="CG16137" i="1"/>
  <c r="BU16137" i="1" s="1"/>
  <c r="CE16138" i="1"/>
  <c r="CF16138" i="1"/>
  <c r="CG16138" i="1"/>
  <c r="BU16138" i="1" s="1"/>
  <c r="CE16139" i="1"/>
  <c r="CF16139" i="1"/>
  <c r="CG16139" i="1"/>
  <c r="BU16139" i="1" s="1"/>
  <c r="CE16140" i="1"/>
  <c r="CF16140" i="1"/>
  <c r="CG16140" i="1"/>
  <c r="BU16140" i="1" s="1"/>
  <c r="CE16141" i="1"/>
  <c r="CF16141" i="1"/>
  <c r="CG16141" i="1"/>
  <c r="BU16141" i="1" s="1"/>
  <c r="CE16142" i="1"/>
  <c r="CF16142" i="1"/>
  <c r="CG16142" i="1"/>
  <c r="BU16142" i="1" s="1"/>
  <c r="CE16143" i="1"/>
  <c r="CF16143" i="1"/>
  <c r="CG16143" i="1"/>
  <c r="BU16143" i="1" s="1"/>
  <c r="CE16144" i="1"/>
  <c r="CF16144" i="1"/>
  <c r="CG16144" i="1"/>
  <c r="BU16144" i="1" s="1"/>
  <c r="CE16145" i="1"/>
  <c r="CF16145" i="1"/>
  <c r="CG16145" i="1"/>
  <c r="BU16145" i="1" s="1"/>
  <c r="CE16146" i="1"/>
  <c r="CF16146" i="1"/>
  <c r="CG16146" i="1"/>
  <c r="BU16146" i="1" s="1"/>
  <c r="CE16147" i="1"/>
  <c r="CF16147" i="1"/>
  <c r="CG16147" i="1"/>
  <c r="BU16147" i="1" s="1"/>
  <c r="CE16148" i="1"/>
  <c r="CF16148" i="1"/>
  <c r="CG16148" i="1"/>
  <c r="BU16148" i="1" s="1"/>
  <c r="CE16149" i="1"/>
  <c r="CF16149" i="1"/>
  <c r="CG16149" i="1"/>
  <c r="BU16149" i="1" s="1"/>
  <c r="CE16150" i="1"/>
  <c r="CF16150" i="1"/>
  <c r="CG16150" i="1"/>
  <c r="BU16150" i="1" s="1"/>
  <c r="CE16151" i="1"/>
  <c r="CF16151" i="1"/>
  <c r="CG16151" i="1"/>
  <c r="BU16151" i="1" s="1"/>
  <c r="CE16152" i="1"/>
  <c r="CF16152" i="1"/>
  <c r="CG16152" i="1"/>
  <c r="BU16152" i="1" s="1"/>
  <c r="CE16153" i="1"/>
  <c r="CF16153" i="1"/>
  <c r="CG16153" i="1"/>
  <c r="BU16153" i="1" s="1"/>
  <c r="CE16154" i="1"/>
  <c r="CF16154" i="1"/>
  <c r="CG16154" i="1"/>
  <c r="BU16154" i="1" s="1"/>
  <c r="CE16155" i="1"/>
  <c r="CF16155" i="1"/>
  <c r="CG16155" i="1"/>
  <c r="BU16155" i="1" s="1"/>
  <c r="CE16156" i="1"/>
  <c r="CF16156" i="1"/>
  <c r="CG16156" i="1"/>
  <c r="BU16156" i="1" s="1"/>
  <c r="CE16157" i="1"/>
  <c r="CF16157" i="1"/>
  <c r="CG16157" i="1"/>
  <c r="BU16157" i="1" s="1"/>
  <c r="CE16158" i="1"/>
  <c r="CF16158" i="1"/>
  <c r="CG16158" i="1"/>
  <c r="BU16158" i="1" s="1"/>
  <c r="CE16159" i="1"/>
  <c r="CF16159" i="1"/>
  <c r="CG16159" i="1"/>
  <c r="BU16159" i="1" s="1"/>
  <c r="CE16160" i="1"/>
  <c r="CF16160" i="1"/>
  <c r="CG16160" i="1"/>
  <c r="BU16160" i="1" s="1"/>
  <c r="CE16161" i="1"/>
  <c r="CF16161" i="1"/>
  <c r="CG16161" i="1"/>
  <c r="BU16161" i="1" s="1"/>
  <c r="CE16162" i="1"/>
  <c r="CF16162" i="1"/>
  <c r="CG16162" i="1"/>
  <c r="BU16162" i="1" s="1"/>
  <c r="CE16163" i="1"/>
  <c r="CF16163" i="1"/>
  <c r="CG16163" i="1"/>
  <c r="BU16163" i="1" s="1"/>
  <c r="CE16164" i="1"/>
  <c r="CF16164" i="1"/>
  <c r="CG16164" i="1"/>
  <c r="BU16164" i="1" s="1"/>
  <c r="CE16165" i="1"/>
  <c r="CF16165" i="1"/>
  <c r="CG16165" i="1"/>
  <c r="BU16165" i="1" s="1"/>
  <c r="CE16166" i="1"/>
  <c r="CF16166" i="1"/>
  <c r="CG16166" i="1"/>
  <c r="BU16166" i="1" s="1"/>
  <c r="CE16167" i="1"/>
  <c r="CF16167" i="1"/>
  <c r="CG16167" i="1"/>
  <c r="BU16167" i="1" s="1"/>
  <c r="CE16168" i="1"/>
  <c r="CF16168" i="1"/>
  <c r="CG16168" i="1"/>
  <c r="BU16168" i="1" s="1"/>
  <c r="CE16169" i="1"/>
  <c r="CF16169" i="1"/>
  <c r="CG16169" i="1"/>
  <c r="BU16169" i="1" s="1"/>
  <c r="CE16170" i="1"/>
  <c r="CF16170" i="1"/>
  <c r="CG16170" i="1"/>
  <c r="BU16170" i="1" s="1"/>
  <c r="CE16171" i="1"/>
  <c r="CF16171" i="1"/>
  <c r="CG16171" i="1"/>
  <c r="BU16171" i="1" s="1"/>
  <c r="CE16172" i="1"/>
  <c r="CF16172" i="1"/>
  <c r="CG16172" i="1"/>
  <c r="BU16172" i="1" s="1"/>
  <c r="CE16173" i="1"/>
  <c r="CF16173" i="1"/>
  <c r="CG16173" i="1"/>
  <c r="BU16173" i="1" s="1"/>
  <c r="CE16174" i="1"/>
  <c r="CF16174" i="1"/>
  <c r="CG16174" i="1"/>
  <c r="BU16174" i="1" s="1"/>
  <c r="CE16175" i="1"/>
  <c r="CF16175" i="1"/>
  <c r="CG16175" i="1"/>
  <c r="BU16175" i="1" s="1"/>
  <c r="CE16176" i="1"/>
  <c r="CF16176" i="1"/>
  <c r="CG16176" i="1"/>
  <c r="BU16176" i="1" s="1"/>
  <c r="CE16177" i="1"/>
  <c r="CF16177" i="1"/>
  <c r="CG16177" i="1"/>
  <c r="BU16177" i="1" s="1"/>
  <c r="CE16178" i="1"/>
  <c r="CF16178" i="1"/>
  <c r="CG16178" i="1"/>
  <c r="BU16178" i="1" s="1"/>
  <c r="CE16179" i="1"/>
  <c r="CF16179" i="1"/>
  <c r="CG16179" i="1"/>
  <c r="BU16179" i="1" s="1"/>
  <c r="CE16180" i="1"/>
  <c r="CF16180" i="1"/>
  <c r="CG16180" i="1"/>
  <c r="BU16180" i="1" s="1"/>
  <c r="CE16181" i="1"/>
  <c r="CF16181" i="1"/>
  <c r="CG16181" i="1"/>
  <c r="BU16181" i="1" s="1"/>
  <c r="CE16182" i="1"/>
  <c r="CF16182" i="1"/>
  <c r="CG16182" i="1"/>
  <c r="BU16182" i="1" s="1"/>
  <c r="CE16183" i="1"/>
  <c r="CF16183" i="1"/>
  <c r="CG16183" i="1"/>
  <c r="BU16183" i="1" s="1"/>
  <c r="CE16184" i="1"/>
  <c r="CF16184" i="1"/>
  <c r="CG16184" i="1"/>
  <c r="BU16184" i="1" s="1"/>
  <c r="CE16185" i="1"/>
  <c r="CF16185" i="1"/>
  <c r="CG16185" i="1"/>
  <c r="BU16185" i="1" s="1"/>
  <c r="CE16186" i="1"/>
  <c r="CF16186" i="1"/>
  <c r="CG16186" i="1"/>
  <c r="BU16186" i="1" s="1"/>
  <c r="CE16187" i="1"/>
  <c r="CF16187" i="1"/>
  <c r="CG16187" i="1"/>
  <c r="BU16187" i="1" s="1"/>
  <c r="CE16188" i="1"/>
  <c r="CF16188" i="1"/>
  <c r="CG16188" i="1"/>
  <c r="BU16188" i="1" s="1"/>
  <c r="CE16189" i="1"/>
  <c r="CF16189" i="1"/>
  <c r="CG16189" i="1"/>
  <c r="BU16189" i="1" s="1"/>
  <c r="CE16190" i="1"/>
  <c r="CF16190" i="1"/>
  <c r="CG16190" i="1"/>
  <c r="BU16190" i="1" s="1"/>
  <c r="CE16191" i="1"/>
  <c r="CF16191" i="1"/>
  <c r="CG16191" i="1"/>
  <c r="BU16191" i="1" s="1"/>
  <c r="CE16192" i="1"/>
  <c r="CF16192" i="1"/>
  <c r="CG16192" i="1"/>
  <c r="BU16192" i="1" s="1"/>
  <c r="CE16193" i="1"/>
  <c r="CF16193" i="1"/>
  <c r="CG16193" i="1"/>
  <c r="BU16193" i="1" s="1"/>
  <c r="CE16194" i="1"/>
  <c r="CF16194" i="1"/>
  <c r="CG16194" i="1"/>
  <c r="BU16194" i="1" s="1"/>
  <c r="CE16195" i="1"/>
  <c r="CF16195" i="1"/>
  <c r="CG16195" i="1"/>
  <c r="BU16195" i="1" s="1"/>
  <c r="CE16196" i="1"/>
  <c r="CF16196" i="1"/>
  <c r="CG16196" i="1"/>
  <c r="BU16196" i="1" s="1"/>
  <c r="CE16197" i="1"/>
  <c r="CF16197" i="1"/>
  <c r="CG16197" i="1"/>
  <c r="BU16197" i="1" s="1"/>
  <c r="CE16198" i="1"/>
  <c r="CF16198" i="1"/>
  <c r="CG16198" i="1"/>
  <c r="BU16198" i="1" s="1"/>
  <c r="CE16199" i="1"/>
  <c r="CF16199" i="1"/>
  <c r="CG16199" i="1"/>
  <c r="BU16199" i="1" s="1"/>
  <c r="CE16200" i="1"/>
  <c r="CF16200" i="1"/>
  <c r="CG16200" i="1"/>
  <c r="BU16200" i="1" s="1"/>
  <c r="CE16201" i="1"/>
  <c r="CF16201" i="1"/>
  <c r="CG16201" i="1"/>
  <c r="BU16201" i="1" s="1"/>
  <c r="CE16202" i="1"/>
  <c r="CF16202" i="1"/>
  <c r="CG16202" i="1"/>
  <c r="BU16202" i="1" s="1"/>
  <c r="CE16203" i="1"/>
  <c r="CF16203" i="1"/>
  <c r="CG16203" i="1"/>
  <c r="BU16203" i="1" s="1"/>
  <c r="CE16204" i="1"/>
  <c r="CF16204" i="1"/>
  <c r="CG16204" i="1"/>
  <c r="BU16204" i="1" s="1"/>
  <c r="CE16205" i="1"/>
  <c r="CF16205" i="1"/>
  <c r="CG16205" i="1"/>
  <c r="BU16205" i="1" s="1"/>
  <c r="CE16206" i="1"/>
  <c r="CF16206" i="1"/>
  <c r="CG16206" i="1"/>
  <c r="BU16206" i="1" s="1"/>
  <c r="CE16207" i="1"/>
  <c r="CF16207" i="1"/>
  <c r="CG16207" i="1"/>
  <c r="BU16207" i="1" s="1"/>
  <c r="CE16208" i="1"/>
  <c r="CF16208" i="1"/>
  <c r="CG16208" i="1"/>
  <c r="BU16208" i="1" s="1"/>
  <c r="CE16209" i="1"/>
  <c r="CF16209" i="1"/>
  <c r="CG16209" i="1"/>
  <c r="BU16209" i="1" s="1"/>
  <c r="CE16210" i="1"/>
  <c r="CF16210" i="1"/>
  <c r="CG16210" i="1"/>
  <c r="BU16210" i="1" s="1"/>
  <c r="CE16211" i="1"/>
  <c r="CF16211" i="1"/>
  <c r="CG16211" i="1"/>
  <c r="BU16211" i="1" s="1"/>
  <c r="CE16212" i="1"/>
  <c r="CF16212" i="1"/>
  <c r="CG16212" i="1"/>
  <c r="BU16212" i="1" s="1"/>
  <c r="CE16213" i="1"/>
  <c r="CF16213" i="1"/>
  <c r="CG16213" i="1"/>
  <c r="BU16213" i="1" s="1"/>
  <c r="CE16214" i="1"/>
  <c r="CF16214" i="1"/>
  <c r="CG16214" i="1"/>
  <c r="BU16214" i="1" s="1"/>
  <c r="CE16215" i="1"/>
  <c r="CF16215" i="1"/>
  <c r="CG16215" i="1"/>
  <c r="BU16215" i="1" s="1"/>
  <c r="CE16216" i="1"/>
  <c r="CF16216" i="1"/>
  <c r="CG16216" i="1"/>
  <c r="BU16216" i="1" s="1"/>
  <c r="CE16217" i="1"/>
  <c r="CF16217" i="1"/>
  <c r="CG16217" i="1"/>
  <c r="BU16217" i="1" s="1"/>
  <c r="CE16218" i="1"/>
  <c r="CF16218" i="1"/>
  <c r="CG16218" i="1"/>
  <c r="BU16218" i="1" s="1"/>
  <c r="CE16219" i="1"/>
  <c r="CF16219" i="1"/>
  <c r="CG16219" i="1"/>
  <c r="BU16219" i="1" s="1"/>
  <c r="CE16220" i="1"/>
  <c r="CF16220" i="1"/>
  <c r="CG16220" i="1"/>
  <c r="BU16220" i="1" s="1"/>
  <c r="CE16221" i="1"/>
  <c r="CF16221" i="1"/>
  <c r="CG16221" i="1"/>
  <c r="BU16221" i="1" s="1"/>
  <c r="CE16222" i="1"/>
  <c r="CF16222" i="1"/>
  <c r="CG16222" i="1"/>
  <c r="BU16222" i="1" s="1"/>
  <c r="CE16223" i="1"/>
  <c r="CF16223" i="1"/>
  <c r="CG16223" i="1"/>
  <c r="BU16223" i="1" s="1"/>
  <c r="CE16224" i="1"/>
  <c r="CF16224" i="1"/>
  <c r="CG16224" i="1"/>
  <c r="BU16224" i="1" s="1"/>
  <c r="CE16225" i="1"/>
  <c r="CF16225" i="1"/>
  <c r="CG16225" i="1"/>
  <c r="BU16225" i="1" s="1"/>
  <c r="CE16226" i="1"/>
  <c r="CF16226" i="1"/>
  <c r="CG16226" i="1"/>
  <c r="BU16226" i="1" s="1"/>
  <c r="CE16227" i="1"/>
  <c r="CF16227" i="1"/>
  <c r="CG16227" i="1"/>
  <c r="BU16227" i="1" s="1"/>
  <c r="CE16228" i="1"/>
  <c r="CF16228" i="1"/>
  <c r="CG16228" i="1"/>
  <c r="BU16228" i="1" s="1"/>
  <c r="CE16229" i="1"/>
  <c r="CF16229" i="1"/>
  <c r="CG16229" i="1"/>
  <c r="BU16229" i="1" s="1"/>
  <c r="CE16230" i="1"/>
  <c r="CF16230" i="1"/>
  <c r="CG16230" i="1"/>
  <c r="BU16230" i="1" s="1"/>
  <c r="CE16231" i="1"/>
  <c r="CF16231" i="1"/>
  <c r="CG16231" i="1"/>
  <c r="BU16231" i="1" s="1"/>
  <c r="CE16232" i="1"/>
  <c r="CF16232" i="1"/>
  <c r="CG16232" i="1"/>
  <c r="BU16232" i="1" s="1"/>
  <c r="CE16233" i="1"/>
  <c r="CF16233" i="1"/>
  <c r="CG16233" i="1"/>
  <c r="BU16233" i="1" s="1"/>
  <c r="CE16234" i="1"/>
  <c r="CF16234" i="1"/>
  <c r="CG16234" i="1"/>
  <c r="BU16234" i="1" s="1"/>
  <c r="CE16235" i="1"/>
  <c r="CF16235" i="1"/>
  <c r="CG16235" i="1"/>
  <c r="BU16235" i="1" s="1"/>
  <c r="CE16236" i="1"/>
  <c r="CF16236" i="1"/>
  <c r="CG16236" i="1"/>
  <c r="BU16236" i="1" s="1"/>
  <c r="CE16237" i="1"/>
  <c r="CF16237" i="1"/>
  <c r="CG16237" i="1"/>
  <c r="BU16237" i="1" s="1"/>
  <c r="CE16238" i="1"/>
  <c r="CF16238" i="1"/>
  <c r="CG16238" i="1"/>
  <c r="BU16238" i="1" s="1"/>
  <c r="CE16239" i="1"/>
  <c r="CF16239" i="1"/>
  <c r="CG16239" i="1"/>
  <c r="BU16239" i="1" s="1"/>
  <c r="CE16240" i="1"/>
  <c r="CF16240" i="1"/>
  <c r="CG16240" i="1"/>
  <c r="BU16240" i="1" s="1"/>
  <c r="CE16241" i="1"/>
  <c r="CF16241" i="1"/>
  <c r="CG16241" i="1"/>
  <c r="BU16241" i="1" s="1"/>
  <c r="CE16242" i="1"/>
  <c r="CF16242" i="1"/>
  <c r="CG16242" i="1"/>
  <c r="BU16242" i="1" s="1"/>
  <c r="CE16243" i="1"/>
  <c r="CF16243" i="1"/>
  <c r="CG16243" i="1"/>
  <c r="BU16243" i="1" s="1"/>
  <c r="CE16244" i="1"/>
  <c r="CF16244" i="1"/>
  <c r="CG16244" i="1"/>
  <c r="BU16244" i="1" s="1"/>
  <c r="CE16245" i="1"/>
  <c r="CF16245" i="1"/>
  <c r="CG16245" i="1"/>
  <c r="BU16245" i="1" s="1"/>
  <c r="CE16246" i="1"/>
  <c r="CF16246" i="1"/>
  <c r="CG16246" i="1"/>
  <c r="BU16246" i="1" s="1"/>
  <c r="CE16247" i="1"/>
  <c r="CF16247" i="1"/>
  <c r="CG16247" i="1"/>
  <c r="BU16247" i="1" s="1"/>
  <c r="CE16248" i="1"/>
  <c r="CF16248" i="1"/>
  <c r="CG16248" i="1"/>
  <c r="BU16248" i="1" s="1"/>
  <c r="CE16249" i="1"/>
  <c r="CF16249" i="1"/>
  <c r="CG16249" i="1"/>
  <c r="BU16249" i="1" s="1"/>
  <c r="CE16250" i="1"/>
  <c r="CF16250" i="1"/>
  <c r="CG16250" i="1"/>
  <c r="BU16250" i="1" s="1"/>
  <c r="CE16251" i="1"/>
  <c r="CF16251" i="1"/>
  <c r="CG16251" i="1"/>
  <c r="BU16251" i="1" s="1"/>
  <c r="CE16252" i="1"/>
  <c r="CF16252" i="1"/>
  <c r="CG16252" i="1"/>
  <c r="BU16252" i="1" s="1"/>
  <c r="CE16253" i="1"/>
  <c r="CF16253" i="1"/>
  <c r="CG16253" i="1"/>
  <c r="BU16253" i="1" s="1"/>
  <c r="CE16254" i="1"/>
  <c r="CF16254" i="1"/>
  <c r="CG16254" i="1"/>
  <c r="BU16254" i="1" s="1"/>
  <c r="CE16255" i="1"/>
  <c r="CF16255" i="1"/>
  <c r="CG16255" i="1"/>
  <c r="BU16255" i="1" s="1"/>
  <c r="CE16256" i="1"/>
  <c r="CF16256" i="1"/>
  <c r="CG16256" i="1"/>
  <c r="BU16256" i="1" s="1"/>
  <c r="CE16257" i="1"/>
  <c r="CF16257" i="1"/>
  <c r="CG16257" i="1"/>
  <c r="BU16257" i="1" s="1"/>
  <c r="CE16258" i="1"/>
  <c r="CF16258" i="1"/>
  <c r="CG16258" i="1"/>
  <c r="BU16258" i="1" s="1"/>
  <c r="CE16259" i="1"/>
  <c r="CF16259" i="1"/>
  <c r="CG16259" i="1"/>
  <c r="BU16259" i="1" s="1"/>
  <c r="CE16260" i="1"/>
  <c r="CF16260" i="1"/>
  <c r="CG16260" i="1"/>
  <c r="BU16260" i="1" s="1"/>
  <c r="CE16261" i="1"/>
  <c r="CF16261" i="1"/>
  <c r="CG16261" i="1"/>
  <c r="BU16261" i="1" s="1"/>
  <c r="CE16262" i="1"/>
  <c r="CF16262" i="1"/>
  <c r="CG16262" i="1"/>
  <c r="BU16262" i="1" s="1"/>
  <c r="CE16263" i="1"/>
  <c r="CF16263" i="1"/>
  <c r="CG16263" i="1"/>
  <c r="BU16263" i="1" s="1"/>
  <c r="CE16264" i="1"/>
  <c r="CF16264" i="1"/>
  <c r="CG16264" i="1"/>
  <c r="BU16264" i="1" s="1"/>
  <c r="CE16265" i="1"/>
  <c r="CF16265" i="1"/>
  <c r="CG16265" i="1"/>
  <c r="BU16265" i="1" s="1"/>
  <c r="CE16266" i="1"/>
  <c r="CF16266" i="1"/>
  <c r="CG16266" i="1"/>
  <c r="BU16266" i="1" s="1"/>
  <c r="CE16267" i="1"/>
  <c r="CF16267" i="1"/>
  <c r="CG16267" i="1"/>
  <c r="BU16267" i="1" s="1"/>
  <c r="CE16268" i="1"/>
  <c r="CF16268" i="1"/>
  <c r="CG16268" i="1"/>
  <c r="BU16268" i="1" s="1"/>
  <c r="CE16269" i="1"/>
  <c r="CF16269" i="1"/>
  <c r="CG16269" i="1"/>
  <c r="BU16269" i="1" s="1"/>
  <c r="CE16270" i="1"/>
  <c r="CF16270" i="1"/>
  <c r="CG16270" i="1"/>
  <c r="BU16270" i="1" s="1"/>
  <c r="CE16271" i="1"/>
  <c r="CF16271" i="1"/>
  <c r="CG16271" i="1"/>
  <c r="BU16271" i="1" s="1"/>
  <c r="CE16272" i="1"/>
  <c r="CF16272" i="1"/>
  <c r="CG16272" i="1"/>
  <c r="BU16272" i="1" s="1"/>
  <c r="CE16273" i="1"/>
  <c r="CF16273" i="1"/>
  <c r="CG16273" i="1"/>
  <c r="BU16273" i="1" s="1"/>
  <c r="CE16274" i="1"/>
  <c r="CF16274" i="1"/>
  <c r="CG16274" i="1"/>
  <c r="BU16274" i="1" s="1"/>
  <c r="CE16275" i="1"/>
  <c r="CF16275" i="1"/>
  <c r="CG16275" i="1"/>
  <c r="BU16275" i="1" s="1"/>
  <c r="CE16276" i="1"/>
  <c r="CF16276" i="1"/>
  <c r="CG16276" i="1"/>
  <c r="BU16276" i="1" s="1"/>
  <c r="CE16277" i="1"/>
  <c r="CF16277" i="1"/>
  <c r="CG16277" i="1"/>
  <c r="BU16277" i="1" s="1"/>
  <c r="CE16278" i="1"/>
  <c r="CF16278" i="1"/>
  <c r="CG16278" i="1"/>
  <c r="BU16278" i="1" s="1"/>
  <c r="CE16279" i="1"/>
  <c r="CF16279" i="1"/>
  <c r="CG16279" i="1"/>
  <c r="BU16279" i="1" s="1"/>
  <c r="CE16280" i="1"/>
  <c r="CF16280" i="1"/>
  <c r="CG16280" i="1"/>
  <c r="BU16280" i="1" s="1"/>
  <c r="CE16281" i="1"/>
  <c r="CF16281" i="1"/>
  <c r="CG16281" i="1"/>
  <c r="BU16281" i="1" s="1"/>
  <c r="CE16282" i="1"/>
  <c r="CF16282" i="1"/>
  <c r="CG16282" i="1"/>
  <c r="BU16282" i="1" s="1"/>
  <c r="CE16283" i="1"/>
  <c r="CF16283" i="1"/>
  <c r="CG16283" i="1"/>
  <c r="BU16283" i="1" s="1"/>
  <c r="CE16284" i="1"/>
  <c r="CF16284" i="1"/>
  <c r="CG16284" i="1"/>
  <c r="BU16284" i="1" s="1"/>
  <c r="CE16285" i="1"/>
  <c r="CF16285" i="1"/>
  <c r="CG16285" i="1"/>
  <c r="BU16285" i="1" s="1"/>
  <c r="CE16286" i="1"/>
  <c r="CF16286" i="1"/>
  <c r="CG16286" i="1"/>
  <c r="BU16286" i="1" s="1"/>
  <c r="CE16287" i="1"/>
  <c r="CF16287" i="1"/>
  <c r="CG16287" i="1"/>
  <c r="BU16287" i="1" s="1"/>
  <c r="CE16288" i="1"/>
  <c r="CF16288" i="1"/>
  <c r="CG16288" i="1"/>
  <c r="BU16288" i="1" s="1"/>
  <c r="CE16289" i="1"/>
  <c r="CF16289" i="1"/>
  <c r="CG16289" i="1"/>
  <c r="BU16289" i="1" s="1"/>
  <c r="CE16290" i="1"/>
  <c r="CF16290" i="1"/>
  <c r="CG16290" i="1"/>
  <c r="BU16290" i="1" s="1"/>
  <c r="CE16291" i="1"/>
  <c r="CF16291" i="1"/>
  <c r="CG16291" i="1"/>
  <c r="BU16291" i="1" s="1"/>
  <c r="CE16292" i="1"/>
  <c r="CF16292" i="1"/>
  <c r="CG16292" i="1"/>
  <c r="BU16292" i="1" s="1"/>
  <c r="CE16293" i="1"/>
  <c r="CF16293" i="1"/>
  <c r="CG16293" i="1"/>
  <c r="BU16293" i="1" s="1"/>
  <c r="CE16294" i="1"/>
  <c r="CF16294" i="1"/>
  <c r="CG16294" i="1"/>
  <c r="BU16294" i="1" s="1"/>
  <c r="CE16295" i="1"/>
  <c r="CF16295" i="1"/>
  <c r="CG16295" i="1"/>
  <c r="BU16295" i="1" s="1"/>
  <c r="CE16296" i="1"/>
  <c r="CF16296" i="1"/>
  <c r="CG16296" i="1"/>
  <c r="BU16296" i="1" s="1"/>
  <c r="CE16297" i="1"/>
  <c r="CF16297" i="1"/>
  <c r="CG16297" i="1"/>
  <c r="BU16297" i="1" s="1"/>
  <c r="CE16298" i="1"/>
  <c r="CF16298" i="1"/>
  <c r="CG16298" i="1"/>
  <c r="BU16298" i="1" s="1"/>
  <c r="CE16299" i="1"/>
  <c r="CF16299" i="1"/>
  <c r="CG16299" i="1"/>
  <c r="BU16299" i="1" s="1"/>
  <c r="CE16300" i="1"/>
  <c r="CF16300" i="1"/>
  <c r="CG16300" i="1"/>
  <c r="BU16300" i="1" s="1"/>
  <c r="CE16301" i="1"/>
  <c r="CF16301" i="1"/>
  <c r="CG16301" i="1"/>
  <c r="BU16301" i="1" s="1"/>
  <c r="CE16302" i="1"/>
  <c r="CF16302" i="1"/>
  <c r="CG16302" i="1"/>
  <c r="BU16302" i="1" s="1"/>
  <c r="CE16303" i="1"/>
  <c r="CF16303" i="1"/>
  <c r="CG16303" i="1"/>
  <c r="BU16303" i="1" s="1"/>
  <c r="CE16304" i="1"/>
  <c r="CF16304" i="1"/>
  <c r="CG16304" i="1"/>
  <c r="BU16304" i="1" s="1"/>
  <c r="CE16305" i="1"/>
  <c r="CF16305" i="1"/>
  <c r="CG16305" i="1"/>
  <c r="BU16305" i="1" s="1"/>
  <c r="CE16306" i="1"/>
  <c r="CF16306" i="1"/>
  <c r="CG16306" i="1"/>
  <c r="BU16306" i="1" s="1"/>
  <c r="CE16307" i="1"/>
  <c r="CF16307" i="1"/>
  <c r="CG16307" i="1"/>
  <c r="BU16307" i="1" s="1"/>
  <c r="CE16308" i="1"/>
  <c r="CF16308" i="1"/>
  <c r="CG16308" i="1"/>
  <c r="BU16308" i="1" s="1"/>
  <c r="CE16309" i="1"/>
  <c r="CF16309" i="1"/>
  <c r="CG16309" i="1"/>
  <c r="BU16309" i="1" s="1"/>
  <c r="CE16310" i="1"/>
  <c r="CF16310" i="1"/>
  <c r="CG16310" i="1"/>
  <c r="BU16310" i="1" s="1"/>
  <c r="CE16311" i="1"/>
  <c r="CF16311" i="1"/>
  <c r="CG16311" i="1"/>
  <c r="BU16311" i="1" s="1"/>
  <c r="CE16312" i="1"/>
  <c r="CF16312" i="1"/>
  <c r="CG16312" i="1"/>
  <c r="BU16312" i="1" s="1"/>
  <c r="CE16313" i="1"/>
  <c r="CF16313" i="1"/>
  <c r="CG16313" i="1"/>
  <c r="BU16313" i="1" s="1"/>
  <c r="CE16314" i="1"/>
  <c r="CF16314" i="1"/>
  <c r="CG16314" i="1"/>
  <c r="BU16314" i="1" s="1"/>
  <c r="CE16315" i="1"/>
  <c r="CF16315" i="1"/>
  <c r="CG16315" i="1"/>
  <c r="BU16315" i="1" s="1"/>
  <c r="CE16316" i="1"/>
  <c r="CF16316" i="1"/>
  <c r="CG16316" i="1"/>
  <c r="BU16316" i="1" s="1"/>
  <c r="CE16317" i="1"/>
  <c r="CF16317" i="1"/>
  <c r="CG16317" i="1"/>
  <c r="BU16317" i="1" s="1"/>
  <c r="CE16318" i="1"/>
  <c r="CF16318" i="1"/>
  <c r="CG16318" i="1"/>
  <c r="BU16318" i="1" s="1"/>
  <c r="CE16319" i="1"/>
  <c r="CF16319" i="1"/>
  <c r="CG16319" i="1"/>
  <c r="BU16319" i="1" s="1"/>
  <c r="CE16320" i="1"/>
  <c r="CF16320" i="1"/>
  <c r="CG16320" i="1"/>
  <c r="BU16320" i="1" s="1"/>
  <c r="CE16321" i="1"/>
  <c r="CF16321" i="1"/>
  <c r="CG16321" i="1"/>
  <c r="BU16321" i="1" s="1"/>
  <c r="CE16322" i="1"/>
  <c r="CF16322" i="1"/>
  <c r="CG16322" i="1"/>
  <c r="BU16322" i="1" s="1"/>
  <c r="CE16323" i="1"/>
  <c r="CF16323" i="1"/>
  <c r="CG16323" i="1"/>
  <c r="BU16323" i="1" s="1"/>
  <c r="CE16324" i="1"/>
  <c r="CF16324" i="1"/>
  <c r="CG16324" i="1"/>
  <c r="BU16324" i="1" s="1"/>
  <c r="CE16325" i="1"/>
  <c r="CF16325" i="1"/>
  <c r="CG16325" i="1"/>
  <c r="BU16325" i="1" s="1"/>
  <c r="CE16326" i="1"/>
  <c r="CF16326" i="1"/>
  <c r="CG16326" i="1"/>
  <c r="BU16326" i="1" s="1"/>
  <c r="CE16327" i="1"/>
  <c r="CF16327" i="1"/>
  <c r="CG16327" i="1"/>
  <c r="BU16327" i="1" s="1"/>
  <c r="CE16328" i="1"/>
  <c r="CF16328" i="1"/>
  <c r="CG16328" i="1"/>
  <c r="BU16328" i="1" s="1"/>
  <c r="CE16329" i="1"/>
  <c r="CF16329" i="1"/>
  <c r="CG16329" i="1"/>
  <c r="BU16329" i="1" s="1"/>
  <c r="CE16330" i="1"/>
  <c r="CF16330" i="1"/>
  <c r="CG16330" i="1"/>
  <c r="BU16330" i="1" s="1"/>
  <c r="CE16331" i="1"/>
  <c r="CF16331" i="1"/>
  <c r="CG16331" i="1"/>
  <c r="BU16331" i="1" s="1"/>
  <c r="CE16332" i="1"/>
  <c r="CF16332" i="1"/>
  <c r="CG16332" i="1"/>
  <c r="BU16332" i="1" s="1"/>
  <c r="CE16333" i="1"/>
  <c r="CF16333" i="1"/>
  <c r="CG16333" i="1"/>
  <c r="BU16333" i="1" s="1"/>
  <c r="CE16334" i="1"/>
  <c r="CF16334" i="1"/>
  <c r="CG16334" i="1"/>
  <c r="BU16334" i="1" s="1"/>
  <c r="CE16335" i="1"/>
  <c r="CF16335" i="1"/>
  <c r="CG16335" i="1"/>
  <c r="BU16335" i="1" s="1"/>
  <c r="CE16336" i="1"/>
  <c r="CF16336" i="1"/>
  <c r="CG16336" i="1"/>
  <c r="BU16336" i="1" s="1"/>
  <c r="CE16337" i="1"/>
  <c r="CF16337" i="1"/>
  <c r="CG16337" i="1"/>
  <c r="BU16337" i="1" s="1"/>
  <c r="CE16338" i="1"/>
  <c r="CF16338" i="1"/>
  <c r="CG16338" i="1"/>
  <c r="BU16338" i="1" s="1"/>
  <c r="CE16339" i="1"/>
  <c r="CF16339" i="1"/>
  <c r="CG16339" i="1"/>
  <c r="BU16339" i="1" s="1"/>
  <c r="CE16340" i="1"/>
  <c r="CF16340" i="1"/>
  <c r="CG16340" i="1"/>
  <c r="BU16340" i="1" s="1"/>
  <c r="CE16341" i="1"/>
  <c r="CF16341" i="1"/>
  <c r="CG16341" i="1"/>
  <c r="BU16341" i="1" s="1"/>
  <c r="CE16342" i="1"/>
  <c r="CF16342" i="1"/>
  <c r="CG16342" i="1"/>
  <c r="BU16342" i="1" s="1"/>
  <c r="CE16343" i="1"/>
  <c r="CF16343" i="1"/>
  <c r="CG16343" i="1"/>
  <c r="BU16343" i="1" s="1"/>
  <c r="CE16344" i="1"/>
  <c r="CF16344" i="1"/>
  <c r="CG16344" i="1"/>
  <c r="BU16344" i="1" s="1"/>
  <c r="CE16345" i="1"/>
  <c r="CF16345" i="1"/>
  <c r="CG16345" i="1"/>
  <c r="BU16345" i="1" s="1"/>
  <c r="CE16346" i="1"/>
  <c r="CF16346" i="1"/>
  <c r="CG16346" i="1"/>
  <c r="BU16346" i="1" s="1"/>
  <c r="CE16347" i="1"/>
  <c r="CF16347" i="1"/>
  <c r="CG16347" i="1"/>
  <c r="BU16347" i="1" s="1"/>
  <c r="CE16348" i="1"/>
  <c r="CF16348" i="1"/>
  <c r="CG16348" i="1"/>
  <c r="BU16348" i="1" s="1"/>
  <c r="CE16349" i="1"/>
  <c r="CF16349" i="1"/>
  <c r="CG16349" i="1"/>
  <c r="BU16349" i="1" s="1"/>
  <c r="CE16350" i="1"/>
  <c r="CF16350" i="1"/>
  <c r="CG16350" i="1"/>
  <c r="BU16350" i="1" s="1"/>
  <c r="CE16351" i="1"/>
  <c r="CF16351" i="1"/>
  <c r="CG16351" i="1"/>
  <c r="BU16351" i="1" s="1"/>
  <c r="CE16352" i="1"/>
  <c r="CF16352" i="1"/>
  <c r="CG16352" i="1"/>
  <c r="BU16352" i="1" s="1"/>
  <c r="CE16353" i="1"/>
  <c r="CF16353" i="1"/>
  <c r="CG16353" i="1"/>
  <c r="BU16353" i="1" s="1"/>
  <c r="CE16354" i="1"/>
  <c r="CF16354" i="1"/>
  <c r="CG16354" i="1"/>
  <c r="BU16354" i="1" s="1"/>
  <c r="CE16355" i="1"/>
  <c r="CF16355" i="1"/>
  <c r="CG16355" i="1"/>
  <c r="BU16355" i="1" s="1"/>
  <c r="CE16356" i="1"/>
  <c r="CF16356" i="1"/>
  <c r="CG16356" i="1"/>
  <c r="BU16356" i="1" s="1"/>
  <c r="CE16357" i="1"/>
  <c r="CF16357" i="1"/>
  <c r="CG16357" i="1"/>
  <c r="BU16357" i="1" s="1"/>
  <c r="CE16358" i="1"/>
  <c r="CF16358" i="1"/>
  <c r="CG16358" i="1"/>
  <c r="BU16358" i="1" s="1"/>
  <c r="CE16359" i="1"/>
  <c r="CF16359" i="1"/>
  <c r="CG16359" i="1"/>
  <c r="BU16359" i="1" s="1"/>
  <c r="CE16360" i="1"/>
  <c r="CF16360" i="1"/>
  <c r="CG16360" i="1"/>
  <c r="BU16360" i="1" s="1"/>
  <c r="CE16361" i="1"/>
  <c r="CF16361" i="1"/>
  <c r="CG16361" i="1"/>
  <c r="BU16361" i="1" s="1"/>
  <c r="CE16362" i="1"/>
  <c r="CF16362" i="1"/>
  <c r="CG16362" i="1"/>
  <c r="BU16362" i="1" s="1"/>
  <c r="CE16363" i="1"/>
  <c r="CF16363" i="1"/>
  <c r="CG16363" i="1"/>
  <c r="BU16363" i="1" s="1"/>
  <c r="CE16364" i="1"/>
  <c r="CF16364" i="1"/>
  <c r="CG16364" i="1"/>
  <c r="BU16364" i="1" s="1"/>
  <c r="CE16365" i="1"/>
  <c r="CF16365" i="1"/>
  <c r="CG16365" i="1"/>
  <c r="BU16365" i="1" s="1"/>
  <c r="CE16366" i="1"/>
  <c r="CF16366" i="1"/>
  <c r="CG16366" i="1"/>
  <c r="BU16366" i="1" s="1"/>
  <c r="CE16367" i="1"/>
  <c r="CF16367" i="1"/>
  <c r="CG16367" i="1"/>
  <c r="BU16367" i="1" s="1"/>
  <c r="CE16368" i="1"/>
  <c r="CF16368" i="1"/>
  <c r="CG16368" i="1"/>
  <c r="BU16368" i="1" s="1"/>
  <c r="CE16369" i="1"/>
  <c r="CF16369" i="1"/>
  <c r="CG16369" i="1"/>
  <c r="BU16369" i="1" s="1"/>
  <c r="CE16370" i="1"/>
  <c r="CF16370" i="1"/>
  <c r="CG16370" i="1"/>
  <c r="BU16370" i="1" s="1"/>
  <c r="CE16371" i="1"/>
  <c r="CF16371" i="1"/>
  <c r="CG16371" i="1"/>
  <c r="BU16371" i="1" s="1"/>
  <c r="CE16372" i="1"/>
  <c r="CF16372" i="1"/>
  <c r="CG16372" i="1"/>
  <c r="BU16372" i="1" s="1"/>
  <c r="CE16373" i="1"/>
  <c r="CF16373" i="1"/>
  <c r="CG16373" i="1"/>
  <c r="BU16373" i="1" s="1"/>
  <c r="CE16374" i="1"/>
  <c r="CF16374" i="1"/>
  <c r="CG16374" i="1"/>
  <c r="BU16374" i="1" s="1"/>
  <c r="CE16375" i="1"/>
  <c r="CF16375" i="1"/>
  <c r="CG16375" i="1"/>
  <c r="BU16375" i="1" s="1"/>
  <c r="CE16376" i="1"/>
  <c r="CF16376" i="1"/>
  <c r="CG16376" i="1"/>
  <c r="BU16376" i="1" s="1"/>
  <c r="CE16377" i="1"/>
  <c r="CF16377" i="1"/>
  <c r="CG16377" i="1"/>
  <c r="BU16377" i="1" s="1"/>
  <c r="CE16378" i="1"/>
  <c r="CF16378" i="1"/>
  <c r="CG16378" i="1"/>
  <c r="BU16378" i="1" s="1"/>
  <c r="CE16379" i="1"/>
  <c r="CF16379" i="1"/>
  <c r="CG16379" i="1"/>
  <c r="BU16379" i="1" s="1"/>
  <c r="CE16380" i="1"/>
  <c r="CF16380" i="1"/>
  <c r="CG16380" i="1"/>
  <c r="BU16380" i="1" s="1"/>
  <c r="CE16381" i="1"/>
  <c r="CF16381" i="1"/>
  <c r="CG16381" i="1"/>
  <c r="BU16381" i="1" s="1"/>
  <c r="CE16382" i="1"/>
  <c r="CF16382" i="1"/>
  <c r="CG16382" i="1"/>
  <c r="BU16382" i="1" s="1"/>
  <c r="CE16383" i="1"/>
  <c r="CF16383" i="1"/>
  <c r="CG16383" i="1"/>
  <c r="BU16383" i="1" s="1"/>
  <c r="CE16384" i="1"/>
  <c r="CF16384" i="1"/>
  <c r="CG16384" i="1"/>
  <c r="BU16384" i="1" s="1"/>
  <c r="CE16385" i="1"/>
  <c r="CF16385" i="1"/>
  <c r="CG16385" i="1"/>
  <c r="BU16385" i="1" s="1"/>
  <c r="CE16386" i="1"/>
  <c r="CF16386" i="1"/>
  <c r="CG16386" i="1"/>
  <c r="BU16386" i="1" s="1"/>
  <c r="CE16387" i="1"/>
  <c r="CF16387" i="1"/>
  <c r="CG16387" i="1"/>
  <c r="BU16387" i="1" s="1"/>
  <c r="CE16388" i="1"/>
  <c r="CF16388" i="1"/>
  <c r="CG16388" i="1"/>
  <c r="BU16388" i="1" s="1"/>
  <c r="CE16389" i="1"/>
  <c r="CF16389" i="1"/>
  <c r="CG16389" i="1"/>
  <c r="BU16389" i="1" s="1"/>
  <c r="CE16390" i="1"/>
  <c r="CF16390" i="1"/>
  <c r="CG16390" i="1"/>
  <c r="BU16390" i="1" s="1"/>
  <c r="CE16391" i="1"/>
  <c r="CF16391" i="1"/>
  <c r="CG16391" i="1"/>
  <c r="BU16391" i="1" s="1"/>
  <c r="CE16392" i="1"/>
  <c r="CF16392" i="1"/>
  <c r="CG16392" i="1"/>
  <c r="BU16392" i="1" s="1"/>
  <c r="CE16393" i="1"/>
  <c r="CF16393" i="1"/>
  <c r="CG16393" i="1"/>
  <c r="BU16393" i="1" s="1"/>
  <c r="CE16394" i="1"/>
  <c r="CF16394" i="1"/>
  <c r="CG16394" i="1"/>
  <c r="BU16394" i="1" s="1"/>
  <c r="CE16395" i="1"/>
  <c r="CF16395" i="1"/>
  <c r="CG16395" i="1"/>
  <c r="BU16395" i="1" s="1"/>
  <c r="CE16396" i="1"/>
  <c r="CF16396" i="1"/>
  <c r="CG16396" i="1"/>
  <c r="BU16396" i="1" s="1"/>
  <c r="CE16397" i="1"/>
  <c r="CF16397" i="1"/>
  <c r="CG16397" i="1"/>
  <c r="BU16397" i="1" s="1"/>
  <c r="CE16398" i="1"/>
  <c r="CF16398" i="1"/>
  <c r="CG16398" i="1"/>
  <c r="BU16398" i="1" s="1"/>
  <c r="CE16399" i="1"/>
  <c r="CF16399" i="1"/>
  <c r="CG16399" i="1"/>
  <c r="BU16399" i="1" s="1"/>
  <c r="CE16400" i="1"/>
  <c r="CF16400" i="1"/>
  <c r="CG16400" i="1"/>
  <c r="BU16400" i="1" s="1"/>
  <c r="CE16401" i="1"/>
  <c r="CF16401" i="1"/>
  <c r="CG16401" i="1"/>
  <c r="BU16401" i="1" s="1"/>
  <c r="CE16402" i="1"/>
  <c r="CF16402" i="1"/>
  <c r="CG16402" i="1"/>
  <c r="BU16402" i="1" s="1"/>
  <c r="CE16403" i="1"/>
  <c r="CF16403" i="1"/>
  <c r="CG16403" i="1"/>
  <c r="BU16403" i="1" s="1"/>
  <c r="CE16404" i="1"/>
  <c r="CF16404" i="1"/>
  <c r="CG16404" i="1"/>
  <c r="BU16404" i="1" s="1"/>
  <c r="CE16405" i="1"/>
  <c r="CF16405" i="1"/>
  <c r="CG16405" i="1"/>
  <c r="BU16405" i="1" s="1"/>
  <c r="CE16406" i="1"/>
  <c r="CF16406" i="1"/>
  <c r="CG16406" i="1"/>
  <c r="BU16406" i="1" s="1"/>
  <c r="CE16407" i="1"/>
  <c r="CF16407" i="1"/>
  <c r="CG16407" i="1"/>
  <c r="BU16407" i="1" s="1"/>
  <c r="CE16408" i="1"/>
  <c r="CF16408" i="1"/>
  <c r="CG16408" i="1"/>
  <c r="BU16408" i="1" s="1"/>
  <c r="CE16409" i="1"/>
  <c r="CF16409" i="1"/>
  <c r="CG16409" i="1"/>
  <c r="BU16409" i="1" s="1"/>
  <c r="CE16410" i="1"/>
  <c r="CF16410" i="1"/>
  <c r="CG16410" i="1"/>
  <c r="BU16410" i="1" s="1"/>
  <c r="CE16411" i="1"/>
  <c r="CF16411" i="1"/>
  <c r="CG16411" i="1"/>
  <c r="BU16411" i="1" s="1"/>
  <c r="CE16412" i="1"/>
  <c r="CF16412" i="1"/>
  <c r="CG16412" i="1"/>
  <c r="BU16412" i="1" s="1"/>
  <c r="CE16413" i="1"/>
  <c r="CF16413" i="1"/>
  <c r="CG16413" i="1"/>
  <c r="BU16413" i="1" s="1"/>
  <c r="CE16414" i="1"/>
  <c r="CF16414" i="1"/>
  <c r="CG16414" i="1"/>
  <c r="BU16414" i="1" s="1"/>
  <c r="CE16415" i="1"/>
  <c r="CF16415" i="1"/>
  <c r="CG16415" i="1"/>
  <c r="BU16415" i="1" s="1"/>
  <c r="CE16416" i="1"/>
  <c r="CF16416" i="1"/>
  <c r="CG16416" i="1"/>
  <c r="BU16416" i="1" s="1"/>
  <c r="CE16417" i="1"/>
  <c r="CF16417" i="1"/>
  <c r="CG16417" i="1"/>
  <c r="BU16417" i="1" s="1"/>
  <c r="CE16418" i="1"/>
  <c r="CF16418" i="1"/>
  <c r="CG16418" i="1"/>
  <c r="BU16418" i="1" s="1"/>
  <c r="CE16419" i="1"/>
  <c r="CF16419" i="1"/>
  <c r="CG16419" i="1"/>
  <c r="BU16419" i="1" s="1"/>
  <c r="CE16420" i="1"/>
  <c r="CF16420" i="1"/>
  <c r="CG16420" i="1"/>
  <c r="BU16420" i="1" s="1"/>
  <c r="CE16421" i="1"/>
  <c r="CF16421" i="1"/>
  <c r="CG16421" i="1"/>
  <c r="BU16421" i="1" s="1"/>
  <c r="CE16422" i="1"/>
  <c r="CF16422" i="1"/>
  <c r="CG16422" i="1"/>
  <c r="BU16422" i="1" s="1"/>
  <c r="CE16423" i="1"/>
  <c r="CF16423" i="1"/>
  <c r="CG16423" i="1"/>
  <c r="BU16423" i="1" s="1"/>
  <c r="CE16424" i="1"/>
  <c r="CF16424" i="1"/>
  <c r="CG16424" i="1"/>
  <c r="BU16424" i="1" s="1"/>
  <c r="CE16425" i="1"/>
  <c r="CF16425" i="1"/>
  <c r="CG16425" i="1"/>
  <c r="BU16425" i="1" s="1"/>
  <c r="CE16426" i="1"/>
  <c r="CF16426" i="1"/>
  <c r="CG16426" i="1"/>
  <c r="BU16426" i="1" s="1"/>
  <c r="CE16427" i="1"/>
  <c r="CF16427" i="1"/>
  <c r="CG16427" i="1"/>
  <c r="BU16427" i="1" s="1"/>
  <c r="CE16428" i="1"/>
  <c r="CF16428" i="1"/>
  <c r="CG16428" i="1"/>
  <c r="BU16428" i="1" s="1"/>
  <c r="CE16429" i="1"/>
  <c r="CF16429" i="1"/>
  <c r="CG16429" i="1"/>
  <c r="BU16429" i="1" s="1"/>
  <c r="CE16430" i="1"/>
  <c r="CF16430" i="1"/>
  <c r="CG16430" i="1"/>
  <c r="BU16430" i="1" s="1"/>
  <c r="CE16431" i="1"/>
  <c r="CF16431" i="1"/>
  <c r="CG16431" i="1"/>
  <c r="BU16431" i="1" s="1"/>
  <c r="CE16432" i="1"/>
  <c r="CF16432" i="1"/>
  <c r="CG16432" i="1"/>
  <c r="BU16432" i="1" s="1"/>
  <c r="CE16433" i="1"/>
  <c r="CF16433" i="1"/>
  <c r="CG16433" i="1"/>
  <c r="BU16433" i="1" s="1"/>
  <c r="CE16434" i="1"/>
  <c r="CF16434" i="1"/>
  <c r="CG16434" i="1"/>
  <c r="BU16434" i="1" s="1"/>
  <c r="CE16435" i="1"/>
  <c r="CF16435" i="1"/>
  <c r="CG16435" i="1"/>
  <c r="BU16435" i="1" s="1"/>
  <c r="CE16436" i="1"/>
  <c r="CF16436" i="1"/>
  <c r="CG16436" i="1"/>
  <c r="BU16436" i="1" s="1"/>
  <c r="CE16437" i="1"/>
  <c r="CF16437" i="1"/>
  <c r="CG16437" i="1"/>
  <c r="BU16437" i="1" s="1"/>
  <c r="CE16438" i="1"/>
  <c r="CF16438" i="1"/>
  <c r="CG16438" i="1"/>
  <c r="BU16438" i="1" s="1"/>
  <c r="CE16439" i="1"/>
  <c r="CF16439" i="1"/>
  <c r="CG16439" i="1"/>
  <c r="BU16439" i="1" s="1"/>
  <c r="CE16440" i="1"/>
  <c r="CF16440" i="1"/>
  <c r="CG16440" i="1"/>
  <c r="BU16440" i="1" s="1"/>
  <c r="CE16441" i="1"/>
  <c r="CF16441" i="1"/>
  <c r="CG16441" i="1"/>
  <c r="BU16441" i="1" s="1"/>
  <c r="CE16442" i="1"/>
  <c r="CF16442" i="1"/>
  <c r="CG16442" i="1"/>
  <c r="BU16442" i="1" s="1"/>
  <c r="CE16443" i="1"/>
  <c r="CF16443" i="1"/>
  <c r="CG16443" i="1"/>
  <c r="BU16443" i="1" s="1"/>
  <c r="CE16444" i="1"/>
  <c r="CF16444" i="1"/>
  <c r="CG16444" i="1"/>
  <c r="BU16444" i="1" s="1"/>
  <c r="CE16445" i="1"/>
  <c r="CF16445" i="1"/>
  <c r="CG16445" i="1"/>
  <c r="BU16445" i="1" s="1"/>
  <c r="CE16446" i="1"/>
  <c r="CF16446" i="1"/>
  <c r="CG16446" i="1"/>
  <c r="BU16446" i="1" s="1"/>
  <c r="CE16447" i="1"/>
  <c r="CF16447" i="1"/>
  <c r="CG16447" i="1"/>
  <c r="BU16447" i="1" s="1"/>
  <c r="CE16448" i="1"/>
  <c r="CF16448" i="1"/>
  <c r="CG16448" i="1"/>
  <c r="BU16448" i="1" s="1"/>
  <c r="CE16449" i="1"/>
  <c r="CF16449" i="1"/>
  <c r="CG16449" i="1"/>
  <c r="BU16449" i="1" s="1"/>
  <c r="CE16450" i="1"/>
  <c r="CF16450" i="1"/>
  <c r="CG16450" i="1"/>
  <c r="BU16450" i="1" s="1"/>
  <c r="CE16451" i="1"/>
  <c r="CF16451" i="1"/>
  <c r="CG16451" i="1"/>
  <c r="BU16451" i="1" s="1"/>
  <c r="CE16452" i="1"/>
  <c r="CF16452" i="1"/>
  <c r="CG16452" i="1"/>
  <c r="BU16452" i="1" s="1"/>
  <c r="CE16453" i="1"/>
  <c r="CF16453" i="1"/>
  <c r="CG16453" i="1"/>
  <c r="BU16453" i="1" s="1"/>
  <c r="CE16454" i="1"/>
  <c r="CF16454" i="1"/>
  <c r="CG16454" i="1"/>
  <c r="BU16454" i="1" s="1"/>
  <c r="CE16455" i="1"/>
  <c r="CF16455" i="1"/>
  <c r="CG16455" i="1"/>
  <c r="BU16455" i="1" s="1"/>
  <c r="CE16456" i="1"/>
  <c r="CF16456" i="1"/>
  <c r="CG16456" i="1"/>
  <c r="BU16456" i="1" s="1"/>
  <c r="CE16457" i="1"/>
  <c r="CF16457" i="1"/>
  <c r="CG16457" i="1"/>
  <c r="BU16457" i="1" s="1"/>
  <c r="CE16458" i="1"/>
  <c r="CF16458" i="1"/>
  <c r="CG16458" i="1"/>
  <c r="BU16458" i="1" s="1"/>
  <c r="CE16459" i="1"/>
  <c r="CF16459" i="1"/>
  <c r="CG16459" i="1"/>
  <c r="BU16459" i="1" s="1"/>
  <c r="CE16460" i="1"/>
  <c r="CF16460" i="1"/>
  <c r="CG16460" i="1"/>
  <c r="BU16460" i="1" s="1"/>
  <c r="CE16461" i="1"/>
  <c r="CF16461" i="1"/>
  <c r="CG16461" i="1"/>
  <c r="BU16461" i="1" s="1"/>
  <c r="CE16462" i="1"/>
  <c r="CF16462" i="1"/>
  <c r="CG16462" i="1"/>
  <c r="BU16462" i="1" s="1"/>
  <c r="CE16463" i="1"/>
  <c r="CF16463" i="1"/>
  <c r="CG16463" i="1"/>
  <c r="BU16463" i="1" s="1"/>
  <c r="CE16464" i="1"/>
  <c r="CF16464" i="1"/>
  <c r="CG16464" i="1"/>
  <c r="BU16464" i="1" s="1"/>
  <c r="CE16465" i="1"/>
  <c r="CF16465" i="1"/>
  <c r="CG16465" i="1"/>
  <c r="BU16465" i="1" s="1"/>
  <c r="CE16466" i="1"/>
  <c r="CF16466" i="1"/>
  <c r="CG16466" i="1"/>
  <c r="BU16466" i="1" s="1"/>
  <c r="CE16467" i="1"/>
  <c r="CF16467" i="1"/>
  <c r="CG16467" i="1"/>
  <c r="BU16467" i="1" s="1"/>
  <c r="CE16468" i="1"/>
  <c r="CF16468" i="1"/>
  <c r="CG16468" i="1"/>
  <c r="BU16468" i="1" s="1"/>
  <c r="CE16469" i="1"/>
  <c r="CF16469" i="1"/>
  <c r="CG16469" i="1"/>
  <c r="BU16469" i="1" s="1"/>
  <c r="CE16470" i="1"/>
  <c r="CF16470" i="1"/>
  <c r="CG16470" i="1"/>
  <c r="BU16470" i="1" s="1"/>
  <c r="CE16471" i="1"/>
  <c r="CF16471" i="1"/>
  <c r="CG16471" i="1"/>
  <c r="BU16471" i="1" s="1"/>
  <c r="CE16472" i="1"/>
  <c r="CF16472" i="1"/>
  <c r="CG16472" i="1"/>
  <c r="BU16472" i="1" s="1"/>
  <c r="CE16473" i="1"/>
  <c r="CF16473" i="1"/>
  <c r="CG16473" i="1"/>
  <c r="BU16473" i="1" s="1"/>
  <c r="CE16474" i="1"/>
  <c r="CF16474" i="1"/>
  <c r="CG16474" i="1"/>
  <c r="BU16474" i="1" s="1"/>
  <c r="CE16475" i="1"/>
  <c r="CF16475" i="1"/>
  <c r="CG16475" i="1"/>
  <c r="BU16475" i="1" s="1"/>
  <c r="CE16476" i="1"/>
  <c r="CF16476" i="1"/>
  <c r="CG16476" i="1"/>
  <c r="BU16476" i="1" s="1"/>
  <c r="CE16477" i="1"/>
  <c r="CF16477" i="1"/>
  <c r="CG16477" i="1"/>
  <c r="BU16477" i="1" s="1"/>
  <c r="CE16478" i="1"/>
  <c r="CF16478" i="1"/>
  <c r="CG16478" i="1"/>
  <c r="BU16478" i="1" s="1"/>
  <c r="CE16479" i="1"/>
  <c r="CF16479" i="1"/>
  <c r="CG16479" i="1"/>
  <c r="BU16479" i="1" s="1"/>
  <c r="CE16480" i="1"/>
  <c r="CF16480" i="1"/>
  <c r="CG16480" i="1"/>
  <c r="BU16480" i="1" s="1"/>
  <c r="CE16481" i="1"/>
  <c r="CF16481" i="1"/>
  <c r="CG16481" i="1"/>
  <c r="BU16481" i="1" s="1"/>
  <c r="CE16482" i="1"/>
  <c r="CF16482" i="1"/>
  <c r="CG16482" i="1"/>
  <c r="BU16482" i="1" s="1"/>
  <c r="CE16483" i="1"/>
  <c r="CF16483" i="1"/>
  <c r="CG16483" i="1"/>
  <c r="BU16483" i="1" s="1"/>
  <c r="CE16484" i="1"/>
  <c r="CF16484" i="1"/>
  <c r="CG16484" i="1"/>
  <c r="BU16484" i="1" s="1"/>
  <c r="CE16485" i="1"/>
  <c r="CF16485" i="1"/>
  <c r="CG16485" i="1"/>
  <c r="BU16485" i="1" s="1"/>
  <c r="CE16486" i="1"/>
  <c r="CF16486" i="1"/>
  <c r="CG16486" i="1"/>
  <c r="BU16486" i="1" s="1"/>
  <c r="CE16487" i="1"/>
  <c r="CF16487" i="1"/>
  <c r="CG16487" i="1"/>
  <c r="BU16487" i="1" s="1"/>
  <c r="CE16488" i="1"/>
  <c r="CF16488" i="1"/>
  <c r="CG16488" i="1"/>
  <c r="BU16488" i="1" s="1"/>
  <c r="CE16489" i="1"/>
  <c r="CF16489" i="1"/>
  <c r="CG16489" i="1"/>
  <c r="BU16489" i="1" s="1"/>
  <c r="CE16490" i="1"/>
  <c r="CF16490" i="1"/>
  <c r="CG16490" i="1"/>
  <c r="BU16490" i="1" s="1"/>
  <c r="CE16491" i="1"/>
  <c r="CF16491" i="1"/>
  <c r="CG16491" i="1"/>
  <c r="BU16491" i="1" s="1"/>
  <c r="CE16492" i="1"/>
  <c r="CF16492" i="1"/>
  <c r="CG16492" i="1"/>
  <c r="BU16492" i="1" s="1"/>
  <c r="CE16493" i="1"/>
  <c r="CF16493" i="1"/>
  <c r="CG16493" i="1"/>
  <c r="BU16493" i="1" s="1"/>
  <c r="CE16494" i="1"/>
  <c r="CF16494" i="1"/>
  <c r="CG16494" i="1"/>
  <c r="BU16494" i="1" s="1"/>
  <c r="CE16495" i="1"/>
  <c r="CF16495" i="1"/>
  <c r="CG16495" i="1"/>
  <c r="BU16495" i="1" s="1"/>
  <c r="CE16496" i="1"/>
  <c r="CF16496" i="1"/>
  <c r="CG16496" i="1"/>
  <c r="BU16496" i="1" s="1"/>
  <c r="CE16497" i="1"/>
  <c r="CF16497" i="1"/>
  <c r="CG16497" i="1"/>
  <c r="BU16497" i="1" s="1"/>
  <c r="CE16498" i="1"/>
  <c r="CF16498" i="1"/>
  <c r="CG16498" i="1"/>
  <c r="BU16498" i="1" s="1"/>
  <c r="CE16499" i="1"/>
  <c r="CF16499" i="1"/>
  <c r="CG16499" i="1"/>
  <c r="BU16499" i="1" s="1"/>
  <c r="CE16500" i="1"/>
  <c r="CF16500" i="1"/>
  <c r="CG16500" i="1"/>
  <c r="BU16500" i="1" s="1"/>
  <c r="CG16007" i="1"/>
  <c r="BU16007" i="1" s="1"/>
  <c r="CF16007" i="1"/>
  <c r="CE16007" i="1"/>
  <c r="CE14008" i="1"/>
  <c r="CF14008" i="1"/>
  <c r="CG14008" i="1"/>
  <c r="BU14008" i="1" s="1"/>
  <c r="CE14009" i="1"/>
  <c r="CF14009" i="1"/>
  <c r="CG14009" i="1"/>
  <c r="BU14009" i="1" s="1"/>
  <c r="CE14010" i="1"/>
  <c r="CF14010" i="1"/>
  <c r="CG14010" i="1"/>
  <c r="BU14010" i="1" s="1"/>
  <c r="CE14011" i="1"/>
  <c r="CF14011" i="1"/>
  <c r="CG14011" i="1"/>
  <c r="BU14011" i="1" s="1"/>
  <c r="CE14012" i="1"/>
  <c r="CF14012" i="1"/>
  <c r="CG14012" i="1"/>
  <c r="BU14012" i="1" s="1"/>
  <c r="CE14013" i="1"/>
  <c r="CF14013" i="1"/>
  <c r="CG14013" i="1"/>
  <c r="BU14013" i="1" s="1"/>
  <c r="CE14014" i="1"/>
  <c r="CF14014" i="1"/>
  <c r="CG14014" i="1"/>
  <c r="BU14014" i="1" s="1"/>
  <c r="CE14015" i="1"/>
  <c r="CF14015" i="1"/>
  <c r="CG14015" i="1"/>
  <c r="BU14015" i="1" s="1"/>
  <c r="CE14016" i="1"/>
  <c r="CF14016" i="1"/>
  <c r="CG14016" i="1"/>
  <c r="BU14016" i="1" s="1"/>
  <c r="CE14017" i="1"/>
  <c r="CF14017" i="1"/>
  <c r="CG14017" i="1"/>
  <c r="BU14017" i="1" s="1"/>
  <c r="CE14018" i="1"/>
  <c r="CF14018" i="1"/>
  <c r="CG14018" i="1"/>
  <c r="BU14018" i="1" s="1"/>
  <c r="CE14019" i="1"/>
  <c r="CF14019" i="1"/>
  <c r="CG14019" i="1"/>
  <c r="BU14019" i="1" s="1"/>
  <c r="CE14020" i="1"/>
  <c r="CF14020" i="1"/>
  <c r="CG14020" i="1"/>
  <c r="BU14020" i="1" s="1"/>
  <c r="CE14021" i="1"/>
  <c r="CF14021" i="1"/>
  <c r="CG14021" i="1"/>
  <c r="BU14021" i="1" s="1"/>
  <c r="CE14022" i="1"/>
  <c r="CF14022" i="1"/>
  <c r="CG14022" i="1"/>
  <c r="BU14022" i="1" s="1"/>
  <c r="CE14023" i="1"/>
  <c r="CF14023" i="1"/>
  <c r="CG14023" i="1"/>
  <c r="BU14023" i="1" s="1"/>
  <c r="CE14024" i="1"/>
  <c r="CF14024" i="1"/>
  <c r="CG14024" i="1"/>
  <c r="BU14024" i="1" s="1"/>
  <c r="CE14025" i="1"/>
  <c r="CF14025" i="1"/>
  <c r="CG14025" i="1"/>
  <c r="BU14025" i="1" s="1"/>
  <c r="CE14026" i="1"/>
  <c r="CF14026" i="1"/>
  <c r="CG14026" i="1"/>
  <c r="BU14026" i="1" s="1"/>
  <c r="CE14027" i="1"/>
  <c r="CF14027" i="1"/>
  <c r="CG14027" i="1"/>
  <c r="BU14027" i="1" s="1"/>
  <c r="CE14028" i="1"/>
  <c r="CF14028" i="1"/>
  <c r="CG14028" i="1"/>
  <c r="BU14028" i="1" s="1"/>
  <c r="CE14029" i="1"/>
  <c r="CF14029" i="1"/>
  <c r="CG14029" i="1"/>
  <c r="BU14029" i="1" s="1"/>
  <c r="CE14030" i="1"/>
  <c r="CF14030" i="1"/>
  <c r="CG14030" i="1"/>
  <c r="BU14030" i="1" s="1"/>
  <c r="CE14031" i="1"/>
  <c r="CF14031" i="1"/>
  <c r="CG14031" i="1"/>
  <c r="BU14031" i="1" s="1"/>
  <c r="CE14032" i="1"/>
  <c r="CF14032" i="1"/>
  <c r="CG14032" i="1"/>
  <c r="BU14032" i="1" s="1"/>
  <c r="CE14033" i="1"/>
  <c r="CF14033" i="1"/>
  <c r="CG14033" i="1"/>
  <c r="BU14033" i="1" s="1"/>
  <c r="CE14034" i="1"/>
  <c r="CF14034" i="1"/>
  <c r="CG14034" i="1"/>
  <c r="BU14034" i="1" s="1"/>
  <c r="CE14035" i="1"/>
  <c r="CF14035" i="1"/>
  <c r="CG14035" i="1"/>
  <c r="BU14035" i="1" s="1"/>
  <c r="CE14036" i="1"/>
  <c r="CF14036" i="1"/>
  <c r="CG14036" i="1"/>
  <c r="BU14036" i="1" s="1"/>
  <c r="CE14037" i="1"/>
  <c r="CF14037" i="1"/>
  <c r="CG14037" i="1"/>
  <c r="BU14037" i="1" s="1"/>
  <c r="CE14038" i="1"/>
  <c r="CF14038" i="1"/>
  <c r="CG14038" i="1"/>
  <c r="BU14038" i="1" s="1"/>
  <c r="CE14039" i="1"/>
  <c r="CF14039" i="1"/>
  <c r="CG14039" i="1"/>
  <c r="BU14039" i="1" s="1"/>
  <c r="CE14040" i="1"/>
  <c r="CF14040" i="1"/>
  <c r="CG14040" i="1"/>
  <c r="BU14040" i="1" s="1"/>
  <c r="CE14041" i="1"/>
  <c r="CF14041" i="1"/>
  <c r="CG14041" i="1"/>
  <c r="BU14041" i="1" s="1"/>
  <c r="CE14042" i="1"/>
  <c r="CF14042" i="1"/>
  <c r="CG14042" i="1"/>
  <c r="BU14042" i="1" s="1"/>
  <c r="CE14043" i="1"/>
  <c r="CF14043" i="1"/>
  <c r="CG14043" i="1"/>
  <c r="BU14043" i="1" s="1"/>
  <c r="CE14044" i="1"/>
  <c r="CF14044" i="1"/>
  <c r="CG14044" i="1"/>
  <c r="BU14044" i="1" s="1"/>
  <c r="CE14045" i="1"/>
  <c r="CF14045" i="1"/>
  <c r="CG14045" i="1"/>
  <c r="BU14045" i="1" s="1"/>
  <c r="CE14046" i="1"/>
  <c r="CF14046" i="1"/>
  <c r="CG14046" i="1"/>
  <c r="BU14046" i="1" s="1"/>
  <c r="CE14047" i="1"/>
  <c r="CF14047" i="1"/>
  <c r="CG14047" i="1"/>
  <c r="BU14047" i="1" s="1"/>
  <c r="CE14048" i="1"/>
  <c r="CF14048" i="1"/>
  <c r="CG14048" i="1"/>
  <c r="BU14048" i="1" s="1"/>
  <c r="CE14049" i="1"/>
  <c r="CF14049" i="1"/>
  <c r="CG14049" i="1"/>
  <c r="BU14049" i="1" s="1"/>
  <c r="CE14050" i="1"/>
  <c r="CF14050" i="1"/>
  <c r="CG14050" i="1"/>
  <c r="BU14050" i="1" s="1"/>
  <c r="CE14051" i="1"/>
  <c r="CF14051" i="1"/>
  <c r="CG14051" i="1"/>
  <c r="BU14051" i="1" s="1"/>
  <c r="CE14052" i="1"/>
  <c r="CF14052" i="1"/>
  <c r="CG14052" i="1"/>
  <c r="BU14052" i="1" s="1"/>
  <c r="CE14053" i="1"/>
  <c r="CF14053" i="1"/>
  <c r="CG14053" i="1"/>
  <c r="BU14053" i="1" s="1"/>
  <c r="CE14054" i="1"/>
  <c r="CF14054" i="1"/>
  <c r="CG14054" i="1"/>
  <c r="BU14054" i="1" s="1"/>
  <c r="CE14055" i="1"/>
  <c r="CF14055" i="1"/>
  <c r="CG14055" i="1"/>
  <c r="BU14055" i="1" s="1"/>
  <c r="CE14056" i="1"/>
  <c r="CF14056" i="1"/>
  <c r="CG14056" i="1"/>
  <c r="BU14056" i="1" s="1"/>
  <c r="CE14057" i="1"/>
  <c r="CF14057" i="1"/>
  <c r="CG14057" i="1"/>
  <c r="BU14057" i="1" s="1"/>
  <c r="CE14058" i="1"/>
  <c r="CF14058" i="1"/>
  <c r="CG14058" i="1"/>
  <c r="BU14058" i="1" s="1"/>
  <c r="CE14059" i="1"/>
  <c r="CF14059" i="1"/>
  <c r="CG14059" i="1"/>
  <c r="BU14059" i="1" s="1"/>
  <c r="CE14060" i="1"/>
  <c r="CF14060" i="1"/>
  <c r="CG14060" i="1"/>
  <c r="BU14060" i="1" s="1"/>
  <c r="CE14061" i="1"/>
  <c r="CF14061" i="1"/>
  <c r="CG14061" i="1"/>
  <c r="BU14061" i="1" s="1"/>
  <c r="CE14062" i="1"/>
  <c r="CF14062" i="1"/>
  <c r="CG14062" i="1"/>
  <c r="BU14062" i="1" s="1"/>
  <c r="CE14063" i="1"/>
  <c r="CF14063" i="1"/>
  <c r="CG14063" i="1"/>
  <c r="BU14063" i="1" s="1"/>
  <c r="CE14064" i="1"/>
  <c r="CF14064" i="1"/>
  <c r="CG14064" i="1"/>
  <c r="BU14064" i="1" s="1"/>
  <c r="CE14065" i="1"/>
  <c r="CF14065" i="1"/>
  <c r="CG14065" i="1"/>
  <c r="BU14065" i="1" s="1"/>
  <c r="CE14066" i="1"/>
  <c r="CF14066" i="1"/>
  <c r="CG14066" i="1"/>
  <c r="BU14066" i="1" s="1"/>
  <c r="CE14067" i="1"/>
  <c r="CF14067" i="1"/>
  <c r="CG14067" i="1"/>
  <c r="BU14067" i="1" s="1"/>
  <c r="CE14068" i="1"/>
  <c r="CF14068" i="1"/>
  <c r="CG14068" i="1"/>
  <c r="BU14068" i="1" s="1"/>
  <c r="CE14069" i="1"/>
  <c r="CF14069" i="1"/>
  <c r="CG14069" i="1"/>
  <c r="BU14069" i="1" s="1"/>
  <c r="CE14070" i="1"/>
  <c r="CF14070" i="1"/>
  <c r="CG14070" i="1"/>
  <c r="BU14070" i="1" s="1"/>
  <c r="CE14071" i="1"/>
  <c r="CF14071" i="1"/>
  <c r="CG14071" i="1"/>
  <c r="BU14071" i="1" s="1"/>
  <c r="CE14072" i="1"/>
  <c r="CF14072" i="1"/>
  <c r="CG14072" i="1"/>
  <c r="BU14072" i="1" s="1"/>
  <c r="CE14073" i="1"/>
  <c r="CF14073" i="1"/>
  <c r="CG14073" i="1"/>
  <c r="BU14073" i="1" s="1"/>
  <c r="CE14074" i="1"/>
  <c r="CF14074" i="1"/>
  <c r="CG14074" i="1"/>
  <c r="BU14074" i="1" s="1"/>
  <c r="CE14075" i="1"/>
  <c r="CF14075" i="1"/>
  <c r="CG14075" i="1"/>
  <c r="BU14075" i="1" s="1"/>
  <c r="CE14076" i="1"/>
  <c r="CF14076" i="1"/>
  <c r="CG14076" i="1"/>
  <c r="BU14076" i="1" s="1"/>
  <c r="CE14077" i="1"/>
  <c r="CF14077" i="1"/>
  <c r="CG14077" i="1"/>
  <c r="BU14077" i="1" s="1"/>
  <c r="CE14078" i="1"/>
  <c r="CF14078" i="1"/>
  <c r="CG14078" i="1"/>
  <c r="BU14078" i="1" s="1"/>
  <c r="CE14079" i="1"/>
  <c r="CF14079" i="1"/>
  <c r="CG14079" i="1"/>
  <c r="BU14079" i="1" s="1"/>
  <c r="CE14080" i="1"/>
  <c r="CF14080" i="1"/>
  <c r="CG14080" i="1"/>
  <c r="BU14080" i="1" s="1"/>
  <c r="CE14081" i="1"/>
  <c r="CF14081" i="1"/>
  <c r="CG14081" i="1"/>
  <c r="BU14081" i="1" s="1"/>
  <c r="CE14082" i="1"/>
  <c r="CF14082" i="1"/>
  <c r="CG14082" i="1"/>
  <c r="BU14082" i="1" s="1"/>
  <c r="CE14083" i="1"/>
  <c r="CF14083" i="1"/>
  <c r="CG14083" i="1"/>
  <c r="BU14083" i="1" s="1"/>
  <c r="CE14084" i="1"/>
  <c r="CF14084" i="1"/>
  <c r="CG14084" i="1"/>
  <c r="BU14084" i="1" s="1"/>
  <c r="CE14085" i="1"/>
  <c r="CF14085" i="1"/>
  <c r="CG14085" i="1"/>
  <c r="BU14085" i="1" s="1"/>
  <c r="CE14086" i="1"/>
  <c r="CF14086" i="1"/>
  <c r="CG14086" i="1"/>
  <c r="BU14086" i="1" s="1"/>
  <c r="CE14087" i="1"/>
  <c r="CF14087" i="1"/>
  <c r="CG14087" i="1"/>
  <c r="BU14087" i="1" s="1"/>
  <c r="CE14088" i="1"/>
  <c r="CF14088" i="1"/>
  <c r="CG14088" i="1"/>
  <c r="BU14088" i="1" s="1"/>
  <c r="CE14089" i="1"/>
  <c r="CF14089" i="1"/>
  <c r="CG14089" i="1"/>
  <c r="BU14089" i="1" s="1"/>
  <c r="CE14090" i="1"/>
  <c r="CF14090" i="1"/>
  <c r="CG14090" i="1"/>
  <c r="BU14090" i="1" s="1"/>
  <c r="CE14091" i="1"/>
  <c r="CF14091" i="1"/>
  <c r="CG14091" i="1"/>
  <c r="BU14091" i="1" s="1"/>
  <c r="CE14092" i="1"/>
  <c r="CF14092" i="1"/>
  <c r="CG14092" i="1"/>
  <c r="BU14092" i="1" s="1"/>
  <c r="CE14093" i="1"/>
  <c r="CF14093" i="1"/>
  <c r="CG14093" i="1"/>
  <c r="BU14093" i="1" s="1"/>
  <c r="CE14094" i="1"/>
  <c r="CF14094" i="1"/>
  <c r="CG14094" i="1"/>
  <c r="BU14094" i="1" s="1"/>
  <c r="CE14095" i="1"/>
  <c r="CF14095" i="1"/>
  <c r="CG14095" i="1"/>
  <c r="BU14095" i="1" s="1"/>
  <c r="CE14096" i="1"/>
  <c r="CF14096" i="1"/>
  <c r="CG14096" i="1"/>
  <c r="BU14096" i="1" s="1"/>
  <c r="CE14097" i="1"/>
  <c r="CF14097" i="1"/>
  <c r="CG14097" i="1"/>
  <c r="BU14097" i="1" s="1"/>
  <c r="CE14098" i="1"/>
  <c r="CF14098" i="1"/>
  <c r="CG14098" i="1"/>
  <c r="BU14098" i="1" s="1"/>
  <c r="CE14099" i="1"/>
  <c r="CF14099" i="1"/>
  <c r="CG14099" i="1"/>
  <c r="BU14099" i="1" s="1"/>
  <c r="CE14100" i="1"/>
  <c r="CF14100" i="1"/>
  <c r="CG14100" i="1"/>
  <c r="BU14100" i="1" s="1"/>
  <c r="CE14101" i="1"/>
  <c r="CF14101" i="1"/>
  <c r="CG14101" i="1"/>
  <c r="BU14101" i="1" s="1"/>
  <c r="CE14102" i="1"/>
  <c r="CF14102" i="1"/>
  <c r="CG14102" i="1"/>
  <c r="BU14102" i="1" s="1"/>
  <c r="CE14103" i="1"/>
  <c r="CF14103" i="1"/>
  <c r="CG14103" i="1"/>
  <c r="BU14103" i="1" s="1"/>
  <c r="CE14104" i="1"/>
  <c r="CF14104" i="1"/>
  <c r="CG14104" i="1"/>
  <c r="BU14104" i="1" s="1"/>
  <c r="CE14105" i="1"/>
  <c r="CF14105" i="1"/>
  <c r="CG14105" i="1"/>
  <c r="BU14105" i="1" s="1"/>
  <c r="CE14106" i="1"/>
  <c r="CF14106" i="1"/>
  <c r="CG14106" i="1"/>
  <c r="BU14106" i="1" s="1"/>
  <c r="CE14107" i="1"/>
  <c r="CF14107" i="1"/>
  <c r="CG14107" i="1"/>
  <c r="BU14107" i="1" s="1"/>
  <c r="CE14108" i="1"/>
  <c r="CF14108" i="1"/>
  <c r="CG14108" i="1"/>
  <c r="BU14108" i="1" s="1"/>
  <c r="CE14109" i="1"/>
  <c r="CF14109" i="1"/>
  <c r="CG14109" i="1"/>
  <c r="BU14109" i="1" s="1"/>
  <c r="CE14110" i="1"/>
  <c r="CF14110" i="1"/>
  <c r="CG14110" i="1"/>
  <c r="BU14110" i="1" s="1"/>
  <c r="CE14111" i="1"/>
  <c r="CF14111" i="1"/>
  <c r="CG14111" i="1"/>
  <c r="BU14111" i="1" s="1"/>
  <c r="CE14112" i="1"/>
  <c r="CF14112" i="1"/>
  <c r="CG14112" i="1"/>
  <c r="BU14112" i="1" s="1"/>
  <c r="CE14113" i="1"/>
  <c r="CF14113" i="1"/>
  <c r="CG14113" i="1"/>
  <c r="BU14113" i="1" s="1"/>
  <c r="CE14114" i="1"/>
  <c r="CF14114" i="1"/>
  <c r="CG14114" i="1"/>
  <c r="BU14114" i="1" s="1"/>
  <c r="CE14115" i="1"/>
  <c r="CF14115" i="1"/>
  <c r="CG14115" i="1"/>
  <c r="BU14115" i="1" s="1"/>
  <c r="CE14116" i="1"/>
  <c r="CF14116" i="1"/>
  <c r="CG14116" i="1"/>
  <c r="BU14116" i="1" s="1"/>
  <c r="CE14117" i="1"/>
  <c r="CF14117" i="1"/>
  <c r="CG14117" i="1"/>
  <c r="BU14117" i="1" s="1"/>
  <c r="CE14118" i="1"/>
  <c r="CF14118" i="1"/>
  <c r="CG14118" i="1"/>
  <c r="BU14118" i="1" s="1"/>
  <c r="CE14119" i="1"/>
  <c r="CF14119" i="1"/>
  <c r="CG14119" i="1"/>
  <c r="BU14119" i="1" s="1"/>
  <c r="CE14120" i="1"/>
  <c r="CF14120" i="1"/>
  <c r="CG14120" i="1"/>
  <c r="BU14120" i="1" s="1"/>
  <c r="CE14121" i="1"/>
  <c r="CF14121" i="1"/>
  <c r="CG14121" i="1"/>
  <c r="BU14121" i="1" s="1"/>
  <c r="CE14122" i="1"/>
  <c r="CF14122" i="1"/>
  <c r="CG14122" i="1"/>
  <c r="BU14122" i="1" s="1"/>
  <c r="CE14123" i="1"/>
  <c r="CF14123" i="1"/>
  <c r="CG14123" i="1"/>
  <c r="BU14123" i="1" s="1"/>
  <c r="CE14124" i="1"/>
  <c r="CF14124" i="1"/>
  <c r="CG14124" i="1"/>
  <c r="BU14124" i="1" s="1"/>
  <c r="CE14125" i="1"/>
  <c r="CF14125" i="1"/>
  <c r="CG14125" i="1"/>
  <c r="BU14125" i="1" s="1"/>
  <c r="CE14126" i="1"/>
  <c r="CF14126" i="1"/>
  <c r="CG14126" i="1"/>
  <c r="BU14126" i="1" s="1"/>
  <c r="CE14127" i="1"/>
  <c r="CF14127" i="1"/>
  <c r="CG14127" i="1"/>
  <c r="BU14127" i="1" s="1"/>
  <c r="CE14128" i="1"/>
  <c r="CF14128" i="1"/>
  <c r="CG14128" i="1"/>
  <c r="BU14128" i="1" s="1"/>
  <c r="CE14129" i="1"/>
  <c r="CF14129" i="1"/>
  <c r="CG14129" i="1"/>
  <c r="BU14129" i="1" s="1"/>
  <c r="CE14130" i="1"/>
  <c r="CF14130" i="1"/>
  <c r="CG14130" i="1"/>
  <c r="BU14130" i="1" s="1"/>
  <c r="CE14131" i="1"/>
  <c r="CF14131" i="1"/>
  <c r="CG14131" i="1"/>
  <c r="BU14131" i="1" s="1"/>
  <c r="CE14132" i="1"/>
  <c r="CF14132" i="1"/>
  <c r="CG14132" i="1"/>
  <c r="BU14132" i="1" s="1"/>
  <c r="CE14133" i="1"/>
  <c r="CF14133" i="1"/>
  <c r="CG14133" i="1"/>
  <c r="BU14133" i="1" s="1"/>
  <c r="CE14134" i="1"/>
  <c r="CF14134" i="1"/>
  <c r="CG14134" i="1"/>
  <c r="BU14134" i="1" s="1"/>
  <c r="CE14135" i="1"/>
  <c r="CF14135" i="1"/>
  <c r="CG14135" i="1"/>
  <c r="BU14135" i="1" s="1"/>
  <c r="CE14136" i="1"/>
  <c r="CF14136" i="1"/>
  <c r="CG14136" i="1"/>
  <c r="BU14136" i="1" s="1"/>
  <c r="CE14137" i="1"/>
  <c r="CF14137" i="1"/>
  <c r="CG14137" i="1"/>
  <c r="BU14137" i="1" s="1"/>
  <c r="CE14138" i="1"/>
  <c r="CF14138" i="1"/>
  <c r="CG14138" i="1"/>
  <c r="BU14138" i="1" s="1"/>
  <c r="CE14139" i="1"/>
  <c r="CF14139" i="1"/>
  <c r="CG14139" i="1"/>
  <c r="BU14139" i="1" s="1"/>
  <c r="CE14140" i="1"/>
  <c r="CF14140" i="1"/>
  <c r="CG14140" i="1"/>
  <c r="BU14140" i="1" s="1"/>
  <c r="CE14141" i="1"/>
  <c r="CF14141" i="1"/>
  <c r="CG14141" i="1"/>
  <c r="BU14141" i="1" s="1"/>
  <c r="CE14142" i="1"/>
  <c r="CF14142" i="1"/>
  <c r="CG14142" i="1"/>
  <c r="BU14142" i="1" s="1"/>
  <c r="CE14143" i="1"/>
  <c r="CF14143" i="1"/>
  <c r="CG14143" i="1"/>
  <c r="BU14143" i="1" s="1"/>
  <c r="CE14144" i="1"/>
  <c r="CF14144" i="1"/>
  <c r="CG14144" i="1"/>
  <c r="BU14144" i="1" s="1"/>
  <c r="CE14145" i="1"/>
  <c r="CF14145" i="1"/>
  <c r="CG14145" i="1"/>
  <c r="BU14145" i="1" s="1"/>
  <c r="CE14146" i="1"/>
  <c r="CF14146" i="1"/>
  <c r="CG14146" i="1"/>
  <c r="BU14146" i="1" s="1"/>
  <c r="CE14147" i="1"/>
  <c r="CF14147" i="1"/>
  <c r="CG14147" i="1"/>
  <c r="BU14147" i="1" s="1"/>
  <c r="CE14148" i="1"/>
  <c r="CF14148" i="1"/>
  <c r="CG14148" i="1"/>
  <c r="BU14148" i="1" s="1"/>
  <c r="CE14149" i="1"/>
  <c r="CF14149" i="1"/>
  <c r="CG14149" i="1"/>
  <c r="BU14149" i="1" s="1"/>
  <c r="CE14150" i="1"/>
  <c r="CF14150" i="1"/>
  <c r="CG14150" i="1"/>
  <c r="BU14150" i="1" s="1"/>
  <c r="CE14151" i="1"/>
  <c r="CF14151" i="1"/>
  <c r="CG14151" i="1"/>
  <c r="BU14151" i="1" s="1"/>
  <c r="CE14152" i="1"/>
  <c r="CF14152" i="1"/>
  <c r="CG14152" i="1"/>
  <c r="BU14152" i="1" s="1"/>
  <c r="CE14153" i="1"/>
  <c r="CF14153" i="1"/>
  <c r="CG14153" i="1"/>
  <c r="BU14153" i="1" s="1"/>
  <c r="CE14154" i="1"/>
  <c r="CF14154" i="1"/>
  <c r="CG14154" i="1"/>
  <c r="BU14154" i="1" s="1"/>
  <c r="CE14155" i="1"/>
  <c r="CF14155" i="1"/>
  <c r="CG14155" i="1"/>
  <c r="BU14155" i="1" s="1"/>
  <c r="CE14156" i="1"/>
  <c r="CF14156" i="1"/>
  <c r="CG14156" i="1"/>
  <c r="BU14156" i="1" s="1"/>
  <c r="CE14157" i="1"/>
  <c r="CF14157" i="1"/>
  <c r="CG14157" i="1"/>
  <c r="BU14157" i="1" s="1"/>
  <c r="CE14158" i="1"/>
  <c r="CF14158" i="1"/>
  <c r="CG14158" i="1"/>
  <c r="BU14158" i="1" s="1"/>
  <c r="CE14159" i="1"/>
  <c r="CF14159" i="1"/>
  <c r="CG14159" i="1"/>
  <c r="BU14159" i="1" s="1"/>
  <c r="CE14160" i="1"/>
  <c r="CF14160" i="1"/>
  <c r="CG14160" i="1"/>
  <c r="BU14160" i="1" s="1"/>
  <c r="CE14161" i="1"/>
  <c r="CF14161" i="1"/>
  <c r="CG14161" i="1"/>
  <c r="BU14161" i="1" s="1"/>
  <c r="CE14162" i="1"/>
  <c r="CF14162" i="1"/>
  <c r="CG14162" i="1"/>
  <c r="BU14162" i="1" s="1"/>
  <c r="CE14163" i="1"/>
  <c r="CF14163" i="1"/>
  <c r="CG14163" i="1"/>
  <c r="BU14163" i="1" s="1"/>
  <c r="CE14164" i="1"/>
  <c r="CF14164" i="1"/>
  <c r="CG14164" i="1"/>
  <c r="BU14164" i="1" s="1"/>
  <c r="CE14165" i="1"/>
  <c r="CF14165" i="1"/>
  <c r="CG14165" i="1"/>
  <c r="BU14165" i="1" s="1"/>
  <c r="CE14166" i="1"/>
  <c r="CF14166" i="1"/>
  <c r="CG14166" i="1"/>
  <c r="BU14166" i="1" s="1"/>
  <c r="CE14167" i="1"/>
  <c r="CF14167" i="1"/>
  <c r="CG14167" i="1"/>
  <c r="BU14167" i="1" s="1"/>
  <c r="CE14168" i="1"/>
  <c r="CF14168" i="1"/>
  <c r="CG14168" i="1"/>
  <c r="BU14168" i="1" s="1"/>
  <c r="CE14169" i="1"/>
  <c r="CF14169" i="1"/>
  <c r="CG14169" i="1"/>
  <c r="BU14169" i="1" s="1"/>
  <c r="CE14170" i="1"/>
  <c r="CF14170" i="1"/>
  <c r="CG14170" i="1"/>
  <c r="BU14170" i="1" s="1"/>
  <c r="CE14171" i="1"/>
  <c r="CF14171" i="1"/>
  <c r="CG14171" i="1"/>
  <c r="BU14171" i="1" s="1"/>
  <c r="CE14172" i="1"/>
  <c r="CF14172" i="1"/>
  <c r="CG14172" i="1"/>
  <c r="BU14172" i="1" s="1"/>
  <c r="CE14173" i="1"/>
  <c r="CF14173" i="1"/>
  <c r="CG14173" i="1"/>
  <c r="BU14173" i="1" s="1"/>
  <c r="CE14174" i="1"/>
  <c r="CF14174" i="1"/>
  <c r="CG14174" i="1"/>
  <c r="BU14174" i="1" s="1"/>
  <c r="CE14175" i="1"/>
  <c r="CF14175" i="1"/>
  <c r="CG14175" i="1"/>
  <c r="BU14175" i="1" s="1"/>
  <c r="CE14176" i="1"/>
  <c r="CF14176" i="1"/>
  <c r="CG14176" i="1"/>
  <c r="BU14176" i="1" s="1"/>
  <c r="CE14177" i="1"/>
  <c r="CF14177" i="1"/>
  <c r="CG14177" i="1"/>
  <c r="BU14177" i="1" s="1"/>
  <c r="CE14178" i="1"/>
  <c r="CF14178" i="1"/>
  <c r="CG14178" i="1"/>
  <c r="BU14178" i="1" s="1"/>
  <c r="CE14179" i="1"/>
  <c r="CF14179" i="1"/>
  <c r="CG14179" i="1"/>
  <c r="BU14179" i="1" s="1"/>
  <c r="CE14180" i="1"/>
  <c r="CF14180" i="1"/>
  <c r="CG14180" i="1"/>
  <c r="BU14180" i="1" s="1"/>
  <c r="CE14181" i="1"/>
  <c r="CF14181" i="1"/>
  <c r="CG14181" i="1"/>
  <c r="BU14181" i="1" s="1"/>
  <c r="CE14182" i="1"/>
  <c r="CF14182" i="1"/>
  <c r="CG14182" i="1"/>
  <c r="BU14182" i="1" s="1"/>
  <c r="CE14183" i="1"/>
  <c r="CF14183" i="1"/>
  <c r="CG14183" i="1"/>
  <c r="BU14183" i="1" s="1"/>
  <c r="CE14184" i="1"/>
  <c r="CF14184" i="1"/>
  <c r="CG14184" i="1"/>
  <c r="BU14184" i="1" s="1"/>
  <c r="CE14185" i="1"/>
  <c r="CF14185" i="1"/>
  <c r="CG14185" i="1"/>
  <c r="BU14185" i="1" s="1"/>
  <c r="CE14186" i="1"/>
  <c r="CF14186" i="1"/>
  <c r="CG14186" i="1"/>
  <c r="BU14186" i="1" s="1"/>
  <c r="CE14187" i="1"/>
  <c r="CF14187" i="1"/>
  <c r="CG14187" i="1"/>
  <c r="BU14187" i="1" s="1"/>
  <c r="CE14188" i="1"/>
  <c r="CF14188" i="1"/>
  <c r="CG14188" i="1"/>
  <c r="BU14188" i="1" s="1"/>
  <c r="CE14189" i="1"/>
  <c r="CF14189" i="1"/>
  <c r="CG14189" i="1"/>
  <c r="BU14189" i="1" s="1"/>
  <c r="CE14190" i="1"/>
  <c r="CF14190" i="1"/>
  <c r="CG14190" i="1"/>
  <c r="BU14190" i="1" s="1"/>
  <c r="CE14191" i="1"/>
  <c r="CF14191" i="1"/>
  <c r="CG14191" i="1"/>
  <c r="BU14191" i="1" s="1"/>
  <c r="CE14192" i="1"/>
  <c r="CF14192" i="1"/>
  <c r="CG14192" i="1"/>
  <c r="BU14192" i="1" s="1"/>
  <c r="CE14193" i="1"/>
  <c r="CF14193" i="1"/>
  <c r="CG14193" i="1"/>
  <c r="BU14193" i="1" s="1"/>
  <c r="CE14194" i="1"/>
  <c r="CF14194" i="1"/>
  <c r="CG14194" i="1"/>
  <c r="BU14194" i="1" s="1"/>
  <c r="CE14195" i="1"/>
  <c r="CF14195" i="1"/>
  <c r="CG14195" i="1"/>
  <c r="BU14195" i="1" s="1"/>
  <c r="CE14196" i="1"/>
  <c r="CF14196" i="1"/>
  <c r="CG14196" i="1"/>
  <c r="BU14196" i="1" s="1"/>
  <c r="CE14197" i="1"/>
  <c r="CF14197" i="1"/>
  <c r="CG14197" i="1"/>
  <c r="BU14197" i="1" s="1"/>
  <c r="CE14198" i="1"/>
  <c r="CF14198" i="1"/>
  <c r="CG14198" i="1"/>
  <c r="BU14198" i="1" s="1"/>
  <c r="CE14199" i="1"/>
  <c r="CF14199" i="1"/>
  <c r="CG14199" i="1"/>
  <c r="BU14199" i="1" s="1"/>
  <c r="CE14200" i="1"/>
  <c r="CF14200" i="1"/>
  <c r="CG14200" i="1"/>
  <c r="BU14200" i="1" s="1"/>
  <c r="CE14201" i="1"/>
  <c r="CF14201" i="1"/>
  <c r="CG14201" i="1"/>
  <c r="BU14201" i="1" s="1"/>
  <c r="CE14202" i="1"/>
  <c r="CF14202" i="1"/>
  <c r="CG14202" i="1"/>
  <c r="BU14202" i="1" s="1"/>
  <c r="CE14203" i="1"/>
  <c r="CF14203" i="1"/>
  <c r="CG14203" i="1"/>
  <c r="BU14203" i="1" s="1"/>
  <c r="CE14204" i="1"/>
  <c r="CF14204" i="1"/>
  <c r="CG14204" i="1"/>
  <c r="BU14204" i="1" s="1"/>
  <c r="CE14205" i="1"/>
  <c r="CF14205" i="1"/>
  <c r="CG14205" i="1"/>
  <c r="BU14205" i="1" s="1"/>
  <c r="CE14206" i="1"/>
  <c r="CF14206" i="1"/>
  <c r="CG14206" i="1"/>
  <c r="BU14206" i="1" s="1"/>
  <c r="CE14207" i="1"/>
  <c r="CF14207" i="1"/>
  <c r="CG14207" i="1"/>
  <c r="BU14207" i="1" s="1"/>
  <c r="CE14208" i="1"/>
  <c r="CF14208" i="1"/>
  <c r="CG14208" i="1"/>
  <c r="BU14208" i="1" s="1"/>
  <c r="CE14209" i="1"/>
  <c r="CF14209" i="1"/>
  <c r="CG14209" i="1"/>
  <c r="BU14209" i="1" s="1"/>
  <c r="CE14210" i="1"/>
  <c r="CF14210" i="1"/>
  <c r="CG14210" i="1"/>
  <c r="BU14210" i="1" s="1"/>
  <c r="CE14211" i="1"/>
  <c r="CF14211" i="1"/>
  <c r="CG14211" i="1"/>
  <c r="BU14211" i="1" s="1"/>
  <c r="CE14212" i="1"/>
  <c r="CF14212" i="1"/>
  <c r="CG14212" i="1"/>
  <c r="BU14212" i="1" s="1"/>
  <c r="CE14213" i="1"/>
  <c r="CF14213" i="1"/>
  <c r="CG14213" i="1"/>
  <c r="BU14213" i="1" s="1"/>
  <c r="CE14214" i="1"/>
  <c r="CF14214" i="1"/>
  <c r="CG14214" i="1"/>
  <c r="BU14214" i="1" s="1"/>
  <c r="CE14215" i="1"/>
  <c r="CF14215" i="1"/>
  <c r="CG14215" i="1"/>
  <c r="BU14215" i="1" s="1"/>
  <c r="CE14216" i="1"/>
  <c r="CF14216" i="1"/>
  <c r="CG14216" i="1"/>
  <c r="BU14216" i="1" s="1"/>
  <c r="CE14217" i="1"/>
  <c r="CF14217" i="1"/>
  <c r="CG14217" i="1"/>
  <c r="BU14217" i="1" s="1"/>
  <c r="CE14218" i="1"/>
  <c r="CF14218" i="1"/>
  <c r="CG14218" i="1"/>
  <c r="BU14218" i="1" s="1"/>
  <c r="CE14219" i="1"/>
  <c r="CF14219" i="1"/>
  <c r="CG14219" i="1"/>
  <c r="BU14219" i="1" s="1"/>
  <c r="CE14220" i="1"/>
  <c r="CF14220" i="1"/>
  <c r="CG14220" i="1"/>
  <c r="BU14220" i="1" s="1"/>
  <c r="CE14221" i="1"/>
  <c r="CF14221" i="1"/>
  <c r="CG14221" i="1"/>
  <c r="BU14221" i="1" s="1"/>
  <c r="CE14222" i="1"/>
  <c r="CF14222" i="1"/>
  <c r="CG14222" i="1"/>
  <c r="BU14222" i="1" s="1"/>
  <c r="CE14223" i="1"/>
  <c r="CF14223" i="1"/>
  <c r="CG14223" i="1"/>
  <c r="BU14223" i="1" s="1"/>
  <c r="CE14224" i="1"/>
  <c r="CF14224" i="1"/>
  <c r="CG14224" i="1"/>
  <c r="BU14224" i="1" s="1"/>
  <c r="CE14225" i="1"/>
  <c r="CF14225" i="1"/>
  <c r="CG14225" i="1"/>
  <c r="BU14225" i="1" s="1"/>
  <c r="CE14226" i="1"/>
  <c r="CF14226" i="1"/>
  <c r="CG14226" i="1"/>
  <c r="BU14226" i="1" s="1"/>
  <c r="CE14227" i="1"/>
  <c r="CF14227" i="1"/>
  <c r="CG14227" i="1"/>
  <c r="BU14227" i="1" s="1"/>
  <c r="CE14228" i="1"/>
  <c r="CF14228" i="1"/>
  <c r="CG14228" i="1"/>
  <c r="BU14228" i="1" s="1"/>
  <c r="CE14229" i="1"/>
  <c r="CF14229" i="1"/>
  <c r="CG14229" i="1"/>
  <c r="BU14229" i="1" s="1"/>
  <c r="CE14230" i="1"/>
  <c r="CF14230" i="1"/>
  <c r="CG14230" i="1"/>
  <c r="BU14230" i="1" s="1"/>
  <c r="CE14231" i="1"/>
  <c r="CF14231" i="1"/>
  <c r="CG14231" i="1"/>
  <c r="BU14231" i="1" s="1"/>
  <c r="CE14232" i="1"/>
  <c r="CF14232" i="1"/>
  <c r="CG14232" i="1"/>
  <c r="BU14232" i="1" s="1"/>
  <c r="CE14233" i="1"/>
  <c r="CF14233" i="1"/>
  <c r="CG14233" i="1"/>
  <c r="BU14233" i="1" s="1"/>
  <c r="CE14234" i="1"/>
  <c r="CF14234" i="1"/>
  <c r="CG14234" i="1"/>
  <c r="BU14234" i="1" s="1"/>
  <c r="CE14235" i="1"/>
  <c r="CF14235" i="1"/>
  <c r="CG14235" i="1"/>
  <c r="BU14235" i="1" s="1"/>
  <c r="CE14236" i="1"/>
  <c r="CF14236" i="1"/>
  <c r="CG14236" i="1"/>
  <c r="BU14236" i="1" s="1"/>
  <c r="CE14237" i="1"/>
  <c r="CF14237" i="1"/>
  <c r="CG14237" i="1"/>
  <c r="BU14237" i="1" s="1"/>
  <c r="CE14238" i="1"/>
  <c r="CF14238" i="1"/>
  <c r="CG14238" i="1"/>
  <c r="BU14238" i="1" s="1"/>
  <c r="CE14239" i="1"/>
  <c r="CF14239" i="1"/>
  <c r="CG14239" i="1"/>
  <c r="BU14239" i="1" s="1"/>
  <c r="CE14240" i="1"/>
  <c r="CF14240" i="1"/>
  <c r="CG14240" i="1"/>
  <c r="BU14240" i="1" s="1"/>
  <c r="CE14241" i="1"/>
  <c r="CF14241" i="1"/>
  <c r="CG14241" i="1"/>
  <c r="BU14241" i="1" s="1"/>
  <c r="CE14242" i="1"/>
  <c r="CF14242" i="1"/>
  <c r="CG14242" i="1"/>
  <c r="BU14242" i="1" s="1"/>
  <c r="CE14243" i="1"/>
  <c r="CF14243" i="1"/>
  <c r="CG14243" i="1"/>
  <c r="BU14243" i="1" s="1"/>
  <c r="CE14244" i="1"/>
  <c r="CF14244" i="1"/>
  <c r="CG14244" i="1"/>
  <c r="BU14244" i="1" s="1"/>
  <c r="CE14245" i="1"/>
  <c r="CF14245" i="1"/>
  <c r="CG14245" i="1"/>
  <c r="BU14245" i="1" s="1"/>
  <c r="CE14246" i="1"/>
  <c r="CF14246" i="1"/>
  <c r="CG14246" i="1"/>
  <c r="BU14246" i="1" s="1"/>
  <c r="CE14247" i="1"/>
  <c r="CF14247" i="1"/>
  <c r="CG14247" i="1"/>
  <c r="BU14247" i="1" s="1"/>
  <c r="CE14248" i="1"/>
  <c r="CF14248" i="1"/>
  <c r="CG14248" i="1"/>
  <c r="BU14248" i="1" s="1"/>
  <c r="CE14249" i="1"/>
  <c r="CF14249" i="1"/>
  <c r="CG14249" i="1"/>
  <c r="BU14249" i="1" s="1"/>
  <c r="CE14250" i="1"/>
  <c r="CF14250" i="1"/>
  <c r="CG14250" i="1"/>
  <c r="BU14250" i="1" s="1"/>
  <c r="CE14251" i="1"/>
  <c r="CF14251" i="1"/>
  <c r="CG14251" i="1"/>
  <c r="BU14251" i="1" s="1"/>
  <c r="CE14252" i="1"/>
  <c r="CF14252" i="1"/>
  <c r="CG14252" i="1"/>
  <c r="BU14252" i="1" s="1"/>
  <c r="CE14253" i="1"/>
  <c r="CF14253" i="1"/>
  <c r="CG14253" i="1"/>
  <c r="BU14253" i="1" s="1"/>
  <c r="CE14254" i="1"/>
  <c r="CF14254" i="1"/>
  <c r="CG14254" i="1"/>
  <c r="BU14254" i="1" s="1"/>
  <c r="CE14255" i="1"/>
  <c r="CF14255" i="1"/>
  <c r="CG14255" i="1"/>
  <c r="BU14255" i="1" s="1"/>
  <c r="CE14256" i="1"/>
  <c r="CF14256" i="1"/>
  <c r="CG14256" i="1"/>
  <c r="BU14256" i="1" s="1"/>
  <c r="CE14257" i="1"/>
  <c r="CF14257" i="1"/>
  <c r="CG14257" i="1"/>
  <c r="BU14257" i="1" s="1"/>
  <c r="CE14258" i="1"/>
  <c r="CF14258" i="1"/>
  <c r="CG14258" i="1"/>
  <c r="BU14258" i="1" s="1"/>
  <c r="CE14259" i="1"/>
  <c r="CF14259" i="1"/>
  <c r="CG14259" i="1"/>
  <c r="BU14259" i="1" s="1"/>
  <c r="CE14260" i="1"/>
  <c r="CF14260" i="1"/>
  <c r="CG14260" i="1"/>
  <c r="BU14260" i="1" s="1"/>
  <c r="CE14261" i="1"/>
  <c r="CF14261" i="1"/>
  <c r="CG14261" i="1"/>
  <c r="BU14261" i="1" s="1"/>
  <c r="CE14262" i="1"/>
  <c r="CF14262" i="1"/>
  <c r="CG14262" i="1"/>
  <c r="BU14262" i="1" s="1"/>
  <c r="CE14263" i="1"/>
  <c r="CF14263" i="1"/>
  <c r="CG14263" i="1"/>
  <c r="BU14263" i="1" s="1"/>
  <c r="CE14264" i="1"/>
  <c r="CF14264" i="1"/>
  <c r="CG14264" i="1"/>
  <c r="BU14264" i="1" s="1"/>
  <c r="CE14265" i="1"/>
  <c r="CF14265" i="1"/>
  <c r="CG14265" i="1"/>
  <c r="BU14265" i="1" s="1"/>
  <c r="CE14266" i="1"/>
  <c r="CF14266" i="1"/>
  <c r="CG14266" i="1"/>
  <c r="BU14266" i="1" s="1"/>
  <c r="CE14267" i="1"/>
  <c r="CF14267" i="1"/>
  <c r="CG14267" i="1"/>
  <c r="BU14267" i="1" s="1"/>
  <c r="CE14268" i="1"/>
  <c r="CF14268" i="1"/>
  <c r="CG14268" i="1"/>
  <c r="BU14268" i="1" s="1"/>
  <c r="CE14269" i="1"/>
  <c r="CF14269" i="1"/>
  <c r="CG14269" i="1"/>
  <c r="BU14269" i="1" s="1"/>
  <c r="CE14270" i="1"/>
  <c r="CF14270" i="1"/>
  <c r="CG14270" i="1"/>
  <c r="BU14270" i="1" s="1"/>
  <c r="CE14271" i="1"/>
  <c r="CF14271" i="1"/>
  <c r="CG14271" i="1"/>
  <c r="BU14271" i="1" s="1"/>
  <c r="CE14272" i="1"/>
  <c r="CF14272" i="1"/>
  <c r="CG14272" i="1"/>
  <c r="BU14272" i="1" s="1"/>
  <c r="CE14273" i="1"/>
  <c r="CF14273" i="1"/>
  <c r="CG14273" i="1"/>
  <c r="BU14273" i="1" s="1"/>
  <c r="CE14274" i="1"/>
  <c r="CF14274" i="1"/>
  <c r="CG14274" i="1"/>
  <c r="BU14274" i="1" s="1"/>
  <c r="CE14275" i="1"/>
  <c r="CF14275" i="1"/>
  <c r="CG14275" i="1"/>
  <c r="BU14275" i="1" s="1"/>
  <c r="CE14276" i="1"/>
  <c r="CF14276" i="1"/>
  <c r="CG14276" i="1"/>
  <c r="BU14276" i="1" s="1"/>
  <c r="CE14277" i="1"/>
  <c r="CF14277" i="1"/>
  <c r="CG14277" i="1"/>
  <c r="BU14277" i="1" s="1"/>
  <c r="CE14278" i="1"/>
  <c r="CF14278" i="1"/>
  <c r="CG14278" i="1"/>
  <c r="BU14278" i="1" s="1"/>
  <c r="CE14279" i="1"/>
  <c r="CF14279" i="1"/>
  <c r="CG14279" i="1"/>
  <c r="BU14279" i="1" s="1"/>
  <c r="CE14280" i="1"/>
  <c r="CF14280" i="1"/>
  <c r="CG14280" i="1"/>
  <c r="BU14280" i="1" s="1"/>
  <c r="CE14281" i="1"/>
  <c r="CF14281" i="1"/>
  <c r="CG14281" i="1"/>
  <c r="BU14281" i="1" s="1"/>
  <c r="CE14282" i="1"/>
  <c r="CF14282" i="1"/>
  <c r="CG14282" i="1"/>
  <c r="BU14282" i="1" s="1"/>
  <c r="CE14283" i="1"/>
  <c r="CF14283" i="1"/>
  <c r="CG14283" i="1"/>
  <c r="BU14283" i="1" s="1"/>
  <c r="CE14284" i="1"/>
  <c r="CF14284" i="1"/>
  <c r="CG14284" i="1"/>
  <c r="BU14284" i="1" s="1"/>
  <c r="CE14285" i="1"/>
  <c r="CF14285" i="1"/>
  <c r="CG14285" i="1"/>
  <c r="BU14285" i="1" s="1"/>
  <c r="CE14286" i="1"/>
  <c r="CF14286" i="1"/>
  <c r="CG14286" i="1"/>
  <c r="BU14286" i="1" s="1"/>
  <c r="CE14287" i="1"/>
  <c r="CF14287" i="1"/>
  <c r="CG14287" i="1"/>
  <c r="BU14287" i="1" s="1"/>
  <c r="CE14288" i="1"/>
  <c r="CF14288" i="1"/>
  <c r="CG14288" i="1"/>
  <c r="BU14288" i="1" s="1"/>
  <c r="CE14289" i="1"/>
  <c r="CF14289" i="1"/>
  <c r="CG14289" i="1"/>
  <c r="BU14289" i="1" s="1"/>
  <c r="CE14290" i="1"/>
  <c r="CF14290" i="1"/>
  <c r="CG14290" i="1"/>
  <c r="BU14290" i="1" s="1"/>
  <c r="CE14291" i="1"/>
  <c r="CF14291" i="1"/>
  <c r="CG14291" i="1"/>
  <c r="BU14291" i="1" s="1"/>
  <c r="CE14292" i="1"/>
  <c r="CF14292" i="1"/>
  <c r="CG14292" i="1"/>
  <c r="BU14292" i="1" s="1"/>
  <c r="CE14293" i="1"/>
  <c r="CF14293" i="1"/>
  <c r="CG14293" i="1"/>
  <c r="BU14293" i="1" s="1"/>
  <c r="CE14294" i="1"/>
  <c r="CF14294" i="1"/>
  <c r="CG14294" i="1"/>
  <c r="BU14294" i="1" s="1"/>
  <c r="CE14295" i="1"/>
  <c r="CF14295" i="1"/>
  <c r="CG14295" i="1"/>
  <c r="BU14295" i="1" s="1"/>
  <c r="CE14296" i="1"/>
  <c r="CF14296" i="1"/>
  <c r="CG14296" i="1"/>
  <c r="BU14296" i="1" s="1"/>
  <c r="CE14297" i="1"/>
  <c r="CF14297" i="1"/>
  <c r="CG14297" i="1"/>
  <c r="BU14297" i="1" s="1"/>
  <c r="CE14298" i="1"/>
  <c r="CF14298" i="1"/>
  <c r="CG14298" i="1"/>
  <c r="BU14298" i="1" s="1"/>
  <c r="CE14299" i="1"/>
  <c r="CF14299" i="1"/>
  <c r="CG14299" i="1"/>
  <c r="BU14299" i="1" s="1"/>
  <c r="CE14300" i="1"/>
  <c r="CF14300" i="1"/>
  <c r="CG14300" i="1"/>
  <c r="BU14300" i="1" s="1"/>
  <c r="CE14301" i="1"/>
  <c r="CF14301" i="1"/>
  <c r="CG14301" i="1"/>
  <c r="BU14301" i="1" s="1"/>
  <c r="CE14302" i="1"/>
  <c r="CF14302" i="1"/>
  <c r="CG14302" i="1"/>
  <c r="BU14302" i="1" s="1"/>
  <c r="CE14303" i="1"/>
  <c r="CF14303" i="1"/>
  <c r="CG14303" i="1"/>
  <c r="BU14303" i="1" s="1"/>
  <c r="CE14304" i="1"/>
  <c r="CF14304" i="1"/>
  <c r="CG14304" i="1"/>
  <c r="BU14304" i="1" s="1"/>
  <c r="CE14305" i="1"/>
  <c r="CF14305" i="1"/>
  <c r="CG14305" i="1"/>
  <c r="BU14305" i="1" s="1"/>
  <c r="CE14306" i="1"/>
  <c r="CF14306" i="1"/>
  <c r="CG14306" i="1"/>
  <c r="BU14306" i="1" s="1"/>
  <c r="CE14307" i="1"/>
  <c r="CF14307" i="1"/>
  <c r="CG14307" i="1"/>
  <c r="BU14307" i="1" s="1"/>
  <c r="CE14308" i="1"/>
  <c r="CF14308" i="1"/>
  <c r="CG14308" i="1"/>
  <c r="BU14308" i="1" s="1"/>
  <c r="CE14309" i="1"/>
  <c r="CF14309" i="1"/>
  <c r="CG14309" i="1"/>
  <c r="BU14309" i="1" s="1"/>
  <c r="CE14310" i="1"/>
  <c r="CF14310" i="1"/>
  <c r="CG14310" i="1"/>
  <c r="BU14310" i="1" s="1"/>
  <c r="CE14311" i="1"/>
  <c r="CF14311" i="1"/>
  <c r="CG14311" i="1"/>
  <c r="BU14311" i="1" s="1"/>
  <c r="CE14312" i="1"/>
  <c r="CF14312" i="1"/>
  <c r="CG14312" i="1"/>
  <c r="BU14312" i="1" s="1"/>
  <c r="CE14313" i="1"/>
  <c r="CF14313" i="1"/>
  <c r="CG14313" i="1"/>
  <c r="BU14313" i="1" s="1"/>
  <c r="CE14314" i="1"/>
  <c r="CF14314" i="1"/>
  <c r="CG14314" i="1"/>
  <c r="BU14314" i="1" s="1"/>
  <c r="CE14315" i="1"/>
  <c r="CF14315" i="1"/>
  <c r="CG14315" i="1"/>
  <c r="BU14315" i="1" s="1"/>
  <c r="CE14316" i="1"/>
  <c r="CF14316" i="1"/>
  <c r="CG14316" i="1"/>
  <c r="BU14316" i="1" s="1"/>
  <c r="CE14317" i="1"/>
  <c r="CF14317" i="1"/>
  <c r="CG14317" i="1"/>
  <c r="BU14317" i="1" s="1"/>
  <c r="CE14318" i="1"/>
  <c r="CF14318" i="1"/>
  <c r="CG14318" i="1"/>
  <c r="BU14318" i="1" s="1"/>
  <c r="CE14319" i="1"/>
  <c r="CF14319" i="1"/>
  <c r="CG14319" i="1"/>
  <c r="BU14319" i="1" s="1"/>
  <c r="CE14320" i="1"/>
  <c r="CF14320" i="1"/>
  <c r="CG14320" i="1"/>
  <c r="BU14320" i="1" s="1"/>
  <c r="CE14321" i="1"/>
  <c r="CF14321" i="1"/>
  <c r="CG14321" i="1"/>
  <c r="BU14321" i="1" s="1"/>
  <c r="CE14322" i="1"/>
  <c r="CF14322" i="1"/>
  <c r="CG14322" i="1"/>
  <c r="BU14322" i="1" s="1"/>
  <c r="CE14323" i="1"/>
  <c r="CF14323" i="1"/>
  <c r="CG14323" i="1"/>
  <c r="BU14323" i="1" s="1"/>
  <c r="CE14324" i="1"/>
  <c r="CF14324" i="1"/>
  <c r="CG14324" i="1"/>
  <c r="BU14324" i="1" s="1"/>
  <c r="CE14325" i="1"/>
  <c r="CF14325" i="1"/>
  <c r="CG14325" i="1"/>
  <c r="BU14325" i="1" s="1"/>
  <c r="CE14326" i="1"/>
  <c r="CF14326" i="1"/>
  <c r="CG14326" i="1"/>
  <c r="BU14326" i="1" s="1"/>
  <c r="CE14327" i="1"/>
  <c r="CF14327" i="1"/>
  <c r="CG14327" i="1"/>
  <c r="BU14327" i="1" s="1"/>
  <c r="CE14328" i="1"/>
  <c r="CF14328" i="1"/>
  <c r="CG14328" i="1"/>
  <c r="BU14328" i="1" s="1"/>
  <c r="CE14329" i="1"/>
  <c r="CF14329" i="1"/>
  <c r="CG14329" i="1"/>
  <c r="BU14329" i="1" s="1"/>
  <c r="CE14330" i="1"/>
  <c r="CF14330" i="1"/>
  <c r="CG14330" i="1"/>
  <c r="BU14330" i="1" s="1"/>
  <c r="CE14331" i="1"/>
  <c r="CF14331" i="1"/>
  <c r="CG14331" i="1"/>
  <c r="BU14331" i="1" s="1"/>
  <c r="CE14332" i="1"/>
  <c r="CF14332" i="1"/>
  <c r="CG14332" i="1"/>
  <c r="BU14332" i="1" s="1"/>
  <c r="CE14333" i="1"/>
  <c r="CF14333" i="1"/>
  <c r="CG14333" i="1"/>
  <c r="BU14333" i="1" s="1"/>
  <c r="CE14334" i="1"/>
  <c r="CF14334" i="1"/>
  <c r="CG14334" i="1"/>
  <c r="BU14334" i="1" s="1"/>
  <c r="CE14335" i="1"/>
  <c r="CF14335" i="1"/>
  <c r="CG14335" i="1"/>
  <c r="BU14335" i="1" s="1"/>
  <c r="CE14336" i="1"/>
  <c r="CF14336" i="1"/>
  <c r="CG14336" i="1"/>
  <c r="BU14336" i="1" s="1"/>
  <c r="CE14337" i="1"/>
  <c r="CF14337" i="1"/>
  <c r="CG14337" i="1"/>
  <c r="BU14337" i="1" s="1"/>
  <c r="CE14338" i="1"/>
  <c r="CF14338" i="1"/>
  <c r="CG14338" i="1"/>
  <c r="BU14338" i="1" s="1"/>
  <c r="CE14339" i="1"/>
  <c r="CF14339" i="1"/>
  <c r="CG14339" i="1"/>
  <c r="BU14339" i="1" s="1"/>
  <c r="CE14340" i="1"/>
  <c r="CF14340" i="1"/>
  <c r="CG14340" i="1"/>
  <c r="BU14340" i="1" s="1"/>
  <c r="CE14341" i="1"/>
  <c r="CF14341" i="1"/>
  <c r="CG14341" i="1"/>
  <c r="BU14341" i="1" s="1"/>
  <c r="CE14342" i="1"/>
  <c r="CF14342" i="1"/>
  <c r="CG14342" i="1"/>
  <c r="BU14342" i="1" s="1"/>
  <c r="CE14343" i="1"/>
  <c r="CF14343" i="1"/>
  <c r="CG14343" i="1"/>
  <c r="BU14343" i="1" s="1"/>
  <c r="CE14344" i="1"/>
  <c r="CF14344" i="1"/>
  <c r="CG14344" i="1"/>
  <c r="BU14344" i="1" s="1"/>
  <c r="CE14345" i="1"/>
  <c r="CF14345" i="1"/>
  <c r="CG14345" i="1"/>
  <c r="BU14345" i="1" s="1"/>
  <c r="CE14346" i="1"/>
  <c r="CF14346" i="1"/>
  <c r="CG14346" i="1"/>
  <c r="BU14346" i="1" s="1"/>
  <c r="CE14347" i="1"/>
  <c r="CF14347" i="1"/>
  <c r="CG14347" i="1"/>
  <c r="BU14347" i="1" s="1"/>
  <c r="CE14348" i="1"/>
  <c r="CF14348" i="1"/>
  <c r="CG14348" i="1"/>
  <c r="BU14348" i="1" s="1"/>
  <c r="CE14349" i="1"/>
  <c r="CF14349" i="1"/>
  <c r="CG14349" i="1"/>
  <c r="BU14349" i="1" s="1"/>
  <c r="CE14350" i="1"/>
  <c r="CF14350" i="1"/>
  <c r="CG14350" i="1"/>
  <c r="BU14350" i="1" s="1"/>
  <c r="CE14351" i="1"/>
  <c r="CF14351" i="1"/>
  <c r="CG14351" i="1"/>
  <c r="BU14351" i="1" s="1"/>
  <c r="CE14352" i="1"/>
  <c r="CF14352" i="1"/>
  <c r="CG14352" i="1"/>
  <c r="BU14352" i="1" s="1"/>
  <c r="CE14353" i="1"/>
  <c r="CF14353" i="1"/>
  <c r="CG14353" i="1"/>
  <c r="BU14353" i="1" s="1"/>
  <c r="CE14354" i="1"/>
  <c r="CF14354" i="1"/>
  <c r="CG14354" i="1"/>
  <c r="BU14354" i="1" s="1"/>
  <c r="CE14355" i="1"/>
  <c r="CF14355" i="1"/>
  <c r="CG14355" i="1"/>
  <c r="BU14355" i="1" s="1"/>
  <c r="CE14356" i="1"/>
  <c r="CF14356" i="1"/>
  <c r="CG14356" i="1"/>
  <c r="BU14356" i="1" s="1"/>
  <c r="CE14357" i="1"/>
  <c r="CF14357" i="1"/>
  <c r="CG14357" i="1"/>
  <c r="BU14357" i="1" s="1"/>
  <c r="CE14358" i="1"/>
  <c r="CF14358" i="1"/>
  <c r="CG14358" i="1"/>
  <c r="BU14358" i="1" s="1"/>
  <c r="CE14359" i="1"/>
  <c r="CF14359" i="1"/>
  <c r="CG14359" i="1"/>
  <c r="BU14359" i="1" s="1"/>
  <c r="CE14360" i="1"/>
  <c r="CF14360" i="1"/>
  <c r="CG14360" i="1"/>
  <c r="BU14360" i="1" s="1"/>
  <c r="CE14361" i="1"/>
  <c r="CF14361" i="1"/>
  <c r="CG14361" i="1"/>
  <c r="BU14361" i="1" s="1"/>
  <c r="CE14362" i="1"/>
  <c r="CF14362" i="1"/>
  <c r="CG14362" i="1"/>
  <c r="BU14362" i="1" s="1"/>
  <c r="CE14363" i="1"/>
  <c r="CF14363" i="1"/>
  <c r="CG14363" i="1"/>
  <c r="BU14363" i="1" s="1"/>
  <c r="CE14364" i="1"/>
  <c r="CF14364" i="1"/>
  <c r="CG14364" i="1"/>
  <c r="BU14364" i="1" s="1"/>
  <c r="CE14365" i="1"/>
  <c r="CF14365" i="1"/>
  <c r="CG14365" i="1"/>
  <c r="BU14365" i="1" s="1"/>
  <c r="CE14366" i="1"/>
  <c r="CF14366" i="1"/>
  <c r="CG14366" i="1"/>
  <c r="BU14366" i="1" s="1"/>
  <c r="CE14367" i="1"/>
  <c r="CF14367" i="1"/>
  <c r="CG14367" i="1"/>
  <c r="BU14367" i="1" s="1"/>
  <c r="CE14368" i="1"/>
  <c r="CF14368" i="1"/>
  <c r="CG14368" i="1"/>
  <c r="BU14368" i="1" s="1"/>
  <c r="CE14369" i="1"/>
  <c r="CF14369" i="1"/>
  <c r="CG14369" i="1"/>
  <c r="BU14369" i="1" s="1"/>
  <c r="CE14370" i="1"/>
  <c r="CF14370" i="1"/>
  <c r="CG14370" i="1"/>
  <c r="BU14370" i="1" s="1"/>
  <c r="CE14371" i="1"/>
  <c r="CF14371" i="1"/>
  <c r="CG14371" i="1"/>
  <c r="BU14371" i="1" s="1"/>
  <c r="CE14372" i="1"/>
  <c r="CF14372" i="1"/>
  <c r="CG14372" i="1"/>
  <c r="BU14372" i="1" s="1"/>
  <c r="CE14373" i="1"/>
  <c r="CF14373" i="1"/>
  <c r="CG14373" i="1"/>
  <c r="BU14373" i="1" s="1"/>
  <c r="CE14374" i="1"/>
  <c r="CF14374" i="1"/>
  <c r="CG14374" i="1"/>
  <c r="BU14374" i="1" s="1"/>
  <c r="CE14375" i="1"/>
  <c r="CF14375" i="1"/>
  <c r="CG14375" i="1"/>
  <c r="BU14375" i="1" s="1"/>
  <c r="CE14376" i="1"/>
  <c r="CF14376" i="1"/>
  <c r="CG14376" i="1"/>
  <c r="BU14376" i="1" s="1"/>
  <c r="CE14377" i="1"/>
  <c r="CF14377" i="1"/>
  <c r="CG14377" i="1"/>
  <c r="BU14377" i="1" s="1"/>
  <c r="CE14378" i="1"/>
  <c r="CF14378" i="1"/>
  <c r="CG14378" i="1"/>
  <c r="BU14378" i="1" s="1"/>
  <c r="CE14379" i="1"/>
  <c r="CF14379" i="1"/>
  <c r="CG14379" i="1"/>
  <c r="BU14379" i="1" s="1"/>
  <c r="CE14380" i="1"/>
  <c r="CF14380" i="1"/>
  <c r="CG14380" i="1"/>
  <c r="BU14380" i="1" s="1"/>
  <c r="CE14381" i="1"/>
  <c r="CF14381" i="1"/>
  <c r="CG14381" i="1"/>
  <c r="BU14381" i="1" s="1"/>
  <c r="CE14382" i="1"/>
  <c r="CF14382" i="1"/>
  <c r="CG14382" i="1"/>
  <c r="BU14382" i="1" s="1"/>
  <c r="CE14383" i="1"/>
  <c r="CF14383" i="1"/>
  <c r="CG14383" i="1"/>
  <c r="BU14383" i="1" s="1"/>
  <c r="CE14384" i="1"/>
  <c r="CF14384" i="1"/>
  <c r="CG14384" i="1"/>
  <c r="BU14384" i="1" s="1"/>
  <c r="CE14385" i="1"/>
  <c r="CF14385" i="1"/>
  <c r="CG14385" i="1"/>
  <c r="BU14385" i="1" s="1"/>
  <c r="CE14386" i="1"/>
  <c r="CF14386" i="1"/>
  <c r="CG14386" i="1"/>
  <c r="BU14386" i="1" s="1"/>
  <c r="CE14387" i="1"/>
  <c r="CF14387" i="1"/>
  <c r="CG14387" i="1"/>
  <c r="BU14387" i="1" s="1"/>
  <c r="CE14388" i="1"/>
  <c r="CF14388" i="1"/>
  <c r="CG14388" i="1"/>
  <c r="BU14388" i="1" s="1"/>
  <c r="CE14389" i="1"/>
  <c r="CF14389" i="1"/>
  <c r="CG14389" i="1"/>
  <c r="BU14389" i="1" s="1"/>
  <c r="CE14390" i="1"/>
  <c r="CF14390" i="1"/>
  <c r="CG14390" i="1"/>
  <c r="BU14390" i="1" s="1"/>
  <c r="CE14391" i="1"/>
  <c r="CF14391" i="1"/>
  <c r="CG14391" i="1"/>
  <c r="BU14391" i="1" s="1"/>
  <c r="CE14392" i="1"/>
  <c r="CF14392" i="1"/>
  <c r="CG14392" i="1"/>
  <c r="BU14392" i="1" s="1"/>
  <c r="CE14393" i="1"/>
  <c r="CF14393" i="1"/>
  <c r="CG14393" i="1"/>
  <c r="BU14393" i="1" s="1"/>
  <c r="CE14394" i="1"/>
  <c r="CF14394" i="1"/>
  <c r="CG14394" i="1"/>
  <c r="BU14394" i="1" s="1"/>
  <c r="CE14395" i="1"/>
  <c r="CF14395" i="1"/>
  <c r="CG14395" i="1"/>
  <c r="BU14395" i="1" s="1"/>
  <c r="CE14396" i="1"/>
  <c r="CF14396" i="1"/>
  <c r="CG14396" i="1"/>
  <c r="BU14396" i="1" s="1"/>
  <c r="CE14397" i="1"/>
  <c r="CF14397" i="1"/>
  <c r="CG14397" i="1"/>
  <c r="BU14397" i="1" s="1"/>
  <c r="CE14398" i="1"/>
  <c r="CF14398" i="1"/>
  <c r="CG14398" i="1"/>
  <c r="BU14398" i="1" s="1"/>
  <c r="CE14399" i="1"/>
  <c r="CF14399" i="1"/>
  <c r="CG14399" i="1"/>
  <c r="BU14399" i="1" s="1"/>
  <c r="CE14400" i="1"/>
  <c r="CF14400" i="1"/>
  <c r="CG14400" i="1"/>
  <c r="BU14400" i="1" s="1"/>
  <c r="CE14401" i="1"/>
  <c r="CF14401" i="1"/>
  <c r="CG14401" i="1"/>
  <c r="BU14401" i="1" s="1"/>
  <c r="CE14402" i="1"/>
  <c r="CF14402" i="1"/>
  <c r="CG14402" i="1"/>
  <c r="BU14402" i="1" s="1"/>
  <c r="CE14403" i="1"/>
  <c r="CF14403" i="1"/>
  <c r="CG14403" i="1"/>
  <c r="BU14403" i="1" s="1"/>
  <c r="CE14404" i="1"/>
  <c r="CF14404" i="1"/>
  <c r="CG14404" i="1"/>
  <c r="BU14404" i="1" s="1"/>
  <c r="CE14405" i="1"/>
  <c r="CF14405" i="1"/>
  <c r="CG14405" i="1"/>
  <c r="BU14405" i="1" s="1"/>
  <c r="CE14406" i="1"/>
  <c r="CF14406" i="1"/>
  <c r="CG14406" i="1"/>
  <c r="BU14406" i="1" s="1"/>
  <c r="CE14407" i="1"/>
  <c r="CF14407" i="1"/>
  <c r="CG14407" i="1"/>
  <c r="BU14407" i="1" s="1"/>
  <c r="CE14408" i="1"/>
  <c r="CF14408" i="1"/>
  <c r="CG14408" i="1"/>
  <c r="BU14408" i="1" s="1"/>
  <c r="CE14409" i="1"/>
  <c r="CF14409" i="1"/>
  <c r="CG14409" i="1"/>
  <c r="BU14409" i="1" s="1"/>
  <c r="CE14410" i="1"/>
  <c r="CF14410" i="1"/>
  <c r="CG14410" i="1"/>
  <c r="BU14410" i="1" s="1"/>
  <c r="CE14411" i="1"/>
  <c r="CF14411" i="1"/>
  <c r="CG14411" i="1"/>
  <c r="BU14411" i="1" s="1"/>
  <c r="CE14412" i="1"/>
  <c r="CF14412" i="1"/>
  <c r="CG14412" i="1"/>
  <c r="BU14412" i="1" s="1"/>
  <c r="CE14413" i="1"/>
  <c r="CF14413" i="1"/>
  <c r="CG14413" i="1"/>
  <c r="BU14413" i="1" s="1"/>
  <c r="CE14414" i="1"/>
  <c r="CF14414" i="1"/>
  <c r="CG14414" i="1"/>
  <c r="BU14414" i="1" s="1"/>
  <c r="CE14415" i="1"/>
  <c r="CF14415" i="1"/>
  <c r="CG14415" i="1"/>
  <c r="BU14415" i="1" s="1"/>
  <c r="CE14416" i="1"/>
  <c r="CF14416" i="1"/>
  <c r="CG14416" i="1"/>
  <c r="BU14416" i="1" s="1"/>
  <c r="CE14417" i="1"/>
  <c r="CF14417" i="1"/>
  <c r="CG14417" i="1"/>
  <c r="BU14417" i="1" s="1"/>
  <c r="CE14418" i="1"/>
  <c r="CF14418" i="1"/>
  <c r="CG14418" i="1"/>
  <c r="BU14418" i="1" s="1"/>
  <c r="CE14419" i="1"/>
  <c r="CF14419" i="1"/>
  <c r="CG14419" i="1"/>
  <c r="BU14419" i="1" s="1"/>
  <c r="CE14420" i="1"/>
  <c r="CF14420" i="1"/>
  <c r="CG14420" i="1"/>
  <c r="BU14420" i="1" s="1"/>
  <c r="CE14421" i="1"/>
  <c r="CF14421" i="1"/>
  <c r="CG14421" i="1"/>
  <c r="BU14421" i="1" s="1"/>
  <c r="CE14422" i="1"/>
  <c r="CF14422" i="1"/>
  <c r="CG14422" i="1"/>
  <c r="BU14422" i="1" s="1"/>
  <c r="CE14423" i="1"/>
  <c r="CF14423" i="1"/>
  <c r="CG14423" i="1"/>
  <c r="BU14423" i="1" s="1"/>
  <c r="CE14424" i="1"/>
  <c r="CF14424" i="1"/>
  <c r="CG14424" i="1"/>
  <c r="BU14424" i="1" s="1"/>
  <c r="CE14425" i="1"/>
  <c r="CF14425" i="1"/>
  <c r="CG14425" i="1"/>
  <c r="BU14425" i="1" s="1"/>
  <c r="CE14426" i="1"/>
  <c r="CF14426" i="1"/>
  <c r="CG14426" i="1"/>
  <c r="BU14426" i="1" s="1"/>
  <c r="CE14427" i="1"/>
  <c r="CF14427" i="1"/>
  <c r="CG14427" i="1"/>
  <c r="BU14427" i="1" s="1"/>
  <c r="CE14428" i="1"/>
  <c r="CF14428" i="1"/>
  <c r="CG14428" i="1"/>
  <c r="BU14428" i="1" s="1"/>
  <c r="CE14429" i="1"/>
  <c r="CF14429" i="1"/>
  <c r="CG14429" i="1"/>
  <c r="BU14429" i="1" s="1"/>
  <c r="CE14430" i="1"/>
  <c r="CF14430" i="1"/>
  <c r="CG14430" i="1"/>
  <c r="BU14430" i="1" s="1"/>
  <c r="CE14431" i="1"/>
  <c r="CF14431" i="1"/>
  <c r="CG14431" i="1"/>
  <c r="BU14431" i="1" s="1"/>
  <c r="CE14432" i="1"/>
  <c r="CF14432" i="1"/>
  <c r="CG14432" i="1"/>
  <c r="BU14432" i="1" s="1"/>
  <c r="CE14433" i="1"/>
  <c r="CF14433" i="1"/>
  <c r="CG14433" i="1"/>
  <c r="BU14433" i="1" s="1"/>
  <c r="CE14434" i="1"/>
  <c r="CF14434" i="1"/>
  <c r="CG14434" i="1"/>
  <c r="BU14434" i="1" s="1"/>
  <c r="CE14435" i="1"/>
  <c r="CF14435" i="1"/>
  <c r="CG14435" i="1"/>
  <c r="BU14435" i="1" s="1"/>
  <c r="CE14436" i="1"/>
  <c r="CF14436" i="1"/>
  <c r="CG14436" i="1"/>
  <c r="BU14436" i="1" s="1"/>
  <c r="CE14437" i="1"/>
  <c r="CF14437" i="1"/>
  <c r="CG14437" i="1"/>
  <c r="BU14437" i="1" s="1"/>
  <c r="CE14438" i="1"/>
  <c r="CF14438" i="1"/>
  <c r="CG14438" i="1"/>
  <c r="BU14438" i="1" s="1"/>
  <c r="CE14439" i="1"/>
  <c r="CF14439" i="1"/>
  <c r="CG14439" i="1"/>
  <c r="BU14439" i="1" s="1"/>
  <c r="CE14440" i="1"/>
  <c r="CF14440" i="1"/>
  <c r="CG14440" i="1"/>
  <c r="BU14440" i="1" s="1"/>
  <c r="CE14441" i="1"/>
  <c r="CF14441" i="1"/>
  <c r="CG14441" i="1"/>
  <c r="BU14441" i="1" s="1"/>
  <c r="CE14442" i="1"/>
  <c r="CF14442" i="1"/>
  <c r="CG14442" i="1"/>
  <c r="BU14442" i="1" s="1"/>
  <c r="CE14443" i="1"/>
  <c r="CF14443" i="1"/>
  <c r="CG14443" i="1"/>
  <c r="BU14443" i="1" s="1"/>
  <c r="CE14444" i="1"/>
  <c r="CF14444" i="1"/>
  <c r="CG14444" i="1"/>
  <c r="BU14444" i="1" s="1"/>
  <c r="CE14445" i="1"/>
  <c r="CF14445" i="1"/>
  <c r="CG14445" i="1"/>
  <c r="BU14445" i="1" s="1"/>
  <c r="CE14446" i="1"/>
  <c r="CF14446" i="1"/>
  <c r="CG14446" i="1"/>
  <c r="BU14446" i="1" s="1"/>
  <c r="CE14447" i="1"/>
  <c r="CF14447" i="1"/>
  <c r="CG14447" i="1"/>
  <c r="BU14447" i="1" s="1"/>
  <c r="CE14448" i="1"/>
  <c r="CF14448" i="1"/>
  <c r="CG14448" i="1"/>
  <c r="BU14448" i="1" s="1"/>
  <c r="CE14449" i="1"/>
  <c r="CF14449" i="1"/>
  <c r="CG14449" i="1"/>
  <c r="BU14449" i="1" s="1"/>
  <c r="CE14450" i="1"/>
  <c r="CF14450" i="1"/>
  <c r="CG14450" i="1"/>
  <c r="BU14450" i="1" s="1"/>
  <c r="CE14451" i="1"/>
  <c r="CF14451" i="1"/>
  <c r="CG14451" i="1"/>
  <c r="BU14451" i="1" s="1"/>
  <c r="CE14452" i="1"/>
  <c r="CF14452" i="1"/>
  <c r="CG14452" i="1"/>
  <c r="BU14452" i="1" s="1"/>
  <c r="CE14453" i="1"/>
  <c r="CF14453" i="1"/>
  <c r="CG14453" i="1"/>
  <c r="BU14453" i="1" s="1"/>
  <c r="CE14454" i="1"/>
  <c r="CF14454" i="1"/>
  <c r="CG14454" i="1"/>
  <c r="BU14454" i="1" s="1"/>
  <c r="CE14455" i="1"/>
  <c r="CF14455" i="1"/>
  <c r="CG14455" i="1"/>
  <c r="BU14455" i="1" s="1"/>
  <c r="CE14456" i="1"/>
  <c r="CF14456" i="1"/>
  <c r="CG14456" i="1"/>
  <c r="BU14456" i="1" s="1"/>
  <c r="CE14457" i="1"/>
  <c r="CF14457" i="1"/>
  <c r="CG14457" i="1"/>
  <c r="BU14457" i="1" s="1"/>
  <c r="CE14458" i="1"/>
  <c r="CF14458" i="1"/>
  <c r="CG14458" i="1"/>
  <c r="BU14458" i="1" s="1"/>
  <c r="CE14459" i="1"/>
  <c r="CF14459" i="1"/>
  <c r="CG14459" i="1"/>
  <c r="BU14459" i="1" s="1"/>
  <c r="CE14460" i="1"/>
  <c r="CF14460" i="1"/>
  <c r="CG14460" i="1"/>
  <c r="BU14460" i="1" s="1"/>
  <c r="CE14461" i="1"/>
  <c r="CF14461" i="1"/>
  <c r="CG14461" i="1"/>
  <c r="BU14461" i="1" s="1"/>
  <c r="CE14462" i="1"/>
  <c r="CF14462" i="1"/>
  <c r="CG14462" i="1"/>
  <c r="BU14462" i="1" s="1"/>
  <c r="CE14463" i="1"/>
  <c r="CF14463" i="1"/>
  <c r="CG14463" i="1"/>
  <c r="BU14463" i="1" s="1"/>
  <c r="CE14464" i="1"/>
  <c r="CF14464" i="1"/>
  <c r="CG14464" i="1"/>
  <c r="BU14464" i="1" s="1"/>
  <c r="CE14465" i="1"/>
  <c r="CF14465" i="1"/>
  <c r="CG14465" i="1"/>
  <c r="BU14465" i="1" s="1"/>
  <c r="CE14466" i="1"/>
  <c r="CF14466" i="1"/>
  <c r="CG14466" i="1"/>
  <c r="BU14466" i="1" s="1"/>
  <c r="CE14467" i="1"/>
  <c r="CF14467" i="1"/>
  <c r="CG14467" i="1"/>
  <c r="BU14467" i="1" s="1"/>
  <c r="CE14468" i="1"/>
  <c r="CF14468" i="1"/>
  <c r="CG14468" i="1"/>
  <c r="BU14468" i="1" s="1"/>
  <c r="CE14469" i="1"/>
  <c r="CF14469" i="1"/>
  <c r="CG14469" i="1"/>
  <c r="BU14469" i="1" s="1"/>
  <c r="CE14470" i="1"/>
  <c r="CF14470" i="1"/>
  <c r="CG14470" i="1"/>
  <c r="BU14470" i="1" s="1"/>
  <c r="CE14471" i="1"/>
  <c r="CF14471" i="1"/>
  <c r="CG14471" i="1"/>
  <c r="BU14471" i="1" s="1"/>
  <c r="CE14472" i="1"/>
  <c r="CF14472" i="1"/>
  <c r="CG14472" i="1"/>
  <c r="BU14472" i="1" s="1"/>
  <c r="CE14473" i="1"/>
  <c r="CF14473" i="1"/>
  <c r="CG14473" i="1"/>
  <c r="BU14473" i="1" s="1"/>
  <c r="CE14474" i="1"/>
  <c r="CF14474" i="1"/>
  <c r="CG14474" i="1"/>
  <c r="BU14474" i="1" s="1"/>
  <c r="CE14475" i="1"/>
  <c r="CF14475" i="1"/>
  <c r="CG14475" i="1"/>
  <c r="BU14475" i="1" s="1"/>
  <c r="CE14476" i="1"/>
  <c r="CF14476" i="1"/>
  <c r="CG14476" i="1"/>
  <c r="BU14476" i="1" s="1"/>
  <c r="CE14477" i="1"/>
  <c r="CF14477" i="1"/>
  <c r="CG14477" i="1"/>
  <c r="BU14477" i="1" s="1"/>
  <c r="CE14478" i="1"/>
  <c r="CF14478" i="1"/>
  <c r="CG14478" i="1"/>
  <c r="BU14478" i="1" s="1"/>
  <c r="CE14479" i="1"/>
  <c r="CF14479" i="1"/>
  <c r="CG14479" i="1"/>
  <c r="BU14479" i="1" s="1"/>
  <c r="CE14480" i="1"/>
  <c r="CF14480" i="1"/>
  <c r="CG14480" i="1"/>
  <c r="BU14480" i="1" s="1"/>
  <c r="CE14481" i="1"/>
  <c r="CF14481" i="1"/>
  <c r="CG14481" i="1"/>
  <c r="BU14481" i="1" s="1"/>
  <c r="CE14482" i="1"/>
  <c r="CF14482" i="1"/>
  <c r="CG14482" i="1"/>
  <c r="BU14482" i="1" s="1"/>
  <c r="CE14483" i="1"/>
  <c r="CF14483" i="1"/>
  <c r="CG14483" i="1"/>
  <c r="BU14483" i="1" s="1"/>
  <c r="CE14484" i="1"/>
  <c r="CF14484" i="1"/>
  <c r="CG14484" i="1"/>
  <c r="BU14484" i="1" s="1"/>
  <c r="CE14485" i="1"/>
  <c r="CF14485" i="1"/>
  <c r="CG14485" i="1"/>
  <c r="BU14485" i="1" s="1"/>
  <c r="CE14486" i="1"/>
  <c r="CF14486" i="1"/>
  <c r="CG14486" i="1"/>
  <c r="BU14486" i="1" s="1"/>
  <c r="CE14487" i="1"/>
  <c r="CF14487" i="1"/>
  <c r="CG14487" i="1"/>
  <c r="BU14487" i="1" s="1"/>
  <c r="CE14488" i="1"/>
  <c r="CF14488" i="1"/>
  <c r="CG14488" i="1"/>
  <c r="BU14488" i="1" s="1"/>
  <c r="CE14489" i="1"/>
  <c r="CF14489" i="1"/>
  <c r="CG14489" i="1"/>
  <c r="BU14489" i="1" s="1"/>
  <c r="CE14490" i="1"/>
  <c r="CF14490" i="1"/>
  <c r="CG14490" i="1"/>
  <c r="BU14490" i="1" s="1"/>
  <c r="CE14491" i="1"/>
  <c r="CF14491" i="1"/>
  <c r="CG14491" i="1"/>
  <c r="BU14491" i="1" s="1"/>
  <c r="CE14492" i="1"/>
  <c r="CF14492" i="1"/>
  <c r="CG14492" i="1"/>
  <c r="BU14492" i="1" s="1"/>
  <c r="CE14493" i="1"/>
  <c r="CF14493" i="1"/>
  <c r="CG14493" i="1"/>
  <c r="BU14493" i="1" s="1"/>
  <c r="CE14494" i="1"/>
  <c r="CF14494" i="1"/>
  <c r="CG14494" i="1"/>
  <c r="BU14494" i="1" s="1"/>
  <c r="CE14495" i="1"/>
  <c r="CF14495" i="1"/>
  <c r="CG14495" i="1"/>
  <c r="BU14495" i="1" s="1"/>
  <c r="CE14496" i="1"/>
  <c r="CF14496" i="1"/>
  <c r="CG14496" i="1"/>
  <c r="BU14496" i="1" s="1"/>
  <c r="CE14497" i="1"/>
  <c r="CF14497" i="1"/>
  <c r="CG14497" i="1"/>
  <c r="BU14497" i="1" s="1"/>
  <c r="CE14498" i="1"/>
  <c r="CF14498" i="1"/>
  <c r="CG14498" i="1"/>
  <c r="BU14498" i="1" s="1"/>
  <c r="CE14499" i="1"/>
  <c r="CF14499" i="1"/>
  <c r="CG14499" i="1"/>
  <c r="BU14499" i="1" s="1"/>
  <c r="CE14500" i="1"/>
  <c r="CF14500" i="1"/>
  <c r="CG14500" i="1"/>
  <c r="BU14500" i="1" s="1"/>
  <c r="CG14007" i="1"/>
  <c r="BU14007" i="1" s="1"/>
  <c r="CF14007" i="1"/>
  <c r="CE14007" i="1"/>
  <c r="CE10008" i="1"/>
  <c r="BQ10008" i="1" s="1"/>
  <c r="CF10008" i="1"/>
  <c r="CG10008" i="1"/>
  <c r="CE10009" i="1"/>
  <c r="BQ10009" i="1" s="1"/>
  <c r="CF10009" i="1"/>
  <c r="CG10009" i="1"/>
  <c r="CE10010" i="1"/>
  <c r="BQ10010" i="1" s="1"/>
  <c r="CF10010" i="1"/>
  <c r="CG10010" i="1"/>
  <c r="CE10011" i="1"/>
  <c r="BQ10011" i="1" s="1"/>
  <c r="CF10011" i="1"/>
  <c r="CG10011" i="1"/>
  <c r="CE10012" i="1"/>
  <c r="BQ10012" i="1" s="1"/>
  <c r="CF10012" i="1"/>
  <c r="CG10012" i="1"/>
  <c r="CE10013" i="1"/>
  <c r="BQ10013" i="1" s="1"/>
  <c r="CF10013" i="1"/>
  <c r="CG10013" i="1"/>
  <c r="CE10014" i="1"/>
  <c r="BQ10014" i="1" s="1"/>
  <c r="CF10014" i="1"/>
  <c r="CG10014" i="1"/>
  <c r="CE10015" i="1"/>
  <c r="BQ10015" i="1" s="1"/>
  <c r="CF10015" i="1"/>
  <c r="CG10015" i="1"/>
  <c r="CE10016" i="1"/>
  <c r="BQ10016" i="1" s="1"/>
  <c r="CF10016" i="1"/>
  <c r="CG10016" i="1"/>
  <c r="CE10017" i="1"/>
  <c r="CF10017" i="1"/>
  <c r="CG10017" i="1"/>
  <c r="CE10018" i="1"/>
  <c r="CF10018" i="1"/>
  <c r="CG10018" i="1"/>
  <c r="CE10019" i="1"/>
  <c r="CF10019" i="1"/>
  <c r="CG10019" i="1"/>
  <c r="CE10020" i="1"/>
  <c r="CF10020" i="1"/>
  <c r="CG10020" i="1"/>
  <c r="CE10021" i="1"/>
  <c r="CF10021" i="1"/>
  <c r="CG10021" i="1"/>
  <c r="CE10022" i="1"/>
  <c r="CF10022" i="1"/>
  <c r="CG10022" i="1"/>
  <c r="CE10023" i="1"/>
  <c r="CF10023" i="1"/>
  <c r="CG10023" i="1"/>
  <c r="CE10024" i="1"/>
  <c r="CF10024" i="1"/>
  <c r="CG10024" i="1"/>
  <c r="CE10025" i="1"/>
  <c r="CF10025" i="1"/>
  <c r="CG10025" i="1"/>
  <c r="CE10026" i="1"/>
  <c r="CF10026" i="1"/>
  <c r="CG10026" i="1"/>
  <c r="CE10027" i="1"/>
  <c r="CF10027" i="1"/>
  <c r="CG10027" i="1"/>
  <c r="CE10028" i="1"/>
  <c r="CF10028" i="1"/>
  <c r="CG10028" i="1"/>
  <c r="CE10029" i="1"/>
  <c r="CF10029" i="1"/>
  <c r="CG10029" i="1"/>
  <c r="CE10030" i="1"/>
  <c r="CF10030" i="1"/>
  <c r="CG10030" i="1"/>
  <c r="CE10031" i="1"/>
  <c r="CF10031" i="1"/>
  <c r="CG10031" i="1"/>
  <c r="CE10032" i="1"/>
  <c r="CF10032" i="1"/>
  <c r="CG10032" i="1"/>
  <c r="CE10033" i="1"/>
  <c r="CF10033" i="1"/>
  <c r="CG10033" i="1"/>
  <c r="CE10034" i="1"/>
  <c r="CF10034" i="1"/>
  <c r="CG10034" i="1"/>
  <c r="CE10035" i="1"/>
  <c r="CF10035" i="1"/>
  <c r="CG10035" i="1"/>
  <c r="CE10036" i="1"/>
  <c r="CF10036" i="1"/>
  <c r="CG10036" i="1"/>
  <c r="CE10037" i="1"/>
  <c r="CF10037" i="1"/>
  <c r="CG10037" i="1"/>
  <c r="CE10038" i="1"/>
  <c r="CF10038" i="1"/>
  <c r="CG10038" i="1"/>
  <c r="CE10039" i="1"/>
  <c r="CF10039" i="1"/>
  <c r="CG10039" i="1"/>
  <c r="CE10040" i="1"/>
  <c r="CF10040" i="1"/>
  <c r="CG10040" i="1"/>
  <c r="CE10041" i="1"/>
  <c r="CF10041" i="1"/>
  <c r="CG10041" i="1"/>
  <c r="CE10042" i="1"/>
  <c r="CF10042" i="1"/>
  <c r="CG10042" i="1"/>
  <c r="CE10043" i="1"/>
  <c r="CF10043" i="1"/>
  <c r="CG10043" i="1"/>
  <c r="CE10044" i="1"/>
  <c r="CF10044" i="1"/>
  <c r="CG10044" i="1"/>
  <c r="CE10045" i="1"/>
  <c r="CF10045" i="1"/>
  <c r="CG10045" i="1"/>
  <c r="CE10046" i="1"/>
  <c r="CF10046" i="1"/>
  <c r="CG10046" i="1"/>
  <c r="CE10047" i="1"/>
  <c r="CF10047" i="1"/>
  <c r="CG10047" i="1"/>
  <c r="CE10048" i="1"/>
  <c r="CF10048" i="1"/>
  <c r="CG10048" i="1"/>
  <c r="CE10049" i="1"/>
  <c r="CF10049" i="1"/>
  <c r="CG10049" i="1"/>
  <c r="CE10050" i="1"/>
  <c r="CF10050" i="1"/>
  <c r="CG10050" i="1"/>
  <c r="CE10051" i="1"/>
  <c r="CF10051" i="1"/>
  <c r="CG10051" i="1"/>
  <c r="CE10052" i="1"/>
  <c r="CF10052" i="1"/>
  <c r="CG10052" i="1"/>
  <c r="CE10053" i="1"/>
  <c r="CF10053" i="1"/>
  <c r="CG10053" i="1"/>
  <c r="CE10054" i="1"/>
  <c r="CF10054" i="1"/>
  <c r="CG10054" i="1"/>
  <c r="CE10055" i="1"/>
  <c r="CF10055" i="1"/>
  <c r="CG10055" i="1"/>
  <c r="CE10056" i="1"/>
  <c r="CF10056" i="1"/>
  <c r="CG10056" i="1"/>
  <c r="CE10057" i="1"/>
  <c r="CF10057" i="1"/>
  <c r="CG10057" i="1"/>
  <c r="CE10058" i="1"/>
  <c r="CF10058" i="1"/>
  <c r="CG10058" i="1"/>
  <c r="CE10059" i="1"/>
  <c r="CF10059" i="1"/>
  <c r="CG10059" i="1"/>
  <c r="CE10060" i="1"/>
  <c r="CF10060" i="1"/>
  <c r="CG10060" i="1"/>
  <c r="CE10061" i="1"/>
  <c r="CF10061" i="1"/>
  <c r="CG10061" i="1"/>
  <c r="CE10062" i="1"/>
  <c r="CF10062" i="1"/>
  <c r="CG10062" i="1"/>
  <c r="CE10063" i="1"/>
  <c r="CF10063" i="1"/>
  <c r="CG10063" i="1"/>
  <c r="CE10064" i="1"/>
  <c r="CF10064" i="1"/>
  <c r="CG10064" i="1"/>
  <c r="CE10065" i="1"/>
  <c r="CF10065" i="1"/>
  <c r="CG10065" i="1"/>
  <c r="CE10066" i="1"/>
  <c r="CF10066" i="1"/>
  <c r="CG10066" i="1"/>
  <c r="CE10067" i="1"/>
  <c r="CF10067" i="1"/>
  <c r="CG10067" i="1"/>
  <c r="CE10068" i="1"/>
  <c r="CF10068" i="1"/>
  <c r="CG10068" i="1"/>
  <c r="CE10069" i="1"/>
  <c r="CF10069" i="1"/>
  <c r="CG10069" i="1"/>
  <c r="CE10070" i="1"/>
  <c r="CF10070" i="1"/>
  <c r="CG10070" i="1"/>
  <c r="CE10071" i="1"/>
  <c r="CF10071" i="1"/>
  <c r="CG10071" i="1"/>
  <c r="CE10072" i="1"/>
  <c r="CF10072" i="1"/>
  <c r="CG10072" i="1"/>
  <c r="CE10073" i="1"/>
  <c r="CF10073" i="1"/>
  <c r="CG10073" i="1"/>
  <c r="CE10074" i="1"/>
  <c r="CF10074" i="1"/>
  <c r="CG10074" i="1"/>
  <c r="CE10075" i="1"/>
  <c r="CF10075" i="1"/>
  <c r="CG10075" i="1"/>
  <c r="CE10076" i="1"/>
  <c r="CF10076" i="1"/>
  <c r="CG10076" i="1"/>
  <c r="CE10077" i="1"/>
  <c r="CF10077" i="1"/>
  <c r="CG10077" i="1"/>
  <c r="CE10078" i="1"/>
  <c r="CF10078" i="1"/>
  <c r="CG10078" i="1"/>
  <c r="CE10079" i="1"/>
  <c r="CF10079" i="1"/>
  <c r="CG10079" i="1"/>
  <c r="CE10080" i="1"/>
  <c r="CF10080" i="1"/>
  <c r="CG10080" i="1"/>
  <c r="CE10081" i="1"/>
  <c r="CF10081" i="1"/>
  <c r="CG10081" i="1"/>
  <c r="CE10082" i="1"/>
  <c r="CF10082" i="1"/>
  <c r="CG10082" i="1"/>
  <c r="CE10083" i="1"/>
  <c r="CF10083" i="1"/>
  <c r="CG10083" i="1"/>
  <c r="CE10084" i="1"/>
  <c r="CF10084" i="1"/>
  <c r="CG10084" i="1"/>
  <c r="CE10085" i="1"/>
  <c r="CF10085" i="1"/>
  <c r="CG10085" i="1"/>
  <c r="CE10086" i="1"/>
  <c r="CF10086" i="1"/>
  <c r="CG10086" i="1"/>
  <c r="CE10087" i="1"/>
  <c r="CF10087" i="1"/>
  <c r="CG10087" i="1"/>
  <c r="CE10088" i="1"/>
  <c r="CF10088" i="1"/>
  <c r="CG10088" i="1"/>
  <c r="CE10089" i="1"/>
  <c r="CF10089" i="1"/>
  <c r="CG10089" i="1"/>
  <c r="CE10090" i="1"/>
  <c r="CF10090" i="1"/>
  <c r="CG10090" i="1"/>
  <c r="CE10091" i="1"/>
  <c r="CF10091" i="1"/>
  <c r="CG10091" i="1"/>
  <c r="CE10092" i="1"/>
  <c r="CF10092" i="1"/>
  <c r="CG10092" i="1"/>
  <c r="CE10093" i="1"/>
  <c r="CF10093" i="1"/>
  <c r="CG10093" i="1"/>
  <c r="CE10094" i="1"/>
  <c r="CF10094" i="1"/>
  <c r="CG10094" i="1"/>
  <c r="CE10095" i="1"/>
  <c r="CF10095" i="1"/>
  <c r="CG10095" i="1"/>
  <c r="CE10096" i="1"/>
  <c r="CF10096" i="1"/>
  <c r="CG10096" i="1"/>
  <c r="CE10097" i="1"/>
  <c r="CF10097" i="1"/>
  <c r="CG10097" i="1"/>
  <c r="CE10098" i="1"/>
  <c r="CF10098" i="1"/>
  <c r="CG10098" i="1"/>
  <c r="CE10099" i="1"/>
  <c r="CF10099" i="1"/>
  <c r="CG10099" i="1"/>
  <c r="CE10100" i="1"/>
  <c r="CF10100" i="1"/>
  <c r="CG10100" i="1"/>
  <c r="CE10101" i="1"/>
  <c r="CF10101" i="1"/>
  <c r="CG10101" i="1"/>
  <c r="CE10102" i="1"/>
  <c r="CF10102" i="1"/>
  <c r="CG10102" i="1"/>
  <c r="CE10103" i="1"/>
  <c r="CF10103" i="1"/>
  <c r="CG10103" i="1"/>
  <c r="CE10104" i="1"/>
  <c r="CF10104" i="1"/>
  <c r="CG10104" i="1"/>
  <c r="CE10105" i="1"/>
  <c r="CF10105" i="1"/>
  <c r="CG10105" i="1"/>
  <c r="CE10106" i="1"/>
  <c r="CF10106" i="1"/>
  <c r="CG10106" i="1"/>
  <c r="CE10107" i="1"/>
  <c r="CF10107" i="1"/>
  <c r="CG10107" i="1"/>
  <c r="CE10108" i="1"/>
  <c r="CF10108" i="1"/>
  <c r="CG10108" i="1"/>
  <c r="CE10109" i="1"/>
  <c r="CF10109" i="1"/>
  <c r="CG10109" i="1"/>
  <c r="CE10110" i="1"/>
  <c r="CF10110" i="1"/>
  <c r="CG10110" i="1"/>
  <c r="CE10111" i="1"/>
  <c r="CF10111" i="1"/>
  <c r="CG10111" i="1"/>
  <c r="CE10112" i="1"/>
  <c r="CF10112" i="1"/>
  <c r="CG10112" i="1"/>
  <c r="CE10113" i="1"/>
  <c r="CF10113" i="1"/>
  <c r="CG10113" i="1"/>
  <c r="CE10114" i="1"/>
  <c r="CF10114" i="1"/>
  <c r="CG10114" i="1"/>
  <c r="CE10115" i="1"/>
  <c r="CF10115" i="1"/>
  <c r="CG10115" i="1"/>
  <c r="CE10116" i="1"/>
  <c r="CF10116" i="1"/>
  <c r="CG10116" i="1"/>
  <c r="CE10117" i="1"/>
  <c r="CF10117" i="1"/>
  <c r="CG10117" i="1"/>
  <c r="CE10118" i="1"/>
  <c r="CF10118" i="1"/>
  <c r="CG10118" i="1"/>
  <c r="CE10119" i="1"/>
  <c r="CF10119" i="1"/>
  <c r="CG10119" i="1"/>
  <c r="CE10120" i="1"/>
  <c r="CF10120" i="1"/>
  <c r="CG10120" i="1"/>
  <c r="CE10121" i="1"/>
  <c r="CF10121" i="1"/>
  <c r="CG10121" i="1"/>
  <c r="CE10122" i="1"/>
  <c r="CF10122" i="1"/>
  <c r="CG10122" i="1"/>
  <c r="CE10123" i="1"/>
  <c r="CF10123" i="1"/>
  <c r="CG10123" i="1"/>
  <c r="CE10124" i="1"/>
  <c r="CF10124" i="1"/>
  <c r="CG10124" i="1"/>
  <c r="CE10125" i="1"/>
  <c r="CF10125" i="1"/>
  <c r="CG10125" i="1"/>
  <c r="CE10126" i="1"/>
  <c r="CF10126" i="1"/>
  <c r="CG10126" i="1"/>
  <c r="CE10127" i="1"/>
  <c r="CF10127" i="1"/>
  <c r="CG10127" i="1"/>
  <c r="CE10128" i="1"/>
  <c r="CF10128" i="1"/>
  <c r="CG10128" i="1"/>
  <c r="CE10129" i="1"/>
  <c r="CF10129" i="1"/>
  <c r="CG10129" i="1"/>
  <c r="CE10130" i="1"/>
  <c r="CF10130" i="1"/>
  <c r="CG10130" i="1"/>
  <c r="CE10131" i="1"/>
  <c r="CF10131" i="1"/>
  <c r="CG10131" i="1"/>
  <c r="CE10132" i="1"/>
  <c r="CF10132" i="1"/>
  <c r="CG10132" i="1"/>
  <c r="CE10133" i="1"/>
  <c r="CF10133" i="1"/>
  <c r="CG10133" i="1"/>
  <c r="CE10134" i="1"/>
  <c r="CF10134" i="1"/>
  <c r="CG10134" i="1"/>
  <c r="CE10135" i="1"/>
  <c r="CF10135" i="1"/>
  <c r="CG10135" i="1"/>
  <c r="CE10136" i="1"/>
  <c r="CF10136" i="1"/>
  <c r="CG10136" i="1"/>
  <c r="CE10137" i="1"/>
  <c r="CF10137" i="1"/>
  <c r="CG10137" i="1"/>
  <c r="CE10138" i="1"/>
  <c r="CF10138" i="1"/>
  <c r="CG10138" i="1"/>
  <c r="CE10139" i="1"/>
  <c r="CF10139" i="1"/>
  <c r="CG10139" i="1"/>
  <c r="CE10140" i="1"/>
  <c r="CF10140" i="1"/>
  <c r="CG10140" i="1"/>
  <c r="CE10141" i="1"/>
  <c r="CF10141" i="1"/>
  <c r="CG10141" i="1"/>
  <c r="CE10142" i="1"/>
  <c r="CF10142" i="1"/>
  <c r="CG10142" i="1"/>
  <c r="CE10143" i="1"/>
  <c r="CF10143" i="1"/>
  <c r="CG10143" i="1"/>
  <c r="CE10144" i="1"/>
  <c r="CF10144" i="1"/>
  <c r="CG10144" i="1"/>
  <c r="CE10145" i="1"/>
  <c r="CF10145" i="1"/>
  <c r="CG10145" i="1"/>
  <c r="CE10146" i="1"/>
  <c r="CF10146" i="1"/>
  <c r="CG10146" i="1"/>
  <c r="CE10147" i="1"/>
  <c r="CF10147" i="1"/>
  <c r="CG10147" i="1"/>
  <c r="CE10148" i="1"/>
  <c r="CF10148" i="1"/>
  <c r="CG10148" i="1"/>
  <c r="CE10149" i="1"/>
  <c r="CF10149" i="1"/>
  <c r="CG10149" i="1"/>
  <c r="CE10150" i="1"/>
  <c r="CF10150" i="1"/>
  <c r="CG10150" i="1"/>
  <c r="CE10151" i="1"/>
  <c r="CF10151" i="1"/>
  <c r="CG10151" i="1"/>
  <c r="CE10152" i="1"/>
  <c r="CF10152" i="1"/>
  <c r="CG10152" i="1"/>
  <c r="CE10153" i="1"/>
  <c r="CF10153" i="1"/>
  <c r="CG10153" i="1"/>
  <c r="CE10154" i="1"/>
  <c r="CF10154" i="1"/>
  <c r="CG10154" i="1"/>
  <c r="CE10155" i="1"/>
  <c r="CF10155" i="1"/>
  <c r="CG10155" i="1"/>
  <c r="CE10156" i="1"/>
  <c r="CF10156" i="1"/>
  <c r="CG10156" i="1"/>
  <c r="CE10157" i="1"/>
  <c r="CF10157" i="1"/>
  <c r="CG10157" i="1"/>
  <c r="CE10158" i="1"/>
  <c r="CF10158" i="1"/>
  <c r="CG10158" i="1"/>
  <c r="CE10159" i="1"/>
  <c r="CF10159" i="1"/>
  <c r="CG10159" i="1"/>
  <c r="CE10160" i="1"/>
  <c r="CF10160" i="1"/>
  <c r="CG10160" i="1"/>
  <c r="CE10161" i="1"/>
  <c r="CF10161" i="1"/>
  <c r="CG10161" i="1"/>
  <c r="CE10162" i="1"/>
  <c r="CF10162" i="1"/>
  <c r="CG10162" i="1"/>
  <c r="CE10163" i="1"/>
  <c r="CF10163" i="1"/>
  <c r="CG10163" i="1"/>
  <c r="CE10164" i="1"/>
  <c r="CF10164" i="1"/>
  <c r="CG10164" i="1"/>
  <c r="CE10165" i="1"/>
  <c r="CF10165" i="1"/>
  <c r="CG10165" i="1"/>
  <c r="CE10166" i="1"/>
  <c r="CF10166" i="1"/>
  <c r="CG10166" i="1"/>
  <c r="CE10167" i="1"/>
  <c r="CF10167" i="1"/>
  <c r="CG10167" i="1"/>
  <c r="CE10168" i="1"/>
  <c r="CF10168" i="1"/>
  <c r="CG10168" i="1"/>
  <c r="CE10169" i="1"/>
  <c r="CF10169" i="1"/>
  <c r="CG10169" i="1"/>
  <c r="CE10170" i="1"/>
  <c r="CF10170" i="1"/>
  <c r="CG10170" i="1"/>
  <c r="CE10171" i="1"/>
  <c r="CF10171" i="1"/>
  <c r="CG10171" i="1"/>
  <c r="CE10172" i="1"/>
  <c r="CF10172" i="1"/>
  <c r="CG10172" i="1"/>
  <c r="CE10173" i="1"/>
  <c r="CF10173" i="1"/>
  <c r="CG10173" i="1"/>
  <c r="CE10174" i="1"/>
  <c r="CF10174" i="1"/>
  <c r="CG10174" i="1"/>
  <c r="CE10175" i="1"/>
  <c r="CF10175" i="1"/>
  <c r="CG10175" i="1"/>
  <c r="CE10176" i="1"/>
  <c r="CF10176" i="1"/>
  <c r="CG10176" i="1"/>
  <c r="CE10177" i="1"/>
  <c r="CF10177" i="1"/>
  <c r="CG10177" i="1"/>
  <c r="CE10178" i="1"/>
  <c r="CF10178" i="1"/>
  <c r="CG10178" i="1"/>
  <c r="CE10179" i="1"/>
  <c r="CF10179" i="1"/>
  <c r="CG10179" i="1"/>
  <c r="CE10180" i="1"/>
  <c r="CF10180" i="1"/>
  <c r="CG10180" i="1"/>
  <c r="CE10181" i="1"/>
  <c r="CF10181" i="1"/>
  <c r="CG10181" i="1"/>
  <c r="CE10182" i="1"/>
  <c r="CF10182" i="1"/>
  <c r="CG10182" i="1"/>
  <c r="CE10183" i="1"/>
  <c r="CF10183" i="1"/>
  <c r="CG10183" i="1"/>
  <c r="CE10184" i="1"/>
  <c r="CF10184" i="1"/>
  <c r="CG10184" i="1"/>
  <c r="CE10185" i="1"/>
  <c r="CF10185" i="1"/>
  <c r="CG10185" i="1"/>
  <c r="CE10186" i="1"/>
  <c r="CF10186" i="1"/>
  <c r="CG10186" i="1"/>
  <c r="CE10187" i="1"/>
  <c r="CF10187" i="1"/>
  <c r="CG10187" i="1"/>
  <c r="CE10188" i="1"/>
  <c r="CF10188" i="1"/>
  <c r="CG10188" i="1"/>
  <c r="CE10189" i="1"/>
  <c r="CF10189" i="1"/>
  <c r="CG10189" i="1"/>
  <c r="CE10190" i="1"/>
  <c r="CF10190" i="1"/>
  <c r="CG10190" i="1"/>
  <c r="CE10191" i="1"/>
  <c r="CF10191" i="1"/>
  <c r="CG10191" i="1"/>
  <c r="CE10192" i="1"/>
  <c r="CF10192" i="1"/>
  <c r="CG10192" i="1"/>
  <c r="CE10193" i="1"/>
  <c r="CF10193" i="1"/>
  <c r="CG10193" i="1"/>
  <c r="CE10194" i="1"/>
  <c r="CF10194" i="1"/>
  <c r="CG10194" i="1"/>
  <c r="CE10195" i="1"/>
  <c r="CF10195" i="1"/>
  <c r="CG10195" i="1"/>
  <c r="CE10196" i="1"/>
  <c r="CF10196" i="1"/>
  <c r="CG10196" i="1"/>
  <c r="CE10197" i="1"/>
  <c r="CF10197" i="1"/>
  <c r="CG10197" i="1"/>
  <c r="CE10198" i="1"/>
  <c r="CF10198" i="1"/>
  <c r="CG10198" i="1"/>
  <c r="CE10199" i="1"/>
  <c r="CF10199" i="1"/>
  <c r="CG10199" i="1"/>
  <c r="CE10200" i="1"/>
  <c r="CF10200" i="1"/>
  <c r="CG10200" i="1"/>
  <c r="CE10201" i="1"/>
  <c r="CF10201" i="1"/>
  <c r="CG10201" i="1"/>
  <c r="CE10202" i="1"/>
  <c r="CF10202" i="1"/>
  <c r="CG10202" i="1"/>
  <c r="CE10203" i="1"/>
  <c r="CF10203" i="1"/>
  <c r="CG10203" i="1"/>
  <c r="CE10204" i="1"/>
  <c r="CF10204" i="1"/>
  <c r="CG10204" i="1"/>
  <c r="CE10205" i="1"/>
  <c r="CF10205" i="1"/>
  <c r="CG10205" i="1"/>
  <c r="CE10206" i="1"/>
  <c r="CF10206" i="1"/>
  <c r="CG10206" i="1"/>
  <c r="CE10207" i="1"/>
  <c r="CF10207" i="1"/>
  <c r="CG10207" i="1"/>
  <c r="CE10208" i="1"/>
  <c r="CF10208" i="1"/>
  <c r="CG10208" i="1"/>
  <c r="CE10209" i="1"/>
  <c r="CF10209" i="1"/>
  <c r="CG10209" i="1"/>
  <c r="CE10210" i="1"/>
  <c r="CF10210" i="1"/>
  <c r="CG10210" i="1"/>
  <c r="CE10211" i="1"/>
  <c r="CF10211" i="1"/>
  <c r="CG10211" i="1"/>
  <c r="CE10212" i="1"/>
  <c r="CF10212" i="1"/>
  <c r="CG10212" i="1"/>
  <c r="CE10213" i="1"/>
  <c r="CF10213" i="1"/>
  <c r="CG10213" i="1"/>
  <c r="CE10214" i="1"/>
  <c r="CF10214" i="1"/>
  <c r="CG10214" i="1"/>
  <c r="CE10215" i="1"/>
  <c r="CF10215" i="1"/>
  <c r="CG10215" i="1"/>
  <c r="CE10216" i="1"/>
  <c r="CF10216" i="1"/>
  <c r="CG10216" i="1"/>
  <c r="CE10217" i="1"/>
  <c r="CF10217" i="1"/>
  <c r="CG10217" i="1"/>
  <c r="CE10218" i="1"/>
  <c r="CF10218" i="1"/>
  <c r="CG10218" i="1"/>
  <c r="CE10219" i="1"/>
  <c r="CF10219" i="1"/>
  <c r="CG10219" i="1"/>
  <c r="CE10220" i="1"/>
  <c r="CF10220" i="1"/>
  <c r="CG10220" i="1"/>
  <c r="CE10221" i="1"/>
  <c r="CF10221" i="1"/>
  <c r="CG10221" i="1"/>
  <c r="CE10222" i="1"/>
  <c r="CF10222" i="1"/>
  <c r="CG10222" i="1"/>
  <c r="CE10223" i="1"/>
  <c r="CF10223" i="1"/>
  <c r="CG10223" i="1"/>
  <c r="CE10224" i="1"/>
  <c r="CF10224" i="1"/>
  <c r="CG10224" i="1"/>
  <c r="CE10225" i="1"/>
  <c r="CF10225" i="1"/>
  <c r="CG10225" i="1"/>
  <c r="CE10226" i="1"/>
  <c r="CF10226" i="1"/>
  <c r="CG10226" i="1"/>
  <c r="CE10227" i="1"/>
  <c r="CF10227" i="1"/>
  <c r="CG10227" i="1"/>
  <c r="CE10228" i="1"/>
  <c r="CF10228" i="1"/>
  <c r="CG10228" i="1"/>
  <c r="CE10229" i="1"/>
  <c r="CF10229" i="1"/>
  <c r="CG10229" i="1"/>
  <c r="CE10230" i="1"/>
  <c r="CF10230" i="1"/>
  <c r="CG10230" i="1"/>
  <c r="CE10231" i="1"/>
  <c r="CF10231" i="1"/>
  <c r="CG10231" i="1"/>
  <c r="CE10232" i="1"/>
  <c r="CF10232" i="1"/>
  <c r="CG10232" i="1"/>
  <c r="CE10233" i="1"/>
  <c r="CF10233" i="1"/>
  <c r="CG10233" i="1"/>
  <c r="CE10234" i="1"/>
  <c r="CF10234" i="1"/>
  <c r="CG10234" i="1"/>
  <c r="CE10235" i="1"/>
  <c r="CF10235" i="1"/>
  <c r="CG10235" i="1"/>
  <c r="CE10236" i="1"/>
  <c r="CF10236" i="1"/>
  <c r="CG10236" i="1"/>
  <c r="CE10237" i="1"/>
  <c r="CF10237" i="1"/>
  <c r="CG10237" i="1"/>
  <c r="CE10238" i="1"/>
  <c r="CF10238" i="1"/>
  <c r="CG10238" i="1"/>
  <c r="CE10239" i="1"/>
  <c r="CF10239" i="1"/>
  <c r="CG10239" i="1"/>
  <c r="CE10240" i="1"/>
  <c r="CF10240" i="1"/>
  <c r="CG10240" i="1"/>
  <c r="CE10241" i="1"/>
  <c r="CF10241" i="1"/>
  <c r="CG10241" i="1"/>
  <c r="CE10242" i="1"/>
  <c r="CF10242" i="1"/>
  <c r="CG10242" i="1"/>
  <c r="CE10243" i="1"/>
  <c r="CF10243" i="1"/>
  <c r="CG10243" i="1"/>
  <c r="CE10244" i="1"/>
  <c r="CF10244" i="1"/>
  <c r="CG10244" i="1"/>
  <c r="CE10245" i="1"/>
  <c r="CF10245" i="1"/>
  <c r="CG10245" i="1"/>
  <c r="CE10246" i="1"/>
  <c r="CF10246" i="1"/>
  <c r="CG10246" i="1"/>
  <c r="CE10247" i="1"/>
  <c r="CF10247" i="1"/>
  <c r="CG10247" i="1"/>
  <c r="CE10248" i="1"/>
  <c r="CF10248" i="1"/>
  <c r="CG10248" i="1"/>
  <c r="CE10249" i="1"/>
  <c r="CF10249" i="1"/>
  <c r="CG10249" i="1"/>
  <c r="CE10250" i="1"/>
  <c r="CF10250" i="1"/>
  <c r="CG10250" i="1"/>
  <c r="CE10251" i="1"/>
  <c r="CF10251" i="1"/>
  <c r="CG10251" i="1"/>
  <c r="CE10252" i="1"/>
  <c r="CF10252" i="1"/>
  <c r="CG10252" i="1"/>
  <c r="CE10253" i="1"/>
  <c r="CF10253" i="1"/>
  <c r="CG10253" i="1"/>
  <c r="CE10254" i="1"/>
  <c r="CF10254" i="1"/>
  <c r="CG10254" i="1"/>
  <c r="CE10255" i="1"/>
  <c r="CF10255" i="1"/>
  <c r="CG10255" i="1"/>
  <c r="CE10256" i="1"/>
  <c r="CF10256" i="1"/>
  <c r="CG10256" i="1"/>
  <c r="CE10257" i="1"/>
  <c r="CF10257" i="1"/>
  <c r="CG10257" i="1"/>
  <c r="CE10258" i="1"/>
  <c r="CF10258" i="1"/>
  <c r="CG10258" i="1"/>
  <c r="CE10259" i="1"/>
  <c r="CF10259" i="1"/>
  <c r="CG10259" i="1"/>
  <c r="CE10260" i="1"/>
  <c r="CF10260" i="1"/>
  <c r="CG10260" i="1"/>
  <c r="CE10261" i="1"/>
  <c r="CF10261" i="1"/>
  <c r="CG10261" i="1"/>
  <c r="CE10262" i="1"/>
  <c r="CF10262" i="1"/>
  <c r="CG10262" i="1"/>
  <c r="CE10263" i="1"/>
  <c r="CF10263" i="1"/>
  <c r="CG10263" i="1"/>
  <c r="CE10264" i="1"/>
  <c r="CF10264" i="1"/>
  <c r="CG10264" i="1"/>
  <c r="CE10265" i="1"/>
  <c r="CF10265" i="1"/>
  <c r="CG10265" i="1"/>
  <c r="CE10266" i="1"/>
  <c r="CF10266" i="1"/>
  <c r="CG10266" i="1"/>
  <c r="CE10267" i="1"/>
  <c r="CF10267" i="1"/>
  <c r="CG10267" i="1"/>
  <c r="CE10268" i="1"/>
  <c r="CF10268" i="1"/>
  <c r="CG10268" i="1"/>
  <c r="CE10269" i="1"/>
  <c r="CF10269" i="1"/>
  <c r="CG10269" i="1"/>
  <c r="CE10270" i="1"/>
  <c r="CF10270" i="1"/>
  <c r="CG10270" i="1"/>
  <c r="CE10271" i="1"/>
  <c r="CF10271" i="1"/>
  <c r="CG10271" i="1"/>
  <c r="CE10272" i="1"/>
  <c r="CF10272" i="1"/>
  <c r="CG10272" i="1"/>
  <c r="CE10273" i="1"/>
  <c r="CF10273" i="1"/>
  <c r="CG10273" i="1"/>
  <c r="CE10274" i="1"/>
  <c r="CF10274" i="1"/>
  <c r="CG10274" i="1"/>
  <c r="CE10275" i="1"/>
  <c r="CF10275" i="1"/>
  <c r="CG10275" i="1"/>
  <c r="CE10276" i="1"/>
  <c r="CF10276" i="1"/>
  <c r="CG10276" i="1"/>
  <c r="CE10277" i="1"/>
  <c r="CF10277" i="1"/>
  <c r="CG10277" i="1"/>
  <c r="CE10278" i="1"/>
  <c r="CF10278" i="1"/>
  <c r="CG10278" i="1"/>
  <c r="CE10279" i="1"/>
  <c r="CF10279" i="1"/>
  <c r="CG10279" i="1"/>
  <c r="CE10280" i="1"/>
  <c r="CF10280" i="1"/>
  <c r="CG10280" i="1"/>
  <c r="CE10281" i="1"/>
  <c r="CF10281" i="1"/>
  <c r="CG10281" i="1"/>
  <c r="CE10282" i="1"/>
  <c r="CF10282" i="1"/>
  <c r="CG10282" i="1"/>
  <c r="CE10283" i="1"/>
  <c r="CF10283" i="1"/>
  <c r="CG10283" i="1"/>
  <c r="CE10284" i="1"/>
  <c r="CF10284" i="1"/>
  <c r="CG10284" i="1"/>
  <c r="CE10285" i="1"/>
  <c r="CF10285" i="1"/>
  <c r="CG10285" i="1"/>
  <c r="CE10286" i="1"/>
  <c r="CF10286" i="1"/>
  <c r="CG10286" i="1"/>
  <c r="CE10287" i="1"/>
  <c r="CF10287" i="1"/>
  <c r="CG10287" i="1"/>
  <c r="CE10288" i="1"/>
  <c r="CF10288" i="1"/>
  <c r="CG10288" i="1"/>
  <c r="CE10289" i="1"/>
  <c r="CF10289" i="1"/>
  <c r="CG10289" i="1"/>
  <c r="CE10290" i="1"/>
  <c r="CF10290" i="1"/>
  <c r="CG10290" i="1"/>
  <c r="CE10291" i="1"/>
  <c r="CF10291" i="1"/>
  <c r="CG10291" i="1"/>
  <c r="CE10292" i="1"/>
  <c r="CF10292" i="1"/>
  <c r="CG10292" i="1"/>
  <c r="CE10293" i="1"/>
  <c r="CF10293" i="1"/>
  <c r="CG10293" i="1"/>
  <c r="CE10294" i="1"/>
  <c r="CF10294" i="1"/>
  <c r="CG10294" i="1"/>
  <c r="CE10295" i="1"/>
  <c r="CF10295" i="1"/>
  <c r="CG10295" i="1"/>
  <c r="CE10296" i="1"/>
  <c r="CF10296" i="1"/>
  <c r="CG10296" i="1"/>
  <c r="CE10297" i="1"/>
  <c r="CF10297" i="1"/>
  <c r="CG10297" i="1"/>
  <c r="CE10298" i="1"/>
  <c r="CF10298" i="1"/>
  <c r="CG10298" i="1"/>
  <c r="CE10299" i="1"/>
  <c r="CF10299" i="1"/>
  <c r="CG10299" i="1"/>
  <c r="CE10300" i="1"/>
  <c r="CF10300" i="1"/>
  <c r="CG10300" i="1"/>
  <c r="CE10301" i="1"/>
  <c r="CF10301" i="1"/>
  <c r="CG10301" i="1"/>
  <c r="CE10302" i="1"/>
  <c r="CF10302" i="1"/>
  <c r="CG10302" i="1"/>
  <c r="CE10303" i="1"/>
  <c r="CF10303" i="1"/>
  <c r="CG10303" i="1"/>
  <c r="CE10304" i="1"/>
  <c r="CF10304" i="1"/>
  <c r="CG10304" i="1"/>
  <c r="CE10305" i="1"/>
  <c r="CF10305" i="1"/>
  <c r="CG10305" i="1"/>
  <c r="CE10306" i="1"/>
  <c r="CF10306" i="1"/>
  <c r="CG10306" i="1"/>
  <c r="CE10307" i="1"/>
  <c r="CF10307" i="1"/>
  <c r="CG10307" i="1"/>
  <c r="CE10308" i="1"/>
  <c r="CF10308" i="1"/>
  <c r="CG10308" i="1"/>
  <c r="CE10309" i="1"/>
  <c r="CF10309" i="1"/>
  <c r="CG10309" i="1"/>
  <c r="CE10310" i="1"/>
  <c r="CF10310" i="1"/>
  <c r="CG10310" i="1"/>
  <c r="CE10311" i="1"/>
  <c r="CF10311" i="1"/>
  <c r="CG10311" i="1"/>
  <c r="CE10312" i="1"/>
  <c r="CF10312" i="1"/>
  <c r="CG10312" i="1"/>
  <c r="CE10313" i="1"/>
  <c r="CF10313" i="1"/>
  <c r="CG10313" i="1"/>
  <c r="CE10314" i="1"/>
  <c r="CF10314" i="1"/>
  <c r="CG10314" i="1"/>
  <c r="CE10315" i="1"/>
  <c r="CF10315" i="1"/>
  <c r="CG10315" i="1"/>
  <c r="CE10316" i="1"/>
  <c r="CF10316" i="1"/>
  <c r="CG10316" i="1"/>
  <c r="CE10317" i="1"/>
  <c r="CF10317" i="1"/>
  <c r="CG10317" i="1"/>
  <c r="CE10318" i="1"/>
  <c r="CF10318" i="1"/>
  <c r="CG10318" i="1"/>
  <c r="CE10319" i="1"/>
  <c r="CF10319" i="1"/>
  <c r="CG10319" i="1"/>
  <c r="CE10320" i="1"/>
  <c r="CF10320" i="1"/>
  <c r="CG10320" i="1"/>
  <c r="CE10321" i="1"/>
  <c r="CF10321" i="1"/>
  <c r="CG10321" i="1"/>
  <c r="CE10322" i="1"/>
  <c r="CF10322" i="1"/>
  <c r="CG10322" i="1"/>
  <c r="CE10323" i="1"/>
  <c r="CF10323" i="1"/>
  <c r="CG10323" i="1"/>
  <c r="CE10324" i="1"/>
  <c r="CF10324" i="1"/>
  <c r="CG10324" i="1"/>
  <c r="CE10325" i="1"/>
  <c r="CF10325" i="1"/>
  <c r="CG10325" i="1"/>
  <c r="CE10326" i="1"/>
  <c r="CF10326" i="1"/>
  <c r="CG10326" i="1"/>
  <c r="CE10327" i="1"/>
  <c r="CF10327" i="1"/>
  <c r="CG10327" i="1"/>
  <c r="CE10328" i="1"/>
  <c r="CF10328" i="1"/>
  <c r="CG10328" i="1"/>
  <c r="CE10329" i="1"/>
  <c r="CF10329" i="1"/>
  <c r="CG10329" i="1"/>
  <c r="CE10330" i="1"/>
  <c r="CF10330" i="1"/>
  <c r="CG10330" i="1"/>
  <c r="CE10331" i="1"/>
  <c r="CF10331" i="1"/>
  <c r="CG10331" i="1"/>
  <c r="CE10332" i="1"/>
  <c r="CF10332" i="1"/>
  <c r="CG10332" i="1"/>
  <c r="CE10333" i="1"/>
  <c r="CF10333" i="1"/>
  <c r="CG10333" i="1"/>
  <c r="CE10334" i="1"/>
  <c r="CF10334" i="1"/>
  <c r="CG10334" i="1"/>
  <c r="CE10335" i="1"/>
  <c r="CF10335" i="1"/>
  <c r="CG10335" i="1"/>
  <c r="CE10336" i="1"/>
  <c r="CF10336" i="1"/>
  <c r="CG10336" i="1"/>
  <c r="CE10337" i="1"/>
  <c r="CF10337" i="1"/>
  <c r="CG10337" i="1"/>
  <c r="CE10338" i="1"/>
  <c r="CF10338" i="1"/>
  <c r="CG10338" i="1"/>
  <c r="CE10339" i="1"/>
  <c r="CF10339" i="1"/>
  <c r="CG10339" i="1"/>
  <c r="CE10340" i="1"/>
  <c r="CF10340" i="1"/>
  <c r="CG10340" i="1"/>
  <c r="CE10341" i="1"/>
  <c r="CF10341" i="1"/>
  <c r="CG10341" i="1"/>
  <c r="CE10342" i="1"/>
  <c r="CF10342" i="1"/>
  <c r="CG10342" i="1"/>
  <c r="CE10343" i="1"/>
  <c r="CF10343" i="1"/>
  <c r="CG10343" i="1"/>
  <c r="CE10344" i="1"/>
  <c r="CF10344" i="1"/>
  <c r="CG10344" i="1"/>
  <c r="CE10345" i="1"/>
  <c r="CF10345" i="1"/>
  <c r="CG10345" i="1"/>
  <c r="CE10346" i="1"/>
  <c r="CF10346" i="1"/>
  <c r="CG10346" i="1"/>
  <c r="CE10347" i="1"/>
  <c r="CF10347" i="1"/>
  <c r="CG10347" i="1"/>
  <c r="CE10348" i="1"/>
  <c r="CF10348" i="1"/>
  <c r="CG10348" i="1"/>
  <c r="CE10349" i="1"/>
  <c r="CF10349" i="1"/>
  <c r="CG10349" i="1"/>
  <c r="CE10350" i="1"/>
  <c r="CF10350" i="1"/>
  <c r="CG10350" i="1"/>
  <c r="CE10351" i="1"/>
  <c r="CF10351" i="1"/>
  <c r="CG10351" i="1"/>
  <c r="CE10352" i="1"/>
  <c r="CF10352" i="1"/>
  <c r="CG10352" i="1"/>
  <c r="CE10353" i="1"/>
  <c r="CF10353" i="1"/>
  <c r="CG10353" i="1"/>
  <c r="CE10354" i="1"/>
  <c r="CF10354" i="1"/>
  <c r="CG10354" i="1"/>
  <c r="CE10355" i="1"/>
  <c r="CF10355" i="1"/>
  <c r="CG10355" i="1"/>
  <c r="CE10356" i="1"/>
  <c r="CF10356" i="1"/>
  <c r="CG10356" i="1"/>
  <c r="CE10357" i="1"/>
  <c r="CF10357" i="1"/>
  <c r="CG10357" i="1"/>
  <c r="CE10358" i="1"/>
  <c r="CF10358" i="1"/>
  <c r="CG10358" i="1"/>
  <c r="CE10359" i="1"/>
  <c r="CF10359" i="1"/>
  <c r="CG10359" i="1"/>
  <c r="CE10360" i="1"/>
  <c r="CF10360" i="1"/>
  <c r="CG10360" i="1"/>
  <c r="CE10361" i="1"/>
  <c r="CF10361" i="1"/>
  <c r="CG10361" i="1"/>
  <c r="CE10362" i="1"/>
  <c r="CF10362" i="1"/>
  <c r="CG10362" i="1"/>
  <c r="CE10363" i="1"/>
  <c r="CF10363" i="1"/>
  <c r="CG10363" i="1"/>
  <c r="CE10364" i="1"/>
  <c r="CF10364" i="1"/>
  <c r="CG10364" i="1"/>
  <c r="CE10365" i="1"/>
  <c r="CF10365" i="1"/>
  <c r="CG10365" i="1"/>
  <c r="CE10366" i="1"/>
  <c r="CF10366" i="1"/>
  <c r="CG10366" i="1"/>
  <c r="CE10367" i="1"/>
  <c r="CF10367" i="1"/>
  <c r="CG10367" i="1"/>
  <c r="CE10368" i="1"/>
  <c r="CF10368" i="1"/>
  <c r="CG10368" i="1"/>
  <c r="CE10369" i="1"/>
  <c r="CF10369" i="1"/>
  <c r="CG10369" i="1"/>
  <c r="CE10370" i="1"/>
  <c r="CF10370" i="1"/>
  <c r="CG10370" i="1"/>
  <c r="CE10371" i="1"/>
  <c r="CF10371" i="1"/>
  <c r="CG10371" i="1"/>
  <c r="CE10372" i="1"/>
  <c r="CF10372" i="1"/>
  <c r="CG10372" i="1"/>
  <c r="CE10373" i="1"/>
  <c r="CF10373" i="1"/>
  <c r="CG10373" i="1"/>
  <c r="CE10374" i="1"/>
  <c r="CF10374" i="1"/>
  <c r="CG10374" i="1"/>
  <c r="CE10375" i="1"/>
  <c r="CF10375" i="1"/>
  <c r="CG10375" i="1"/>
  <c r="CE10376" i="1"/>
  <c r="CF10376" i="1"/>
  <c r="CG10376" i="1"/>
  <c r="CE10377" i="1"/>
  <c r="CF10377" i="1"/>
  <c r="CG10377" i="1"/>
  <c r="CE10378" i="1"/>
  <c r="CF10378" i="1"/>
  <c r="CG10378" i="1"/>
  <c r="CE10379" i="1"/>
  <c r="CF10379" i="1"/>
  <c r="CG10379" i="1"/>
  <c r="CE10380" i="1"/>
  <c r="CF10380" i="1"/>
  <c r="CG10380" i="1"/>
  <c r="CE10381" i="1"/>
  <c r="CF10381" i="1"/>
  <c r="CG10381" i="1"/>
  <c r="CE10382" i="1"/>
  <c r="CF10382" i="1"/>
  <c r="CG10382" i="1"/>
  <c r="CE10383" i="1"/>
  <c r="CF10383" i="1"/>
  <c r="CG10383" i="1"/>
  <c r="CE10384" i="1"/>
  <c r="CF10384" i="1"/>
  <c r="CG10384" i="1"/>
  <c r="CE10385" i="1"/>
  <c r="CF10385" i="1"/>
  <c r="CG10385" i="1"/>
  <c r="CE10386" i="1"/>
  <c r="CF10386" i="1"/>
  <c r="CG10386" i="1"/>
  <c r="CE10387" i="1"/>
  <c r="CF10387" i="1"/>
  <c r="CG10387" i="1"/>
  <c r="CE10388" i="1"/>
  <c r="CF10388" i="1"/>
  <c r="CG10388" i="1"/>
  <c r="CE10389" i="1"/>
  <c r="CF10389" i="1"/>
  <c r="CG10389" i="1"/>
  <c r="CE10390" i="1"/>
  <c r="CF10390" i="1"/>
  <c r="CG10390" i="1"/>
  <c r="CE10391" i="1"/>
  <c r="CF10391" i="1"/>
  <c r="CG10391" i="1"/>
  <c r="CE10392" i="1"/>
  <c r="CF10392" i="1"/>
  <c r="CG10392" i="1"/>
  <c r="CE10393" i="1"/>
  <c r="CF10393" i="1"/>
  <c r="CG10393" i="1"/>
  <c r="CE10394" i="1"/>
  <c r="CF10394" i="1"/>
  <c r="CG10394" i="1"/>
  <c r="CE10395" i="1"/>
  <c r="CF10395" i="1"/>
  <c r="CG10395" i="1"/>
  <c r="CE10396" i="1"/>
  <c r="CF10396" i="1"/>
  <c r="CG10396" i="1"/>
  <c r="CE10397" i="1"/>
  <c r="CF10397" i="1"/>
  <c r="CG10397" i="1"/>
  <c r="CE10398" i="1"/>
  <c r="CF10398" i="1"/>
  <c r="CG10398" i="1"/>
  <c r="CE10399" i="1"/>
  <c r="CF10399" i="1"/>
  <c r="CG10399" i="1"/>
  <c r="CE10400" i="1"/>
  <c r="CF10400" i="1"/>
  <c r="CG10400" i="1"/>
  <c r="CE10401" i="1"/>
  <c r="CF10401" i="1"/>
  <c r="CG10401" i="1"/>
  <c r="CE10402" i="1"/>
  <c r="CF10402" i="1"/>
  <c r="CG10402" i="1"/>
  <c r="CE10403" i="1"/>
  <c r="CF10403" i="1"/>
  <c r="CG10403" i="1"/>
  <c r="CE10404" i="1"/>
  <c r="CF10404" i="1"/>
  <c r="CG10404" i="1"/>
  <c r="CE10405" i="1"/>
  <c r="CF10405" i="1"/>
  <c r="CG10405" i="1"/>
  <c r="CE10406" i="1"/>
  <c r="CF10406" i="1"/>
  <c r="CG10406" i="1"/>
  <c r="CE10407" i="1"/>
  <c r="CF10407" i="1"/>
  <c r="CG10407" i="1"/>
  <c r="CE10408" i="1"/>
  <c r="CF10408" i="1"/>
  <c r="CG10408" i="1"/>
  <c r="CE10409" i="1"/>
  <c r="CF10409" i="1"/>
  <c r="CG10409" i="1"/>
  <c r="CE10410" i="1"/>
  <c r="CF10410" i="1"/>
  <c r="CG10410" i="1"/>
  <c r="CE10411" i="1"/>
  <c r="CF10411" i="1"/>
  <c r="CG10411" i="1"/>
  <c r="CE10412" i="1"/>
  <c r="CF10412" i="1"/>
  <c r="CG10412" i="1"/>
  <c r="CE10413" i="1"/>
  <c r="CF10413" i="1"/>
  <c r="CG10413" i="1"/>
  <c r="CE10414" i="1"/>
  <c r="CF10414" i="1"/>
  <c r="CG10414" i="1"/>
  <c r="CE10415" i="1"/>
  <c r="CF10415" i="1"/>
  <c r="CG10415" i="1"/>
  <c r="CE10416" i="1"/>
  <c r="CF10416" i="1"/>
  <c r="CG10416" i="1"/>
  <c r="CE10417" i="1"/>
  <c r="CF10417" i="1"/>
  <c r="CG10417" i="1"/>
  <c r="CE10418" i="1"/>
  <c r="CF10418" i="1"/>
  <c r="CG10418" i="1"/>
  <c r="CE10419" i="1"/>
  <c r="CF10419" i="1"/>
  <c r="CG10419" i="1"/>
  <c r="CE10420" i="1"/>
  <c r="CF10420" i="1"/>
  <c r="CG10420" i="1"/>
  <c r="CE10421" i="1"/>
  <c r="CF10421" i="1"/>
  <c r="CG10421" i="1"/>
  <c r="CE10422" i="1"/>
  <c r="CF10422" i="1"/>
  <c r="CG10422" i="1"/>
  <c r="CE10423" i="1"/>
  <c r="CF10423" i="1"/>
  <c r="CG10423" i="1"/>
  <c r="CE10424" i="1"/>
  <c r="CF10424" i="1"/>
  <c r="CG10424" i="1"/>
  <c r="CE10425" i="1"/>
  <c r="CF10425" i="1"/>
  <c r="CG10425" i="1"/>
  <c r="CE10426" i="1"/>
  <c r="CF10426" i="1"/>
  <c r="CG10426" i="1"/>
  <c r="CE10427" i="1"/>
  <c r="CF10427" i="1"/>
  <c r="CG10427" i="1"/>
  <c r="CE10428" i="1"/>
  <c r="CF10428" i="1"/>
  <c r="CG10428" i="1"/>
  <c r="CE10429" i="1"/>
  <c r="CF10429" i="1"/>
  <c r="CG10429" i="1"/>
  <c r="CE10430" i="1"/>
  <c r="CF10430" i="1"/>
  <c r="CG10430" i="1"/>
  <c r="CE10431" i="1"/>
  <c r="CF10431" i="1"/>
  <c r="CG10431" i="1"/>
  <c r="CE10432" i="1"/>
  <c r="CF10432" i="1"/>
  <c r="CG10432" i="1"/>
  <c r="CE10433" i="1"/>
  <c r="CF10433" i="1"/>
  <c r="CG10433" i="1"/>
  <c r="CE10434" i="1"/>
  <c r="CF10434" i="1"/>
  <c r="CG10434" i="1"/>
  <c r="CE10435" i="1"/>
  <c r="CF10435" i="1"/>
  <c r="CG10435" i="1"/>
  <c r="CE10436" i="1"/>
  <c r="CF10436" i="1"/>
  <c r="CG10436" i="1"/>
  <c r="CE10437" i="1"/>
  <c r="CF10437" i="1"/>
  <c r="CG10437" i="1"/>
  <c r="CE10438" i="1"/>
  <c r="CF10438" i="1"/>
  <c r="CG10438" i="1"/>
  <c r="CE10439" i="1"/>
  <c r="CF10439" i="1"/>
  <c r="CG10439" i="1"/>
  <c r="CE10440" i="1"/>
  <c r="CF10440" i="1"/>
  <c r="CG10440" i="1"/>
  <c r="CE10441" i="1"/>
  <c r="CF10441" i="1"/>
  <c r="CG10441" i="1"/>
  <c r="CE10442" i="1"/>
  <c r="CF10442" i="1"/>
  <c r="CG10442" i="1"/>
  <c r="CE10443" i="1"/>
  <c r="CF10443" i="1"/>
  <c r="CG10443" i="1"/>
  <c r="CE10444" i="1"/>
  <c r="CF10444" i="1"/>
  <c r="CG10444" i="1"/>
  <c r="CE10445" i="1"/>
  <c r="CF10445" i="1"/>
  <c r="CG10445" i="1"/>
  <c r="CE10446" i="1"/>
  <c r="CF10446" i="1"/>
  <c r="CG10446" i="1"/>
  <c r="CE10447" i="1"/>
  <c r="CF10447" i="1"/>
  <c r="CG10447" i="1"/>
  <c r="CE10448" i="1"/>
  <c r="CF10448" i="1"/>
  <c r="CG10448" i="1"/>
  <c r="CE10449" i="1"/>
  <c r="CF10449" i="1"/>
  <c r="CG10449" i="1"/>
  <c r="CE10450" i="1"/>
  <c r="CF10450" i="1"/>
  <c r="CG10450" i="1"/>
  <c r="CE10451" i="1"/>
  <c r="CF10451" i="1"/>
  <c r="CG10451" i="1"/>
  <c r="CE10452" i="1"/>
  <c r="CF10452" i="1"/>
  <c r="CG10452" i="1"/>
  <c r="CE10453" i="1"/>
  <c r="CF10453" i="1"/>
  <c r="CG10453" i="1"/>
  <c r="CE10454" i="1"/>
  <c r="CF10454" i="1"/>
  <c r="CG10454" i="1"/>
  <c r="CE10455" i="1"/>
  <c r="CF10455" i="1"/>
  <c r="CG10455" i="1"/>
  <c r="CE10456" i="1"/>
  <c r="CF10456" i="1"/>
  <c r="CG10456" i="1"/>
  <c r="CE10457" i="1"/>
  <c r="CF10457" i="1"/>
  <c r="CG10457" i="1"/>
  <c r="CE10458" i="1"/>
  <c r="CF10458" i="1"/>
  <c r="CG10458" i="1"/>
  <c r="CE10459" i="1"/>
  <c r="CF10459" i="1"/>
  <c r="CG10459" i="1"/>
  <c r="CE10460" i="1"/>
  <c r="CF10460" i="1"/>
  <c r="CG10460" i="1"/>
  <c r="CE10461" i="1"/>
  <c r="CF10461" i="1"/>
  <c r="CG10461" i="1"/>
  <c r="CE10462" i="1"/>
  <c r="CF10462" i="1"/>
  <c r="CG10462" i="1"/>
  <c r="CE10463" i="1"/>
  <c r="CF10463" i="1"/>
  <c r="CG10463" i="1"/>
  <c r="CE10464" i="1"/>
  <c r="CF10464" i="1"/>
  <c r="CG10464" i="1"/>
  <c r="CE10465" i="1"/>
  <c r="CF10465" i="1"/>
  <c r="CG10465" i="1"/>
  <c r="CE10466" i="1"/>
  <c r="CF10466" i="1"/>
  <c r="CG10466" i="1"/>
  <c r="CE10467" i="1"/>
  <c r="CF10467" i="1"/>
  <c r="CG10467" i="1"/>
  <c r="CE10468" i="1"/>
  <c r="CF10468" i="1"/>
  <c r="CG10468" i="1"/>
  <c r="CE10469" i="1"/>
  <c r="CF10469" i="1"/>
  <c r="CG10469" i="1"/>
  <c r="CE10470" i="1"/>
  <c r="CF10470" i="1"/>
  <c r="CG10470" i="1"/>
  <c r="CE10471" i="1"/>
  <c r="CF10471" i="1"/>
  <c r="CG10471" i="1"/>
  <c r="CE10472" i="1"/>
  <c r="CF10472" i="1"/>
  <c r="CG10472" i="1"/>
  <c r="CE10473" i="1"/>
  <c r="CF10473" i="1"/>
  <c r="CG10473" i="1"/>
  <c r="CE10474" i="1"/>
  <c r="CF10474" i="1"/>
  <c r="CG10474" i="1"/>
  <c r="CE10475" i="1"/>
  <c r="CF10475" i="1"/>
  <c r="CG10475" i="1"/>
  <c r="CE10476" i="1"/>
  <c r="CF10476" i="1"/>
  <c r="CG10476" i="1"/>
  <c r="CE10477" i="1"/>
  <c r="CF10477" i="1"/>
  <c r="CG10477" i="1"/>
  <c r="CE10478" i="1"/>
  <c r="CF10478" i="1"/>
  <c r="CG10478" i="1"/>
  <c r="CE10479" i="1"/>
  <c r="CF10479" i="1"/>
  <c r="CG10479" i="1"/>
  <c r="CE10480" i="1"/>
  <c r="CF10480" i="1"/>
  <c r="CG10480" i="1"/>
  <c r="CE10481" i="1"/>
  <c r="CF10481" i="1"/>
  <c r="CG10481" i="1"/>
  <c r="CE10482" i="1"/>
  <c r="CF10482" i="1"/>
  <c r="CG10482" i="1"/>
  <c r="CE10483" i="1"/>
  <c r="CF10483" i="1"/>
  <c r="CG10483" i="1"/>
  <c r="CE10484" i="1"/>
  <c r="CF10484" i="1"/>
  <c r="CG10484" i="1"/>
  <c r="CE10485" i="1"/>
  <c r="CF10485" i="1"/>
  <c r="CG10485" i="1"/>
  <c r="CE10486" i="1"/>
  <c r="CF10486" i="1"/>
  <c r="CG10486" i="1"/>
  <c r="CE10487" i="1"/>
  <c r="CF10487" i="1"/>
  <c r="CG10487" i="1"/>
  <c r="CE10488" i="1"/>
  <c r="CF10488" i="1"/>
  <c r="CG10488" i="1"/>
  <c r="CE10489" i="1"/>
  <c r="CF10489" i="1"/>
  <c r="CG10489" i="1"/>
  <c r="CE10490" i="1"/>
  <c r="CF10490" i="1"/>
  <c r="CG10490" i="1"/>
  <c r="CE10491" i="1"/>
  <c r="CF10491" i="1"/>
  <c r="CG10491" i="1"/>
  <c r="CE10492" i="1"/>
  <c r="CF10492" i="1"/>
  <c r="CG10492" i="1"/>
  <c r="CE10493" i="1"/>
  <c r="CF10493" i="1"/>
  <c r="CG10493" i="1"/>
  <c r="CE10494" i="1"/>
  <c r="CF10494" i="1"/>
  <c r="CG10494" i="1"/>
  <c r="CE10495" i="1"/>
  <c r="CF10495" i="1"/>
  <c r="CG10495" i="1"/>
  <c r="CE10496" i="1"/>
  <c r="CF10496" i="1"/>
  <c r="CG10496" i="1"/>
  <c r="CE10497" i="1"/>
  <c r="CF10497" i="1"/>
  <c r="CG10497" i="1"/>
  <c r="CE10498" i="1"/>
  <c r="CF10498" i="1"/>
  <c r="CG10498" i="1"/>
  <c r="CE10499" i="1"/>
  <c r="CF10499" i="1"/>
  <c r="CG10499" i="1"/>
  <c r="CE10500" i="1"/>
  <c r="CF10500" i="1"/>
  <c r="CG10500" i="1"/>
  <c r="CG10007" i="1"/>
  <c r="CF10007" i="1"/>
  <c r="CE10007" i="1"/>
  <c r="BQ10007" i="1" s="1"/>
  <c r="CE8" i="1"/>
  <c r="CF8" i="1"/>
  <c r="CG8" i="1"/>
  <c r="BU8" i="1" s="1"/>
  <c r="CE9" i="1"/>
  <c r="CF9" i="1"/>
  <c r="CG9" i="1"/>
  <c r="BU9" i="1" s="1"/>
  <c r="CE10" i="1"/>
  <c r="CF10" i="1"/>
  <c r="CG10" i="1"/>
  <c r="CE11" i="1"/>
  <c r="CF11" i="1"/>
  <c r="CG11" i="1"/>
  <c r="CE12" i="1"/>
  <c r="CF12" i="1"/>
  <c r="CG12" i="1"/>
  <c r="CE13" i="1"/>
  <c r="CF13" i="1"/>
  <c r="CG13" i="1"/>
  <c r="CE14" i="1"/>
  <c r="CF14" i="1"/>
  <c r="CG14" i="1"/>
  <c r="CE15" i="1"/>
  <c r="CF15" i="1"/>
  <c r="CG15" i="1"/>
  <c r="CE16" i="1"/>
  <c r="CF16" i="1"/>
  <c r="CG16" i="1"/>
  <c r="CE17" i="1"/>
  <c r="CF17" i="1"/>
  <c r="CG17" i="1"/>
  <c r="CE18" i="1"/>
  <c r="CF18" i="1"/>
  <c r="CG18" i="1"/>
  <c r="CE19" i="1"/>
  <c r="CF19" i="1"/>
  <c r="CG19" i="1"/>
  <c r="CE20" i="1"/>
  <c r="CF20" i="1"/>
  <c r="CG20" i="1"/>
  <c r="CE21" i="1"/>
  <c r="CF21" i="1"/>
  <c r="CG21" i="1"/>
  <c r="CE22" i="1"/>
  <c r="CF22" i="1"/>
  <c r="CG22" i="1"/>
  <c r="CE23" i="1"/>
  <c r="CF23" i="1"/>
  <c r="CG23" i="1"/>
  <c r="CE24" i="1"/>
  <c r="CF24" i="1"/>
  <c r="CG24" i="1"/>
  <c r="CE25" i="1"/>
  <c r="CF25" i="1"/>
  <c r="CG25" i="1"/>
  <c r="CE26" i="1"/>
  <c r="CF26" i="1"/>
  <c r="CG26" i="1"/>
  <c r="CE27" i="1"/>
  <c r="CF27" i="1"/>
  <c r="CG27" i="1"/>
  <c r="CE28" i="1"/>
  <c r="CF28" i="1"/>
  <c r="CG28" i="1"/>
  <c r="CE29" i="1"/>
  <c r="CF29" i="1"/>
  <c r="CG29" i="1"/>
  <c r="CE30" i="1"/>
  <c r="CF30" i="1"/>
  <c r="CG30" i="1"/>
  <c r="CE31" i="1"/>
  <c r="CF31" i="1"/>
  <c r="CG31" i="1"/>
  <c r="CE32" i="1"/>
  <c r="CF32" i="1"/>
  <c r="CG32" i="1"/>
  <c r="CE33" i="1"/>
  <c r="CF33" i="1"/>
  <c r="CG33" i="1"/>
  <c r="CE34" i="1"/>
  <c r="CF34" i="1"/>
  <c r="CG34" i="1"/>
  <c r="BU34" i="1" s="1"/>
  <c r="CE35" i="1"/>
  <c r="CF35" i="1"/>
  <c r="CG35" i="1"/>
  <c r="BU35" i="1" s="1"/>
  <c r="CE36" i="1"/>
  <c r="CF36" i="1"/>
  <c r="CG36" i="1"/>
  <c r="BU36" i="1" s="1"/>
  <c r="CE37" i="1"/>
  <c r="CF37" i="1"/>
  <c r="CG37" i="1"/>
  <c r="BU37" i="1" s="1"/>
  <c r="CE38" i="1"/>
  <c r="CF38" i="1"/>
  <c r="CG38" i="1"/>
  <c r="BU38" i="1" s="1"/>
  <c r="CE39" i="1"/>
  <c r="CF39" i="1"/>
  <c r="CG39" i="1"/>
  <c r="BU39" i="1" s="1"/>
  <c r="CE40" i="1"/>
  <c r="CF40" i="1"/>
  <c r="CG40" i="1"/>
  <c r="CE41" i="1"/>
  <c r="CF41" i="1"/>
  <c r="CG41" i="1"/>
  <c r="CE42" i="1"/>
  <c r="CF42" i="1"/>
  <c r="CG42" i="1"/>
  <c r="BU42" i="1" s="1"/>
  <c r="CE43" i="1"/>
  <c r="CF43" i="1"/>
  <c r="CG43" i="1"/>
  <c r="BU43" i="1" s="1"/>
  <c r="CE44" i="1"/>
  <c r="CF44" i="1"/>
  <c r="CG44" i="1"/>
  <c r="BU44" i="1" s="1"/>
  <c r="CE45" i="1"/>
  <c r="CF45" i="1"/>
  <c r="CG45" i="1"/>
  <c r="BU45" i="1" s="1"/>
  <c r="CE46" i="1"/>
  <c r="CF46" i="1"/>
  <c r="CG46" i="1"/>
  <c r="BU46" i="1" s="1"/>
  <c r="CE47" i="1"/>
  <c r="CF47" i="1"/>
  <c r="CG47" i="1"/>
  <c r="BU47" i="1" s="1"/>
  <c r="CE48" i="1"/>
  <c r="CF48" i="1"/>
  <c r="CG48" i="1"/>
  <c r="BU48" i="1" s="1"/>
  <c r="CE49" i="1"/>
  <c r="CF49" i="1"/>
  <c r="CG49" i="1"/>
  <c r="BU49" i="1" s="1"/>
  <c r="CE50" i="1"/>
  <c r="CF50" i="1"/>
  <c r="CG50" i="1"/>
  <c r="CE51" i="1"/>
  <c r="CF51" i="1"/>
  <c r="CG51" i="1"/>
  <c r="CE52" i="1"/>
  <c r="CF52" i="1"/>
  <c r="CG52" i="1"/>
  <c r="CE53" i="1"/>
  <c r="CF53" i="1"/>
  <c r="CG53" i="1"/>
  <c r="CE54" i="1"/>
  <c r="CF54" i="1"/>
  <c r="CG54" i="1"/>
  <c r="BU54" i="1" s="1"/>
  <c r="CE55" i="1"/>
  <c r="CF55" i="1"/>
  <c r="CG55" i="1"/>
  <c r="CE56" i="1"/>
  <c r="CF56" i="1"/>
  <c r="CG56" i="1"/>
  <c r="BU56" i="1" s="1"/>
  <c r="CE57" i="1"/>
  <c r="CF57" i="1"/>
  <c r="CG57" i="1"/>
  <c r="BU57" i="1" s="1"/>
  <c r="CE58" i="1"/>
  <c r="CF58" i="1"/>
  <c r="CG58" i="1"/>
  <c r="BU58" i="1" s="1"/>
  <c r="CE59" i="1"/>
  <c r="CF59" i="1"/>
  <c r="CG59" i="1"/>
  <c r="BU59" i="1" s="1"/>
  <c r="CE60" i="1"/>
  <c r="CF60" i="1"/>
  <c r="CG60" i="1"/>
  <c r="BU60" i="1" s="1"/>
  <c r="CE61" i="1"/>
  <c r="CF61" i="1"/>
  <c r="CG61" i="1"/>
  <c r="BU61" i="1" s="1"/>
  <c r="CE62" i="1"/>
  <c r="CF62" i="1"/>
  <c r="CG62" i="1"/>
  <c r="BU62" i="1" s="1"/>
  <c r="CE63" i="1"/>
  <c r="CF63" i="1"/>
  <c r="CG63" i="1"/>
  <c r="BU63" i="1" s="1"/>
  <c r="CE64" i="1"/>
  <c r="CF64" i="1"/>
  <c r="CG64" i="1"/>
  <c r="BU64" i="1" s="1"/>
  <c r="CE65" i="1"/>
  <c r="CF65" i="1"/>
  <c r="CG65" i="1"/>
  <c r="BU65" i="1" s="1"/>
  <c r="CE66" i="1"/>
  <c r="CF66" i="1"/>
  <c r="CG66" i="1"/>
  <c r="BU66" i="1" s="1"/>
  <c r="CE67" i="1"/>
  <c r="CF67" i="1"/>
  <c r="CG67" i="1"/>
  <c r="BU67" i="1" s="1"/>
  <c r="CE68" i="1"/>
  <c r="CF68" i="1"/>
  <c r="CG68" i="1"/>
  <c r="BU68" i="1" s="1"/>
  <c r="CE69" i="1"/>
  <c r="CF69" i="1"/>
  <c r="CG69" i="1"/>
  <c r="CE70" i="1"/>
  <c r="CF70" i="1"/>
  <c r="CG70" i="1"/>
  <c r="BU70" i="1" s="1"/>
  <c r="CE71" i="1"/>
  <c r="CF71" i="1"/>
  <c r="CG71" i="1"/>
  <c r="CE72" i="1"/>
  <c r="CF72" i="1"/>
  <c r="CG72" i="1"/>
  <c r="BU72" i="1" s="1"/>
  <c r="CE73" i="1"/>
  <c r="CF73" i="1"/>
  <c r="CG73" i="1"/>
  <c r="BU73" i="1" s="1"/>
  <c r="CE74" i="1"/>
  <c r="CF74" i="1"/>
  <c r="CG74" i="1"/>
  <c r="BU74" i="1" s="1"/>
  <c r="CE75" i="1"/>
  <c r="CF75" i="1"/>
  <c r="CG75" i="1"/>
  <c r="BU75" i="1" s="1"/>
  <c r="CE76" i="1"/>
  <c r="CF76" i="1"/>
  <c r="CG76" i="1"/>
  <c r="CE77" i="1"/>
  <c r="CF77" i="1"/>
  <c r="CG77" i="1"/>
  <c r="CE78" i="1"/>
  <c r="CF78" i="1"/>
  <c r="CG78" i="1"/>
  <c r="CE79" i="1"/>
  <c r="CF79" i="1"/>
  <c r="CG79" i="1"/>
  <c r="CE80" i="1"/>
  <c r="CF80" i="1"/>
  <c r="CG80" i="1"/>
  <c r="BU80" i="1" s="1"/>
  <c r="CE81" i="1"/>
  <c r="CF81" i="1"/>
  <c r="CG81" i="1"/>
  <c r="BU81" i="1" s="1"/>
  <c r="CE82" i="1"/>
  <c r="CF82" i="1"/>
  <c r="CG82" i="1"/>
  <c r="BU82" i="1" s="1"/>
  <c r="CE83" i="1"/>
  <c r="CF83" i="1"/>
  <c r="CG83" i="1"/>
  <c r="BU83" i="1" s="1"/>
  <c r="CE84" i="1"/>
  <c r="CF84" i="1"/>
  <c r="CG84" i="1"/>
  <c r="BU84" i="1" s="1"/>
  <c r="CE85" i="1"/>
  <c r="CF85" i="1"/>
  <c r="CG85" i="1"/>
  <c r="CE86" i="1"/>
  <c r="CF86" i="1"/>
  <c r="CG86" i="1"/>
  <c r="BU86" i="1" s="1"/>
  <c r="CE87" i="1"/>
  <c r="CF87" i="1"/>
  <c r="CG87" i="1"/>
  <c r="BU87" i="1" s="1"/>
  <c r="CE88" i="1"/>
  <c r="CF88" i="1"/>
  <c r="CG88" i="1"/>
  <c r="BU88" i="1" s="1"/>
  <c r="CE89" i="1"/>
  <c r="CF89" i="1"/>
  <c r="CG89" i="1"/>
  <c r="BU89" i="1" s="1"/>
  <c r="CE90" i="1"/>
  <c r="CF90" i="1"/>
  <c r="CG90" i="1"/>
  <c r="BU90" i="1" s="1"/>
  <c r="CE91" i="1"/>
  <c r="CF91" i="1"/>
  <c r="CG91" i="1"/>
  <c r="CE92" i="1"/>
  <c r="CF92" i="1"/>
  <c r="CG92" i="1"/>
  <c r="CE93" i="1"/>
  <c r="CF93" i="1"/>
  <c r="CG93" i="1"/>
  <c r="BU93" i="1" s="1"/>
  <c r="CE94" i="1"/>
  <c r="CF94" i="1"/>
  <c r="CG94" i="1"/>
  <c r="CE95" i="1"/>
  <c r="CF95" i="1"/>
  <c r="CG95" i="1"/>
  <c r="BU95" i="1" s="1"/>
  <c r="CE96" i="1"/>
  <c r="CF96" i="1"/>
  <c r="CG96" i="1"/>
  <c r="BU96" i="1" s="1"/>
  <c r="CE97" i="1"/>
  <c r="CF97" i="1"/>
  <c r="CG97" i="1"/>
  <c r="BU97" i="1" s="1"/>
  <c r="CE98" i="1"/>
  <c r="CF98" i="1"/>
  <c r="CG98" i="1"/>
  <c r="BU98" i="1" s="1"/>
  <c r="CE99" i="1"/>
  <c r="CF99" i="1"/>
  <c r="CG99" i="1"/>
  <c r="BU99" i="1" s="1"/>
  <c r="CE100" i="1"/>
  <c r="CF100" i="1"/>
  <c r="CG100" i="1"/>
  <c r="BU100" i="1" s="1"/>
  <c r="CE101" i="1"/>
  <c r="CF101" i="1"/>
  <c r="CG101" i="1"/>
  <c r="BU101" i="1" s="1"/>
  <c r="CE102" i="1"/>
  <c r="CF102" i="1"/>
  <c r="CG102" i="1"/>
  <c r="BU102" i="1" s="1"/>
  <c r="CE103" i="1"/>
  <c r="CF103" i="1"/>
  <c r="CG103" i="1"/>
  <c r="BU103" i="1" s="1"/>
  <c r="CE104" i="1"/>
  <c r="CF104" i="1"/>
  <c r="CG104" i="1"/>
  <c r="BU104" i="1" s="1"/>
  <c r="CE105" i="1"/>
  <c r="CF105" i="1"/>
  <c r="CG105" i="1"/>
  <c r="BU105" i="1" s="1"/>
  <c r="CE106" i="1"/>
  <c r="CF106" i="1"/>
  <c r="CG106" i="1"/>
  <c r="BU106" i="1" s="1"/>
  <c r="CE107" i="1"/>
  <c r="CF107" i="1"/>
  <c r="CG107" i="1"/>
  <c r="BU107" i="1" s="1"/>
  <c r="CE108" i="1"/>
  <c r="CF108" i="1"/>
  <c r="CG108" i="1"/>
  <c r="BU108" i="1" s="1"/>
  <c r="CE109" i="1"/>
  <c r="CF109" i="1"/>
  <c r="CG109" i="1"/>
  <c r="BU109" i="1" s="1"/>
  <c r="CE110" i="1"/>
  <c r="CF110" i="1"/>
  <c r="CG110" i="1"/>
  <c r="BU110" i="1" s="1"/>
  <c r="CE111" i="1"/>
  <c r="CF111" i="1"/>
  <c r="CG111" i="1"/>
  <c r="BU111" i="1" s="1"/>
  <c r="CE112" i="1"/>
  <c r="CF112" i="1"/>
  <c r="CG112" i="1"/>
  <c r="CE113" i="1"/>
  <c r="CF113" i="1"/>
  <c r="CG113" i="1"/>
  <c r="CE114" i="1"/>
  <c r="CF114" i="1"/>
  <c r="CG114" i="1"/>
  <c r="CE115" i="1"/>
  <c r="CF115" i="1"/>
  <c r="CG115" i="1"/>
  <c r="CE116" i="1"/>
  <c r="CF116" i="1"/>
  <c r="CG116" i="1"/>
  <c r="BU116" i="1" s="1"/>
  <c r="CE117" i="1"/>
  <c r="CF117" i="1"/>
  <c r="CG117" i="1"/>
  <c r="BU117" i="1" s="1"/>
  <c r="CE118" i="1"/>
  <c r="CF118" i="1"/>
  <c r="CG118" i="1"/>
  <c r="BU118" i="1" s="1"/>
  <c r="CE119" i="1"/>
  <c r="CF119" i="1"/>
  <c r="CG119" i="1"/>
  <c r="BU119" i="1" s="1"/>
  <c r="CE120" i="1"/>
  <c r="CF120" i="1"/>
  <c r="CG120" i="1"/>
  <c r="BU120" i="1" s="1"/>
  <c r="CE121" i="1"/>
  <c r="CF121" i="1"/>
  <c r="CG121" i="1"/>
  <c r="BU121" i="1" s="1"/>
  <c r="CE122" i="1"/>
  <c r="CF122" i="1"/>
  <c r="CG122" i="1"/>
  <c r="BU122" i="1" s="1"/>
  <c r="CE123" i="1"/>
  <c r="CF123" i="1"/>
  <c r="CG123" i="1"/>
  <c r="BU123" i="1" s="1"/>
  <c r="CE124" i="1"/>
  <c r="CF124" i="1"/>
  <c r="CG124" i="1"/>
  <c r="CE125" i="1"/>
  <c r="CF125" i="1"/>
  <c r="CG125" i="1"/>
  <c r="BU125" i="1" s="1"/>
  <c r="CE126" i="1"/>
  <c r="CF126" i="1"/>
  <c r="CG126" i="1"/>
  <c r="BU126" i="1" s="1"/>
  <c r="CE127" i="1"/>
  <c r="CF127" i="1"/>
  <c r="CG127" i="1"/>
  <c r="BU127" i="1" s="1"/>
  <c r="CE128" i="1"/>
  <c r="CF128" i="1"/>
  <c r="CG128" i="1"/>
  <c r="BU128" i="1" s="1"/>
  <c r="CE129" i="1"/>
  <c r="CF129" i="1"/>
  <c r="CG129" i="1"/>
  <c r="BU129" i="1" s="1"/>
  <c r="CE130" i="1"/>
  <c r="CF130" i="1"/>
  <c r="CG130" i="1"/>
  <c r="BU130" i="1" s="1"/>
  <c r="CE131" i="1"/>
  <c r="CF131" i="1"/>
  <c r="CG131" i="1"/>
  <c r="BU131" i="1" s="1"/>
  <c r="CE132" i="1"/>
  <c r="CF132" i="1"/>
  <c r="CG132" i="1"/>
  <c r="BU132" i="1" s="1"/>
  <c r="CE133" i="1"/>
  <c r="CF133" i="1"/>
  <c r="CG133" i="1"/>
  <c r="BU133" i="1" s="1"/>
  <c r="CE134" i="1"/>
  <c r="CF134" i="1"/>
  <c r="CG134" i="1"/>
  <c r="BU134" i="1" s="1"/>
  <c r="CE135" i="1"/>
  <c r="CF135" i="1"/>
  <c r="CG135" i="1"/>
  <c r="BU135" i="1" s="1"/>
  <c r="CE136" i="1"/>
  <c r="CF136" i="1"/>
  <c r="CG136" i="1"/>
  <c r="BU136" i="1" s="1"/>
  <c r="CE137" i="1"/>
  <c r="CF137" i="1"/>
  <c r="CG137" i="1"/>
  <c r="BU137" i="1" s="1"/>
  <c r="CE138" i="1"/>
  <c r="CF138" i="1"/>
  <c r="CG138" i="1"/>
  <c r="BU138" i="1" s="1"/>
  <c r="CE139" i="1"/>
  <c r="CF139" i="1"/>
  <c r="CG139" i="1"/>
  <c r="BU139" i="1" s="1"/>
  <c r="CE140" i="1"/>
  <c r="CF140" i="1"/>
  <c r="CG140" i="1"/>
  <c r="BU140" i="1" s="1"/>
  <c r="CE141" i="1"/>
  <c r="CF141" i="1"/>
  <c r="CG141" i="1"/>
  <c r="BU141" i="1" s="1"/>
  <c r="CE142" i="1"/>
  <c r="CF142" i="1"/>
  <c r="CG142" i="1"/>
  <c r="BU142" i="1" s="1"/>
  <c r="CE143" i="1"/>
  <c r="CF143" i="1"/>
  <c r="CG143" i="1"/>
  <c r="BU143" i="1" s="1"/>
  <c r="CE144" i="1"/>
  <c r="CF144" i="1"/>
  <c r="CG144" i="1"/>
  <c r="BU144" i="1" s="1"/>
  <c r="CE145" i="1"/>
  <c r="CF145" i="1"/>
  <c r="CG145" i="1"/>
  <c r="BU145" i="1" s="1"/>
  <c r="CE146" i="1"/>
  <c r="CF146" i="1"/>
  <c r="CG146" i="1"/>
  <c r="CE147" i="1"/>
  <c r="CF147" i="1"/>
  <c r="CG147" i="1"/>
  <c r="CE148" i="1"/>
  <c r="CF148" i="1"/>
  <c r="CG148" i="1"/>
  <c r="CE149" i="1"/>
  <c r="CF149" i="1"/>
  <c r="CG149" i="1"/>
  <c r="CE150" i="1"/>
  <c r="CF150" i="1"/>
  <c r="CG150" i="1"/>
  <c r="CE151" i="1"/>
  <c r="CF151" i="1"/>
  <c r="CG151" i="1"/>
  <c r="CE152" i="1"/>
  <c r="CF152" i="1"/>
  <c r="CG152" i="1"/>
  <c r="CE153" i="1"/>
  <c r="CF153" i="1"/>
  <c r="CG153" i="1"/>
  <c r="CE154" i="1"/>
  <c r="CF154" i="1"/>
  <c r="CG154" i="1"/>
  <c r="CE155" i="1"/>
  <c r="CF155" i="1"/>
  <c r="CG155" i="1"/>
  <c r="CE156" i="1"/>
  <c r="CF156" i="1"/>
  <c r="CG156" i="1"/>
  <c r="CE157" i="1"/>
  <c r="CF157" i="1"/>
  <c r="CG157" i="1"/>
  <c r="CE158" i="1"/>
  <c r="CF158" i="1"/>
  <c r="CG158" i="1"/>
  <c r="CE159" i="1"/>
  <c r="CF159" i="1"/>
  <c r="CG159" i="1"/>
  <c r="CE160" i="1"/>
  <c r="CF160" i="1"/>
  <c r="CG160" i="1"/>
  <c r="CE161" i="1"/>
  <c r="CF161" i="1"/>
  <c r="CG161" i="1"/>
  <c r="BU161" i="1" s="1"/>
  <c r="CE162" i="1"/>
  <c r="CF162" i="1"/>
  <c r="CG162" i="1"/>
  <c r="BU162" i="1" s="1"/>
  <c r="CE163" i="1"/>
  <c r="CF163" i="1"/>
  <c r="CG163" i="1"/>
  <c r="BU163" i="1" s="1"/>
  <c r="CE164" i="1"/>
  <c r="CF164" i="1"/>
  <c r="CG164" i="1"/>
  <c r="BU164" i="1" s="1"/>
  <c r="CE165" i="1"/>
  <c r="CF165" i="1"/>
  <c r="CG165" i="1"/>
  <c r="BU165" i="1" s="1"/>
  <c r="CE166" i="1"/>
  <c r="CF166" i="1"/>
  <c r="CG166" i="1"/>
  <c r="BU166" i="1" s="1"/>
  <c r="CE167" i="1"/>
  <c r="CF167" i="1"/>
  <c r="CG167" i="1"/>
  <c r="BU167" i="1" s="1"/>
  <c r="CE168" i="1"/>
  <c r="CF168" i="1"/>
  <c r="CG168" i="1"/>
  <c r="BU168" i="1" s="1"/>
  <c r="CE169" i="1"/>
  <c r="CF169" i="1"/>
  <c r="CG169" i="1"/>
  <c r="BU169" i="1" s="1"/>
  <c r="CE170" i="1"/>
  <c r="CF170" i="1"/>
  <c r="CG170" i="1"/>
  <c r="BU170" i="1" s="1"/>
  <c r="CE171" i="1"/>
  <c r="CF171" i="1"/>
  <c r="CG171" i="1"/>
  <c r="BU171" i="1" s="1"/>
  <c r="CE172" i="1"/>
  <c r="CF172" i="1"/>
  <c r="CG172" i="1"/>
  <c r="BU172" i="1" s="1"/>
  <c r="CE173" i="1"/>
  <c r="CF173" i="1"/>
  <c r="CG173" i="1"/>
  <c r="BU173" i="1" s="1"/>
  <c r="CE174" i="1"/>
  <c r="CF174" i="1"/>
  <c r="CG174" i="1"/>
  <c r="BU174" i="1" s="1"/>
  <c r="CE175" i="1"/>
  <c r="CF175" i="1"/>
  <c r="CG175" i="1"/>
  <c r="BU175" i="1" s="1"/>
  <c r="CE176" i="1"/>
  <c r="CF176" i="1"/>
  <c r="CG176" i="1"/>
  <c r="BU176" i="1" s="1"/>
  <c r="CE177" i="1"/>
  <c r="CF177" i="1"/>
  <c r="CG177" i="1"/>
  <c r="CE178" i="1"/>
  <c r="CF178" i="1"/>
  <c r="CG178" i="1"/>
  <c r="CE179" i="1"/>
  <c r="CF179" i="1"/>
  <c r="CG179" i="1"/>
  <c r="CE180" i="1"/>
  <c r="CF180" i="1"/>
  <c r="CG180" i="1"/>
  <c r="CE181" i="1"/>
  <c r="CF181" i="1"/>
  <c r="CG181" i="1"/>
  <c r="CE182" i="1"/>
  <c r="CF182" i="1"/>
  <c r="CG182" i="1"/>
  <c r="BU182" i="1" s="1"/>
  <c r="CE183" i="1"/>
  <c r="CF183" i="1"/>
  <c r="CG183" i="1"/>
  <c r="BU183" i="1" s="1"/>
  <c r="CE184" i="1"/>
  <c r="CF184" i="1"/>
  <c r="CG184" i="1"/>
  <c r="BU184" i="1" s="1"/>
  <c r="CE185" i="1"/>
  <c r="CF185" i="1"/>
  <c r="CG185" i="1"/>
  <c r="BU185" i="1" s="1"/>
  <c r="CE186" i="1"/>
  <c r="CF186" i="1"/>
  <c r="CG186" i="1"/>
  <c r="BU186" i="1" s="1"/>
  <c r="CE187" i="1"/>
  <c r="CF187" i="1"/>
  <c r="CG187" i="1"/>
  <c r="BU187" i="1" s="1"/>
  <c r="CE188" i="1"/>
  <c r="CF188" i="1"/>
  <c r="CG188" i="1"/>
  <c r="BU188" i="1" s="1"/>
  <c r="CE189" i="1"/>
  <c r="CF189" i="1"/>
  <c r="CG189" i="1"/>
  <c r="CE190" i="1"/>
  <c r="CF190" i="1"/>
  <c r="CG190" i="1"/>
  <c r="CE191" i="1"/>
  <c r="CF191" i="1"/>
  <c r="CG191" i="1"/>
  <c r="BU191" i="1" s="1"/>
  <c r="CE192" i="1"/>
  <c r="CF192" i="1"/>
  <c r="CG192" i="1"/>
  <c r="BU192" i="1" s="1"/>
  <c r="CE193" i="1"/>
  <c r="CF193" i="1"/>
  <c r="CG193" i="1"/>
  <c r="BU193" i="1" s="1"/>
  <c r="CE194" i="1"/>
  <c r="CF194" i="1"/>
  <c r="CG194" i="1"/>
  <c r="BU194" i="1" s="1"/>
  <c r="CE195" i="1"/>
  <c r="CF195" i="1"/>
  <c r="CG195" i="1"/>
  <c r="BU195" i="1" s="1"/>
  <c r="CE196" i="1"/>
  <c r="CF196" i="1"/>
  <c r="CG196" i="1"/>
  <c r="CE197" i="1"/>
  <c r="CF197" i="1"/>
  <c r="CG197" i="1"/>
  <c r="CE198" i="1"/>
  <c r="CF198" i="1"/>
  <c r="CG198" i="1"/>
  <c r="CE199" i="1"/>
  <c r="CF199" i="1"/>
  <c r="CG199" i="1"/>
  <c r="CE200" i="1"/>
  <c r="CF200" i="1"/>
  <c r="CG200" i="1"/>
  <c r="CE201" i="1"/>
  <c r="CF201" i="1"/>
  <c r="CG201" i="1"/>
  <c r="CE202" i="1"/>
  <c r="CF202" i="1"/>
  <c r="CG202" i="1"/>
  <c r="CE203" i="1"/>
  <c r="CF203" i="1"/>
  <c r="CG203" i="1"/>
  <c r="CE204" i="1"/>
  <c r="CF204" i="1"/>
  <c r="CG204" i="1"/>
  <c r="CE205" i="1"/>
  <c r="CF205" i="1"/>
  <c r="CG205" i="1"/>
  <c r="CE206" i="1"/>
  <c r="CF206" i="1"/>
  <c r="CG206" i="1"/>
  <c r="BU206" i="1" s="1"/>
  <c r="CE207" i="1"/>
  <c r="CF207" i="1"/>
  <c r="CG207" i="1"/>
  <c r="BU207" i="1" s="1"/>
  <c r="CE208" i="1"/>
  <c r="CF208" i="1"/>
  <c r="CG208" i="1"/>
  <c r="BU208" i="1" s="1"/>
  <c r="CE209" i="1"/>
  <c r="CF209" i="1"/>
  <c r="CG209" i="1"/>
  <c r="BU209" i="1" s="1"/>
  <c r="CE210" i="1"/>
  <c r="CF210" i="1"/>
  <c r="CG210" i="1"/>
  <c r="CE211" i="1"/>
  <c r="CF211" i="1"/>
  <c r="CG211" i="1"/>
  <c r="BU211" i="1" s="1"/>
  <c r="CE212" i="1"/>
  <c r="CF212" i="1"/>
  <c r="CG212" i="1"/>
  <c r="CE213" i="1"/>
  <c r="CF213" i="1"/>
  <c r="CG213" i="1"/>
  <c r="BU213" i="1" s="1"/>
  <c r="CE214" i="1"/>
  <c r="CF214" i="1"/>
  <c r="CG214" i="1"/>
  <c r="CE215" i="1"/>
  <c r="CF215" i="1"/>
  <c r="CG215" i="1"/>
  <c r="BU215" i="1" s="1"/>
  <c r="CE216" i="1"/>
  <c r="CF216" i="1"/>
  <c r="CG216" i="1"/>
  <c r="CE217" i="1"/>
  <c r="CF217" i="1"/>
  <c r="CG217" i="1"/>
  <c r="BU217" i="1" s="1"/>
  <c r="CE218" i="1"/>
  <c r="CF218" i="1"/>
  <c r="CG218" i="1"/>
  <c r="BU218" i="1" s="1"/>
  <c r="CE219" i="1"/>
  <c r="CF219" i="1"/>
  <c r="CG219" i="1"/>
  <c r="BU219" i="1" s="1"/>
  <c r="CE220" i="1"/>
  <c r="CF220" i="1"/>
  <c r="CG220" i="1"/>
  <c r="BU220" i="1" s="1"/>
  <c r="CE221" i="1"/>
  <c r="CF221" i="1"/>
  <c r="CG221" i="1"/>
  <c r="CE222" i="1"/>
  <c r="CF222" i="1"/>
  <c r="CG222" i="1"/>
  <c r="CE223" i="1"/>
  <c r="CF223" i="1"/>
  <c r="CG223" i="1"/>
  <c r="BU223" i="1" s="1"/>
  <c r="CE224" i="1"/>
  <c r="CF224" i="1"/>
  <c r="CG224" i="1"/>
  <c r="BU224" i="1" s="1"/>
  <c r="CE225" i="1"/>
  <c r="CF225" i="1"/>
  <c r="CG225" i="1"/>
  <c r="CE226" i="1"/>
  <c r="CF226" i="1"/>
  <c r="CG226" i="1"/>
  <c r="CE227" i="1"/>
  <c r="CF227" i="1"/>
  <c r="CG227" i="1"/>
  <c r="BU227" i="1" s="1"/>
  <c r="CE228" i="1"/>
  <c r="CF228" i="1"/>
  <c r="CG228" i="1"/>
  <c r="BU228" i="1" s="1"/>
  <c r="CE229" i="1"/>
  <c r="CF229" i="1"/>
  <c r="CG229" i="1"/>
  <c r="BU229" i="1" s="1"/>
  <c r="CE230" i="1"/>
  <c r="CF230" i="1"/>
  <c r="CG230" i="1"/>
  <c r="CE231" i="1"/>
  <c r="CF231" i="1"/>
  <c r="CG231" i="1"/>
  <c r="CE232" i="1"/>
  <c r="CF232" i="1"/>
  <c r="CG232" i="1"/>
  <c r="CE233" i="1"/>
  <c r="CF233" i="1"/>
  <c r="CG233" i="1"/>
  <c r="CE234" i="1"/>
  <c r="CF234" i="1"/>
  <c r="CG234" i="1"/>
  <c r="CE235" i="1"/>
  <c r="CF235" i="1"/>
  <c r="CG235" i="1"/>
  <c r="CE236" i="1"/>
  <c r="CF236" i="1"/>
  <c r="CG236" i="1"/>
  <c r="CE237" i="1"/>
  <c r="CF237" i="1"/>
  <c r="CG237" i="1"/>
  <c r="BU237" i="1" s="1"/>
  <c r="CE238" i="1"/>
  <c r="CF238" i="1"/>
  <c r="CG238" i="1"/>
  <c r="BU238" i="1" s="1"/>
  <c r="CE239" i="1"/>
  <c r="CF239" i="1"/>
  <c r="CG239" i="1"/>
  <c r="BU239" i="1" s="1"/>
  <c r="CE240" i="1"/>
  <c r="CF240" i="1"/>
  <c r="CG240" i="1"/>
  <c r="CE241" i="1"/>
  <c r="CF241" i="1"/>
  <c r="CG241" i="1"/>
  <c r="CE242" i="1"/>
  <c r="CF242" i="1"/>
  <c r="CG242" i="1"/>
  <c r="CE243" i="1"/>
  <c r="CF243" i="1"/>
  <c r="CG243" i="1"/>
  <c r="CE244" i="1"/>
  <c r="CF244" i="1"/>
  <c r="CG244" i="1"/>
  <c r="CE245" i="1"/>
  <c r="CF245" i="1"/>
  <c r="CG245" i="1"/>
  <c r="CE246" i="1"/>
  <c r="CF246" i="1"/>
  <c r="CG246" i="1"/>
  <c r="CE247" i="1"/>
  <c r="CF247" i="1"/>
  <c r="CG247" i="1"/>
  <c r="BU247" i="1" s="1"/>
  <c r="CE248" i="1"/>
  <c r="CF248" i="1"/>
  <c r="CG248" i="1"/>
  <c r="CE249" i="1"/>
  <c r="CF249" i="1"/>
  <c r="CG249" i="1"/>
  <c r="BU249" i="1" s="1"/>
  <c r="CE250" i="1"/>
  <c r="CF250" i="1"/>
  <c r="CG250" i="1"/>
  <c r="CE251" i="1"/>
  <c r="CF251" i="1"/>
  <c r="CG251" i="1"/>
  <c r="BU251" i="1" s="1"/>
  <c r="CE252" i="1"/>
  <c r="CF252" i="1"/>
  <c r="CG252" i="1"/>
  <c r="BU252" i="1" s="1"/>
  <c r="CE253" i="1"/>
  <c r="CF253" i="1"/>
  <c r="CG253" i="1"/>
  <c r="BU253" i="1" s="1"/>
  <c r="CE254" i="1"/>
  <c r="CF254" i="1"/>
  <c r="CG254" i="1"/>
  <c r="BU254" i="1" s="1"/>
  <c r="CE255" i="1"/>
  <c r="CF255" i="1"/>
  <c r="CG255" i="1"/>
  <c r="BU255" i="1" s="1"/>
  <c r="CE256" i="1"/>
  <c r="CF256" i="1"/>
  <c r="CG256" i="1"/>
  <c r="BU256" i="1" s="1"/>
  <c r="CE257" i="1"/>
  <c r="CF257" i="1"/>
  <c r="CG257" i="1"/>
  <c r="CE258" i="1"/>
  <c r="CF258" i="1"/>
  <c r="CG258" i="1"/>
  <c r="CE259" i="1"/>
  <c r="CF259" i="1"/>
  <c r="CG259" i="1"/>
  <c r="CE260" i="1"/>
  <c r="CF260" i="1"/>
  <c r="CG260" i="1"/>
  <c r="BU260" i="1" s="1"/>
  <c r="CE261" i="1"/>
  <c r="CF261" i="1"/>
  <c r="CG261" i="1"/>
  <c r="BU261" i="1" s="1"/>
  <c r="CE262" i="1"/>
  <c r="CF262" i="1"/>
  <c r="CG262" i="1"/>
  <c r="CE263" i="1"/>
  <c r="CF263" i="1"/>
  <c r="CG263" i="1"/>
  <c r="CE264" i="1"/>
  <c r="CF264" i="1"/>
  <c r="CG264" i="1"/>
  <c r="BU264" i="1" s="1"/>
  <c r="CE265" i="1"/>
  <c r="CF265" i="1"/>
  <c r="CG265" i="1"/>
  <c r="CE266" i="1"/>
  <c r="CF266" i="1"/>
  <c r="CG266" i="1"/>
  <c r="CE267" i="1"/>
  <c r="CF267" i="1"/>
  <c r="CG267" i="1"/>
  <c r="CE268" i="1"/>
  <c r="CF268" i="1"/>
  <c r="CG268" i="1"/>
  <c r="CE269" i="1"/>
  <c r="CF269" i="1"/>
  <c r="CG269" i="1"/>
  <c r="CE270" i="1"/>
  <c r="CF270" i="1"/>
  <c r="CG270" i="1"/>
  <c r="CE271" i="1"/>
  <c r="CF271" i="1"/>
  <c r="CG271" i="1"/>
  <c r="CE272" i="1"/>
  <c r="CF272" i="1"/>
  <c r="CG272" i="1"/>
  <c r="CE273" i="1"/>
  <c r="CF273" i="1"/>
  <c r="CG273" i="1"/>
  <c r="CE274" i="1"/>
  <c r="CF274" i="1"/>
  <c r="CG274" i="1"/>
  <c r="CE275" i="1"/>
  <c r="CF275" i="1"/>
  <c r="CG275" i="1"/>
  <c r="CE276" i="1"/>
  <c r="CF276" i="1"/>
  <c r="CG276" i="1"/>
  <c r="CE277" i="1"/>
  <c r="CF277" i="1"/>
  <c r="CG277" i="1"/>
  <c r="CE278" i="1"/>
  <c r="CF278" i="1"/>
  <c r="CG278" i="1"/>
  <c r="CE279" i="1"/>
  <c r="CF279" i="1"/>
  <c r="CG279" i="1"/>
  <c r="CE280" i="1"/>
  <c r="CF280" i="1"/>
  <c r="CG280" i="1"/>
  <c r="CE281" i="1"/>
  <c r="CF281" i="1"/>
  <c r="CG281" i="1"/>
  <c r="CE282" i="1"/>
  <c r="CF282" i="1"/>
  <c r="CG282" i="1"/>
  <c r="CE283" i="1"/>
  <c r="CF283" i="1"/>
  <c r="CG283" i="1"/>
  <c r="CE284" i="1"/>
  <c r="CF284" i="1"/>
  <c r="CG284" i="1"/>
  <c r="CE285" i="1"/>
  <c r="CF285" i="1"/>
  <c r="CG285" i="1"/>
  <c r="BU285" i="1" s="1"/>
  <c r="CE286" i="1"/>
  <c r="CF286" i="1"/>
  <c r="CG286" i="1"/>
  <c r="CE287" i="1"/>
  <c r="CF287" i="1"/>
  <c r="CG287" i="1"/>
  <c r="BU287" i="1" s="1"/>
  <c r="CE288" i="1"/>
  <c r="CF288" i="1"/>
  <c r="CG288" i="1"/>
  <c r="BU288" i="1" s="1"/>
  <c r="CE289" i="1"/>
  <c r="CF289" i="1"/>
  <c r="CG289" i="1"/>
  <c r="CE290" i="1"/>
  <c r="CF290" i="1"/>
  <c r="CG290" i="1"/>
  <c r="BU290" i="1" s="1"/>
  <c r="CE291" i="1"/>
  <c r="CF291" i="1"/>
  <c r="CG291" i="1"/>
  <c r="BU291" i="1" s="1"/>
  <c r="CE292" i="1"/>
  <c r="CF292" i="1"/>
  <c r="CG292" i="1"/>
  <c r="BU292" i="1" s="1"/>
  <c r="CE293" i="1"/>
  <c r="CF293" i="1"/>
  <c r="CG293" i="1"/>
  <c r="BU293" i="1" s="1"/>
  <c r="CE294" i="1"/>
  <c r="CF294" i="1"/>
  <c r="CG294" i="1"/>
  <c r="BU294" i="1" s="1"/>
  <c r="CE295" i="1"/>
  <c r="CF295" i="1"/>
  <c r="CG295" i="1"/>
  <c r="CE296" i="1"/>
  <c r="CF296" i="1"/>
  <c r="CG296" i="1"/>
  <c r="CE297" i="1"/>
  <c r="CF297" i="1"/>
  <c r="CG297" i="1"/>
  <c r="CE298" i="1"/>
  <c r="CF298" i="1"/>
  <c r="CG298" i="1"/>
  <c r="BU298" i="1" s="1"/>
  <c r="CE299" i="1"/>
  <c r="CF299" i="1"/>
  <c r="CG299" i="1"/>
  <c r="CE300" i="1"/>
  <c r="CF300" i="1"/>
  <c r="CG300" i="1"/>
  <c r="CE301" i="1"/>
  <c r="CF301" i="1"/>
  <c r="CG301" i="1"/>
  <c r="CE302" i="1"/>
  <c r="CF302" i="1"/>
  <c r="CG302" i="1"/>
  <c r="BU302" i="1" s="1"/>
  <c r="CE303" i="1"/>
  <c r="CF303" i="1"/>
  <c r="CG303" i="1"/>
  <c r="BU303" i="1" s="1"/>
  <c r="CE304" i="1"/>
  <c r="CF304" i="1"/>
  <c r="CG304" i="1"/>
  <c r="BU304" i="1" s="1"/>
  <c r="CE305" i="1"/>
  <c r="CF305" i="1"/>
  <c r="CG305" i="1"/>
  <c r="BU305" i="1" s="1"/>
  <c r="CE306" i="1"/>
  <c r="CF306" i="1"/>
  <c r="CG306" i="1"/>
  <c r="CE307" i="1"/>
  <c r="CF307" i="1"/>
  <c r="CG307" i="1"/>
  <c r="CE308" i="1"/>
  <c r="CF308" i="1"/>
  <c r="CG308" i="1"/>
  <c r="CE309" i="1"/>
  <c r="CF309" i="1"/>
  <c r="CG309" i="1"/>
  <c r="CE310" i="1"/>
  <c r="CF310" i="1"/>
  <c r="CG310" i="1"/>
  <c r="CE311" i="1"/>
  <c r="CF311" i="1"/>
  <c r="CG311" i="1"/>
  <c r="BU311" i="1" s="1"/>
  <c r="CE312" i="1"/>
  <c r="CF312" i="1"/>
  <c r="CG312" i="1"/>
  <c r="BU312" i="1" s="1"/>
  <c r="CE313" i="1"/>
  <c r="CF313" i="1"/>
  <c r="CG313" i="1"/>
  <c r="CE314" i="1"/>
  <c r="CF314" i="1"/>
  <c r="CG314" i="1"/>
  <c r="CE315" i="1"/>
  <c r="CF315" i="1"/>
  <c r="CG315" i="1"/>
  <c r="CE316" i="1"/>
  <c r="CF316" i="1"/>
  <c r="CG316" i="1"/>
  <c r="BU316" i="1" s="1"/>
  <c r="CE317" i="1"/>
  <c r="CF317" i="1"/>
  <c r="CG317" i="1"/>
  <c r="BU317" i="1" s="1"/>
  <c r="CE318" i="1"/>
  <c r="CF318" i="1"/>
  <c r="CG318" i="1"/>
  <c r="BU318" i="1" s="1"/>
  <c r="CE319" i="1"/>
  <c r="CF319" i="1"/>
  <c r="CG319" i="1"/>
  <c r="BU319" i="1" s="1"/>
  <c r="CE320" i="1"/>
  <c r="CF320" i="1"/>
  <c r="CG320" i="1"/>
  <c r="BU320" i="1" s="1"/>
  <c r="CE321" i="1"/>
  <c r="CF321" i="1"/>
  <c r="CG321" i="1"/>
  <c r="BU321" i="1" s="1"/>
  <c r="CE322" i="1"/>
  <c r="CF322" i="1"/>
  <c r="CG322" i="1"/>
  <c r="BU322" i="1" s="1"/>
  <c r="CE323" i="1"/>
  <c r="CF323" i="1"/>
  <c r="CG323" i="1"/>
  <c r="BU323" i="1" s="1"/>
  <c r="CE324" i="1"/>
  <c r="CF324" i="1"/>
  <c r="CG324" i="1"/>
  <c r="BU324" i="1" s="1"/>
  <c r="CE325" i="1"/>
  <c r="CF325" i="1"/>
  <c r="CG325" i="1"/>
  <c r="BU325" i="1" s="1"/>
  <c r="CE326" i="1"/>
  <c r="CF326" i="1"/>
  <c r="CG326" i="1"/>
  <c r="CE327" i="1"/>
  <c r="CF327" i="1"/>
  <c r="CG327" i="1"/>
  <c r="CE328" i="1"/>
  <c r="CF328" i="1"/>
  <c r="CG328" i="1"/>
  <c r="CE329" i="1"/>
  <c r="CF329" i="1"/>
  <c r="CG329" i="1"/>
  <c r="CE330" i="1"/>
  <c r="CF330" i="1"/>
  <c r="CG330" i="1"/>
  <c r="CE331" i="1"/>
  <c r="CF331" i="1"/>
  <c r="CG331" i="1"/>
  <c r="CE332" i="1"/>
  <c r="CF332" i="1"/>
  <c r="CG332" i="1"/>
  <c r="CE333" i="1"/>
  <c r="CF333" i="1"/>
  <c r="CG333" i="1"/>
  <c r="BU333" i="1" s="1"/>
  <c r="CE334" i="1"/>
  <c r="CF334" i="1"/>
  <c r="CG334" i="1"/>
  <c r="CE335" i="1"/>
  <c r="CF335" i="1"/>
  <c r="CG335" i="1"/>
  <c r="CE336" i="1"/>
  <c r="CF336" i="1"/>
  <c r="CG336" i="1"/>
  <c r="BU336" i="1" s="1"/>
  <c r="CE337" i="1"/>
  <c r="CF337" i="1"/>
  <c r="CG337" i="1"/>
  <c r="BU337" i="1" s="1"/>
  <c r="CE338" i="1"/>
  <c r="CF338" i="1"/>
  <c r="CG338" i="1"/>
  <c r="BU338" i="1" s="1"/>
  <c r="CE339" i="1"/>
  <c r="CF339" i="1"/>
  <c r="CG339" i="1"/>
  <c r="CE340" i="1"/>
  <c r="CF340" i="1"/>
  <c r="CG340" i="1"/>
  <c r="CE341" i="1"/>
  <c r="CF341" i="1"/>
  <c r="CG341" i="1"/>
  <c r="BU341" i="1" s="1"/>
  <c r="CE342" i="1"/>
  <c r="CF342" i="1"/>
  <c r="CG342" i="1"/>
  <c r="CE343" i="1"/>
  <c r="CF343" i="1"/>
  <c r="CG343" i="1"/>
  <c r="CE344" i="1"/>
  <c r="CF344" i="1"/>
  <c r="CG344" i="1"/>
  <c r="BU344" i="1" s="1"/>
  <c r="CE345" i="1"/>
  <c r="CF345" i="1"/>
  <c r="CG345" i="1"/>
  <c r="CE346" i="1"/>
  <c r="CF346" i="1"/>
  <c r="CG346" i="1"/>
  <c r="BU346" i="1" s="1"/>
  <c r="CE347" i="1"/>
  <c r="CF347" i="1"/>
  <c r="CG347" i="1"/>
  <c r="BU347" i="1" s="1"/>
  <c r="CE348" i="1"/>
  <c r="CF348" i="1"/>
  <c r="CG348" i="1"/>
  <c r="BU348" i="1" s="1"/>
  <c r="CE349" i="1"/>
  <c r="CF349" i="1"/>
  <c r="CG349" i="1"/>
  <c r="BU349" i="1" s="1"/>
  <c r="CE350" i="1"/>
  <c r="CF350" i="1"/>
  <c r="CG350" i="1"/>
  <c r="BU350" i="1" s="1"/>
  <c r="CE351" i="1"/>
  <c r="CF351" i="1"/>
  <c r="CG351" i="1"/>
  <c r="CE352" i="1"/>
  <c r="CF352" i="1"/>
  <c r="CG352" i="1"/>
  <c r="CE353" i="1"/>
  <c r="CF353" i="1"/>
  <c r="CG353" i="1"/>
  <c r="BU353" i="1" s="1"/>
  <c r="CE354" i="1"/>
  <c r="CF354" i="1"/>
  <c r="CG354" i="1"/>
  <c r="BU354" i="1" s="1"/>
  <c r="CE355" i="1"/>
  <c r="CF355" i="1"/>
  <c r="CG355" i="1"/>
  <c r="CE356" i="1"/>
  <c r="CF356" i="1"/>
  <c r="CG356" i="1"/>
  <c r="CE357" i="1"/>
  <c r="CF357" i="1"/>
  <c r="CG357" i="1"/>
  <c r="CE358" i="1"/>
  <c r="CF358" i="1"/>
  <c r="CG358" i="1"/>
  <c r="CE359" i="1"/>
  <c r="CF359" i="1"/>
  <c r="CG359" i="1"/>
  <c r="BU359" i="1" s="1"/>
  <c r="CE360" i="1"/>
  <c r="CF360" i="1"/>
  <c r="CG360" i="1"/>
  <c r="CE361" i="1"/>
  <c r="CF361" i="1"/>
  <c r="CG361" i="1"/>
  <c r="CE362" i="1"/>
  <c r="CF362" i="1"/>
  <c r="CG362" i="1"/>
  <c r="CE363" i="1"/>
  <c r="CF363" i="1"/>
  <c r="CG363" i="1"/>
  <c r="CE364" i="1"/>
  <c r="CF364" i="1"/>
  <c r="CG364" i="1"/>
  <c r="CE365" i="1"/>
  <c r="CF365" i="1"/>
  <c r="CG365" i="1"/>
  <c r="CE366" i="1"/>
  <c r="CF366" i="1"/>
  <c r="CG366" i="1"/>
  <c r="CE367" i="1"/>
  <c r="CF367" i="1"/>
  <c r="CG367" i="1"/>
  <c r="CE368" i="1"/>
  <c r="CF368" i="1"/>
  <c r="CG368" i="1"/>
  <c r="CE369" i="1"/>
  <c r="CF369" i="1"/>
  <c r="CG369" i="1"/>
  <c r="CE370" i="1"/>
  <c r="CF370" i="1"/>
  <c r="CG370" i="1"/>
  <c r="CE371" i="1"/>
  <c r="CF371" i="1"/>
  <c r="CG371" i="1"/>
  <c r="BU371" i="1" s="1"/>
  <c r="CE372" i="1"/>
  <c r="CF372" i="1"/>
  <c r="CG372" i="1"/>
  <c r="CE373" i="1"/>
  <c r="CF373" i="1"/>
  <c r="CG373" i="1"/>
  <c r="CE374" i="1"/>
  <c r="CF374" i="1"/>
  <c r="CG374" i="1"/>
  <c r="CE375" i="1"/>
  <c r="CF375" i="1"/>
  <c r="CG375" i="1"/>
  <c r="CE376" i="1"/>
  <c r="CF376" i="1"/>
  <c r="CG376" i="1"/>
  <c r="CE377" i="1"/>
  <c r="CF377" i="1"/>
  <c r="CG377" i="1"/>
  <c r="CE378" i="1"/>
  <c r="CF378" i="1"/>
  <c r="CG378" i="1"/>
  <c r="CE379" i="1"/>
  <c r="CF379" i="1"/>
  <c r="CG379" i="1"/>
  <c r="BU379" i="1" s="1"/>
  <c r="CE380" i="1"/>
  <c r="CF380" i="1"/>
  <c r="CG380" i="1"/>
  <c r="BU380" i="1" s="1"/>
  <c r="CE381" i="1"/>
  <c r="CF381" i="1"/>
  <c r="CG381" i="1"/>
  <c r="BU381" i="1" s="1"/>
  <c r="CE382" i="1"/>
  <c r="CF382" i="1"/>
  <c r="CG382" i="1"/>
  <c r="BU382" i="1" s="1"/>
  <c r="CE383" i="1"/>
  <c r="CF383" i="1"/>
  <c r="CG383" i="1"/>
  <c r="BU383" i="1" s="1"/>
  <c r="CE384" i="1"/>
  <c r="CF384" i="1"/>
  <c r="CG384" i="1"/>
  <c r="CE385" i="1"/>
  <c r="CF385" i="1"/>
  <c r="CG385" i="1"/>
  <c r="BU385" i="1" s="1"/>
  <c r="CE386" i="1"/>
  <c r="CF386" i="1"/>
  <c r="CG386" i="1"/>
  <c r="BU386" i="1" s="1"/>
  <c r="CE387" i="1"/>
  <c r="CF387" i="1"/>
  <c r="CG387" i="1"/>
  <c r="CE388" i="1"/>
  <c r="CF388" i="1"/>
  <c r="CG388" i="1"/>
  <c r="CE389" i="1"/>
  <c r="CF389" i="1"/>
  <c r="CG389" i="1"/>
  <c r="BU389" i="1" s="1"/>
  <c r="CE390" i="1"/>
  <c r="CF390" i="1"/>
  <c r="CG390" i="1"/>
  <c r="BU390" i="1" s="1"/>
  <c r="CE391" i="1"/>
  <c r="CF391" i="1"/>
  <c r="CG391" i="1"/>
  <c r="BU391" i="1" s="1"/>
  <c r="CE392" i="1"/>
  <c r="CF392" i="1"/>
  <c r="CG392" i="1"/>
  <c r="CE393" i="1"/>
  <c r="CF393" i="1"/>
  <c r="CG393" i="1"/>
  <c r="CE394" i="1"/>
  <c r="CF394" i="1"/>
  <c r="CG394" i="1"/>
  <c r="BU394" i="1" s="1"/>
  <c r="CE395" i="1"/>
  <c r="CF395" i="1"/>
  <c r="CG395" i="1"/>
  <c r="BU395" i="1" s="1"/>
  <c r="CE396" i="1"/>
  <c r="CF396" i="1"/>
  <c r="CG396" i="1"/>
  <c r="CE397" i="1"/>
  <c r="CF397" i="1"/>
  <c r="CG397" i="1"/>
  <c r="CE398" i="1"/>
  <c r="CF398" i="1"/>
  <c r="CG398" i="1"/>
  <c r="CE399" i="1"/>
  <c r="CF399" i="1"/>
  <c r="CG399" i="1"/>
  <c r="CE400" i="1"/>
  <c r="CF400" i="1"/>
  <c r="CG400" i="1"/>
  <c r="BU400" i="1" s="1"/>
  <c r="CE401" i="1"/>
  <c r="CF401" i="1"/>
  <c r="CG401" i="1"/>
  <c r="CE402" i="1"/>
  <c r="CF402" i="1"/>
  <c r="CG402" i="1"/>
  <c r="CE403" i="1"/>
  <c r="CF403" i="1"/>
  <c r="CG403" i="1"/>
  <c r="BU403" i="1" s="1"/>
  <c r="CE404" i="1"/>
  <c r="CF404" i="1"/>
  <c r="CG404" i="1"/>
  <c r="BU404" i="1" s="1"/>
  <c r="CE405" i="1"/>
  <c r="CF405" i="1"/>
  <c r="CG405" i="1"/>
  <c r="BU405" i="1" s="1"/>
  <c r="CE406" i="1"/>
  <c r="CF406" i="1"/>
  <c r="CG406" i="1"/>
  <c r="CE407" i="1"/>
  <c r="CF407" i="1"/>
  <c r="CG407" i="1"/>
  <c r="CE408" i="1"/>
  <c r="CF408" i="1"/>
  <c r="CG408" i="1"/>
  <c r="CE409" i="1"/>
  <c r="CF409" i="1"/>
  <c r="CG409" i="1"/>
  <c r="CE410" i="1"/>
  <c r="CF410" i="1"/>
  <c r="CG410" i="1"/>
  <c r="CE411" i="1"/>
  <c r="CF411" i="1"/>
  <c r="CG411" i="1"/>
  <c r="CE412" i="1"/>
  <c r="CF412" i="1"/>
  <c r="CG412" i="1"/>
  <c r="CE413" i="1"/>
  <c r="CF413" i="1"/>
  <c r="CG413" i="1"/>
  <c r="CE414" i="1"/>
  <c r="CF414" i="1"/>
  <c r="CG414" i="1"/>
  <c r="BU414" i="1" s="1"/>
  <c r="CE415" i="1"/>
  <c r="CF415" i="1"/>
  <c r="CG415" i="1"/>
  <c r="BU415" i="1" s="1"/>
  <c r="CE416" i="1"/>
  <c r="CF416" i="1"/>
  <c r="CG416" i="1"/>
  <c r="BU416" i="1" s="1"/>
  <c r="CE417" i="1"/>
  <c r="CF417" i="1"/>
  <c r="CG417" i="1"/>
  <c r="BU417" i="1" s="1"/>
  <c r="CE418" i="1"/>
  <c r="CF418" i="1"/>
  <c r="CG418" i="1"/>
  <c r="BU418" i="1" s="1"/>
  <c r="CE419" i="1"/>
  <c r="CF419" i="1"/>
  <c r="CG419" i="1"/>
  <c r="BU419" i="1" s="1"/>
  <c r="CE420" i="1"/>
  <c r="CF420" i="1"/>
  <c r="CG420" i="1"/>
  <c r="BU420" i="1" s="1"/>
  <c r="CE421" i="1"/>
  <c r="CF421" i="1"/>
  <c r="CG421" i="1"/>
  <c r="BU421" i="1" s="1"/>
  <c r="CE422" i="1"/>
  <c r="CF422" i="1"/>
  <c r="CG422" i="1"/>
  <c r="BU422" i="1" s="1"/>
  <c r="CE423" i="1"/>
  <c r="CF423" i="1"/>
  <c r="CG423" i="1"/>
  <c r="BU423" i="1" s="1"/>
  <c r="CE424" i="1"/>
  <c r="CF424" i="1"/>
  <c r="CG424" i="1"/>
  <c r="BU424" i="1" s="1"/>
  <c r="CE425" i="1"/>
  <c r="CF425" i="1"/>
  <c r="CG425" i="1"/>
  <c r="BU425" i="1" s="1"/>
  <c r="CE426" i="1"/>
  <c r="CF426" i="1"/>
  <c r="CG426" i="1"/>
  <c r="CE427" i="1"/>
  <c r="CF427" i="1"/>
  <c r="CG427" i="1"/>
  <c r="CE428" i="1"/>
  <c r="CF428" i="1"/>
  <c r="CG428" i="1"/>
  <c r="CE429" i="1"/>
  <c r="CF429" i="1"/>
  <c r="CG429" i="1"/>
  <c r="BU429" i="1" s="1"/>
  <c r="CE430" i="1"/>
  <c r="CF430" i="1"/>
  <c r="CG430" i="1"/>
  <c r="BU430" i="1" s="1"/>
  <c r="CE431" i="1"/>
  <c r="CF431" i="1"/>
  <c r="CG431" i="1"/>
  <c r="BU431" i="1" s="1"/>
  <c r="CE432" i="1"/>
  <c r="CF432" i="1"/>
  <c r="CG432" i="1"/>
  <c r="BU432" i="1" s="1"/>
  <c r="CE433" i="1"/>
  <c r="CF433" i="1"/>
  <c r="CG433" i="1"/>
  <c r="BU433" i="1" s="1"/>
  <c r="CE434" i="1"/>
  <c r="CF434" i="1"/>
  <c r="CG434" i="1"/>
  <c r="CE435" i="1"/>
  <c r="CF435" i="1"/>
  <c r="CG435" i="1"/>
  <c r="CE436" i="1"/>
  <c r="CF436" i="1"/>
  <c r="CG436" i="1"/>
  <c r="BU436" i="1" s="1"/>
  <c r="CE437" i="1"/>
  <c r="CF437" i="1"/>
  <c r="CG437" i="1"/>
  <c r="BU437" i="1" s="1"/>
  <c r="CE438" i="1"/>
  <c r="CF438" i="1"/>
  <c r="CG438" i="1"/>
  <c r="BU438" i="1" s="1"/>
  <c r="CE439" i="1"/>
  <c r="CF439" i="1"/>
  <c r="CG439" i="1"/>
  <c r="BU439" i="1" s="1"/>
  <c r="CE440" i="1"/>
  <c r="CF440" i="1"/>
  <c r="CG440" i="1"/>
  <c r="BU440" i="1" s="1"/>
  <c r="CE441" i="1"/>
  <c r="CF441" i="1"/>
  <c r="CG441" i="1"/>
  <c r="CE442" i="1"/>
  <c r="CF442" i="1"/>
  <c r="CG442" i="1"/>
  <c r="CE443" i="1"/>
  <c r="CF443" i="1"/>
  <c r="CG443" i="1"/>
  <c r="CE444" i="1"/>
  <c r="CF444" i="1"/>
  <c r="CG444" i="1"/>
  <c r="BU444" i="1" s="1"/>
  <c r="CE445" i="1"/>
  <c r="CF445" i="1"/>
  <c r="CG445" i="1"/>
  <c r="BU445" i="1" s="1"/>
  <c r="CE446" i="1"/>
  <c r="CF446" i="1"/>
  <c r="CG446" i="1"/>
  <c r="CE447" i="1"/>
  <c r="CF447" i="1"/>
  <c r="CG447" i="1"/>
  <c r="CE448" i="1"/>
  <c r="CF448" i="1"/>
  <c r="CG448" i="1"/>
  <c r="CE449" i="1"/>
  <c r="CF449" i="1"/>
  <c r="CG449" i="1"/>
  <c r="CE450" i="1"/>
  <c r="CF450" i="1"/>
  <c r="CG450" i="1"/>
  <c r="CE451" i="1"/>
  <c r="CF451" i="1"/>
  <c r="CG451" i="1"/>
  <c r="BU451" i="1" s="1"/>
  <c r="CE452" i="1"/>
  <c r="CF452" i="1"/>
  <c r="CG452" i="1"/>
  <c r="BU452" i="1" s="1"/>
  <c r="CE453" i="1"/>
  <c r="CF453" i="1"/>
  <c r="CG453" i="1"/>
  <c r="BU453" i="1" s="1"/>
  <c r="CE454" i="1"/>
  <c r="CF454" i="1"/>
  <c r="CG454" i="1"/>
  <c r="BU454" i="1" s="1"/>
  <c r="CE455" i="1"/>
  <c r="CF455" i="1"/>
  <c r="CG455" i="1"/>
  <c r="BU455" i="1" s="1"/>
  <c r="CE456" i="1"/>
  <c r="CF456" i="1"/>
  <c r="CG456" i="1"/>
  <c r="CE457" i="1"/>
  <c r="CF457" i="1"/>
  <c r="CG457" i="1"/>
  <c r="CE458" i="1"/>
  <c r="CF458" i="1"/>
  <c r="CG458" i="1"/>
  <c r="CE459" i="1"/>
  <c r="CF459" i="1"/>
  <c r="CG459" i="1"/>
  <c r="CE460" i="1"/>
  <c r="CF460" i="1"/>
  <c r="CG460" i="1"/>
  <c r="BU460" i="1" s="1"/>
  <c r="CE461" i="1"/>
  <c r="CF461" i="1"/>
  <c r="CG461" i="1"/>
  <c r="BU461" i="1" s="1"/>
  <c r="CE462" i="1"/>
  <c r="CF462" i="1"/>
  <c r="CG462" i="1"/>
  <c r="BU462" i="1" s="1"/>
  <c r="CE463" i="1"/>
  <c r="CF463" i="1"/>
  <c r="CG463" i="1"/>
  <c r="BU463" i="1" s="1"/>
  <c r="CE464" i="1"/>
  <c r="CF464" i="1"/>
  <c r="CG464" i="1"/>
  <c r="BU464" i="1" s="1"/>
  <c r="CE465" i="1"/>
  <c r="CF465" i="1"/>
  <c r="CG465" i="1"/>
  <c r="CE466" i="1"/>
  <c r="CF466" i="1"/>
  <c r="CG466" i="1"/>
  <c r="CE467" i="1"/>
  <c r="CF467" i="1"/>
  <c r="CG467" i="1"/>
  <c r="BU467" i="1" s="1"/>
  <c r="CE468" i="1"/>
  <c r="CF468" i="1"/>
  <c r="CG468" i="1"/>
  <c r="BU468" i="1" s="1"/>
  <c r="CE469" i="1"/>
  <c r="CF469" i="1"/>
  <c r="CG469" i="1"/>
  <c r="BU469" i="1" s="1"/>
  <c r="CE470" i="1"/>
  <c r="CF470" i="1"/>
  <c r="CG470" i="1"/>
  <c r="BU470" i="1" s="1"/>
  <c r="CE471" i="1"/>
  <c r="CF471" i="1"/>
  <c r="CG471" i="1"/>
  <c r="BU471" i="1" s="1"/>
  <c r="CE472" i="1"/>
  <c r="CF472" i="1"/>
  <c r="CG472" i="1"/>
  <c r="BU472" i="1" s="1"/>
  <c r="CE473" i="1"/>
  <c r="CF473" i="1"/>
  <c r="CG473" i="1"/>
  <c r="BU473" i="1" s="1"/>
  <c r="CE474" i="1"/>
  <c r="CF474" i="1"/>
  <c r="CG474" i="1"/>
  <c r="CE475" i="1"/>
  <c r="CF475" i="1"/>
  <c r="CG475" i="1"/>
  <c r="BU475" i="1" s="1"/>
  <c r="CE476" i="1"/>
  <c r="CF476" i="1"/>
  <c r="CG476" i="1"/>
  <c r="BU476" i="1" s="1"/>
  <c r="CE477" i="1"/>
  <c r="CF477" i="1"/>
  <c r="CG477" i="1"/>
  <c r="CE478" i="1"/>
  <c r="CF478" i="1"/>
  <c r="CG478" i="1"/>
  <c r="CE479" i="1"/>
  <c r="CF479" i="1"/>
  <c r="CG479" i="1"/>
  <c r="CE480" i="1"/>
  <c r="CF480" i="1"/>
  <c r="CG480" i="1"/>
  <c r="BU480" i="1" s="1"/>
  <c r="CE481" i="1"/>
  <c r="CF481" i="1"/>
  <c r="CG481" i="1"/>
  <c r="BU481" i="1" s="1"/>
  <c r="CE482" i="1"/>
  <c r="CF482" i="1"/>
  <c r="CG482" i="1"/>
  <c r="BU482" i="1" s="1"/>
  <c r="CE483" i="1"/>
  <c r="CF483" i="1"/>
  <c r="CG483" i="1"/>
  <c r="BU483" i="1" s="1"/>
  <c r="CE484" i="1"/>
  <c r="CF484" i="1"/>
  <c r="CG484" i="1"/>
  <c r="BU484" i="1" s="1"/>
  <c r="CE485" i="1"/>
  <c r="CF485" i="1"/>
  <c r="CG485" i="1"/>
  <c r="BU485" i="1" s="1"/>
  <c r="CE486" i="1"/>
  <c r="CF486" i="1"/>
  <c r="CG486" i="1"/>
  <c r="BU486" i="1" s="1"/>
  <c r="CE487" i="1"/>
  <c r="CF487" i="1"/>
  <c r="CG487" i="1"/>
  <c r="BU487" i="1" s="1"/>
  <c r="CE488" i="1"/>
  <c r="CF488" i="1"/>
  <c r="CG488" i="1"/>
  <c r="CE489" i="1"/>
  <c r="CF489" i="1"/>
  <c r="CG489" i="1"/>
  <c r="CE490" i="1"/>
  <c r="CF490" i="1"/>
  <c r="CG490" i="1"/>
  <c r="CE491" i="1"/>
  <c r="CF491" i="1"/>
  <c r="CG491" i="1"/>
  <c r="CE492" i="1"/>
  <c r="CF492" i="1"/>
  <c r="CG492" i="1"/>
  <c r="CE493" i="1"/>
  <c r="CF493" i="1"/>
  <c r="CG493" i="1"/>
  <c r="BU493" i="1" s="1"/>
  <c r="CE494" i="1"/>
  <c r="CF494" i="1"/>
  <c r="CG494" i="1"/>
  <c r="BU494" i="1" s="1"/>
  <c r="CE495" i="1"/>
  <c r="CF495" i="1"/>
  <c r="CG495" i="1"/>
  <c r="BU495" i="1" s="1"/>
  <c r="CE496" i="1"/>
  <c r="CF496" i="1"/>
  <c r="CG496" i="1"/>
  <c r="BU496" i="1" s="1"/>
  <c r="CE497" i="1"/>
  <c r="CF497" i="1"/>
  <c r="CG497" i="1"/>
  <c r="BU497" i="1" s="1"/>
  <c r="CE498" i="1"/>
  <c r="CF498" i="1"/>
  <c r="CG498" i="1"/>
  <c r="CE499" i="1"/>
  <c r="CF499" i="1"/>
  <c r="CG499" i="1"/>
  <c r="BU499" i="1" s="1"/>
  <c r="CE500" i="1"/>
  <c r="CF500" i="1"/>
  <c r="CG500" i="1"/>
  <c r="CE501" i="1"/>
  <c r="CF501" i="1"/>
  <c r="CG501" i="1"/>
  <c r="CE502" i="1"/>
  <c r="CF502" i="1"/>
  <c r="CG502" i="1"/>
  <c r="BU502" i="1" s="1"/>
  <c r="CE503" i="1"/>
  <c r="CF503" i="1"/>
  <c r="CG503" i="1"/>
  <c r="BU503" i="1" s="1"/>
  <c r="CE504" i="1"/>
  <c r="CF504" i="1"/>
  <c r="CG504" i="1"/>
  <c r="BU504" i="1" s="1"/>
  <c r="CE505" i="1"/>
  <c r="CF505" i="1"/>
  <c r="CG505" i="1"/>
  <c r="BU505" i="1" s="1"/>
  <c r="CE506" i="1"/>
  <c r="CF506" i="1"/>
  <c r="CG506" i="1"/>
  <c r="BU506" i="1" s="1"/>
  <c r="CE507" i="1"/>
  <c r="CF507" i="1"/>
  <c r="CG507" i="1"/>
  <c r="CE508" i="1"/>
  <c r="CF508" i="1"/>
  <c r="CG508" i="1"/>
  <c r="BU508" i="1" s="1"/>
  <c r="CE509" i="1"/>
  <c r="CF509" i="1"/>
  <c r="CG509" i="1"/>
  <c r="CE510" i="1"/>
  <c r="CF510" i="1"/>
  <c r="CG510" i="1"/>
  <c r="CE511" i="1"/>
  <c r="CF511" i="1"/>
  <c r="CG511" i="1"/>
  <c r="CE512" i="1"/>
  <c r="CF512" i="1"/>
  <c r="CG512" i="1"/>
  <c r="BU512" i="1" s="1"/>
  <c r="CE513" i="1"/>
  <c r="CF513" i="1"/>
  <c r="CG513" i="1"/>
  <c r="BU513" i="1" s="1"/>
  <c r="CE514" i="1"/>
  <c r="CF514" i="1"/>
  <c r="CG514" i="1"/>
  <c r="BU514" i="1" s="1"/>
  <c r="CE515" i="1"/>
  <c r="CF515" i="1"/>
  <c r="CG515" i="1"/>
  <c r="BU515" i="1" s="1"/>
  <c r="CE516" i="1"/>
  <c r="CF516" i="1"/>
  <c r="CG516" i="1"/>
  <c r="BU516" i="1" s="1"/>
  <c r="CE517" i="1"/>
  <c r="CF517" i="1"/>
  <c r="CG517" i="1"/>
  <c r="BU517" i="1" s="1"/>
  <c r="CE518" i="1"/>
  <c r="CF518" i="1"/>
  <c r="CG518" i="1"/>
  <c r="CE519" i="1"/>
  <c r="CF519" i="1"/>
  <c r="CG519" i="1"/>
  <c r="CE520" i="1"/>
  <c r="CF520" i="1"/>
  <c r="CG520" i="1"/>
  <c r="CE521" i="1"/>
  <c r="CF521" i="1"/>
  <c r="CG521" i="1"/>
  <c r="BU521" i="1" s="1"/>
  <c r="CE522" i="1"/>
  <c r="CF522" i="1"/>
  <c r="CG522" i="1"/>
  <c r="BU522" i="1" s="1"/>
  <c r="CE523" i="1"/>
  <c r="CF523" i="1"/>
  <c r="CG523" i="1"/>
  <c r="BU523" i="1" s="1"/>
  <c r="CE524" i="1"/>
  <c r="CF524" i="1"/>
  <c r="CG524" i="1"/>
  <c r="BU524" i="1" s="1"/>
  <c r="CE525" i="1"/>
  <c r="CF525" i="1"/>
  <c r="CG525" i="1"/>
  <c r="BU525" i="1" s="1"/>
  <c r="CE526" i="1"/>
  <c r="CF526" i="1"/>
  <c r="CG526" i="1"/>
  <c r="CE527" i="1"/>
  <c r="CF527" i="1"/>
  <c r="CG527" i="1"/>
  <c r="CE528" i="1"/>
  <c r="CF528" i="1"/>
  <c r="CG528" i="1"/>
  <c r="CE529" i="1"/>
  <c r="CF529" i="1"/>
  <c r="CG529" i="1"/>
  <c r="CE530" i="1"/>
  <c r="CF530" i="1"/>
  <c r="CG530" i="1"/>
  <c r="CE531" i="1"/>
  <c r="CF531" i="1"/>
  <c r="CG531" i="1"/>
  <c r="CE532" i="1"/>
  <c r="CF532" i="1"/>
  <c r="CG532" i="1"/>
  <c r="BU532" i="1" s="1"/>
  <c r="CE533" i="1"/>
  <c r="CF533" i="1"/>
  <c r="CG533" i="1"/>
  <c r="BU533" i="1" s="1"/>
  <c r="CE534" i="1"/>
  <c r="CF534" i="1"/>
  <c r="CG534" i="1"/>
  <c r="BU534" i="1" s="1"/>
  <c r="CE535" i="1"/>
  <c r="CF535" i="1"/>
  <c r="CG535" i="1"/>
  <c r="CE536" i="1"/>
  <c r="CF536" i="1"/>
  <c r="CG536" i="1"/>
  <c r="CE537" i="1"/>
  <c r="CF537" i="1"/>
  <c r="CG537" i="1"/>
  <c r="CE538" i="1"/>
  <c r="CF538" i="1"/>
  <c r="CG538" i="1"/>
  <c r="CE539" i="1"/>
  <c r="CF539" i="1"/>
  <c r="CG539" i="1"/>
  <c r="CE540" i="1"/>
  <c r="CF540" i="1"/>
  <c r="CG540" i="1"/>
  <c r="CE541" i="1"/>
  <c r="CF541" i="1"/>
  <c r="CG541" i="1"/>
  <c r="CE542" i="1"/>
  <c r="CF542" i="1"/>
  <c r="CG542" i="1"/>
  <c r="CE543" i="1"/>
  <c r="CF543" i="1"/>
  <c r="CG543" i="1"/>
  <c r="CE544" i="1"/>
  <c r="CF544" i="1"/>
  <c r="CG544" i="1"/>
  <c r="CE545" i="1"/>
  <c r="CF545" i="1"/>
  <c r="CG545" i="1"/>
  <c r="CE546" i="1"/>
  <c r="CF546" i="1"/>
  <c r="CG546" i="1"/>
  <c r="CE547" i="1"/>
  <c r="CF547" i="1"/>
  <c r="CG547" i="1"/>
  <c r="CE548" i="1"/>
  <c r="CF548" i="1"/>
  <c r="CG548" i="1"/>
  <c r="CE549" i="1"/>
  <c r="CF549" i="1"/>
  <c r="CG549" i="1"/>
  <c r="CE550" i="1"/>
  <c r="CF550" i="1"/>
  <c r="CG550" i="1"/>
  <c r="CE551" i="1"/>
  <c r="CF551" i="1"/>
  <c r="CG551" i="1"/>
  <c r="CE552" i="1"/>
  <c r="CF552" i="1"/>
  <c r="CG552" i="1"/>
  <c r="CE553" i="1"/>
  <c r="CF553" i="1"/>
  <c r="CG553" i="1"/>
  <c r="CE554" i="1"/>
  <c r="CF554" i="1"/>
  <c r="CG554" i="1"/>
  <c r="CE555" i="1"/>
  <c r="CF555" i="1"/>
  <c r="CG555" i="1"/>
  <c r="CE556" i="1"/>
  <c r="CF556" i="1"/>
  <c r="CG556" i="1"/>
  <c r="CE557" i="1"/>
  <c r="CF557" i="1"/>
  <c r="CG557" i="1"/>
  <c r="CE558" i="1"/>
  <c r="CF558" i="1"/>
  <c r="CG558" i="1"/>
  <c r="CE559" i="1"/>
  <c r="CF559" i="1"/>
  <c r="CG559" i="1"/>
  <c r="CE560" i="1"/>
  <c r="CF560" i="1"/>
  <c r="CG560" i="1"/>
  <c r="CE561" i="1"/>
  <c r="CF561" i="1"/>
  <c r="CG561" i="1"/>
  <c r="CE562" i="1"/>
  <c r="CF562" i="1"/>
  <c r="CG562" i="1"/>
  <c r="CE563" i="1"/>
  <c r="CF563" i="1"/>
  <c r="CG563" i="1"/>
  <c r="CE564" i="1"/>
  <c r="CF564" i="1"/>
  <c r="CG564" i="1"/>
  <c r="CE565" i="1"/>
  <c r="CF565" i="1"/>
  <c r="CG565" i="1"/>
  <c r="CE566" i="1"/>
  <c r="CF566" i="1"/>
  <c r="CG566" i="1"/>
  <c r="CE567" i="1"/>
  <c r="CF567" i="1"/>
  <c r="CG567" i="1"/>
  <c r="CE568" i="1"/>
  <c r="CF568" i="1"/>
  <c r="CG568" i="1"/>
  <c r="CE569" i="1"/>
  <c r="CF569" i="1"/>
  <c r="CG569" i="1"/>
  <c r="CE570" i="1"/>
  <c r="CF570" i="1"/>
  <c r="CG570" i="1"/>
  <c r="CE571" i="1"/>
  <c r="CF571" i="1"/>
  <c r="CG571" i="1"/>
  <c r="CE572" i="1"/>
  <c r="CF572" i="1"/>
  <c r="CG572" i="1"/>
  <c r="CE573" i="1"/>
  <c r="CF573" i="1"/>
  <c r="CG573" i="1"/>
  <c r="CE574" i="1"/>
  <c r="CF574" i="1"/>
  <c r="CG574" i="1"/>
  <c r="CE575" i="1"/>
  <c r="CF575" i="1"/>
  <c r="CG575" i="1"/>
  <c r="CE576" i="1"/>
  <c r="CF576" i="1"/>
  <c r="CG576" i="1"/>
  <c r="CE577" i="1"/>
  <c r="CF577" i="1"/>
  <c r="CG577" i="1"/>
  <c r="CE578" i="1"/>
  <c r="CF578" i="1"/>
  <c r="CG578" i="1"/>
  <c r="CE579" i="1"/>
  <c r="CF579" i="1"/>
  <c r="CG579" i="1"/>
  <c r="CE580" i="1"/>
  <c r="CF580" i="1"/>
  <c r="CG580" i="1"/>
  <c r="CE581" i="1"/>
  <c r="CF581" i="1"/>
  <c r="CG581" i="1"/>
  <c r="CE582" i="1"/>
  <c r="CF582" i="1"/>
  <c r="CG582" i="1"/>
  <c r="CE583" i="1"/>
  <c r="CF583" i="1"/>
  <c r="CG583" i="1"/>
  <c r="CE584" i="1"/>
  <c r="CF584" i="1"/>
  <c r="CG584" i="1"/>
  <c r="CE585" i="1"/>
  <c r="CF585" i="1"/>
  <c r="CG585" i="1"/>
  <c r="CE586" i="1"/>
  <c r="CF586" i="1"/>
  <c r="CG586" i="1"/>
  <c r="CE587" i="1"/>
  <c r="CF587" i="1"/>
  <c r="CG587" i="1"/>
  <c r="CE588" i="1"/>
  <c r="CF588" i="1"/>
  <c r="CG588" i="1"/>
  <c r="CE589" i="1"/>
  <c r="CF589" i="1"/>
  <c r="CG589" i="1"/>
  <c r="CE590" i="1"/>
  <c r="CF590" i="1"/>
  <c r="CG590" i="1"/>
  <c r="CE591" i="1"/>
  <c r="CF591" i="1"/>
  <c r="CG591" i="1"/>
  <c r="CE592" i="1"/>
  <c r="CF592" i="1"/>
  <c r="CG592" i="1"/>
  <c r="CE593" i="1"/>
  <c r="CF593" i="1"/>
  <c r="CG593" i="1"/>
  <c r="CE594" i="1"/>
  <c r="CF594" i="1"/>
  <c r="CG594" i="1"/>
  <c r="CE595" i="1"/>
  <c r="CF595" i="1"/>
  <c r="CG595" i="1"/>
  <c r="CE596" i="1"/>
  <c r="CF596" i="1"/>
  <c r="CG596" i="1"/>
  <c r="CE597" i="1"/>
  <c r="CF597" i="1"/>
  <c r="CG597" i="1"/>
  <c r="CE598" i="1"/>
  <c r="CF598" i="1"/>
  <c r="CG598" i="1"/>
  <c r="CE599" i="1"/>
  <c r="CF599" i="1"/>
  <c r="CG599" i="1"/>
  <c r="CE600" i="1"/>
  <c r="CF600" i="1"/>
  <c r="CG600" i="1"/>
  <c r="CE601" i="1"/>
  <c r="CF601" i="1"/>
  <c r="CG601" i="1"/>
  <c r="CE602" i="1"/>
  <c r="CF602" i="1"/>
  <c r="CG602" i="1"/>
  <c r="CE603" i="1"/>
  <c r="CF603" i="1"/>
  <c r="CG603" i="1"/>
  <c r="CE604" i="1"/>
  <c r="CF604" i="1"/>
  <c r="CG604" i="1"/>
  <c r="CE605" i="1"/>
  <c r="CF605" i="1"/>
  <c r="CG605" i="1"/>
  <c r="CE606" i="1"/>
  <c r="CF606" i="1"/>
  <c r="CG606" i="1"/>
  <c r="CE607" i="1"/>
  <c r="CF607" i="1"/>
  <c r="CG607" i="1"/>
  <c r="CE608" i="1"/>
  <c r="CF608" i="1"/>
  <c r="CG608" i="1"/>
  <c r="CE609" i="1"/>
  <c r="CF609" i="1"/>
  <c r="CG609" i="1"/>
  <c r="CE610" i="1"/>
  <c r="CF610" i="1"/>
  <c r="CG610" i="1"/>
  <c r="CE611" i="1"/>
  <c r="CF611" i="1"/>
  <c r="CG611" i="1"/>
  <c r="CE612" i="1"/>
  <c r="CF612" i="1"/>
  <c r="CG612" i="1"/>
  <c r="CE613" i="1"/>
  <c r="CF613" i="1"/>
  <c r="CG613" i="1"/>
  <c r="CE614" i="1"/>
  <c r="CF614" i="1"/>
  <c r="CG614" i="1"/>
  <c r="CE615" i="1"/>
  <c r="CF615" i="1"/>
  <c r="CG615" i="1"/>
  <c r="CE616" i="1"/>
  <c r="CF616" i="1"/>
  <c r="CG616" i="1"/>
  <c r="CE617" i="1"/>
  <c r="CF617" i="1"/>
  <c r="CG617" i="1"/>
  <c r="CE618" i="1"/>
  <c r="CF618" i="1"/>
  <c r="CG618" i="1"/>
  <c r="CE619" i="1"/>
  <c r="CF619" i="1"/>
  <c r="CG619" i="1"/>
  <c r="CE620" i="1"/>
  <c r="CF620" i="1"/>
  <c r="CG620" i="1"/>
  <c r="CE621" i="1"/>
  <c r="CF621" i="1"/>
  <c r="CG621" i="1"/>
  <c r="CE622" i="1"/>
  <c r="CF622" i="1"/>
  <c r="CG622" i="1"/>
  <c r="CE623" i="1"/>
  <c r="CF623" i="1"/>
  <c r="CG623" i="1"/>
  <c r="CE624" i="1"/>
  <c r="CF624" i="1"/>
  <c r="CG624" i="1"/>
  <c r="CE625" i="1"/>
  <c r="CF625" i="1"/>
  <c r="CG625" i="1"/>
  <c r="CE626" i="1"/>
  <c r="CF626" i="1"/>
  <c r="CG626" i="1"/>
  <c r="CE627" i="1"/>
  <c r="CF627" i="1"/>
  <c r="CG627" i="1"/>
  <c r="CE628" i="1"/>
  <c r="CF628" i="1"/>
  <c r="CG628" i="1"/>
  <c r="CE629" i="1"/>
  <c r="CF629" i="1"/>
  <c r="CG629" i="1"/>
  <c r="CE630" i="1"/>
  <c r="CF630" i="1"/>
  <c r="CG630" i="1"/>
  <c r="CE631" i="1"/>
  <c r="CF631" i="1"/>
  <c r="CG631" i="1"/>
  <c r="CE632" i="1"/>
  <c r="CF632" i="1"/>
  <c r="CG632" i="1"/>
  <c r="CE633" i="1"/>
  <c r="CF633" i="1"/>
  <c r="CG633" i="1"/>
  <c r="CE634" i="1"/>
  <c r="CF634" i="1"/>
  <c r="CG634" i="1"/>
  <c r="CE635" i="1"/>
  <c r="CF635" i="1"/>
  <c r="CG635" i="1"/>
  <c r="CE636" i="1"/>
  <c r="CF636" i="1"/>
  <c r="CG636" i="1"/>
  <c r="CE637" i="1"/>
  <c r="CF637" i="1"/>
  <c r="CG637" i="1"/>
  <c r="CE638" i="1"/>
  <c r="CF638" i="1"/>
  <c r="CG638" i="1"/>
  <c r="CE639" i="1"/>
  <c r="CF639" i="1"/>
  <c r="CG639" i="1"/>
  <c r="CE640" i="1"/>
  <c r="CF640" i="1"/>
  <c r="CG640" i="1"/>
  <c r="CE641" i="1"/>
  <c r="CF641" i="1"/>
  <c r="CG641" i="1"/>
  <c r="CE642" i="1"/>
  <c r="CF642" i="1"/>
  <c r="CG642" i="1"/>
  <c r="CE643" i="1"/>
  <c r="CF643" i="1"/>
  <c r="CG643" i="1"/>
  <c r="CE644" i="1"/>
  <c r="CF644" i="1"/>
  <c r="CG644" i="1"/>
  <c r="CE645" i="1"/>
  <c r="CF645" i="1"/>
  <c r="CG645" i="1"/>
  <c r="CE646" i="1"/>
  <c r="CF646" i="1"/>
  <c r="CG646" i="1"/>
  <c r="CE647" i="1"/>
  <c r="CF647" i="1"/>
  <c r="CG647" i="1"/>
  <c r="CE648" i="1"/>
  <c r="CF648" i="1"/>
  <c r="CG648" i="1"/>
  <c r="CE649" i="1"/>
  <c r="CF649" i="1"/>
  <c r="CG649" i="1"/>
  <c r="BU649" i="1" s="1"/>
  <c r="CE650" i="1"/>
  <c r="CF650" i="1"/>
  <c r="CG650" i="1"/>
  <c r="BU650" i="1" s="1"/>
  <c r="CE651" i="1"/>
  <c r="CF651" i="1"/>
  <c r="CG651" i="1"/>
  <c r="BU651" i="1" s="1"/>
  <c r="CE652" i="1"/>
  <c r="CF652" i="1"/>
  <c r="CG652" i="1"/>
  <c r="BU652" i="1" s="1"/>
  <c r="CE653" i="1"/>
  <c r="CF653" i="1"/>
  <c r="CG653" i="1"/>
  <c r="CE654" i="1"/>
  <c r="CF654" i="1"/>
  <c r="CG654" i="1"/>
  <c r="CE655" i="1"/>
  <c r="CF655" i="1"/>
  <c r="CG655" i="1"/>
  <c r="BU655" i="1" s="1"/>
  <c r="CE656" i="1"/>
  <c r="CF656" i="1"/>
  <c r="CG656" i="1"/>
  <c r="CE657" i="1"/>
  <c r="CF657" i="1"/>
  <c r="CG657" i="1"/>
  <c r="BU657" i="1" s="1"/>
  <c r="CE658" i="1"/>
  <c r="CF658" i="1"/>
  <c r="CG658" i="1"/>
  <c r="BU658" i="1" s="1"/>
  <c r="CE659" i="1"/>
  <c r="CF659" i="1"/>
  <c r="CG659" i="1"/>
  <c r="BU659" i="1" s="1"/>
  <c r="CE660" i="1"/>
  <c r="CF660" i="1"/>
  <c r="CG660" i="1"/>
  <c r="BU660" i="1" s="1"/>
  <c r="CE661" i="1"/>
  <c r="CF661" i="1"/>
  <c r="CG661" i="1"/>
  <c r="BU661" i="1" s="1"/>
  <c r="CE662" i="1"/>
  <c r="CF662" i="1"/>
  <c r="CG662" i="1"/>
  <c r="CE663" i="1"/>
  <c r="CF663" i="1"/>
  <c r="CG663" i="1"/>
  <c r="CE664" i="1"/>
  <c r="CF664" i="1"/>
  <c r="CG664" i="1"/>
  <c r="CE665" i="1"/>
  <c r="CF665" i="1"/>
  <c r="CG665" i="1"/>
  <c r="CE666" i="1"/>
  <c r="CF666" i="1"/>
  <c r="CG666" i="1"/>
  <c r="CE667" i="1"/>
  <c r="CF667" i="1"/>
  <c r="CG667" i="1"/>
  <c r="CE668" i="1"/>
  <c r="CF668" i="1"/>
  <c r="CG668" i="1"/>
  <c r="CE669" i="1"/>
  <c r="CF669" i="1"/>
  <c r="CG669" i="1"/>
  <c r="BU669" i="1" s="1"/>
  <c r="CE670" i="1"/>
  <c r="CF670" i="1"/>
  <c r="CG670" i="1"/>
  <c r="BU670" i="1" s="1"/>
  <c r="CE671" i="1"/>
  <c r="CF671" i="1"/>
  <c r="CG671" i="1"/>
  <c r="BU671" i="1" s="1"/>
  <c r="CE672" i="1"/>
  <c r="CF672" i="1"/>
  <c r="CG672" i="1"/>
  <c r="BU672" i="1" s="1"/>
  <c r="CE673" i="1"/>
  <c r="CF673" i="1"/>
  <c r="CG673" i="1"/>
  <c r="BU673" i="1" s="1"/>
  <c r="CE674" i="1"/>
  <c r="CF674" i="1"/>
  <c r="CG674" i="1"/>
  <c r="BU674" i="1" s="1"/>
  <c r="CE675" i="1"/>
  <c r="CF675" i="1"/>
  <c r="CG675" i="1"/>
  <c r="BU675" i="1" s="1"/>
  <c r="CE676" i="1"/>
  <c r="CF676" i="1"/>
  <c r="CG676" i="1"/>
  <c r="CE677" i="1"/>
  <c r="CF677" i="1"/>
  <c r="CG677" i="1"/>
  <c r="BU677" i="1" s="1"/>
  <c r="CE678" i="1"/>
  <c r="CF678" i="1"/>
  <c r="CG678" i="1"/>
  <c r="BU678" i="1" s="1"/>
  <c r="CE679" i="1"/>
  <c r="CF679" i="1"/>
  <c r="CG679" i="1"/>
  <c r="BU679" i="1" s="1"/>
  <c r="CE680" i="1"/>
  <c r="CF680" i="1"/>
  <c r="CG680" i="1"/>
  <c r="BU680" i="1" s="1"/>
  <c r="CE681" i="1"/>
  <c r="CF681" i="1"/>
  <c r="CG681" i="1"/>
  <c r="BU681" i="1" s="1"/>
  <c r="CE682" i="1"/>
  <c r="CF682" i="1"/>
  <c r="CG682" i="1"/>
  <c r="BU682" i="1" s="1"/>
  <c r="CE683" i="1"/>
  <c r="CF683" i="1"/>
  <c r="CG683" i="1"/>
  <c r="BU683" i="1" s="1"/>
  <c r="CE684" i="1"/>
  <c r="CF684" i="1"/>
  <c r="CG684" i="1"/>
  <c r="BU684" i="1" s="1"/>
  <c r="CE685" i="1"/>
  <c r="CF685" i="1"/>
  <c r="CG685" i="1"/>
  <c r="BU685" i="1" s="1"/>
  <c r="CE686" i="1"/>
  <c r="CF686" i="1"/>
  <c r="CG686" i="1"/>
  <c r="BU686" i="1" s="1"/>
  <c r="CE687" i="1"/>
  <c r="CF687" i="1"/>
  <c r="CG687" i="1"/>
  <c r="BU687" i="1" s="1"/>
  <c r="CE688" i="1"/>
  <c r="CF688" i="1"/>
  <c r="CG688" i="1"/>
  <c r="BU688" i="1" s="1"/>
  <c r="CE689" i="1"/>
  <c r="CF689" i="1"/>
  <c r="CG689" i="1"/>
  <c r="CE690" i="1"/>
  <c r="CF690" i="1"/>
  <c r="CG690" i="1"/>
  <c r="CE691" i="1"/>
  <c r="CF691" i="1"/>
  <c r="CG691" i="1"/>
  <c r="CE692" i="1"/>
  <c r="CF692" i="1"/>
  <c r="CG692" i="1"/>
  <c r="BU692" i="1" s="1"/>
  <c r="CE693" i="1"/>
  <c r="CF693" i="1"/>
  <c r="CG693" i="1"/>
  <c r="CE694" i="1"/>
  <c r="CF694" i="1"/>
  <c r="CG694" i="1"/>
  <c r="CE695" i="1"/>
  <c r="CF695" i="1"/>
  <c r="CG695" i="1"/>
  <c r="CE696" i="1"/>
  <c r="CF696" i="1"/>
  <c r="CG696" i="1"/>
  <c r="CE697" i="1"/>
  <c r="CF697" i="1"/>
  <c r="CG697" i="1"/>
  <c r="CE698" i="1"/>
  <c r="CF698" i="1"/>
  <c r="CG698" i="1"/>
  <c r="CE699" i="1"/>
  <c r="CF699" i="1"/>
  <c r="CG699" i="1"/>
  <c r="CE700" i="1"/>
  <c r="CF700" i="1"/>
  <c r="CG700" i="1"/>
  <c r="BU700" i="1" s="1"/>
  <c r="CE701" i="1"/>
  <c r="CF701" i="1"/>
  <c r="CG701" i="1"/>
  <c r="BU701" i="1" s="1"/>
  <c r="CE702" i="1"/>
  <c r="CF702" i="1"/>
  <c r="CG702" i="1"/>
  <c r="BU702" i="1" s="1"/>
  <c r="CE703" i="1"/>
  <c r="CF703" i="1"/>
  <c r="CG703" i="1"/>
  <c r="BU703" i="1" s="1"/>
  <c r="CE704" i="1"/>
  <c r="CF704" i="1"/>
  <c r="CG704" i="1"/>
  <c r="CE705" i="1"/>
  <c r="CF705" i="1"/>
  <c r="CG705" i="1"/>
  <c r="CE706" i="1"/>
  <c r="CF706" i="1"/>
  <c r="CG706" i="1"/>
  <c r="CE707" i="1"/>
  <c r="CF707" i="1"/>
  <c r="CG707" i="1"/>
  <c r="CE708" i="1"/>
  <c r="CF708" i="1"/>
  <c r="CG708" i="1"/>
  <c r="CE709" i="1"/>
  <c r="CF709" i="1"/>
  <c r="CG709" i="1"/>
  <c r="CE710" i="1"/>
  <c r="CF710" i="1"/>
  <c r="CG710" i="1"/>
  <c r="CE711" i="1"/>
  <c r="CF711" i="1"/>
  <c r="CG711" i="1"/>
  <c r="CE712" i="1"/>
  <c r="CF712" i="1"/>
  <c r="CG712" i="1"/>
  <c r="CE713" i="1"/>
  <c r="CF713" i="1"/>
  <c r="CG713" i="1"/>
  <c r="CE714" i="1"/>
  <c r="CF714" i="1"/>
  <c r="CG714" i="1"/>
  <c r="CE715" i="1"/>
  <c r="CF715" i="1"/>
  <c r="CG715" i="1"/>
  <c r="BU715" i="1" s="1"/>
  <c r="CE716" i="1"/>
  <c r="CF716" i="1"/>
  <c r="CG716" i="1"/>
  <c r="BU716" i="1" s="1"/>
  <c r="CE717" i="1"/>
  <c r="CF717" i="1"/>
  <c r="CG717" i="1"/>
  <c r="BU717" i="1" s="1"/>
  <c r="CE718" i="1"/>
  <c r="CF718" i="1"/>
  <c r="CG718" i="1"/>
  <c r="BU718" i="1" s="1"/>
  <c r="CE719" i="1"/>
  <c r="CF719" i="1"/>
  <c r="CG719" i="1"/>
  <c r="BU719" i="1" s="1"/>
  <c r="CE720" i="1"/>
  <c r="CF720" i="1"/>
  <c r="CG720" i="1"/>
  <c r="BU720" i="1" s="1"/>
  <c r="CE721" i="1"/>
  <c r="CF721" i="1"/>
  <c r="CG721" i="1"/>
  <c r="BU721" i="1" s="1"/>
  <c r="CE722" i="1"/>
  <c r="CF722" i="1"/>
  <c r="CG722" i="1"/>
  <c r="BU722" i="1" s="1"/>
  <c r="CE723" i="1"/>
  <c r="CF723" i="1"/>
  <c r="CG723" i="1"/>
  <c r="BU723" i="1" s="1"/>
  <c r="CE724" i="1"/>
  <c r="CF724" i="1"/>
  <c r="CG724" i="1"/>
  <c r="BU724" i="1" s="1"/>
  <c r="CE725" i="1"/>
  <c r="CF725" i="1"/>
  <c r="CG725" i="1"/>
  <c r="BU725" i="1" s="1"/>
  <c r="CE726" i="1"/>
  <c r="CF726" i="1"/>
  <c r="CG726" i="1"/>
  <c r="CE727" i="1"/>
  <c r="CF727" i="1"/>
  <c r="CG727" i="1"/>
  <c r="CE728" i="1"/>
  <c r="CF728" i="1"/>
  <c r="CG728" i="1"/>
  <c r="CE729" i="1"/>
  <c r="CF729" i="1"/>
  <c r="CG729" i="1"/>
  <c r="CE730" i="1"/>
  <c r="CF730" i="1"/>
  <c r="CG730" i="1"/>
  <c r="BU730" i="1" s="1"/>
  <c r="CE731" i="1"/>
  <c r="CF731" i="1"/>
  <c r="CG731" i="1"/>
  <c r="BU731" i="1" s="1"/>
  <c r="CE732" i="1"/>
  <c r="CF732" i="1"/>
  <c r="CG732" i="1"/>
  <c r="BU732" i="1" s="1"/>
  <c r="CE733" i="1"/>
  <c r="CF733" i="1"/>
  <c r="CG733" i="1"/>
  <c r="BU733" i="1" s="1"/>
  <c r="CE734" i="1"/>
  <c r="CF734" i="1"/>
  <c r="CG734" i="1"/>
  <c r="BU734" i="1" s="1"/>
  <c r="CE735" i="1"/>
  <c r="CF735" i="1"/>
  <c r="CG735" i="1"/>
  <c r="BU735" i="1" s="1"/>
  <c r="CE736" i="1"/>
  <c r="CF736" i="1"/>
  <c r="CG736" i="1"/>
  <c r="BU736" i="1" s="1"/>
  <c r="CE737" i="1"/>
  <c r="CF737" i="1"/>
  <c r="CG737" i="1"/>
  <c r="BU737" i="1" s="1"/>
  <c r="CE738" i="1"/>
  <c r="CF738" i="1"/>
  <c r="CG738" i="1"/>
  <c r="BU738" i="1" s="1"/>
  <c r="CE739" i="1"/>
  <c r="CF739" i="1"/>
  <c r="CG739" i="1"/>
  <c r="BU739" i="1" s="1"/>
  <c r="CE740" i="1"/>
  <c r="CF740" i="1"/>
  <c r="CG740" i="1"/>
  <c r="BU740" i="1" s="1"/>
  <c r="CE741" i="1"/>
  <c r="CF741" i="1"/>
  <c r="CG741" i="1"/>
  <c r="CE742" i="1"/>
  <c r="CF742" i="1"/>
  <c r="CG742" i="1"/>
  <c r="BU742" i="1" s="1"/>
  <c r="CE743" i="1"/>
  <c r="CF743" i="1"/>
  <c r="CG743" i="1"/>
  <c r="BU743" i="1" s="1"/>
  <c r="CE744" i="1"/>
  <c r="CF744" i="1"/>
  <c r="CG744" i="1"/>
  <c r="BU744" i="1" s="1"/>
  <c r="CE745" i="1"/>
  <c r="CF745" i="1"/>
  <c r="CG745" i="1"/>
  <c r="BU745" i="1" s="1"/>
  <c r="CE746" i="1"/>
  <c r="CF746" i="1"/>
  <c r="CG746" i="1"/>
  <c r="BU746" i="1" s="1"/>
  <c r="CE747" i="1"/>
  <c r="CF747" i="1"/>
  <c r="CG747" i="1"/>
  <c r="BU747" i="1" s="1"/>
  <c r="CE748" i="1"/>
  <c r="CF748" i="1"/>
  <c r="CG748" i="1"/>
  <c r="BU748" i="1" s="1"/>
  <c r="CE749" i="1"/>
  <c r="CF749" i="1"/>
  <c r="CG749" i="1"/>
  <c r="BU749" i="1" s="1"/>
  <c r="CE750" i="1"/>
  <c r="CF750" i="1"/>
  <c r="CG750" i="1"/>
  <c r="CE751" i="1"/>
  <c r="CF751" i="1"/>
  <c r="CG751" i="1"/>
  <c r="CE752" i="1"/>
  <c r="CF752" i="1"/>
  <c r="CG752" i="1"/>
  <c r="CE753" i="1"/>
  <c r="CF753" i="1"/>
  <c r="CG753" i="1"/>
  <c r="CE754" i="1"/>
  <c r="CF754" i="1"/>
  <c r="CG754" i="1"/>
  <c r="CE755" i="1"/>
  <c r="CF755" i="1"/>
  <c r="CG755" i="1"/>
  <c r="CE756" i="1"/>
  <c r="CF756" i="1"/>
  <c r="CG756" i="1"/>
  <c r="CE757" i="1"/>
  <c r="CF757" i="1"/>
  <c r="CG757" i="1"/>
  <c r="CE758" i="1"/>
  <c r="CF758" i="1"/>
  <c r="CG758" i="1"/>
  <c r="CE759" i="1"/>
  <c r="CF759" i="1"/>
  <c r="CG759" i="1"/>
  <c r="CE760" i="1"/>
  <c r="CF760" i="1"/>
  <c r="CG760" i="1"/>
  <c r="CE761" i="1"/>
  <c r="CF761" i="1"/>
  <c r="CG761" i="1"/>
  <c r="CE762" i="1"/>
  <c r="CF762" i="1"/>
  <c r="CG762" i="1"/>
  <c r="CE763" i="1"/>
  <c r="CF763" i="1"/>
  <c r="CG763" i="1"/>
  <c r="CE764" i="1"/>
  <c r="CF764" i="1"/>
  <c r="CG764" i="1"/>
  <c r="CE765" i="1"/>
  <c r="CF765" i="1"/>
  <c r="CG765" i="1"/>
  <c r="CE766" i="1"/>
  <c r="CF766" i="1"/>
  <c r="CG766" i="1"/>
  <c r="CE767" i="1"/>
  <c r="CF767" i="1"/>
  <c r="CG767" i="1"/>
  <c r="CE768" i="1"/>
  <c r="CF768" i="1"/>
  <c r="CG768" i="1"/>
  <c r="CE769" i="1"/>
  <c r="CF769" i="1"/>
  <c r="CG769" i="1"/>
  <c r="CE770" i="1"/>
  <c r="CF770" i="1"/>
  <c r="CG770" i="1"/>
  <c r="CE771" i="1"/>
  <c r="CF771" i="1"/>
  <c r="CG771" i="1"/>
  <c r="CE772" i="1"/>
  <c r="CF772" i="1"/>
  <c r="CG772" i="1"/>
  <c r="CE773" i="1"/>
  <c r="CF773" i="1"/>
  <c r="CG773" i="1"/>
  <c r="CE774" i="1"/>
  <c r="CF774" i="1"/>
  <c r="CG774" i="1"/>
  <c r="CE775" i="1"/>
  <c r="CF775" i="1"/>
  <c r="CG775" i="1"/>
  <c r="CE776" i="1"/>
  <c r="CF776" i="1"/>
  <c r="CG776" i="1"/>
  <c r="CE777" i="1"/>
  <c r="CF777" i="1"/>
  <c r="CG777" i="1"/>
  <c r="CE778" i="1"/>
  <c r="CF778" i="1"/>
  <c r="CG778" i="1"/>
  <c r="CE779" i="1"/>
  <c r="CF779" i="1"/>
  <c r="CG779" i="1"/>
  <c r="CE780" i="1"/>
  <c r="CF780" i="1"/>
  <c r="CG780" i="1"/>
  <c r="CE781" i="1"/>
  <c r="CF781" i="1"/>
  <c r="CG781" i="1"/>
  <c r="CE782" i="1"/>
  <c r="CF782" i="1"/>
  <c r="CG782" i="1"/>
  <c r="CE783" i="1"/>
  <c r="CF783" i="1"/>
  <c r="CG783" i="1"/>
  <c r="CE784" i="1"/>
  <c r="CF784" i="1"/>
  <c r="CG784" i="1"/>
  <c r="CE785" i="1"/>
  <c r="CF785" i="1"/>
  <c r="CG785" i="1"/>
  <c r="CE786" i="1"/>
  <c r="CF786" i="1"/>
  <c r="CG786" i="1"/>
  <c r="CE787" i="1"/>
  <c r="CF787" i="1"/>
  <c r="CG787" i="1"/>
  <c r="CE788" i="1"/>
  <c r="CF788" i="1"/>
  <c r="CG788" i="1"/>
  <c r="CE789" i="1"/>
  <c r="CF789" i="1"/>
  <c r="CG789" i="1"/>
  <c r="CE790" i="1"/>
  <c r="CF790" i="1"/>
  <c r="CG790" i="1"/>
  <c r="CE791" i="1"/>
  <c r="CF791" i="1"/>
  <c r="CG791" i="1"/>
  <c r="CE792" i="1"/>
  <c r="CF792" i="1"/>
  <c r="CG792" i="1"/>
  <c r="CE793" i="1"/>
  <c r="CF793" i="1"/>
  <c r="CG793" i="1"/>
  <c r="CE794" i="1"/>
  <c r="CF794" i="1"/>
  <c r="CG794" i="1"/>
  <c r="CE795" i="1"/>
  <c r="CF795" i="1"/>
  <c r="CG795" i="1"/>
  <c r="CE796" i="1"/>
  <c r="CF796" i="1"/>
  <c r="CG796" i="1"/>
  <c r="CE797" i="1"/>
  <c r="CF797" i="1"/>
  <c r="CG797" i="1"/>
  <c r="CE798" i="1"/>
  <c r="CF798" i="1"/>
  <c r="CG798" i="1"/>
  <c r="CE799" i="1"/>
  <c r="CF799" i="1"/>
  <c r="CG799" i="1"/>
  <c r="CE800" i="1"/>
  <c r="CF800" i="1"/>
  <c r="CG800" i="1"/>
  <c r="CE801" i="1"/>
  <c r="CF801" i="1"/>
  <c r="CG801" i="1"/>
  <c r="CE802" i="1"/>
  <c r="CF802" i="1"/>
  <c r="CG802" i="1"/>
  <c r="CE803" i="1"/>
  <c r="CF803" i="1"/>
  <c r="CG803" i="1"/>
  <c r="CE804" i="1"/>
  <c r="CF804" i="1"/>
  <c r="CG804" i="1"/>
  <c r="CE805" i="1"/>
  <c r="CF805" i="1"/>
  <c r="CG805" i="1"/>
  <c r="CE806" i="1"/>
  <c r="CF806" i="1"/>
  <c r="CG806" i="1"/>
  <c r="CE807" i="1"/>
  <c r="CF807" i="1"/>
  <c r="CG807" i="1"/>
  <c r="CE808" i="1"/>
  <c r="CF808" i="1"/>
  <c r="CG808" i="1"/>
  <c r="CE809" i="1"/>
  <c r="CF809" i="1"/>
  <c r="CG809" i="1"/>
  <c r="CE810" i="1"/>
  <c r="CF810" i="1"/>
  <c r="CG810" i="1"/>
  <c r="CE811" i="1"/>
  <c r="CF811" i="1"/>
  <c r="CG811" i="1"/>
  <c r="CE812" i="1"/>
  <c r="CF812" i="1"/>
  <c r="CG812" i="1"/>
  <c r="CE813" i="1"/>
  <c r="CF813" i="1"/>
  <c r="CG813" i="1"/>
  <c r="CE814" i="1"/>
  <c r="CF814" i="1"/>
  <c r="CG814" i="1"/>
  <c r="CE815" i="1"/>
  <c r="CF815" i="1"/>
  <c r="CG815" i="1"/>
  <c r="CE816" i="1"/>
  <c r="CF816" i="1"/>
  <c r="CG816" i="1"/>
  <c r="CE817" i="1"/>
  <c r="CF817" i="1"/>
  <c r="CG817" i="1"/>
  <c r="CE818" i="1"/>
  <c r="CF818" i="1"/>
  <c r="CG818" i="1"/>
  <c r="CE819" i="1"/>
  <c r="CF819" i="1"/>
  <c r="CG819" i="1"/>
  <c r="CE820" i="1"/>
  <c r="CF820" i="1"/>
  <c r="CG820" i="1"/>
  <c r="CE821" i="1"/>
  <c r="CF821" i="1"/>
  <c r="CG821" i="1"/>
  <c r="CE822" i="1"/>
  <c r="CF822" i="1"/>
  <c r="CG822" i="1"/>
  <c r="CE823" i="1"/>
  <c r="CF823" i="1"/>
  <c r="CG823" i="1"/>
  <c r="CE824" i="1"/>
  <c r="CF824" i="1"/>
  <c r="CG824" i="1"/>
  <c r="CE825" i="1"/>
  <c r="CF825" i="1"/>
  <c r="CG825" i="1"/>
  <c r="CE826" i="1"/>
  <c r="CF826" i="1"/>
  <c r="CG826" i="1"/>
  <c r="CE827" i="1"/>
  <c r="CF827" i="1"/>
  <c r="CG827" i="1"/>
  <c r="CE828" i="1"/>
  <c r="CF828" i="1"/>
  <c r="CG828" i="1"/>
  <c r="CE829" i="1"/>
  <c r="CF829" i="1"/>
  <c r="CG829" i="1"/>
  <c r="CE830" i="1"/>
  <c r="CF830" i="1"/>
  <c r="CG830" i="1"/>
  <c r="CE831" i="1"/>
  <c r="CF831" i="1"/>
  <c r="CG831" i="1"/>
  <c r="CE832" i="1"/>
  <c r="CF832" i="1"/>
  <c r="CG832" i="1"/>
  <c r="CE833" i="1"/>
  <c r="CF833" i="1"/>
  <c r="CG833" i="1"/>
  <c r="CE834" i="1"/>
  <c r="CF834" i="1"/>
  <c r="CG834" i="1"/>
  <c r="CE835" i="1"/>
  <c r="CF835" i="1"/>
  <c r="CG835" i="1"/>
  <c r="CE836" i="1"/>
  <c r="CF836" i="1"/>
  <c r="CG836" i="1"/>
  <c r="CE837" i="1"/>
  <c r="CF837" i="1"/>
  <c r="CG837" i="1"/>
  <c r="CE838" i="1"/>
  <c r="CF838" i="1"/>
  <c r="CG838" i="1"/>
  <c r="CE839" i="1"/>
  <c r="CF839" i="1"/>
  <c r="CG839" i="1"/>
  <c r="CE840" i="1"/>
  <c r="CF840" i="1"/>
  <c r="CG840" i="1"/>
  <c r="CE841" i="1"/>
  <c r="CF841" i="1"/>
  <c r="CG841" i="1"/>
  <c r="CE842" i="1"/>
  <c r="CF842" i="1"/>
  <c r="CG842" i="1"/>
  <c r="CE843" i="1"/>
  <c r="CF843" i="1"/>
  <c r="CG843" i="1"/>
  <c r="CE844" i="1"/>
  <c r="CF844" i="1"/>
  <c r="CG844" i="1"/>
  <c r="CE845" i="1"/>
  <c r="CF845" i="1"/>
  <c r="CG845" i="1"/>
  <c r="CE846" i="1"/>
  <c r="CF846" i="1"/>
  <c r="CG846" i="1"/>
  <c r="CE847" i="1"/>
  <c r="CF847" i="1"/>
  <c r="CG847" i="1"/>
  <c r="CE848" i="1"/>
  <c r="CF848" i="1"/>
  <c r="CG848" i="1"/>
  <c r="CE849" i="1"/>
  <c r="CF849" i="1"/>
  <c r="CG849" i="1"/>
  <c r="CE850" i="1"/>
  <c r="CF850" i="1"/>
  <c r="CG850" i="1"/>
  <c r="CE851" i="1"/>
  <c r="CF851" i="1"/>
  <c r="CG851" i="1"/>
  <c r="CE852" i="1"/>
  <c r="CF852" i="1"/>
  <c r="CG852" i="1"/>
  <c r="CE853" i="1"/>
  <c r="CF853" i="1"/>
  <c r="CG853" i="1"/>
  <c r="CE854" i="1"/>
  <c r="CF854" i="1"/>
  <c r="CG854" i="1"/>
  <c r="CE855" i="1"/>
  <c r="CF855" i="1"/>
  <c r="CG855" i="1"/>
  <c r="CE856" i="1"/>
  <c r="CF856" i="1"/>
  <c r="CG856" i="1"/>
  <c r="CE857" i="1"/>
  <c r="CF857" i="1"/>
  <c r="CG857" i="1"/>
  <c r="CE858" i="1"/>
  <c r="CF858" i="1"/>
  <c r="CG858" i="1"/>
  <c r="CE859" i="1"/>
  <c r="CF859" i="1"/>
  <c r="CG859" i="1"/>
  <c r="CE860" i="1"/>
  <c r="CF860" i="1"/>
  <c r="CG860" i="1"/>
  <c r="CE861" i="1"/>
  <c r="CF861" i="1"/>
  <c r="CG861" i="1"/>
  <c r="CE862" i="1"/>
  <c r="CF862" i="1"/>
  <c r="CG862" i="1"/>
  <c r="CE863" i="1"/>
  <c r="CF863" i="1"/>
  <c r="CG863" i="1"/>
  <c r="CE864" i="1"/>
  <c r="CF864" i="1"/>
  <c r="CG864" i="1"/>
  <c r="CE865" i="1"/>
  <c r="CF865" i="1"/>
  <c r="CG865" i="1"/>
  <c r="CE866" i="1"/>
  <c r="CF866" i="1"/>
  <c r="CG866" i="1"/>
  <c r="CE867" i="1"/>
  <c r="CF867" i="1"/>
  <c r="CG867" i="1"/>
  <c r="CE868" i="1"/>
  <c r="CF868" i="1"/>
  <c r="CG868" i="1"/>
  <c r="CE869" i="1"/>
  <c r="CF869" i="1"/>
  <c r="CG869" i="1"/>
  <c r="CE870" i="1"/>
  <c r="CF870" i="1"/>
  <c r="CG870" i="1"/>
  <c r="CE871" i="1"/>
  <c r="CF871" i="1"/>
  <c r="CG871" i="1"/>
  <c r="CE872" i="1"/>
  <c r="CF872" i="1"/>
  <c r="CG872" i="1"/>
  <c r="CE873" i="1"/>
  <c r="CF873" i="1"/>
  <c r="CG873" i="1"/>
  <c r="CE874" i="1"/>
  <c r="CF874" i="1"/>
  <c r="CG874" i="1"/>
  <c r="CE875" i="1"/>
  <c r="CF875" i="1"/>
  <c r="CG875" i="1"/>
  <c r="CE876" i="1"/>
  <c r="CF876" i="1"/>
  <c r="CG876" i="1"/>
  <c r="CE877" i="1"/>
  <c r="CF877" i="1"/>
  <c r="CG877" i="1"/>
  <c r="CE878" i="1"/>
  <c r="CF878" i="1"/>
  <c r="CG878" i="1"/>
  <c r="CE879" i="1"/>
  <c r="CF879" i="1"/>
  <c r="CG879" i="1"/>
  <c r="CE880" i="1"/>
  <c r="CF880" i="1"/>
  <c r="CG880" i="1"/>
  <c r="CE881" i="1"/>
  <c r="CF881" i="1"/>
  <c r="CG881" i="1"/>
  <c r="CE882" i="1"/>
  <c r="CF882" i="1"/>
  <c r="CG882" i="1"/>
  <c r="CE883" i="1"/>
  <c r="CF883" i="1"/>
  <c r="CG883" i="1"/>
  <c r="CE884" i="1"/>
  <c r="CF884" i="1"/>
  <c r="CG884" i="1"/>
  <c r="CE885" i="1"/>
  <c r="CF885" i="1"/>
  <c r="CG885" i="1"/>
  <c r="CE886" i="1"/>
  <c r="CF886" i="1"/>
  <c r="CG886" i="1"/>
  <c r="CE887" i="1"/>
  <c r="CF887" i="1"/>
  <c r="CG887" i="1"/>
  <c r="CE888" i="1"/>
  <c r="CF888" i="1"/>
  <c r="CG888" i="1"/>
  <c r="CE889" i="1"/>
  <c r="CF889" i="1"/>
  <c r="CG889" i="1"/>
  <c r="CE890" i="1"/>
  <c r="CF890" i="1"/>
  <c r="CG890" i="1"/>
  <c r="CE891" i="1"/>
  <c r="CF891" i="1"/>
  <c r="CG891" i="1"/>
  <c r="CE892" i="1"/>
  <c r="CF892" i="1"/>
  <c r="CG892" i="1"/>
  <c r="CE893" i="1"/>
  <c r="CF893" i="1"/>
  <c r="CG893" i="1"/>
  <c r="CE894" i="1"/>
  <c r="CF894" i="1"/>
  <c r="CG894" i="1"/>
  <c r="CE895" i="1"/>
  <c r="CF895" i="1"/>
  <c r="CG895" i="1"/>
  <c r="CE896" i="1"/>
  <c r="CF896" i="1"/>
  <c r="CG896" i="1"/>
  <c r="CE897" i="1"/>
  <c r="CF897" i="1"/>
  <c r="CG897" i="1"/>
  <c r="CE898" i="1"/>
  <c r="CF898" i="1"/>
  <c r="CG898" i="1"/>
  <c r="CE899" i="1"/>
  <c r="CF899" i="1"/>
  <c r="CG899" i="1"/>
  <c r="CE900" i="1"/>
  <c r="CF900" i="1"/>
  <c r="CG900" i="1"/>
  <c r="CE901" i="1"/>
  <c r="CF901" i="1"/>
  <c r="CG901" i="1"/>
  <c r="CE902" i="1"/>
  <c r="CF902" i="1"/>
  <c r="CG902" i="1"/>
  <c r="CE903" i="1"/>
  <c r="CF903" i="1"/>
  <c r="CG903" i="1"/>
  <c r="CE904" i="1"/>
  <c r="CF904" i="1"/>
  <c r="CG904" i="1"/>
  <c r="CE905" i="1"/>
  <c r="CF905" i="1"/>
  <c r="CG905" i="1"/>
  <c r="CE906" i="1"/>
  <c r="CF906" i="1"/>
  <c r="CG906" i="1"/>
  <c r="CE907" i="1"/>
  <c r="CF907" i="1"/>
  <c r="CG907" i="1"/>
  <c r="CE908" i="1"/>
  <c r="CF908" i="1"/>
  <c r="CG908" i="1"/>
  <c r="CE909" i="1"/>
  <c r="CF909" i="1"/>
  <c r="CG909" i="1"/>
  <c r="CE910" i="1"/>
  <c r="CF910" i="1"/>
  <c r="CG910" i="1"/>
  <c r="CE911" i="1"/>
  <c r="CF911" i="1"/>
  <c r="CG911" i="1"/>
  <c r="CE912" i="1"/>
  <c r="CF912" i="1"/>
  <c r="CG912" i="1"/>
  <c r="CE913" i="1"/>
  <c r="CF913" i="1"/>
  <c r="CG913" i="1"/>
  <c r="CE914" i="1"/>
  <c r="CF914" i="1"/>
  <c r="CG914" i="1"/>
  <c r="CE915" i="1"/>
  <c r="CF915" i="1"/>
  <c r="CG915" i="1"/>
  <c r="CE916" i="1"/>
  <c r="CF916" i="1"/>
  <c r="CG916" i="1"/>
  <c r="CE917" i="1"/>
  <c r="CF917" i="1"/>
  <c r="CG917" i="1"/>
  <c r="CE918" i="1"/>
  <c r="CF918" i="1"/>
  <c r="CG918" i="1"/>
  <c r="CE919" i="1"/>
  <c r="CF919" i="1"/>
  <c r="CG919" i="1"/>
  <c r="CE920" i="1"/>
  <c r="CF920" i="1"/>
  <c r="CG920" i="1"/>
  <c r="CE921" i="1"/>
  <c r="CF921" i="1"/>
  <c r="CG921" i="1"/>
  <c r="CE922" i="1"/>
  <c r="CF922" i="1"/>
  <c r="CG922" i="1"/>
  <c r="CE923" i="1"/>
  <c r="CF923" i="1"/>
  <c r="CG923" i="1"/>
  <c r="CE924" i="1"/>
  <c r="CF924" i="1"/>
  <c r="CG924" i="1"/>
  <c r="CE925" i="1"/>
  <c r="CF925" i="1"/>
  <c r="CG925" i="1"/>
  <c r="CE926" i="1"/>
  <c r="CF926" i="1"/>
  <c r="CG926" i="1"/>
  <c r="CE927" i="1"/>
  <c r="CF927" i="1"/>
  <c r="CG927" i="1"/>
  <c r="CE928" i="1"/>
  <c r="CF928" i="1"/>
  <c r="CG928" i="1"/>
  <c r="CE929" i="1"/>
  <c r="CF929" i="1"/>
  <c r="CG929" i="1"/>
  <c r="CE930" i="1"/>
  <c r="CF930" i="1"/>
  <c r="CG930" i="1"/>
  <c r="CE931" i="1"/>
  <c r="CF931" i="1"/>
  <c r="CG931" i="1"/>
  <c r="CE932" i="1"/>
  <c r="CF932" i="1"/>
  <c r="CG932" i="1"/>
  <c r="CE933" i="1"/>
  <c r="CF933" i="1"/>
  <c r="CG933" i="1"/>
  <c r="CE934" i="1"/>
  <c r="CF934" i="1"/>
  <c r="CG934" i="1"/>
  <c r="CE935" i="1"/>
  <c r="CF935" i="1"/>
  <c r="CG935" i="1"/>
  <c r="CE936" i="1"/>
  <c r="CF936" i="1"/>
  <c r="CG936" i="1"/>
  <c r="CE937" i="1"/>
  <c r="CF937" i="1"/>
  <c r="CG937" i="1"/>
  <c r="CE938" i="1"/>
  <c r="CF938" i="1"/>
  <c r="CG938" i="1"/>
  <c r="CE939" i="1"/>
  <c r="CF939" i="1"/>
  <c r="CG939" i="1"/>
  <c r="CE940" i="1"/>
  <c r="CF940" i="1"/>
  <c r="CG940" i="1"/>
  <c r="CE941" i="1"/>
  <c r="CF941" i="1"/>
  <c r="CG941" i="1"/>
  <c r="BU941" i="1" s="1"/>
  <c r="CE942" i="1"/>
  <c r="CF942" i="1"/>
  <c r="CG942" i="1"/>
  <c r="CE943" i="1"/>
  <c r="CF943" i="1"/>
  <c r="CG943" i="1"/>
  <c r="CE944" i="1"/>
  <c r="CF944" i="1"/>
  <c r="CG944" i="1"/>
  <c r="CE945" i="1"/>
  <c r="CF945" i="1"/>
  <c r="CG945" i="1"/>
  <c r="BU945" i="1" s="1"/>
  <c r="CE946" i="1"/>
  <c r="CF946" i="1"/>
  <c r="CG946" i="1"/>
  <c r="BU946" i="1" s="1"/>
  <c r="CE947" i="1"/>
  <c r="CF947" i="1"/>
  <c r="CG947" i="1"/>
  <c r="BU947" i="1" s="1"/>
  <c r="CE948" i="1"/>
  <c r="CF948" i="1"/>
  <c r="CG948" i="1"/>
  <c r="BU948" i="1" s="1"/>
  <c r="CE949" i="1"/>
  <c r="CF949" i="1"/>
  <c r="CG949" i="1"/>
  <c r="BU949" i="1" s="1"/>
  <c r="CE950" i="1"/>
  <c r="CF950" i="1"/>
  <c r="CG950" i="1"/>
  <c r="BU950" i="1" s="1"/>
  <c r="CE951" i="1"/>
  <c r="CF951" i="1"/>
  <c r="CG951" i="1"/>
  <c r="BU951" i="1" s="1"/>
  <c r="CE952" i="1"/>
  <c r="CF952" i="1"/>
  <c r="CG952" i="1"/>
  <c r="BU952" i="1" s="1"/>
  <c r="CE953" i="1"/>
  <c r="CF953" i="1"/>
  <c r="CG953" i="1"/>
  <c r="BU953" i="1" s="1"/>
  <c r="CE954" i="1"/>
  <c r="CF954" i="1"/>
  <c r="CG954" i="1"/>
  <c r="CE955" i="1"/>
  <c r="CF955" i="1"/>
  <c r="CG955" i="1"/>
  <c r="CE956" i="1"/>
  <c r="CF956" i="1"/>
  <c r="CG956" i="1"/>
  <c r="CE957" i="1"/>
  <c r="CF957" i="1"/>
  <c r="CG957" i="1"/>
  <c r="BU957" i="1" s="1"/>
  <c r="CE958" i="1"/>
  <c r="CF958" i="1"/>
  <c r="CG958" i="1"/>
  <c r="BU958" i="1" s="1"/>
  <c r="CE959" i="1"/>
  <c r="CF959" i="1"/>
  <c r="CG959" i="1"/>
  <c r="CE960" i="1"/>
  <c r="CF960" i="1"/>
  <c r="CG960" i="1"/>
  <c r="BU960" i="1" s="1"/>
  <c r="CE961" i="1"/>
  <c r="CF961" i="1"/>
  <c r="CG961" i="1"/>
  <c r="BU961" i="1" s="1"/>
  <c r="CE962" i="1"/>
  <c r="CF962" i="1"/>
  <c r="CG962" i="1"/>
  <c r="BU962" i="1" s="1"/>
  <c r="CE963" i="1"/>
  <c r="CF963" i="1"/>
  <c r="CG963" i="1"/>
  <c r="CE964" i="1"/>
  <c r="CF964" i="1"/>
  <c r="CG964" i="1"/>
  <c r="BU964" i="1" s="1"/>
  <c r="CE965" i="1"/>
  <c r="CF965" i="1"/>
  <c r="CG965" i="1"/>
  <c r="BU965" i="1" s="1"/>
  <c r="CE966" i="1"/>
  <c r="CF966" i="1"/>
  <c r="CG966" i="1"/>
  <c r="CE967" i="1"/>
  <c r="CF967" i="1"/>
  <c r="CG967" i="1"/>
  <c r="CE968" i="1"/>
  <c r="CF968" i="1"/>
  <c r="CG968" i="1"/>
  <c r="BU968" i="1" s="1"/>
  <c r="CE969" i="1"/>
  <c r="CF969" i="1"/>
  <c r="CG969" i="1"/>
  <c r="BU969" i="1" s="1"/>
  <c r="CE970" i="1"/>
  <c r="CF970" i="1"/>
  <c r="CG970" i="1"/>
  <c r="BU970" i="1" s="1"/>
  <c r="CE971" i="1"/>
  <c r="CF971" i="1"/>
  <c r="CG971" i="1"/>
  <c r="BU971" i="1" s="1"/>
  <c r="CE972" i="1"/>
  <c r="CF972" i="1"/>
  <c r="CG972" i="1"/>
  <c r="CE973" i="1"/>
  <c r="CF973" i="1"/>
  <c r="CG973" i="1"/>
  <c r="BU973" i="1" s="1"/>
  <c r="CE974" i="1"/>
  <c r="CF974" i="1"/>
  <c r="CG974" i="1"/>
  <c r="BU974" i="1" s="1"/>
  <c r="CE975" i="1"/>
  <c r="CF975" i="1"/>
  <c r="CG975" i="1"/>
  <c r="BU975" i="1" s="1"/>
  <c r="CE976" i="1"/>
  <c r="CF976" i="1"/>
  <c r="CG976" i="1"/>
  <c r="BU976" i="1" s="1"/>
  <c r="CE977" i="1"/>
  <c r="CF977" i="1"/>
  <c r="CG977" i="1"/>
  <c r="BU977" i="1" s="1"/>
  <c r="CE978" i="1"/>
  <c r="CF978" i="1"/>
  <c r="CG978" i="1"/>
  <c r="BU978" i="1" s="1"/>
  <c r="CE979" i="1"/>
  <c r="CF979" i="1"/>
  <c r="CG979" i="1"/>
  <c r="BU979" i="1" s="1"/>
  <c r="CE980" i="1"/>
  <c r="CF980" i="1"/>
  <c r="CG980" i="1"/>
  <c r="CE981" i="1"/>
  <c r="CF981" i="1"/>
  <c r="CG981" i="1"/>
  <c r="CE982" i="1"/>
  <c r="CF982" i="1"/>
  <c r="CG982" i="1"/>
  <c r="CE983" i="1"/>
  <c r="CF983" i="1"/>
  <c r="CG983" i="1"/>
  <c r="CE984" i="1"/>
  <c r="CF984" i="1"/>
  <c r="CG984" i="1"/>
  <c r="BU984" i="1" s="1"/>
  <c r="CE985" i="1"/>
  <c r="CF985" i="1"/>
  <c r="CG985" i="1"/>
  <c r="BU985" i="1" s="1"/>
  <c r="CE986" i="1"/>
  <c r="CF986" i="1"/>
  <c r="CG986" i="1"/>
  <c r="BU986" i="1" s="1"/>
  <c r="CE987" i="1"/>
  <c r="CF987" i="1"/>
  <c r="CG987" i="1"/>
  <c r="BU987" i="1" s="1"/>
  <c r="CE988" i="1"/>
  <c r="CF988" i="1"/>
  <c r="CG988" i="1"/>
  <c r="BU988" i="1" s="1"/>
  <c r="CE989" i="1"/>
  <c r="CF989" i="1"/>
  <c r="CG989" i="1"/>
  <c r="CE990" i="1"/>
  <c r="CF990" i="1"/>
  <c r="CG990" i="1"/>
  <c r="CE991" i="1"/>
  <c r="CF991" i="1"/>
  <c r="CG991" i="1"/>
  <c r="CE992" i="1"/>
  <c r="CF992" i="1"/>
  <c r="CG992" i="1"/>
  <c r="BU992" i="1" s="1"/>
  <c r="CE993" i="1"/>
  <c r="CF993" i="1"/>
  <c r="CG993" i="1"/>
  <c r="BU993" i="1" s="1"/>
  <c r="CE994" i="1"/>
  <c r="CF994" i="1"/>
  <c r="CG994" i="1"/>
  <c r="BU994" i="1" s="1"/>
  <c r="CE995" i="1"/>
  <c r="CF995" i="1"/>
  <c r="CG995" i="1"/>
  <c r="CE996" i="1"/>
  <c r="CF996" i="1"/>
  <c r="CG996" i="1"/>
  <c r="CE997" i="1"/>
  <c r="CF997" i="1"/>
  <c r="CG997" i="1"/>
  <c r="CE998" i="1"/>
  <c r="CF998" i="1"/>
  <c r="CG998" i="1"/>
  <c r="CE999" i="1"/>
  <c r="CF999" i="1"/>
  <c r="CG999" i="1"/>
  <c r="CE1000" i="1"/>
  <c r="CF1000" i="1"/>
  <c r="CG1000" i="1"/>
  <c r="CF7" i="1"/>
  <c r="CG7" i="1"/>
  <c r="CE7" i="1"/>
  <c r="K102" i="6" l="1"/>
  <c r="K47" i="6"/>
  <c r="K55" i="6"/>
  <c r="K79" i="6"/>
  <c r="K48" i="6"/>
  <c r="K88" i="6"/>
  <c r="K96" i="6"/>
  <c r="K115" i="6"/>
  <c r="K101" i="6"/>
  <c r="K105" i="6"/>
  <c r="K58" i="6"/>
  <c r="K106" i="6"/>
  <c r="K26" i="6"/>
  <c r="K42" i="6"/>
  <c r="K59" i="6"/>
  <c r="K19" i="6"/>
  <c r="K43" i="6"/>
  <c r="K107" i="6"/>
  <c r="K36" i="6"/>
  <c r="K108" i="6"/>
  <c r="K28" i="6"/>
  <c r="K37" i="6"/>
  <c r="K18" i="6"/>
  <c r="K49" i="6"/>
  <c r="K12" i="6"/>
  <c r="K46" i="6"/>
  <c r="K35" i="6"/>
  <c r="K57" i="6"/>
  <c r="K13" i="6"/>
  <c r="K40" i="6"/>
  <c r="K20" i="6"/>
  <c r="K27" i="6"/>
  <c r="K17" i="6"/>
  <c r="K11" i="6"/>
  <c r="K9" i="6" s="1"/>
  <c r="L5" i="4" s="1"/>
  <c r="A5" i="4" s="1"/>
  <c r="K52" i="6"/>
  <c r="K22" i="6"/>
  <c r="K21" i="6"/>
  <c r="K56" i="6"/>
  <c r="K54" i="6"/>
  <c r="K53" i="6"/>
  <c r="K31" i="6"/>
  <c r="K61" i="6"/>
  <c r="K45" i="6"/>
  <c r="K44" i="6"/>
  <c r="K41" i="6"/>
  <c r="K51" i="6"/>
  <c r="K50" i="6"/>
  <c r="K14" i="6"/>
  <c r="K34" i="6"/>
  <c r="K33" i="6"/>
  <c r="K32" i="6"/>
  <c r="K39" i="6"/>
  <c r="K38" i="6"/>
  <c r="K29" i="6"/>
  <c r="K25" i="6"/>
  <c r="K24" i="6"/>
  <c r="K23" i="6"/>
  <c r="K30" i="6"/>
  <c r="K16" i="6"/>
  <c r="K15" i="6"/>
  <c r="K89" i="6"/>
  <c r="K69" i="6"/>
  <c r="K65" i="6"/>
  <c r="K63" i="6"/>
  <c r="K72" i="6"/>
  <c r="K114" i="6"/>
  <c r="K117" i="6"/>
  <c r="K94" i="6"/>
  <c r="K98" i="6"/>
  <c r="K84" i="6"/>
  <c r="K80" i="6"/>
  <c r="K97" i="6"/>
  <c r="K113" i="6"/>
  <c r="K116" i="6"/>
  <c r="K112" i="6"/>
  <c r="K111" i="6"/>
  <c r="K81" i="6"/>
  <c r="K68" i="6"/>
  <c r="K95" i="6"/>
  <c r="K93" i="6"/>
  <c r="K66" i="6"/>
  <c r="K75" i="6"/>
  <c r="K109" i="6"/>
  <c r="K99" i="6"/>
  <c r="K83" i="6"/>
  <c r="K67" i="6"/>
  <c r="K92" i="6"/>
  <c r="K90" i="6"/>
  <c r="K86" i="6"/>
  <c r="K74" i="6"/>
  <c r="K91" i="6"/>
  <c r="K76" i="6"/>
  <c r="K73" i="6"/>
  <c r="K82" i="6"/>
  <c r="K60" i="6"/>
  <c r="K87" i="6"/>
  <c r="K85" i="6"/>
  <c r="K78" i="6"/>
  <c r="K62" i="6"/>
  <c r="K70" i="6"/>
  <c r="K64" i="6"/>
  <c r="K103" i="6"/>
  <c r="K71" i="6"/>
  <c r="K100" i="6"/>
  <c r="K104" i="6"/>
  <c r="K110" i="6"/>
  <c r="K77" i="6"/>
  <c r="BU10267" i="1"/>
  <c r="BU10259" i="1"/>
  <c r="BU10227" i="1"/>
  <c r="BU10179" i="1"/>
  <c r="BU10147" i="1"/>
  <c r="BU10115" i="1"/>
  <c r="BU10107" i="1"/>
  <c r="BU10493" i="1"/>
  <c r="BU10485" i="1"/>
  <c r="BU10477" i="1"/>
  <c r="BU10469" i="1"/>
  <c r="BU10461" i="1"/>
  <c r="BU10453" i="1"/>
  <c r="BU10437" i="1"/>
  <c r="BU10413" i="1"/>
  <c r="BU10405" i="1"/>
  <c r="BU10389" i="1"/>
  <c r="BU10373" i="1"/>
  <c r="BU10365" i="1"/>
  <c r="BU10357" i="1"/>
  <c r="BU10349" i="1"/>
  <c r="BU10341" i="1"/>
  <c r="BU10333" i="1"/>
  <c r="BU10325" i="1"/>
  <c r="BU10317" i="1"/>
  <c r="BU10309" i="1"/>
  <c r="BU10301" i="1"/>
  <c r="BU10293" i="1"/>
  <c r="BU10269" i="1"/>
  <c r="BU10253" i="1"/>
  <c r="BU10181" i="1"/>
  <c r="BU10149" i="1"/>
  <c r="BU10117" i="1"/>
  <c r="BU10109" i="1"/>
  <c r="BU10085" i="1"/>
  <c r="BU10494" i="1"/>
  <c r="BU10486" i="1"/>
  <c r="BU10478" i="1"/>
  <c r="BU10470" i="1"/>
  <c r="BU10462" i="1"/>
  <c r="BU10454" i="1"/>
  <c r="BU10438" i="1"/>
  <c r="BU10430" i="1"/>
  <c r="BU10414" i="1"/>
  <c r="BU10406" i="1"/>
  <c r="BU10390" i="1"/>
  <c r="BU10382" i="1"/>
  <c r="BU10374" i="1"/>
  <c r="BU10366" i="1"/>
  <c r="BU10358" i="1"/>
  <c r="BU10350" i="1"/>
  <c r="BU10342" i="1"/>
  <c r="BU10334" i="1"/>
  <c r="BU10326" i="1"/>
  <c r="BU10318" i="1"/>
  <c r="BU10310" i="1"/>
  <c r="BU10302" i="1"/>
  <c r="BU10294" i="1"/>
  <c r="BU10069" i="1"/>
  <c r="BU10037" i="1"/>
  <c r="BT10037" i="1" s="1"/>
  <c r="BU10190" i="1"/>
  <c r="BU10166" i="1"/>
  <c r="BU10134" i="1"/>
  <c r="BU10118" i="1"/>
  <c r="BU10102" i="1"/>
  <c r="BU10497" i="1"/>
  <c r="BU10489" i="1"/>
  <c r="BU10481" i="1"/>
  <c r="BU10473" i="1"/>
  <c r="BU10465" i="1"/>
  <c r="BU10457" i="1"/>
  <c r="BU10441" i="1"/>
  <c r="BU10409" i="1"/>
  <c r="BU10401" i="1"/>
  <c r="BU10393" i="1"/>
  <c r="BU10385" i="1"/>
  <c r="BU10377" i="1"/>
  <c r="BU10369" i="1"/>
  <c r="BU10361" i="1"/>
  <c r="BU10353" i="1"/>
  <c r="BU10345" i="1"/>
  <c r="BU10337" i="1"/>
  <c r="BU10329" i="1"/>
  <c r="BU10321" i="1"/>
  <c r="BU10313" i="1"/>
  <c r="BU10305" i="1"/>
  <c r="BU10297" i="1"/>
  <c r="BU10289" i="1"/>
  <c r="BU10273" i="1"/>
  <c r="BU10257" i="1"/>
  <c r="BU10225" i="1"/>
  <c r="BU10201" i="1"/>
  <c r="BU10145" i="1"/>
  <c r="BU10113" i="1"/>
  <c r="BU10073" i="1"/>
  <c r="BU10498" i="1"/>
  <c r="BU10490" i="1"/>
  <c r="BU10482" i="1"/>
  <c r="BU10474" i="1"/>
  <c r="BU10466" i="1"/>
  <c r="BU10458" i="1"/>
  <c r="BU10442" i="1"/>
  <c r="BU10410" i="1"/>
  <c r="BU10402" i="1"/>
  <c r="BU10394" i="1"/>
  <c r="BU10386" i="1"/>
  <c r="BU10370" i="1"/>
  <c r="BU10362" i="1"/>
  <c r="BU10354" i="1"/>
  <c r="BU10346" i="1"/>
  <c r="BU10499" i="1"/>
  <c r="BU10491" i="1"/>
  <c r="BU10483" i="1"/>
  <c r="BU10475" i="1"/>
  <c r="BU10467" i="1"/>
  <c r="BU10451" i="1"/>
  <c r="BU10443" i="1"/>
  <c r="BU10411" i="1"/>
  <c r="BU10403" i="1"/>
  <c r="BU10387" i="1"/>
  <c r="BU10371" i="1"/>
  <c r="BU10363" i="1"/>
  <c r="BU10355" i="1"/>
  <c r="BU10347" i="1"/>
  <c r="BU10339" i="1"/>
  <c r="BU10323" i="1"/>
  <c r="BU10315" i="1"/>
  <c r="BU10307" i="1"/>
  <c r="BU10299" i="1"/>
  <c r="BU10291" i="1"/>
  <c r="BU10080" i="1"/>
  <c r="BU10338" i="1"/>
  <c r="BU10330" i="1"/>
  <c r="BU10322" i="1"/>
  <c r="BU10314" i="1"/>
  <c r="BU10306" i="1"/>
  <c r="BU10298" i="1"/>
  <c r="BU10290" i="1"/>
  <c r="BU10266" i="1"/>
  <c r="BU10258" i="1"/>
  <c r="BU10242" i="1"/>
  <c r="BU10162" i="1"/>
  <c r="BU10154" i="1"/>
  <c r="BU10146" i="1"/>
  <c r="BU10130" i="1"/>
  <c r="BU10114" i="1"/>
  <c r="BU10098" i="1"/>
  <c r="BU10082" i="1"/>
  <c r="BU10066" i="1"/>
  <c r="BU10496" i="1"/>
  <c r="BU10488" i="1"/>
  <c r="BU10480" i="1"/>
  <c r="BU10472" i="1"/>
  <c r="BU10464" i="1"/>
  <c r="BU10456" i="1"/>
  <c r="BU10440" i="1"/>
  <c r="BU10408" i="1"/>
  <c r="BU10400" i="1"/>
  <c r="BU10392" i="1"/>
  <c r="BU10384" i="1"/>
  <c r="BU10376" i="1"/>
  <c r="BU10368" i="1"/>
  <c r="BU10360" i="1"/>
  <c r="BU10352" i="1"/>
  <c r="BU10344" i="1"/>
  <c r="BU10336" i="1"/>
  <c r="BU10328" i="1"/>
  <c r="BU10320" i="1"/>
  <c r="BU10312" i="1"/>
  <c r="BU10304" i="1"/>
  <c r="BU10296" i="1"/>
  <c r="BU10288" i="1"/>
  <c r="BU10280" i="1"/>
  <c r="BU10256" i="1"/>
  <c r="BU10240" i="1"/>
  <c r="BU10200" i="1"/>
  <c r="BU10192" i="1"/>
  <c r="BU10168" i="1"/>
  <c r="BU10152" i="1"/>
  <c r="BU10144" i="1"/>
  <c r="BU10128" i="1"/>
  <c r="BU10495" i="1"/>
  <c r="BU10487" i="1"/>
  <c r="BU10479" i="1"/>
  <c r="BU10471" i="1"/>
  <c r="BU10463" i="1"/>
  <c r="BU10455" i="1"/>
  <c r="BU10439" i="1"/>
  <c r="BU10431" i="1"/>
  <c r="BU10415" i="1"/>
  <c r="BU10407" i="1"/>
  <c r="BU10391" i="1"/>
  <c r="BU10383" i="1"/>
  <c r="BU10375" i="1"/>
  <c r="BU10367" i="1"/>
  <c r="BU10359" i="1"/>
  <c r="BU10351" i="1"/>
  <c r="BU10343" i="1"/>
  <c r="BU10335" i="1"/>
  <c r="BU10327" i="1"/>
  <c r="BU10319" i="1"/>
  <c r="BU10311" i="1"/>
  <c r="BU10303" i="1"/>
  <c r="BU10295" i="1"/>
  <c r="BU10279" i="1"/>
  <c r="BU10271" i="1"/>
  <c r="BU10215" i="1"/>
  <c r="BU10167" i="1"/>
  <c r="BU10151" i="1"/>
  <c r="BU10143" i="1"/>
  <c r="BU10111" i="1"/>
  <c r="BU10071" i="1"/>
  <c r="BU10500" i="1"/>
  <c r="BU10492" i="1"/>
  <c r="BU10484" i="1"/>
  <c r="BU10476" i="1"/>
  <c r="BU10468" i="1"/>
  <c r="BU10460" i="1"/>
  <c r="BU10452" i="1"/>
  <c r="BU10444" i="1"/>
  <c r="BU10436" i="1"/>
  <c r="BU10412" i="1"/>
  <c r="BU10404" i="1"/>
  <c r="BU10388" i="1"/>
  <c r="BU10372" i="1"/>
  <c r="BU10364" i="1"/>
  <c r="BU10356" i="1"/>
  <c r="BU10348" i="1"/>
  <c r="BU10340" i="1"/>
  <c r="BU10332" i="1"/>
  <c r="BU10324" i="1"/>
  <c r="BU10316" i="1"/>
  <c r="BU10308" i="1"/>
  <c r="BU10300" i="1"/>
  <c r="BU10292" i="1"/>
  <c r="BU10260" i="1"/>
  <c r="BU10236" i="1"/>
  <c r="BU10156" i="1"/>
  <c r="BU10132" i="1"/>
  <c r="BU10116" i="1"/>
  <c r="BU10084" i="1"/>
  <c r="BU10068" i="1"/>
  <c r="AM31" i="2"/>
  <c r="AN31" i="2" s="1"/>
  <c r="BV742" i="1"/>
  <c r="BT742" i="1"/>
  <c r="BV506" i="1"/>
  <c r="BT506" i="1"/>
  <c r="BV386" i="1"/>
  <c r="BT386" i="1"/>
  <c r="BV290" i="1"/>
  <c r="BT290" i="1"/>
  <c r="BV110" i="1"/>
  <c r="BT110" i="1"/>
  <c r="BV90" i="1"/>
  <c r="BT90" i="1"/>
  <c r="BV739" i="1"/>
  <c r="BT739" i="1"/>
  <c r="BV719" i="1"/>
  <c r="BT719" i="1"/>
  <c r="BV655" i="1"/>
  <c r="BT655" i="1"/>
  <c r="BV515" i="1"/>
  <c r="BT515" i="1"/>
  <c r="BV672" i="1"/>
  <c r="BT672" i="1"/>
  <c r="BV88" i="1"/>
  <c r="BT88" i="1"/>
  <c r="BV701" i="1"/>
  <c r="BT701" i="1"/>
  <c r="BV681" i="1"/>
  <c r="BT681" i="1"/>
  <c r="BV405" i="1"/>
  <c r="BT405" i="1"/>
  <c r="BV209" i="1"/>
  <c r="BT209" i="1"/>
  <c r="BV161" i="1"/>
  <c r="BT161" i="1"/>
  <c r="BV89" i="1"/>
  <c r="BT89" i="1"/>
  <c r="O4" i="6"/>
  <c r="BW3252" i="1" s="1"/>
  <c r="P2" i="6"/>
  <c r="Q2" i="6" s="1"/>
  <c r="AN12" i="2"/>
  <c r="BE2" i="5"/>
  <c r="AM29" i="2"/>
  <c r="AN29" i="2" s="1"/>
  <c r="AN17" i="2"/>
  <c r="AN6" i="2"/>
  <c r="AN22" i="2"/>
  <c r="AN11" i="2"/>
  <c r="AN27" i="2"/>
  <c r="AN5" i="2"/>
  <c r="AN21" i="2"/>
  <c r="AN10" i="2"/>
  <c r="AN26" i="2"/>
  <c r="AN15" i="2"/>
  <c r="AN16" i="2"/>
  <c r="AN9" i="2"/>
  <c r="AN25" i="2"/>
  <c r="AN14" i="2"/>
  <c r="AN3" i="2"/>
  <c r="AN19" i="2"/>
  <c r="AN4" i="2"/>
  <c r="AN20" i="2"/>
  <c r="AM30" i="2"/>
  <c r="AN30" i="2" s="1"/>
  <c r="AN13" i="2"/>
  <c r="AN2" i="2"/>
  <c r="AN18" i="2"/>
  <c r="AN7" i="2"/>
  <c r="AN23" i="2"/>
  <c r="AN8" i="2"/>
  <c r="AN1" i="2"/>
  <c r="AN24" i="2"/>
  <c r="AN28" i="2"/>
  <c r="L18" i="6" l="1"/>
  <c r="L26" i="6"/>
  <c r="L34" i="6"/>
  <c r="L42" i="6"/>
  <c r="L50" i="6"/>
  <c r="L58" i="6"/>
  <c r="L66" i="6"/>
  <c r="L74" i="6"/>
  <c r="L82" i="6"/>
  <c r="L90" i="6"/>
  <c r="L98" i="6"/>
  <c r="L106" i="6"/>
  <c r="L114" i="6"/>
  <c r="L19" i="6"/>
  <c r="L27" i="6"/>
  <c r="L35" i="6"/>
  <c r="L43" i="6"/>
  <c r="L51" i="6"/>
  <c r="L59" i="6"/>
  <c r="L67" i="6"/>
  <c r="L75" i="6"/>
  <c r="L83" i="6"/>
  <c r="L91" i="6"/>
  <c r="L99" i="6"/>
  <c r="L107" i="6"/>
  <c r="L115" i="6"/>
  <c r="L12" i="6"/>
  <c r="L20" i="6"/>
  <c r="L28" i="6"/>
  <c r="L36" i="6"/>
  <c r="L44" i="6"/>
  <c r="L52" i="6"/>
  <c r="L60" i="6"/>
  <c r="L68" i="6"/>
  <c r="L76" i="6"/>
  <c r="L84" i="6"/>
  <c r="L92" i="6"/>
  <c r="L100" i="6"/>
  <c r="L108" i="6"/>
  <c r="L116" i="6"/>
  <c r="L13" i="6"/>
  <c r="L21" i="6"/>
  <c r="L29" i="6"/>
  <c r="L37" i="6"/>
  <c r="L45" i="6"/>
  <c r="L53" i="6"/>
  <c r="L61" i="6"/>
  <c r="L69" i="6"/>
  <c r="L77" i="6"/>
  <c r="L85" i="6"/>
  <c r="L93" i="6"/>
  <c r="L101" i="6"/>
  <c r="L109" i="6"/>
  <c r="L117" i="6"/>
  <c r="L14" i="6"/>
  <c r="L22" i="6"/>
  <c r="L30" i="6"/>
  <c r="L38" i="6"/>
  <c r="L46" i="6"/>
  <c r="L54" i="6"/>
  <c r="L62" i="6"/>
  <c r="L70" i="6"/>
  <c r="L78" i="6"/>
  <c r="L86" i="6"/>
  <c r="L94" i="6"/>
  <c r="L102" i="6"/>
  <c r="L110" i="6"/>
  <c r="L73" i="6"/>
  <c r="L105" i="6"/>
  <c r="L15" i="6"/>
  <c r="L23" i="6"/>
  <c r="L31" i="6"/>
  <c r="L39" i="6"/>
  <c r="L47" i="6"/>
  <c r="L55" i="6"/>
  <c r="L63" i="6"/>
  <c r="L71" i="6"/>
  <c r="L79" i="6"/>
  <c r="L87" i="6"/>
  <c r="L95" i="6"/>
  <c r="L103" i="6"/>
  <c r="L111" i="6"/>
  <c r="L16" i="6"/>
  <c r="L24" i="6"/>
  <c r="L32" i="6"/>
  <c r="L40" i="6"/>
  <c r="L48" i="6"/>
  <c r="L56" i="6"/>
  <c r="L64" i="6"/>
  <c r="L72" i="6"/>
  <c r="L80" i="6"/>
  <c r="L88" i="6"/>
  <c r="L96" i="6"/>
  <c r="L104" i="6"/>
  <c r="L112" i="6"/>
  <c r="L17" i="6"/>
  <c r="L25" i="6"/>
  <c r="L33" i="6"/>
  <c r="L41" i="6"/>
  <c r="L49" i="6"/>
  <c r="L57" i="6"/>
  <c r="L65" i="6"/>
  <c r="L81" i="6"/>
  <c r="L89" i="6"/>
  <c r="L97" i="6"/>
  <c r="L113" i="6"/>
  <c r="BW3829" i="1"/>
  <c r="BW3066" i="1"/>
  <c r="BW3266" i="1"/>
  <c r="BW3768" i="1"/>
  <c r="BW3280" i="1"/>
  <c r="BW3744" i="1"/>
  <c r="BW3999" i="1"/>
  <c r="BW3408" i="1"/>
  <c r="BW3014" i="1"/>
  <c r="BW3238" i="1"/>
  <c r="BW3534" i="1"/>
  <c r="BW3549" i="1"/>
  <c r="BW3009" i="1"/>
  <c r="BW3943" i="1"/>
  <c r="BW3909" i="1"/>
  <c r="BW3342" i="1"/>
  <c r="BW3904" i="1"/>
  <c r="BW3860" i="1"/>
  <c r="BW3911" i="1"/>
  <c r="BW3350" i="1"/>
  <c r="BW3123" i="1"/>
  <c r="BW3374" i="1"/>
  <c r="BW3808" i="1"/>
  <c r="BW3028" i="1"/>
  <c r="BW3700" i="1"/>
  <c r="BW3005" i="1"/>
  <c r="BW3959" i="1"/>
  <c r="BW3947" i="1"/>
  <c r="BW3881" i="1"/>
  <c r="BW3116" i="1"/>
  <c r="BW3889" i="1"/>
  <c r="BW3626" i="1"/>
  <c r="BW3827" i="1"/>
  <c r="BW3025" i="1"/>
  <c r="BW3514" i="1"/>
  <c r="BW3036" i="1"/>
  <c r="BW3326" i="1"/>
  <c r="BW3203" i="1"/>
  <c r="BW3607" i="1"/>
  <c r="BW3074" i="1"/>
  <c r="BW3877" i="1"/>
  <c r="BW3387" i="1"/>
  <c r="BW3060" i="1"/>
  <c r="BW3528" i="1"/>
  <c r="BW3194" i="1"/>
  <c r="BW3797" i="1"/>
  <c r="BW3031" i="1"/>
  <c r="BW3468" i="1"/>
  <c r="BW3863" i="1"/>
  <c r="BW3263" i="1"/>
  <c r="BW3048" i="1"/>
  <c r="BW3785" i="1"/>
  <c r="BW2908" i="1"/>
  <c r="BW3142" i="1"/>
  <c r="BW3254" i="1"/>
  <c r="BW3145" i="1"/>
  <c r="BW3318" i="1"/>
  <c r="BW3277" i="1"/>
  <c r="BW3327" i="1"/>
  <c r="BW3201" i="1"/>
  <c r="BW3332" i="1"/>
  <c r="BW3237" i="1"/>
  <c r="BW3415" i="1"/>
  <c r="BW3242" i="1"/>
  <c r="BW3337" i="1"/>
  <c r="BW3152" i="1"/>
  <c r="BW3294" i="1"/>
  <c r="BW3751" i="1"/>
  <c r="BW3823" i="1"/>
  <c r="BW3773" i="1"/>
  <c r="BW3817" i="1"/>
  <c r="BW3813" i="1"/>
  <c r="BW3307" i="1"/>
  <c r="BW3598" i="1"/>
  <c r="BW3715" i="1"/>
  <c r="BW3608" i="1"/>
  <c r="BW3894" i="1"/>
  <c r="BW3438" i="1"/>
  <c r="BW3962" i="1"/>
  <c r="BW3632" i="1"/>
  <c r="BW3482" i="1"/>
  <c r="BW3756" i="1"/>
  <c r="BW3670" i="1"/>
  <c r="BW3686" i="1"/>
  <c r="BW3734" i="1"/>
  <c r="BW3810" i="1"/>
  <c r="BW3563" i="1"/>
  <c r="BW3547" i="1"/>
  <c r="BW3717" i="1"/>
  <c r="BW3878" i="1"/>
  <c r="BW3719" i="1"/>
  <c r="BW3766" i="1"/>
  <c r="BW3550" i="1"/>
  <c r="BW3543" i="1"/>
  <c r="BW3699" i="1"/>
  <c r="BW3866" i="1"/>
  <c r="BW3970" i="1"/>
  <c r="BW3635" i="1"/>
  <c r="BW3032" i="1"/>
  <c r="BW3333" i="1"/>
  <c r="BW3656" i="1"/>
  <c r="BW3636" i="1"/>
  <c r="BW3932" i="1"/>
  <c r="BW3140" i="1"/>
  <c r="BW3952" i="1"/>
  <c r="BW3581" i="1"/>
  <c r="BW3507" i="1"/>
  <c r="BW3916" i="1"/>
  <c r="BW3078" i="1"/>
  <c r="BW3519" i="1"/>
  <c r="BW3882" i="1"/>
  <c r="BW3551" i="1"/>
  <c r="BW3267" i="1"/>
  <c r="BW3329" i="1"/>
  <c r="BW3535" i="1"/>
  <c r="BW3784" i="1"/>
  <c r="BW3562" i="1"/>
  <c r="BW3574" i="1"/>
  <c r="BW3459" i="1"/>
  <c r="BW3671" i="1"/>
  <c r="BW3409" i="1"/>
  <c r="BW3084" i="1"/>
  <c r="BW3430" i="1"/>
  <c r="BW3491" i="1"/>
  <c r="BW3793" i="1"/>
  <c r="BW3536" i="1"/>
  <c r="BW3512" i="1"/>
  <c r="BW3220" i="1"/>
  <c r="BW3262" i="1"/>
  <c r="BW3816" i="1"/>
  <c r="BW3465" i="1"/>
  <c r="BW3215" i="1"/>
  <c r="BW3148" i="1"/>
  <c r="BW3261" i="1"/>
  <c r="BW3162" i="1"/>
  <c r="BW3367" i="1"/>
  <c r="BW3292" i="1"/>
  <c r="BW3341" i="1"/>
  <c r="BW3214" i="1"/>
  <c r="BW3393" i="1"/>
  <c r="BW3255" i="1"/>
  <c r="BW3144" i="1"/>
  <c r="BW3246" i="1"/>
  <c r="BW3355" i="1"/>
  <c r="BW3161" i="1"/>
  <c r="BW3304" i="1"/>
  <c r="BW3781" i="1"/>
  <c r="BW3731" i="1"/>
  <c r="BW3807" i="1"/>
  <c r="BW3809" i="1"/>
  <c r="BW3191" i="1"/>
  <c r="BW3775" i="1"/>
  <c r="BW3862" i="1"/>
  <c r="BW3638" i="1"/>
  <c r="BW3493" i="1"/>
  <c r="BW3906" i="1"/>
  <c r="BW3728" i="1"/>
  <c r="BW3914" i="1"/>
  <c r="BW3844" i="1"/>
  <c r="BW3942" i="1"/>
  <c r="BW3634" i="1"/>
  <c r="BW3606" i="1"/>
  <c r="BW3620" i="1"/>
  <c r="BW3679" i="1"/>
  <c r="BW3701" i="1"/>
  <c r="BW3370" i="1"/>
  <c r="BW3476" i="1"/>
  <c r="BW3664" i="1"/>
  <c r="BW3680" i="1"/>
  <c r="BW3673" i="1"/>
  <c r="BW3695" i="1"/>
  <c r="BW3325" i="1"/>
  <c r="BW3467" i="1"/>
  <c r="BW3621" i="1"/>
  <c r="BW3754" i="1"/>
  <c r="BW3752" i="1"/>
  <c r="BW3564" i="1"/>
  <c r="BW3502" i="1"/>
  <c r="BW3972" i="1"/>
  <c r="BW3596" i="1"/>
  <c r="BW3565" i="1"/>
  <c r="BW3814" i="1"/>
  <c r="BW3687" i="1"/>
  <c r="BW3703" i="1"/>
  <c r="BW3830" i="1"/>
  <c r="BW3910" i="1"/>
  <c r="BW3790" i="1"/>
  <c r="BW3433" i="1"/>
  <c r="BW3362" i="1"/>
  <c r="BW3926" i="1"/>
  <c r="BW3356" i="1"/>
  <c r="BW3035" i="1"/>
  <c r="BW3570" i="1"/>
  <c r="BW3281" i="1"/>
  <c r="BW3886" i="1"/>
  <c r="BW3518" i="1"/>
  <c r="BW3730" i="1"/>
  <c r="BW3471" i="1"/>
  <c r="BW3503" i="1"/>
  <c r="BW3479" i="1"/>
  <c r="BW3481" i="1"/>
  <c r="BW3110" i="1"/>
  <c r="BW3176" i="1"/>
  <c r="BW3792" i="1"/>
  <c r="BW3454" i="1"/>
  <c r="BW3474" i="1"/>
  <c r="BW3428" i="1"/>
  <c r="BW3052" i="1"/>
  <c r="BW3842" i="1"/>
  <c r="BW3499" i="1"/>
  <c r="BW3308" i="1"/>
  <c r="BW3171" i="1"/>
  <c r="BW3795" i="1"/>
  <c r="BW3112" i="1"/>
  <c r="BW3067" i="1"/>
  <c r="BW3921" i="1"/>
  <c r="BW3466" i="1"/>
  <c r="BW3172" i="1"/>
  <c r="BW3284" i="1"/>
  <c r="BW3165" i="1"/>
  <c r="BW3463" i="1"/>
  <c r="BW3295" i="1"/>
  <c r="BW3358" i="1"/>
  <c r="BW3225" i="1"/>
  <c r="BW3119" i="1"/>
  <c r="BW3285" i="1"/>
  <c r="BW3154" i="1"/>
  <c r="BW3264" i="1"/>
  <c r="BW3399" i="1"/>
  <c r="BW3189" i="1"/>
  <c r="BW3317" i="1"/>
  <c r="BW3109" i="1"/>
  <c r="BW3739" i="1"/>
  <c r="BW3821" i="1"/>
  <c r="BW3141" i="1"/>
  <c r="BW3283" i="1"/>
  <c r="BW3805" i="1"/>
  <c r="BW3924" i="1"/>
  <c r="BW3567" i="1"/>
  <c r="BW3890" i="1"/>
  <c r="BW3786" i="1"/>
  <c r="BW3675" i="1"/>
  <c r="BW3691" i="1"/>
  <c r="BW3778" i="1"/>
  <c r="BW3846" i="1"/>
  <c r="BW3571" i="1"/>
  <c r="BW3822" i="1"/>
  <c r="BW3423" i="1"/>
  <c r="BW3602" i="1"/>
  <c r="BW3648" i="1"/>
  <c r="BW3045" i="1"/>
  <c r="BW3186" i="1"/>
  <c r="BW3591" i="1"/>
  <c r="BW3615" i="1"/>
  <c r="BW3595" i="1"/>
  <c r="BW3642" i="1"/>
  <c r="BW3040" i="1"/>
  <c r="BW3166" i="1"/>
  <c r="BW3561" i="1"/>
  <c r="BW3662" i="1"/>
  <c r="BW3649" i="1"/>
  <c r="BW3958" i="1"/>
  <c r="BW3705" i="1"/>
  <c r="BW3721" i="1"/>
  <c r="BW3892" i="1"/>
  <c r="BW3968" i="1"/>
  <c r="BW3688" i="1"/>
  <c r="BW3641" i="1"/>
  <c r="BW3657" i="1"/>
  <c r="BW3696" i="1"/>
  <c r="BW3922" i="1"/>
  <c r="BW3676" i="1"/>
  <c r="BW3126" i="1"/>
  <c r="BW3057" i="1"/>
  <c r="BW3378" i="1"/>
  <c r="BW3037" i="1"/>
  <c r="BW3553" i="1"/>
  <c r="BW3589" i="1"/>
  <c r="BW3485" i="1"/>
  <c r="BW3838" i="1"/>
  <c r="BW3779" i="1"/>
  <c r="BW3592" i="1"/>
  <c r="BW3033" i="1"/>
  <c r="BW3150" i="1"/>
  <c r="BW3129" i="1"/>
  <c r="BW3088" i="1"/>
  <c r="BW3651" i="1"/>
  <c r="BW3541" i="1"/>
  <c r="BW3950" i="1"/>
  <c r="BW3038" i="1"/>
  <c r="BW3735" i="1"/>
  <c r="BW3157" i="1"/>
  <c r="BW3199" i="1"/>
  <c r="BW3776" i="1"/>
  <c r="BW3472" i="1"/>
  <c r="BW3250" i="1"/>
  <c r="BW3070" i="1"/>
  <c r="BW3510" i="1"/>
  <c r="BW3096" i="1"/>
  <c r="BW3402" i="1"/>
  <c r="BW3905" i="1"/>
  <c r="BW3464" i="1"/>
  <c r="BW3192" i="1"/>
  <c r="BW3291" i="1"/>
  <c r="BW3190" i="1"/>
  <c r="BW3169" i="1"/>
  <c r="BW3298" i="1"/>
  <c r="BW3146" i="1"/>
  <c r="BW3229" i="1"/>
  <c r="BW3136" i="1"/>
  <c r="BW3289" i="1"/>
  <c r="BW3168" i="1"/>
  <c r="BW3268" i="1"/>
  <c r="BW3407" i="1"/>
  <c r="BW3200" i="1"/>
  <c r="BW3334" i="1"/>
  <c r="BW3147" i="1"/>
  <c r="BW3767" i="1"/>
  <c r="BW3158" i="1"/>
  <c r="BW3195" i="1"/>
  <c r="BW3742" i="1"/>
  <c r="BW3780" i="1"/>
  <c r="BW3698" i="1"/>
  <c r="BW3782" i="1"/>
  <c r="BW3896" i="1"/>
  <c r="BW3665" i="1"/>
  <c r="BW3611" i="1"/>
  <c r="BW3639" i="1"/>
  <c r="BW3685" i="1"/>
  <c r="BW3706" i="1"/>
  <c r="BW3443" i="1"/>
  <c r="BW3710" i="1"/>
  <c r="BW3908" i="1"/>
  <c r="BW3986" i="1"/>
  <c r="BW3586" i="1"/>
  <c r="BW3525" i="1"/>
  <c r="BW3352" i="1"/>
  <c r="BW3818" i="1"/>
  <c r="BW3898" i="1"/>
  <c r="BW3976" i="1"/>
  <c r="BW3572" i="1"/>
  <c r="BW3506" i="1"/>
  <c r="BW3335" i="1"/>
  <c r="BW3978" i="1"/>
  <c r="BW3603" i="1"/>
  <c r="BW3573" i="1"/>
  <c r="BW3828" i="1"/>
  <c r="BW3653" i="1"/>
  <c r="BW3669" i="1"/>
  <c r="BW3707" i="1"/>
  <c r="BW3944" i="1"/>
  <c r="BW3599" i="1"/>
  <c r="BW3151" i="1"/>
  <c r="BW3582" i="1"/>
  <c r="BW3643" i="1"/>
  <c r="BW3718" i="1"/>
  <c r="BW3585" i="1"/>
  <c r="BW3049" i="1"/>
  <c r="BW3522" i="1"/>
  <c r="BW3054" i="1"/>
  <c r="BW3647" i="1"/>
  <c r="BW3414" i="1"/>
  <c r="BW3650" i="1"/>
  <c r="BW3475" i="1"/>
  <c r="BW3800" i="1"/>
  <c r="BW3568" i="1"/>
  <c r="BW3477" i="1"/>
  <c r="BW3509" i="1"/>
  <c r="BW3486" i="1"/>
  <c r="BW3610" i="1"/>
  <c r="BW3501" i="1"/>
  <c r="BW3630" i="1"/>
  <c r="BW3321" i="1"/>
  <c r="BW3614" i="1"/>
  <c r="BW3956" i="1"/>
  <c r="BW3556" i="1"/>
  <c r="BW3286" i="1"/>
  <c r="BW3076" i="1"/>
  <c r="BW3444" i="1"/>
  <c r="BW3600" i="1"/>
  <c r="BW3310" i="1"/>
  <c r="BW3196" i="1"/>
  <c r="BW3297" i="1"/>
  <c r="BW3204" i="1"/>
  <c r="BW3182" i="1"/>
  <c r="BW3302" i="1"/>
  <c r="BW3149" i="1"/>
  <c r="BW3241" i="1"/>
  <c r="BW3170" i="1"/>
  <c r="BW3296" i="1"/>
  <c r="BW3179" i="1"/>
  <c r="BW3271" i="1"/>
  <c r="BW3412" i="1"/>
  <c r="BW3206" i="1"/>
  <c r="BW3361" i="1"/>
  <c r="BW3223" i="1"/>
  <c r="BW3174" i="1"/>
  <c r="BW3391" i="1"/>
  <c r="BW3211" i="1"/>
  <c r="BW3746" i="1"/>
  <c r="BW3682" i="1"/>
  <c r="BW3645" i="1"/>
  <c r="BW3690" i="1"/>
  <c r="BW3712" i="1"/>
  <c r="BW3578" i="1"/>
  <c r="BW3832" i="1"/>
  <c r="BW3560" i="1"/>
  <c r="BW3631" i="1"/>
  <c r="BW3654" i="1"/>
  <c r="BW3051" i="1"/>
  <c r="BW3633" i="1"/>
  <c r="BW3788" i="1"/>
  <c r="BW3802" i="1"/>
  <c r="BW3990" i="1"/>
  <c r="BW3299" i="1"/>
  <c r="BW3500" i="1"/>
  <c r="BW3704" i="1"/>
  <c r="BW3758" i="1"/>
  <c r="BW3772" i="1"/>
  <c r="BW3980" i="1"/>
  <c r="BW3198" i="1"/>
  <c r="BW3711" i="1"/>
  <c r="BW3764" i="1"/>
  <c r="BW3928" i="1"/>
  <c r="BW4000" i="1"/>
  <c r="BW3694" i="1"/>
  <c r="BW3577" i="1"/>
  <c r="BW3597" i="1"/>
  <c r="BW3655" i="1"/>
  <c r="BW3738" i="1"/>
  <c r="BW3526" i="1"/>
  <c r="BW3736" i="1"/>
  <c r="BW3998" i="1"/>
  <c r="BW3566" i="1"/>
  <c r="BW3666" i="1"/>
  <c r="BW3462" i="1"/>
  <c r="BW3505" i="1"/>
  <c r="BW3339" i="1"/>
  <c r="BW3427" i="1"/>
  <c r="BW3663" i="1"/>
  <c r="BW3511" i="1"/>
  <c r="BW3938" i="1"/>
  <c r="BW3061" i="1"/>
  <c r="BW3548" i="1"/>
  <c r="BW3404" i="1"/>
  <c r="BW3557" i="1"/>
  <c r="BW3269" i="1"/>
  <c r="BW3093" i="1"/>
  <c r="BW3726" i="1"/>
  <c r="BW3062" i="1"/>
  <c r="BW3089" i="1"/>
  <c r="BW3425" i="1"/>
  <c r="BW3494" i="1"/>
  <c r="BW3411" i="1"/>
  <c r="BW3497" i="1"/>
  <c r="BW3240" i="1"/>
  <c r="BW3588" i="1"/>
  <c r="BW3538" i="1"/>
  <c r="BW3545" i="1"/>
  <c r="BW3446" i="1"/>
  <c r="BW3934" i="1"/>
  <c r="BW3546" i="1"/>
  <c r="BW3160" i="1"/>
  <c r="BW3221" i="1"/>
  <c r="BW3345" i="1"/>
  <c r="BW3247" i="1"/>
  <c r="BW3222" i="1"/>
  <c r="BW3305" i="1"/>
  <c r="BW3153" i="1"/>
  <c r="BW3248" i="1"/>
  <c r="BW3173" i="1"/>
  <c r="BW3316" i="1"/>
  <c r="BW3202" i="1"/>
  <c r="BW3293" i="1"/>
  <c r="BW3420" i="1"/>
  <c r="BW3227" i="1"/>
  <c r="BW3375" i="1"/>
  <c r="BW3757" i="1"/>
  <c r="BW3300" i="1"/>
  <c r="BW3439" i="1"/>
  <c r="BW3759" i="1"/>
  <c r="BW3765" i="1"/>
  <c r="BW3622" i="1"/>
  <c r="BW3575" i="1"/>
  <c r="BW3637" i="1"/>
  <c r="BW3659" i="1"/>
  <c r="BW3457" i="1"/>
  <c r="BW3716" i="1"/>
  <c r="BW3940" i="1"/>
  <c r="BW3820" i="1"/>
  <c r="BW3593" i="1"/>
  <c r="BW3539" i="1"/>
  <c r="BW3576" i="1"/>
  <c r="BW3697" i="1"/>
  <c r="BW3667" i="1"/>
  <c r="BW3852" i="1"/>
  <c r="BW3524" i="1"/>
  <c r="BW3301" i="1"/>
  <c r="BW3627" i="1"/>
  <c r="BW3668" i="1"/>
  <c r="BW3660" i="1"/>
  <c r="BW3834" i="1"/>
  <c r="BW3517" i="1"/>
  <c r="BW3658" i="1"/>
  <c r="BW3674" i="1"/>
  <c r="BW3714" i="1"/>
  <c r="BW3954" i="1"/>
  <c r="BW3612" i="1"/>
  <c r="BW3774" i="1"/>
  <c r="BW3930" i="1"/>
  <c r="BW3580" i="1"/>
  <c r="BW3677" i="1"/>
  <c r="BW3164" i="1"/>
  <c r="BW3652" i="1"/>
  <c r="BW3812" i="1"/>
  <c r="BW3864" i="1"/>
  <c r="BW3617" i="1"/>
  <c r="BW3128" i="1"/>
  <c r="BW3353" i="1"/>
  <c r="BW3100" i="1"/>
  <c r="BW3542" i="1"/>
  <c r="BW3702" i="1"/>
  <c r="BW3495" i="1"/>
  <c r="BW3683" i="1"/>
  <c r="BW3527" i="1"/>
  <c r="BW3488" i="1"/>
  <c r="BW3449" i="1"/>
  <c r="BW3156" i="1"/>
  <c r="BW3681" i="1"/>
  <c r="BW3520" i="1"/>
  <c r="BW3713" i="1"/>
  <c r="BW3331" i="1"/>
  <c r="BW3044" i="1"/>
  <c r="BW3105" i="1"/>
  <c r="BW3750" i="1"/>
  <c r="BW3106" i="1"/>
  <c r="BW3583" i="1"/>
  <c r="BW3207" i="1"/>
  <c r="BW3059" i="1"/>
  <c r="BW3490" i="1"/>
  <c r="BW3377" i="1"/>
  <c r="BW3398" i="1"/>
  <c r="BW3870" i="1"/>
  <c r="BW3385" i="1"/>
  <c r="BW3125" i="1"/>
  <c r="BW3239" i="1"/>
  <c r="BW3130" i="1"/>
  <c r="BW3270" i="1"/>
  <c r="BW3257" i="1"/>
  <c r="BW3315" i="1"/>
  <c r="BW3197" i="1"/>
  <c r="BW3273" i="1"/>
  <c r="BW3233" i="1"/>
  <c r="BW3359" i="1"/>
  <c r="BW3219" i="1"/>
  <c r="BW3324" i="1"/>
  <c r="BW3133" i="1"/>
  <c r="BW3272" i="1"/>
  <c r="BW3747" i="1"/>
  <c r="BW3815" i="1"/>
  <c r="BW3748" i="1"/>
  <c r="BW3783" i="1"/>
  <c r="BW3799" i="1"/>
  <c r="BW3275" i="1"/>
  <c r="BW3646" i="1"/>
  <c r="BW3798" i="1"/>
  <c r="BW3678" i="1"/>
  <c r="BW3073" i="1"/>
  <c r="BW3544" i="1"/>
  <c r="BW3590" i="1"/>
  <c r="BW3708" i="1"/>
  <c r="BW3601" i="1"/>
  <c r="BW3880" i="1"/>
  <c r="BW3722" i="1"/>
  <c r="BW3884" i="1"/>
  <c r="BW3992" i="1"/>
  <c r="BW3996" i="1"/>
  <c r="BW3628" i="1"/>
  <c r="BW3077" i="1"/>
  <c r="BW3279" i="1"/>
  <c r="BW3988" i="1"/>
  <c r="BW3960" i="1"/>
  <c r="BW3964" i="1"/>
  <c r="BW3623" i="1"/>
  <c r="BW3072" i="1"/>
  <c r="BW3804" i="1"/>
  <c r="BW3994" i="1"/>
  <c r="BW3587" i="1"/>
  <c r="BW3689" i="1"/>
  <c r="BW3313" i="1"/>
  <c r="BW3616" i="1"/>
  <c r="BW3740" i="1"/>
  <c r="BW3724" i="1"/>
  <c r="BW3104" i="1"/>
  <c r="BW3487" i="1"/>
  <c r="BW3974" i="1"/>
  <c r="BW3644" i="1"/>
  <c r="BW3613" i="1"/>
  <c r="BW3936" i="1"/>
  <c r="BW3469" i="1"/>
  <c r="BW3053" i="1"/>
  <c r="BW3709" i="1"/>
  <c r="BW3091" i="1"/>
  <c r="BW3796" i="1"/>
  <c r="BW3533" i="1"/>
  <c r="BW3218" i="1"/>
  <c r="BW3902" i="1"/>
  <c r="BW3521" i="1"/>
  <c r="BW3868" i="1"/>
  <c r="BW3208" i="1"/>
  <c r="BW3876" i="1"/>
  <c r="BW3418" i="1"/>
  <c r="BW3137" i="1"/>
  <c r="BW3357" i="1"/>
  <c r="BW3068" i="1"/>
  <c r="BW3966" i="1"/>
  <c r="BW3492" i="1"/>
  <c r="BW3819" i="1"/>
  <c r="BW3401" i="1"/>
  <c r="BW3108" i="1"/>
  <c r="BW3872" i="1"/>
  <c r="BW3743" i="1"/>
  <c r="BW3253" i="1"/>
  <c r="BW3234" i="1"/>
  <c r="BW3552" i="1"/>
  <c r="BW3193" i="1"/>
  <c r="BW3322" i="1"/>
  <c r="BW3953" i="1"/>
  <c r="BW3825" i="1"/>
  <c r="BW3442" i="1"/>
  <c r="BW3933" i="1"/>
  <c r="BW3381" i="1"/>
  <c r="BW3982" i="1"/>
  <c r="BW3413" i="1"/>
  <c r="BW3737" i="1"/>
  <c r="BW3979" i="1"/>
  <c r="BW3858" i="1"/>
  <c r="BW3120" i="1"/>
  <c r="BW3939" i="1"/>
  <c r="BW3113" i="1"/>
  <c r="BW3855" i="1"/>
  <c r="BW3178" i="1"/>
  <c r="BW3050" i="1"/>
  <c r="BW3087" i="1"/>
  <c r="BW3923" i="1"/>
  <c r="BW3008" i="1"/>
  <c r="BW3925" i="1"/>
  <c r="BW3236" i="1"/>
  <c r="BW3371" i="1"/>
  <c r="BW3843" i="1"/>
  <c r="BW3741" i="1"/>
  <c r="BW3349" i="1"/>
  <c r="BW3887" i="1"/>
  <c r="BW3090" i="1"/>
  <c r="BW3865" i="1"/>
  <c r="BW3993" i="1"/>
  <c r="BW3065" i="1"/>
  <c r="BW3369" i="1"/>
  <c r="BW3753" i="1"/>
  <c r="BW3230" i="1"/>
  <c r="BW3314" i="1"/>
  <c r="BW3806" i="1"/>
  <c r="BW3080" i="1"/>
  <c r="BW3249" i="1"/>
  <c r="BW3771" i="1"/>
  <c r="BW3441" i="1"/>
  <c r="BW3274" i="1"/>
  <c r="BW3496" i="1"/>
  <c r="BW3791" i="1"/>
  <c r="BW3397" i="1"/>
  <c r="BW3873" i="1"/>
  <c r="BW3099" i="1"/>
  <c r="BW3226" i="1"/>
  <c r="BW3530" i="1"/>
  <c r="BW3770" i="1"/>
  <c r="BW3480" i="1"/>
  <c r="BW3912" i="1"/>
  <c r="BW3323" i="1"/>
  <c r="BW3594" i="1"/>
  <c r="BW3094" i="1"/>
  <c r="BW3344" i="1"/>
  <c r="BW3187" i="1"/>
  <c r="BW3026" i="1"/>
  <c r="BW3955" i="1"/>
  <c r="BW3997" i="1"/>
  <c r="BW3372" i="1"/>
  <c r="BW3055" i="1"/>
  <c r="BW3851" i="1"/>
  <c r="BW3432" i="1"/>
  <c r="BW3020" i="1"/>
  <c r="BW3389" i="1"/>
  <c r="BW3981" i="1"/>
  <c r="BW3426" i="1"/>
  <c r="BW3899" i="1"/>
  <c r="BW3761" i="1"/>
  <c r="BW3082" i="1"/>
  <c r="BW3456" i="1"/>
  <c r="BW3965" i="1"/>
  <c r="BW3382" i="1"/>
  <c r="BW3967" i="1"/>
  <c r="BW3769" i="1"/>
  <c r="BW3347" i="1"/>
  <c r="BW3885" i="1"/>
  <c r="BW3749" i="1"/>
  <c r="BW3095" i="1"/>
  <c r="BW3931" i="1"/>
  <c r="BW3071" i="1"/>
  <c r="BW3897" i="1"/>
  <c r="BW3290" i="1"/>
  <c r="BW3132" i="1"/>
  <c r="BW3338" i="1"/>
  <c r="BW3043" i="1"/>
  <c r="BW3041" i="1"/>
  <c r="BW3723" i="1"/>
  <c r="BW3874" i="1"/>
  <c r="BW3056" i="1"/>
  <c r="BW3245" i="1"/>
  <c r="BW3417" i="1"/>
  <c r="BW3101" i="1"/>
  <c r="BW3188" i="1"/>
  <c r="BW3537" i="1"/>
  <c r="BW3826" i="1"/>
  <c r="BW3039" i="1"/>
  <c r="BW3937" i="1"/>
  <c r="BW3276" i="1"/>
  <c r="BW3312" i="1"/>
  <c r="BW3455" i="1"/>
  <c r="BW3287" i="1"/>
  <c r="BW3085" i="1"/>
  <c r="BW3692" i="1"/>
  <c r="BW3579" i="1"/>
  <c r="BW3900" i="1"/>
  <c r="BW3836" i="1"/>
  <c r="BW3421" i="1"/>
  <c r="BW3159" i="1"/>
  <c r="BW3058" i="1"/>
  <c r="BW3042" i="1"/>
  <c r="BW3228" i="1"/>
  <c r="BW3869" i="1"/>
  <c r="BW3079" i="1"/>
  <c r="BW3871" i="1"/>
  <c r="BW3461" i="1"/>
  <c r="BW3027" i="1"/>
  <c r="BW3831" i="1"/>
  <c r="BW3400" i="1"/>
  <c r="BW3012" i="1"/>
  <c r="BW3919" i="1"/>
  <c r="BW3013" i="1"/>
  <c r="BW3364" i="1"/>
  <c r="BW3451" i="1"/>
  <c r="BW3987" i="1"/>
  <c r="BW3434" i="1"/>
  <c r="BW3989" i="1"/>
  <c r="BW3559" i="1"/>
  <c r="BW3390" i="1"/>
  <c r="BW3907" i="1"/>
  <c r="BW3003" i="1"/>
  <c r="BW3115" i="1"/>
  <c r="BW3951" i="1"/>
  <c r="BW3368" i="1"/>
  <c r="BW3913" i="1"/>
  <c r="BW3122" i="1"/>
  <c r="BW3175" i="1"/>
  <c r="BW3422" i="1"/>
  <c r="BW3092" i="1"/>
  <c r="BW3217" i="1"/>
  <c r="BW3513" i="1"/>
  <c r="BW3760" i="1"/>
  <c r="BW3111" i="1"/>
  <c r="BW3346" i="1"/>
  <c r="BW3484" i="1"/>
  <c r="BW3320" i="1"/>
  <c r="BW3406" i="1"/>
  <c r="BW3787" i="1"/>
  <c r="BW3856" i="1"/>
  <c r="BW3103" i="1"/>
  <c r="BW3969" i="1"/>
  <c r="BW3306" i="1"/>
  <c r="BW3803" i="1"/>
  <c r="BW3555" i="1"/>
  <c r="BW3554" i="1"/>
  <c r="BW3684" i="1"/>
  <c r="BW3540" i="1"/>
  <c r="BW3619" i="1"/>
  <c r="BW3311" i="1"/>
  <c r="BW3946" i="1"/>
  <c r="BW3231" i="1"/>
  <c r="BW3309" i="1"/>
  <c r="BW3437" i="1"/>
  <c r="BW3260" i="1"/>
  <c r="BW3824" i="1"/>
  <c r="BW3007" i="1"/>
  <c r="BW3392" i="1"/>
  <c r="BW3893" i="1"/>
  <c r="BW3210" i="1"/>
  <c r="BW3363" i="1"/>
  <c r="BW3853" i="1"/>
  <c r="BW3288" i="1"/>
  <c r="BW3360" i="1"/>
  <c r="BW3941" i="1"/>
  <c r="BW3030" i="1"/>
  <c r="BW3380" i="1"/>
  <c r="BW3837" i="1"/>
  <c r="BW3029" i="1"/>
  <c r="BW3839" i="1"/>
  <c r="BW3458" i="1"/>
  <c r="BW3001" i="1"/>
  <c r="BW3445" i="1"/>
  <c r="BW3927" i="1"/>
  <c r="BW3019" i="1"/>
  <c r="BW3424" i="1"/>
  <c r="BW3973" i="1"/>
  <c r="BW3440" i="1"/>
  <c r="BW3929" i="1"/>
  <c r="BW3064" i="1"/>
  <c r="BW3216" i="1"/>
  <c r="BW3282" i="1"/>
  <c r="BW3139" i="1"/>
  <c r="BW3340" i="1"/>
  <c r="BW3460" i="1"/>
  <c r="BW3854" i="1"/>
  <c r="BW3155" i="1"/>
  <c r="BW3163" i="1"/>
  <c r="BW3811" i="1"/>
  <c r="BW3134" i="1"/>
  <c r="BW3383" i="1"/>
  <c r="BW3473" i="1"/>
  <c r="BW3515" i="1"/>
  <c r="BW3384" i="1"/>
  <c r="BW3985" i="1"/>
  <c r="BW3394" i="1"/>
  <c r="BW3046" i="1"/>
  <c r="BW3624" i="1"/>
  <c r="BW3075" i="1"/>
  <c r="BW3720" i="1"/>
  <c r="BW3762" i="1"/>
  <c r="BW3569" i="1"/>
  <c r="BW3850" i="1"/>
  <c r="BW3732" i="1"/>
  <c r="BW3447" i="1"/>
  <c r="BW3244" i="1"/>
  <c r="BW3891" i="1"/>
  <c r="BW3021" i="1"/>
  <c r="BW3365" i="1"/>
  <c r="BW3023" i="1"/>
  <c r="BW3419" i="1"/>
  <c r="BW3915" i="1"/>
  <c r="BW3243" i="1"/>
  <c r="BW3379" i="1"/>
  <c r="BW3875" i="1"/>
  <c r="BW3114" i="1"/>
  <c r="BW3450" i="1"/>
  <c r="BW3963" i="1"/>
  <c r="BW3002" i="1"/>
  <c r="BW3396" i="1"/>
  <c r="BW3859" i="1"/>
  <c r="BW3086" i="1"/>
  <c r="BW3861" i="1"/>
  <c r="BW3416" i="1"/>
  <c r="BW3017" i="1"/>
  <c r="BW3047" i="1"/>
  <c r="BW3949" i="1"/>
  <c r="BW3016" i="1"/>
  <c r="BW3435" i="1"/>
  <c r="BW3995" i="1"/>
  <c r="BW3117" i="1"/>
  <c r="BW3945" i="1"/>
  <c r="BW3143" i="1"/>
  <c r="BW3330" i="1"/>
  <c r="BW3478" i="1"/>
  <c r="BW3209" i="1"/>
  <c r="BW3131" i="1"/>
  <c r="BW3763" i="1"/>
  <c r="BW3840" i="1"/>
  <c r="BW3081" i="1"/>
  <c r="BW3278" i="1"/>
  <c r="BW3920" i="1"/>
  <c r="BW3224" i="1"/>
  <c r="BW3069" i="1"/>
  <c r="BW3625" i="1"/>
  <c r="BW3984" i="1"/>
  <c r="BW3403" i="1"/>
  <c r="BW3725" i="1"/>
  <c r="BW3498" i="1"/>
  <c r="BW3124" i="1"/>
  <c r="BW3121" i="1"/>
  <c r="BW3948" i="1"/>
  <c r="BW3605" i="1"/>
  <c r="BW3661" i="1"/>
  <c r="BW3453" i="1"/>
  <c r="BW3672" i="1"/>
  <c r="BW3256" i="1"/>
  <c r="BW3303" i="1"/>
  <c r="BW3251" i="1"/>
  <c r="BW3777" i="1"/>
  <c r="BW3388" i="1"/>
  <c r="BW3847" i="1"/>
  <c r="BW3022" i="1"/>
  <c r="BW3727" i="1"/>
  <c r="BW3935" i="1"/>
  <c r="BW3258" i="1"/>
  <c r="BW3395" i="1"/>
  <c r="BW3895" i="1"/>
  <c r="BW3470" i="1"/>
  <c r="BW3448" i="1"/>
  <c r="BW3983" i="1"/>
  <c r="BW3107" i="1"/>
  <c r="BW3429" i="1"/>
  <c r="BW3879" i="1"/>
  <c r="BW3015" i="1"/>
  <c r="BW3883" i="1"/>
  <c r="BW3167" i="1"/>
  <c r="BW3006" i="1"/>
  <c r="BW3376" i="1"/>
  <c r="BW3971" i="1"/>
  <c r="BW3004" i="1"/>
  <c r="BW3845" i="1"/>
  <c r="BW3343" i="1"/>
  <c r="BW3833" i="1"/>
  <c r="BW3961" i="1"/>
  <c r="BW3180" i="1"/>
  <c r="BW3431" i="1"/>
  <c r="BW3755" i="1"/>
  <c r="BW3102" i="1"/>
  <c r="BW3265" i="1"/>
  <c r="BW3483" i="1"/>
  <c r="BW3097" i="1"/>
  <c r="BW3083" i="1"/>
  <c r="BW3729" i="1"/>
  <c r="BW3801" i="1"/>
  <c r="BW3232" i="1"/>
  <c r="BW3259" i="1"/>
  <c r="BW3618" i="1"/>
  <c r="BW3098" i="1"/>
  <c r="BW3841" i="1"/>
  <c r="BW3351" i="1"/>
  <c r="BW3888" i="1"/>
  <c r="BW3516" i="1"/>
  <c r="BW3848" i="1"/>
  <c r="BW3504" i="1"/>
  <c r="BW3558" i="1"/>
  <c r="BW3604" i="1"/>
  <c r="BW3354" i="1"/>
  <c r="BW3794" i="1"/>
  <c r="BW3789" i="1"/>
  <c r="BW3205" i="1"/>
  <c r="BW3436" i="1"/>
  <c r="BW3410" i="1"/>
  <c r="BW3975" i="1"/>
  <c r="BW3336" i="1"/>
  <c r="BW3024" i="1"/>
  <c r="BW3405" i="1"/>
  <c r="BW3957" i="1"/>
  <c r="BW3523" i="1"/>
  <c r="BW3366" i="1"/>
  <c r="BW3917" i="1"/>
  <c r="BW3011" i="1"/>
  <c r="BW3835" i="1"/>
  <c r="BW3212" i="1"/>
  <c r="BW3034" i="1"/>
  <c r="BW3063" i="1"/>
  <c r="BW3901" i="1"/>
  <c r="BW3010" i="1"/>
  <c r="BW3903" i="1"/>
  <c r="BW3135" i="1"/>
  <c r="BW3348" i="1"/>
  <c r="BW3373" i="1"/>
  <c r="BW3991" i="1"/>
  <c r="BW3018" i="1"/>
  <c r="BW3867" i="1"/>
  <c r="BW3609" i="1"/>
  <c r="BW3849" i="1"/>
  <c r="BW3977" i="1"/>
  <c r="BW3213" i="1"/>
  <c r="BW3328" i="1"/>
  <c r="BW3452" i="1"/>
  <c r="BW3181" i="1"/>
  <c r="BW3183" i="1"/>
  <c r="BW3532" i="1"/>
  <c r="BW3177" i="1"/>
  <c r="BW3184" i="1"/>
  <c r="BW3489" i="1"/>
  <c r="BW3138" i="1"/>
  <c r="BW3185" i="1"/>
  <c r="BW3508" i="1"/>
  <c r="BW3918" i="1"/>
  <c r="BW3118" i="1"/>
  <c r="BW3857" i="1"/>
  <c r="BW3127" i="1"/>
  <c r="BW3531" i="1"/>
  <c r="BW3386" i="1"/>
  <c r="BW3529" i="1"/>
  <c r="BW3693" i="1"/>
  <c r="BW3629" i="1"/>
  <c r="BW3584" i="1"/>
  <c r="BW3733" i="1"/>
  <c r="BW3640" i="1"/>
  <c r="BW3745" i="1"/>
  <c r="BW3319" i="1"/>
  <c r="BW3235" i="1"/>
  <c r="BW2483" i="1"/>
  <c r="BW1201" i="1"/>
  <c r="BW1071" i="1"/>
  <c r="BW1399" i="1"/>
  <c r="BW1014" i="1"/>
  <c r="BW1272" i="1"/>
  <c r="BW1471" i="1"/>
  <c r="BW1538" i="1"/>
  <c r="BW1808" i="1"/>
  <c r="BW1911" i="1"/>
  <c r="BW1970" i="1"/>
  <c r="BW2196" i="1"/>
  <c r="BW1860" i="1"/>
  <c r="BW1892" i="1"/>
  <c r="BW1270" i="1"/>
  <c r="BW1441" i="1"/>
  <c r="BW1685" i="1"/>
  <c r="BW1909" i="1"/>
  <c r="BW2500" i="1"/>
  <c r="BW1580" i="1"/>
  <c r="BW1887" i="1"/>
  <c r="BW2056" i="1"/>
  <c r="BW1640" i="1"/>
  <c r="BW1985" i="1"/>
  <c r="BW2318" i="1"/>
  <c r="BW1045" i="1"/>
  <c r="BW1025" i="1"/>
  <c r="BW1245" i="1"/>
  <c r="BW1568" i="1"/>
  <c r="BW1144" i="1"/>
  <c r="BW1421" i="1"/>
  <c r="BW1443" i="1"/>
  <c r="BW1842" i="1"/>
  <c r="BW1952" i="1"/>
  <c r="BW1997" i="1"/>
  <c r="BW2154" i="1"/>
  <c r="BW1523" i="1"/>
  <c r="BW1100" i="1"/>
  <c r="BW1260" i="1"/>
  <c r="BW1530" i="1"/>
  <c r="BW1759" i="1"/>
  <c r="BW2201" i="1"/>
  <c r="BW2812" i="1"/>
  <c r="BW2501" i="1"/>
  <c r="BW1248" i="1"/>
  <c r="BW1564" i="1"/>
  <c r="BW1306" i="1"/>
  <c r="BW1547" i="1"/>
  <c r="BW1566" i="1"/>
  <c r="BW1795" i="1"/>
  <c r="BW1796" i="1"/>
  <c r="BW2166" i="1"/>
  <c r="BW1457" i="1"/>
  <c r="BW1669" i="1"/>
  <c r="BW1984" i="1"/>
  <c r="BW2484" i="1"/>
  <c r="BW1005" i="1"/>
  <c r="BW1088" i="1"/>
  <c r="BW1396" i="1"/>
  <c r="BW1572" i="1"/>
  <c r="BW1638" i="1"/>
  <c r="BW1832" i="1"/>
  <c r="BW1903" i="1"/>
  <c r="BW1927" i="1"/>
  <c r="BW2068" i="1"/>
  <c r="BW2429" i="1"/>
  <c r="BW2698" i="1"/>
  <c r="BW2722" i="1"/>
  <c r="BW2958" i="1"/>
  <c r="BW1136" i="1"/>
  <c r="BW1628" i="1"/>
  <c r="BW2101" i="1"/>
  <c r="BW1961" i="1"/>
  <c r="BW2563" i="1"/>
  <c r="BW2916" i="1"/>
  <c r="BW2968" i="1"/>
  <c r="BW1159" i="1"/>
  <c r="BW1516" i="1"/>
  <c r="BW2506" i="1"/>
  <c r="BW2748" i="1"/>
  <c r="BW2892" i="1"/>
  <c r="BW2807" i="1"/>
  <c r="BW1015" i="1"/>
  <c r="BW1079" i="1"/>
  <c r="BW1382" i="1"/>
  <c r="BW1089" i="1"/>
  <c r="BW1286" i="1"/>
  <c r="BW1553" i="1"/>
  <c r="BW1467" i="1"/>
  <c r="BW1807" i="1"/>
  <c r="BW1942" i="1"/>
  <c r="BW1974" i="1"/>
  <c r="BW2092" i="1"/>
  <c r="BW2294" i="1"/>
  <c r="BW1932" i="1"/>
  <c r="BW1385" i="1"/>
  <c r="BW1465" i="1"/>
  <c r="BW1810" i="1"/>
  <c r="BW1789" i="1"/>
  <c r="BW2696" i="1"/>
  <c r="BW1593" i="1"/>
  <c r="BW1791" i="1"/>
  <c r="BW1996" i="1"/>
  <c r="BW1835" i="1"/>
  <c r="BW1573" i="1"/>
  <c r="BW1898" i="1"/>
  <c r="BW2288" i="1"/>
  <c r="BW1044" i="1"/>
  <c r="BW1043" i="1"/>
  <c r="BW1281" i="1"/>
  <c r="BW1007" i="1"/>
  <c r="BW1240" i="1"/>
  <c r="BW1433" i="1"/>
  <c r="BW1586" i="1"/>
  <c r="BW1525" i="1"/>
  <c r="BW1956" i="1"/>
  <c r="BW1885" i="1"/>
  <c r="BW2100" i="1"/>
  <c r="BW1138" i="1"/>
  <c r="BW1548" i="1"/>
  <c r="BW1061" i="1"/>
  <c r="BW1411" i="1"/>
  <c r="BW1579" i="1"/>
  <c r="BW1823" i="1"/>
  <c r="BW2181" i="1"/>
  <c r="BW2886" i="1"/>
  <c r="BW2590" i="1"/>
  <c r="BW1405" i="1"/>
  <c r="BW1585" i="1"/>
  <c r="BW1384" i="1"/>
  <c r="BW1503" i="1"/>
  <c r="BW1578" i="1"/>
  <c r="BW1881" i="1"/>
  <c r="BW2082" i="1"/>
  <c r="BW2302" i="1"/>
  <c r="BW1556" i="1"/>
  <c r="BW1826" i="1"/>
  <c r="BW2108" i="1"/>
  <c r="BW2732" i="1"/>
  <c r="BW1021" i="1"/>
  <c r="BW1063" i="1"/>
  <c r="BW1415" i="1"/>
  <c r="BW1479" i="1"/>
  <c r="BW1650" i="1"/>
  <c r="BW1815" i="1"/>
  <c r="BW1935" i="1"/>
  <c r="BW1859" i="1"/>
  <c r="BW2158" i="1"/>
  <c r="BW2461" i="1"/>
  <c r="BW2583" i="1"/>
  <c r="BW2856" i="1"/>
  <c r="BW2984" i="1"/>
  <c r="BW1470" i="1"/>
  <c r="BW1486" i="1"/>
  <c r="BW2435" i="1"/>
  <c r="BW2575" i="1"/>
  <c r="BW2734" i="1"/>
  <c r="BW2932" i="1"/>
  <c r="BW1448" i="1"/>
  <c r="BW1700" i="1"/>
  <c r="BW2447" i="1"/>
  <c r="BW2512" i="1"/>
  <c r="BW1054" i="1"/>
  <c r="BW1302" i="1"/>
  <c r="BW1739" i="1"/>
  <c r="BW2103" i="1"/>
  <c r="BW2404" i="1"/>
  <c r="BW1141" i="1"/>
  <c r="BW1651" i="1"/>
  <c r="BW1874" i="1"/>
  <c r="BW2300" i="1"/>
  <c r="BW2390" i="1"/>
  <c r="BW1210" i="1"/>
  <c r="BW1803" i="1"/>
  <c r="BW2155" i="1"/>
  <c r="BW1104" i="1"/>
  <c r="BW1375" i="1"/>
  <c r="BW2096" i="1"/>
  <c r="BW2379" i="1"/>
  <c r="BW1072" i="1"/>
  <c r="BW1166" i="1"/>
  <c r="BW1853" i="1"/>
  <c r="BW2113" i="1"/>
  <c r="BW2391" i="1"/>
  <c r="BW1096" i="1"/>
  <c r="BW1418" i="1"/>
  <c r="BW1701" i="1"/>
  <c r="BW2093" i="1"/>
  <c r="BW2406" i="1"/>
  <c r="BW1615" i="1"/>
  <c r="BW2274" i="1"/>
  <c r="BW2389" i="1"/>
  <c r="BW1135" i="1"/>
  <c r="BW1476" i="1"/>
  <c r="BW1717" i="1"/>
  <c r="BW2144" i="1"/>
  <c r="BW2523" i="1"/>
  <c r="BW2605" i="1"/>
  <c r="BW2650" i="1"/>
  <c r="BW2810" i="1"/>
  <c r="BW2679" i="1"/>
  <c r="BW2995" i="1"/>
  <c r="BW2981" i="1"/>
  <c r="BW2977" i="1"/>
  <c r="BW2741" i="1"/>
  <c r="BW2877" i="1"/>
  <c r="BW2784" i="1"/>
  <c r="BW2837" i="1"/>
  <c r="BW2753" i="1"/>
  <c r="BW2891" i="1"/>
  <c r="BW2863" i="1"/>
  <c r="BW2903" i="1"/>
  <c r="BW2772" i="1"/>
  <c r="BW2927" i="1"/>
  <c r="BW1218" i="1"/>
  <c r="BW2765" i="1"/>
  <c r="BW2775" i="1"/>
  <c r="BW2719" i="1"/>
  <c r="BW1734" i="1"/>
  <c r="BW2249" i="1"/>
  <c r="BW2782" i="1"/>
  <c r="BW2979" i="1"/>
  <c r="BW2231" i="1"/>
  <c r="BW2887" i="1"/>
  <c r="BW2558" i="1"/>
  <c r="BW1594" i="1"/>
  <c r="BW2256" i="1"/>
  <c r="BW2001" i="1"/>
  <c r="BW1309" i="1"/>
  <c r="BW2939" i="1"/>
  <c r="BW2759" i="1"/>
  <c r="BW2941" i="1"/>
  <c r="BW2213" i="1"/>
  <c r="BW2869" i="1"/>
  <c r="BW2324" i="1"/>
  <c r="BW1430" i="1"/>
  <c r="BW2271" i="1"/>
  <c r="BW1424" i="1"/>
  <c r="BW2037" i="1"/>
  <c r="BW1363" i="1"/>
  <c r="BW1285" i="1"/>
  <c r="BW1062" i="1"/>
  <c r="BW1344" i="1"/>
  <c r="BW1783" i="1"/>
  <c r="BW2119" i="1"/>
  <c r="BW2446" i="1"/>
  <c r="BW1154" i="1"/>
  <c r="BW1660" i="1"/>
  <c r="BW2107" i="1"/>
  <c r="BW2310" i="1"/>
  <c r="BW2427" i="1"/>
  <c r="BW1277" i="1"/>
  <c r="BW1905" i="1"/>
  <c r="BW2192" i="1"/>
  <c r="BW1109" i="1"/>
  <c r="BW1422" i="1"/>
  <c r="BW2105" i="1"/>
  <c r="BW2398" i="1"/>
  <c r="BW1113" i="1"/>
  <c r="BW1275" i="1"/>
  <c r="BW1866" i="1"/>
  <c r="BW2117" i="1"/>
  <c r="BW2395" i="1"/>
  <c r="BW1163" i="1"/>
  <c r="BW1436" i="1"/>
  <c r="BW1713" i="1"/>
  <c r="BW2097" i="1"/>
  <c r="BW2430" i="1"/>
  <c r="BW1674" i="1"/>
  <c r="BW2306" i="1"/>
  <c r="BW2399" i="1"/>
  <c r="BW1149" i="1"/>
  <c r="BW1619" i="1"/>
  <c r="BW2106" i="1"/>
  <c r="BW2186" i="1"/>
  <c r="BW2586" i="1"/>
  <c r="BW2624" i="1"/>
  <c r="BW2802" i="1"/>
  <c r="BW2603" i="1"/>
  <c r="BW2867" i="1"/>
  <c r="BW2857" i="1"/>
  <c r="BW2795" i="1"/>
  <c r="BW2632" i="1"/>
  <c r="BW2991" i="1"/>
  <c r="BW2763" i="1"/>
  <c r="BW2670" i="1"/>
  <c r="BW2739" i="1"/>
  <c r="BW2678" i="1"/>
  <c r="BW2777" i="1"/>
  <c r="BW2797" i="1"/>
  <c r="BW2875" i="1"/>
  <c r="BW2897" i="1"/>
  <c r="BW2668" i="1"/>
  <c r="BW2774" i="1"/>
  <c r="BW2655" i="1"/>
  <c r="BW1327" i="1"/>
  <c r="BW2016" i="1"/>
  <c r="BW2760" i="1"/>
  <c r="BW2639" i="1"/>
  <c r="BW2789" i="1"/>
  <c r="BW2003" i="1"/>
  <c r="BW2989" i="1"/>
  <c r="BW2779" i="1"/>
  <c r="BW2971" i="1"/>
  <c r="BW2217" i="1"/>
  <c r="BW1336" i="1"/>
  <c r="BW2079" i="1"/>
  <c r="BW1788" i="1"/>
  <c r="BW2573" i="1"/>
  <c r="BW2711" i="1"/>
  <c r="BW2591" i="1"/>
  <c r="BW2771" i="1"/>
  <c r="BW1790" i="1"/>
  <c r="BW2911" i="1"/>
  <c r="BW2751" i="1"/>
  <c r="BW2937" i="1"/>
  <c r="BW2114" i="1"/>
  <c r="BW1293" i="1"/>
  <c r="BW2947" i="1"/>
  <c r="BW1983" i="1"/>
  <c r="BW1204" i="1"/>
  <c r="BW1945" i="1"/>
  <c r="BW1288" i="1"/>
  <c r="BW1112" i="1"/>
  <c r="BW1373" i="1"/>
  <c r="BW1787" i="1"/>
  <c r="BW2172" i="1"/>
  <c r="BW2458" i="1"/>
  <c r="BW1188" i="1"/>
  <c r="BW1679" i="1"/>
  <c r="BW2139" i="1"/>
  <c r="BW2320" i="1"/>
  <c r="BW2433" i="1"/>
  <c r="BW1416" i="1"/>
  <c r="BW1926" i="1"/>
  <c r="BW2290" i="1"/>
  <c r="BW1157" i="1"/>
  <c r="BW1649" i="1"/>
  <c r="BW2124" i="1"/>
  <c r="BW2402" i="1"/>
  <c r="BW1120" i="1"/>
  <c r="BW1452" i="1"/>
  <c r="BW1889" i="1"/>
  <c r="BW2129" i="1"/>
  <c r="BW2425" i="1"/>
  <c r="BW1170" i="1"/>
  <c r="BW1466" i="1"/>
  <c r="BW1729" i="1"/>
  <c r="BW2208" i="1"/>
  <c r="BW2515" i="1"/>
  <c r="BW1721" i="1"/>
  <c r="BW2309" i="1"/>
  <c r="BW2462" i="1"/>
  <c r="BW1158" i="1"/>
  <c r="BW1625" i="1"/>
  <c r="BW2111" i="1"/>
  <c r="BW2292" i="1"/>
  <c r="BW2846" i="1"/>
  <c r="BW2636" i="1"/>
  <c r="BW2806" i="1"/>
  <c r="BW2617" i="1"/>
  <c r="BW2845" i="1"/>
  <c r="BW2955" i="1"/>
  <c r="BW2931" i="1"/>
  <c r="BW2801" i="1"/>
  <c r="BW2921" i="1"/>
  <c r="BW2917" i="1"/>
  <c r="BW2796" i="1"/>
  <c r="BW2693" i="1"/>
  <c r="BW2798" i="1"/>
  <c r="BW2572" i="1"/>
  <c r="BW2645" i="1"/>
  <c r="BW2733" i="1"/>
  <c r="BW2925" i="1"/>
  <c r="BW2965" i="1"/>
  <c r="BW2813" i="1"/>
  <c r="BW2725" i="1"/>
  <c r="BW2859" i="1"/>
  <c r="BW2622" i="1"/>
  <c r="BW2983" i="1"/>
  <c r="BW1122" i="1"/>
  <c r="BW1606" i="1"/>
  <c r="BW2614" i="1"/>
  <c r="BW1633" i="1"/>
  <c r="BW2737" i="1"/>
  <c r="BW2635" i="1"/>
  <c r="BW2785" i="1"/>
  <c r="BW1998" i="1"/>
  <c r="BW1186" i="1"/>
  <c r="BW1809" i="1"/>
  <c r="BW1596" i="1"/>
  <c r="BW2251" i="1"/>
  <c r="BW2553" i="1"/>
  <c r="BW1607" i="1"/>
  <c r="BW2697" i="1"/>
  <c r="BW2587" i="1"/>
  <c r="BW2766" i="1"/>
  <c r="BW1782" i="1"/>
  <c r="BW2557" i="1"/>
  <c r="BW2780" i="1"/>
  <c r="BW2816" i="1"/>
  <c r="BW2755" i="1"/>
  <c r="BW1939" i="1"/>
  <c r="BW2273" i="1"/>
  <c r="BW1639" i="1"/>
  <c r="BW2574" i="1"/>
  <c r="BW2263" i="1"/>
  <c r="BW1161" i="1"/>
  <c r="BW1420" i="1"/>
  <c r="BW1908" i="1"/>
  <c r="BW2282" i="1"/>
  <c r="BW2473" i="1"/>
  <c r="BW1224" i="1"/>
  <c r="BW1699" i="1"/>
  <c r="BW2163" i="1"/>
  <c r="BW2362" i="1"/>
  <c r="BW2442" i="1"/>
  <c r="BW1460" i="1"/>
  <c r="BW1937" i="1"/>
  <c r="BW2304" i="1"/>
  <c r="BW1173" i="1"/>
  <c r="BW1661" i="1"/>
  <c r="BW2132" i="1"/>
  <c r="BW2470" i="1"/>
  <c r="BW1133" i="1"/>
  <c r="BW1517" i="1"/>
  <c r="BW1897" i="1"/>
  <c r="BW2143" i="1"/>
  <c r="BW2478" i="1"/>
  <c r="BW1184" i="1"/>
  <c r="BW1620" i="1"/>
  <c r="BW1819" i="1"/>
  <c r="BW2244" i="1"/>
  <c r="BW1064" i="1"/>
  <c r="BW1811" i="1"/>
  <c r="BW2358" i="1"/>
  <c r="BW2503" i="1"/>
  <c r="BW1167" i="1"/>
  <c r="BW1631" i="1"/>
  <c r="BW2115" i="1"/>
  <c r="BW2325" i="1"/>
  <c r="BW2850" i="1"/>
  <c r="BW2581" i="1"/>
  <c r="BW2808" i="1"/>
  <c r="BW2644" i="1"/>
  <c r="BW2628" i="1"/>
  <c r="BW2818" i="1"/>
  <c r="BW2660" i="1"/>
  <c r="BW2826" i="1"/>
  <c r="BW2849" i="1"/>
  <c r="BW2788" i="1"/>
  <c r="BW2841" i="1"/>
  <c r="BW2757" i="1"/>
  <c r="BW2953" i="1"/>
  <c r="BW2709" i="1"/>
  <c r="BW2051" i="1"/>
  <c r="BW2606" i="1"/>
  <c r="BW2915" i="1"/>
  <c r="BW2637" i="1"/>
  <c r="BW2987" i="1"/>
  <c r="BW2825" i="1"/>
  <c r="BW2881" i="1"/>
  <c r="BW2769" i="1"/>
  <c r="BW2616" i="1"/>
  <c r="BW2735" i="1"/>
  <c r="BW2227" i="1"/>
  <c r="BW2799" i="1"/>
  <c r="BW2237" i="1"/>
  <c r="BW1356" i="1"/>
  <c r="BW2699" i="1"/>
  <c r="BW2042" i="1"/>
  <c r="BW1301" i="1"/>
  <c r="BW2595" i="1"/>
  <c r="BW1612" i="1"/>
  <c r="BW2283" i="1"/>
  <c r="BW1535" i="1"/>
  <c r="BW1321" i="1"/>
  <c r="BW2013" i="1"/>
  <c r="BW2033" i="1"/>
  <c r="BW1233" i="1"/>
  <c r="BW2281" i="1"/>
  <c r="BW1506" i="1"/>
  <c r="BW2265" i="1"/>
  <c r="BW2707" i="1"/>
  <c r="BW2673" i="1"/>
  <c r="BW2646" i="1"/>
  <c r="BW1366" i="1"/>
  <c r="BW2041" i="1"/>
  <c r="BW1307" i="1"/>
  <c r="BW2275" i="1"/>
  <c r="BW2018" i="1"/>
  <c r="BW1164" i="1"/>
  <c r="BW1426" i="1"/>
  <c r="BW1922" i="1"/>
  <c r="BW2335" i="1"/>
  <c r="BW2511" i="1"/>
  <c r="BW1328" i="1"/>
  <c r="BW1711" i="1"/>
  <c r="BW2167" i="1"/>
  <c r="BW2366" i="1"/>
  <c r="BW2499" i="1"/>
  <c r="BW1616" i="1"/>
  <c r="BW2070" i="1"/>
  <c r="BW2382" i="1"/>
  <c r="BW1180" i="1"/>
  <c r="BW1723" i="1"/>
  <c r="BW2136" i="1"/>
  <c r="BW2474" i="1"/>
  <c r="BW1139" i="1"/>
  <c r="BW1626" i="1"/>
  <c r="BW1902" i="1"/>
  <c r="BW2164" i="1"/>
  <c r="BW2495" i="1"/>
  <c r="BW1263" i="1"/>
  <c r="BW1637" i="1"/>
  <c r="BW1894" i="1"/>
  <c r="BW2266" i="1"/>
  <c r="BW1175" i="1"/>
  <c r="BW1837" i="1"/>
  <c r="BW2364" i="1"/>
  <c r="BW2535" i="1"/>
  <c r="BW1354" i="1"/>
  <c r="BW1645" i="1"/>
  <c r="BW2122" i="1"/>
  <c r="BW2342" i="1"/>
  <c r="BW2608" i="1"/>
  <c r="BW2824" i="1"/>
  <c r="BW2652" i="1"/>
  <c r="BW2822" i="1"/>
  <c r="BW2830" i="1"/>
  <c r="BW2683" i="1"/>
  <c r="BW2754" i="1"/>
  <c r="BW2675" i="1"/>
  <c r="BW2749" i="1"/>
  <c r="BW2682" i="1"/>
  <c r="BW2827" i="1"/>
  <c r="BW2630" i="1"/>
  <c r="BW1975" i="1"/>
  <c r="BW2800" i="1"/>
  <c r="BW2805" i="1"/>
  <c r="BW2899" i="1"/>
  <c r="BW2717" i="1"/>
  <c r="BW2778" i="1"/>
  <c r="BW2721" i="1"/>
  <c r="BW2865" i="1"/>
  <c r="BW2653" i="1"/>
  <c r="BW1999" i="1"/>
  <c r="BW2762" i="1"/>
  <c r="BW2768" i="1"/>
  <c r="BW2661" i="1"/>
  <c r="BW2815" i="1"/>
  <c r="BW2012" i="1"/>
  <c r="BW1237" i="1"/>
  <c r="BW2871" i="1"/>
  <c r="BW2905" i="1"/>
  <c r="BW2855" i="1"/>
  <c r="BW1963" i="1"/>
  <c r="BW2570" i="1"/>
  <c r="BW2038" i="1"/>
  <c r="BW1278" i="1"/>
  <c r="BW1969" i="1"/>
  <c r="BW1314" i="1"/>
  <c r="BW1206" i="1"/>
  <c r="BW1766" i="1"/>
  <c r="BW2817" i="1"/>
  <c r="BW2861" i="1"/>
  <c r="BW2793" i="1"/>
  <c r="BW1951" i="1"/>
  <c r="BW2546" i="1"/>
  <c r="BW2997" i="1"/>
  <c r="BW2027" i="1"/>
  <c r="BW1211" i="1"/>
  <c r="BW1208" i="1"/>
  <c r="BW1742" i="1"/>
  <c r="BW2562" i="1"/>
  <c r="BW2044" i="1"/>
  <c r="BW1190" i="1"/>
  <c r="BW1468" i="1"/>
  <c r="BW2078" i="1"/>
  <c r="BW2338" i="1"/>
  <c r="BW2543" i="1"/>
  <c r="BW1450" i="1"/>
  <c r="BW1735" i="1"/>
  <c r="BW2183" i="1"/>
  <c r="BW2372" i="1"/>
  <c r="BW2531" i="1"/>
  <c r="BW1622" i="1"/>
  <c r="BW2087" i="1"/>
  <c r="BW2465" i="1"/>
  <c r="BW1267" i="1"/>
  <c r="BW1755" i="1"/>
  <c r="BW2146" i="1"/>
  <c r="BW2489" i="1"/>
  <c r="BW1152" i="1"/>
  <c r="BW1733" i="1"/>
  <c r="BW1910" i="1"/>
  <c r="BW2298" i="1"/>
  <c r="BW2527" i="1"/>
  <c r="BW1273" i="1"/>
  <c r="BW1647" i="1"/>
  <c r="BW1916" i="1"/>
  <c r="BW2284" i="1"/>
  <c r="BW1178" i="1"/>
  <c r="BW1890" i="1"/>
  <c r="BW2374" i="1"/>
  <c r="BW2547" i="1"/>
  <c r="BW1376" i="1"/>
  <c r="BW1662" i="1"/>
  <c r="BW2126" i="1"/>
  <c r="BW2348" i="1"/>
  <c r="BW2612" i="1"/>
  <c r="BW2838" i="1"/>
  <c r="BW2666" i="1"/>
  <c r="BW2584" i="1"/>
  <c r="BW2961" i="1"/>
  <c r="BW2667" i="1"/>
  <c r="BW2657" i="1"/>
  <c r="BW2729" i="1"/>
  <c r="BW1943" i="1"/>
  <c r="BW2949" i="1"/>
  <c r="BW2969" i="1"/>
  <c r="BW2715" i="1"/>
  <c r="BW2770" i="1"/>
  <c r="BW2792" i="1"/>
  <c r="BW2695" i="1"/>
  <c r="BW2598" i="1"/>
  <c r="BW2767" i="1"/>
  <c r="BW1955" i="1"/>
  <c r="BW2592" i="1"/>
  <c r="BW2638" i="1"/>
  <c r="BW1659" i="1"/>
  <c r="BW2308" i="1"/>
  <c r="BW2761" i="1"/>
  <c r="BW2764" i="1"/>
  <c r="BW2705" i="1"/>
  <c r="BW1706" i="1"/>
  <c r="BW2221" i="1"/>
  <c r="BW2829" i="1"/>
  <c r="BW2879" i="1"/>
  <c r="BW2832" i="1"/>
  <c r="BW1959" i="1"/>
  <c r="BW2564" i="1"/>
  <c r="BW1676" i="1"/>
  <c r="BW1220" i="1"/>
  <c r="BW2353" i="1"/>
  <c r="BW1533" i="1"/>
  <c r="BW2743" i="1"/>
  <c r="BW2681" i="1"/>
  <c r="BW2676" i="1"/>
  <c r="BW1602" i="1"/>
  <c r="BW2063" i="1"/>
  <c r="BW2809" i="1"/>
  <c r="BW2819" i="1"/>
  <c r="BW2786" i="1"/>
  <c r="BW1947" i="1"/>
  <c r="BW2295" i="1"/>
  <c r="BW2843" i="1"/>
  <c r="BW2291" i="1"/>
  <c r="BW1412" i="1"/>
  <c r="BW2235" i="1"/>
  <c r="BW1965" i="1"/>
  <c r="BW1212" i="1"/>
  <c r="BW1514" i="1"/>
  <c r="BW2090" i="1"/>
  <c r="BW2359" i="1"/>
  <c r="BW1068" i="1"/>
  <c r="BW1472" i="1"/>
  <c r="BW1771" i="1"/>
  <c r="BW2228" i="1"/>
  <c r="BW2375" i="1"/>
  <c r="BW1099" i="1"/>
  <c r="BW1672" i="1"/>
  <c r="BW2112" i="1"/>
  <c r="BW2519" i="1"/>
  <c r="BW1326" i="1"/>
  <c r="BW1915" i="1"/>
  <c r="BW2276" i="1"/>
  <c r="BW2507" i="1"/>
  <c r="BW1155" i="1"/>
  <c r="BW1751" i="1"/>
  <c r="BW1924" i="1"/>
  <c r="BW2319" i="1"/>
  <c r="BW1053" i="1"/>
  <c r="BW1304" i="1"/>
  <c r="BW1682" i="1"/>
  <c r="BW1921" i="1"/>
  <c r="BW2329" i="1"/>
  <c r="BW1192" i="1"/>
  <c r="BW2141" i="1"/>
  <c r="BW2377" i="1"/>
  <c r="BW1070" i="1"/>
  <c r="BW1414" i="1"/>
  <c r="BW1692" i="1"/>
  <c r="BW2130" i="1"/>
  <c r="BW2385" i="1"/>
  <c r="BW2658" i="1"/>
  <c r="BW2597" i="1"/>
  <c r="BW2593" i="1"/>
  <c r="BW2600" i="1"/>
  <c r="BW2853" i="1"/>
  <c r="BW2919" i="1"/>
  <c r="BW2596" i="1"/>
  <c r="BW1641" i="1"/>
  <c r="BW2848" i="1"/>
  <c r="BW2783" i="1"/>
  <c r="BW2619" i="1"/>
  <c r="BW2727" i="1"/>
  <c r="BW2963" i="1"/>
  <c r="BW2651" i="1"/>
  <c r="BW1730" i="1"/>
  <c r="BW2781" i="1"/>
  <c r="BW2077" i="1"/>
  <c r="BW1320" i="1"/>
  <c r="BW2641" i="1"/>
  <c r="BW1287" i="1"/>
  <c r="BW1794" i="1"/>
  <c r="BW2747" i="1"/>
  <c r="BW2756" i="1"/>
  <c r="BW2680" i="1"/>
  <c r="BW1652" i="1"/>
  <c r="BW2067" i="1"/>
  <c r="BW1353" i="1"/>
  <c r="BW2354" i="1"/>
  <c r="BW2039" i="1"/>
  <c r="BW1246" i="1"/>
  <c r="BW1259" i="1"/>
  <c r="BW1756" i="1"/>
  <c r="BW2731" i="1"/>
  <c r="BW2677" i="1"/>
  <c r="BW2664" i="1"/>
  <c r="BW1537" i="1"/>
  <c r="BW2059" i="1"/>
  <c r="BW2901" i="1"/>
  <c r="BW2701" i="1"/>
  <c r="BW2913" i="1"/>
  <c r="BW2081" i="1"/>
  <c r="BW1289" i="1"/>
  <c r="BW2045" i="1"/>
  <c r="BW1750" i="1"/>
  <c r="BW2299" i="1"/>
  <c r="BW2851" i="1"/>
  <c r="BW2688" i="1"/>
  <c r="BW2895" i="1"/>
  <c r="BW2046" i="1"/>
  <c r="BW1249" i="1"/>
  <c r="BW2036" i="1"/>
  <c r="BW1740" i="1"/>
  <c r="BW2285" i="1"/>
  <c r="BW1658" i="1"/>
  <c r="BW2394" i="1"/>
  <c r="BW2065" i="1"/>
  <c r="BW2943" i="1"/>
  <c r="BW2378" i="1"/>
  <c r="BW2150" i="1"/>
  <c r="BW1719" i="1"/>
  <c r="BW1279" i="1"/>
  <c r="BW1613" i="1"/>
  <c r="BW2095" i="1"/>
  <c r="BW2397" i="1"/>
  <c r="BW1074" i="1"/>
  <c r="BW1629" i="1"/>
  <c r="BW1845" i="1"/>
  <c r="BW2268" i="1"/>
  <c r="BW2386" i="1"/>
  <c r="BW1132" i="1"/>
  <c r="BW1767" i="1"/>
  <c r="BW2151" i="1"/>
  <c r="BW1066" i="1"/>
  <c r="BW1342" i="1"/>
  <c r="BW2058" i="1"/>
  <c r="BW2345" i="1"/>
  <c r="BW2539" i="1"/>
  <c r="BW1160" i="1"/>
  <c r="BW1841" i="1"/>
  <c r="BW2080" i="1"/>
  <c r="BW2360" i="1"/>
  <c r="BW1076" i="1"/>
  <c r="BW1379" i="1"/>
  <c r="BW1691" i="1"/>
  <c r="BW2085" i="1"/>
  <c r="BW2384" i="1"/>
  <c r="BW1312" i="1"/>
  <c r="BW2194" i="1"/>
  <c r="BW2380" i="1"/>
  <c r="BW1107" i="1"/>
  <c r="BW1444" i="1"/>
  <c r="BW1695" i="1"/>
  <c r="BW2134" i="1"/>
  <c r="BW2475" i="1"/>
  <c r="BW2601" i="1"/>
  <c r="BW2633" i="1"/>
  <c r="BW2604" i="1"/>
  <c r="BW2686" i="1"/>
  <c r="BW2758" i="1"/>
  <c r="BW2662" i="1"/>
  <c r="BW2803" i="1"/>
  <c r="BW2993" i="1"/>
  <c r="BW1317" i="1"/>
  <c r="BW2889" i="1"/>
  <c r="BW2907" i="1"/>
  <c r="BW2791" i="1"/>
  <c r="BW2689" i="1"/>
  <c r="BW2847" i="1"/>
  <c r="BW1343" i="1"/>
  <c r="BW2893" i="1"/>
  <c r="BW2929" i="1"/>
  <c r="BW2873" i="1"/>
  <c r="BW1967" i="1"/>
  <c r="BW1121" i="1"/>
  <c r="BW2957" i="1"/>
  <c r="BW2565" i="1"/>
  <c r="BW2588" i="1"/>
  <c r="BW1268" i="1"/>
  <c r="BW1768" i="1"/>
  <c r="BW1148" i="1"/>
  <c r="BW2215" i="1"/>
  <c r="BW1657" i="1"/>
  <c r="BW2883" i="1"/>
  <c r="BW2552" i="1"/>
  <c r="BW1254" i="1"/>
  <c r="BW1746" i="1"/>
  <c r="BW2685" i="1"/>
  <c r="BW2713" i="1"/>
  <c r="BW1760" i="1"/>
  <c r="BW2550" i="1"/>
  <c r="BW1736" i="1"/>
  <c r="BW1370" i="1"/>
  <c r="BW2098" i="1"/>
  <c r="BW2659" i="1"/>
  <c r="BW2691" i="1"/>
  <c r="BW1738" i="1"/>
  <c r="BW2356" i="1"/>
  <c r="BW1712" i="1"/>
  <c r="BW1367" i="1"/>
  <c r="BW2073" i="1"/>
  <c r="BW1143" i="1"/>
  <c r="BW2030" i="1"/>
  <c r="BW1726" i="1"/>
  <c r="BW2412" i="1"/>
  <c r="BW2028" i="1"/>
  <c r="BW1338" i="1"/>
  <c r="BW1335" i="1"/>
  <c r="BW1156" i="1"/>
  <c r="BW2703" i="1"/>
  <c r="BW2833" i="1"/>
  <c r="BW2245" i="1"/>
  <c r="BW2261" i="1"/>
  <c r="BW2556" i="1"/>
  <c r="BW1274" i="1"/>
  <c r="BW1358" i="1"/>
  <c r="BW1643" i="1"/>
  <c r="BW1276" i="1"/>
  <c r="BW2370" i="1"/>
  <c r="BW2369" i="1"/>
  <c r="BW2064" i="1"/>
  <c r="BW1764" i="1"/>
  <c r="BW1094" i="1"/>
  <c r="BW2625" i="1"/>
  <c r="BW2497" i="1"/>
  <c r="BW2226" i="1"/>
  <c r="BW1913" i="1"/>
  <c r="BW2026" i="1"/>
  <c r="BW1232" i="1"/>
  <c r="BW2267" i="1"/>
  <c r="BW2545" i="1"/>
  <c r="BW2264" i="1"/>
  <c r="BW1462" i="1"/>
  <c r="BW2940" i="1"/>
  <c r="BW2269" i="1"/>
  <c r="BW1981" i="1"/>
  <c r="BW1621" i="1"/>
  <c r="BW2222" i="1"/>
  <c r="BW2405" i="1"/>
  <c r="BW2238" i="1"/>
  <c r="BW1323" i="1"/>
  <c r="BW1185" i="1"/>
  <c r="BW2255" i="1"/>
  <c r="BW2232" i="1"/>
  <c r="BW2420" i="1"/>
  <c r="BW2091" i="1"/>
  <c r="BW2054" i="1"/>
  <c r="BW1331" i="1"/>
  <c r="BW2219" i="1"/>
  <c r="BW1825" i="1"/>
  <c r="BW2640" i="1"/>
  <c r="BW2533" i="1"/>
  <c r="BW2323" i="1"/>
  <c r="BW1753" i="1"/>
  <c r="BW1601" i="1"/>
  <c r="BW1410" i="1"/>
  <c r="BW2333" i="1"/>
  <c r="BW2401" i="1"/>
  <c r="BW1675" i="1"/>
  <c r="BW1464" i="1"/>
  <c r="BW2956" i="1"/>
  <c r="BW2674" i="1"/>
  <c r="BW1666" i="1"/>
  <c r="BW2286" i="1"/>
  <c r="BW2057" i="1"/>
  <c r="BW1446" i="1"/>
  <c r="BW1500" i="1"/>
  <c r="BW2742" i="1"/>
  <c r="BW2828" i="1"/>
  <c r="BW2530" i="1"/>
  <c r="BW2396" i="1"/>
  <c r="BW1704" i="1"/>
  <c r="BW2337" i="1"/>
  <c r="BW1515" i="1"/>
  <c r="BW2839" i="1"/>
  <c r="BW2444" i="1"/>
  <c r="BW2476" i="1"/>
  <c r="BW2189" i="1"/>
  <c r="BW1820" i="1"/>
  <c r="BW1741" i="1"/>
  <c r="BW1648" i="1"/>
  <c r="BW1402" i="1"/>
  <c r="BW1408" i="1"/>
  <c r="BW1253" i="1"/>
  <c r="BW1067" i="1"/>
  <c r="BW1069" i="1"/>
  <c r="BW1108" i="1"/>
  <c r="BW1498" i="1"/>
  <c r="BW1209" i="1"/>
  <c r="BW2750" i="1"/>
  <c r="BW2567" i="1"/>
  <c r="BW2492" i="1"/>
  <c r="BW1217" i="1"/>
  <c r="BW2821" i="1"/>
  <c r="BW1979" i="1"/>
  <c r="BW2032" i="1"/>
  <c r="BW2229" i="1"/>
  <c r="BW1125" i="1"/>
  <c r="BW1123" i="1"/>
  <c r="BW1299" i="1"/>
  <c r="BW2580" i="1"/>
  <c r="BW2230" i="1"/>
  <c r="BW2297" i="1"/>
  <c r="BW2034" i="1"/>
  <c r="BW2214" i="1"/>
  <c r="BW2454" i="1"/>
  <c r="BW2170" i="1"/>
  <c r="BW1785" i="1"/>
  <c r="BW1512" i="1"/>
  <c r="BW2293" i="1"/>
  <c r="BW2009" i="1"/>
  <c r="BW2419" i="1"/>
  <c r="BW2017" i="1"/>
  <c r="BW1290" i="1"/>
  <c r="BW1708" i="1"/>
  <c r="BW1696" i="1"/>
  <c r="BW1058" i="1"/>
  <c r="BW2935" i="1"/>
  <c r="BW2387" i="1"/>
  <c r="BW2367" i="1"/>
  <c r="BW1786" i="1"/>
  <c r="BW1350" i="1"/>
  <c r="BW2239" i="1"/>
  <c r="BW1849" i="1"/>
  <c r="BW2415" i="1"/>
  <c r="BW2224" i="1"/>
  <c r="BW2138" i="1"/>
  <c r="BW1792" i="1"/>
  <c r="BW2002" i="1"/>
  <c r="BW1949" i="1"/>
  <c r="BW1369" i="1"/>
  <c r="BW2317" i="1"/>
  <c r="BW2505" i="1"/>
  <c r="BW2313" i="1"/>
  <c r="BW2773" i="1"/>
  <c r="BW1060" i="1"/>
  <c r="BW1243" i="1"/>
  <c r="BW2672" i="1"/>
  <c r="BW2220" i="1"/>
  <c r="BW2326" i="1"/>
  <c r="BW1617" i="1"/>
  <c r="BW1360" i="1"/>
  <c r="BW2569" i="1"/>
  <c r="BW1715" i="1"/>
  <c r="BW2424" i="1"/>
  <c r="BW1876" i="1"/>
  <c r="BW1146" i="1"/>
  <c r="BW2982" i="1"/>
  <c r="BW2718" i="1"/>
  <c r="BW2514" i="1"/>
  <c r="BW2439" i="1"/>
  <c r="BW1600" i="1"/>
  <c r="BW2414" i="1"/>
  <c r="BW1609" i="1"/>
  <c r="BW2820" i="1"/>
  <c r="BW2912" i="1"/>
  <c r="BW2706" i="1"/>
  <c r="BW2477" i="1"/>
  <c r="BW2071" i="1"/>
  <c r="BW1917" i="1"/>
  <c r="BW1871" i="1"/>
  <c r="BW1781" i="1"/>
  <c r="BW1449" i="1"/>
  <c r="BW1392" i="1"/>
  <c r="BW1236" i="1"/>
  <c r="BW1059" i="1"/>
  <c r="BW1055" i="1"/>
  <c r="BW1490" i="1"/>
  <c r="BW1115" i="1"/>
  <c r="BW2962" i="1"/>
  <c r="BW2910" i="1"/>
  <c r="BW2736" i="1"/>
  <c r="BW2551" i="1"/>
  <c r="BW2451" i="1"/>
  <c r="BW1265" i="1"/>
  <c r="BW1176" i="1"/>
  <c r="BW1774" i="1"/>
  <c r="BW1724" i="1"/>
  <c r="BW1355" i="1"/>
  <c r="BW2074" i="1"/>
  <c r="BW1780" i="1"/>
  <c r="BW2577" i="1"/>
  <c r="BW2179" i="1"/>
  <c r="BW2049" i="1"/>
  <c r="BW1337" i="1"/>
  <c r="BW2352" i="1"/>
  <c r="BW2373" i="1"/>
  <c r="BW2303" i="1"/>
  <c r="BW1769" i="1"/>
  <c r="BW2301" i="1"/>
  <c r="BW2010" i="1"/>
  <c r="BW1653" i="1"/>
  <c r="BW2407" i="1"/>
  <c r="BW2392" i="1"/>
  <c r="BW2131" i="1"/>
  <c r="BW1315" i="1"/>
  <c r="BW1215" i="1"/>
  <c r="BW1292" i="1"/>
  <c r="BW2649" i="1"/>
  <c r="BW2332" i="1"/>
  <c r="BW1728" i="1"/>
  <c r="BW2011" i="1"/>
  <c r="BW1973" i="1"/>
  <c r="BW1432" i="1"/>
  <c r="BW2344" i="1"/>
  <c r="BW2089" i="1"/>
  <c r="BW2008" i="1"/>
  <c r="BW1805" i="1"/>
  <c r="BW1655" i="1"/>
  <c r="BW1529" i="1"/>
  <c r="BW2959" i="1"/>
  <c r="BW2400" i="1"/>
  <c r="BW2443" i="1"/>
  <c r="BW2178" i="1"/>
  <c r="BW2787" i="1"/>
  <c r="BW2128" i="1"/>
  <c r="BW2061" i="1"/>
  <c r="BW2665" i="1"/>
  <c r="BW2153" i="1"/>
  <c r="BW2202" i="1"/>
  <c r="BW1731" i="1"/>
  <c r="BW1496" i="1"/>
  <c r="BW1197" i="1"/>
  <c r="BW1623" i="1"/>
  <c r="BW2988" i="1"/>
  <c r="BW2534" i="1"/>
  <c r="BW2498" i="1"/>
  <c r="BW1884" i="1"/>
  <c r="BW1196" i="1"/>
  <c r="BW2752" i="1"/>
  <c r="BW2350" i="1"/>
  <c r="BW2480" i="1"/>
  <c r="BW2371" i="1"/>
  <c r="BW1526" i="1"/>
  <c r="BW2896" i="1"/>
  <c r="BW2690" i="1"/>
  <c r="BW2445" i="1"/>
  <c r="BW2060" i="1"/>
  <c r="BW1936" i="1"/>
  <c r="BW1852" i="1"/>
  <c r="BW1686" i="1"/>
  <c r="BW1487" i="1"/>
  <c r="BW1431" i="1"/>
  <c r="BW1213" i="1"/>
  <c r="BW1130" i="1"/>
  <c r="BW1026" i="1"/>
  <c r="BW2409" i="1"/>
  <c r="BW1150" i="1"/>
  <c r="BW1488" i="1"/>
  <c r="BW2946" i="1"/>
  <c r="BW2894" i="1"/>
  <c r="BW2728" i="1"/>
  <c r="BW2578" i="1"/>
  <c r="BW2437" i="1"/>
  <c r="BW2450" i="1"/>
  <c r="BW1595" i="1"/>
  <c r="BW2923" i="1"/>
  <c r="BW1357" i="1"/>
  <c r="BW1368" i="1"/>
  <c r="BW1262" i="1"/>
  <c r="BW2014" i="1"/>
  <c r="BW1140" i="1"/>
  <c r="BW1341" i="1"/>
  <c r="BW2951" i="1"/>
  <c r="BW2423" i="1"/>
  <c r="BW2171" i="1"/>
  <c r="BW2811" i="1"/>
  <c r="BW1597" i="1"/>
  <c r="BW2560" i="1"/>
  <c r="BW2967" i="1"/>
  <c r="BW2421" i="1"/>
  <c r="BW2339" i="1"/>
  <c r="BW2147" i="1"/>
  <c r="BW1748" i="1"/>
  <c r="BW1716" i="1"/>
  <c r="BW1732" i="1"/>
  <c r="BW1181" i="1"/>
  <c r="BW2341" i="1"/>
  <c r="BW2351" i="1"/>
  <c r="BW2204" i="1"/>
  <c r="BW1078" i="1"/>
  <c r="BW2648" i="1"/>
  <c r="BW2253" i="1"/>
  <c r="BW2554" i="1"/>
  <c r="BW2368" i="1"/>
  <c r="BW2422" i="1"/>
  <c r="BW1627" i="1"/>
  <c r="BW1673" i="1"/>
  <c r="BW1604" i="1"/>
  <c r="BW2162" i="1"/>
  <c r="BW2408" i="1"/>
  <c r="BW2316" i="1"/>
  <c r="BW2945" i="1"/>
  <c r="BW1177" i="1"/>
  <c r="BW1247" i="1"/>
  <c r="BW2642" i="1"/>
  <c r="BW2363" i="1"/>
  <c r="BW2149" i="1"/>
  <c r="BW2723" i="1"/>
  <c r="BW1772" i="1"/>
  <c r="BW1608" i="1"/>
  <c r="BW2814" i="1"/>
  <c r="BW2529" i="1"/>
  <c r="BW2254" i="1"/>
  <c r="BW1705" i="1"/>
  <c r="BW1291" i="1"/>
  <c r="BW2986" i="1"/>
  <c r="BW1283" i="1"/>
  <c r="BW2710" i="1"/>
  <c r="BW2259" i="1"/>
  <c r="BW2629" i="1"/>
  <c r="BW1308" i="1"/>
  <c r="BW2950" i="1"/>
  <c r="BW2976" i="1"/>
  <c r="BW2594" i="1"/>
  <c r="BW2460" i="1"/>
  <c r="BW2448" i="1"/>
  <c r="BW1524" i="1"/>
  <c r="BW1492" i="1"/>
  <c r="BW2880" i="1"/>
  <c r="BW2542" i="1"/>
  <c r="BW2494" i="1"/>
  <c r="BW1877" i="1"/>
  <c r="BW1904" i="1"/>
  <c r="BW1777" i="1"/>
  <c r="BW1495" i="1"/>
  <c r="BW1551" i="1"/>
  <c r="BW1440" i="1"/>
  <c r="BW1205" i="1"/>
  <c r="BW1105" i="1"/>
  <c r="BW1037" i="1"/>
  <c r="BW1710" i="1"/>
  <c r="BW1101" i="1"/>
  <c r="BW1179" i="1"/>
  <c r="BW2930" i="1"/>
  <c r="BW2878" i="1"/>
  <c r="BW2720" i="1"/>
  <c r="BW2540" i="1"/>
  <c r="BW2021" i="1"/>
  <c r="BW2482" i="1"/>
  <c r="BW1296" i="1"/>
  <c r="BW1235" i="1"/>
  <c r="BW2973" i="1"/>
  <c r="BW2745" i="1"/>
  <c r="BW1187" i="1"/>
  <c r="BW2020" i="1"/>
  <c r="BW2568" i="1"/>
  <c r="BW1352" i="1"/>
  <c r="BW1953" i="1"/>
  <c r="BW1193" i="1"/>
  <c r="BW2521" i="1"/>
  <c r="BW1929" i="1"/>
  <c r="BW1252" i="1"/>
  <c r="BW2047" i="1"/>
  <c r="BW2459" i="1"/>
  <c r="BW2361" i="1"/>
  <c r="BW2493" i="1"/>
  <c r="BW2125" i="1"/>
  <c r="BW1322" i="1"/>
  <c r="BW1313" i="1"/>
  <c r="BW2611" i="1"/>
  <c r="BW2513" i="1"/>
  <c r="BW1934" i="1"/>
  <c r="BW1172" i="1"/>
  <c r="BW2015" i="1"/>
  <c r="BW1758" i="1"/>
  <c r="BW2417" i="1"/>
  <c r="BW2403" i="1"/>
  <c r="BW2885" i="1"/>
  <c r="BW1194" i="1"/>
  <c r="BW1271" i="1"/>
  <c r="BW2840" i="1"/>
  <c r="BW2195" i="1"/>
  <c r="BW2381" i="1"/>
  <c r="BW2187" i="1"/>
  <c r="BW2933" i="1"/>
  <c r="BW2225" i="1"/>
  <c r="BW2279" i="1"/>
  <c r="BW2159" i="1"/>
  <c r="BW2328" i="1"/>
  <c r="BW1918" i="1"/>
  <c r="BW1752" i="1"/>
  <c r="BW1319" i="1"/>
  <c r="BW1124" i="1"/>
  <c r="BW2609" i="1"/>
  <c r="BW2434" i="1"/>
  <c r="BW2121" i="1"/>
  <c r="BW1720" i="1"/>
  <c r="BW1086" i="1"/>
  <c r="BW2188" i="1"/>
  <c r="BW1162" i="1"/>
  <c r="BW2900" i="1"/>
  <c r="BW2694" i="1"/>
  <c r="BW2485" i="1"/>
  <c r="BW2312" i="1"/>
  <c r="BW1521" i="1"/>
  <c r="BW2914" i="1"/>
  <c r="BW2708" i="1"/>
  <c r="BW2496" i="1"/>
  <c r="BW1725" i="1"/>
  <c r="BW1454" i="1"/>
  <c r="BW2864" i="1"/>
  <c r="BW2428" i="1"/>
  <c r="BW2258" i="1"/>
  <c r="BW2050" i="1"/>
  <c r="BW1812" i="1"/>
  <c r="BW1598" i="1"/>
  <c r="BW1589" i="1"/>
  <c r="BW1445" i="1"/>
  <c r="BW1332" i="1"/>
  <c r="BW1216" i="1"/>
  <c r="BW1091" i="1"/>
  <c r="BW1029" i="1"/>
  <c r="BW1502" i="1"/>
  <c r="BW1269" i="1"/>
  <c r="BW1229" i="1"/>
  <c r="BW2823" i="1"/>
  <c r="BW3000" i="1"/>
  <c r="BW2862" i="1"/>
  <c r="BW2634" i="1"/>
  <c r="BW2452" i="1"/>
  <c r="BW2544" i="1"/>
  <c r="BW2525" i="1"/>
  <c r="BW1258" i="1"/>
  <c r="BW1895" i="1"/>
  <c r="BW2975" i="1"/>
  <c r="BW2790" i="1"/>
  <c r="BW2643" i="1"/>
  <c r="BW2277" i="1"/>
  <c r="BW1776" i="1"/>
  <c r="BW2260" i="1"/>
  <c r="BW1231" i="1"/>
  <c r="BW1371" i="1"/>
  <c r="BW2043" i="1"/>
  <c r="BW2383" i="1"/>
  <c r="BW2211" i="1"/>
  <c r="BW2241" i="1"/>
  <c r="BW2349" i="1"/>
  <c r="BW1671" i="1"/>
  <c r="BW2656" i="1"/>
  <c r="BW2216" i="1"/>
  <c r="BW2410" i="1"/>
  <c r="BW2062" i="1"/>
  <c r="BW2835" i="1"/>
  <c r="BW2287" i="1"/>
  <c r="BW2561" i="1"/>
  <c r="BW2457" i="1"/>
  <c r="BW2305" i="1"/>
  <c r="BW1899" i="1"/>
  <c r="BW1480" i="1"/>
  <c r="BW2687" i="1"/>
  <c r="BW1428" i="1"/>
  <c r="BW1266" i="1"/>
  <c r="BW2541" i="1"/>
  <c r="BW2426" i="1"/>
  <c r="BW2243" i="1"/>
  <c r="BW2289" i="1"/>
  <c r="BW2145" i="1"/>
  <c r="BW2537" i="1"/>
  <c r="BW2127" i="1"/>
  <c r="BW1297" i="1"/>
  <c r="BW2909" i="1"/>
  <c r="BW1784" i="1"/>
  <c r="BW1689" i="1"/>
  <c r="BW2248" i="1"/>
  <c r="BW2418" i="1"/>
  <c r="BW1687" i="1"/>
  <c r="BW2257" i="1"/>
  <c r="BW2549" i="1"/>
  <c r="BW2223" i="1"/>
  <c r="BW2218" i="1"/>
  <c r="BW2466" i="1"/>
  <c r="BW1938" i="1"/>
  <c r="BW1169" i="1"/>
  <c r="BW2585" i="1"/>
  <c r="BW1504" i="1"/>
  <c r="BW2884" i="1"/>
  <c r="BW2538" i="1"/>
  <c r="BW2453" i="1"/>
  <c r="BW1690" i="1"/>
  <c r="BW1250" i="1"/>
  <c r="BW2970" i="1"/>
  <c r="BW2898" i="1"/>
  <c r="BW2692" i="1"/>
  <c r="BW2467" i="1"/>
  <c r="BW1868" i="1"/>
  <c r="BW1151" i="1"/>
  <c r="BW2974" i="1"/>
  <c r="BW2738" i="1"/>
  <c r="BW2579" i="1"/>
  <c r="BW2278" i="1"/>
  <c r="BW1801" i="1"/>
  <c r="BW1919" i="1"/>
  <c r="BW1847" i="1"/>
  <c r="BW1591" i="1"/>
  <c r="BW1483" i="1"/>
  <c r="BW1403" i="1"/>
  <c r="BW1199" i="1"/>
  <c r="BW1052" i="1"/>
  <c r="BW1013" i="1"/>
  <c r="BW1797" i="1"/>
  <c r="BW1458" i="1"/>
  <c r="BW1119" i="1"/>
  <c r="BW2960" i="1"/>
  <c r="BW2844" i="1"/>
  <c r="BW2589" i="1"/>
  <c r="BW2471" i="1"/>
  <c r="BW2069" i="1"/>
  <c r="BW2135" i="1"/>
  <c r="BW1484" i="1"/>
  <c r="BW1714" i="1"/>
  <c r="BW2654" i="1"/>
  <c r="BW1372" i="1"/>
  <c r="BW1610" i="1"/>
  <c r="BW2035" i="1"/>
  <c r="BW1854" i="1"/>
  <c r="BW2321" i="1"/>
  <c r="BW1347" i="1"/>
  <c r="BW2481" i="1"/>
  <c r="BW2175" i="1"/>
  <c r="BW1599" i="1"/>
  <c r="BW2024" i="1"/>
  <c r="BW1242" i="1"/>
  <c r="BW2307" i="1"/>
  <c r="BW2148" i="1"/>
  <c r="BW2140" i="1"/>
  <c r="BW1821" i="1"/>
  <c r="BW2684" i="1"/>
  <c r="BW2031" i="1"/>
  <c r="BW2029" i="1"/>
  <c r="BW2620" i="1"/>
  <c r="BW2137" i="1"/>
  <c r="BW1707" i="1"/>
  <c r="BW1318" i="1"/>
  <c r="BW1688" i="1"/>
  <c r="BW1225" i="1"/>
  <c r="BW2262" i="1"/>
  <c r="BW2842" i="1"/>
  <c r="BW2509" i="1"/>
  <c r="BW2025" i="1"/>
  <c r="BW2005" i="1"/>
  <c r="BW1722" i="1"/>
  <c r="BW2671" i="1"/>
  <c r="BW2365" i="1"/>
  <c r="BW2246" i="1"/>
  <c r="BW1906" i="1"/>
  <c r="BW1971" i="1"/>
  <c r="BW1329" i="1"/>
  <c r="BW1227" i="1"/>
  <c r="BW2123" i="1"/>
  <c r="BW2376" i="1"/>
  <c r="BW1778" i="1"/>
  <c r="BW1241" i="1"/>
  <c r="BW2083" i="1"/>
  <c r="BW1770" i="1"/>
  <c r="BW2491" i="1"/>
  <c r="BW2416" i="1"/>
  <c r="BW1900" i="1"/>
  <c r="BW1456" i="1"/>
  <c r="BW2197" i="1"/>
  <c r="BW1110" i="1"/>
  <c r="BW2836" i="1"/>
  <c r="BW2868" i="1"/>
  <c r="BW2522" i="1"/>
  <c r="BW2647" i="1"/>
  <c r="BW1727" i="1"/>
  <c r="BW1340" i="1"/>
  <c r="BW2882" i="1"/>
  <c r="BW2712" i="1"/>
  <c r="BW2571" i="1"/>
  <c r="BW2440" i="1"/>
  <c r="BW1494" i="1"/>
  <c r="BW2526" i="1"/>
  <c r="BW2472" i="1"/>
  <c r="BW1994" i="1"/>
  <c r="BW1886" i="1"/>
  <c r="BW1802" i="1"/>
  <c r="BW1567" i="1"/>
  <c r="BW1463" i="1"/>
  <c r="BW1387" i="1"/>
  <c r="BW1168" i="1"/>
  <c r="BW1008" i="1"/>
  <c r="BW1339" i="1"/>
  <c r="BW1482" i="1"/>
  <c r="BW1165" i="1"/>
  <c r="BW2944" i="1"/>
  <c r="BW2726" i="1"/>
  <c r="BW2479" i="1"/>
  <c r="BW2311" i="1"/>
  <c r="BW1614" i="1"/>
  <c r="BW1362" i="1"/>
  <c r="BW2776" i="1"/>
  <c r="BW1195" i="1"/>
  <c r="BW1244" i="1"/>
  <c r="BW1957" i="1"/>
  <c r="BW1702" i="1"/>
  <c r="BW2075" i="1"/>
  <c r="BW2566" i="1"/>
  <c r="BW2355" i="1"/>
  <c r="BW2441" i="1"/>
  <c r="BW2109" i="1"/>
  <c r="BW2340" i="1"/>
  <c r="BW1754" i="1"/>
  <c r="BW2627" i="1"/>
  <c r="BW2517" i="1"/>
  <c r="BW2393" i="1"/>
  <c r="BW2099" i="1"/>
  <c r="BW2831" i="1"/>
  <c r="BW1510" i="1"/>
  <c r="BW1325" i="1"/>
  <c r="BW2621" i="1"/>
  <c r="BW2000" i="1"/>
  <c r="BW1635" i="1"/>
  <c r="BW1090" i="1"/>
  <c r="BW1361" i="1"/>
  <c r="BW2247" i="1"/>
  <c r="BW2004" i="1"/>
  <c r="BW2669" i="1"/>
  <c r="BW2487" i="1"/>
  <c r="BW2210" i="1"/>
  <c r="BW2118" i="1"/>
  <c r="BW1345" i="1"/>
  <c r="BW1251" i="1"/>
  <c r="BW2613" i="1"/>
  <c r="BW2449" i="1"/>
  <c r="BW2019" i="1"/>
  <c r="BW1931" i="1"/>
  <c r="BW1134" i="1"/>
  <c r="BW1183" i="1"/>
  <c r="BW2233" i="1"/>
  <c r="BW2834" i="1"/>
  <c r="BW2413" i="1"/>
  <c r="BW2336" i="1"/>
  <c r="BW2142" i="1"/>
  <c r="BW1977" i="1"/>
  <c r="BW1941" i="1"/>
  <c r="BW1351" i="1"/>
  <c r="BW2411" i="1"/>
  <c r="BW2388" i="1"/>
  <c r="BW1624" i="1"/>
  <c r="BW1442" i="1"/>
  <c r="BW2161" i="1"/>
  <c r="BW1056" i="1"/>
  <c r="BW2730" i="1"/>
  <c r="BW2314" i="1"/>
  <c r="BW2120" i="1"/>
  <c r="BW1693" i="1"/>
  <c r="BW1182" i="1"/>
  <c r="BW2966" i="1"/>
  <c r="BW2866" i="1"/>
  <c r="BW2607" i="1"/>
  <c r="BW2555" i="1"/>
  <c r="BW2854" i="1"/>
  <c r="BW1618" i="1"/>
  <c r="BW2852" i="1"/>
  <c r="BW2999" i="1"/>
  <c r="BW2510" i="1"/>
  <c r="BW2343" i="1"/>
  <c r="BW1838" i="1"/>
  <c r="BW1870" i="1"/>
  <c r="BW1816" i="1"/>
  <c r="BW1636" i="1"/>
  <c r="BW1425" i="1"/>
  <c r="BW1310" i="1"/>
  <c r="BW1111" i="1"/>
  <c r="BW1012" i="1"/>
  <c r="BW1303" i="1"/>
  <c r="BW1295" i="1"/>
  <c r="BW1298" i="1"/>
  <c r="BW2980" i="1"/>
  <c r="BW2928" i="1"/>
  <c r="BW2528" i="1"/>
  <c r="BW2704" i="1"/>
  <c r="BW2270" i="1"/>
  <c r="BW1527" i="1"/>
  <c r="BW1219" i="1"/>
  <c r="BW1038" i="1"/>
  <c r="BW1226" i="1"/>
  <c r="BW1549" i="1"/>
  <c r="BW1085" i="1"/>
  <c r="BW1381" i="1"/>
  <c r="BW1542" i="1"/>
  <c r="BW1552" i="1"/>
  <c r="BW1831" i="1"/>
  <c r="BW1946" i="1"/>
  <c r="BW1978" i="1"/>
  <c r="BW2169" i="1"/>
  <c r="BW2724" i="1"/>
  <c r="BW1407" i="1"/>
  <c r="BW1485" i="1"/>
  <c r="BW1839" i="1"/>
  <c r="BW2176" i="1"/>
  <c r="BW2978" i="1"/>
  <c r="BW1536" i="1"/>
  <c r="BW1836" i="1"/>
  <c r="BW2022" i="1"/>
  <c r="BW1698" i="1"/>
  <c r="BW1668" i="1"/>
  <c r="BW1856" i="1"/>
  <c r="BW1024" i="1"/>
  <c r="BW1006" i="1"/>
  <c r="BW1389" i="1"/>
  <c r="BW1027" i="1"/>
  <c r="BW1282" i="1"/>
  <c r="BW1469" i="1"/>
  <c r="BW1677" i="1"/>
  <c r="BW1848" i="1"/>
  <c r="BW1960" i="1"/>
  <c r="BW2084" i="1"/>
  <c r="BW2242" i="1"/>
  <c r="BW2663" i="1"/>
  <c r="BW1009" i="1"/>
  <c r="BW1095" i="1"/>
  <c r="BW1423" i="1"/>
  <c r="BW1508" i="1"/>
  <c r="BW1804" i="1"/>
  <c r="BW2156" i="1"/>
  <c r="BW1348" i="1"/>
  <c r="BW2165" i="1"/>
  <c r="BW1400" i="1"/>
  <c r="BW1584" i="1"/>
  <c r="BW1588" i="1"/>
  <c r="BW1846" i="1"/>
  <c r="BW2076" i="1"/>
  <c r="BW2582" i="1"/>
  <c r="BW1359" i="1"/>
  <c r="BW1632" i="1"/>
  <c r="BW1683" i="1"/>
  <c r="BW2206" i="1"/>
  <c r="BW1051" i="1"/>
  <c r="BW1129" i="1"/>
  <c r="BW1435" i="1"/>
  <c r="BW1518" i="1"/>
  <c r="BW1581" i="1"/>
  <c r="BW1834" i="1"/>
  <c r="BW1867" i="1"/>
  <c r="BW1928" i="1"/>
  <c r="BW2205" i="1"/>
  <c r="BW2252" i="1"/>
  <c r="BW2599" i="1"/>
  <c r="BW2872" i="1"/>
  <c r="BW2804" i="1"/>
  <c r="BW1202" i="1"/>
  <c r="BW1694" i="1"/>
  <c r="BW2488" i="1"/>
  <c r="BW2700" i="1"/>
  <c r="BW2858" i="1"/>
  <c r="BW2948" i="1"/>
  <c r="BW2998" i="1"/>
  <c r="BW1191" i="1"/>
  <c r="BW1762" i="1"/>
  <c r="BW1744" i="1"/>
  <c r="BW2702" i="1"/>
  <c r="BW2066" i="1"/>
  <c r="BW1011" i="1"/>
  <c r="BW1031" i="1"/>
  <c r="BW1228" i="1"/>
  <c r="BW1475" i="1"/>
  <c r="BW1075" i="1"/>
  <c r="BW1401" i="1"/>
  <c r="BW1558" i="1"/>
  <c r="BW1611" i="1"/>
  <c r="BW1879" i="1"/>
  <c r="BW1950" i="1"/>
  <c r="BW1982" i="1"/>
  <c r="BW2185" i="1"/>
  <c r="BW1098" i="1"/>
  <c r="BW1380" i="1"/>
  <c r="BW1497" i="1"/>
  <c r="BW1793" i="1"/>
  <c r="BW2209" i="1"/>
  <c r="BW1592" i="1"/>
  <c r="BW1873" i="1"/>
  <c r="BW2173" i="1"/>
  <c r="BW2133" i="1"/>
  <c r="BW1779" i="1"/>
  <c r="BW1990" i="1"/>
  <c r="BW1200" i="1"/>
  <c r="BW1034" i="1"/>
  <c r="BW1018" i="1"/>
  <c r="BW1409" i="1"/>
  <c r="BW1131" i="1"/>
  <c r="BW1391" i="1"/>
  <c r="BW1505" i="1"/>
  <c r="BW1577" i="1"/>
  <c r="BW1880" i="1"/>
  <c r="BW1964" i="1"/>
  <c r="BW2184" i="1"/>
  <c r="BW2436" i="1"/>
  <c r="BW1032" i="1"/>
  <c r="BW1040" i="1"/>
  <c r="BW1118" i="1"/>
  <c r="BW1434" i="1"/>
  <c r="BW1587" i="1"/>
  <c r="BW1828" i="1"/>
  <c r="BW2200" i="1"/>
  <c r="BW1349" i="1"/>
  <c r="BW1004" i="1"/>
  <c r="BW1437" i="1"/>
  <c r="BW1451" i="1"/>
  <c r="BW1569" i="1"/>
  <c r="BW1923" i="1"/>
  <c r="BW2160" i="1"/>
  <c r="BW2626" i="1"/>
  <c r="BW1127" i="1"/>
  <c r="BW1554" i="1"/>
  <c r="BW1761" i="1"/>
  <c r="BW2207" i="1"/>
  <c r="BW1010" i="1"/>
  <c r="BW1116" i="1"/>
  <c r="BW1477" i="1"/>
  <c r="BW1532" i="1"/>
  <c r="BW1684" i="1"/>
  <c r="BW1481" i="1"/>
  <c r="BW1888" i="1"/>
  <c r="BW2088" i="1"/>
  <c r="BW2331" i="1"/>
  <c r="BW2455" i="1"/>
  <c r="BW2716" i="1"/>
  <c r="BW2888" i="1"/>
  <c r="BW2992" i="1"/>
  <c r="BW1261" i="1"/>
  <c r="BW1718" i="1"/>
  <c r="BW2504" i="1"/>
  <c r="BW2536" i="1"/>
  <c r="BW2874" i="1"/>
  <c r="BW2964" i="1"/>
  <c r="BW1829" i="1"/>
  <c r="BW2199" i="1"/>
  <c r="BW2053" i="1"/>
  <c r="BW2520" i="1"/>
  <c r="BW2623" i="1"/>
  <c r="BW2922" i="1"/>
  <c r="BW1992" i="1"/>
  <c r="BW1022" i="1"/>
  <c r="BW1057" i="1"/>
  <c r="BW1230" i="1"/>
  <c r="BW1017" i="1"/>
  <c r="BW1142" i="1"/>
  <c r="BW1427" i="1"/>
  <c r="BW1576" i="1"/>
  <c r="BW1644" i="1"/>
  <c r="BW1865" i="1"/>
  <c r="BW1954" i="1"/>
  <c r="BW1993" i="1"/>
  <c r="BW1986" i="1"/>
  <c r="BW1171" i="1"/>
  <c r="BW1419" i="1"/>
  <c r="BW1575" i="1"/>
  <c r="BW1844" i="1"/>
  <c r="BW2055" i="1"/>
  <c r="BW1509" i="1"/>
  <c r="BW1907" i="1"/>
  <c r="BW2152" i="1"/>
  <c r="BW1843" i="1"/>
  <c r="BW1513" i="1"/>
  <c r="BW1930" i="1"/>
  <c r="BW1857" i="1"/>
  <c r="BW1065" i="1"/>
  <c r="BW1030" i="1"/>
  <c r="BW1324" i="1"/>
  <c r="BW1128" i="1"/>
  <c r="BW1398" i="1"/>
  <c r="BW1541" i="1"/>
  <c r="BW1646" i="1"/>
  <c r="BW1827" i="1"/>
  <c r="BW1968" i="1"/>
  <c r="BW2212" i="1"/>
  <c r="BW1238" i="1"/>
  <c r="BW1049" i="1"/>
  <c r="BW1174" i="1"/>
  <c r="BW1390" i="1"/>
  <c r="BW1664" i="1"/>
  <c r="BW1883" i="1"/>
  <c r="BW2280" i="1"/>
  <c r="BW1117" i="1"/>
  <c r="BW1019" i="1"/>
  <c r="BW1377" i="1"/>
  <c r="BW1137" i="1"/>
  <c r="BW1388" i="1"/>
  <c r="BW1630" i="1"/>
  <c r="BW1667" i="1"/>
  <c r="BW1869" i="1"/>
  <c r="BW2193" i="1"/>
  <c r="BW2740" i="1"/>
  <c r="BW1522" i="1"/>
  <c r="BW1571" i="1"/>
  <c r="BW1822" i="1"/>
  <c r="BW1914" i="1"/>
  <c r="BW1039" i="1"/>
  <c r="BW1092" i="1"/>
  <c r="BW1493" i="1"/>
  <c r="BW1583" i="1"/>
  <c r="BW1656" i="1"/>
  <c r="BW1745" i="1"/>
  <c r="BW1920" i="1"/>
  <c r="BW2104" i="1"/>
  <c r="BW2456" i="1"/>
  <c r="BW2548" i="1"/>
  <c r="BW2904" i="1"/>
  <c r="BW2990" i="1"/>
  <c r="BW1198" i="1"/>
  <c r="BW1703" i="1"/>
  <c r="BW2347" i="1"/>
  <c r="BW2516" i="1"/>
  <c r="BW2890" i="1"/>
  <c r="BW2918" i="1"/>
  <c r="BW1678" i="1"/>
  <c r="BW2357" i="1"/>
  <c r="BW1221" i="1"/>
  <c r="BW2431" i="1"/>
  <c r="BW2744" i="1"/>
  <c r="BW2938" i="1"/>
  <c r="BW2250" i="1"/>
  <c r="BW1083" i="1"/>
  <c r="BW1020" i="1"/>
  <c r="BW1256" i="1"/>
  <c r="BW1046" i="1"/>
  <c r="BW1093" i="1"/>
  <c r="BW1374" i="1"/>
  <c r="BW1540" i="1"/>
  <c r="BW1642" i="1"/>
  <c r="BW1891" i="1"/>
  <c r="BW1958" i="1"/>
  <c r="BW2086" i="1"/>
  <c r="BW2182" i="1"/>
  <c r="BW1214" i="1"/>
  <c r="BW1406" i="1"/>
  <c r="BW1590" i="1"/>
  <c r="BW1830" i="1"/>
  <c r="BW2007" i="1"/>
  <c r="BW1189" i="1"/>
  <c r="BW1743" i="1"/>
  <c r="BW1991" i="1"/>
  <c r="BW2334" i="1"/>
  <c r="BW1438" i="1"/>
  <c r="BW1814" i="1"/>
  <c r="BW2191" i="1"/>
  <c r="BW1114" i="1"/>
  <c r="BW1016" i="1"/>
  <c r="BW1455" i="1"/>
  <c r="BW1077" i="1"/>
  <c r="BW1333" i="1"/>
  <c r="BW1563" i="1"/>
  <c r="BW1562" i="1"/>
  <c r="BW1940" i="1"/>
  <c r="BW1972" i="1"/>
  <c r="BW2177" i="1"/>
  <c r="BW2870" i="1"/>
  <c r="BW1383" i="1"/>
  <c r="BW1036" i="1"/>
  <c r="BW1203" i="1"/>
  <c r="BW1545" i="1"/>
  <c r="BW1680" i="1"/>
  <c r="BW1855" i="1"/>
  <c r="BW2296" i="1"/>
  <c r="BW1316" i="1"/>
  <c r="BW1028" i="1"/>
  <c r="BW1555" i="1"/>
  <c r="BW1284" i="1"/>
  <c r="BW1413" i="1"/>
  <c r="BW1501" i="1"/>
  <c r="BW1840" i="1"/>
  <c r="BW1896" i="1"/>
  <c r="BW2006" i="1"/>
  <c r="BW2902" i="1"/>
  <c r="BW1813" i="1"/>
  <c r="BW1605" i="1"/>
  <c r="BW1864" i="1"/>
  <c r="BW2198" i="1"/>
  <c r="BW1239" i="1"/>
  <c r="BW1033" i="1"/>
  <c r="BW1330" i="1"/>
  <c r="BW1543" i="1"/>
  <c r="BW1574" i="1"/>
  <c r="BW1798" i="1"/>
  <c r="BW1858" i="1"/>
  <c r="BW1989" i="1"/>
  <c r="BW2116" i="1"/>
  <c r="BW2327" i="1"/>
  <c r="BW2508" i="1"/>
  <c r="BW2794" i="1"/>
  <c r="BW2996" i="1"/>
  <c r="BW1082" i="1"/>
  <c r="BW1334" i="1"/>
  <c r="BW1737" i="1"/>
  <c r="BW2432" i="1"/>
  <c r="BW2532" i="1"/>
  <c r="BW2906" i="1"/>
  <c r="BW2920" i="1"/>
  <c r="BW1084" i="1"/>
  <c r="BW1851" i="1"/>
  <c r="BW2438" i="1"/>
  <c r="BW2469" i="1"/>
  <c r="BW2463" i="1"/>
  <c r="BW2714" i="1"/>
  <c r="BW2954" i="1"/>
  <c r="BW1264" i="1"/>
  <c r="BW2272" i="1"/>
  <c r="BW1042" i="1"/>
  <c r="BW1047" i="1"/>
  <c r="BW1294" i="1"/>
  <c r="BW1035" i="1"/>
  <c r="BW1145" i="1"/>
  <c r="BW1394" i="1"/>
  <c r="BW1634" i="1"/>
  <c r="BW1665" i="1"/>
  <c r="BW1882" i="1"/>
  <c r="BW1962" i="1"/>
  <c r="BW2102" i="1"/>
  <c r="BW1912" i="1"/>
  <c r="BW1234" i="1"/>
  <c r="BW1557" i="1"/>
  <c r="BW1654" i="1"/>
  <c r="BW1875" i="1"/>
  <c r="BW2023" i="1"/>
  <c r="BW1561" i="1"/>
  <c r="BW1824" i="1"/>
  <c r="BW1861" i="1"/>
  <c r="BW2468" i="1"/>
  <c r="BW1429" i="1"/>
  <c r="BW1773" i="1"/>
  <c r="BW2048" i="1"/>
  <c r="BW1001" i="1"/>
  <c r="BW1222" i="1"/>
  <c r="BW1102" i="1"/>
  <c r="BW1539" i="1"/>
  <c r="BW1103" i="1"/>
  <c r="BW1364" i="1"/>
  <c r="BW1511" i="1"/>
  <c r="BW1763" i="1"/>
  <c r="BW1944" i="1"/>
  <c r="BW1976" i="1"/>
  <c r="BW2190" i="1"/>
  <c r="BW1417" i="1"/>
  <c r="BW1048" i="1"/>
  <c r="BW1346" i="1"/>
  <c r="BW1565" i="1"/>
  <c r="BW1681" i="1"/>
  <c r="BW1988" i="1"/>
  <c r="BW2559" i="1"/>
  <c r="BW1663" i="1"/>
  <c r="BW1147" i="1"/>
  <c r="BW1544" i="1"/>
  <c r="BW1300" i="1"/>
  <c r="BW1520" i="1"/>
  <c r="BW1534" i="1"/>
  <c r="BW1799" i="1"/>
  <c r="BW1995" i="1"/>
  <c r="BW2052" i="1"/>
  <c r="BW1489" i="1"/>
  <c r="BW1550" i="1"/>
  <c r="BW2072" i="1"/>
  <c r="BW2174" i="1"/>
  <c r="BW1439" i="1"/>
  <c r="BW1073" i="1"/>
  <c r="BW1395" i="1"/>
  <c r="BW1559" i="1"/>
  <c r="BW1459" i="1"/>
  <c r="BW1747" i="1"/>
  <c r="BW1862" i="1"/>
  <c r="BW1901" i="1"/>
  <c r="BW2094" i="1"/>
  <c r="BW2486" i="1"/>
  <c r="BW2524" i="1"/>
  <c r="BW2746" i="1"/>
  <c r="BW2926" i="1"/>
  <c r="BW1080" i="1"/>
  <c r="BW1478" i="1"/>
  <c r="BW2180" i="1"/>
  <c r="BW1305" i="1"/>
  <c r="BW2464" i="1"/>
  <c r="BW2602" i="1"/>
  <c r="BW2994" i="1"/>
  <c r="BW2936" i="1"/>
  <c r="BW1223" i="1"/>
  <c r="BW1603" i="1"/>
  <c r="BW2346" i="1"/>
  <c r="BW2618" i="1"/>
  <c r="BW2860" i="1"/>
  <c r="BW2203" i="1"/>
  <c r="BW1050" i="1"/>
  <c r="BW1081" i="1"/>
  <c r="BW1378" i="1"/>
  <c r="BW1002" i="1"/>
  <c r="BW1207" i="1"/>
  <c r="BW1447" i="1"/>
  <c r="BW1528" i="1"/>
  <c r="BW1670" i="1"/>
  <c r="BW1757" i="1"/>
  <c r="BW1966" i="1"/>
  <c r="BW2168" i="1"/>
  <c r="BW2315" i="1"/>
  <c r="BW1474" i="1"/>
  <c r="BW1280" i="1"/>
  <c r="BW1491" i="1"/>
  <c r="BW1765" i="1"/>
  <c r="BW1987" i="1"/>
  <c r="BW2234" i="1"/>
  <c r="BW1386" i="1"/>
  <c r="BW1863" i="1"/>
  <c r="BW1925" i="1"/>
  <c r="BW1582" i="1"/>
  <c r="BW1872" i="1"/>
  <c r="BW2240" i="1"/>
  <c r="BW1023" i="1"/>
  <c r="BW1003" i="1"/>
  <c r="BW1041" i="1"/>
  <c r="BW1507" i="1"/>
  <c r="BW1106" i="1"/>
  <c r="BW1404" i="1"/>
  <c r="BW1365" i="1"/>
  <c r="BW1818" i="1"/>
  <c r="BW1948" i="1"/>
  <c r="BW1980" i="1"/>
  <c r="BW2040" i="1"/>
  <c r="BW1461" i="1"/>
  <c r="BW1087" i="1"/>
  <c r="BW1393" i="1"/>
  <c r="BW1473" i="1"/>
  <c r="BW1749" i="1"/>
  <c r="BW1833" i="1"/>
  <c r="BW2518" i="1"/>
  <c r="BW1697" i="1"/>
  <c r="BW1126" i="1"/>
  <c r="BW1570" i="1"/>
  <c r="BW1397" i="1"/>
  <c r="BW1453" i="1"/>
  <c r="BW1519" i="1"/>
  <c r="BW1850" i="1"/>
  <c r="BW1806" i="1"/>
  <c r="BW2157" i="1"/>
  <c r="BW1499" i="1"/>
  <c r="BW1775" i="1"/>
  <c r="BW1893" i="1"/>
  <c r="BW2236" i="1"/>
  <c r="BW1531" i="1"/>
  <c r="BW1097" i="1"/>
  <c r="BW1255" i="1"/>
  <c r="BW1560" i="1"/>
  <c r="BW1546" i="1"/>
  <c r="BW1800" i="1"/>
  <c r="BW1878" i="1"/>
  <c r="BW1933" i="1"/>
  <c r="BW2110" i="1"/>
  <c r="BW2502" i="1"/>
  <c r="BW2576" i="1"/>
  <c r="BW2610" i="1"/>
  <c r="BW2942" i="1"/>
  <c r="BW2924" i="1"/>
  <c r="BW1153" i="1"/>
  <c r="BW1311" i="1"/>
  <c r="BW2322" i="1"/>
  <c r="BW1817" i="1"/>
  <c r="BW2330" i="1"/>
  <c r="BW2615" i="1"/>
  <c r="BW2972" i="1"/>
  <c r="BW2952" i="1"/>
  <c r="BW2934" i="1"/>
  <c r="BW1257" i="1"/>
  <c r="BW1709" i="1"/>
  <c r="BW2985" i="1"/>
  <c r="BW2490" i="1"/>
  <c r="BW2631" i="1"/>
  <c r="BW2876" i="1"/>
  <c r="BW10828" i="1"/>
  <c r="BW10613" i="1"/>
  <c r="BW10905" i="1"/>
  <c r="BW10852" i="1"/>
  <c r="BW10695" i="1"/>
  <c r="BW10588" i="1"/>
  <c r="BW10992" i="1"/>
  <c r="BW10530" i="1"/>
  <c r="BW10505" i="1"/>
  <c r="BW10879" i="1"/>
  <c r="BW10683" i="1"/>
  <c r="BW10544" i="1"/>
  <c r="BW10945" i="1"/>
  <c r="BW10772" i="1"/>
  <c r="BW10964" i="1"/>
  <c r="BW10636" i="1"/>
  <c r="BW10814" i="1"/>
  <c r="BW10509" i="1"/>
  <c r="BW10556" i="1"/>
  <c r="BW10742" i="1"/>
  <c r="BW10667" i="1"/>
  <c r="BW10554" i="1"/>
  <c r="BW10868" i="1"/>
  <c r="BW10513" i="1"/>
  <c r="BW10956" i="1"/>
  <c r="BW10846" i="1"/>
  <c r="BW10591" i="1"/>
  <c r="BW10784" i="1"/>
  <c r="BW10866" i="1"/>
  <c r="BW10976" i="1"/>
  <c r="BW10596" i="1"/>
  <c r="BW10833" i="1"/>
  <c r="BW10758" i="1"/>
  <c r="BW10863" i="1"/>
  <c r="BW10609" i="1"/>
  <c r="BW10539" i="1"/>
  <c r="BW10930" i="1"/>
  <c r="BW10696" i="1"/>
  <c r="BW10534" i="1"/>
  <c r="BW10720" i="1"/>
  <c r="BW10816" i="1"/>
  <c r="BW10545" i="1"/>
  <c r="BW10686" i="1"/>
  <c r="BW10724" i="1"/>
  <c r="BW10892" i="1"/>
  <c r="BW10673" i="1"/>
  <c r="BW10789" i="1"/>
  <c r="BW10660" i="1"/>
  <c r="BW10959" i="1"/>
  <c r="BW10766" i="1"/>
  <c r="BW10656" i="1"/>
  <c r="BW10538" i="1"/>
  <c r="BW10694" i="1"/>
  <c r="BW10826" i="1"/>
  <c r="BW10836" i="1"/>
  <c r="BW10978" i="1"/>
  <c r="BW10989" i="1"/>
  <c r="BW10565" i="1"/>
  <c r="BW10671" i="1"/>
  <c r="BW10555" i="1"/>
  <c r="BW10553" i="1"/>
  <c r="BW10845" i="1"/>
  <c r="BW10747" i="1"/>
  <c r="BW10651" i="1"/>
  <c r="BW10967" i="1"/>
  <c r="BW10862" i="1"/>
  <c r="BW21534" i="1"/>
  <c r="BW10531" i="1"/>
  <c r="BW10878" i="1"/>
  <c r="BW10898" i="1"/>
  <c r="BW10562" i="1"/>
  <c r="BW10721" i="1"/>
  <c r="BW10633" i="1"/>
  <c r="BW10773" i="1"/>
  <c r="BW10865" i="1"/>
  <c r="BW10507" i="1"/>
  <c r="BW10737" i="1"/>
  <c r="BW10748" i="1"/>
  <c r="BW10768" i="1"/>
  <c r="BW10988" i="1"/>
  <c r="BW10785" i="1"/>
  <c r="BW10570" i="1"/>
  <c r="BW10811" i="1"/>
  <c r="BW10919" i="1"/>
  <c r="BW10823" i="1"/>
  <c r="BW10608" i="1"/>
  <c r="BW10907" i="1"/>
  <c r="BW10790" i="1"/>
  <c r="BW10653" i="1"/>
  <c r="BW10723" i="1"/>
  <c r="BW10698" i="1"/>
  <c r="BW10546" i="1"/>
  <c r="BW10707" i="1"/>
  <c r="BW10606" i="1"/>
  <c r="BW10982" i="1"/>
  <c r="BW10918" i="1"/>
  <c r="BW10631" i="1"/>
  <c r="BW10984" i="1"/>
  <c r="BW10778" i="1"/>
  <c r="BW10703" i="1"/>
  <c r="BW10600" i="1"/>
  <c r="BW10680" i="1"/>
  <c r="BW10900" i="1"/>
  <c r="BW10589" i="1"/>
  <c r="BW10786" i="1"/>
  <c r="BW10581" i="1"/>
  <c r="BW10612" i="1"/>
  <c r="BW10649" i="1"/>
  <c r="BW10916" i="1"/>
  <c r="BW10508" i="1"/>
  <c r="BW10813" i="1"/>
  <c r="BW10895" i="1"/>
  <c r="BW10780" i="1"/>
  <c r="BW10926" i="1"/>
  <c r="BW10663" i="1"/>
  <c r="BW10911" i="1"/>
  <c r="BW10563" i="1"/>
  <c r="BW10615" i="1"/>
  <c r="BW10917" i="1"/>
  <c r="BW10802" i="1"/>
  <c r="BW10759" i="1"/>
  <c r="BW10623" i="1"/>
  <c r="BW10891" i="1"/>
  <c r="BW10853" i="1"/>
  <c r="BW10593" i="1"/>
  <c r="BW10888" i="1"/>
  <c r="BW10524" i="1"/>
  <c r="BW10885" i="1"/>
  <c r="BW10718" i="1"/>
  <c r="BW10993" i="1"/>
  <c r="BW10605" i="1"/>
  <c r="BW10731" i="1"/>
  <c r="BW10529" i="1"/>
  <c r="BW10569" i="1"/>
  <c r="BW10875" i="1"/>
  <c r="BW10550" i="1"/>
  <c r="BW10756" i="1"/>
  <c r="BW10922" i="1"/>
  <c r="BW10904" i="1"/>
  <c r="BW10601" i="1"/>
  <c r="BW10999" i="1"/>
  <c r="BW10664" i="1"/>
  <c r="BW10757" i="1"/>
  <c r="BW10618" i="1"/>
  <c r="BW10518" i="1"/>
  <c r="BW10987" i="1"/>
  <c r="BW10700" i="1"/>
  <c r="BW10670" i="1"/>
  <c r="BW10830" i="1"/>
  <c r="BW10796" i="1"/>
  <c r="BW10985" i="1"/>
  <c r="BW10571" i="1"/>
  <c r="BW10914" i="1"/>
  <c r="BW10506" i="1"/>
  <c r="BW10980" i="1"/>
  <c r="BW10501" i="1"/>
  <c r="BW10986" i="1"/>
  <c r="BW10774" i="1"/>
  <c r="BW10604" i="1"/>
  <c r="BW10981" i="1"/>
  <c r="BW10598" i="1"/>
  <c r="BW10730" i="1"/>
  <c r="BW10835" i="1"/>
  <c r="BW10896" i="1"/>
  <c r="BW10818" i="1"/>
  <c r="BW10808" i="1"/>
  <c r="BW10666" i="1"/>
  <c r="BW10560" i="1"/>
  <c r="BW10749" i="1"/>
  <c r="BW10882" i="1"/>
  <c r="BW10558" i="1"/>
  <c r="BW10991" i="1"/>
  <c r="BW10576" i="1"/>
  <c r="BW10995" i="1"/>
  <c r="BW10710" i="1"/>
  <c r="BW10782" i="1"/>
  <c r="BW10682" i="1"/>
  <c r="BW10543" i="1"/>
  <c r="BW10883" i="1"/>
  <c r="BW10740" i="1"/>
  <c r="BW10861" i="1"/>
  <c r="BW10627" i="1"/>
  <c r="BW10540" i="1"/>
  <c r="BW10635" i="1"/>
  <c r="BW10714" i="1"/>
  <c r="BW10771" i="1"/>
  <c r="BW10858" i="1"/>
  <c r="BW10953" i="1"/>
  <c r="BW10927" i="1"/>
  <c r="BW10519" i="1"/>
  <c r="BW10585" i="1"/>
  <c r="BW10729" i="1"/>
  <c r="BW10792" i="1"/>
  <c r="BW10869" i="1"/>
  <c r="BW10547" i="1"/>
  <c r="BW10824" i="1"/>
  <c r="BW10532" i="1"/>
  <c r="BW10566" i="1"/>
  <c r="BW10693" i="1"/>
  <c r="BW10788" i="1"/>
  <c r="BW10876" i="1"/>
  <c r="BW10920" i="1"/>
  <c r="BW10681" i="1"/>
  <c r="BW10514" i="1"/>
  <c r="BW10644" i="1"/>
  <c r="BW10761" i="1"/>
  <c r="BW10750" i="1"/>
  <c r="BW10910" i="1"/>
  <c r="BW10717" i="1"/>
  <c r="BW10510" i="1"/>
  <c r="BW10628" i="1"/>
  <c r="BW10754" i="1"/>
  <c r="BW10741" i="1"/>
  <c r="BW10743" i="1"/>
  <c r="BW10939" i="1"/>
  <c r="BW10973" i="1"/>
  <c r="BW10949" i="1"/>
  <c r="BW10921" i="1"/>
  <c r="BW10946" i="1"/>
  <c r="BW10958" i="1"/>
  <c r="BW10968" i="1"/>
  <c r="BW10972" i="1"/>
  <c r="BW10712" i="1"/>
  <c r="BW10877" i="1"/>
  <c r="BW10886" i="1"/>
  <c r="BW10674" i="1"/>
  <c r="BW10611" i="1"/>
  <c r="BW10794" i="1"/>
  <c r="BW10701" i="1"/>
  <c r="BW10578" i="1"/>
  <c r="BW10839" i="1"/>
  <c r="BW10889" i="1"/>
  <c r="BW10800" i="1"/>
  <c r="BW10676" i="1"/>
  <c r="BW10851" i="1"/>
  <c r="BW10620" i="1"/>
  <c r="BW10527" i="1"/>
  <c r="BW10709" i="1"/>
  <c r="BW10913" i="1"/>
  <c r="BW10629" i="1"/>
  <c r="BW10587" i="1"/>
  <c r="BW10873" i="1"/>
  <c r="BW10812" i="1"/>
  <c r="BW10777" i="1"/>
  <c r="BW10901" i="1"/>
  <c r="BW10584" i="1"/>
  <c r="BW10979" i="1"/>
  <c r="BW10537" i="1"/>
  <c r="BW10516" i="1"/>
  <c r="BW10535" i="1"/>
  <c r="BW10637" i="1"/>
  <c r="BW10779" i="1"/>
  <c r="BW10783" i="1"/>
  <c r="BW10897" i="1"/>
  <c r="BW10974" i="1"/>
  <c r="BW10541" i="1"/>
  <c r="BW10648" i="1"/>
  <c r="BW10726" i="1"/>
  <c r="BW10804" i="1"/>
  <c r="BW10753" i="1"/>
  <c r="BW10640" i="1"/>
  <c r="BW10923" i="1"/>
  <c r="BW10557" i="1"/>
  <c r="BW10616" i="1"/>
  <c r="BW10736" i="1"/>
  <c r="BW10801" i="1"/>
  <c r="BW10933" i="1"/>
  <c r="BW10966" i="1"/>
  <c r="BW10528" i="1"/>
  <c r="BW10699" i="1"/>
  <c r="BW10738" i="1"/>
  <c r="BW10902" i="1"/>
  <c r="BW10842" i="1"/>
  <c r="BW10564" i="1"/>
  <c r="BW10705" i="1"/>
  <c r="BW10734" i="1"/>
  <c r="BW10763" i="1"/>
  <c r="BW10884" i="1"/>
  <c r="BW10941" i="1"/>
  <c r="BW10827" i="1"/>
  <c r="BW10943" i="1"/>
  <c r="BW10944" i="1"/>
  <c r="BW10822" i="1"/>
  <c r="BW10727" i="1"/>
  <c r="BW10746" i="1"/>
  <c r="BW10548" i="1"/>
  <c r="BW10840" i="1"/>
  <c r="BW10715" i="1"/>
  <c r="BW10854" i="1"/>
  <c r="BW10607" i="1"/>
  <c r="BW10685" i="1"/>
  <c r="BW10733" i="1"/>
  <c r="BW10909" i="1"/>
  <c r="BW10517" i="1"/>
  <c r="BW10661" i="1"/>
  <c r="BW10639" i="1"/>
  <c r="BW10899" i="1"/>
  <c r="BW10722" i="1"/>
  <c r="BW10572" i="1"/>
  <c r="BW10805" i="1"/>
  <c r="BW10679" i="1"/>
  <c r="BW10688" i="1"/>
  <c r="BW10906" i="1"/>
  <c r="BW10626" i="1"/>
  <c r="BW10855" i="1"/>
  <c r="BW10990" i="1"/>
  <c r="BW10983" i="1"/>
  <c r="BW10665" i="1"/>
  <c r="BW10645" i="1"/>
  <c r="BW10521" i="1"/>
  <c r="BW10641" i="1"/>
  <c r="BW10552" i="1"/>
  <c r="BW10511" i="1"/>
  <c r="BW10568" i="1"/>
  <c r="BW10675" i="1"/>
  <c r="BW10744" i="1"/>
  <c r="BW10834" i="1"/>
  <c r="BW10924" i="1"/>
  <c r="BW10574" i="1"/>
  <c r="BW10647" i="1"/>
  <c r="BW10781" i="1"/>
  <c r="BW10787" i="1"/>
  <c r="BW10977" i="1"/>
  <c r="BW10643" i="1"/>
  <c r="BW10559" i="1"/>
  <c r="BW10657" i="1"/>
  <c r="BW10689" i="1"/>
  <c r="BW10732" i="1"/>
  <c r="BW10815" i="1"/>
  <c r="BW10577" i="1"/>
  <c r="BW10702" i="1"/>
  <c r="BW10769" i="1"/>
  <c r="BW10890" i="1"/>
  <c r="BW10887" i="1"/>
  <c r="BW10590" i="1"/>
  <c r="BW10745" i="1"/>
  <c r="BW10735" i="1"/>
  <c r="BW10819" i="1"/>
  <c r="BW10806" i="1"/>
  <c r="BW10951" i="1"/>
  <c r="BW10928" i="1"/>
  <c r="BW10844" i="1"/>
  <c r="BW10908" i="1"/>
  <c r="BW10961" i="1"/>
  <c r="BW10957" i="1"/>
  <c r="BW10962" i="1"/>
  <c r="BW10947" i="1"/>
  <c r="BW10931" i="1"/>
  <c r="BW10697" i="1"/>
  <c r="BW10864" i="1"/>
  <c r="BW10515" i="1"/>
  <c r="BW11000" i="1"/>
  <c r="BW10594" i="1"/>
  <c r="BW10573" i="1"/>
  <c r="BW10646" i="1"/>
  <c r="BW10809" i="1"/>
  <c r="BW10817" i="1"/>
  <c r="BW10668" i="1"/>
  <c r="BW10820" i="1"/>
  <c r="BW10692" i="1"/>
  <c r="BW10871" i="1"/>
  <c r="BW10658" i="1"/>
  <c r="BW10849" i="1"/>
  <c r="BW10575" i="1"/>
  <c r="BW10838" i="1"/>
  <c r="BW10903" i="1"/>
  <c r="BW10764" i="1"/>
  <c r="BW10831" i="1"/>
  <c r="BW10829" i="1"/>
  <c r="BW10624" i="1"/>
  <c r="BW10621" i="1"/>
  <c r="BW10677" i="1"/>
  <c r="BW10523" i="1"/>
  <c r="BW10536" i="1"/>
  <c r="BW10711" i="1"/>
  <c r="BW10752" i="1"/>
  <c r="BW10848" i="1"/>
  <c r="BW10937" i="1"/>
  <c r="BW10713" i="1"/>
  <c r="BW10522" i="1"/>
  <c r="BW10561" i="1"/>
  <c r="BW10687" i="1"/>
  <c r="BW10762" i="1"/>
  <c r="BW10874" i="1"/>
  <c r="BW10684" i="1"/>
  <c r="BW10567" i="1"/>
  <c r="BW10642" i="1"/>
  <c r="BW10719" i="1"/>
  <c r="BW10850" i="1"/>
  <c r="BW10938" i="1"/>
  <c r="BW10659" i="1"/>
  <c r="BW10583" i="1"/>
  <c r="BW10770" i="1"/>
  <c r="BW10810" i="1"/>
  <c r="BW10948" i="1"/>
  <c r="BW10837" i="1"/>
  <c r="BW10872" i="1"/>
  <c r="BW10610" i="1"/>
  <c r="BW10672" i="1"/>
  <c r="BW10739" i="1"/>
  <c r="BW10798" i="1"/>
  <c r="BW10915" i="1"/>
  <c r="BW10969" i="1"/>
  <c r="BW10952" i="1"/>
  <c r="BW10996" i="1"/>
  <c r="BW10929" i="1"/>
  <c r="BW10942" i="1"/>
  <c r="BW10975" i="1"/>
  <c r="BW10934" i="1"/>
  <c r="BW10965" i="1"/>
  <c r="BW10997" i="1"/>
  <c r="BW10706" i="1"/>
  <c r="BW10512" i="1"/>
  <c r="BW10998" i="1"/>
  <c r="BW10654" i="1"/>
  <c r="BW10603" i="1"/>
  <c r="BW10760" i="1"/>
  <c r="BW10655" i="1"/>
  <c r="BW10542" i="1"/>
  <c r="BW10691" i="1"/>
  <c r="BW10857" i="1"/>
  <c r="BW10503" i="1"/>
  <c r="BW10632" i="1"/>
  <c r="BW10751" i="1"/>
  <c r="BW10880" i="1"/>
  <c r="BW10551" i="1"/>
  <c r="BW10870" i="1"/>
  <c r="BW10994" i="1"/>
  <c r="BW10549" i="1"/>
  <c r="BW10582" i="1"/>
  <c r="BW10662" i="1"/>
  <c r="BW10716" i="1"/>
  <c r="BW10765" i="1"/>
  <c r="BW10867" i="1"/>
  <c r="BW10630" i="1"/>
  <c r="BW10825" i="1"/>
  <c r="BW10847" i="1"/>
  <c r="BW10859" i="1"/>
  <c r="BW10617" i="1"/>
  <c r="BW10803" i="1"/>
  <c r="BW10860" i="1"/>
  <c r="BW10533" i="1"/>
  <c r="BW10597" i="1"/>
  <c r="BW10678" i="1"/>
  <c r="BW10776" i="1"/>
  <c r="BW10841" i="1"/>
  <c r="BW10936" i="1"/>
  <c r="BW10912" i="1"/>
  <c r="BW10502" i="1"/>
  <c r="BW10580" i="1"/>
  <c r="BW10690" i="1"/>
  <c r="BW10725" i="1"/>
  <c r="BW10894" i="1"/>
  <c r="BW10520" i="1"/>
  <c r="BW10843" i="1"/>
  <c r="BW10525" i="1"/>
  <c r="BW10586" i="1"/>
  <c r="BW10619" i="1"/>
  <c r="BW10704" i="1"/>
  <c r="BW10775" i="1"/>
  <c r="BW10579" i="1"/>
  <c r="BW10625" i="1"/>
  <c r="BW10728" i="1"/>
  <c r="BW10793" i="1"/>
  <c r="BW10638" i="1"/>
  <c r="BW10971" i="1"/>
  <c r="BW10622" i="1"/>
  <c r="BW10708" i="1"/>
  <c r="BW10767" i="1"/>
  <c r="BW10832" i="1"/>
  <c r="BW10963" i="1"/>
  <c r="BW10955" i="1"/>
  <c r="BW10935" i="1"/>
  <c r="BW10970" i="1"/>
  <c r="BW10925" i="1"/>
  <c r="BW10960" i="1"/>
  <c r="BW10950" i="1"/>
  <c r="BW10954" i="1"/>
  <c r="BW10821" i="1"/>
  <c r="BW10650" i="1"/>
  <c r="BW10797" i="1"/>
  <c r="BW10614" i="1"/>
  <c r="BW10791" i="1"/>
  <c r="BW10634" i="1"/>
  <c r="BW10526" i="1"/>
  <c r="BW10602" i="1"/>
  <c r="BW10592" i="1"/>
  <c r="BW10881" i="1"/>
  <c r="BW10669" i="1"/>
  <c r="BW10755" i="1"/>
  <c r="BW10799" i="1"/>
  <c r="BW10652" i="1"/>
  <c r="BW10856" i="1"/>
  <c r="BW10595" i="1"/>
  <c r="BW10599" i="1"/>
  <c r="BW10807" i="1"/>
  <c r="BW10932" i="1"/>
  <c r="BW10504" i="1"/>
  <c r="BW10795" i="1"/>
  <c r="BW10893" i="1"/>
  <c r="BW10940" i="1"/>
  <c r="BW19555" i="1"/>
  <c r="BW17698" i="1"/>
  <c r="BW21562" i="1"/>
  <c r="BW21061" i="1"/>
  <c r="BW19516" i="1"/>
  <c r="BW21541" i="1"/>
  <c r="BW20070" i="1"/>
  <c r="BW18688" i="1"/>
  <c r="BW17595" i="1"/>
  <c r="BW21524" i="1"/>
  <c r="BW20069" i="1"/>
  <c r="BW18682" i="1"/>
  <c r="BW21527" i="1"/>
  <c r="BW19077" i="1"/>
  <c r="BW17011" i="1"/>
  <c r="BW21571" i="1"/>
  <c r="BW21058" i="1"/>
  <c r="BW19076" i="1"/>
  <c r="BW17538" i="1"/>
  <c r="BW19570" i="1"/>
  <c r="BW18638" i="1"/>
  <c r="BW18179" i="1"/>
  <c r="BW18517" i="1"/>
  <c r="BW18046" i="1"/>
  <c r="BW17022" i="1"/>
  <c r="BW17033" i="1"/>
  <c r="BW21054" i="1"/>
  <c r="BW19539" i="1"/>
  <c r="BW18176" i="1"/>
  <c r="BW18063" i="1"/>
  <c r="BW17592" i="1"/>
  <c r="BW17124" i="1"/>
  <c r="BW17520" i="1"/>
  <c r="BW17615" i="1"/>
  <c r="BW18508" i="1"/>
  <c r="BW17017" i="1"/>
  <c r="BW17172" i="1"/>
  <c r="BW18550" i="1"/>
  <c r="BW18518" i="1"/>
  <c r="BW17568" i="1"/>
  <c r="BW17036" i="1"/>
  <c r="BW18085" i="1"/>
  <c r="BW18580" i="1"/>
  <c r="BW18515" i="1"/>
  <c r="BW17583" i="1"/>
  <c r="BW17112" i="1"/>
  <c r="BW17163" i="1"/>
  <c r="BW17013" i="1"/>
  <c r="BW18187" i="1"/>
  <c r="BW18521" i="1"/>
  <c r="BW17565" i="1"/>
  <c r="BW17103" i="1"/>
  <c r="BW17162" i="1"/>
  <c r="BW17075" i="1"/>
  <c r="BW18600" i="1"/>
  <c r="BW18168" i="1"/>
  <c r="BW19079" i="1"/>
  <c r="BW17187" i="1"/>
  <c r="BW17093" i="1"/>
  <c r="BW18190" i="1"/>
  <c r="BW18577" i="1"/>
  <c r="BW17545" i="1"/>
  <c r="BW17155" i="1"/>
  <c r="BW17107" i="1"/>
  <c r="BW18551" i="1"/>
  <c r="BW18543" i="1"/>
  <c r="BW18178" i="1"/>
  <c r="BW21065" i="1"/>
  <c r="BW17168" i="1"/>
  <c r="BW18622" i="1"/>
  <c r="BW18132" i="1"/>
  <c r="BW18065" i="1"/>
  <c r="BW17184" i="1"/>
  <c r="BW17197" i="1"/>
  <c r="BW17044" i="1"/>
  <c r="BW18637" i="1"/>
  <c r="BW18616" i="1"/>
  <c r="BW18042" i="1"/>
  <c r="BW19019" i="1"/>
  <c r="BW19090" i="1"/>
  <c r="BW18096" i="1"/>
  <c r="BW17669" i="1"/>
  <c r="BW18513" i="1"/>
  <c r="BW18567" i="1"/>
  <c r="BW18118" i="1"/>
  <c r="BW18098" i="1"/>
  <c r="BW17659" i="1"/>
  <c r="BW17560" i="1"/>
  <c r="BW18134" i="1"/>
  <c r="BW17664" i="1"/>
  <c r="BW20025" i="1"/>
  <c r="BW18699" i="1"/>
  <c r="BW18114" i="1"/>
  <c r="BW17637" i="1"/>
  <c r="BW17622" i="1"/>
  <c r="BW17524" i="1"/>
  <c r="BW19099" i="1"/>
  <c r="BW18534" i="1"/>
  <c r="BW17628" i="1"/>
  <c r="BW17095" i="1"/>
  <c r="BW18189" i="1"/>
  <c r="BW17516" i="1"/>
  <c r="BW19071" i="1"/>
  <c r="BW17623" i="1"/>
  <c r="BW17087" i="1"/>
  <c r="BW20021" i="1"/>
  <c r="BW17666" i="1"/>
  <c r="BW17699" i="1"/>
  <c r="BW17549" i="1"/>
  <c r="BW18588" i="1"/>
  <c r="BW17680" i="1"/>
  <c r="BW21513" i="1"/>
  <c r="BW17581" i="1"/>
  <c r="BW19069" i="1"/>
  <c r="BW18540" i="1"/>
  <c r="BW18595" i="1"/>
  <c r="BW17629" i="1"/>
  <c r="BW17116" i="1"/>
  <c r="BW19057" i="1"/>
  <c r="BW21071" i="1"/>
  <c r="BW19600" i="1"/>
  <c r="BW21015" i="1"/>
  <c r="BW18139" i="1"/>
  <c r="BW19091" i="1"/>
  <c r="BW21075" i="1"/>
  <c r="BW20098" i="1"/>
  <c r="BW19558" i="1"/>
  <c r="BW19025" i="1"/>
  <c r="BW21070" i="1"/>
  <c r="BW19566" i="1"/>
  <c r="BW20061" i="1"/>
  <c r="BW21546" i="1"/>
  <c r="BW21576" i="1"/>
  <c r="BW21013" i="1"/>
  <c r="BW17029" i="1"/>
  <c r="BW17582" i="1"/>
  <c r="BW20055" i="1"/>
  <c r="BW21025" i="1"/>
  <c r="BW21093" i="1"/>
  <c r="BW19034" i="1"/>
  <c r="BW21560" i="1"/>
  <c r="BW19520" i="1"/>
  <c r="BW20096" i="1"/>
  <c r="BW20054" i="1"/>
  <c r="BW19021" i="1"/>
  <c r="BW21092" i="1"/>
  <c r="BW21514" i="1"/>
  <c r="BW20056" i="1"/>
  <c r="BW20078" i="1"/>
  <c r="BW21555" i="1"/>
  <c r="BW21037" i="1"/>
  <c r="BW19587" i="1"/>
  <c r="BW19078" i="1"/>
  <c r="BW20040" i="1"/>
  <c r="BW20093" i="1"/>
  <c r="BW20011" i="1"/>
  <c r="BW21067" i="1"/>
  <c r="BW19063" i="1"/>
  <c r="BW21023" i="1"/>
  <c r="BW19096" i="1"/>
  <c r="BW21031" i="1"/>
  <c r="BW20088" i="1"/>
  <c r="BW18566" i="1"/>
  <c r="BW19043" i="1"/>
  <c r="BW19040" i="1"/>
  <c r="BW19014" i="1"/>
  <c r="BW17644" i="1"/>
  <c r="BW17053" i="1"/>
  <c r="BW17032" i="1"/>
  <c r="BW20059" i="1"/>
  <c r="BW18612" i="1"/>
  <c r="BW18073" i="1"/>
  <c r="BW18519" i="1"/>
  <c r="BW18092" i="1"/>
  <c r="BW19092" i="1"/>
  <c r="BW18522" i="1"/>
  <c r="BW17668" i="1"/>
  <c r="BW17690" i="1"/>
  <c r="BW18077" i="1"/>
  <c r="BW17618" i="1"/>
  <c r="BW18034" i="1"/>
  <c r="BW17675" i="1"/>
  <c r="BW18537" i="1"/>
  <c r="BW18083" i="1"/>
  <c r="BW17018" i="1"/>
  <c r="BW17123" i="1"/>
  <c r="BW17186" i="1"/>
  <c r="BW17653" i="1"/>
  <c r="BW17620" i="1"/>
  <c r="BW17681" i="1"/>
  <c r="BW18020" i="1"/>
  <c r="BW18557" i="1"/>
  <c r="BW18528" i="1"/>
  <c r="BW18131" i="1"/>
  <c r="BW18555" i="1"/>
  <c r="BW19581" i="1"/>
  <c r="BW20039" i="1"/>
  <c r="BW19590" i="1"/>
  <c r="BW19583" i="1"/>
  <c r="BW20027" i="1"/>
  <c r="BW21517" i="1"/>
  <c r="BW20008" i="1"/>
  <c r="BW20062" i="1"/>
  <c r="BW20089" i="1"/>
  <c r="BW21100" i="1"/>
  <c r="BW20077" i="1"/>
  <c r="BW21096" i="1"/>
  <c r="BW19512" i="1"/>
  <c r="BW21589" i="1"/>
  <c r="BW21535" i="1"/>
  <c r="BW20087" i="1"/>
  <c r="BW19100" i="1"/>
  <c r="BW21047" i="1"/>
  <c r="BW20057" i="1"/>
  <c r="BW18658" i="1"/>
  <c r="BW17043" i="1"/>
  <c r="BW21530" i="1"/>
  <c r="BW19528" i="1"/>
  <c r="BW17007" i="1"/>
  <c r="BW21048" i="1"/>
  <c r="BW18641" i="1"/>
  <c r="BW17088" i="1"/>
  <c r="BW21559" i="1"/>
  <c r="BW21042" i="1"/>
  <c r="BW18670" i="1"/>
  <c r="BW17054" i="1"/>
  <c r="BW19548" i="1"/>
  <c r="BW18633" i="1"/>
  <c r="BW18158" i="1"/>
  <c r="BW18511" i="1"/>
  <c r="BW18028" i="1"/>
  <c r="BW17127" i="1"/>
  <c r="BW18681" i="1"/>
  <c r="BW21049" i="1"/>
  <c r="BW19527" i="1"/>
  <c r="BW18152" i="1"/>
  <c r="BW18033" i="1"/>
  <c r="BW17577" i="1"/>
  <c r="BW17100" i="1"/>
  <c r="BW17514" i="1"/>
  <c r="BW18044" i="1"/>
  <c r="BW18524" i="1"/>
  <c r="BW17118" i="1"/>
  <c r="BW18175" i="1"/>
  <c r="BW18532" i="1"/>
  <c r="BW18043" i="1"/>
  <c r="BW17008" i="1"/>
  <c r="BW17145" i="1"/>
  <c r="BW18664" i="1"/>
  <c r="BW18553" i="1"/>
  <c r="BW18081" i="1"/>
  <c r="BW17571" i="1"/>
  <c r="BW17091" i="1"/>
  <c r="BW17142" i="1"/>
  <c r="BW18690" i="1"/>
  <c r="BW18173" i="1"/>
  <c r="BW18010" i="1"/>
  <c r="BW17547" i="1"/>
  <c r="BW17085" i="1"/>
  <c r="BW17174" i="1"/>
  <c r="BW18684" i="1"/>
  <c r="BW18174" i="1"/>
  <c r="BW18102" i="1"/>
  <c r="BW19035" i="1"/>
  <c r="BW17181" i="1"/>
  <c r="BW17015" i="1"/>
  <c r="BW18563" i="1"/>
  <c r="BW18014" i="1"/>
  <c r="BW18071" i="1"/>
  <c r="BW17195" i="1"/>
  <c r="BW17059" i="1"/>
  <c r="BW18649" i="1"/>
  <c r="BW18088" i="1"/>
  <c r="BW17676" i="1"/>
  <c r="BW17139" i="1"/>
  <c r="BW17122" i="1"/>
  <c r="BW18583" i="1"/>
  <c r="BW18012" i="1"/>
  <c r="BW17569" i="1"/>
  <c r="BW17178" i="1"/>
  <c r="BW17188" i="1"/>
  <c r="BW17082" i="1"/>
  <c r="BW18634" i="1"/>
  <c r="BW18181" i="1"/>
  <c r="BW17590" i="1"/>
  <c r="BW18154" i="1"/>
  <c r="BW19049" i="1"/>
  <c r="BW17679" i="1"/>
  <c r="BW17650" i="1"/>
  <c r="BW18647" i="1"/>
  <c r="BW18564" i="1"/>
  <c r="BW18591" i="1"/>
  <c r="BW17558" i="1"/>
  <c r="BW18067" i="1"/>
  <c r="BW18056" i="1"/>
  <c r="BW19093" i="1"/>
  <c r="BW17626" i="1"/>
  <c r="BW21532" i="1"/>
  <c r="BW18674" i="1"/>
  <c r="BW18160" i="1"/>
  <c r="BW17609" i="1"/>
  <c r="BW17512" i="1"/>
  <c r="BW17695" i="1"/>
  <c r="BW18610" i="1"/>
  <c r="BW19088" i="1"/>
  <c r="BW18130" i="1"/>
  <c r="BW21073" i="1"/>
  <c r="BW17663" i="1"/>
  <c r="BW17682" i="1"/>
  <c r="BW19017" i="1"/>
  <c r="BW18162" i="1"/>
  <c r="BW17640" i="1"/>
  <c r="BW19589" i="1"/>
  <c r="BW18115" i="1"/>
  <c r="BW17534" i="1"/>
  <c r="BW17519" i="1"/>
  <c r="BW18570" i="1"/>
  <c r="BW17652" i="1"/>
  <c r="BW18121" i="1"/>
  <c r="BW17570" i="1"/>
  <c r="BW19056" i="1"/>
  <c r="BW19073" i="1"/>
  <c r="BW18074" i="1"/>
  <c r="BW17596" i="1"/>
  <c r="BW17180" i="1"/>
  <c r="BW17672" i="1"/>
  <c r="BW21508" i="1"/>
  <c r="BW20044" i="1"/>
  <c r="BW21016" i="1"/>
  <c r="BW17114" i="1"/>
  <c r="BW19031" i="1"/>
  <c r="BW21585" i="1"/>
  <c r="BW21040" i="1"/>
  <c r="BW17161" i="1"/>
  <c r="BW21572" i="1"/>
  <c r="BW19585" i="1"/>
  <c r="BW19577" i="1"/>
  <c r="BW19511" i="1"/>
  <c r="BW21597" i="1"/>
  <c r="BW19557" i="1"/>
  <c r="BW21090" i="1"/>
  <c r="BW17566" i="1"/>
  <c r="BW21545" i="1"/>
  <c r="BW21085" i="1"/>
  <c r="BW19572" i="1"/>
  <c r="BW19579" i="1"/>
  <c r="BW19084" i="1"/>
  <c r="BW21594" i="1"/>
  <c r="BW21581" i="1"/>
  <c r="BW21575" i="1"/>
  <c r="BW19532" i="1"/>
  <c r="BW19030" i="1"/>
  <c r="BW21087" i="1"/>
  <c r="BW21076" i="1"/>
  <c r="BW19525" i="1"/>
  <c r="BW19599" i="1"/>
  <c r="BW20092" i="1"/>
  <c r="BW20073" i="1"/>
  <c r="BW19562" i="1"/>
  <c r="BW19596" i="1"/>
  <c r="BW19556" i="1"/>
  <c r="BW19550" i="1"/>
  <c r="BW19510" i="1"/>
  <c r="BW19578" i="1"/>
  <c r="BW18561" i="1"/>
  <c r="BW20047" i="1"/>
  <c r="BW19592" i="1"/>
  <c r="BW21081" i="1"/>
  <c r="BW20014" i="1"/>
  <c r="BW19052" i="1"/>
  <c r="BW20022" i="1"/>
  <c r="BW18112" i="1"/>
  <c r="BW18180" i="1"/>
  <c r="BW18125" i="1"/>
  <c r="BW17134" i="1"/>
  <c r="BW17125" i="1"/>
  <c r="BW19075" i="1"/>
  <c r="BW19074" i="1"/>
  <c r="BW18041" i="1"/>
  <c r="BW18019" i="1"/>
  <c r="BW17700" i="1"/>
  <c r="BW18188" i="1"/>
  <c r="BW18171" i="1"/>
  <c r="BW17052" i="1"/>
  <c r="BW17040" i="1"/>
  <c r="BW17176" i="1"/>
  <c r="BW17126" i="1"/>
  <c r="BW18117" i="1"/>
  <c r="BW17104" i="1"/>
  <c r="BW17648" i="1"/>
  <c r="BW17039" i="1"/>
  <c r="BW17092" i="1"/>
  <c r="BW17009" i="1"/>
  <c r="BW17513" i="1"/>
  <c r="BW17665" i="1"/>
  <c r="BW17673" i="1"/>
  <c r="BW18053" i="1"/>
  <c r="BW18585" i="1"/>
  <c r="BW18651" i="1"/>
  <c r="BW18573" i="1"/>
  <c r="BW18186" i="1"/>
  <c r="BW18575" i="1"/>
  <c r="BW19080" i="1"/>
  <c r="BW20046" i="1"/>
  <c r="BW20015" i="1"/>
  <c r="BW19591" i="1"/>
  <c r="BW20028" i="1"/>
  <c r="BW21569" i="1"/>
  <c r="BW21059" i="1"/>
  <c r="BW20083" i="1"/>
  <c r="BW20100" i="1"/>
  <c r="BW21507" i="1"/>
  <c r="BW21034" i="1"/>
  <c r="BW21520" i="1"/>
  <c r="BW21053" i="1"/>
  <c r="BW18632" i="1"/>
  <c r="BW21570" i="1"/>
  <c r="BW21521" i="1"/>
  <c r="BW20058" i="1"/>
  <c r="BW18535" i="1"/>
  <c r="BW21055" i="1"/>
  <c r="BW20018" i="1"/>
  <c r="BW18667" i="1"/>
  <c r="BW17096" i="1"/>
  <c r="BW21044" i="1"/>
  <c r="BW19549" i="1"/>
  <c r="BW17109" i="1"/>
  <c r="BW21043" i="1"/>
  <c r="BW18627" i="1"/>
  <c r="BW21544" i="1"/>
  <c r="BW21577" i="1"/>
  <c r="BW20076" i="1"/>
  <c r="BW18652" i="1"/>
  <c r="BW17077" i="1"/>
  <c r="BW19536" i="1"/>
  <c r="BW18629" i="1"/>
  <c r="BW18559" i="1"/>
  <c r="BW18530" i="1"/>
  <c r="BW17579" i="1"/>
  <c r="BW17106" i="1"/>
  <c r="BW18621" i="1"/>
  <c r="BW21032" i="1"/>
  <c r="BW19517" i="1"/>
  <c r="BW18538" i="1"/>
  <c r="BW18060" i="1"/>
  <c r="BW17529" i="1"/>
  <c r="BW17072" i="1"/>
  <c r="BW17508" i="1"/>
  <c r="BW18198" i="1"/>
  <c r="BW18072" i="1"/>
  <c r="BW17097" i="1"/>
  <c r="BW18133" i="1"/>
  <c r="BW18526" i="1"/>
  <c r="BW18054" i="1"/>
  <c r="BW17151" i="1"/>
  <c r="BW17177" i="1"/>
  <c r="BW18639" i="1"/>
  <c r="BW18192" i="1"/>
  <c r="BW18069" i="1"/>
  <c r="BW17010" i="1"/>
  <c r="BW17078" i="1"/>
  <c r="BW17517" i="1"/>
  <c r="BW18103" i="1"/>
  <c r="BW18155" i="1"/>
  <c r="BW17585" i="1"/>
  <c r="BW17535" i="1"/>
  <c r="BW17067" i="1"/>
  <c r="BW17144" i="1"/>
  <c r="BW18677" i="1"/>
  <c r="BW18659" i="1"/>
  <c r="BW18105" i="1"/>
  <c r="BW18536" i="1"/>
  <c r="BW17175" i="1"/>
  <c r="BW17064" i="1"/>
  <c r="BW18675" i="1"/>
  <c r="BW18110" i="1"/>
  <c r="BW17677" i="1"/>
  <c r="BW17146" i="1"/>
  <c r="BW18678" i="1"/>
  <c r="BW18183" i="1"/>
  <c r="BW17694" i="1"/>
  <c r="BW17651" i="1"/>
  <c r="BW17135" i="1"/>
  <c r="BW17086" i="1"/>
  <c r="BW18672" i="1"/>
  <c r="BW18079" i="1"/>
  <c r="BW19070" i="1"/>
  <c r="BW17166" i="1"/>
  <c r="BW17147" i="1"/>
  <c r="BW17035" i="1"/>
  <c r="BW18586" i="1"/>
  <c r="BW17621" i="1"/>
  <c r="BW19098" i="1"/>
  <c r="BW17536" i="1"/>
  <c r="BW19045" i="1"/>
  <c r="BW19048" i="1"/>
  <c r="BW17587" i="1"/>
  <c r="BW18606" i="1"/>
  <c r="BW18148" i="1"/>
  <c r="BW18087" i="1"/>
  <c r="BW17632" i="1"/>
  <c r="BW17642" i="1"/>
  <c r="BW19062" i="1"/>
  <c r="BW18026" i="1"/>
  <c r="BW17561" i="1"/>
  <c r="BW18687" i="1"/>
  <c r="BW18608" i="1"/>
  <c r="BW17645" i="1"/>
  <c r="BW18597" i="1"/>
  <c r="BW18108" i="1"/>
  <c r="BW17607" i="1"/>
  <c r="BW19039" i="1"/>
  <c r="BW18163" i="1"/>
  <c r="BW18068" i="1"/>
  <c r="BW19543" i="1"/>
  <c r="BW17639" i="1"/>
  <c r="BW17515" i="1"/>
  <c r="BW17189" i="1"/>
  <c r="BW18038" i="1"/>
  <c r="BW17128" i="1"/>
  <c r="BW21063" i="1"/>
  <c r="BW18093" i="1"/>
  <c r="BW18129" i="1"/>
  <c r="BW18539" i="1"/>
  <c r="BW18080" i="1"/>
  <c r="BW17599" i="1"/>
  <c r="BW18050" i="1"/>
  <c r="BW17554" i="1"/>
  <c r="BW18533" i="1"/>
  <c r="BW17696" i="1"/>
  <c r="BW17627" i="1"/>
  <c r="BW17509" i="1"/>
  <c r="BW17069" i="1"/>
  <c r="BW17164" i="1"/>
  <c r="BW21011" i="1"/>
  <c r="BW19529" i="1"/>
  <c r="BW21525" i="1"/>
  <c r="BW17047" i="1"/>
  <c r="BW21548" i="1"/>
  <c r="BW21549" i="1"/>
  <c r="BW19521" i="1"/>
  <c r="BW17045" i="1"/>
  <c r="BW21582" i="1"/>
  <c r="BW20034" i="1"/>
  <c r="BW21035" i="1"/>
  <c r="BW19551" i="1"/>
  <c r="BW21091" i="1"/>
  <c r="BW21590" i="1"/>
  <c r="BW21019" i="1"/>
  <c r="BW17023" i="1"/>
  <c r="BW21064" i="1"/>
  <c r="BW20031" i="1"/>
  <c r="BW21066" i="1"/>
  <c r="BW19559" i="1"/>
  <c r="BW21554" i="1"/>
  <c r="BW21552" i="1"/>
  <c r="BW21080" i="1"/>
  <c r="BW20045" i="1"/>
  <c r="BW20017" i="1"/>
  <c r="BW19038" i="1"/>
  <c r="BW21599" i="1"/>
  <c r="BW21028" i="1"/>
  <c r="BW20033" i="1"/>
  <c r="BW19565" i="1"/>
  <c r="BW21069" i="1"/>
  <c r="BW20036" i="1"/>
  <c r="BW18584" i="1"/>
  <c r="BW18691" i="1"/>
  <c r="BW18572" i="1"/>
  <c r="BW20085" i="1"/>
  <c r="BW19054" i="1"/>
  <c r="BW19594" i="1"/>
  <c r="BW18113" i="1"/>
  <c r="BW19576" i="1"/>
  <c r="BW19509" i="1"/>
  <c r="BW20065" i="1"/>
  <c r="BW20080" i="1"/>
  <c r="BW21511" i="1"/>
  <c r="BW19567" i="1"/>
  <c r="BW19051" i="1"/>
  <c r="BW18099" i="1"/>
  <c r="BW18531" i="1"/>
  <c r="BW17137" i="1"/>
  <c r="BW18650" i="1"/>
  <c r="BW18673" i="1"/>
  <c r="BW19022" i="1"/>
  <c r="BW18016" i="1"/>
  <c r="BW18070" i="1"/>
  <c r="BW17167" i="1"/>
  <c r="BW19013" i="1"/>
  <c r="BW18558" i="1"/>
  <c r="BW17081" i="1"/>
  <c r="BW17194" i="1"/>
  <c r="BW18052" i="1"/>
  <c r="BW17090" i="1"/>
  <c r="BW18049" i="1"/>
  <c r="BW17070" i="1"/>
  <c r="BW17191" i="1"/>
  <c r="BW17564" i="1"/>
  <c r="BW17111" i="1"/>
  <c r="BW17030" i="1"/>
  <c r="BW17525" i="1"/>
  <c r="BW17687" i="1"/>
  <c r="BW17693" i="1"/>
  <c r="BW17608" i="1"/>
  <c r="BW18605" i="1"/>
  <c r="BW19024" i="1"/>
  <c r="BW18576" i="1"/>
  <c r="BW19015" i="1"/>
  <c r="BW18614" i="1"/>
  <c r="BW19085" i="1"/>
  <c r="BW20037" i="1"/>
  <c r="BW20019" i="1"/>
  <c r="BW20009" i="1"/>
  <c r="BW20030" i="1"/>
  <c r="BW19541" i="1"/>
  <c r="BW21077" i="1"/>
  <c r="BW21036" i="1"/>
  <c r="BW21022" i="1"/>
  <c r="BW21512" i="1"/>
  <c r="BW20091" i="1"/>
  <c r="BW21526" i="1"/>
  <c r="BW21009" i="1"/>
  <c r="BW18161" i="1"/>
  <c r="BW21564" i="1"/>
  <c r="BW21050" i="1"/>
  <c r="BW20024" i="1"/>
  <c r="BW18199" i="1"/>
  <c r="BW21550" i="1"/>
  <c r="BW19534" i="1"/>
  <c r="BW18636" i="1"/>
  <c r="BW21592" i="1"/>
  <c r="BW21057" i="1"/>
  <c r="BW19514" i="1"/>
  <c r="BW21573" i="1"/>
  <c r="BW20090" i="1"/>
  <c r="BW18574" i="1"/>
  <c r="BW21586" i="1"/>
  <c r="BW21553" i="1"/>
  <c r="BW20064" i="1"/>
  <c r="BW18195" i="1"/>
  <c r="BW21052" i="1"/>
  <c r="BW19513" i="1"/>
  <c r="BW18624" i="1"/>
  <c r="BW18541" i="1"/>
  <c r="BW18509" i="1"/>
  <c r="BW17580" i="1"/>
  <c r="BW17084" i="1"/>
  <c r="BW18587" i="1"/>
  <c r="BW20079" i="1"/>
  <c r="BW18694" i="1"/>
  <c r="BW18196" i="1"/>
  <c r="BW18030" i="1"/>
  <c r="BW17026" i="1"/>
  <c r="BW17061" i="1"/>
  <c r="BW17196" i="1"/>
  <c r="BW18170" i="1"/>
  <c r="BW17550" i="1"/>
  <c r="BW17060" i="1"/>
  <c r="BW18021" i="1"/>
  <c r="BW18520" i="1"/>
  <c r="BW18036" i="1"/>
  <c r="BW17115" i="1"/>
  <c r="BW17014" i="1"/>
  <c r="BW18635" i="1"/>
  <c r="BW18164" i="1"/>
  <c r="BW18025" i="1"/>
  <c r="BW17169" i="1"/>
  <c r="BW17066" i="1"/>
  <c r="BW17511" i="1"/>
  <c r="BW17610" i="1"/>
  <c r="BW18547" i="1"/>
  <c r="BW17573" i="1"/>
  <c r="BW17523" i="1"/>
  <c r="BW17049" i="1"/>
  <c r="BW17102" i="1"/>
  <c r="BW18665" i="1"/>
  <c r="BW18602" i="1"/>
  <c r="BW17657" i="1"/>
  <c r="BW18122" i="1"/>
  <c r="BW17157" i="1"/>
  <c r="BW18615" i="1"/>
  <c r="BW18609" i="1"/>
  <c r="BW18128" i="1"/>
  <c r="BW17683" i="1"/>
  <c r="BW17141" i="1"/>
  <c r="BW18698" i="1"/>
  <c r="BW18138" i="1"/>
  <c r="BW17670" i="1"/>
  <c r="BW21538" i="1"/>
  <c r="BW17200" i="1"/>
  <c r="BW17057" i="1"/>
  <c r="BW18593" i="1"/>
  <c r="BW17684" i="1"/>
  <c r="BW18662" i="1"/>
  <c r="BW17148" i="1"/>
  <c r="BW17028" i="1"/>
  <c r="BW18689" i="1"/>
  <c r="BW18165" i="1"/>
  <c r="BW17662" i="1"/>
  <c r="BW18569" i="1"/>
  <c r="BW19050" i="1"/>
  <c r="BW18603" i="1"/>
  <c r="BW18029" i="1"/>
  <c r="BW17685" i="1"/>
  <c r="BW18589" i="1"/>
  <c r="BW18151" i="1"/>
  <c r="BW18039" i="1"/>
  <c r="BW18116" i="1"/>
  <c r="BW17689" i="1"/>
  <c r="BW18628" i="1"/>
  <c r="BW17649" i="1"/>
  <c r="BW17050" i="1"/>
  <c r="BW18680" i="1"/>
  <c r="BW18147" i="1"/>
  <c r="BW18686" i="1"/>
  <c r="BW17674" i="1"/>
  <c r="BW18023" i="1"/>
  <c r="BW17588" i="1"/>
  <c r="BW19027" i="1"/>
  <c r="BW18097" i="1"/>
  <c r="BW17611" i="1"/>
  <c r="BW18035" i="1"/>
  <c r="BW17647" i="1"/>
  <c r="BW17646" i="1"/>
  <c r="BW18618" i="1"/>
  <c r="BW17656" i="1"/>
  <c r="BW18024" i="1"/>
  <c r="BW18104" i="1"/>
  <c r="BW18076" i="1"/>
  <c r="BW17601" i="1"/>
  <c r="BW19095" i="1"/>
  <c r="BW18663" i="1"/>
  <c r="BW17518" i="1"/>
  <c r="BW17619" i="1"/>
  <c r="BW17531" i="1"/>
  <c r="BW19066" i="1"/>
  <c r="BW19067" i="1"/>
  <c r="BW17528" i="1"/>
  <c r="BW17593" i="1"/>
  <c r="BW17643" i="1"/>
  <c r="BW18106" i="1"/>
  <c r="BW21587" i="1"/>
  <c r="BW21038" i="1"/>
  <c r="BW20032" i="1"/>
  <c r="BW17567" i="1"/>
  <c r="BW21588" i="1"/>
  <c r="BW19595" i="1"/>
  <c r="BW21522" i="1"/>
  <c r="BW17140" i="1"/>
  <c r="BW21008" i="1"/>
  <c r="BW19586" i="1"/>
  <c r="BW20068" i="1"/>
  <c r="BW19018" i="1"/>
  <c r="BW21072" i="1"/>
  <c r="BW21533" i="1"/>
  <c r="BW21041" i="1"/>
  <c r="BW18177" i="1"/>
  <c r="BW21598" i="1"/>
  <c r="BW19584" i="1"/>
  <c r="BW21018" i="1"/>
  <c r="BW19033" i="1"/>
  <c r="BW21556" i="1"/>
  <c r="BW21516" i="1"/>
  <c r="BW20097" i="1"/>
  <c r="BW21060" i="1"/>
  <c r="BW19547" i="1"/>
  <c r="BW18126" i="1"/>
  <c r="BW21578" i="1"/>
  <c r="BW21551" i="1"/>
  <c r="BW21098" i="1"/>
  <c r="BW19537" i="1"/>
  <c r="BW21020" i="1"/>
  <c r="BW19552" i="1"/>
  <c r="BW19524" i="1"/>
  <c r="BW19036" i="1"/>
  <c r="BW19508" i="1"/>
  <c r="BW19538" i="1"/>
  <c r="BW19009" i="1"/>
  <c r="BW19518" i="1"/>
  <c r="BW18120" i="1"/>
  <c r="BW19588" i="1"/>
  <c r="BW18157" i="1"/>
  <c r="BW20082" i="1"/>
  <c r="BW20038" i="1"/>
  <c r="BW19087" i="1"/>
  <c r="BW18611" i="1"/>
  <c r="BW19060" i="1"/>
  <c r="BW18156" i="1"/>
  <c r="BW17617" i="1"/>
  <c r="BW17076" i="1"/>
  <c r="BW18604" i="1"/>
  <c r="BW19569" i="1"/>
  <c r="BW18594" i="1"/>
  <c r="BW17641" i="1"/>
  <c r="BW18040" i="1"/>
  <c r="BW19042" i="1"/>
  <c r="BW18090" i="1"/>
  <c r="BW17185" i="1"/>
  <c r="BW17058" i="1"/>
  <c r="BW18145" i="1"/>
  <c r="BW17158" i="1"/>
  <c r="BW17027" i="1"/>
  <c r="BW18548" i="1"/>
  <c r="BW17546" i="1"/>
  <c r="BW18144" i="1"/>
  <c r="BW17101" i="1"/>
  <c r="BW17153" i="1"/>
  <c r="BW17041" i="1"/>
  <c r="BW17576" i="1"/>
  <c r="BW17688" i="1"/>
  <c r="BW18091" i="1"/>
  <c r="BW17614" i="1"/>
  <c r="BW18656" i="1"/>
  <c r="BW18137" i="1"/>
  <c r="BW18617" i="1"/>
  <c r="BW18109" i="1"/>
  <c r="BW19012" i="1"/>
  <c r="BW19580" i="1"/>
  <c r="BW20048" i="1"/>
  <c r="BW20026" i="1"/>
  <c r="BW20010" i="1"/>
  <c r="BW20035" i="1"/>
  <c r="BW19574" i="1"/>
  <c r="BW21529" i="1"/>
  <c r="BW21566" i="1"/>
  <c r="BW21026" i="1"/>
  <c r="BW21531" i="1"/>
  <c r="BW21017" i="1"/>
  <c r="BW21539" i="1"/>
  <c r="BW20081" i="1"/>
  <c r="BW18512" i="1"/>
  <c r="BW21558" i="1"/>
  <c r="BW21045" i="1"/>
  <c r="BW19540" i="1"/>
  <c r="BW17559" i="1"/>
  <c r="BW21021" i="1"/>
  <c r="BW19533" i="1"/>
  <c r="BW18623" i="1"/>
  <c r="BW21574" i="1"/>
  <c r="BW21027" i="1"/>
  <c r="BW19522" i="1"/>
  <c r="BW21561" i="1"/>
  <c r="BW20052" i="1"/>
  <c r="BW18646" i="1"/>
  <c r="BW21580" i="1"/>
  <c r="BW21056" i="1"/>
  <c r="BW19561" i="1"/>
  <c r="BW18167" i="1"/>
  <c r="BW20063" i="1"/>
  <c r="BW19082" i="1"/>
  <c r="BW18562" i="1"/>
  <c r="BW18529" i="1"/>
  <c r="BW18051" i="1"/>
  <c r="BW17556" i="1"/>
  <c r="BW17073" i="1"/>
  <c r="BW17630" i="1"/>
  <c r="BW19546" i="1"/>
  <c r="BW18676" i="1"/>
  <c r="BW18527" i="1"/>
  <c r="BW17574" i="1"/>
  <c r="BW17160" i="1"/>
  <c r="BW17016" i="1"/>
  <c r="BW17190" i="1"/>
  <c r="BW18149" i="1"/>
  <c r="BW17553" i="1"/>
  <c r="BW17048" i="1"/>
  <c r="BW18153" i="1"/>
  <c r="BW18514" i="1"/>
  <c r="BW18018" i="1"/>
  <c r="BW17094" i="1"/>
  <c r="BW18683" i="1"/>
  <c r="BW18630" i="1"/>
  <c r="BW18200" i="1"/>
  <c r="BW18066" i="1"/>
  <c r="BW17020" i="1"/>
  <c r="BW17055" i="1"/>
  <c r="BW17199" i="1"/>
  <c r="BW17606" i="1"/>
  <c r="BW18197" i="1"/>
  <c r="BW17598" i="1"/>
  <c r="BW17136" i="1"/>
  <c r="BW17031" i="1"/>
  <c r="BW17080" i="1"/>
  <c r="BW18661" i="1"/>
  <c r="BW18545" i="1"/>
  <c r="BW17634" i="1"/>
  <c r="BW17068" i="1"/>
  <c r="BW17179" i="1"/>
  <c r="BW18640" i="1"/>
  <c r="BW18542" i="1"/>
  <c r="BW17594" i="1"/>
  <c r="BW17138" i="1"/>
  <c r="BW17062" i="1"/>
  <c r="BW18654" i="1"/>
  <c r="BW18084" i="1"/>
  <c r="BW18064" i="1"/>
  <c r="BW19582" i="1"/>
  <c r="BW17192" i="1"/>
  <c r="BW18696" i="1"/>
  <c r="BW18166" i="1"/>
  <c r="BW18061" i="1"/>
  <c r="BW17612" i="1"/>
  <c r="BW17165" i="1"/>
  <c r="BW17120" i="1"/>
  <c r="BW18666" i="1"/>
  <c r="BW18124" i="1"/>
  <c r="BW17533" i="1"/>
  <c r="BW18599" i="1"/>
  <c r="BW19097" i="1"/>
  <c r="BW19020" i="1"/>
  <c r="BW17591" i="1"/>
  <c r="BW18123" i="1"/>
  <c r="BW18692" i="1"/>
  <c r="BW18625" i="1"/>
  <c r="BW17691" i="1"/>
  <c r="BW17521" i="1"/>
  <c r="BW17572" i="1"/>
  <c r="BW19089" i="1"/>
  <c r="BW17543" i="1"/>
  <c r="BW17530" i="1"/>
  <c r="BW18620" i="1"/>
  <c r="BW18546" i="1"/>
  <c r="BW18119" i="1"/>
  <c r="BW17557" i="1"/>
  <c r="BW18045" i="1"/>
  <c r="BW17575" i="1"/>
  <c r="BW18598" i="1"/>
  <c r="BW18101" i="1"/>
  <c r="BW17150" i="1"/>
  <c r="BW17667" i="1"/>
  <c r="BW17635" i="1"/>
  <c r="BW19029" i="1"/>
  <c r="BW18135" i="1"/>
  <c r="BW17600" i="1"/>
  <c r="BW21543" i="1"/>
  <c r="BW18571" i="1"/>
  <c r="BW18015" i="1"/>
  <c r="BW17510" i="1"/>
  <c r="BW19058" i="1"/>
  <c r="BW17624" i="1"/>
  <c r="BW17083" i="1"/>
  <c r="BW17655" i="1"/>
  <c r="BW19065" i="1"/>
  <c r="BW18613" i="1"/>
  <c r="BW19028" i="1"/>
  <c r="BW19037" i="1"/>
  <c r="BW17548" i="1"/>
  <c r="BW17507" i="1"/>
  <c r="BW18032" i="1"/>
  <c r="BW21074" i="1"/>
  <c r="BW21600" i="1"/>
  <c r="BW20095" i="1"/>
  <c r="BW17110" i="1"/>
  <c r="BW21540" i="1"/>
  <c r="BW21510" i="1"/>
  <c r="BW21086" i="1"/>
  <c r="BW19041" i="1"/>
  <c r="BW21068" i="1"/>
  <c r="BW19560" i="1"/>
  <c r="BW21030" i="1"/>
  <c r="BW17660" i="1"/>
  <c r="BW21083" i="1"/>
  <c r="BW19575" i="1"/>
  <c r="BW19072" i="1"/>
  <c r="BW17065" i="1"/>
  <c r="BW21596" i="1"/>
  <c r="BW19553" i="1"/>
  <c r="BW21595" i="1"/>
  <c r="BW17540" i="1"/>
  <c r="BW21528" i="1"/>
  <c r="BW20016" i="1"/>
  <c r="BW20094" i="1"/>
  <c r="BW21033" i="1"/>
  <c r="BW19563" i="1"/>
  <c r="BW19047" i="1"/>
  <c r="BW21523" i="1"/>
  <c r="BW21515" i="1"/>
  <c r="BW21537" i="1"/>
  <c r="BW19515" i="1"/>
  <c r="BW20086" i="1"/>
  <c r="BW21542" i="1"/>
  <c r="BW18560" i="1"/>
  <c r="BW18058" i="1"/>
  <c r="BW18657" i="1"/>
  <c r="BW18590" i="1"/>
  <c r="BW21094" i="1"/>
  <c r="BW18669" i="1"/>
  <c r="BW19593" i="1"/>
  <c r="BW19061" i="1"/>
  <c r="BW19086" i="1"/>
  <c r="BW21536" i="1"/>
  <c r="BW19573" i="1"/>
  <c r="BW18685" i="1"/>
  <c r="BW19046" i="1"/>
  <c r="BW19081" i="1"/>
  <c r="BW17198" i="1"/>
  <c r="BW17563" i="1"/>
  <c r="BW17099" i="1"/>
  <c r="BW18578" i="1"/>
  <c r="BW19010" i="1"/>
  <c r="BW17636" i="1"/>
  <c r="BW18031" i="1"/>
  <c r="BW17025" i="1"/>
  <c r="BW18697" i="1"/>
  <c r="BW18055" i="1"/>
  <c r="BW18172" i="1"/>
  <c r="BW18062" i="1"/>
  <c r="BW18022" i="1"/>
  <c r="BW17170" i="1"/>
  <c r="BW18141" i="1"/>
  <c r="BW17605" i="1"/>
  <c r="BW17021" i="1"/>
  <c r="BW17638" i="1"/>
  <c r="BW17173" i="1"/>
  <c r="BW17063" i="1"/>
  <c r="BW17119" i="1"/>
  <c r="BW17604" i="1"/>
  <c r="BW18059" i="1"/>
  <c r="BW18094" i="1"/>
  <c r="BW17658" i="1"/>
  <c r="BW19055" i="1"/>
  <c r="BW18143" i="1"/>
  <c r="BW18643" i="1"/>
  <c r="BW18185" i="1"/>
  <c r="BW19068" i="1"/>
  <c r="BW18596" i="1"/>
  <c r="BW20066" i="1"/>
  <c r="BW19526" i="1"/>
  <c r="BW20012" i="1"/>
  <c r="BW20043" i="1"/>
  <c r="BW19597" i="1"/>
  <c r="BW20041" i="1"/>
  <c r="BW20067" i="1"/>
  <c r="BW21029" i="1"/>
  <c r="BW21547" i="1"/>
  <c r="BW21079" i="1"/>
  <c r="BW21519" i="1"/>
  <c r="BW20075" i="1"/>
  <c r="BW18078" i="1"/>
  <c r="BW21568" i="1"/>
  <c r="BW21024" i="1"/>
  <c r="BW19519" i="1"/>
  <c r="BW17678" i="1"/>
  <c r="BW21039" i="1"/>
  <c r="BW19094" i="1"/>
  <c r="BW18013" i="1"/>
  <c r="BW21583" i="1"/>
  <c r="BW20084" i="1"/>
  <c r="BW19083" i="1"/>
  <c r="BW21565" i="1"/>
  <c r="BW19545" i="1"/>
  <c r="BW18182" i="1"/>
  <c r="BW21567" i="1"/>
  <c r="BW21051" i="1"/>
  <c r="BW19542" i="1"/>
  <c r="BW17562" i="1"/>
  <c r="BW20051" i="1"/>
  <c r="BW18642" i="1"/>
  <c r="BW18544" i="1"/>
  <c r="BW18523" i="1"/>
  <c r="BW18057" i="1"/>
  <c r="BW17544" i="1"/>
  <c r="BW17042" i="1"/>
  <c r="BW21046" i="1"/>
  <c r="BW19554" i="1"/>
  <c r="BW18507" i="1"/>
  <c r="BW18075" i="1"/>
  <c r="BW18007" i="1"/>
  <c r="BW17133" i="1"/>
  <c r="BW17154" i="1"/>
  <c r="BW17019" i="1"/>
  <c r="BW18556" i="1"/>
  <c r="BW17541" i="1"/>
  <c r="BW17037" i="1"/>
  <c r="BW18146" i="1"/>
  <c r="BW18194" i="1"/>
  <c r="BW18048" i="1"/>
  <c r="BW17079" i="1"/>
  <c r="BW18169" i="1"/>
  <c r="BW18626" i="1"/>
  <c r="BW18193" i="1"/>
  <c r="BW17586" i="1"/>
  <c r="BW17130" i="1"/>
  <c r="BW17532" i="1"/>
  <c r="BW17193" i="1"/>
  <c r="BW18568" i="1"/>
  <c r="BW18191" i="1"/>
  <c r="BW17589" i="1"/>
  <c r="BW17121" i="1"/>
  <c r="BW17526" i="1"/>
  <c r="BW17046" i="1"/>
  <c r="BW18619" i="1"/>
  <c r="BW18660" i="1"/>
  <c r="BW17686" i="1"/>
  <c r="BW18700" i="1"/>
  <c r="BW17171" i="1"/>
  <c r="BW18693" i="1"/>
  <c r="BW18142" i="1"/>
  <c r="BW17542" i="1"/>
  <c r="BW17183" i="1"/>
  <c r="BW17012" i="1"/>
  <c r="BW18671" i="1"/>
  <c r="BW17654" i="1"/>
  <c r="BW17537" i="1"/>
  <c r="BW21007" i="1"/>
  <c r="BW17152" i="1"/>
  <c r="BW18695" i="1"/>
  <c r="BW18644" i="1"/>
  <c r="BW17551" i="1"/>
  <c r="BW17597" i="1"/>
  <c r="BW17132" i="1"/>
  <c r="BW17149" i="1"/>
  <c r="BW18579" i="1"/>
  <c r="BW18601" i="1"/>
  <c r="BW18592" i="1"/>
  <c r="BW17697" i="1"/>
  <c r="BW18631" i="1"/>
  <c r="BW19007" i="1"/>
  <c r="BW18136" i="1"/>
  <c r="BW17051" i="1"/>
  <c r="BW18648" i="1"/>
  <c r="BW18159" i="1"/>
  <c r="BW17613" i="1"/>
  <c r="BW18017" i="1"/>
  <c r="BW17578" i="1"/>
  <c r="BW18582" i="1"/>
  <c r="BW18082" i="1"/>
  <c r="BW17105" i="1"/>
  <c r="BW18552" i="1"/>
  <c r="BW18150" i="1"/>
  <c r="BW18027" i="1"/>
  <c r="BW17692" i="1"/>
  <c r="BW17555" i="1"/>
  <c r="BW17527" i="1"/>
  <c r="BW18581" i="1"/>
  <c r="BW18009" i="1"/>
  <c r="BW17671" i="1"/>
  <c r="BW17552" i="1"/>
  <c r="BW17603" i="1"/>
  <c r="BW19059" i="1"/>
  <c r="BW18008" i="1"/>
  <c r="BW17522" i="1"/>
  <c r="BW20072" i="1"/>
  <c r="BW18011" i="1"/>
  <c r="BW17625" i="1"/>
  <c r="BW17584" i="1"/>
  <c r="BW19026" i="1"/>
  <c r="BW18086" i="1"/>
  <c r="BW17113" i="1"/>
  <c r="BW17631" i="1"/>
  <c r="BW19044" i="1"/>
  <c r="BW18565" i="1"/>
  <c r="BW19008" i="1"/>
  <c r="BW18047" i="1"/>
  <c r="BW17156" i="1"/>
  <c r="BW17024" i="1"/>
  <c r="BW17159" i="1"/>
  <c r="BW21099" i="1"/>
  <c r="BW21062" i="1"/>
  <c r="BW20013" i="1"/>
  <c r="BW17089" i="1"/>
  <c r="BW21089" i="1"/>
  <c r="BW19544" i="1"/>
  <c r="BW21014" i="1"/>
  <c r="BW19053" i="1"/>
  <c r="BW21584" i="1"/>
  <c r="BW20060" i="1"/>
  <c r="BW19523" i="1"/>
  <c r="BW17602" i="1"/>
  <c r="BW21579" i="1"/>
  <c r="BW19507" i="1"/>
  <c r="BW17117" i="1"/>
  <c r="BW18655" i="1"/>
  <c r="BW21563" i="1"/>
  <c r="BW21010" i="1"/>
  <c r="BW20029" i="1"/>
  <c r="BW17143" i="1"/>
  <c r="BW20099" i="1"/>
  <c r="BW19568" i="1"/>
  <c r="BW21082" i="1"/>
  <c r="BW19564" i="1"/>
  <c r="BW19064" i="1"/>
  <c r="BW21591" i="1"/>
  <c r="BW21593" i="1"/>
  <c r="BW21078" i="1"/>
  <c r="BW19530" i="1"/>
  <c r="BW21084" i="1"/>
  <c r="BW21095" i="1"/>
  <c r="BW20023" i="1"/>
  <c r="BW20074" i="1"/>
  <c r="BW20042" i="1"/>
  <c r="BW18510" i="1"/>
  <c r="BW20050" i="1"/>
  <c r="BW18653" i="1"/>
  <c r="BW18184" i="1"/>
  <c r="BW19598" i="1"/>
  <c r="BW18679" i="1"/>
  <c r="BW18111" i="1"/>
  <c r="BW21012" i="1"/>
  <c r="BW19011" i="1"/>
  <c r="BW19535" i="1"/>
  <c r="BW18607" i="1"/>
  <c r="BW18668" i="1"/>
  <c r="BW18107" i="1"/>
  <c r="BW17108" i="1"/>
  <c r="BW17071" i="1"/>
  <c r="BW21509" i="1"/>
  <c r="BW18645" i="1"/>
  <c r="BW18549" i="1"/>
  <c r="BW19032" i="1"/>
  <c r="BW17034" i="1"/>
  <c r="BW18140" i="1"/>
  <c r="BW17633" i="1"/>
  <c r="BW18037" i="1"/>
  <c r="BW17098" i="1"/>
  <c r="BW18089" i="1"/>
  <c r="BW17131" i="1"/>
  <c r="BW18127" i="1"/>
  <c r="BW18095" i="1"/>
  <c r="BW17182" i="1"/>
  <c r="BW17038" i="1"/>
  <c r="BW17056" i="1"/>
  <c r="BW17074" i="1"/>
  <c r="BW17129" i="1"/>
  <c r="BW17616" i="1"/>
  <c r="BW17539" i="1"/>
  <c r="BW18100" i="1"/>
  <c r="BW17661" i="1"/>
  <c r="BW18554" i="1"/>
  <c r="BW18516" i="1"/>
  <c r="BW19016" i="1"/>
  <c r="BW18525" i="1"/>
  <c r="BW19531" i="1"/>
  <c r="BW19023" i="1"/>
  <c r="BW21518" i="1"/>
  <c r="BW19571" i="1"/>
  <c r="BW20020" i="1"/>
  <c r="BW20053" i="1"/>
  <c r="BW20007" i="1"/>
  <c r="BW20049" i="1"/>
  <c r="BW20071" i="1"/>
  <c r="BW21097" i="1"/>
  <c r="BW21557" i="1"/>
  <c r="BW21088" i="1"/>
  <c r="BV95" i="1"/>
  <c r="BT95" i="1"/>
  <c r="BV291" i="1"/>
  <c r="BT291" i="1"/>
  <c r="BV383" i="1"/>
  <c r="BT383" i="1"/>
  <c r="BV679" i="1"/>
  <c r="BT679" i="1"/>
  <c r="BV747" i="1"/>
  <c r="BT747" i="1"/>
  <c r="BV971" i="1"/>
  <c r="BT971" i="1"/>
  <c r="BV987" i="1"/>
  <c r="BT987" i="1"/>
  <c r="BV122" i="1"/>
  <c r="BT122" i="1"/>
  <c r="BV678" i="1"/>
  <c r="BT678" i="1"/>
  <c r="BV970" i="1"/>
  <c r="BT970" i="1"/>
  <c r="BV986" i="1"/>
  <c r="BT986" i="1"/>
  <c r="BV97" i="1"/>
  <c r="BT97" i="1"/>
  <c r="BV321" i="1"/>
  <c r="BT321" i="1"/>
  <c r="BV425" i="1"/>
  <c r="BT425" i="1"/>
  <c r="BV517" i="1"/>
  <c r="BT517" i="1"/>
  <c r="BV657" i="1"/>
  <c r="BT657" i="1"/>
  <c r="BV749" i="1"/>
  <c r="BT749" i="1"/>
  <c r="BV941" i="1"/>
  <c r="BT941" i="1"/>
  <c r="BV957" i="1"/>
  <c r="BT957" i="1"/>
  <c r="BV973" i="1"/>
  <c r="BT973" i="1"/>
  <c r="BV116" i="1"/>
  <c r="BT116" i="1"/>
  <c r="BV976" i="1"/>
  <c r="BT976" i="1"/>
  <c r="BV67" i="1"/>
  <c r="BT67" i="1"/>
  <c r="BV83" i="1"/>
  <c r="BT83" i="1"/>
  <c r="BV207" i="1"/>
  <c r="BT207" i="1"/>
  <c r="BV371" i="1"/>
  <c r="BT371" i="1"/>
  <c r="BV523" i="1"/>
  <c r="BT523" i="1"/>
  <c r="BV659" i="1"/>
  <c r="BT659" i="1"/>
  <c r="BV683" i="1"/>
  <c r="BT683" i="1"/>
  <c r="BV715" i="1"/>
  <c r="BT715" i="1"/>
  <c r="BV975" i="1"/>
  <c r="BT975" i="1"/>
  <c r="BV66" i="1"/>
  <c r="BT66" i="1"/>
  <c r="BV82" i="1"/>
  <c r="BT82" i="1"/>
  <c r="BV382" i="1"/>
  <c r="BT382" i="1"/>
  <c r="BV658" i="1"/>
  <c r="BT658" i="1"/>
  <c r="BV682" i="1"/>
  <c r="BT682" i="1"/>
  <c r="BV718" i="1"/>
  <c r="BT718" i="1"/>
  <c r="BV958" i="1"/>
  <c r="BT958" i="1"/>
  <c r="BV974" i="1"/>
  <c r="BT974" i="1"/>
  <c r="BV81" i="1"/>
  <c r="BT81" i="1"/>
  <c r="BV137" i="1"/>
  <c r="BT137" i="1"/>
  <c r="BV229" i="1"/>
  <c r="BT229" i="1"/>
  <c r="BV293" i="1"/>
  <c r="BT293" i="1"/>
  <c r="BV381" i="1"/>
  <c r="BT381" i="1"/>
  <c r="BV445" i="1"/>
  <c r="BT445" i="1"/>
  <c r="BV525" i="1"/>
  <c r="BT525" i="1"/>
  <c r="BV945" i="1"/>
  <c r="BT945" i="1"/>
  <c r="BV961" i="1"/>
  <c r="BT961" i="1"/>
  <c r="BV977" i="1"/>
  <c r="BT977" i="1"/>
  <c r="BV993" i="1"/>
  <c r="BT993" i="1"/>
  <c r="BV72" i="1"/>
  <c r="BT72" i="1"/>
  <c r="BV87" i="1"/>
  <c r="BT87" i="1"/>
  <c r="BV227" i="1"/>
  <c r="BT227" i="1"/>
  <c r="BV311" i="1"/>
  <c r="BT311" i="1"/>
  <c r="BV391" i="1"/>
  <c r="BT391" i="1"/>
  <c r="BV687" i="1"/>
  <c r="BT687" i="1"/>
  <c r="BV703" i="1"/>
  <c r="BT703" i="1"/>
  <c r="BV735" i="1"/>
  <c r="BT735" i="1"/>
  <c r="BV947" i="1"/>
  <c r="BT947" i="1"/>
  <c r="BV979" i="1"/>
  <c r="BT979" i="1"/>
  <c r="BV70" i="1"/>
  <c r="BT70" i="1"/>
  <c r="BV86" i="1"/>
  <c r="BT86" i="1"/>
  <c r="BV534" i="1"/>
  <c r="BT534" i="1"/>
  <c r="BV686" i="1"/>
  <c r="BT686" i="1"/>
  <c r="BV702" i="1"/>
  <c r="BT702" i="1"/>
  <c r="BV730" i="1"/>
  <c r="BT730" i="1"/>
  <c r="BV946" i="1"/>
  <c r="BT946" i="1"/>
  <c r="BV962" i="1"/>
  <c r="BT962" i="1"/>
  <c r="BV978" i="1"/>
  <c r="BT978" i="1"/>
  <c r="BV994" i="1"/>
  <c r="BT994" i="1"/>
  <c r="BV141" i="1"/>
  <c r="BT141" i="1"/>
  <c r="BV385" i="1"/>
  <c r="BT385" i="1"/>
  <c r="BV649" i="1"/>
  <c r="BT649" i="1"/>
  <c r="BV677" i="1"/>
  <c r="BT677" i="1"/>
  <c r="BV717" i="1"/>
  <c r="BT717" i="1"/>
  <c r="BV949" i="1"/>
  <c r="BT949" i="1"/>
  <c r="BV965" i="1"/>
  <c r="BT965" i="1"/>
  <c r="BV420" i="1"/>
  <c r="BT420" i="1"/>
  <c r="BV744" i="1"/>
  <c r="BT744" i="1"/>
  <c r="BV75" i="1"/>
  <c r="BT75" i="1"/>
  <c r="BV319" i="1"/>
  <c r="BT319" i="1"/>
  <c r="BV379" i="1"/>
  <c r="BT379" i="1"/>
  <c r="BV671" i="1"/>
  <c r="BT671" i="1"/>
  <c r="BV743" i="1"/>
  <c r="BT743" i="1"/>
  <c r="BV951" i="1"/>
  <c r="BT951" i="1"/>
  <c r="BV74" i="1"/>
  <c r="BT74" i="1"/>
  <c r="BV206" i="1"/>
  <c r="BT206" i="1"/>
  <c r="BV294" i="1"/>
  <c r="BT294" i="1"/>
  <c r="BV522" i="1"/>
  <c r="BT522" i="1"/>
  <c r="BV670" i="1"/>
  <c r="BT670" i="1"/>
  <c r="BV734" i="1"/>
  <c r="BT734" i="1"/>
  <c r="BV950" i="1"/>
  <c r="BT950" i="1"/>
  <c r="BV73" i="1"/>
  <c r="BT73" i="1"/>
  <c r="BV93" i="1"/>
  <c r="BT93" i="1"/>
  <c r="BV285" i="1"/>
  <c r="BT285" i="1"/>
  <c r="BV317" i="1"/>
  <c r="BT317" i="1"/>
  <c r="BV389" i="1"/>
  <c r="BT389" i="1"/>
  <c r="BV513" i="1"/>
  <c r="BT513" i="1"/>
  <c r="BV533" i="1"/>
  <c r="BT533" i="1"/>
  <c r="BV685" i="1"/>
  <c r="BT685" i="1"/>
  <c r="BV745" i="1"/>
  <c r="BT745" i="1"/>
  <c r="BV953" i="1"/>
  <c r="BT953" i="1"/>
  <c r="BV969" i="1"/>
  <c r="BT969" i="1"/>
  <c r="BV985" i="1"/>
  <c r="BT985" i="1"/>
  <c r="BV96" i="1"/>
  <c r="BT96" i="1"/>
  <c r="BV288" i="1"/>
  <c r="BT288" i="1"/>
  <c r="BV512" i="1"/>
  <c r="BT512" i="1"/>
  <c r="BV692" i="1"/>
  <c r="BT692" i="1"/>
  <c r="BV108" i="1"/>
  <c r="BT108" i="1"/>
  <c r="BV516" i="1"/>
  <c r="BT516" i="1"/>
  <c r="BV652" i="1"/>
  <c r="BT652" i="1"/>
  <c r="BV952" i="1"/>
  <c r="BT952" i="1"/>
  <c r="BV992" i="1"/>
  <c r="BT992" i="1"/>
  <c r="BV700" i="1"/>
  <c r="BT700" i="1"/>
  <c r="BV964" i="1"/>
  <c r="BT964" i="1"/>
  <c r="BT16008" i="1"/>
  <c r="BT16012" i="1"/>
  <c r="BV16016" i="1"/>
  <c r="BT16016" i="1"/>
  <c r="BV16020" i="1"/>
  <c r="BT16020" i="1"/>
  <c r="BV16024" i="1"/>
  <c r="BT16024" i="1"/>
  <c r="BV16028" i="1"/>
  <c r="BT16028" i="1"/>
  <c r="BV16032" i="1"/>
  <c r="BT16032" i="1"/>
  <c r="BV16036" i="1"/>
  <c r="BT16036" i="1"/>
  <c r="BV16040" i="1"/>
  <c r="BT16040" i="1"/>
  <c r="BV16044" i="1"/>
  <c r="BT16044" i="1"/>
  <c r="BV16048" i="1"/>
  <c r="BT16048" i="1"/>
  <c r="BV16052" i="1"/>
  <c r="BT16052" i="1"/>
  <c r="BV16056" i="1"/>
  <c r="BT16056" i="1"/>
  <c r="BV16060" i="1"/>
  <c r="BT16060" i="1"/>
  <c r="BV16064" i="1"/>
  <c r="BT16064" i="1"/>
  <c r="BV16068" i="1"/>
  <c r="BT16068" i="1"/>
  <c r="BV16072" i="1"/>
  <c r="BT16072" i="1"/>
  <c r="BV16076" i="1"/>
  <c r="BT16076" i="1"/>
  <c r="BV16080" i="1"/>
  <c r="BT16080" i="1"/>
  <c r="BV16084" i="1"/>
  <c r="BT16084" i="1"/>
  <c r="BV16088" i="1"/>
  <c r="BT16088" i="1"/>
  <c r="BV16092" i="1"/>
  <c r="BT16092" i="1"/>
  <c r="BV16096" i="1"/>
  <c r="BT16096" i="1"/>
  <c r="BV16100" i="1"/>
  <c r="BT16100" i="1"/>
  <c r="BV16104" i="1"/>
  <c r="BT16104" i="1"/>
  <c r="BV16108" i="1"/>
  <c r="BT16108" i="1"/>
  <c r="BV16112" i="1"/>
  <c r="BT16112" i="1"/>
  <c r="BV16116" i="1"/>
  <c r="BT16116" i="1"/>
  <c r="BV16120" i="1"/>
  <c r="BT16120" i="1"/>
  <c r="BV16124" i="1"/>
  <c r="BT16124" i="1"/>
  <c r="BV16128" i="1"/>
  <c r="BT16128" i="1"/>
  <c r="BV16132" i="1"/>
  <c r="BT16132" i="1"/>
  <c r="BV16136" i="1"/>
  <c r="BT16136" i="1"/>
  <c r="BV16140" i="1"/>
  <c r="BT16140" i="1"/>
  <c r="BV16144" i="1"/>
  <c r="BT16144" i="1"/>
  <c r="BV16148" i="1"/>
  <c r="BT16148" i="1"/>
  <c r="BV16152" i="1"/>
  <c r="BT16152" i="1"/>
  <c r="BV16156" i="1"/>
  <c r="BT16156" i="1"/>
  <c r="BV16160" i="1"/>
  <c r="BT16160" i="1"/>
  <c r="BV16164" i="1"/>
  <c r="BT16164" i="1"/>
  <c r="BV16168" i="1"/>
  <c r="BT16168" i="1"/>
  <c r="BV16172" i="1"/>
  <c r="BT16172" i="1"/>
  <c r="BV16176" i="1"/>
  <c r="BT16176" i="1"/>
  <c r="BV16180" i="1"/>
  <c r="BT16180" i="1"/>
  <c r="BV16184" i="1"/>
  <c r="BT16184" i="1"/>
  <c r="BV16188" i="1"/>
  <c r="BT16188" i="1"/>
  <c r="BV16192" i="1"/>
  <c r="BT16192" i="1"/>
  <c r="BV16196" i="1"/>
  <c r="BT16196" i="1"/>
  <c r="BV16200" i="1"/>
  <c r="BT16200" i="1"/>
  <c r="BV16204" i="1"/>
  <c r="BT16204" i="1"/>
  <c r="BV16208" i="1"/>
  <c r="BT16208" i="1"/>
  <c r="BV16212" i="1"/>
  <c r="BT16212" i="1"/>
  <c r="BV16216" i="1"/>
  <c r="BT16216" i="1"/>
  <c r="BV16220" i="1"/>
  <c r="BT16220" i="1"/>
  <c r="BV16224" i="1"/>
  <c r="BT16224" i="1"/>
  <c r="BV16228" i="1"/>
  <c r="BT16228" i="1"/>
  <c r="BV16232" i="1"/>
  <c r="BT16232" i="1"/>
  <c r="BV16236" i="1"/>
  <c r="BT16236" i="1"/>
  <c r="BV16240" i="1"/>
  <c r="BT16240" i="1"/>
  <c r="BV16244" i="1"/>
  <c r="BT16244" i="1"/>
  <c r="BV16248" i="1"/>
  <c r="BT16248" i="1"/>
  <c r="BV16252" i="1"/>
  <c r="BT16252" i="1"/>
  <c r="BV16256" i="1"/>
  <c r="BT16256" i="1"/>
  <c r="BV16260" i="1"/>
  <c r="BT16260" i="1"/>
  <c r="BV16264" i="1"/>
  <c r="BT16264" i="1"/>
  <c r="BV16268" i="1"/>
  <c r="BT16268" i="1"/>
  <c r="BV16272" i="1"/>
  <c r="BT16272" i="1"/>
  <c r="BV16276" i="1"/>
  <c r="BT16276" i="1"/>
  <c r="BV16280" i="1"/>
  <c r="BT16280" i="1"/>
  <c r="BV16284" i="1"/>
  <c r="BT16284" i="1"/>
  <c r="BV16288" i="1"/>
  <c r="BT16288" i="1"/>
  <c r="BV16292" i="1"/>
  <c r="BT16292" i="1"/>
  <c r="BV16296" i="1"/>
  <c r="BT16296" i="1"/>
  <c r="BV16300" i="1"/>
  <c r="BT16300" i="1"/>
  <c r="BV16304" i="1"/>
  <c r="BT16304" i="1"/>
  <c r="BV16308" i="1"/>
  <c r="BT16308" i="1"/>
  <c r="BV16312" i="1"/>
  <c r="BT16312" i="1"/>
  <c r="BV16316" i="1"/>
  <c r="BT16316" i="1"/>
  <c r="BV16320" i="1"/>
  <c r="BT16320" i="1"/>
  <c r="BV16324" i="1"/>
  <c r="BT16324" i="1"/>
  <c r="BV16328" i="1"/>
  <c r="BT16328" i="1"/>
  <c r="BV16332" i="1"/>
  <c r="BT16332" i="1"/>
  <c r="BV16336" i="1"/>
  <c r="BT16336" i="1"/>
  <c r="BV16340" i="1"/>
  <c r="BT16340" i="1"/>
  <c r="BV16344" i="1"/>
  <c r="BT16344" i="1"/>
  <c r="BV16348" i="1"/>
  <c r="BT16348" i="1"/>
  <c r="BV16352" i="1"/>
  <c r="BT16352" i="1"/>
  <c r="BV16356" i="1"/>
  <c r="BT16356" i="1"/>
  <c r="BV16360" i="1"/>
  <c r="BT16360" i="1"/>
  <c r="BV16364" i="1"/>
  <c r="BT16364" i="1"/>
  <c r="BV16368" i="1"/>
  <c r="BT16368" i="1"/>
  <c r="BV16372" i="1"/>
  <c r="BT16372" i="1"/>
  <c r="BV16376" i="1"/>
  <c r="BT16376" i="1"/>
  <c r="BV16380" i="1"/>
  <c r="BT16380" i="1"/>
  <c r="BV16384" i="1"/>
  <c r="BT16384" i="1"/>
  <c r="BV16388" i="1"/>
  <c r="BT16388" i="1"/>
  <c r="BV16392" i="1"/>
  <c r="BT16392" i="1"/>
  <c r="BV16396" i="1"/>
  <c r="BT16396" i="1"/>
  <c r="BV16400" i="1"/>
  <c r="BT16400" i="1"/>
  <c r="BV16404" i="1"/>
  <c r="BT16404" i="1"/>
  <c r="BV16408" i="1"/>
  <c r="BT16408" i="1"/>
  <c r="BV16412" i="1"/>
  <c r="BT16412" i="1"/>
  <c r="BV16416" i="1"/>
  <c r="BT16416" i="1"/>
  <c r="BV16420" i="1"/>
  <c r="BT16420" i="1"/>
  <c r="BV16424" i="1"/>
  <c r="BT16424" i="1"/>
  <c r="BV16428" i="1"/>
  <c r="BT16428" i="1"/>
  <c r="BV16432" i="1"/>
  <c r="BT16432" i="1"/>
  <c r="BV16436" i="1"/>
  <c r="BT16436" i="1"/>
  <c r="BV16440" i="1"/>
  <c r="BT16440" i="1"/>
  <c r="BV16444" i="1"/>
  <c r="BT16444" i="1"/>
  <c r="BV16448" i="1"/>
  <c r="BT16448" i="1"/>
  <c r="BV16452" i="1"/>
  <c r="BT16452" i="1"/>
  <c r="BV16456" i="1"/>
  <c r="BT16456" i="1"/>
  <c r="BV16460" i="1"/>
  <c r="BT16460" i="1"/>
  <c r="BV16464" i="1"/>
  <c r="BT16464" i="1"/>
  <c r="BV16468" i="1"/>
  <c r="BT16468" i="1"/>
  <c r="BV16472" i="1"/>
  <c r="BT16472" i="1"/>
  <c r="BV16476" i="1"/>
  <c r="BT16476" i="1"/>
  <c r="BV16480" i="1"/>
  <c r="BT16480" i="1"/>
  <c r="BV16484" i="1"/>
  <c r="BT16484" i="1"/>
  <c r="BV16488" i="1"/>
  <c r="BT16488" i="1"/>
  <c r="BV16492" i="1"/>
  <c r="BT16492" i="1"/>
  <c r="BV16496" i="1"/>
  <c r="BT16496" i="1"/>
  <c r="BV16500" i="1"/>
  <c r="BT16500" i="1"/>
  <c r="BV14011" i="1"/>
  <c r="BT14011" i="1"/>
  <c r="BV14015" i="1"/>
  <c r="BT14015" i="1"/>
  <c r="BV14019" i="1"/>
  <c r="BT14019" i="1"/>
  <c r="BV14023" i="1"/>
  <c r="BT14023" i="1"/>
  <c r="BV14027" i="1"/>
  <c r="BT14027" i="1"/>
  <c r="BV14031" i="1"/>
  <c r="BT14031" i="1"/>
  <c r="BV14035" i="1"/>
  <c r="BT14035" i="1"/>
  <c r="BV14039" i="1"/>
  <c r="BT14039" i="1"/>
  <c r="BV14043" i="1"/>
  <c r="BT14043" i="1"/>
  <c r="BV14047" i="1"/>
  <c r="BT14047" i="1"/>
  <c r="BV14051" i="1"/>
  <c r="BT14051" i="1"/>
  <c r="BV14055" i="1"/>
  <c r="BT14055" i="1"/>
  <c r="BV14059" i="1"/>
  <c r="BT14059" i="1"/>
  <c r="BV14063" i="1"/>
  <c r="BT14063" i="1"/>
  <c r="BV14067" i="1"/>
  <c r="BT14067" i="1"/>
  <c r="BV14071" i="1"/>
  <c r="BT14071" i="1"/>
  <c r="BV14075" i="1"/>
  <c r="BT14075" i="1"/>
  <c r="BV14079" i="1"/>
  <c r="BT14079" i="1"/>
  <c r="BV14083" i="1"/>
  <c r="BT14083" i="1"/>
  <c r="BV14087" i="1"/>
  <c r="BT14087" i="1"/>
  <c r="BV14091" i="1"/>
  <c r="BT14091" i="1"/>
  <c r="BV14095" i="1"/>
  <c r="BT14095" i="1"/>
  <c r="BV14099" i="1"/>
  <c r="BT14099" i="1"/>
  <c r="BV14103" i="1"/>
  <c r="BT14103" i="1"/>
  <c r="BV14107" i="1"/>
  <c r="BT14107" i="1"/>
  <c r="BV14111" i="1"/>
  <c r="BT14111" i="1"/>
  <c r="BV14115" i="1"/>
  <c r="BT14115" i="1"/>
  <c r="BV14119" i="1"/>
  <c r="BT14119" i="1"/>
  <c r="BV14123" i="1"/>
  <c r="BT14123" i="1"/>
  <c r="BV14127" i="1"/>
  <c r="BT14127" i="1"/>
  <c r="BV14131" i="1"/>
  <c r="BT14131" i="1"/>
  <c r="BV14135" i="1"/>
  <c r="BT14135" i="1"/>
  <c r="BV14139" i="1"/>
  <c r="BT14139" i="1"/>
  <c r="BV14143" i="1"/>
  <c r="BT14143" i="1"/>
  <c r="BV14147" i="1"/>
  <c r="BT14147" i="1"/>
  <c r="BV14151" i="1"/>
  <c r="BT14151" i="1"/>
  <c r="BV14155" i="1"/>
  <c r="BT14155" i="1"/>
  <c r="BV14159" i="1"/>
  <c r="BT14159" i="1"/>
  <c r="BV14163" i="1"/>
  <c r="BT14163" i="1"/>
  <c r="BV14167" i="1"/>
  <c r="BT14167" i="1"/>
  <c r="BV14171" i="1"/>
  <c r="BT14171" i="1"/>
  <c r="BV14175" i="1"/>
  <c r="BT14175" i="1"/>
  <c r="BV14179" i="1"/>
  <c r="BT14179" i="1"/>
  <c r="BV14183" i="1"/>
  <c r="BT14183" i="1"/>
  <c r="BV14187" i="1"/>
  <c r="BT14187" i="1"/>
  <c r="BV14191" i="1"/>
  <c r="BT14191" i="1"/>
  <c r="BV14195" i="1"/>
  <c r="BT14195" i="1"/>
  <c r="BV14199" i="1"/>
  <c r="BT14199" i="1"/>
  <c r="BV14203" i="1"/>
  <c r="BT14203" i="1"/>
  <c r="BV14207" i="1"/>
  <c r="BT14207" i="1"/>
  <c r="BV14211" i="1"/>
  <c r="BT14211" i="1"/>
  <c r="BV14215" i="1"/>
  <c r="BT14215" i="1"/>
  <c r="BV14219" i="1"/>
  <c r="BT14219" i="1"/>
  <c r="BV14223" i="1"/>
  <c r="BT14223" i="1"/>
  <c r="BV14227" i="1"/>
  <c r="BT14227" i="1"/>
  <c r="BV14231" i="1"/>
  <c r="BT14231" i="1"/>
  <c r="BV14235" i="1"/>
  <c r="BT14235" i="1"/>
  <c r="BV14239" i="1"/>
  <c r="BT14239" i="1"/>
  <c r="BV14243" i="1"/>
  <c r="BT14243" i="1"/>
  <c r="BV14247" i="1"/>
  <c r="BT14247" i="1"/>
  <c r="BV14251" i="1"/>
  <c r="BT14251" i="1"/>
  <c r="BV14255" i="1"/>
  <c r="BT14255" i="1"/>
  <c r="BV14259" i="1"/>
  <c r="BT14259" i="1"/>
  <c r="BV14263" i="1"/>
  <c r="BT14263" i="1"/>
  <c r="BV14267" i="1"/>
  <c r="BT14267" i="1"/>
  <c r="BV14271" i="1"/>
  <c r="BT14271" i="1"/>
  <c r="BV14275" i="1"/>
  <c r="BT14275" i="1"/>
  <c r="BV14279" i="1"/>
  <c r="BT14279" i="1"/>
  <c r="BV14283" i="1"/>
  <c r="BT14283" i="1"/>
  <c r="BV14287" i="1"/>
  <c r="BT14287" i="1"/>
  <c r="BV14291" i="1"/>
  <c r="BT14291" i="1"/>
  <c r="BV14295" i="1"/>
  <c r="BT14295" i="1"/>
  <c r="BV14299" i="1"/>
  <c r="BT14299" i="1"/>
  <c r="BV14303" i="1"/>
  <c r="BT14303" i="1"/>
  <c r="BV14307" i="1"/>
  <c r="BT14307" i="1"/>
  <c r="BV14311" i="1"/>
  <c r="BT14311" i="1"/>
  <c r="BV14315" i="1"/>
  <c r="BT14315" i="1"/>
  <c r="BV14319" i="1"/>
  <c r="BT14319" i="1"/>
  <c r="BV14323" i="1"/>
  <c r="BT14323" i="1"/>
  <c r="BV14327" i="1"/>
  <c r="BT14327" i="1"/>
  <c r="BV14331" i="1"/>
  <c r="BT14331" i="1"/>
  <c r="BV14335" i="1"/>
  <c r="BT14335" i="1"/>
  <c r="BV14339" i="1"/>
  <c r="BT14339" i="1"/>
  <c r="BV14343" i="1"/>
  <c r="BT14343" i="1"/>
  <c r="BV14347" i="1"/>
  <c r="BT14347" i="1"/>
  <c r="BV14351" i="1"/>
  <c r="BT14351" i="1"/>
  <c r="BV14355" i="1"/>
  <c r="BT14355" i="1"/>
  <c r="BV14359" i="1"/>
  <c r="BT14359" i="1"/>
  <c r="BV14363" i="1"/>
  <c r="BT14363" i="1"/>
  <c r="BV14367" i="1"/>
  <c r="BT14367" i="1"/>
  <c r="BV14371" i="1"/>
  <c r="BT14371" i="1"/>
  <c r="BV14375" i="1"/>
  <c r="BT14375" i="1"/>
  <c r="BV14379" i="1"/>
  <c r="BT14379" i="1"/>
  <c r="BV14383" i="1"/>
  <c r="BT14383" i="1"/>
  <c r="BV14387" i="1"/>
  <c r="BT14387" i="1"/>
  <c r="BV14391" i="1"/>
  <c r="BT14391" i="1"/>
  <c r="BV14395" i="1"/>
  <c r="BT14395" i="1"/>
  <c r="BV14399" i="1"/>
  <c r="BT14399" i="1"/>
  <c r="BV14403" i="1"/>
  <c r="BT14403" i="1"/>
  <c r="BV14407" i="1"/>
  <c r="BT14407" i="1"/>
  <c r="BV14411" i="1"/>
  <c r="BT14411" i="1"/>
  <c r="BV14415" i="1"/>
  <c r="BT14415" i="1"/>
  <c r="BV14419" i="1"/>
  <c r="BT14419" i="1"/>
  <c r="BV14423" i="1"/>
  <c r="BT14423" i="1"/>
  <c r="BV14427" i="1"/>
  <c r="BT14427" i="1"/>
  <c r="BV14431" i="1"/>
  <c r="BT14431" i="1"/>
  <c r="BV14435" i="1"/>
  <c r="BT14435" i="1"/>
  <c r="BV14439" i="1"/>
  <c r="BT14439" i="1"/>
  <c r="BV14443" i="1"/>
  <c r="BT14443" i="1"/>
  <c r="BV14447" i="1"/>
  <c r="BT14447" i="1"/>
  <c r="BV14451" i="1"/>
  <c r="BT14451" i="1"/>
  <c r="BV14455" i="1"/>
  <c r="BT14455" i="1"/>
  <c r="BV14459" i="1"/>
  <c r="BT14459" i="1"/>
  <c r="BV14463" i="1"/>
  <c r="BT14463" i="1"/>
  <c r="BV14467" i="1"/>
  <c r="BT14467" i="1"/>
  <c r="BV14471" i="1"/>
  <c r="BT14471" i="1"/>
  <c r="BV14475" i="1"/>
  <c r="BT14475" i="1"/>
  <c r="BV14479" i="1"/>
  <c r="BT14479" i="1"/>
  <c r="BV14483" i="1"/>
  <c r="BT14483" i="1"/>
  <c r="BV14487" i="1"/>
  <c r="BT14487" i="1"/>
  <c r="BV14491" i="1"/>
  <c r="BT14491" i="1"/>
  <c r="BV14495" i="1"/>
  <c r="BT14495" i="1"/>
  <c r="BV14499" i="1"/>
  <c r="BT14499" i="1"/>
  <c r="BT10066" i="1"/>
  <c r="BT10082" i="1"/>
  <c r="BV10098" i="1"/>
  <c r="BT10098" i="1"/>
  <c r="BT10102" i="1"/>
  <c r="BV10114" i="1"/>
  <c r="BT10114" i="1"/>
  <c r="BV10118" i="1"/>
  <c r="BT10118" i="1"/>
  <c r="BV10130" i="1"/>
  <c r="BT10130" i="1"/>
  <c r="BV10134" i="1"/>
  <c r="BT10134" i="1"/>
  <c r="BV10146" i="1"/>
  <c r="BT10146" i="1"/>
  <c r="BV10154" i="1"/>
  <c r="BT10154" i="1"/>
  <c r="BV10162" i="1"/>
  <c r="BT10162" i="1"/>
  <c r="BV10166" i="1"/>
  <c r="BT10166" i="1"/>
  <c r="BV10190" i="1"/>
  <c r="BT10190" i="1"/>
  <c r="BV10242" i="1"/>
  <c r="BT10242" i="1"/>
  <c r="BV10258" i="1"/>
  <c r="BT10258" i="1"/>
  <c r="BV10266" i="1"/>
  <c r="BT10266" i="1"/>
  <c r="BV10290" i="1"/>
  <c r="BT10290" i="1"/>
  <c r="BT10294" i="1"/>
  <c r="BV10298" i="1"/>
  <c r="BT10298" i="1"/>
  <c r="BT10302" i="1"/>
  <c r="BT10306" i="1"/>
  <c r="BV10310" i="1"/>
  <c r="BT10310" i="1"/>
  <c r="BV10314" i="1"/>
  <c r="BT10314" i="1"/>
  <c r="BV10318" i="1"/>
  <c r="BT10318" i="1"/>
  <c r="BV10322" i="1"/>
  <c r="BT10322" i="1"/>
  <c r="BV10326" i="1"/>
  <c r="BT10326" i="1"/>
  <c r="BV10330" i="1"/>
  <c r="BT10330" i="1"/>
  <c r="BV10334" i="1"/>
  <c r="BT10334" i="1"/>
  <c r="BV10338" i="1"/>
  <c r="BT10338" i="1"/>
  <c r="BV10342" i="1"/>
  <c r="BT10342" i="1"/>
  <c r="BV10346" i="1"/>
  <c r="BT10346" i="1"/>
  <c r="BV10350" i="1"/>
  <c r="BT10350" i="1"/>
  <c r="BV10354" i="1"/>
  <c r="BT10354" i="1"/>
  <c r="BV10358" i="1"/>
  <c r="BT10358" i="1"/>
  <c r="BV10362" i="1"/>
  <c r="BT10362" i="1"/>
  <c r="BV10366" i="1"/>
  <c r="BT10366" i="1"/>
  <c r="BV10370" i="1"/>
  <c r="BT10370" i="1"/>
  <c r="BV10374" i="1"/>
  <c r="BT10374" i="1"/>
  <c r="BV10382" i="1"/>
  <c r="BT10382" i="1"/>
  <c r="BV10386" i="1"/>
  <c r="BT10386" i="1"/>
  <c r="BV10390" i="1"/>
  <c r="BT10390" i="1"/>
  <c r="BV10394" i="1"/>
  <c r="BT10394" i="1"/>
  <c r="BV10402" i="1"/>
  <c r="BT10402" i="1"/>
  <c r="BV10406" i="1"/>
  <c r="BT10406" i="1"/>
  <c r="BV10410" i="1"/>
  <c r="BT10410" i="1"/>
  <c r="BV10414" i="1"/>
  <c r="BT10414" i="1"/>
  <c r="BV10430" i="1"/>
  <c r="BT10430" i="1"/>
  <c r="BV10438" i="1"/>
  <c r="BT10438" i="1"/>
  <c r="BV10442" i="1"/>
  <c r="BT10442" i="1"/>
  <c r="BV10454" i="1"/>
  <c r="BT10454" i="1"/>
  <c r="BV10458" i="1"/>
  <c r="BT10458" i="1"/>
  <c r="BV10462" i="1"/>
  <c r="BT10462" i="1"/>
  <c r="BV10466" i="1"/>
  <c r="BT10466" i="1"/>
  <c r="BV10470" i="1"/>
  <c r="BT10470" i="1"/>
  <c r="BV10474" i="1"/>
  <c r="BT10474" i="1"/>
  <c r="BV10478" i="1"/>
  <c r="BT10478" i="1"/>
  <c r="BV10482" i="1"/>
  <c r="BT10482" i="1"/>
  <c r="BV10486" i="1"/>
  <c r="BT10486" i="1"/>
  <c r="BV10490" i="1"/>
  <c r="BT10490" i="1"/>
  <c r="BV10494" i="1"/>
  <c r="BT10494" i="1"/>
  <c r="BV10498" i="1"/>
  <c r="BT10498" i="1"/>
  <c r="BT16007" i="1"/>
  <c r="BV380" i="1"/>
  <c r="BT380" i="1"/>
  <c r="BV68" i="1"/>
  <c r="BT68" i="1"/>
  <c r="BV228" i="1"/>
  <c r="BT228" i="1"/>
  <c r="BV524" i="1"/>
  <c r="BT524" i="1"/>
  <c r="BV660" i="1"/>
  <c r="BT660" i="1"/>
  <c r="BV716" i="1"/>
  <c r="BT716" i="1"/>
  <c r="BV960" i="1"/>
  <c r="BT960" i="1"/>
  <c r="BV144" i="1"/>
  <c r="BT144" i="1"/>
  <c r="BV404" i="1"/>
  <c r="BT404" i="1"/>
  <c r="BV16009" i="1"/>
  <c r="BT16009" i="1"/>
  <c r="BT16013" i="1"/>
  <c r="BV16017" i="1"/>
  <c r="BT16017" i="1"/>
  <c r="BV16021" i="1"/>
  <c r="BT16021" i="1"/>
  <c r="BV16025" i="1"/>
  <c r="BT16025" i="1"/>
  <c r="BV16029" i="1"/>
  <c r="BT16029" i="1"/>
  <c r="BV16033" i="1"/>
  <c r="BT16033" i="1"/>
  <c r="BV16037" i="1"/>
  <c r="BT16037" i="1"/>
  <c r="BV16041" i="1"/>
  <c r="BT16041" i="1"/>
  <c r="BV16045" i="1"/>
  <c r="BT16045" i="1"/>
  <c r="BV16049" i="1"/>
  <c r="BT16049" i="1"/>
  <c r="BV16053" i="1"/>
  <c r="BT16053" i="1"/>
  <c r="BV16057" i="1"/>
  <c r="BT16057" i="1"/>
  <c r="BV16061" i="1"/>
  <c r="BT16061" i="1"/>
  <c r="BV16065" i="1"/>
  <c r="BT16065" i="1"/>
  <c r="BV16069" i="1"/>
  <c r="BT16069" i="1"/>
  <c r="BV16073" i="1"/>
  <c r="BT16073" i="1"/>
  <c r="BV16077" i="1"/>
  <c r="BT16077" i="1"/>
  <c r="BV16081" i="1"/>
  <c r="BT16081" i="1"/>
  <c r="BV16085" i="1"/>
  <c r="BT16085" i="1"/>
  <c r="BV16089" i="1"/>
  <c r="BT16089" i="1"/>
  <c r="BV16093" i="1"/>
  <c r="BT16093" i="1"/>
  <c r="BV16097" i="1"/>
  <c r="BT16097" i="1"/>
  <c r="BV16101" i="1"/>
  <c r="BT16101" i="1"/>
  <c r="BV16105" i="1"/>
  <c r="BT16105" i="1"/>
  <c r="BV16109" i="1"/>
  <c r="BT16109" i="1"/>
  <c r="BV16113" i="1"/>
  <c r="BT16113" i="1"/>
  <c r="BV16117" i="1"/>
  <c r="BT16117" i="1"/>
  <c r="BV16121" i="1"/>
  <c r="BT16121" i="1"/>
  <c r="BV16125" i="1"/>
  <c r="BT16125" i="1"/>
  <c r="BV16129" i="1"/>
  <c r="BT16129" i="1"/>
  <c r="BV16133" i="1"/>
  <c r="BT16133" i="1"/>
  <c r="BV16137" i="1"/>
  <c r="BT16137" i="1"/>
  <c r="BV16141" i="1"/>
  <c r="BT16141" i="1"/>
  <c r="BV16145" i="1"/>
  <c r="BT16145" i="1"/>
  <c r="BV16149" i="1"/>
  <c r="BT16149" i="1"/>
  <c r="BV16153" i="1"/>
  <c r="BT16153" i="1"/>
  <c r="BV16157" i="1"/>
  <c r="BT16157" i="1"/>
  <c r="BV16161" i="1"/>
  <c r="BT16161" i="1"/>
  <c r="BV16165" i="1"/>
  <c r="BT16165" i="1"/>
  <c r="BV16169" i="1"/>
  <c r="BT16169" i="1"/>
  <c r="BV16173" i="1"/>
  <c r="BT16173" i="1"/>
  <c r="BV16177" i="1"/>
  <c r="BT16177" i="1"/>
  <c r="BV16181" i="1"/>
  <c r="BT16181" i="1"/>
  <c r="BV16185" i="1"/>
  <c r="BT16185" i="1"/>
  <c r="BV16189" i="1"/>
  <c r="BT16189" i="1"/>
  <c r="BV16193" i="1"/>
  <c r="BT16193" i="1"/>
  <c r="BV16197" i="1"/>
  <c r="BT16197" i="1"/>
  <c r="BV16201" i="1"/>
  <c r="BT16201" i="1"/>
  <c r="BV16205" i="1"/>
  <c r="BT16205" i="1"/>
  <c r="BV16209" i="1"/>
  <c r="BT16209" i="1"/>
  <c r="BV16213" i="1"/>
  <c r="BT16213" i="1"/>
  <c r="BV16217" i="1"/>
  <c r="BT16217" i="1"/>
  <c r="BV16221" i="1"/>
  <c r="BT16221" i="1"/>
  <c r="BV16225" i="1"/>
  <c r="BT16225" i="1"/>
  <c r="BV16229" i="1"/>
  <c r="BT16229" i="1"/>
  <c r="BV16233" i="1"/>
  <c r="BT16233" i="1"/>
  <c r="BV16237" i="1"/>
  <c r="BT16237" i="1"/>
  <c r="BV16241" i="1"/>
  <c r="BT16241" i="1"/>
  <c r="BV16245" i="1"/>
  <c r="BT16245" i="1"/>
  <c r="BV16249" i="1"/>
  <c r="BT16249" i="1"/>
  <c r="BV16253" i="1"/>
  <c r="BT16253" i="1"/>
  <c r="BV16257" i="1"/>
  <c r="BT16257" i="1"/>
  <c r="BV16261" i="1"/>
  <c r="BT16261" i="1"/>
  <c r="BV16265" i="1"/>
  <c r="BT16265" i="1"/>
  <c r="BV16269" i="1"/>
  <c r="BT16269" i="1"/>
  <c r="BV16273" i="1"/>
  <c r="BT16273" i="1"/>
  <c r="BV16277" i="1"/>
  <c r="BT16277" i="1"/>
  <c r="BV16281" i="1"/>
  <c r="BT16281" i="1"/>
  <c r="BV16285" i="1"/>
  <c r="BT16285" i="1"/>
  <c r="BV16289" i="1"/>
  <c r="BT16289" i="1"/>
  <c r="BV16293" i="1"/>
  <c r="BT16293" i="1"/>
  <c r="BV16297" i="1"/>
  <c r="BT16297" i="1"/>
  <c r="BV16301" i="1"/>
  <c r="BT16301" i="1"/>
  <c r="BV16305" i="1"/>
  <c r="BT16305" i="1"/>
  <c r="BV16309" i="1"/>
  <c r="BT16309" i="1"/>
  <c r="BV16313" i="1"/>
  <c r="BT16313" i="1"/>
  <c r="BV16317" i="1"/>
  <c r="BT16317" i="1"/>
  <c r="BV16321" i="1"/>
  <c r="BT16321" i="1"/>
  <c r="BV16325" i="1"/>
  <c r="BT16325" i="1"/>
  <c r="BV16329" i="1"/>
  <c r="BT16329" i="1"/>
  <c r="BV16333" i="1"/>
  <c r="BT16333" i="1"/>
  <c r="BV16337" i="1"/>
  <c r="BT16337" i="1"/>
  <c r="BV16341" i="1"/>
  <c r="BT16341" i="1"/>
  <c r="BV16345" i="1"/>
  <c r="BT16345" i="1"/>
  <c r="BV16349" i="1"/>
  <c r="BT16349" i="1"/>
  <c r="BV16353" i="1"/>
  <c r="BT16353" i="1"/>
  <c r="BV16357" i="1"/>
  <c r="BT16357" i="1"/>
  <c r="BV16361" i="1"/>
  <c r="BT16361" i="1"/>
  <c r="BV16365" i="1"/>
  <c r="BT16365" i="1"/>
  <c r="BV16369" i="1"/>
  <c r="BT16369" i="1"/>
  <c r="BV16373" i="1"/>
  <c r="BT16373" i="1"/>
  <c r="BV16377" i="1"/>
  <c r="BT16377" i="1"/>
  <c r="BV16381" i="1"/>
  <c r="BT16381" i="1"/>
  <c r="BV16385" i="1"/>
  <c r="BT16385" i="1"/>
  <c r="BV16389" i="1"/>
  <c r="BT16389" i="1"/>
  <c r="BV16393" i="1"/>
  <c r="BT16393" i="1"/>
  <c r="BV16397" i="1"/>
  <c r="BT16397" i="1"/>
  <c r="BV16401" i="1"/>
  <c r="BT16401" i="1"/>
  <c r="BV16405" i="1"/>
  <c r="BT16405" i="1"/>
  <c r="BV16409" i="1"/>
  <c r="BT16409" i="1"/>
  <c r="BV16413" i="1"/>
  <c r="BT16413" i="1"/>
  <c r="BV16417" i="1"/>
  <c r="BT16417" i="1"/>
  <c r="BV16421" i="1"/>
  <c r="BT16421" i="1"/>
  <c r="BV16425" i="1"/>
  <c r="BT16425" i="1"/>
  <c r="BV16429" i="1"/>
  <c r="BT16429" i="1"/>
  <c r="BV16433" i="1"/>
  <c r="BT16433" i="1"/>
  <c r="BV16437" i="1"/>
  <c r="BT16437" i="1"/>
  <c r="BV16441" i="1"/>
  <c r="BT16441" i="1"/>
  <c r="BV16445" i="1"/>
  <c r="BT16445" i="1"/>
  <c r="BV16449" i="1"/>
  <c r="BT16449" i="1"/>
  <c r="BV16453" i="1"/>
  <c r="BT16453" i="1"/>
  <c r="BV16457" i="1"/>
  <c r="BT16457" i="1"/>
  <c r="BV16461" i="1"/>
  <c r="BT16461" i="1"/>
  <c r="BV16465" i="1"/>
  <c r="BT16465" i="1"/>
  <c r="BV16469" i="1"/>
  <c r="BT16469" i="1"/>
  <c r="BV16473" i="1"/>
  <c r="BT16473" i="1"/>
  <c r="BV16477" i="1"/>
  <c r="BT16477" i="1"/>
  <c r="BV16481" i="1"/>
  <c r="BT16481" i="1"/>
  <c r="BV16485" i="1"/>
  <c r="BT16485" i="1"/>
  <c r="BV16489" i="1"/>
  <c r="BT16489" i="1"/>
  <c r="BV16493" i="1"/>
  <c r="BT16493" i="1"/>
  <c r="BV16497" i="1"/>
  <c r="BT16497" i="1"/>
  <c r="BT14008" i="1"/>
  <c r="BV14012" i="1"/>
  <c r="BT14012" i="1"/>
  <c r="BV14016" i="1"/>
  <c r="BT14016" i="1"/>
  <c r="BV14020" i="1"/>
  <c r="BT14020" i="1"/>
  <c r="BV14024" i="1"/>
  <c r="BT14024" i="1"/>
  <c r="BV14028" i="1"/>
  <c r="BT14028" i="1"/>
  <c r="BV14032" i="1"/>
  <c r="BT14032" i="1"/>
  <c r="BV14036" i="1"/>
  <c r="BT14036" i="1"/>
  <c r="BV14040" i="1"/>
  <c r="BT14040" i="1"/>
  <c r="BV14044" i="1"/>
  <c r="BT14044" i="1"/>
  <c r="BV14048" i="1"/>
  <c r="BT14048" i="1"/>
  <c r="BV14052" i="1"/>
  <c r="BT14052" i="1"/>
  <c r="BV14056" i="1"/>
  <c r="BT14056" i="1"/>
  <c r="BV14060" i="1"/>
  <c r="BT14060" i="1"/>
  <c r="BV14064" i="1"/>
  <c r="BT14064" i="1"/>
  <c r="BV14068" i="1"/>
  <c r="BT14068" i="1"/>
  <c r="BV14072" i="1"/>
  <c r="BT14072" i="1"/>
  <c r="BV14076" i="1"/>
  <c r="BT14076" i="1"/>
  <c r="BV14080" i="1"/>
  <c r="BT14080" i="1"/>
  <c r="BV14084" i="1"/>
  <c r="BT14084" i="1"/>
  <c r="BV14088" i="1"/>
  <c r="BT14088" i="1"/>
  <c r="BV14092" i="1"/>
  <c r="BT14092" i="1"/>
  <c r="BV14096" i="1"/>
  <c r="BT14096" i="1"/>
  <c r="BV14100" i="1"/>
  <c r="BT14100" i="1"/>
  <c r="BV14104" i="1"/>
  <c r="BT14104" i="1"/>
  <c r="BV14108" i="1"/>
  <c r="BT14108" i="1"/>
  <c r="BV14112" i="1"/>
  <c r="BT14112" i="1"/>
  <c r="BV14116" i="1"/>
  <c r="BT14116" i="1"/>
  <c r="BV14120" i="1"/>
  <c r="BT14120" i="1"/>
  <c r="BV14124" i="1"/>
  <c r="BT14124" i="1"/>
  <c r="BV14128" i="1"/>
  <c r="BT14128" i="1"/>
  <c r="BV14132" i="1"/>
  <c r="BT14132" i="1"/>
  <c r="BV14136" i="1"/>
  <c r="BT14136" i="1"/>
  <c r="BV14140" i="1"/>
  <c r="BT14140" i="1"/>
  <c r="BV14144" i="1"/>
  <c r="BT14144" i="1"/>
  <c r="BV14148" i="1"/>
  <c r="BT14148" i="1"/>
  <c r="BV14152" i="1"/>
  <c r="BT14152" i="1"/>
  <c r="BV14156" i="1"/>
  <c r="BT14156" i="1"/>
  <c r="BV14160" i="1"/>
  <c r="BT14160" i="1"/>
  <c r="BV14164" i="1"/>
  <c r="BT14164" i="1"/>
  <c r="BV14168" i="1"/>
  <c r="BT14168" i="1"/>
  <c r="BV14172" i="1"/>
  <c r="BT14172" i="1"/>
  <c r="BV14176" i="1"/>
  <c r="BT14176" i="1"/>
  <c r="BV14180" i="1"/>
  <c r="BT14180" i="1"/>
  <c r="BV14184" i="1"/>
  <c r="BT14184" i="1"/>
  <c r="BV14188" i="1"/>
  <c r="BT14188" i="1"/>
  <c r="BV14192" i="1"/>
  <c r="BT14192" i="1"/>
  <c r="BV14196" i="1"/>
  <c r="BT14196" i="1"/>
  <c r="BV14200" i="1"/>
  <c r="BT14200" i="1"/>
  <c r="BV14204" i="1"/>
  <c r="BT14204" i="1"/>
  <c r="BV14208" i="1"/>
  <c r="BT14208" i="1"/>
  <c r="BV14212" i="1"/>
  <c r="BT14212" i="1"/>
  <c r="BV14216" i="1"/>
  <c r="BT14216" i="1"/>
  <c r="BV14220" i="1"/>
  <c r="BT14220" i="1"/>
  <c r="BV14224" i="1"/>
  <c r="BT14224" i="1"/>
  <c r="BV14228" i="1"/>
  <c r="BT14228" i="1"/>
  <c r="BV14232" i="1"/>
  <c r="BT14232" i="1"/>
  <c r="BV14236" i="1"/>
  <c r="BT14236" i="1"/>
  <c r="BV14240" i="1"/>
  <c r="BT14240" i="1"/>
  <c r="BV14244" i="1"/>
  <c r="BT14244" i="1"/>
  <c r="BV14248" i="1"/>
  <c r="BT14248" i="1"/>
  <c r="BV14252" i="1"/>
  <c r="BT14252" i="1"/>
  <c r="BV14256" i="1"/>
  <c r="BT14256" i="1"/>
  <c r="BV14260" i="1"/>
  <c r="BT14260" i="1"/>
  <c r="BV14264" i="1"/>
  <c r="BT14264" i="1"/>
  <c r="BV14268" i="1"/>
  <c r="BT14268" i="1"/>
  <c r="BV14272" i="1"/>
  <c r="BT14272" i="1"/>
  <c r="BV14276" i="1"/>
  <c r="BT14276" i="1"/>
  <c r="BV14280" i="1"/>
  <c r="BT14280" i="1"/>
  <c r="BV14284" i="1"/>
  <c r="BT14284" i="1"/>
  <c r="BV14288" i="1"/>
  <c r="BT14288" i="1"/>
  <c r="BV14292" i="1"/>
  <c r="BT14292" i="1"/>
  <c r="BV14296" i="1"/>
  <c r="BT14296" i="1"/>
  <c r="BV14300" i="1"/>
  <c r="BT14300" i="1"/>
  <c r="BV14304" i="1"/>
  <c r="BT14304" i="1"/>
  <c r="BV14308" i="1"/>
  <c r="BT14308" i="1"/>
  <c r="BV14312" i="1"/>
  <c r="BT14312" i="1"/>
  <c r="BV14316" i="1"/>
  <c r="BT14316" i="1"/>
  <c r="BV14320" i="1"/>
  <c r="BT14320" i="1"/>
  <c r="BV14324" i="1"/>
  <c r="BT14324" i="1"/>
  <c r="BV14328" i="1"/>
  <c r="BT14328" i="1"/>
  <c r="BV14332" i="1"/>
  <c r="BT14332" i="1"/>
  <c r="BV14336" i="1"/>
  <c r="BT14336" i="1"/>
  <c r="BV14340" i="1"/>
  <c r="BT14340" i="1"/>
  <c r="BV14344" i="1"/>
  <c r="BT14344" i="1"/>
  <c r="BV14348" i="1"/>
  <c r="BT14348" i="1"/>
  <c r="BV14352" i="1"/>
  <c r="BT14352" i="1"/>
  <c r="BV14356" i="1"/>
  <c r="BT14356" i="1"/>
  <c r="BV14360" i="1"/>
  <c r="BT14360" i="1"/>
  <c r="BV14364" i="1"/>
  <c r="BT14364" i="1"/>
  <c r="BV14368" i="1"/>
  <c r="BT14368" i="1"/>
  <c r="BV14372" i="1"/>
  <c r="BT14372" i="1"/>
  <c r="BV14376" i="1"/>
  <c r="BT14376" i="1"/>
  <c r="BV14380" i="1"/>
  <c r="BT14380" i="1"/>
  <c r="BV14384" i="1"/>
  <c r="BT14384" i="1"/>
  <c r="BV14388" i="1"/>
  <c r="BT14388" i="1"/>
  <c r="BV14392" i="1"/>
  <c r="BT14392" i="1"/>
  <c r="BV14396" i="1"/>
  <c r="BT14396" i="1"/>
  <c r="BV14400" i="1"/>
  <c r="BT14400" i="1"/>
  <c r="BV14404" i="1"/>
  <c r="BT14404" i="1"/>
  <c r="BV14408" i="1"/>
  <c r="BT14408" i="1"/>
  <c r="BV14412" i="1"/>
  <c r="BT14412" i="1"/>
  <c r="BV14416" i="1"/>
  <c r="BT14416" i="1"/>
  <c r="BV14420" i="1"/>
  <c r="BT14420" i="1"/>
  <c r="BV14424" i="1"/>
  <c r="BT14424" i="1"/>
  <c r="BV14428" i="1"/>
  <c r="BT14428" i="1"/>
  <c r="BV14432" i="1"/>
  <c r="BT14432" i="1"/>
  <c r="BV14436" i="1"/>
  <c r="BT14436" i="1"/>
  <c r="BV14440" i="1"/>
  <c r="BT14440" i="1"/>
  <c r="BV14444" i="1"/>
  <c r="BT14444" i="1"/>
  <c r="BV14448" i="1"/>
  <c r="BT14448" i="1"/>
  <c r="BV14452" i="1"/>
  <c r="BT14452" i="1"/>
  <c r="BV14456" i="1"/>
  <c r="BT14456" i="1"/>
  <c r="BV14460" i="1"/>
  <c r="BT14460" i="1"/>
  <c r="BV14464" i="1"/>
  <c r="BT14464" i="1"/>
  <c r="BV14468" i="1"/>
  <c r="BT14468" i="1"/>
  <c r="BV14472" i="1"/>
  <c r="BT14472" i="1"/>
  <c r="BV14476" i="1"/>
  <c r="BT14476" i="1"/>
  <c r="BV14480" i="1"/>
  <c r="BT14480" i="1"/>
  <c r="BV14484" i="1"/>
  <c r="BT14484" i="1"/>
  <c r="BV14488" i="1"/>
  <c r="BT14488" i="1"/>
  <c r="BV14492" i="1"/>
  <c r="BT14492" i="1"/>
  <c r="BV14496" i="1"/>
  <c r="BT14496" i="1"/>
  <c r="BV14500" i="1"/>
  <c r="BT14500" i="1"/>
  <c r="BT10071" i="1"/>
  <c r="BV10107" i="1"/>
  <c r="BT10107" i="1"/>
  <c r="BT10111" i="1"/>
  <c r="BV10115" i="1"/>
  <c r="BT10115" i="1"/>
  <c r="BV10143" i="1"/>
  <c r="BT10143" i="1"/>
  <c r="BV10147" i="1"/>
  <c r="BT10147" i="1"/>
  <c r="BV10151" i="1"/>
  <c r="BT10151" i="1"/>
  <c r="BV10167" i="1"/>
  <c r="BT10167" i="1"/>
  <c r="BV10179" i="1"/>
  <c r="BT10179" i="1"/>
  <c r="BV10215" i="1"/>
  <c r="BT10215" i="1"/>
  <c r="BV10227" i="1"/>
  <c r="BT10227" i="1"/>
  <c r="BV10259" i="1"/>
  <c r="BT10259" i="1"/>
  <c r="BV10267" i="1"/>
  <c r="BT10267" i="1"/>
  <c r="BV10271" i="1"/>
  <c r="BT10271" i="1"/>
  <c r="BV10279" i="1"/>
  <c r="BT10279" i="1"/>
  <c r="BT10291" i="1"/>
  <c r="BT10295" i="1"/>
  <c r="BV10299" i="1"/>
  <c r="BT10299" i="1"/>
  <c r="BV10303" i="1"/>
  <c r="BT10303" i="1"/>
  <c r="BV10307" i="1"/>
  <c r="BT10307" i="1"/>
  <c r="BV10311" i="1"/>
  <c r="BT10311" i="1"/>
  <c r="BV10315" i="1"/>
  <c r="BT10315" i="1"/>
  <c r="BV10319" i="1"/>
  <c r="BT10319" i="1"/>
  <c r="BV10323" i="1"/>
  <c r="BT10323" i="1"/>
  <c r="BV10327" i="1"/>
  <c r="BT10327" i="1"/>
  <c r="BV10335" i="1"/>
  <c r="BT10335" i="1"/>
  <c r="BV10339" i="1"/>
  <c r="BT10339" i="1"/>
  <c r="BV10343" i="1"/>
  <c r="BT10343" i="1"/>
  <c r="BV10347" i="1"/>
  <c r="BT10347" i="1"/>
  <c r="BV10351" i="1"/>
  <c r="BT10351" i="1"/>
  <c r="BV10355" i="1"/>
  <c r="BT10355" i="1"/>
  <c r="BV10359" i="1"/>
  <c r="BT10359" i="1"/>
  <c r="BV10363" i="1"/>
  <c r="BT10363" i="1"/>
  <c r="BV10367" i="1"/>
  <c r="BT10367" i="1"/>
  <c r="BV10371" i="1"/>
  <c r="BT10371" i="1"/>
  <c r="BV10375" i="1"/>
  <c r="BT10375" i="1"/>
  <c r="BV10383" i="1"/>
  <c r="BT10383" i="1"/>
  <c r="BV10387" i="1"/>
  <c r="BT10387" i="1"/>
  <c r="BV10391" i="1"/>
  <c r="BT10391" i="1"/>
  <c r="BV10403" i="1"/>
  <c r="BT10403" i="1"/>
  <c r="BV10407" i="1"/>
  <c r="BT10407" i="1"/>
  <c r="BV10411" i="1"/>
  <c r="BT10411" i="1"/>
  <c r="BV10415" i="1"/>
  <c r="BT10415" i="1"/>
  <c r="BV10431" i="1"/>
  <c r="BT10431" i="1"/>
  <c r="BV10439" i="1"/>
  <c r="BT10439" i="1"/>
  <c r="BV10443" i="1"/>
  <c r="BT10443" i="1"/>
  <c r="BV10451" i="1"/>
  <c r="BT10451" i="1"/>
  <c r="BV10455" i="1"/>
  <c r="BT10455" i="1"/>
  <c r="BV10463" i="1"/>
  <c r="BT10463" i="1"/>
  <c r="BV10467" i="1"/>
  <c r="BT10467" i="1"/>
  <c r="BV10471" i="1"/>
  <c r="BT10471" i="1"/>
  <c r="BV10475" i="1"/>
  <c r="BT10475" i="1"/>
  <c r="BV10479" i="1"/>
  <c r="BT10479" i="1"/>
  <c r="BV10483" i="1"/>
  <c r="BT10483" i="1"/>
  <c r="BV10487" i="1"/>
  <c r="BT10487" i="1"/>
  <c r="BV10491" i="1"/>
  <c r="BT10491" i="1"/>
  <c r="BV10495" i="1"/>
  <c r="BT10495" i="1"/>
  <c r="BV10499" i="1"/>
  <c r="BT10499" i="1"/>
  <c r="BT14007" i="1"/>
  <c r="BV140" i="1"/>
  <c r="BT140" i="1"/>
  <c r="BV80" i="1"/>
  <c r="BT80" i="1"/>
  <c r="BV292" i="1"/>
  <c r="BT292" i="1"/>
  <c r="BV532" i="1"/>
  <c r="BT532" i="1"/>
  <c r="BV680" i="1"/>
  <c r="BT680" i="1"/>
  <c r="BV968" i="1"/>
  <c r="BT968" i="1"/>
  <c r="BV208" i="1"/>
  <c r="BT208" i="1"/>
  <c r="BV508" i="1"/>
  <c r="BT508" i="1"/>
  <c r="BV736" i="1"/>
  <c r="BT736" i="1"/>
  <c r="BV988" i="1"/>
  <c r="BT988" i="1"/>
  <c r="BT16010" i="1"/>
  <c r="BV16014" i="1"/>
  <c r="BT16014" i="1"/>
  <c r="BV16018" i="1"/>
  <c r="BT16018" i="1"/>
  <c r="BV16022" i="1"/>
  <c r="BT16022" i="1"/>
  <c r="BV16026" i="1"/>
  <c r="BT16026" i="1"/>
  <c r="BV16030" i="1"/>
  <c r="BT16030" i="1"/>
  <c r="BV16034" i="1"/>
  <c r="BT16034" i="1"/>
  <c r="BV16038" i="1"/>
  <c r="BT16038" i="1"/>
  <c r="BV16042" i="1"/>
  <c r="BT16042" i="1"/>
  <c r="BV16046" i="1"/>
  <c r="BT16046" i="1"/>
  <c r="BV16050" i="1"/>
  <c r="BT16050" i="1"/>
  <c r="BV16054" i="1"/>
  <c r="BT16054" i="1"/>
  <c r="BV16058" i="1"/>
  <c r="BT16058" i="1"/>
  <c r="BV16062" i="1"/>
  <c r="BT16062" i="1"/>
  <c r="BV16066" i="1"/>
  <c r="BT16066" i="1"/>
  <c r="BV16070" i="1"/>
  <c r="BT16070" i="1"/>
  <c r="BV16074" i="1"/>
  <c r="BT16074" i="1"/>
  <c r="BV16078" i="1"/>
  <c r="BT16078" i="1"/>
  <c r="BV16082" i="1"/>
  <c r="BT16082" i="1"/>
  <c r="BV16086" i="1"/>
  <c r="BT16086" i="1"/>
  <c r="BV16090" i="1"/>
  <c r="BT16090" i="1"/>
  <c r="BV16094" i="1"/>
  <c r="BT16094" i="1"/>
  <c r="BV16098" i="1"/>
  <c r="BT16098" i="1"/>
  <c r="BV16102" i="1"/>
  <c r="BT16102" i="1"/>
  <c r="BV16106" i="1"/>
  <c r="BT16106" i="1"/>
  <c r="BV16110" i="1"/>
  <c r="BT16110" i="1"/>
  <c r="BV16114" i="1"/>
  <c r="BT16114" i="1"/>
  <c r="BV16118" i="1"/>
  <c r="BT16118" i="1"/>
  <c r="BV16122" i="1"/>
  <c r="BT16122" i="1"/>
  <c r="BV16126" i="1"/>
  <c r="BT16126" i="1"/>
  <c r="BV16130" i="1"/>
  <c r="BT16130" i="1"/>
  <c r="BV16134" i="1"/>
  <c r="BT16134" i="1"/>
  <c r="BV16138" i="1"/>
  <c r="BT16138" i="1"/>
  <c r="BV16142" i="1"/>
  <c r="BT16142" i="1"/>
  <c r="BV16146" i="1"/>
  <c r="BT16146" i="1"/>
  <c r="BV16150" i="1"/>
  <c r="BT16150" i="1"/>
  <c r="BV16154" i="1"/>
  <c r="BT16154" i="1"/>
  <c r="BV16158" i="1"/>
  <c r="BT16158" i="1"/>
  <c r="BV16162" i="1"/>
  <c r="BT16162" i="1"/>
  <c r="BV16166" i="1"/>
  <c r="BT16166" i="1"/>
  <c r="BV16170" i="1"/>
  <c r="BT16170" i="1"/>
  <c r="BV16174" i="1"/>
  <c r="BT16174" i="1"/>
  <c r="BV16178" i="1"/>
  <c r="BT16178" i="1"/>
  <c r="BV16182" i="1"/>
  <c r="BT16182" i="1"/>
  <c r="BV16186" i="1"/>
  <c r="BT16186" i="1"/>
  <c r="BV16190" i="1"/>
  <c r="BT16190" i="1"/>
  <c r="BV16194" i="1"/>
  <c r="BT16194" i="1"/>
  <c r="BV16198" i="1"/>
  <c r="BT16198" i="1"/>
  <c r="BV16202" i="1"/>
  <c r="BT16202" i="1"/>
  <c r="BV16206" i="1"/>
  <c r="BT16206" i="1"/>
  <c r="BV16210" i="1"/>
  <c r="BT16210" i="1"/>
  <c r="BV16214" i="1"/>
  <c r="BT16214" i="1"/>
  <c r="BV16218" i="1"/>
  <c r="BT16218" i="1"/>
  <c r="BV16222" i="1"/>
  <c r="BT16222" i="1"/>
  <c r="BV16226" i="1"/>
  <c r="BT16226" i="1"/>
  <c r="BV16230" i="1"/>
  <c r="BT16230" i="1"/>
  <c r="BV16234" i="1"/>
  <c r="BT16234" i="1"/>
  <c r="BV16238" i="1"/>
  <c r="BT16238" i="1"/>
  <c r="BV16242" i="1"/>
  <c r="BT16242" i="1"/>
  <c r="BV16246" i="1"/>
  <c r="BT16246" i="1"/>
  <c r="BV16250" i="1"/>
  <c r="BT16250" i="1"/>
  <c r="BV16254" i="1"/>
  <c r="BT16254" i="1"/>
  <c r="BV16258" i="1"/>
  <c r="BT16258" i="1"/>
  <c r="BV16262" i="1"/>
  <c r="BT16262" i="1"/>
  <c r="BV16266" i="1"/>
  <c r="BT16266" i="1"/>
  <c r="BV16270" i="1"/>
  <c r="BT16270" i="1"/>
  <c r="BV16274" i="1"/>
  <c r="BT16274" i="1"/>
  <c r="BV16278" i="1"/>
  <c r="BT16278" i="1"/>
  <c r="BV16282" i="1"/>
  <c r="BT16282" i="1"/>
  <c r="BV16286" i="1"/>
  <c r="BT16286" i="1"/>
  <c r="BV16290" i="1"/>
  <c r="BT16290" i="1"/>
  <c r="BV16294" i="1"/>
  <c r="BT16294" i="1"/>
  <c r="BV16298" i="1"/>
  <c r="BT16298" i="1"/>
  <c r="BV16302" i="1"/>
  <c r="BT16302" i="1"/>
  <c r="BV16306" i="1"/>
  <c r="BT16306" i="1"/>
  <c r="BV16310" i="1"/>
  <c r="BT16310" i="1"/>
  <c r="BV16314" i="1"/>
  <c r="BT16314" i="1"/>
  <c r="BV16318" i="1"/>
  <c r="BT16318" i="1"/>
  <c r="BV16322" i="1"/>
  <c r="BT16322" i="1"/>
  <c r="BV16326" i="1"/>
  <c r="BT16326" i="1"/>
  <c r="BV16330" i="1"/>
  <c r="BT16330" i="1"/>
  <c r="BV16334" i="1"/>
  <c r="BT16334" i="1"/>
  <c r="BV16338" i="1"/>
  <c r="BT16338" i="1"/>
  <c r="BV16342" i="1"/>
  <c r="BT16342" i="1"/>
  <c r="BV16346" i="1"/>
  <c r="BT16346" i="1"/>
  <c r="BV16350" i="1"/>
  <c r="BT16350" i="1"/>
  <c r="BV16354" i="1"/>
  <c r="BT16354" i="1"/>
  <c r="BV16358" i="1"/>
  <c r="BT16358" i="1"/>
  <c r="BV16362" i="1"/>
  <c r="BT16362" i="1"/>
  <c r="BV16366" i="1"/>
  <c r="BT16366" i="1"/>
  <c r="BV16370" i="1"/>
  <c r="BT16370" i="1"/>
  <c r="BV16374" i="1"/>
  <c r="BT16374" i="1"/>
  <c r="BV16378" i="1"/>
  <c r="BT16378" i="1"/>
  <c r="BV16382" i="1"/>
  <c r="BT16382" i="1"/>
  <c r="BV16386" i="1"/>
  <c r="BT16386" i="1"/>
  <c r="BV16390" i="1"/>
  <c r="BT16390" i="1"/>
  <c r="BV16394" i="1"/>
  <c r="BT16394" i="1"/>
  <c r="BV16398" i="1"/>
  <c r="BT16398" i="1"/>
  <c r="BV16402" i="1"/>
  <c r="BT16402" i="1"/>
  <c r="BV16406" i="1"/>
  <c r="BT16406" i="1"/>
  <c r="BV16410" i="1"/>
  <c r="BT16410" i="1"/>
  <c r="BV16414" i="1"/>
  <c r="BT16414" i="1"/>
  <c r="BV16418" i="1"/>
  <c r="BT16418" i="1"/>
  <c r="BV16422" i="1"/>
  <c r="BT16422" i="1"/>
  <c r="BV16426" i="1"/>
  <c r="BT16426" i="1"/>
  <c r="BV16430" i="1"/>
  <c r="BT16430" i="1"/>
  <c r="BV16434" i="1"/>
  <c r="BT16434" i="1"/>
  <c r="BV16438" i="1"/>
  <c r="BT16438" i="1"/>
  <c r="BV16442" i="1"/>
  <c r="BT16442" i="1"/>
  <c r="BV16446" i="1"/>
  <c r="BT16446" i="1"/>
  <c r="BV16450" i="1"/>
  <c r="BT16450" i="1"/>
  <c r="BV16454" i="1"/>
  <c r="BT16454" i="1"/>
  <c r="BV16458" i="1"/>
  <c r="BT16458" i="1"/>
  <c r="BV16462" i="1"/>
  <c r="BT16462" i="1"/>
  <c r="BV16466" i="1"/>
  <c r="BT16466" i="1"/>
  <c r="BV16470" i="1"/>
  <c r="BT16470" i="1"/>
  <c r="BV16474" i="1"/>
  <c r="BT16474" i="1"/>
  <c r="BV16478" i="1"/>
  <c r="BT16478" i="1"/>
  <c r="BV16482" i="1"/>
  <c r="BT16482" i="1"/>
  <c r="BV16486" i="1"/>
  <c r="BT16486" i="1"/>
  <c r="BV16490" i="1"/>
  <c r="BT16490" i="1"/>
  <c r="BV16494" i="1"/>
  <c r="BT16494" i="1"/>
  <c r="BV16498" i="1"/>
  <c r="BT16498" i="1"/>
  <c r="BT14009" i="1"/>
  <c r="BV14013" i="1"/>
  <c r="BT14013" i="1"/>
  <c r="BV14017" i="1"/>
  <c r="BT14017" i="1"/>
  <c r="BV14021" i="1"/>
  <c r="BT14021" i="1"/>
  <c r="BV14025" i="1"/>
  <c r="BT14025" i="1"/>
  <c r="BV14029" i="1"/>
  <c r="BT14029" i="1"/>
  <c r="BV14033" i="1"/>
  <c r="BT14033" i="1"/>
  <c r="BV14037" i="1"/>
  <c r="BT14037" i="1"/>
  <c r="BV14041" i="1"/>
  <c r="BT14041" i="1"/>
  <c r="BV14045" i="1"/>
  <c r="BT14045" i="1"/>
  <c r="BV14049" i="1"/>
  <c r="BT14049" i="1"/>
  <c r="BV14053" i="1"/>
  <c r="BT14053" i="1"/>
  <c r="BV14057" i="1"/>
  <c r="BT14057" i="1"/>
  <c r="BV14061" i="1"/>
  <c r="BT14061" i="1"/>
  <c r="BV14065" i="1"/>
  <c r="BT14065" i="1"/>
  <c r="BV14069" i="1"/>
  <c r="BT14069" i="1"/>
  <c r="BV14073" i="1"/>
  <c r="BT14073" i="1"/>
  <c r="BV14077" i="1"/>
  <c r="BT14077" i="1"/>
  <c r="BV14081" i="1"/>
  <c r="BT14081" i="1"/>
  <c r="BV14085" i="1"/>
  <c r="BT14085" i="1"/>
  <c r="BV14089" i="1"/>
  <c r="BT14089" i="1"/>
  <c r="BV14093" i="1"/>
  <c r="BT14093" i="1"/>
  <c r="BV14097" i="1"/>
  <c r="BT14097" i="1"/>
  <c r="BV14101" i="1"/>
  <c r="BT14101" i="1"/>
  <c r="BV14105" i="1"/>
  <c r="BT14105" i="1"/>
  <c r="BV14109" i="1"/>
  <c r="BT14109" i="1"/>
  <c r="BV14113" i="1"/>
  <c r="BT14113" i="1"/>
  <c r="BV14117" i="1"/>
  <c r="BT14117" i="1"/>
  <c r="BV14121" i="1"/>
  <c r="BT14121" i="1"/>
  <c r="BV14125" i="1"/>
  <c r="BT14125" i="1"/>
  <c r="BV14129" i="1"/>
  <c r="BT14129" i="1"/>
  <c r="BV14133" i="1"/>
  <c r="BT14133" i="1"/>
  <c r="BV14137" i="1"/>
  <c r="BT14137" i="1"/>
  <c r="BV14141" i="1"/>
  <c r="BT14141" i="1"/>
  <c r="BV14145" i="1"/>
  <c r="BT14145" i="1"/>
  <c r="BV14149" i="1"/>
  <c r="BT14149" i="1"/>
  <c r="BV14153" i="1"/>
  <c r="BT14153" i="1"/>
  <c r="BV14157" i="1"/>
  <c r="BT14157" i="1"/>
  <c r="BV14161" i="1"/>
  <c r="BT14161" i="1"/>
  <c r="BV14165" i="1"/>
  <c r="BT14165" i="1"/>
  <c r="BV14169" i="1"/>
  <c r="BT14169" i="1"/>
  <c r="BV14173" i="1"/>
  <c r="BT14173" i="1"/>
  <c r="BV14177" i="1"/>
  <c r="BT14177" i="1"/>
  <c r="BV14181" i="1"/>
  <c r="BT14181" i="1"/>
  <c r="BV14185" i="1"/>
  <c r="BT14185" i="1"/>
  <c r="BV14189" i="1"/>
  <c r="BT14189" i="1"/>
  <c r="BV14193" i="1"/>
  <c r="BT14193" i="1"/>
  <c r="BV14197" i="1"/>
  <c r="BT14197" i="1"/>
  <c r="BV14201" i="1"/>
  <c r="BT14201" i="1"/>
  <c r="BV14205" i="1"/>
  <c r="BT14205" i="1"/>
  <c r="BV14209" i="1"/>
  <c r="BT14209" i="1"/>
  <c r="BV14213" i="1"/>
  <c r="BT14213" i="1"/>
  <c r="BV14217" i="1"/>
  <c r="BT14217" i="1"/>
  <c r="BV14221" i="1"/>
  <c r="BT14221" i="1"/>
  <c r="BV14225" i="1"/>
  <c r="BT14225" i="1"/>
  <c r="BV14229" i="1"/>
  <c r="BT14229" i="1"/>
  <c r="BV14233" i="1"/>
  <c r="BT14233" i="1"/>
  <c r="BV14237" i="1"/>
  <c r="BT14237" i="1"/>
  <c r="BV14241" i="1"/>
  <c r="BT14241" i="1"/>
  <c r="BV14245" i="1"/>
  <c r="BT14245" i="1"/>
  <c r="BV14249" i="1"/>
  <c r="BT14249" i="1"/>
  <c r="BV14253" i="1"/>
  <c r="BT14253" i="1"/>
  <c r="BV14257" i="1"/>
  <c r="BT14257" i="1"/>
  <c r="BV14261" i="1"/>
  <c r="BT14261" i="1"/>
  <c r="BV14265" i="1"/>
  <c r="BT14265" i="1"/>
  <c r="BV14269" i="1"/>
  <c r="BT14269" i="1"/>
  <c r="BV14273" i="1"/>
  <c r="BT14273" i="1"/>
  <c r="BV14277" i="1"/>
  <c r="BT14277" i="1"/>
  <c r="BV14281" i="1"/>
  <c r="BT14281" i="1"/>
  <c r="BV14285" i="1"/>
  <c r="BT14285" i="1"/>
  <c r="BV14289" i="1"/>
  <c r="BT14289" i="1"/>
  <c r="BV14293" i="1"/>
  <c r="BT14293" i="1"/>
  <c r="BV14297" i="1"/>
  <c r="BT14297" i="1"/>
  <c r="BV14301" i="1"/>
  <c r="BT14301" i="1"/>
  <c r="BV14305" i="1"/>
  <c r="BT14305" i="1"/>
  <c r="BV14309" i="1"/>
  <c r="BT14309" i="1"/>
  <c r="BV14313" i="1"/>
  <c r="BT14313" i="1"/>
  <c r="BV14317" i="1"/>
  <c r="BT14317" i="1"/>
  <c r="BV14321" i="1"/>
  <c r="BT14321" i="1"/>
  <c r="BV14325" i="1"/>
  <c r="BT14325" i="1"/>
  <c r="BV14329" i="1"/>
  <c r="BT14329" i="1"/>
  <c r="BV14333" i="1"/>
  <c r="BT14333" i="1"/>
  <c r="BV14337" i="1"/>
  <c r="BT14337" i="1"/>
  <c r="BV14341" i="1"/>
  <c r="BT14341" i="1"/>
  <c r="BV14345" i="1"/>
  <c r="BT14345" i="1"/>
  <c r="BV14349" i="1"/>
  <c r="BT14349" i="1"/>
  <c r="BV14353" i="1"/>
  <c r="BT14353" i="1"/>
  <c r="BV14357" i="1"/>
  <c r="BT14357" i="1"/>
  <c r="BV14361" i="1"/>
  <c r="BT14361" i="1"/>
  <c r="BV14365" i="1"/>
  <c r="BT14365" i="1"/>
  <c r="BV14369" i="1"/>
  <c r="BT14369" i="1"/>
  <c r="BV14373" i="1"/>
  <c r="BT14373" i="1"/>
  <c r="BV14377" i="1"/>
  <c r="BT14377" i="1"/>
  <c r="BV14381" i="1"/>
  <c r="BT14381" i="1"/>
  <c r="BV14385" i="1"/>
  <c r="BT14385" i="1"/>
  <c r="BV14389" i="1"/>
  <c r="BT14389" i="1"/>
  <c r="BV14393" i="1"/>
  <c r="BT14393" i="1"/>
  <c r="BV14397" i="1"/>
  <c r="BT14397" i="1"/>
  <c r="BV14401" i="1"/>
  <c r="BT14401" i="1"/>
  <c r="BV14405" i="1"/>
  <c r="BT14405" i="1"/>
  <c r="BV14409" i="1"/>
  <c r="BT14409" i="1"/>
  <c r="BV14413" i="1"/>
  <c r="BT14413" i="1"/>
  <c r="BV14417" i="1"/>
  <c r="BT14417" i="1"/>
  <c r="BV14421" i="1"/>
  <c r="BT14421" i="1"/>
  <c r="BV14425" i="1"/>
  <c r="BT14425" i="1"/>
  <c r="BV14429" i="1"/>
  <c r="BT14429" i="1"/>
  <c r="BV14433" i="1"/>
  <c r="BT14433" i="1"/>
  <c r="BV14437" i="1"/>
  <c r="BT14437" i="1"/>
  <c r="BV14441" i="1"/>
  <c r="BT14441" i="1"/>
  <c r="BV14445" i="1"/>
  <c r="BT14445" i="1"/>
  <c r="BV14449" i="1"/>
  <c r="BT14449" i="1"/>
  <c r="BV14453" i="1"/>
  <c r="BT14453" i="1"/>
  <c r="BV14457" i="1"/>
  <c r="BT14457" i="1"/>
  <c r="BV14461" i="1"/>
  <c r="BT14461" i="1"/>
  <c r="BV14465" i="1"/>
  <c r="BT14465" i="1"/>
  <c r="BV14469" i="1"/>
  <c r="BT14469" i="1"/>
  <c r="BV14473" i="1"/>
  <c r="BT14473" i="1"/>
  <c r="BV14477" i="1"/>
  <c r="BT14477" i="1"/>
  <c r="BV14481" i="1"/>
  <c r="BT14481" i="1"/>
  <c r="BV14485" i="1"/>
  <c r="BT14485" i="1"/>
  <c r="BV14489" i="1"/>
  <c r="BT14489" i="1"/>
  <c r="BV14493" i="1"/>
  <c r="BT14493" i="1"/>
  <c r="BV14497" i="1"/>
  <c r="BT14497" i="1"/>
  <c r="BV10068" i="1"/>
  <c r="BT10068" i="1"/>
  <c r="BV10080" i="1"/>
  <c r="BT10080" i="1"/>
  <c r="BT10084" i="1"/>
  <c r="BV10116" i="1"/>
  <c r="BT10116" i="1"/>
  <c r="BV10128" i="1"/>
  <c r="BT10128" i="1"/>
  <c r="BV10132" i="1"/>
  <c r="BT10132" i="1"/>
  <c r="BV10144" i="1"/>
  <c r="BT10144" i="1"/>
  <c r="BV10152" i="1"/>
  <c r="BT10152" i="1"/>
  <c r="BV10156" i="1"/>
  <c r="BT10156" i="1"/>
  <c r="BV10168" i="1"/>
  <c r="BT10168" i="1"/>
  <c r="BV10192" i="1"/>
  <c r="BT10192" i="1"/>
  <c r="BV10200" i="1"/>
  <c r="BT10200" i="1"/>
  <c r="BV10236" i="1"/>
  <c r="BT10236" i="1"/>
  <c r="BV10240" i="1"/>
  <c r="BT10240" i="1"/>
  <c r="BV10256" i="1"/>
  <c r="BT10256" i="1"/>
  <c r="BV10260" i="1"/>
  <c r="BT10260" i="1"/>
  <c r="BV10280" i="1"/>
  <c r="BT10280" i="1"/>
  <c r="BV10288" i="1"/>
  <c r="BT10288" i="1"/>
  <c r="BV10292" i="1"/>
  <c r="BT10292" i="1"/>
  <c r="BV10296" i="1"/>
  <c r="BT10296" i="1"/>
  <c r="BV10300" i="1"/>
  <c r="BT10300" i="1"/>
  <c r="BT10304" i="1"/>
  <c r="BT10308" i="1"/>
  <c r="BV10312" i="1"/>
  <c r="BT10312" i="1"/>
  <c r="BV10316" i="1"/>
  <c r="BT10316" i="1"/>
  <c r="BV10320" i="1"/>
  <c r="BT10320" i="1"/>
  <c r="BV10324" i="1"/>
  <c r="BT10324" i="1"/>
  <c r="BV10328" i="1"/>
  <c r="BT10328" i="1"/>
  <c r="BV10332" i="1"/>
  <c r="BT10332" i="1"/>
  <c r="BV10336" i="1"/>
  <c r="BT10336" i="1"/>
  <c r="BV10340" i="1"/>
  <c r="BT10340" i="1"/>
  <c r="BV10344" i="1"/>
  <c r="BT10344" i="1"/>
  <c r="BV10348" i="1"/>
  <c r="BT10348" i="1"/>
  <c r="BV10352" i="1"/>
  <c r="BT10352" i="1"/>
  <c r="BV10356" i="1"/>
  <c r="BT10356" i="1"/>
  <c r="BV10360" i="1"/>
  <c r="BT10360" i="1"/>
  <c r="BV10364" i="1"/>
  <c r="BT10364" i="1"/>
  <c r="BV10368" i="1"/>
  <c r="BT10368" i="1"/>
  <c r="BV10372" i="1"/>
  <c r="BT10372" i="1"/>
  <c r="BV10376" i="1"/>
  <c r="BT10376" i="1"/>
  <c r="BV10384" i="1"/>
  <c r="BT10384" i="1"/>
  <c r="BV10388" i="1"/>
  <c r="BT10388" i="1"/>
  <c r="BV10392" i="1"/>
  <c r="BT10392" i="1"/>
  <c r="BV10400" i="1"/>
  <c r="BT10400" i="1"/>
  <c r="BV10404" i="1"/>
  <c r="BT10404" i="1"/>
  <c r="BV10408" i="1"/>
  <c r="BT10408" i="1"/>
  <c r="BV10412" i="1"/>
  <c r="BT10412" i="1"/>
  <c r="BV10436" i="1"/>
  <c r="BT10436" i="1"/>
  <c r="BV10440" i="1"/>
  <c r="BT10440" i="1"/>
  <c r="BV10444" i="1"/>
  <c r="BT10444" i="1"/>
  <c r="BV10452" i="1"/>
  <c r="BT10452" i="1"/>
  <c r="BV10456" i="1"/>
  <c r="BT10456" i="1"/>
  <c r="BV10460" i="1"/>
  <c r="BT10460" i="1"/>
  <c r="BV10464" i="1"/>
  <c r="BT10464" i="1"/>
  <c r="BV10468" i="1"/>
  <c r="BT10468" i="1"/>
  <c r="BV10472" i="1"/>
  <c r="BT10472" i="1"/>
  <c r="BV10476" i="1"/>
  <c r="BT10476" i="1"/>
  <c r="BV10480" i="1"/>
  <c r="BT10480" i="1"/>
  <c r="BV10484" i="1"/>
  <c r="BT10484" i="1"/>
  <c r="BV10488" i="1"/>
  <c r="BT10488" i="1"/>
  <c r="BV10492" i="1"/>
  <c r="BT10492" i="1"/>
  <c r="BV10496" i="1"/>
  <c r="BT10496" i="1"/>
  <c r="BV10500" i="1"/>
  <c r="BT10500" i="1"/>
  <c r="BV224" i="1"/>
  <c r="BT224" i="1"/>
  <c r="BV444" i="1"/>
  <c r="BT444" i="1"/>
  <c r="BV684" i="1"/>
  <c r="BT684" i="1"/>
  <c r="BV948" i="1"/>
  <c r="BT948" i="1"/>
  <c r="BV84" i="1"/>
  <c r="BT84" i="1"/>
  <c r="BV432" i="1"/>
  <c r="BT432" i="1"/>
  <c r="BV984" i="1"/>
  <c r="BT984" i="1"/>
  <c r="BV688" i="1"/>
  <c r="BT688" i="1"/>
  <c r="BV748" i="1"/>
  <c r="BT748" i="1"/>
  <c r="BV16011" i="1"/>
  <c r="BT16011" i="1"/>
  <c r="BV16015" i="1"/>
  <c r="BT16015" i="1"/>
  <c r="BV16019" i="1"/>
  <c r="BT16019" i="1"/>
  <c r="BV16023" i="1"/>
  <c r="BT16023" i="1"/>
  <c r="BV16027" i="1"/>
  <c r="BT16027" i="1"/>
  <c r="BV16031" i="1"/>
  <c r="BT16031" i="1"/>
  <c r="BV16035" i="1"/>
  <c r="BT16035" i="1"/>
  <c r="BV16039" i="1"/>
  <c r="BT16039" i="1"/>
  <c r="BV16043" i="1"/>
  <c r="BT16043" i="1"/>
  <c r="BV16047" i="1"/>
  <c r="BT16047" i="1"/>
  <c r="BV16051" i="1"/>
  <c r="BT16051" i="1"/>
  <c r="BV16055" i="1"/>
  <c r="BT16055" i="1"/>
  <c r="BV16059" i="1"/>
  <c r="BT16059" i="1"/>
  <c r="BV16063" i="1"/>
  <c r="BT16063" i="1"/>
  <c r="BV16067" i="1"/>
  <c r="BT16067" i="1"/>
  <c r="BV16071" i="1"/>
  <c r="BT16071" i="1"/>
  <c r="BV16075" i="1"/>
  <c r="BT16075" i="1"/>
  <c r="BV16079" i="1"/>
  <c r="BT16079" i="1"/>
  <c r="BV16083" i="1"/>
  <c r="BT16083" i="1"/>
  <c r="BV16087" i="1"/>
  <c r="BT16087" i="1"/>
  <c r="BV16091" i="1"/>
  <c r="BT16091" i="1"/>
  <c r="BV16095" i="1"/>
  <c r="BT16095" i="1"/>
  <c r="BV16099" i="1"/>
  <c r="BT16099" i="1"/>
  <c r="BV16103" i="1"/>
  <c r="BT16103" i="1"/>
  <c r="BV16107" i="1"/>
  <c r="BT16107" i="1"/>
  <c r="BV16111" i="1"/>
  <c r="BT16111" i="1"/>
  <c r="BV16115" i="1"/>
  <c r="BT16115" i="1"/>
  <c r="BV16119" i="1"/>
  <c r="BT16119" i="1"/>
  <c r="BV16123" i="1"/>
  <c r="BT16123" i="1"/>
  <c r="BV16127" i="1"/>
  <c r="BT16127" i="1"/>
  <c r="BV16131" i="1"/>
  <c r="BT16131" i="1"/>
  <c r="BV16135" i="1"/>
  <c r="BT16135" i="1"/>
  <c r="BV16139" i="1"/>
  <c r="BT16139" i="1"/>
  <c r="BV16143" i="1"/>
  <c r="BT16143" i="1"/>
  <c r="BV16147" i="1"/>
  <c r="BT16147" i="1"/>
  <c r="BV16151" i="1"/>
  <c r="BT16151" i="1"/>
  <c r="BV16155" i="1"/>
  <c r="BT16155" i="1"/>
  <c r="BV16159" i="1"/>
  <c r="BT16159" i="1"/>
  <c r="BV16163" i="1"/>
  <c r="BT16163" i="1"/>
  <c r="BV16167" i="1"/>
  <c r="BT16167" i="1"/>
  <c r="BV16171" i="1"/>
  <c r="BT16171" i="1"/>
  <c r="BV16175" i="1"/>
  <c r="BT16175" i="1"/>
  <c r="BV16179" i="1"/>
  <c r="BT16179" i="1"/>
  <c r="BV16183" i="1"/>
  <c r="BT16183" i="1"/>
  <c r="BV16187" i="1"/>
  <c r="BT16187" i="1"/>
  <c r="BV16191" i="1"/>
  <c r="BT16191" i="1"/>
  <c r="BV16195" i="1"/>
  <c r="BT16195" i="1"/>
  <c r="BV16199" i="1"/>
  <c r="BT16199" i="1"/>
  <c r="BV16203" i="1"/>
  <c r="BT16203" i="1"/>
  <c r="BV16207" i="1"/>
  <c r="BT16207" i="1"/>
  <c r="BV16211" i="1"/>
  <c r="BT16211" i="1"/>
  <c r="BV16215" i="1"/>
  <c r="BT16215" i="1"/>
  <c r="BV16219" i="1"/>
  <c r="BT16219" i="1"/>
  <c r="BV16223" i="1"/>
  <c r="BT16223" i="1"/>
  <c r="BV16227" i="1"/>
  <c r="BT16227" i="1"/>
  <c r="BV16231" i="1"/>
  <c r="BT16231" i="1"/>
  <c r="BV16235" i="1"/>
  <c r="BT16235" i="1"/>
  <c r="BV16239" i="1"/>
  <c r="BT16239" i="1"/>
  <c r="BV16243" i="1"/>
  <c r="BT16243" i="1"/>
  <c r="BV16247" i="1"/>
  <c r="BT16247" i="1"/>
  <c r="BV16251" i="1"/>
  <c r="BT16251" i="1"/>
  <c r="BV16255" i="1"/>
  <c r="BT16255" i="1"/>
  <c r="BV16259" i="1"/>
  <c r="BT16259" i="1"/>
  <c r="BV16263" i="1"/>
  <c r="BT16263" i="1"/>
  <c r="BV16267" i="1"/>
  <c r="BT16267" i="1"/>
  <c r="BV16271" i="1"/>
  <c r="BT16271" i="1"/>
  <c r="BV16275" i="1"/>
  <c r="BT16275" i="1"/>
  <c r="BV16279" i="1"/>
  <c r="BT16279" i="1"/>
  <c r="BV16283" i="1"/>
  <c r="BT16283" i="1"/>
  <c r="BV16287" i="1"/>
  <c r="BT16287" i="1"/>
  <c r="BV16291" i="1"/>
  <c r="BT16291" i="1"/>
  <c r="BV16295" i="1"/>
  <c r="BT16295" i="1"/>
  <c r="BV16299" i="1"/>
  <c r="BT16299" i="1"/>
  <c r="BV16303" i="1"/>
  <c r="BT16303" i="1"/>
  <c r="BV16307" i="1"/>
  <c r="BT16307" i="1"/>
  <c r="BV16311" i="1"/>
  <c r="BT16311" i="1"/>
  <c r="BV16315" i="1"/>
  <c r="BT16315" i="1"/>
  <c r="BV16319" i="1"/>
  <c r="BT16319" i="1"/>
  <c r="BV16323" i="1"/>
  <c r="BT16323" i="1"/>
  <c r="BV16327" i="1"/>
  <c r="BT16327" i="1"/>
  <c r="BV16331" i="1"/>
  <c r="BT16331" i="1"/>
  <c r="BV16335" i="1"/>
  <c r="BT16335" i="1"/>
  <c r="BV16339" i="1"/>
  <c r="BT16339" i="1"/>
  <c r="BV16343" i="1"/>
  <c r="BT16343" i="1"/>
  <c r="BV16347" i="1"/>
  <c r="BT16347" i="1"/>
  <c r="BV16351" i="1"/>
  <c r="BT16351" i="1"/>
  <c r="BV16355" i="1"/>
  <c r="BT16355" i="1"/>
  <c r="BV16359" i="1"/>
  <c r="BT16359" i="1"/>
  <c r="BV16363" i="1"/>
  <c r="BT16363" i="1"/>
  <c r="BV16367" i="1"/>
  <c r="BT16367" i="1"/>
  <c r="BV16371" i="1"/>
  <c r="BT16371" i="1"/>
  <c r="BV16375" i="1"/>
  <c r="BT16375" i="1"/>
  <c r="BV16379" i="1"/>
  <c r="BT16379" i="1"/>
  <c r="BV16383" i="1"/>
  <c r="BT16383" i="1"/>
  <c r="BV16387" i="1"/>
  <c r="BT16387" i="1"/>
  <c r="BV16391" i="1"/>
  <c r="BT16391" i="1"/>
  <c r="BV16395" i="1"/>
  <c r="BT16395" i="1"/>
  <c r="BV16399" i="1"/>
  <c r="BT16399" i="1"/>
  <c r="BV16403" i="1"/>
  <c r="BT16403" i="1"/>
  <c r="BV16407" i="1"/>
  <c r="BT16407" i="1"/>
  <c r="BV16411" i="1"/>
  <c r="BT16411" i="1"/>
  <c r="BV16415" i="1"/>
  <c r="BT16415" i="1"/>
  <c r="BV16419" i="1"/>
  <c r="BT16419" i="1"/>
  <c r="BV16423" i="1"/>
  <c r="BT16423" i="1"/>
  <c r="BV16427" i="1"/>
  <c r="BT16427" i="1"/>
  <c r="BV16431" i="1"/>
  <c r="BT16431" i="1"/>
  <c r="BV16435" i="1"/>
  <c r="BT16435" i="1"/>
  <c r="BV16439" i="1"/>
  <c r="BT16439" i="1"/>
  <c r="BV16443" i="1"/>
  <c r="BT16443" i="1"/>
  <c r="BV16447" i="1"/>
  <c r="BT16447" i="1"/>
  <c r="BV16451" i="1"/>
  <c r="BT16451" i="1"/>
  <c r="BV16455" i="1"/>
  <c r="BT16455" i="1"/>
  <c r="BV16459" i="1"/>
  <c r="BT16459" i="1"/>
  <c r="BV16463" i="1"/>
  <c r="BT16463" i="1"/>
  <c r="BV16467" i="1"/>
  <c r="BT16467" i="1"/>
  <c r="BV16471" i="1"/>
  <c r="BT16471" i="1"/>
  <c r="BV16475" i="1"/>
  <c r="BT16475" i="1"/>
  <c r="BV16479" i="1"/>
  <c r="BT16479" i="1"/>
  <c r="BV16483" i="1"/>
  <c r="BT16483" i="1"/>
  <c r="BV16487" i="1"/>
  <c r="BT16487" i="1"/>
  <c r="BV16491" i="1"/>
  <c r="BT16491" i="1"/>
  <c r="BV16495" i="1"/>
  <c r="BT16495" i="1"/>
  <c r="BV16499" i="1"/>
  <c r="BT16499" i="1"/>
  <c r="BT14010" i="1"/>
  <c r="BV14014" i="1"/>
  <c r="BT14014" i="1"/>
  <c r="BV14018" i="1"/>
  <c r="BT14018" i="1"/>
  <c r="BV14022" i="1"/>
  <c r="BT14022" i="1"/>
  <c r="BV14026" i="1"/>
  <c r="BT14026" i="1"/>
  <c r="BV14030" i="1"/>
  <c r="BT14030" i="1"/>
  <c r="BV14034" i="1"/>
  <c r="BT14034" i="1"/>
  <c r="BV14038" i="1"/>
  <c r="BT14038" i="1"/>
  <c r="BV14042" i="1"/>
  <c r="BT14042" i="1"/>
  <c r="BV14046" i="1"/>
  <c r="BT14046" i="1"/>
  <c r="BV14050" i="1"/>
  <c r="BT14050" i="1"/>
  <c r="BV14054" i="1"/>
  <c r="BT14054" i="1"/>
  <c r="BV14058" i="1"/>
  <c r="BT14058" i="1"/>
  <c r="BV14062" i="1"/>
  <c r="BT14062" i="1"/>
  <c r="BV14066" i="1"/>
  <c r="BT14066" i="1"/>
  <c r="BV14070" i="1"/>
  <c r="BT14070" i="1"/>
  <c r="BV14074" i="1"/>
  <c r="BT14074" i="1"/>
  <c r="BV14078" i="1"/>
  <c r="BT14078" i="1"/>
  <c r="BV14082" i="1"/>
  <c r="BT14082" i="1"/>
  <c r="BV14086" i="1"/>
  <c r="BT14086" i="1"/>
  <c r="BV14090" i="1"/>
  <c r="BT14090" i="1"/>
  <c r="BV14094" i="1"/>
  <c r="BT14094" i="1"/>
  <c r="BV14098" i="1"/>
  <c r="BT14098" i="1"/>
  <c r="BV14102" i="1"/>
  <c r="BT14102" i="1"/>
  <c r="BV14106" i="1"/>
  <c r="BT14106" i="1"/>
  <c r="BV14110" i="1"/>
  <c r="BT14110" i="1"/>
  <c r="BV14114" i="1"/>
  <c r="BT14114" i="1"/>
  <c r="BV14118" i="1"/>
  <c r="BT14118" i="1"/>
  <c r="BV14122" i="1"/>
  <c r="BT14122" i="1"/>
  <c r="BV14126" i="1"/>
  <c r="BT14126" i="1"/>
  <c r="BV14130" i="1"/>
  <c r="BT14130" i="1"/>
  <c r="BV14134" i="1"/>
  <c r="BT14134" i="1"/>
  <c r="BV14138" i="1"/>
  <c r="BT14138" i="1"/>
  <c r="BV14142" i="1"/>
  <c r="BT14142" i="1"/>
  <c r="BV14146" i="1"/>
  <c r="BT14146" i="1"/>
  <c r="BV14150" i="1"/>
  <c r="BT14150" i="1"/>
  <c r="BV14154" i="1"/>
  <c r="BT14154" i="1"/>
  <c r="BV14158" i="1"/>
  <c r="BT14158" i="1"/>
  <c r="BV14162" i="1"/>
  <c r="BT14162" i="1"/>
  <c r="BV14166" i="1"/>
  <c r="BT14166" i="1"/>
  <c r="BV14170" i="1"/>
  <c r="BT14170" i="1"/>
  <c r="BV14174" i="1"/>
  <c r="BT14174" i="1"/>
  <c r="BV14178" i="1"/>
  <c r="BT14178" i="1"/>
  <c r="BV14182" i="1"/>
  <c r="BT14182" i="1"/>
  <c r="BV14186" i="1"/>
  <c r="BT14186" i="1"/>
  <c r="BV14190" i="1"/>
  <c r="BT14190" i="1"/>
  <c r="BV14194" i="1"/>
  <c r="BT14194" i="1"/>
  <c r="BV14198" i="1"/>
  <c r="BT14198" i="1"/>
  <c r="BV14202" i="1"/>
  <c r="BT14202" i="1"/>
  <c r="BV14206" i="1"/>
  <c r="BT14206" i="1"/>
  <c r="BV14210" i="1"/>
  <c r="BT14210" i="1"/>
  <c r="BV14214" i="1"/>
  <c r="BT14214" i="1"/>
  <c r="BV14218" i="1"/>
  <c r="BT14218" i="1"/>
  <c r="BV14222" i="1"/>
  <c r="BT14222" i="1"/>
  <c r="BV14226" i="1"/>
  <c r="BT14226" i="1"/>
  <c r="BV14230" i="1"/>
  <c r="BT14230" i="1"/>
  <c r="BV14234" i="1"/>
  <c r="BT14234" i="1"/>
  <c r="BV14238" i="1"/>
  <c r="BT14238" i="1"/>
  <c r="BV14242" i="1"/>
  <c r="BT14242" i="1"/>
  <c r="BV14246" i="1"/>
  <c r="BT14246" i="1"/>
  <c r="BV14250" i="1"/>
  <c r="BT14250" i="1"/>
  <c r="BV14254" i="1"/>
  <c r="BT14254" i="1"/>
  <c r="BV14258" i="1"/>
  <c r="BT14258" i="1"/>
  <c r="BV14262" i="1"/>
  <c r="BT14262" i="1"/>
  <c r="BV14266" i="1"/>
  <c r="BT14266" i="1"/>
  <c r="BV14270" i="1"/>
  <c r="BT14270" i="1"/>
  <c r="BV14274" i="1"/>
  <c r="BT14274" i="1"/>
  <c r="BV14278" i="1"/>
  <c r="BT14278" i="1"/>
  <c r="BV14282" i="1"/>
  <c r="BT14282" i="1"/>
  <c r="BV14286" i="1"/>
  <c r="BT14286" i="1"/>
  <c r="BV14290" i="1"/>
  <c r="BT14290" i="1"/>
  <c r="BV14294" i="1"/>
  <c r="BT14294" i="1"/>
  <c r="BV14298" i="1"/>
  <c r="BT14298" i="1"/>
  <c r="BV14302" i="1"/>
  <c r="BT14302" i="1"/>
  <c r="BV14306" i="1"/>
  <c r="BT14306" i="1"/>
  <c r="BV14310" i="1"/>
  <c r="BT14310" i="1"/>
  <c r="BV14314" i="1"/>
  <c r="BT14314" i="1"/>
  <c r="BV14318" i="1"/>
  <c r="BT14318" i="1"/>
  <c r="BV14322" i="1"/>
  <c r="BT14322" i="1"/>
  <c r="BV14326" i="1"/>
  <c r="BT14326" i="1"/>
  <c r="BV14330" i="1"/>
  <c r="BT14330" i="1"/>
  <c r="BV14334" i="1"/>
  <c r="BT14334" i="1"/>
  <c r="BV14338" i="1"/>
  <c r="BT14338" i="1"/>
  <c r="BV14342" i="1"/>
  <c r="BT14342" i="1"/>
  <c r="BV14346" i="1"/>
  <c r="BT14346" i="1"/>
  <c r="BV14350" i="1"/>
  <c r="BT14350" i="1"/>
  <c r="BV14354" i="1"/>
  <c r="BT14354" i="1"/>
  <c r="BV14358" i="1"/>
  <c r="BT14358" i="1"/>
  <c r="BV14362" i="1"/>
  <c r="BT14362" i="1"/>
  <c r="BV14366" i="1"/>
  <c r="BT14366" i="1"/>
  <c r="BV14370" i="1"/>
  <c r="BT14370" i="1"/>
  <c r="BV14374" i="1"/>
  <c r="BT14374" i="1"/>
  <c r="BV14378" i="1"/>
  <c r="BT14378" i="1"/>
  <c r="BV14382" i="1"/>
  <c r="BT14382" i="1"/>
  <c r="BV14386" i="1"/>
  <c r="BT14386" i="1"/>
  <c r="BV14390" i="1"/>
  <c r="BT14390" i="1"/>
  <c r="BV14394" i="1"/>
  <c r="BT14394" i="1"/>
  <c r="BV14398" i="1"/>
  <c r="BT14398" i="1"/>
  <c r="BV14402" i="1"/>
  <c r="BT14402" i="1"/>
  <c r="BV14406" i="1"/>
  <c r="BT14406" i="1"/>
  <c r="BV14410" i="1"/>
  <c r="BT14410" i="1"/>
  <c r="BV14414" i="1"/>
  <c r="BT14414" i="1"/>
  <c r="BV14418" i="1"/>
  <c r="BT14418" i="1"/>
  <c r="BV14422" i="1"/>
  <c r="BT14422" i="1"/>
  <c r="BV14426" i="1"/>
  <c r="BT14426" i="1"/>
  <c r="BV14430" i="1"/>
  <c r="BT14430" i="1"/>
  <c r="BV14434" i="1"/>
  <c r="BT14434" i="1"/>
  <c r="BV14438" i="1"/>
  <c r="BT14438" i="1"/>
  <c r="BV14442" i="1"/>
  <c r="BT14442" i="1"/>
  <c r="BV14446" i="1"/>
  <c r="BT14446" i="1"/>
  <c r="BV14450" i="1"/>
  <c r="BT14450" i="1"/>
  <c r="BV14454" i="1"/>
  <c r="BT14454" i="1"/>
  <c r="BV14458" i="1"/>
  <c r="BT14458" i="1"/>
  <c r="BV14462" i="1"/>
  <c r="BT14462" i="1"/>
  <c r="BV14466" i="1"/>
  <c r="BT14466" i="1"/>
  <c r="BV14470" i="1"/>
  <c r="BT14470" i="1"/>
  <c r="BV14474" i="1"/>
  <c r="BT14474" i="1"/>
  <c r="BV14478" i="1"/>
  <c r="BT14478" i="1"/>
  <c r="BV14482" i="1"/>
  <c r="BT14482" i="1"/>
  <c r="BV14486" i="1"/>
  <c r="BT14486" i="1"/>
  <c r="BV14490" i="1"/>
  <c r="BT14490" i="1"/>
  <c r="BV14494" i="1"/>
  <c r="BT14494" i="1"/>
  <c r="BV14498" i="1"/>
  <c r="BT14498" i="1"/>
  <c r="BV10069" i="1"/>
  <c r="BT10069" i="1"/>
  <c r="BT10073" i="1"/>
  <c r="BT10085" i="1"/>
  <c r="BT10109" i="1"/>
  <c r="BV10113" i="1"/>
  <c r="BT10113" i="1"/>
  <c r="BV10117" i="1"/>
  <c r="BT10117" i="1"/>
  <c r="BV10145" i="1"/>
  <c r="BT10145" i="1"/>
  <c r="BV10149" i="1"/>
  <c r="BT10149" i="1"/>
  <c r="BV10181" i="1"/>
  <c r="BT10181" i="1"/>
  <c r="BV10201" i="1"/>
  <c r="BT10201" i="1"/>
  <c r="BV10225" i="1"/>
  <c r="BT10225" i="1"/>
  <c r="BV10253" i="1"/>
  <c r="BT10253" i="1"/>
  <c r="BV10257" i="1"/>
  <c r="BT10257" i="1"/>
  <c r="BV10269" i="1"/>
  <c r="BT10269" i="1"/>
  <c r="BV10273" i="1"/>
  <c r="BT10273" i="1"/>
  <c r="BV10289" i="1"/>
  <c r="BT10289" i="1"/>
  <c r="BT10293" i="1"/>
  <c r="BV10297" i="1"/>
  <c r="BT10297" i="1"/>
  <c r="BV10301" i="1"/>
  <c r="BT10301" i="1"/>
  <c r="BV10305" i="1"/>
  <c r="BT10305" i="1"/>
  <c r="BV10309" i="1"/>
  <c r="BT10309" i="1"/>
  <c r="BV10313" i="1"/>
  <c r="BT10313" i="1"/>
  <c r="BV10317" i="1"/>
  <c r="BT10317" i="1"/>
  <c r="BV10321" i="1"/>
  <c r="BT10321" i="1"/>
  <c r="BV10325" i="1"/>
  <c r="BT10325" i="1"/>
  <c r="BV10329" i="1"/>
  <c r="BT10329" i="1"/>
  <c r="BV10333" i="1"/>
  <c r="BT10333" i="1"/>
  <c r="BV10337" i="1"/>
  <c r="BT10337" i="1"/>
  <c r="BV10341" i="1"/>
  <c r="BT10341" i="1"/>
  <c r="BV10345" i="1"/>
  <c r="BT10345" i="1"/>
  <c r="BV10349" i="1"/>
  <c r="BT10349" i="1"/>
  <c r="BV10353" i="1"/>
  <c r="BT10353" i="1"/>
  <c r="BV10357" i="1"/>
  <c r="BT10357" i="1"/>
  <c r="BV10361" i="1"/>
  <c r="BT10361" i="1"/>
  <c r="BV10365" i="1"/>
  <c r="BT10365" i="1"/>
  <c r="BV10369" i="1"/>
  <c r="BT10369" i="1"/>
  <c r="BV10373" i="1"/>
  <c r="BT10373" i="1"/>
  <c r="BV10377" i="1"/>
  <c r="BT10377" i="1"/>
  <c r="BV10385" i="1"/>
  <c r="BT10385" i="1"/>
  <c r="BV10389" i="1"/>
  <c r="BT10389" i="1"/>
  <c r="BV10393" i="1"/>
  <c r="BT10393" i="1"/>
  <c r="BV10401" i="1"/>
  <c r="BT10401" i="1"/>
  <c r="BV10405" i="1"/>
  <c r="BT10405" i="1"/>
  <c r="BV10409" i="1"/>
  <c r="BT10409" i="1"/>
  <c r="BV10413" i="1"/>
  <c r="BT10413" i="1"/>
  <c r="BV10437" i="1"/>
  <c r="BT10437" i="1"/>
  <c r="BV10441" i="1"/>
  <c r="BT10441" i="1"/>
  <c r="BV10453" i="1"/>
  <c r="BT10453" i="1"/>
  <c r="BV10457" i="1"/>
  <c r="BT10457" i="1"/>
  <c r="BV10461" i="1"/>
  <c r="BT10461" i="1"/>
  <c r="BV10465" i="1"/>
  <c r="BT10465" i="1"/>
  <c r="BV10469" i="1"/>
  <c r="BT10469" i="1"/>
  <c r="BV10473" i="1"/>
  <c r="BT10473" i="1"/>
  <c r="BV10477" i="1"/>
  <c r="BT10477" i="1"/>
  <c r="BV10481" i="1"/>
  <c r="BT10481" i="1"/>
  <c r="BV10485" i="1"/>
  <c r="BT10485" i="1"/>
  <c r="BV10489" i="1"/>
  <c r="BT10489" i="1"/>
  <c r="BV10493" i="1"/>
  <c r="BT10493" i="1"/>
  <c r="BV10497" i="1"/>
  <c r="BT10497" i="1"/>
  <c r="P1" i="3"/>
  <c r="BZ3" i="1" s="1"/>
  <c r="P3" i="6"/>
  <c r="Q3" i="6" s="1"/>
  <c r="T5" i="6"/>
  <c r="O1" i="3"/>
  <c r="BZ2" i="1" s="1"/>
  <c r="BE3" i="5"/>
  <c r="BE4" i="5" s="1"/>
  <c r="BE5" i="5" s="1"/>
  <c r="BE6" i="5" s="1"/>
  <c r="BE7" i="5" s="1"/>
  <c r="BE8" i="5" s="1"/>
  <c r="BE9" i="5" s="1"/>
  <c r="BE10" i="5" s="1"/>
  <c r="BE11" i="5" s="1"/>
  <c r="BE12" i="5" s="1"/>
  <c r="BE13" i="5" s="1"/>
  <c r="BE14" i="5" s="1"/>
  <c r="BE15" i="5" s="1"/>
  <c r="BE16" i="5" s="1"/>
  <c r="BE17" i="5" s="1"/>
  <c r="BE18" i="5" s="1"/>
  <c r="BE19" i="5" s="1"/>
  <c r="BE20" i="5" s="1"/>
  <c r="BE21" i="5" s="1"/>
  <c r="BE22" i="5" s="1"/>
  <c r="BE23" i="5" s="1"/>
  <c r="BE24" i="5" s="1"/>
  <c r="BE25" i="5" s="1"/>
  <c r="BE26" i="5" s="1"/>
  <c r="BE27" i="5" s="1"/>
  <c r="BE28" i="5" s="1"/>
  <c r="BE29" i="5" s="1"/>
  <c r="BE30" i="5" s="1"/>
  <c r="BE31" i="5" s="1"/>
  <c r="BE32" i="5" s="1"/>
  <c r="BE33" i="5" s="1"/>
  <c r="BE34" i="5" s="1"/>
  <c r="BE35" i="5" s="1"/>
  <c r="BE36" i="5" s="1"/>
  <c r="BE37" i="5" s="1"/>
  <c r="BE38" i="5" s="1"/>
  <c r="BE39" i="5" s="1"/>
  <c r="BE40" i="5" s="1"/>
  <c r="BE41" i="5" s="1"/>
  <c r="BE42" i="5" s="1"/>
  <c r="BE43" i="5" s="1"/>
  <c r="BE44" i="5" s="1"/>
  <c r="BE45" i="5" s="1"/>
  <c r="BE46" i="5" s="1"/>
  <c r="BE47" i="5" s="1"/>
  <c r="BE48" i="5" s="1"/>
  <c r="BE49" i="5" s="1"/>
  <c r="BE50" i="5" s="1"/>
  <c r="BE51" i="5" s="1"/>
  <c r="BE52" i="5" s="1"/>
  <c r="BE53" i="5" s="1"/>
  <c r="BE54" i="5" s="1"/>
  <c r="BE55" i="5" s="1"/>
  <c r="BE56" i="5" s="1"/>
  <c r="BE57" i="5" s="1"/>
  <c r="BE58" i="5" s="1"/>
  <c r="BE59" i="5" s="1"/>
  <c r="BZ1074" i="1" l="1"/>
  <c r="BZ1112" i="1"/>
  <c r="BZ1175" i="1"/>
  <c r="BZ1185" i="1"/>
  <c r="BZ1227" i="1"/>
  <c r="BZ1287" i="1"/>
  <c r="BZ1309" i="1"/>
  <c r="BZ1313" i="1"/>
  <c r="BZ1342" i="1"/>
  <c r="BZ1346" i="1"/>
  <c r="BZ1357" i="1"/>
  <c r="BZ1155" i="1"/>
  <c r="BZ1161" i="1"/>
  <c r="BZ1170" i="1"/>
  <c r="BZ1219" i="1"/>
  <c r="BZ1275" i="1"/>
  <c r="BZ1362" i="1"/>
  <c r="BZ1064" i="1"/>
  <c r="BZ1141" i="1"/>
  <c r="BZ1158" i="1"/>
  <c r="BZ1267" i="1"/>
  <c r="BZ1302" i="1"/>
  <c r="BZ1326" i="1"/>
  <c r="BZ1068" i="1"/>
  <c r="BZ1167" i="1"/>
  <c r="BZ1184" i="1"/>
  <c r="BZ1241" i="1"/>
  <c r="BZ1344" i="1"/>
  <c r="BZ1363" i="1"/>
  <c r="BZ1375" i="1"/>
  <c r="BZ1379" i="1"/>
  <c r="BZ1190" i="1"/>
  <c r="BZ1229" i="1"/>
  <c r="BZ1233" i="1"/>
  <c r="BZ1317" i="1"/>
  <c r="BZ1337" i="1"/>
  <c r="BZ1321" i="1"/>
  <c r="BZ1853" i="1"/>
  <c r="CA1853" i="1" s="1"/>
  <c r="BZ1164" i="1"/>
  <c r="BZ1242" i="1"/>
  <c r="BZ1602" i="1"/>
  <c r="CA1602" i="1" s="1"/>
  <c r="BZ1623" i="1"/>
  <c r="CA1623" i="1" s="1"/>
  <c r="BZ1631" i="1"/>
  <c r="CA1631" i="1" s="1"/>
  <c r="BZ1634" i="1"/>
  <c r="CA1634" i="1" s="1"/>
  <c r="BZ1649" i="1"/>
  <c r="CA1649" i="1" s="1"/>
  <c r="BZ1662" i="1"/>
  <c r="CA1662" i="1" s="1"/>
  <c r="BZ1725" i="1"/>
  <c r="CA1725" i="1" s="1"/>
  <c r="BZ1154" i="1"/>
  <c r="BZ1149" i="1"/>
  <c r="BZ1198" i="1"/>
  <c r="BZ1157" i="1"/>
  <c r="BZ1188" i="1"/>
  <c r="BZ1926" i="1"/>
  <c r="CA1926" i="1" s="1"/>
  <c r="BZ2016" i="1"/>
  <c r="CA2016" i="1" s="1"/>
  <c r="BZ1747" i="1"/>
  <c r="CA1747" i="1" s="1"/>
  <c r="BZ1805" i="1"/>
  <c r="CA1805" i="1" s="1"/>
  <c r="BZ1376" i="1"/>
  <c r="BZ1632" i="1"/>
  <c r="CA1632" i="1" s="1"/>
  <c r="BZ1793" i="1"/>
  <c r="CA1793" i="1" s="1"/>
  <c r="BZ1918" i="1"/>
  <c r="CA1918" i="1" s="1"/>
  <c r="BZ1939" i="1"/>
  <c r="CA1939" i="1" s="1"/>
  <c r="BZ1947" i="1"/>
  <c r="CA1947" i="1" s="1"/>
  <c r="BZ1955" i="1"/>
  <c r="CA1955" i="1" s="1"/>
  <c r="BZ1963" i="1"/>
  <c r="CA1963" i="1" s="1"/>
  <c r="BZ1971" i="1"/>
  <c r="CA1971" i="1" s="1"/>
  <c r="BZ1979" i="1"/>
  <c r="CA1979" i="1" s="1"/>
  <c r="BZ1845" i="1"/>
  <c r="CA1845" i="1" s="1"/>
  <c r="BZ1689" i="1"/>
  <c r="CA1689" i="1" s="1"/>
  <c r="BZ1629" i="1"/>
  <c r="CA1629" i="1" s="1"/>
  <c r="BZ1854" i="1"/>
  <c r="CA1854" i="1" s="1"/>
  <c r="BZ2243" i="1"/>
  <c r="CA2243" i="1" s="1"/>
  <c r="BZ2306" i="1"/>
  <c r="CA2306" i="1" s="1"/>
  <c r="BZ2333" i="1"/>
  <c r="CA2333" i="1" s="1"/>
  <c r="BZ2417" i="1"/>
  <c r="CA2417" i="1" s="1"/>
  <c r="BZ2421" i="1"/>
  <c r="CA2421" i="1" s="1"/>
  <c r="BZ2425" i="1"/>
  <c r="CA2425" i="1" s="1"/>
  <c r="BZ1945" i="1"/>
  <c r="CA1945" i="1" s="1"/>
  <c r="BZ2179" i="1"/>
  <c r="CA2179" i="1" s="1"/>
  <c r="BZ2217" i="1"/>
  <c r="CA2217" i="1" s="1"/>
  <c r="BZ2249" i="1"/>
  <c r="CA2249" i="1" s="1"/>
  <c r="BZ2261" i="1"/>
  <c r="CA2261" i="1" s="1"/>
  <c r="BZ2274" i="1"/>
  <c r="CA2274" i="1" s="1"/>
  <c r="BZ2282" i="1"/>
  <c r="CA2282" i="1" s="1"/>
  <c r="BZ2290" i="1"/>
  <c r="CA2290" i="1" s="1"/>
  <c r="BZ2298" i="1"/>
  <c r="CA2298" i="1" s="1"/>
  <c r="BZ1969" i="1"/>
  <c r="CA1969" i="1" s="1"/>
  <c r="BZ2011" i="1"/>
  <c r="CA2011" i="1" s="1"/>
  <c r="BZ2338" i="1"/>
  <c r="CA2338" i="1" s="1"/>
  <c r="BZ1894" i="1"/>
  <c r="CA1894" i="1" s="1"/>
  <c r="BZ2067" i="1"/>
  <c r="CA2067" i="1" s="1"/>
  <c r="BZ2097" i="1"/>
  <c r="CA2097" i="1" s="1"/>
  <c r="BZ1977" i="1"/>
  <c r="CA1977" i="1" s="1"/>
  <c r="BZ1055" i="1"/>
  <c r="BZ1996" i="1"/>
  <c r="CA1996" i="1" s="1"/>
  <c r="BZ2020" i="1"/>
  <c r="CA2020" i="1" s="1"/>
  <c r="BZ2409" i="1"/>
  <c r="CA2409" i="1" s="1"/>
  <c r="BZ1888" i="1"/>
  <c r="CA1888" i="1" s="1"/>
  <c r="BZ2280" i="1"/>
  <c r="CA2280" i="1" s="1"/>
  <c r="BZ2296" i="1"/>
  <c r="CA2296" i="1" s="1"/>
  <c r="BZ2604" i="1"/>
  <c r="CA2604" i="1" s="1"/>
  <c r="BZ2608" i="1"/>
  <c r="CA2608" i="1" s="1"/>
  <c r="BZ2616" i="1"/>
  <c r="CA2616" i="1" s="1"/>
  <c r="BZ2662" i="1"/>
  <c r="CA2662" i="1" s="1"/>
  <c r="BZ2739" i="1"/>
  <c r="CA2739" i="1" s="1"/>
  <c r="BZ1961" i="1"/>
  <c r="CA1961" i="1" s="1"/>
  <c r="BZ2015" i="1"/>
  <c r="CA2015" i="1" s="1"/>
  <c r="BZ2588" i="1"/>
  <c r="CA2588" i="1" s="1"/>
  <c r="BZ2639" i="1"/>
  <c r="CA2639" i="1" s="1"/>
  <c r="BZ2655" i="1"/>
  <c r="CA2655" i="1" s="1"/>
  <c r="BZ2691" i="1"/>
  <c r="CA2691" i="1" s="1"/>
  <c r="BZ2713" i="1"/>
  <c r="CA2713" i="1" s="1"/>
  <c r="BZ2763" i="1"/>
  <c r="CA2763" i="1" s="1"/>
  <c r="BZ2771" i="1"/>
  <c r="CA2771" i="1" s="1"/>
  <c r="BZ2281" i="1"/>
  <c r="CA2281" i="1" s="1"/>
  <c r="BZ2297" i="1"/>
  <c r="CA2297" i="1" s="1"/>
  <c r="BZ2379" i="1"/>
  <c r="CA2379" i="1" s="1"/>
  <c r="BZ2405" i="1"/>
  <c r="CA2405" i="1" s="1"/>
  <c r="BZ1684" i="1"/>
  <c r="CA1684" i="1" s="1"/>
  <c r="BZ2107" i="1"/>
  <c r="CA2107" i="1" s="1"/>
  <c r="BZ2227" i="1"/>
  <c r="CA2227" i="1" s="1"/>
  <c r="BZ2024" i="1"/>
  <c r="CA2024" i="1" s="1"/>
  <c r="BZ2349" i="1"/>
  <c r="CA2349" i="1" s="1"/>
  <c r="BZ2389" i="1"/>
  <c r="CA2389" i="1" s="1"/>
  <c r="BZ2413" i="1"/>
  <c r="CA2413" i="1" s="1"/>
  <c r="BZ2653" i="1"/>
  <c r="CA2653" i="1" s="1"/>
  <c r="BZ2685" i="1"/>
  <c r="CA2685" i="1" s="1"/>
  <c r="BZ2693" i="1"/>
  <c r="CA2693" i="1" s="1"/>
  <c r="BZ2697" i="1"/>
  <c r="CA2697" i="1" s="1"/>
  <c r="BZ2262" i="1"/>
  <c r="CA2262" i="1" s="1"/>
  <c r="BZ2273" i="1"/>
  <c r="CA2273" i="1" s="1"/>
  <c r="BZ2289" i="1"/>
  <c r="CA2289" i="1" s="1"/>
  <c r="BZ2423" i="1"/>
  <c r="CA2423" i="1" s="1"/>
  <c r="BZ2612" i="1"/>
  <c r="CA2612" i="1" s="1"/>
  <c r="BZ2624" i="1"/>
  <c r="CA2624" i="1" s="1"/>
  <c r="BZ2668" i="1"/>
  <c r="CA2668" i="1" s="1"/>
  <c r="BZ2789" i="1"/>
  <c r="CA2789" i="1" s="1"/>
  <c r="BZ3057" i="1"/>
  <c r="CA3057" i="1" s="1"/>
  <c r="BZ2419" i="1"/>
  <c r="CA2419" i="1" s="1"/>
  <c r="BZ2646" i="1"/>
  <c r="CA2646" i="1" s="1"/>
  <c r="BZ2781" i="1"/>
  <c r="CA2781" i="1" s="1"/>
  <c r="BZ2816" i="1"/>
  <c r="CA2816" i="1" s="1"/>
  <c r="BZ2879" i="1"/>
  <c r="CA2879" i="1" s="1"/>
  <c r="BZ2905" i="1"/>
  <c r="CA2905" i="1" s="1"/>
  <c r="BZ2919" i="1"/>
  <c r="CA2919" i="1" s="1"/>
  <c r="BZ3076" i="1"/>
  <c r="CA3076" i="1" s="1"/>
  <c r="BZ2677" i="1"/>
  <c r="CA2677" i="1" s="1"/>
  <c r="BZ2775" i="1"/>
  <c r="CA2775" i="1" s="1"/>
  <c r="BZ1953" i="1"/>
  <c r="CA1953" i="1" s="1"/>
  <c r="BZ2783" i="1"/>
  <c r="CA2783" i="1" s="1"/>
  <c r="BZ2797" i="1"/>
  <c r="CA2797" i="1" s="1"/>
  <c r="BZ2085" i="1"/>
  <c r="CA2085" i="1" s="1"/>
  <c r="BZ2628" i="1"/>
  <c r="CA2628" i="1" s="1"/>
  <c r="BZ3108" i="1"/>
  <c r="CA3108" i="1" s="1"/>
  <c r="BZ2913" i="1"/>
  <c r="CA2913" i="1" s="1"/>
  <c r="BZ2993" i="1"/>
  <c r="CA2993" i="1" s="1"/>
  <c r="BZ3130" i="1"/>
  <c r="CA3130" i="1" s="1"/>
  <c r="BZ3140" i="1"/>
  <c r="CA3140" i="1" s="1"/>
  <c r="BZ3162" i="1"/>
  <c r="CA3162" i="1" s="1"/>
  <c r="BZ3192" i="1"/>
  <c r="CA3192" i="1" s="1"/>
  <c r="BZ3214" i="1"/>
  <c r="CA3214" i="1" s="1"/>
  <c r="BZ3224" i="1"/>
  <c r="CA3224" i="1" s="1"/>
  <c r="BZ3250" i="1"/>
  <c r="CA3250" i="1" s="1"/>
  <c r="BZ2288" i="1"/>
  <c r="CA2288" i="1" s="1"/>
  <c r="BZ2810" i="1"/>
  <c r="CA2810" i="1" s="1"/>
  <c r="BZ2981" i="1"/>
  <c r="CA2981" i="1" s="1"/>
  <c r="BZ3136" i="1"/>
  <c r="CA3136" i="1" s="1"/>
  <c r="BZ3172" i="1"/>
  <c r="CA3172" i="1" s="1"/>
  <c r="BZ3234" i="1"/>
  <c r="CA3234" i="1" s="1"/>
  <c r="BZ2875" i="1"/>
  <c r="CA2875" i="1" s="1"/>
  <c r="BZ2821" i="1"/>
  <c r="CA2821" i="1" s="1"/>
  <c r="BZ2849" i="1"/>
  <c r="CA2849" i="1" s="1"/>
  <c r="BZ3044" i="1"/>
  <c r="CA3044" i="1" s="1"/>
  <c r="BZ3105" i="1"/>
  <c r="CA3105" i="1" s="1"/>
  <c r="BZ3142" i="1"/>
  <c r="CA3142" i="1" s="1"/>
  <c r="BZ3152" i="1"/>
  <c r="CA3152" i="1" s="1"/>
  <c r="BZ3190" i="1"/>
  <c r="CA3190" i="1" s="1"/>
  <c r="BZ3200" i="1"/>
  <c r="CA3200" i="1" s="1"/>
  <c r="BZ2272" i="1"/>
  <c r="CA2272" i="1" s="1"/>
  <c r="BZ2787" i="1"/>
  <c r="CA2787" i="1" s="1"/>
  <c r="BZ2817" i="1"/>
  <c r="CA2817" i="1" s="1"/>
  <c r="BZ2857" i="1"/>
  <c r="CA2857" i="1" s="1"/>
  <c r="BZ2895" i="1"/>
  <c r="CA2895" i="1" s="1"/>
  <c r="BZ2995" i="1"/>
  <c r="CA2995" i="1" s="1"/>
  <c r="BZ3084" i="1"/>
  <c r="CA3084" i="1" s="1"/>
  <c r="BZ3138" i="1"/>
  <c r="CA3138" i="1" s="1"/>
  <c r="BZ3156" i="1"/>
  <c r="CA3156" i="1" s="1"/>
  <c r="BZ3180" i="1"/>
  <c r="CA3180" i="1" s="1"/>
  <c r="BZ3226" i="1"/>
  <c r="CA3226" i="1" s="1"/>
  <c r="BZ3236" i="1"/>
  <c r="CA3236" i="1" s="1"/>
  <c r="BZ3242" i="1"/>
  <c r="CA3242" i="1" s="1"/>
  <c r="BZ3252" i="1"/>
  <c r="CA3252" i="1" s="1"/>
  <c r="BZ2845" i="1"/>
  <c r="CA2845" i="1" s="1"/>
  <c r="BZ2979" i="1"/>
  <c r="CA2979" i="1" s="1"/>
  <c r="BZ3100" i="1"/>
  <c r="CA3100" i="1" s="1"/>
  <c r="BZ3232" i="1"/>
  <c r="CA3232" i="1" s="1"/>
  <c r="BZ2818" i="1"/>
  <c r="CA2818" i="1" s="1"/>
  <c r="BZ2813" i="1"/>
  <c r="CA2813" i="1" s="1"/>
  <c r="BZ3134" i="1"/>
  <c r="CA3134" i="1" s="1"/>
  <c r="BZ3186" i="1"/>
  <c r="CA3186" i="1" s="1"/>
  <c r="BZ3272" i="1"/>
  <c r="CA3272" i="1" s="1"/>
  <c r="BZ3288" i="1"/>
  <c r="CA3288" i="1" s="1"/>
  <c r="BZ3304" i="1"/>
  <c r="CA3304" i="1" s="1"/>
  <c r="BZ3459" i="1"/>
  <c r="CA3459" i="1" s="1"/>
  <c r="BZ3463" i="1"/>
  <c r="CA3463" i="1" s="1"/>
  <c r="BZ3472" i="1"/>
  <c r="CA3472" i="1" s="1"/>
  <c r="BZ3476" i="1"/>
  <c r="CA3476" i="1" s="1"/>
  <c r="BZ3491" i="1"/>
  <c r="CA3491" i="1" s="1"/>
  <c r="BZ3505" i="1"/>
  <c r="CA3505" i="1" s="1"/>
  <c r="BZ3520" i="1"/>
  <c r="CA3520" i="1" s="1"/>
  <c r="BZ3529" i="1"/>
  <c r="CA3529" i="1" s="1"/>
  <c r="BZ3547" i="1"/>
  <c r="CA3547" i="1" s="1"/>
  <c r="BZ3556" i="1"/>
  <c r="CA3556" i="1" s="1"/>
  <c r="BZ3658" i="1"/>
  <c r="CA3658" i="1" s="1"/>
  <c r="BZ3687" i="1"/>
  <c r="CA3687" i="1" s="1"/>
  <c r="BZ3722" i="1"/>
  <c r="CA3722" i="1" s="1"/>
  <c r="BZ3733" i="1"/>
  <c r="CA3733" i="1" s="1"/>
  <c r="BZ3743" i="1"/>
  <c r="CA3743" i="1" s="1"/>
  <c r="BZ3755" i="1"/>
  <c r="CA3755" i="1" s="1"/>
  <c r="BZ2802" i="1"/>
  <c r="CA2802" i="1" s="1"/>
  <c r="BZ2808" i="1"/>
  <c r="CA2808" i="1" s="1"/>
  <c r="BZ3300" i="1"/>
  <c r="CA3300" i="1" s="1"/>
  <c r="BZ3322" i="1"/>
  <c r="CA3322" i="1" s="1"/>
  <c r="BZ3328" i="1"/>
  <c r="CA3328" i="1" s="1"/>
  <c r="BZ3380" i="1"/>
  <c r="CA3380" i="1" s="1"/>
  <c r="BZ3392" i="1"/>
  <c r="CA3392" i="1" s="1"/>
  <c r="BZ3455" i="1"/>
  <c r="CA3455" i="1" s="1"/>
  <c r="BZ3497" i="1"/>
  <c r="CA3497" i="1" s="1"/>
  <c r="BZ3502" i="1"/>
  <c r="CA3502" i="1" s="1"/>
  <c r="BZ3506" i="1"/>
  <c r="CA3506" i="1" s="1"/>
  <c r="BZ3536" i="1"/>
  <c r="CA3536" i="1" s="1"/>
  <c r="BZ3539" i="1"/>
  <c r="CA3539" i="1" s="1"/>
  <c r="BZ3544" i="1"/>
  <c r="CA3544" i="1" s="1"/>
  <c r="BZ3554" i="1"/>
  <c r="CA3554" i="1" s="1"/>
  <c r="BZ3607" i="1"/>
  <c r="CA3607" i="1" s="1"/>
  <c r="BZ3617" i="1"/>
  <c r="CA3617" i="1" s="1"/>
  <c r="BZ3642" i="1"/>
  <c r="CA3642" i="1" s="1"/>
  <c r="BZ3671" i="1"/>
  <c r="CA3671" i="1" s="1"/>
  <c r="BZ3706" i="1"/>
  <c r="CA3706" i="1" s="1"/>
  <c r="BZ3734" i="1"/>
  <c r="CA3734" i="1" s="1"/>
  <c r="BZ3306" i="1"/>
  <c r="CA3306" i="1" s="1"/>
  <c r="BZ3196" i="1"/>
  <c r="CA3196" i="1" s="1"/>
  <c r="BZ3139" i="1"/>
  <c r="CA3139" i="1" s="1"/>
  <c r="BZ3170" i="1"/>
  <c r="CA3170" i="1" s="1"/>
  <c r="BZ3276" i="1"/>
  <c r="CA3276" i="1" s="1"/>
  <c r="BZ3308" i="1"/>
  <c r="CA3308" i="1" s="1"/>
  <c r="BZ3320" i="1"/>
  <c r="CA3320" i="1" s="1"/>
  <c r="BZ3372" i="1"/>
  <c r="CA3372" i="1" s="1"/>
  <c r="BZ3409" i="1"/>
  <c r="CA3409" i="1" s="1"/>
  <c r="BZ3443" i="1"/>
  <c r="CA3443" i="1" s="1"/>
  <c r="BZ3475" i="1"/>
  <c r="CA3475" i="1" s="1"/>
  <c r="BZ3500" i="1"/>
  <c r="CA3500" i="1" s="1"/>
  <c r="BZ3504" i="1"/>
  <c r="CA3504" i="1" s="1"/>
  <c r="BZ3515" i="1"/>
  <c r="CA3515" i="1" s="1"/>
  <c r="BZ3555" i="1"/>
  <c r="CA3555" i="1" s="1"/>
  <c r="BZ3575" i="1"/>
  <c r="CA3575" i="1" s="1"/>
  <c r="BZ3674" i="1"/>
  <c r="CA3674" i="1" s="1"/>
  <c r="BZ3703" i="1"/>
  <c r="CA3703" i="1" s="1"/>
  <c r="BZ3403" i="1"/>
  <c r="CA3403" i="1" s="1"/>
  <c r="BZ3447" i="1"/>
  <c r="CA3447" i="1" s="1"/>
  <c r="BZ3895" i="1"/>
  <c r="CA3895" i="1" s="1"/>
  <c r="BZ3921" i="1"/>
  <c r="CA3921" i="1" s="1"/>
  <c r="BZ3937" i="1"/>
  <c r="CA3937" i="1" s="1"/>
  <c r="BZ3953" i="1"/>
  <c r="CA3953" i="1" s="1"/>
  <c r="BZ3995" i="1"/>
  <c r="CA3995" i="1" s="1"/>
  <c r="BZ3462" i="1"/>
  <c r="CA3462" i="1" s="1"/>
  <c r="BZ3302" i="1"/>
  <c r="CA3302" i="1" s="1"/>
  <c r="BZ3827" i="1"/>
  <c r="CA3827" i="1" s="1"/>
  <c r="BZ3981" i="1"/>
  <c r="CA3981" i="1" s="1"/>
  <c r="BZ3991" i="1"/>
  <c r="CA3991" i="1" s="1"/>
  <c r="BZ3909" i="1"/>
  <c r="CA3909" i="1" s="1"/>
  <c r="BZ3399" i="1"/>
  <c r="CA3399" i="1" s="1"/>
  <c r="BZ3457" i="1"/>
  <c r="CA3457" i="1" s="1"/>
  <c r="BZ3522" i="1"/>
  <c r="CA3522" i="1" s="1"/>
  <c r="BZ3668" i="1"/>
  <c r="CA3668" i="1" s="1"/>
  <c r="BZ3747" i="1"/>
  <c r="CA3747" i="1" s="1"/>
  <c r="BZ3797" i="1"/>
  <c r="CA3797" i="1" s="1"/>
  <c r="BZ3841" i="1"/>
  <c r="CA3841" i="1" s="1"/>
  <c r="BZ3825" i="1"/>
  <c r="CA3825" i="1" s="1"/>
  <c r="BZ3614" i="1"/>
  <c r="CA3614" i="1" s="1"/>
  <c r="BZ3859" i="1"/>
  <c r="CA3859" i="1" s="1"/>
  <c r="BZ3877" i="1"/>
  <c r="CA3877" i="1" s="1"/>
  <c r="BZ3923" i="1"/>
  <c r="CA3923" i="1" s="1"/>
  <c r="BZ3951" i="1"/>
  <c r="CA3951" i="1" s="1"/>
  <c r="BZ3955" i="1"/>
  <c r="CA3955" i="1" s="1"/>
  <c r="BZ3987" i="1"/>
  <c r="CA3987" i="1" s="1"/>
  <c r="BZ3264" i="1"/>
  <c r="CA3264" i="1" s="1"/>
  <c r="BZ3438" i="1"/>
  <c r="CA3438" i="1" s="1"/>
  <c r="BZ3805" i="1"/>
  <c r="CA3805" i="1" s="1"/>
  <c r="BZ3819" i="1"/>
  <c r="CA3819" i="1" s="1"/>
  <c r="BZ3433" i="1"/>
  <c r="CA3433" i="1" s="1"/>
  <c r="BZ3765" i="1"/>
  <c r="CA3765" i="1" s="1"/>
  <c r="BZ3771" i="1"/>
  <c r="CA3771" i="1" s="1"/>
  <c r="BZ3889" i="1"/>
  <c r="CA3889" i="1" s="1"/>
  <c r="BZ3999" i="1"/>
  <c r="CA3999" i="1" s="1"/>
  <c r="BZ3929" i="1"/>
  <c r="CA3929" i="1" s="1"/>
  <c r="BZ3879" i="1"/>
  <c r="CA3879" i="1" s="1"/>
  <c r="BZ3829" i="1"/>
  <c r="CA3829" i="1" s="1"/>
  <c r="BZ3540" i="1"/>
  <c r="CA3540" i="1" s="1"/>
  <c r="BZ3415" i="1"/>
  <c r="CA3415" i="1" s="1"/>
  <c r="BZ3757" i="1"/>
  <c r="CA3757" i="1" s="1"/>
  <c r="BZ3384" i="1"/>
  <c r="CA3384" i="1" s="1"/>
  <c r="BZ3408" i="1"/>
  <c r="CA3408" i="1" s="1"/>
  <c r="BZ3738" i="1"/>
  <c r="CA3738" i="1" s="1"/>
  <c r="BZ3290" i="1"/>
  <c r="CA3290" i="1" s="1"/>
  <c r="BZ3228" i="1"/>
  <c r="CA3228" i="1" s="1"/>
  <c r="BZ3248" i="1"/>
  <c r="CA3248" i="1" s="1"/>
  <c r="BZ3750" i="1"/>
  <c r="CA3750" i="1" s="1"/>
  <c r="BZ3001" i="1"/>
  <c r="CA3001" i="1" s="1"/>
  <c r="BZ3391" i="1"/>
  <c r="CA3391" i="1" s="1"/>
  <c r="BZ3298" i="1"/>
  <c r="CA3298" i="1" s="1"/>
  <c r="BZ3206" i="1"/>
  <c r="CA3206" i="1" s="1"/>
  <c r="BZ3173" i="1"/>
  <c r="CA3173" i="1" s="1"/>
  <c r="BZ3132" i="1"/>
  <c r="CA3132" i="1" s="1"/>
  <c r="BZ3068" i="1"/>
  <c r="CA3068" i="1" s="1"/>
  <c r="BZ2837" i="1"/>
  <c r="CA2837" i="1" s="1"/>
  <c r="BZ3225" i="1"/>
  <c r="CA3225" i="1" s="1"/>
  <c r="BZ3179" i="1"/>
  <c r="CA3179" i="1" s="1"/>
  <c r="BZ3051" i="1"/>
  <c r="CA3051" i="1" s="1"/>
  <c r="BZ2929" i="1"/>
  <c r="CA2929" i="1" s="1"/>
  <c r="BZ2869" i="1"/>
  <c r="CA2869" i="1" s="1"/>
  <c r="BZ3199" i="1"/>
  <c r="CA3199" i="1" s="1"/>
  <c r="BZ3141" i="1"/>
  <c r="CA3141" i="1" s="1"/>
  <c r="BZ3088" i="1"/>
  <c r="CA3088" i="1" s="1"/>
  <c r="BZ2541" i="1"/>
  <c r="CA2541" i="1" s="1"/>
  <c r="BZ2509" i="1"/>
  <c r="CA2509" i="1" s="1"/>
  <c r="BZ3175" i="1"/>
  <c r="CA3175" i="1" s="1"/>
  <c r="BZ2902" i="1"/>
  <c r="CA2902" i="1" s="1"/>
  <c r="BZ2635" i="1"/>
  <c r="CA2635" i="1" s="1"/>
  <c r="BZ2844" i="1"/>
  <c r="CA2844" i="1" s="1"/>
  <c r="BZ2791" i="1"/>
  <c r="CA2791" i="1" s="1"/>
  <c r="BZ2615" i="1"/>
  <c r="CA2615" i="1" s="1"/>
  <c r="BZ2892" i="1"/>
  <c r="CA2892" i="1" s="1"/>
  <c r="BZ2856" i="1"/>
  <c r="CA2856" i="1" s="1"/>
  <c r="BZ2812" i="1"/>
  <c r="CA2812" i="1" s="1"/>
  <c r="BZ2860" i="1"/>
  <c r="CA2860" i="1" s="1"/>
  <c r="BZ2320" i="1"/>
  <c r="CA2320" i="1" s="1"/>
  <c r="BZ2886" i="1"/>
  <c r="CA2886" i="1" s="1"/>
  <c r="BZ2747" i="1"/>
  <c r="CA2747" i="1" s="1"/>
  <c r="BZ2890" i="1"/>
  <c r="CA2890" i="1" s="1"/>
  <c r="BZ2864" i="1"/>
  <c r="CA2864" i="1" s="1"/>
  <c r="BZ2767" i="1"/>
  <c r="CA2767" i="1" s="1"/>
  <c r="BZ2600" i="1"/>
  <c r="CA2600" i="1" s="1"/>
  <c r="BZ2493" i="1"/>
  <c r="CA2493" i="1" s="1"/>
  <c r="BZ2408" i="1"/>
  <c r="CA2408" i="1" s="1"/>
  <c r="BZ2117" i="1"/>
  <c r="CA2117" i="1" s="1"/>
  <c r="BZ1181" i="1"/>
  <c r="BZ2515" i="1"/>
  <c r="CA2515" i="1" s="1"/>
  <c r="BZ2057" i="1"/>
  <c r="CA2057" i="1" s="1"/>
  <c r="BZ1645" i="1"/>
  <c r="CA1645" i="1" s="1"/>
  <c r="BZ2575" i="1"/>
  <c r="CA2575" i="1" s="1"/>
  <c r="BZ2599" i="1"/>
  <c r="CA2599" i="1" s="1"/>
  <c r="BZ2527" i="1"/>
  <c r="CA2527" i="1" s="1"/>
  <c r="BZ3905" i="1"/>
  <c r="CA3905" i="1" s="1"/>
  <c r="BZ3821" i="1"/>
  <c r="CA3821" i="1" s="1"/>
  <c r="BZ3813" i="1"/>
  <c r="CA3813" i="1" s="1"/>
  <c r="BZ3599" i="1"/>
  <c r="CA3599" i="1" s="1"/>
  <c r="BZ3524" i="1"/>
  <c r="CA3524" i="1" s="1"/>
  <c r="BZ3478" i="1"/>
  <c r="CA3478" i="1" s="1"/>
  <c r="BZ3376" i="1"/>
  <c r="CA3376" i="1" s="1"/>
  <c r="BZ3449" i="1"/>
  <c r="CA3449" i="1" s="1"/>
  <c r="BZ3690" i="1"/>
  <c r="CA3690" i="1" s="1"/>
  <c r="BZ2911" i="1"/>
  <c r="CA2911" i="1" s="1"/>
  <c r="BZ3633" i="1"/>
  <c r="CA3633" i="1" s="1"/>
  <c r="BZ3746" i="1"/>
  <c r="CA3746" i="1" s="1"/>
  <c r="BZ3723" i="1"/>
  <c r="CA3723" i="1" s="1"/>
  <c r="BZ3241" i="1"/>
  <c r="CA3241" i="1" s="1"/>
  <c r="BZ3744" i="1"/>
  <c r="CA3744" i="1" s="1"/>
  <c r="BZ3246" i="1"/>
  <c r="CA3246" i="1" s="1"/>
  <c r="BZ2872" i="1"/>
  <c r="CA2872" i="1" s="1"/>
  <c r="BZ3148" i="1"/>
  <c r="CA3148" i="1" s="1"/>
  <c r="BZ3428" i="1"/>
  <c r="CA3428" i="1" s="1"/>
  <c r="BZ3174" i="1"/>
  <c r="CA3174" i="1" s="1"/>
  <c r="BZ3106" i="1"/>
  <c r="CA3106" i="1" s="1"/>
  <c r="BZ2680" i="1"/>
  <c r="CA2680" i="1" s="1"/>
  <c r="BZ3119" i="1"/>
  <c r="CA3119" i="1" s="1"/>
  <c r="BZ3221" i="1"/>
  <c r="CA3221" i="1" s="1"/>
  <c r="BZ2863" i="1"/>
  <c r="CA2863" i="1" s="1"/>
  <c r="BZ2907" i="1"/>
  <c r="CA2907" i="1" s="1"/>
  <c r="BZ2848" i="1"/>
  <c r="CA2848" i="1" s="1"/>
  <c r="BZ1984" i="1"/>
  <c r="CA1984" i="1" s="1"/>
  <c r="BZ3229" i="1"/>
  <c r="CA3229" i="1" s="1"/>
  <c r="BZ3177" i="1"/>
  <c r="CA3177" i="1" s="1"/>
  <c r="BZ3073" i="1"/>
  <c r="CA3073" i="1" s="1"/>
  <c r="BZ2826" i="1"/>
  <c r="CA2826" i="1" s="1"/>
  <c r="BZ3187" i="1"/>
  <c r="CA3187" i="1" s="1"/>
  <c r="BZ3122" i="1"/>
  <c r="CA3122" i="1" s="1"/>
  <c r="BZ3033" i="1"/>
  <c r="CA3033" i="1" s="1"/>
  <c r="BZ3223" i="1"/>
  <c r="CA3223" i="1" s="1"/>
  <c r="BZ2866" i="1"/>
  <c r="CA2866" i="1" s="1"/>
  <c r="BZ2898" i="1"/>
  <c r="CA2898" i="1" s="1"/>
  <c r="BZ2705" i="1"/>
  <c r="CA2705" i="1" s="1"/>
  <c r="BZ2884" i="1"/>
  <c r="CA2884" i="1" s="1"/>
  <c r="BZ3107" i="1"/>
  <c r="CA3107" i="1" s="1"/>
  <c r="BZ2721" i="1"/>
  <c r="CA2721" i="1" s="1"/>
  <c r="BZ2213" i="1"/>
  <c r="CA2213" i="1" s="1"/>
  <c r="BZ2900" i="1"/>
  <c r="CA2900" i="1" s="1"/>
  <c r="BZ2806" i="1"/>
  <c r="CA2806" i="1" s="1"/>
  <c r="BZ2882" i="1"/>
  <c r="CA2882" i="1" s="1"/>
  <c r="BZ2793" i="1"/>
  <c r="CA2793" i="1" s="1"/>
  <c r="BZ2474" i="1"/>
  <c r="CA2474" i="1" s="1"/>
  <c r="BZ2602" i="1"/>
  <c r="CA2602" i="1" s="1"/>
  <c r="BZ2487" i="1"/>
  <c r="CA2487" i="1" s="1"/>
  <c r="BZ2073" i="1"/>
  <c r="CA2073" i="1" s="1"/>
  <c r="BZ2618" i="1"/>
  <c r="CA2618" i="1" s="1"/>
  <c r="BZ1921" i="1"/>
  <c r="CA1921" i="1" s="1"/>
  <c r="BZ2617" i="1"/>
  <c r="CA2617" i="1" s="1"/>
  <c r="BZ2537" i="1"/>
  <c r="CA2537" i="1" s="1"/>
  <c r="BZ2003" i="1"/>
  <c r="CA2003" i="1" s="1"/>
  <c r="BZ3907" i="1"/>
  <c r="CA3907" i="1" s="1"/>
  <c r="BZ3857" i="1"/>
  <c r="CA3857" i="1" s="1"/>
  <c r="BZ3957" i="1"/>
  <c r="CA3957" i="1" s="1"/>
  <c r="BZ3655" i="1"/>
  <c r="CA3655" i="1" s="1"/>
  <c r="BZ3377" i="1"/>
  <c r="CA3377" i="1" s="1"/>
  <c r="BZ3652" i="1"/>
  <c r="CA3652" i="1" s="1"/>
  <c r="BZ3154" i="1"/>
  <c r="CA3154" i="1" s="1"/>
  <c r="BZ3158" i="1"/>
  <c r="CA3158" i="1" s="1"/>
  <c r="BZ3440" i="1"/>
  <c r="CA3440" i="1" s="1"/>
  <c r="BZ3379" i="1"/>
  <c r="CA3379" i="1" s="1"/>
  <c r="BZ3247" i="1"/>
  <c r="CA3247" i="1" s="1"/>
  <c r="BZ3205" i="1"/>
  <c r="CA3205" i="1" s="1"/>
  <c r="BZ3169" i="1"/>
  <c r="CA3169" i="1" s="1"/>
  <c r="BZ3231" i="1"/>
  <c r="CA3231" i="1" s="1"/>
  <c r="BZ3194" i="1"/>
  <c r="CA3194" i="1" s="1"/>
  <c r="BZ3112" i="1"/>
  <c r="CA3112" i="1" s="1"/>
  <c r="BZ2325" i="1"/>
  <c r="CA2325" i="1" s="1"/>
  <c r="BZ3189" i="1"/>
  <c r="CA3189" i="1" s="1"/>
  <c r="BZ3035" i="1"/>
  <c r="CA3035" i="1" s="1"/>
  <c r="BZ2975" i="1"/>
  <c r="CA2975" i="1" s="1"/>
  <c r="BZ3025" i="1"/>
  <c r="CA3025" i="1" s="1"/>
  <c r="BZ2533" i="1"/>
  <c r="CA2533" i="1" s="1"/>
  <c r="BZ2501" i="1"/>
  <c r="CA2501" i="1" s="1"/>
  <c r="BZ2859" i="1"/>
  <c r="CA2859" i="1" s="1"/>
  <c r="BZ2894" i="1"/>
  <c r="CA2894" i="1" s="1"/>
  <c r="BZ3009" i="1"/>
  <c r="CA3009" i="1" s="1"/>
  <c r="BZ2838" i="1"/>
  <c r="CA2838" i="1" s="1"/>
  <c r="BZ3043" i="1"/>
  <c r="CA3043" i="1" s="1"/>
  <c r="BZ2846" i="1"/>
  <c r="CA2846" i="1" s="1"/>
  <c r="BZ2801" i="1"/>
  <c r="CA2801" i="1" s="1"/>
  <c r="BZ2631" i="1"/>
  <c r="CA2631" i="1" s="1"/>
  <c r="BZ2242" i="1"/>
  <c r="CA2242" i="1" s="1"/>
  <c r="BZ2878" i="1"/>
  <c r="CA2878" i="1" s="1"/>
  <c r="BZ2854" i="1"/>
  <c r="CA2854" i="1" s="1"/>
  <c r="BZ2382" i="1"/>
  <c r="CA2382" i="1" s="1"/>
  <c r="BZ2215" i="1"/>
  <c r="CA2215" i="1" s="1"/>
  <c r="BZ2539" i="1"/>
  <c r="CA2539" i="1" s="1"/>
  <c r="BZ2507" i="1"/>
  <c r="CA2507" i="1" s="1"/>
  <c r="BZ3891" i="1"/>
  <c r="CA3891" i="1" s="1"/>
  <c r="BZ3949" i="1"/>
  <c r="CA3949" i="1" s="1"/>
  <c r="BZ3481" i="1"/>
  <c r="CA3481" i="1" s="1"/>
  <c r="BZ3235" i="1"/>
  <c r="CA3235" i="1" s="1"/>
  <c r="BZ3763" i="1"/>
  <c r="CA3763" i="1" s="1"/>
  <c r="BZ3538" i="1"/>
  <c r="CA3538" i="1" s="1"/>
  <c r="BZ3430" i="1"/>
  <c r="CA3430" i="1" s="1"/>
  <c r="BZ3803" i="1"/>
  <c r="CA3803" i="1" s="1"/>
  <c r="BZ3550" i="1"/>
  <c r="CA3550" i="1" s="1"/>
  <c r="BZ3427" i="1"/>
  <c r="CA3427" i="1" s="1"/>
  <c r="BZ3396" i="1"/>
  <c r="CA3396" i="1" s="1"/>
  <c r="BZ3212" i="1"/>
  <c r="CA3212" i="1" s="1"/>
  <c r="BZ3456" i="1"/>
  <c r="CA3456" i="1" s="1"/>
  <c r="BZ3361" i="1"/>
  <c r="CA3361" i="1" s="1"/>
  <c r="BZ3227" i="1"/>
  <c r="CA3227" i="1" s="1"/>
  <c r="BZ3218" i="1"/>
  <c r="CA3218" i="1" s="1"/>
  <c r="BZ3729" i="1"/>
  <c r="CA3729" i="1" s="1"/>
  <c r="BZ3278" i="1"/>
  <c r="CA3278" i="1" s="1"/>
  <c r="BZ3435" i="1"/>
  <c r="CA3435" i="1" s="1"/>
  <c r="BZ2973" i="1"/>
  <c r="CA2973" i="1" s="1"/>
  <c r="BZ3147" i="1"/>
  <c r="CA3147" i="1" s="1"/>
  <c r="BZ2485" i="1"/>
  <c r="CA2485" i="1" s="1"/>
  <c r="BZ3160" i="1"/>
  <c r="CA3160" i="1" s="1"/>
  <c r="BZ2889" i="1"/>
  <c r="CA2889" i="1" s="1"/>
  <c r="BZ3159" i="1"/>
  <c r="CA3159" i="1" s="1"/>
  <c r="BZ3075" i="1"/>
  <c r="CA3075" i="1" s="1"/>
  <c r="BZ3013" i="1"/>
  <c r="CA3013" i="1" s="1"/>
  <c r="BZ2901" i="1"/>
  <c r="CA2901" i="1" s="1"/>
  <c r="BZ3104" i="1"/>
  <c r="CA3104" i="1" s="1"/>
  <c r="BZ3233" i="1"/>
  <c r="CA3233" i="1" s="1"/>
  <c r="BZ3213" i="1"/>
  <c r="CA3213" i="1" s="1"/>
  <c r="BZ2897" i="1"/>
  <c r="CA2897" i="1" s="1"/>
  <c r="BZ2822" i="1"/>
  <c r="CA2822" i="1" s="1"/>
  <c r="BZ2765" i="1"/>
  <c r="CA2765" i="1" s="1"/>
  <c r="BZ2666" i="1"/>
  <c r="CA2666" i="1" s="1"/>
  <c r="BZ3003" i="1"/>
  <c r="CA3003" i="1" s="1"/>
  <c r="BZ2906" i="1"/>
  <c r="CA2906" i="1" s="1"/>
  <c r="BZ2880" i="1"/>
  <c r="CA2880" i="1" s="1"/>
  <c r="BZ3097" i="1"/>
  <c r="CA3097" i="1" s="1"/>
  <c r="BZ2896" i="1"/>
  <c r="CA2896" i="1" s="1"/>
  <c r="BZ2619" i="1"/>
  <c r="CA2619" i="1" s="1"/>
  <c r="BZ2046" i="1"/>
  <c r="CA2046" i="1" s="1"/>
  <c r="BZ3027" i="1"/>
  <c r="CA3027" i="1" s="1"/>
  <c r="BZ2904" i="1"/>
  <c r="CA2904" i="1" s="1"/>
  <c r="BZ2707" i="1"/>
  <c r="CA2707" i="1" s="1"/>
  <c r="BZ2579" i="1"/>
  <c r="CA2579" i="1" s="1"/>
  <c r="BZ2658" i="1"/>
  <c r="CA2658" i="1" s="1"/>
  <c r="BZ2362" i="1"/>
  <c r="CA2362" i="1" s="1"/>
  <c r="BZ2012" i="1"/>
  <c r="CA2012" i="1" s="1"/>
  <c r="BZ2207" i="1"/>
  <c r="CA2207" i="1" s="1"/>
  <c r="BZ2609" i="1"/>
  <c r="CA2609" i="1" s="1"/>
  <c r="BZ2529" i="1"/>
  <c r="CA2529" i="1" s="1"/>
  <c r="BZ2434" i="1"/>
  <c r="CA2434" i="1" s="1"/>
  <c r="BZ2339" i="1"/>
  <c r="CA2339" i="1" s="1"/>
  <c r="BZ3875" i="1"/>
  <c r="CA3875" i="1" s="1"/>
  <c r="BZ3983" i="1"/>
  <c r="CA3983" i="1" s="1"/>
  <c r="BZ3925" i="1"/>
  <c r="CA3925" i="1" s="1"/>
  <c r="BZ3873" i="1"/>
  <c r="CA3873" i="1" s="1"/>
  <c r="BZ3741" i="1"/>
  <c r="CA3741" i="1" s="1"/>
  <c r="BZ3531" i="1"/>
  <c r="CA3531" i="1" s="1"/>
  <c r="BZ3716" i="1"/>
  <c r="CA3716" i="1" s="1"/>
  <c r="BZ3422" i="1"/>
  <c r="CA3422" i="1" s="1"/>
  <c r="BZ3518" i="1"/>
  <c r="CA3518" i="1" s="1"/>
  <c r="BZ3368" i="1"/>
  <c r="CA3368" i="1" s="1"/>
  <c r="BZ3789" i="1"/>
  <c r="CA3789" i="1" s="1"/>
  <c r="BZ3521" i="1"/>
  <c r="CA3521" i="1" s="1"/>
  <c r="BZ3587" i="1"/>
  <c r="CA3587" i="1" s="1"/>
  <c r="BZ3480" i="1"/>
  <c r="CA3480" i="1" s="1"/>
  <c r="BZ3526" i="1"/>
  <c r="CA3526" i="1" s="1"/>
  <c r="BZ3204" i="1"/>
  <c r="CA3204" i="1" s="1"/>
  <c r="BZ3412" i="1"/>
  <c r="CA3412" i="1" s="1"/>
  <c r="BZ3375" i="1"/>
  <c r="CA3375" i="1" s="1"/>
  <c r="BZ3265" i="1"/>
  <c r="CA3265" i="1" s="1"/>
  <c r="BZ3195" i="1"/>
  <c r="CA3195" i="1" s="1"/>
  <c r="BZ3216" i="1"/>
  <c r="CA3216" i="1" s="1"/>
  <c r="BZ3021" i="1"/>
  <c r="CA3021" i="1" s="1"/>
  <c r="BZ2309" i="1"/>
  <c r="CA2309" i="1" s="1"/>
  <c r="BZ3155" i="1"/>
  <c r="CA3155" i="1" s="1"/>
  <c r="BZ2828" i="1"/>
  <c r="CA2828" i="1" s="1"/>
  <c r="BZ3219" i="1"/>
  <c r="CA3219" i="1" s="1"/>
  <c r="BZ2172" i="1"/>
  <c r="CA2172" i="1" s="1"/>
  <c r="BZ3171" i="1"/>
  <c r="CA3171" i="1" s="1"/>
  <c r="BZ3072" i="1"/>
  <c r="CA3072" i="1" s="1"/>
  <c r="BZ2885" i="1"/>
  <c r="CA2885" i="1" s="1"/>
  <c r="BZ2525" i="1"/>
  <c r="CA2525" i="1" s="1"/>
  <c r="BZ3144" i="1"/>
  <c r="CA3144" i="1" s="1"/>
  <c r="BZ3040" i="1"/>
  <c r="CA3040" i="1" s="1"/>
  <c r="BZ2891" i="1"/>
  <c r="CA2891" i="1" s="1"/>
  <c r="BZ2876" i="1"/>
  <c r="CA2876" i="1" s="1"/>
  <c r="BZ2759" i="1"/>
  <c r="CA2759" i="1" s="1"/>
  <c r="BZ2436" i="1"/>
  <c r="CA2436" i="1" s="1"/>
  <c r="BZ2729" i="1"/>
  <c r="CA2729" i="1" s="1"/>
  <c r="BZ2874" i="1"/>
  <c r="CA2874" i="1" s="1"/>
  <c r="BZ2652" i="1"/>
  <c r="CA2652" i="1" s="1"/>
  <c r="BZ2805" i="1"/>
  <c r="CA2805" i="1" s="1"/>
  <c r="BZ2688" i="1"/>
  <c r="CA2688" i="1" s="1"/>
  <c r="BZ2908" i="1"/>
  <c r="CA2908" i="1" s="1"/>
  <c r="BZ2465" i="1"/>
  <c r="CA2465" i="1" s="1"/>
  <c r="BZ2146" i="1"/>
  <c r="CA2146" i="1" s="1"/>
  <c r="BZ1958" i="1"/>
  <c r="CA1958" i="1" s="1"/>
  <c r="BZ2531" i="1"/>
  <c r="CA2531" i="1" s="1"/>
  <c r="BZ3985" i="1"/>
  <c r="CA3985" i="1" s="1"/>
  <c r="BZ3911" i="1"/>
  <c r="CA3911" i="1" s="1"/>
  <c r="BZ3700" i="1"/>
  <c r="CA3700" i="1" s="1"/>
  <c r="BZ3367" i="1"/>
  <c r="CA3367" i="1" s="1"/>
  <c r="BZ3411" i="1"/>
  <c r="CA3411" i="1" s="1"/>
  <c r="BZ3383" i="1"/>
  <c r="CA3383" i="1" s="1"/>
  <c r="BZ3407" i="1"/>
  <c r="CA3407" i="1" s="1"/>
  <c r="BZ3182" i="1"/>
  <c r="CA3182" i="1" s="1"/>
  <c r="BZ3739" i="1"/>
  <c r="CA3739" i="1" s="1"/>
  <c r="BZ3359" i="1"/>
  <c r="CA3359" i="1" s="1"/>
  <c r="BZ2858" i="1"/>
  <c r="CA2858" i="1" s="1"/>
  <c r="BZ3439" i="1"/>
  <c r="CA3439" i="1" s="1"/>
  <c r="BZ3185" i="1"/>
  <c r="CA3185" i="1" s="1"/>
  <c r="BZ3146" i="1"/>
  <c r="CA3146" i="1" s="1"/>
  <c r="BZ3089" i="1"/>
  <c r="CA3089" i="1" s="1"/>
  <c r="BZ2636" i="1"/>
  <c r="CA2636" i="1" s="1"/>
  <c r="BZ3203" i="1"/>
  <c r="CA3203" i="1" s="1"/>
  <c r="BZ3121" i="1"/>
  <c r="CA3121" i="1" s="1"/>
  <c r="BZ2633" i="1"/>
  <c r="CA2633" i="1" s="1"/>
  <c r="BZ2912" i="1"/>
  <c r="CA2912" i="1" s="1"/>
  <c r="BZ2910" i="1"/>
  <c r="CA2910" i="1" s="1"/>
  <c r="BZ2336" i="1"/>
  <c r="CA2336" i="1" s="1"/>
  <c r="BZ2547" i="1"/>
  <c r="CA2547" i="1" s="1"/>
  <c r="BZ2152" i="1"/>
  <c r="CA2152" i="1" s="1"/>
  <c r="BZ1273" i="1"/>
  <c r="BZ2268" i="1"/>
  <c r="CA2268" i="1" s="1"/>
  <c r="BZ2208" i="1"/>
  <c r="CA2208" i="1" s="1"/>
  <c r="BZ2462" i="1"/>
  <c r="CA2462" i="1" s="1"/>
  <c r="BZ2448" i="1"/>
  <c r="CA2448" i="1" s="1"/>
  <c r="BZ2372" i="1"/>
  <c r="CA2372" i="1" s="1"/>
  <c r="BZ2142" i="1"/>
  <c r="CA2142" i="1" s="1"/>
  <c r="BZ2414" i="1"/>
  <c r="CA2414" i="1" s="1"/>
  <c r="BZ2360" i="1"/>
  <c r="CA2360" i="1" s="1"/>
  <c r="BZ2184" i="1"/>
  <c r="CA2184" i="1" s="1"/>
  <c r="BZ1980" i="1"/>
  <c r="CA1980" i="1" s="1"/>
  <c r="BZ1312" i="1"/>
  <c r="BZ1919" i="1"/>
  <c r="CA1919" i="1" s="1"/>
  <c r="BZ1819" i="1"/>
  <c r="CA1819" i="1" s="1"/>
  <c r="BZ1119" i="1"/>
  <c r="BZ2202" i="1"/>
  <c r="CA2202" i="1" s="1"/>
  <c r="BZ2155" i="1"/>
  <c r="CA2155" i="1" s="1"/>
  <c r="BZ1620" i="1"/>
  <c r="CA1620" i="1" s="1"/>
  <c r="BZ1619" i="1"/>
  <c r="CA1619" i="1" s="1"/>
  <c r="BZ1361" i="1"/>
  <c r="BZ2143" i="1"/>
  <c r="CA2143" i="1" s="1"/>
  <c r="BZ1962" i="1"/>
  <c r="CA1962" i="1" s="1"/>
  <c r="BZ1692" i="1"/>
  <c r="CA1692" i="1" s="1"/>
  <c r="BZ1625" i="1"/>
  <c r="CA1625" i="1" s="1"/>
  <c r="BZ2134" i="1"/>
  <c r="CA2134" i="1" s="1"/>
  <c r="BZ1721" i="1"/>
  <c r="CA1721" i="1" s="1"/>
  <c r="BZ1640" i="1"/>
  <c r="CA1640" i="1" s="1"/>
  <c r="BZ1699" i="1"/>
  <c r="CA1699" i="1" s="1"/>
  <c r="BZ1174" i="1"/>
  <c r="BZ1626" i="1"/>
  <c r="CA1626" i="1" s="1"/>
  <c r="BZ1857" i="1"/>
  <c r="CA1857" i="1" s="1"/>
  <c r="BZ1409" i="1"/>
  <c r="BZ1066" i="1"/>
  <c r="BZ1360" i="1"/>
  <c r="BZ1062" i="1"/>
  <c r="BZ3969" i="1"/>
  <c r="CA3969" i="1" s="1"/>
  <c r="BZ3486" i="1"/>
  <c r="CA3486" i="1" s="1"/>
  <c r="BZ3684" i="1"/>
  <c r="CA3684" i="1" s="1"/>
  <c r="BZ3787" i="1"/>
  <c r="CA3787" i="1" s="1"/>
  <c r="BZ3363" i="1"/>
  <c r="CA3363" i="1" s="1"/>
  <c r="BZ3168" i="1"/>
  <c r="CA3168" i="1" s="1"/>
  <c r="BZ2850" i="1"/>
  <c r="CA2850" i="1" s="1"/>
  <c r="BZ3091" i="1"/>
  <c r="CA3091" i="1" s="1"/>
  <c r="BZ2870" i="1"/>
  <c r="CA2870" i="1" s="1"/>
  <c r="BZ2814" i="1"/>
  <c r="CA2814" i="1" s="1"/>
  <c r="BZ3257" i="1"/>
  <c r="CA3257" i="1" s="1"/>
  <c r="BZ2637" i="1"/>
  <c r="CA2637" i="1" s="1"/>
  <c r="BZ2335" i="1"/>
  <c r="CA2335" i="1" s="1"/>
  <c r="BZ2411" i="1"/>
  <c r="CA2411" i="1" s="1"/>
  <c r="BZ2009" i="1"/>
  <c r="CA2009" i="1" s="1"/>
  <c r="BZ2581" i="1"/>
  <c r="CA2581" i="1" s="1"/>
  <c r="BZ2511" i="1"/>
  <c r="CA2511" i="1" s="1"/>
  <c r="BZ2204" i="1"/>
  <c r="CA2204" i="1" s="1"/>
  <c r="BZ2452" i="1"/>
  <c r="CA2452" i="1" s="1"/>
  <c r="BZ2416" i="1"/>
  <c r="CA2416" i="1" s="1"/>
  <c r="BZ1960" i="1"/>
  <c r="CA1960" i="1" s="1"/>
  <c r="BZ2445" i="1"/>
  <c r="CA2445" i="1" s="1"/>
  <c r="BZ2378" i="1"/>
  <c r="CA2378" i="1" s="1"/>
  <c r="BZ2347" i="1"/>
  <c r="CA2347" i="1" s="1"/>
  <c r="BZ2246" i="1"/>
  <c r="CA2246" i="1" s="1"/>
  <c r="BZ2194" i="1"/>
  <c r="CA2194" i="1" s="1"/>
  <c r="BZ1982" i="1"/>
  <c r="CA1982" i="1" s="1"/>
  <c r="BZ2497" i="1"/>
  <c r="CA2497" i="1" s="1"/>
  <c r="BZ2388" i="1"/>
  <c r="CA2388" i="1" s="1"/>
  <c r="BZ2254" i="1"/>
  <c r="CA2254" i="1" s="1"/>
  <c r="BZ2406" i="1"/>
  <c r="CA2406" i="1" s="1"/>
  <c r="BZ2323" i="1"/>
  <c r="CA2323" i="1" s="1"/>
  <c r="BZ1974" i="1"/>
  <c r="CA1974" i="1" s="1"/>
  <c r="BZ2070" i="1"/>
  <c r="CA2070" i="1" s="1"/>
  <c r="BZ1944" i="1"/>
  <c r="CA1944" i="1" s="1"/>
  <c r="BZ1972" i="1"/>
  <c r="CA1972" i="1" s="1"/>
  <c r="BZ1903" i="1"/>
  <c r="CA1903" i="1" s="1"/>
  <c r="BZ1783" i="1"/>
  <c r="CA1783" i="1" s="1"/>
  <c r="BZ1994" i="1"/>
  <c r="CA1994" i="1" s="1"/>
  <c r="BZ1907" i="1"/>
  <c r="CA1907" i="1" s="1"/>
  <c r="BZ1694" i="1"/>
  <c r="CA1694" i="1" s="1"/>
  <c r="BZ2196" i="1"/>
  <c r="CA2196" i="1" s="1"/>
  <c r="BZ2144" i="1"/>
  <c r="CA2144" i="1" s="1"/>
  <c r="BZ1891" i="1"/>
  <c r="CA1891" i="1" s="1"/>
  <c r="BZ1737" i="1"/>
  <c r="CA1737" i="1" s="1"/>
  <c r="BZ1606" i="1"/>
  <c r="CA1606" i="1" s="1"/>
  <c r="BZ2158" i="1"/>
  <c r="CA2158" i="1" s="1"/>
  <c r="BZ2078" i="1"/>
  <c r="CA2078" i="1" s="1"/>
  <c r="BZ1884" i="1"/>
  <c r="CA1884" i="1" s="1"/>
  <c r="BZ1954" i="1"/>
  <c r="CA1954" i="1" s="1"/>
  <c r="BZ1991" i="1"/>
  <c r="CA1991" i="1" s="1"/>
  <c r="BZ1901" i="1"/>
  <c r="CA1901" i="1" s="1"/>
  <c r="BZ1347" i="1"/>
  <c r="BZ1590" i="1"/>
  <c r="CA1590" i="1" s="1"/>
  <c r="BZ1476" i="1"/>
  <c r="CA1476" i="1" s="1"/>
  <c r="BZ1616" i="1"/>
  <c r="CA1616" i="1" s="1"/>
  <c r="BZ1277" i="1"/>
  <c r="BZ1438" i="1"/>
  <c r="CA1438" i="1" s="1"/>
  <c r="BZ1767" i="1"/>
  <c r="CA1767" i="1" s="1"/>
  <c r="BZ1280" i="1"/>
  <c r="BZ3961" i="1"/>
  <c r="CA3961" i="1" s="1"/>
  <c r="BZ3843" i="1"/>
  <c r="CA3843" i="1" s="1"/>
  <c r="BZ3451" i="1"/>
  <c r="CA3451" i="1" s="1"/>
  <c r="BZ3779" i="1"/>
  <c r="CA3779" i="1" s="1"/>
  <c r="BZ3742" i="1"/>
  <c r="CA3742" i="1" s="1"/>
  <c r="BZ3393" i="1"/>
  <c r="CA3393" i="1" s="1"/>
  <c r="BZ3268" i="1"/>
  <c r="CA3268" i="1" s="1"/>
  <c r="BZ3748" i="1"/>
  <c r="CA3748" i="1" s="1"/>
  <c r="BZ3127" i="1"/>
  <c r="CA3127" i="1" s="1"/>
  <c r="BZ2137" i="1"/>
  <c r="CA2137" i="1" s="1"/>
  <c r="BZ2745" i="1"/>
  <c r="CA2745" i="1" s="1"/>
  <c r="BZ2625" i="1"/>
  <c r="CA2625" i="1" s="1"/>
  <c r="BZ2521" i="1"/>
  <c r="CA2521" i="1" s="1"/>
  <c r="BZ2621" i="1"/>
  <c r="CA2621" i="1" s="1"/>
  <c r="BZ2398" i="1"/>
  <c r="CA2398" i="1" s="1"/>
  <c r="BZ2634" i="1"/>
  <c r="CA2634" i="1" s="1"/>
  <c r="BZ2230" i="1"/>
  <c r="CA2230" i="1" s="1"/>
  <c r="BZ2404" i="1"/>
  <c r="CA2404" i="1" s="1"/>
  <c r="BZ1942" i="1"/>
  <c r="CA1942" i="1" s="1"/>
  <c r="BZ2331" i="1"/>
  <c r="CA2331" i="1" s="1"/>
  <c r="BZ2438" i="1"/>
  <c r="CA2438" i="1" s="1"/>
  <c r="BZ1696" i="1"/>
  <c r="CA1696" i="1" s="1"/>
  <c r="BZ2433" i="1"/>
  <c r="CA2433" i="1" s="1"/>
  <c r="BZ2410" i="1"/>
  <c r="CA2410" i="1" s="1"/>
  <c r="BZ1968" i="1"/>
  <c r="CA1968" i="1" s="1"/>
  <c r="BZ2472" i="1"/>
  <c r="CA2472" i="1" s="1"/>
  <c r="BZ2141" i="1"/>
  <c r="CA2141" i="1" s="1"/>
  <c r="BZ2047" i="1"/>
  <c r="CA2047" i="1" s="1"/>
  <c r="BZ1964" i="1"/>
  <c r="CA1964" i="1" s="1"/>
  <c r="BZ1304" i="1"/>
  <c r="BZ1113" i="1"/>
  <c r="BZ1933" i="1"/>
  <c r="CA1933" i="1" s="1"/>
  <c r="BZ1706" i="1"/>
  <c r="CA1706" i="1" s="1"/>
  <c r="BZ1353" i="1"/>
  <c r="BZ2115" i="1"/>
  <c r="CA2115" i="1" s="1"/>
  <c r="BZ1946" i="1"/>
  <c r="CA1946" i="1" s="1"/>
  <c r="BZ1779" i="1"/>
  <c r="CA1779" i="1" s="1"/>
  <c r="BZ2190" i="1"/>
  <c r="CA2190" i="1" s="1"/>
  <c r="BZ2119" i="1"/>
  <c r="CA2119" i="1" s="1"/>
  <c r="BZ1658" i="1"/>
  <c r="CA1658" i="1" s="1"/>
  <c r="BZ1811" i="1"/>
  <c r="CA1811" i="1" s="1"/>
  <c r="BZ1674" i="1"/>
  <c r="CA1674" i="1" s="1"/>
  <c r="BZ3423" i="1"/>
  <c r="CA3423" i="1" s="1"/>
  <c r="BZ3414" i="1"/>
  <c r="CA3414" i="1" s="1"/>
  <c r="BZ3731" i="1"/>
  <c r="CA3731" i="1" s="1"/>
  <c r="BZ3401" i="1"/>
  <c r="CA3401" i="1" s="1"/>
  <c r="BZ3251" i="1"/>
  <c r="CA3251" i="1" s="1"/>
  <c r="BZ3262" i="1"/>
  <c r="CA3262" i="1" s="1"/>
  <c r="BZ3424" i="1"/>
  <c r="CA3424" i="1" s="1"/>
  <c r="BZ3165" i="1"/>
  <c r="CA3165" i="1" s="1"/>
  <c r="BZ3237" i="1"/>
  <c r="CA3237" i="1" s="1"/>
  <c r="BZ3261" i="1"/>
  <c r="CA3261" i="1" s="1"/>
  <c r="BZ3067" i="1"/>
  <c r="CA3067" i="1" s="1"/>
  <c r="BZ2888" i="1"/>
  <c r="CA2888" i="1" s="1"/>
  <c r="BZ3209" i="1"/>
  <c r="CA3209" i="1" s="1"/>
  <c r="BZ3245" i="1"/>
  <c r="CA3245" i="1" s="1"/>
  <c r="BZ3207" i="1"/>
  <c r="CA3207" i="1" s="1"/>
  <c r="BZ3191" i="1"/>
  <c r="CA3191" i="1" s="1"/>
  <c r="BZ2997" i="1"/>
  <c r="CA2997" i="1" s="1"/>
  <c r="BZ3123" i="1"/>
  <c r="CA3123" i="1" s="1"/>
  <c r="BZ2868" i="1"/>
  <c r="CA2868" i="1" s="1"/>
  <c r="BZ2779" i="1"/>
  <c r="CA2779" i="1" s="1"/>
  <c r="BZ2650" i="1"/>
  <c r="CA2650" i="1" s="1"/>
  <c r="BZ2319" i="1"/>
  <c r="CA2319" i="1" s="1"/>
  <c r="BZ2601" i="1"/>
  <c r="CA2601" i="1" s="1"/>
  <c r="BZ2613" i="1"/>
  <c r="CA2613" i="1" s="1"/>
  <c r="BZ2543" i="1"/>
  <c r="CA2543" i="1" s="1"/>
  <c r="BZ2468" i="1"/>
  <c r="CA2468" i="1" s="1"/>
  <c r="BZ2499" i="1"/>
  <c r="CA2499" i="1" s="1"/>
  <c r="BZ2374" i="1"/>
  <c r="CA2374" i="1" s="1"/>
  <c r="BZ2304" i="1"/>
  <c r="CA2304" i="1" s="1"/>
  <c r="BZ2105" i="1"/>
  <c r="CA2105" i="1" s="1"/>
  <c r="BZ2491" i="1"/>
  <c r="CA2491" i="1" s="1"/>
  <c r="BZ3893" i="1"/>
  <c r="CA3893" i="1" s="1"/>
  <c r="BZ3270" i="1"/>
  <c r="CA3270" i="1" s="1"/>
  <c r="BZ3406" i="1"/>
  <c r="CA3406" i="1" s="1"/>
  <c r="BZ3781" i="1"/>
  <c r="CA3781" i="1" s="1"/>
  <c r="BZ3795" i="1"/>
  <c r="CA3795" i="1" s="1"/>
  <c r="BZ3482" i="1"/>
  <c r="CA3482" i="1" s="1"/>
  <c r="BZ3255" i="1"/>
  <c r="CA3255" i="1" s="1"/>
  <c r="BZ3217" i="1"/>
  <c r="CA3217" i="1" s="1"/>
  <c r="BZ3420" i="1"/>
  <c r="CA3420" i="1" s="1"/>
  <c r="BZ3230" i="1"/>
  <c r="CA3230" i="1" s="1"/>
  <c r="BZ2991" i="1"/>
  <c r="CA2991" i="1" s="1"/>
  <c r="BZ3007" i="1"/>
  <c r="CA3007" i="1" s="1"/>
  <c r="BZ2377" i="1"/>
  <c r="CA2377" i="1" s="1"/>
  <c r="BZ3184" i="1"/>
  <c r="CA3184" i="1" s="1"/>
  <c r="BZ3059" i="1"/>
  <c r="CA3059" i="1" s="1"/>
  <c r="BZ2881" i="1"/>
  <c r="CA2881" i="1" s="1"/>
  <c r="BZ2921" i="1"/>
  <c r="CA2921" i="1" s="1"/>
  <c r="BZ3197" i="1"/>
  <c r="CA3197" i="1" s="1"/>
  <c r="BZ2589" i="1"/>
  <c r="CA2589" i="1" s="1"/>
  <c r="BZ2605" i="1"/>
  <c r="CA2605" i="1" s="1"/>
  <c r="BZ2470" i="1"/>
  <c r="CA2470" i="1" s="1"/>
  <c r="BZ1670" i="1"/>
  <c r="CA1670" i="1" s="1"/>
  <c r="BZ2629" i="1"/>
  <c r="CA2629" i="1" s="1"/>
  <c r="BZ2446" i="1"/>
  <c r="CA2446" i="1" s="1"/>
  <c r="BZ2062" i="1"/>
  <c r="CA2062" i="1" s="1"/>
  <c r="BZ2440" i="1"/>
  <c r="CA2440" i="1" s="1"/>
  <c r="BZ2326" i="1"/>
  <c r="CA2326" i="1" s="1"/>
  <c r="BZ2069" i="1"/>
  <c r="CA2069" i="1" s="1"/>
  <c r="BZ2412" i="1"/>
  <c r="CA2412" i="1" s="1"/>
  <c r="BZ2300" i="1"/>
  <c r="CA2300" i="1" s="1"/>
  <c r="BZ2226" i="1"/>
  <c r="CA2226" i="1" s="1"/>
  <c r="BZ2415" i="1"/>
  <c r="CA2415" i="1" s="1"/>
  <c r="BZ2303" i="1"/>
  <c r="CA2303" i="1" s="1"/>
  <c r="BZ2198" i="1"/>
  <c r="CA2198" i="1" s="1"/>
  <c r="BZ2026" i="1"/>
  <c r="CA2026" i="1" s="1"/>
  <c r="BZ1609" i="1"/>
  <c r="CA1609" i="1" s="1"/>
  <c r="BZ1948" i="1"/>
  <c r="CA1948" i="1" s="1"/>
  <c r="BZ1708" i="1"/>
  <c r="CA1708" i="1" s="1"/>
  <c r="BZ1614" i="1"/>
  <c r="CA1614" i="1" s="1"/>
  <c r="BZ2170" i="1"/>
  <c r="CA2170" i="1" s="1"/>
  <c r="BZ2056" i="1"/>
  <c r="CA2056" i="1" s="1"/>
  <c r="BZ1889" i="1"/>
  <c r="CA1889" i="1" s="1"/>
  <c r="BZ1647" i="1"/>
  <c r="CA1647" i="1" s="1"/>
  <c r="BZ2174" i="1"/>
  <c r="CA2174" i="1" s="1"/>
  <c r="BZ1665" i="1"/>
  <c r="CA1665" i="1" s="1"/>
  <c r="BZ1488" i="1"/>
  <c r="CA1488" i="1" s="1"/>
  <c r="BZ1293" i="1"/>
  <c r="BZ3943" i="1"/>
  <c r="CA3943" i="1" s="1"/>
  <c r="BZ3725" i="1"/>
  <c r="CA3725" i="1" s="1"/>
  <c r="BZ3181" i="1"/>
  <c r="CA3181" i="1" s="1"/>
  <c r="BZ2865" i="1"/>
  <c r="CA2865" i="1" s="1"/>
  <c r="BZ3238" i="1"/>
  <c r="CA3238" i="1" s="1"/>
  <c r="BZ2577" i="1"/>
  <c r="CA2577" i="1" s="1"/>
  <c r="BZ3211" i="1"/>
  <c r="CA3211" i="1" s="1"/>
  <c r="BZ2862" i="1"/>
  <c r="CA2862" i="1" s="1"/>
  <c r="BZ2480" i="1"/>
  <c r="CA2480" i="1" s="1"/>
  <c r="BZ2914" i="1"/>
  <c r="CA2914" i="1" s="1"/>
  <c r="BZ2830" i="1"/>
  <c r="CA2830" i="1" s="1"/>
  <c r="BZ2824" i="1"/>
  <c r="CA2824" i="1" s="1"/>
  <c r="BZ2644" i="1"/>
  <c r="CA2644" i="1" s="1"/>
  <c r="BZ2523" i="1"/>
  <c r="CA2523" i="1" s="1"/>
  <c r="BZ1937" i="1"/>
  <c r="CA1937" i="1" s="1"/>
  <c r="BZ2545" i="1"/>
  <c r="CA2545" i="1" s="1"/>
  <c r="BZ2178" i="1"/>
  <c r="CA2178" i="1" s="1"/>
  <c r="BZ2660" i="1"/>
  <c r="CA2660" i="1" s="1"/>
  <c r="BZ2315" i="1"/>
  <c r="CA2315" i="1" s="1"/>
  <c r="BZ2519" i="1"/>
  <c r="CA2519" i="1" s="1"/>
  <c r="BZ2313" i="1"/>
  <c r="CA2313" i="1" s="1"/>
  <c r="BZ2458" i="1"/>
  <c r="CA2458" i="1" s="1"/>
  <c r="BZ2420" i="1"/>
  <c r="CA2420" i="1" s="1"/>
  <c r="BZ2384" i="1"/>
  <c r="CA2384" i="1" s="1"/>
  <c r="BZ2032" i="1"/>
  <c r="CA2032" i="1" s="1"/>
  <c r="BZ1751" i="1"/>
  <c r="CA1751" i="1" s="1"/>
  <c r="BZ2359" i="1"/>
  <c r="CA2359" i="1" s="1"/>
  <c r="BZ2276" i="1"/>
  <c r="CA2276" i="1" s="1"/>
  <c r="BZ2505" i="1"/>
  <c r="CA2505" i="1" s="1"/>
  <c r="BZ2418" i="1"/>
  <c r="CA2418" i="1" s="1"/>
  <c r="BZ2489" i="1"/>
  <c r="CA2489" i="1" s="1"/>
  <c r="BZ2432" i="1"/>
  <c r="CA2432" i="1" s="1"/>
  <c r="BZ2376" i="1"/>
  <c r="CA2376" i="1" s="1"/>
  <c r="BZ2310" i="1"/>
  <c r="CA2310" i="1" s="1"/>
  <c r="BZ2054" i="1"/>
  <c r="CA2054" i="1" s="1"/>
  <c r="BZ2364" i="1"/>
  <c r="CA2364" i="1" s="1"/>
  <c r="BZ2160" i="1"/>
  <c r="CA2160" i="1" s="1"/>
  <c r="BZ2076" i="1"/>
  <c r="CA2076" i="1" s="1"/>
  <c r="BZ1985" i="1"/>
  <c r="CA1985" i="1" s="1"/>
  <c r="BZ1989" i="1"/>
  <c r="CA1989" i="1" s="1"/>
  <c r="BZ1713" i="1"/>
  <c r="CA1713" i="1" s="1"/>
  <c r="BZ2176" i="1"/>
  <c r="CA2176" i="1" s="1"/>
  <c r="BZ2099" i="1"/>
  <c r="CA2099" i="1" s="1"/>
  <c r="BZ1896" i="1"/>
  <c r="CA1896" i="1" s="1"/>
  <c r="BZ1520" i="1"/>
  <c r="CA1520" i="1" s="1"/>
  <c r="BZ2082" i="1"/>
  <c r="CA2082" i="1" s="1"/>
  <c r="BZ1970" i="1"/>
  <c r="CA1970" i="1" s="1"/>
  <c r="BZ1705" i="1"/>
  <c r="CA1705" i="1" s="1"/>
  <c r="BZ2201" i="1"/>
  <c r="CA2201" i="1" s="1"/>
  <c r="BZ2139" i="1"/>
  <c r="CA2139" i="1" s="1"/>
  <c r="BZ1399" i="1"/>
  <c r="BZ1858" i="1"/>
  <c r="CA1858" i="1" s="1"/>
  <c r="BZ1681" i="1"/>
  <c r="CA1681" i="1" s="1"/>
  <c r="BZ3474" i="1"/>
  <c r="CA3474" i="1" s="1"/>
  <c r="BZ3201" i="1"/>
  <c r="CA3201" i="1" s="1"/>
  <c r="BZ3222" i="1"/>
  <c r="CA3222" i="1" s="1"/>
  <c r="BZ3167" i="1"/>
  <c r="CA3167" i="1" s="1"/>
  <c r="BZ2456" i="1"/>
  <c r="CA2456" i="1" s="1"/>
  <c r="BZ2132" i="1"/>
  <c r="CA2132" i="1" s="1"/>
  <c r="BZ2585" i="1"/>
  <c r="CA2585" i="1" s="1"/>
  <c r="BZ2219" i="1"/>
  <c r="CA2219" i="1" s="1"/>
  <c r="BZ2038" i="1"/>
  <c r="CA2038" i="1" s="1"/>
  <c r="BZ2402" i="1"/>
  <c r="CA2402" i="1" s="1"/>
  <c r="BZ2042" i="1"/>
  <c r="CA2042" i="1" s="1"/>
  <c r="BZ2422" i="1"/>
  <c r="CA2422" i="1" s="1"/>
  <c r="BZ2066" i="1"/>
  <c r="CA2066" i="1" s="1"/>
  <c r="BZ2095" i="1"/>
  <c r="CA2095" i="1" s="1"/>
  <c r="BZ2130" i="1"/>
  <c r="CA2130" i="1" s="1"/>
  <c r="BZ2163" i="1"/>
  <c r="CA2163" i="1" s="1"/>
  <c r="BZ1637" i="1"/>
  <c r="CA1637" i="1" s="1"/>
  <c r="BZ1905" i="1"/>
  <c r="CA1905" i="1" s="1"/>
  <c r="BZ1656" i="1"/>
  <c r="CA1656" i="1" s="1"/>
  <c r="BZ1470" i="1"/>
  <c r="CA1470" i="1" s="1"/>
  <c r="BZ1099" i="1"/>
  <c r="BZ1142" i="1"/>
  <c r="BZ1458" i="1"/>
  <c r="CA1458" i="1" s="1"/>
  <c r="BZ1389" i="1"/>
  <c r="BZ1171" i="1"/>
  <c r="BZ1407" i="1"/>
  <c r="BZ1145" i="1"/>
  <c r="BZ3785" i="1"/>
  <c r="CA3785" i="1" s="1"/>
  <c r="BZ3847" i="1"/>
  <c r="CA3847" i="1" s="1"/>
  <c r="BZ3809" i="1"/>
  <c r="CA3809" i="1" s="1"/>
  <c r="BZ3901" i="1"/>
  <c r="CA3901" i="1" s="1"/>
  <c r="BZ3801" i="1"/>
  <c r="CA3801" i="1" s="1"/>
  <c r="BZ3989" i="1"/>
  <c r="CA3989" i="1" s="1"/>
  <c r="BZ3897" i="1"/>
  <c r="CA3897" i="1" s="1"/>
  <c r="BZ3815" i="1"/>
  <c r="CA3815" i="1" s="1"/>
  <c r="BZ3977" i="1"/>
  <c r="CA3977" i="1" s="1"/>
  <c r="BZ3548" i="1"/>
  <c r="CA3548" i="1" s="1"/>
  <c r="BZ3444" i="1"/>
  <c r="CA3444" i="1" s="1"/>
  <c r="BZ3571" i="1"/>
  <c r="CA3571" i="1" s="1"/>
  <c r="BZ3562" i="1"/>
  <c r="CA3562" i="1" s="1"/>
  <c r="BZ3625" i="1"/>
  <c r="CA3625" i="1" s="1"/>
  <c r="BZ3510" i="1"/>
  <c r="CA3510" i="1" s="1"/>
  <c r="BZ3660" i="1"/>
  <c r="CA3660" i="1" s="1"/>
  <c r="BZ3546" i="1"/>
  <c r="CA3546" i="1" s="1"/>
  <c r="BZ3711" i="1"/>
  <c r="CA3711" i="1" s="1"/>
  <c r="BZ3666" i="1"/>
  <c r="CA3666" i="1" s="1"/>
  <c r="BZ3624" i="1"/>
  <c r="CA3624" i="1" s="1"/>
  <c r="BZ3468" i="1"/>
  <c r="CA3468" i="1" s="1"/>
  <c r="BZ3220" i="1"/>
  <c r="CA3220" i="1" s="1"/>
  <c r="BZ3314" i="1"/>
  <c r="CA3314" i="1" s="1"/>
  <c r="BZ3286" i="1"/>
  <c r="CA3286" i="1" s="1"/>
  <c r="BZ3183" i="1"/>
  <c r="CA3183" i="1" s="1"/>
  <c r="BZ3369" i="1"/>
  <c r="CA3369" i="1" s="1"/>
  <c r="BZ3131" i="1"/>
  <c r="CA3131" i="1" s="1"/>
  <c r="BZ3398" i="1"/>
  <c r="CA3398" i="1" s="1"/>
  <c r="BZ3065" i="1"/>
  <c r="CA3065" i="1" s="1"/>
  <c r="BZ3975" i="1"/>
  <c r="CA3975" i="1" s="1"/>
  <c r="BZ2755" i="1"/>
  <c r="CA2755" i="1" s="1"/>
  <c r="BZ2430" i="1"/>
  <c r="CA2430" i="1" s="1"/>
  <c r="BZ2583" i="1"/>
  <c r="CA2583" i="1" s="1"/>
  <c r="BZ2392" i="1"/>
  <c r="CA2392" i="1" s="1"/>
  <c r="BZ2386" i="1"/>
  <c r="CA2386" i="1" s="1"/>
  <c r="BZ2264" i="1"/>
  <c r="CA2264" i="1" s="1"/>
  <c r="BZ1733" i="1"/>
  <c r="CA1733" i="1" s="1"/>
  <c r="BZ1592" i="1"/>
  <c r="CA1592" i="1" s="1"/>
  <c r="BZ1523" i="1"/>
  <c r="CA1523" i="1" s="1"/>
  <c r="BZ1460" i="1"/>
  <c r="CA1460" i="1" s="1"/>
  <c r="BZ1340" i="1"/>
  <c r="BZ1480" i="1"/>
  <c r="CA1480" i="1" s="1"/>
  <c r="BZ1383" i="1"/>
  <c r="BZ1136" i="1"/>
  <c r="BZ1401" i="1"/>
  <c r="BZ1166" i="1"/>
  <c r="BZ1381" i="1"/>
  <c r="BZ3917" i="1"/>
  <c r="CA3917" i="1" s="1"/>
  <c r="BZ3913" i="1"/>
  <c r="CA3913" i="1" s="1"/>
  <c r="BZ3839" i="1"/>
  <c r="CA3839" i="1" s="1"/>
  <c r="BZ3793" i="1"/>
  <c r="CA3793" i="1" s="1"/>
  <c r="BZ3869" i="1"/>
  <c r="CA3869" i="1" s="1"/>
  <c r="BZ3833" i="1"/>
  <c r="CA3833" i="1" s="1"/>
  <c r="BZ3777" i="1"/>
  <c r="CA3777" i="1" s="1"/>
  <c r="BZ3939" i="1"/>
  <c r="CA3939" i="1" s="1"/>
  <c r="BZ3532" i="1"/>
  <c r="CA3532" i="1" s="1"/>
  <c r="BZ3735" i="1"/>
  <c r="CA3735" i="1" s="1"/>
  <c r="BZ3618" i="1"/>
  <c r="CA3618" i="1" s="1"/>
  <c r="BZ3745" i="1"/>
  <c r="CA3745" i="1" s="1"/>
  <c r="BZ3583" i="1"/>
  <c r="CA3583" i="1" s="1"/>
  <c r="BZ3489" i="1"/>
  <c r="CA3489" i="1" s="1"/>
  <c r="BZ3775" i="1"/>
  <c r="CA3775" i="1" s="1"/>
  <c r="BZ3759" i="1"/>
  <c r="CA3759" i="1" s="1"/>
  <c r="BZ3663" i="1"/>
  <c r="CA3663" i="1" s="1"/>
  <c r="BZ3567" i="1"/>
  <c r="CA3567" i="1" s="1"/>
  <c r="BZ3454" i="1"/>
  <c r="CA3454" i="1" s="1"/>
  <c r="BZ3259" i="1"/>
  <c r="CA3259" i="1" s="1"/>
  <c r="BZ3163" i="1"/>
  <c r="CA3163" i="1" s="1"/>
  <c r="BZ3215" i="1"/>
  <c r="CA3215" i="1" s="1"/>
  <c r="BZ3280" i="1"/>
  <c r="CA3280" i="1" s="1"/>
  <c r="BZ3360" i="1"/>
  <c r="CA3360" i="1" s="1"/>
  <c r="BZ3249" i="1"/>
  <c r="CA3249" i="1" s="1"/>
  <c r="BZ3114" i="1"/>
  <c r="CA3114" i="1" s="1"/>
  <c r="BZ3395" i="1"/>
  <c r="CA3395" i="1" s="1"/>
  <c r="BZ3124" i="1"/>
  <c r="CA3124" i="1" s="1"/>
  <c r="BZ3176" i="1"/>
  <c r="CA3176" i="1" s="1"/>
  <c r="BZ3861" i="1"/>
  <c r="CA3861" i="1" s="1"/>
  <c r="BZ3719" i="1"/>
  <c r="CA3719" i="1" s="1"/>
  <c r="BZ3579" i="1"/>
  <c r="CA3579" i="1" s="1"/>
  <c r="BZ3256" i="1"/>
  <c r="CA3256" i="1" s="1"/>
  <c r="BZ2983" i="1"/>
  <c r="CA2983" i="1" s="1"/>
  <c r="BZ1966" i="1"/>
  <c r="CA1966" i="1" s="1"/>
  <c r="BZ2620" i="1"/>
  <c r="CA2620" i="1" s="1"/>
  <c r="BZ2513" i="1"/>
  <c r="CA2513" i="1" s="1"/>
  <c r="BZ1952" i="1"/>
  <c r="CA1952" i="1" s="1"/>
  <c r="BZ2380" i="1"/>
  <c r="CA2380" i="1" s="1"/>
  <c r="BZ2061" i="1"/>
  <c r="CA2061" i="1" s="1"/>
  <c r="BZ2191" i="1"/>
  <c r="CA2191" i="1" s="1"/>
  <c r="BZ2087" i="1"/>
  <c r="CA2087" i="1" s="1"/>
  <c r="BZ1635" i="1"/>
  <c r="CA1635" i="1" s="1"/>
  <c r="BZ1359" i="1"/>
  <c r="BZ1615" i="1"/>
  <c r="CA1615" i="1" s="1"/>
  <c r="BZ1307" i="1"/>
  <c r="BZ1444" i="1"/>
  <c r="CA1444" i="1" s="1"/>
  <c r="BZ1454" i="1"/>
  <c r="CA1454" i="1" s="1"/>
  <c r="BZ1391" i="1"/>
  <c r="BZ1210" i="1"/>
  <c r="BZ1448" i="1"/>
  <c r="CA1448" i="1" s="1"/>
  <c r="BZ1395" i="1"/>
  <c r="BZ1282" i="1"/>
  <c r="BZ3883" i="1"/>
  <c r="CA3883" i="1" s="1"/>
  <c r="BZ3993" i="1"/>
  <c r="CA3993" i="1" s="1"/>
  <c r="BZ3945" i="1"/>
  <c r="CA3945" i="1" s="1"/>
  <c r="BZ3761" i="1"/>
  <c r="CA3761" i="1" s="1"/>
  <c r="BZ3853" i="1"/>
  <c r="CA3853" i="1" s="1"/>
  <c r="BZ3971" i="1"/>
  <c r="CA3971" i="1" s="1"/>
  <c r="BZ3933" i="1"/>
  <c r="CA3933" i="1" s="1"/>
  <c r="BZ3997" i="1"/>
  <c r="CA3997" i="1" s="1"/>
  <c r="BZ3967" i="1"/>
  <c r="CA3967" i="1" s="1"/>
  <c r="BZ3817" i="1"/>
  <c r="CA3817" i="1" s="1"/>
  <c r="BZ3728" i="1"/>
  <c r="CA3728" i="1" s="1"/>
  <c r="BZ3560" i="1"/>
  <c r="CA3560" i="1" s="1"/>
  <c r="BZ3483" i="1"/>
  <c r="CA3483" i="1" s="1"/>
  <c r="BZ3708" i="1"/>
  <c r="CA3708" i="1" s="1"/>
  <c r="BZ3644" i="1"/>
  <c r="CA3644" i="1" s="1"/>
  <c r="BZ3698" i="1"/>
  <c r="CA3698" i="1" s="1"/>
  <c r="BZ3619" i="1"/>
  <c r="CA3619" i="1" s="1"/>
  <c r="BZ3318" i="1"/>
  <c r="CA3318" i="1" s="1"/>
  <c r="BZ3253" i="1"/>
  <c r="CA3253" i="1" s="1"/>
  <c r="BZ3263" i="1"/>
  <c r="CA3263" i="1" s="1"/>
  <c r="BZ3274" i="1"/>
  <c r="CA3274" i="1" s="1"/>
  <c r="BZ3446" i="1"/>
  <c r="CA3446" i="1" s="1"/>
  <c r="BZ3240" i="1"/>
  <c r="CA3240" i="1" s="1"/>
  <c r="BZ3109" i="1"/>
  <c r="CA3109" i="1" s="1"/>
  <c r="BZ3128" i="1"/>
  <c r="CA3128" i="1" s="1"/>
  <c r="BZ3845" i="1"/>
  <c r="CA3845" i="1" s="1"/>
  <c r="BZ3202" i="1"/>
  <c r="CA3202" i="1" s="1"/>
  <c r="BZ3145" i="1"/>
  <c r="CA3145" i="1" s="1"/>
  <c r="BZ3239" i="1"/>
  <c r="CA3239" i="1" s="1"/>
  <c r="BZ2241" i="1"/>
  <c r="CA2241" i="1" s="1"/>
  <c r="BZ2373" i="1"/>
  <c r="CA2373" i="1" s="1"/>
  <c r="BZ2390" i="1"/>
  <c r="CA2390" i="1" s="1"/>
  <c r="BZ2039" i="1"/>
  <c r="CA2039" i="1" s="1"/>
  <c r="BZ2397" i="1"/>
  <c r="CA2397" i="1" s="1"/>
  <c r="BZ2503" i="1"/>
  <c r="CA2503" i="1" s="1"/>
  <c r="BZ1950" i="1"/>
  <c r="CA1950" i="1" s="1"/>
  <c r="BZ1288" i="1"/>
  <c r="BZ2212" i="1"/>
  <c r="CA2212" i="1" s="1"/>
  <c r="BZ2136" i="1"/>
  <c r="CA2136" i="1" s="1"/>
  <c r="BZ1638" i="1"/>
  <c r="CA1638" i="1" s="1"/>
  <c r="BZ2186" i="1"/>
  <c r="CA2186" i="1" s="1"/>
  <c r="BZ1226" i="1"/>
  <c r="BZ2210" i="1"/>
  <c r="CA2210" i="1" s="1"/>
  <c r="BZ1405" i="1"/>
  <c r="BZ1613" i="1"/>
  <c r="CA1613" i="1" s="1"/>
  <c r="BZ1279" i="1"/>
  <c r="BZ1797" i="1"/>
  <c r="CA1797" i="1" s="1"/>
  <c r="BZ1440" i="1"/>
  <c r="CA1440" i="1" s="1"/>
  <c r="BZ1466" i="1"/>
  <c r="CA1466" i="1" s="1"/>
  <c r="BZ1110" i="1"/>
  <c r="BZ1492" i="1"/>
  <c r="CA1492" i="1" s="1"/>
  <c r="BZ1316" i="1"/>
  <c r="BZ1442" i="1"/>
  <c r="CA1442" i="1" s="1"/>
  <c r="BZ1117" i="1"/>
  <c r="BZ3867" i="1"/>
  <c r="CA3867" i="1" s="1"/>
  <c r="BZ3863" i="1"/>
  <c r="CA3863" i="1" s="1"/>
  <c r="BZ3941" i="1"/>
  <c r="CA3941" i="1" s="1"/>
  <c r="BZ3915" i="1"/>
  <c r="CA3915" i="1" s="1"/>
  <c r="BZ3837" i="1"/>
  <c r="CA3837" i="1" s="1"/>
  <c r="BZ3881" i="1"/>
  <c r="CA3881" i="1" s="1"/>
  <c r="BZ3811" i="1"/>
  <c r="CA3811" i="1" s="1"/>
  <c r="BZ3899" i="1"/>
  <c r="CA3899" i="1" s="1"/>
  <c r="BZ3512" i="1"/>
  <c r="CA3512" i="1" s="1"/>
  <c r="BZ3417" i="1"/>
  <c r="CA3417" i="1" s="1"/>
  <c r="BZ3542" i="1"/>
  <c r="CA3542" i="1" s="1"/>
  <c r="BZ3528" i="1"/>
  <c r="CA3528" i="1" s="1"/>
  <c r="BZ3514" i="1"/>
  <c r="CA3514" i="1" s="1"/>
  <c r="BZ3634" i="1"/>
  <c r="CA3634" i="1" s="1"/>
  <c r="BZ3537" i="1"/>
  <c r="CA3537" i="1" s="1"/>
  <c r="BZ3534" i="1"/>
  <c r="CA3534" i="1" s="1"/>
  <c r="BZ3630" i="1"/>
  <c r="CA3630" i="1" s="1"/>
  <c r="BZ3563" i="1"/>
  <c r="CA3563" i="1" s="1"/>
  <c r="BZ3499" i="1"/>
  <c r="CA3499" i="1" s="1"/>
  <c r="BZ3695" i="1"/>
  <c r="CA3695" i="1" s="1"/>
  <c r="BZ3650" i="1"/>
  <c r="CA3650" i="1" s="1"/>
  <c r="BZ3312" i="1"/>
  <c r="CA3312" i="1" s="1"/>
  <c r="BZ3244" i="1"/>
  <c r="CA3244" i="1" s="1"/>
  <c r="BZ3431" i="1"/>
  <c r="CA3431" i="1" s="1"/>
  <c r="BZ3243" i="1"/>
  <c r="CA3243" i="1" s="1"/>
  <c r="BZ3210" i="1"/>
  <c r="CA3210" i="1" s="1"/>
  <c r="BZ3316" i="1"/>
  <c r="CA3316" i="1" s="1"/>
  <c r="BZ3083" i="1"/>
  <c r="CA3083" i="1" s="1"/>
  <c r="BZ3056" i="1"/>
  <c r="CA3056" i="1" s="1"/>
  <c r="BZ3208" i="1"/>
  <c r="CA3208" i="1" s="1"/>
  <c r="BZ3150" i="1"/>
  <c r="CA3150" i="1" s="1"/>
  <c r="BZ3113" i="1"/>
  <c r="CA3113" i="1" s="1"/>
  <c r="BZ2967" i="1"/>
  <c r="CA2967" i="1" s="1"/>
  <c r="BZ3161" i="1"/>
  <c r="CA3161" i="1" s="1"/>
  <c r="BZ3613" i="1"/>
  <c r="CA3613" i="1" s="1"/>
  <c r="BZ2873" i="1"/>
  <c r="CA2873" i="1" s="1"/>
  <c r="BZ2773" i="1"/>
  <c r="CA2773" i="1" s="1"/>
  <c r="BZ1976" i="1"/>
  <c r="CA1976" i="1" s="1"/>
  <c r="BZ2151" i="1"/>
  <c r="CA2151" i="1" s="1"/>
  <c r="BZ2478" i="1"/>
  <c r="CA2478" i="1" s="1"/>
  <c r="BZ2345" i="1"/>
  <c r="CA2345" i="1" s="1"/>
  <c r="BZ2266" i="1"/>
  <c r="CA2266" i="1" s="1"/>
  <c r="BZ2495" i="1"/>
  <c r="CA2495" i="1" s="1"/>
  <c r="BZ2121" i="1"/>
  <c r="CA2121" i="1" s="1"/>
  <c r="BZ1956" i="1"/>
  <c r="CA1956" i="1" s="1"/>
  <c r="BZ1702" i="1"/>
  <c r="CA1702" i="1" s="1"/>
  <c r="BZ2192" i="1"/>
  <c r="CA2192" i="1" s="1"/>
  <c r="BZ1924" i="1"/>
  <c r="CA1924" i="1" s="1"/>
  <c r="BZ2181" i="1"/>
  <c r="CA2181" i="1" s="1"/>
  <c r="BZ2050" i="1"/>
  <c r="CA2050" i="1" s="1"/>
  <c r="BZ2206" i="1"/>
  <c r="CA2206" i="1" s="1"/>
  <c r="BZ1686" i="1"/>
  <c r="CA1686" i="1" s="1"/>
  <c r="BZ1452" i="1"/>
  <c r="CA1452" i="1" s="1"/>
  <c r="BZ1436" i="1"/>
  <c r="CA1436" i="1" s="1"/>
  <c r="BZ1263" i="1"/>
  <c r="BZ1484" i="1"/>
  <c r="CA1484" i="1" s="1"/>
  <c r="BZ3851" i="1"/>
  <c r="CA3851" i="1" s="1"/>
  <c r="BZ3935" i="1"/>
  <c r="CA3935" i="1" s="1"/>
  <c r="BZ3887" i="1"/>
  <c r="CA3887" i="1" s="1"/>
  <c r="BZ3855" i="1"/>
  <c r="CA3855" i="1" s="1"/>
  <c r="BZ3927" i="1"/>
  <c r="CA3927" i="1" s="1"/>
  <c r="BZ3791" i="1"/>
  <c r="CA3791" i="1" s="1"/>
  <c r="BZ3807" i="1"/>
  <c r="CA3807" i="1" s="1"/>
  <c r="BZ3963" i="1"/>
  <c r="CA3963" i="1" s="1"/>
  <c r="BZ3488" i="1"/>
  <c r="CA3488" i="1" s="1"/>
  <c r="BZ3595" i="1"/>
  <c r="CA3595" i="1" s="1"/>
  <c r="BZ3467" i="1"/>
  <c r="CA3467" i="1" s="1"/>
  <c r="BZ3490" i="1"/>
  <c r="CA3490" i="1" s="1"/>
  <c r="BZ3530" i="1"/>
  <c r="CA3530" i="1" s="1"/>
  <c r="BZ3470" i="1"/>
  <c r="CA3470" i="1" s="1"/>
  <c r="BZ3513" i="1"/>
  <c r="CA3513" i="1" s="1"/>
  <c r="BZ3692" i="1"/>
  <c r="CA3692" i="1" s="1"/>
  <c r="BZ3496" i="1"/>
  <c r="CA3496" i="1" s="1"/>
  <c r="BZ3436" i="1"/>
  <c r="CA3436" i="1" s="1"/>
  <c r="BZ3726" i="1"/>
  <c r="CA3726" i="1" s="1"/>
  <c r="BZ3647" i="1"/>
  <c r="CA3647" i="1" s="1"/>
  <c r="BZ3558" i="1"/>
  <c r="CA3558" i="1" s="1"/>
  <c r="BZ3296" i="1"/>
  <c r="CA3296" i="1" s="1"/>
  <c r="BZ2951" i="1"/>
  <c r="CA2951" i="1" s="1"/>
  <c r="BZ3188" i="1"/>
  <c r="CA3188" i="1" s="1"/>
  <c r="BZ3387" i="1"/>
  <c r="CA3387" i="1" s="1"/>
  <c r="BZ3425" i="1"/>
  <c r="CA3425" i="1" s="1"/>
  <c r="BZ3310" i="1"/>
  <c r="CA3310" i="1" s="1"/>
  <c r="BZ3149" i="1"/>
  <c r="CA3149" i="1" s="1"/>
  <c r="BZ3060" i="1"/>
  <c r="CA3060" i="1" s="1"/>
  <c r="BZ3111" i="1"/>
  <c r="CA3111" i="1" s="1"/>
  <c r="BZ3153" i="1"/>
  <c r="CA3153" i="1" s="1"/>
  <c r="BZ2517" i="1"/>
  <c r="CA2517" i="1" s="1"/>
  <c r="BZ1651" i="1"/>
  <c r="CA1651" i="1" s="1"/>
  <c r="BZ2424" i="1"/>
  <c r="CA2424" i="1" s="1"/>
  <c r="BZ2292" i="1"/>
  <c r="CA2292" i="1" s="1"/>
  <c r="BZ2156" i="1"/>
  <c r="CA2156" i="1" s="1"/>
  <c r="BZ2484" i="1"/>
  <c r="CA2484" i="1" s="1"/>
  <c r="BZ2342" i="1"/>
  <c r="CA2342" i="1" s="1"/>
  <c r="BZ1940" i="1"/>
  <c r="CA1940" i="1" s="1"/>
  <c r="BZ2182" i="1"/>
  <c r="CA2182" i="1" s="1"/>
  <c r="BZ1913" i="1"/>
  <c r="CA1913" i="1" s="1"/>
  <c r="BZ1923" i="1"/>
  <c r="CA1923" i="1" s="1"/>
  <c r="BZ1987" i="1"/>
  <c r="CA1987" i="1" s="1"/>
  <c r="BZ1661" i="1"/>
  <c r="CA1661" i="1" s="1"/>
  <c r="BZ1450" i="1"/>
  <c r="CA1450" i="1" s="1"/>
  <c r="BZ1160" i="1"/>
  <c r="BZ1777" i="1"/>
  <c r="CA1777" i="1" s="1"/>
  <c r="BZ1679" i="1"/>
  <c r="CA1679" i="1" s="1"/>
  <c r="BZ1152" i="1"/>
  <c r="BZ1139" i="1"/>
  <c r="BZ1163" i="1"/>
  <c r="BZ1464" i="1"/>
  <c r="CA1464" i="1" s="1"/>
  <c r="BZ1284" i="1"/>
  <c r="BZ1102" i="1"/>
  <c r="BZ1468" i="1"/>
  <c r="CA1468" i="1" s="1"/>
  <c r="BZ1373" i="1"/>
  <c r="BZ1192" i="1"/>
  <c r="BZ1387" i="1"/>
  <c r="BZ1230" i="1"/>
  <c r="BZ3835" i="1"/>
  <c r="CA3835" i="1" s="1"/>
  <c r="BZ3831" i="1"/>
  <c r="CA3831" i="1" s="1"/>
  <c r="BZ3769" i="1"/>
  <c r="CA3769" i="1" s="1"/>
  <c r="BZ3919" i="1"/>
  <c r="CA3919" i="1" s="1"/>
  <c r="BZ3865" i="1"/>
  <c r="CA3865" i="1" s="1"/>
  <c r="BZ3484" i="1"/>
  <c r="CA3484" i="1" s="1"/>
  <c r="BZ3753" i="1"/>
  <c r="CA3753" i="1" s="1"/>
  <c r="BZ3635" i="1"/>
  <c r="CA3635" i="1" s="1"/>
  <c r="BZ3507" i="1"/>
  <c r="CA3507" i="1" s="1"/>
  <c r="BZ3473" i="1"/>
  <c r="CA3473" i="1" s="1"/>
  <c r="BZ3465" i="1"/>
  <c r="CA3465" i="1" s="1"/>
  <c r="BZ3749" i="1"/>
  <c r="CA3749" i="1" s="1"/>
  <c r="BZ3492" i="1"/>
  <c r="CA3492" i="1" s="1"/>
  <c r="BZ3783" i="1"/>
  <c r="CA3783" i="1" s="1"/>
  <c r="BZ3767" i="1"/>
  <c r="CA3767" i="1" s="1"/>
  <c r="BZ3751" i="1"/>
  <c r="CA3751" i="1" s="1"/>
  <c r="BZ3682" i="1"/>
  <c r="CA3682" i="1" s="1"/>
  <c r="BZ3609" i="1"/>
  <c r="CA3609" i="1" s="1"/>
  <c r="BZ3516" i="1"/>
  <c r="CA3516" i="1" s="1"/>
  <c r="BZ3284" i="1"/>
  <c r="CA3284" i="1" s="1"/>
  <c r="BZ2985" i="1"/>
  <c r="CA2985" i="1" s="1"/>
  <c r="BZ2535" i="1"/>
  <c r="CA2535" i="1" s="1"/>
  <c r="BZ2473" i="1"/>
  <c r="CA2473" i="1" s="1"/>
  <c r="BZ1935" i="1"/>
  <c r="CA1935" i="1" s="1"/>
  <c r="BZ1393" i="1"/>
  <c r="BZ1258" i="1"/>
  <c r="BZ1056" i="1"/>
  <c r="BZ3871" i="1"/>
  <c r="CA3871" i="1" s="1"/>
  <c r="BZ3823" i="1"/>
  <c r="CA3823" i="1" s="1"/>
  <c r="BZ3849" i="1"/>
  <c r="CA3849" i="1" s="1"/>
  <c r="BZ3460" i="1"/>
  <c r="CA3460" i="1" s="1"/>
  <c r="BZ3714" i="1"/>
  <c r="CA3714" i="1" s="1"/>
  <c r="BZ3388" i="1"/>
  <c r="CA3388" i="1" s="1"/>
  <c r="BZ3260" i="1"/>
  <c r="CA3260" i="1" s="1"/>
  <c r="BZ3137" i="1"/>
  <c r="CA3137" i="1" s="1"/>
  <c r="BZ3166" i="1"/>
  <c r="CA3166" i="1" s="1"/>
  <c r="BZ3011" i="1"/>
  <c r="CA3011" i="1" s="1"/>
  <c r="BZ2977" i="1"/>
  <c r="CA2977" i="1" s="1"/>
  <c r="BZ2834" i="1"/>
  <c r="CA2834" i="1" s="1"/>
  <c r="BZ2757" i="1"/>
  <c r="CA2757" i="1" s="1"/>
  <c r="BZ2687" i="1"/>
  <c r="CA2687" i="1" s="1"/>
  <c r="BZ2407" i="1"/>
  <c r="CA2407" i="1" s="1"/>
  <c r="BZ2829" i="1"/>
  <c r="CA2829" i="1" s="1"/>
  <c r="BZ2663" i="1"/>
  <c r="CA2663" i="1" s="1"/>
  <c r="BZ2893" i="1"/>
  <c r="CA2893" i="1" s="1"/>
  <c r="BZ2861" i="1"/>
  <c r="CA2861" i="1" s="1"/>
  <c r="BZ2777" i="1"/>
  <c r="CA2777" i="1" s="1"/>
  <c r="BZ2699" i="1"/>
  <c r="CA2699" i="1" s="1"/>
  <c r="BZ2355" i="1"/>
  <c r="CA2355" i="1" s="1"/>
  <c r="BZ2749" i="1"/>
  <c r="CA2749" i="1" s="1"/>
  <c r="BZ2686" i="1"/>
  <c r="CA2686" i="1" s="1"/>
  <c r="BZ2665" i="1"/>
  <c r="CA2665" i="1" s="1"/>
  <c r="BZ2955" i="1"/>
  <c r="CA2955" i="1" s="1"/>
  <c r="BZ2733" i="1"/>
  <c r="CA2733" i="1" s="1"/>
  <c r="BZ2597" i="1"/>
  <c r="CA2597" i="1" s="1"/>
  <c r="BZ2477" i="1"/>
  <c r="CA2477" i="1" s="1"/>
  <c r="BZ2385" i="1"/>
  <c r="CA2385" i="1" s="1"/>
  <c r="BZ2344" i="1"/>
  <c r="CA2344" i="1" s="1"/>
  <c r="BZ2188" i="1"/>
  <c r="CA2188" i="1" s="1"/>
  <c r="BZ2153" i="1"/>
  <c r="CA2153" i="1" s="1"/>
  <c r="BZ2576" i="1"/>
  <c r="CA2576" i="1" s="1"/>
  <c r="BZ2481" i="1"/>
  <c r="CA2481" i="1" s="1"/>
  <c r="BZ2357" i="1"/>
  <c r="CA2357" i="1" s="1"/>
  <c r="BZ2648" i="1"/>
  <c r="CA2648" i="1" s="1"/>
  <c r="BZ2441" i="1"/>
  <c r="CA2441" i="1" s="1"/>
  <c r="BZ2393" i="1"/>
  <c r="CA2393" i="1" s="1"/>
  <c r="BZ2395" i="1"/>
  <c r="CA2395" i="1" s="1"/>
  <c r="BZ2197" i="1"/>
  <c r="CA2197" i="1" s="1"/>
  <c r="BZ2233" i="1"/>
  <c r="CA2233" i="1" s="1"/>
  <c r="BZ2025" i="1"/>
  <c r="CA2025" i="1" s="1"/>
  <c r="BZ2072" i="1"/>
  <c r="CA2072" i="1" s="1"/>
  <c r="BZ2316" i="1"/>
  <c r="CA2316" i="1" s="1"/>
  <c r="BZ2165" i="1"/>
  <c r="CA2165" i="1" s="1"/>
  <c r="BZ2008" i="1"/>
  <c r="CA2008" i="1" s="1"/>
  <c r="BZ2277" i="1"/>
  <c r="CA2277" i="1" s="1"/>
  <c r="BZ2247" i="1"/>
  <c r="CA2247" i="1" s="1"/>
  <c r="BZ2077" i="1"/>
  <c r="CA2077" i="1" s="1"/>
  <c r="BZ1821" i="1"/>
  <c r="CA1821" i="1" s="1"/>
  <c r="BZ2051" i="1"/>
  <c r="CA2051" i="1" s="1"/>
  <c r="BZ2031" i="1"/>
  <c r="CA2031" i="1" s="1"/>
  <c r="BZ1983" i="1"/>
  <c r="CA1983" i="1" s="1"/>
  <c r="BZ1951" i="1"/>
  <c r="CA1951" i="1" s="1"/>
  <c r="BZ1908" i="1"/>
  <c r="CA1908" i="1" s="1"/>
  <c r="BZ2103" i="1"/>
  <c r="CA2103" i="1" s="1"/>
  <c r="BZ1710" i="1"/>
  <c r="CA1710" i="1" s="1"/>
  <c r="BZ1693" i="1"/>
  <c r="CA1693" i="1" s="1"/>
  <c r="BZ1813" i="1"/>
  <c r="CA1813" i="1" s="1"/>
  <c r="BZ1715" i="1"/>
  <c r="CA1715" i="1" s="1"/>
  <c r="BZ1639" i="1"/>
  <c r="CA1639" i="1" s="1"/>
  <c r="BZ1594" i="1"/>
  <c r="CA1594" i="1" s="1"/>
  <c r="BZ1486" i="1"/>
  <c r="CA1486" i="1" s="1"/>
  <c r="BZ1673" i="1"/>
  <c r="CA1673" i="1" s="1"/>
  <c r="BZ1622" i="1"/>
  <c r="CA1622" i="1" s="1"/>
  <c r="BZ1514" i="1"/>
  <c r="CA1514" i="1" s="1"/>
  <c r="BZ1478" i="1"/>
  <c r="CA1478" i="1" s="1"/>
  <c r="BZ1150" i="1"/>
  <c r="BZ2284" i="1"/>
  <c r="CA2284" i="1" s="1"/>
  <c r="BZ2426" i="1"/>
  <c r="CA2426" i="1" s="1"/>
  <c r="BZ2329" i="1"/>
  <c r="CA2329" i="1" s="1"/>
  <c r="BZ1595" i="1"/>
  <c r="CA1595" i="1" s="1"/>
  <c r="BZ3931" i="1"/>
  <c r="CA3931" i="1" s="1"/>
  <c r="BZ3885" i="1"/>
  <c r="CA3885" i="1" s="1"/>
  <c r="BZ3603" i="1"/>
  <c r="CA3603" i="1" s="1"/>
  <c r="BZ3679" i="1"/>
  <c r="CA3679" i="1" s="1"/>
  <c r="BZ3282" i="1"/>
  <c r="CA3282" i="1" s="1"/>
  <c r="BZ3385" i="1"/>
  <c r="CA3385" i="1" s="1"/>
  <c r="BZ2935" i="1"/>
  <c r="CA2935" i="1" s="1"/>
  <c r="BZ3116" i="1"/>
  <c r="CA3116" i="1" s="1"/>
  <c r="BZ3052" i="1"/>
  <c r="CA3052" i="1" s="1"/>
  <c r="BZ2965" i="1"/>
  <c r="CA2965" i="1" s="1"/>
  <c r="BZ2887" i="1"/>
  <c r="CA2887" i="1" s="1"/>
  <c r="BZ2855" i="1"/>
  <c r="CA2855" i="1" s="1"/>
  <c r="BZ2832" i="1"/>
  <c r="CA2832" i="1" s="1"/>
  <c r="BZ2715" i="1"/>
  <c r="CA2715" i="1" s="1"/>
  <c r="BZ2927" i="1"/>
  <c r="CA2927" i="1" s="1"/>
  <c r="BZ2737" i="1"/>
  <c r="CA2737" i="1" s="1"/>
  <c r="BZ3032" i="1"/>
  <c r="CA3032" i="1" s="1"/>
  <c r="BZ2945" i="1"/>
  <c r="CA2945" i="1" s="1"/>
  <c r="BZ2711" i="1"/>
  <c r="CA2711" i="1" s="1"/>
  <c r="BZ2656" i="1"/>
  <c r="CA2656" i="1" s="1"/>
  <c r="BZ2387" i="1"/>
  <c r="CA2387" i="1" s="1"/>
  <c r="BZ2931" i="1"/>
  <c r="CA2931" i="1" s="1"/>
  <c r="BZ2753" i="1"/>
  <c r="CA2753" i="1" s="1"/>
  <c r="BZ2727" i="1"/>
  <c r="CA2727" i="1" s="1"/>
  <c r="BZ2482" i="1"/>
  <c r="CA2482" i="1" s="1"/>
  <c r="BZ2661" i="1"/>
  <c r="CA2661" i="1" s="1"/>
  <c r="BZ2593" i="1"/>
  <c r="CA2593" i="1" s="1"/>
  <c r="BZ2659" i="1"/>
  <c r="CA2659" i="1" s="1"/>
  <c r="BZ2375" i="1"/>
  <c r="CA2375" i="1" s="1"/>
  <c r="BZ2148" i="1"/>
  <c r="CA2148" i="1" s="1"/>
  <c r="BZ2638" i="1"/>
  <c r="CA2638" i="1" s="1"/>
  <c r="BZ2469" i="1"/>
  <c r="CA2469" i="1" s="1"/>
  <c r="BZ2351" i="1"/>
  <c r="CA2351" i="1" s="1"/>
  <c r="BZ2651" i="1"/>
  <c r="CA2651" i="1" s="1"/>
  <c r="BZ2391" i="1"/>
  <c r="CA2391" i="1" s="1"/>
  <c r="BZ2223" i="1"/>
  <c r="CA2223" i="1" s="1"/>
  <c r="BZ2019" i="1"/>
  <c r="CA2019" i="1" s="1"/>
  <c r="BZ2150" i="1"/>
  <c r="CA2150" i="1" s="1"/>
  <c r="BZ2255" i="1"/>
  <c r="CA2255" i="1" s="1"/>
  <c r="BZ2173" i="1"/>
  <c r="CA2173" i="1" s="1"/>
  <c r="BZ2091" i="1"/>
  <c r="CA2091" i="1" s="1"/>
  <c r="BZ2149" i="1"/>
  <c r="CA2149" i="1" s="1"/>
  <c r="BZ2245" i="1"/>
  <c r="CA2245" i="1" s="1"/>
  <c r="BZ1904" i="1"/>
  <c r="CA1904" i="1" s="1"/>
  <c r="BZ1917" i="1"/>
  <c r="CA1917" i="1" s="1"/>
  <c r="BZ2064" i="1"/>
  <c r="CA2064" i="1" s="1"/>
  <c r="BZ1965" i="1"/>
  <c r="CA1965" i="1" s="1"/>
  <c r="BZ1920" i="1"/>
  <c r="CA1920" i="1" s="1"/>
  <c r="BZ2083" i="1"/>
  <c r="CA2083" i="1" s="1"/>
  <c r="BZ1700" i="1"/>
  <c r="CA1700" i="1" s="1"/>
  <c r="BZ1624" i="1"/>
  <c r="CA1624" i="1" s="1"/>
  <c r="BZ1516" i="1"/>
  <c r="CA1516" i="1" s="1"/>
  <c r="BZ1803" i="1"/>
  <c r="CA1803" i="1" s="1"/>
  <c r="BZ1653" i="1"/>
  <c r="CA1653" i="1" s="1"/>
  <c r="BZ1308" i="1"/>
  <c r="BZ1668" i="1"/>
  <c r="CA1668" i="1" s="1"/>
  <c r="BZ1265" i="1"/>
  <c r="BZ1250" i="1"/>
  <c r="BZ3773" i="1"/>
  <c r="CA3773" i="1" s="1"/>
  <c r="BZ1978" i="1"/>
  <c r="CA1978" i="1" s="1"/>
  <c r="BZ2168" i="1"/>
  <c r="CA2168" i="1" s="1"/>
  <c r="BZ1403" i="1"/>
  <c r="BZ3676" i="1"/>
  <c r="CA3676" i="1" s="1"/>
  <c r="BZ3371" i="1"/>
  <c r="CA3371" i="1" s="1"/>
  <c r="BZ3441" i="1"/>
  <c r="CA3441" i="1" s="1"/>
  <c r="BZ3364" i="1"/>
  <c r="CA3364" i="1" s="1"/>
  <c r="BZ3157" i="1"/>
  <c r="CA3157" i="1" s="1"/>
  <c r="BZ2959" i="1"/>
  <c r="CA2959" i="1" s="1"/>
  <c r="BZ3099" i="1"/>
  <c r="CA3099" i="1" s="1"/>
  <c r="BZ3135" i="1"/>
  <c r="CA3135" i="1" s="1"/>
  <c r="BZ3049" i="1"/>
  <c r="CA3049" i="1" s="1"/>
  <c r="BZ2957" i="1"/>
  <c r="CA2957" i="1" s="1"/>
  <c r="BZ2917" i="1"/>
  <c r="CA2917" i="1" s="1"/>
  <c r="BZ2853" i="1"/>
  <c r="CA2853" i="1" s="1"/>
  <c r="BZ2682" i="1"/>
  <c r="CA2682" i="1" s="1"/>
  <c r="BZ2769" i="1"/>
  <c r="CA2769" i="1" s="1"/>
  <c r="BZ2731" i="1"/>
  <c r="CA2731" i="1" s="1"/>
  <c r="BZ2683" i="1"/>
  <c r="CA2683" i="1" s="1"/>
  <c r="BZ2317" i="1"/>
  <c r="CA2317" i="1" s="1"/>
  <c r="BZ2971" i="1"/>
  <c r="CA2971" i="1" s="1"/>
  <c r="BZ2833" i="1"/>
  <c r="CA2833" i="1" s="1"/>
  <c r="BZ2689" i="1"/>
  <c r="CA2689" i="1" s="1"/>
  <c r="BZ2676" i="1"/>
  <c r="CA2676" i="1" s="1"/>
  <c r="BZ2368" i="1"/>
  <c r="CA2368" i="1" s="1"/>
  <c r="BZ2591" i="1"/>
  <c r="CA2591" i="1" s="1"/>
  <c r="BZ2461" i="1"/>
  <c r="CA2461" i="1" s="1"/>
  <c r="BZ2403" i="1"/>
  <c r="CA2403" i="1" s="1"/>
  <c r="BZ2381" i="1"/>
  <c r="CA2381" i="1" s="1"/>
  <c r="BZ2354" i="1"/>
  <c r="CA2354" i="1" s="1"/>
  <c r="BZ2089" i="1"/>
  <c r="CA2089" i="1" s="1"/>
  <c r="BZ2312" i="1"/>
  <c r="CA2312" i="1" s="1"/>
  <c r="BZ2221" i="1"/>
  <c r="CA2221" i="1" s="1"/>
  <c r="BZ2235" i="1"/>
  <c r="CA2235" i="1" s="1"/>
  <c r="BZ2253" i="1"/>
  <c r="CA2253" i="1" s="1"/>
  <c r="BZ2171" i="1"/>
  <c r="CA2171" i="1" s="1"/>
  <c r="BZ1929" i="1"/>
  <c r="CA1929" i="1" s="1"/>
  <c r="BZ2238" i="1"/>
  <c r="CA2238" i="1" s="1"/>
  <c r="BZ2138" i="1"/>
  <c r="CA2138" i="1" s="1"/>
  <c r="BZ2293" i="1"/>
  <c r="CA2293" i="1" s="1"/>
  <c r="BZ2240" i="1"/>
  <c r="CA2240" i="1" s="1"/>
  <c r="BZ1297" i="1"/>
  <c r="BZ2010" i="1"/>
  <c r="CA2010" i="1" s="1"/>
  <c r="BZ2080" i="1"/>
  <c r="CA2080" i="1" s="1"/>
  <c r="BZ2027" i="1"/>
  <c r="CA2027" i="1" s="1"/>
  <c r="BZ1975" i="1"/>
  <c r="CA1975" i="1" s="1"/>
  <c r="BZ1943" i="1"/>
  <c r="CA1943" i="1" s="1"/>
  <c r="BZ1769" i="1"/>
  <c r="CA1769" i="1" s="1"/>
  <c r="BZ2093" i="1"/>
  <c r="CA2093" i="1" s="1"/>
  <c r="BZ1698" i="1"/>
  <c r="CA1698" i="1" s="1"/>
  <c r="BZ1524" i="1"/>
  <c r="CA1524" i="1" s="1"/>
  <c r="BZ1704" i="1"/>
  <c r="CA1704" i="1" s="1"/>
  <c r="BZ1727" i="1"/>
  <c r="CA1727" i="1" s="1"/>
  <c r="BZ1697" i="1"/>
  <c r="CA1697" i="1" s="1"/>
  <c r="BZ1446" i="1"/>
  <c r="CA1446" i="1" s="1"/>
  <c r="BZ1876" i="1"/>
  <c r="CA1876" i="1" s="1"/>
  <c r="BZ1678" i="1"/>
  <c r="CA1678" i="1" s="1"/>
  <c r="BZ1781" i="1"/>
  <c r="CA1781" i="1" s="1"/>
  <c r="BZ1735" i="1"/>
  <c r="CA1735" i="1" s="1"/>
  <c r="BZ1636" i="1"/>
  <c r="CA1636" i="1" s="1"/>
  <c r="BZ1671" i="1"/>
  <c r="CA1671" i="1" s="1"/>
  <c r="BZ1498" i="1"/>
  <c r="CA1498" i="1" s="1"/>
  <c r="BZ1652" i="1"/>
  <c r="CA1652" i="1" s="1"/>
  <c r="BZ1397" i="1"/>
  <c r="BZ3973" i="1"/>
  <c r="CA3973" i="1" s="1"/>
  <c r="BZ3947" i="1"/>
  <c r="CA3947" i="1" s="1"/>
  <c r="BZ3178" i="1"/>
  <c r="CA3178" i="1" s="1"/>
  <c r="BZ3096" i="1"/>
  <c r="CA3096" i="1" s="1"/>
  <c r="BZ3143" i="1"/>
  <c r="CA3143" i="1" s="1"/>
  <c r="BZ3080" i="1"/>
  <c r="CA3080" i="1" s="1"/>
  <c r="BZ3164" i="1"/>
  <c r="CA3164" i="1" s="1"/>
  <c r="BZ2949" i="1"/>
  <c r="CA2949" i="1" s="1"/>
  <c r="BZ2679" i="1"/>
  <c r="CA2679" i="1" s="1"/>
  <c r="BZ2640" i="1"/>
  <c r="CA2640" i="1" s="1"/>
  <c r="BZ2717" i="1"/>
  <c r="CA2717" i="1" s="1"/>
  <c r="BZ2669" i="1"/>
  <c r="CA2669" i="1" s="1"/>
  <c r="BZ3023" i="1"/>
  <c r="CA3023" i="1" s="1"/>
  <c r="BZ2969" i="1"/>
  <c r="CA2969" i="1" s="1"/>
  <c r="BZ2937" i="1"/>
  <c r="CA2937" i="1" s="1"/>
  <c r="BZ3017" i="1"/>
  <c r="CA3017" i="1" s="1"/>
  <c r="BZ2947" i="1"/>
  <c r="CA2947" i="1" s="1"/>
  <c r="BZ2899" i="1"/>
  <c r="CA2899" i="1" s="1"/>
  <c r="BZ2867" i="1"/>
  <c r="CA2867" i="1" s="1"/>
  <c r="BZ2645" i="1"/>
  <c r="CA2645" i="1" s="1"/>
  <c r="BZ2584" i="1"/>
  <c r="CA2584" i="1" s="1"/>
  <c r="BZ2352" i="1"/>
  <c r="CA2352" i="1" s="1"/>
  <c r="BZ2220" i="1"/>
  <c r="CA2220" i="1" s="1"/>
  <c r="BZ2603" i="1"/>
  <c r="CA2603" i="1" s="1"/>
  <c r="BZ2332" i="1"/>
  <c r="CA2332" i="1" s="1"/>
  <c r="BZ2641" i="1"/>
  <c r="CA2641" i="1" s="1"/>
  <c r="BZ2127" i="1"/>
  <c r="CA2127" i="1" s="1"/>
  <c r="BZ2000" i="1"/>
  <c r="CA2000" i="1" s="1"/>
  <c r="BZ2269" i="1"/>
  <c r="CA2269" i="1" s="1"/>
  <c r="BZ2109" i="1"/>
  <c r="CA2109" i="1" s="1"/>
  <c r="BZ2060" i="1"/>
  <c r="CA2060" i="1" s="1"/>
  <c r="BZ1936" i="1"/>
  <c r="CA1936" i="1" s="1"/>
  <c r="BZ1687" i="1"/>
  <c r="CA1687" i="1" s="1"/>
  <c r="BZ2004" i="1"/>
  <c r="CA2004" i="1" s="1"/>
  <c r="BZ1957" i="1"/>
  <c r="CA1957" i="1" s="1"/>
  <c r="BZ1931" i="1"/>
  <c r="CA1931" i="1" s="1"/>
  <c r="BZ2044" i="1"/>
  <c r="CA2044" i="1" s="1"/>
  <c r="BZ1690" i="1"/>
  <c r="CA1690" i="1" s="1"/>
  <c r="BZ1835" i="1"/>
  <c r="CA1835" i="1" s="1"/>
  <c r="BZ1731" i="1"/>
  <c r="CA1731" i="1" s="1"/>
  <c r="BZ1666" i="1"/>
  <c r="CA1666" i="1" s="1"/>
  <c r="BZ1295" i="1"/>
  <c r="BZ1659" i="1"/>
  <c r="CA1659" i="1" s="1"/>
  <c r="BZ1633" i="1"/>
  <c r="CA1633" i="1" s="1"/>
  <c r="BZ1456" i="1"/>
  <c r="CA1456" i="1" s="1"/>
  <c r="BZ1711" i="1"/>
  <c r="CA1711" i="1" s="1"/>
  <c r="BZ1315" i="1"/>
  <c r="BZ2989" i="1"/>
  <c r="CA2989" i="1" s="1"/>
  <c r="BZ2454" i="1"/>
  <c r="CA2454" i="1" s="1"/>
  <c r="BZ1608" i="1"/>
  <c r="CA1608" i="1" s="1"/>
  <c r="BZ1761" i="1"/>
  <c r="CA1761" i="1" s="1"/>
  <c r="BZ1216" i="1"/>
  <c r="BZ1434" i="1"/>
  <c r="CA1434" i="1" s="1"/>
  <c r="BZ3959" i="1"/>
  <c r="CA3959" i="1" s="1"/>
  <c r="BZ3799" i="1"/>
  <c r="CA3799" i="1" s="1"/>
  <c r="BZ3552" i="1"/>
  <c r="CA3552" i="1" s="1"/>
  <c r="BZ3452" i="1"/>
  <c r="CA3452" i="1" s="1"/>
  <c r="BZ3523" i="1"/>
  <c r="CA3523" i="1" s="1"/>
  <c r="BZ3508" i="1"/>
  <c r="CA3508" i="1" s="1"/>
  <c r="BZ3326" i="1"/>
  <c r="CA3326" i="1" s="1"/>
  <c r="BZ3266" i="1"/>
  <c r="CA3266" i="1" s="1"/>
  <c r="BZ3133" i="1"/>
  <c r="CA3133" i="1" s="1"/>
  <c r="BZ3081" i="1"/>
  <c r="CA3081" i="1" s="1"/>
  <c r="BZ3198" i="1"/>
  <c r="CA3198" i="1" s="1"/>
  <c r="BZ3064" i="1"/>
  <c r="CA3064" i="1" s="1"/>
  <c r="BZ3324" i="1"/>
  <c r="CA3324" i="1" s="1"/>
  <c r="BZ2941" i="1"/>
  <c r="CA2941" i="1" s="1"/>
  <c r="BZ2743" i="1"/>
  <c r="CA2743" i="1" s="1"/>
  <c r="BZ2145" i="1"/>
  <c r="CA2145" i="1" s="1"/>
  <c r="BZ2909" i="1"/>
  <c r="CA2909" i="1" s="1"/>
  <c r="BZ2877" i="1"/>
  <c r="CA2877" i="1" s="1"/>
  <c r="BZ2796" i="1"/>
  <c r="CA2796" i="1" s="1"/>
  <c r="BZ2761" i="1"/>
  <c r="CA2761" i="1" s="1"/>
  <c r="BZ2611" i="1"/>
  <c r="CA2611" i="1" s="1"/>
  <c r="BZ2701" i="1"/>
  <c r="CA2701" i="1" s="1"/>
  <c r="BZ2307" i="1"/>
  <c r="CA2307" i="1" s="1"/>
  <c r="BZ2649" i="1"/>
  <c r="CA2649" i="1" s="1"/>
  <c r="BZ3015" i="1"/>
  <c r="CA3015" i="1" s="1"/>
  <c r="BZ2923" i="1"/>
  <c r="CA2923" i="1" s="1"/>
  <c r="BZ2673" i="1"/>
  <c r="CA2673" i="1" s="1"/>
  <c r="BZ2162" i="1"/>
  <c r="CA2162" i="1" s="1"/>
  <c r="BZ2449" i="1"/>
  <c r="CA2449" i="1" s="1"/>
  <c r="BZ2328" i="1"/>
  <c r="CA2328" i="1" s="1"/>
  <c r="BZ2664" i="1"/>
  <c r="CA2664" i="1" s="1"/>
  <c r="BZ2632" i="1"/>
  <c r="CA2632" i="1" s="1"/>
  <c r="BZ2371" i="1"/>
  <c r="CA2371" i="1" s="1"/>
  <c r="BZ2224" i="1"/>
  <c r="CA2224" i="1" s="1"/>
  <c r="BZ2670" i="1"/>
  <c r="CA2670" i="1" s="1"/>
  <c r="BZ2028" i="1"/>
  <c r="CA2028" i="1" s="1"/>
  <c r="BZ2231" i="1"/>
  <c r="CA2231" i="1" s="1"/>
  <c r="BZ2058" i="1"/>
  <c r="CA2058" i="1" s="1"/>
  <c r="BZ1967" i="1"/>
  <c r="CA1967" i="1" s="1"/>
  <c r="BZ1899" i="1"/>
  <c r="CA1899" i="1" s="1"/>
  <c r="BZ1745" i="1"/>
  <c r="CA1745" i="1" s="1"/>
  <c r="BZ1675" i="1"/>
  <c r="CA1675" i="1" s="1"/>
  <c r="BZ1868" i="1"/>
  <c r="CA1868" i="1" s="1"/>
  <c r="BZ1829" i="1"/>
  <c r="CA1829" i="1" s="1"/>
  <c r="BZ1749" i="1"/>
  <c r="CA1749" i="1" s="1"/>
  <c r="BZ1723" i="1"/>
  <c r="CA1723" i="1" s="1"/>
  <c r="BZ1618" i="1"/>
  <c r="CA1618" i="1" s="1"/>
  <c r="BZ1657" i="1"/>
  <c r="CA1657" i="1" s="1"/>
  <c r="BZ1526" i="1"/>
  <c r="CA1526" i="1" s="1"/>
  <c r="BZ1078" i="1"/>
  <c r="BZ2366" i="1"/>
  <c r="CA2366" i="1" s="1"/>
  <c r="BZ2442" i="1"/>
  <c r="CA2442" i="1" s="1"/>
  <c r="BZ1897" i="1"/>
  <c r="CA1897" i="1" s="1"/>
  <c r="BZ2164" i="1"/>
  <c r="CA2164" i="1" s="1"/>
  <c r="BZ1902" i="1"/>
  <c r="CA1902" i="1" s="1"/>
  <c r="BZ1600" i="1"/>
  <c r="CA1600" i="1" s="1"/>
  <c r="BZ3019" i="1"/>
  <c r="CA3019" i="1" s="1"/>
  <c r="BZ2642" i="1"/>
  <c r="CA2642" i="1" s="1"/>
  <c r="BZ2466" i="1"/>
  <c r="CA2466" i="1" s="1"/>
  <c r="BZ2166" i="1"/>
  <c r="CA2166" i="1" s="1"/>
  <c r="BZ2180" i="1"/>
  <c r="CA2180" i="1" s="1"/>
  <c r="BZ1496" i="1"/>
  <c r="CA1496" i="1" s="1"/>
  <c r="BZ1385" i="1"/>
  <c r="BZ1354" i="1"/>
  <c r="BZ3965" i="1"/>
  <c r="CA3965" i="1" s="1"/>
  <c r="BZ3498" i="1"/>
  <c r="CA3498" i="1" s="1"/>
  <c r="BZ3494" i="1"/>
  <c r="CA3494" i="1" s="1"/>
  <c r="BZ3591" i="1"/>
  <c r="CA3591" i="1" s="1"/>
  <c r="BZ3193" i="1"/>
  <c r="CA3193" i="1" s="1"/>
  <c r="BZ3254" i="1"/>
  <c r="CA3254" i="1" s="1"/>
  <c r="BZ3041" i="1"/>
  <c r="CA3041" i="1" s="1"/>
  <c r="BZ3125" i="1"/>
  <c r="CA3125" i="1" s="1"/>
  <c r="BZ3151" i="1"/>
  <c r="CA3151" i="1" s="1"/>
  <c r="BZ3048" i="1"/>
  <c r="CA3048" i="1" s="1"/>
  <c r="BZ2999" i="1"/>
  <c r="CA2999" i="1" s="1"/>
  <c r="BZ2925" i="1"/>
  <c r="CA2925" i="1" s="1"/>
  <c r="BZ2690" i="1"/>
  <c r="CA2690" i="1" s="1"/>
  <c r="BZ2341" i="1"/>
  <c r="CA2341" i="1" s="1"/>
  <c r="BZ2222" i="1"/>
  <c r="CA2222" i="1" s="1"/>
  <c r="BZ2953" i="1"/>
  <c r="CA2953" i="1" s="1"/>
  <c r="BZ2751" i="1"/>
  <c r="CA2751" i="1" s="1"/>
  <c r="BZ2719" i="1"/>
  <c r="CA2719" i="1" s="1"/>
  <c r="BZ2675" i="1"/>
  <c r="CA2675" i="1" s="1"/>
  <c r="BZ2671" i="1"/>
  <c r="CA2671" i="1" s="1"/>
  <c r="BZ2370" i="1"/>
  <c r="CA2370" i="1" s="1"/>
  <c r="BZ2915" i="1"/>
  <c r="CA2915" i="1" s="1"/>
  <c r="BZ2883" i="1"/>
  <c r="CA2883" i="1" s="1"/>
  <c r="BZ2703" i="1"/>
  <c r="CA2703" i="1" s="1"/>
  <c r="BZ2681" i="1"/>
  <c r="CA2681" i="1" s="1"/>
  <c r="BZ2627" i="1"/>
  <c r="CA2627" i="1" s="1"/>
  <c r="BZ2453" i="1"/>
  <c r="CA2453" i="1" s="1"/>
  <c r="BZ2214" i="1"/>
  <c r="CA2214" i="1" s="1"/>
  <c r="BZ2592" i="1"/>
  <c r="CA2592" i="1" s="1"/>
  <c r="BZ2437" i="1"/>
  <c r="CA2437" i="1" s="1"/>
  <c r="BZ1843" i="1"/>
  <c r="CA1843" i="1" s="1"/>
  <c r="BZ2647" i="1"/>
  <c r="CA2647" i="1" s="1"/>
  <c r="BZ2361" i="1"/>
  <c r="CA2361" i="1" s="1"/>
  <c r="BZ2401" i="1"/>
  <c r="CA2401" i="1" s="1"/>
  <c r="BZ2367" i="1"/>
  <c r="CA2367" i="1" s="1"/>
  <c r="BZ2140" i="1"/>
  <c r="CA2140" i="1" s="1"/>
  <c r="BZ2399" i="1"/>
  <c r="CA2399" i="1" s="1"/>
  <c r="BZ2251" i="1"/>
  <c r="CA2251" i="1" s="1"/>
  <c r="BZ2237" i="1"/>
  <c r="CA2237" i="1" s="1"/>
  <c r="BZ2125" i="1"/>
  <c r="CA2125" i="1" s="1"/>
  <c r="BZ2187" i="1"/>
  <c r="CA2187" i="1" s="1"/>
  <c r="BZ2131" i="1"/>
  <c r="CA2131" i="1" s="1"/>
  <c r="BZ2301" i="1"/>
  <c r="CA2301" i="1" s="1"/>
  <c r="BZ2225" i="1"/>
  <c r="CA2225" i="1" s="1"/>
  <c r="BZ2154" i="1"/>
  <c r="CA2154" i="1" s="1"/>
  <c r="BZ2036" i="1"/>
  <c r="CA2036" i="1" s="1"/>
  <c r="BZ1973" i="1"/>
  <c r="CA1973" i="1" s="1"/>
  <c r="BZ1941" i="1"/>
  <c r="CA1941" i="1" s="1"/>
  <c r="BZ1785" i="1"/>
  <c r="CA1785" i="1" s="1"/>
  <c r="BZ1630" i="1"/>
  <c r="CA1630" i="1" s="1"/>
  <c r="BZ1719" i="1"/>
  <c r="CA1719" i="1" s="1"/>
  <c r="BZ1378" i="1"/>
  <c r="BZ1707" i="1"/>
  <c r="CA1707" i="1" s="1"/>
  <c r="BZ1650" i="1"/>
  <c r="CA1650" i="1" s="1"/>
  <c r="BZ1729" i="1"/>
  <c r="CA1729" i="1" s="1"/>
  <c r="BZ1695" i="1"/>
  <c r="CA1695" i="1" s="1"/>
  <c r="BZ1892" i="1"/>
  <c r="CA1892" i="1" s="1"/>
  <c r="BZ1851" i="1"/>
  <c r="CA1851" i="1" s="1"/>
  <c r="BZ1462" i="1"/>
  <c r="CA1462" i="1" s="1"/>
  <c r="BZ1641" i="1"/>
  <c r="CA1641" i="1" s="1"/>
  <c r="BZ1682" i="1"/>
  <c r="CA1682" i="1" s="1"/>
  <c r="BZ1517" i="1"/>
  <c r="CA1517" i="1" s="1"/>
  <c r="BZ1172" i="1"/>
  <c r="BZ1329" i="1"/>
  <c r="BZ1372" i="1"/>
  <c r="BZ1303" i="1"/>
  <c r="BZ1254" i="1"/>
  <c r="BZ1182" i="1"/>
  <c r="BZ1345" i="1"/>
  <c r="BZ1266" i="1"/>
  <c r="BZ2464" i="1"/>
  <c r="CA2464" i="1" s="1"/>
  <c r="BZ1763" i="1"/>
  <c r="CA1763" i="1" s="1"/>
  <c r="BZ3036" i="1"/>
  <c r="CA3036" i="1" s="1"/>
  <c r="BZ2961" i="1"/>
  <c r="CA2961" i="1" s="1"/>
  <c r="BZ2590" i="1"/>
  <c r="CA2590" i="1" s="1"/>
  <c r="BZ2939" i="1"/>
  <c r="CA2939" i="1" s="1"/>
  <c r="BZ2123" i="1"/>
  <c r="CA2123" i="1" s="1"/>
  <c r="BZ2657" i="1"/>
  <c r="CA2657" i="1" s="1"/>
  <c r="BZ2101" i="1"/>
  <c r="CA2101" i="1" s="1"/>
  <c r="BZ2199" i="1"/>
  <c r="CA2199" i="1" s="1"/>
  <c r="BZ2229" i="1"/>
  <c r="CA2229" i="1" s="1"/>
  <c r="BZ2157" i="1"/>
  <c r="CA2157" i="1" s="1"/>
  <c r="BZ1934" i="1"/>
  <c r="CA1934" i="1" s="1"/>
  <c r="BZ2074" i="1"/>
  <c r="CA2074" i="1" s="1"/>
  <c r="BZ1663" i="1"/>
  <c r="CA1663" i="1" s="1"/>
  <c r="BZ1837" i="1"/>
  <c r="CA1837" i="1" s="1"/>
  <c r="BZ1599" i="1"/>
  <c r="CA1599" i="1" s="1"/>
  <c r="BZ1515" i="1"/>
  <c r="CA1515" i="1" s="1"/>
  <c r="BZ1701" i="1"/>
  <c r="CA1701" i="1" s="1"/>
  <c r="BZ1474" i="1"/>
  <c r="CA1474" i="1" s="1"/>
  <c r="BZ1323" i="1"/>
  <c r="BZ1343" i="1"/>
  <c r="BZ1138" i="1"/>
  <c r="BZ1291" i="1"/>
  <c r="BZ1212" i="1"/>
  <c r="BZ1196" i="1"/>
  <c r="BZ1090" i="1"/>
  <c r="BZ1220" i="1"/>
  <c r="BZ1183" i="1"/>
  <c r="BZ1080" i="1"/>
  <c r="BZ1249" i="1"/>
  <c r="BZ3665" i="1"/>
  <c r="CA3665" i="1" s="1"/>
  <c r="BZ3621" i="1"/>
  <c r="CA3621" i="1" s="1"/>
  <c r="BZ3343" i="1"/>
  <c r="CA3343" i="1" s="1"/>
  <c r="BZ3712" i="1"/>
  <c r="CA3712" i="1" s="1"/>
  <c r="BZ3608" i="1"/>
  <c r="CA3608" i="1" s="1"/>
  <c r="BZ3576" i="1"/>
  <c r="CA3576" i="1" s="1"/>
  <c r="BZ3350" i="1"/>
  <c r="CA3350" i="1" s="1"/>
  <c r="BZ2984" i="1"/>
  <c r="CA2984" i="1" s="1"/>
  <c r="BZ3996" i="1"/>
  <c r="CA3996" i="1" s="1"/>
  <c r="BZ3988" i="1"/>
  <c r="CA3988" i="1" s="1"/>
  <c r="BZ3980" i="1"/>
  <c r="CA3980" i="1" s="1"/>
  <c r="BZ3972" i="1"/>
  <c r="CA3972" i="1" s="1"/>
  <c r="BZ3964" i="1"/>
  <c r="CA3964" i="1" s="1"/>
  <c r="BZ3956" i="1"/>
  <c r="CA3956" i="1" s="1"/>
  <c r="BZ3948" i="1"/>
  <c r="CA3948" i="1" s="1"/>
  <c r="BZ3940" i="1"/>
  <c r="CA3940" i="1" s="1"/>
  <c r="BZ3932" i="1"/>
  <c r="CA3932" i="1" s="1"/>
  <c r="BZ3924" i="1"/>
  <c r="CA3924" i="1" s="1"/>
  <c r="BZ3916" i="1"/>
  <c r="CA3916" i="1" s="1"/>
  <c r="BZ3908" i="1"/>
  <c r="CA3908" i="1" s="1"/>
  <c r="BZ3900" i="1"/>
  <c r="CA3900" i="1" s="1"/>
  <c r="BZ3892" i="1"/>
  <c r="CA3892" i="1" s="1"/>
  <c r="BZ3884" i="1"/>
  <c r="CA3884" i="1" s="1"/>
  <c r="BZ3876" i="1"/>
  <c r="CA3876" i="1" s="1"/>
  <c r="BZ3868" i="1"/>
  <c r="CA3868" i="1" s="1"/>
  <c r="BZ3860" i="1"/>
  <c r="CA3860" i="1" s="1"/>
  <c r="BZ3852" i="1"/>
  <c r="CA3852" i="1" s="1"/>
  <c r="BZ3844" i="1"/>
  <c r="CA3844" i="1" s="1"/>
  <c r="BZ3836" i="1"/>
  <c r="CA3836" i="1" s="1"/>
  <c r="BZ3828" i="1"/>
  <c r="CA3828" i="1" s="1"/>
  <c r="BZ3820" i="1"/>
  <c r="CA3820" i="1" s="1"/>
  <c r="BZ3754" i="1"/>
  <c r="CA3754" i="1" s="1"/>
  <c r="BZ3736" i="1"/>
  <c r="CA3736" i="1" s="1"/>
  <c r="BZ3686" i="1"/>
  <c r="CA3686" i="1" s="1"/>
  <c r="BZ3589" i="1"/>
  <c r="CA3589" i="1" s="1"/>
  <c r="BZ3535" i="1"/>
  <c r="CA3535" i="1" s="1"/>
  <c r="BZ3471" i="1"/>
  <c r="CA3471" i="1" s="1"/>
  <c r="BZ3628" i="1"/>
  <c r="CA3628" i="1" s="1"/>
  <c r="BZ3437" i="1"/>
  <c r="CA3437" i="1" s="1"/>
  <c r="BZ3732" i="1"/>
  <c r="CA3732" i="1" s="1"/>
  <c r="BZ3606" i="1"/>
  <c r="CA3606" i="1" s="1"/>
  <c r="BZ3574" i="1"/>
  <c r="CA3574" i="1" s="1"/>
  <c r="BZ3501" i="1"/>
  <c r="CA3501" i="1" s="1"/>
  <c r="BZ3659" i="1"/>
  <c r="CA3659" i="1" s="1"/>
  <c r="BZ1180" i="1"/>
  <c r="BZ3404" i="1"/>
  <c r="CA3404" i="1" s="1"/>
  <c r="BZ3129" i="1"/>
  <c r="CA3129" i="1" s="1"/>
  <c r="BZ2903" i="1"/>
  <c r="CA2903" i="1" s="1"/>
  <c r="BZ2695" i="1"/>
  <c r="CA2695" i="1" s="1"/>
  <c r="BZ2963" i="1"/>
  <c r="CA2963" i="1" s="1"/>
  <c r="BZ2216" i="1"/>
  <c r="CA2216" i="1" s="1"/>
  <c r="BZ2133" i="1"/>
  <c r="CA2133" i="1" s="1"/>
  <c r="BZ1981" i="1"/>
  <c r="CA1981" i="1" s="1"/>
  <c r="BZ1959" i="1"/>
  <c r="CA1959" i="1" s="1"/>
  <c r="BZ1482" i="1"/>
  <c r="CA1482" i="1" s="1"/>
  <c r="BZ1290" i="1"/>
  <c r="BZ1691" i="1"/>
  <c r="CA1691" i="1" s="1"/>
  <c r="BZ1341" i="1"/>
  <c r="BZ1101" i="1"/>
  <c r="BZ1264" i="1"/>
  <c r="BZ1202" i="1"/>
  <c r="BZ1327" i="1"/>
  <c r="BZ1257" i="1"/>
  <c r="BZ1104" i="1"/>
  <c r="BZ1176" i="1"/>
  <c r="BZ1058" i="1"/>
  <c r="BZ1246" i="1"/>
  <c r="BZ3705" i="1"/>
  <c r="CA3705" i="1" s="1"/>
  <c r="BZ3641" i="1"/>
  <c r="CA3641" i="1" s="1"/>
  <c r="BZ3620" i="1"/>
  <c r="CA3620" i="1" s="1"/>
  <c r="BZ3461" i="1"/>
  <c r="CA3461" i="1" s="1"/>
  <c r="BZ3640" i="1"/>
  <c r="CA3640" i="1" s="1"/>
  <c r="BZ3623" i="1"/>
  <c r="CA3623" i="1" s="1"/>
  <c r="BZ3604" i="1"/>
  <c r="CA3604" i="1" s="1"/>
  <c r="BZ3572" i="1"/>
  <c r="CA3572" i="1" s="1"/>
  <c r="BZ3434" i="1"/>
  <c r="CA3434" i="1" s="1"/>
  <c r="BZ3381" i="1"/>
  <c r="CA3381" i="1" s="1"/>
  <c r="BZ3730" i="1"/>
  <c r="CA3730" i="1" s="1"/>
  <c r="BZ3405" i="1"/>
  <c r="CA3405" i="1" s="1"/>
  <c r="BZ3810" i="1"/>
  <c r="CA3810" i="1" s="1"/>
  <c r="BZ3802" i="1"/>
  <c r="CA3802" i="1" s="1"/>
  <c r="BZ3794" i="1"/>
  <c r="CA3794" i="1" s="1"/>
  <c r="BZ3786" i="1"/>
  <c r="CA3786" i="1" s="1"/>
  <c r="BZ3778" i="1"/>
  <c r="CA3778" i="1" s="1"/>
  <c r="BZ3770" i="1"/>
  <c r="CA3770" i="1" s="1"/>
  <c r="BZ3762" i="1"/>
  <c r="CA3762" i="1" s="1"/>
  <c r="BZ3752" i="1"/>
  <c r="CA3752" i="1" s="1"/>
  <c r="BZ3678" i="1"/>
  <c r="CA3678" i="1" s="1"/>
  <c r="BZ3585" i="1"/>
  <c r="CA3585" i="1" s="1"/>
  <c r="BZ3511" i="1"/>
  <c r="CA3511" i="1" s="1"/>
  <c r="BZ3701" i="1"/>
  <c r="CA3701" i="1" s="1"/>
  <c r="BZ3669" i="1"/>
  <c r="CA3669" i="1" s="1"/>
  <c r="BZ3612" i="1"/>
  <c r="CA3612" i="1" s="1"/>
  <c r="BZ3631" i="1"/>
  <c r="CA3631" i="1" s="1"/>
  <c r="BZ3602" i="1"/>
  <c r="CA3602" i="1" s="1"/>
  <c r="BZ3570" i="1"/>
  <c r="CA3570" i="1" s="1"/>
  <c r="BZ3541" i="1"/>
  <c r="CA3541" i="1" s="1"/>
  <c r="BZ3477" i="1"/>
  <c r="CA3477" i="1" s="1"/>
  <c r="BZ3715" i="1"/>
  <c r="CA3715" i="1" s="1"/>
  <c r="BZ3651" i="1"/>
  <c r="CA3651" i="1" s="1"/>
  <c r="BZ3629" i="1"/>
  <c r="CA3629" i="1" s="1"/>
  <c r="BZ3294" i="1"/>
  <c r="CA3294" i="1" s="1"/>
  <c r="BZ2723" i="1"/>
  <c r="CA2723" i="1" s="1"/>
  <c r="BZ2987" i="1"/>
  <c r="CA2987" i="1" s="1"/>
  <c r="BZ2725" i="1"/>
  <c r="CA2725" i="1" s="1"/>
  <c r="BZ2129" i="1"/>
  <c r="CA2129" i="1" s="1"/>
  <c r="BZ2113" i="1"/>
  <c r="CA2113" i="1" s="1"/>
  <c r="BZ1269" i="1"/>
  <c r="BZ1296" i="1"/>
  <c r="BZ1325" i="1"/>
  <c r="BZ1278" i="1"/>
  <c r="BZ1331" i="1"/>
  <c r="BZ1088" i="1"/>
  <c r="BZ1208" i="1"/>
  <c r="BZ1168" i="1"/>
  <c r="BZ1177" i="1"/>
  <c r="BZ1237" i="1"/>
  <c r="BZ3681" i="1"/>
  <c r="CA3681" i="1" s="1"/>
  <c r="BZ3637" i="1"/>
  <c r="CA3637" i="1" s="1"/>
  <c r="BZ3362" i="1"/>
  <c r="CA3362" i="1" s="1"/>
  <c r="BZ3727" i="1"/>
  <c r="CA3727" i="1" s="1"/>
  <c r="BZ3672" i="1"/>
  <c r="CA3672" i="1" s="1"/>
  <c r="BZ3656" i="1"/>
  <c r="CA3656" i="1" s="1"/>
  <c r="BZ3639" i="1"/>
  <c r="CA3639" i="1" s="1"/>
  <c r="BZ3622" i="1"/>
  <c r="CA3622" i="1" s="1"/>
  <c r="BZ3600" i="1"/>
  <c r="CA3600" i="1" s="1"/>
  <c r="BZ3568" i="1"/>
  <c r="CA3568" i="1" s="1"/>
  <c r="BZ3545" i="1"/>
  <c r="CA3545" i="1" s="1"/>
  <c r="BZ3432" i="1"/>
  <c r="CA3432" i="1" s="1"/>
  <c r="BZ3466" i="1"/>
  <c r="CA3466" i="1" s="1"/>
  <c r="BZ3389" i="1"/>
  <c r="CA3389" i="1" s="1"/>
  <c r="BZ3994" i="1"/>
  <c r="CA3994" i="1" s="1"/>
  <c r="BZ3986" i="1"/>
  <c r="CA3986" i="1" s="1"/>
  <c r="BZ3978" i="1"/>
  <c r="CA3978" i="1" s="1"/>
  <c r="BZ3970" i="1"/>
  <c r="CA3970" i="1" s="1"/>
  <c r="BZ3962" i="1"/>
  <c r="CA3962" i="1" s="1"/>
  <c r="BZ3954" i="1"/>
  <c r="CA3954" i="1" s="1"/>
  <c r="BZ3946" i="1"/>
  <c r="CA3946" i="1" s="1"/>
  <c r="BZ3938" i="1"/>
  <c r="CA3938" i="1" s="1"/>
  <c r="BZ3930" i="1"/>
  <c r="CA3930" i="1" s="1"/>
  <c r="BZ3922" i="1"/>
  <c r="CA3922" i="1" s="1"/>
  <c r="BZ3914" i="1"/>
  <c r="CA3914" i="1" s="1"/>
  <c r="BZ3906" i="1"/>
  <c r="CA3906" i="1" s="1"/>
  <c r="BZ3898" i="1"/>
  <c r="CA3898" i="1" s="1"/>
  <c r="BZ3890" i="1"/>
  <c r="CA3890" i="1" s="1"/>
  <c r="BZ3882" i="1"/>
  <c r="CA3882" i="1" s="1"/>
  <c r="BZ3874" i="1"/>
  <c r="CA3874" i="1" s="1"/>
  <c r="BZ3866" i="1"/>
  <c r="CA3866" i="1" s="1"/>
  <c r="BZ3858" i="1"/>
  <c r="CA3858" i="1" s="1"/>
  <c r="BZ3850" i="1"/>
  <c r="CA3850" i="1" s="1"/>
  <c r="BZ3842" i="1"/>
  <c r="CA3842" i="1" s="1"/>
  <c r="BZ3834" i="1"/>
  <c r="CA3834" i="1" s="1"/>
  <c r="BZ3826" i="1"/>
  <c r="CA3826" i="1" s="1"/>
  <c r="BZ3818" i="1"/>
  <c r="CA3818" i="1" s="1"/>
  <c r="BZ3760" i="1"/>
  <c r="CA3760" i="1" s="1"/>
  <c r="BZ3670" i="1"/>
  <c r="CA3670" i="1" s="1"/>
  <c r="BZ3611" i="1"/>
  <c r="CA3611" i="1" s="1"/>
  <c r="BZ3581" i="1"/>
  <c r="CA3581" i="1" s="1"/>
  <c r="BZ3551" i="1"/>
  <c r="CA3551" i="1" s="1"/>
  <c r="BZ3487" i="1"/>
  <c r="CA3487" i="1" s="1"/>
  <c r="BZ3598" i="1"/>
  <c r="CA3598" i="1" s="1"/>
  <c r="BZ3566" i="1"/>
  <c r="CA3566" i="1" s="1"/>
  <c r="BZ3517" i="1"/>
  <c r="CA3517" i="1" s="1"/>
  <c r="BZ3453" i="1"/>
  <c r="CA3453" i="1" s="1"/>
  <c r="BZ1500" i="1"/>
  <c r="CA1500" i="1" s="1"/>
  <c r="BZ3292" i="1"/>
  <c r="CA3292" i="1" s="1"/>
  <c r="BZ3092" i="1"/>
  <c r="CA3092" i="1" s="1"/>
  <c r="BZ2933" i="1"/>
  <c r="CA2933" i="1" s="1"/>
  <c r="BZ2450" i="1"/>
  <c r="CA2450" i="1" s="1"/>
  <c r="BZ2684" i="1"/>
  <c r="CA2684" i="1" s="1"/>
  <c r="BZ2365" i="1"/>
  <c r="CA2365" i="1" s="1"/>
  <c r="BZ2358" i="1"/>
  <c r="CA2358" i="1" s="1"/>
  <c r="BZ2239" i="1"/>
  <c r="CA2239" i="1" s="1"/>
  <c r="BZ2111" i="1"/>
  <c r="CA2111" i="1" s="1"/>
  <c r="BZ1502" i="1"/>
  <c r="CA1502" i="1" s="1"/>
  <c r="BZ1655" i="1"/>
  <c r="CA1655" i="1" s="1"/>
  <c r="BZ1490" i="1"/>
  <c r="CA1490" i="1" s="1"/>
  <c r="BZ1338" i="1"/>
  <c r="BZ1283" i="1"/>
  <c r="BZ1189" i="1"/>
  <c r="BZ1322" i="1"/>
  <c r="BZ1271" i="1"/>
  <c r="BZ1328" i="1"/>
  <c r="BZ1159" i="1"/>
  <c r="BZ1239" i="1"/>
  <c r="BZ1076" i="1"/>
  <c r="BZ1206" i="1"/>
  <c r="BZ1143" i="1"/>
  <c r="BZ1235" i="1"/>
  <c r="BZ1232" i="1"/>
  <c r="BZ1072" i="1"/>
  <c r="BZ3721" i="1"/>
  <c r="CA3721" i="1" s="1"/>
  <c r="BZ3657" i="1"/>
  <c r="CA3657" i="1" s="1"/>
  <c r="BZ3636" i="1"/>
  <c r="CA3636" i="1" s="1"/>
  <c r="BZ3418" i="1"/>
  <c r="CA3418" i="1" s="1"/>
  <c r="BZ2918" i="1"/>
  <c r="CA2918" i="1" s="1"/>
  <c r="BZ3724" i="1"/>
  <c r="CA3724" i="1" s="1"/>
  <c r="BZ3704" i="1"/>
  <c r="CA3704" i="1" s="1"/>
  <c r="BZ3688" i="1"/>
  <c r="CA3688" i="1" s="1"/>
  <c r="BZ3638" i="1"/>
  <c r="CA3638" i="1" s="1"/>
  <c r="BZ3596" i="1"/>
  <c r="CA3596" i="1" s="1"/>
  <c r="BZ3564" i="1"/>
  <c r="CA3564" i="1" s="1"/>
  <c r="BZ3450" i="1"/>
  <c r="CA3450" i="1" s="1"/>
  <c r="BZ3816" i="1"/>
  <c r="CA3816" i="1" s="1"/>
  <c r="BZ3808" i="1"/>
  <c r="CA3808" i="1" s="1"/>
  <c r="BZ3800" i="1"/>
  <c r="CA3800" i="1" s="1"/>
  <c r="BZ3792" i="1"/>
  <c r="CA3792" i="1" s="1"/>
  <c r="BZ3784" i="1"/>
  <c r="CA3784" i="1" s="1"/>
  <c r="BZ3776" i="1"/>
  <c r="CA3776" i="1" s="1"/>
  <c r="BZ3768" i="1"/>
  <c r="CA3768" i="1" s="1"/>
  <c r="BZ3662" i="1"/>
  <c r="CA3662" i="1" s="1"/>
  <c r="BZ3627" i="1"/>
  <c r="CA3627" i="1" s="1"/>
  <c r="BZ3610" i="1"/>
  <c r="CA3610" i="1" s="1"/>
  <c r="BZ3577" i="1"/>
  <c r="CA3577" i="1" s="1"/>
  <c r="BZ3527" i="1"/>
  <c r="CA3527" i="1" s="1"/>
  <c r="BZ3421" i="1"/>
  <c r="CA3421" i="1" s="1"/>
  <c r="BZ3693" i="1"/>
  <c r="CA3693" i="1" s="1"/>
  <c r="BZ3661" i="1"/>
  <c r="CA3661" i="1" s="1"/>
  <c r="BZ3117" i="1"/>
  <c r="CA3117" i="1" s="1"/>
  <c r="BZ3594" i="1"/>
  <c r="CA3594" i="1" s="1"/>
  <c r="BZ3557" i="1"/>
  <c r="CA3557" i="1" s="1"/>
  <c r="BZ3493" i="1"/>
  <c r="CA3493" i="1" s="1"/>
  <c r="BZ3419" i="1"/>
  <c r="CA3419" i="1" s="1"/>
  <c r="BZ3699" i="1"/>
  <c r="CA3699" i="1" s="1"/>
  <c r="BZ3632" i="1"/>
  <c r="CA3632" i="1" s="1"/>
  <c r="BZ3386" i="1"/>
  <c r="CA3386" i="1" s="1"/>
  <c r="BZ3390" i="1"/>
  <c r="CA3390" i="1" s="1"/>
  <c r="BZ3309" i="1"/>
  <c r="CA3309" i="1" s="1"/>
  <c r="BZ3277" i="1"/>
  <c r="CA3277" i="1" s="1"/>
  <c r="BZ1504" i="1"/>
  <c r="CA1504" i="1" s="1"/>
  <c r="BZ3979" i="1"/>
  <c r="CA3979" i="1" s="1"/>
  <c r="BZ3005" i="1"/>
  <c r="CA3005" i="1" s="1"/>
  <c r="BZ2678" i="1"/>
  <c r="CA2678" i="1" s="1"/>
  <c r="BZ2400" i="1"/>
  <c r="CA2400" i="1" s="1"/>
  <c r="BZ2348" i="1"/>
  <c r="CA2348" i="1" s="1"/>
  <c r="BZ2383" i="1"/>
  <c r="CA2383" i="1" s="1"/>
  <c r="BZ2596" i="1"/>
  <c r="CA2596" i="1" s="1"/>
  <c r="BZ2369" i="1"/>
  <c r="CA2369" i="1" s="1"/>
  <c r="BZ2667" i="1"/>
  <c r="CA2667" i="1" s="1"/>
  <c r="BZ2147" i="1"/>
  <c r="CA2147" i="1" s="1"/>
  <c r="BZ2260" i="1"/>
  <c r="CA2260" i="1" s="1"/>
  <c r="BZ1910" i="1"/>
  <c r="CA1910" i="1" s="1"/>
  <c r="BZ1999" i="1"/>
  <c r="CA1999" i="1" s="1"/>
  <c r="BZ1915" i="1"/>
  <c r="CA1915" i="1" s="1"/>
  <c r="BZ1717" i="1"/>
  <c r="CA1717" i="1" s="1"/>
  <c r="BZ1330" i="1"/>
  <c r="BZ1371" i="1"/>
  <c r="BZ1261" i="1"/>
  <c r="BZ1318" i="1"/>
  <c r="BZ1162" i="1"/>
  <c r="BZ1179" i="1"/>
  <c r="BZ1204" i="1"/>
  <c r="BZ1225" i="1"/>
  <c r="BZ1086" i="1"/>
  <c r="BZ1070" i="1"/>
  <c r="BZ3402" i="1"/>
  <c r="CA3402" i="1" s="1"/>
  <c r="BZ3697" i="1"/>
  <c r="CA3697" i="1" s="1"/>
  <c r="BZ3416" i="1"/>
  <c r="CA3416" i="1" s="1"/>
  <c r="BZ3400" i="1"/>
  <c r="CA3400" i="1" s="1"/>
  <c r="BZ3720" i="1"/>
  <c r="CA3720" i="1" s="1"/>
  <c r="BZ3592" i="1"/>
  <c r="CA3592" i="1" s="1"/>
  <c r="BZ3561" i="1"/>
  <c r="CA3561" i="1" s="1"/>
  <c r="BZ3448" i="1"/>
  <c r="CA3448" i="1" s="1"/>
  <c r="BZ4000" i="1"/>
  <c r="CA4000" i="1" s="1"/>
  <c r="BZ3992" i="1"/>
  <c r="CA3992" i="1" s="1"/>
  <c r="BZ3984" i="1"/>
  <c r="CA3984" i="1" s="1"/>
  <c r="BZ3976" i="1"/>
  <c r="CA3976" i="1" s="1"/>
  <c r="BZ3968" i="1"/>
  <c r="CA3968" i="1" s="1"/>
  <c r="BZ3960" i="1"/>
  <c r="CA3960" i="1" s="1"/>
  <c r="BZ3952" i="1"/>
  <c r="CA3952" i="1" s="1"/>
  <c r="BZ3944" i="1"/>
  <c r="CA3944" i="1" s="1"/>
  <c r="BZ3936" i="1"/>
  <c r="CA3936" i="1" s="1"/>
  <c r="BZ3928" i="1"/>
  <c r="CA3928" i="1" s="1"/>
  <c r="BZ3920" i="1"/>
  <c r="CA3920" i="1" s="1"/>
  <c r="BZ3912" i="1"/>
  <c r="CA3912" i="1" s="1"/>
  <c r="BZ3904" i="1"/>
  <c r="CA3904" i="1" s="1"/>
  <c r="BZ3896" i="1"/>
  <c r="CA3896" i="1" s="1"/>
  <c r="BZ3888" i="1"/>
  <c r="CA3888" i="1" s="1"/>
  <c r="BZ3880" i="1"/>
  <c r="CA3880" i="1" s="1"/>
  <c r="BZ3872" i="1"/>
  <c r="CA3872" i="1" s="1"/>
  <c r="BZ3864" i="1"/>
  <c r="CA3864" i="1" s="1"/>
  <c r="BZ3856" i="1"/>
  <c r="CA3856" i="1" s="1"/>
  <c r="BZ3848" i="1"/>
  <c r="CA3848" i="1" s="1"/>
  <c r="BZ3840" i="1"/>
  <c r="CA3840" i="1" s="1"/>
  <c r="BZ3832" i="1"/>
  <c r="CA3832" i="1" s="1"/>
  <c r="BZ3824" i="1"/>
  <c r="CA3824" i="1" s="1"/>
  <c r="BZ3758" i="1"/>
  <c r="CA3758" i="1" s="1"/>
  <c r="BZ3718" i="1"/>
  <c r="CA3718" i="1" s="1"/>
  <c r="BZ3654" i="1"/>
  <c r="CA3654" i="1" s="1"/>
  <c r="BZ3626" i="1"/>
  <c r="CA3626" i="1" s="1"/>
  <c r="BZ3605" i="1"/>
  <c r="CA3605" i="1" s="1"/>
  <c r="BZ3573" i="1"/>
  <c r="CA3573" i="1" s="1"/>
  <c r="BZ3503" i="1"/>
  <c r="CA3503" i="1" s="1"/>
  <c r="BZ3590" i="1"/>
  <c r="CA3590" i="1" s="1"/>
  <c r="BZ3533" i="1"/>
  <c r="CA3533" i="1" s="1"/>
  <c r="BZ3469" i="1"/>
  <c r="CA3469" i="1" s="1"/>
  <c r="BZ2842" i="1"/>
  <c r="CA2842" i="1" s="1"/>
  <c r="BZ2672" i="1"/>
  <c r="CA2672" i="1" s="1"/>
  <c r="BZ2785" i="1"/>
  <c r="CA2785" i="1" s="1"/>
  <c r="BZ2457" i="1"/>
  <c r="CA2457" i="1" s="1"/>
  <c r="BZ2218" i="1"/>
  <c r="CA2218" i="1" s="1"/>
  <c r="BZ2595" i="1"/>
  <c r="CA2595" i="1" s="1"/>
  <c r="BZ2578" i="1"/>
  <c r="CA2578" i="1" s="1"/>
  <c r="BZ2135" i="1"/>
  <c r="CA2135" i="1" s="1"/>
  <c r="BZ2256" i="1"/>
  <c r="CA2256" i="1" s="1"/>
  <c r="BZ2053" i="1"/>
  <c r="CA2053" i="1" s="1"/>
  <c r="BZ1753" i="1"/>
  <c r="CA1753" i="1" s="1"/>
  <c r="BZ1709" i="1"/>
  <c r="CA1709" i="1" s="1"/>
  <c r="BZ1605" i="1"/>
  <c r="CA1605" i="1" s="1"/>
  <c r="BZ1765" i="1"/>
  <c r="CA1765" i="1" s="1"/>
  <c r="BZ1628" i="1"/>
  <c r="CA1628" i="1" s="1"/>
  <c r="BZ1472" i="1"/>
  <c r="CA1472" i="1" s="1"/>
  <c r="BZ1319" i="1"/>
  <c r="BZ1165" i="1"/>
  <c r="BZ1305" i="1"/>
  <c r="BZ1156" i="1"/>
  <c r="BZ1084" i="1"/>
  <c r="BZ1276" i="1"/>
  <c r="BZ3673" i="1"/>
  <c r="CA3673" i="1" s="1"/>
  <c r="BZ3588" i="1"/>
  <c r="CA3588" i="1" s="1"/>
  <c r="BZ3373" i="1"/>
  <c r="CA3373" i="1" s="1"/>
  <c r="BZ3814" i="1"/>
  <c r="CA3814" i="1" s="1"/>
  <c r="BZ3806" i="1"/>
  <c r="CA3806" i="1" s="1"/>
  <c r="BZ3798" i="1"/>
  <c r="CA3798" i="1" s="1"/>
  <c r="BZ3790" i="1"/>
  <c r="CA3790" i="1" s="1"/>
  <c r="BZ3782" i="1"/>
  <c r="CA3782" i="1" s="1"/>
  <c r="BZ3774" i="1"/>
  <c r="CA3774" i="1" s="1"/>
  <c r="BZ3766" i="1"/>
  <c r="CA3766" i="1" s="1"/>
  <c r="BZ3710" i="1"/>
  <c r="CA3710" i="1" s="1"/>
  <c r="BZ3646" i="1"/>
  <c r="CA3646" i="1" s="1"/>
  <c r="BZ3601" i="1"/>
  <c r="CA3601" i="1" s="1"/>
  <c r="BZ3569" i="1"/>
  <c r="CA3569" i="1" s="1"/>
  <c r="BZ3543" i="1"/>
  <c r="CA3543" i="1" s="1"/>
  <c r="BZ3479" i="1"/>
  <c r="CA3479" i="1" s="1"/>
  <c r="BZ3365" i="1"/>
  <c r="CA3365" i="1" s="1"/>
  <c r="BZ3717" i="1"/>
  <c r="CA3717" i="1" s="1"/>
  <c r="BZ3685" i="1"/>
  <c r="CA3685" i="1" s="1"/>
  <c r="BZ3653" i="1"/>
  <c r="CA3653" i="1" s="1"/>
  <c r="BZ3615" i="1"/>
  <c r="CA3615" i="1" s="1"/>
  <c r="BZ3586" i="1"/>
  <c r="CA3586" i="1" s="1"/>
  <c r="BZ3509" i="1"/>
  <c r="CA3509" i="1" s="1"/>
  <c r="BZ2363" i="1"/>
  <c r="CA2363" i="1" s="1"/>
  <c r="BZ3903" i="1"/>
  <c r="CA3903" i="1" s="1"/>
  <c r="BZ3258" i="1"/>
  <c r="CA3258" i="1" s="1"/>
  <c r="BZ3330" i="1"/>
  <c r="CA3330" i="1" s="1"/>
  <c r="BZ2871" i="1"/>
  <c r="CA2871" i="1" s="1"/>
  <c r="BZ2735" i="1"/>
  <c r="CA2735" i="1" s="1"/>
  <c r="BZ2674" i="1"/>
  <c r="CA2674" i="1" s="1"/>
  <c r="BZ2643" i="1"/>
  <c r="CA2643" i="1" s="1"/>
  <c r="BZ2654" i="1"/>
  <c r="CA2654" i="1" s="1"/>
  <c r="BZ2429" i="1"/>
  <c r="CA2429" i="1" s="1"/>
  <c r="BZ2322" i="1"/>
  <c r="CA2322" i="1" s="1"/>
  <c r="BZ1627" i="1"/>
  <c r="CA1627" i="1" s="1"/>
  <c r="BZ1703" i="1"/>
  <c r="CA1703" i="1" s="1"/>
  <c r="BZ1494" i="1"/>
  <c r="CA1494" i="1" s="1"/>
  <c r="BZ1612" i="1"/>
  <c r="CA1612" i="1" s="1"/>
  <c r="BZ1299" i="1"/>
  <c r="BZ1358" i="1"/>
  <c r="BZ1370" i="1"/>
  <c r="BZ1285" i="1"/>
  <c r="BZ1200" i="1"/>
  <c r="BZ1178" i="1"/>
  <c r="BZ1107" i="1"/>
  <c r="BZ1186" i="1"/>
  <c r="BZ1140" i="1"/>
  <c r="BZ1060" i="1"/>
  <c r="BZ3029" i="1"/>
  <c r="CA3029" i="1" s="1"/>
  <c r="BZ3689" i="1"/>
  <c r="CA3689" i="1" s="1"/>
  <c r="BZ3351" i="1"/>
  <c r="CA3351" i="1" s="1"/>
  <c r="BZ3394" i="1"/>
  <c r="CA3394" i="1" s="1"/>
  <c r="BZ3740" i="1"/>
  <c r="CA3740" i="1" s="1"/>
  <c r="BZ3696" i="1"/>
  <c r="CA3696" i="1" s="1"/>
  <c r="BZ3680" i="1"/>
  <c r="CA3680" i="1" s="1"/>
  <c r="BZ3580" i="1"/>
  <c r="CA3580" i="1" s="1"/>
  <c r="BZ3553" i="1"/>
  <c r="CA3553" i="1" s="1"/>
  <c r="BZ3458" i="1"/>
  <c r="CA3458" i="1" s="1"/>
  <c r="BZ3812" i="1"/>
  <c r="CA3812" i="1" s="1"/>
  <c r="BZ3804" i="1"/>
  <c r="CA3804" i="1" s="1"/>
  <c r="BZ3796" i="1"/>
  <c r="CA3796" i="1" s="1"/>
  <c r="BZ3788" i="1"/>
  <c r="CA3788" i="1" s="1"/>
  <c r="BZ3780" i="1"/>
  <c r="CA3780" i="1" s="1"/>
  <c r="BZ3772" i="1"/>
  <c r="CA3772" i="1" s="1"/>
  <c r="BZ3764" i="1"/>
  <c r="CA3764" i="1" s="1"/>
  <c r="BZ3694" i="1"/>
  <c r="CA3694" i="1" s="1"/>
  <c r="BZ3593" i="1"/>
  <c r="CA3593" i="1" s="1"/>
  <c r="BZ3559" i="1"/>
  <c r="CA3559" i="1" s="1"/>
  <c r="BZ3495" i="1"/>
  <c r="CA3495" i="1" s="1"/>
  <c r="BZ3709" i="1"/>
  <c r="CA3709" i="1" s="1"/>
  <c r="BZ3677" i="1"/>
  <c r="CA3677" i="1" s="1"/>
  <c r="BZ3645" i="1"/>
  <c r="CA3645" i="1" s="1"/>
  <c r="BZ3578" i="1"/>
  <c r="CA3578" i="1" s="1"/>
  <c r="BZ3525" i="1"/>
  <c r="CA3525" i="1" s="1"/>
  <c r="BZ3464" i="1"/>
  <c r="CA3464" i="1" s="1"/>
  <c r="BZ3667" i="1"/>
  <c r="CA3667" i="1" s="1"/>
  <c r="BZ3426" i="1"/>
  <c r="CA3426" i="1" s="1"/>
  <c r="BZ3325" i="1"/>
  <c r="CA3325" i="1" s="1"/>
  <c r="BZ3293" i="1"/>
  <c r="CA3293" i="1" s="1"/>
  <c r="BZ2709" i="1"/>
  <c r="CA2709" i="1" s="1"/>
  <c r="BZ1603" i="1"/>
  <c r="CA1603" i="1" s="1"/>
  <c r="BZ1311" i="1"/>
  <c r="BZ1148" i="1"/>
  <c r="BZ1274" i="1"/>
  <c r="BZ3982" i="1"/>
  <c r="CA3982" i="1" s="1"/>
  <c r="BZ3918" i="1"/>
  <c r="CA3918" i="1" s="1"/>
  <c r="BZ3854" i="1"/>
  <c r="CA3854" i="1" s="1"/>
  <c r="BZ3702" i="1"/>
  <c r="CA3702" i="1" s="1"/>
  <c r="BZ3643" i="1"/>
  <c r="CA3643" i="1" s="1"/>
  <c r="BZ3442" i="1"/>
  <c r="CA3442" i="1" s="1"/>
  <c r="BZ3317" i="1"/>
  <c r="CA3317" i="1" s="1"/>
  <c r="BZ3273" i="1"/>
  <c r="CA3273" i="1" s="1"/>
  <c r="BZ3115" i="1"/>
  <c r="CA3115" i="1" s="1"/>
  <c r="BZ3327" i="1"/>
  <c r="CA3327" i="1" s="1"/>
  <c r="BZ3295" i="1"/>
  <c r="CA3295" i="1" s="1"/>
  <c r="BZ3345" i="1"/>
  <c r="CA3345" i="1" s="1"/>
  <c r="BZ2998" i="1"/>
  <c r="CA2998" i="1" s="1"/>
  <c r="BZ3358" i="1"/>
  <c r="CA3358" i="1" s="1"/>
  <c r="BZ3074" i="1"/>
  <c r="CA3074" i="1" s="1"/>
  <c r="BZ3338" i="1"/>
  <c r="CA3338" i="1" s="1"/>
  <c r="BZ2990" i="1"/>
  <c r="CA2990" i="1" s="1"/>
  <c r="BZ3020" i="1"/>
  <c r="CA3020" i="1" s="1"/>
  <c r="BZ2978" i="1"/>
  <c r="CA2978" i="1" s="1"/>
  <c r="BZ2930" i="1"/>
  <c r="CA2930" i="1" s="1"/>
  <c r="BZ2852" i="1"/>
  <c r="CA2852" i="1" s="1"/>
  <c r="BZ2839" i="1"/>
  <c r="CA2839" i="1" s="1"/>
  <c r="BZ3046" i="1"/>
  <c r="CA3046" i="1" s="1"/>
  <c r="BZ2944" i="1"/>
  <c r="CA2944" i="1" s="1"/>
  <c r="BZ3101" i="1"/>
  <c r="CA3101" i="1" s="1"/>
  <c r="BZ3037" i="1"/>
  <c r="CA3037" i="1" s="1"/>
  <c r="BZ2843" i="1"/>
  <c r="CA2843" i="1" s="1"/>
  <c r="BZ2730" i="1"/>
  <c r="CA2730" i="1" s="1"/>
  <c r="BZ2714" i="1"/>
  <c r="CA2714" i="1" s="1"/>
  <c r="BZ2594" i="1"/>
  <c r="CA2594" i="1" s="1"/>
  <c r="BZ2800" i="1"/>
  <c r="CA2800" i="1" s="1"/>
  <c r="BZ2819" i="1"/>
  <c r="CA2819" i="1" s="1"/>
  <c r="BZ2786" i="1"/>
  <c r="CA2786" i="1" s="1"/>
  <c r="BZ2770" i="1"/>
  <c r="CA2770" i="1" s="1"/>
  <c r="BZ2754" i="1"/>
  <c r="CA2754" i="1" s="1"/>
  <c r="BZ2809" i="1"/>
  <c r="CA2809" i="1" s="1"/>
  <c r="BZ2831" i="1"/>
  <c r="CA2831" i="1" s="1"/>
  <c r="BZ2587" i="1"/>
  <c r="CA2587" i="1" s="1"/>
  <c r="BZ2574" i="1"/>
  <c r="CA2574" i="1" s="1"/>
  <c r="BZ2558" i="1"/>
  <c r="CA2558" i="1" s="1"/>
  <c r="BZ2544" i="1"/>
  <c r="CA2544" i="1" s="1"/>
  <c r="BZ2700" i="1"/>
  <c r="CA2700" i="1" s="1"/>
  <c r="BZ2567" i="1"/>
  <c r="CA2567" i="1" s="1"/>
  <c r="BZ1643" i="1"/>
  <c r="CA1643" i="1" s="1"/>
  <c r="BZ1053" i="1"/>
  <c r="BZ3974" i="1"/>
  <c r="CA3974" i="1" s="1"/>
  <c r="BZ3910" i="1"/>
  <c r="CA3910" i="1" s="1"/>
  <c r="BZ3846" i="1"/>
  <c r="CA3846" i="1" s="1"/>
  <c r="BZ3485" i="1"/>
  <c r="CA3485" i="1" s="1"/>
  <c r="BZ3313" i="1"/>
  <c r="CA3313" i="1" s="1"/>
  <c r="BZ3269" i="1"/>
  <c r="CA3269" i="1" s="1"/>
  <c r="BZ3429" i="1"/>
  <c r="CA3429" i="1" s="1"/>
  <c r="BZ3397" i="1"/>
  <c r="CA3397" i="1" s="1"/>
  <c r="BZ3337" i="1"/>
  <c r="CA3337" i="1" s="1"/>
  <c r="BZ3087" i="1"/>
  <c r="CA3087" i="1" s="1"/>
  <c r="BZ3055" i="1"/>
  <c r="CA3055" i="1" s="1"/>
  <c r="BZ3323" i="1"/>
  <c r="CA3323" i="1" s="1"/>
  <c r="BZ3291" i="1"/>
  <c r="CA3291" i="1" s="1"/>
  <c r="BZ2836" i="1"/>
  <c r="CA2836" i="1" s="1"/>
  <c r="BZ3050" i="1"/>
  <c r="CA3050" i="1" s="1"/>
  <c r="BZ3336" i="1"/>
  <c r="CA3336" i="1" s="1"/>
  <c r="BZ2996" i="1"/>
  <c r="CA2996" i="1" s="1"/>
  <c r="BZ2920" i="1"/>
  <c r="CA2920" i="1" s="1"/>
  <c r="BZ2916" i="1"/>
  <c r="CA2916" i="1" s="1"/>
  <c r="BZ2992" i="1"/>
  <c r="CA2992" i="1" s="1"/>
  <c r="BZ2946" i="1"/>
  <c r="CA2946" i="1" s="1"/>
  <c r="BZ3102" i="1"/>
  <c r="CA3102" i="1" s="1"/>
  <c r="BZ3038" i="1"/>
  <c r="CA3038" i="1" s="1"/>
  <c r="BZ2982" i="1"/>
  <c r="CA2982" i="1" s="1"/>
  <c r="BZ2960" i="1"/>
  <c r="CA2960" i="1" s="1"/>
  <c r="BZ3093" i="1"/>
  <c r="CA3093" i="1" s="1"/>
  <c r="BZ3022" i="1"/>
  <c r="CA3022" i="1" s="1"/>
  <c r="BZ2976" i="1"/>
  <c r="CA2976" i="1" s="1"/>
  <c r="BZ2610" i="1"/>
  <c r="CA2610" i="1" s="1"/>
  <c r="BZ2623" i="1"/>
  <c r="CA2623" i="1" s="1"/>
  <c r="BZ2784" i="1"/>
  <c r="CA2784" i="1" s="1"/>
  <c r="BZ2768" i="1"/>
  <c r="CA2768" i="1" s="1"/>
  <c r="BZ2736" i="1"/>
  <c r="CA2736" i="1" s="1"/>
  <c r="BZ2712" i="1"/>
  <c r="CA2712" i="1" s="1"/>
  <c r="BZ2798" i="1"/>
  <c r="CA2798" i="1" s="1"/>
  <c r="BZ2815" i="1"/>
  <c r="CA2815" i="1" s="1"/>
  <c r="BZ2586" i="1"/>
  <c r="CA2586" i="1" s="1"/>
  <c r="BZ2698" i="1"/>
  <c r="CA2698" i="1" s="1"/>
  <c r="BZ2555" i="1"/>
  <c r="CA2555" i="1" s="1"/>
  <c r="BZ2479" i="1"/>
  <c r="CA2479" i="1" s="1"/>
  <c r="BZ2572" i="1"/>
  <c r="CA2572" i="1" s="1"/>
  <c r="BZ2564" i="1"/>
  <c r="CA2564" i="1" s="1"/>
  <c r="BZ2556" i="1"/>
  <c r="CA2556" i="1" s="1"/>
  <c r="BZ2548" i="1"/>
  <c r="CA2548" i="1" s="1"/>
  <c r="BZ2741" i="1"/>
  <c r="CA2741" i="1" s="1"/>
  <c r="BZ2285" i="1"/>
  <c r="CA2285" i="1" s="1"/>
  <c r="BZ1109" i="1"/>
  <c r="BZ3713" i="1"/>
  <c r="CA3713" i="1" s="1"/>
  <c r="BZ3648" i="1"/>
  <c r="CA3648" i="1" s="1"/>
  <c r="BZ3584" i="1"/>
  <c r="CA3584" i="1" s="1"/>
  <c r="BZ3966" i="1"/>
  <c r="CA3966" i="1" s="1"/>
  <c r="BZ3902" i="1"/>
  <c r="CA3902" i="1" s="1"/>
  <c r="BZ3838" i="1"/>
  <c r="CA3838" i="1" s="1"/>
  <c r="BZ3616" i="1"/>
  <c r="CA3616" i="1" s="1"/>
  <c r="BZ3341" i="1"/>
  <c r="CA3341" i="1" s="1"/>
  <c r="BZ3347" i="1"/>
  <c r="CA3347" i="1" s="1"/>
  <c r="BZ3305" i="1"/>
  <c r="CA3305" i="1" s="1"/>
  <c r="BZ2986" i="1"/>
  <c r="CA2986" i="1" s="1"/>
  <c r="BZ3349" i="1"/>
  <c r="CA3349" i="1" s="1"/>
  <c r="BZ3333" i="1"/>
  <c r="CA3333" i="1" s="1"/>
  <c r="BZ3028" i="1"/>
  <c r="CA3028" i="1" s="1"/>
  <c r="BZ2934" i="1"/>
  <c r="CA2934" i="1" s="1"/>
  <c r="BZ2950" i="1"/>
  <c r="CA2950" i="1" s="1"/>
  <c r="BZ3319" i="1"/>
  <c r="CA3319" i="1" s="1"/>
  <c r="BZ3287" i="1"/>
  <c r="CA3287" i="1" s="1"/>
  <c r="BZ2966" i="1"/>
  <c r="CA2966" i="1" s="1"/>
  <c r="BZ3090" i="1"/>
  <c r="CA3090" i="1" s="1"/>
  <c r="BZ3334" i="1"/>
  <c r="CA3334" i="1" s="1"/>
  <c r="BZ2922" i="1"/>
  <c r="CA2922" i="1" s="1"/>
  <c r="BZ2936" i="1"/>
  <c r="CA2936" i="1" s="1"/>
  <c r="BZ3004" i="1"/>
  <c r="CA3004" i="1" s="1"/>
  <c r="BZ2932" i="1"/>
  <c r="CA2932" i="1" s="1"/>
  <c r="BZ2988" i="1"/>
  <c r="CA2988" i="1" s="1"/>
  <c r="BZ2962" i="1"/>
  <c r="CA2962" i="1" s="1"/>
  <c r="BZ3094" i="1"/>
  <c r="CA3094" i="1" s="1"/>
  <c r="BZ3016" i="1"/>
  <c r="CA3016" i="1" s="1"/>
  <c r="BZ3085" i="1"/>
  <c r="CA3085" i="1" s="1"/>
  <c r="BZ2926" i="1"/>
  <c r="CA2926" i="1" s="1"/>
  <c r="BZ2811" i="1"/>
  <c r="CA2811" i="1" s="1"/>
  <c r="BZ2726" i="1"/>
  <c r="CA2726" i="1" s="1"/>
  <c r="BZ2792" i="1"/>
  <c r="CA2792" i="1" s="1"/>
  <c r="BZ2851" i="1"/>
  <c r="CA2851" i="1" s="1"/>
  <c r="BZ2782" i="1"/>
  <c r="CA2782" i="1" s="1"/>
  <c r="BZ2766" i="1"/>
  <c r="CA2766" i="1" s="1"/>
  <c r="BZ2724" i="1"/>
  <c r="CA2724" i="1" s="1"/>
  <c r="BZ2748" i="1"/>
  <c r="CA2748" i="1" s="1"/>
  <c r="BZ2570" i="1"/>
  <c r="CA2570" i="1" s="1"/>
  <c r="BZ2554" i="1"/>
  <c r="CA2554" i="1" s="1"/>
  <c r="BZ2514" i="1"/>
  <c r="CA2514" i="1" s="1"/>
  <c r="BZ2696" i="1"/>
  <c r="CA2696" i="1" s="1"/>
  <c r="BZ2516" i="1"/>
  <c r="CA2516" i="1" s="1"/>
  <c r="BZ2542" i="1"/>
  <c r="CA2542" i="1" s="1"/>
  <c r="BZ2518" i="1"/>
  <c r="CA2518" i="1" s="1"/>
  <c r="BZ1617" i="1"/>
  <c r="CA1617" i="1" s="1"/>
  <c r="BZ1146" i="1"/>
  <c r="BZ1082" i="1"/>
  <c r="BZ3958" i="1"/>
  <c r="CA3958" i="1" s="1"/>
  <c r="BZ3894" i="1"/>
  <c r="CA3894" i="1" s="1"/>
  <c r="BZ3830" i="1"/>
  <c r="CA3830" i="1" s="1"/>
  <c r="BZ2956" i="1"/>
  <c r="CA2956" i="1" s="1"/>
  <c r="BZ3378" i="1"/>
  <c r="CA3378" i="1" s="1"/>
  <c r="BZ3410" i="1"/>
  <c r="CA3410" i="1" s="1"/>
  <c r="BZ3301" i="1"/>
  <c r="CA3301" i="1" s="1"/>
  <c r="BZ3348" i="1"/>
  <c r="CA3348" i="1" s="1"/>
  <c r="BZ3079" i="1"/>
  <c r="CA3079" i="1" s="1"/>
  <c r="BZ3047" i="1"/>
  <c r="CA3047" i="1" s="1"/>
  <c r="BZ3012" i="1"/>
  <c r="CA3012" i="1" s="1"/>
  <c r="BZ2807" i="1"/>
  <c r="CA2807" i="1" s="1"/>
  <c r="BZ3014" i="1"/>
  <c r="CA3014" i="1" s="1"/>
  <c r="BZ3315" i="1"/>
  <c r="CA3315" i="1" s="1"/>
  <c r="BZ3283" i="1"/>
  <c r="CA3283" i="1" s="1"/>
  <c r="BZ3118" i="1"/>
  <c r="CA3118" i="1" s="1"/>
  <c r="BZ3066" i="1"/>
  <c r="CA3066" i="1" s="1"/>
  <c r="BZ3332" i="1"/>
  <c r="CA3332" i="1" s="1"/>
  <c r="BZ2938" i="1"/>
  <c r="CA2938" i="1" s="1"/>
  <c r="BZ3026" i="1"/>
  <c r="CA3026" i="1" s="1"/>
  <c r="BZ2974" i="1"/>
  <c r="CA2974" i="1" s="1"/>
  <c r="BZ2952" i="1"/>
  <c r="CA2952" i="1" s="1"/>
  <c r="BZ2948" i="1"/>
  <c r="CA2948" i="1" s="1"/>
  <c r="BZ3086" i="1"/>
  <c r="CA3086" i="1" s="1"/>
  <c r="BZ2804" i="1"/>
  <c r="CA2804" i="1" s="1"/>
  <c r="BZ3077" i="1"/>
  <c r="CA3077" i="1" s="1"/>
  <c r="BZ3006" i="1"/>
  <c r="CA3006" i="1" s="1"/>
  <c r="BZ2942" i="1"/>
  <c r="CA2942" i="1" s="1"/>
  <c r="BZ2752" i="1"/>
  <c r="CA2752" i="1" s="1"/>
  <c r="BZ2528" i="1"/>
  <c r="CA2528" i="1" s="1"/>
  <c r="BZ2803" i="1"/>
  <c r="CA2803" i="1" s="1"/>
  <c r="BZ2780" i="1"/>
  <c r="CA2780" i="1" s="1"/>
  <c r="BZ2764" i="1"/>
  <c r="CA2764" i="1" s="1"/>
  <c r="BZ2512" i="1"/>
  <c r="CA2512" i="1" s="1"/>
  <c r="BZ2626" i="1"/>
  <c r="CA2626" i="1" s="1"/>
  <c r="BZ2530" i="1"/>
  <c r="CA2530" i="1" s="1"/>
  <c r="BZ2710" i="1"/>
  <c r="CA2710" i="1" s="1"/>
  <c r="BZ2694" i="1"/>
  <c r="CA2694" i="1" s="1"/>
  <c r="BZ2532" i="1"/>
  <c r="CA2532" i="1" s="1"/>
  <c r="BZ2563" i="1"/>
  <c r="CA2563" i="1" s="1"/>
  <c r="BZ2520" i="1"/>
  <c r="CA2520" i="1" s="1"/>
  <c r="BZ2943" i="1"/>
  <c r="CA2943" i="1" s="1"/>
  <c r="BZ2840" i="1"/>
  <c r="CA2840" i="1" s="1"/>
  <c r="BZ1187" i="1"/>
  <c r="BZ3950" i="1"/>
  <c r="CA3950" i="1" s="1"/>
  <c r="BZ3886" i="1"/>
  <c r="CA3886" i="1" s="1"/>
  <c r="BZ3822" i="1"/>
  <c r="CA3822" i="1" s="1"/>
  <c r="BZ3756" i="1"/>
  <c r="CA3756" i="1" s="1"/>
  <c r="BZ3707" i="1"/>
  <c r="CA3707" i="1" s="1"/>
  <c r="BZ3297" i="1"/>
  <c r="CA3297" i="1" s="1"/>
  <c r="BZ3353" i="1"/>
  <c r="CA3353" i="1" s="1"/>
  <c r="BZ3311" i="1"/>
  <c r="CA3311" i="1" s="1"/>
  <c r="BZ3279" i="1"/>
  <c r="CA3279" i="1" s="1"/>
  <c r="BZ3357" i="1"/>
  <c r="CA3357" i="1" s="1"/>
  <c r="BZ3335" i="1"/>
  <c r="CA3335" i="1" s="1"/>
  <c r="BZ3042" i="1"/>
  <c r="CA3042" i="1" s="1"/>
  <c r="BZ3346" i="1"/>
  <c r="CA3346" i="1" s="1"/>
  <c r="BZ3024" i="1"/>
  <c r="CA3024" i="1" s="1"/>
  <c r="BZ2954" i="1"/>
  <c r="CA2954" i="1" s="1"/>
  <c r="BZ2968" i="1"/>
  <c r="CA2968" i="1" s="1"/>
  <c r="BZ2964" i="1"/>
  <c r="CA2964" i="1" s="1"/>
  <c r="BZ3078" i="1"/>
  <c r="CA3078" i="1" s="1"/>
  <c r="BZ3000" i="1"/>
  <c r="CA3000" i="1" s="1"/>
  <c r="BZ3069" i="1"/>
  <c r="CA3069" i="1" s="1"/>
  <c r="BZ2958" i="1"/>
  <c r="CA2958" i="1" s="1"/>
  <c r="BZ2794" i="1"/>
  <c r="CA2794" i="1" s="1"/>
  <c r="BZ2738" i="1"/>
  <c r="CA2738" i="1" s="1"/>
  <c r="BZ2722" i="1"/>
  <c r="CA2722" i="1" s="1"/>
  <c r="BZ2746" i="1"/>
  <c r="CA2746" i="1" s="1"/>
  <c r="BZ2799" i="1"/>
  <c r="CA2799" i="1" s="1"/>
  <c r="BZ2778" i="1"/>
  <c r="CA2778" i="1" s="1"/>
  <c r="BZ2762" i="1"/>
  <c r="CA2762" i="1" s="1"/>
  <c r="BZ2732" i="1"/>
  <c r="CA2732" i="1" s="1"/>
  <c r="BZ2598" i="1"/>
  <c r="CA2598" i="1" s="1"/>
  <c r="BZ2566" i="1"/>
  <c r="CA2566" i="1" s="1"/>
  <c r="BZ2550" i="1"/>
  <c r="CA2550" i="1" s="1"/>
  <c r="BZ2463" i="1"/>
  <c r="CA2463" i="1" s="1"/>
  <c r="BZ2708" i="1"/>
  <c r="CA2708" i="1" s="1"/>
  <c r="BZ2692" i="1"/>
  <c r="CA2692" i="1" s="1"/>
  <c r="BZ1949" i="1"/>
  <c r="CA1949" i="1" s="1"/>
  <c r="BZ1301" i="1"/>
  <c r="BZ1223" i="1"/>
  <c r="BZ3649" i="1"/>
  <c r="CA3649" i="1" s="1"/>
  <c r="BZ3942" i="1"/>
  <c r="CA3942" i="1" s="1"/>
  <c r="BZ3878" i="1"/>
  <c r="CA3878" i="1" s="1"/>
  <c r="BZ3597" i="1"/>
  <c r="CA3597" i="1" s="1"/>
  <c r="BZ3519" i="1"/>
  <c r="CA3519" i="1" s="1"/>
  <c r="BZ3582" i="1"/>
  <c r="CA3582" i="1" s="1"/>
  <c r="BZ3691" i="1"/>
  <c r="CA3691" i="1" s="1"/>
  <c r="BZ3382" i="1"/>
  <c r="CA3382" i="1" s="1"/>
  <c r="BZ3289" i="1"/>
  <c r="CA3289" i="1" s="1"/>
  <c r="BZ3445" i="1"/>
  <c r="CA3445" i="1" s="1"/>
  <c r="BZ3413" i="1"/>
  <c r="CA3413" i="1" s="1"/>
  <c r="BZ3103" i="1"/>
  <c r="CA3103" i="1" s="1"/>
  <c r="BZ3071" i="1"/>
  <c r="CA3071" i="1" s="1"/>
  <c r="BZ3039" i="1"/>
  <c r="CA3039" i="1" s="1"/>
  <c r="BZ3352" i="1"/>
  <c r="CA3352" i="1" s="1"/>
  <c r="BZ3307" i="1"/>
  <c r="CA3307" i="1" s="1"/>
  <c r="BZ3275" i="1"/>
  <c r="CA3275" i="1" s="1"/>
  <c r="BZ3356" i="1"/>
  <c r="CA3356" i="1" s="1"/>
  <c r="BZ3082" i="1"/>
  <c r="CA3082" i="1" s="1"/>
  <c r="BZ3344" i="1"/>
  <c r="CA3344" i="1" s="1"/>
  <c r="BZ3018" i="1"/>
  <c r="CA3018" i="1" s="1"/>
  <c r="BZ2980" i="1"/>
  <c r="CA2980" i="1" s="1"/>
  <c r="BZ3008" i="1"/>
  <c r="CA3008" i="1" s="1"/>
  <c r="BZ2742" i="1"/>
  <c r="CA2742" i="1" s="1"/>
  <c r="BZ3070" i="1"/>
  <c r="CA3070" i="1" s="1"/>
  <c r="BZ3061" i="1"/>
  <c r="CA3061" i="1" s="1"/>
  <c r="BZ2827" i="1"/>
  <c r="CA2827" i="1" s="1"/>
  <c r="BZ2744" i="1"/>
  <c r="CA2744" i="1" s="1"/>
  <c r="BZ2835" i="1"/>
  <c r="CA2835" i="1" s="1"/>
  <c r="BZ2776" i="1"/>
  <c r="CA2776" i="1" s="1"/>
  <c r="BZ2760" i="1"/>
  <c r="CA2760" i="1" s="1"/>
  <c r="BZ2720" i="1"/>
  <c r="CA2720" i="1" s="1"/>
  <c r="BZ2614" i="1"/>
  <c r="CA2614" i="1" s="1"/>
  <c r="BZ2706" i="1"/>
  <c r="CA2706" i="1" s="1"/>
  <c r="BZ2571" i="1"/>
  <c r="CA2571" i="1" s="1"/>
  <c r="BZ2536" i="1"/>
  <c r="CA2536" i="1" s="1"/>
  <c r="BZ1231" i="1"/>
  <c r="BZ1115" i="1"/>
  <c r="BZ3737" i="1"/>
  <c r="CA3737" i="1" s="1"/>
  <c r="BZ3664" i="1"/>
  <c r="CA3664" i="1" s="1"/>
  <c r="BZ3990" i="1"/>
  <c r="CA3990" i="1" s="1"/>
  <c r="BZ3926" i="1"/>
  <c r="CA3926" i="1" s="1"/>
  <c r="BZ3862" i="1"/>
  <c r="CA3862" i="1" s="1"/>
  <c r="BZ3549" i="1"/>
  <c r="CA3549" i="1" s="1"/>
  <c r="BZ3675" i="1"/>
  <c r="CA3675" i="1" s="1"/>
  <c r="BZ3370" i="1"/>
  <c r="CA3370" i="1" s="1"/>
  <c r="BZ3366" i="1"/>
  <c r="CA3366" i="1" s="1"/>
  <c r="BZ3321" i="1"/>
  <c r="CA3321" i="1" s="1"/>
  <c r="BZ3281" i="1"/>
  <c r="CA3281" i="1" s="1"/>
  <c r="BZ2820" i="1"/>
  <c r="CA2820" i="1" s="1"/>
  <c r="BZ3095" i="1"/>
  <c r="CA3095" i="1" s="1"/>
  <c r="BZ3063" i="1"/>
  <c r="CA3063" i="1" s="1"/>
  <c r="BZ3031" i="1"/>
  <c r="CA3031" i="1" s="1"/>
  <c r="BZ3354" i="1"/>
  <c r="CA3354" i="1" s="1"/>
  <c r="BZ3331" i="1"/>
  <c r="CA3331" i="1" s="1"/>
  <c r="BZ3299" i="1"/>
  <c r="CA3299" i="1" s="1"/>
  <c r="BZ3267" i="1"/>
  <c r="CA3267" i="1" s="1"/>
  <c r="BZ3098" i="1"/>
  <c r="CA3098" i="1" s="1"/>
  <c r="BZ3034" i="1"/>
  <c r="CA3034" i="1" s="1"/>
  <c r="BZ2823" i="1"/>
  <c r="CA2823" i="1" s="1"/>
  <c r="BZ3340" i="1"/>
  <c r="CA3340" i="1" s="1"/>
  <c r="BZ3002" i="1"/>
  <c r="CA3002" i="1" s="1"/>
  <c r="BZ3030" i="1"/>
  <c r="CA3030" i="1" s="1"/>
  <c r="BZ3054" i="1"/>
  <c r="CA3054" i="1" s="1"/>
  <c r="BZ2928" i="1"/>
  <c r="CA2928" i="1" s="1"/>
  <c r="BZ3110" i="1"/>
  <c r="CA3110" i="1" s="1"/>
  <c r="BZ3045" i="1"/>
  <c r="CA3045" i="1" s="1"/>
  <c r="BZ2750" i="1"/>
  <c r="CA2750" i="1" s="1"/>
  <c r="BZ2795" i="1"/>
  <c r="CA2795" i="1" s="1"/>
  <c r="BZ2788" i="1"/>
  <c r="CA2788" i="1" s="1"/>
  <c r="BZ2772" i="1"/>
  <c r="CA2772" i="1" s="1"/>
  <c r="BZ2756" i="1"/>
  <c r="CA2756" i="1" s="1"/>
  <c r="BZ2728" i="1"/>
  <c r="CA2728" i="1" s="1"/>
  <c r="BZ2716" i="1"/>
  <c r="CA2716" i="1" s="1"/>
  <c r="BZ2825" i="1"/>
  <c r="CA2825" i="1" s="1"/>
  <c r="BZ2847" i="1"/>
  <c r="CA2847" i="1" s="1"/>
  <c r="BZ2444" i="1"/>
  <c r="CA2444" i="1" s="1"/>
  <c r="BZ2702" i="1"/>
  <c r="CA2702" i="1" s="1"/>
  <c r="BZ1621" i="1"/>
  <c r="CA1621" i="1" s="1"/>
  <c r="BZ3062" i="1"/>
  <c r="CA3062" i="1" s="1"/>
  <c r="BZ2559" i="1"/>
  <c r="CA2559" i="1" s="1"/>
  <c r="BZ2350" i="1"/>
  <c r="CA2350" i="1" s="1"/>
  <c r="BZ2460" i="1"/>
  <c r="CA2460" i="1" s="1"/>
  <c r="BZ2552" i="1"/>
  <c r="CA2552" i="1" s="1"/>
  <c r="BZ2538" i="1"/>
  <c r="CA2538" i="1" s="1"/>
  <c r="BZ2524" i="1"/>
  <c r="CA2524" i="1" s="1"/>
  <c r="BZ2506" i="1"/>
  <c r="CA2506" i="1" s="1"/>
  <c r="BZ2498" i="1"/>
  <c r="CA2498" i="1" s="1"/>
  <c r="BZ2486" i="1"/>
  <c r="CA2486" i="1" s="1"/>
  <c r="BZ2311" i="1"/>
  <c r="CA2311" i="1" s="1"/>
  <c r="BZ2252" i="1"/>
  <c r="CA2252" i="1" s="1"/>
  <c r="BZ2259" i="1"/>
  <c r="CA2259" i="1" s="1"/>
  <c r="BZ2427" i="1"/>
  <c r="CA2427" i="1" s="1"/>
  <c r="BZ2258" i="1"/>
  <c r="CA2258" i="1" s="1"/>
  <c r="BZ2346" i="1"/>
  <c r="CA2346" i="1" s="1"/>
  <c r="BZ2271" i="1"/>
  <c r="CA2271" i="1" s="1"/>
  <c r="BZ2324" i="1"/>
  <c r="CA2324" i="1" s="1"/>
  <c r="BZ2275" i="1"/>
  <c r="CA2275" i="1" s="1"/>
  <c r="BZ2185" i="1"/>
  <c r="CA2185" i="1" s="1"/>
  <c r="BZ2092" i="1"/>
  <c r="CA2092" i="1" s="1"/>
  <c r="BZ2106" i="1"/>
  <c r="CA2106" i="1" s="1"/>
  <c r="BZ2075" i="1"/>
  <c r="CA2075" i="1" s="1"/>
  <c r="BZ2065" i="1"/>
  <c r="CA2065" i="1" s="1"/>
  <c r="BZ1993" i="1"/>
  <c r="CA1993" i="1" s="1"/>
  <c r="BZ1859" i="1"/>
  <c r="CA1859" i="1" s="1"/>
  <c r="BZ1874" i="1"/>
  <c r="CA1874" i="1" s="1"/>
  <c r="BZ1849" i="1"/>
  <c r="CA1849" i="1" s="1"/>
  <c r="BZ1820" i="1"/>
  <c r="CA1820" i="1" s="1"/>
  <c r="BZ2063" i="1"/>
  <c r="CA2063" i="1" s="1"/>
  <c r="BZ2017" i="1"/>
  <c r="CA2017" i="1" s="1"/>
  <c r="BZ1194" i="1"/>
  <c r="BZ3683" i="1"/>
  <c r="CA3683" i="1" s="1"/>
  <c r="BZ3120" i="1"/>
  <c r="CA3120" i="1" s="1"/>
  <c r="BZ3058" i="1"/>
  <c r="CA3058" i="1" s="1"/>
  <c r="BZ3010" i="1"/>
  <c r="CA3010" i="1" s="1"/>
  <c r="BZ2740" i="1"/>
  <c r="CA2740" i="1" s="1"/>
  <c r="BZ2534" i="1"/>
  <c r="CA2534" i="1" s="1"/>
  <c r="BZ2622" i="1"/>
  <c r="CA2622" i="1" s="1"/>
  <c r="BZ2561" i="1"/>
  <c r="CA2561" i="1" s="1"/>
  <c r="BZ2483" i="1"/>
  <c r="CA2483" i="1" s="1"/>
  <c r="BZ2475" i="1"/>
  <c r="CA2475" i="1" s="1"/>
  <c r="BZ2228" i="1"/>
  <c r="CA2228" i="1" s="1"/>
  <c r="BZ1912" i="1"/>
  <c r="CA1912" i="1" s="1"/>
  <c r="BZ2248" i="1"/>
  <c r="CA2248" i="1" s="1"/>
  <c r="BZ2094" i="1"/>
  <c r="CA2094" i="1" s="1"/>
  <c r="BZ2071" i="1"/>
  <c r="CA2071" i="1" s="1"/>
  <c r="BZ2088" i="1"/>
  <c r="CA2088" i="1" s="1"/>
  <c r="BZ2108" i="1"/>
  <c r="CA2108" i="1" s="1"/>
  <c r="BZ1986" i="1"/>
  <c r="CA1986" i="1" s="1"/>
  <c r="BZ2205" i="1"/>
  <c r="CA2205" i="1" s="1"/>
  <c r="BZ2175" i="1"/>
  <c r="CA2175" i="1" s="1"/>
  <c r="BZ2096" i="1"/>
  <c r="CA2096" i="1" s="1"/>
  <c r="BZ2021" i="1"/>
  <c r="CA2021" i="1" s="1"/>
  <c r="BZ1930" i="1"/>
  <c r="CA1930" i="1" s="1"/>
  <c r="BZ1885" i="1"/>
  <c r="CA1885" i="1" s="1"/>
  <c r="BZ1927" i="1"/>
  <c r="CA1927" i="1" s="1"/>
  <c r="BZ2030" i="1"/>
  <c r="CA2030" i="1" s="1"/>
  <c r="BZ1861" i="1"/>
  <c r="CA1861" i="1" s="1"/>
  <c r="BZ1757" i="1"/>
  <c r="CA1757" i="1" s="1"/>
  <c r="BZ2043" i="1"/>
  <c r="CA2043" i="1" s="1"/>
  <c r="BZ1932" i="1"/>
  <c r="CA1932" i="1" s="1"/>
  <c r="BZ1906" i="1"/>
  <c r="CA1906" i="1" s="1"/>
  <c r="BZ1741" i="1"/>
  <c r="CA1741" i="1" s="1"/>
  <c r="BZ1842" i="1"/>
  <c r="CA1842" i="1" s="1"/>
  <c r="BZ1808" i="1"/>
  <c r="CA1808" i="1" s="1"/>
  <c r="BZ1672" i="1"/>
  <c r="CA1672" i="1" s="1"/>
  <c r="BZ1654" i="1"/>
  <c r="CA1654" i="1" s="1"/>
  <c r="BZ1847" i="1"/>
  <c r="CA1847" i="1" s="1"/>
  <c r="BZ1787" i="1"/>
  <c r="CA1787" i="1" s="1"/>
  <c r="BZ1755" i="1"/>
  <c r="CA1755" i="1" s="1"/>
  <c r="BZ1667" i="1"/>
  <c r="CA1667" i="1" s="1"/>
  <c r="BZ1788" i="1"/>
  <c r="CA1788" i="1" s="1"/>
  <c r="BZ1772" i="1"/>
  <c r="CA1772" i="1" s="1"/>
  <c r="BZ1756" i="1"/>
  <c r="CA1756" i="1" s="1"/>
  <c r="BZ1740" i="1"/>
  <c r="CA1740" i="1" s="1"/>
  <c r="BZ1724" i="1"/>
  <c r="CA1724" i="1" s="1"/>
  <c r="BZ2560" i="1"/>
  <c r="CA2560" i="1" s="1"/>
  <c r="BZ2510" i="1"/>
  <c r="CA2510" i="1" s="1"/>
  <c r="BZ2504" i="1"/>
  <c r="CA2504" i="1" s="1"/>
  <c r="BZ2496" i="1"/>
  <c r="CA2496" i="1" s="1"/>
  <c r="BZ2435" i="1"/>
  <c r="CA2435" i="1" s="1"/>
  <c r="BZ2294" i="1"/>
  <c r="CA2294" i="1" s="1"/>
  <c r="BZ2471" i="1"/>
  <c r="CA2471" i="1" s="1"/>
  <c r="BZ2287" i="1"/>
  <c r="CA2287" i="1" s="1"/>
  <c r="BZ2263" i="1"/>
  <c r="CA2263" i="1" s="1"/>
  <c r="BZ2299" i="1"/>
  <c r="CA2299" i="1" s="1"/>
  <c r="BZ2267" i="1"/>
  <c r="CA2267" i="1" s="1"/>
  <c r="BZ2126" i="1"/>
  <c r="CA2126" i="1" s="1"/>
  <c r="BZ2169" i="1"/>
  <c r="CA2169" i="1" s="1"/>
  <c r="BZ2128" i="1"/>
  <c r="CA2128" i="1" s="1"/>
  <c r="BZ2112" i="1"/>
  <c r="CA2112" i="1" s="1"/>
  <c r="BZ2041" i="1"/>
  <c r="CA2041" i="1" s="1"/>
  <c r="BZ1789" i="1"/>
  <c r="CA1789" i="1" s="1"/>
  <c r="BZ2029" i="1"/>
  <c r="CA2029" i="1" s="1"/>
  <c r="BZ2014" i="1"/>
  <c r="CA2014" i="1" s="1"/>
  <c r="BZ1838" i="1"/>
  <c r="CA1838" i="1" s="1"/>
  <c r="BZ1882" i="1"/>
  <c r="CA1882" i="1" s="1"/>
  <c r="BZ1855" i="1"/>
  <c r="CA1855" i="1" s="1"/>
  <c r="BZ2035" i="1"/>
  <c r="CA2035" i="1" s="1"/>
  <c r="BZ1886" i="1"/>
  <c r="CA1886" i="1" s="1"/>
  <c r="BZ1830" i="1"/>
  <c r="CA1830" i="1" s="1"/>
  <c r="BZ1791" i="1"/>
  <c r="CA1791" i="1" s="1"/>
  <c r="BZ1879" i="1"/>
  <c r="CA1879" i="1" s="1"/>
  <c r="BZ1828" i="1"/>
  <c r="CA1828" i="1" s="1"/>
  <c r="BZ1809" i="1"/>
  <c r="CA1809" i="1" s="1"/>
  <c r="BZ1683" i="1"/>
  <c r="CA1683" i="1" s="1"/>
  <c r="BZ1834" i="1"/>
  <c r="CA1834" i="1" s="1"/>
  <c r="BZ1800" i="1"/>
  <c r="CA1800" i="1" s="1"/>
  <c r="BZ1839" i="1"/>
  <c r="CA1839" i="1" s="1"/>
  <c r="BZ1786" i="1"/>
  <c r="CA1786" i="1" s="1"/>
  <c r="BZ1770" i="1"/>
  <c r="CA1770" i="1" s="1"/>
  <c r="BZ1754" i="1"/>
  <c r="CA1754" i="1" s="1"/>
  <c r="BZ1738" i="1"/>
  <c r="CA1738" i="1" s="1"/>
  <c r="BZ1722" i="1"/>
  <c r="CA1722" i="1" s="1"/>
  <c r="BZ2970" i="1"/>
  <c r="CA2970" i="1" s="1"/>
  <c r="BZ3339" i="1"/>
  <c r="CA3339" i="1" s="1"/>
  <c r="BZ2718" i="1"/>
  <c r="CA2718" i="1" s="1"/>
  <c r="BZ2790" i="1"/>
  <c r="CA2790" i="1" s="1"/>
  <c r="BZ2551" i="1"/>
  <c r="CA2551" i="1" s="1"/>
  <c r="BZ2606" i="1"/>
  <c r="CA2606" i="1" s="1"/>
  <c r="BZ2573" i="1"/>
  <c r="CA2573" i="1" s="1"/>
  <c r="BZ2557" i="1"/>
  <c r="CA2557" i="1" s="1"/>
  <c r="BZ2526" i="1"/>
  <c r="CA2526" i="1" s="1"/>
  <c r="BZ2396" i="1"/>
  <c r="CA2396" i="1" s="1"/>
  <c r="BZ2330" i="1"/>
  <c r="CA2330" i="1" s="1"/>
  <c r="BZ2443" i="1"/>
  <c r="CA2443" i="1" s="1"/>
  <c r="BZ2337" i="1"/>
  <c r="CA2337" i="1" s="1"/>
  <c r="BZ2321" i="1"/>
  <c r="CA2321" i="1" s="1"/>
  <c r="BZ2305" i="1"/>
  <c r="CA2305" i="1" s="1"/>
  <c r="BZ2340" i="1"/>
  <c r="CA2340" i="1" s="1"/>
  <c r="BZ1860" i="1"/>
  <c r="CA1860" i="1" s="1"/>
  <c r="BZ2394" i="1"/>
  <c r="CA2394" i="1" s="1"/>
  <c r="BZ2265" i="1"/>
  <c r="CA2265" i="1" s="1"/>
  <c r="BZ2244" i="1"/>
  <c r="CA2244" i="1" s="1"/>
  <c r="BZ2124" i="1"/>
  <c r="CA2124" i="1" s="1"/>
  <c r="BZ2110" i="1"/>
  <c r="CA2110" i="1" s="1"/>
  <c r="BZ2068" i="1"/>
  <c r="CA2068" i="1" s="1"/>
  <c r="BZ2104" i="1"/>
  <c r="CA2104" i="1" s="1"/>
  <c r="BZ2023" i="1"/>
  <c r="CA2023" i="1" s="1"/>
  <c r="BZ1914" i="1"/>
  <c r="CA1914" i="1" s="1"/>
  <c r="BZ2055" i="1"/>
  <c r="CA2055" i="1" s="1"/>
  <c r="BZ2189" i="1"/>
  <c r="CA2189" i="1" s="1"/>
  <c r="BZ2114" i="1"/>
  <c r="CA2114" i="1" s="1"/>
  <c r="BZ2084" i="1"/>
  <c r="CA2084" i="1" s="1"/>
  <c r="BZ1895" i="1"/>
  <c r="CA1895" i="1" s="1"/>
  <c r="BZ1925" i="1"/>
  <c r="CA1925" i="1" s="1"/>
  <c r="BZ2045" i="1"/>
  <c r="CA2045" i="1" s="1"/>
  <c r="BZ2013" i="1"/>
  <c r="CA2013" i="1" s="1"/>
  <c r="BZ1998" i="1"/>
  <c r="CA1998" i="1" s="1"/>
  <c r="BZ2034" i="1"/>
  <c r="CA2034" i="1" s="1"/>
  <c r="BZ2002" i="1"/>
  <c r="CA2002" i="1" s="1"/>
  <c r="BZ1898" i="1"/>
  <c r="CA1898" i="1" s="1"/>
  <c r="BZ1869" i="1"/>
  <c r="CA1869" i="1" s="1"/>
  <c r="BZ1878" i="1"/>
  <c r="CA1878" i="1" s="1"/>
  <c r="BZ1890" i="1"/>
  <c r="CA1890" i="1" s="1"/>
  <c r="BZ1825" i="1"/>
  <c r="CA1825" i="1" s="1"/>
  <c r="BZ1852" i="1"/>
  <c r="CA1852" i="1" s="1"/>
  <c r="BZ1525" i="1"/>
  <c r="CA1525" i="1" s="1"/>
  <c r="BZ1826" i="1"/>
  <c r="CA1826" i="1" s="1"/>
  <c r="BZ1798" i="1"/>
  <c r="CA1798" i="1" s="1"/>
  <c r="BZ1247" i="1"/>
  <c r="BZ3998" i="1"/>
  <c r="CA3998" i="1" s="1"/>
  <c r="BZ3374" i="1"/>
  <c r="CA3374" i="1" s="1"/>
  <c r="BZ3303" i="1"/>
  <c r="CA3303" i="1" s="1"/>
  <c r="BZ2940" i="1"/>
  <c r="CA2940" i="1" s="1"/>
  <c r="BZ2972" i="1"/>
  <c r="CA2972" i="1" s="1"/>
  <c r="BZ2774" i="1"/>
  <c r="CA2774" i="1" s="1"/>
  <c r="BZ2607" i="1"/>
  <c r="CA2607" i="1" s="1"/>
  <c r="BZ2704" i="1"/>
  <c r="CA2704" i="1" s="1"/>
  <c r="BZ2568" i="1"/>
  <c r="CA2568" i="1" s="1"/>
  <c r="BZ2447" i="1"/>
  <c r="CA2447" i="1" s="1"/>
  <c r="BZ2546" i="1"/>
  <c r="CA2546" i="1" s="1"/>
  <c r="BZ2502" i="1"/>
  <c r="CA2502" i="1" s="1"/>
  <c r="BZ2494" i="1"/>
  <c r="CA2494" i="1" s="1"/>
  <c r="BZ2467" i="1"/>
  <c r="CA2467" i="1" s="1"/>
  <c r="BZ2286" i="1"/>
  <c r="CA2286" i="1" s="1"/>
  <c r="BZ2236" i="1"/>
  <c r="CA2236" i="1" s="1"/>
  <c r="BZ2278" i="1"/>
  <c r="CA2278" i="1" s="1"/>
  <c r="BZ2455" i="1"/>
  <c r="CA2455" i="1" s="1"/>
  <c r="BZ2343" i="1"/>
  <c r="CA2343" i="1" s="1"/>
  <c r="BZ2353" i="1"/>
  <c r="CA2353" i="1" s="1"/>
  <c r="BZ2334" i="1"/>
  <c r="CA2334" i="1" s="1"/>
  <c r="BZ2318" i="1"/>
  <c r="CA2318" i="1" s="1"/>
  <c r="BZ2302" i="1"/>
  <c r="CA2302" i="1" s="1"/>
  <c r="BZ2200" i="1"/>
  <c r="CA2200" i="1" s="1"/>
  <c r="BZ2234" i="1"/>
  <c r="CA2234" i="1" s="1"/>
  <c r="BZ2291" i="1"/>
  <c r="CA2291" i="1" s="1"/>
  <c r="BZ2193" i="1"/>
  <c r="CA2193" i="1" s="1"/>
  <c r="BZ2007" i="1"/>
  <c r="CA2007" i="1" s="1"/>
  <c r="BZ2167" i="1"/>
  <c r="CA2167" i="1" s="1"/>
  <c r="BZ2059" i="1"/>
  <c r="CA2059" i="1" s="1"/>
  <c r="BZ2081" i="1"/>
  <c r="CA2081" i="1" s="1"/>
  <c r="BZ1911" i="1"/>
  <c r="CA1911" i="1" s="1"/>
  <c r="BZ1806" i="1"/>
  <c r="CA1806" i="1" s="1"/>
  <c r="BZ2033" i="1"/>
  <c r="CA2033" i="1" s="1"/>
  <c r="BZ2001" i="1"/>
  <c r="CA2001" i="1" s="1"/>
  <c r="BZ1988" i="1"/>
  <c r="CA1988" i="1" s="1"/>
  <c r="BZ1916" i="1"/>
  <c r="CA1916" i="1" s="1"/>
  <c r="BZ1870" i="1"/>
  <c r="CA1870" i="1" s="1"/>
  <c r="BZ1883" i="1"/>
  <c r="CA1883" i="1" s="1"/>
  <c r="BZ1881" i="1"/>
  <c r="CA1881" i="1" s="1"/>
  <c r="BZ1871" i="1"/>
  <c r="CA1871" i="1" s="1"/>
  <c r="BZ1669" i="1"/>
  <c r="CA1669" i="1" s="1"/>
  <c r="BZ1818" i="1"/>
  <c r="CA1818" i="1" s="1"/>
  <c r="BZ1648" i="1"/>
  <c r="CA1648" i="1" s="1"/>
  <c r="BZ1775" i="1"/>
  <c r="CA1775" i="1" s="1"/>
  <c r="BZ1743" i="1"/>
  <c r="CA1743" i="1" s="1"/>
  <c r="BZ1823" i="1"/>
  <c r="CA1823" i="1" s="1"/>
  <c r="BZ1688" i="1"/>
  <c r="CA1688" i="1" s="1"/>
  <c r="BZ3934" i="1"/>
  <c r="CA3934" i="1" s="1"/>
  <c r="BZ3271" i="1"/>
  <c r="CA3271" i="1" s="1"/>
  <c r="BZ3342" i="1"/>
  <c r="CA3342" i="1" s="1"/>
  <c r="BZ3126" i="1"/>
  <c r="CA3126" i="1" s="1"/>
  <c r="BZ2758" i="1"/>
  <c r="CA2758" i="1" s="1"/>
  <c r="BZ2431" i="1"/>
  <c r="CA2431" i="1" s="1"/>
  <c r="BZ2522" i="1"/>
  <c r="CA2522" i="1" s="1"/>
  <c r="BZ2569" i="1"/>
  <c r="CA2569" i="1" s="1"/>
  <c r="BZ2553" i="1"/>
  <c r="CA2553" i="1" s="1"/>
  <c r="BZ2492" i="1"/>
  <c r="CA2492" i="1" s="1"/>
  <c r="BZ2439" i="1"/>
  <c r="CA2439" i="1" s="1"/>
  <c r="BZ2279" i="1"/>
  <c r="CA2279" i="1" s="1"/>
  <c r="BZ2257" i="1"/>
  <c r="CA2257" i="1" s="1"/>
  <c r="BZ2308" i="1"/>
  <c r="CA2308" i="1" s="1"/>
  <c r="BZ2100" i="1"/>
  <c r="CA2100" i="1" s="1"/>
  <c r="BZ2048" i="1"/>
  <c r="CA2048" i="1" s="1"/>
  <c r="BZ2177" i="1"/>
  <c r="CA2177" i="1" s="1"/>
  <c r="BZ2052" i="1"/>
  <c r="CA2052" i="1" s="1"/>
  <c r="BZ2006" i="1"/>
  <c r="CA2006" i="1" s="1"/>
  <c r="BZ2211" i="1"/>
  <c r="CA2211" i="1" s="1"/>
  <c r="BZ1928" i="1"/>
  <c r="CA1928" i="1" s="1"/>
  <c r="BZ1997" i="1"/>
  <c r="CA1997" i="1" s="1"/>
  <c r="BZ1990" i="1"/>
  <c r="CA1990" i="1" s="1"/>
  <c r="BZ1833" i="1"/>
  <c r="CA1833" i="1" s="1"/>
  <c r="BZ1827" i="1"/>
  <c r="CA1827" i="1" s="1"/>
  <c r="BZ1862" i="1"/>
  <c r="CA1862" i="1" s="1"/>
  <c r="BZ1938" i="1"/>
  <c r="CA1938" i="1" s="1"/>
  <c r="BZ1875" i="1"/>
  <c r="CA1875" i="1" s="1"/>
  <c r="BZ1836" i="1"/>
  <c r="CA1836" i="1" s="1"/>
  <c r="BZ1773" i="1"/>
  <c r="CA1773" i="1" s="1"/>
  <c r="BZ1848" i="1"/>
  <c r="CA1848" i="1" s="1"/>
  <c r="BZ1814" i="1"/>
  <c r="CA1814" i="1" s="1"/>
  <c r="BZ1513" i="1"/>
  <c r="CA1513" i="1" s="1"/>
  <c r="BZ1810" i="1"/>
  <c r="CA1810" i="1" s="1"/>
  <c r="BZ1685" i="1"/>
  <c r="CA1685" i="1" s="1"/>
  <c r="BZ1840" i="1"/>
  <c r="CA1840" i="1" s="1"/>
  <c r="BZ1815" i="1"/>
  <c r="CA1815" i="1" s="1"/>
  <c r="BZ1771" i="1"/>
  <c r="CA1771" i="1" s="1"/>
  <c r="BZ1739" i="1"/>
  <c r="CA1739" i="1" s="1"/>
  <c r="BZ1780" i="1"/>
  <c r="CA1780" i="1" s="1"/>
  <c r="BZ3870" i="1"/>
  <c r="CA3870" i="1" s="1"/>
  <c r="BZ3565" i="1"/>
  <c r="CA3565" i="1" s="1"/>
  <c r="BZ3329" i="1"/>
  <c r="CA3329" i="1" s="1"/>
  <c r="BZ3053" i="1"/>
  <c r="CA3053" i="1" s="1"/>
  <c r="BZ2734" i="1"/>
  <c r="CA2734" i="1" s="1"/>
  <c r="BZ2841" i="1"/>
  <c r="CA2841" i="1" s="1"/>
  <c r="BZ2630" i="1"/>
  <c r="CA2630" i="1" s="1"/>
  <c r="BZ2540" i="1"/>
  <c r="CA2540" i="1" s="1"/>
  <c r="BZ2580" i="1"/>
  <c r="CA2580" i="1" s="1"/>
  <c r="BZ2314" i="1"/>
  <c r="CA2314" i="1" s="1"/>
  <c r="BZ2582" i="1"/>
  <c r="CA2582" i="1" s="1"/>
  <c r="BZ2500" i="1"/>
  <c r="CA2500" i="1" s="1"/>
  <c r="BZ2490" i="1"/>
  <c r="CA2490" i="1" s="1"/>
  <c r="BZ2270" i="1"/>
  <c r="CA2270" i="1" s="1"/>
  <c r="BZ2327" i="1"/>
  <c r="CA2327" i="1" s="1"/>
  <c r="BZ2459" i="1"/>
  <c r="CA2459" i="1" s="1"/>
  <c r="BZ2356" i="1"/>
  <c r="CA2356" i="1" s="1"/>
  <c r="BZ2250" i="1"/>
  <c r="CA2250" i="1" s="1"/>
  <c r="BZ2283" i="1"/>
  <c r="CA2283" i="1" s="1"/>
  <c r="BZ2118" i="1"/>
  <c r="CA2118" i="1" s="1"/>
  <c r="BZ2040" i="1"/>
  <c r="CA2040" i="1" s="1"/>
  <c r="BZ2022" i="1"/>
  <c r="CA2022" i="1" s="1"/>
  <c r="BZ2120" i="1"/>
  <c r="CA2120" i="1" s="1"/>
  <c r="BZ2086" i="1"/>
  <c r="CA2086" i="1" s="1"/>
  <c r="BZ2183" i="1"/>
  <c r="CA2183" i="1" s="1"/>
  <c r="BZ2005" i="1"/>
  <c r="CA2005" i="1" s="1"/>
  <c r="BZ1877" i="1"/>
  <c r="CA1877" i="1" s="1"/>
  <c r="BZ1893" i="1"/>
  <c r="CA1893" i="1" s="1"/>
  <c r="BZ1866" i="1"/>
  <c r="CA1866" i="1" s="1"/>
  <c r="BZ1909" i="1"/>
  <c r="CA1909" i="1" s="1"/>
  <c r="BZ2994" i="1"/>
  <c r="CA2994" i="1" s="1"/>
  <c r="BZ2203" i="1"/>
  <c r="CA2203" i="1" s="1"/>
  <c r="BZ2116" i="1"/>
  <c r="CA2116" i="1" s="1"/>
  <c r="BZ2161" i="1"/>
  <c r="CA2161" i="1" s="1"/>
  <c r="BZ2079" i="1"/>
  <c r="CA2079" i="1" s="1"/>
  <c r="BZ1867" i="1"/>
  <c r="CA1867" i="1" s="1"/>
  <c r="BZ1863" i="1"/>
  <c r="CA1863" i="1" s="1"/>
  <c r="BZ1872" i="1"/>
  <c r="CA1872" i="1" s="1"/>
  <c r="BZ1824" i="1"/>
  <c r="CA1824" i="1" s="1"/>
  <c r="BZ1807" i="1"/>
  <c r="CA1807" i="1" s="1"/>
  <c r="BZ1778" i="1"/>
  <c r="CA1778" i="1" s="1"/>
  <c r="BZ1758" i="1"/>
  <c r="CA1758" i="1" s="1"/>
  <c r="BZ1734" i="1"/>
  <c r="CA1734" i="1" s="1"/>
  <c r="BZ1714" i="1"/>
  <c r="CA1714" i="1" s="1"/>
  <c r="BZ1581" i="1"/>
  <c r="CA1581" i="1" s="1"/>
  <c r="BZ1548" i="1"/>
  <c r="CA1548" i="1" s="1"/>
  <c r="BZ1495" i="1"/>
  <c r="CA1495" i="1" s="1"/>
  <c r="BZ1588" i="1"/>
  <c r="CA1588" i="1" s="1"/>
  <c r="BZ1571" i="1"/>
  <c r="CA1571" i="1" s="1"/>
  <c r="BZ1540" i="1"/>
  <c r="CA1540" i="1" s="1"/>
  <c r="BZ1542" i="1"/>
  <c r="CA1542" i="1" s="1"/>
  <c r="BZ1506" i="1"/>
  <c r="CA1506" i="1" s="1"/>
  <c r="BZ1561" i="1"/>
  <c r="CA1561" i="1" s="1"/>
  <c r="BZ1545" i="1"/>
  <c r="CA1545" i="1" s="1"/>
  <c r="BZ1529" i="1"/>
  <c r="CA1529" i="1" s="1"/>
  <c r="BZ1477" i="1"/>
  <c r="CA1477" i="1" s="1"/>
  <c r="BZ1445" i="1"/>
  <c r="CA1445" i="1" s="1"/>
  <c r="BZ1510" i="1"/>
  <c r="CA1510" i="1" s="1"/>
  <c r="BZ1433" i="1"/>
  <c r="CA1433" i="1" s="1"/>
  <c r="BZ1417" i="1"/>
  <c r="CA1417" i="1" s="1"/>
  <c r="BZ1422" i="1"/>
  <c r="CA1422" i="1" s="1"/>
  <c r="BZ1408" i="1"/>
  <c r="BZ1431" i="1"/>
  <c r="CA1431" i="1" s="1"/>
  <c r="BZ1415" i="1"/>
  <c r="BZ1396" i="1"/>
  <c r="BZ1428" i="1"/>
  <c r="CA1428" i="1" s="1"/>
  <c r="BZ1412" i="1"/>
  <c r="BZ1366" i="1"/>
  <c r="BZ1336" i="1"/>
  <c r="BZ1320" i="1"/>
  <c r="BZ1356" i="1"/>
  <c r="BZ1298" i="1"/>
  <c r="BZ1248" i="1"/>
  <c r="BZ1236" i="1"/>
  <c r="BZ1268" i="1"/>
  <c r="BZ1245" i="1"/>
  <c r="BZ1251" i="1"/>
  <c r="BZ1137" i="1"/>
  <c r="BZ1153" i="1"/>
  <c r="BZ1116" i="1"/>
  <c r="BZ1132" i="1"/>
  <c r="BZ1121" i="1"/>
  <c r="BZ1123" i="1"/>
  <c r="BZ1054" i="1"/>
  <c r="BZ1008" i="1"/>
  <c r="BZ1061" i="1"/>
  <c r="BZ1069" i="1"/>
  <c r="BZ1042" i="1"/>
  <c r="BZ1028" i="1"/>
  <c r="BZ1036" i="1"/>
  <c r="BZ1026" i="1"/>
  <c r="BZ1010" i="1"/>
  <c r="BZ1043" i="1"/>
  <c r="BZ1019" i="1"/>
  <c r="BZ1003" i="1"/>
  <c r="BZ1030" i="1"/>
  <c r="BZ1014" i="1"/>
  <c r="BZ1007" i="1"/>
  <c r="BZ1812" i="1"/>
  <c r="CA1812" i="1" s="1"/>
  <c r="BZ1873" i="1"/>
  <c r="CA1873" i="1" s="1"/>
  <c r="BZ1880" i="1"/>
  <c r="CA1880" i="1" s="1"/>
  <c r="BZ1832" i="1"/>
  <c r="CA1832" i="1" s="1"/>
  <c r="BZ1591" i="1"/>
  <c r="CA1591" i="1" s="1"/>
  <c r="BZ1536" i="1"/>
  <c r="CA1536" i="1" s="1"/>
  <c r="BZ1528" i="1"/>
  <c r="CA1528" i="1" s="1"/>
  <c r="BZ1568" i="1"/>
  <c r="CA1568" i="1" s="1"/>
  <c r="BZ3285" i="1"/>
  <c r="CA3285" i="1" s="1"/>
  <c r="BZ2565" i="1"/>
  <c r="CA2565" i="1" s="1"/>
  <c r="BZ2295" i="1"/>
  <c r="CA2295" i="1" s="1"/>
  <c r="BZ2098" i="1"/>
  <c r="CA2098" i="1" s="1"/>
  <c r="BZ2209" i="1"/>
  <c r="CA2209" i="1" s="1"/>
  <c r="BZ1846" i="1"/>
  <c r="CA1846" i="1" s="1"/>
  <c r="BZ1865" i="1"/>
  <c r="CA1865" i="1" s="1"/>
  <c r="BZ1864" i="1"/>
  <c r="CA1864" i="1" s="1"/>
  <c r="BZ1795" i="1"/>
  <c r="CA1795" i="1" s="1"/>
  <c r="BZ1816" i="1"/>
  <c r="CA1816" i="1" s="1"/>
  <c r="BZ1759" i="1"/>
  <c r="CA1759" i="1" s="1"/>
  <c r="BZ1799" i="1"/>
  <c r="CA1799" i="1" s="1"/>
  <c r="BZ1776" i="1"/>
  <c r="CA1776" i="1" s="1"/>
  <c r="BZ1752" i="1"/>
  <c r="CA1752" i="1" s="1"/>
  <c r="BZ1732" i="1"/>
  <c r="CA1732" i="1" s="1"/>
  <c r="BZ1712" i="1"/>
  <c r="CA1712" i="1" s="1"/>
  <c r="BZ1564" i="1"/>
  <c r="CA1564" i="1" s="1"/>
  <c r="BZ1574" i="1"/>
  <c r="CA1574" i="1" s="1"/>
  <c r="BZ1522" i="1"/>
  <c r="CA1522" i="1" s="1"/>
  <c r="BZ1601" i="1"/>
  <c r="CA1601" i="1" s="1"/>
  <c r="BZ1593" i="1"/>
  <c r="CA1593" i="1" s="1"/>
  <c r="BZ1580" i="1"/>
  <c r="CA1580" i="1" s="1"/>
  <c r="BZ1558" i="1"/>
  <c r="CA1558" i="1" s="1"/>
  <c r="BZ1475" i="1"/>
  <c r="CA1475" i="1" s="1"/>
  <c r="BZ1465" i="1"/>
  <c r="CA1465" i="1" s="1"/>
  <c r="BZ1559" i="1"/>
  <c r="CA1559" i="1" s="1"/>
  <c r="BZ1543" i="1"/>
  <c r="CA1543" i="1" s="1"/>
  <c r="BZ1507" i="1"/>
  <c r="CA1507" i="1" s="1"/>
  <c r="BZ1493" i="1"/>
  <c r="CA1493" i="1" s="1"/>
  <c r="BZ1471" i="1"/>
  <c r="CA1471" i="1" s="1"/>
  <c r="BZ1435" i="1"/>
  <c r="CA1435" i="1" s="1"/>
  <c r="BZ1335" i="1"/>
  <c r="BZ1355" i="1"/>
  <c r="BZ1339" i="1"/>
  <c r="BZ1289" i="1"/>
  <c r="BZ1243" i="1"/>
  <c r="BZ1215" i="1"/>
  <c r="BZ1041" i="1"/>
  <c r="BZ1217" i="1"/>
  <c r="BZ1151" i="1"/>
  <c r="BZ1126" i="1"/>
  <c r="BZ1077" i="1"/>
  <c r="BZ1120" i="1"/>
  <c r="BZ1122" i="1"/>
  <c r="BZ1108" i="1"/>
  <c r="BZ1125" i="1"/>
  <c r="BZ1081" i="1"/>
  <c r="BZ1096" i="1"/>
  <c r="BZ1065" i="1"/>
  <c r="BZ1020" i="1"/>
  <c r="BZ1087" i="1"/>
  <c r="BZ1057" i="1"/>
  <c r="BZ1031" i="1"/>
  <c r="BZ1045" i="1"/>
  <c r="BZ1046" i="1"/>
  <c r="BZ1017" i="1"/>
  <c r="BZ1001" i="1"/>
  <c r="BZ1050" i="1"/>
  <c r="BZ1831" i="1"/>
  <c r="CA1831" i="1" s="1"/>
  <c r="BZ1716" i="1"/>
  <c r="CA1716" i="1" s="1"/>
  <c r="BZ1562" i="1"/>
  <c r="CA1562" i="1" s="1"/>
  <c r="BZ1680" i="1"/>
  <c r="CA1680" i="1" s="1"/>
  <c r="BZ2924" i="1"/>
  <c r="CA2924" i="1" s="1"/>
  <c r="BZ3355" i="1"/>
  <c r="CA3355" i="1" s="1"/>
  <c r="BZ2488" i="1"/>
  <c r="CA2488" i="1" s="1"/>
  <c r="BZ2159" i="1"/>
  <c r="CA2159" i="1" s="1"/>
  <c r="BZ1900" i="1"/>
  <c r="CA1900" i="1" s="1"/>
  <c r="BZ1774" i="1"/>
  <c r="CA1774" i="1" s="1"/>
  <c r="BZ1750" i="1"/>
  <c r="CA1750" i="1" s="1"/>
  <c r="BZ1730" i="1"/>
  <c r="CA1730" i="1" s="1"/>
  <c r="BZ1664" i="1"/>
  <c r="CA1664" i="1" s="1"/>
  <c r="BZ1577" i="1"/>
  <c r="CA1577" i="1" s="1"/>
  <c r="BZ1644" i="1"/>
  <c r="CA1644" i="1" s="1"/>
  <c r="BZ1597" i="1"/>
  <c r="CA1597" i="1" s="1"/>
  <c r="BZ1583" i="1"/>
  <c r="CA1583" i="1" s="1"/>
  <c r="BZ1567" i="1"/>
  <c r="CA1567" i="1" s="1"/>
  <c r="BZ1501" i="1"/>
  <c r="CA1501" i="1" s="1"/>
  <c r="BZ1556" i="1"/>
  <c r="CA1556" i="1" s="1"/>
  <c r="BZ1557" i="1"/>
  <c r="CA1557" i="1" s="1"/>
  <c r="BZ1541" i="1"/>
  <c r="CA1541" i="1" s="1"/>
  <c r="BZ1469" i="1"/>
  <c r="CA1469" i="1" s="1"/>
  <c r="BZ1429" i="1"/>
  <c r="CA1429" i="1" s="1"/>
  <c r="BZ1413" i="1"/>
  <c r="BZ1388" i="1"/>
  <c r="BZ1364" i="1"/>
  <c r="BZ1418" i="1"/>
  <c r="CA1418" i="1" s="1"/>
  <c r="BZ1427" i="1"/>
  <c r="CA1427" i="1" s="1"/>
  <c r="BZ1411" i="1"/>
  <c r="BZ1398" i="1"/>
  <c r="BZ1424" i="1"/>
  <c r="CA1424" i="1" s="1"/>
  <c r="BZ1334" i="1"/>
  <c r="BZ1300" i="1"/>
  <c r="BZ1281" i="1"/>
  <c r="BZ1272" i="1"/>
  <c r="BZ1228" i="1"/>
  <c r="BZ1252" i="1"/>
  <c r="BZ1211" i="1"/>
  <c r="BZ1209" i="1"/>
  <c r="BZ1103" i="1"/>
  <c r="BZ1092" i="1"/>
  <c r="BZ1105" i="1"/>
  <c r="BZ1067" i="1"/>
  <c r="BZ1124" i="1"/>
  <c r="BZ1097" i="1"/>
  <c r="BZ1048" i="1"/>
  <c r="BZ1022" i="1"/>
  <c r="BZ1006" i="1"/>
  <c r="BZ1035" i="1"/>
  <c r="BZ1015" i="1"/>
  <c r="BZ1032" i="1"/>
  <c r="BZ1887" i="1"/>
  <c r="CA1887" i="1" s="1"/>
  <c r="BZ1611" i="1"/>
  <c r="CA1611" i="1" s="1"/>
  <c r="BZ2508" i="1"/>
  <c r="CA2508" i="1" s="1"/>
  <c r="BZ2195" i="1"/>
  <c r="CA2195" i="1" s="1"/>
  <c r="BZ1801" i="1"/>
  <c r="CA1801" i="1" s="1"/>
  <c r="BZ1841" i="1"/>
  <c r="CA1841" i="1" s="1"/>
  <c r="BZ2018" i="1"/>
  <c r="CA2018" i="1" s="1"/>
  <c r="BZ1481" i="1"/>
  <c r="CA1481" i="1" s="1"/>
  <c r="BZ1794" i="1"/>
  <c r="CA1794" i="1" s="1"/>
  <c r="BZ1768" i="1"/>
  <c r="CA1768" i="1" s="1"/>
  <c r="BZ1748" i="1"/>
  <c r="CA1748" i="1" s="1"/>
  <c r="BZ1728" i="1"/>
  <c r="CA1728" i="1" s="1"/>
  <c r="BZ1646" i="1"/>
  <c r="CA1646" i="1" s="1"/>
  <c r="BZ1570" i="1"/>
  <c r="CA1570" i="1" s="1"/>
  <c r="BZ1550" i="1"/>
  <c r="CA1550" i="1" s="1"/>
  <c r="BZ1607" i="1"/>
  <c r="CA1607" i="1" s="1"/>
  <c r="BZ1538" i="1"/>
  <c r="CA1538" i="1" s="1"/>
  <c r="BZ1534" i="1"/>
  <c r="CA1534" i="1" s="1"/>
  <c r="BZ1530" i="1"/>
  <c r="CA1530" i="1" s="1"/>
  <c r="BZ1451" i="1"/>
  <c r="CA1451" i="1" s="1"/>
  <c r="BZ1576" i="1"/>
  <c r="CA1576" i="1" s="1"/>
  <c r="BZ1527" i="1"/>
  <c r="CA1527" i="1" s="1"/>
  <c r="BZ1485" i="1"/>
  <c r="CA1485" i="1" s="1"/>
  <c r="BZ1457" i="1"/>
  <c r="CA1457" i="1" s="1"/>
  <c r="BZ1555" i="1"/>
  <c r="CA1555" i="1" s="1"/>
  <c r="BZ1539" i="1"/>
  <c r="CA1539" i="1" s="1"/>
  <c r="BZ1511" i="1"/>
  <c r="CA1511" i="1" s="1"/>
  <c r="BZ1491" i="1"/>
  <c r="CA1491" i="1" s="1"/>
  <c r="BZ1505" i="1"/>
  <c r="CA1505" i="1" s="1"/>
  <c r="BZ1512" i="1"/>
  <c r="CA1512" i="1" s="1"/>
  <c r="BZ1489" i="1"/>
  <c r="CA1489" i="1" s="1"/>
  <c r="BZ1463" i="1"/>
  <c r="CA1463" i="1" s="1"/>
  <c r="BZ1406" i="1"/>
  <c r="BZ1349" i="1"/>
  <c r="BZ1306" i="1"/>
  <c r="BZ1260" i="1"/>
  <c r="BZ1294" i="1"/>
  <c r="BZ1270" i="1"/>
  <c r="BZ1253" i="1"/>
  <c r="BZ1244" i="1"/>
  <c r="BZ1207" i="1"/>
  <c r="BZ1173" i="1"/>
  <c r="BZ1147" i="1"/>
  <c r="BZ1127" i="1"/>
  <c r="BZ1129" i="1"/>
  <c r="BZ1079" i="1"/>
  <c r="BZ1135" i="1"/>
  <c r="BZ1063" i="1"/>
  <c r="BZ1100" i="1"/>
  <c r="BZ1024" i="1"/>
  <c r="BZ1089" i="1"/>
  <c r="BZ1038" i="1"/>
  <c r="BZ1040" i="1"/>
  <c r="BZ1037" i="1"/>
  <c r="BZ1029" i="1"/>
  <c r="BZ1013" i="1"/>
  <c r="BZ1760" i="1"/>
  <c r="CA1760" i="1" s="1"/>
  <c r="BZ2562" i="1"/>
  <c r="CA2562" i="1" s="1"/>
  <c r="BZ2476" i="1"/>
  <c r="CA2476" i="1" s="1"/>
  <c r="BZ2232" i="1"/>
  <c r="CA2232" i="1" s="1"/>
  <c r="BZ2090" i="1"/>
  <c r="CA2090" i="1" s="1"/>
  <c r="BZ1796" i="1"/>
  <c r="CA1796" i="1" s="1"/>
  <c r="BZ1844" i="1"/>
  <c r="CA1844" i="1" s="1"/>
  <c r="BZ1804" i="1"/>
  <c r="CA1804" i="1" s="1"/>
  <c r="BZ1850" i="1"/>
  <c r="CA1850" i="1" s="1"/>
  <c r="BZ1792" i="1"/>
  <c r="CA1792" i="1" s="1"/>
  <c r="BZ1766" i="1"/>
  <c r="CA1766" i="1" s="1"/>
  <c r="BZ1746" i="1"/>
  <c r="CA1746" i="1" s="1"/>
  <c r="BZ1726" i="1"/>
  <c r="CA1726" i="1" s="1"/>
  <c r="BZ1660" i="1"/>
  <c r="CA1660" i="1" s="1"/>
  <c r="BZ1573" i="1"/>
  <c r="CA1573" i="1" s="1"/>
  <c r="BZ1642" i="1"/>
  <c r="CA1642" i="1" s="1"/>
  <c r="BZ1587" i="1"/>
  <c r="CA1587" i="1" s="1"/>
  <c r="BZ1519" i="1"/>
  <c r="CA1519" i="1" s="1"/>
  <c r="BZ1443" i="1"/>
  <c r="CA1443" i="1" s="1"/>
  <c r="BZ1552" i="1"/>
  <c r="CA1552" i="1" s="1"/>
  <c r="BZ1467" i="1"/>
  <c r="CA1467" i="1" s="1"/>
  <c r="BZ1604" i="1"/>
  <c r="CA1604" i="1" s="1"/>
  <c r="BZ1579" i="1"/>
  <c r="CA1579" i="1" s="1"/>
  <c r="BZ1479" i="1"/>
  <c r="CA1479" i="1" s="1"/>
  <c r="BZ1544" i="1"/>
  <c r="CA1544" i="1" s="1"/>
  <c r="BZ1497" i="1"/>
  <c r="CA1497" i="1" s="1"/>
  <c r="BZ1553" i="1"/>
  <c r="CA1553" i="1" s="1"/>
  <c r="BZ1537" i="1"/>
  <c r="CA1537" i="1" s="1"/>
  <c r="BZ1461" i="1"/>
  <c r="CA1461" i="1" s="1"/>
  <c r="BZ1425" i="1"/>
  <c r="CA1425" i="1" s="1"/>
  <c r="BZ1430" i="1"/>
  <c r="CA1430" i="1" s="1"/>
  <c r="BZ1414" i="1"/>
  <c r="BZ1423" i="1"/>
  <c r="CA1423" i="1" s="1"/>
  <c r="BZ1333" i="1"/>
  <c r="BZ1420" i="1"/>
  <c r="CA1420" i="1" s="1"/>
  <c r="BZ1384" i="1"/>
  <c r="BZ1240" i="1"/>
  <c r="BZ1234" i="1"/>
  <c r="BZ1262" i="1"/>
  <c r="BZ1224" i="1"/>
  <c r="BZ1259" i="1"/>
  <c r="BZ1218" i="1"/>
  <c r="BZ1144" i="1"/>
  <c r="BZ1197" i="1"/>
  <c r="BZ1128" i="1"/>
  <c r="BZ1134" i="1"/>
  <c r="BZ1098" i="1"/>
  <c r="BZ1052" i="1"/>
  <c r="BZ1095" i="1"/>
  <c r="BZ1012" i="1"/>
  <c r="BZ1085" i="1"/>
  <c r="BZ1047" i="1"/>
  <c r="BZ1083" i="1"/>
  <c r="BZ1044" i="1"/>
  <c r="BZ1018" i="1"/>
  <c r="BZ1002" i="1"/>
  <c r="BZ1027" i="1"/>
  <c r="BZ1011" i="1"/>
  <c r="BZ2451" i="1"/>
  <c r="CA2451" i="1" s="1"/>
  <c r="BZ2122" i="1"/>
  <c r="CA2122" i="1" s="1"/>
  <c r="BZ1822" i="1"/>
  <c r="CA1822" i="1" s="1"/>
  <c r="BZ1817" i="1"/>
  <c r="CA1817" i="1" s="1"/>
  <c r="BZ1802" i="1"/>
  <c r="CA1802" i="1" s="1"/>
  <c r="BZ1790" i="1"/>
  <c r="CA1790" i="1" s="1"/>
  <c r="BZ1764" i="1"/>
  <c r="CA1764" i="1" s="1"/>
  <c r="BZ1744" i="1"/>
  <c r="CA1744" i="1" s="1"/>
  <c r="BZ1720" i="1"/>
  <c r="CA1720" i="1" s="1"/>
  <c r="BZ1677" i="1"/>
  <c r="CA1677" i="1" s="1"/>
  <c r="BZ1546" i="1"/>
  <c r="CA1546" i="1" s="1"/>
  <c r="BZ1459" i="1"/>
  <c r="CA1459" i="1" s="1"/>
  <c r="BZ1582" i="1"/>
  <c r="CA1582" i="1" s="1"/>
  <c r="BZ1566" i="1"/>
  <c r="CA1566" i="1" s="1"/>
  <c r="BZ1589" i="1"/>
  <c r="CA1589" i="1" s="1"/>
  <c r="BZ1596" i="1"/>
  <c r="CA1596" i="1" s="1"/>
  <c r="BZ1554" i="1"/>
  <c r="CA1554" i="1" s="1"/>
  <c r="BZ1518" i="1"/>
  <c r="CA1518" i="1" s="1"/>
  <c r="BZ1365" i="1"/>
  <c r="BZ1572" i="1"/>
  <c r="CA1572" i="1" s="1"/>
  <c r="BZ1402" i="1"/>
  <c r="BZ1449" i="1"/>
  <c r="CA1449" i="1" s="1"/>
  <c r="BZ1386" i="1"/>
  <c r="BZ1551" i="1"/>
  <c r="CA1551" i="1" s="1"/>
  <c r="BZ1535" i="1"/>
  <c r="CA1535" i="1" s="1"/>
  <c r="BZ1503" i="1"/>
  <c r="CA1503" i="1" s="1"/>
  <c r="BZ1487" i="1"/>
  <c r="CA1487" i="1" s="1"/>
  <c r="BZ1455" i="1"/>
  <c r="CA1455" i="1" s="1"/>
  <c r="BZ1404" i="1"/>
  <c r="BZ1400" i="1"/>
  <c r="BZ1255" i="1"/>
  <c r="BZ1350" i="1"/>
  <c r="BZ1367" i="1"/>
  <c r="BZ1310" i="1"/>
  <c r="BZ1292" i="1"/>
  <c r="BZ1222" i="1"/>
  <c r="BZ1205" i="1"/>
  <c r="BZ1221" i="1"/>
  <c r="BZ1203" i="1"/>
  <c r="BZ1169" i="1"/>
  <c r="BZ1195" i="1"/>
  <c r="BZ1106" i="1"/>
  <c r="BZ1118" i="1"/>
  <c r="BZ1059" i="1"/>
  <c r="BZ1114" i="1"/>
  <c r="BZ1071" i="1"/>
  <c r="BZ1004" i="1"/>
  <c r="BZ1073" i="1"/>
  <c r="BZ1039" i="1"/>
  <c r="BZ1051" i="1"/>
  <c r="BZ1025" i="1"/>
  <c r="BZ1009" i="1"/>
  <c r="BZ1023" i="1"/>
  <c r="BZ1856" i="1"/>
  <c r="CA1856" i="1" s="1"/>
  <c r="BZ1995" i="1"/>
  <c r="CA1995" i="1" s="1"/>
  <c r="BZ1578" i="1"/>
  <c r="CA1578" i="1" s="1"/>
  <c r="BZ2428" i="1"/>
  <c r="CA2428" i="1" s="1"/>
  <c r="BZ2549" i="1"/>
  <c r="CA2549" i="1" s="1"/>
  <c r="BZ1992" i="1"/>
  <c r="CA1992" i="1" s="1"/>
  <c r="BZ2037" i="1"/>
  <c r="CA2037" i="1" s="1"/>
  <c r="BZ1922" i="1"/>
  <c r="CA1922" i="1" s="1"/>
  <c r="BZ1598" i="1"/>
  <c r="CA1598" i="1" s="1"/>
  <c r="BZ1784" i="1"/>
  <c r="CA1784" i="1" s="1"/>
  <c r="BZ1762" i="1"/>
  <c r="CA1762" i="1" s="1"/>
  <c r="BZ1742" i="1"/>
  <c r="CA1742" i="1" s="1"/>
  <c r="BZ1718" i="1"/>
  <c r="CA1718" i="1" s="1"/>
  <c r="BZ1585" i="1"/>
  <c r="CA1585" i="1" s="1"/>
  <c r="BZ1569" i="1"/>
  <c r="CA1569" i="1" s="1"/>
  <c r="BZ1676" i="1"/>
  <c r="CA1676" i="1" s="1"/>
  <c r="BZ1509" i="1"/>
  <c r="CA1509" i="1" s="1"/>
  <c r="BZ1586" i="1"/>
  <c r="CA1586" i="1" s="1"/>
  <c r="BZ1508" i="1"/>
  <c r="CA1508" i="1" s="1"/>
  <c r="BZ1575" i="1"/>
  <c r="CA1575" i="1" s="1"/>
  <c r="BZ1560" i="1"/>
  <c r="CA1560" i="1" s="1"/>
  <c r="BZ1565" i="1"/>
  <c r="CA1565" i="1" s="1"/>
  <c r="BZ1549" i="1"/>
  <c r="CA1549" i="1" s="1"/>
  <c r="BZ1533" i="1"/>
  <c r="CA1533" i="1" s="1"/>
  <c r="BZ1453" i="1"/>
  <c r="CA1453" i="1" s="1"/>
  <c r="BZ1421" i="1"/>
  <c r="CA1421" i="1" s="1"/>
  <c r="BZ1377" i="1"/>
  <c r="BZ1426" i="1"/>
  <c r="CA1426" i="1" s="1"/>
  <c r="BZ1410" i="1"/>
  <c r="BZ1374" i="1"/>
  <c r="BZ1439" i="1"/>
  <c r="CA1439" i="1" s="1"/>
  <c r="BZ1419" i="1"/>
  <c r="CA1419" i="1" s="1"/>
  <c r="BZ1380" i="1"/>
  <c r="BZ1382" i="1"/>
  <c r="BZ1332" i="1"/>
  <c r="BZ1432" i="1"/>
  <c r="CA1432" i="1" s="1"/>
  <c r="BZ1416" i="1"/>
  <c r="BZ1369" i="1"/>
  <c r="BZ1352" i="1"/>
  <c r="BZ1238" i="1"/>
  <c r="BZ1213" i="1"/>
  <c r="BZ1256" i="1"/>
  <c r="BZ1214" i="1"/>
  <c r="BZ1193" i="1"/>
  <c r="BZ1111" i="1"/>
  <c r="BZ1093" i="1"/>
  <c r="BZ1131" i="1"/>
  <c r="BZ1094" i="1"/>
  <c r="BZ2102" i="1"/>
  <c r="CA2102" i="1" s="1"/>
  <c r="BZ2049" i="1"/>
  <c r="CA2049" i="1" s="1"/>
  <c r="BZ1782" i="1"/>
  <c r="CA1782" i="1" s="1"/>
  <c r="BZ1736" i="1"/>
  <c r="CA1736" i="1" s="1"/>
  <c r="BZ1532" i="1"/>
  <c r="CA1532" i="1" s="1"/>
  <c r="BZ1610" i="1"/>
  <c r="CA1610" i="1" s="1"/>
  <c r="BZ1584" i="1"/>
  <c r="CA1584" i="1" s="1"/>
  <c r="BZ1499" i="1"/>
  <c r="CA1499" i="1" s="1"/>
  <c r="BZ1392" i="1"/>
  <c r="BZ1437" i="1"/>
  <c r="CA1437" i="1" s="1"/>
  <c r="BZ1199" i="1"/>
  <c r="BZ1563" i="1"/>
  <c r="CA1563" i="1" s="1"/>
  <c r="BZ1390" i="1"/>
  <c r="BZ1021" i="1"/>
  <c r="BZ1473" i="1"/>
  <c r="CA1473" i="1" s="1"/>
  <c r="BZ1547" i="1"/>
  <c r="CA1547" i="1" s="1"/>
  <c r="BZ1394" i="1"/>
  <c r="BZ1005" i="1"/>
  <c r="BZ1130" i="1"/>
  <c r="BZ1531" i="1"/>
  <c r="CA1531" i="1" s="1"/>
  <c r="BZ1447" i="1"/>
  <c r="CA1447" i="1" s="1"/>
  <c r="BZ1348" i="1"/>
  <c r="BZ1351" i="1"/>
  <c r="BZ1133" i="1"/>
  <c r="BZ1091" i="1"/>
  <c r="BZ1016" i="1"/>
  <c r="BZ1441" i="1"/>
  <c r="CA1441" i="1" s="1"/>
  <c r="BZ1368" i="1"/>
  <c r="BZ1314" i="1"/>
  <c r="BZ1034" i="1"/>
  <c r="BZ1521" i="1"/>
  <c r="CA1521" i="1" s="1"/>
  <c r="BZ1075" i="1"/>
  <c r="BZ1286" i="1"/>
  <c r="BZ1201" i="1"/>
  <c r="BZ1483" i="1"/>
  <c r="CA1483" i="1" s="1"/>
  <c r="BZ1324" i="1"/>
  <c r="BZ1191" i="1"/>
  <c r="BZ1033" i="1"/>
  <c r="BZ1049" i="1"/>
  <c r="BZ21582" i="1"/>
  <c r="CA21582" i="1" s="1"/>
  <c r="BZ21071" i="1"/>
  <c r="CA21071" i="1" s="1"/>
  <c r="BZ21062" i="1"/>
  <c r="CA21062" i="1" s="1"/>
  <c r="BZ21034" i="1"/>
  <c r="CA21034" i="1" s="1"/>
  <c r="BZ21013" i="1"/>
  <c r="CA21013" i="1" s="1"/>
  <c r="BZ21593" i="1"/>
  <c r="CA21593" i="1" s="1"/>
  <c r="BZ21528" i="1"/>
  <c r="CA21528" i="1" s="1"/>
  <c r="BZ21523" i="1"/>
  <c r="CA21523" i="1" s="1"/>
  <c r="BZ21516" i="1"/>
  <c r="CA21516" i="1" s="1"/>
  <c r="BZ21511" i="1"/>
  <c r="CA21511" i="1" s="1"/>
  <c r="BZ21090" i="1"/>
  <c r="CA21090" i="1" s="1"/>
  <c r="BZ20089" i="1"/>
  <c r="CA20089" i="1" s="1"/>
  <c r="BZ21077" i="1"/>
  <c r="CA21077" i="1" s="1"/>
  <c r="BZ21056" i="1"/>
  <c r="CA21056" i="1" s="1"/>
  <c r="BZ20083" i="1"/>
  <c r="CA20083" i="1" s="1"/>
  <c r="BZ20066" i="1"/>
  <c r="CA20066" i="1" s="1"/>
  <c r="BZ21549" i="1"/>
  <c r="CA21549" i="1" s="1"/>
  <c r="BZ21092" i="1"/>
  <c r="CA21092" i="1" s="1"/>
  <c r="BZ21065" i="1"/>
  <c r="CA21065" i="1" s="1"/>
  <c r="BZ20072" i="1"/>
  <c r="CA20072" i="1" s="1"/>
  <c r="BZ20053" i="1"/>
  <c r="CA20053" i="1" s="1"/>
  <c r="BZ20044" i="1"/>
  <c r="CA20044" i="1" s="1"/>
  <c r="BZ20043" i="1"/>
  <c r="CA20043" i="1" s="1"/>
  <c r="BZ20010" i="1"/>
  <c r="CA20010" i="1" s="1"/>
  <c r="BZ20009" i="1"/>
  <c r="CA20009" i="1" s="1"/>
  <c r="BZ19526" i="1"/>
  <c r="CA19526" i="1" s="1"/>
  <c r="BZ21591" i="1"/>
  <c r="CA21591" i="1" s="1"/>
  <c r="BZ21534" i="1"/>
  <c r="CA21534" i="1" s="1"/>
  <c r="BZ20086" i="1"/>
  <c r="CA20086" i="1" s="1"/>
  <c r="BZ20068" i="1"/>
  <c r="CA20068" i="1" s="1"/>
  <c r="BZ20029" i="1"/>
  <c r="CA20029" i="1" s="1"/>
  <c r="BZ20026" i="1"/>
  <c r="CA20026" i="1" s="1"/>
  <c r="BZ20019" i="1"/>
  <c r="CA20019" i="1" s="1"/>
  <c r="BZ20015" i="1"/>
  <c r="CA20015" i="1" s="1"/>
  <c r="BZ19590" i="1"/>
  <c r="CA19590" i="1" s="1"/>
  <c r="BZ21078" i="1"/>
  <c r="CA21078" i="1" s="1"/>
  <c r="BZ21585" i="1"/>
  <c r="CA21585" i="1" s="1"/>
  <c r="BZ21578" i="1"/>
  <c r="CA21578" i="1" s="1"/>
  <c r="BZ21563" i="1"/>
  <c r="CA21563" i="1" s="1"/>
  <c r="BZ21016" i="1"/>
  <c r="CA21016" i="1" s="1"/>
  <c r="BZ20056" i="1"/>
  <c r="CA20056" i="1" s="1"/>
  <c r="BZ20049" i="1"/>
  <c r="CA20049" i="1" s="1"/>
  <c r="BZ21044" i="1"/>
  <c r="CA21044" i="1" s="1"/>
  <c r="BZ20041" i="1"/>
  <c r="CA20041" i="1" s="1"/>
  <c r="BZ18583" i="1"/>
  <c r="CA18583" i="1" s="1"/>
  <c r="BZ18631" i="1"/>
  <c r="CA18631" i="1" s="1"/>
  <c r="BZ21069" i="1"/>
  <c r="CA21069" i="1" s="1"/>
  <c r="BZ19096" i="1"/>
  <c r="CA19096" i="1" s="1"/>
  <c r="BZ21519" i="1"/>
  <c r="CA21519" i="1" s="1"/>
  <c r="BZ19043" i="1"/>
  <c r="CA19043" i="1" s="1"/>
  <c r="BZ18622" i="1"/>
  <c r="CA18622" i="1" s="1"/>
  <c r="BZ18619" i="1"/>
  <c r="CA18619" i="1" s="1"/>
  <c r="BZ18508" i="1"/>
  <c r="CA18508" i="1" s="1"/>
  <c r="BZ18134" i="1"/>
  <c r="CA18134" i="1" s="1"/>
  <c r="BZ18131" i="1"/>
  <c r="CA18131" i="1" s="1"/>
  <c r="BZ19016" i="1"/>
  <c r="CA19016" i="1" s="1"/>
  <c r="BZ19010" i="1"/>
  <c r="CA19010" i="1" s="1"/>
  <c r="BZ18674" i="1"/>
  <c r="CA18674" i="1" s="1"/>
  <c r="BZ18643" i="1"/>
  <c r="CA18643" i="1" s="1"/>
  <c r="BZ18617" i="1"/>
  <c r="CA18617" i="1" s="1"/>
  <c r="BZ19078" i="1"/>
  <c r="CA19078" i="1" s="1"/>
  <c r="BZ18581" i="1"/>
  <c r="CA18581" i="1" s="1"/>
  <c r="BZ19083" i="1"/>
  <c r="CA19083" i="1" s="1"/>
  <c r="BZ19076" i="1"/>
  <c r="CA19076" i="1" s="1"/>
  <c r="BZ19081" i="1"/>
  <c r="CA19081" i="1" s="1"/>
  <c r="BZ18020" i="1"/>
  <c r="CA18020" i="1" s="1"/>
  <c r="BZ17658" i="1"/>
  <c r="CA17658" i="1" s="1"/>
  <c r="BZ17614" i="1"/>
  <c r="CA17614" i="1" s="1"/>
  <c r="BZ17673" i="1"/>
  <c r="CA17673" i="1" s="1"/>
  <c r="BZ17539" i="1"/>
  <c r="CA17539" i="1" s="1"/>
  <c r="BZ18059" i="1"/>
  <c r="CA18059" i="1" s="1"/>
  <c r="BZ17682" i="1"/>
  <c r="CA17682" i="1" s="1"/>
  <c r="BZ17571" i="1"/>
  <c r="CA17571" i="1" s="1"/>
  <c r="BZ17590" i="1"/>
  <c r="CA17590" i="1" s="1"/>
  <c r="BZ17563" i="1"/>
  <c r="CA17563" i="1" s="1"/>
  <c r="BZ17185" i="1"/>
  <c r="CA17185" i="1" s="1"/>
  <c r="BZ17173" i="1"/>
  <c r="CA17173" i="1" s="1"/>
  <c r="BZ17123" i="1"/>
  <c r="CA17123" i="1" s="1"/>
  <c r="BZ17122" i="1"/>
  <c r="CA17122" i="1" s="1"/>
  <c r="BZ17074" i="1"/>
  <c r="CA17074" i="1" s="1"/>
  <c r="BZ17071" i="1"/>
  <c r="CA17071" i="1" s="1"/>
  <c r="BZ17063" i="1"/>
  <c r="CA17063" i="1" s="1"/>
  <c r="BZ17081" i="1"/>
  <c r="CA17081" i="1" s="1"/>
  <c r="BZ17023" i="1"/>
  <c r="CA17023" i="1" s="1"/>
  <c r="BZ17131" i="1"/>
  <c r="CA17131" i="1" s="1"/>
  <c r="BZ17053" i="1"/>
  <c r="CA17053" i="1" s="1"/>
  <c r="BZ17039" i="1"/>
  <c r="CA17039" i="1" s="1"/>
  <c r="BZ17034" i="1"/>
  <c r="CA17034" i="1" s="1"/>
  <c r="BZ17026" i="1"/>
  <c r="CA17026" i="1" s="1"/>
  <c r="BZ17020" i="1"/>
  <c r="CA17020" i="1" s="1"/>
  <c r="BZ17009" i="1"/>
  <c r="CA17009" i="1" s="1"/>
  <c r="BZ17017" i="1"/>
  <c r="CA17017" i="1" s="1"/>
  <c r="BZ17134" i="1"/>
  <c r="CA17134" i="1" s="1"/>
  <c r="BZ17070" i="1"/>
  <c r="CA17070" i="1" s="1"/>
  <c r="BZ17012" i="1"/>
  <c r="CA17012" i="1" s="1"/>
  <c r="BZ17077" i="1"/>
  <c r="CA17077" i="1" s="1"/>
  <c r="BZ17119" i="1"/>
  <c r="CA17119" i="1" s="1"/>
  <c r="BZ17010" i="1"/>
  <c r="CA17010" i="1" s="1"/>
  <c r="BZ17165" i="1"/>
  <c r="CA17165" i="1" s="1"/>
  <c r="BZ17156" i="1"/>
  <c r="CA17156" i="1" s="1"/>
  <c r="BZ17061" i="1"/>
  <c r="CA17061" i="1" s="1"/>
  <c r="BZ17103" i="1"/>
  <c r="CA17103" i="1" s="1"/>
  <c r="BZ17162" i="1"/>
  <c r="CA17162" i="1" s="1"/>
  <c r="BZ17028" i="1"/>
  <c r="CA17028" i="1" s="1"/>
  <c r="BZ17097" i="1"/>
  <c r="CA17097" i="1" s="1"/>
  <c r="BZ17088" i="1"/>
  <c r="CA17088" i="1" s="1"/>
  <c r="BZ17110" i="1"/>
  <c r="CA17110" i="1" s="1"/>
  <c r="BZ17198" i="1"/>
  <c r="CA17198" i="1" s="1"/>
  <c r="BZ17533" i="1"/>
  <c r="CA17533" i="1" s="1"/>
  <c r="BZ17569" i="1"/>
  <c r="CA17569" i="1" s="1"/>
  <c r="BZ17599" i="1"/>
  <c r="CA17599" i="1" s="1"/>
  <c r="BZ18011" i="1"/>
  <c r="CA18011" i="1" s="1"/>
  <c r="BZ18045" i="1"/>
  <c r="CA18045" i="1" s="1"/>
  <c r="BZ17518" i="1"/>
  <c r="CA17518" i="1" s="1"/>
  <c r="BZ17618" i="1"/>
  <c r="CA17618" i="1" s="1"/>
  <c r="BZ18027" i="1"/>
  <c r="CA18027" i="1" s="1"/>
  <c r="BZ18062" i="1"/>
  <c r="CA18062" i="1" s="1"/>
  <c r="BZ18038" i="1"/>
  <c r="CA18038" i="1" s="1"/>
  <c r="BZ17192" i="1"/>
  <c r="CA17192" i="1" s="1"/>
  <c r="BZ17575" i="1"/>
  <c r="CA17575" i="1" s="1"/>
  <c r="BZ17611" i="1"/>
  <c r="CA17611" i="1" s="1"/>
  <c r="BZ17038" i="1"/>
  <c r="CA17038" i="1" s="1"/>
  <c r="BZ17137" i="1"/>
  <c r="CA17137" i="1" s="1"/>
  <c r="BZ17035" i="1"/>
  <c r="CA17035" i="1" s="1"/>
  <c r="BZ17049" i="1"/>
  <c r="CA17049" i="1" s="1"/>
  <c r="BZ17085" i="1"/>
  <c r="CA17085" i="1" s="1"/>
  <c r="BZ17102" i="1"/>
  <c r="CA17102" i="1" s="1"/>
  <c r="BZ17016" i="1"/>
  <c r="CA17016" i="1" s="1"/>
  <c r="BZ17037" i="1"/>
  <c r="CA17037" i="1" s="1"/>
  <c r="BZ17079" i="1"/>
  <c r="CA17079" i="1" s="1"/>
  <c r="BZ17126" i="1"/>
  <c r="CA17126" i="1" s="1"/>
  <c r="BZ17059" i="1"/>
  <c r="CA17059" i="1" s="1"/>
  <c r="BZ17082" i="1"/>
  <c r="CA17082" i="1" s="1"/>
  <c r="BZ17118" i="1"/>
  <c r="CA17118" i="1" s="1"/>
  <c r="BZ17043" i="1"/>
  <c r="CA17043" i="1" s="1"/>
  <c r="BZ17055" i="1"/>
  <c r="CA17055" i="1" s="1"/>
  <c r="BZ17075" i="1"/>
  <c r="CA17075" i="1" s="1"/>
  <c r="BZ17100" i="1"/>
  <c r="CA17100" i="1" s="1"/>
  <c r="BZ17124" i="1"/>
  <c r="CA17124" i="1" s="1"/>
  <c r="BZ17155" i="1"/>
  <c r="CA17155" i="1" s="1"/>
  <c r="BZ17091" i="1"/>
  <c r="CA17091" i="1" s="1"/>
  <c r="BZ17140" i="1"/>
  <c r="CA17140" i="1" s="1"/>
  <c r="BZ17161" i="1"/>
  <c r="CA17161" i="1" s="1"/>
  <c r="BZ17171" i="1"/>
  <c r="CA17171" i="1" s="1"/>
  <c r="BZ17656" i="1"/>
  <c r="CA17656" i="1" s="1"/>
  <c r="BZ18030" i="1"/>
  <c r="CA18030" i="1" s="1"/>
  <c r="BZ18047" i="1"/>
  <c r="CA18047" i="1" s="1"/>
  <c r="BZ17528" i="1"/>
  <c r="CA17528" i="1" s="1"/>
  <c r="BZ18015" i="1"/>
  <c r="CA18015" i="1" s="1"/>
  <c r="BZ18072" i="1"/>
  <c r="CA18072" i="1" s="1"/>
  <c r="BZ17197" i="1"/>
  <c r="CA17197" i="1" s="1"/>
  <c r="BZ17551" i="1"/>
  <c r="CA17551" i="1" s="1"/>
  <c r="BZ17629" i="1"/>
  <c r="CA17629" i="1" s="1"/>
  <c r="BZ17674" i="1"/>
  <c r="CA17674" i="1" s="1"/>
  <c r="BZ17573" i="1"/>
  <c r="CA17573" i="1" s="1"/>
  <c r="BZ18069" i="1"/>
  <c r="CA18069" i="1" s="1"/>
  <c r="BZ17600" i="1"/>
  <c r="CA17600" i="1" s="1"/>
  <c r="BZ18012" i="1"/>
  <c r="CA18012" i="1" s="1"/>
  <c r="BZ17101" i="1"/>
  <c r="CA17101" i="1" s="1"/>
  <c r="BZ17019" i="1"/>
  <c r="CA17019" i="1" s="1"/>
  <c r="BZ17022" i="1"/>
  <c r="CA17022" i="1" s="1"/>
  <c r="BZ17057" i="1"/>
  <c r="CA17057" i="1" s="1"/>
  <c r="BZ17040" i="1"/>
  <c r="CA17040" i="1" s="1"/>
  <c r="BZ17125" i="1"/>
  <c r="CA17125" i="1" s="1"/>
  <c r="BZ17143" i="1"/>
  <c r="CA17143" i="1" s="1"/>
  <c r="BZ17013" i="1"/>
  <c r="CA17013" i="1" s="1"/>
  <c r="BZ17617" i="1"/>
  <c r="CA17617" i="1" s="1"/>
  <c r="BZ17108" i="1"/>
  <c r="CA17108" i="1" s="1"/>
  <c r="BZ17080" i="1"/>
  <c r="CA17080" i="1" s="1"/>
  <c r="BZ17094" i="1"/>
  <c r="CA17094" i="1" s="1"/>
  <c r="BZ17182" i="1"/>
  <c r="CA17182" i="1" s="1"/>
  <c r="BZ17579" i="1"/>
  <c r="CA17579" i="1" s="1"/>
  <c r="BZ17624" i="1"/>
  <c r="CA17624" i="1" s="1"/>
  <c r="BZ17537" i="1"/>
  <c r="CA17537" i="1" s="1"/>
  <c r="BZ17587" i="1"/>
  <c r="CA17587" i="1" s="1"/>
  <c r="BZ17626" i="1"/>
  <c r="CA17626" i="1" s="1"/>
  <c r="BZ17668" i="1"/>
  <c r="CA17668" i="1" s="1"/>
  <c r="BZ18057" i="1"/>
  <c r="CA18057" i="1" s="1"/>
  <c r="BZ17513" i="1"/>
  <c r="CA17513" i="1" s="1"/>
  <c r="BZ17558" i="1"/>
  <c r="CA17558" i="1" s="1"/>
  <c r="BZ17635" i="1"/>
  <c r="CA17635" i="1" s="1"/>
  <c r="BZ18039" i="1"/>
  <c r="CA18039" i="1" s="1"/>
  <c r="BZ18114" i="1"/>
  <c r="CA18114" i="1" s="1"/>
  <c r="BZ17578" i="1"/>
  <c r="CA17578" i="1" s="1"/>
  <c r="BZ17612" i="1"/>
  <c r="CA17612" i="1" s="1"/>
  <c r="BZ18081" i="1"/>
  <c r="CA18081" i="1" s="1"/>
  <c r="BZ17512" i="1"/>
  <c r="CA17512" i="1" s="1"/>
  <c r="BZ17584" i="1"/>
  <c r="CA17584" i="1" s="1"/>
  <c r="BZ17606" i="1"/>
  <c r="CA17606" i="1" s="1"/>
  <c r="BZ17681" i="1"/>
  <c r="CA17681" i="1" s="1"/>
  <c r="BZ17170" i="1"/>
  <c r="CA17170" i="1" s="1"/>
  <c r="BZ17104" i="1"/>
  <c r="CA17104" i="1" s="1"/>
  <c r="BZ17025" i="1"/>
  <c r="CA17025" i="1" s="1"/>
  <c r="BZ17030" i="1"/>
  <c r="CA17030" i="1" s="1"/>
  <c r="BZ17051" i="1"/>
  <c r="CA17051" i="1" s="1"/>
  <c r="BZ17129" i="1"/>
  <c r="CA17129" i="1" s="1"/>
  <c r="BZ17018" i="1"/>
  <c r="CA17018" i="1" s="1"/>
  <c r="BZ17046" i="1"/>
  <c r="CA17046" i="1" s="1"/>
  <c r="BZ17073" i="1"/>
  <c r="CA17073" i="1" s="1"/>
  <c r="BZ17132" i="1"/>
  <c r="CA17132" i="1" s="1"/>
  <c r="BZ17067" i="1"/>
  <c r="CA17067" i="1" s="1"/>
  <c r="BZ17087" i="1"/>
  <c r="CA17087" i="1" s="1"/>
  <c r="BZ17109" i="1"/>
  <c r="CA17109" i="1" s="1"/>
  <c r="BZ17031" i="1"/>
  <c r="CA17031" i="1" s="1"/>
  <c r="BZ17050" i="1"/>
  <c r="CA17050" i="1" s="1"/>
  <c r="BZ17089" i="1"/>
  <c r="CA17089" i="1" s="1"/>
  <c r="BZ17106" i="1"/>
  <c r="CA17106" i="1" s="1"/>
  <c r="BZ17064" i="1"/>
  <c r="CA17064" i="1" s="1"/>
  <c r="BZ17113" i="1"/>
  <c r="CA17113" i="1" s="1"/>
  <c r="BZ17130" i="1"/>
  <c r="CA17130" i="1" s="1"/>
  <c r="BZ17127" i="1"/>
  <c r="CA17127" i="1" s="1"/>
  <c r="BZ17174" i="1"/>
  <c r="CA17174" i="1" s="1"/>
  <c r="BZ17521" i="1"/>
  <c r="CA17521" i="1" s="1"/>
  <c r="BZ17552" i="1"/>
  <c r="CA17552" i="1" s="1"/>
  <c r="BZ17627" i="1"/>
  <c r="CA17627" i="1" s="1"/>
  <c r="BZ17651" i="1"/>
  <c r="CA17651" i="1" s="1"/>
  <c r="BZ17183" i="1"/>
  <c r="CA17183" i="1" s="1"/>
  <c r="BZ17564" i="1"/>
  <c r="CA17564" i="1" s="1"/>
  <c r="BZ17607" i="1"/>
  <c r="CA17607" i="1" s="1"/>
  <c r="BZ17630" i="1"/>
  <c r="CA17630" i="1" s="1"/>
  <c r="BZ18060" i="1"/>
  <c r="CA18060" i="1" s="1"/>
  <c r="BZ17576" i="1"/>
  <c r="CA17576" i="1" s="1"/>
  <c r="BZ17687" i="1"/>
  <c r="CA17687" i="1" s="1"/>
  <c r="BZ18125" i="1"/>
  <c r="CA18125" i="1" s="1"/>
  <c r="BZ17534" i="1"/>
  <c r="CA17534" i="1" s="1"/>
  <c r="BZ17620" i="1"/>
  <c r="CA17620" i="1" s="1"/>
  <c r="BZ17655" i="1"/>
  <c r="CA17655" i="1" s="1"/>
  <c r="BZ17522" i="1"/>
  <c r="CA17522" i="1" s="1"/>
  <c r="BZ17557" i="1"/>
  <c r="CA17557" i="1" s="1"/>
  <c r="BZ17588" i="1"/>
  <c r="CA17588" i="1" s="1"/>
  <c r="BZ17689" i="1"/>
  <c r="CA17689" i="1" s="1"/>
  <c r="BZ19022" i="1"/>
  <c r="CA19022" i="1" s="1"/>
  <c r="BZ19053" i="1"/>
  <c r="CA19053" i="1" s="1"/>
  <c r="BZ18172" i="1"/>
  <c r="CA18172" i="1" s="1"/>
  <c r="BZ18598" i="1"/>
  <c r="CA18598" i="1" s="1"/>
  <c r="BZ19511" i="1"/>
  <c r="CA19511" i="1" s="1"/>
  <c r="BZ18199" i="1"/>
  <c r="CA18199" i="1" s="1"/>
  <c r="BZ18524" i="1"/>
  <c r="CA18524" i="1" s="1"/>
  <c r="BZ18579" i="1"/>
  <c r="CA18579" i="1" s="1"/>
  <c r="BZ18612" i="1"/>
  <c r="CA18612" i="1" s="1"/>
  <c r="BZ18641" i="1"/>
  <c r="CA18641" i="1" s="1"/>
  <c r="BZ18690" i="1"/>
  <c r="CA18690" i="1" s="1"/>
  <c r="BZ19050" i="1"/>
  <c r="CA19050" i="1" s="1"/>
  <c r="BZ18516" i="1"/>
  <c r="CA18516" i="1" s="1"/>
  <c r="BZ19013" i="1"/>
  <c r="CA19013" i="1" s="1"/>
  <c r="BZ19095" i="1"/>
  <c r="CA19095" i="1" s="1"/>
  <c r="BZ18513" i="1"/>
  <c r="CA18513" i="1" s="1"/>
  <c r="BZ17052" i="1"/>
  <c r="CA17052" i="1" s="1"/>
  <c r="BZ17041" i="1"/>
  <c r="CA17041" i="1" s="1"/>
  <c r="BZ17062" i="1"/>
  <c r="CA17062" i="1" s="1"/>
  <c r="BZ17096" i="1"/>
  <c r="CA17096" i="1" s="1"/>
  <c r="BZ17135" i="1"/>
  <c r="CA17135" i="1" s="1"/>
  <c r="BZ17021" i="1"/>
  <c r="CA17021" i="1" s="1"/>
  <c r="BZ17056" i="1"/>
  <c r="CA17056" i="1" s="1"/>
  <c r="BZ17128" i="1"/>
  <c r="CA17128" i="1" s="1"/>
  <c r="BZ17167" i="1"/>
  <c r="CA17167" i="1" s="1"/>
  <c r="BZ17086" i="1"/>
  <c r="CA17086" i="1" s="1"/>
  <c r="BZ17164" i="1"/>
  <c r="CA17164" i="1" s="1"/>
  <c r="BZ17083" i="1"/>
  <c r="CA17083" i="1" s="1"/>
  <c r="BZ17666" i="1"/>
  <c r="CA17666" i="1" s="1"/>
  <c r="BZ17516" i="1"/>
  <c r="CA17516" i="1" s="1"/>
  <c r="BZ18063" i="1"/>
  <c r="CA18063" i="1" s="1"/>
  <c r="BZ18092" i="1"/>
  <c r="CA18092" i="1" s="1"/>
  <c r="BZ17186" i="1"/>
  <c r="CA17186" i="1" s="1"/>
  <c r="BZ17525" i="1"/>
  <c r="CA17525" i="1" s="1"/>
  <c r="BZ17621" i="1"/>
  <c r="CA17621" i="1" s="1"/>
  <c r="BZ17650" i="1"/>
  <c r="CA17650" i="1" s="1"/>
  <c r="BZ18051" i="1"/>
  <c r="CA18051" i="1" s="1"/>
  <c r="BZ17510" i="1"/>
  <c r="CA17510" i="1" s="1"/>
  <c r="BZ17536" i="1"/>
  <c r="CA17536" i="1" s="1"/>
  <c r="BZ17684" i="1"/>
  <c r="CA17684" i="1" s="1"/>
  <c r="BZ18107" i="1"/>
  <c r="CA18107" i="1" s="1"/>
  <c r="BZ17609" i="1"/>
  <c r="CA17609" i="1" s="1"/>
  <c r="BZ17697" i="1"/>
  <c r="CA17697" i="1" s="1"/>
  <c r="BZ17591" i="1"/>
  <c r="CA17591" i="1" s="1"/>
  <c r="BZ18008" i="1"/>
  <c r="CA18008" i="1" s="1"/>
  <c r="BZ18066" i="1"/>
  <c r="CA18066" i="1" s="1"/>
  <c r="BZ18632" i="1"/>
  <c r="CA18632" i="1" s="1"/>
  <c r="BZ18558" i="1"/>
  <c r="CA18558" i="1" s="1"/>
  <c r="BZ18610" i="1"/>
  <c r="CA18610" i="1" s="1"/>
  <c r="BZ18111" i="1"/>
  <c r="CA18111" i="1" s="1"/>
  <c r="BZ18512" i="1"/>
  <c r="CA18512" i="1" s="1"/>
  <c r="BZ18661" i="1"/>
  <c r="CA18661" i="1" s="1"/>
  <c r="BZ18150" i="1"/>
  <c r="CA18150" i="1" s="1"/>
  <c r="BZ18509" i="1"/>
  <c r="CA18509" i="1" s="1"/>
  <c r="BZ18531" i="1"/>
  <c r="CA18531" i="1" s="1"/>
  <c r="BZ19052" i="1"/>
  <c r="CA19052" i="1" s="1"/>
  <c r="BZ18143" i="1"/>
  <c r="CA18143" i="1" s="1"/>
  <c r="BZ18169" i="1"/>
  <c r="CA18169" i="1" s="1"/>
  <c r="BZ18528" i="1"/>
  <c r="CA18528" i="1" s="1"/>
  <c r="BZ18573" i="1"/>
  <c r="CA18573" i="1" s="1"/>
  <c r="BZ18183" i="1"/>
  <c r="CA18183" i="1" s="1"/>
  <c r="BZ19062" i="1"/>
  <c r="CA19062" i="1" s="1"/>
  <c r="BZ18554" i="1"/>
  <c r="CA18554" i="1" s="1"/>
  <c r="BZ18576" i="1"/>
  <c r="CA18576" i="1" s="1"/>
  <c r="BZ19082" i="1"/>
  <c r="CA19082" i="1" s="1"/>
  <c r="BZ17008" i="1"/>
  <c r="CA17008" i="1" s="1"/>
  <c r="BZ17044" i="1"/>
  <c r="CA17044" i="1" s="1"/>
  <c r="BZ17112" i="1"/>
  <c r="CA17112" i="1" s="1"/>
  <c r="BZ17015" i="1"/>
  <c r="CA17015" i="1" s="1"/>
  <c r="BZ17027" i="1"/>
  <c r="CA17027" i="1" s="1"/>
  <c r="BZ17069" i="1"/>
  <c r="CA17069" i="1" s="1"/>
  <c r="BZ17095" i="1"/>
  <c r="CA17095" i="1" s="1"/>
  <c r="BZ17116" i="1"/>
  <c r="CA17116" i="1" s="1"/>
  <c r="BZ17153" i="1"/>
  <c r="CA17153" i="1" s="1"/>
  <c r="BZ17115" i="1"/>
  <c r="CA17115" i="1" s="1"/>
  <c r="BZ17176" i="1"/>
  <c r="CA17176" i="1" s="1"/>
  <c r="BZ17033" i="1"/>
  <c r="CA17033" i="1" s="1"/>
  <c r="BZ17068" i="1"/>
  <c r="CA17068" i="1" s="1"/>
  <c r="BZ17138" i="1"/>
  <c r="CA17138" i="1" s="1"/>
  <c r="BZ17168" i="1"/>
  <c r="CA17168" i="1" s="1"/>
  <c r="BZ17189" i="1"/>
  <c r="CA17189" i="1" s="1"/>
  <c r="BZ17596" i="1"/>
  <c r="CA17596" i="1" s="1"/>
  <c r="BZ17633" i="1"/>
  <c r="CA17633" i="1" s="1"/>
  <c r="BZ17654" i="1"/>
  <c r="CA17654" i="1" s="1"/>
  <c r="BZ17696" i="1"/>
  <c r="CA17696" i="1" s="1"/>
  <c r="BZ18075" i="1"/>
  <c r="CA18075" i="1" s="1"/>
  <c r="BZ18101" i="1"/>
  <c r="CA18101" i="1" s="1"/>
  <c r="BZ17581" i="1"/>
  <c r="CA17581" i="1" s="1"/>
  <c r="BZ17645" i="1"/>
  <c r="CA17645" i="1" s="1"/>
  <c r="BZ18065" i="1"/>
  <c r="CA18065" i="1" s="1"/>
  <c r="BZ18095" i="1"/>
  <c r="CA18095" i="1" s="1"/>
  <c r="BZ17195" i="1"/>
  <c r="CA17195" i="1" s="1"/>
  <c r="BZ17653" i="1"/>
  <c r="CA17653" i="1" s="1"/>
  <c r="BZ18054" i="1"/>
  <c r="CA18054" i="1" s="1"/>
  <c r="BZ19040" i="1"/>
  <c r="CA19040" i="1" s="1"/>
  <c r="BZ17667" i="1"/>
  <c r="CA17667" i="1" s="1"/>
  <c r="BZ18036" i="1"/>
  <c r="CA18036" i="1" s="1"/>
  <c r="BZ17509" i="1"/>
  <c r="CA17509" i="1" s="1"/>
  <c r="BZ17555" i="1"/>
  <c r="CA17555" i="1" s="1"/>
  <c r="BZ17597" i="1"/>
  <c r="CA17597" i="1" s="1"/>
  <c r="BZ18018" i="1"/>
  <c r="CA18018" i="1" s="1"/>
  <c r="BZ18048" i="1"/>
  <c r="CA18048" i="1" s="1"/>
  <c r="BZ17177" i="1"/>
  <c r="CA17177" i="1" s="1"/>
  <c r="BZ17543" i="1"/>
  <c r="CA17543" i="1" s="1"/>
  <c r="BZ17561" i="1"/>
  <c r="CA17561" i="1" s="1"/>
  <c r="BZ17619" i="1"/>
  <c r="CA17619" i="1" s="1"/>
  <c r="BZ17657" i="1"/>
  <c r="CA17657" i="1" s="1"/>
  <c r="BZ18068" i="1"/>
  <c r="CA18068" i="1" s="1"/>
  <c r="BZ18126" i="1"/>
  <c r="CA18126" i="1" s="1"/>
  <c r="BZ18525" i="1"/>
  <c r="CA18525" i="1" s="1"/>
  <c r="BZ18555" i="1"/>
  <c r="CA18555" i="1" s="1"/>
  <c r="BZ18537" i="1"/>
  <c r="CA18537" i="1" s="1"/>
  <c r="BZ18656" i="1"/>
  <c r="CA18656" i="1" s="1"/>
  <c r="BZ18140" i="1"/>
  <c r="CA18140" i="1" s="1"/>
  <c r="BZ18534" i="1"/>
  <c r="CA18534" i="1" s="1"/>
  <c r="BZ18519" i="1"/>
  <c r="CA18519" i="1" s="1"/>
  <c r="BZ18600" i="1"/>
  <c r="CA18600" i="1" s="1"/>
  <c r="BZ18615" i="1"/>
  <c r="CA18615" i="1" s="1"/>
  <c r="BZ18627" i="1"/>
  <c r="CA18627" i="1" s="1"/>
  <c r="BZ18650" i="1"/>
  <c r="CA18650" i="1" s="1"/>
  <c r="BZ19087" i="1"/>
  <c r="CA19087" i="1" s="1"/>
  <c r="BZ18586" i="1"/>
  <c r="CA18586" i="1" s="1"/>
  <c r="BZ19099" i="1"/>
  <c r="CA19099" i="1" s="1"/>
  <c r="BZ18147" i="1"/>
  <c r="CA18147" i="1" s="1"/>
  <c r="BZ18518" i="1"/>
  <c r="CA18518" i="1" s="1"/>
  <c r="BZ18570" i="1"/>
  <c r="CA18570" i="1" s="1"/>
  <c r="BZ18606" i="1"/>
  <c r="CA18606" i="1" s="1"/>
  <c r="BZ19556" i="1"/>
  <c r="CA19556" i="1" s="1"/>
  <c r="BZ20014" i="1"/>
  <c r="CA20014" i="1" s="1"/>
  <c r="BZ21074" i="1"/>
  <c r="CA21074" i="1" s="1"/>
  <c r="BZ19068" i="1"/>
  <c r="CA19068" i="1" s="1"/>
  <c r="BZ18026" i="1"/>
  <c r="CA18026" i="1" s="1"/>
  <c r="BZ18607" i="1"/>
  <c r="CA18607" i="1" s="1"/>
  <c r="BZ18185" i="1"/>
  <c r="CA18185" i="1" s="1"/>
  <c r="BZ18630" i="1"/>
  <c r="CA18630" i="1" s="1"/>
  <c r="BZ18171" i="1"/>
  <c r="CA18171" i="1" s="1"/>
  <c r="BZ18552" i="1"/>
  <c r="CA18552" i="1" s="1"/>
  <c r="BZ18145" i="1"/>
  <c r="CA18145" i="1" s="1"/>
  <c r="BZ18521" i="1"/>
  <c r="CA18521" i="1" s="1"/>
  <c r="BZ18530" i="1"/>
  <c r="CA18530" i="1" s="1"/>
  <c r="BZ19029" i="1"/>
  <c r="CA19029" i="1" s="1"/>
  <c r="BZ18569" i="1"/>
  <c r="CA18569" i="1" s="1"/>
  <c r="BZ18651" i="1"/>
  <c r="CA18651" i="1" s="1"/>
  <c r="BZ18696" i="1"/>
  <c r="CA18696" i="1" s="1"/>
  <c r="BZ19044" i="1"/>
  <c r="CA19044" i="1" s="1"/>
  <c r="BZ19084" i="1"/>
  <c r="CA19084" i="1" s="1"/>
  <c r="BZ19514" i="1"/>
  <c r="CA19514" i="1" s="1"/>
  <c r="BZ19097" i="1"/>
  <c r="CA19097" i="1" s="1"/>
  <c r="BZ19588" i="1"/>
  <c r="CA19588" i="1" s="1"/>
  <c r="BZ19595" i="1"/>
  <c r="CA19595" i="1" s="1"/>
  <c r="BZ20087" i="1"/>
  <c r="CA20087" i="1" s="1"/>
  <c r="BZ21048" i="1"/>
  <c r="CA21048" i="1" s="1"/>
  <c r="BZ21576" i="1"/>
  <c r="CA21576" i="1" s="1"/>
  <c r="BZ19548" i="1"/>
  <c r="CA19548" i="1" s="1"/>
  <c r="BZ19562" i="1"/>
  <c r="CA19562" i="1" s="1"/>
  <c r="BZ21060" i="1"/>
  <c r="CA21060" i="1" s="1"/>
  <c r="BZ19566" i="1"/>
  <c r="CA19566" i="1" s="1"/>
  <c r="BZ19592" i="1"/>
  <c r="CA19592" i="1" s="1"/>
  <c r="BZ20077" i="1"/>
  <c r="CA20077" i="1" s="1"/>
  <c r="BZ21093" i="1"/>
  <c r="CA21093" i="1" s="1"/>
  <c r="BZ21525" i="1"/>
  <c r="CA21525" i="1" s="1"/>
  <c r="BZ19551" i="1"/>
  <c r="CA19551" i="1" s="1"/>
  <c r="BZ19575" i="1"/>
  <c r="CA19575" i="1" s="1"/>
  <c r="BZ19591" i="1"/>
  <c r="CA19591" i="1" s="1"/>
  <c r="BZ20027" i="1"/>
  <c r="CA20027" i="1" s="1"/>
  <c r="BZ20035" i="1"/>
  <c r="CA20035" i="1" s="1"/>
  <c r="BZ21584" i="1"/>
  <c r="CA21584" i="1" s="1"/>
  <c r="BZ20018" i="1"/>
  <c r="CA20018" i="1" s="1"/>
  <c r="BZ21517" i="1"/>
  <c r="CA21517" i="1" s="1"/>
  <c r="BZ21011" i="1"/>
  <c r="CA21011" i="1" s="1"/>
  <c r="BZ21548" i="1"/>
  <c r="CA21548" i="1" s="1"/>
  <c r="BZ21507" i="1"/>
  <c r="CA21507" i="1" s="1"/>
  <c r="BZ21531" i="1"/>
  <c r="CA21531" i="1" s="1"/>
  <c r="BZ21557" i="1"/>
  <c r="CA21557" i="1" s="1"/>
  <c r="BZ21050" i="1"/>
  <c r="CA21050" i="1" s="1"/>
  <c r="BZ18033" i="1"/>
  <c r="CA18033" i="1" s="1"/>
  <c r="BZ18193" i="1"/>
  <c r="CA18193" i="1" s="1"/>
  <c r="BZ18636" i="1"/>
  <c r="CA18636" i="1" s="1"/>
  <c r="BZ18582" i="1"/>
  <c r="CA18582" i="1" s="1"/>
  <c r="BZ19061" i="1"/>
  <c r="CA19061" i="1" s="1"/>
  <c r="BZ18148" i="1"/>
  <c r="CA18148" i="1" s="1"/>
  <c r="BZ18639" i="1"/>
  <c r="CA18639" i="1" s="1"/>
  <c r="BZ18533" i="1"/>
  <c r="CA18533" i="1" s="1"/>
  <c r="BZ18620" i="1"/>
  <c r="CA18620" i="1" s="1"/>
  <c r="BZ20037" i="1"/>
  <c r="CA20037" i="1" s="1"/>
  <c r="BZ19055" i="1"/>
  <c r="CA19055" i="1" s="1"/>
  <c r="BZ20076" i="1"/>
  <c r="CA20076" i="1" s="1"/>
  <c r="BZ18575" i="1"/>
  <c r="CA18575" i="1" s="1"/>
  <c r="BZ18624" i="1"/>
  <c r="CA18624" i="1" s="1"/>
  <c r="BZ19065" i="1"/>
  <c r="CA19065" i="1" s="1"/>
  <c r="BZ19580" i="1"/>
  <c r="CA19580" i="1" s="1"/>
  <c r="BZ21094" i="1"/>
  <c r="CA21094" i="1" s="1"/>
  <c r="BZ21555" i="1"/>
  <c r="CA21555" i="1" s="1"/>
  <c r="BZ18593" i="1"/>
  <c r="CA18593" i="1" s="1"/>
  <c r="BZ18642" i="1"/>
  <c r="CA18642" i="1" s="1"/>
  <c r="BZ19100" i="1"/>
  <c r="CA19100" i="1" s="1"/>
  <c r="BZ20011" i="1"/>
  <c r="CA20011" i="1" s="1"/>
  <c r="BZ20046" i="1"/>
  <c r="CA20046" i="1" s="1"/>
  <c r="BZ18633" i="1"/>
  <c r="CA18633" i="1" s="1"/>
  <c r="BZ18659" i="1"/>
  <c r="CA18659" i="1" s="1"/>
  <c r="BZ19014" i="1"/>
  <c r="CA19014" i="1" s="1"/>
  <c r="BZ19509" i="1"/>
  <c r="CA19509" i="1" s="1"/>
  <c r="BZ19553" i="1"/>
  <c r="CA19553" i="1" s="1"/>
  <c r="BZ19599" i="1"/>
  <c r="CA19599" i="1" s="1"/>
  <c r="BZ21081" i="1"/>
  <c r="CA21081" i="1" s="1"/>
  <c r="BZ19518" i="1"/>
  <c r="CA19518" i="1" s="1"/>
  <c r="BZ19569" i="1"/>
  <c r="CA19569" i="1" s="1"/>
  <c r="BZ20021" i="1"/>
  <c r="CA20021" i="1" s="1"/>
  <c r="BZ17608" i="1"/>
  <c r="CA17608" i="1" s="1"/>
  <c r="BZ18078" i="1"/>
  <c r="CA18078" i="1" s="1"/>
  <c r="BZ18654" i="1"/>
  <c r="CA18654" i="1" s="1"/>
  <c r="BZ19090" i="1"/>
  <c r="CA19090" i="1" s="1"/>
  <c r="BZ18138" i="1"/>
  <c r="CA18138" i="1" s="1"/>
  <c r="BZ18195" i="1"/>
  <c r="CA18195" i="1" s="1"/>
  <c r="BZ18584" i="1"/>
  <c r="CA18584" i="1" s="1"/>
  <c r="BZ19508" i="1"/>
  <c r="CA19508" i="1" s="1"/>
  <c r="BZ18165" i="1"/>
  <c r="CA18165" i="1" s="1"/>
  <c r="BZ18539" i="1"/>
  <c r="CA18539" i="1" s="1"/>
  <c r="BZ19091" i="1"/>
  <c r="CA19091" i="1" s="1"/>
  <c r="BZ20040" i="1"/>
  <c r="CA20040" i="1" s="1"/>
  <c r="BZ19098" i="1"/>
  <c r="CA19098" i="1" s="1"/>
  <c r="BZ19600" i="1"/>
  <c r="CA19600" i="1" s="1"/>
  <c r="BZ18596" i="1"/>
  <c r="CA18596" i="1" s="1"/>
  <c r="BZ18657" i="1"/>
  <c r="CA18657" i="1" s="1"/>
  <c r="BZ19521" i="1"/>
  <c r="CA19521" i="1" s="1"/>
  <c r="BZ19560" i="1"/>
  <c r="CA19560" i="1" s="1"/>
  <c r="BZ20048" i="1"/>
  <c r="CA20048" i="1" s="1"/>
  <c r="BZ21031" i="1"/>
  <c r="CA21031" i="1" s="1"/>
  <c r="BZ19572" i="1"/>
  <c r="CA19572" i="1" s="1"/>
  <c r="BZ21587" i="1"/>
  <c r="CA21587" i="1" s="1"/>
  <c r="BZ19547" i="1"/>
  <c r="CA19547" i="1" s="1"/>
  <c r="BZ19594" i="1"/>
  <c r="CA19594" i="1" s="1"/>
  <c r="BZ20031" i="1"/>
  <c r="CA20031" i="1" s="1"/>
  <c r="BZ18009" i="1"/>
  <c r="CA18009" i="1" s="1"/>
  <c r="BZ18053" i="1"/>
  <c r="CA18053" i="1" s="1"/>
  <c r="BZ17519" i="1"/>
  <c r="CA17519" i="1" s="1"/>
  <c r="BZ17577" i="1"/>
  <c r="CA17577" i="1" s="1"/>
  <c r="BZ17669" i="1"/>
  <c r="CA17669" i="1" s="1"/>
  <c r="BZ18083" i="1"/>
  <c r="CA18083" i="1" s="1"/>
  <c r="BZ18515" i="1"/>
  <c r="CA18515" i="1" s="1"/>
  <c r="BZ19092" i="1"/>
  <c r="CA19092" i="1" s="1"/>
  <c r="BZ18510" i="1"/>
  <c r="CA18510" i="1" s="1"/>
  <c r="BZ18589" i="1"/>
  <c r="CA18589" i="1" s="1"/>
  <c r="BZ19094" i="1"/>
  <c r="CA19094" i="1" s="1"/>
  <c r="BZ18644" i="1"/>
  <c r="CA18644" i="1" s="1"/>
  <c r="BZ18187" i="1"/>
  <c r="CA18187" i="1" s="1"/>
  <c r="BZ19510" i="1"/>
  <c r="CA19510" i="1" s="1"/>
  <c r="BZ18588" i="1"/>
  <c r="CA18588" i="1" s="1"/>
  <c r="BZ18132" i="1"/>
  <c r="CA18132" i="1" s="1"/>
  <c r="BZ19596" i="1"/>
  <c r="CA19596" i="1" s="1"/>
  <c r="BZ18557" i="1"/>
  <c r="CA18557" i="1" s="1"/>
  <c r="BZ18585" i="1"/>
  <c r="CA18585" i="1" s="1"/>
  <c r="BZ18626" i="1"/>
  <c r="CA18626" i="1" s="1"/>
  <c r="BZ17531" i="1"/>
  <c r="CA17531" i="1" s="1"/>
  <c r="BZ18102" i="1"/>
  <c r="CA18102" i="1" s="1"/>
  <c r="BZ18166" i="1"/>
  <c r="CA18166" i="1" s="1"/>
  <c r="BZ18548" i="1"/>
  <c r="CA18548" i="1" s="1"/>
  <c r="BZ18141" i="1"/>
  <c r="CA18141" i="1" s="1"/>
  <c r="BZ18551" i="1"/>
  <c r="CA18551" i="1" s="1"/>
  <c r="BZ18623" i="1"/>
  <c r="CA18623" i="1" s="1"/>
  <c r="BZ18683" i="1"/>
  <c r="CA18683" i="1" s="1"/>
  <c r="BZ18137" i="1"/>
  <c r="CA18137" i="1" s="1"/>
  <c r="BZ18196" i="1"/>
  <c r="CA18196" i="1" s="1"/>
  <c r="BZ18590" i="1"/>
  <c r="CA18590" i="1" s="1"/>
  <c r="BZ19064" i="1"/>
  <c r="CA19064" i="1" s="1"/>
  <c r="BZ18678" i="1"/>
  <c r="CA18678" i="1" s="1"/>
  <c r="BZ19031" i="1"/>
  <c r="CA19031" i="1" s="1"/>
  <c r="BZ19085" i="1"/>
  <c r="CA19085" i="1" s="1"/>
  <c r="BZ20032" i="1"/>
  <c r="CA20032" i="1" s="1"/>
  <c r="BZ21509" i="1"/>
  <c r="CA21509" i="1" s="1"/>
  <c r="BZ18628" i="1"/>
  <c r="CA18628" i="1" s="1"/>
  <c r="BZ18689" i="1"/>
  <c r="CA18689" i="1" s="1"/>
  <c r="BZ19023" i="1"/>
  <c r="CA19023" i="1" s="1"/>
  <c r="BZ19593" i="1"/>
  <c r="CA19593" i="1" s="1"/>
  <c r="BZ20017" i="1"/>
  <c r="CA20017" i="1" s="1"/>
  <c r="BZ19079" i="1"/>
  <c r="CA19079" i="1" s="1"/>
  <c r="BZ19512" i="1"/>
  <c r="CA19512" i="1" s="1"/>
  <c r="BZ19532" i="1"/>
  <c r="CA19532" i="1" s="1"/>
  <c r="BZ19523" i="1"/>
  <c r="CA19523" i="1" s="1"/>
  <c r="BZ20058" i="1"/>
  <c r="CA20058" i="1" s="1"/>
  <c r="BZ21033" i="1"/>
  <c r="CA21033" i="1" s="1"/>
  <c r="BZ19545" i="1"/>
  <c r="CA19545" i="1" s="1"/>
  <c r="BZ20022" i="1"/>
  <c r="CA20022" i="1" s="1"/>
  <c r="BZ20061" i="1"/>
  <c r="CA20061" i="1" s="1"/>
  <c r="BZ20095" i="1"/>
  <c r="CA20095" i="1" s="1"/>
  <c r="BZ19524" i="1"/>
  <c r="CA19524" i="1" s="1"/>
  <c r="BZ19552" i="1"/>
  <c r="CA19552" i="1" s="1"/>
  <c r="BZ19584" i="1"/>
  <c r="CA19584" i="1" s="1"/>
  <c r="BZ19542" i="1"/>
  <c r="CA19542" i="1" s="1"/>
  <c r="BZ19586" i="1"/>
  <c r="CA19586" i="1" s="1"/>
  <c r="BZ19536" i="1"/>
  <c r="CA19536" i="1" s="1"/>
  <c r="BZ21063" i="1"/>
  <c r="CA21063" i="1" s="1"/>
  <c r="BZ21583" i="1"/>
  <c r="CA21583" i="1" s="1"/>
  <c r="BZ20092" i="1"/>
  <c r="CA20092" i="1" s="1"/>
  <c r="BZ21097" i="1"/>
  <c r="CA21097" i="1" s="1"/>
  <c r="BZ21522" i="1"/>
  <c r="CA21522" i="1" s="1"/>
  <c r="BZ20064" i="1"/>
  <c r="CA20064" i="1" s="1"/>
  <c r="BZ20099" i="1"/>
  <c r="CA20099" i="1" s="1"/>
  <c r="BZ21526" i="1"/>
  <c r="CA21526" i="1" s="1"/>
  <c r="BZ19568" i="1"/>
  <c r="CA19568" i="1" s="1"/>
  <c r="BZ21590" i="1"/>
  <c r="CA21590" i="1" s="1"/>
  <c r="BZ20038" i="1"/>
  <c r="CA20038" i="1" s="1"/>
  <c r="BZ21099" i="1"/>
  <c r="CA21099" i="1" s="1"/>
  <c r="BZ19543" i="1"/>
  <c r="CA19543" i="1" s="1"/>
  <c r="BZ20034" i="1"/>
  <c r="CA20034" i="1" s="1"/>
  <c r="BZ21070" i="1"/>
  <c r="CA21070" i="1" s="1"/>
  <c r="BZ21560" i="1"/>
  <c r="CA21560" i="1" s="1"/>
  <c r="BZ21556" i="1"/>
  <c r="CA21556" i="1" s="1"/>
  <c r="BZ21084" i="1"/>
  <c r="CA21084" i="1" s="1"/>
  <c r="BZ17179" i="1"/>
  <c r="CA17179" i="1" s="1"/>
  <c r="BZ17546" i="1"/>
  <c r="CA17546" i="1" s="1"/>
  <c r="BZ18178" i="1"/>
  <c r="CA18178" i="1" s="1"/>
  <c r="BZ18527" i="1"/>
  <c r="CA18527" i="1" s="1"/>
  <c r="BZ18603" i="1"/>
  <c r="CA18603" i="1" s="1"/>
  <c r="BZ18549" i="1"/>
  <c r="CA18549" i="1" s="1"/>
  <c r="BZ18522" i="1"/>
  <c r="CA18522" i="1" s="1"/>
  <c r="BZ18144" i="1"/>
  <c r="CA18144" i="1" s="1"/>
  <c r="BZ18629" i="1"/>
  <c r="CA18629" i="1" s="1"/>
  <c r="BZ18611" i="1"/>
  <c r="CA18611" i="1" s="1"/>
  <c r="BZ19025" i="1"/>
  <c r="CA19025" i="1" s="1"/>
  <c r="BZ21599" i="1"/>
  <c r="CA21599" i="1" s="1"/>
  <c r="BZ19535" i="1"/>
  <c r="CA19535" i="1" s="1"/>
  <c r="BZ20074" i="1"/>
  <c r="CA20074" i="1" s="1"/>
  <c r="BZ18638" i="1"/>
  <c r="CA18638" i="1" s="1"/>
  <c r="BZ19034" i="1"/>
  <c r="CA19034" i="1" s="1"/>
  <c r="BZ20059" i="1"/>
  <c r="CA20059" i="1" s="1"/>
  <c r="BZ18587" i="1"/>
  <c r="CA18587" i="1" s="1"/>
  <c r="BZ19047" i="1"/>
  <c r="CA19047" i="1" s="1"/>
  <c r="BZ21042" i="1"/>
  <c r="CA21042" i="1" s="1"/>
  <c r="BZ18677" i="1"/>
  <c r="CA18677" i="1" s="1"/>
  <c r="BZ19041" i="1"/>
  <c r="CA19041" i="1" s="1"/>
  <c r="BZ20024" i="1"/>
  <c r="CA20024" i="1" s="1"/>
  <c r="BZ19559" i="1"/>
  <c r="CA19559" i="1" s="1"/>
  <c r="BZ20023" i="1"/>
  <c r="CA20023" i="1" s="1"/>
  <c r="BZ20080" i="1"/>
  <c r="CA20080" i="1" s="1"/>
  <c r="BZ19530" i="1"/>
  <c r="CA19530" i="1" s="1"/>
  <c r="BZ19563" i="1"/>
  <c r="CA19563" i="1" s="1"/>
  <c r="BZ19589" i="1"/>
  <c r="CA19589" i="1" s="1"/>
  <c r="BZ20013" i="1"/>
  <c r="CA20013" i="1" s="1"/>
  <c r="BZ21066" i="1"/>
  <c r="CA21066" i="1" s="1"/>
  <c r="BZ21554" i="1"/>
  <c r="CA21554" i="1" s="1"/>
  <c r="BZ19533" i="1"/>
  <c r="CA19533" i="1" s="1"/>
  <c r="BZ19544" i="1"/>
  <c r="CA19544" i="1" s="1"/>
  <c r="BZ19571" i="1"/>
  <c r="CA19571" i="1" s="1"/>
  <c r="BZ20012" i="1"/>
  <c r="CA20012" i="1" s="1"/>
  <c r="BZ19541" i="1"/>
  <c r="CA19541" i="1" s="1"/>
  <c r="BZ19574" i="1"/>
  <c r="CA19574" i="1" s="1"/>
  <c r="BZ21073" i="1"/>
  <c r="CA21073" i="1" s="1"/>
  <c r="BZ21028" i="1"/>
  <c r="CA21028" i="1" s="1"/>
  <c r="BZ21100" i="1"/>
  <c r="CA21100" i="1" s="1"/>
  <c r="BZ20084" i="1"/>
  <c r="CA20084" i="1" s="1"/>
  <c r="BZ21079" i="1"/>
  <c r="CA21079" i="1" s="1"/>
  <c r="BZ21539" i="1"/>
  <c r="CA21539" i="1" s="1"/>
  <c r="BZ19587" i="1"/>
  <c r="CA19587" i="1" s="1"/>
  <c r="BZ19537" i="1"/>
  <c r="CA19537" i="1" s="1"/>
  <c r="BZ19577" i="1"/>
  <c r="CA19577" i="1" s="1"/>
  <c r="BZ20050" i="1"/>
  <c r="CA20050" i="1" s="1"/>
  <c r="BZ21025" i="1"/>
  <c r="CA21025" i="1" s="1"/>
  <c r="BZ21010" i="1"/>
  <c r="CA21010" i="1" s="1"/>
  <c r="BZ20039" i="1"/>
  <c r="CA20039" i="1" s="1"/>
  <c r="BZ21589" i="1"/>
  <c r="CA21589" i="1" s="1"/>
  <c r="BZ20036" i="1"/>
  <c r="CA20036" i="1" s="1"/>
  <c r="BZ20067" i="1"/>
  <c r="CA20067" i="1" s="1"/>
  <c r="BZ21524" i="1"/>
  <c r="CA21524" i="1" s="1"/>
  <c r="BZ21095" i="1"/>
  <c r="CA21095" i="1" s="1"/>
  <c r="BZ21569" i="1"/>
  <c r="CA21569" i="1" s="1"/>
  <c r="BZ21096" i="1"/>
  <c r="CA21096" i="1" s="1"/>
  <c r="BZ17602" i="1"/>
  <c r="CA17602" i="1" s="1"/>
  <c r="BZ17092" i="1"/>
  <c r="CA17092" i="1" s="1"/>
  <c r="BZ17111" i="1"/>
  <c r="CA17111" i="1" s="1"/>
  <c r="BZ17660" i="1"/>
  <c r="CA17660" i="1" s="1"/>
  <c r="BZ20052" i="1"/>
  <c r="CA20052" i="1" s="1"/>
  <c r="BZ21594" i="1"/>
  <c r="CA21594" i="1" s="1"/>
  <c r="BZ20065" i="1"/>
  <c r="CA20065" i="1" s="1"/>
  <c r="BZ21552" i="1"/>
  <c r="CA21552" i="1" s="1"/>
  <c r="BZ21518" i="1"/>
  <c r="CA21518" i="1" s="1"/>
  <c r="BZ21051" i="1"/>
  <c r="CA21051" i="1" s="1"/>
  <c r="BZ21547" i="1"/>
  <c r="CA21547" i="1" s="1"/>
  <c r="BZ20093" i="1"/>
  <c r="CA20093" i="1" s="1"/>
  <c r="BZ20078" i="1"/>
  <c r="CA20078" i="1" s="1"/>
  <c r="BZ21064" i="1"/>
  <c r="CA21064" i="1" s="1"/>
  <c r="BZ21530" i="1"/>
  <c r="CA21530" i="1" s="1"/>
  <c r="BZ21083" i="1"/>
  <c r="CA21083" i="1" s="1"/>
  <c r="BZ21574" i="1"/>
  <c r="CA21574" i="1" s="1"/>
  <c r="BZ21091" i="1"/>
  <c r="CA21091" i="1" s="1"/>
  <c r="BZ21597" i="1"/>
  <c r="CA21597" i="1" s="1"/>
  <c r="BZ21508" i="1"/>
  <c r="CA21508" i="1" s="1"/>
  <c r="BZ17076" i="1"/>
  <c r="CA17076" i="1" s="1"/>
  <c r="BZ17099" i="1"/>
  <c r="CA17099" i="1" s="1"/>
  <c r="BZ17523" i="1"/>
  <c r="CA17523" i="1" s="1"/>
  <c r="BZ17029" i="1"/>
  <c r="CA17029" i="1" s="1"/>
  <c r="BZ19550" i="1"/>
  <c r="CA19550" i="1" s="1"/>
  <c r="BZ20073" i="1"/>
  <c r="CA20073" i="1" s="1"/>
  <c r="BZ21600" i="1"/>
  <c r="CA21600" i="1" s="1"/>
  <c r="BZ19583" i="1"/>
  <c r="CA19583" i="1" s="1"/>
  <c r="BZ20030" i="1"/>
  <c r="CA20030" i="1" s="1"/>
  <c r="BZ20025" i="1"/>
  <c r="CA20025" i="1" s="1"/>
  <c r="BZ21529" i="1"/>
  <c r="CA21529" i="1" s="1"/>
  <c r="BZ21577" i="1"/>
  <c r="CA21577" i="1" s="1"/>
  <c r="BZ20096" i="1"/>
  <c r="CA20096" i="1" s="1"/>
  <c r="BZ21067" i="1"/>
  <c r="CA21067" i="1" s="1"/>
  <c r="BZ19597" i="1"/>
  <c r="CA19597" i="1" s="1"/>
  <c r="BZ19565" i="1"/>
  <c r="CA19565" i="1" s="1"/>
  <c r="BZ20060" i="1"/>
  <c r="CA20060" i="1" s="1"/>
  <c r="BZ21047" i="1"/>
  <c r="CA21047" i="1" s="1"/>
  <c r="BZ19525" i="1"/>
  <c r="CA19525" i="1" s="1"/>
  <c r="BZ21515" i="1"/>
  <c r="CA21515" i="1" s="1"/>
  <c r="BZ21018" i="1"/>
  <c r="CA21018" i="1" s="1"/>
  <c r="BZ20055" i="1"/>
  <c r="CA20055" i="1" s="1"/>
  <c r="BZ21068" i="1"/>
  <c r="CA21068" i="1" s="1"/>
  <c r="BZ21513" i="1"/>
  <c r="CA21513" i="1" s="1"/>
  <c r="BZ17540" i="1"/>
  <c r="CA17540" i="1" s="1"/>
  <c r="BZ18684" i="1"/>
  <c r="CA18684" i="1" s="1"/>
  <c r="BZ19515" i="1"/>
  <c r="CA19515" i="1" s="1"/>
  <c r="BZ21542" i="1"/>
  <c r="CA21542" i="1" s="1"/>
  <c r="BZ19578" i="1"/>
  <c r="CA19578" i="1" s="1"/>
  <c r="BZ21054" i="1"/>
  <c r="CA21054" i="1" s="1"/>
  <c r="BZ21086" i="1"/>
  <c r="CA21086" i="1" s="1"/>
  <c r="BZ20070" i="1"/>
  <c r="CA20070" i="1" s="1"/>
  <c r="BZ21512" i="1"/>
  <c r="CA21512" i="1" s="1"/>
  <c r="BZ21586" i="1"/>
  <c r="CA21586" i="1" s="1"/>
  <c r="BZ21017" i="1"/>
  <c r="CA21017" i="1" s="1"/>
  <c r="BZ21579" i="1"/>
  <c r="CA21579" i="1" s="1"/>
  <c r="BZ19598" i="1"/>
  <c r="CA19598" i="1" s="1"/>
  <c r="BZ19507" i="1"/>
  <c r="CA19507" i="1" s="1"/>
  <c r="BZ21040" i="1"/>
  <c r="CA21040" i="1" s="1"/>
  <c r="BZ21537" i="1"/>
  <c r="CA21537" i="1" s="1"/>
  <c r="BZ20098" i="1"/>
  <c r="CA20098" i="1" s="1"/>
  <c r="BZ21510" i="1"/>
  <c r="CA21510" i="1" s="1"/>
  <c r="BZ20062" i="1"/>
  <c r="CA20062" i="1" s="1"/>
  <c r="BZ21089" i="1"/>
  <c r="CA21089" i="1" s="1"/>
  <c r="BZ21540" i="1"/>
  <c r="CA21540" i="1" s="1"/>
  <c r="BZ21546" i="1"/>
  <c r="CA21546" i="1" s="1"/>
  <c r="BZ17058" i="1"/>
  <c r="CA17058" i="1" s="1"/>
  <c r="BZ17567" i="1"/>
  <c r="CA17567" i="1" s="1"/>
  <c r="BZ19080" i="1"/>
  <c r="CA19080" i="1" s="1"/>
  <c r="BZ18635" i="1"/>
  <c r="CA18635" i="1" s="1"/>
  <c r="BZ19527" i="1"/>
  <c r="CA19527" i="1" s="1"/>
  <c r="BZ20020" i="1"/>
  <c r="CA20020" i="1" s="1"/>
  <c r="BZ19554" i="1"/>
  <c r="CA19554" i="1" s="1"/>
  <c r="BZ20007" i="1"/>
  <c r="CA20007" i="1" s="1"/>
  <c r="BZ20090" i="1"/>
  <c r="CA20090" i="1" s="1"/>
  <c r="BZ21566" i="1"/>
  <c r="CA21566" i="1" s="1"/>
  <c r="BZ21053" i="1"/>
  <c r="CA21053" i="1" s="1"/>
  <c r="BZ21592" i="1"/>
  <c r="CA21592" i="1" s="1"/>
  <c r="BZ21045" i="1"/>
  <c r="CA21045" i="1" s="1"/>
  <c r="BZ21088" i="1"/>
  <c r="CA21088" i="1" s="1"/>
  <c r="BZ21036" i="1"/>
  <c r="CA21036" i="1" s="1"/>
  <c r="BZ21072" i="1"/>
  <c r="CA21072" i="1" s="1"/>
  <c r="BZ21080" i="1"/>
  <c r="CA21080" i="1" s="1"/>
  <c r="BZ17159" i="1"/>
  <c r="CA17159" i="1" s="1"/>
  <c r="BZ18032" i="1"/>
  <c r="CA18032" i="1" s="1"/>
  <c r="BZ17672" i="1"/>
  <c r="CA17672" i="1" s="1"/>
  <c r="BZ19517" i="1"/>
  <c r="CA19517" i="1" s="1"/>
  <c r="BZ19581" i="1"/>
  <c r="CA19581" i="1" s="1"/>
  <c r="BZ19520" i="1"/>
  <c r="CA19520" i="1" s="1"/>
  <c r="BZ21022" i="1"/>
  <c r="CA21022" i="1" s="1"/>
  <c r="BZ20054" i="1"/>
  <c r="CA20054" i="1" s="1"/>
  <c r="BZ20008" i="1"/>
  <c r="CA20008" i="1" s="1"/>
  <c r="BZ21019" i="1"/>
  <c r="CA21019" i="1" s="1"/>
  <c r="BZ21532" i="1"/>
  <c r="CA21532" i="1" s="1"/>
  <c r="BZ20081" i="1"/>
  <c r="CA20081" i="1" s="1"/>
  <c r="BZ21545" i="1"/>
  <c r="CA21545" i="1" s="1"/>
  <c r="BZ19529" i="1"/>
  <c r="CA19529" i="1" s="1"/>
  <c r="BZ21580" i="1"/>
  <c r="CA21580" i="1" s="1"/>
  <c r="BZ21085" i="1"/>
  <c r="CA21085" i="1" s="1"/>
  <c r="BZ20071" i="1"/>
  <c r="CA20071" i="1" s="1"/>
  <c r="BZ21037" i="1"/>
  <c r="CA21037" i="1" s="1"/>
  <c r="BZ21075" i="1"/>
  <c r="CA21075" i="1" s="1"/>
  <c r="BZ21514" i="1"/>
  <c r="CA21514" i="1" s="1"/>
  <c r="BZ21543" i="1"/>
  <c r="CA21543" i="1" s="1"/>
  <c r="BZ21572" i="1"/>
  <c r="CA21572" i="1" s="1"/>
  <c r="BZ17090" i="1"/>
  <c r="CA17090" i="1" s="1"/>
  <c r="BZ17152" i="1"/>
  <c r="CA17152" i="1" s="1"/>
  <c r="BZ19077" i="1"/>
  <c r="CA19077" i="1" s="1"/>
  <c r="BZ18177" i="1"/>
  <c r="CA18177" i="1" s="1"/>
  <c r="BZ17047" i="1"/>
  <c r="CA17047" i="1" s="1"/>
  <c r="BZ17114" i="1"/>
  <c r="CA17114" i="1" s="1"/>
  <c r="BZ17671" i="1"/>
  <c r="CA17671" i="1" s="1"/>
  <c r="BZ17661" i="1"/>
  <c r="CA17661" i="1" s="1"/>
  <c r="BZ18536" i="1"/>
  <c r="CA18536" i="1" s="1"/>
  <c r="BZ18154" i="1"/>
  <c r="CA18154" i="1" s="1"/>
  <c r="BZ17623" i="1"/>
  <c r="CA17623" i="1" s="1"/>
  <c r="BZ18080" i="1"/>
  <c r="CA18080" i="1" s="1"/>
  <c r="BZ18698" i="1"/>
  <c r="CA18698" i="1" s="1"/>
  <c r="BZ19059" i="1"/>
  <c r="CA19059" i="1" s="1"/>
  <c r="BZ19032" i="1"/>
  <c r="CA19032" i="1" s="1"/>
  <c r="BZ17695" i="1"/>
  <c r="CA17695" i="1" s="1"/>
  <c r="BZ18592" i="1"/>
  <c r="CA18592" i="1" s="1"/>
  <c r="BZ17529" i="1"/>
  <c r="CA17529" i="1" s="1"/>
  <c r="BZ17560" i="1"/>
  <c r="CA17560" i="1" s="1"/>
  <c r="BZ18098" i="1"/>
  <c r="CA18098" i="1" s="1"/>
  <c r="BZ17535" i="1"/>
  <c r="CA17535" i="1" s="1"/>
  <c r="BZ18023" i="1"/>
  <c r="CA18023" i="1" s="1"/>
  <c r="BZ17659" i="1"/>
  <c r="CA17659" i="1" s="1"/>
  <c r="BZ18667" i="1"/>
  <c r="CA18667" i="1" s="1"/>
  <c r="BZ19557" i="1"/>
  <c r="CA19557" i="1" s="1"/>
  <c r="BZ21551" i="1"/>
  <c r="CA21551" i="1" s="1"/>
  <c r="BZ17098" i="1"/>
  <c r="CA17098" i="1" s="1"/>
  <c r="BZ18024" i="1"/>
  <c r="CA18024" i="1" s="1"/>
  <c r="BZ17007" i="1"/>
  <c r="CA17007" i="1" s="1"/>
  <c r="BZ17593" i="1"/>
  <c r="CA17593" i="1" s="1"/>
  <c r="BZ17688" i="1"/>
  <c r="CA17688" i="1" s="1"/>
  <c r="BZ18162" i="1"/>
  <c r="CA18162" i="1" s="1"/>
  <c r="BZ18695" i="1"/>
  <c r="CA18695" i="1" s="1"/>
  <c r="BZ19067" i="1"/>
  <c r="CA19067" i="1" s="1"/>
  <c r="BZ18029" i="1"/>
  <c r="CA18029" i="1" s="1"/>
  <c r="BZ18151" i="1"/>
  <c r="CA18151" i="1" s="1"/>
  <c r="BZ18618" i="1"/>
  <c r="CA18618" i="1" s="1"/>
  <c r="BZ18662" i="1"/>
  <c r="CA18662" i="1" s="1"/>
  <c r="BZ19017" i="1"/>
  <c r="CA19017" i="1" s="1"/>
  <c r="BZ19071" i="1"/>
  <c r="CA19071" i="1" s="1"/>
  <c r="BZ19038" i="1"/>
  <c r="CA19038" i="1" s="1"/>
  <c r="BZ17570" i="1"/>
  <c r="CA17570" i="1" s="1"/>
  <c r="BZ17646" i="1"/>
  <c r="CA17646" i="1" s="1"/>
  <c r="BZ17690" i="1"/>
  <c r="CA17690" i="1" s="1"/>
  <c r="BZ17545" i="1"/>
  <c r="CA17545" i="1" s="1"/>
  <c r="BZ17636" i="1"/>
  <c r="CA17636" i="1" s="1"/>
  <c r="BZ17515" i="1"/>
  <c r="CA17515" i="1" s="1"/>
  <c r="BZ17603" i="1"/>
  <c r="CA17603" i="1" s="1"/>
  <c r="BZ18050" i="1"/>
  <c r="CA18050" i="1" s="1"/>
  <c r="BZ17639" i="1"/>
  <c r="CA17639" i="1" s="1"/>
  <c r="BZ17663" i="1"/>
  <c r="CA17663" i="1" s="1"/>
  <c r="BZ17647" i="1"/>
  <c r="CA17647" i="1" s="1"/>
  <c r="BZ18035" i="1"/>
  <c r="CA18035" i="1" s="1"/>
  <c r="BZ18110" i="1"/>
  <c r="CA18110" i="1" s="1"/>
  <c r="BZ17679" i="1"/>
  <c r="CA17679" i="1" s="1"/>
  <c r="BZ18616" i="1"/>
  <c r="CA18616" i="1" s="1"/>
  <c r="BZ17641" i="1"/>
  <c r="CA17641" i="1" s="1"/>
  <c r="BZ18084" i="1"/>
  <c r="CA18084" i="1" s="1"/>
  <c r="BZ19538" i="1"/>
  <c r="CA19538" i="1" s="1"/>
  <c r="BZ21076" i="1"/>
  <c r="CA21076" i="1" s="1"/>
  <c r="BZ21087" i="1"/>
  <c r="CA21087" i="1" s="1"/>
  <c r="BZ17530" i="1"/>
  <c r="CA17530" i="1" s="1"/>
  <c r="BZ17045" i="1"/>
  <c r="CA17045" i="1" s="1"/>
  <c r="BZ17566" i="1"/>
  <c r="CA17566" i="1" s="1"/>
  <c r="BZ17150" i="1"/>
  <c r="CA17150" i="1" s="1"/>
  <c r="BZ17548" i="1"/>
  <c r="CA17548" i="1" s="1"/>
  <c r="BZ19028" i="1"/>
  <c r="CA19028" i="1" s="1"/>
  <c r="BZ17583" i="1"/>
  <c r="CA17583" i="1" s="1"/>
  <c r="BZ17628" i="1"/>
  <c r="CA17628" i="1" s="1"/>
  <c r="BZ18089" i="1"/>
  <c r="CA18089" i="1" s="1"/>
  <c r="BZ18168" i="1"/>
  <c r="CA18168" i="1" s="1"/>
  <c r="BZ18163" i="1"/>
  <c r="CA18163" i="1" s="1"/>
  <c r="BZ19046" i="1"/>
  <c r="CA19046" i="1" s="1"/>
  <c r="BZ19088" i="1"/>
  <c r="CA19088" i="1" s="1"/>
  <c r="BZ18197" i="1"/>
  <c r="CA18197" i="1" s="1"/>
  <c r="BZ19011" i="1"/>
  <c r="CA19011" i="1" s="1"/>
  <c r="BZ17547" i="1"/>
  <c r="CA17547" i="1" s="1"/>
  <c r="BZ18108" i="1"/>
  <c r="CA18108" i="1" s="1"/>
  <c r="BZ17585" i="1"/>
  <c r="CA17585" i="1" s="1"/>
  <c r="BZ17699" i="1"/>
  <c r="CA17699" i="1" s="1"/>
  <c r="BZ17622" i="1"/>
  <c r="CA17622" i="1" s="1"/>
  <c r="BZ17692" i="1"/>
  <c r="CA17692" i="1" s="1"/>
  <c r="BZ17648" i="1"/>
  <c r="CA17648" i="1" s="1"/>
  <c r="BZ17700" i="1"/>
  <c r="CA17700" i="1" s="1"/>
  <c r="BZ18597" i="1"/>
  <c r="CA18597" i="1" s="1"/>
  <c r="BZ21536" i="1"/>
  <c r="CA21536" i="1" s="1"/>
  <c r="BZ21520" i="1"/>
  <c r="CA21520" i="1" s="1"/>
  <c r="BZ21581" i="1"/>
  <c r="CA21581" i="1" s="1"/>
  <c r="BZ20045" i="1"/>
  <c r="CA20045" i="1" s="1"/>
  <c r="BZ21533" i="1"/>
  <c r="CA21533" i="1" s="1"/>
  <c r="BZ21098" i="1"/>
  <c r="CA21098" i="1" s="1"/>
  <c r="BZ21598" i="1"/>
  <c r="CA21598" i="1" s="1"/>
  <c r="BZ17554" i="1"/>
  <c r="CA17554" i="1" s="1"/>
  <c r="BZ17180" i="1"/>
  <c r="CA17180" i="1" s="1"/>
  <c r="BZ17541" i="1"/>
  <c r="CA17541" i="1" s="1"/>
  <c r="BZ19008" i="1"/>
  <c r="CA19008" i="1" s="1"/>
  <c r="BZ17595" i="1"/>
  <c r="CA17595" i="1" s="1"/>
  <c r="BZ17638" i="1"/>
  <c r="CA17638" i="1" s="1"/>
  <c r="BZ18565" i="1"/>
  <c r="CA18565" i="1" s="1"/>
  <c r="BZ19093" i="1"/>
  <c r="CA19093" i="1" s="1"/>
  <c r="BZ18668" i="1"/>
  <c r="CA18668" i="1" s="1"/>
  <c r="BZ19089" i="1"/>
  <c r="CA19089" i="1" s="1"/>
  <c r="BZ19086" i="1"/>
  <c r="CA19086" i="1" s="1"/>
  <c r="BZ17642" i="1"/>
  <c r="CA17642" i="1" s="1"/>
  <c r="BZ17524" i="1"/>
  <c r="CA17524" i="1" s="1"/>
  <c r="BZ17594" i="1"/>
  <c r="CA17594" i="1" s="1"/>
  <c r="BZ18116" i="1"/>
  <c r="CA18116" i="1" s="1"/>
  <c r="BZ18056" i="1"/>
  <c r="CA18056" i="1" s="1"/>
  <c r="BZ17664" i="1"/>
  <c r="CA17664" i="1" s="1"/>
  <c r="BZ18086" i="1"/>
  <c r="CA18086" i="1" s="1"/>
  <c r="BZ18591" i="1"/>
  <c r="CA18591" i="1" s="1"/>
  <c r="BZ17625" i="1"/>
  <c r="CA17625" i="1" s="1"/>
  <c r="BZ17680" i="1"/>
  <c r="CA17680" i="1" s="1"/>
  <c r="BZ18071" i="1"/>
  <c r="CA18071" i="1" s="1"/>
  <c r="BZ18090" i="1"/>
  <c r="CA18090" i="1" s="1"/>
  <c r="BZ18159" i="1"/>
  <c r="CA18159" i="1" s="1"/>
  <c r="BZ18625" i="1"/>
  <c r="CA18625" i="1" s="1"/>
  <c r="BZ18660" i="1"/>
  <c r="CA18660" i="1" s="1"/>
  <c r="BZ18564" i="1"/>
  <c r="CA18564" i="1" s="1"/>
  <c r="BZ18567" i="1"/>
  <c r="CA18567" i="1" s="1"/>
  <c r="BZ18648" i="1"/>
  <c r="CA18648" i="1" s="1"/>
  <c r="BZ18692" i="1"/>
  <c r="CA18692" i="1" s="1"/>
  <c r="BZ18605" i="1"/>
  <c r="CA18605" i="1" s="1"/>
  <c r="BZ18647" i="1"/>
  <c r="CA18647" i="1" s="1"/>
  <c r="BZ18200" i="1"/>
  <c r="CA18200" i="1" s="1"/>
  <c r="BZ20016" i="1"/>
  <c r="CA20016" i="1" s="1"/>
  <c r="BZ20028" i="1"/>
  <c r="CA20028" i="1" s="1"/>
  <c r="BZ21588" i="1"/>
  <c r="CA21588" i="1" s="1"/>
  <c r="BZ21014" i="1"/>
  <c r="CA21014" i="1" s="1"/>
  <c r="BZ20047" i="1"/>
  <c r="CA20047" i="1" s="1"/>
  <c r="BZ17549" i="1"/>
  <c r="CA17549" i="1" s="1"/>
  <c r="BZ18507" i="1"/>
  <c r="CA18507" i="1" s="1"/>
  <c r="BZ18123" i="1"/>
  <c r="CA18123" i="1" s="1"/>
  <c r="BZ17200" i="1"/>
  <c r="CA17200" i="1" s="1"/>
  <c r="BZ17685" i="1"/>
  <c r="CA17685" i="1" s="1"/>
  <c r="BZ18192" i="1"/>
  <c r="CA18192" i="1" s="1"/>
  <c r="BZ18117" i="1"/>
  <c r="CA18117" i="1" s="1"/>
  <c r="BZ17598" i="1"/>
  <c r="CA17598" i="1" s="1"/>
  <c r="BZ17649" i="1"/>
  <c r="CA17649" i="1" s="1"/>
  <c r="BZ19073" i="1"/>
  <c r="CA19073" i="1" s="1"/>
  <c r="BZ18096" i="1"/>
  <c r="CA18096" i="1" s="1"/>
  <c r="BZ19007" i="1"/>
  <c r="CA19007" i="1" s="1"/>
  <c r="BZ19020" i="1"/>
  <c r="CA19020" i="1" s="1"/>
  <c r="BZ18599" i="1"/>
  <c r="CA18599" i="1" s="1"/>
  <c r="BZ19049" i="1"/>
  <c r="CA19049" i="1" s="1"/>
  <c r="BZ19074" i="1"/>
  <c r="CA19074" i="1" s="1"/>
  <c r="BZ17589" i="1"/>
  <c r="CA17589" i="1" s="1"/>
  <c r="BZ17631" i="1"/>
  <c r="CA17631" i="1" s="1"/>
  <c r="BZ18042" i="1"/>
  <c r="CA18042" i="1" s="1"/>
  <c r="BZ17527" i="1"/>
  <c r="CA17527" i="1" s="1"/>
  <c r="BZ17542" i="1"/>
  <c r="CA17542" i="1" s="1"/>
  <c r="BZ17615" i="1"/>
  <c r="CA17615" i="1" s="1"/>
  <c r="BZ17670" i="1"/>
  <c r="CA17670" i="1" s="1"/>
  <c r="BZ17693" i="1"/>
  <c r="CA17693" i="1" s="1"/>
  <c r="BZ17632" i="1"/>
  <c r="CA17632" i="1" s="1"/>
  <c r="BZ17662" i="1"/>
  <c r="CA17662" i="1" s="1"/>
  <c r="BZ18017" i="1"/>
  <c r="CA18017" i="1" s="1"/>
  <c r="BZ17640" i="1"/>
  <c r="CA17640" i="1" s="1"/>
  <c r="BZ18120" i="1"/>
  <c r="CA18120" i="1" s="1"/>
  <c r="BZ18074" i="1"/>
  <c r="CA18074" i="1" s="1"/>
  <c r="BZ18157" i="1"/>
  <c r="CA18157" i="1" s="1"/>
  <c r="BZ18577" i="1"/>
  <c r="CA18577" i="1" s="1"/>
  <c r="BZ18601" i="1"/>
  <c r="CA18601" i="1" s="1"/>
  <c r="BZ18542" i="1"/>
  <c r="CA18542" i="1" s="1"/>
  <c r="BZ18545" i="1"/>
  <c r="CA18545" i="1" s="1"/>
  <c r="BZ18563" i="1"/>
  <c r="CA18563" i="1" s="1"/>
  <c r="BZ18184" i="1"/>
  <c r="CA18184" i="1" s="1"/>
  <c r="BZ18637" i="1"/>
  <c r="CA18637" i="1" s="1"/>
  <c r="BZ18621" i="1"/>
  <c r="CA18621" i="1" s="1"/>
  <c r="BZ18671" i="1"/>
  <c r="CA18671" i="1" s="1"/>
  <c r="BZ19539" i="1"/>
  <c r="CA19539" i="1" s="1"/>
  <c r="BZ21082" i="1"/>
  <c r="CA21082" i="1" s="1"/>
  <c r="BZ19531" i="1"/>
  <c r="CA19531" i="1" s="1"/>
  <c r="BZ21059" i="1"/>
  <c r="CA21059" i="1" s="1"/>
  <c r="BZ17582" i="1"/>
  <c r="CA17582" i="1" s="1"/>
  <c r="BZ17158" i="1"/>
  <c r="CA17158" i="1" s="1"/>
  <c r="BZ17105" i="1"/>
  <c r="CA17105" i="1" s="1"/>
  <c r="BZ18014" i="1"/>
  <c r="CA18014" i="1" s="1"/>
  <c r="BZ17683" i="1"/>
  <c r="CA17683" i="1" s="1"/>
  <c r="BZ17117" i="1"/>
  <c r="CA17117" i="1" s="1"/>
  <c r="BZ17559" i="1"/>
  <c r="CA17559" i="1" s="1"/>
  <c r="BZ18122" i="1"/>
  <c r="CA18122" i="1" s="1"/>
  <c r="BZ17652" i="1"/>
  <c r="CA17652" i="1" s="1"/>
  <c r="BZ19019" i="1"/>
  <c r="CA19019" i="1" s="1"/>
  <c r="BZ17605" i="1"/>
  <c r="CA17605" i="1" s="1"/>
  <c r="BZ18113" i="1"/>
  <c r="CA18113" i="1" s="1"/>
  <c r="BZ18153" i="1"/>
  <c r="CA18153" i="1" s="1"/>
  <c r="BZ19035" i="1"/>
  <c r="CA19035" i="1" s="1"/>
  <c r="BZ19070" i="1"/>
  <c r="CA19070" i="1" s="1"/>
  <c r="BZ21596" i="1"/>
  <c r="CA21596" i="1" s="1"/>
  <c r="BZ17024" i="1"/>
  <c r="CA17024" i="1" s="1"/>
  <c r="BZ17194" i="1"/>
  <c r="CA17194" i="1" s="1"/>
  <c r="BZ19037" i="1"/>
  <c r="CA19037" i="1" s="1"/>
  <c r="BZ17553" i="1"/>
  <c r="CA17553" i="1" s="1"/>
  <c r="BZ17637" i="1"/>
  <c r="CA17637" i="1" s="1"/>
  <c r="BZ17694" i="1"/>
  <c r="CA17694" i="1" s="1"/>
  <c r="BZ18160" i="1"/>
  <c r="CA18160" i="1" s="1"/>
  <c r="BZ18188" i="1"/>
  <c r="CA18188" i="1" s="1"/>
  <c r="BZ18546" i="1"/>
  <c r="CA18546" i="1" s="1"/>
  <c r="BZ18561" i="1"/>
  <c r="CA18561" i="1" s="1"/>
  <c r="BZ18672" i="1"/>
  <c r="CA18672" i="1" s="1"/>
  <c r="BZ18186" i="1"/>
  <c r="CA18186" i="1" s="1"/>
  <c r="BZ18604" i="1"/>
  <c r="CA18604" i="1" s="1"/>
  <c r="BZ17093" i="1"/>
  <c r="CA17093" i="1" s="1"/>
  <c r="BZ17188" i="1"/>
  <c r="CA17188" i="1" s="1"/>
  <c r="BZ17036" i="1"/>
  <c r="CA17036" i="1" s="1"/>
  <c r="BZ17054" i="1"/>
  <c r="CA17054" i="1" s="1"/>
  <c r="BZ17072" i="1"/>
  <c r="CA17072" i="1" s="1"/>
  <c r="BZ17139" i="1"/>
  <c r="CA17139" i="1" s="1"/>
  <c r="BZ17507" i="1"/>
  <c r="CA17507" i="1" s="1"/>
  <c r="BZ19056" i="1"/>
  <c r="CA19056" i="1" s="1"/>
  <c r="BZ17572" i="1"/>
  <c r="CA17572" i="1" s="1"/>
  <c r="BZ18543" i="1"/>
  <c r="CA18543" i="1" s="1"/>
  <c r="BZ18686" i="1"/>
  <c r="CA18686" i="1" s="1"/>
  <c r="BZ17644" i="1"/>
  <c r="CA17644" i="1" s="1"/>
  <c r="BZ18571" i="1"/>
  <c r="CA18571" i="1" s="1"/>
  <c r="BZ18198" i="1"/>
  <c r="CA18198" i="1" s="1"/>
  <c r="BZ18675" i="1"/>
  <c r="CA18675" i="1" s="1"/>
  <c r="BZ18560" i="1"/>
  <c r="CA18560" i="1" s="1"/>
  <c r="BZ18594" i="1"/>
  <c r="CA18594" i="1" s="1"/>
  <c r="BZ18649" i="1"/>
  <c r="CA18649" i="1" s="1"/>
  <c r="BZ18191" i="1"/>
  <c r="CA18191" i="1" s="1"/>
  <c r="BZ18653" i="1"/>
  <c r="CA18653" i="1" s="1"/>
  <c r="BZ17107" i="1"/>
  <c r="CA17107" i="1" s="1"/>
  <c r="BZ17011" i="1"/>
  <c r="CA17011" i="1" s="1"/>
  <c r="BZ17141" i="1"/>
  <c r="CA17141" i="1" s="1"/>
  <c r="BZ17121" i="1"/>
  <c r="CA17121" i="1" s="1"/>
  <c r="BZ17032" i="1"/>
  <c r="CA17032" i="1" s="1"/>
  <c r="BZ17191" i="1"/>
  <c r="CA17191" i="1" s="1"/>
  <c r="BZ18540" i="1"/>
  <c r="CA18540" i="1" s="1"/>
  <c r="BZ19058" i="1"/>
  <c r="CA19058" i="1" s="1"/>
  <c r="BZ18128" i="1"/>
  <c r="CA18128" i="1" s="1"/>
  <c r="BZ18119" i="1"/>
  <c r="CA18119" i="1" s="1"/>
  <c r="BZ18077" i="1"/>
  <c r="CA18077" i="1" s="1"/>
  <c r="BZ18105" i="1"/>
  <c r="CA18105" i="1" s="1"/>
  <c r="BZ18645" i="1"/>
  <c r="CA18645" i="1" s="1"/>
  <c r="BZ18609" i="1"/>
  <c r="CA18609" i="1" s="1"/>
  <c r="BZ18190" i="1"/>
  <c r="CA18190" i="1" s="1"/>
  <c r="BZ18693" i="1"/>
  <c r="CA18693" i="1" s="1"/>
  <c r="BZ18640" i="1"/>
  <c r="CA18640" i="1" s="1"/>
  <c r="BZ18614" i="1"/>
  <c r="CA18614" i="1" s="1"/>
  <c r="BZ18687" i="1"/>
  <c r="CA18687" i="1" s="1"/>
  <c r="BZ17014" i="1"/>
  <c r="CA17014" i="1" s="1"/>
  <c r="BZ17042" i="1"/>
  <c r="CA17042" i="1" s="1"/>
  <c r="BZ17060" i="1"/>
  <c r="CA17060" i="1" s="1"/>
  <c r="BZ17078" i="1"/>
  <c r="CA17078" i="1" s="1"/>
  <c r="BZ17157" i="1"/>
  <c r="CA17157" i="1" s="1"/>
  <c r="BZ17175" i="1"/>
  <c r="CA17175" i="1" s="1"/>
  <c r="BZ17181" i="1"/>
  <c r="CA17181" i="1" s="1"/>
  <c r="BZ17187" i="1"/>
  <c r="CA17187" i="1" s="1"/>
  <c r="BZ20033" i="1"/>
  <c r="CA20033" i="1" s="1"/>
  <c r="BZ18135" i="1"/>
  <c r="CA18135" i="1" s="1"/>
  <c r="BZ17686" i="1"/>
  <c r="CA17686" i="1" s="1"/>
  <c r="BZ17634" i="1"/>
  <c r="CA17634" i="1" s="1"/>
  <c r="BZ17675" i="1"/>
  <c r="CA17675" i="1" s="1"/>
  <c r="BZ17643" i="1"/>
  <c r="CA17643" i="1" s="1"/>
  <c r="BZ18093" i="1"/>
  <c r="CA18093" i="1" s="1"/>
  <c r="BZ17665" i="1"/>
  <c r="CA17665" i="1" s="1"/>
  <c r="BZ18180" i="1"/>
  <c r="CA18180" i="1" s="1"/>
  <c r="BZ18104" i="1"/>
  <c r="CA18104" i="1" s="1"/>
  <c r="BZ18194" i="1"/>
  <c r="CA18194" i="1" s="1"/>
  <c r="BZ18602" i="1"/>
  <c r="CA18602" i="1" s="1"/>
  <c r="BZ18174" i="1"/>
  <c r="CA18174" i="1" s="1"/>
  <c r="BZ18595" i="1"/>
  <c r="CA18595" i="1" s="1"/>
  <c r="BZ18665" i="1"/>
  <c r="CA18665" i="1" s="1"/>
  <c r="BZ18655" i="1"/>
  <c r="CA18655" i="1" s="1"/>
  <c r="BZ17144" i="1"/>
  <c r="CA17144" i="1" s="1"/>
  <c r="BZ17146" i="1"/>
  <c r="CA17146" i="1" s="1"/>
  <c r="BZ20042" i="1"/>
  <c r="CA20042" i="1" s="1"/>
  <c r="BZ18087" i="1"/>
  <c r="CA18087" i="1" s="1"/>
  <c r="BZ18663" i="1"/>
  <c r="CA18663" i="1" s="1"/>
  <c r="BZ17610" i="1"/>
  <c r="CA17610" i="1" s="1"/>
  <c r="BZ18044" i="1"/>
  <c r="CA18044" i="1" s="1"/>
  <c r="BZ18129" i="1"/>
  <c r="CA18129" i="1" s="1"/>
  <c r="BZ17592" i="1"/>
  <c r="CA17592" i="1" s="1"/>
  <c r="BZ17565" i="1"/>
  <c r="CA17565" i="1" s="1"/>
  <c r="BZ17678" i="1"/>
  <c r="CA17678" i="1" s="1"/>
  <c r="BZ18021" i="1"/>
  <c r="CA18021" i="1" s="1"/>
  <c r="BZ17604" i="1"/>
  <c r="CA17604" i="1" s="1"/>
  <c r="BZ18099" i="1"/>
  <c r="CA18099" i="1" s="1"/>
  <c r="BZ18181" i="1"/>
  <c r="CA18181" i="1" s="1"/>
  <c r="BZ17613" i="1"/>
  <c r="CA17613" i="1" s="1"/>
  <c r="BZ17677" i="1"/>
  <c r="CA17677" i="1" s="1"/>
  <c r="BZ18156" i="1"/>
  <c r="CA18156" i="1" s="1"/>
  <c r="BZ18175" i="1"/>
  <c r="CA18175" i="1" s="1"/>
  <c r="BZ18669" i="1"/>
  <c r="CA18669" i="1" s="1"/>
  <c r="BZ18681" i="1"/>
  <c r="CA18681" i="1" s="1"/>
  <c r="BZ17147" i="1"/>
  <c r="CA17147" i="1" s="1"/>
  <c r="BZ17048" i="1"/>
  <c r="CA17048" i="1" s="1"/>
  <c r="BZ17066" i="1"/>
  <c r="CA17066" i="1" s="1"/>
  <c r="BZ17084" i="1"/>
  <c r="CA17084" i="1" s="1"/>
  <c r="BZ17142" i="1"/>
  <c r="CA17142" i="1" s="1"/>
  <c r="BZ17154" i="1"/>
  <c r="CA17154" i="1" s="1"/>
  <c r="BZ17172" i="1"/>
  <c r="CA17172" i="1" s="1"/>
  <c r="BZ17160" i="1"/>
  <c r="CA17160" i="1" s="1"/>
  <c r="BZ17556" i="1"/>
  <c r="CA17556" i="1" s="1"/>
  <c r="BZ17698" i="1"/>
  <c r="CA17698" i="1" s="1"/>
  <c r="BZ18031" i="1"/>
  <c r="CA18031" i="1" s="1"/>
  <c r="BZ18037" i="1"/>
  <c r="CA18037" i="1" s="1"/>
  <c r="BZ18052" i="1"/>
  <c r="CA18052" i="1" s="1"/>
  <c r="BZ18158" i="1"/>
  <c r="CA18158" i="1" s="1"/>
  <c r="BZ18176" i="1"/>
  <c r="CA18176" i="1" s="1"/>
  <c r="BZ18061" i="1"/>
  <c r="CA18061" i="1" s="1"/>
  <c r="BZ18079" i="1"/>
  <c r="CA18079" i="1" s="1"/>
  <c r="BZ18097" i="1"/>
  <c r="CA18097" i="1" s="1"/>
  <c r="BZ18115" i="1"/>
  <c r="CA18115" i="1" s="1"/>
  <c r="BZ18133" i="1"/>
  <c r="CA18133" i="1" s="1"/>
  <c r="BZ18544" i="1"/>
  <c r="CA18544" i="1" s="1"/>
  <c r="BZ18568" i="1"/>
  <c r="CA18568" i="1" s="1"/>
  <c r="BZ18580" i="1"/>
  <c r="CA18580" i="1" s="1"/>
  <c r="BZ18608" i="1"/>
  <c r="CA18608" i="1" s="1"/>
  <c r="BZ18634" i="1"/>
  <c r="CA18634" i="1" s="1"/>
  <c r="BZ17145" i="1"/>
  <c r="CA17145" i="1" s="1"/>
  <c r="BZ17151" i="1"/>
  <c r="CA17151" i="1" s="1"/>
  <c r="BZ17568" i="1"/>
  <c r="CA17568" i="1" s="1"/>
  <c r="BZ18010" i="1"/>
  <c r="CA18010" i="1" s="1"/>
  <c r="BZ18025" i="1"/>
  <c r="CA18025" i="1" s="1"/>
  <c r="BZ18058" i="1"/>
  <c r="CA18058" i="1" s="1"/>
  <c r="BZ18164" i="1"/>
  <c r="CA18164" i="1" s="1"/>
  <c r="BZ18064" i="1"/>
  <c r="CA18064" i="1" s="1"/>
  <c r="BZ18085" i="1"/>
  <c r="CA18085" i="1" s="1"/>
  <c r="BZ18106" i="1"/>
  <c r="CA18106" i="1" s="1"/>
  <c r="BZ18127" i="1"/>
  <c r="CA18127" i="1" s="1"/>
  <c r="BZ18547" i="1"/>
  <c r="CA18547" i="1" s="1"/>
  <c r="BZ18562" i="1"/>
  <c r="CA18562" i="1" s="1"/>
  <c r="BZ18652" i="1"/>
  <c r="CA18652" i="1" s="1"/>
  <c r="BZ18685" i="1"/>
  <c r="CA18685" i="1" s="1"/>
  <c r="BZ18664" i="1"/>
  <c r="CA18664" i="1" s="1"/>
  <c r="BZ19015" i="1"/>
  <c r="CA19015" i="1" s="1"/>
  <c r="BZ18613" i="1"/>
  <c r="CA18613" i="1" s="1"/>
  <c r="BZ19026" i="1"/>
  <c r="CA19026" i="1" s="1"/>
  <c r="BZ17616" i="1"/>
  <c r="CA17616" i="1" s="1"/>
  <c r="BZ18666" i="1"/>
  <c r="CA18666" i="1" s="1"/>
  <c r="BZ17550" i="1"/>
  <c r="CA17550" i="1" s="1"/>
  <c r="BZ17586" i="1"/>
  <c r="CA17586" i="1" s="1"/>
  <c r="BZ18013" i="1"/>
  <c r="CA18013" i="1" s="1"/>
  <c r="BZ18146" i="1"/>
  <c r="CA18146" i="1" s="1"/>
  <c r="BZ18167" i="1"/>
  <c r="CA18167" i="1" s="1"/>
  <c r="BZ18067" i="1"/>
  <c r="CA18067" i="1" s="1"/>
  <c r="BZ18088" i="1"/>
  <c r="CA18088" i="1" s="1"/>
  <c r="BZ18109" i="1"/>
  <c r="CA18109" i="1" s="1"/>
  <c r="BZ18130" i="1"/>
  <c r="CA18130" i="1" s="1"/>
  <c r="BZ17676" i="1"/>
  <c r="CA17676" i="1" s="1"/>
  <c r="BZ17148" i="1"/>
  <c r="CA17148" i="1" s="1"/>
  <c r="BZ17178" i="1"/>
  <c r="CA17178" i="1" s="1"/>
  <c r="BZ17190" i="1"/>
  <c r="CA17190" i="1" s="1"/>
  <c r="BZ17196" i="1"/>
  <c r="CA17196" i="1" s="1"/>
  <c r="BZ17508" i="1"/>
  <c r="CA17508" i="1" s="1"/>
  <c r="BZ17514" i="1"/>
  <c r="CA17514" i="1" s="1"/>
  <c r="BZ17520" i="1"/>
  <c r="CA17520" i="1" s="1"/>
  <c r="BZ17133" i="1"/>
  <c r="CA17133" i="1" s="1"/>
  <c r="BZ17574" i="1"/>
  <c r="CA17574" i="1" s="1"/>
  <c r="BZ18046" i="1"/>
  <c r="CA18046" i="1" s="1"/>
  <c r="BZ18022" i="1"/>
  <c r="CA18022" i="1" s="1"/>
  <c r="BZ18149" i="1"/>
  <c r="CA18149" i="1" s="1"/>
  <c r="BZ18170" i="1"/>
  <c r="CA18170" i="1" s="1"/>
  <c r="BZ18070" i="1"/>
  <c r="CA18070" i="1" s="1"/>
  <c r="BZ18091" i="1"/>
  <c r="CA18091" i="1" s="1"/>
  <c r="BZ18112" i="1"/>
  <c r="CA18112" i="1" s="1"/>
  <c r="BZ18136" i="1"/>
  <c r="CA18136" i="1" s="1"/>
  <c r="BZ18514" i="1"/>
  <c r="CA18514" i="1" s="1"/>
  <c r="BZ18520" i="1"/>
  <c r="CA18520" i="1" s="1"/>
  <c r="BZ18526" i="1"/>
  <c r="CA18526" i="1" s="1"/>
  <c r="BZ18532" i="1"/>
  <c r="CA18532" i="1" s="1"/>
  <c r="BZ18550" i="1"/>
  <c r="CA18550" i="1" s="1"/>
  <c r="BZ18535" i="1"/>
  <c r="CA18535" i="1" s="1"/>
  <c r="BZ18566" i="1"/>
  <c r="CA18566" i="1" s="1"/>
  <c r="BZ18041" i="1"/>
  <c r="CA18041" i="1" s="1"/>
  <c r="BZ18699" i="1"/>
  <c r="CA18699" i="1" s="1"/>
  <c r="BZ18680" i="1"/>
  <c r="CA18680" i="1" s="1"/>
  <c r="BZ17120" i="1"/>
  <c r="CA17120" i="1" s="1"/>
  <c r="BZ17526" i="1"/>
  <c r="CA17526" i="1" s="1"/>
  <c r="BZ17544" i="1"/>
  <c r="CA17544" i="1" s="1"/>
  <c r="BZ18049" i="1"/>
  <c r="CA18049" i="1" s="1"/>
  <c r="BZ18019" i="1"/>
  <c r="CA18019" i="1" s="1"/>
  <c r="BZ18055" i="1"/>
  <c r="CA18055" i="1" s="1"/>
  <c r="BZ18016" i="1"/>
  <c r="CA18016" i="1" s="1"/>
  <c r="BZ18152" i="1"/>
  <c r="CA18152" i="1" s="1"/>
  <c r="BZ18173" i="1"/>
  <c r="CA18173" i="1" s="1"/>
  <c r="BZ18073" i="1"/>
  <c r="CA18073" i="1" s="1"/>
  <c r="BZ18094" i="1"/>
  <c r="CA18094" i="1" s="1"/>
  <c r="BZ18118" i="1"/>
  <c r="CA18118" i="1" s="1"/>
  <c r="BZ18139" i="1"/>
  <c r="CA18139" i="1" s="1"/>
  <c r="BZ18556" i="1"/>
  <c r="CA18556" i="1" s="1"/>
  <c r="BZ19516" i="1"/>
  <c r="CA19516" i="1" s="1"/>
  <c r="BZ19030" i="1"/>
  <c r="CA19030" i="1" s="1"/>
  <c r="BZ19048" i="1"/>
  <c r="CA19048" i="1" s="1"/>
  <c r="BZ19066" i="1"/>
  <c r="CA19066" i="1" s="1"/>
  <c r="BZ19522" i="1"/>
  <c r="CA19522" i="1" s="1"/>
  <c r="BZ19576" i="1"/>
  <c r="CA19576" i="1" s="1"/>
  <c r="BZ19558" i="1"/>
  <c r="CA19558" i="1" s="1"/>
  <c r="BZ19564" i="1"/>
  <c r="CA19564" i="1" s="1"/>
  <c r="BZ20085" i="1"/>
  <c r="CA20085" i="1" s="1"/>
  <c r="BZ20091" i="1"/>
  <c r="CA20091" i="1" s="1"/>
  <c r="BZ21043" i="1"/>
  <c r="CA21043" i="1" s="1"/>
  <c r="BZ21030" i="1"/>
  <c r="CA21030" i="1" s="1"/>
  <c r="BZ21026" i="1"/>
  <c r="CA21026" i="1" s="1"/>
  <c r="BZ21041" i="1"/>
  <c r="CA21041" i="1" s="1"/>
  <c r="BZ21020" i="1"/>
  <c r="CA21020" i="1" s="1"/>
  <c r="BZ21035" i="1"/>
  <c r="CA21035" i="1" s="1"/>
  <c r="BZ21057" i="1"/>
  <c r="CA21057" i="1" s="1"/>
  <c r="BZ17065" i="1"/>
  <c r="CA17065" i="1" s="1"/>
  <c r="BZ17601" i="1"/>
  <c r="CA17601" i="1" s="1"/>
  <c r="BZ17149" i="1"/>
  <c r="CA17149" i="1" s="1"/>
  <c r="BZ17538" i="1"/>
  <c r="CA17538" i="1" s="1"/>
  <c r="BZ18007" i="1"/>
  <c r="CA18007" i="1" s="1"/>
  <c r="BZ17562" i="1"/>
  <c r="CA17562" i="1" s="1"/>
  <c r="BZ18040" i="1"/>
  <c r="CA18040" i="1" s="1"/>
  <c r="BZ18155" i="1"/>
  <c r="CA18155" i="1" s="1"/>
  <c r="BZ18179" i="1"/>
  <c r="CA18179" i="1" s="1"/>
  <c r="BZ18076" i="1"/>
  <c r="CA18076" i="1" s="1"/>
  <c r="BZ18100" i="1"/>
  <c r="CA18100" i="1" s="1"/>
  <c r="BZ18121" i="1"/>
  <c r="CA18121" i="1" s="1"/>
  <c r="BZ18142" i="1"/>
  <c r="CA18142" i="1" s="1"/>
  <c r="BZ18189" i="1"/>
  <c r="CA18189" i="1" s="1"/>
  <c r="BZ18538" i="1"/>
  <c r="CA18538" i="1" s="1"/>
  <c r="BZ18572" i="1"/>
  <c r="CA18572" i="1" s="1"/>
  <c r="BZ18646" i="1"/>
  <c r="CA18646" i="1" s="1"/>
  <c r="BZ18700" i="1"/>
  <c r="CA18700" i="1" s="1"/>
  <c r="BZ19018" i="1"/>
  <c r="CA19018" i="1" s="1"/>
  <c r="BZ19012" i="1"/>
  <c r="CA19012" i="1" s="1"/>
  <c r="BZ18679" i="1"/>
  <c r="CA18679" i="1" s="1"/>
  <c r="BZ18697" i="1"/>
  <c r="CA18697" i="1" s="1"/>
  <c r="BZ18658" i="1"/>
  <c r="CA18658" i="1" s="1"/>
  <c r="BZ19033" i="1"/>
  <c r="CA19033" i="1" s="1"/>
  <c r="BZ19051" i="1"/>
  <c r="CA19051" i="1" s="1"/>
  <c r="BZ19069" i="1"/>
  <c r="CA19069" i="1" s="1"/>
  <c r="BZ19528" i="1"/>
  <c r="CA19528" i="1" s="1"/>
  <c r="BZ19540" i="1"/>
  <c r="CA19540" i="1" s="1"/>
  <c r="BZ19555" i="1"/>
  <c r="CA19555" i="1" s="1"/>
  <c r="BZ19579" i="1"/>
  <c r="CA19579" i="1" s="1"/>
  <c r="BZ20051" i="1"/>
  <c r="CA20051" i="1" s="1"/>
  <c r="BZ21012" i="1"/>
  <c r="CA21012" i="1" s="1"/>
  <c r="BZ21027" i="1"/>
  <c r="CA21027" i="1" s="1"/>
  <c r="BZ17163" i="1"/>
  <c r="CA17163" i="1" s="1"/>
  <c r="BZ17169" i="1"/>
  <c r="CA17169" i="1" s="1"/>
  <c r="BZ19021" i="1"/>
  <c r="CA19021" i="1" s="1"/>
  <c r="BZ19045" i="1"/>
  <c r="CA19045" i="1" s="1"/>
  <c r="BZ19075" i="1"/>
  <c r="CA19075" i="1" s="1"/>
  <c r="BZ21009" i="1"/>
  <c r="CA21009" i="1" s="1"/>
  <c r="BZ21032" i="1"/>
  <c r="CA21032" i="1" s="1"/>
  <c r="BZ20082" i="1"/>
  <c r="CA20082" i="1" s="1"/>
  <c r="BZ21527" i="1"/>
  <c r="CA21527" i="1" s="1"/>
  <c r="BZ21535" i="1"/>
  <c r="CA21535" i="1" s="1"/>
  <c r="BZ21567" i="1"/>
  <c r="CA21567" i="1" s="1"/>
  <c r="BZ18511" i="1"/>
  <c r="CA18511" i="1" s="1"/>
  <c r="BZ18523" i="1"/>
  <c r="CA18523" i="1" s="1"/>
  <c r="BZ18541" i="1"/>
  <c r="CA18541" i="1" s="1"/>
  <c r="BZ18553" i="1"/>
  <c r="CA18553" i="1" s="1"/>
  <c r="BZ18676" i="1"/>
  <c r="CA18676" i="1" s="1"/>
  <c r="BZ18694" i="1"/>
  <c r="CA18694" i="1" s="1"/>
  <c r="BZ19513" i="1"/>
  <c r="CA19513" i="1" s="1"/>
  <c r="BZ19024" i="1"/>
  <c r="CA19024" i="1" s="1"/>
  <c r="BZ19054" i="1"/>
  <c r="CA19054" i="1" s="1"/>
  <c r="BZ19582" i="1"/>
  <c r="CA19582" i="1" s="1"/>
  <c r="BZ21015" i="1"/>
  <c r="CA21015" i="1" s="1"/>
  <c r="BZ21046" i="1"/>
  <c r="CA21046" i="1" s="1"/>
  <c r="BZ21055" i="1"/>
  <c r="CA21055" i="1" s="1"/>
  <c r="BZ21595" i="1"/>
  <c r="CA21595" i="1" s="1"/>
  <c r="BZ21565" i="1"/>
  <c r="CA21565" i="1" s="1"/>
  <c r="BZ17193" i="1"/>
  <c r="CA17193" i="1" s="1"/>
  <c r="BZ17511" i="1"/>
  <c r="CA17511" i="1" s="1"/>
  <c r="BZ18034" i="1"/>
  <c r="CA18034" i="1" s="1"/>
  <c r="BZ18082" i="1"/>
  <c r="CA18082" i="1" s="1"/>
  <c r="BZ19027" i="1"/>
  <c r="CA19027" i="1" s="1"/>
  <c r="BZ19057" i="1"/>
  <c r="CA19057" i="1" s="1"/>
  <c r="BZ19546" i="1"/>
  <c r="CA19546" i="1" s="1"/>
  <c r="BZ19585" i="1"/>
  <c r="CA19585" i="1" s="1"/>
  <c r="BZ20057" i="1"/>
  <c r="CA20057" i="1" s="1"/>
  <c r="BZ21039" i="1"/>
  <c r="CA21039" i="1" s="1"/>
  <c r="BZ21021" i="1"/>
  <c r="CA21021" i="1" s="1"/>
  <c r="BZ21550" i="1"/>
  <c r="CA21550" i="1" s="1"/>
  <c r="BZ21049" i="1"/>
  <c r="CA21049" i="1" s="1"/>
  <c r="BZ21562" i="1"/>
  <c r="CA21562" i="1" s="1"/>
  <c r="BZ21568" i="1"/>
  <c r="CA21568" i="1" s="1"/>
  <c r="BZ21558" i="1"/>
  <c r="CA21558" i="1" s="1"/>
  <c r="BZ21564" i="1"/>
  <c r="CA21564" i="1" s="1"/>
  <c r="BZ21570" i="1"/>
  <c r="CA21570" i="1" s="1"/>
  <c r="BZ21559" i="1"/>
  <c r="CA21559" i="1" s="1"/>
  <c r="BZ21561" i="1"/>
  <c r="CA21561" i="1" s="1"/>
  <c r="BZ17532" i="1"/>
  <c r="CA17532" i="1" s="1"/>
  <c r="BZ17580" i="1"/>
  <c r="CA17580" i="1" s="1"/>
  <c r="BZ18161" i="1"/>
  <c r="CA18161" i="1" s="1"/>
  <c r="BZ18103" i="1"/>
  <c r="CA18103" i="1" s="1"/>
  <c r="BZ18682" i="1"/>
  <c r="CA18682" i="1" s="1"/>
  <c r="BZ19009" i="1"/>
  <c r="CA19009" i="1" s="1"/>
  <c r="BZ18691" i="1"/>
  <c r="CA18691" i="1" s="1"/>
  <c r="BZ19036" i="1"/>
  <c r="CA19036" i="1" s="1"/>
  <c r="BZ19060" i="1"/>
  <c r="CA19060" i="1" s="1"/>
  <c r="BZ19561" i="1"/>
  <c r="CA19561" i="1" s="1"/>
  <c r="BZ19549" i="1"/>
  <c r="CA19549" i="1" s="1"/>
  <c r="BZ20063" i="1"/>
  <c r="CA20063" i="1" s="1"/>
  <c r="BZ21052" i="1"/>
  <c r="CA21052" i="1" s="1"/>
  <c r="BZ20100" i="1"/>
  <c r="CA20100" i="1" s="1"/>
  <c r="BZ21061" i="1"/>
  <c r="CA21061" i="1" s="1"/>
  <c r="BZ21023" i="1"/>
  <c r="CA21023" i="1" s="1"/>
  <c r="BZ21038" i="1"/>
  <c r="CA21038" i="1" s="1"/>
  <c r="BZ21521" i="1"/>
  <c r="CA21521" i="1" s="1"/>
  <c r="BZ21538" i="1"/>
  <c r="CA21538" i="1" s="1"/>
  <c r="BZ21544" i="1"/>
  <c r="CA21544" i="1" s="1"/>
  <c r="BZ21571" i="1"/>
  <c r="CA21571" i="1" s="1"/>
  <c r="BZ17184" i="1"/>
  <c r="CA17184" i="1" s="1"/>
  <c r="BZ17136" i="1"/>
  <c r="CA17136" i="1" s="1"/>
  <c r="BZ18028" i="1"/>
  <c r="CA18028" i="1" s="1"/>
  <c r="BZ18182" i="1"/>
  <c r="CA18182" i="1" s="1"/>
  <c r="BZ18124" i="1"/>
  <c r="CA18124" i="1" s="1"/>
  <c r="BZ18517" i="1"/>
  <c r="CA18517" i="1" s="1"/>
  <c r="BZ18529" i="1"/>
  <c r="CA18529" i="1" s="1"/>
  <c r="BZ18559" i="1"/>
  <c r="CA18559" i="1" s="1"/>
  <c r="BZ18574" i="1"/>
  <c r="CA18574" i="1" s="1"/>
  <c r="BZ19039" i="1"/>
  <c r="CA19039" i="1" s="1"/>
  <c r="BZ19063" i="1"/>
  <c r="CA19063" i="1" s="1"/>
  <c r="BZ19534" i="1"/>
  <c r="CA19534" i="1" s="1"/>
  <c r="BZ20069" i="1"/>
  <c r="CA20069" i="1" s="1"/>
  <c r="BZ20094" i="1"/>
  <c r="CA20094" i="1" s="1"/>
  <c r="BZ20097" i="1"/>
  <c r="CA20097" i="1" s="1"/>
  <c r="BZ21029" i="1"/>
  <c r="CA21029" i="1" s="1"/>
  <c r="BZ21024" i="1"/>
  <c r="CA21024" i="1" s="1"/>
  <c r="BZ21058" i="1"/>
  <c r="CA21058" i="1" s="1"/>
  <c r="BZ21541" i="1"/>
  <c r="CA21541" i="1" s="1"/>
  <c r="BZ21553" i="1"/>
  <c r="CA21553" i="1" s="1"/>
  <c r="BZ21575" i="1"/>
  <c r="CA21575" i="1" s="1"/>
  <c r="BZ17691" i="1"/>
  <c r="CA17691" i="1" s="1"/>
  <c r="BZ17166" i="1"/>
  <c r="CA17166" i="1" s="1"/>
  <c r="BZ17199" i="1"/>
  <c r="CA17199" i="1" s="1"/>
  <c r="BZ17517" i="1"/>
  <c r="CA17517" i="1" s="1"/>
  <c r="BZ18043" i="1"/>
  <c r="CA18043" i="1" s="1"/>
  <c r="BZ18578" i="1"/>
  <c r="CA18578" i="1" s="1"/>
  <c r="BZ18670" i="1"/>
  <c r="CA18670" i="1" s="1"/>
  <c r="BZ18688" i="1"/>
  <c r="CA18688" i="1" s="1"/>
  <c r="BZ18673" i="1"/>
  <c r="CA18673" i="1" s="1"/>
  <c r="BZ19042" i="1"/>
  <c r="CA19042" i="1" s="1"/>
  <c r="BZ19072" i="1"/>
  <c r="CA19072" i="1" s="1"/>
  <c r="BZ19519" i="1"/>
  <c r="CA19519" i="1" s="1"/>
  <c r="BZ19570" i="1"/>
  <c r="CA19570" i="1" s="1"/>
  <c r="BZ19567" i="1"/>
  <c r="CA19567" i="1" s="1"/>
  <c r="BZ19573" i="1"/>
  <c r="CA19573" i="1" s="1"/>
  <c r="BZ20075" i="1"/>
  <c r="CA20075" i="1" s="1"/>
  <c r="BZ20079" i="1"/>
  <c r="CA20079" i="1" s="1"/>
  <c r="BZ20088" i="1"/>
  <c r="CA20088" i="1" s="1"/>
  <c r="BZ21573" i="1"/>
  <c r="CA21573" i="1" s="1"/>
  <c r="BE60" i="5"/>
  <c r="BT167" i="1"/>
  <c r="BT722" i="1"/>
  <c r="BT162" i="1"/>
  <c r="BT98" i="1"/>
  <c r="BT723" i="1"/>
  <c r="BT451" i="1"/>
  <c r="BT195" i="1"/>
  <c r="BT163" i="1"/>
  <c r="BT99" i="1"/>
  <c r="BT394" i="1"/>
  <c r="BT170" i="1"/>
  <c r="BT171" i="1"/>
  <c r="BT454" i="1"/>
  <c r="BT166" i="1"/>
  <c r="BT102" i="1"/>
  <c r="BT169" i="1"/>
  <c r="BT720" i="1"/>
  <c r="BT496" i="1"/>
  <c r="BT400" i="1"/>
  <c r="BT453" i="1"/>
  <c r="BT165" i="1"/>
  <c r="BT737" i="1"/>
  <c r="BT721" i="1"/>
  <c r="BT497" i="1"/>
  <c r="BT264" i="1"/>
  <c r="BT168" i="1"/>
  <c r="BT740" i="1"/>
  <c r="BT452" i="1"/>
  <c r="BT164" i="1"/>
  <c r="BT100" i="1"/>
  <c r="BE61" i="5" l="1"/>
  <c r="BV100" i="1"/>
  <c r="BV164" i="1"/>
  <c r="BV452" i="1"/>
  <c r="BV168" i="1"/>
  <c r="BV264" i="1"/>
  <c r="BV740" i="1"/>
  <c r="BV737" i="1"/>
  <c r="BV165" i="1"/>
  <c r="BV400" i="1"/>
  <c r="BV496" i="1"/>
  <c r="BV102" i="1"/>
  <c r="BV170" i="1"/>
  <c r="BV99" i="1"/>
  <c r="BV98" i="1"/>
  <c r="BV722" i="1"/>
  <c r="BV167" i="1"/>
  <c r="BV497" i="1"/>
  <c r="BV721" i="1"/>
  <c r="BV453" i="1"/>
  <c r="BV720" i="1"/>
  <c r="BV169" i="1"/>
  <c r="BV166" i="1"/>
  <c r="BV454" i="1"/>
  <c r="BV171" i="1"/>
  <c r="BV394" i="1"/>
  <c r="BV163" i="1"/>
  <c r="BV195" i="1"/>
  <c r="BV451" i="1"/>
  <c r="BV723" i="1"/>
  <c r="BV162" i="1"/>
  <c r="BE62" i="5" l="1"/>
  <c r="BE63" i="5" l="1"/>
  <c r="BE64" i="5" l="1"/>
  <c r="BE65" i="5" l="1"/>
  <c r="BE66" i="5" l="1"/>
  <c r="BE67" i="5" l="1"/>
  <c r="BE68" i="5" l="1"/>
  <c r="CK10008" i="1"/>
  <c r="BE69" i="5" l="1"/>
  <c r="BE70" i="5" l="1"/>
  <c r="BE71" i="5" l="1"/>
  <c r="BE72" i="5" l="1"/>
  <c r="BE73" i="5" l="1"/>
  <c r="BE74" i="5" l="1"/>
  <c r="BE75" i="5" l="1"/>
  <c r="BE76" i="5" l="1"/>
  <c r="BE77" i="5" l="1"/>
  <c r="BE78" i="5" l="1"/>
  <c r="BE79" i="5" l="1"/>
  <c r="BE80" i="5" l="1"/>
  <c r="BE81" i="5" l="1"/>
  <c r="BE82" i="5" l="1"/>
  <c r="BE83" i="5" l="1"/>
  <c r="BE84" i="5" l="1"/>
  <c r="BE85" i="5" l="1"/>
  <c r="BE86" i="5" l="1"/>
  <c r="BE87" i="5" l="1"/>
  <c r="BE88" i="5" l="1"/>
  <c r="BE89" i="5" l="1"/>
  <c r="BE90" i="5" l="1"/>
  <c r="BE91" i="5" l="1"/>
  <c r="BE92" i="5" l="1"/>
  <c r="BE93" i="5" l="1"/>
  <c r="BE94" i="5" l="1"/>
  <c r="BE95" i="5" l="1"/>
  <c r="BE96" i="5" l="1"/>
  <c r="BE97" i="5" l="1"/>
  <c r="BE98" i="5" l="1"/>
  <c r="BE99" i="5" l="1"/>
  <c r="BE100" i="5" l="1"/>
  <c r="BE101" i="5" l="1"/>
  <c r="BE102" i="5" l="1"/>
  <c r="BE103" i="5" l="1"/>
  <c r="BE104" i="5" l="1"/>
  <c r="BE105" i="5" l="1"/>
  <c r="BE106" i="5" l="1"/>
  <c r="BE107" i="5" l="1"/>
  <c r="BE108" i="5" l="1"/>
  <c r="BE109" i="5" l="1"/>
  <c r="BE110" i="5" l="1"/>
  <c r="BE111" i="5" l="1"/>
  <c r="BE112" i="5" l="1"/>
  <c r="BE113" i="5" l="1"/>
  <c r="BE114" i="5" l="1"/>
  <c r="BE115" i="5" l="1"/>
  <c r="BE116" i="5" l="1"/>
  <c r="BE117" i="5" l="1"/>
  <c r="BE118" i="5" l="1"/>
  <c r="BE119" i="5" l="1"/>
  <c r="BE120" i="5" l="1"/>
  <c r="BE121" i="5" l="1"/>
  <c r="BE122" i="5" l="1"/>
  <c r="BE123" i="5" l="1"/>
  <c r="BE124" i="5" l="1"/>
  <c r="BE125" i="5" l="1"/>
  <c r="BE126" i="5" l="1"/>
  <c r="BE127" i="5" l="1"/>
  <c r="BE128" i="5" l="1"/>
  <c r="BE129" i="5" l="1"/>
  <c r="BE130" i="5" l="1"/>
  <c r="BE131" i="5" l="1"/>
  <c r="BE132" i="5" l="1"/>
  <c r="BE133" i="5" l="1"/>
  <c r="BE134" i="5" l="1"/>
  <c r="BE135" i="5" l="1"/>
  <c r="BE136" i="5" l="1"/>
  <c r="BE137" i="5" l="1"/>
  <c r="BE138" i="5" l="1"/>
  <c r="BE139" i="5" l="1"/>
  <c r="BE140" i="5" l="1"/>
  <c r="BE141" i="5" l="1"/>
  <c r="BE142" i="5" l="1"/>
  <c r="BE143" i="5" l="1"/>
  <c r="BE144" i="5" l="1"/>
  <c r="BE145" i="5" l="1"/>
  <c r="BE146" i="5" l="1"/>
  <c r="BE147" i="5" l="1"/>
  <c r="BE148" i="5" l="1"/>
  <c r="BE149" i="5" l="1"/>
  <c r="BE150" i="5" l="1"/>
  <c r="BE151" i="5" l="1"/>
  <c r="BE152" i="5" l="1"/>
  <c r="BE153" i="5" l="1"/>
  <c r="BE154" i="5" l="1"/>
  <c r="BE155" i="5" l="1"/>
  <c r="BE156" i="5" l="1"/>
  <c r="BE157" i="5" l="1"/>
  <c r="BE158" i="5" l="1"/>
  <c r="BE159" i="5" l="1"/>
  <c r="BE160" i="5" l="1"/>
  <c r="BE161" i="5" l="1"/>
  <c r="BE162" i="5" l="1"/>
  <c r="BE163" i="5" l="1"/>
  <c r="BE164" i="5" l="1"/>
  <c r="BE165" i="5" l="1"/>
  <c r="BE166" i="5" l="1"/>
  <c r="BE167" i="5" l="1"/>
  <c r="BE168" i="5" l="1"/>
  <c r="BE169" i="5" l="1"/>
  <c r="BE170" i="5" l="1"/>
  <c r="BE171" i="5" l="1"/>
  <c r="BE172" i="5" l="1"/>
  <c r="BE173" i="5" l="1"/>
  <c r="BE174" i="5" l="1"/>
  <c r="BE175" i="5" l="1"/>
  <c r="BE176" i="5" l="1"/>
  <c r="BE177" i="5" l="1"/>
  <c r="BE178" i="5" l="1"/>
  <c r="BE179" i="5" l="1"/>
  <c r="BE180" i="5" l="1"/>
  <c r="BE181" i="5" l="1"/>
  <c r="BE182" i="5" l="1"/>
  <c r="BE183" i="5" l="1"/>
  <c r="BE184" i="5" l="1"/>
  <c r="BE185" i="5" l="1"/>
  <c r="BE186" i="5" l="1"/>
  <c r="BE187" i="5" l="1"/>
  <c r="BE188" i="5" l="1"/>
  <c r="BE189" i="5" l="1"/>
  <c r="BE190" i="5" l="1"/>
  <c r="BE191" i="5" l="1"/>
  <c r="BE192" i="5" l="1"/>
  <c r="BE193" i="5" l="1"/>
  <c r="BE194" i="5" l="1"/>
  <c r="BE195" i="5" l="1"/>
  <c r="BE196" i="5" l="1"/>
  <c r="BE197" i="5" l="1"/>
  <c r="BE198" i="5" l="1"/>
  <c r="BE199" i="5" l="1"/>
  <c r="BE200" i="5" l="1"/>
  <c r="BE201" i="5" l="1"/>
  <c r="BE202" i="5" l="1"/>
  <c r="BE203" i="5" l="1"/>
  <c r="BE204" i="5" l="1"/>
  <c r="BE205" i="5" l="1"/>
  <c r="BE206" i="5" l="1"/>
  <c r="BE207" i="5" l="1"/>
  <c r="BE208" i="5" l="1"/>
  <c r="BE209" i="5" l="1"/>
  <c r="BE210" i="5" l="1"/>
  <c r="BE211" i="5" l="1"/>
  <c r="BE212" i="5" l="1"/>
  <c r="BE213" i="5" l="1"/>
  <c r="BE214" i="5" l="1"/>
  <c r="BE215" i="5" l="1"/>
  <c r="BE216" i="5" l="1"/>
  <c r="BE217" i="5" l="1"/>
  <c r="BE218" i="5" l="1"/>
  <c r="BE219" i="5" l="1"/>
  <c r="BE220" i="5" l="1"/>
  <c r="BE221" i="5" l="1"/>
  <c r="BE222" i="5" l="1"/>
  <c r="BE223" i="5" l="1"/>
  <c r="BE224" i="5" l="1"/>
  <c r="BE225" i="5" l="1"/>
  <c r="BE226" i="5" l="1"/>
  <c r="BE227" i="5" l="1"/>
  <c r="BE228" i="5" l="1"/>
  <c r="BE229" i="5" l="1"/>
  <c r="BE230" i="5" l="1"/>
  <c r="BE231" i="5" l="1"/>
  <c r="BE232" i="5" l="1"/>
  <c r="BE233" i="5" l="1"/>
  <c r="BE234" i="5" l="1"/>
  <c r="BE235" i="5" l="1"/>
  <c r="BE236" i="5" l="1"/>
  <c r="BE237" i="5" l="1"/>
  <c r="BE238" i="5" l="1"/>
  <c r="BE239" i="5" l="1"/>
  <c r="BE240" i="5" l="1"/>
  <c r="BE241" i="5" l="1"/>
  <c r="BE242" i="5" l="1"/>
  <c r="BE243" i="5" l="1"/>
  <c r="BE244" i="5" l="1"/>
  <c r="BE245" i="5" l="1"/>
  <c r="BE246" i="5" l="1"/>
  <c r="BE247" i="5" l="1"/>
  <c r="BE248" i="5" l="1"/>
  <c r="BE249" i="5" l="1"/>
  <c r="BE250" i="5" l="1"/>
  <c r="BE251" i="5" l="1"/>
  <c r="BE252" i="5" l="1"/>
  <c r="BE253" i="5" l="1"/>
  <c r="BE254" i="5" l="1"/>
  <c r="BE255" i="5" l="1"/>
  <c r="BE256" i="5" l="1"/>
  <c r="BE257" i="5" l="1"/>
  <c r="BE258" i="5" l="1"/>
  <c r="BE259" i="5" l="1"/>
  <c r="BE260" i="5" l="1"/>
  <c r="BE261" i="5" l="1"/>
  <c r="BE262" i="5" l="1"/>
  <c r="BE263" i="5" l="1"/>
  <c r="BE264" i="5" l="1"/>
  <c r="BE265" i="5" l="1"/>
  <c r="BE266" i="5" l="1"/>
  <c r="BE267" i="5" l="1"/>
  <c r="BE268" i="5" l="1"/>
  <c r="BE269" i="5" l="1"/>
  <c r="BE270" i="5" l="1"/>
  <c r="BE271" i="5" l="1"/>
  <c r="BE272" i="5" l="1"/>
  <c r="BE273" i="5" l="1"/>
  <c r="BE274" i="5" l="1"/>
  <c r="BE275" i="5" l="1"/>
  <c r="BE276" i="5" l="1"/>
  <c r="BE277" i="5" l="1"/>
  <c r="BE278" i="5" l="1"/>
  <c r="BE279" i="5" l="1"/>
  <c r="BE280" i="5" l="1"/>
  <c r="BE281" i="5" l="1"/>
  <c r="BE282" i="5" l="1"/>
  <c r="BE283" i="5" l="1"/>
  <c r="BE284" i="5" l="1"/>
  <c r="BE285" i="5" l="1"/>
  <c r="BE286" i="5" l="1"/>
  <c r="BE287" i="5" l="1"/>
  <c r="BE288" i="5" l="1"/>
  <c r="BE289" i="5" l="1"/>
  <c r="BE290" i="5" l="1"/>
  <c r="BE291" i="5" l="1"/>
  <c r="BE292" i="5" l="1"/>
  <c r="BE293" i="5" l="1"/>
  <c r="BE294" i="5" l="1"/>
  <c r="BE295" i="5" l="1"/>
  <c r="BE296" i="5" l="1"/>
  <c r="BE297" i="5" l="1"/>
  <c r="BE298" i="5" l="1"/>
  <c r="BE299" i="5" l="1"/>
  <c r="BE300" i="5" l="1"/>
  <c r="BE301" i="5" l="1"/>
  <c r="BE302" i="5" l="1"/>
  <c r="BE303" i="5" l="1"/>
  <c r="BE304" i="5" l="1"/>
  <c r="BE305" i="5" l="1"/>
  <c r="BE306" i="5" l="1"/>
  <c r="BE307" i="5" l="1"/>
  <c r="BE308" i="5" l="1"/>
  <c r="BE309" i="5" l="1"/>
  <c r="BE310" i="5" l="1"/>
  <c r="BE311" i="5" l="1"/>
  <c r="BE312" i="5" l="1"/>
  <c r="BE313" i="5" l="1"/>
  <c r="BE314" i="5" l="1"/>
  <c r="BE315" i="5" l="1"/>
  <c r="BE316" i="5" l="1"/>
  <c r="BE317" i="5" l="1"/>
  <c r="BE318" i="5" l="1"/>
  <c r="BE319" i="5" l="1"/>
  <c r="BE320" i="5" l="1"/>
  <c r="BE321" i="5" l="1"/>
  <c r="BE322" i="5" l="1"/>
  <c r="BE323" i="5" l="1"/>
  <c r="BE324" i="5" l="1"/>
  <c r="BE325" i="5" l="1"/>
  <c r="BE326" i="5" l="1"/>
  <c r="BE327" i="5" l="1"/>
  <c r="BE328" i="5" l="1"/>
  <c r="BE329" i="5" l="1"/>
  <c r="BE330" i="5" l="1"/>
  <c r="BE331" i="5" l="1"/>
  <c r="BE332" i="5" l="1"/>
  <c r="BE333" i="5" l="1"/>
  <c r="BE334" i="5" l="1"/>
  <c r="BE335" i="5" l="1"/>
  <c r="BE336" i="5" l="1"/>
  <c r="BE337" i="5" l="1"/>
  <c r="BE338" i="5" l="1"/>
  <c r="BE339" i="5" l="1"/>
  <c r="BE340" i="5" l="1"/>
  <c r="BE341" i="5" l="1"/>
  <c r="BE342" i="5" l="1"/>
  <c r="BE343" i="5" l="1"/>
  <c r="BE344" i="5" l="1"/>
  <c r="BE345" i="5" l="1"/>
  <c r="BE346" i="5" l="1"/>
  <c r="BE347" i="5" l="1"/>
  <c r="BE348" i="5" l="1"/>
  <c r="BE349" i="5" l="1"/>
  <c r="BE350" i="5" l="1"/>
  <c r="BE351" i="5" l="1"/>
  <c r="BE352" i="5" l="1"/>
  <c r="BE353" i="5" l="1"/>
  <c r="BE354" i="5" l="1"/>
  <c r="BE355" i="5" l="1"/>
  <c r="BE356" i="5" l="1"/>
  <c r="BE357" i="5" l="1"/>
  <c r="BE358" i="5" l="1"/>
  <c r="BE359" i="5" l="1"/>
  <c r="BE360" i="5" l="1"/>
  <c r="BE361" i="5" l="1"/>
  <c r="BE362" i="5" l="1"/>
  <c r="BE363" i="5" l="1"/>
  <c r="BE364" i="5" l="1"/>
  <c r="BE365" i="5" l="1"/>
  <c r="BE366" i="5" l="1"/>
  <c r="BV103" i="1" l="1"/>
  <c r="BT103" i="1"/>
  <c r="BV107" i="1"/>
  <c r="BT107" i="1"/>
  <c r="BV117" i="1"/>
  <c r="BT117" i="1"/>
  <c r="BV119" i="1"/>
  <c r="BT119" i="1"/>
  <c r="BV174" i="1"/>
  <c r="BT174" i="1"/>
  <c r="BV182" i="1"/>
  <c r="BT182" i="1"/>
  <c r="BV252" i="1"/>
  <c r="BT252" i="1"/>
  <c r="BV337" i="1"/>
  <c r="BT337" i="1"/>
  <c r="BV460" i="1"/>
  <c r="BT460" i="1"/>
  <c r="BV464" i="1"/>
  <c r="BT464" i="1"/>
  <c r="BV471" i="1"/>
  <c r="BT471" i="1"/>
  <c r="BV475" i="1"/>
  <c r="BT475" i="1"/>
  <c r="BV480" i="1"/>
  <c r="BT480" i="1"/>
  <c r="BV495" i="1"/>
  <c r="BT495" i="1"/>
  <c r="BV504" i="1"/>
  <c r="BT504" i="1"/>
  <c r="BV650" i="1"/>
  <c r="BT650" i="1"/>
  <c r="BV675" i="1"/>
  <c r="BT675" i="1"/>
  <c r="BV733" i="1"/>
  <c r="BT733" i="1"/>
  <c r="BV104" i="1"/>
  <c r="BT104" i="1"/>
  <c r="BV109" i="1"/>
  <c r="BT109" i="1"/>
  <c r="BV118" i="1"/>
  <c r="BT118" i="1"/>
  <c r="BV120" i="1"/>
  <c r="BT120" i="1"/>
  <c r="BV175" i="1"/>
  <c r="BT175" i="1"/>
  <c r="BV183" i="1"/>
  <c r="BT183" i="1"/>
  <c r="BV395" i="1"/>
  <c r="BT395" i="1"/>
  <c r="BV461" i="1"/>
  <c r="BT461" i="1"/>
  <c r="BV472" i="1"/>
  <c r="BT472" i="1"/>
  <c r="BV476" i="1"/>
  <c r="BT476" i="1"/>
  <c r="BV481" i="1"/>
  <c r="BT481" i="1"/>
  <c r="BV651" i="1"/>
  <c r="BT651" i="1"/>
  <c r="BV669" i="1"/>
  <c r="BT669" i="1"/>
  <c r="BV738" i="1"/>
  <c r="BT738" i="1"/>
  <c r="BV105" i="1"/>
  <c r="BT105" i="1"/>
  <c r="BV111" i="1"/>
  <c r="BT111" i="1"/>
  <c r="BV172" i="1"/>
  <c r="BT172" i="1"/>
  <c r="BV176" i="1"/>
  <c r="BT176" i="1"/>
  <c r="BV260" i="1"/>
  <c r="BT260" i="1"/>
  <c r="BV403" i="1"/>
  <c r="BT403" i="1"/>
  <c r="BV462" i="1"/>
  <c r="BT462" i="1"/>
  <c r="BV469" i="1"/>
  <c r="BT469" i="1"/>
  <c r="BV473" i="1"/>
  <c r="BT473" i="1"/>
  <c r="BV482" i="1"/>
  <c r="BT482" i="1"/>
  <c r="BV499" i="1"/>
  <c r="BT499" i="1"/>
  <c r="BV661" i="1"/>
  <c r="BT661" i="1"/>
  <c r="BV673" i="1"/>
  <c r="BT673" i="1"/>
  <c r="BV724" i="1"/>
  <c r="BT724" i="1"/>
  <c r="BV731" i="1"/>
  <c r="BT731" i="1"/>
  <c r="BV101" i="1"/>
  <c r="BT101" i="1"/>
  <c r="BV106" i="1"/>
  <c r="BT106" i="1"/>
  <c r="BV121" i="1"/>
  <c r="BT121" i="1"/>
  <c r="BV173" i="1"/>
  <c r="BT173" i="1"/>
  <c r="BV261" i="1"/>
  <c r="BT261" i="1"/>
  <c r="BV463" i="1"/>
  <c r="BT463" i="1"/>
  <c r="BV470" i="1"/>
  <c r="BT470" i="1"/>
  <c r="BV483" i="1"/>
  <c r="BT483" i="1"/>
  <c r="BV503" i="1"/>
  <c r="BT503" i="1"/>
  <c r="BV674" i="1"/>
  <c r="BT674" i="1"/>
  <c r="BV725" i="1"/>
  <c r="BT725" i="1"/>
  <c r="BV732" i="1"/>
  <c r="BT732" i="1"/>
  <c r="BV746" i="1"/>
  <c r="BT746" i="1"/>
  <c r="BT65" i="1"/>
  <c r="BT61" i="1"/>
  <c r="BT57" i="1"/>
  <c r="BT58" i="1"/>
  <c r="BT64" i="1"/>
  <c r="BT60" i="1"/>
  <c r="BT56" i="1"/>
  <c r="BT62" i="1"/>
  <c r="BT63" i="1"/>
  <c r="BT59" i="1"/>
  <c r="BT48" i="1"/>
  <c r="BT44" i="1"/>
  <c r="BT39" i="1"/>
  <c r="BT37" i="1"/>
  <c r="BT35" i="1"/>
  <c r="BT49" i="1"/>
  <c r="BT38" i="1"/>
  <c r="BT47" i="1"/>
  <c r="BT43" i="1"/>
  <c r="BT45" i="1"/>
  <c r="BT54" i="1"/>
  <c r="BT46" i="1"/>
  <c r="BT42" i="1"/>
  <c r="BT36" i="1"/>
  <c r="BV56" i="1" l="1"/>
  <c r="BV57" i="1"/>
  <c r="BV62" i="1"/>
  <c r="BV58" i="1"/>
  <c r="BV63" i="1"/>
  <c r="BV64" i="1"/>
  <c r="BV65" i="1"/>
  <c r="BV59" i="1"/>
  <c r="BV60" i="1"/>
  <c r="BV61" i="1"/>
  <c r="BV36" i="1"/>
  <c r="BV47" i="1"/>
  <c r="BV44" i="1"/>
  <c r="BV46" i="1"/>
  <c r="BV43" i="1"/>
  <c r="BV38" i="1"/>
  <c r="BV42" i="1"/>
  <c r="BV45" i="1"/>
  <c r="BV49" i="1"/>
  <c r="BV39" i="1"/>
  <c r="BV54" i="1"/>
  <c r="BV37" i="1"/>
  <c r="BV48" i="1"/>
  <c r="CL78" i="1" l="1"/>
  <c r="CL79" i="1"/>
  <c r="CL80" i="1"/>
  <c r="CL81" i="1"/>
  <c r="CL82" i="1"/>
  <c r="CL83" i="1"/>
  <c r="CL84" i="1"/>
  <c r="CL85" i="1"/>
  <c r="CL86" i="1"/>
  <c r="CL87" i="1"/>
  <c r="CL88" i="1"/>
  <c r="CL89" i="1"/>
  <c r="CL90" i="1"/>
  <c r="CL91" i="1"/>
  <c r="CL92" i="1"/>
  <c r="CL93" i="1"/>
  <c r="CL94" i="1"/>
  <c r="CL95" i="1"/>
  <c r="CL96" i="1"/>
  <c r="CL97" i="1"/>
  <c r="CL98" i="1"/>
  <c r="CL99" i="1"/>
  <c r="CL100" i="1"/>
  <c r="CL101" i="1"/>
  <c r="CL102" i="1"/>
  <c r="CL103" i="1"/>
  <c r="CL104" i="1"/>
  <c r="CL105" i="1"/>
  <c r="CL106" i="1"/>
  <c r="CL107" i="1"/>
  <c r="CL109" i="1"/>
  <c r="CL110" i="1"/>
  <c r="CL111" i="1"/>
  <c r="CL112" i="1"/>
  <c r="CL113" i="1"/>
  <c r="CL114" i="1"/>
  <c r="CL115" i="1"/>
  <c r="CL116" i="1"/>
  <c r="CL117" i="1"/>
  <c r="CL118" i="1"/>
  <c r="CL119" i="1"/>
  <c r="CL120" i="1"/>
  <c r="CL121" i="1"/>
  <c r="CL122" i="1"/>
  <c r="CL123" i="1"/>
  <c r="CL124" i="1"/>
  <c r="CL125" i="1"/>
  <c r="CL126" i="1"/>
  <c r="CL127" i="1"/>
  <c r="CL128" i="1"/>
  <c r="CL129" i="1"/>
  <c r="CL130" i="1"/>
  <c r="CL131" i="1"/>
  <c r="CL132" i="1"/>
  <c r="CL133" i="1"/>
  <c r="CL134" i="1"/>
  <c r="CL135" i="1"/>
  <c r="CL136" i="1"/>
  <c r="CL137" i="1"/>
  <c r="CL138" i="1"/>
  <c r="CL139" i="1"/>
  <c r="CL140" i="1"/>
  <c r="CL141" i="1"/>
  <c r="CL142" i="1"/>
  <c r="CL143" i="1"/>
  <c r="CL144" i="1"/>
  <c r="CL145" i="1"/>
  <c r="CL146" i="1"/>
  <c r="CL147" i="1"/>
  <c r="CL148" i="1"/>
  <c r="CL149" i="1"/>
  <c r="CL150" i="1"/>
  <c r="CL151" i="1"/>
  <c r="CL152" i="1"/>
  <c r="CL153" i="1"/>
  <c r="CL154" i="1"/>
  <c r="CL155" i="1"/>
  <c r="CL156" i="1"/>
  <c r="CL157" i="1"/>
  <c r="CL158" i="1"/>
  <c r="CL159" i="1"/>
  <c r="CL160" i="1"/>
  <c r="CL161" i="1"/>
  <c r="CL162" i="1"/>
  <c r="CL163" i="1"/>
  <c r="CL164" i="1"/>
  <c r="CL165" i="1"/>
  <c r="CL166" i="1"/>
  <c r="CL167" i="1"/>
  <c r="CL168" i="1"/>
  <c r="CL169" i="1"/>
  <c r="CL170" i="1"/>
  <c r="CL171" i="1"/>
  <c r="CL172" i="1"/>
  <c r="CL173" i="1"/>
  <c r="CL174" i="1"/>
  <c r="CL175" i="1"/>
  <c r="CL176" i="1"/>
  <c r="CL177" i="1"/>
  <c r="CL178" i="1"/>
  <c r="CL179" i="1"/>
  <c r="CL180" i="1"/>
  <c r="CL181" i="1"/>
  <c r="CL182" i="1"/>
  <c r="CL183" i="1"/>
  <c r="CL184" i="1"/>
  <c r="CL185" i="1"/>
  <c r="CL186" i="1"/>
  <c r="CL187" i="1"/>
  <c r="CL188" i="1"/>
  <c r="CL189" i="1"/>
  <c r="CL190" i="1"/>
  <c r="CL191" i="1"/>
  <c r="CL192" i="1"/>
  <c r="CL193" i="1"/>
  <c r="CL194" i="1"/>
  <c r="CL195" i="1"/>
  <c r="CL196" i="1"/>
  <c r="CL197" i="1"/>
  <c r="CL198" i="1"/>
  <c r="CL199" i="1"/>
  <c r="CL200" i="1"/>
  <c r="CL201" i="1"/>
  <c r="CL202" i="1"/>
  <c r="CL203" i="1"/>
  <c r="CL204" i="1"/>
  <c r="CL205" i="1"/>
  <c r="CL206" i="1"/>
  <c r="CL207" i="1"/>
  <c r="CL208" i="1"/>
  <c r="CL209" i="1"/>
  <c r="CL210" i="1"/>
  <c r="CL211" i="1"/>
  <c r="CL212" i="1"/>
  <c r="CL213" i="1"/>
  <c r="CL214" i="1"/>
  <c r="CL215" i="1"/>
  <c r="CL216" i="1"/>
  <c r="CL217" i="1"/>
  <c r="CL218" i="1"/>
  <c r="CL219" i="1"/>
  <c r="CL249" i="1"/>
  <c r="CL250" i="1"/>
  <c r="CL251" i="1"/>
  <c r="CL252" i="1"/>
  <c r="CL253" i="1"/>
  <c r="CL254" i="1"/>
  <c r="CL255" i="1"/>
  <c r="CL256" i="1"/>
  <c r="CL257" i="1"/>
  <c r="CL258" i="1"/>
  <c r="CL259" i="1"/>
  <c r="CL260" i="1"/>
  <c r="CL261" i="1"/>
  <c r="CL262" i="1"/>
  <c r="CL263" i="1"/>
  <c r="CL264" i="1"/>
  <c r="CL265" i="1"/>
  <c r="CL266" i="1"/>
  <c r="CL267" i="1"/>
  <c r="CL268" i="1"/>
  <c r="CL269" i="1"/>
  <c r="CL270" i="1"/>
  <c r="CL271" i="1"/>
  <c r="CL272" i="1"/>
  <c r="CL273" i="1"/>
  <c r="CL281" i="1"/>
  <c r="CL282" i="1"/>
  <c r="CL283" i="1"/>
  <c r="CL284" i="1"/>
  <c r="CL285" i="1"/>
  <c r="CL286" i="1"/>
  <c r="CL287" i="1"/>
  <c r="CL288" i="1"/>
  <c r="CL289" i="1"/>
  <c r="CL290" i="1"/>
  <c r="CL291" i="1"/>
  <c r="CL292" i="1"/>
  <c r="CL293" i="1"/>
  <c r="CL294" i="1"/>
  <c r="CL295" i="1"/>
  <c r="CL296" i="1"/>
  <c r="CL297" i="1"/>
  <c r="CL298" i="1"/>
  <c r="CL299" i="1"/>
  <c r="CL300" i="1"/>
  <c r="CL301" i="1"/>
  <c r="CL302" i="1"/>
  <c r="CL303" i="1"/>
  <c r="CL304" i="1"/>
  <c r="CL305" i="1"/>
  <c r="CL306" i="1"/>
  <c r="CL307" i="1"/>
  <c r="CL308" i="1"/>
  <c r="CL309" i="1"/>
  <c r="CL310" i="1"/>
  <c r="CL311" i="1"/>
  <c r="CL312" i="1"/>
  <c r="CL313" i="1"/>
  <c r="CL314" i="1"/>
  <c r="CL315" i="1"/>
  <c r="CL316" i="1"/>
  <c r="CL317" i="1"/>
  <c r="CL318" i="1"/>
  <c r="CL319" i="1"/>
  <c r="CL320" i="1"/>
  <c r="CL321" i="1"/>
  <c r="CL322" i="1"/>
  <c r="CL323" i="1"/>
  <c r="CL324" i="1"/>
  <c r="CL325" i="1"/>
  <c r="CL326" i="1"/>
  <c r="CL327" i="1"/>
  <c r="CL328" i="1"/>
  <c r="CL329" i="1"/>
  <c r="CL330" i="1"/>
  <c r="CL331" i="1"/>
  <c r="CL332" i="1"/>
  <c r="CL333" i="1"/>
  <c r="CL334" i="1"/>
  <c r="CL335" i="1"/>
  <c r="CL336" i="1"/>
  <c r="CL337" i="1"/>
  <c r="CL338" i="1"/>
  <c r="CL339" i="1"/>
  <c r="CL340" i="1"/>
  <c r="CL341" i="1"/>
  <c r="CL342" i="1"/>
  <c r="CL343" i="1"/>
  <c r="CL344" i="1"/>
  <c r="CL345" i="1"/>
  <c r="CL346" i="1"/>
  <c r="CL347" i="1"/>
  <c r="CL348" i="1"/>
  <c r="CL349" i="1"/>
  <c r="CL350" i="1"/>
  <c r="CL351" i="1"/>
  <c r="CL352" i="1"/>
  <c r="CL353" i="1"/>
  <c r="CL354" i="1"/>
  <c r="CL355" i="1"/>
  <c r="CL356" i="1"/>
  <c r="CL357" i="1"/>
  <c r="CL358" i="1"/>
  <c r="CL359" i="1"/>
  <c r="CL360" i="1"/>
  <c r="CL361" i="1"/>
  <c r="CL362" i="1"/>
  <c r="CL363" i="1"/>
  <c r="CL364" i="1"/>
  <c r="CL365" i="1"/>
  <c r="CL366" i="1"/>
  <c r="CL367" i="1"/>
  <c r="CL368" i="1"/>
  <c r="CL369" i="1"/>
  <c r="CL370" i="1"/>
  <c r="CL371" i="1"/>
  <c r="CL372" i="1"/>
  <c r="CL373" i="1"/>
  <c r="CL374" i="1"/>
  <c r="CL375" i="1"/>
  <c r="CL376" i="1"/>
  <c r="CL377" i="1"/>
  <c r="CL378" i="1"/>
  <c r="CL379" i="1"/>
  <c r="CL380" i="1"/>
  <c r="CL381" i="1"/>
  <c r="CL382" i="1"/>
  <c r="CL383" i="1"/>
  <c r="CL384" i="1"/>
  <c r="CL385" i="1"/>
  <c r="CL387" i="1"/>
  <c r="CL388" i="1"/>
  <c r="CL389" i="1"/>
  <c r="CL390" i="1"/>
  <c r="CL391" i="1"/>
  <c r="CL392" i="1"/>
  <c r="CL393" i="1"/>
  <c r="CL394" i="1"/>
  <c r="CL395" i="1"/>
  <c r="CL397" i="1"/>
  <c r="CL398" i="1"/>
  <c r="CL399" i="1"/>
  <c r="CL400" i="1"/>
  <c r="CL401" i="1"/>
  <c r="CL402" i="1"/>
  <c r="CL403" i="1"/>
  <c r="CL404" i="1"/>
  <c r="CL405" i="1"/>
  <c r="CL406" i="1"/>
  <c r="CL407" i="1"/>
  <c r="CL408" i="1"/>
  <c r="CL409" i="1"/>
  <c r="CL410" i="1"/>
  <c r="CL411" i="1"/>
  <c r="CL412" i="1"/>
  <c r="CL413" i="1"/>
  <c r="CL414" i="1"/>
  <c r="CL415" i="1"/>
  <c r="CL416" i="1"/>
  <c r="CL417" i="1"/>
  <c r="CL418" i="1"/>
  <c r="CL419" i="1"/>
  <c r="CL420" i="1"/>
  <c r="CL421" i="1"/>
  <c r="CL422" i="1"/>
  <c r="CL423" i="1"/>
  <c r="CL424" i="1"/>
  <c r="CL425" i="1"/>
  <c r="CL426" i="1"/>
  <c r="CL427" i="1"/>
  <c r="CL428" i="1"/>
  <c r="CL429" i="1"/>
  <c r="CL430" i="1"/>
  <c r="CL431" i="1"/>
  <c r="CL432" i="1"/>
  <c r="CL433" i="1"/>
  <c r="CL434" i="1"/>
  <c r="CL435" i="1"/>
  <c r="CL436" i="1"/>
  <c r="CL437" i="1"/>
  <c r="CL438" i="1"/>
  <c r="CL439" i="1"/>
  <c r="CL440" i="1"/>
  <c r="CL441" i="1"/>
  <c r="CL442" i="1"/>
  <c r="CL443" i="1"/>
  <c r="CL444" i="1"/>
  <c r="CL445" i="1"/>
  <c r="CL446" i="1"/>
  <c r="CL447" i="1"/>
  <c r="CL448" i="1"/>
  <c r="CL449" i="1"/>
  <c r="CL450" i="1"/>
  <c r="CL451" i="1"/>
  <c r="CL452" i="1"/>
  <c r="CL453" i="1"/>
  <c r="CL454" i="1"/>
  <c r="CL455" i="1"/>
  <c r="CL456" i="1"/>
  <c r="CL457" i="1"/>
  <c r="CL458" i="1"/>
  <c r="CL459" i="1"/>
  <c r="CL460" i="1"/>
  <c r="CL461" i="1"/>
  <c r="CL462" i="1"/>
  <c r="CL463" i="1"/>
  <c r="CL464" i="1"/>
  <c r="CL465" i="1"/>
  <c r="CL466" i="1"/>
  <c r="CL467" i="1"/>
  <c r="CL468" i="1"/>
  <c r="CL469" i="1"/>
  <c r="CL470" i="1"/>
  <c r="CL471" i="1"/>
  <c r="CL472" i="1"/>
  <c r="CL473" i="1"/>
  <c r="CL474" i="1"/>
  <c r="CL475" i="1"/>
  <c r="CL476" i="1"/>
  <c r="CL477" i="1"/>
  <c r="CL478" i="1"/>
  <c r="CL479" i="1"/>
  <c r="CL480" i="1"/>
  <c r="CL481" i="1"/>
  <c r="CL482" i="1"/>
  <c r="CL483" i="1"/>
  <c r="CL484" i="1"/>
  <c r="CL485" i="1"/>
  <c r="CL486" i="1"/>
  <c r="CL487" i="1"/>
  <c r="CL488" i="1"/>
  <c r="CL489" i="1"/>
  <c r="CL490" i="1"/>
  <c r="CL491" i="1"/>
  <c r="CL492" i="1"/>
  <c r="CL493" i="1"/>
  <c r="CL494" i="1"/>
  <c r="CL495" i="1"/>
  <c r="CL496" i="1"/>
  <c r="CL497" i="1"/>
  <c r="CL498" i="1"/>
  <c r="CL499" i="1"/>
  <c r="CL500" i="1"/>
  <c r="CL501" i="1"/>
  <c r="CL502" i="1"/>
  <c r="CL503" i="1"/>
  <c r="CL504" i="1"/>
  <c r="CL505" i="1"/>
  <c r="CL506" i="1"/>
  <c r="CL507" i="1"/>
  <c r="CL508" i="1"/>
  <c r="CL509" i="1"/>
  <c r="CL510" i="1"/>
  <c r="CL511" i="1"/>
  <c r="CL512" i="1"/>
  <c r="CL513" i="1"/>
  <c r="CL514" i="1"/>
  <c r="CL515" i="1"/>
  <c r="CL516" i="1"/>
  <c r="CL517" i="1"/>
  <c r="CL518" i="1"/>
  <c r="CL519" i="1"/>
  <c r="CL520" i="1"/>
  <c r="CL521" i="1"/>
  <c r="CL522" i="1"/>
  <c r="CL523" i="1"/>
  <c r="CL524" i="1"/>
  <c r="CL525" i="1"/>
  <c r="CL526" i="1"/>
  <c r="CL527" i="1"/>
  <c r="CL528" i="1"/>
  <c r="CL529" i="1"/>
  <c r="CL530" i="1"/>
  <c r="CL531" i="1"/>
  <c r="CL532" i="1"/>
  <c r="CL533" i="1"/>
  <c r="CL534" i="1"/>
  <c r="CL535" i="1"/>
  <c r="CL536" i="1"/>
  <c r="CL537" i="1"/>
  <c r="CL538" i="1"/>
  <c r="CL539" i="1"/>
  <c r="CL540" i="1"/>
  <c r="CL541" i="1"/>
  <c r="CL542" i="1"/>
  <c r="CL543" i="1"/>
  <c r="CL544" i="1"/>
  <c r="CL545" i="1"/>
  <c r="CL546" i="1"/>
  <c r="CL547" i="1"/>
  <c r="CL548" i="1"/>
  <c r="CL549" i="1"/>
  <c r="CL550" i="1"/>
  <c r="CL551" i="1"/>
  <c r="CL552" i="1"/>
  <c r="CL553" i="1"/>
  <c r="CL554" i="1"/>
  <c r="CL555" i="1"/>
  <c r="CL556" i="1"/>
  <c r="CL557" i="1"/>
  <c r="CL558" i="1"/>
  <c r="CL559" i="1"/>
  <c r="CL560" i="1"/>
  <c r="CL561" i="1"/>
  <c r="CL562" i="1"/>
  <c r="CL563" i="1"/>
  <c r="CL564" i="1"/>
  <c r="CL565" i="1"/>
  <c r="CL566" i="1"/>
  <c r="CL567" i="1"/>
  <c r="CL568" i="1"/>
  <c r="CL569" i="1"/>
  <c r="CL570" i="1"/>
  <c r="CL571" i="1"/>
  <c r="CL572" i="1"/>
  <c r="CL573" i="1"/>
  <c r="CL574" i="1"/>
  <c r="CL575" i="1"/>
  <c r="CL576" i="1"/>
  <c r="CL577" i="1"/>
  <c r="CL578" i="1"/>
  <c r="CL579" i="1"/>
  <c r="CL580" i="1"/>
  <c r="CL581" i="1"/>
  <c r="CL582" i="1"/>
  <c r="CL583" i="1"/>
  <c r="CL584" i="1"/>
  <c r="CL585" i="1"/>
  <c r="CL586" i="1"/>
  <c r="CL587" i="1"/>
  <c r="CL588" i="1"/>
  <c r="CL589" i="1"/>
  <c r="CL590" i="1"/>
  <c r="CL591" i="1"/>
  <c r="CL592" i="1"/>
  <c r="CL593" i="1"/>
  <c r="CL594" i="1"/>
  <c r="CL595" i="1"/>
  <c r="CL596" i="1"/>
  <c r="CL597" i="1"/>
  <c r="CL598" i="1"/>
  <c r="CL599" i="1"/>
  <c r="CL600" i="1"/>
  <c r="CL601" i="1"/>
  <c r="CL602" i="1"/>
  <c r="CL603" i="1"/>
  <c r="CL604" i="1"/>
  <c r="CL605" i="1"/>
  <c r="CL606" i="1"/>
  <c r="CL607" i="1"/>
  <c r="CL608" i="1"/>
  <c r="CL609" i="1"/>
  <c r="CL610" i="1"/>
  <c r="CL611" i="1"/>
  <c r="CL612" i="1"/>
  <c r="CL613" i="1"/>
  <c r="CL614" i="1"/>
  <c r="CL615" i="1"/>
  <c r="CL616" i="1"/>
  <c r="CL617" i="1"/>
  <c r="CL618" i="1"/>
  <c r="CL619" i="1"/>
  <c r="CL620" i="1"/>
  <c r="CL621" i="1"/>
  <c r="CL622" i="1"/>
  <c r="CL623" i="1"/>
  <c r="CL624" i="1"/>
  <c r="CL625" i="1"/>
  <c r="CL626" i="1"/>
  <c r="CL627" i="1"/>
  <c r="CL628" i="1"/>
  <c r="CL629" i="1"/>
  <c r="CL630" i="1"/>
  <c r="CL631" i="1"/>
  <c r="CL632" i="1"/>
  <c r="CL641" i="1"/>
  <c r="CL642" i="1"/>
  <c r="CL643" i="1"/>
  <c r="CL644" i="1"/>
  <c r="CL645" i="1"/>
  <c r="CL649" i="1"/>
  <c r="CL650" i="1"/>
  <c r="CL651" i="1"/>
  <c r="CL652" i="1"/>
  <c r="CL653" i="1"/>
  <c r="CL654" i="1"/>
  <c r="CL655" i="1"/>
  <c r="CL656" i="1"/>
  <c r="CL657" i="1"/>
  <c r="CL658" i="1"/>
  <c r="CL659" i="1"/>
  <c r="CL660" i="1"/>
  <c r="CL661" i="1"/>
  <c r="CL662" i="1"/>
  <c r="CL663" i="1"/>
  <c r="CL664" i="1"/>
  <c r="CL665" i="1"/>
  <c r="CL666" i="1"/>
  <c r="CL667" i="1"/>
  <c r="CL668" i="1"/>
  <c r="CL669" i="1"/>
  <c r="CL670" i="1"/>
  <c r="CL671" i="1"/>
  <c r="CL672" i="1"/>
  <c r="CL673" i="1"/>
  <c r="CL674" i="1"/>
  <c r="CL675" i="1"/>
  <c r="CL676" i="1"/>
  <c r="CL677" i="1"/>
  <c r="CL678" i="1"/>
  <c r="CL679" i="1"/>
  <c r="CL680" i="1"/>
  <c r="CL681" i="1"/>
  <c r="CL682" i="1"/>
  <c r="CL683" i="1"/>
  <c r="CL684" i="1"/>
  <c r="CL685" i="1"/>
  <c r="CL686" i="1"/>
  <c r="CL687" i="1"/>
  <c r="CL688" i="1"/>
  <c r="CL689" i="1"/>
  <c r="CL690" i="1"/>
  <c r="CL691" i="1"/>
  <c r="CL692" i="1"/>
  <c r="CL693" i="1"/>
  <c r="CL694" i="1"/>
  <c r="CL695" i="1"/>
  <c r="CL696" i="1"/>
  <c r="CL697" i="1"/>
  <c r="CL698" i="1"/>
  <c r="CL699" i="1"/>
  <c r="CL700" i="1"/>
  <c r="CL701" i="1"/>
  <c r="CL702" i="1"/>
  <c r="CL703" i="1"/>
  <c r="CL704" i="1"/>
  <c r="CL705" i="1"/>
  <c r="CL706" i="1"/>
  <c r="CL707" i="1"/>
  <c r="CL708" i="1"/>
  <c r="CL709" i="1"/>
  <c r="CL710" i="1"/>
  <c r="CL711" i="1"/>
  <c r="CL712" i="1"/>
  <c r="CL713" i="1"/>
  <c r="CL714" i="1"/>
  <c r="CL715" i="1"/>
  <c r="CL716" i="1"/>
  <c r="CL717" i="1"/>
  <c r="CL718" i="1"/>
  <c r="CL719" i="1"/>
  <c r="CL720" i="1"/>
  <c r="CL721" i="1"/>
  <c r="CL722" i="1"/>
  <c r="CL723" i="1"/>
  <c r="CL724" i="1"/>
  <c r="CL725" i="1"/>
  <c r="CL726" i="1"/>
  <c r="CL727" i="1"/>
  <c r="CL728" i="1"/>
  <c r="CL729" i="1"/>
  <c r="CL730" i="1"/>
  <c r="CL731" i="1"/>
  <c r="CL732" i="1"/>
  <c r="CL733" i="1"/>
  <c r="CL734" i="1"/>
  <c r="CL735" i="1"/>
  <c r="CL736" i="1"/>
  <c r="CL737" i="1"/>
  <c r="CL738" i="1"/>
  <c r="CL739" i="1"/>
  <c r="CL740" i="1"/>
  <c r="CL741" i="1"/>
  <c r="CL742" i="1"/>
  <c r="CL743" i="1"/>
  <c r="CL744" i="1"/>
  <c r="CL745" i="1"/>
  <c r="CL746" i="1"/>
  <c r="CL747" i="1"/>
  <c r="CL748" i="1"/>
  <c r="CL749" i="1"/>
  <c r="CL750" i="1"/>
  <c r="CL806" i="1"/>
  <c r="CL807" i="1"/>
  <c r="CL810" i="1"/>
  <c r="CL811" i="1"/>
  <c r="CL812" i="1"/>
  <c r="CL813" i="1"/>
  <c r="CL814" i="1"/>
  <c r="CL815" i="1"/>
  <c r="CL867" i="1"/>
  <c r="CL868" i="1"/>
  <c r="CL869" i="1"/>
  <c r="CL871" i="1"/>
  <c r="CL872" i="1"/>
  <c r="CL873" i="1"/>
  <c r="CL874" i="1"/>
  <c r="CL875" i="1"/>
  <c r="CL876" i="1"/>
  <c r="CL877" i="1"/>
  <c r="CL878" i="1"/>
  <c r="CL879" i="1"/>
  <c r="CL880" i="1"/>
  <c r="CL881" i="1"/>
  <c r="CL882" i="1"/>
  <c r="CL883" i="1"/>
  <c r="CL884" i="1"/>
  <c r="CL885" i="1"/>
  <c r="CL886" i="1"/>
  <c r="CL887" i="1"/>
  <c r="CL888" i="1"/>
  <c r="CL889" i="1"/>
  <c r="CL890" i="1"/>
  <c r="CL891" i="1"/>
  <c r="CL892" i="1"/>
  <c r="CL893" i="1"/>
  <c r="CL894" i="1"/>
  <c r="CL895" i="1"/>
  <c r="CL896" i="1"/>
  <c r="CL897" i="1"/>
  <c r="CL898" i="1"/>
  <c r="CL899" i="1"/>
  <c r="CL900" i="1"/>
  <c r="CL901" i="1"/>
  <c r="CL902" i="1"/>
  <c r="CL903" i="1"/>
  <c r="CL904" i="1"/>
  <c r="CL905" i="1"/>
  <c r="CL906" i="1"/>
  <c r="CL907" i="1"/>
  <c r="CL908" i="1"/>
  <c r="CL909" i="1"/>
  <c r="CL910" i="1"/>
  <c r="CL911" i="1"/>
  <c r="CL912" i="1"/>
  <c r="CL913" i="1"/>
  <c r="CL914" i="1"/>
  <c r="CL915" i="1"/>
  <c r="CL916" i="1"/>
  <c r="CL917" i="1"/>
  <c r="CL918" i="1"/>
  <c r="CL919" i="1"/>
  <c r="CL920" i="1"/>
  <c r="CL921" i="1"/>
  <c r="CL922" i="1"/>
  <c r="CL923" i="1"/>
  <c r="CL924" i="1"/>
  <c r="CL925" i="1"/>
  <c r="CL926" i="1"/>
  <c r="CL927" i="1"/>
  <c r="CL928" i="1"/>
  <c r="CL929" i="1"/>
  <c r="CL930" i="1"/>
  <c r="CL931" i="1"/>
  <c r="CL932" i="1"/>
  <c r="CL933" i="1"/>
  <c r="CL934" i="1"/>
  <c r="CL935" i="1"/>
  <c r="CL936" i="1"/>
  <c r="CL937" i="1"/>
  <c r="CL938" i="1"/>
  <c r="CL939" i="1"/>
  <c r="CL940" i="1"/>
  <c r="CL941" i="1"/>
  <c r="CL942" i="1"/>
  <c r="CL943" i="1"/>
  <c r="CL944" i="1"/>
  <c r="CL945" i="1"/>
  <c r="CL946" i="1"/>
  <c r="CL947" i="1"/>
  <c r="CL948" i="1"/>
  <c r="CL949" i="1"/>
  <c r="CL950" i="1"/>
  <c r="CL951" i="1"/>
  <c r="CL952" i="1"/>
  <c r="CL953" i="1"/>
  <c r="CL954" i="1"/>
  <c r="CL955" i="1"/>
  <c r="CL956" i="1"/>
  <c r="CL957" i="1"/>
  <c r="CL958" i="1"/>
  <c r="CL959" i="1"/>
  <c r="CL960" i="1"/>
  <c r="CL961" i="1"/>
  <c r="CL962" i="1"/>
  <c r="CL963" i="1"/>
  <c r="CL964" i="1"/>
  <c r="CL965" i="1"/>
  <c r="CL966" i="1"/>
  <c r="CL967" i="1"/>
  <c r="CL968" i="1"/>
  <c r="CL969" i="1"/>
  <c r="CL970" i="1"/>
  <c r="CL971" i="1"/>
  <c r="CL972" i="1"/>
  <c r="CL973" i="1"/>
  <c r="CL974" i="1"/>
  <c r="CL975" i="1"/>
  <c r="CL976" i="1"/>
  <c r="CL977" i="1"/>
  <c r="CL978" i="1"/>
  <c r="CL979" i="1"/>
  <c r="CL980" i="1"/>
  <c r="CL981" i="1"/>
  <c r="CL982" i="1"/>
  <c r="CL983" i="1"/>
  <c r="CL984" i="1"/>
  <c r="CL985" i="1"/>
  <c r="CL986" i="1"/>
  <c r="CL987" i="1"/>
  <c r="CL988" i="1"/>
  <c r="CL989" i="1"/>
  <c r="CL990" i="1"/>
  <c r="CL991" i="1"/>
  <c r="CL992" i="1"/>
  <c r="CL993" i="1"/>
  <c r="CL994" i="1"/>
  <c r="CL995" i="1"/>
  <c r="CL996" i="1"/>
  <c r="CL997" i="1"/>
  <c r="CL998" i="1"/>
  <c r="CL999" i="1"/>
  <c r="CL1000" i="1"/>
  <c r="BT487" i="1" l="1"/>
  <c r="BT431" i="1"/>
  <c r="BT415" i="1"/>
  <c r="BT359" i="1"/>
  <c r="BT325" i="1"/>
  <c r="BT323" i="1"/>
  <c r="BT493" i="1"/>
  <c r="BT485" i="1"/>
  <c r="BT484" i="1"/>
  <c r="BT436" i="1"/>
  <c r="BT424" i="1"/>
  <c r="BT416" i="1"/>
  <c r="BT336" i="1"/>
  <c r="BT324" i="1"/>
  <c r="BT320" i="1"/>
  <c r="BT318" i="1"/>
  <c r="BT316" i="1"/>
  <c r="BT312" i="1"/>
  <c r="BT304" i="1"/>
  <c r="BT302" i="1"/>
  <c r="BT298" i="1"/>
  <c r="BT256" i="1"/>
  <c r="BT220" i="1"/>
  <c r="BT218" i="1"/>
  <c r="BT192" i="1"/>
  <c r="BT188" i="1"/>
  <c r="BT129" i="1"/>
  <c r="BT123" i="1"/>
  <c r="BT251" i="1"/>
  <c r="BT247" i="1"/>
  <c r="BT223" i="1"/>
  <c r="BT219" i="1"/>
  <c r="BT215" i="1"/>
  <c r="BT213" i="1"/>
  <c r="BT211" i="1"/>
  <c r="BT193" i="1"/>
  <c r="BT191" i="1"/>
  <c r="BT187" i="1"/>
  <c r="BT185" i="1"/>
  <c r="BT132" i="1"/>
  <c r="BT126" i="1"/>
  <c r="BT455" i="1"/>
  <c r="BT494" i="1"/>
  <c r="BT486" i="1"/>
  <c r="BT438" i="1"/>
  <c r="BT422" i="1"/>
  <c r="BT414" i="1"/>
  <c r="BT349" i="1"/>
  <c r="BT333" i="1"/>
  <c r="BT305" i="1"/>
  <c r="BT303" i="1"/>
  <c r="BT255" i="1"/>
  <c r="BT253" i="1"/>
  <c r="BT249" i="1"/>
  <c r="BT239" i="1"/>
  <c r="BT217" i="1"/>
  <c r="BT139" i="1"/>
  <c r="BT131" i="1"/>
  <c r="BT127" i="1"/>
  <c r="BT505" i="1"/>
  <c r="BT437" i="1"/>
  <c r="BT433" i="1"/>
  <c r="BT421" i="1"/>
  <c r="BT417" i="1"/>
  <c r="BT322" i="1"/>
  <c r="BT254" i="1"/>
  <c r="BT194" i="1"/>
  <c r="BT186" i="1"/>
  <c r="BT184" i="1"/>
  <c r="BT145" i="1"/>
  <c r="BT142" i="1"/>
  <c r="BT138" i="1"/>
  <c r="BT130" i="1"/>
  <c r="BT128" i="1"/>
  <c r="BT125" i="1"/>
  <c r="BT34" i="1" l="1"/>
  <c r="BV126" i="1"/>
  <c r="BV128" i="1"/>
  <c r="BV138" i="1"/>
  <c r="BV145" i="1"/>
  <c r="BV186" i="1"/>
  <c r="BV254" i="1"/>
  <c r="BV322" i="1"/>
  <c r="BV421" i="1"/>
  <c r="BV433" i="1"/>
  <c r="BV494" i="1"/>
  <c r="BV185" i="1"/>
  <c r="BV193" i="1"/>
  <c r="BV251" i="1"/>
  <c r="BV129" i="1"/>
  <c r="BV188" i="1"/>
  <c r="BV192" i="1"/>
  <c r="BV298" i="1"/>
  <c r="BV304" i="1"/>
  <c r="BV316" i="1"/>
  <c r="BV320" i="1"/>
  <c r="BV424" i="1"/>
  <c r="BV436" i="1"/>
  <c r="BV484" i="1"/>
  <c r="BV485" i="1"/>
  <c r="BV325" i="1"/>
  <c r="BV431" i="1"/>
  <c r="BV217" i="1"/>
  <c r="BV255" i="1"/>
  <c r="BV455" i="1"/>
  <c r="BV131" i="1"/>
  <c r="BV139" i="1"/>
  <c r="BV253" i="1"/>
  <c r="BV305" i="1"/>
  <c r="BV333" i="1"/>
  <c r="BV349" i="1"/>
  <c r="BV414" i="1"/>
  <c r="BV422" i="1"/>
  <c r="BV438" i="1"/>
  <c r="BV132" i="1"/>
  <c r="BV213" i="1"/>
  <c r="BV219" i="1"/>
  <c r="BV223" i="1"/>
  <c r="BV220" i="1"/>
  <c r="BV256" i="1"/>
  <c r="BV127" i="1"/>
  <c r="BV239" i="1"/>
  <c r="BV249" i="1"/>
  <c r="BV303" i="1"/>
  <c r="BV125" i="1"/>
  <c r="BV130" i="1"/>
  <c r="BV142" i="1"/>
  <c r="BV184" i="1"/>
  <c r="BV194" i="1"/>
  <c r="BV417" i="1"/>
  <c r="BV437" i="1"/>
  <c r="BV505" i="1"/>
  <c r="BV486" i="1"/>
  <c r="BV187" i="1"/>
  <c r="BV191" i="1"/>
  <c r="BV247" i="1"/>
  <c r="BV123" i="1"/>
  <c r="BV302" i="1"/>
  <c r="BV312" i="1"/>
  <c r="BV318" i="1"/>
  <c r="BV324" i="1"/>
  <c r="BV336" i="1"/>
  <c r="BV416" i="1"/>
  <c r="BV323" i="1"/>
  <c r="BV359" i="1"/>
  <c r="BV415" i="1"/>
  <c r="BV487" i="1"/>
  <c r="BV211" i="1"/>
  <c r="BV215" i="1"/>
  <c r="BV218" i="1"/>
  <c r="BV493" i="1"/>
  <c r="BT390" i="1" l="1"/>
  <c r="BT419" i="1"/>
  <c r="BT287" i="1"/>
  <c r="BT338" i="1"/>
  <c r="BT135" i="1"/>
  <c r="BT521" i="1"/>
  <c r="BT136" i="1"/>
  <c r="BT502" i="1"/>
  <c r="BT133" i="1"/>
  <c r="BT134" i="1"/>
  <c r="BT237" i="1"/>
  <c r="BT143" i="1"/>
  <c r="BT514" i="1"/>
  <c r="BV514" i="1" l="1"/>
  <c r="BV237" i="1"/>
  <c r="BV133" i="1"/>
  <c r="BV521" i="1"/>
  <c r="BV338" i="1"/>
  <c r="BV287" i="1"/>
  <c r="BV502" i="1"/>
  <c r="BV419" i="1"/>
  <c r="BV390" i="1"/>
  <c r="BV143" i="1"/>
  <c r="BV134" i="1"/>
  <c r="BV136" i="1"/>
  <c r="BV135" i="1"/>
  <c r="BV430" i="1" l="1"/>
  <c r="BT430" i="1"/>
  <c r="BV418" i="1"/>
  <c r="BT418" i="1"/>
  <c r="BV354" i="1"/>
  <c r="BT354" i="1"/>
  <c r="BV350" i="1"/>
  <c r="BT350" i="1"/>
  <c r="BV346" i="1"/>
  <c r="BT346" i="1"/>
  <c r="BV238" i="1"/>
  <c r="BT238" i="1"/>
  <c r="BV429" i="1"/>
  <c r="BT429" i="1"/>
  <c r="BV353" i="1"/>
  <c r="BT353" i="1"/>
  <c r="BV341" i="1"/>
  <c r="BT341" i="1"/>
  <c r="BV468" i="1"/>
  <c r="BT468" i="1"/>
  <c r="BV440" i="1"/>
  <c r="BT440" i="1"/>
  <c r="BV348" i="1"/>
  <c r="BT348" i="1"/>
  <c r="BV344" i="1"/>
  <c r="BT344" i="1"/>
  <c r="BV467" i="1"/>
  <c r="BT467" i="1"/>
  <c r="BV439" i="1"/>
  <c r="BT439" i="1"/>
  <c r="BV423" i="1"/>
  <c r="BT423" i="1"/>
  <c r="BV347" i="1"/>
  <c r="BT347" i="1"/>
  <c r="BV9" i="1" l="1"/>
  <c r="BT9" i="1"/>
  <c r="BV8" i="1"/>
  <c r="BT8" i="1"/>
  <c r="BU940" i="1" l="1"/>
  <c r="BU939" i="1"/>
  <c r="BU910" i="1"/>
  <c r="BU919" i="1"/>
  <c r="BU935" i="1"/>
  <c r="BU750" i="1"/>
  <c r="BU937" i="1"/>
  <c r="BU909" i="1"/>
  <c r="BU932" i="1"/>
  <c r="BU931" i="1"/>
  <c r="BU923" i="1"/>
  <c r="BU920" i="1"/>
  <c r="BU930" i="1"/>
  <c r="BU929" i="1"/>
  <c r="BU938" i="1"/>
  <c r="BU908" i="1"/>
  <c r="BU936" i="1"/>
  <c r="BU918" i="1"/>
  <c r="BU933" i="1"/>
  <c r="BU934" i="1"/>
  <c r="BU922" i="1"/>
  <c r="BU921" i="1"/>
  <c r="BV940" i="1" l="1"/>
  <c r="BT940" i="1"/>
  <c r="BV934" i="1"/>
  <c r="BT934" i="1"/>
  <c r="BV938" i="1"/>
  <c r="BT938" i="1"/>
  <c r="BV908" i="1"/>
  <c r="BT908" i="1"/>
  <c r="BV920" i="1"/>
  <c r="BT920" i="1"/>
  <c r="BV931" i="1"/>
  <c r="BT931" i="1"/>
  <c r="BV935" i="1"/>
  <c r="BT935" i="1"/>
  <c r="BV910" i="1"/>
  <c r="BT910" i="1"/>
  <c r="BV939" i="1"/>
  <c r="BT939" i="1"/>
  <c r="BV922" i="1"/>
  <c r="BT922" i="1"/>
  <c r="BV918" i="1"/>
  <c r="BT918" i="1"/>
  <c r="BV929" i="1"/>
  <c r="BT929" i="1"/>
  <c r="BV909" i="1"/>
  <c r="BT909" i="1"/>
  <c r="BV932" i="1"/>
  <c r="BT932" i="1"/>
  <c r="BV937" i="1"/>
  <c r="BT937" i="1"/>
  <c r="BV921" i="1"/>
  <c r="BT921" i="1"/>
  <c r="BV933" i="1"/>
  <c r="BT933" i="1"/>
  <c r="BV936" i="1"/>
  <c r="BT936" i="1"/>
  <c r="BV930" i="1"/>
  <c r="BT930" i="1"/>
  <c r="BV923" i="1"/>
  <c r="BT923" i="1"/>
  <c r="BV919" i="1"/>
  <c r="BT919" i="1"/>
  <c r="BV750" i="1"/>
  <c r="BT750" i="1"/>
  <c r="CL48" i="1" l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67" i="1"/>
  <c r="CL68" i="1"/>
  <c r="CL69" i="1"/>
  <c r="CL70" i="1"/>
  <c r="CL71" i="1"/>
  <c r="CL72" i="1"/>
  <c r="CL73" i="1"/>
  <c r="CL74" i="1"/>
  <c r="CL75" i="1"/>
  <c r="CL76" i="1"/>
  <c r="CL77" i="1"/>
  <c r="BU10" i="1" l="1"/>
  <c r="BU31" i="1" l="1"/>
  <c r="BT31" i="1" s="1"/>
  <c r="BU30" i="1"/>
  <c r="BT30" i="1" s="1"/>
  <c r="BU29" i="1"/>
  <c r="BT29" i="1" s="1"/>
  <c r="BU28" i="1"/>
  <c r="BT28" i="1" s="1"/>
  <c r="BU27" i="1"/>
  <c r="BT27" i="1" s="1"/>
  <c r="BU25" i="1"/>
  <c r="BT25" i="1" s="1"/>
  <c r="BU24" i="1"/>
  <c r="BT24" i="1" s="1"/>
  <c r="BU23" i="1"/>
  <c r="BT23" i="1" s="1"/>
  <c r="BU22" i="1"/>
  <c r="BT22" i="1" s="1"/>
  <c r="BU21" i="1"/>
  <c r="BT21" i="1" s="1"/>
  <c r="BU20" i="1"/>
  <c r="BT20" i="1" s="1"/>
  <c r="BU19" i="1"/>
  <c r="BT19" i="1" s="1"/>
  <c r="BU18" i="1"/>
  <c r="BT18" i="1" s="1"/>
  <c r="BU16" i="1"/>
  <c r="BT16" i="1" s="1"/>
  <c r="BU15" i="1"/>
  <c r="BT15" i="1" s="1"/>
  <c r="BU14" i="1"/>
  <c r="BT14" i="1" s="1"/>
  <c r="BU13" i="1"/>
  <c r="BT13" i="1" s="1"/>
  <c r="BU11" i="1"/>
  <c r="BV35" i="1" s="1"/>
  <c r="BU12" i="1"/>
  <c r="BT10" i="1"/>
  <c r="BV10" i="1" l="1"/>
  <c r="BV15" i="1"/>
  <c r="BV18" i="1"/>
  <c r="BV24" i="1"/>
  <c r="BV29" i="1"/>
  <c r="BV19" i="1"/>
  <c r="BV13" i="1"/>
  <c r="BV30" i="1"/>
  <c r="BV31" i="1"/>
  <c r="BV21" i="1"/>
  <c r="BV25" i="1"/>
  <c r="BV34" i="1"/>
  <c r="BV23" i="1"/>
  <c r="BV20" i="1"/>
  <c r="BV27" i="1"/>
  <c r="BV28" i="1"/>
  <c r="BV16" i="1"/>
  <c r="BV14" i="1"/>
  <c r="BV22" i="1"/>
  <c r="BV12" i="1"/>
  <c r="BT12" i="1"/>
  <c r="BT11" i="1"/>
  <c r="BV11" i="1"/>
  <c r="CL8" i="1" l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16007" i="1" l="1"/>
  <c r="CL14007" i="1"/>
  <c r="CL7" i="1"/>
  <c r="CC14007" i="1" l="1"/>
  <c r="CC16267" i="1"/>
  <c r="CC16007" i="1"/>
  <c r="CC16019" i="1"/>
  <c r="CC16027" i="1"/>
  <c r="CC16035" i="1"/>
  <c r="CC16043" i="1"/>
  <c r="CC16051" i="1"/>
  <c r="CC16059" i="1"/>
  <c r="CC16067" i="1"/>
  <c r="CC16075" i="1"/>
  <c r="CC16083" i="1"/>
  <c r="CC16091" i="1"/>
  <c r="CC16099" i="1"/>
  <c r="CC16107" i="1"/>
  <c r="CC16115" i="1"/>
  <c r="CC16123" i="1"/>
  <c r="CC16131" i="1"/>
  <c r="CC16139" i="1"/>
  <c r="CC16147" i="1"/>
  <c r="CC16155" i="1"/>
  <c r="CC16163" i="1"/>
  <c r="CC16171" i="1"/>
  <c r="CC16179" i="1"/>
  <c r="CC16187" i="1"/>
  <c r="CC16195" i="1"/>
  <c r="CC16203" i="1"/>
  <c r="CC16211" i="1"/>
  <c r="CC16219" i="1"/>
  <c r="CC16227" i="1"/>
  <c r="CC16235" i="1"/>
  <c r="CC16243" i="1"/>
  <c r="CC16251" i="1"/>
  <c r="CC16259" i="1"/>
  <c r="CC16500" i="1"/>
  <c r="CC16498" i="1"/>
  <c r="CC16496" i="1"/>
  <c r="CC16494" i="1"/>
  <c r="CC16492" i="1"/>
  <c r="CC16490" i="1"/>
  <c r="CC16488" i="1"/>
  <c r="CC16486" i="1"/>
  <c r="CC16484" i="1"/>
  <c r="CC16482" i="1"/>
  <c r="CC16480" i="1"/>
  <c r="CC16478" i="1"/>
  <c r="CC16476" i="1"/>
  <c r="CC16474" i="1"/>
  <c r="CC16472" i="1"/>
  <c r="CC16470" i="1"/>
  <c r="CC16468" i="1"/>
  <c r="CC16466" i="1"/>
  <c r="CC16464" i="1"/>
  <c r="CC16462" i="1"/>
  <c r="CC16460" i="1"/>
  <c r="CC16458" i="1"/>
  <c r="CC16456" i="1"/>
  <c r="CC16454" i="1"/>
  <c r="CC16452" i="1"/>
  <c r="CC16450" i="1"/>
  <c r="CC16448" i="1"/>
  <c r="CC16446" i="1"/>
  <c r="CC16444" i="1"/>
  <c r="CC16442" i="1"/>
  <c r="CC16440" i="1"/>
  <c r="CC16438" i="1"/>
  <c r="CC16436" i="1"/>
  <c r="CC16434" i="1"/>
  <c r="CC16432" i="1"/>
  <c r="CC16430" i="1"/>
  <c r="CC16428" i="1"/>
  <c r="CC16426" i="1"/>
  <c r="CC16424" i="1"/>
  <c r="CC16422" i="1"/>
  <c r="CC16420" i="1"/>
  <c r="CC16418" i="1"/>
  <c r="CC16416" i="1"/>
  <c r="CC16414" i="1"/>
  <c r="CC16412" i="1"/>
  <c r="CC16410" i="1"/>
  <c r="CC16408" i="1"/>
  <c r="CC16406" i="1"/>
  <c r="CC16404" i="1"/>
  <c r="CC16402" i="1"/>
  <c r="CC16400" i="1"/>
  <c r="CC16398" i="1"/>
  <c r="CC16396" i="1"/>
  <c r="CC16499" i="1"/>
  <c r="CC16497" i="1"/>
  <c r="CC16495" i="1"/>
  <c r="CC16493" i="1"/>
  <c r="CC16491" i="1"/>
  <c r="CC16489" i="1"/>
  <c r="CC16487" i="1"/>
  <c r="CC16485" i="1"/>
  <c r="CC16483" i="1"/>
  <c r="CC16481" i="1"/>
  <c r="CC16479" i="1"/>
  <c r="CC16477" i="1"/>
  <c r="CC16475" i="1"/>
  <c r="CC16473" i="1"/>
  <c r="CC16471" i="1"/>
  <c r="CC16469" i="1"/>
  <c r="CC16467" i="1"/>
  <c r="CC16465" i="1"/>
  <c r="CC16463" i="1"/>
  <c r="CC16461" i="1"/>
  <c r="CC16459" i="1"/>
  <c r="CC16457" i="1"/>
  <c r="CC16455" i="1"/>
  <c r="CC16453" i="1"/>
  <c r="CC16451" i="1"/>
  <c r="CC16449" i="1"/>
  <c r="CC16447" i="1"/>
  <c r="CC16445" i="1"/>
  <c r="CC16443" i="1"/>
  <c r="CC16441" i="1"/>
  <c r="CC16439" i="1"/>
  <c r="CC16437" i="1"/>
  <c r="CC16435" i="1"/>
  <c r="CC16433" i="1"/>
  <c r="CC16431" i="1"/>
  <c r="CC16429" i="1"/>
  <c r="CC16427" i="1"/>
  <c r="CC16425" i="1"/>
  <c r="CC16423" i="1"/>
  <c r="CC16421" i="1"/>
  <c r="CC16419" i="1"/>
  <c r="CC16417" i="1"/>
  <c r="CC16415" i="1"/>
  <c r="CC16413" i="1"/>
  <c r="CC16411" i="1"/>
  <c r="CC16409" i="1"/>
  <c r="CC16407" i="1"/>
  <c r="CC16405" i="1"/>
  <c r="CC16403" i="1"/>
  <c r="CC16401" i="1"/>
  <c r="CC16399" i="1"/>
  <c r="CC16397" i="1"/>
  <c r="CC16395" i="1"/>
  <c r="CC16393" i="1"/>
  <c r="CC16391" i="1"/>
  <c r="CC16389" i="1"/>
  <c r="CC16387" i="1"/>
  <c r="CC16385" i="1"/>
  <c r="CC16383" i="1"/>
  <c r="CC16381" i="1"/>
  <c r="CC16379" i="1"/>
  <c r="CC16377" i="1"/>
  <c r="CC16375" i="1"/>
  <c r="CC16373" i="1"/>
  <c r="CC16371" i="1"/>
  <c r="CC16369" i="1"/>
  <c r="CC16367" i="1"/>
  <c r="CC16365" i="1"/>
  <c r="CC16363" i="1"/>
  <c r="CC16361" i="1"/>
  <c r="CC16359" i="1"/>
  <c r="CC16357" i="1"/>
  <c r="CC16355" i="1"/>
  <c r="CC16353" i="1"/>
  <c r="CC16351" i="1"/>
  <c r="CC16349" i="1"/>
  <c r="CC16347" i="1"/>
  <c r="CC16345" i="1"/>
  <c r="CC16343" i="1"/>
  <c r="CC16341" i="1"/>
  <c r="CC16339" i="1"/>
  <c r="CC16337" i="1"/>
  <c r="CC16335" i="1"/>
  <c r="CC16333" i="1"/>
  <c r="CC16331" i="1"/>
  <c r="CC16388" i="1"/>
  <c r="CC16380" i="1"/>
  <c r="CC16372" i="1"/>
  <c r="CC16364" i="1"/>
  <c r="CC16356" i="1"/>
  <c r="CC16348" i="1"/>
  <c r="CC16340" i="1"/>
  <c r="CC16332" i="1"/>
  <c r="CC16390" i="1"/>
  <c r="CC16382" i="1"/>
  <c r="CC16374" i="1"/>
  <c r="CC16366" i="1"/>
  <c r="CC16358" i="1"/>
  <c r="CC16350" i="1"/>
  <c r="CC16342" i="1"/>
  <c r="CC16334" i="1"/>
  <c r="CC16329" i="1"/>
  <c r="CC16327" i="1"/>
  <c r="CC16325" i="1"/>
  <c r="CC16323" i="1"/>
  <c r="CC16321" i="1"/>
  <c r="CC16319" i="1"/>
  <c r="CC16317" i="1"/>
  <c r="CC16315" i="1"/>
  <c r="CC16313" i="1"/>
  <c r="CC16311" i="1"/>
  <c r="CC16309" i="1"/>
  <c r="CC16307" i="1"/>
  <c r="CC16305" i="1"/>
  <c r="CC16303" i="1"/>
  <c r="CC16301" i="1"/>
  <c r="CC16299" i="1"/>
  <c r="CC16297" i="1"/>
  <c r="CC16295" i="1"/>
  <c r="CC16293" i="1"/>
  <c r="CC16291" i="1"/>
  <c r="CC16289" i="1"/>
  <c r="CC16287" i="1"/>
  <c r="CC16285" i="1"/>
  <c r="CC16283" i="1"/>
  <c r="CC16281" i="1"/>
  <c r="CC16279" i="1"/>
  <c r="CC16277" i="1"/>
  <c r="CC16275" i="1"/>
  <c r="CC16273" i="1"/>
  <c r="CC16271" i="1"/>
  <c r="CC16392" i="1"/>
  <c r="CC16384" i="1"/>
  <c r="CC16376" i="1"/>
  <c r="CC16368" i="1"/>
  <c r="CC16360" i="1"/>
  <c r="CC16352" i="1"/>
  <c r="CC16344" i="1"/>
  <c r="CC16336" i="1"/>
  <c r="CC16394" i="1"/>
  <c r="CC16386" i="1"/>
  <c r="CC16378" i="1"/>
  <c r="CC16370" i="1"/>
  <c r="CC16362" i="1"/>
  <c r="CC16354" i="1"/>
  <c r="CC16346" i="1"/>
  <c r="CC16338" i="1"/>
  <c r="CC16330" i="1"/>
  <c r="CC16328" i="1"/>
  <c r="CC16326" i="1"/>
  <c r="CC16324" i="1"/>
  <c r="CC16322" i="1"/>
  <c r="CC16320" i="1"/>
  <c r="CC16318" i="1"/>
  <c r="CC16316" i="1"/>
  <c r="CC16314" i="1"/>
  <c r="CC16312" i="1"/>
  <c r="CC16310" i="1"/>
  <c r="CC16308" i="1"/>
  <c r="CC16306" i="1"/>
  <c r="CC16304" i="1"/>
  <c r="CC16302" i="1"/>
  <c r="CC16300" i="1"/>
  <c r="CC16298" i="1"/>
  <c r="CC16296" i="1"/>
  <c r="CC16294" i="1"/>
  <c r="CC16292" i="1"/>
  <c r="CC16290" i="1"/>
  <c r="CC16288" i="1"/>
  <c r="CC16286" i="1"/>
  <c r="CC16284" i="1"/>
  <c r="CC16282" i="1"/>
  <c r="CC16280" i="1"/>
  <c r="CC16278" i="1"/>
  <c r="CC16276" i="1"/>
  <c r="CC16274" i="1"/>
  <c r="CC16272" i="1"/>
  <c r="CC16270" i="1"/>
  <c r="CC16268" i="1"/>
  <c r="CC16266" i="1"/>
  <c r="CC16264" i="1"/>
  <c r="CC16262" i="1"/>
  <c r="CC16260" i="1"/>
  <c r="CC16258" i="1"/>
  <c r="CC16256" i="1"/>
  <c r="CC16254" i="1"/>
  <c r="CC16252" i="1"/>
  <c r="CC16250" i="1"/>
  <c r="CC16248" i="1"/>
  <c r="CC16246" i="1"/>
  <c r="CC16244" i="1"/>
  <c r="CC16242" i="1"/>
  <c r="CC16240" i="1"/>
  <c r="CC16238" i="1"/>
  <c r="CC16236" i="1"/>
  <c r="CC16234" i="1"/>
  <c r="CC16232" i="1"/>
  <c r="CC16230" i="1"/>
  <c r="CC16228" i="1"/>
  <c r="CC16226" i="1"/>
  <c r="CC16224" i="1"/>
  <c r="CC16222" i="1"/>
  <c r="CC16220" i="1"/>
  <c r="CC16218" i="1"/>
  <c r="CC16216" i="1"/>
  <c r="CC16214" i="1"/>
  <c r="CC16212" i="1"/>
  <c r="CC16210" i="1"/>
  <c r="CC16208" i="1"/>
  <c r="CC16206" i="1"/>
  <c r="CC16204" i="1"/>
  <c r="CC16202" i="1"/>
  <c r="CC16200" i="1"/>
  <c r="CC16198" i="1"/>
  <c r="CC16196" i="1"/>
  <c r="CC16194" i="1"/>
  <c r="CC16192" i="1"/>
  <c r="CC16190" i="1"/>
  <c r="CC16188" i="1"/>
  <c r="CC16186" i="1"/>
  <c r="CC16184" i="1"/>
  <c r="CC16182" i="1"/>
  <c r="CC16180" i="1"/>
  <c r="CC16178" i="1"/>
  <c r="CC16176" i="1"/>
  <c r="CC16174" i="1"/>
  <c r="CC16172" i="1"/>
  <c r="CC16170" i="1"/>
  <c r="CC16168" i="1"/>
  <c r="CC16166" i="1"/>
  <c r="CC16164" i="1"/>
  <c r="CC16162" i="1"/>
  <c r="CC16160" i="1"/>
  <c r="CC16158" i="1"/>
  <c r="CC16156" i="1"/>
  <c r="CC16154" i="1"/>
  <c r="CC16152" i="1"/>
  <c r="CC16150" i="1"/>
  <c r="CC16148" i="1"/>
  <c r="CC16146" i="1"/>
  <c r="CC16144" i="1"/>
  <c r="CC16142" i="1"/>
  <c r="CC16140" i="1"/>
  <c r="CC16138" i="1"/>
  <c r="CC16136" i="1"/>
  <c r="CC16134" i="1"/>
  <c r="CC16132" i="1"/>
  <c r="CC16130" i="1"/>
  <c r="CC16128" i="1"/>
  <c r="CC16126" i="1"/>
  <c r="CC16124" i="1"/>
  <c r="CC16122" i="1"/>
  <c r="CC16120" i="1"/>
  <c r="CC16118" i="1"/>
  <c r="CC16116" i="1"/>
  <c r="CC16114" i="1"/>
  <c r="CC16112" i="1"/>
  <c r="CC16110" i="1"/>
  <c r="CC16108" i="1"/>
  <c r="CC16106" i="1"/>
  <c r="CC16104" i="1"/>
  <c r="CC16102" i="1"/>
  <c r="CC16100" i="1"/>
  <c r="CC16098" i="1"/>
  <c r="CC16096" i="1"/>
  <c r="CC16094" i="1"/>
  <c r="CC16092" i="1"/>
  <c r="CC16090" i="1"/>
  <c r="CC16088" i="1"/>
  <c r="CC16086" i="1"/>
  <c r="CC16084" i="1"/>
  <c r="CC16082" i="1"/>
  <c r="CC16080" i="1"/>
  <c r="CC16078" i="1"/>
  <c r="CC16076" i="1"/>
  <c r="CC16074" i="1"/>
  <c r="CC16072" i="1"/>
  <c r="CC16070" i="1"/>
  <c r="CC16068" i="1"/>
  <c r="CC16066" i="1"/>
  <c r="CC16064" i="1"/>
  <c r="CC16062" i="1"/>
  <c r="CC16060" i="1"/>
  <c r="CC16058" i="1"/>
  <c r="CC16056" i="1"/>
  <c r="CC16054" i="1"/>
  <c r="CC16052" i="1"/>
  <c r="CC16050" i="1"/>
  <c r="CC16048" i="1"/>
  <c r="CC16046" i="1"/>
  <c r="CC16044" i="1"/>
  <c r="CC16042" i="1"/>
  <c r="CC16040" i="1"/>
  <c r="CC16038" i="1"/>
  <c r="CC16036" i="1"/>
  <c r="CC16034" i="1"/>
  <c r="CC16032" i="1"/>
  <c r="CC16030" i="1"/>
  <c r="CC16028" i="1"/>
  <c r="CC16026" i="1"/>
  <c r="CC16024" i="1"/>
  <c r="CC16022" i="1"/>
  <c r="CC16020" i="1"/>
  <c r="CC16018" i="1"/>
  <c r="CC16016" i="1"/>
  <c r="CC16014" i="1"/>
  <c r="CC16008" i="1"/>
  <c r="CC16017" i="1"/>
  <c r="CC16025" i="1"/>
  <c r="CC16033" i="1"/>
  <c r="CC16041" i="1"/>
  <c r="CC16049" i="1"/>
  <c r="CC16057" i="1"/>
  <c r="CC16065" i="1"/>
  <c r="CC16073" i="1"/>
  <c r="CC16081" i="1"/>
  <c r="CC16089" i="1"/>
  <c r="CC16097" i="1"/>
  <c r="CC16105" i="1"/>
  <c r="CC16113" i="1"/>
  <c r="CC16121" i="1"/>
  <c r="CC16129" i="1"/>
  <c r="CC16137" i="1"/>
  <c r="CC16145" i="1"/>
  <c r="CC16153" i="1"/>
  <c r="CC16161" i="1"/>
  <c r="CC16169" i="1"/>
  <c r="CC16177" i="1"/>
  <c r="CC16185" i="1"/>
  <c r="CC16193" i="1"/>
  <c r="CC16201" i="1"/>
  <c r="CC16209" i="1"/>
  <c r="CC16217" i="1"/>
  <c r="CC16225" i="1"/>
  <c r="CC16233" i="1"/>
  <c r="CC16241" i="1"/>
  <c r="CC16249" i="1"/>
  <c r="CC16257" i="1"/>
  <c r="CC16265" i="1"/>
  <c r="CC16015" i="1"/>
  <c r="CC16023" i="1"/>
  <c r="CC16031" i="1"/>
  <c r="CC16039" i="1"/>
  <c r="CC16047" i="1"/>
  <c r="CC16055" i="1"/>
  <c r="CC16063" i="1"/>
  <c r="CC16071" i="1"/>
  <c r="CC16079" i="1"/>
  <c r="CC16087" i="1"/>
  <c r="CC16095" i="1"/>
  <c r="CC16103" i="1"/>
  <c r="CC16111" i="1"/>
  <c r="CC16119" i="1"/>
  <c r="CC16127" i="1"/>
  <c r="CC16135" i="1"/>
  <c r="CC16143" i="1"/>
  <c r="CC16151" i="1"/>
  <c r="CC16159" i="1"/>
  <c r="CC16167" i="1"/>
  <c r="CC16175" i="1"/>
  <c r="CC16183" i="1"/>
  <c r="CC16191" i="1"/>
  <c r="CC16199" i="1"/>
  <c r="CC16207" i="1"/>
  <c r="CC16215" i="1"/>
  <c r="CC16223" i="1"/>
  <c r="CC16231" i="1"/>
  <c r="CC16239" i="1"/>
  <c r="CC16247" i="1"/>
  <c r="CC16255" i="1"/>
  <c r="CC16263" i="1"/>
  <c r="CC16013" i="1"/>
  <c r="CC16021" i="1"/>
  <c r="CC16029" i="1"/>
  <c r="CC16037" i="1"/>
  <c r="CC16045" i="1"/>
  <c r="CC16053" i="1"/>
  <c r="CC16061" i="1"/>
  <c r="CC16069" i="1"/>
  <c r="CC16077" i="1"/>
  <c r="CC16085" i="1"/>
  <c r="CC16093" i="1"/>
  <c r="CC16101" i="1"/>
  <c r="CC16109" i="1"/>
  <c r="CC16117" i="1"/>
  <c r="CC16125" i="1"/>
  <c r="CC16133" i="1"/>
  <c r="CC16141" i="1"/>
  <c r="CC16149" i="1"/>
  <c r="CC16157" i="1"/>
  <c r="CC16165" i="1"/>
  <c r="CC16173" i="1"/>
  <c r="CC16181" i="1"/>
  <c r="CC16189" i="1"/>
  <c r="CC16197" i="1"/>
  <c r="CC16205" i="1"/>
  <c r="CC16213" i="1"/>
  <c r="CC16221" i="1"/>
  <c r="CC16229" i="1"/>
  <c r="CC16237" i="1"/>
  <c r="CC16245" i="1"/>
  <c r="CC16253" i="1"/>
  <c r="CC16261" i="1"/>
  <c r="CC16269" i="1"/>
  <c r="BW14007" i="1" l="1"/>
  <c r="BZ14007" i="1"/>
  <c r="BW16149" i="1"/>
  <c r="BZ16149" i="1"/>
  <c r="CA16149" i="1" s="1"/>
  <c r="CD16149" i="1"/>
  <c r="BW16053" i="1"/>
  <c r="BZ16053" i="1"/>
  <c r="CA16053" i="1" s="1"/>
  <c r="CD16053" i="1"/>
  <c r="CD16269" i="1"/>
  <c r="BW16269" i="1"/>
  <c r="BZ16269" i="1"/>
  <c r="CA16269" i="1" s="1"/>
  <c r="CD16237" i="1"/>
  <c r="BW16237" i="1"/>
  <c r="BZ16237" i="1"/>
  <c r="CA16237" i="1" s="1"/>
  <c r="CD16205" i="1"/>
  <c r="BW16205" i="1"/>
  <c r="BZ16205" i="1"/>
  <c r="CA16205" i="1" s="1"/>
  <c r="CD16173" i="1"/>
  <c r="BW16173" i="1"/>
  <c r="BZ16173" i="1"/>
  <c r="CA16173" i="1" s="1"/>
  <c r="CD16141" i="1"/>
  <c r="BW16141" i="1"/>
  <c r="BZ16141" i="1"/>
  <c r="CA16141" i="1" s="1"/>
  <c r="CD16109" i="1"/>
  <c r="BW16109" i="1"/>
  <c r="BZ16109" i="1"/>
  <c r="CA16109" i="1" s="1"/>
  <c r="CD16077" i="1"/>
  <c r="BW16077" i="1"/>
  <c r="BZ16077" i="1"/>
  <c r="CA16077" i="1" s="1"/>
  <c r="CD16045" i="1"/>
  <c r="BW16045" i="1"/>
  <c r="BZ16045" i="1"/>
  <c r="CA16045" i="1" s="1"/>
  <c r="BW16013" i="1"/>
  <c r="BZ16013" i="1"/>
  <c r="CA16013" i="1" s="1"/>
  <c r="CD16239" i="1"/>
  <c r="BW16239" i="1"/>
  <c r="BZ16239" i="1"/>
  <c r="CA16239" i="1" s="1"/>
  <c r="CD16207" i="1"/>
  <c r="BW16207" i="1"/>
  <c r="BZ16207" i="1"/>
  <c r="CA16207" i="1" s="1"/>
  <c r="CD16175" i="1"/>
  <c r="BW16175" i="1"/>
  <c r="BZ16175" i="1"/>
  <c r="CA16175" i="1" s="1"/>
  <c r="CD16143" i="1"/>
  <c r="BW16143" i="1"/>
  <c r="BZ16143" i="1"/>
  <c r="CA16143" i="1" s="1"/>
  <c r="CD16111" i="1"/>
  <c r="BW16111" i="1"/>
  <c r="BZ16111" i="1"/>
  <c r="CA16111" i="1" s="1"/>
  <c r="CD16079" i="1"/>
  <c r="BW16079" i="1"/>
  <c r="BZ16079" i="1"/>
  <c r="CA16079" i="1" s="1"/>
  <c r="CD16047" i="1"/>
  <c r="BW16047" i="1"/>
  <c r="BZ16047" i="1"/>
  <c r="CA16047" i="1" s="1"/>
  <c r="BW16015" i="1"/>
  <c r="BZ16015" i="1"/>
  <c r="CA16015" i="1" s="1"/>
  <c r="CD16241" i="1"/>
  <c r="BW16241" i="1"/>
  <c r="BZ16241" i="1"/>
  <c r="CA16241" i="1" s="1"/>
  <c r="CD16209" i="1"/>
  <c r="BW16209" i="1"/>
  <c r="BZ16209" i="1"/>
  <c r="CA16209" i="1" s="1"/>
  <c r="CD16177" i="1"/>
  <c r="BW16177" i="1"/>
  <c r="BZ16177" i="1"/>
  <c r="CA16177" i="1" s="1"/>
  <c r="CD16145" i="1"/>
  <c r="BW16145" i="1"/>
  <c r="BZ16145" i="1"/>
  <c r="CA16145" i="1" s="1"/>
  <c r="CD16113" i="1"/>
  <c r="BW16113" i="1"/>
  <c r="BZ16113" i="1"/>
  <c r="CA16113" i="1" s="1"/>
  <c r="CD16081" i="1"/>
  <c r="BW16081" i="1"/>
  <c r="BZ16081" i="1"/>
  <c r="CA16081" i="1" s="1"/>
  <c r="CD16049" i="1"/>
  <c r="BW16049" i="1"/>
  <c r="BZ16049" i="1"/>
  <c r="CA16049" i="1" s="1"/>
  <c r="BW16017" i="1"/>
  <c r="BZ16017" i="1"/>
  <c r="CA16017" i="1" s="1"/>
  <c r="BW16018" i="1"/>
  <c r="BZ16018" i="1"/>
  <c r="CA16018" i="1" s="1"/>
  <c r="BW16026" i="1"/>
  <c r="BZ16026" i="1"/>
  <c r="CA16026" i="1" s="1"/>
  <c r="BW16034" i="1"/>
  <c r="BZ16034" i="1"/>
  <c r="CA16034" i="1" s="1"/>
  <c r="CD16042" i="1"/>
  <c r="BW16042" i="1"/>
  <c r="BZ16042" i="1"/>
  <c r="CA16042" i="1" s="1"/>
  <c r="CD16050" i="1"/>
  <c r="BW16050" i="1"/>
  <c r="BZ16050" i="1"/>
  <c r="CA16050" i="1" s="1"/>
  <c r="CD16058" i="1"/>
  <c r="BW16058" i="1"/>
  <c r="BZ16058" i="1"/>
  <c r="CA16058" i="1" s="1"/>
  <c r="CD16066" i="1"/>
  <c r="BW16066" i="1"/>
  <c r="BZ16066" i="1"/>
  <c r="CA16066" i="1" s="1"/>
  <c r="CD16074" i="1"/>
  <c r="BW16074" i="1"/>
  <c r="BZ16074" i="1"/>
  <c r="CA16074" i="1" s="1"/>
  <c r="CD16082" i="1"/>
  <c r="BW16082" i="1"/>
  <c r="BZ16082" i="1"/>
  <c r="CA16082" i="1" s="1"/>
  <c r="CD16090" i="1"/>
  <c r="BZ16090" i="1"/>
  <c r="CA16090" i="1" s="1"/>
  <c r="BW16090" i="1"/>
  <c r="CD16098" i="1"/>
  <c r="BW16098" i="1"/>
  <c r="BZ16098" i="1"/>
  <c r="CA16098" i="1" s="1"/>
  <c r="CD16106" i="1"/>
  <c r="BW16106" i="1"/>
  <c r="BZ16106" i="1"/>
  <c r="CA16106" i="1" s="1"/>
  <c r="CD16114" i="1"/>
  <c r="BW16114" i="1"/>
  <c r="BZ16114" i="1"/>
  <c r="CA16114" i="1" s="1"/>
  <c r="CD16122" i="1"/>
  <c r="BW16122" i="1"/>
  <c r="BZ16122" i="1"/>
  <c r="CA16122" i="1" s="1"/>
  <c r="CD16130" i="1"/>
  <c r="BZ16130" i="1"/>
  <c r="CA16130" i="1" s="1"/>
  <c r="BW16130" i="1"/>
  <c r="BW16138" i="1"/>
  <c r="CD16138" i="1"/>
  <c r="BZ16138" i="1"/>
  <c r="CA16138" i="1" s="1"/>
  <c r="BW16146" i="1"/>
  <c r="BZ16146" i="1"/>
  <c r="CA16146" i="1" s="1"/>
  <c r="CD16146" i="1"/>
  <c r="BW16154" i="1"/>
  <c r="BZ16154" i="1"/>
  <c r="CA16154" i="1" s="1"/>
  <c r="CD16154" i="1"/>
  <c r="CD16162" i="1"/>
  <c r="BZ16162" i="1"/>
  <c r="CA16162" i="1" s="1"/>
  <c r="BW16162" i="1"/>
  <c r="BW16170" i="1"/>
  <c r="CD16170" i="1"/>
  <c r="BZ16170" i="1"/>
  <c r="CA16170" i="1" s="1"/>
  <c r="BW16178" i="1"/>
  <c r="CD16178" i="1"/>
  <c r="BZ16178" i="1"/>
  <c r="CA16178" i="1" s="1"/>
  <c r="BW16186" i="1"/>
  <c r="CD16186" i="1"/>
  <c r="BZ16186" i="1"/>
  <c r="CA16186" i="1" s="1"/>
  <c r="CD16194" i="1"/>
  <c r="BW16194" i="1"/>
  <c r="BZ16194" i="1"/>
  <c r="CA16194" i="1" s="1"/>
  <c r="BZ16202" i="1"/>
  <c r="CA16202" i="1" s="1"/>
  <c r="CD16202" i="1"/>
  <c r="BW16202" i="1"/>
  <c r="BZ16210" i="1"/>
  <c r="CA16210" i="1" s="1"/>
  <c r="BW16210" i="1"/>
  <c r="CD16210" i="1"/>
  <c r="BW16218" i="1"/>
  <c r="BZ16218" i="1"/>
  <c r="CA16218" i="1" s="1"/>
  <c r="CD16218" i="1"/>
  <c r="BW16226" i="1"/>
  <c r="BZ16226" i="1"/>
  <c r="CA16226" i="1" s="1"/>
  <c r="CD16226" i="1"/>
  <c r="BZ16234" i="1"/>
  <c r="CA16234" i="1" s="1"/>
  <c r="BW16234" i="1"/>
  <c r="CD16234" i="1"/>
  <c r="BZ16242" i="1"/>
  <c r="CA16242" i="1" s="1"/>
  <c r="CD16242" i="1"/>
  <c r="BW16242" i="1"/>
  <c r="BW16250" i="1"/>
  <c r="BZ16250" i="1"/>
  <c r="CA16250" i="1" s="1"/>
  <c r="CD16250" i="1"/>
  <c r="BW16258" i="1"/>
  <c r="BZ16258" i="1"/>
  <c r="CA16258" i="1" s="1"/>
  <c r="CD16258" i="1"/>
  <c r="BZ16266" i="1"/>
  <c r="CA16266" i="1" s="1"/>
  <c r="CD16266" i="1"/>
  <c r="BW16266" i="1"/>
  <c r="BZ16274" i="1"/>
  <c r="CA16274" i="1" s="1"/>
  <c r="BW16274" i="1"/>
  <c r="CD16274" i="1"/>
  <c r="BW16282" i="1"/>
  <c r="BZ16282" i="1"/>
  <c r="CA16282" i="1" s="1"/>
  <c r="CD16282" i="1"/>
  <c r="BW16290" i="1"/>
  <c r="BZ16290" i="1"/>
  <c r="CA16290" i="1" s="1"/>
  <c r="CD16290" i="1"/>
  <c r="BZ16298" i="1"/>
  <c r="CA16298" i="1" s="1"/>
  <c r="BW16298" i="1"/>
  <c r="CD16298" i="1"/>
  <c r="BZ16306" i="1"/>
  <c r="CA16306" i="1" s="1"/>
  <c r="CD16306" i="1"/>
  <c r="BW16306" i="1"/>
  <c r="BW16314" i="1"/>
  <c r="BZ16314" i="1"/>
  <c r="CA16314" i="1" s="1"/>
  <c r="CD16314" i="1"/>
  <c r="BW16322" i="1"/>
  <c r="BZ16322" i="1"/>
  <c r="CA16322" i="1" s="1"/>
  <c r="CD16322" i="1"/>
  <c r="BZ16330" i="1"/>
  <c r="CA16330" i="1" s="1"/>
  <c r="CD16330" i="1"/>
  <c r="BW16330" i="1"/>
  <c r="BZ16362" i="1"/>
  <c r="CA16362" i="1" s="1"/>
  <c r="BW16362" i="1"/>
  <c r="CD16362" i="1"/>
  <c r="BW16394" i="1"/>
  <c r="BZ16394" i="1"/>
  <c r="CA16394" i="1" s="1"/>
  <c r="CD16394" i="1"/>
  <c r="BW16360" i="1"/>
  <c r="BZ16360" i="1"/>
  <c r="CA16360" i="1" s="1"/>
  <c r="CD16360" i="1"/>
  <c r="BZ16392" i="1"/>
  <c r="CA16392" i="1" s="1"/>
  <c r="BW16392" i="1"/>
  <c r="CD16392" i="1"/>
  <c r="BZ16277" i="1"/>
  <c r="CA16277" i="1" s="1"/>
  <c r="CD16277" i="1"/>
  <c r="BW16277" i="1"/>
  <c r="BW16285" i="1"/>
  <c r="BZ16285" i="1"/>
  <c r="CA16285" i="1" s="1"/>
  <c r="CD16285" i="1"/>
  <c r="BW16293" i="1"/>
  <c r="BZ16293" i="1"/>
  <c r="CA16293" i="1" s="1"/>
  <c r="CD16293" i="1"/>
  <c r="BZ16301" i="1"/>
  <c r="CA16301" i="1" s="1"/>
  <c r="CD16301" i="1"/>
  <c r="BW16301" i="1"/>
  <c r="BZ16309" i="1"/>
  <c r="CA16309" i="1" s="1"/>
  <c r="BW16309" i="1"/>
  <c r="CD16309" i="1"/>
  <c r="BW16317" i="1"/>
  <c r="BZ16317" i="1"/>
  <c r="CA16317" i="1" s="1"/>
  <c r="CD16317" i="1"/>
  <c r="BW16325" i="1"/>
  <c r="BZ16325" i="1"/>
  <c r="CA16325" i="1" s="1"/>
  <c r="CD16325" i="1"/>
  <c r="BZ16342" i="1"/>
  <c r="CA16342" i="1" s="1"/>
  <c r="BW16342" i="1"/>
  <c r="CD16342" i="1"/>
  <c r="BZ16374" i="1"/>
  <c r="CA16374" i="1" s="1"/>
  <c r="CD16374" i="1"/>
  <c r="BW16374" i="1"/>
  <c r="BW16340" i="1"/>
  <c r="BZ16340" i="1"/>
  <c r="CA16340" i="1" s="1"/>
  <c r="CD16340" i="1"/>
  <c r="BW16372" i="1"/>
  <c r="BZ16372" i="1"/>
  <c r="CA16372" i="1" s="1"/>
  <c r="CD16372" i="1"/>
  <c r="BZ16333" i="1"/>
  <c r="CA16333" i="1" s="1"/>
  <c r="CD16333" i="1"/>
  <c r="BW16333" i="1"/>
  <c r="BZ16341" i="1"/>
  <c r="CA16341" i="1" s="1"/>
  <c r="BW16341" i="1"/>
  <c r="CD16341" i="1"/>
  <c r="BW16349" i="1"/>
  <c r="BZ16349" i="1"/>
  <c r="CA16349" i="1" s="1"/>
  <c r="CD16349" i="1"/>
  <c r="BW16357" i="1"/>
  <c r="BZ16357" i="1"/>
  <c r="CA16357" i="1" s="1"/>
  <c r="CD16357" i="1"/>
  <c r="BZ16365" i="1"/>
  <c r="CA16365" i="1" s="1"/>
  <c r="BW16365" i="1"/>
  <c r="CD16365" i="1"/>
  <c r="BZ16373" i="1"/>
  <c r="CA16373" i="1" s="1"/>
  <c r="CD16373" i="1"/>
  <c r="BW16373" i="1"/>
  <c r="BW16381" i="1"/>
  <c r="BZ16381" i="1"/>
  <c r="CA16381" i="1" s="1"/>
  <c r="CD16381" i="1"/>
  <c r="BW16389" i="1"/>
  <c r="BZ16389" i="1"/>
  <c r="CA16389" i="1" s="1"/>
  <c r="CD16389" i="1"/>
  <c r="BZ16397" i="1"/>
  <c r="CA16397" i="1" s="1"/>
  <c r="CD16397" i="1"/>
  <c r="BW16397" i="1"/>
  <c r="BZ16405" i="1"/>
  <c r="CA16405" i="1" s="1"/>
  <c r="BW16405" i="1"/>
  <c r="CD16405" i="1"/>
  <c r="BW16413" i="1"/>
  <c r="BZ16413" i="1"/>
  <c r="CA16413" i="1" s="1"/>
  <c r="CD16413" i="1"/>
  <c r="BW16421" i="1"/>
  <c r="BZ16421" i="1"/>
  <c r="CA16421" i="1" s="1"/>
  <c r="CD16421" i="1"/>
  <c r="BZ16429" i="1"/>
  <c r="CA16429" i="1" s="1"/>
  <c r="BW16429" i="1"/>
  <c r="CD16429" i="1"/>
  <c r="BZ16437" i="1"/>
  <c r="CA16437" i="1" s="1"/>
  <c r="CD16437" i="1"/>
  <c r="BW16437" i="1"/>
  <c r="BW16445" i="1"/>
  <c r="BZ16445" i="1"/>
  <c r="CA16445" i="1" s="1"/>
  <c r="CD16445" i="1"/>
  <c r="BW16453" i="1"/>
  <c r="BZ16453" i="1"/>
  <c r="CA16453" i="1" s="1"/>
  <c r="CD16453" i="1"/>
  <c r="BZ16461" i="1"/>
  <c r="CA16461" i="1" s="1"/>
  <c r="CD16461" i="1"/>
  <c r="BW16461" i="1"/>
  <c r="BZ16469" i="1"/>
  <c r="CA16469" i="1" s="1"/>
  <c r="BW16469" i="1"/>
  <c r="CD16469" i="1"/>
  <c r="BW16477" i="1"/>
  <c r="BZ16477" i="1"/>
  <c r="CA16477" i="1" s="1"/>
  <c r="CD16477" i="1"/>
  <c r="BW16485" i="1"/>
  <c r="BZ16485" i="1"/>
  <c r="CA16485" i="1" s="1"/>
  <c r="CD16485" i="1"/>
  <c r="BZ16493" i="1"/>
  <c r="CA16493" i="1" s="1"/>
  <c r="BW16493" i="1"/>
  <c r="CD16493" i="1"/>
  <c r="BZ16396" i="1"/>
  <c r="CA16396" i="1" s="1"/>
  <c r="CD16396" i="1"/>
  <c r="BW16396" i="1"/>
  <c r="BW16404" i="1"/>
  <c r="BZ16404" i="1"/>
  <c r="CA16404" i="1" s="1"/>
  <c r="CD16404" i="1"/>
  <c r="BW16412" i="1"/>
  <c r="BZ16412" i="1"/>
  <c r="CA16412" i="1" s="1"/>
  <c r="CD16412" i="1"/>
  <c r="BZ16420" i="1"/>
  <c r="CA16420" i="1" s="1"/>
  <c r="CD16420" i="1"/>
  <c r="BW16420" i="1"/>
  <c r="BZ16428" i="1"/>
  <c r="CA16428" i="1" s="1"/>
  <c r="BW16428" i="1"/>
  <c r="CD16428" i="1"/>
  <c r="BW16436" i="1"/>
  <c r="BZ16436" i="1"/>
  <c r="CA16436" i="1" s="1"/>
  <c r="CD16436" i="1"/>
  <c r="BZ16444" i="1"/>
  <c r="CA16444" i="1" s="1"/>
  <c r="BW16444" i="1"/>
  <c r="CD16444" i="1"/>
  <c r="CD16452" i="1"/>
  <c r="BZ16452" i="1"/>
  <c r="CA16452" i="1" s="1"/>
  <c r="BW16452" i="1"/>
  <c r="BZ16460" i="1"/>
  <c r="CA16460" i="1" s="1"/>
  <c r="CD16460" i="1"/>
  <c r="BW16460" i="1"/>
  <c r="BZ16468" i="1"/>
  <c r="CA16468" i="1" s="1"/>
  <c r="CD16468" i="1"/>
  <c r="BW16468" i="1"/>
  <c r="BZ16476" i="1"/>
  <c r="CA16476" i="1" s="1"/>
  <c r="CD16476" i="1"/>
  <c r="BW16476" i="1"/>
  <c r="CD16484" i="1"/>
  <c r="BW16484" i="1"/>
  <c r="BZ16484" i="1"/>
  <c r="CA16484" i="1" s="1"/>
  <c r="BZ16492" i="1"/>
  <c r="CA16492" i="1" s="1"/>
  <c r="BW16492" i="1"/>
  <c r="CD16492" i="1"/>
  <c r="BZ16500" i="1"/>
  <c r="CA16500" i="1" s="1"/>
  <c r="CD16500" i="1"/>
  <c r="BW16500" i="1"/>
  <c r="BZ16235" i="1"/>
  <c r="CA16235" i="1" s="1"/>
  <c r="CD16235" i="1"/>
  <c r="BW16235" i="1"/>
  <c r="CD16203" i="1"/>
  <c r="BZ16203" i="1"/>
  <c r="CA16203" i="1" s="1"/>
  <c r="BW16203" i="1"/>
  <c r="BZ16171" i="1"/>
  <c r="CA16171" i="1" s="1"/>
  <c r="CD16171" i="1"/>
  <c r="BW16171" i="1"/>
  <c r="BZ16139" i="1"/>
  <c r="CA16139" i="1" s="1"/>
  <c r="CD16139" i="1"/>
  <c r="BW16139" i="1"/>
  <c r="BZ16107" i="1"/>
  <c r="CA16107" i="1" s="1"/>
  <c r="CD16107" i="1"/>
  <c r="BW16107" i="1"/>
  <c r="CD16075" i="1"/>
  <c r="BW16075" i="1"/>
  <c r="BZ16075" i="1"/>
  <c r="CA16075" i="1" s="1"/>
  <c r="BZ16043" i="1"/>
  <c r="CA16043" i="1" s="1"/>
  <c r="BW16043" i="1"/>
  <c r="CD16043" i="1"/>
  <c r="BZ16267" i="1"/>
  <c r="CA16267" i="1" s="1"/>
  <c r="BW16267" i="1"/>
  <c r="CD16267" i="1"/>
  <c r="BW16245" i="1"/>
  <c r="BZ16245" i="1"/>
  <c r="CA16245" i="1" s="1"/>
  <c r="CD16245" i="1"/>
  <c r="BW16117" i="1"/>
  <c r="BZ16117" i="1"/>
  <c r="CA16117" i="1" s="1"/>
  <c r="CD16117" i="1"/>
  <c r="BW16247" i="1"/>
  <c r="BZ16247" i="1"/>
  <c r="CA16247" i="1" s="1"/>
  <c r="CD16247" i="1"/>
  <c r="BW16261" i="1"/>
  <c r="BZ16261" i="1"/>
  <c r="CA16261" i="1" s="1"/>
  <c r="CD16261" i="1"/>
  <c r="CD16229" i="1"/>
  <c r="BW16229" i="1"/>
  <c r="BZ16229" i="1"/>
  <c r="CA16229" i="1" s="1"/>
  <c r="BZ16197" i="1"/>
  <c r="CA16197" i="1" s="1"/>
  <c r="CD16197" i="1"/>
  <c r="BW16197" i="1"/>
  <c r="CD16165" i="1"/>
  <c r="BW16165" i="1"/>
  <c r="BZ16165" i="1"/>
  <c r="CA16165" i="1" s="1"/>
  <c r="CD16133" i="1"/>
  <c r="BW16133" i="1"/>
  <c r="BZ16133" i="1"/>
  <c r="CA16133" i="1" s="1"/>
  <c r="CD16101" i="1"/>
  <c r="BW16101" i="1"/>
  <c r="BZ16101" i="1"/>
  <c r="CA16101" i="1" s="1"/>
  <c r="BZ16069" i="1"/>
  <c r="CA16069" i="1" s="1"/>
  <c r="CD16069" i="1"/>
  <c r="BW16069" i="1"/>
  <c r="BW16037" i="1"/>
  <c r="BZ16037" i="1"/>
  <c r="CA16037" i="1" s="1"/>
  <c r="BZ16263" i="1"/>
  <c r="CA16263" i="1" s="1"/>
  <c r="CD16263" i="1"/>
  <c r="BW16263" i="1"/>
  <c r="CD16231" i="1"/>
  <c r="BZ16231" i="1"/>
  <c r="CA16231" i="1" s="1"/>
  <c r="BW16231" i="1"/>
  <c r="BZ16199" i="1"/>
  <c r="CA16199" i="1" s="1"/>
  <c r="BW16199" i="1"/>
  <c r="CD16199" i="1"/>
  <c r="CD16167" i="1"/>
  <c r="BW16167" i="1"/>
  <c r="BZ16167" i="1"/>
  <c r="CA16167" i="1" s="1"/>
  <c r="BW16135" i="1"/>
  <c r="BZ16135" i="1"/>
  <c r="CA16135" i="1" s="1"/>
  <c r="CD16135" i="1"/>
  <c r="CD16103" i="1"/>
  <c r="BZ16103" i="1"/>
  <c r="CA16103" i="1" s="1"/>
  <c r="BW16103" i="1"/>
  <c r="BZ16071" i="1"/>
  <c r="CA16071" i="1" s="1"/>
  <c r="BW16071" i="1"/>
  <c r="CD16071" i="1"/>
  <c r="BZ16039" i="1"/>
  <c r="CA16039" i="1" s="1"/>
  <c r="BW16039" i="1"/>
  <c r="BW16265" i="1"/>
  <c r="CD16265" i="1"/>
  <c r="BZ16265" i="1"/>
  <c r="CA16265" i="1" s="1"/>
  <c r="CD16233" i="1"/>
  <c r="BW16233" i="1"/>
  <c r="BZ16233" i="1"/>
  <c r="CA16233" i="1" s="1"/>
  <c r="BZ16201" i="1"/>
  <c r="CA16201" i="1" s="1"/>
  <c r="BW16201" i="1"/>
  <c r="CD16201" i="1"/>
  <c r="CD16169" i="1"/>
  <c r="BW16169" i="1"/>
  <c r="BZ16169" i="1"/>
  <c r="CA16169" i="1" s="1"/>
  <c r="CD16137" i="1"/>
  <c r="BZ16137" i="1"/>
  <c r="CA16137" i="1" s="1"/>
  <c r="BW16137" i="1"/>
  <c r="CD16105" i="1"/>
  <c r="BW16105" i="1"/>
  <c r="BZ16105" i="1"/>
  <c r="CA16105" i="1" s="1"/>
  <c r="BZ16073" i="1"/>
  <c r="CA16073" i="1" s="1"/>
  <c r="CD16073" i="1"/>
  <c r="BW16073" i="1"/>
  <c r="CD16041" i="1"/>
  <c r="BW16041" i="1"/>
  <c r="BZ16041" i="1"/>
  <c r="CA16041" i="1" s="1"/>
  <c r="BZ16008" i="1"/>
  <c r="CA16008" i="1" s="1"/>
  <c r="BW16008" i="1"/>
  <c r="BW16020" i="1"/>
  <c r="BZ16020" i="1"/>
  <c r="CA16020" i="1" s="1"/>
  <c r="BZ16028" i="1"/>
  <c r="CA16028" i="1" s="1"/>
  <c r="BW16028" i="1"/>
  <c r="BZ16036" i="1"/>
  <c r="CA16036" i="1" s="1"/>
  <c r="BW16036" i="1"/>
  <c r="BW16044" i="1"/>
  <c r="BZ16044" i="1"/>
  <c r="CA16044" i="1" s="1"/>
  <c r="CD16044" i="1"/>
  <c r="CD16052" i="1"/>
  <c r="BZ16052" i="1"/>
  <c r="CA16052" i="1" s="1"/>
  <c r="BW16052" i="1"/>
  <c r="BZ16060" i="1"/>
  <c r="CA16060" i="1" s="1"/>
  <c r="BW16060" i="1"/>
  <c r="CD16060" i="1"/>
  <c r="CD16068" i="1"/>
  <c r="BZ16068" i="1"/>
  <c r="CA16068" i="1" s="1"/>
  <c r="BW16068" i="1"/>
  <c r="BW16076" i="1"/>
  <c r="BZ16076" i="1"/>
  <c r="CA16076" i="1" s="1"/>
  <c r="CD16076" i="1"/>
  <c r="CD16084" i="1"/>
  <c r="BW16084" i="1"/>
  <c r="BZ16084" i="1"/>
  <c r="CA16084" i="1" s="1"/>
  <c r="BZ16092" i="1"/>
  <c r="CA16092" i="1" s="1"/>
  <c r="CD16092" i="1"/>
  <c r="BW16092" i="1"/>
  <c r="BZ16100" i="1"/>
  <c r="CA16100" i="1" s="1"/>
  <c r="CD16100" i="1"/>
  <c r="BW16100" i="1"/>
  <c r="BZ16108" i="1"/>
  <c r="CA16108" i="1" s="1"/>
  <c r="CD16108" i="1"/>
  <c r="BW16108" i="1"/>
  <c r="BZ16116" i="1"/>
  <c r="CA16116" i="1" s="1"/>
  <c r="CD16116" i="1"/>
  <c r="BW16116" i="1"/>
  <c r="BZ16124" i="1"/>
  <c r="CA16124" i="1" s="1"/>
  <c r="CD16124" i="1"/>
  <c r="BW16124" i="1"/>
  <c r="BZ16132" i="1"/>
  <c r="CA16132" i="1" s="1"/>
  <c r="CD16132" i="1"/>
  <c r="BW16132" i="1"/>
  <c r="BW16140" i="1"/>
  <c r="BZ16140" i="1"/>
  <c r="CA16140" i="1" s="1"/>
  <c r="CD16140" i="1"/>
  <c r="BZ16148" i="1"/>
  <c r="CA16148" i="1" s="1"/>
  <c r="BW16148" i="1"/>
  <c r="CD16148" i="1"/>
  <c r="BZ16156" i="1"/>
  <c r="CA16156" i="1" s="1"/>
  <c r="BW16156" i="1"/>
  <c r="CD16156" i="1"/>
  <c r="BZ16164" i="1"/>
  <c r="CA16164" i="1" s="1"/>
  <c r="CD16164" i="1"/>
  <c r="BW16164" i="1"/>
  <c r="CD16172" i="1"/>
  <c r="BW16172" i="1"/>
  <c r="BZ16172" i="1"/>
  <c r="CA16172" i="1" s="1"/>
  <c r="BZ16180" i="1"/>
  <c r="CA16180" i="1" s="1"/>
  <c r="BW16180" i="1"/>
  <c r="CD16180" i="1"/>
  <c r="BZ16188" i="1"/>
  <c r="CA16188" i="1" s="1"/>
  <c r="BW16188" i="1"/>
  <c r="CD16188" i="1"/>
  <c r="BZ16196" i="1"/>
  <c r="CA16196" i="1" s="1"/>
  <c r="BW16196" i="1"/>
  <c r="CD16196" i="1"/>
  <c r="CD16204" i="1"/>
  <c r="BZ16204" i="1"/>
  <c r="CA16204" i="1" s="1"/>
  <c r="BW16204" i="1"/>
  <c r="BZ16212" i="1"/>
  <c r="CA16212" i="1" s="1"/>
  <c r="CD16212" i="1"/>
  <c r="BW16212" i="1"/>
  <c r="BZ16220" i="1"/>
  <c r="CA16220" i="1" s="1"/>
  <c r="BW16220" i="1"/>
  <c r="CD16220" i="1"/>
  <c r="BZ16228" i="1"/>
  <c r="CA16228" i="1" s="1"/>
  <c r="CD16228" i="1"/>
  <c r="BW16228" i="1"/>
  <c r="BZ16236" i="1"/>
  <c r="CA16236" i="1" s="1"/>
  <c r="BW16236" i="1"/>
  <c r="CD16236" i="1"/>
  <c r="BZ16244" i="1"/>
  <c r="CA16244" i="1" s="1"/>
  <c r="CD16244" i="1"/>
  <c r="BW16244" i="1"/>
  <c r="BZ16252" i="1"/>
  <c r="CA16252" i="1" s="1"/>
  <c r="CD16252" i="1"/>
  <c r="BW16252" i="1"/>
  <c r="BZ16260" i="1"/>
  <c r="CA16260" i="1" s="1"/>
  <c r="CD16260" i="1"/>
  <c r="BW16260" i="1"/>
  <c r="BW16268" i="1"/>
  <c r="BZ16268" i="1"/>
  <c r="CA16268" i="1" s="1"/>
  <c r="CD16268" i="1"/>
  <c r="BZ16276" i="1"/>
  <c r="CA16276" i="1" s="1"/>
  <c r="CD16276" i="1"/>
  <c r="BW16276" i="1"/>
  <c r="BZ16284" i="1"/>
  <c r="CA16284" i="1" s="1"/>
  <c r="BW16284" i="1"/>
  <c r="CD16284" i="1"/>
  <c r="BZ16292" i="1"/>
  <c r="CA16292" i="1" s="1"/>
  <c r="BW16292" i="1"/>
  <c r="CD16292" i="1"/>
  <c r="CD16300" i="1"/>
  <c r="BW16300" i="1"/>
  <c r="BZ16300" i="1"/>
  <c r="CA16300" i="1" s="1"/>
  <c r="BZ16308" i="1"/>
  <c r="CA16308" i="1" s="1"/>
  <c r="BW16308" i="1"/>
  <c r="CD16308" i="1"/>
  <c r="BZ16316" i="1"/>
  <c r="CA16316" i="1" s="1"/>
  <c r="BW16316" i="1"/>
  <c r="CD16316" i="1"/>
  <c r="BZ16324" i="1"/>
  <c r="CA16324" i="1" s="1"/>
  <c r="BW16324" i="1"/>
  <c r="CD16324" i="1"/>
  <c r="CD16338" i="1"/>
  <c r="BW16338" i="1"/>
  <c r="BZ16338" i="1"/>
  <c r="CA16338" i="1" s="1"/>
  <c r="BZ16370" i="1"/>
  <c r="CA16370" i="1" s="1"/>
  <c r="CD16370" i="1"/>
  <c r="BW16370" i="1"/>
  <c r="BZ16336" i="1"/>
  <c r="CA16336" i="1" s="1"/>
  <c r="CD16336" i="1"/>
  <c r="BW16336" i="1"/>
  <c r="BZ16368" i="1"/>
  <c r="CA16368" i="1" s="1"/>
  <c r="CD16368" i="1"/>
  <c r="BW16368" i="1"/>
  <c r="BZ16271" i="1"/>
  <c r="CA16271" i="1" s="1"/>
  <c r="CD16271" i="1"/>
  <c r="BW16271" i="1"/>
  <c r="BZ16279" i="1"/>
  <c r="CA16279" i="1" s="1"/>
  <c r="CD16279" i="1"/>
  <c r="BW16279" i="1"/>
  <c r="BZ16287" i="1"/>
  <c r="CA16287" i="1" s="1"/>
  <c r="CD16287" i="1"/>
  <c r="BW16287" i="1"/>
  <c r="BZ16295" i="1"/>
  <c r="CA16295" i="1" s="1"/>
  <c r="CD16295" i="1"/>
  <c r="BW16295" i="1"/>
  <c r="BW16303" i="1"/>
  <c r="BZ16303" i="1"/>
  <c r="CA16303" i="1" s="1"/>
  <c r="CD16303" i="1"/>
  <c r="BZ16311" i="1"/>
  <c r="CA16311" i="1" s="1"/>
  <c r="BW16311" i="1"/>
  <c r="CD16311" i="1"/>
  <c r="BZ16319" i="1"/>
  <c r="CA16319" i="1" s="1"/>
  <c r="BW16319" i="1"/>
  <c r="CD16319" i="1"/>
  <c r="BZ16327" i="1"/>
  <c r="CA16327" i="1" s="1"/>
  <c r="CD16327" i="1"/>
  <c r="BW16327" i="1"/>
  <c r="CD16350" i="1"/>
  <c r="BW16350" i="1"/>
  <c r="BZ16350" i="1"/>
  <c r="CA16350" i="1" s="1"/>
  <c r="BZ16382" i="1"/>
  <c r="CA16382" i="1" s="1"/>
  <c r="BW16382" i="1"/>
  <c r="CD16382" i="1"/>
  <c r="BZ16348" i="1"/>
  <c r="CA16348" i="1" s="1"/>
  <c r="BW16348" i="1"/>
  <c r="CD16348" i="1"/>
  <c r="BZ16380" i="1"/>
  <c r="CA16380" i="1" s="1"/>
  <c r="BW16380" i="1"/>
  <c r="CD16380" i="1"/>
  <c r="CD16335" i="1"/>
  <c r="BZ16335" i="1"/>
  <c r="CA16335" i="1" s="1"/>
  <c r="BW16335" i="1"/>
  <c r="BZ16343" i="1"/>
  <c r="CA16343" i="1" s="1"/>
  <c r="CD16343" i="1"/>
  <c r="BW16343" i="1"/>
  <c r="BZ16351" i="1"/>
  <c r="CA16351" i="1" s="1"/>
  <c r="BW16351" i="1"/>
  <c r="CD16351" i="1"/>
  <c r="BZ16359" i="1"/>
  <c r="CA16359" i="1" s="1"/>
  <c r="CD16359" i="1"/>
  <c r="BW16359" i="1"/>
  <c r="BZ16367" i="1"/>
  <c r="CA16367" i="1" s="1"/>
  <c r="BW16367" i="1"/>
  <c r="CD16367" i="1"/>
  <c r="BZ16375" i="1"/>
  <c r="CA16375" i="1" s="1"/>
  <c r="CD16375" i="1"/>
  <c r="BW16375" i="1"/>
  <c r="BZ16383" i="1"/>
  <c r="CA16383" i="1" s="1"/>
  <c r="CD16383" i="1"/>
  <c r="BW16383" i="1"/>
  <c r="BZ16391" i="1"/>
  <c r="CA16391" i="1" s="1"/>
  <c r="CD16391" i="1"/>
  <c r="BW16391" i="1"/>
  <c r="BW16399" i="1"/>
  <c r="BZ16399" i="1"/>
  <c r="CA16399" i="1" s="1"/>
  <c r="CD16399" i="1"/>
  <c r="BZ16407" i="1"/>
  <c r="CA16407" i="1" s="1"/>
  <c r="CD16407" i="1"/>
  <c r="BW16407" i="1"/>
  <c r="BZ16415" i="1"/>
  <c r="CA16415" i="1" s="1"/>
  <c r="BW16415" i="1"/>
  <c r="CD16415" i="1"/>
  <c r="BZ16423" i="1"/>
  <c r="CA16423" i="1" s="1"/>
  <c r="BW16423" i="1"/>
  <c r="CD16423" i="1"/>
  <c r="CD16431" i="1"/>
  <c r="BW16431" i="1"/>
  <c r="BZ16431" i="1"/>
  <c r="CA16431" i="1" s="1"/>
  <c r="BZ16439" i="1"/>
  <c r="CA16439" i="1" s="1"/>
  <c r="BW16439" i="1"/>
  <c r="CD16439" i="1"/>
  <c r="BZ16447" i="1"/>
  <c r="CA16447" i="1" s="1"/>
  <c r="BW16447" i="1"/>
  <c r="CD16447" i="1"/>
  <c r="BZ16455" i="1"/>
  <c r="CA16455" i="1" s="1"/>
  <c r="BW16455" i="1"/>
  <c r="CD16455" i="1"/>
  <c r="CD16463" i="1"/>
  <c r="BW16463" i="1"/>
  <c r="BZ16463" i="1"/>
  <c r="CA16463" i="1" s="1"/>
  <c r="BZ16471" i="1"/>
  <c r="CA16471" i="1" s="1"/>
  <c r="CD16471" i="1"/>
  <c r="BW16471" i="1"/>
  <c r="BZ16479" i="1"/>
  <c r="CA16479" i="1" s="1"/>
  <c r="CD16479" i="1"/>
  <c r="BW16479" i="1"/>
  <c r="BZ16487" i="1"/>
  <c r="CA16487" i="1" s="1"/>
  <c r="CD16487" i="1"/>
  <c r="BW16487" i="1"/>
  <c r="BZ16495" i="1"/>
  <c r="CA16495" i="1" s="1"/>
  <c r="CD16495" i="1"/>
  <c r="BW16495" i="1"/>
  <c r="BZ16398" i="1"/>
  <c r="CA16398" i="1" s="1"/>
  <c r="CD16398" i="1"/>
  <c r="BW16398" i="1"/>
  <c r="BZ16406" i="1"/>
  <c r="CA16406" i="1" s="1"/>
  <c r="CD16406" i="1"/>
  <c r="BW16406" i="1"/>
  <c r="BZ16414" i="1"/>
  <c r="CA16414" i="1" s="1"/>
  <c r="CD16414" i="1"/>
  <c r="BW16414" i="1"/>
  <c r="BW16422" i="1"/>
  <c r="BZ16422" i="1"/>
  <c r="CA16422" i="1" s="1"/>
  <c r="CD16422" i="1"/>
  <c r="BZ16430" i="1"/>
  <c r="CA16430" i="1" s="1"/>
  <c r="BW16430" i="1"/>
  <c r="CD16430" i="1"/>
  <c r="BZ16438" i="1"/>
  <c r="CA16438" i="1" s="1"/>
  <c r="BW16438" i="1"/>
  <c r="CD16438" i="1"/>
  <c r="BZ16446" i="1"/>
  <c r="CA16446" i="1" s="1"/>
  <c r="CD16446" i="1"/>
  <c r="BW16446" i="1"/>
  <c r="CD16454" i="1"/>
  <c r="BW16454" i="1"/>
  <c r="BZ16454" i="1"/>
  <c r="CA16454" i="1" s="1"/>
  <c r="BZ16462" i="1"/>
  <c r="CA16462" i="1" s="1"/>
  <c r="BW16462" i="1"/>
  <c r="CD16462" i="1"/>
  <c r="BW16470" i="1"/>
  <c r="BZ16470" i="1"/>
  <c r="CA16470" i="1" s="1"/>
  <c r="CD16470" i="1"/>
  <c r="CD16478" i="1"/>
  <c r="BW16478" i="1"/>
  <c r="BZ16478" i="1"/>
  <c r="CA16478" i="1" s="1"/>
  <c r="BW16486" i="1"/>
  <c r="BZ16486" i="1"/>
  <c r="CA16486" i="1" s="1"/>
  <c r="CD16486" i="1"/>
  <c r="BW16494" i="1"/>
  <c r="BZ16494" i="1"/>
  <c r="CA16494" i="1" s="1"/>
  <c r="CD16494" i="1"/>
  <c r="BW16259" i="1"/>
  <c r="CD16259" i="1"/>
  <c r="BZ16259" i="1"/>
  <c r="CA16259" i="1" s="1"/>
  <c r="CD16227" i="1"/>
  <c r="BW16227" i="1"/>
  <c r="BZ16227" i="1"/>
  <c r="CA16227" i="1" s="1"/>
  <c r="BW16195" i="1"/>
  <c r="BZ16195" i="1"/>
  <c r="CA16195" i="1" s="1"/>
  <c r="CD16195" i="1"/>
  <c r="BW16163" i="1"/>
  <c r="CD16163" i="1"/>
  <c r="BZ16163" i="1"/>
  <c r="CA16163" i="1" s="1"/>
  <c r="BW16131" i="1"/>
  <c r="BZ16131" i="1"/>
  <c r="CA16131" i="1" s="1"/>
  <c r="CD16131" i="1"/>
  <c r="CD16099" i="1"/>
  <c r="BW16099" i="1"/>
  <c r="BZ16099" i="1"/>
  <c r="CA16099" i="1" s="1"/>
  <c r="BW16067" i="1"/>
  <c r="BZ16067" i="1"/>
  <c r="CA16067" i="1" s="1"/>
  <c r="CD16067" i="1"/>
  <c r="BW16035" i="1"/>
  <c r="BZ16035" i="1"/>
  <c r="CA16035" i="1" s="1"/>
  <c r="BW16181" i="1"/>
  <c r="BZ16181" i="1"/>
  <c r="CA16181" i="1" s="1"/>
  <c r="CD16181" i="1"/>
  <c r="CD16215" i="1"/>
  <c r="BW16215" i="1"/>
  <c r="BZ16215" i="1"/>
  <c r="CA16215" i="1" s="1"/>
  <c r="BW16253" i="1"/>
  <c r="BZ16253" i="1"/>
  <c r="CA16253" i="1" s="1"/>
  <c r="CD16253" i="1"/>
  <c r="CD16221" i="1"/>
  <c r="BW16221" i="1"/>
  <c r="BZ16221" i="1"/>
  <c r="CA16221" i="1" s="1"/>
  <c r="BW16189" i="1"/>
  <c r="BZ16189" i="1"/>
  <c r="CA16189" i="1" s="1"/>
  <c r="CD16189" i="1"/>
  <c r="CD16157" i="1"/>
  <c r="BW16157" i="1"/>
  <c r="BZ16157" i="1"/>
  <c r="CA16157" i="1" s="1"/>
  <c r="BW16125" i="1"/>
  <c r="CD16125" i="1"/>
  <c r="BZ16125" i="1"/>
  <c r="CA16125" i="1" s="1"/>
  <c r="CD16093" i="1"/>
  <c r="BW16093" i="1"/>
  <c r="BZ16093" i="1"/>
  <c r="CA16093" i="1" s="1"/>
  <c r="BW16061" i="1"/>
  <c r="CD16061" i="1"/>
  <c r="BZ16061" i="1"/>
  <c r="CA16061" i="1" s="1"/>
  <c r="BZ16029" i="1"/>
  <c r="CA16029" i="1" s="1"/>
  <c r="BW16029" i="1"/>
  <c r="BW16255" i="1"/>
  <c r="BZ16255" i="1"/>
  <c r="CA16255" i="1" s="1"/>
  <c r="CD16255" i="1"/>
  <c r="CD16223" i="1"/>
  <c r="BZ16223" i="1"/>
  <c r="CA16223" i="1" s="1"/>
  <c r="BW16223" i="1"/>
  <c r="BW16191" i="1"/>
  <c r="BZ16191" i="1"/>
  <c r="CA16191" i="1" s="1"/>
  <c r="CD16191" i="1"/>
  <c r="BW16159" i="1"/>
  <c r="CD16159" i="1"/>
  <c r="BZ16159" i="1"/>
  <c r="CA16159" i="1" s="1"/>
  <c r="BW16127" i="1"/>
  <c r="CD16127" i="1"/>
  <c r="BZ16127" i="1"/>
  <c r="CA16127" i="1" s="1"/>
  <c r="CD16095" i="1"/>
  <c r="BW16095" i="1"/>
  <c r="BZ16095" i="1"/>
  <c r="CA16095" i="1" s="1"/>
  <c r="BW16063" i="1"/>
  <c r="CD16063" i="1"/>
  <c r="BZ16063" i="1"/>
  <c r="CA16063" i="1" s="1"/>
  <c r="BW16031" i="1"/>
  <c r="BZ16031" i="1"/>
  <c r="CA16031" i="1" s="1"/>
  <c r="BW16257" i="1"/>
  <c r="BZ16257" i="1"/>
  <c r="CA16257" i="1" s="1"/>
  <c r="CD16257" i="1"/>
  <c r="CD16225" i="1"/>
  <c r="BW16225" i="1"/>
  <c r="BZ16225" i="1"/>
  <c r="CA16225" i="1" s="1"/>
  <c r="BW16193" i="1"/>
  <c r="BZ16193" i="1"/>
  <c r="CA16193" i="1" s="1"/>
  <c r="CD16193" i="1"/>
  <c r="CD16161" i="1"/>
  <c r="BW16161" i="1"/>
  <c r="BZ16161" i="1"/>
  <c r="CA16161" i="1" s="1"/>
  <c r="BW16129" i="1"/>
  <c r="CD16129" i="1"/>
  <c r="BZ16129" i="1"/>
  <c r="CA16129" i="1" s="1"/>
  <c r="CD16097" i="1"/>
  <c r="BW16097" i="1"/>
  <c r="BZ16097" i="1"/>
  <c r="CA16097" i="1" s="1"/>
  <c r="BW16065" i="1"/>
  <c r="BZ16065" i="1"/>
  <c r="CA16065" i="1" s="1"/>
  <c r="CD16065" i="1"/>
  <c r="BZ16033" i="1"/>
  <c r="CA16033" i="1" s="1"/>
  <c r="BW16033" i="1"/>
  <c r="BW16014" i="1"/>
  <c r="BZ16014" i="1"/>
  <c r="CA16014" i="1" s="1"/>
  <c r="BZ16022" i="1"/>
  <c r="CA16022" i="1" s="1"/>
  <c r="BW16022" i="1"/>
  <c r="BW16030" i="1"/>
  <c r="BZ16030" i="1"/>
  <c r="CA16030" i="1" s="1"/>
  <c r="BW16038" i="1"/>
  <c r="BZ16038" i="1"/>
  <c r="CA16038" i="1" s="1"/>
  <c r="BW16046" i="1"/>
  <c r="CD16046" i="1"/>
  <c r="BZ16046" i="1"/>
  <c r="CA16046" i="1" s="1"/>
  <c r="CD16054" i="1"/>
  <c r="BZ16054" i="1"/>
  <c r="CA16054" i="1" s="1"/>
  <c r="BW16054" i="1"/>
  <c r="BW16062" i="1"/>
  <c r="CD16062" i="1"/>
  <c r="BZ16062" i="1"/>
  <c r="CA16062" i="1" s="1"/>
  <c r="CD16070" i="1"/>
  <c r="BW16070" i="1"/>
  <c r="BZ16070" i="1"/>
  <c r="CA16070" i="1" s="1"/>
  <c r="BW16078" i="1"/>
  <c r="BZ16078" i="1"/>
  <c r="CA16078" i="1" s="1"/>
  <c r="CD16078" i="1"/>
  <c r="CD16086" i="1"/>
  <c r="BZ16086" i="1"/>
  <c r="CA16086" i="1" s="1"/>
  <c r="BW16086" i="1"/>
  <c r="BW16094" i="1"/>
  <c r="BZ16094" i="1"/>
  <c r="CA16094" i="1" s="1"/>
  <c r="CD16094" i="1"/>
  <c r="CD16102" i="1"/>
  <c r="BZ16102" i="1"/>
  <c r="CA16102" i="1" s="1"/>
  <c r="BW16102" i="1"/>
  <c r="BW16110" i="1"/>
  <c r="BZ16110" i="1"/>
  <c r="CA16110" i="1" s="1"/>
  <c r="CD16110" i="1"/>
  <c r="CD16118" i="1"/>
  <c r="BW16118" i="1"/>
  <c r="BZ16118" i="1"/>
  <c r="CA16118" i="1" s="1"/>
  <c r="BW16126" i="1"/>
  <c r="BZ16126" i="1"/>
  <c r="CA16126" i="1" s="1"/>
  <c r="CD16126" i="1"/>
  <c r="BZ16134" i="1"/>
  <c r="CA16134" i="1" s="1"/>
  <c r="BW16134" i="1"/>
  <c r="CD16134" i="1"/>
  <c r="BW16142" i="1"/>
  <c r="BZ16142" i="1"/>
  <c r="CA16142" i="1" s="1"/>
  <c r="CD16142" i="1"/>
  <c r="CD16150" i="1"/>
  <c r="BZ16150" i="1"/>
  <c r="CA16150" i="1" s="1"/>
  <c r="BW16150" i="1"/>
  <c r="BW16158" i="1"/>
  <c r="CD16158" i="1"/>
  <c r="BZ16158" i="1"/>
  <c r="CA16158" i="1" s="1"/>
  <c r="BW16166" i="1"/>
  <c r="BZ16166" i="1"/>
  <c r="CA16166" i="1" s="1"/>
  <c r="CD16166" i="1"/>
  <c r="BW16174" i="1"/>
  <c r="CD16174" i="1"/>
  <c r="BZ16174" i="1"/>
  <c r="CA16174" i="1" s="1"/>
  <c r="CD16182" i="1"/>
  <c r="BZ16182" i="1"/>
  <c r="CA16182" i="1" s="1"/>
  <c r="BW16182" i="1"/>
  <c r="BW16190" i="1"/>
  <c r="CD16190" i="1"/>
  <c r="BZ16190" i="1"/>
  <c r="CA16190" i="1" s="1"/>
  <c r="BW16198" i="1"/>
  <c r="BZ16198" i="1"/>
  <c r="CA16198" i="1" s="1"/>
  <c r="CD16198" i="1"/>
  <c r="BW16206" i="1"/>
  <c r="BZ16206" i="1"/>
  <c r="CA16206" i="1" s="1"/>
  <c r="CD16206" i="1"/>
  <c r="CD16214" i="1"/>
  <c r="BZ16214" i="1"/>
  <c r="CA16214" i="1" s="1"/>
  <c r="BW16214" i="1"/>
  <c r="BW16222" i="1"/>
  <c r="BZ16222" i="1"/>
  <c r="CA16222" i="1" s="1"/>
  <c r="CD16222" i="1"/>
  <c r="CD16230" i="1"/>
  <c r="BZ16230" i="1"/>
  <c r="CA16230" i="1" s="1"/>
  <c r="BW16230" i="1"/>
  <c r="BW16238" i="1"/>
  <c r="BZ16238" i="1"/>
  <c r="CA16238" i="1" s="1"/>
  <c r="CD16238" i="1"/>
  <c r="CD16246" i="1"/>
  <c r="BW16246" i="1"/>
  <c r="BZ16246" i="1"/>
  <c r="CA16246" i="1" s="1"/>
  <c r="BW16254" i="1"/>
  <c r="BZ16254" i="1"/>
  <c r="CA16254" i="1" s="1"/>
  <c r="CD16254" i="1"/>
  <c r="BZ16262" i="1"/>
  <c r="CA16262" i="1" s="1"/>
  <c r="CD16262" i="1"/>
  <c r="BW16262" i="1"/>
  <c r="BW16270" i="1"/>
  <c r="CD16270" i="1"/>
  <c r="BZ16270" i="1"/>
  <c r="CA16270" i="1" s="1"/>
  <c r="CD16278" i="1"/>
  <c r="BZ16278" i="1"/>
  <c r="CA16278" i="1" s="1"/>
  <c r="BW16278" i="1"/>
  <c r="BW16286" i="1"/>
  <c r="CD16286" i="1"/>
  <c r="BZ16286" i="1"/>
  <c r="CA16286" i="1" s="1"/>
  <c r="BW16294" i="1"/>
  <c r="BZ16294" i="1"/>
  <c r="CA16294" i="1" s="1"/>
  <c r="CD16294" i="1"/>
  <c r="BW16302" i="1"/>
  <c r="CD16302" i="1"/>
  <c r="BZ16302" i="1"/>
  <c r="CA16302" i="1" s="1"/>
  <c r="CD16310" i="1"/>
  <c r="BW16310" i="1"/>
  <c r="BZ16310" i="1"/>
  <c r="CA16310" i="1" s="1"/>
  <c r="BW16318" i="1"/>
  <c r="CD16318" i="1"/>
  <c r="BZ16318" i="1"/>
  <c r="CA16318" i="1" s="1"/>
  <c r="CD16326" i="1"/>
  <c r="BW16326" i="1"/>
  <c r="BZ16326" i="1"/>
  <c r="CA16326" i="1" s="1"/>
  <c r="BW16346" i="1"/>
  <c r="BZ16346" i="1"/>
  <c r="CA16346" i="1" s="1"/>
  <c r="CD16346" i="1"/>
  <c r="CD16378" i="1"/>
  <c r="BW16378" i="1"/>
  <c r="BZ16378" i="1"/>
  <c r="CA16378" i="1" s="1"/>
  <c r="BW16344" i="1"/>
  <c r="BZ16344" i="1"/>
  <c r="CA16344" i="1" s="1"/>
  <c r="CD16344" i="1"/>
  <c r="CD16376" i="1"/>
  <c r="BZ16376" i="1"/>
  <c r="CA16376" i="1" s="1"/>
  <c r="BW16376" i="1"/>
  <c r="BW16273" i="1"/>
  <c r="CD16273" i="1"/>
  <c r="BZ16273" i="1"/>
  <c r="CA16273" i="1" s="1"/>
  <c r="CD16281" i="1"/>
  <c r="BW16281" i="1"/>
  <c r="BZ16281" i="1"/>
  <c r="CA16281" i="1" s="1"/>
  <c r="BW16289" i="1"/>
  <c r="BZ16289" i="1"/>
  <c r="CA16289" i="1" s="1"/>
  <c r="CD16289" i="1"/>
  <c r="BZ16297" i="1"/>
  <c r="CA16297" i="1" s="1"/>
  <c r="BW16297" i="1"/>
  <c r="CD16297" i="1"/>
  <c r="BW16305" i="1"/>
  <c r="CD16305" i="1"/>
  <c r="BZ16305" i="1"/>
  <c r="CA16305" i="1" s="1"/>
  <c r="CD16313" i="1"/>
  <c r="BZ16313" i="1"/>
  <c r="CA16313" i="1" s="1"/>
  <c r="BW16313" i="1"/>
  <c r="BW16321" i="1"/>
  <c r="BZ16321" i="1"/>
  <c r="CA16321" i="1" s="1"/>
  <c r="CD16321" i="1"/>
  <c r="BZ16329" i="1"/>
  <c r="CA16329" i="1" s="1"/>
  <c r="BW16329" i="1"/>
  <c r="CD16329" i="1"/>
  <c r="BW16358" i="1"/>
  <c r="CD16358" i="1"/>
  <c r="BZ16358" i="1"/>
  <c r="CA16358" i="1" s="1"/>
  <c r="CD16390" i="1"/>
  <c r="BZ16390" i="1"/>
  <c r="CA16390" i="1" s="1"/>
  <c r="BW16390" i="1"/>
  <c r="BW16356" i="1"/>
  <c r="BZ16356" i="1"/>
  <c r="CA16356" i="1" s="1"/>
  <c r="CD16356" i="1"/>
  <c r="CD16388" i="1"/>
  <c r="BW16388" i="1"/>
  <c r="BZ16388" i="1"/>
  <c r="CA16388" i="1" s="1"/>
  <c r="BW16337" i="1"/>
  <c r="BZ16337" i="1"/>
  <c r="CA16337" i="1" s="1"/>
  <c r="CD16337" i="1"/>
  <c r="CD16345" i="1"/>
  <c r="BW16345" i="1"/>
  <c r="BZ16345" i="1"/>
  <c r="CA16345" i="1" s="1"/>
  <c r="BW16353" i="1"/>
  <c r="CD16353" i="1"/>
  <c r="BZ16353" i="1"/>
  <c r="CA16353" i="1" s="1"/>
  <c r="BW16361" i="1"/>
  <c r="BZ16361" i="1"/>
  <c r="CA16361" i="1" s="1"/>
  <c r="CD16361" i="1"/>
  <c r="BW16369" i="1"/>
  <c r="CD16369" i="1"/>
  <c r="BZ16369" i="1"/>
  <c r="CA16369" i="1" s="1"/>
  <c r="CD16377" i="1"/>
  <c r="BZ16377" i="1"/>
  <c r="CA16377" i="1" s="1"/>
  <c r="BW16377" i="1"/>
  <c r="BZ16385" i="1"/>
  <c r="CA16385" i="1" s="1"/>
  <c r="CD16385" i="1"/>
  <c r="BW16385" i="1"/>
  <c r="BZ16393" i="1"/>
  <c r="CA16393" i="1" s="1"/>
  <c r="BW16393" i="1"/>
  <c r="CD16393" i="1"/>
  <c r="BW16401" i="1"/>
  <c r="BZ16401" i="1"/>
  <c r="CA16401" i="1" s="1"/>
  <c r="CD16401" i="1"/>
  <c r="CD16409" i="1"/>
  <c r="BZ16409" i="1"/>
  <c r="CA16409" i="1" s="1"/>
  <c r="BW16409" i="1"/>
  <c r="CD16417" i="1"/>
  <c r="BW16417" i="1"/>
  <c r="BZ16417" i="1"/>
  <c r="CA16417" i="1" s="1"/>
  <c r="BW16425" i="1"/>
  <c r="BZ16425" i="1"/>
  <c r="CA16425" i="1" s="1"/>
  <c r="CD16425" i="1"/>
  <c r="CD16433" i="1"/>
  <c r="BW16433" i="1"/>
  <c r="BZ16433" i="1"/>
  <c r="CA16433" i="1" s="1"/>
  <c r="CD16441" i="1"/>
  <c r="BZ16441" i="1"/>
  <c r="CA16441" i="1" s="1"/>
  <c r="BW16441" i="1"/>
  <c r="BW16449" i="1"/>
  <c r="BZ16449" i="1"/>
  <c r="CA16449" i="1" s="1"/>
  <c r="CD16449" i="1"/>
  <c r="CD16457" i="1"/>
  <c r="BW16457" i="1"/>
  <c r="BZ16457" i="1"/>
  <c r="CA16457" i="1" s="1"/>
  <c r="BW16465" i="1"/>
  <c r="CD16465" i="1"/>
  <c r="BZ16465" i="1"/>
  <c r="CA16465" i="1" s="1"/>
  <c r="CD16473" i="1"/>
  <c r="BZ16473" i="1"/>
  <c r="CA16473" i="1" s="1"/>
  <c r="BW16473" i="1"/>
  <c r="CD16481" i="1"/>
  <c r="BW16481" i="1"/>
  <c r="BZ16481" i="1"/>
  <c r="CA16481" i="1" s="1"/>
  <c r="BW16489" i="1"/>
  <c r="BZ16489" i="1"/>
  <c r="CA16489" i="1" s="1"/>
  <c r="CD16489" i="1"/>
  <c r="CD16497" i="1"/>
  <c r="BW16497" i="1"/>
  <c r="BZ16497" i="1"/>
  <c r="CA16497" i="1" s="1"/>
  <c r="BZ16400" i="1"/>
  <c r="CA16400" i="1" s="1"/>
  <c r="CD16400" i="1"/>
  <c r="BW16400" i="1"/>
  <c r="BW16408" i="1"/>
  <c r="BZ16408" i="1"/>
  <c r="CA16408" i="1" s="1"/>
  <c r="CD16408" i="1"/>
  <c r="BW16416" i="1"/>
  <c r="BZ16416" i="1"/>
  <c r="CA16416" i="1" s="1"/>
  <c r="CD16416" i="1"/>
  <c r="BW16424" i="1"/>
  <c r="CD16424" i="1"/>
  <c r="BZ16424" i="1"/>
  <c r="CA16424" i="1" s="1"/>
  <c r="BZ16432" i="1"/>
  <c r="CA16432" i="1" s="1"/>
  <c r="CD16432" i="1"/>
  <c r="BW16432" i="1"/>
  <c r="BW16440" i="1"/>
  <c r="CD16440" i="1"/>
  <c r="BZ16440" i="1"/>
  <c r="CA16440" i="1" s="1"/>
  <c r="BZ16448" i="1"/>
  <c r="CA16448" i="1" s="1"/>
  <c r="BW16448" i="1"/>
  <c r="CD16448" i="1"/>
  <c r="BW16456" i="1"/>
  <c r="CD16456" i="1"/>
  <c r="BZ16456" i="1"/>
  <c r="CA16456" i="1" s="1"/>
  <c r="CD16464" i="1"/>
  <c r="BZ16464" i="1"/>
  <c r="CA16464" i="1" s="1"/>
  <c r="BW16464" i="1"/>
  <c r="CD16472" i="1"/>
  <c r="BW16472" i="1"/>
  <c r="BZ16472" i="1"/>
  <c r="CA16472" i="1" s="1"/>
  <c r="BZ16480" i="1"/>
  <c r="CA16480" i="1" s="1"/>
  <c r="BW16480" i="1"/>
  <c r="CD16480" i="1"/>
  <c r="BW16488" i="1"/>
  <c r="CD16488" i="1"/>
  <c r="BZ16488" i="1"/>
  <c r="CA16488" i="1" s="1"/>
  <c r="CD16496" i="1"/>
  <c r="BZ16496" i="1"/>
  <c r="CA16496" i="1" s="1"/>
  <c r="BW16496" i="1"/>
  <c r="CD16251" i="1"/>
  <c r="BW16251" i="1"/>
  <c r="BZ16251" i="1"/>
  <c r="CA16251" i="1" s="1"/>
  <c r="BZ16219" i="1"/>
  <c r="CA16219" i="1" s="1"/>
  <c r="BW16219" i="1"/>
  <c r="CD16219" i="1"/>
  <c r="BW16187" i="1"/>
  <c r="BZ16187" i="1"/>
  <c r="CA16187" i="1" s="1"/>
  <c r="CD16187" i="1"/>
  <c r="CD16155" i="1"/>
  <c r="BZ16155" i="1"/>
  <c r="CA16155" i="1" s="1"/>
  <c r="BW16155" i="1"/>
  <c r="CD16123" i="1"/>
  <c r="BW16123" i="1"/>
  <c r="BZ16123" i="1"/>
  <c r="CA16123" i="1" s="1"/>
  <c r="BZ16091" i="1"/>
  <c r="CA16091" i="1" s="1"/>
  <c r="BW16091" i="1"/>
  <c r="CD16091" i="1"/>
  <c r="BW16059" i="1"/>
  <c r="BZ16059" i="1"/>
  <c r="CA16059" i="1" s="1"/>
  <c r="CD16059" i="1"/>
  <c r="BZ16027" i="1"/>
  <c r="CA16027" i="1" s="1"/>
  <c r="BW16027" i="1"/>
  <c r="CD16213" i="1"/>
  <c r="BW16213" i="1"/>
  <c r="BZ16213" i="1"/>
  <c r="CA16213" i="1" s="1"/>
  <c r="CD16085" i="1"/>
  <c r="BW16085" i="1"/>
  <c r="BZ16085" i="1"/>
  <c r="CA16085" i="1" s="1"/>
  <c r="BW16021" i="1"/>
  <c r="BZ16021" i="1"/>
  <c r="CA16021" i="1" s="1"/>
  <c r="BW16183" i="1"/>
  <c r="BZ16183" i="1"/>
  <c r="CA16183" i="1" s="1"/>
  <c r="CD16183" i="1"/>
  <c r="BW16151" i="1"/>
  <c r="BZ16151" i="1"/>
  <c r="CA16151" i="1" s="1"/>
  <c r="CD16151" i="1"/>
  <c r="BW16119" i="1"/>
  <c r="BZ16119" i="1"/>
  <c r="CA16119" i="1" s="1"/>
  <c r="CD16119" i="1"/>
  <c r="CD16087" i="1"/>
  <c r="BW16087" i="1"/>
  <c r="BZ16087" i="1"/>
  <c r="CA16087" i="1" s="1"/>
  <c r="BW16055" i="1"/>
  <c r="BZ16055" i="1"/>
  <c r="CA16055" i="1" s="1"/>
  <c r="CD16055" i="1"/>
  <c r="BW16023" i="1"/>
  <c r="BZ16023" i="1"/>
  <c r="CA16023" i="1" s="1"/>
  <c r="BW16249" i="1"/>
  <c r="BZ16249" i="1"/>
  <c r="CA16249" i="1" s="1"/>
  <c r="CD16249" i="1"/>
  <c r="CD16217" i="1"/>
  <c r="BW16217" i="1"/>
  <c r="BZ16217" i="1"/>
  <c r="CA16217" i="1" s="1"/>
  <c r="BW16185" i="1"/>
  <c r="BZ16185" i="1"/>
  <c r="CA16185" i="1" s="1"/>
  <c r="CD16185" i="1"/>
  <c r="BW16153" i="1"/>
  <c r="BZ16153" i="1"/>
  <c r="CA16153" i="1" s="1"/>
  <c r="CD16153" i="1"/>
  <c r="BW16121" i="1"/>
  <c r="BZ16121" i="1"/>
  <c r="CA16121" i="1" s="1"/>
  <c r="CD16121" i="1"/>
  <c r="CD16089" i="1"/>
  <c r="BW16089" i="1"/>
  <c r="BZ16089" i="1"/>
  <c r="CA16089" i="1" s="1"/>
  <c r="BW16057" i="1"/>
  <c r="BZ16057" i="1"/>
  <c r="CA16057" i="1" s="1"/>
  <c r="CD16057" i="1"/>
  <c r="BW16025" i="1"/>
  <c r="BZ16025" i="1"/>
  <c r="CA16025" i="1" s="1"/>
  <c r="BW16016" i="1"/>
  <c r="BZ16016" i="1"/>
  <c r="CA16016" i="1" s="1"/>
  <c r="BW16024" i="1"/>
  <c r="BZ16024" i="1"/>
  <c r="CA16024" i="1" s="1"/>
  <c r="BW16032" i="1"/>
  <c r="BZ16032" i="1"/>
  <c r="CA16032" i="1" s="1"/>
  <c r="BW16040" i="1"/>
  <c r="BZ16040" i="1"/>
  <c r="CA16040" i="1" s="1"/>
  <c r="BW16048" i="1"/>
  <c r="BZ16048" i="1"/>
  <c r="CA16048" i="1" s="1"/>
  <c r="CD16048" i="1"/>
  <c r="CD16056" i="1"/>
  <c r="BW16056" i="1"/>
  <c r="BZ16056" i="1"/>
  <c r="CA16056" i="1" s="1"/>
  <c r="BW16064" i="1"/>
  <c r="BZ16064" i="1"/>
  <c r="CA16064" i="1" s="1"/>
  <c r="CD16064" i="1"/>
  <c r="BW16072" i="1"/>
  <c r="BZ16072" i="1"/>
  <c r="CA16072" i="1" s="1"/>
  <c r="CD16072" i="1"/>
  <c r="BW16080" i="1"/>
  <c r="BZ16080" i="1"/>
  <c r="CA16080" i="1" s="1"/>
  <c r="CD16080" i="1"/>
  <c r="CD16088" i="1"/>
  <c r="BW16088" i="1"/>
  <c r="BZ16088" i="1"/>
  <c r="CA16088" i="1" s="1"/>
  <c r="BW16096" i="1"/>
  <c r="BZ16096" i="1"/>
  <c r="CA16096" i="1" s="1"/>
  <c r="CD16096" i="1"/>
  <c r="BW16104" i="1"/>
  <c r="BZ16104" i="1"/>
  <c r="CA16104" i="1" s="1"/>
  <c r="CD16104" i="1"/>
  <c r="BW16112" i="1"/>
  <c r="BZ16112" i="1"/>
  <c r="CA16112" i="1" s="1"/>
  <c r="CD16112" i="1"/>
  <c r="CD16120" i="1"/>
  <c r="BW16120" i="1"/>
  <c r="BZ16120" i="1"/>
  <c r="CA16120" i="1" s="1"/>
  <c r="BW16128" i="1"/>
  <c r="BZ16128" i="1"/>
  <c r="CA16128" i="1" s="1"/>
  <c r="CD16128" i="1"/>
  <c r="BW16136" i="1"/>
  <c r="BZ16136" i="1"/>
  <c r="CA16136" i="1" s="1"/>
  <c r="CD16136" i="1"/>
  <c r="BW16144" i="1"/>
  <c r="BZ16144" i="1"/>
  <c r="CA16144" i="1" s="1"/>
  <c r="CD16144" i="1"/>
  <c r="CD16152" i="1"/>
  <c r="BW16152" i="1"/>
  <c r="BZ16152" i="1"/>
  <c r="CA16152" i="1" s="1"/>
  <c r="BW16160" i="1"/>
  <c r="BZ16160" i="1"/>
  <c r="CA16160" i="1" s="1"/>
  <c r="CD16160" i="1"/>
  <c r="BW16168" i="1"/>
  <c r="BZ16168" i="1"/>
  <c r="CA16168" i="1" s="1"/>
  <c r="CD16168" i="1"/>
  <c r="BW16176" i="1"/>
  <c r="BZ16176" i="1"/>
  <c r="CA16176" i="1" s="1"/>
  <c r="CD16176" i="1"/>
  <c r="CD16184" i="1"/>
  <c r="BW16184" i="1"/>
  <c r="BZ16184" i="1"/>
  <c r="CA16184" i="1" s="1"/>
  <c r="BW16192" i="1"/>
  <c r="BZ16192" i="1"/>
  <c r="CA16192" i="1" s="1"/>
  <c r="CD16192" i="1"/>
  <c r="BW16200" i="1"/>
  <c r="BZ16200" i="1"/>
  <c r="CA16200" i="1" s="1"/>
  <c r="CD16200" i="1"/>
  <c r="BW16208" i="1"/>
  <c r="BZ16208" i="1"/>
  <c r="CA16208" i="1" s="1"/>
  <c r="CD16208" i="1"/>
  <c r="CD16216" i="1"/>
  <c r="BW16216" i="1"/>
  <c r="BZ16216" i="1"/>
  <c r="CA16216" i="1" s="1"/>
  <c r="BW16224" i="1"/>
  <c r="BZ16224" i="1"/>
  <c r="CA16224" i="1" s="1"/>
  <c r="CD16224" i="1"/>
  <c r="BW16232" i="1"/>
  <c r="BZ16232" i="1"/>
  <c r="CA16232" i="1" s="1"/>
  <c r="CD16232" i="1"/>
  <c r="BW16240" i="1"/>
  <c r="BZ16240" i="1"/>
  <c r="CA16240" i="1" s="1"/>
  <c r="CD16240" i="1"/>
  <c r="CD16248" i="1"/>
  <c r="BW16248" i="1"/>
  <c r="BZ16248" i="1"/>
  <c r="CA16248" i="1" s="1"/>
  <c r="BW16256" i="1"/>
  <c r="BZ16256" i="1"/>
  <c r="CA16256" i="1" s="1"/>
  <c r="CD16256" i="1"/>
  <c r="BW16264" i="1"/>
  <c r="BZ16264" i="1"/>
  <c r="CA16264" i="1" s="1"/>
  <c r="CD16264" i="1"/>
  <c r="BW16272" i="1"/>
  <c r="BZ16272" i="1"/>
  <c r="CA16272" i="1" s="1"/>
  <c r="CD16272" i="1"/>
  <c r="CD16280" i="1"/>
  <c r="BW16280" i="1"/>
  <c r="BZ16280" i="1"/>
  <c r="CA16280" i="1" s="1"/>
  <c r="BW16288" i="1"/>
  <c r="BZ16288" i="1"/>
  <c r="CA16288" i="1" s="1"/>
  <c r="CD16288" i="1"/>
  <c r="BW16296" i="1"/>
  <c r="BZ16296" i="1"/>
  <c r="CA16296" i="1" s="1"/>
  <c r="CD16296" i="1"/>
  <c r="BW16304" i="1"/>
  <c r="BZ16304" i="1"/>
  <c r="CA16304" i="1" s="1"/>
  <c r="CD16304" i="1"/>
  <c r="CD16312" i="1"/>
  <c r="BW16312" i="1"/>
  <c r="BZ16312" i="1"/>
  <c r="CA16312" i="1" s="1"/>
  <c r="BW16320" i="1"/>
  <c r="BZ16320" i="1"/>
  <c r="CA16320" i="1" s="1"/>
  <c r="CD16320" i="1"/>
  <c r="BW16328" i="1"/>
  <c r="BZ16328" i="1"/>
  <c r="CA16328" i="1" s="1"/>
  <c r="CD16328" i="1"/>
  <c r="BW16354" i="1"/>
  <c r="BZ16354" i="1"/>
  <c r="CA16354" i="1" s="1"/>
  <c r="CD16354" i="1"/>
  <c r="CD16386" i="1"/>
  <c r="BW16386" i="1"/>
  <c r="BZ16386" i="1"/>
  <c r="CA16386" i="1" s="1"/>
  <c r="BW16352" i="1"/>
  <c r="BZ16352" i="1"/>
  <c r="CA16352" i="1" s="1"/>
  <c r="CD16352" i="1"/>
  <c r="BW16384" i="1"/>
  <c r="BZ16384" i="1"/>
  <c r="CA16384" i="1" s="1"/>
  <c r="CD16384" i="1"/>
  <c r="BW16275" i="1"/>
  <c r="BZ16275" i="1"/>
  <c r="CA16275" i="1" s="1"/>
  <c r="CD16275" i="1"/>
  <c r="CD16283" i="1"/>
  <c r="BW16283" i="1"/>
  <c r="BZ16283" i="1"/>
  <c r="CA16283" i="1" s="1"/>
  <c r="BW16291" i="1"/>
  <c r="BZ16291" i="1"/>
  <c r="CA16291" i="1" s="1"/>
  <c r="CD16291" i="1"/>
  <c r="BW16299" i="1"/>
  <c r="BZ16299" i="1"/>
  <c r="CA16299" i="1" s="1"/>
  <c r="CD16299" i="1"/>
  <c r="BW16307" i="1"/>
  <c r="BZ16307" i="1"/>
  <c r="CA16307" i="1" s="1"/>
  <c r="CD16307" i="1"/>
  <c r="CD16315" i="1"/>
  <c r="BW16315" i="1"/>
  <c r="BZ16315" i="1"/>
  <c r="CA16315" i="1" s="1"/>
  <c r="BW16323" i="1"/>
  <c r="BZ16323" i="1"/>
  <c r="CA16323" i="1" s="1"/>
  <c r="CD16323" i="1"/>
  <c r="BW16334" i="1"/>
  <c r="BZ16334" i="1"/>
  <c r="CA16334" i="1" s="1"/>
  <c r="CD16334" i="1"/>
  <c r="BW16366" i="1"/>
  <c r="BZ16366" i="1"/>
  <c r="CA16366" i="1" s="1"/>
  <c r="CD16366" i="1"/>
  <c r="CD16332" i="1"/>
  <c r="BW16332" i="1"/>
  <c r="BZ16332" i="1"/>
  <c r="CA16332" i="1" s="1"/>
  <c r="BW16364" i="1"/>
  <c r="BZ16364" i="1"/>
  <c r="CA16364" i="1" s="1"/>
  <c r="CD16364" i="1"/>
  <c r="BW16331" i="1"/>
  <c r="BZ16331" i="1"/>
  <c r="CA16331" i="1" s="1"/>
  <c r="CD16331" i="1"/>
  <c r="BW16339" i="1"/>
  <c r="BZ16339" i="1"/>
  <c r="CA16339" i="1" s="1"/>
  <c r="CD16339" i="1"/>
  <c r="CD16347" i="1"/>
  <c r="BW16347" i="1"/>
  <c r="BZ16347" i="1"/>
  <c r="CA16347" i="1" s="1"/>
  <c r="BW16355" i="1"/>
  <c r="BZ16355" i="1"/>
  <c r="CA16355" i="1" s="1"/>
  <c r="CD16355" i="1"/>
  <c r="BW16363" i="1"/>
  <c r="BZ16363" i="1"/>
  <c r="CA16363" i="1" s="1"/>
  <c r="CD16363" i="1"/>
  <c r="BW16371" i="1"/>
  <c r="BZ16371" i="1"/>
  <c r="CA16371" i="1" s="1"/>
  <c r="CD16371" i="1"/>
  <c r="CD16379" i="1"/>
  <c r="BW16379" i="1"/>
  <c r="BZ16379" i="1"/>
  <c r="CA16379" i="1" s="1"/>
  <c r="BW16387" i="1"/>
  <c r="BZ16387" i="1"/>
  <c r="CA16387" i="1" s="1"/>
  <c r="CD16387" i="1"/>
  <c r="BW16395" i="1"/>
  <c r="BZ16395" i="1"/>
  <c r="CA16395" i="1" s="1"/>
  <c r="CD16395" i="1"/>
  <c r="BW16403" i="1"/>
  <c r="BZ16403" i="1"/>
  <c r="CA16403" i="1" s="1"/>
  <c r="CD16403" i="1"/>
  <c r="CD16411" i="1"/>
  <c r="BW16411" i="1"/>
  <c r="BZ16411" i="1"/>
  <c r="CA16411" i="1" s="1"/>
  <c r="BW16419" i="1"/>
  <c r="BZ16419" i="1"/>
  <c r="CA16419" i="1" s="1"/>
  <c r="CD16419" i="1"/>
  <c r="BW16427" i="1"/>
  <c r="BZ16427" i="1"/>
  <c r="CA16427" i="1" s="1"/>
  <c r="CD16427" i="1"/>
  <c r="BW16435" i="1"/>
  <c r="BZ16435" i="1"/>
  <c r="CA16435" i="1" s="1"/>
  <c r="CD16435" i="1"/>
  <c r="CD16443" i="1"/>
  <c r="BW16443" i="1"/>
  <c r="BZ16443" i="1"/>
  <c r="CA16443" i="1" s="1"/>
  <c r="BW16451" i="1"/>
  <c r="BZ16451" i="1"/>
  <c r="CA16451" i="1" s="1"/>
  <c r="CD16451" i="1"/>
  <c r="BW16459" i="1"/>
  <c r="BZ16459" i="1"/>
  <c r="CA16459" i="1" s="1"/>
  <c r="CD16459" i="1"/>
  <c r="BW16467" i="1"/>
  <c r="BZ16467" i="1"/>
  <c r="CA16467" i="1" s="1"/>
  <c r="CD16467" i="1"/>
  <c r="CD16475" i="1"/>
  <c r="BW16475" i="1"/>
  <c r="BZ16475" i="1"/>
  <c r="CA16475" i="1" s="1"/>
  <c r="BW16483" i="1"/>
  <c r="BZ16483" i="1"/>
  <c r="CA16483" i="1" s="1"/>
  <c r="CD16483" i="1"/>
  <c r="BW16491" i="1"/>
  <c r="BZ16491" i="1"/>
  <c r="CA16491" i="1" s="1"/>
  <c r="CD16491" i="1"/>
  <c r="BW16499" i="1"/>
  <c r="BZ16499" i="1"/>
  <c r="CA16499" i="1" s="1"/>
  <c r="CD16499" i="1"/>
  <c r="CD16402" i="1"/>
  <c r="BW16402" i="1"/>
  <c r="BZ16402" i="1"/>
  <c r="CA16402" i="1" s="1"/>
  <c r="BW16410" i="1"/>
  <c r="BZ16410" i="1"/>
  <c r="CA16410" i="1" s="1"/>
  <c r="CD16410" i="1"/>
  <c r="BW16418" i="1"/>
  <c r="BZ16418" i="1"/>
  <c r="CA16418" i="1" s="1"/>
  <c r="CD16418" i="1"/>
  <c r="BW16426" i="1"/>
  <c r="BZ16426" i="1"/>
  <c r="CA16426" i="1" s="1"/>
  <c r="CD16426" i="1"/>
  <c r="CD16434" i="1"/>
  <c r="BW16434" i="1"/>
  <c r="BZ16434" i="1"/>
  <c r="CA16434" i="1" s="1"/>
  <c r="BW16442" i="1"/>
  <c r="BZ16442" i="1"/>
  <c r="CA16442" i="1" s="1"/>
  <c r="CD16442" i="1"/>
  <c r="BW16450" i="1"/>
  <c r="BZ16450" i="1"/>
  <c r="CA16450" i="1" s="1"/>
  <c r="CD16450" i="1"/>
  <c r="BW16458" i="1"/>
  <c r="BZ16458" i="1"/>
  <c r="CA16458" i="1" s="1"/>
  <c r="CD16458" i="1"/>
  <c r="CD16466" i="1"/>
  <c r="BW16466" i="1"/>
  <c r="BZ16466" i="1"/>
  <c r="CA16466" i="1" s="1"/>
  <c r="BW16474" i="1"/>
  <c r="BZ16474" i="1"/>
  <c r="CA16474" i="1" s="1"/>
  <c r="CD16474" i="1"/>
  <c r="BW16482" i="1"/>
  <c r="BZ16482" i="1"/>
  <c r="CA16482" i="1" s="1"/>
  <c r="CD16482" i="1"/>
  <c r="BW16490" i="1"/>
  <c r="BZ16490" i="1"/>
  <c r="CA16490" i="1" s="1"/>
  <c r="CD16490" i="1"/>
  <c r="BZ16498" i="1"/>
  <c r="CA16498" i="1" s="1"/>
  <c r="CD16498" i="1"/>
  <c r="BW16498" i="1"/>
  <c r="BZ16243" i="1"/>
  <c r="CA16243" i="1" s="1"/>
  <c r="CD16243" i="1"/>
  <c r="BW16243" i="1"/>
  <c r="BZ16211" i="1"/>
  <c r="CA16211" i="1" s="1"/>
  <c r="CD16211" i="1"/>
  <c r="BW16211" i="1"/>
  <c r="CD16179" i="1"/>
  <c r="BW16179" i="1"/>
  <c r="BZ16179" i="1"/>
  <c r="CA16179" i="1" s="1"/>
  <c r="BZ16147" i="1"/>
  <c r="CA16147" i="1" s="1"/>
  <c r="CD16147" i="1"/>
  <c r="BW16147" i="1"/>
  <c r="BZ16115" i="1"/>
  <c r="CA16115" i="1" s="1"/>
  <c r="CD16115" i="1"/>
  <c r="BW16115" i="1"/>
  <c r="BZ16083" i="1"/>
  <c r="CA16083" i="1" s="1"/>
  <c r="CD16083" i="1"/>
  <c r="BW16083" i="1"/>
  <c r="CD16051" i="1"/>
  <c r="BW16051" i="1"/>
  <c r="BZ16051" i="1"/>
  <c r="CA16051" i="1" s="1"/>
  <c r="BZ16019" i="1"/>
  <c r="CA16019" i="1" s="1"/>
  <c r="BW16019" i="1"/>
  <c r="BZ16007" i="1"/>
  <c r="CA16007" i="1" s="1"/>
  <c r="BW16007" i="1"/>
  <c r="CC14008" i="1"/>
  <c r="CC16009" i="1"/>
  <c r="BW14008" i="1" l="1"/>
  <c r="BZ14008" i="1"/>
  <c r="BZ16009" i="1"/>
  <c r="CA16009" i="1" s="1"/>
  <c r="BW16009" i="1"/>
  <c r="CC16010" i="1"/>
  <c r="CC14009" i="1"/>
  <c r="BZ14009" i="1" l="1"/>
  <c r="BW14009" i="1"/>
  <c r="BZ16010" i="1"/>
  <c r="CA16010" i="1" s="1"/>
  <c r="BW16010" i="1"/>
  <c r="CC16011" i="1"/>
  <c r="BW16011" i="1" l="1"/>
  <c r="BZ16011" i="1"/>
  <c r="CA16011" i="1" s="1"/>
  <c r="CC16012" i="1"/>
  <c r="CC7" i="1"/>
  <c r="BW7" i="1" l="1"/>
  <c r="BW16012" i="1"/>
  <c r="BZ16012" i="1"/>
  <c r="CA16012" i="1" s="1"/>
  <c r="CC8" i="1" l="1"/>
  <c r="BW8" i="1" l="1"/>
  <c r="CC9" i="1"/>
  <c r="BW9" i="1" l="1"/>
  <c r="CC10" i="1"/>
  <c r="BW10" i="1" l="1"/>
  <c r="CC11" i="1"/>
  <c r="BW11" i="1" l="1"/>
  <c r="CC12" i="1"/>
  <c r="BW12" i="1" l="1"/>
  <c r="CC13" i="1"/>
  <c r="BW13" i="1" l="1"/>
  <c r="CC14" i="1"/>
  <c r="BW14" i="1" l="1"/>
  <c r="CC15" i="1"/>
  <c r="BW15" i="1" l="1"/>
  <c r="CC16" i="1"/>
  <c r="BW16" i="1" l="1"/>
  <c r="CC17" i="1"/>
  <c r="BW17" i="1" l="1"/>
  <c r="CC18" i="1"/>
  <c r="BW18" i="1" l="1"/>
  <c r="CC19" i="1"/>
  <c r="BW19" i="1" l="1"/>
  <c r="CC20" i="1"/>
  <c r="BW20" i="1" l="1"/>
  <c r="CC21" i="1"/>
  <c r="BW21" i="1" l="1"/>
  <c r="CC22" i="1"/>
  <c r="BW22" i="1" l="1"/>
  <c r="CC23" i="1"/>
  <c r="BW23" i="1" l="1"/>
  <c r="CC24" i="1"/>
  <c r="BW24" i="1" l="1"/>
  <c r="CC25" i="1"/>
  <c r="BW25" i="1" l="1"/>
  <c r="CC26" i="1"/>
  <c r="BW26" i="1" l="1"/>
  <c r="CC27" i="1"/>
  <c r="BW27" i="1" l="1"/>
  <c r="CC28" i="1"/>
  <c r="BW28" i="1" l="1"/>
  <c r="CC29" i="1"/>
  <c r="BW29" i="1" l="1"/>
  <c r="CC30" i="1"/>
  <c r="BW30" i="1" l="1"/>
  <c r="CC31" i="1"/>
  <c r="BW31" i="1" l="1"/>
  <c r="CC32" i="1"/>
  <c r="BW32" i="1" l="1"/>
  <c r="CC33" i="1"/>
  <c r="BW33" i="1" l="1"/>
  <c r="CC34" i="1"/>
  <c r="BW34" i="1" l="1"/>
  <c r="CC35" i="1"/>
  <c r="BW35" i="1" l="1"/>
  <c r="CC36" i="1"/>
  <c r="BW36" i="1" l="1"/>
  <c r="CC37" i="1"/>
  <c r="BW37" i="1" l="1"/>
  <c r="CC38" i="1"/>
  <c r="BW38" i="1" l="1"/>
  <c r="CC39" i="1"/>
  <c r="BW39" i="1" l="1"/>
  <c r="CC40" i="1"/>
  <c r="BW40" i="1" l="1"/>
  <c r="CC41" i="1"/>
  <c r="BW41" i="1" l="1"/>
  <c r="CC42" i="1"/>
  <c r="BW42" i="1" l="1"/>
  <c r="CC43" i="1"/>
  <c r="BW43" i="1" l="1"/>
  <c r="CC44" i="1"/>
  <c r="BW44" i="1" l="1"/>
  <c r="CC45" i="1"/>
  <c r="BW45" i="1" l="1"/>
  <c r="CC46" i="1"/>
  <c r="BW46" i="1" l="1"/>
  <c r="CC47" i="1"/>
  <c r="BW47" i="1" l="1"/>
  <c r="CC48" i="1"/>
  <c r="BW48" i="1" l="1"/>
  <c r="CC49" i="1"/>
  <c r="BW49" i="1" l="1"/>
  <c r="CC50" i="1"/>
  <c r="BW50" i="1" l="1"/>
  <c r="CC51" i="1"/>
  <c r="BW51" i="1" l="1"/>
  <c r="CC52" i="1"/>
  <c r="BW52" i="1" l="1"/>
  <c r="CC53" i="1"/>
  <c r="BW53" i="1" l="1"/>
  <c r="CC54" i="1"/>
  <c r="BW54" i="1" l="1"/>
  <c r="CC55" i="1"/>
  <c r="BW55" i="1" l="1"/>
  <c r="CC56" i="1"/>
  <c r="BW56" i="1" l="1"/>
  <c r="CC57" i="1"/>
  <c r="BW57" i="1" l="1"/>
  <c r="CC58" i="1"/>
  <c r="BW58" i="1" l="1"/>
  <c r="CC59" i="1"/>
  <c r="BW59" i="1" l="1"/>
  <c r="CC60" i="1"/>
  <c r="BW60" i="1" l="1"/>
  <c r="CC61" i="1"/>
  <c r="BW61" i="1" l="1"/>
  <c r="CC62" i="1"/>
  <c r="BW62" i="1" l="1"/>
  <c r="CC63" i="1"/>
  <c r="BW63" i="1" l="1"/>
  <c r="CC64" i="1"/>
  <c r="BW64" i="1" l="1"/>
  <c r="CC65" i="1"/>
  <c r="BW65" i="1" l="1"/>
  <c r="CC66" i="1"/>
  <c r="CC87" i="1"/>
  <c r="BW66" i="1" l="1"/>
  <c r="BW87" i="1"/>
  <c r="CC67" i="1"/>
  <c r="CC88" i="1"/>
  <c r="BW67" i="1" l="1"/>
  <c r="BW88" i="1"/>
  <c r="CC68" i="1"/>
  <c r="CC89" i="1"/>
  <c r="BW68" i="1" l="1"/>
  <c r="BW89" i="1"/>
  <c r="CC69" i="1"/>
  <c r="CC90" i="1"/>
  <c r="BW69" i="1" l="1"/>
  <c r="BW90" i="1"/>
  <c r="CC70" i="1"/>
  <c r="CC91" i="1"/>
  <c r="BW70" i="1" l="1"/>
  <c r="BW91" i="1"/>
  <c r="CC71" i="1"/>
  <c r="CC92" i="1"/>
  <c r="BW71" i="1" l="1"/>
  <c r="BW92" i="1"/>
  <c r="CC72" i="1"/>
  <c r="CC93" i="1"/>
  <c r="BW72" i="1" l="1"/>
  <c r="BW93" i="1"/>
  <c r="CC73" i="1"/>
  <c r="CC94" i="1"/>
  <c r="BW73" i="1" l="1"/>
  <c r="BW94" i="1"/>
  <c r="CC74" i="1"/>
  <c r="CC95" i="1"/>
  <c r="BW74" i="1" l="1"/>
  <c r="BW95" i="1"/>
  <c r="CC75" i="1"/>
  <c r="CC96" i="1"/>
  <c r="BW75" i="1" l="1"/>
  <c r="BW96" i="1"/>
  <c r="CC76" i="1"/>
  <c r="CC97" i="1"/>
  <c r="BW76" i="1" l="1"/>
  <c r="BW97" i="1"/>
  <c r="CC77" i="1"/>
  <c r="BW77" i="1" l="1"/>
  <c r="CC78" i="1"/>
  <c r="BW78" i="1" l="1"/>
  <c r="CC79" i="1"/>
  <c r="BW79" i="1" l="1"/>
  <c r="CC80" i="1"/>
  <c r="BW80" i="1" l="1"/>
  <c r="CC81" i="1"/>
  <c r="BW81" i="1" l="1"/>
  <c r="CC82" i="1"/>
  <c r="BW82" i="1" l="1"/>
  <c r="CC83" i="1"/>
  <c r="BW83" i="1" l="1"/>
  <c r="CC84" i="1"/>
  <c r="BW84" i="1" l="1"/>
  <c r="CC85" i="1"/>
  <c r="BW85" i="1" l="1"/>
  <c r="CC86" i="1"/>
  <c r="BW86" i="1" l="1"/>
  <c r="BU413" i="1" l="1"/>
  <c r="BT413" i="1" s="1"/>
  <c r="BU310" i="1"/>
  <c r="BT310" i="1" s="1"/>
  <c r="BU912" i="1"/>
  <c r="BT912" i="1" s="1"/>
  <c r="BU412" i="1"/>
  <c r="BT412" i="1" s="1"/>
  <c r="BU364" i="1"/>
  <c r="BT364" i="1" s="1"/>
  <c r="BU309" i="1"/>
  <c r="BT309" i="1" s="1"/>
  <c r="BU927" i="1"/>
  <c r="BT927" i="1" s="1"/>
  <c r="BU917" i="1"/>
  <c r="BT917" i="1" s="1"/>
  <c r="BU411" i="1"/>
  <c r="BT411" i="1" s="1"/>
  <c r="BU308" i="1"/>
  <c r="BT308" i="1" s="1"/>
  <c r="BU914" i="1"/>
  <c r="BT914" i="1" s="1"/>
  <c r="BU928" i="1"/>
  <c r="BT928" i="1" s="1"/>
  <c r="BU913" i="1"/>
  <c r="BT913" i="1" s="1"/>
  <c r="BU409" i="1"/>
  <c r="BT409" i="1" s="1"/>
  <c r="BU466" i="1"/>
  <c r="BT466" i="1" s="1"/>
  <c r="BU434" i="1"/>
  <c r="BT434" i="1" s="1"/>
  <c r="BU410" i="1"/>
  <c r="BT410" i="1" s="1"/>
  <c r="BU925" i="1"/>
  <c r="BT925" i="1" s="1"/>
  <c r="BU911" i="1"/>
  <c r="BT911" i="1" s="1"/>
  <c r="BU306" i="1"/>
  <c r="BT306" i="1" s="1"/>
  <c r="BU916" i="1"/>
  <c r="BT916" i="1" s="1"/>
  <c r="BU408" i="1"/>
  <c r="BT408" i="1" s="1"/>
  <c r="BU465" i="1"/>
  <c r="BT465" i="1" s="1"/>
  <c r="BU407" i="1"/>
  <c r="BT407" i="1" s="1"/>
  <c r="BU926" i="1"/>
  <c r="BT926" i="1" s="1"/>
  <c r="BU696" i="1"/>
  <c r="BU664" i="1"/>
  <c r="BU528" i="1"/>
  <c r="BU281" i="1"/>
  <c r="BU273" i="1"/>
  <c r="BU265" i="1"/>
  <c r="BU233" i="1"/>
  <c r="BU177" i="1"/>
  <c r="BU981" i="1"/>
  <c r="BU695" i="1"/>
  <c r="BU663" i="1"/>
  <c r="BU527" i="1"/>
  <c r="BU479" i="1"/>
  <c r="BU272" i="1"/>
  <c r="BU232" i="1"/>
  <c r="BU160" i="1"/>
  <c r="BU990" i="1"/>
  <c r="BU526" i="1"/>
  <c r="BU478" i="1"/>
  <c r="BU398" i="1"/>
  <c r="BU279" i="1"/>
  <c r="BU159" i="1"/>
  <c r="BU151" i="1"/>
  <c r="BU982" i="1"/>
  <c r="BU653" i="1"/>
  <c r="BU501" i="1"/>
  <c r="BU397" i="1"/>
  <c r="BU286" i="1"/>
  <c r="BU278" i="1"/>
  <c r="BU270" i="1"/>
  <c r="BU214" i="1"/>
  <c r="BU190" i="1"/>
  <c r="BU158" i="1"/>
  <c r="BU991" i="1"/>
  <c r="BU500" i="1"/>
  <c r="BU396" i="1"/>
  <c r="BU277" i="1"/>
  <c r="BU269" i="1"/>
  <c r="BU245" i="1"/>
  <c r="BU189" i="1"/>
  <c r="BU181" i="1"/>
  <c r="BU157" i="1"/>
  <c r="BU699" i="1"/>
  <c r="BU531" i="1"/>
  <c r="BU276" i="1"/>
  <c r="BU268" i="1"/>
  <c r="BU236" i="1"/>
  <c r="BU180" i="1"/>
  <c r="BU156" i="1"/>
  <c r="BU698" i="1"/>
  <c r="BU530" i="1"/>
  <c r="BU307" i="1"/>
  <c r="BU283" i="1"/>
  <c r="BU275" i="1"/>
  <c r="BU267" i="1"/>
  <c r="BU235" i="1"/>
  <c r="BU179" i="1"/>
  <c r="BU147" i="1"/>
  <c r="BU954" i="1"/>
  <c r="BU966" i="1"/>
  <c r="BU989" i="1"/>
  <c r="BU955" i="1"/>
  <c r="BU729" i="1"/>
  <c r="BU697" i="1"/>
  <c r="BU665" i="1"/>
  <c r="BU529" i="1"/>
  <c r="BU282" i="1"/>
  <c r="BU274" i="1"/>
  <c r="BU266" i="1"/>
  <c r="BU234" i="1"/>
  <c r="BU226" i="1"/>
  <c r="BU956" i="1"/>
  <c r="BU980" i="1"/>
  <c r="BU983" i="1"/>
  <c r="BU963" i="1"/>
  <c r="BU967" i="1"/>
  <c r="BV913" i="1" l="1"/>
  <c r="BV956" i="1"/>
  <c r="BT956" i="1"/>
  <c r="BT282" i="1"/>
  <c r="BV282" i="1"/>
  <c r="BV465" i="1"/>
  <c r="BV955" i="1"/>
  <c r="BT955" i="1"/>
  <c r="BV966" i="1"/>
  <c r="BT966" i="1"/>
  <c r="BT179" i="1"/>
  <c r="BV179" i="1"/>
  <c r="BV983" i="1"/>
  <c r="BT983" i="1"/>
  <c r="BV916" i="1"/>
  <c r="BT234" i="1"/>
  <c r="BV234" i="1"/>
  <c r="BT729" i="1"/>
  <c r="BV729" i="1"/>
  <c r="BV967" i="1"/>
  <c r="BT967" i="1"/>
  <c r="BV266" i="1"/>
  <c r="BT266" i="1"/>
  <c r="BV306" i="1"/>
  <c r="BV989" i="1"/>
  <c r="BT989" i="1"/>
  <c r="BV954" i="1"/>
  <c r="BT954" i="1"/>
  <c r="BV410" i="1"/>
  <c r="BV530" i="1"/>
  <c r="BT530" i="1"/>
  <c r="BV408" i="1"/>
  <c r="BV310" i="1"/>
  <c r="BV309" i="1"/>
  <c r="BV914" i="1"/>
  <c r="BV912" i="1"/>
  <c r="BV928" i="1"/>
  <c r="BV926" i="1"/>
  <c r="BV927" i="1"/>
  <c r="BV411" i="1"/>
  <c r="BV308" i="1"/>
  <c r="BV407" i="1"/>
  <c r="BV364" i="1"/>
  <c r="BV412" i="1"/>
  <c r="BV917" i="1"/>
  <c r="BV413" i="1"/>
  <c r="BV434" i="1"/>
  <c r="BV925" i="1"/>
  <c r="BV963" i="1"/>
  <c r="BT963" i="1"/>
  <c r="BV980" i="1"/>
  <c r="BT980" i="1"/>
  <c r="BV409" i="1"/>
  <c r="BV529" i="1"/>
  <c r="BT529" i="1"/>
  <c r="BV697" i="1"/>
  <c r="BT697" i="1"/>
  <c r="BT307" i="1"/>
  <c r="BV307" i="1"/>
  <c r="BV274" i="1"/>
  <c r="BT274" i="1"/>
  <c r="BV911" i="1"/>
  <c r="BV267" i="1"/>
  <c r="BT267" i="1"/>
  <c r="BV147" i="1"/>
  <c r="BT147" i="1"/>
  <c r="BV226" i="1"/>
  <c r="BT226" i="1"/>
  <c r="BV665" i="1"/>
  <c r="BT665" i="1"/>
  <c r="BV466" i="1"/>
  <c r="BV157" i="1"/>
  <c r="BT157" i="1"/>
  <c r="BV245" i="1"/>
  <c r="BT245" i="1"/>
  <c r="BT501" i="1"/>
  <c r="BV501" i="1"/>
  <c r="BV653" i="1"/>
  <c r="BT653" i="1"/>
  <c r="BV990" i="1"/>
  <c r="BT990" i="1"/>
  <c r="BT281" i="1"/>
  <c r="BV281" i="1"/>
  <c r="BV275" i="1"/>
  <c r="BT275" i="1"/>
  <c r="BV277" i="1"/>
  <c r="BT277" i="1"/>
  <c r="BT270" i="1"/>
  <c r="BV270" i="1"/>
  <c r="BV526" i="1"/>
  <c r="BT526" i="1"/>
  <c r="BV160" i="1"/>
  <c r="BT160" i="1"/>
  <c r="BV479" i="1"/>
  <c r="BT479" i="1"/>
  <c r="BV663" i="1"/>
  <c r="BT663" i="1"/>
  <c r="BT233" i="1"/>
  <c r="BV233" i="1"/>
  <c r="BT189" i="1"/>
  <c r="BV189" i="1"/>
  <c r="BT500" i="1"/>
  <c r="BV500" i="1"/>
  <c r="BV991" i="1"/>
  <c r="BT991" i="1"/>
  <c r="BV151" i="1"/>
  <c r="BT151" i="1"/>
  <c r="BT177" i="1"/>
  <c r="BV177" i="1"/>
  <c r="BV265" i="1"/>
  <c r="BT265" i="1"/>
  <c r="BT236" i="1"/>
  <c r="BV236" i="1"/>
  <c r="BV531" i="1"/>
  <c r="BT531" i="1"/>
  <c r="BT278" i="1"/>
  <c r="BV278" i="1"/>
  <c r="BV478" i="1"/>
  <c r="BT478" i="1"/>
  <c r="BV695" i="1"/>
  <c r="BT695" i="1"/>
  <c r="BV981" i="1"/>
  <c r="BT981" i="1"/>
  <c r="BV664" i="1"/>
  <c r="BT664" i="1"/>
  <c r="BT283" i="1"/>
  <c r="BV283" i="1"/>
  <c r="BT180" i="1"/>
  <c r="BV180" i="1"/>
  <c r="BV268" i="1"/>
  <c r="BT268" i="1"/>
  <c r="BV699" i="1"/>
  <c r="BT699" i="1"/>
  <c r="BT214" i="1"/>
  <c r="BV214" i="1"/>
  <c r="BV982" i="1"/>
  <c r="BT982" i="1"/>
  <c r="BT279" i="1"/>
  <c r="BV279" i="1"/>
  <c r="BT232" i="1"/>
  <c r="BV232" i="1"/>
  <c r="BV527" i="1"/>
  <c r="BT527" i="1"/>
  <c r="BV698" i="1"/>
  <c r="BT698" i="1"/>
  <c r="BV156" i="1"/>
  <c r="BT156" i="1"/>
  <c r="BV158" i="1"/>
  <c r="BT158" i="1"/>
  <c r="BT286" i="1"/>
  <c r="BV286" i="1"/>
  <c r="BV159" i="1"/>
  <c r="BT159" i="1"/>
  <c r="BV398" i="1"/>
  <c r="BT398" i="1"/>
  <c r="BT272" i="1"/>
  <c r="BV272" i="1"/>
  <c r="BV273" i="1"/>
  <c r="BT273" i="1"/>
  <c r="BV696" i="1"/>
  <c r="BT696" i="1"/>
  <c r="BV396" i="1"/>
  <c r="BT396" i="1"/>
  <c r="BT190" i="1"/>
  <c r="BV190" i="1"/>
  <c r="BV528" i="1"/>
  <c r="BT528" i="1"/>
  <c r="BV235" i="1"/>
  <c r="BT235" i="1"/>
  <c r="BV276" i="1"/>
  <c r="BT276" i="1"/>
  <c r="BV181" i="1"/>
  <c r="BT181" i="1"/>
  <c r="BT269" i="1"/>
  <c r="BV269" i="1"/>
  <c r="BV397" i="1"/>
  <c r="BT397" i="1"/>
  <c r="CD16021" i="1" l="1"/>
  <c r="CD16017" i="1"/>
  <c r="CD16022" i="1"/>
  <c r="CD16025" i="1"/>
  <c r="CD16038" i="1"/>
  <c r="CD16018" i="1"/>
  <c r="CD16014" i="1"/>
  <c r="CD16035" i="1"/>
  <c r="CD16016" i="1"/>
  <c r="CD16024" i="1"/>
  <c r="CD16039" i="1"/>
  <c r="CD16028" i="1"/>
  <c r="CD16030" i="1"/>
  <c r="CD16032" i="1"/>
  <c r="CD16040" i="1"/>
  <c r="CD16023" i="1"/>
  <c r="CD16026" i="1"/>
  <c r="CD16015" i="1"/>
  <c r="CD16027" i="1"/>
  <c r="CD16033" i="1"/>
  <c r="CD16019" i="1"/>
  <c r="CD16029" i="1"/>
  <c r="CD16020" i="1"/>
  <c r="CD16037" i="1"/>
  <c r="CD16031" i="1"/>
  <c r="CD16036" i="1"/>
  <c r="CD16034" i="1"/>
  <c r="BU876" i="1" l="1"/>
  <c r="BU902" i="1"/>
  <c r="BU879" i="1"/>
  <c r="BU893" i="1"/>
  <c r="BU878" i="1"/>
  <c r="BU903" i="1"/>
  <c r="BU887" i="1"/>
  <c r="BU877" i="1"/>
  <c r="BT879" i="1" l="1"/>
  <c r="BV879" i="1"/>
  <c r="BT887" i="1"/>
  <c r="BV887" i="1"/>
  <c r="BT903" i="1"/>
  <c r="BV903" i="1"/>
  <c r="BT876" i="1"/>
  <c r="BV876" i="1"/>
  <c r="BT877" i="1"/>
  <c r="BV877" i="1"/>
  <c r="BT878" i="1"/>
  <c r="BV878" i="1"/>
  <c r="BT902" i="1"/>
  <c r="BV902" i="1"/>
  <c r="BT893" i="1"/>
  <c r="BV893" i="1"/>
  <c r="CL10062" i="1" l="1"/>
  <c r="CL10063" i="1"/>
  <c r="CL10064" i="1"/>
  <c r="CL10065" i="1"/>
  <c r="CL10066" i="1"/>
  <c r="CL10067" i="1"/>
  <c r="CL10068" i="1"/>
  <c r="CL10069" i="1"/>
  <c r="CL10070" i="1"/>
  <c r="CL10071" i="1"/>
  <c r="CL10072" i="1"/>
  <c r="CL10073" i="1"/>
  <c r="CL10074" i="1"/>
  <c r="CL10075" i="1"/>
  <c r="CL10076" i="1"/>
  <c r="CL10077" i="1"/>
  <c r="CL10078" i="1"/>
  <c r="CL10079" i="1"/>
  <c r="CL10080" i="1"/>
  <c r="CL10081" i="1"/>
  <c r="CL10082" i="1"/>
  <c r="CL10083" i="1"/>
  <c r="CL10084" i="1"/>
  <c r="CL10085" i="1"/>
  <c r="CL10086" i="1"/>
  <c r="CL10087" i="1"/>
  <c r="CL10088" i="1"/>
  <c r="CL10089" i="1"/>
  <c r="CL10090" i="1"/>
  <c r="CL10091" i="1"/>
  <c r="CL108" i="1"/>
  <c r="CC109" i="1" l="1"/>
  <c r="BW109" i="1" l="1"/>
  <c r="CC110" i="1"/>
  <c r="BW110" i="1" l="1"/>
  <c r="CC111" i="1"/>
  <c r="BW111" i="1" l="1"/>
  <c r="CC112" i="1"/>
  <c r="BW112" i="1" l="1"/>
  <c r="CC113" i="1"/>
  <c r="BW113" i="1" l="1"/>
  <c r="CC114" i="1"/>
  <c r="BW114" i="1" l="1"/>
  <c r="CC115" i="1"/>
  <c r="BW115" i="1" l="1"/>
  <c r="CC116" i="1"/>
  <c r="BW116" i="1" l="1"/>
  <c r="CC117" i="1"/>
  <c r="BW117" i="1" l="1"/>
  <c r="CC118" i="1"/>
  <c r="BW118" i="1" l="1"/>
  <c r="CC98" i="1"/>
  <c r="CC119" i="1"/>
  <c r="BW98" i="1" l="1"/>
  <c r="BW119" i="1"/>
  <c r="CC99" i="1"/>
  <c r="CC120" i="1"/>
  <c r="BW99" i="1" l="1"/>
  <c r="BW120" i="1"/>
  <c r="CC100" i="1"/>
  <c r="CC121" i="1"/>
  <c r="BW100" i="1" l="1"/>
  <c r="BW121" i="1"/>
  <c r="CC101" i="1"/>
  <c r="CC122" i="1"/>
  <c r="BW101" i="1" l="1"/>
  <c r="BW122" i="1"/>
  <c r="CC102" i="1"/>
  <c r="CC123" i="1"/>
  <c r="BW102" i="1" l="1"/>
  <c r="BW123" i="1"/>
  <c r="CC103" i="1"/>
  <c r="CC124" i="1"/>
  <c r="BW103" i="1" l="1"/>
  <c r="BW124" i="1"/>
  <c r="CC104" i="1"/>
  <c r="CC125" i="1"/>
  <c r="BW104" i="1" l="1"/>
  <c r="BW125" i="1"/>
  <c r="CC105" i="1"/>
  <c r="CC126" i="1"/>
  <c r="BW105" i="1" l="1"/>
  <c r="BW126" i="1"/>
  <c r="CC106" i="1"/>
  <c r="CC127" i="1"/>
  <c r="BW106" i="1" l="1"/>
  <c r="BW127" i="1"/>
  <c r="CC107" i="1"/>
  <c r="CC128" i="1"/>
  <c r="BW107" i="1" l="1"/>
  <c r="BW128" i="1"/>
  <c r="CC108" i="1"/>
  <c r="CC129" i="1"/>
  <c r="BW108" i="1" l="1"/>
  <c r="BW129" i="1"/>
  <c r="CC130" i="1"/>
  <c r="BW130" i="1" l="1"/>
  <c r="CC131" i="1"/>
  <c r="BW131" i="1" l="1"/>
  <c r="CC132" i="1"/>
  <c r="BW132" i="1" l="1"/>
  <c r="CC133" i="1"/>
  <c r="BW133" i="1" l="1"/>
  <c r="CC134" i="1"/>
  <c r="BW134" i="1" l="1"/>
  <c r="CC135" i="1"/>
  <c r="BW135" i="1" l="1"/>
  <c r="CC136" i="1"/>
  <c r="BW136" i="1" l="1"/>
  <c r="CC137" i="1"/>
  <c r="BW137" i="1" l="1"/>
  <c r="CC138" i="1"/>
  <c r="BW138" i="1" l="1"/>
  <c r="CC139" i="1"/>
  <c r="BW139" i="1" l="1"/>
  <c r="CC140" i="1"/>
  <c r="BW140" i="1" l="1"/>
  <c r="CC141" i="1"/>
  <c r="BW141" i="1" l="1"/>
  <c r="CC142" i="1"/>
  <c r="BW142" i="1" l="1"/>
  <c r="CC143" i="1"/>
  <c r="BW143" i="1" l="1"/>
  <c r="CC144" i="1"/>
  <c r="BW144" i="1" l="1"/>
  <c r="CC145" i="1"/>
  <c r="BW145" i="1" l="1"/>
  <c r="CC146" i="1"/>
  <c r="BW146" i="1" l="1"/>
  <c r="CC147" i="1"/>
  <c r="BW147" i="1" l="1"/>
  <c r="CC148" i="1"/>
  <c r="BW148" i="1" l="1"/>
  <c r="CC149" i="1"/>
  <c r="BW149" i="1" l="1"/>
  <c r="CC150" i="1"/>
  <c r="BW150" i="1" l="1"/>
  <c r="CC151" i="1"/>
  <c r="BW151" i="1" l="1"/>
  <c r="CC152" i="1"/>
  <c r="BW152" i="1" l="1"/>
  <c r="CC153" i="1"/>
  <c r="BW153" i="1" l="1"/>
  <c r="CC154" i="1"/>
  <c r="BW154" i="1" l="1"/>
  <c r="CC155" i="1"/>
  <c r="BW155" i="1" l="1"/>
  <c r="CC156" i="1"/>
  <c r="BW156" i="1" l="1"/>
  <c r="CC157" i="1"/>
  <c r="BW157" i="1" l="1"/>
  <c r="CC158" i="1"/>
  <c r="BW158" i="1" l="1"/>
  <c r="CC159" i="1"/>
  <c r="BW159" i="1" l="1"/>
  <c r="CC160" i="1"/>
  <c r="BW160" i="1" l="1"/>
  <c r="CC161" i="1"/>
  <c r="BW161" i="1" l="1"/>
  <c r="CC162" i="1"/>
  <c r="BW162" i="1" l="1"/>
  <c r="CC163" i="1"/>
  <c r="BW163" i="1" l="1"/>
  <c r="CC164" i="1"/>
  <c r="BW164" i="1" l="1"/>
  <c r="CC165" i="1"/>
  <c r="BW165" i="1" l="1"/>
  <c r="CC166" i="1"/>
  <c r="BW166" i="1" l="1"/>
  <c r="CC167" i="1"/>
  <c r="BW167" i="1" l="1"/>
  <c r="CC168" i="1"/>
  <c r="BW168" i="1" l="1"/>
  <c r="CC169" i="1"/>
  <c r="BW169" i="1" l="1"/>
  <c r="CC170" i="1"/>
  <c r="BW170" i="1" l="1"/>
  <c r="CC171" i="1"/>
  <c r="BW171" i="1" l="1"/>
  <c r="CC172" i="1"/>
  <c r="BW172" i="1" l="1"/>
  <c r="CC173" i="1"/>
  <c r="BW173" i="1" l="1"/>
  <c r="CC174" i="1"/>
  <c r="BW174" i="1" l="1"/>
  <c r="CC175" i="1"/>
  <c r="BW175" i="1" l="1"/>
  <c r="CC176" i="1"/>
  <c r="BW176" i="1" l="1"/>
  <c r="CC177" i="1"/>
  <c r="BW177" i="1" l="1"/>
  <c r="CC178" i="1"/>
  <c r="BW178" i="1" l="1"/>
  <c r="CC179" i="1"/>
  <c r="BW179" i="1" l="1"/>
  <c r="CC180" i="1"/>
  <c r="BW180" i="1" l="1"/>
  <c r="CC181" i="1"/>
  <c r="BW181" i="1" l="1"/>
  <c r="CC182" i="1"/>
  <c r="BW182" i="1" l="1"/>
  <c r="CC183" i="1"/>
  <c r="BW183" i="1" l="1"/>
  <c r="CC184" i="1"/>
  <c r="BW184" i="1" l="1"/>
  <c r="CC185" i="1"/>
  <c r="BW185" i="1" l="1"/>
  <c r="CC186" i="1"/>
  <c r="BW186" i="1" l="1"/>
  <c r="CC187" i="1"/>
  <c r="BW187" i="1" l="1"/>
  <c r="CC188" i="1"/>
  <c r="BW188" i="1" l="1"/>
  <c r="CC189" i="1"/>
  <c r="BW189" i="1" l="1"/>
  <c r="CC190" i="1"/>
  <c r="BW190" i="1" l="1"/>
  <c r="CC191" i="1"/>
  <c r="BW191" i="1" l="1"/>
  <c r="CC192" i="1"/>
  <c r="BW192" i="1" l="1"/>
  <c r="CC193" i="1"/>
  <c r="BW193" i="1" l="1"/>
  <c r="CC194" i="1"/>
  <c r="BW194" i="1" l="1"/>
  <c r="CC195" i="1"/>
  <c r="BW195" i="1" l="1"/>
  <c r="CC196" i="1"/>
  <c r="BW196" i="1" l="1"/>
  <c r="CC197" i="1"/>
  <c r="BW197" i="1" l="1"/>
  <c r="CC198" i="1"/>
  <c r="BW198" i="1" l="1"/>
  <c r="CC199" i="1"/>
  <c r="BW199" i="1" l="1"/>
  <c r="CC200" i="1"/>
  <c r="BW200" i="1" l="1"/>
  <c r="CC201" i="1"/>
  <c r="BW201" i="1" l="1"/>
  <c r="CC202" i="1"/>
  <c r="BW202" i="1" l="1"/>
  <c r="CC203" i="1"/>
  <c r="BW203" i="1" l="1"/>
  <c r="CC204" i="1"/>
  <c r="BW204" i="1" l="1"/>
  <c r="CC205" i="1"/>
  <c r="BW205" i="1" l="1"/>
  <c r="CC206" i="1"/>
  <c r="BW206" i="1" l="1"/>
  <c r="CC207" i="1"/>
  <c r="BW207" i="1" l="1"/>
  <c r="CC208" i="1"/>
  <c r="BW208" i="1" l="1"/>
  <c r="CC209" i="1"/>
  <c r="BW209" i="1" l="1"/>
  <c r="CL10140" i="1" l="1"/>
  <c r="CL10141" i="1"/>
  <c r="CL10142" i="1"/>
  <c r="CL10143" i="1" l="1"/>
  <c r="CL10144" i="1"/>
  <c r="CL10145" i="1"/>
  <c r="CL10146" i="1"/>
  <c r="CL10147" i="1"/>
  <c r="CL10148" i="1"/>
  <c r="CL10149" i="1"/>
  <c r="CL10150" i="1"/>
  <c r="CL10151" i="1"/>
  <c r="CL10152" i="1"/>
  <c r="CL10153" i="1"/>
  <c r="CL10154" i="1"/>
  <c r="CL10155" i="1"/>
  <c r="CL10156" i="1"/>
  <c r="CL10157" i="1"/>
  <c r="CL10158" i="1"/>
  <c r="CL10159" i="1"/>
  <c r="CL10160" i="1"/>
  <c r="CL10161" i="1"/>
  <c r="CL10162" i="1"/>
  <c r="CL10163" i="1"/>
  <c r="CL10164" i="1"/>
  <c r="CL10165" i="1"/>
  <c r="CL10166" i="1"/>
  <c r="CL10167" i="1"/>
  <c r="CL10168" i="1"/>
  <c r="CL10169" i="1"/>
  <c r="CL10170" i="1"/>
  <c r="CL10171" i="1"/>
  <c r="CL10172" i="1"/>
  <c r="CL10173" i="1"/>
  <c r="CL808" i="1"/>
  <c r="CL809" i="1"/>
  <c r="CL220" i="1" l="1"/>
  <c r="CL221" i="1"/>
  <c r="CL222" i="1"/>
  <c r="CL223" i="1"/>
  <c r="CL224" i="1"/>
  <c r="CL225" i="1"/>
  <c r="CL226" i="1"/>
  <c r="CL227" i="1"/>
  <c r="CL228" i="1"/>
  <c r="CL229" i="1"/>
  <c r="CL230" i="1"/>
  <c r="CL231" i="1"/>
  <c r="CL232" i="1"/>
  <c r="CL233" i="1"/>
  <c r="CL234" i="1"/>
  <c r="CL235" i="1"/>
  <c r="CL236" i="1"/>
  <c r="CL237" i="1"/>
  <c r="CL238" i="1"/>
  <c r="CL239" i="1"/>
  <c r="CL240" i="1"/>
  <c r="CL241" i="1"/>
  <c r="CL242" i="1"/>
  <c r="CL243" i="1"/>
  <c r="CL244" i="1"/>
  <c r="CL245" i="1"/>
  <c r="CL246" i="1"/>
  <c r="CL247" i="1"/>
  <c r="CL248" i="1"/>
  <c r="CC210" i="1" l="1"/>
  <c r="BW210" i="1" l="1"/>
  <c r="CC211" i="1"/>
  <c r="BW211" i="1" l="1"/>
  <c r="CC212" i="1"/>
  <c r="BW212" i="1" l="1"/>
  <c r="CC213" i="1"/>
  <c r="BW213" i="1" l="1"/>
  <c r="CC214" i="1"/>
  <c r="BW214" i="1" l="1"/>
  <c r="CC215" i="1"/>
  <c r="BW215" i="1" l="1"/>
  <c r="CC216" i="1"/>
  <c r="BW216" i="1" l="1"/>
  <c r="CC217" i="1"/>
  <c r="BW217" i="1" l="1"/>
  <c r="CC218" i="1"/>
  <c r="BW218" i="1" l="1"/>
  <c r="CC219" i="1"/>
  <c r="BW219" i="1" l="1"/>
  <c r="CC220" i="1"/>
  <c r="BW220" i="1" l="1"/>
  <c r="CC221" i="1"/>
  <c r="BW221" i="1" l="1"/>
  <c r="CC222" i="1"/>
  <c r="BW222" i="1" l="1"/>
  <c r="CC223" i="1"/>
  <c r="BW223" i="1" l="1"/>
  <c r="CC224" i="1"/>
  <c r="BW224" i="1" l="1"/>
  <c r="CC225" i="1"/>
  <c r="BW225" i="1" l="1"/>
  <c r="CC226" i="1"/>
  <c r="BW226" i="1" l="1"/>
  <c r="CC227" i="1"/>
  <c r="BW227" i="1" l="1"/>
  <c r="CC228" i="1"/>
  <c r="BW228" i="1" l="1"/>
  <c r="CC229" i="1"/>
  <c r="BW229" i="1" l="1"/>
  <c r="CC230" i="1"/>
  <c r="BW230" i="1" l="1"/>
  <c r="CC231" i="1"/>
  <c r="BW231" i="1" l="1"/>
  <c r="CC232" i="1"/>
  <c r="BW232" i="1" l="1"/>
  <c r="CC233" i="1"/>
  <c r="BW233" i="1" l="1"/>
  <c r="CC234" i="1"/>
  <c r="BW234" i="1" l="1"/>
  <c r="CC235" i="1"/>
  <c r="BW235" i="1" l="1"/>
  <c r="CC236" i="1"/>
  <c r="BW236" i="1" l="1"/>
  <c r="CC237" i="1"/>
  <c r="BW237" i="1" l="1"/>
  <c r="CC238" i="1"/>
  <c r="BW238" i="1" l="1"/>
  <c r="CC239" i="1"/>
  <c r="BW239" i="1" l="1"/>
  <c r="CC240" i="1"/>
  <c r="BW240" i="1" l="1"/>
  <c r="CC241" i="1"/>
  <c r="BW241" i="1" l="1"/>
  <c r="CC242" i="1"/>
  <c r="BW242" i="1" l="1"/>
  <c r="CC243" i="1"/>
  <c r="BW243" i="1" l="1"/>
  <c r="CC244" i="1"/>
  <c r="BW244" i="1" l="1"/>
  <c r="CC245" i="1"/>
  <c r="BW245" i="1" l="1"/>
  <c r="CC246" i="1"/>
  <c r="BW246" i="1" l="1"/>
  <c r="CC247" i="1"/>
  <c r="BW247" i="1" l="1"/>
  <c r="CC248" i="1"/>
  <c r="BW248" i="1" l="1"/>
  <c r="CC249" i="1"/>
  <c r="BW249" i="1" l="1"/>
  <c r="CC250" i="1"/>
  <c r="BW250" i="1" l="1"/>
  <c r="CC251" i="1"/>
  <c r="BW251" i="1" l="1"/>
  <c r="CC252" i="1"/>
  <c r="BW252" i="1" l="1"/>
  <c r="CC253" i="1"/>
  <c r="BW253" i="1" l="1"/>
  <c r="CC254" i="1"/>
  <c r="BW254" i="1" l="1"/>
  <c r="CC255" i="1"/>
  <c r="BW255" i="1" l="1"/>
  <c r="CC256" i="1"/>
  <c r="BW256" i="1" l="1"/>
  <c r="CC257" i="1"/>
  <c r="BW257" i="1" l="1"/>
  <c r="CC258" i="1"/>
  <c r="BW258" i="1" l="1"/>
  <c r="CC259" i="1"/>
  <c r="BW259" i="1" l="1"/>
  <c r="CC260" i="1"/>
  <c r="BW260" i="1" l="1"/>
  <c r="CC261" i="1"/>
  <c r="BW261" i="1" l="1"/>
  <c r="CC262" i="1"/>
  <c r="BW262" i="1" l="1"/>
  <c r="CC263" i="1"/>
  <c r="BW263" i="1" l="1"/>
  <c r="CL274" i="1" l="1"/>
  <c r="CL275" i="1"/>
  <c r="CL276" i="1"/>
  <c r="CL277" i="1"/>
  <c r="CL278" i="1"/>
  <c r="CL751" i="1"/>
  <c r="CL752" i="1"/>
  <c r="CL753" i="1"/>
  <c r="CL754" i="1"/>
  <c r="CL755" i="1"/>
  <c r="CL756" i="1"/>
  <c r="CL757" i="1"/>
  <c r="CL758" i="1"/>
  <c r="CL759" i="1"/>
  <c r="CL760" i="1"/>
  <c r="CL761" i="1"/>
  <c r="CL762" i="1"/>
  <c r="CL763" i="1"/>
  <c r="CL764" i="1"/>
  <c r="CL765" i="1"/>
  <c r="CL766" i="1"/>
  <c r="CL767" i="1"/>
  <c r="CL768" i="1"/>
  <c r="CL769" i="1"/>
  <c r="CL770" i="1"/>
  <c r="CL771" i="1"/>
  <c r="CL772" i="1"/>
  <c r="CL773" i="1"/>
  <c r="CL774" i="1"/>
  <c r="CL775" i="1"/>
  <c r="CL776" i="1"/>
  <c r="CL777" i="1"/>
  <c r="CL778" i="1"/>
  <c r="CL779" i="1"/>
  <c r="CL780" i="1"/>
  <c r="CL781" i="1"/>
  <c r="CL782" i="1"/>
  <c r="CL783" i="1"/>
  <c r="CL784" i="1"/>
  <c r="CL785" i="1"/>
  <c r="CL786" i="1"/>
  <c r="CL787" i="1"/>
  <c r="CL788" i="1"/>
  <c r="CL789" i="1"/>
  <c r="CL790" i="1"/>
  <c r="CL791" i="1"/>
  <c r="CL792" i="1"/>
  <c r="CL793" i="1"/>
  <c r="CL794" i="1"/>
  <c r="CL795" i="1"/>
  <c r="CL796" i="1"/>
  <c r="CL797" i="1"/>
  <c r="CL798" i="1"/>
  <c r="CL799" i="1"/>
  <c r="CL800" i="1"/>
  <c r="CL801" i="1"/>
  <c r="CL802" i="1"/>
  <c r="CL803" i="1"/>
  <c r="CL804" i="1"/>
  <c r="CL805" i="1"/>
  <c r="CL816" i="1"/>
  <c r="CL817" i="1"/>
  <c r="CL818" i="1"/>
  <c r="CL819" i="1"/>
  <c r="CL820" i="1"/>
  <c r="CL821" i="1"/>
  <c r="CL822" i="1"/>
  <c r="CL823" i="1"/>
  <c r="CL824" i="1"/>
  <c r="CL825" i="1"/>
  <c r="CL826" i="1"/>
  <c r="CL827" i="1"/>
  <c r="CL828" i="1"/>
  <c r="CL829" i="1"/>
  <c r="CL830" i="1"/>
  <c r="CL831" i="1"/>
  <c r="CL832" i="1"/>
  <c r="CL833" i="1"/>
  <c r="CL834" i="1"/>
  <c r="CL835" i="1"/>
  <c r="CL836" i="1"/>
  <c r="CL837" i="1"/>
  <c r="CL838" i="1"/>
  <c r="CL839" i="1"/>
  <c r="CL840" i="1"/>
  <c r="CL841" i="1"/>
  <c r="CL842" i="1"/>
  <c r="CL843" i="1"/>
  <c r="CL844" i="1"/>
  <c r="CL845" i="1"/>
  <c r="CL846" i="1"/>
  <c r="CL847" i="1"/>
  <c r="CL848" i="1"/>
  <c r="CL849" i="1"/>
  <c r="CL850" i="1"/>
  <c r="CL851" i="1"/>
  <c r="CL852" i="1"/>
  <c r="CL853" i="1"/>
  <c r="CL854" i="1"/>
  <c r="CL855" i="1"/>
  <c r="CL856" i="1"/>
  <c r="CL857" i="1"/>
  <c r="CL858" i="1"/>
  <c r="CL859" i="1"/>
  <c r="CL860" i="1"/>
  <c r="CL861" i="1"/>
  <c r="CL862" i="1"/>
  <c r="CC264" i="1" l="1"/>
  <c r="BW264" i="1" l="1"/>
  <c r="CC265" i="1"/>
  <c r="BW265" i="1" l="1"/>
  <c r="CC266" i="1"/>
  <c r="BW266" i="1" l="1"/>
  <c r="CC267" i="1"/>
  <c r="BW267" i="1" l="1"/>
  <c r="CC268" i="1"/>
  <c r="BW268" i="1" l="1"/>
  <c r="CL14020" i="1" l="1"/>
  <c r="CL14021" i="1"/>
  <c r="CL14022" i="1"/>
  <c r="CL10254" i="1"/>
  <c r="CL10255" i="1"/>
  <c r="CL10256" i="1"/>
  <c r="CL10257" i="1"/>
  <c r="CL10258" i="1"/>
  <c r="CL10259" i="1"/>
  <c r="CL10260" i="1"/>
  <c r="CL10261" i="1"/>
  <c r="CL10262" i="1"/>
  <c r="CL10263" i="1"/>
  <c r="CL10264" i="1"/>
  <c r="CL10265" i="1"/>
  <c r="CL10266" i="1"/>
  <c r="CL10267" i="1"/>
  <c r="CL10268" i="1"/>
  <c r="CL10269" i="1"/>
  <c r="CL10270" i="1"/>
  <c r="CL10271" i="1"/>
  <c r="CL10272" i="1"/>
  <c r="CL10273" i="1"/>
  <c r="CL10274" i="1"/>
  <c r="CL279" i="1"/>
  <c r="CL280" i="1"/>
  <c r="CL863" i="1"/>
  <c r="CL864" i="1"/>
  <c r="CL865" i="1"/>
  <c r="CL866" i="1"/>
  <c r="CC14499" i="1" l="1"/>
  <c r="CC14497" i="1"/>
  <c r="CC14495" i="1"/>
  <c r="CC14493" i="1"/>
  <c r="CC14491" i="1"/>
  <c r="CC14489" i="1"/>
  <c r="CC14487" i="1"/>
  <c r="CC14485" i="1"/>
  <c r="CC14483" i="1"/>
  <c r="CC14481" i="1"/>
  <c r="CC14479" i="1"/>
  <c r="CC14477" i="1"/>
  <c r="CC14475" i="1"/>
  <c r="CC14473" i="1"/>
  <c r="CC14471" i="1"/>
  <c r="CC14469" i="1"/>
  <c r="CC14467" i="1"/>
  <c r="CC14465" i="1"/>
  <c r="CC14463" i="1"/>
  <c r="CC14461" i="1"/>
  <c r="CC14459" i="1"/>
  <c r="CC14457" i="1"/>
  <c r="CC14455" i="1"/>
  <c r="CC14453" i="1"/>
  <c r="CC14451" i="1"/>
  <c r="CC14449" i="1"/>
  <c r="CC14447" i="1"/>
  <c r="CC14445" i="1"/>
  <c r="CC14443" i="1"/>
  <c r="CC14441" i="1"/>
  <c r="CC14439" i="1"/>
  <c r="CC14437" i="1"/>
  <c r="CC14435" i="1"/>
  <c r="CC14433" i="1"/>
  <c r="CC14431" i="1"/>
  <c r="CC14429" i="1"/>
  <c r="CC14427" i="1"/>
  <c r="CC14425" i="1"/>
  <c r="CC14423" i="1"/>
  <c r="CC14421" i="1"/>
  <c r="CC14419" i="1"/>
  <c r="CC14417" i="1"/>
  <c r="CC14415" i="1"/>
  <c r="CC14413" i="1"/>
  <c r="CC14411" i="1"/>
  <c r="CC14409" i="1"/>
  <c r="CC14407" i="1"/>
  <c r="CC14405" i="1"/>
  <c r="CC14403" i="1"/>
  <c r="CC14401" i="1"/>
  <c r="CC14399" i="1"/>
  <c r="CC14397" i="1"/>
  <c r="CC14395" i="1"/>
  <c r="CC14393" i="1"/>
  <c r="CC14391" i="1"/>
  <c r="CC14389" i="1"/>
  <c r="CC14387" i="1"/>
  <c r="CC14385" i="1"/>
  <c r="CC14383" i="1"/>
  <c r="CC14381" i="1"/>
  <c r="CC14379" i="1"/>
  <c r="CC14377" i="1"/>
  <c r="CC14375" i="1"/>
  <c r="CC14373" i="1"/>
  <c r="CC14371" i="1"/>
  <c r="CC14369" i="1"/>
  <c r="CC14367" i="1"/>
  <c r="CC14365" i="1"/>
  <c r="CC14363" i="1"/>
  <c r="CC14361" i="1"/>
  <c r="CC14359" i="1"/>
  <c r="CC14357" i="1"/>
  <c r="CC14355" i="1"/>
  <c r="CC14353" i="1"/>
  <c r="CC14351" i="1"/>
  <c r="CC14349" i="1"/>
  <c r="CC14347" i="1"/>
  <c r="CC14345" i="1"/>
  <c r="CC14343" i="1"/>
  <c r="CC14341" i="1"/>
  <c r="CC14339" i="1"/>
  <c r="CC14337" i="1"/>
  <c r="CC14335" i="1"/>
  <c r="CC14333" i="1"/>
  <c r="CC14331" i="1"/>
  <c r="CC14498" i="1"/>
  <c r="CC14490" i="1"/>
  <c r="CC14482" i="1"/>
  <c r="CC14474" i="1"/>
  <c r="CC14466" i="1"/>
  <c r="CC14458" i="1"/>
  <c r="CC14450" i="1"/>
  <c r="CC14442" i="1"/>
  <c r="CC14434" i="1"/>
  <c r="CC14426" i="1"/>
  <c r="CC14418" i="1"/>
  <c r="CC14410" i="1"/>
  <c r="CC14402" i="1"/>
  <c r="CC14394" i="1"/>
  <c r="CC14386" i="1"/>
  <c r="CC14378" i="1"/>
  <c r="CC14370" i="1"/>
  <c r="CC14362" i="1"/>
  <c r="CC14354" i="1"/>
  <c r="CC14346" i="1"/>
  <c r="CC14338" i="1"/>
  <c r="CC14330" i="1"/>
  <c r="CC14328" i="1"/>
  <c r="CC14326" i="1"/>
  <c r="CC14324" i="1"/>
  <c r="CC14322" i="1"/>
  <c r="CC14320" i="1"/>
  <c r="CC14318" i="1"/>
  <c r="CC14316" i="1"/>
  <c r="CC14314" i="1"/>
  <c r="CC14312" i="1"/>
  <c r="CC14310" i="1"/>
  <c r="CC14308" i="1"/>
  <c r="CC14306" i="1"/>
  <c r="CC14304" i="1"/>
  <c r="CC14302" i="1"/>
  <c r="CC14300" i="1"/>
  <c r="CC14298" i="1"/>
  <c r="CC14296" i="1"/>
  <c r="CC14294" i="1"/>
  <c r="CC14292" i="1"/>
  <c r="CC14290" i="1"/>
  <c r="CC14288" i="1"/>
  <c r="CC14286" i="1"/>
  <c r="CC14284" i="1"/>
  <c r="CC14282" i="1"/>
  <c r="CC14280" i="1"/>
  <c r="CC14278" i="1"/>
  <c r="CC14276" i="1"/>
  <c r="CC14274" i="1"/>
  <c r="CC14272" i="1"/>
  <c r="CC14270" i="1"/>
  <c r="CC14268" i="1"/>
  <c r="CC14266" i="1"/>
  <c r="CC14264" i="1"/>
  <c r="CC14262" i="1"/>
  <c r="CC14260" i="1"/>
  <c r="CC14258" i="1"/>
  <c r="CC14256" i="1"/>
  <c r="CC14254" i="1"/>
  <c r="CC14252" i="1"/>
  <c r="CC14250" i="1"/>
  <c r="CC14248" i="1"/>
  <c r="CC14246" i="1"/>
  <c r="CC14244" i="1"/>
  <c r="CC14242" i="1"/>
  <c r="CC14240" i="1"/>
  <c r="CC14238" i="1"/>
  <c r="CC14236" i="1"/>
  <c r="CC14234" i="1"/>
  <c r="CC14232" i="1"/>
  <c r="CC14230" i="1"/>
  <c r="CC14228" i="1"/>
  <c r="CC14226" i="1"/>
  <c r="CC14224" i="1"/>
  <c r="CC14222" i="1"/>
  <c r="CC14220" i="1"/>
  <c r="CC14218" i="1"/>
  <c r="CC14216" i="1"/>
  <c r="CC14214" i="1"/>
  <c r="CC14212" i="1"/>
  <c r="CC14210" i="1"/>
  <c r="CC14208" i="1"/>
  <c r="CC14206" i="1"/>
  <c r="CC14204" i="1"/>
  <c r="CC14500" i="1"/>
  <c r="CC14492" i="1"/>
  <c r="CC14484" i="1"/>
  <c r="CC14476" i="1"/>
  <c r="CC14468" i="1"/>
  <c r="CC14460" i="1"/>
  <c r="CC14452" i="1"/>
  <c r="CC14444" i="1"/>
  <c r="CC14436" i="1"/>
  <c r="CC14428" i="1"/>
  <c r="CC14420" i="1"/>
  <c r="CC14412" i="1"/>
  <c r="CC14404" i="1"/>
  <c r="CC14396" i="1"/>
  <c r="CC14388" i="1"/>
  <c r="CC14380" i="1"/>
  <c r="CC14372" i="1"/>
  <c r="CC14364" i="1"/>
  <c r="CC14356" i="1"/>
  <c r="CC14348" i="1"/>
  <c r="CC14340" i="1"/>
  <c r="CC14332" i="1"/>
  <c r="CC14494" i="1"/>
  <c r="CC14486" i="1"/>
  <c r="CC14478" i="1"/>
  <c r="CC14470" i="1"/>
  <c r="CC14462" i="1"/>
  <c r="CC14454" i="1"/>
  <c r="CC14446" i="1"/>
  <c r="CC14438" i="1"/>
  <c r="CC14430" i="1"/>
  <c r="CC14422" i="1"/>
  <c r="CC14414" i="1"/>
  <c r="CC14406" i="1"/>
  <c r="CC14398" i="1"/>
  <c r="CC14390" i="1"/>
  <c r="CC14382" i="1"/>
  <c r="CC14374" i="1"/>
  <c r="CC14366" i="1"/>
  <c r="CC14358" i="1"/>
  <c r="CC14350" i="1"/>
  <c r="CC14342" i="1"/>
  <c r="CC14334" i="1"/>
  <c r="CC14329" i="1"/>
  <c r="CC14327" i="1"/>
  <c r="CC14325" i="1"/>
  <c r="CC14323" i="1"/>
  <c r="CC14321" i="1"/>
  <c r="CC14319" i="1"/>
  <c r="CC14317" i="1"/>
  <c r="CC14315" i="1"/>
  <c r="CC14313" i="1"/>
  <c r="CC14311" i="1"/>
  <c r="CC14309" i="1"/>
  <c r="CC14307" i="1"/>
  <c r="CC14305" i="1"/>
  <c r="CC14303" i="1"/>
  <c r="CC14301" i="1"/>
  <c r="CC14299" i="1"/>
  <c r="CC14297" i="1"/>
  <c r="CC14295" i="1"/>
  <c r="CC14293" i="1"/>
  <c r="CC14291" i="1"/>
  <c r="CC14289" i="1"/>
  <c r="CC14287" i="1"/>
  <c r="CC14285" i="1"/>
  <c r="CC14283" i="1"/>
  <c r="CC14281" i="1"/>
  <c r="CC14279" i="1"/>
  <c r="CC14277" i="1"/>
  <c r="CC14275" i="1"/>
  <c r="CC14273" i="1"/>
  <c r="CC14271" i="1"/>
  <c r="CC14269" i="1"/>
  <c r="CC14267" i="1"/>
  <c r="CC14265" i="1"/>
  <c r="CC14263" i="1"/>
  <c r="CC14261" i="1"/>
  <c r="CC14259" i="1"/>
  <c r="CC14257" i="1"/>
  <c r="CC14255" i="1"/>
  <c r="CC14253" i="1"/>
  <c r="CC14251" i="1"/>
  <c r="CC14249" i="1"/>
  <c r="CC14247" i="1"/>
  <c r="CC14245" i="1"/>
  <c r="CC14243" i="1"/>
  <c r="CC14241" i="1"/>
  <c r="CC14239" i="1"/>
  <c r="CC14237" i="1"/>
  <c r="CC14235" i="1"/>
  <c r="CC14233" i="1"/>
  <c r="CC14231" i="1"/>
  <c r="CC14229" i="1"/>
  <c r="CC14227" i="1"/>
  <c r="CC14225" i="1"/>
  <c r="CC14223" i="1"/>
  <c r="CC14221" i="1"/>
  <c r="CC14219" i="1"/>
  <c r="CC14217" i="1"/>
  <c r="CC14215" i="1"/>
  <c r="CC14496" i="1"/>
  <c r="CC14488" i="1"/>
  <c r="CC14480" i="1"/>
  <c r="CC14472" i="1"/>
  <c r="CC14464" i="1"/>
  <c r="CC14456" i="1"/>
  <c r="CC14448" i="1"/>
  <c r="CC14440" i="1"/>
  <c r="CC14432" i="1"/>
  <c r="CC14424" i="1"/>
  <c r="CC14416" i="1"/>
  <c r="CC14408" i="1"/>
  <c r="CC14400" i="1"/>
  <c r="CC14392" i="1"/>
  <c r="CC14384" i="1"/>
  <c r="CC14376" i="1"/>
  <c r="CC14368" i="1"/>
  <c r="CC14360" i="1"/>
  <c r="CC14352" i="1"/>
  <c r="CC14344" i="1"/>
  <c r="CC14336" i="1"/>
  <c r="CC14213" i="1"/>
  <c r="CC14205" i="1"/>
  <c r="CC14207" i="1"/>
  <c r="CC14202" i="1"/>
  <c r="CC14200" i="1"/>
  <c r="CC14198" i="1"/>
  <c r="CC14196" i="1"/>
  <c r="CC14194" i="1"/>
  <c r="CC14192" i="1"/>
  <c r="CC14190" i="1"/>
  <c r="CC14188" i="1"/>
  <c r="CC14186" i="1"/>
  <c r="CC14184" i="1"/>
  <c r="CC14182" i="1"/>
  <c r="CC14180" i="1"/>
  <c r="CC14178" i="1"/>
  <c r="CC14176" i="1"/>
  <c r="CC14174" i="1"/>
  <c r="CC14172" i="1"/>
  <c r="CC14170" i="1"/>
  <c r="CC14168" i="1"/>
  <c r="CC14166" i="1"/>
  <c r="CC14164" i="1"/>
  <c r="CC14162" i="1"/>
  <c r="CC14160" i="1"/>
  <c r="CC14158" i="1"/>
  <c r="CC14156" i="1"/>
  <c r="CC14154" i="1"/>
  <c r="CC14152" i="1"/>
  <c r="CC14150" i="1"/>
  <c r="CC14148" i="1"/>
  <c r="CC14146" i="1"/>
  <c r="CC14144" i="1"/>
  <c r="CC14142" i="1"/>
  <c r="CC14140" i="1"/>
  <c r="CC14138" i="1"/>
  <c r="CC14136" i="1"/>
  <c r="CC14134" i="1"/>
  <c r="CC14132" i="1"/>
  <c r="CC14130" i="1"/>
  <c r="CC14128" i="1"/>
  <c r="CC14126" i="1"/>
  <c r="CC14124" i="1"/>
  <c r="CC14122" i="1"/>
  <c r="CC14120" i="1"/>
  <c r="CC14118" i="1"/>
  <c r="CC14116" i="1"/>
  <c r="CC14114" i="1"/>
  <c r="CC14112" i="1"/>
  <c r="CC14110" i="1"/>
  <c r="CC14108" i="1"/>
  <c r="CC14106" i="1"/>
  <c r="CC14104" i="1"/>
  <c r="CC14102" i="1"/>
  <c r="CC14100" i="1"/>
  <c r="CC14098" i="1"/>
  <c r="CC14096" i="1"/>
  <c r="CC14094" i="1"/>
  <c r="CC14092" i="1"/>
  <c r="CC14090" i="1"/>
  <c r="CC14088" i="1"/>
  <c r="CC14086" i="1"/>
  <c r="CC14084" i="1"/>
  <c r="CC14082" i="1"/>
  <c r="CC14080" i="1"/>
  <c r="CC14078" i="1"/>
  <c r="CC14076" i="1"/>
  <c r="CC14074" i="1"/>
  <c r="CC14072" i="1"/>
  <c r="CC14070" i="1"/>
  <c r="CC14068" i="1"/>
  <c r="CC14066" i="1"/>
  <c r="CC14064" i="1"/>
  <c r="CC14062" i="1"/>
  <c r="CC14060" i="1"/>
  <c r="CC14058" i="1"/>
  <c r="CC14056" i="1"/>
  <c r="CC14054" i="1"/>
  <c r="CC14052" i="1"/>
  <c r="CC14209" i="1"/>
  <c r="CC14211" i="1"/>
  <c r="CC14203" i="1"/>
  <c r="CC14201" i="1"/>
  <c r="CC14199" i="1"/>
  <c r="CC14197" i="1"/>
  <c r="CC14195" i="1"/>
  <c r="CC14193" i="1"/>
  <c r="CC14191" i="1"/>
  <c r="CC14189" i="1"/>
  <c r="CC14187" i="1"/>
  <c r="CC14185" i="1"/>
  <c r="CC14183" i="1"/>
  <c r="CC14181" i="1"/>
  <c r="CC14179" i="1"/>
  <c r="CC14177" i="1"/>
  <c r="CC14175" i="1"/>
  <c r="CC14173" i="1"/>
  <c r="CC14171" i="1"/>
  <c r="CC14169" i="1"/>
  <c r="CC14167" i="1"/>
  <c r="CC14165" i="1"/>
  <c r="CC14163" i="1"/>
  <c r="CC14161" i="1"/>
  <c r="CC14159" i="1"/>
  <c r="CC14157" i="1"/>
  <c r="CC14155" i="1"/>
  <c r="CC14153" i="1"/>
  <c r="CC14151" i="1"/>
  <c r="CC14149" i="1"/>
  <c r="CC14147" i="1"/>
  <c r="CC14145" i="1"/>
  <c r="CC14143" i="1"/>
  <c r="CC14141" i="1"/>
  <c r="CC14139" i="1"/>
  <c r="CC14137" i="1"/>
  <c r="CC14135" i="1"/>
  <c r="CC14133" i="1"/>
  <c r="CC14131" i="1"/>
  <c r="CC14129" i="1"/>
  <c r="CC14127" i="1"/>
  <c r="CC14125" i="1"/>
  <c r="CC14123" i="1"/>
  <c r="CC14121" i="1"/>
  <c r="CC14119" i="1"/>
  <c r="CC14117" i="1"/>
  <c r="CC14115" i="1"/>
  <c r="CC14113" i="1"/>
  <c r="CC14111" i="1"/>
  <c r="CC14109" i="1"/>
  <c r="CC14107" i="1"/>
  <c r="CC14105" i="1"/>
  <c r="CC14103" i="1"/>
  <c r="CC14101" i="1"/>
  <c r="CC14099" i="1"/>
  <c r="CC14097" i="1"/>
  <c r="CC14095" i="1"/>
  <c r="CC14093" i="1"/>
  <c r="CC14091" i="1"/>
  <c r="CC14089" i="1"/>
  <c r="CC14087" i="1"/>
  <c r="CC14085" i="1"/>
  <c r="CC14083" i="1"/>
  <c r="CC14081" i="1"/>
  <c r="CC14079" i="1"/>
  <c r="CC14077" i="1"/>
  <c r="CC14075" i="1"/>
  <c r="CC14073" i="1"/>
  <c r="CC14071" i="1"/>
  <c r="CC14069" i="1"/>
  <c r="CC14067" i="1"/>
  <c r="CC14065" i="1"/>
  <c r="CC14063" i="1"/>
  <c r="CC14061" i="1"/>
  <c r="CC14059" i="1"/>
  <c r="CC14057" i="1"/>
  <c r="CC14055" i="1"/>
  <c r="CC14053" i="1"/>
  <c r="CC14051" i="1"/>
  <c r="CD14063" i="1" l="1"/>
  <c r="BW14063" i="1"/>
  <c r="BZ14063" i="1"/>
  <c r="CA14063" i="1" s="1"/>
  <c r="CD14191" i="1"/>
  <c r="BW14191" i="1"/>
  <c r="BZ14191" i="1"/>
  <c r="CA14191" i="1" s="1"/>
  <c r="BW14146" i="1"/>
  <c r="BZ14146" i="1"/>
  <c r="CA14146" i="1" s="1"/>
  <c r="CD14146" i="1"/>
  <c r="BW14237" i="1"/>
  <c r="BZ14237" i="1"/>
  <c r="CA14237" i="1" s="1"/>
  <c r="CD14237" i="1"/>
  <c r="BW14406" i="1"/>
  <c r="BZ14406" i="1"/>
  <c r="CA14406" i="1" s="1"/>
  <c r="CD14406" i="1"/>
  <c r="BW14232" i="1"/>
  <c r="BZ14232" i="1"/>
  <c r="CA14232" i="1" s="1"/>
  <c r="CD14232" i="1"/>
  <c r="BW14296" i="1"/>
  <c r="BZ14296" i="1"/>
  <c r="CA14296" i="1" s="1"/>
  <c r="CD14296" i="1"/>
  <c r="BW14365" i="1"/>
  <c r="BZ14365" i="1"/>
  <c r="CA14365" i="1" s="1"/>
  <c r="CD14365" i="1"/>
  <c r="BZ14445" i="1"/>
  <c r="CA14445" i="1" s="1"/>
  <c r="CD14445" i="1"/>
  <c r="BW14445" i="1"/>
  <c r="BZ14065" i="1"/>
  <c r="CA14065" i="1" s="1"/>
  <c r="CD14065" i="1"/>
  <c r="BW14065" i="1"/>
  <c r="BW14113" i="1"/>
  <c r="BZ14113" i="1"/>
  <c r="CA14113" i="1" s="1"/>
  <c r="CD14113" i="1"/>
  <c r="BW14051" i="1"/>
  <c r="BZ14051" i="1"/>
  <c r="CD14115" i="1"/>
  <c r="BW14115" i="1"/>
  <c r="BZ14115" i="1"/>
  <c r="CA14115" i="1" s="1"/>
  <c r="BW14131" i="1"/>
  <c r="BZ14131" i="1"/>
  <c r="CA14131" i="1" s="1"/>
  <c r="CD14131" i="1"/>
  <c r="BW14163" i="1"/>
  <c r="BZ14163" i="1"/>
  <c r="CA14163" i="1" s="1"/>
  <c r="CD14163" i="1"/>
  <c r="CD14179" i="1"/>
  <c r="BW14179" i="1"/>
  <c r="BZ14179" i="1"/>
  <c r="CA14179" i="1" s="1"/>
  <c r="BW14195" i="1"/>
  <c r="BZ14195" i="1"/>
  <c r="CA14195" i="1" s="1"/>
  <c r="CD14195" i="1"/>
  <c r="BW14054" i="1"/>
  <c r="BZ14054" i="1"/>
  <c r="CD14070" i="1"/>
  <c r="BW14070" i="1"/>
  <c r="BZ14070" i="1"/>
  <c r="CA14070" i="1" s="1"/>
  <c r="BZ14086" i="1"/>
  <c r="CA14086" i="1" s="1"/>
  <c r="CD14086" i="1"/>
  <c r="BW14086" i="1"/>
  <c r="CD14102" i="1"/>
  <c r="BW14102" i="1"/>
  <c r="BZ14102" i="1"/>
  <c r="CA14102" i="1" s="1"/>
  <c r="BW14118" i="1"/>
  <c r="BZ14118" i="1"/>
  <c r="CA14118" i="1" s="1"/>
  <c r="CD14118" i="1"/>
  <c r="CD14134" i="1"/>
  <c r="BW14134" i="1"/>
  <c r="BZ14134" i="1"/>
  <c r="CA14134" i="1" s="1"/>
  <c r="BZ14150" i="1"/>
  <c r="CA14150" i="1" s="1"/>
  <c r="CD14150" i="1"/>
  <c r="BW14150" i="1"/>
  <c r="CD14166" i="1"/>
  <c r="BW14166" i="1"/>
  <c r="BZ14166" i="1"/>
  <c r="CA14166" i="1" s="1"/>
  <c r="BW14182" i="1"/>
  <c r="BZ14182" i="1"/>
  <c r="CA14182" i="1" s="1"/>
  <c r="CD14182" i="1"/>
  <c r="CD14198" i="1"/>
  <c r="BW14198" i="1"/>
  <c r="BZ14198" i="1"/>
  <c r="CA14198" i="1" s="1"/>
  <c r="BZ14352" i="1"/>
  <c r="CA14352" i="1" s="1"/>
  <c r="CD14352" i="1"/>
  <c r="BW14352" i="1"/>
  <c r="CD14416" i="1"/>
  <c r="BW14416" i="1"/>
  <c r="BZ14416" i="1"/>
  <c r="CA14416" i="1" s="1"/>
  <c r="BW14480" i="1"/>
  <c r="BZ14480" i="1"/>
  <c r="CA14480" i="1" s="1"/>
  <c r="CD14480" i="1"/>
  <c r="CD14225" i="1"/>
  <c r="BW14225" i="1"/>
  <c r="BZ14225" i="1"/>
  <c r="CA14225" i="1" s="1"/>
  <c r="BZ14241" i="1"/>
  <c r="CA14241" i="1" s="1"/>
  <c r="CD14241" i="1"/>
  <c r="BW14241" i="1"/>
  <c r="CD14257" i="1"/>
  <c r="BW14257" i="1"/>
  <c r="BZ14257" i="1"/>
  <c r="CA14257" i="1" s="1"/>
  <c r="BW14273" i="1"/>
  <c r="BZ14273" i="1"/>
  <c r="CA14273" i="1" s="1"/>
  <c r="CD14273" i="1"/>
  <c r="CD14289" i="1"/>
  <c r="BW14289" i="1"/>
  <c r="BZ14289" i="1"/>
  <c r="CA14289" i="1" s="1"/>
  <c r="BZ14305" i="1"/>
  <c r="CA14305" i="1" s="1"/>
  <c r="CD14305" i="1"/>
  <c r="BW14305" i="1"/>
  <c r="CD14321" i="1"/>
  <c r="BW14321" i="1"/>
  <c r="BZ14321" i="1"/>
  <c r="CA14321" i="1" s="1"/>
  <c r="BW14358" i="1"/>
  <c r="BZ14358" i="1"/>
  <c r="CA14358" i="1" s="1"/>
  <c r="CD14358" i="1"/>
  <c r="CD14422" i="1"/>
  <c r="BW14422" i="1"/>
  <c r="BZ14422" i="1"/>
  <c r="CA14422" i="1" s="1"/>
  <c r="BZ14486" i="1"/>
  <c r="CA14486" i="1" s="1"/>
  <c r="CD14486" i="1"/>
  <c r="BW14486" i="1"/>
  <c r="CD14380" i="1"/>
  <c r="BW14380" i="1"/>
  <c r="BZ14380" i="1"/>
  <c r="CA14380" i="1" s="1"/>
  <c r="BW14444" i="1"/>
  <c r="BZ14444" i="1"/>
  <c r="CA14444" i="1" s="1"/>
  <c r="CD14444" i="1"/>
  <c r="CD14204" i="1"/>
  <c r="BW14204" i="1"/>
  <c r="BZ14204" i="1"/>
  <c r="CA14204" i="1" s="1"/>
  <c r="BZ14220" i="1"/>
  <c r="CA14220" i="1" s="1"/>
  <c r="CD14220" i="1"/>
  <c r="BW14220" i="1"/>
  <c r="BW14236" i="1"/>
  <c r="BZ14236" i="1"/>
  <c r="CA14236" i="1" s="1"/>
  <c r="CD14236" i="1"/>
  <c r="BZ14252" i="1"/>
  <c r="CA14252" i="1" s="1"/>
  <c r="CD14252" i="1"/>
  <c r="BW14252" i="1"/>
  <c r="BW14268" i="1"/>
  <c r="BZ14268" i="1"/>
  <c r="CA14268" i="1" s="1"/>
  <c r="CD14268" i="1"/>
  <c r="CD14284" i="1"/>
  <c r="BW14284" i="1"/>
  <c r="BZ14284" i="1"/>
  <c r="CA14284" i="1" s="1"/>
  <c r="BW14300" i="1"/>
  <c r="BZ14300" i="1"/>
  <c r="CA14300" i="1" s="1"/>
  <c r="CD14300" i="1"/>
  <c r="BZ14316" i="1"/>
  <c r="CA14316" i="1" s="1"/>
  <c r="CD14316" i="1"/>
  <c r="BW14316" i="1"/>
  <c r="CD14338" i="1"/>
  <c r="BW14338" i="1"/>
  <c r="BZ14338" i="1"/>
  <c r="CA14338" i="1" s="1"/>
  <c r="CD14402" i="1"/>
  <c r="BW14402" i="1"/>
  <c r="BZ14402" i="1"/>
  <c r="CA14402" i="1" s="1"/>
  <c r="BW14466" i="1"/>
  <c r="BZ14466" i="1"/>
  <c r="CA14466" i="1" s="1"/>
  <c r="CD14466" i="1"/>
  <c r="BZ14337" i="1"/>
  <c r="CA14337" i="1" s="1"/>
  <c r="CD14337" i="1"/>
  <c r="BW14337" i="1"/>
  <c r="BW14353" i="1"/>
  <c r="BZ14353" i="1"/>
  <c r="CA14353" i="1" s="1"/>
  <c r="CD14353" i="1"/>
  <c r="CD14369" i="1"/>
  <c r="BW14369" i="1"/>
  <c r="BZ14369" i="1"/>
  <c r="CA14369" i="1" s="1"/>
  <c r="BW14385" i="1"/>
  <c r="BZ14385" i="1"/>
  <c r="CA14385" i="1" s="1"/>
  <c r="CD14385" i="1"/>
  <c r="BZ14401" i="1"/>
  <c r="CA14401" i="1" s="1"/>
  <c r="CD14401" i="1"/>
  <c r="BW14401" i="1"/>
  <c r="BW14417" i="1"/>
  <c r="BZ14417" i="1"/>
  <c r="CA14417" i="1" s="1"/>
  <c r="CD14417" i="1"/>
  <c r="CD14433" i="1"/>
  <c r="BW14433" i="1"/>
  <c r="BZ14433" i="1"/>
  <c r="CA14433" i="1" s="1"/>
  <c r="BW14449" i="1"/>
  <c r="BZ14449" i="1"/>
  <c r="CA14449" i="1" s="1"/>
  <c r="CD14449" i="1"/>
  <c r="BZ14465" i="1"/>
  <c r="CA14465" i="1" s="1"/>
  <c r="CD14465" i="1"/>
  <c r="BW14465" i="1"/>
  <c r="BW14481" i="1"/>
  <c r="BZ14481" i="1"/>
  <c r="CA14481" i="1" s="1"/>
  <c r="CD14481" i="1"/>
  <c r="CD14497" i="1"/>
  <c r="BW14497" i="1"/>
  <c r="BZ14497" i="1"/>
  <c r="CA14497" i="1" s="1"/>
  <c r="CD14079" i="1"/>
  <c r="BW14079" i="1"/>
  <c r="BZ14079" i="1"/>
  <c r="CA14079" i="1" s="1"/>
  <c r="CD14143" i="1"/>
  <c r="BW14143" i="1"/>
  <c r="BZ14143" i="1"/>
  <c r="CA14143" i="1" s="1"/>
  <c r="CD14114" i="1"/>
  <c r="BW14114" i="1"/>
  <c r="BZ14114" i="1"/>
  <c r="CA14114" i="1" s="1"/>
  <c r="BW14400" i="1"/>
  <c r="BZ14400" i="1"/>
  <c r="CA14400" i="1" s="1"/>
  <c r="CD14400" i="1"/>
  <c r="BW14253" i="1"/>
  <c r="BZ14253" i="1"/>
  <c r="CA14253" i="1" s="1"/>
  <c r="CD14253" i="1"/>
  <c r="BW14470" i="1"/>
  <c r="BZ14470" i="1"/>
  <c r="CA14470" i="1" s="1"/>
  <c r="CD14470" i="1"/>
  <c r="BW14216" i="1"/>
  <c r="BZ14216" i="1"/>
  <c r="CA14216" i="1" s="1"/>
  <c r="CD14216" i="1"/>
  <c r="CD14312" i="1"/>
  <c r="BW14312" i="1"/>
  <c r="BZ14312" i="1"/>
  <c r="CA14312" i="1" s="1"/>
  <c r="BW14349" i="1"/>
  <c r="BZ14349" i="1"/>
  <c r="CA14349" i="1" s="1"/>
  <c r="CD14349" i="1"/>
  <c r="BZ14477" i="1"/>
  <c r="CA14477" i="1" s="1"/>
  <c r="CD14477" i="1"/>
  <c r="BW14477" i="1"/>
  <c r="BZ14129" i="1"/>
  <c r="CA14129" i="1" s="1"/>
  <c r="CD14129" i="1"/>
  <c r="BW14129" i="1"/>
  <c r="BW14067" i="1"/>
  <c r="BZ14067" i="1"/>
  <c r="CA14067" i="1" s="1"/>
  <c r="CD14067" i="1"/>
  <c r="BW14099" i="1"/>
  <c r="BZ14099" i="1"/>
  <c r="CA14099" i="1" s="1"/>
  <c r="CD14099" i="1"/>
  <c r="BZ14053" i="1"/>
  <c r="BW14053" i="1"/>
  <c r="BZ14085" i="1"/>
  <c r="CA14085" i="1" s="1"/>
  <c r="CD14085" i="1"/>
  <c r="BW14085" i="1"/>
  <c r="CD14101" i="1"/>
  <c r="BW14101" i="1"/>
  <c r="BZ14101" i="1"/>
  <c r="CA14101" i="1" s="1"/>
  <c r="BW14133" i="1"/>
  <c r="BZ14133" i="1"/>
  <c r="CA14133" i="1" s="1"/>
  <c r="CD14133" i="1"/>
  <c r="CD14165" i="1"/>
  <c r="BW14165" i="1"/>
  <c r="BZ14165" i="1"/>
  <c r="CA14165" i="1" s="1"/>
  <c r="CD14181" i="1"/>
  <c r="BW14181" i="1"/>
  <c r="BZ14181" i="1"/>
  <c r="CA14181" i="1" s="1"/>
  <c r="BZ14088" i="1"/>
  <c r="CA14088" i="1" s="1"/>
  <c r="CD14088" i="1"/>
  <c r="BW14088" i="1"/>
  <c r="CD14104" i="1"/>
  <c r="BW14104" i="1"/>
  <c r="BZ14104" i="1"/>
  <c r="CA14104" i="1" s="1"/>
  <c r="CD14120" i="1"/>
  <c r="BW14120" i="1"/>
  <c r="BZ14120" i="1"/>
  <c r="CA14120" i="1" s="1"/>
  <c r="CD14136" i="1"/>
  <c r="BW14136" i="1"/>
  <c r="BZ14136" i="1"/>
  <c r="CA14136" i="1" s="1"/>
  <c r="BZ14152" i="1"/>
  <c r="CA14152" i="1" s="1"/>
  <c r="CD14152" i="1"/>
  <c r="BW14152" i="1"/>
  <c r="CD14168" i="1"/>
  <c r="BW14168" i="1"/>
  <c r="BZ14168" i="1"/>
  <c r="CA14168" i="1" s="1"/>
  <c r="CD14184" i="1"/>
  <c r="BW14184" i="1"/>
  <c r="BZ14184" i="1"/>
  <c r="CA14184" i="1" s="1"/>
  <c r="CD14200" i="1"/>
  <c r="BW14200" i="1"/>
  <c r="BZ14200" i="1"/>
  <c r="CA14200" i="1" s="1"/>
  <c r="BZ14360" i="1"/>
  <c r="CA14360" i="1" s="1"/>
  <c r="CD14360" i="1"/>
  <c r="BW14360" i="1"/>
  <c r="CD14424" i="1"/>
  <c r="BW14424" i="1"/>
  <c r="BZ14424" i="1"/>
  <c r="CA14424" i="1" s="1"/>
  <c r="CD14488" i="1"/>
  <c r="BW14488" i="1"/>
  <c r="BZ14488" i="1"/>
  <c r="CA14488" i="1" s="1"/>
  <c r="CD14227" i="1"/>
  <c r="BW14227" i="1"/>
  <c r="BZ14227" i="1"/>
  <c r="CA14227" i="1" s="1"/>
  <c r="BZ14243" i="1"/>
  <c r="CA14243" i="1" s="1"/>
  <c r="CD14243" i="1"/>
  <c r="BW14243" i="1"/>
  <c r="CD14259" i="1"/>
  <c r="BW14259" i="1"/>
  <c r="BZ14259" i="1"/>
  <c r="CA14259" i="1" s="1"/>
  <c r="CD14275" i="1"/>
  <c r="BW14275" i="1"/>
  <c r="BZ14275" i="1"/>
  <c r="CA14275" i="1" s="1"/>
  <c r="CD14291" i="1"/>
  <c r="BW14291" i="1"/>
  <c r="BZ14291" i="1"/>
  <c r="CA14291" i="1" s="1"/>
  <c r="BZ14307" i="1"/>
  <c r="CA14307" i="1" s="1"/>
  <c r="CD14307" i="1"/>
  <c r="BW14307" i="1"/>
  <c r="CD14323" i="1"/>
  <c r="BW14323" i="1"/>
  <c r="BZ14323" i="1"/>
  <c r="CA14323" i="1" s="1"/>
  <c r="CD14366" i="1"/>
  <c r="BW14366" i="1"/>
  <c r="BZ14366" i="1"/>
  <c r="CA14366" i="1" s="1"/>
  <c r="CD14430" i="1"/>
  <c r="BW14430" i="1"/>
  <c r="BZ14430" i="1"/>
  <c r="CA14430" i="1" s="1"/>
  <c r="BZ14494" i="1"/>
  <c r="CA14494" i="1" s="1"/>
  <c r="CD14494" i="1"/>
  <c r="BW14494" i="1"/>
  <c r="CD14388" i="1"/>
  <c r="BW14388" i="1"/>
  <c r="BZ14388" i="1"/>
  <c r="CA14388" i="1" s="1"/>
  <c r="CD14452" i="1"/>
  <c r="BW14452" i="1"/>
  <c r="BZ14452" i="1"/>
  <c r="CA14452" i="1" s="1"/>
  <c r="CD14206" i="1"/>
  <c r="BW14206" i="1"/>
  <c r="BZ14206" i="1"/>
  <c r="CA14206" i="1" s="1"/>
  <c r="BZ14222" i="1"/>
  <c r="CA14222" i="1" s="1"/>
  <c r="CD14222" i="1"/>
  <c r="BW14222" i="1"/>
  <c r="CD14238" i="1"/>
  <c r="BW14238" i="1"/>
  <c r="BZ14238" i="1"/>
  <c r="CA14238" i="1" s="1"/>
  <c r="CD14254" i="1"/>
  <c r="BW14254" i="1"/>
  <c r="BZ14254" i="1"/>
  <c r="CA14254" i="1" s="1"/>
  <c r="CD14270" i="1"/>
  <c r="BW14270" i="1"/>
  <c r="BZ14270" i="1"/>
  <c r="CA14270" i="1" s="1"/>
  <c r="BZ14286" i="1"/>
  <c r="CA14286" i="1" s="1"/>
  <c r="CD14286" i="1"/>
  <c r="BW14286" i="1"/>
  <c r="CD14302" i="1"/>
  <c r="BW14302" i="1"/>
  <c r="BZ14302" i="1"/>
  <c r="CA14302" i="1" s="1"/>
  <c r="CD14318" i="1"/>
  <c r="BW14318" i="1"/>
  <c r="BZ14318" i="1"/>
  <c r="CA14318" i="1" s="1"/>
  <c r="CD14346" i="1"/>
  <c r="BW14346" i="1"/>
  <c r="BZ14346" i="1"/>
  <c r="CA14346" i="1" s="1"/>
  <c r="BZ14410" i="1"/>
  <c r="CA14410" i="1" s="1"/>
  <c r="CD14410" i="1"/>
  <c r="BW14410" i="1"/>
  <c r="CD14474" i="1"/>
  <c r="BW14474" i="1"/>
  <c r="BZ14474" i="1"/>
  <c r="CA14474" i="1" s="1"/>
  <c r="CD14339" i="1"/>
  <c r="BW14339" i="1"/>
  <c r="BZ14339" i="1"/>
  <c r="CA14339" i="1" s="1"/>
  <c r="CD14355" i="1"/>
  <c r="BW14355" i="1"/>
  <c r="BZ14355" i="1"/>
  <c r="CA14355" i="1" s="1"/>
  <c r="BW14371" i="1"/>
  <c r="BZ14371" i="1"/>
  <c r="CA14371" i="1" s="1"/>
  <c r="CD14371" i="1"/>
  <c r="CD14387" i="1"/>
  <c r="BW14387" i="1"/>
  <c r="BZ14387" i="1"/>
  <c r="CA14387" i="1" s="1"/>
  <c r="CD14403" i="1"/>
  <c r="BW14403" i="1"/>
  <c r="BZ14403" i="1"/>
  <c r="CA14403" i="1" s="1"/>
  <c r="CD14419" i="1"/>
  <c r="BW14419" i="1"/>
  <c r="BZ14419" i="1"/>
  <c r="CA14419" i="1" s="1"/>
  <c r="BW14435" i="1"/>
  <c r="BZ14435" i="1"/>
  <c r="CA14435" i="1" s="1"/>
  <c r="CD14435" i="1"/>
  <c r="CD14451" i="1"/>
  <c r="BZ14451" i="1"/>
  <c r="CA14451" i="1" s="1"/>
  <c r="BW14451" i="1"/>
  <c r="CD14467" i="1"/>
  <c r="BW14467" i="1"/>
  <c r="BZ14467" i="1"/>
  <c r="CA14467" i="1" s="1"/>
  <c r="BW14483" i="1"/>
  <c r="BZ14483" i="1"/>
  <c r="CA14483" i="1" s="1"/>
  <c r="CD14483" i="1"/>
  <c r="BW14499" i="1"/>
  <c r="BZ14499" i="1"/>
  <c r="CA14499" i="1" s="1"/>
  <c r="CD14499" i="1"/>
  <c r="CD14095" i="1"/>
  <c r="BW14095" i="1"/>
  <c r="BZ14095" i="1"/>
  <c r="CA14095" i="1" s="1"/>
  <c r="CD14209" i="1"/>
  <c r="BW14209" i="1"/>
  <c r="BZ14209" i="1"/>
  <c r="CA14209" i="1" s="1"/>
  <c r="BW14162" i="1"/>
  <c r="BZ14162" i="1"/>
  <c r="CA14162" i="1" s="1"/>
  <c r="CD14162" i="1"/>
  <c r="CD14269" i="1"/>
  <c r="BW14269" i="1"/>
  <c r="BZ14269" i="1"/>
  <c r="CA14269" i="1" s="1"/>
  <c r="BW14364" i="1"/>
  <c r="BZ14364" i="1"/>
  <c r="CA14364" i="1" s="1"/>
  <c r="CD14364" i="1"/>
  <c r="BW14450" i="1"/>
  <c r="BZ14450" i="1"/>
  <c r="CA14450" i="1" s="1"/>
  <c r="CD14450" i="1"/>
  <c r="BZ14147" i="1"/>
  <c r="CA14147" i="1" s="1"/>
  <c r="CD14147" i="1"/>
  <c r="BW14147" i="1"/>
  <c r="BW14069" i="1"/>
  <c r="BZ14069" i="1"/>
  <c r="CA14069" i="1" s="1"/>
  <c r="CD14069" i="1"/>
  <c r="CD14117" i="1"/>
  <c r="BW14117" i="1"/>
  <c r="BZ14117" i="1"/>
  <c r="CA14117" i="1" s="1"/>
  <c r="CD14149" i="1"/>
  <c r="BW14149" i="1"/>
  <c r="BZ14149" i="1"/>
  <c r="CA14149" i="1" s="1"/>
  <c r="BW14197" i="1"/>
  <c r="BZ14197" i="1"/>
  <c r="CA14197" i="1" s="1"/>
  <c r="CD14197" i="1"/>
  <c r="CD14056" i="1"/>
  <c r="BW14056" i="1"/>
  <c r="BZ14056" i="1"/>
  <c r="CA14056" i="1" s="1"/>
  <c r="CD14072" i="1"/>
  <c r="BW14072" i="1"/>
  <c r="BZ14072" i="1"/>
  <c r="CA14072" i="1" s="1"/>
  <c r="BW14055" i="1"/>
  <c r="BZ14055" i="1"/>
  <c r="BW14071" i="1"/>
  <c r="BZ14071" i="1"/>
  <c r="CA14071" i="1" s="1"/>
  <c r="CD14071" i="1"/>
  <c r="BW14087" i="1"/>
  <c r="BZ14087" i="1"/>
  <c r="CA14087" i="1" s="1"/>
  <c r="CD14087" i="1"/>
  <c r="BZ14103" i="1"/>
  <c r="CA14103" i="1" s="1"/>
  <c r="CD14103" i="1"/>
  <c r="BW14103" i="1"/>
  <c r="BW14119" i="1"/>
  <c r="BZ14119" i="1"/>
  <c r="CA14119" i="1" s="1"/>
  <c r="CD14119" i="1"/>
  <c r="BW14135" i="1"/>
  <c r="BZ14135" i="1"/>
  <c r="CA14135" i="1" s="1"/>
  <c r="CD14135" i="1"/>
  <c r="BW14151" i="1"/>
  <c r="BZ14151" i="1"/>
  <c r="CA14151" i="1" s="1"/>
  <c r="CD14151" i="1"/>
  <c r="BZ14167" i="1"/>
  <c r="CA14167" i="1" s="1"/>
  <c r="CD14167" i="1"/>
  <c r="BW14167" i="1"/>
  <c r="BW14183" i="1"/>
  <c r="BZ14183" i="1"/>
  <c r="CA14183" i="1" s="1"/>
  <c r="CD14183" i="1"/>
  <c r="BW14199" i="1"/>
  <c r="BZ14199" i="1"/>
  <c r="CA14199" i="1" s="1"/>
  <c r="CD14199" i="1"/>
  <c r="CD14058" i="1"/>
  <c r="BW14058" i="1"/>
  <c r="BZ14058" i="1"/>
  <c r="CA14058" i="1" s="1"/>
  <c r="BW14074" i="1"/>
  <c r="BZ14074" i="1"/>
  <c r="CA14074" i="1" s="1"/>
  <c r="CD14074" i="1"/>
  <c r="BW14090" i="1"/>
  <c r="BZ14090" i="1"/>
  <c r="CA14090" i="1" s="1"/>
  <c r="CD14090" i="1"/>
  <c r="BW14106" i="1"/>
  <c r="BZ14106" i="1"/>
  <c r="CA14106" i="1" s="1"/>
  <c r="CD14106" i="1"/>
  <c r="CD14122" i="1"/>
  <c r="BW14122" i="1"/>
  <c r="BZ14122" i="1"/>
  <c r="CA14122" i="1" s="1"/>
  <c r="BW14138" i="1"/>
  <c r="BZ14138" i="1"/>
  <c r="CA14138" i="1" s="1"/>
  <c r="CD14138" i="1"/>
  <c r="BW14154" i="1"/>
  <c r="BZ14154" i="1"/>
  <c r="CA14154" i="1" s="1"/>
  <c r="CD14154" i="1"/>
  <c r="BW14170" i="1"/>
  <c r="BZ14170" i="1"/>
  <c r="CA14170" i="1" s="1"/>
  <c r="CD14170" i="1"/>
  <c r="CD14186" i="1"/>
  <c r="BW14186" i="1"/>
  <c r="BZ14186" i="1"/>
  <c r="CA14186" i="1" s="1"/>
  <c r="BW14202" i="1"/>
  <c r="BZ14202" i="1"/>
  <c r="CA14202" i="1" s="1"/>
  <c r="CD14202" i="1"/>
  <c r="BW14368" i="1"/>
  <c r="BZ14368" i="1"/>
  <c r="CA14368" i="1" s="1"/>
  <c r="CD14368" i="1"/>
  <c r="BW14432" i="1"/>
  <c r="BZ14432" i="1"/>
  <c r="CA14432" i="1" s="1"/>
  <c r="CD14432" i="1"/>
  <c r="CD14496" i="1"/>
  <c r="BW14496" i="1"/>
  <c r="BZ14496" i="1"/>
  <c r="CA14496" i="1" s="1"/>
  <c r="BW14229" i="1"/>
  <c r="BZ14229" i="1"/>
  <c r="CA14229" i="1" s="1"/>
  <c r="CD14229" i="1"/>
  <c r="BW14245" i="1"/>
  <c r="BZ14245" i="1"/>
  <c r="CA14245" i="1" s="1"/>
  <c r="CD14245" i="1"/>
  <c r="BW14261" i="1"/>
  <c r="BZ14261" i="1"/>
  <c r="CA14261" i="1" s="1"/>
  <c r="CD14261" i="1"/>
  <c r="CD14277" i="1"/>
  <c r="BW14277" i="1"/>
  <c r="BZ14277" i="1"/>
  <c r="CA14277" i="1" s="1"/>
  <c r="BW14293" i="1"/>
  <c r="BZ14293" i="1"/>
  <c r="CA14293" i="1" s="1"/>
  <c r="CD14293" i="1"/>
  <c r="BW14309" i="1"/>
  <c r="BZ14309" i="1"/>
  <c r="CA14309" i="1" s="1"/>
  <c r="CD14309" i="1"/>
  <c r="BW14325" i="1"/>
  <c r="BZ14325" i="1"/>
  <c r="CA14325" i="1" s="1"/>
  <c r="CD14325" i="1"/>
  <c r="CD14374" i="1"/>
  <c r="BW14374" i="1"/>
  <c r="BZ14374" i="1"/>
  <c r="CA14374" i="1" s="1"/>
  <c r="BW14438" i="1"/>
  <c r="BZ14438" i="1"/>
  <c r="CA14438" i="1" s="1"/>
  <c r="CD14438" i="1"/>
  <c r="BW14332" i="1"/>
  <c r="BZ14332" i="1"/>
  <c r="CA14332" i="1" s="1"/>
  <c r="CD14332" i="1"/>
  <c r="BW14396" i="1"/>
  <c r="BZ14396" i="1"/>
  <c r="CA14396" i="1" s="1"/>
  <c r="CD14396" i="1"/>
  <c r="CD14460" i="1"/>
  <c r="BW14460" i="1"/>
  <c r="BZ14460" i="1"/>
  <c r="CA14460" i="1" s="1"/>
  <c r="BW14208" i="1"/>
  <c r="BZ14208" i="1"/>
  <c r="CA14208" i="1" s="1"/>
  <c r="CD14208" i="1"/>
  <c r="BW14224" i="1"/>
  <c r="BZ14224" i="1"/>
  <c r="CA14224" i="1" s="1"/>
  <c r="CD14224" i="1"/>
  <c r="BW14240" i="1"/>
  <c r="BZ14240" i="1"/>
  <c r="CA14240" i="1" s="1"/>
  <c r="CD14240" i="1"/>
  <c r="CD14256" i="1"/>
  <c r="BW14256" i="1"/>
  <c r="BZ14256" i="1"/>
  <c r="CA14256" i="1" s="1"/>
  <c r="BW14272" i="1"/>
  <c r="BZ14272" i="1"/>
  <c r="CA14272" i="1" s="1"/>
  <c r="CD14272" i="1"/>
  <c r="BW14288" i="1"/>
  <c r="BZ14288" i="1"/>
  <c r="CA14288" i="1" s="1"/>
  <c r="CD14288" i="1"/>
  <c r="BW14304" i="1"/>
  <c r="BZ14304" i="1"/>
  <c r="CA14304" i="1" s="1"/>
  <c r="CD14304" i="1"/>
  <c r="CD14320" i="1"/>
  <c r="BW14320" i="1"/>
  <c r="BZ14320" i="1"/>
  <c r="CA14320" i="1" s="1"/>
  <c r="BW14354" i="1"/>
  <c r="BZ14354" i="1"/>
  <c r="CA14354" i="1" s="1"/>
  <c r="CD14354" i="1"/>
  <c r="BW14418" i="1"/>
  <c r="BZ14418" i="1"/>
  <c r="CA14418" i="1" s="1"/>
  <c r="CD14418" i="1"/>
  <c r="BW14482" i="1"/>
  <c r="BZ14482" i="1"/>
  <c r="CA14482" i="1" s="1"/>
  <c r="CD14482" i="1"/>
  <c r="CD14341" i="1"/>
  <c r="BW14341" i="1"/>
  <c r="BZ14341" i="1"/>
  <c r="CA14341" i="1" s="1"/>
  <c r="BW14357" i="1"/>
  <c r="BZ14357" i="1"/>
  <c r="CA14357" i="1" s="1"/>
  <c r="CD14357" i="1"/>
  <c r="BW14373" i="1"/>
  <c r="BZ14373" i="1"/>
  <c r="CA14373" i="1" s="1"/>
  <c r="CD14373" i="1"/>
  <c r="BW14389" i="1"/>
  <c r="BZ14389" i="1"/>
  <c r="CA14389" i="1" s="1"/>
  <c r="CD14389" i="1"/>
  <c r="BZ14405" i="1"/>
  <c r="CA14405" i="1" s="1"/>
  <c r="CD14405" i="1"/>
  <c r="BW14405" i="1"/>
  <c r="BZ14421" i="1"/>
  <c r="CA14421" i="1" s="1"/>
  <c r="CD14421" i="1"/>
  <c r="BW14421" i="1"/>
  <c r="CD14437" i="1"/>
  <c r="BW14437" i="1"/>
  <c r="BZ14437" i="1"/>
  <c r="CA14437" i="1" s="1"/>
  <c r="BZ14453" i="1"/>
  <c r="CA14453" i="1" s="1"/>
  <c r="CD14453" i="1"/>
  <c r="BW14453" i="1"/>
  <c r="BZ14469" i="1"/>
  <c r="CA14469" i="1" s="1"/>
  <c r="CD14469" i="1"/>
  <c r="BW14469" i="1"/>
  <c r="BZ14485" i="1"/>
  <c r="CA14485" i="1" s="1"/>
  <c r="CD14485" i="1"/>
  <c r="BW14485" i="1"/>
  <c r="CD14159" i="1"/>
  <c r="BW14159" i="1"/>
  <c r="BZ14159" i="1"/>
  <c r="CA14159" i="1" s="1"/>
  <c r="BW14098" i="1"/>
  <c r="BZ14098" i="1"/>
  <c r="CA14098" i="1" s="1"/>
  <c r="CD14098" i="1"/>
  <c r="BW14194" i="1"/>
  <c r="BZ14194" i="1"/>
  <c r="CA14194" i="1" s="1"/>
  <c r="CD14194" i="1"/>
  <c r="BW14301" i="1"/>
  <c r="BZ14301" i="1"/>
  <c r="CA14301" i="1" s="1"/>
  <c r="CD14301" i="1"/>
  <c r="CD14428" i="1"/>
  <c r="BW14428" i="1"/>
  <c r="BZ14428" i="1"/>
  <c r="CA14428" i="1" s="1"/>
  <c r="BW14280" i="1"/>
  <c r="BZ14280" i="1"/>
  <c r="CA14280" i="1" s="1"/>
  <c r="CD14280" i="1"/>
  <c r="CD14333" i="1"/>
  <c r="BW14333" i="1"/>
  <c r="BZ14333" i="1"/>
  <c r="CA14333" i="1" s="1"/>
  <c r="CD14429" i="1"/>
  <c r="BW14429" i="1"/>
  <c r="BZ14429" i="1"/>
  <c r="CA14429" i="1" s="1"/>
  <c r="BZ14097" i="1"/>
  <c r="CA14097" i="1" s="1"/>
  <c r="CD14097" i="1"/>
  <c r="BW14097" i="1"/>
  <c r="BZ14161" i="1"/>
  <c r="CA14161" i="1" s="1"/>
  <c r="CD14161" i="1"/>
  <c r="BW14161" i="1"/>
  <c r="BZ14083" i="1"/>
  <c r="CA14083" i="1" s="1"/>
  <c r="CD14083" i="1"/>
  <c r="BW14083" i="1"/>
  <c r="BW14057" i="1"/>
  <c r="BZ14057" i="1"/>
  <c r="CA14057" i="1" s="1"/>
  <c r="CD14057" i="1"/>
  <c r="BZ14073" i="1"/>
  <c r="CA14073" i="1" s="1"/>
  <c r="CD14073" i="1"/>
  <c r="BW14073" i="1"/>
  <c r="BW14089" i="1"/>
  <c r="BZ14089" i="1"/>
  <c r="CA14089" i="1" s="1"/>
  <c r="CD14089" i="1"/>
  <c r="BW14105" i="1"/>
  <c r="BZ14105" i="1"/>
  <c r="CA14105" i="1" s="1"/>
  <c r="CD14105" i="1"/>
  <c r="BW14121" i="1"/>
  <c r="BZ14121" i="1"/>
  <c r="CA14121" i="1" s="1"/>
  <c r="CD14121" i="1"/>
  <c r="BZ14137" i="1"/>
  <c r="CA14137" i="1" s="1"/>
  <c r="CD14137" i="1"/>
  <c r="BW14137" i="1"/>
  <c r="BW14153" i="1"/>
  <c r="BZ14153" i="1"/>
  <c r="CA14153" i="1" s="1"/>
  <c r="CD14153" i="1"/>
  <c r="BW14169" i="1"/>
  <c r="BZ14169" i="1"/>
  <c r="CA14169" i="1" s="1"/>
  <c r="CD14169" i="1"/>
  <c r="BW14185" i="1"/>
  <c r="BZ14185" i="1"/>
  <c r="CA14185" i="1" s="1"/>
  <c r="CD14185" i="1"/>
  <c r="BZ14201" i="1"/>
  <c r="CA14201" i="1" s="1"/>
  <c r="CD14201" i="1"/>
  <c r="BW14201" i="1"/>
  <c r="BW14060" i="1"/>
  <c r="BZ14060" i="1"/>
  <c r="CA14060" i="1" s="1"/>
  <c r="CD14060" i="1"/>
  <c r="BW14076" i="1"/>
  <c r="BZ14076" i="1"/>
  <c r="CA14076" i="1" s="1"/>
  <c r="CD14076" i="1"/>
  <c r="CD14092" i="1"/>
  <c r="BW14092" i="1"/>
  <c r="BZ14092" i="1"/>
  <c r="CA14092" i="1" s="1"/>
  <c r="BW14108" i="1"/>
  <c r="BZ14108" i="1"/>
  <c r="CA14108" i="1" s="1"/>
  <c r="CD14108" i="1"/>
  <c r="BW14124" i="1"/>
  <c r="BZ14124" i="1"/>
  <c r="CA14124" i="1" s="1"/>
  <c r="CD14124" i="1"/>
  <c r="BW14140" i="1"/>
  <c r="BZ14140" i="1"/>
  <c r="CA14140" i="1" s="1"/>
  <c r="CD14140" i="1"/>
  <c r="CD14156" i="1"/>
  <c r="BW14156" i="1"/>
  <c r="BZ14156" i="1"/>
  <c r="CA14156" i="1" s="1"/>
  <c r="BW14172" i="1"/>
  <c r="BZ14172" i="1"/>
  <c r="CA14172" i="1" s="1"/>
  <c r="CD14172" i="1"/>
  <c r="BW14188" i="1"/>
  <c r="BZ14188" i="1"/>
  <c r="CA14188" i="1" s="1"/>
  <c r="CD14188" i="1"/>
  <c r="BW14207" i="1"/>
  <c r="BZ14207" i="1"/>
  <c r="CA14207" i="1" s="1"/>
  <c r="CD14207" i="1"/>
  <c r="CD14376" i="1"/>
  <c r="BW14376" i="1"/>
  <c r="BZ14376" i="1"/>
  <c r="CA14376" i="1" s="1"/>
  <c r="BW14440" i="1"/>
  <c r="BZ14440" i="1"/>
  <c r="CA14440" i="1" s="1"/>
  <c r="CD14440" i="1"/>
  <c r="BW14215" i="1"/>
  <c r="BZ14215" i="1"/>
  <c r="CA14215" i="1" s="1"/>
  <c r="CD14215" i="1"/>
  <c r="BW14231" i="1"/>
  <c r="BZ14231" i="1"/>
  <c r="CA14231" i="1" s="1"/>
  <c r="CD14231" i="1"/>
  <c r="CD14247" i="1"/>
  <c r="BW14247" i="1"/>
  <c r="BZ14247" i="1"/>
  <c r="CA14247" i="1" s="1"/>
  <c r="BW14263" i="1"/>
  <c r="BZ14263" i="1"/>
  <c r="CA14263" i="1" s="1"/>
  <c r="CD14263" i="1"/>
  <c r="BW14279" i="1"/>
  <c r="BZ14279" i="1"/>
  <c r="CA14279" i="1" s="1"/>
  <c r="CD14279" i="1"/>
  <c r="BW14295" i="1"/>
  <c r="BZ14295" i="1"/>
  <c r="CA14295" i="1" s="1"/>
  <c r="CD14295" i="1"/>
  <c r="CD14311" i="1"/>
  <c r="BW14311" i="1"/>
  <c r="BZ14311" i="1"/>
  <c r="CA14311" i="1" s="1"/>
  <c r="BW14327" i="1"/>
  <c r="BZ14327" i="1"/>
  <c r="CA14327" i="1" s="1"/>
  <c r="CD14327" i="1"/>
  <c r="BW14382" i="1"/>
  <c r="BZ14382" i="1"/>
  <c r="CA14382" i="1" s="1"/>
  <c r="CD14382" i="1"/>
  <c r="BW14446" i="1"/>
  <c r="BZ14446" i="1"/>
  <c r="CA14446" i="1" s="1"/>
  <c r="CD14446" i="1"/>
  <c r="CD14340" i="1"/>
  <c r="BW14340" i="1"/>
  <c r="BZ14340" i="1"/>
  <c r="CA14340" i="1" s="1"/>
  <c r="BW14404" i="1"/>
  <c r="BZ14404" i="1"/>
  <c r="CA14404" i="1" s="1"/>
  <c r="CD14404" i="1"/>
  <c r="BW14468" i="1"/>
  <c r="BZ14468" i="1"/>
  <c r="CA14468" i="1" s="1"/>
  <c r="CD14468" i="1"/>
  <c r="BW14210" i="1"/>
  <c r="BZ14210" i="1"/>
  <c r="CA14210" i="1" s="1"/>
  <c r="CD14210" i="1"/>
  <c r="CD14226" i="1"/>
  <c r="BW14226" i="1"/>
  <c r="BZ14226" i="1"/>
  <c r="CA14226" i="1" s="1"/>
  <c r="BW14242" i="1"/>
  <c r="BZ14242" i="1"/>
  <c r="CA14242" i="1" s="1"/>
  <c r="CD14242" i="1"/>
  <c r="BW14258" i="1"/>
  <c r="BZ14258" i="1"/>
  <c r="CA14258" i="1" s="1"/>
  <c r="CD14258" i="1"/>
  <c r="BW14274" i="1"/>
  <c r="BZ14274" i="1"/>
  <c r="CA14274" i="1" s="1"/>
  <c r="CD14274" i="1"/>
  <c r="CD14290" i="1"/>
  <c r="BW14290" i="1"/>
  <c r="BZ14290" i="1"/>
  <c r="CA14290" i="1" s="1"/>
  <c r="BW14306" i="1"/>
  <c r="BZ14306" i="1"/>
  <c r="CA14306" i="1" s="1"/>
  <c r="CD14306" i="1"/>
  <c r="BW14322" i="1"/>
  <c r="BZ14322" i="1"/>
  <c r="CA14322" i="1" s="1"/>
  <c r="CD14322" i="1"/>
  <c r="BW14362" i="1"/>
  <c r="BZ14362" i="1"/>
  <c r="CA14362" i="1" s="1"/>
  <c r="CD14362" i="1"/>
  <c r="CD14426" i="1"/>
  <c r="BW14426" i="1"/>
  <c r="BZ14426" i="1"/>
  <c r="CA14426" i="1" s="1"/>
  <c r="BW14490" i="1"/>
  <c r="BZ14490" i="1"/>
  <c r="CA14490" i="1" s="1"/>
  <c r="CD14490" i="1"/>
  <c r="BW14343" i="1"/>
  <c r="BZ14343" i="1"/>
  <c r="CA14343" i="1" s="1"/>
  <c r="CD14343" i="1"/>
  <c r="BW14359" i="1"/>
  <c r="BZ14359" i="1"/>
  <c r="CA14359" i="1" s="1"/>
  <c r="CD14359" i="1"/>
  <c r="CD14375" i="1"/>
  <c r="BW14375" i="1"/>
  <c r="BZ14375" i="1"/>
  <c r="CA14375" i="1" s="1"/>
  <c r="BW14391" i="1"/>
  <c r="BZ14391" i="1"/>
  <c r="CA14391" i="1" s="1"/>
  <c r="CD14391" i="1"/>
  <c r="BW14407" i="1"/>
  <c r="BZ14407" i="1"/>
  <c r="CA14407" i="1" s="1"/>
  <c r="CD14407" i="1"/>
  <c r="BW14423" i="1"/>
  <c r="BZ14423" i="1"/>
  <c r="CA14423" i="1" s="1"/>
  <c r="CD14423" i="1"/>
  <c r="CD14439" i="1"/>
  <c r="BW14439" i="1"/>
  <c r="BZ14439" i="1"/>
  <c r="CA14439" i="1" s="1"/>
  <c r="BW14455" i="1"/>
  <c r="BZ14455" i="1"/>
  <c r="CA14455" i="1" s="1"/>
  <c r="CD14455" i="1"/>
  <c r="BW14471" i="1"/>
  <c r="BZ14471" i="1"/>
  <c r="CA14471" i="1" s="1"/>
  <c r="CD14471" i="1"/>
  <c r="BW14487" i="1"/>
  <c r="BZ14487" i="1"/>
  <c r="CA14487" i="1" s="1"/>
  <c r="CD14487" i="1"/>
  <c r="BW14111" i="1"/>
  <c r="BZ14111" i="1"/>
  <c r="CA14111" i="1" s="1"/>
  <c r="CD14111" i="1"/>
  <c r="BW14066" i="1"/>
  <c r="BZ14066" i="1"/>
  <c r="CA14066" i="1" s="1"/>
  <c r="CD14066" i="1"/>
  <c r="CD14178" i="1"/>
  <c r="BW14178" i="1"/>
  <c r="BZ14178" i="1"/>
  <c r="CA14178" i="1" s="1"/>
  <c r="BW14221" i="1"/>
  <c r="BZ14221" i="1"/>
  <c r="CA14221" i="1" s="1"/>
  <c r="CD14221" i="1"/>
  <c r="BW14317" i="1"/>
  <c r="BZ14317" i="1"/>
  <c r="CA14317" i="1" s="1"/>
  <c r="CD14317" i="1"/>
  <c r="CD14248" i="1"/>
  <c r="BW14248" i="1"/>
  <c r="BZ14248" i="1"/>
  <c r="CA14248" i="1" s="1"/>
  <c r="BW14328" i="1"/>
  <c r="BZ14328" i="1"/>
  <c r="CA14328" i="1" s="1"/>
  <c r="CD14328" i="1"/>
  <c r="BZ14413" i="1"/>
  <c r="CA14413" i="1" s="1"/>
  <c r="CD14413" i="1"/>
  <c r="BW14413" i="1"/>
  <c r="CD14493" i="1"/>
  <c r="BW14493" i="1"/>
  <c r="BZ14493" i="1"/>
  <c r="CA14493" i="1" s="1"/>
  <c r="BW14059" i="1"/>
  <c r="BZ14059" i="1"/>
  <c r="CA14059" i="1" s="1"/>
  <c r="CD14059" i="1"/>
  <c r="BW14075" i="1"/>
  <c r="BZ14075" i="1"/>
  <c r="CA14075" i="1" s="1"/>
  <c r="CD14075" i="1"/>
  <c r="BW14091" i="1"/>
  <c r="BZ14091" i="1"/>
  <c r="CA14091" i="1" s="1"/>
  <c r="CD14091" i="1"/>
  <c r="BZ14107" i="1"/>
  <c r="CA14107" i="1" s="1"/>
  <c r="CD14107" i="1"/>
  <c r="BW14107" i="1"/>
  <c r="BW14123" i="1"/>
  <c r="BZ14123" i="1"/>
  <c r="CA14123" i="1" s="1"/>
  <c r="CD14123" i="1"/>
  <c r="BW14139" i="1"/>
  <c r="BZ14139" i="1"/>
  <c r="CA14139" i="1" s="1"/>
  <c r="CD14139" i="1"/>
  <c r="BW14155" i="1"/>
  <c r="BZ14155" i="1"/>
  <c r="CA14155" i="1" s="1"/>
  <c r="CD14155" i="1"/>
  <c r="BZ14171" i="1"/>
  <c r="CA14171" i="1" s="1"/>
  <c r="CD14171" i="1"/>
  <c r="BW14171" i="1"/>
  <c r="BW14187" i="1"/>
  <c r="BZ14187" i="1"/>
  <c r="CA14187" i="1" s="1"/>
  <c r="CD14187" i="1"/>
  <c r="BW14203" i="1"/>
  <c r="BZ14203" i="1"/>
  <c r="CA14203" i="1" s="1"/>
  <c r="CD14203" i="1"/>
  <c r="CD14062" i="1"/>
  <c r="BW14062" i="1"/>
  <c r="BZ14062" i="1"/>
  <c r="CA14062" i="1" s="1"/>
  <c r="BW14078" i="1"/>
  <c r="BZ14078" i="1"/>
  <c r="CA14078" i="1" s="1"/>
  <c r="CD14078" i="1"/>
  <c r="BW14094" i="1"/>
  <c r="BZ14094" i="1"/>
  <c r="CA14094" i="1" s="1"/>
  <c r="CD14094" i="1"/>
  <c r="BW14110" i="1"/>
  <c r="BZ14110" i="1"/>
  <c r="CA14110" i="1" s="1"/>
  <c r="CD14110" i="1"/>
  <c r="CD14126" i="1"/>
  <c r="BW14126" i="1"/>
  <c r="BZ14126" i="1"/>
  <c r="CA14126" i="1" s="1"/>
  <c r="BW14142" i="1"/>
  <c r="BZ14142" i="1"/>
  <c r="CA14142" i="1" s="1"/>
  <c r="CD14142" i="1"/>
  <c r="BW14158" i="1"/>
  <c r="BZ14158" i="1"/>
  <c r="CA14158" i="1" s="1"/>
  <c r="CD14158" i="1"/>
  <c r="BW14174" i="1"/>
  <c r="BZ14174" i="1"/>
  <c r="CA14174" i="1" s="1"/>
  <c r="CD14174" i="1"/>
  <c r="CD14190" i="1"/>
  <c r="BW14190" i="1"/>
  <c r="BZ14190" i="1"/>
  <c r="CA14190" i="1" s="1"/>
  <c r="BW14205" i="1"/>
  <c r="BZ14205" i="1"/>
  <c r="CA14205" i="1" s="1"/>
  <c r="CD14205" i="1"/>
  <c r="BW14384" i="1"/>
  <c r="BZ14384" i="1"/>
  <c r="CA14384" i="1" s="1"/>
  <c r="CD14384" i="1"/>
  <c r="BW14448" i="1"/>
  <c r="BZ14448" i="1"/>
  <c r="CA14448" i="1" s="1"/>
  <c r="CD14448" i="1"/>
  <c r="CD14217" i="1"/>
  <c r="BW14217" i="1"/>
  <c r="BZ14217" i="1"/>
  <c r="CA14217" i="1" s="1"/>
  <c r="BW14233" i="1"/>
  <c r="BZ14233" i="1"/>
  <c r="CA14233" i="1" s="1"/>
  <c r="CD14233" i="1"/>
  <c r="BW14249" i="1"/>
  <c r="BZ14249" i="1"/>
  <c r="CA14249" i="1" s="1"/>
  <c r="CD14249" i="1"/>
  <c r="BW14265" i="1"/>
  <c r="BZ14265" i="1"/>
  <c r="CA14265" i="1" s="1"/>
  <c r="CD14265" i="1"/>
  <c r="CD14281" i="1"/>
  <c r="BW14281" i="1"/>
  <c r="BZ14281" i="1"/>
  <c r="CA14281" i="1" s="1"/>
  <c r="BW14297" i="1"/>
  <c r="BZ14297" i="1"/>
  <c r="CA14297" i="1" s="1"/>
  <c r="CD14297" i="1"/>
  <c r="BW14313" i="1"/>
  <c r="BZ14313" i="1"/>
  <c r="CA14313" i="1" s="1"/>
  <c r="CD14313" i="1"/>
  <c r="BW14329" i="1"/>
  <c r="BZ14329" i="1"/>
  <c r="CA14329" i="1" s="1"/>
  <c r="CD14329" i="1"/>
  <c r="CD14390" i="1"/>
  <c r="BW14390" i="1"/>
  <c r="BZ14390" i="1"/>
  <c r="CA14390" i="1" s="1"/>
  <c r="BW14454" i="1"/>
  <c r="BZ14454" i="1"/>
  <c r="CA14454" i="1" s="1"/>
  <c r="CD14454" i="1"/>
  <c r="BW14348" i="1"/>
  <c r="BZ14348" i="1"/>
  <c r="CA14348" i="1" s="1"/>
  <c r="CD14348" i="1"/>
  <c r="BW14412" i="1"/>
  <c r="BZ14412" i="1"/>
  <c r="CA14412" i="1" s="1"/>
  <c r="CD14412" i="1"/>
  <c r="CD14476" i="1"/>
  <c r="BW14476" i="1"/>
  <c r="BZ14476" i="1"/>
  <c r="CA14476" i="1" s="1"/>
  <c r="BW14212" i="1"/>
  <c r="BZ14212" i="1"/>
  <c r="CA14212" i="1" s="1"/>
  <c r="CD14212" i="1"/>
  <c r="BW14228" i="1"/>
  <c r="BZ14228" i="1"/>
  <c r="CA14228" i="1" s="1"/>
  <c r="CD14228" i="1"/>
  <c r="CD14244" i="1"/>
  <c r="BW14244" i="1"/>
  <c r="BZ14244" i="1"/>
  <c r="CA14244" i="1" s="1"/>
  <c r="BW14260" i="1"/>
  <c r="BZ14260" i="1"/>
  <c r="CA14260" i="1" s="1"/>
  <c r="CD14260" i="1"/>
  <c r="BW14276" i="1"/>
  <c r="BZ14276" i="1"/>
  <c r="CA14276" i="1" s="1"/>
  <c r="CD14276" i="1"/>
  <c r="BZ14292" i="1"/>
  <c r="CA14292" i="1" s="1"/>
  <c r="CD14292" i="1"/>
  <c r="BW14292" i="1"/>
  <c r="BW14308" i="1"/>
  <c r="BZ14308" i="1"/>
  <c r="CA14308" i="1" s="1"/>
  <c r="CD14308" i="1"/>
  <c r="BW14324" i="1"/>
  <c r="BZ14324" i="1"/>
  <c r="CA14324" i="1" s="1"/>
  <c r="CD14324" i="1"/>
  <c r="BW14370" i="1"/>
  <c r="BZ14370" i="1"/>
  <c r="CA14370" i="1" s="1"/>
  <c r="CD14370" i="1"/>
  <c r="BZ14434" i="1"/>
  <c r="CA14434" i="1" s="1"/>
  <c r="CD14434" i="1"/>
  <c r="BW14434" i="1"/>
  <c r="BW14498" i="1"/>
  <c r="BZ14498" i="1"/>
  <c r="CA14498" i="1" s="1"/>
  <c r="CD14498" i="1"/>
  <c r="BW14345" i="1"/>
  <c r="BZ14345" i="1"/>
  <c r="CA14345" i="1" s="1"/>
  <c r="CD14345" i="1"/>
  <c r="BW14361" i="1"/>
  <c r="BZ14361" i="1"/>
  <c r="CA14361" i="1" s="1"/>
  <c r="CD14361" i="1"/>
  <c r="BZ14377" i="1"/>
  <c r="CA14377" i="1" s="1"/>
  <c r="CD14377" i="1"/>
  <c r="BW14377" i="1"/>
  <c r="BW14393" i="1"/>
  <c r="BZ14393" i="1"/>
  <c r="CA14393" i="1" s="1"/>
  <c r="CD14393" i="1"/>
  <c r="BW14409" i="1"/>
  <c r="BZ14409" i="1"/>
  <c r="CA14409" i="1" s="1"/>
  <c r="CD14409" i="1"/>
  <c r="BW14425" i="1"/>
  <c r="BZ14425" i="1"/>
  <c r="CA14425" i="1" s="1"/>
  <c r="CD14425" i="1"/>
  <c r="BZ14441" i="1"/>
  <c r="CA14441" i="1" s="1"/>
  <c r="CD14441" i="1"/>
  <c r="BW14441" i="1"/>
  <c r="BW14457" i="1"/>
  <c r="BZ14457" i="1"/>
  <c r="CA14457" i="1" s="1"/>
  <c r="CD14457" i="1"/>
  <c r="BW14473" i="1"/>
  <c r="BZ14473" i="1"/>
  <c r="CA14473" i="1" s="1"/>
  <c r="CD14473" i="1"/>
  <c r="BW14489" i="1"/>
  <c r="BZ14489" i="1"/>
  <c r="CA14489" i="1" s="1"/>
  <c r="CD14489" i="1"/>
  <c r="CD14127" i="1"/>
  <c r="BW14127" i="1"/>
  <c r="BZ14127" i="1"/>
  <c r="CA14127" i="1" s="1"/>
  <c r="BW14082" i="1"/>
  <c r="BZ14082" i="1"/>
  <c r="CA14082" i="1" s="1"/>
  <c r="CD14082" i="1"/>
  <c r="BW14336" i="1"/>
  <c r="BZ14336" i="1"/>
  <c r="CA14336" i="1" s="1"/>
  <c r="CD14336" i="1"/>
  <c r="BW14285" i="1"/>
  <c r="BZ14285" i="1"/>
  <c r="CA14285" i="1" s="1"/>
  <c r="CD14285" i="1"/>
  <c r="BW14492" i="1"/>
  <c r="BZ14492" i="1"/>
  <c r="CA14492" i="1" s="1"/>
  <c r="CD14492" i="1"/>
  <c r="BW14381" i="1"/>
  <c r="BZ14381" i="1"/>
  <c r="CA14381" i="1" s="1"/>
  <c r="CD14381" i="1"/>
  <c r="BZ14061" i="1"/>
  <c r="CA14061" i="1" s="1"/>
  <c r="CD14061" i="1"/>
  <c r="BW14061" i="1"/>
  <c r="BZ14077" i="1"/>
  <c r="CA14077" i="1" s="1"/>
  <c r="CD14077" i="1"/>
  <c r="BW14077" i="1"/>
  <c r="BZ14093" i="1"/>
  <c r="CA14093" i="1" s="1"/>
  <c r="CD14093" i="1"/>
  <c r="BW14093" i="1"/>
  <c r="BZ14109" i="1"/>
  <c r="CA14109" i="1" s="1"/>
  <c r="CD14109" i="1"/>
  <c r="BW14109" i="1"/>
  <c r="CD14125" i="1"/>
  <c r="BW14125" i="1"/>
  <c r="BZ14125" i="1"/>
  <c r="CA14125" i="1" s="1"/>
  <c r="CD14141" i="1"/>
  <c r="BW14141" i="1"/>
  <c r="BZ14141" i="1"/>
  <c r="CA14141" i="1" s="1"/>
  <c r="CD14157" i="1"/>
  <c r="BW14157" i="1"/>
  <c r="BZ14157" i="1"/>
  <c r="CA14157" i="1" s="1"/>
  <c r="BZ14173" i="1"/>
  <c r="CA14173" i="1" s="1"/>
  <c r="CD14173" i="1"/>
  <c r="BW14173" i="1"/>
  <c r="CD14189" i="1"/>
  <c r="BW14189" i="1"/>
  <c r="BZ14189" i="1"/>
  <c r="CA14189" i="1" s="1"/>
  <c r="CD14211" i="1"/>
  <c r="BW14211" i="1"/>
  <c r="BZ14211" i="1"/>
  <c r="CA14211" i="1" s="1"/>
  <c r="CD14064" i="1"/>
  <c r="BW14064" i="1"/>
  <c r="BZ14064" i="1"/>
  <c r="CA14064" i="1" s="1"/>
  <c r="CD14080" i="1"/>
  <c r="BW14080" i="1"/>
  <c r="BZ14080" i="1"/>
  <c r="CA14080" i="1" s="1"/>
  <c r="CD14096" i="1"/>
  <c r="BW14096" i="1"/>
  <c r="BZ14096" i="1"/>
  <c r="CA14096" i="1" s="1"/>
  <c r="BW14112" i="1"/>
  <c r="BZ14112" i="1"/>
  <c r="CA14112" i="1" s="1"/>
  <c r="CD14112" i="1"/>
  <c r="CD14128" i="1"/>
  <c r="BW14128" i="1"/>
  <c r="BZ14128" i="1"/>
  <c r="CA14128" i="1" s="1"/>
  <c r="CD14144" i="1"/>
  <c r="BW14144" i="1"/>
  <c r="BZ14144" i="1"/>
  <c r="CA14144" i="1" s="1"/>
  <c r="CD14160" i="1"/>
  <c r="BW14160" i="1"/>
  <c r="BZ14160" i="1"/>
  <c r="CA14160" i="1" s="1"/>
  <c r="BW14176" i="1"/>
  <c r="BZ14176" i="1"/>
  <c r="CA14176" i="1" s="1"/>
  <c r="CD14176" i="1"/>
  <c r="CD14192" i="1"/>
  <c r="BW14192" i="1"/>
  <c r="BZ14192" i="1"/>
  <c r="CA14192" i="1" s="1"/>
  <c r="CD14213" i="1"/>
  <c r="BW14213" i="1"/>
  <c r="BZ14213" i="1"/>
  <c r="CA14213" i="1" s="1"/>
  <c r="CD14392" i="1"/>
  <c r="BW14392" i="1"/>
  <c r="BZ14392" i="1"/>
  <c r="CA14392" i="1" s="1"/>
  <c r="BW14456" i="1"/>
  <c r="BZ14456" i="1"/>
  <c r="CA14456" i="1" s="1"/>
  <c r="CD14456" i="1"/>
  <c r="CD14219" i="1"/>
  <c r="BW14219" i="1"/>
  <c r="BZ14219" i="1"/>
  <c r="CA14219" i="1" s="1"/>
  <c r="CD14235" i="1"/>
  <c r="BW14235" i="1"/>
  <c r="BZ14235" i="1"/>
  <c r="CA14235" i="1" s="1"/>
  <c r="CD14251" i="1"/>
  <c r="BW14251" i="1"/>
  <c r="BZ14251" i="1"/>
  <c r="CA14251" i="1" s="1"/>
  <c r="BW14267" i="1"/>
  <c r="BZ14267" i="1"/>
  <c r="CA14267" i="1" s="1"/>
  <c r="CD14267" i="1"/>
  <c r="CD14283" i="1"/>
  <c r="BW14283" i="1"/>
  <c r="BZ14283" i="1"/>
  <c r="CA14283" i="1" s="1"/>
  <c r="CD14299" i="1"/>
  <c r="BW14299" i="1"/>
  <c r="BZ14299" i="1"/>
  <c r="CA14299" i="1" s="1"/>
  <c r="CD14315" i="1"/>
  <c r="BW14315" i="1"/>
  <c r="BZ14315" i="1"/>
  <c r="CA14315" i="1" s="1"/>
  <c r="BW14334" i="1"/>
  <c r="BZ14334" i="1"/>
  <c r="CA14334" i="1" s="1"/>
  <c r="CD14334" i="1"/>
  <c r="CD14398" i="1"/>
  <c r="BW14398" i="1"/>
  <c r="BZ14398" i="1"/>
  <c r="CA14398" i="1" s="1"/>
  <c r="CD14462" i="1"/>
  <c r="BW14462" i="1"/>
  <c r="BZ14462" i="1"/>
  <c r="CA14462" i="1" s="1"/>
  <c r="CD14356" i="1"/>
  <c r="BW14356" i="1"/>
  <c r="BZ14356" i="1"/>
  <c r="CA14356" i="1" s="1"/>
  <c r="BW14420" i="1"/>
  <c r="BZ14420" i="1"/>
  <c r="CA14420" i="1" s="1"/>
  <c r="CD14420" i="1"/>
  <c r="CD14484" i="1"/>
  <c r="BW14484" i="1"/>
  <c r="BZ14484" i="1"/>
  <c r="CA14484" i="1" s="1"/>
  <c r="CD14214" i="1"/>
  <c r="BW14214" i="1"/>
  <c r="BZ14214" i="1"/>
  <c r="CA14214" i="1" s="1"/>
  <c r="CD14230" i="1"/>
  <c r="BW14230" i="1"/>
  <c r="BZ14230" i="1"/>
  <c r="CA14230" i="1" s="1"/>
  <c r="BW14246" i="1"/>
  <c r="BZ14246" i="1"/>
  <c r="CA14246" i="1" s="1"/>
  <c r="CD14246" i="1"/>
  <c r="CD14262" i="1"/>
  <c r="BW14262" i="1"/>
  <c r="BZ14262" i="1"/>
  <c r="CA14262" i="1" s="1"/>
  <c r="CD14278" i="1"/>
  <c r="BW14278" i="1"/>
  <c r="BZ14278" i="1"/>
  <c r="CA14278" i="1" s="1"/>
  <c r="CD14294" i="1"/>
  <c r="BW14294" i="1"/>
  <c r="BZ14294" i="1"/>
  <c r="CA14294" i="1" s="1"/>
  <c r="BW14310" i="1"/>
  <c r="BZ14310" i="1"/>
  <c r="CA14310" i="1" s="1"/>
  <c r="CD14310" i="1"/>
  <c r="CD14326" i="1"/>
  <c r="BW14326" i="1"/>
  <c r="BZ14326" i="1"/>
  <c r="CA14326" i="1" s="1"/>
  <c r="CD14378" i="1"/>
  <c r="BW14378" i="1"/>
  <c r="BZ14378" i="1"/>
  <c r="CA14378" i="1" s="1"/>
  <c r="CD14442" i="1"/>
  <c r="BW14442" i="1"/>
  <c r="BZ14442" i="1"/>
  <c r="CA14442" i="1" s="1"/>
  <c r="BW14331" i="1"/>
  <c r="BZ14331" i="1"/>
  <c r="CA14331" i="1" s="1"/>
  <c r="CD14331" i="1"/>
  <c r="CD14347" i="1"/>
  <c r="BW14347" i="1"/>
  <c r="BZ14347" i="1"/>
  <c r="CA14347" i="1" s="1"/>
  <c r="CD14363" i="1"/>
  <c r="BW14363" i="1"/>
  <c r="BZ14363" i="1"/>
  <c r="CA14363" i="1" s="1"/>
  <c r="CD14379" i="1"/>
  <c r="BW14379" i="1"/>
  <c r="BZ14379" i="1"/>
  <c r="CA14379" i="1" s="1"/>
  <c r="CD14395" i="1"/>
  <c r="BW14395" i="1"/>
  <c r="BZ14395" i="1"/>
  <c r="CA14395" i="1" s="1"/>
  <c r="BZ14411" i="1"/>
  <c r="CA14411" i="1" s="1"/>
  <c r="CD14411" i="1"/>
  <c r="BW14411" i="1"/>
  <c r="CD14427" i="1"/>
  <c r="BW14427" i="1"/>
  <c r="BZ14427" i="1"/>
  <c r="CA14427" i="1" s="1"/>
  <c r="CD14443" i="1"/>
  <c r="BW14443" i="1"/>
  <c r="BZ14443" i="1"/>
  <c r="CA14443" i="1" s="1"/>
  <c r="BW14459" i="1"/>
  <c r="BZ14459" i="1"/>
  <c r="CA14459" i="1" s="1"/>
  <c r="CD14459" i="1"/>
  <c r="CD14475" i="1"/>
  <c r="BW14475" i="1"/>
  <c r="BZ14475" i="1"/>
  <c r="CA14475" i="1" s="1"/>
  <c r="BW14491" i="1"/>
  <c r="BZ14491" i="1"/>
  <c r="CA14491" i="1" s="1"/>
  <c r="CD14491" i="1"/>
  <c r="BW14175" i="1"/>
  <c r="BZ14175" i="1"/>
  <c r="CA14175" i="1" s="1"/>
  <c r="CD14175" i="1"/>
  <c r="BW14130" i="1"/>
  <c r="BZ14130" i="1"/>
  <c r="CA14130" i="1" s="1"/>
  <c r="CD14130" i="1"/>
  <c r="CD14464" i="1"/>
  <c r="BW14464" i="1"/>
  <c r="BZ14464" i="1"/>
  <c r="CA14464" i="1" s="1"/>
  <c r="CD14342" i="1"/>
  <c r="BW14342" i="1"/>
  <c r="BZ14342" i="1"/>
  <c r="CA14342" i="1" s="1"/>
  <c r="BW14264" i="1"/>
  <c r="BZ14264" i="1"/>
  <c r="CA14264" i="1" s="1"/>
  <c r="CD14264" i="1"/>
  <c r="BW14386" i="1"/>
  <c r="BZ14386" i="1"/>
  <c r="CA14386" i="1" s="1"/>
  <c r="CD14386" i="1"/>
  <c r="CD14397" i="1"/>
  <c r="BW14397" i="1"/>
  <c r="BZ14397" i="1"/>
  <c r="CA14397" i="1" s="1"/>
  <c r="BZ14461" i="1"/>
  <c r="CA14461" i="1" s="1"/>
  <c r="CD14461" i="1"/>
  <c r="BW14461" i="1"/>
  <c r="BZ14081" i="1"/>
  <c r="CA14081" i="1" s="1"/>
  <c r="CD14081" i="1"/>
  <c r="BW14081" i="1"/>
  <c r="BZ14145" i="1"/>
  <c r="CA14145" i="1" s="1"/>
  <c r="CD14145" i="1"/>
  <c r="BW14145" i="1"/>
  <c r="BW14177" i="1"/>
  <c r="BZ14177" i="1"/>
  <c r="CA14177" i="1" s="1"/>
  <c r="CD14177" i="1"/>
  <c r="BZ14193" i="1"/>
  <c r="CA14193" i="1" s="1"/>
  <c r="CD14193" i="1"/>
  <c r="BW14193" i="1"/>
  <c r="BW14052" i="1"/>
  <c r="BZ14052" i="1"/>
  <c r="BZ14068" i="1"/>
  <c r="CA14068" i="1" s="1"/>
  <c r="CD14068" i="1"/>
  <c r="BW14068" i="1"/>
  <c r="BZ14084" i="1"/>
  <c r="CA14084" i="1" s="1"/>
  <c r="CD14084" i="1"/>
  <c r="BW14084" i="1"/>
  <c r="BZ14100" i="1"/>
  <c r="CA14100" i="1" s="1"/>
  <c r="CD14100" i="1"/>
  <c r="BW14100" i="1"/>
  <c r="CD14116" i="1"/>
  <c r="BW14116" i="1"/>
  <c r="BZ14116" i="1"/>
  <c r="CA14116" i="1" s="1"/>
  <c r="BZ14132" i="1"/>
  <c r="CA14132" i="1" s="1"/>
  <c r="CD14132" i="1"/>
  <c r="BW14132" i="1"/>
  <c r="BZ14148" i="1"/>
  <c r="CA14148" i="1" s="1"/>
  <c r="CD14148" i="1"/>
  <c r="BW14148" i="1"/>
  <c r="BZ14164" i="1"/>
  <c r="CA14164" i="1" s="1"/>
  <c r="CD14164" i="1"/>
  <c r="BW14164" i="1"/>
  <c r="CD14180" i="1"/>
  <c r="BW14180" i="1"/>
  <c r="BZ14180" i="1"/>
  <c r="CA14180" i="1" s="1"/>
  <c r="BZ14196" i="1"/>
  <c r="CA14196" i="1" s="1"/>
  <c r="CD14196" i="1"/>
  <c r="BW14196" i="1"/>
  <c r="BZ14344" i="1"/>
  <c r="CA14344" i="1" s="1"/>
  <c r="CD14344" i="1"/>
  <c r="BW14344" i="1"/>
  <c r="BZ14408" i="1"/>
  <c r="CA14408" i="1" s="1"/>
  <c r="CD14408" i="1"/>
  <c r="BW14408" i="1"/>
  <c r="CD14472" i="1"/>
  <c r="BW14472" i="1"/>
  <c r="BZ14472" i="1"/>
  <c r="CA14472" i="1" s="1"/>
  <c r="BZ14223" i="1"/>
  <c r="CA14223" i="1" s="1"/>
  <c r="CD14223" i="1"/>
  <c r="BW14223" i="1"/>
  <c r="BZ14239" i="1"/>
  <c r="CA14239" i="1" s="1"/>
  <c r="CD14239" i="1"/>
  <c r="BW14239" i="1"/>
  <c r="BZ14255" i="1"/>
  <c r="CA14255" i="1" s="1"/>
  <c r="CD14255" i="1"/>
  <c r="BW14255" i="1"/>
  <c r="CD14271" i="1"/>
  <c r="BW14271" i="1"/>
  <c r="BZ14271" i="1"/>
  <c r="CA14271" i="1" s="1"/>
  <c r="BZ14287" i="1"/>
  <c r="CA14287" i="1" s="1"/>
  <c r="CD14287" i="1"/>
  <c r="BW14287" i="1"/>
  <c r="BZ14303" i="1"/>
  <c r="CA14303" i="1" s="1"/>
  <c r="CD14303" i="1"/>
  <c r="BW14303" i="1"/>
  <c r="BZ14319" i="1"/>
  <c r="CA14319" i="1" s="1"/>
  <c r="CD14319" i="1"/>
  <c r="BW14319" i="1"/>
  <c r="CD14350" i="1"/>
  <c r="BW14350" i="1"/>
  <c r="BZ14350" i="1"/>
  <c r="CA14350" i="1" s="1"/>
  <c r="BZ14414" i="1"/>
  <c r="CA14414" i="1" s="1"/>
  <c r="CD14414" i="1"/>
  <c r="BW14414" i="1"/>
  <c r="BZ14478" i="1"/>
  <c r="CA14478" i="1" s="1"/>
  <c r="CD14478" i="1"/>
  <c r="BW14478" i="1"/>
  <c r="BZ14372" i="1"/>
  <c r="CA14372" i="1" s="1"/>
  <c r="CD14372" i="1"/>
  <c r="BW14372" i="1"/>
  <c r="CD14436" i="1"/>
  <c r="BW14436" i="1"/>
  <c r="BZ14436" i="1"/>
  <c r="CA14436" i="1" s="1"/>
  <c r="BZ14500" i="1"/>
  <c r="CA14500" i="1" s="1"/>
  <c r="CD14500" i="1"/>
  <c r="BW14500" i="1"/>
  <c r="BZ14218" i="1"/>
  <c r="CA14218" i="1" s="1"/>
  <c r="CD14218" i="1"/>
  <c r="BW14218" i="1"/>
  <c r="BZ14234" i="1"/>
  <c r="CA14234" i="1" s="1"/>
  <c r="CD14234" i="1"/>
  <c r="BW14234" i="1"/>
  <c r="CD14250" i="1"/>
  <c r="BW14250" i="1"/>
  <c r="BZ14250" i="1"/>
  <c r="CA14250" i="1" s="1"/>
  <c r="BZ14266" i="1"/>
  <c r="CA14266" i="1" s="1"/>
  <c r="CD14266" i="1"/>
  <c r="BW14266" i="1"/>
  <c r="BZ14282" i="1"/>
  <c r="CA14282" i="1" s="1"/>
  <c r="CD14282" i="1"/>
  <c r="BW14282" i="1"/>
  <c r="BZ14298" i="1"/>
  <c r="CA14298" i="1" s="1"/>
  <c r="CD14298" i="1"/>
  <c r="BW14298" i="1"/>
  <c r="CD14314" i="1"/>
  <c r="BW14314" i="1"/>
  <c r="BZ14314" i="1"/>
  <c r="CA14314" i="1" s="1"/>
  <c r="BZ14330" i="1"/>
  <c r="CA14330" i="1" s="1"/>
  <c r="CD14330" i="1"/>
  <c r="BW14330" i="1"/>
  <c r="BZ14394" i="1"/>
  <c r="CA14394" i="1" s="1"/>
  <c r="CD14394" i="1"/>
  <c r="BW14394" i="1"/>
  <c r="BZ14458" i="1"/>
  <c r="CA14458" i="1" s="1"/>
  <c r="CD14458" i="1"/>
  <c r="BW14458" i="1"/>
  <c r="CD14335" i="1"/>
  <c r="BW14335" i="1"/>
  <c r="BZ14335" i="1"/>
  <c r="CA14335" i="1" s="1"/>
  <c r="BZ14351" i="1"/>
  <c r="CA14351" i="1" s="1"/>
  <c r="CD14351" i="1"/>
  <c r="BW14351" i="1"/>
  <c r="BZ14367" i="1"/>
  <c r="CA14367" i="1" s="1"/>
  <c r="CD14367" i="1"/>
  <c r="BW14367" i="1"/>
  <c r="BZ14383" i="1"/>
  <c r="CA14383" i="1" s="1"/>
  <c r="CD14383" i="1"/>
  <c r="BW14383" i="1"/>
  <c r="CD14399" i="1"/>
  <c r="BW14399" i="1"/>
  <c r="BZ14399" i="1"/>
  <c r="CA14399" i="1" s="1"/>
  <c r="BZ14415" i="1"/>
  <c r="CA14415" i="1" s="1"/>
  <c r="CD14415" i="1"/>
  <c r="BW14415" i="1"/>
  <c r="BZ14431" i="1"/>
  <c r="CA14431" i="1" s="1"/>
  <c r="CD14431" i="1"/>
  <c r="BW14431" i="1"/>
  <c r="BZ14447" i="1"/>
  <c r="CA14447" i="1" s="1"/>
  <c r="CD14447" i="1"/>
  <c r="BW14447" i="1"/>
  <c r="CD14463" i="1"/>
  <c r="BW14463" i="1"/>
  <c r="BZ14463" i="1"/>
  <c r="CA14463" i="1" s="1"/>
  <c r="BZ14479" i="1"/>
  <c r="CA14479" i="1" s="1"/>
  <c r="CD14479" i="1"/>
  <c r="BW14479" i="1"/>
  <c r="BZ14495" i="1"/>
  <c r="CA14495" i="1" s="1"/>
  <c r="CD14495" i="1"/>
  <c r="BW14495" i="1"/>
  <c r="CC14010" i="1" l="1"/>
  <c r="BW14010" i="1" l="1"/>
  <c r="BZ14010" i="1"/>
  <c r="CC14011" i="1"/>
  <c r="CC14013" i="1"/>
  <c r="BZ14011" i="1" l="1"/>
  <c r="BW14011" i="1"/>
  <c r="BW14013" i="1"/>
  <c r="BZ14013" i="1"/>
  <c r="CC14012" i="1"/>
  <c r="CC14014" i="1"/>
  <c r="BW14014" i="1" l="1"/>
  <c r="BZ14014" i="1"/>
  <c r="BZ14012" i="1"/>
  <c r="BW14012" i="1"/>
  <c r="CC14015" i="1"/>
  <c r="BW14015" i="1" l="1"/>
  <c r="BZ14015" i="1"/>
  <c r="CC14016" i="1"/>
  <c r="BW14016" i="1" l="1"/>
  <c r="BZ14016" i="1"/>
  <c r="CC14017" i="1"/>
  <c r="BW14017" i="1" l="1"/>
  <c r="BZ14017" i="1"/>
  <c r="CC14018" i="1"/>
  <c r="BW14018" i="1" l="1"/>
  <c r="BZ14018" i="1"/>
  <c r="CC14019" i="1"/>
  <c r="BZ14019" i="1" l="1"/>
  <c r="BW14019" i="1"/>
  <c r="CC14020" i="1"/>
  <c r="BW14020" i="1" l="1"/>
  <c r="BZ14020" i="1"/>
  <c r="CC14021" i="1"/>
  <c r="BZ14021" i="1" l="1"/>
  <c r="BW14021" i="1"/>
  <c r="CC14022" i="1"/>
  <c r="CC14035" i="1"/>
  <c r="BW14022" i="1" l="1"/>
  <c r="BZ14022" i="1"/>
  <c r="BW14035" i="1"/>
  <c r="BZ14035" i="1"/>
  <c r="CC14023" i="1"/>
  <c r="CC14036" i="1"/>
  <c r="BZ14036" i="1" l="1"/>
  <c r="BW14036" i="1"/>
  <c r="BW14023" i="1"/>
  <c r="BZ14023" i="1"/>
  <c r="CC14024" i="1"/>
  <c r="CC14037" i="1"/>
  <c r="BW14024" i="1" l="1"/>
  <c r="BZ14024" i="1"/>
  <c r="BW14037" i="1"/>
  <c r="BZ14037" i="1"/>
  <c r="CC14025" i="1"/>
  <c r="CC14038" i="1"/>
  <c r="BZ14025" i="1" l="1"/>
  <c r="BW14025" i="1"/>
  <c r="BW14038" i="1"/>
  <c r="BZ14038" i="1"/>
  <c r="CC14026" i="1"/>
  <c r="CC14039" i="1"/>
  <c r="BW14026" i="1" l="1"/>
  <c r="BZ14026" i="1"/>
  <c r="BW14039" i="1"/>
  <c r="BZ14039" i="1"/>
  <c r="CC14027" i="1"/>
  <c r="CC14040" i="1"/>
  <c r="BW14040" i="1" l="1"/>
  <c r="BZ14040" i="1"/>
  <c r="BW14027" i="1"/>
  <c r="BZ14027" i="1"/>
  <c r="CC14028" i="1"/>
  <c r="CC14041" i="1"/>
  <c r="BW14041" i="1" l="1"/>
  <c r="BZ14041" i="1"/>
  <c r="BW14028" i="1"/>
  <c r="BZ14028" i="1"/>
  <c r="CC14029" i="1"/>
  <c r="CC14042" i="1"/>
  <c r="BW14042" i="1" l="1"/>
  <c r="BZ14042" i="1"/>
  <c r="BZ14029" i="1"/>
  <c r="BW14029" i="1"/>
  <c r="CC14030" i="1"/>
  <c r="CC14043" i="1"/>
  <c r="BW14030" i="1" l="1"/>
  <c r="BZ14030" i="1"/>
  <c r="BW14043" i="1"/>
  <c r="BZ14043" i="1"/>
  <c r="CC14031" i="1"/>
  <c r="CC14044" i="1"/>
  <c r="BW14031" i="1" l="1"/>
  <c r="BZ14031" i="1"/>
  <c r="BW14044" i="1"/>
  <c r="BZ14044" i="1"/>
  <c r="CC14032" i="1"/>
  <c r="CC14045" i="1"/>
  <c r="BZ14032" i="1" l="1"/>
  <c r="BW14032" i="1"/>
  <c r="BW14045" i="1"/>
  <c r="BZ14045" i="1"/>
  <c r="CC14033" i="1"/>
  <c r="CC14046" i="1"/>
  <c r="BZ14033" i="1" l="1"/>
  <c r="BW14033" i="1"/>
  <c r="BW14046" i="1"/>
  <c r="BZ14046" i="1"/>
  <c r="CC14034" i="1"/>
  <c r="CC14047" i="1"/>
  <c r="BW14034" i="1" l="1"/>
  <c r="BZ14034" i="1"/>
  <c r="BW14047" i="1"/>
  <c r="BZ14047" i="1"/>
  <c r="CC14048" i="1"/>
  <c r="BW14048" i="1" l="1"/>
  <c r="BZ14048" i="1"/>
  <c r="CC14049" i="1"/>
  <c r="BW14049" i="1" l="1"/>
  <c r="BZ14049" i="1"/>
  <c r="CC14050" i="1"/>
  <c r="BW14050" i="1" l="1"/>
  <c r="BZ14050" i="1"/>
  <c r="CC269" i="1" l="1"/>
  <c r="BW269" i="1" l="1"/>
  <c r="CC270" i="1"/>
  <c r="BW270" i="1" l="1"/>
  <c r="CC271" i="1"/>
  <c r="BW271" i="1" l="1"/>
  <c r="CC272" i="1"/>
  <c r="BW272" i="1" l="1"/>
  <c r="CC273" i="1"/>
  <c r="BW273" i="1" l="1"/>
  <c r="CC274" i="1"/>
  <c r="BW274" i="1" l="1"/>
  <c r="CC275" i="1"/>
  <c r="BW275" i="1" l="1"/>
  <c r="CC276" i="1"/>
  <c r="BW276" i="1" l="1"/>
  <c r="CC277" i="1"/>
  <c r="BW277" i="1" l="1"/>
  <c r="CC278" i="1"/>
  <c r="BW278" i="1" l="1"/>
  <c r="CC279" i="1"/>
  <c r="BW279" i="1" l="1"/>
  <c r="CC280" i="1"/>
  <c r="BW280" i="1" l="1"/>
  <c r="CC281" i="1"/>
  <c r="BW281" i="1" l="1"/>
  <c r="CC282" i="1"/>
  <c r="BW282" i="1" l="1"/>
  <c r="CC283" i="1"/>
  <c r="BW283" i="1" l="1"/>
  <c r="CC284" i="1"/>
  <c r="BW284" i="1" l="1"/>
  <c r="CC285" i="1"/>
  <c r="BW285" i="1" l="1"/>
  <c r="CC286" i="1"/>
  <c r="BW286" i="1" l="1"/>
  <c r="CC287" i="1"/>
  <c r="BW287" i="1" l="1"/>
  <c r="CC288" i="1"/>
  <c r="BW288" i="1" l="1"/>
  <c r="CC289" i="1"/>
  <c r="BW289" i="1" l="1"/>
  <c r="CC290" i="1"/>
  <c r="BW290" i="1" l="1"/>
  <c r="CC291" i="1"/>
  <c r="BW291" i="1" l="1"/>
  <c r="CC292" i="1"/>
  <c r="BW292" i="1" l="1"/>
  <c r="CC293" i="1"/>
  <c r="BW293" i="1" l="1"/>
  <c r="CC294" i="1"/>
  <c r="BW294" i="1" l="1"/>
  <c r="CC295" i="1"/>
  <c r="BW295" i="1" l="1"/>
  <c r="CC296" i="1"/>
  <c r="BW296" i="1" l="1"/>
  <c r="CC297" i="1"/>
  <c r="BW297" i="1" l="1"/>
  <c r="CC298" i="1"/>
  <c r="BW298" i="1" l="1"/>
  <c r="CC299" i="1"/>
  <c r="BW299" i="1" l="1"/>
  <c r="CC300" i="1"/>
  <c r="BW300" i="1" l="1"/>
  <c r="CC301" i="1"/>
  <c r="BW301" i="1" l="1"/>
  <c r="CC302" i="1"/>
  <c r="BW302" i="1" l="1"/>
  <c r="CC303" i="1"/>
  <c r="BW303" i="1" l="1"/>
  <c r="CC304" i="1"/>
  <c r="BW304" i="1" l="1"/>
  <c r="CC305" i="1"/>
  <c r="BW305" i="1" l="1"/>
  <c r="CC306" i="1"/>
  <c r="BW306" i="1" l="1"/>
  <c r="CC307" i="1"/>
  <c r="BW307" i="1" l="1"/>
  <c r="CC308" i="1"/>
  <c r="BW308" i="1" l="1"/>
  <c r="CC309" i="1"/>
  <c r="BW309" i="1" l="1"/>
  <c r="CC310" i="1"/>
  <c r="BW310" i="1" l="1"/>
  <c r="CC311" i="1"/>
  <c r="BW311" i="1" l="1"/>
  <c r="CC312" i="1"/>
  <c r="BW312" i="1" l="1"/>
  <c r="CC313" i="1"/>
  <c r="BW313" i="1" l="1"/>
  <c r="CC314" i="1"/>
  <c r="BW314" i="1" l="1"/>
  <c r="CC315" i="1"/>
  <c r="BW315" i="1" l="1"/>
  <c r="CC316" i="1"/>
  <c r="BW316" i="1" l="1"/>
  <c r="CC317" i="1"/>
  <c r="BW317" i="1" l="1"/>
  <c r="CC318" i="1"/>
  <c r="BW318" i="1" l="1"/>
  <c r="CC319" i="1"/>
  <c r="BW319" i="1" l="1"/>
  <c r="CC320" i="1"/>
  <c r="BW320" i="1" l="1"/>
  <c r="CC321" i="1"/>
  <c r="BW321" i="1" l="1"/>
  <c r="CC322" i="1"/>
  <c r="BW322" i="1" l="1"/>
  <c r="CC323" i="1"/>
  <c r="BW323" i="1" l="1"/>
  <c r="CC324" i="1"/>
  <c r="BW324" i="1" l="1"/>
  <c r="CC325" i="1"/>
  <c r="BW325" i="1" l="1"/>
  <c r="CC326" i="1"/>
  <c r="BW326" i="1" l="1"/>
  <c r="CC327" i="1"/>
  <c r="BW327" i="1" l="1"/>
  <c r="CC328" i="1"/>
  <c r="BW328" i="1" l="1"/>
  <c r="CC329" i="1"/>
  <c r="BW329" i="1" l="1"/>
  <c r="CC330" i="1"/>
  <c r="BW330" i="1" l="1"/>
  <c r="CC331" i="1"/>
  <c r="BW331" i="1" l="1"/>
  <c r="CC332" i="1"/>
  <c r="BW332" i="1" l="1"/>
  <c r="CC333" i="1"/>
  <c r="BW333" i="1" l="1"/>
  <c r="CC334" i="1"/>
  <c r="BW334" i="1" l="1"/>
  <c r="CC335" i="1"/>
  <c r="BW335" i="1" l="1"/>
  <c r="CC336" i="1"/>
  <c r="BW336" i="1" l="1"/>
  <c r="CC337" i="1"/>
  <c r="BW337" i="1" l="1"/>
  <c r="CC338" i="1"/>
  <c r="BW338" i="1" l="1"/>
  <c r="CC339" i="1"/>
  <c r="BW339" i="1" l="1"/>
  <c r="CC340" i="1"/>
  <c r="BW340" i="1" l="1"/>
  <c r="CC341" i="1"/>
  <c r="BW341" i="1" l="1"/>
  <c r="CC342" i="1"/>
  <c r="BW342" i="1" l="1"/>
  <c r="CC343" i="1"/>
  <c r="BW343" i="1" l="1"/>
  <c r="CC344" i="1"/>
  <c r="BW344" i="1" l="1"/>
  <c r="CC345" i="1"/>
  <c r="BW345" i="1" l="1"/>
  <c r="CC346" i="1"/>
  <c r="BW346" i="1" l="1"/>
  <c r="CC347" i="1"/>
  <c r="BW347" i="1" l="1"/>
  <c r="CC348" i="1"/>
  <c r="BW348" i="1" l="1"/>
  <c r="CC349" i="1"/>
  <c r="BW349" i="1" l="1"/>
  <c r="CC350" i="1"/>
  <c r="BW350" i="1" l="1"/>
  <c r="CC351" i="1"/>
  <c r="BW351" i="1" l="1"/>
  <c r="CC352" i="1"/>
  <c r="BW352" i="1" l="1"/>
  <c r="CC353" i="1"/>
  <c r="BW353" i="1" l="1"/>
  <c r="CC354" i="1"/>
  <c r="BW354" i="1" l="1"/>
  <c r="CC355" i="1"/>
  <c r="BW355" i="1" l="1"/>
  <c r="CC356" i="1"/>
  <c r="BW356" i="1" l="1"/>
  <c r="CC357" i="1"/>
  <c r="BW357" i="1" l="1"/>
  <c r="CC358" i="1"/>
  <c r="BW358" i="1" l="1"/>
  <c r="CC359" i="1"/>
  <c r="BW359" i="1" l="1"/>
  <c r="CC360" i="1"/>
  <c r="BW360" i="1" l="1"/>
  <c r="CC361" i="1"/>
  <c r="BW361" i="1" l="1"/>
  <c r="CC362" i="1"/>
  <c r="BW362" i="1" l="1"/>
  <c r="CC363" i="1"/>
  <c r="BW363" i="1" l="1"/>
  <c r="CC364" i="1"/>
  <c r="BW364" i="1" l="1"/>
  <c r="CC365" i="1"/>
  <c r="BW365" i="1" l="1"/>
  <c r="CC366" i="1"/>
  <c r="BW366" i="1" l="1"/>
  <c r="CC367" i="1"/>
  <c r="BW367" i="1" l="1"/>
  <c r="CC368" i="1"/>
  <c r="BW368" i="1" l="1"/>
  <c r="CC369" i="1"/>
  <c r="BW369" i="1" l="1"/>
  <c r="CC370" i="1"/>
  <c r="BW370" i="1" l="1"/>
  <c r="CC371" i="1"/>
  <c r="BW371" i="1" l="1"/>
  <c r="CC372" i="1"/>
  <c r="BW372" i="1" l="1"/>
  <c r="CC373" i="1"/>
  <c r="BW373" i="1" l="1"/>
  <c r="CC374" i="1"/>
  <c r="BW374" i="1" l="1"/>
  <c r="CC375" i="1"/>
  <c r="BW375" i="1" l="1"/>
  <c r="BU10089" i="1" l="1"/>
  <c r="BU10248" i="1"/>
  <c r="BT10248" i="1" s="1"/>
  <c r="BU10125" i="1"/>
  <c r="BT10125" i="1" s="1"/>
  <c r="BU10088" i="1"/>
  <c r="BT10088" i="1" s="1"/>
  <c r="BU10091" i="1"/>
  <c r="BT10091" i="1" s="1"/>
  <c r="BU10108" i="1"/>
  <c r="BT10108" i="1" s="1"/>
  <c r="BU10040" i="1"/>
  <c r="BT10040" i="1" s="1"/>
  <c r="BU10124" i="1"/>
  <c r="BT10124" i="1" s="1"/>
  <c r="BU10097" i="1"/>
  <c r="BT10097" i="1" s="1"/>
  <c r="BU10090" i="1"/>
  <c r="BT10090" i="1" s="1"/>
  <c r="BU10250" i="1"/>
  <c r="BT10250" i="1" s="1"/>
  <c r="BU10251" i="1"/>
  <c r="BT10251" i="1" s="1"/>
  <c r="BU10249" i="1"/>
  <c r="BT10249" i="1" s="1"/>
  <c r="BU10171" i="1"/>
  <c r="BT10171" i="1" s="1"/>
  <c r="BU10087" i="1"/>
  <c r="BT10087" i="1" s="1"/>
  <c r="BU10172" i="1"/>
  <c r="BT10172" i="1" s="1"/>
  <c r="BU10169" i="1"/>
  <c r="BT10169" i="1" s="1"/>
  <c r="BU10126" i="1"/>
  <c r="BT10126" i="1" s="1"/>
  <c r="BU10170" i="1"/>
  <c r="BT10170" i="1" s="1"/>
  <c r="BU10023" i="1"/>
  <c r="BT10023" i="1" s="1"/>
  <c r="BU10189" i="1"/>
  <c r="BT10189" i="1" s="1"/>
  <c r="BU10287" i="1"/>
  <c r="BU10285" i="1"/>
  <c r="BU10284" i="1"/>
  <c r="BU10283" i="1"/>
  <c r="BU10282" i="1"/>
  <c r="BU10281" i="1"/>
  <c r="BU10286" i="1"/>
  <c r="BU10278" i="1"/>
  <c r="BU10277" i="1"/>
  <c r="BU10276" i="1"/>
  <c r="BU10275" i="1"/>
  <c r="BU10274" i="1"/>
  <c r="BU10272" i="1"/>
  <c r="BU10270" i="1"/>
  <c r="BU10268" i="1"/>
  <c r="BU10264" i="1"/>
  <c r="BU10265" i="1"/>
  <c r="BU10263" i="1"/>
  <c r="BU10262" i="1"/>
  <c r="BU10261" i="1"/>
  <c r="BU10254" i="1"/>
  <c r="BU10255" i="1"/>
  <c r="BT10089" i="1"/>
  <c r="BV10308" i="1" l="1"/>
  <c r="BV10294" i="1"/>
  <c r="BV10293" i="1"/>
  <c r="BV10304" i="1"/>
  <c r="BV10295" i="1"/>
  <c r="BV10306" i="1"/>
  <c r="BV10291" i="1"/>
  <c r="BV10302" i="1"/>
  <c r="BV10287" i="1"/>
  <c r="BT10287" i="1"/>
  <c r="BV10285" i="1"/>
  <c r="BT10285" i="1"/>
  <c r="BV10284" i="1"/>
  <c r="BT10284" i="1"/>
  <c r="BV10283" i="1"/>
  <c r="BT10283" i="1"/>
  <c r="BV10282" i="1"/>
  <c r="BT10282" i="1"/>
  <c r="BV10281" i="1"/>
  <c r="BT10281" i="1"/>
  <c r="BV10286" i="1"/>
  <c r="BT10286" i="1"/>
  <c r="BV10278" i="1"/>
  <c r="BT10278" i="1"/>
  <c r="BV10277" i="1"/>
  <c r="BT10277" i="1"/>
  <c r="BV10276" i="1"/>
  <c r="BT10276" i="1"/>
  <c r="BV10275" i="1"/>
  <c r="BT10275" i="1"/>
  <c r="BV10189" i="1"/>
  <c r="BV10274" i="1"/>
  <c r="BT10274" i="1"/>
  <c r="BT10272" i="1"/>
  <c r="BV10272" i="1"/>
  <c r="BV10270" i="1"/>
  <c r="BT10270" i="1"/>
  <c r="BV10268" i="1"/>
  <c r="BT10268" i="1"/>
  <c r="BV10264" i="1"/>
  <c r="BT10264" i="1"/>
  <c r="BV10265" i="1"/>
  <c r="BT10265" i="1"/>
  <c r="BV10263" i="1"/>
  <c r="BT10263" i="1"/>
  <c r="BV10262" i="1"/>
  <c r="BT10262" i="1"/>
  <c r="BV10261" i="1"/>
  <c r="BT10261" i="1"/>
  <c r="BV10108" i="1"/>
  <c r="BV10254" i="1"/>
  <c r="BT10254" i="1"/>
  <c r="BV10255" i="1"/>
  <c r="BT10255" i="1"/>
  <c r="BV10170" i="1"/>
  <c r="BV10251" i="1"/>
  <c r="BV10124" i="1"/>
  <c r="BV10172" i="1"/>
  <c r="BV10249" i="1"/>
  <c r="BV10087" i="1"/>
  <c r="BV10125" i="1"/>
  <c r="BV10126" i="1"/>
  <c r="BV10169" i="1"/>
  <c r="BV10171" i="1"/>
  <c r="BV10250" i="1"/>
  <c r="BV10248" i="1"/>
  <c r="CL870" i="1" l="1"/>
  <c r="BU872" i="1" l="1"/>
  <c r="BT872" i="1" s="1"/>
  <c r="BU875" i="1"/>
  <c r="BU846" i="1"/>
  <c r="BU837" i="1"/>
  <c r="BU832" i="1"/>
  <c r="BU803" i="1"/>
  <c r="BU822" i="1"/>
  <c r="BU755" i="1"/>
  <c r="BU854" i="1"/>
  <c r="BU853" i="1"/>
  <c r="BU835" i="1"/>
  <c r="BU785" i="1"/>
  <c r="BU838" i="1"/>
  <c r="BU829" i="1"/>
  <c r="BU830" i="1"/>
  <c r="BU834" i="1"/>
  <c r="BU860" i="1"/>
  <c r="BU845" i="1"/>
  <c r="BU831" i="1"/>
  <c r="BU847" i="1"/>
  <c r="BU766" i="1"/>
  <c r="BU867" i="1"/>
  <c r="BU844" i="1"/>
  <c r="BU828" i="1"/>
  <c r="BU789" i="1"/>
  <c r="BU839" i="1"/>
  <c r="BU858" i="1"/>
  <c r="BU826" i="1"/>
  <c r="BU816" i="1"/>
  <c r="BU793" i="1"/>
  <c r="BU783" i="1"/>
  <c r="BU861" i="1"/>
  <c r="BU771" i="1"/>
  <c r="BU833" i="1"/>
  <c r="BU857" i="1"/>
  <c r="BU825" i="1"/>
  <c r="BU824" i="1"/>
  <c r="BU843" i="1"/>
  <c r="BU836" i="1"/>
  <c r="BU823" i="1"/>
  <c r="BU799" i="1"/>
  <c r="BU868" i="1"/>
  <c r="BU869" i="1"/>
  <c r="BU859" i="1"/>
  <c r="BU856" i="1"/>
  <c r="BV872" i="1" l="1"/>
  <c r="BV875" i="1"/>
  <c r="BT875" i="1"/>
  <c r="BT783" i="1"/>
  <c r="BV783" i="1"/>
  <c r="BT789" i="1"/>
  <c r="BV789" i="1"/>
  <c r="BT830" i="1"/>
  <c r="BV830" i="1"/>
  <c r="BT803" i="1"/>
  <c r="BV803" i="1"/>
  <c r="BT828" i="1"/>
  <c r="BV828" i="1"/>
  <c r="BT867" i="1"/>
  <c r="BV867" i="1"/>
  <c r="BT838" i="1"/>
  <c r="BV838" i="1"/>
  <c r="BT856" i="1"/>
  <c r="BV856" i="1"/>
  <c r="BT843" i="1"/>
  <c r="BV843" i="1"/>
  <c r="BT826" i="1"/>
  <c r="BV826" i="1"/>
  <c r="BT832" i="1"/>
  <c r="BV832" i="1"/>
  <c r="BT837" i="1"/>
  <c r="BV837" i="1"/>
  <c r="BT825" i="1"/>
  <c r="BV825" i="1"/>
  <c r="BT860" i="1"/>
  <c r="BV860" i="1"/>
  <c r="BT869" i="1"/>
  <c r="BV869" i="1"/>
  <c r="BT857" i="1"/>
  <c r="BV857" i="1"/>
  <c r="BT816" i="1"/>
  <c r="BV816" i="1"/>
  <c r="BT831" i="1"/>
  <c r="BV831" i="1"/>
  <c r="BT785" i="1"/>
  <c r="BV785" i="1"/>
  <c r="BT868" i="1"/>
  <c r="BV868" i="1"/>
  <c r="BT836" i="1"/>
  <c r="BV836" i="1"/>
  <c r="BT824" i="1"/>
  <c r="BV824" i="1"/>
  <c r="BT793" i="1"/>
  <c r="BV793" i="1"/>
  <c r="BT766" i="1"/>
  <c r="BV766" i="1"/>
  <c r="BT833" i="1"/>
  <c r="BV833" i="1"/>
  <c r="BT771" i="1"/>
  <c r="BV771" i="1"/>
  <c r="BT839" i="1"/>
  <c r="BV839" i="1"/>
  <c r="BT844" i="1"/>
  <c r="BV844" i="1"/>
  <c r="BT854" i="1"/>
  <c r="BV854" i="1"/>
  <c r="BT822" i="1"/>
  <c r="BV822" i="1"/>
  <c r="BT846" i="1"/>
  <c r="BV846" i="1"/>
  <c r="BT823" i="1"/>
  <c r="BV823" i="1"/>
  <c r="BT834" i="1"/>
  <c r="BV834" i="1"/>
  <c r="BT847" i="1"/>
  <c r="BV847" i="1"/>
  <c r="BT859" i="1"/>
  <c r="BV859" i="1"/>
  <c r="BT799" i="1"/>
  <c r="BV799" i="1"/>
  <c r="BT861" i="1"/>
  <c r="BV861" i="1"/>
  <c r="BT858" i="1"/>
  <c r="BV858" i="1"/>
  <c r="BT845" i="1"/>
  <c r="BV845" i="1"/>
  <c r="BT829" i="1"/>
  <c r="BV829" i="1"/>
  <c r="BT835" i="1"/>
  <c r="BV835" i="1"/>
  <c r="BT853" i="1"/>
  <c r="BV853" i="1"/>
  <c r="BT755" i="1"/>
  <c r="BV755" i="1"/>
  <c r="CL646" i="1" l="1"/>
  <c r="CL647" i="1"/>
  <c r="CL648" i="1"/>
  <c r="CL633" i="1" l="1"/>
  <c r="CL634" i="1"/>
  <c r="CL635" i="1"/>
  <c r="CL636" i="1"/>
  <c r="CL637" i="1"/>
  <c r="CL638" i="1"/>
  <c r="CL639" i="1"/>
  <c r="CL640" i="1"/>
  <c r="BU637" i="1" l="1"/>
  <c r="BT637" i="1" s="1"/>
  <c r="BU639" i="1"/>
  <c r="BT639" i="1" s="1"/>
  <c r="BU638" i="1"/>
  <c r="BT638" i="1" s="1"/>
  <c r="BU636" i="1"/>
  <c r="BT636" i="1" s="1"/>
  <c r="BU633" i="1"/>
  <c r="BT633" i="1" s="1"/>
  <c r="BU632" i="1"/>
  <c r="BV638" i="1" l="1"/>
  <c r="BV639" i="1"/>
  <c r="BV636" i="1"/>
  <c r="BV637" i="1"/>
  <c r="BV633" i="1"/>
  <c r="BT632" i="1"/>
  <c r="BV632" i="1"/>
  <c r="CL386" i="1" l="1"/>
  <c r="CL396" i="1"/>
  <c r="CC1000" i="1" l="1"/>
  <c r="CC998" i="1"/>
  <c r="CC996" i="1"/>
  <c r="CC994" i="1"/>
  <c r="CC992" i="1"/>
  <c r="CC990" i="1"/>
  <c r="CC988" i="1"/>
  <c r="CC986" i="1"/>
  <c r="CC984" i="1"/>
  <c r="CC982" i="1"/>
  <c r="CC980" i="1"/>
  <c r="CC978" i="1"/>
  <c r="CC976" i="1"/>
  <c r="CC974" i="1"/>
  <c r="CC972" i="1"/>
  <c r="CC970" i="1"/>
  <c r="CC968" i="1"/>
  <c r="CC966" i="1"/>
  <c r="CC964" i="1"/>
  <c r="CC962" i="1"/>
  <c r="CC960" i="1"/>
  <c r="CC958" i="1"/>
  <c r="CC956" i="1"/>
  <c r="CC954" i="1"/>
  <c r="CC952" i="1"/>
  <c r="CC950" i="1"/>
  <c r="CC948" i="1"/>
  <c r="CC946" i="1"/>
  <c r="CC944" i="1"/>
  <c r="CC942" i="1"/>
  <c r="CC940" i="1"/>
  <c r="CC938" i="1"/>
  <c r="CC936" i="1"/>
  <c r="CC934" i="1"/>
  <c r="CC932" i="1"/>
  <c r="CC930" i="1"/>
  <c r="CC928" i="1"/>
  <c r="CC926" i="1"/>
  <c r="CC924" i="1"/>
  <c r="CC922" i="1"/>
  <c r="CC920" i="1"/>
  <c r="CC918" i="1"/>
  <c r="CC916" i="1"/>
  <c r="CC914" i="1"/>
  <c r="CC912" i="1"/>
  <c r="CC910" i="1"/>
  <c r="CC908" i="1"/>
  <c r="CC906" i="1"/>
  <c r="CC904" i="1"/>
  <c r="CC902" i="1"/>
  <c r="CC900" i="1"/>
  <c r="CC898" i="1"/>
  <c r="CC896" i="1"/>
  <c r="CC894" i="1"/>
  <c r="CC892" i="1"/>
  <c r="CC890" i="1"/>
  <c r="CC888" i="1"/>
  <c r="CC886" i="1"/>
  <c r="CC884" i="1"/>
  <c r="CC882" i="1"/>
  <c r="CC880" i="1"/>
  <c r="CC878" i="1"/>
  <c r="CC876" i="1"/>
  <c r="CC874" i="1"/>
  <c r="CC872" i="1"/>
  <c r="CC870" i="1"/>
  <c r="CC868" i="1"/>
  <c r="CC999" i="1"/>
  <c r="CC997" i="1"/>
  <c r="CC995" i="1"/>
  <c r="CC993" i="1"/>
  <c r="CC991" i="1"/>
  <c r="CC989" i="1"/>
  <c r="CC987" i="1"/>
  <c r="CC985" i="1"/>
  <c r="CC983" i="1"/>
  <c r="CC981" i="1"/>
  <c r="CC979" i="1"/>
  <c r="CC977" i="1"/>
  <c r="CC975" i="1"/>
  <c r="CC973" i="1"/>
  <c r="CC971" i="1"/>
  <c r="CC969" i="1"/>
  <c r="CC967" i="1"/>
  <c r="CC965" i="1"/>
  <c r="CC963" i="1"/>
  <c r="CC961" i="1"/>
  <c r="CC959" i="1"/>
  <c r="CC957" i="1"/>
  <c r="CC955" i="1"/>
  <c r="CC953" i="1"/>
  <c r="CC951" i="1"/>
  <c r="CC949" i="1"/>
  <c r="CC947" i="1"/>
  <c r="CC945" i="1"/>
  <c r="CC943" i="1"/>
  <c r="CC941" i="1"/>
  <c r="CC939" i="1"/>
  <c r="CC937" i="1"/>
  <c r="CC935" i="1"/>
  <c r="CC933" i="1"/>
  <c r="CC931" i="1"/>
  <c r="CC929" i="1"/>
  <c r="CC927" i="1"/>
  <c r="CC925" i="1"/>
  <c r="CC923" i="1"/>
  <c r="CC921" i="1"/>
  <c r="CC919" i="1"/>
  <c r="CC917" i="1"/>
  <c r="CC915" i="1"/>
  <c r="CC913" i="1"/>
  <c r="CC911" i="1"/>
  <c r="CC909" i="1"/>
  <c r="CC907" i="1"/>
  <c r="CC905" i="1"/>
  <c r="CC903" i="1"/>
  <c r="CC901" i="1"/>
  <c r="CC899" i="1"/>
  <c r="CC897" i="1"/>
  <c r="CC895" i="1"/>
  <c r="CC893" i="1"/>
  <c r="CC891" i="1"/>
  <c r="CC889" i="1"/>
  <c r="CC887" i="1"/>
  <c r="CC885" i="1"/>
  <c r="CC883" i="1"/>
  <c r="CC881" i="1"/>
  <c r="CC879" i="1"/>
  <c r="CC877" i="1"/>
  <c r="CC875" i="1"/>
  <c r="CC873" i="1"/>
  <c r="CC871" i="1"/>
  <c r="CC869" i="1"/>
  <c r="CC867" i="1"/>
  <c r="BW905" i="1" l="1"/>
  <c r="BW989" i="1"/>
  <c r="BW928" i="1"/>
  <c r="BW931" i="1"/>
  <c r="BZ979" i="1"/>
  <c r="BW979" i="1"/>
  <c r="BW991" i="1"/>
  <c r="BW870" i="1"/>
  <c r="BW882" i="1"/>
  <c r="BW894" i="1"/>
  <c r="BW906" i="1"/>
  <c r="BW918" i="1"/>
  <c r="BW930" i="1"/>
  <c r="BW942" i="1"/>
  <c r="BW954" i="1"/>
  <c r="BW966" i="1"/>
  <c r="BW978" i="1"/>
  <c r="BZ978" i="1"/>
  <c r="BW990" i="1"/>
  <c r="BW893" i="1"/>
  <c r="BW953" i="1"/>
  <c r="BZ953" i="1"/>
  <c r="BW880" i="1"/>
  <c r="BW940" i="1"/>
  <c r="BW976" i="1"/>
  <c r="BZ976" i="1"/>
  <c r="BW895" i="1"/>
  <c r="BW955" i="1"/>
  <c r="BW885" i="1"/>
  <c r="BW897" i="1"/>
  <c r="BW909" i="1"/>
  <c r="BW921" i="1"/>
  <c r="BW933" i="1"/>
  <c r="BZ945" i="1"/>
  <c r="BW945" i="1"/>
  <c r="BZ957" i="1"/>
  <c r="BW957" i="1"/>
  <c r="BW969" i="1"/>
  <c r="BZ969" i="1"/>
  <c r="BW981" i="1"/>
  <c r="BW993" i="1"/>
  <c r="BZ993" i="1"/>
  <c r="BW872" i="1"/>
  <c r="BW884" i="1"/>
  <c r="BW896" i="1"/>
  <c r="BW908" i="1"/>
  <c r="BW920" i="1"/>
  <c r="BW932" i="1"/>
  <c r="BW944" i="1"/>
  <c r="BZ944" i="1"/>
  <c r="BW956" i="1"/>
  <c r="BZ968" i="1"/>
  <c r="BW968" i="1"/>
  <c r="BW980" i="1"/>
  <c r="BW992" i="1"/>
  <c r="BZ992" i="1"/>
  <c r="BW1000" i="1"/>
  <c r="BZ1000" i="1"/>
  <c r="BW881" i="1"/>
  <c r="BW941" i="1"/>
  <c r="BW868" i="1"/>
  <c r="BW916" i="1"/>
  <c r="BZ988" i="1"/>
  <c r="BW988" i="1"/>
  <c r="BW907" i="1"/>
  <c r="BW967" i="1"/>
  <c r="BW875" i="1"/>
  <c r="BW887" i="1"/>
  <c r="BW899" i="1"/>
  <c r="BW911" i="1"/>
  <c r="BW923" i="1"/>
  <c r="BW935" i="1"/>
  <c r="BW947" i="1"/>
  <c r="BZ947" i="1"/>
  <c r="BW959" i="1"/>
  <c r="BZ959" i="1"/>
  <c r="BZ971" i="1"/>
  <c r="BW971" i="1"/>
  <c r="BW983" i="1"/>
  <c r="BW995" i="1"/>
  <c r="BZ995" i="1"/>
  <c r="BW874" i="1"/>
  <c r="BW886" i="1"/>
  <c r="BW898" i="1"/>
  <c r="BW910" i="1"/>
  <c r="BW922" i="1"/>
  <c r="BW934" i="1"/>
  <c r="BW946" i="1"/>
  <c r="BZ946" i="1"/>
  <c r="BZ958" i="1"/>
  <c r="BW958" i="1"/>
  <c r="BZ970" i="1"/>
  <c r="BW970" i="1"/>
  <c r="BW982" i="1"/>
  <c r="BZ994" i="1"/>
  <c r="BW994" i="1"/>
  <c r="BW869" i="1"/>
  <c r="BW917" i="1"/>
  <c r="BW965" i="1"/>
  <c r="BZ965" i="1"/>
  <c r="BW892" i="1"/>
  <c r="BW952" i="1"/>
  <c r="BZ952" i="1"/>
  <c r="BW871" i="1"/>
  <c r="BW919" i="1"/>
  <c r="BW873" i="1"/>
  <c r="BW877" i="1"/>
  <c r="BW889" i="1"/>
  <c r="BW901" i="1"/>
  <c r="BW913" i="1"/>
  <c r="BW925" i="1"/>
  <c r="BW937" i="1"/>
  <c r="BW949" i="1"/>
  <c r="BZ949" i="1"/>
  <c r="BZ961" i="1"/>
  <c r="BW961" i="1"/>
  <c r="BW973" i="1"/>
  <c r="BZ973" i="1"/>
  <c r="BZ985" i="1"/>
  <c r="BW985" i="1"/>
  <c r="BZ997" i="1"/>
  <c r="BW997" i="1"/>
  <c r="BW876" i="1"/>
  <c r="BW888" i="1"/>
  <c r="BW900" i="1"/>
  <c r="BW912" i="1"/>
  <c r="BW924" i="1"/>
  <c r="BW936" i="1"/>
  <c r="BW948" i="1"/>
  <c r="BZ948" i="1"/>
  <c r="BW960" i="1"/>
  <c r="BZ960" i="1"/>
  <c r="BW972" i="1"/>
  <c r="BZ972" i="1"/>
  <c r="BZ984" i="1"/>
  <c r="BW984" i="1"/>
  <c r="BZ996" i="1"/>
  <c r="BW996" i="1"/>
  <c r="BW929" i="1"/>
  <c r="BZ977" i="1"/>
  <c r="BW977" i="1"/>
  <c r="BW904" i="1"/>
  <c r="BZ964" i="1"/>
  <c r="BW964" i="1"/>
  <c r="BW883" i="1"/>
  <c r="BW943" i="1"/>
  <c r="BW867" i="1"/>
  <c r="BW879" i="1"/>
  <c r="BW891" i="1"/>
  <c r="BW903" i="1"/>
  <c r="BW915" i="1"/>
  <c r="BW927" i="1"/>
  <c r="BW939" i="1"/>
  <c r="BZ951" i="1"/>
  <c r="BW951" i="1"/>
  <c r="BW963" i="1"/>
  <c r="BZ975" i="1"/>
  <c r="BW975" i="1"/>
  <c r="BZ987" i="1"/>
  <c r="BW987" i="1"/>
  <c r="BZ999" i="1"/>
  <c r="BW999" i="1"/>
  <c r="BW878" i="1"/>
  <c r="BW890" i="1"/>
  <c r="BW902" i="1"/>
  <c r="BW914" i="1"/>
  <c r="BW926" i="1"/>
  <c r="BW938" i="1"/>
  <c r="BW950" i="1"/>
  <c r="BZ950" i="1"/>
  <c r="BW962" i="1"/>
  <c r="BZ962" i="1"/>
  <c r="BW974" i="1"/>
  <c r="BZ974" i="1"/>
  <c r="BW986" i="1"/>
  <c r="BZ986" i="1"/>
  <c r="BZ998" i="1"/>
  <c r="BW998" i="1"/>
  <c r="CC817" i="1" l="1"/>
  <c r="BW817" i="1" l="1"/>
  <c r="CC818" i="1"/>
  <c r="BW818" i="1" l="1"/>
  <c r="CC819" i="1"/>
  <c r="BW819" i="1" l="1"/>
  <c r="CC820" i="1"/>
  <c r="BW820" i="1" l="1"/>
  <c r="CC821" i="1"/>
  <c r="BW821" i="1" l="1"/>
  <c r="CC822" i="1"/>
  <c r="BW822" i="1" l="1"/>
  <c r="CC823" i="1"/>
  <c r="BW823" i="1" l="1"/>
  <c r="CC824" i="1"/>
  <c r="BW824" i="1" l="1"/>
  <c r="CC825" i="1"/>
  <c r="BW825" i="1" l="1"/>
  <c r="CC826" i="1"/>
  <c r="BW826" i="1" l="1"/>
  <c r="CC827" i="1"/>
  <c r="BW827" i="1" l="1"/>
  <c r="CC828" i="1"/>
  <c r="BW828" i="1" l="1"/>
  <c r="CC829" i="1"/>
  <c r="BW829" i="1" l="1"/>
  <c r="CC830" i="1"/>
  <c r="BW830" i="1" l="1"/>
  <c r="CC831" i="1"/>
  <c r="BW831" i="1" l="1"/>
  <c r="CC832" i="1"/>
  <c r="BW832" i="1" l="1"/>
  <c r="CC833" i="1"/>
  <c r="BW833" i="1" l="1"/>
  <c r="CC834" i="1"/>
  <c r="BW834" i="1" l="1"/>
  <c r="CC835" i="1"/>
  <c r="BW835" i="1" l="1"/>
  <c r="CC836" i="1"/>
  <c r="BW836" i="1" l="1"/>
  <c r="CC837" i="1"/>
  <c r="BW837" i="1" l="1"/>
  <c r="CC838" i="1"/>
  <c r="BW838" i="1" l="1"/>
  <c r="CC839" i="1"/>
  <c r="BW839" i="1" l="1"/>
  <c r="CC840" i="1"/>
  <c r="BW840" i="1" l="1"/>
  <c r="CC841" i="1"/>
  <c r="BW841" i="1" l="1"/>
  <c r="CC842" i="1"/>
  <c r="BW842" i="1" l="1"/>
  <c r="CC843" i="1"/>
  <c r="BW843" i="1" l="1"/>
  <c r="CC844" i="1"/>
  <c r="BW844" i="1" l="1"/>
  <c r="CC845" i="1"/>
  <c r="BW845" i="1" l="1"/>
  <c r="CC846" i="1"/>
  <c r="BW846" i="1" l="1"/>
  <c r="CC847" i="1"/>
  <c r="BW847" i="1" l="1"/>
  <c r="CC848" i="1"/>
  <c r="BW848" i="1" l="1"/>
  <c r="CC849" i="1"/>
  <c r="BW849" i="1" l="1"/>
  <c r="CC850" i="1"/>
  <c r="BW850" i="1" l="1"/>
  <c r="CC851" i="1"/>
  <c r="BW851" i="1" l="1"/>
  <c r="CC852" i="1"/>
  <c r="BW852" i="1" l="1"/>
  <c r="CC853" i="1"/>
  <c r="BW853" i="1" l="1"/>
  <c r="CC854" i="1"/>
  <c r="BW854" i="1" l="1"/>
  <c r="CC855" i="1"/>
  <c r="BW855" i="1" l="1"/>
  <c r="CC856" i="1"/>
  <c r="BW856" i="1" l="1"/>
  <c r="CC857" i="1"/>
  <c r="BW857" i="1" l="1"/>
  <c r="CC858" i="1"/>
  <c r="BW858" i="1" l="1"/>
  <c r="CC859" i="1"/>
  <c r="BW859" i="1" l="1"/>
  <c r="CC860" i="1"/>
  <c r="BW860" i="1" l="1"/>
  <c r="CC861" i="1"/>
  <c r="BW861" i="1" l="1"/>
  <c r="CC862" i="1"/>
  <c r="BW862" i="1" l="1"/>
  <c r="CC863" i="1"/>
  <c r="BW863" i="1" l="1"/>
  <c r="CC864" i="1"/>
  <c r="BW864" i="1" l="1"/>
  <c r="CC865" i="1"/>
  <c r="BW865" i="1" l="1"/>
  <c r="CC866" i="1"/>
  <c r="BW866" i="1" l="1"/>
  <c r="CC376" i="1" l="1"/>
  <c r="BW376" i="1" l="1"/>
  <c r="CC377" i="1"/>
  <c r="BW377" i="1" l="1"/>
  <c r="CC378" i="1"/>
  <c r="BW378" i="1" l="1"/>
  <c r="CC379" i="1"/>
  <c r="BW379" i="1" l="1"/>
  <c r="CC380" i="1"/>
  <c r="BW380" i="1" l="1"/>
  <c r="CC381" i="1"/>
  <c r="BW381" i="1" l="1"/>
  <c r="CC382" i="1"/>
  <c r="BW382" i="1" l="1"/>
  <c r="CC383" i="1"/>
  <c r="BW383" i="1" l="1"/>
  <c r="CC384" i="1"/>
  <c r="BW384" i="1" l="1"/>
  <c r="CC385" i="1"/>
  <c r="BW385" i="1" l="1"/>
  <c r="CC386" i="1"/>
  <c r="BW386" i="1" l="1"/>
  <c r="CC387" i="1"/>
  <c r="BW387" i="1" l="1"/>
  <c r="CC388" i="1"/>
  <c r="BW388" i="1" l="1"/>
  <c r="CC389" i="1"/>
  <c r="BW389" i="1" l="1"/>
  <c r="CC390" i="1"/>
  <c r="BW390" i="1" l="1"/>
  <c r="CC391" i="1"/>
  <c r="BW391" i="1" l="1"/>
  <c r="CC392" i="1"/>
  <c r="BW392" i="1" l="1"/>
  <c r="CC393" i="1"/>
  <c r="BW393" i="1" l="1"/>
  <c r="CC394" i="1"/>
  <c r="BW394" i="1" l="1"/>
  <c r="CC395" i="1"/>
  <c r="BW395" i="1" l="1"/>
  <c r="CC396" i="1"/>
  <c r="BW396" i="1" l="1"/>
  <c r="CC397" i="1"/>
  <c r="BW397" i="1" l="1"/>
  <c r="CC398" i="1"/>
  <c r="BW398" i="1" l="1"/>
  <c r="CC399" i="1"/>
  <c r="BW399" i="1" l="1"/>
  <c r="CC400" i="1"/>
  <c r="BW400" i="1" l="1"/>
  <c r="CC401" i="1"/>
  <c r="BW401" i="1" l="1"/>
  <c r="CC402" i="1"/>
  <c r="BW402" i="1" l="1"/>
  <c r="CC403" i="1"/>
  <c r="BW403" i="1" l="1"/>
  <c r="CC404" i="1"/>
  <c r="BW404" i="1" l="1"/>
  <c r="CC405" i="1"/>
  <c r="BW405" i="1" l="1"/>
  <c r="CC406" i="1"/>
  <c r="BW406" i="1" l="1"/>
  <c r="CC407" i="1"/>
  <c r="BW407" i="1" l="1"/>
  <c r="CC408" i="1"/>
  <c r="BW408" i="1" l="1"/>
  <c r="CC409" i="1"/>
  <c r="BW409" i="1" l="1"/>
  <c r="CC410" i="1"/>
  <c r="BW410" i="1" l="1"/>
  <c r="CC411" i="1"/>
  <c r="BW411" i="1" l="1"/>
  <c r="CC412" i="1"/>
  <c r="BW412" i="1" l="1"/>
  <c r="CC413" i="1"/>
  <c r="BW413" i="1" l="1"/>
  <c r="CC414" i="1"/>
  <c r="BW414" i="1" l="1"/>
  <c r="CC415" i="1"/>
  <c r="BW415" i="1" l="1"/>
  <c r="CC416" i="1"/>
  <c r="BW416" i="1" l="1"/>
  <c r="CC417" i="1"/>
  <c r="BW417" i="1" l="1"/>
  <c r="CC418" i="1"/>
  <c r="BW418" i="1" l="1"/>
  <c r="CC419" i="1"/>
  <c r="BW419" i="1" l="1"/>
  <c r="CC420" i="1"/>
  <c r="BW420" i="1" l="1"/>
  <c r="CC421" i="1"/>
  <c r="BW421" i="1" l="1"/>
  <c r="CC422" i="1"/>
  <c r="BW422" i="1" l="1"/>
  <c r="CC423" i="1"/>
  <c r="BW423" i="1" l="1"/>
  <c r="CC424" i="1"/>
  <c r="BW424" i="1" l="1"/>
  <c r="CC425" i="1"/>
  <c r="BW425" i="1" l="1"/>
  <c r="CC426" i="1"/>
  <c r="BW426" i="1" l="1"/>
  <c r="CC427" i="1"/>
  <c r="BW427" i="1" l="1"/>
  <c r="CC428" i="1"/>
  <c r="BW428" i="1" l="1"/>
  <c r="CC429" i="1"/>
  <c r="BW429" i="1" l="1"/>
  <c r="CC430" i="1"/>
  <c r="BW430" i="1" l="1"/>
  <c r="CC431" i="1"/>
  <c r="BW431" i="1" l="1"/>
  <c r="CC432" i="1"/>
  <c r="BW432" i="1" l="1"/>
  <c r="CC433" i="1"/>
  <c r="BW433" i="1" l="1"/>
  <c r="CC434" i="1"/>
  <c r="BW434" i="1" l="1"/>
  <c r="CC435" i="1"/>
  <c r="BW435" i="1" l="1"/>
  <c r="CC436" i="1"/>
  <c r="BW436" i="1" l="1"/>
  <c r="CC437" i="1"/>
  <c r="BW437" i="1" l="1"/>
  <c r="CC438" i="1"/>
  <c r="BW438" i="1" l="1"/>
  <c r="CC439" i="1"/>
  <c r="BW439" i="1" l="1"/>
  <c r="CC440" i="1"/>
  <c r="BW440" i="1" l="1"/>
  <c r="CC441" i="1"/>
  <c r="BW441" i="1" l="1"/>
  <c r="CC442" i="1"/>
  <c r="BW442" i="1" l="1"/>
  <c r="CC443" i="1"/>
  <c r="BW443" i="1" l="1"/>
  <c r="CC444" i="1"/>
  <c r="BW444" i="1" l="1"/>
  <c r="CC445" i="1"/>
  <c r="BW445" i="1" l="1"/>
  <c r="CC446" i="1"/>
  <c r="BW446" i="1" l="1"/>
  <c r="CC447" i="1"/>
  <c r="BW447" i="1" l="1"/>
  <c r="CC448" i="1"/>
  <c r="BW448" i="1" l="1"/>
  <c r="CC449" i="1"/>
  <c r="BW449" i="1" l="1"/>
  <c r="CC450" i="1"/>
  <c r="BW450" i="1" l="1"/>
  <c r="CC451" i="1"/>
  <c r="BW451" i="1" l="1"/>
  <c r="CC452" i="1"/>
  <c r="BW452" i="1" l="1"/>
  <c r="CC453" i="1"/>
  <c r="BW453" i="1" l="1"/>
  <c r="CC454" i="1"/>
  <c r="BW454" i="1" l="1"/>
  <c r="CC455" i="1"/>
  <c r="BW455" i="1" l="1"/>
  <c r="CC456" i="1"/>
  <c r="BW456" i="1" l="1"/>
  <c r="CC457" i="1"/>
  <c r="BW457" i="1" l="1"/>
  <c r="CC458" i="1"/>
  <c r="BW458" i="1" l="1"/>
  <c r="CC459" i="1"/>
  <c r="BW459" i="1" l="1"/>
  <c r="CC460" i="1"/>
  <c r="BW460" i="1" l="1"/>
  <c r="CC461" i="1"/>
  <c r="BW461" i="1" l="1"/>
  <c r="CC462" i="1"/>
  <c r="BW462" i="1" l="1"/>
  <c r="CC463" i="1"/>
  <c r="BW463" i="1" l="1"/>
  <c r="CC464" i="1"/>
  <c r="BW464" i="1" l="1"/>
  <c r="CC465" i="1"/>
  <c r="BW465" i="1" l="1"/>
  <c r="CC466" i="1"/>
  <c r="BW466" i="1" l="1"/>
  <c r="CC467" i="1"/>
  <c r="BW467" i="1" l="1"/>
  <c r="CC468" i="1"/>
  <c r="BW468" i="1" l="1"/>
  <c r="CC469" i="1"/>
  <c r="BW469" i="1" l="1"/>
  <c r="CC470" i="1"/>
  <c r="BW470" i="1" l="1"/>
  <c r="CC471" i="1"/>
  <c r="BW471" i="1" l="1"/>
  <c r="CC472" i="1"/>
  <c r="BW472" i="1" l="1"/>
  <c r="CC473" i="1"/>
  <c r="BW473" i="1" l="1"/>
  <c r="CC474" i="1"/>
  <c r="BW474" i="1" l="1"/>
  <c r="CC475" i="1"/>
  <c r="BW475" i="1" l="1"/>
  <c r="CC476" i="1"/>
  <c r="BW476" i="1" l="1"/>
  <c r="CC477" i="1"/>
  <c r="BW477" i="1" l="1"/>
  <c r="CC478" i="1"/>
  <c r="BW478" i="1" l="1"/>
  <c r="CC479" i="1"/>
  <c r="BW479" i="1" l="1"/>
  <c r="CC480" i="1"/>
  <c r="BW480" i="1" l="1"/>
  <c r="CC481" i="1"/>
  <c r="BW481" i="1" l="1"/>
  <c r="CC482" i="1"/>
  <c r="BW482" i="1" l="1"/>
  <c r="CC483" i="1"/>
  <c r="BW483" i="1" l="1"/>
  <c r="CC484" i="1"/>
  <c r="BW484" i="1" l="1"/>
  <c r="CC485" i="1"/>
  <c r="BW485" i="1" l="1"/>
  <c r="CC486" i="1"/>
  <c r="BW486" i="1" l="1"/>
  <c r="CC487" i="1"/>
  <c r="BW487" i="1" l="1"/>
  <c r="CC488" i="1"/>
  <c r="BW488" i="1" l="1"/>
  <c r="CC489" i="1"/>
  <c r="BW489" i="1" l="1"/>
  <c r="CC490" i="1"/>
  <c r="BW490" i="1" l="1"/>
  <c r="CC491" i="1"/>
  <c r="BW491" i="1" l="1"/>
  <c r="CC492" i="1"/>
  <c r="BW492" i="1" l="1"/>
  <c r="CC493" i="1"/>
  <c r="BW493" i="1" l="1"/>
  <c r="CC494" i="1"/>
  <c r="BW494" i="1" l="1"/>
  <c r="CC495" i="1"/>
  <c r="BW495" i="1" l="1"/>
  <c r="CC496" i="1"/>
  <c r="BW496" i="1" l="1"/>
  <c r="CC497" i="1"/>
  <c r="BW497" i="1" l="1"/>
  <c r="CC498" i="1"/>
  <c r="BW498" i="1" l="1"/>
  <c r="CC499" i="1"/>
  <c r="BW499" i="1" l="1"/>
  <c r="CC500" i="1"/>
  <c r="BW500" i="1" l="1"/>
  <c r="CC501" i="1"/>
  <c r="BW501" i="1" l="1"/>
  <c r="CC502" i="1"/>
  <c r="BW502" i="1" l="1"/>
  <c r="CC503" i="1"/>
  <c r="BW503" i="1" l="1"/>
  <c r="CC504" i="1"/>
  <c r="BW504" i="1" l="1"/>
  <c r="CC505" i="1"/>
  <c r="BW505" i="1" l="1"/>
  <c r="CC506" i="1"/>
  <c r="BW506" i="1" l="1"/>
  <c r="CC507" i="1"/>
  <c r="BW507" i="1" l="1"/>
  <c r="CC508" i="1"/>
  <c r="BW508" i="1" l="1"/>
  <c r="CC509" i="1"/>
  <c r="BW509" i="1" l="1"/>
  <c r="CC510" i="1"/>
  <c r="BW510" i="1" l="1"/>
  <c r="CC511" i="1"/>
  <c r="BW511" i="1" l="1"/>
  <c r="CC512" i="1"/>
  <c r="BW512" i="1" l="1"/>
  <c r="CC513" i="1"/>
  <c r="BW513" i="1" l="1"/>
  <c r="CC514" i="1"/>
  <c r="BW514" i="1" l="1"/>
  <c r="CC515" i="1"/>
  <c r="BW515" i="1" l="1"/>
  <c r="CC516" i="1"/>
  <c r="BW516" i="1" l="1"/>
  <c r="CC517" i="1"/>
  <c r="BW517" i="1" l="1"/>
  <c r="CC518" i="1"/>
  <c r="BW518" i="1" l="1"/>
  <c r="CC519" i="1"/>
  <c r="BW519" i="1" l="1"/>
  <c r="CC520" i="1"/>
  <c r="BW520" i="1" l="1"/>
  <c r="CC521" i="1"/>
  <c r="BW521" i="1" l="1"/>
  <c r="CC522" i="1"/>
  <c r="BW522" i="1" l="1"/>
  <c r="CC523" i="1"/>
  <c r="BW523" i="1" l="1"/>
  <c r="CC524" i="1"/>
  <c r="BW524" i="1" l="1"/>
  <c r="CC525" i="1"/>
  <c r="BW525" i="1" l="1"/>
  <c r="CC526" i="1"/>
  <c r="BW526" i="1" l="1"/>
  <c r="CC527" i="1"/>
  <c r="BW527" i="1" l="1"/>
  <c r="CC528" i="1"/>
  <c r="BW528" i="1" l="1"/>
  <c r="CC529" i="1"/>
  <c r="BW529" i="1" l="1"/>
  <c r="CC530" i="1"/>
  <c r="BW530" i="1" l="1"/>
  <c r="CC531" i="1"/>
  <c r="BW531" i="1" l="1"/>
  <c r="CC532" i="1"/>
  <c r="BW532" i="1" l="1"/>
  <c r="CC533" i="1"/>
  <c r="BW533" i="1" l="1"/>
  <c r="CC534" i="1"/>
  <c r="BW534" i="1" l="1"/>
  <c r="CC535" i="1"/>
  <c r="BW535" i="1" l="1"/>
  <c r="CC536" i="1"/>
  <c r="BW536" i="1" l="1"/>
  <c r="CC537" i="1"/>
  <c r="BW537" i="1" l="1"/>
  <c r="CC538" i="1"/>
  <c r="BW538" i="1" l="1"/>
  <c r="CC539" i="1"/>
  <c r="BW539" i="1" l="1"/>
  <c r="CC540" i="1"/>
  <c r="BW540" i="1" l="1"/>
  <c r="CC541" i="1"/>
  <c r="BW541" i="1" l="1"/>
  <c r="CC542" i="1"/>
  <c r="BW542" i="1" l="1"/>
  <c r="CC543" i="1"/>
  <c r="BW543" i="1" l="1"/>
  <c r="CC544" i="1"/>
  <c r="BW544" i="1" l="1"/>
  <c r="CC545" i="1"/>
  <c r="BW545" i="1" l="1"/>
  <c r="CC546" i="1"/>
  <c r="BW546" i="1" l="1"/>
  <c r="CC547" i="1"/>
  <c r="BW547" i="1" l="1"/>
  <c r="CC548" i="1"/>
  <c r="BW548" i="1" l="1"/>
  <c r="CC549" i="1"/>
  <c r="BW549" i="1" l="1"/>
  <c r="CC550" i="1"/>
  <c r="BW550" i="1" l="1"/>
  <c r="CC551" i="1"/>
  <c r="BW551" i="1" l="1"/>
  <c r="CC552" i="1"/>
  <c r="BW552" i="1" l="1"/>
  <c r="CC553" i="1"/>
  <c r="BW553" i="1" l="1"/>
  <c r="CC554" i="1"/>
  <c r="BW554" i="1" l="1"/>
  <c r="CC555" i="1"/>
  <c r="BW555" i="1" l="1"/>
  <c r="CC556" i="1"/>
  <c r="BW556" i="1" l="1"/>
  <c r="CC557" i="1"/>
  <c r="BW557" i="1" l="1"/>
  <c r="CC558" i="1"/>
  <c r="BW558" i="1" l="1"/>
  <c r="CC559" i="1"/>
  <c r="BW559" i="1" l="1"/>
  <c r="CC560" i="1"/>
  <c r="BW560" i="1" l="1"/>
  <c r="CC561" i="1"/>
  <c r="BW561" i="1" l="1"/>
  <c r="CC562" i="1"/>
  <c r="BW562" i="1" l="1"/>
  <c r="CC563" i="1"/>
  <c r="BW563" i="1" l="1"/>
  <c r="CC564" i="1"/>
  <c r="BW564" i="1" l="1"/>
  <c r="CC565" i="1"/>
  <c r="BW565" i="1" l="1"/>
  <c r="CC566" i="1"/>
  <c r="BW566" i="1" l="1"/>
  <c r="CC567" i="1"/>
  <c r="BW567" i="1" l="1"/>
  <c r="CC568" i="1"/>
  <c r="BW568" i="1" l="1"/>
  <c r="CC569" i="1"/>
  <c r="BW569" i="1" l="1"/>
  <c r="CC570" i="1"/>
  <c r="BW570" i="1" l="1"/>
  <c r="CC571" i="1"/>
  <c r="BW571" i="1" l="1"/>
  <c r="CC572" i="1"/>
  <c r="BW572" i="1" l="1"/>
  <c r="CC573" i="1"/>
  <c r="BW573" i="1" l="1"/>
  <c r="CC574" i="1"/>
  <c r="BW574" i="1" l="1"/>
  <c r="CC575" i="1"/>
  <c r="BW575" i="1" l="1"/>
  <c r="CC576" i="1"/>
  <c r="BW576" i="1" l="1"/>
  <c r="CC577" i="1"/>
  <c r="BW577" i="1" l="1"/>
  <c r="CC578" i="1"/>
  <c r="BW578" i="1" l="1"/>
  <c r="CC579" i="1"/>
  <c r="BW579" i="1" l="1"/>
  <c r="CC580" i="1"/>
  <c r="BW580" i="1" l="1"/>
  <c r="CC581" i="1"/>
  <c r="BW581" i="1" l="1"/>
  <c r="CC582" i="1"/>
  <c r="BW582" i="1" l="1"/>
  <c r="CC583" i="1"/>
  <c r="BW583" i="1" l="1"/>
  <c r="CC584" i="1"/>
  <c r="BW584" i="1" l="1"/>
  <c r="CC585" i="1"/>
  <c r="BW585" i="1" l="1"/>
  <c r="CC586" i="1"/>
  <c r="BW586" i="1" l="1"/>
  <c r="CC587" i="1"/>
  <c r="BW587" i="1" l="1"/>
  <c r="CC588" i="1"/>
  <c r="BW588" i="1" l="1"/>
  <c r="CC589" i="1"/>
  <c r="BW589" i="1" l="1"/>
  <c r="CC590" i="1"/>
  <c r="BW590" i="1" l="1"/>
  <c r="CC591" i="1"/>
  <c r="BW591" i="1" l="1"/>
  <c r="CC592" i="1"/>
  <c r="BW592" i="1" l="1"/>
  <c r="CC593" i="1"/>
  <c r="BW593" i="1" l="1"/>
  <c r="CC594" i="1"/>
  <c r="BW594" i="1" l="1"/>
  <c r="CC595" i="1"/>
  <c r="BW595" i="1" l="1"/>
  <c r="CC596" i="1"/>
  <c r="BW596" i="1" l="1"/>
  <c r="CC597" i="1"/>
  <c r="BW597" i="1" l="1"/>
  <c r="CC598" i="1"/>
  <c r="BW598" i="1" l="1"/>
  <c r="CC599" i="1"/>
  <c r="BW599" i="1" l="1"/>
  <c r="CC600" i="1"/>
  <c r="BW600" i="1" l="1"/>
  <c r="CC601" i="1"/>
  <c r="BW601" i="1" l="1"/>
  <c r="CC602" i="1"/>
  <c r="BW602" i="1" l="1"/>
  <c r="CC603" i="1"/>
  <c r="BW603" i="1" l="1"/>
  <c r="CC604" i="1"/>
  <c r="BW604" i="1" l="1"/>
  <c r="CC605" i="1"/>
  <c r="BW605" i="1" l="1"/>
  <c r="CC606" i="1"/>
  <c r="BW606" i="1" l="1"/>
  <c r="CC607" i="1"/>
  <c r="BW607" i="1" l="1"/>
  <c r="CC608" i="1"/>
  <c r="BW608" i="1" l="1"/>
  <c r="CC609" i="1"/>
  <c r="BW609" i="1" l="1"/>
  <c r="CC610" i="1"/>
  <c r="BW610" i="1" l="1"/>
  <c r="CC611" i="1"/>
  <c r="BW611" i="1" l="1"/>
  <c r="CC612" i="1"/>
  <c r="BW612" i="1" l="1"/>
  <c r="CC613" i="1"/>
  <c r="BW613" i="1" l="1"/>
  <c r="CC614" i="1"/>
  <c r="BW614" i="1" l="1"/>
  <c r="CC615" i="1"/>
  <c r="BW615" i="1" l="1"/>
  <c r="CC616" i="1"/>
  <c r="BW616" i="1" l="1"/>
  <c r="CC617" i="1"/>
  <c r="BW617" i="1" l="1"/>
  <c r="CC618" i="1"/>
  <c r="BW618" i="1" l="1"/>
  <c r="CC619" i="1"/>
  <c r="BW619" i="1" l="1"/>
  <c r="CC620" i="1"/>
  <c r="BW620" i="1" l="1"/>
  <c r="CC621" i="1"/>
  <c r="BW621" i="1" l="1"/>
  <c r="CC622" i="1"/>
  <c r="BW622" i="1" l="1"/>
  <c r="CC623" i="1"/>
  <c r="BW623" i="1" l="1"/>
  <c r="CC624" i="1"/>
  <c r="BW624" i="1" l="1"/>
  <c r="CC625" i="1"/>
  <c r="BW625" i="1" l="1"/>
  <c r="CC626" i="1"/>
  <c r="BW626" i="1" l="1"/>
  <c r="CC627" i="1"/>
  <c r="BW627" i="1" l="1"/>
  <c r="CC628" i="1"/>
  <c r="BW628" i="1" l="1"/>
  <c r="CC629" i="1"/>
  <c r="BW629" i="1" l="1"/>
  <c r="CC630" i="1"/>
  <c r="BW630" i="1" l="1"/>
  <c r="CC631" i="1"/>
  <c r="BW631" i="1" l="1"/>
  <c r="CC632" i="1"/>
  <c r="BW632" i="1" l="1"/>
  <c r="CC633" i="1"/>
  <c r="BW633" i="1" l="1"/>
  <c r="CC634" i="1"/>
  <c r="BW634" i="1" l="1"/>
  <c r="CC635" i="1"/>
  <c r="BW635" i="1" l="1"/>
  <c r="CC636" i="1"/>
  <c r="BW636" i="1" l="1"/>
  <c r="CC637" i="1"/>
  <c r="BW637" i="1" l="1"/>
  <c r="CC638" i="1"/>
  <c r="BW638" i="1" l="1"/>
  <c r="CC639" i="1"/>
  <c r="BW639" i="1" l="1"/>
  <c r="CC640" i="1"/>
  <c r="BW640" i="1" l="1"/>
  <c r="CC641" i="1"/>
  <c r="BW641" i="1" l="1"/>
  <c r="CC642" i="1"/>
  <c r="BW642" i="1" l="1"/>
  <c r="CC643" i="1"/>
  <c r="BW643" i="1" l="1"/>
  <c r="CC644" i="1"/>
  <c r="BW644" i="1" l="1"/>
  <c r="CC645" i="1"/>
  <c r="BW645" i="1" l="1"/>
  <c r="CC646" i="1"/>
  <c r="BW646" i="1" l="1"/>
  <c r="CC647" i="1"/>
  <c r="BW647" i="1" l="1"/>
  <c r="CC648" i="1"/>
  <c r="BW648" i="1" l="1"/>
  <c r="CC649" i="1"/>
  <c r="BW649" i="1" l="1"/>
  <c r="CC650" i="1"/>
  <c r="BW650" i="1" l="1"/>
  <c r="CC651" i="1"/>
  <c r="BW651" i="1" l="1"/>
  <c r="CC652" i="1"/>
  <c r="BW652" i="1" l="1"/>
  <c r="CC653" i="1"/>
  <c r="BW653" i="1" l="1"/>
  <c r="CC654" i="1"/>
  <c r="BW654" i="1" l="1"/>
  <c r="CC655" i="1"/>
  <c r="BW655" i="1" l="1"/>
  <c r="CC656" i="1"/>
  <c r="BW656" i="1" l="1"/>
  <c r="CC657" i="1"/>
  <c r="BW657" i="1" l="1"/>
  <c r="CC658" i="1"/>
  <c r="BW658" i="1" l="1"/>
  <c r="CC659" i="1"/>
  <c r="BW659" i="1" l="1"/>
  <c r="CC660" i="1"/>
  <c r="BW660" i="1" l="1"/>
  <c r="CC661" i="1"/>
  <c r="BW661" i="1" l="1"/>
  <c r="CC662" i="1"/>
  <c r="BW662" i="1" l="1"/>
  <c r="CC663" i="1"/>
  <c r="BW663" i="1" l="1"/>
  <c r="CC664" i="1"/>
  <c r="BW664" i="1" l="1"/>
  <c r="CC665" i="1"/>
  <c r="BW665" i="1" l="1"/>
  <c r="CC666" i="1"/>
  <c r="BW666" i="1" l="1"/>
  <c r="CC667" i="1"/>
  <c r="BW667" i="1" l="1"/>
  <c r="CC668" i="1"/>
  <c r="BW668" i="1" l="1"/>
  <c r="CC669" i="1"/>
  <c r="BW669" i="1" l="1"/>
  <c r="BZ669" i="1"/>
  <c r="CC670" i="1"/>
  <c r="BW670" i="1" l="1"/>
  <c r="BZ670" i="1"/>
  <c r="CC671" i="1"/>
  <c r="BW671" i="1" l="1"/>
  <c r="BZ671" i="1"/>
  <c r="CC672" i="1"/>
  <c r="BW672" i="1" l="1"/>
  <c r="BZ672" i="1"/>
  <c r="CC673" i="1"/>
  <c r="BW673" i="1" l="1"/>
  <c r="BZ673" i="1"/>
  <c r="CC674" i="1"/>
  <c r="BW674" i="1" l="1"/>
  <c r="BZ674" i="1"/>
  <c r="CC675" i="1"/>
  <c r="BW675" i="1" l="1"/>
  <c r="BZ675" i="1"/>
  <c r="CC676" i="1"/>
  <c r="BW676" i="1" l="1"/>
  <c r="BZ676" i="1"/>
  <c r="CC677" i="1"/>
  <c r="BW677" i="1" l="1"/>
  <c r="BZ677" i="1"/>
  <c r="CC678" i="1"/>
  <c r="BW678" i="1" l="1"/>
  <c r="BZ678" i="1"/>
  <c r="CC679" i="1"/>
  <c r="BW679" i="1" l="1"/>
  <c r="BZ679" i="1"/>
  <c r="CC680" i="1"/>
  <c r="BW680" i="1" l="1"/>
  <c r="BZ680" i="1"/>
  <c r="CC681" i="1"/>
  <c r="BW681" i="1" l="1"/>
  <c r="BZ681" i="1"/>
  <c r="CC682" i="1"/>
  <c r="BW682" i="1" l="1"/>
  <c r="BZ682" i="1"/>
  <c r="CC683" i="1"/>
  <c r="BW683" i="1" l="1"/>
  <c r="BZ683" i="1"/>
  <c r="CC684" i="1"/>
  <c r="BW684" i="1" l="1"/>
  <c r="BZ684" i="1"/>
  <c r="CC685" i="1"/>
  <c r="BW685" i="1" l="1"/>
  <c r="BZ685" i="1"/>
  <c r="CC686" i="1"/>
  <c r="BW686" i="1" l="1"/>
  <c r="BZ686" i="1"/>
  <c r="CC687" i="1"/>
  <c r="BW687" i="1" l="1"/>
  <c r="BZ687" i="1"/>
  <c r="CC688" i="1"/>
  <c r="BW688" i="1" l="1"/>
  <c r="BZ688" i="1"/>
  <c r="CC689" i="1"/>
  <c r="BW689" i="1" l="1"/>
  <c r="BZ689" i="1"/>
  <c r="CC690" i="1"/>
  <c r="BW690" i="1" l="1"/>
  <c r="BZ690" i="1"/>
  <c r="CC691" i="1"/>
  <c r="BW691" i="1" l="1"/>
  <c r="BZ691" i="1"/>
  <c r="CC692" i="1"/>
  <c r="BW692" i="1" l="1"/>
  <c r="BZ692" i="1"/>
  <c r="CC693" i="1"/>
  <c r="BW693" i="1" l="1"/>
  <c r="CC694" i="1"/>
  <c r="BW694" i="1" l="1"/>
  <c r="CC695" i="1"/>
  <c r="BW695" i="1" l="1"/>
  <c r="CC696" i="1"/>
  <c r="BW696" i="1" l="1"/>
  <c r="CC697" i="1"/>
  <c r="BW697" i="1" l="1"/>
  <c r="CC698" i="1"/>
  <c r="BW698" i="1" l="1"/>
  <c r="CC699" i="1"/>
  <c r="BW699" i="1" l="1"/>
  <c r="CC700" i="1"/>
  <c r="BW700" i="1" l="1"/>
  <c r="BZ700" i="1"/>
  <c r="CC701" i="1"/>
  <c r="BW701" i="1" l="1"/>
  <c r="BZ701" i="1"/>
  <c r="CC702" i="1"/>
  <c r="BW702" i="1" l="1"/>
  <c r="BZ702" i="1"/>
  <c r="CC703" i="1"/>
  <c r="BW703" i="1" l="1"/>
  <c r="BZ703" i="1"/>
  <c r="CC704" i="1"/>
  <c r="BW704" i="1" l="1"/>
  <c r="CC705" i="1"/>
  <c r="BW705" i="1" l="1"/>
  <c r="CC706" i="1"/>
  <c r="BW706" i="1" l="1"/>
  <c r="CC707" i="1"/>
  <c r="BW707" i="1" l="1"/>
  <c r="CC708" i="1"/>
  <c r="BW708" i="1" l="1"/>
  <c r="CC709" i="1"/>
  <c r="BW709" i="1" l="1"/>
  <c r="CC710" i="1"/>
  <c r="BW710" i="1" l="1"/>
  <c r="CC711" i="1"/>
  <c r="BW711" i="1" l="1"/>
  <c r="CC712" i="1"/>
  <c r="BW712" i="1" l="1"/>
  <c r="CC713" i="1"/>
  <c r="BW713" i="1" l="1"/>
  <c r="CC714" i="1"/>
  <c r="BW714" i="1" l="1"/>
  <c r="CC715" i="1"/>
  <c r="BW715" i="1" l="1"/>
  <c r="CC716" i="1"/>
  <c r="BW716" i="1" l="1"/>
  <c r="CC717" i="1"/>
  <c r="BW717" i="1" l="1"/>
  <c r="CC718" i="1"/>
  <c r="BW718" i="1" l="1"/>
  <c r="CC719" i="1"/>
  <c r="BW719" i="1" l="1"/>
  <c r="CC720" i="1"/>
  <c r="BW720" i="1" l="1"/>
  <c r="CC721" i="1"/>
  <c r="BW721" i="1" l="1"/>
  <c r="CC722" i="1"/>
  <c r="BW722" i="1" l="1"/>
  <c r="CC723" i="1"/>
  <c r="BW723" i="1" l="1"/>
  <c r="CC724" i="1"/>
  <c r="BW724" i="1" l="1"/>
  <c r="CC725" i="1"/>
  <c r="BW725" i="1" l="1"/>
  <c r="CC726" i="1"/>
  <c r="BW726" i="1" l="1"/>
  <c r="CC727" i="1"/>
  <c r="BW727" i="1" l="1"/>
  <c r="CC728" i="1"/>
  <c r="BW728" i="1" l="1"/>
  <c r="CC729" i="1"/>
  <c r="BW729" i="1" l="1"/>
  <c r="CC730" i="1"/>
  <c r="BW730" i="1" l="1"/>
  <c r="CC731" i="1"/>
  <c r="BW731" i="1" l="1"/>
  <c r="CC732" i="1"/>
  <c r="BW732" i="1" l="1"/>
  <c r="CC733" i="1"/>
  <c r="BW733" i="1" l="1"/>
  <c r="CC734" i="1"/>
  <c r="BW734" i="1" l="1"/>
  <c r="CC735" i="1"/>
  <c r="BW735" i="1" l="1"/>
  <c r="CC736" i="1"/>
  <c r="BW736" i="1" l="1"/>
  <c r="CC737" i="1"/>
  <c r="BW737" i="1" l="1"/>
  <c r="CC738" i="1"/>
  <c r="BW738" i="1" l="1"/>
  <c r="CC739" i="1"/>
  <c r="BW739" i="1" l="1"/>
  <c r="CC740" i="1"/>
  <c r="BW740" i="1" l="1"/>
  <c r="CC741" i="1"/>
  <c r="BW741" i="1" l="1"/>
  <c r="CC742" i="1"/>
  <c r="BW742" i="1" l="1"/>
  <c r="CC743" i="1"/>
  <c r="BW743" i="1" l="1"/>
  <c r="CC744" i="1"/>
  <c r="BW744" i="1" l="1"/>
  <c r="CC745" i="1"/>
  <c r="BW745" i="1" l="1"/>
  <c r="CC746" i="1"/>
  <c r="BW746" i="1" l="1"/>
  <c r="CC747" i="1"/>
  <c r="BW747" i="1" l="1"/>
  <c r="CC748" i="1"/>
  <c r="BW748" i="1" l="1"/>
  <c r="CC749" i="1"/>
  <c r="BW749" i="1" l="1"/>
  <c r="CC750" i="1"/>
  <c r="BW750" i="1" l="1"/>
  <c r="CC751" i="1"/>
  <c r="BW751" i="1" l="1"/>
  <c r="CC752" i="1"/>
  <c r="BW752" i="1" l="1"/>
  <c r="CC753" i="1"/>
  <c r="BW753" i="1" l="1"/>
  <c r="CC754" i="1"/>
  <c r="BW754" i="1" l="1"/>
  <c r="CC755" i="1"/>
  <c r="BW755" i="1" l="1"/>
  <c r="CC756" i="1"/>
  <c r="BW756" i="1" l="1"/>
  <c r="CC757" i="1"/>
  <c r="BW757" i="1" l="1"/>
  <c r="CC758" i="1"/>
  <c r="BW758" i="1" l="1"/>
  <c r="CC759" i="1"/>
  <c r="BW759" i="1" l="1"/>
  <c r="CC760" i="1"/>
  <c r="BW760" i="1" l="1"/>
  <c r="CC761" i="1"/>
  <c r="BW761" i="1" l="1"/>
  <c r="CC762" i="1"/>
  <c r="BW762" i="1" l="1"/>
  <c r="CC763" i="1"/>
  <c r="BW763" i="1" l="1"/>
  <c r="CC764" i="1"/>
  <c r="BW764" i="1" l="1"/>
  <c r="CC765" i="1"/>
  <c r="BW765" i="1" l="1"/>
  <c r="CC766" i="1"/>
  <c r="BW766" i="1" l="1"/>
  <c r="CC767" i="1"/>
  <c r="BW767" i="1" l="1"/>
  <c r="CC768" i="1"/>
  <c r="BW768" i="1" l="1"/>
  <c r="CC769" i="1"/>
  <c r="BW769" i="1" l="1"/>
  <c r="CC770" i="1"/>
  <c r="BW770" i="1" l="1"/>
  <c r="CC771" i="1"/>
  <c r="BW771" i="1" l="1"/>
  <c r="CC772" i="1"/>
  <c r="BW772" i="1" l="1"/>
  <c r="CC773" i="1"/>
  <c r="BW773" i="1" l="1"/>
  <c r="CC774" i="1"/>
  <c r="BW774" i="1" l="1"/>
  <c r="CC775" i="1"/>
  <c r="BW775" i="1" l="1"/>
  <c r="CC776" i="1"/>
  <c r="BW776" i="1" l="1"/>
  <c r="CC777" i="1"/>
  <c r="BW777" i="1" l="1"/>
  <c r="CC778" i="1"/>
  <c r="BW778" i="1" l="1"/>
  <c r="CC779" i="1"/>
  <c r="BW779" i="1" l="1"/>
  <c r="CC780" i="1"/>
  <c r="BW780" i="1" l="1"/>
  <c r="CC781" i="1"/>
  <c r="BW781" i="1" l="1"/>
  <c r="CC782" i="1"/>
  <c r="BW782" i="1" l="1"/>
  <c r="CC783" i="1"/>
  <c r="BW783" i="1" l="1"/>
  <c r="CC784" i="1"/>
  <c r="BW784" i="1" l="1"/>
  <c r="CC785" i="1"/>
  <c r="BW785" i="1" l="1"/>
  <c r="CC786" i="1"/>
  <c r="BW786" i="1" l="1"/>
  <c r="CC787" i="1"/>
  <c r="BW787" i="1" l="1"/>
  <c r="CC788" i="1"/>
  <c r="BW788" i="1" l="1"/>
  <c r="CC789" i="1"/>
  <c r="BW789" i="1" l="1"/>
  <c r="CC790" i="1"/>
  <c r="BW790" i="1" l="1"/>
  <c r="CC791" i="1"/>
  <c r="BW791" i="1" l="1"/>
  <c r="CC792" i="1"/>
  <c r="BW792" i="1" l="1"/>
  <c r="CC793" i="1"/>
  <c r="BW793" i="1" l="1"/>
  <c r="CC794" i="1"/>
  <c r="BW794" i="1" l="1"/>
  <c r="CC795" i="1"/>
  <c r="BW795" i="1" l="1"/>
  <c r="CC796" i="1"/>
  <c r="BW796" i="1" l="1"/>
  <c r="CC797" i="1"/>
  <c r="BW797" i="1" l="1"/>
  <c r="CC798" i="1"/>
  <c r="BW798" i="1" l="1"/>
  <c r="CC799" i="1"/>
  <c r="BW799" i="1" l="1"/>
  <c r="CC800" i="1"/>
  <c r="BW800" i="1" l="1"/>
  <c r="CC801" i="1"/>
  <c r="BW801" i="1" l="1"/>
  <c r="CC802" i="1"/>
  <c r="BW802" i="1" l="1"/>
  <c r="CC803" i="1"/>
  <c r="BW803" i="1" l="1"/>
  <c r="CC804" i="1"/>
  <c r="BW804" i="1" l="1"/>
  <c r="CC805" i="1"/>
  <c r="BW805" i="1" l="1"/>
  <c r="CC806" i="1"/>
  <c r="BW806" i="1" l="1"/>
  <c r="CC807" i="1"/>
  <c r="BW807" i="1" l="1"/>
  <c r="CC808" i="1"/>
  <c r="BW808" i="1" l="1"/>
  <c r="CC809" i="1"/>
  <c r="BW809" i="1" l="1"/>
  <c r="CC810" i="1"/>
  <c r="BW810" i="1" l="1"/>
  <c r="CC811" i="1"/>
  <c r="BW811" i="1" l="1"/>
  <c r="CC812" i="1"/>
  <c r="BW812" i="1" l="1"/>
  <c r="CC813" i="1"/>
  <c r="BW813" i="1" l="1"/>
  <c r="CC814" i="1"/>
  <c r="BW814" i="1" l="1"/>
  <c r="CC815" i="1"/>
  <c r="BW815" i="1" l="1"/>
  <c r="CC816" i="1"/>
  <c r="CD14049" i="1" l="1"/>
  <c r="CD14051" i="1"/>
  <c r="CD14055" i="1"/>
  <c r="CD14054" i="1"/>
  <c r="CD14047" i="1"/>
  <c r="CD14046" i="1"/>
  <c r="CD14052" i="1"/>
  <c r="CD14048" i="1"/>
  <c r="CD14050" i="1"/>
  <c r="CD14053" i="1"/>
  <c r="CD14045" i="1"/>
  <c r="CD14044" i="1"/>
  <c r="BW816" i="1"/>
  <c r="U8" i="6"/>
  <c r="U7" i="6"/>
  <c r="U9" i="6" l="1"/>
  <c r="F120" i="6" s="1"/>
  <c r="BZ637" i="1"/>
  <c r="U3" i="6"/>
  <c r="U4" i="6"/>
  <c r="BU759" i="1" l="1"/>
  <c r="BT759" i="1" s="1"/>
  <c r="BZ693" i="1"/>
  <c r="BZ651" i="1"/>
  <c r="BU819" i="1"/>
  <c r="BT819" i="1" s="1"/>
  <c r="BU906" i="1"/>
  <c r="BV906" i="1" s="1"/>
  <c r="BZ954" i="1"/>
  <c r="BU874" i="1"/>
  <c r="BV874" i="1" s="1"/>
  <c r="BU881" i="1"/>
  <c r="BT881" i="1" s="1"/>
  <c r="BU895" i="1"/>
  <c r="BT895" i="1" s="1"/>
  <c r="BU882" i="1"/>
  <c r="BV882" i="1" s="1"/>
  <c r="BU10188" i="1"/>
  <c r="BV10188" i="1" s="1"/>
  <c r="BU10160" i="1"/>
  <c r="BT10160" i="1" s="1"/>
  <c r="BU10131" i="1"/>
  <c r="BT10131" i="1" s="1"/>
  <c r="BU10173" i="1"/>
  <c r="BV10173" i="1" s="1"/>
  <c r="BU10153" i="1"/>
  <c r="BV10153" i="1" s="1"/>
  <c r="BU10228" i="1"/>
  <c r="BT10228" i="1" s="1"/>
  <c r="BU10120" i="1"/>
  <c r="BT10120" i="1" s="1"/>
  <c r="BU10243" i="1"/>
  <c r="BT10243" i="1" s="1"/>
  <c r="BU10177" i="1"/>
  <c r="BT10177" i="1" s="1"/>
  <c r="BU10176" i="1"/>
  <c r="BT10176" i="1" s="1"/>
  <c r="BU10148" i="1"/>
  <c r="BV10148" i="1" s="1"/>
  <c r="BU10119" i="1"/>
  <c r="BV10119" i="1" s="1"/>
  <c r="BU10211" i="1"/>
  <c r="BT10211" i="1" s="1"/>
  <c r="BU10100" i="1"/>
  <c r="BT10100" i="1" s="1"/>
  <c r="BU10230" i="1"/>
  <c r="BU10232" i="1"/>
  <c r="BT10232" i="1" s="1"/>
  <c r="BU10106" i="1"/>
  <c r="BZ615" i="1"/>
  <c r="BZ627" i="1"/>
  <c r="BZ634" i="1"/>
  <c r="BZ617" i="1"/>
  <c r="BU648" i="1"/>
  <c r="BT648" i="1" s="1"/>
  <c r="BZ648" i="1"/>
  <c r="BZ624" i="1"/>
  <c r="BZ631" i="1"/>
  <c r="BZ638" i="1"/>
  <c r="BU777" i="1"/>
  <c r="BT777" i="1" s="1"/>
  <c r="BU753" i="1"/>
  <c r="BT753" i="1" s="1"/>
  <c r="BZ657" i="1"/>
  <c r="BZ608" i="1"/>
  <c r="BZ644" i="1"/>
  <c r="BU812" i="1"/>
  <c r="BV812" i="1" s="1"/>
  <c r="BU800" i="1"/>
  <c r="BT800" i="1" s="1"/>
  <c r="BU794" i="1"/>
  <c r="BT794" i="1" s="1"/>
  <c r="BU788" i="1"/>
  <c r="BV788" i="1" s="1"/>
  <c r="BU782" i="1"/>
  <c r="BT782" i="1" s="1"/>
  <c r="BU776" i="1"/>
  <c r="BT776" i="1" s="1"/>
  <c r="BU770" i="1"/>
  <c r="BV770" i="1" s="1"/>
  <c r="BU758" i="1"/>
  <c r="BV758" i="1" s="1"/>
  <c r="BU752" i="1"/>
  <c r="BV752" i="1" s="1"/>
  <c r="BZ698" i="1"/>
  <c r="BZ668" i="1"/>
  <c r="BU662" i="1"/>
  <c r="BT662" i="1" s="1"/>
  <c r="BZ662" i="1"/>
  <c r="BZ656" i="1"/>
  <c r="BZ650" i="1"/>
  <c r="BU866" i="1"/>
  <c r="BT866" i="1" s="1"/>
  <c r="BU818" i="1"/>
  <c r="BT818" i="1" s="1"/>
  <c r="BU884" i="1"/>
  <c r="BV884" i="1" s="1"/>
  <c r="BZ966" i="1"/>
  <c r="BU886" i="1"/>
  <c r="BT886" i="1" s="1"/>
  <c r="BU873" i="1"/>
  <c r="BT873" i="1" s="1"/>
  <c r="BZ967" i="1"/>
  <c r="BU10163" i="1"/>
  <c r="BT10163" i="1" s="1"/>
  <c r="BU10075" i="1"/>
  <c r="BT10075" i="1" s="1"/>
  <c r="BU10135" i="1"/>
  <c r="BV10135" i="1" s="1"/>
  <c r="BU10175" i="1"/>
  <c r="BT10175" i="1" s="1"/>
  <c r="BU10187" i="1"/>
  <c r="BV10187" i="1" s="1"/>
  <c r="BU10095" i="1"/>
  <c r="BT10095" i="1" s="1"/>
  <c r="BU10224" i="1"/>
  <c r="BV10224" i="1" s="1"/>
  <c r="BU10074" i="1"/>
  <c r="BU10191" i="1"/>
  <c r="BT10191" i="1" s="1"/>
  <c r="BU10157" i="1"/>
  <c r="BT10157" i="1" s="1"/>
  <c r="BU10212" i="1"/>
  <c r="BV10212" i="1" s="1"/>
  <c r="BU10155" i="1"/>
  <c r="BT10155" i="1" s="1"/>
  <c r="BU10235" i="1"/>
  <c r="BT10235" i="1" s="1"/>
  <c r="BZ621" i="1"/>
  <c r="BU646" i="1"/>
  <c r="BT646" i="1" s="1"/>
  <c r="BZ646" i="1"/>
  <c r="BZ623" i="1"/>
  <c r="BZ630" i="1"/>
  <c r="BU795" i="1"/>
  <c r="BT795" i="1" s="1"/>
  <c r="BU765" i="1"/>
  <c r="BV765" i="1" s="1"/>
  <c r="BZ699" i="1"/>
  <c r="BZ663" i="1"/>
  <c r="BZ614" i="1"/>
  <c r="BZ640" i="1"/>
  <c r="BU811" i="1"/>
  <c r="BV811" i="1" s="1"/>
  <c r="BU787" i="1"/>
  <c r="BT787" i="1" s="1"/>
  <c r="BU781" i="1"/>
  <c r="BT781" i="1" s="1"/>
  <c r="BU775" i="1"/>
  <c r="BV775" i="1" s="1"/>
  <c r="BU769" i="1"/>
  <c r="BT769" i="1" s="1"/>
  <c r="BU751" i="1"/>
  <c r="BT751" i="1" s="1"/>
  <c r="BZ697" i="1"/>
  <c r="BZ667" i="1"/>
  <c r="BZ661" i="1"/>
  <c r="BZ655" i="1"/>
  <c r="BZ649" i="1"/>
  <c r="BU865" i="1"/>
  <c r="BV865" i="1" s="1"/>
  <c r="BU817" i="1"/>
  <c r="BT817" i="1" s="1"/>
  <c r="BZ983" i="1"/>
  <c r="BU900" i="1"/>
  <c r="BT900" i="1" s="1"/>
  <c r="BZ991" i="1"/>
  <c r="BZ980" i="1"/>
  <c r="BU885" i="1"/>
  <c r="BV885" i="1" s="1"/>
  <c r="BU891" i="1"/>
  <c r="BT891" i="1" s="1"/>
  <c r="BU10150" i="1"/>
  <c r="BV10150" i="1" s="1"/>
  <c r="BU10199" i="1"/>
  <c r="BV10199" i="1" s="1"/>
  <c r="BU10244" i="1"/>
  <c r="BT10244" i="1" s="1"/>
  <c r="BU10241" i="1"/>
  <c r="BT10241" i="1" s="1"/>
  <c r="BU10138" i="1"/>
  <c r="BV10138" i="1" s="1"/>
  <c r="BU10233" i="1"/>
  <c r="BV10233" i="1" s="1"/>
  <c r="BU10105" i="1"/>
  <c r="BT10105" i="1" s="1"/>
  <c r="BU10186" i="1"/>
  <c r="BV10186" i="1" s="1"/>
  <c r="BU10110" i="1"/>
  <c r="BU10140" i="1"/>
  <c r="BV10140" i="1" s="1"/>
  <c r="BU10094" i="1"/>
  <c r="BT10094" i="1" s="1"/>
  <c r="BU10252" i="1"/>
  <c r="BT10252" i="1" s="1"/>
  <c r="BU10226" i="1"/>
  <c r="BT10226" i="1" s="1"/>
  <c r="BU10093" i="1"/>
  <c r="BT10093" i="1" s="1"/>
  <c r="BU10193" i="1"/>
  <c r="BT10193" i="1" s="1"/>
  <c r="BU10038" i="1"/>
  <c r="BZ628" i="1"/>
  <c r="BZ604" i="1"/>
  <c r="BZ629" i="1"/>
  <c r="BZ636" i="1"/>
  <c r="BZ607" i="1"/>
  <c r="BZ643" i="1"/>
  <c r="BU801" i="1"/>
  <c r="BT801" i="1" s="1"/>
  <c r="BU10022" i="1"/>
  <c r="BZ620" i="1"/>
  <c r="BU10021" i="1"/>
  <c r="BU810" i="1"/>
  <c r="BT810" i="1" s="1"/>
  <c r="BU798" i="1"/>
  <c r="BT798" i="1" s="1"/>
  <c r="BU792" i="1"/>
  <c r="BT792" i="1" s="1"/>
  <c r="BU786" i="1"/>
  <c r="BV786" i="1" s="1"/>
  <c r="BU774" i="1"/>
  <c r="BT774" i="1" s="1"/>
  <c r="BU768" i="1"/>
  <c r="BT768" i="1" s="1"/>
  <c r="BU756" i="1"/>
  <c r="BT756" i="1" s="1"/>
  <c r="BZ696" i="1"/>
  <c r="BZ666" i="1"/>
  <c r="BZ660" i="1"/>
  <c r="BZ654" i="1"/>
  <c r="BU864" i="1"/>
  <c r="BV864" i="1" s="1"/>
  <c r="BZ989" i="1"/>
  <c r="BU901" i="1"/>
  <c r="BT901" i="1" s="1"/>
  <c r="BU894" i="1"/>
  <c r="BV894" i="1" s="1"/>
  <c r="BU897" i="1"/>
  <c r="BT897" i="1" s="1"/>
  <c r="BU904" i="1"/>
  <c r="BV904" i="1" s="1"/>
  <c r="BU898" i="1"/>
  <c r="BT898" i="1" s="1"/>
  <c r="BU10078" i="1"/>
  <c r="BU10096" i="1"/>
  <c r="BT10096" i="1" s="1"/>
  <c r="BU10077" i="1"/>
  <c r="BT10077" i="1" s="1"/>
  <c r="BU10092" i="1"/>
  <c r="BT10092" i="1" s="1"/>
  <c r="BU10127" i="1"/>
  <c r="BT10127" i="1" s="1"/>
  <c r="BU10129" i="1"/>
  <c r="BT10129" i="1" s="1"/>
  <c r="BU10083" i="1"/>
  <c r="BV10083" i="1" s="1"/>
  <c r="BU10076" i="1"/>
  <c r="BT10076" i="1" s="1"/>
  <c r="BU10070" i="1"/>
  <c r="BU10139" i="1"/>
  <c r="BV10139" i="1" s="1"/>
  <c r="BU10198" i="1"/>
  <c r="BT10198" i="1" s="1"/>
  <c r="BU10133" i="1"/>
  <c r="BV10133" i="1" s="1"/>
  <c r="BU10234" i="1"/>
  <c r="BV10234" i="1" s="1"/>
  <c r="BU10246" i="1"/>
  <c r="BV10246" i="1" s="1"/>
  <c r="BZ633" i="1"/>
  <c r="BZ610" i="1"/>
  <c r="BZ635" i="1"/>
  <c r="BZ606" i="1"/>
  <c r="BZ642" i="1"/>
  <c r="BZ613" i="1"/>
  <c r="BZ626" i="1"/>
  <c r="BU797" i="1"/>
  <c r="BT797" i="1" s="1"/>
  <c r="BU791" i="1"/>
  <c r="BT791" i="1" s="1"/>
  <c r="BU767" i="1"/>
  <c r="BV767" i="1" s="1"/>
  <c r="BU761" i="1"/>
  <c r="BT761" i="1" s="1"/>
  <c r="BZ695" i="1"/>
  <c r="BZ665" i="1"/>
  <c r="BZ659" i="1"/>
  <c r="BZ653" i="1"/>
  <c r="BU863" i="1"/>
  <c r="BV863" i="1" s="1"/>
  <c r="BU821" i="1"/>
  <c r="BT821" i="1" s="1"/>
  <c r="BU880" i="1"/>
  <c r="BT880" i="1" s="1"/>
  <c r="BZ955" i="1"/>
  <c r="BU899" i="1"/>
  <c r="BT899" i="1" s="1"/>
  <c r="BU890" i="1"/>
  <c r="BV890" i="1" s="1"/>
  <c r="BU892" i="1"/>
  <c r="BT892" i="1" s="1"/>
  <c r="BZ963" i="1"/>
  <c r="BU10081" i="1"/>
  <c r="BT10081" i="1" s="1"/>
  <c r="BU10185" i="1"/>
  <c r="BT10185" i="1" s="1"/>
  <c r="BU10229" i="1"/>
  <c r="BV10229" i="1" s="1"/>
  <c r="BU10223" i="1"/>
  <c r="BV10223" i="1" s="1"/>
  <c r="BU10183" i="1"/>
  <c r="BV10183" i="1" s="1"/>
  <c r="BU10103" i="1"/>
  <c r="BT10103" i="1" s="1"/>
  <c r="BU10222" i="1"/>
  <c r="BV10222" i="1" s="1"/>
  <c r="BU10079" i="1"/>
  <c r="BT10079" i="1" s="1"/>
  <c r="BU10101" i="1"/>
  <c r="BU10142" i="1"/>
  <c r="BV10142" i="1" s="1"/>
  <c r="BU10239" i="1"/>
  <c r="BV10239" i="1" s="1"/>
  <c r="BU10161" i="1"/>
  <c r="BT10161" i="1" s="1"/>
  <c r="BU10165" i="1"/>
  <c r="BT10165" i="1" s="1"/>
  <c r="BU10122" i="1"/>
  <c r="BV10122" i="1" s="1"/>
  <c r="BU10137" i="1"/>
  <c r="BV10137" i="1" s="1"/>
  <c r="BU10112" i="1"/>
  <c r="BU10141" i="1"/>
  <c r="BT10141" i="1" s="1"/>
  <c r="BU10159" i="1"/>
  <c r="BV10159" i="1" s="1"/>
  <c r="BU10182" i="1"/>
  <c r="BT10182" i="1" s="1"/>
  <c r="BZ639" i="1"/>
  <c r="BU815" i="1"/>
  <c r="BT815" i="1" s="1"/>
  <c r="BZ616" i="1"/>
  <c r="BZ605" i="1"/>
  <c r="BU641" i="1"/>
  <c r="BT641" i="1" s="1"/>
  <c r="BZ641" i="1"/>
  <c r="BZ612" i="1"/>
  <c r="BZ619" i="1"/>
  <c r="BZ632" i="1"/>
  <c r="BU814" i="1"/>
  <c r="BT814" i="1" s="1"/>
  <c r="BU802" i="1"/>
  <c r="BT802" i="1" s="1"/>
  <c r="BU796" i="1"/>
  <c r="BT796" i="1" s="1"/>
  <c r="BU790" i="1"/>
  <c r="BT790" i="1" s="1"/>
  <c r="BU784" i="1"/>
  <c r="BV784" i="1" s="1"/>
  <c r="BU772" i="1"/>
  <c r="BT772" i="1" s="1"/>
  <c r="BU760" i="1"/>
  <c r="BV760" i="1" s="1"/>
  <c r="BU754" i="1"/>
  <c r="BT754" i="1" s="1"/>
  <c r="BZ694" i="1"/>
  <c r="BZ664" i="1"/>
  <c r="BZ658" i="1"/>
  <c r="BZ652" i="1"/>
  <c r="BU862" i="1"/>
  <c r="BT862" i="1" s="1"/>
  <c r="BU820" i="1"/>
  <c r="BT820" i="1" s="1"/>
  <c r="BU907" i="1"/>
  <c r="BV907" i="1" s="1"/>
  <c r="BU871" i="1"/>
  <c r="BT871" i="1" s="1"/>
  <c r="BZ990" i="1"/>
  <c r="BZ982" i="1"/>
  <c r="BU896" i="1"/>
  <c r="BV896" i="1" s="1"/>
  <c r="BU883" i="1"/>
  <c r="BV883" i="1" s="1"/>
  <c r="BZ981" i="1"/>
  <c r="BZ956" i="1"/>
  <c r="BU10164" i="1"/>
  <c r="BV10164" i="1" s="1"/>
  <c r="BU10086" i="1"/>
  <c r="BU10174" i="1"/>
  <c r="BV10174" i="1" s="1"/>
  <c r="BU10072" i="1"/>
  <c r="BT10072" i="1" s="1"/>
  <c r="BU10245" i="1"/>
  <c r="BV10245" i="1" s="1"/>
  <c r="BU10158" i="1"/>
  <c r="BV10158" i="1" s="1"/>
  <c r="BU10104" i="1"/>
  <c r="BT10104" i="1" s="1"/>
  <c r="BU10221" i="1"/>
  <c r="BV10221" i="1" s="1"/>
  <c r="BU10099" i="1"/>
  <c r="BV10099" i="1" s="1"/>
  <c r="BU10178" i="1"/>
  <c r="BV10178" i="1" s="1"/>
  <c r="BU10231" i="1"/>
  <c r="BT10231" i="1" s="1"/>
  <c r="BU10180" i="1"/>
  <c r="BT10180" i="1" s="1"/>
  <c r="BU10184" i="1"/>
  <c r="BT10184" i="1" s="1"/>
  <c r="BU10121" i="1"/>
  <c r="BV10121" i="1" s="1"/>
  <c r="BU10136" i="1"/>
  <c r="BV10136" i="1" s="1"/>
  <c r="BU10123" i="1"/>
  <c r="BV10123" i="1" s="1"/>
  <c r="BZ609" i="1"/>
  <c r="BU645" i="1"/>
  <c r="BZ645" i="1"/>
  <c r="BZ622" i="1"/>
  <c r="BZ611" i="1"/>
  <c r="BU647" i="1"/>
  <c r="BV647" i="1" s="1"/>
  <c r="BZ647" i="1"/>
  <c r="BZ618" i="1"/>
  <c r="BZ625" i="1"/>
  <c r="BT10230" i="1"/>
  <c r="BV10230" i="1"/>
  <c r="BT884" i="1"/>
  <c r="BT10074" i="1"/>
  <c r="BT811" i="1"/>
  <c r="U5" i="6"/>
  <c r="F8" i="6" s="1"/>
  <c r="BT882" i="1" l="1"/>
  <c r="BT904" i="1"/>
  <c r="BT786" i="1"/>
  <c r="BV768" i="1"/>
  <c r="BT812" i="1"/>
  <c r="BT864" i="1"/>
  <c r="BV10244" i="1"/>
  <c r="BV10163" i="1"/>
  <c r="BT788" i="1"/>
  <c r="BV10243" i="1"/>
  <c r="BV10160" i="1"/>
  <c r="BT10229" i="1"/>
  <c r="BV10185" i="1"/>
  <c r="BT10070" i="1"/>
  <c r="BV791" i="1"/>
  <c r="BV10127" i="1"/>
  <c r="BV798" i="1"/>
  <c r="BT10245" i="1"/>
  <c r="BV881" i="1"/>
  <c r="BV10079" i="1"/>
  <c r="BT10224" i="1"/>
  <c r="BV781" i="1"/>
  <c r="BV10198" i="1"/>
  <c r="BT10122" i="1"/>
  <c r="BV756" i="1"/>
  <c r="BT770" i="1"/>
  <c r="BV866" i="1"/>
  <c r="BT767" i="1"/>
  <c r="BT865" i="1"/>
  <c r="BV751" i="1"/>
  <c r="BV892" i="1"/>
  <c r="BT863" i="1"/>
  <c r="BT885" i="1"/>
  <c r="BT10183" i="1"/>
  <c r="BV787" i="1"/>
  <c r="BT10038" i="1"/>
  <c r="BT10078" i="1"/>
  <c r="BT10083" i="1"/>
  <c r="BV901" i="1"/>
  <c r="BV10228" i="1"/>
  <c r="BV10232" i="1"/>
  <c r="BT10148" i="1"/>
  <c r="BT906" i="1"/>
  <c r="BV797" i="1"/>
  <c r="BT752" i="1"/>
  <c r="BV10141" i="1"/>
  <c r="BV900" i="1"/>
  <c r="BV10235" i="1"/>
  <c r="BT10119" i="1"/>
  <c r="BT10153" i="1"/>
  <c r="BV769" i="1"/>
  <c r="BT894" i="1"/>
  <c r="BT10106" i="1"/>
  <c r="BT10133" i="1"/>
  <c r="BV646" i="1"/>
  <c r="BV10157" i="1"/>
  <c r="BV880" i="1"/>
  <c r="BT10199" i="1"/>
  <c r="BT10159" i="1"/>
  <c r="BT765" i="1"/>
  <c r="BT10142" i="1"/>
  <c r="BV821" i="1"/>
  <c r="BT10233" i="1"/>
  <c r="BT10139" i="1"/>
  <c r="BV801" i="1"/>
  <c r="BT10112" i="1"/>
  <c r="BV761" i="1"/>
  <c r="BT10150" i="1"/>
  <c r="BT10223" i="1"/>
  <c r="BV10129" i="1"/>
  <c r="BT883" i="1"/>
  <c r="BT10164" i="1"/>
  <c r="BV772" i="1"/>
  <c r="BT10158" i="1"/>
  <c r="BV790" i="1"/>
  <c r="BV10231" i="1"/>
  <c r="BV820" i="1"/>
  <c r="BT10239" i="1"/>
  <c r="BV871" i="1"/>
  <c r="BV862" i="1"/>
  <c r="BV10131" i="1"/>
  <c r="BV10177" i="1"/>
  <c r="BV777" i="1"/>
  <c r="BV10211" i="1"/>
  <c r="BT10110" i="1"/>
  <c r="BV819" i="1"/>
  <c r="BV895" i="1"/>
  <c r="BV10182" i="1"/>
  <c r="BV759" i="1"/>
  <c r="BT10187" i="1"/>
  <c r="BV818" i="1"/>
  <c r="BT874" i="1"/>
  <c r="BV10165" i="1"/>
  <c r="BT10222" i="1"/>
  <c r="BV897" i="1"/>
  <c r="BT10021" i="1"/>
  <c r="BT10099" i="1"/>
  <c r="BT10234" i="1"/>
  <c r="BV10180" i="1"/>
  <c r="BV10093" i="1"/>
  <c r="BV10241" i="1"/>
  <c r="BV753" i="1"/>
  <c r="BT775" i="1"/>
  <c r="BV662" i="1"/>
  <c r="BV800" i="1"/>
  <c r="BV10252" i="1"/>
  <c r="BV891" i="1"/>
  <c r="BV817" i="1"/>
  <c r="BV782" i="1"/>
  <c r="BT10123" i="1"/>
  <c r="BV10184" i="1"/>
  <c r="BT907" i="1"/>
  <c r="BT647" i="1"/>
  <c r="BT10186" i="1"/>
  <c r="BT10136" i="1"/>
  <c r="BT10221" i="1"/>
  <c r="BV754" i="1"/>
  <c r="BV814" i="1"/>
  <c r="BT10101" i="1"/>
  <c r="BT10246" i="1"/>
  <c r="BV898" i="1"/>
  <c r="BV810" i="1"/>
  <c r="BT10138" i="1"/>
  <c r="BT10140" i="1"/>
  <c r="BV10155" i="1"/>
  <c r="BV10161" i="1"/>
  <c r="BT890" i="1"/>
  <c r="BV792" i="1"/>
  <c r="BV10193" i="1"/>
  <c r="BV10226" i="1"/>
  <c r="BV10175" i="1"/>
  <c r="BV873" i="1"/>
  <c r="BT758" i="1"/>
  <c r="BV776" i="1"/>
  <c r="BV794" i="1"/>
  <c r="BT10174" i="1"/>
  <c r="BT896" i="1"/>
  <c r="BV796" i="1"/>
  <c r="BT10137" i="1"/>
  <c r="BV10092" i="1"/>
  <c r="BV774" i="1"/>
  <c r="BT10022" i="1"/>
  <c r="BV648" i="1"/>
  <c r="BV641" i="1"/>
  <c r="BT10121" i="1"/>
  <c r="BT10178" i="1"/>
  <c r="BT760" i="1"/>
  <c r="BT784" i="1"/>
  <c r="BV899" i="1"/>
  <c r="BV645" i="1"/>
  <c r="BT645" i="1"/>
  <c r="BT10212" i="1"/>
  <c r="BV10191" i="1"/>
  <c r="BT10135" i="1"/>
  <c r="BV10176" i="1"/>
  <c r="BV10120" i="1"/>
  <c r="BT10173" i="1"/>
  <c r="BT10188" i="1"/>
  <c r="BV795" i="1"/>
  <c r="BT10086" i="1"/>
  <c r="BV802" i="1"/>
  <c r="BV815" i="1"/>
  <c r="BV886" i="1"/>
  <c r="CL10008" i="1" l="1"/>
  <c r="CL10009" i="1" l="1"/>
  <c r="CL10010" i="1"/>
  <c r="CL10007" i="1"/>
  <c r="CC10500" i="1" l="1"/>
  <c r="CC10007" i="1"/>
  <c r="CC10338" i="1"/>
  <c r="CC10342" i="1"/>
  <c r="CC10346" i="1"/>
  <c r="CC10350" i="1"/>
  <c r="CC10354" i="1"/>
  <c r="CC10358" i="1"/>
  <c r="CC10362" i="1"/>
  <c r="CC10366" i="1"/>
  <c r="CC10370" i="1"/>
  <c r="CC10374" i="1"/>
  <c r="CC10378" i="1"/>
  <c r="CC10382" i="1"/>
  <c r="CC10386" i="1"/>
  <c r="CC10390" i="1"/>
  <c r="CC10394" i="1"/>
  <c r="CC10398" i="1"/>
  <c r="CC10402" i="1"/>
  <c r="CC10406" i="1"/>
  <c r="CC10410" i="1"/>
  <c r="CC10414" i="1"/>
  <c r="CC10418" i="1"/>
  <c r="CC10422" i="1"/>
  <c r="CC10426" i="1"/>
  <c r="CC10430" i="1"/>
  <c r="CC10434" i="1"/>
  <c r="CC10438" i="1"/>
  <c r="CC10442" i="1"/>
  <c r="CC10446" i="1"/>
  <c r="CC10450" i="1"/>
  <c r="CC10454" i="1"/>
  <c r="CC10458" i="1"/>
  <c r="CC10462" i="1"/>
  <c r="CC10466" i="1"/>
  <c r="CC10470" i="1"/>
  <c r="CC10474" i="1"/>
  <c r="CC10478" i="1"/>
  <c r="CC10482" i="1"/>
  <c r="CC10486" i="1"/>
  <c r="CC10490" i="1"/>
  <c r="CC10494" i="1"/>
  <c r="CC10498" i="1"/>
  <c r="CC10339" i="1"/>
  <c r="CC10343" i="1"/>
  <c r="CC10347" i="1"/>
  <c r="CC10351" i="1"/>
  <c r="CC10355" i="1"/>
  <c r="CC10359" i="1"/>
  <c r="CC10363" i="1"/>
  <c r="CC10367" i="1"/>
  <c r="CC10371" i="1"/>
  <c r="CC10375" i="1"/>
  <c r="CC10379" i="1"/>
  <c r="CC10383" i="1"/>
  <c r="CC10387" i="1"/>
  <c r="CC10391" i="1"/>
  <c r="CC10395" i="1"/>
  <c r="CC10399" i="1"/>
  <c r="CC10403" i="1"/>
  <c r="CC10407" i="1"/>
  <c r="CC10411" i="1"/>
  <c r="CC10415" i="1"/>
  <c r="CC10419" i="1"/>
  <c r="CC10423" i="1"/>
  <c r="CC10427" i="1"/>
  <c r="CC10431" i="1"/>
  <c r="CC10435" i="1"/>
  <c r="CC10439" i="1"/>
  <c r="CC10443" i="1"/>
  <c r="CC10447" i="1"/>
  <c r="CC10451" i="1"/>
  <c r="CC10455" i="1"/>
  <c r="CC10459" i="1"/>
  <c r="CC10463" i="1"/>
  <c r="CC10467" i="1"/>
  <c r="CC10471" i="1"/>
  <c r="CC10475" i="1"/>
  <c r="CC10479" i="1"/>
  <c r="CC10483" i="1"/>
  <c r="CC10487" i="1"/>
  <c r="CC10491" i="1"/>
  <c r="CC10495" i="1"/>
  <c r="CC10499" i="1"/>
  <c r="CC10340" i="1"/>
  <c r="CC10344" i="1"/>
  <c r="CC10348" i="1"/>
  <c r="CC10352" i="1"/>
  <c r="CC10356" i="1"/>
  <c r="CC10360" i="1"/>
  <c r="CC10364" i="1"/>
  <c r="CC10368" i="1"/>
  <c r="CC10372" i="1"/>
  <c r="CC10376" i="1"/>
  <c r="CC10380" i="1"/>
  <c r="CC10384" i="1"/>
  <c r="CC10388" i="1"/>
  <c r="CC10392" i="1"/>
  <c r="CC10396" i="1"/>
  <c r="CC10400" i="1"/>
  <c r="CC10404" i="1"/>
  <c r="CC10408" i="1"/>
  <c r="CC10412" i="1"/>
  <c r="CC10416" i="1"/>
  <c r="CC10420" i="1"/>
  <c r="CC10424" i="1"/>
  <c r="CC10428" i="1"/>
  <c r="CC10432" i="1"/>
  <c r="CC10436" i="1"/>
  <c r="CC10440" i="1"/>
  <c r="CC10444" i="1"/>
  <c r="CC10448" i="1"/>
  <c r="CC10452" i="1"/>
  <c r="CC10456" i="1"/>
  <c r="CC10460" i="1"/>
  <c r="CC10464" i="1"/>
  <c r="CC10468" i="1"/>
  <c r="CC10472" i="1"/>
  <c r="CC10476" i="1"/>
  <c r="CC10480" i="1"/>
  <c r="CC10484" i="1"/>
  <c r="CC10488" i="1"/>
  <c r="CC10492" i="1"/>
  <c r="CC10496" i="1"/>
  <c r="CC10341" i="1"/>
  <c r="CC10345" i="1"/>
  <c r="CC10349" i="1"/>
  <c r="CC10353" i="1"/>
  <c r="CC10357" i="1"/>
  <c r="CC10361" i="1"/>
  <c r="CC10365" i="1"/>
  <c r="CC10369" i="1"/>
  <c r="CC10373" i="1"/>
  <c r="CC10377" i="1"/>
  <c r="CC10381" i="1"/>
  <c r="CC10385" i="1"/>
  <c r="CC10389" i="1"/>
  <c r="CC10393" i="1"/>
  <c r="CC10397" i="1"/>
  <c r="CC10401" i="1"/>
  <c r="CC10405" i="1"/>
  <c r="CC10409" i="1"/>
  <c r="CC10413" i="1"/>
  <c r="CC10417" i="1"/>
  <c r="CC10421" i="1"/>
  <c r="CC10425" i="1"/>
  <c r="CC10429" i="1"/>
  <c r="CC10433" i="1"/>
  <c r="CC10437" i="1"/>
  <c r="CC10441" i="1"/>
  <c r="CC10445" i="1"/>
  <c r="CC10449" i="1"/>
  <c r="CC10453" i="1"/>
  <c r="CC10457" i="1"/>
  <c r="CC10461" i="1"/>
  <c r="CC10465" i="1"/>
  <c r="CC10469" i="1"/>
  <c r="CC10473" i="1"/>
  <c r="CC10477" i="1"/>
  <c r="CC10481" i="1"/>
  <c r="CC10485" i="1"/>
  <c r="CC10489" i="1"/>
  <c r="CC10493" i="1"/>
  <c r="CC10497" i="1"/>
  <c r="BW10007" i="1" l="1"/>
  <c r="BW10377" i="1"/>
  <c r="BW10353" i="1"/>
  <c r="BW10488" i="1"/>
  <c r="BW10464" i="1"/>
  <c r="BW10440" i="1"/>
  <c r="BW10416" i="1"/>
  <c r="BW10392" i="1"/>
  <c r="BW10368" i="1"/>
  <c r="BW10344" i="1"/>
  <c r="BW10483" i="1"/>
  <c r="BW10459" i="1"/>
  <c r="BW10435" i="1"/>
  <c r="BW10411" i="1"/>
  <c r="BW10387" i="1"/>
  <c r="BW10363" i="1"/>
  <c r="BW10339" i="1"/>
  <c r="BW10478" i="1"/>
  <c r="BW10454" i="1"/>
  <c r="BW10430" i="1"/>
  <c r="BW10406" i="1"/>
  <c r="BW10382" i="1"/>
  <c r="BW10358" i="1"/>
  <c r="BW10473" i="1"/>
  <c r="BW10493" i="1"/>
  <c r="BW10469" i="1"/>
  <c r="BW10445" i="1"/>
  <c r="BW10421" i="1"/>
  <c r="BW10397" i="1"/>
  <c r="BW10373" i="1"/>
  <c r="BW10349" i="1"/>
  <c r="BW10484" i="1"/>
  <c r="BW10460" i="1"/>
  <c r="BW10436" i="1"/>
  <c r="BW10412" i="1"/>
  <c r="BW10388" i="1"/>
  <c r="BW10364" i="1"/>
  <c r="BW10340" i="1"/>
  <c r="BW10479" i="1"/>
  <c r="BW10455" i="1"/>
  <c r="BW10431" i="1"/>
  <c r="BW10407" i="1"/>
  <c r="BW10383" i="1"/>
  <c r="BW10359" i="1"/>
  <c r="BW10498" i="1"/>
  <c r="BW10474" i="1"/>
  <c r="BW10450" i="1"/>
  <c r="BW10426" i="1"/>
  <c r="BW10402" i="1"/>
  <c r="BW10378" i="1"/>
  <c r="BW10354" i="1"/>
  <c r="BW10500" i="1"/>
  <c r="BW10449" i="1"/>
  <c r="BW10465" i="1"/>
  <c r="BW10441" i="1"/>
  <c r="BW10417" i="1"/>
  <c r="BW10393" i="1"/>
  <c r="BW10369" i="1"/>
  <c r="BW10345" i="1"/>
  <c r="BW10480" i="1"/>
  <c r="BW10456" i="1"/>
  <c r="BW10432" i="1"/>
  <c r="BW10408" i="1"/>
  <c r="BW10384" i="1"/>
  <c r="BW10360" i="1"/>
  <c r="BW10499" i="1"/>
  <c r="BW10475" i="1"/>
  <c r="BW10451" i="1"/>
  <c r="BW10427" i="1"/>
  <c r="BW10403" i="1"/>
  <c r="BW10379" i="1"/>
  <c r="BW10355" i="1"/>
  <c r="BW10494" i="1"/>
  <c r="BW10470" i="1"/>
  <c r="BW10446" i="1"/>
  <c r="BW10422" i="1"/>
  <c r="BW10398" i="1"/>
  <c r="BW10374" i="1"/>
  <c r="BW10350" i="1"/>
  <c r="BW10497" i="1"/>
  <c r="BW10489" i="1"/>
  <c r="BW10485" i="1"/>
  <c r="BW10461" i="1"/>
  <c r="BW10437" i="1"/>
  <c r="BW10413" i="1"/>
  <c r="BW10389" i="1"/>
  <c r="BW10365" i="1"/>
  <c r="BW10341" i="1"/>
  <c r="BW10476" i="1"/>
  <c r="BW10452" i="1"/>
  <c r="BW10428" i="1"/>
  <c r="BW10404" i="1"/>
  <c r="BW10380" i="1"/>
  <c r="BW10356" i="1"/>
  <c r="BW10495" i="1"/>
  <c r="BW10471" i="1"/>
  <c r="BW10447" i="1"/>
  <c r="BW10423" i="1"/>
  <c r="BW10399" i="1"/>
  <c r="BW10375" i="1"/>
  <c r="BW10351" i="1"/>
  <c r="BW10490" i="1"/>
  <c r="BW10466" i="1"/>
  <c r="BW10442" i="1"/>
  <c r="BW10418" i="1"/>
  <c r="BW10394" i="1"/>
  <c r="BW10370" i="1"/>
  <c r="BW10346" i="1"/>
  <c r="BW10425" i="1"/>
  <c r="BW10481" i="1"/>
  <c r="BW10457" i="1"/>
  <c r="BW10433" i="1"/>
  <c r="BW10409" i="1"/>
  <c r="BW10385" i="1"/>
  <c r="BW10361" i="1"/>
  <c r="BW10496" i="1"/>
  <c r="BW10472" i="1"/>
  <c r="BW10448" i="1"/>
  <c r="BW10424" i="1"/>
  <c r="BW10400" i="1"/>
  <c r="BW10376" i="1"/>
  <c r="BW10352" i="1"/>
  <c r="BW10491" i="1"/>
  <c r="BW10467" i="1"/>
  <c r="BW10443" i="1"/>
  <c r="BW10419" i="1"/>
  <c r="BW10395" i="1"/>
  <c r="BW10371" i="1"/>
  <c r="BW10347" i="1"/>
  <c r="BW10486" i="1"/>
  <c r="BW10462" i="1"/>
  <c r="BW10438" i="1"/>
  <c r="BW10414" i="1"/>
  <c r="BW10390" i="1"/>
  <c r="BW10366" i="1"/>
  <c r="BW10342" i="1"/>
  <c r="BW10401" i="1"/>
  <c r="BW10477" i="1"/>
  <c r="BW10453" i="1"/>
  <c r="BW10429" i="1"/>
  <c r="BW10405" i="1"/>
  <c r="BW10381" i="1"/>
  <c r="BW10357" i="1"/>
  <c r="BW10492" i="1"/>
  <c r="BW10468" i="1"/>
  <c r="BW10444" i="1"/>
  <c r="BW10420" i="1"/>
  <c r="BW10396" i="1"/>
  <c r="BW10372" i="1"/>
  <c r="BW10348" i="1"/>
  <c r="BW10487" i="1"/>
  <c r="BW10463" i="1"/>
  <c r="BW10439" i="1"/>
  <c r="BW10415" i="1"/>
  <c r="BW10391" i="1"/>
  <c r="BW10367" i="1"/>
  <c r="BW10343" i="1"/>
  <c r="BW10482" i="1"/>
  <c r="BW10458" i="1"/>
  <c r="BW10434" i="1"/>
  <c r="BW10410" i="1"/>
  <c r="BW10386" i="1"/>
  <c r="BW10362" i="1"/>
  <c r="BW10338" i="1"/>
  <c r="CC10008" i="1"/>
  <c r="BW10008" i="1" l="1"/>
  <c r="CC10009" i="1"/>
  <c r="BW10009" i="1" l="1"/>
  <c r="CC10010" i="1"/>
  <c r="BW10010" i="1" l="1"/>
  <c r="CC10011" i="1"/>
  <c r="BW10011" i="1" l="1"/>
  <c r="CC10012" i="1"/>
  <c r="BW10012" i="1" l="1"/>
  <c r="CC10013" i="1"/>
  <c r="BW10013" i="1" l="1"/>
  <c r="CC10014" i="1"/>
  <c r="BW10014" i="1" l="1"/>
  <c r="CC10015" i="1"/>
  <c r="BW10015" i="1" l="1"/>
  <c r="CC10016" i="1"/>
  <c r="BW10016" i="1" l="1"/>
  <c r="CC10017" i="1"/>
  <c r="BW10017" i="1" l="1"/>
  <c r="CC10018" i="1"/>
  <c r="BW10018" i="1" l="1"/>
  <c r="CC10019" i="1"/>
  <c r="BW10019" i="1" l="1"/>
  <c r="CC10020" i="1"/>
  <c r="BW10020" i="1" l="1"/>
  <c r="CC10021" i="1"/>
  <c r="BW10021" i="1" l="1"/>
  <c r="CC10022" i="1"/>
  <c r="BW10022" i="1" l="1"/>
  <c r="CC10023" i="1"/>
  <c r="BW10023" i="1" l="1"/>
  <c r="CC10024" i="1"/>
  <c r="BW10024" i="1" l="1"/>
  <c r="CC10025" i="1"/>
  <c r="BW10025" i="1" l="1"/>
  <c r="CC10026" i="1"/>
  <c r="BW10026" i="1" l="1"/>
  <c r="CC10027" i="1"/>
  <c r="BW10027" i="1" l="1"/>
  <c r="CC10028" i="1"/>
  <c r="BW10028" i="1" l="1"/>
  <c r="CC10029" i="1"/>
  <c r="BW10029" i="1" l="1"/>
  <c r="CC10030" i="1"/>
  <c r="BW10030" i="1" l="1"/>
  <c r="CC10031" i="1"/>
  <c r="BW10031" i="1" l="1"/>
  <c r="CC10032" i="1"/>
  <c r="BW10032" i="1" l="1"/>
  <c r="CC10033" i="1"/>
  <c r="BW10033" i="1" l="1"/>
  <c r="CC10034" i="1"/>
  <c r="BW10034" i="1" l="1"/>
  <c r="CC10035" i="1"/>
  <c r="BW10035" i="1" l="1"/>
  <c r="CC10036" i="1"/>
  <c r="BW10036" i="1" l="1"/>
  <c r="CC10037" i="1"/>
  <c r="BW10037" i="1" l="1"/>
  <c r="CC10038" i="1"/>
  <c r="BW10038" i="1" l="1"/>
  <c r="CC10039" i="1"/>
  <c r="BW10039" i="1" l="1"/>
  <c r="CC10040" i="1"/>
  <c r="BW10040" i="1" l="1"/>
  <c r="CC10041" i="1"/>
  <c r="BW10041" i="1" l="1"/>
  <c r="CC10042" i="1"/>
  <c r="BW10042" i="1" l="1"/>
  <c r="CC10043" i="1"/>
  <c r="BW10043" i="1" l="1"/>
  <c r="CC10044" i="1"/>
  <c r="BW10044" i="1" l="1"/>
  <c r="CC10045" i="1"/>
  <c r="BW10045" i="1" l="1"/>
  <c r="CC10046" i="1"/>
  <c r="BW10046" i="1" l="1"/>
  <c r="CC10047" i="1"/>
  <c r="BW10047" i="1" l="1"/>
  <c r="CC10048" i="1"/>
  <c r="BW10048" i="1" l="1"/>
  <c r="CC10049" i="1"/>
  <c r="BW10049" i="1" l="1"/>
  <c r="CC10050" i="1"/>
  <c r="BW10050" i="1" l="1"/>
  <c r="CC10051" i="1"/>
  <c r="BW10051" i="1" l="1"/>
  <c r="CC10052" i="1"/>
  <c r="BW10052" i="1" l="1"/>
  <c r="CC10053" i="1"/>
  <c r="BW10053" i="1" l="1"/>
  <c r="CC10054" i="1"/>
  <c r="BW10054" i="1" l="1"/>
  <c r="CC10055" i="1"/>
  <c r="BW10055" i="1" l="1"/>
  <c r="CC10056" i="1"/>
  <c r="BW10056" i="1" l="1"/>
  <c r="CC10057" i="1"/>
  <c r="BW10057" i="1" l="1"/>
  <c r="CC10058" i="1"/>
  <c r="BW10058" i="1" l="1"/>
  <c r="CC10059" i="1"/>
  <c r="BW10059" i="1" l="1"/>
  <c r="CC10060" i="1"/>
  <c r="BW10060" i="1" l="1"/>
  <c r="CC10061" i="1"/>
  <c r="BW10061" i="1" l="1"/>
  <c r="CC10062" i="1"/>
  <c r="BW10062" i="1" l="1"/>
  <c r="CC10063" i="1"/>
  <c r="BW10063" i="1" l="1"/>
  <c r="CC10064" i="1"/>
  <c r="BW10064" i="1" l="1"/>
  <c r="CC10065" i="1"/>
  <c r="BW10065" i="1" l="1"/>
  <c r="CC10066" i="1"/>
  <c r="BW10066" i="1" l="1"/>
  <c r="CC10067" i="1"/>
  <c r="BW10067" i="1" l="1"/>
  <c r="CC10068" i="1"/>
  <c r="BW10068" i="1" l="1"/>
  <c r="CC10069" i="1"/>
  <c r="BW10069" i="1" l="1"/>
  <c r="CC10070" i="1"/>
  <c r="BW10070" i="1" l="1"/>
  <c r="CC10071" i="1"/>
  <c r="BW10071" i="1" l="1"/>
  <c r="CC10072" i="1"/>
  <c r="BW10072" i="1" l="1"/>
  <c r="CC10073" i="1"/>
  <c r="BW10073" i="1" l="1"/>
  <c r="CC10074" i="1"/>
  <c r="BW10074" i="1" l="1"/>
  <c r="CC10075" i="1"/>
  <c r="BW10075" i="1" l="1"/>
  <c r="CC10076" i="1"/>
  <c r="BW10076" i="1" l="1"/>
  <c r="CC10077" i="1"/>
  <c r="BW10077" i="1" l="1"/>
  <c r="CC10078" i="1"/>
  <c r="BW10078" i="1" l="1"/>
  <c r="CC10079" i="1"/>
  <c r="BW10079" i="1" l="1"/>
  <c r="CC10080" i="1"/>
  <c r="BW10080" i="1" l="1"/>
  <c r="CC10081" i="1"/>
  <c r="BW10081" i="1" l="1"/>
  <c r="CC10082" i="1"/>
  <c r="BW10082" i="1" l="1"/>
  <c r="CC10083" i="1"/>
  <c r="BW10083" i="1" l="1"/>
  <c r="CC10084" i="1"/>
  <c r="BW10084" i="1" l="1"/>
  <c r="CC10085" i="1"/>
  <c r="BW10085" i="1" l="1"/>
  <c r="CC10086" i="1"/>
  <c r="BW10086" i="1" l="1"/>
  <c r="CC10087" i="1"/>
  <c r="BW10087" i="1" l="1"/>
  <c r="CC10088" i="1"/>
  <c r="BW10088" i="1" l="1"/>
  <c r="CC10089" i="1"/>
  <c r="BW10089" i="1" l="1"/>
  <c r="CC10090" i="1"/>
  <c r="BW10090" i="1" l="1"/>
  <c r="CC10091" i="1"/>
  <c r="BW10091" i="1" l="1"/>
  <c r="CC10092" i="1"/>
  <c r="BW10092" i="1" l="1"/>
  <c r="CC10093" i="1"/>
  <c r="BW10093" i="1" l="1"/>
  <c r="CC10094" i="1"/>
  <c r="BW10094" i="1" l="1"/>
  <c r="CC10095" i="1"/>
  <c r="BW10095" i="1" l="1"/>
  <c r="CC10096" i="1"/>
  <c r="BW10096" i="1" l="1"/>
  <c r="CC10097" i="1"/>
  <c r="BW10097" i="1" l="1"/>
  <c r="CC10098" i="1"/>
  <c r="BW10098" i="1" l="1"/>
  <c r="CC10099" i="1"/>
  <c r="BW10099" i="1" l="1"/>
  <c r="CC10100" i="1"/>
  <c r="BW10100" i="1" l="1"/>
  <c r="CC10101" i="1"/>
  <c r="BW10101" i="1" l="1"/>
  <c r="CC10102" i="1"/>
  <c r="BW10102" i="1" l="1"/>
  <c r="CC10103" i="1"/>
  <c r="BW10103" i="1" l="1"/>
  <c r="CC10104" i="1"/>
  <c r="BW10104" i="1" l="1"/>
  <c r="CC10105" i="1"/>
  <c r="BW10105" i="1" l="1"/>
  <c r="CC10106" i="1"/>
  <c r="BW10106" i="1" l="1"/>
  <c r="CC10107" i="1"/>
  <c r="BW10107" i="1" l="1"/>
  <c r="CC10108" i="1"/>
  <c r="BW10108" i="1" l="1"/>
  <c r="CC10109" i="1"/>
  <c r="BW10109" i="1" l="1"/>
  <c r="CC10110" i="1"/>
  <c r="BW10110" i="1" l="1"/>
  <c r="CC10111" i="1"/>
  <c r="BW10111" i="1" l="1"/>
  <c r="CC10112" i="1"/>
  <c r="BW10112" i="1" l="1"/>
  <c r="CC10113" i="1"/>
  <c r="BW10113" i="1" l="1"/>
  <c r="CC10114" i="1"/>
  <c r="BW10114" i="1" l="1"/>
  <c r="CC10115" i="1"/>
  <c r="BW10115" i="1" l="1"/>
  <c r="CC10116" i="1"/>
  <c r="BW10116" i="1" l="1"/>
  <c r="CC10117" i="1"/>
  <c r="BW10117" i="1" l="1"/>
  <c r="CC10118" i="1"/>
  <c r="BW10118" i="1" l="1"/>
  <c r="CC10119" i="1"/>
  <c r="BW10119" i="1" l="1"/>
  <c r="CC10120" i="1"/>
  <c r="BW10120" i="1" l="1"/>
  <c r="CC10121" i="1"/>
  <c r="BW10121" i="1" l="1"/>
  <c r="CC10122" i="1"/>
  <c r="BW10122" i="1" l="1"/>
  <c r="CC10123" i="1"/>
  <c r="BW10123" i="1" l="1"/>
  <c r="CC10124" i="1"/>
  <c r="BW10124" i="1" l="1"/>
  <c r="CC10125" i="1"/>
  <c r="BW10125" i="1" l="1"/>
  <c r="CC10126" i="1"/>
  <c r="BW10126" i="1" l="1"/>
  <c r="CC10127" i="1"/>
  <c r="BW10127" i="1" l="1"/>
  <c r="CC10128" i="1"/>
  <c r="BW10128" i="1" l="1"/>
  <c r="CC10129" i="1"/>
  <c r="BW10129" i="1" l="1"/>
  <c r="CC10130" i="1"/>
  <c r="BW10130" i="1" l="1"/>
  <c r="CC10131" i="1"/>
  <c r="BW10131" i="1" l="1"/>
  <c r="CC10132" i="1"/>
  <c r="BW10132" i="1" l="1"/>
  <c r="CC10133" i="1"/>
  <c r="BW10133" i="1" l="1"/>
  <c r="CC10134" i="1"/>
  <c r="BW10134" i="1" l="1"/>
  <c r="CC10135" i="1"/>
  <c r="BW10135" i="1" l="1"/>
  <c r="CC10136" i="1"/>
  <c r="BW10136" i="1" l="1"/>
  <c r="CC10137" i="1"/>
  <c r="BW10137" i="1" l="1"/>
  <c r="CC10138" i="1"/>
  <c r="BW10138" i="1" l="1"/>
  <c r="CC10139" i="1"/>
  <c r="BW10139" i="1" l="1"/>
  <c r="CC10140" i="1"/>
  <c r="BW10140" i="1" l="1"/>
  <c r="CC10141" i="1"/>
  <c r="BW10141" i="1" l="1"/>
  <c r="CC10142" i="1"/>
  <c r="BW10142" i="1" l="1"/>
  <c r="CC10143" i="1"/>
  <c r="BW10143" i="1" l="1"/>
  <c r="CC10144" i="1"/>
  <c r="BW10144" i="1" l="1"/>
  <c r="CC10145" i="1"/>
  <c r="BW10145" i="1" l="1"/>
  <c r="CC10146" i="1"/>
  <c r="BW10146" i="1" l="1"/>
  <c r="CC10147" i="1"/>
  <c r="BW10147" i="1" l="1"/>
  <c r="CC10148" i="1"/>
  <c r="BW10148" i="1" l="1"/>
  <c r="CC10149" i="1"/>
  <c r="BW10149" i="1" l="1"/>
  <c r="CC10150" i="1"/>
  <c r="BW10150" i="1" l="1"/>
  <c r="CC10151" i="1"/>
  <c r="BW10151" i="1" l="1"/>
  <c r="CC10152" i="1"/>
  <c r="BW10152" i="1" l="1"/>
  <c r="CC10153" i="1"/>
  <c r="BW10153" i="1" l="1"/>
  <c r="CC10154" i="1"/>
  <c r="BW10154" i="1" l="1"/>
  <c r="CC10155" i="1"/>
  <c r="BW10155" i="1" l="1"/>
  <c r="CC10156" i="1"/>
  <c r="BW10156" i="1" l="1"/>
  <c r="CC10157" i="1"/>
  <c r="BW10157" i="1" l="1"/>
  <c r="CC10158" i="1"/>
  <c r="BW10158" i="1" l="1"/>
  <c r="CC10159" i="1"/>
  <c r="BW10159" i="1" l="1"/>
  <c r="CC10160" i="1"/>
  <c r="BW10160" i="1" l="1"/>
  <c r="CC10161" i="1"/>
  <c r="BW10161" i="1" l="1"/>
  <c r="CC10162" i="1"/>
  <c r="BW10162" i="1" l="1"/>
  <c r="CC10163" i="1"/>
  <c r="BW10163" i="1" l="1"/>
  <c r="CC10164" i="1"/>
  <c r="BW10164" i="1" l="1"/>
  <c r="CC10165" i="1"/>
  <c r="BW10165" i="1" l="1"/>
  <c r="CC10166" i="1"/>
  <c r="BW10166" i="1" l="1"/>
  <c r="CC10167" i="1"/>
  <c r="BW10167" i="1" l="1"/>
  <c r="CC10168" i="1"/>
  <c r="BW10168" i="1" l="1"/>
  <c r="CC10169" i="1"/>
  <c r="BW10169" i="1" l="1"/>
  <c r="CC10170" i="1"/>
  <c r="BW10170" i="1" l="1"/>
  <c r="CC10171" i="1"/>
  <c r="BW10171" i="1" l="1"/>
  <c r="CC10172" i="1"/>
  <c r="BW10172" i="1" l="1"/>
  <c r="CC10173" i="1"/>
  <c r="BW10173" i="1" l="1"/>
  <c r="CC10174" i="1"/>
  <c r="BW10174" i="1" l="1"/>
  <c r="CC10175" i="1"/>
  <c r="BW10175" i="1" l="1"/>
  <c r="CC10176" i="1"/>
  <c r="BW10176" i="1" l="1"/>
  <c r="CC10177" i="1"/>
  <c r="BW10177" i="1" l="1"/>
  <c r="CC10178" i="1"/>
  <c r="BW10178" i="1" l="1"/>
  <c r="CC10179" i="1"/>
  <c r="BW10179" i="1" l="1"/>
  <c r="CC10180" i="1"/>
  <c r="BW10180" i="1" l="1"/>
  <c r="CC10181" i="1"/>
  <c r="BW10181" i="1" l="1"/>
  <c r="CC10182" i="1"/>
  <c r="BW10182" i="1" l="1"/>
  <c r="CC10183" i="1"/>
  <c r="BW10183" i="1" l="1"/>
  <c r="CC10184" i="1"/>
  <c r="BW10184" i="1" l="1"/>
  <c r="CC10185" i="1"/>
  <c r="BW10185" i="1" l="1"/>
  <c r="CC10186" i="1"/>
  <c r="BW10186" i="1" l="1"/>
  <c r="CC10187" i="1"/>
  <c r="BW10187" i="1" l="1"/>
  <c r="CC10188" i="1"/>
  <c r="BW10188" i="1" l="1"/>
  <c r="CC10189" i="1"/>
  <c r="BW10189" i="1" l="1"/>
  <c r="CC10190" i="1"/>
  <c r="BW10190" i="1" l="1"/>
  <c r="CC10191" i="1"/>
  <c r="BW10191" i="1" l="1"/>
  <c r="CC10192" i="1"/>
  <c r="BW10192" i="1" l="1"/>
  <c r="CC10193" i="1"/>
  <c r="BW10193" i="1" l="1"/>
  <c r="CC10194" i="1"/>
  <c r="BW10194" i="1" l="1"/>
  <c r="CC10195" i="1"/>
  <c r="BW10195" i="1" l="1"/>
  <c r="CC10196" i="1"/>
  <c r="BW10196" i="1" l="1"/>
  <c r="CC10197" i="1"/>
  <c r="BW10197" i="1" l="1"/>
  <c r="CC10198" i="1"/>
  <c r="BW10198" i="1" l="1"/>
  <c r="CC10199" i="1"/>
  <c r="BW10199" i="1" l="1"/>
  <c r="CC10200" i="1"/>
  <c r="BW10200" i="1" l="1"/>
  <c r="CC10201" i="1"/>
  <c r="BW10201" i="1" l="1"/>
  <c r="CC10202" i="1"/>
  <c r="BW10202" i="1" l="1"/>
  <c r="CC10203" i="1"/>
  <c r="BW10203" i="1" l="1"/>
  <c r="CC10204" i="1"/>
  <c r="BW10204" i="1" l="1"/>
  <c r="CC10205" i="1"/>
  <c r="BW10205" i="1" l="1"/>
  <c r="CC10206" i="1"/>
  <c r="BW10206" i="1" l="1"/>
  <c r="CC10207" i="1"/>
  <c r="BW10207" i="1" l="1"/>
  <c r="CC10208" i="1"/>
  <c r="BW10208" i="1" l="1"/>
  <c r="CC10209" i="1"/>
  <c r="BW10209" i="1" l="1"/>
  <c r="CC10210" i="1"/>
  <c r="BW10210" i="1" l="1"/>
  <c r="CC10211" i="1"/>
  <c r="BW10211" i="1" l="1"/>
  <c r="CC10212" i="1"/>
  <c r="BW10212" i="1" l="1"/>
  <c r="CC10213" i="1"/>
  <c r="BW10213" i="1" l="1"/>
  <c r="CC10214" i="1"/>
  <c r="BW10214" i="1" l="1"/>
  <c r="CC10215" i="1"/>
  <c r="BW10215" i="1" l="1"/>
  <c r="CC10216" i="1"/>
  <c r="BW10216" i="1" l="1"/>
  <c r="CC10217" i="1"/>
  <c r="BW10217" i="1" l="1"/>
  <c r="CC10218" i="1"/>
  <c r="BW10218" i="1" l="1"/>
  <c r="CC10219" i="1"/>
  <c r="BW10219" i="1" l="1"/>
  <c r="CC10220" i="1"/>
  <c r="BW10220" i="1" l="1"/>
  <c r="CC10221" i="1"/>
  <c r="BW10221" i="1" l="1"/>
  <c r="CC10222" i="1"/>
  <c r="BW10222" i="1" l="1"/>
  <c r="CC10223" i="1"/>
  <c r="BW10223" i="1" l="1"/>
  <c r="CC10224" i="1"/>
  <c r="BW10224" i="1" l="1"/>
  <c r="CC10225" i="1"/>
  <c r="BW10225" i="1" l="1"/>
  <c r="CC10226" i="1"/>
  <c r="BW10226" i="1" l="1"/>
  <c r="CC10227" i="1"/>
  <c r="BW10227" i="1" l="1"/>
  <c r="CC10228" i="1"/>
  <c r="BW10228" i="1" l="1"/>
  <c r="CC10229" i="1"/>
  <c r="BW10229" i="1" l="1"/>
  <c r="CC10230" i="1"/>
  <c r="BW10230" i="1" l="1"/>
  <c r="CC10231" i="1"/>
  <c r="BW10231" i="1" l="1"/>
  <c r="CC10232" i="1"/>
  <c r="BW10232" i="1" l="1"/>
  <c r="CC10233" i="1"/>
  <c r="BW10233" i="1" l="1"/>
  <c r="CC10234" i="1"/>
  <c r="BW10234" i="1" l="1"/>
  <c r="CC10235" i="1"/>
  <c r="BW10235" i="1" l="1"/>
  <c r="CC10236" i="1"/>
  <c r="BW10236" i="1" l="1"/>
  <c r="CC10237" i="1"/>
  <c r="BW10237" i="1" l="1"/>
  <c r="CC10238" i="1"/>
  <c r="BW10238" i="1" l="1"/>
  <c r="CC10239" i="1"/>
  <c r="BW10239" i="1" l="1"/>
  <c r="CC10240" i="1"/>
  <c r="BW10240" i="1" l="1"/>
  <c r="CC10241" i="1"/>
  <c r="BW10241" i="1" l="1"/>
  <c r="CC10242" i="1"/>
  <c r="BW10242" i="1" l="1"/>
  <c r="CC10243" i="1"/>
  <c r="BW10243" i="1" l="1"/>
  <c r="CC10244" i="1"/>
  <c r="BW10244" i="1" l="1"/>
  <c r="CC10245" i="1"/>
  <c r="BW10245" i="1" l="1"/>
  <c r="CC10246" i="1"/>
  <c r="BW10246" i="1" l="1"/>
  <c r="CC10247" i="1"/>
  <c r="BW10247" i="1" l="1"/>
  <c r="CC10248" i="1"/>
  <c r="BW10248" i="1" l="1"/>
  <c r="CC10249" i="1"/>
  <c r="BW10249" i="1" l="1"/>
  <c r="CC10250" i="1"/>
  <c r="BW10250" i="1" l="1"/>
  <c r="CC10251" i="1"/>
  <c r="BW10251" i="1" l="1"/>
  <c r="CC10252" i="1"/>
  <c r="BW10252" i="1" l="1"/>
  <c r="CC10253" i="1"/>
  <c r="BW10253" i="1" l="1"/>
  <c r="CC10254" i="1"/>
  <c r="BW10254" i="1" l="1"/>
  <c r="CC10255" i="1"/>
  <c r="BW10255" i="1" l="1"/>
  <c r="CC10256" i="1"/>
  <c r="BW10256" i="1" l="1"/>
  <c r="CC10257" i="1"/>
  <c r="BW10257" i="1" l="1"/>
  <c r="CC10258" i="1"/>
  <c r="BW10258" i="1" l="1"/>
  <c r="CC10259" i="1"/>
  <c r="BW10259" i="1" l="1"/>
  <c r="CC10260" i="1"/>
  <c r="BW10260" i="1" l="1"/>
  <c r="CC10261" i="1"/>
  <c r="BW10261" i="1" l="1"/>
  <c r="CC10262" i="1"/>
  <c r="BW10262" i="1" l="1"/>
  <c r="CC10263" i="1"/>
  <c r="BW10263" i="1" l="1"/>
  <c r="CC10264" i="1"/>
  <c r="BW10264" i="1" l="1"/>
  <c r="CC10265" i="1"/>
  <c r="BW10265" i="1" l="1"/>
  <c r="CC10266" i="1"/>
  <c r="BW10266" i="1" l="1"/>
  <c r="CC10267" i="1"/>
  <c r="BW10267" i="1" l="1"/>
  <c r="CC10268" i="1"/>
  <c r="BW10268" i="1" l="1"/>
  <c r="CC10269" i="1"/>
  <c r="BW10269" i="1" l="1"/>
  <c r="CC10270" i="1"/>
  <c r="BW10270" i="1" l="1"/>
  <c r="CC10271" i="1"/>
  <c r="BW10271" i="1" l="1"/>
  <c r="CC10272" i="1"/>
  <c r="BW10272" i="1" l="1"/>
  <c r="CC10273" i="1"/>
  <c r="BW10273" i="1" l="1"/>
  <c r="CC10274" i="1"/>
  <c r="BW10274" i="1" l="1"/>
  <c r="CC10275" i="1"/>
  <c r="BW10275" i="1" l="1"/>
  <c r="CC10276" i="1"/>
  <c r="BW10276" i="1" l="1"/>
  <c r="CC10277" i="1"/>
  <c r="BW10277" i="1" l="1"/>
  <c r="CC10278" i="1"/>
  <c r="BW10278" i="1" l="1"/>
  <c r="CC10279" i="1"/>
  <c r="BW10279" i="1" l="1"/>
  <c r="CC10280" i="1"/>
  <c r="BW10280" i="1" l="1"/>
  <c r="CC10281" i="1"/>
  <c r="BW10281" i="1" l="1"/>
  <c r="CC10282" i="1"/>
  <c r="BW10282" i="1" l="1"/>
  <c r="CC10283" i="1"/>
  <c r="BW10283" i="1" l="1"/>
  <c r="CC10284" i="1"/>
  <c r="BW10284" i="1" l="1"/>
  <c r="CC10285" i="1"/>
  <c r="BW10285" i="1" l="1"/>
  <c r="CC10286" i="1"/>
  <c r="BW10286" i="1" l="1"/>
  <c r="CC10287" i="1"/>
  <c r="BW10287" i="1" l="1"/>
  <c r="CC10288" i="1"/>
  <c r="BW10288" i="1" l="1"/>
  <c r="CC10289" i="1"/>
  <c r="BW10289" i="1" l="1"/>
  <c r="CC10290" i="1"/>
  <c r="BW10290" i="1" l="1"/>
  <c r="CC10291" i="1"/>
  <c r="BW10291" i="1" l="1"/>
  <c r="CC10292" i="1"/>
  <c r="BW10292" i="1" l="1"/>
  <c r="CC10293" i="1"/>
  <c r="BW10293" i="1" l="1"/>
  <c r="CC10294" i="1"/>
  <c r="BW10294" i="1" l="1"/>
  <c r="CC10295" i="1"/>
  <c r="BW10295" i="1" l="1"/>
  <c r="CC10296" i="1"/>
  <c r="BW10296" i="1" l="1"/>
  <c r="CC10297" i="1"/>
  <c r="BW10297" i="1" l="1"/>
  <c r="CC10298" i="1"/>
  <c r="BW10298" i="1" l="1"/>
  <c r="CC10299" i="1"/>
  <c r="BW10299" i="1" l="1"/>
  <c r="CC10300" i="1"/>
  <c r="BW10300" i="1" l="1"/>
  <c r="CC10301" i="1"/>
  <c r="BW10301" i="1" l="1"/>
  <c r="CC10302" i="1"/>
  <c r="BW10302" i="1" l="1"/>
  <c r="CC10303" i="1"/>
  <c r="BW10303" i="1" l="1"/>
  <c r="CC10304" i="1"/>
  <c r="BW10304" i="1" l="1"/>
  <c r="CC10305" i="1"/>
  <c r="BW10305" i="1" l="1"/>
  <c r="CC10306" i="1"/>
  <c r="BW10306" i="1" l="1"/>
  <c r="CC10307" i="1"/>
  <c r="BW10307" i="1" l="1"/>
  <c r="CC10308" i="1"/>
  <c r="BW10308" i="1" l="1"/>
  <c r="CC10309" i="1"/>
  <c r="BW10309" i="1" l="1"/>
  <c r="CC10310" i="1"/>
  <c r="BW10310" i="1" l="1"/>
  <c r="CC10311" i="1"/>
  <c r="BW10311" i="1" l="1"/>
  <c r="CC10312" i="1"/>
  <c r="BW10312" i="1" l="1"/>
  <c r="CC10313" i="1"/>
  <c r="BW10313" i="1" l="1"/>
  <c r="CC10314" i="1"/>
  <c r="BW10314" i="1" l="1"/>
  <c r="CC10315" i="1"/>
  <c r="BW10315" i="1" l="1"/>
  <c r="CC10316" i="1"/>
  <c r="BW10316" i="1" l="1"/>
  <c r="CC10317" i="1"/>
  <c r="BW10317" i="1" l="1"/>
  <c r="CC10318" i="1"/>
  <c r="BW10318" i="1" l="1"/>
  <c r="CC10319" i="1"/>
  <c r="BW10319" i="1" l="1"/>
  <c r="CC10320" i="1"/>
  <c r="BW10320" i="1" l="1"/>
  <c r="CC10321" i="1"/>
  <c r="BW10321" i="1" l="1"/>
  <c r="CC10322" i="1"/>
  <c r="BW10322" i="1" l="1"/>
  <c r="CC10323" i="1"/>
  <c r="BW10323" i="1" l="1"/>
  <c r="CC10324" i="1"/>
  <c r="BW10324" i="1" l="1"/>
  <c r="CC10325" i="1"/>
  <c r="BW10325" i="1" l="1"/>
  <c r="CC10326" i="1"/>
  <c r="BW10326" i="1" l="1"/>
  <c r="CC10327" i="1"/>
  <c r="BW10327" i="1" l="1"/>
  <c r="CC10328" i="1"/>
  <c r="BW10328" i="1" l="1"/>
  <c r="CC10329" i="1"/>
  <c r="BW10329" i="1" l="1"/>
  <c r="CC10330" i="1"/>
  <c r="BW10330" i="1" l="1"/>
  <c r="CC10331" i="1"/>
  <c r="BW10331" i="1" l="1"/>
  <c r="CC10332" i="1"/>
  <c r="BW10332" i="1" l="1"/>
  <c r="CC10333" i="1"/>
  <c r="BW10333" i="1" l="1"/>
  <c r="CC10334" i="1"/>
  <c r="BW10334" i="1" l="1"/>
  <c r="CC10335" i="1"/>
  <c r="BW10335" i="1" l="1"/>
  <c r="CC10336" i="1"/>
  <c r="CD10331" i="1" l="1"/>
  <c r="CD10333" i="1"/>
  <c r="BW10336" i="1"/>
  <c r="CD10336" i="1"/>
  <c r="CC10337" i="1"/>
  <c r="CD21007" i="1" l="1"/>
  <c r="CD21008" i="1"/>
  <c r="CD807" i="1"/>
  <c r="CD808" i="1"/>
  <c r="CD809" i="1"/>
  <c r="CD810" i="1"/>
  <c r="CD812" i="1"/>
  <c r="CD811" i="1"/>
  <c r="CD758" i="1"/>
  <c r="CD813" i="1"/>
  <c r="CD814" i="1"/>
  <c r="CD1058" i="1"/>
  <c r="CD905" i="1"/>
  <c r="CD1267" i="1"/>
  <c r="CD887" i="1"/>
  <c r="CD1203" i="1"/>
  <c r="CD1391" i="1"/>
  <c r="CD1080" i="1"/>
  <c r="CD946" i="1"/>
  <c r="CD917" i="1"/>
  <c r="CD837" i="1"/>
  <c r="CD830" i="1"/>
  <c r="CD1360" i="1"/>
  <c r="CD1334" i="1"/>
  <c r="CD878" i="1"/>
  <c r="CD1013" i="1"/>
  <c r="CD1324" i="1"/>
  <c r="CD1240" i="1"/>
  <c r="CD889" i="1"/>
  <c r="CD751" i="1"/>
  <c r="CD994" i="1"/>
  <c r="CD846" i="1"/>
  <c r="CD927" i="1"/>
  <c r="CD1244" i="1"/>
  <c r="CD1031" i="1"/>
  <c r="CD919" i="1"/>
  <c r="CD1384" i="1"/>
  <c r="CD17008" i="1"/>
  <c r="CD1021" i="1"/>
  <c r="CD953" i="1"/>
  <c r="CD914" i="1"/>
  <c r="CD714" i="1"/>
  <c r="CD880" i="1"/>
  <c r="CD621" i="1"/>
  <c r="CD1393" i="1"/>
  <c r="CD1266" i="1"/>
  <c r="CD1382" i="1"/>
  <c r="CD612" i="1"/>
  <c r="CD895" i="1"/>
  <c r="CD739" i="1"/>
  <c r="CD1075" i="1"/>
  <c r="CD960" i="1"/>
  <c r="CD1339" i="1"/>
  <c r="CD660" i="1"/>
  <c r="CD898" i="1"/>
  <c r="CD825" i="1"/>
  <c r="CD866" i="1"/>
  <c r="CD979" i="1"/>
  <c r="CD1000" i="1"/>
  <c r="CD610" i="1"/>
  <c r="CD1141" i="1"/>
  <c r="CD1060" i="1"/>
  <c r="CD867" i="1"/>
  <c r="CD1275" i="1"/>
  <c r="CD1209" i="1"/>
  <c r="CD1125" i="1"/>
  <c r="CD1010" i="1"/>
  <c r="CD1348" i="1"/>
  <c r="CD1346" i="1"/>
  <c r="CD986" i="1"/>
  <c r="CD925" i="1"/>
  <c r="CD1285" i="1"/>
  <c r="CD764" i="1"/>
  <c r="CD865" i="1"/>
  <c r="CD989" i="1"/>
  <c r="CD920" i="1"/>
  <c r="CD1194" i="1"/>
  <c r="CD848" i="1"/>
  <c r="CD965" i="1"/>
  <c r="CD1030" i="1"/>
  <c r="CD1011" i="1"/>
  <c r="CD948" i="1"/>
  <c r="CD653" i="1"/>
  <c r="CD747" i="1"/>
  <c r="CD909" i="1"/>
  <c r="CD1072" i="1"/>
  <c r="CD1392" i="1"/>
  <c r="CD1289" i="1"/>
  <c r="CD1230" i="1"/>
  <c r="CD614" i="1"/>
  <c r="CD1255" i="1"/>
  <c r="CD1066" i="1"/>
  <c r="CD1136" i="1"/>
  <c r="CD879" i="1"/>
  <c r="CD649" i="1"/>
  <c r="CD1375" i="1"/>
  <c r="CD835" i="1"/>
  <c r="CD980" i="1"/>
  <c r="CD861" i="1"/>
  <c r="CD888" i="1"/>
  <c r="CD1100" i="1"/>
  <c r="CD1364" i="1"/>
  <c r="CD636" i="1"/>
  <c r="CD803" i="1"/>
  <c r="CD944" i="1"/>
  <c r="CD839" i="1"/>
  <c r="CD1001" i="1"/>
  <c r="CD1406" i="1"/>
  <c r="CD939" i="1"/>
  <c r="CD987" i="1"/>
  <c r="CD1226" i="1"/>
  <c r="CD903" i="1"/>
  <c r="CD664" i="1"/>
  <c r="CD847" i="1"/>
  <c r="CD718" i="1"/>
  <c r="CD1020" i="1"/>
  <c r="CD667" i="1"/>
  <c r="CD921" i="1"/>
  <c r="CD1044" i="1"/>
  <c r="CD893" i="1"/>
  <c r="CD845" i="1"/>
  <c r="CD611" i="1"/>
  <c r="CD1343" i="1"/>
  <c r="CD840" i="1"/>
  <c r="CD623" i="1"/>
  <c r="CD899" i="1"/>
  <c r="CD1373" i="1"/>
  <c r="CD1176" i="1"/>
  <c r="CD607" i="1"/>
  <c r="CD17009" i="1"/>
  <c r="CD968" i="1"/>
  <c r="CD1098" i="1"/>
  <c r="CD1281" i="1"/>
  <c r="CD971" i="1"/>
  <c r="CD849" i="1"/>
  <c r="CD1026" i="1"/>
  <c r="CD788" i="1"/>
  <c r="CD896" i="1"/>
  <c r="CD931" i="1"/>
  <c r="CD1344" i="1"/>
  <c r="CD1174" i="1"/>
  <c r="CD1106" i="1"/>
  <c r="CD648" i="1"/>
  <c r="CD1093" i="1"/>
  <c r="CD1300" i="1"/>
  <c r="CD891" i="1"/>
  <c r="CD991" i="1"/>
  <c r="CD1019" i="1"/>
  <c r="CD1049" i="1"/>
  <c r="CD938" i="1"/>
  <c r="CD754" i="1"/>
  <c r="CD1187" i="1"/>
  <c r="CD826" i="1"/>
  <c r="CD911" i="1"/>
  <c r="CD992" i="1"/>
  <c r="CD775" i="1"/>
  <c r="CD1016" i="1"/>
  <c r="CD605" i="1"/>
  <c r="CD823" i="1"/>
  <c r="CD1086" i="1"/>
  <c r="CD844" i="1"/>
  <c r="CD652" i="1"/>
  <c r="CD620" i="1"/>
  <c r="CD1345" i="1"/>
  <c r="CD954" i="1"/>
  <c r="CD616" i="1"/>
  <c r="CD868" i="1"/>
  <c r="CD1131" i="1"/>
  <c r="CD918" i="1"/>
  <c r="CD816" i="1"/>
  <c r="CD974" i="1"/>
  <c r="CD970" i="1"/>
  <c r="CD1053" i="1"/>
  <c r="CD1035" i="1"/>
  <c r="CD609" i="1"/>
  <c r="CD863" i="1"/>
  <c r="CD642" i="1"/>
  <c r="CD943" i="1"/>
  <c r="CD937" i="1"/>
  <c r="CD998" i="1"/>
  <c r="CD1416" i="1"/>
  <c r="CD1073" i="1"/>
  <c r="CD1045" i="1"/>
  <c r="CD643" i="1"/>
  <c r="CD1071" i="1"/>
  <c r="CD750" i="1"/>
  <c r="CD1412" i="1"/>
  <c r="CD1238" i="1"/>
  <c r="CD869" i="1"/>
  <c r="CD1047" i="1"/>
  <c r="CD1260" i="1"/>
  <c r="CD799" i="1"/>
  <c r="CD1333" i="1"/>
  <c r="CD935" i="1"/>
  <c r="CD1402" i="1"/>
  <c r="CD1068" i="1"/>
  <c r="CD746" i="1"/>
  <c r="CD658" i="1"/>
  <c r="CD1165" i="1"/>
  <c r="CD822" i="1"/>
  <c r="CD1160" i="1"/>
  <c r="CD929" i="1"/>
  <c r="CD661" i="1"/>
  <c r="CD666" i="1"/>
  <c r="CD665" i="1"/>
  <c r="CD962" i="1"/>
  <c r="CD1192" i="1"/>
  <c r="CD1074" i="1"/>
  <c r="CD951" i="1"/>
  <c r="CD1299" i="1"/>
  <c r="CD932" i="1"/>
  <c r="CD1166" i="1"/>
  <c r="CD630" i="1"/>
  <c r="CD827" i="1"/>
  <c r="CD17010" i="1"/>
  <c r="CD1216" i="1"/>
  <c r="CD1012" i="1"/>
  <c r="CD787" i="1"/>
  <c r="CD1182" i="1"/>
  <c r="CD1229" i="1"/>
  <c r="CD624" i="1"/>
  <c r="CD947" i="1"/>
  <c r="CD1135" i="1"/>
  <c r="CD1123" i="1"/>
  <c r="CD930" i="1"/>
  <c r="CD1353" i="1"/>
  <c r="CD1132" i="1"/>
  <c r="CD1076" i="1"/>
  <c r="CD1253" i="1"/>
  <c r="CD632" i="1"/>
  <c r="CD1069" i="1"/>
  <c r="CD1087" i="1"/>
  <c r="CD836" i="1"/>
  <c r="CD967" i="1"/>
  <c r="CD1383" i="1"/>
  <c r="CD901" i="1"/>
  <c r="CD1309" i="1"/>
  <c r="CD626" i="1"/>
  <c r="CD701" i="1"/>
  <c r="CD668" i="1"/>
  <c r="CD1024" i="1"/>
  <c r="CD815" i="1"/>
  <c r="CD1371" i="1"/>
  <c r="CD882" i="1"/>
  <c r="CD1210" i="1"/>
  <c r="CD1307" i="1"/>
  <c r="CD635" i="1"/>
  <c r="CD952" i="1"/>
  <c r="CD1308" i="1"/>
  <c r="CD1214" i="1"/>
  <c r="CD862" i="1"/>
  <c r="CD1084" i="1"/>
  <c r="CD644" i="1"/>
  <c r="CD1221" i="1"/>
  <c r="CD631" i="1"/>
  <c r="CD842" i="1"/>
  <c r="CD1352" i="1"/>
  <c r="CD1385" i="1"/>
  <c r="CD720" i="1"/>
  <c r="CD699" i="1"/>
  <c r="CD1396" i="1"/>
  <c r="CD606" i="1"/>
  <c r="CD854" i="1"/>
  <c r="CD850" i="1"/>
  <c r="CD1003" i="1"/>
  <c r="CD1301" i="1"/>
  <c r="CD873" i="1"/>
  <c r="CD651" i="1"/>
  <c r="CD1115" i="1"/>
  <c r="CD801" i="1"/>
  <c r="CD1186" i="1"/>
  <c r="CD1398" i="1"/>
  <c r="CD1271" i="1"/>
  <c r="CD1282" i="1"/>
  <c r="CD1276" i="1"/>
  <c r="CD647" i="1"/>
  <c r="CD1159" i="1"/>
  <c r="CD910" i="1"/>
  <c r="CD633" i="1"/>
  <c r="CD1027" i="1"/>
  <c r="CD797" i="1"/>
  <c r="CD655" i="1"/>
  <c r="CD1273" i="1"/>
  <c r="CD988" i="1"/>
  <c r="CD892" i="1"/>
  <c r="CD956" i="1"/>
  <c r="CD1147" i="1"/>
  <c r="CD1370" i="1"/>
  <c r="CD743" i="1"/>
  <c r="CD820" i="1"/>
  <c r="CD1090" i="1"/>
  <c r="CD1099" i="1"/>
  <c r="CD1291" i="1"/>
  <c r="CD1138" i="1"/>
  <c r="CD663" i="1"/>
  <c r="CD1161" i="1"/>
  <c r="CD1400" i="1"/>
  <c r="CD872" i="1"/>
  <c r="CD1103" i="1"/>
  <c r="CD1330" i="1"/>
  <c r="CD1195" i="1"/>
  <c r="CD774" i="1"/>
  <c r="CD1322" i="1"/>
  <c r="CD1362" i="1"/>
  <c r="CD1284" i="1"/>
  <c r="CD941" i="1"/>
  <c r="CD1048" i="1"/>
  <c r="CD1283" i="1"/>
  <c r="CD1124" i="1"/>
  <c r="CD1091" i="1"/>
  <c r="CD1395" i="1"/>
  <c r="CD1177" i="1"/>
  <c r="CD1191" i="1"/>
  <c r="CD1112" i="1"/>
  <c r="CD625" i="1"/>
  <c r="CD1151" i="1"/>
  <c r="CD1367" i="1"/>
  <c r="CD646" i="1"/>
  <c r="CD1228" i="1"/>
  <c r="CD874" i="1"/>
  <c r="CD629" i="1"/>
  <c r="CD1222" i="1"/>
  <c r="CD687" i="1"/>
  <c r="CD615" i="1"/>
  <c r="CD1118" i="1"/>
  <c r="CD983" i="1"/>
  <c r="CD950" i="1"/>
  <c r="CD907" i="1"/>
  <c r="CD1096" i="1"/>
  <c r="CD1134" i="1"/>
  <c r="CD1355" i="1"/>
  <c r="CD908" i="1"/>
  <c r="CD1315" i="1"/>
  <c r="CD1113" i="1"/>
  <c r="CD1323" i="1"/>
  <c r="CD1055" i="1"/>
  <c r="CD1341" i="1"/>
  <c r="CD1340" i="1"/>
  <c r="CD1007" i="1"/>
  <c r="CD851" i="1"/>
  <c r="CD1025" i="1"/>
  <c r="CD1347" i="1"/>
  <c r="CD1304" i="1"/>
  <c r="CD978" i="1"/>
  <c r="CD1381" i="1"/>
  <c r="CD1241" i="1"/>
  <c r="CD1129" i="1"/>
  <c r="CD824" i="1"/>
  <c r="CD1356" i="1"/>
  <c r="CD1005" i="1"/>
  <c r="CD1247" i="1"/>
  <c r="CD654" i="1"/>
  <c r="CD1008" i="1"/>
  <c r="CD686" i="1"/>
  <c r="CD1169" i="1"/>
  <c r="CD1140" i="1"/>
  <c r="CD1328" i="1"/>
  <c r="CD1288" i="1"/>
  <c r="CD639" i="1"/>
  <c r="CD1250" i="1"/>
  <c r="CD1236" i="1"/>
  <c r="CD1265" i="1"/>
  <c r="CD1184" i="1"/>
  <c r="CD1041" i="1"/>
  <c r="CD608" i="1"/>
  <c r="CD1139" i="1"/>
  <c r="CD821" i="1"/>
  <c r="CD1037" i="1"/>
  <c r="CD871" i="1"/>
  <c r="CD1119" i="1"/>
  <c r="CD1232" i="1"/>
  <c r="CD1144" i="1"/>
  <c r="CD613" i="1"/>
  <c r="CD1062" i="1"/>
  <c r="CD1329" i="1"/>
  <c r="CD705" i="1"/>
  <c r="CD1369" i="1"/>
  <c r="CD949" i="1"/>
  <c r="CD1338" i="1"/>
  <c r="CD1263" i="1"/>
  <c r="CD883" i="1"/>
  <c r="CD1272" i="1"/>
  <c r="CD1254" i="1"/>
  <c r="CD1038" i="1"/>
  <c r="CD723" i="1"/>
  <c r="CD1377" i="1"/>
  <c r="CD964" i="1"/>
  <c r="CD1290" i="1"/>
  <c r="CD945" i="1"/>
  <c r="CD1188" i="1"/>
  <c r="CD1311" i="1"/>
  <c r="CD1316" i="1"/>
  <c r="CD679" i="1"/>
  <c r="CD1170" i="1"/>
  <c r="CD691" i="1"/>
  <c r="CD1101" i="1"/>
  <c r="CD1376" i="1"/>
  <c r="CD1261" i="1"/>
  <c r="CD1293" i="1"/>
  <c r="CD638" i="1"/>
  <c r="CD1297" i="1"/>
  <c r="CD1034" i="1"/>
  <c r="CD843" i="1"/>
  <c r="CD1167" i="1"/>
  <c r="CD1181" i="1"/>
  <c r="CD662" i="1"/>
  <c r="CD1413" i="1"/>
  <c r="CD640" i="1"/>
  <c r="CD1262" i="1"/>
  <c r="CD923" i="1"/>
  <c r="CD1258" i="1"/>
  <c r="CD1128" i="1"/>
  <c r="CD1150" i="1"/>
  <c r="CD1357" i="1"/>
  <c r="CD1208" i="1"/>
  <c r="CD1130" i="1"/>
  <c r="CD1110" i="1"/>
  <c r="CD1153" i="1"/>
  <c r="CD981" i="1"/>
  <c r="CD1415" i="1"/>
  <c r="CD1211" i="1"/>
  <c r="CD1059" i="1"/>
  <c r="CD1239" i="1"/>
  <c r="CD1256" i="1"/>
  <c r="CD1231" i="1"/>
  <c r="CD763" i="1"/>
  <c r="CD673" i="1"/>
  <c r="CD795" i="1"/>
  <c r="CD741" i="1"/>
  <c r="CD1043" i="1"/>
  <c r="CD1070" i="1"/>
  <c r="CD769" i="1"/>
  <c r="CD829" i="1"/>
  <c r="CD1117" i="1"/>
  <c r="CD1082" i="1"/>
  <c r="CD1408" i="1"/>
  <c r="CD1245" i="1"/>
  <c r="CD1078" i="1"/>
  <c r="CD737" i="1"/>
  <c r="CD1104" i="1"/>
  <c r="CD1378" i="1"/>
  <c r="CD1023" i="1"/>
  <c r="CD976" i="1"/>
  <c r="CD1149" i="1"/>
  <c r="CD1185" i="1"/>
  <c r="CD1148" i="1"/>
  <c r="CD1237" i="1"/>
  <c r="CD1246" i="1"/>
  <c r="CD1065" i="1"/>
  <c r="CD1358" i="1"/>
  <c r="CD1257" i="1"/>
  <c r="CD1227" i="1"/>
  <c r="CD1302" i="1"/>
  <c r="CD1199" i="1"/>
  <c r="CD1111" i="1"/>
  <c r="CD1361" i="1"/>
  <c r="CD1052" i="1"/>
  <c r="CD1022" i="1"/>
  <c r="CD1146" i="1"/>
  <c r="CD727" i="1"/>
  <c r="CD1220" i="1"/>
  <c r="CD1077" i="1"/>
  <c r="CD1379" i="1"/>
  <c r="CD767" i="1"/>
  <c r="CD1248" i="1"/>
  <c r="CD1179" i="1"/>
  <c r="CD1394" i="1"/>
  <c r="CD1126" i="1"/>
  <c r="CD915" i="1"/>
  <c r="CD1411" i="1"/>
  <c r="CD710" i="1"/>
  <c r="CD1009" i="1"/>
  <c r="CD916" i="1"/>
  <c r="CD1142" i="1"/>
  <c r="CD1342" i="1"/>
  <c r="CD1050" i="1"/>
  <c r="CD973" i="1"/>
  <c r="CD1198" i="1"/>
  <c r="CD982" i="1"/>
  <c r="CD1295" i="1"/>
  <c r="CD853" i="1"/>
  <c r="CD1259" i="1"/>
  <c r="CD1172" i="1"/>
  <c r="CD1274" i="1"/>
  <c r="CD1004" i="1"/>
  <c r="CD622" i="1"/>
  <c r="CD1414" i="1"/>
  <c r="CD1039" i="1"/>
  <c r="CD1018" i="1"/>
  <c r="CD1306" i="1"/>
  <c r="CD1178" i="1"/>
  <c r="CD1121" i="1"/>
  <c r="CD1278" i="1"/>
  <c r="CD1109" i="1"/>
  <c r="CD1225" i="1"/>
  <c r="CD1268" i="1"/>
  <c r="CD1223" i="1"/>
  <c r="CD1350" i="1"/>
  <c r="CD1354" i="1"/>
  <c r="CD1359" i="1"/>
  <c r="CD1042" i="1"/>
  <c r="CD681" i="1"/>
  <c r="CD1204" i="1"/>
  <c r="CD1388" i="1"/>
  <c r="CD1190" i="1"/>
  <c r="CD619" i="1"/>
  <c r="CD1085" i="1"/>
  <c r="CD1094" i="1"/>
  <c r="CD1410" i="1"/>
  <c r="CD1296" i="1"/>
  <c r="CD1404" i="1"/>
  <c r="CD728" i="1"/>
  <c r="CD1312" i="1"/>
  <c r="CD1365" i="1"/>
  <c r="CD1235" i="1"/>
  <c r="CD1326" i="1"/>
  <c r="CD1083" i="1"/>
  <c r="CD996" i="1"/>
  <c r="CD1249" i="1"/>
  <c r="CD1028" i="1"/>
  <c r="CD1175" i="1"/>
  <c r="CD1207" i="1"/>
  <c r="CD936" i="1"/>
  <c r="CD1196" i="1"/>
  <c r="CD657" i="1"/>
  <c r="CD1337" i="1"/>
  <c r="CD1155" i="1"/>
  <c r="CD1064" i="1"/>
  <c r="CD1205" i="1"/>
  <c r="CD1200" i="1"/>
  <c r="CD1057" i="1"/>
  <c r="CD1366" i="1"/>
  <c r="CD1264" i="1"/>
  <c r="CD1095" i="1"/>
  <c r="CD1158" i="1"/>
  <c r="CD1294" i="1"/>
  <c r="CD1332" i="1"/>
  <c r="CD1029" i="1"/>
  <c r="CD1122" i="1"/>
  <c r="CD1154" i="1"/>
  <c r="CD1183" i="1"/>
  <c r="CD778" i="1"/>
  <c r="CD831" i="1"/>
  <c r="CD997" i="1"/>
  <c r="CD1015" i="1"/>
  <c r="CD627" i="1"/>
  <c r="CD1318" i="1"/>
  <c r="CD1303" i="1"/>
  <c r="CD926" i="1"/>
  <c r="CD1305" i="1"/>
  <c r="CD1193" i="1"/>
  <c r="CD912" i="1"/>
  <c r="CD1292" i="1"/>
  <c r="CD650" i="1"/>
  <c r="CD1242" i="1"/>
  <c r="CD855" i="1"/>
  <c r="CD1215" i="1"/>
  <c r="CD1372" i="1"/>
  <c r="CD875" i="1"/>
  <c r="CD618" i="1"/>
  <c r="CD993" i="1"/>
  <c r="CD770" i="1"/>
  <c r="CD1002" i="1"/>
  <c r="CD1156" i="1"/>
  <c r="CD1403" i="1"/>
  <c r="CD934" i="1"/>
  <c r="CD1374" i="1"/>
  <c r="CD1269" i="1"/>
  <c r="CD1336" i="1"/>
  <c r="CD1390" i="1"/>
  <c r="CD1088" i="1"/>
  <c r="CD1067" i="1"/>
  <c r="CD1197" i="1"/>
  <c r="CD1107" i="1"/>
  <c r="CD1105" i="1"/>
  <c r="CD1171" i="1"/>
  <c r="CD1314" i="1"/>
  <c r="CD694" i="1"/>
  <c r="CD1092" i="1"/>
  <c r="CD1014" i="1"/>
  <c r="CD977" i="1"/>
  <c r="CD1218" i="1"/>
  <c r="CD877" i="1"/>
  <c r="CD906" i="1"/>
  <c r="CD894" i="1"/>
  <c r="CD1120" i="1"/>
  <c r="CD637" i="1"/>
  <c r="CD1152" i="1"/>
  <c r="CD955" i="1"/>
  <c r="CD677" i="1"/>
  <c r="CD1298" i="1"/>
  <c r="CD870" i="1"/>
  <c r="CD1168" i="1"/>
  <c r="CD1063" i="1"/>
  <c r="CD1164" i="1"/>
  <c r="CD1097" i="1"/>
  <c r="CD819" i="1"/>
  <c r="CD885" i="1"/>
  <c r="CD1114" i="1"/>
  <c r="CD886" i="1"/>
  <c r="CD1006" i="1"/>
  <c r="CD1387" i="1"/>
  <c r="CD1040" i="1"/>
  <c r="CD1213" i="1"/>
  <c r="CD1327" i="1"/>
  <c r="CD1243" i="1"/>
  <c r="CD860" i="1"/>
  <c r="CD890" i="1"/>
  <c r="CD1286" i="1"/>
  <c r="CD1108" i="1"/>
  <c r="CD1368" i="1"/>
  <c r="CD1380" i="1"/>
  <c r="CD1046" i="1"/>
  <c r="CD1127" i="1"/>
  <c r="CD1325" i="1"/>
  <c r="CD1287" i="1"/>
  <c r="CD1317" i="1"/>
  <c r="CD1217" i="1"/>
  <c r="CD858" i="1"/>
  <c r="CD852" i="1"/>
  <c r="CD806" i="1"/>
  <c r="CD857" i="1"/>
  <c r="CD659" i="1"/>
  <c r="CD995" i="1"/>
  <c r="CD617" i="1"/>
  <c r="CD1102" i="1"/>
  <c r="CD969" i="1"/>
  <c r="CD975" i="1"/>
  <c r="CD897" i="1"/>
  <c r="CD1224" i="1"/>
  <c r="CD645" i="1"/>
  <c r="CD634" i="1"/>
  <c r="CD1397" i="1"/>
  <c r="CD900" i="1"/>
  <c r="CD1137" i="1"/>
  <c r="CD924" i="1"/>
  <c r="CD913" i="1"/>
  <c r="CD1401" i="1"/>
  <c r="CD1017" i="1"/>
  <c r="CD1351" i="1"/>
  <c r="CD1320" i="1"/>
  <c r="CD1116" i="1"/>
  <c r="CD818" i="1"/>
  <c r="CD1206" i="1"/>
  <c r="CD1162" i="1"/>
  <c r="CD1079" i="1"/>
  <c r="CD1189" i="1"/>
  <c r="CD1277" i="1"/>
  <c r="CD1319" i="1"/>
  <c r="CD1032" i="1"/>
  <c r="CD1405" i="1"/>
  <c r="CD833" i="1"/>
  <c r="CD999" i="1"/>
  <c r="CD1180" i="1"/>
  <c r="CD1157" i="1"/>
  <c r="CD1251" i="1"/>
  <c r="CD1389" i="1"/>
  <c r="CD1349" i="1"/>
  <c r="CD1310" i="1"/>
  <c r="CD933" i="1"/>
  <c r="CD928" i="1"/>
  <c r="CD760" i="1"/>
  <c r="CD859" i="1"/>
  <c r="CD628" i="1"/>
  <c r="CD990" i="1"/>
  <c r="CD1133" i="1"/>
  <c r="CD1061" i="1"/>
  <c r="CD603" i="1"/>
  <c r="CD942" i="1"/>
  <c r="CD902" i="1"/>
  <c r="CD1280" i="1"/>
  <c r="CD641" i="1"/>
  <c r="CD776" i="1"/>
  <c r="CD828" i="1"/>
  <c r="CD700" i="1"/>
  <c r="CD731" i="1"/>
  <c r="CD756" i="1"/>
  <c r="CD786" i="1"/>
  <c r="CD1313" i="1"/>
  <c r="CD777" i="1"/>
  <c r="CD784" i="1"/>
  <c r="CD717" i="1"/>
  <c r="CD1163" i="1"/>
  <c r="CD800" i="1"/>
  <c r="CD1056" i="1"/>
  <c r="CD740" i="1"/>
  <c r="CD963" i="1"/>
  <c r="CD834" i="1"/>
  <c r="CD1335" i="1"/>
  <c r="CD1409" i="1"/>
  <c r="CD669" i="1"/>
  <c r="CD703" i="1"/>
  <c r="CD856" i="1"/>
  <c r="CD690" i="1"/>
  <c r="CD724" i="1"/>
  <c r="CD790" i="1"/>
  <c r="CD1202" i="1"/>
  <c r="CD730" i="1"/>
  <c r="CD1036" i="1"/>
  <c r="CD670" i="1"/>
  <c r="CD1270" i="1"/>
  <c r="CD753" i="1"/>
  <c r="CD1033" i="1"/>
  <c r="CD693" i="1"/>
  <c r="CD957" i="1"/>
  <c r="CD1386" i="1"/>
  <c r="CD761" i="1"/>
  <c r="CD791" i="1"/>
  <c r="CD1321" i="1"/>
  <c r="CD707" i="1"/>
  <c r="CD864" i="1"/>
  <c r="CD697" i="1"/>
  <c r="CD832" i="1"/>
  <c r="CD781" i="1"/>
  <c r="CD604" i="1"/>
  <c r="CD721" i="1"/>
  <c r="CD1279" i="1"/>
  <c r="CD804" i="1"/>
  <c r="CD1219" i="1"/>
  <c r="CD904" i="1"/>
  <c r="CD966" i="1"/>
  <c r="CD765" i="1"/>
  <c r="CD716" i="1"/>
  <c r="CD1399" i="1"/>
  <c r="CD675" i="1"/>
  <c r="CD1252" i="1"/>
  <c r="CD711" i="1"/>
  <c r="CD841" i="1"/>
  <c r="CD794" i="1"/>
  <c r="CD656" i="1"/>
  <c r="CD734" i="1"/>
  <c r="CD1173" i="1"/>
  <c r="CD674" i="1"/>
  <c r="CD959" i="1"/>
  <c r="CD757" i="1"/>
  <c r="CD961" i="1"/>
  <c r="CD985" i="1"/>
  <c r="CD1081" i="1"/>
  <c r="CD1234" i="1"/>
  <c r="CD1201" i="1"/>
  <c r="CD771" i="1"/>
  <c r="CD1054" i="1"/>
  <c r="CD762" i="1"/>
  <c r="CD984" i="1"/>
  <c r="CD702" i="1"/>
  <c r="CD1051" i="1"/>
  <c r="CD785" i="1"/>
  <c r="CD1143" i="1"/>
  <c r="CD725" i="1"/>
  <c r="CD1363" i="1"/>
  <c r="CD729" i="1"/>
  <c r="CD1407" i="1"/>
  <c r="CD1331" i="1"/>
  <c r="CD1145" i="1"/>
  <c r="CD780" i="1"/>
  <c r="CD1233" i="1"/>
  <c r="CD709" i="1"/>
  <c r="CD876" i="1"/>
  <c r="CD817" i="1"/>
  <c r="CD745" i="1"/>
  <c r="CD715" i="1"/>
  <c r="CD685" i="1"/>
  <c r="CD798" i="1"/>
  <c r="CD768" i="1"/>
  <c r="CD738" i="1"/>
  <c r="CD708" i="1"/>
  <c r="CD678" i="1"/>
  <c r="CD684" i="1"/>
  <c r="CD759" i="1"/>
  <c r="CD752" i="1"/>
  <c r="CD722" i="1"/>
  <c r="CD692" i="1"/>
  <c r="CD713" i="1"/>
  <c r="CD766" i="1"/>
  <c r="CD796" i="1"/>
  <c r="CD706" i="1"/>
  <c r="CD736" i="1"/>
  <c r="CD789" i="1"/>
  <c r="CD676" i="1"/>
  <c r="CD793" i="1"/>
  <c r="CD783" i="1"/>
  <c r="CD733" i="1"/>
  <c r="CD748" i="1"/>
  <c r="CD1212" i="1"/>
  <c r="CD773" i="1"/>
  <c r="CD958" i="1"/>
  <c r="CD683" i="1"/>
  <c r="CD726" i="1"/>
  <c r="CD779" i="1"/>
  <c r="CD972" i="1"/>
  <c r="CD719" i="1"/>
  <c r="CD749" i="1"/>
  <c r="CD802" i="1"/>
  <c r="CD689" i="1"/>
  <c r="CD742" i="1"/>
  <c r="CD772" i="1"/>
  <c r="CD682" i="1"/>
  <c r="CD838" i="1"/>
  <c r="CD696" i="1"/>
  <c r="CD735" i="1"/>
  <c r="CD704" i="1"/>
  <c r="CD755" i="1"/>
  <c r="CD712" i="1"/>
  <c r="CD922" i="1"/>
  <c r="CD881" i="1"/>
  <c r="CD884" i="1"/>
  <c r="CD732" i="1"/>
  <c r="CD688" i="1"/>
  <c r="CD805" i="1"/>
  <c r="CD680" i="1"/>
  <c r="CD672" i="1"/>
  <c r="CD940" i="1"/>
  <c r="CD1089" i="1"/>
  <c r="CD744" i="1"/>
  <c r="CD782" i="1"/>
  <c r="CD698" i="1"/>
  <c r="CD792" i="1"/>
  <c r="CD671" i="1"/>
  <c r="CD695" i="1"/>
  <c r="CD3521" i="1"/>
  <c r="CD3008" i="1"/>
  <c r="CD3993" i="1"/>
  <c r="CD3796" i="1"/>
  <c r="CD3756" i="1"/>
  <c r="CD3566" i="1"/>
  <c r="CD3707" i="1"/>
  <c r="CD3331" i="1"/>
  <c r="CD3846" i="1"/>
  <c r="CD3934" i="1"/>
  <c r="CD3118" i="1"/>
  <c r="CD3624" i="1"/>
  <c r="CD3197" i="1"/>
  <c r="CD3175" i="1"/>
  <c r="CD3606" i="1"/>
  <c r="CD4000" i="1"/>
  <c r="CD3763" i="1"/>
  <c r="CD3922" i="1"/>
  <c r="CD3121" i="1"/>
  <c r="CD3314" i="1"/>
  <c r="CD3712" i="1"/>
  <c r="CD3708" i="1"/>
  <c r="CD3679" i="1"/>
  <c r="CD3573" i="1"/>
  <c r="CD3057" i="1"/>
  <c r="CD3626" i="1"/>
  <c r="CD3244" i="1"/>
  <c r="CD3700" i="1"/>
  <c r="CD3945" i="1"/>
  <c r="CD3794" i="1"/>
  <c r="CD3554" i="1"/>
  <c r="CD3293" i="1"/>
  <c r="CD3069" i="1"/>
  <c r="CD3690" i="1"/>
  <c r="CD3889" i="1"/>
  <c r="CD3854" i="1"/>
  <c r="CD3070" i="1"/>
  <c r="CD3090" i="1"/>
  <c r="CD3283" i="1"/>
  <c r="CD3910" i="1"/>
  <c r="CD3379" i="1"/>
  <c r="CD3200" i="1"/>
  <c r="CD3616" i="1"/>
  <c r="CD3680" i="1"/>
  <c r="CD3927" i="1"/>
  <c r="CD3855" i="1"/>
  <c r="CD3782" i="1"/>
  <c r="CD3885" i="1"/>
  <c r="CD3341" i="1"/>
  <c r="CD3686" i="1"/>
  <c r="CD3987" i="1"/>
  <c r="CD3620" i="1"/>
  <c r="CD3685" i="1"/>
  <c r="CD3285" i="1"/>
  <c r="CD3050" i="1"/>
  <c r="CD3642" i="1"/>
  <c r="CD3099" i="1"/>
  <c r="CD3043" i="1"/>
  <c r="CD3912" i="1"/>
  <c r="CD3453" i="1"/>
  <c r="CD3103" i="1"/>
  <c r="CD3094" i="1"/>
  <c r="CD3205" i="1"/>
  <c r="CD3220" i="1"/>
  <c r="CD3272" i="1"/>
  <c r="CD3798" i="1"/>
  <c r="CD3996" i="1"/>
  <c r="CD3883" i="1"/>
  <c r="CD3270" i="1"/>
  <c r="CD3903" i="1"/>
  <c r="CD3467" i="1"/>
  <c r="CD3428" i="1"/>
  <c r="CD3088" i="1"/>
  <c r="CD3727" i="1"/>
  <c r="CD3802" i="1"/>
  <c r="CD3254" i="1"/>
  <c r="CD3243" i="1"/>
  <c r="CD3775" i="1"/>
  <c r="CD3212" i="1"/>
  <c r="CD3544" i="1"/>
  <c r="CD3725" i="1"/>
  <c r="CD3217" i="1"/>
  <c r="CD3887" i="1"/>
  <c r="CD3819" i="1"/>
  <c r="CD3705" i="1"/>
  <c r="CD3674" i="1"/>
  <c r="CD3317" i="1"/>
  <c r="CD3083" i="1"/>
  <c r="CD3460" i="1"/>
  <c r="CD3133" i="1"/>
  <c r="CD3824" i="1"/>
  <c r="CD3599" i="1"/>
  <c r="CD3286" i="1"/>
  <c r="CD3926" i="1"/>
  <c r="CD3784" i="1"/>
  <c r="CD3396" i="1"/>
  <c r="CD3724" i="1"/>
  <c r="CD3266" i="1"/>
  <c r="CD3434" i="1"/>
  <c r="CD3139" i="1"/>
  <c r="CD3919" i="1"/>
  <c r="CD3907" i="1"/>
  <c r="CD3472" i="1"/>
  <c r="CD3583" i="1"/>
  <c r="CD3663" i="1"/>
  <c r="CD3711" i="1"/>
  <c r="CD3059" i="1"/>
  <c r="CD3294" i="1"/>
  <c r="CD3842" i="1"/>
  <c r="CD3289" i="1"/>
  <c r="CD3964" i="1"/>
  <c r="CD3803" i="1"/>
  <c r="CD3105" i="1"/>
  <c r="CD3346" i="1"/>
  <c r="CD3872" i="1"/>
  <c r="CD3301" i="1"/>
  <c r="CD3226" i="1"/>
  <c r="CD3553" i="1"/>
  <c r="CD3002" i="1"/>
  <c r="CD3024" i="1"/>
  <c r="CD3821" i="1"/>
  <c r="CD3247" i="1"/>
  <c r="CD3195" i="1"/>
  <c r="CD3420" i="1"/>
  <c r="CD3352" i="1"/>
  <c r="CD3476" i="1"/>
  <c r="CD3613" i="1"/>
  <c r="CD3498" i="1"/>
  <c r="CD3888" i="1"/>
  <c r="CD3837" i="1"/>
  <c r="CD3877" i="1"/>
  <c r="CD3694" i="1"/>
  <c r="CD3204" i="1"/>
  <c r="CD3210" i="1"/>
  <c r="CD3124" i="1"/>
  <c r="CD3841" i="1"/>
  <c r="CD3634" i="1"/>
  <c r="CD3435" i="1"/>
  <c r="CD3607" i="1"/>
  <c r="CD3980" i="1"/>
  <c r="CD3713" i="1"/>
  <c r="CD3108" i="1"/>
  <c r="CD3380" i="1"/>
  <c r="CD3873" i="1"/>
  <c r="CD3858" i="1"/>
  <c r="CD3729" i="1"/>
  <c r="CD3597" i="1"/>
  <c r="CD3164" i="1"/>
  <c r="CD3932" i="1"/>
  <c r="CD3736" i="1"/>
  <c r="CD3471" i="1"/>
  <c r="CD3374" i="1"/>
  <c r="CD3952" i="1"/>
  <c r="CD3530" i="1"/>
  <c r="CD3535" i="1"/>
  <c r="CD3342" i="1"/>
  <c r="CD3169" i="1"/>
  <c r="CD3202" i="1"/>
  <c r="CD3047" i="1"/>
  <c r="CD3559" i="1"/>
  <c r="CD3827" i="1"/>
  <c r="CD3661" i="1"/>
  <c r="CD3956" i="1"/>
  <c r="CD3054" i="1"/>
  <c r="CD3817" i="1"/>
  <c r="CD3412" i="1"/>
  <c r="CD3249" i="1"/>
  <c r="CD3615" i="1"/>
  <c r="CD3942" i="1"/>
  <c r="CD3166" i="1"/>
  <c r="CD3354" i="1"/>
  <c r="CD3299" i="1"/>
  <c r="CD3890" i="1"/>
  <c r="CD3671" i="1"/>
  <c r="CD3974" i="1"/>
  <c r="CD3315" i="1"/>
  <c r="CD3545" i="1"/>
  <c r="CD3900" i="1"/>
  <c r="CD3007" i="1"/>
  <c r="CD3940" i="1"/>
  <c r="CD3982" i="1"/>
  <c r="CD3135" i="1"/>
  <c r="CD3391" i="1"/>
  <c r="CD3501" i="1"/>
  <c r="CD3951" i="1"/>
  <c r="CD3473" i="1"/>
  <c r="CD3761" i="1"/>
  <c r="CD3021" i="1"/>
  <c r="CD3463" i="1"/>
  <c r="CD3741" i="1"/>
  <c r="CD3404" i="1"/>
  <c r="CD3377" i="1"/>
  <c r="CD3145" i="1"/>
  <c r="CD3505" i="1"/>
  <c r="CD3687" i="1"/>
  <c r="CD3023" i="1"/>
  <c r="CD3056" i="1"/>
  <c r="CD3395" i="1"/>
  <c r="CD3157" i="1"/>
  <c r="CD3015" i="1"/>
  <c r="CD3896" i="1"/>
  <c r="CD3400" i="1"/>
  <c r="CD3986" i="1"/>
  <c r="CD3668" i="1"/>
  <c r="CD3117" i="1"/>
  <c r="CD3001" i="1"/>
  <c r="CD3065" i="1"/>
  <c r="CD3623" i="1"/>
  <c r="CD3392" i="1"/>
  <c r="CD3868" i="1"/>
  <c r="CD3442" i="1"/>
  <c r="CD3601" i="1"/>
  <c r="CD3443" i="1"/>
  <c r="CD3843" i="1"/>
  <c r="CD3182" i="1"/>
  <c r="CD3571" i="1"/>
  <c r="CD3971" i="1"/>
  <c r="CD3438" i="1"/>
  <c r="CD3361" i="1"/>
  <c r="CD3053" i="1"/>
  <c r="CD3939" i="1"/>
  <c r="CD3033" i="1"/>
  <c r="CD3406" i="1"/>
  <c r="CD3181" i="1"/>
  <c r="CD3881" i="1"/>
  <c r="CD3264" i="1"/>
  <c r="CD3670" i="1"/>
  <c r="CD3577" i="1"/>
  <c r="CD3470" i="1"/>
  <c r="CD3371" i="1"/>
  <c r="CD3493" i="1"/>
  <c r="CD3511" i="1"/>
  <c r="CD3722" i="1"/>
  <c r="CD3102" i="1"/>
  <c r="CD3385" i="1"/>
  <c r="CD3838" i="1"/>
  <c r="CD3468" i="1"/>
  <c r="CD3415" i="1"/>
  <c r="CD3193" i="1"/>
  <c r="CD3378" i="1"/>
  <c r="CD3733" i="1"/>
  <c r="CD3194" i="1"/>
  <c r="CD3536" i="1"/>
  <c r="CD3073" i="1"/>
  <c r="CD3649" i="1"/>
  <c r="CD3800" i="1"/>
  <c r="CD3316" i="1"/>
  <c r="CD3911" i="1"/>
  <c r="CD3902" i="1"/>
  <c r="CD3296" i="1"/>
  <c r="CD3206" i="1"/>
  <c r="CD3656" i="1"/>
  <c r="CD3457" i="1"/>
  <c r="CD3149" i="1"/>
  <c r="CD3440" i="1"/>
  <c r="CD3424" i="1"/>
  <c r="CD3875" i="1"/>
  <c r="CD3965" i="1"/>
  <c r="CD3211" i="1"/>
  <c r="CD3557" i="1"/>
  <c r="CD3482" i="1"/>
  <c r="CD3126" i="1"/>
  <c r="CD3985" i="1"/>
  <c r="CD3632" i="1"/>
  <c r="CD3180" i="1"/>
  <c r="CD3781" i="1"/>
  <c r="CD3274" i="1"/>
  <c r="CD3857" i="1"/>
  <c r="CD3049" i="1"/>
  <c r="CD3978" i="1"/>
  <c r="CD3581" i="1"/>
  <c r="CD3586" i="1"/>
  <c r="CD3528" i="1"/>
  <c r="CD3382" i="1"/>
  <c r="CD3810" i="1"/>
  <c r="CD3328" i="1"/>
  <c r="CD3281" i="1"/>
  <c r="CD3004" i="1"/>
  <c r="CD3387" i="1"/>
  <c r="CD3203" i="1"/>
  <c r="CD3016" i="1"/>
  <c r="CD3709" i="1"/>
  <c r="CD3324" i="1"/>
  <c r="CD3845" i="1"/>
  <c r="CD3344" i="1"/>
  <c r="CD3132" i="1"/>
  <c r="CD3137" i="1"/>
  <c r="CD3778" i="1"/>
  <c r="CD3251" i="1"/>
  <c r="CD3279" i="1"/>
  <c r="CD3496" i="1"/>
  <c r="CD3312" i="1"/>
  <c r="CD3469" i="1"/>
  <c r="CD3706" i="1"/>
  <c r="CD3035" i="1"/>
  <c r="CD3142" i="1"/>
  <c r="CD3565" i="1"/>
  <c r="CD3561" i="1"/>
  <c r="CD3417" i="1"/>
  <c r="CD3348" i="1"/>
  <c r="CD3414" i="1"/>
  <c r="CD3345" i="1"/>
  <c r="CD3774" i="1"/>
  <c r="CD3445" i="1"/>
  <c r="CD3214" i="1"/>
  <c r="CD3097" i="1"/>
  <c r="CD3519" i="1"/>
  <c r="CD3870" i="1"/>
  <c r="CD3562" i="1"/>
  <c r="CD3355" i="1"/>
  <c r="CD3131" i="1"/>
  <c r="CD3208" i="1"/>
  <c r="CD3310" i="1"/>
  <c r="CD3302" i="1"/>
  <c r="CD3675" i="1"/>
  <c r="CD3856" i="1"/>
  <c r="CD3060" i="1"/>
  <c r="CD3337" i="1"/>
  <c r="CD3657" i="1"/>
  <c r="CD3048" i="1"/>
  <c r="CD3651" i="1"/>
  <c r="CD3920" i="1"/>
  <c r="CD3351" i="1"/>
  <c r="CD3652" i="1"/>
  <c r="CD3770" i="1"/>
  <c r="CD3839" i="1"/>
  <c r="CD3259" i="1"/>
  <c r="CD3633" i="1"/>
  <c r="CD3950" i="1"/>
  <c r="CD3684" i="1"/>
  <c r="CD3227" i="1"/>
  <c r="CD3478" i="1"/>
  <c r="CD3828" i="1"/>
  <c r="CD3067" i="1"/>
  <c r="CD3874" i="1"/>
  <c r="CD3913" i="1"/>
  <c r="CD3893" i="1"/>
  <c r="CD3192" i="1"/>
  <c r="CD3170" i="1"/>
  <c r="CD3943" i="1"/>
  <c r="CD3248" i="1"/>
  <c r="CD3808" i="1"/>
  <c r="CD3466" i="1"/>
  <c r="CD3365" i="1"/>
  <c r="CD3425" i="1"/>
  <c r="CD3954" i="1"/>
  <c r="CD3216" i="1"/>
  <c r="CD3847" i="1"/>
  <c r="CD3618" i="1"/>
  <c r="CD3785" i="1"/>
  <c r="CD3604" i="1"/>
  <c r="CD3928" i="1"/>
  <c r="CD3280" i="1"/>
  <c r="CD3265" i="1"/>
  <c r="CD3095" i="1"/>
  <c r="CD3848" i="1"/>
  <c r="CD3332" i="1"/>
  <c r="CD3983" i="1"/>
  <c r="CD3611" i="1"/>
  <c r="CD3871" i="1"/>
  <c r="CD3805" i="1"/>
  <c r="CD3992" i="1"/>
  <c r="CD3298" i="1"/>
  <c r="CD3347" i="1"/>
  <c r="CD3963" i="1"/>
  <c r="CD3454" i="1"/>
  <c r="CD3383" i="1"/>
  <c r="CD3028" i="1"/>
  <c r="CD3218" i="1"/>
  <c r="CD3688" i="1"/>
  <c r="CD3037" i="1"/>
  <c r="CD3080" i="1"/>
  <c r="CD3119" i="1"/>
  <c r="CD3367" i="1"/>
  <c r="CD3935" i="1"/>
  <c r="CD3239" i="1"/>
  <c r="CD3384" i="1"/>
  <c r="CD3146" i="1"/>
  <c r="CD3213" i="1"/>
  <c r="CD3084" i="1"/>
  <c r="CD3547" i="1"/>
  <c r="CD3723" i="1"/>
  <c r="CD3429" i="1"/>
  <c r="CD3749" i="1"/>
  <c r="CD3958" i="1"/>
  <c r="CD3455" i="1"/>
  <c r="CD3446" i="1"/>
  <c r="CD3386" i="1"/>
  <c r="CD3594" i="1"/>
  <c r="CD3769" i="1"/>
  <c r="CD3915" i="1"/>
  <c r="CD3364" i="1"/>
  <c r="CD3325" i="1"/>
  <c r="CD3625" i="1"/>
  <c r="CD3537" i="1"/>
  <c r="CD3075" i="1"/>
  <c r="CD3167" i="1"/>
  <c r="CD3908" i="1"/>
  <c r="CD3085" i="1"/>
  <c r="CD3235" i="1"/>
  <c r="CD3720" i="1"/>
  <c r="CD3134" i="1"/>
  <c r="CD3859" i="1"/>
  <c r="CD3582" i="1"/>
  <c r="CD3621" i="1"/>
  <c r="CD3229" i="1"/>
  <c r="CD3564" i="1"/>
  <c r="CD3198" i="1"/>
  <c r="CD3897" i="1"/>
  <c r="CD3806" i="1"/>
  <c r="CD3508" i="1"/>
  <c r="CD3292" i="1"/>
  <c r="CD3977" i="1"/>
  <c r="CD3450" i="1"/>
  <c r="CD3153" i="1"/>
  <c r="CD3548" i="1"/>
  <c r="CD3989" i="1"/>
  <c r="CD3570" i="1"/>
  <c r="CD3716" i="1"/>
  <c r="CD3271" i="1"/>
  <c r="CD3930" i="1"/>
  <c r="CD3578" i="1"/>
  <c r="CD3697" i="1"/>
  <c r="CD3538" i="1"/>
  <c r="CD3089" i="1"/>
  <c r="CD3693" i="1"/>
  <c r="CD3236" i="1"/>
  <c r="CD3773" i="1"/>
  <c r="CD3678" i="1"/>
  <c r="CD3263" i="1"/>
  <c r="CD3081" i="1"/>
  <c r="CD3184" i="1"/>
  <c r="CD3221" i="1"/>
  <c r="CD3523" i="1"/>
  <c r="CD3188" i="1"/>
  <c r="CD3584" i="1"/>
  <c r="CD3063" i="1"/>
  <c r="CD3882" i="1"/>
  <c r="CD3563" i="1"/>
  <c r="CD3120" i="1"/>
  <c r="CD3516" i="1"/>
  <c r="CD3111" i="1"/>
  <c r="CD3699" i="1"/>
  <c r="CD3689" i="1"/>
  <c r="CD3638" i="1"/>
  <c r="CD3750" i="1"/>
  <c r="CD3745" i="1"/>
  <c r="CD3853" i="1"/>
  <c r="CD3612" i="1"/>
  <c r="CD3462" i="1"/>
  <c r="CD3144" i="1"/>
  <c r="CD3163" i="1"/>
  <c r="CD3677" i="1"/>
  <c r="CD3151" i="1"/>
  <c r="CD3408" i="1"/>
  <c r="CD3252" i="1"/>
  <c r="CD3077" i="1"/>
  <c r="CD3504" i="1"/>
  <c r="CD3696" i="1"/>
  <c r="CD3052" i="1"/>
  <c r="CD3524" i="1"/>
  <c r="CD3339" i="1"/>
  <c r="CD3029" i="1"/>
  <c r="CD3158" i="1"/>
  <c r="CD3585" i="1"/>
  <c r="CD3759" i="1"/>
  <c r="CD3944" i="1"/>
  <c r="CD3549" i="1"/>
  <c r="CD3225" i="1"/>
  <c r="CD3918" i="1"/>
  <c r="CD3207" i="1"/>
  <c r="CD3592" i="1"/>
  <c r="CD3574" i="1"/>
  <c r="CD3603" i="1"/>
  <c r="CD3444" i="1"/>
  <c r="CD3955" i="1"/>
  <c r="CD3880" i="1"/>
  <c r="CD3168" i="1"/>
  <c r="CD3101" i="1"/>
  <c r="CD3323" i="1"/>
  <c r="CD3055" i="1"/>
  <c r="CD3878" i="1"/>
  <c r="CD3051" i="1"/>
  <c r="CD3122" i="1"/>
  <c r="CD3941" i="1"/>
  <c r="CD3653" i="1"/>
  <c r="CD3287" i="1"/>
  <c r="CD3038" i="1"/>
  <c r="CD3790" i="1"/>
  <c r="CD3327" i="1"/>
  <c r="CD3494" i="1"/>
  <c r="CD3303" i="1"/>
  <c r="CD3431" i="1"/>
  <c r="CD3698" i="1"/>
  <c r="CD3994" i="1"/>
  <c r="CD3767" i="1"/>
  <c r="CD3116" i="1"/>
  <c r="CD3966" i="1"/>
  <c r="CD3433" i="1"/>
  <c r="CD3905" i="1"/>
  <c r="CD3333" i="1"/>
  <c r="CD3275" i="1"/>
  <c r="CD3917" i="1"/>
  <c r="CD3436" i="1"/>
  <c r="CD3152" i="1"/>
  <c r="CD3076" i="1"/>
  <c r="CD3290" i="1"/>
  <c r="CD3036" i="1"/>
  <c r="CD3991" i="1"/>
  <c r="CD3704" i="1"/>
  <c r="CD3560" i="1"/>
  <c r="CD3916" i="1"/>
  <c r="CD3416" i="1"/>
  <c r="CD3128" i="1"/>
  <c r="CD3491" i="1"/>
  <c r="CD3465" i="1"/>
  <c r="CD3976" i="1"/>
  <c r="CD3375" i="1"/>
  <c r="CD3295" i="1"/>
  <c r="CD3072" i="1"/>
  <c r="CD3844" i="1"/>
  <c r="CD3427" i="1"/>
  <c r="CD3311" i="1"/>
  <c r="CD3757" i="1"/>
  <c r="CD3012" i="1"/>
  <c r="CD3086" i="1"/>
  <c r="CD3541" i="1"/>
  <c r="CD3933" i="1"/>
  <c r="CD3046" i="1"/>
  <c r="CD3886" i="1"/>
  <c r="CD3451" i="1"/>
  <c r="CD3025" i="1"/>
  <c r="CD3388" i="1"/>
  <c r="CD3931" i="1"/>
  <c r="CD3017" i="1"/>
  <c r="CD3148" i="1"/>
  <c r="CD3793" i="1"/>
  <c r="CD3906" i="1"/>
  <c r="CD3171" i="1"/>
  <c r="CD3318" i="1"/>
  <c r="CD3514" i="1"/>
  <c r="CD3398" i="1"/>
  <c r="CD3305" i="1"/>
  <c r="CD3141" i="1"/>
  <c r="CD3822" i="1"/>
  <c r="CD3831" i="1"/>
  <c r="CD3969" i="1"/>
  <c r="CD3459" i="1"/>
  <c r="CD3742" i="1"/>
  <c r="CD3809" i="1"/>
  <c r="CD3320" i="1"/>
  <c r="CD3260" i="1"/>
  <c r="CD3734" i="1"/>
  <c r="CD3358" i="1"/>
  <c r="CD3154" i="1"/>
  <c r="CD3497" i="1"/>
  <c r="CD3003" i="1"/>
  <c r="CD3373" i="1"/>
  <c r="CD3543" i="1"/>
  <c r="CD3340" i="1"/>
  <c r="CD3804" i="1"/>
  <c r="CD3441" i="1"/>
  <c r="CD3738" i="1"/>
  <c r="CD3957" i="1"/>
  <c r="CD3641" i="1"/>
  <c r="CD3330" i="1"/>
  <c r="CD3369" i="1"/>
  <c r="CD3030" i="1"/>
  <c r="CD3300" i="1"/>
  <c r="CD3640" i="1"/>
  <c r="CD3667" i="1"/>
  <c r="CD3717" i="1"/>
  <c r="CD3255" i="1"/>
  <c r="CD3789" i="1"/>
  <c r="CD3268" i="1"/>
  <c r="CD3426" i="1"/>
  <c r="CD3492" i="1"/>
  <c r="CD3334" i="1"/>
  <c r="CD3261" i="1"/>
  <c r="CD3357" i="1"/>
  <c r="CD3500" i="1"/>
  <c r="CD3232" i="1"/>
  <c r="CD3432" i="1"/>
  <c r="CD3909" i="1"/>
  <c r="CD3313" i="1"/>
  <c r="CD3579" i="1"/>
  <c r="CD3659" i="1"/>
  <c r="CD3306" i="1"/>
  <c r="CD3646" i="1"/>
  <c r="CD3766" i="1"/>
  <c r="CD3257" i="1"/>
  <c r="CD3222" i="1"/>
  <c r="CD3692" i="1"/>
  <c r="CD3014" i="1"/>
  <c r="CD3791" i="1"/>
  <c r="CD3219" i="1"/>
  <c r="CD3228" i="1"/>
  <c r="CD3546" i="1"/>
  <c r="CD3485" i="1"/>
  <c r="CD3995" i="1"/>
  <c r="CD3162" i="1"/>
  <c r="CD3568" i="1"/>
  <c r="CD3622" i="1"/>
  <c r="CD3610" i="1"/>
  <c r="CD3630" i="1"/>
  <c r="CD3702" i="1"/>
  <c r="CD3034" i="1"/>
  <c r="CD3419" i="1"/>
  <c r="CD3136" i="1"/>
  <c r="CD3631" i="1"/>
  <c r="CD3215" i="1"/>
  <c r="CD3735" i="1"/>
  <c r="CD3602" i="1"/>
  <c r="CD3376" i="1"/>
  <c r="CD3335" i="1"/>
  <c r="CD3968" i="1"/>
  <c r="CD3338" i="1"/>
  <c r="CD3654" i="1"/>
  <c r="CD3405" i="1"/>
  <c r="CD3655" i="1"/>
  <c r="CD3309" i="1"/>
  <c r="CD3282" i="1"/>
  <c r="CD3353" i="1"/>
  <c r="CD3552" i="1"/>
  <c r="CD3754" i="1"/>
  <c r="CD3237" i="1"/>
  <c r="CD3755" i="1"/>
  <c r="CD3448" i="1"/>
  <c r="CD3617" i="1"/>
  <c r="CD3160" i="1"/>
  <c r="CD3130" i="1"/>
  <c r="CD3068" i="1"/>
  <c r="CD3329" i="1"/>
  <c r="CD3830" i="1"/>
  <c r="CD3899" i="1"/>
  <c r="CD3529" i="1"/>
  <c r="CD3703" i="1"/>
  <c r="CD3801" i="1"/>
  <c r="CD3397" i="1"/>
  <c r="CD3062" i="1"/>
  <c r="CD3165" i="1"/>
  <c r="CD3356" i="1"/>
  <c r="CD3864" i="1"/>
  <c r="CD3209" i="1"/>
  <c r="CD3710" i="1"/>
  <c r="CD3407" i="1"/>
  <c r="CD3783" i="1"/>
  <c r="CD3042" i="1"/>
  <c r="CD3813" i="1"/>
  <c r="CD3019" i="1"/>
  <c r="CD3129" i="1"/>
  <c r="CD3892" i="1"/>
  <c r="CD3795" i="1"/>
  <c r="CD3013" i="1"/>
  <c r="CD3322" i="1"/>
  <c r="CD3178" i="1"/>
  <c r="CD3643" i="1"/>
  <c r="CD3506" i="1"/>
  <c r="CD3045" i="1"/>
  <c r="CD3363" i="1"/>
  <c r="CD3869" i="1"/>
  <c r="CD3114" i="1"/>
  <c r="CD3895" i="1"/>
  <c r="CD3665" i="1"/>
  <c r="CD3098" i="1"/>
  <c r="CD3539" i="1"/>
  <c r="CD3495" i="1"/>
  <c r="CD3079" i="1"/>
  <c r="CD3452" i="1"/>
  <c r="CD3929" i="1"/>
  <c r="CD3461" i="1"/>
  <c r="CD3807" i="1"/>
  <c r="CD3676" i="1"/>
  <c r="CD3041" i="1"/>
  <c r="CD3647" i="1"/>
  <c r="CD3567" i="1"/>
  <c r="CD3715" i="1"/>
  <c r="CD3362" i="1"/>
  <c r="CD3411" i="1"/>
  <c r="CD3591" i="1"/>
  <c r="CD3183" i="1"/>
  <c r="CD3650" i="1"/>
  <c r="CD3960" i="1"/>
  <c r="CD3490" i="1"/>
  <c r="CD3308" i="1"/>
  <c r="CD3876" i="1"/>
  <c r="CD3555" i="1"/>
  <c r="CD3273" i="1"/>
  <c r="CD3587" i="1"/>
  <c r="CD3005" i="1"/>
  <c r="CD3486" i="1"/>
  <c r="CD3721" i="1"/>
  <c r="CD3792" i="1"/>
  <c r="CD3267" i="1"/>
  <c r="CD3835" i="1"/>
  <c r="CD3851" i="1"/>
  <c r="CD3589" i="1"/>
  <c r="CD3336" i="1"/>
  <c r="CD3061" i="1"/>
  <c r="CD3779" i="1"/>
  <c r="CD3551" i="1"/>
  <c r="CD3381" i="1"/>
  <c r="CD3833" i="1"/>
  <c r="CD3242" i="1"/>
  <c r="CD3762" i="1"/>
  <c r="CD3503" i="1"/>
  <c r="CD3389" i="1"/>
  <c r="CD3288" i="1"/>
  <c r="CD3238" i="1"/>
  <c r="CD3520" i="1"/>
  <c r="CD3201" i="1"/>
  <c r="CD3593" i="1"/>
  <c r="CD3815" i="1"/>
  <c r="CD3278" i="1"/>
  <c r="CD3507" i="1"/>
  <c r="CD3078" i="1"/>
  <c r="CD3988" i="1"/>
  <c r="CD3645" i="1"/>
  <c r="CD3187" i="1"/>
  <c r="CD3834" i="1"/>
  <c r="CD3816" i="1"/>
  <c r="CD3825" i="1"/>
  <c r="CD3797" i="1"/>
  <c r="CD3423" i="1"/>
  <c r="CD3973" i="1"/>
  <c r="CD3277" i="1"/>
  <c r="CD3246" i="1"/>
  <c r="CD3031" i="1"/>
  <c r="CD3513" i="1"/>
  <c r="CD3946" i="1"/>
  <c r="CD3092" i="1"/>
  <c r="CD3515" i="1"/>
  <c r="CD3161" i="1"/>
  <c r="CD3972" i="1"/>
  <c r="CD3143" i="1"/>
  <c r="CD3596" i="1"/>
  <c r="CD3039" i="1"/>
  <c r="CD3572" i="1"/>
  <c r="CD3284" i="1"/>
  <c r="CD3269" i="1"/>
  <c r="CD3662" i="1"/>
  <c r="CD3512" i="1"/>
  <c r="CD3849" i="1"/>
  <c r="CD3814" i="1"/>
  <c r="CD3726" i="1"/>
  <c r="CD3368" i="1"/>
  <c r="CD3474" i="1"/>
  <c r="CD3481" i="1"/>
  <c r="CD3499" i="1"/>
  <c r="CD3009" i="1"/>
  <c r="CD3437" i="1"/>
  <c r="CD3449" i="1"/>
  <c r="CD3758" i="1"/>
  <c r="CD3914" i="1"/>
  <c r="CD3937" i="1"/>
  <c r="CD3682" i="1"/>
  <c r="CD3660" i="1"/>
  <c r="CD3866" i="1"/>
  <c r="CD3743" i="1"/>
  <c r="CD3026" i="1"/>
  <c r="CD3863" i="1"/>
  <c r="CD3997" i="1"/>
  <c r="CD3196" i="1"/>
  <c r="CD3695" i="1"/>
  <c r="CD3979" i="1"/>
  <c r="CD3764" i="1"/>
  <c r="CD3402" i="1"/>
  <c r="CD3190" i="1"/>
  <c r="CD3787" i="1"/>
  <c r="CD3635" i="1"/>
  <c r="CD3321" i="1"/>
  <c r="CD3644" i="1"/>
  <c r="CD3862" i="1"/>
  <c r="CD3110" i="1"/>
  <c r="CD3150" i="1"/>
  <c r="CD3768" i="1"/>
  <c r="CD3525" i="1"/>
  <c r="CD3540" i="1"/>
  <c r="CD3829" i="1"/>
  <c r="CD3350" i="1"/>
  <c r="CD3558" i="1"/>
  <c r="CD3818" i="1"/>
  <c r="CD3430" i="1"/>
  <c r="CD3422" i="1"/>
  <c r="CD3860" i="1"/>
  <c r="CD3891" i="1"/>
  <c r="CD3527" i="1"/>
  <c r="CD3636" i="1"/>
  <c r="CD3628" i="1"/>
  <c r="CD3447" i="1"/>
  <c r="CD3409" i="1"/>
  <c r="CD3575" i="1"/>
  <c r="CD3276" i="1"/>
  <c r="CD3901" i="1"/>
  <c r="CD3984" i="1"/>
  <c r="CD3421" i="1"/>
  <c r="CD3234" i="1"/>
  <c r="CD3147" i="1"/>
  <c r="CD3904" i="1"/>
  <c r="CD3155" i="1"/>
  <c r="CD3746" i="1"/>
  <c r="CD3044" i="1"/>
  <c r="CD3115" i="1"/>
  <c r="CD3760" i="1"/>
  <c r="CD3576" i="1"/>
  <c r="CD3812" i="1"/>
  <c r="CD3230" i="1"/>
  <c r="CD3010" i="1"/>
  <c r="CD3580" i="1"/>
  <c r="CD3600" i="1"/>
  <c r="CD3865" i="1"/>
  <c r="CD3771" i="1"/>
  <c r="CD3836" i="1"/>
  <c r="CD3191" i="1"/>
  <c r="CD3517" i="1"/>
  <c r="CD3418" i="1"/>
  <c r="CD3125" i="1"/>
  <c r="CD3291" i="1"/>
  <c r="CD3672" i="1"/>
  <c r="CD3241" i="1"/>
  <c r="CD3533" i="1"/>
  <c r="CD3925" i="1"/>
  <c r="CD3820" i="1"/>
  <c r="CD3477" i="1"/>
  <c r="CD3510" i="1"/>
  <c r="CD3924" i="1"/>
  <c r="CD3082" i="1"/>
  <c r="CD3751" i="1"/>
  <c r="CD3074" i="1"/>
  <c r="CD3502" i="1"/>
  <c r="CD3948" i="1"/>
  <c r="CD3598" i="1"/>
  <c r="CD3714" i="1"/>
  <c r="CD3360" i="1"/>
  <c r="CD3456" i="1"/>
  <c r="CD3531" i="1"/>
  <c r="CD3518" i="1"/>
  <c r="CD3884" i="1"/>
  <c r="CD3947" i="1"/>
  <c r="CD3921" i="1"/>
  <c r="CD3464" i="1"/>
  <c r="CD3100" i="1"/>
  <c r="CD3410" i="1"/>
  <c r="CD3484" i="1"/>
  <c r="CD3765" i="1"/>
  <c r="CD3639" i="1"/>
  <c r="CD3691" i="1"/>
  <c r="CD3923" i="1"/>
  <c r="CD3058" i="1"/>
  <c r="CD3739" i="1"/>
  <c r="CD3393" i="1"/>
  <c r="CD3091" i="1"/>
  <c r="CD3176" i="1"/>
  <c r="CD3542" i="1"/>
  <c r="CD3556" i="1"/>
  <c r="CD3372" i="1"/>
  <c r="CD3999" i="1"/>
  <c r="CD3071" i="1"/>
  <c r="CD3307" i="1"/>
  <c r="CD3179" i="1"/>
  <c r="CD3359" i="1"/>
  <c r="CD3772" i="1"/>
  <c r="CD3489" i="1"/>
  <c r="CD3648" i="1"/>
  <c r="CD3752" i="1"/>
  <c r="CD3748" i="1"/>
  <c r="CD3740" i="1"/>
  <c r="CD3185" i="1"/>
  <c r="CD3258" i="1"/>
  <c r="CD3250" i="1"/>
  <c r="CD3223" i="1"/>
  <c r="CD3487" i="1"/>
  <c r="CD3526" i="1"/>
  <c r="CD3788" i="1"/>
  <c r="CD3730" i="1"/>
  <c r="CD3550" i="1"/>
  <c r="CD3975" i="1"/>
  <c r="CD3753" i="1"/>
  <c r="CD3304" i="1"/>
  <c r="CD3588" i="1"/>
  <c r="CD3240" i="1"/>
  <c r="CD3394" i="1"/>
  <c r="CD3109" i="1"/>
  <c r="CD3936" i="1"/>
  <c r="CD3532" i="1"/>
  <c r="CD3959" i="1"/>
  <c r="CD3018" i="1"/>
  <c r="CD3138" i="1"/>
  <c r="CD3027" i="1"/>
  <c r="CD3199" i="1"/>
  <c r="CD3637" i="1"/>
  <c r="CD3777" i="1"/>
  <c r="CD3894" i="1"/>
  <c r="CD3458" i="1"/>
  <c r="CD3744" i="1"/>
  <c r="CD3177" i="1"/>
  <c r="CD3962" i="1"/>
  <c r="CD3669" i="1"/>
  <c r="CD3112" i="1"/>
  <c r="CD3826" i="1"/>
  <c r="CD3087" i="1"/>
  <c r="CD3011" i="1"/>
  <c r="CD3326" i="1"/>
  <c r="CD3629" i="1"/>
  <c r="CD3799" i="1"/>
  <c r="CD3174" i="1"/>
  <c r="CD3840" i="1"/>
  <c r="CD3852" i="1"/>
  <c r="CD3673" i="1"/>
  <c r="CD3522" i="1"/>
  <c r="CD3156" i="1"/>
  <c r="CD3022" i="1"/>
  <c r="CD3823" i="1"/>
  <c r="CD3349" i="1"/>
  <c r="CD3096" i="1"/>
  <c r="CD3107" i="1"/>
  <c r="CD3032" i="1"/>
  <c r="CD3413" i="1"/>
  <c r="CD3159" i="1"/>
  <c r="CD3233" i="1"/>
  <c r="CD3719" i="1"/>
  <c r="CD3480" i="1"/>
  <c r="CD3509" i="1"/>
  <c r="CD3981" i="1"/>
  <c r="CD3998" i="1"/>
  <c r="CD3619" i="1"/>
  <c r="CD3370" i="1"/>
  <c r="CD3786" i="1"/>
  <c r="CD3256" i="1"/>
  <c r="CD3811" i="1"/>
  <c r="CD3701" i="1"/>
  <c r="CD3475" i="1"/>
  <c r="CD3850" i="1"/>
  <c r="CD3390" i="1"/>
  <c r="CD3534" i="1"/>
  <c r="CD3664" i="1"/>
  <c r="CD3113" i="1"/>
  <c r="CD3608" i="1"/>
  <c r="CD3064" i="1"/>
  <c r="CD3093" i="1"/>
  <c r="CD3747" i="1"/>
  <c r="CD3483" i="1"/>
  <c r="CD3609" i="1"/>
  <c r="CD3605" i="1"/>
  <c r="CD3614" i="1"/>
  <c r="CD3366" i="1"/>
  <c r="CD3666" i="1"/>
  <c r="CD3319" i="1"/>
  <c r="CD3569" i="1"/>
  <c r="CD3737" i="1"/>
  <c r="CD3127" i="1"/>
  <c r="CD3961" i="1"/>
  <c r="CD3297" i="1"/>
  <c r="CD3253" i="1"/>
  <c r="CD3066" i="1"/>
  <c r="CD3776" i="1"/>
  <c r="CD3627" i="1"/>
  <c r="CD3224" i="1"/>
  <c r="CD3172" i="1"/>
  <c r="CD3780" i="1"/>
  <c r="CD3658" i="1"/>
  <c r="CD3399" i="1"/>
  <c r="CD3728" i="1"/>
  <c r="CD3488" i="1"/>
  <c r="CD3479" i="1"/>
  <c r="CD3245" i="1"/>
  <c r="CD3732" i="1"/>
  <c r="CD3879" i="1"/>
  <c r="CD3832" i="1"/>
  <c r="CD3949" i="1"/>
  <c r="CD3189" i="1"/>
  <c r="CD3953" i="1"/>
  <c r="CD3590" i="1"/>
  <c r="CD3123" i="1"/>
  <c r="CD3683" i="1"/>
  <c r="CD3186" i="1"/>
  <c r="CD3140" i="1"/>
  <c r="CD3970" i="1"/>
  <c r="CD3861" i="1"/>
  <c r="CD3104" i="1"/>
  <c r="CD3262" i="1"/>
  <c r="CD3401" i="1"/>
  <c r="CD3990" i="1"/>
  <c r="CD3898" i="1"/>
  <c r="CD3938" i="1"/>
  <c r="CD3040" i="1"/>
  <c r="CD3006" i="1"/>
  <c r="CD3595" i="1"/>
  <c r="CD3681" i="1"/>
  <c r="CD3403" i="1"/>
  <c r="CD3718" i="1"/>
  <c r="CD3867" i="1"/>
  <c r="CD3967" i="1"/>
  <c r="CD3106" i="1"/>
  <c r="CD3439" i="1"/>
  <c r="CD3731" i="1"/>
  <c r="CD3231" i="1"/>
  <c r="CD3343" i="1"/>
  <c r="CD3020" i="1"/>
  <c r="CD3173" i="1"/>
  <c r="CD17513" i="1"/>
  <c r="CD17690" i="1"/>
  <c r="CD17515" i="1"/>
  <c r="CD17529" i="1"/>
  <c r="CD17519" i="1"/>
  <c r="CD17612" i="1"/>
  <c r="CD17549" i="1"/>
  <c r="CD17521" i="1"/>
  <c r="CD17524" i="1"/>
  <c r="CD17600" i="1"/>
  <c r="CD17526" i="1"/>
  <c r="CD17592" i="1"/>
  <c r="CD17634" i="1"/>
  <c r="CD17559" i="1"/>
  <c r="CD17548" i="1"/>
  <c r="CD17542" i="1"/>
  <c r="CD17657" i="1"/>
  <c r="CD17688" i="1"/>
  <c r="CD17591" i="1"/>
  <c r="CD17579" i="1"/>
  <c r="CD17550" i="1"/>
  <c r="CD17523" i="1"/>
  <c r="CD17530" i="1"/>
  <c r="CD17669" i="1"/>
  <c r="CD17650" i="1"/>
  <c r="CD17594" i="1"/>
  <c r="CD17635" i="1"/>
  <c r="CD17587" i="1"/>
  <c r="CD17617" i="1"/>
  <c r="CD17651" i="1"/>
  <c r="CD17539" i="1"/>
  <c r="CD17697" i="1"/>
  <c r="CD17575" i="1"/>
  <c r="CD17512" i="1"/>
  <c r="CD17694" i="1"/>
  <c r="CD17664" i="1"/>
  <c r="CD17563" i="1"/>
  <c r="CD17665" i="1"/>
  <c r="CD17586" i="1"/>
  <c r="CD17564" i="1"/>
  <c r="CD17653" i="1"/>
  <c r="CD17536" i="1"/>
  <c r="CD17668" i="1"/>
  <c r="CD17599" i="1"/>
  <c r="CD17580" i="1"/>
  <c r="CD17696" i="1"/>
  <c r="CD17556" i="1"/>
  <c r="CD17659" i="1"/>
  <c r="CD17589" i="1"/>
  <c r="CD17667" i="1"/>
  <c r="CD17614" i="1"/>
  <c r="CD17602" i="1"/>
  <c r="CD17525" i="1"/>
  <c r="CD17642" i="1"/>
  <c r="CD17565" i="1"/>
  <c r="CD17508" i="1"/>
  <c r="CD17674" i="1"/>
  <c r="CD17663" i="1"/>
  <c r="CD17666" i="1"/>
  <c r="CD17596" i="1"/>
  <c r="CD17608" i="1"/>
  <c r="CD17633" i="1"/>
  <c r="CD17582" i="1"/>
  <c r="CD17576" i="1"/>
  <c r="CD17678" i="1"/>
  <c r="CD17598" i="1"/>
  <c r="CD17661" i="1"/>
  <c r="CD17570" i="1"/>
  <c r="CD17540" i="1"/>
  <c r="CD17584" i="1"/>
  <c r="CD17621" i="1"/>
  <c r="CD17541" i="1"/>
  <c r="CD17588" i="1"/>
  <c r="CD17562" i="1"/>
  <c r="CD17561" i="1"/>
  <c r="CD17639" i="1"/>
  <c r="CD17654" i="1"/>
  <c r="CD17625" i="1"/>
  <c r="CD17516" i="1"/>
  <c r="CD17686" i="1"/>
  <c r="CD17629" i="1"/>
  <c r="CD17646" i="1"/>
  <c r="CD17691" i="1"/>
  <c r="CD17535" i="1"/>
  <c r="CD17698" i="1"/>
  <c r="CD17631" i="1"/>
  <c r="CD17595" i="1"/>
  <c r="CD17693" i="1"/>
  <c r="CD17615" i="1"/>
  <c r="CD17622" i="1"/>
  <c r="CD17509" i="1"/>
  <c r="CD17685" i="1"/>
  <c r="CD17583" i="1"/>
  <c r="CD17677" i="1"/>
  <c r="CD17692" i="1"/>
  <c r="CD17630" i="1"/>
  <c r="CD17601" i="1"/>
  <c r="CD17695" i="1"/>
  <c r="CD17636" i="1"/>
  <c r="CD17533" i="1"/>
  <c r="CD17510" i="1"/>
  <c r="CD17568" i="1"/>
  <c r="CD17566" i="1"/>
  <c r="CD17528" i="1"/>
  <c r="CD17514" i="1"/>
  <c r="CD17517" i="1"/>
  <c r="CD17538" i="1"/>
  <c r="CD17543" i="1"/>
  <c r="CD17551" i="1"/>
  <c r="CD17557" i="1"/>
  <c r="CD17672" i="1"/>
  <c r="CD17605" i="1"/>
  <c r="CD17662" i="1"/>
  <c r="CD17680" i="1"/>
  <c r="CD17546" i="1"/>
  <c r="CD17683" i="1"/>
  <c r="CD17603" i="1"/>
  <c r="CD17507" i="1"/>
  <c r="CD17527" i="1"/>
  <c r="CD17640" i="1"/>
  <c r="CD17574" i="1"/>
  <c r="CD17597" i="1"/>
  <c r="CD17673" i="1"/>
  <c r="CD17641" i="1"/>
  <c r="CD17619" i="1"/>
  <c r="CD17607" i="1"/>
  <c r="CD17567" i="1"/>
  <c r="CD17581" i="1"/>
  <c r="CD17632" i="1"/>
  <c r="CD17627" i="1"/>
  <c r="CD17648" i="1"/>
  <c r="CD17682" i="1"/>
  <c r="CD17520" i="1"/>
  <c r="CD17649" i="1"/>
  <c r="CD17638" i="1"/>
  <c r="CD17637" i="1"/>
  <c r="CD17643" i="1"/>
  <c r="CD17628" i="1"/>
  <c r="CD17671" i="1"/>
  <c r="CD17620" i="1"/>
  <c r="CD17558" i="1"/>
  <c r="CD17610" i="1"/>
  <c r="CD17679" i="1"/>
  <c r="CD17616" i="1"/>
  <c r="CD17647" i="1"/>
  <c r="CD17613" i="1"/>
  <c r="CD17604" i="1"/>
  <c r="CD17522" i="1"/>
  <c r="CD17611" i="1"/>
  <c r="CD17577" i="1"/>
  <c r="CD17606" i="1"/>
  <c r="CD17626" i="1"/>
  <c r="CD17658" i="1"/>
  <c r="CD17554" i="1"/>
  <c r="CD17676" i="1"/>
  <c r="CD17624" i="1"/>
  <c r="CD17555" i="1"/>
  <c r="CD17534" i="1"/>
  <c r="CD17675" i="1"/>
  <c r="CD17593" i="1"/>
  <c r="CD17623" i="1"/>
  <c r="CD17553" i="1"/>
  <c r="CD17618" i="1"/>
  <c r="CD17670" i="1"/>
  <c r="CD17585" i="1"/>
  <c r="CD17571" i="1"/>
  <c r="CD17578" i="1"/>
  <c r="CD17590" i="1"/>
  <c r="CD17531" i="1"/>
  <c r="CD17545" i="1"/>
  <c r="CD17552" i="1"/>
  <c r="CD17560" i="1"/>
  <c r="CD17681" i="1"/>
  <c r="CD17656" i="1"/>
  <c r="CD17569" i="1"/>
  <c r="CD17537" i="1"/>
  <c r="CD17518" i="1"/>
  <c r="CD17573" i="1"/>
  <c r="CD17644" i="1"/>
  <c r="CD17689" i="1"/>
  <c r="CD17609" i="1"/>
  <c r="CD17511" i="1"/>
  <c r="CD17645" i="1"/>
  <c r="CD17572" i="1"/>
  <c r="CD17687" i="1"/>
  <c r="CD17532" i="1"/>
  <c r="CD17652" i="1"/>
  <c r="CD17544" i="1"/>
  <c r="CD17547" i="1"/>
  <c r="CD17684" i="1"/>
  <c r="CD17655" i="1"/>
  <c r="CD17660" i="1"/>
  <c r="CD10329" i="1"/>
  <c r="CD10942" i="1"/>
  <c r="CD10648" i="1"/>
  <c r="CD10785" i="1"/>
  <c r="CD10616" i="1"/>
  <c r="CD10790" i="1"/>
  <c r="CD10808" i="1"/>
  <c r="CD10887" i="1"/>
  <c r="CD10693" i="1"/>
  <c r="CD10677" i="1"/>
  <c r="CD10874" i="1"/>
  <c r="CD10826" i="1"/>
  <c r="CD10998" i="1"/>
  <c r="CD10582" i="1"/>
  <c r="CD10906" i="1"/>
  <c r="CD10904" i="1"/>
  <c r="CD10738" i="1"/>
  <c r="CD10639" i="1"/>
  <c r="CD10594" i="1"/>
  <c r="CD10733" i="1"/>
  <c r="CD10921" i="1"/>
  <c r="CD10841" i="1"/>
  <c r="CD10855" i="1"/>
  <c r="CD10503" i="1"/>
  <c r="CD10700" i="1"/>
  <c r="CD10980" i="1"/>
  <c r="CD10748" i="1"/>
  <c r="CD10933" i="1"/>
  <c r="CD10997" i="1"/>
  <c r="CD10805" i="1"/>
  <c r="CD10754" i="1"/>
  <c r="CD10988" i="1"/>
  <c r="CD10625" i="1"/>
  <c r="CD10902" i="1"/>
  <c r="CD10920" i="1"/>
  <c r="CD10543" i="1"/>
  <c r="CD10607" i="1"/>
  <c r="CD10681" i="1"/>
  <c r="CD10908" i="1"/>
  <c r="CD10959" i="1"/>
  <c r="CD10975" i="1"/>
  <c r="CD10580" i="1"/>
  <c r="CD10734" i="1"/>
  <c r="CD10705" i="1"/>
  <c r="CD10542" i="1"/>
  <c r="CD10938" i="1"/>
  <c r="CD10757" i="1"/>
  <c r="CD10795" i="1"/>
  <c r="CD10745" i="1"/>
  <c r="CD10971" i="1"/>
  <c r="CD10791" i="1"/>
  <c r="CD10985" i="1"/>
  <c r="CD10900" i="1"/>
  <c r="CD10522" i="1"/>
  <c r="CD10866" i="1"/>
  <c r="CD10596" i="1"/>
  <c r="CD10658" i="1"/>
  <c r="CD10762" i="1"/>
  <c r="CD10852" i="1"/>
  <c r="CD10873" i="1"/>
  <c r="CD10837" i="1"/>
  <c r="CD10688" i="1"/>
  <c r="CD10994" i="1"/>
  <c r="CD10746" i="1"/>
  <c r="CD10972" i="1"/>
  <c r="CD10739" i="1"/>
  <c r="CD10671" i="1"/>
  <c r="CD10679" i="1"/>
  <c r="CD10951" i="1"/>
  <c r="CD10527" i="1"/>
  <c r="CD10605" i="1"/>
  <c r="CD10638" i="1"/>
  <c r="CD10535" i="1"/>
  <c r="CD10685" i="1"/>
  <c r="CD10510" i="1"/>
  <c r="CD10991" i="1"/>
  <c r="CD10668" i="1"/>
  <c r="CD10777" i="1"/>
  <c r="CD10540" i="1"/>
  <c r="CD10878" i="1"/>
  <c r="CD10635" i="1"/>
  <c r="CD10937" i="1"/>
  <c r="CD10898" i="1"/>
  <c r="CD10515" i="1"/>
  <c r="CD10706" i="1"/>
  <c r="CD10529" i="1"/>
  <c r="CD10767" i="1"/>
  <c r="CD10724" i="1"/>
  <c r="CD10816" i="1"/>
  <c r="CD10857" i="1"/>
  <c r="CD10901" i="1"/>
  <c r="CD10981" i="1"/>
  <c r="CD10888" i="1"/>
  <c r="CD10611" i="1"/>
  <c r="CD10644" i="1"/>
  <c r="CD10575" i="1"/>
  <c r="CD10863" i="1"/>
  <c r="CD10912" i="1"/>
  <c r="CD10803" i="1"/>
  <c r="CD10871" i="1"/>
  <c r="CD10962" i="1"/>
  <c r="CD10893" i="1"/>
  <c r="CD10717" i="1"/>
  <c r="CD10512" i="1"/>
  <c r="CD10765" i="1"/>
  <c r="CD10593" i="1"/>
  <c r="CD10630" i="1"/>
  <c r="CD10660" i="1"/>
  <c r="CD10505" i="1"/>
  <c r="CD10783" i="1"/>
  <c r="CD10877" i="1"/>
  <c r="CD10667" i="1"/>
  <c r="CD10770" i="1"/>
  <c r="CD10832" i="1"/>
  <c r="CD10673" i="1"/>
  <c r="CD10578" i="1"/>
  <c r="CD10892" i="1"/>
  <c r="CD10983" i="1"/>
  <c r="CD10796" i="1"/>
  <c r="CD10732" i="1"/>
  <c r="CD10817" i="1"/>
  <c r="CD10727" i="1"/>
  <c r="CD10784" i="1"/>
  <c r="CD10714" i="1"/>
  <c r="CD10774" i="1"/>
  <c r="CD10809" i="1"/>
  <c r="CD10507" i="1"/>
  <c r="CD10948" i="1"/>
  <c r="CD10797" i="1"/>
  <c r="CD10530" i="1"/>
  <c r="CD10773" i="1"/>
  <c r="CD10953" i="1"/>
  <c r="CD10944" i="1"/>
  <c r="CD10579" i="1"/>
  <c r="CD10588" i="1"/>
  <c r="CD10643" i="1"/>
  <c r="CD10916" i="1"/>
  <c r="CD10690" i="1"/>
  <c r="CD10610" i="1"/>
  <c r="CD10967" i="1"/>
  <c r="CD10999" i="1"/>
  <c r="CD10775" i="1"/>
  <c r="CD10859" i="1"/>
  <c r="CD10528" i="1"/>
  <c r="CD10725" i="1"/>
  <c r="CD10752" i="1"/>
  <c r="CD10541" i="1"/>
  <c r="CD10501" i="1"/>
  <c r="CD10964" i="1"/>
  <c r="CD10567" i="1"/>
  <c r="CD10640" i="1"/>
  <c r="CD10703" i="1"/>
  <c r="CD10966" i="1"/>
  <c r="CD10513" i="1"/>
  <c r="CD10831" i="1"/>
  <c r="CD10525" i="1"/>
  <c r="CD10876" i="1"/>
  <c r="CD10845" i="1"/>
  <c r="CD10654" i="1"/>
  <c r="CD10615" i="1"/>
  <c r="CD10521" i="1"/>
  <c r="CD10956" i="1"/>
  <c r="CD10911" i="1"/>
  <c r="CD10583" i="1"/>
  <c r="CD10633" i="1"/>
  <c r="CD10968" i="1"/>
  <c r="CD10814" i="1"/>
  <c r="CD10843" i="1"/>
  <c r="CD10818" i="1"/>
  <c r="CD10614" i="1"/>
  <c r="CD10675" i="1"/>
  <c r="CD10591" i="1"/>
  <c r="CD10682" i="1"/>
  <c r="CD10849" i="1"/>
  <c r="CD10820" i="1"/>
  <c r="CD10600" i="1"/>
  <c r="CD10566" i="1"/>
  <c r="CD10759" i="1"/>
  <c r="CD10996" i="1"/>
  <c r="CD10502" i="1"/>
  <c r="CD10655" i="1"/>
  <c r="CD10824" i="1"/>
  <c r="CD10758" i="1"/>
  <c r="CD10957" i="1"/>
  <c r="CD10674" i="1"/>
  <c r="CD10793" i="1"/>
  <c r="CD10756" i="1"/>
  <c r="CD10794" i="1"/>
  <c r="CD10812" i="1"/>
  <c r="CD10561" i="1"/>
  <c r="CD10743" i="1"/>
  <c r="CD10628" i="1"/>
  <c r="CD10551" i="1"/>
  <c r="CD10558" i="1"/>
  <c r="CD10926" i="1"/>
  <c r="CD10708" i="1"/>
  <c r="CD10666" i="1"/>
  <c r="CD10613" i="1"/>
  <c r="CD10930" i="1"/>
  <c r="CD10961" i="1"/>
  <c r="CD10869" i="1"/>
  <c r="CD10903" i="1"/>
  <c r="CD10631" i="1"/>
  <c r="CD10764" i="1"/>
  <c r="CD10686" i="1"/>
  <c r="CD10731" i="1"/>
  <c r="CD10844" i="1"/>
  <c r="CD10848" i="1"/>
  <c r="CD10839" i="1"/>
  <c r="CD10963" i="1"/>
  <c r="CD10587" i="1"/>
  <c r="CD10801" i="1"/>
  <c r="CD10977" i="1"/>
  <c r="CD10564" i="1"/>
  <c r="CD10760" i="1"/>
  <c r="CD10650" i="1"/>
  <c r="CD10800" i="1"/>
  <c r="CD10922" i="1"/>
  <c r="CD10709" i="1"/>
  <c r="CD10511" i="1"/>
  <c r="CD10584" i="1"/>
  <c r="CD10910" i="1"/>
  <c r="CD10955" i="1"/>
  <c r="CD10609" i="1"/>
  <c r="CD10664" i="1"/>
  <c r="CD10987" i="1"/>
  <c r="CD10689" i="1"/>
  <c r="CD10950" i="1"/>
  <c r="CD10730" i="1"/>
  <c r="CD10769" i="1"/>
  <c r="CD10718" i="1"/>
  <c r="CD10636" i="1"/>
  <c r="CD10623" i="1"/>
  <c r="CD10624" i="1"/>
  <c r="CD10617" i="1"/>
  <c r="CD10523" i="1"/>
  <c r="CD10719" i="1"/>
  <c r="CD10918" i="1"/>
  <c r="CD10982" i="1"/>
  <c r="CD10549" i="1"/>
  <c r="CD10520" i="1"/>
  <c r="CD10919" i="1"/>
  <c r="CD10969" i="1"/>
  <c r="CD10750" i="1"/>
  <c r="CD10710" i="1"/>
  <c r="CD10915" i="1"/>
  <c r="CD10840" i="1"/>
  <c r="CD10712" i="1"/>
  <c r="CD10914" i="1"/>
  <c r="CD10672" i="1"/>
  <c r="CD10702" i="1"/>
  <c r="CD10553" i="1"/>
  <c r="CD10928" i="1"/>
  <c r="CD10882" i="1"/>
  <c r="CD10799" i="1"/>
  <c r="CD10778" i="1"/>
  <c r="CD10697" i="1"/>
  <c r="CD10884" i="1"/>
  <c r="CD10670" i="1"/>
  <c r="CD10545" i="1"/>
  <c r="CD10825" i="1"/>
  <c r="CD10586" i="1"/>
  <c r="CD10782" i="1"/>
  <c r="CD10571" i="1"/>
  <c r="CD10890" i="1"/>
  <c r="CD10806" i="1"/>
  <c r="CD10547" i="1"/>
  <c r="CD10772" i="1"/>
  <c r="CD10749" i="1"/>
  <c r="CD10907" i="1"/>
  <c r="CD10713" i="1"/>
  <c r="CD10885" i="1"/>
  <c r="CD10560" i="1"/>
  <c r="CD10606" i="1"/>
  <c r="CD10621" i="1"/>
  <c r="CD10995" i="1"/>
  <c r="CD10958" i="1"/>
  <c r="CD10883" i="1"/>
  <c r="CD10896" i="1"/>
  <c r="CD10656" i="1"/>
  <c r="CD10771" i="1"/>
  <c r="CD10728" i="1"/>
  <c r="CD10811" i="1"/>
  <c r="CD10862" i="1"/>
  <c r="CD10993" i="1"/>
  <c r="CD10546" i="1"/>
  <c r="CD10581" i="1"/>
  <c r="CD10909" i="1"/>
  <c r="CD10802" i="1"/>
  <c r="CD10524" i="1"/>
  <c r="CD10663" i="1"/>
  <c r="CD10691" i="1"/>
  <c r="CD10590" i="1"/>
  <c r="CD10939" i="1"/>
  <c r="CD10589" i="1"/>
  <c r="CD10875" i="1"/>
  <c r="CD10891" i="1"/>
  <c r="CD10711" i="1"/>
  <c r="CD10810" i="1"/>
  <c r="CD10854" i="1"/>
  <c r="CD10701" i="1"/>
  <c r="CD10881" i="1"/>
  <c r="CD10687" i="1"/>
  <c r="CD10641" i="1"/>
  <c r="CD10576" i="1"/>
  <c r="CD10569" i="1"/>
  <c r="CD10744" i="1"/>
  <c r="CD10925" i="1"/>
  <c r="CD10514" i="1"/>
  <c r="CD10736" i="1"/>
  <c r="CD10659" i="1"/>
  <c r="CD10899" i="1"/>
  <c r="CD11000" i="1"/>
  <c r="CD10559" i="1"/>
  <c r="CD10932" i="1"/>
  <c r="CD10986" i="1"/>
  <c r="CD10537" i="1"/>
  <c r="CD10632" i="1"/>
  <c r="CD10692" i="1"/>
  <c r="CD10830" i="1"/>
  <c r="CD10838" i="1"/>
  <c r="CD10821" i="1"/>
  <c r="CD10516" i="1"/>
  <c r="CD10509" i="1"/>
  <c r="CD10603" i="1"/>
  <c r="CD10695" i="1"/>
  <c r="CD10941" i="1"/>
  <c r="CD10696" i="1"/>
  <c r="CD10853" i="1"/>
  <c r="CD10924" i="1"/>
  <c r="CD10534" i="1"/>
  <c r="CD10645" i="1"/>
  <c r="CD10936" i="1"/>
  <c r="CD10622" i="1"/>
  <c r="CD10704" i="1"/>
  <c r="CD10798" i="1"/>
  <c r="CD10699" i="1"/>
  <c r="CD10665" i="1"/>
  <c r="CD10960" i="1"/>
  <c r="CD10917" i="1"/>
  <c r="CD10538" i="1"/>
  <c r="CD10867" i="1"/>
  <c r="CD10761" i="1"/>
  <c r="CD10850" i="1"/>
  <c r="CD10868" i="1"/>
  <c r="CD10726" i="1"/>
  <c r="CD10608" i="1"/>
  <c r="CD10517" i="1"/>
  <c r="CD10599" i="1"/>
  <c r="CD10788" i="1"/>
  <c r="CD10740" i="1"/>
  <c r="CD10822" i="1"/>
  <c r="CD10747" i="1"/>
  <c r="CD10504" i="1"/>
  <c r="CD10506" i="1"/>
  <c r="CD10815" i="1"/>
  <c r="CD10577" i="1"/>
  <c r="CD10789" i="1"/>
  <c r="CD10847" i="1"/>
  <c r="CD10952" i="1"/>
  <c r="CD10787" i="1"/>
  <c r="CD10989" i="1"/>
  <c r="CD10676" i="1"/>
  <c r="CD10678" i="1"/>
  <c r="CD10612" i="1"/>
  <c r="CD10858" i="1"/>
  <c r="CD10652" i="1"/>
  <c r="CD10779" i="1"/>
  <c r="CD10751" i="1"/>
  <c r="CD10842" i="1"/>
  <c r="CD10720" i="1"/>
  <c r="CD10834" i="1"/>
  <c r="CD10568" i="1"/>
  <c r="CD10657" i="1"/>
  <c r="CD10574" i="1"/>
  <c r="CD10680" i="1"/>
  <c r="CD10619" i="1"/>
  <c r="CD10935" i="1"/>
  <c r="CD10544" i="1"/>
  <c r="CD10518" i="1"/>
  <c r="CD10833" i="1"/>
  <c r="CD10598" i="1"/>
  <c r="CD10835" i="1"/>
  <c r="CD10768" i="1"/>
  <c r="CD10865" i="1"/>
  <c r="CD10684" i="1"/>
  <c r="CD10683" i="1"/>
  <c r="CD10653" i="1"/>
  <c r="CD10927" i="1"/>
  <c r="CD10776" i="1"/>
  <c r="CD10827" i="1"/>
  <c r="CD10647" i="1"/>
  <c r="CD10978" i="1"/>
  <c r="CD10548" i="1"/>
  <c r="CD10829" i="1"/>
  <c r="CD10992" i="1"/>
  <c r="CD10637" i="1"/>
  <c r="CD10721" i="1"/>
  <c r="CD10707" i="1"/>
  <c r="CD10532" i="1"/>
  <c r="CD10780" i="1"/>
  <c r="CD10585" i="1"/>
  <c r="CD10792" i="1"/>
  <c r="CD10563" i="1"/>
  <c r="CD10880" i="1"/>
  <c r="CD10627" i="1"/>
  <c r="CD10570" i="1"/>
  <c r="CD10943" i="1"/>
  <c r="CD10889" i="1"/>
  <c r="CD10742" i="1"/>
  <c r="CD10519" i="1"/>
  <c r="CD10923" i="1"/>
  <c r="CD10556" i="1"/>
  <c r="CD10755" i="1"/>
  <c r="CD10694" i="1"/>
  <c r="CD10651" i="1"/>
  <c r="CD10723" i="1"/>
  <c r="CD10620" i="1"/>
  <c r="CD10786" i="1"/>
  <c r="CD10562" i="1"/>
  <c r="CD10592" i="1"/>
  <c r="CD10879" i="1"/>
  <c r="CD10836" i="1"/>
  <c r="CD10716" i="1"/>
  <c r="CD10990" i="1"/>
  <c r="CD10552" i="1"/>
  <c r="CD10661" i="1"/>
  <c r="CD10646" i="1"/>
  <c r="CD10934" i="1"/>
  <c r="CD10846" i="1"/>
  <c r="CD10856" i="1"/>
  <c r="CD10539" i="1"/>
  <c r="CD10872" i="1"/>
  <c r="CD10662" i="1"/>
  <c r="CD10526" i="1"/>
  <c r="CD10595" i="1"/>
  <c r="CD10913" i="1"/>
  <c r="CD10753" i="1"/>
  <c r="CD10533" i="1"/>
  <c r="CD10642" i="1"/>
  <c r="CD10531" i="1"/>
  <c r="CD10949" i="1"/>
  <c r="CD10897" i="1"/>
  <c r="CD10572" i="1"/>
  <c r="CD10735" i="1"/>
  <c r="CD10737" i="1"/>
  <c r="CD10979" i="1"/>
  <c r="CD10973" i="1"/>
  <c r="CD10669" i="1"/>
  <c r="CD10508" i="1"/>
  <c r="CD10626" i="1"/>
  <c r="CD10550" i="1"/>
  <c r="CD10974" i="1"/>
  <c r="CD10763" i="1"/>
  <c r="CD10940" i="1"/>
  <c r="CD10554" i="1"/>
  <c r="CD10807" i="1"/>
  <c r="CD10947" i="1"/>
  <c r="CD10931" i="1"/>
  <c r="CD10618" i="1"/>
  <c r="CD10870" i="1"/>
  <c r="CD10604" i="1"/>
  <c r="CD10970" i="1"/>
  <c r="CD10895" i="1"/>
  <c r="CD10984" i="1"/>
  <c r="CD10729" i="1"/>
  <c r="CD10929" i="1"/>
  <c r="CD10804" i="1"/>
  <c r="CD10573" i="1"/>
  <c r="CD10965" i="1"/>
  <c r="CD10860" i="1"/>
  <c r="CD10976" i="1"/>
  <c r="CD10905" i="1"/>
  <c r="CD10741" i="1"/>
  <c r="CD10781" i="1"/>
  <c r="CD10894" i="1"/>
  <c r="CD10954" i="1"/>
  <c r="CD10823" i="1"/>
  <c r="CD10536" i="1"/>
  <c r="CD10864" i="1"/>
  <c r="CD10649" i="1"/>
  <c r="CD10861" i="1"/>
  <c r="CD10715" i="1"/>
  <c r="CD10597" i="1"/>
  <c r="CD10557" i="1"/>
  <c r="CD10601" i="1"/>
  <c r="CD10629" i="1"/>
  <c r="CD10555" i="1"/>
  <c r="CD10698" i="1"/>
  <c r="CD10565" i="1"/>
  <c r="CD10946" i="1"/>
  <c r="CD10813" i="1"/>
  <c r="CD10945" i="1"/>
  <c r="CD10634" i="1"/>
  <c r="CD10819" i="1"/>
  <c r="CD10851" i="1"/>
  <c r="CD10722" i="1"/>
  <c r="CD10886" i="1"/>
  <c r="CD10766" i="1"/>
  <c r="CD10828" i="1"/>
  <c r="CD10602" i="1"/>
  <c r="CD10334" i="1"/>
  <c r="CD10454" i="1"/>
  <c r="CD14037" i="1"/>
  <c r="CD14016" i="1"/>
  <c r="CD14011" i="1"/>
  <c r="CD14042" i="1"/>
  <c r="CD14023" i="1"/>
  <c r="CD14010" i="1"/>
  <c r="CD14039" i="1"/>
  <c r="CD14031" i="1"/>
  <c r="CD17007" i="1"/>
  <c r="CD14041" i="1"/>
  <c r="CD14018" i="1"/>
  <c r="CD14028" i="1"/>
  <c r="CD14014" i="1"/>
  <c r="CD14040" i="1"/>
  <c r="CD14008" i="1"/>
  <c r="CD14019" i="1"/>
  <c r="CD14034" i="1"/>
  <c r="CD14035" i="1"/>
  <c r="CD10361" i="1"/>
  <c r="CD10483" i="1"/>
  <c r="CD10434" i="1"/>
  <c r="CD10396" i="1"/>
  <c r="CD10487" i="1"/>
  <c r="CD10442" i="1"/>
  <c r="CD10461" i="1"/>
  <c r="CD14022" i="1"/>
  <c r="CD10348" i="1"/>
  <c r="CD10358" i="1"/>
  <c r="CD10393" i="1"/>
  <c r="CD10493" i="1"/>
  <c r="CD10484" i="1"/>
  <c r="CD14017" i="1"/>
  <c r="CD10428" i="1"/>
  <c r="CD10445" i="1"/>
  <c r="CD10398" i="1"/>
  <c r="CD10412" i="1"/>
  <c r="CD10477" i="1"/>
  <c r="CD10391" i="1"/>
  <c r="CD10472" i="1"/>
  <c r="CD14020" i="1"/>
  <c r="CD10469" i="1"/>
  <c r="CD10475" i="1"/>
  <c r="CD10444" i="1"/>
  <c r="CD10339" i="1"/>
  <c r="CD10356" i="1"/>
  <c r="CD14025" i="1"/>
  <c r="CD10347" i="1"/>
  <c r="CD10435" i="1"/>
  <c r="CD10367" i="1"/>
  <c r="CD10364" i="1"/>
  <c r="CD14026" i="1"/>
  <c r="CD14007" i="1"/>
  <c r="CD10369" i="1"/>
  <c r="CD10464" i="1"/>
  <c r="CD10418" i="1"/>
  <c r="CD14015" i="1"/>
  <c r="CD10417" i="1"/>
  <c r="CD10446" i="1"/>
  <c r="CD10403" i="1"/>
  <c r="CD10409" i="1"/>
  <c r="CD10345" i="1"/>
  <c r="CD10433" i="1"/>
  <c r="CD14027" i="1"/>
  <c r="CD10471" i="1"/>
  <c r="CD10351" i="1"/>
  <c r="CD10381" i="1"/>
  <c r="CD14038" i="1"/>
  <c r="CD14030" i="1"/>
  <c r="CD10492" i="1"/>
  <c r="CD10379" i="1"/>
  <c r="CD10407" i="1"/>
  <c r="CD10399" i="1"/>
  <c r="CD10374" i="1"/>
  <c r="CD10489" i="1"/>
  <c r="CD10411" i="1"/>
  <c r="CD10422" i="1"/>
  <c r="CD14033" i="1"/>
  <c r="CD10468" i="1"/>
  <c r="CD10377" i="1"/>
  <c r="CD10491" i="1"/>
  <c r="CD10466" i="1"/>
  <c r="CD10402" i="1"/>
  <c r="CD10371" i="1"/>
  <c r="CD10436" i="1"/>
  <c r="CD10372" i="1"/>
  <c r="CD10354" i="1"/>
  <c r="CD14032" i="1"/>
  <c r="CD10449" i="1"/>
  <c r="CD10359" i="1"/>
  <c r="CD14009" i="1"/>
  <c r="CD14036" i="1"/>
  <c r="CD10405" i="1"/>
  <c r="CD10362" i="1"/>
  <c r="CD14043" i="1"/>
  <c r="CD10413" i="1"/>
  <c r="CD10431" i="1"/>
  <c r="CD10360" i="1"/>
  <c r="CD10370" i="1"/>
  <c r="CD10363" i="1"/>
  <c r="CD10470" i="1"/>
  <c r="CD10448" i="1"/>
  <c r="CD10376" i="1"/>
  <c r="CD14012" i="1"/>
  <c r="CD14021" i="1"/>
  <c r="CD10373" i="1"/>
  <c r="CD10447" i="1"/>
  <c r="CD10443" i="1"/>
  <c r="CD10394" i="1"/>
  <c r="CD10404" i="1"/>
  <c r="CD10416" i="1"/>
  <c r="CD10474" i="1"/>
  <c r="CD10485" i="1"/>
  <c r="CD10490" i="1"/>
  <c r="CD10498" i="1"/>
  <c r="CD10352" i="1"/>
  <c r="CD10392" i="1"/>
  <c r="CD10368" i="1"/>
  <c r="CD10499" i="1"/>
  <c r="CD10456" i="1"/>
  <c r="CD10455" i="1"/>
  <c r="CD10349" i="1"/>
  <c r="CD10414" i="1"/>
  <c r="CD10458" i="1"/>
  <c r="CD10388" i="1"/>
  <c r="CD10473" i="1"/>
  <c r="CD10424" i="1"/>
  <c r="CD10342" i="1"/>
  <c r="CD10453" i="1"/>
  <c r="CD10380" i="1"/>
  <c r="CD10460" i="1"/>
  <c r="CD10426" i="1"/>
  <c r="CD10488" i="1"/>
  <c r="CD10486" i="1"/>
  <c r="CD10397" i="1"/>
  <c r="CD10387" i="1"/>
  <c r="CD10450" i="1"/>
  <c r="CD10378" i="1"/>
  <c r="CD10350" i="1"/>
  <c r="CD10427" i="1"/>
  <c r="CD10452" i="1"/>
  <c r="CD10494" i="1"/>
  <c r="CD10390" i="1"/>
  <c r="CD10338" i="1"/>
  <c r="CD10481" i="1"/>
  <c r="CD10344" i="1"/>
  <c r="CD10401" i="1"/>
  <c r="CD10440" i="1"/>
  <c r="CD10366" i="1"/>
  <c r="CD10420" i="1"/>
  <c r="CD10384" i="1"/>
  <c r="CD10462" i="1"/>
  <c r="CD10441" i="1"/>
  <c r="CD10375" i="1"/>
  <c r="CD10341" i="1"/>
  <c r="CD10346" i="1"/>
  <c r="CD10480" i="1"/>
  <c r="CD10421" i="1"/>
  <c r="CD10365" i="1"/>
  <c r="CD10395" i="1"/>
  <c r="CD10463" i="1"/>
  <c r="CD10415" i="1"/>
  <c r="CD10479" i="1"/>
  <c r="CD10357" i="1"/>
  <c r="CD10457" i="1"/>
  <c r="CD10467" i="1"/>
  <c r="CD10389" i="1"/>
  <c r="CD14013" i="1"/>
  <c r="CD10430" i="1"/>
  <c r="CD10400" i="1"/>
  <c r="CD14029" i="1"/>
  <c r="CD10353" i="1"/>
  <c r="CD10340" i="1"/>
  <c r="CD10496" i="1"/>
  <c r="CD10419" i="1"/>
  <c r="CD10500" i="1"/>
  <c r="CD14024" i="1"/>
  <c r="CD10343" i="1"/>
  <c r="CD10383" i="1"/>
  <c r="CD10385" i="1"/>
  <c r="CD10386" i="1"/>
  <c r="CD10355" i="1"/>
  <c r="CD10459" i="1"/>
  <c r="CD10439" i="1"/>
  <c r="CD10406" i="1"/>
  <c r="CD10438" i="1"/>
  <c r="CD10451" i="1"/>
  <c r="CD10425" i="1"/>
  <c r="CD10429" i="1"/>
  <c r="CD10437" i="1"/>
  <c r="CD10497" i="1"/>
  <c r="CD10382" i="1"/>
  <c r="CD10408" i="1"/>
  <c r="CD10410" i="1"/>
  <c r="CD10476" i="1"/>
  <c r="CD10495" i="1"/>
  <c r="CD10432" i="1"/>
  <c r="CD10478" i="1"/>
  <c r="CD10482" i="1"/>
  <c r="CD10423" i="1"/>
  <c r="CD10465" i="1"/>
  <c r="CD10068" i="1"/>
  <c r="CD10069" i="1"/>
  <c r="CD10072" i="1"/>
  <c r="CD10070" i="1"/>
  <c r="CD10073" i="1"/>
  <c r="CD10071" i="1"/>
  <c r="CD10074" i="1"/>
  <c r="CD10076" i="1"/>
  <c r="CD10075" i="1"/>
  <c r="CD10077" i="1"/>
  <c r="CD10080" i="1"/>
  <c r="CD10078" i="1"/>
  <c r="CD10081" i="1"/>
  <c r="CD10079" i="1"/>
  <c r="CD10082" i="1"/>
  <c r="CD10083" i="1"/>
  <c r="CD10084" i="1"/>
  <c r="CD10085" i="1"/>
  <c r="CD10086" i="1"/>
  <c r="CD10089" i="1"/>
  <c r="CD10088" i="1"/>
  <c r="CD10087" i="1"/>
  <c r="CD10092" i="1"/>
  <c r="CD10091" i="1"/>
  <c r="CD10090" i="1"/>
  <c r="CD10093" i="1"/>
  <c r="CD10094" i="1"/>
  <c r="CD10095" i="1"/>
  <c r="CD10099" i="1"/>
  <c r="CD10097" i="1"/>
  <c r="CD10096" i="1"/>
  <c r="CD10098" i="1"/>
  <c r="CD10100" i="1"/>
  <c r="CD10101" i="1"/>
  <c r="CD10103" i="1"/>
  <c r="CD10102" i="1"/>
  <c r="CD10104" i="1"/>
  <c r="CD10105" i="1"/>
  <c r="CD10108" i="1"/>
  <c r="CD10106" i="1"/>
  <c r="CD10107" i="1"/>
  <c r="CD10110" i="1"/>
  <c r="CD10109" i="1"/>
  <c r="CD10113" i="1"/>
  <c r="CD10111" i="1"/>
  <c r="CD10112" i="1"/>
  <c r="CD10115" i="1"/>
  <c r="CD10114" i="1"/>
  <c r="CD10118" i="1"/>
  <c r="CD10116" i="1"/>
  <c r="CD10117" i="1"/>
  <c r="CD10120" i="1"/>
  <c r="CD10119" i="1"/>
  <c r="CD10123" i="1"/>
  <c r="CD10121" i="1"/>
  <c r="CD10122" i="1"/>
  <c r="CD10125" i="1"/>
  <c r="CD10124" i="1"/>
  <c r="CD10128" i="1"/>
  <c r="CD10126" i="1"/>
  <c r="CD10127" i="1"/>
  <c r="CD10129" i="1"/>
  <c r="CD10130" i="1"/>
  <c r="CD10131" i="1"/>
  <c r="CD10135" i="1"/>
  <c r="CD10133" i="1"/>
  <c r="CD10132" i="1"/>
  <c r="CD10137" i="1"/>
  <c r="CD10134" i="1"/>
  <c r="CD10136" i="1"/>
  <c r="CD10138" i="1"/>
  <c r="CD10140" i="1"/>
  <c r="CD10139" i="1"/>
  <c r="CD10141" i="1"/>
  <c r="CD10142" i="1"/>
  <c r="CD10143" i="1"/>
  <c r="CD10144" i="1"/>
  <c r="CD10145" i="1"/>
  <c r="CD10146" i="1"/>
  <c r="CD10149" i="1"/>
  <c r="CD10147" i="1"/>
  <c r="CD10148" i="1"/>
  <c r="CD10152" i="1"/>
  <c r="CD10150" i="1"/>
  <c r="CD10151" i="1"/>
  <c r="CD10153" i="1"/>
  <c r="CD10154" i="1"/>
  <c r="CD10155" i="1"/>
  <c r="CD10156" i="1"/>
  <c r="CD10157" i="1"/>
  <c r="CD10158" i="1"/>
  <c r="CD10159" i="1"/>
  <c r="CD10160" i="1"/>
  <c r="CD10161" i="1"/>
  <c r="CD10163" i="1"/>
  <c r="CD10165" i="1"/>
  <c r="CD10162" i="1"/>
  <c r="CD10164" i="1"/>
  <c r="CD10166" i="1"/>
  <c r="CD10167" i="1"/>
  <c r="CD10168" i="1"/>
  <c r="CD10170" i="1"/>
  <c r="CD10169" i="1"/>
  <c r="CD10174" i="1"/>
  <c r="CD10171" i="1"/>
  <c r="CD10172" i="1"/>
  <c r="CD10173" i="1"/>
  <c r="CD10176" i="1"/>
  <c r="CD10177" i="1"/>
  <c r="CD10175" i="1"/>
  <c r="CD10178" i="1"/>
  <c r="CD10180" i="1"/>
  <c r="CD10179" i="1"/>
  <c r="CD10181" i="1"/>
  <c r="CD10182" i="1"/>
  <c r="CD10183" i="1"/>
  <c r="CD10184" i="1"/>
  <c r="CD10186" i="1"/>
  <c r="CD10185" i="1"/>
  <c r="CD10187" i="1"/>
  <c r="CD10189" i="1"/>
  <c r="CD10190" i="1"/>
  <c r="CD10188" i="1"/>
  <c r="CD10192" i="1"/>
  <c r="CD10193" i="1"/>
  <c r="CD10191" i="1"/>
  <c r="CD10194" i="1"/>
  <c r="CD10195" i="1"/>
  <c r="CD10198" i="1"/>
  <c r="CD10200" i="1"/>
  <c r="CD10196" i="1"/>
  <c r="CD10197" i="1"/>
  <c r="CD10199" i="1"/>
  <c r="CD10201" i="1"/>
  <c r="CD10204" i="1"/>
  <c r="CD10202" i="1"/>
  <c r="CD10203" i="1"/>
  <c r="CD10205" i="1"/>
  <c r="CD10206" i="1"/>
  <c r="CD10207" i="1"/>
  <c r="CD10209" i="1"/>
  <c r="CD10208" i="1"/>
  <c r="CD10210" i="1"/>
  <c r="CD10213" i="1"/>
  <c r="CD10214" i="1"/>
  <c r="CD10211" i="1"/>
  <c r="CD10212" i="1"/>
  <c r="CD10215" i="1"/>
  <c r="CD10216" i="1"/>
  <c r="CD10217" i="1"/>
  <c r="CD10218" i="1"/>
  <c r="CD10219" i="1"/>
  <c r="CD10220" i="1"/>
  <c r="CD10222" i="1"/>
  <c r="CD10224" i="1"/>
  <c r="CD10221" i="1"/>
  <c r="CD10223" i="1"/>
  <c r="CD10226" i="1"/>
  <c r="CD10225" i="1"/>
  <c r="CD10228" i="1"/>
  <c r="CD10229" i="1"/>
  <c r="CD10227" i="1"/>
  <c r="CD10231" i="1"/>
  <c r="CD10230" i="1"/>
  <c r="CD10232" i="1"/>
  <c r="CD10233" i="1"/>
  <c r="CD10234" i="1"/>
  <c r="CD10237" i="1"/>
  <c r="CD10239" i="1"/>
  <c r="CD10235" i="1"/>
  <c r="CD10236" i="1"/>
  <c r="CD10240" i="1"/>
  <c r="CD10238" i="1"/>
  <c r="CD10241" i="1"/>
  <c r="CD10242" i="1"/>
  <c r="CD10243" i="1"/>
  <c r="CD10244" i="1"/>
  <c r="CD10245" i="1"/>
  <c r="CD10247" i="1"/>
  <c r="CD10246" i="1"/>
  <c r="CD10250" i="1"/>
  <c r="CD10248" i="1"/>
  <c r="CD10249" i="1"/>
  <c r="CD10251" i="1"/>
  <c r="CD10252" i="1"/>
  <c r="CD10256" i="1"/>
  <c r="CD10254" i="1"/>
  <c r="CD10253" i="1"/>
  <c r="CD10258" i="1"/>
  <c r="CD10255" i="1"/>
  <c r="CD10257" i="1"/>
  <c r="CD10259" i="1"/>
  <c r="CD10260" i="1"/>
  <c r="CD10261" i="1"/>
  <c r="CD10263" i="1"/>
  <c r="CD10262" i="1"/>
  <c r="CD10264" i="1"/>
  <c r="CD10266" i="1"/>
  <c r="CD10265" i="1"/>
  <c r="CD10268" i="1"/>
  <c r="CD10267" i="1"/>
  <c r="CD10270" i="1"/>
  <c r="CD10269" i="1"/>
  <c r="CD10272" i="1"/>
  <c r="CD10271" i="1"/>
  <c r="CD10275" i="1"/>
  <c r="CD10273" i="1"/>
  <c r="CD10274" i="1"/>
  <c r="CD10276" i="1"/>
  <c r="CD10277" i="1"/>
  <c r="CD10278" i="1"/>
  <c r="CD10279" i="1"/>
  <c r="CD10280" i="1"/>
  <c r="CD10281" i="1"/>
  <c r="CD10282" i="1"/>
  <c r="CD10283" i="1"/>
  <c r="CD10285" i="1"/>
  <c r="CD10286" i="1"/>
  <c r="CD10284" i="1"/>
  <c r="CD10288" i="1"/>
  <c r="CD10287" i="1"/>
  <c r="CD10289" i="1"/>
  <c r="CD10291" i="1"/>
  <c r="CD10292" i="1"/>
  <c r="CD10290" i="1"/>
  <c r="CD10293" i="1"/>
  <c r="CD10295" i="1"/>
  <c r="CD10294" i="1"/>
  <c r="CD10296" i="1"/>
  <c r="CD10298" i="1"/>
  <c r="CD10297" i="1"/>
  <c r="CD10300" i="1"/>
  <c r="CD10299" i="1"/>
  <c r="CD10302" i="1"/>
  <c r="CD10301" i="1"/>
  <c r="CD10303" i="1"/>
  <c r="CD10306" i="1"/>
  <c r="CD10305" i="1"/>
  <c r="CD10304" i="1"/>
  <c r="CD10307" i="1"/>
  <c r="CD10308" i="1"/>
  <c r="CD10310" i="1"/>
  <c r="CD10309" i="1"/>
  <c r="CD10312" i="1"/>
  <c r="CD10311" i="1"/>
  <c r="CD10314" i="1"/>
  <c r="CD10313" i="1"/>
  <c r="CD10318" i="1"/>
  <c r="CD10315" i="1"/>
  <c r="CD10316" i="1"/>
  <c r="CD10321" i="1"/>
  <c r="CD10320" i="1"/>
  <c r="CD10317" i="1"/>
  <c r="CD10322" i="1"/>
  <c r="CD10319" i="1"/>
  <c r="CD10323" i="1"/>
  <c r="CD10324" i="1"/>
  <c r="CD10325" i="1"/>
  <c r="CD10326" i="1"/>
  <c r="CD10327" i="1"/>
  <c r="CD10330" i="1"/>
  <c r="CD10332" i="1"/>
  <c r="CD10328" i="1"/>
  <c r="CD10335" i="1"/>
  <c r="CD16011" i="1"/>
  <c r="CD16013" i="1"/>
  <c r="CD16009" i="1"/>
  <c r="CD16012" i="1"/>
  <c r="CD16007" i="1"/>
  <c r="CD16010" i="1"/>
  <c r="CD16008" i="1"/>
  <c r="CD178" i="1"/>
  <c r="CD71" i="1"/>
  <c r="CD576" i="1"/>
  <c r="CD200" i="1"/>
  <c r="CD562" i="1"/>
  <c r="CD315" i="1"/>
  <c r="CD596" i="1"/>
  <c r="CD455" i="1"/>
  <c r="CD533" i="1"/>
  <c r="CD448" i="1"/>
  <c r="CD108" i="1"/>
  <c r="CD40" i="1"/>
  <c r="CD343" i="1"/>
  <c r="CD546" i="1"/>
  <c r="CD23" i="1"/>
  <c r="CD543" i="1"/>
  <c r="CD105" i="1"/>
  <c r="CD287" i="1"/>
  <c r="CD21" i="1"/>
  <c r="CD143" i="1"/>
  <c r="CD48" i="1"/>
  <c r="CD421" i="1"/>
  <c r="CD463" i="1"/>
  <c r="CD278" i="1"/>
  <c r="CD380" i="1"/>
  <c r="CD555" i="1"/>
  <c r="CD503" i="1"/>
  <c r="CD211" i="1"/>
  <c r="CD295" i="1"/>
  <c r="CD566" i="1"/>
  <c r="CD425" i="1"/>
  <c r="CD107" i="1"/>
  <c r="CD410" i="1"/>
  <c r="CD88" i="1"/>
  <c r="CD378" i="1"/>
  <c r="CD167" i="1"/>
  <c r="CD450" i="1"/>
  <c r="CD212" i="1"/>
  <c r="CD129" i="1"/>
  <c r="CD112" i="1"/>
  <c r="CD254" i="1"/>
  <c r="CD356" i="1"/>
  <c r="CD168" i="1"/>
  <c r="CD229" i="1"/>
  <c r="CD198" i="1"/>
  <c r="CD360" i="1"/>
  <c r="CD235" i="1"/>
  <c r="CD468" i="1"/>
  <c r="CD213" i="1"/>
  <c r="CD466" i="1"/>
  <c r="CD397" i="1"/>
  <c r="CD286" i="1"/>
  <c r="CD146" i="1"/>
  <c r="CD234" i="1"/>
  <c r="CD401" i="1"/>
  <c r="CD412" i="1"/>
  <c r="CD110" i="1"/>
  <c r="CD485" i="1"/>
  <c r="CD227" i="1"/>
  <c r="CD478" i="1"/>
  <c r="CD435" i="1"/>
  <c r="CD456" i="1"/>
  <c r="CD36" i="1"/>
  <c r="CD158" i="1"/>
  <c r="CD325" i="1"/>
  <c r="CD27" i="1"/>
  <c r="CD409" i="1"/>
  <c r="CD268" i="1"/>
  <c r="CD580" i="1"/>
  <c r="CD346" i="1"/>
  <c r="CD293" i="1"/>
  <c r="CD434" i="1"/>
  <c r="CD210" i="1"/>
  <c r="CD135" i="1"/>
  <c r="CD37" i="1"/>
  <c r="CD375" i="1"/>
  <c r="CD148" i="1"/>
  <c r="CD498" i="1"/>
  <c r="CD197" i="1"/>
  <c r="CD330" i="1"/>
  <c r="CD230" i="1"/>
  <c r="CD113" i="1"/>
  <c r="CD416" i="1"/>
  <c r="CD224" i="1"/>
  <c r="CD329" i="1"/>
  <c r="CD519" i="1"/>
  <c r="CD501" i="1"/>
  <c r="CD564" i="1"/>
  <c r="CD312" i="1"/>
  <c r="CD244" i="1"/>
  <c r="CD454" i="1"/>
  <c r="CD538" i="1"/>
  <c r="CD577" i="1"/>
  <c r="CD470" i="1"/>
  <c r="CD187" i="1"/>
  <c r="CD160" i="1"/>
  <c r="CD137" i="1"/>
  <c r="CD352" i="1"/>
  <c r="CD289" i="1"/>
  <c r="CD321" i="1"/>
  <c r="CD337" i="1"/>
  <c r="CD554" i="1"/>
  <c r="CD73" i="1"/>
  <c r="CD30" i="1"/>
  <c r="CD432" i="1"/>
  <c r="CD39" i="1"/>
  <c r="CD426" i="1"/>
  <c r="CD114" i="1"/>
  <c r="CD50" i="1"/>
  <c r="CD518" i="1"/>
  <c r="CD109" i="1"/>
  <c r="CD339" i="1"/>
  <c r="CD588" i="1"/>
  <c r="CD379" i="1"/>
  <c r="CD252" i="1"/>
  <c r="CD481" i="1"/>
  <c r="CD49" i="1"/>
  <c r="CD44" i="1"/>
  <c r="CD428" i="1"/>
  <c r="CD219" i="1"/>
  <c r="CD86" i="1"/>
  <c r="CD477" i="1"/>
  <c r="CD512" i="1"/>
  <c r="CD175" i="1"/>
  <c r="CD387" i="1"/>
  <c r="CD557" i="1"/>
  <c r="CD91" i="1"/>
  <c r="CD18" i="1"/>
  <c r="CD403" i="1"/>
  <c r="CD116" i="1"/>
  <c r="CD60" i="1"/>
  <c r="CD595" i="1"/>
  <c r="CD106" i="1"/>
  <c r="CD359" i="1"/>
  <c r="CD586" i="1"/>
  <c r="CD11" i="1"/>
  <c r="CD282" i="1"/>
  <c r="CD523" i="1"/>
  <c r="CD516" i="1"/>
  <c r="CD395" i="1"/>
  <c r="CD240" i="1"/>
  <c r="CD571" i="1"/>
  <c r="CD424" i="1"/>
  <c r="CD549" i="1"/>
  <c r="CD442" i="1"/>
  <c r="CD303" i="1"/>
  <c r="CD415" i="1"/>
  <c r="CD231" i="1"/>
  <c r="CD507" i="1"/>
  <c r="CD78" i="1"/>
  <c r="CD102" i="1"/>
  <c r="CD593" i="1"/>
  <c r="CD529" i="1"/>
  <c r="CD476" i="1"/>
  <c r="CD181" i="1"/>
  <c r="CD291" i="1"/>
  <c r="CD156" i="1"/>
  <c r="CD207" i="1"/>
  <c r="CD59" i="1"/>
  <c r="CD142" i="1"/>
  <c r="CD165" i="1"/>
  <c r="CD75" i="1"/>
  <c r="CD20" i="1"/>
  <c r="CD309" i="1"/>
  <c r="CD263" i="1"/>
  <c r="CD414" i="1"/>
  <c r="CD371" i="1"/>
  <c r="CD436" i="1"/>
  <c r="CD274" i="1"/>
  <c r="CD504" i="1"/>
  <c r="CD223" i="1"/>
  <c r="CD42" i="1"/>
  <c r="CD382" i="1"/>
  <c r="CD472" i="1"/>
  <c r="CD119" i="1"/>
  <c r="CD475" i="1"/>
  <c r="CD14" i="1"/>
  <c r="CD563" i="1"/>
  <c r="CD495" i="1"/>
  <c r="CD313" i="1"/>
  <c r="CD357" i="1"/>
  <c r="CD55" i="1"/>
  <c r="CD374" i="1"/>
  <c r="CD386" i="1"/>
  <c r="CD100" i="1"/>
  <c r="CD328" i="1"/>
  <c r="CD196" i="1"/>
  <c r="CD363" i="1"/>
  <c r="CD385" i="1"/>
  <c r="CD233" i="1"/>
  <c r="CD194" i="1"/>
  <c r="CD52" i="1"/>
  <c r="CD238" i="1"/>
  <c r="CD185" i="1"/>
  <c r="CD103" i="1"/>
  <c r="CD8" i="1"/>
  <c r="CD111" i="1"/>
  <c r="CD484" i="1"/>
  <c r="CD534" i="1"/>
  <c r="CD351" i="1"/>
  <c r="CD331" i="1"/>
  <c r="CD56" i="1"/>
  <c r="CD508" i="1"/>
  <c r="CD520" i="1"/>
  <c r="CD147" i="1"/>
  <c r="CD601" i="1"/>
  <c r="CD602" i="1"/>
  <c r="CD591" i="1"/>
  <c r="CD406" i="1"/>
  <c r="CD568" i="1"/>
  <c r="CD407" i="1"/>
  <c r="CD70" i="1"/>
  <c r="CD140" i="1"/>
  <c r="CD203" i="1"/>
  <c r="CD262" i="1"/>
  <c r="CD236" i="1"/>
  <c r="CD133" i="1"/>
  <c r="CD96" i="1"/>
  <c r="CD355" i="1"/>
  <c r="CD253" i="1"/>
  <c r="CD16" i="1"/>
  <c r="CD599" i="1"/>
  <c r="CD214" i="1"/>
  <c r="CD79" i="1"/>
  <c r="CD179" i="1"/>
  <c r="CD545" i="1"/>
  <c r="CD584" i="1"/>
  <c r="CD43" i="1"/>
  <c r="CD494" i="1"/>
  <c r="CD47" i="1"/>
  <c r="CD579" i="1"/>
  <c r="CD439" i="1"/>
  <c r="CD15" i="1"/>
  <c r="CD423" i="1"/>
  <c r="CD530" i="1"/>
  <c r="CD251" i="1"/>
  <c r="CD574" i="1"/>
  <c r="CD98" i="1"/>
  <c r="CD117" i="1"/>
  <c r="CD459" i="1"/>
  <c r="CD404" i="1"/>
  <c r="CD324" i="1"/>
  <c r="CD364" i="1"/>
  <c r="CD400" i="1"/>
  <c r="CD297" i="1"/>
  <c r="CD525" i="1"/>
  <c r="CD171" i="1"/>
  <c r="CD417" i="1"/>
  <c r="CD396" i="1"/>
  <c r="CD465" i="1"/>
  <c r="CD67" i="1"/>
  <c r="CD61" i="1"/>
  <c r="CD222" i="1"/>
  <c r="CD458" i="1"/>
  <c r="CD542" i="1"/>
  <c r="CD567" i="1"/>
  <c r="CD162" i="1"/>
  <c r="CD317" i="1"/>
  <c r="CD92" i="1"/>
  <c r="CD101" i="1"/>
  <c r="CD486" i="1"/>
  <c r="CD237" i="1"/>
  <c r="CD226" i="1"/>
  <c r="CD82" i="1"/>
  <c r="CD83" i="1"/>
  <c r="CD597" i="1"/>
  <c r="CD138" i="1"/>
  <c r="CD590" i="1"/>
  <c r="CD285" i="1"/>
  <c r="CD302" i="1"/>
  <c r="CD368" i="1"/>
  <c r="CD427" i="1"/>
  <c r="CD151" i="1"/>
  <c r="CD511" i="1"/>
  <c r="CD349" i="1"/>
  <c r="CD384" i="1"/>
  <c r="CD84" i="1"/>
  <c r="CD249" i="1"/>
  <c r="CD510" i="1"/>
  <c r="CD411" i="1"/>
  <c r="CD284" i="1"/>
  <c r="CD373" i="1"/>
  <c r="CD144" i="1"/>
  <c r="CD487" i="1"/>
  <c r="CD405" i="1"/>
  <c r="CD163" i="1"/>
  <c r="CD149" i="1"/>
  <c r="CD493" i="1"/>
  <c r="CD243" i="1"/>
  <c r="CD443" i="1"/>
  <c r="CD72" i="1"/>
  <c r="CD565" i="1"/>
  <c r="CD344" i="1"/>
  <c r="CD299" i="1"/>
  <c r="CD7" i="1"/>
  <c r="CD208" i="1"/>
  <c r="CD316" i="1"/>
  <c r="CD392" i="1"/>
  <c r="CD296" i="1"/>
  <c r="CD550" i="1"/>
  <c r="CD125" i="1"/>
  <c r="CD311" i="1"/>
  <c r="CD509" i="1"/>
  <c r="CD271" i="1"/>
  <c r="CD159" i="1"/>
  <c r="CD273" i="1"/>
  <c r="CD22" i="1"/>
  <c r="CD381" i="1"/>
  <c r="CD221" i="1"/>
  <c r="CD259" i="1"/>
  <c r="CD145" i="1"/>
  <c r="CD575" i="1"/>
  <c r="CD474" i="1"/>
  <c r="CD334" i="1"/>
  <c r="CD420" i="1"/>
  <c r="CD80" i="1"/>
  <c r="CD600" i="1"/>
  <c r="CD473" i="1"/>
  <c r="CD76" i="1"/>
  <c r="CD87" i="1"/>
  <c r="CD390" i="1"/>
  <c r="CD587" i="1"/>
  <c r="CD497" i="1"/>
  <c r="CD34" i="1"/>
  <c r="CD532" i="1"/>
  <c r="CD193" i="1"/>
  <c r="CD77" i="1"/>
  <c r="CD124" i="1"/>
  <c r="CD547" i="1"/>
  <c r="CD190" i="1"/>
  <c r="CD594" i="1"/>
  <c r="CD318" i="1"/>
  <c r="CD500" i="1"/>
  <c r="CD169" i="1"/>
  <c r="CD290" i="1"/>
  <c r="CD527" i="1"/>
  <c r="CD502" i="1"/>
  <c r="CD314" i="1"/>
  <c r="CD413" i="1"/>
  <c r="CD81" i="1"/>
  <c r="CD461" i="1"/>
  <c r="CD480" i="1"/>
  <c r="CD95" i="1"/>
  <c r="CD209" i="1"/>
  <c r="CD246" i="1"/>
  <c r="CD68" i="1"/>
  <c r="CD267" i="1"/>
  <c r="CD164" i="1"/>
  <c r="CD598" i="1"/>
  <c r="CD74" i="1"/>
  <c r="CD310" i="1"/>
  <c r="CD99" i="1"/>
  <c r="CD514" i="1"/>
  <c r="CD29" i="1"/>
  <c r="CD513" i="1"/>
  <c r="CD393" i="1"/>
  <c r="CD319" i="1"/>
  <c r="CD141" i="1"/>
  <c r="CD218" i="1"/>
  <c r="CD447" i="1"/>
  <c r="CD453" i="1"/>
  <c r="CD9" i="1"/>
  <c r="CD130" i="1"/>
  <c r="CD388" i="1"/>
  <c r="CD250" i="1"/>
  <c r="CD361" i="1"/>
  <c r="CD326" i="1"/>
  <c r="CD264" i="1"/>
  <c r="CD64" i="1"/>
  <c r="CD553" i="1"/>
  <c r="CD155" i="1"/>
  <c r="CD573" i="1"/>
  <c r="CD90" i="1"/>
  <c r="CD551" i="1"/>
  <c r="CD275" i="1"/>
  <c r="CD220" i="1"/>
  <c r="CD127" i="1"/>
  <c r="CD340" i="1"/>
  <c r="CD521" i="1"/>
  <c r="CD269" i="1"/>
  <c r="CD69" i="1"/>
  <c r="CD372" i="1"/>
  <c r="CD13" i="1"/>
  <c r="CD242" i="1"/>
  <c r="CD215" i="1"/>
  <c r="CD260" i="1"/>
  <c r="CD440" i="1"/>
  <c r="CD283" i="1"/>
  <c r="CD358" i="1"/>
  <c r="CD531" i="1"/>
  <c r="CD204" i="1"/>
  <c r="CD398" i="1"/>
  <c r="CD94" i="1"/>
  <c r="CD270" i="1"/>
  <c r="CD578" i="1"/>
  <c r="CD399" i="1"/>
  <c r="CD172" i="1"/>
  <c r="CD323" i="1"/>
  <c r="CD482" i="1"/>
  <c r="CD304" i="1"/>
  <c r="CD522" i="1"/>
  <c r="CD288" i="1"/>
  <c r="CD377" i="1"/>
  <c r="CD438" i="1"/>
  <c r="CD128" i="1"/>
  <c r="CD85" i="1"/>
  <c r="CD345" i="1"/>
  <c r="CD41" i="1"/>
  <c r="CD10" i="1"/>
  <c r="CD308" i="1"/>
  <c r="CD63" i="1"/>
  <c r="CD247" i="1"/>
  <c r="CD559" i="1"/>
  <c r="CD469" i="1"/>
  <c r="CD248" i="1"/>
  <c r="CD280" i="1"/>
  <c r="CD561" i="1"/>
  <c r="CD582" i="1"/>
  <c r="CD517" i="1"/>
  <c r="CD104" i="1"/>
  <c r="CD176" i="1"/>
  <c r="CD232" i="1"/>
  <c r="CD505" i="1"/>
  <c r="CD338" i="1"/>
  <c r="CD342" i="1"/>
  <c r="CD445" i="1"/>
  <c r="CD93" i="1"/>
  <c r="CD294" i="1"/>
  <c r="CD348" i="1"/>
  <c r="CD515" i="1"/>
  <c r="CD46" i="1"/>
  <c r="CD166" i="1"/>
  <c r="CD369" i="1"/>
  <c r="CD535" i="1"/>
  <c r="CD192" i="1"/>
  <c r="CD548" i="1"/>
  <c r="CD437" i="1"/>
  <c r="CD307" i="1"/>
  <c r="CD467" i="1"/>
  <c r="CD490" i="1"/>
  <c r="CD429" i="1"/>
  <c r="CD556" i="1"/>
  <c r="CD139" i="1"/>
  <c r="CD402" i="1"/>
  <c r="CD441" i="1"/>
  <c r="CD341" i="1"/>
  <c r="CD257" i="1"/>
  <c r="CD202" i="1"/>
  <c r="CD24" i="1"/>
  <c r="CD186" i="1"/>
  <c r="CD383" i="1"/>
  <c r="CD131" i="1"/>
  <c r="CD483" i="1"/>
  <c r="CD333" i="1"/>
  <c r="CD122" i="1"/>
  <c r="CD66" i="1"/>
  <c r="CD174" i="1"/>
  <c r="CD217" i="1"/>
  <c r="CD583" i="1"/>
  <c r="CD118" i="1"/>
  <c r="CD528" i="1"/>
  <c r="CD45" i="1"/>
  <c r="CD422" i="1"/>
  <c r="CD161" i="1"/>
  <c r="CD471" i="1"/>
  <c r="CD305" i="1"/>
  <c r="CD301" i="1"/>
  <c r="CD279" i="1"/>
  <c r="CD391" i="1"/>
  <c r="CD589" i="1"/>
  <c r="CD506" i="1"/>
  <c r="CD184" i="1"/>
  <c r="CD460" i="1"/>
  <c r="CD17" i="1"/>
  <c r="CD256" i="1"/>
  <c r="CD97" i="1"/>
  <c r="CD136" i="1"/>
  <c r="CD320" i="1"/>
  <c r="CD152" i="1"/>
  <c r="CD332" i="1"/>
  <c r="CD569" i="1"/>
  <c r="CD499" i="1"/>
  <c r="CD541" i="1"/>
  <c r="CD199" i="1"/>
  <c r="CD336" i="1"/>
  <c r="CD53" i="1"/>
  <c r="CD241" i="1"/>
  <c r="CD558" i="1"/>
  <c r="CD173" i="1"/>
  <c r="CD292" i="1"/>
  <c r="CD276" i="1"/>
  <c r="CD201" i="1"/>
  <c r="CD54" i="1"/>
  <c r="CD157" i="1"/>
  <c r="CD132" i="1"/>
  <c r="CD33" i="1"/>
  <c r="CD205" i="1"/>
  <c r="CD536" i="1"/>
  <c r="CD281" i="1"/>
  <c r="CD89" i="1"/>
  <c r="CD451" i="1"/>
  <c r="CD350" i="1"/>
  <c r="CD170" i="1"/>
  <c r="CD389" i="1"/>
  <c r="CD570" i="1"/>
  <c r="CD306" i="1"/>
  <c r="CD585" i="1"/>
  <c r="CD126" i="1"/>
  <c r="CD354" i="1"/>
  <c r="CD489" i="1"/>
  <c r="CD592" i="1"/>
  <c r="CD258" i="1"/>
  <c r="CD298" i="1"/>
  <c r="CD367" i="1"/>
  <c r="CD12" i="1"/>
  <c r="CD32" i="1"/>
  <c r="CD265" i="1"/>
  <c r="CD581" i="1"/>
  <c r="CD452" i="1"/>
  <c r="CD552" i="1"/>
  <c r="CD188" i="1"/>
  <c r="CD488" i="1"/>
  <c r="CD526" i="1"/>
  <c r="CD180" i="1"/>
  <c r="CD446" i="1"/>
  <c r="CD353" i="1"/>
  <c r="CD496" i="1"/>
  <c r="CD560" i="1"/>
  <c r="CD408" i="1"/>
  <c r="CD182" i="1"/>
  <c r="CD150" i="1"/>
  <c r="CD370" i="1"/>
  <c r="CD540" i="1"/>
  <c r="CD419" i="1"/>
  <c r="CD544" i="1"/>
  <c r="CD239" i="1"/>
  <c r="CD121" i="1"/>
  <c r="CD266" i="1"/>
  <c r="CD491" i="1"/>
  <c r="CD462" i="1"/>
  <c r="CD537" i="1"/>
  <c r="CD115" i="1"/>
  <c r="CD433" i="1"/>
  <c r="CD26" i="1"/>
  <c r="CD524" i="1"/>
  <c r="CD492" i="1"/>
  <c r="CD457" i="1"/>
  <c r="CD464" i="1"/>
  <c r="CD335" i="1"/>
  <c r="CD154" i="1"/>
  <c r="CD245" i="1"/>
  <c r="CD376" i="1"/>
  <c r="CD35" i="1"/>
  <c r="CD58" i="1"/>
  <c r="CD322" i="1"/>
  <c r="CD120" i="1"/>
  <c r="CD28" i="1"/>
  <c r="CD134" i="1"/>
  <c r="CD38" i="1"/>
  <c r="CD444" i="1"/>
  <c r="CD418" i="1"/>
  <c r="CD225" i="1"/>
  <c r="CD51" i="1"/>
  <c r="CD206" i="1"/>
  <c r="CD366" i="1"/>
  <c r="CD272" i="1"/>
  <c r="CD228" i="1"/>
  <c r="CD261" i="1"/>
  <c r="CD177" i="1"/>
  <c r="CD153" i="1"/>
  <c r="CD300" i="1"/>
  <c r="CD195" i="1"/>
  <c r="CD191" i="1"/>
  <c r="CD394" i="1"/>
  <c r="CD255" i="1"/>
  <c r="CD539" i="1"/>
  <c r="CD572" i="1"/>
  <c r="CD62" i="1"/>
  <c r="CD347" i="1"/>
  <c r="CD57" i="1"/>
  <c r="CD277" i="1"/>
  <c r="CD431" i="1"/>
  <c r="CD479" i="1"/>
  <c r="CD365" i="1"/>
  <c r="CD216" i="1"/>
  <c r="CD327" i="1"/>
  <c r="CD65" i="1"/>
  <c r="CD123" i="1"/>
  <c r="CD19" i="1"/>
  <c r="CD449" i="1"/>
  <c r="CD183" i="1"/>
  <c r="CD362" i="1"/>
  <c r="CD25" i="1"/>
  <c r="CD430" i="1"/>
  <c r="CD31" i="1"/>
  <c r="CD189" i="1"/>
  <c r="CD10011" i="1"/>
  <c r="CD10012" i="1"/>
  <c r="CD10013" i="1"/>
  <c r="CD10016" i="1"/>
  <c r="CD10015" i="1"/>
  <c r="CD10014" i="1"/>
  <c r="CD10018" i="1"/>
  <c r="CD10020" i="1"/>
  <c r="CD10017" i="1"/>
  <c r="CD10019" i="1"/>
  <c r="CD10022" i="1"/>
  <c r="CD10021" i="1"/>
  <c r="CD10023" i="1"/>
  <c r="CD10024" i="1"/>
  <c r="CD10025" i="1"/>
  <c r="CD10029" i="1"/>
  <c r="CD10027" i="1"/>
  <c r="CD10026" i="1"/>
  <c r="CD10031" i="1"/>
  <c r="CD10028" i="1"/>
  <c r="CD10030" i="1"/>
  <c r="CD10032" i="1"/>
  <c r="CD10034" i="1"/>
  <c r="CD10033" i="1"/>
  <c r="CD10035" i="1"/>
  <c r="CD10036" i="1"/>
  <c r="CD10037" i="1"/>
  <c r="CD10039" i="1"/>
  <c r="CD10038" i="1"/>
  <c r="CD10041" i="1"/>
  <c r="CD10040" i="1"/>
  <c r="CD10042" i="1"/>
  <c r="CD10045" i="1"/>
  <c r="CD10043" i="1"/>
  <c r="CD10046" i="1"/>
  <c r="CD10044" i="1"/>
  <c r="CD10047" i="1"/>
  <c r="CD10048" i="1"/>
  <c r="CD10049" i="1"/>
  <c r="CD10050" i="1"/>
  <c r="CD10054" i="1"/>
  <c r="CD10052" i="1"/>
  <c r="CD10051" i="1"/>
  <c r="CD10056" i="1"/>
  <c r="CD10053" i="1"/>
  <c r="CD10055" i="1"/>
  <c r="CD10057" i="1"/>
  <c r="CD10059" i="1"/>
  <c r="CD10058" i="1"/>
  <c r="CD10060" i="1"/>
  <c r="CD10061" i="1"/>
  <c r="CD10062" i="1"/>
  <c r="CD10063" i="1"/>
  <c r="CD10064" i="1"/>
  <c r="CD10065" i="1"/>
  <c r="CD10066" i="1"/>
  <c r="CD10067" i="1"/>
  <c r="CD21507" i="1"/>
  <c r="CD21589" i="1"/>
  <c r="CD21511" i="1"/>
  <c r="CD21509" i="1"/>
  <c r="CD21561" i="1"/>
  <c r="CD21527" i="1"/>
  <c r="CD21543" i="1"/>
  <c r="CD21555" i="1"/>
  <c r="CD21545" i="1"/>
  <c r="CD21535" i="1"/>
  <c r="CD21551" i="1"/>
  <c r="CD21583" i="1"/>
  <c r="CD21574" i="1"/>
  <c r="CD21537" i="1"/>
  <c r="CD21528" i="1"/>
  <c r="CD21586" i="1"/>
  <c r="CD21559" i="1"/>
  <c r="CD21563" i="1"/>
  <c r="CD21547" i="1"/>
  <c r="CD21523" i="1"/>
  <c r="CD21542" i="1"/>
  <c r="CD21550" i="1"/>
  <c r="CD21519" i="1"/>
  <c r="CD21512" i="1"/>
  <c r="CD21529" i="1"/>
  <c r="CD21517" i="1"/>
  <c r="CD21565" i="1"/>
  <c r="CD21573" i="1"/>
  <c r="CD21522" i="1"/>
  <c r="CD21544" i="1"/>
  <c r="CD21554" i="1"/>
  <c r="CD21569" i="1"/>
  <c r="CD21593" i="1"/>
  <c r="CD21538" i="1"/>
  <c r="CD21592" i="1"/>
  <c r="CD21575" i="1"/>
  <c r="CD21541" i="1"/>
  <c r="CD21560" i="1"/>
  <c r="CD21572" i="1"/>
  <c r="CD21556" i="1"/>
  <c r="CD21520" i="1"/>
  <c r="CD21566" i="1"/>
  <c r="CD21526" i="1"/>
  <c r="CD21534" i="1"/>
  <c r="CD21585" i="1"/>
  <c r="CD21568" i="1"/>
  <c r="CD21521" i="1"/>
  <c r="CD21540" i="1"/>
  <c r="CD21546" i="1"/>
  <c r="CD21558" i="1"/>
  <c r="CD21524" i="1"/>
  <c r="CD21552" i="1"/>
  <c r="CD21571" i="1"/>
  <c r="CD21582" i="1"/>
  <c r="CD21581" i="1"/>
  <c r="CD21588" i="1"/>
  <c r="CD21532" i="1"/>
  <c r="CD21567" i="1"/>
  <c r="CD21570" i="1"/>
  <c r="CD21557" i="1"/>
  <c r="CD21514" i="1"/>
  <c r="CD21548" i="1"/>
  <c r="CD21516" i="1"/>
  <c r="CD21530" i="1"/>
  <c r="CD21591" i="1"/>
  <c r="CD21525" i="1"/>
  <c r="CD21580" i="1"/>
  <c r="CD21564" i="1"/>
  <c r="CD21510" i="1"/>
  <c r="CD21562" i="1"/>
  <c r="CD21578" i="1"/>
  <c r="CD21539" i="1"/>
  <c r="CD21590" i="1"/>
  <c r="CD21576" i="1"/>
  <c r="CD21533" i="1"/>
  <c r="CD21584" i="1"/>
  <c r="CD21579" i="1"/>
  <c r="CD21531" i="1"/>
  <c r="CD21513" i="1"/>
  <c r="CD21577" i="1"/>
  <c r="CD21508" i="1"/>
  <c r="CD21518" i="1"/>
  <c r="CD21553" i="1"/>
  <c r="CD21536" i="1"/>
  <c r="CD21587" i="1"/>
  <c r="CD21515" i="1"/>
  <c r="CD21549" i="1"/>
  <c r="CD10009" i="1"/>
  <c r="CD10010" i="1"/>
  <c r="CD10008" i="1"/>
  <c r="BW10337" i="1"/>
  <c r="F33" i="6" s="1"/>
  <c r="CD10337" i="1"/>
  <c r="V7" i="6"/>
  <c r="AD6" i="2"/>
  <c r="AP24" i="2"/>
  <c r="AP9" i="2"/>
  <c r="AP21" i="2"/>
  <c r="AP26" i="2"/>
  <c r="AP20" i="2"/>
  <c r="AD3" i="2"/>
  <c r="AP31" i="2"/>
  <c r="AP5" i="2"/>
  <c r="AD9" i="2"/>
  <c r="AP25" i="2"/>
  <c r="AP2" i="2"/>
  <c r="AP28" i="2"/>
  <c r="AP11" i="2"/>
  <c r="AP17" i="2"/>
  <c r="AP18" i="2"/>
  <c r="AP23" i="2"/>
  <c r="AD12" i="2"/>
  <c r="AP19" i="2"/>
  <c r="AP13" i="2"/>
  <c r="AP3" i="2"/>
  <c r="AP27" i="2"/>
  <c r="AD8" i="2"/>
  <c r="AP16" i="2"/>
  <c r="AP1" i="2"/>
  <c r="AD11" i="2"/>
  <c r="AP14" i="2"/>
  <c r="AD2" i="2"/>
  <c r="AE2" i="2" s="1"/>
  <c r="AF2" i="2" s="1"/>
  <c r="CD10007" i="1"/>
  <c r="AP8" i="2"/>
  <c r="AP7" i="2"/>
  <c r="AP15" i="2"/>
  <c r="AD5" i="2"/>
  <c r="AP12" i="2"/>
  <c r="AP6" i="2"/>
  <c r="AP29" i="2"/>
  <c r="AD4" i="2"/>
  <c r="V8" i="6"/>
  <c r="AP22" i="2"/>
  <c r="AP4" i="2"/>
  <c r="AP30" i="2"/>
  <c r="AD7" i="2"/>
  <c r="AP10" i="2"/>
  <c r="AD10" i="2"/>
  <c r="CB1051" i="1" l="1"/>
  <c r="BX1051" i="1" s="1"/>
  <c r="CB1062" i="1"/>
  <c r="BX1062" i="1" s="1"/>
  <c r="CB1066" i="1"/>
  <c r="BX1066" i="1" s="1"/>
  <c r="CB1072" i="1"/>
  <c r="BX1072" i="1" s="1"/>
  <c r="CB1096" i="1"/>
  <c r="CB1058" i="1"/>
  <c r="CB1064" i="1"/>
  <c r="BX1064" i="1" s="1"/>
  <c r="CB1068" i="1"/>
  <c r="BX1068" i="1" s="1"/>
  <c r="CB1100" i="1"/>
  <c r="BX1100" i="1" s="1"/>
  <c r="CB1074" i="1"/>
  <c r="BX1074" i="1" s="1"/>
  <c r="CB1076" i="1"/>
  <c r="BX1076" i="1" s="1"/>
  <c r="CB1119" i="1"/>
  <c r="CB1090" i="1"/>
  <c r="BX1090" i="1" s="1"/>
  <c r="CB1117" i="1"/>
  <c r="CB1060" i="1"/>
  <c r="CB1141" i="1"/>
  <c r="BX1141" i="1" s="1"/>
  <c r="CB1177" i="1"/>
  <c r="BX1177" i="1" s="1"/>
  <c r="CB1181" i="1"/>
  <c r="BX1181" i="1" s="1"/>
  <c r="CB1185" i="1"/>
  <c r="BX1185" i="1" s="1"/>
  <c r="CB1189" i="1"/>
  <c r="BX1189" i="1" s="1"/>
  <c r="CB1199" i="1"/>
  <c r="BX1199" i="1" s="1"/>
  <c r="CB1203" i="1"/>
  <c r="BX1203" i="1" s="1"/>
  <c r="CB1207" i="1"/>
  <c r="BX1207" i="1" s="1"/>
  <c r="CB1179" i="1"/>
  <c r="BX1179" i="1" s="1"/>
  <c r="CB1183" i="1"/>
  <c r="BX1183" i="1" s="1"/>
  <c r="CB1187" i="1"/>
  <c r="BX1187" i="1" s="1"/>
  <c r="CB1172" i="1"/>
  <c r="BX1172" i="1" s="1"/>
  <c r="CB1175" i="1"/>
  <c r="BX1175" i="1" s="1"/>
  <c r="CB1191" i="1"/>
  <c r="BX1191" i="1" s="1"/>
  <c r="CB1231" i="1"/>
  <c r="BX1231" i="1" s="1"/>
  <c r="CB1193" i="1"/>
  <c r="BX1193" i="1" s="1"/>
  <c r="CB1220" i="1"/>
  <c r="BX1220" i="1" s="1"/>
  <c r="CB1223" i="1"/>
  <c r="BX1223" i="1" s="1"/>
  <c r="CB1241" i="1"/>
  <c r="BX1241" i="1" s="1"/>
  <c r="CB1249" i="1"/>
  <c r="BX1249" i="1" s="1"/>
  <c r="CB1246" i="1"/>
  <c r="BX1246" i="1" s="1"/>
  <c r="CB1257" i="1"/>
  <c r="BX1257" i="1" s="1"/>
  <c r="CB1371" i="1"/>
  <c r="BX1371" i="1" s="1"/>
  <c r="CB1375" i="1"/>
  <c r="BX1375" i="1" s="1"/>
  <c r="CB1254" i="1"/>
  <c r="BX1254" i="1" s="1"/>
  <c r="CB1379" i="1"/>
  <c r="CB1289" i="1"/>
  <c r="BX1289" i="1" s="1"/>
  <c r="CB1369" i="1"/>
  <c r="BX1369" i="1" s="1"/>
  <c r="CB1551" i="1"/>
  <c r="BX1551" i="1" s="1"/>
  <c r="BY1551" i="1" s="1"/>
  <c r="CB1547" i="1"/>
  <c r="BX1547" i="1" s="1"/>
  <c r="BY1547" i="1" s="1"/>
  <c r="CB1563" i="1"/>
  <c r="BX1563" i="1" s="1"/>
  <c r="BY1563" i="1" s="1"/>
  <c r="CB1545" i="1"/>
  <c r="BX1545" i="1" s="1"/>
  <c r="BY1545" i="1" s="1"/>
  <c r="CB1561" i="1"/>
  <c r="BX1561" i="1" s="1"/>
  <c r="BY1561" i="1" s="1"/>
  <c r="CB1541" i="1"/>
  <c r="BX1541" i="1" s="1"/>
  <c r="BY1541" i="1" s="1"/>
  <c r="CB1557" i="1"/>
  <c r="BX1557" i="1" s="1"/>
  <c r="BY1557" i="1" s="1"/>
  <c r="CB1529" i="1"/>
  <c r="BX1529" i="1" s="1"/>
  <c r="BY1529" i="1" s="1"/>
  <c r="CB1531" i="1"/>
  <c r="BX1531" i="1" s="1"/>
  <c r="BY1531" i="1" s="1"/>
  <c r="CB1533" i="1"/>
  <c r="BX1533" i="1" s="1"/>
  <c r="BY1533" i="1" s="1"/>
  <c r="CB1535" i="1"/>
  <c r="BX1535" i="1" s="1"/>
  <c r="BY1535" i="1" s="1"/>
  <c r="CB1537" i="1"/>
  <c r="BX1537" i="1" s="1"/>
  <c r="BY1537" i="1" s="1"/>
  <c r="CB1553" i="1"/>
  <c r="BX1553" i="1" s="1"/>
  <c r="BY1553" i="1" s="1"/>
  <c r="CB1634" i="1"/>
  <c r="BX1634" i="1" s="1"/>
  <c r="BY1634" i="1" s="1"/>
  <c r="CB1650" i="1"/>
  <c r="BX1650" i="1" s="1"/>
  <c r="BY1650" i="1" s="1"/>
  <c r="CB1605" i="1"/>
  <c r="BX1605" i="1" s="1"/>
  <c r="BY1605" i="1" s="1"/>
  <c r="CB1646" i="1"/>
  <c r="BX1646" i="1" s="1"/>
  <c r="BY1646" i="1" s="1"/>
  <c r="CB1682" i="1"/>
  <c r="BX1682" i="1" s="1"/>
  <c r="BY1682" i="1" s="1"/>
  <c r="CB1717" i="1"/>
  <c r="BX1717" i="1" s="1"/>
  <c r="BY1717" i="1" s="1"/>
  <c r="CB1739" i="1"/>
  <c r="BX1739" i="1" s="1"/>
  <c r="BY1739" i="1" s="1"/>
  <c r="CB1755" i="1"/>
  <c r="BX1755" i="1" s="1"/>
  <c r="BY1755" i="1" s="1"/>
  <c r="CB1771" i="1"/>
  <c r="BX1771" i="1" s="1"/>
  <c r="BY1771" i="1" s="1"/>
  <c r="CB1787" i="1"/>
  <c r="BX1787" i="1" s="1"/>
  <c r="BY1787" i="1" s="1"/>
  <c r="CB1765" i="1"/>
  <c r="BX1765" i="1" s="1"/>
  <c r="BY1765" i="1" s="1"/>
  <c r="CB1781" i="1"/>
  <c r="BX1781" i="1" s="1"/>
  <c r="BY1781" i="1" s="1"/>
  <c r="CB1630" i="1"/>
  <c r="BX1630" i="1" s="1"/>
  <c r="BY1630" i="1" s="1"/>
  <c r="CB1608" i="1"/>
  <c r="BX1608" i="1" s="1"/>
  <c r="BY1608" i="1" s="1"/>
  <c r="CB1693" i="1"/>
  <c r="BX1693" i="1" s="1"/>
  <c r="BY1693" i="1" s="1"/>
  <c r="CB1697" i="1"/>
  <c r="BX1697" i="1" s="1"/>
  <c r="BY1697" i="1" s="1"/>
  <c r="CB1701" i="1"/>
  <c r="BX1701" i="1" s="1"/>
  <c r="BY1701" i="1" s="1"/>
  <c r="CB1705" i="1"/>
  <c r="BX1705" i="1" s="1"/>
  <c r="BY1705" i="1" s="1"/>
  <c r="CB1709" i="1"/>
  <c r="BX1709" i="1" s="1"/>
  <c r="BY1709" i="1" s="1"/>
  <c r="CB1719" i="1"/>
  <c r="BX1719" i="1" s="1"/>
  <c r="BY1719" i="1" s="1"/>
  <c r="CB1737" i="1"/>
  <c r="BX1737" i="1" s="1"/>
  <c r="BY1737" i="1" s="1"/>
  <c r="CB1753" i="1"/>
  <c r="BX1753" i="1" s="1"/>
  <c r="BY1753" i="1" s="1"/>
  <c r="CB1769" i="1"/>
  <c r="BX1769" i="1" s="1"/>
  <c r="BY1769" i="1" s="1"/>
  <c r="CB1632" i="1"/>
  <c r="BX1632" i="1" s="1"/>
  <c r="BY1632" i="1" s="1"/>
  <c r="CB1721" i="1"/>
  <c r="BX1721" i="1" s="1"/>
  <c r="BY1721" i="1" s="1"/>
  <c r="CB1735" i="1"/>
  <c r="BX1735" i="1" s="1"/>
  <c r="BY1735" i="1" s="1"/>
  <c r="CB1767" i="1"/>
  <c r="BX1767" i="1" s="1"/>
  <c r="BY1767" i="1" s="1"/>
  <c r="CB1834" i="1"/>
  <c r="BX1834" i="1" s="1"/>
  <c r="BY1834" i="1" s="1"/>
  <c r="CB1837" i="1"/>
  <c r="BX1837" i="1" s="1"/>
  <c r="BY1837" i="1" s="1"/>
  <c r="CB1900" i="1"/>
  <c r="BX1900" i="1" s="1"/>
  <c r="BY1900" i="1" s="1"/>
  <c r="CB1916" i="1"/>
  <c r="BX1916" i="1" s="1"/>
  <c r="BY1916" i="1" s="1"/>
  <c r="CB1932" i="1"/>
  <c r="BX1932" i="1" s="1"/>
  <c r="BY1932" i="1" s="1"/>
  <c r="CB1831" i="1"/>
  <c r="BX1831" i="1" s="1"/>
  <c r="BY1831" i="1" s="1"/>
  <c r="CB1691" i="1"/>
  <c r="BX1691" i="1" s="1"/>
  <c r="BY1691" i="1" s="1"/>
  <c r="CB1797" i="1"/>
  <c r="BX1797" i="1" s="1"/>
  <c r="BY1797" i="1" s="1"/>
  <c r="CB1813" i="1"/>
  <c r="BX1813" i="1" s="1"/>
  <c r="BY1813" i="1" s="1"/>
  <c r="CB1847" i="1"/>
  <c r="BX1847" i="1" s="1"/>
  <c r="BY1847" i="1" s="1"/>
  <c r="CB1888" i="1"/>
  <c r="BX1888" i="1" s="1"/>
  <c r="BY1888" i="1" s="1"/>
  <c r="CB1904" i="1"/>
  <c r="BX1904" i="1" s="1"/>
  <c r="BY1904" i="1" s="1"/>
  <c r="CB1920" i="1"/>
  <c r="BX1920" i="1" s="1"/>
  <c r="BY1920" i="1" s="1"/>
  <c r="CB1936" i="1"/>
  <c r="BX1936" i="1" s="1"/>
  <c r="BY1936" i="1" s="1"/>
  <c r="CB1799" i="1"/>
  <c r="BX1799" i="1" s="1"/>
  <c r="BY1799" i="1" s="1"/>
  <c r="CB1810" i="1"/>
  <c r="BX1810" i="1" s="1"/>
  <c r="BY1810" i="1" s="1"/>
  <c r="CB1839" i="1"/>
  <c r="BX1839" i="1" s="1"/>
  <c r="BY1839" i="1" s="1"/>
  <c r="CB1783" i="1"/>
  <c r="BX1783" i="1" s="1"/>
  <c r="BY1783" i="1" s="1"/>
  <c r="CB1785" i="1"/>
  <c r="BX1785" i="1" s="1"/>
  <c r="BY1785" i="1" s="1"/>
  <c r="CB1815" i="1"/>
  <c r="BX1815" i="1" s="1"/>
  <c r="BY1815" i="1" s="1"/>
  <c r="CB1805" i="1"/>
  <c r="BX1805" i="1" s="1"/>
  <c r="BY1805" i="1" s="1"/>
  <c r="CB1829" i="1"/>
  <c r="BX1829" i="1" s="1"/>
  <c r="BY1829" i="1" s="1"/>
  <c r="CB1845" i="1"/>
  <c r="BX1845" i="1" s="1"/>
  <c r="BY1845" i="1" s="1"/>
  <c r="CB1853" i="1"/>
  <c r="BX1853" i="1" s="1"/>
  <c r="BY1853" i="1" s="1"/>
  <c r="CB1731" i="1"/>
  <c r="BX1731" i="1" s="1"/>
  <c r="BY1731" i="1" s="1"/>
  <c r="CB1751" i="1"/>
  <c r="BX1751" i="1" s="1"/>
  <c r="BY1751" i="1" s="1"/>
  <c r="CB1886" i="1"/>
  <c r="BX1886" i="1" s="1"/>
  <c r="BY1886" i="1" s="1"/>
  <c r="CB1889" i="1"/>
  <c r="BX1889" i="1" s="1"/>
  <c r="BY1889" i="1" s="1"/>
  <c r="CB1892" i="1"/>
  <c r="BX1892" i="1" s="1"/>
  <c r="BY1892" i="1" s="1"/>
  <c r="CB1878" i="1"/>
  <c r="BX1878" i="1" s="1"/>
  <c r="BY1878" i="1" s="1"/>
  <c r="CB1985" i="1"/>
  <c r="BX1985" i="1" s="1"/>
  <c r="BY1985" i="1" s="1"/>
  <c r="CB2001" i="1"/>
  <c r="BX2001" i="1" s="1"/>
  <c r="BY2001" i="1" s="1"/>
  <c r="CB2017" i="1"/>
  <c r="BX2017" i="1" s="1"/>
  <c r="BY2017" i="1" s="1"/>
  <c r="CB2033" i="1"/>
  <c r="BX2033" i="1" s="1"/>
  <c r="BY2033" i="1" s="1"/>
  <c r="CB2035" i="1"/>
  <c r="BX2035" i="1" s="1"/>
  <c r="BY2035" i="1" s="1"/>
  <c r="CB2043" i="1"/>
  <c r="BX2043" i="1" s="1"/>
  <c r="BY2043" i="1" s="1"/>
  <c r="CB2050" i="1"/>
  <c r="BX2050" i="1" s="1"/>
  <c r="BY2050" i="1" s="1"/>
  <c r="CB2053" i="1"/>
  <c r="BX2053" i="1" s="1"/>
  <c r="BY2053" i="1" s="1"/>
  <c r="CB2066" i="1"/>
  <c r="BX2066" i="1" s="1"/>
  <c r="BY2066" i="1" s="1"/>
  <c r="CB2069" i="1"/>
  <c r="BX2069" i="1" s="1"/>
  <c r="BY2069" i="1" s="1"/>
  <c r="CB1818" i="1"/>
  <c r="BX1818" i="1" s="1"/>
  <c r="BY1818" i="1" s="1"/>
  <c r="CB1842" i="1"/>
  <c r="BX1842" i="1" s="1"/>
  <c r="BY1842" i="1" s="1"/>
  <c r="CB1870" i="1"/>
  <c r="BX1870" i="1" s="1"/>
  <c r="BY1870" i="1" s="1"/>
  <c r="CB1883" i="1"/>
  <c r="BX1883" i="1" s="1"/>
  <c r="BY1883" i="1" s="1"/>
  <c r="CB1938" i="1"/>
  <c r="BX1938" i="1" s="1"/>
  <c r="BY1938" i="1" s="1"/>
  <c r="CB1987" i="1"/>
  <c r="BX1987" i="1" s="1"/>
  <c r="BY1987" i="1" s="1"/>
  <c r="CB1802" i="1"/>
  <c r="BX1802" i="1" s="1"/>
  <c r="BY1802" i="1" s="1"/>
  <c r="CB1807" i="1"/>
  <c r="BX1807" i="1" s="1"/>
  <c r="BY1807" i="1" s="1"/>
  <c r="CB1823" i="1"/>
  <c r="BX1823" i="1" s="1"/>
  <c r="BY1823" i="1" s="1"/>
  <c r="CB1850" i="1"/>
  <c r="BX1850" i="1" s="1"/>
  <c r="BY1850" i="1" s="1"/>
  <c r="CB1922" i="1"/>
  <c r="BX1922" i="1" s="1"/>
  <c r="BY1922" i="1" s="1"/>
  <c r="CB1862" i="1"/>
  <c r="BX1862" i="1" s="1"/>
  <c r="BY1862" i="1" s="1"/>
  <c r="CB1906" i="1"/>
  <c r="BX1906" i="1" s="1"/>
  <c r="BY1906" i="1" s="1"/>
  <c r="CB1937" i="1"/>
  <c r="BX1937" i="1" s="1"/>
  <c r="BY1937" i="1" s="1"/>
  <c r="CB1821" i="1"/>
  <c r="BX1821" i="1" s="1"/>
  <c r="BY1821" i="1" s="1"/>
  <c r="CB1890" i="1"/>
  <c r="BX1890" i="1" s="1"/>
  <c r="BY1890" i="1" s="1"/>
  <c r="CB1921" i="1"/>
  <c r="BX1921" i="1" s="1"/>
  <c r="BY1921" i="1" s="1"/>
  <c r="CB1924" i="1"/>
  <c r="BX1924" i="1" s="1"/>
  <c r="BY1924" i="1" s="1"/>
  <c r="CB1905" i="1"/>
  <c r="BX1905" i="1" s="1"/>
  <c r="BY1905" i="1" s="1"/>
  <c r="CB2021" i="1"/>
  <c r="BX2021" i="1" s="1"/>
  <c r="BY2021" i="1" s="1"/>
  <c r="CB2065" i="1"/>
  <c r="BX2065" i="1" s="1"/>
  <c r="BY2065" i="1" s="1"/>
  <c r="CB2192" i="1"/>
  <c r="BX2192" i="1" s="1"/>
  <c r="BY2192" i="1" s="1"/>
  <c r="CB2195" i="1"/>
  <c r="BX2195" i="1" s="1"/>
  <c r="BY2195" i="1" s="1"/>
  <c r="CB2208" i="1"/>
  <c r="BX2208" i="1" s="1"/>
  <c r="BY2208" i="1" s="1"/>
  <c r="CB2211" i="1"/>
  <c r="BX2211" i="1" s="1"/>
  <c r="BY2211" i="1" s="1"/>
  <c r="CB2119" i="1"/>
  <c r="BX2119" i="1" s="1"/>
  <c r="BY2119" i="1" s="1"/>
  <c r="CB2127" i="1"/>
  <c r="BX2127" i="1" s="1"/>
  <c r="BY2127" i="1" s="1"/>
  <c r="CB1867" i="1"/>
  <c r="BX1867" i="1" s="1"/>
  <c r="BY1867" i="1" s="1"/>
  <c r="CB1908" i="1"/>
  <c r="BX1908" i="1" s="1"/>
  <c r="BY1908" i="1" s="1"/>
  <c r="CB1991" i="1"/>
  <c r="BX1991" i="1" s="1"/>
  <c r="BY1991" i="1" s="1"/>
  <c r="CB1995" i="1"/>
  <c r="BX1995" i="1" s="1"/>
  <c r="BY1995" i="1" s="1"/>
  <c r="CB2041" i="1"/>
  <c r="BX2041" i="1" s="1"/>
  <c r="BY2041" i="1" s="1"/>
  <c r="CB2082" i="1"/>
  <c r="BX2082" i="1" s="1"/>
  <c r="BY2082" i="1" s="1"/>
  <c r="CB2117" i="1"/>
  <c r="BX2117" i="1" s="1"/>
  <c r="BY2117" i="1" s="1"/>
  <c r="CB2125" i="1"/>
  <c r="BX2125" i="1" s="1"/>
  <c r="BY2125" i="1" s="1"/>
  <c r="CB2161" i="1"/>
  <c r="BX2161" i="1" s="1"/>
  <c r="BY2161" i="1" s="1"/>
  <c r="CB2169" i="1"/>
  <c r="BX2169" i="1" s="1"/>
  <c r="BY2169" i="1" s="1"/>
  <c r="CB2177" i="1"/>
  <c r="BX2177" i="1" s="1"/>
  <c r="BY2177" i="1" s="1"/>
  <c r="CB2185" i="1"/>
  <c r="BX2185" i="1" s="1"/>
  <c r="BY2185" i="1" s="1"/>
  <c r="CB2193" i="1"/>
  <c r="BX2193" i="1" s="1"/>
  <c r="BY2193" i="1" s="1"/>
  <c r="CB2209" i="1"/>
  <c r="BX2209" i="1" s="1"/>
  <c r="BY2209" i="1" s="1"/>
  <c r="CB2049" i="1"/>
  <c r="BX2049" i="1" s="1"/>
  <c r="BY2049" i="1" s="1"/>
  <c r="CB2062" i="1"/>
  <c r="BX2062" i="1" s="1"/>
  <c r="BY2062" i="1" s="1"/>
  <c r="CB2210" i="1"/>
  <c r="BX2210" i="1" s="1"/>
  <c r="BY2210" i="1" s="1"/>
  <c r="CB2187" i="1"/>
  <c r="BX2187" i="1" s="1"/>
  <c r="BY2187" i="1" s="1"/>
  <c r="CB2312" i="1"/>
  <c r="BX2312" i="1" s="1"/>
  <c r="BY2312" i="1" s="1"/>
  <c r="CB2328" i="1"/>
  <c r="BX2328" i="1" s="1"/>
  <c r="BY2328" i="1" s="1"/>
  <c r="CB2179" i="1"/>
  <c r="BX2179" i="1" s="1"/>
  <c r="BY2179" i="1" s="1"/>
  <c r="CB2197" i="1"/>
  <c r="BX2197" i="1" s="1"/>
  <c r="BY2197" i="1" s="1"/>
  <c r="CB2194" i="1"/>
  <c r="BX2194" i="1" s="1"/>
  <c r="BY2194" i="1" s="1"/>
  <c r="CB2171" i="1"/>
  <c r="BX2171" i="1" s="1"/>
  <c r="BY2171" i="1" s="1"/>
  <c r="CB2115" i="1"/>
  <c r="BX2115" i="1" s="1"/>
  <c r="BY2115" i="1" s="1"/>
  <c r="CB2123" i="1"/>
  <c r="BX2123" i="1" s="1"/>
  <c r="BY2123" i="1" s="1"/>
  <c r="CB2367" i="1"/>
  <c r="BX2367" i="1" s="1"/>
  <c r="BY2367" i="1" s="1"/>
  <c r="CB2383" i="1"/>
  <c r="BX2383" i="1" s="1"/>
  <c r="BY2383" i="1" s="1"/>
  <c r="CB2425" i="1"/>
  <c r="BX2425" i="1" s="1"/>
  <c r="BY2425" i="1" s="1"/>
  <c r="CB2429" i="1"/>
  <c r="BX2429" i="1" s="1"/>
  <c r="BY2429" i="1" s="1"/>
  <c r="CB2442" i="1"/>
  <c r="BX2442" i="1" s="1"/>
  <c r="BY2442" i="1" s="1"/>
  <c r="CB2445" i="1"/>
  <c r="BX2445" i="1" s="1"/>
  <c r="BY2445" i="1" s="1"/>
  <c r="CB2458" i="1"/>
  <c r="BX2458" i="1" s="1"/>
  <c r="BY2458" i="1" s="1"/>
  <c r="CB2461" i="1"/>
  <c r="BX2461" i="1" s="1"/>
  <c r="BY2461" i="1" s="1"/>
  <c r="CB2474" i="1"/>
  <c r="BX2474" i="1" s="1"/>
  <c r="BY2474" i="1" s="1"/>
  <c r="CB2477" i="1"/>
  <c r="BX2477" i="1" s="1"/>
  <c r="BY2477" i="1" s="1"/>
  <c r="CB2340" i="1"/>
  <c r="BX2340" i="1" s="1"/>
  <c r="BY2340" i="1" s="1"/>
  <c r="CB2163" i="1"/>
  <c r="BX2163" i="1" s="1"/>
  <c r="BY2163" i="1" s="1"/>
  <c r="CB2359" i="1"/>
  <c r="BX2359" i="1" s="1"/>
  <c r="BY2359" i="1" s="1"/>
  <c r="CB2363" i="1"/>
  <c r="BX2363" i="1" s="1"/>
  <c r="BY2363" i="1" s="1"/>
  <c r="CB2379" i="1"/>
  <c r="BX2379" i="1" s="1"/>
  <c r="BY2379" i="1" s="1"/>
  <c r="CB2430" i="1"/>
  <c r="BX2430" i="1" s="1"/>
  <c r="BY2430" i="1" s="1"/>
  <c r="CB2433" i="1"/>
  <c r="BX2433" i="1" s="1"/>
  <c r="BY2433" i="1" s="1"/>
  <c r="CB2446" i="1"/>
  <c r="BX2446" i="1" s="1"/>
  <c r="BY2446" i="1" s="1"/>
  <c r="CB2449" i="1"/>
  <c r="BX2449" i="1" s="1"/>
  <c r="BY2449" i="1" s="1"/>
  <c r="CB2462" i="1"/>
  <c r="BX2462" i="1" s="1"/>
  <c r="BY2462" i="1" s="1"/>
  <c r="CB2465" i="1"/>
  <c r="BX2465" i="1" s="1"/>
  <c r="BY2465" i="1" s="1"/>
  <c r="CB2478" i="1"/>
  <c r="BX2478" i="1" s="1"/>
  <c r="BY2478" i="1" s="1"/>
  <c r="CB2481" i="1"/>
  <c r="BX2481" i="1" s="1"/>
  <c r="BY2481" i="1" s="1"/>
  <c r="CB2324" i="1"/>
  <c r="BX2324" i="1" s="1"/>
  <c r="BY2324" i="1" s="1"/>
  <c r="CB2375" i="1"/>
  <c r="BX2375" i="1" s="1"/>
  <c r="BY2375" i="1" s="1"/>
  <c r="CB2391" i="1"/>
  <c r="BX2391" i="1" s="1"/>
  <c r="BY2391" i="1" s="1"/>
  <c r="CB2308" i="1"/>
  <c r="BX2308" i="1" s="1"/>
  <c r="BY2308" i="1" s="1"/>
  <c r="CB2457" i="1"/>
  <c r="BX2457" i="1" s="1"/>
  <c r="BY2457" i="1" s="1"/>
  <c r="CB2387" i="1"/>
  <c r="BX2387" i="1" s="1"/>
  <c r="BY2387" i="1" s="1"/>
  <c r="CB2454" i="1"/>
  <c r="BX2454" i="1" s="1"/>
  <c r="BY2454" i="1" s="1"/>
  <c r="CB2361" i="1"/>
  <c r="BX2361" i="1" s="1"/>
  <c r="BY2361" i="1" s="1"/>
  <c r="CB2441" i="1"/>
  <c r="BX2441" i="1" s="1"/>
  <c r="BY2441" i="1" s="1"/>
  <c r="CB2596" i="1"/>
  <c r="BX2596" i="1" s="1"/>
  <c r="BY2596" i="1" s="1"/>
  <c r="CB2612" i="1"/>
  <c r="BX2612" i="1" s="1"/>
  <c r="BY2612" i="1" s="1"/>
  <c r="CB2628" i="1"/>
  <c r="BX2628" i="1" s="1"/>
  <c r="BY2628" i="1" s="1"/>
  <c r="CB2637" i="1"/>
  <c r="BX2637" i="1" s="1"/>
  <c r="BY2637" i="1" s="1"/>
  <c r="CB2639" i="1"/>
  <c r="BX2639" i="1" s="1"/>
  <c r="BY2639" i="1" s="1"/>
  <c r="CB2641" i="1"/>
  <c r="BX2641" i="1" s="1"/>
  <c r="BY2641" i="1" s="1"/>
  <c r="CB2643" i="1"/>
  <c r="BX2643" i="1" s="1"/>
  <c r="BY2643" i="1" s="1"/>
  <c r="CB2645" i="1"/>
  <c r="BX2645" i="1" s="1"/>
  <c r="BY2645" i="1" s="1"/>
  <c r="CB2647" i="1"/>
  <c r="BX2647" i="1" s="1"/>
  <c r="BY2647" i="1" s="1"/>
  <c r="CB2649" i="1"/>
  <c r="BX2649" i="1" s="1"/>
  <c r="BY2649" i="1" s="1"/>
  <c r="CB2651" i="1"/>
  <c r="BX2651" i="1" s="1"/>
  <c r="BY2651" i="1" s="1"/>
  <c r="CB2653" i="1"/>
  <c r="BX2653" i="1" s="1"/>
  <c r="BY2653" i="1" s="1"/>
  <c r="CB2655" i="1"/>
  <c r="BX2655" i="1" s="1"/>
  <c r="BY2655" i="1" s="1"/>
  <c r="CB2657" i="1"/>
  <c r="BX2657" i="1" s="1"/>
  <c r="BY2657" i="1" s="1"/>
  <c r="CB2659" i="1"/>
  <c r="BX2659" i="1" s="1"/>
  <c r="BY2659" i="1" s="1"/>
  <c r="CB2661" i="1"/>
  <c r="BX2661" i="1" s="1"/>
  <c r="BY2661" i="1" s="1"/>
  <c r="CB2663" i="1"/>
  <c r="BX2663" i="1" s="1"/>
  <c r="BY2663" i="1" s="1"/>
  <c r="CB2665" i="1"/>
  <c r="BX2665" i="1" s="1"/>
  <c r="BY2665" i="1" s="1"/>
  <c r="CB2667" i="1"/>
  <c r="BX2667" i="1" s="1"/>
  <c r="BY2667" i="1" s="1"/>
  <c r="CB2669" i="1"/>
  <c r="BX2669" i="1" s="1"/>
  <c r="BY2669" i="1" s="1"/>
  <c r="CB2671" i="1"/>
  <c r="BX2671" i="1" s="1"/>
  <c r="BY2671" i="1" s="1"/>
  <c r="CB2673" i="1"/>
  <c r="BX2673" i="1" s="1"/>
  <c r="BY2673" i="1" s="1"/>
  <c r="CB2675" i="1"/>
  <c r="BX2675" i="1" s="1"/>
  <c r="BY2675" i="1" s="1"/>
  <c r="CB2677" i="1"/>
  <c r="BX2677" i="1" s="1"/>
  <c r="BY2677" i="1" s="1"/>
  <c r="CB2679" i="1"/>
  <c r="BX2679" i="1" s="1"/>
  <c r="BY2679" i="1" s="1"/>
  <c r="CB2681" i="1"/>
  <c r="BX2681" i="1" s="1"/>
  <c r="BY2681" i="1" s="1"/>
  <c r="CB2683" i="1"/>
  <c r="BX2683" i="1" s="1"/>
  <c r="BY2683" i="1" s="1"/>
  <c r="CB2685" i="1"/>
  <c r="BX2685" i="1" s="1"/>
  <c r="BY2685" i="1" s="1"/>
  <c r="CB2687" i="1"/>
  <c r="BX2687" i="1" s="1"/>
  <c r="BY2687" i="1" s="1"/>
  <c r="CB2689" i="1"/>
  <c r="BX2689" i="1" s="1"/>
  <c r="BY2689" i="1" s="1"/>
  <c r="CB2691" i="1"/>
  <c r="BX2691" i="1" s="1"/>
  <c r="BY2691" i="1" s="1"/>
  <c r="CB2371" i="1"/>
  <c r="BX2371" i="1" s="1"/>
  <c r="BY2371" i="1" s="1"/>
  <c r="CB2438" i="1"/>
  <c r="BX2438" i="1" s="1"/>
  <c r="BY2438" i="1" s="1"/>
  <c r="CB2473" i="1"/>
  <c r="BX2473" i="1" s="1"/>
  <c r="BY2473" i="1" s="1"/>
  <c r="CB2423" i="1"/>
  <c r="BX2423" i="1" s="1"/>
  <c r="BY2423" i="1" s="1"/>
  <c r="CB2620" i="1"/>
  <c r="BX2620" i="1" s="1"/>
  <c r="BY2620" i="1" s="1"/>
  <c r="CB2668" i="1"/>
  <c r="BX2668" i="1" s="1"/>
  <c r="BY2668" i="1" s="1"/>
  <c r="CB2684" i="1"/>
  <c r="BX2684" i="1" s="1"/>
  <c r="BY2684" i="1" s="1"/>
  <c r="CB2699" i="1"/>
  <c r="BX2699" i="1" s="1"/>
  <c r="BY2699" i="1" s="1"/>
  <c r="CB2636" i="1"/>
  <c r="BX2636" i="1" s="1"/>
  <c r="BY2636" i="1" s="1"/>
  <c r="CB2640" i="1"/>
  <c r="BX2640" i="1" s="1"/>
  <c r="BY2640" i="1" s="1"/>
  <c r="CB2644" i="1"/>
  <c r="BX2644" i="1" s="1"/>
  <c r="BY2644" i="1" s="1"/>
  <c r="CB2648" i="1"/>
  <c r="BX2648" i="1" s="1"/>
  <c r="BY2648" i="1" s="1"/>
  <c r="CB2652" i="1"/>
  <c r="BX2652" i="1" s="1"/>
  <c r="BY2652" i="1" s="1"/>
  <c r="CB2656" i="1"/>
  <c r="BX2656" i="1" s="1"/>
  <c r="BY2656" i="1" s="1"/>
  <c r="CB2660" i="1"/>
  <c r="BX2660" i="1" s="1"/>
  <c r="BY2660" i="1" s="1"/>
  <c r="CB2664" i="1"/>
  <c r="BX2664" i="1" s="1"/>
  <c r="BY2664" i="1" s="1"/>
  <c r="CB2674" i="1"/>
  <c r="BX2674" i="1" s="1"/>
  <c r="BY2674" i="1" s="1"/>
  <c r="CB2690" i="1"/>
  <c r="BX2690" i="1" s="1"/>
  <c r="BY2690" i="1" s="1"/>
  <c r="CB2702" i="1"/>
  <c r="BX2702" i="1" s="1"/>
  <c r="BY2702" i="1" s="1"/>
  <c r="CB2705" i="1"/>
  <c r="BX2705" i="1" s="1"/>
  <c r="BY2705" i="1" s="1"/>
  <c r="CB2747" i="1"/>
  <c r="BX2747" i="1" s="1"/>
  <c r="BY2747" i="1" s="1"/>
  <c r="CB2680" i="1"/>
  <c r="BX2680" i="1" s="1"/>
  <c r="BY2680" i="1" s="1"/>
  <c r="CB2692" i="1"/>
  <c r="BX2692" i="1" s="1"/>
  <c r="BY2692" i="1" s="1"/>
  <c r="CB2695" i="1"/>
  <c r="BX2695" i="1" s="1"/>
  <c r="BY2695" i="1" s="1"/>
  <c r="CB2708" i="1"/>
  <c r="BX2708" i="1" s="1"/>
  <c r="BY2708" i="1" s="1"/>
  <c r="CB2670" i="1"/>
  <c r="BX2670" i="1" s="1"/>
  <c r="BY2670" i="1" s="1"/>
  <c r="CB2686" i="1"/>
  <c r="BX2686" i="1" s="1"/>
  <c r="BY2686" i="1" s="1"/>
  <c r="CB2701" i="1"/>
  <c r="BX2701" i="1" s="1"/>
  <c r="BY2701" i="1" s="1"/>
  <c r="CB2711" i="1"/>
  <c r="BX2711" i="1" s="1"/>
  <c r="BY2711" i="1" s="1"/>
  <c r="CB2715" i="1"/>
  <c r="BX2715" i="1" s="1"/>
  <c r="BY2715" i="1" s="1"/>
  <c r="CB2719" i="1"/>
  <c r="BX2719" i="1" s="1"/>
  <c r="BY2719" i="1" s="1"/>
  <c r="CB2723" i="1"/>
  <c r="BX2723" i="1" s="1"/>
  <c r="BY2723" i="1" s="1"/>
  <c r="CB2727" i="1"/>
  <c r="BX2727" i="1" s="1"/>
  <c r="BY2727" i="1" s="1"/>
  <c r="CB2731" i="1"/>
  <c r="BX2731" i="1" s="1"/>
  <c r="BY2731" i="1" s="1"/>
  <c r="CB2735" i="1"/>
  <c r="BX2735" i="1" s="1"/>
  <c r="BY2735" i="1" s="1"/>
  <c r="CB2739" i="1"/>
  <c r="BX2739" i="1" s="1"/>
  <c r="BY2739" i="1" s="1"/>
  <c r="CB2745" i="1"/>
  <c r="BX2745" i="1" s="1"/>
  <c r="BY2745" i="1" s="1"/>
  <c r="CB2753" i="1"/>
  <c r="BX2753" i="1" s="1"/>
  <c r="BY2753" i="1" s="1"/>
  <c r="CB2395" i="1"/>
  <c r="BX2395" i="1" s="1"/>
  <c r="BY2395" i="1" s="1"/>
  <c r="CB2470" i="1"/>
  <c r="BX2470" i="1" s="1"/>
  <c r="BY2470" i="1" s="1"/>
  <c r="CB2676" i="1"/>
  <c r="BX2676" i="1" s="1"/>
  <c r="BY2676" i="1" s="1"/>
  <c r="CB2707" i="1"/>
  <c r="BX2707" i="1" s="1"/>
  <c r="BY2707" i="1" s="1"/>
  <c r="CB2638" i="1"/>
  <c r="BX2638" i="1" s="1"/>
  <c r="BY2638" i="1" s="1"/>
  <c r="CB2642" i="1"/>
  <c r="BX2642" i="1" s="1"/>
  <c r="BY2642" i="1" s="1"/>
  <c r="CB2646" i="1"/>
  <c r="BX2646" i="1" s="1"/>
  <c r="BY2646" i="1" s="1"/>
  <c r="CB2650" i="1"/>
  <c r="BX2650" i="1" s="1"/>
  <c r="BY2650" i="1" s="1"/>
  <c r="CB2654" i="1"/>
  <c r="BX2654" i="1" s="1"/>
  <c r="BY2654" i="1" s="1"/>
  <c r="CB2658" i="1"/>
  <c r="BX2658" i="1" s="1"/>
  <c r="BY2658" i="1" s="1"/>
  <c r="CB2662" i="1"/>
  <c r="BX2662" i="1" s="1"/>
  <c r="BY2662" i="1" s="1"/>
  <c r="CB2666" i="1"/>
  <c r="BX2666" i="1" s="1"/>
  <c r="BY2666" i="1" s="1"/>
  <c r="CB2682" i="1"/>
  <c r="BX2682" i="1" s="1"/>
  <c r="BY2682" i="1" s="1"/>
  <c r="CB2694" i="1"/>
  <c r="BX2694" i="1" s="1"/>
  <c r="BY2694" i="1" s="1"/>
  <c r="CB2697" i="1"/>
  <c r="BX2697" i="1" s="1"/>
  <c r="BY2697" i="1" s="1"/>
  <c r="CB2710" i="1"/>
  <c r="BX2710" i="1" s="1"/>
  <c r="BY2710" i="1" s="1"/>
  <c r="CB2743" i="1"/>
  <c r="BX2743" i="1" s="1"/>
  <c r="BY2743" i="1" s="1"/>
  <c r="CB2751" i="1"/>
  <c r="BX2751" i="1" s="1"/>
  <c r="BY2751" i="1" s="1"/>
  <c r="CB2604" i="1"/>
  <c r="BX2604" i="1" s="1"/>
  <c r="BY2604" i="1" s="1"/>
  <c r="CB2672" i="1"/>
  <c r="BX2672" i="1" s="1"/>
  <c r="BY2672" i="1" s="1"/>
  <c r="CB2688" i="1"/>
  <c r="BX2688" i="1" s="1"/>
  <c r="BY2688" i="1" s="1"/>
  <c r="CB2703" i="1"/>
  <c r="BX2703" i="1" s="1"/>
  <c r="BY2703" i="1" s="1"/>
  <c r="CB2706" i="1"/>
  <c r="BX2706" i="1" s="1"/>
  <c r="BY2706" i="1" s="1"/>
  <c r="CB2721" i="1"/>
  <c r="BX2721" i="1" s="1"/>
  <c r="BY2721" i="1" s="1"/>
  <c r="CB2729" i="1"/>
  <c r="BX2729" i="1" s="1"/>
  <c r="BY2729" i="1" s="1"/>
  <c r="CB2737" i="1"/>
  <c r="BX2737" i="1" s="1"/>
  <c r="BY2737" i="1" s="1"/>
  <c r="CB2919" i="1"/>
  <c r="BX2919" i="1" s="1"/>
  <c r="BY2919" i="1" s="1"/>
  <c r="CB2935" i="1"/>
  <c r="BX2935" i="1" s="1"/>
  <c r="BY2935" i="1" s="1"/>
  <c r="CB2951" i="1"/>
  <c r="BX2951" i="1" s="1"/>
  <c r="BY2951" i="1" s="1"/>
  <c r="CB2967" i="1"/>
  <c r="BX2967" i="1" s="1"/>
  <c r="BY2967" i="1" s="1"/>
  <c r="CB2979" i="1"/>
  <c r="BX2979" i="1" s="1"/>
  <c r="BY2979" i="1" s="1"/>
  <c r="CB2993" i="1"/>
  <c r="BX2993" i="1" s="1"/>
  <c r="BY2993" i="1" s="1"/>
  <c r="CB2709" i="1"/>
  <c r="BX2709" i="1" s="1"/>
  <c r="BY2709" i="1" s="1"/>
  <c r="CB2795" i="1"/>
  <c r="BX2795" i="1" s="1"/>
  <c r="BY2795" i="1" s="1"/>
  <c r="CB2921" i="1"/>
  <c r="BX2921" i="1" s="1"/>
  <c r="BY2921" i="1" s="1"/>
  <c r="CB2937" i="1"/>
  <c r="BX2937" i="1" s="1"/>
  <c r="BY2937" i="1" s="1"/>
  <c r="CB2953" i="1"/>
  <c r="BX2953" i="1" s="1"/>
  <c r="BY2953" i="1" s="1"/>
  <c r="CB2969" i="1"/>
  <c r="BX2969" i="1" s="1"/>
  <c r="BY2969" i="1" s="1"/>
  <c r="CB2985" i="1"/>
  <c r="BX2985" i="1" s="1"/>
  <c r="BY2985" i="1" s="1"/>
  <c r="CB2693" i="1"/>
  <c r="BX2693" i="1" s="1"/>
  <c r="BY2693" i="1" s="1"/>
  <c r="CB2749" i="1"/>
  <c r="BX2749" i="1" s="1"/>
  <c r="BY2749" i="1" s="1"/>
  <c r="CB2833" i="1"/>
  <c r="BX2833" i="1" s="1"/>
  <c r="BY2833" i="1" s="1"/>
  <c r="CB2846" i="1"/>
  <c r="BX2846" i="1" s="1"/>
  <c r="BY2846" i="1" s="1"/>
  <c r="CB2923" i="1"/>
  <c r="BX2923" i="1" s="1"/>
  <c r="BY2923" i="1" s="1"/>
  <c r="CB2939" i="1"/>
  <c r="BX2939" i="1" s="1"/>
  <c r="BY2939" i="1" s="1"/>
  <c r="CB2955" i="1"/>
  <c r="BX2955" i="1" s="1"/>
  <c r="BY2955" i="1" s="1"/>
  <c r="CB2975" i="1"/>
  <c r="BX2975" i="1" s="1"/>
  <c r="BY2975" i="1" s="1"/>
  <c r="CB2991" i="1"/>
  <c r="BX2991" i="1" s="1"/>
  <c r="BY2991" i="1" s="1"/>
  <c r="CB2717" i="1"/>
  <c r="BX2717" i="1" s="1"/>
  <c r="BY2717" i="1" s="1"/>
  <c r="CB2925" i="1"/>
  <c r="BX2925" i="1" s="1"/>
  <c r="BY2925" i="1" s="1"/>
  <c r="CB2941" i="1"/>
  <c r="BX2941" i="1" s="1"/>
  <c r="BY2941" i="1" s="1"/>
  <c r="CB2957" i="1"/>
  <c r="BX2957" i="1" s="1"/>
  <c r="BY2957" i="1" s="1"/>
  <c r="CB2981" i="1"/>
  <c r="BX2981" i="1" s="1"/>
  <c r="BY2981" i="1" s="1"/>
  <c r="CB2849" i="1"/>
  <c r="BX2849" i="1" s="1"/>
  <c r="BY2849" i="1" s="1"/>
  <c r="CB2929" i="1"/>
  <c r="BX2929" i="1" s="1"/>
  <c r="BY2929" i="1" s="1"/>
  <c r="CB2945" i="1"/>
  <c r="BX2945" i="1" s="1"/>
  <c r="BY2945" i="1" s="1"/>
  <c r="CB2961" i="1"/>
  <c r="BX2961" i="1" s="1"/>
  <c r="BY2961" i="1" s="1"/>
  <c r="CB2977" i="1"/>
  <c r="BX2977" i="1" s="1"/>
  <c r="BY2977" i="1" s="1"/>
  <c r="CB2713" i="1"/>
  <c r="BX2713" i="1" s="1"/>
  <c r="BY2713" i="1" s="1"/>
  <c r="CB2855" i="1"/>
  <c r="BX2855" i="1" s="1"/>
  <c r="BY2855" i="1" s="1"/>
  <c r="CB2857" i="1"/>
  <c r="BX2857" i="1" s="1"/>
  <c r="BY2857" i="1" s="1"/>
  <c r="CB2859" i="1"/>
  <c r="BX2859" i="1" s="1"/>
  <c r="BY2859" i="1" s="1"/>
  <c r="CB2861" i="1"/>
  <c r="BX2861" i="1" s="1"/>
  <c r="BY2861" i="1" s="1"/>
  <c r="CB2863" i="1"/>
  <c r="BX2863" i="1" s="1"/>
  <c r="BY2863" i="1" s="1"/>
  <c r="CB2865" i="1"/>
  <c r="BX2865" i="1" s="1"/>
  <c r="BY2865" i="1" s="1"/>
  <c r="CB2867" i="1"/>
  <c r="BX2867" i="1" s="1"/>
  <c r="BY2867" i="1" s="1"/>
  <c r="CB2869" i="1"/>
  <c r="BX2869" i="1" s="1"/>
  <c r="BY2869" i="1" s="1"/>
  <c r="CB2871" i="1"/>
  <c r="BX2871" i="1" s="1"/>
  <c r="BY2871" i="1" s="1"/>
  <c r="CB2873" i="1"/>
  <c r="BX2873" i="1" s="1"/>
  <c r="BY2873" i="1" s="1"/>
  <c r="CB2875" i="1"/>
  <c r="BX2875" i="1" s="1"/>
  <c r="BY2875" i="1" s="1"/>
  <c r="CB2877" i="1"/>
  <c r="BX2877" i="1" s="1"/>
  <c r="BY2877" i="1" s="1"/>
  <c r="CB2879" i="1"/>
  <c r="BX2879" i="1" s="1"/>
  <c r="BY2879" i="1" s="1"/>
  <c r="CB2881" i="1"/>
  <c r="BX2881" i="1" s="1"/>
  <c r="BY2881" i="1" s="1"/>
  <c r="CB2883" i="1"/>
  <c r="BX2883" i="1" s="1"/>
  <c r="BY2883" i="1" s="1"/>
  <c r="CB2885" i="1"/>
  <c r="BX2885" i="1" s="1"/>
  <c r="BY2885" i="1" s="1"/>
  <c r="CB2887" i="1"/>
  <c r="BX2887" i="1" s="1"/>
  <c r="BY2887" i="1" s="1"/>
  <c r="CB2889" i="1"/>
  <c r="BX2889" i="1" s="1"/>
  <c r="BY2889" i="1" s="1"/>
  <c r="CB2891" i="1"/>
  <c r="BX2891" i="1" s="1"/>
  <c r="BY2891" i="1" s="1"/>
  <c r="CB2893" i="1"/>
  <c r="BX2893" i="1" s="1"/>
  <c r="BY2893" i="1" s="1"/>
  <c r="CB2895" i="1"/>
  <c r="BX2895" i="1" s="1"/>
  <c r="BY2895" i="1" s="1"/>
  <c r="CB2897" i="1"/>
  <c r="BX2897" i="1" s="1"/>
  <c r="BY2897" i="1" s="1"/>
  <c r="CB2899" i="1"/>
  <c r="BX2899" i="1" s="1"/>
  <c r="BY2899" i="1" s="1"/>
  <c r="CB2901" i="1"/>
  <c r="BX2901" i="1" s="1"/>
  <c r="BY2901" i="1" s="1"/>
  <c r="CB2903" i="1"/>
  <c r="BX2903" i="1" s="1"/>
  <c r="BY2903" i="1" s="1"/>
  <c r="CB2905" i="1"/>
  <c r="BX2905" i="1" s="1"/>
  <c r="BY2905" i="1" s="1"/>
  <c r="CB2907" i="1"/>
  <c r="BX2907" i="1" s="1"/>
  <c r="BY2907" i="1" s="1"/>
  <c r="CB2909" i="1"/>
  <c r="BX2909" i="1" s="1"/>
  <c r="BY2909" i="1" s="1"/>
  <c r="CB2911" i="1"/>
  <c r="BX2911" i="1" s="1"/>
  <c r="BY2911" i="1" s="1"/>
  <c r="CB2913" i="1"/>
  <c r="BX2913" i="1" s="1"/>
  <c r="BY2913" i="1" s="1"/>
  <c r="CB2915" i="1"/>
  <c r="BX2915" i="1" s="1"/>
  <c r="BY2915" i="1" s="1"/>
  <c r="CB2931" i="1"/>
  <c r="BX2931" i="1" s="1"/>
  <c r="BY2931" i="1" s="1"/>
  <c r="CB2947" i="1"/>
  <c r="BX2947" i="1" s="1"/>
  <c r="BY2947" i="1" s="1"/>
  <c r="CB2963" i="1"/>
  <c r="BX2963" i="1" s="1"/>
  <c r="BY2963" i="1" s="1"/>
  <c r="CB2983" i="1"/>
  <c r="BX2983" i="1" s="1"/>
  <c r="BY2983" i="1" s="1"/>
  <c r="CB2995" i="1"/>
  <c r="BX2995" i="1" s="1"/>
  <c r="BY2995" i="1" s="1"/>
  <c r="CB2678" i="1"/>
  <c r="BX2678" i="1" s="1"/>
  <c r="BY2678" i="1" s="1"/>
  <c r="CB2733" i="1"/>
  <c r="BX2733" i="1" s="1"/>
  <c r="BY2733" i="1" s="1"/>
  <c r="CB2830" i="1"/>
  <c r="BX2830" i="1" s="1"/>
  <c r="BY2830" i="1" s="1"/>
  <c r="CB2933" i="1"/>
  <c r="BX2933" i="1" s="1"/>
  <c r="BY2933" i="1" s="1"/>
  <c r="CB2971" i="1"/>
  <c r="BX2971" i="1" s="1"/>
  <c r="BY2971" i="1" s="1"/>
  <c r="CB2987" i="1"/>
  <c r="BX2987" i="1" s="1"/>
  <c r="BY2987" i="1" s="1"/>
  <c r="CB3022" i="1"/>
  <c r="BX3022" i="1" s="1"/>
  <c r="BY3022" i="1" s="1"/>
  <c r="CB3032" i="1"/>
  <c r="BX3032" i="1" s="1"/>
  <c r="BY3032" i="1" s="1"/>
  <c r="CB3040" i="1"/>
  <c r="BX3040" i="1" s="1"/>
  <c r="BY3040" i="1" s="1"/>
  <c r="CB3048" i="1"/>
  <c r="BX3048" i="1" s="1"/>
  <c r="BY3048" i="1" s="1"/>
  <c r="CB3056" i="1"/>
  <c r="BX3056" i="1" s="1"/>
  <c r="BY3056" i="1" s="1"/>
  <c r="CB3064" i="1"/>
  <c r="BX3064" i="1" s="1"/>
  <c r="BY3064" i="1" s="1"/>
  <c r="CB3072" i="1"/>
  <c r="BX3072" i="1" s="1"/>
  <c r="BY3072" i="1" s="1"/>
  <c r="CB3080" i="1"/>
  <c r="BX3080" i="1" s="1"/>
  <c r="BY3080" i="1" s="1"/>
  <c r="CB3088" i="1"/>
  <c r="BX3088" i="1" s="1"/>
  <c r="BY3088" i="1" s="1"/>
  <c r="CB3096" i="1"/>
  <c r="BX3096" i="1" s="1"/>
  <c r="BY3096" i="1" s="1"/>
  <c r="CB3104" i="1"/>
  <c r="BX3104" i="1" s="1"/>
  <c r="BY3104" i="1" s="1"/>
  <c r="CB3114" i="1"/>
  <c r="BX3114" i="1" s="1"/>
  <c r="BY3114" i="1" s="1"/>
  <c r="CB3359" i="1"/>
  <c r="BX3359" i="1" s="1"/>
  <c r="BY3359" i="1" s="1"/>
  <c r="CB3367" i="1"/>
  <c r="BX3367" i="1" s="1"/>
  <c r="BY3367" i="1" s="1"/>
  <c r="CB3375" i="1"/>
  <c r="BX3375" i="1" s="1"/>
  <c r="BY3375" i="1" s="1"/>
  <c r="CB3383" i="1"/>
  <c r="BX3383" i="1" s="1"/>
  <c r="BY3383" i="1" s="1"/>
  <c r="CB3391" i="1"/>
  <c r="BX3391" i="1" s="1"/>
  <c r="BY3391" i="1" s="1"/>
  <c r="CB3407" i="1"/>
  <c r="BX3407" i="1" s="1"/>
  <c r="BY3407" i="1" s="1"/>
  <c r="CB3423" i="1"/>
  <c r="BX3423" i="1" s="1"/>
  <c r="BY3423" i="1" s="1"/>
  <c r="CB3439" i="1"/>
  <c r="BX3439" i="1" s="1"/>
  <c r="BY3439" i="1" s="1"/>
  <c r="CB2725" i="1"/>
  <c r="BX2725" i="1" s="1"/>
  <c r="BY2725" i="1" s="1"/>
  <c r="CB2801" i="1"/>
  <c r="BX2801" i="1" s="1"/>
  <c r="BY2801" i="1" s="1"/>
  <c r="CB2943" i="1"/>
  <c r="BX2943" i="1" s="1"/>
  <c r="BY2943" i="1" s="1"/>
  <c r="CB2973" i="1"/>
  <c r="BX2973" i="1" s="1"/>
  <c r="BY2973" i="1" s="1"/>
  <c r="CB2989" i="1"/>
  <c r="BX2989" i="1" s="1"/>
  <c r="BY2989" i="1" s="1"/>
  <c r="CB3147" i="1"/>
  <c r="BX3147" i="1" s="1"/>
  <c r="BY3147" i="1" s="1"/>
  <c r="CB3155" i="1"/>
  <c r="BX3155" i="1" s="1"/>
  <c r="BY3155" i="1" s="1"/>
  <c r="CB3163" i="1"/>
  <c r="BX3163" i="1" s="1"/>
  <c r="BY3163" i="1" s="1"/>
  <c r="CB2917" i="1"/>
  <c r="BX2917" i="1" s="1"/>
  <c r="BY2917" i="1" s="1"/>
  <c r="CB3109" i="1"/>
  <c r="BX3109" i="1" s="1"/>
  <c r="BY3109" i="1" s="1"/>
  <c r="CB2814" i="1"/>
  <c r="BX2814" i="1" s="1"/>
  <c r="BY2814" i="1" s="1"/>
  <c r="CB2927" i="1"/>
  <c r="BX2927" i="1" s="1"/>
  <c r="BY2927" i="1" s="1"/>
  <c r="CB2997" i="1"/>
  <c r="BX2997" i="1" s="1"/>
  <c r="BY2997" i="1" s="1"/>
  <c r="CB3035" i="1"/>
  <c r="BX3035" i="1" s="1"/>
  <c r="BY3035" i="1" s="1"/>
  <c r="CB3043" i="1"/>
  <c r="BX3043" i="1" s="1"/>
  <c r="BY3043" i="1" s="1"/>
  <c r="CB3051" i="1"/>
  <c r="BX3051" i="1" s="1"/>
  <c r="BY3051" i="1" s="1"/>
  <c r="CB3059" i="1"/>
  <c r="BX3059" i="1" s="1"/>
  <c r="BY3059" i="1" s="1"/>
  <c r="CB3067" i="1"/>
  <c r="BX3067" i="1" s="1"/>
  <c r="BY3067" i="1" s="1"/>
  <c r="CB3075" i="1"/>
  <c r="BX3075" i="1" s="1"/>
  <c r="BY3075" i="1" s="1"/>
  <c r="CB3083" i="1"/>
  <c r="BX3083" i="1" s="1"/>
  <c r="BY3083" i="1" s="1"/>
  <c r="CB3091" i="1"/>
  <c r="BX3091" i="1" s="1"/>
  <c r="BY3091" i="1" s="1"/>
  <c r="CB3099" i="1"/>
  <c r="BX3099" i="1" s="1"/>
  <c r="BY3099" i="1" s="1"/>
  <c r="CB3112" i="1"/>
  <c r="BX3112" i="1" s="1"/>
  <c r="BY3112" i="1" s="1"/>
  <c r="CB3145" i="1"/>
  <c r="BX3145" i="1" s="1"/>
  <c r="BY3145" i="1" s="1"/>
  <c r="CB3153" i="1"/>
  <c r="BX3153" i="1" s="1"/>
  <c r="BY3153" i="1" s="1"/>
  <c r="CB3161" i="1"/>
  <c r="BX3161" i="1" s="1"/>
  <c r="BY3161" i="1" s="1"/>
  <c r="CB3001" i="1"/>
  <c r="BX3001" i="1" s="1"/>
  <c r="BY3001" i="1" s="1"/>
  <c r="CB3003" i="1"/>
  <c r="BX3003" i="1" s="1"/>
  <c r="BY3003" i="1" s="1"/>
  <c r="CB3026" i="1"/>
  <c r="BX3026" i="1" s="1"/>
  <c r="BY3026" i="1" s="1"/>
  <c r="CB3125" i="1"/>
  <c r="BX3125" i="1" s="1"/>
  <c r="BY3125" i="1" s="1"/>
  <c r="CB3143" i="1"/>
  <c r="BX3143" i="1" s="1"/>
  <c r="BY3143" i="1" s="1"/>
  <c r="CB3151" i="1"/>
  <c r="BX3151" i="1" s="1"/>
  <c r="BY3151" i="1" s="1"/>
  <c r="CB3159" i="1"/>
  <c r="BX3159" i="1" s="1"/>
  <c r="BY3159" i="1" s="1"/>
  <c r="CB2949" i="1"/>
  <c r="BX2949" i="1" s="1"/>
  <c r="BY2949" i="1" s="1"/>
  <c r="CB2994" i="1"/>
  <c r="BX2994" i="1" s="1"/>
  <c r="BY2994" i="1" s="1"/>
  <c r="CB3006" i="1"/>
  <c r="BX3006" i="1" s="1"/>
  <c r="BY3006" i="1" s="1"/>
  <c r="CB3008" i="1"/>
  <c r="BX3008" i="1" s="1"/>
  <c r="BY3008" i="1" s="1"/>
  <c r="CB2741" i="1"/>
  <c r="BX2741" i="1" s="1"/>
  <c r="BY2741" i="1" s="1"/>
  <c r="CB3137" i="1"/>
  <c r="BX3137" i="1" s="1"/>
  <c r="BY3137" i="1" s="1"/>
  <c r="CB3415" i="1"/>
  <c r="BX3415" i="1" s="1"/>
  <c r="BY3415" i="1" s="1"/>
  <c r="CB3445" i="1"/>
  <c r="BX3445" i="1" s="1"/>
  <c r="BY3445" i="1" s="1"/>
  <c r="CB3135" i="1"/>
  <c r="BX3135" i="1" s="1"/>
  <c r="BY3135" i="1" s="1"/>
  <c r="CB3399" i="1"/>
  <c r="BX3399" i="1" s="1"/>
  <c r="BY3399" i="1" s="1"/>
  <c r="CB2817" i="1"/>
  <c r="BX2817" i="1" s="1"/>
  <c r="BY2817" i="1" s="1"/>
  <c r="CB3133" i="1"/>
  <c r="BX3133" i="1" s="1"/>
  <c r="BY3133" i="1" s="1"/>
  <c r="CB3363" i="1"/>
  <c r="BX3363" i="1" s="1"/>
  <c r="BY3363" i="1" s="1"/>
  <c r="CB3395" i="1"/>
  <c r="BX3395" i="1" s="1"/>
  <c r="BY3395" i="1" s="1"/>
  <c r="CB3413" i="1"/>
  <c r="BX3413" i="1" s="1"/>
  <c r="BY3413" i="1" s="1"/>
  <c r="CB2959" i="1"/>
  <c r="BX2959" i="1" s="1"/>
  <c r="BY2959" i="1" s="1"/>
  <c r="CB3017" i="1"/>
  <c r="BX3017" i="1" s="1"/>
  <c r="BY3017" i="1" s="1"/>
  <c r="CB3019" i="1"/>
  <c r="BX3019" i="1" s="1"/>
  <c r="BY3019" i="1" s="1"/>
  <c r="CB3131" i="1"/>
  <c r="BX3131" i="1" s="1"/>
  <c r="BY3131" i="1" s="1"/>
  <c r="CB3371" i="1"/>
  <c r="BX3371" i="1" s="1"/>
  <c r="BY3371" i="1" s="1"/>
  <c r="CB3387" i="1"/>
  <c r="BX3387" i="1" s="1"/>
  <c r="BY3387" i="1" s="1"/>
  <c r="CB3463" i="1"/>
  <c r="BX3463" i="1" s="1"/>
  <c r="BY3463" i="1" s="1"/>
  <c r="CB3129" i="1"/>
  <c r="BX3129" i="1" s="1"/>
  <c r="BY3129" i="1" s="1"/>
  <c r="CB3379" i="1"/>
  <c r="BX3379" i="1" s="1"/>
  <c r="BY3379" i="1" s="1"/>
  <c r="CB3455" i="1"/>
  <c r="BX3455" i="1" s="1"/>
  <c r="BY3455" i="1" s="1"/>
  <c r="CB3610" i="1"/>
  <c r="BX3610" i="1" s="1"/>
  <c r="BY3610" i="1" s="1"/>
  <c r="CB3626" i="1"/>
  <c r="BX3626" i="1" s="1"/>
  <c r="BY3626" i="1" s="1"/>
  <c r="CB3646" i="1"/>
  <c r="BX3646" i="1" s="1"/>
  <c r="BY3646" i="1" s="1"/>
  <c r="CB3654" i="1"/>
  <c r="BX3654" i="1" s="1"/>
  <c r="BY3654" i="1" s="1"/>
  <c r="CB3662" i="1"/>
  <c r="BX3662" i="1" s="1"/>
  <c r="BY3662" i="1" s="1"/>
  <c r="CB3670" i="1"/>
  <c r="BX3670" i="1" s="1"/>
  <c r="BY3670" i="1" s="1"/>
  <c r="CB3678" i="1"/>
  <c r="BX3678" i="1" s="1"/>
  <c r="BY3678" i="1" s="1"/>
  <c r="CB3686" i="1"/>
  <c r="BX3686" i="1" s="1"/>
  <c r="BY3686" i="1" s="1"/>
  <c r="CB3694" i="1"/>
  <c r="BX3694" i="1" s="1"/>
  <c r="BY3694" i="1" s="1"/>
  <c r="CB3702" i="1"/>
  <c r="BX3702" i="1" s="1"/>
  <c r="BY3702" i="1" s="1"/>
  <c r="CB3710" i="1"/>
  <c r="BX3710" i="1" s="1"/>
  <c r="BY3710" i="1" s="1"/>
  <c r="CB3718" i="1"/>
  <c r="BX3718" i="1" s="1"/>
  <c r="BY3718" i="1" s="1"/>
  <c r="CB3723" i="1"/>
  <c r="BX3723" i="1" s="1"/>
  <c r="BY3723" i="1" s="1"/>
  <c r="CB3726" i="1"/>
  <c r="BX3726" i="1" s="1"/>
  <c r="BY3726" i="1" s="1"/>
  <c r="CB3739" i="1"/>
  <c r="BX3739" i="1" s="1"/>
  <c r="BY3739" i="1" s="1"/>
  <c r="CB3127" i="1"/>
  <c r="BX3127" i="1" s="1"/>
  <c r="BY3127" i="1" s="1"/>
  <c r="CB2965" i="1"/>
  <c r="BX2965" i="1" s="1"/>
  <c r="BY2965" i="1" s="1"/>
  <c r="CB3111" i="1"/>
  <c r="BX3111" i="1" s="1"/>
  <c r="BY3111" i="1" s="1"/>
  <c r="CB3141" i="1"/>
  <c r="BX3141" i="1" s="1"/>
  <c r="BY3141" i="1" s="1"/>
  <c r="CB3149" i="1"/>
  <c r="BX3149" i="1" s="1"/>
  <c r="BY3149" i="1" s="1"/>
  <c r="CB3157" i="1"/>
  <c r="BX3157" i="1" s="1"/>
  <c r="BY3157" i="1" s="1"/>
  <c r="CB3447" i="1"/>
  <c r="BX3447" i="1" s="1"/>
  <c r="BY3447" i="1" s="1"/>
  <c r="CB2005" i="1"/>
  <c r="BX2005" i="1" s="1"/>
  <c r="BY2005" i="1" s="1"/>
  <c r="CB3139" i="1"/>
  <c r="BX3139" i="1" s="1"/>
  <c r="BY3139" i="1" s="1"/>
  <c r="CB3431" i="1"/>
  <c r="BX3431" i="1" s="1"/>
  <c r="BY3431" i="1" s="1"/>
  <c r="CB3972" i="1"/>
  <c r="BX3972" i="1" s="1"/>
  <c r="BY3972" i="1" s="1"/>
  <c r="CB3994" i="1"/>
  <c r="BX3994" i="1" s="1"/>
  <c r="BY3994" i="1" s="1"/>
  <c r="CB3930" i="1"/>
  <c r="BX3930" i="1" s="1"/>
  <c r="BY3930" i="1" s="1"/>
  <c r="CB3866" i="1"/>
  <c r="BX3866" i="1" s="1"/>
  <c r="BY3866" i="1" s="1"/>
  <c r="CB3988" i="1"/>
  <c r="BX3988" i="1" s="1"/>
  <c r="BY3988" i="1" s="1"/>
  <c r="CB3782" i="1"/>
  <c r="BX3782" i="1" s="1"/>
  <c r="BY3782" i="1" s="1"/>
  <c r="CB3987" i="1"/>
  <c r="BX3987" i="1" s="1"/>
  <c r="BY3987" i="1" s="1"/>
  <c r="CB3923" i="1"/>
  <c r="BX3923" i="1" s="1"/>
  <c r="BY3923" i="1" s="1"/>
  <c r="CB3859" i="1"/>
  <c r="BX3859" i="1" s="1"/>
  <c r="BY3859" i="1" s="1"/>
  <c r="CB3813" i="1"/>
  <c r="BX3813" i="1" s="1"/>
  <c r="BY3813" i="1" s="1"/>
  <c r="CB3781" i="1"/>
  <c r="BX3781" i="1" s="1"/>
  <c r="BY3781" i="1" s="1"/>
  <c r="CB3747" i="1"/>
  <c r="BX3747" i="1" s="1"/>
  <c r="BY3747" i="1" s="1"/>
  <c r="CB3644" i="1"/>
  <c r="BX3644" i="1" s="1"/>
  <c r="BY3644" i="1" s="1"/>
  <c r="CB3397" i="1"/>
  <c r="BX3397" i="1" s="1"/>
  <c r="BY3397" i="1" s="1"/>
  <c r="CB3790" i="1"/>
  <c r="BX3790" i="1" s="1"/>
  <c r="BY3790" i="1" s="1"/>
  <c r="CB3977" i="1"/>
  <c r="BX3977" i="1" s="1"/>
  <c r="BY3977" i="1" s="1"/>
  <c r="CB3913" i="1"/>
  <c r="BX3913" i="1" s="1"/>
  <c r="BY3913" i="1" s="1"/>
  <c r="CB3849" i="1"/>
  <c r="BX3849" i="1" s="1"/>
  <c r="BY3849" i="1" s="1"/>
  <c r="CB3695" i="1"/>
  <c r="BX3695" i="1" s="1"/>
  <c r="BY3695" i="1" s="1"/>
  <c r="CB3663" i="1"/>
  <c r="BX3663" i="1" s="1"/>
  <c r="BY3663" i="1" s="1"/>
  <c r="CB3983" i="1"/>
  <c r="BX3983" i="1" s="1"/>
  <c r="BY3983" i="1" s="1"/>
  <c r="CB3919" i="1"/>
  <c r="BX3919" i="1" s="1"/>
  <c r="BY3919" i="1" s="1"/>
  <c r="CB3855" i="1"/>
  <c r="BX3855" i="1" s="1"/>
  <c r="BY3855" i="1" s="1"/>
  <c r="CB3807" i="1"/>
  <c r="BX3807" i="1" s="1"/>
  <c r="BY3807" i="1" s="1"/>
  <c r="CB3775" i="1"/>
  <c r="BX3775" i="1" s="1"/>
  <c r="BY3775" i="1" s="1"/>
  <c r="CB3924" i="1"/>
  <c r="BX3924" i="1" s="1"/>
  <c r="BY3924" i="1" s="1"/>
  <c r="CB3938" i="1"/>
  <c r="BX3938" i="1" s="1"/>
  <c r="BY3938" i="1" s="1"/>
  <c r="CB3874" i="1"/>
  <c r="BX3874" i="1" s="1"/>
  <c r="BY3874" i="1" s="1"/>
  <c r="CB3844" i="1"/>
  <c r="BX3844" i="1" s="1"/>
  <c r="BY3844" i="1" s="1"/>
  <c r="CB3992" i="1"/>
  <c r="BX3992" i="1" s="1"/>
  <c r="BY3992" i="1" s="1"/>
  <c r="CB3928" i="1"/>
  <c r="BX3928" i="1" s="1"/>
  <c r="BY3928" i="1" s="1"/>
  <c r="CB3864" i="1"/>
  <c r="BX3864" i="1" s="1"/>
  <c r="BY3864" i="1" s="1"/>
  <c r="CB3809" i="1"/>
  <c r="BX3809" i="1" s="1"/>
  <c r="BY3809" i="1" s="1"/>
  <c r="CB3777" i="1"/>
  <c r="BX3777" i="1" s="1"/>
  <c r="BY3777" i="1" s="1"/>
  <c r="CB3738" i="1"/>
  <c r="BX3738" i="1" s="1"/>
  <c r="BY3738" i="1" s="1"/>
  <c r="CB3684" i="1"/>
  <c r="BX3684" i="1" s="1"/>
  <c r="BY3684" i="1" s="1"/>
  <c r="CB3953" i="1"/>
  <c r="BX3953" i="1" s="1"/>
  <c r="BY3953" i="1" s="1"/>
  <c r="CB3889" i="1"/>
  <c r="BX3889" i="1" s="1"/>
  <c r="BY3889" i="1" s="1"/>
  <c r="CB3825" i="1"/>
  <c r="BX3825" i="1" s="1"/>
  <c r="BY3825" i="1" s="1"/>
  <c r="CB3658" i="1"/>
  <c r="BX3658" i="1" s="1"/>
  <c r="BY3658" i="1" s="1"/>
  <c r="CB3572" i="1"/>
  <c r="BX3572" i="1" s="1"/>
  <c r="BY3572" i="1" s="1"/>
  <c r="CB3481" i="1"/>
  <c r="BX3481" i="1" s="1"/>
  <c r="BY3481" i="1" s="1"/>
  <c r="CB3609" i="1"/>
  <c r="BX3609" i="1" s="1"/>
  <c r="BY3609" i="1" s="1"/>
  <c r="CB3556" i="1"/>
  <c r="BX3556" i="1" s="1"/>
  <c r="BY3556" i="1" s="1"/>
  <c r="CB3508" i="1"/>
  <c r="BX3508" i="1" s="1"/>
  <c r="BY3508" i="1" s="1"/>
  <c r="CB2008" i="1"/>
  <c r="BX2008" i="1" s="1"/>
  <c r="BY2008" i="1" s="1"/>
  <c r="CB2978" i="1"/>
  <c r="BX2978" i="1" s="1"/>
  <c r="BY2978" i="1" s="1"/>
  <c r="CB3506" i="1"/>
  <c r="BX3506" i="1" s="1"/>
  <c r="BY3506" i="1" s="1"/>
  <c r="CB3182" i="1"/>
  <c r="BX3182" i="1" s="1"/>
  <c r="BY3182" i="1" s="1"/>
  <c r="CB3013" i="1"/>
  <c r="BX3013" i="1" s="1"/>
  <c r="BY3013" i="1" s="1"/>
  <c r="CB3410" i="1"/>
  <c r="BX3410" i="1" s="1"/>
  <c r="BY3410" i="1" s="1"/>
  <c r="CB3459" i="1"/>
  <c r="BX3459" i="1" s="1"/>
  <c r="BY3459" i="1" s="1"/>
  <c r="CB3442" i="1"/>
  <c r="BX3442" i="1" s="1"/>
  <c r="BY3442" i="1" s="1"/>
  <c r="CB3542" i="1"/>
  <c r="BX3542" i="1" s="1"/>
  <c r="BY3542" i="1" s="1"/>
  <c r="CB3478" i="1"/>
  <c r="BX3478" i="1" s="1"/>
  <c r="BY3478" i="1" s="1"/>
  <c r="CB3178" i="1"/>
  <c r="BX3178" i="1" s="1"/>
  <c r="BY3178" i="1" s="1"/>
  <c r="CB3460" i="1"/>
  <c r="BX3460" i="1" s="1"/>
  <c r="BY3460" i="1" s="1"/>
  <c r="CB3152" i="1"/>
  <c r="BX3152" i="1" s="1"/>
  <c r="BY3152" i="1" s="1"/>
  <c r="CB3101" i="1"/>
  <c r="BX3101" i="1" s="1"/>
  <c r="BY3101" i="1" s="1"/>
  <c r="CB3085" i="1"/>
  <c r="BX3085" i="1" s="1"/>
  <c r="BY3085" i="1" s="1"/>
  <c r="CB3069" i="1"/>
  <c r="BX3069" i="1" s="1"/>
  <c r="BY3069" i="1" s="1"/>
  <c r="CB3053" i="1"/>
  <c r="BX3053" i="1" s="1"/>
  <c r="BY3053" i="1" s="1"/>
  <c r="CB3037" i="1"/>
  <c r="BX3037" i="1" s="1"/>
  <c r="BY3037" i="1" s="1"/>
  <c r="CB3021" i="1"/>
  <c r="BX3021" i="1" s="1"/>
  <c r="BY3021" i="1" s="1"/>
  <c r="CB3404" i="1"/>
  <c r="BX3404" i="1" s="1"/>
  <c r="BY3404" i="1" s="1"/>
  <c r="CB3230" i="1"/>
  <c r="BX3230" i="1" s="1"/>
  <c r="BY3230" i="1" s="1"/>
  <c r="CB3156" i="1"/>
  <c r="BX3156" i="1" s="1"/>
  <c r="BY3156" i="1" s="1"/>
  <c r="CB3113" i="1"/>
  <c r="BX3113" i="1" s="1"/>
  <c r="BY3113" i="1" s="1"/>
  <c r="CB3084" i="1"/>
  <c r="BX3084" i="1" s="1"/>
  <c r="BY3084" i="1" s="1"/>
  <c r="CB3052" i="1"/>
  <c r="BX3052" i="1" s="1"/>
  <c r="BY3052" i="1" s="1"/>
  <c r="CB3000" i="1"/>
  <c r="BX3000" i="1" s="1"/>
  <c r="BY3000" i="1" s="1"/>
  <c r="CB3312" i="1"/>
  <c r="BX3312" i="1" s="1"/>
  <c r="BY3312" i="1" s="1"/>
  <c r="CB3280" i="1"/>
  <c r="BX3280" i="1" s="1"/>
  <c r="BY3280" i="1" s="1"/>
  <c r="CB3024" i="1"/>
  <c r="BX3024" i="1" s="1"/>
  <c r="BY3024" i="1" s="1"/>
  <c r="CB3234" i="1"/>
  <c r="BX3234" i="1" s="1"/>
  <c r="BY3234" i="1" s="1"/>
  <c r="CB3136" i="1"/>
  <c r="BX3136" i="1" s="1"/>
  <c r="BY3136" i="1" s="1"/>
  <c r="CB3119" i="1"/>
  <c r="BX3119" i="1" s="1"/>
  <c r="BY3119" i="1" s="1"/>
  <c r="CB2791" i="1"/>
  <c r="BX2791" i="1" s="1"/>
  <c r="BY2791" i="1" s="1"/>
  <c r="CB2990" i="1"/>
  <c r="BX2990" i="1" s="1"/>
  <c r="BY2990" i="1" s="1"/>
  <c r="CB2698" i="1"/>
  <c r="BX2698" i="1" s="1"/>
  <c r="BY2698" i="1" s="1"/>
  <c r="CB2815" i="1"/>
  <c r="BX2815" i="1" s="1"/>
  <c r="BY2815" i="1" s="1"/>
  <c r="CB2789" i="1"/>
  <c r="BX2789" i="1" s="1"/>
  <c r="BY2789" i="1" s="1"/>
  <c r="CB2828" i="1"/>
  <c r="BX2828" i="1" s="1"/>
  <c r="BY2828" i="1" s="1"/>
  <c r="CB2746" i="1"/>
  <c r="BX2746" i="1" s="1"/>
  <c r="BY2746" i="1" s="1"/>
  <c r="CB2485" i="1"/>
  <c r="BX2485" i="1" s="1"/>
  <c r="BY2485" i="1" s="1"/>
  <c r="CB2597" i="1"/>
  <c r="BX2597" i="1" s="1"/>
  <c r="BY2597" i="1" s="1"/>
  <c r="CB2455" i="1"/>
  <c r="BX2455" i="1" s="1"/>
  <c r="BY2455" i="1" s="1"/>
  <c r="CB2434" i="1"/>
  <c r="BX2434" i="1" s="1"/>
  <c r="BY2434" i="1" s="1"/>
  <c r="CB2400" i="1"/>
  <c r="BX2400" i="1" s="1"/>
  <c r="BY2400" i="1" s="1"/>
  <c r="CB2489" i="1"/>
  <c r="BX2489" i="1" s="1"/>
  <c r="BY2489" i="1" s="1"/>
  <c r="CB2277" i="1"/>
  <c r="BX2277" i="1" s="1"/>
  <c r="BY2277" i="1" s="1"/>
  <c r="CB2605" i="1"/>
  <c r="BX2605" i="1" s="1"/>
  <c r="BY2605" i="1" s="1"/>
  <c r="CB2486" i="1"/>
  <c r="BX2486" i="1" s="1"/>
  <c r="BY2486" i="1" s="1"/>
  <c r="CB2369" i="1"/>
  <c r="BX2369" i="1" s="1"/>
  <c r="BY2369" i="1" s="1"/>
  <c r="CB2611" i="1"/>
  <c r="BX2611" i="1" s="1"/>
  <c r="BY2611" i="1" s="1"/>
  <c r="CB2582" i="1"/>
  <c r="BX2582" i="1" s="1"/>
  <c r="BY2582" i="1" s="1"/>
  <c r="CB2469" i="1"/>
  <c r="BX2469" i="1" s="1"/>
  <c r="BY2469" i="1" s="1"/>
  <c r="CB2420" i="1"/>
  <c r="BX2420" i="1" s="1"/>
  <c r="BY2420" i="1" s="1"/>
  <c r="CB2377" i="1"/>
  <c r="BX2377" i="1" s="1"/>
  <c r="BY2377" i="1" s="1"/>
  <c r="CB2500" i="1"/>
  <c r="BX2500" i="1" s="1"/>
  <c r="BY2500" i="1" s="1"/>
  <c r="CB2406" i="1"/>
  <c r="BX2406" i="1" s="1"/>
  <c r="BY2406" i="1" s="1"/>
  <c r="CB2586" i="1"/>
  <c r="BX2586" i="1" s="1"/>
  <c r="BY2586" i="1" s="1"/>
  <c r="CB2385" i="1"/>
  <c r="BX2385" i="1" s="1"/>
  <c r="BY2385" i="1" s="1"/>
  <c r="CB2372" i="1"/>
  <c r="BX2372" i="1" s="1"/>
  <c r="BY2372" i="1" s="1"/>
  <c r="CB2366" i="1"/>
  <c r="BX2366" i="1" s="1"/>
  <c r="BY2366" i="1" s="1"/>
  <c r="CB2078" i="1"/>
  <c r="BX2078" i="1" s="1"/>
  <c r="BY2078" i="1" s="1"/>
  <c r="CB2188" i="1"/>
  <c r="BX2188" i="1" s="1"/>
  <c r="BY2188" i="1" s="1"/>
  <c r="CB2227" i="1"/>
  <c r="BX2227" i="1" s="1"/>
  <c r="BY2227" i="1" s="1"/>
  <c r="CB2357" i="1"/>
  <c r="BX2357" i="1" s="1"/>
  <c r="BY2357" i="1" s="1"/>
  <c r="CB2253" i="1"/>
  <c r="BX2253" i="1" s="1"/>
  <c r="BY2253" i="1" s="1"/>
  <c r="CB2237" i="1"/>
  <c r="BX2237" i="1" s="1"/>
  <c r="BY2237" i="1" s="1"/>
  <c r="CB2173" i="1"/>
  <c r="BX2173" i="1" s="1"/>
  <c r="BY2173" i="1" s="1"/>
  <c r="CB2190" i="1"/>
  <c r="BX2190" i="1" s="1"/>
  <c r="BY2190" i="1" s="1"/>
  <c r="CB2175" i="1"/>
  <c r="BX2175" i="1" s="1"/>
  <c r="BY2175" i="1" s="1"/>
  <c r="CB2289" i="1"/>
  <c r="BX2289" i="1" s="1"/>
  <c r="BY2289" i="1" s="1"/>
  <c r="CB2137" i="1"/>
  <c r="BX2137" i="1" s="1"/>
  <c r="BY2137" i="1" s="1"/>
  <c r="CB2229" i="1"/>
  <c r="BX2229" i="1" s="1"/>
  <c r="BY2229" i="1" s="1"/>
  <c r="CB2155" i="1"/>
  <c r="BX2155" i="1" s="1"/>
  <c r="BY2155" i="1" s="1"/>
  <c r="CB2271" i="1"/>
  <c r="BX2271" i="1" s="1"/>
  <c r="BY2271" i="1" s="1"/>
  <c r="CB2239" i="1"/>
  <c r="BX2239" i="1" s="1"/>
  <c r="BY2239" i="1" s="1"/>
  <c r="CB2133" i="1"/>
  <c r="BX2133" i="1" s="1"/>
  <c r="BY2133" i="1" s="1"/>
  <c r="CB2089" i="1"/>
  <c r="BX2089" i="1" s="1"/>
  <c r="BY2089" i="1" s="1"/>
  <c r="CB2072" i="1"/>
  <c r="BX2072" i="1" s="1"/>
  <c r="BY2072" i="1" s="1"/>
  <c r="CB2009" i="1"/>
  <c r="BX2009" i="1" s="1"/>
  <c r="BY2009" i="1" s="1"/>
  <c r="CB2144" i="1"/>
  <c r="BX2144" i="1" s="1"/>
  <c r="BY2144" i="1" s="1"/>
  <c r="CB1989" i="1"/>
  <c r="BX1989" i="1" s="1"/>
  <c r="BY1989" i="1" s="1"/>
  <c r="CB2103" i="1"/>
  <c r="BX2103" i="1" s="1"/>
  <c r="BY2103" i="1" s="1"/>
  <c r="CB1917" i="1"/>
  <c r="BX1917" i="1" s="1"/>
  <c r="BY1917" i="1" s="1"/>
  <c r="CB1971" i="1"/>
  <c r="BX1971" i="1" s="1"/>
  <c r="BY1971" i="1" s="1"/>
  <c r="CB1955" i="1"/>
  <c r="BX1955" i="1" s="1"/>
  <c r="BY1955" i="1" s="1"/>
  <c r="CB1939" i="1"/>
  <c r="BX1939" i="1" s="1"/>
  <c r="BY1939" i="1" s="1"/>
  <c r="CB1873" i="1"/>
  <c r="BX1873" i="1" s="1"/>
  <c r="BY1873" i="1" s="1"/>
  <c r="CB1808" i="1"/>
  <c r="BX1808" i="1" s="1"/>
  <c r="BY1808" i="1" s="1"/>
  <c r="CB1736" i="1"/>
  <c r="BX1736" i="1" s="1"/>
  <c r="BY1736" i="1" s="1"/>
  <c r="CB1699" i="1"/>
  <c r="BX1699" i="1" s="1"/>
  <c r="BY1699" i="1" s="1"/>
  <c r="CB1775" i="1"/>
  <c r="BX1775" i="1" s="1"/>
  <c r="BY1775" i="1" s="1"/>
  <c r="CB1760" i="1"/>
  <c r="BX1760" i="1" s="1"/>
  <c r="BY1760" i="1" s="1"/>
  <c r="CB1694" i="1"/>
  <c r="BX1694" i="1" s="1"/>
  <c r="BY1694" i="1" s="1"/>
  <c r="CB1651" i="1"/>
  <c r="BX1651" i="1" s="1"/>
  <c r="BY1651" i="1" s="1"/>
  <c r="CB1750" i="1"/>
  <c r="BX1750" i="1" s="1"/>
  <c r="BY1750" i="1" s="1"/>
  <c r="CB1659" i="1"/>
  <c r="BX1659" i="1" s="1"/>
  <c r="BY1659" i="1" s="1"/>
  <c r="CB1778" i="1"/>
  <c r="BX1778" i="1" s="1"/>
  <c r="BY1778" i="1" s="1"/>
  <c r="CB1613" i="1"/>
  <c r="BX1613" i="1" s="1"/>
  <c r="BY1613" i="1" s="1"/>
  <c r="CB1448" i="1"/>
  <c r="BX1448" i="1" s="1"/>
  <c r="BY1448" i="1" s="1"/>
  <c r="CB1346" i="1"/>
  <c r="BX1346" i="1" s="1"/>
  <c r="CB1438" i="1"/>
  <c r="BX1438" i="1" s="1"/>
  <c r="BY1438" i="1" s="1"/>
  <c r="CB1312" i="1"/>
  <c r="CB1334" i="1"/>
  <c r="BX1334" i="1" s="1"/>
  <c r="CB1439" i="1"/>
  <c r="BX1439" i="1" s="1"/>
  <c r="BY1439" i="1" s="1"/>
  <c r="CB1368" i="1"/>
  <c r="BX1368" i="1" s="1"/>
  <c r="CB1336" i="1"/>
  <c r="CB1372" i="1"/>
  <c r="CB1298" i="1"/>
  <c r="BX1298" i="1" s="1"/>
  <c r="CB1273" i="1"/>
  <c r="BX1273" i="1" s="1"/>
  <c r="CB1269" i="1"/>
  <c r="BX1269" i="1" s="1"/>
  <c r="CB1277" i="1"/>
  <c r="BX1277" i="1" s="1"/>
  <c r="CB1084" i="1"/>
  <c r="CB1195" i="1"/>
  <c r="CB1198" i="1"/>
  <c r="BX1198" i="1" s="1"/>
  <c r="CB1200" i="1"/>
  <c r="BX1200" i="1" s="1"/>
  <c r="CB1178" i="1"/>
  <c r="BX1178" i="1" s="1"/>
  <c r="CB1140" i="1"/>
  <c r="BX1140" i="1" s="1"/>
  <c r="CB1149" i="1"/>
  <c r="BX1149" i="1" s="1"/>
  <c r="CB1167" i="1"/>
  <c r="BX1167" i="1" s="1"/>
  <c r="CB1159" i="1"/>
  <c r="BX1159" i="1" s="1"/>
  <c r="CB1071" i="1"/>
  <c r="BX1071" i="1" s="1"/>
  <c r="CB1114" i="1"/>
  <c r="CB1078" i="1"/>
  <c r="BX1078" i="1" s="1"/>
  <c r="CB1115" i="1"/>
  <c r="CB1053" i="1"/>
  <c r="BX1053" i="1" s="1"/>
  <c r="CB1011" i="1"/>
  <c r="BX1011" i="1" s="1"/>
  <c r="CB1025" i="1"/>
  <c r="BX1025" i="1" s="1"/>
  <c r="CB1616" i="1"/>
  <c r="BX1616" i="1" s="1"/>
  <c r="BY1616" i="1" s="1"/>
  <c r="CB1666" i="1"/>
  <c r="BX1666" i="1" s="1"/>
  <c r="BY1666" i="1" s="1"/>
  <c r="CB1692" i="1"/>
  <c r="BX1692" i="1" s="1"/>
  <c r="BY1692" i="1" s="1"/>
  <c r="CB1780" i="1"/>
  <c r="BX1780" i="1" s="1"/>
  <c r="BY1780" i="1" s="1"/>
  <c r="CB1636" i="1"/>
  <c r="BX1636" i="1" s="1"/>
  <c r="BY1636" i="1" s="1"/>
  <c r="CB1710" i="1"/>
  <c r="BX1710" i="1" s="1"/>
  <c r="BY1710" i="1" s="1"/>
  <c r="CB1543" i="1"/>
  <c r="BX1543" i="1" s="1"/>
  <c r="BY1543" i="1" s="1"/>
  <c r="CB1746" i="1"/>
  <c r="BX1746" i="1" s="1"/>
  <c r="BY1746" i="1" s="1"/>
  <c r="CB1367" i="1"/>
  <c r="BX1367" i="1" s="1"/>
  <c r="CB1330" i="1"/>
  <c r="BX1330" i="1" s="1"/>
  <c r="CB1285" i="1"/>
  <c r="BX1285" i="1" s="1"/>
  <c r="CB1259" i="1"/>
  <c r="BX1259" i="1" s="1"/>
  <c r="CB1233" i="1"/>
  <c r="BX1233" i="1" s="1"/>
  <c r="CB1184" i="1"/>
  <c r="BX1184" i="1" s="1"/>
  <c r="CB1163" i="1"/>
  <c r="BX1163" i="1" s="1"/>
  <c r="CB1113" i="1"/>
  <c r="CB3795" i="1"/>
  <c r="BX3795" i="1" s="1"/>
  <c r="BY3795" i="1" s="1"/>
  <c r="CB3532" i="1"/>
  <c r="BX3532" i="1" s="1"/>
  <c r="BY3532" i="1" s="1"/>
  <c r="CB3361" i="1"/>
  <c r="BX3361" i="1" s="1"/>
  <c r="BY3361" i="1" s="1"/>
  <c r="CB2980" i="1"/>
  <c r="BX2980" i="1" s="1"/>
  <c r="BY2980" i="1" s="1"/>
  <c r="CB3496" i="1"/>
  <c r="BX3496" i="1" s="1"/>
  <c r="BY3496" i="1" s="1"/>
  <c r="CB3346" i="1"/>
  <c r="BX3346" i="1" s="1"/>
  <c r="BY3346" i="1" s="1"/>
  <c r="CB3116" i="1"/>
  <c r="BX3116" i="1" s="1"/>
  <c r="BY3116" i="1" s="1"/>
  <c r="CB3292" i="1"/>
  <c r="BX3292" i="1" s="1"/>
  <c r="BY3292" i="1" s="1"/>
  <c r="CB2996" i="1"/>
  <c r="BX2996" i="1" s="1"/>
  <c r="BY2996" i="1" s="1"/>
  <c r="CB2496" i="1"/>
  <c r="BX2496" i="1" s="1"/>
  <c r="BY2496" i="1" s="1"/>
  <c r="CB2403" i="1"/>
  <c r="BX2403" i="1" s="1"/>
  <c r="BY2403" i="1" s="1"/>
  <c r="CB2601" i="1"/>
  <c r="BX2601" i="1" s="1"/>
  <c r="BY2601" i="1" s="1"/>
  <c r="CB2178" i="1"/>
  <c r="BX2178" i="1" s="1"/>
  <c r="BY2178" i="1" s="1"/>
  <c r="CB2129" i="1"/>
  <c r="BX2129" i="1" s="1"/>
  <c r="BY2129" i="1" s="1"/>
  <c r="CB2145" i="1"/>
  <c r="BX2145" i="1" s="1"/>
  <c r="BY2145" i="1" s="1"/>
  <c r="CB1887" i="1"/>
  <c r="BX1887" i="1" s="1"/>
  <c r="BY1887" i="1" s="1"/>
  <c r="CB1993" i="1"/>
  <c r="BX1993" i="1" s="1"/>
  <c r="BY1993" i="1" s="1"/>
  <c r="CB1713" i="1"/>
  <c r="BX1713" i="1" s="1"/>
  <c r="BY1713" i="1" s="1"/>
  <c r="CB1758" i="1"/>
  <c r="BX1758" i="1" s="1"/>
  <c r="BY1758" i="1" s="1"/>
  <c r="CB1637" i="1"/>
  <c r="BX1637" i="1" s="1"/>
  <c r="BY1637" i="1" s="1"/>
  <c r="CB1476" i="1"/>
  <c r="BX1476" i="1" s="1"/>
  <c r="BY1476" i="1" s="1"/>
  <c r="CB1314" i="1"/>
  <c r="CB1290" i="1"/>
  <c r="BX1290" i="1" s="1"/>
  <c r="CB1262" i="1"/>
  <c r="BX1262" i="1" s="1"/>
  <c r="CB1265" i="1"/>
  <c r="CB1278" i="1"/>
  <c r="BX1278" i="1" s="1"/>
  <c r="CB1232" i="1"/>
  <c r="BX1232" i="1" s="1"/>
  <c r="CB1201" i="1"/>
  <c r="BX1201" i="1" s="1"/>
  <c r="CB3806" i="1"/>
  <c r="BX3806" i="1" s="1"/>
  <c r="BY3806" i="1" s="1"/>
  <c r="CB3981" i="1"/>
  <c r="BX3981" i="1" s="1"/>
  <c r="BY3981" i="1" s="1"/>
  <c r="CB3917" i="1"/>
  <c r="BX3917" i="1" s="1"/>
  <c r="BY3917" i="1" s="1"/>
  <c r="CB3853" i="1"/>
  <c r="BX3853" i="1" s="1"/>
  <c r="BY3853" i="1" s="1"/>
  <c r="CB3943" i="1"/>
  <c r="BX3943" i="1" s="1"/>
  <c r="BY3943" i="1" s="1"/>
  <c r="CB3774" i="1"/>
  <c r="BX3774" i="1" s="1"/>
  <c r="BY3774" i="1" s="1"/>
  <c r="CB3984" i="1"/>
  <c r="BX3984" i="1" s="1"/>
  <c r="BY3984" i="1" s="1"/>
  <c r="CB3920" i="1"/>
  <c r="BX3920" i="1" s="1"/>
  <c r="BY3920" i="1" s="1"/>
  <c r="CB3856" i="1"/>
  <c r="BX3856" i="1" s="1"/>
  <c r="BY3856" i="1" s="1"/>
  <c r="CB3808" i="1"/>
  <c r="BX3808" i="1" s="1"/>
  <c r="BY3808" i="1" s="1"/>
  <c r="CB3776" i="1"/>
  <c r="BX3776" i="1" s="1"/>
  <c r="BY3776" i="1" s="1"/>
  <c r="CB3736" i="1"/>
  <c r="BX3736" i="1" s="1"/>
  <c r="BY3736" i="1" s="1"/>
  <c r="CB3630" i="1"/>
  <c r="BX3630" i="1" s="1"/>
  <c r="BY3630" i="1" s="1"/>
  <c r="CB3991" i="1"/>
  <c r="BX3991" i="1" s="1"/>
  <c r="BY3991" i="1" s="1"/>
  <c r="CB3779" i="1"/>
  <c r="BX3779" i="1" s="1"/>
  <c r="BY3779" i="1" s="1"/>
  <c r="CB3974" i="1"/>
  <c r="BX3974" i="1" s="1"/>
  <c r="BY3974" i="1" s="1"/>
  <c r="CB3910" i="1"/>
  <c r="BX3910" i="1" s="1"/>
  <c r="BY3910" i="1" s="1"/>
  <c r="CB3846" i="1"/>
  <c r="BX3846" i="1" s="1"/>
  <c r="BY3846" i="1" s="1"/>
  <c r="CB3714" i="1"/>
  <c r="BX3714" i="1" s="1"/>
  <c r="BY3714" i="1" s="1"/>
  <c r="CB3682" i="1"/>
  <c r="BX3682" i="1" s="1"/>
  <c r="BY3682" i="1" s="1"/>
  <c r="CB3650" i="1"/>
  <c r="BX3650" i="1" s="1"/>
  <c r="BY3650" i="1" s="1"/>
  <c r="CB3755" i="1"/>
  <c r="BX3755" i="1" s="1"/>
  <c r="BY3755" i="1" s="1"/>
  <c r="CB3980" i="1"/>
  <c r="BX3980" i="1" s="1"/>
  <c r="BY3980" i="1" s="1"/>
  <c r="CB3916" i="1"/>
  <c r="BX3916" i="1" s="1"/>
  <c r="BY3916" i="1" s="1"/>
  <c r="CB3852" i="1"/>
  <c r="BX3852" i="1" s="1"/>
  <c r="BY3852" i="1" s="1"/>
  <c r="CB3802" i="1"/>
  <c r="BX3802" i="1" s="1"/>
  <c r="BY3802" i="1" s="1"/>
  <c r="CB3770" i="1"/>
  <c r="BX3770" i="1" s="1"/>
  <c r="BY3770" i="1" s="1"/>
  <c r="CB3879" i="1"/>
  <c r="BX3879" i="1" s="1"/>
  <c r="BY3879" i="1" s="1"/>
  <c r="CB3989" i="1"/>
  <c r="BX3989" i="1" s="1"/>
  <c r="BY3989" i="1" s="1"/>
  <c r="CB3925" i="1"/>
  <c r="BX3925" i="1" s="1"/>
  <c r="BY3925" i="1" s="1"/>
  <c r="CB3861" i="1"/>
  <c r="BX3861" i="1" s="1"/>
  <c r="BY3861" i="1" s="1"/>
  <c r="CB3831" i="1"/>
  <c r="BX3831" i="1" s="1"/>
  <c r="BY3831" i="1" s="1"/>
  <c r="CB3979" i="1"/>
  <c r="BX3979" i="1" s="1"/>
  <c r="BY3979" i="1" s="1"/>
  <c r="CB3915" i="1"/>
  <c r="BX3915" i="1" s="1"/>
  <c r="BY3915" i="1" s="1"/>
  <c r="CB3851" i="1"/>
  <c r="BX3851" i="1" s="1"/>
  <c r="BY3851" i="1" s="1"/>
  <c r="CB3804" i="1"/>
  <c r="BX3804" i="1" s="1"/>
  <c r="BY3804" i="1" s="1"/>
  <c r="CB3772" i="1"/>
  <c r="BX3772" i="1" s="1"/>
  <c r="BY3772" i="1" s="1"/>
  <c r="CB3668" i="1"/>
  <c r="BX3668" i="1" s="1"/>
  <c r="BY3668" i="1" s="1"/>
  <c r="CB3950" i="1"/>
  <c r="BX3950" i="1" s="1"/>
  <c r="BY3950" i="1" s="1"/>
  <c r="CB3886" i="1"/>
  <c r="BX3886" i="1" s="1"/>
  <c r="BY3886" i="1" s="1"/>
  <c r="CB3748" i="1"/>
  <c r="BX3748" i="1" s="1"/>
  <c r="BY3748" i="1" s="1"/>
  <c r="CB3687" i="1"/>
  <c r="BX3687" i="1" s="1"/>
  <c r="BY3687" i="1" s="1"/>
  <c r="CB3568" i="1"/>
  <c r="BX3568" i="1" s="1"/>
  <c r="BY3568" i="1" s="1"/>
  <c r="CB3529" i="1"/>
  <c r="BX3529" i="1" s="1"/>
  <c r="BY3529" i="1" s="1"/>
  <c r="CB3473" i="1"/>
  <c r="BX3473" i="1" s="1"/>
  <c r="BY3473" i="1" s="1"/>
  <c r="CB3625" i="1"/>
  <c r="BX3625" i="1" s="1"/>
  <c r="BY3625" i="1" s="1"/>
  <c r="CB3484" i="1"/>
  <c r="BX3484" i="1" s="1"/>
  <c r="BY3484" i="1" s="1"/>
  <c r="CB3623" i="1"/>
  <c r="BX3623" i="1" s="1"/>
  <c r="BY3623" i="1" s="1"/>
  <c r="CB3513" i="1"/>
  <c r="BX3513" i="1" s="1"/>
  <c r="BY3513" i="1" s="1"/>
  <c r="CB1591" i="1"/>
  <c r="BX1591" i="1" s="1"/>
  <c r="BY1591" i="1" s="1"/>
  <c r="CB3562" i="1"/>
  <c r="BX3562" i="1" s="1"/>
  <c r="BY3562" i="1" s="1"/>
  <c r="CB3498" i="1"/>
  <c r="BX3498" i="1" s="1"/>
  <c r="BY3498" i="1" s="1"/>
  <c r="CB3174" i="1"/>
  <c r="BX3174" i="1" s="1"/>
  <c r="BY3174" i="1" s="1"/>
  <c r="CB3408" i="1"/>
  <c r="BX3408" i="1" s="1"/>
  <c r="BY3408" i="1" s="1"/>
  <c r="CB3552" i="1"/>
  <c r="BX3552" i="1" s="1"/>
  <c r="BY3552" i="1" s="1"/>
  <c r="CB3520" i="1"/>
  <c r="BX3520" i="1" s="1"/>
  <c r="BY3520" i="1" s="1"/>
  <c r="CB3488" i="1"/>
  <c r="BX3488" i="1" s="1"/>
  <c r="BY3488" i="1" s="1"/>
  <c r="CB3440" i="1"/>
  <c r="BX3440" i="1" s="1"/>
  <c r="BY3440" i="1" s="1"/>
  <c r="CB3518" i="1"/>
  <c r="BX3518" i="1" s="1"/>
  <c r="BY3518" i="1" s="1"/>
  <c r="CB3170" i="1"/>
  <c r="BX3170" i="1" s="1"/>
  <c r="BY3170" i="1" s="1"/>
  <c r="CB3388" i="1"/>
  <c r="BX3388" i="1" s="1"/>
  <c r="BY3388" i="1" s="1"/>
  <c r="CB3262" i="1"/>
  <c r="BX3262" i="1" s="1"/>
  <c r="BY3262" i="1" s="1"/>
  <c r="CB3144" i="1"/>
  <c r="BX3144" i="1" s="1"/>
  <c r="BY3144" i="1" s="1"/>
  <c r="CB3097" i="1"/>
  <c r="BX3097" i="1" s="1"/>
  <c r="BY3097" i="1" s="1"/>
  <c r="CB3081" i="1"/>
  <c r="BX3081" i="1" s="1"/>
  <c r="BY3081" i="1" s="1"/>
  <c r="CB3065" i="1"/>
  <c r="BX3065" i="1" s="1"/>
  <c r="BY3065" i="1" s="1"/>
  <c r="CB3049" i="1"/>
  <c r="BX3049" i="1" s="1"/>
  <c r="BY3049" i="1" s="1"/>
  <c r="CB3033" i="1"/>
  <c r="BX3033" i="1" s="1"/>
  <c r="BY3033" i="1" s="1"/>
  <c r="CB3015" i="1"/>
  <c r="BX3015" i="1" s="1"/>
  <c r="BY3015" i="1" s="1"/>
  <c r="CB2700" i="1"/>
  <c r="BX2700" i="1" s="1"/>
  <c r="BY2700" i="1" s="1"/>
  <c r="CB3326" i="1"/>
  <c r="BX3326" i="1" s="1"/>
  <c r="BY3326" i="1" s="1"/>
  <c r="CB3310" i="1"/>
  <c r="BX3310" i="1" s="1"/>
  <c r="BY3310" i="1" s="1"/>
  <c r="CB3294" i="1"/>
  <c r="BX3294" i="1" s="1"/>
  <c r="BY3294" i="1" s="1"/>
  <c r="CB3278" i="1"/>
  <c r="BX3278" i="1" s="1"/>
  <c r="BY3278" i="1" s="1"/>
  <c r="CB2756" i="1"/>
  <c r="BX2756" i="1" s="1"/>
  <c r="BY2756" i="1" s="1"/>
  <c r="CB3430" i="1"/>
  <c r="BX3430" i="1" s="1"/>
  <c r="BY3430" i="1" s="1"/>
  <c r="CB3398" i="1"/>
  <c r="BX3398" i="1" s="1"/>
  <c r="BY3398" i="1" s="1"/>
  <c r="CB3338" i="1"/>
  <c r="BX3338" i="1" s="1"/>
  <c r="BY3338" i="1" s="1"/>
  <c r="CB3208" i="1"/>
  <c r="BX3208" i="1" s="1"/>
  <c r="BY3208" i="1" s="1"/>
  <c r="CB3192" i="1"/>
  <c r="BX3192" i="1" s="1"/>
  <c r="BY3192" i="1" s="1"/>
  <c r="CB3176" i="1"/>
  <c r="BX3176" i="1" s="1"/>
  <c r="BY3176" i="1" s="1"/>
  <c r="CB3392" i="1"/>
  <c r="BX3392" i="1" s="1"/>
  <c r="BY3392" i="1" s="1"/>
  <c r="CB3360" i="1"/>
  <c r="BX3360" i="1" s="1"/>
  <c r="BY3360" i="1" s="1"/>
  <c r="CB3344" i="1"/>
  <c r="BX3344" i="1" s="1"/>
  <c r="BY3344" i="1" s="1"/>
  <c r="CB3264" i="1"/>
  <c r="BX3264" i="1" s="1"/>
  <c r="BY3264" i="1" s="1"/>
  <c r="CB3148" i="1"/>
  <c r="BX3148" i="1" s="1"/>
  <c r="BY3148" i="1" s="1"/>
  <c r="CB3078" i="1"/>
  <c r="BX3078" i="1" s="1"/>
  <c r="BY3078" i="1" s="1"/>
  <c r="CB3046" i="1"/>
  <c r="BX3046" i="1" s="1"/>
  <c r="BY3046" i="1" s="1"/>
  <c r="CB3300" i="1"/>
  <c r="BX3300" i="1" s="1"/>
  <c r="BY3300" i="1" s="1"/>
  <c r="CB3268" i="1"/>
  <c r="BX3268" i="1" s="1"/>
  <c r="BY3268" i="1" s="1"/>
  <c r="CB3224" i="1"/>
  <c r="BX3224" i="1" s="1"/>
  <c r="BY3224" i="1" s="1"/>
  <c r="CB3390" i="1"/>
  <c r="BX3390" i="1" s="1"/>
  <c r="BY3390" i="1" s="1"/>
  <c r="CB3134" i="1"/>
  <c r="BX3134" i="1" s="1"/>
  <c r="BY3134" i="1" s="1"/>
  <c r="CB2992" i="1"/>
  <c r="BX2992" i="1" s="1"/>
  <c r="BY2992" i="1" s="1"/>
  <c r="CB2783" i="1"/>
  <c r="BX2783" i="1" s="1"/>
  <c r="BY2783" i="1" s="1"/>
  <c r="CB2629" i="1"/>
  <c r="BX2629" i="1" s="1"/>
  <c r="BY2629" i="1" s="1"/>
  <c r="CB2802" i="1"/>
  <c r="BX2802" i="1" s="1"/>
  <c r="BY2802" i="1" s="1"/>
  <c r="CB2616" i="1"/>
  <c r="BX2616" i="1" s="1"/>
  <c r="BY2616" i="1" s="1"/>
  <c r="CB2988" i="1"/>
  <c r="BX2988" i="1" s="1"/>
  <c r="BY2988" i="1" s="1"/>
  <c r="CB2834" i="1"/>
  <c r="BX2834" i="1" s="1"/>
  <c r="BY2834" i="1" s="1"/>
  <c r="CB2982" i="1"/>
  <c r="BX2982" i="1" s="1"/>
  <c r="BY2982" i="1" s="1"/>
  <c r="CB2781" i="1"/>
  <c r="BX2781" i="1" s="1"/>
  <c r="BY2781" i="1" s="1"/>
  <c r="CB2744" i="1"/>
  <c r="BX2744" i="1" s="1"/>
  <c r="BY2744" i="1" s="1"/>
  <c r="CB2593" i="1"/>
  <c r="BX2593" i="1" s="1"/>
  <c r="BY2593" i="1" s="1"/>
  <c r="CB2614" i="1"/>
  <c r="BX2614" i="1" s="1"/>
  <c r="BY2614" i="1" s="1"/>
  <c r="CB2487" i="1"/>
  <c r="BX2487" i="1" s="1"/>
  <c r="BY2487" i="1" s="1"/>
  <c r="CB2421" i="1"/>
  <c r="BX2421" i="1" s="1"/>
  <c r="BY2421" i="1" s="1"/>
  <c r="CB2453" i="1"/>
  <c r="BX2453" i="1" s="1"/>
  <c r="BY2453" i="1" s="1"/>
  <c r="CB2260" i="1"/>
  <c r="BX2260" i="1" s="1"/>
  <c r="BY2260" i="1" s="1"/>
  <c r="CB2405" i="1"/>
  <c r="BX2405" i="1" s="1"/>
  <c r="BY2405" i="1" s="1"/>
  <c r="CB2589" i="1"/>
  <c r="BX2589" i="1" s="1"/>
  <c r="BY2589" i="1" s="1"/>
  <c r="CB2362" i="1"/>
  <c r="BX2362" i="1" s="1"/>
  <c r="BY2362" i="1" s="1"/>
  <c r="CB2418" i="1"/>
  <c r="BX2418" i="1" s="1"/>
  <c r="BY2418" i="1" s="1"/>
  <c r="CB2490" i="1"/>
  <c r="BX2490" i="1" s="1"/>
  <c r="BY2490" i="1" s="1"/>
  <c r="CB2399" i="1"/>
  <c r="BX2399" i="1" s="1"/>
  <c r="BY2399" i="1" s="1"/>
  <c r="CB2378" i="1"/>
  <c r="BX2378" i="1" s="1"/>
  <c r="BY2378" i="1" s="1"/>
  <c r="CB2290" i="1"/>
  <c r="BX2290" i="1" s="1"/>
  <c r="BY2290" i="1" s="1"/>
  <c r="CB2424" i="1"/>
  <c r="BX2424" i="1" s="1"/>
  <c r="BY2424" i="1" s="1"/>
  <c r="CB2341" i="1"/>
  <c r="BX2341" i="1" s="1"/>
  <c r="BY2341" i="1" s="1"/>
  <c r="CB2317" i="1"/>
  <c r="BX2317" i="1" s="1"/>
  <c r="BY2317" i="1" s="1"/>
  <c r="CB2097" i="1"/>
  <c r="BX2097" i="1" s="1"/>
  <c r="BY2097" i="1" s="1"/>
  <c r="CB2222" i="1"/>
  <c r="BX2222" i="1" s="1"/>
  <c r="BY2222" i="1" s="1"/>
  <c r="CB2167" i="1"/>
  <c r="BX2167" i="1" s="1"/>
  <c r="BY2167" i="1" s="1"/>
  <c r="CB2064" i="1"/>
  <c r="BX2064" i="1" s="1"/>
  <c r="BY2064" i="1" s="1"/>
  <c r="CB2247" i="1"/>
  <c r="BX2247" i="1" s="1"/>
  <c r="BY2247" i="1" s="1"/>
  <c r="CB2186" i="1"/>
  <c r="BX2186" i="1" s="1"/>
  <c r="BY2186" i="1" s="1"/>
  <c r="CB2319" i="1"/>
  <c r="BX2319" i="1" s="1"/>
  <c r="BY2319" i="1" s="1"/>
  <c r="CB2241" i="1"/>
  <c r="BX2241" i="1" s="1"/>
  <c r="BY2241" i="1" s="1"/>
  <c r="CB2325" i="1"/>
  <c r="BX2325" i="1" s="1"/>
  <c r="BY2325" i="1" s="1"/>
  <c r="CB2216" i="1"/>
  <c r="BX2216" i="1" s="1"/>
  <c r="BY2216" i="1" s="1"/>
  <c r="CB2153" i="1"/>
  <c r="BX2153" i="1" s="1"/>
  <c r="BY2153" i="1" s="1"/>
  <c r="CB2257" i="1"/>
  <c r="BX2257" i="1" s="1"/>
  <c r="BY2257" i="1" s="1"/>
  <c r="CB2191" i="1"/>
  <c r="BX2191" i="1" s="1"/>
  <c r="BY2191" i="1" s="1"/>
  <c r="CB2242" i="1"/>
  <c r="BX2242" i="1" s="1"/>
  <c r="BY2242" i="1" s="1"/>
  <c r="CB2217" i="1"/>
  <c r="BX2217" i="1" s="1"/>
  <c r="BY2217" i="1" s="1"/>
  <c r="CB1875" i="1"/>
  <c r="BX1875" i="1" s="1"/>
  <c r="BY1875" i="1" s="1"/>
  <c r="CB2142" i="1"/>
  <c r="BX2142" i="1" s="1"/>
  <c r="BY2142" i="1" s="1"/>
  <c r="CB2164" i="1"/>
  <c r="BX2164" i="1" s="1"/>
  <c r="BY2164" i="1" s="1"/>
  <c r="CB2109" i="1"/>
  <c r="BX2109" i="1" s="1"/>
  <c r="BY2109" i="1" s="1"/>
  <c r="CB2093" i="1"/>
  <c r="BX2093" i="1" s="1"/>
  <c r="BY2093" i="1" s="1"/>
  <c r="CB1881" i="1"/>
  <c r="BX1881" i="1" s="1"/>
  <c r="BY1881" i="1" s="1"/>
  <c r="CB2087" i="1"/>
  <c r="BX2087" i="1" s="1"/>
  <c r="BY2087" i="1" s="1"/>
  <c r="CB2077" i="1"/>
  <c r="BX2077" i="1" s="1"/>
  <c r="BY2077" i="1" s="1"/>
  <c r="CB1777" i="1"/>
  <c r="BX1777" i="1" s="1"/>
  <c r="BY1777" i="1" s="1"/>
  <c r="CB1915" i="1"/>
  <c r="BX1915" i="1" s="1"/>
  <c r="BY1915" i="1" s="1"/>
  <c r="CB1664" i="1"/>
  <c r="BX1664" i="1" s="1"/>
  <c r="BY1664" i="1" s="1"/>
  <c r="CB1884" i="1"/>
  <c r="BX1884" i="1" s="1"/>
  <c r="BY1884" i="1" s="1"/>
  <c r="CB1969" i="1"/>
  <c r="BX1969" i="1" s="1"/>
  <c r="BY1969" i="1" s="1"/>
  <c r="CB1953" i="1"/>
  <c r="BX1953" i="1" s="1"/>
  <c r="BY1953" i="1" s="1"/>
  <c r="CB1918" i="1"/>
  <c r="BX1918" i="1" s="1"/>
  <c r="BY1918" i="1" s="1"/>
  <c r="CB1727" i="1"/>
  <c r="BX1727" i="1" s="1"/>
  <c r="BY1727" i="1" s="1"/>
  <c r="CB1879" i="1"/>
  <c r="BX1879" i="1" s="1"/>
  <c r="BY1879" i="1" s="1"/>
  <c r="CB1733" i="1"/>
  <c r="BX1733" i="1" s="1"/>
  <c r="BY1733" i="1" s="1"/>
  <c r="CB1703" i="1"/>
  <c r="BX1703" i="1" s="1"/>
  <c r="BY1703" i="1" s="1"/>
  <c r="CB1851" i="1"/>
  <c r="BX1851" i="1" s="1"/>
  <c r="BY1851" i="1" s="1"/>
  <c r="CB1768" i="1"/>
  <c r="BX1768" i="1" s="1"/>
  <c r="BY1768" i="1" s="1"/>
  <c r="CB1718" i="1"/>
  <c r="BX1718" i="1" s="1"/>
  <c r="BY1718" i="1" s="1"/>
  <c r="CB1800" i="1"/>
  <c r="BX1800" i="1" s="1"/>
  <c r="BY1800" i="1" s="1"/>
  <c r="CB1704" i="1"/>
  <c r="BX1704" i="1" s="1"/>
  <c r="BY1704" i="1" s="1"/>
  <c r="CB1743" i="1"/>
  <c r="BX1743" i="1" s="1"/>
  <c r="BY1743" i="1" s="1"/>
  <c r="CB1790" i="1"/>
  <c r="BX1790" i="1" s="1"/>
  <c r="BY1790" i="1" s="1"/>
  <c r="CB1764" i="1"/>
  <c r="BX1764" i="1" s="1"/>
  <c r="BY1764" i="1" s="1"/>
  <c r="CB1726" i="1"/>
  <c r="BX1726" i="1" s="1"/>
  <c r="BY1726" i="1" s="1"/>
  <c r="CB1589" i="1"/>
  <c r="BX1589" i="1" s="1"/>
  <c r="BY1589" i="1" s="1"/>
  <c r="CB1720" i="1"/>
  <c r="BX1720" i="1" s="1"/>
  <c r="BY1720" i="1" s="1"/>
  <c r="CB1788" i="1"/>
  <c r="BX1788" i="1" s="1"/>
  <c r="BY1788" i="1" s="1"/>
  <c r="CB1652" i="1"/>
  <c r="BX1652" i="1" s="1"/>
  <c r="BY1652" i="1" s="1"/>
  <c r="CB1599" i="1"/>
  <c r="BX1599" i="1" s="1"/>
  <c r="BY1599" i="1" s="1"/>
  <c r="CB1633" i="1"/>
  <c r="BX1633" i="1" s="1"/>
  <c r="BY1633" i="1" s="1"/>
  <c r="CB1643" i="1"/>
  <c r="BX1643" i="1" s="1"/>
  <c r="BY1643" i="1" s="1"/>
  <c r="CB1631" i="1"/>
  <c r="BX1631" i="1" s="1"/>
  <c r="BY1631" i="1" s="1"/>
  <c r="CB1671" i="1"/>
  <c r="BX1671" i="1" s="1"/>
  <c r="BY1671" i="1" s="1"/>
  <c r="CB1635" i="1"/>
  <c r="BX1635" i="1" s="1"/>
  <c r="BY1635" i="1" s="1"/>
  <c r="CB1587" i="1"/>
  <c r="BX1587" i="1" s="1"/>
  <c r="BY1587" i="1" s="1"/>
  <c r="CB1641" i="1"/>
  <c r="BX1641" i="1" s="1"/>
  <c r="BY1641" i="1" s="1"/>
  <c r="CB1603" i="1"/>
  <c r="BX1603" i="1" s="1"/>
  <c r="BY1603" i="1" s="1"/>
  <c r="CB1514" i="1"/>
  <c r="BX1514" i="1" s="1"/>
  <c r="BY1514" i="1" s="1"/>
  <c r="CB1456" i="1"/>
  <c r="BX1456" i="1" s="1"/>
  <c r="BY1456" i="1" s="1"/>
  <c r="CB1328" i="1"/>
  <c r="BX1328" i="1" s="1"/>
  <c r="CB1297" i="1"/>
  <c r="BX1297" i="1" s="1"/>
  <c r="CB1366" i="1"/>
  <c r="BX1366" i="1" s="1"/>
  <c r="CB1350" i="1"/>
  <c r="CB1237" i="1"/>
  <c r="CB1310" i="1"/>
  <c r="CB1294" i="1"/>
  <c r="BX1294" i="1" s="1"/>
  <c r="CB1239" i="1"/>
  <c r="CB1359" i="1"/>
  <c r="BX1359" i="1" s="1"/>
  <c r="CB1317" i="1"/>
  <c r="CB1276" i="1"/>
  <c r="BX1276" i="1" s="1"/>
  <c r="CB1296" i="1"/>
  <c r="BX1296" i="1" s="1"/>
  <c r="CB1225" i="1"/>
  <c r="BX1225" i="1" s="1"/>
  <c r="CB1243" i="1"/>
  <c r="BX1243" i="1" s="1"/>
  <c r="CB1227" i="1"/>
  <c r="BX1227" i="1" s="1"/>
  <c r="CB1250" i="1"/>
  <c r="BX1250" i="1" s="1"/>
  <c r="CB1244" i="1"/>
  <c r="BX1244" i="1" s="1"/>
  <c r="CB1188" i="1"/>
  <c r="BX1188" i="1" s="1"/>
  <c r="CB1180" i="1"/>
  <c r="CB1194" i="1"/>
  <c r="BX1194" i="1" s="1"/>
  <c r="CB1169" i="1"/>
  <c r="BX1169" i="1" s="1"/>
  <c r="CB1176" i="1"/>
  <c r="BX1176" i="1" s="1"/>
  <c r="CB1168" i="1"/>
  <c r="BX1168" i="1" s="1"/>
  <c r="CB1196" i="1"/>
  <c r="CB1170" i="1"/>
  <c r="BX1170" i="1" s="1"/>
  <c r="CB1138" i="1"/>
  <c r="CB1166" i="1"/>
  <c r="BX1166" i="1" s="1"/>
  <c r="CB1158" i="1"/>
  <c r="BX1158" i="1" s="1"/>
  <c r="CB1104" i="1"/>
  <c r="BX1104" i="1" s="1"/>
  <c r="CB1087" i="1"/>
  <c r="BX1087" i="1" s="1"/>
  <c r="CB1085" i="1"/>
  <c r="CB1083" i="1"/>
  <c r="CB1007" i="1"/>
  <c r="BX1007" i="1" s="1"/>
  <c r="CB1021" i="1"/>
  <c r="BX1021" i="1" s="1"/>
  <c r="CB1811" i="1"/>
  <c r="BX1811" i="1" s="1"/>
  <c r="BY1811" i="1" s="1"/>
  <c r="CB1774" i="1"/>
  <c r="BX1774" i="1" s="1"/>
  <c r="BY1774" i="1" s="1"/>
  <c r="CB1628" i="1"/>
  <c r="BX1628" i="1" s="1"/>
  <c r="BY1628" i="1" s="1"/>
  <c r="CB1629" i="1"/>
  <c r="BX1629" i="1" s="1"/>
  <c r="BY1629" i="1" s="1"/>
  <c r="CB1352" i="1"/>
  <c r="BX1352" i="1" s="1"/>
  <c r="CB1303" i="1"/>
  <c r="BX1303" i="1" s="1"/>
  <c r="CB1155" i="1"/>
  <c r="CB1095" i="1"/>
  <c r="CB3872" i="1"/>
  <c r="BX3872" i="1" s="1"/>
  <c r="BY3872" i="1" s="1"/>
  <c r="CB3468" i="1"/>
  <c r="BX3468" i="1" s="1"/>
  <c r="BY3468" i="1" s="1"/>
  <c r="CB3228" i="1"/>
  <c r="BX3228" i="1" s="1"/>
  <c r="BY3228" i="1" s="1"/>
  <c r="CB3528" i="1"/>
  <c r="BX3528" i="1" s="1"/>
  <c r="BY3528" i="1" s="1"/>
  <c r="CB2847" i="1"/>
  <c r="BX2847" i="1" s="1"/>
  <c r="BY2847" i="1" s="1"/>
  <c r="CB3186" i="1"/>
  <c r="BX3186" i="1" s="1"/>
  <c r="BY3186" i="1" s="1"/>
  <c r="CB3314" i="1"/>
  <c r="BX3314" i="1" s="1"/>
  <c r="BY3314" i="1" s="1"/>
  <c r="CB3236" i="1"/>
  <c r="BX3236" i="1" s="1"/>
  <c r="BY3236" i="1" s="1"/>
  <c r="CB3240" i="1"/>
  <c r="BX3240" i="1" s="1"/>
  <c r="BY3240" i="1" s="1"/>
  <c r="CB3011" i="1"/>
  <c r="BX3011" i="1" s="1"/>
  <c r="BY3011" i="1" s="1"/>
  <c r="CB2630" i="1"/>
  <c r="BX2630" i="1" s="1"/>
  <c r="BY2630" i="1" s="1"/>
  <c r="CB2409" i="1"/>
  <c r="BX2409" i="1" s="1"/>
  <c r="BY2409" i="1" s="1"/>
  <c r="CB2578" i="1"/>
  <c r="BX2578" i="1" s="1"/>
  <c r="BY2578" i="1" s="1"/>
  <c r="CB2349" i="1"/>
  <c r="BX2349" i="1" s="1"/>
  <c r="BY2349" i="1" s="1"/>
  <c r="CB2162" i="1"/>
  <c r="BX2162" i="1" s="1"/>
  <c r="BY2162" i="1" s="1"/>
  <c r="CB2149" i="1"/>
  <c r="BX2149" i="1" s="1"/>
  <c r="BY2149" i="1" s="1"/>
  <c r="CB2176" i="1"/>
  <c r="BX2176" i="1" s="1"/>
  <c r="BY2176" i="1" s="1"/>
  <c r="CB2105" i="1"/>
  <c r="BX2105" i="1" s="1"/>
  <c r="BY2105" i="1" s="1"/>
  <c r="CB1957" i="1"/>
  <c r="BX1957" i="1" s="1"/>
  <c r="BY1957" i="1" s="1"/>
  <c r="CB1716" i="1"/>
  <c r="BX1716" i="1" s="1"/>
  <c r="BY1716" i="1" s="1"/>
  <c r="CB1698" i="1"/>
  <c r="BX1698" i="1" s="1"/>
  <c r="BY1698" i="1" s="1"/>
  <c r="CB1730" i="1"/>
  <c r="BX1730" i="1" s="1"/>
  <c r="BY1730" i="1" s="1"/>
  <c r="CB1600" i="1"/>
  <c r="BX1600" i="1" s="1"/>
  <c r="BY1600" i="1" s="1"/>
  <c r="CB1687" i="1"/>
  <c r="BX1687" i="1" s="1"/>
  <c r="BY1687" i="1" s="1"/>
  <c r="CB1647" i="1"/>
  <c r="BX1647" i="1" s="1"/>
  <c r="BY1647" i="1" s="1"/>
  <c r="CB1617" i="1"/>
  <c r="BX1617" i="1" s="1"/>
  <c r="BY1617" i="1" s="1"/>
  <c r="CB1520" i="1"/>
  <c r="BX1520" i="1" s="1"/>
  <c r="BY1520" i="1" s="1"/>
  <c r="CB1444" i="1"/>
  <c r="BX1444" i="1" s="1"/>
  <c r="BY1444" i="1" s="1"/>
  <c r="CB1373" i="1"/>
  <c r="BX1373" i="1" s="1"/>
  <c r="CB1337" i="1"/>
  <c r="CB1323" i="1"/>
  <c r="BX1323" i="1" s="1"/>
  <c r="CB1229" i="1"/>
  <c r="BX1229" i="1" s="1"/>
  <c r="CB1093" i="1"/>
  <c r="CB1204" i="1"/>
  <c r="BX1204" i="1" s="1"/>
  <c r="CB1150" i="1"/>
  <c r="BX1150" i="1" s="1"/>
  <c r="CB3727" i="1"/>
  <c r="BX3727" i="1" s="1"/>
  <c r="BY3727" i="1" s="1"/>
  <c r="CB3978" i="1"/>
  <c r="BX3978" i="1" s="1"/>
  <c r="BY3978" i="1" s="1"/>
  <c r="CB3914" i="1"/>
  <c r="BX3914" i="1" s="1"/>
  <c r="BY3914" i="1" s="1"/>
  <c r="CB3850" i="1"/>
  <c r="BX3850" i="1" s="1"/>
  <c r="BY3850" i="1" s="1"/>
  <c r="CB3908" i="1"/>
  <c r="BX3908" i="1" s="1"/>
  <c r="BY3908" i="1" s="1"/>
  <c r="CB3763" i="1"/>
  <c r="BX3763" i="1" s="1"/>
  <c r="BY3763" i="1" s="1"/>
  <c r="CB3971" i="1"/>
  <c r="BX3971" i="1" s="1"/>
  <c r="BY3971" i="1" s="1"/>
  <c r="CB3907" i="1"/>
  <c r="BX3907" i="1" s="1"/>
  <c r="BY3907" i="1" s="1"/>
  <c r="CB3843" i="1"/>
  <c r="BX3843" i="1" s="1"/>
  <c r="BY3843" i="1" s="1"/>
  <c r="CB3805" i="1"/>
  <c r="BX3805" i="1" s="1"/>
  <c r="BY3805" i="1" s="1"/>
  <c r="CB3773" i="1"/>
  <c r="BX3773" i="1" s="1"/>
  <c r="BY3773" i="1" s="1"/>
  <c r="CB3614" i="1"/>
  <c r="BX3614" i="1" s="1"/>
  <c r="BY3614" i="1" s="1"/>
  <c r="CB3911" i="1"/>
  <c r="BX3911" i="1" s="1"/>
  <c r="BY3911" i="1" s="1"/>
  <c r="CB3771" i="1"/>
  <c r="BX3771" i="1" s="1"/>
  <c r="BY3771" i="1" s="1"/>
  <c r="CB3961" i="1"/>
  <c r="BX3961" i="1" s="1"/>
  <c r="BY3961" i="1" s="1"/>
  <c r="CB3897" i="1"/>
  <c r="BX3897" i="1" s="1"/>
  <c r="BY3897" i="1" s="1"/>
  <c r="CB3833" i="1"/>
  <c r="BX3833" i="1" s="1"/>
  <c r="BY3833" i="1" s="1"/>
  <c r="CB3967" i="1"/>
  <c r="BX3967" i="1" s="1"/>
  <c r="BY3967" i="1" s="1"/>
  <c r="CB3903" i="1"/>
  <c r="BX3903" i="1" s="1"/>
  <c r="BY3903" i="1" s="1"/>
  <c r="CB3839" i="1"/>
  <c r="BX3839" i="1" s="1"/>
  <c r="BY3839" i="1" s="1"/>
  <c r="CB3799" i="1"/>
  <c r="BX3799" i="1" s="1"/>
  <c r="BY3799" i="1" s="1"/>
  <c r="CB3767" i="1"/>
  <c r="BX3767" i="1" s="1"/>
  <c r="BY3767" i="1" s="1"/>
  <c r="CB3731" i="1"/>
  <c r="BX3731" i="1" s="1"/>
  <c r="BY3731" i="1" s="1"/>
  <c r="CB3860" i="1"/>
  <c r="BX3860" i="1" s="1"/>
  <c r="BY3860" i="1" s="1"/>
  <c r="CB3986" i="1"/>
  <c r="BX3986" i="1" s="1"/>
  <c r="BY3986" i="1" s="1"/>
  <c r="CB3922" i="1"/>
  <c r="BX3922" i="1" s="1"/>
  <c r="BY3922" i="1" s="1"/>
  <c r="CB3858" i="1"/>
  <c r="BX3858" i="1" s="1"/>
  <c r="BY3858" i="1" s="1"/>
  <c r="CB3735" i="1"/>
  <c r="BX3735" i="1" s="1"/>
  <c r="BY3735" i="1" s="1"/>
  <c r="CB3819" i="1"/>
  <c r="BX3819" i="1" s="1"/>
  <c r="BY3819" i="1" s="1"/>
  <c r="CB3976" i="1"/>
  <c r="BX3976" i="1" s="1"/>
  <c r="BY3976" i="1" s="1"/>
  <c r="CB3912" i="1"/>
  <c r="BX3912" i="1" s="1"/>
  <c r="BY3912" i="1" s="1"/>
  <c r="CB3848" i="1"/>
  <c r="BX3848" i="1" s="1"/>
  <c r="BY3848" i="1" s="1"/>
  <c r="CB3801" i="1"/>
  <c r="BX3801" i="1" s="1"/>
  <c r="BY3801" i="1" s="1"/>
  <c r="CB3769" i="1"/>
  <c r="BX3769" i="1" s="1"/>
  <c r="BY3769" i="1" s="1"/>
  <c r="CB3652" i="1"/>
  <c r="BX3652" i="1" s="1"/>
  <c r="BY3652" i="1" s="1"/>
  <c r="CB3618" i="1"/>
  <c r="BX3618" i="1" s="1"/>
  <c r="BY3618" i="1" s="1"/>
  <c r="CB3937" i="1"/>
  <c r="BX3937" i="1" s="1"/>
  <c r="BY3937" i="1" s="1"/>
  <c r="CB3873" i="1"/>
  <c r="BX3873" i="1" s="1"/>
  <c r="BY3873" i="1" s="1"/>
  <c r="CB3706" i="1"/>
  <c r="BX3706" i="1" s="1"/>
  <c r="BY3706" i="1" s="1"/>
  <c r="CB3561" i="1"/>
  <c r="BX3561" i="1" s="1"/>
  <c r="BY3561" i="1" s="1"/>
  <c r="CB3521" i="1"/>
  <c r="BX3521" i="1" s="1"/>
  <c r="BY3521" i="1" s="1"/>
  <c r="CB3548" i="1"/>
  <c r="BX3548" i="1" s="1"/>
  <c r="BY3548" i="1" s="1"/>
  <c r="CB3524" i="1"/>
  <c r="BX3524" i="1" s="1"/>
  <c r="BY3524" i="1" s="1"/>
  <c r="CB3005" i="1"/>
  <c r="BX3005" i="1" s="1"/>
  <c r="BY3005" i="1" s="1"/>
  <c r="CB3608" i="1"/>
  <c r="BX3608" i="1" s="1"/>
  <c r="BY3608" i="1" s="1"/>
  <c r="CB3226" i="1"/>
  <c r="BX3226" i="1" s="1"/>
  <c r="BY3226" i="1" s="1"/>
  <c r="CB3554" i="1"/>
  <c r="BX3554" i="1" s="1"/>
  <c r="BY3554" i="1" s="1"/>
  <c r="CB3490" i="1"/>
  <c r="BX3490" i="1" s="1"/>
  <c r="BY3490" i="1" s="1"/>
  <c r="CB3166" i="1"/>
  <c r="BX3166" i="1" s="1"/>
  <c r="BY3166" i="1" s="1"/>
  <c r="CB3433" i="1"/>
  <c r="BX3433" i="1" s="1"/>
  <c r="BY3433" i="1" s="1"/>
  <c r="CB3558" i="1"/>
  <c r="BX3558" i="1" s="1"/>
  <c r="BY3558" i="1" s="1"/>
  <c r="CB3494" i="1"/>
  <c r="BX3494" i="1" s="1"/>
  <c r="BY3494" i="1" s="1"/>
  <c r="CB3258" i="1"/>
  <c r="BX3258" i="1" s="1"/>
  <c r="BY3258" i="1" s="1"/>
  <c r="CB3222" i="1"/>
  <c r="BX3222" i="1" s="1"/>
  <c r="BY3222" i="1" s="1"/>
  <c r="CB3023" i="1"/>
  <c r="BX3023" i="1" s="1"/>
  <c r="BY3023" i="1" s="1"/>
  <c r="CB3452" i="1"/>
  <c r="BX3452" i="1" s="1"/>
  <c r="BY3452" i="1" s="1"/>
  <c r="CB3384" i="1"/>
  <c r="BX3384" i="1" s="1"/>
  <c r="BY3384" i="1" s="1"/>
  <c r="CB3260" i="1"/>
  <c r="BX3260" i="1" s="1"/>
  <c r="BY3260" i="1" s="1"/>
  <c r="CB3076" i="1"/>
  <c r="BX3076" i="1" s="1"/>
  <c r="BY3076" i="1" s="1"/>
  <c r="CB3044" i="1"/>
  <c r="BX3044" i="1" s="1"/>
  <c r="BY3044" i="1" s="1"/>
  <c r="CB3320" i="1"/>
  <c r="BX3320" i="1" s="1"/>
  <c r="BY3320" i="1" s="1"/>
  <c r="CB3288" i="1"/>
  <c r="BX3288" i="1" s="1"/>
  <c r="BY3288" i="1" s="1"/>
  <c r="CB3124" i="1"/>
  <c r="BX3124" i="1" s="1"/>
  <c r="BY3124" i="1" s="1"/>
  <c r="CB3366" i="1"/>
  <c r="BX3366" i="1" s="1"/>
  <c r="BY3366" i="1" s="1"/>
  <c r="CB3340" i="1"/>
  <c r="BX3340" i="1" s="1"/>
  <c r="BY3340" i="1" s="1"/>
  <c r="CB3132" i="1"/>
  <c r="BX3132" i="1" s="1"/>
  <c r="BY3132" i="1" s="1"/>
  <c r="CB2976" i="1"/>
  <c r="BX2976" i="1" s="1"/>
  <c r="BY2976" i="1" s="1"/>
  <c r="CB2775" i="1"/>
  <c r="BX2775" i="1" s="1"/>
  <c r="BY2775" i="1" s="1"/>
  <c r="CB2850" i="1"/>
  <c r="BX2850" i="1" s="1"/>
  <c r="BY2850" i="1" s="1"/>
  <c r="CB2840" i="1"/>
  <c r="BX2840" i="1" s="1"/>
  <c r="BY2840" i="1" s="1"/>
  <c r="CB2798" i="1"/>
  <c r="BX2798" i="1" s="1"/>
  <c r="BY2798" i="1" s="1"/>
  <c r="CB2787" i="1"/>
  <c r="BX2787" i="1" s="1"/>
  <c r="BY2787" i="1" s="1"/>
  <c r="CB2797" i="1"/>
  <c r="BX2797" i="1" s="1"/>
  <c r="BY2797" i="1" s="1"/>
  <c r="CB2773" i="1"/>
  <c r="BX2773" i="1" s="1"/>
  <c r="BY2773" i="1" s="1"/>
  <c r="CB2472" i="1"/>
  <c r="BX2472" i="1" s="1"/>
  <c r="BY2472" i="1" s="1"/>
  <c r="CB2475" i="1"/>
  <c r="BX2475" i="1" s="1"/>
  <c r="BY2475" i="1" s="1"/>
  <c r="CB2419" i="1"/>
  <c r="BX2419" i="1" s="1"/>
  <c r="BY2419" i="1" s="1"/>
  <c r="CB2609" i="1"/>
  <c r="BX2609" i="1" s="1"/>
  <c r="BY2609" i="1" s="1"/>
  <c r="CB2577" i="1"/>
  <c r="BX2577" i="1" s="1"/>
  <c r="BY2577" i="1" s="1"/>
  <c r="CB2407" i="1"/>
  <c r="BX2407" i="1" s="1"/>
  <c r="BY2407" i="1" s="1"/>
  <c r="CB2467" i="1"/>
  <c r="BX2467" i="1" s="1"/>
  <c r="BY2467" i="1" s="1"/>
  <c r="CB2396" i="1"/>
  <c r="BX2396" i="1" s="1"/>
  <c r="BY2396" i="1" s="1"/>
  <c r="CB2356" i="1"/>
  <c r="BX2356" i="1" s="1"/>
  <c r="BY2356" i="1" s="1"/>
  <c r="CB2416" i="1"/>
  <c r="BX2416" i="1" s="1"/>
  <c r="BY2416" i="1" s="1"/>
  <c r="CB2587" i="1"/>
  <c r="BX2587" i="1" s="1"/>
  <c r="BY2587" i="1" s="1"/>
  <c r="CB2483" i="1"/>
  <c r="BX2483" i="1" s="1"/>
  <c r="BY2483" i="1" s="1"/>
  <c r="CB2439" i="1"/>
  <c r="BX2439" i="1" s="1"/>
  <c r="BY2439" i="1" s="1"/>
  <c r="CB2437" i="1"/>
  <c r="BX2437" i="1" s="1"/>
  <c r="BY2437" i="1" s="1"/>
  <c r="CB2365" i="1"/>
  <c r="BX2365" i="1" s="1"/>
  <c r="BY2365" i="1" s="1"/>
  <c r="CB2274" i="1"/>
  <c r="BX2274" i="1" s="1"/>
  <c r="BY2274" i="1" s="1"/>
  <c r="CB2426" i="1"/>
  <c r="BX2426" i="1" s="1"/>
  <c r="BY2426" i="1" s="1"/>
  <c r="CB2344" i="1"/>
  <c r="BX2344" i="1" s="1"/>
  <c r="BY2344" i="1" s="1"/>
  <c r="CB2318" i="1"/>
  <c r="BX2318" i="1" s="1"/>
  <c r="BY2318" i="1" s="1"/>
  <c r="CB2394" i="1"/>
  <c r="BX2394" i="1" s="1"/>
  <c r="BY2394" i="1" s="1"/>
  <c r="CB2336" i="1"/>
  <c r="BX2336" i="1" s="1"/>
  <c r="BY2336" i="1" s="1"/>
  <c r="CB2390" i="1"/>
  <c r="BX2390" i="1" s="1"/>
  <c r="BY2390" i="1" s="1"/>
  <c r="CB2315" i="1"/>
  <c r="BX2315" i="1" s="1"/>
  <c r="BY2315" i="1" s="1"/>
  <c r="CB2306" i="1"/>
  <c r="BX2306" i="1" s="1"/>
  <c r="BY2306" i="1" s="1"/>
  <c r="CB2213" i="1"/>
  <c r="BX2213" i="1" s="1"/>
  <c r="BY2213" i="1" s="1"/>
  <c r="CB2225" i="1"/>
  <c r="BX2225" i="1" s="1"/>
  <c r="BY2225" i="1" s="1"/>
  <c r="CB2207" i="1"/>
  <c r="BX2207" i="1" s="1"/>
  <c r="BY2207" i="1" s="1"/>
  <c r="CB2218" i="1"/>
  <c r="BX2218" i="1" s="1"/>
  <c r="BY2218" i="1" s="1"/>
  <c r="CB2221" i="1"/>
  <c r="BX2221" i="1" s="1"/>
  <c r="BY2221" i="1" s="1"/>
  <c r="CB2151" i="1"/>
  <c r="BX2151" i="1" s="1"/>
  <c r="BY2151" i="1" s="1"/>
  <c r="CB2337" i="1"/>
  <c r="BX2337" i="1" s="1"/>
  <c r="BY2337" i="1" s="1"/>
  <c r="CB2256" i="1"/>
  <c r="BX2256" i="1" s="1"/>
  <c r="BY2256" i="1" s="1"/>
  <c r="CB2206" i="1"/>
  <c r="BX2206" i="1" s="1"/>
  <c r="BY2206" i="1" s="1"/>
  <c r="CB2189" i="1"/>
  <c r="BX2189" i="1" s="1"/>
  <c r="BY2189" i="1" s="1"/>
  <c r="CB2165" i="1"/>
  <c r="BX2165" i="1" s="1"/>
  <c r="BY2165" i="1" s="1"/>
  <c r="CB2168" i="1"/>
  <c r="BX2168" i="1" s="1"/>
  <c r="BY2168" i="1" s="1"/>
  <c r="CB2156" i="1"/>
  <c r="BX2156" i="1" s="1"/>
  <c r="BY2156" i="1" s="1"/>
  <c r="CB2140" i="1"/>
  <c r="BX2140" i="1" s="1"/>
  <c r="BY2140" i="1" s="1"/>
  <c r="CB2039" i="1"/>
  <c r="BX2039" i="1" s="1"/>
  <c r="BY2039" i="1" s="1"/>
  <c r="CB1826" i="1"/>
  <c r="BX1826" i="1" s="1"/>
  <c r="BY1826" i="1" s="1"/>
  <c r="CB1913" i="1"/>
  <c r="BX1913" i="1" s="1"/>
  <c r="BY1913" i="1" s="1"/>
  <c r="CB2032" i="1"/>
  <c r="BX2032" i="1" s="1"/>
  <c r="BY2032" i="1" s="1"/>
  <c r="CB1933" i="1"/>
  <c r="BX1933" i="1" s="1"/>
  <c r="BY1933" i="1" s="1"/>
  <c r="CB1902" i="1"/>
  <c r="BX1902" i="1" s="1"/>
  <c r="BY1902" i="1" s="1"/>
  <c r="CB1983" i="1"/>
  <c r="BX1983" i="1" s="1"/>
  <c r="BY1983" i="1" s="1"/>
  <c r="CB1967" i="1"/>
  <c r="BX1967" i="1" s="1"/>
  <c r="BY1967" i="1" s="1"/>
  <c r="CB1951" i="1"/>
  <c r="BX1951" i="1" s="1"/>
  <c r="BY1951" i="1" s="1"/>
  <c r="CB1910" i="1"/>
  <c r="BX1910" i="1" s="1"/>
  <c r="BY1910" i="1" s="1"/>
  <c r="CB1708" i="1"/>
  <c r="BX1708" i="1" s="1"/>
  <c r="BY1708" i="1" s="1"/>
  <c r="CB1934" i="1"/>
  <c r="BX1934" i="1" s="1"/>
  <c r="BY1934" i="1" s="1"/>
  <c r="CB1835" i="1"/>
  <c r="BX1835" i="1" s="1"/>
  <c r="BY1835" i="1" s="1"/>
  <c r="CB1779" i="1"/>
  <c r="BX1779" i="1" s="1"/>
  <c r="BY1779" i="1" s="1"/>
  <c r="CB1761" i="1"/>
  <c r="BX1761" i="1" s="1"/>
  <c r="BY1761" i="1" s="1"/>
  <c r="CB1711" i="1"/>
  <c r="BX1711" i="1" s="1"/>
  <c r="BY1711" i="1" s="1"/>
  <c r="CB1819" i="1"/>
  <c r="BX1819" i="1" s="1"/>
  <c r="BY1819" i="1" s="1"/>
  <c r="CB1680" i="1"/>
  <c r="BX1680" i="1" s="1"/>
  <c r="BY1680" i="1" s="1"/>
  <c r="CB1723" i="1"/>
  <c r="BX1723" i="1" s="1"/>
  <c r="BY1723" i="1" s="1"/>
  <c r="CB1742" i="1"/>
  <c r="BX1742" i="1" s="1"/>
  <c r="BY1742" i="1" s="1"/>
  <c r="CB1626" i="1"/>
  <c r="BX1626" i="1" s="1"/>
  <c r="BY1626" i="1" s="1"/>
  <c r="CB1565" i="1"/>
  <c r="BX1565" i="1" s="1"/>
  <c r="BY1565" i="1" s="1"/>
  <c r="CB1770" i="1"/>
  <c r="BX1770" i="1" s="1"/>
  <c r="BY1770" i="1" s="1"/>
  <c r="CB1689" i="1"/>
  <c r="BX1689" i="1" s="1"/>
  <c r="BY1689" i="1" s="1"/>
  <c r="CB1776" i="1"/>
  <c r="BX1776" i="1" s="1"/>
  <c r="BY1776" i="1" s="1"/>
  <c r="CB1559" i="1"/>
  <c r="BX1559" i="1" s="1"/>
  <c r="BY1559" i="1" s="1"/>
  <c r="CB1740" i="1"/>
  <c r="BX1740" i="1" s="1"/>
  <c r="BY1740" i="1" s="1"/>
  <c r="CB1684" i="1"/>
  <c r="BX1684" i="1" s="1"/>
  <c r="BY1684" i="1" s="1"/>
  <c r="CB1794" i="1"/>
  <c r="BX1794" i="1" s="1"/>
  <c r="BY1794" i="1" s="1"/>
  <c r="CB1724" i="1"/>
  <c r="BX1724" i="1" s="1"/>
  <c r="BY1724" i="1" s="1"/>
  <c r="CB1661" i="1"/>
  <c r="BX1661" i="1" s="1"/>
  <c r="BY1661" i="1" s="1"/>
  <c r="CB1655" i="1"/>
  <c r="BX1655" i="1" s="1"/>
  <c r="BY1655" i="1" s="1"/>
  <c r="CB1601" i="1"/>
  <c r="BX1601" i="1" s="1"/>
  <c r="BY1601" i="1" s="1"/>
  <c r="CB1464" i="1"/>
  <c r="BX1464" i="1" s="1"/>
  <c r="BY1464" i="1" s="1"/>
  <c r="CB1472" i="1"/>
  <c r="BX1472" i="1" s="1"/>
  <c r="BY1472" i="1" s="1"/>
  <c r="CB1470" i="1"/>
  <c r="BX1470" i="1" s="1"/>
  <c r="BY1470" i="1" s="1"/>
  <c r="CB1454" i="1"/>
  <c r="BX1454" i="1" s="1"/>
  <c r="BY1454" i="1" s="1"/>
  <c r="CB1474" i="1"/>
  <c r="BX1474" i="1" s="1"/>
  <c r="BY1474" i="1" s="1"/>
  <c r="CB1458" i="1"/>
  <c r="BX1458" i="1" s="1"/>
  <c r="BY1458" i="1" s="1"/>
  <c r="CB1442" i="1"/>
  <c r="BX1442" i="1" s="1"/>
  <c r="BY1442" i="1" s="1"/>
  <c r="CB1325" i="1"/>
  <c r="BX1325" i="1" s="1"/>
  <c r="CB1320" i="1"/>
  <c r="BX1320" i="1" s="1"/>
  <c r="CB1288" i="1"/>
  <c r="BX1288" i="1" s="1"/>
  <c r="CB1358" i="1"/>
  <c r="BX1358" i="1" s="1"/>
  <c r="CB1274" i="1"/>
  <c r="BX1274" i="1" s="1"/>
  <c r="CB1251" i="1"/>
  <c r="BX1251" i="1" s="1"/>
  <c r="CB1219" i="1"/>
  <c r="BX1219" i="1" s="1"/>
  <c r="CB1275" i="1"/>
  <c r="BX1275" i="1" s="1"/>
  <c r="CB1242" i="1"/>
  <c r="BX1242" i="1" s="1"/>
  <c r="CB1153" i="1"/>
  <c r="BX1153" i="1" s="1"/>
  <c r="CB1151" i="1"/>
  <c r="BX1151" i="1" s="1"/>
  <c r="CB1143" i="1"/>
  <c r="BX1143" i="1" s="1"/>
  <c r="CB1165" i="1"/>
  <c r="BX1165" i="1" s="1"/>
  <c r="CB1157" i="1"/>
  <c r="BX1157" i="1" s="1"/>
  <c r="CB1099" i="1"/>
  <c r="BX1099" i="1" s="1"/>
  <c r="CB1082" i="1"/>
  <c r="CB1101" i="1"/>
  <c r="BX1101" i="1" s="1"/>
  <c r="CB1003" i="1"/>
  <c r="CB1017" i="1"/>
  <c r="BX1017" i="1" s="1"/>
  <c r="CB1832" i="1"/>
  <c r="BX1832" i="1" s="1"/>
  <c r="BY1832" i="1" s="1"/>
  <c r="CB1624" i="1"/>
  <c r="BX1624" i="1" s="1"/>
  <c r="BY1624" i="1" s="1"/>
  <c r="CB1675" i="1"/>
  <c r="BX1675" i="1" s="1"/>
  <c r="BY1675" i="1" s="1"/>
  <c r="CB1653" i="1"/>
  <c r="BX1653" i="1" s="1"/>
  <c r="BY1653" i="1" s="1"/>
  <c r="CB1527" i="1"/>
  <c r="BX1527" i="1" s="1"/>
  <c r="BY1527" i="1" s="1"/>
  <c r="CB1376" i="1"/>
  <c r="BX1376" i="1" s="1"/>
  <c r="CB1342" i="1"/>
  <c r="BX1342" i="1" s="1"/>
  <c r="CB1308" i="1"/>
  <c r="CB1363" i="1"/>
  <c r="BX1363" i="1" s="1"/>
  <c r="CB1258" i="1"/>
  <c r="BX1258" i="1" s="1"/>
  <c r="CB1252" i="1"/>
  <c r="BX1252" i="1" s="1"/>
  <c r="CB1217" i="1"/>
  <c r="BX1217" i="1" s="1"/>
  <c r="CB1075" i="1"/>
  <c r="BX1075" i="1" s="1"/>
  <c r="CB1009" i="1"/>
  <c r="BX1009" i="1" s="1"/>
  <c r="CB1023" i="1"/>
  <c r="BX1023" i="1" s="1"/>
  <c r="CB4000" i="1"/>
  <c r="BX4000" i="1" s="1"/>
  <c r="BY4000" i="1" s="1"/>
  <c r="CB3422" i="1"/>
  <c r="BX3422" i="1" s="1"/>
  <c r="BY3422" i="1" s="1"/>
  <c r="CB3514" i="1"/>
  <c r="BX3514" i="1" s="1"/>
  <c r="BY3514" i="1" s="1"/>
  <c r="CB3560" i="1"/>
  <c r="BX3560" i="1" s="1"/>
  <c r="BY3560" i="1" s="1"/>
  <c r="CB2837" i="1"/>
  <c r="BX2837" i="1" s="1"/>
  <c r="BY2837" i="1" s="1"/>
  <c r="CB3406" i="1"/>
  <c r="BX3406" i="1" s="1"/>
  <c r="BY3406" i="1" s="1"/>
  <c r="CB3364" i="1"/>
  <c r="BX3364" i="1" s="1"/>
  <c r="BY3364" i="1" s="1"/>
  <c r="CB3266" i="1"/>
  <c r="BX3266" i="1" s="1"/>
  <c r="BY3266" i="1" s="1"/>
  <c r="CB3164" i="1"/>
  <c r="BX3164" i="1" s="1"/>
  <c r="BY3164" i="1" s="1"/>
  <c r="CB3122" i="1"/>
  <c r="BX3122" i="1" s="1"/>
  <c r="BY3122" i="1" s="1"/>
  <c r="CB2754" i="1"/>
  <c r="BX2754" i="1" s="1"/>
  <c r="BY2754" i="1" s="1"/>
  <c r="CB2494" i="1"/>
  <c r="BX2494" i="1" s="1"/>
  <c r="BY2494" i="1" s="1"/>
  <c r="CB2493" i="1"/>
  <c r="BX2493" i="1" s="1"/>
  <c r="BY2493" i="1" s="1"/>
  <c r="CB2583" i="1"/>
  <c r="BX2583" i="1" s="1"/>
  <c r="BY2583" i="1" s="1"/>
  <c r="CB2422" i="1"/>
  <c r="BX2422" i="1" s="1"/>
  <c r="BY2422" i="1" s="1"/>
  <c r="CB2397" i="1"/>
  <c r="BX2397" i="1" s="1"/>
  <c r="BY2397" i="1" s="1"/>
  <c r="CB2382" i="1"/>
  <c r="BX2382" i="1" s="1"/>
  <c r="BY2382" i="1" s="1"/>
  <c r="CB2301" i="1"/>
  <c r="BX2301" i="1" s="1"/>
  <c r="BY2301" i="1" s="1"/>
  <c r="CB2279" i="1"/>
  <c r="BX2279" i="1" s="1"/>
  <c r="BY2279" i="1" s="1"/>
  <c r="CB1863" i="1"/>
  <c r="BX1863" i="1" s="1"/>
  <c r="BY1863" i="1" s="1"/>
  <c r="CB2004" i="1"/>
  <c r="BX2004" i="1" s="1"/>
  <c r="BY2004" i="1" s="1"/>
  <c r="CB1673" i="1"/>
  <c r="BX1673" i="1" s="1"/>
  <c r="BY1673" i="1" s="1"/>
  <c r="CB1261" i="1"/>
  <c r="BX1261" i="1" s="1"/>
  <c r="CB1182" i="1"/>
  <c r="BX1182" i="1" s="1"/>
  <c r="CB1015" i="1"/>
  <c r="BX1015" i="1" s="1"/>
  <c r="CB1029" i="1"/>
  <c r="BX1029" i="1" s="1"/>
  <c r="CB3965" i="1"/>
  <c r="BX3965" i="1" s="1"/>
  <c r="BY3965" i="1" s="1"/>
  <c r="CB3901" i="1"/>
  <c r="BX3901" i="1" s="1"/>
  <c r="BY3901" i="1" s="1"/>
  <c r="CB3837" i="1"/>
  <c r="BX3837" i="1" s="1"/>
  <c r="BY3837" i="1" s="1"/>
  <c r="CB3892" i="1"/>
  <c r="BX3892" i="1" s="1"/>
  <c r="BY3892" i="1" s="1"/>
  <c r="CB3968" i="1"/>
  <c r="BX3968" i="1" s="1"/>
  <c r="BY3968" i="1" s="1"/>
  <c r="CB3904" i="1"/>
  <c r="BX3904" i="1" s="1"/>
  <c r="BY3904" i="1" s="1"/>
  <c r="CB3840" i="1"/>
  <c r="BX3840" i="1" s="1"/>
  <c r="BY3840" i="1" s="1"/>
  <c r="CB3800" i="1"/>
  <c r="BX3800" i="1" s="1"/>
  <c r="BY3800" i="1" s="1"/>
  <c r="CB3768" i="1"/>
  <c r="BX3768" i="1" s="1"/>
  <c r="BY3768" i="1" s="1"/>
  <c r="CB3895" i="1"/>
  <c r="BX3895" i="1" s="1"/>
  <c r="BY3895" i="1" s="1"/>
  <c r="CB3766" i="1"/>
  <c r="BX3766" i="1" s="1"/>
  <c r="BY3766" i="1" s="1"/>
  <c r="CB3958" i="1"/>
  <c r="BX3958" i="1" s="1"/>
  <c r="BY3958" i="1" s="1"/>
  <c r="CB3894" i="1"/>
  <c r="BX3894" i="1" s="1"/>
  <c r="BY3894" i="1" s="1"/>
  <c r="CB3830" i="1"/>
  <c r="BX3830" i="1" s="1"/>
  <c r="BY3830" i="1" s="1"/>
  <c r="CB3964" i="1"/>
  <c r="BX3964" i="1" s="1"/>
  <c r="BY3964" i="1" s="1"/>
  <c r="CB3900" i="1"/>
  <c r="BX3900" i="1" s="1"/>
  <c r="BY3900" i="1" s="1"/>
  <c r="CB3836" i="1"/>
  <c r="BX3836" i="1" s="1"/>
  <c r="BY3836" i="1" s="1"/>
  <c r="CB3794" i="1"/>
  <c r="BX3794" i="1" s="1"/>
  <c r="BY3794" i="1" s="1"/>
  <c r="CB3762" i="1"/>
  <c r="BX3762" i="1" s="1"/>
  <c r="BY3762" i="1" s="1"/>
  <c r="CB3624" i="1"/>
  <c r="BX3624" i="1" s="1"/>
  <c r="BY3624" i="1" s="1"/>
  <c r="CB3798" i="1"/>
  <c r="BX3798" i="1" s="1"/>
  <c r="BY3798" i="1" s="1"/>
  <c r="CB3973" i="1"/>
  <c r="BX3973" i="1" s="1"/>
  <c r="BY3973" i="1" s="1"/>
  <c r="CB3909" i="1"/>
  <c r="BX3909" i="1" s="1"/>
  <c r="BY3909" i="1" s="1"/>
  <c r="CB3845" i="1"/>
  <c r="BX3845" i="1" s="1"/>
  <c r="BY3845" i="1" s="1"/>
  <c r="CB3803" i="1"/>
  <c r="BX3803" i="1" s="1"/>
  <c r="BY3803" i="1" s="1"/>
  <c r="CB3963" i="1"/>
  <c r="BX3963" i="1" s="1"/>
  <c r="BY3963" i="1" s="1"/>
  <c r="CB3899" i="1"/>
  <c r="BX3899" i="1" s="1"/>
  <c r="BY3899" i="1" s="1"/>
  <c r="CB3835" i="1"/>
  <c r="BX3835" i="1" s="1"/>
  <c r="BY3835" i="1" s="1"/>
  <c r="CB3796" i="1"/>
  <c r="BX3796" i="1" s="1"/>
  <c r="BY3796" i="1" s="1"/>
  <c r="CB3764" i="1"/>
  <c r="BX3764" i="1" s="1"/>
  <c r="BY3764" i="1" s="1"/>
  <c r="CB3733" i="1"/>
  <c r="BX3733" i="1" s="1"/>
  <c r="BY3733" i="1" s="1"/>
  <c r="CB3998" i="1"/>
  <c r="BX3998" i="1" s="1"/>
  <c r="BY3998" i="1" s="1"/>
  <c r="CB3934" i="1"/>
  <c r="BX3934" i="1" s="1"/>
  <c r="BY3934" i="1" s="1"/>
  <c r="CB3870" i="1"/>
  <c r="BX3870" i="1" s="1"/>
  <c r="BY3870" i="1" s="1"/>
  <c r="CB3655" i="1"/>
  <c r="BX3655" i="1" s="1"/>
  <c r="BY3655" i="1" s="1"/>
  <c r="CB3553" i="1"/>
  <c r="BX3553" i="1" s="1"/>
  <c r="BY3553" i="1" s="1"/>
  <c r="CB3377" i="1"/>
  <c r="BX3377" i="1" s="1"/>
  <c r="BY3377" i="1" s="1"/>
  <c r="CB3500" i="1"/>
  <c r="BX3500" i="1" s="1"/>
  <c r="BY3500" i="1" s="1"/>
  <c r="CB3385" i="1"/>
  <c r="BX3385" i="1" s="1"/>
  <c r="BY3385" i="1" s="1"/>
  <c r="CB3604" i="1"/>
  <c r="BX3604" i="1" s="1"/>
  <c r="BY3604" i="1" s="1"/>
  <c r="CB3393" i="1"/>
  <c r="BX3393" i="1" s="1"/>
  <c r="BY3393" i="1" s="1"/>
  <c r="CB3162" i="1"/>
  <c r="BX3162" i="1" s="1"/>
  <c r="BY3162" i="1" s="1"/>
  <c r="CB3629" i="1"/>
  <c r="BX3629" i="1" s="1"/>
  <c r="BY3629" i="1" s="1"/>
  <c r="CB3546" i="1"/>
  <c r="BX3546" i="1" s="1"/>
  <c r="BY3546" i="1" s="1"/>
  <c r="CB3482" i="1"/>
  <c r="BX3482" i="1" s="1"/>
  <c r="BY3482" i="1" s="1"/>
  <c r="CB3401" i="1"/>
  <c r="BX3401" i="1" s="1"/>
  <c r="BY3401" i="1" s="1"/>
  <c r="CB3544" i="1"/>
  <c r="BX3544" i="1" s="1"/>
  <c r="BY3544" i="1" s="1"/>
  <c r="CB3512" i="1"/>
  <c r="BX3512" i="1" s="1"/>
  <c r="BY3512" i="1" s="1"/>
  <c r="CB3480" i="1"/>
  <c r="BX3480" i="1" s="1"/>
  <c r="BY3480" i="1" s="1"/>
  <c r="CB3426" i="1"/>
  <c r="BX3426" i="1" s="1"/>
  <c r="BY3426" i="1" s="1"/>
  <c r="CB3534" i="1"/>
  <c r="BX3534" i="1" s="1"/>
  <c r="BY3534" i="1" s="1"/>
  <c r="CB3470" i="1"/>
  <c r="BX3470" i="1" s="1"/>
  <c r="BY3470" i="1" s="1"/>
  <c r="CB3218" i="1"/>
  <c r="BX3218" i="1" s="1"/>
  <c r="BY3218" i="1" s="1"/>
  <c r="CB3444" i="1"/>
  <c r="BX3444" i="1" s="1"/>
  <c r="BY3444" i="1" s="1"/>
  <c r="CB3412" i="1"/>
  <c r="BX3412" i="1" s="1"/>
  <c r="BY3412" i="1" s="1"/>
  <c r="CB3380" i="1"/>
  <c r="BX3380" i="1" s="1"/>
  <c r="BY3380" i="1" s="1"/>
  <c r="CB3254" i="1"/>
  <c r="BX3254" i="1" s="1"/>
  <c r="BY3254" i="1" s="1"/>
  <c r="CB3322" i="1"/>
  <c r="BX3322" i="1" s="1"/>
  <c r="BY3322" i="1" s="1"/>
  <c r="CB3306" i="1"/>
  <c r="BX3306" i="1" s="1"/>
  <c r="BY3306" i="1" s="1"/>
  <c r="CB3290" i="1"/>
  <c r="BX3290" i="1" s="1"/>
  <c r="BY3290" i="1" s="1"/>
  <c r="CB3274" i="1"/>
  <c r="BX3274" i="1" s="1"/>
  <c r="BY3274" i="1" s="1"/>
  <c r="CB3018" i="1"/>
  <c r="BX3018" i="1" s="1"/>
  <c r="BY3018" i="1" s="1"/>
  <c r="CB3462" i="1"/>
  <c r="BX3462" i="1" s="1"/>
  <c r="BY3462" i="1" s="1"/>
  <c r="CB3334" i="1"/>
  <c r="BX3334" i="1" s="1"/>
  <c r="BY3334" i="1" s="1"/>
  <c r="CB3220" i="1"/>
  <c r="BX3220" i="1" s="1"/>
  <c r="BY3220" i="1" s="1"/>
  <c r="CB3204" i="1"/>
  <c r="BX3204" i="1" s="1"/>
  <c r="BY3204" i="1" s="1"/>
  <c r="CB3188" i="1"/>
  <c r="BX3188" i="1" s="1"/>
  <c r="BY3188" i="1" s="1"/>
  <c r="CB3172" i="1"/>
  <c r="BX3172" i="1" s="1"/>
  <c r="BY3172" i="1" s="1"/>
  <c r="CB3126" i="1"/>
  <c r="BX3126" i="1" s="1"/>
  <c r="BY3126" i="1" s="1"/>
  <c r="CB3376" i="1"/>
  <c r="BX3376" i="1" s="1"/>
  <c r="BY3376" i="1" s="1"/>
  <c r="CB3256" i="1"/>
  <c r="BX3256" i="1" s="1"/>
  <c r="BY3256" i="1" s="1"/>
  <c r="CB3102" i="1"/>
  <c r="BX3102" i="1" s="1"/>
  <c r="BY3102" i="1" s="1"/>
  <c r="CB3070" i="1"/>
  <c r="BX3070" i="1" s="1"/>
  <c r="BY3070" i="1" s="1"/>
  <c r="CB3038" i="1"/>
  <c r="BX3038" i="1" s="1"/>
  <c r="BY3038" i="1" s="1"/>
  <c r="CB3308" i="1"/>
  <c r="BX3308" i="1" s="1"/>
  <c r="BY3308" i="1" s="1"/>
  <c r="CB3276" i="1"/>
  <c r="BX3276" i="1" s="1"/>
  <c r="BY3276" i="1" s="1"/>
  <c r="CB3121" i="1"/>
  <c r="BX3121" i="1" s="1"/>
  <c r="BY3121" i="1" s="1"/>
  <c r="CB3004" i="1"/>
  <c r="BX3004" i="1" s="1"/>
  <c r="BY3004" i="1" s="1"/>
  <c r="CB3158" i="1"/>
  <c r="BX3158" i="1" s="1"/>
  <c r="BY3158" i="1" s="1"/>
  <c r="CB3130" i="1"/>
  <c r="BX3130" i="1" s="1"/>
  <c r="BY3130" i="1" s="1"/>
  <c r="CB3110" i="1"/>
  <c r="BX3110" i="1" s="1"/>
  <c r="BY3110" i="1" s="1"/>
  <c r="CB2767" i="1"/>
  <c r="BX2767" i="1" s="1"/>
  <c r="BY2767" i="1" s="1"/>
  <c r="CB2805" i="1"/>
  <c r="BX2805" i="1" s="1"/>
  <c r="BY2805" i="1" s="1"/>
  <c r="CB2829" i="1"/>
  <c r="BX2829" i="1" s="1"/>
  <c r="BY2829" i="1" s="1"/>
  <c r="CB2785" i="1"/>
  <c r="BX2785" i="1" s="1"/>
  <c r="BY2785" i="1" s="1"/>
  <c r="CB2779" i="1"/>
  <c r="BX2779" i="1" s="1"/>
  <c r="BY2779" i="1" s="1"/>
  <c r="CB2765" i="1"/>
  <c r="BX2765" i="1" s="1"/>
  <c r="BY2765" i="1" s="1"/>
  <c r="CB2818" i="1"/>
  <c r="BX2818" i="1" s="1"/>
  <c r="BY2818" i="1" s="1"/>
  <c r="CB2757" i="1"/>
  <c r="BX2757" i="1" s="1"/>
  <c r="BY2757" i="1" s="1"/>
  <c r="CB2393" i="1"/>
  <c r="BX2393" i="1" s="1"/>
  <c r="BY2393" i="1" s="1"/>
  <c r="CB2632" i="1"/>
  <c r="BX2632" i="1" s="1"/>
  <c r="BY2632" i="1" s="1"/>
  <c r="CB2417" i="1"/>
  <c r="BX2417" i="1" s="1"/>
  <c r="BY2417" i="1" s="1"/>
  <c r="CB2358" i="1"/>
  <c r="BX2358" i="1" s="1"/>
  <c r="BY2358" i="1" s="1"/>
  <c r="CB2576" i="1"/>
  <c r="BX2576" i="1" s="1"/>
  <c r="BY2576" i="1" s="1"/>
  <c r="CB2398" i="1"/>
  <c r="BX2398" i="1" s="1"/>
  <c r="BY2398" i="1" s="1"/>
  <c r="CB2443" i="1"/>
  <c r="BX2443" i="1" s="1"/>
  <c r="BY2443" i="1" s="1"/>
  <c r="CB2389" i="1"/>
  <c r="BX2389" i="1" s="1"/>
  <c r="BY2389" i="1" s="1"/>
  <c r="CB2581" i="1"/>
  <c r="BX2581" i="1" s="1"/>
  <c r="BY2581" i="1" s="1"/>
  <c r="CB2456" i="1"/>
  <c r="BX2456" i="1" s="1"/>
  <c r="BY2456" i="1" s="1"/>
  <c r="CB2414" i="1"/>
  <c r="BX2414" i="1" s="1"/>
  <c r="BY2414" i="1" s="1"/>
  <c r="CB2633" i="1"/>
  <c r="BX2633" i="1" s="1"/>
  <c r="BY2633" i="1" s="1"/>
  <c r="CB2585" i="1"/>
  <c r="BX2585" i="1" s="1"/>
  <c r="BY2585" i="1" s="1"/>
  <c r="CB2333" i="1"/>
  <c r="BX2333" i="1" s="1"/>
  <c r="BY2333" i="1" s="1"/>
  <c r="CB2322" i="1"/>
  <c r="BX2322" i="1" s="1"/>
  <c r="BY2322" i="1" s="1"/>
  <c r="CB2302" i="1"/>
  <c r="BX2302" i="1" s="1"/>
  <c r="BY2302" i="1" s="1"/>
  <c r="CB2376" i="1"/>
  <c r="BX2376" i="1" s="1"/>
  <c r="BY2376" i="1" s="1"/>
  <c r="CB2224" i="1"/>
  <c r="BX2224" i="1" s="1"/>
  <c r="BY2224" i="1" s="1"/>
  <c r="CB2332" i="1"/>
  <c r="BX2332" i="1" s="1"/>
  <c r="BY2332" i="1" s="1"/>
  <c r="CB2374" i="1"/>
  <c r="BX2374" i="1" s="1"/>
  <c r="BY2374" i="1" s="1"/>
  <c r="CB2352" i="1"/>
  <c r="BX2352" i="1" s="1"/>
  <c r="BY2352" i="1" s="1"/>
  <c r="CB2298" i="1"/>
  <c r="BX2298" i="1" s="1"/>
  <c r="BY2298" i="1" s="1"/>
  <c r="CB2205" i="1"/>
  <c r="BX2205" i="1" s="1"/>
  <c r="BY2205" i="1" s="1"/>
  <c r="CB2351" i="1"/>
  <c r="BX2351" i="1" s="1"/>
  <c r="BY2351" i="1" s="1"/>
  <c r="CB2266" i="1"/>
  <c r="BX2266" i="1" s="1"/>
  <c r="BY2266" i="1" s="1"/>
  <c r="CB2202" i="1"/>
  <c r="BX2202" i="1" s="1"/>
  <c r="BY2202" i="1" s="1"/>
  <c r="CB2139" i="1"/>
  <c r="BX2139" i="1" s="1"/>
  <c r="BY2139" i="1" s="1"/>
  <c r="CB2281" i="1"/>
  <c r="BX2281" i="1" s="1"/>
  <c r="BY2281" i="1" s="1"/>
  <c r="CB2183" i="1"/>
  <c r="BX2183" i="1" s="1"/>
  <c r="BY2183" i="1" s="1"/>
  <c r="CB2135" i="1"/>
  <c r="BX2135" i="1" s="1"/>
  <c r="BY2135" i="1" s="1"/>
  <c r="CB2321" i="1"/>
  <c r="BX2321" i="1" s="1"/>
  <c r="BY2321" i="1" s="1"/>
  <c r="CB2170" i="1"/>
  <c r="BX2170" i="1" s="1"/>
  <c r="BY2170" i="1" s="1"/>
  <c r="CB2249" i="1"/>
  <c r="BX2249" i="1" s="1"/>
  <c r="BY2249" i="1" s="1"/>
  <c r="CB2233" i="1"/>
  <c r="BX2233" i="1" s="1"/>
  <c r="BY2233" i="1" s="1"/>
  <c r="CB2147" i="1"/>
  <c r="BX2147" i="1" s="1"/>
  <c r="BY2147" i="1" s="1"/>
  <c r="CB2111" i="1"/>
  <c r="BX2111" i="1" s="1"/>
  <c r="BY2111" i="1" s="1"/>
  <c r="CB2061" i="1"/>
  <c r="BX2061" i="1" s="1"/>
  <c r="BY2061" i="1" s="1"/>
  <c r="CB2154" i="1"/>
  <c r="BX2154" i="1" s="1"/>
  <c r="BY2154" i="1" s="1"/>
  <c r="CB2138" i="1"/>
  <c r="BX2138" i="1" s="1"/>
  <c r="BY2138" i="1" s="1"/>
  <c r="CB1759" i="1"/>
  <c r="BX1759" i="1" s="1"/>
  <c r="BY1759" i="1" s="1"/>
  <c r="CB1872" i="1"/>
  <c r="BX1872" i="1" s="1"/>
  <c r="BY1872" i="1" s="1"/>
  <c r="CB1854" i="1"/>
  <c r="BX1854" i="1" s="1"/>
  <c r="BY1854" i="1" s="1"/>
  <c r="CB2016" i="1"/>
  <c r="BX2016" i="1" s="1"/>
  <c r="BY2016" i="1" s="1"/>
  <c r="CB1931" i="1"/>
  <c r="BX1931" i="1" s="1"/>
  <c r="BY1931" i="1" s="1"/>
  <c r="CB1981" i="1"/>
  <c r="BX1981" i="1" s="1"/>
  <c r="BY1981" i="1" s="1"/>
  <c r="CB1965" i="1"/>
  <c r="BX1965" i="1" s="1"/>
  <c r="BY1965" i="1" s="1"/>
  <c r="CB1949" i="1"/>
  <c r="BX1949" i="1" s="1"/>
  <c r="BY1949" i="1" s="1"/>
  <c r="CB1747" i="1"/>
  <c r="BX1747" i="1" s="1"/>
  <c r="BY1747" i="1" s="1"/>
  <c r="CB1803" i="1"/>
  <c r="BX1803" i="1" s="1"/>
  <c r="BY1803" i="1" s="1"/>
  <c r="CB1843" i="1"/>
  <c r="BX1843" i="1" s="1"/>
  <c r="BY1843" i="1" s="1"/>
  <c r="CB1696" i="1"/>
  <c r="BX1696" i="1" s="1"/>
  <c r="BY1696" i="1" s="1"/>
  <c r="CB1848" i="1"/>
  <c r="BX1848" i="1" s="1"/>
  <c r="BY1848" i="1" s="1"/>
  <c r="CB1707" i="1"/>
  <c r="BX1707" i="1" s="1"/>
  <c r="BY1707" i="1" s="1"/>
  <c r="CB1732" i="1"/>
  <c r="BX1732" i="1" s="1"/>
  <c r="BY1732" i="1" s="1"/>
  <c r="CB1623" i="1"/>
  <c r="BX1623" i="1" s="1"/>
  <c r="BY1623" i="1" s="1"/>
  <c r="CB1722" i="1"/>
  <c r="BX1722" i="1" s="1"/>
  <c r="BY1722" i="1" s="1"/>
  <c r="CB1676" i="1"/>
  <c r="BX1676" i="1" s="1"/>
  <c r="BY1676" i="1" s="1"/>
  <c r="CB1766" i="1"/>
  <c r="BX1766" i="1" s="1"/>
  <c r="BY1766" i="1" s="1"/>
  <c r="CB1656" i="1"/>
  <c r="BX1656" i="1" s="1"/>
  <c r="BY1656" i="1" s="1"/>
  <c r="CB1555" i="1"/>
  <c r="BX1555" i="1" s="1"/>
  <c r="BY1555" i="1" s="1"/>
  <c r="CB1677" i="1"/>
  <c r="BX1677" i="1" s="1"/>
  <c r="BY1677" i="1" s="1"/>
  <c r="CB1604" i="1"/>
  <c r="BX1604" i="1" s="1"/>
  <c r="BY1604" i="1" s="1"/>
  <c r="CB1597" i="1"/>
  <c r="BX1597" i="1" s="1"/>
  <c r="BY1597" i="1" s="1"/>
  <c r="CB1468" i="1"/>
  <c r="BX1468" i="1" s="1"/>
  <c r="BY1468" i="1" s="1"/>
  <c r="CB1452" i="1"/>
  <c r="BX1452" i="1" s="1"/>
  <c r="BY1452" i="1" s="1"/>
  <c r="CB1291" i="1"/>
  <c r="BX1291" i="1" s="1"/>
  <c r="CB1335" i="1"/>
  <c r="BX1335" i="1" s="1"/>
  <c r="CB1353" i="1"/>
  <c r="BX1353" i="1" s="1"/>
  <c r="CB1300" i="1"/>
  <c r="CB1326" i="1"/>
  <c r="BX1326" i="1" s="1"/>
  <c r="CB1301" i="1"/>
  <c r="CB1304" i="1"/>
  <c r="BX1304" i="1" s="1"/>
  <c r="CB1283" i="1"/>
  <c r="BX1283" i="1" s="1"/>
  <c r="CB1343" i="1"/>
  <c r="BX1343" i="1" s="1"/>
  <c r="CB1305" i="1"/>
  <c r="BX1305" i="1" s="1"/>
  <c r="CB1370" i="1"/>
  <c r="BX1370" i="1" s="1"/>
  <c r="CB1302" i="1"/>
  <c r="BX1302" i="1" s="1"/>
  <c r="CB1319" i="1"/>
  <c r="BX1319" i="1" s="1"/>
  <c r="CB1210" i="1"/>
  <c r="BX1210" i="1" s="1"/>
  <c r="CB1271" i="1"/>
  <c r="BX1271" i="1" s="1"/>
  <c r="CB1205" i="1"/>
  <c r="BX1205" i="1" s="1"/>
  <c r="CB1164" i="1"/>
  <c r="BX1164" i="1" s="1"/>
  <c r="CB1156" i="1"/>
  <c r="BX1156" i="1" s="1"/>
  <c r="CB1097" i="1"/>
  <c r="CB1080" i="1"/>
  <c r="BX1080" i="1" s="1"/>
  <c r="CB1013" i="1"/>
  <c r="CB1793" i="1"/>
  <c r="BX1793" i="1" s="1"/>
  <c r="BY1793" i="1" s="1"/>
  <c r="CB1798" i="1"/>
  <c r="BX1798" i="1" s="1"/>
  <c r="BY1798" i="1" s="1"/>
  <c r="CB1728" i="1"/>
  <c r="BX1728" i="1" s="1"/>
  <c r="BY1728" i="1" s="1"/>
  <c r="CB1602" i="1"/>
  <c r="BX1602" i="1" s="1"/>
  <c r="BY1602" i="1" s="1"/>
  <c r="CB1754" i="1"/>
  <c r="BX1754" i="1" s="1"/>
  <c r="BY1754" i="1" s="1"/>
  <c r="CB1772" i="1"/>
  <c r="BX1772" i="1" s="1"/>
  <c r="BY1772" i="1" s="1"/>
  <c r="CB1070" i="1"/>
  <c r="BX1070" i="1" s="1"/>
  <c r="CB1027" i="1"/>
  <c r="CB1005" i="1"/>
  <c r="CB3936" i="1"/>
  <c r="BX3936" i="1" s="1"/>
  <c r="BY3936" i="1" s="1"/>
  <c r="CB3464" i="1"/>
  <c r="BX3464" i="1" s="1"/>
  <c r="BY3464" i="1" s="1"/>
  <c r="CB3449" i="1"/>
  <c r="BX3449" i="1" s="1"/>
  <c r="BY3449" i="1" s="1"/>
  <c r="CB3428" i="1"/>
  <c r="BX3428" i="1" s="1"/>
  <c r="BY3428" i="1" s="1"/>
  <c r="CB3282" i="1"/>
  <c r="BX3282" i="1" s="1"/>
  <c r="BY3282" i="1" s="1"/>
  <c r="CB3196" i="1"/>
  <c r="BX3196" i="1" s="1"/>
  <c r="BY3196" i="1" s="1"/>
  <c r="CB3086" i="1"/>
  <c r="BX3086" i="1" s="1"/>
  <c r="BY3086" i="1" s="1"/>
  <c r="CB2813" i="1"/>
  <c r="BX2813" i="1" s="1"/>
  <c r="BY2813" i="1" s="1"/>
  <c r="CB2821" i="1"/>
  <c r="BX2821" i="1" s="1"/>
  <c r="BY2821" i="1" s="1"/>
  <c r="CB2354" i="1"/>
  <c r="BX2354" i="1" s="1"/>
  <c r="BY2354" i="1" s="1"/>
  <c r="CB2231" i="1"/>
  <c r="BX2231" i="1" s="1"/>
  <c r="BY2231" i="1" s="1"/>
  <c r="CB2146" i="1"/>
  <c r="BX2146" i="1" s="1"/>
  <c r="BY2146" i="1" s="1"/>
  <c r="CB1695" i="1"/>
  <c r="BX1695" i="1" s="1"/>
  <c r="BY1695" i="1" s="1"/>
  <c r="CB1941" i="1"/>
  <c r="BX1941" i="1" s="1"/>
  <c r="BY1941" i="1" s="1"/>
  <c r="CB1824" i="1"/>
  <c r="BX1824" i="1" s="1"/>
  <c r="BY1824" i="1" s="1"/>
  <c r="CB1712" i="1"/>
  <c r="BX1712" i="1" s="1"/>
  <c r="BY1712" i="1" s="1"/>
  <c r="CB1615" i="1"/>
  <c r="BX1615" i="1" s="1"/>
  <c r="BY1615" i="1" s="1"/>
  <c r="CB1526" i="1"/>
  <c r="BX1526" i="1" s="1"/>
  <c r="BY1526" i="1" s="1"/>
  <c r="CB1202" i="1"/>
  <c r="BX1202" i="1" s="1"/>
  <c r="CB1065" i="1"/>
  <c r="BX1065" i="1" s="1"/>
  <c r="CB3962" i="1"/>
  <c r="BX3962" i="1" s="1"/>
  <c r="BY3962" i="1" s="1"/>
  <c r="CB3898" i="1"/>
  <c r="BX3898" i="1" s="1"/>
  <c r="BY3898" i="1" s="1"/>
  <c r="CB3834" i="1"/>
  <c r="BX3834" i="1" s="1"/>
  <c r="BY3834" i="1" s="1"/>
  <c r="CB3876" i="1"/>
  <c r="BX3876" i="1" s="1"/>
  <c r="BY3876" i="1" s="1"/>
  <c r="CB3955" i="1"/>
  <c r="BX3955" i="1" s="1"/>
  <c r="BY3955" i="1" s="1"/>
  <c r="CB3891" i="1"/>
  <c r="BX3891" i="1" s="1"/>
  <c r="BY3891" i="1" s="1"/>
  <c r="CB3827" i="1"/>
  <c r="BX3827" i="1" s="1"/>
  <c r="BY3827" i="1" s="1"/>
  <c r="CB3797" i="1"/>
  <c r="BX3797" i="1" s="1"/>
  <c r="BY3797" i="1" s="1"/>
  <c r="CB3765" i="1"/>
  <c r="BX3765" i="1" s="1"/>
  <c r="BY3765" i="1" s="1"/>
  <c r="CB3708" i="1"/>
  <c r="BX3708" i="1" s="1"/>
  <c r="BY3708" i="1" s="1"/>
  <c r="CB3863" i="1"/>
  <c r="BX3863" i="1" s="1"/>
  <c r="BY3863" i="1" s="1"/>
  <c r="CB3945" i="1"/>
  <c r="BX3945" i="1" s="1"/>
  <c r="BY3945" i="1" s="1"/>
  <c r="CB3881" i="1"/>
  <c r="BX3881" i="1" s="1"/>
  <c r="BY3881" i="1" s="1"/>
  <c r="CB3749" i="1"/>
  <c r="BX3749" i="1" s="1"/>
  <c r="BY3749" i="1" s="1"/>
  <c r="CB3711" i="1"/>
  <c r="BX3711" i="1" s="1"/>
  <c r="BY3711" i="1" s="1"/>
  <c r="CB3679" i="1"/>
  <c r="BX3679" i="1" s="1"/>
  <c r="BY3679" i="1" s="1"/>
  <c r="CB3647" i="1"/>
  <c r="BX3647" i="1" s="1"/>
  <c r="BY3647" i="1" s="1"/>
  <c r="CB3951" i="1"/>
  <c r="BX3951" i="1" s="1"/>
  <c r="BY3951" i="1" s="1"/>
  <c r="CB3887" i="1"/>
  <c r="BX3887" i="1" s="1"/>
  <c r="BY3887" i="1" s="1"/>
  <c r="CB3823" i="1"/>
  <c r="BX3823" i="1" s="1"/>
  <c r="BY3823" i="1" s="1"/>
  <c r="CB3791" i="1"/>
  <c r="BX3791" i="1" s="1"/>
  <c r="BY3791" i="1" s="1"/>
  <c r="CB3759" i="1"/>
  <c r="BX3759" i="1" s="1"/>
  <c r="BY3759" i="1" s="1"/>
  <c r="CB3743" i="1"/>
  <c r="BX3743" i="1" s="1"/>
  <c r="BY3743" i="1" s="1"/>
  <c r="CB3970" i="1"/>
  <c r="BX3970" i="1" s="1"/>
  <c r="BY3970" i="1" s="1"/>
  <c r="CB3906" i="1"/>
  <c r="BX3906" i="1" s="1"/>
  <c r="BY3906" i="1" s="1"/>
  <c r="CB3842" i="1"/>
  <c r="BX3842" i="1" s="1"/>
  <c r="BY3842" i="1" s="1"/>
  <c r="CB3787" i="1"/>
  <c r="BX3787" i="1" s="1"/>
  <c r="BY3787" i="1" s="1"/>
  <c r="CB3960" i="1"/>
  <c r="BX3960" i="1" s="1"/>
  <c r="BY3960" i="1" s="1"/>
  <c r="CB3896" i="1"/>
  <c r="BX3896" i="1" s="1"/>
  <c r="BY3896" i="1" s="1"/>
  <c r="CB3832" i="1"/>
  <c r="BX3832" i="1" s="1"/>
  <c r="BY3832" i="1" s="1"/>
  <c r="CB3793" i="1"/>
  <c r="BX3793" i="1" s="1"/>
  <c r="BY3793" i="1" s="1"/>
  <c r="CB3761" i="1"/>
  <c r="BX3761" i="1" s="1"/>
  <c r="BY3761" i="1" s="1"/>
  <c r="CB3985" i="1"/>
  <c r="BX3985" i="1" s="1"/>
  <c r="BY3985" i="1" s="1"/>
  <c r="CB3921" i="1"/>
  <c r="BX3921" i="1" s="1"/>
  <c r="BY3921" i="1" s="1"/>
  <c r="CB3857" i="1"/>
  <c r="BX3857" i="1" s="1"/>
  <c r="BY3857" i="1" s="1"/>
  <c r="CB3722" i="1"/>
  <c r="BX3722" i="1" s="1"/>
  <c r="BY3722" i="1" s="1"/>
  <c r="CB3674" i="1"/>
  <c r="BX3674" i="1" s="1"/>
  <c r="BY3674" i="1" s="1"/>
  <c r="CB3600" i="1"/>
  <c r="BX3600" i="1" s="1"/>
  <c r="BY3600" i="1" s="1"/>
  <c r="CB3545" i="1"/>
  <c r="BX3545" i="1" s="1"/>
  <c r="BY3545" i="1" s="1"/>
  <c r="CB3540" i="1"/>
  <c r="BX3540" i="1" s="1"/>
  <c r="BY3540" i="1" s="1"/>
  <c r="CB3476" i="1"/>
  <c r="BX3476" i="1" s="1"/>
  <c r="BY3476" i="1" s="1"/>
  <c r="CB3443" i="1"/>
  <c r="BX3443" i="1" s="1"/>
  <c r="BY3443" i="1" s="1"/>
  <c r="CB3588" i="1"/>
  <c r="BX3588" i="1" s="1"/>
  <c r="BY3588" i="1" s="1"/>
  <c r="CB3154" i="1"/>
  <c r="BX3154" i="1" s="1"/>
  <c r="BY3154" i="1" s="1"/>
  <c r="CB3538" i="1"/>
  <c r="BX3538" i="1" s="1"/>
  <c r="BY3538" i="1" s="1"/>
  <c r="CB3474" i="1"/>
  <c r="BX3474" i="1" s="1"/>
  <c r="BY3474" i="1" s="1"/>
  <c r="CB3214" i="1"/>
  <c r="BX3214" i="1" s="1"/>
  <c r="BY3214" i="1" s="1"/>
  <c r="CB3123" i="1"/>
  <c r="BX3123" i="1" s="1"/>
  <c r="BY3123" i="1" s="1"/>
  <c r="CB3456" i="1"/>
  <c r="BX3456" i="1" s="1"/>
  <c r="BY3456" i="1" s="1"/>
  <c r="CB3633" i="1"/>
  <c r="BX3633" i="1" s="1"/>
  <c r="BY3633" i="1" s="1"/>
  <c r="CB3424" i="1"/>
  <c r="BX3424" i="1" s="1"/>
  <c r="BY3424" i="1" s="1"/>
  <c r="CB3457" i="1"/>
  <c r="BX3457" i="1" s="1"/>
  <c r="BY3457" i="1" s="1"/>
  <c r="CB3510" i="1"/>
  <c r="BX3510" i="1" s="1"/>
  <c r="BY3510" i="1" s="1"/>
  <c r="CB3210" i="1"/>
  <c r="BX3210" i="1" s="1"/>
  <c r="BY3210" i="1" s="1"/>
  <c r="CB3250" i="1"/>
  <c r="BX3250" i="1" s="1"/>
  <c r="BY3250" i="1" s="1"/>
  <c r="CB3108" i="1"/>
  <c r="BX3108" i="1" s="1"/>
  <c r="BY3108" i="1" s="1"/>
  <c r="CB3093" i="1"/>
  <c r="BX3093" i="1" s="1"/>
  <c r="BY3093" i="1" s="1"/>
  <c r="CB3077" i="1"/>
  <c r="BX3077" i="1" s="1"/>
  <c r="BY3077" i="1" s="1"/>
  <c r="CB3061" i="1"/>
  <c r="BX3061" i="1" s="1"/>
  <c r="BY3061" i="1" s="1"/>
  <c r="CB3045" i="1"/>
  <c r="BX3045" i="1" s="1"/>
  <c r="BY3045" i="1" s="1"/>
  <c r="CB3106" i="1"/>
  <c r="BX3106" i="1" s="1"/>
  <c r="BY3106" i="1" s="1"/>
  <c r="CB3009" i="1"/>
  <c r="BX3009" i="1" s="1"/>
  <c r="BY3009" i="1" s="1"/>
  <c r="CB3436" i="1"/>
  <c r="BX3436" i="1" s="1"/>
  <c r="BY3436" i="1" s="1"/>
  <c r="CB3252" i="1"/>
  <c r="BX3252" i="1" s="1"/>
  <c r="BY3252" i="1" s="1"/>
  <c r="CB3100" i="1"/>
  <c r="BX3100" i="1" s="1"/>
  <c r="BY3100" i="1" s="1"/>
  <c r="CB3068" i="1"/>
  <c r="BX3068" i="1" s="1"/>
  <c r="BY3068" i="1" s="1"/>
  <c r="CB3036" i="1"/>
  <c r="BX3036" i="1" s="1"/>
  <c r="BY3036" i="1" s="1"/>
  <c r="CB3328" i="1"/>
  <c r="BX3328" i="1" s="1"/>
  <c r="BY3328" i="1" s="1"/>
  <c r="CB3296" i="1"/>
  <c r="BX3296" i="1" s="1"/>
  <c r="BY3296" i="1" s="1"/>
  <c r="CB3382" i="1"/>
  <c r="BX3382" i="1" s="1"/>
  <c r="BY3382" i="1" s="1"/>
  <c r="CB3150" i="1"/>
  <c r="BX3150" i="1" s="1"/>
  <c r="BY3150" i="1" s="1"/>
  <c r="CB3128" i="1"/>
  <c r="BX3128" i="1" s="1"/>
  <c r="BY3128" i="1" s="1"/>
  <c r="CB2808" i="1"/>
  <c r="BX2808" i="1" s="1"/>
  <c r="BY2808" i="1" s="1"/>
  <c r="CB2759" i="1"/>
  <c r="BX2759" i="1" s="1"/>
  <c r="BY2759" i="1" s="1"/>
  <c r="CB2777" i="1"/>
  <c r="BX2777" i="1" s="1"/>
  <c r="BY2777" i="1" s="1"/>
  <c r="CB2826" i="1"/>
  <c r="BX2826" i="1" s="1"/>
  <c r="BY2826" i="1" s="1"/>
  <c r="CB2771" i="1"/>
  <c r="BX2771" i="1" s="1"/>
  <c r="BY2771" i="1" s="1"/>
  <c r="CB2608" i="1"/>
  <c r="BX2608" i="1" s="1"/>
  <c r="BY2608" i="1" s="1"/>
  <c r="CB2402" i="1"/>
  <c r="BX2402" i="1" s="1"/>
  <c r="BY2402" i="1" s="1"/>
  <c r="CB2427" i="1"/>
  <c r="BX2427" i="1" s="1"/>
  <c r="BY2427" i="1" s="1"/>
  <c r="CB2415" i="1"/>
  <c r="BX2415" i="1" s="1"/>
  <c r="BY2415" i="1" s="1"/>
  <c r="CB2348" i="1"/>
  <c r="BX2348" i="1" s="1"/>
  <c r="BY2348" i="1" s="1"/>
  <c r="CB2482" i="1"/>
  <c r="BX2482" i="1" s="1"/>
  <c r="BY2482" i="1" s="1"/>
  <c r="CB2381" i="1"/>
  <c r="BX2381" i="1" s="1"/>
  <c r="BY2381" i="1" s="1"/>
  <c r="CB2580" i="1"/>
  <c r="BX2580" i="1" s="1"/>
  <c r="BY2580" i="1" s="1"/>
  <c r="CB2471" i="1"/>
  <c r="BX2471" i="1" s="1"/>
  <c r="BY2471" i="1" s="1"/>
  <c r="CB2450" i="1"/>
  <c r="BX2450" i="1" s="1"/>
  <c r="BY2450" i="1" s="1"/>
  <c r="CB2627" i="1"/>
  <c r="BX2627" i="1" s="1"/>
  <c r="BY2627" i="1" s="1"/>
  <c r="CB2595" i="1"/>
  <c r="BX2595" i="1" s="1"/>
  <c r="BY2595" i="1" s="1"/>
  <c r="CB2412" i="1"/>
  <c r="BX2412" i="1" s="1"/>
  <c r="BY2412" i="1" s="1"/>
  <c r="CB2584" i="1"/>
  <c r="BX2584" i="1" s="1"/>
  <c r="BY2584" i="1" s="1"/>
  <c r="CB2459" i="1"/>
  <c r="BX2459" i="1" s="1"/>
  <c r="BY2459" i="1" s="1"/>
  <c r="CB2331" i="1"/>
  <c r="BX2331" i="1" s="1"/>
  <c r="BY2331" i="1" s="1"/>
  <c r="CB2304" i="1"/>
  <c r="BX2304" i="1" s="1"/>
  <c r="BY2304" i="1" s="1"/>
  <c r="CB2338" i="1"/>
  <c r="BX2338" i="1" s="1"/>
  <c r="BY2338" i="1" s="1"/>
  <c r="CB2159" i="1"/>
  <c r="BX2159" i="1" s="1"/>
  <c r="BY2159" i="1" s="1"/>
  <c r="CB2261" i="1"/>
  <c r="BX2261" i="1" s="1"/>
  <c r="BY2261" i="1" s="1"/>
  <c r="CB2380" i="1"/>
  <c r="BX2380" i="1" s="1"/>
  <c r="BY2380" i="1" s="1"/>
  <c r="CB2334" i="1"/>
  <c r="BX2334" i="1" s="1"/>
  <c r="BY2334" i="1" s="1"/>
  <c r="CB2282" i="1"/>
  <c r="BX2282" i="1" s="1"/>
  <c r="BY2282" i="1" s="1"/>
  <c r="CB2143" i="1"/>
  <c r="BX2143" i="1" s="1"/>
  <c r="BY2143" i="1" s="1"/>
  <c r="CB2141" i="1"/>
  <c r="BX2141" i="1" s="1"/>
  <c r="BY2141" i="1" s="1"/>
  <c r="CB2254" i="1"/>
  <c r="BX2254" i="1" s="1"/>
  <c r="BY2254" i="1" s="1"/>
  <c r="CB2309" i="1"/>
  <c r="BX2309" i="1" s="1"/>
  <c r="BY2309" i="1" s="1"/>
  <c r="CB2244" i="1"/>
  <c r="BX2244" i="1" s="1"/>
  <c r="BY2244" i="1" s="1"/>
  <c r="CB2204" i="1"/>
  <c r="BX2204" i="1" s="1"/>
  <c r="BY2204" i="1" s="1"/>
  <c r="CB2305" i="1"/>
  <c r="BX2305" i="1" s="1"/>
  <c r="BY2305" i="1" s="1"/>
  <c r="CB2081" i="1"/>
  <c r="BX2081" i="1" s="1"/>
  <c r="BY2081" i="1" s="1"/>
  <c r="CB2131" i="1"/>
  <c r="BX2131" i="1" s="1"/>
  <c r="BY2131" i="1" s="1"/>
  <c r="CB2184" i="1"/>
  <c r="BX2184" i="1" s="1"/>
  <c r="BY2184" i="1" s="1"/>
  <c r="CB2085" i="1"/>
  <c r="BX2085" i="1" s="1"/>
  <c r="BY2085" i="1" s="1"/>
  <c r="CB1816" i="1"/>
  <c r="BX1816" i="1" s="1"/>
  <c r="BY1816" i="1" s="1"/>
  <c r="CB2095" i="1"/>
  <c r="BX2095" i="1" s="1"/>
  <c r="BY2095" i="1" s="1"/>
  <c r="CB1864" i="1"/>
  <c r="BX1864" i="1" s="1"/>
  <c r="BY1864" i="1" s="1"/>
  <c r="CB2152" i="1"/>
  <c r="BX2152" i="1" s="1"/>
  <c r="BY2152" i="1" s="1"/>
  <c r="CB2136" i="1"/>
  <c r="BX2136" i="1" s="1"/>
  <c r="BY2136" i="1" s="1"/>
  <c r="CB2172" i="1"/>
  <c r="BX2172" i="1" s="1"/>
  <c r="BY2172" i="1" s="1"/>
  <c r="CB2024" i="1"/>
  <c r="BX2024" i="1" s="1"/>
  <c r="BY2024" i="1" s="1"/>
  <c r="CB2000" i="1"/>
  <c r="BX2000" i="1" s="1"/>
  <c r="BY2000" i="1" s="1"/>
  <c r="CB1929" i="1"/>
  <c r="BX1929" i="1" s="1"/>
  <c r="BY1929" i="1" s="1"/>
  <c r="CB1871" i="1"/>
  <c r="BX1871" i="1" s="1"/>
  <c r="BY1871" i="1" s="1"/>
  <c r="CB1979" i="1"/>
  <c r="BX1979" i="1" s="1"/>
  <c r="BY1979" i="1" s="1"/>
  <c r="CB1963" i="1"/>
  <c r="BX1963" i="1" s="1"/>
  <c r="BY1963" i="1" s="1"/>
  <c r="CB1947" i="1"/>
  <c r="BX1947" i="1" s="1"/>
  <c r="BY1947" i="1" s="1"/>
  <c r="CB1729" i="1"/>
  <c r="BX1729" i="1" s="1"/>
  <c r="BY1729" i="1" s="1"/>
  <c r="CB3949" i="1"/>
  <c r="BX3949" i="1" s="1"/>
  <c r="BY3949" i="1" s="1"/>
  <c r="CB3885" i="1"/>
  <c r="BX3885" i="1" s="1"/>
  <c r="BY3885" i="1" s="1"/>
  <c r="CB3745" i="1"/>
  <c r="BX3745" i="1" s="1"/>
  <c r="BY3745" i="1" s="1"/>
  <c r="CB3822" i="1"/>
  <c r="BX3822" i="1" s="1"/>
  <c r="BY3822" i="1" s="1"/>
  <c r="CB3952" i="1"/>
  <c r="BX3952" i="1" s="1"/>
  <c r="BY3952" i="1" s="1"/>
  <c r="CB3888" i="1"/>
  <c r="BX3888" i="1" s="1"/>
  <c r="BY3888" i="1" s="1"/>
  <c r="CB3824" i="1"/>
  <c r="BX3824" i="1" s="1"/>
  <c r="BY3824" i="1" s="1"/>
  <c r="CB3792" i="1"/>
  <c r="BX3792" i="1" s="1"/>
  <c r="BY3792" i="1" s="1"/>
  <c r="CB3760" i="1"/>
  <c r="BX3760" i="1" s="1"/>
  <c r="BY3760" i="1" s="1"/>
  <c r="CB3692" i="1"/>
  <c r="BX3692" i="1" s="1"/>
  <c r="BY3692" i="1" s="1"/>
  <c r="CB3429" i="1"/>
  <c r="BX3429" i="1" s="1"/>
  <c r="BY3429" i="1" s="1"/>
  <c r="CB3847" i="1"/>
  <c r="BX3847" i="1" s="1"/>
  <c r="BY3847" i="1" s="1"/>
  <c r="CB3942" i="1"/>
  <c r="BX3942" i="1" s="1"/>
  <c r="BY3942" i="1" s="1"/>
  <c r="CB3878" i="1"/>
  <c r="BX3878" i="1" s="1"/>
  <c r="BY3878" i="1" s="1"/>
  <c r="CB3698" i="1"/>
  <c r="BX3698" i="1" s="1"/>
  <c r="BY3698" i="1" s="1"/>
  <c r="CB3666" i="1"/>
  <c r="BX3666" i="1" s="1"/>
  <c r="BY3666" i="1" s="1"/>
  <c r="CB3948" i="1"/>
  <c r="BX3948" i="1" s="1"/>
  <c r="BY3948" i="1" s="1"/>
  <c r="CB3884" i="1"/>
  <c r="BX3884" i="1" s="1"/>
  <c r="BY3884" i="1" s="1"/>
  <c r="CB3818" i="1"/>
  <c r="BX3818" i="1" s="1"/>
  <c r="BY3818" i="1" s="1"/>
  <c r="CB3786" i="1"/>
  <c r="BX3786" i="1" s="1"/>
  <c r="BY3786" i="1" s="1"/>
  <c r="CB3754" i="1"/>
  <c r="BX3754" i="1" s="1"/>
  <c r="BY3754" i="1" s="1"/>
  <c r="CB3957" i="1"/>
  <c r="BX3957" i="1" s="1"/>
  <c r="BY3957" i="1" s="1"/>
  <c r="CB3893" i="1"/>
  <c r="BX3893" i="1" s="1"/>
  <c r="BY3893" i="1" s="1"/>
  <c r="CB3829" i="1"/>
  <c r="BX3829" i="1" s="1"/>
  <c r="BY3829" i="1" s="1"/>
  <c r="CB3975" i="1"/>
  <c r="BX3975" i="1" s="1"/>
  <c r="BY3975" i="1" s="1"/>
  <c r="CB3750" i="1"/>
  <c r="BX3750" i="1" s="1"/>
  <c r="BY3750" i="1" s="1"/>
  <c r="CB3947" i="1"/>
  <c r="BX3947" i="1" s="1"/>
  <c r="BY3947" i="1" s="1"/>
  <c r="CB3883" i="1"/>
  <c r="BX3883" i="1" s="1"/>
  <c r="BY3883" i="1" s="1"/>
  <c r="CB3820" i="1"/>
  <c r="BX3820" i="1" s="1"/>
  <c r="BY3820" i="1" s="1"/>
  <c r="CB3788" i="1"/>
  <c r="BX3788" i="1" s="1"/>
  <c r="BY3788" i="1" s="1"/>
  <c r="CB3756" i="1"/>
  <c r="BX3756" i="1" s="1"/>
  <c r="BY3756" i="1" s="1"/>
  <c r="CB3982" i="1"/>
  <c r="BX3982" i="1" s="1"/>
  <c r="BY3982" i="1" s="1"/>
  <c r="CB3918" i="1"/>
  <c r="BX3918" i="1" s="1"/>
  <c r="BY3918" i="1" s="1"/>
  <c r="CB3854" i="1"/>
  <c r="BX3854" i="1" s="1"/>
  <c r="BY3854" i="1" s="1"/>
  <c r="CB3703" i="1"/>
  <c r="BX3703" i="1" s="1"/>
  <c r="BY3703" i="1" s="1"/>
  <c r="CB3596" i="1"/>
  <c r="BX3596" i="1" s="1"/>
  <c r="BY3596" i="1" s="1"/>
  <c r="CB3505" i="1"/>
  <c r="BX3505" i="1" s="1"/>
  <c r="BY3505" i="1" s="1"/>
  <c r="CB3516" i="1"/>
  <c r="BX3516" i="1" s="1"/>
  <c r="BY3516" i="1" s="1"/>
  <c r="CB3441" i="1"/>
  <c r="BX3441" i="1" s="1"/>
  <c r="BY3441" i="1" s="1"/>
  <c r="CB3369" i="1"/>
  <c r="BX3369" i="1" s="1"/>
  <c r="BY3369" i="1" s="1"/>
  <c r="CB3584" i="1"/>
  <c r="BX3584" i="1" s="1"/>
  <c r="BY3584" i="1" s="1"/>
  <c r="CB3146" i="1"/>
  <c r="BX3146" i="1" s="1"/>
  <c r="BY3146" i="1" s="1"/>
  <c r="CB3613" i="1"/>
  <c r="BX3613" i="1" s="1"/>
  <c r="BY3613" i="1" s="1"/>
  <c r="CB3530" i="1"/>
  <c r="BX3530" i="1" s="1"/>
  <c r="BY3530" i="1" s="1"/>
  <c r="CB3206" i="1"/>
  <c r="BX3206" i="1" s="1"/>
  <c r="BY3206" i="1" s="1"/>
  <c r="CB3536" i="1"/>
  <c r="BX3536" i="1" s="1"/>
  <c r="BY3536" i="1" s="1"/>
  <c r="CB3504" i="1"/>
  <c r="BX3504" i="1" s="1"/>
  <c r="BY3504" i="1" s="1"/>
  <c r="CB3472" i="1"/>
  <c r="BX3472" i="1" s="1"/>
  <c r="BY3472" i="1" s="1"/>
  <c r="CB3016" i="1"/>
  <c r="BX3016" i="1" s="1"/>
  <c r="BY3016" i="1" s="1"/>
  <c r="CB3550" i="1"/>
  <c r="BX3550" i="1" s="1"/>
  <c r="BY3550" i="1" s="1"/>
  <c r="CB3486" i="1"/>
  <c r="BX3486" i="1" s="1"/>
  <c r="BY3486" i="1" s="1"/>
  <c r="CB3465" i="1"/>
  <c r="BX3465" i="1" s="1"/>
  <c r="BY3465" i="1" s="1"/>
  <c r="CB3411" i="1"/>
  <c r="BX3411" i="1" s="1"/>
  <c r="BY3411" i="1" s="1"/>
  <c r="CB3202" i="1"/>
  <c r="BX3202" i="1" s="1"/>
  <c r="BY3202" i="1" s="1"/>
  <c r="CB3372" i="1"/>
  <c r="BX3372" i="1" s="1"/>
  <c r="BY3372" i="1" s="1"/>
  <c r="CB3246" i="1"/>
  <c r="BX3246" i="1" s="1"/>
  <c r="BY3246" i="1" s="1"/>
  <c r="CB3105" i="1"/>
  <c r="BX3105" i="1" s="1"/>
  <c r="BY3105" i="1" s="1"/>
  <c r="CB3089" i="1"/>
  <c r="BX3089" i="1" s="1"/>
  <c r="BY3089" i="1" s="1"/>
  <c r="CB3073" i="1"/>
  <c r="BX3073" i="1" s="1"/>
  <c r="BY3073" i="1" s="1"/>
  <c r="CB3057" i="1"/>
  <c r="BX3057" i="1" s="1"/>
  <c r="BY3057" i="1" s="1"/>
  <c r="CB3041" i="1"/>
  <c r="BX3041" i="1" s="1"/>
  <c r="BY3041" i="1" s="1"/>
  <c r="CB3342" i="1"/>
  <c r="BX3342" i="1" s="1"/>
  <c r="BY3342" i="1" s="1"/>
  <c r="CB3318" i="1"/>
  <c r="BX3318" i="1" s="1"/>
  <c r="BY3318" i="1" s="1"/>
  <c r="CB3302" i="1"/>
  <c r="BX3302" i="1" s="1"/>
  <c r="BY3302" i="1" s="1"/>
  <c r="CB3286" i="1"/>
  <c r="BX3286" i="1" s="1"/>
  <c r="BY3286" i="1" s="1"/>
  <c r="CB3270" i="1"/>
  <c r="BX3270" i="1" s="1"/>
  <c r="BY3270" i="1" s="1"/>
  <c r="CB3446" i="1"/>
  <c r="BX3446" i="1" s="1"/>
  <c r="BY3446" i="1" s="1"/>
  <c r="CB3414" i="1"/>
  <c r="BX3414" i="1" s="1"/>
  <c r="BY3414" i="1" s="1"/>
  <c r="CB3216" i="1"/>
  <c r="BX3216" i="1" s="1"/>
  <c r="BY3216" i="1" s="1"/>
  <c r="CB3200" i="1"/>
  <c r="BX3200" i="1" s="1"/>
  <c r="BY3200" i="1" s="1"/>
  <c r="CB3184" i="1"/>
  <c r="BX3184" i="1" s="1"/>
  <c r="BY3184" i="1" s="1"/>
  <c r="CB3168" i="1"/>
  <c r="BX3168" i="1" s="1"/>
  <c r="BY3168" i="1" s="1"/>
  <c r="CB3007" i="1"/>
  <c r="BX3007" i="1" s="1"/>
  <c r="BY3007" i="1" s="1"/>
  <c r="CB3248" i="1"/>
  <c r="BX3248" i="1" s="1"/>
  <c r="BY3248" i="1" s="1"/>
  <c r="CB3094" i="1"/>
  <c r="BX3094" i="1" s="1"/>
  <c r="BY3094" i="1" s="1"/>
  <c r="CB3062" i="1"/>
  <c r="BX3062" i="1" s="1"/>
  <c r="BY3062" i="1" s="1"/>
  <c r="CB3030" i="1"/>
  <c r="BX3030" i="1" s="1"/>
  <c r="BY3030" i="1" s="1"/>
  <c r="CB2853" i="1"/>
  <c r="BX2853" i="1" s="1"/>
  <c r="BY2853" i="1" s="1"/>
  <c r="CB3316" i="1"/>
  <c r="BX3316" i="1" s="1"/>
  <c r="BY3316" i="1" s="1"/>
  <c r="CB3284" i="1"/>
  <c r="BX3284" i="1" s="1"/>
  <c r="BY3284" i="1" s="1"/>
  <c r="CB3332" i="1"/>
  <c r="BX3332" i="1" s="1"/>
  <c r="BY3332" i="1" s="1"/>
  <c r="CB3142" i="1"/>
  <c r="BX3142" i="1" s="1"/>
  <c r="BY3142" i="1" s="1"/>
  <c r="CB2842" i="1"/>
  <c r="BX2842" i="1" s="1"/>
  <c r="BY2842" i="1" s="1"/>
  <c r="CB2769" i="1"/>
  <c r="BX2769" i="1" s="1"/>
  <c r="BY2769" i="1" s="1"/>
  <c r="CB2763" i="1"/>
  <c r="BX2763" i="1" s="1"/>
  <c r="BY2763" i="1" s="1"/>
  <c r="CB2704" i="1"/>
  <c r="BX2704" i="1" s="1"/>
  <c r="BY2704" i="1" s="1"/>
  <c r="CB2845" i="1"/>
  <c r="BX2845" i="1" s="1"/>
  <c r="BY2845" i="1" s="1"/>
  <c r="CB2598" i="1"/>
  <c r="BX2598" i="1" s="1"/>
  <c r="BY2598" i="1" s="1"/>
  <c r="CB2451" i="1"/>
  <c r="BX2451" i="1" s="1"/>
  <c r="BY2451" i="1" s="1"/>
  <c r="CB2613" i="1"/>
  <c r="BX2613" i="1" s="1"/>
  <c r="BY2613" i="1" s="1"/>
  <c r="CB2413" i="1"/>
  <c r="BX2413" i="1" s="1"/>
  <c r="BY2413" i="1" s="1"/>
  <c r="CB2591" i="1"/>
  <c r="BX2591" i="1" s="1"/>
  <c r="BY2591" i="1" s="1"/>
  <c r="CB2491" i="1"/>
  <c r="BX2491" i="1" s="1"/>
  <c r="BY2491" i="1" s="1"/>
  <c r="CB2506" i="1"/>
  <c r="BX2506" i="1" s="1"/>
  <c r="BY2506" i="1" s="1"/>
  <c r="CB2215" i="1"/>
  <c r="BX2215" i="1" s="1"/>
  <c r="BY2215" i="1" s="1"/>
  <c r="CB2488" i="1"/>
  <c r="BX2488" i="1" s="1"/>
  <c r="BY2488" i="1" s="1"/>
  <c r="CB2410" i="1"/>
  <c r="BX2410" i="1" s="1"/>
  <c r="BY2410" i="1" s="1"/>
  <c r="CB2617" i="1"/>
  <c r="BX2617" i="1" s="1"/>
  <c r="BY2617" i="1" s="1"/>
  <c r="CB2392" i="1"/>
  <c r="BX2392" i="1" s="1"/>
  <c r="BY2392" i="1" s="1"/>
  <c r="CB2296" i="1"/>
  <c r="BX2296" i="1" s="1"/>
  <c r="BY2296" i="1" s="1"/>
  <c r="CB2243" i="1"/>
  <c r="BX2243" i="1" s="1"/>
  <c r="BY2243" i="1" s="1"/>
  <c r="CB2320" i="1"/>
  <c r="BX2320" i="1" s="1"/>
  <c r="BY2320" i="1" s="1"/>
  <c r="CB2386" i="1"/>
  <c r="BX2386" i="1" s="1"/>
  <c r="BY2386" i="1" s="1"/>
  <c r="CB2269" i="1"/>
  <c r="BX2269" i="1" s="1"/>
  <c r="BY2269" i="1" s="1"/>
  <c r="CB2384" i="1"/>
  <c r="BX2384" i="1" s="1"/>
  <c r="BY2384" i="1" s="1"/>
  <c r="CB2246" i="1"/>
  <c r="BX2246" i="1" s="1"/>
  <c r="BY2246" i="1" s="1"/>
  <c r="CB2230" i="1"/>
  <c r="BX2230" i="1" s="1"/>
  <c r="BY2230" i="1" s="1"/>
  <c r="CB2121" i="1"/>
  <c r="BX2121" i="1" s="1"/>
  <c r="BY2121" i="1" s="1"/>
  <c r="CB2220" i="1"/>
  <c r="BX2220" i="1" s="1"/>
  <c r="BY2220" i="1" s="1"/>
  <c r="CB2335" i="1"/>
  <c r="BX2335" i="1" s="1"/>
  <c r="BY2335" i="1" s="1"/>
  <c r="CB2303" i="1"/>
  <c r="BX2303" i="1" s="1"/>
  <c r="BY2303" i="1" s="1"/>
  <c r="CB2297" i="1"/>
  <c r="BX2297" i="1" s="1"/>
  <c r="BY2297" i="1" s="1"/>
  <c r="CB2255" i="1"/>
  <c r="BX2255" i="1" s="1"/>
  <c r="BY2255" i="1" s="1"/>
  <c r="CB2228" i="1"/>
  <c r="BX2228" i="1" s="1"/>
  <c r="BY2228" i="1" s="1"/>
  <c r="CB2199" i="1"/>
  <c r="BX2199" i="1" s="1"/>
  <c r="BY2199" i="1" s="1"/>
  <c r="CB2238" i="1"/>
  <c r="BX2238" i="1" s="1"/>
  <c r="BY2238" i="1" s="1"/>
  <c r="CB2214" i="1"/>
  <c r="BX2214" i="1" s="1"/>
  <c r="BY2214" i="1" s="1"/>
  <c r="CB2295" i="1"/>
  <c r="BX2295" i="1" s="1"/>
  <c r="BY2295" i="1" s="1"/>
  <c r="CB2232" i="1"/>
  <c r="BX2232" i="1" s="1"/>
  <c r="BY2232" i="1" s="1"/>
  <c r="CB2058" i="1"/>
  <c r="BX2058" i="1" s="1"/>
  <c r="BY2058" i="1" s="1"/>
  <c r="CB2060" i="1"/>
  <c r="BX2060" i="1" s="1"/>
  <c r="BY2060" i="1" s="1"/>
  <c r="CB2160" i="1"/>
  <c r="BX2160" i="1" s="1"/>
  <c r="BY2160" i="1" s="1"/>
  <c r="CB2101" i="1"/>
  <c r="BX2101" i="1" s="1"/>
  <c r="BY2101" i="1" s="1"/>
  <c r="CB2080" i="1"/>
  <c r="BX2080" i="1" s="1"/>
  <c r="BY2080" i="1" s="1"/>
  <c r="CB2047" i="1"/>
  <c r="BX2047" i="1" s="1"/>
  <c r="BY2047" i="1" s="1"/>
  <c r="CB2150" i="1"/>
  <c r="BX2150" i="1" s="1"/>
  <c r="BY2150" i="1" s="1"/>
  <c r="CB2134" i="1"/>
  <c r="BX2134" i="1" s="1"/>
  <c r="BY2134" i="1" s="1"/>
  <c r="CB1901" i="1"/>
  <c r="BX1901" i="1" s="1"/>
  <c r="BY1901" i="1" s="1"/>
  <c r="CB1868" i="1"/>
  <c r="BX1868" i="1" s="1"/>
  <c r="BY1868" i="1" s="1"/>
  <c r="CB1880" i="1"/>
  <c r="BX1880" i="1" s="1"/>
  <c r="BY1880" i="1" s="1"/>
  <c r="CB1865" i="1"/>
  <c r="BX1865" i="1" s="1"/>
  <c r="BY1865" i="1" s="1"/>
  <c r="CB1894" i="1"/>
  <c r="BX1894" i="1" s="1"/>
  <c r="BY1894" i="1" s="1"/>
  <c r="CB1725" i="1"/>
  <c r="BX1725" i="1" s="1"/>
  <c r="BY1725" i="1" s="1"/>
  <c r="CB1977" i="1"/>
  <c r="BX1977" i="1" s="1"/>
  <c r="BY1977" i="1" s="1"/>
  <c r="CB1961" i="1"/>
  <c r="BX1961" i="1" s="1"/>
  <c r="BY1961" i="1" s="1"/>
  <c r="CB1945" i="1"/>
  <c r="BX1945" i="1" s="1"/>
  <c r="BY1945" i="1" s="1"/>
  <c r="CB1926" i="1"/>
  <c r="BX1926" i="1" s="1"/>
  <c r="BY1926" i="1" s="1"/>
  <c r="CB1700" i="1"/>
  <c r="BX1700" i="1" s="1"/>
  <c r="BY1700" i="1" s="1"/>
  <c r="CB1660" i="1"/>
  <c r="BX1660" i="1" s="1"/>
  <c r="BY1660" i="1" s="1"/>
  <c r="CB1840" i="1"/>
  <c r="BX1840" i="1" s="1"/>
  <c r="BY1840" i="1" s="1"/>
  <c r="CB1763" i="1"/>
  <c r="BX1763" i="1" s="1"/>
  <c r="BY1763" i="1" s="1"/>
  <c r="CB1786" i="1"/>
  <c r="BX1786" i="1" s="1"/>
  <c r="BY1786" i="1" s="1"/>
  <c r="CB1678" i="1"/>
  <c r="BX1678" i="1" s="1"/>
  <c r="BY1678" i="1" s="1"/>
  <c r="CB1674" i="1"/>
  <c r="BX1674" i="1" s="1"/>
  <c r="BY1674" i="1" s="1"/>
  <c r="CB1627" i="1"/>
  <c r="BX1627" i="1" s="1"/>
  <c r="BY1627" i="1" s="1"/>
  <c r="CB1792" i="1"/>
  <c r="BX1792" i="1" s="1"/>
  <c r="BY1792" i="1" s="1"/>
  <c r="CB1706" i="1"/>
  <c r="BX1706" i="1" s="1"/>
  <c r="BY1706" i="1" s="1"/>
  <c r="CB1734" i="1"/>
  <c r="BX1734" i="1" s="1"/>
  <c r="BY1734" i="1" s="1"/>
  <c r="CB1539" i="1"/>
  <c r="BX1539" i="1" s="1"/>
  <c r="BY1539" i="1" s="1"/>
  <c r="CB1714" i="1"/>
  <c r="BX1714" i="1" s="1"/>
  <c r="BY1714" i="1" s="1"/>
  <c r="CB1622" i="1"/>
  <c r="BX1622" i="1" s="1"/>
  <c r="BY1622" i="1" s="1"/>
  <c r="CB1639" i="1"/>
  <c r="BX1639" i="1" s="1"/>
  <c r="BY1639" i="1" s="1"/>
  <c r="CB1625" i="1"/>
  <c r="BX1625" i="1" s="1"/>
  <c r="BY1625" i="1" s="1"/>
  <c r="CB1515" i="1"/>
  <c r="BX1515" i="1" s="1"/>
  <c r="BY1515" i="1" s="1"/>
  <c r="CB1436" i="1"/>
  <c r="BX1436" i="1" s="1"/>
  <c r="BY1436" i="1" s="1"/>
  <c r="CB1292" i="1"/>
  <c r="BX1292" i="1" s="1"/>
  <c r="CB1344" i="1"/>
  <c r="BX1344" i="1" s="1"/>
  <c r="CB1315" i="1"/>
  <c r="CB1287" i="1"/>
  <c r="BX1287" i="1" s="1"/>
  <c r="CB1355" i="1"/>
  <c r="BX1355" i="1" s="1"/>
  <c r="CB1339" i="1"/>
  <c r="CB1311" i="1"/>
  <c r="CB1362" i="1"/>
  <c r="CB1313" i="1"/>
  <c r="CB1293" i="1"/>
  <c r="BX1293" i="1" s="1"/>
  <c r="CB1263" i="1"/>
  <c r="BX1263" i="1" s="1"/>
  <c r="CB1173" i="1"/>
  <c r="BX1173" i="1" s="1"/>
  <c r="CB1266" i="1"/>
  <c r="CB1197" i="1"/>
  <c r="BX1197" i="1" s="1"/>
  <c r="CB1208" i="1"/>
  <c r="BX1208" i="1" s="1"/>
  <c r="CB1190" i="1"/>
  <c r="CB1162" i="1"/>
  <c r="CB1154" i="1"/>
  <c r="BX1154" i="1" s="1"/>
  <c r="CB1073" i="1"/>
  <c r="BX1073" i="1" s="1"/>
  <c r="CB1081" i="1"/>
  <c r="CB1088" i="1"/>
  <c r="CB1056" i="1"/>
  <c r="CB3816" i="1"/>
  <c r="BX3816" i="1" s="1"/>
  <c r="BY3816" i="1" s="1"/>
  <c r="CB3564" i="1"/>
  <c r="BX3564" i="1" s="1"/>
  <c r="BY3564" i="1" s="1"/>
  <c r="CB3190" i="1"/>
  <c r="BX3190" i="1" s="1"/>
  <c r="BY3190" i="1" s="1"/>
  <c r="CB3502" i="1"/>
  <c r="BX3502" i="1" s="1"/>
  <c r="BY3502" i="1" s="1"/>
  <c r="CB3396" i="1"/>
  <c r="BX3396" i="1" s="1"/>
  <c r="BY3396" i="1" s="1"/>
  <c r="CB3238" i="1"/>
  <c r="BX3238" i="1" s="1"/>
  <c r="BY3238" i="1" s="1"/>
  <c r="CB3330" i="1"/>
  <c r="BX3330" i="1" s="1"/>
  <c r="BY3330" i="1" s="1"/>
  <c r="CB3232" i="1"/>
  <c r="BX3232" i="1" s="1"/>
  <c r="BY3232" i="1" s="1"/>
  <c r="CB3212" i="1"/>
  <c r="BX3212" i="1" s="1"/>
  <c r="BY3212" i="1" s="1"/>
  <c r="CB3138" i="1"/>
  <c r="BX3138" i="1" s="1"/>
  <c r="BY3138" i="1" s="1"/>
  <c r="CB2793" i="1"/>
  <c r="BX2793" i="1" s="1"/>
  <c r="BY2793" i="1" s="1"/>
  <c r="CB2972" i="1"/>
  <c r="BX2972" i="1" s="1"/>
  <c r="BY2972" i="1" s="1"/>
  <c r="CB2625" i="1"/>
  <c r="BX2625" i="1" s="1"/>
  <c r="BY2625" i="1" s="1"/>
  <c r="CB2293" i="1"/>
  <c r="BX2293" i="1" s="1"/>
  <c r="BY2293" i="1" s="1"/>
  <c r="CB2360" i="1"/>
  <c r="BX2360" i="1" s="1"/>
  <c r="BY2360" i="1" s="1"/>
  <c r="CB2181" i="1"/>
  <c r="BX2181" i="1" s="1"/>
  <c r="BY2181" i="1" s="1"/>
  <c r="CB2235" i="1"/>
  <c r="BX2235" i="1" s="1"/>
  <c r="BY2235" i="1" s="1"/>
  <c r="CB2245" i="1"/>
  <c r="BX2245" i="1" s="1"/>
  <c r="BY2245" i="1" s="1"/>
  <c r="CB2248" i="1"/>
  <c r="BX2248" i="1" s="1"/>
  <c r="BY2248" i="1" s="1"/>
  <c r="CB2107" i="1"/>
  <c r="BX2107" i="1" s="1"/>
  <c r="BY2107" i="1" s="1"/>
  <c r="CB2130" i="1"/>
  <c r="BX2130" i="1" s="1"/>
  <c r="BY2130" i="1" s="1"/>
  <c r="CB1973" i="1"/>
  <c r="BX1973" i="1" s="1"/>
  <c r="BY1973" i="1" s="1"/>
  <c r="CB3946" i="1"/>
  <c r="BX3946" i="1" s="1"/>
  <c r="BY3946" i="1" s="1"/>
  <c r="CB3882" i="1"/>
  <c r="BX3882" i="1" s="1"/>
  <c r="BY3882" i="1" s="1"/>
  <c r="CB3737" i="1"/>
  <c r="BX3737" i="1" s="1"/>
  <c r="BY3737" i="1" s="1"/>
  <c r="CB3814" i="1"/>
  <c r="BX3814" i="1" s="1"/>
  <c r="BY3814" i="1" s="1"/>
  <c r="CB3939" i="1"/>
  <c r="BX3939" i="1" s="1"/>
  <c r="BY3939" i="1" s="1"/>
  <c r="CB3875" i="1"/>
  <c r="BX3875" i="1" s="1"/>
  <c r="BY3875" i="1" s="1"/>
  <c r="CB3821" i="1"/>
  <c r="BX3821" i="1" s="1"/>
  <c r="BY3821" i="1" s="1"/>
  <c r="CB3789" i="1"/>
  <c r="BX3789" i="1" s="1"/>
  <c r="BY3789" i="1" s="1"/>
  <c r="CB3757" i="1"/>
  <c r="BX3757" i="1" s="1"/>
  <c r="BY3757" i="1" s="1"/>
  <c r="CB3676" i="1"/>
  <c r="BX3676" i="1" s="1"/>
  <c r="BY3676" i="1" s="1"/>
  <c r="CB3828" i="1"/>
  <c r="BX3828" i="1" s="1"/>
  <c r="BY3828" i="1" s="1"/>
  <c r="CB3993" i="1"/>
  <c r="BX3993" i="1" s="1"/>
  <c r="BY3993" i="1" s="1"/>
  <c r="CB3929" i="1"/>
  <c r="BX3929" i="1" s="1"/>
  <c r="BY3929" i="1" s="1"/>
  <c r="CB3865" i="1"/>
  <c r="BX3865" i="1" s="1"/>
  <c r="BY3865" i="1" s="1"/>
  <c r="CB3999" i="1"/>
  <c r="BX3999" i="1" s="1"/>
  <c r="BY3999" i="1" s="1"/>
  <c r="CB3935" i="1"/>
  <c r="BX3935" i="1" s="1"/>
  <c r="BY3935" i="1" s="1"/>
  <c r="CB3871" i="1"/>
  <c r="BX3871" i="1" s="1"/>
  <c r="BY3871" i="1" s="1"/>
  <c r="CB3815" i="1"/>
  <c r="BX3815" i="1" s="1"/>
  <c r="BY3815" i="1" s="1"/>
  <c r="CB3783" i="1"/>
  <c r="BX3783" i="1" s="1"/>
  <c r="BY3783" i="1" s="1"/>
  <c r="CB3751" i="1"/>
  <c r="BX3751" i="1" s="1"/>
  <c r="BY3751" i="1" s="1"/>
  <c r="CB3956" i="1"/>
  <c r="BX3956" i="1" s="1"/>
  <c r="BY3956" i="1" s="1"/>
  <c r="CB3954" i="1"/>
  <c r="BX3954" i="1" s="1"/>
  <c r="BY3954" i="1" s="1"/>
  <c r="CB3890" i="1"/>
  <c r="BX3890" i="1" s="1"/>
  <c r="BY3890" i="1" s="1"/>
  <c r="CB3826" i="1"/>
  <c r="BX3826" i="1" s="1"/>
  <c r="BY3826" i="1" s="1"/>
  <c r="CB3959" i="1"/>
  <c r="BX3959" i="1" s="1"/>
  <c r="BY3959" i="1" s="1"/>
  <c r="CB3634" i="1"/>
  <c r="BX3634" i="1" s="1"/>
  <c r="BY3634" i="1" s="1"/>
  <c r="CB3944" i="1"/>
  <c r="BX3944" i="1" s="1"/>
  <c r="BY3944" i="1" s="1"/>
  <c r="CB3880" i="1"/>
  <c r="BX3880" i="1" s="1"/>
  <c r="BY3880" i="1" s="1"/>
  <c r="CB3817" i="1"/>
  <c r="BX3817" i="1" s="1"/>
  <c r="BY3817" i="1" s="1"/>
  <c r="CB3785" i="1"/>
  <c r="BX3785" i="1" s="1"/>
  <c r="BY3785" i="1" s="1"/>
  <c r="CB3753" i="1"/>
  <c r="BX3753" i="1" s="1"/>
  <c r="BY3753" i="1" s="1"/>
  <c r="CB3716" i="1"/>
  <c r="BX3716" i="1" s="1"/>
  <c r="BY3716" i="1" s="1"/>
  <c r="CB3969" i="1"/>
  <c r="BX3969" i="1" s="1"/>
  <c r="BY3969" i="1" s="1"/>
  <c r="CB3905" i="1"/>
  <c r="BX3905" i="1" s="1"/>
  <c r="BY3905" i="1" s="1"/>
  <c r="CB3841" i="1"/>
  <c r="BX3841" i="1" s="1"/>
  <c r="BY3841" i="1" s="1"/>
  <c r="CB3690" i="1"/>
  <c r="BX3690" i="1" s="1"/>
  <c r="BY3690" i="1" s="1"/>
  <c r="CB3642" i="1"/>
  <c r="BX3642" i="1" s="1"/>
  <c r="BY3642" i="1" s="1"/>
  <c r="CB3592" i="1"/>
  <c r="BX3592" i="1" s="1"/>
  <c r="BY3592" i="1" s="1"/>
  <c r="CB3497" i="1"/>
  <c r="BX3497" i="1" s="1"/>
  <c r="BY3497" i="1" s="1"/>
  <c r="CB3425" i="1"/>
  <c r="BX3425" i="1" s="1"/>
  <c r="BY3425" i="1" s="1"/>
  <c r="CB3492" i="1"/>
  <c r="BX3492" i="1" s="1"/>
  <c r="BY3492" i="1" s="1"/>
  <c r="CB3438" i="1"/>
  <c r="BX3438" i="1" s="1"/>
  <c r="BY3438" i="1" s="1"/>
  <c r="CB3580" i="1"/>
  <c r="BX3580" i="1" s="1"/>
  <c r="BY3580" i="1" s="1"/>
  <c r="CB3537" i="1"/>
  <c r="BX3537" i="1" s="1"/>
  <c r="BY3537" i="1" s="1"/>
  <c r="CB3427" i="1"/>
  <c r="BX3427" i="1" s="1"/>
  <c r="BY3427" i="1" s="1"/>
  <c r="CB3010" i="1"/>
  <c r="BX3010" i="1" s="1"/>
  <c r="BY3010" i="1" s="1"/>
  <c r="CB3522" i="1"/>
  <c r="BX3522" i="1" s="1"/>
  <c r="BY3522" i="1" s="1"/>
  <c r="CB3198" i="1"/>
  <c r="BX3198" i="1" s="1"/>
  <c r="BY3198" i="1" s="1"/>
  <c r="CB3639" i="1"/>
  <c r="BX3639" i="1" s="1"/>
  <c r="BY3639" i="1" s="1"/>
  <c r="CB3617" i="1"/>
  <c r="BX3617" i="1" s="1"/>
  <c r="BY3617" i="1" s="1"/>
  <c r="CB2999" i="1"/>
  <c r="BX2999" i="1" s="1"/>
  <c r="BY2999" i="1" s="1"/>
  <c r="CB3526" i="1"/>
  <c r="BX3526" i="1" s="1"/>
  <c r="BY3526" i="1" s="1"/>
  <c r="CB3409" i="1"/>
  <c r="BX3409" i="1" s="1"/>
  <c r="BY3409" i="1" s="1"/>
  <c r="CB3194" i="1"/>
  <c r="BX3194" i="1" s="1"/>
  <c r="BY3194" i="1" s="1"/>
  <c r="CB2831" i="1"/>
  <c r="BX2831" i="1" s="1"/>
  <c r="BY2831" i="1" s="1"/>
  <c r="CB3336" i="1"/>
  <c r="BX3336" i="1" s="1"/>
  <c r="BY3336" i="1" s="1"/>
  <c r="CB3242" i="1"/>
  <c r="BX3242" i="1" s="1"/>
  <c r="BY3242" i="1" s="1"/>
  <c r="CB3020" i="1"/>
  <c r="BX3020" i="1" s="1"/>
  <c r="BY3020" i="1" s="1"/>
  <c r="CB3002" i="1"/>
  <c r="BX3002" i="1" s="1"/>
  <c r="BY3002" i="1" s="1"/>
  <c r="CB3420" i="1"/>
  <c r="BX3420" i="1" s="1"/>
  <c r="BY3420" i="1" s="1"/>
  <c r="CB3368" i="1"/>
  <c r="BX3368" i="1" s="1"/>
  <c r="BY3368" i="1" s="1"/>
  <c r="CB3244" i="1"/>
  <c r="BX3244" i="1" s="1"/>
  <c r="BY3244" i="1" s="1"/>
  <c r="CB3092" i="1"/>
  <c r="BX3092" i="1" s="1"/>
  <c r="BY3092" i="1" s="1"/>
  <c r="CB3060" i="1"/>
  <c r="BX3060" i="1" s="1"/>
  <c r="BY3060" i="1" s="1"/>
  <c r="CB3304" i="1"/>
  <c r="BX3304" i="1" s="1"/>
  <c r="BY3304" i="1" s="1"/>
  <c r="CB3272" i="1"/>
  <c r="BX3272" i="1" s="1"/>
  <c r="BY3272" i="1" s="1"/>
  <c r="CB2696" i="1"/>
  <c r="BX2696" i="1" s="1"/>
  <c r="BY2696" i="1" s="1"/>
  <c r="CB3140" i="1"/>
  <c r="BX3140" i="1" s="1"/>
  <c r="BY3140" i="1" s="1"/>
  <c r="CB2974" i="1"/>
  <c r="BX2974" i="1" s="1"/>
  <c r="BY2974" i="1" s="1"/>
  <c r="CB2752" i="1"/>
  <c r="BX2752" i="1" s="1"/>
  <c r="BY2752" i="1" s="1"/>
  <c r="CB2812" i="1"/>
  <c r="BX2812" i="1" s="1"/>
  <c r="BY2812" i="1" s="1"/>
  <c r="CB2761" i="1"/>
  <c r="BX2761" i="1" s="1"/>
  <c r="BY2761" i="1" s="1"/>
  <c r="CB2844" i="1"/>
  <c r="BX2844" i="1" s="1"/>
  <c r="BY2844" i="1" s="1"/>
  <c r="CB2758" i="1"/>
  <c r="BX2758" i="1" s="1"/>
  <c r="BY2758" i="1" s="1"/>
  <c r="CB2824" i="1"/>
  <c r="BX2824" i="1" s="1"/>
  <c r="BY2824" i="1" s="1"/>
  <c r="CB2755" i="1"/>
  <c r="BX2755" i="1" s="1"/>
  <c r="BY2755" i="1" s="1"/>
  <c r="CB2810" i="1"/>
  <c r="BX2810" i="1" s="1"/>
  <c r="BY2810" i="1" s="1"/>
  <c r="CB2600" i="1"/>
  <c r="BX2600" i="1" s="1"/>
  <c r="BY2600" i="1" s="1"/>
  <c r="CB2502" i="1"/>
  <c r="BX2502" i="1" s="1"/>
  <c r="BY2502" i="1" s="1"/>
  <c r="CB2411" i="1"/>
  <c r="BX2411" i="1" s="1"/>
  <c r="BY2411" i="1" s="1"/>
  <c r="CB2504" i="1"/>
  <c r="BX2504" i="1" s="1"/>
  <c r="BY2504" i="1" s="1"/>
  <c r="CB2440" i="1"/>
  <c r="BX2440" i="1" s="1"/>
  <c r="BY2440" i="1" s="1"/>
  <c r="CB2621" i="1"/>
  <c r="BX2621" i="1" s="1"/>
  <c r="BY2621" i="1" s="1"/>
  <c r="CB2498" i="1"/>
  <c r="BX2498" i="1" s="1"/>
  <c r="BY2498" i="1" s="1"/>
  <c r="CB2588" i="1"/>
  <c r="BX2588" i="1" s="1"/>
  <c r="BY2588" i="1" s="1"/>
  <c r="CB2435" i="1"/>
  <c r="BX2435" i="1" s="1"/>
  <c r="BY2435" i="1" s="1"/>
  <c r="CB2408" i="1"/>
  <c r="BX2408" i="1" s="1"/>
  <c r="BY2408" i="1" s="1"/>
  <c r="CB2492" i="1"/>
  <c r="BX2492" i="1" s="1"/>
  <c r="BY2492" i="1" s="1"/>
  <c r="CB2466" i="1"/>
  <c r="BX2466" i="1" s="1"/>
  <c r="BY2466" i="1" s="1"/>
  <c r="CB2404" i="1"/>
  <c r="BX2404" i="1" s="1"/>
  <c r="BY2404" i="1" s="1"/>
  <c r="CB2388" i="1"/>
  <c r="BX2388" i="1" s="1"/>
  <c r="BY2388" i="1" s="1"/>
  <c r="CB2280" i="1"/>
  <c r="BX2280" i="1" s="1"/>
  <c r="BY2280" i="1" s="1"/>
  <c r="CB2201" i="1"/>
  <c r="BX2201" i="1" s="1"/>
  <c r="BY2201" i="1" s="1"/>
  <c r="CB2353" i="1"/>
  <c r="BX2353" i="1" s="1"/>
  <c r="BY2353" i="1" s="1"/>
  <c r="CB2316" i="1"/>
  <c r="BX2316" i="1" s="1"/>
  <c r="BY2316" i="1" s="1"/>
  <c r="CB2370" i="1"/>
  <c r="BX2370" i="1" s="1"/>
  <c r="BY2370" i="1" s="1"/>
  <c r="CB2285" i="1"/>
  <c r="BX2285" i="1" s="1"/>
  <c r="BY2285" i="1" s="1"/>
  <c r="CB2364" i="1"/>
  <c r="BX2364" i="1" s="1"/>
  <c r="BY2364" i="1" s="1"/>
  <c r="CB2288" i="1"/>
  <c r="BX2288" i="1" s="1"/>
  <c r="BY2288" i="1" s="1"/>
  <c r="CB2368" i="1"/>
  <c r="BX2368" i="1" s="1"/>
  <c r="BY2368" i="1" s="1"/>
  <c r="CB2113" i="1"/>
  <c r="BX2113" i="1" s="1"/>
  <c r="BY2113" i="1" s="1"/>
  <c r="CB2240" i="1"/>
  <c r="BX2240" i="1" s="1"/>
  <c r="BY2240" i="1" s="1"/>
  <c r="CB2234" i="1"/>
  <c r="BX2234" i="1" s="1"/>
  <c r="BY2234" i="1" s="1"/>
  <c r="CB2273" i="1"/>
  <c r="BX2273" i="1" s="1"/>
  <c r="BY2273" i="1" s="1"/>
  <c r="CB2251" i="1"/>
  <c r="BX2251" i="1" s="1"/>
  <c r="BY2251" i="1" s="1"/>
  <c r="CB2223" i="1"/>
  <c r="BX2223" i="1" s="1"/>
  <c r="BY2223" i="1" s="1"/>
  <c r="CB2287" i="1"/>
  <c r="BX2287" i="1" s="1"/>
  <c r="BY2287" i="1" s="1"/>
  <c r="CB2226" i="1"/>
  <c r="BX2226" i="1" s="1"/>
  <c r="BY2226" i="1" s="1"/>
  <c r="CB2157" i="1"/>
  <c r="BX2157" i="1" s="1"/>
  <c r="BY2157" i="1" s="1"/>
  <c r="CB2056" i="1"/>
  <c r="BX2056" i="1" s="1"/>
  <c r="BY2056" i="1" s="1"/>
  <c r="CB2091" i="1"/>
  <c r="BX2091" i="1" s="1"/>
  <c r="BY2091" i="1" s="1"/>
  <c r="CB2076" i="1"/>
  <c r="BX2076" i="1" s="1"/>
  <c r="BY2076" i="1" s="1"/>
  <c r="CB1997" i="1"/>
  <c r="BX1997" i="1" s="1"/>
  <c r="BY1997" i="1" s="1"/>
  <c r="CB2148" i="1"/>
  <c r="BX2148" i="1" s="1"/>
  <c r="BY2148" i="1" s="1"/>
  <c r="CB2132" i="1"/>
  <c r="BX2132" i="1" s="1"/>
  <c r="BY2132" i="1" s="1"/>
  <c r="CB1899" i="1"/>
  <c r="BX1899" i="1" s="1"/>
  <c r="BY1899" i="1" s="1"/>
  <c r="CB1745" i="1"/>
  <c r="BX1745" i="1" s="1"/>
  <c r="BY1745" i="1" s="1"/>
  <c r="CB1876" i="1"/>
  <c r="BX1876" i="1" s="1"/>
  <c r="BY1876" i="1" s="1"/>
  <c r="CB1857" i="1"/>
  <c r="BX1857" i="1" s="1"/>
  <c r="BY1857" i="1" s="1"/>
  <c r="CB1752" i="1"/>
  <c r="BX1752" i="1" s="1"/>
  <c r="BY1752" i="1" s="1"/>
  <c r="CB2020" i="1"/>
  <c r="BX2020" i="1" s="1"/>
  <c r="BY2020" i="1" s="1"/>
  <c r="CB1975" i="1"/>
  <c r="BX1975" i="1" s="1"/>
  <c r="BY1975" i="1" s="1"/>
  <c r="CB1959" i="1"/>
  <c r="BX1959" i="1" s="1"/>
  <c r="BY1959" i="1" s="1"/>
  <c r="CB1943" i="1"/>
  <c r="BX1943" i="1" s="1"/>
  <c r="BY1943" i="1" s="1"/>
  <c r="CB1749" i="1"/>
  <c r="BX1749" i="1" s="1"/>
  <c r="BY1749" i="1" s="1"/>
  <c r="CB1715" i="1"/>
  <c r="BX1715" i="1" s="1"/>
  <c r="BY1715" i="1" s="1"/>
  <c r="CB1784" i="1"/>
  <c r="BX1784" i="1" s="1"/>
  <c r="BY1784" i="1" s="1"/>
  <c r="CB1748" i="1"/>
  <c r="BX1748" i="1" s="1"/>
  <c r="BY1748" i="1" s="1"/>
  <c r="CB1620" i="1"/>
  <c r="BX1620" i="1" s="1"/>
  <c r="BY1620" i="1" s="1"/>
  <c r="CB1738" i="1"/>
  <c r="BX1738" i="1" s="1"/>
  <c r="BY1738" i="1" s="1"/>
  <c r="CB1614" i="1"/>
  <c r="BX1614" i="1" s="1"/>
  <c r="BY1614" i="1" s="1"/>
  <c r="CB1744" i="1"/>
  <c r="BX1744" i="1" s="1"/>
  <c r="BY1744" i="1" s="1"/>
  <c r="CB1702" i="1"/>
  <c r="BX1702" i="1" s="1"/>
  <c r="BY1702" i="1" s="1"/>
  <c r="CB1668" i="1"/>
  <c r="BX1668" i="1" s="1"/>
  <c r="BY1668" i="1" s="1"/>
  <c r="CB1782" i="1"/>
  <c r="BX1782" i="1" s="1"/>
  <c r="BY1782" i="1" s="1"/>
  <c r="CB1690" i="1"/>
  <c r="BX1690" i="1" s="1"/>
  <c r="BY1690" i="1" s="1"/>
  <c r="CB1618" i="1"/>
  <c r="BX1618" i="1" s="1"/>
  <c r="BY1618" i="1" s="1"/>
  <c r="CB1657" i="1"/>
  <c r="BX1657" i="1" s="1"/>
  <c r="BY1657" i="1" s="1"/>
  <c r="CB1762" i="1"/>
  <c r="BX1762" i="1" s="1"/>
  <c r="BY1762" i="1" s="1"/>
  <c r="CB1619" i="1"/>
  <c r="BX1619" i="1" s="1"/>
  <c r="BY1619" i="1" s="1"/>
  <c r="CB1595" i="1"/>
  <c r="BX1595" i="1" s="1"/>
  <c r="BY1595" i="1" s="1"/>
  <c r="CB1645" i="1"/>
  <c r="BX1645" i="1" s="1"/>
  <c r="BY1645" i="1" s="1"/>
  <c r="CB1593" i="1"/>
  <c r="BX1593" i="1" s="1"/>
  <c r="BY1593" i="1" s="1"/>
  <c r="CB1549" i="1"/>
  <c r="BX1549" i="1" s="1"/>
  <c r="BY1549" i="1" s="1"/>
  <c r="CB1649" i="1"/>
  <c r="BX1649" i="1" s="1"/>
  <c r="BY1649" i="1" s="1"/>
  <c r="CB1621" i="1"/>
  <c r="BX1621" i="1" s="1"/>
  <c r="BY1621" i="1" s="1"/>
  <c r="CB1462" i="1"/>
  <c r="BX1462" i="1" s="1"/>
  <c r="BY1462" i="1" s="1"/>
  <c r="CB1446" i="1"/>
  <c r="BX1446" i="1" s="1"/>
  <c r="BY1446" i="1" s="1"/>
  <c r="CB1517" i="1"/>
  <c r="BX1517" i="1" s="1"/>
  <c r="BY1517" i="1" s="1"/>
  <c r="CB1521" i="1"/>
  <c r="BX1521" i="1" s="1"/>
  <c r="BY1521" i="1" s="1"/>
  <c r="CB1466" i="1"/>
  <c r="BX1466" i="1" s="1"/>
  <c r="BY1466" i="1" s="1"/>
  <c r="CB1450" i="1"/>
  <c r="BX1450" i="1" s="1"/>
  <c r="BY1450" i="1" s="1"/>
  <c r="CB1318" i="1"/>
  <c r="CB1351" i="1"/>
  <c r="CB1378" i="1"/>
  <c r="BX1378" i="1" s="1"/>
  <c r="CB1307" i="1"/>
  <c r="BX1307" i="1" s="1"/>
  <c r="CB1267" i="1"/>
  <c r="CB1354" i="1"/>
  <c r="CB1338" i="1"/>
  <c r="CB1321" i="1"/>
  <c r="BX1321" i="1" s="1"/>
  <c r="CB1327" i="1"/>
  <c r="BX1327" i="1" s="1"/>
  <c r="CB1295" i="1"/>
  <c r="BX1295" i="1" s="1"/>
  <c r="CB1322" i="1"/>
  <c r="BX1322" i="1" s="1"/>
  <c r="CB1299" i="1"/>
  <c r="BX1299" i="1" s="1"/>
  <c r="CB1309" i="1"/>
  <c r="CB1247" i="1"/>
  <c r="BX1247" i="1" s="1"/>
  <c r="CB1279" i="1"/>
  <c r="BX1279" i="1" s="1"/>
  <c r="CB1235" i="1"/>
  <c r="CB1212" i="1"/>
  <c r="BX1212" i="1" s="1"/>
  <c r="CB1209" i="1"/>
  <c r="BX1209" i="1" s="1"/>
  <c r="CB1206" i="1"/>
  <c r="BX1206" i="1" s="1"/>
  <c r="CB1192" i="1"/>
  <c r="BX1192" i="1" s="1"/>
  <c r="CB1109" i="1"/>
  <c r="BX1109" i="1" s="1"/>
  <c r="CB1186" i="1"/>
  <c r="CB1148" i="1"/>
  <c r="BX1148" i="1" s="1"/>
  <c r="CB1161" i="1"/>
  <c r="CB1152" i="1"/>
  <c r="BX1152" i="1" s="1"/>
  <c r="CB1112" i="1"/>
  <c r="CB1146" i="1"/>
  <c r="BX1146" i="1" s="1"/>
  <c r="CB1107" i="1"/>
  <c r="CB1086" i="1"/>
  <c r="CB1069" i="1"/>
  <c r="BX1069" i="1" s="1"/>
  <c r="CB1089" i="1"/>
  <c r="CB1019" i="1"/>
  <c r="BX1019" i="1" s="1"/>
  <c r="CB1001" i="1"/>
  <c r="CB3734" i="1"/>
  <c r="BX3734" i="1" s="1"/>
  <c r="BY3734" i="1" s="1"/>
  <c r="CB3784" i="1"/>
  <c r="BX3784" i="1" s="1"/>
  <c r="BY3784" i="1" s="1"/>
  <c r="CB3752" i="1"/>
  <c r="BX3752" i="1" s="1"/>
  <c r="BY3752" i="1" s="1"/>
  <c r="CB3660" i="1"/>
  <c r="BX3660" i="1" s="1"/>
  <c r="BY3660" i="1" s="1"/>
  <c r="CB3811" i="1"/>
  <c r="BX3811" i="1" s="1"/>
  <c r="BY3811" i="1" s="1"/>
  <c r="CB3990" i="1"/>
  <c r="BX3990" i="1" s="1"/>
  <c r="BY3990" i="1" s="1"/>
  <c r="CB3926" i="1"/>
  <c r="BX3926" i="1" s="1"/>
  <c r="BY3926" i="1" s="1"/>
  <c r="CB3862" i="1"/>
  <c r="BX3862" i="1" s="1"/>
  <c r="BY3862" i="1" s="1"/>
  <c r="CB3996" i="1"/>
  <c r="BX3996" i="1" s="1"/>
  <c r="BY3996" i="1" s="1"/>
  <c r="CB3932" i="1"/>
  <c r="BX3932" i="1" s="1"/>
  <c r="BY3932" i="1" s="1"/>
  <c r="CB3868" i="1"/>
  <c r="BX3868" i="1" s="1"/>
  <c r="BY3868" i="1" s="1"/>
  <c r="CB3810" i="1"/>
  <c r="BX3810" i="1" s="1"/>
  <c r="BY3810" i="1" s="1"/>
  <c r="CB3778" i="1"/>
  <c r="BX3778" i="1" s="1"/>
  <c r="BY3778" i="1" s="1"/>
  <c r="CB3742" i="1"/>
  <c r="BX3742" i="1" s="1"/>
  <c r="BY3742" i="1" s="1"/>
  <c r="CB3940" i="1"/>
  <c r="BX3940" i="1" s="1"/>
  <c r="BY3940" i="1" s="1"/>
  <c r="CB3941" i="1"/>
  <c r="BX3941" i="1" s="1"/>
  <c r="BY3941" i="1" s="1"/>
  <c r="CB3877" i="1"/>
  <c r="BX3877" i="1" s="1"/>
  <c r="BY3877" i="1" s="1"/>
  <c r="CB3744" i="1"/>
  <c r="BX3744" i="1" s="1"/>
  <c r="BY3744" i="1" s="1"/>
  <c r="CB3927" i="1"/>
  <c r="BX3927" i="1" s="1"/>
  <c r="BY3927" i="1" s="1"/>
  <c r="CB3995" i="1"/>
  <c r="BX3995" i="1" s="1"/>
  <c r="BY3995" i="1" s="1"/>
  <c r="CB3931" i="1"/>
  <c r="BX3931" i="1" s="1"/>
  <c r="BY3931" i="1" s="1"/>
  <c r="CB3867" i="1"/>
  <c r="BX3867" i="1" s="1"/>
  <c r="BY3867" i="1" s="1"/>
  <c r="CB3812" i="1"/>
  <c r="BX3812" i="1" s="1"/>
  <c r="BY3812" i="1" s="1"/>
  <c r="CB3780" i="1"/>
  <c r="BX3780" i="1" s="1"/>
  <c r="BY3780" i="1" s="1"/>
  <c r="CB3746" i="1"/>
  <c r="BX3746" i="1" s="1"/>
  <c r="BY3746" i="1" s="1"/>
  <c r="CB3700" i="1"/>
  <c r="BX3700" i="1" s="1"/>
  <c r="BY3700" i="1" s="1"/>
  <c r="CB3758" i="1"/>
  <c r="BX3758" i="1" s="1"/>
  <c r="BY3758" i="1" s="1"/>
  <c r="CB3966" i="1"/>
  <c r="BX3966" i="1" s="1"/>
  <c r="BY3966" i="1" s="1"/>
  <c r="CB3902" i="1"/>
  <c r="BX3902" i="1" s="1"/>
  <c r="BY3902" i="1" s="1"/>
  <c r="CB3838" i="1"/>
  <c r="BX3838" i="1" s="1"/>
  <c r="BY3838" i="1" s="1"/>
  <c r="CB3719" i="1"/>
  <c r="BX3719" i="1" s="1"/>
  <c r="BY3719" i="1" s="1"/>
  <c r="CB3671" i="1"/>
  <c r="BX3671" i="1" s="1"/>
  <c r="BY3671" i="1" s="1"/>
  <c r="CB3576" i="1"/>
  <c r="BX3576" i="1" s="1"/>
  <c r="BY3576" i="1" s="1"/>
  <c r="CB3489" i="1"/>
  <c r="BX3489" i="1" s="1"/>
  <c r="BY3489" i="1" s="1"/>
  <c r="CB2373" i="1"/>
  <c r="BX2373" i="1" s="1"/>
  <c r="BY2373" i="1" s="1"/>
  <c r="CB3454" i="1"/>
  <c r="BX3454" i="1" s="1"/>
  <c r="BY3454" i="1" s="1"/>
  <c r="CB3417" i="1"/>
  <c r="BX3417" i="1" s="1"/>
  <c r="BY3417" i="1" s="1"/>
  <c r="CB3160" i="1"/>
  <c r="BX3160" i="1" s="1"/>
  <c r="BY3160" i="1" s="1"/>
  <c r="CB3298" i="1"/>
  <c r="BX3298" i="1" s="1"/>
  <c r="BY3298" i="1" s="1"/>
  <c r="CB3180" i="1"/>
  <c r="BX3180" i="1" s="1"/>
  <c r="BY3180" i="1" s="1"/>
  <c r="CB3054" i="1"/>
  <c r="BX3054" i="1" s="1"/>
  <c r="BY3054" i="1" s="1"/>
  <c r="CB3324" i="1"/>
  <c r="BX3324" i="1" s="1"/>
  <c r="BY3324" i="1" s="1"/>
  <c r="CB3107" i="1"/>
  <c r="BX3107" i="1" s="1"/>
  <c r="BY3107" i="1" s="1"/>
  <c r="CB3374" i="1"/>
  <c r="BX3374" i="1" s="1"/>
  <c r="BY3374" i="1" s="1"/>
  <c r="CB2748" i="1"/>
  <c r="BX2748" i="1" s="1"/>
  <c r="BY2748" i="1" s="1"/>
  <c r="CB2624" i="1"/>
  <c r="BX2624" i="1" s="1"/>
  <c r="BY2624" i="1" s="1"/>
  <c r="CB2401" i="1"/>
  <c r="BX2401" i="1" s="1"/>
  <c r="BY2401" i="1" s="1"/>
  <c r="CB2272" i="1"/>
  <c r="BX2272" i="1" s="1"/>
  <c r="BY2272" i="1" s="1"/>
  <c r="CB2250" i="1"/>
  <c r="BX2250" i="1" s="1"/>
  <c r="BY2250" i="1" s="1"/>
  <c r="CB2219" i="1"/>
  <c r="BX2219" i="1" s="1"/>
  <c r="BY2219" i="1" s="1"/>
  <c r="CB2025" i="1"/>
  <c r="BX2025" i="1" s="1"/>
  <c r="BY2025" i="1" s="1"/>
  <c r="CB2074" i="1"/>
  <c r="BX2074" i="1" s="1"/>
  <c r="BY2074" i="1" s="1"/>
  <c r="CB2099" i="1"/>
  <c r="BX2099" i="1" s="1"/>
  <c r="BY2099" i="1" s="1"/>
  <c r="CB2180" i="1"/>
  <c r="BX2180" i="1" s="1"/>
  <c r="BY2180" i="1" s="1"/>
  <c r="CB1897" i="1"/>
  <c r="BX1897" i="1" s="1"/>
  <c r="BY1897" i="1" s="1"/>
  <c r="CB1756" i="1"/>
  <c r="BX1756" i="1" s="1"/>
  <c r="BY1756" i="1" s="1"/>
  <c r="CB1662" i="1"/>
  <c r="BX1662" i="1" s="1"/>
  <c r="BY1662" i="1" s="1"/>
  <c r="CB1460" i="1"/>
  <c r="BX1460" i="1" s="1"/>
  <c r="BY1460" i="1" s="1"/>
  <c r="CB1160" i="1"/>
  <c r="BX1160" i="1" s="1"/>
  <c r="CB3997" i="1"/>
  <c r="BX3997" i="1" s="1"/>
  <c r="BY3997" i="1" s="1"/>
  <c r="CB3933" i="1"/>
  <c r="BX3933" i="1" s="1"/>
  <c r="BY3933" i="1" s="1"/>
  <c r="CB3869" i="1"/>
  <c r="BX3869" i="1" s="1"/>
  <c r="BY3869" i="1" s="1"/>
  <c r="CB1127" i="1"/>
  <c r="BX1127" i="1" s="1"/>
  <c r="CB1487" i="1"/>
  <c r="BX1487" i="1" s="1"/>
  <c r="BY1487" i="1" s="1"/>
  <c r="CB1874" i="1"/>
  <c r="BX1874" i="1" s="1"/>
  <c r="BY1874" i="1" s="1"/>
  <c r="CB2800" i="1"/>
  <c r="BX2800" i="1" s="1"/>
  <c r="BY2800" i="1" s="1"/>
  <c r="CB3635" i="1"/>
  <c r="BX3635" i="1" s="1"/>
  <c r="BY3635" i="1" s="1"/>
  <c r="CB1098" i="1"/>
  <c r="BX1098" i="1" s="1"/>
  <c r="CB1129" i="1"/>
  <c r="BX1129" i="1" s="1"/>
  <c r="CB1340" i="1"/>
  <c r="BX1340" i="1" s="1"/>
  <c r="CB1475" i="1"/>
  <c r="BX1475" i="1" s="1"/>
  <c r="BY1475" i="1" s="1"/>
  <c r="CB1773" i="1"/>
  <c r="BX1773" i="1" s="1"/>
  <c r="BY1773" i="1" s="1"/>
  <c r="CB2079" i="1"/>
  <c r="BX2079" i="1" s="1"/>
  <c r="BY2079" i="1" s="1"/>
  <c r="CB2533" i="1"/>
  <c r="BX2533" i="1" s="1"/>
  <c r="BY2533" i="1" s="1"/>
  <c r="CB2350" i="1"/>
  <c r="BX2350" i="1" s="1"/>
  <c r="BY2350" i="1" s="1"/>
  <c r="CB2607" i="1"/>
  <c r="BX2607" i="1" s="1"/>
  <c r="BY2607" i="1" s="1"/>
  <c r="CB2952" i="1"/>
  <c r="BX2952" i="1" s="1"/>
  <c r="BY2952" i="1" s="1"/>
  <c r="CB3219" i="1"/>
  <c r="BX3219" i="1" s="1"/>
  <c r="BY3219" i="1" s="1"/>
  <c r="CB2836" i="1"/>
  <c r="BX2836" i="1" s="1"/>
  <c r="BY2836" i="1" s="1"/>
  <c r="CB2934" i="1"/>
  <c r="BX2934" i="1" s="1"/>
  <c r="BY2934" i="1" s="1"/>
  <c r="CB3289" i="1"/>
  <c r="BX3289" i="1" s="1"/>
  <c r="BY3289" i="1" s="1"/>
  <c r="CB3602" i="1"/>
  <c r="BX3602" i="1" s="1"/>
  <c r="BY3602" i="1" s="1"/>
  <c r="CB3605" i="1"/>
  <c r="BX3605" i="1" s="1"/>
  <c r="BY3605" i="1" s="1"/>
  <c r="CB2044" i="1"/>
  <c r="BX2044" i="1" s="1"/>
  <c r="BY2044" i="1" s="1"/>
  <c r="CB2547" i="1"/>
  <c r="BX2547" i="1" s="1"/>
  <c r="BY2547" i="1" s="1"/>
  <c r="CB3185" i="1"/>
  <c r="BX3185" i="1" s="1"/>
  <c r="BY3185" i="1" s="1"/>
  <c r="CB3479" i="1"/>
  <c r="BX3479" i="1" s="1"/>
  <c r="BY3479" i="1" s="1"/>
  <c r="CB1091" i="1"/>
  <c r="CB1142" i="1"/>
  <c r="BX1142" i="1" s="1"/>
  <c r="CB1281" i="1"/>
  <c r="BX1281" i="1" s="1"/>
  <c r="CB1482" i="1"/>
  <c r="BX1482" i="1" s="1"/>
  <c r="BY1482" i="1" s="1"/>
  <c r="CB1495" i="1"/>
  <c r="BX1495" i="1" s="1"/>
  <c r="BY1495" i="1" s="1"/>
  <c r="CB1852" i="1"/>
  <c r="BX1852" i="1" s="1"/>
  <c r="BY1852" i="1" s="1"/>
  <c r="CB1958" i="1"/>
  <c r="BX1958" i="1" s="1"/>
  <c r="BY1958" i="1" s="1"/>
  <c r="CB2045" i="1"/>
  <c r="BX2045" i="1" s="1"/>
  <c r="BY2045" i="1" s="1"/>
  <c r="CB2198" i="1"/>
  <c r="BX2198" i="1" s="1"/>
  <c r="BY2198" i="1" s="1"/>
  <c r="CB2505" i="1"/>
  <c r="BX2505" i="1" s="1"/>
  <c r="BY2505" i="1" s="1"/>
  <c r="CB2565" i="1"/>
  <c r="BX2565" i="1" s="1"/>
  <c r="BY2565" i="1" s="1"/>
  <c r="CB2463" i="1"/>
  <c r="BX2463" i="1" s="1"/>
  <c r="BY2463" i="1" s="1"/>
  <c r="CB2799" i="1"/>
  <c r="BX2799" i="1" s="1"/>
  <c r="BY2799" i="1" s="1"/>
  <c r="CB2738" i="1"/>
  <c r="BX2738" i="1" s="1"/>
  <c r="BY2738" i="1" s="1"/>
  <c r="CB3118" i="1"/>
  <c r="BX3118" i="1" s="1"/>
  <c r="BY3118" i="1" s="1"/>
  <c r="CB3640" i="1"/>
  <c r="BX3640" i="1" s="1"/>
  <c r="BY3640" i="1" s="1"/>
  <c r="CB3659" i="1"/>
  <c r="BX3659" i="1" s="1"/>
  <c r="BY3659" i="1" s="1"/>
  <c r="CB3381" i="1"/>
  <c r="BX3381" i="1" s="1"/>
  <c r="BY3381" i="1" s="1"/>
  <c r="CB3661" i="1"/>
  <c r="BX3661" i="1" s="1"/>
  <c r="BY3661" i="1" s="1"/>
  <c r="CB3343" i="1"/>
  <c r="BX3343" i="1" s="1"/>
  <c r="BY3343" i="1" s="1"/>
  <c r="CB2051" i="1"/>
  <c r="BX2051" i="1" s="1"/>
  <c r="BY2051" i="1" s="1"/>
  <c r="CB1986" i="1"/>
  <c r="BX1986" i="1" s="1"/>
  <c r="BY1986" i="1" s="1"/>
  <c r="CB2548" i="1"/>
  <c r="BX2548" i="1" s="1"/>
  <c r="BY2548" i="1" s="1"/>
  <c r="CB2718" i="1"/>
  <c r="BX2718" i="1" s="1"/>
  <c r="BY2718" i="1" s="1"/>
  <c r="CB2916" i="1"/>
  <c r="BX2916" i="1" s="1"/>
  <c r="BY2916" i="1" s="1"/>
  <c r="CB3191" i="1"/>
  <c r="BX3191" i="1" s="1"/>
  <c r="BY3191" i="1" s="1"/>
  <c r="CB3291" i="1"/>
  <c r="BX3291" i="1" s="1"/>
  <c r="BY3291" i="1" s="1"/>
  <c r="CB3063" i="1"/>
  <c r="BX3063" i="1" s="1"/>
  <c r="BY3063" i="1" s="1"/>
  <c r="CB3386" i="1"/>
  <c r="BX3386" i="1" s="1"/>
  <c r="BY3386" i="1" s="1"/>
  <c r="CB3590" i="1"/>
  <c r="BX3590" i="1" s="1"/>
  <c r="BY3590" i="1" s="1"/>
  <c r="CB3577" i="1"/>
  <c r="BX3577" i="1" s="1"/>
  <c r="BY3577" i="1" s="1"/>
  <c r="CB1424" i="1"/>
  <c r="BX1424" i="1" s="1"/>
  <c r="BY1424" i="1" s="1"/>
  <c r="CB1560" i="1"/>
  <c r="BX1560" i="1" s="1"/>
  <c r="BY1560" i="1" s="1"/>
  <c r="CB1828" i="1"/>
  <c r="BX1828" i="1" s="1"/>
  <c r="BY1828" i="1" s="1"/>
  <c r="CB1571" i="1"/>
  <c r="BX1571" i="1" s="1"/>
  <c r="BY1571" i="1" s="1"/>
  <c r="CB1035" i="1"/>
  <c r="BX1035" i="1" s="1"/>
  <c r="CB1059" i="1"/>
  <c r="CB1419" i="1"/>
  <c r="BX1419" i="1" s="1"/>
  <c r="BY1419" i="1" s="1"/>
  <c r="CB1449" i="1"/>
  <c r="BX1449" i="1" s="1"/>
  <c r="BY1449" i="1" s="1"/>
  <c r="CB1679" i="1"/>
  <c r="BX1679" i="1" s="1"/>
  <c r="BY1679" i="1" s="1"/>
  <c r="CB1822" i="1"/>
  <c r="BX1822" i="1" s="1"/>
  <c r="BY1822" i="1" s="1"/>
  <c r="CB1994" i="1"/>
  <c r="BX1994" i="1" s="1"/>
  <c r="BY1994" i="1" s="1"/>
  <c r="CB2055" i="1"/>
  <c r="BX2055" i="1" s="1"/>
  <c r="BY2055" i="1" s="1"/>
  <c r="CB2522" i="1"/>
  <c r="BX2522" i="1" s="1"/>
  <c r="BY2522" i="1" s="1"/>
  <c r="CB2784" i="1"/>
  <c r="BX2784" i="1" s="1"/>
  <c r="BY2784" i="1" s="1"/>
  <c r="CB2910" i="1"/>
  <c r="BX2910" i="1" s="1"/>
  <c r="BY2910" i="1" s="1"/>
  <c r="CB3241" i="1"/>
  <c r="BX3241" i="1" s="1"/>
  <c r="BY3241" i="1" s="1"/>
  <c r="CB3353" i="1"/>
  <c r="BX3353" i="1" s="1"/>
  <c r="BY3353" i="1" s="1"/>
  <c r="CB3523" i="1"/>
  <c r="BX3523" i="1" s="1"/>
  <c r="BY3523" i="1" s="1"/>
  <c r="CB3657" i="1"/>
  <c r="BX3657" i="1" s="1"/>
  <c r="BY3657" i="1" s="1"/>
  <c r="CB3458" i="1"/>
  <c r="BX3458" i="1" s="1"/>
  <c r="BY3458" i="1" s="1"/>
  <c r="CB1390" i="1"/>
  <c r="BX1390" i="1" s="1"/>
  <c r="CB1040" i="1"/>
  <c r="BX1040" i="1" s="1"/>
  <c r="CB1047" i="1"/>
  <c r="BX1047" i="1" s="1"/>
  <c r="CB1264" i="1"/>
  <c r="BX1264" i="1" s="1"/>
  <c r="CB1316" i="1"/>
  <c r="CB1400" i="1"/>
  <c r="BX1400" i="1" s="1"/>
  <c r="CB1406" i="1"/>
  <c r="BX1406" i="1" s="1"/>
  <c r="CB1548" i="1"/>
  <c r="BX1548" i="1" s="1"/>
  <c r="BY1548" i="1" s="1"/>
  <c r="CB1855" i="1"/>
  <c r="BX1855" i="1" s="1"/>
  <c r="BY1855" i="1" s="1"/>
  <c r="CB2063" i="1"/>
  <c r="BX2063" i="1" s="1"/>
  <c r="BY2063" i="1" s="1"/>
  <c r="CB2525" i="1"/>
  <c r="BX2525" i="1" s="1"/>
  <c r="BY2525" i="1" s="1"/>
  <c r="CB2852" i="1"/>
  <c r="BX2852" i="1" s="1"/>
  <c r="BY2852" i="1" s="1"/>
  <c r="CB3259" i="1"/>
  <c r="BX3259" i="1" s="1"/>
  <c r="BY3259" i="1" s="1"/>
  <c r="CB3622" i="1"/>
  <c r="BX3622" i="1" s="1"/>
  <c r="BY3622" i="1" s="1"/>
  <c r="CB3594" i="1"/>
  <c r="BX3594" i="1" s="1"/>
  <c r="BY3594" i="1" s="1"/>
  <c r="CB3653" i="1"/>
  <c r="BX3653" i="1" s="1"/>
  <c r="BY3653" i="1" s="1"/>
  <c r="CB3351" i="1"/>
  <c r="BX3351" i="1" s="1"/>
  <c r="BY3351" i="1" s="1"/>
  <c r="CB1477" i="1"/>
  <c r="BX1477" i="1" s="1"/>
  <c r="BY1477" i="1" s="1"/>
  <c r="CB1990" i="1"/>
  <c r="BX1990" i="1" s="1"/>
  <c r="BY1990" i="1" s="1"/>
  <c r="CB2740" i="1"/>
  <c r="BX2740" i="1" s="1"/>
  <c r="BY2740" i="1" s="1"/>
  <c r="CB1124" i="1"/>
  <c r="BX1124" i="1" s="1"/>
  <c r="CB1253" i="1"/>
  <c r="BX1253" i="1" s="1"/>
  <c r="CB1437" i="1"/>
  <c r="BX1437" i="1" s="1"/>
  <c r="BY1437" i="1" s="1"/>
  <c r="CB1540" i="1"/>
  <c r="BX1540" i="1" s="1"/>
  <c r="BY1540" i="1" s="1"/>
  <c r="CB1952" i="1"/>
  <c r="BX1952" i="1" s="1"/>
  <c r="BY1952" i="1" s="1"/>
  <c r="CB2015" i="1"/>
  <c r="BX2015" i="1" s="1"/>
  <c r="BY2015" i="1" s="1"/>
  <c r="CB2275" i="1"/>
  <c r="BX2275" i="1" s="1"/>
  <c r="BY2275" i="1" s="1"/>
  <c r="CB2501" i="1"/>
  <c r="BX2501" i="1" s="1"/>
  <c r="BY2501" i="1" s="1"/>
  <c r="CB2573" i="1"/>
  <c r="BX2573" i="1" s="1"/>
  <c r="BY2573" i="1" s="1"/>
  <c r="CB2622" i="1"/>
  <c r="BX2622" i="1" s="1"/>
  <c r="BY2622" i="1" s="1"/>
  <c r="CB2822" i="1"/>
  <c r="BX2822" i="1" s="1"/>
  <c r="BY2822" i="1" s="1"/>
  <c r="CB2912" i="1"/>
  <c r="BX2912" i="1" s="1"/>
  <c r="BY2912" i="1" s="1"/>
  <c r="CB3229" i="1"/>
  <c r="BX3229" i="1" s="1"/>
  <c r="BY3229" i="1" s="1"/>
  <c r="CB3720" i="1"/>
  <c r="BX3720" i="1" s="1"/>
  <c r="BY3720" i="1" s="1"/>
  <c r="CB3673" i="1"/>
  <c r="BX3673" i="1" s="1"/>
  <c r="BY3673" i="1" s="1"/>
  <c r="CB3517" i="1"/>
  <c r="BX3517" i="1" s="1"/>
  <c r="BY3517" i="1" s="1"/>
  <c r="CB3416" i="1"/>
  <c r="BX3416" i="1" s="1"/>
  <c r="BY3416" i="1" s="1"/>
  <c r="CB1260" i="1"/>
  <c r="BX1260" i="1" s="1"/>
  <c r="CB1567" i="1"/>
  <c r="BX1567" i="1" s="1"/>
  <c r="BY1567" i="1" s="1"/>
  <c r="CB2531" i="1"/>
  <c r="BX2531" i="1" s="1"/>
  <c r="BY2531" i="1" s="1"/>
  <c r="CB3034" i="1"/>
  <c r="BX3034" i="1" s="1"/>
  <c r="BY3034" i="1" s="1"/>
  <c r="CB1042" i="1"/>
  <c r="BX1042" i="1" s="1"/>
  <c r="CB1433" i="1"/>
  <c r="BX1433" i="1" s="1"/>
  <c r="BY1433" i="1" s="1"/>
  <c r="CB1036" i="1"/>
  <c r="CB1381" i="1"/>
  <c r="CB1455" i="1"/>
  <c r="BX1455" i="1" s="1"/>
  <c r="BY1455" i="1" s="1"/>
  <c r="CB1501" i="1"/>
  <c r="BX1501" i="1" s="1"/>
  <c r="BY1501" i="1" s="1"/>
  <c r="CB2018" i="1"/>
  <c r="BX2018" i="1" s="1"/>
  <c r="BY2018" i="1" s="1"/>
  <c r="CB2029" i="1"/>
  <c r="BX2029" i="1" s="1"/>
  <c r="BY2029" i="1" s="1"/>
  <c r="CB2347" i="1"/>
  <c r="BX2347" i="1" s="1"/>
  <c r="BY2347" i="1" s="1"/>
  <c r="CB2513" i="1"/>
  <c r="BX2513" i="1" s="1"/>
  <c r="BY2513" i="1" s="1"/>
  <c r="CB2618" i="1"/>
  <c r="BX2618" i="1" s="1"/>
  <c r="BY2618" i="1" s="1"/>
  <c r="CB3247" i="1"/>
  <c r="BX3247" i="1" s="1"/>
  <c r="BY3247" i="1" s="1"/>
  <c r="CB3315" i="1"/>
  <c r="BX3315" i="1" s="1"/>
  <c r="BY3315" i="1" s="1"/>
  <c r="CB3103" i="1"/>
  <c r="BX3103" i="1" s="1"/>
  <c r="BY3103" i="1" s="1"/>
  <c r="CB3285" i="1"/>
  <c r="BX3285" i="1" s="1"/>
  <c r="BY3285" i="1" s="1"/>
  <c r="CB3437" i="1"/>
  <c r="BX3437" i="1" s="1"/>
  <c r="BY3437" i="1" s="1"/>
  <c r="CB3450" i="1"/>
  <c r="BX3450" i="1" s="1"/>
  <c r="BY3450" i="1" s="1"/>
  <c r="CB3400" i="1"/>
  <c r="BX3400" i="1" s="1"/>
  <c r="BY3400" i="1" s="1"/>
  <c r="CB3531" i="1"/>
  <c r="BX3531" i="1" s="1"/>
  <c r="BY3531" i="1" s="1"/>
  <c r="CB1592" i="1"/>
  <c r="BX1592" i="1" s="1"/>
  <c r="BY1592" i="1" s="1"/>
  <c r="CB2092" i="1"/>
  <c r="BX2092" i="1" s="1"/>
  <c r="BY2092" i="1" s="1"/>
  <c r="CB2936" i="1"/>
  <c r="BX2936" i="1" s="1"/>
  <c r="BY2936" i="1" s="1"/>
  <c r="CB3589" i="1"/>
  <c r="BX3589" i="1" s="1"/>
  <c r="BY3589" i="1" s="1"/>
  <c r="CB1590" i="1"/>
  <c r="BX1590" i="1" s="1"/>
  <c r="BY1590" i="1" s="1"/>
  <c r="CB2299" i="1"/>
  <c r="BX2299" i="1" s="1"/>
  <c r="BY2299" i="1" s="1"/>
  <c r="CB3253" i="1"/>
  <c r="BX3253" i="1" s="1"/>
  <c r="BY3253" i="1" s="1"/>
  <c r="CB3394" i="1"/>
  <c r="BX3394" i="1" s="1"/>
  <c r="BY3394" i="1" s="1"/>
  <c r="CB1473" i="1"/>
  <c r="BX1473" i="1" s="1"/>
  <c r="BY1473" i="1" s="1"/>
  <c r="CB1833" i="1"/>
  <c r="BX1833" i="1" s="1"/>
  <c r="BY1833" i="1" s="1"/>
  <c r="CB2902" i="1"/>
  <c r="BX2902" i="1" s="1"/>
  <c r="BY2902" i="1" s="1"/>
  <c r="CB2019" i="1"/>
  <c r="BX2019" i="1" s="1"/>
  <c r="BY2019" i="1" s="1"/>
  <c r="CB2792" i="1"/>
  <c r="BX2792" i="1" s="1"/>
  <c r="BY2792" i="1" s="1"/>
  <c r="CB1422" i="1"/>
  <c r="BX1422" i="1" s="1"/>
  <c r="BY1422" i="1" s="1"/>
  <c r="CB1061" i="1"/>
  <c r="CB1948" i="1"/>
  <c r="BX1948" i="1" s="1"/>
  <c r="BY1948" i="1" s="1"/>
  <c r="CB2592" i="1"/>
  <c r="BX2592" i="1" s="1"/>
  <c r="BY2592" i="1" s="1"/>
  <c r="CB3688" i="1"/>
  <c r="BX3688" i="1" s="1"/>
  <c r="BY3688" i="1" s="1"/>
  <c r="CB1286" i="1"/>
  <c r="BX1286" i="1" s="1"/>
  <c r="CB1280" i="1"/>
  <c r="BX1280" i="1" s="1"/>
  <c r="CB1580" i="1"/>
  <c r="BX1580" i="1" s="1"/>
  <c r="BY1580" i="1" s="1"/>
  <c r="CB2590" i="1"/>
  <c r="BX2590" i="1" s="1"/>
  <c r="BY2590" i="1" s="1"/>
  <c r="CB3169" i="1"/>
  <c r="BX3169" i="1" s="1"/>
  <c r="BY3169" i="1" s="1"/>
  <c r="CB1103" i="1"/>
  <c r="BX1103" i="1" s="1"/>
  <c r="CB1282" i="1"/>
  <c r="CB1385" i="1"/>
  <c r="BX1385" i="1" s="1"/>
  <c r="CB1569" i="1"/>
  <c r="BX1569" i="1" s="1"/>
  <c r="BY1569" i="1" s="1"/>
  <c r="CB1866" i="1"/>
  <c r="BX1866" i="1" s="1"/>
  <c r="BY1866" i="1" s="1"/>
  <c r="CB2027" i="1"/>
  <c r="BX2027" i="1" s="1"/>
  <c r="BY2027" i="1" s="1"/>
  <c r="CB2310" i="1"/>
  <c r="BX2310" i="1" s="1"/>
  <c r="BY2310" i="1" s="1"/>
  <c r="CB2431" i="1"/>
  <c r="BX2431" i="1" s="1"/>
  <c r="BY2431" i="1" s="1"/>
  <c r="CB2716" i="1"/>
  <c r="BX2716" i="1" s="1"/>
  <c r="BY2716" i="1" s="1"/>
  <c r="CB2968" i="1"/>
  <c r="BX2968" i="1" s="1"/>
  <c r="BY2968" i="1" s="1"/>
  <c r="CB3235" i="1"/>
  <c r="BX3235" i="1" s="1"/>
  <c r="BY3235" i="1" s="1"/>
  <c r="CB3271" i="1"/>
  <c r="BX3271" i="1" s="1"/>
  <c r="BY3271" i="1" s="1"/>
  <c r="CB3012" i="1"/>
  <c r="BX3012" i="1" s="1"/>
  <c r="BY3012" i="1" s="1"/>
  <c r="CB3305" i="1"/>
  <c r="BX3305" i="1" s="1"/>
  <c r="BY3305" i="1" s="1"/>
  <c r="CB3638" i="1"/>
  <c r="BX3638" i="1" s="1"/>
  <c r="BY3638" i="1" s="1"/>
  <c r="CB3029" i="1"/>
  <c r="BX3029" i="1" s="1"/>
  <c r="BY3029" i="1" s="1"/>
  <c r="CB2166" i="1"/>
  <c r="BX2166" i="1" s="1"/>
  <c r="BY2166" i="1" s="1"/>
  <c r="CB3356" i="1"/>
  <c r="BX3356" i="1" s="1"/>
  <c r="BY3356" i="1" s="1"/>
  <c r="CB3645" i="1"/>
  <c r="BX3645" i="1" s="1"/>
  <c r="BY3645" i="1" s="1"/>
  <c r="CB1136" i="1"/>
  <c r="CB1498" i="1"/>
  <c r="BX1498" i="1" s="1"/>
  <c r="BY1498" i="1" s="1"/>
  <c r="CB1572" i="1"/>
  <c r="BX1572" i="1" s="1"/>
  <c r="BY1572" i="1" s="1"/>
  <c r="CB1522" i="1"/>
  <c r="BX1522" i="1" s="1"/>
  <c r="BY1522" i="1" s="1"/>
  <c r="CB1741" i="1"/>
  <c r="BX1741" i="1" s="1"/>
  <c r="BY1741" i="1" s="1"/>
  <c r="CB1962" i="1"/>
  <c r="BX1962" i="1" s="1"/>
  <c r="BY1962" i="1" s="1"/>
  <c r="CB2070" i="1"/>
  <c r="BX2070" i="1" s="1"/>
  <c r="BY2070" i="1" s="1"/>
  <c r="CB2052" i="1"/>
  <c r="BX2052" i="1" s="1"/>
  <c r="BY2052" i="1" s="1"/>
  <c r="CB2040" i="1"/>
  <c r="BX2040" i="1" s="1"/>
  <c r="BY2040" i="1" s="1"/>
  <c r="CB2519" i="1"/>
  <c r="BX2519" i="1" s="1"/>
  <c r="BY2519" i="1" s="1"/>
  <c r="CB2508" i="1"/>
  <c r="BX2508" i="1" s="1"/>
  <c r="BY2508" i="1" s="1"/>
  <c r="CB2544" i="1"/>
  <c r="BX2544" i="1" s="1"/>
  <c r="BY2544" i="1" s="1"/>
  <c r="CB2860" i="1"/>
  <c r="BX2860" i="1" s="1"/>
  <c r="BY2860" i="1" s="1"/>
  <c r="CB2803" i="1"/>
  <c r="BX2803" i="1" s="1"/>
  <c r="BY2803" i="1" s="1"/>
  <c r="CB3027" i="1"/>
  <c r="BX3027" i="1" s="1"/>
  <c r="BY3027" i="1" s="1"/>
  <c r="CB3672" i="1"/>
  <c r="BX3672" i="1" s="1"/>
  <c r="BY3672" i="1" s="1"/>
  <c r="CB3567" i="1"/>
  <c r="BX3567" i="1" s="1"/>
  <c r="BY3567" i="1" s="1"/>
  <c r="CB3421" i="1"/>
  <c r="BX3421" i="1" s="1"/>
  <c r="BY3421" i="1" s="1"/>
  <c r="CB3691" i="1"/>
  <c r="BX3691" i="1" s="1"/>
  <c r="BY3691" i="1" s="1"/>
  <c r="CB3701" i="1"/>
  <c r="BX3701" i="1" s="1"/>
  <c r="BY3701" i="1" s="1"/>
  <c r="CB1827" i="1"/>
  <c r="BX1827" i="1" s="1"/>
  <c r="BY1827" i="1" s="1"/>
  <c r="CB2083" i="1"/>
  <c r="BX2083" i="1" s="1"/>
  <c r="BY2083" i="1" s="1"/>
  <c r="CB2120" i="1"/>
  <c r="BX2120" i="1" s="1"/>
  <c r="BY2120" i="1" s="1"/>
  <c r="CB2094" i="1"/>
  <c r="BX2094" i="1" s="1"/>
  <c r="BY2094" i="1" s="1"/>
  <c r="CB2286" i="1"/>
  <c r="BX2286" i="1" s="1"/>
  <c r="BY2286" i="1" s="1"/>
  <c r="CB2556" i="1"/>
  <c r="BX2556" i="1" s="1"/>
  <c r="BY2556" i="1" s="1"/>
  <c r="CB2932" i="1"/>
  <c r="BX2932" i="1" s="1"/>
  <c r="BY2932" i="1" s="1"/>
  <c r="CB3207" i="1"/>
  <c r="BX3207" i="1" s="1"/>
  <c r="BY3207" i="1" s="1"/>
  <c r="CB3307" i="1"/>
  <c r="BX3307" i="1" s="1"/>
  <c r="BY3307" i="1" s="1"/>
  <c r="CB3079" i="1"/>
  <c r="BX3079" i="1" s="1"/>
  <c r="BY3079" i="1" s="1"/>
  <c r="CB2820" i="1"/>
  <c r="BX2820" i="1" s="1"/>
  <c r="BY2820" i="1" s="1"/>
  <c r="CB3606" i="1"/>
  <c r="BX3606" i="1" s="1"/>
  <c r="BY3606" i="1" s="1"/>
  <c r="CB3593" i="1"/>
  <c r="BX3593" i="1" s="1"/>
  <c r="BY3593" i="1" s="1"/>
  <c r="CB1494" i="1"/>
  <c r="BX1494" i="1" s="1"/>
  <c r="BY1494" i="1" s="1"/>
  <c r="CB2515" i="1"/>
  <c r="BX2515" i="1" s="1"/>
  <c r="BY2515" i="1" s="1"/>
  <c r="CB1221" i="1"/>
  <c r="BX1221" i="1" s="1"/>
  <c r="CB1006" i="1"/>
  <c r="BX1006" i="1" s="1"/>
  <c r="CB1357" i="1"/>
  <c r="BX1357" i="1" s="1"/>
  <c r="CB1374" i="1"/>
  <c r="BX1374" i="1" s="1"/>
  <c r="CB1465" i="1"/>
  <c r="BX1465" i="1" s="1"/>
  <c r="BY1465" i="1" s="1"/>
  <c r="CB1479" i="1"/>
  <c r="BX1479" i="1" s="1"/>
  <c r="BY1479" i="1" s="1"/>
  <c r="CB2042" i="1"/>
  <c r="BX2042" i="1" s="1"/>
  <c r="BY2042" i="1" s="1"/>
  <c r="CB2263" i="1"/>
  <c r="BX2263" i="1" s="1"/>
  <c r="BY2263" i="1" s="1"/>
  <c r="CB2538" i="1"/>
  <c r="BX2538" i="1" s="1"/>
  <c r="BY2538" i="1" s="1"/>
  <c r="CB2854" i="1"/>
  <c r="BX2854" i="1" s="1"/>
  <c r="BY2854" i="1" s="1"/>
  <c r="CB2730" i="1"/>
  <c r="BX2730" i="1" s="1"/>
  <c r="BY2730" i="1" s="1"/>
  <c r="CB3257" i="1"/>
  <c r="BX3257" i="1" s="1"/>
  <c r="BY3257" i="1" s="1"/>
  <c r="CB3539" i="1"/>
  <c r="BX3539" i="1" s="1"/>
  <c r="BY3539" i="1" s="1"/>
  <c r="CB3721" i="1"/>
  <c r="BX3721" i="1" s="1"/>
  <c r="BY3721" i="1" s="1"/>
  <c r="CB3511" i="1"/>
  <c r="BX3511" i="1" s="1"/>
  <c r="BY3511" i="1" s="1"/>
  <c r="CB1510" i="1"/>
  <c r="BX1510" i="1" s="1"/>
  <c r="BY1510" i="1" s="1"/>
  <c r="CB1441" i="1"/>
  <c r="BX1441" i="1" s="1"/>
  <c r="BY1441" i="1" s="1"/>
  <c r="CB2447" i="1"/>
  <c r="BX2447" i="1" s="1"/>
  <c r="BY2447" i="1" s="1"/>
  <c r="CB3217" i="1"/>
  <c r="BX3217" i="1" s="1"/>
  <c r="BY3217" i="1" s="1"/>
  <c r="CB1004" i="1"/>
  <c r="CB1018" i="1"/>
  <c r="BX1018" i="1" s="1"/>
  <c r="CB1268" i="1"/>
  <c r="BX1268" i="1" s="1"/>
  <c r="CB1425" i="1"/>
  <c r="BX1425" i="1" s="1"/>
  <c r="BY1425" i="1" s="1"/>
  <c r="CB1524" i="1"/>
  <c r="BX1524" i="1" s="1"/>
  <c r="BY1524" i="1" s="1"/>
  <c r="CB1564" i="1"/>
  <c r="BX1564" i="1" s="1"/>
  <c r="BY1564" i="1" s="1"/>
  <c r="CB1757" i="1"/>
  <c r="BX1757" i="1" s="1"/>
  <c r="BY1757" i="1" s="1"/>
  <c r="CB1789" i="1"/>
  <c r="BX1789" i="1" s="1"/>
  <c r="BY1789" i="1" s="1"/>
  <c r="CB2541" i="1"/>
  <c r="BX2541" i="1" s="1"/>
  <c r="BY2541" i="1" s="1"/>
  <c r="CB2823" i="1"/>
  <c r="BX2823" i="1" s="1"/>
  <c r="BY2823" i="1" s="1"/>
  <c r="CB3665" i="1"/>
  <c r="BX3665" i="1" s="1"/>
  <c r="BY3665" i="1" s="1"/>
  <c r="CB3373" i="1"/>
  <c r="BX3373" i="1" s="1"/>
  <c r="BY3373" i="1" s="1"/>
  <c r="CB3535" i="1"/>
  <c r="BX3535" i="1" s="1"/>
  <c r="BY3535" i="1" s="1"/>
  <c r="CB3693" i="1"/>
  <c r="BX3693" i="1" s="1"/>
  <c r="BY3693" i="1" s="1"/>
  <c r="CB3402" i="1"/>
  <c r="BX3402" i="1" s="1"/>
  <c r="BY3402" i="1" s="1"/>
  <c r="CB1457" i="1"/>
  <c r="BX1457" i="1" s="1"/>
  <c r="BY1457" i="1" s="1"/>
  <c r="CB2776" i="1"/>
  <c r="BX2776" i="1" s="1"/>
  <c r="BY2776" i="1" s="1"/>
  <c r="CB1463" i="1"/>
  <c r="BX1463" i="1" s="1"/>
  <c r="BY1463" i="1" s="1"/>
  <c r="CB1134" i="1"/>
  <c r="BX1134" i="1" s="1"/>
  <c r="CB1490" i="1"/>
  <c r="BX1490" i="1" s="1"/>
  <c r="BY1490" i="1" s="1"/>
  <c r="CB1536" i="1"/>
  <c r="BX1536" i="1" s="1"/>
  <c r="BY1536" i="1" s="1"/>
  <c r="CB1686" i="1"/>
  <c r="BX1686" i="1" s="1"/>
  <c r="BY1686" i="1" s="1"/>
  <c r="CB1956" i="1"/>
  <c r="BX1956" i="1" s="1"/>
  <c r="BY1956" i="1" s="1"/>
  <c r="CB1885" i="1"/>
  <c r="BX1885" i="1" s="1"/>
  <c r="BY1885" i="1" s="1"/>
  <c r="CB2114" i="1"/>
  <c r="BX2114" i="1" s="1"/>
  <c r="BY2114" i="1" s="1"/>
  <c r="CB2116" i="1"/>
  <c r="BX2116" i="1" s="1"/>
  <c r="BY2116" i="1" s="1"/>
  <c r="CB2291" i="1"/>
  <c r="BX2291" i="1" s="1"/>
  <c r="BY2291" i="1" s="1"/>
  <c r="CB2511" i="1"/>
  <c r="BX2511" i="1" s="1"/>
  <c r="BY2511" i="1" s="1"/>
  <c r="CB2635" i="1"/>
  <c r="BX2635" i="1" s="1"/>
  <c r="BY2635" i="1" s="1"/>
  <c r="CB2856" i="1"/>
  <c r="BX2856" i="1" s="1"/>
  <c r="BY2856" i="1" s="1"/>
  <c r="CB2610" i="1"/>
  <c r="BX2610" i="1" s="1"/>
  <c r="BY2610" i="1" s="1"/>
  <c r="CB3245" i="1"/>
  <c r="BX3245" i="1" s="1"/>
  <c r="BY3245" i="1" s="1"/>
  <c r="CB3117" i="1"/>
  <c r="BX3117" i="1" s="1"/>
  <c r="BY3117" i="1" s="1"/>
  <c r="CB3533" i="1"/>
  <c r="BX3533" i="1" s="1"/>
  <c r="BY3533" i="1" s="1"/>
  <c r="CB1332" i="1"/>
  <c r="BX1332" i="1" s="1"/>
  <c r="CB1665" i="1"/>
  <c r="BX1665" i="1" s="1"/>
  <c r="BY1665" i="1" s="1"/>
  <c r="CB2090" i="1"/>
  <c r="BX2090" i="1" s="1"/>
  <c r="BY2090" i="1" s="1"/>
  <c r="CB2807" i="1"/>
  <c r="BX2807" i="1" s="1"/>
  <c r="BY2807" i="1" s="1"/>
  <c r="CB3632" i="1"/>
  <c r="BX3632" i="1" s="1"/>
  <c r="BY3632" i="1" s="1"/>
  <c r="CB1050" i="1"/>
  <c r="BX1050" i="1" s="1"/>
  <c r="CB1048" i="1"/>
  <c r="BX1048" i="1" s="1"/>
  <c r="CB1397" i="1"/>
  <c r="BX1397" i="1" s="1"/>
  <c r="CB1471" i="1"/>
  <c r="BX1471" i="1" s="1"/>
  <c r="BY1471" i="1" s="1"/>
  <c r="CB1530" i="1"/>
  <c r="BX1530" i="1" s="1"/>
  <c r="BY1530" i="1" s="1"/>
  <c r="CB1658" i="1"/>
  <c r="BX1658" i="1" s="1"/>
  <c r="BY1658" i="1" s="1"/>
  <c r="CB1801" i="1"/>
  <c r="BX1801" i="1" s="1"/>
  <c r="BY1801" i="1" s="1"/>
  <c r="CB2529" i="1"/>
  <c r="BX2529" i="1" s="1"/>
  <c r="BY2529" i="1" s="1"/>
  <c r="CB2552" i="1"/>
  <c r="BX2552" i="1" s="1"/>
  <c r="BY2552" i="1" s="1"/>
  <c r="CB2514" i="1"/>
  <c r="BX2514" i="1" s="1"/>
  <c r="BY2514" i="1" s="1"/>
  <c r="CB3263" i="1"/>
  <c r="BX3263" i="1" s="1"/>
  <c r="BY3263" i="1" s="1"/>
  <c r="CB3331" i="1"/>
  <c r="BX3331" i="1" s="1"/>
  <c r="BY3331" i="1" s="1"/>
  <c r="CB3349" i="1"/>
  <c r="BX3349" i="1" s="1"/>
  <c r="BY3349" i="1" s="1"/>
  <c r="CB3301" i="1"/>
  <c r="BX3301" i="1" s="1"/>
  <c r="BY3301" i="1" s="1"/>
  <c r="CB3566" i="1"/>
  <c r="BX3566" i="1" s="1"/>
  <c r="BY3566" i="1" s="1"/>
  <c r="CB1125" i="1"/>
  <c r="BX1125" i="1" s="1"/>
  <c r="CB1817" i="1"/>
  <c r="BX1817" i="1" s="1"/>
  <c r="BY1817" i="1" s="1"/>
  <c r="CB2960" i="1"/>
  <c r="BX2960" i="1" s="1"/>
  <c r="BY2960" i="1" s="1"/>
  <c r="CB1898" i="1"/>
  <c r="BX1898" i="1" s="1"/>
  <c r="BY1898" i="1" s="1"/>
  <c r="CB2497" i="1"/>
  <c r="BX2497" i="1" s="1"/>
  <c r="BY2497" i="1" s="1"/>
  <c r="CB3175" i="1"/>
  <c r="BX3175" i="1" s="1"/>
  <c r="BY3175" i="1" s="1"/>
  <c r="CB1570" i="1"/>
  <c r="BX1570" i="1" s="1"/>
  <c r="BY1570" i="1" s="1"/>
  <c r="CB2011" i="1"/>
  <c r="BX2011" i="1" s="1"/>
  <c r="BY2011" i="1" s="1"/>
  <c r="CB3347" i="1"/>
  <c r="BX3347" i="1" s="1"/>
  <c r="BY3347" i="1" s="1"/>
  <c r="CB1384" i="1"/>
  <c r="CB2007" i="1"/>
  <c r="BX2007" i="1" s="1"/>
  <c r="BY2007" i="1" s="1"/>
  <c r="CB3243" i="1"/>
  <c r="BX3243" i="1" s="1"/>
  <c r="BY3243" i="1" s="1"/>
  <c r="CB1830" i="1"/>
  <c r="BX1830" i="1" s="1"/>
  <c r="BY1830" i="1" s="1"/>
  <c r="CB2268" i="1"/>
  <c r="BX2268" i="1" s="1"/>
  <c r="BY2268" i="1" s="1"/>
  <c r="CB3213" i="1"/>
  <c r="BX3213" i="1" s="1"/>
  <c r="BY3213" i="1" s="1"/>
  <c r="CB3362" i="1"/>
  <c r="BX3362" i="1" s="1"/>
  <c r="BY3362" i="1" s="1"/>
  <c r="CB3201" i="1"/>
  <c r="BX3201" i="1" s="1"/>
  <c r="BY3201" i="1" s="1"/>
  <c r="CB2292" i="1"/>
  <c r="BX2292" i="1" s="1"/>
  <c r="BY2292" i="1" s="1"/>
  <c r="CB3299" i="1"/>
  <c r="BX3299" i="1" s="1"/>
  <c r="BY3299" i="1" s="1"/>
  <c r="CB2532" i="1"/>
  <c r="BX2532" i="1" s="1"/>
  <c r="BY2532" i="1" s="1"/>
  <c r="CB3249" i="1"/>
  <c r="BX3249" i="1" s="1"/>
  <c r="BY3249" i="1" s="1"/>
  <c r="CB1032" i="1"/>
  <c r="BX1032" i="1" s="1"/>
  <c r="CB1111" i="1"/>
  <c r="BX1111" i="1" s="1"/>
  <c r="CB1270" i="1"/>
  <c r="BX1270" i="1" s="1"/>
  <c r="CB1401" i="1"/>
  <c r="BX1401" i="1" s="1"/>
  <c r="CB1349" i="1"/>
  <c r="CB1519" i="1"/>
  <c r="BX1519" i="1" s="1"/>
  <c r="BY1519" i="1" s="1"/>
  <c r="CB2037" i="1"/>
  <c r="BX2037" i="1" s="1"/>
  <c r="BY2037" i="1" s="1"/>
  <c r="CB2106" i="1"/>
  <c r="BX2106" i="1" s="1"/>
  <c r="BY2106" i="1" s="1"/>
  <c r="CB2022" i="1"/>
  <c r="BX2022" i="1" s="1"/>
  <c r="BY2022" i="1" s="1"/>
  <c r="CB2200" i="1"/>
  <c r="BX2200" i="1" s="1"/>
  <c r="BY2200" i="1" s="1"/>
  <c r="CB2326" i="1"/>
  <c r="BX2326" i="1" s="1"/>
  <c r="BY2326" i="1" s="1"/>
  <c r="CB2432" i="1"/>
  <c r="BX2432" i="1" s="1"/>
  <c r="BY2432" i="1" s="1"/>
  <c r="CB2518" i="1"/>
  <c r="BX2518" i="1" s="1"/>
  <c r="BY2518" i="1" s="1"/>
  <c r="CB2922" i="1"/>
  <c r="BX2922" i="1" s="1"/>
  <c r="BY2922" i="1" s="1"/>
  <c r="CB3251" i="1"/>
  <c r="BX3251" i="1" s="1"/>
  <c r="BY3251" i="1" s="1"/>
  <c r="CB3287" i="1"/>
  <c r="BX3287" i="1" s="1"/>
  <c r="BY3287" i="1" s="1"/>
  <c r="CB3321" i="1"/>
  <c r="BX3321" i="1" s="1"/>
  <c r="BY3321" i="1" s="1"/>
  <c r="CB3378" i="1"/>
  <c r="BX3378" i="1" s="1"/>
  <c r="BY3378" i="1" s="1"/>
  <c r="CB1105" i="1"/>
  <c r="BX1105" i="1" s="1"/>
  <c r="CB3696" i="1"/>
  <c r="BX3696" i="1" s="1"/>
  <c r="BY3696" i="1" s="1"/>
  <c r="CB1126" i="1"/>
  <c r="BX1126" i="1" s="1"/>
  <c r="CB1412" i="1"/>
  <c r="BX1412" i="1" s="1"/>
  <c r="CB1364" i="1"/>
  <c r="BX1364" i="1" s="1"/>
  <c r="CB1518" i="1"/>
  <c r="BX1518" i="1" s="1"/>
  <c r="BY1518" i="1" s="1"/>
  <c r="CB1550" i="1"/>
  <c r="BX1550" i="1" s="1"/>
  <c r="BY1550" i="1" s="1"/>
  <c r="CB1846" i="1"/>
  <c r="BX1846" i="1" s="1"/>
  <c r="BY1846" i="1" s="1"/>
  <c r="CB1861" i="1"/>
  <c r="BX1861" i="1" s="1"/>
  <c r="BY1861" i="1" s="1"/>
  <c r="CB1966" i="1"/>
  <c r="BX1966" i="1" s="1"/>
  <c r="BY1966" i="1" s="1"/>
  <c r="CB1928" i="1"/>
  <c r="BX1928" i="1" s="1"/>
  <c r="BY1928" i="1" s="1"/>
  <c r="CB2086" i="1"/>
  <c r="BX2086" i="1" s="1"/>
  <c r="BY2086" i="1" s="1"/>
  <c r="CB2110" i="1"/>
  <c r="BX2110" i="1" s="1"/>
  <c r="BY2110" i="1" s="1"/>
  <c r="CB2203" i="1"/>
  <c r="BX2203" i="1" s="1"/>
  <c r="BY2203" i="1" s="1"/>
  <c r="CB2327" i="1"/>
  <c r="BX2327" i="1" s="1"/>
  <c r="BY2327" i="1" s="1"/>
  <c r="CB2535" i="1"/>
  <c r="BX2535" i="1" s="1"/>
  <c r="BY2535" i="1" s="1"/>
  <c r="CB2524" i="1"/>
  <c r="BX2524" i="1" s="1"/>
  <c r="BY2524" i="1" s="1"/>
  <c r="CB2558" i="1"/>
  <c r="BX2558" i="1" s="1"/>
  <c r="BY2558" i="1" s="1"/>
  <c r="CB2868" i="1"/>
  <c r="BX2868" i="1" s="1"/>
  <c r="BY2868" i="1" s="1"/>
  <c r="CB2848" i="1"/>
  <c r="BX2848" i="1" s="1"/>
  <c r="BY2848" i="1" s="1"/>
  <c r="CB3173" i="1"/>
  <c r="BX3173" i="1" s="1"/>
  <c r="BY3173" i="1" s="1"/>
  <c r="CB3050" i="1"/>
  <c r="BX3050" i="1" s="1"/>
  <c r="BY3050" i="1" s="1"/>
  <c r="CB3704" i="1"/>
  <c r="BX3704" i="1" s="1"/>
  <c r="BY3704" i="1" s="1"/>
  <c r="CB3583" i="1"/>
  <c r="BX3583" i="1" s="1"/>
  <c r="BY3583" i="1" s="1"/>
  <c r="CB3477" i="1"/>
  <c r="BX3477" i="1" s="1"/>
  <c r="BY3477" i="1" s="1"/>
  <c r="CB3741" i="1"/>
  <c r="BX3741" i="1" s="1"/>
  <c r="BY3741" i="1" s="1"/>
  <c r="CB1869" i="1"/>
  <c r="BX1869" i="1" s="1"/>
  <c r="BY1869" i="1" s="1"/>
  <c r="CB2030" i="1"/>
  <c r="BX2030" i="1" s="1"/>
  <c r="BY2030" i="1" s="1"/>
  <c r="CB2564" i="1"/>
  <c r="BX2564" i="1" s="1"/>
  <c r="BY2564" i="1" s="1"/>
  <c r="CB2631" i="1"/>
  <c r="BX2631" i="1" s="1"/>
  <c r="BY2631" i="1" s="1"/>
  <c r="CB2575" i="1"/>
  <c r="BX2575" i="1" s="1"/>
  <c r="BY2575" i="1" s="1"/>
  <c r="CB2766" i="1"/>
  <c r="BX2766" i="1" s="1"/>
  <c r="BY2766" i="1" s="1"/>
  <c r="CB2948" i="1"/>
  <c r="BX2948" i="1" s="1"/>
  <c r="BY2948" i="1" s="1"/>
  <c r="CB3223" i="1"/>
  <c r="BX3223" i="1" s="1"/>
  <c r="BY3223" i="1" s="1"/>
  <c r="CB3323" i="1"/>
  <c r="BX3323" i="1" s="1"/>
  <c r="BY3323" i="1" s="1"/>
  <c r="CB3095" i="1"/>
  <c r="BX3095" i="1" s="1"/>
  <c r="BY3095" i="1" s="1"/>
  <c r="CB3725" i="1"/>
  <c r="BX3725" i="1" s="1"/>
  <c r="BY3725" i="1" s="1"/>
  <c r="CB3611" i="1"/>
  <c r="BX3611" i="1" s="1"/>
  <c r="BY3611" i="1" s="1"/>
  <c r="CB1429" i="1"/>
  <c r="BX1429" i="1" s="1"/>
  <c r="BY1429" i="1" s="1"/>
  <c r="CB2534" i="1"/>
  <c r="BX2534" i="1" s="1"/>
  <c r="BY2534" i="1" s="1"/>
  <c r="CB3685" i="1"/>
  <c r="BX3685" i="1" s="1"/>
  <c r="BY3685" i="1" s="1"/>
  <c r="CB1044" i="1"/>
  <c r="BX1044" i="1" s="1"/>
  <c r="CB1213" i="1"/>
  <c r="BX1213" i="1" s="1"/>
  <c r="CB1391" i="1"/>
  <c r="CB1255" i="1"/>
  <c r="CB1394" i="1"/>
  <c r="CB1388" i="1"/>
  <c r="CB1532" i="1"/>
  <c r="BX1532" i="1" s="1"/>
  <c r="BY1532" i="1" s="1"/>
  <c r="CB1607" i="1"/>
  <c r="BX1607" i="1" s="1"/>
  <c r="BY1607" i="1" s="1"/>
  <c r="CB2031" i="1"/>
  <c r="BX2031" i="1" s="1"/>
  <c r="BY2031" i="1" s="1"/>
  <c r="CB2284" i="1"/>
  <c r="BX2284" i="1" s="1"/>
  <c r="BY2284" i="1" s="1"/>
  <c r="CB2499" i="1"/>
  <c r="BX2499" i="1" s="1"/>
  <c r="BY2499" i="1" s="1"/>
  <c r="CB2720" i="1"/>
  <c r="BX2720" i="1" s="1"/>
  <c r="BY2720" i="1" s="1"/>
  <c r="CB2862" i="1"/>
  <c r="BX2862" i="1" s="1"/>
  <c r="BY2862" i="1" s="1"/>
  <c r="CB2832" i="1"/>
  <c r="BX2832" i="1" s="1"/>
  <c r="BY2832" i="1" s="1"/>
  <c r="CB2804" i="1"/>
  <c r="BX2804" i="1" s="1"/>
  <c r="BY2804" i="1" s="1"/>
  <c r="CB3066" i="1"/>
  <c r="BX3066" i="1" s="1"/>
  <c r="BY3066" i="1" s="1"/>
  <c r="CB3435" i="1"/>
  <c r="BX3435" i="1" s="1"/>
  <c r="BY3435" i="1" s="1"/>
  <c r="CB3555" i="1"/>
  <c r="BX3555" i="1" s="1"/>
  <c r="BY3555" i="1" s="1"/>
  <c r="CB3667" i="1"/>
  <c r="BX3667" i="1" s="1"/>
  <c r="BY3667" i="1" s="1"/>
  <c r="CB1284" i="1"/>
  <c r="BX1284" i="1" s="1"/>
  <c r="CB1672" i="1"/>
  <c r="BX1672" i="1" s="1"/>
  <c r="BY1672" i="1" s="1"/>
  <c r="CB1121" i="1"/>
  <c r="CB1272" i="1"/>
  <c r="BX1272" i="1" s="1"/>
  <c r="CB1434" i="1"/>
  <c r="BX1434" i="1" s="1"/>
  <c r="BY1434" i="1" s="1"/>
  <c r="CB1576" i="1"/>
  <c r="BX1576" i="1" s="1"/>
  <c r="BY1576" i="1" s="1"/>
  <c r="CB1640" i="1"/>
  <c r="BX1640" i="1" s="1"/>
  <c r="BY1640" i="1" s="1"/>
  <c r="CB1844" i="1"/>
  <c r="BX1844" i="1" s="1"/>
  <c r="BY1844" i="1" s="1"/>
  <c r="CB1820" i="1"/>
  <c r="BX1820" i="1" s="1"/>
  <c r="BY1820" i="1" s="1"/>
  <c r="CB2054" i="1"/>
  <c r="BX2054" i="1" s="1"/>
  <c r="BY2054" i="1" s="1"/>
  <c r="CB2174" i="1"/>
  <c r="BX2174" i="1" s="1"/>
  <c r="BY2174" i="1" s="1"/>
  <c r="CB2252" i="1"/>
  <c r="BX2252" i="1" s="1"/>
  <c r="BY2252" i="1" s="1"/>
  <c r="CB2476" i="1"/>
  <c r="BX2476" i="1" s="1"/>
  <c r="BY2476" i="1" s="1"/>
  <c r="CB3042" i="1"/>
  <c r="BX3042" i="1" s="1"/>
  <c r="BY3042" i="1" s="1"/>
  <c r="CB3281" i="1"/>
  <c r="BX3281" i="1" s="1"/>
  <c r="BY3281" i="1" s="1"/>
  <c r="CB3724" i="1"/>
  <c r="BX3724" i="1" s="1"/>
  <c r="BY3724" i="1" s="1"/>
  <c r="CB3405" i="1"/>
  <c r="BX3405" i="1" s="1"/>
  <c r="BY3405" i="1" s="1"/>
  <c r="CB3565" i="1"/>
  <c r="BX3565" i="1" s="1"/>
  <c r="BY3565" i="1" s="1"/>
  <c r="CB1046" i="1"/>
  <c r="BX1046" i="1" s="1"/>
  <c r="CB1586" i="1"/>
  <c r="BX1586" i="1" s="1"/>
  <c r="BY1586" i="1" s="1"/>
  <c r="CB2890" i="1"/>
  <c r="BX2890" i="1" s="1"/>
  <c r="BY2890" i="1" s="1"/>
  <c r="CB3683" i="1"/>
  <c r="BX3683" i="1" s="1"/>
  <c r="BY3683" i="1" s="1"/>
  <c r="CB1132" i="1"/>
  <c r="BX1132" i="1" s="1"/>
  <c r="CB1395" i="1"/>
  <c r="BX1395" i="1" s="1"/>
  <c r="CB1507" i="1"/>
  <c r="BX1507" i="1" s="1"/>
  <c r="BY1507" i="1" s="1"/>
  <c r="CB1575" i="1"/>
  <c r="BX1575" i="1" s="1"/>
  <c r="BY1575" i="1" s="1"/>
  <c r="CB1896" i="1"/>
  <c r="BX1896" i="1" s="1"/>
  <c r="BY1896" i="1" s="1"/>
  <c r="CB1960" i="1"/>
  <c r="BX1960" i="1" s="1"/>
  <c r="BY1960" i="1" s="1"/>
  <c r="CB1895" i="1"/>
  <c r="BX1895" i="1" s="1"/>
  <c r="BY1895" i="1" s="1"/>
  <c r="CB2313" i="1"/>
  <c r="BX2313" i="1" s="1"/>
  <c r="BY2313" i="1" s="1"/>
  <c r="CB2307" i="1"/>
  <c r="BX2307" i="1" s="1"/>
  <c r="BY2307" i="1" s="1"/>
  <c r="CB2452" i="1"/>
  <c r="BX2452" i="1" s="1"/>
  <c r="BY2452" i="1" s="1"/>
  <c r="CB2527" i="1"/>
  <c r="BX2527" i="1" s="1"/>
  <c r="BY2527" i="1" s="1"/>
  <c r="CB2615" i="1"/>
  <c r="BX2615" i="1" s="1"/>
  <c r="BY2615" i="1" s="1"/>
  <c r="CB2712" i="1"/>
  <c r="BX2712" i="1" s="1"/>
  <c r="BY2712" i="1" s="1"/>
  <c r="CB2864" i="1"/>
  <c r="BX2864" i="1" s="1"/>
  <c r="BY2864" i="1" s="1"/>
  <c r="CB2722" i="1"/>
  <c r="BX2722" i="1" s="1"/>
  <c r="BY2722" i="1" s="1"/>
  <c r="CB3261" i="1"/>
  <c r="BX3261" i="1" s="1"/>
  <c r="BY3261" i="1" s="1"/>
  <c r="CB2956" i="1"/>
  <c r="BX2956" i="1" s="1"/>
  <c r="BY2956" i="1" s="1"/>
  <c r="CB3549" i="1"/>
  <c r="BX3549" i="1" s="1"/>
  <c r="BY3549" i="1" s="1"/>
  <c r="CB1478" i="1"/>
  <c r="BX1478" i="1" s="1"/>
  <c r="BY1478" i="1" s="1"/>
  <c r="CB1654" i="1"/>
  <c r="BX1654" i="1" s="1"/>
  <c r="BY1654" i="1" s="1"/>
  <c r="CB3559" i="1"/>
  <c r="BX3559" i="1" s="1"/>
  <c r="BY3559" i="1" s="1"/>
  <c r="CB1067" i="1"/>
  <c r="BX1067" i="1" s="1"/>
  <c r="CB1057" i="1"/>
  <c r="BX1057" i="1" s="1"/>
  <c r="CB1423" i="1"/>
  <c r="BX1423" i="1" s="1"/>
  <c r="BY1423" i="1" s="1"/>
  <c r="CB1489" i="1"/>
  <c r="BX1489" i="1" s="1"/>
  <c r="BY1489" i="1" s="1"/>
  <c r="CB1891" i="1"/>
  <c r="BX1891" i="1" s="1"/>
  <c r="BY1891" i="1" s="1"/>
  <c r="CB1856" i="1"/>
  <c r="BX1856" i="1" s="1"/>
  <c r="BY1856" i="1" s="1"/>
  <c r="CB2006" i="1"/>
  <c r="BX2006" i="1" s="1"/>
  <c r="BY2006" i="1" s="1"/>
  <c r="CB1860" i="1"/>
  <c r="BX1860" i="1" s="1"/>
  <c r="BY1860" i="1" s="1"/>
  <c r="CB2278" i="1"/>
  <c r="BX2278" i="1" s="1"/>
  <c r="BY2278" i="1" s="1"/>
  <c r="CB2545" i="1"/>
  <c r="BX2545" i="1" s="1"/>
  <c r="BY2545" i="1" s="1"/>
  <c r="CB2560" i="1"/>
  <c r="BX2560" i="1" s="1"/>
  <c r="BY2560" i="1" s="1"/>
  <c r="CB2530" i="1"/>
  <c r="BX2530" i="1" s="1"/>
  <c r="BY2530" i="1" s="1"/>
  <c r="CB3058" i="1"/>
  <c r="BX3058" i="1" s="1"/>
  <c r="BY3058" i="1" s="1"/>
  <c r="CB3317" i="1"/>
  <c r="BX3317" i="1" s="1"/>
  <c r="BY3317" i="1" s="1"/>
  <c r="CB3582" i="1"/>
  <c r="BX3582" i="1" s="1"/>
  <c r="BY3582" i="1" s="1"/>
  <c r="CB3569" i="1"/>
  <c r="BX3569" i="1" s="1"/>
  <c r="BY3569" i="1" s="1"/>
  <c r="CB1461" i="1"/>
  <c r="BX1461" i="1" s="1"/>
  <c r="BY1461" i="1" s="1"/>
  <c r="CB2346" i="1"/>
  <c r="BX2346" i="1" s="1"/>
  <c r="BY2346" i="1" s="1"/>
  <c r="CB3586" i="1"/>
  <c r="BX3586" i="1" s="1"/>
  <c r="BY3586" i="1" s="1"/>
  <c r="CB1954" i="1"/>
  <c r="BX1954" i="1" s="1"/>
  <c r="BY1954" i="1" s="1"/>
  <c r="CB2549" i="1"/>
  <c r="BX2549" i="1" s="1"/>
  <c r="BY2549" i="1" s="1"/>
  <c r="CB2010" i="1"/>
  <c r="BX2010" i="1" s="1"/>
  <c r="BY2010" i="1" s="1"/>
  <c r="CB3574" i="1"/>
  <c r="BX3574" i="1" s="1"/>
  <c r="BY3574" i="1" s="1"/>
  <c r="CB1324" i="1"/>
  <c r="BX1324" i="1" s="1"/>
  <c r="CB2569" i="1"/>
  <c r="BX2569" i="1" s="1"/>
  <c r="BY2569" i="1" s="1"/>
  <c r="CB3225" i="1"/>
  <c r="BX3225" i="1" s="1"/>
  <c r="BY3225" i="1" s="1"/>
  <c r="CB1037" i="1"/>
  <c r="CB1497" i="1"/>
  <c r="BX1497" i="1" s="1"/>
  <c r="BY1497" i="1" s="1"/>
  <c r="CB2196" i="1"/>
  <c r="BX2196" i="1" s="1"/>
  <c r="BY2196" i="1" s="1"/>
  <c r="CB3578" i="1"/>
  <c r="BX3578" i="1" s="1"/>
  <c r="BY3578" i="1" s="1"/>
  <c r="CB2516" i="1"/>
  <c r="BX2516" i="1" s="1"/>
  <c r="BY2516" i="1" s="1"/>
  <c r="CB1483" i="1"/>
  <c r="BX1483" i="1" s="1"/>
  <c r="BY1483" i="1" s="1"/>
  <c r="CB2557" i="1"/>
  <c r="BX2557" i="1" s="1"/>
  <c r="BY2557" i="1" s="1"/>
  <c r="CB1145" i="1"/>
  <c r="BX1145" i="1" s="1"/>
  <c r="CB2554" i="1"/>
  <c r="BX2554" i="1" s="1"/>
  <c r="BY2554" i="1" s="1"/>
  <c r="CB3098" i="1"/>
  <c r="BX3098" i="1" s="1"/>
  <c r="BY3098" i="1" s="1"/>
  <c r="CB3715" i="1"/>
  <c r="BX3715" i="1" s="1"/>
  <c r="BY3715" i="1" s="1"/>
  <c r="CB1002" i="1"/>
  <c r="CB1135" i="1"/>
  <c r="BX1135" i="1" s="1"/>
  <c r="CB1347" i="1"/>
  <c r="CB1398" i="1"/>
  <c r="BX1398" i="1" s="1"/>
  <c r="CB1503" i="1"/>
  <c r="BX1503" i="1" s="1"/>
  <c r="BY1503" i="1" s="1"/>
  <c r="CB1534" i="1"/>
  <c r="BX1534" i="1" s="1"/>
  <c r="BY1534" i="1" s="1"/>
  <c r="CB1566" i="1"/>
  <c r="BX1566" i="1" s="1"/>
  <c r="BY1566" i="1" s="1"/>
  <c r="CB2265" i="1"/>
  <c r="BX2265" i="1" s="1"/>
  <c r="BY2265" i="1" s="1"/>
  <c r="CB2342" i="1"/>
  <c r="BX2342" i="1" s="1"/>
  <c r="BY2342" i="1" s="1"/>
  <c r="CB2259" i="1"/>
  <c r="BX2259" i="1" s="1"/>
  <c r="BY2259" i="1" s="1"/>
  <c r="CB2555" i="1"/>
  <c r="BX2555" i="1" s="1"/>
  <c r="BY2555" i="1" s="1"/>
  <c r="CB2938" i="1"/>
  <c r="BX2938" i="1" s="1"/>
  <c r="BY2938" i="1" s="1"/>
  <c r="CB3074" i="1"/>
  <c r="BX3074" i="1" s="1"/>
  <c r="BY3074" i="1" s="1"/>
  <c r="CB3303" i="1"/>
  <c r="BX3303" i="1" s="1"/>
  <c r="BY3303" i="1" s="1"/>
  <c r="CB3453" i="1"/>
  <c r="BX3453" i="1" s="1"/>
  <c r="BY3453" i="1" s="1"/>
  <c r="CB3350" i="1"/>
  <c r="BX3350" i="1" s="1"/>
  <c r="BY3350" i="1" s="1"/>
  <c r="CB3503" i="1"/>
  <c r="BX3503" i="1" s="1"/>
  <c r="BY3503" i="1" s="1"/>
  <c r="CB1392" i="1"/>
  <c r="CB2536" i="1"/>
  <c r="BX2536" i="1" s="1"/>
  <c r="BY2536" i="1" s="1"/>
  <c r="CB3483" i="1"/>
  <c r="BX3483" i="1" s="1"/>
  <c r="BY3483" i="1" s="1"/>
  <c r="CB1218" i="1"/>
  <c r="BX1218" i="1" s="1"/>
  <c r="CB1341" i="1"/>
  <c r="BX1341" i="1" s="1"/>
  <c r="CB1428" i="1"/>
  <c r="BX1428" i="1" s="1"/>
  <c r="BY1428" i="1" s="1"/>
  <c r="CB1404" i="1"/>
  <c r="CB1528" i="1"/>
  <c r="BX1528" i="1" s="1"/>
  <c r="BY1528" i="1" s="1"/>
  <c r="CB1578" i="1"/>
  <c r="BX1578" i="1" s="1"/>
  <c r="BY1578" i="1" s="1"/>
  <c r="CB1796" i="1"/>
  <c r="BX1796" i="1" s="1"/>
  <c r="BY1796" i="1" s="1"/>
  <c r="CB1970" i="1"/>
  <c r="BX1970" i="1" s="1"/>
  <c r="BY1970" i="1" s="1"/>
  <c r="CB2102" i="1"/>
  <c r="BX2102" i="1" s="1"/>
  <c r="BY2102" i="1" s="1"/>
  <c r="CB2124" i="1"/>
  <c r="BX2124" i="1" s="1"/>
  <c r="BY2124" i="1" s="1"/>
  <c r="CB2300" i="1"/>
  <c r="BX2300" i="1" s="1"/>
  <c r="BY2300" i="1" s="1"/>
  <c r="CB2436" i="1"/>
  <c r="BX2436" i="1" s="1"/>
  <c r="BY2436" i="1" s="1"/>
  <c r="CB2542" i="1"/>
  <c r="BX2542" i="1" s="1"/>
  <c r="BY2542" i="1" s="1"/>
  <c r="CB2574" i="1"/>
  <c r="BX2574" i="1" s="1"/>
  <c r="BY2574" i="1" s="1"/>
  <c r="CB2876" i="1"/>
  <c r="BX2876" i="1" s="1"/>
  <c r="BY2876" i="1" s="1"/>
  <c r="CB3189" i="1"/>
  <c r="BX3189" i="1" s="1"/>
  <c r="BY3189" i="1" s="1"/>
  <c r="CB3358" i="1"/>
  <c r="BX3358" i="1" s="1"/>
  <c r="BY3358" i="1" s="1"/>
  <c r="CB2970" i="1"/>
  <c r="BX2970" i="1" s="1"/>
  <c r="BY2970" i="1" s="1"/>
  <c r="CB3599" i="1"/>
  <c r="BX3599" i="1" s="1"/>
  <c r="BY3599" i="1" s="1"/>
  <c r="CB3493" i="1"/>
  <c r="BX3493" i="1" s="1"/>
  <c r="BY3493" i="1" s="1"/>
  <c r="CB3389" i="1"/>
  <c r="BX3389" i="1" s="1"/>
  <c r="BY3389" i="1" s="1"/>
  <c r="CB3527" i="1"/>
  <c r="BX3527" i="1" s="1"/>
  <c r="BY3527" i="1" s="1"/>
  <c r="CB1893" i="1"/>
  <c r="BX1893" i="1" s="1"/>
  <c r="BY1893" i="1" s="1"/>
  <c r="CB2572" i="1"/>
  <c r="BX2572" i="1" s="1"/>
  <c r="BY2572" i="1" s="1"/>
  <c r="CB2444" i="1"/>
  <c r="BX2444" i="1" s="1"/>
  <c r="BY2444" i="1" s="1"/>
  <c r="CB2782" i="1"/>
  <c r="BX2782" i="1" s="1"/>
  <c r="BY2782" i="1" s="1"/>
  <c r="CB2964" i="1"/>
  <c r="BX2964" i="1" s="1"/>
  <c r="BY2964" i="1" s="1"/>
  <c r="CB3239" i="1"/>
  <c r="BX3239" i="1" s="1"/>
  <c r="BY3239" i="1" s="1"/>
  <c r="CB3354" i="1"/>
  <c r="BX3354" i="1" s="1"/>
  <c r="BY3354" i="1" s="1"/>
  <c r="CB3120" i="1"/>
  <c r="BX3120" i="1" s="1"/>
  <c r="BY3120" i="1" s="1"/>
  <c r="CB3620" i="1"/>
  <c r="BX3620" i="1" s="1"/>
  <c r="BY3620" i="1" s="1"/>
  <c r="CB3677" i="1"/>
  <c r="BX3677" i="1" s="1"/>
  <c r="BY3677" i="1" s="1"/>
  <c r="CB1999" i="1"/>
  <c r="BX1999" i="1" s="1"/>
  <c r="BY1999" i="1" s="1"/>
  <c r="CB2512" i="1"/>
  <c r="BX2512" i="1" s="1"/>
  <c r="BY2512" i="1" s="1"/>
  <c r="CB1038" i="1"/>
  <c r="CB1484" i="1"/>
  <c r="BX1484" i="1" s="1"/>
  <c r="BY1484" i="1" s="1"/>
  <c r="CB1907" i="1"/>
  <c r="BX1907" i="1" s="1"/>
  <c r="BY1907" i="1" s="1"/>
  <c r="CB1031" i="1"/>
  <c r="BX1031" i="1" s="1"/>
  <c r="CB1139" i="1"/>
  <c r="CB1144" i="1"/>
  <c r="BX1144" i="1" s="1"/>
  <c r="CB1407" i="1"/>
  <c r="BX1407" i="1" s="1"/>
  <c r="CB1414" i="1"/>
  <c r="BX1414" i="1" s="1"/>
  <c r="CB1413" i="1"/>
  <c r="BX1413" i="1" s="1"/>
  <c r="CB1525" i="1"/>
  <c r="BX1525" i="1" s="1"/>
  <c r="BY1525" i="1" s="1"/>
  <c r="CB2126" i="1"/>
  <c r="BX2126" i="1" s="1"/>
  <c r="BY2126" i="1" s="1"/>
  <c r="CB2355" i="1"/>
  <c r="BX2355" i="1" s="1"/>
  <c r="BY2355" i="1" s="1"/>
  <c r="CB2507" i="1"/>
  <c r="BX2507" i="1" s="1"/>
  <c r="BY2507" i="1" s="1"/>
  <c r="CB2728" i="1"/>
  <c r="BX2728" i="1" s="1"/>
  <c r="BY2728" i="1" s="1"/>
  <c r="CB2870" i="1"/>
  <c r="BX2870" i="1" s="1"/>
  <c r="BY2870" i="1" s="1"/>
  <c r="CB2851" i="1"/>
  <c r="BX2851" i="1" s="1"/>
  <c r="BY2851" i="1" s="1"/>
  <c r="CB2930" i="1"/>
  <c r="BX2930" i="1" s="1"/>
  <c r="BY2930" i="1" s="1"/>
  <c r="CB3571" i="1"/>
  <c r="BX3571" i="1" s="1"/>
  <c r="BY3571" i="1" s="1"/>
  <c r="CB3699" i="1"/>
  <c r="BX3699" i="1" s="1"/>
  <c r="BY3699" i="1" s="1"/>
  <c r="CB1123" i="1"/>
  <c r="BX1123" i="1" s="1"/>
  <c r="CB1356" i="1"/>
  <c r="BX1356" i="1" s="1"/>
  <c r="CB1516" i="1"/>
  <c r="BX1516" i="1" s="1"/>
  <c r="BY1516" i="1" s="1"/>
  <c r="CB1054" i="1"/>
  <c r="BX1054" i="1" s="1"/>
  <c r="CB1092" i="1"/>
  <c r="CB1171" i="1"/>
  <c r="BX1171" i="1" s="1"/>
  <c r="CB1556" i="1"/>
  <c r="BX1556" i="1" s="1"/>
  <c r="BY1556" i="1" s="1"/>
  <c r="CB1459" i="1"/>
  <c r="BX1459" i="1" s="1"/>
  <c r="BY1459" i="1" s="1"/>
  <c r="CB1838" i="1"/>
  <c r="BX1838" i="1" s="1"/>
  <c r="BY1838" i="1" s="1"/>
  <c r="CB2098" i="1"/>
  <c r="BX2098" i="1" s="1"/>
  <c r="BY2098" i="1" s="1"/>
  <c r="CB3179" i="1"/>
  <c r="BX3179" i="1" s="1"/>
  <c r="BY3179" i="1" s="1"/>
  <c r="CB3279" i="1"/>
  <c r="BX3279" i="1" s="1"/>
  <c r="BY3279" i="1" s="1"/>
  <c r="CB3297" i="1"/>
  <c r="BX3297" i="1" s="1"/>
  <c r="BY3297" i="1" s="1"/>
  <c r="CB3581" i="1"/>
  <c r="BX3581" i="1" s="1"/>
  <c r="BY3581" i="1" s="1"/>
  <c r="CB1812" i="1"/>
  <c r="BX1812" i="1" s="1"/>
  <c r="BY1812" i="1" s="1"/>
  <c r="CB2742" i="1"/>
  <c r="BX2742" i="1" s="1"/>
  <c r="BY2742" i="1" s="1"/>
  <c r="CB1030" i="1"/>
  <c r="BX1030" i="1" s="1"/>
  <c r="CB1094" i="1"/>
  <c r="CB1077" i="1"/>
  <c r="BX1077" i="1" s="1"/>
  <c r="CB1215" i="1"/>
  <c r="BX1215" i="1" s="1"/>
  <c r="CB1420" i="1"/>
  <c r="BX1420" i="1" s="1"/>
  <c r="BY1420" i="1" s="1"/>
  <c r="CB1609" i="1"/>
  <c r="BX1609" i="1" s="1"/>
  <c r="BY1609" i="1" s="1"/>
  <c r="CB1882" i="1"/>
  <c r="BX1882" i="1" s="1"/>
  <c r="BY1882" i="1" s="1"/>
  <c r="CB1964" i="1"/>
  <c r="BX1964" i="1" s="1"/>
  <c r="BY1964" i="1" s="1"/>
  <c r="CB1984" i="1"/>
  <c r="BX1984" i="1" s="1"/>
  <c r="BY1984" i="1" s="1"/>
  <c r="CB2323" i="1"/>
  <c r="BX2323" i="1" s="1"/>
  <c r="BY2323" i="1" s="1"/>
  <c r="CB2484" i="1"/>
  <c r="BX2484" i="1" s="1"/>
  <c r="BY2484" i="1" s="1"/>
  <c r="CB2543" i="1"/>
  <c r="BX2543" i="1" s="1"/>
  <c r="BY2543" i="1" s="1"/>
  <c r="CB2623" i="1"/>
  <c r="BX2623" i="1" s="1"/>
  <c r="BY2623" i="1" s="1"/>
  <c r="CB2872" i="1"/>
  <c r="BX2872" i="1" s="1"/>
  <c r="BY2872" i="1" s="1"/>
  <c r="CB2816" i="1"/>
  <c r="BX2816" i="1" s="1"/>
  <c r="BY2816" i="1" s="1"/>
  <c r="CB3082" i="1"/>
  <c r="BX3082" i="1" s="1"/>
  <c r="BY3082" i="1" s="1"/>
  <c r="CB2924" i="1"/>
  <c r="BX2924" i="1" s="1"/>
  <c r="BY2924" i="1" s="1"/>
  <c r="CB3451" i="1"/>
  <c r="BX3451" i="1" s="1"/>
  <c r="BY3451" i="1" s="1"/>
  <c r="CB3615" i="1"/>
  <c r="BX3615" i="1" s="1"/>
  <c r="BY3615" i="1" s="1"/>
  <c r="CB1493" i="1"/>
  <c r="BX1493" i="1" s="1"/>
  <c r="BY1493" i="1" s="1"/>
  <c r="CB1345" i="1"/>
  <c r="BX1345" i="1" s="1"/>
  <c r="CB1024" i="1"/>
  <c r="BX1024" i="1" s="1"/>
  <c r="CB1052" i="1"/>
  <c r="CB1348" i="1"/>
  <c r="CB1506" i="1"/>
  <c r="BX1506" i="1" s="1"/>
  <c r="BY1506" i="1" s="1"/>
  <c r="CB1574" i="1"/>
  <c r="BX1574" i="1" s="1"/>
  <c r="BY1574" i="1" s="1"/>
  <c r="CB1923" i="1"/>
  <c r="BX1923" i="1" s="1"/>
  <c r="BY1923" i="1" s="1"/>
  <c r="CB1925" i="1"/>
  <c r="BX1925" i="1" s="1"/>
  <c r="BY1925" i="1" s="1"/>
  <c r="CB1996" i="1"/>
  <c r="BX1996" i="1" s="1"/>
  <c r="BY1996" i="1" s="1"/>
  <c r="CB2112" i="1"/>
  <c r="BX2112" i="1" s="1"/>
  <c r="BY2112" i="1" s="1"/>
  <c r="CB2258" i="1"/>
  <c r="BX2258" i="1" s="1"/>
  <c r="BY2258" i="1" s="1"/>
  <c r="CB2330" i="1"/>
  <c r="BX2330" i="1" s="1"/>
  <c r="BY2330" i="1" s="1"/>
  <c r="CB2568" i="1"/>
  <c r="BX2568" i="1" s="1"/>
  <c r="BY2568" i="1" s="1"/>
  <c r="CB3167" i="1"/>
  <c r="BX3167" i="1" s="1"/>
  <c r="BY3167" i="1" s="1"/>
  <c r="CB3730" i="1"/>
  <c r="BX3730" i="1" s="1"/>
  <c r="BY3730" i="1" s="1"/>
  <c r="CB3598" i="1"/>
  <c r="BX3598" i="1" s="1"/>
  <c r="BY3598" i="1" s="1"/>
  <c r="CB3585" i="1"/>
  <c r="BX3585" i="1" s="1"/>
  <c r="BY3585" i="1" s="1"/>
  <c r="CB2986" i="1"/>
  <c r="BX2986" i="1" s="1"/>
  <c r="BY2986" i="1" s="1"/>
  <c r="CB2046" i="1"/>
  <c r="BX2046" i="1" s="1"/>
  <c r="BY2046" i="1" s="1"/>
  <c r="CB1909" i="1"/>
  <c r="BX1909" i="1" s="1"/>
  <c r="BY1909" i="1" s="1"/>
  <c r="CB2517" i="1"/>
  <c r="BX2517" i="1" s="1"/>
  <c r="BY2517" i="1" s="1"/>
  <c r="CB3203" i="1"/>
  <c r="BX3203" i="1" s="1"/>
  <c r="BY3203" i="1" s="1"/>
  <c r="CB3651" i="1"/>
  <c r="BX3651" i="1" s="1"/>
  <c r="BY3651" i="1" s="1"/>
  <c r="CB2012" i="1"/>
  <c r="BX2012" i="1" s="1"/>
  <c r="BY2012" i="1" s="1"/>
  <c r="CB2780" i="1"/>
  <c r="BX2780" i="1" s="1"/>
  <c r="BY2780" i="1" s="1"/>
  <c r="CB3275" i="1"/>
  <c r="BX3275" i="1" s="1"/>
  <c r="BY3275" i="1" s="1"/>
  <c r="CB1688" i="1"/>
  <c r="BX1688" i="1" s="1"/>
  <c r="BY1688" i="1" s="1"/>
  <c r="CB1584" i="1"/>
  <c r="BX1584" i="1" s="1"/>
  <c r="BY1584" i="1" s="1"/>
  <c r="CB1903" i="1"/>
  <c r="BX1903" i="1" s="1"/>
  <c r="BY1903" i="1" s="1"/>
  <c r="CB2603" i="1"/>
  <c r="BX2603" i="1" s="1"/>
  <c r="BY2603" i="1" s="1"/>
  <c r="CB1594" i="1"/>
  <c r="BX1594" i="1" s="1"/>
  <c r="BY1594" i="1" s="1"/>
  <c r="CB1504" i="1"/>
  <c r="BX1504" i="1" s="1"/>
  <c r="BY1504" i="1" s="1"/>
  <c r="CB2036" i="1"/>
  <c r="BX2036" i="1" s="1"/>
  <c r="BY2036" i="1" s="1"/>
  <c r="CB2034" i="1"/>
  <c r="BX2034" i="1" s="1"/>
  <c r="BY2034" i="1" s="1"/>
  <c r="CB1236" i="1"/>
  <c r="CB2448" i="1"/>
  <c r="BX2448" i="1" s="1"/>
  <c r="BY2448" i="1" s="1"/>
  <c r="CB2958" i="1"/>
  <c r="BX2958" i="1" s="1"/>
  <c r="BY2958" i="1" s="1"/>
  <c r="CB3607" i="1"/>
  <c r="BX3607" i="1" s="1"/>
  <c r="BY3607" i="1" s="1"/>
  <c r="CB1417" i="1"/>
  <c r="BX1417" i="1" s="1"/>
  <c r="BY1417" i="1" s="1"/>
  <c r="CB3269" i="1"/>
  <c r="BX3269" i="1" s="1"/>
  <c r="BY3269" i="1" s="1"/>
  <c r="CB1611" i="1"/>
  <c r="BX1611" i="1" s="1"/>
  <c r="BY1611" i="1" s="1"/>
  <c r="CB2480" i="1"/>
  <c r="BX2480" i="1" s="1"/>
  <c r="BY2480" i="1" s="1"/>
  <c r="CB2732" i="1"/>
  <c r="BX2732" i="1" s="1"/>
  <c r="BY2732" i="1" s="1"/>
  <c r="CB1118" i="1"/>
  <c r="CB1396" i="1"/>
  <c r="BX1396" i="1" s="1"/>
  <c r="CB1638" i="1"/>
  <c r="BX1638" i="1" s="1"/>
  <c r="BY1638" i="1" s="1"/>
  <c r="CB1670" i="1"/>
  <c r="BX1670" i="1" s="1"/>
  <c r="BY1670" i="1" s="1"/>
  <c r="CB2343" i="1"/>
  <c r="BX2343" i="1" s="1"/>
  <c r="BY2343" i="1" s="1"/>
  <c r="CB2311" i="1"/>
  <c r="BX2311" i="1" s="1"/>
  <c r="BY2311" i="1" s="1"/>
  <c r="CB2762" i="1"/>
  <c r="BX2762" i="1" s="1"/>
  <c r="BY2762" i="1" s="1"/>
  <c r="CB2750" i="1"/>
  <c r="BX2750" i="1" s="1"/>
  <c r="BY2750" i="1" s="1"/>
  <c r="CB2954" i="1"/>
  <c r="BX2954" i="1" s="1"/>
  <c r="BY2954" i="1" s="1"/>
  <c r="CB2940" i="1"/>
  <c r="BX2940" i="1" s="1"/>
  <c r="BY2940" i="1" s="1"/>
  <c r="CB3319" i="1"/>
  <c r="BX3319" i="1" s="1"/>
  <c r="BY3319" i="1" s="1"/>
  <c r="CB3115" i="1"/>
  <c r="BX3115" i="1" s="1"/>
  <c r="BY3115" i="1" s="1"/>
  <c r="CB3636" i="1"/>
  <c r="BX3636" i="1" s="1"/>
  <c r="BY3636" i="1" s="1"/>
  <c r="CB3466" i="1"/>
  <c r="BX3466" i="1" s="1"/>
  <c r="BY3466" i="1" s="1"/>
  <c r="CB2570" i="1"/>
  <c r="BX2570" i="1" s="1"/>
  <c r="BY2570" i="1" s="1"/>
  <c r="CB3579" i="1"/>
  <c r="BX3579" i="1" s="1"/>
  <c r="BY3579" i="1" s="1"/>
  <c r="CB1116" i="1"/>
  <c r="CB1387" i="1"/>
  <c r="CB1380" i="1"/>
  <c r="CB1421" i="1"/>
  <c r="BX1421" i="1" s="1"/>
  <c r="BY1421" i="1" s="1"/>
  <c r="CB1588" i="1"/>
  <c r="BX1588" i="1" s="1"/>
  <c r="BY1588" i="1" s="1"/>
  <c r="CB1942" i="1"/>
  <c r="BX1942" i="1" s="1"/>
  <c r="BY1942" i="1" s="1"/>
  <c r="CB1974" i="1"/>
  <c r="BX1974" i="1" s="1"/>
  <c r="BY1974" i="1" s="1"/>
  <c r="CB2212" i="1"/>
  <c r="BX2212" i="1" s="1"/>
  <c r="BY2212" i="1" s="1"/>
  <c r="CB2294" i="1"/>
  <c r="BX2294" i="1" s="1"/>
  <c r="BY2294" i="1" s="1"/>
  <c r="CB2468" i="1"/>
  <c r="BX2468" i="1" s="1"/>
  <c r="BY2468" i="1" s="1"/>
  <c r="CB2567" i="1"/>
  <c r="BX2567" i="1" s="1"/>
  <c r="BY2567" i="1" s="1"/>
  <c r="CB2843" i="1"/>
  <c r="BX2843" i="1" s="1"/>
  <c r="BY2843" i="1" s="1"/>
  <c r="CB2884" i="1"/>
  <c r="BX2884" i="1" s="1"/>
  <c r="BY2884" i="1" s="1"/>
  <c r="CB3205" i="1"/>
  <c r="BX3205" i="1" s="1"/>
  <c r="BY3205" i="1" s="1"/>
  <c r="CB3619" i="1"/>
  <c r="BX3619" i="1" s="1"/>
  <c r="BY3619" i="1" s="1"/>
  <c r="CB3509" i="1"/>
  <c r="BX3509" i="1" s="1"/>
  <c r="BY3509" i="1" s="1"/>
  <c r="CB3729" i="1"/>
  <c r="BX3729" i="1" s="1"/>
  <c r="BY3729" i="1" s="1"/>
  <c r="CB2013" i="1"/>
  <c r="BX2013" i="1" s="1"/>
  <c r="BY2013" i="1" s="1"/>
  <c r="CB2158" i="1"/>
  <c r="BX2158" i="1" s="1"/>
  <c r="BY2158" i="1" s="1"/>
  <c r="CB2521" i="1"/>
  <c r="BX2521" i="1" s="1"/>
  <c r="BY2521" i="1" s="1"/>
  <c r="CB2806" i="1"/>
  <c r="BX2806" i="1" s="1"/>
  <c r="BY2806" i="1" s="1"/>
  <c r="CB3255" i="1"/>
  <c r="BX3255" i="1" s="1"/>
  <c r="BY3255" i="1" s="1"/>
  <c r="CB2950" i="1"/>
  <c r="BX2950" i="1" s="1"/>
  <c r="BY2950" i="1" s="1"/>
  <c r="CB3333" i="1"/>
  <c r="BX3333" i="1" s="1"/>
  <c r="BY3333" i="1" s="1"/>
  <c r="CB3277" i="1"/>
  <c r="BX3277" i="1" s="1"/>
  <c r="BY3277" i="1" s="1"/>
  <c r="CB3649" i="1"/>
  <c r="BX3649" i="1" s="1"/>
  <c r="BY3649" i="1" s="1"/>
  <c r="CB3717" i="1"/>
  <c r="BX3717" i="1" s="1"/>
  <c r="BY3717" i="1" s="1"/>
  <c r="CB2918" i="1"/>
  <c r="BX2918" i="1" s="1"/>
  <c r="BY2918" i="1" s="1"/>
  <c r="CB1147" i="1"/>
  <c r="BX1147" i="1" s="1"/>
  <c r="CB2026" i="1"/>
  <c r="BX2026" i="1" s="1"/>
  <c r="BY2026" i="1" s="1"/>
  <c r="CB2796" i="1"/>
  <c r="BX2796" i="1" s="1"/>
  <c r="BY2796" i="1" s="1"/>
  <c r="CB3664" i="1"/>
  <c r="BX3664" i="1" s="1"/>
  <c r="BY3664" i="1" s="1"/>
  <c r="CB1028" i="1"/>
  <c r="CB1130" i="1"/>
  <c r="BX1130" i="1" s="1"/>
  <c r="CB1360" i="1"/>
  <c r="BX1360" i="1" s="1"/>
  <c r="CB1430" i="1"/>
  <c r="BX1430" i="1" s="1"/>
  <c r="BY1430" i="1" s="1"/>
  <c r="CB1402" i="1"/>
  <c r="BX1402" i="1" s="1"/>
  <c r="CB1814" i="1"/>
  <c r="BX1814" i="1" s="1"/>
  <c r="BY1814" i="1" s="1"/>
  <c r="CB2104" i="1"/>
  <c r="BX2104" i="1" s="1"/>
  <c r="BY2104" i="1" s="1"/>
  <c r="CB2523" i="1"/>
  <c r="BX2523" i="1" s="1"/>
  <c r="BY2523" i="1" s="1"/>
  <c r="CB2559" i="1"/>
  <c r="BX2559" i="1" s="1"/>
  <c r="BY2559" i="1" s="1"/>
  <c r="CB2562" i="1"/>
  <c r="BX2562" i="1" s="1"/>
  <c r="BY2562" i="1" s="1"/>
  <c r="CB2736" i="1"/>
  <c r="BX2736" i="1" s="1"/>
  <c r="BY2736" i="1" s="1"/>
  <c r="CB2878" i="1"/>
  <c r="BX2878" i="1" s="1"/>
  <c r="BY2878" i="1" s="1"/>
  <c r="CB2946" i="1"/>
  <c r="BX2946" i="1" s="1"/>
  <c r="BY2946" i="1" s="1"/>
  <c r="CB3177" i="1"/>
  <c r="BX3177" i="1" s="1"/>
  <c r="BY3177" i="1" s="1"/>
  <c r="CB3621" i="1"/>
  <c r="BX3621" i="1" s="1"/>
  <c r="BY3621" i="1" s="1"/>
  <c r="CB3587" i="1"/>
  <c r="BX3587" i="1" s="1"/>
  <c r="BY3587" i="1" s="1"/>
  <c r="CB3728" i="1"/>
  <c r="BX3728" i="1" s="1"/>
  <c r="BY3728" i="1" s="1"/>
  <c r="CB3551" i="1"/>
  <c r="BX3551" i="1" s="1"/>
  <c r="BY3551" i="1" s="1"/>
  <c r="CB1445" i="1"/>
  <c r="BX1445" i="1" s="1"/>
  <c r="BY1445" i="1" s="1"/>
  <c r="CB1644" i="1"/>
  <c r="BX1644" i="1" s="1"/>
  <c r="BY1644" i="1" s="1"/>
  <c r="CB2866" i="1"/>
  <c r="BX2866" i="1" s="1"/>
  <c r="BY2866" i="1" s="1"/>
  <c r="CB3467" i="1"/>
  <c r="BX3467" i="1" s="1"/>
  <c r="BY3467" i="1" s="1"/>
  <c r="CB1020" i="1"/>
  <c r="BX1020" i="1" s="1"/>
  <c r="CB1306" i="1"/>
  <c r="BX1306" i="1" s="1"/>
  <c r="CB1055" i="1"/>
  <c r="BX1055" i="1" s="1"/>
  <c r="CB1226" i="1"/>
  <c r="BX1226" i="1" s="1"/>
  <c r="CB1509" i="1"/>
  <c r="BX1509" i="1" s="1"/>
  <c r="BY1509" i="1" s="1"/>
  <c r="CB1585" i="1"/>
  <c r="BX1585" i="1" s="1"/>
  <c r="BY1585" i="1" s="1"/>
  <c r="CB2075" i="1"/>
  <c r="BX2075" i="1" s="1"/>
  <c r="BY2075" i="1" s="1"/>
  <c r="CB2770" i="1"/>
  <c r="BX2770" i="1" s="1"/>
  <c r="BY2770" i="1" s="1"/>
  <c r="CB3195" i="1"/>
  <c r="BX3195" i="1" s="1"/>
  <c r="BY3195" i="1" s="1"/>
  <c r="CB3295" i="1"/>
  <c r="BX3295" i="1" s="1"/>
  <c r="BY3295" i="1" s="1"/>
  <c r="CB3313" i="1"/>
  <c r="BX3313" i="1" s="1"/>
  <c r="BY3313" i="1" s="1"/>
  <c r="CB3597" i="1"/>
  <c r="BX3597" i="1" s="1"/>
  <c r="BY3597" i="1" s="1"/>
  <c r="CB2503" i="1"/>
  <c r="BX2503" i="1" s="1"/>
  <c r="BY2503" i="1" s="1"/>
  <c r="CB3265" i="1"/>
  <c r="BX3265" i="1" s="1"/>
  <c r="BY3265" i="1" s="1"/>
  <c r="CB1014" i="1"/>
  <c r="CB1451" i="1"/>
  <c r="BX1451" i="1" s="1"/>
  <c r="BY1451" i="1" s="1"/>
  <c r="CB1063" i="1"/>
  <c r="BX1063" i="1" s="1"/>
  <c r="CB1128" i="1"/>
  <c r="BX1128" i="1" s="1"/>
  <c r="CB1041" i="1"/>
  <c r="BX1041" i="1" s="1"/>
  <c r="CB1467" i="1"/>
  <c r="BX1467" i="1" s="1"/>
  <c r="BY1467" i="1" s="1"/>
  <c r="CB1481" i="1"/>
  <c r="BX1481" i="1" s="1"/>
  <c r="BY1481" i="1" s="1"/>
  <c r="CB2002" i="1"/>
  <c r="BX2002" i="1" s="1"/>
  <c r="BY2002" i="1" s="1"/>
  <c r="CB1968" i="1"/>
  <c r="BX1968" i="1" s="1"/>
  <c r="BY1968" i="1" s="1"/>
  <c r="CB2028" i="1"/>
  <c r="BX2028" i="1" s="1"/>
  <c r="BY2028" i="1" s="1"/>
  <c r="CB1914" i="1"/>
  <c r="BX1914" i="1" s="1"/>
  <c r="BY1914" i="1" s="1"/>
  <c r="CB1912" i="1"/>
  <c r="BX1912" i="1" s="1"/>
  <c r="BY1912" i="1" s="1"/>
  <c r="CB2339" i="1"/>
  <c r="BX2339" i="1" s="1"/>
  <c r="BY2339" i="1" s="1"/>
  <c r="CB2510" i="1"/>
  <c r="BX2510" i="1" s="1"/>
  <c r="BY2510" i="1" s="1"/>
  <c r="CB2880" i="1"/>
  <c r="BX2880" i="1" s="1"/>
  <c r="BY2880" i="1" s="1"/>
  <c r="CB2835" i="1"/>
  <c r="BX2835" i="1" s="1"/>
  <c r="BY2835" i="1" s="1"/>
  <c r="CB3165" i="1"/>
  <c r="BX3165" i="1" s="1"/>
  <c r="BY3165" i="1" s="1"/>
  <c r="CB3014" i="1"/>
  <c r="BX3014" i="1" s="1"/>
  <c r="BY3014" i="1" s="1"/>
  <c r="CB3643" i="1"/>
  <c r="BX3643" i="1" s="1"/>
  <c r="BY3643" i="1" s="1"/>
  <c r="CB3434" i="1"/>
  <c r="BX3434" i="1" s="1"/>
  <c r="BY3434" i="1" s="1"/>
  <c r="CB3499" i="1"/>
  <c r="BX3499" i="1" s="1"/>
  <c r="BY3499" i="1" s="1"/>
  <c r="CB1012" i="1"/>
  <c r="BX1012" i="1" s="1"/>
  <c r="CB1079" i="1"/>
  <c r="BX1079" i="1" s="1"/>
  <c r="CB1216" i="1"/>
  <c r="BX1216" i="1" s="1"/>
  <c r="CB1245" i="1"/>
  <c r="BX1245" i="1" s="1"/>
  <c r="CB1492" i="1"/>
  <c r="BX1492" i="1" s="1"/>
  <c r="BY1492" i="1" s="1"/>
  <c r="CB1612" i="1"/>
  <c r="BX1612" i="1" s="1"/>
  <c r="BY1612" i="1" s="1"/>
  <c r="CB1809" i="1"/>
  <c r="BX1809" i="1" s="1"/>
  <c r="BY1809" i="1" s="1"/>
  <c r="CB1859" i="1"/>
  <c r="BX1859" i="1" s="1"/>
  <c r="BY1859" i="1" s="1"/>
  <c r="CB2128" i="1"/>
  <c r="BX2128" i="1" s="1"/>
  <c r="BY2128" i="1" s="1"/>
  <c r="CB2460" i="1"/>
  <c r="BX2460" i="1" s="1"/>
  <c r="BY2460" i="1" s="1"/>
  <c r="CB2774" i="1"/>
  <c r="BX2774" i="1" s="1"/>
  <c r="BY2774" i="1" s="1"/>
  <c r="CB3183" i="1"/>
  <c r="BX3183" i="1" s="1"/>
  <c r="BY3183" i="1" s="1"/>
  <c r="CB3039" i="1"/>
  <c r="BX3039" i="1" s="1"/>
  <c r="BY3039" i="1" s="1"/>
  <c r="CB3681" i="1"/>
  <c r="BX3681" i="1" s="1"/>
  <c r="BY3681" i="1" s="1"/>
  <c r="CB3616" i="1"/>
  <c r="BX3616" i="1" s="1"/>
  <c r="BY3616" i="1" s="1"/>
  <c r="CB3601" i="1"/>
  <c r="BX3601" i="1" s="1"/>
  <c r="BY3601" i="1" s="1"/>
  <c r="CB3370" i="1"/>
  <c r="BX3370" i="1" s="1"/>
  <c r="BY3370" i="1" s="1"/>
  <c r="CB1806" i="1"/>
  <c r="BX1806" i="1" s="1"/>
  <c r="BY1806" i="1" s="1"/>
  <c r="CB1033" i="1"/>
  <c r="BX1033" i="1" s="1"/>
  <c r="CB1544" i="1"/>
  <c r="BX1544" i="1" s="1"/>
  <c r="BY1544" i="1" s="1"/>
  <c r="CB2520" i="1"/>
  <c r="BX2520" i="1" s="1"/>
  <c r="BY2520" i="1" s="1"/>
  <c r="CB3357" i="1"/>
  <c r="BX3357" i="1" s="1"/>
  <c r="BY3357" i="1" s="1"/>
  <c r="CB2819" i="1"/>
  <c r="BX2819" i="1" s="1"/>
  <c r="BY2819" i="1" s="1"/>
  <c r="CB1795" i="1"/>
  <c r="BX1795" i="1" s="1"/>
  <c r="BY1795" i="1" s="1"/>
  <c r="CB2908" i="1"/>
  <c r="BX2908" i="1" s="1"/>
  <c r="BY2908" i="1" s="1"/>
  <c r="CB1911" i="1"/>
  <c r="BX1911" i="1" s="1"/>
  <c r="BY1911" i="1" s="1"/>
  <c r="CB1045" i="1"/>
  <c r="BX1045" i="1" s="1"/>
  <c r="CB1224" i="1"/>
  <c r="BX1224" i="1" s="1"/>
  <c r="CB2768" i="1"/>
  <c r="BX2768" i="1" s="1"/>
  <c r="BY2768" i="1" s="1"/>
  <c r="CB1122" i="1"/>
  <c r="CB1683" i="1"/>
  <c r="BX1683" i="1" s="1"/>
  <c r="BY1683" i="1" s="1"/>
  <c r="CB3337" i="1"/>
  <c r="BX3337" i="1" s="1"/>
  <c r="BY3337" i="1" s="1"/>
  <c r="CB3515" i="1"/>
  <c r="BX3515" i="1" s="1"/>
  <c r="BY3515" i="1" s="1"/>
  <c r="CB1980" i="1"/>
  <c r="BX1980" i="1" s="1"/>
  <c r="BY1980" i="1" s="1"/>
  <c r="CB2788" i="1"/>
  <c r="BX2788" i="1" s="1"/>
  <c r="BY2788" i="1" s="1"/>
  <c r="CB3501" i="1"/>
  <c r="BX3501" i="1" s="1"/>
  <c r="BY3501" i="1" s="1"/>
  <c r="CB1049" i="1"/>
  <c r="BX1049" i="1" s="1"/>
  <c r="CB2003" i="1"/>
  <c r="BX2003" i="1" s="1"/>
  <c r="BY2003" i="1" s="1"/>
  <c r="CB3231" i="1"/>
  <c r="BX3231" i="1" s="1"/>
  <c r="BY3231" i="1" s="1"/>
  <c r="CB3519" i="1"/>
  <c r="BX3519" i="1" s="1"/>
  <c r="BY3519" i="1" s="1"/>
  <c r="CB1383" i="1"/>
  <c r="CB1858" i="1"/>
  <c r="BX1858" i="1" s="1"/>
  <c r="BY1858" i="1" s="1"/>
  <c r="CB2495" i="1"/>
  <c r="BX2495" i="1" s="1"/>
  <c r="BY2495" i="1" s="1"/>
  <c r="CB2760" i="1"/>
  <c r="BX2760" i="1" s="1"/>
  <c r="BY2760" i="1" s="1"/>
  <c r="CB1133" i="1"/>
  <c r="BX1133" i="1" s="1"/>
  <c r="CB1238" i="1"/>
  <c r="CB1415" i="1"/>
  <c r="CB1513" i="1"/>
  <c r="BX1513" i="1" s="1"/>
  <c r="BY1513" i="1" s="1"/>
  <c r="CB2059" i="1"/>
  <c r="BX2059" i="1" s="1"/>
  <c r="BY2059" i="1" s="1"/>
  <c r="CB2071" i="1"/>
  <c r="BX2071" i="1" s="1"/>
  <c r="BY2071" i="1" s="1"/>
  <c r="CB2314" i="1"/>
  <c r="BX2314" i="1" s="1"/>
  <c r="BY2314" i="1" s="1"/>
  <c r="CB2778" i="1"/>
  <c r="BX2778" i="1" s="1"/>
  <c r="BY2778" i="1" s="1"/>
  <c r="CB2928" i="1"/>
  <c r="BX2928" i="1" s="1"/>
  <c r="BY2928" i="1" s="1"/>
  <c r="CB3171" i="1"/>
  <c r="BX3171" i="1" s="1"/>
  <c r="BY3171" i="1" s="1"/>
  <c r="CB2998" i="1"/>
  <c r="BX2998" i="1" s="1"/>
  <c r="BY2998" i="1" s="1"/>
  <c r="CB3339" i="1"/>
  <c r="BX3339" i="1" s="1"/>
  <c r="BY3339" i="1" s="1"/>
  <c r="CB3697" i="1"/>
  <c r="BX3697" i="1" s="1"/>
  <c r="BY3697" i="1" s="1"/>
  <c r="CB3365" i="1"/>
  <c r="BX3365" i="1" s="1"/>
  <c r="BY3365" i="1" s="1"/>
  <c r="CB2825" i="1"/>
  <c r="BX2825" i="1" s="1"/>
  <c r="BY2825" i="1" s="1"/>
  <c r="CB1120" i="1"/>
  <c r="CB1106" i="1"/>
  <c r="CB1403" i="1"/>
  <c r="BX1403" i="1" s="1"/>
  <c r="CB1427" i="1"/>
  <c r="BX1427" i="1" s="1"/>
  <c r="BY1427" i="1" s="1"/>
  <c r="CB1596" i="1"/>
  <c r="BX1596" i="1" s="1"/>
  <c r="BY1596" i="1" s="1"/>
  <c r="CB1946" i="1"/>
  <c r="BX1946" i="1" s="1"/>
  <c r="BY1946" i="1" s="1"/>
  <c r="CB1978" i="1"/>
  <c r="BX1978" i="1" s="1"/>
  <c r="BY1978" i="1" s="1"/>
  <c r="CB2084" i="1"/>
  <c r="BX2084" i="1" s="1"/>
  <c r="BY2084" i="1" s="1"/>
  <c r="CB2267" i="1"/>
  <c r="BX2267" i="1" s="1"/>
  <c r="BY2267" i="1" s="1"/>
  <c r="CB2236" i="1"/>
  <c r="BX2236" i="1" s="1"/>
  <c r="BY2236" i="1" s="1"/>
  <c r="CB2594" i="1"/>
  <c r="BX2594" i="1" s="1"/>
  <c r="BY2594" i="1" s="1"/>
  <c r="CB2892" i="1"/>
  <c r="BX2892" i="1" s="1"/>
  <c r="BY2892" i="1" s="1"/>
  <c r="CB3221" i="1"/>
  <c r="BX3221" i="1" s="1"/>
  <c r="BY3221" i="1" s="1"/>
  <c r="CB3641" i="1"/>
  <c r="BX3641" i="1" s="1"/>
  <c r="BY3641" i="1" s="1"/>
  <c r="CB3525" i="1"/>
  <c r="BX3525" i="1" s="1"/>
  <c r="BY3525" i="1" s="1"/>
  <c r="CB2073" i="1"/>
  <c r="BX2073" i="1" s="1"/>
  <c r="BY2073" i="1" s="1"/>
  <c r="CB2537" i="1"/>
  <c r="BX2537" i="1" s="1"/>
  <c r="BY2537" i="1" s="1"/>
  <c r="CB2626" i="1"/>
  <c r="BX2626" i="1" s="1"/>
  <c r="BY2626" i="1" s="1"/>
  <c r="CB2841" i="1"/>
  <c r="BX2841" i="1" s="1"/>
  <c r="BY2841" i="1" s="1"/>
  <c r="CB2839" i="1"/>
  <c r="BX2839" i="1" s="1"/>
  <c r="BY2839" i="1" s="1"/>
  <c r="CB3090" i="1"/>
  <c r="BX3090" i="1" s="1"/>
  <c r="BY3090" i="1" s="1"/>
  <c r="CB3352" i="1"/>
  <c r="BX3352" i="1" s="1"/>
  <c r="BY3352" i="1" s="1"/>
  <c r="CB3293" i="1"/>
  <c r="BX3293" i="1" s="1"/>
  <c r="BY3293" i="1" s="1"/>
  <c r="CB3713" i="1"/>
  <c r="BX3713" i="1" s="1"/>
  <c r="BY3713" i="1" s="1"/>
  <c r="CB3487" i="1"/>
  <c r="BX3487" i="1" s="1"/>
  <c r="BY3487" i="1" s="1"/>
  <c r="CB3732" i="1"/>
  <c r="BX3732" i="1" s="1"/>
  <c r="BY3732" i="1" s="1"/>
  <c r="CB1230" i="1"/>
  <c r="BX1230" i="1" s="1"/>
  <c r="CB1505" i="1"/>
  <c r="BX1505" i="1" s="1"/>
  <c r="BY1505" i="1" s="1"/>
  <c r="CB1681" i="1"/>
  <c r="BX1681" i="1" s="1"/>
  <c r="BY1681" i="1" s="1"/>
  <c r="CB2118" i="1"/>
  <c r="BX2118" i="1" s="1"/>
  <c r="BY2118" i="1" s="1"/>
  <c r="CB2882" i="1"/>
  <c r="BX2882" i="1" s="1"/>
  <c r="BY2882" i="1" s="1"/>
  <c r="CB3563" i="1"/>
  <c r="BX3563" i="1" s="1"/>
  <c r="BY3563" i="1" s="1"/>
  <c r="CB1008" i="1"/>
  <c r="CB1240" i="1"/>
  <c r="CB1416" i="1"/>
  <c r="CB1486" i="1"/>
  <c r="BX1486" i="1" s="1"/>
  <c r="BY1486" i="1" s="1"/>
  <c r="CB1542" i="1"/>
  <c r="BX1542" i="1" s="1"/>
  <c r="BY1542" i="1" s="1"/>
  <c r="CB1583" i="1"/>
  <c r="BX1583" i="1" s="1"/>
  <c r="BY1583" i="1" s="1"/>
  <c r="CB1573" i="1"/>
  <c r="BX1573" i="1" s="1"/>
  <c r="BY1573" i="1" s="1"/>
  <c r="CB2539" i="1"/>
  <c r="BX2539" i="1" s="1"/>
  <c r="BY2539" i="1" s="1"/>
  <c r="CB2811" i="1"/>
  <c r="BX2811" i="1" s="1"/>
  <c r="BY2811" i="1" s="1"/>
  <c r="CB2886" i="1"/>
  <c r="BX2886" i="1" s="1"/>
  <c r="BY2886" i="1" s="1"/>
  <c r="CB2962" i="1"/>
  <c r="BX2962" i="1" s="1"/>
  <c r="BY2962" i="1" s="1"/>
  <c r="CB3193" i="1"/>
  <c r="BX3193" i="1" s="1"/>
  <c r="BY3193" i="1" s="1"/>
  <c r="CB3355" i="1"/>
  <c r="BX3355" i="1" s="1"/>
  <c r="BY3355" i="1" s="1"/>
  <c r="CB3648" i="1"/>
  <c r="BX3648" i="1" s="1"/>
  <c r="BY3648" i="1" s="1"/>
  <c r="CB3475" i="1"/>
  <c r="BX3475" i="1" s="1"/>
  <c r="BY3475" i="1" s="1"/>
  <c r="CB3603" i="1"/>
  <c r="BX3603" i="1" s="1"/>
  <c r="BY3603" i="1" s="1"/>
  <c r="CB2984" i="1"/>
  <c r="BX2984" i="1" s="1"/>
  <c r="BY2984" i="1" s="1"/>
  <c r="CB3612" i="1"/>
  <c r="BX3612" i="1" s="1"/>
  <c r="BY3612" i="1" s="1"/>
  <c r="CB2914" i="1"/>
  <c r="BX2914" i="1" s="1"/>
  <c r="BY2914" i="1" s="1"/>
  <c r="CB3595" i="1"/>
  <c r="BX3595" i="1" s="1"/>
  <c r="BY3595" i="1" s="1"/>
  <c r="CB1500" i="1"/>
  <c r="BX1500" i="1" s="1"/>
  <c r="BY1500" i="1" s="1"/>
  <c r="CB1034" i="1"/>
  <c r="BX1034" i="1" s="1"/>
  <c r="CB1214" i="1"/>
  <c r="BX1214" i="1" s="1"/>
  <c r="CB1393" i="1"/>
  <c r="CB1431" i="1"/>
  <c r="BX1431" i="1" s="1"/>
  <c r="BY1431" i="1" s="1"/>
  <c r="CB1582" i="1"/>
  <c r="BX1582" i="1" s="1"/>
  <c r="BY1582" i="1" s="1"/>
  <c r="CB1642" i="1"/>
  <c r="BX1642" i="1" s="1"/>
  <c r="BY1642" i="1" s="1"/>
  <c r="CB1919" i="1"/>
  <c r="BX1919" i="1" s="1"/>
  <c r="BY1919" i="1" s="1"/>
  <c r="CB1849" i="1"/>
  <c r="BX1849" i="1" s="1"/>
  <c r="BY1849" i="1" s="1"/>
  <c r="CB1992" i="1"/>
  <c r="BX1992" i="1" s="1"/>
  <c r="BY1992" i="1" s="1"/>
  <c r="CB2571" i="1"/>
  <c r="BX2571" i="1" s="1"/>
  <c r="BY2571" i="1" s="1"/>
  <c r="CB2786" i="1"/>
  <c r="BX2786" i="1" s="1"/>
  <c r="BY2786" i="1" s="1"/>
  <c r="CB3211" i="1"/>
  <c r="BX3211" i="1" s="1"/>
  <c r="BY3211" i="1" s="1"/>
  <c r="CB3311" i="1"/>
  <c r="BX3311" i="1" s="1"/>
  <c r="BY3311" i="1" s="1"/>
  <c r="CB3329" i="1"/>
  <c r="BX3329" i="1" s="1"/>
  <c r="BY3329" i="1" s="1"/>
  <c r="CB3432" i="1"/>
  <c r="BX3432" i="1" s="1"/>
  <c r="BY3432" i="1" s="1"/>
  <c r="CB1174" i="1"/>
  <c r="BX1174" i="1" s="1"/>
  <c r="CB2067" i="1"/>
  <c r="BX2067" i="1" s="1"/>
  <c r="BY2067" i="1" s="1"/>
  <c r="CB3543" i="1"/>
  <c r="BX3543" i="1" s="1"/>
  <c r="BY3543" i="1" s="1"/>
  <c r="CB1329" i="1"/>
  <c r="BX1329" i="1" s="1"/>
  <c r="CB1667" i="1"/>
  <c r="BX1667" i="1" s="1"/>
  <c r="BY1667" i="1" s="1"/>
  <c r="CB1331" i="1"/>
  <c r="CB1491" i="1"/>
  <c r="BX1491" i="1" s="1"/>
  <c r="BY1491" i="1" s="1"/>
  <c r="CB1610" i="1"/>
  <c r="BX1610" i="1" s="1"/>
  <c r="BY1610" i="1" s="1"/>
  <c r="CB1669" i="1"/>
  <c r="BX1669" i="1" s="1"/>
  <c r="BY1669" i="1" s="1"/>
  <c r="CB1940" i="1"/>
  <c r="BX1940" i="1" s="1"/>
  <c r="BY1940" i="1" s="1"/>
  <c r="CB1972" i="1"/>
  <c r="BX1972" i="1" s="1"/>
  <c r="BY1972" i="1" s="1"/>
  <c r="CB2057" i="1"/>
  <c r="BX2057" i="1" s="1"/>
  <c r="BY2057" i="1" s="1"/>
  <c r="CB2023" i="1"/>
  <c r="BX2023" i="1" s="1"/>
  <c r="BY2023" i="1" s="1"/>
  <c r="CB2100" i="1"/>
  <c r="BX2100" i="1" s="1"/>
  <c r="BY2100" i="1" s="1"/>
  <c r="CB2526" i="1"/>
  <c r="BX2526" i="1" s="1"/>
  <c r="BY2526" i="1" s="1"/>
  <c r="CB2540" i="1"/>
  <c r="BX2540" i="1" s="1"/>
  <c r="BY2540" i="1" s="1"/>
  <c r="CB2550" i="1"/>
  <c r="BX2550" i="1" s="1"/>
  <c r="BY2550" i="1" s="1"/>
  <c r="CB2888" i="1"/>
  <c r="BX2888" i="1" s="1"/>
  <c r="BY2888" i="1" s="1"/>
  <c r="CB2926" i="1"/>
  <c r="BX2926" i="1" s="1"/>
  <c r="BY2926" i="1" s="1"/>
  <c r="CB3181" i="1"/>
  <c r="BX3181" i="1" s="1"/>
  <c r="BY3181" i="1" s="1"/>
  <c r="CB3028" i="1"/>
  <c r="BX3028" i="1" s="1"/>
  <c r="BY3028" i="1" s="1"/>
  <c r="CB3575" i="1"/>
  <c r="BX3575" i="1" s="1"/>
  <c r="BY3575" i="1" s="1"/>
  <c r="CB3469" i="1"/>
  <c r="BX3469" i="1" s="1"/>
  <c r="BY3469" i="1" s="1"/>
  <c r="CB3675" i="1"/>
  <c r="BX3675" i="1" s="1"/>
  <c r="BY3675" i="1" s="1"/>
  <c r="CB3495" i="1"/>
  <c r="BX3495" i="1" s="1"/>
  <c r="BY3495" i="1" s="1"/>
  <c r="CB1022" i="1"/>
  <c r="BX1022" i="1" s="1"/>
  <c r="CB2724" i="1"/>
  <c r="BX2724" i="1" s="1"/>
  <c r="BY2724" i="1" s="1"/>
  <c r="CB3547" i="1"/>
  <c r="BX3547" i="1" s="1"/>
  <c r="BY3547" i="1" s="1"/>
  <c r="CB1523" i="1"/>
  <c r="BX1523" i="1" s="1"/>
  <c r="BY1523" i="1" s="1"/>
  <c r="CB1102" i="1"/>
  <c r="BX1102" i="1" s="1"/>
  <c r="CB1211" i="1"/>
  <c r="BX1211" i="1" s="1"/>
  <c r="CB1435" i="1"/>
  <c r="BX1435" i="1" s="1"/>
  <c r="BY1435" i="1" s="1"/>
  <c r="CB1552" i="1"/>
  <c r="BX1552" i="1" s="1"/>
  <c r="BY1552" i="1" s="1"/>
  <c r="CB1804" i="1"/>
  <c r="BX1804" i="1" s="1"/>
  <c r="BY1804" i="1" s="1"/>
  <c r="CB1998" i="1"/>
  <c r="BX1998" i="1" s="1"/>
  <c r="BY1998" i="1" s="1"/>
  <c r="CB2563" i="1"/>
  <c r="BX2563" i="1" s="1"/>
  <c r="BY2563" i="1" s="1"/>
  <c r="CB2827" i="1"/>
  <c r="BX2827" i="1" s="1"/>
  <c r="BY2827" i="1" s="1"/>
  <c r="CB2790" i="1"/>
  <c r="BX2790" i="1" s="1"/>
  <c r="BY2790" i="1" s="1"/>
  <c r="CB3199" i="1"/>
  <c r="BX3199" i="1" s="1"/>
  <c r="BY3199" i="1" s="1"/>
  <c r="CB3267" i="1"/>
  <c r="BX3267" i="1" s="1"/>
  <c r="BY3267" i="1" s="1"/>
  <c r="CB3055" i="1"/>
  <c r="BX3055" i="1" s="1"/>
  <c r="BY3055" i="1" s="1"/>
  <c r="CB3341" i="1"/>
  <c r="BX3341" i="1" s="1"/>
  <c r="BY3341" i="1" s="1"/>
  <c r="CB3740" i="1"/>
  <c r="BX3740" i="1" s="1"/>
  <c r="BY3740" i="1" s="1"/>
  <c r="CB3631" i="1"/>
  <c r="BX3631" i="1" s="1"/>
  <c r="BY3631" i="1" s="1"/>
  <c r="CB3669" i="1"/>
  <c r="BX3669" i="1" s="1"/>
  <c r="BY3669" i="1" s="1"/>
  <c r="CB3418" i="1"/>
  <c r="BX3418" i="1" s="1"/>
  <c r="BY3418" i="1" s="1"/>
  <c r="CB3461" i="1"/>
  <c r="BX3461" i="1" s="1"/>
  <c r="BY3461" i="1" s="1"/>
  <c r="CB2906" i="1"/>
  <c r="BX2906" i="1" s="1"/>
  <c r="BY2906" i="1" s="1"/>
  <c r="CB1496" i="1"/>
  <c r="BX1496" i="1" s="1"/>
  <c r="BY1496" i="1" s="1"/>
  <c r="CB2726" i="1"/>
  <c r="BX2726" i="1" s="1"/>
  <c r="BY2726" i="1" s="1"/>
  <c r="CB3273" i="1"/>
  <c r="BX3273" i="1" s="1"/>
  <c r="BY3273" i="1" s="1"/>
  <c r="CB2602" i="1"/>
  <c r="BX2602" i="1" s="1"/>
  <c r="BY2602" i="1" s="1"/>
  <c r="CB3557" i="1"/>
  <c r="BX3557" i="1" s="1"/>
  <c r="BY3557" i="1" s="1"/>
  <c r="CB3047" i="1"/>
  <c r="BX3047" i="1" s="1"/>
  <c r="BY3047" i="1" s="1"/>
  <c r="CB1382" i="1"/>
  <c r="CB3507" i="1"/>
  <c r="BX3507" i="1" s="1"/>
  <c r="BY3507" i="1" s="1"/>
  <c r="CB1361" i="1"/>
  <c r="CB2619" i="1"/>
  <c r="BX2619" i="1" s="1"/>
  <c r="BY2619" i="1" s="1"/>
  <c r="CB2264" i="1"/>
  <c r="BX2264" i="1" s="1"/>
  <c r="BY2264" i="1" s="1"/>
  <c r="CB1418" i="1"/>
  <c r="BX1418" i="1" s="1"/>
  <c r="BY1418" i="1" s="1"/>
  <c r="CB2551" i="1"/>
  <c r="BX2551" i="1" s="1"/>
  <c r="BY2551" i="1" s="1"/>
  <c r="CB3448" i="1"/>
  <c r="BX3448" i="1" s="1"/>
  <c r="BY3448" i="1" s="1"/>
  <c r="CB1010" i="1"/>
  <c r="BX1010" i="1" s="1"/>
  <c r="CB1825" i="1"/>
  <c r="BX1825" i="1" s="1"/>
  <c r="BY1825" i="1" s="1"/>
  <c r="CB1512" i="1"/>
  <c r="BX1512" i="1" s="1"/>
  <c r="BY1512" i="1" s="1"/>
  <c r="CB1836" i="1"/>
  <c r="BX1836" i="1" s="1"/>
  <c r="BY1836" i="1" s="1"/>
  <c r="CB2561" i="1"/>
  <c r="BX2561" i="1" s="1"/>
  <c r="BY2561" i="1" s="1"/>
  <c r="CB2858" i="1"/>
  <c r="BX2858" i="1" s="1"/>
  <c r="BY2858" i="1" s="1"/>
  <c r="CB3637" i="1"/>
  <c r="BX3637" i="1" s="1"/>
  <c r="BY3637" i="1" s="1"/>
  <c r="CB1039" i="1"/>
  <c r="BX1039" i="1" s="1"/>
  <c r="CB1110" i="1"/>
  <c r="BX1110" i="1" s="1"/>
  <c r="CB1248" i="1"/>
  <c r="BX1248" i="1" s="1"/>
  <c r="CB1480" i="1"/>
  <c r="BX1480" i="1" s="1"/>
  <c r="BY1480" i="1" s="1"/>
  <c r="CB1386" i="1"/>
  <c r="BX1386" i="1" s="1"/>
  <c r="CB1579" i="1"/>
  <c r="BX1579" i="1" s="1"/>
  <c r="BY1579" i="1" s="1"/>
  <c r="CB1598" i="1"/>
  <c r="BX1598" i="1" s="1"/>
  <c r="BY1598" i="1" s="1"/>
  <c r="CB1927" i="1"/>
  <c r="BX1927" i="1" s="1"/>
  <c r="BY1927" i="1" s="1"/>
  <c r="CB2276" i="1"/>
  <c r="BX2276" i="1" s="1"/>
  <c r="BY2276" i="1" s="1"/>
  <c r="CB2428" i="1"/>
  <c r="BX2428" i="1" s="1"/>
  <c r="BY2428" i="1" s="1"/>
  <c r="CB2579" i="1"/>
  <c r="BX2579" i="1" s="1"/>
  <c r="BY2579" i="1" s="1"/>
  <c r="CB2838" i="1"/>
  <c r="BX2838" i="1" s="1"/>
  <c r="BY2838" i="1" s="1"/>
  <c r="CB2944" i="1"/>
  <c r="BX2944" i="1" s="1"/>
  <c r="BY2944" i="1" s="1"/>
  <c r="CB2920" i="1"/>
  <c r="BX2920" i="1" s="1"/>
  <c r="BY2920" i="1" s="1"/>
  <c r="CB3187" i="1"/>
  <c r="BX3187" i="1" s="1"/>
  <c r="BY3187" i="1" s="1"/>
  <c r="CB3345" i="1"/>
  <c r="BX3345" i="1" s="1"/>
  <c r="BY3345" i="1" s="1"/>
  <c r="CB3419" i="1"/>
  <c r="BX3419" i="1" s="1"/>
  <c r="BY3419" i="1" s="1"/>
  <c r="CB3570" i="1"/>
  <c r="BX3570" i="1" s="1"/>
  <c r="BY3570" i="1" s="1"/>
  <c r="CB3573" i="1"/>
  <c r="BX3573" i="1" s="1"/>
  <c r="BY3573" i="1" s="1"/>
  <c r="CB2874" i="1"/>
  <c r="BX2874" i="1" s="1"/>
  <c r="BY2874" i="1" s="1"/>
  <c r="CB1410" i="1"/>
  <c r="BX1410" i="1" s="1"/>
  <c r="CB1554" i="1"/>
  <c r="BX1554" i="1" s="1"/>
  <c r="BY1554" i="1" s="1"/>
  <c r="CB1581" i="1"/>
  <c r="BX1581" i="1" s="1"/>
  <c r="BY1581" i="1" s="1"/>
  <c r="CB1950" i="1"/>
  <c r="BX1950" i="1" s="1"/>
  <c r="BY1950" i="1" s="1"/>
  <c r="CB1982" i="1"/>
  <c r="BX1982" i="1" s="1"/>
  <c r="BY1982" i="1" s="1"/>
  <c r="CB2122" i="1"/>
  <c r="BX2122" i="1" s="1"/>
  <c r="BY2122" i="1" s="1"/>
  <c r="CB2108" i="1"/>
  <c r="BX2108" i="1" s="1"/>
  <c r="BY2108" i="1" s="1"/>
  <c r="CB2283" i="1"/>
  <c r="BX2283" i="1" s="1"/>
  <c r="BY2283" i="1" s="1"/>
  <c r="CB2764" i="1"/>
  <c r="BX2764" i="1" s="1"/>
  <c r="BY2764" i="1" s="1"/>
  <c r="CB2900" i="1"/>
  <c r="BX2900" i="1" s="1"/>
  <c r="BY2900" i="1" s="1"/>
  <c r="CB3237" i="1"/>
  <c r="BX3237" i="1" s="1"/>
  <c r="BY3237" i="1" s="1"/>
  <c r="CB3705" i="1"/>
  <c r="BX3705" i="1" s="1"/>
  <c r="BY3705" i="1" s="1"/>
  <c r="CB3541" i="1"/>
  <c r="BX3541" i="1" s="1"/>
  <c r="BY3541" i="1" s="1"/>
  <c r="CB1877" i="1"/>
  <c r="BX1877" i="1" s="1"/>
  <c r="BY1877" i="1" s="1"/>
  <c r="CB2329" i="1"/>
  <c r="BX2329" i="1" s="1"/>
  <c r="BY2329" i="1" s="1"/>
  <c r="CB2464" i="1"/>
  <c r="BX2464" i="1" s="1"/>
  <c r="BY2464" i="1" s="1"/>
  <c r="CB3025" i="1"/>
  <c r="BX3025" i="1" s="1"/>
  <c r="BY3025" i="1" s="1"/>
  <c r="CB3335" i="1"/>
  <c r="BX3335" i="1" s="1"/>
  <c r="BY3335" i="1" s="1"/>
  <c r="CB3031" i="1"/>
  <c r="BX3031" i="1" s="1"/>
  <c r="BY3031" i="1" s="1"/>
  <c r="CB3309" i="1"/>
  <c r="BX3309" i="1" s="1"/>
  <c r="BY3309" i="1" s="1"/>
  <c r="CB3403" i="1"/>
  <c r="BX3403" i="1" s="1"/>
  <c r="BY3403" i="1" s="1"/>
  <c r="CB1511" i="1"/>
  <c r="BX1511" i="1" s="1"/>
  <c r="BY1511" i="1" s="1"/>
  <c r="CB1663" i="1"/>
  <c r="BX1663" i="1" s="1"/>
  <c r="BY1663" i="1" s="1"/>
  <c r="CB2270" i="1"/>
  <c r="BX2270" i="1" s="1"/>
  <c r="BY2270" i="1" s="1"/>
  <c r="CB2714" i="1"/>
  <c r="BX2714" i="1" s="1"/>
  <c r="BY2714" i="1" s="1"/>
  <c r="CB1026" i="1"/>
  <c r="CB1405" i="1"/>
  <c r="BX1405" i="1" s="1"/>
  <c r="CB1499" i="1"/>
  <c r="BX1499" i="1" s="1"/>
  <c r="BY1499" i="1" s="1"/>
  <c r="CB1222" i="1"/>
  <c r="BX1222" i="1" s="1"/>
  <c r="CB1432" i="1"/>
  <c r="BX1432" i="1" s="1"/>
  <c r="BY1432" i="1" s="1"/>
  <c r="CB1502" i="1"/>
  <c r="BX1502" i="1" s="1"/>
  <c r="BY1502" i="1" s="1"/>
  <c r="CB1453" i="1"/>
  <c r="BX1453" i="1" s="1"/>
  <c r="BY1453" i="1" s="1"/>
  <c r="CB1558" i="1"/>
  <c r="BX1558" i="1" s="1"/>
  <c r="BY1558" i="1" s="1"/>
  <c r="CB1443" i="1"/>
  <c r="BX1443" i="1" s="1"/>
  <c r="BY1443" i="1" s="1"/>
  <c r="CB2553" i="1"/>
  <c r="BX2553" i="1" s="1"/>
  <c r="BY2553" i="1" s="1"/>
  <c r="CB2528" i="1"/>
  <c r="BX2528" i="1" s="1"/>
  <c r="BY2528" i="1" s="1"/>
  <c r="CB2894" i="1"/>
  <c r="BX2894" i="1" s="1"/>
  <c r="BY2894" i="1" s="1"/>
  <c r="CB3209" i="1"/>
  <c r="BX3209" i="1" s="1"/>
  <c r="BY3209" i="1" s="1"/>
  <c r="CB3680" i="1"/>
  <c r="BX3680" i="1" s="1"/>
  <c r="BY3680" i="1" s="1"/>
  <c r="CB3491" i="1"/>
  <c r="BX3491" i="1" s="1"/>
  <c r="BY3491" i="1" s="1"/>
  <c r="CB3627" i="1"/>
  <c r="BX3627" i="1" s="1"/>
  <c r="BY3627" i="1" s="1"/>
  <c r="CB1333" i="1"/>
  <c r="BX1333" i="1" s="1"/>
  <c r="CB2345" i="1"/>
  <c r="BX2345" i="1" s="1"/>
  <c r="BY2345" i="1" s="1"/>
  <c r="CB2794" i="1"/>
  <c r="BX2794" i="1" s="1"/>
  <c r="BY2794" i="1" s="1"/>
  <c r="CB1447" i="1"/>
  <c r="BX1447" i="1" s="1"/>
  <c r="BY1447" i="1" s="1"/>
  <c r="CB1538" i="1"/>
  <c r="BX1538" i="1" s="1"/>
  <c r="BY1538" i="1" s="1"/>
  <c r="CB1108" i="1"/>
  <c r="CB1137" i="1"/>
  <c r="CB1228" i="1"/>
  <c r="BX1228" i="1" s="1"/>
  <c r="CB1409" i="1"/>
  <c r="BX1409" i="1" s="1"/>
  <c r="CB1488" i="1"/>
  <c r="BX1488" i="1" s="1"/>
  <c r="BY1488" i="1" s="1"/>
  <c r="CB1485" i="1"/>
  <c r="BX1485" i="1" s="1"/>
  <c r="BY1485" i="1" s="1"/>
  <c r="CB1648" i="1"/>
  <c r="BX1648" i="1" s="1"/>
  <c r="BY1648" i="1" s="1"/>
  <c r="CB2014" i="1"/>
  <c r="BX2014" i="1" s="1"/>
  <c r="BY2014" i="1" s="1"/>
  <c r="CB2038" i="1"/>
  <c r="BX2038" i="1" s="1"/>
  <c r="BY2038" i="1" s="1"/>
  <c r="CB2088" i="1"/>
  <c r="BX2088" i="1" s="1"/>
  <c r="BY2088" i="1" s="1"/>
  <c r="CB2606" i="1"/>
  <c r="BX2606" i="1" s="1"/>
  <c r="BY2606" i="1" s="1"/>
  <c r="CB2809" i="1"/>
  <c r="BX2809" i="1" s="1"/>
  <c r="BY2809" i="1" s="1"/>
  <c r="CB3227" i="1"/>
  <c r="BX3227" i="1" s="1"/>
  <c r="BY3227" i="1" s="1"/>
  <c r="CB3327" i="1"/>
  <c r="BX3327" i="1" s="1"/>
  <c r="BY3327" i="1" s="1"/>
  <c r="CB3471" i="1"/>
  <c r="BX3471" i="1" s="1"/>
  <c r="BY3471" i="1" s="1"/>
  <c r="CB1399" i="1"/>
  <c r="BX1399" i="1" s="1"/>
  <c r="CB1841" i="1"/>
  <c r="BX1841" i="1" s="1"/>
  <c r="BY1841" i="1" s="1"/>
  <c r="CB2096" i="1"/>
  <c r="BX2096" i="1" s="1"/>
  <c r="BY2096" i="1" s="1"/>
  <c r="CB1389" i="1"/>
  <c r="BX1389" i="1" s="1"/>
  <c r="CB1685" i="1"/>
  <c r="BX1685" i="1" s="1"/>
  <c r="BY1685" i="1" s="1"/>
  <c r="CB1016" i="1"/>
  <c r="BX1016" i="1" s="1"/>
  <c r="CB1411" i="1"/>
  <c r="BX1411" i="1" s="1"/>
  <c r="CB1440" i="1"/>
  <c r="BX1440" i="1" s="1"/>
  <c r="BY1440" i="1" s="1"/>
  <c r="CB1546" i="1"/>
  <c r="BX1546" i="1" s="1"/>
  <c r="BY1546" i="1" s="1"/>
  <c r="CB1935" i="1"/>
  <c r="BX1935" i="1" s="1"/>
  <c r="BY1935" i="1" s="1"/>
  <c r="CB1944" i="1"/>
  <c r="BX1944" i="1" s="1"/>
  <c r="BY1944" i="1" s="1"/>
  <c r="CB1976" i="1"/>
  <c r="BX1976" i="1" s="1"/>
  <c r="BY1976" i="1" s="1"/>
  <c r="CB1930" i="1"/>
  <c r="BX1930" i="1" s="1"/>
  <c r="BY1930" i="1" s="1"/>
  <c r="CB2048" i="1"/>
  <c r="BX2048" i="1" s="1"/>
  <c r="BY2048" i="1" s="1"/>
  <c r="CB2546" i="1"/>
  <c r="BX2546" i="1" s="1"/>
  <c r="BY2546" i="1" s="1"/>
  <c r="CB2479" i="1"/>
  <c r="BX2479" i="1" s="1"/>
  <c r="BY2479" i="1" s="1"/>
  <c r="CB2566" i="1"/>
  <c r="BX2566" i="1" s="1"/>
  <c r="BY2566" i="1" s="1"/>
  <c r="CB2772" i="1"/>
  <c r="BX2772" i="1" s="1"/>
  <c r="BY2772" i="1" s="1"/>
  <c r="CB2896" i="1"/>
  <c r="BX2896" i="1" s="1"/>
  <c r="BY2896" i="1" s="1"/>
  <c r="CB2942" i="1"/>
  <c r="BX2942" i="1" s="1"/>
  <c r="BY2942" i="1" s="1"/>
  <c r="CB3197" i="1"/>
  <c r="BX3197" i="1" s="1"/>
  <c r="BY3197" i="1" s="1"/>
  <c r="CB2966" i="1"/>
  <c r="BX2966" i="1" s="1"/>
  <c r="BY2966" i="1" s="1"/>
  <c r="CB3348" i="1"/>
  <c r="BX3348" i="1" s="1"/>
  <c r="BY3348" i="1" s="1"/>
  <c r="CB3656" i="1"/>
  <c r="BX3656" i="1" s="1"/>
  <c r="BY3656" i="1" s="1"/>
  <c r="CB3591" i="1"/>
  <c r="BX3591" i="1" s="1"/>
  <c r="BY3591" i="1" s="1"/>
  <c r="CB3485" i="1"/>
  <c r="BX3485" i="1" s="1"/>
  <c r="BY3485" i="1" s="1"/>
  <c r="CB3707" i="1"/>
  <c r="BX3707" i="1" s="1"/>
  <c r="BY3707" i="1" s="1"/>
  <c r="CB3709" i="1"/>
  <c r="BX3709" i="1" s="1"/>
  <c r="BY3709" i="1" s="1"/>
  <c r="CB1234" i="1"/>
  <c r="CB2898" i="1"/>
  <c r="BX2898" i="1" s="1"/>
  <c r="BY2898" i="1" s="1"/>
  <c r="CB3689" i="1"/>
  <c r="BX3689" i="1" s="1"/>
  <c r="BY3689" i="1" s="1"/>
  <c r="CB1508" i="1"/>
  <c r="BX1508" i="1" s="1"/>
  <c r="BY1508" i="1" s="1"/>
  <c r="CB1043" i="1"/>
  <c r="BX1043" i="1" s="1"/>
  <c r="CB1131" i="1"/>
  <c r="BX1131" i="1" s="1"/>
  <c r="CB1377" i="1"/>
  <c r="BX1377" i="1" s="1"/>
  <c r="CB1568" i="1"/>
  <c r="BX1568" i="1" s="1"/>
  <c r="BY1568" i="1" s="1"/>
  <c r="CB1606" i="1"/>
  <c r="BX1606" i="1" s="1"/>
  <c r="BY1606" i="1" s="1"/>
  <c r="CB1577" i="1"/>
  <c r="BX1577" i="1" s="1"/>
  <c r="BY1577" i="1" s="1"/>
  <c r="CB1791" i="1"/>
  <c r="BX1791" i="1" s="1"/>
  <c r="BY1791" i="1" s="1"/>
  <c r="CB1988" i="1"/>
  <c r="BX1988" i="1" s="1"/>
  <c r="BY1988" i="1" s="1"/>
  <c r="CB2734" i="1"/>
  <c r="BX2734" i="1" s="1"/>
  <c r="BY2734" i="1" s="1"/>
  <c r="CB3215" i="1"/>
  <c r="BX3215" i="1" s="1"/>
  <c r="BY3215" i="1" s="1"/>
  <c r="CB3283" i="1"/>
  <c r="BX3283" i="1" s="1"/>
  <c r="BY3283" i="1" s="1"/>
  <c r="CB3071" i="1"/>
  <c r="BX3071" i="1" s="1"/>
  <c r="BY3071" i="1" s="1"/>
  <c r="CB2599" i="1"/>
  <c r="BX2599" i="1" s="1"/>
  <c r="BY2599" i="1" s="1"/>
  <c r="CB1426" i="1"/>
  <c r="BX1426" i="1" s="1"/>
  <c r="BY1426" i="1" s="1"/>
  <c r="CB2182" i="1"/>
  <c r="BX2182" i="1" s="1"/>
  <c r="BY2182" i="1" s="1"/>
  <c r="CB2262" i="1"/>
  <c r="BX2262" i="1" s="1"/>
  <c r="BY2262" i="1" s="1"/>
  <c r="CB3325" i="1"/>
  <c r="BX3325" i="1" s="1"/>
  <c r="BY3325" i="1" s="1"/>
  <c r="CB3233" i="1"/>
  <c r="BX3233" i="1" s="1"/>
  <c r="BY3233" i="1" s="1"/>
  <c r="CB1469" i="1"/>
  <c r="BX1469" i="1" s="1"/>
  <c r="BY1469" i="1" s="1"/>
  <c r="CB2634" i="1"/>
  <c r="BX2634" i="1" s="1"/>
  <c r="BY2634" i="1" s="1"/>
  <c r="CB3712" i="1"/>
  <c r="BX3712" i="1" s="1"/>
  <c r="BY3712" i="1" s="1"/>
  <c r="CB1408" i="1"/>
  <c r="BX1408" i="1" s="1"/>
  <c r="CB1256" i="1"/>
  <c r="BX1256" i="1" s="1"/>
  <c r="CB2509" i="1"/>
  <c r="BX2509" i="1" s="1"/>
  <c r="BY2509" i="1" s="1"/>
  <c r="CB3628" i="1"/>
  <c r="BX3628" i="1" s="1"/>
  <c r="BY3628" i="1" s="1"/>
  <c r="CB2904" i="1"/>
  <c r="BX2904" i="1" s="1"/>
  <c r="BY2904" i="1" s="1"/>
  <c r="CB1562" i="1"/>
  <c r="BX1562" i="1" s="1"/>
  <c r="BY1562" i="1" s="1"/>
  <c r="CB1365" i="1"/>
  <c r="BX1365" i="1" s="1"/>
  <c r="CB2068" i="1"/>
  <c r="BX2068" i="1" s="1"/>
  <c r="BY2068" i="1" s="1"/>
  <c r="CB3087" i="1"/>
  <c r="BX3087" i="1" s="1"/>
  <c r="BY3087" i="1" s="1"/>
  <c r="AE4" i="2"/>
  <c r="AF4" i="2" s="1"/>
  <c r="AE7" i="2"/>
  <c r="AF7" i="2" s="1"/>
  <c r="V9" i="6"/>
  <c r="F121" i="6" s="1"/>
  <c r="CB10" i="1"/>
  <c r="CB12" i="1"/>
  <c r="CB10645" i="1"/>
  <c r="BZ10645" i="1" s="1"/>
  <c r="CB10689" i="1"/>
  <c r="CB10825" i="1"/>
  <c r="BZ10825" i="1" s="1"/>
  <c r="CB10980" i="1"/>
  <c r="CB10517" i="1"/>
  <c r="CB10706" i="1"/>
  <c r="CB10934" i="1"/>
  <c r="CB10948" i="1"/>
  <c r="CB10564" i="1"/>
  <c r="CB10830" i="1"/>
  <c r="BZ10830" i="1" s="1"/>
  <c r="CB10819" i="1"/>
  <c r="CB10975" i="1"/>
  <c r="CB10628" i="1"/>
  <c r="BZ10628" i="1" s="1"/>
  <c r="CB10902" i="1"/>
  <c r="CB10508" i="1"/>
  <c r="CB10580" i="1"/>
  <c r="CB10710" i="1"/>
  <c r="CB10720" i="1"/>
  <c r="CB10685" i="1"/>
  <c r="CB10737" i="1"/>
  <c r="CB10837" i="1"/>
  <c r="BZ10837" i="1" s="1"/>
  <c r="CB10932" i="1"/>
  <c r="CB10827" i="1"/>
  <c r="BZ10827" i="1" s="1"/>
  <c r="CB10904" i="1"/>
  <c r="CB10978" i="1"/>
  <c r="CB10952" i="1"/>
  <c r="CB10595" i="1"/>
  <c r="CB10514" i="1"/>
  <c r="CB10557" i="1"/>
  <c r="CB10604" i="1"/>
  <c r="CB10723" i="1"/>
  <c r="CB10680" i="1"/>
  <c r="CB10768" i="1"/>
  <c r="CB10740" i="1"/>
  <c r="CB10842" i="1"/>
  <c r="CB10938" i="1"/>
  <c r="CB10843" i="1"/>
  <c r="CB10879" i="1"/>
  <c r="CB10917" i="1"/>
  <c r="CB10921" i="1"/>
  <c r="CB11000" i="1"/>
  <c r="CB10995" i="1"/>
  <c r="CB10510" i="1"/>
  <c r="CB10555" i="1"/>
  <c r="CB10570" i="1"/>
  <c r="CB10626" i="1"/>
  <c r="CB10512" i="1"/>
  <c r="CB10530" i="1"/>
  <c r="CB10554" i="1"/>
  <c r="CB10644" i="1"/>
  <c r="BZ10644" i="1" s="1"/>
  <c r="CB10637" i="1"/>
  <c r="BZ10637" i="1" s="1"/>
  <c r="CB10621" i="1"/>
  <c r="CB10704" i="1"/>
  <c r="CB10725" i="1"/>
  <c r="CB10793" i="1"/>
  <c r="BZ10793" i="1" s="1"/>
  <c r="CB10787" i="1"/>
  <c r="BZ10787" i="1" s="1"/>
  <c r="CB10807" i="1"/>
  <c r="CB10839" i="1"/>
  <c r="CB10887" i="1"/>
  <c r="CB10746" i="1"/>
  <c r="CB10795" i="1"/>
  <c r="CB10979" i="1"/>
  <c r="CB10872" i="1"/>
  <c r="CB10982" i="1"/>
  <c r="CB10999" i="1"/>
  <c r="CB10526" i="1"/>
  <c r="CB10571" i="1"/>
  <c r="CB10639" i="1"/>
  <c r="BZ10639" i="1" s="1"/>
  <c r="CB10733" i="1"/>
  <c r="CB10748" i="1"/>
  <c r="CB10779" i="1"/>
  <c r="CB10913" i="1"/>
  <c r="CB10930" i="1"/>
  <c r="CB10847" i="1"/>
  <c r="CB10951" i="1"/>
  <c r="CB10525" i="1"/>
  <c r="CB10742" i="1"/>
  <c r="CB10569" i="1"/>
  <c r="CB10560" i="1"/>
  <c r="CB10633" i="1"/>
  <c r="BZ10633" i="1" s="1"/>
  <c r="CB10657" i="1"/>
  <c r="CB10694" i="1"/>
  <c r="CB10754" i="1"/>
  <c r="CB10834" i="1"/>
  <c r="BZ10834" i="1" s="1"/>
  <c r="CB10894" i="1"/>
  <c r="CB10794" i="1"/>
  <c r="BZ10794" i="1" s="1"/>
  <c r="CB10820" i="1"/>
  <c r="CB10973" i="1"/>
  <c r="CB10988" i="1"/>
  <c r="CB10679" i="1"/>
  <c r="CB10780" i="1"/>
  <c r="CB10869" i="1"/>
  <c r="CB10865" i="1"/>
  <c r="CB10524" i="1"/>
  <c r="CB10672" i="1"/>
  <c r="BZ10672" i="1" s="1"/>
  <c r="CB10523" i="1"/>
  <c r="CB10791" i="1"/>
  <c r="BZ10791" i="1" s="1"/>
  <c r="CB10940" i="1"/>
  <c r="CB10956" i="1"/>
  <c r="CB10587" i="1"/>
  <c r="CB10803" i="1"/>
  <c r="CB10840" i="1"/>
  <c r="CB10648" i="1"/>
  <c r="CB10947" i="1"/>
  <c r="CB10574" i="1"/>
  <c r="CB10681" i="1"/>
  <c r="CB10653" i="1"/>
  <c r="BZ10653" i="1" s="1"/>
  <c r="CB10682" i="1"/>
  <c r="CB10739" i="1"/>
  <c r="CB10774" i="1"/>
  <c r="CB10784" i="1"/>
  <c r="BZ10784" i="1" s="1"/>
  <c r="CB10851" i="1"/>
  <c r="CB10885" i="1"/>
  <c r="CB10937" i="1"/>
  <c r="CB10800" i="1"/>
  <c r="BZ10800" i="1" s="1"/>
  <c r="CB10853" i="1"/>
  <c r="CB10920" i="1"/>
  <c r="CB10961" i="1"/>
  <c r="CB10552" i="1"/>
  <c r="CB10537" i="1"/>
  <c r="CB10548" i="1"/>
  <c r="CB10606" i="1"/>
  <c r="CB10760" i="1"/>
  <c r="CB10692" i="1"/>
  <c r="CB10699" i="1"/>
  <c r="CB10781" i="1"/>
  <c r="CB10866" i="1"/>
  <c r="CB10812" i="1"/>
  <c r="BZ10812" i="1" s="1"/>
  <c r="CB10764" i="1"/>
  <c r="CB10893" i="1"/>
  <c r="CB10996" i="1"/>
  <c r="CB10503" i="1"/>
  <c r="CB10575" i="1"/>
  <c r="CB10589" i="1"/>
  <c r="CB10622" i="1"/>
  <c r="CB10540" i="1"/>
  <c r="CB10539" i="1"/>
  <c r="CB10592" i="1"/>
  <c r="CB10786" i="1"/>
  <c r="BZ10786" i="1" s="1"/>
  <c r="CB10824" i="1"/>
  <c r="BZ10824" i="1" s="1"/>
  <c r="CB10857" i="1"/>
  <c r="CB10876" i="1"/>
  <c r="CB10924" i="1"/>
  <c r="CB10790" i="1"/>
  <c r="BZ10790" i="1" s="1"/>
  <c r="CB10815" i="1"/>
  <c r="CB10997" i="1"/>
  <c r="CB10529" i="1"/>
  <c r="CB10582" i="1"/>
  <c r="CB10669" i="1"/>
  <c r="BZ10669" i="1" s="1"/>
  <c r="CB10674" i="1"/>
  <c r="BZ10674" i="1" s="1"/>
  <c r="CB10709" i="1"/>
  <c r="CB10772" i="1"/>
  <c r="CB10767" i="1"/>
  <c r="CB10832" i="1"/>
  <c r="BZ10832" i="1" s="1"/>
  <c r="CB10935" i="1"/>
  <c r="CB10809" i="1"/>
  <c r="CB10960" i="1"/>
  <c r="CB10547" i="1"/>
  <c r="CB10659" i="1"/>
  <c r="CB10504" i="1"/>
  <c r="CB10507" i="1"/>
  <c r="CB10572" i="1"/>
  <c r="CB10590" i="1"/>
  <c r="CB10611" i="1"/>
  <c r="CB10664" i="1"/>
  <c r="CB10745" i="1"/>
  <c r="CB10758" i="1"/>
  <c r="CB10833" i="1"/>
  <c r="BZ10833" i="1" s="1"/>
  <c r="CB10852" i="1"/>
  <c r="CB10880" i="1"/>
  <c r="CB10822" i="1"/>
  <c r="CB10836" i="1"/>
  <c r="BZ10836" i="1" s="1"/>
  <c r="CB10984" i="1"/>
  <c r="CB10987" i="1"/>
  <c r="CB10597" i="1"/>
  <c r="CB10551" i="1"/>
  <c r="CB10684" i="1"/>
  <c r="CB10963" i="1"/>
  <c r="CB10593" i="1"/>
  <c r="CB10769" i="1"/>
  <c r="CB10741" i="1"/>
  <c r="CB10849" i="1"/>
  <c r="CB10778" i="1"/>
  <c r="CB10972" i="1"/>
  <c r="CB10643" i="1"/>
  <c r="BZ10643" i="1" s="1"/>
  <c r="CB10783" i="1"/>
  <c r="CB10974" i="1"/>
  <c r="CB10600" i="1"/>
  <c r="CB10662" i="1"/>
  <c r="BZ10662" i="1" s="1"/>
  <c r="CB10655" i="1"/>
  <c r="CB10698" i="1"/>
  <c r="CB10724" i="1"/>
  <c r="CB10776" i="1"/>
  <c r="CB10862" i="1"/>
  <c r="CB10520" i="1"/>
  <c r="CB10844" i="1"/>
  <c r="CB10899" i="1"/>
  <c r="CB10970" i="1"/>
  <c r="CB10985" i="1"/>
  <c r="CB10527" i="1"/>
  <c r="CB10616" i="1"/>
  <c r="CB10671" i="1"/>
  <c r="BZ10671" i="1" s="1"/>
  <c r="CB10646" i="1"/>
  <c r="CB10715" i="1"/>
  <c r="CB10788" i="1"/>
  <c r="BZ10788" i="1" s="1"/>
  <c r="CB10889" i="1"/>
  <c r="CB10888" i="1"/>
  <c r="CB10759" i="1"/>
  <c r="CB10802" i="1"/>
  <c r="CB10911" i="1"/>
  <c r="CB10567" i="1"/>
  <c r="CB10536" i="1"/>
  <c r="CB10629" i="1"/>
  <c r="BZ10629" i="1" s="1"/>
  <c r="CB10556" i="1"/>
  <c r="CB10577" i="1"/>
  <c r="CB10588" i="1"/>
  <c r="CB10744" i="1"/>
  <c r="CB10782" i="1"/>
  <c r="CB10726" i="1"/>
  <c r="CB10929" i="1"/>
  <c r="CB10818" i="1"/>
  <c r="CB10856" i="1"/>
  <c r="CB10521" i="1"/>
  <c r="CB10617" i="1"/>
  <c r="CB10632" i="1"/>
  <c r="BZ10632" i="1" s="1"/>
  <c r="CB10686" i="1"/>
  <c r="CB10719" i="1"/>
  <c r="CB10717" i="1"/>
  <c r="CB10797" i="1"/>
  <c r="CB10900" i="1"/>
  <c r="CB10941" i="1"/>
  <c r="CB10855" i="1"/>
  <c r="CB10886" i="1"/>
  <c r="CB10969" i="1"/>
  <c r="CB10505" i="1"/>
  <c r="CB10544" i="1"/>
  <c r="CB10636" i="1"/>
  <c r="BZ10636" i="1" s="1"/>
  <c r="CB10654" i="1"/>
  <c r="BZ10654" i="1" s="1"/>
  <c r="CB10522" i="1"/>
  <c r="CB10516" i="1"/>
  <c r="CB10559" i="1"/>
  <c r="CB10573" i="1"/>
  <c r="CB10585" i="1"/>
  <c r="CB10625" i="1"/>
  <c r="CB10705" i="1"/>
  <c r="CB10757" i="1"/>
  <c r="CB10850" i="1"/>
  <c r="CB10874" i="1"/>
  <c r="CB10891" i="1"/>
  <c r="CB10846" i="1"/>
  <c r="CB10875" i="1"/>
  <c r="CB10949" i="1"/>
  <c r="CB10550" i="1"/>
  <c r="CB10502" i="1"/>
  <c r="CB10607" i="1"/>
  <c r="CB10752" i="1"/>
  <c r="CB10533" i="1"/>
  <c r="CB10591" i="1"/>
  <c r="CB10755" i="1"/>
  <c r="CB10610" i="1"/>
  <c r="CB10854" i="1"/>
  <c r="CB10848" i="1"/>
  <c r="CB10945" i="1"/>
  <c r="CB10673" i="1"/>
  <c r="BZ10673" i="1" s="1"/>
  <c r="CB10897" i="1"/>
  <c r="CB10638" i="1"/>
  <c r="BZ10638" i="1" s="1"/>
  <c r="CB10695" i="1"/>
  <c r="CB10735" i="1"/>
  <c r="CB10873" i="1"/>
  <c r="CB10817" i="1"/>
  <c r="CB10789" i="1"/>
  <c r="BZ10789" i="1" s="1"/>
  <c r="CB10896" i="1"/>
  <c r="CB10506" i="1"/>
  <c r="CB10658" i="1"/>
  <c r="CB10683" i="1"/>
  <c r="CB10676" i="1"/>
  <c r="CB10736" i="1"/>
  <c r="CB10770" i="1"/>
  <c r="CB10918" i="1"/>
  <c r="CB10804" i="1"/>
  <c r="CB10971" i="1"/>
  <c r="CB10990" i="1"/>
  <c r="CB10546" i="1"/>
  <c r="CB10538" i="1"/>
  <c r="CB10614" i="1"/>
  <c r="CB10501" i="1"/>
  <c r="CB10581" i="1"/>
  <c r="CB10584" i="1"/>
  <c r="CB10602" i="1"/>
  <c r="CB10613" i="1"/>
  <c r="CB10687" i="1"/>
  <c r="CB10700" i="1"/>
  <c r="CB10756" i="1"/>
  <c r="CB10773" i="1"/>
  <c r="CB10702" i="1"/>
  <c r="CB10835" i="1"/>
  <c r="BZ10835" i="1" s="1"/>
  <c r="CB10933" i="1"/>
  <c r="CB10861" i="1"/>
  <c r="CB10915" i="1"/>
  <c r="CB10993" i="1"/>
  <c r="CB10535" i="1"/>
  <c r="CB10631" i="1"/>
  <c r="BZ10631" i="1" s="1"/>
  <c r="CB10677" i="1"/>
  <c r="CB10701" i="1"/>
  <c r="CB10713" i="1"/>
  <c r="CB10867" i="1"/>
  <c r="CB10983" i="1"/>
  <c r="CB10826" i="1"/>
  <c r="BZ10826" i="1" s="1"/>
  <c r="CB10810" i="1"/>
  <c r="CB10944" i="1"/>
  <c r="CB10968" i="1"/>
  <c r="CB10903" i="1"/>
  <c r="CB10981" i="1"/>
  <c r="CB10566" i="1"/>
  <c r="CB10649" i="1"/>
  <c r="CB10531" i="1"/>
  <c r="CB10549" i="1"/>
  <c r="CB10594" i="1"/>
  <c r="CB10615" i="1"/>
  <c r="BZ10615" i="1" s="1"/>
  <c r="CB10641" i="1"/>
  <c r="BZ10641" i="1" s="1"/>
  <c r="CB10763" i="1"/>
  <c r="CB10775" i="1"/>
  <c r="CB10860" i="1"/>
  <c r="CB10986" i="1"/>
  <c r="BZ10986" i="1" s="1"/>
  <c r="CB10931" i="1"/>
  <c r="CB10805" i="1"/>
  <c r="CB10881" i="1"/>
  <c r="CB10946" i="1"/>
  <c r="CB10906" i="1"/>
  <c r="CB10958" i="1"/>
  <c r="CB10553" i="1"/>
  <c r="CB10898" i="1"/>
  <c r="CB10910" i="1"/>
  <c r="CB10668" i="1"/>
  <c r="BZ10668" i="1" s="1"/>
  <c r="CB10730" i="1"/>
  <c r="CB10914" i="1"/>
  <c r="CB10652" i="1"/>
  <c r="BZ10652" i="1" s="1"/>
  <c r="CB10871" i="1"/>
  <c r="CB10954" i="1"/>
  <c r="CB10532" i="1"/>
  <c r="CB10696" i="1"/>
  <c r="CB10814" i="1"/>
  <c r="CB10515" i="1"/>
  <c r="CB10747" i="1"/>
  <c r="CB10922" i="1"/>
  <c r="CB10966" i="1"/>
  <c r="CB10634" i="1"/>
  <c r="BZ10634" i="1" s="1"/>
  <c r="CB10678" i="1"/>
  <c r="CB10761" i="1"/>
  <c r="CB10749" i="1"/>
  <c r="CB10732" i="1"/>
  <c r="CB10905" i="1"/>
  <c r="CB10923" i="1"/>
  <c r="CB10785" i="1"/>
  <c r="BZ10785" i="1" s="1"/>
  <c r="CB10811" i="1"/>
  <c r="CB10942" i="1"/>
  <c r="CB10908" i="1"/>
  <c r="CB10518" i="1"/>
  <c r="CB10608" i="1"/>
  <c r="CB10596" i="1"/>
  <c r="CB10618" i="1"/>
  <c r="CB10721" i="1"/>
  <c r="CB10716" i="1"/>
  <c r="CB10688" i="1"/>
  <c r="CB10727" i="1"/>
  <c r="CB10838" i="1"/>
  <c r="BZ10838" i="1" s="1"/>
  <c r="CB10912" i="1"/>
  <c r="CB10823" i="1"/>
  <c r="CB10991" i="1"/>
  <c r="CB10509" i="1"/>
  <c r="CB10605" i="1"/>
  <c r="CB10599" i="1"/>
  <c r="CB10650" i="1"/>
  <c r="CB10513" i="1"/>
  <c r="CB10561" i="1"/>
  <c r="CB10620" i="1"/>
  <c r="CB10624" i="1"/>
  <c r="CB10663" i="1"/>
  <c r="BZ10663" i="1" s="1"/>
  <c r="CB10711" i="1"/>
  <c r="CB10712" i="1"/>
  <c r="CB10864" i="1"/>
  <c r="CB10895" i="1"/>
  <c r="CB10901" i="1"/>
  <c r="CB10939" i="1"/>
  <c r="CB10828" i="1"/>
  <c r="BZ10828" i="1" s="1"/>
  <c r="CB10563" i="1"/>
  <c r="CB10640" i="1"/>
  <c r="CB10670" i="1"/>
  <c r="BZ10670" i="1" s="1"/>
  <c r="CB10771" i="1"/>
  <c r="CB10841" i="1"/>
  <c r="CB10919" i="1"/>
  <c r="CB10799" i="1"/>
  <c r="CB10829" i="1"/>
  <c r="BZ10829" i="1" s="1"/>
  <c r="CB10998" i="1"/>
  <c r="CB10598" i="1"/>
  <c r="CB10583" i="1"/>
  <c r="CB10619" i="1"/>
  <c r="CB10541" i="1"/>
  <c r="CB10601" i="1"/>
  <c r="CB10612" i="1"/>
  <c r="CB10661" i="1"/>
  <c r="CB10707" i="1"/>
  <c r="CB10792" i="1"/>
  <c r="BZ10792" i="1" s="1"/>
  <c r="CB10859" i="1"/>
  <c r="CB10884" i="1"/>
  <c r="CB10806" i="1"/>
  <c r="CB10936" i="1"/>
  <c r="CB10845" i="1"/>
  <c r="CB10953" i="1"/>
  <c r="CB10955" i="1"/>
  <c r="CB10967" i="1"/>
  <c r="CB10675" i="1"/>
  <c r="CB10909" i="1"/>
  <c r="CB10957" i="1"/>
  <c r="CB10965" i="1"/>
  <c r="CB10519" i="1"/>
  <c r="CB10959" i="1"/>
  <c r="CB10925" i="1"/>
  <c r="CB10691" i="1"/>
  <c r="CB10734" i="1"/>
  <c r="CB10858" i="1"/>
  <c r="CB10667" i="1"/>
  <c r="BZ10667" i="1" s="1"/>
  <c r="CB10542" i="1"/>
  <c r="CB10714" i="1"/>
  <c r="CB10870" i="1"/>
  <c r="CB10534" i="1"/>
  <c r="CB10545" i="1"/>
  <c r="CB10647" i="1"/>
  <c r="CB10690" i="1"/>
  <c r="CB10777" i="1"/>
  <c r="CB10729" i="1"/>
  <c r="CB10882" i="1"/>
  <c r="CB10989" i="1"/>
  <c r="CB10927" i="1"/>
  <c r="CB10813" i="1"/>
  <c r="CB10753" i="1"/>
  <c r="CB10962" i="1"/>
  <c r="CB10943" i="1"/>
  <c r="CB10558" i="1"/>
  <c r="CB10642" i="1"/>
  <c r="BZ10642" i="1" s="1"/>
  <c r="CB10578" i="1"/>
  <c r="CB10565" i="1"/>
  <c r="CB10651" i="1"/>
  <c r="BZ10651" i="1" s="1"/>
  <c r="CB10751" i="1"/>
  <c r="CB10728" i="1"/>
  <c r="CB10765" i="1"/>
  <c r="CB10766" i="1"/>
  <c r="CB10892" i="1"/>
  <c r="CB10916" i="1"/>
  <c r="CB10928" i="1"/>
  <c r="CB10796" i="1"/>
  <c r="CB10868" i="1"/>
  <c r="CB10890" i="1"/>
  <c r="CB10863" i="1"/>
  <c r="CB10992" i="1"/>
  <c r="CB10950" i="1"/>
  <c r="CB10543" i="1"/>
  <c r="CB10627" i="1"/>
  <c r="CB10576" i="1"/>
  <c r="CB10603" i="1"/>
  <c r="CB10665" i="1"/>
  <c r="CB10586" i="1"/>
  <c r="CB10630" i="1"/>
  <c r="BZ10630" i="1" s="1"/>
  <c r="CB10656" i="1"/>
  <c r="CB10693" i="1"/>
  <c r="CB10722" i="1"/>
  <c r="CB10762" i="1"/>
  <c r="CB10750" i="1"/>
  <c r="CB10743" i="1"/>
  <c r="CB10816" i="1"/>
  <c r="CB10798" i="1"/>
  <c r="CB10808" i="1"/>
  <c r="CB10708" i="1"/>
  <c r="CB10878" i="1"/>
  <c r="CB10579" i="1"/>
  <c r="CB10609" i="1"/>
  <c r="CB10738" i="1"/>
  <c r="CB10703" i="1"/>
  <c r="CB10877" i="1"/>
  <c r="CB10926" i="1"/>
  <c r="CB10831" i="1"/>
  <c r="BZ10831" i="1" s="1"/>
  <c r="CB10731" i="1"/>
  <c r="CB10994" i="1"/>
  <c r="CB10511" i="1"/>
  <c r="CB10562" i="1"/>
  <c r="CB10635" i="1"/>
  <c r="BZ10635" i="1" s="1"/>
  <c r="CB10660" i="1"/>
  <c r="CB10528" i="1"/>
  <c r="CB10568" i="1"/>
  <c r="CB10623" i="1"/>
  <c r="CB10666" i="1"/>
  <c r="CB10697" i="1"/>
  <c r="CB10718" i="1"/>
  <c r="CB10907" i="1"/>
  <c r="CB10883" i="1"/>
  <c r="CB10821" i="1"/>
  <c r="CB10801" i="1"/>
  <c r="BZ10801" i="1" s="1"/>
  <c r="CB10964" i="1"/>
  <c r="CB10976" i="1"/>
  <c r="CB10977" i="1"/>
  <c r="CB9" i="1"/>
  <c r="BZ9" i="1" s="1"/>
  <c r="CB31" i="1"/>
  <c r="BX31" i="1" s="1"/>
  <c r="CB430" i="1"/>
  <c r="BZ430" i="1" s="1"/>
  <c r="CB123" i="1"/>
  <c r="BZ123" i="1" s="1"/>
  <c r="CB32" i="1"/>
  <c r="CB17" i="1"/>
  <c r="CB431" i="1"/>
  <c r="CB539" i="1"/>
  <c r="BU539" i="1" s="1"/>
  <c r="CB153" i="1"/>
  <c r="BU153" i="1" s="1"/>
  <c r="CB206" i="1"/>
  <c r="CB134" i="1"/>
  <c r="CB376" i="1"/>
  <c r="BU376" i="1" s="1"/>
  <c r="CB492" i="1"/>
  <c r="BU492" i="1" s="1"/>
  <c r="CB462" i="1"/>
  <c r="CB419" i="1"/>
  <c r="CB560" i="1"/>
  <c r="BU560" i="1" s="1"/>
  <c r="CB488" i="1"/>
  <c r="BU488" i="1" s="1"/>
  <c r="CB489" i="1"/>
  <c r="BU489" i="1" s="1"/>
  <c r="CB389" i="1"/>
  <c r="CB536" i="1"/>
  <c r="BU536" i="1" s="1"/>
  <c r="CB201" i="1"/>
  <c r="BU201" i="1" s="1"/>
  <c r="CB53" i="1"/>
  <c r="BU53" i="1" s="1"/>
  <c r="CB332" i="1"/>
  <c r="BU332" i="1" s="1"/>
  <c r="CB279" i="1"/>
  <c r="CB45" i="1"/>
  <c r="CB66" i="1"/>
  <c r="CB186" i="1"/>
  <c r="CB402" i="1"/>
  <c r="BU402" i="1" s="1"/>
  <c r="CB307" i="1"/>
  <c r="CB166" i="1"/>
  <c r="CB445" i="1"/>
  <c r="CB104" i="1"/>
  <c r="CB469" i="1"/>
  <c r="CB41" i="1"/>
  <c r="BU41" i="1" s="1"/>
  <c r="CB288" i="1"/>
  <c r="CB399" i="1"/>
  <c r="BU399" i="1" s="1"/>
  <c r="CB531" i="1"/>
  <c r="CB242" i="1"/>
  <c r="BU242" i="1" s="1"/>
  <c r="CB340" i="1"/>
  <c r="BU340" i="1" s="1"/>
  <c r="CB573" i="1"/>
  <c r="BU573" i="1" s="1"/>
  <c r="CB361" i="1"/>
  <c r="BU361" i="1" s="1"/>
  <c r="CB447" i="1"/>
  <c r="BU447" i="1" s="1"/>
  <c r="CB29" i="1"/>
  <c r="CB164" i="1"/>
  <c r="CB480" i="1"/>
  <c r="CB527" i="1"/>
  <c r="CB190" i="1"/>
  <c r="CB34" i="1"/>
  <c r="CB473" i="1"/>
  <c r="CB575" i="1"/>
  <c r="BU575" i="1" s="1"/>
  <c r="CB273" i="1"/>
  <c r="CB550" i="1"/>
  <c r="BU550" i="1" s="1"/>
  <c r="CB299" i="1"/>
  <c r="BU299" i="1" s="1"/>
  <c r="CB493" i="1"/>
  <c r="CB373" i="1"/>
  <c r="BU373" i="1" s="1"/>
  <c r="CB384" i="1"/>
  <c r="BU384" i="1" s="1"/>
  <c r="CB302" i="1"/>
  <c r="CB82" i="1"/>
  <c r="CB317" i="1"/>
  <c r="CB61" i="1"/>
  <c r="CB525" i="1"/>
  <c r="CB459" i="1"/>
  <c r="BU459" i="1" s="1"/>
  <c r="CB423" i="1"/>
  <c r="CB43" i="1"/>
  <c r="CB599" i="1"/>
  <c r="BU599" i="1" s="1"/>
  <c r="CB236" i="1"/>
  <c r="CB568" i="1"/>
  <c r="BU568" i="1" s="1"/>
  <c r="CB520" i="1"/>
  <c r="BU520" i="1" s="1"/>
  <c r="CB484" i="1"/>
  <c r="CB52" i="1"/>
  <c r="BU52" i="1" s="1"/>
  <c r="CB328" i="1"/>
  <c r="BU328" i="1" s="1"/>
  <c r="CB313" i="1"/>
  <c r="BU313" i="1" s="1"/>
  <c r="CB472" i="1"/>
  <c r="CB436" i="1"/>
  <c r="CB75" i="1"/>
  <c r="CB291" i="1"/>
  <c r="CB78" i="1"/>
  <c r="BU78" i="1" s="1"/>
  <c r="CB549" i="1"/>
  <c r="BU549" i="1" s="1"/>
  <c r="CB523" i="1"/>
  <c r="CB595" i="1"/>
  <c r="BU595" i="1" s="1"/>
  <c r="CB557" i="1"/>
  <c r="BU557" i="1" s="1"/>
  <c r="CB219" i="1"/>
  <c r="CB379" i="1"/>
  <c r="CB114" i="1"/>
  <c r="BU114" i="1" s="1"/>
  <c r="CB554" i="1"/>
  <c r="BU554" i="1" s="1"/>
  <c r="CB160" i="1"/>
  <c r="CB244" i="1"/>
  <c r="BU244" i="1" s="1"/>
  <c r="CB224" i="1"/>
  <c r="CB498" i="1"/>
  <c r="BU498" i="1" s="1"/>
  <c r="CB434" i="1"/>
  <c r="CB27" i="1"/>
  <c r="CB478" i="1"/>
  <c r="CB234" i="1"/>
  <c r="CB468" i="1"/>
  <c r="CB356" i="1"/>
  <c r="BU356" i="1" s="1"/>
  <c r="CB167" i="1"/>
  <c r="CB566" i="1"/>
  <c r="BU566" i="1" s="1"/>
  <c r="CB278" i="1"/>
  <c r="CB287" i="1"/>
  <c r="CB40" i="1"/>
  <c r="BU40" i="1" s="1"/>
  <c r="CB315" i="1"/>
  <c r="BU315" i="1" s="1"/>
  <c r="CB25" i="1"/>
  <c r="CB65" i="1"/>
  <c r="CB277" i="1"/>
  <c r="CB255" i="1"/>
  <c r="CB177" i="1"/>
  <c r="CB51" i="1"/>
  <c r="BU51" i="1" s="1"/>
  <c r="CB28" i="1"/>
  <c r="CB245" i="1"/>
  <c r="CB524" i="1"/>
  <c r="CB491" i="1"/>
  <c r="BU491" i="1" s="1"/>
  <c r="CB540" i="1"/>
  <c r="BU540" i="1" s="1"/>
  <c r="CB496" i="1"/>
  <c r="CB188" i="1"/>
  <c r="BZ12" i="1"/>
  <c r="BX12" i="1"/>
  <c r="CB354" i="1"/>
  <c r="CB170" i="1"/>
  <c r="CB205" i="1"/>
  <c r="BU205" i="1" s="1"/>
  <c r="CB276" i="1"/>
  <c r="CB336" i="1"/>
  <c r="CB152" i="1"/>
  <c r="BU152" i="1" s="1"/>
  <c r="CB460" i="1"/>
  <c r="CB301" i="1"/>
  <c r="BU301" i="1" s="1"/>
  <c r="CB528" i="1"/>
  <c r="CB122" i="1"/>
  <c r="CB24" i="1"/>
  <c r="CB139" i="1"/>
  <c r="CB437" i="1"/>
  <c r="CB46" i="1"/>
  <c r="CB342" i="1"/>
  <c r="BU342" i="1" s="1"/>
  <c r="CB517" i="1"/>
  <c r="CB559" i="1"/>
  <c r="BU559" i="1" s="1"/>
  <c r="CB345" i="1"/>
  <c r="BU345" i="1" s="1"/>
  <c r="CB522" i="1"/>
  <c r="CB578" i="1"/>
  <c r="BU578" i="1" s="1"/>
  <c r="CB358" i="1"/>
  <c r="BU358" i="1" s="1"/>
  <c r="CB13" i="1"/>
  <c r="CB127" i="1"/>
  <c r="CB155" i="1"/>
  <c r="BU155" i="1" s="1"/>
  <c r="CB250" i="1"/>
  <c r="BU250" i="1" s="1"/>
  <c r="CB218" i="1"/>
  <c r="CB514" i="1"/>
  <c r="CB267" i="1"/>
  <c r="CB461" i="1"/>
  <c r="CB290" i="1"/>
  <c r="CB547" i="1"/>
  <c r="BU547" i="1" s="1"/>
  <c r="CB497" i="1"/>
  <c r="CB600" i="1"/>
  <c r="BU600" i="1" s="1"/>
  <c r="CB145" i="1"/>
  <c r="CB159" i="1"/>
  <c r="CB296" i="1"/>
  <c r="BU296" i="1" s="1"/>
  <c r="CB344" i="1"/>
  <c r="CB149" i="1"/>
  <c r="BU149" i="1" s="1"/>
  <c r="CB284" i="1"/>
  <c r="BU284" i="1" s="1"/>
  <c r="CB349" i="1"/>
  <c r="CB285" i="1"/>
  <c r="CB226" i="1"/>
  <c r="CB162" i="1"/>
  <c r="CB67" i="1"/>
  <c r="CB297" i="1"/>
  <c r="BU297" i="1" s="1"/>
  <c r="CB117" i="1"/>
  <c r="CB15" i="1"/>
  <c r="CB584" i="1"/>
  <c r="BU584" i="1" s="1"/>
  <c r="CB16" i="1"/>
  <c r="CB262" i="1"/>
  <c r="BU262" i="1" s="1"/>
  <c r="CB406" i="1"/>
  <c r="BU406" i="1" s="1"/>
  <c r="CB508" i="1"/>
  <c r="CB111" i="1"/>
  <c r="CB194" i="1"/>
  <c r="CB100" i="1"/>
  <c r="CB495" i="1"/>
  <c r="CB382" i="1"/>
  <c r="CB371" i="1"/>
  <c r="CB165" i="1"/>
  <c r="CB181" i="1"/>
  <c r="CB507" i="1"/>
  <c r="BU507" i="1" s="1"/>
  <c r="CB424" i="1"/>
  <c r="CB282" i="1"/>
  <c r="CB60" i="1"/>
  <c r="CB387" i="1"/>
  <c r="BU387" i="1" s="1"/>
  <c r="CB428" i="1"/>
  <c r="BU428" i="1" s="1"/>
  <c r="CB588" i="1"/>
  <c r="BU588" i="1" s="1"/>
  <c r="CB426" i="1"/>
  <c r="BU426" i="1" s="1"/>
  <c r="CB337" i="1"/>
  <c r="CB187" i="1"/>
  <c r="CB312" i="1"/>
  <c r="CB416" i="1"/>
  <c r="CB148" i="1"/>
  <c r="BU148" i="1" s="1"/>
  <c r="CB293" i="1"/>
  <c r="CB325" i="1"/>
  <c r="CB227" i="1"/>
  <c r="CB146" i="1"/>
  <c r="BU146" i="1" s="1"/>
  <c r="CB235" i="1"/>
  <c r="CB254" i="1"/>
  <c r="CB378" i="1"/>
  <c r="BU378" i="1" s="1"/>
  <c r="CB295" i="1"/>
  <c r="BU295" i="1" s="1"/>
  <c r="CB463" i="1"/>
  <c r="CB105" i="1"/>
  <c r="CB108" i="1"/>
  <c r="CB562" i="1"/>
  <c r="BU562" i="1" s="1"/>
  <c r="CB362" i="1"/>
  <c r="BU362" i="1" s="1"/>
  <c r="CB327" i="1"/>
  <c r="BU327" i="1" s="1"/>
  <c r="CB57" i="1"/>
  <c r="CB394" i="1"/>
  <c r="CB261" i="1"/>
  <c r="CB225" i="1"/>
  <c r="BU225" i="1" s="1"/>
  <c r="CB120" i="1"/>
  <c r="CB154" i="1"/>
  <c r="BU154" i="1" s="1"/>
  <c r="CB26" i="1"/>
  <c r="BU26" i="1" s="1"/>
  <c r="CB266" i="1"/>
  <c r="CB370" i="1"/>
  <c r="BU370" i="1" s="1"/>
  <c r="CB353" i="1"/>
  <c r="CB552" i="1"/>
  <c r="BU552" i="1" s="1"/>
  <c r="CB367" i="1"/>
  <c r="BU367" i="1" s="1"/>
  <c r="CB126" i="1"/>
  <c r="CB350" i="1"/>
  <c r="CB33" i="1"/>
  <c r="BU33" i="1" s="1"/>
  <c r="CB292" i="1"/>
  <c r="CB199" i="1"/>
  <c r="BU199" i="1" s="1"/>
  <c r="CB320" i="1"/>
  <c r="CB184" i="1"/>
  <c r="CB305" i="1"/>
  <c r="CB118" i="1"/>
  <c r="CB333" i="1"/>
  <c r="CB202" i="1"/>
  <c r="BU202" i="1" s="1"/>
  <c r="CB556" i="1"/>
  <c r="BU556" i="1" s="1"/>
  <c r="CB548" i="1"/>
  <c r="BU548" i="1" s="1"/>
  <c r="CB515" i="1"/>
  <c r="CB338" i="1"/>
  <c r="CB582" i="1"/>
  <c r="BU582" i="1" s="1"/>
  <c r="CB247" i="1"/>
  <c r="CB85" i="1"/>
  <c r="BU85" i="1" s="1"/>
  <c r="CB304" i="1"/>
  <c r="CB270" i="1"/>
  <c r="CB283" i="1"/>
  <c r="CB372" i="1"/>
  <c r="BU372" i="1" s="1"/>
  <c r="CB220" i="1"/>
  <c r="CB553" i="1"/>
  <c r="BU553" i="1" s="1"/>
  <c r="CB388" i="1"/>
  <c r="BU388" i="1" s="1"/>
  <c r="CB141" i="1"/>
  <c r="CB99" i="1"/>
  <c r="CB68" i="1"/>
  <c r="CB81" i="1"/>
  <c r="CB169" i="1"/>
  <c r="CB124" i="1"/>
  <c r="BU124" i="1" s="1"/>
  <c r="CB587" i="1"/>
  <c r="BU587" i="1" s="1"/>
  <c r="CB80" i="1"/>
  <c r="CB259" i="1"/>
  <c r="BU259" i="1" s="1"/>
  <c r="CB271" i="1"/>
  <c r="BU271" i="1" s="1"/>
  <c r="CB392" i="1"/>
  <c r="BU392" i="1" s="1"/>
  <c r="CB565" i="1"/>
  <c r="BU565" i="1" s="1"/>
  <c r="CB163" i="1"/>
  <c r="CB411" i="1"/>
  <c r="CB511" i="1"/>
  <c r="BU511" i="1" s="1"/>
  <c r="CB590" i="1"/>
  <c r="BU590" i="1" s="1"/>
  <c r="CB237" i="1"/>
  <c r="CB567" i="1"/>
  <c r="BU567" i="1" s="1"/>
  <c r="CB465" i="1"/>
  <c r="CB400" i="1"/>
  <c r="CB98" i="1"/>
  <c r="CB439" i="1"/>
  <c r="CB545" i="1"/>
  <c r="BU545" i="1" s="1"/>
  <c r="CB253" i="1"/>
  <c r="CB203" i="1"/>
  <c r="BU203" i="1" s="1"/>
  <c r="CB591" i="1"/>
  <c r="BU591" i="1" s="1"/>
  <c r="CB56" i="1"/>
  <c r="CB8" i="1"/>
  <c r="CB233" i="1"/>
  <c r="CB386" i="1"/>
  <c r="CB563" i="1"/>
  <c r="BU563" i="1" s="1"/>
  <c r="CB42" i="1"/>
  <c r="CB414" i="1"/>
  <c r="CB142" i="1"/>
  <c r="CB476" i="1"/>
  <c r="CB231" i="1"/>
  <c r="BU231" i="1" s="1"/>
  <c r="CB571" i="1"/>
  <c r="BU571" i="1" s="1"/>
  <c r="CB11" i="1"/>
  <c r="CB116" i="1"/>
  <c r="CB175" i="1"/>
  <c r="CB44" i="1"/>
  <c r="CB339" i="1"/>
  <c r="BU339" i="1" s="1"/>
  <c r="CB39" i="1"/>
  <c r="CB321" i="1"/>
  <c r="CB470" i="1"/>
  <c r="CB564" i="1"/>
  <c r="BU564" i="1" s="1"/>
  <c r="CB113" i="1"/>
  <c r="BU113" i="1" s="1"/>
  <c r="CB375" i="1"/>
  <c r="BU375" i="1" s="1"/>
  <c r="CB346" i="1"/>
  <c r="CB158" i="1"/>
  <c r="CB485" i="1"/>
  <c r="CB286" i="1"/>
  <c r="CB360" i="1"/>
  <c r="BU360" i="1" s="1"/>
  <c r="CB112" i="1"/>
  <c r="BU112" i="1" s="1"/>
  <c r="CB88" i="1"/>
  <c r="CB211" i="1"/>
  <c r="CB421" i="1"/>
  <c r="CB543" i="1"/>
  <c r="BU543" i="1" s="1"/>
  <c r="CB448" i="1"/>
  <c r="BU448" i="1" s="1"/>
  <c r="CB200" i="1"/>
  <c r="BU200" i="1" s="1"/>
  <c r="CB183" i="1"/>
  <c r="CB216" i="1"/>
  <c r="BU216" i="1" s="1"/>
  <c r="CB347" i="1"/>
  <c r="CB191" i="1"/>
  <c r="CB228" i="1"/>
  <c r="CB418" i="1"/>
  <c r="CB322" i="1"/>
  <c r="CB335" i="1"/>
  <c r="BU335" i="1" s="1"/>
  <c r="CB433" i="1"/>
  <c r="CB121" i="1"/>
  <c r="CB150" i="1"/>
  <c r="BU150" i="1" s="1"/>
  <c r="CB446" i="1"/>
  <c r="BU446" i="1" s="1"/>
  <c r="CB452" i="1"/>
  <c r="CB298" i="1"/>
  <c r="CB585" i="1"/>
  <c r="BU585" i="1" s="1"/>
  <c r="CB451" i="1"/>
  <c r="CB132" i="1"/>
  <c r="CB173" i="1"/>
  <c r="CB541" i="1"/>
  <c r="BU541" i="1" s="1"/>
  <c r="CB136" i="1"/>
  <c r="CB506" i="1"/>
  <c r="CB471" i="1"/>
  <c r="CB583" i="1"/>
  <c r="BU583" i="1" s="1"/>
  <c r="CB483" i="1"/>
  <c r="CB257" i="1"/>
  <c r="BU257" i="1" s="1"/>
  <c r="CB429" i="1"/>
  <c r="CB192" i="1"/>
  <c r="CB348" i="1"/>
  <c r="CB505" i="1"/>
  <c r="CB561" i="1"/>
  <c r="BU561" i="1" s="1"/>
  <c r="CB63" i="1"/>
  <c r="CB128" i="1"/>
  <c r="CB482" i="1"/>
  <c r="CB94" i="1"/>
  <c r="BU94" i="1" s="1"/>
  <c r="CB440" i="1"/>
  <c r="CB69" i="1"/>
  <c r="BU69" i="1" s="1"/>
  <c r="CB275" i="1"/>
  <c r="CB64" i="1"/>
  <c r="CB130" i="1"/>
  <c r="CB319" i="1"/>
  <c r="CB310" i="1"/>
  <c r="CB246" i="1"/>
  <c r="BU246" i="1" s="1"/>
  <c r="CB413" i="1"/>
  <c r="CB500" i="1"/>
  <c r="CB77" i="1"/>
  <c r="BU77" i="1" s="1"/>
  <c r="CB390" i="1"/>
  <c r="CB420" i="1"/>
  <c r="CB221" i="1"/>
  <c r="BU221" i="1" s="1"/>
  <c r="CB509" i="1"/>
  <c r="BU509" i="1" s="1"/>
  <c r="CB316" i="1"/>
  <c r="CB72" i="1"/>
  <c r="CB405" i="1"/>
  <c r="CB510" i="1"/>
  <c r="BU510" i="1" s="1"/>
  <c r="CB151" i="1"/>
  <c r="CB138" i="1"/>
  <c r="CB486" i="1"/>
  <c r="CB542" i="1"/>
  <c r="BU542" i="1" s="1"/>
  <c r="CB396" i="1"/>
  <c r="CB364" i="1"/>
  <c r="CB574" i="1"/>
  <c r="BU574" i="1" s="1"/>
  <c r="CB579" i="1"/>
  <c r="BU579" i="1" s="1"/>
  <c r="CB179" i="1"/>
  <c r="CB355" i="1"/>
  <c r="BU355" i="1" s="1"/>
  <c r="CB140" i="1"/>
  <c r="CB602" i="1"/>
  <c r="BU602" i="1" s="1"/>
  <c r="CB331" i="1"/>
  <c r="BU331" i="1" s="1"/>
  <c r="CB103" i="1"/>
  <c r="CB385" i="1"/>
  <c r="CB374" i="1"/>
  <c r="BU374" i="1" s="1"/>
  <c r="CB14" i="1"/>
  <c r="CB223" i="1"/>
  <c r="CB263" i="1"/>
  <c r="BU263" i="1" s="1"/>
  <c r="CB59" i="1"/>
  <c r="CB529" i="1"/>
  <c r="CB415" i="1"/>
  <c r="CB240" i="1"/>
  <c r="BU240" i="1" s="1"/>
  <c r="CB586" i="1"/>
  <c r="BU586" i="1" s="1"/>
  <c r="CB403" i="1"/>
  <c r="CB512" i="1"/>
  <c r="CB49" i="1"/>
  <c r="CB109" i="1"/>
  <c r="CB432" i="1"/>
  <c r="CB289" i="1"/>
  <c r="BU289" i="1" s="1"/>
  <c r="CB577" i="1"/>
  <c r="BU577" i="1" s="1"/>
  <c r="CB501" i="1"/>
  <c r="CB230" i="1"/>
  <c r="BU230" i="1" s="1"/>
  <c r="CB37" i="1"/>
  <c r="CB580" i="1"/>
  <c r="BU580" i="1" s="1"/>
  <c r="CB36" i="1"/>
  <c r="CB110" i="1"/>
  <c r="CB397" i="1"/>
  <c r="CB198" i="1"/>
  <c r="BU198" i="1" s="1"/>
  <c r="CB129" i="1"/>
  <c r="CB410" i="1"/>
  <c r="CB503" i="1"/>
  <c r="CB48" i="1"/>
  <c r="CB23" i="1"/>
  <c r="CB533" i="1"/>
  <c r="CB576" i="1"/>
  <c r="BU576" i="1" s="1"/>
  <c r="CB189" i="1"/>
  <c r="CB449" i="1"/>
  <c r="BU449" i="1" s="1"/>
  <c r="CB365" i="1"/>
  <c r="BU365" i="1" s="1"/>
  <c r="CB62" i="1"/>
  <c r="CB195" i="1"/>
  <c r="CB272" i="1"/>
  <c r="CB444" i="1"/>
  <c r="CB58" i="1"/>
  <c r="CB464" i="1"/>
  <c r="CB115" i="1"/>
  <c r="BU115" i="1" s="1"/>
  <c r="CB239" i="1"/>
  <c r="CB182" i="1"/>
  <c r="CB180" i="1"/>
  <c r="CB581" i="1"/>
  <c r="BU581" i="1" s="1"/>
  <c r="CB258" i="1"/>
  <c r="BU258" i="1" s="1"/>
  <c r="CB306" i="1"/>
  <c r="CB89" i="1"/>
  <c r="CB157" i="1"/>
  <c r="CB558" i="1"/>
  <c r="BU558" i="1" s="1"/>
  <c r="CB499" i="1"/>
  <c r="CB97" i="1"/>
  <c r="CB589" i="1"/>
  <c r="BU589" i="1" s="1"/>
  <c r="CB161" i="1"/>
  <c r="CB217" i="1"/>
  <c r="CB131" i="1"/>
  <c r="CB341" i="1"/>
  <c r="CB490" i="1"/>
  <c r="BU490" i="1" s="1"/>
  <c r="CB535" i="1"/>
  <c r="BU535" i="1" s="1"/>
  <c r="CB294" i="1"/>
  <c r="CB232" i="1"/>
  <c r="CB280" i="1"/>
  <c r="BU280" i="1" s="1"/>
  <c r="CB308" i="1"/>
  <c r="CB438" i="1"/>
  <c r="CB323" i="1"/>
  <c r="CB398" i="1"/>
  <c r="CB260" i="1"/>
  <c r="CB269" i="1"/>
  <c r="CB551" i="1"/>
  <c r="BU551" i="1" s="1"/>
  <c r="CB264" i="1"/>
  <c r="CB393" i="1"/>
  <c r="BU393" i="1" s="1"/>
  <c r="CB74" i="1"/>
  <c r="CB209" i="1"/>
  <c r="CB314" i="1"/>
  <c r="BU314" i="1" s="1"/>
  <c r="CB318" i="1"/>
  <c r="CB193" i="1"/>
  <c r="CB87" i="1"/>
  <c r="CB334" i="1"/>
  <c r="BU334" i="1" s="1"/>
  <c r="CB381" i="1"/>
  <c r="CB311" i="1"/>
  <c r="CB208" i="1"/>
  <c r="CB443" i="1"/>
  <c r="BU443" i="1" s="1"/>
  <c r="CB487" i="1"/>
  <c r="CB249" i="1"/>
  <c r="CB427" i="1"/>
  <c r="BU427" i="1" s="1"/>
  <c r="CB597" i="1"/>
  <c r="BU597" i="1" s="1"/>
  <c r="CB101" i="1"/>
  <c r="CB458" i="1"/>
  <c r="BU458" i="1" s="1"/>
  <c r="CB417" i="1"/>
  <c r="CB324" i="1"/>
  <c r="CB251" i="1"/>
  <c r="CB47" i="1"/>
  <c r="CB79" i="1"/>
  <c r="BU79" i="1" s="1"/>
  <c r="CB96" i="1"/>
  <c r="CB70" i="1"/>
  <c r="CB601" i="1"/>
  <c r="BU601" i="1" s="1"/>
  <c r="CB351" i="1"/>
  <c r="BU351" i="1" s="1"/>
  <c r="CB185" i="1"/>
  <c r="CB363" i="1"/>
  <c r="BU363" i="1" s="1"/>
  <c r="CB55" i="1"/>
  <c r="BU55" i="1" s="1"/>
  <c r="CB475" i="1"/>
  <c r="CB504" i="1"/>
  <c r="CB309" i="1"/>
  <c r="CB207" i="1"/>
  <c r="CB593" i="1"/>
  <c r="BU593" i="1" s="1"/>
  <c r="CB303" i="1"/>
  <c r="CB395" i="1"/>
  <c r="CB359" i="1"/>
  <c r="CB18" i="1"/>
  <c r="CB477" i="1"/>
  <c r="BU477" i="1" s="1"/>
  <c r="CB481" i="1"/>
  <c r="CB518" i="1"/>
  <c r="BU518" i="1" s="1"/>
  <c r="CB30" i="1"/>
  <c r="CB352" i="1"/>
  <c r="BU352" i="1" s="1"/>
  <c r="CB538" i="1"/>
  <c r="BU538" i="1" s="1"/>
  <c r="CB519" i="1"/>
  <c r="BU519" i="1" s="1"/>
  <c r="CB330" i="1"/>
  <c r="BU330" i="1" s="1"/>
  <c r="CB135" i="1"/>
  <c r="CB268" i="1"/>
  <c r="CB456" i="1"/>
  <c r="BU456" i="1" s="1"/>
  <c r="CB412" i="1"/>
  <c r="CB466" i="1"/>
  <c r="CB229" i="1"/>
  <c r="CB212" i="1"/>
  <c r="BU212" i="1" s="1"/>
  <c r="CB107" i="1"/>
  <c r="CB555" i="1"/>
  <c r="BU555" i="1" s="1"/>
  <c r="CB143" i="1"/>
  <c r="CB546" i="1"/>
  <c r="BU546" i="1" s="1"/>
  <c r="CB455" i="1"/>
  <c r="CB71" i="1"/>
  <c r="BU71" i="1" s="1"/>
  <c r="CB19" i="1"/>
  <c r="CB479" i="1"/>
  <c r="CB572" i="1"/>
  <c r="BU572" i="1" s="1"/>
  <c r="CB300" i="1"/>
  <c r="BU300" i="1" s="1"/>
  <c r="CB366" i="1"/>
  <c r="BU366" i="1" s="1"/>
  <c r="CB38" i="1"/>
  <c r="CB35" i="1"/>
  <c r="CB457" i="1"/>
  <c r="BU457" i="1" s="1"/>
  <c r="CB537" i="1"/>
  <c r="BU537" i="1" s="1"/>
  <c r="CB544" i="1"/>
  <c r="BU544" i="1" s="1"/>
  <c r="CB408" i="1"/>
  <c r="CB526" i="1"/>
  <c r="CB265" i="1"/>
  <c r="CB592" i="1"/>
  <c r="BU592" i="1" s="1"/>
  <c r="CB570" i="1"/>
  <c r="BU570" i="1" s="1"/>
  <c r="CB281" i="1"/>
  <c r="CB54" i="1"/>
  <c r="CB241" i="1"/>
  <c r="BU241" i="1" s="1"/>
  <c r="CB569" i="1"/>
  <c r="BU569" i="1" s="1"/>
  <c r="CB256" i="1"/>
  <c r="CB391" i="1"/>
  <c r="CB422" i="1"/>
  <c r="CB174" i="1"/>
  <c r="CB383" i="1"/>
  <c r="CB441" i="1"/>
  <c r="BU441" i="1" s="1"/>
  <c r="CB467" i="1"/>
  <c r="CB369" i="1"/>
  <c r="BU369" i="1" s="1"/>
  <c r="CB93" i="1"/>
  <c r="CB176" i="1"/>
  <c r="CB248" i="1"/>
  <c r="BU248" i="1" s="1"/>
  <c r="BZ10" i="1"/>
  <c r="BX10" i="1"/>
  <c r="CB377" i="1"/>
  <c r="BU377" i="1" s="1"/>
  <c r="CB172" i="1"/>
  <c r="CB204" i="1"/>
  <c r="BU204" i="1" s="1"/>
  <c r="CB215" i="1"/>
  <c r="CB521" i="1"/>
  <c r="CB90" i="1"/>
  <c r="CB326" i="1"/>
  <c r="BU326" i="1" s="1"/>
  <c r="CB453" i="1"/>
  <c r="CB513" i="1"/>
  <c r="CB598" i="1"/>
  <c r="BU598" i="1" s="1"/>
  <c r="CB95" i="1"/>
  <c r="CB502" i="1"/>
  <c r="CB594" i="1"/>
  <c r="BU594" i="1" s="1"/>
  <c r="CB532" i="1"/>
  <c r="CB76" i="1"/>
  <c r="BU76" i="1" s="1"/>
  <c r="CB474" i="1"/>
  <c r="BU474" i="1" s="1"/>
  <c r="CB22" i="1"/>
  <c r="CB125" i="1"/>
  <c r="CB613" i="1"/>
  <c r="CB612" i="1"/>
  <c r="CB635" i="1"/>
  <c r="CB610" i="1"/>
  <c r="CB645" i="1"/>
  <c r="BX645" i="1" s="1"/>
  <c r="CB609" i="1"/>
  <c r="CB902" i="1"/>
  <c r="CB870" i="1"/>
  <c r="BZ870" i="1" s="1"/>
  <c r="CB949" i="1"/>
  <c r="BX949" i="1" s="1"/>
  <c r="CB963" i="1"/>
  <c r="BX963" i="1" s="1"/>
  <c r="CB972" i="1"/>
  <c r="CB931" i="1"/>
  <c r="CB892" i="1"/>
  <c r="CB878" i="1"/>
  <c r="CB936" i="1"/>
  <c r="CB890" i="1"/>
  <c r="CB970" i="1"/>
  <c r="BX970" i="1" s="1"/>
  <c r="CB986" i="1"/>
  <c r="BX986" i="1" s="1"/>
  <c r="CB899" i="1"/>
  <c r="CB893" i="1"/>
  <c r="CB968" i="1"/>
  <c r="BX968" i="1" s="1"/>
  <c r="CB955" i="1"/>
  <c r="BX955" i="1" s="1"/>
  <c r="CB880" i="1"/>
  <c r="CB943" i="1"/>
  <c r="BZ943" i="1" s="1"/>
  <c r="CB928" i="1"/>
  <c r="CB932" i="1"/>
  <c r="CB877" i="1"/>
  <c r="CB974" i="1"/>
  <c r="BX974" i="1" s="1"/>
  <c r="CB985" i="1"/>
  <c r="BX985" i="1" s="1"/>
  <c r="CB821" i="1"/>
  <c r="CB827" i="1"/>
  <c r="BZ827" i="1" s="1"/>
  <c r="CB833" i="1"/>
  <c r="CB839" i="1"/>
  <c r="CB845" i="1"/>
  <c r="CB851" i="1"/>
  <c r="BZ851" i="1" s="1"/>
  <c r="CB857" i="1"/>
  <c r="CB643" i="1"/>
  <c r="CB607" i="1"/>
  <c r="CB642" i="1"/>
  <c r="CB606" i="1"/>
  <c r="CB629" i="1"/>
  <c r="CB604" i="1"/>
  <c r="CB639" i="1"/>
  <c r="BX639" i="1" s="1"/>
  <c r="CB603" i="1"/>
  <c r="BU603" i="1" s="1"/>
  <c r="CB917" i="1"/>
  <c r="CB879" i="1"/>
  <c r="CB944" i="1"/>
  <c r="CB867" i="1"/>
  <c r="CB922" i="1"/>
  <c r="CB912" i="1"/>
  <c r="CB909" i="1"/>
  <c r="CB964" i="1"/>
  <c r="BX964" i="1" s="1"/>
  <c r="CB898" i="1"/>
  <c r="CB876" i="1"/>
  <c r="CB942" i="1"/>
  <c r="BZ942" i="1" s="1"/>
  <c r="CB904" i="1"/>
  <c r="CB897" i="1"/>
  <c r="CB951" i="1"/>
  <c r="BX951" i="1" s="1"/>
  <c r="CB894" i="1"/>
  <c r="CB901" i="1"/>
  <c r="CB939" i="1"/>
  <c r="CB875" i="1"/>
  <c r="CB975" i="1"/>
  <c r="BX975" i="1" s="1"/>
  <c r="CB989" i="1"/>
  <c r="BX989" i="1" s="1"/>
  <c r="CB935" i="1"/>
  <c r="CB888" i="1"/>
  <c r="BZ888" i="1" s="1"/>
  <c r="CB916" i="1"/>
  <c r="CB822" i="1"/>
  <c r="CB828" i="1"/>
  <c r="CB834" i="1"/>
  <c r="CB840" i="1"/>
  <c r="BZ840" i="1" s="1"/>
  <c r="CB846" i="1"/>
  <c r="CB852" i="1"/>
  <c r="BZ852" i="1" s="1"/>
  <c r="CB858" i="1"/>
  <c r="CB637" i="1"/>
  <c r="BX637" i="1" s="1"/>
  <c r="CB636" i="1"/>
  <c r="BX636" i="1" s="1"/>
  <c r="CB623" i="1"/>
  <c r="CB816" i="1"/>
  <c r="CB633" i="1"/>
  <c r="BX633" i="1" s="1"/>
  <c r="CB945" i="1"/>
  <c r="BX945" i="1" s="1"/>
  <c r="CB965" i="1"/>
  <c r="BX965" i="1" s="1"/>
  <c r="CB891" i="1"/>
  <c r="CB919" i="1"/>
  <c r="CB885" i="1"/>
  <c r="CB934" i="1"/>
  <c r="CB977" i="1"/>
  <c r="BX977" i="1" s="1"/>
  <c r="CB952" i="1"/>
  <c r="BX952" i="1" s="1"/>
  <c r="CB976" i="1"/>
  <c r="BX976" i="1" s="1"/>
  <c r="CB910" i="1"/>
  <c r="CB996" i="1"/>
  <c r="CB925" i="1"/>
  <c r="CB999" i="1"/>
  <c r="CB995" i="1"/>
  <c r="CB950" i="1"/>
  <c r="BX950" i="1" s="1"/>
  <c r="CB980" i="1"/>
  <c r="BX980" i="1" s="1"/>
  <c r="CB913" i="1"/>
  <c r="CB991" i="1"/>
  <c r="BX991" i="1" s="1"/>
  <c r="CB900" i="1"/>
  <c r="CB997" i="1"/>
  <c r="CB969" i="1"/>
  <c r="BX969" i="1" s="1"/>
  <c r="CB983" i="1"/>
  <c r="BX983" i="1" s="1"/>
  <c r="CB817" i="1"/>
  <c r="CB823" i="1"/>
  <c r="CB829" i="1"/>
  <c r="CB835" i="1"/>
  <c r="CB841" i="1"/>
  <c r="BZ841" i="1" s="1"/>
  <c r="CB847" i="1"/>
  <c r="CB853" i="1"/>
  <c r="CB631" i="1"/>
  <c r="CB630" i="1"/>
  <c r="CB648" i="1"/>
  <c r="BX648" i="1" s="1"/>
  <c r="CB617" i="1"/>
  <c r="CB634" i="1"/>
  <c r="CB815" i="1"/>
  <c r="CB628" i="1"/>
  <c r="CB926" i="1"/>
  <c r="CB923" i="1"/>
  <c r="CB889" i="1"/>
  <c r="BZ889" i="1" s="1"/>
  <c r="CB868" i="1"/>
  <c r="CB903" i="1"/>
  <c r="CB967" i="1"/>
  <c r="BX967" i="1" s="1"/>
  <c r="CB873" i="1"/>
  <c r="CB1000" i="1"/>
  <c r="CB987" i="1"/>
  <c r="BX987" i="1" s="1"/>
  <c r="CB941" i="1"/>
  <c r="CB869" i="1"/>
  <c r="CB886" i="1"/>
  <c r="CB973" i="1"/>
  <c r="BX973" i="1" s="1"/>
  <c r="CB918" i="1"/>
  <c r="CB924" i="1"/>
  <c r="BZ924" i="1" s="1"/>
  <c r="CB979" i="1"/>
  <c r="BX979" i="1" s="1"/>
  <c r="CB959" i="1"/>
  <c r="CB960" i="1"/>
  <c r="BX960" i="1" s="1"/>
  <c r="CB887" i="1"/>
  <c r="CB992" i="1"/>
  <c r="BX992" i="1" s="1"/>
  <c r="CB966" i="1"/>
  <c r="BX966" i="1" s="1"/>
  <c r="CB884" i="1"/>
  <c r="CB818" i="1"/>
  <c r="CB824" i="1"/>
  <c r="CB830" i="1"/>
  <c r="CB836" i="1"/>
  <c r="CB842" i="1"/>
  <c r="BZ842" i="1" s="1"/>
  <c r="CB848" i="1"/>
  <c r="BZ848" i="1" s="1"/>
  <c r="CB854" i="1"/>
  <c r="CB860" i="1"/>
  <c r="CB866" i="1"/>
  <c r="CB625" i="1"/>
  <c r="CB624" i="1"/>
  <c r="CB647" i="1"/>
  <c r="BX647" i="1" s="1"/>
  <c r="CB611" i="1"/>
  <c r="CB622" i="1"/>
  <c r="CB646" i="1"/>
  <c r="BX646" i="1" s="1"/>
  <c r="CB621" i="1"/>
  <c r="CB961" i="1"/>
  <c r="BX961" i="1" s="1"/>
  <c r="CB933" i="1"/>
  <c r="CB971" i="1"/>
  <c r="BX971" i="1" s="1"/>
  <c r="CB882" i="1"/>
  <c r="CB937" i="1"/>
  <c r="CB895" i="1"/>
  <c r="CB911" i="1"/>
  <c r="CB905" i="1"/>
  <c r="BZ905" i="1" s="1"/>
  <c r="CB958" i="1"/>
  <c r="BX958" i="1" s="1"/>
  <c r="CB940" i="1"/>
  <c r="CB881" i="1"/>
  <c r="CB953" i="1"/>
  <c r="BX953" i="1" s="1"/>
  <c r="CB874" i="1"/>
  <c r="CB984" i="1"/>
  <c r="BX984" i="1" s="1"/>
  <c r="CB947" i="1"/>
  <c r="BX947" i="1" s="1"/>
  <c r="CB929" i="1"/>
  <c r="CB993" i="1"/>
  <c r="BX993" i="1" s="1"/>
  <c r="CB946" i="1"/>
  <c r="BX946" i="1" s="1"/>
  <c r="CB954" i="1"/>
  <c r="BX954" i="1" s="1"/>
  <c r="CB906" i="1"/>
  <c r="CB948" i="1"/>
  <c r="BX948" i="1" s="1"/>
  <c r="CB998" i="1"/>
  <c r="CB819" i="1"/>
  <c r="CB825" i="1"/>
  <c r="CB831" i="1"/>
  <c r="CB837" i="1"/>
  <c r="CB843" i="1"/>
  <c r="CB849" i="1"/>
  <c r="BZ849" i="1" s="1"/>
  <c r="CB619" i="1"/>
  <c r="CB618" i="1"/>
  <c r="CB641" i="1"/>
  <c r="BX641" i="1" s="1"/>
  <c r="CB605" i="1"/>
  <c r="CB616" i="1"/>
  <c r="CB627" i="1"/>
  <c r="CB615" i="1"/>
  <c r="CB7" i="1"/>
  <c r="BU7" i="1" s="1"/>
  <c r="CB956" i="1"/>
  <c r="BX956" i="1" s="1"/>
  <c r="CB962" i="1"/>
  <c r="BX962" i="1" s="1"/>
  <c r="CB872" i="1"/>
  <c r="CB994" i="1"/>
  <c r="BX994" i="1" s="1"/>
  <c r="CB920" i="1"/>
  <c r="CB938" i="1"/>
  <c r="CB978" i="1"/>
  <c r="BX978" i="1" s="1"/>
  <c r="CB981" i="1"/>
  <c r="BX981" i="1" s="1"/>
  <c r="CB921" i="1"/>
  <c r="CB914" i="1"/>
  <c r="CB930" i="1"/>
  <c r="CB883" i="1"/>
  <c r="CB896" i="1"/>
  <c r="CB982" i="1"/>
  <c r="BX982" i="1" s="1"/>
  <c r="CB957" i="1"/>
  <c r="BX957" i="1" s="1"/>
  <c r="CB988" i="1"/>
  <c r="BX988" i="1" s="1"/>
  <c r="CB990" i="1"/>
  <c r="BX990" i="1" s="1"/>
  <c r="CB908" i="1"/>
  <c r="CB871" i="1"/>
  <c r="CB915" i="1"/>
  <c r="BZ915" i="1" s="1"/>
  <c r="CB907" i="1"/>
  <c r="CB927" i="1"/>
  <c r="CB820" i="1"/>
  <c r="CB826" i="1"/>
  <c r="CB832" i="1"/>
  <c r="CB838" i="1"/>
  <c r="CB844" i="1"/>
  <c r="CB850" i="1"/>
  <c r="BZ850" i="1" s="1"/>
  <c r="CB863" i="1"/>
  <c r="CB650" i="1"/>
  <c r="BX650" i="1" s="1"/>
  <c r="CB656" i="1"/>
  <c r="CB662" i="1"/>
  <c r="BX662" i="1" s="1"/>
  <c r="CB668" i="1"/>
  <c r="CB674" i="1"/>
  <c r="BX674" i="1" s="1"/>
  <c r="CB680" i="1"/>
  <c r="BX680" i="1" s="1"/>
  <c r="CB686" i="1"/>
  <c r="BX686" i="1" s="1"/>
  <c r="CB692" i="1"/>
  <c r="BX692" i="1" s="1"/>
  <c r="CB698" i="1"/>
  <c r="BX698" i="1" s="1"/>
  <c r="CB704" i="1"/>
  <c r="BZ704" i="1" s="1"/>
  <c r="CB710" i="1"/>
  <c r="BZ710" i="1" s="1"/>
  <c r="CB716" i="1"/>
  <c r="CB722" i="1"/>
  <c r="CB728" i="1"/>
  <c r="BZ728" i="1" s="1"/>
  <c r="CB734" i="1"/>
  <c r="CB740" i="1"/>
  <c r="CB746" i="1"/>
  <c r="CB752" i="1"/>
  <c r="CB758" i="1"/>
  <c r="CB764" i="1"/>
  <c r="BZ764" i="1" s="1"/>
  <c r="CB770" i="1"/>
  <c r="CB776" i="1"/>
  <c r="CB782" i="1"/>
  <c r="CB788" i="1"/>
  <c r="CB794" i="1"/>
  <c r="CB800" i="1"/>
  <c r="CB806" i="1"/>
  <c r="BZ806" i="1" s="1"/>
  <c r="CB812" i="1"/>
  <c r="CB855" i="1"/>
  <c r="BZ855" i="1" s="1"/>
  <c r="CB864" i="1"/>
  <c r="CB651" i="1"/>
  <c r="BX651" i="1" s="1"/>
  <c r="CB657" i="1"/>
  <c r="BX657" i="1" s="1"/>
  <c r="CB663" i="1"/>
  <c r="BX663" i="1" s="1"/>
  <c r="CB669" i="1"/>
  <c r="BX669" i="1" s="1"/>
  <c r="CB675" i="1"/>
  <c r="BX675" i="1" s="1"/>
  <c r="CB681" i="1"/>
  <c r="BX681" i="1" s="1"/>
  <c r="CB687" i="1"/>
  <c r="BX687" i="1" s="1"/>
  <c r="CB693" i="1"/>
  <c r="CB699" i="1"/>
  <c r="BX699" i="1" s="1"/>
  <c r="CB705" i="1"/>
  <c r="BZ705" i="1" s="1"/>
  <c r="CB711" i="1"/>
  <c r="BZ711" i="1" s="1"/>
  <c r="CB717" i="1"/>
  <c r="CB723" i="1"/>
  <c r="CB729" i="1"/>
  <c r="CB735" i="1"/>
  <c r="CB741" i="1"/>
  <c r="BZ741" i="1" s="1"/>
  <c r="CB747" i="1"/>
  <c r="CB753" i="1"/>
  <c r="CB759" i="1"/>
  <c r="CB765" i="1"/>
  <c r="CB771" i="1"/>
  <c r="CB777" i="1"/>
  <c r="CB783" i="1"/>
  <c r="CB789" i="1"/>
  <c r="CB795" i="1"/>
  <c r="CB801" i="1"/>
  <c r="CB807" i="1"/>
  <c r="BZ807" i="1" s="1"/>
  <c r="CB813" i="1"/>
  <c r="BZ813" i="1" s="1"/>
  <c r="CB856" i="1"/>
  <c r="CB865" i="1"/>
  <c r="CB652" i="1"/>
  <c r="BX652" i="1" s="1"/>
  <c r="CB658" i="1"/>
  <c r="BX658" i="1" s="1"/>
  <c r="CB664" i="1"/>
  <c r="BX664" i="1" s="1"/>
  <c r="CB670" i="1"/>
  <c r="BX670" i="1" s="1"/>
  <c r="CB676" i="1"/>
  <c r="CB682" i="1"/>
  <c r="BX682" i="1" s="1"/>
  <c r="CB688" i="1"/>
  <c r="BX688" i="1" s="1"/>
  <c r="CB694" i="1"/>
  <c r="CB700" i="1"/>
  <c r="BX700" i="1" s="1"/>
  <c r="CB706" i="1"/>
  <c r="BZ706" i="1" s="1"/>
  <c r="CB712" i="1"/>
  <c r="BZ712" i="1" s="1"/>
  <c r="CB718" i="1"/>
  <c r="CB724" i="1"/>
  <c r="CB730" i="1"/>
  <c r="CB736" i="1"/>
  <c r="CB742" i="1"/>
  <c r="CB748" i="1"/>
  <c r="CB754" i="1"/>
  <c r="CB760" i="1"/>
  <c r="CB766" i="1"/>
  <c r="CB772" i="1"/>
  <c r="CB778" i="1"/>
  <c r="BZ778" i="1" s="1"/>
  <c r="CB784" i="1"/>
  <c r="CB790" i="1"/>
  <c r="CB796" i="1"/>
  <c r="CB802" i="1"/>
  <c r="CB808" i="1"/>
  <c r="BZ808" i="1" s="1"/>
  <c r="CB814" i="1"/>
  <c r="CB620" i="1"/>
  <c r="CB859" i="1"/>
  <c r="CB653" i="1"/>
  <c r="BX653" i="1" s="1"/>
  <c r="CB659" i="1"/>
  <c r="BX659" i="1" s="1"/>
  <c r="CB665" i="1"/>
  <c r="BX665" i="1" s="1"/>
  <c r="CB671" i="1"/>
  <c r="BX671" i="1" s="1"/>
  <c r="CB677" i="1"/>
  <c r="BX677" i="1" s="1"/>
  <c r="CB683" i="1"/>
  <c r="BX683" i="1" s="1"/>
  <c r="CB689" i="1"/>
  <c r="CB695" i="1"/>
  <c r="BX695" i="1" s="1"/>
  <c r="CB701" i="1"/>
  <c r="BX701" i="1" s="1"/>
  <c r="CB707" i="1"/>
  <c r="BZ707" i="1" s="1"/>
  <c r="CB713" i="1"/>
  <c r="BZ713" i="1" s="1"/>
  <c r="CB719" i="1"/>
  <c r="CB725" i="1"/>
  <c r="CB731" i="1"/>
  <c r="CB737" i="1"/>
  <c r="CB743" i="1"/>
  <c r="CB749" i="1"/>
  <c r="CB755" i="1"/>
  <c r="CB761" i="1"/>
  <c r="CB767" i="1"/>
  <c r="CB773" i="1"/>
  <c r="BZ773" i="1" s="1"/>
  <c r="CB779" i="1"/>
  <c r="BZ779" i="1" s="1"/>
  <c r="CB785" i="1"/>
  <c r="CB791" i="1"/>
  <c r="CB797" i="1"/>
  <c r="CB803" i="1"/>
  <c r="CB809" i="1"/>
  <c r="BZ809" i="1" s="1"/>
  <c r="CB640" i="1"/>
  <c r="CB614" i="1"/>
  <c r="CB861" i="1"/>
  <c r="CB654" i="1"/>
  <c r="CB660" i="1"/>
  <c r="BX660" i="1" s="1"/>
  <c r="CB666" i="1"/>
  <c r="CB672" i="1"/>
  <c r="BX672" i="1" s="1"/>
  <c r="CB678" i="1"/>
  <c r="BX678" i="1" s="1"/>
  <c r="CB684" i="1"/>
  <c r="BX684" i="1" s="1"/>
  <c r="CB690" i="1"/>
  <c r="CB696" i="1"/>
  <c r="BX696" i="1" s="1"/>
  <c r="CB702" i="1"/>
  <c r="BX702" i="1" s="1"/>
  <c r="CB708" i="1"/>
  <c r="BZ708" i="1" s="1"/>
  <c r="CB714" i="1"/>
  <c r="BZ714" i="1" s="1"/>
  <c r="CB720" i="1"/>
  <c r="CB726" i="1"/>
  <c r="BZ726" i="1" s="1"/>
  <c r="CB732" i="1"/>
  <c r="CB738" i="1"/>
  <c r="CB744" i="1"/>
  <c r="CB750" i="1"/>
  <c r="CB756" i="1"/>
  <c r="CB762" i="1"/>
  <c r="BZ762" i="1" s="1"/>
  <c r="CB768" i="1"/>
  <c r="CB774" i="1"/>
  <c r="CB780" i="1"/>
  <c r="BZ780" i="1" s="1"/>
  <c r="CB786" i="1"/>
  <c r="CB792" i="1"/>
  <c r="CB798" i="1"/>
  <c r="CB804" i="1"/>
  <c r="BZ804" i="1" s="1"/>
  <c r="CB810" i="1"/>
  <c r="CB644" i="1"/>
  <c r="CB862" i="1"/>
  <c r="CB649" i="1"/>
  <c r="BX649" i="1" s="1"/>
  <c r="CB655" i="1"/>
  <c r="BX655" i="1" s="1"/>
  <c r="CB661" i="1"/>
  <c r="BX661" i="1" s="1"/>
  <c r="CB667" i="1"/>
  <c r="CB673" i="1"/>
  <c r="BX673" i="1" s="1"/>
  <c r="CB679" i="1"/>
  <c r="BX679" i="1" s="1"/>
  <c r="CB685" i="1"/>
  <c r="BX685" i="1" s="1"/>
  <c r="CB691" i="1"/>
  <c r="CB697" i="1"/>
  <c r="BX697" i="1" s="1"/>
  <c r="CB703" i="1"/>
  <c r="BX703" i="1" s="1"/>
  <c r="CB709" i="1"/>
  <c r="BZ709" i="1" s="1"/>
  <c r="CB715" i="1"/>
  <c r="CB721" i="1"/>
  <c r="CB727" i="1"/>
  <c r="BZ727" i="1" s="1"/>
  <c r="CB733" i="1"/>
  <c r="CB739" i="1"/>
  <c r="CB745" i="1"/>
  <c r="CB751" i="1"/>
  <c r="CB757" i="1"/>
  <c r="BZ757" i="1" s="1"/>
  <c r="CB763" i="1"/>
  <c r="BZ763" i="1" s="1"/>
  <c r="CB769" i="1"/>
  <c r="CB775" i="1"/>
  <c r="CB781" i="1"/>
  <c r="CB787" i="1"/>
  <c r="CB793" i="1"/>
  <c r="CB799" i="1"/>
  <c r="CB805" i="1"/>
  <c r="BZ805" i="1" s="1"/>
  <c r="CB626" i="1"/>
  <c r="CB811" i="1"/>
  <c r="CB608" i="1"/>
  <c r="CB638" i="1"/>
  <c r="BX638" i="1" s="1"/>
  <c r="CB632" i="1"/>
  <c r="BX632" i="1" s="1"/>
  <c r="CB243" i="1"/>
  <c r="BU243" i="1" s="1"/>
  <c r="CB144" i="1"/>
  <c r="CB84" i="1"/>
  <c r="CB368" i="1"/>
  <c r="BU368" i="1" s="1"/>
  <c r="CB83" i="1"/>
  <c r="CB92" i="1"/>
  <c r="BU92" i="1" s="1"/>
  <c r="CB222" i="1"/>
  <c r="BU222" i="1" s="1"/>
  <c r="CB171" i="1"/>
  <c r="CB404" i="1"/>
  <c r="CB530" i="1"/>
  <c r="CB494" i="1"/>
  <c r="CB214" i="1"/>
  <c r="CB133" i="1"/>
  <c r="CB407" i="1"/>
  <c r="CB147" i="1"/>
  <c r="CB534" i="1"/>
  <c r="CB238" i="1"/>
  <c r="CB196" i="1"/>
  <c r="BU196" i="1" s="1"/>
  <c r="CB357" i="1"/>
  <c r="BU357" i="1" s="1"/>
  <c r="CB119" i="1"/>
  <c r="CB274" i="1"/>
  <c r="CB20" i="1"/>
  <c r="CB156" i="1"/>
  <c r="CB102" i="1"/>
  <c r="CB442" i="1"/>
  <c r="BU442" i="1" s="1"/>
  <c r="CB516" i="1"/>
  <c r="CB106" i="1"/>
  <c r="CB91" i="1"/>
  <c r="BU91" i="1" s="1"/>
  <c r="CB86" i="1"/>
  <c r="CB252" i="1"/>
  <c r="CB50" i="1"/>
  <c r="BU50" i="1" s="1"/>
  <c r="CB73" i="1"/>
  <c r="CB137" i="1"/>
  <c r="CB454" i="1"/>
  <c r="CB329" i="1"/>
  <c r="BU329" i="1" s="1"/>
  <c r="CB197" i="1"/>
  <c r="BU197" i="1" s="1"/>
  <c r="CB210" i="1"/>
  <c r="BU210" i="1" s="1"/>
  <c r="CB409" i="1"/>
  <c r="CB435" i="1"/>
  <c r="BU435" i="1" s="1"/>
  <c r="CB401" i="1"/>
  <c r="BU401" i="1" s="1"/>
  <c r="CB213" i="1"/>
  <c r="CB168" i="1"/>
  <c r="CB450" i="1"/>
  <c r="BU450" i="1" s="1"/>
  <c r="CB425" i="1"/>
  <c r="CB380" i="1"/>
  <c r="CB21" i="1"/>
  <c r="CB343" i="1"/>
  <c r="BU343" i="1" s="1"/>
  <c r="CB596" i="1"/>
  <c r="BU596" i="1" s="1"/>
  <c r="CB178" i="1"/>
  <c r="BU178" i="1" s="1"/>
  <c r="AE10" i="2"/>
  <c r="AF10" i="2" s="1"/>
  <c r="F87" i="6"/>
  <c r="F85" i="6"/>
  <c r="F86" i="6"/>
  <c r="AE5" i="2"/>
  <c r="AF5" i="2" s="1"/>
  <c r="AE3" i="2"/>
  <c r="AF3" i="2" s="1"/>
  <c r="AE6" i="2"/>
  <c r="AF6" i="2" s="1"/>
  <c r="AE12" i="2"/>
  <c r="AF12" i="2" s="1"/>
  <c r="CB10336" i="1"/>
  <c r="CB18091" i="1"/>
  <c r="BX18091" i="1" s="1"/>
  <c r="BY18091" i="1" s="1"/>
  <c r="CB19541" i="1"/>
  <c r="BX19541" i="1" s="1"/>
  <c r="BY19541" i="1" s="1"/>
  <c r="CB19543" i="1"/>
  <c r="BX19543" i="1" s="1"/>
  <c r="BY19543" i="1" s="1"/>
  <c r="CB17692" i="1"/>
  <c r="BX17692" i="1" s="1"/>
  <c r="BY17692" i="1" s="1"/>
  <c r="CB21007" i="1"/>
  <c r="CB17057" i="1"/>
  <c r="BX17057" i="1" s="1"/>
  <c r="BY17057" i="1" s="1"/>
  <c r="CB17632" i="1"/>
  <c r="BX17632" i="1" s="1"/>
  <c r="BY17632" i="1" s="1"/>
  <c r="CB17688" i="1"/>
  <c r="BX17688" i="1" s="1"/>
  <c r="BY17688" i="1" s="1"/>
  <c r="CB21578" i="1"/>
  <c r="BX21578" i="1" s="1"/>
  <c r="CB17045" i="1"/>
  <c r="BX17045" i="1" s="1"/>
  <c r="BY17045" i="1" s="1"/>
  <c r="CB18140" i="1"/>
  <c r="BX18140" i="1" s="1"/>
  <c r="BY18140" i="1" s="1"/>
  <c r="CB18088" i="1"/>
  <c r="BX18088" i="1" s="1"/>
  <c r="BY18088" i="1" s="1"/>
  <c r="CB20012" i="1"/>
  <c r="BX20012" i="1" s="1"/>
  <c r="BY20012" i="1" s="1"/>
  <c r="CB19537" i="1"/>
  <c r="BX19537" i="1" s="1"/>
  <c r="BY19537" i="1" s="1"/>
  <c r="CB17611" i="1"/>
  <c r="BX17611" i="1" s="1"/>
  <c r="BY17611" i="1" s="1"/>
  <c r="CB20065" i="1"/>
  <c r="BX20065" i="1" s="1"/>
  <c r="BY20065" i="1" s="1"/>
  <c r="CB17649" i="1"/>
  <c r="BX17649" i="1" s="1"/>
  <c r="BY17649" i="1" s="1"/>
  <c r="CB20029" i="1"/>
  <c r="BX20029" i="1" s="1"/>
  <c r="BY20029" i="1" s="1"/>
  <c r="CB19510" i="1"/>
  <c r="BX19510" i="1" s="1"/>
  <c r="BY19510" i="1" s="1"/>
  <c r="CB18143" i="1"/>
  <c r="BX18143" i="1" s="1"/>
  <c r="BY18143" i="1" s="1"/>
  <c r="CB21590" i="1"/>
  <c r="BX21590" i="1" s="1"/>
  <c r="CB18574" i="1"/>
  <c r="BX18574" i="1" s="1"/>
  <c r="BY18574" i="1" s="1"/>
  <c r="CB19044" i="1"/>
  <c r="BX19044" i="1" s="1"/>
  <c r="BY19044" i="1" s="1"/>
  <c r="CB20022" i="1"/>
  <c r="BX20022" i="1" s="1"/>
  <c r="BY20022" i="1" s="1"/>
  <c r="CB17128" i="1"/>
  <c r="BX17128" i="1" s="1"/>
  <c r="BY17128" i="1" s="1"/>
  <c r="CB19087" i="1"/>
  <c r="BX19087" i="1" s="1"/>
  <c r="BY19087" i="1" s="1"/>
  <c r="CB18573" i="1"/>
  <c r="BX18573" i="1" s="1"/>
  <c r="BY18573" i="1" s="1"/>
  <c r="CB18699" i="1"/>
  <c r="BX18699" i="1" s="1"/>
  <c r="BY18699" i="1" s="1"/>
  <c r="CB20031" i="1"/>
  <c r="BX20031" i="1" s="1"/>
  <c r="BY20031" i="1" s="1"/>
  <c r="CB17194" i="1"/>
  <c r="BX17194" i="1" s="1"/>
  <c r="BY17194" i="1" s="1"/>
  <c r="CB20009" i="1"/>
  <c r="BX20009" i="1" s="1"/>
  <c r="BY20009" i="1" s="1"/>
  <c r="CB17601" i="1"/>
  <c r="BX17601" i="1" s="1"/>
  <c r="BY17601" i="1" s="1"/>
  <c r="CB17167" i="1"/>
  <c r="BX17167" i="1" s="1"/>
  <c r="BY17167" i="1" s="1"/>
  <c r="CB17624" i="1"/>
  <c r="BX17624" i="1" s="1"/>
  <c r="BY17624" i="1" s="1"/>
  <c r="CB18109" i="1"/>
  <c r="BX18109" i="1" s="1"/>
  <c r="BY18109" i="1" s="1"/>
  <c r="CB17076" i="1"/>
  <c r="BX17076" i="1" s="1"/>
  <c r="BY17076" i="1" s="1"/>
  <c r="CB17553" i="1"/>
  <c r="BX17553" i="1" s="1"/>
  <c r="BY17553" i="1" s="1"/>
  <c r="CB17179" i="1"/>
  <c r="BX17179" i="1" s="1"/>
  <c r="BY17179" i="1" s="1"/>
  <c r="CB18609" i="1"/>
  <c r="BX18609" i="1" s="1"/>
  <c r="BY18609" i="1" s="1"/>
  <c r="CB19050" i="1"/>
  <c r="BX19050" i="1" s="1"/>
  <c r="BY19050" i="1" s="1"/>
  <c r="CB21098" i="1"/>
  <c r="BX21098" i="1" s="1"/>
  <c r="BY21098" i="1" s="1"/>
  <c r="CB17535" i="1"/>
  <c r="BX17535" i="1" s="1"/>
  <c r="BY17535" i="1" s="1"/>
  <c r="CB17122" i="1"/>
  <c r="BX17122" i="1" s="1"/>
  <c r="BY17122" i="1" s="1"/>
  <c r="CB18595" i="1"/>
  <c r="BX18595" i="1" s="1"/>
  <c r="BY18595" i="1" s="1"/>
  <c r="CB18539" i="1"/>
  <c r="BX18539" i="1" s="1"/>
  <c r="BY18539" i="1" s="1"/>
  <c r="CB21522" i="1"/>
  <c r="BX21522" i="1" s="1"/>
  <c r="CB17126" i="1"/>
  <c r="BX17126" i="1" s="1"/>
  <c r="BY17126" i="1" s="1"/>
  <c r="CB21587" i="1"/>
  <c r="BX21587" i="1" s="1"/>
  <c r="CB20067" i="1"/>
  <c r="BX20067" i="1" s="1"/>
  <c r="BY20067" i="1" s="1"/>
  <c r="CB17011" i="1"/>
  <c r="BX17011" i="1" s="1"/>
  <c r="BY17011" i="1" s="1"/>
  <c r="CB19010" i="1"/>
  <c r="BX19010" i="1" s="1"/>
  <c r="BY19010" i="1" s="1"/>
  <c r="CB17529" i="1"/>
  <c r="BX17529" i="1" s="1"/>
  <c r="BY17529" i="1" s="1"/>
  <c r="CB17026" i="1"/>
  <c r="BX17026" i="1" s="1"/>
  <c r="BY17026" i="1" s="1"/>
  <c r="CB18592" i="1"/>
  <c r="BX18592" i="1" s="1"/>
  <c r="BY18592" i="1" s="1"/>
  <c r="CB18563" i="1"/>
  <c r="BX18563" i="1" s="1"/>
  <c r="BY18563" i="1" s="1"/>
  <c r="CB19092" i="1"/>
  <c r="BX19092" i="1" s="1"/>
  <c r="BY19092" i="1" s="1"/>
  <c r="CB17613" i="1"/>
  <c r="BX17613" i="1" s="1"/>
  <c r="BY17613" i="1" s="1"/>
  <c r="CB17595" i="1"/>
  <c r="BX17595" i="1" s="1"/>
  <c r="BY17595" i="1" s="1"/>
  <c r="CB18580" i="1"/>
  <c r="BX18580" i="1" s="1"/>
  <c r="BY18580" i="1" s="1"/>
  <c r="CB19051" i="1"/>
  <c r="BX19051" i="1" s="1"/>
  <c r="BY19051" i="1" s="1"/>
  <c r="CB21044" i="1"/>
  <c r="BX21044" i="1" s="1"/>
  <c r="BY21044" i="1" s="1"/>
  <c r="CB17588" i="1"/>
  <c r="BX17588" i="1" s="1"/>
  <c r="BY17588" i="1" s="1"/>
  <c r="CB21036" i="1"/>
  <c r="BX21036" i="1" s="1"/>
  <c r="BY21036" i="1" s="1"/>
  <c r="CB19507" i="1"/>
  <c r="BX19507" i="1" s="1"/>
  <c r="BY19507" i="1" s="1"/>
  <c r="CB18020" i="1"/>
  <c r="BX18020" i="1" s="1"/>
  <c r="BY18020" i="1" s="1"/>
  <c r="CB21598" i="1"/>
  <c r="BX21598" i="1" s="1"/>
  <c r="BY21598" i="1" s="1"/>
  <c r="CB17646" i="1"/>
  <c r="BX17646" i="1" s="1"/>
  <c r="BY17646" i="1" s="1"/>
  <c r="CB21024" i="1"/>
  <c r="BX21024" i="1" s="1"/>
  <c r="BY21024" i="1" s="1"/>
  <c r="CB18628" i="1"/>
  <c r="BX18628" i="1" s="1"/>
  <c r="BY18628" i="1" s="1"/>
  <c r="CB18035" i="1"/>
  <c r="BX18035" i="1" s="1"/>
  <c r="BY18035" i="1" s="1"/>
  <c r="CB21555" i="1"/>
  <c r="BX21555" i="1" s="1"/>
  <c r="CB17062" i="1"/>
  <c r="BX17062" i="1" s="1"/>
  <c r="BY17062" i="1" s="1"/>
  <c r="CB18145" i="1"/>
  <c r="BX18145" i="1" s="1"/>
  <c r="BY18145" i="1" s="1"/>
  <c r="CB17052" i="1"/>
  <c r="BX17052" i="1" s="1"/>
  <c r="BY17052" i="1" s="1"/>
  <c r="CB19568" i="1"/>
  <c r="BX19568" i="1" s="1"/>
  <c r="BY19568" i="1" s="1"/>
  <c r="CB17660" i="1"/>
  <c r="BX17660" i="1" s="1"/>
  <c r="BY17660" i="1" s="1"/>
  <c r="CB17537" i="1"/>
  <c r="BX17537" i="1" s="1"/>
  <c r="BY17537" i="1" s="1"/>
  <c r="CB18096" i="1"/>
  <c r="BX18096" i="1" s="1"/>
  <c r="BY18096" i="1" s="1"/>
  <c r="CB18076" i="1"/>
  <c r="BX18076" i="1" s="1"/>
  <c r="BY18076" i="1" s="1"/>
  <c r="CB19553" i="1"/>
  <c r="BX19553" i="1" s="1"/>
  <c r="BY19553" i="1" s="1"/>
  <c r="CB19554" i="1"/>
  <c r="BX19554" i="1" s="1"/>
  <c r="BY19554" i="1" s="1"/>
  <c r="CB17657" i="1"/>
  <c r="BX17657" i="1" s="1"/>
  <c r="BY17657" i="1" s="1"/>
  <c r="CB21599" i="1"/>
  <c r="BX21599" i="1" s="1"/>
  <c r="BY21599" i="1" s="1"/>
  <c r="CB18584" i="1"/>
  <c r="BX18584" i="1" s="1"/>
  <c r="BY18584" i="1" s="1"/>
  <c r="AO1" i="2"/>
  <c r="CB17129" i="1"/>
  <c r="BX17129" i="1" s="1"/>
  <c r="BY17129" i="1" s="1"/>
  <c r="CB18067" i="1"/>
  <c r="BX18067" i="1" s="1"/>
  <c r="BY18067" i="1" s="1"/>
  <c r="CB18106" i="1"/>
  <c r="BX18106" i="1" s="1"/>
  <c r="BY18106" i="1" s="1"/>
  <c r="CB19592" i="1"/>
  <c r="BX19592" i="1" s="1"/>
  <c r="BY19592" i="1" s="1"/>
  <c r="CB20049" i="1"/>
  <c r="BX20049" i="1" s="1"/>
  <c r="BY20049" i="1" s="1"/>
  <c r="CB17621" i="1"/>
  <c r="BX17621" i="1" s="1"/>
  <c r="BY17621" i="1" s="1"/>
  <c r="CB20078" i="1"/>
  <c r="BX20078" i="1" s="1"/>
  <c r="BY20078" i="1" s="1"/>
  <c r="CB19527" i="1"/>
  <c r="BX19527" i="1" s="1"/>
  <c r="BY19527" i="1" s="1"/>
  <c r="CB18116" i="1"/>
  <c r="BX18116" i="1" s="1"/>
  <c r="BY18116" i="1" s="1"/>
  <c r="CB21593" i="1"/>
  <c r="BX21593" i="1" s="1"/>
  <c r="CB17082" i="1"/>
  <c r="BX17082" i="1" s="1"/>
  <c r="BY17082" i="1" s="1"/>
  <c r="CB18029" i="1"/>
  <c r="BX18029" i="1" s="1"/>
  <c r="BY18029" i="1" s="1"/>
  <c r="CB18103" i="1"/>
  <c r="BX18103" i="1" s="1"/>
  <c r="BY18103" i="1" s="1"/>
  <c r="CB19556" i="1"/>
  <c r="BX19556" i="1" s="1"/>
  <c r="BY19556" i="1" s="1"/>
  <c r="CB18645" i="1"/>
  <c r="BX18645" i="1" s="1"/>
  <c r="BY18645" i="1" s="1"/>
  <c r="CB21563" i="1"/>
  <c r="BX21563" i="1" s="1"/>
  <c r="CB17074" i="1"/>
  <c r="BX17074" i="1" s="1"/>
  <c r="BY17074" i="1" s="1"/>
  <c r="CB18158" i="1"/>
  <c r="BX18158" i="1" s="1"/>
  <c r="BY18158" i="1" s="1"/>
  <c r="CB17694" i="1"/>
  <c r="BX17694" i="1" s="1"/>
  <c r="BY17694" i="1" s="1"/>
  <c r="CB20062" i="1"/>
  <c r="BX20062" i="1" s="1"/>
  <c r="BY20062" i="1" s="1"/>
  <c r="CB19533" i="1"/>
  <c r="BX19533" i="1" s="1"/>
  <c r="BY19533" i="1" s="1"/>
  <c r="CB17567" i="1"/>
  <c r="BX17567" i="1" s="1"/>
  <c r="BY17567" i="1" s="1"/>
  <c r="CB17556" i="1"/>
  <c r="BX17556" i="1" s="1"/>
  <c r="BY17556" i="1" s="1"/>
  <c r="CB18558" i="1"/>
  <c r="BX18558" i="1" s="1"/>
  <c r="BY18558" i="1" s="1"/>
  <c r="CB19023" i="1"/>
  <c r="BX19023" i="1" s="1"/>
  <c r="BY19023" i="1" s="1"/>
  <c r="CB17069" i="1"/>
  <c r="BX17069" i="1" s="1"/>
  <c r="BY17069" i="1" s="1"/>
  <c r="CB17674" i="1"/>
  <c r="BX17674" i="1" s="1"/>
  <c r="BY17674" i="1" s="1"/>
  <c r="CB18561" i="1"/>
  <c r="BX18561" i="1" s="1"/>
  <c r="BY18561" i="1" s="1"/>
  <c r="CB19084" i="1"/>
  <c r="BX19084" i="1" s="1"/>
  <c r="BY19084" i="1" s="1"/>
  <c r="CB20060" i="1"/>
  <c r="BX20060" i="1" s="1"/>
  <c r="BY20060" i="1" s="1"/>
  <c r="CB21050" i="1"/>
  <c r="BX21050" i="1" s="1"/>
  <c r="BY21050" i="1" s="1"/>
  <c r="CB17096" i="1"/>
  <c r="BX17096" i="1" s="1"/>
  <c r="BY17096" i="1" s="1"/>
  <c r="CB19053" i="1"/>
  <c r="BX19053" i="1" s="1"/>
  <c r="BY19053" i="1" s="1"/>
  <c r="CB17565" i="1"/>
  <c r="BX17565" i="1" s="1"/>
  <c r="BY17565" i="1" s="1"/>
  <c r="CB21529" i="1"/>
  <c r="BX21529" i="1" s="1"/>
  <c r="CB18657" i="1"/>
  <c r="BX18657" i="1" s="1"/>
  <c r="BY18657" i="1" s="1"/>
  <c r="CB18159" i="1"/>
  <c r="BX18159" i="1" s="1"/>
  <c r="BY18159" i="1" s="1"/>
  <c r="CB19555" i="1"/>
  <c r="BX19555" i="1" s="1"/>
  <c r="BY19555" i="1" s="1"/>
  <c r="CB18621" i="1"/>
  <c r="BX18621" i="1" s="1"/>
  <c r="BY18621" i="1" s="1"/>
  <c r="CB18674" i="1"/>
  <c r="BX18674" i="1" s="1"/>
  <c r="BY18674" i="1" s="1"/>
  <c r="CB21053" i="1"/>
  <c r="BX21053" i="1" s="1"/>
  <c r="BY21053" i="1" s="1"/>
  <c r="CB17093" i="1"/>
  <c r="BX17093" i="1" s="1"/>
  <c r="BY17093" i="1" s="1"/>
  <c r="CB18659" i="1"/>
  <c r="BX18659" i="1" s="1"/>
  <c r="BY18659" i="1" s="1"/>
  <c r="CB17559" i="1"/>
  <c r="BX17559" i="1" s="1"/>
  <c r="BY17559" i="1" s="1"/>
  <c r="CB21594" i="1"/>
  <c r="BX21594" i="1" s="1"/>
  <c r="BY21594" i="1" s="1"/>
  <c r="CB20054" i="1"/>
  <c r="BX20054" i="1" s="1"/>
  <c r="BY20054" i="1" s="1"/>
  <c r="CB17098" i="1"/>
  <c r="BX17098" i="1" s="1"/>
  <c r="BY17098" i="1" s="1"/>
  <c r="CB19040" i="1"/>
  <c r="BX19040" i="1" s="1"/>
  <c r="BY19040" i="1" s="1"/>
  <c r="CB17652" i="1"/>
  <c r="BX17652" i="1" s="1"/>
  <c r="BY17652" i="1" s="1"/>
  <c r="CB17152" i="1"/>
  <c r="BX17152" i="1" s="1"/>
  <c r="BY17152" i="1" s="1"/>
  <c r="CB18565" i="1"/>
  <c r="BX18565" i="1" s="1"/>
  <c r="BY18565" i="1" s="1"/>
  <c r="CB21549" i="1"/>
  <c r="BX21549" i="1" s="1"/>
  <c r="CB17038" i="1"/>
  <c r="BX17038" i="1" s="1"/>
  <c r="BY17038" i="1" s="1"/>
  <c r="CB18068" i="1"/>
  <c r="BX18068" i="1" s="1"/>
  <c r="BY18068" i="1" s="1"/>
  <c r="CB17640" i="1"/>
  <c r="BX17640" i="1" s="1"/>
  <c r="BY17640" i="1" s="1"/>
  <c r="CB21008" i="1"/>
  <c r="CB21510" i="1"/>
  <c r="BX21510" i="1" s="1"/>
  <c r="CB17525" i="1"/>
  <c r="BX17525" i="1" s="1"/>
  <c r="BY17525" i="1" s="1"/>
  <c r="CB18570" i="1"/>
  <c r="BX18570" i="1" s="1"/>
  <c r="BY18570" i="1" s="1"/>
  <c r="CB17691" i="1"/>
  <c r="BX17691" i="1" s="1"/>
  <c r="BY17691" i="1" s="1"/>
  <c r="CB21088" i="1"/>
  <c r="BX21088" i="1" s="1"/>
  <c r="BY21088" i="1" s="1"/>
  <c r="CB19095" i="1"/>
  <c r="BX19095" i="1" s="1"/>
  <c r="BY19095" i="1" s="1"/>
  <c r="CB18093" i="1"/>
  <c r="BX18093" i="1" s="1"/>
  <c r="BY18093" i="1" s="1"/>
  <c r="CB20025" i="1"/>
  <c r="BX20025" i="1" s="1"/>
  <c r="BY20025" i="1" s="1"/>
  <c r="CB17603" i="1"/>
  <c r="BX17603" i="1" s="1"/>
  <c r="BY17603" i="1" s="1"/>
  <c r="CB18083" i="1"/>
  <c r="BX18083" i="1" s="1"/>
  <c r="BY18083" i="1" s="1"/>
  <c r="CB18198" i="1"/>
  <c r="BX18198" i="1" s="1"/>
  <c r="BY18198" i="1" s="1"/>
  <c r="CB21584" i="1"/>
  <c r="BX21584" i="1" s="1"/>
  <c r="CB17064" i="1"/>
  <c r="BX17064" i="1" s="1"/>
  <c r="BY17064" i="1" s="1"/>
  <c r="CB18119" i="1"/>
  <c r="BX18119" i="1" s="1"/>
  <c r="BY18119" i="1" s="1"/>
  <c r="CB18094" i="1"/>
  <c r="BX18094" i="1" s="1"/>
  <c r="BY18094" i="1" s="1"/>
  <c r="CB20027" i="1"/>
  <c r="BX20027" i="1" s="1"/>
  <c r="BY20027" i="1" s="1"/>
  <c r="CB19545" i="1"/>
  <c r="BX19545" i="1" s="1"/>
  <c r="BY19545" i="1" s="1"/>
  <c r="CB17684" i="1"/>
  <c r="BX17684" i="1" s="1"/>
  <c r="BY17684" i="1" s="1"/>
  <c r="CB21077" i="1"/>
  <c r="BX21077" i="1" s="1"/>
  <c r="BY21077" i="1" s="1"/>
  <c r="CB17174" i="1"/>
  <c r="BX17174" i="1" s="1"/>
  <c r="BY17174" i="1" s="1"/>
  <c r="CB17584" i="1"/>
  <c r="BX17584" i="1" s="1"/>
  <c r="BY17584" i="1" s="1"/>
  <c r="CB18121" i="1"/>
  <c r="BX18121" i="1" s="1"/>
  <c r="BY18121" i="1" s="1"/>
  <c r="CB19065" i="1"/>
  <c r="BX19065" i="1" s="1"/>
  <c r="BY19065" i="1" s="1"/>
  <c r="CB18651" i="1"/>
  <c r="BX18651" i="1" s="1"/>
  <c r="BY18651" i="1" s="1"/>
  <c r="CB18064" i="1"/>
  <c r="BX18064" i="1" s="1"/>
  <c r="BY18064" i="1" s="1"/>
  <c r="CB20030" i="1"/>
  <c r="BX20030" i="1" s="1"/>
  <c r="BY20030" i="1" s="1"/>
  <c r="CB19539" i="1"/>
  <c r="BX19539" i="1" s="1"/>
  <c r="BY19539" i="1" s="1"/>
  <c r="CB17633" i="1"/>
  <c r="BX17633" i="1" s="1"/>
  <c r="BY17633" i="1" s="1"/>
  <c r="CB21095" i="1"/>
  <c r="BX21095" i="1" s="1"/>
  <c r="BY21095" i="1" s="1"/>
  <c r="CB17165" i="1"/>
  <c r="BX17165" i="1" s="1"/>
  <c r="BY17165" i="1" s="1"/>
  <c r="CB17602" i="1"/>
  <c r="BX17602" i="1" s="1"/>
  <c r="BY17602" i="1" s="1"/>
  <c r="CB19081" i="1"/>
  <c r="BX19081" i="1" s="1"/>
  <c r="BY19081" i="1" s="1"/>
  <c r="CB18137" i="1"/>
  <c r="BX18137" i="1" s="1"/>
  <c r="BY18137" i="1" s="1"/>
  <c r="CB21575" i="1"/>
  <c r="BX21575" i="1" s="1"/>
  <c r="CB17039" i="1"/>
  <c r="BX17039" i="1" s="1"/>
  <c r="BY17039" i="1" s="1"/>
  <c r="CB18197" i="1"/>
  <c r="BX18197" i="1" s="1"/>
  <c r="BY18197" i="1" s="1"/>
  <c r="CB18085" i="1"/>
  <c r="BX18085" i="1" s="1"/>
  <c r="BY18085" i="1" s="1"/>
  <c r="CB20034" i="1"/>
  <c r="BX20034" i="1" s="1"/>
  <c r="BY20034" i="1" s="1"/>
  <c r="CB17176" i="1"/>
  <c r="BX17176" i="1" s="1"/>
  <c r="BY17176" i="1" s="1"/>
  <c r="CB19595" i="1"/>
  <c r="BX19595" i="1" s="1"/>
  <c r="BY19595" i="1" s="1"/>
  <c r="CB17607" i="1"/>
  <c r="BX17607" i="1" s="1"/>
  <c r="BY17607" i="1" s="1"/>
  <c r="CB17137" i="1"/>
  <c r="BX17137" i="1" s="1"/>
  <c r="BY17137" i="1" s="1"/>
  <c r="CB20066" i="1"/>
  <c r="BX20066" i="1" s="1"/>
  <c r="BY20066" i="1" s="1"/>
  <c r="CB17164" i="1"/>
  <c r="BX17164" i="1" s="1"/>
  <c r="BY17164" i="1" s="1"/>
  <c r="CB19562" i="1"/>
  <c r="BX19562" i="1" s="1"/>
  <c r="BY19562" i="1" s="1"/>
  <c r="CB17561" i="1"/>
  <c r="BX17561" i="1" s="1"/>
  <c r="BY17561" i="1" s="1"/>
  <c r="CB17539" i="1"/>
  <c r="BX17539" i="1" s="1"/>
  <c r="BY17539" i="1" s="1"/>
  <c r="CB18549" i="1"/>
  <c r="BX18549" i="1" s="1"/>
  <c r="BY18549" i="1" s="1"/>
  <c r="CB19059" i="1"/>
  <c r="BX19059" i="1" s="1"/>
  <c r="BY19059" i="1" s="1"/>
  <c r="CB18612" i="1"/>
  <c r="BX18612" i="1" s="1"/>
  <c r="BY18612" i="1" s="1"/>
  <c r="CB19587" i="1"/>
  <c r="BX19587" i="1" s="1"/>
  <c r="BY19587" i="1" s="1"/>
  <c r="CB20043" i="1"/>
  <c r="BX20043" i="1" s="1"/>
  <c r="BY20043" i="1" s="1"/>
  <c r="CB18690" i="1"/>
  <c r="BX18690" i="1" s="1"/>
  <c r="BY18690" i="1" s="1"/>
  <c r="CB20073" i="1"/>
  <c r="BX20073" i="1" s="1"/>
  <c r="BY20073" i="1" s="1"/>
  <c r="CB17051" i="1"/>
  <c r="BX17051" i="1" s="1"/>
  <c r="BY17051" i="1" s="1"/>
  <c r="CB19067" i="1"/>
  <c r="BX19067" i="1" s="1"/>
  <c r="BY19067" i="1" s="1"/>
  <c r="CB17541" i="1"/>
  <c r="BX17541" i="1" s="1"/>
  <c r="BY17541" i="1" s="1"/>
  <c r="CB20096" i="1"/>
  <c r="BX20096" i="1" s="1"/>
  <c r="BY20096" i="1" s="1"/>
  <c r="CB19559" i="1"/>
  <c r="BX19559" i="1" s="1"/>
  <c r="BY19559" i="1" s="1"/>
  <c r="CB18603" i="1"/>
  <c r="BX18603" i="1" s="1"/>
  <c r="BY18603" i="1" s="1"/>
  <c r="CB18577" i="1"/>
  <c r="BX18577" i="1" s="1"/>
  <c r="BY18577" i="1" s="1"/>
  <c r="CB18560" i="1"/>
  <c r="BX18560" i="1" s="1"/>
  <c r="BY18560" i="1" s="1"/>
  <c r="CB21509" i="1"/>
  <c r="BX21509" i="1" s="1"/>
  <c r="CB17111" i="1"/>
  <c r="BX17111" i="1" s="1"/>
  <c r="BY17111" i="1" s="1"/>
  <c r="CB18593" i="1"/>
  <c r="BX18593" i="1" s="1"/>
  <c r="BY18593" i="1" s="1"/>
  <c r="CB17628" i="1"/>
  <c r="BX17628" i="1" s="1"/>
  <c r="BY17628" i="1" s="1"/>
  <c r="CB21076" i="1"/>
  <c r="BX21076" i="1" s="1"/>
  <c r="BY21076" i="1" s="1"/>
  <c r="CB18082" i="1"/>
  <c r="BX18082" i="1" s="1"/>
  <c r="BY18082" i="1" s="1"/>
  <c r="CB17661" i="1"/>
  <c r="BX17661" i="1" s="1"/>
  <c r="BY17661" i="1" s="1"/>
  <c r="CB17113" i="1"/>
  <c r="BX17113" i="1" s="1"/>
  <c r="BY17113" i="1" s="1"/>
  <c r="CB18571" i="1"/>
  <c r="BX18571" i="1" s="1"/>
  <c r="BY18571" i="1" s="1"/>
  <c r="CB18590" i="1"/>
  <c r="BX18590" i="1" s="1"/>
  <c r="BY18590" i="1" s="1"/>
  <c r="CB21059" i="1"/>
  <c r="BX21059" i="1" s="1"/>
  <c r="BY21059" i="1" s="1"/>
  <c r="CB17108" i="1"/>
  <c r="BX17108" i="1" s="1"/>
  <c r="BY17108" i="1" s="1"/>
  <c r="CB21572" i="1"/>
  <c r="BX21572" i="1" s="1"/>
  <c r="CB18562" i="1"/>
  <c r="BX18562" i="1" s="1"/>
  <c r="BY18562" i="1" s="1"/>
  <c r="CB19082" i="1"/>
  <c r="BX19082" i="1" s="1"/>
  <c r="BY19082" i="1" s="1"/>
  <c r="CB20077" i="1"/>
  <c r="BX20077" i="1" s="1"/>
  <c r="BY20077" i="1" s="1"/>
  <c r="CB17144" i="1"/>
  <c r="BX17144" i="1" s="1"/>
  <c r="BY17144" i="1" s="1"/>
  <c r="CB19034" i="1"/>
  <c r="BX19034" i="1" s="1"/>
  <c r="BY19034" i="1" s="1"/>
  <c r="CB17523" i="1"/>
  <c r="BX17523" i="1" s="1"/>
  <c r="BY17523" i="1" s="1"/>
  <c r="CB18631" i="1"/>
  <c r="BX18631" i="1" s="1"/>
  <c r="BY18631" i="1" s="1"/>
  <c r="CB18173" i="1"/>
  <c r="BX18173" i="1" s="1"/>
  <c r="BY18173" i="1" s="1"/>
  <c r="CB21560" i="1"/>
  <c r="BX21560" i="1" s="1"/>
  <c r="CB17068" i="1"/>
  <c r="BX17068" i="1" s="1"/>
  <c r="BY17068" i="1" s="1"/>
  <c r="CB18176" i="1"/>
  <c r="BX18176" i="1" s="1"/>
  <c r="BY18176" i="1" s="1"/>
  <c r="CB18643" i="1"/>
  <c r="BX18643" i="1" s="1"/>
  <c r="BY18643" i="1" s="1"/>
  <c r="CB18138" i="1"/>
  <c r="BX18138" i="1" s="1"/>
  <c r="BY18138" i="1" s="1"/>
  <c r="CB21540" i="1"/>
  <c r="BX21540" i="1" s="1"/>
  <c r="CB17531" i="1"/>
  <c r="BX17531" i="1" s="1"/>
  <c r="BY17531" i="1" s="1"/>
  <c r="CB18139" i="1"/>
  <c r="BX18139" i="1" s="1"/>
  <c r="BY18139" i="1" s="1"/>
  <c r="CB17631" i="1"/>
  <c r="BX17631" i="1" s="1"/>
  <c r="BY17631" i="1" s="1"/>
  <c r="CB21019" i="1"/>
  <c r="BX21019" i="1" s="1"/>
  <c r="BY21019" i="1" s="1"/>
  <c r="CB18118" i="1"/>
  <c r="BX18118" i="1" s="1"/>
  <c r="BY18118" i="1" s="1"/>
  <c r="CB18579" i="1"/>
  <c r="BX18579" i="1" s="1"/>
  <c r="BY18579" i="1" s="1"/>
  <c r="CB18540" i="1"/>
  <c r="BX18540" i="1" s="1"/>
  <c r="BY18540" i="1" s="1"/>
  <c r="CB20045" i="1"/>
  <c r="BX20045" i="1" s="1"/>
  <c r="BY20045" i="1" s="1"/>
  <c r="CB19546" i="1"/>
  <c r="BX19546" i="1" s="1"/>
  <c r="BY19546" i="1" s="1"/>
  <c r="CB18042" i="1"/>
  <c r="BX18042" i="1" s="1"/>
  <c r="BY18042" i="1" s="1"/>
  <c r="CB21583" i="1"/>
  <c r="BX21583" i="1" s="1"/>
  <c r="CB17141" i="1"/>
  <c r="BX17141" i="1" s="1"/>
  <c r="BY17141" i="1" s="1"/>
  <c r="CB17642" i="1"/>
  <c r="BX17642" i="1" s="1"/>
  <c r="BY17642" i="1" s="1"/>
  <c r="CB21588" i="1"/>
  <c r="BX21588" i="1" s="1"/>
  <c r="CB20050" i="1"/>
  <c r="BX20050" i="1" s="1"/>
  <c r="BY20050" i="1" s="1"/>
  <c r="CB18507" i="1"/>
  <c r="BX18507" i="1" s="1"/>
  <c r="BY18507" i="1" s="1"/>
  <c r="CB17580" i="1"/>
  <c r="BX17580" i="1" s="1"/>
  <c r="BY17580" i="1" s="1"/>
  <c r="CB21075" i="1"/>
  <c r="BX21075" i="1" s="1"/>
  <c r="BY21075" i="1" s="1"/>
  <c r="CB21534" i="1"/>
  <c r="BX21534" i="1" s="1"/>
  <c r="CB17095" i="1"/>
  <c r="BX17095" i="1" s="1"/>
  <c r="BY17095" i="1" s="1"/>
  <c r="CB19055" i="1"/>
  <c r="BX19055" i="1" s="1"/>
  <c r="BY19055" i="1" s="1"/>
  <c r="CB19030" i="1"/>
  <c r="BX19030" i="1" s="1"/>
  <c r="BY19030" i="1" s="1"/>
  <c r="CB21091" i="1"/>
  <c r="BX21091" i="1" s="1"/>
  <c r="BY21091" i="1" s="1"/>
  <c r="CB21518" i="1"/>
  <c r="BX21518" i="1" s="1"/>
  <c r="CB17115" i="1"/>
  <c r="BX17115" i="1" s="1"/>
  <c r="BY17115" i="1" s="1"/>
  <c r="CB18564" i="1"/>
  <c r="BX18564" i="1" s="1"/>
  <c r="BY18564" i="1" s="1"/>
  <c r="CB20008" i="1"/>
  <c r="BX20008" i="1" s="1"/>
  <c r="BY20008" i="1" s="1"/>
  <c r="CB18671" i="1"/>
  <c r="BX18671" i="1" s="1"/>
  <c r="BY18671" i="1" s="1"/>
  <c r="CB20059" i="1"/>
  <c r="BX20059" i="1" s="1"/>
  <c r="BY20059" i="1" s="1"/>
  <c r="CB17023" i="1"/>
  <c r="BX17023" i="1" s="1"/>
  <c r="BY17023" i="1" s="1"/>
  <c r="CB19094" i="1"/>
  <c r="BX19094" i="1" s="1"/>
  <c r="BY19094" i="1" s="1"/>
  <c r="CB17670" i="1"/>
  <c r="BX17670" i="1" s="1"/>
  <c r="BY17670" i="1" s="1"/>
  <c r="CB17029" i="1"/>
  <c r="BX17029" i="1" s="1"/>
  <c r="BY17029" i="1" s="1"/>
  <c r="CB19585" i="1"/>
  <c r="BX19585" i="1" s="1"/>
  <c r="BY19585" i="1" s="1"/>
  <c r="CB18548" i="1"/>
  <c r="BX18548" i="1" s="1"/>
  <c r="BY18548" i="1" s="1"/>
  <c r="CB17668" i="1"/>
  <c r="BX17668" i="1" s="1"/>
  <c r="BY17668" i="1" s="1"/>
  <c r="CB21089" i="1"/>
  <c r="BX21089" i="1" s="1"/>
  <c r="BY21089" i="1" s="1"/>
  <c r="CB19515" i="1"/>
  <c r="BX19515" i="1" s="1"/>
  <c r="BY19515" i="1" s="1"/>
  <c r="CB18124" i="1"/>
  <c r="BX18124" i="1" s="1"/>
  <c r="BY18124" i="1" s="1"/>
  <c r="CB21060" i="1"/>
  <c r="BX21060" i="1" s="1"/>
  <c r="BY21060" i="1" s="1"/>
  <c r="CB17592" i="1"/>
  <c r="BX17592" i="1" s="1"/>
  <c r="BY17592" i="1" s="1"/>
  <c r="CB20033" i="1"/>
  <c r="BX20033" i="1" s="1"/>
  <c r="BY20033" i="1" s="1"/>
  <c r="CB17579" i="1"/>
  <c r="BX17579" i="1" s="1"/>
  <c r="BY17579" i="1" s="1"/>
  <c r="CB17507" i="1"/>
  <c r="BX17507" i="1" s="1"/>
  <c r="BY17507" i="1" s="1"/>
  <c r="CB18615" i="1"/>
  <c r="BX18615" i="1" s="1"/>
  <c r="BY18615" i="1" s="1"/>
  <c r="CB19056" i="1"/>
  <c r="BX19056" i="1" s="1"/>
  <c r="BY19056" i="1" s="1"/>
  <c r="CB17572" i="1"/>
  <c r="BX17572" i="1" s="1"/>
  <c r="BY17572" i="1" s="1"/>
  <c r="CB21514" i="1"/>
  <c r="BX21514" i="1" s="1"/>
  <c r="CB19060" i="1"/>
  <c r="BX19060" i="1" s="1"/>
  <c r="BY19060" i="1" s="1"/>
  <c r="CB18011" i="1"/>
  <c r="BX18011" i="1" s="1"/>
  <c r="BY18011" i="1" s="1"/>
  <c r="CB17143" i="1"/>
  <c r="BX17143" i="1" s="1"/>
  <c r="BY17143" i="1" s="1"/>
  <c r="CB17637" i="1"/>
  <c r="BX17637" i="1" s="1"/>
  <c r="BY17637" i="1" s="1"/>
  <c r="CB17027" i="1"/>
  <c r="BX17027" i="1" s="1"/>
  <c r="BY17027" i="1" s="1"/>
  <c r="CB17569" i="1"/>
  <c r="BX17569" i="1" s="1"/>
  <c r="BY17569" i="1" s="1"/>
  <c r="CB19591" i="1"/>
  <c r="BX19591" i="1" s="1"/>
  <c r="BY19591" i="1" s="1"/>
  <c r="CB17081" i="1"/>
  <c r="BX17081" i="1" s="1"/>
  <c r="BY17081" i="1" s="1"/>
  <c r="CB17599" i="1"/>
  <c r="BX17599" i="1" s="1"/>
  <c r="BY17599" i="1" s="1"/>
  <c r="CB18188" i="1"/>
  <c r="BX18188" i="1" s="1"/>
  <c r="BY18188" i="1" s="1"/>
  <c r="CB18695" i="1"/>
  <c r="BX18695" i="1" s="1"/>
  <c r="BY18695" i="1" s="1"/>
  <c r="CB18089" i="1"/>
  <c r="BX18089" i="1" s="1"/>
  <c r="BY18089" i="1" s="1"/>
  <c r="CB17104" i="1"/>
  <c r="BX17104" i="1" s="1"/>
  <c r="BY17104" i="1" s="1"/>
  <c r="CB19511" i="1"/>
  <c r="BX19511" i="1" s="1"/>
  <c r="BY19511" i="1" s="1"/>
  <c r="CB18167" i="1"/>
  <c r="BX18167" i="1" s="1"/>
  <c r="BY18167" i="1" s="1"/>
  <c r="CB17627" i="1"/>
  <c r="BX17627" i="1" s="1"/>
  <c r="BY17627" i="1" s="1"/>
  <c r="CB18009" i="1"/>
  <c r="BX18009" i="1" s="1"/>
  <c r="BY18009" i="1" s="1"/>
  <c r="CB21512" i="1"/>
  <c r="BX21512" i="1" s="1"/>
  <c r="CB18581" i="1"/>
  <c r="BX18581" i="1" s="1"/>
  <c r="BY18581" i="1" s="1"/>
  <c r="CB21516" i="1"/>
  <c r="BX21516" i="1" s="1"/>
  <c r="CB17120" i="1"/>
  <c r="BX17120" i="1" s="1"/>
  <c r="BY17120" i="1" s="1"/>
  <c r="CB18620" i="1"/>
  <c r="BX18620" i="1" s="1"/>
  <c r="BY18620" i="1" s="1"/>
  <c r="CB17655" i="1"/>
  <c r="BX17655" i="1" s="1"/>
  <c r="BY17655" i="1" s="1"/>
  <c r="CB19025" i="1"/>
  <c r="BX19025" i="1" s="1"/>
  <c r="BY19025" i="1" s="1"/>
  <c r="CB19041" i="1"/>
  <c r="BX19041" i="1" s="1"/>
  <c r="BY19041" i="1" s="1"/>
  <c r="CB18090" i="1"/>
  <c r="BX18090" i="1" s="1"/>
  <c r="BY18090" i="1" s="1"/>
  <c r="CB17170" i="1"/>
  <c r="BX17170" i="1" s="1"/>
  <c r="BY17170" i="1" s="1"/>
  <c r="CB19535" i="1"/>
  <c r="BX19535" i="1" s="1"/>
  <c r="BY19535" i="1" s="1"/>
  <c r="CB18666" i="1"/>
  <c r="BX18666" i="1" s="1"/>
  <c r="BY18666" i="1" s="1"/>
  <c r="CB21528" i="1"/>
  <c r="BX21528" i="1" s="1"/>
  <c r="CB18650" i="1"/>
  <c r="BX18650" i="1" s="1"/>
  <c r="BY18650" i="1" s="1"/>
  <c r="CB17087" i="1"/>
  <c r="BX17087" i="1" s="1"/>
  <c r="BY17087" i="1" s="1"/>
  <c r="CB19031" i="1"/>
  <c r="BX19031" i="1" s="1"/>
  <c r="BY19031" i="1" s="1"/>
  <c r="CB17547" i="1"/>
  <c r="BX17547" i="1" s="1"/>
  <c r="BY17547" i="1" s="1"/>
  <c r="CB17171" i="1"/>
  <c r="BX17171" i="1" s="1"/>
  <c r="BY17171" i="1" s="1"/>
  <c r="CB18601" i="1"/>
  <c r="BX18601" i="1" s="1"/>
  <c r="BY18601" i="1" s="1"/>
  <c r="CB18533" i="1"/>
  <c r="BX18533" i="1" s="1"/>
  <c r="BY18533" i="1" s="1"/>
  <c r="CB17189" i="1"/>
  <c r="BX17189" i="1" s="1"/>
  <c r="BY17189" i="1" s="1"/>
  <c r="CB19011" i="1"/>
  <c r="BX19011" i="1" s="1"/>
  <c r="BY19011" i="1" s="1"/>
  <c r="CB17048" i="1"/>
  <c r="BX17048" i="1" s="1"/>
  <c r="BY17048" i="1" s="1"/>
  <c r="CB19581" i="1"/>
  <c r="BX19581" i="1" s="1"/>
  <c r="BY19581" i="1" s="1"/>
  <c r="CB18512" i="1"/>
  <c r="BX18512" i="1" s="1"/>
  <c r="BY18512" i="1" s="1"/>
  <c r="CB17542" i="1"/>
  <c r="BX17542" i="1" s="1"/>
  <c r="BY17542" i="1" s="1"/>
  <c r="CB21582" i="1"/>
  <c r="BX21582" i="1" s="1"/>
  <c r="CB19075" i="1"/>
  <c r="BX19075" i="1" s="1"/>
  <c r="BY19075" i="1" s="1"/>
  <c r="CB18065" i="1"/>
  <c r="BX18065" i="1" s="1"/>
  <c r="BY18065" i="1" s="1"/>
  <c r="CB21592" i="1"/>
  <c r="BX21592" i="1" s="1"/>
  <c r="CB19009" i="1"/>
  <c r="BX19009" i="1" s="1"/>
  <c r="BY19009" i="1" s="1"/>
  <c r="CB18007" i="1"/>
  <c r="BX18007" i="1" s="1"/>
  <c r="BY18007" i="1" s="1"/>
  <c r="CB17091" i="1"/>
  <c r="BX17091" i="1" s="1"/>
  <c r="BY17091" i="1" s="1"/>
  <c r="CB14010" i="1"/>
  <c r="BX14010" i="1" s="1"/>
  <c r="CB18517" i="1"/>
  <c r="BX18517" i="1" s="1"/>
  <c r="BY18517" i="1" s="1"/>
  <c r="CB17604" i="1"/>
  <c r="BX17604" i="1" s="1"/>
  <c r="BY17604" i="1" s="1"/>
  <c r="CB21513" i="1"/>
  <c r="BX21513" i="1" s="1"/>
  <c r="CB17679" i="1"/>
  <c r="BX17679" i="1" s="1"/>
  <c r="BY17679" i="1" s="1"/>
  <c r="CB17551" i="1"/>
  <c r="BX17551" i="1" s="1"/>
  <c r="BY17551" i="1" s="1"/>
  <c r="CB17669" i="1"/>
  <c r="BX17669" i="1" s="1"/>
  <c r="BY17669" i="1" s="1"/>
  <c r="CB17651" i="1"/>
  <c r="BX17651" i="1" s="1"/>
  <c r="BY17651" i="1" s="1"/>
  <c r="CB18071" i="1"/>
  <c r="BX18071" i="1" s="1"/>
  <c r="BY18071" i="1" s="1"/>
  <c r="CB18552" i="1"/>
  <c r="BX18552" i="1" s="1"/>
  <c r="BY18552" i="1" s="1"/>
  <c r="CB18543" i="1"/>
  <c r="BX18543" i="1" s="1"/>
  <c r="BY18543" i="1" s="1"/>
  <c r="CB20089" i="1"/>
  <c r="BX20089" i="1" s="1"/>
  <c r="BY20089" i="1" s="1"/>
  <c r="CB19089" i="1"/>
  <c r="BX19089" i="1" s="1"/>
  <c r="BY19089" i="1" s="1"/>
  <c r="CB18059" i="1"/>
  <c r="BX18059" i="1" s="1"/>
  <c r="BY18059" i="1" s="1"/>
  <c r="CB21581" i="1"/>
  <c r="BX21581" i="1" s="1"/>
  <c r="CB17058" i="1"/>
  <c r="BX17058" i="1" s="1"/>
  <c r="BY17058" i="1" s="1"/>
  <c r="CB18122" i="1"/>
  <c r="BX18122" i="1" s="1"/>
  <c r="BY18122" i="1" s="1"/>
  <c r="CB17086" i="1"/>
  <c r="BX17086" i="1" s="1"/>
  <c r="BY17086" i="1" s="1"/>
  <c r="CB20051" i="1"/>
  <c r="BX20051" i="1" s="1"/>
  <c r="BY20051" i="1" s="1"/>
  <c r="CB18524" i="1"/>
  <c r="BX18524" i="1" s="1"/>
  <c r="BY18524" i="1" s="1"/>
  <c r="CB17650" i="1"/>
  <c r="BX17650" i="1" s="1"/>
  <c r="BY17650" i="1" s="1"/>
  <c r="CB21553" i="1"/>
  <c r="BX21553" i="1" s="1"/>
  <c r="CB19029" i="1"/>
  <c r="BX19029" i="1" s="1"/>
  <c r="BY19029" i="1" s="1"/>
  <c r="CB18594" i="1"/>
  <c r="BX18594" i="1" s="1"/>
  <c r="BY18594" i="1" s="1"/>
  <c r="CB18160" i="1"/>
  <c r="BX18160" i="1" s="1"/>
  <c r="BY18160" i="1" s="1"/>
  <c r="CB21537" i="1"/>
  <c r="BX21537" i="1" s="1"/>
  <c r="CB17050" i="1"/>
  <c r="BX17050" i="1" s="1"/>
  <c r="BY17050" i="1" s="1"/>
  <c r="CB18181" i="1"/>
  <c r="BX18181" i="1" s="1"/>
  <c r="BY18181" i="1" s="1"/>
  <c r="CB17658" i="1"/>
  <c r="BX17658" i="1" s="1"/>
  <c r="BY17658" i="1" s="1"/>
  <c r="CB17047" i="1"/>
  <c r="BX17047" i="1" s="1"/>
  <c r="BY17047" i="1" s="1"/>
  <c r="CB18653" i="1"/>
  <c r="BX18653" i="1" s="1"/>
  <c r="BY18653" i="1" s="1"/>
  <c r="CB17626" i="1"/>
  <c r="BX17626" i="1" s="1"/>
  <c r="BY17626" i="1" s="1"/>
  <c r="CB21547" i="1"/>
  <c r="BX21547" i="1" s="1"/>
  <c r="CB19052" i="1"/>
  <c r="BX19052" i="1" s="1"/>
  <c r="BY19052" i="1" s="1"/>
  <c r="CB18192" i="1"/>
  <c r="BX18192" i="1" s="1"/>
  <c r="BY18192" i="1" s="1"/>
  <c r="CB21040" i="1"/>
  <c r="BX21040" i="1" s="1"/>
  <c r="BY21040" i="1" s="1"/>
  <c r="CB21546" i="1"/>
  <c r="BX21546" i="1" s="1"/>
  <c r="CB18177" i="1"/>
  <c r="BX18177" i="1" s="1"/>
  <c r="BY18177" i="1" s="1"/>
  <c r="CB21507" i="1"/>
  <c r="BX21507" i="1" s="1"/>
  <c r="CB17150" i="1"/>
  <c r="BX17150" i="1" s="1"/>
  <c r="BY17150" i="1" s="1"/>
  <c r="CB18180" i="1"/>
  <c r="BX18180" i="1" s="1"/>
  <c r="BY18180" i="1" s="1"/>
  <c r="CB17591" i="1"/>
  <c r="BX17591" i="1" s="1"/>
  <c r="BY17591" i="1" s="1"/>
  <c r="CB18191" i="1"/>
  <c r="BX18191" i="1" s="1"/>
  <c r="BY18191" i="1" s="1"/>
  <c r="CB19069" i="1"/>
  <c r="BX19069" i="1" s="1"/>
  <c r="BY19069" i="1" s="1"/>
  <c r="CB18026" i="1"/>
  <c r="BX18026" i="1" s="1"/>
  <c r="BY18026" i="1" s="1"/>
  <c r="CB17118" i="1"/>
  <c r="BX17118" i="1" s="1"/>
  <c r="BY17118" i="1" s="1"/>
  <c r="CB19096" i="1"/>
  <c r="BX19096" i="1" s="1"/>
  <c r="BY19096" i="1" s="1"/>
  <c r="CB18551" i="1"/>
  <c r="BX18551" i="1" s="1"/>
  <c r="BY18551" i="1" s="1"/>
  <c r="CB19098" i="1"/>
  <c r="BX19098" i="1" s="1"/>
  <c r="BY19098" i="1" s="1"/>
  <c r="CB18661" i="1"/>
  <c r="BX18661" i="1" s="1"/>
  <c r="BY18661" i="1" s="1"/>
  <c r="CB20007" i="1"/>
  <c r="BX20007" i="1" s="1"/>
  <c r="BY20007" i="1" s="1"/>
  <c r="CB20019" i="1"/>
  <c r="BX20019" i="1" s="1"/>
  <c r="BY20019" i="1" s="1"/>
  <c r="CB17596" i="1"/>
  <c r="BX17596" i="1" s="1"/>
  <c r="BY17596" i="1" s="1"/>
  <c r="CB20036" i="1"/>
  <c r="BX20036" i="1" s="1"/>
  <c r="BY20036" i="1" s="1"/>
  <c r="CB17075" i="1"/>
  <c r="BX17075" i="1" s="1"/>
  <c r="BY17075" i="1" s="1"/>
  <c r="CB17699" i="1"/>
  <c r="BX17699" i="1" s="1"/>
  <c r="BY17699" i="1" s="1"/>
  <c r="CB21025" i="1"/>
  <c r="BX21025" i="1" s="1"/>
  <c r="BY21025" i="1" s="1"/>
  <c r="CB19080" i="1"/>
  <c r="BX19080" i="1" s="1"/>
  <c r="BY19080" i="1" s="1"/>
  <c r="CB18102" i="1"/>
  <c r="BX18102" i="1" s="1"/>
  <c r="BY18102" i="1" s="1"/>
  <c r="CB17162" i="1"/>
  <c r="BX17162" i="1" s="1"/>
  <c r="BY17162" i="1" s="1"/>
  <c r="CB20042" i="1"/>
  <c r="BX20042" i="1" s="1"/>
  <c r="BY20042" i="1" s="1"/>
  <c r="CB17132" i="1"/>
  <c r="BX17132" i="1" s="1"/>
  <c r="BY17132" i="1" s="1"/>
  <c r="CB17606" i="1"/>
  <c r="BX17606" i="1" s="1"/>
  <c r="BY17606" i="1" s="1"/>
  <c r="CB17687" i="1"/>
  <c r="BX17687" i="1" s="1"/>
  <c r="BY17687" i="1" s="1"/>
  <c r="CB21545" i="1"/>
  <c r="BX21545" i="1" s="1"/>
  <c r="CB17147" i="1"/>
  <c r="BX17147" i="1" s="1"/>
  <c r="BY17147" i="1" s="1"/>
  <c r="CB17662" i="1"/>
  <c r="BX17662" i="1" s="1"/>
  <c r="BY17662" i="1" s="1"/>
  <c r="CB18112" i="1"/>
  <c r="BX18112" i="1" s="1"/>
  <c r="BY18112" i="1" s="1"/>
  <c r="CB19526" i="1"/>
  <c r="BX19526" i="1" s="1"/>
  <c r="BY19526" i="1" s="1"/>
  <c r="CB17605" i="1"/>
  <c r="BX17605" i="1" s="1"/>
  <c r="BY17605" i="1" s="1"/>
  <c r="CB21579" i="1"/>
  <c r="BX21579" i="1" s="1"/>
  <c r="CB18079" i="1"/>
  <c r="BX18079" i="1" s="1"/>
  <c r="BY18079" i="1" s="1"/>
  <c r="CB21591" i="1"/>
  <c r="BX21591" i="1" s="1"/>
  <c r="CB21517" i="1"/>
  <c r="BX21517" i="1" s="1"/>
  <c r="CB18578" i="1"/>
  <c r="BX18578" i="1" s="1"/>
  <c r="BY18578" i="1" s="1"/>
  <c r="CB17548" i="1"/>
  <c r="BX17548" i="1" s="1"/>
  <c r="BY17548" i="1" s="1"/>
  <c r="CB21519" i="1"/>
  <c r="BX21519" i="1" s="1"/>
  <c r="CB19518" i="1"/>
  <c r="BX19518" i="1" s="1"/>
  <c r="BY19518" i="1" s="1"/>
  <c r="CB18629" i="1"/>
  <c r="BX18629" i="1" s="1"/>
  <c r="BY18629" i="1" s="1"/>
  <c r="CB14022" i="1"/>
  <c r="BX14022" i="1" s="1"/>
  <c r="CB20052" i="1"/>
  <c r="BX20052" i="1" s="1"/>
  <c r="BY20052" i="1" s="1"/>
  <c r="CB17109" i="1"/>
  <c r="BX17109" i="1" s="1"/>
  <c r="BY17109" i="1" s="1"/>
  <c r="CB21065" i="1"/>
  <c r="BX21065" i="1" s="1"/>
  <c r="BY21065" i="1" s="1"/>
  <c r="CB19536" i="1"/>
  <c r="BX19536" i="1" s="1"/>
  <c r="BY19536" i="1" s="1"/>
  <c r="CB18677" i="1"/>
  <c r="BX18677" i="1" s="1"/>
  <c r="BY18677" i="1" s="1"/>
  <c r="CB17153" i="1"/>
  <c r="BX17153" i="1" s="1"/>
  <c r="BY17153" i="1" s="1"/>
  <c r="CB18080" i="1"/>
  <c r="BX18080" i="1" s="1"/>
  <c r="BY18080" i="1" s="1"/>
  <c r="CB19066" i="1"/>
  <c r="BX19066" i="1" s="1"/>
  <c r="BY19066" i="1" s="1"/>
  <c r="CB18602" i="1"/>
  <c r="BX18602" i="1" s="1"/>
  <c r="BY18602" i="1" s="1"/>
  <c r="CB19072" i="1"/>
  <c r="BX19072" i="1" s="1"/>
  <c r="BY19072" i="1" s="1"/>
  <c r="CB17033" i="1"/>
  <c r="BX17033" i="1" s="1"/>
  <c r="BY17033" i="1" s="1"/>
  <c r="CB17634" i="1"/>
  <c r="BX17634" i="1" s="1"/>
  <c r="BY17634" i="1" s="1"/>
  <c r="CB17183" i="1"/>
  <c r="BX17183" i="1" s="1"/>
  <c r="BY17183" i="1" s="1"/>
  <c r="CB18618" i="1"/>
  <c r="BX18618" i="1" s="1"/>
  <c r="BY18618" i="1" s="1"/>
  <c r="CB19020" i="1"/>
  <c r="BX19020" i="1" s="1"/>
  <c r="BY19020" i="1" s="1"/>
  <c r="CB20072" i="1"/>
  <c r="BX20072" i="1" s="1"/>
  <c r="BY20072" i="1" s="1"/>
  <c r="CB17046" i="1"/>
  <c r="BX17046" i="1" s="1"/>
  <c r="BY17046" i="1" s="1"/>
  <c r="CB19007" i="1"/>
  <c r="BX19007" i="1" s="1"/>
  <c r="BY19007" i="1" s="1"/>
  <c r="CB18135" i="1"/>
  <c r="BX18135" i="1" s="1"/>
  <c r="BY18135" i="1" s="1"/>
  <c r="CB17042" i="1"/>
  <c r="BX17042" i="1" s="1"/>
  <c r="BY17042" i="1" s="1"/>
  <c r="CB19571" i="1"/>
  <c r="BX19571" i="1" s="1"/>
  <c r="BY19571" i="1" s="1"/>
  <c r="CB18667" i="1"/>
  <c r="BX18667" i="1" s="1"/>
  <c r="BY18667" i="1" s="1"/>
  <c r="CB17644" i="1"/>
  <c r="BX17644" i="1" s="1"/>
  <c r="BY17644" i="1" s="1"/>
  <c r="CB20071" i="1"/>
  <c r="BX20071" i="1" s="1"/>
  <c r="BY20071" i="1" s="1"/>
  <c r="CB19531" i="1"/>
  <c r="BX19531" i="1" s="1"/>
  <c r="BY19531" i="1" s="1"/>
  <c r="CB18662" i="1"/>
  <c r="BX18662" i="1" s="1"/>
  <c r="BY18662" i="1" s="1"/>
  <c r="CB20040" i="1"/>
  <c r="BX20040" i="1" s="1"/>
  <c r="BY20040" i="1" s="1"/>
  <c r="CB17110" i="1"/>
  <c r="BX17110" i="1" s="1"/>
  <c r="BY17110" i="1" s="1"/>
  <c r="CB19552" i="1"/>
  <c r="BX19552" i="1" s="1"/>
  <c r="BY19552" i="1" s="1"/>
  <c r="CB17619" i="1"/>
  <c r="BX17619" i="1" s="1"/>
  <c r="BY17619" i="1" s="1"/>
  <c r="CB17131" i="1"/>
  <c r="BX17131" i="1" s="1"/>
  <c r="BY17131" i="1" s="1"/>
  <c r="CB20069" i="1"/>
  <c r="BX20069" i="1" s="1"/>
  <c r="BY20069" i="1" s="1"/>
  <c r="CB19085" i="1"/>
  <c r="BX19085" i="1" s="1"/>
  <c r="BY19085" i="1" s="1"/>
  <c r="CB17614" i="1"/>
  <c r="BX17614" i="1" s="1"/>
  <c r="BY17614" i="1" s="1"/>
  <c r="CB21520" i="1"/>
  <c r="BX21520" i="1" s="1"/>
  <c r="CB19521" i="1"/>
  <c r="BX19521" i="1" s="1"/>
  <c r="BY19521" i="1" s="1"/>
  <c r="CB20028" i="1"/>
  <c r="BX20028" i="1" s="1"/>
  <c r="BY20028" i="1" s="1"/>
  <c r="CB18640" i="1"/>
  <c r="BX18640" i="1" s="1"/>
  <c r="BY18640" i="1" s="1"/>
  <c r="CB19508" i="1"/>
  <c r="BX19508" i="1" s="1"/>
  <c r="BY19508" i="1" s="1"/>
  <c r="CB19596" i="1"/>
  <c r="BX19596" i="1" s="1"/>
  <c r="BY19596" i="1" s="1"/>
  <c r="CB17180" i="1"/>
  <c r="BX17180" i="1" s="1"/>
  <c r="BY17180" i="1" s="1"/>
  <c r="CB19563" i="1"/>
  <c r="BX19563" i="1" s="1"/>
  <c r="BY19563" i="1" s="1"/>
  <c r="CB17573" i="1"/>
  <c r="BX17573" i="1" s="1"/>
  <c r="BY17573" i="1" s="1"/>
  <c r="CB17527" i="1"/>
  <c r="BX17527" i="1" s="1"/>
  <c r="BY17527" i="1" s="1"/>
  <c r="CB21066" i="1"/>
  <c r="BX21066" i="1" s="1"/>
  <c r="BY21066" i="1" s="1"/>
  <c r="CB19054" i="1"/>
  <c r="BX19054" i="1" s="1"/>
  <c r="BY19054" i="1" s="1"/>
  <c r="CB18107" i="1"/>
  <c r="BX18107" i="1" s="1"/>
  <c r="BY18107" i="1" s="1"/>
  <c r="CB17020" i="1"/>
  <c r="BX17020" i="1" s="1"/>
  <c r="BY17020" i="1" s="1"/>
  <c r="CB20061" i="1"/>
  <c r="BX20061" i="1" s="1"/>
  <c r="BY20061" i="1" s="1"/>
  <c r="CB17643" i="1"/>
  <c r="BX17643" i="1" s="1"/>
  <c r="BY17643" i="1" s="1"/>
  <c r="CB17597" i="1"/>
  <c r="BX17597" i="1" s="1"/>
  <c r="BY17597" i="1" s="1"/>
  <c r="CB17014" i="1"/>
  <c r="BX17014" i="1" s="1"/>
  <c r="BY17014" i="1" s="1"/>
  <c r="CB18604" i="1"/>
  <c r="BX18604" i="1" s="1"/>
  <c r="BY18604" i="1" s="1"/>
  <c r="CB18515" i="1"/>
  <c r="BX18515" i="1" s="1"/>
  <c r="BY18515" i="1" s="1"/>
  <c r="CB21552" i="1"/>
  <c r="BX21552" i="1" s="1"/>
  <c r="CB17135" i="1"/>
  <c r="BX17135" i="1" s="1"/>
  <c r="BY17135" i="1" s="1"/>
  <c r="CB18183" i="1"/>
  <c r="BX18183" i="1" s="1"/>
  <c r="BY18183" i="1" s="1"/>
  <c r="CB17568" i="1"/>
  <c r="BX17568" i="1" s="1"/>
  <c r="BY17568" i="1" s="1"/>
  <c r="CB18668" i="1"/>
  <c r="BX18668" i="1" s="1"/>
  <c r="BY18668" i="1" s="1"/>
  <c r="CB19079" i="1"/>
  <c r="BX19079" i="1" s="1"/>
  <c r="BY19079" i="1" s="1"/>
  <c r="CB18108" i="1"/>
  <c r="BX18108" i="1" s="1"/>
  <c r="BY18108" i="1" s="1"/>
  <c r="CB17586" i="1"/>
  <c r="BX17586" i="1" s="1"/>
  <c r="BY17586" i="1" s="1"/>
  <c r="CB18614" i="1"/>
  <c r="BX18614" i="1" s="1"/>
  <c r="BY18614" i="1" s="1"/>
  <c r="CB21056" i="1"/>
  <c r="BX21056" i="1" s="1"/>
  <c r="BY21056" i="1" s="1"/>
  <c r="CB19017" i="1"/>
  <c r="BX19017" i="1" s="1"/>
  <c r="BY19017" i="1" s="1"/>
  <c r="CB21047" i="1"/>
  <c r="BX21047" i="1" s="1"/>
  <c r="BY21047" i="1" s="1"/>
  <c r="CB17102" i="1"/>
  <c r="BX17102" i="1" s="1"/>
  <c r="BY17102" i="1" s="1"/>
  <c r="CB19512" i="1"/>
  <c r="BX19512" i="1" s="1"/>
  <c r="BY19512" i="1" s="1"/>
  <c r="CB17577" i="1"/>
  <c r="BX17577" i="1" s="1"/>
  <c r="BY17577" i="1" s="1"/>
  <c r="CB19520" i="1"/>
  <c r="BX19520" i="1" s="1"/>
  <c r="BY19520" i="1" s="1"/>
  <c r="CB19574" i="1"/>
  <c r="BX19574" i="1" s="1"/>
  <c r="BY19574" i="1" s="1"/>
  <c r="CB17678" i="1"/>
  <c r="BX17678" i="1" s="1"/>
  <c r="BY17678" i="1" s="1"/>
  <c r="CB19028" i="1"/>
  <c r="BX19028" i="1" s="1"/>
  <c r="BY19028" i="1" s="1"/>
  <c r="CB18024" i="1"/>
  <c r="BX18024" i="1" s="1"/>
  <c r="BY18024" i="1" s="1"/>
  <c r="CB17066" i="1"/>
  <c r="BX17066" i="1" s="1"/>
  <c r="BY17066" i="1" s="1"/>
  <c r="CB20063" i="1"/>
  <c r="BX20063" i="1" s="1"/>
  <c r="BY20063" i="1" s="1"/>
  <c r="CB18619" i="1"/>
  <c r="BX18619" i="1" s="1"/>
  <c r="BY18619" i="1" s="1"/>
  <c r="CB17554" i="1"/>
  <c r="BX17554" i="1" s="1"/>
  <c r="BY17554" i="1" s="1"/>
  <c r="CB21071" i="1"/>
  <c r="BX21071" i="1" s="1"/>
  <c r="BY21071" i="1" s="1"/>
  <c r="CB18676" i="1"/>
  <c r="BX18676" i="1" s="1"/>
  <c r="BY18676" i="1" s="1"/>
  <c r="CB21028" i="1"/>
  <c r="BX21028" i="1" s="1"/>
  <c r="BY21028" i="1" s="1"/>
  <c r="CB21521" i="1"/>
  <c r="BX21521" i="1" s="1"/>
  <c r="CB17010" i="1"/>
  <c r="BX17010" i="1" s="1"/>
  <c r="CB17160" i="1"/>
  <c r="BX17160" i="1" s="1"/>
  <c r="BY17160" i="1" s="1"/>
  <c r="CB18527" i="1"/>
  <c r="BX18527" i="1" s="1"/>
  <c r="BY18527" i="1" s="1"/>
  <c r="CB21548" i="1"/>
  <c r="BX21548" i="1" s="1"/>
  <c r="CB20046" i="1"/>
  <c r="BX20046" i="1" s="1"/>
  <c r="BY20046" i="1" s="1"/>
  <c r="CB18583" i="1"/>
  <c r="BX18583" i="1" s="1"/>
  <c r="BY18583" i="1" s="1"/>
  <c r="CB17620" i="1"/>
  <c r="BX17620" i="1" s="1"/>
  <c r="BY17620" i="1" s="1"/>
  <c r="CB21011" i="1"/>
  <c r="BX21011" i="1" s="1"/>
  <c r="BY21011" i="1" s="1"/>
  <c r="CB21087" i="1"/>
  <c r="BX21087" i="1" s="1"/>
  <c r="BY21087" i="1" s="1"/>
  <c r="CB17695" i="1"/>
  <c r="BX17695" i="1" s="1"/>
  <c r="BY17695" i="1" s="1"/>
  <c r="CB17571" i="1"/>
  <c r="BX17571" i="1" s="1"/>
  <c r="BY17571" i="1" s="1"/>
  <c r="CB18133" i="1"/>
  <c r="BX18133" i="1" s="1"/>
  <c r="BY18133" i="1" s="1"/>
  <c r="CB17056" i="1"/>
  <c r="BX17056" i="1" s="1"/>
  <c r="BY17056" i="1" s="1"/>
  <c r="CB18163" i="1"/>
  <c r="BX18163" i="1" s="1"/>
  <c r="BY18163" i="1" s="1"/>
  <c r="CB17667" i="1"/>
  <c r="BX17667" i="1" s="1"/>
  <c r="BY17667" i="1" s="1"/>
  <c r="CB20057" i="1"/>
  <c r="BX20057" i="1" s="1"/>
  <c r="BY20057" i="1" s="1"/>
  <c r="CB19540" i="1"/>
  <c r="BX19540" i="1" s="1"/>
  <c r="BY19540" i="1" s="1"/>
  <c r="CB18098" i="1"/>
  <c r="BX18098" i="1" s="1"/>
  <c r="BY18098" i="1" s="1"/>
  <c r="CB21081" i="1"/>
  <c r="BX21081" i="1" s="1"/>
  <c r="BY21081" i="1" s="1"/>
  <c r="CB19035" i="1"/>
  <c r="BX19035" i="1" s="1"/>
  <c r="BY19035" i="1" s="1"/>
  <c r="CB18200" i="1"/>
  <c r="BX18200" i="1" s="1"/>
  <c r="BY18200" i="1" s="1"/>
  <c r="CB17071" i="1"/>
  <c r="BX17071" i="1" s="1"/>
  <c r="BY17071" i="1" s="1"/>
  <c r="CB17533" i="1"/>
  <c r="BX17533" i="1" s="1"/>
  <c r="BY17533" i="1" s="1"/>
  <c r="CB19032" i="1"/>
  <c r="BX19032" i="1" s="1"/>
  <c r="BY19032" i="1" s="1"/>
  <c r="CB17685" i="1"/>
  <c r="BX17685" i="1" s="1"/>
  <c r="BY17685" i="1" s="1"/>
  <c r="CB18100" i="1"/>
  <c r="BX18100" i="1" s="1"/>
  <c r="BY18100" i="1" s="1"/>
  <c r="CB21030" i="1"/>
  <c r="BX21030" i="1" s="1"/>
  <c r="BY21030" i="1" s="1"/>
  <c r="CB18637" i="1"/>
  <c r="BX18637" i="1" s="1"/>
  <c r="BY18637" i="1" s="1"/>
  <c r="CB18127" i="1"/>
  <c r="BX18127" i="1" s="1"/>
  <c r="BY18127" i="1" s="1"/>
  <c r="CB21566" i="1"/>
  <c r="BX21566" i="1" s="1"/>
  <c r="CB17080" i="1"/>
  <c r="BX17080" i="1" s="1"/>
  <c r="BY17080" i="1" s="1"/>
  <c r="CB18117" i="1"/>
  <c r="BX18117" i="1" s="1"/>
  <c r="BY18117" i="1" s="1"/>
  <c r="CB17084" i="1"/>
  <c r="BX17084" i="1" s="1"/>
  <c r="BY17084" i="1" s="1"/>
  <c r="CB17521" i="1"/>
  <c r="BX17521" i="1" s="1"/>
  <c r="BY17521" i="1" s="1"/>
  <c r="CB19008" i="1"/>
  <c r="BX19008" i="1" s="1"/>
  <c r="BY19008" i="1" s="1"/>
  <c r="CB17653" i="1"/>
  <c r="BX17653" i="1" s="1"/>
  <c r="BY17653" i="1" s="1"/>
  <c r="CB17032" i="1"/>
  <c r="BX17032" i="1" s="1"/>
  <c r="BY17032" i="1" s="1"/>
  <c r="CB21533" i="1"/>
  <c r="BX21533" i="1" s="1"/>
  <c r="CB17682" i="1"/>
  <c r="BX17682" i="1" s="1"/>
  <c r="BY17682" i="1" s="1"/>
  <c r="CB17676" i="1"/>
  <c r="BX17676" i="1" s="1"/>
  <c r="BY17676" i="1" s="1"/>
  <c r="CB21093" i="1"/>
  <c r="BX21093" i="1" s="1"/>
  <c r="BY21093" i="1" s="1"/>
  <c r="CB18655" i="1"/>
  <c r="BX18655" i="1" s="1"/>
  <c r="BY18655" i="1" s="1"/>
  <c r="CB18178" i="1"/>
  <c r="BX18178" i="1" s="1"/>
  <c r="BY18178" i="1" s="1"/>
  <c r="CB21531" i="1"/>
  <c r="BX21531" i="1" s="1"/>
  <c r="CB17044" i="1"/>
  <c r="BX17044" i="1" s="1"/>
  <c r="BY17044" i="1" s="1"/>
  <c r="CB18184" i="1"/>
  <c r="BX18184" i="1" s="1"/>
  <c r="BY18184" i="1" s="1"/>
  <c r="CB17192" i="1"/>
  <c r="BX17192" i="1" s="1"/>
  <c r="BY17192" i="1" s="1"/>
  <c r="CB18134" i="1"/>
  <c r="BX18134" i="1" s="1"/>
  <c r="BY18134" i="1" s="1"/>
  <c r="CB18672" i="1"/>
  <c r="BX18672" i="1" s="1"/>
  <c r="BY18672" i="1" s="1"/>
  <c r="CB18044" i="1"/>
  <c r="BX18044" i="1" s="1"/>
  <c r="BY18044" i="1" s="1"/>
  <c r="CB17672" i="1"/>
  <c r="BX17672" i="1" s="1"/>
  <c r="BY17672" i="1" s="1"/>
  <c r="CB17059" i="1"/>
  <c r="BX17059" i="1" s="1"/>
  <c r="BY17059" i="1" s="1"/>
  <c r="CB17156" i="1"/>
  <c r="BX17156" i="1" s="1"/>
  <c r="BY17156" i="1" s="1"/>
  <c r="CB17635" i="1"/>
  <c r="BX17635" i="1" s="1"/>
  <c r="BY17635" i="1" s="1"/>
  <c r="CB18115" i="1"/>
  <c r="BX18115" i="1" s="1"/>
  <c r="BY18115" i="1" s="1"/>
  <c r="CB19528" i="1"/>
  <c r="BX19528" i="1" s="1"/>
  <c r="BY19528" i="1" s="1"/>
  <c r="CB19590" i="1"/>
  <c r="BX19590" i="1" s="1"/>
  <c r="BY19590" i="1" s="1"/>
  <c r="CB17198" i="1"/>
  <c r="BX17198" i="1" s="1"/>
  <c r="BY17198" i="1" s="1"/>
  <c r="CB20010" i="1"/>
  <c r="BX20010" i="1" s="1"/>
  <c r="BY20010" i="1" s="1"/>
  <c r="CB18032" i="1"/>
  <c r="BX18032" i="1" s="1"/>
  <c r="BY18032" i="1" s="1"/>
  <c r="CB17581" i="1"/>
  <c r="BX17581" i="1" s="1"/>
  <c r="BY17581" i="1" s="1"/>
  <c r="CB21079" i="1"/>
  <c r="BX21079" i="1" s="1"/>
  <c r="BY21079" i="1" s="1"/>
  <c r="CB19027" i="1"/>
  <c r="BX19027" i="1" s="1"/>
  <c r="BY19027" i="1" s="1"/>
  <c r="CB18625" i="1"/>
  <c r="BX18625" i="1" s="1"/>
  <c r="BY18625" i="1" s="1"/>
  <c r="CB18589" i="1"/>
  <c r="BX18589" i="1" s="1"/>
  <c r="BY18589" i="1" s="1"/>
  <c r="CB20013" i="1"/>
  <c r="BX20013" i="1" s="1"/>
  <c r="BY20013" i="1" s="1"/>
  <c r="CB19525" i="1"/>
  <c r="BX19525" i="1" s="1"/>
  <c r="BY19525" i="1" s="1"/>
  <c r="CB17630" i="1"/>
  <c r="BX17630" i="1" s="1"/>
  <c r="BY17630" i="1" s="1"/>
  <c r="CB21064" i="1"/>
  <c r="BX21064" i="1" s="1"/>
  <c r="BY21064" i="1" s="1"/>
  <c r="CB17034" i="1"/>
  <c r="BX17034" i="1" s="1"/>
  <c r="BY17034" i="1" s="1"/>
  <c r="CB17617" i="1"/>
  <c r="BX17617" i="1" s="1"/>
  <c r="BY17617" i="1" s="1"/>
  <c r="CB18681" i="1"/>
  <c r="BX18681" i="1" s="1"/>
  <c r="BY18681" i="1" s="1"/>
  <c r="CB18611" i="1"/>
  <c r="BX18611" i="1" s="1"/>
  <c r="BY18611" i="1" s="1"/>
  <c r="CB21067" i="1"/>
  <c r="BX21067" i="1" s="1"/>
  <c r="BY21067" i="1" s="1"/>
  <c r="CB19043" i="1"/>
  <c r="BX19043" i="1" s="1"/>
  <c r="BY19043" i="1" s="1"/>
  <c r="CB18056" i="1"/>
  <c r="BX18056" i="1" s="1"/>
  <c r="BY18056" i="1" s="1"/>
  <c r="CB17021" i="1"/>
  <c r="BX17021" i="1" s="1"/>
  <c r="BY17021" i="1" s="1"/>
  <c r="CB17060" i="1"/>
  <c r="BX17060" i="1" s="1"/>
  <c r="BY17060" i="1" s="1"/>
  <c r="CB18599" i="1"/>
  <c r="BX18599" i="1" s="1"/>
  <c r="BY18599" i="1" s="1"/>
  <c r="CB17566" i="1"/>
  <c r="BX17566" i="1" s="1"/>
  <c r="BY17566" i="1" s="1"/>
  <c r="CB17013" i="1"/>
  <c r="BX17013" i="1" s="1"/>
  <c r="BY17013" i="1" s="1"/>
  <c r="CB18639" i="1"/>
  <c r="BX18639" i="1" s="1"/>
  <c r="BY18639" i="1" s="1"/>
  <c r="CB18028" i="1"/>
  <c r="BX18028" i="1" s="1"/>
  <c r="BY18028" i="1" s="1"/>
  <c r="CB17169" i="1"/>
  <c r="BX17169" i="1" s="1"/>
  <c r="BY17169" i="1" s="1"/>
  <c r="CB18081" i="1"/>
  <c r="BX18081" i="1" s="1"/>
  <c r="BY18081" i="1" s="1"/>
  <c r="CB19583" i="1"/>
  <c r="BX19583" i="1" s="1"/>
  <c r="BY19583" i="1" s="1"/>
  <c r="CB17099" i="1"/>
  <c r="BX17099" i="1" s="1"/>
  <c r="BY17099" i="1" s="1"/>
  <c r="CB20083" i="1"/>
  <c r="BX20083" i="1" s="1"/>
  <c r="BY20083" i="1" s="1"/>
  <c r="CB17587" i="1"/>
  <c r="BX17587" i="1" s="1"/>
  <c r="BY17587" i="1" s="1"/>
  <c r="CB18156" i="1"/>
  <c r="BX18156" i="1" s="1"/>
  <c r="BY18156" i="1" s="1"/>
  <c r="CB18664" i="1"/>
  <c r="BX18664" i="1" s="1"/>
  <c r="BY18664" i="1" s="1"/>
  <c r="CB21042" i="1"/>
  <c r="BX21042" i="1" s="1"/>
  <c r="BY21042" i="1" s="1"/>
  <c r="CB20017" i="1"/>
  <c r="BX20017" i="1" s="1"/>
  <c r="BY20017" i="1" s="1"/>
  <c r="CB17030" i="1"/>
  <c r="BX17030" i="1" s="1"/>
  <c r="BY17030" i="1" s="1"/>
  <c r="CB19534" i="1"/>
  <c r="BX19534" i="1" s="1"/>
  <c r="BY19534" i="1" s="1"/>
  <c r="CB17625" i="1"/>
  <c r="BX17625" i="1" s="1"/>
  <c r="BY17625" i="1" s="1"/>
  <c r="CB17197" i="1"/>
  <c r="BX17197" i="1" s="1"/>
  <c r="BY17197" i="1" s="1"/>
  <c r="CB18606" i="1"/>
  <c r="BX18606" i="1" s="1"/>
  <c r="BY18606" i="1" s="1"/>
  <c r="CB19090" i="1"/>
  <c r="BX19090" i="1" s="1"/>
  <c r="BY19090" i="1" s="1"/>
  <c r="CB17641" i="1"/>
  <c r="BX17641" i="1" s="1"/>
  <c r="BY17641" i="1" s="1"/>
  <c r="CB21062" i="1"/>
  <c r="BX21062" i="1" s="1"/>
  <c r="BY21062" i="1" s="1"/>
  <c r="CB19036" i="1"/>
  <c r="BX19036" i="1" s="1"/>
  <c r="BY19036" i="1" s="1"/>
  <c r="CB18021" i="1"/>
  <c r="BX18021" i="1" s="1"/>
  <c r="BY18021" i="1" s="1"/>
  <c r="CB17200" i="1"/>
  <c r="BX17200" i="1" s="1"/>
  <c r="BY17200" i="1" s="1"/>
  <c r="CB21554" i="1"/>
  <c r="BX21554" i="1" s="1"/>
  <c r="CB17543" i="1"/>
  <c r="BX17543" i="1" s="1"/>
  <c r="BY17543" i="1" s="1"/>
  <c r="CB17168" i="1"/>
  <c r="BX17168" i="1" s="1"/>
  <c r="BY17168" i="1" s="1"/>
  <c r="CB17585" i="1"/>
  <c r="BX17585" i="1" s="1"/>
  <c r="BY17585" i="1" s="1"/>
  <c r="CB17575" i="1"/>
  <c r="BX17575" i="1" s="1"/>
  <c r="BY17575" i="1" s="1"/>
  <c r="CB18568" i="1"/>
  <c r="BX18568" i="1" s="1"/>
  <c r="BY18568" i="1" s="1"/>
  <c r="CB18683" i="1"/>
  <c r="BX18683" i="1" s="1"/>
  <c r="BY18683" i="1" s="1"/>
  <c r="CB20053" i="1"/>
  <c r="BX20053" i="1" s="1"/>
  <c r="BY20053" i="1" s="1"/>
  <c r="CB17012" i="1"/>
  <c r="BX17012" i="1" s="1"/>
  <c r="BY17012" i="1" s="1"/>
  <c r="CB19024" i="1"/>
  <c r="BX19024" i="1" s="1"/>
  <c r="BY19024" i="1" s="1"/>
  <c r="CB18129" i="1"/>
  <c r="BX18129" i="1" s="1"/>
  <c r="BY18129" i="1" s="1"/>
  <c r="CB17182" i="1"/>
  <c r="BX17182" i="1" s="1"/>
  <c r="BY17182" i="1" s="1"/>
  <c r="CB21037" i="1"/>
  <c r="BX21037" i="1" s="1"/>
  <c r="BY21037" i="1" s="1"/>
  <c r="CB18680" i="1"/>
  <c r="BX18680" i="1" s="1"/>
  <c r="BY18680" i="1" s="1"/>
  <c r="CB18125" i="1"/>
  <c r="BX18125" i="1" s="1"/>
  <c r="BY18125" i="1" s="1"/>
  <c r="CB17114" i="1"/>
  <c r="BX17114" i="1" s="1"/>
  <c r="BY17114" i="1" s="1"/>
  <c r="CB17090" i="1"/>
  <c r="BX17090" i="1" s="1"/>
  <c r="BY17090" i="1" s="1"/>
  <c r="CB17549" i="1"/>
  <c r="BX17549" i="1" s="1"/>
  <c r="BY17549" i="1" s="1"/>
  <c r="CB17659" i="1"/>
  <c r="BX17659" i="1" s="1"/>
  <c r="BY17659" i="1" s="1"/>
  <c r="CB18534" i="1"/>
  <c r="BX18534" i="1" s="1"/>
  <c r="BY18534" i="1" s="1"/>
  <c r="CB18675" i="1"/>
  <c r="BX18675" i="1" s="1"/>
  <c r="BY18675" i="1" s="1"/>
  <c r="CB20037" i="1"/>
  <c r="BX20037" i="1" s="1"/>
  <c r="BY20037" i="1" s="1"/>
  <c r="CB17622" i="1"/>
  <c r="BX17622" i="1" s="1"/>
  <c r="BY17622" i="1" s="1"/>
  <c r="CB19093" i="1"/>
  <c r="BX19093" i="1" s="1"/>
  <c r="BY19093" i="1" s="1"/>
  <c r="CB18149" i="1"/>
  <c r="BX18149" i="1" s="1"/>
  <c r="BY18149" i="1" s="1"/>
  <c r="CB17574" i="1"/>
  <c r="BX17574" i="1" s="1"/>
  <c r="BY17574" i="1" s="1"/>
  <c r="CB21083" i="1"/>
  <c r="BX21083" i="1" s="1"/>
  <c r="BY21083" i="1" s="1"/>
  <c r="CB19077" i="1"/>
  <c r="BX19077" i="1" s="1"/>
  <c r="BY19077" i="1" s="1"/>
  <c r="CB20032" i="1"/>
  <c r="BX20032" i="1" s="1"/>
  <c r="BY20032" i="1" s="1"/>
  <c r="CB19097" i="1"/>
  <c r="BX19097" i="1" s="1"/>
  <c r="BY19097" i="1" s="1"/>
  <c r="CB17105" i="1"/>
  <c r="BX17105" i="1" s="1"/>
  <c r="BY17105" i="1" s="1"/>
  <c r="CB19061" i="1"/>
  <c r="BX19061" i="1" s="1"/>
  <c r="BY19061" i="1" s="1"/>
  <c r="CB17583" i="1"/>
  <c r="BX17583" i="1" s="1"/>
  <c r="BY17583" i="1" s="1"/>
  <c r="CB21542" i="1"/>
  <c r="BX21542" i="1" s="1"/>
  <c r="CB18649" i="1"/>
  <c r="BX18649" i="1" s="1"/>
  <c r="BY18649" i="1" s="1"/>
  <c r="CB18194" i="1"/>
  <c r="BX18194" i="1" s="1"/>
  <c r="BY18194" i="1" s="1"/>
  <c r="CB17124" i="1"/>
  <c r="BX17124" i="1" s="1"/>
  <c r="BY17124" i="1" s="1"/>
  <c r="CB19600" i="1"/>
  <c r="BX19600" i="1" s="1"/>
  <c r="BY19600" i="1" s="1"/>
  <c r="CB18521" i="1"/>
  <c r="BX18521" i="1" s="1"/>
  <c r="BY18521" i="1" s="1"/>
  <c r="CB17557" i="1"/>
  <c r="BX17557" i="1" s="1"/>
  <c r="BY17557" i="1" s="1"/>
  <c r="CB19577" i="1"/>
  <c r="BX19577" i="1" s="1"/>
  <c r="BY19577" i="1" s="1"/>
  <c r="CB18598" i="1"/>
  <c r="BX18598" i="1" s="1"/>
  <c r="BY18598" i="1" s="1"/>
  <c r="CB17555" i="1"/>
  <c r="BX17555" i="1" s="1"/>
  <c r="BY17555" i="1" s="1"/>
  <c r="CB17673" i="1"/>
  <c r="BX17673" i="1" s="1"/>
  <c r="BY17673" i="1" s="1"/>
  <c r="CB17112" i="1"/>
  <c r="BX17112" i="1" s="1"/>
  <c r="BY17112" i="1" s="1"/>
  <c r="CB18586" i="1"/>
  <c r="BX18586" i="1" s="1"/>
  <c r="BY18586" i="1" s="1"/>
  <c r="CB18610" i="1"/>
  <c r="BX18610" i="1" s="1"/>
  <c r="BY18610" i="1" s="1"/>
  <c r="CB21543" i="1"/>
  <c r="BX21543" i="1" s="1"/>
  <c r="CB17117" i="1"/>
  <c r="BX17117" i="1" s="1"/>
  <c r="BY17117" i="1" s="1"/>
  <c r="CB18575" i="1"/>
  <c r="BX18575" i="1" s="1"/>
  <c r="BY18575" i="1" s="1"/>
  <c r="CB18157" i="1"/>
  <c r="BX18157" i="1" s="1"/>
  <c r="BY18157" i="1" s="1"/>
  <c r="CB21080" i="1"/>
  <c r="BX21080" i="1" s="1"/>
  <c r="BY21080" i="1" s="1"/>
  <c r="CB17656" i="1"/>
  <c r="BX17656" i="1" s="1"/>
  <c r="BY17656" i="1" s="1"/>
  <c r="CB21097" i="1"/>
  <c r="BX21097" i="1" s="1"/>
  <c r="BY21097" i="1" s="1"/>
  <c r="CB19039" i="1"/>
  <c r="BX19039" i="1" s="1"/>
  <c r="BY19039" i="1" s="1"/>
  <c r="CB18041" i="1"/>
  <c r="BX18041" i="1" s="1"/>
  <c r="BY18041" i="1" s="1"/>
  <c r="CB17116" i="1"/>
  <c r="BX17116" i="1" s="1"/>
  <c r="BY17116" i="1" s="1"/>
  <c r="CB20038" i="1"/>
  <c r="BX20038" i="1" s="1"/>
  <c r="BY20038" i="1" s="1"/>
  <c r="CB19048" i="1"/>
  <c r="BX19048" i="1" s="1"/>
  <c r="BY19048" i="1" s="1"/>
  <c r="CB18516" i="1"/>
  <c r="BX18516" i="1" s="1"/>
  <c r="BY18516" i="1" s="1"/>
  <c r="CB20097" i="1"/>
  <c r="BX20097" i="1" s="1"/>
  <c r="BY20097" i="1" s="1"/>
  <c r="CB18132" i="1"/>
  <c r="BX18132" i="1" s="1"/>
  <c r="BY18132" i="1" s="1"/>
  <c r="CB21567" i="1"/>
  <c r="BX21567" i="1" s="1"/>
  <c r="CB17121" i="1"/>
  <c r="BX17121" i="1" s="1"/>
  <c r="BY17121" i="1" s="1"/>
  <c r="CB18648" i="1"/>
  <c r="BX18648" i="1" s="1"/>
  <c r="BY18648" i="1" s="1"/>
  <c r="CB17618" i="1"/>
  <c r="BX17618" i="1" s="1"/>
  <c r="BY17618" i="1" s="1"/>
  <c r="CB19599" i="1"/>
  <c r="BX19599" i="1" s="1"/>
  <c r="BY19599" i="1" s="1"/>
  <c r="CB20099" i="1"/>
  <c r="BX20099" i="1" s="1"/>
  <c r="BY20099" i="1" s="1"/>
  <c r="CB20011" i="1"/>
  <c r="BX20011" i="1" s="1"/>
  <c r="BY20011" i="1" s="1"/>
  <c r="CB18663" i="1"/>
  <c r="BX18663" i="1" s="1"/>
  <c r="BY18663" i="1" s="1"/>
  <c r="CB18051" i="1"/>
  <c r="BX18051" i="1" s="1"/>
  <c r="BY18051" i="1" s="1"/>
  <c r="CB18111" i="1"/>
  <c r="BX18111" i="1" s="1"/>
  <c r="BY18111" i="1" s="1"/>
  <c r="CB21569" i="1"/>
  <c r="BX21569" i="1" s="1"/>
  <c r="CB17138" i="1"/>
  <c r="BX17138" i="1" s="1"/>
  <c r="BY17138" i="1" s="1"/>
  <c r="CB18114" i="1"/>
  <c r="BX18114" i="1" s="1"/>
  <c r="BY18114" i="1" s="1"/>
  <c r="CB18070" i="1"/>
  <c r="BX18070" i="1" s="1"/>
  <c r="BY18070" i="1" s="1"/>
  <c r="CB19589" i="1"/>
  <c r="BX19589" i="1" s="1"/>
  <c r="BY19589" i="1" s="1"/>
  <c r="CB18189" i="1"/>
  <c r="BX18189" i="1" s="1"/>
  <c r="BY18189" i="1" s="1"/>
  <c r="CB18012" i="1"/>
  <c r="BX18012" i="1" s="1"/>
  <c r="BY18012" i="1" s="1"/>
  <c r="CB21099" i="1"/>
  <c r="BX21099" i="1" s="1"/>
  <c r="BY21099" i="1" s="1"/>
  <c r="CB19071" i="1"/>
  <c r="BX19071" i="1" s="1"/>
  <c r="BY19071" i="1" s="1"/>
  <c r="CB18161" i="1"/>
  <c r="BX18161" i="1" s="1"/>
  <c r="BY18161" i="1" s="1"/>
  <c r="CB17610" i="1"/>
  <c r="BX17610" i="1" s="1"/>
  <c r="BY17610" i="1" s="1"/>
  <c r="CB17560" i="1"/>
  <c r="BX17560" i="1" s="1"/>
  <c r="BY17560" i="1" s="1"/>
  <c r="CB18142" i="1"/>
  <c r="BX18142" i="1" s="1"/>
  <c r="BY18142" i="1" s="1"/>
  <c r="CB17159" i="1"/>
  <c r="BX17159" i="1" s="1"/>
  <c r="BY17159" i="1" s="1"/>
  <c r="CB18162" i="1"/>
  <c r="BX18162" i="1" s="1"/>
  <c r="BY18162" i="1" s="1"/>
  <c r="CB17594" i="1"/>
  <c r="BX17594" i="1" s="1"/>
  <c r="BY17594" i="1" s="1"/>
  <c r="CB21016" i="1"/>
  <c r="BX21016" i="1" s="1"/>
  <c r="BY21016" i="1" s="1"/>
  <c r="CB19086" i="1"/>
  <c r="BX19086" i="1" s="1"/>
  <c r="BY19086" i="1" s="1"/>
  <c r="CB18077" i="1"/>
  <c r="BX18077" i="1" s="1"/>
  <c r="BY18077" i="1" s="1"/>
  <c r="CB21511" i="1"/>
  <c r="BX21511" i="1" s="1"/>
  <c r="CB19019" i="1"/>
  <c r="BX19019" i="1" s="1"/>
  <c r="BY19019" i="1" s="1"/>
  <c r="CB18144" i="1"/>
  <c r="BX18144" i="1" s="1"/>
  <c r="BY18144" i="1" s="1"/>
  <c r="CB17125" i="1"/>
  <c r="BX17125" i="1" s="1"/>
  <c r="BY17125" i="1" s="1"/>
  <c r="CB18537" i="1"/>
  <c r="BX18537" i="1" s="1"/>
  <c r="BY18537" i="1" s="1"/>
  <c r="CB18566" i="1"/>
  <c r="BX18566" i="1" s="1"/>
  <c r="BY18566" i="1" s="1"/>
  <c r="CB18616" i="1"/>
  <c r="BX18616" i="1" s="1"/>
  <c r="BY18616" i="1" s="1"/>
  <c r="CB17123" i="1"/>
  <c r="BX17123" i="1" s="1"/>
  <c r="BY17123" i="1" s="1"/>
  <c r="CB18607" i="1"/>
  <c r="BX18607" i="1" s="1"/>
  <c r="BY18607" i="1" s="1"/>
  <c r="CB17664" i="1"/>
  <c r="BX17664" i="1" s="1"/>
  <c r="BY17664" i="1" s="1"/>
  <c r="CB21092" i="1"/>
  <c r="BX21092" i="1" s="1"/>
  <c r="BY21092" i="1" s="1"/>
  <c r="CB18634" i="1"/>
  <c r="BX18634" i="1" s="1"/>
  <c r="BY18634" i="1" s="1"/>
  <c r="CB18155" i="1"/>
  <c r="BX18155" i="1" s="1"/>
  <c r="BY18155" i="1" s="1"/>
  <c r="CB17054" i="1"/>
  <c r="BX17054" i="1" s="1"/>
  <c r="BY17054" i="1" s="1"/>
  <c r="CB19058" i="1"/>
  <c r="BX19058" i="1" s="1"/>
  <c r="BY19058" i="1" s="1"/>
  <c r="CB18050" i="1"/>
  <c r="BX18050" i="1" s="1"/>
  <c r="BY18050" i="1" s="1"/>
  <c r="CB17516" i="1"/>
  <c r="BX17516" i="1" s="1"/>
  <c r="BY17516" i="1" s="1"/>
  <c r="CB18696" i="1"/>
  <c r="BX18696" i="1" s="1"/>
  <c r="BY18696" i="1" s="1"/>
  <c r="CB17063" i="1"/>
  <c r="BX17063" i="1" s="1"/>
  <c r="BY17063" i="1" s="1"/>
  <c r="CB17134" i="1"/>
  <c r="BX17134" i="1" s="1"/>
  <c r="BY17134" i="1" s="1"/>
  <c r="CB18013" i="1"/>
  <c r="BX18013" i="1" s="1"/>
  <c r="BY18013" i="1" s="1"/>
  <c r="CB21018" i="1"/>
  <c r="BX21018" i="1" s="1"/>
  <c r="BY21018" i="1" s="1"/>
  <c r="CB17040" i="1"/>
  <c r="BX17040" i="1" s="1"/>
  <c r="BY17040" i="1" s="1"/>
  <c r="CB17686" i="1"/>
  <c r="BX17686" i="1" s="1"/>
  <c r="BY17686" i="1" s="1"/>
  <c r="CB18567" i="1"/>
  <c r="BX18567" i="1" s="1"/>
  <c r="BY18567" i="1" s="1"/>
  <c r="CB18687" i="1"/>
  <c r="BX18687" i="1" s="1"/>
  <c r="BY18687" i="1" s="1"/>
  <c r="CB18084" i="1"/>
  <c r="BX18084" i="1" s="1"/>
  <c r="BY18084" i="1" s="1"/>
  <c r="CB17092" i="1"/>
  <c r="BX17092" i="1" s="1"/>
  <c r="BY17092" i="1" s="1"/>
  <c r="CB19582" i="1"/>
  <c r="BX19582" i="1" s="1"/>
  <c r="BY19582" i="1" s="1"/>
  <c r="CB18545" i="1"/>
  <c r="BX18545" i="1" s="1"/>
  <c r="BY18545" i="1" s="1"/>
  <c r="CB17666" i="1"/>
  <c r="BX17666" i="1" s="1"/>
  <c r="BY17666" i="1" s="1"/>
  <c r="CB18588" i="1"/>
  <c r="BX18588" i="1" s="1"/>
  <c r="BY18588" i="1" s="1"/>
  <c r="CB17518" i="1"/>
  <c r="BX17518" i="1" s="1"/>
  <c r="BY17518" i="1" s="1"/>
  <c r="CB17070" i="1"/>
  <c r="BX17070" i="1" s="1"/>
  <c r="BY17070" i="1" s="1"/>
  <c r="CB18101" i="1"/>
  <c r="BX18101" i="1" s="1"/>
  <c r="BY18101" i="1" s="1"/>
  <c r="CB18097" i="1"/>
  <c r="BX18097" i="1" s="1"/>
  <c r="BY18097" i="1" s="1"/>
  <c r="CB19565" i="1"/>
  <c r="BX19565" i="1" s="1"/>
  <c r="BY19565" i="1" s="1"/>
  <c r="CB20055" i="1"/>
  <c r="BX20055" i="1" s="1"/>
  <c r="BY20055" i="1" s="1"/>
  <c r="CB17645" i="1"/>
  <c r="BX17645" i="1" s="1"/>
  <c r="BY17645" i="1" s="1"/>
  <c r="CB19560" i="1"/>
  <c r="BX19560" i="1" s="1"/>
  <c r="BY19560" i="1" s="1"/>
  <c r="CB21010" i="1"/>
  <c r="BX21010" i="1" s="1"/>
  <c r="BY21010" i="1" s="1"/>
  <c r="CB17563" i="1"/>
  <c r="BX17563" i="1" s="1"/>
  <c r="BY17563" i="1" s="1"/>
  <c r="CB18597" i="1"/>
  <c r="BX18597" i="1" s="1"/>
  <c r="BY18597" i="1" s="1"/>
  <c r="CB17593" i="1"/>
  <c r="BX17593" i="1" s="1"/>
  <c r="BY17593" i="1" s="1"/>
  <c r="CB21096" i="1"/>
  <c r="BX21096" i="1" s="1"/>
  <c r="BY21096" i="1" s="1"/>
  <c r="CB19076" i="1"/>
  <c r="BX19076" i="1" s="1"/>
  <c r="BY19076" i="1" s="1"/>
  <c r="CB18099" i="1"/>
  <c r="BX18099" i="1" s="1"/>
  <c r="BY18099" i="1" s="1"/>
  <c r="CB17041" i="1"/>
  <c r="BX17041" i="1" s="1"/>
  <c r="BY17041" i="1" s="1"/>
  <c r="CB21084" i="1"/>
  <c r="BX21084" i="1" s="1"/>
  <c r="BY21084" i="1" s="1"/>
  <c r="CB21038" i="1"/>
  <c r="BX21038" i="1" s="1"/>
  <c r="BY21038" i="1" s="1"/>
  <c r="CB21041" i="1"/>
  <c r="BX21041" i="1" s="1"/>
  <c r="BY21041" i="1" s="1"/>
  <c r="CB21576" i="1"/>
  <c r="BX21576" i="1" s="1"/>
  <c r="CB18670" i="1"/>
  <c r="BX18670" i="1" s="1"/>
  <c r="BY18670" i="1" s="1"/>
  <c r="CB18630" i="1"/>
  <c r="BX18630" i="1" s="1"/>
  <c r="BY18630" i="1" s="1"/>
  <c r="CB18678" i="1"/>
  <c r="BX18678" i="1" s="1"/>
  <c r="BY18678" i="1" s="1"/>
  <c r="CB21090" i="1"/>
  <c r="BX21090" i="1" s="1"/>
  <c r="BY21090" i="1" s="1"/>
  <c r="CB19049" i="1"/>
  <c r="BX19049" i="1" s="1"/>
  <c r="BY19049" i="1" s="1"/>
  <c r="CB18148" i="1"/>
  <c r="BX18148" i="1" s="1"/>
  <c r="BY18148" i="1" s="1"/>
  <c r="CB17512" i="1"/>
  <c r="BX17512" i="1" s="1"/>
  <c r="BY17512" i="1" s="1"/>
  <c r="CB17689" i="1"/>
  <c r="BX17689" i="1" s="1"/>
  <c r="BY17689" i="1" s="1"/>
  <c r="CB19033" i="1"/>
  <c r="BX19033" i="1" s="1"/>
  <c r="BY19033" i="1" s="1"/>
  <c r="CB18136" i="1"/>
  <c r="BX18136" i="1" s="1"/>
  <c r="BY18136" i="1" s="1"/>
  <c r="CB17564" i="1"/>
  <c r="BX17564" i="1" s="1"/>
  <c r="BY17564" i="1" s="1"/>
  <c r="CB17544" i="1"/>
  <c r="BX17544" i="1" s="1"/>
  <c r="BY17544" i="1" s="1"/>
  <c r="CB20082" i="1"/>
  <c r="BX20082" i="1" s="1"/>
  <c r="BY20082" i="1" s="1"/>
  <c r="CB17508" i="1"/>
  <c r="BX17508" i="1" s="1"/>
  <c r="BY17508" i="1" s="1"/>
  <c r="CB21052" i="1"/>
  <c r="BX21052" i="1" s="1"/>
  <c r="BY21052" i="1" s="1"/>
  <c r="CB20020" i="1"/>
  <c r="BX20020" i="1" s="1"/>
  <c r="BY20020" i="1" s="1"/>
  <c r="CB17119" i="1"/>
  <c r="BX17119" i="1" s="1"/>
  <c r="BY17119" i="1" s="1"/>
  <c r="CB18179" i="1"/>
  <c r="BX18179" i="1" s="1"/>
  <c r="BY18179" i="1" s="1"/>
  <c r="CB17188" i="1"/>
  <c r="BX17188" i="1" s="1"/>
  <c r="BY17188" i="1" s="1"/>
  <c r="CB18654" i="1"/>
  <c r="BX18654" i="1" s="1"/>
  <c r="BY18654" i="1" s="1"/>
  <c r="CB19074" i="1"/>
  <c r="BX19074" i="1" s="1"/>
  <c r="BY19074" i="1" s="1"/>
  <c r="CB18130" i="1"/>
  <c r="BX18130" i="1" s="1"/>
  <c r="BY18130" i="1" s="1"/>
  <c r="CB17083" i="1"/>
  <c r="BX17083" i="1" s="1"/>
  <c r="BY17083" i="1" s="1"/>
  <c r="CB19594" i="1"/>
  <c r="BX19594" i="1" s="1"/>
  <c r="BY19594" i="1" s="1"/>
  <c r="CB19564" i="1"/>
  <c r="BX19564" i="1" s="1"/>
  <c r="BY19564" i="1" s="1"/>
  <c r="CB14055" i="1"/>
  <c r="BX14055" i="1" s="1"/>
  <c r="CB19530" i="1"/>
  <c r="BX19530" i="1" s="1"/>
  <c r="BY19530" i="1" s="1"/>
  <c r="CB18529" i="1"/>
  <c r="BX18529" i="1" s="1"/>
  <c r="BY18529" i="1" s="1"/>
  <c r="CB21596" i="1"/>
  <c r="BX21596" i="1" s="1"/>
  <c r="BY21596" i="1" s="1"/>
  <c r="CB17589" i="1"/>
  <c r="BX17589" i="1" s="1"/>
  <c r="BY17589" i="1" s="1"/>
  <c r="CB17140" i="1"/>
  <c r="BX17140" i="1" s="1"/>
  <c r="BY17140" i="1" s="1"/>
  <c r="CB18582" i="1"/>
  <c r="BX18582" i="1" s="1"/>
  <c r="BY18582" i="1" s="1"/>
  <c r="CB17146" i="1"/>
  <c r="BX17146" i="1" s="1"/>
  <c r="BY17146" i="1" s="1"/>
  <c r="CB19070" i="1"/>
  <c r="BX19070" i="1" s="1"/>
  <c r="BY19070" i="1" s="1"/>
  <c r="CB19026" i="1"/>
  <c r="BX19026" i="1" s="1"/>
  <c r="BY19026" i="1" s="1"/>
  <c r="CB18170" i="1"/>
  <c r="BX18170" i="1" s="1"/>
  <c r="BY18170" i="1" s="1"/>
  <c r="CB17158" i="1"/>
  <c r="BX17158" i="1" s="1"/>
  <c r="BY17158" i="1" s="1"/>
  <c r="CB20074" i="1"/>
  <c r="BX20074" i="1" s="1"/>
  <c r="BY20074" i="1" s="1"/>
  <c r="CB18691" i="1"/>
  <c r="BX18691" i="1" s="1"/>
  <c r="BY18691" i="1" s="1"/>
  <c r="CB17680" i="1"/>
  <c r="BX17680" i="1" s="1"/>
  <c r="BY17680" i="1" s="1"/>
  <c r="CB17145" i="1"/>
  <c r="BX17145" i="1" s="1"/>
  <c r="BY17145" i="1" s="1"/>
  <c r="CB20084" i="1"/>
  <c r="BX20084" i="1" s="1"/>
  <c r="BY20084" i="1" s="1"/>
  <c r="CB21057" i="1"/>
  <c r="BX21057" i="1" s="1"/>
  <c r="BY21057" i="1" s="1"/>
  <c r="CB18141" i="1"/>
  <c r="BX18141" i="1" s="1"/>
  <c r="BY18141" i="1" s="1"/>
  <c r="CB17590" i="1"/>
  <c r="BX17590" i="1" s="1"/>
  <c r="BY17590" i="1" s="1"/>
  <c r="CB18585" i="1"/>
  <c r="BX18585" i="1" s="1"/>
  <c r="BY18585" i="1" s="1"/>
  <c r="CB17636" i="1"/>
  <c r="BX17636" i="1" s="1"/>
  <c r="BY17636" i="1" s="1"/>
  <c r="CB19569" i="1"/>
  <c r="BX19569" i="1" s="1"/>
  <c r="BY19569" i="1" s="1"/>
  <c r="CB19551" i="1"/>
  <c r="BX19551" i="1" s="1"/>
  <c r="BY19551" i="1" s="1"/>
  <c r="CB18128" i="1"/>
  <c r="BX18128" i="1" s="1"/>
  <c r="BY18128" i="1" s="1"/>
  <c r="CB17700" i="1"/>
  <c r="BX17700" i="1" s="1"/>
  <c r="BY17700" i="1" s="1"/>
  <c r="CB21013" i="1"/>
  <c r="BX21013" i="1" s="1"/>
  <c r="BY21013" i="1" s="1"/>
  <c r="CB21573" i="1"/>
  <c r="BX21573" i="1" s="1"/>
  <c r="CB19016" i="1"/>
  <c r="BX19016" i="1" s="1"/>
  <c r="BY19016" i="1" s="1"/>
  <c r="CB18638" i="1"/>
  <c r="BX18638" i="1" s="1"/>
  <c r="BY18638" i="1" s="1"/>
  <c r="CB17142" i="1"/>
  <c r="BX17142" i="1" s="1"/>
  <c r="BY17142" i="1" s="1"/>
  <c r="CB21051" i="1"/>
  <c r="BX21051" i="1" s="1"/>
  <c r="BY21051" i="1" s="1"/>
  <c r="CB21532" i="1"/>
  <c r="BX21532" i="1" s="1"/>
  <c r="CB21100" i="1"/>
  <c r="BX21100" i="1" s="1"/>
  <c r="BY21100" i="1" s="1"/>
  <c r="CB17693" i="1"/>
  <c r="BX17693" i="1" s="1"/>
  <c r="BY17693" i="1" s="1"/>
  <c r="CB21600" i="1"/>
  <c r="BX21600" i="1" s="1"/>
  <c r="BY21600" i="1" s="1"/>
  <c r="CB20015" i="1"/>
  <c r="BX20015" i="1" s="1"/>
  <c r="BY20015" i="1" s="1"/>
  <c r="CB18150" i="1"/>
  <c r="BX18150" i="1" s="1"/>
  <c r="BY18150" i="1" s="1"/>
  <c r="CB17638" i="1"/>
  <c r="BX17638" i="1" s="1"/>
  <c r="BY17638" i="1" s="1"/>
  <c r="CB21031" i="1"/>
  <c r="BX21031" i="1" s="1"/>
  <c r="BY21031" i="1" s="1"/>
  <c r="CB18686" i="1"/>
  <c r="BX18686" i="1" s="1"/>
  <c r="BY18686" i="1" s="1"/>
  <c r="CB18058" i="1"/>
  <c r="BX18058" i="1" s="1"/>
  <c r="BY18058" i="1" s="1"/>
  <c r="CB18066" i="1"/>
  <c r="BX18066" i="1" s="1"/>
  <c r="BY18066" i="1" s="1"/>
  <c r="CB19558" i="1"/>
  <c r="BX19558" i="1" s="1"/>
  <c r="BY19558" i="1" s="1"/>
  <c r="CB18513" i="1"/>
  <c r="BX18513" i="1" s="1"/>
  <c r="BY18513" i="1" s="1"/>
  <c r="CB21017" i="1"/>
  <c r="BX21017" i="1" s="1"/>
  <c r="BY21017" i="1" s="1"/>
  <c r="CB18547" i="1"/>
  <c r="BX18547" i="1" s="1"/>
  <c r="BY18547" i="1" s="1"/>
  <c r="CB17178" i="1"/>
  <c r="BX17178" i="1" s="1"/>
  <c r="BY17178" i="1" s="1"/>
  <c r="CB18078" i="1"/>
  <c r="BX18078" i="1" s="1"/>
  <c r="BY18078" i="1" s="1"/>
  <c r="CB17184" i="1"/>
  <c r="BX17184" i="1" s="1"/>
  <c r="BY17184" i="1" s="1"/>
  <c r="CB16465" i="1"/>
  <c r="BX16465" i="1" s="1"/>
  <c r="BY16465" i="1" s="1"/>
  <c r="CB16238" i="1"/>
  <c r="BX16238" i="1" s="1"/>
  <c r="BY16238" i="1" s="1"/>
  <c r="CB16031" i="1"/>
  <c r="BX16031" i="1" s="1"/>
  <c r="BY16031" i="1" s="1"/>
  <c r="CB14148" i="1"/>
  <c r="BX14148" i="1" s="1"/>
  <c r="BY14148" i="1" s="1"/>
  <c r="CB16123" i="1"/>
  <c r="BX16123" i="1" s="1"/>
  <c r="BY16123" i="1" s="1"/>
  <c r="CB14429" i="1"/>
  <c r="BX14429" i="1" s="1"/>
  <c r="BY14429" i="1" s="1"/>
  <c r="CB14221" i="1"/>
  <c r="BX14221" i="1" s="1"/>
  <c r="BY14221" i="1" s="1"/>
  <c r="CB16348" i="1"/>
  <c r="BX16348" i="1" s="1"/>
  <c r="BY16348" i="1" s="1"/>
  <c r="CB16431" i="1"/>
  <c r="BX16431" i="1" s="1"/>
  <c r="BY16431" i="1" s="1"/>
  <c r="CB16212" i="1"/>
  <c r="BX16212" i="1" s="1"/>
  <c r="BY16212" i="1" s="1"/>
  <c r="CB14271" i="1"/>
  <c r="BX14271" i="1" s="1"/>
  <c r="BY14271" i="1" s="1"/>
  <c r="CB19570" i="1"/>
  <c r="BX19570" i="1" s="1"/>
  <c r="BY19570" i="1" s="1"/>
  <c r="CB17181" i="1"/>
  <c r="BX17181" i="1" s="1"/>
  <c r="BY17181" i="1" s="1"/>
  <c r="CB21515" i="1"/>
  <c r="BX21515" i="1" s="1"/>
  <c r="CB17524" i="1"/>
  <c r="BX17524" i="1" s="1"/>
  <c r="BY17524" i="1" s="1"/>
  <c r="CB21508" i="1"/>
  <c r="BX21508" i="1" s="1"/>
  <c r="CB19045" i="1"/>
  <c r="BX19045" i="1" s="1"/>
  <c r="BY19045" i="1" s="1"/>
  <c r="CB18105" i="1"/>
  <c r="BX18105" i="1" s="1"/>
  <c r="BY18105" i="1" s="1"/>
  <c r="CB17510" i="1"/>
  <c r="BX17510" i="1" s="1"/>
  <c r="BY17510" i="1" s="1"/>
  <c r="CB20080" i="1"/>
  <c r="BX20080" i="1" s="1"/>
  <c r="BY20080" i="1" s="1"/>
  <c r="CB18684" i="1"/>
  <c r="BX18684" i="1" s="1"/>
  <c r="BY18684" i="1" s="1"/>
  <c r="CB18538" i="1"/>
  <c r="BX18538" i="1" s="1"/>
  <c r="BY18538" i="1" s="1"/>
  <c r="CB17576" i="1"/>
  <c r="BX17576" i="1" s="1"/>
  <c r="BY17576" i="1" s="1"/>
  <c r="CB19021" i="1"/>
  <c r="BX19021" i="1" s="1"/>
  <c r="BY19021" i="1" s="1"/>
  <c r="CB18532" i="1"/>
  <c r="BX18532" i="1" s="1"/>
  <c r="BY18532" i="1" s="1"/>
  <c r="CB21035" i="1"/>
  <c r="BX21035" i="1" s="1"/>
  <c r="BY21035" i="1" s="1"/>
  <c r="CB18617" i="1"/>
  <c r="BX18617" i="1" s="1"/>
  <c r="BY18617" i="1" s="1"/>
  <c r="CB18038" i="1"/>
  <c r="BX18038" i="1" s="1"/>
  <c r="BY18038" i="1" s="1"/>
  <c r="CB18656" i="1"/>
  <c r="BX18656" i="1" s="1"/>
  <c r="BY18656" i="1" s="1"/>
  <c r="CB18087" i="1"/>
  <c r="BX18087" i="1" s="1"/>
  <c r="BY18087" i="1" s="1"/>
  <c r="CB17609" i="1"/>
  <c r="BX17609" i="1" s="1"/>
  <c r="BY17609" i="1" s="1"/>
  <c r="CB21085" i="1"/>
  <c r="BX21085" i="1" s="1"/>
  <c r="BY21085" i="1" s="1"/>
  <c r="CB19014" i="1"/>
  <c r="BX19014" i="1" s="1"/>
  <c r="BY19014" i="1" s="1"/>
  <c r="CB18033" i="1"/>
  <c r="BX18033" i="1" s="1"/>
  <c r="BY18033" i="1" s="1"/>
  <c r="CB17018" i="1"/>
  <c r="BX17018" i="1" s="1"/>
  <c r="BY17018" i="1" s="1"/>
  <c r="CB20076" i="1"/>
  <c r="BX20076" i="1" s="1"/>
  <c r="BY20076" i="1" s="1"/>
  <c r="CB21539" i="1"/>
  <c r="BX21539" i="1" s="1"/>
  <c r="CB18519" i="1"/>
  <c r="BX18519" i="1" s="1"/>
  <c r="BY18519" i="1" s="1"/>
  <c r="CB17061" i="1"/>
  <c r="BX17061" i="1" s="1"/>
  <c r="BY17061" i="1" s="1"/>
  <c r="CB17037" i="1"/>
  <c r="BX17037" i="1" s="1"/>
  <c r="BY17037" i="1" s="1"/>
  <c r="CB19593" i="1"/>
  <c r="BX19593" i="1" s="1"/>
  <c r="BY19593" i="1" s="1"/>
  <c r="CB18195" i="1"/>
  <c r="BX18195" i="1" s="1"/>
  <c r="BY18195" i="1" s="1"/>
  <c r="CB19557" i="1"/>
  <c r="BX19557" i="1" s="1"/>
  <c r="BY19557" i="1" s="1"/>
  <c r="CB18131" i="1"/>
  <c r="BX18131" i="1" s="1"/>
  <c r="BY18131" i="1" s="1"/>
  <c r="CB17681" i="1"/>
  <c r="BX17681" i="1" s="1"/>
  <c r="BY17681" i="1" s="1"/>
  <c r="CB21523" i="1"/>
  <c r="BX21523" i="1" s="1"/>
  <c r="CB19523" i="1"/>
  <c r="BX19523" i="1" s="1"/>
  <c r="BY19523" i="1" s="1"/>
  <c r="CB18182" i="1"/>
  <c r="BX18182" i="1" s="1"/>
  <c r="BY18182" i="1" s="1"/>
  <c r="CB17515" i="1"/>
  <c r="BX17515" i="1" s="1"/>
  <c r="BY17515" i="1" s="1"/>
  <c r="CB17106" i="1"/>
  <c r="BX17106" i="1" s="1"/>
  <c r="BY17106" i="1" s="1"/>
  <c r="CB21526" i="1"/>
  <c r="BX21526" i="1" s="1"/>
  <c r="CB19015" i="1"/>
  <c r="BX19015" i="1" s="1"/>
  <c r="BY19015" i="1" s="1"/>
  <c r="CB17528" i="1"/>
  <c r="BX17528" i="1" s="1"/>
  <c r="BY17528" i="1" s="1"/>
  <c r="CB18541" i="1"/>
  <c r="BX18541" i="1" s="1"/>
  <c r="BY18541" i="1" s="1"/>
  <c r="CB17513" i="1"/>
  <c r="BX17513" i="1" s="1"/>
  <c r="BY17513" i="1" s="1"/>
  <c r="CB18600" i="1"/>
  <c r="BX18600" i="1" s="1"/>
  <c r="BY18600" i="1" s="1"/>
  <c r="CB19547" i="1"/>
  <c r="BX19547" i="1" s="1"/>
  <c r="BY19547" i="1" s="1"/>
  <c r="CB18153" i="1"/>
  <c r="BX18153" i="1" s="1"/>
  <c r="BY18153" i="1" s="1"/>
  <c r="CB17578" i="1"/>
  <c r="BX17578" i="1" s="1"/>
  <c r="BY17578" i="1" s="1"/>
  <c r="CB21535" i="1"/>
  <c r="BX21535" i="1" s="1"/>
  <c r="CB20016" i="1"/>
  <c r="BX20016" i="1" s="1"/>
  <c r="BY20016" i="1" s="1"/>
  <c r="CB18062" i="1"/>
  <c r="BX18062" i="1" s="1"/>
  <c r="BY18062" i="1" s="1"/>
  <c r="CB17600" i="1"/>
  <c r="BX17600" i="1" s="1"/>
  <c r="BY17600" i="1" s="1"/>
  <c r="CB21595" i="1"/>
  <c r="BX21595" i="1" s="1"/>
  <c r="BY21595" i="1" s="1"/>
  <c r="CB18075" i="1"/>
  <c r="BX18075" i="1" s="1"/>
  <c r="BY18075" i="1" s="1"/>
  <c r="CB21043" i="1"/>
  <c r="BX21043" i="1" s="1"/>
  <c r="BY21043" i="1" s="1"/>
  <c r="CB17049" i="1"/>
  <c r="BX17049" i="1" s="1"/>
  <c r="BY17049" i="1" s="1"/>
  <c r="CB18055" i="1"/>
  <c r="BX18055" i="1" s="1"/>
  <c r="BY18055" i="1" s="1"/>
  <c r="CB19588" i="1"/>
  <c r="BX19588" i="1" s="1"/>
  <c r="BY19588" i="1" s="1"/>
  <c r="CB18073" i="1"/>
  <c r="BX18073" i="1" s="1"/>
  <c r="BY18073" i="1" s="1"/>
  <c r="CB18605" i="1"/>
  <c r="BX18605" i="1" s="1"/>
  <c r="BY18605" i="1" s="1"/>
  <c r="CB17648" i="1"/>
  <c r="BX17648" i="1" s="1"/>
  <c r="BY17648" i="1" s="1"/>
  <c r="CB17077" i="1"/>
  <c r="BX17077" i="1" s="1"/>
  <c r="BY17077" i="1" s="1"/>
  <c r="CB19584" i="1"/>
  <c r="BX19584" i="1" s="1"/>
  <c r="BY19584" i="1" s="1"/>
  <c r="CB18530" i="1"/>
  <c r="BX18530" i="1" s="1"/>
  <c r="BY18530" i="1" s="1"/>
  <c r="CB18061" i="1"/>
  <c r="BX18061" i="1" s="1"/>
  <c r="BY18061" i="1" s="1"/>
  <c r="CB21027" i="1"/>
  <c r="BX21027" i="1" s="1"/>
  <c r="BY21027" i="1" s="1"/>
  <c r="CB18060" i="1"/>
  <c r="BX18060" i="1" s="1"/>
  <c r="BY18060" i="1" s="1"/>
  <c r="CB20026" i="1"/>
  <c r="BX20026" i="1" s="1"/>
  <c r="BY20026" i="1" s="1"/>
  <c r="CB19542" i="1"/>
  <c r="BX19542" i="1" s="1"/>
  <c r="BY19542" i="1" s="1"/>
  <c r="CB18700" i="1"/>
  <c r="BX18700" i="1" s="1"/>
  <c r="BY18700" i="1" s="1"/>
  <c r="CB17103" i="1"/>
  <c r="BX17103" i="1" s="1"/>
  <c r="BY17103" i="1" s="1"/>
  <c r="CB18196" i="1"/>
  <c r="BX18196" i="1" s="1"/>
  <c r="BY18196" i="1" s="1"/>
  <c r="CB21561" i="1"/>
  <c r="BX21561" i="1" s="1"/>
  <c r="CB21009" i="1"/>
  <c r="BX21009" i="1" s="1"/>
  <c r="BY21009" i="1" s="1"/>
  <c r="CB16033" i="1"/>
  <c r="BX16033" i="1" s="1"/>
  <c r="BY16033" i="1" s="1"/>
  <c r="CB14066" i="1"/>
  <c r="BX14066" i="1" s="1"/>
  <c r="BY14066" i="1" s="1"/>
  <c r="CB14493" i="1"/>
  <c r="BX14493" i="1" s="1"/>
  <c r="BY14493" i="1" s="1"/>
  <c r="CB16205" i="1"/>
  <c r="BX16205" i="1" s="1"/>
  <c r="BY16205" i="1" s="1"/>
  <c r="CB14229" i="1"/>
  <c r="BX14229" i="1" s="1"/>
  <c r="BY14229" i="1" s="1"/>
  <c r="CB14478" i="1"/>
  <c r="BX14478" i="1" s="1"/>
  <c r="BY14478" i="1" s="1"/>
  <c r="CB14211" i="1"/>
  <c r="BX14211" i="1" s="1"/>
  <c r="BY14211" i="1" s="1"/>
  <c r="CB16131" i="1"/>
  <c r="BX16131" i="1" s="1"/>
  <c r="BY16131" i="1" s="1"/>
  <c r="CB14113" i="1"/>
  <c r="BX14113" i="1" s="1"/>
  <c r="BY14113" i="1" s="1"/>
  <c r="CB16148" i="1"/>
  <c r="BX16148" i="1" s="1"/>
  <c r="BY16148" i="1" s="1"/>
  <c r="CB16206" i="1"/>
  <c r="BX16206" i="1" s="1"/>
  <c r="BY16206" i="1" s="1"/>
  <c r="CB17639" i="1"/>
  <c r="BX17639" i="1" s="1"/>
  <c r="BY17639" i="1" s="1"/>
  <c r="CB21068" i="1"/>
  <c r="BX21068" i="1" s="1"/>
  <c r="BY21068" i="1" s="1"/>
  <c r="CB18613" i="1"/>
  <c r="BX18613" i="1" s="1"/>
  <c r="BY18613" i="1" s="1"/>
  <c r="CB17530" i="1"/>
  <c r="BX17530" i="1" s="1"/>
  <c r="BY17530" i="1" s="1"/>
  <c r="CB17078" i="1"/>
  <c r="BX17078" i="1" s="1"/>
  <c r="BY17078" i="1" s="1"/>
  <c r="CB18644" i="1"/>
  <c r="BX18644" i="1" s="1"/>
  <c r="BY18644" i="1" s="1"/>
  <c r="CB18166" i="1"/>
  <c r="BX18166" i="1" s="1"/>
  <c r="BY18166" i="1" s="1"/>
  <c r="CB17562" i="1"/>
  <c r="BX17562" i="1" s="1"/>
  <c r="BY17562" i="1" s="1"/>
  <c r="CB17677" i="1"/>
  <c r="BX17677" i="1" s="1"/>
  <c r="BY17677" i="1" s="1"/>
  <c r="CB18036" i="1"/>
  <c r="BX18036" i="1" s="1"/>
  <c r="BY18036" i="1" s="1"/>
  <c r="CB17532" i="1"/>
  <c r="BX17532" i="1" s="1"/>
  <c r="BY17532" i="1" s="1"/>
  <c r="CB17552" i="1"/>
  <c r="BX17552" i="1" s="1"/>
  <c r="BY17552" i="1" s="1"/>
  <c r="CB20081" i="1"/>
  <c r="BX20081" i="1" s="1"/>
  <c r="BY20081" i="1" s="1"/>
  <c r="CB17100" i="1"/>
  <c r="BX17100" i="1" s="1"/>
  <c r="BY17100" i="1" s="1"/>
  <c r="CB17623" i="1"/>
  <c r="BX17623" i="1" s="1"/>
  <c r="BY17623" i="1" s="1"/>
  <c r="CB19037" i="1"/>
  <c r="BX19037" i="1" s="1"/>
  <c r="BY19037" i="1" s="1"/>
  <c r="CB17065" i="1"/>
  <c r="BX17065" i="1" s="1"/>
  <c r="BY17065" i="1" s="1"/>
  <c r="CB19073" i="1"/>
  <c r="BX19073" i="1" s="1"/>
  <c r="BY19073" i="1" s="1"/>
  <c r="CB18147" i="1"/>
  <c r="BX18147" i="1" s="1"/>
  <c r="BY18147" i="1" s="1"/>
  <c r="CB17173" i="1"/>
  <c r="BX17173" i="1" s="1"/>
  <c r="BY17173" i="1" s="1"/>
  <c r="CB18660" i="1"/>
  <c r="BX18660" i="1" s="1"/>
  <c r="BY18660" i="1" s="1"/>
  <c r="CB19100" i="1"/>
  <c r="BX19100" i="1" s="1"/>
  <c r="BY19100" i="1" s="1"/>
  <c r="CB18014" i="1"/>
  <c r="BX18014" i="1" s="1"/>
  <c r="BY18014" i="1" s="1"/>
  <c r="CB17025" i="1"/>
  <c r="BX17025" i="1" s="1"/>
  <c r="BY17025" i="1" s="1"/>
  <c r="CB18531" i="1"/>
  <c r="BX18531" i="1" s="1"/>
  <c r="BY18531" i="1" s="1"/>
  <c r="CB16007" i="1"/>
  <c r="BX16007" i="1" s="1"/>
  <c r="CB18525" i="1"/>
  <c r="BX18525" i="1" s="1"/>
  <c r="BY18525" i="1" s="1"/>
  <c r="CB18514" i="1"/>
  <c r="BX18514" i="1" s="1"/>
  <c r="BY18514" i="1" s="1"/>
  <c r="CB18542" i="1"/>
  <c r="BX18542" i="1" s="1"/>
  <c r="BY18542" i="1" s="1"/>
  <c r="CB19549" i="1"/>
  <c r="BX19549" i="1" s="1"/>
  <c r="BY19549" i="1" s="1"/>
  <c r="CB17017" i="1"/>
  <c r="BX17017" i="1" s="1"/>
  <c r="BY17017" i="1" s="1"/>
  <c r="CB19538" i="1"/>
  <c r="BX19538" i="1" s="1"/>
  <c r="BY19538" i="1" s="1"/>
  <c r="CB18622" i="1"/>
  <c r="BX18622" i="1" s="1"/>
  <c r="BY18622" i="1" s="1"/>
  <c r="CB17663" i="1"/>
  <c r="BX17663" i="1" s="1"/>
  <c r="BY17663" i="1" s="1"/>
  <c r="CB19013" i="1"/>
  <c r="BX19013" i="1" s="1"/>
  <c r="BY19013" i="1" s="1"/>
  <c r="CB19062" i="1"/>
  <c r="BX19062" i="1" s="1"/>
  <c r="BY19062" i="1" s="1"/>
  <c r="CB18546" i="1"/>
  <c r="BX18546" i="1" s="1"/>
  <c r="BY18546" i="1" s="1"/>
  <c r="CB18623" i="1"/>
  <c r="BX18623" i="1" s="1"/>
  <c r="BY18623" i="1" s="1"/>
  <c r="CB17130" i="1"/>
  <c r="BX17130" i="1" s="1"/>
  <c r="BY17130" i="1" s="1"/>
  <c r="CB14019" i="1"/>
  <c r="BX14019" i="1" s="1"/>
  <c r="CB19573" i="1"/>
  <c r="BX19573" i="1" s="1"/>
  <c r="BY19573" i="1" s="1"/>
  <c r="CB17073" i="1"/>
  <c r="BX17073" i="1" s="1"/>
  <c r="BY17073" i="1" s="1"/>
  <c r="CB20041" i="1"/>
  <c r="BX20041" i="1" s="1"/>
  <c r="BY20041" i="1" s="1"/>
  <c r="CB19572" i="1"/>
  <c r="BX19572" i="1" s="1"/>
  <c r="BY19572" i="1" s="1"/>
  <c r="CB17185" i="1"/>
  <c r="BX17185" i="1" s="1"/>
  <c r="BY17185" i="1" s="1"/>
  <c r="CB19575" i="1"/>
  <c r="BX19575" i="1" s="1"/>
  <c r="BY19575" i="1" s="1"/>
  <c r="CB18572" i="1"/>
  <c r="BX18572" i="1" s="1"/>
  <c r="BY18572" i="1" s="1"/>
  <c r="CB17675" i="1"/>
  <c r="BX17675" i="1" s="1"/>
  <c r="BY17675" i="1" s="1"/>
  <c r="CB20079" i="1"/>
  <c r="BX20079" i="1" s="1"/>
  <c r="BY20079" i="1" s="1"/>
  <c r="CB19544" i="1"/>
  <c r="BX19544" i="1" s="1"/>
  <c r="BY19544" i="1" s="1"/>
  <c r="CB18536" i="1"/>
  <c r="BX18536" i="1" s="1"/>
  <c r="BY18536" i="1" s="1"/>
  <c r="CB18523" i="1"/>
  <c r="BX18523" i="1" s="1"/>
  <c r="BY18523" i="1" s="1"/>
  <c r="CB18632" i="1"/>
  <c r="BX18632" i="1" s="1"/>
  <c r="BY18632" i="1" s="1"/>
  <c r="CB14008" i="1"/>
  <c r="BX14008" i="1" s="1"/>
  <c r="CB21048" i="1"/>
  <c r="BX21048" i="1" s="1"/>
  <c r="BY21048" i="1" s="1"/>
  <c r="CB18193" i="1"/>
  <c r="BX18193" i="1" s="1"/>
  <c r="BY18193" i="1" s="1"/>
  <c r="CB18053" i="1"/>
  <c r="BX18053" i="1" s="1"/>
  <c r="BY18053" i="1" s="1"/>
  <c r="CB18591" i="1"/>
  <c r="BX18591" i="1" s="1"/>
  <c r="BY18591" i="1" s="1"/>
  <c r="CB20056" i="1"/>
  <c r="BX20056" i="1" s="1"/>
  <c r="BY20056" i="1" s="1"/>
  <c r="CB18557" i="1"/>
  <c r="BX18557" i="1" s="1"/>
  <c r="BY18557" i="1" s="1"/>
  <c r="CB18086" i="1"/>
  <c r="BX18086" i="1" s="1"/>
  <c r="BY18086" i="1" s="1"/>
  <c r="CB17089" i="1"/>
  <c r="BX17089" i="1" s="1"/>
  <c r="BY17089" i="1" s="1"/>
  <c r="CB20044" i="1"/>
  <c r="BX20044" i="1" s="1"/>
  <c r="BY20044" i="1" s="1"/>
  <c r="CB18168" i="1"/>
  <c r="BX18168" i="1" s="1"/>
  <c r="BY18168" i="1" s="1"/>
  <c r="CB17665" i="1"/>
  <c r="BX17665" i="1" s="1"/>
  <c r="BY17665" i="1" s="1"/>
  <c r="CB17067" i="1"/>
  <c r="BX17067" i="1" s="1"/>
  <c r="BY17067" i="1" s="1"/>
  <c r="CB18072" i="1"/>
  <c r="BX18072" i="1" s="1"/>
  <c r="BY18072" i="1" s="1"/>
  <c r="CB18018" i="1"/>
  <c r="BX18018" i="1" s="1"/>
  <c r="BY18018" i="1" s="1"/>
  <c r="CB17172" i="1"/>
  <c r="BX17172" i="1" s="1"/>
  <c r="BY17172" i="1" s="1"/>
  <c r="CB18025" i="1"/>
  <c r="BX18025" i="1" s="1"/>
  <c r="BY18025" i="1" s="1"/>
  <c r="CB18175" i="1"/>
  <c r="BX18175" i="1" s="1"/>
  <c r="BY18175" i="1" s="1"/>
  <c r="CB20090" i="1"/>
  <c r="BX20090" i="1" s="1"/>
  <c r="BY20090" i="1" s="1"/>
  <c r="CB18063" i="1"/>
  <c r="BX18063" i="1" s="1"/>
  <c r="BY18063" i="1" s="1"/>
  <c r="CB16476" i="1"/>
  <c r="BX16476" i="1" s="1"/>
  <c r="BY16476" i="1" s="1"/>
  <c r="CB14157" i="1"/>
  <c r="BX14157" i="1" s="1"/>
  <c r="BY14157" i="1" s="1"/>
  <c r="CB14196" i="1"/>
  <c r="BX14196" i="1" s="1"/>
  <c r="BY14196" i="1" s="1"/>
  <c r="CB16490" i="1"/>
  <c r="BX16490" i="1" s="1"/>
  <c r="BY16490" i="1" s="1"/>
  <c r="CB14357" i="1"/>
  <c r="BX14357" i="1" s="1"/>
  <c r="BY14357" i="1" s="1"/>
  <c r="CB14311" i="1"/>
  <c r="BX14311" i="1" s="1"/>
  <c r="BY14311" i="1" s="1"/>
  <c r="CB14106" i="1"/>
  <c r="BX14106" i="1" s="1"/>
  <c r="BY14106" i="1" s="1"/>
  <c r="CB16316" i="1"/>
  <c r="BX16316" i="1" s="1"/>
  <c r="BY16316" i="1" s="1"/>
  <c r="CB16241" i="1"/>
  <c r="BX16241" i="1" s="1"/>
  <c r="BY16241" i="1" s="1"/>
  <c r="CB14035" i="1"/>
  <c r="BX14035" i="1" s="1"/>
  <c r="CB14186" i="1"/>
  <c r="BX14186" i="1" s="1"/>
  <c r="BY14186" i="1" s="1"/>
  <c r="CB21557" i="1"/>
  <c r="BX21557" i="1" s="1"/>
  <c r="CB17015" i="1"/>
  <c r="BX17015" i="1" s="1"/>
  <c r="BY17015" i="1" s="1"/>
  <c r="CB20023" i="1"/>
  <c r="BX20023" i="1" s="1"/>
  <c r="BY20023" i="1" s="1"/>
  <c r="CB18608" i="1"/>
  <c r="BX18608" i="1" s="1"/>
  <c r="BY18608" i="1" s="1"/>
  <c r="CB17697" i="1"/>
  <c r="BX17697" i="1" s="1"/>
  <c r="BY17697" i="1" s="1"/>
  <c r="CB17107" i="1"/>
  <c r="BX17107" i="1" s="1"/>
  <c r="BY17107" i="1" s="1"/>
  <c r="CB19509" i="1"/>
  <c r="BX19509" i="1" s="1"/>
  <c r="BY19509" i="1" s="1"/>
  <c r="CB18123" i="1"/>
  <c r="BX18123" i="1" s="1"/>
  <c r="BY18123" i="1" s="1"/>
  <c r="CB21577" i="1"/>
  <c r="BX21577" i="1" s="1"/>
  <c r="CB19576" i="1"/>
  <c r="BX19576" i="1" s="1"/>
  <c r="BY19576" i="1" s="1"/>
  <c r="CB18054" i="1"/>
  <c r="BX18054" i="1" s="1"/>
  <c r="BY18054" i="1" s="1"/>
  <c r="CB18199" i="1"/>
  <c r="BX18199" i="1" s="1"/>
  <c r="BY18199" i="1" s="1"/>
  <c r="CB16069" i="1"/>
  <c r="BX16069" i="1" s="1"/>
  <c r="BY16069" i="1" s="1"/>
  <c r="CB19522" i="1"/>
  <c r="BX19522" i="1" s="1"/>
  <c r="BY19522" i="1" s="1"/>
  <c r="CB21086" i="1"/>
  <c r="BX21086" i="1" s="1"/>
  <c r="BY21086" i="1" s="1"/>
  <c r="CB21597" i="1"/>
  <c r="BX21597" i="1" s="1"/>
  <c r="BY21597" i="1" s="1"/>
  <c r="CB17671" i="1"/>
  <c r="BX17671" i="1" s="1"/>
  <c r="BY17671" i="1" s="1"/>
  <c r="CB21589" i="1"/>
  <c r="BX21589" i="1" s="1"/>
  <c r="CB19597" i="1"/>
  <c r="BX19597" i="1" s="1"/>
  <c r="BY19597" i="1" s="1"/>
  <c r="CB18154" i="1"/>
  <c r="BX18154" i="1" s="1"/>
  <c r="BY18154" i="1" s="1"/>
  <c r="CB17545" i="1"/>
  <c r="BX17545" i="1" s="1"/>
  <c r="BY17545" i="1" s="1"/>
  <c r="CB21074" i="1"/>
  <c r="BX21074" i="1" s="1"/>
  <c r="BY21074" i="1" s="1"/>
  <c r="CB19042" i="1"/>
  <c r="BX19042" i="1" s="1"/>
  <c r="BY19042" i="1" s="1"/>
  <c r="CB21039" i="1"/>
  <c r="BX21039" i="1" s="1"/>
  <c r="BY21039" i="1" s="1"/>
  <c r="CB18624" i="1"/>
  <c r="BX18624" i="1" s="1"/>
  <c r="BY18624" i="1" s="1"/>
  <c r="CB21069" i="1"/>
  <c r="BX21069" i="1" s="1"/>
  <c r="BY21069" i="1" s="1"/>
  <c r="CB18641" i="1"/>
  <c r="BX18641" i="1" s="1"/>
  <c r="BY18641" i="1" s="1"/>
  <c r="CB18652" i="1"/>
  <c r="BX18652" i="1" s="1"/>
  <c r="BY18652" i="1" s="1"/>
  <c r="CB17696" i="1"/>
  <c r="BX17696" i="1" s="1"/>
  <c r="BY17696" i="1" s="1"/>
  <c r="CB17072" i="1"/>
  <c r="BX17072" i="1" s="1"/>
  <c r="BY17072" i="1" s="1"/>
  <c r="CB18023" i="1"/>
  <c r="BX18023" i="1" s="1"/>
  <c r="BY18023" i="1" s="1"/>
  <c r="CB17127" i="1"/>
  <c r="BX17127" i="1" s="1"/>
  <c r="BY17127" i="1" s="1"/>
  <c r="CB19580" i="1"/>
  <c r="BX19580" i="1" s="1"/>
  <c r="BY19580" i="1" s="1"/>
  <c r="CB18171" i="1"/>
  <c r="BX18171" i="1" s="1"/>
  <c r="BY18171" i="1" s="1"/>
  <c r="CB18010" i="1"/>
  <c r="BX18010" i="1" s="1"/>
  <c r="BY18010" i="1" s="1"/>
  <c r="CB21551" i="1"/>
  <c r="BX21551" i="1" s="1"/>
  <c r="CB19532" i="1"/>
  <c r="BX19532" i="1" s="1"/>
  <c r="BY19532" i="1" s="1"/>
  <c r="CB20094" i="1"/>
  <c r="BX20094" i="1" s="1"/>
  <c r="BY20094" i="1" s="1"/>
  <c r="CB18553" i="1"/>
  <c r="BX18553" i="1" s="1"/>
  <c r="BY18553" i="1" s="1"/>
  <c r="CB21082" i="1"/>
  <c r="BX21082" i="1" s="1"/>
  <c r="BY21082" i="1" s="1"/>
  <c r="CB21012" i="1"/>
  <c r="BX21012" i="1" s="1"/>
  <c r="BY21012" i="1" s="1"/>
  <c r="CB17520" i="1"/>
  <c r="BX17520" i="1" s="1"/>
  <c r="BY17520" i="1" s="1"/>
  <c r="CB18698" i="1"/>
  <c r="BX18698" i="1" s="1"/>
  <c r="BY18698" i="1" s="1"/>
  <c r="CB17161" i="1"/>
  <c r="BX17161" i="1" s="1"/>
  <c r="BY17161" i="1" s="1"/>
  <c r="CB18146" i="1"/>
  <c r="BX18146" i="1" s="1"/>
  <c r="BY18146" i="1" s="1"/>
  <c r="CB17616" i="1"/>
  <c r="BX17616" i="1" s="1"/>
  <c r="BY17616" i="1" s="1"/>
  <c r="CB20035" i="1"/>
  <c r="BX20035" i="1" s="1"/>
  <c r="BY20035" i="1" s="1"/>
  <c r="CB18569" i="1"/>
  <c r="BX18569" i="1" s="1"/>
  <c r="BY18569" i="1" s="1"/>
  <c r="CB17608" i="1"/>
  <c r="BX17608" i="1" s="1"/>
  <c r="BY17608" i="1" s="1"/>
  <c r="CB21586" i="1"/>
  <c r="BX21586" i="1" s="1"/>
  <c r="CB19586" i="1"/>
  <c r="BX19586" i="1" s="1"/>
  <c r="BY19586" i="1" s="1"/>
  <c r="CB21541" i="1"/>
  <c r="BX21541" i="1" s="1"/>
  <c r="CB18688" i="1"/>
  <c r="BX18688" i="1" s="1"/>
  <c r="BY18688" i="1" s="1"/>
  <c r="CB21580" i="1"/>
  <c r="BX21580" i="1" s="1"/>
  <c r="CB17148" i="1"/>
  <c r="BX17148" i="1" s="1"/>
  <c r="BY17148" i="1" s="1"/>
  <c r="CB21558" i="1"/>
  <c r="BX21558" i="1" s="1"/>
  <c r="CB17149" i="1"/>
  <c r="BX17149" i="1" s="1"/>
  <c r="BY17149" i="1" s="1"/>
  <c r="CB20068" i="1"/>
  <c r="BX20068" i="1" s="1"/>
  <c r="BY20068" i="1" s="1"/>
  <c r="CB17612" i="1"/>
  <c r="BX17612" i="1" s="1"/>
  <c r="BY17612" i="1" s="1"/>
  <c r="CB20093" i="1"/>
  <c r="BX20093" i="1" s="1"/>
  <c r="BY20093" i="1" s="1"/>
  <c r="CB19064" i="1"/>
  <c r="BX19064" i="1" s="1"/>
  <c r="BY19064" i="1" s="1"/>
  <c r="CB18092" i="1"/>
  <c r="BX18092" i="1" s="1"/>
  <c r="BY18092" i="1" s="1"/>
  <c r="CB17008" i="1"/>
  <c r="BX17008" i="1" s="1"/>
  <c r="CB19529" i="1"/>
  <c r="BX19529" i="1" s="1"/>
  <c r="BY19529" i="1" s="1"/>
  <c r="CB18576" i="1"/>
  <c r="BX18576" i="1" s="1"/>
  <c r="BY18576" i="1" s="1"/>
  <c r="CB18626" i="1"/>
  <c r="BX18626" i="1" s="1"/>
  <c r="BY18626" i="1" s="1"/>
  <c r="CB18559" i="1"/>
  <c r="BX18559" i="1" s="1"/>
  <c r="BY18559" i="1" s="1"/>
  <c r="CB14273" i="1"/>
  <c r="BX14273" i="1" s="1"/>
  <c r="BY14273" i="1" s="1"/>
  <c r="CB19516" i="1"/>
  <c r="BX19516" i="1" s="1"/>
  <c r="BY19516" i="1" s="1"/>
  <c r="CB17698" i="1"/>
  <c r="BX17698" i="1" s="1"/>
  <c r="BY17698" i="1" s="1"/>
  <c r="CB21054" i="1"/>
  <c r="BX21054" i="1" s="1"/>
  <c r="BY21054" i="1" s="1"/>
  <c r="CB18016" i="1"/>
  <c r="BX18016" i="1" s="1"/>
  <c r="BY18016" i="1" s="1"/>
  <c r="CB21049" i="1"/>
  <c r="BX21049" i="1" s="1"/>
  <c r="BY21049" i="1" s="1"/>
  <c r="CB16029" i="1"/>
  <c r="BX16029" i="1" s="1"/>
  <c r="BY16029" i="1" s="1"/>
  <c r="CB16298" i="1"/>
  <c r="BX16298" i="1" s="1"/>
  <c r="BY16298" i="1" s="1"/>
  <c r="CB16384" i="1"/>
  <c r="BX16384" i="1" s="1"/>
  <c r="BY16384" i="1" s="1"/>
  <c r="CB14226" i="1"/>
  <c r="BX14226" i="1" s="1"/>
  <c r="BY14226" i="1" s="1"/>
  <c r="CB14174" i="1"/>
  <c r="BX14174" i="1" s="1"/>
  <c r="BY14174" i="1" s="1"/>
  <c r="CB14246" i="1"/>
  <c r="BX14246" i="1" s="1"/>
  <c r="BY14246" i="1" s="1"/>
  <c r="CB16231" i="1"/>
  <c r="BX16231" i="1" s="1"/>
  <c r="BY16231" i="1" s="1"/>
  <c r="CB16473" i="1"/>
  <c r="BX16473" i="1" s="1"/>
  <c r="BY16473" i="1" s="1"/>
  <c r="CB19550" i="1"/>
  <c r="BX19550" i="1" s="1"/>
  <c r="BY19550" i="1" s="1"/>
  <c r="CB18555" i="1"/>
  <c r="BX18555" i="1" s="1"/>
  <c r="BY18555" i="1" s="1"/>
  <c r="CB17053" i="1"/>
  <c r="BX17053" i="1" s="1"/>
  <c r="BY17053" i="1" s="1"/>
  <c r="CB17536" i="1"/>
  <c r="BX17536" i="1" s="1"/>
  <c r="BY17536" i="1" s="1"/>
  <c r="CB18692" i="1"/>
  <c r="BX18692" i="1" s="1"/>
  <c r="BY18692" i="1" s="1"/>
  <c r="CB18113" i="1"/>
  <c r="BX18113" i="1" s="1"/>
  <c r="BY18113" i="1" s="1"/>
  <c r="CB17101" i="1"/>
  <c r="BX17101" i="1" s="1"/>
  <c r="BY17101" i="1" s="1"/>
  <c r="CB19022" i="1"/>
  <c r="BX19022" i="1" s="1"/>
  <c r="BY19022" i="1" s="1"/>
  <c r="CB17154" i="1"/>
  <c r="BX17154" i="1" s="1"/>
  <c r="BY17154" i="1" s="1"/>
  <c r="CB16260" i="1"/>
  <c r="BX16260" i="1" s="1"/>
  <c r="BY16260" i="1" s="1"/>
  <c r="CB21562" i="1"/>
  <c r="BX21562" i="1" s="1"/>
  <c r="CB18627" i="1"/>
  <c r="BX18627" i="1" s="1"/>
  <c r="BY18627" i="1" s="1"/>
  <c r="CB21525" i="1"/>
  <c r="BX21525" i="1" s="1"/>
  <c r="CB21046" i="1"/>
  <c r="BX21046" i="1" s="1"/>
  <c r="BY21046" i="1" s="1"/>
  <c r="CB17629" i="1"/>
  <c r="BX17629" i="1" s="1"/>
  <c r="BY17629" i="1" s="1"/>
  <c r="CB17647" i="1"/>
  <c r="BX17647" i="1" s="1"/>
  <c r="BY17647" i="1" s="1"/>
  <c r="CB19068" i="1"/>
  <c r="BX19068" i="1" s="1"/>
  <c r="BY19068" i="1" s="1"/>
  <c r="CB18095" i="1"/>
  <c r="BX18095" i="1" s="1"/>
  <c r="BY18095" i="1" s="1"/>
  <c r="CB17009" i="1"/>
  <c r="BX17009" i="1" s="1"/>
  <c r="CB19578" i="1"/>
  <c r="BX19578" i="1" s="1"/>
  <c r="BY19578" i="1" s="1"/>
  <c r="CB18165" i="1"/>
  <c r="BX18165" i="1" s="1"/>
  <c r="BY18165" i="1" s="1"/>
  <c r="CB17615" i="1"/>
  <c r="BX17615" i="1" s="1"/>
  <c r="BY17615" i="1" s="1"/>
  <c r="CB18587" i="1"/>
  <c r="BX18587" i="1" s="1"/>
  <c r="BY18587" i="1" s="1"/>
  <c r="CB18697" i="1"/>
  <c r="BX18697" i="1" s="1"/>
  <c r="BY18697" i="1" s="1"/>
  <c r="CB19561" i="1"/>
  <c r="BX19561" i="1" s="1"/>
  <c r="BY19561" i="1" s="1"/>
  <c r="CB17019" i="1"/>
  <c r="BX17019" i="1" s="1"/>
  <c r="BY17019" i="1" s="1"/>
  <c r="CB17522" i="1"/>
  <c r="BX17522" i="1" s="1"/>
  <c r="BY17522" i="1" s="1"/>
  <c r="CB17157" i="1"/>
  <c r="BX17157" i="1" s="1"/>
  <c r="BY17157" i="1" s="1"/>
  <c r="CB18120" i="1"/>
  <c r="BX18120" i="1" s="1"/>
  <c r="BY18120" i="1" s="1"/>
  <c r="CB18518" i="1"/>
  <c r="BX18518" i="1" s="1"/>
  <c r="BY18518" i="1" s="1"/>
  <c r="CB19038" i="1"/>
  <c r="BX19038" i="1" s="1"/>
  <c r="BY19038" i="1" s="1"/>
  <c r="CB18190" i="1"/>
  <c r="BX18190" i="1" s="1"/>
  <c r="BY18190" i="1" s="1"/>
  <c r="CB17509" i="1"/>
  <c r="BX17509" i="1" s="1"/>
  <c r="BY17509" i="1" s="1"/>
  <c r="CB20048" i="1"/>
  <c r="BX20048" i="1" s="1"/>
  <c r="BY20048" i="1" s="1"/>
  <c r="CB18658" i="1"/>
  <c r="BX18658" i="1" s="1"/>
  <c r="BY18658" i="1" s="1"/>
  <c r="CB17690" i="1"/>
  <c r="BX17690" i="1" s="1"/>
  <c r="BY17690" i="1" s="1"/>
  <c r="CB20047" i="1"/>
  <c r="BX20047" i="1" s="1"/>
  <c r="BY20047" i="1" s="1"/>
  <c r="CB21020" i="1"/>
  <c r="BX21020" i="1" s="1"/>
  <c r="BY21020" i="1" s="1"/>
  <c r="CB17136" i="1"/>
  <c r="BX17136" i="1" s="1"/>
  <c r="BY17136" i="1" s="1"/>
  <c r="CB18556" i="1"/>
  <c r="BX18556" i="1" s="1"/>
  <c r="BY18556" i="1" s="1"/>
  <c r="CB18048" i="1"/>
  <c r="BX18048" i="1" s="1"/>
  <c r="BY18048" i="1" s="1"/>
  <c r="CB17514" i="1"/>
  <c r="BX17514" i="1" s="1"/>
  <c r="BY17514" i="1" s="1"/>
  <c r="CB18151" i="1"/>
  <c r="BX18151" i="1" s="1"/>
  <c r="BY18151" i="1" s="1"/>
  <c r="CB19083" i="1"/>
  <c r="BX19083" i="1" s="1"/>
  <c r="BY19083" i="1" s="1"/>
  <c r="CB18689" i="1"/>
  <c r="BX18689" i="1" s="1"/>
  <c r="BY18689" i="1" s="1"/>
  <c r="CB18152" i="1"/>
  <c r="BX18152" i="1" s="1"/>
  <c r="BY18152" i="1" s="1"/>
  <c r="CB17550" i="1"/>
  <c r="BX17550" i="1" s="1"/>
  <c r="BY17550" i="1" s="1"/>
  <c r="CB21073" i="1"/>
  <c r="BX21073" i="1" s="1"/>
  <c r="BY21073" i="1" s="1"/>
  <c r="CB18596" i="1"/>
  <c r="BX18596" i="1" s="1"/>
  <c r="BY18596" i="1" s="1"/>
  <c r="CB18015" i="1"/>
  <c r="BX18015" i="1" s="1"/>
  <c r="BY18015" i="1" s="1"/>
  <c r="CB21034" i="1"/>
  <c r="BX21034" i="1" s="1"/>
  <c r="BY21034" i="1" s="1"/>
  <c r="CB17022" i="1"/>
  <c r="BX17022" i="1" s="1"/>
  <c r="BY17022" i="1" s="1"/>
  <c r="CB21061" i="1"/>
  <c r="BX21061" i="1" s="1"/>
  <c r="BY21061" i="1" s="1"/>
  <c r="CB17526" i="1"/>
  <c r="BX17526" i="1" s="1"/>
  <c r="BY17526" i="1" s="1"/>
  <c r="CB19018" i="1"/>
  <c r="BX19018" i="1" s="1"/>
  <c r="BY19018" i="1" s="1"/>
  <c r="CB18045" i="1"/>
  <c r="BX18045" i="1" s="1"/>
  <c r="BY18045" i="1" s="1"/>
  <c r="CB20039" i="1"/>
  <c r="BX20039" i="1" s="1"/>
  <c r="BY20039" i="1" s="1"/>
  <c r="CB17177" i="1"/>
  <c r="BX17177" i="1" s="1"/>
  <c r="BY17177" i="1" s="1"/>
  <c r="CB18169" i="1"/>
  <c r="BX18169" i="1" s="1"/>
  <c r="BY18169" i="1" s="1"/>
  <c r="CB17195" i="1"/>
  <c r="BX17195" i="1" s="1"/>
  <c r="BY17195" i="1" s="1"/>
  <c r="CB21094" i="1"/>
  <c r="BX21094" i="1" s="1"/>
  <c r="BY21094" i="1" s="1"/>
  <c r="CB19078" i="1"/>
  <c r="BX19078" i="1" s="1"/>
  <c r="BY19078" i="1" s="1"/>
  <c r="CB18104" i="1"/>
  <c r="BX18104" i="1" s="1"/>
  <c r="BY18104" i="1" s="1"/>
  <c r="CB17035" i="1"/>
  <c r="BX17035" i="1" s="1"/>
  <c r="BY17035" i="1" s="1"/>
  <c r="CB20098" i="1"/>
  <c r="BX20098" i="1" s="1"/>
  <c r="BY20098" i="1" s="1"/>
  <c r="CB17175" i="1"/>
  <c r="BX17175" i="1" s="1"/>
  <c r="BY17175" i="1" s="1"/>
  <c r="CB18679" i="1"/>
  <c r="BX18679" i="1" s="1"/>
  <c r="BY18679" i="1" s="1"/>
  <c r="CB21585" i="1"/>
  <c r="BX21585" i="1" s="1"/>
  <c r="CB17558" i="1"/>
  <c r="BX17558" i="1" s="1"/>
  <c r="BY17558" i="1" s="1"/>
  <c r="CB17088" i="1"/>
  <c r="BX17088" i="1" s="1"/>
  <c r="BY17088" i="1" s="1"/>
  <c r="CB21570" i="1"/>
  <c r="BX21570" i="1" s="1"/>
  <c r="CB14061" i="1"/>
  <c r="BX14061" i="1" s="1"/>
  <c r="BY14061" i="1" s="1"/>
  <c r="CB17517" i="1"/>
  <c r="BX17517" i="1" s="1"/>
  <c r="BY17517" i="1" s="1"/>
  <c r="CB14319" i="1"/>
  <c r="BX14319" i="1" s="1"/>
  <c r="BY14319" i="1" s="1"/>
  <c r="CB14131" i="1"/>
  <c r="BX14131" i="1" s="1"/>
  <c r="BY14131" i="1" s="1"/>
  <c r="CB16327" i="1"/>
  <c r="BX16327" i="1" s="1"/>
  <c r="BY16327" i="1" s="1"/>
  <c r="CB14062" i="1"/>
  <c r="BX14062" i="1" s="1"/>
  <c r="BY14062" i="1" s="1"/>
  <c r="CB16278" i="1"/>
  <c r="BX16278" i="1" s="1"/>
  <c r="BY16278" i="1" s="1"/>
  <c r="CB14194" i="1"/>
  <c r="BX14194" i="1" s="1"/>
  <c r="BY14194" i="1" s="1"/>
  <c r="CB16130" i="1"/>
  <c r="BX16130" i="1" s="1"/>
  <c r="BY16130" i="1" s="1"/>
  <c r="CB14050" i="1"/>
  <c r="BX14050" i="1" s="1"/>
  <c r="CB16125" i="1"/>
  <c r="BX16125" i="1" s="1"/>
  <c r="BY16125" i="1" s="1"/>
  <c r="CB16441" i="1"/>
  <c r="BX16441" i="1" s="1"/>
  <c r="BY16441" i="1" s="1"/>
  <c r="CB14045" i="1"/>
  <c r="BX14045" i="1" s="1"/>
  <c r="CB18685" i="1"/>
  <c r="BX18685" i="1" s="1"/>
  <c r="BY18685" i="1" s="1"/>
  <c r="CB18039" i="1"/>
  <c r="BX18039" i="1" s="1"/>
  <c r="BY18039" i="1" s="1"/>
  <c r="CB19091" i="1"/>
  <c r="BX19091" i="1" s="1"/>
  <c r="BY19091" i="1" s="1"/>
  <c r="CB18186" i="1"/>
  <c r="BX18186" i="1" s="1"/>
  <c r="BY18186" i="1" s="1"/>
  <c r="CB17186" i="1"/>
  <c r="BX17186" i="1" s="1"/>
  <c r="BY17186" i="1" s="1"/>
  <c r="CB21014" i="1"/>
  <c r="BX21014" i="1" s="1"/>
  <c r="BY21014" i="1" s="1"/>
  <c r="CB19088" i="1"/>
  <c r="BX19088" i="1" s="1"/>
  <c r="BY19088" i="1" s="1"/>
  <c r="CB18047" i="1"/>
  <c r="BX18047" i="1" s="1"/>
  <c r="BY18047" i="1" s="1"/>
  <c r="CB17036" i="1"/>
  <c r="BX17036" i="1" s="1"/>
  <c r="BY17036" i="1" s="1"/>
  <c r="CB17094" i="1"/>
  <c r="BX17094" i="1" s="1"/>
  <c r="BY17094" i="1" s="1"/>
  <c r="CB21536" i="1"/>
  <c r="BX21536" i="1" s="1"/>
  <c r="CB17511" i="1"/>
  <c r="BX17511" i="1" s="1"/>
  <c r="BY17511" i="1" s="1"/>
  <c r="CB17166" i="1"/>
  <c r="BX17166" i="1" s="1"/>
  <c r="BY17166" i="1" s="1"/>
  <c r="CB21021" i="1"/>
  <c r="BX21021" i="1" s="1"/>
  <c r="BY21021" i="1" s="1"/>
  <c r="CB17007" i="1"/>
  <c r="BX17007" i="1" s="1"/>
  <c r="CB18693" i="1"/>
  <c r="BX18693" i="1" s="1"/>
  <c r="BY18693" i="1" s="1"/>
  <c r="CB17598" i="1"/>
  <c r="BX17598" i="1" s="1"/>
  <c r="BY17598" i="1" s="1"/>
  <c r="CB20092" i="1"/>
  <c r="BX20092" i="1" s="1"/>
  <c r="BY20092" i="1" s="1"/>
  <c r="CB19046" i="1"/>
  <c r="BX19046" i="1" s="1"/>
  <c r="BY19046" i="1" s="1"/>
  <c r="CB18008" i="1"/>
  <c r="BX18008" i="1" s="1"/>
  <c r="BY18008" i="1" s="1"/>
  <c r="CB17024" i="1"/>
  <c r="BX17024" i="1" s="1"/>
  <c r="BY17024" i="1" s="1"/>
  <c r="CB19579" i="1"/>
  <c r="BX19579" i="1" s="1"/>
  <c r="BY19579" i="1" s="1"/>
  <c r="CB18172" i="1"/>
  <c r="BX18172" i="1" s="1"/>
  <c r="BY18172" i="1" s="1"/>
  <c r="CB18550" i="1"/>
  <c r="BX18550" i="1" s="1"/>
  <c r="BY18550" i="1" s="1"/>
  <c r="CB21045" i="1"/>
  <c r="BX21045" i="1" s="1"/>
  <c r="BY21045" i="1" s="1"/>
  <c r="CB18037" i="1"/>
  <c r="BX18037" i="1" s="1"/>
  <c r="BY18037" i="1" s="1"/>
  <c r="CB18052" i="1"/>
  <c r="BX18052" i="1" s="1"/>
  <c r="BY18052" i="1" s="1"/>
  <c r="CB16457" i="1"/>
  <c r="BX16457" i="1" s="1"/>
  <c r="BY16457" i="1" s="1"/>
  <c r="CB18017" i="1"/>
  <c r="BX18017" i="1" s="1"/>
  <c r="BY18017" i="1" s="1"/>
  <c r="CB19566" i="1"/>
  <c r="BX19566" i="1" s="1"/>
  <c r="BY19566" i="1" s="1"/>
  <c r="CB17155" i="1"/>
  <c r="BX17155" i="1" s="1"/>
  <c r="BY17155" i="1" s="1"/>
  <c r="CB21033" i="1"/>
  <c r="BX21033" i="1" s="1"/>
  <c r="BY21033" i="1" s="1"/>
  <c r="CB19057" i="1"/>
  <c r="BX19057" i="1" s="1"/>
  <c r="BY19057" i="1" s="1"/>
  <c r="CB18164" i="1"/>
  <c r="BX18164" i="1" s="1"/>
  <c r="BY18164" i="1" s="1"/>
  <c r="CB17191" i="1"/>
  <c r="BX17191" i="1" s="1"/>
  <c r="BY17191" i="1" s="1"/>
  <c r="CB20021" i="1"/>
  <c r="BX20021" i="1" s="1"/>
  <c r="BY20021" i="1" s="1"/>
  <c r="CB18509" i="1"/>
  <c r="BX18509" i="1" s="1"/>
  <c r="BY18509" i="1" s="1"/>
  <c r="CB18522" i="1"/>
  <c r="BX18522" i="1" s="1"/>
  <c r="BY18522" i="1" s="1"/>
  <c r="CB18526" i="1"/>
  <c r="BX18526" i="1" s="1"/>
  <c r="BY18526" i="1" s="1"/>
  <c r="CB17546" i="1"/>
  <c r="BX17546" i="1" s="1"/>
  <c r="BY17546" i="1" s="1"/>
  <c r="CB18635" i="1"/>
  <c r="BX18635" i="1" s="1"/>
  <c r="BY18635" i="1" s="1"/>
  <c r="CB18126" i="1"/>
  <c r="BX18126" i="1" s="1"/>
  <c r="BY18126" i="1" s="1"/>
  <c r="CB18669" i="1"/>
  <c r="BX18669" i="1" s="1"/>
  <c r="BY18669" i="1" s="1"/>
  <c r="CB21070" i="1"/>
  <c r="BX21070" i="1" s="1"/>
  <c r="BY21070" i="1" s="1"/>
  <c r="CB17654" i="1"/>
  <c r="BX17654" i="1" s="1"/>
  <c r="BY17654" i="1" s="1"/>
  <c r="CB21530" i="1"/>
  <c r="BX21530" i="1" s="1"/>
  <c r="CB19099" i="1"/>
  <c r="BX19099" i="1" s="1"/>
  <c r="BY19099" i="1" s="1"/>
  <c r="CB18185" i="1"/>
  <c r="BX18185" i="1" s="1"/>
  <c r="BY18185" i="1" s="1"/>
  <c r="CB17519" i="1"/>
  <c r="BX17519" i="1" s="1"/>
  <c r="BY17519" i="1" s="1"/>
  <c r="CB21063" i="1"/>
  <c r="BX21063" i="1" s="1"/>
  <c r="BY21063" i="1" s="1"/>
  <c r="CB18647" i="1"/>
  <c r="BX18647" i="1" s="1"/>
  <c r="BY18647" i="1" s="1"/>
  <c r="CB20085" i="1"/>
  <c r="BX20085" i="1" s="1"/>
  <c r="BY20085" i="1" s="1"/>
  <c r="CB18034" i="1"/>
  <c r="BX18034" i="1" s="1"/>
  <c r="BY18034" i="1" s="1"/>
  <c r="CB18510" i="1"/>
  <c r="BX18510" i="1" s="1"/>
  <c r="BY18510" i="1" s="1"/>
  <c r="CB17538" i="1"/>
  <c r="BX17538" i="1" s="1"/>
  <c r="BY17538" i="1" s="1"/>
  <c r="CB19063" i="1"/>
  <c r="BX19063" i="1" s="1"/>
  <c r="BY19063" i="1" s="1"/>
  <c r="CB17534" i="1"/>
  <c r="BX17534" i="1" s="1"/>
  <c r="BY17534" i="1" s="1"/>
  <c r="CB18554" i="1"/>
  <c r="BX18554" i="1" s="1"/>
  <c r="BY18554" i="1" s="1"/>
  <c r="CB20014" i="1"/>
  <c r="BX20014" i="1" s="1"/>
  <c r="BY20014" i="1" s="1"/>
  <c r="CB19047" i="1"/>
  <c r="BX19047" i="1" s="1"/>
  <c r="BY19047" i="1" s="1"/>
  <c r="CB18074" i="1"/>
  <c r="BX18074" i="1" s="1"/>
  <c r="BY18074" i="1" s="1"/>
  <c r="CB17683" i="1"/>
  <c r="BX17683" i="1" s="1"/>
  <c r="BY17683" i="1" s="1"/>
  <c r="CB21078" i="1"/>
  <c r="BX21078" i="1" s="1"/>
  <c r="BY21078" i="1" s="1"/>
  <c r="CB18665" i="1"/>
  <c r="BX18665" i="1" s="1"/>
  <c r="BY18665" i="1" s="1"/>
  <c r="CB18110" i="1"/>
  <c r="BX18110" i="1" s="1"/>
  <c r="BY18110" i="1" s="1"/>
  <c r="CB21524" i="1"/>
  <c r="BX21524" i="1" s="1"/>
  <c r="CB17163" i="1"/>
  <c r="BX17163" i="1" s="1"/>
  <c r="BY17163" i="1" s="1"/>
  <c r="CB18049" i="1"/>
  <c r="BX18049" i="1" s="1"/>
  <c r="BY18049" i="1" s="1"/>
  <c r="CB18520" i="1"/>
  <c r="BX18520" i="1" s="1"/>
  <c r="BY18520" i="1" s="1"/>
  <c r="CB14012" i="1"/>
  <c r="BX14012" i="1" s="1"/>
  <c r="CB18019" i="1"/>
  <c r="BX18019" i="1" s="1"/>
  <c r="BY18019" i="1" s="1"/>
  <c r="CB18682" i="1"/>
  <c r="BX18682" i="1" s="1"/>
  <c r="BY18682" i="1" s="1"/>
  <c r="CB21072" i="1"/>
  <c r="BX21072" i="1" s="1"/>
  <c r="BY21072" i="1" s="1"/>
  <c r="CB18511" i="1"/>
  <c r="BX18511" i="1" s="1"/>
  <c r="BY18511" i="1" s="1"/>
  <c r="CB16016" i="1"/>
  <c r="BX16016" i="1" s="1"/>
  <c r="BY16016" i="1" s="1"/>
  <c r="CB16190" i="1"/>
  <c r="BX16190" i="1" s="1"/>
  <c r="BY16190" i="1" s="1"/>
  <c r="CB16150" i="1"/>
  <c r="BX16150" i="1" s="1"/>
  <c r="BY16150" i="1" s="1"/>
  <c r="CB14095" i="1"/>
  <c r="BX14095" i="1" s="1"/>
  <c r="BY14095" i="1" s="1"/>
  <c r="CB16009" i="1"/>
  <c r="BX16009" i="1" s="1"/>
  <c r="CB14134" i="1"/>
  <c r="BX14134" i="1" s="1"/>
  <c r="BY14134" i="1" s="1"/>
  <c r="CB16495" i="1"/>
  <c r="BX16495" i="1" s="1"/>
  <c r="BY16495" i="1" s="1"/>
  <c r="CB14249" i="1"/>
  <c r="BX14249" i="1" s="1"/>
  <c r="BY14249" i="1" s="1"/>
  <c r="CB14335" i="1"/>
  <c r="BX14335" i="1" s="1"/>
  <c r="BY14335" i="1" s="1"/>
  <c r="CB16020" i="1"/>
  <c r="BX16020" i="1" s="1"/>
  <c r="BY16020" i="1" s="1"/>
  <c r="CB14391" i="1"/>
  <c r="BX14391" i="1" s="1"/>
  <c r="BY14391" i="1" s="1"/>
  <c r="CB19598" i="1"/>
  <c r="BX19598" i="1" s="1"/>
  <c r="BY19598" i="1" s="1"/>
  <c r="CB14172" i="1"/>
  <c r="BX14172" i="1" s="1"/>
  <c r="BY14172" i="1" s="1"/>
  <c r="CB18057" i="1"/>
  <c r="BX18057" i="1" s="1"/>
  <c r="BY18057" i="1" s="1"/>
  <c r="CB14141" i="1"/>
  <c r="BX14141" i="1" s="1"/>
  <c r="BY14141" i="1" s="1"/>
  <c r="CB17031" i="1"/>
  <c r="BX17031" i="1" s="1"/>
  <c r="BY17031" i="1" s="1"/>
  <c r="CB14083" i="1"/>
  <c r="BX14083" i="1" s="1"/>
  <c r="BY14083" i="1" s="1"/>
  <c r="CB14453" i="1"/>
  <c r="BX14453" i="1" s="1"/>
  <c r="BY14453" i="1" s="1"/>
  <c r="CB14312" i="1"/>
  <c r="BX14312" i="1" s="1"/>
  <c r="BY14312" i="1" s="1"/>
  <c r="CB14034" i="1"/>
  <c r="BX14034" i="1" s="1"/>
  <c r="CB14047" i="1"/>
  <c r="BX14047" i="1" s="1"/>
  <c r="CB16250" i="1"/>
  <c r="BX16250" i="1" s="1"/>
  <c r="BY16250" i="1" s="1"/>
  <c r="CB14459" i="1"/>
  <c r="BX14459" i="1" s="1"/>
  <c r="BY14459" i="1" s="1"/>
  <c r="CB14242" i="1"/>
  <c r="BX14242" i="1" s="1"/>
  <c r="BY14242" i="1" s="1"/>
  <c r="CB14236" i="1"/>
  <c r="BX14236" i="1" s="1"/>
  <c r="BY14236" i="1" s="1"/>
  <c r="CB16390" i="1"/>
  <c r="BX16390" i="1" s="1"/>
  <c r="BY16390" i="1" s="1"/>
  <c r="CB14097" i="1"/>
  <c r="BX14097" i="1" s="1"/>
  <c r="BY14097" i="1" s="1"/>
  <c r="CB17055" i="1"/>
  <c r="BX17055" i="1" s="1"/>
  <c r="BY17055" i="1" s="1"/>
  <c r="CB17582" i="1"/>
  <c r="BX17582" i="1" s="1"/>
  <c r="BY17582" i="1" s="1"/>
  <c r="CB17028" i="1"/>
  <c r="BX17028" i="1" s="1"/>
  <c r="BY17028" i="1" s="1"/>
  <c r="CB14184" i="1"/>
  <c r="BX14184" i="1" s="1"/>
  <c r="BY14184" i="1" s="1"/>
  <c r="CB14270" i="1"/>
  <c r="BX14270" i="1" s="1"/>
  <c r="BY14270" i="1" s="1"/>
  <c r="CB16137" i="1"/>
  <c r="BX16137" i="1" s="1"/>
  <c r="BY16137" i="1" s="1"/>
  <c r="CB16163" i="1"/>
  <c r="BX16163" i="1" s="1"/>
  <c r="BY16163" i="1" s="1"/>
  <c r="CB14071" i="1"/>
  <c r="BX14071" i="1" s="1"/>
  <c r="BY14071" i="1" s="1"/>
  <c r="CB14407" i="1"/>
  <c r="BX14407" i="1" s="1"/>
  <c r="BY14407" i="1" s="1"/>
  <c r="CB16193" i="1"/>
  <c r="BX16193" i="1" s="1"/>
  <c r="BY16193" i="1" s="1"/>
  <c r="CB14498" i="1"/>
  <c r="BX14498" i="1" s="1"/>
  <c r="BY14498" i="1" s="1"/>
  <c r="CB16317" i="1"/>
  <c r="BX16317" i="1" s="1"/>
  <c r="BY16317" i="1" s="1"/>
  <c r="CB16173" i="1"/>
  <c r="BX16173" i="1" s="1"/>
  <c r="BY16173" i="1" s="1"/>
  <c r="CB16179" i="1"/>
  <c r="BX16179" i="1" s="1"/>
  <c r="BY16179" i="1" s="1"/>
  <c r="CB16376" i="1"/>
  <c r="BX16376" i="1" s="1"/>
  <c r="BY16376" i="1" s="1"/>
  <c r="CB18646" i="1"/>
  <c r="BX18646" i="1" s="1"/>
  <c r="BY18646" i="1" s="1"/>
  <c r="CB18636" i="1"/>
  <c r="BX18636" i="1" s="1"/>
  <c r="BY18636" i="1" s="1"/>
  <c r="CB17097" i="1"/>
  <c r="BX17097" i="1" s="1"/>
  <c r="BY17097" i="1" s="1"/>
  <c r="CB16224" i="1"/>
  <c r="BX16224" i="1" s="1"/>
  <c r="BY16224" i="1" s="1"/>
  <c r="CB14388" i="1"/>
  <c r="BX14388" i="1" s="1"/>
  <c r="BY14388" i="1" s="1"/>
  <c r="CB14087" i="1"/>
  <c r="BX14087" i="1" s="1"/>
  <c r="BY14087" i="1" s="1"/>
  <c r="CB14017" i="1"/>
  <c r="BX14017" i="1" s="1"/>
  <c r="CB14341" i="1"/>
  <c r="BX14341" i="1" s="1"/>
  <c r="BY14341" i="1" s="1"/>
  <c r="CB16301" i="1"/>
  <c r="BX16301" i="1" s="1"/>
  <c r="BY16301" i="1" s="1"/>
  <c r="CB16251" i="1"/>
  <c r="BX16251" i="1" s="1"/>
  <c r="BY16251" i="1" s="1"/>
  <c r="CB14481" i="1"/>
  <c r="BX14481" i="1" s="1"/>
  <c r="BY14481" i="1" s="1"/>
  <c r="CB16423" i="1"/>
  <c r="BX16423" i="1" s="1"/>
  <c r="BY16423" i="1" s="1"/>
  <c r="CB20070" i="1"/>
  <c r="BX20070" i="1" s="1"/>
  <c r="BY20070" i="1" s="1"/>
  <c r="CB14020" i="1"/>
  <c r="BX14020" i="1" s="1"/>
  <c r="CB21550" i="1"/>
  <c r="BX21550" i="1" s="1"/>
  <c r="CB16274" i="1"/>
  <c r="BX16274" i="1" s="1"/>
  <c r="BY16274" i="1" s="1"/>
  <c r="CB16399" i="1"/>
  <c r="BX16399" i="1" s="1"/>
  <c r="BY16399" i="1" s="1"/>
  <c r="CB14105" i="1"/>
  <c r="BX14105" i="1" s="1"/>
  <c r="BY14105" i="1" s="1"/>
  <c r="CB16217" i="1"/>
  <c r="BX16217" i="1" s="1"/>
  <c r="BY16217" i="1" s="1"/>
  <c r="CB14329" i="1"/>
  <c r="BX14329" i="1" s="1"/>
  <c r="BY14329" i="1" s="1"/>
  <c r="CB16359" i="1"/>
  <c r="BX16359" i="1" s="1"/>
  <c r="BY16359" i="1" s="1"/>
  <c r="CB14074" i="1"/>
  <c r="BX14074" i="1" s="1"/>
  <c r="BY14074" i="1" s="1"/>
  <c r="CB16306" i="1"/>
  <c r="BX16306" i="1" s="1"/>
  <c r="BY16306" i="1" s="1"/>
  <c r="CB14040" i="1"/>
  <c r="BX14040" i="1" s="1"/>
  <c r="CB16174" i="1"/>
  <c r="BX16174" i="1" s="1"/>
  <c r="BY16174" i="1" s="1"/>
  <c r="CB16058" i="1"/>
  <c r="BX16058" i="1" s="1"/>
  <c r="BY16058" i="1" s="1"/>
  <c r="CB21544" i="1"/>
  <c r="BX21544" i="1" s="1"/>
  <c r="CB21527" i="1"/>
  <c r="BX21527" i="1" s="1"/>
  <c r="CB18694" i="1"/>
  <c r="BX18694" i="1" s="1"/>
  <c r="BY18694" i="1" s="1"/>
  <c r="CB16136" i="1"/>
  <c r="BX16136" i="1" s="1"/>
  <c r="BY16136" i="1" s="1"/>
  <c r="CB16196" i="1"/>
  <c r="BX16196" i="1" s="1"/>
  <c r="BY16196" i="1" s="1"/>
  <c r="CB14129" i="1"/>
  <c r="BX14129" i="1" s="1"/>
  <c r="BY14129" i="1" s="1"/>
  <c r="CB16422" i="1"/>
  <c r="BX16422" i="1" s="1"/>
  <c r="BY16422" i="1" s="1"/>
  <c r="CB16162" i="1"/>
  <c r="BX16162" i="1" s="1"/>
  <c r="BY16162" i="1" s="1"/>
  <c r="CB16077" i="1"/>
  <c r="BX16077" i="1" s="1"/>
  <c r="BY16077" i="1" s="1"/>
  <c r="CB14230" i="1"/>
  <c r="BX14230" i="1" s="1"/>
  <c r="BY14230" i="1" s="1"/>
  <c r="CB14160" i="1"/>
  <c r="BX14160" i="1" s="1"/>
  <c r="BY14160" i="1" s="1"/>
  <c r="CB14295" i="1"/>
  <c r="BX14295" i="1" s="1"/>
  <c r="BY14295" i="1" s="1"/>
  <c r="CB16158" i="1"/>
  <c r="BX16158" i="1" s="1"/>
  <c r="BY16158" i="1" s="1"/>
  <c r="CB14451" i="1"/>
  <c r="BX14451" i="1" s="1"/>
  <c r="BY14451" i="1" s="1"/>
  <c r="CB16073" i="1"/>
  <c r="BX16073" i="1" s="1"/>
  <c r="BY16073" i="1" s="1"/>
  <c r="CB16066" i="1"/>
  <c r="BX16066" i="1" s="1"/>
  <c r="BY16066" i="1" s="1"/>
  <c r="CB16237" i="1"/>
  <c r="BX16237" i="1" s="1"/>
  <c r="BY16237" i="1" s="1"/>
  <c r="CB14292" i="1"/>
  <c r="BX14292" i="1" s="1"/>
  <c r="BY14292" i="1" s="1"/>
  <c r="CB14423" i="1"/>
  <c r="BX14423" i="1" s="1"/>
  <c r="BY14423" i="1" s="1"/>
  <c r="CB14352" i="1"/>
  <c r="BX14352" i="1" s="1"/>
  <c r="BY14352" i="1" s="1"/>
  <c r="CB16488" i="1"/>
  <c r="BX16488" i="1" s="1"/>
  <c r="BY16488" i="1" s="1"/>
  <c r="CB16283" i="1"/>
  <c r="BX16283" i="1" s="1"/>
  <c r="BY16283" i="1" s="1"/>
  <c r="CB16380" i="1"/>
  <c r="BX16380" i="1" s="1"/>
  <c r="BY16380" i="1" s="1"/>
  <c r="CB16284" i="1"/>
  <c r="BX16284" i="1" s="1"/>
  <c r="BY16284" i="1" s="1"/>
  <c r="CB14462" i="1"/>
  <c r="BX14462" i="1" s="1"/>
  <c r="BY14462" i="1" s="1"/>
  <c r="CB14156" i="1"/>
  <c r="BX14156" i="1" s="1"/>
  <c r="BY14156" i="1" s="1"/>
  <c r="CB14262" i="1"/>
  <c r="BX14262" i="1" s="1"/>
  <c r="BY14262" i="1" s="1"/>
  <c r="CB16493" i="1"/>
  <c r="BX16493" i="1" s="1"/>
  <c r="BY16493" i="1" s="1"/>
  <c r="CB14213" i="1"/>
  <c r="BX14213" i="1" s="1"/>
  <c r="BY14213" i="1" s="1"/>
  <c r="CB14201" i="1"/>
  <c r="BX14201" i="1" s="1"/>
  <c r="BY14201" i="1" s="1"/>
  <c r="CB16172" i="1"/>
  <c r="BX16172" i="1" s="1"/>
  <c r="BY16172" i="1" s="1"/>
  <c r="CB14092" i="1"/>
  <c r="BX14092" i="1" s="1"/>
  <c r="BY14092" i="1" s="1"/>
  <c r="CB14153" i="1"/>
  <c r="BX14153" i="1" s="1"/>
  <c r="BY14153" i="1" s="1"/>
  <c r="CB18043" i="1"/>
  <c r="BX18043" i="1" s="1"/>
  <c r="BY18043" i="1" s="1"/>
  <c r="CB21556" i="1"/>
  <c r="BX21556" i="1" s="1"/>
  <c r="CB19548" i="1"/>
  <c r="BX19548" i="1" s="1"/>
  <c r="BY19548" i="1" s="1"/>
  <c r="CB14235" i="1"/>
  <c r="BX14235" i="1" s="1"/>
  <c r="BY14235" i="1" s="1"/>
  <c r="CB14188" i="1"/>
  <c r="BX14188" i="1" s="1"/>
  <c r="BY14188" i="1" s="1"/>
  <c r="CB14064" i="1"/>
  <c r="BX14064" i="1" s="1"/>
  <c r="BY14064" i="1" s="1"/>
  <c r="CB16442" i="1"/>
  <c r="BX16442" i="1" s="1"/>
  <c r="BY16442" i="1" s="1"/>
  <c r="CB16139" i="1"/>
  <c r="BX16139" i="1" s="1"/>
  <c r="BY16139" i="1" s="1"/>
  <c r="CB14190" i="1"/>
  <c r="BX14190" i="1" s="1"/>
  <c r="BY14190" i="1" s="1"/>
  <c r="CB16106" i="1"/>
  <c r="BX16106" i="1" s="1"/>
  <c r="BY16106" i="1" s="1"/>
  <c r="CB14161" i="1"/>
  <c r="BX14161" i="1" s="1"/>
  <c r="BY14161" i="1" s="1"/>
  <c r="CB16326" i="1"/>
  <c r="BX16326" i="1" s="1"/>
  <c r="BY16326" i="1" s="1"/>
  <c r="CB16324" i="1"/>
  <c r="BX16324" i="1" s="1"/>
  <c r="BY16324" i="1" s="1"/>
  <c r="CB16155" i="1"/>
  <c r="BX16155" i="1" s="1"/>
  <c r="BY16155" i="1" s="1"/>
  <c r="CB20086" i="1"/>
  <c r="BX20086" i="1" s="1"/>
  <c r="BY20086" i="1" s="1"/>
  <c r="CB18040" i="1"/>
  <c r="BX18040" i="1" s="1"/>
  <c r="BY18040" i="1" s="1"/>
  <c r="CB18069" i="1"/>
  <c r="BX18069" i="1" s="1"/>
  <c r="BY18069" i="1" s="1"/>
  <c r="CB14179" i="1"/>
  <c r="BX14179" i="1" s="1"/>
  <c r="BY14179" i="1" s="1"/>
  <c r="CB16258" i="1"/>
  <c r="BX16258" i="1" s="1"/>
  <c r="BY16258" i="1" s="1"/>
  <c r="CB16152" i="1"/>
  <c r="BX16152" i="1" s="1"/>
  <c r="BY16152" i="1" s="1"/>
  <c r="CB16012" i="1"/>
  <c r="BX16012" i="1" s="1"/>
  <c r="CB16025" i="1"/>
  <c r="BX16025" i="1" s="1"/>
  <c r="BY16025" i="1" s="1"/>
  <c r="CB16189" i="1"/>
  <c r="BX16189" i="1" s="1"/>
  <c r="BY16189" i="1" s="1"/>
  <c r="CB16427" i="1"/>
  <c r="BX16427" i="1" s="1"/>
  <c r="BY16427" i="1" s="1"/>
  <c r="CB16273" i="1"/>
  <c r="BX16273" i="1" s="1"/>
  <c r="BY16273" i="1" s="1"/>
  <c r="CB16330" i="1"/>
  <c r="BX16330" i="1" s="1"/>
  <c r="BY16330" i="1" s="1"/>
  <c r="CB14291" i="1"/>
  <c r="BX14291" i="1" s="1"/>
  <c r="BY14291" i="1" s="1"/>
  <c r="CB14122" i="1"/>
  <c r="BX14122" i="1" s="1"/>
  <c r="BY14122" i="1" s="1"/>
  <c r="CB19012" i="1"/>
  <c r="BX19012" i="1" s="1"/>
  <c r="BY19012" i="1" s="1"/>
  <c r="CB21568" i="1"/>
  <c r="BX21568" i="1" s="1"/>
  <c r="CB20087" i="1"/>
  <c r="BX20087" i="1" s="1"/>
  <c r="BY20087" i="1" s="1"/>
  <c r="CB16052" i="1"/>
  <c r="BX16052" i="1" s="1"/>
  <c r="BY16052" i="1" s="1"/>
  <c r="CB16448" i="1"/>
  <c r="BX16448" i="1" s="1"/>
  <c r="BY16448" i="1" s="1"/>
  <c r="CB14382" i="1"/>
  <c r="BX14382" i="1" s="1"/>
  <c r="BY14382" i="1" s="1"/>
  <c r="CB14326" i="1"/>
  <c r="BX14326" i="1" s="1"/>
  <c r="BY14326" i="1" s="1"/>
  <c r="CB16142" i="1"/>
  <c r="BX16142" i="1" s="1"/>
  <c r="BY16142" i="1" s="1"/>
  <c r="CB14088" i="1"/>
  <c r="BX14088" i="1" s="1"/>
  <c r="BY14088" i="1" s="1"/>
  <c r="CB14483" i="1"/>
  <c r="BX14483" i="1" s="1"/>
  <c r="BY14483" i="1" s="1"/>
  <c r="CB16325" i="1"/>
  <c r="BX16325" i="1" s="1"/>
  <c r="BY16325" i="1" s="1"/>
  <c r="CB16188" i="1"/>
  <c r="BX16188" i="1" s="1"/>
  <c r="BY16188" i="1" s="1"/>
  <c r="CB14132" i="1"/>
  <c r="BX14132" i="1" s="1"/>
  <c r="BY14132" i="1" s="1"/>
  <c r="CB20058" i="1"/>
  <c r="BX20058" i="1" s="1"/>
  <c r="BY20058" i="1" s="1"/>
  <c r="CB20075" i="1"/>
  <c r="BX20075" i="1" s="1"/>
  <c r="BY20075" i="1" s="1"/>
  <c r="CB18046" i="1"/>
  <c r="BX18046" i="1" s="1"/>
  <c r="BY18046" i="1" s="1"/>
  <c r="CB14272" i="1"/>
  <c r="BX14272" i="1" s="1"/>
  <c r="BY14272" i="1" s="1"/>
  <c r="CB16021" i="1"/>
  <c r="BX16021" i="1" s="1"/>
  <c r="BY16021" i="1" s="1"/>
  <c r="CB16057" i="1"/>
  <c r="BX16057" i="1" s="1"/>
  <c r="BY16057" i="1" s="1"/>
  <c r="CB14180" i="1"/>
  <c r="BX14180" i="1" s="1"/>
  <c r="BY14180" i="1" s="1"/>
  <c r="CB16482" i="1"/>
  <c r="BX16482" i="1" s="1"/>
  <c r="BY16482" i="1" s="1"/>
  <c r="CB16133" i="1"/>
  <c r="BX16133" i="1" s="1"/>
  <c r="BY16133" i="1" s="1"/>
  <c r="CB14265" i="1"/>
  <c r="BX14265" i="1" s="1"/>
  <c r="BY14265" i="1" s="1"/>
  <c r="CB16363" i="1"/>
  <c r="BX16363" i="1" s="1"/>
  <c r="BY16363" i="1" s="1"/>
  <c r="CB14301" i="1"/>
  <c r="BX14301" i="1" s="1"/>
  <c r="BY14301" i="1" s="1"/>
  <c r="CB14443" i="1"/>
  <c r="BX14443" i="1" s="1"/>
  <c r="BY14443" i="1" s="1"/>
  <c r="CB16421" i="1"/>
  <c r="BX16421" i="1" s="1"/>
  <c r="BY16421" i="1" s="1"/>
  <c r="CB21559" i="1"/>
  <c r="BX21559" i="1" s="1"/>
  <c r="CB16027" i="1"/>
  <c r="BX16027" i="1" s="1"/>
  <c r="BY16027" i="1" s="1"/>
  <c r="CB17043" i="1"/>
  <c r="BX17043" i="1" s="1"/>
  <c r="BY17043" i="1" s="1"/>
  <c r="CB14104" i="1"/>
  <c r="BX14104" i="1" s="1"/>
  <c r="BY14104" i="1" s="1"/>
  <c r="CB14101" i="1"/>
  <c r="BX14101" i="1" s="1"/>
  <c r="BY14101" i="1" s="1"/>
  <c r="CB14024" i="1"/>
  <c r="BX14024" i="1" s="1"/>
  <c r="CB16171" i="1"/>
  <c r="BX16171" i="1" s="1"/>
  <c r="BY16171" i="1" s="1"/>
  <c r="CB16028" i="1"/>
  <c r="BX16028" i="1" s="1"/>
  <c r="BY16028" i="1" s="1"/>
  <c r="CB14463" i="1"/>
  <c r="BX14463" i="1" s="1"/>
  <c r="BY14463" i="1" s="1"/>
  <c r="CB14032" i="1"/>
  <c r="BX14032" i="1" s="1"/>
  <c r="CB14381" i="1"/>
  <c r="BX14381" i="1" s="1"/>
  <c r="BY14381" i="1" s="1"/>
  <c r="CB14205" i="1"/>
  <c r="BX14205" i="1" s="1"/>
  <c r="BY14205" i="1" s="1"/>
  <c r="CB14042" i="1"/>
  <c r="BX14042" i="1" s="1"/>
  <c r="CB14204" i="1"/>
  <c r="BX14204" i="1" s="1"/>
  <c r="BY14204" i="1" s="1"/>
  <c r="CB14413" i="1"/>
  <c r="BX14413" i="1" s="1"/>
  <c r="BY14413" i="1" s="1"/>
  <c r="CB16059" i="1"/>
  <c r="BX16059" i="1" s="1"/>
  <c r="BY16059" i="1" s="1"/>
  <c r="CB16396" i="1"/>
  <c r="BX16396" i="1" s="1"/>
  <c r="BY16396" i="1" s="1"/>
  <c r="CB14103" i="1"/>
  <c r="BX14103" i="1" s="1"/>
  <c r="BY14103" i="1" s="1"/>
  <c r="CB14118" i="1"/>
  <c r="BX14118" i="1" s="1"/>
  <c r="BY14118" i="1" s="1"/>
  <c r="CB16267" i="1"/>
  <c r="BX16267" i="1" s="1"/>
  <c r="BY16267" i="1" s="1"/>
  <c r="CB16040" i="1"/>
  <c r="BX16040" i="1" s="1"/>
  <c r="BY16040" i="1" s="1"/>
  <c r="CB16445" i="1"/>
  <c r="BX16445" i="1" s="1"/>
  <c r="BY16445" i="1" s="1"/>
  <c r="CB16438" i="1"/>
  <c r="BX16438" i="1" s="1"/>
  <c r="BY16438" i="1" s="1"/>
  <c r="CB14094" i="1"/>
  <c r="BX14094" i="1" s="1"/>
  <c r="BY14094" i="1" s="1"/>
  <c r="CB16228" i="1"/>
  <c r="BX16228" i="1" s="1"/>
  <c r="BY16228" i="1" s="1"/>
  <c r="CB14305" i="1"/>
  <c r="BX14305" i="1" s="1"/>
  <c r="BY14305" i="1" s="1"/>
  <c r="CB16183" i="1"/>
  <c r="BX16183" i="1" s="1"/>
  <c r="BY16183" i="1" s="1"/>
  <c r="CB14259" i="1"/>
  <c r="BX14259" i="1" s="1"/>
  <c r="BY14259" i="1" s="1"/>
  <c r="CB14217" i="1"/>
  <c r="BX14217" i="1" s="1"/>
  <c r="BY14217" i="1" s="1"/>
  <c r="CB16419" i="1"/>
  <c r="BX16419" i="1" s="1"/>
  <c r="BY16419" i="1" s="1"/>
  <c r="CB16464" i="1"/>
  <c r="BX16464" i="1" s="1"/>
  <c r="BY16464" i="1" s="1"/>
  <c r="CB14495" i="1"/>
  <c r="BX14495" i="1" s="1"/>
  <c r="BY14495" i="1" s="1"/>
  <c r="CB21026" i="1"/>
  <c r="BX21026" i="1" s="1"/>
  <c r="BY21026" i="1" s="1"/>
  <c r="CB18673" i="1"/>
  <c r="BX18673" i="1" s="1"/>
  <c r="BY18673" i="1" s="1"/>
  <c r="CB14015" i="1"/>
  <c r="BX14015" i="1" s="1"/>
  <c r="CB16285" i="1"/>
  <c r="BX16285" i="1" s="1"/>
  <c r="BY16285" i="1" s="1"/>
  <c r="CB16149" i="1"/>
  <c r="BX16149" i="1" s="1"/>
  <c r="BY16149" i="1" s="1"/>
  <c r="CB14139" i="1"/>
  <c r="BX14139" i="1" s="1"/>
  <c r="BY14139" i="1" s="1"/>
  <c r="CB16372" i="1"/>
  <c r="BX16372" i="1" s="1"/>
  <c r="BY16372" i="1" s="1"/>
  <c r="CB16424" i="1"/>
  <c r="BX16424" i="1" s="1"/>
  <c r="BY16424" i="1" s="1"/>
  <c r="CB16289" i="1"/>
  <c r="BX16289" i="1" s="1"/>
  <c r="BY16289" i="1" s="1"/>
  <c r="CB14231" i="1"/>
  <c r="BX14231" i="1" s="1"/>
  <c r="BY14231" i="1" s="1"/>
  <c r="CB14089" i="1"/>
  <c r="BX14089" i="1" s="1"/>
  <c r="BY14089" i="1" s="1"/>
  <c r="CB16349" i="1"/>
  <c r="BX16349" i="1" s="1"/>
  <c r="BY16349" i="1" s="1"/>
  <c r="CB14279" i="1"/>
  <c r="BX14279" i="1" s="1"/>
  <c r="BY14279" i="1" s="1"/>
  <c r="CB16045" i="1"/>
  <c r="BX16045" i="1" s="1"/>
  <c r="BY16045" i="1" s="1"/>
  <c r="CB17199" i="1"/>
  <c r="BX17199" i="1" s="1"/>
  <c r="BY17199" i="1" s="1"/>
  <c r="CB17196" i="1"/>
  <c r="BX17196" i="1" s="1"/>
  <c r="BY17196" i="1" s="1"/>
  <c r="CB18642" i="1"/>
  <c r="BX18642" i="1" s="1"/>
  <c r="BY18642" i="1" s="1"/>
  <c r="CB14007" i="1"/>
  <c r="BX14007" i="1" s="1"/>
  <c r="CB16062" i="1"/>
  <c r="BX16062" i="1" s="1"/>
  <c r="BY16062" i="1" s="1"/>
  <c r="CB16275" i="1"/>
  <c r="BX16275" i="1" s="1"/>
  <c r="BY16275" i="1" s="1"/>
  <c r="CB16305" i="1"/>
  <c r="BX16305" i="1" s="1"/>
  <c r="BY16305" i="1" s="1"/>
  <c r="CB14360" i="1"/>
  <c r="BX14360" i="1" s="1"/>
  <c r="BY14360" i="1" s="1"/>
  <c r="CB16446" i="1"/>
  <c r="BX16446" i="1" s="1"/>
  <c r="BY16446" i="1" s="1"/>
  <c r="CB16334" i="1"/>
  <c r="BX16334" i="1" s="1"/>
  <c r="BY16334" i="1" s="1"/>
  <c r="CB14344" i="1"/>
  <c r="BX14344" i="1" s="1"/>
  <c r="BY14344" i="1" s="1"/>
  <c r="CB16435" i="1"/>
  <c r="BX16435" i="1" s="1"/>
  <c r="BY16435" i="1" s="1"/>
  <c r="CB16373" i="1"/>
  <c r="BX16373" i="1" s="1"/>
  <c r="BY16373" i="1" s="1"/>
  <c r="CB14363" i="1"/>
  <c r="BX14363" i="1" s="1"/>
  <c r="BY14363" i="1" s="1"/>
  <c r="CB17190" i="1"/>
  <c r="BX17190" i="1" s="1"/>
  <c r="BY17190" i="1" s="1"/>
  <c r="CB18030" i="1"/>
  <c r="BX18030" i="1" s="1"/>
  <c r="BY18030" i="1" s="1"/>
  <c r="CB21564" i="1"/>
  <c r="BX21564" i="1" s="1"/>
  <c r="CB16063" i="1"/>
  <c r="BX16063" i="1" s="1"/>
  <c r="BY16063" i="1" s="1"/>
  <c r="CB16310" i="1"/>
  <c r="BX16310" i="1" s="1"/>
  <c r="BY16310" i="1" s="1"/>
  <c r="CB16279" i="1"/>
  <c r="BX16279" i="1" s="1"/>
  <c r="BY16279" i="1" s="1"/>
  <c r="CB14274" i="1"/>
  <c r="BX14274" i="1" s="1"/>
  <c r="BY14274" i="1" s="1"/>
  <c r="CB14449" i="1"/>
  <c r="BX14449" i="1" s="1"/>
  <c r="BY14449" i="1" s="1"/>
  <c r="CB14208" i="1"/>
  <c r="BX14208" i="1" s="1"/>
  <c r="BY14208" i="1" s="1"/>
  <c r="CB16013" i="1"/>
  <c r="BX16013" i="1" s="1"/>
  <c r="CB14142" i="1"/>
  <c r="BX14142" i="1" s="1"/>
  <c r="BY14142" i="1" s="1"/>
  <c r="CB16269" i="1"/>
  <c r="BX16269" i="1" s="1"/>
  <c r="BY16269" i="1" s="1"/>
  <c r="CB14315" i="1"/>
  <c r="BX14315" i="1" s="1"/>
  <c r="BY14315" i="1" s="1"/>
  <c r="CB20024" i="1"/>
  <c r="BX20024" i="1" s="1"/>
  <c r="BY20024" i="1" s="1"/>
  <c r="CB19513" i="1"/>
  <c r="BX19513" i="1" s="1"/>
  <c r="BY19513" i="1" s="1"/>
  <c r="CB18544" i="1"/>
  <c r="BX18544" i="1" s="1"/>
  <c r="BY18544" i="1" s="1"/>
  <c r="CB14372" i="1"/>
  <c r="BX14372" i="1" s="1"/>
  <c r="BY14372" i="1" s="1"/>
  <c r="CB16494" i="1"/>
  <c r="BX16494" i="1" s="1"/>
  <c r="BY16494" i="1" s="1"/>
  <c r="CB16309" i="1"/>
  <c r="BX16309" i="1" s="1"/>
  <c r="BY16309" i="1" s="1"/>
  <c r="CB14479" i="1"/>
  <c r="BX14479" i="1" s="1"/>
  <c r="BY14479" i="1" s="1"/>
  <c r="CB16225" i="1"/>
  <c r="BX16225" i="1" s="1"/>
  <c r="BY16225" i="1" s="1"/>
  <c r="CB16282" i="1"/>
  <c r="BX16282" i="1" s="1"/>
  <c r="BY16282" i="1" s="1"/>
  <c r="CB14302" i="1"/>
  <c r="BX14302" i="1" s="1"/>
  <c r="BY14302" i="1" s="1"/>
  <c r="CB14415" i="1"/>
  <c r="BX14415" i="1" s="1"/>
  <c r="BY14415" i="1" s="1"/>
  <c r="CB14395" i="1"/>
  <c r="BX14395" i="1" s="1"/>
  <c r="BY14395" i="1" s="1"/>
  <c r="CB14068" i="1"/>
  <c r="BX14068" i="1" s="1"/>
  <c r="BY14068" i="1" s="1"/>
  <c r="CB16105" i="1"/>
  <c r="BX16105" i="1" s="1"/>
  <c r="BY16105" i="1" s="1"/>
  <c r="CB18022" i="1"/>
  <c r="BX18022" i="1" s="1"/>
  <c r="BY18022" i="1" s="1"/>
  <c r="CB20095" i="1"/>
  <c r="BX20095" i="1" s="1"/>
  <c r="BY20095" i="1" s="1"/>
  <c r="CB17570" i="1"/>
  <c r="BX17570" i="1" s="1"/>
  <c r="BY17570" i="1" s="1"/>
  <c r="CB14151" i="1"/>
  <c r="BX14151" i="1" s="1"/>
  <c r="BY14151" i="1" s="1"/>
  <c r="CB14244" i="1"/>
  <c r="BX14244" i="1" s="1"/>
  <c r="BY14244" i="1" s="1"/>
  <c r="CB16255" i="1"/>
  <c r="BX16255" i="1" s="1"/>
  <c r="BY16255" i="1" s="1"/>
  <c r="CB16395" i="1"/>
  <c r="BX16395" i="1" s="1"/>
  <c r="BY16395" i="1" s="1"/>
  <c r="CB14400" i="1"/>
  <c r="BX14400" i="1" s="1"/>
  <c r="BY14400" i="1" s="1"/>
  <c r="CB16144" i="1"/>
  <c r="BX16144" i="1" s="1"/>
  <c r="BY16144" i="1" s="1"/>
  <c r="CB14260" i="1"/>
  <c r="BX14260" i="1" s="1"/>
  <c r="BY14260" i="1" s="1"/>
  <c r="CB14313" i="1"/>
  <c r="BX14313" i="1" s="1"/>
  <c r="BY14313" i="1" s="1"/>
  <c r="CB16023" i="1"/>
  <c r="BX16023" i="1" s="1"/>
  <c r="BY16023" i="1" s="1"/>
  <c r="CB14349" i="1"/>
  <c r="BX14349" i="1" s="1"/>
  <c r="BY14349" i="1" s="1"/>
  <c r="CB14424" i="1"/>
  <c r="BX14424" i="1" s="1"/>
  <c r="BY14424" i="1" s="1"/>
  <c r="CB14484" i="1"/>
  <c r="BX14484" i="1" s="1"/>
  <c r="BY14484" i="1" s="1"/>
  <c r="CB14306" i="1"/>
  <c r="BX14306" i="1" s="1"/>
  <c r="BY14306" i="1" s="1"/>
  <c r="CB16262" i="1"/>
  <c r="BX16262" i="1" s="1"/>
  <c r="BY16262" i="1" s="1"/>
  <c r="CB14422" i="1"/>
  <c r="BX14422" i="1" s="1"/>
  <c r="BY14422" i="1" s="1"/>
  <c r="CB14108" i="1"/>
  <c r="BX14108" i="1" s="1"/>
  <c r="BY14108" i="1" s="1"/>
  <c r="CB14245" i="1"/>
  <c r="BX14245" i="1" s="1"/>
  <c r="BY14245" i="1" s="1"/>
  <c r="CB16092" i="1"/>
  <c r="BX16092" i="1" s="1"/>
  <c r="BY16092" i="1" s="1"/>
  <c r="CB16170" i="1"/>
  <c r="BX16170" i="1" s="1"/>
  <c r="BY16170" i="1" s="1"/>
  <c r="CB14175" i="1"/>
  <c r="BX14175" i="1" s="1"/>
  <c r="BY14175" i="1" s="1"/>
  <c r="CB16167" i="1"/>
  <c r="BX16167" i="1" s="1"/>
  <c r="BY16167" i="1" s="1"/>
  <c r="CB14138" i="1"/>
  <c r="BX14138" i="1" s="1"/>
  <c r="BY14138" i="1" s="1"/>
  <c r="CB14111" i="1"/>
  <c r="BX14111" i="1" s="1"/>
  <c r="BY14111" i="1" s="1"/>
  <c r="CB14460" i="1"/>
  <c r="BX14460" i="1" s="1"/>
  <c r="BY14460" i="1" s="1"/>
  <c r="CB14475" i="1"/>
  <c r="BX14475" i="1" s="1"/>
  <c r="BY14475" i="1" s="1"/>
  <c r="CB16403" i="1"/>
  <c r="BX16403" i="1" s="1"/>
  <c r="BY16403" i="1" s="1"/>
  <c r="CB16484" i="1"/>
  <c r="BX16484" i="1" s="1"/>
  <c r="BY16484" i="1" s="1"/>
  <c r="CB21055" i="1"/>
  <c r="BX21055" i="1" s="1"/>
  <c r="BY21055" i="1" s="1"/>
  <c r="CB19524" i="1"/>
  <c r="BX19524" i="1" s="1"/>
  <c r="BY19524" i="1" s="1"/>
  <c r="CB14096" i="1"/>
  <c r="BX14096" i="1" s="1"/>
  <c r="BY14096" i="1" s="1"/>
  <c r="CB16035" i="1"/>
  <c r="BX16035" i="1" s="1"/>
  <c r="BY16035" i="1" s="1"/>
  <c r="CB14237" i="1"/>
  <c r="BX14237" i="1" s="1"/>
  <c r="BY14237" i="1" s="1"/>
  <c r="CB16236" i="1"/>
  <c r="BX16236" i="1" s="1"/>
  <c r="BY16236" i="1" s="1"/>
  <c r="CB16400" i="1"/>
  <c r="BX16400" i="1" s="1"/>
  <c r="BY16400" i="1" s="1"/>
  <c r="CB14320" i="1"/>
  <c r="BX14320" i="1" s="1"/>
  <c r="BY14320" i="1" s="1"/>
  <c r="CB14135" i="1"/>
  <c r="BX14135" i="1" s="1"/>
  <c r="BY14135" i="1" s="1"/>
  <c r="CB14276" i="1"/>
  <c r="BX14276" i="1" s="1"/>
  <c r="BY14276" i="1" s="1"/>
  <c r="CB14438" i="1"/>
  <c r="BX14438" i="1" s="1"/>
  <c r="BY14438" i="1" s="1"/>
  <c r="CB14219" i="1"/>
  <c r="BX14219" i="1" s="1"/>
  <c r="BY14219" i="1" s="1"/>
  <c r="CB16100" i="1"/>
  <c r="BX16100" i="1" s="1"/>
  <c r="BY16100" i="1" s="1"/>
  <c r="CB14378" i="1"/>
  <c r="BX14378" i="1" s="1"/>
  <c r="BY14378" i="1" s="1"/>
  <c r="CB17085" i="1"/>
  <c r="BX17085" i="1" s="1"/>
  <c r="BY17085" i="1" s="1"/>
  <c r="CB16342" i="1"/>
  <c r="BX16342" i="1" s="1"/>
  <c r="BY16342" i="1" s="1"/>
  <c r="CB18027" i="1"/>
  <c r="BX18027" i="1" s="1"/>
  <c r="BY18027" i="1" s="1"/>
  <c r="CB16340" i="1"/>
  <c r="BX16340" i="1" s="1"/>
  <c r="BY16340" i="1" s="1"/>
  <c r="CB14206" i="1"/>
  <c r="BX14206" i="1" s="1"/>
  <c r="BY14206" i="1" s="1"/>
  <c r="CB16462" i="1"/>
  <c r="BX16462" i="1" s="1"/>
  <c r="BY16462" i="1" s="1"/>
  <c r="CB16213" i="1"/>
  <c r="BX16213" i="1" s="1"/>
  <c r="BY16213" i="1" s="1"/>
  <c r="CB16259" i="1"/>
  <c r="BX16259" i="1" s="1"/>
  <c r="BY16259" i="1" s="1"/>
  <c r="CB16247" i="1"/>
  <c r="BX16247" i="1" s="1"/>
  <c r="BY16247" i="1" s="1"/>
  <c r="CB16456" i="1"/>
  <c r="BX16456" i="1" s="1"/>
  <c r="BY16456" i="1" s="1"/>
  <c r="CB16341" i="1"/>
  <c r="BX16341" i="1" s="1"/>
  <c r="BY16341" i="1" s="1"/>
  <c r="CB16118" i="1"/>
  <c r="BX16118" i="1" s="1"/>
  <c r="BY16118" i="1" s="1"/>
  <c r="CB16117" i="1"/>
  <c r="BX16117" i="1" s="1"/>
  <c r="BY16117" i="1" s="1"/>
  <c r="CB14077" i="1"/>
  <c r="BX14077" i="1" s="1"/>
  <c r="BY14077" i="1" s="1"/>
  <c r="CB21022" i="1"/>
  <c r="BX21022" i="1" s="1"/>
  <c r="BY21022" i="1" s="1"/>
  <c r="CB19514" i="1"/>
  <c r="BX19514" i="1" s="1"/>
  <c r="BY19514" i="1" s="1"/>
  <c r="CB18528" i="1"/>
  <c r="BX18528" i="1" s="1"/>
  <c r="BY18528" i="1" s="1"/>
  <c r="CB14288" i="1"/>
  <c r="BX14288" i="1" s="1"/>
  <c r="BY14288" i="1" s="1"/>
  <c r="CB14427" i="1"/>
  <c r="BX14427" i="1" s="1"/>
  <c r="BY14427" i="1" s="1"/>
  <c r="CB14048" i="1"/>
  <c r="BX14048" i="1" s="1"/>
  <c r="CB16234" i="1"/>
  <c r="BX16234" i="1" s="1"/>
  <c r="BY16234" i="1" s="1"/>
  <c r="CB16030" i="1"/>
  <c r="BX16030" i="1" s="1"/>
  <c r="BY16030" i="1" s="1"/>
  <c r="CB16487" i="1"/>
  <c r="BX16487" i="1" s="1"/>
  <c r="BY16487" i="1" s="1"/>
  <c r="CB14181" i="1"/>
  <c r="BX14181" i="1" s="1"/>
  <c r="BY14181" i="1" s="1"/>
  <c r="CB14085" i="1"/>
  <c r="BX14085" i="1" s="1"/>
  <c r="BY14085" i="1" s="1"/>
  <c r="CB14145" i="1"/>
  <c r="BX14145" i="1" s="1"/>
  <c r="BY14145" i="1" s="1"/>
  <c r="CB21029" i="1"/>
  <c r="BX21029" i="1" s="1"/>
  <c r="BY21029" i="1" s="1"/>
  <c r="CB21058" i="1"/>
  <c r="BX21058" i="1" s="1"/>
  <c r="BY21058" i="1" s="1"/>
  <c r="CB17151" i="1"/>
  <c r="BX17151" i="1" s="1"/>
  <c r="BY17151" i="1" s="1"/>
  <c r="CB16453" i="1"/>
  <c r="BX16453" i="1" s="1"/>
  <c r="BY16453" i="1" s="1"/>
  <c r="CB16079" i="1"/>
  <c r="BX16079" i="1" s="1"/>
  <c r="BY16079" i="1" s="1"/>
  <c r="CB16318" i="1"/>
  <c r="BX16318" i="1" s="1"/>
  <c r="BY16318" i="1" s="1"/>
  <c r="CB16374" i="1"/>
  <c r="BX16374" i="1" s="1"/>
  <c r="BY16374" i="1" s="1"/>
  <c r="CB16128" i="1"/>
  <c r="BX16128" i="1" s="1"/>
  <c r="BY16128" i="1" s="1"/>
  <c r="CB14030" i="1"/>
  <c r="BX14030" i="1" s="1"/>
  <c r="CB14253" i="1"/>
  <c r="BX14253" i="1" s="1"/>
  <c r="BY14253" i="1" s="1"/>
  <c r="CB14461" i="1"/>
  <c r="BX14461" i="1" s="1"/>
  <c r="BY14461" i="1" s="1"/>
  <c r="CB14441" i="1"/>
  <c r="BX14441" i="1" s="1"/>
  <c r="BY14441" i="1" s="1"/>
  <c r="CB14136" i="1"/>
  <c r="BX14136" i="1" s="1"/>
  <c r="BY14136" i="1" s="1"/>
  <c r="CB14470" i="1"/>
  <c r="BX14470" i="1" s="1"/>
  <c r="BY14470" i="1" s="1"/>
  <c r="CB16352" i="1"/>
  <c r="BX16352" i="1" s="1"/>
  <c r="BY16352" i="1" s="1"/>
  <c r="CB18187" i="1"/>
  <c r="BX18187" i="1" s="1"/>
  <c r="BY18187" i="1" s="1"/>
  <c r="CB17139" i="1"/>
  <c r="BX17139" i="1" s="1"/>
  <c r="BY17139" i="1" s="1"/>
  <c r="CB21565" i="1"/>
  <c r="BX21565" i="1" s="1"/>
  <c r="CB16261" i="1"/>
  <c r="BX16261" i="1" s="1"/>
  <c r="BY16261" i="1" s="1"/>
  <c r="CB14401" i="1"/>
  <c r="BX14401" i="1" s="1"/>
  <c r="BY14401" i="1" s="1"/>
  <c r="CB16041" i="1"/>
  <c r="BX16041" i="1" s="1"/>
  <c r="BY16041" i="1" s="1"/>
  <c r="CB16232" i="1"/>
  <c r="BX16232" i="1" s="1"/>
  <c r="BY16232" i="1" s="1"/>
  <c r="CB16104" i="1"/>
  <c r="BX16104" i="1" s="1"/>
  <c r="BY16104" i="1" s="1"/>
  <c r="CB14009" i="1"/>
  <c r="BX14009" i="1" s="1"/>
  <c r="CB14163" i="1"/>
  <c r="BX14163" i="1" s="1"/>
  <c r="BY14163" i="1" s="1"/>
  <c r="CB16081" i="1"/>
  <c r="BX16081" i="1" s="1"/>
  <c r="BY16081" i="1" s="1"/>
  <c r="CB14093" i="1"/>
  <c r="BX14093" i="1" s="1"/>
  <c r="BY14093" i="1" s="1"/>
  <c r="CB14243" i="1"/>
  <c r="BX14243" i="1" s="1"/>
  <c r="BY14243" i="1" s="1"/>
  <c r="CB14474" i="1"/>
  <c r="BX14474" i="1" s="1"/>
  <c r="BY14474" i="1" s="1"/>
  <c r="CB14324" i="1"/>
  <c r="BX14324" i="1" s="1"/>
  <c r="BY14324" i="1" s="1"/>
  <c r="CB14343" i="1"/>
  <c r="BX14343" i="1" s="1"/>
  <c r="BY14343" i="1" s="1"/>
  <c r="CB14399" i="1"/>
  <c r="BX14399" i="1" s="1"/>
  <c r="BY14399" i="1" s="1"/>
  <c r="CB16122" i="1"/>
  <c r="BX16122" i="1" s="1"/>
  <c r="BY16122" i="1" s="1"/>
  <c r="CB16470" i="1"/>
  <c r="BX16470" i="1" s="1"/>
  <c r="BY16470" i="1" s="1"/>
  <c r="CB14491" i="1"/>
  <c r="BX14491" i="1" s="1"/>
  <c r="BY14491" i="1" s="1"/>
  <c r="CB16386" i="1"/>
  <c r="BX16386" i="1" s="1"/>
  <c r="BY16386" i="1" s="1"/>
  <c r="CB16132" i="1"/>
  <c r="BX16132" i="1" s="1"/>
  <c r="BY16132" i="1" s="1"/>
  <c r="CB14264" i="1"/>
  <c r="BX14264" i="1" s="1"/>
  <c r="BY14264" i="1" s="1"/>
  <c r="CB16064" i="1"/>
  <c r="BX16064" i="1" s="1"/>
  <c r="BY16064" i="1" s="1"/>
  <c r="CB16370" i="1"/>
  <c r="BX16370" i="1" s="1"/>
  <c r="BY16370" i="1" s="1"/>
  <c r="CB16134" i="1"/>
  <c r="BX16134" i="1" s="1"/>
  <c r="BY16134" i="1" s="1"/>
  <c r="CB14308" i="1"/>
  <c r="BX14308" i="1" s="1"/>
  <c r="BY14308" i="1" s="1"/>
  <c r="CB14091" i="1"/>
  <c r="BX14091" i="1" s="1"/>
  <c r="BY14091" i="1" s="1"/>
  <c r="CB14076" i="1"/>
  <c r="BX14076" i="1" s="1"/>
  <c r="BY14076" i="1" s="1"/>
  <c r="CB14383" i="1"/>
  <c r="BX14383" i="1" s="1"/>
  <c r="BY14383" i="1" s="1"/>
  <c r="CB14309" i="1"/>
  <c r="BX14309" i="1" s="1"/>
  <c r="BY14309" i="1" s="1"/>
  <c r="CB21571" i="1"/>
  <c r="BX21571" i="1" s="1"/>
  <c r="CB18535" i="1"/>
  <c r="BX18535" i="1" s="1"/>
  <c r="BY18535" i="1" s="1"/>
  <c r="CB16107" i="1"/>
  <c r="BX16107" i="1" s="1"/>
  <c r="BY16107" i="1" s="1"/>
  <c r="CB14084" i="1"/>
  <c r="BX14084" i="1" s="1"/>
  <c r="BY14084" i="1" s="1"/>
  <c r="CB16357" i="1"/>
  <c r="BX16357" i="1" s="1"/>
  <c r="BY16357" i="1" s="1"/>
  <c r="CB16197" i="1"/>
  <c r="BX16197" i="1" s="1"/>
  <c r="BY16197" i="1" s="1"/>
  <c r="CB16412" i="1"/>
  <c r="BX16412" i="1" s="1"/>
  <c r="BY16412" i="1" s="1"/>
  <c r="CB14241" i="1"/>
  <c r="BX14241" i="1" s="1"/>
  <c r="BY14241" i="1" s="1"/>
  <c r="CB14417" i="1"/>
  <c r="BX14417" i="1" s="1"/>
  <c r="BY14417" i="1" s="1"/>
  <c r="CB14342" i="1"/>
  <c r="BX14342" i="1" s="1"/>
  <c r="BY14342" i="1" s="1"/>
  <c r="CB14120" i="1"/>
  <c r="BX14120" i="1" s="1"/>
  <c r="BY14120" i="1" s="1"/>
  <c r="CB16297" i="1"/>
  <c r="BX16297" i="1" s="1"/>
  <c r="BY16297" i="1" s="1"/>
  <c r="CB16208" i="1"/>
  <c r="BX16208" i="1" s="1"/>
  <c r="BY16208" i="1" s="1"/>
  <c r="CB16215" i="1"/>
  <c r="BX16215" i="1" s="1"/>
  <c r="BY16215" i="1" s="1"/>
  <c r="CB17540" i="1"/>
  <c r="BX17540" i="1" s="1"/>
  <c r="BY17540" i="1" s="1"/>
  <c r="CB21574" i="1"/>
  <c r="BX21574" i="1" s="1"/>
  <c r="CB20100" i="1"/>
  <c r="BX20100" i="1" s="1"/>
  <c r="BY20100" i="1" s="1"/>
  <c r="CB14025" i="1"/>
  <c r="BX14025" i="1" s="1"/>
  <c r="CB16257" i="1"/>
  <c r="BX16257" i="1" s="1"/>
  <c r="BY16257" i="1" s="1"/>
  <c r="CB16080" i="1"/>
  <c r="BX16080" i="1" s="1"/>
  <c r="BY16080" i="1" s="1"/>
  <c r="CB14454" i="1"/>
  <c r="BX14454" i="1" s="1"/>
  <c r="BY14454" i="1" s="1"/>
  <c r="CB16015" i="1"/>
  <c r="BX16015" i="1" s="1"/>
  <c r="BY16015" i="1" s="1"/>
  <c r="CB14170" i="1"/>
  <c r="BX14170" i="1" s="1"/>
  <c r="BY14170" i="1" s="1"/>
  <c r="CB14056" i="1"/>
  <c r="BX14056" i="1" s="1"/>
  <c r="BY14056" i="1" s="1"/>
  <c r="CB16426" i="1"/>
  <c r="BX16426" i="1" s="1"/>
  <c r="BY16426" i="1" s="1"/>
  <c r="CB16108" i="1"/>
  <c r="BX16108" i="1" s="1"/>
  <c r="BY16108" i="1" s="1"/>
  <c r="CB14435" i="1"/>
  <c r="BX14435" i="1" s="1"/>
  <c r="BY14435" i="1" s="1"/>
  <c r="CB14070" i="1"/>
  <c r="BX14070" i="1" s="1"/>
  <c r="BY14070" i="1" s="1"/>
  <c r="CB21032" i="1"/>
  <c r="BX21032" i="1" s="1"/>
  <c r="BY21032" i="1" s="1"/>
  <c r="CB19517" i="1"/>
  <c r="BX19517" i="1" s="1"/>
  <c r="BY19517" i="1" s="1"/>
  <c r="CB21023" i="1"/>
  <c r="BX21023" i="1" s="1"/>
  <c r="BY21023" i="1" s="1"/>
  <c r="CB16428" i="1"/>
  <c r="BX16428" i="1" s="1"/>
  <c r="BY16428" i="1" s="1"/>
  <c r="CB16328" i="1"/>
  <c r="BX16328" i="1" s="1"/>
  <c r="BY16328" i="1" s="1"/>
  <c r="CB14304" i="1"/>
  <c r="BX14304" i="1" s="1"/>
  <c r="BY14304" i="1" s="1"/>
  <c r="CB14165" i="1"/>
  <c r="BX14165" i="1" s="1"/>
  <c r="BY14165" i="1" s="1"/>
  <c r="CB14469" i="1"/>
  <c r="BX14469" i="1" s="1"/>
  <c r="BY14469" i="1" s="1"/>
  <c r="CB14338" i="1"/>
  <c r="BX14338" i="1" s="1"/>
  <c r="BY14338" i="1" s="1"/>
  <c r="CB14339" i="1"/>
  <c r="BX14339" i="1" s="1"/>
  <c r="BY14339" i="1" s="1"/>
  <c r="CB14316" i="1"/>
  <c r="BX14316" i="1" s="1"/>
  <c r="BY14316" i="1" s="1"/>
  <c r="CB16235" i="1"/>
  <c r="BX16235" i="1" s="1"/>
  <c r="BY16235" i="1" s="1"/>
  <c r="CB16008" i="1"/>
  <c r="BX16008" i="1" s="1"/>
  <c r="CB18031" i="1"/>
  <c r="BX18031" i="1" s="1"/>
  <c r="BY18031" i="1" s="1"/>
  <c r="CB17079" i="1"/>
  <c r="BX17079" i="1" s="1"/>
  <c r="BY17079" i="1" s="1"/>
  <c r="CB16266" i="1"/>
  <c r="BX16266" i="1" s="1"/>
  <c r="BY16266" i="1" s="1"/>
  <c r="CB16472" i="1"/>
  <c r="BX16472" i="1" s="1"/>
  <c r="BY16472" i="1" s="1"/>
  <c r="CB14117" i="1"/>
  <c r="BX14117" i="1" s="1"/>
  <c r="BY14117" i="1" s="1"/>
  <c r="CB16466" i="1"/>
  <c r="BX16466" i="1" s="1"/>
  <c r="BY16466" i="1" s="1"/>
  <c r="CB14152" i="1"/>
  <c r="BX14152" i="1" s="1"/>
  <c r="BY14152" i="1" s="1"/>
  <c r="CB16084" i="1"/>
  <c r="BX16084" i="1" s="1"/>
  <c r="BY16084" i="1" s="1"/>
  <c r="CB14026" i="1"/>
  <c r="BX14026" i="1" s="1"/>
  <c r="CB16454" i="1"/>
  <c r="BX16454" i="1" s="1"/>
  <c r="BY16454" i="1" s="1"/>
  <c r="CB14487" i="1"/>
  <c r="BX14487" i="1" s="1"/>
  <c r="BY14487" i="1" s="1"/>
  <c r="CB14121" i="1"/>
  <c r="BX14121" i="1" s="1"/>
  <c r="BY14121" i="1" s="1"/>
  <c r="CB16393" i="1"/>
  <c r="BX16393" i="1" s="1"/>
  <c r="BY16393" i="1" s="1"/>
  <c r="CB17016" i="1"/>
  <c r="BX17016" i="1" s="1"/>
  <c r="BY17016" i="1" s="1"/>
  <c r="CB19519" i="1"/>
  <c r="BX19519" i="1" s="1"/>
  <c r="BY19519" i="1" s="1"/>
  <c r="CB17193" i="1"/>
  <c r="BX17193" i="1" s="1"/>
  <c r="BY17193" i="1" s="1"/>
  <c r="CB16460" i="1"/>
  <c r="BX16460" i="1" s="1"/>
  <c r="BY16460" i="1" s="1"/>
  <c r="CB16164" i="1"/>
  <c r="BX16164" i="1" s="1"/>
  <c r="BY16164" i="1" s="1"/>
  <c r="CB16300" i="1"/>
  <c r="BX16300" i="1" s="1"/>
  <c r="BY16300" i="1" s="1"/>
  <c r="CB16369" i="1"/>
  <c r="BX16369" i="1" s="1"/>
  <c r="BY16369" i="1" s="1"/>
  <c r="CB16099" i="1"/>
  <c r="BX16099" i="1" s="1"/>
  <c r="BY16099" i="1" s="1"/>
  <c r="CB14482" i="1"/>
  <c r="BX14482" i="1" s="1"/>
  <c r="BY14482" i="1" s="1"/>
  <c r="CB14373" i="1"/>
  <c r="BX14373" i="1" s="1"/>
  <c r="BY14373" i="1" s="1"/>
  <c r="CB16042" i="1"/>
  <c r="BX16042" i="1" s="1"/>
  <c r="BY16042" i="1" s="1"/>
  <c r="CB16168" i="1"/>
  <c r="BX16168" i="1" s="1"/>
  <c r="BY16168" i="1" s="1"/>
  <c r="CB16246" i="1"/>
  <c r="BX16246" i="1" s="1"/>
  <c r="BY16246" i="1" s="1"/>
  <c r="CB14043" i="1"/>
  <c r="BX14043" i="1" s="1"/>
  <c r="CB14191" i="1"/>
  <c r="BX14191" i="1" s="1"/>
  <c r="BY14191" i="1" s="1"/>
  <c r="CB16204" i="1"/>
  <c r="BX16204" i="1" s="1"/>
  <c r="BY16204" i="1" s="1"/>
  <c r="CB16355" i="1"/>
  <c r="BX16355" i="1" s="1"/>
  <c r="BY16355" i="1" s="1"/>
  <c r="CB14099" i="1"/>
  <c r="BX14099" i="1" s="1"/>
  <c r="BY14099" i="1" s="1"/>
  <c r="CB14476" i="1"/>
  <c r="BX14476" i="1" s="1"/>
  <c r="BY14476" i="1" s="1"/>
  <c r="CB14018" i="1"/>
  <c r="BX14018" i="1" s="1"/>
  <c r="CB16051" i="1"/>
  <c r="BX16051" i="1" s="1"/>
  <c r="BY16051" i="1" s="1"/>
  <c r="CB14300" i="1"/>
  <c r="BX14300" i="1" s="1"/>
  <c r="BY14300" i="1" s="1"/>
  <c r="CB16053" i="1"/>
  <c r="BX16053" i="1" s="1"/>
  <c r="BY16053" i="1" s="1"/>
  <c r="CB14090" i="1"/>
  <c r="BX14090" i="1" s="1"/>
  <c r="BY14090" i="1" s="1"/>
  <c r="CB14016" i="1"/>
  <c r="BX14016" i="1" s="1"/>
  <c r="CB14166" i="1"/>
  <c r="BX14166" i="1" s="1"/>
  <c r="BY14166" i="1" s="1"/>
  <c r="CB16392" i="1"/>
  <c r="BX16392" i="1" s="1"/>
  <c r="BY16392" i="1" s="1"/>
  <c r="CB16311" i="1"/>
  <c r="BX16311" i="1" s="1"/>
  <c r="BY16311" i="1" s="1"/>
  <c r="CB16229" i="1"/>
  <c r="BX16229" i="1" s="1"/>
  <c r="BY16229" i="1" s="1"/>
  <c r="CB14261" i="1"/>
  <c r="BX14261" i="1" s="1"/>
  <c r="BY14261" i="1" s="1"/>
  <c r="CB16329" i="1"/>
  <c r="BX16329" i="1" s="1"/>
  <c r="BY16329" i="1" s="1"/>
  <c r="CB16467" i="1"/>
  <c r="BX16467" i="1" s="1"/>
  <c r="BY16467" i="1" s="1"/>
  <c r="CB14185" i="1"/>
  <c r="BX14185" i="1" s="1"/>
  <c r="BY14185" i="1" s="1"/>
  <c r="CB14222" i="1"/>
  <c r="BX14222" i="1" s="1"/>
  <c r="BY14222" i="1" s="1"/>
  <c r="CB18633" i="1"/>
  <c r="BX18633" i="1" s="1"/>
  <c r="BY18633" i="1" s="1"/>
  <c r="CB19567" i="1"/>
  <c r="BX19567" i="1" s="1"/>
  <c r="BY19567" i="1" s="1"/>
  <c r="CB14037" i="1"/>
  <c r="BX14037" i="1" s="1"/>
  <c r="CB16223" i="1"/>
  <c r="BX16223" i="1" s="1"/>
  <c r="BY16223" i="1" s="1"/>
  <c r="CB14119" i="1"/>
  <c r="BX14119" i="1" s="1"/>
  <c r="BY14119" i="1" s="1"/>
  <c r="CB16182" i="1"/>
  <c r="BX16182" i="1" s="1"/>
  <c r="BY16182" i="1" s="1"/>
  <c r="CB14215" i="1"/>
  <c r="BX14215" i="1" s="1"/>
  <c r="BY14215" i="1" s="1"/>
  <c r="CB16345" i="1"/>
  <c r="BX16345" i="1" s="1"/>
  <c r="BY16345" i="1" s="1"/>
  <c r="CB16127" i="1"/>
  <c r="BX16127" i="1" s="1"/>
  <c r="BY16127" i="1" s="1"/>
  <c r="CB14367" i="1"/>
  <c r="BX14367" i="1" s="1"/>
  <c r="BY14367" i="1" s="1"/>
  <c r="CB14494" i="1"/>
  <c r="BX14494" i="1" s="1"/>
  <c r="BY14494" i="1" s="1"/>
  <c r="CB16178" i="1"/>
  <c r="BX16178" i="1" s="1"/>
  <c r="BY16178" i="1" s="1"/>
  <c r="CB16268" i="1"/>
  <c r="BX16268" i="1" s="1"/>
  <c r="BY16268" i="1" s="1"/>
  <c r="CB16091" i="1"/>
  <c r="BX16091" i="1" s="1"/>
  <c r="BY16091" i="1" s="1"/>
  <c r="CB20064" i="1"/>
  <c r="BX20064" i="1" s="1"/>
  <c r="BY20064" i="1" s="1"/>
  <c r="CB20088" i="1"/>
  <c r="BX20088" i="1" s="1"/>
  <c r="BY20088" i="1" s="1"/>
  <c r="CB14054" i="1"/>
  <c r="BX14054" i="1" s="1"/>
  <c r="CB14369" i="1"/>
  <c r="BX14369" i="1" s="1"/>
  <c r="BY14369" i="1" s="1"/>
  <c r="CB14112" i="1"/>
  <c r="BX14112" i="1" s="1"/>
  <c r="BY14112" i="1" s="1"/>
  <c r="CB14080" i="1"/>
  <c r="BX14080" i="1" s="1"/>
  <c r="BY14080" i="1" s="1"/>
  <c r="CB14233" i="1"/>
  <c r="BX14233" i="1" s="1"/>
  <c r="BY14233" i="1" s="1"/>
  <c r="CB14477" i="1"/>
  <c r="BX14477" i="1" s="1"/>
  <c r="BY14477" i="1" s="1"/>
  <c r="CB16087" i="1"/>
  <c r="BX16087" i="1" s="1"/>
  <c r="BY16087" i="1" s="1"/>
  <c r="CB16496" i="1"/>
  <c r="BX16496" i="1" s="1"/>
  <c r="BY16496" i="1" s="1"/>
  <c r="CB16044" i="1"/>
  <c r="BX16044" i="1" s="1"/>
  <c r="BY16044" i="1" s="1"/>
  <c r="CB16240" i="1"/>
  <c r="BX16240" i="1" s="1"/>
  <c r="BY16240" i="1" s="1"/>
  <c r="CB16479" i="1"/>
  <c r="BX16479" i="1" s="1"/>
  <c r="BY16479" i="1" s="1"/>
  <c r="CB14412" i="1"/>
  <c r="BX14412" i="1" s="1"/>
  <c r="BY14412" i="1" s="1"/>
  <c r="CB17133" i="1"/>
  <c r="BX17133" i="1" s="1"/>
  <c r="BY17133" i="1" s="1"/>
  <c r="CB18174" i="1"/>
  <c r="BX18174" i="1" s="1"/>
  <c r="BY18174" i="1" s="1"/>
  <c r="CB20018" i="1"/>
  <c r="BX20018" i="1" s="1"/>
  <c r="BY20018" i="1" s="1"/>
  <c r="CB16102" i="1"/>
  <c r="BX16102" i="1" s="1"/>
  <c r="BY16102" i="1" s="1"/>
  <c r="CB14078" i="1"/>
  <c r="BX14078" i="1" s="1"/>
  <c r="BY14078" i="1" s="1"/>
  <c r="CB14195" i="1"/>
  <c r="BX14195" i="1" s="1"/>
  <c r="BY14195" i="1" s="1"/>
  <c r="CB14298" i="1"/>
  <c r="BX14298" i="1" s="1"/>
  <c r="BY14298" i="1" s="1"/>
  <c r="CB14182" i="1"/>
  <c r="BX14182" i="1" s="1"/>
  <c r="BY14182" i="1" s="1"/>
  <c r="CB16434" i="1"/>
  <c r="BX16434" i="1" s="1"/>
  <c r="BY16434" i="1" s="1"/>
  <c r="CB14496" i="1"/>
  <c r="BX14496" i="1" s="1"/>
  <c r="BY14496" i="1" s="1"/>
  <c r="CB16243" i="1"/>
  <c r="BX16243" i="1" s="1"/>
  <c r="BY16243" i="1" s="1"/>
  <c r="CB14389" i="1"/>
  <c r="BX14389" i="1" s="1"/>
  <c r="BY14389" i="1" s="1"/>
  <c r="CB21538" i="1"/>
  <c r="BX21538" i="1" s="1"/>
  <c r="CB20091" i="1"/>
  <c r="BX20091" i="1" s="1"/>
  <c r="BY20091" i="1" s="1"/>
  <c r="CB21015" i="1"/>
  <c r="BX21015" i="1" s="1"/>
  <c r="BY21015" i="1" s="1"/>
  <c r="CB14081" i="1"/>
  <c r="BX14081" i="1" s="1"/>
  <c r="BY14081" i="1" s="1"/>
  <c r="CB14471" i="1"/>
  <c r="BX14471" i="1" s="1"/>
  <c r="BY14471" i="1" s="1"/>
  <c r="CB16165" i="1"/>
  <c r="BX16165" i="1" s="1"/>
  <c r="BY16165" i="1" s="1"/>
  <c r="CB16308" i="1"/>
  <c r="BX16308" i="1" s="1"/>
  <c r="BY16308" i="1" s="1"/>
  <c r="CB14426" i="1"/>
  <c r="BX14426" i="1" s="1"/>
  <c r="BY14426" i="1" s="1"/>
  <c r="CB14466" i="1"/>
  <c r="BX14466" i="1" s="1"/>
  <c r="BY14466" i="1" s="1"/>
  <c r="CB14114" i="1"/>
  <c r="BX14114" i="1" s="1"/>
  <c r="BY14114" i="1" s="1"/>
  <c r="CB16415" i="1"/>
  <c r="BX16415" i="1" s="1"/>
  <c r="BY16415" i="1" s="1"/>
  <c r="CB16221" i="1"/>
  <c r="BX16221" i="1" s="1"/>
  <c r="BY16221" i="1" s="1"/>
  <c r="CB16381" i="1"/>
  <c r="BX16381" i="1" s="1"/>
  <c r="BY16381" i="1" s="1"/>
  <c r="CB14210" i="1"/>
  <c r="BX14210" i="1" s="1"/>
  <c r="BY14210" i="1" s="1"/>
  <c r="CB14011" i="1"/>
  <c r="BX14011" i="1" s="1"/>
  <c r="CB18508" i="1"/>
  <c r="BX18508" i="1" s="1"/>
  <c r="BY18508" i="1" s="1"/>
  <c r="CB17187" i="1"/>
  <c r="BX17187" i="1" s="1"/>
  <c r="BY17187" i="1" s="1"/>
  <c r="CB16440" i="1"/>
  <c r="BX16440" i="1" s="1"/>
  <c r="BY16440" i="1" s="1"/>
  <c r="CB16383" i="1"/>
  <c r="BX16383" i="1" s="1"/>
  <c r="BY16383" i="1" s="1"/>
  <c r="CB16367" i="1"/>
  <c r="BX16367" i="1" s="1"/>
  <c r="BY16367" i="1" s="1"/>
  <c r="CB16489" i="1"/>
  <c r="BX16489" i="1" s="1"/>
  <c r="BY16489" i="1" s="1"/>
  <c r="CB14490" i="1"/>
  <c r="BX14490" i="1" s="1"/>
  <c r="BY14490" i="1" s="1"/>
  <c r="CB14267" i="1"/>
  <c r="BX14267" i="1" s="1"/>
  <c r="BY14267" i="1" s="1"/>
  <c r="CB16202" i="1"/>
  <c r="BX16202" i="1" s="1"/>
  <c r="BY16202" i="1" s="1"/>
  <c r="CB16242" i="1"/>
  <c r="BX16242" i="1" s="1"/>
  <c r="BY16242" i="1" s="1"/>
  <c r="CB16119" i="1"/>
  <c r="BX16119" i="1" s="1"/>
  <c r="BY16119" i="1" s="1"/>
  <c r="CB14124" i="1"/>
  <c r="BX14124" i="1" s="1"/>
  <c r="BY14124" i="1" s="1"/>
  <c r="CB14057" i="1"/>
  <c r="BX14057" i="1" s="1"/>
  <c r="BY14057" i="1" s="1"/>
  <c r="CB14167" i="1"/>
  <c r="BX14167" i="1" s="1"/>
  <c r="BY14167" i="1" s="1"/>
  <c r="CB16276" i="1"/>
  <c r="BX16276" i="1" s="1"/>
  <c r="BY16276" i="1" s="1"/>
  <c r="CB16176" i="1"/>
  <c r="BX16176" i="1" s="1"/>
  <c r="BY16176" i="1" s="1"/>
  <c r="CB16420" i="1"/>
  <c r="BX16420" i="1" s="1"/>
  <c r="BY16420" i="1" s="1"/>
  <c r="CB16111" i="1"/>
  <c r="BX16111" i="1" s="1"/>
  <c r="BY16111" i="1" s="1"/>
  <c r="CB14406" i="1"/>
  <c r="BX14406" i="1" s="1"/>
  <c r="BY14406" i="1" s="1"/>
  <c r="CB14144" i="1"/>
  <c r="BX14144" i="1" s="1"/>
  <c r="BY14144" i="1" s="1"/>
  <c r="CB14375" i="1"/>
  <c r="BX14375" i="1" s="1"/>
  <c r="BY14375" i="1" s="1"/>
  <c r="CB14345" i="1"/>
  <c r="BX14345" i="1" s="1"/>
  <c r="BY14345" i="1" s="1"/>
  <c r="CB14178" i="1"/>
  <c r="BX14178" i="1" s="1"/>
  <c r="BY14178" i="1" s="1"/>
  <c r="CB16398" i="1"/>
  <c r="BX16398" i="1" s="1"/>
  <c r="BY16398" i="1" s="1"/>
  <c r="CB16070" i="1"/>
  <c r="BX16070" i="1" s="1"/>
  <c r="BY16070" i="1" s="1"/>
  <c r="CB14458" i="1"/>
  <c r="BX14458" i="1" s="1"/>
  <c r="BY14458" i="1" s="1"/>
  <c r="CB14058" i="1"/>
  <c r="BX14058" i="1" s="1"/>
  <c r="BY14058" i="1" s="1"/>
  <c r="CB16195" i="1"/>
  <c r="BX16195" i="1" s="1"/>
  <c r="BY16195" i="1" s="1"/>
  <c r="CB14362" i="1"/>
  <c r="BX14362" i="1" s="1"/>
  <c r="BY14362" i="1" s="1"/>
  <c r="CB14452" i="1"/>
  <c r="BX14452" i="1" s="1"/>
  <c r="BY14452" i="1" s="1"/>
  <c r="CB14269" i="1"/>
  <c r="BX14269" i="1" s="1"/>
  <c r="BY14269" i="1" s="1"/>
  <c r="CB14282" i="1"/>
  <c r="BX14282" i="1" s="1"/>
  <c r="BY14282" i="1" s="1"/>
  <c r="CB14137" i="1"/>
  <c r="BX14137" i="1" s="1"/>
  <c r="BY14137" i="1" s="1"/>
  <c r="CB14473" i="1"/>
  <c r="BX14473" i="1" s="1"/>
  <c r="BY14473" i="1" s="1"/>
  <c r="CB14431" i="1"/>
  <c r="BX14431" i="1" s="1"/>
  <c r="BY14431" i="1" s="1"/>
  <c r="CB14140" i="1"/>
  <c r="BX14140" i="1" s="1"/>
  <c r="BY14140" i="1" s="1"/>
  <c r="CB16071" i="1"/>
  <c r="BX16071" i="1" s="1"/>
  <c r="BY16071" i="1" s="1"/>
  <c r="CB14286" i="1"/>
  <c r="BX14286" i="1" s="1"/>
  <c r="BY14286" i="1" s="1"/>
  <c r="CB14199" i="1"/>
  <c r="BX14199" i="1" s="1"/>
  <c r="BY14199" i="1" s="1"/>
  <c r="CB16114" i="1"/>
  <c r="BX16114" i="1" s="1"/>
  <c r="BY16114" i="1" s="1"/>
  <c r="CB16124" i="1"/>
  <c r="BX16124" i="1" s="1"/>
  <c r="BY16124" i="1" s="1"/>
  <c r="CB16360" i="1"/>
  <c r="BX16360" i="1" s="1"/>
  <c r="BY16360" i="1" s="1"/>
  <c r="CB14448" i="1"/>
  <c r="BX14448" i="1" s="1"/>
  <c r="BY14448" i="1" s="1"/>
  <c r="CB16443" i="1"/>
  <c r="BX16443" i="1" s="1"/>
  <c r="BY16443" i="1" s="1"/>
  <c r="CB16169" i="1"/>
  <c r="BX16169" i="1" s="1"/>
  <c r="BY16169" i="1" s="1"/>
  <c r="CB16055" i="1"/>
  <c r="BX16055" i="1" s="1"/>
  <c r="BY16055" i="1" s="1"/>
  <c r="CB16056" i="1"/>
  <c r="BX16056" i="1" s="1"/>
  <c r="BY16056" i="1" s="1"/>
  <c r="CB16437" i="1"/>
  <c r="BX16437" i="1" s="1"/>
  <c r="BY16437" i="1" s="1"/>
  <c r="CB14464" i="1"/>
  <c r="BX14464" i="1" s="1"/>
  <c r="BY14464" i="1" s="1"/>
  <c r="CB14214" i="1"/>
  <c r="BX14214" i="1" s="1"/>
  <c r="BY14214" i="1" s="1"/>
  <c r="CB16338" i="1"/>
  <c r="BX16338" i="1" s="1"/>
  <c r="BY16338" i="1" s="1"/>
  <c r="CB16039" i="1"/>
  <c r="BX16039" i="1" s="1"/>
  <c r="BY16039" i="1" s="1"/>
  <c r="CB16010" i="1"/>
  <c r="BX16010" i="1" s="1"/>
  <c r="CB16014" i="1"/>
  <c r="BX16014" i="1" s="1"/>
  <c r="BY16014" i="1" s="1"/>
  <c r="CB14207" i="1"/>
  <c r="BX14207" i="1" s="1"/>
  <c r="BY14207" i="1" s="1"/>
  <c r="CB14197" i="1"/>
  <c r="BX14197" i="1" s="1"/>
  <c r="BY14197" i="1" s="1"/>
  <c r="CB16216" i="1"/>
  <c r="BX16216" i="1" s="1"/>
  <c r="BY16216" i="1" s="1"/>
  <c r="CB14098" i="1"/>
  <c r="BX14098" i="1" s="1"/>
  <c r="BY14098" i="1" s="1"/>
  <c r="CB14492" i="1"/>
  <c r="BX14492" i="1" s="1"/>
  <c r="BY14492" i="1" s="1"/>
  <c r="CB16362" i="1"/>
  <c r="BX16362" i="1" s="1"/>
  <c r="BY16362" i="1" s="1"/>
  <c r="CB16086" i="1"/>
  <c r="BX16086" i="1" s="1"/>
  <c r="BY16086" i="1" s="1"/>
  <c r="CB14390" i="1"/>
  <c r="BX14390" i="1" s="1"/>
  <c r="BY14390" i="1" s="1"/>
  <c r="CB16321" i="1"/>
  <c r="BX16321" i="1" s="1"/>
  <c r="BY16321" i="1" s="1"/>
  <c r="CB16146" i="1"/>
  <c r="BX16146" i="1" s="1"/>
  <c r="BY16146" i="1" s="1"/>
  <c r="CB14254" i="1"/>
  <c r="BX14254" i="1" s="1"/>
  <c r="BY14254" i="1" s="1"/>
  <c r="CB14323" i="1"/>
  <c r="BX14323" i="1" s="1"/>
  <c r="BY14323" i="1" s="1"/>
  <c r="CB14350" i="1"/>
  <c r="BX14350" i="1" s="1"/>
  <c r="BY14350" i="1" s="1"/>
  <c r="CB14065" i="1"/>
  <c r="BX14065" i="1" s="1"/>
  <c r="BY14065" i="1" s="1"/>
  <c r="CB16429" i="1"/>
  <c r="BX16429" i="1" s="1"/>
  <c r="BY16429" i="1" s="1"/>
  <c r="CB16090" i="1"/>
  <c r="BX16090" i="1" s="1"/>
  <c r="BY16090" i="1" s="1"/>
  <c r="CB14203" i="1"/>
  <c r="BX14203" i="1" s="1"/>
  <c r="BY14203" i="1" s="1"/>
  <c r="CB14173" i="1"/>
  <c r="BX14173" i="1" s="1"/>
  <c r="BY14173" i="1" s="1"/>
  <c r="CB14384" i="1"/>
  <c r="BX14384" i="1" s="1"/>
  <c r="BY14384" i="1" s="1"/>
  <c r="CB14198" i="1"/>
  <c r="BX14198" i="1" s="1"/>
  <c r="BY14198" i="1" s="1"/>
  <c r="CB16307" i="1"/>
  <c r="BX16307" i="1" s="1"/>
  <c r="BY16307" i="1" s="1"/>
  <c r="CB16332" i="1"/>
  <c r="BX16332" i="1" s="1"/>
  <c r="BY16332" i="1" s="1"/>
  <c r="CB16180" i="1"/>
  <c r="BX16180" i="1" s="1"/>
  <c r="BY16180" i="1" s="1"/>
  <c r="CB16302" i="1"/>
  <c r="BX16302" i="1" s="1"/>
  <c r="BY16302" i="1" s="1"/>
  <c r="CB14371" i="1"/>
  <c r="BX14371" i="1" s="1"/>
  <c r="BY14371" i="1" s="1"/>
  <c r="CB16475" i="1"/>
  <c r="BX16475" i="1" s="1"/>
  <c r="BY16475" i="1" s="1"/>
  <c r="CB16347" i="1"/>
  <c r="BX16347" i="1" s="1"/>
  <c r="BY16347" i="1" s="1"/>
  <c r="CB14223" i="1"/>
  <c r="BX14223" i="1" s="1"/>
  <c r="BY14223" i="1" s="1"/>
  <c r="CB16382" i="1"/>
  <c r="BX16382" i="1" s="1"/>
  <c r="BY16382" i="1" s="1"/>
  <c r="CB16271" i="1"/>
  <c r="BX16271" i="1" s="1"/>
  <c r="BY16271" i="1" s="1"/>
  <c r="CB16303" i="1"/>
  <c r="BX16303" i="1" s="1"/>
  <c r="BY16303" i="1" s="1"/>
  <c r="CB16074" i="1"/>
  <c r="BX16074" i="1" s="1"/>
  <c r="BY16074" i="1" s="1"/>
  <c r="CB16116" i="1"/>
  <c r="BX16116" i="1" s="1"/>
  <c r="BY16116" i="1" s="1"/>
  <c r="CB16385" i="1"/>
  <c r="BX16385" i="1" s="1"/>
  <c r="BY16385" i="1" s="1"/>
  <c r="CB16295" i="1"/>
  <c r="BX16295" i="1" s="1"/>
  <c r="BY16295" i="1" s="1"/>
  <c r="CB14303" i="1"/>
  <c r="BX14303" i="1" s="1"/>
  <c r="BY14303" i="1" s="1"/>
  <c r="CB16401" i="1"/>
  <c r="BX16401" i="1" s="1"/>
  <c r="BY16401" i="1" s="1"/>
  <c r="CB16110" i="1"/>
  <c r="BX16110" i="1" s="1"/>
  <c r="BY16110" i="1" s="1"/>
  <c r="CB16061" i="1"/>
  <c r="BX16061" i="1" s="1"/>
  <c r="BY16061" i="1" s="1"/>
  <c r="CB14485" i="1"/>
  <c r="BX14485" i="1" s="1"/>
  <c r="BY14485" i="1" s="1"/>
  <c r="CB16314" i="1"/>
  <c r="BX16314" i="1" s="1"/>
  <c r="BY16314" i="1" s="1"/>
  <c r="CB16129" i="1"/>
  <c r="BX16129" i="1" s="1"/>
  <c r="BY16129" i="1" s="1"/>
  <c r="CB14220" i="1"/>
  <c r="BX14220" i="1" s="1"/>
  <c r="BY14220" i="1" s="1"/>
  <c r="CB14364" i="1"/>
  <c r="BX14364" i="1" s="1"/>
  <c r="BY14364" i="1" s="1"/>
  <c r="CB14433" i="1"/>
  <c r="BX14433" i="1" s="1"/>
  <c r="BY14433" i="1" s="1"/>
  <c r="CB14278" i="1"/>
  <c r="BX14278" i="1" s="1"/>
  <c r="BY14278" i="1" s="1"/>
  <c r="CB14347" i="1"/>
  <c r="BX14347" i="1" s="1"/>
  <c r="BY14347" i="1" s="1"/>
  <c r="CB16161" i="1"/>
  <c r="BX16161" i="1" s="1"/>
  <c r="BY16161" i="1" s="1"/>
  <c r="CB14293" i="1"/>
  <c r="BX14293" i="1" s="1"/>
  <c r="BY14293" i="1" s="1"/>
  <c r="CB16017" i="1"/>
  <c r="BX16017" i="1" s="1"/>
  <c r="BY16017" i="1" s="1"/>
  <c r="CB16474" i="1"/>
  <c r="BX16474" i="1" s="1"/>
  <c r="BY16474" i="1" s="1"/>
  <c r="CB14029" i="1"/>
  <c r="BX14029" i="1" s="1"/>
  <c r="CB16060" i="1"/>
  <c r="BX16060" i="1" s="1"/>
  <c r="BY16060" i="1" s="1"/>
  <c r="CB14434" i="1"/>
  <c r="BX14434" i="1" s="1"/>
  <c r="BY14434" i="1" s="1"/>
  <c r="CB16483" i="1"/>
  <c r="BX16483" i="1" s="1"/>
  <c r="BY16483" i="1" s="1"/>
  <c r="CB16210" i="1"/>
  <c r="BX16210" i="1" s="1"/>
  <c r="BY16210" i="1" s="1"/>
  <c r="CB14374" i="1"/>
  <c r="BX14374" i="1" s="1"/>
  <c r="BY14374" i="1" s="1"/>
  <c r="CB16407" i="1"/>
  <c r="BX16407" i="1" s="1"/>
  <c r="BY16407" i="1" s="1"/>
  <c r="CB14116" i="1"/>
  <c r="BX14116" i="1" s="1"/>
  <c r="BY14116" i="1" s="1"/>
  <c r="CB14327" i="1"/>
  <c r="BX14327" i="1" s="1"/>
  <c r="BY14327" i="1" s="1"/>
  <c r="CB14392" i="1"/>
  <c r="BX14392" i="1" s="1"/>
  <c r="BY14392" i="1" s="1"/>
  <c r="CB16377" i="1"/>
  <c r="BX16377" i="1" s="1"/>
  <c r="BY16377" i="1" s="1"/>
  <c r="CB14386" i="1"/>
  <c r="BX14386" i="1" s="1"/>
  <c r="BY14386" i="1" s="1"/>
  <c r="CB16439" i="1"/>
  <c r="BX16439" i="1" s="1"/>
  <c r="BY16439" i="1" s="1"/>
  <c r="CB16287" i="1"/>
  <c r="BX16287" i="1" s="1"/>
  <c r="BY16287" i="1" s="1"/>
  <c r="CB14358" i="1"/>
  <c r="BX14358" i="1" s="1"/>
  <c r="BY14358" i="1" s="1"/>
  <c r="CB14385" i="1"/>
  <c r="BX14385" i="1" s="1"/>
  <c r="BY14385" i="1" s="1"/>
  <c r="CB16389" i="1"/>
  <c r="BX16389" i="1" s="1"/>
  <c r="BY16389" i="1" s="1"/>
  <c r="CB14031" i="1"/>
  <c r="BX14031" i="1" s="1"/>
  <c r="CB14063" i="1"/>
  <c r="BX14063" i="1" s="1"/>
  <c r="BY14063" i="1" s="1"/>
  <c r="CB16477" i="1"/>
  <c r="BX16477" i="1" s="1"/>
  <c r="BY16477" i="1" s="1"/>
  <c r="CB16018" i="1"/>
  <c r="BX16018" i="1" s="1"/>
  <c r="BY16018" i="1" s="1"/>
  <c r="CB14252" i="1"/>
  <c r="BX14252" i="1" s="1"/>
  <c r="BY14252" i="1" s="1"/>
  <c r="CB14232" i="1"/>
  <c r="BX14232" i="1" s="1"/>
  <c r="BY14232" i="1" s="1"/>
  <c r="CB16177" i="1"/>
  <c r="BX16177" i="1" s="1"/>
  <c r="BY16177" i="1" s="1"/>
  <c r="CB14455" i="1"/>
  <c r="BX14455" i="1" s="1"/>
  <c r="BY14455" i="1" s="1"/>
  <c r="CB14402" i="1"/>
  <c r="BX14402" i="1" s="1"/>
  <c r="BY14402" i="1" s="1"/>
  <c r="CB14297" i="1"/>
  <c r="BX14297" i="1" s="1"/>
  <c r="BY14297" i="1" s="1"/>
  <c r="CB16486" i="1"/>
  <c r="BX16486" i="1" s="1"/>
  <c r="BY16486" i="1" s="1"/>
  <c r="CB16112" i="1"/>
  <c r="BX16112" i="1" s="1"/>
  <c r="BY16112" i="1" s="1"/>
  <c r="CB16293" i="1"/>
  <c r="BX16293" i="1" s="1"/>
  <c r="BY16293" i="1" s="1"/>
  <c r="CB14202" i="1"/>
  <c r="BX14202" i="1" s="1"/>
  <c r="BY14202" i="1" s="1"/>
  <c r="CB16343" i="1"/>
  <c r="BX16343" i="1" s="1"/>
  <c r="BY16343" i="1" s="1"/>
  <c r="CB16120" i="1"/>
  <c r="BX16120" i="1" s="1"/>
  <c r="BY16120" i="1" s="1"/>
  <c r="CB14143" i="1"/>
  <c r="BX14143" i="1" s="1"/>
  <c r="BY14143" i="1" s="1"/>
  <c r="CB14147" i="1"/>
  <c r="BX14147" i="1" s="1"/>
  <c r="BY14147" i="1" s="1"/>
  <c r="CB16194" i="1"/>
  <c r="BX16194" i="1" s="1"/>
  <c r="BY16194" i="1" s="1"/>
  <c r="CB16365" i="1"/>
  <c r="BX16365" i="1" s="1"/>
  <c r="BY16365" i="1" s="1"/>
  <c r="CB14146" i="1"/>
  <c r="BX14146" i="1" s="1"/>
  <c r="BY14146" i="1" s="1"/>
  <c r="CB16459" i="1"/>
  <c r="BX16459" i="1" s="1"/>
  <c r="BY16459" i="1" s="1"/>
  <c r="CB14354" i="1"/>
  <c r="BX14354" i="1" s="1"/>
  <c r="BY14354" i="1" s="1"/>
  <c r="CB16022" i="1"/>
  <c r="BX16022" i="1" s="1"/>
  <c r="BY16022" i="1" s="1"/>
  <c r="CB14480" i="1"/>
  <c r="BX14480" i="1" s="1"/>
  <c r="BY14480" i="1" s="1"/>
  <c r="CB14299" i="1"/>
  <c r="BX14299" i="1" s="1"/>
  <c r="BY14299" i="1" s="1"/>
  <c r="CB16024" i="1"/>
  <c r="BX16024" i="1" s="1"/>
  <c r="BY16024" i="1" s="1"/>
  <c r="CB16085" i="1"/>
  <c r="BX16085" i="1" s="1"/>
  <c r="BY16085" i="1" s="1"/>
  <c r="CB14255" i="1"/>
  <c r="BX14255" i="1" s="1"/>
  <c r="BY14255" i="1" s="1"/>
  <c r="CB14130" i="1"/>
  <c r="BX14130" i="1" s="1"/>
  <c r="BY14130" i="1" s="1"/>
  <c r="CB16339" i="1"/>
  <c r="BX16339" i="1" s="1"/>
  <c r="BY16339" i="1" s="1"/>
  <c r="CB16207" i="1"/>
  <c r="BX16207" i="1" s="1"/>
  <c r="BY16207" i="1" s="1"/>
  <c r="CB14405" i="1"/>
  <c r="BX14405" i="1" s="1"/>
  <c r="BY14405" i="1" s="1"/>
  <c r="CB16089" i="1"/>
  <c r="BX16089" i="1" s="1"/>
  <c r="BY16089" i="1" s="1"/>
  <c r="CB14432" i="1"/>
  <c r="BX14432" i="1" s="1"/>
  <c r="BY14432" i="1" s="1"/>
  <c r="CB16157" i="1"/>
  <c r="BX16157" i="1" s="1"/>
  <c r="BY16157" i="1" s="1"/>
  <c r="CB14067" i="1"/>
  <c r="BX14067" i="1" s="1"/>
  <c r="BY14067" i="1" s="1"/>
  <c r="CB16219" i="1"/>
  <c r="BX16219" i="1" s="1"/>
  <c r="BY16219" i="1" s="1"/>
  <c r="CB16323" i="1"/>
  <c r="BX16323" i="1" s="1"/>
  <c r="BY16323" i="1" s="1"/>
  <c r="CB14442" i="1"/>
  <c r="BX14442" i="1" s="1"/>
  <c r="BY14442" i="1" s="1"/>
  <c r="CB16411" i="1"/>
  <c r="BX16411" i="1" s="1"/>
  <c r="BY16411" i="1" s="1"/>
  <c r="CB14419" i="1"/>
  <c r="BX14419" i="1" s="1"/>
  <c r="BY14419" i="1" s="1"/>
  <c r="CB16387" i="1"/>
  <c r="BX16387" i="1" s="1"/>
  <c r="BY16387" i="1" s="1"/>
  <c r="CB16147" i="1"/>
  <c r="BX16147" i="1" s="1"/>
  <c r="BY16147" i="1" s="1"/>
  <c r="CB16050" i="1"/>
  <c r="BX16050" i="1" s="1"/>
  <c r="BY16050" i="1" s="1"/>
  <c r="CB14125" i="1"/>
  <c r="BX14125" i="1" s="1"/>
  <c r="BY14125" i="1" s="1"/>
  <c r="CB16135" i="1"/>
  <c r="BX16135" i="1" s="1"/>
  <c r="BY16135" i="1" s="1"/>
  <c r="CB14428" i="1"/>
  <c r="BX14428" i="1" s="1"/>
  <c r="BY14428" i="1" s="1"/>
  <c r="CB14225" i="1"/>
  <c r="BX14225" i="1" s="1"/>
  <c r="BY14225" i="1" s="1"/>
  <c r="CB16480" i="1"/>
  <c r="BX16480" i="1" s="1"/>
  <c r="BY16480" i="1" s="1"/>
  <c r="CB16263" i="1"/>
  <c r="BX16263" i="1" s="1"/>
  <c r="BY16263" i="1" s="1"/>
  <c r="CB16230" i="1"/>
  <c r="BX16230" i="1" s="1"/>
  <c r="BY16230" i="1" s="1"/>
  <c r="CB16498" i="1"/>
  <c r="BX16498" i="1" s="1"/>
  <c r="BY16498" i="1" s="1"/>
  <c r="CB16351" i="1"/>
  <c r="BX16351" i="1" s="1"/>
  <c r="BY16351" i="1" s="1"/>
  <c r="CB16072" i="1"/>
  <c r="BX16072" i="1" s="1"/>
  <c r="BY16072" i="1" s="1"/>
  <c r="CB16067" i="1"/>
  <c r="BX16067" i="1" s="1"/>
  <c r="BY16067" i="1" s="1"/>
  <c r="CB16076" i="1"/>
  <c r="BX16076" i="1" s="1"/>
  <c r="BY16076" i="1" s="1"/>
  <c r="CB14488" i="1"/>
  <c r="BX14488" i="1" s="1"/>
  <c r="BY14488" i="1" s="1"/>
  <c r="CB14353" i="1"/>
  <c r="BX14353" i="1" s="1"/>
  <c r="BY14353" i="1" s="1"/>
  <c r="CB14280" i="1"/>
  <c r="BX14280" i="1" s="1"/>
  <c r="BY14280" i="1" s="1"/>
  <c r="CB16249" i="1"/>
  <c r="BX16249" i="1" s="1"/>
  <c r="BY16249" i="1" s="1"/>
  <c r="CB14366" i="1"/>
  <c r="BX14366" i="1" s="1"/>
  <c r="BY14366" i="1" s="1"/>
  <c r="CB14418" i="1"/>
  <c r="BX14418" i="1" s="1"/>
  <c r="BY14418" i="1" s="1"/>
  <c r="CB16096" i="1"/>
  <c r="BX16096" i="1" s="1"/>
  <c r="BY16096" i="1" s="1"/>
  <c r="CB14472" i="1"/>
  <c r="BX14472" i="1" s="1"/>
  <c r="BY14472" i="1" s="1"/>
  <c r="CB14336" i="1"/>
  <c r="BX14336" i="1" s="1"/>
  <c r="BY14336" i="1" s="1"/>
  <c r="CB14150" i="1"/>
  <c r="BX14150" i="1" s="1"/>
  <c r="BY14150" i="1" s="1"/>
  <c r="CB16093" i="1"/>
  <c r="BX16093" i="1" s="1"/>
  <c r="BY16093" i="1" s="1"/>
  <c r="CB16222" i="1"/>
  <c r="BX16222" i="1" s="1"/>
  <c r="BY16222" i="1" s="1"/>
  <c r="CB16011" i="1"/>
  <c r="BX16011" i="1" s="1"/>
  <c r="CB14346" i="1"/>
  <c r="BX14346" i="1" s="1"/>
  <c r="BY14346" i="1" s="1"/>
  <c r="CB16187" i="1"/>
  <c r="BX16187" i="1" s="1"/>
  <c r="BY16187" i="1" s="1"/>
  <c r="CB14416" i="1"/>
  <c r="BX14416" i="1" s="1"/>
  <c r="BY14416" i="1" s="1"/>
  <c r="CB14318" i="1"/>
  <c r="BX14318" i="1" s="1"/>
  <c r="BY14318" i="1" s="1"/>
  <c r="CB16181" i="1"/>
  <c r="BX16181" i="1" s="1"/>
  <c r="BY16181" i="1" s="1"/>
  <c r="CB14281" i="1"/>
  <c r="BX14281" i="1" s="1"/>
  <c r="BY14281" i="1" s="1"/>
  <c r="CB14228" i="1"/>
  <c r="BX14228" i="1" s="1"/>
  <c r="BY14228" i="1" s="1"/>
  <c r="CB14355" i="1"/>
  <c r="BX14355" i="1" s="1"/>
  <c r="BY14355" i="1" s="1"/>
  <c r="CB16277" i="1"/>
  <c r="BX16277" i="1" s="1"/>
  <c r="BY16277" i="1" s="1"/>
  <c r="CB16288" i="1"/>
  <c r="BX16288" i="1" s="1"/>
  <c r="BY16288" i="1" s="1"/>
  <c r="CB16299" i="1"/>
  <c r="BX16299" i="1" s="1"/>
  <c r="BY16299" i="1" s="1"/>
  <c r="CB14248" i="1"/>
  <c r="BX14248" i="1" s="1"/>
  <c r="BY14248" i="1" s="1"/>
  <c r="CB16094" i="1"/>
  <c r="BX16094" i="1" s="1"/>
  <c r="BY16094" i="1" s="1"/>
  <c r="CB16344" i="1"/>
  <c r="BX16344" i="1" s="1"/>
  <c r="BY16344" i="1" s="1"/>
  <c r="CB14468" i="1"/>
  <c r="BX14468" i="1" s="1"/>
  <c r="BY14468" i="1" s="1"/>
  <c r="CB14408" i="1"/>
  <c r="BX14408" i="1" s="1"/>
  <c r="BY14408" i="1" s="1"/>
  <c r="CB16404" i="1"/>
  <c r="BX16404" i="1" s="1"/>
  <c r="BY16404" i="1" s="1"/>
  <c r="CB16252" i="1"/>
  <c r="BX16252" i="1" s="1"/>
  <c r="BY16252" i="1" s="1"/>
  <c r="CB14039" i="1"/>
  <c r="BX14039" i="1" s="1"/>
  <c r="CB14266" i="1"/>
  <c r="BX14266" i="1" s="1"/>
  <c r="BY14266" i="1" s="1"/>
  <c r="CB16471" i="1"/>
  <c r="BX16471" i="1" s="1"/>
  <c r="BY16471" i="1" s="1"/>
  <c r="CB14200" i="1"/>
  <c r="BX14200" i="1" s="1"/>
  <c r="BY14200" i="1" s="1"/>
  <c r="CB16416" i="1"/>
  <c r="BX16416" i="1" s="1"/>
  <c r="BY16416" i="1" s="1"/>
  <c r="CB16361" i="1"/>
  <c r="BX16361" i="1" s="1"/>
  <c r="BY16361" i="1" s="1"/>
  <c r="CB14393" i="1"/>
  <c r="BX14393" i="1" s="1"/>
  <c r="BY14393" i="1" s="1"/>
  <c r="CB14073" i="1"/>
  <c r="BX14073" i="1" s="1"/>
  <c r="BY14073" i="1" s="1"/>
  <c r="CB14398" i="1"/>
  <c r="BX14398" i="1" s="1"/>
  <c r="BY14398" i="1" s="1"/>
  <c r="CB16296" i="1"/>
  <c r="BX16296" i="1" s="1"/>
  <c r="BY16296" i="1" s="1"/>
  <c r="CB14396" i="1"/>
  <c r="BX14396" i="1" s="1"/>
  <c r="BY14396" i="1" s="1"/>
  <c r="CB16281" i="1"/>
  <c r="BX16281" i="1" s="1"/>
  <c r="BY16281" i="1" s="1"/>
  <c r="CB16254" i="1"/>
  <c r="BX16254" i="1" s="1"/>
  <c r="BY16254" i="1" s="1"/>
  <c r="CB14183" i="1"/>
  <c r="BX14183" i="1" s="1"/>
  <c r="BY14183" i="1" s="1"/>
  <c r="CB14158" i="1"/>
  <c r="BX14158" i="1" s="1"/>
  <c r="BY14158" i="1" s="1"/>
  <c r="CB14082" i="1"/>
  <c r="BX14082" i="1" s="1"/>
  <c r="BY14082" i="1" s="1"/>
  <c r="CB14041" i="1"/>
  <c r="BX14041" i="1" s="1"/>
  <c r="CB14440" i="1"/>
  <c r="BX14440" i="1" s="1"/>
  <c r="BY14440" i="1" s="1"/>
  <c r="CB16406" i="1"/>
  <c r="BX16406" i="1" s="1"/>
  <c r="BY16406" i="1" s="1"/>
  <c r="CB14290" i="1"/>
  <c r="BX14290" i="1" s="1"/>
  <c r="BY14290" i="1" s="1"/>
  <c r="CB14409" i="1"/>
  <c r="BX14409" i="1" s="1"/>
  <c r="BY14409" i="1" s="1"/>
  <c r="CB16095" i="1"/>
  <c r="BX16095" i="1" s="1"/>
  <c r="BY16095" i="1" s="1"/>
  <c r="CB16198" i="1"/>
  <c r="BX16198" i="1" s="1"/>
  <c r="BY16198" i="1" s="1"/>
  <c r="CB16292" i="1"/>
  <c r="BX16292" i="1" s="1"/>
  <c r="BY16292" i="1" s="1"/>
  <c r="CB16286" i="1"/>
  <c r="BX16286" i="1" s="1"/>
  <c r="BY16286" i="1" s="1"/>
  <c r="CB16371" i="1"/>
  <c r="BX16371" i="1" s="1"/>
  <c r="BY16371" i="1" s="1"/>
  <c r="CB16239" i="1"/>
  <c r="BX16239" i="1" s="1"/>
  <c r="BY16239" i="1" s="1"/>
  <c r="CB16113" i="1"/>
  <c r="BX16113" i="1" s="1"/>
  <c r="BY16113" i="1" s="1"/>
  <c r="CB14430" i="1"/>
  <c r="BX14430" i="1" s="1"/>
  <c r="BY14430" i="1" s="1"/>
  <c r="CB14403" i="1"/>
  <c r="BX14403" i="1" s="1"/>
  <c r="BY14403" i="1" s="1"/>
  <c r="CB14436" i="1"/>
  <c r="BX14436" i="1" s="1"/>
  <c r="BY14436" i="1" s="1"/>
  <c r="CB16425" i="1"/>
  <c r="BX16425" i="1" s="1"/>
  <c r="BY16425" i="1" s="1"/>
  <c r="CB16244" i="1"/>
  <c r="BX16244" i="1" s="1"/>
  <c r="BY16244" i="1" s="1"/>
  <c r="CB14072" i="1"/>
  <c r="BX14072" i="1" s="1"/>
  <c r="BY14072" i="1" s="1"/>
  <c r="CB14250" i="1"/>
  <c r="BX14250" i="1" s="1"/>
  <c r="BY14250" i="1" s="1"/>
  <c r="CB14164" i="1"/>
  <c r="BX14164" i="1" s="1"/>
  <c r="BY14164" i="1" s="1"/>
  <c r="CB14310" i="1"/>
  <c r="BX14310" i="1" s="1"/>
  <c r="BY14310" i="1" s="1"/>
  <c r="CB14486" i="1"/>
  <c r="BX14486" i="1" s="1"/>
  <c r="BY14486" i="1" s="1"/>
  <c r="CB16026" i="1"/>
  <c r="BX16026" i="1" s="1"/>
  <c r="BY16026" i="1" s="1"/>
  <c r="CB14027" i="1"/>
  <c r="BX14027" i="1" s="1"/>
  <c r="CB14325" i="1"/>
  <c r="BX14325" i="1" s="1"/>
  <c r="BY14325" i="1" s="1"/>
  <c r="CB16048" i="1"/>
  <c r="BX16048" i="1" s="1"/>
  <c r="BY16048" i="1" s="1"/>
  <c r="CB14238" i="1"/>
  <c r="BX14238" i="1" s="1"/>
  <c r="BY14238" i="1" s="1"/>
  <c r="CB14294" i="1"/>
  <c r="BX14294" i="1" s="1"/>
  <c r="BY14294" i="1" s="1"/>
  <c r="CB16186" i="1"/>
  <c r="BX16186" i="1" s="1"/>
  <c r="BY16186" i="1" s="1"/>
  <c r="CB16350" i="1"/>
  <c r="BX16350" i="1" s="1"/>
  <c r="BY16350" i="1" s="1"/>
  <c r="CB14013" i="1"/>
  <c r="BX14013" i="1" s="1"/>
  <c r="CB14387" i="1"/>
  <c r="BX14387" i="1" s="1"/>
  <c r="BY14387" i="1" s="1"/>
  <c r="CB16364" i="1"/>
  <c r="BX16364" i="1" s="1"/>
  <c r="BY16364" i="1" s="1"/>
  <c r="CB14168" i="1"/>
  <c r="BX14168" i="1" s="1"/>
  <c r="BY14168" i="1" s="1"/>
  <c r="CB16101" i="1"/>
  <c r="BX16101" i="1" s="1"/>
  <c r="BY16101" i="1" s="1"/>
  <c r="CB14500" i="1"/>
  <c r="BX14500" i="1" s="1"/>
  <c r="BY14500" i="1" s="1"/>
  <c r="CB16458" i="1"/>
  <c r="BX16458" i="1" s="1"/>
  <c r="BY16458" i="1" s="1"/>
  <c r="CB16046" i="1"/>
  <c r="BX16046" i="1" s="1"/>
  <c r="BY16046" i="1" s="1"/>
  <c r="CB16175" i="1"/>
  <c r="BX16175" i="1" s="1"/>
  <c r="BY16175" i="1" s="1"/>
  <c r="CB16452" i="1"/>
  <c r="BX16452" i="1" s="1"/>
  <c r="BY16452" i="1" s="1"/>
  <c r="CB16335" i="1"/>
  <c r="BX16335" i="1" s="1"/>
  <c r="BY16335" i="1" s="1"/>
  <c r="CB14456" i="1"/>
  <c r="BX14456" i="1" s="1"/>
  <c r="BY14456" i="1" s="1"/>
  <c r="CB16253" i="1"/>
  <c r="BX16253" i="1" s="1"/>
  <c r="BY16253" i="1" s="1"/>
  <c r="CB14187" i="1"/>
  <c r="BX14187" i="1" s="1"/>
  <c r="BY14187" i="1" s="1"/>
  <c r="CB14033" i="1"/>
  <c r="BX14033" i="1" s="1"/>
  <c r="CB16088" i="1"/>
  <c r="BX16088" i="1" s="1"/>
  <c r="BY16088" i="1" s="1"/>
  <c r="CB14177" i="1"/>
  <c r="BX14177" i="1" s="1"/>
  <c r="BY14177" i="1" s="1"/>
  <c r="CB14425" i="1"/>
  <c r="BX14425" i="1" s="1"/>
  <c r="BY14425" i="1" s="1"/>
  <c r="CB16413" i="1"/>
  <c r="BX16413" i="1" s="1"/>
  <c r="BY16413" i="1" s="1"/>
  <c r="CB14457" i="1"/>
  <c r="BX14457" i="1" s="1"/>
  <c r="BY14457" i="1" s="1"/>
  <c r="CB16304" i="1"/>
  <c r="BX16304" i="1" s="1"/>
  <c r="BY16304" i="1" s="1"/>
  <c r="CB16034" i="1"/>
  <c r="BX16034" i="1" s="1"/>
  <c r="BY16034" i="1" s="1"/>
  <c r="CB14107" i="1"/>
  <c r="BX14107" i="1" s="1"/>
  <c r="BY14107" i="1" s="1"/>
  <c r="CB14314" i="1"/>
  <c r="BX14314" i="1" s="1"/>
  <c r="BY14314" i="1" s="1"/>
  <c r="CB16312" i="1"/>
  <c r="BX16312" i="1" s="1"/>
  <c r="BY16312" i="1" s="1"/>
  <c r="CB14277" i="1"/>
  <c r="BX14277" i="1" s="1"/>
  <c r="BY14277" i="1" s="1"/>
  <c r="CB14257" i="1"/>
  <c r="BX14257" i="1" s="1"/>
  <c r="BY14257" i="1" s="1"/>
  <c r="CB16145" i="1"/>
  <c r="BX16145" i="1" s="1"/>
  <c r="BY16145" i="1" s="1"/>
  <c r="CB14051" i="1"/>
  <c r="BX14051" i="1" s="1"/>
  <c r="CB14258" i="1"/>
  <c r="BX14258" i="1" s="1"/>
  <c r="BY14258" i="1" s="1"/>
  <c r="CB16270" i="1"/>
  <c r="BX16270" i="1" s="1"/>
  <c r="BY16270" i="1" s="1"/>
  <c r="CB16463" i="1"/>
  <c r="BX16463" i="1" s="1"/>
  <c r="BY16463" i="1" s="1"/>
  <c r="CB16499" i="1"/>
  <c r="BX16499" i="1" s="1"/>
  <c r="BY16499" i="1" s="1"/>
  <c r="CB14296" i="1"/>
  <c r="BX14296" i="1" s="1"/>
  <c r="BY14296" i="1" s="1"/>
  <c r="CB16203" i="1"/>
  <c r="BX16203" i="1" s="1"/>
  <c r="BY16203" i="1" s="1"/>
  <c r="CB16354" i="1"/>
  <c r="BX16354" i="1" s="1"/>
  <c r="BY16354" i="1" s="1"/>
  <c r="CB16265" i="1"/>
  <c r="BX16265" i="1" s="1"/>
  <c r="BY16265" i="1" s="1"/>
  <c r="CB14053" i="1"/>
  <c r="BX14053" i="1" s="1"/>
  <c r="CB16322" i="1"/>
  <c r="BX16322" i="1" s="1"/>
  <c r="BY16322" i="1" s="1"/>
  <c r="CB14149" i="1"/>
  <c r="BX14149" i="1" s="1"/>
  <c r="BY14149" i="1" s="1"/>
  <c r="CB14497" i="1"/>
  <c r="BX14497" i="1" s="1"/>
  <c r="BY14497" i="1" s="1"/>
  <c r="CB16356" i="1"/>
  <c r="BX16356" i="1" s="1"/>
  <c r="BY16356" i="1" s="1"/>
  <c r="CB16185" i="1"/>
  <c r="BX16185" i="1" s="1"/>
  <c r="BY16185" i="1" s="1"/>
  <c r="CB16126" i="1"/>
  <c r="BX16126" i="1" s="1"/>
  <c r="BY16126" i="1" s="1"/>
  <c r="CB14115" i="1"/>
  <c r="BX14115" i="1" s="1"/>
  <c r="BY14115" i="1" s="1"/>
  <c r="CB14397" i="1"/>
  <c r="BX14397" i="1" s="1"/>
  <c r="BY14397" i="1" s="1"/>
  <c r="CB14123" i="1"/>
  <c r="BX14123" i="1" s="1"/>
  <c r="BY14123" i="1" s="1"/>
  <c r="CB14420" i="1"/>
  <c r="BX14420" i="1" s="1"/>
  <c r="BY14420" i="1" s="1"/>
  <c r="CB14109" i="1"/>
  <c r="BX14109" i="1" s="1"/>
  <c r="BY14109" i="1" s="1"/>
  <c r="CB16201" i="1"/>
  <c r="BX16201" i="1" s="1"/>
  <c r="BY16201" i="1" s="1"/>
  <c r="CB16414" i="1"/>
  <c r="BX16414" i="1" s="1"/>
  <c r="BY16414" i="1" s="1"/>
  <c r="CB14075" i="1"/>
  <c r="BX14075" i="1" s="1"/>
  <c r="BY14075" i="1" s="1"/>
  <c r="CB14209" i="1"/>
  <c r="BX14209" i="1" s="1"/>
  <c r="BY14209" i="1" s="1"/>
  <c r="CB14368" i="1"/>
  <c r="BX14368" i="1" s="1"/>
  <c r="BY14368" i="1" s="1"/>
  <c r="CB14247" i="1"/>
  <c r="BX14247" i="1" s="1"/>
  <c r="BY14247" i="1" s="1"/>
  <c r="CB14446" i="1"/>
  <c r="BX14446" i="1" s="1"/>
  <c r="BY14446" i="1" s="1"/>
  <c r="CB14283" i="1"/>
  <c r="BX14283" i="1" s="1"/>
  <c r="BY14283" i="1" s="1"/>
  <c r="CB16417" i="1"/>
  <c r="BX16417" i="1" s="1"/>
  <c r="BY16417" i="1" s="1"/>
  <c r="CB14169" i="1"/>
  <c r="BX14169" i="1" s="1"/>
  <c r="BY14169" i="1" s="1"/>
  <c r="CB14171" i="1"/>
  <c r="BX14171" i="1" s="1"/>
  <c r="BY14171" i="1" s="1"/>
  <c r="CB14268" i="1"/>
  <c r="BX14268" i="1" s="1"/>
  <c r="BY14268" i="1" s="1"/>
  <c r="CB14239" i="1"/>
  <c r="BX14239" i="1" s="1"/>
  <c r="BY14239" i="1" s="1"/>
  <c r="CB16211" i="1"/>
  <c r="BX16211" i="1" s="1"/>
  <c r="BY16211" i="1" s="1"/>
  <c r="CB10007" i="1"/>
  <c r="BZ10007" i="1" s="1"/>
  <c r="CB16358" i="1"/>
  <c r="BX16358" i="1" s="1"/>
  <c r="BY16358" i="1" s="1"/>
  <c r="CB16319" i="1"/>
  <c r="BX16319" i="1" s="1"/>
  <c r="BY16319" i="1" s="1"/>
  <c r="CB16154" i="1"/>
  <c r="BX16154" i="1" s="1"/>
  <c r="BY16154" i="1" s="1"/>
  <c r="CB14133" i="1"/>
  <c r="BX14133" i="1" s="1"/>
  <c r="BY14133" i="1" s="1"/>
  <c r="CB16218" i="1"/>
  <c r="BX16218" i="1" s="1"/>
  <c r="BY16218" i="1" s="1"/>
  <c r="CB16291" i="1"/>
  <c r="BX16291" i="1" s="1"/>
  <c r="BY16291" i="1" s="1"/>
  <c r="CB14379" i="1"/>
  <c r="BX14379" i="1" s="1"/>
  <c r="BY14379" i="1" s="1"/>
  <c r="CB16333" i="1"/>
  <c r="BX16333" i="1" s="1"/>
  <c r="BY16333" i="1" s="1"/>
  <c r="CB16103" i="1"/>
  <c r="BX16103" i="1" s="1"/>
  <c r="BY16103" i="1" s="1"/>
  <c r="CB16192" i="1"/>
  <c r="BX16192" i="1" s="1"/>
  <c r="BY16192" i="1" s="1"/>
  <c r="CB16346" i="1"/>
  <c r="BX16346" i="1" s="1"/>
  <c r="BY16346" i="1" s="1"/>
  <c r="CB16447" i="1"/>
  <c r="BX16447" i="1" s="1"/>
  <c r="BY16447" i="1" s="1"/>
  <c r="CB14059" i="1"/>
  <c r="BX14059" i="1" s="1"/>
  <c r="BY14059" i="1" s="1"/>
  <c r="CB14234" i="1"/>
  <c r="BX14234" i="1" s="1"/>
  <c r="BY14234" i="1" s="1"/>
  <c r="CB16368" i="1"/>
  <c r="BX16368" i="1" s="1"/>
  <c r="BY16368" i="1" s="1"/>
  <c r="CB14376" i="1"/>
  <c r="BX14376" i="1" s="1"/>
  <c r="BY14376" i="1" s="1"/>
  <c r="CB16353" i="1"/>
  <c r="BX16353" i="1" s="1"/>
  <c r="BY16353" i="1" s="1"/>
  <c r="CB14224" i="1"/>
  <c r="BX14224" i="1" s="1"/>
  <c r="BY14224" i="1" s="1"/>
  <c r="CB14060" i="1"/>
  <c r="BX14060" i="1" s="1"/>
  <c r="BY14060" i="1" s="1"/>
  <c r="CB16075" i="1"/>
  <c r="BX16075" i="1" s="1"/>
  <c r="BY16075" i="1" s="1"/>
  <c r="CB14394" i="1"/>
  <c r="BX14394" i="1" s="1"/>
  <c r="BY14394" i="1" s="1"/>
  <c r="CB14038" i="1"/>
  <c r="BX14038" i="1" s="1"/>
  <c r="CB14100" i="1"/>
  <c r="BX14100" i="1" s="1"/>
  <c r="BY14100" i="1" s="1"/>
  <c r="CB16492" i="1"/>
  <c r="BX16492" i="1" s="1"/>
  <c r="BY16492" i="1" s="1"/>
  <c r="CB16481" i="1"/>
  <c r="BX16481" i="1" s="1"/>
  <c r="BY16481" i="1" s="1"/>
  <c r="CB16019" i="1"/>
  <c r="BX16019" i="1" s="1"/>
  <c r="BY16019" i="1" s="1"/>
  <c r="CB16098" i="1"/>
  <c r="BX16098" i="1" s="1"/>
  <c r="BY16098" i="1" s="1"/>
  <c r="CB14287" i="1"/>
  <c r="BX14287" i="1" s="1"/>
  <c r="BY14287" i="1" s="1"/>
  <c r="CB16451" i="1"/>
  <c r="BX16451" i="1" s="1"/>
  <c r="BY16451" i="1" s="1"/>
  <c r="CB14162" i="1"/>
  <c r="BX14162" i="1" s="1"/>
  <c r="BY14162" i="1" s="1"/>
  <c r="CB14359" i="1"/>
  <c r="BX14359" i="1" s="1"/>
  <c r="BY14359" i="1" s="1"/>
  <c r="CB16151" i="1"/>
  <c r="BX16151" i="1" s="1"/>
  <c r="BY16151" i="1" s="1"/>
  <c r="CB16200" i="1"/>
  <c r="BX16200" i="1" s="1"/>
  <c r="BY16200" i="1" s="1"/>
  <c r="CB16143" i="1"/>
  <c r="BX16143" i="1" s="1"/>
  <c r="BY16143" i="1" s="1"/>
  <c r="CB14126" i="1"/>
  <c r="BX14126" i="1" s="1"/>
  <c r="BY14126" i="1" s="1"/>
  <c r="CB16379" i="1"/>
  <c r="BX16379" i="1" s="1"/>
  <c r="BY16379" i="1" s="1"/>
  <c r="CB16068" i="1"/>
  <c r="BX16068" i="1" s="1"/>
  <c r="BY16068" i="1" s="1"/>
  <c r="CB14380" i="1"/>
  <c r="BX14380" i="1" s="1"/>
  <c r="BY14380" i="1" s="1"/>
  <c r="CB14284" i="1"/>
  <c r="BX14284" i="1" s="1"/>
  <c r="BY14284" i="1" s="1"/>
  <c r="CB16485" i="1"/>
  <c r="BX16485" i="1" s="1"/>
  <c r="BY16485" i="1" s="1"/>
  <c r="CB16153" i="1"/>
  <c r="BX16153" i="1" s="1"/>
  <c r="BY16153" i="1" s="1"/>
  <c r="CB14275" i="1"/>
  <c r="BX14275" i="1" s="1"/>
  <c r="BY14275" i="1" s="1"/>
  <c r="CB16245" i="1"/>
  <c r="BX16245" i="1" s="1"/>
  <c r="BY16245" i="1" s="1"/>
  <c r="CB16497" i="1"/>
  <c r="BX16497" i="1" s="1"/>
  <c r="BY16497" i="1" s="1"/>
  <c r="CB14414" i="1"/>
  <c r="BX14414" i="1" s="1"/>
  <c r="BY14414" i="1" s="1"/>
  <c r="CB14332" i="1"/>
  <c r="BX14332" i="1" s="1"/>
  <c r="BY14332" i="1" s="1"/>
  <c r="CB16450" i="1"/>
  <c r="BX16450" i="1" s="1"/>
  <c r="BY16450" i="1" s="1"/>
  <c r="CB14450" i="1"/>
  <c r="BX14450" i="1" s="1"/>
  <c r="BY14450" i="1" s="1"/>
  <c r="CB16391" i="1"/>
  <c r="BX16391" i="1" s="1"/>
  <c r="BY16391" i="1" s="1"/>
  <c r="CB14240" i="1"/>
  <c r="BX14240" i="1" s="1"/>
  <c r="BY14240" i="1" s="1"/>
  <c r="CB16049" i="1"/>
  <c r="BX16049" i="1" s="1"/>
  <c r="BY16049" i="1" s="1"/>
  <c r="CB14069" i="1"/>
  <c r="BX14069" i="1" s="1"/>
  <c r="BY14069" i="1" s="1"/>
  <c r="CB14370" i="1"/>
  <c r="BX14370" i="1" s="1"/>
  <c r="BY14370" i="1" s="1"/>
  <c r="CB14447" i="1"/>
  <c r="BX14447" i="1" s="1"/>
  <c r="BY14447" i="1" s="1"/>
  <c r="CB14489" i="1"/>
  <c r="BX14489" i="1" s="1"/>
  <c r="BY14489" i="1" s="1"/>
  <c r="CB14439" i="1"/>
  <c r="BX14439" i="1" s="1"/>
  <c r="BY14439" i="1" s="1"/>
  <c r="CB16191" i="1"/>
  <c r="BX16191" i="1" s="1"/>
  <c r="BY16191" i="1" s="1"/>
  <c r="CB14437" i="1"/>
  <c r="BX14437" i="1" s="1"/>
  <c r="BY14437" i="1" s="1"/>
  <c r="CB16366" i="1"/>
  <c r="BX16366" i="1" s="1"/>
  <c r="BY16366" i="1" s="1"/>
  <c r="CB14333" i="1"/>
  <c r="BX14333" i="1" s="1"/>
  <c r="BY14333" i="1" s="1"/>
  <c r="CB14356" i="1"/>
  <c r="BX14356" i="1" s="1"/>
  <c r="BY14356" i="1" s="1"/>
  <c r="CB16331" i="1"/>
  <c r="BX16331" i="1" s="1"/>
  <c r="BY16331" i="1" s="1"/>
  <c r="CB14444" i="1"/>
  <c r="BX14444" i="1" s="1"/>
  <c r="BY14444" i="1" s="1"/>
  <c r="CB16115" i="1"/>
  <c r="BX16115" i="1" s="1"/>
  <c r="BY16115" i="1" s="1"/>
  <c r="CB16264" i="1"/>
  <c r="BX16264" i="1" s="1"/>
  <c r="BY16264" i="1" s="1"/>
  <c r="CB14337" i="1"/>
  <c r="BX14337" i="1" s="1"/>
  <c r="BY14337" i="1" s="1"/>
  <c r="CB14102" i="1"/>
  <c r="BX14102" i="1" s="1"/>
  <c r="BY14102" i="1" s="1"/>
  <c r="CB16047" i="1"/>
  <c r="BX16047" i="1" s="1"/>
  <c r="BY16047" i="1" s="1"/>
  <c r="CB14334" i="1"/>
  <c r="BX14334" i="1" s="1"/>
  <c r="BY14334" i="1" s="1"/>
  <c r="CB14154" i="1"/>
  <c r="BX14154" i="1" s="1"/>
  <c r="BY14154" i="1" s="1"/>
  <c r="CB16491" i="1"/>
  <c r="BX16491" i="1" s="1"/>
  <c r="BY16491" i="1" s="1"/>
  <c r="CB16409" i="1"/>
  <c r="BX16409" i="1" s="1"/>
  <c r="BY16409" i="1" s="1"/>
  <c r="CB16320" i="1"/>
  <c r="BX16320" i="1" s="1"/>
  <c r="BY16320" i="1" s="1"/>
  <c r="CB16294" i="1"/>
  <c r="BX16294" i="1" s="1"/>
  <c r="BY16294" i="1" s="1"/>
  <c r="CB16036" i="1"/>
  <c r="BX16036" i="1" s="1"/>
  <c r="BY16036" i="1" s="1"/>
  <c r="CB16461" i="1"/>
  <c r="BX16461" i="1" s="1"/>
  <c r="BY16461" i="1" s="1"/>
  <c r="CB14348" i="1"/>
  <c r="BX14348" i="1" s="1"/>
  <c r="BY14348" i="1" s="1"/>
  <c r="CB16478" i="1"/>
  <c r="BX16478" i="1" s="1"/>
  <c r="BY16478" i="1" s="1"/>
  <c r="CB16156" i="1"/>
  <c r="BX16156" i="1" s="1"/>
  <c r="BY16156" i="1" s="1"/>
  <c r="CB14218" i="1"/>
  <c r="BX14218" i="1" s="1"/>
  <c r="BY14218" i="1" s="1"/>
  <c r="CB16199" i="1"/>
  <c r="BX16199" i="1" s="1"/>
  <c r="BY16199" i="1" s="1"/>
  <c r="CB14046" i="1"/>
  <c r="BX14046" i="1" s="1"/>
  <c r="CB14322" i="1"/>
  <c r="BX14322" i="1" s="1"/>
  <c r="BY14322" i="1" s="1"/>
  <c r="CB16054" i="1"/>
  <c r="BX16054" i="1" s="1"/>
  <c r="BY16054" i="1" s="1"/>
  <c r="CB16209" i="1"/>
  <c r="BX16209" i="1" s="1"/>
  <c r="BY16209" i="1" s="1"/>
  <c r="CB16410" i="1"/>
  <c r="BX16410" i="1" s="1"/>
  <c r="BY16410" i="1" s="1"/>
  <c r="CB16290" i="1"/>
  <c r="BX16290" i="1" s="1"/>
  <c r="BY16290" i="1" s="1"/>
  <c r="CB14023" i="1"/>
  <c r="BX14023" i="1" s="1"/>
  <c r="CB14086" i="1"/>
  <c r="BX14086" i="1" s="1"/>
  <c r="BY14086" i="1" s="1"/>
  <c r="CB14307" i="1"/>
  <c r="BX14307" i="1" s="1"/>
  <c r="BY14307" i="1" s="1"/>
  <c r="CB16378" i="1"/>
  <c r="BX16378" i="1" s="1"/>
  <c r="BY16378" i="1" s="1"/>
  <c r="CB14351" i="1"/>
  <c r="BX14351" i="1" s="1"/>
  <c r="BY14351" i="1" s="1"/>
  <c r="CB16256" i="1"/>
  <c r="BX16256" i="1" s="1"/>
  <c r="BY16256" i="1" s="1"/>
  <c r="CB14465" i="1"/>
  <c r="BX14465" i="1" s="1"/>
  <c r="BY14465" i="1" s="1"/>
  <c r="CB14227" i="1"/>
  <c r="BX14227" i="1" s="1"/>
  <c r="BY14227" i="1" s="1"/>
  <c r="CB14052" i="1"/>
  <c r="BX14052" i="1" s="1"/>
  <c r="CB16138" i="1"/>
  <c r="BX16138" i="1" s="1"/>
  <c r="BY16138" i="1" s="1"/>
  <c r="CB16184" i="1"/>
  <c r="BX16184" i="1" s="1"/>
  <c r="BY16184" i="1" s="1"/>
  <c r="CB16449" i="1"/>
  <c r="BX16449" i="1" s="1"/>
  <c r="BY16449" i="1" s="1"/>
  <c r="CB16337" i="1"/>
  <c r="BX16337" i="1" s="1"/>
  <c r="BY16337" i="1" s="1"/>
  <c r="CB14021" i="1"/>
  <c r="BX14021" i="1" s="1"/>
  <c r="CB14411" i="1"/>
  <c r="BX14411" i="1" s="1"/>
  <c r="BY14411" i="1" s="1"/>
  <c r="CB14330" i="1"/>
  <c r="BX14330" i="1" s="1"/>
  <c r="BY14330" i="1" s="1"/>
  <c r="CB14049" i="1"/>
  <c r="BX14049" i="1" s="1"/>
  <c r="CB14285" i="1"/>
  <c r="BX14285" i="1" s="1"/>
  <c r="BY14285" i="1" s="1"/>
  <c r="CB16078" i="1"/>
  <c r="BX16078" i="1" s="1"/>
  <c r="BY16078" i="1" s="1"/>
  <c r="CB16043" i="1"/>
  <c r="BX16043" i="1" s="1"/>
  <c r="BY16043" i="1" s="1"/>
  <c r="CB16436" i="1"/>
  <c r="BX16436" i="1" s="1"/>
  <c r="BY16436" i="1" s="1"/>
  <c r="CB16336" i="1"/>
  <c r="BX16336" i="1" s="1"/>
  <c r="BY16336" i="1" s="1"/>
  <c r="CB16065" i="1"/>
  <c r="BX16065" i="1" s="1"/>
  <c r="BY16065" i="1" s="1"/>
  <c r="CB16082" i="1"/>
  <c r="BX16082" i="1" s="1"/>
  <c r="BY16082" i="1" s="1"/>
  <c r="CB14216" i="1"/>
  <c r="BX14216" i="1" s="1"/>
  <c r="BY14216" i="1" s="1"/>
  <c r="CB14192" i="1"/>
  <c r="BX14192" i="1" s="1"/>
  <c r="BY14192" i="1" s="1"/>
  <c r="CB16121" i="1"/>
  <c r="BX16121" i="1" s="1"/>
  <c r="BY16121" i="1" s="1"/>
  <c r="CB16500" i="1"/>
  <c r="BX16500" i="1" s="1"/>
  <c r="BY16500" i="1" s="1"/>
  <c r="CB16315" i="1"/>
  <c r="BX16315" i="1" s="1"/>
  <c r="BY16315" i="1" s="1"/>
  <c r="CB14028" i="1"/>
  <c r="BX14028" i="1" s="1"/>
  <c r="CB16394" i="1"/>
  <c r="BX16394" i="1" s="1"/>
  <c r="BY16394" i="1" s="1"/>
  <c r="CB16032" i="1"/>
  <c r="BX16032" i="1" s="1"/>
  <c r="BY16032" i="1" s="1"/>
  <c r="CB14328" i="1"/>
  <c r="BX14328" i="1" s="1"/>
  <c r="BY14328" i="1" s="1"/>
  <c r="CB16233" i="1"/>
  <c r="BX16233" i="1" s="1"/>
  <c r="BY16233" i="1" s="1"/>
  <c r="CB14193" i="1"/>
  <c r="BX14193" i="1" s="1"/>
  <c r="BY14193" i="1" s="1"/>
  <c r="CB14340" i="1"/>
  <c r="BX14340" i="1" s="1"/>
  <c r="BY14340" i="1" s="1"/>
  <c r="CB16280" i="1"/>
  <c r="BX16280" i="1" s="1"/>
  <c r="BY16280" i="1" s="1"/>
  <c r="CB16433" i="1"/>
  <c r="BX16433" i="1" s="1"/>
  <c r="BY16433" i="1" s="1"/>
  <c r="CB16408" i="1"/>
  <c r="BX16408" i="1" s="1"/>
  <c r="BY16408" i="1" s="1"/>
  <c r="CB16159" i="1"/>
  <c r="BX16159" i="1" s="1"/>
  <c r="BY16159" i="1" s="1"/>
  <c r="CB14127" i="1"/>
  <c r="BX14127" i="1" s="1"/>
  <c r="BY14127" i="1" s="1"/>
  <c r="CB16468" i="1"/>
  <c r="BX16468" i="1" s="1"/>
  <c r="BY16468" i="1" s="1"/>
  <c r="CB14044" i="1"/>
  <c r="BX14044" i="1" s="1"/>
  <c r="CB16418" i="1"/>
  <c r="BX16418" i="1" s="1"/>
  <c r="BY16418" i="1" s="1"/>
  <c r="CB16214" i="1"/>
  <c r="BX16214" i="1" s="1"/>
  <c r="BY16214" i="1" s="1"/>
  <c r="CB16430" i="1"/>
  <c r="BX16430" i="1" s="1"/>
  <c r="BY16430" i="1" s="1"/>
  <c r="CB16140" i="1"/>
  <c r="BX16140" i="1" s="1"/>
  <c r="BY16140" i="1" s="1"/>
  <c r="CB16405" i="1"/>
  <c r="BX16405" i="1" s="1"/>
  <c r="BY16405" i="1" s="1"/>
  <c r="CB14377" i="1"/>
  <c r="BX14377" i="1" s="1"/>
  <c r="BY14377" i="1" s="1"/>
  <c r="CB16109" i="1"/>
  <c r="BX16109" i="1" s="1"/>
  <c r="BY16109" i="1" s="1"/>
  <c r="CB16313" i="1"/>
  <c r="BX16313" i="1" s="1"/>
  <c r="BY16313" i="1" s="1"/>
  <c r="CB14159" i="1"/>
  <c r="BX14159" i="1" s="1"/>
  <c r="BY14159" i="1" s="1"/>
  <c r="CB16141" i="1"/>
  <c r="BX16141" i="1" s="1"/>
  <c r="BY16141" i="1" s="1"/>
  <c r="CB16037" i="1"/>
  <c r="BX16037" i="1" s="1"/>
  <c r="BY16037" i="1" s="1"/>
  <c r="CB14445" i="1"/>
  <c r="BX14445" i="1" s="1"/>
  <c r="BY14445" i="1" s="1"/>
  <c r="CB14289" i="1"/>
  <c r="BX14289" i="1" s="1"/>
  <c r="BY14289" i="1" s="1"/>
  <c r="CB16272" i="1"/>
  <c r="BX16272" i="1" s="1"/>
  <c r="BY16272" i="1" s="1"/>
  <c r="CB14155" i="1"/>
  <c r="BX14155" i="1" s="1"/>
  <c r="BY14155" i="1" s="1"/>
  <c r="CB16397" i="1"/>
  <c r="BX16397" i="1" s="1"/>
  <c r="BY16397" i="1" s="1"/>
  <c r="CB16444" i="1"/>
  <c r="BX16444" i="1" s="1"/>
  <c r="BY16444" i="1" s="1"/>
  <c r="CB16226" i="1"/>
  <c r="BX16226" i="1" s="1"/>
  <c r="BY16226" i="1" s="1"/>
  <c r="CB14036" i="1"/>
  <c r="BX14036" i="1" s="1"/>
  <c r="CB16402" i="1"/>
  <c r="BX16402" i="1" s="1"/>
  <c r="BY16402" i="1" s="1"/>
  <c r="CB14410" i="1"/>
  <c r="BX14410" i="1" s="1"/>
  <c r="BY14410" i="1" s="1"/>
  <c r="CB14263" i="1"/>
  <c r="BX14263" i="1" s="1"/>
  <c r="BY14263" i="1" s="1"/>
  <c r="CB14212" i="1"/>
  <c r="BX14212" i="1" s="1"/>
  <c r="BY14212" i="1" s="1"/>
  <c r="CB14317" i="1"/>
  <c r="BX14317" i="1" s="1"/>
  <c r="BY14317" i="1" s="1"/>
  <c r="CB14361" i="1"/>
  <c r="BX14361" i="1" s="1"/>
  <c r="BY14361" i="1" s="1"/>
  <c r="CB16038" i="1"/>
  <c r="BX16038" i="1" s="1"/>
  <c r="BY16038" i="1" s="1"/>
  <c r="CB14321" i="1"/>
  <c r="BX14321" i="1" s="1"/>
  <c r="BY14321" i="1" s="1"/>
  <c r="CB16227" i="1"/>
  <c r="BX16227" i="1" s="1"/>
  <c r="BY16227" i="1" s="1"/>
  <c r="CB16083" i="1"/>
  <c r="BX16083" i="1" s="1"/>
  <c r="BY16083" i="1" s="1"/>
  <c r="CB14256" i="1"/>
  <c r="BX14256" i="1" s="1"/>
  <c r="BY14256" i="1" s="1"/>
  <c r="CB16388" i="1"/>
  <c r="BX16388" i="1" s="1"/>
  <c r="BY16388" i="1" s="1"/>
  <c r="CB14079" i="1"/>
  <c r="BX14079" i="1" s="1"/>
  <c r="BY14079" i="1" s="1"/>
  <c r="CB14499" i="1"/>
  <c r="BX14499" i="1" s="1"/>
  <c r="BY14499" i="1" s="1"/>
  <c r="CB16160" i="1"/>
  <c r="BX16160" i="1" s="1"/>
  <c r="BY16160" i="1" s="1"/>
  <c r="CB16375" i="1"/>
  <c r="BX16375" i="1" s="1"/>
  <c r="BY16375" i="1" s="1"/>
  <c r="CB16469" i="1"/>
  <c r="BX16469" i="1" s="1"/>
  <c r="BY16469" i="1" s="1"/>
  <c r="CB14404" i="1"/>
  <c r="BX14404" i="1" s="1"/>
  <c r="BY14404" i="1" s="1"/>
  <c r="CB14467" i="1"/>
  <c r="BX14467" i="1" s="1"/>
  <c r="BY14467" i="1" s="1"/>
  <c r="CB14421" i="1"/>
  <c r="BX14421" i="1" s="1"/>
  <c r="BY14421" i="1" s="1"/>
  <c r="CB16220" i="1"/>
  <c r="BX16220" i="1" s="1"/>
  <c r="BY16220" i="1" s="1"/>
  <c r="CB14189" i="1"/>
  <c r="BX14189" i="1" s="1"/>
  <c r="BY14189" i="1" s="1"/>
  <c r="CB14331" i="1"/>
  <c r="BX14331" i="1" s="1"/>
  <c r="BY14331" i="1" s="1"/>
  <c r="CB16432" i="1"/>
  <c r="BX16432" i="1" s="1"/>
  <c r="BY16432" i="1" s="1"/>
  <c r="CB14176" i="1"/>
  <c r="BX14176" i="1" s="1"/>
  <c r="BY14176" i="1" s="1"/>
  <c r="CB14365" i="1"/>
  <c r="BX14365" i="1" s="1"/>
  <c r="BY14365" i="1" s="1"/>
  <c r="CB16248" i="1"/>
  <c r="BX16248" i="1" s="1"/>
  <c r="BY16248" i="1" s="1"/>
  <c r="CB14128" i="1"/>
  <c r="BX14128" i="1" s="1"/>
  <c r="BY14128" i="1" s="1"/>
  <c r="CB14251" i="1"/>
  <c r="BX14251" i="1" s="1"/>
  <c r="BY14251" i="1" s="1"/>
  <c r="CB16166" i="1"/>
  <c r="BX16166" i="1" s="1"/>
  <c r="BY16166" i="1" s="1"/>
  <c r="CB16455" i="1"/>
  <c r="BX16455" i="1" s="1"/>
  <c r="BY16455" i="1" s="1"/>
  <c r="CB14110" i="1"/>
  <c r="BX14110" i="1" s="1"/>
  <c r="BY14110" i="1" s="1"/>
  <c r="CB14014" i="1"/>
  <c r="BX14014" i="1" s="1"/>
  <c r="CB16097" i="1"/>
  <c r="BX16097" i="1" s="1"/>
  <c r="BY16097" i="1" s="1"/>
  <c r="CB10439" i="1"/>
  <c r="CB10453" i="1"/>
  <c r="CB10399" i="1"/>
  <c r="BZ10399" i="1" s="1"/>
  <c r="CB10360" i="1"/>
  <c r="CB10435" i="1"/>
  <c r="BZ10435" i="1" s="1"/>
  <c r="CB10414" i="1"/>
  <c r="CB10425" i="1"/>
  <c r="BZ10425" i="1" s="1"/>
  <c r="CB10408" i="1"/>
  <c r="CB10460" i="1"/>
  <c r="CB10487" i="1"/>
  <c r="CB10370" i="1"/>
  <c r="CB10446" i="1"/>
  <c r="BZ10446" i="1" s="1"/>
  <c r="CB10479" i="1"/>
  <c r="CB10339" i="1"/>
  <c r="CB10415" i="1"/>
  <c r="CB10352" i="1"/>
  <c r="CB10355" i="1"/>
  <c r="CB10455" i="1"/>
  <c r="CB10420" i="1"/>
  <c r="BZ10420" i="1" s="1"/>
  <c r="CB10433" i="1"/>
  <c r="BZ10433" i="1" s="1"/>
  <c r="CB10452" i="1"/>
  <c r="CB10369" i="1"/>
  <c r="CB10469" i="1"/>
  <c r="CB10396" i="1"/>
  <c r="BZ10396" i="1" s="1"/>
  <c r="CB10490" i="1"/>
  <c r="CB10384" i="1"/>
  <c r="CB10421" i="1"/>
  <c r="BZ10421" i="1" s="1"/>
  <c r="CB10429" i="1"/>
  <c r="BZ10429" i="1" s="1"/>
  <c r="CB10432" i="1"/>
  <c r="BZ10432" i="1" s="1"/>
  <c r="CB10341" i="1"/>
  <c r="CB10496" i="1"/>
  <c r="CB10338" i="1"/>
  <c r="CB10401" i="1"/>
  <c r="CB10495" i="1"/>
  <c r="CB10498" i="1"/>
  <c r="CB10368" i="1"/>
  <c r="CB10347" i="1"/>
  <c r="CB10418" i="1"/>
  <c r="BZ10418" i="1" s="1"/>
  <c r="CB10456" i="1"/>
  <c r="CB10406" i="1"/>
  <c r="CB10372" i="1"/>
  <c r="CB10447" i="1"/>
  <c r="BZ10447" i="1" s="1"/>
  <c r="CB10379" i="1"/>
  <c r="BZ10379" i="1" s="1"/>
  <c r="CB10364" i="1"/>
  <c r="CB10387" i="1"/>
  <c r="CB10463" i="1"/>
  <c r="CB10385" i="1"/>
  <c r="CB10451" i="1"/>
  <c r="CB10340" i="1"/>
  <c r="CB10482" i="1"/>
  <c r="CB10481" i="1"/>
  <c r="CB10485" i="1"/>
  <c r="CB10378" i="1"/>
  <c r="BZ10378" i="1" s="1"/>
  <c r="CB10473" i="1"/>
  <c r="CB10423" i="1"/>
  <c r="BZ10423" i="1" s="1"/>
  <c r="CB10430" i="1"/>
  <c r="CB10480" i="1"/>
  <c r="CB10499" i="1"/>
  <c r="CB10381" i="1"/>
  <c r="BZ10381" i="1" s="1"/>
  <c r="CB10462" i="1"/>
  <c r="CB10380" i="1"/>
  <c r="BZ10380" i="1" s="1"/>
  <c r="CB10383" i="1"/>
  <c r="CB10343" i="1"/>
  <c r="CB10376" i="1"/>
  <c r="CB10351" i="1"/>
  <c r="CB10345" i="1"/>
  <c r="CB10454" i="1"/>
  <c r="CB10357" i="1"/>
  <c r="CB10476" i="1"/>
  <c r="CB10427" i="1"/>
  <c r="BZ10427" i="1" s="1"/>
  <c r="CB10349" i="1"/>
  <c r="CB10416" i="1"/>
  <c r="BZ10416" i="1" s="1"/>
  <c r="CB10348" i="1"/>
  <c r="CB10442" i="1"/>
  <c r="CB10417" i="1"/>
  <c r="BZ10417" i="1" s="1"/>
  <c r="CB10411" i="1"/>
  <c r="CB10342" i="1"/>
  <c r="CB10346" i="1"/>
  <c r="CB10497" i="1"/>
  <c r="CB10388" i="1"/>
  <c r="CB10382" i="1"/>
  <c r="CB10438" i="1"/>
  <c r="CB10478" i="1"/>
  <c r="CB10488" i="1"/>
  <c r="CB10386" i="1"/>
  <c r="CB10395" i="1"/>
  <c r="BZ10395" i="1" s="1"/>
  <c r="CB10461" i="1"/>
  <c r="CB10431" i="1"/>
  <c r="CB10468" i="1"/>
  <c r="CB10424" i="1"/>
  <c r="BZ10424" i="1" s="1"/>
  <c r="CB10428" i="1"/>
  <c r="BZ10428" i="1" s="1"/>
  <c r="CB10393" i="1"/>
  <c r="CB10483" i="1"/>
  <c r="CB10443" i="1"/>
  <c r="CB10365" i="1"/>
  <c r="CB10441" i="1"/>
  <c r="CB10397" i="1"/>
  <c r="BZ10397" i="1" s="1"/>
  <c r="CB10458" i="1"/>
  <c r="CB10492" i="1"/>
  <c r="CB10471" i="1"/>
  <c r="CB10426" i="1"/>
  <c r="BZ10426" i="1" s="1"/>
  <c r="CB10344" i="1"/>
  <c r="CB10419" i="1"/>
  <c r="BZ10419" i="1" s="1"/>
  <c r="CB10394" i="1"/>
  <c r="CB10374" i="1"/>
  <c r="CB10436" i="1"/>
  <c r="CB10363" i="1"/>
  <c r="CB10486" i="1"/>
  <c r="CB10389" i="1"/>
  <c r="CB10465" i="1"/>
  <c r="CB10459" i="1"/>
  <c r="BZ10459" i="1" s="1"/>
  <c r="CB10474" i="1"/>
  <c r="CB10362" i="1"/>
  <c r="CB10409" i="1"/>
  <c r="CB10489" i="1"/>
  <c r="CB10412" i="1"/>
  <c r="CB10405" i="1"/>
  <c r="CB10361" i="1"/>
  <c r="CB10398" i="1"/>
  <c r="BZ10398" i="1" s="1"/>
  <c r="CB10449" i="1"/>
  <c r="BZ10449" i="1" s="1"/>
  <c r="CB10464" i="1"/>
  <c r="CB10491" i="1"/>
  <c r="CB10413" i="1"/>
  <c r="CB10354" i="1"/>
  <c r="CB10445" i="1"/>
  <c r="BZ10445" i="1" s="1"/>
  <c r="CB10434" i="1"/>
  <c r="BZ10434" i="1" s="1"/>
  <c r="CB10477" i="1"/>
  <c r="CB10404" i="1"/>
  <c r="CB10359" i="1"/>
  <c r="CB10440" i="1"/>
  <c r="CB10400" i="1"/>
  <c r="CB10375" i="1"/>
  <c r="CB10470" i="1"/>
  <c r="CB10484" i="1"/>
  <c r="CB10410" i="1"/>
  <c r="CB10444" i="1"/>
  <c r="CB10467" i="1"/>
  <c r="CB10437" i="1"/>
  <c r="CB10500" i="1"/>
  <c r="CB10392" i="1"/>
  <c r="CB10390" i="1"/>
  <c r="CB10391" i="1"/>
  <c r="CB10466" i="1"/>
  <c r="CB10475" i="1"/>
  <c r="CB10358" i="1"/>
  <c r="CB10366" i="1"/>
  <c r="CB10457" i="1"/>
  <c r="CB10494" i="1"/>
  <c r="CB10450" i="1"/>
  <c r="BZ10450" i="1" s="1"/>
  <c r="CB10353" i="1"/>
  <c r="CB10472" i="1"/>
  <c r="CB10350" i="1"/>
  <c r="CB10402" i="1"/>
  <c r="CB10493" i="1"/>
  <c r="CB10367" i="1"/>
  <c r="CB10371" i="1"/>
  <c r="CB10422" i="1"/>
  <c r="BZ10422" i="1" s="1"/>
  <c r="CB10407" i="1"/>
  <c r="CB10377" i="1"/>
  <c r="CB10448" i="1"/>
  <c r="BZ10448" i="1" s="1"/>
  <c r="CB10356" i="1"/>
  <c r="CB10403" i="1"/>
  <c r="CB10373" i="1"/>
  <c r="CB10009" i="1"/>
  <c r="BZ10009" i="1" s="1"/>
  <c r="CB10010" i="1"/>
  <c r="BZ10010" i="1" s="1"/>
  <c r="CB10011" i="1"/>
  <c r="BZ10011" i="1" s="1"/>
  <c r="CB10012" i="1"/>
  <c r="BZ10012" i="1" s="1"/>
  <c r="CB10013" i="1"/>
  <c r="BZ10013" i="1" s="1"/>
  <c r="CB10014" i="1"/>
  <c r="BZ10014" i="1" s="1"/>
  <c r="CB10015" i="1"/>
  <c r="BZ10015" i="1" s="1"/>
  <c r="CB10016" i="1"/>
  <c r="BZ10016" i="1" s="1"/>
  <c r="CB10017" i="1"/>
  <c r="BZ10017" i="1" s="1"/>
  <c r="CB10018" i="1"/>
  <c r="BZ10018" i="1" s="1"/>
  <c r="CB10019" i="1"/>
  <c r="BZ10019" i="1" s="1"/>
  <c r="CB10020" i="1"/>
  <c r="BZ10020" i="1" s="1"/>
  <c r="CB10021" i="1"/>
  <c r="CB10022" i="1"/>
  <c r="CB10023" i="1"/>
  <c r="CB10024" i="1"/>
  <c r="BZ10024" i="1" s="1"/>
  <c r="CB10025" i="1"/>
  <c r="BZ10025" i="1" s="1"/>
  <c r="CB10026" i="1"/>
  <c r="BZ10026" i="1" s="1"/>
  <c r="CB10027" i="1"/>
  <c r="BZ10027" i="1" s="1"/>
  <c r="CB10028" i="1"/>
  <c r="BZ10028" i="1" s="1"/>
  <c r="CB10029" i="1"/>
  <c r="BZ10029" i="1" s="1"/>
  <c r="CB10030" i="1"/>
  <c r="BZ10030" i="1" s="1"/>
  <c r="CB10031" i="1"/>
  <c r="BZ10031" i="1" s="1"/>
  <c r="CB10032" i="1"/>
  <c r="BZ10032" i="1" s="1"/>
  <c r="CB10033" i="1"/>
  <c r="BZ10033" i="1" s="1"/>
  <c r="CB10034" i="1"/>
  <c r="BZ10034" i="1" s="1"/>
  <c r="CB10035" i="1"/>
  <c r="BZ10035" i="1" s="1"/>
  <c r="CB10036" i="1"/>
  <c r="BZ10036" i="1" s="1"/>
  <c r="CB10037" i="1"/>
  <c r="CB10038" i="1"/>
  <c r="CB10039" i="1"/>
  <c r="BZ10039" i="1" s="1"/>
  <c r="CB10040" i="1"/>
  <c r="CB10041" i="1"/>
  <c r="BZ10041" i="1" s="1"/>
  <c r="CB10042" i="1"/>
  <c r="BZ10042" i="1" s="1"/>
  <c r="CB10043" i="1"/>
  <c r="BZ10043" i="1" s="1"/>
  <c r="CB10044" i="1"/>
  <c r="BZ10044" i="1" s="1"/>
  <c r="CB10045" i="1"/>
  <c r="BZ10045" i="1" s="1"/>
  <c r="CB10046" i="1"/>
  <c r="BZ10046" i="1" s="1"/>
  <c r="CB10047" i="1"/>
  <c r="BZ10047" i="1" s="1"/>
  <c r="CB10048" i="1"/>
  <c r="BZ10048" i="1" s="1"/>
  <c r="CB10049" i="1"/>
  <c r="BZ10049" i="1" s="1"/>
  <c r="CB10050" i="1"/>
  <c r="BZ10050" i="1" s="1"/>
  <c r="CB10051" i="1"/>
  <c r="BZ10051" i="1" s="1"/>
  <c r="CB10052" i="1"/>
  <c r="BZ10052" i="1" s="1"/>
  <c r="CB10053" i="1"/>
  <c r="BZ10053" i="1" s="1"/>
  <c r="CB10054" i="1"/>
  <c r="BZ10054" i="1" s="1"/>
  <c r="CB10055" i="1"/>
  <c r="BZ10055" i="1" s="1"/>
  <c r="CB10056" i="1"/>
  <c r="BZ10056" i="1" s="1"/>
  <c r="CB10057" i="1"/>
  <c r="BZ10057" i="1" s="1"/>
  <c r="CB10058" i="1"/>
  <c r="BZ10058" i="1" s="1"/>
  <c r="CB10059" i="1"/>
  <c r="BZ10059" i="1" s="1"/>
  <c r="CB10060" i="1"/>
  <c r="BZ10060" i="1" s="1"/>
  <c r="CB10061" i="1"/>
  <c r="BZ10061" i="1" s="1"/>
  <c r="CB10062" i="1"/>
  <c r="BZ10062" i="1" s="1"/>
  <c r="CB10063" i="1"/>
  <c r="BZ10063" i="1" s="1"/>
  <c r="CB10064" i="1"/>
  <c r="BZ10064" i="1" s="1"/>
  <c r="CB10065" i="1"/>
  <c r="BZ10065" i="1" s="1"/>
  <c r="CB10066" i="1"/>
  <c r="CB10067" i="1"/>
  <c r="BZ10067" i="1" s="1"/>
  <c r="CB10068" i="1"/>
  <c r="CB10069" i="1"/>
  <c r="CB10070" i="1"/>
  <c r="CB10071" i="1"/>
  <c r="CB10072" i="1"/>
  <c r="CB10073" i="1"/>
  <c r="CB10074" i="1"/>
  <c r="CB10075" i="1"/>
  <c r="CB10076" i="1"/>
  <c r="CB10077" i="1"/>
  <c r="CB10078" i="1"/>
  <c r="CB10079" i="1"/>
  <c r="CB10080" i="1"/>
  <c r="CB10081" i="1"/>
  <c r="CB10082" i="1"/>
  <c r="CB10083" i="1"/>
  <c r="CB10084" i="1"/>
  <c r="CB10085" i="1"/>
  <c r="CB10086" i="1"/>
  <c r="CB10087" i="1"/>
  <c r="CB10088" i="1"/>
  <c r="CB10089" i="1"/>
  <c r="CB10090" i="1"/>
  <c r="CB10091" i="1"/>
  <c r="CB10092" i="1"/>
  <c r="CB10093" i="1"/>
  <c r="CB10094" i="1"/>
  <c r="CB10095" i="1"/>
  <c r="CB10096" i="1"/>
  <c r="CB10097" i="1"/>
  <c r="CB10098" i="1"/>
  <c r="CB10099" i="1"/>
  <c r="CB10100" i="1"/>
  <c r="CB10101" i="1"/>
  <c r="CB10102" i="1"/>
  <c r="CB10103" i="1"/>
  <c r="CB10104" i="1"/>
  <c r="CB10105" i="1"/>
  <c r="CB10106" i="1"/>
  <c r="CB10107" i="1"/>
  <c r="CB10108" i="1"/>
  <c r="CB10109" i="1"/>
  <c r="CB10110" i="1"/>
  <c r="CB10111" i="1"/>
  <c r="CB10112" i="1"/>
  <c r="CB10113" i="1"/>
  <c r="CB10114" i="1"/>
  <c r="CB10115" i="1"/>
  <c r="CB10116" i="1"/>
  <c r="CB10117" i="1"/>
  <c r="CB10118" i="1"/>
  <c r="CB10119" i="1"/>
  <c r="CB10120" i="1"/>
  <c r="CB10121" i="1"/>
  <c r="CB10122" i="1"/>
  <c r="CB10123" i="1"/>
  <c r="CB10124" i="1"/>
  <c r="CB10125" i="1"/>
  <c r="CB10126" i="1"/>
  <c r="CB10127" i="1"/>
  <c r="CB10128" i="1"/>
  <c r="CB10129" i="1"/>
  <c r="CB10130" i="1"/>
  <c r="CB10131" i="1"/>
  <c r="CB10132" i="1"/>
  <c r="CB10133" i="1"/>
  <c r="CB10134" i="1"/>
  <c r="CB10135" i="1"/>
  <c r="CB10136" i="1"/>
  <c r="CB10137" i="1"/>
  <c r="CB10138" i="1"/>
  <c r="CB10139" i="1"/>
  <c r="CB10140" i="1"/>
  <c r="CB10141" i="1"/>
  <c r="CB10142" i="1"/>
  <c r="CB10143" i="1"/>
  <c r="CB10144" i="1"/>
  <c r="CB10145" i="1"/>
  <c r="CB10146" i="1"/>
  <c r="CB10147" i="1"/>
  <c r="CB10148" i="1"/>
  <c r="CB10149" i="1"/>
  <c r="CB10150" i="1"/>
  <c r="CB10151" i="1"/>
  <c r="CB10152" i="1"/>
  <c r="CB10153" i="1"/>
  <c r="CB10154" i="1"/>
  <c r="CB10155" i="1"/>
  <c r="CB10156" i="1"/>
  <c r="CB10157" i="1"/>
  <c r="CB10158" i="1"/>
  <c r="CB10159" i="1"/>
  <c r="CB10160" i="1"/>
  <c r="CB10161" i="1"/>
  <c r="CB10162" i="1"/>
  <c r="CB10163" i="1"/>
  <c r="CB10164" i="1"/>
  <c r="CB10165" i="1"/>
  <c r="CB10166" i="1"/>
  <c r="CB10167" i="1"/>
  <c r="CB10168" i="1"/>
  <c r="CB10169" i="1"/>
  <c r="CB10170" i="1"/>
  <c r="CB10171" i="1"/>
  <c r="CB10172" i="1"/>
  <c r="CB10173" i="1"/>
  <c r="CB10174" i="1"/>
  <c r="CB10175" i="1"/>
  <c r="CB10176" i="1"/>
  <c r="CB10177" i="1"/>
  <c r="CB10178" i="1"/>
  <c r="CB10179" i="1"/>
  <c r="CB10180" i="1"/>
  <c r="CB10181" i="1"/>
  <c r="CB10182" i="1"/>
  <c r="CB10183" i="1"/>
  <c r="CB10184" i="1"/>
  <c r="CB10185" i="1"/>
  <c r="CB10186" i="1"/>
  <c r="CB10187" i="1"/>
  <c r="CB10188" i="1"/>
  <c r="CB10189" i="1"/>
  <c r="CB10190" i="1"/>
  <c r="CB10191" i="1"/>
  <c r="CB10192" i="1"/>
  <c r="CB10193" i="1"/>
  <c r="CB10194" i="1"/>
  <c r="BZ10194" i="1" s="1"/>
  <c r="CB10195" i="1"/>
  <c r="BZ10195" i="1" s="1"/>
  <c r="CB10196" i="1"/>
  <c r="BZ10196" i="1" s="1"/>
  <c r="CB10197" i="1"/>
  <c r="BZ10197" i="1" s="1"/>
  <c r="CB10198" i="1"/>
  <c r="CB10199" i="1"/>
  <c r="CB10200" i="1"/>
  <c r="CB10201" i="1"/>
  <c r="CB10202" i="1"/>
  <c r="BZ10202" i="1" s="1"/>
  <c r="CB10203" i="1"/>
  <c r="BZ10203" i="1" s="1"/>
  <c r="CB10204" i="1"/>
  <c r="BZ10204" i="1" s="1"/>
  <c r="CB10205" i="1"/>
  <c r="BZ10205" i="1" s="1"/>
  <c r="CB10206" i="1"/>
  <c r="BZ10206" i="1" s="1"/>
  <c r="CB10207" i="1"/>
  <c r="BZ10207" i="1" s="1"/>
  <c r="CB10208" i="1"/>
  <c r="BZ10208" i="1" s="1"/>
  <c r="CB10209" i="1"/>
  <c r="BZ10209" i="1" s="1"/>
  <c r="CB10210" i="1"/>
  <c r="BZ10210" i="1" s="1"/>
  <c r="CB10211" i="1"/>
  <c r="CB10212" i="1"/>
  <c r="CB10213" i="1"/>
  <c r="BZ10213" i="1" s="1"/>
  <c r="CB10214" i="1"/>
  <c r="BZ10214" i="1" s="1"/>
  <c r="CB10215" i="1"/>
  <c r="CB10216" i="1"/>
  <c r="BZ10216" i="1" s="1"/>
  <c r="CB10217" i="1"/>
  <c r="BZ10217" i="1" s="1"/>
  <c r="CB10218" i="1"/>
  <c r="BZ10218" i="1" s="1"/>
  <c r="CB10219" i="1"/>
  <c r="BZ10219" i="1" s="1"/>
  <c r="CB10220" i="1"/>
  <c r="BZ10220" i="1" s="1"/>
  <c r="CB10221" i="1"/>
  <c r="CB10222" i="1"/>
  <c r="CB10223" i="1"/>
  <c r="CB10224" i="1"/>
  <c r="CB10225" i="1"/>
  <c r="CB10226" i="1"/>
  <c r="CB10227" i="1"/>
  <c r="CB10228" i="1"/>
  <c r="CB10229" i="1"/>
  <c r="CB10230" i="1"/>
  <c r="CB10231" i="1"/>
  <c r="CB10232" i="1"/>
  <c r="CB10233" i="1"/>
  <c r="CB10234" i="1"/>
  <c r="CB10235" i="1"/>
  <c r="CB10236" i="1"/>
  <c r="CB10237" i="1"/>
  <c r="BZ10237" i="1" s="1"/>
  <c r="CB10238" i="1"/>
  <c r="BZ10238" i="1" s="1"/>
  <c r="CB10239" i="1"/>
  <c r="CB10240" i="1"/>
  <c r="CB10241" i="1"/>
  <c r="CB10242" i="1"/>
  <c r="CB10243" i="1"/>
  <c r="CB10244" i="1"/>
  <c r="CB10245" i="1"/>
  <c r="CB10246" i="1"/>
  <c r="CB10247" i="1"/>
  <c r="BZ10247" i="1" s="1"/>
  <c r="CB10248" i="1"/>
  <c r="CB10249" i="1"/>
  <c r="CB10250" i="1"/>
  <c r="CB10251" i="1"/>
  <c r="CB10252" i="1"/>
  <c r="CB10253" i="1"/>
  <c r="CB10254" i="1"/>
  <c r="CB10255" i="1"/>
  <c r="CB10256" i="1"/>
  <c r="CB10257" i="1"/>
  <c r="CB10258" i="1"/>
  <c r="CB10259" i="1"/>
  <c r="CB10260" i="1"/>
  <c r="CB10261" i="1"/>
  <c r="CB10262" i="1"/>
  <c r="CB10263" i="1"/>
  <c r="CB10264" i="1"/>
  <c r="CB10265" i="1"/>
  <c r="CB10266" i="1"/>
  <c r="CB10267" i="1"/>
  <c r="CB10268" i="1"/>
  <c r="CB10269" i="1"/>
  <c r="CB10270" i="1"/>
  <c r="CB10271" i="1"/>
  <c r="CB10272" i="1"/>
  <c r="CB10273" i="1"/>
  <c r="CB10274" i="1"/>
  <c r="CB10275" i="1"/>
  <c r="CB10276" i="1"/>
  <c r="CB10277" i="1"/>
  <c r="CB10278" i="1"/>
  <c r="CB10279" i="1"/>
  <c r="CB10280" i="1"/>
  <c r="CB10281" i="1"/>
  <c r="CB10282" i="1"/>
  <c r="CB10283" i="1"/>
  <c r="CB10284" i="1"/>
  <c r="CB10285" i="1"/>
  <c r="CB10286" i="1"/>
  <c r="CB10287" i="1"/>
  <c r="CB10288" i="1"/>
  <c r="CB10289" i="1"/>
  <c r="CB10290" i="1"/>
  <c r="CB10291" i="1"/>
  <c r="CB10292" i="1"/>
  <c r="CB10293" i="1"/>
  <c r="CB10294" i="1"/>
  <c r="CB10295" i="1"/>
  <c r="CB10296" i="1"/>
  <c r="CB10297" i="1"/>
  <c r="CB10298" i="1"/>
  <c r="CB10299" i="1"/>
  <c r="CB10300" i="1"/>
  <c r="CB10301" i="1"/>
  <c r="CB10302" i="1"/>
  <c r="CB10303" i="1"/>
  <c r="CB10304" i="1"/>
  <c r="CB10305" i="1"/>
  <c r="CB10306" i="1"/>
  <c r="CB10307" i="1"/>
  <c r="CB10308" i="1"/>
  <c r="CB10309" i="1"/>
  <c r="CB10310" i="1"/>
  <c r="CB10311" i="1"/>
  <c r="CB10312" i="1"/>
  <c r="CB10313" i="1"/>
  <c r="CB10314" i="1"/>
  <c r="CB10315" i="1"/>
  <c r="CB10316" i="1"/>
  <c r="CB10317" i="1"/>
  <c r="CB10318" i="1"/>
  <c r="CB10319" i="1"/>
  <c r="CB10320" i="1"/>
  <c r="CB10321" i="1"/>
  <c r="CB10322" i="1"/>
  <c r="CB10323" i="1"/>
  <c r="CB10324" i="1"/>
  <c r="CB10325" i="1"/>
  <c r="CB10326" i="1"/>
  <c r="CB10327" i="1"/>
  <c r="CB10328" i="1"/>
  <c r="CB10329" i="1"/>
  <c r="CB10330" i="1"/>
  <c r="CB10331" i="1"/>
  <c r="BZ10331" i="1" s="1"/>
  <c r="CB10332" i="1"/>
  <c r="CB10333" i="1"/>
  <c r="CB10334" i="1"/>
  <c r="CB10335" i="1"/>
  <c r="AE8" i="2"/>
  <c r="AF8" i="2" s="1"/>
  <c r="AG8" i="2" s="1"/>
  <c r="CB10337" i="1"/>
  <c r="AO28" i="2"/>
  <c r="AQ28" i="2" s="1"/>
  <c r="AO31" i="2"/>
  <c r="AQ31" i="2" s="1"/>
  <c r="AO20" i="2"/>
  <c r="AQ20" i="2" s="1"/>
  <c r="AO12" i="2"/>
  <c r="AQ12" i="2" s="1"/>
  <c r="AO26" i="2"/>
  <c r="AQ26" i="2" s="1"/>
  <c r="AO21" i="2"/>
  <c r="AQ21" i="2" s="1"/>
  <c r="AO4" i="2"/>
  <c r="AQ4" i="2" s="1"/>
  <c r="AO29" i="2"/>
  <c r="AQ29" i="2" s="1"/>
  <c r="AO27" i="2"/>
  <c r="AQ27" i="2" s="1"/>
  <c r="AO11" i="2"/>
  <c r="AQ11" i="2" s="1"/>
  <c r="AO15" i="2"/>
  <c r="AQ15" i="2" s="1"/>
  <c r="AO22" i="2"/>
  <c r="AQ22" i="2" s="1"/>
  <c r="AO3" i="2"/>
  <c r="AQ3" i="2" s="1"/>
  <c r="AO30" i="2"/>
  <c r="AQ30" i="2" s="1"/>
  <c r="AO23" i="2"/>
  <c r="AQ23" i="2" s="1"/>
  <c r="AO13" i="2"/>
  <c r="AQ13" i="2" s="1"/>
  <c r="AO18" i="2"/>
  <c r="AQ18" i="2" s="1"/>
  <c r="AO17" i="2"/>
  <c r="AQ17" i="2" s="1"/>
  <c r="AO14" i="2"/>
  <c r="AQ14" i="2" s="1"/>
  <c r="AO6" i="2"/>
  <c r="AQ6" i="2" s="1"/>
  <c r="AO25" i="2"/>
  <c r="AQ25" i="2" s="1"/>
  <c r="AO7" i="2"/>
  <c r="AQ7" i="2" s="1"/>
  <c r="AO16" i="2"/>
  <c r="AQ16" i="2" s="1"/>
  <c r="AO19" i="2"/>
  <c r="AQ19" i="2" s="1"/>
  <c r="AO24" i="2"/>
  <c r="AQ24" i="2" s="1"/>
  <c r="AO10" i="2"/>
  <c r="AQ10" i="2" s="1"/>
  <c r="AO5" i="2"/>
  <c r="AQ5" i="2" s="1"/>
  <c r="AO9" i="2"/>
  <c r="AQ9" i="2" s="1"/>
  <c r="AO2" i="2"/>
  <c r="AQ2" i="2" s="1"/>
  <c r="AO8" i="2"/>
  <c r="AQ8" i="2" s="1"/>
  <c r="AG2" i="2"/>
  <c r="AG3" i="2"/>
  <c r="AG6" i="2"/>
  <c r="AG7" i="2"/>
  <c r="AG5" i="2"/>
  <c r="AE9" i="2"/>
  <c r="AF9" i="2" s="1"/>
  <c r="F67" i="6"/>
  <c r="F84" i="6"/>
  <c r="F78" i="6"/>
  <c r="F32" i="6"/>
  <c r="F117" i="6"/>
  <c r="F54" i="6"/>
  <c r="F116" i="6"/>
  <c r="F112" i="6"/>
  <c r="F44" i="6"/>
  <c r="F95" i="6"/>
  <c r="F18" i="6"/>
  <c r="F37" i="6"/>
  <c r="F74" i="6"/>
  <c r="F73" i="6"/>
  <c r="F72" i="6"/>
  <c r="F49" i="6"/>
  <c r="F22" i="6"/>
  <c r="F13" i="6"/>
  <c r="F82" i="6"/>
  <c r="F97" i="6"/>
  <c r="F60" i="6"/>
  <c r="F114" i="6"/>
  <c r="F61" i="6"/>
  <c r="F80" i="6"/>
  <c r="F93" i="6"/>
  <c r="F62" i="6"/>
  <c r="F31" i="6"/>
  <c r="F89" i="6"/>
  <c r="F52" i="6"/>
  <c r="F104" i="6"/>
  <c r="F41" i="6"/>
  <c r="F11" i="6"/>
  <c r="F76" i="6"/>
  <c r="F50" i="6"/>
  <c r="F28" i="6"/>
  <c r="F109" i="6"/>
  <c r="F83" i="6"/>
  <c r="F12" i="6"/>
  <c r="F63" i="6"/>
  <c r="F113" i="6"/>
  <c r="F14" i="6"/>
  <c r="F100" i="6"/>
  <c r="F91" i="6"/>
  <c r="F23" i="6"/>
  <c r="F45" i="6"/>
  <c r="F99" i="6"/>
  <c r="F40" i="6"/>
  <c r="F65" i="6"/>
  <c r="F56" i="6"/>
  <c r="F69" i="6"/>
  <c r="F110" i="6"/>
  <c r="F53" i="6"/>
  <c r="F103" i="6"/>
  <c r="F34" i="6"/>
  <c r="F68" i="6"/>
  <c r="F66" i="6"/>
  <c r="F16" i="6"/>
  <c r="F70" i="6"/>
  <c r="F21" i="6"/>
  <c r="F94" i="6"/>
  <c r="F46" i="6"/>
  <c r="F27" i="6"/>
  <c r="F39" i="6"/>
  <c r="F92" i="6"/>
  <c r="F71" i="6"/>
  <c r="V4" i="6"/>
  <c r="F77" i="6"/>
  <c r="F29" i="6"/>
  <c r="F81" i="6"/>
  <c r="F24" i="6"/>
  <c r="V3" i="6"/>
  <c r="F90" i="6"/>
  <c r="F64" i="6"/>
  <c r="F75" i="6"/>
  <c r="F15" i="6"/>
  <c r="F111" i="6"/>
  <c r="F30" i="6"/>
  <c r="F98" i="6"/>
  <c r="F35" i="6"/>
  <c r="F20" i="6"/>
  <c r="F51" i="6"/>
  <c r="F57" i="6"/>
  <c r="F25" i="6"/>
  <c r="F38" i="6"/>
  <c r="F17" i="6"/>
  <c r="AE11" i="2"/>
  <c r="AF11" i="2" s="1"/>
  <c r="CB10008" i="1"/>
  <c r="BZ10008" i="1" s="1"/>
  <c r="AG4" i="2" l="1"/>
  <c r="BX618" i="1"/>
  <c r="BU618" i="1"/>
  <c r="BX621" i="1"/>
  <c r="BU621" i="1"/>
  <c r="BX625" i="1"/>
  <c r="BU625" i="1"/>
  <c r="BX615" i="1"/>
  <c r="BU615" i="1"/>
  <c r="BX619" i="1"/>
  <c r="BU619" i="1"/>
  <c r="BT603" i="1"/>
  <c r="BX612" i="1"/>
  <c r="BU612" i="1"/>
  <c r="BX614" i="1"/>
  <c r="BU614" i="1"/>
  <c r="BX620" i="1"/>
  <c r="BU620" i="1"/>
  <c r="BX627" i="1"/>
  <c r="BU627" i="1"/>
  <c r="BX622" i="1"/>
  <c r="BU622" i="1"/>
  <c r="BX613" i="1"/>
  <c r="BU613" i="1"/>
  <c r="BX616" i="1"/>
  <c r="BU616" i="1"/>
  <c r="BX611" i="1"/>
  <c r="BU611" i="1"/>
  <c r="BX604" i="1"/>
  <c r="BU604" i="1"/>
  <c r="BX626" i="1"/>
  <c r="BU626" i="1"/>
  <c r="BX623" i="1"/>
  <c r="BU623" i="1"/>
  <c r="BX629" i="1"/>
  <c r="BU629" i="1"/>
  <c r="BX624" i="1"/>
  <c r="BU624" i="1"/>
  <c r="BX617" i="1"/>
  <c r="BU617" i="1"/>
  <c r="BX606" i="1"/>
  <c r="BU606" i="1"/>
  <c r="BX610" i="1"/>
  <c r="BU610" i="1"/>
  <c r="BX21008" i="1"/>
  <c r="BZ21008" i="1"/>
  <c r="BX21007" i="1"/>
  <c r="BZ21007" i="1"/>
  <c r="BX799" i="1"/>
  <c r="BZ799" i="1"/>
  <c r="BX798" i="1"/>
  <c r="BZ798" i="1"/>
  <c r="BX797" i="1"/>
  <c r="BZ797" i="1"/>
  <c r="BX761" i="1"/>
  <c r="BZ761" i="1"/>
  <c r="BX725" i="1"/>
  <c r="BZ725" i="1"/>
  <c r="BX796" i="1"/>
  <c r="BZ796" i="1"/>
  <c r="BX760" i="1"/>
  <c r="BZ760" i="1"/>
  <c r="BX724" i="1"/>
  <c r="BZ724" i="1"/>
  <c r="BX795" i="1"/>
  <c r="BZ795" i="1"/>
  <c r="BX759" i="1"/>
  <c r="BZ759" i="1"/>
  <c r="BX723" i="1"/>
  <c r="BZ723" i="1"/>
  <c r="BX794" i="1"/>
  <c r="BZ794" i="1"/>
  <c r="BX758" i="1"/>
  <c r="BZ758" i="1"/>
  <c r="BX722" i="1"/>
  <c r="BZ722" i="1"/>
  <c r="BX826" i="1"/>
  <c r="BZ826" i="1"/>
  <c r="BX908" i="1"/>
  <c r="BZ908" i="1"/>
  <c r="BX883" i="1"/>
  <c r="BZ883" i="1"/>
  <c r="BX938" i="1"/>
  <c r="BZ938" i="1"/>
  <c r="BX825" i="1"/>
  <c r="BZ825" i="1"/>
  <c r="BX895" i="1"/>
  <c r="BZ895" i="1"/>
  <c r="BX836" i="1"/>
  <c r="BZ836" i="1"/>
  <c r="BX918" i="1"/>
  <c r="BZ918" i="1"/>
  <c r="BX923" i="1"/>
  <c r="BZ923" i="1"/>
  <c r="BX835" i="1"/>
  <c r="BZ835" i="1"/>
  <c r="BX828" i="1"/>
  <c r="BZ828" i="1"/>
  <c r="BX897" i="1"/>
  <c r="BZ897" i="1"/>
  <c r="BX909" i="1"/>
  <c r="BZ909" i="1"/>
  <c r="BX917" i="1"/>
  <c r="BZ917" i="1"/>
  <c r="BX839" i="1"/>
  <c r="BZ839" i="1"/>
  <c r="BX877" i="1"/>
  <c r="BZ877" i="1"/>
  <c r="BX936" i="1"/>
  <c r="BZ936" i="1"/>
  <c r="BX793" i="1"/>
  <c r="BZ793" i="1"/>
  <c r="BX721" i="1"/>
  <c r="BZ721" i="1"/>
  <c r="BX792" i="1"/>
  <c r="BZ792" i="1"/>
  <c r="BX756" i="1"/>
  <c r="BZ756" i="1"/>
  <c r="BX720" i="1"/>
  <c r="BZ720" i="1"/>
  <c r="BX861" i="1"/>
  <c r="BZ861" i="1"/>
  <c r="BX791" i="1"/>
  <c r="BZ791" i="1"/>
  <c r="BX755" i="1"/>
  <c r="BZ755" i="1"/>
  <c r="BX719" i="1"/>
  <c r="BZ719" i="1"/>
  <c r="BX859" i="1"/>
  <c r="BZ859" i="1"/>
  <c r="BX790" i="1"/>
  <c r="BZ790" i="1"/>
  <c r="BX754" i="1"/>
  <c r="BZ754" i="1"/>
  <c r="BX718" i="1"/>
  <c r="BZ718" i="1"/>
  <c r="BX865" i="1"/>
  <c r="BZ865" i="1"/>
  <c r="BX789" i="1"/>
  <c r="BZ789" i="1"/>
  <c r="BX753" i="1"/>
  <c r="BZ753" i="1"/>
  <c r="BX717" i="1"/>
  <c r="BZ717" i="1"/>
  <c r="BX864" i="1"/>
  <c r="BZ864" i="1"/>
  <c r="BX788" i="1"/>
  <c r="BZ788" i="1"/>
  <c r="BX752" i="1"/>
  <c r="BZ752" i="1"/>
  <c r="BX716" i="1"/>
  <c r="BZ716" i="1"/>
  <c r="BX863" i="1"/>
  <c r="BZ863" i="1"/>
  <c r="BX820" i="1"/>
  <c r="BZ820" i="1"/>
  <c r="BX930" i="1"/>
  <c r="BZ930" i="1"/>
  <c r="BX920" i="1"/>
  <c r="BZ920" i="1"/>
  <c r="BX819" i="1"/>
  <c r="BZ819" i="1"/>
  <c r="BX881" i="1"/>
  <c r="BZ881" i="1"/>
  <c r="BX937" i="1"/>
  <c r="BZ937" i="1"/>
  <c r="BX866" i="1"/>
  <c r="BZ866" i="1"/>
  <c r="BX830" i="1"/>
  <c r="BZ830" i="1"/>
  <c r="BX887" i="1"/>
  <c r="BZ887" i="1"/>
  <c r="BX873" i="1"/>
  <c r="BZ873" i="1"/>
  <c r="BX926" i="1"/>
  <c r="BZ926" i="1"/>
  <c r="BX829" i="1"/>
  <c r="BZ829" i="1"/>
  <c r="BX900" i="1"/>
  <c r="BZ900" i="1"/>
  <c r="BX858" i="1"/>
  <c r="BZ858" i="1"/>
  <c r="BX822" i="1"/>
  <c r="BZ822" i="1"/>
  <c r="BX875" i="1"/>
  <c r="BZ875" i="1"/>
  <c r="BX904" i="1"/>
  <c r="BZ904" i="1"/>
  <c r="BX912" i="1"/>
  <c r="BZ912" i="1"/>
  <c r="BX833" i="1"/>
  <c r="BZ833" i="1"/>
  <c r="BX932" i="1"/>
  <c r="BZ932" i="1"/>
  <c r="BX893" i="1"/>
  <c r="BZ893" i="1"/>
  <c r="BX878" i="1"/>
  <c r="BZ878" i="1"/>
  <c r="BX787" i="1"/>
  <c r="BZ787" i="1"/>
  <c r="BX751" i="1"/>
  <c r="BZ751" i="1"/>
  <c r="BX715" i="1"/>
  <c r="BZ715" i="1"/>
  <c r="BX862" i="1"/>
  <c r="BZ862" i="1"/>
  <c r="BX786" i="1"/>
  <c r="BZ786" i="1"/>
  <c r="BX750" i="1"/>
  <c r="BZ750" i="1"/>
  <c r="BX785" i="1"/>
  <c r="BZ785" i="1"/>
  <c r="BX749" i="1"/>
  <c r="BZ749" i="1"/>
  <c r="BX784" i="1"/>
  <c r="BZ784" i="1"/>
  <c r="BX748" i="1"/>
  <c r="BZ748" i="1"/>
  <c r="BX856" i="1"/>
  <c r="BZ856" i="1"/>
  <c r="BX783" i="1"/>
  <c r="BZ783" i="1"/>
  <c r="BX747" i="1"/>
  <c r="BZ747" i="1"/>
  <c r="BX782" i="1"/>
  <c r="BZ782" i="1"/>
  <c r="BX746" i="1"/>
  <c r="BZ746" i="1"/>
  <c r="BX927" i="1"/>
  <c r="BZ927" i="1"/>
  <c r="BX914" i="1"/>
  <c r="BZ914" i="1"/>
  <c r="BX929" i="1"/>
  <c r="BZ929" i="1"/>
  <c r="BX940" i="1"/>
  <c r="BZ940" i="1"/>
  <c r="BX882" i="1"/>
  <c r="BZ882" i="1"/>
  <c r="BX860" i="1"/>
  <c r="BZ860" i="1"/>
  <c r="BX824" i="1"/>
  <c r="BZ824" i="1"/>
  <c r="BX886" i="1"/>
  <c r="BZ886" i="1"/>
  <c r="BX823" i="1"/>
  <c r="BZ823" i="1"/>
  <c r="BX925" i="1"/>
  <c r="BZ925" i="1"/>
  <c r="BX934" i="1"/>
  <c r="BZ934" i="1"/>
  <c r="BX916" i="1"/>
  <c r="BZ916" i="1"/>
  <c r="BX939" i="1"/>
  <c r="BZ939" i="1"/>
  <c r="BX922" i="1"/>
  <c r="BZ922" i="1"/>
  <c r="BX928" i="1"/>
  <c r="BZ928" i="1"/>
  <c r="BX899" i="1"/>
  <c r="BZ899" i="1"/>
  <c r="BX892" i="1"/>
  <c r="BZ892" i="1"/>
  <c r="BX902" i="1"/>
  <c r="BZ902" i="1"/>
  <c r="BX811" i="1"/>
  <c r="BZ811" i="1"/>
  <c r="BX781" i="1"/>
  <c r="BZ781" i="1"/>
  <c r="BX745" i="1"/>
  <c r="BZ745" i="1"/>
  <c r="BX744" i="1"/>
  <c r="BZ744" i="1"/>
  <c r="BX743" i="1"/>
  <c r="BZ743" i="1"/>
  <c r="BX814" i="1"/>
  <c r="BZ814" i="1"/>
  <c r="BX742" i="1"/>
  <c r="BZ742" i="1"/>
  <c r="BX777" i="1"/>
  <c r="BZ777" i="1"/>
  <c r="BX812" i="1"/>
  <c r="BZ812" i="1"/>
  <c r="BX776" i="1"/>
  <c r="BZ776" i="1"/>
  <c r="BX740" i="1"/>
  <c r="BZ740" i="1"/>
  <c r="BX844" i="1"/>
  <c r="BZ844" i="1"/>
  <c r="BX907" i="1"/>
  <c r="BZ907" i="1"/>
  <c r="BX921" i="1"/>
  <c r="BZ921" i="1"/>
  <c r="BX872" i="1"/>
  <c r="BZ872" i="1"/>
  <c r="BX843" i="1"/>
  <c r="BZ843" i="1"/>
  <c r="BX854" i="1"/>
  <c r="BZ854" i="1"/>
  <c r="BX818" i="1"/>
  <c r="BZ818" i="1"/>
  <c r="BX869" i="1"/>
  <c r="BZ869" i="1"/>
  <c r="BX903" i="1"/>
  <c r="BZ903" i="1"/>
  <c r="BX815" i="1"/>
  <c r="BZ815" i="1"/>
  <c r="BX853" i="1"/>
  <c r="BZ853" i="1"/>
  <c r="BX817" i="1"/>
  <c r="BZ817" i="1"/>
  <c r="BX913" i="1"/>
  <c r="BZ913" i="1"/>
  <c r="BX885" i="1"/>
  <c r="BZ885" i="1"/>
  <c r="BX816" i="1"/>
  <c r="BZ816" i="1"/>
  <c r="BX846" i="1"/>
  <c r="BZ846" i="1"/>
  <c r="BX901" i="1"/>
  <c r="BZ901" i="1"/>
  <c r="BX876" i="1"/>
  <c r="BZ876" i="1"/>
  <c r="BX867" i="1"/>
  <c r="BZ867" i="1"/>
  <c r="BX857" i="1"/>
  <c r="BZ857" i="1"/>
  <c r="BX821" i="1"/>
  <c r="BZ821" i="1"/>
  <c r="BX931" i="1"/>
  <c r="BZ931" i="1"/>
  <c r="BX775" i="1"/>
  <c r="BZ775" i="1"/>
  <c r="BX739" i="1"/>
  <c r="BZ739" i="1"/>
  <c r="BX810" i="1"/>
  <c r="BZ810" i="1"/>
  <c r="BX774" i="1"/>
  <c r="BZ774" i="1"/>
  <c r="BX738" i="1"/>
  <c r="BZ738" i="1"/>
  <c r="BX737" i="1"/>
  <c r="BZ737" i="1"/>
  <c r="BX772" i="1"/>
  <c r="BZ772" i="1"/>
  <c r="BX736" i="1"/>
  <c r="BZ736" i="1"/>
  <c r="BX771" i="1"/>
  <c r="BZ771" i="1"/>
  <c r="BX735" i="1"/>
  <c r="BZ735" i="1"/>
  <c r="BX770" i="1"/>
  <c r="BZ770" i="1"/>
  <c r="BX734" i="1"/>
  <c r="BZ734" i="1"/>
  <c r="BX838" i="1"/>
  <c r="BZ838" i="1"/>
  <c r="BX837" i="1"/>
  <c r="BZ837" i="1"/>
  <c r="BX906" i="1"/>
  <c r="BZ906" i="1"/>
  <c r="BX933" i="1"/>
  <c r="BZ933" i="1"/>
  <c r="BX884" i="1"/>
  <c r="BZ884" i="1"/>
  <c r="BX941" i="1"/>
  <c r="BZ941" i="1"/>
  <c r="BX868" i="1"/>
  <c r="BZ868" i="1"/>
  <c r="BX847" i="1"/>
  <c r="BZ847" i="1"/>
  <c r="BX910" i="1"/>
  <c r="BZ910" i="1"/>
  <c r="BX919" i="1"/>
  <c r="BZ919" i="1"/>
  <c r="BX935" i="1"/>
  <c r="BZ935" i="1"/>
  <c r="BX894" i="1"/>
  <c r="BZ894" i="1"/>
  <c r="BX898" i="1"/>
  <c r="BZ898" i="1"/>
  <c r="BX880" i="1"/>
  <c r="BZ880" i="1"/>
  <c r="BX769" i="1"/>
  <c r="BZ769" i="1"/>
  <c r="BX733" i="1"/>
  <c r="BZ733" i="1"/>
  <c r="BX768" i="1"/>
  <c r="BZ768" i="1"/>
  <c r="BX732" i="1"/>
  <c r="BZ732" i="1"/>
  <c r="BX803" i="1"/>
  <c r="BZ803" i="1"/>
  <c r="BX767" i="1"/>
  <c r="BZ767" i="1"/>
  <c r="BX731" i="1"/>
  <c r="BZ731" i="1"/>
  <c r="BX802" i="1"/>
  <c r="BZ802" i="1"/>
  <c r="BX766" i="1"/>
  <c r="BZ766" i="1"/>
  <c r="BX730" i="1"/>
  <c r="BZ730" i="1"/>
  <c r="BX801" i="1"/>
  <c r="BZ801" i="1"/>
  <c r="BX765" i="1"/>
  <c r="BZ765" i="1"/>
  <c r="BX729" i="1"/>
  <c r="BZ729" i="1"/>
  <c r="BX800" i="1"/>
  <c r="BZ800" i="1"/>
  <c r="BX832" i="1"/>
  <c r="BZ832" i="1"/>
  <c r="BX871" i="1"/>
  <c r="BZ871" i="1"/>
  <c r="BX896" i="1"/>
  <c r="BZ896" i="1"/>
  <c r="BX831" i="1"/>
  <c r="BZ831" i="1"/>
  <c r="BX874" i="1"/>
  <c r="BZ874" i="1"/>
  <c r="BX911" i="1"/>
  <c r="BZ911" i="1"/>
  <c r="BX891" i="1"/>
  <c r="BZ891" i="1"/>
  <c r="BX834" i="1"/>
  <c r="BZ834" i="1"/>
  <c r="BX879" i="1"/>
  <c r="BZ879" i="1"/>
  <c r="BX845" i="1"/>
  <c r="BZ845" i="1"/>
  <c r="BX890" i="1"/>
  <c r="BZ890" i="1"/>
  <c r="BT7" i="1"/>
  <c r="BT197" i="1"/>
  <c r="BT91" i="1"/>
  <c r="BT368" i="1"/>
  <c r="BX763" i="1"/>
  <c r="BU763" i="1"/>
  <c r="BX667" i="1"/>
  <c r="BU667" i="1"/>
  <c r="BX654" i="1"/>
  <c r="BU654" i="1"/>
  <c r="BX689" i="1"/>
  <c r="BU689" i="1"/>
  <c r="BX676" i="1"/>
  <c r="BU676" i="1"/>
  <c r="BX807" i="1"/>
  <c r="BU807" i="1"/>
  <c r="BX711" i="1"/>
  <c r="BU711" i="1"/>
  <c r="BX1000" i="1"/>
  <c r="BU1000" i="1"/>
  <c r="BX628" i="1"/>
  <c r="BU628" i="1"/>
  <c r="BX997" i="1"/>
  <c r="BU997" i="1"/>
  <c r="BT450" i="1"/>
  <c r="BT329" i="1"/>
  <c r="BT357" i="1"/>
  <c r="BX805" i="1"/>
  <c r="BU805" i="1"/>
  <c r="BX757" i="1"/>
  <c r="BU757" i="1"/>
  <c r="BX709" i="1"/>
  <c r="BU709" i="1"/>
  <c r="BT196" i="1"/>
  <c r="BT178" i="1"/>
  <c r="BT442" i="1"/>
  <c r="BT243" i="1"/>
  <c r="BT401" i="1"/>
  <c r="BX691" i="1"/>
  <c r="BU691" i="1"/>
  <c r="BT343" i="1"/>
  <c r="BT435" i="1"/>
  <c r="BT50" i="1"/>
  <c r="BT222" i="1"/>
  <c r="BT92" i="1"/>
  <c r="BX608" i="1"/>
  <c r="BU608" i="1"/>
  <c r="BX727" i="1"/>
  <c r="BU727" i="1"/>
  <c r="BX762" i="1"/>
  <c r="BU762" i="1"/>
  <c r="BX714" i="1"/>
  <c r="BU714" i="1"/>
  <c r="BX666" i="1"/>
  <c r="BU666" i="1"/>
  <c r="BT210" i="1"/>
  <c r="BX804" i="1"/>
  <c r="BU804" i="1"/>
  <c r="BX708" i="1"/>
  <c r="BU708" i="1"/>
  <c r="BX851" i="1"/>
  <c r="BU851" i="1"/>
  <c r="BX972" i="1"/>
  <c r="BU972" i="1"/>
  <c r="BX635" i="1"/>
  <c r="BU635" i="1"/>
  <c r="BT366" i="1"/>
  <c r="BT393" i="1"/>
  <c r="BT289" i="1"/>
  <c r="BT150" i="1"/>
  <c r="BT113" i="1"/>
  <c r="BT511" i="1"/>
  <c r="BT367" i="1"/>
  <c r="BT225" i="1"/>
  <c r="BT406" i="1"/>
  <c r="BT205" i="1"/>
  <c r="BT491" i="1"/>
  <c r="BT356" i="1"/>
  <c r="BT244" i="1"/>
  <c r="BT328" i="1"/>
  <c r="BT373" i="1"/>
  <c r="BT340" i="1"/>
  <c r="BT332" i="1"/>
  <c r="BX1393" i="1"/>
  <c r="BU1393" i="1"/>
  <c r="BX1107" i="1"/>
  <c r="BU1107" i="1"/>
  <c r="BX1190" i="1"/>
  <c r="BU1190" i="1"/>
  <c r="BX1362" i="1"/>
  <c r="BU1362" i="1"/>
  <c r="BX1082" i="1"/>
  <c r="BU1082" i="1"/>
  <c r="BX1237" i="1"/>
  <c r="BU1237" i="1"/>
  <c r="BX1114" i="1"/>
  <c r="BU1114" i="1"/>
  <c r="BX1336" i="1"/>
  <c r="BU1336" i="1"/>
  <c r="BX779" i="1"/>
  <c r="BU779" i="1"/>
  <c r="BX705" i="1"/>
  <c r="BU705" i="1"/>
  <c r="BX924" i="1"/>
  <c r="BU924" i="1"/>
  <c r="BX841" i="1"/>
  <c r="BU841" i="1"/>
  <c r="BX996" i="1"/>
  <c r="BU996" i="1"/>
  <c r="BX888" i="1"/>
  <c r="BU888" i="1"/>
  <c r="BT300" i="1"/>
  <c r="BT477" i="1"/>
  <c r="BT334" i="1"/>
  <c r="BT280" i="1"/>
  <c r="BT258" i="1"/>
  <c r="BT331" i="1"/>
  <c r="BT246" i="1"/>
  <c r="BT94" i="1"/>
  <c r="BT216" i="1"/>
  <c r="BT112" i="1"/>
  <c r="BT124" i="1"/>
  <c r="BT428" i="1"/>
  <c r="BT262" i="1"/>
  <c r="BT345" i="1"/>
  <c r="BT52" i="1"/>
  <c r="BT459" i="1"/>
  <c r="BT242" i="1"/>
  <c r="BT53" i="1"/>
  <c r="BZ17" i="1"/>
  <c r="BU17" i="1"/>
  <c r="BV16012" i="1" s="1"/>
  <c r="BX1234" i="1"/>
  <c r="BU1234" i="1"/>
  <c r="BX1026" i="1"/>
  <c r="BU1026" i="1"/>
  <c r="BX1380" i="1"/>
  <c r="BU1380" i="1"/>
  <c r="BX1094" i="1"/>
  <c r="BU1094" i="1"/>
  <c r="BX1139" i="1"/>
  <c r="BU1139" i="1"/>
  <c r="BX1347" i="1"/>
  <c r="BU1347" i="1"/>
  <c r="BX1121" i="1"/>
  <c r="BU1121" i="1"/>
  <c r="BX1388" i="1"/>
  <c r="BU1388" i="1"/>
  <c r="BX1311" i="1"/>
  <c r="BU1311" i="1"/>
  <c r="BX1350" i="1"/>
  <c r="BU1350" i="1"/>
  <c r="BX1195" i="1"/>
  <c r="BU1195" i="1"/>
  <c r="BX1060" i="1"/>
  <c r="BU1060" i="1"/>
  <c r="BX690" i="1"/>
  <c r="BU690" i="1"/>
  <c r="BX773" i="1"/>
  <c r="BU773" i="1"/>
  <c r="BX808" i="1"/>
  <c r="BU808" i="1"/>
  <c r="BX712" i="1"/>
  <c r="BU712" i="1"/>
  <c r="BX850" i="1"/>
  <c r="BU850" i="1"/>
  <c r="BX915" i="1"/>
  <c r="BU915" i="1"/>
  <c r="BX605" i="1"/>
  <c r="BU605" i="1"/>
  <c r="BX905" i="1"/>
  <c r="BU905" i="1"/>
  <c r="BX634" i="1"/>
  <c r="BU634" i="1"/>
  <c r="BX852" i="1"/>
  <c r="BU852" i="1"/>
  <c r="BT204" i="1"/>
  <c r="BT369" i="1"/>
  <c r="BT330" i="1"/>
  <c r="BT79" i="1"/>
  <c r="BT427" i="1"/>
  <c r="BT509" i="1"/>
  <c r="BT257" i="1"/>
  <c r="BT360" i="1"/>
  <c r="BT372" i="1"/>
  <c r="BT295" i="1"/>
  <c r="BT148" i="1"/>
  <c r="BT387" i="1"/>
  <c r="BT250" i="1"/>
  <c r="BT315" i="1"/>
  <c r="BT78" i="1"/>
  <c r="BT299" i="1"/>
  <c r="BT201" i="1"/>
  <c r="BT492" i="1"/>
  <c r="BZ32" i="1"/>
  <c r="BU32" i="1"/>
  <c r="BX1383" i="1"/>
  <c r="BU1383" i="1"/>
  <c r="BX1387" i="1"/>
  <c r="BU1387" i="1"/>
  <c r="BX1392" i="1"/>
  <c r="BU1392" i="1"/>
  <c r="BX1394" i="1"/>
  <c r="BU1394" i="1"/>
  <c r="BX1136" i="1"/>
  <c r="BU1136" i="1"/>
  <c r="BX1112" i="1"/>
  <c r="BU1112" i="1"/>
  <c r="BX1351" i="1"/>
  <c r="BU1351" i="1"/>
  <c r="BX1056" i="1"/>
  <c r="BU1056" i="1"/>
  <c r="BX1339" i="1"/>
  <c r="BU1339" i="1"/>
  <c r="BX1093" i="1"/>
  <c r="BU1093" i="1"/>
  <c r="BX1180" i="1"/>
  <c r="BU1180" i="1"/>
  <c r="BX1265" i="1"/>
  <c r="BU1265" i="1"/>
  <c r="BX1084" i="1"/>
  <c r="BU1084" i="1"/>
  <c r="BX1117" i="1"/>
  <c r="BU1117" i="1"/>
  <c r="BX1058" i="1"/>
  <c r="BU1058" i="1"/>
  <c r="BX780" i="1"/>
  <c r="BU780" i="1"/>
  <c r="BX640" i="1"/>
  <c r="BU640" i="1"/>
  <c r="BX706" i="1"/>
  <c r="BU706" i="1"/>
  <c r="BX741" i="1"/>
  <c r="BU741" i="1"/>
  <c r="BX693" i="1"/>
  <c r="BU693" i="1"/>
  <c r="BX728" i="1"/>
  <c r="BU728" i="1"/>
  <c r="BX943" i="1"/>
  <c r="BU943" i="1"/>
  <c r="BX870" i="1"/>
  <c r="BU870" i="1"/>
  <c r="BT241" i="1"/>
  <c r="BT212" i="1"/>
  <c r="BT519" i="1"/>
  <c r="BT55" i="1"/>
  <c r="BT263" i="1"/>
  <c r="BT221" i="1"/>
  <c r="BT335" i="1"/>
  <c r="BT200" i="1"/>
  <c r="BT231" i="1"/>
  <c r="BT199" i="1"/>
  <c r="BT370" i="1"/>
  <c r="BT378" i="1"/>
  <c r="BT155" i="1"/>
  <c r="BT301" i="1"/>
  <c r="BT40" i="1"/>
  <c r="BT114" i="1"/>
  <c r="BT520" i="1"/>
  <c r="BT399" i="1"/>
  <c r="BT402" i="1"/>
  <c r="BT376" i="1"/>
  <c r="BX1137" i="1"/>
  <c r="BU1137" i="1"/>
  <c r="BX1361" i="1"/>
  <c r="BU1361" i="1"/>
  <c r="BX1028" i="1"/>
  <c r="BU1028" i="1"/>
  <c r="BX1116" i="1"/>
  <c r="BU1116" i="1"/>
  <c r="BX1118" i="1"/>
  <c r="BU1118" i="1"/>
  <c r="BX1348" i="1"/>
  <c r="BU1348" i="1"/>
  <c r="BX1002" i="1"/>
  <c r="BU1002" i="1"/>
  <c r="BX1255" i="1"/>
  <c r="BU1255" i="1"/>
  <c r="BX1091" i="1"/>
  <c r="BU1091" i="1"/>
  <c r="BX1001" i="1"/>
  <c r="BU1001" i="1"/>
  <c r="BX1318" i="1"/>
  <c r="BU1318" i="1"/>
  <c r="BX1088" i="1"/>
  <c r="BU1088" i="1"/>
  <c r="BX1266" i="1"/>
  <c r="BU1266" i="1"/>
  <c r="BX1095" i="1"/>
  <c r="BU1095" i="1"/>
  <c r="BX1138" i="1"/>
  <c r="BU1138" i="1"/>
  <c r="BX1317" i="1"/>
  <c r="BU1317" i="1"/>
  <c r="BX1113" i="1"/>
  <c r="BU1113" i="1"/>
  <c r="BX1096" i="1"/>
  <c r="BU1096" i="1"/>
  <c r="BX726" i="1"/>
  <c r="BU726" i="1"/>
  <c r="BX809" i="1"/>
  <c r="BU809" i="1"/>
  <c r="BX713" i="1"/>
  <c r="BU713" i="1"/>
  <c r="BX855" i="1"/>
  <c r="BU855" i="1"/>
  <c r="BX998" i="1"/>
  <c r="BU998" i="1"/>
  <c r="BX848" i="1"/>
  <c r="BU848" i="1"/>
  <c r="BX840" i="1"/>
  <c r="BU840" i="1"/>
  <c r="BX942" i="1"/>
  <c r="BU942" i="1"/>
  <c r="BX944" i="1"/>
  <c r="BU944" i="1"/>
  <c r="BX642" i="1"/>
  <c r="BU642" i="1"/>
  <c r="BX827" i="1"/>
  <c r="BU827" i="1"/>
  <c r="BT377" i="1"/>
  <c r="BT441" i="1"/>
  <c r="BT363" i="1"/>
  <c r="BT355" i="1"/>
  <c r="BT448" i="1"/>
  <c r="BT392" i="1"/>
  <c r="BT327" i="1"/>
  <c r="BT284" i="1"/>
  <c r="BT342" i="1"/>
  <c r="BT51" i="1"/>
  <c r="BX1108" i="1"/>
  <c r="BU1108" i="1"/>
  <c r="BX1415" i="1"/>
  <c r="BU1415" i="1"/>
  <c r="BX1236" i="1"/>
  <c r="BU1236" i="1"/>
  <c r="BX1052" i="1"/>
  <c r="BU1052" i="1"/>
  <c r="BX1404" i="1"/>
  <c r="BU1404" i="1"/>
  <c r="BX1391" i="1"/>
  <c r="BU1391" i="1"/>
  <c r="BX1004" i="1"/>
  <c r="BU1004" i="1"/>
  <c r="BX1282" i="1"/>
  <c r="BU1282" i="1"/>
  <c r="BX1381" i="1"/>
  <c r="BU1381" i="1"/>
  <c r="BX1316" i="1"/>
  <c r="BU1316" i="1"/>
  <c r="BX1161" i="1"/>
  <c r="BU1161" i="1"/>
  <c r="BX1235" i="1"/>
  <c r="BU1235" i="1"/>
  <c r="BX1081" i="1"/>
  <c r="BU1081" i="1"/>
  <c r="BX1005" i="1"/>
  <c r="BU1005" i="1"/>
  <c r="BX1301" i="1"/>
  <c r="BU1301" i="1"/>
  <c r="BX1155" i="1"/>
  <c r="BU1155" i="1"/>
  <c r="BX1312" i="1"/>
  <c r="BU1312" i="1"/>
  <c r="BX1119" i="1"/>
  <c r="BU1119" i="1"/>
  <c r="BX644" i="1"/>
  <c r="BU644" i="1"/>
  <c r="BX707" i="1"/>
  <c r="BU707" i="1"/>
  <c r="BX694" i="1"/>
  <c r="BU694" i="1"/>
  <c r="BX764" i="1"/>
  <c r="BU764" i="1"/>
  <c r="BX668" i="1"/>
  <c r="BU668" i="1"/>
  <c r="BX842" i="1"/>
  <c r="BU842" i="1"/>
  <c r="BX889" i="1"/>
  <c r="BU889" i="1"/>
  <c r="BX630" i="1"/>
  <c r="BU630" i="1"/>
  <c r="BX607" i="1"/>
  <c r="BU607" i="1"/>
  <c r="BX609" i="1"/>
  <c r="BU609" i="1"/>
  <c r="BT474" i="1"/>
  <c r="BT457" i="1"/>
  <c r="BT71" i="1"/>
  <c r="BT352" i="1"/>
  <c r="BT443" i="1"/>
  <c r="BT314" i="1"/>
  <c r="BT490" i="1"/>
  <c r="BT365" i="1"/>
  <c r="BT230" i="1"/>
  <c r="BT339" i="1"/>
  <c r="BT271" i="1"/>
  <c r="BT202" i="1"/>
  <c r="BT33" i="1"/>
  <c r="BT26" i="1"/>
  <c r="BT362" i="1"/>
  <c r="BT149" i="1"/>
  <c r="BT152" i="1"/>
  <c r="BT447" i="1"/>
  <c r="BT41" i="1"/>
  <c r="BT489" i="1"/>
  <c r="BX1382" i="1"/>
  <c r="BU1382" i="1"/>
  <c r="BX1416" i="1"/>
  <c r="BU1416" i="1"/>
  <c r="BX1238" i="1"/>
  <c r="BU1238" i="1"/>
  <c r="BX1122" i="1"/>
  <c r="BU1122" i="1"/>
  <c r="BX1038" i="1"/>
  <c r="BU1038" i="1"/>
  <c r="BX1349" i="1"/>
  <c r="BU1349" i="1"/>
  <c r="BX1384" i="1"/>
  <c r="BU1384" i="1"/>
  <c r="BX1036" i="1"/>
  <c r="BU1036" i="1"/>
  <c r="BX1089" i="1"/>
  <c r="BU1089" i="1"/>
  <c r="BX1338" i="1"/>
  <c r="BU1338" i="1"/>
  <c r="BX1315" i="1"/>
  <c r="BU1315" i="1"/>
  <c r="BX1027" i="1"/>
  <c r="BU1027" i="1"/>
  <c r="BX1013" i="1"/>
  <c r="BU1013" i="1"/>
  <c r="BX1308" i="1"/>
  <c r="BU1308" i="1"/>
  <c r="BX1337" i="1"/>
  <c r="BU1337" i="1"/>
  <c r="BX1083" i="1"/>
  <c r="BU1083" i="1"/>
  <c r="BX1196" i="1"/>
  <c r="BU1196" i="1"/>
  <c r="BX1239" i="1"/>
  <c r="BU1239" i="1"/>
  <c r="BX1314" i="1"/>
  <c r="BU1314" i="1"/>
  <c r="BX806" i="1"/>
  <c r="BU806" i="1"/>
  <c r="BX710" i="1"/>
  <c r="BU710" i="1"/>
  <c r="BX849" i="1"/>
  <c r="BU849" i="1"/>
  <c r="BX631" i="1"/>
  <c r="BU631" i="1"/>
  <c r="BX995" i="1"/>
  <c r="BU995" i="1"/>
  <c r="BX643" i="1"/>
  <c r="BU643" i="1"/>
  <c r="BT76" i="1"/>
  <c r="BT326" i="1"/>
  <c r="BT351" i="1"/>
  <c r="BT115" i="1"/>
  <c r="BT449" i="1"/>
  <c r="BT374" i="1"/>
  <c r="BT510" i="1"/>
  <c r="BT77" i="1"/>
  <c r="BT203" i="1"/>
  <c r="BT259" i="1"/>
  <c r="BT85" i="1"/>
  <c r="BT154" i="1"/>
  <c r="BT146" i="1"/>
  <c r="BT507" i="1"/>
  <c r="BT297" i="1"/>
  <c r="BT358" i="1"/>
  <c r="BT498" i="1"/>
  <c r="BT361" i="1"/>
  <c r="BT488" i="1"/>
  <c r="BT153" i="1"/>
  <c r="BX1331" i="1"/>
  <c r="BU1331" i="1"/>
  <c r="BX1240" i="1"/>
  <c r="BU1240" i="1"/>
  <c r="BX1106" i="1"/>
  <c r="BU1106" i="1"/>
  <c r="BX1092" i="1"/>
  <c r="BU1092" i="1"/>
  <c r="BX1037" i="1"/>
  <c r="BU1037" i="1"/>
  <c r="BX1061" i="1"/>
  <c r="BU1061" i="1"/>
  <c r="BX1186" i="1"/>
  <c r="BU1186" i="1"/>
  <c r="BX1354" i="1"/>
  <c r="BU1354" i="1"/>
  <c r="BX1300" i="1"/>
  <c r="BU1300" i="1"/>
  <c r="BX1003" i="1"/>
  <c r="BU1003" i="1"/>
  <c r="BX1085" i="1"/>
  <c r="BU1085" i="1"/>
  <c r="BX1115" i="1"/>
  <c r="BU1115" i="1"/>
  <c r="BX778" i="1"/>
  <c r="BU778" i="1"/>
  <c r="BX813" i="1"/>
  <c r="BU813" i="1"/>
  <c r="BX704" i="1"/>
  <c r="BU704" i="1"/>
  <c r="BX656" i="1"/>
  <c r="BU656" i="1"/>
  <c r="BX959" i="1"/>
  <c r="BU959" i="1"/>
  <c r="BX999" i="1"/>
  <c r="BU999" i="1"/>
  <c r="BT248" i="1"/>
  <c r="BT456" i="1"/>
  <c r="BT518" i="1"/>
  <c r="BT458" i="1"/>
  <c r="BT198" i="1"/>
  <c r="BT240" i="1"/>
  <c r="BT69" i="1"/>
  <c r="BT446" i="1"/>
  <c r="BT375" i="1"/>
  <c r="BT388" i="1"/>
  <c r="BT426" i="1"/>
  <c r="BT296" i="1"/>
  <c r="BT313" i="1"/>
  <c r="BT384" i="1"/>
  <c r="BX1008" i="1"/>
  <c r="BU1008" i="1"/>
  <c r="BX1120" i="1"/>
  <c r="BU1120" i="1"/>
  <c r="BX1014" i="1"/>
  <c r="BU1014" i="1"/>
  <c r="BX1059" i="1"/>
  <c r="BU1059" i="1"/>
  <c r="BX1086" i="1"/>
  <c r="BU1086" i="1"/>
  <c r="BX1309" i="1"/>
  <c r="BU1309" i="1"/>
  <c r="BX1267" i="1"/>
  <c r="BU1267" i="1"/>
  <c r="BX1162" i="1"/>
  <c r="BU1162" i="1"/>
  <c r="BX1313" i="1"/>
  <c r="BU1313" i="1"/>
  <c r="BX1097" i="1"/>
  <c r="BU1097" i="1"/>
  <c r="BX1310" i="1"/>
  <c r="BU1310" i="1"/>
  <c r="BX1372" i="1"/>
  <c r="BU1372" i="1"/>
  <c r="BX1379" i="1"/>
  <c r="BU1379" i="1"/>
  <c r="BX603" i="1"/>
  <c r="BZ603" i="1"/>
  <c r="BX9" i="1"/>
  <c r="BX17" i="1"/>
  <c r="BT569" i="1"/>
  <c r="BT572" i="1"/>
  <c r="BT564" i="1"/>
  <c r="BT552" i="1"/>
  <c r="BT549" i="1"/>
  <c r="BT598" i="1"/>
  <c r="BT544" i="1"/>
  <c r="BT551" i="1"/>
  <c r="BT589" i="1"/>
  <c r="BT581" i="1"/>
  <c r="BT602" i="1"/>
  <c r="BT542" i="1"/>
  <c r="BT571" i="1"/>
  <c r="BT600" i="1"/>
  <c r="BT559" i="1"/>
  <c r="BT554" i="1"/>
  <c r="BT596" i="1"/>
  <c r="BT537" i="1"/>
  <c r="BT538" i="1"/>
  <c r="BT580" i="1"/>
  <c r="BT565" i="1"/>
  <c r="BT548" i="1"/>
  <c r="BT584" i="1"/>
  <c r="BT550" i="1"/>
  <c r="BT535" i="1"/>
  <c r="BT583" i="1"/>
  <c r="BT585" i="1"/>
  <c r="BT556" i="1"/>
  <c r="BT547" i="1"/>
  <c r="BT568" i="1"/>
  <c r="BT536" i="1"/>
  <c r="BT570" i="1"/>
  <c r="BT593" i="1"/>
  <c r="BT558" i="1"/>
  <c r="BT561" i="1"/>
  <c r="BT543" i="1"/>
  <c r="BT591" i="1"/>
  <c r="BT567" i="1"/>
  <c r="BT575" i="1"/>
  <c r="BT592" i="1"/>
  <c r="BT546" i="1"/>
  <c r="BT601" i="1"/>
  <c r="BT586" i="1"/>
  <c r="BT579" i="1"/>
  <c r="BT562" i="1"/>
  <c r="BT566" i="1"/>
  <c r="BT557" i="1"/>
  <c r="BT599" i="1"/>
  <c r="BT594" i="1"/>
  <c r="BT577" i="1"/>
  <c r="BT574" i="1"/>
  <c r="BT590" i="1"/>
  <c r="BT578" i="1"/>
  <c r="BT540" i="1"/>
  <c r="BT595" i="1"/>
  <c r="BT573" i="1"/>
  <c r="BT555" i="1"/>
  <c r="BT597" i="1"/>
  <c r="BT576" i="1"/>
  <c r="BT541" i="1"/>
  <c r="BT563" i="1"/>
  <c r="BT545" i="1"/>
  <c r="BT587" i="1"/>
  <c r="BT553" i="1"/>
  <c r="BT582" i="1"/>
  <c r="BT588" i="1"/>
  <c r="BT560" i="1"/>
  <c r="BT539" i="1"/>
  <c r="BX10335" i="1"/>
  <c r="BZ10335" i="1"/>
  <c r="BX10329" i="1"/>
  <c r="BZ10329" i="1"/>
  <c r="BX10323" i="1"/>
  <c r="BZ10323" i="1"/>
  <c r="BX10317" i="1"/>
  <c r="BZ10317" i="1"/>
  <c r="BX10311" i="1"/>
  <c r="BZ10311" i="1"/>
  <c r="BX10305" i="1"/>
  <c r="BZ10305" i="1"/>
  <c r="BX10299" i="1"/>
  <c r="BZ10299" i="1"/>
  <c r="BX10293" i="1"/>
  <c r="BZ10293" i="1"/>
  <c r="BX10287" i="1"/>
  <c r="BZ10287" i="1"/>
  <c r="BX10281" i="1"/>
  <c r="BZ10281" i="1"/>
  <c r="BX10275" i="1"/>
  <c r="BZ10275" i="1"/>
  <c r="BX10269" i="1"/>
  <c r="BZ10269" i="1"/>
  <c r="BX10263" i="1"/>
  <c r="BZ10263" i="1"/>
  <c r="BX10257" i="1"/>
  <c r="BZ10257" i="1"/>
  <c r="BX10251" i="1"/>
  <c r="BZ10251" i="1"/>
  <c r="BX10245" i="1"/>
  <c r="BZ10245" i="1"/>
  <c r="BX10239" i="1"/>
  <c r="BZ10239" i="1"/>
  <c r="BX10233" i="1"/>
  <c r="BZ10233" i="1"/>
  <c r="BX10227" i="1"/>
  <c r="BZ10227" i="1"/>
  <c r="BX10221" i="1"/>
  <c r="BZ10221" i="1"/>
  <c r="BX10493" i="1"/>
  <c r="BZ10493" i="1"/>
  <c r="BX10494" i="1"/>
  <c r="BZ10494" i="1"/>
  <c r="BX10391" i="1"/>
  <c r="BZ10391" i="1"/>
  <c r="BX10444" i="1"/>
  <c r="BZ10444" i="1"/>
  <c r="BX10440" i="1"/>
  <c r="BZ10440" i="1"/>
  <c r="BX10354" i="1"/>
  <c r="BZ10354" i="1"/>
  <c r="BX10361" i="1"/>
  <c r="BZ10361" i="1"/>
  <c r="BX10474" i="1"/>
  <c r="BZ10474" i="1"/>
  <c r="BX10436" i="1"/>
  <c r="BZ10436" i="1"/>
  <c r="BX10471" i="1"/>
  <c r="BZ10471" i="1"/>
  <c r="BX10443" i="1"/>
  <c r="BZ10443" i="1"/>
  <c r="BX10431" i="1"/>
  <c r="BZ10431" i="1"/>
  <c r="BX10438" i="1"/>
  <c r="BZ10438" i="1"/>
  <c r="BX10411" i="1"/>
  <c r="BZ10411" i="1"/>
  <c r="BX10376" i="1"/>
  <c r="BZ10376" i="1"/>
  <c r="BX10499" i="1"/>
  <c r="BZ10499" i="1"/>
  <c r="BX10485" i="1"/>
  <c r="BZ10485" i="1"/>
  <c r="BX10463" i="1"/>
  <c r="BZ10463" i="1"/>
  <c r="BX10406" i="1"/>
  <c r="BZ10406" i="1"/>
  <c r="BX10495" i="1"/>
  <c r="BZ10495" i="1"/>
  <c r="BX10369" i="1"/>
  <c r="BZ10369" i="1"/>
  <c r="BX10352" i="1"/>
  <c r="BZ10352" i="1"/>
  <c r="BX10487" i="1"/>
  <c r="BZ10487" i="1"/>
  <c r="BX10360" i="1"/>
  <c r="BZ10360" i="1"/>
  <c r="BX10821" i="1"/>
  <c r="BZ10821" i="1"/>
  <c r="BX10623" i="1"/>
  <c r="BZ10623" i="1"/>
  <c r="BX10511" i="1"/>
  <c r="BZ10511" i="1"/>
  <c r="BX10703" i="1"/>
  <c r="BZ10703" i="1"/>
  <c r="BX10798" i="1"/>
  <c r="BZ10798" i="1"/>
  <c r="BX10693" i="1"/>
  <c r="BZ10693" i="1"/>
  <c r="BX10576" i="1"/>
  <c r="BZ10576" i="1"/>
  <c r="BX10992" i="1"/>
  <c r="BZ10992" i="1"/>
  <c r="BX10916" i="1"/>
  <c r="BZ10916" i="1"/>
  <c r="BX10962" i="1"/>
  <c r="BZ10962" i="1"/>
  <c r="BX10729" i="1"/>
  <c r="BZ10729" i="1"/>
  <c r="BX10870" i="1"/>
  <c r="BZ10870" i="1"/>
  <c r="BX10691" i="1"/>
  <c r="BZ10691" i="1"/>
  <c r="BX10806" i="1"/>
  <c r="BZ10806" i="1"/>
  <c r="BX10612" i="1"/>
  <c r="BZ10612" i="1"/>
  <c r="BX10841" i="1"/>
  <c r="BZ10841" i="1"/>
  <c r="BX10939" i="1"/>
  <c r="BZ10939" i="1"/>
  <c r="BX10599" i="1"/>
  <c r="BZ10599" i="1"/>
  <c r="BX10991" i="1"/>
  <c r="BZ10991" i="1"/>
  <c r="BX10716" i="1"/>
  <c r="BZ10716" i="1"/>
  <c r="BX10905" i="1"/>
  <c r="BZ10905" i="1"/>
  <c r="BX10696" i="1"/>
  <c r="BZ10696" i="1"/>
  <c r="BX10914" i="1"/>
  <c r="BZ10914" i="1"/>
  <c r="BX10553" i="1"/>
  <c r="BZ10553" i="1"/>
  <c r="BX10881" i="1"/>
  <c r="BZ10881" i="1"/>
  <c r="BX10763" i="1"/>
  <c r="BZ10763" i="1"/>
  <c r="BX10649" i="1"/>
  <c r="BZ10649" i="1"/>
  <c r="BX10933" i="1"/>
  <c r="BZ10933" i="1"/>
  <c r="BX10687" i="1"/>
  <c r="BZ10687" i="1"/>
  <c r="BX10614" i="1"/>
  <c r="BZ10614" i="1"/>
  <c r="BX10918" i="1"/>
  <c r="BZ10918" i="1"/>
  <c r="BX10506" i="1"/>
  <c r="BZ10506" i="1"/>
  <c r="BX10695" i="1"/>
  <c r="BZ10695" i="1"/>
  <c r="BX10755" i="1"/>
  <c r="BZ10755" i="1"/>
  <c r="BX10502" i="1"/>
  <c r="BZ10502" i="1"/>
  <c r="BX10846" i="1"/>
  <c r="BZ10846" i="1"/>
  <c r="BX10625" i="1"/>
  <c r="BZ10625" i="1"/>
  <c r="BX10855" i="1"/>
  <c r="BZ10855" i="1"/>
  <c r="BX10686" i="1"/>
  <c r="BZ10686" i="1"/>
  <c r="BX10726" i="1"/>
  <c r="BZ10726" i="1"/>
  <c r="BX10802" i="1"/>
  <c r="BZ10802" i="1"/>
  <c r="BX10646" i="1"/>
  <c r="BZ10646" i="1"/>
  <c r="BX10862" i="1"/>
  <c r="BZ10862" i="1"/>
  <c r="BX10600" i="1"/>
  <c r="BZ10600" i="1"/>
  <c r="BX10778" i="1"/>
  <c r="BZ10778" i="1"/>
  <c r="BX10597" i="1"/>
  <c r="BZ10597" i="1"/>
  <c r="BX10987" i="1"/>
  <c r="BZ10987" i="1"/>
  <c r="BX10852" i="1"/>
  <c r="BZ10852" i="1"/>
  <c r="BX10590" i="1"/>
  <c r="BZ10590" i="1"/>
  <c r="BX10809" i="1"/>
  <c r="BZ10809" i="1"/>
  <c r="BX10857" i="1"/>
  <c r="BZ10857" i="1"/>
  <c r="BX10622" i="1"/>
  <c r="BZ10622" i="1"/>
  <c r="BX10764" i="1"/>
  <c r="BZ10764" i="1"/>
  <c r="BX10760" i="1"/>
  <c r="BZ10760" i="1"/>
  <c r="BX10920" i="1"/>
  <c r="BZ10920" i="1"/>
  <c r="BX10574" i="1"/>
  <c r="BZ10574" i="1"/>
  <c r="BX10587" i="1"/>
  <c r="BZ10587" i="1"/>
  <c r="BX10869" i="1"/>
  <c r="BZ10869" i="1"/>
  <c r="BX10988" i="1"/>
  <c r="BZ10988" i="1"/>
  <c r="BX10754" i="1"/>
  <c r="BZ10754" i="1"/>
  <c r="BX10742" i="1"/>
  <c r="BZ10742" i="1"/>
  <c r="BX10733" i="1"/>
  <c r="BZ10733" i="1"/>
  <c r="BX10746" i="1"/>
  <c r="BZ10746" i="1"/>
  <c r="BX10725" i="1"/>
  <c r="BZ10725" i="1"/>
  <c r="BX10530" i="1"/>
  <c r="BZ10530" i="1"/>
  <c r="BX11000" i="1"/>
  <c r="BZ11000" i="1"/>
  <c r="BX10842" i="1"/>
  <c r="BZ10842" i="1"/>
  <c r="BX10557" i="1"/>
  <c r="BZ10557" i="1"/>
  <c r="BX10904" i="1"/>
  <c r="BZ10904" i="1"/>
  <c r="BX10720" i="1"/>
  <c r="BZ10720" i="1"/>
  <c r="BX10975" i="1"/>
  <c r="BZ10975" i="1"/>
  <c r="BX10934" i="1"/>
  <c r="BZ10934" i="1"/>
  <c r="BX10980" i="1"/>
  <c r="BZ10980" i="1"/>
  <c r="BX10334" i="1"/>
  <c r="BZ10334" i="1"/>
  <c r="BX10328" i="1"/>
  <c r="BZ10328" i="1"/>
  <c r="BX10322" i="1"/>
  <c r="BZ10322" i="1"/>
  <c r="BX10316" i="1"/>
  <c r="BZ10316" i="1"/>
  <c r="BX10310" i="1"/>
  <c r="BZ10310" i="1"/>
  <c r="BX10304" i="1"/>
  <c r="BZ10304" i="1"/>
  <c r="BX10298" i="1"/>
  <c r="BZ10298" i="1"/>
  <c r="BX10292" i="1"/>
  <c r="BZ10292" i="1"/>
  <c r="BX10286" i="1"/>
  <c r="BZ10286" i="1"/>
  <c r="BX10280" i="1"/>
  <c r="BZ10280" i="1"/>
  <c r="BX10274" i="1"/>
  <c r="BZ10274" i="1"/>
  <c r="BX10268" i="1"/>
  <c r="BZ10268" i="1"/>
  <c r="BX10262" i="1"/>
  <c r="BZ10262" i="1"/>
  <c r="BX10256" i="1"/>
  <c r="BZ10256" i="1"/>
  <c r="BX10250" i="1"/>
  <c r="BZ10250" i="1"/>
  <c r="BX10244" i="1"/>
  <c r="BZ10244" i="1"/>
  <c r="BX10232" i="1"/>
  <c r="BZ10232" i="1"/>
  <c r="BX10226" i="1"/>
  <c r="BZ10226" i="1"/>
  <c r="BX10377" i="1"/>
  <c r="BZ10377" i="1"/>
  <c r="BX10402" i="1"/>
  <c r="BZ10402" i="1"/>
  <c r="BX10457" i="1"/>
  <c r="BZ10457" i="1"/>
  <c r="BX10390" i="1"/>
  <c r="BZ10390" i="1"/>
  <c r="BX10410" i="1"/>
  <c r="BZ10410" i="1"/>
  <c r="BX10359" i="1"/>
  <c r="BZ10359" i="1"/>
  <c r="BX10413" i="1"/>
  <c r="BZ10413" i="1"/>
  <c r="BX10405" i="1"/>
  <c r="BZ10405" i="1"/>
  <c r="BX10374" i="1"/>
  <c r="BZ10374" i="1"/>
  <c r="BX10492" i="1"/>
  <c r="BZ10492" i="1"/>
  <c r="BX10483" i="1"/>
  <c r="BZ10483" i="1"/>
  <c r="BX10461" i="1"/>
  <c r="BZ10461" i="1"/>
  <c r="BX10382" i="1"/>
  <c r="BZ10382" i="1"/>
  <c r="BX10476" i="1"/>
  <c r="BZ10476" i="1"/>
  <c r="BX10343" i="1"/>
  <c r="BZ10343" i="1"/>
  <c r="BX10480" i="1"/>
  <c r="BZ10480" i="1"/>
  <c r="BX10481" i="1"/>
  <c r="BZ10481" i="1"/>
  <c r="BX10387" i="1"/>
  <c r="BZ10387" i="1"/>
  <c r="BX10456" i="1"/>
  <c r="BZ10456" i="1"/>
  <c r="BX10401" i="1"/>
  <c r="BZ10401" i="1"/>
  <c r="BX10452" i="1"/>
  <c r="BZ10452" i="1"/>
  <c r="BX10415" i="1"/>
  <c r="BZ10415" i="1"/>
  <c r="BX10460" i="1"/>
  <c r="BZ10460" i="1"/>
  <c r="BX10883" i="1"/>
  <c r="BZ10883" i="1"/>
  <c r="BX10568" i="1"/>
  <c r="BZ10568" i="1"/>
  <c r="BX10738" i="1"/>
  <c r="BZ10738" i="1"/>
  <c r="BX10816" i="1"/>
  <c r="BZ10816" i="1"/>
  <c r="BX10656" i="1"/>
  <c r="BZ10656" i="1"/>
  <c r="BX10627" i="1"/>
  <c r="BZ10627" i="1"/>
  <c r="BX10863" i="1"/>
  <c r="BZ10863" i="1"/>
  <c r="BX10892" i="1"/>
  <c r="BZ10892" i="1"/>
  <c r="BX10565" i="1"/>
  <c r="BZ10565" i="1"/>
  <c r="BX10753" i="1"/>
  <c r="BZ10753" i="1"/>
  <c r="BX10777" i="1"/>
  <c r="BZ10777" i="1"/>
  <c r="BX10714" i="1"/>
  <c r="BZ10714" i="1"/>
  <c r="BX10957" i="1"/>
  <c r="BZ10957" i="1"/>
  <c r="BX10967" i="1"/>
  <c r="BZ10967" i="1"/>
  <c r="BX10884" i="1"/>
  <c r="BZ10884" i="1"/>
  <c r="BX10601" i="1"/>
  <c r="BZ10601" i="1"/>
  <c r="BX10771" i="1"/>
  <c r="BZ10771" i="1"/>
  <c r="BX10901" i="1"/>
  <c r="BZ10901" i="1"/>
  <c r="BX10624" i="1"/>
  <c r="BZ10624" i="1"/>
  <c r="BX10605" i="1"/>
  <c r="BZ10605" i="1"/>
  <c r="BX10823" i="1"/>
  <c r="BZ10823" i="1"/>
  <c r="BX10721" i="1"/>
  <c r="BZ10721" i="1"/>
  <c r="BX10942" i="1"/>
  <c r="BZ10942" i="1"/>
  <c r="BX10732" i="1"/>
  <c r="BZ10732" i="1"/>
  <c r="BX10966" i="1"/>
  <c r="BZ10966" i="1"/>
  <c r="BX10532" i="1"/>
  <c r="BZ10532" i="1"/>
  <c r="BX10730" i="1"/>
  <c r="BZ10730" i="1"/>
  <c r="BX10805" i="1"/>
  <c r="BZ10805" i="1"/>
  <c r="BX10566" i="1"/>
  <c r="BZ10566" i="1"/>
  <c r="BX10981" i="1"/>
  <c r="BZ10981" i="1"/>
  <c r="BX10983" i="1"/>
  <c r="BZ10983" i="1"/>
  <c r="BX10535" i="1"/>
  <c r="BZ10535" i="1"/>
  <c r="BX10613" i="1"/>
  <c r="BZ10613" i="1"/>
  <c r="BX10538" i="1"/>
  <c r="BZ10538" i="1"/>
  <c r="BX10770" i="1"/>
  <c r="BZ10770" i="1"/>
  <c r="BX10945" i="1"/>
  <c r="BZ10945" i="1"/>
  <c r="BX10591" i="1"/>
  <c r="BZ10591" i="1"/>
  <c r="BX10550" i="1"/>
  <c r="BZ10550" i="1"/>
  <c r="BX10891" i="1"/>
  <c r="BZ10891" i="1"/>
  <c r="BX10585" i="1"/>
  <c r="BZ10585" i="1"/>
  <c r="BX10941" i="1"/>
  <c r="BZ10941" i="1"/>
  <c r="BX10782" i="1"/>
  <c r="BZ10782" i="1"/>
  <c r="BX10536" i="1"/>
  <c r="BZ10536" i="1"/>
  <c r="BX10759" i="1"/>
  <c r="BZ10759" i="1"/>
  <c r="BX10970" i="1"/>
  <c r="BZ10970" i="1"/>
  <c r="BX10776" i="1"/>
  <c r="BZ10776" i="1"/>
  <c r="BX10849" i="1"/>
  <c r="BZ10849" i="1"/>
  <c r="BX10963" i="1"/>
  <c r="BZ10963" i="1"/>
  <c r="BX10572" i="1"/>
  <c r="BZ10572" i="1"/>
  <c r="BX10935" i="1"/>
  <c r="BZ10935" i="1"/>
  <c r="BX10997" i="1"/>
  <c r="BZ10997" i="1"/>
  <c r="BX10589" i="1"/>
  <c r="BZ10589" i="1"/>
  <c r="BX10606" i="1"/>
  <c r="BZ10606" i="1"/>
  <c r="BX10853" i="1"/>
  <c r="BZ10853" i="1"/>
  <c r="BX10774" i="1"/>
  <c r="BZ10774" i="1"/>
  <c r="BX10524" i="1"/>
  <c r="BZ10524" i="1"/>
  <c r="BX10780" i="1"/>
  <c r="BZ10780" i="1"/>
  <c r="BX10973" i="1"/>
  <c r="BZ10973" i="1"/>
  <c r="BX10694" i="1"/>
  <c r="BZ10694" i="1"/>
  <c r="BX10525" i="1"/>
  <c r="BZ10525" i="1"/>
  <c r="BX10847" i="1"/>
  <c r="BZ10847" i="1"/>
  <c r="BX10999" i="1"/>
  <c r="BZ10999" i="1"/>
  <c r="BX10887" i="1"/>
  <c r="BZ10887" i="1"/>
  <c r="BX10704" i="1"/>
  <c r="BZ10704" i="1"/>
  <c r="BX10512" i="1"/>
  <c r="BZ10512" i="1"/>
  <c r="BX10921" i="1"/>
  <c r="BZ10921" i="1"/>
  <c r="BX10740" i="1"/>
  <c r="BZ10740" i="1"/>
  <c r="BX10514" i="1"/>
  <c r="BZ10514" i="1"/>
  <c r="BX10710" i="1"/>
  <c r="BZ10710" i="1"/>
  <c r="BX10819" i="1"/>
  <c r="BZ10819" i="1"/>
  <c r="BX10706" i="1"/>
  <c r="BZ10706" i="1"/>
  <c r="BX10333" i="1"/>
  <c r="BZ10333" i="1"/>
  <c r="BX10327" i="1"/>
  <c r="BZ10327" i="1"/>
  <c r="BX10321" i="1"/>
  <c r="BZ10321" i="1"/>
  <c r="BX10315" i="1"/>
  <c r="BZ10315" i="1"/>
  <c r="BX10309" i="1"/>
  <c r="BZ10309" i="1"/>
  <c r="BX10303" i="1"/>
  <c r="BZ10303" i="1"/>
  <c r="BX10297" i="1"/>
  <c r="BZ10297" i="1"/>
  <c r="BX10291" i="1"/>
  <c r="BZ10291" i="1"/>
  <c r="BX10285" i="1"/>
  <c r="BZ10285" i="1"/>
  <c r="BX10279" i="1"/>
  <c r="BZ10279" i="1"/>
  <c r="BX10273" i="1"/>
  <c r="BZ10273" i="1"/>
  <c r="BX10267" i="1"/>
  <c r="BZ10267" i="1"/>
  <c r="BX10261" i="1"/>
  <c r="BZ10261" i="1"/>
  <c r="BX10255" i="1"/>
  <c r="BZ10255" i="1"/>
  <c r="BX10249" i="1"/>
  <c r="BZ10249" i="1"/>
  <c r="BX10243" i="1"/>
  <c r="BZ10243" i="1"/>
  <c r="BX10231" i="1"/>
  <c r="BZ10231" i="1"/>
  <c r="BX10225" i="1"/>
  <c r="BZ10225" i="1"/>
  <c r="BX10407" i="1"/>
  <c r="BZ10407" i="1"/>
  <c r="BX10350" i="1"/>
  <c r="BZ10350" i="1"/>
  <c r="BX10366" i="1"/>
  <c r="BZ10366" i="1"/>
  <c r="BX10392" i="1"/>
  <c r="BZ10392" i="1"/>
  <c r="BX10484" i="1"/>
  <c r="BZ10484" i="1"/>
  <c r="BX10404" i="1"/>
  <c r="BZ10404" i="1"/>
  <c r="BX10491" i="1"/>
  <c r="BZ10491" i="1"/>
  <c r="BX10412" i="1"/>
  <c r="BZ10412" i="1"/>
  <c r="BX10465" i="1"/>
  <c r="BZ10465" i="1"/>
  <c r="BX10394" i="1"/>
  <c r="BZ10394" i="1"/>
  <c r="BX10458" i="1"/>
  <c r="BZ10458" i="1"/>
  <c r="BX10393" i="1"/>
  <c r="BZ10393" i="1"/>
  <c r="BX10388" i="1"/>
  <c r="BZ10388" i="1"/>
  <c r="BX10442" i="1"/>
  <c r="BZ10442" i="1"/>
  <c r="BX10357" i="1"/>
  <c r="BZ10357" i="1"/>
  <c r="BX10383" i="1"/>
  <c r="BZ10383" i="1"/>
  <c r="BX10430" i="1"/>
  <c r="BZ10430" i="1"/>
  <c r="BX10482" i="1"/>
  <c r="BZ10482" i="1"/>
  <c r="BX10364" i="1"/>
  <c r="BZ10364" i="1"/>
  <c r="BX10338" i="1"/>
  <c r="BZ10338" i="1"/>
  <c r="BX10384" i="1"/>
  <c r="BZ10384" i="1"/>
  <c r="BX10339" i="1"/>
  <c r="BZ10339" i="1"/>
  <c r="BX10408" i="1"/>
  <c r="BZ10408" i="1"/>
  <c r="BX10453" i="1"/>
  <c r="BZ10453" i="1"/>
  <c r="BX10336" i="1"/>
  <c r="BZ10336" i="1"/>
  <c r="BX10977" i="1"/>
  <c r="BZ10977" i="1"/>
  <c r="BX10907" i="1"/>
  <c r="BZ10907" i="1"/>
  <c r="BX10528" i="1"/>
  <c r="BZ10528" i="1"/>
  <c r="BX10731" i="1"/>
  <c r="BZ10731" i="1"/>
  <c r="BX10609" i="1"/>
  <c r="BZ10609" i="1"/>
  <c r="BX10878" i="1"/>
  <c r="BZ10878" i="1"/>
  <c r="BX10743" i="1"/>
  <c r="BZ10743" i="1"/>
  <c r="BX10543" i="1"/>
  <c r="BZ10543" i="1"/>
  <c r="BX10890" i="1"/>
  <c r="BZ10890" i="1"/>
  <c r="BX10766" i="1"/>
  <c r="BZ10766" i="1"/>
  <c r="BX10578" i="1"/>
  <c r="BZ10578" i="1"/>
  <c r="BX10813" i="1"/>
  <c r="BZ10813" i="1"/>
  <c r="BX10690" i="1"/>
  <c r="BZ10690" i="1"/>
  <c r="BX10542" i="1"/>
  <c r="BZ10542" i="1"/>
  <c r="BX10925" i="1"/>
  <c r="BZ10925" i="1"/>
  <c r="BX10909" i="1"/>
  <c r="BZ10909" i="1"/>
  <c r="BX10955" i="1"/>
  <c r="BZ10955" i="1"/>
  <c r="BX10859" i="1"/>
  <c r="BZ10859" i="1"/>
  <c r="BX10541" i="1"/>
  <c r="BZ10541" i="1"/>
  <c r="BX10998" i="1"/>
  <c r="BZ10998" i="1"/>
  <c r="BX10895" i="1"/>
  <c r="BZ10895" i="1"/>
  <c r="BX10620" i="1"/>
  <c r="BZ10620" i="1"/>
  <c r="BX10509" i="1"/>
  <c r="BZ10509" i="1"/>
  <c r="BX10912" i="1"/>
  <c r="BZ10912" i="1"/>
  <c r="BX10618" i="1"/>
  <c r="BZ10618" i="1"/>
  <c r="BX10749" i="1"/>
  <c r="BZ10749" i="1"/>
  <c r="BX10922" i="1"/>
  <c r="BZ10922" i="1"/>
  <c r="BX10931" i="1"/>
  <c r="BZ10931" i="1"/>
  <c r="BX10903" i="1"/>
  <c r="BZ10903" i="1"/>
  <c r="BX10867" i="1"/>
  <c r="BZ10867" i="1"/>
  <c r="BX10702" i="1"/>
  <c r="BZ10702" i="1"/>
  <c r="BX10602" i="1"/>
  <c r="BZ10602" i="1"/>
  <c r="BX10546" i="1"/>
  <c r="BZ10546" i="1"/>
  <c r="BX10736" i="1"/>
  <c r="BZ10736" i="1"/>
  <c r="BX10848" i="1"/>
  <c r="BZ10848" i="1"/>
  <c r="BX10533" i="1"/>
  <c r="BZ10533" i="1"/>
  <c r="BX10874" i="1"/>
  <c r="BZ10874" i="1"/>
  <c r="BX10573" i="1"/>
  <c r="BZ10573" i="1"/>
  <c r="BX10544" i="1"/>
  <c r="BZ10544" i="1"/>
  <c r="BX10969" i="1"/>
  <c r="BZ10969" i="1"/>
  <c r="BX10900" i="1"/>
  <c r="BZ10900" i="1"/>
  <c r="BX10617" i="1"/>
  <c r="BZ10617" i="1"/>
  <c r="BX10744" i="1"/>
  <c r="BZ10744" i="1"/>
  <c r="BX10567" i="1"/>
  <c r="BZ10567" i="1"/>
  <c r="BX10888" i="1"/>
  <c r="BZ10888" i="1"/>
  <c r="BX10616" i="1"/>
  <c r="BZ10616" i="1"/>
  <c r="BX10724" i="1"/>
  <c r="BZ10724" i="1"/>
  <c r="BX10974" i="1"/>
  <c r="BZ10974" i="1"/>
  <c r="BX10741" i="1"/>
  <c r="BZ10741" i="1"/>
  <c r="BX10684" i="1"/>
  <c r="BZ10684" i="1"/>
  <c r="BX10984" i="1"/>
  <c r="BZ10984" i="1"/>
  <c r="BX10758" i="1"/>
  <c r="BZ10758" i="1"/>
  <c r="BX10507" i="1"/>
  <c r="BZ10507" i="1"/>
  <c r="BX10582" i="1"/>
  <c r="BZ10582" i="1"/>
  <c r="BX10815" i="1"/>
  <c r="BZ10815" i="1"/>
  <c r="BX10575" i="1"/>
  <c r="BZ10575" i="1"/>
  <c r="BX10866" i="1"/>
  <c r="BZ10866" i="1"/>
  <c r="BX10548" i="1"/>
  <c r="BZ10548" i="1"/>
  <c r="BX10739" i="1"/>
  <c r="BZ10739" i="1"/>
  <c r="BX10947" i="1"/>
  <c r="BZ10947" i="1"/>
  <c r="BX10956" i="1"/>
  <c r="BZ10956" i="1"/>
  <c r="BX10679" i="1"/>
  <c r="BZ10679" i="1"/>
  <c r="BX10820" i="1"/>
  <c r="BZ10820" i="1"/>
  <c r="BX10657" i="1"/>
  <c r="BZ10657" i="1"/>
  <c r="BX10930" i="1"/>
  <c r="BZ10930" i="1"/>
  <c r="BX10571" i="1"/>
  <c r="BZ10571" i="1"/>
  <c r="BX10982" i="1"/>
  <c r="BZ10982" i="1"/>
  <c r="BX10839" i="1"/>
  <c r="BZ10839" i="1"/>
  <c r="BX10621" i="1"/>
  <c r="BZ10621" i="1"/>
  <c r="BX10626" i="1"/>
  <c r="BZ10626" i="1"/>
  <c r="BX10917" i="1"/>
  <c r="BZ10917" i="1"/>
  <c r="BX10768" i="1"/>
  <c r="BZ10768" i="1"/>
  <c r="BX10595" i="1"/>
  <c r="BZ10595" i="1"/>
  <c r="BX10932" i="1"/>
  <c r="BZ10932" i="1"/>
  <c r="BX10580" i="1"/>
  <c r="BZ10580" i="1"/>
  <c r="BX10517" i="1"/>
  <c r="BZ10517" i="1"/>
  <c r="BX10689" i="1"/>
  <c r="BZ10689" i="1"/>
  <c r="BX10332" i="1"/>
  <c r="BZ10332" i="1"/>
  <c r="BX10326" i="1"/>
  <c r="BZ10326" i="1"/>
  <c r="BX10320" i="1"/>
  <c r="BZ10320" i="1"/>
  <c r="BX10314" i="1"/>
  <c r="BZ10314" i="1"/>
  <c r="BX10308" i="1"/>
  <c r="BZ10308" i="1"/>
  <c r="BX10302" i="1"/>
  <c r="BZ10302" i="1"/>
  <c r="BX10296" i="1"/>
  <c r="BZ10296" i="1"/>
  <c r="BX10290" i="1"/>
  <c r="BZ10290" i="1"/>
  <c r="BX10284" i="1"/>
  <c r="BZ10284" i="1"/>
  <c r="BX10278" i="1"/>
  <c r="BZ10278" i="1"/>
  <c r="BX10272" i="1"/>
  <c r="BZ10272" i="1"/>
  <c r="BX10266" i="1"/>
  <c r="BZ10266" i="1"/>
  <c r="BX10260" i="1"/>
  <c r="BZ10260" i="1"/>
  <c r="BX10254" i="1"/>
  <c r="BZ10254" i="1"/>
  <c r="BX10248" i="1"/>
  <c r="BZ10248" i="1"/>
  <c r="BX10242" i="1"/>
  <c r="BZ10242" i="1"/>
  <c r="BX10236" i="1"/>
  <c r="BZ10236" i="1"/>
  <c r="BX10230" i="1"/>
  <c r="BZ10230" i="1"/>
  <c r="BX10224" i="1"/>
  <c r="BZ10224" i="1"/>
  <c r="BX10373" i="1"/>
  <c r="BZ10373" i="1"/>
  <c r="BX10472" i="1"/>
  <c r="BZ10472" i="1"/>
  <c r="BX10358" i="1"/>
  <c r="BZ10358" i="1"/>
  <c r="BX10500" i="1"/>
  <c r="BZ10500" i="1"/>
  <c r="BX10470" i="1"/>
  <c r="BZ10470" i="1"/>
  <c r="BX10477" i="1"/>
  <c r="BZ10477" i="1"/>
  <c r="BX10464" i="1"/>
  <c r="BZ10464" i="1"/>
  <c r="BX10489" i="1"/>
  <c r="BZ10489" i="1"/>
  <c r="BX10389" i="1"/>
  <c r="BZ10389" i="1"/>
  <c r="BX10386" i="1"/>
  <c r="BZ10386" i="1"/>
  <c r="BX10497" i="1"/>
  <c r="BZ10497" i="1"/>
  <c r="BX10348" i="1"/>
  <c r="BZ10348" i="1"/>
  <c r="BX10454" i="1"/>
  <c r="BZ10454" i="1"/>
  <c r="BX10340" i="1"/>
  <c r="BZ10340" i="1"/>
  <c r="BX10347" i="1"/>
  <c r="BZ10347" i="1"/>
  <c r="BX10496" i="1"/>
  <c r="BZ10496" i="1"/>
  <c r="BX10490" i="1"/>
  <c r="BZ10490" i="1"/>
  <c r="BX10479" i="1"/>
  <c r="BZ10479" i="1"/>
  <c r="BX10439" i="1"/>
  <c r="BZ10439" i="1"/>
  <c r="BX10976" i="1"/>
  <c r="BZ10976" i="1"/>
  <c r="BX10718" i="1"/>
  <c r="BZ10718" i="1"/>
  <c r="BX10660" i="1"/>
  <c r="BZ10660" i="1"/>
  <c r="BX10579" i="1"/>
  <c r="BZ10579" i="1"/>
  <c r="BX10750" i="1"/>
  <c r="BZ10750" i="1"/>
  <c r="BX10586" i="1"/>
  <c r="BZ10586" i="1"/>
  <c r="BX10868" i="1"/>
  <c r="BZ10868" i="1"/>
  <c r="BX10765" i="1"/>
  <c r="BZ10765" i="1"/>
  <c r="BX10927" i="1"/>
  <c r="BZ10927" i="1"/>
  <c r="BX10647" i="1"/>
  <c r="BZ10647" i="1"/>
  <c r="BX10959" i="1"/>
  <c r="BZ10959" i="1"/>
  <c r="BX10675" i="1"/>
  <c r="BZ10675" i="1"/>
  <c r="BX10953" i="1"/>
  <c r="BZ10953" i="1"/>
  <c r="BX10619" i="1"/>
  <c r="BZ10619" i="1"/>
  <c r="BX10640" i="1"/>
  <c r="BZ10640" i="1"/>
  <c r="BX10864" i="1"/>
  <c r="BZ10864" i="1"/>
  <c r="BX10561" i="1"/>
  <c r="BZ10561" i="1"/>
  <c r="BX10596" i="1"/>
  <c r="BZ10596" i="1"/>
  <c r="BX10811" i="1"/>
  <c r="BZ10811" i="1"/>
  <c r="BX10761" i="1"/>
  <c r="BZ10761" i="1"/>
  <c r="BX10747" i="1"/>
  <c r="BZ10747" i="1"/>
  <c r="BX10954" i="1"/>
  <c r="BZ10954" i="1"/>
  <c r="BX10958" i="1"/>
  <c r="BZ10958" i="1"/>
  <c r="BX10594" i="1"/>
  <c r="BZ10594" i="1"/>
  <c r="BX10968" i="1"/>
  <c r="BZ10968" i="1"/>
  <c r="BX10713" i="1"/>
  <c r="BZ10713" i="1"/>
  <c r="BX10993" i="1"/>
  <c r="BZ10993" i="1"/>
  <c r="BX10773" i="1"/>
  <c r="BZ10773" i="1"/>
  <c r="BX10584" i="1"/>
  <c r="BZ10584" i="1"/>
  <c r="BX10990" i="1"/>
  <c r="BZ10990" i="1"/>
  <c r="BX10676" i="1"/>
  <c r="BZ10676" i="1"/>
  <c r="BX10817" i="1"/>
  <c r="BZ10817" i="1"/>
  <c r="BX10854" i="1"/>
  <c r="BZ10854" i="1"/>
  <c r="BX10949" i="1"/>
  <c r="BZ10949" i="1"/>
  <c r="BX10850" i="1"/>
  <c r="BZ10850" i="1"/>
  <c r="BX10559" i="1"/>
  <c r="BZ10559" i="1"/>
  <c r="BX10505" i="1"/>
  <c r="BZ10505" i="1"/>
  <c r="BX10797" i="1"/>
  <c r="BZ10797" i="1"/>
  <c r="BX10521" i="1"/>
  <c r="BZ10521" i="1"/>
  <c r="BX10856" i="1"/>
  <c r="BZ10856" i="1"/>
  <c r="BX10588" i="1"/>
  <c r="BZ10588" i="1"/>
  <c r="BX10889" i="1"/>
  <c r="BZ10889" i="1"/>
  <c r="BX10527" i="1"/>
  <c r="BZ10527" i="1"/>
  <c r="BX10899" i="1"/>
  <c r="BZ10899" i="1"/>
  <c r="BX10698" i="1"/>
  <c r="BZ10698" i="1"/>
  <c r="BX10783" i="1"/>
  <c r="BZ10783" i="1"/>
  <c r="BX10551" i="1"/>
  <c r="BZ10551" i="1"/>
  <c r="BX10745" i="1"/>
  <c r="BZ10745" i="1"/>
  <c r="BX10504" i="1"/>
  <c r="BZ10504" i="1"/>
  <c r="BX10960" i="1"/>
  <c r="BZ10960" i="1"/>
  <c r="BX10767" i="1"/>
  <c r="BZ10767" i="1"/>
  <c r="BX10529" i="1"/>
  <c r="BZ10529" i="1"/>
  <c r="BX10592" i="1"/>
  <c r="BZ10592" i="1"/>
  <c r="BX10503" i="1"/>
  <c r="BZ10503" i="1"/>
  <c r="BX10781" i="1"/>
  <c r="BZ10781" i="1"/>
  <c r="BX10537" i="1"/>
  <c r="BZ10537" i="1"/>
  <c r="BX10937" i="1"/>
  <c r="BZ10937" i="1"/>
  <c r="BX10682" i="1"/>
  <c r="BZ10682" i="1"/>
  <c r="BX10648" i="1"/>
  <c r="BZ10648" i="1"/>
  <c r="BX10940" i="1"/>
  <c r="BZ10940" i="1"/>
  <c r="BX10951" i="1"/>
  <c r="BZ10951" i="1"/>
  <c r="BX10913" i="1"/>
  <c r="BZ10913" i="1"/>
  <c r="BX10526" i="1"/>
  <c r="BZ10526" i="1"/>
  <c r="BX10872" i="1"/>
  <c r="BZ10872" i="1"/>
  <c r="BX10807" i="1"/>
  <c r="BZ10807" i="1"/>
  <c r="BX10570" i="1"/>
  <c r="BZ10570" i="1"/>
  <c r="BX10879" i="1"/>
  <c r="BZ10879" i="1"/>
  <c r="BX10680" i="1"/>
  <c r="BZ10680" i="1"/>
  <c r="BX10952" i="1"/>
  <c r="BZ10952" i="1"/>
  <c r="BX10508" i="1"/>
  <c r="BZ10508" i="1"/>
  <c r="BX10564" i="1"/>
  <c r="BZ10564" i="1"/>
  <c r="BX10337" i="1"/>
  <c r="BZ10337" i="1"/>
  <c r="BX10325" i="1"/>
  <c r="BZ10325" i="1"/>
  <c r="BX10319" i="1"/>
  <c r="BZ10319" i="1"/>
  <c r="BX10313" i="1"/>
  <c r="BZ10313" i="1"/>
  <c r="BX10307" i="1"/>
  <c r="BZ10307" i="1"/>
  <c r="BX10301" i="1"/>
  <c r="BZ10301" i="1"/>
  <c r="BX10295" i="1"/>
  <c r="BZ10295" i="1"/>
  <c r="BX10289" i="1"/>
  <c r="BZ10289" i="1"/>
  <c r="BX10283" i="1"/>
  <c r="BZ10283" i="1"/>
  <c r="BX10277" i="1"/>
  <c r="BZ10277" i="1"/>
  <c r="BX10271" i="1"/>
  <c r="BZ10271" i="1"/>
  <c r="BX10265" i="1"/>
  <c r="BZ10265" i="1"/>
  <c r="BX10259" i="1"/>
  <c r="BZ10259" i="1"/>
  <c r="BX10253" i="1"/>
  <c r="BZ10253" i="1"/>
  <c r="BX10241" i="1"/>
  <c r="BZ10241" i="1"/>
  <c r="BX10235" i="1"/>
  <c r="BZ10235" i="1"/>
  <c r="BX10229" i="1"/>
  <c r="BZ10229" i="1"/>
  <c r="BX10223" i="1"/>
  <c r="BZ10223" i="1"/>
  <c r="BX10403" i="1"/>
  <c r="BZ10403" i="1"/>
  <c r="BX10371" i="1"/>
  <c r="BZ10371" i="1"/>
  <c r="BX10353" i="1"/>
  <c r="BZ10353" i="1"/>
  <c r="BX10475" i="1"/>
  <c r="BZ10475" i="1"/>
  <c r="BX10437" i="1"/>
  <c r="BZ10437" i="1"/>
  <c r="BX10375" i="1"/>
  <c r="BZ10375" i="1"/>
  <c r="BX10409" i="1"/>
  <c r="BZ10409" i="1"/>
  <c r="BX10486" i="1"/>
  <c r="BZ10486" i="1"/>
  <c r="BX10344" i="1"/>
  <c r="BZ10344" i="1"/>
  <c r="BX10441" i="1"/>
  <c r="BZ10441" i="1"/>
  <c r="BX10488" i="1"/>
  <c r="BZ10488" i="1"/>
  <c r="BX10346" i="1"/>
  <c r="BZ10346" i="1"/>
  <c r="BX10345" i="1"/>
  <c r="BZ10345" i="1"/>
  <c r="BX10462" i="1"/>
  <c r="BZ10462" i="1"/>
  <c r="BX10473" i="1"/>
  <c r="BZ10473" i="1"/>
  <c r="BX10451" i="1"/>
  <c r="BZ10451" i="1"/>
  <c r="BX10368" i="1"/>
  <c r="BZ10368" i="1"/>
  <c r="BX10341" i="1"/>
  <c r="BZ10341" i="1"/>
  <c r="BX10455" i="1"/>
  <c r="BZ10455" i="1"/>
  <c r="BX10414" i="1"/>
  <c r="BZ10414" i="1"/>
  <c r="BX10964" i="1"/>
  <c r="BZ10964" i="1"/>
  <c r="BX10697" i="1"/>
  <c r="BZ10697" i="1"/>
  <c r="BX10926" i="1"/>
  <c r="BZ10926" i="1"/>
  <c r="BX10708" i="1"/>
  <c r="BZ10708" i="1"/>
  <c r="BX10762" i="1"/>
  <c r="BZ10762" i="1"/>
  <c r="BX10665" i="1"/>
  <c r="BZ10665" i="1"/>
  <c r="BX10950" i="1"/>
  <c r="BZ10950" i="1"/>
  <c r="BX10796" i="1"/>
  <c r="BZ10796" i="1"/>
  <c r="BX10728" i="1"/>
  <c r="BZ10728" i="1"/>
  <c r="BX10558" i="1"/>
  <c r="BZ10558" i="1"/>
  <c r="BX10943" i="1"/>
  <c r="BZ10943" i="1"/>
  <c r="BX10989" i="1"/>
  <c r="BZ10989" i="1"/>
  <c r="BX10545" i="1"/>
  <c r="BZ10545" i="1"/>
  <c r="BX10858" i="1"/>
  <c r="BZ10858" i="1"/>
  <c r="BX10519" i="1"/>
  <c r="BZ10519" i="1"/>
  <c r="BX10845" i="1"/>
  <c r="BZ10845" i="1"/>
  <c r="BX10707" i="1"/>
  <c r="BZ10707" i="1"/>
  <c r="BX10583" i="1"/>
  <c r="BZ10583" i="1"/>
  <c r="BX10799" i="1"/>
  <c r="BZ10799" i="1"/>
  <c r="BX10563" i="1"/>
  <c r="BZ10563" i="1"/>
  <c r="BX10712" i="1"/>
  <c r="BZ10712" i="1"/>
  <c r="BX10513" i="1"/>
  <c r="BZ10513" i="1"/>
  <c r="BX10727" i="1"/>
  <c r="BZ10727" i="1"/>
  <c r="BX10608" i="1"/>
  <c r="BZ10608" i="1"/>
  <c r="BX10678" i="1"/>
  <c r="BZ10678" i="1"/>
  <c r="BX10515" i="1"/>
  <c r="BZ10515" i="1"/>
  <c r="BX10871" i="1"/>
  <c r="BZ10871" i="1"/>
  <c r="BX10910" i="1"/>
  <c r="BZ10910" i="1"/>
  <c r="BX10906" i="1"/>
  <c r="BZ10906" i="1"/>
  <c r="BX10860" i="1"/>
  <c r="BZ10860" i="1"/>
  <c r="BX10549" i="1"/>
  <c r="BZ10549" i="1"/>
  <c r="BX10944" i="1"/>
  <c r="BZ10944" i="1"/>
  <c r="BX10701" i="1"/>
  <c r="BZ10701" i="1"/>
  <c r="BX10915" i="1"/>
  <c r="BZ10915" i="1"/>
  <c r="BX10756" i="1"/>
  <c r="BZ10756" i="1"/>
  <c r="BX10581" i="1"/>
  <c r="BZ10581" i="1"/>
  <c r="BX10971" i="1"/>
  <c r="BZ10971" i="1"/>
  <c r="BX10683" i="1"/>
  <c r="BZ10683" i="1"/>
  <c r="BX10896" i="1"/>
  <c r="BZ10896" i="1"/>
  <c r="BX10873" i="1"/>
  <c r="BZ10873" i="1"/>
  <c r="BX10897" i="1"/>
  <c r="BZ10897" i="1"/>
  <c r="BX10610" i="1"/>
  <c r="BZ10610" i="1"/>
  <c r="BX10752" i="1"/>
  <c r="BZ10752" i="1"/>
  <c r="BX10757" i="1"/>
  <c r="BZ10757" i="1"/>
  <c r="BX10516" i="1"/>
  <c r="BZ10516" i="1"/>
  <c r="BX10717" i="1"/>
  <c r="BZ10717" i="1"/>
  <c r="BX10818" i="1"/>
  <c r="BZ10818" i="1"/>
  <c r="BX10577" i="1"/>
  <c r="BZ10577" i="1"/>
  <c r="BX10985" i="1"/>
  <c r="BZ10985" i="1"/>
  <c r="BX10844" i="1"/>
  <c r="BZ10844" i="1"/>
  <c r="BX10655" i="1"/>
  <c r="BZ10655" i="1"/>
  <c r="BX10769" i="1"/>
  <c r="BZ10769" i="1"/>
  <c r="BX10822" i="1"/>
  <c r="BZ10822" i="1"/>
  <c r="BX10664" i="1"/>
  <c r="BZ10664" i="1"/>
  <c r="BX10659" i="1"/>
  <c r="BZ10659" i="1"/>
  <c r="BX10772" i="1"/>
  <c r="BZ10772" i="1"/>
  <c r="BX10924" i="1"/>
  <c r="BZ10924" i="1"/>
  <c r="BX10539" i="1"/>
  <c r="BZ10539" i="1"/>
  <c r="BX10996" i="1"/>
  <c r="BZ10996" i="1"/>
  <c r="BX10699" i="1"/>
  <c r="BZ10699" i="1"/>
  <c r="BX10552" i="1"/>
  <c r="BZ10552" i="1"/>
  <c r="BX10885" i="1"/>
  <c r="BZ10885" i="1"/>
  <c r="BX10840" i="1"/>
  <c r="BZ10840" i="1"/>
  <c r="BX10894" i="1"/>
  <c r="BZ10894" i="1"/>
  <c r="BX10560" i="1"/>
  <c r="BZ10560" i="1"/>
  <c r="BX10779" i="1"/>
  <c r="BZ10779" i="1"/>
  <c r="BX10979" i="1"/>
  <c r="BZ10979" i="1"/>
  <c r="BX10555" i="1"/>
  <c r="BZ10555" i="1"/>
  <c r="BX10843" i="1"/>
  <c r="BZ10843" i="1"/>
  <c r="BX10723" i="1"/>
  <c r="BZ10723" i="1"/>
  <c r="BX10978" i="1"/>
  <c r="BZ10978" i="1"/>
  <c r="BX10737" i="1"/>
  <c r="BZ10737" i="1"/>
  <c r="BX10902" i="1"/>
  <c r="BZ10902" i="1"/>
  <c r="BX10948" i="1"/>
  <c r="BZ10948" i="1"/>
  <c r="BX10330" i="1"/>
  <c r="BZ10330" i="1"/>
  <c r="BX10324" i="1"/>
  <c r="BZ10324" i="1"/>
  <c r="BX10318" i="1"/>
  <c r="BZ10318" i="1"/>
  <c r="BX10312" i="1"/>
  <c r="BZ10312" i="1"/>
  <c r="BX10306" i="1"/>
  <c r="BZ10306" i="1"/>
  <c r="BX10300" i="1"/>
  <c r="BZ10300" i="1"/>
  <c r="BX10294" i="1"/>
  <c r="BZ10294" i="1"/>
  <c r="BX10288" i="1"/>
  <c r="BZ10288" i="1"/>
  <c r="BX10282" i="1"/>
  <c r="BZ10282" i="1"/>
  <c r="BX10276" i="1"/>
  <c r="BZ10276" i="1"/>
  <c r="BX10270" i="1"/>
  <c r="BZ10270" i="1"/>
  <c r="BX10264" i="1"/>
  <c r="BZ10264" i="1"/>
  <c r="BX10258" i="1"/>
  <c r="BZ10258" i="1"/>
  <c r="BX10252" i="1"/>
  <c r="BZ10252" i="1"/>
  <c r="BX10246" i="1"/>
  <c r="BZ10246" i="1"/>
  <c r="BX10240" i="1"/>
  <c r="BZ10240" i="1"/>
  <c r="BX10234" i="1"/>
  <c r="BZ10234" i="1"/>
  <c r="BX10228" i="1"/>
  <c r="BZ10228" i="1"/>
  <c r="BX10222" i="1"/>
  <c r="BZ10222" i="1"/>
  <c r="BX10356" i="1"/>
  <c r="BZ10356" i="1"/>
  <c r="BX10367" i="1"/>
  <c r="BZ10367" i="1"/>
  <c r="BX10466" i="1"/>
  <c r="BZ10466" i="1"/>
  <c r="BX10467" i="1"/>
  <c r="BZ10467" i="1"/>
  <c r="BX10400" i="1"/>
  <c r="BZ10400" i="1"/>
  <c r="BX10362" i="1"/>
  <c r="BZ10362" i="1"/>
  <c r="BX10363" i="1"/>
  <c r="BZ10363" i="1"/>
  <c r="BX10365" i="1"/>
  <c r="BZ10365" i="1"/>
  <c r="BX10468" i="1"/>
  <c r="BZ10468" i="1"/>
  <c r="BX10478" i="1"/>
  <c r="BZ10478" i="1"/>
  <c r="BX10342" i="1"/>
  <c r="BZ10342" i="1"/>
  <c r="BX10349" i="1"/>
  <c r="BZ10349" i="1"/>
  <c r="BX10351" i="1"/>
  <c r="BZ10351" i="1"/>
  <c r="BX10385" i="1"/>
  <c r="BZ10385" i="1"/>
  <c r="BX10372" i="1"/>
  <c r="BZ10372" i="1"/>
  <c r="BX10498" i="1"/>
  <c r="BZ10498" i="1"/>
  <c r="BX10469" i="1"/>
  <c r="BZ10469" i="1"/>
  <c r="BX10355" i="1"/>
  <c r="BZ10355" i="1"/>
  <c r="BX10370" i="1"/>
  <c r="BZ10370" i="1"/>
  <c r="BX10666" i="1"/>
  <c r="BZ10666" i="1"/>
  <c r="BX10562" i="1"/>
  <c r="BZ10562" i="1"/>
  <c r="BX10994" i="1"/>
  <c r="BZ10994" i="1"/>
  <c r="BX10877" i="1"/>
  <c r="BZ10877" i="1"/>
  <c r="BX10808" i="1"/>
  <c r="BZ10808" i="1"/>
  <c r="BX10722" i="1"/>
  <c r="BZ10722" i="1"/>
  <c r="BX10603" i="1"/>
  <c r="BZ10603" i="1"/>
  <c r="BX10928" i="1"/>
  <c r="BZ10928" i="1"/>
  <c r="BX10751" i="1"/>
  <c r="BZ10751" i="1"/>
  <c r="BX10882" i="1"/>
  <c r="BZ10882" i="1"/>
  <c r="BX10534" i="1"/>
  <c r="BZ10534" i="1"/>
  <c r="BX10734" i="1"/>
  <c r="BZ10734" i="1"/>
  <c r="BX10965" i="1"/>
  <c r="BZ10965" i="1"/>
  <c r="BX10936" i="1"/>
  <c r="BZ10936" i="1"/>
  <c r="BX10661" i="1"/>
  <c r="BZ10661" i="1"/>
  <c r="BX10598" i="1"/>
  <c r="BZ10598" i="1"/>
  <c r="BX10919" i="1"/>
  <c r="BZ10919" i="1"/>
  <c r="BX10711" i="1"/>
  <c r="BZ10711" i="1"/>
  <c r="BX10650" i="1"/>
  <c r="BZ10650" i="1"/>
  <c r="BX10688" i="1"/>
  <c r="BZ10688" i="1"/>
  <c r="BX10518" i="1"/>
  <c r="BZ10518" i="1"/>
  <c r="BX10908" i="1"/>
  <c r="BZ10908" i="1"/>
  <c r="BX10923" i="1"/>
  <c r="BZ10923" i="1"/>
  <c r="BX10814" i="1"/>
  <c r="BZ10814" i="1"/>
  <c r="BX10898" i="1"/>
  <c r="BZ10898" i="1"/>
  <c r="BX10946" i="1"/>
  <c r="BZ10946" i="1"/>
  <c r="BX10775" i="1"/>
  <c r="BZ10775" i="1"/>
  <c r="BX10531" i="1"/>
  <c r="BZ10531" i="1"/>
  <c r="BX10810" i="1"/>
  <c r="BZ10810" i="1"/>
  <c r="BX10677" i="1"/>
  <c r="BZ10677" i="1"/>
  <c r="BX10861" i="1"/>
  <c r="BZ10861" i="1"/>
  <c r="BX10700" i="1"/>
  <c r="BZ10700" i="1"/>
  <c r="BX10501" i="1"/>
  <c r="BZ10501" i="1"/>
  <c r="BX10804" i="1"/>
  <c r="BZ10804" i="1"/>
  <c r="BX10658" i="1"/>
  <c r="BZ10658" i="1"/>
  <c r="BX10735" i="1"/>
  <c r="BZ10735" i="1"/>
  <c r="BX10607" i="1"/>
  <c r="BZ10607" i="1"/>
  <c r="BX10875" i="1"/>
  <c r="BZ10875" i="1"/>
  <c r="BX10705" i="1"/>
  <c r="BZ10705" i="1"/>
  <c r="BX10522" i="1"/>
  <c r="BZ10522" i="1"/>
  <c r="BX10886" i="1"/>
  <c r="BZ10886" i="1"/>
  <c r="BX10719" i="1"/>
  <c r="BZ10719" i="1"/>
  <c r="BX10929" i="1"/>
  <c r="BZ10929" i="1"/>
  <c r="BX10556" i="1"/>
  <c r="BZ10556" i="1"/>
  <c r="BX10911" i="1"/>
  <c r="BZ10911" i="1"/>
  <c r="BX10715" i="1"/>
  <c r="BZ10715" i="1"/>
  <c r="BX10520" i="1"/>
  <c r="BZ10520" i="1"/>
  <c r="BX10972" i="1"/>
  <c r="BZ10972" i="1"/>
  <c r="BX10593" i="1"/>
  <c r="BZ10593" i="1"/>
  <c r="BX10880" i="1"/>
  <c r="BZ10880" i="1"/>
  <c r="BX10611" i="1"/>
  <c r="BZ10611" i="1"/>
  <c r="BX10547" i="1"/>
  <c r="BZ10547" i="1"/>
  <c r="BX10709" i="1"/>
  <c r="BZ10709" i="1"/>
  <c r="BX10876" i="1"/>
  <c r="BZ10876" i="1"/>
  <c r="BX10540" i="1"/>
  <c r="BZ10540" i="1"/>
  <c r="BX10893" i="1"/>
  <c r="BZ10893" i="1"/>
  <c r="BX10692" i="1"/>
  <c r="BZ10692" i="1"/>
  <c r="BX10961" i="1"/>
  <c r="BZ10961" i="1"/>
  <c r="BX10851" i="1"/>
  <c r="BZ10851" i="1"/>
  <c r="BX10681" i="1"/>
  <c r="BZ10681" i="1"/>
  <c r="BX10803" i="1"/>
  <c r="BZ10803" i="1"/>
  <c r="BX10523" i="1"/>
  <c r="BZ10523" i="1"/>
  <c r="BX10865" i="1"/>
  <c r="BZ10865" i="1"/>
  <c r="BX10569" i="1"/>
  <c r="BZ10569" i="1"/>
  <c r="BX10748" i="1"/>
  <c r="BZ10748" i="1"/>
  <c r="BX10795" i="1"/>
  <c r="BZ10795" i="1"/>
  <c r="BX10554" i="1"/>
  <c r="BZ10554" i="1"/>
  <c r="BX10510" i="1"/>
  <c r="BZ10510" i="1"/>
  <c r="BX10995" i="1"/>
  <c r="BZ10995" i="1"/>
  <c r="BX10938" i="1"/>
  <c r="BZ10938" i="1"/>
  <c r="BX10604" i="1"/>
  <c r="BZ10604" i="1"/>
  <c r="BX10685" i="1"/>
  <c r="BZ10685" i="1"/>
  <c r="BX10215" i="1"/>
  <c r="BZ10215" i="1"/>
  <c r="BX10191" i="1"/>
  <c r="BZ10191" i="1"/>
  <c r="BX10185" i="1"/>
  <c r="BZ10185" i="1"/>
  <c r="BX10179" i="1"/>
  <c r="BZ10179" i="1"/>
  <c r="BX10173" i="1"/>
  <c r="BZ10173" i="1"/>
  <c r="BX10167" i="1"/>
  <c r="BZ10167" i="1"/>
  <c r="BX10161" i="1"/>
  <c r="BZ10161" i="1"/>
  <c r="BX10155" i="1"/>
  <c r="BZ10155" i="1"/>
  <c r="BX10149" i="1"/>
  <c r="BZ10149" i="1"/>
  <c r="BX10143" i="1"/>
  <c r="BZ10143" i="1"/>
  <c r="BX10137" i="1"/>
  <c r="BZ10137" i="1"/>
  <c r="BX10131" i="1"/>
  <c r="BZ10131" i="1"/>
  <c r="BX10125" i="1"/>
  <c r="BZ10125" i="1"/>
  <c r="BX10119" i="1"/>
  <c r="BZ10119" i="1"/>
  <c r="BX10113" i="1"/>
  <c r="BZ10113" i="1"/>
  <c r="BX10107" i="1"/>
  <c r="BZ10107" i="1"/>
  <c r="BX10101" i="1"/>
  <c r="BZ10101" i="1"/>
  <c r="BX10095" i="1"/>
  <c r="BZ10095" i="1"/>
  <c r="BX10089" i="1"/>
  <c r="BZ10089" i="1"/>
  <c r="BX10083" i="1"/>
  <c r="BZ10083" i="1"/>
  <c r="BX10077" i="1"/>
  <c r="BZ10077" i="1"/>
  <c r="BX10071" i="1"/>
  <c r="BZ10071" i="1"/>
  <c r="BX10023" i="1"/>
  <c r="BZ10023" i="1"/>
  <c r="BX10190" i="1"/>
  <c r="BZ10190" i="1"/>
  <c r="BX10184" i="1"/>
  <c r="BZ10184" i="1"/>
  <c r="BX10178" i="1"/>
  <c r="BZ10178" i="1"/>
  <c r="BX10172" i="1"/>
  <c r="BZ10172" i="1"/>
  <c r="BX10166" i="1"/>
  <c r="BZ10166" i="1"/>
  <c r="BX10160" i="1"/>
  <c r="BZ10160" i="1"/>
  <c r="BX10154" i="1"/>
  <c r="BZ10154" i="1"/>
  <c r="BX10148" i="1"/>
  <c r="BZ10148" i="1"/>
  <c r="BX10142" i="1"/>
  <c r="BZ10142" i="1"/>
  <c r="BX10136" i="1"/>
  <c r="BZ10136" i="1"/>
  <c r="BX10130" i="1"/>
  <c r="BZ10130" i="1"/>
  <c r="BX10124" i="1"/>
  <c r="BZ10124" i="1"/>
  <c r="BX10118" i="1"/>
  <c r="BZ10118" i="1"/>
  <c r="BX10112" i="1"/>
  <c r="BZ10112" i="1"/>
  <c r="BX10106" i="1"/>
  <c r="BZ10106" i="1"/>
  <c r="BX10100" i="1"/>
  <c r="BZ10100" i="1"/>
  <c r="BX10094" i="1"/>
  <c r="BZ10094" i="1"/>
  <c r="BX10088" i="1"/>
  <c r="BZ10088" i="1"/>
  <c r="BX10082" i="1"/>
  <c r="BZ10082" i="1"/>
  <c r="BX10076" i="1"/>
  <c r="BZ10076" i="1"/>
  <c r="BX10070" i="1"/>
  <c r="BZ10070" i="1"/>
  <c r="BX10040" i="1"/>
  <c r="BZ10040" i="1"/>
  <c r="BX10022" i="1"/>
  <c r="BZ10022" i="1"/>
  <c r="BX10201" i="1"/>
  <c r="BZ10201" i="1"/>
  <c r="BX10189" i="1"/>
  <c r="BZ10189" i="1"/>
  <c r="BX10183" i="1"/>
  <c r="BZ10183" i="1"/>
  <c r="BX10177" i="1"/>
  <c r="BZ10177" i="1"/>
  <c r="BX10171" i="1"/>
  <c r="BZ10171" i="1"/>
  <c r="BX10165" i="1"/>
  <c r="BZ10165" i="1"/>
  <c r="BX10159" i="1"/>
  <c r="BZ10159" i="1"/>
  <c r="BX10153" i="1"/>
  <c r="BZ10153" i="1"/>
  <c r="BX10147" i="1"/>
  <c r="BZ10147" i="1"/>
  <c r="BX10141" i="1"/>
  <c r="BZ10141" i="1"/>
  <c r="BX10135" i="1"/>
  <c r="BZ10135" i="1"/>
  <c r="BX10129" i="1"/>
  <c r="BZ10129" i="1"/>
  <c r="BX10123" i="1"/>
  <c r="BZ10123" i="1"/>
  <c r="BX10117" i="1"/>
  <c r="BZ10117" i="1"/>
  <c r="BX10111" i="1"/>
  <c r="BZ10111" i="1"/>
  <c r="BX10105" i="1"/>
  <c r="BZ10105" i="1"/>
  <c r="BX10099" i="1"/>
  <c r="BZ10099" i="1"/>
  <c r="BX10093" i="1"/>
  <c r="BZ10093" i="1"/>
  <c r="BX10087" i="1"/>
  <c r="BZ10087" i="1"/>
  <c r="BX10081" i="1"/>
  <c r="BZ10081" i="1"/>
  <c r="BX10075" i="1"/>
  <c r="BZ10075" i="1"/>
  <c r="BX10069" i="1"/>
  <c r="BZ10069" i="1"/>
  <c r="BX10021" i="1"/>
  <c r="BZ10021" i="1"/>
  <c r="BX10182" i="1"/>
  <c r="BZ10182" i="1"/>
  <c r="BX10170" i="1"/>
  <c r="BZ10170" i="1"/>
  <c r="BX10158" i="1"/>
  <c r="BZ10158" i="1"/>
  <c r="BX10146" i="1"/>
  <c r="BZ10146" i="1"/>
  <c r="BX10134" i="1"/>
  <c r="BZ10134" i="1"/>
  <c r="BX10122" i="1"/>
  <c r="BZ10122" i="1"/>
  <c r="BX10110" i="1"/>
  <c r="BZ10110" i="1"/>
  <c r="BX10092" i="1"/>
  <c r="BZ10092" i="1"/>
  <c r="BX10080" i="1"/>
  <c r="BZ10080" i="1"/>
  <c r="BX10068" i="1"/>
  <c r="BZ10068" i="1"/>
  <c r="BX10212" i="1"/>
  <c r="BZ10212" i="1"/>
  <c r="BX10200" i="1"/>
  <c r="BZ10200" i="1"/>
  <c r="BX10188" i="1"/>
  <c r="BZ10188" i="1"/>
  <c r="BX10176" i="1"/>
  <c r="BZ10176" i="1"/>
  <c r="BX10164" i="1"/>
  <c r="BZ10164" i="1"/>
  <c r="BX10152" i="1"/>
  <c r="BZ10152" i="1"/>
  <c r="BX10140" i="1"/>
  <c r="BZ10140" i="1"/>
  <c r="BX10128" i="1"/>
  <c r="BZ10128" i="1"/>
  <c r="BX10116" i="1"/>
  <c r="BZ10116" i="1"/>
  <c r="BX10104" i="1"/>
  <c r="BZ10104" i="1"/>
  <c r="BX10098" i="1"/>
  <c r="BZ10098" i="1"/>
  <c r="BX10086" i="1"/>
  <c r="BZ10086" i="1"/>
  <c r="BX10074" i="1"/>
  <c r="BZ10074" i="1"/>
  <c r="BX10038" i="1"/>
  <c r="BZ10038" i="1"/>
  <c r="BX10211" i="1"/>
  <c r="BZ10211" i="1"/>
  <c r="BX10199" i="1"/>
  <c r="BZ10199" i="1"/>
  <c r="BX10193" i="1"/>
  <c r="BZ10193" i="1"/>
  <c r="BX10187" i="1"/>
  <c r="BZ10187" i="1"/>
  <c r="BX10181" i="1"/>
  <c r="BZ10181" i="1"/>
  <c r="BX10175" i="1"/>
  <c r="BZ10175" i="1"/>
  <c r="BX10169" i="1"/>
  <c r="BZ10169" i="1"/>
  <c r="BX10163" i="1"/>
  <c r="BZ10163" i="1"/>
  <c r="BX10157" i="1"/>
  <c r="BZ10157" i="1"/>
  <c r="BX10151" i="1"/>
  <c r="BZ10151" i="1"/>
  <c r="BX10145" i="1"/>
  <c r="BZ10145" i="1"/>
  <c r="BX10139" i="1"/>
  <c r="BZ10139" i="1"/>
  <c r="BX10133" i="1"/>
  <c r="BZ10133" i="1"/>
  <c r="BX10127" i="1"/>
  <c r="BZ10127" i="1"/>
  <c r="BX10121" i="1"/>
  <c r="BZ10121" i="1"/>
  <c r="BX10115" i="1"/>
  <c r="BZ10115" i="1"/>
  <c r="BX10109" i="1"/>
  <c r="BZ10109" i="1"/>
  <c r="BX10103" i="1"/>
  <c r="BZ10103" i="1"/>
  <c r="BX10097" i="1"/>
  <c r="BZ10097" i="1"/>
  <c r="BX10091" i="1"/>
  <c r="BZ10091" i="1"/>
  <c r="BX10085" i="1"/>
  <c r="BZ10085" i="1"/>
  <c r="BX10079" i="1"/>
  <c r="BZ10079" i="1"/>
  <c r="BX10073" i="1"/>
  <c r="BZ10073" i="1"/>
  <c r="BX10037" i="1"/>
  <c r="BZ10037" i="1"/>
  <c r="BX10198" i="1"/>
  <c r="BZ10198" i="1"/>
  <c r="BX10192" i="1"/>
  <c r="BZ10192" i="1"/>
  <c r="BX10186" i="1"/>
  <c r="BZ10186" i="1"/>
  <c r="BX10180" i="1"/>
  <c r="BZ10180" i="1"/>
  <c r="BX10174" i="1"/>
  <c r="BZ10174" i="1"/>
  <c r="BX10168" i="1"/>
  <c r="BZ10168" i="1"/>
  <c r="BX10162" i="1"/>
  <c r="BZ10162" i="1"/>
  <c r="BX10156" i="1"/>
  <c r="BZ10156" i="1"/>
  <c r="BX10150" i="1"/>
  <c r="BZ10150" i="1"/>
  <c r="BX10144" i="1"/>
  <c r="BZ10144" i="1"/>
  <c r="BX10138" i="1"/>
  <c r="BZ10138" i="1"/>
  <c r="BX10132" i="1"/>
  <c r="BZ10132" i="1"/>
  <c r="BX10126" i="1"/>
  <c r="BZ10126" i="1"/>
  <c r="BX10120" i="1"/>
  <c r="BZ10120" i="1"/>
  <c r="BX10114" i="1"/>
  <c r="BZ10114" i="1"/>
  <c r="BX10108" i="1"/>
  <c r="BZ10108" i="1"/>
  <c r="BX10102" i="1"/>
  <c r="BZ10102" i="1"/>
  <c r="BX10096" i="1"/>
  <c r="BZ10096" i="1"/>
  <c r="BX10090" i="1"/>
  <c r="BZ10090" i="1"/>
  <c r="BX10084" i="1"/>
  <c r="BZ10084" i="1"/>
  <c r="BX10078" i="1"/>
  <c r="BZ10078" i="1"/>
  <c r="BX10072" i="1"/>
  <c r="BZ10072" i="1"/>
  <c r="BX10066" i="1"/>
  <c r="BZ10066" i="1"/>
  <c r="BX10635" i="1"/>
  <c r="BU10635" i="1"/>
  <c r="BX10785" i="1"/>
  <c r="BU10785" i="1"/>
  <c r="BX10788" i="1"/>
  <c r="BU10788" i="1"/>
  <c r="BX10643" i="1"/>
  <c r="BU10643" i="1"/>
  <c r="BX10653" i="1"/>
  <c r="BU10653" i="1"/>
  <c r="BX10791" i="1"/>
  <c r="BU10791" i="1"/>
  <c r="BX10787" i="1"/>
  <c r="BU10787" i="1"/>
  <c r="BX10644" i="1"/>
  <c r="BU10644" i="1"/>
  <c r="BX10801" i="1"/>
  <c r="BU10801" i="1"/>
  <c r="BX10828" i="1"/>
  <c r="BU10828" i="1"/>
  <c r="BX10634" i="1"/>
  <c r="BU10634" i="1"/>
  <c r="BX10652" i="1"/>
  <c r="BU10652" i="1"/>
  <c r="BX10673" i="1"/>
  <c r="BU10673" i="1"/>
  <c r="BX10662" i="1"/>
  <c r="BU10662" i="1"/>
  <c r="BX10834" i="1"/>
  <c r="BU10834" i="1"/>
  <c r="BX10793" i="1"/>
  <c r="BU10793" i="1"/>
  <c r="BX10628" i="1"/>
  <c r="BU10628" i="1"/>
  <c r="BX10651" i="1"/>
  <c r="BU10651" i="1"/>
  <c r="BX10663" i="1"/>
  <c r="BU10663" i="1"/>
  <c r="BX10826" i="1"/>
  <c r="BU10826" i="1"/>
  <c r="BX10631" i="1"/>
  <c r="BU10631" i="1"/>
  <c r="BX10654" i="1"/>
  <c r="BU10654" i="1"/>
  <c r="BX10629" i="1"/>
  <c r="BU10629" i="1"/>
  <c r="BX10674" i="1"/>
  <c r="BU10674" i="1"/>
  <c r="BX10784" i="1"/>
  <c r="BU10784" i="1"/>
  <c r="BX10672" i="1"/>
  <c r="BU10672" i="1"/>
  <c r="BX10641" i="1"/>
  <c r="BU10641" i="1"/>
  <c r="BX10835" i="1"/>
  <c r="BU10835" i="1"/>
  <c r="BX10638" i="1"/>
  <c r="BU10638" i="1"/>
  <c r="BX10636" i="1"/>
  <c r="BU10636" i="1"/>
  <c r="BX10632" i="1"/>
  <c r="BU10632" i="1"/>
  <c r="BX10671" i="1"/>
  <c r="BU10671" i="1"/>
  <c r="BX10833" i="1"/>
  <c r="BU10833" i="1"/>
  <c r="BX10669" i="1"/>
  <c r="BU10669" i="1"/>
  <c r="BX10824" i="1"/>
  <c r="BU10824" i="1"/>
  <c r="BX10812" i="1"/>
  <c r="BU10812" i="1"/>
  <c r="BX10639" i="1"/>
  <c r="BU10639" i="1"/>
  <c r="BX10827" i="1"/>
  <c r="BU10827" i="1"/>
  <c r="BX10825" i="1"/>
  <c r="BU10825" i="1"/>
  <c r="BX10630" i="1"/>
  <c r="BU10630" i="1"/>
  <c r="BX10670" i="1"/>
  <c r="BU10670" i="1"/>
  <c r="BX10668" i="1"/>
  <c r="BU10668" i="1"/>
  <c r="BX10615" i="1"/>
  <c r="BU10615" i="1"/>
  <c r="BX10789" i="1"/>
  <c r="BU10789" i="1"/>
  <c r="BX10832" i="1"/>
  <c r="BU10832" i="1"/>
  <c r="BX10786" i="1"/>
  <c r="BU10786" i="1"/>
  <c r="BX10800" i="1"/>
  <c r="BU10800" i="1"/>
  <c r="BX10830" i="1"/>
  <c r="BU10830" i="1"/>
  <c r="BX10831" i="1"/>
  <c r="BU10831" i="1"/>
  <c r="BX10642" i="1"/>
  <c r="BU10642" i="1"/>
  <c r="BX10667" i="1"/>
  <c r="BU10667" i="1"/>
  <c r="BX10792" i="1"/>
  <c r="BU10792" i="1"/>
  <c r="BX10829" i="1"/>
  <c r="BU10829" i="1"/>
  <c r="BX10838" i="1"/>
  <c r="BU10838" i="1"/>
  <c r="BX10986" i="1"/>
  <c r="BU10986" i="1"/>
  <c r="BX10836" i="1"/>
  <c r="BU10836" i="1"/>
  <c r="BX10790" i="1"/>
  <c r="BU10790" i="1"/>
  <c r="BX10794" i="1"/>
  <c r="BU10794" i="1"/>
  <c r="BX10633" i="1"/>
  <c r="BU10633" i="1"/>
  <c r="BX10637" i="1"/>
  <c r="BU10637" i="1"/>
  <c r="BX10837" i="1"/>
  <c r="BU10837" i="1"/>
  <c r="BX10645" i="1"/>
  <c r="BU10645" i="1"/>
  <c r="BX10423" i="1"/>
  <c r="BU10423" i="1"/>
  <c r="BX10420" i="1"/>
  <c r="BU10420" i="1"/>
  <c r="BX10210" i="1"/>
  <c r="BU10210" i="1"/>
  <c r="O6" i="2"/>
  <c r="BX10237" i="1"/>
  <c r="BU10237" i="1"/>
  <c r="BX10219" i="1"/>
  <c r="BU10219" i="1"/>
  <c r="BX10213" i="1"/>
  <c r="BU10213" i="1"/>
  <c r="BX10207" i="1"/>
  <c r="BU10207" i="1"/>
  <c r="BX10195" i="1"/>
  <c r="BU10195" i="1"/>
  <c r="BX10051" i="1"/>
  <c r="BU10051" i="1"/>
  <c r="BX10395" i="1"/>
  <c r="BU10395" i="1"/>
  <c r="BX10418" i="1"/>
  <c r="BU10418" i="1"/>
  <c r="BX10433" i="1"/>
  <c r="BU10433" i="1"/>
  <c r="BX10419" i="1"/>
  <c r="BU10419" i="1"/>
  <c r="BX10206" i="1"/>
  <c r="BU10206" i="1"/>
  <c r="BX10397" i="1"/>
  <c r="BU10397" i="1"/>
  <c r="BX10380" i="1"/>
  <c r="BU10380" i="1"/>
  <c r="BX10331" i="1"/>
  <c r="BU10331" i="1"/>
  <c r="BX10247" i="1"/>
  <c r="BU10247" i="1"/>
  <c r="BX10217" i="1"/>
  <c r="BU10217" i="1"/>
  <c r="BX10205" i="1"/>
  <c r="BU10205" i="1"/>
  <c r="BX10434" i="1"/>
  <c r="BU10434" i="1"/>
  <c r="BX10449" i="1"/>
  <c r="BU10449" i="1"/>
  <c r="BX10424" i="1"/>
  <c r="BU10424" i="1"/>
  <c r="BX10416" i="1"/>
  <c r="BU10416" i="1"/>
  <c r="BX10447" i="1"/>
  <c r="BU10447" i="1"/>
  <c r="BX10396" i="1"/>
  <c r="BU10396" i="1"/>
  <c r="BX10446" i="1"/>
  <c r="BU10446" i="1"/>
  <c r="BX10428" i="1"/>
  <c r="BU10428" i="1"/>
  <c r="BX10204" i="1"/>
  <c r="BU10204" i="1"/>
  <c r="BX10450" i="1"/>
  <c r="BU10450" i="1"/>
  <c r="BX10445" i="1"/>
  <c r="BU10445" i="1"/>
  <c r="BX10398" i="1"/>
  <c r="BU10398" i="1"/>
  <c r="BX10426" i="1"/>
  <c r="BU10426" i="1"/>
  <c r="BX10381" i="1"/>
  <c r="BU10381" i="1"/>
  <c r="BX10378" i="1"/>
  <c r="BU10378" i="1"/>
  <c r="BX10432" i="1"/>
  <c r="BU10432" i="1"/>
  <c r="BX10435" i="1"/>
  <c r="BU10435" i="1"/>
  <c r="BX10194" i="1"/>
  <c r="BU10194" i="1"/>
  <c r="BX10379" i="1"/>
  <c r="BU10379" i="1"/>
  <c r="BX10425" i="1"/>
  <c r="BU10425" i="1"/>
  <c r="BX10209" i="1"/>
  <c r="BU10209" i="1"/>
  <c r="BX10203" i="1"/>
  <c r="BU10203" i="1"/>
  <c r="BX10197" i="1"/>
  <c r="BU10197" i="1"/>
  <c r="BX10448" i="1"/>
  <c r="BU10448" i="1"/>
  <c r="BX10427" i="1"/>
  <c r="BU10427" i="1"/>
  <c r="BX10429" i="1"/>
  <c r="BU10429" i="1"/>
  <c r="BX10218" i="1"/>
  <c r="BU10218" i="1"/>
  <c r="BX10422" i="1"/>
  <c r="BU10422" i="1"/>
  <c r="BX10216" i="1"/>
  <c r="BU10216" i="1"/>
  <c r="BX10238" i="1"/>
  <c r="BU10238" i="1"/>
  <c r="BX10220" i="1"/>
  <c r="BU10220" i="1"/>
  <c r="BX10214" i="1"/>
  <c r="BU10214" i="1"/>
  <c r="BX10208" i="1"/>
  <c r="BU10208" i="1"/>
  <c r="BX10202" i="1"/>
  <c r="BU10202" i="1"/>
  <c r="BX10196" i="1"/>
  <c r="BU10196" i="1"/>
  <c r="BX10459" i="1"/>
  <c r="BU10459" i="1"/>
  <c r="BX10417" i="1"/>
  <c r="BU10417" i="1"/>
  <c r="BX10421" i="1"/>
  <c r="BU10421" i="1"/>
  <c r="BX10399" i="1"/>
  <c r="BU10399" i="1"/>
  <c r="BZ31" i="1"/>
  <c r="BX10067" i="1"/>
  <c r="BU10067" i="1"/>
  <c r="BX430" i="1"/>
  <c r="BX123" i="1"/>
  <c r="BX32" i="1"/>
  <c r="BX10064" i="1"/>
  <c r="BU10064" i="1"/>
  <c r="BX10058" i="1"/>
  <c r="BU10058" i="1"/>
  <c r="BX10052" i="1"/>
  <c r="BU10052" i="1"/>
  <c r="BX10046" i="1"/>
  <c r="BU10046" i="1"/>
  <c r="BX10034" i="1"/>
  <c r="BU10034" i="1"/>
  <c r="BX10028" i="1"/>
  <c r="BU10028" i="1"/>
  <c r="BX10016" i="1"/>
  <c r="BU10016" i="1"/>
  <c r="BZ178" i="1"/>
  <c r="BX178" i="1"/>
  <c r="BZ450" i="1"/>
  <c r="BX450" i="1"/>
  <c r="BZ210" i="1"/>
  <c r="BX210" i="1"/>
  <c r="BZ50" i="1"/>
  <c r="BX50" i="1"/>
  <c r="BX442" i="1"/>
  <c r="BZ442" i="1"/>
  <c r="BZ357" i="1"/>
  <c r="BX357" i="1"/>
  <c r="BZ133" i="1"/>
  <c r="BX133" i="1"/>
  <c r="BZ222" i="1"/>
  <c r="BX222" i="1"/>
  <c r="BZ243" i="1"/>
  <c r="BX243" i="1"/>
  <c r="BZ474" i="1"/>
  <c r="BX474" i="1"/>
  <c r="BX598" i="1"/>
  <c r="BZ598" i="1"/>
  <c r="BX215" i="1"/>
  <c r="BZ215" i="1"/>
  <c r="BX248" i="1"/>
  <c r="BZ248" i="1"/>
  <c r="BX383" i="1"/>
  <c r="BZ383" i="1"/>
  <c r="BZ241" i="1"/>
  <c r="BX241" i="1"/>
  <c r="BZ526" i="1"/>
  <c r="BX526" i="1"/>
  <c r="BZ38" i="1"/>
  <c r="BX38" i="1"/>
  <c r="BZ555" i="1"/>
  <c r="BX555" i="1"/>
  <c r="BX456" i="1"/>
  <c r="BZ456" i="1"/>
  <c r="BZ352" i="1"/>
  <c r="BX352" i="1"/>
  <c r="BX359" i="1"/>
  <c r="BZ359" i="1"/>
  <c r="BX504" i="1"/>
  <c r="BZ504" i="1"/>
  <c r="BX601" i="1"/>
  <c r="BZ601" i="1"/>
  <c r="BX324" i="1"/>
  <c r="BZ324" i="1"/>
  <c r="BZ249" i="1"/>
  <c r="BX249" i="1"/>
  <c r="BZ334" i="1"/>
  <c r="BX334" i="1"/>
  <c r="BZ74" i="1"/>
  <c r="BX74" i="1"/>
  <c r="BZ269" i="1"/>
  <c r="BX269" i="1"/>
  <c r="BZ280" i="1"/>
  <c r="BX280" i="1"/>
  <c r="BZ131" i="1"/>
  <c r="BX131" i="1"/>
  <c r="BX558" i="1"/>
  <c r="BZ558" i="1"/>
  <c r="BZ180" i="1"/>
  <c r="BX180" i="1"/>
  <c r="BX444" i="1"/>
  <c r="BZ444" i="1"/>
  <c r="BZ189" i="1"/>
  <c r="BX189" i="1"/>
  <c r="BZ410" i="1"/>
  <c r="BX410" i="1"/>
  <c r="BX580" i="1"/>
  <c r="BZ580" i="1"/>
  <c r="BZ432" i="1"/>
  <c r="BX432" i="1"/>
  <c r="BX240" i="1"/>
  <c r="BZ240" i="1"/>
  <c r="BZ14" i="1"/>
  <c r="BX14" i="1"/>
  <c r="BZ140" i="1"/>
  <c r="BX140" i="1"/>
  <c r="BX396" i="1"/>
  <c r="BZ396" i="1"/>
  <c r="BZ405" i="1"/>
  <c r="BX405" i="1"/>
  <c r="BX390" i="1"/>
  <c r="BZ390" i="1"/>
  <c r="BZ319" i="1"/>
  <c r="BX319" i="1"/>
  <c r="BX94" i="1"/>
  <c r="BZ94" i="1"/>
  <c r="BZ348" i="1"/>
  <c r="BX348" i="1"/>
  <c r="BX471" i="1"/>
  <c r="BZ471" i="1"/>
  <c r="BX451" i="1"/>
  <c r="BZ451" i="1"/>
  <c r="BX121" i="1"/>
  <c r="BZ121" i="1"/>
  <c r="BX191" i="1"/>
  <c r="BZ191" i="1"/>
  <c r="BX543" i="1"/>
  <c r="BZ543" i="1"/>
  <c r="BX286" i="1"/>
  <c r="BZ286" i="1"/>
  <c r="BX564" i="1"/>
  <c r="BZ564" i="1"/>
  <c r="BZ175" i="1"/>
  <c r="BX175" i="1"/>
  <c r="BZ142" i="1"/>
  <c r="BX142" i="1"/>
  <c r="BX8" i="1"/>
  <c r="BZ8" i="1"/>
  <c r="BZ439" i="1"/>
  <c r="BX439" i="1"/>
  <c r="BX590" i="1"/>
  <c r="BZ590" i="1"/>
  <c r="BZ271" i="1"/>
  <c r="BX271" i="1"/>
  <c r="BZ81" i="1"/>
  <c r="BX81" i="1"/>
  <c r="BZ220" i="1"/>
  <c r="BX220" i="1"/>
  <c r="BZ247" i="1"/>
  <c r="BX247" i="1"/>
  <c r="BZ202" i="1"/>
  <c r="BX202" i="1"/>
  <c r="BZ199" i="1"/>
  <c r="BX199" i="1"/>
  <c r="BX552" i="1"/>
  <c r="BZ552" i="1"/>
  <c r="BZ120" i="1"/>
  <c r="BX120" i="1"/>
  <c r="BZ362" i="1"/>
  <c r="BX362" i="1"/>
  <c r="BZ378" i="1"/>
  <c r="BX378" i="1"/>
  <c r="BX293" i="1"/>
  <c r="BZ293" i="1"/>
  <c r="BX426" i="1"/>
  <c r="BZ426" i="1"/>
  <c r="BX424" i="1"/>
  <c r="BZ424" i="1"/>
  <c r="BZ495" i="1"/>
  <c r="BX495" i="1"/>
  <c r="BX262" i="1"/>
  <c r="BZ262" i="1"/>
  <c r="BZ67" i="1"/>
  <c r="BX67" i="1"/>
  <c r="BZ149" i="1"/>
  <c r="BX149" i="1"/>
  <c r="BX497" i="1"/>
  <c r="BZ497" i="1"/>
  <c r="BX218" i="1"/>
  <c r="BZ218" i="1"/>
  <c r="BX578" i="1"/>
  <c r="BZ578" i="1"/>
  <c r="BZ46" i="1"/>
  <c r="BX46" i="1"/>
  <c r="BX301" i="1"/>
  <c r="BZ301" i="1"/>
  <c r="BX170" i="1"/>
  <c r="BZ170" i="1"/>
  <c r="BX540" i="1"/>
  <c r="BZ540" i="1"/>
  <c r="BZ177" i="1"/>
  <c r="BX177" i="1"/>
  <c r="BZ40" i="1"/>
  <c r="BX40" i="1"/>
  <c r="BX468" i="1"/>
  <c r="BZ468" i="1"/>
  <c r="BX224" i="1"/>
  <c r="BZ224" i="1"/>
  <c r="BX219" i="1"/>
  <c r="BZ219" i="1"/>
  <c r="BX291" i="1"/>
  <c r="BZ291" i="1"/>
  <c r="BZ52" i="1"/>
  <c r="BX52" i="1"/>
  <c r="BX43" i="1"/>
  <c r="BZ43" i="1"/>
  <c r="BZ82" i="1"/>
  <c r="BX82" i="1"/>
  <c r="BX550" i="1"/>
  <c r="BZ550" i="1"/>
  <c r="BZ527" i="1"/>
  <c r="BX527" i="1"/>
  <c r="BZ573" i="1"/>
  <c r="BX573" i="1"/>
  <c r="BZ41" i="1"/>
  <c r="BX41" i="1"/>
  <c r="BX402" i="1"/>
  <c r="BZ402" i="1"/>
  <c r="BX489" i="1"/>
  <c r="BZ489" i="1"/>
  <c r="BX462" i="1"/>
  <c r="BZ462" i="1"/>
  <c r="BZ539" i="1"/>
  <c r="BX539" i="1"/>
  <c r="BX10063" i="1"/>
  <c r="BU10063" i="1"/>
  <c r="BX10057" i="1"/>
  <c r="BU10057" i="1"/>
  <c r="BX10045" i="1"/>
  <c r="BU10045" i="1"/>
  <c r="BX10039" i="1"/>
  <c r="BU10039" i="1"/>
  <c r="BX10033" i="1"/>
  <c r="BU10033" i="1"/>
  <c r="BX10027" i="1"/>
  <c r="BU10027" i="1"/>
  <c r="BX10015" i="1"/>
  <c r="BU10015" i="1"/>
  <c r="BX596" i="1"/>
  <c r="BZ596" i="1"/>
  <c r="BZ168" i="1"/>
  <c r="BX168" i="1"/>
  <c r="BZ197" i="1"/>
  <c r="BX197" i="1"/>
  <c r="BX252" i="1"/>
  <c r="BZ252" i="1"/>
  <c r="BX102" i="1"/>
  <c r="BZ102" i="1"/>
  <c r="BX196" i="1"/>
  <c r="BZ196" i="1"/>
  <c r="BZ214" i="1"/>
  <c r="BX214" i="1"/>
  <c r="BZ92" i="1"/>
  <c r="BX92" i="1"/>
  <c r="BX7" i="1"/>
  <c r="BZ7" i="1"/>
  <c r="BZ76" i="1"/>
  <c r="BX76" i="1"/>
  <c r="BX513" i="1"/>
  <c r="BZ513" i="1"/>
  <c r="BZ204" i="1"/>
  <c r="BX204" i="1"/>
  <c r="BZ176" i="1"/>
  <c r="BX176" i="1"/>
  <c r="BZ174" i="1"/>
  <c r="BX174" i="1"/>
  <c r="BX54" i="1"/>
  <c r="BZ54" i="1"/>
  <c r="BX408" i="1"/>
  <c r="BZ408" i="1"/>
  <c r="BX366" i="1"/>
  <c r="BZ366" i="1"/>
  <c r="BZ107" i="1"/>
  <c r="BX107" i="1"/>
  <c r="BZ268" i="1"/>
  <c r="BX268" i="1"/>
  <c r="BX30" i="1"/>
  <c r="BZ30" i="1"/>
  <c r="BZ395" i="1"/>
  <c r="BX395" i="1"/>
  <c r="BZ475" i="1"/>
  <c r="BX475" i="1"/>
  <c r="BZ70" i="1"/>
  <c r="BX70" i="1"/>
  <c r="BX417" i="1"/>
  <c r="BZ417" i="1"/>
  <c r="BX487" i="1"/>
  <c r="BZ487" i="1"/>
  <c r="BX87" i="1"/>
  <c r="BZ87" i="1"/>
  <c r="BX393" i="1"/>
  <c r="BZ393" i="1"/>
  <c r="BZ260" i="1"/>
  <c r="BX260" i="1"/>
  <c r="BX232" i="1"/>
  <c r="BZ232" i="1"/>
  <c r="BZ217" i="1"/>
  <c r="BX217" i="1"/>
  <c r="BX157" i="1"/>
  <c r="BZ157" i="1"/>
  <c r="BZ182" i="1"/>
  <c r="BX182" i="1"/>
  <c r="BZ272" i="1"/>
  <c r="BX272" i="1"/>
  <c r="BX576" i="1"/>
  <c r="BZ576" i="1"/>
  <c r="BZ129" i="1"/>
  <c r="BX129" i="1"/>
  <c r="BX37" i="1"/>
  <c r="BZ37" i="1"/>
  <c r="BX109" i="1"/>
  <c r="BZ109" i="1"/>
  <c r="BX415" i="1"/>
  <c r="BZ415" i="1"/>
  <c r="BZ374" i="1"/>
  <c r="BX374" i="1"/>
  <c r="BZ355" i="1"/>
  <c r="BX355" i="1"/>
  <c r="BX542" i="1"/>
  <c r="BZ542" i="1"/>
  <c r="BZ72" i="1"/>
  <c r="BX72" i="1"/>
  <c r="BZ77" i="1"/>
  <c r="BX77" i="1"/>
  <c r="BZ130" i="1"/>
  <c r="BX130" i="1"/>
  <c r="BZ482" i="1"/>
  <c r="BX482" i="1"/>
  <c r="BZ192" i="1"/>
  <c r="BX192" i="1"/>
  <c r="BZ506" i="1"/>
  <c r="BX506" i="1"/>
  <c r="BX585" i="1"/>
  <c r="BZ585" i="1"/>
  <c r="BX433" i="1"/>
  <c r="BZ433" i="1"/>
  <c r="BX347" i="1"/>
  <c r="BZ347" i="1"/>
  <c r="BZ421" i="1"/>
  <c r="BX421" i="1"/>
  <c r="BX485" i="1"/>
  <c r="BZ485" i="1"/>
  <c r="BX470" i="1"/>
  <c r="BZ470" i="1"/>
  <c r="BZ116" i="1"/>
  <c r="BX116" i="1"/>
  <c r="BZ414" i="1"/>
  <c r="BX414" i="1"/>
  <c r="BZ56" i="1"/>
  <c r="BX56" i="1"/>
  <c r="BZ98" i="1"/>
  <c r="BX98" i="1"/>
  <c r="BZ511" i="1"/>
  <c r="BX511" i="1"/>
  <c r="BZ259" i="1"/>
  <c r="BX259" i="1"/>
  <c r="BX68" i="1"/>
  <c r="BZ68" i="1"/>
  <c r="BZ372" i="1"/>
  <c r="BX372" i="1"/>
  <c r="BX582" i="1"/>
  <c r="BZ582" i="1"/>
  <c r="BX333" i="1"/>
  <c r="BZ333" i="1"/>
  <c r="BX292" i="1"/>
  <c r="BZ292" i="1"/>
  <c r="BX353" i="1"/>
  <c r="BZ353" i="1"/>
  <c r="BZ225" i="1"/>
  <c r="BX225" i="1"/>
  <c r="BX562" i="1"/>
  <c r="BZ562" i="1"/>
  <c r="BZ254" i="1"/>
  <c r="BX254" i="1"/>
  <c r="BZ148" i="1"/>
  <c r="BX148" i="1"/>
  <c r="BX588" i="1"/>
  <c r="BZ588" i="1"/>
  <c r="BX507" i="1"/>
  <c r="BZ507" i="1"/>
  <c r="BZ100" i="1"/>
  <c r="BX100" i="1"/>
  <c r="BZ16" i="1"/>
  <c r="BX16" i="1"/>
  <c r="BX162" i="1"/>
  <c r="BZ162" i="1"/>
  <c r="BZ344" i="1"/>
  <c r="BX344" i="1"/>
  <c r="BX547" i="1"/>
  <c r="BZ547" i="1"/>
  <c r="BZ250" i="1"/>
  <c r="BX250" i="1"/>
  <c r="BX522" i="1"/>
  <c r="BZ522" i="1"/>
  <c r="BX437" i="1"/>
  <c r="BZ437" i="1"/>
  <c r="BX460" i="1"/>
  <c r="BZ460" i="1"/>
  <c r="BZ354" i="1"/>
  <c r="BX354" i="1"/>
  <c r="BZ491" i="1"/>
  <c r="BX491" i="1"/>
  <c r="BZ255" i="1"/>
  <c r="BX255" i="1"/>
  <c r="BZ287" i="1"/>
  <c r="BX287" i="1"/>
  <c r="BZ234" i="1"/>
  <c r="BX234" i="1"/>
  <c r="BZ244" i="1"/>
  <c r="BX244" i="1"/>
  <c r="BX557" i="1"/>
  <c r="BZ557" i="1"/>
  <c r="BX75" i="1"/>
  <c r="BZ75" i="1"/>
  <c r="BX484" i="1"/>
  <c r="BZ484" i="1"/>
  <c r="BZ423" i="1"/>
  <c r="BX423" i="1"/>
  <c r="BX302" i="1"/>
  <c r="BZ302" i="1"/>
  <c r="BX273" i="1"/>
  <c r="BZ273" i="1"/>
  <c r="BX480" i="1"/>
  <c r="BZ480" i="1"/>
  <c r="BX340" i="1"/>
  <c r="BZ340" i="1"/>
  <c r="BX469" i="1"/>
  <c r="BZ469" i="1"/>
  <c r="BZ186" i="1"/>
  <c r="BX186" i="1"/>
  <c r="BX332" i="1"/>
  <c r="BZ332" i="1"/>
  <c r="BZ492" i="1"/>
  <c r="BX492" i="1"/>
  <c r="BZ431" i="1"/>
  <c r="BX431" i="1"/>
  <c r="BX10062" i="1"/>
  <c r="BU10062" i="1"/>
  <c r="BX10056" i="1"/>
  <c r="BU10056" i="1"/>
  <c r="BX10050" i="1"/>
  <c r="BU10050" i="1"/>
  <c r="BX10044" i="1"/>
  <c r="BU10044" i="1"/>
  <c r="BX10032" i="1"/>
  <c r="BU10032" i="1"/>
  <c r="BX10026" i="1"/>
  <c r="BU10026" i="1"/>
  <c r="BX10020" i="1"/>
  <c r="BU10020" i="1"/>
  <c r="BX10014" i="1"/>
  <c r="BU10014" i="1"/>
  <c r="BX343" i="1"/>
  <c r="BZ343" i="1"/>
  <c r="BZ213" i="1"/>
  <c r="BX213" i="1"/>
  <c r="BX329" i="1"/>
  <c r="BZ329" i="1"/>
  <c r="BX86" i="1"/>
  <c r="BZ86" i="1"/>
  <c r="BZ156" i="1"/>
  <c r="BX156" i="1"/>
  <c r="BZ238" i="1"/>
  <c r="BX238" i="1"/>
  <c r="BX494" i="1"/>
  <c r="BZ494" i="1"/>
  <c r="BZ83" i="1"/>
  <c r="BX83" i="1"/>
  <c r="BX532" i="1"/>
  <c r="BZ532" i="1"/>
  <c r="BX453" i="1"/>
  <c r="BZ453" i="1"/>
  <c r="BX172" i="1"/>
  <c r="BZ172" i="1"/>
  <c r="BX93" i="1"/>
  <c r="BZ93" i="1"/>
  <c r="BZ422" i="1"/>
  <c r="BX422" i="1"/>
  <c r="BX281" i="1"/>
  <c r="BZ281" i="1"/>
  <c r="BX544" i="1"/>
  <c r="BZ544" i="1"/>
  <c r="BX300" i="1"/>
  <c r="BZ300" i="1"/>
  <c r="BZ71" i="1"/>
  <c r="BX71" i="1"/>
  <c r="BZ212" i="1"/>
  <c r="BX212" i="1"/>
  <c r="BZ135" i="1"/>
  <c r="BX135" i="1"/>
  <c r="BX518" i="1"/>
  <c r="BZ518" i="1"/>
  <c r="BZ303" i="1"/>
  <c r="BX303" i="1"/>
  <c r="BZ55" i="1"/>
  <c r="BX55" i="1"/>
  <c r="BZ96" i="1"/>
  <c r="BX96" i="1"/>
  <c r="BZ458" i="1"/>
  <c r="BX458" i="1"/>
  <c r="BX443" i="1"/>
  <c r="BZ443" i="1"/>
  <c r="BZ193" i="1"/>
  <c r="BX193" i="1"/>
  <c r="BX398" i="1"/>
  <c r="BZ398" i="1"/>
  <c r="BX294" i="1"/>
  <c r="BZ294" i="1"/>
  <c r="BZ161" i="1"/>
  <c r="BX161" i="1"/>
  <c r="BZ89" i="1"/>
  <c r="BX89" i="1"/>
  <c r="BZ239" i="1"/>
  <c r="BX239" i="1"/>
  <c r="BZ195" i="1"/>
  <c r="BX195" i="1"/>
  <c r="BZ533" i="1"/>
  <c r="BX533" i="1"/>
  <c r="BZ198" i="1"/>
  <c r="BX198" i="1"/>
  <c r="BZ230" i="1"/>
  <c r="BX230" i="1"/>
  <c r="BZ49" i="1"/>
  <c r="BX49" i="1"/>
  <c r="BZ529" i="1"/>
  <c r="BX529" i="1"/>
  <c r="BX385" i="1"/>
  <c r="BZ385" i="1"/>
  <c r="BX179" i="1"/>
  <c r="BZ179" i="1"/>
  <c r="BX486" i="1"/>
  <c r="BZ486" i="1"/>
  <c r="BX316" i="1"/>
  <c r="BZ316" i="1"/>
  <c r="BX500" i="1"/>
  <c r="BZ500" i="1"/>
  <c r="BZ64" i="1"/>
  <c r="BX64" i="1"/>
  <c r="BZ128" i="1"/>
  <c r="BX128" i="1"/>
  <c r="BX429" i="1"/>
  <c r="BZ429" i="1"/>
  <c r="BZ136" i="1"/>
  <c r="BX136" i="1"/>
  <c r="BX298" i="1"/>
  <c r="BZ298" i="1"/>
  <c r="BX335" i="1"/>
  <c r="BZ335" i="1"/>
  <c r="BZ216" i="1"/>
  <c r="BX216" i="1"/>
  <c r="BX211" i="1"/>
  <c r="BZ211" i="1"/>
  <c r="BZ158" i="1"/>
  <c r="BX158" i="1"/>
  <c r="BX321" i="1"/>
  <c r="BZ321" i="1"/>
  <c r="BZ11" i="1"/>
  <c r="BX11" i="1"/>
  <c r="BZ42" i="1"/>
  <c r="BX42" i="1"/>
  <c r="BX591" i="1"/>
  <c r="BZ591" i="1"/>
  <c r="BX400" i="1"/>
  <c r="BZ400" i="1"/>
  <c r="BX411" i="1"/>
  <c r="BZ411" i="1"/>
  <c r="BZ80" i="1"/>
  <c r="BX80" i="1"/>
  <c r="BX99" i="1"/>
  <c r="BZ99" i="1"/>
  <c r="BX283" i="1"/>
  <c r="BZ283" i="1"/>
  <c r="BX338" i="1"/>
  <c r="BZ338" i="1"/>
  <c r="BZ118" i="1"/>
  <c r="BX118" i="1"/>
  <c r="BX33" i="1"/>
  <c r="BZ33" i="1"/>
  <c r="BZ370" i="1"/>
  <c r="BX370" i="1"/>
  <c r="BZ261" i="1"/>
  <c r="BX261" i="1"/>
  <c r="BZ108" i="1"/>
  <c r="BX108" i="1"/>
  <c r="BZ235" i="1"/>
  <c r="BX235" i="1"/>
  <c r="BZ416" i="1"/>
  <c r="BX416" i="1"/>
  <c r="BZ428" i="1"/>
  <c r="BX428" i="1"/>
  <c r="BZ181" i="1"/>
  <c r="BX181" i="1"/>
  <c r="BZ194" i="1"/>
  <c r="BX194" i="1"/>
  <c r="BX584" i="1"/>
  <c r="BZ584" i="1"/>
  <c r="BX226" i="1"/>
  <c r="BZ226" i="1"/>
  <c r="BX296" i="1"/>
  <c r="BZ296" i="1"/>
  <c r="BX290" i="1"/>
  <c r="BZ290" i="1"/>
  <c r="BZ155" i="1"/>
  <c r="BX155" i="1"/>
  <c r="BX345" i="1"/>
  <c r="BZ345" i="1"/>
  <c r="BZ139" i="1"/>
  <c r="BX139" i="1"/>
  <c r="BX152" i="1"/>
  <c r="BZ152" i="1"/>
  <c r="BZ524" i="1"/>
  <c r="BX524" i="1"/>
  <c r="BZ277" i="1"/>
  <c r="BX277" i="1"/>
  <c r="BZ278" i="1"/>
  <c r="BX278" i="1"/>
  <c r="BZ478" i="1"/>
  <c r="BX478" i="1"/>
  <c r="BZ160" i="1"/>
  <c r="BX160" i="1"/>
  <c r="BX595" i="1"/>
  <c r="BZ595" i="1"/>
  <c r="BX436" i="1"/>
  <c r="BZ436" i="1"/>
  <c r="BX520" i="1"/>
  <c r="BZ520" i="1"/>
  <c r="BZ459" i="1"/>
  <c r="BX459" i="1"/>
  <c r="BX384" i="1"/>
  <c r="BZ384" i="1"/>
  <c r="BX575" i="1"/>
  <c r="BZ575" i="1"/>
  <c r="BZ164" i="1"/>
  <c r="BX164" i="1"/>
  <c r="BZ242" i="1"/>
  <c r="BX242" i="1"/>
  <c r="BX104" i="1"/>
  <c r="BZ104" i="1"/>
  <c r="BZ66" i="1"/>
  <c r="BX66" i="1"/>
  <c r="BZ53" i="1"/>
  <c r="BX53" i="1"/>
  <c r="BZ376" i="1"/>
  <c r="BX376" i="1"/>
  <c r="BX10061" i="1"/>
  <c r="BU10061" i="1"/>
  <c r="BX10055" i="1"/>
  <c r="BU10055" i="1"/>
  <c r="BX10049" i="1"/>
  <c r="BU10049" i="1"/>
  <c r="BX10043" i="1"/>
  <c r="BU10043" i="1"/>
  <c r="BX10031" i="1"/>
  <c r="BU10031" i="1"/>
  <c r="BX10025" i="1"/>
  <c r="BU10025" i="1"/>
  <c r="BX10019" i="1"/>
  <c r="BU10019" i="1"/>
  <c r="BX10013" i="1"/>
  <c r="BU10013" i="1"/>
  <c r="BX21" i="1"/>
  <c r="BZ21" i="1"/>
  <c r="BX401" i="1"/>
  <c r="BZ401" i="1"/>
  <c r="BX454" i="1"/>
  <c r="BZ454" i="1"/>
  <c r="BZ91" i="1"/>
  <c r="BX91" i="1"/>
  <c r="BZ20" i="1"/>
  <c r="BX20" i="1"/>
  <c r="BZ534" i="1"/>
  <c r="BX534" i="1"/>
  <c r="BX530" i="1"/>
  <c r="BZ530" i="1"/>
  <c r="BZ368" i="1"/>
  <c r="BX368" i="1"/>
  <c r="BX594" i="1"/>
  <c r="BZ594" i="1"/>
  <c r="BX326" i="1"/>
  <c r="BZ326" i="1"/>
  <c r="BZ377" i="1"/>
  <c r="BX377" i="1"/>
  <c r="BZ369" i="1"/>
  <c r="BX369" i="1"/>
  <c r="BX391" i="1"/>
  <c r="BZ391" i="1"/>
  <c r="BZ570" i="1"/>
  <c r="BX570" i="1"/>
  <c r="BX537" i="1"/>
  <c r="BZ537" i="1"/>
  <c r="BX572" i="1"/>
  <c r="BZ572" i="1"/>
  <c r="BX455" i="1"/>
  <c r="BZ455" i="1"/>
  <c r="BZ229" i="1"/>
  <c r="BX229" i="1"/>
  <c r="BZ330" i="1"/>
  <c r="BX330" i="1"/>
  <c r="BX481" i="1"/>
  <c r="BZ481" i="1"/>
  <c r="BX593" i="1"/>
  <c r="BZ593" i="1"/>
  <c r="BZ363" i="1"/>
  <c r="BX363" i="1"/>
  <c r="BZ79" i="1"/>
  <c r="BX79" i="1"/>
  <c r="BX101" i="1"/>
  <c r="BZ101" i="1"/>
  <c r="BZ208" i="1"/>
  <c r="BX208" i="1"/>
  <c r="BZ318" i="1"/>
  <c r="BX318" i="1"/>
  <c r="BZ323" i="1"/>
  <c r="BX323" i="1"/>
  <c r="BX535" i="1"/>
  <c r="BZ535" i="1"/>
  <c r="BX589" i="1"/>
  <c r="BZ589" i="1"/>
  <c r="BX306" i="1"/>
  <c r="BZ306" i="1"/>
  <c r="BX115" i="1"/>
  <c r="BZ115" i="1"/>
  <c r="BZ62" i="1"/>
  <c r="BX62" i="1"/>
  <c r="BZ23" i="1"/>
  <c r="BX23" i="1"/>
  <c r="BZ397" i="1"/>
  <c r="BX397" i="1"/>
  <c r="BZ501" i="1"/>
  <c r="BX501" i="1"/>
  <c r="BX512" i="1"/>
  <c r="BZ512" i="1"/>
  <c r="BZ59" i="1"/>
  <c r="BX59" i="1"/>
  <c r="BZ103" i="1"/>
  <c r="BX103" i="1"/>
  <c r="BX579" i="1"/>
  <c r="BZ579" i="1"/>
  <c r="BZ138" i="1"/>
  <c r="BX138" i="1"/>
  <c r="BZ509" i="1"/>
  <c r="BX509" i="1"/>
  <c r="BZ413" i="1"/>
  <c r="BX413" i="1"/>
  <c r="BZ275" i="1"/>
  <c r="BX275" i="1"/>
  <c r="BZ63" i="1"/>
  <c r="BX63" i="1"/>
  <c r="BZ257" i="1"/>
  <c r="BX257" i="1"/>
  <c r="BX541" i="1"/>
  <c r="BZ541" i="1"/>
  <c r="BZ452" i="1"/>
  <c r="BX452" i="1"/>
  <c r="BX322" i="1"/>
  <c r="BZ322" i="1"/>
  <c r="BZ183" i="1"/>
  <c r="BX183" i="1"/>
  <c r="BZ88" i="1"/>
  <c r="BX88" i="1"/>
  <c r="BX346" i="1"/>
  <c r="BZ346" i="1"/>
  <c r="BZ39" i="1"/>
  <c r="BX39" i="1"/>
  <c r="BZ571" i="1"/>
  <c r="BX571" i="1"/>
  <c r="BX563" i="1"/>
  <c r="BZ563" i="1"/>
  <c r="BZ203" i="1"/>
  <c r="BX203" i="1"/>
  <c r="BX465" i="1"/>
  <c r="BZ465" i="1"/>
  <c r="BZ163" i="1"/>
  <c r="BX163" i="1"/>
  <c r="BX587" i="1"/>
  <c r="BZ587" i="1"/>
  <c r="BZ141" i="1"/>
  <c r="BX141" i="1"/>
  <c r="BX270" i="1"/>
  <c r="BZ270" i="1"/>
  <c r="BX515" i="1"/>
  <c r="BZ515" i="1"/>
  <c r="BX305" i="1"/>
  <c r="BZ305" i="1"/>
  <c r="BX350" i="1"/>
  <c r="BZ350" i="1"/>
  <c r="BZ266" i="1"/>
  <c r="BX266" i="1"/>
  <c r="BX394" i="1"/>
  <c r="BZ394" i="1"/>
  <c r="BZ105" i="1"/>
  <c r="BX105" i="1"/>
  <c r="BZ146" i="1"/>
  <c r="BX146" i="1"/>
  <c r="BX312" i="1"/>
  <c r="BZ312" i="1"/>
  <c r="BZ387" i="1"/>
  <c r="BX387" i="1"/>
  <c r="BZ165" i="1"/>
  <c r="BX165" i="1"/>
  <c r="BZ111" i="1"/>
  <c r="BX111" i="1"/>
  <c r="BZ15" i="1"/>
  <c r="BX15" i="1"/>
  <c r="BX285" i="1"/>
  <c r="BZ285" i="1"/>
  <c r="BZ159" i="1"/>
  <c r="BX159" i="1"/>
  <c r="BX461" i="1"/>
  <c r="BZ461" i="1"/>
  <c r="BZ127" i="1"/>
  <c r="BX127" i="1"/>
  <c r="BX559" i="1"/>
  <c r="BZ559" i="1"/>
  <c r="BZ24" i="1"/>
  <c r="BX24" i="1"/>
  <c r="BX336" i="1"/>
  <c r="BZ336" i="1"/>
  <c r="BZ245" i="1"/>
  <c r="BX245" i="1"/>
  <c r="BZ65" i="1"/>
  <c r="BX65" i="1"/>
  <c r="BX566" i="1"/>
  <c r="BZ566" i="1"/>
  <c r="BX27" i="1"/>
  <c r="BZ27" i="1"/>
  <c r="BX554" i="1"/>
  <c r="BZ554" i="1"/>
  <c r="BX523" i="1"/>
  <c r="BZ523" i="1"/>
  <c r="BZ472" i="1"/>
  <c r="BX472" i="1"/>
  <c r="BZ568" i="1"/>
  <c r="BX568" i="1"/>
  <c r="BX525" i="1"/>
  <c r="BZ525" i="1"/>
  <c r="BZ373" i="1"/>
  <c r="BX373" i="1"/>
  <c r="BX473" i="1"/>
  <c r="BZ473" i="1"/>
  <c r="BZ29" i="1"/>
  <c r="BX29" i="1"/>
  <c r="BZ531" i="1"/>
  <c r="BX531" i="1"/>
  <c r="BX445" i="1"/>
  <c r="BZ445" i="1"/>
  <c r="BZ45" i="1"/>
  <c r="BX45" i="1"/>
  <c r="BZ201" i="1"/>
  <c r="BX201" i="1"/>
  <c r="BX488" i="1"/>
  <c r="BZ488" i="1"/>
  <c r="BZ134" i="1"/>
  <c r="BX134" i="1"/>
  <c r="BX10060" i="1"/>
  <c r="BU10060" i="1"/>
  <c r="BX10054" i="1"/>
  <c r="BU10054" i="1"/>
  <c r="BX10048" i="1"/>
  <c r="BU10048" i="1"/>
  <c r="BX10042" i="1"/>
  <c r="BU10042" i="1"/>
  <c r="BX10036" i="1"/>
  <c r="BU10036" i="1"/>
  <c r="BX10030" i="1"/>
  <c r="BU10030" i="1"/>
  <c r="BX10024" i="1"/>
  <c r="BU10024" i="1"/>
  <c r="BX10018" i="1"/>
  <c r="BU10018" i="1"/>
  <c r="BX10012" i="1"/>
  <c r="BU10012" i="1"/>
  <c r="BZ380" i="1"/>
  <c r="BX380" i="1"/>
  <c r="BZ435" i="1"/>
  <c r="BX435" i="1"/>
  <c r="BZ137" i="1"/>
  <c r="BX137" i="1"/>
  <c r="BZ106" i="1"/>
  <c r="BX106" i="1"/>
  <c r="BZ274" i="1"/>
  <c r="BX274" i="1"/>
  <c r="BZ147" i="1"/>
  <c r="BX147" i="1"/>
  <c r="BZ404" i="1"/>
  <c r="BX404" i="1"/>
  <c r="BX84" i="1"/>
  <c r="BZ84" i="1"/>
  <c r="BZ125" i="1"/>
  <c r="BX125" i="1"/>
  <c r="BX502" i="1"/>
  <c r="BZ502" i="1"/>
  <c r="BX90" i="1"/>
  <c r="BZ90" i="1"/>
  <c r="BZ467" i="1"/>
  <c r="BX467" i="1"/>
  <c r="BZ256" i="1"/>
  <c r="BX256" i="1"/>
  <c r="BX592" i="1"/>
  <c r="BZ592" i="1"/>
  <c r="BZ457" i="1"/>
  <c r="BX457" i="1"/>
  <c r="BX479" i="1"/>
  <c r="BZ479" i="1"/>
  <c r="BX546" i="1"/>
  <c r="BZ546" i="1"/>
  <c r="BX466" i="1"/>
  <c r="BZ466" i="1"/>
  <c r="BZ519" i="1"/>
  <c r="BX519" i="1"/>
  <c r="BZ477" i="1"/>
  <c r="BX477" i="1"/>
  <c r="BZ207" i="1"/>
  <c r="BX207" i="1"/>
  <c r="BX185" i="1"/>
  <c r="BZ185" i="1"/>
  <c r="BZ47" i="1"/>
  <c r="BX47" i="1"/>
  <c r="BX597" i="1"/>
  <c r="BZ597" i="1"/>
  <c r="BX311" i="1"/>
  <c r="BZ311" i="1"/>
  <c r="BX314" i="1"/>
  <c r="BZ314" i="1"/>
  <c r="BZ264" i="1"/>
  <c r="BX264" i="1"/>
  <c r="BX438" i="1"/>
  <c r="BZ438" i="1"/>
  <c r="BX490" i="1"/>
  <c r="BZ490" i="1"/>
  <c r="BZ97" i="1"/>
  <c r="BX97" i="1"/>
  <c r="BZ258" i="1"/>
  <c r="BX258" i="1"/>
  <c r="BZ464" i="1"/>
  <c r="BX464" i="1"/>
  <c r="BZ365" i="1"/>
  <c r="BX365" i="1"/>
  <c r="BZ48" i="1"/>
  <c r="BX48" i="1"/>
  <c r="BZ110" i="1"/>
  <c r="BX110" i="1"/>
  <c r="BX577" i="1"/>
  <c r="BZ577" i="1"/>
  <c r="BZ403" i="1"/>
  <c r="BX403" i="1"/>
  <c r="BX263" i="1"/>
  <c r="BZ263" i="1"/>
  <c r="BX331" i="1"/>
  <c r="BZ331" i="1"/>
  <c r="BZ574" i="1"/>
  <c r="BX574" i="1"/>
  <c r="BZ151" i="1"/>
  <c r="BX151" i="1"/>
  <c r="BZ221" i="1"/>
  <c r="BX221" i="1"/>
  <c r="BZ246" i="1"/>
  <c r="BX246" i="1"/>
  <c r="BX69" i="1"/>
  <c r="BZ69" i="1"/>
  <c r="BX561" i="1"/>
  <c r="BZ561" i="1"/>
  <c r="BX483" i="1"/>
  <c r="BZ483" i="1"/>
  <c r="BZ173" i="1"/>
  <c r="BX173" i="1"/>
  <c r="BZ446" i="1"/>
  <c r="BX446" i="1"/>
  <c r="BX418" i="1"/>
  <c r="BZ418" i="1"/>
  <c r="BZ200" i="1"/>
  <c r="BX200" i="1"/>
  <c r="BZ112" i="1"/>
  <c r="BX112" i="1"/>
  <c r="BZ375" i="1"/>
  <c r="BX375" i="1"/>
  <c r="BX339" i="1"/>
  <c r="BZ339" i="1"/>
  <c r="BZ231" i="1"/>
  <c r="BX231" i="1"/>
  <c r="BX386" i="1"/>
  <c r="BZ386" i="1"/>
  <c r="BZ253" i="1"/>
  <c r="BX253" i="1"/>
  <c r="BX567" i="1"/>
  <c r="BZ567" i="1"/>
  <c r="BX565" i="1"/>
  <c r="BZ565" i="1"/>
  <c r="BZ124" i="1"/>
  <c r="BX124" i="1"/>
  <c r="BX388" i="1"/>
  <c r="BZ388" i="1"/>
  <c r="BX304" i="1"/>
  <c r="BZ304" i="1"/>
  <c r="BX548" i="1"/>
  <c r="BZ548" i="1"/>
  <c r="BZ184" i="1"/>
  <c r="BX184" i="1"/>
  <c r="BZ126" i="1"/>
  <c r="BX126" i="1"/>
  <c r="BZ26" i="1"/>
  <c r="BX26" i="1"/>
  <c r="BZ57" i="1"/>
  <c r="BX57" i="1"/>
  <c r="BX463" i="1"/>
  <c r="BZ463" i="1"/>
  <c r="BZ227" i="1"/>
  <c r="BX227" i="1"/>
  <c r="BX187" i="1"/>
  <c r="BZ187" i="1"/>
  <c r="BZ60" i="1"/>
  <c r="BX60" i="1"/>
  <c r="BZ371" i="1"/>
  <c r="BX371" i="1"/>
  <c r="BX508" i="1"/>
  <c r="BZ508" i="1"/>
  <c r="BZ117" i="1"/>
  <c r="BX117" i="1"/>
  <c r="BZ349" i="1"/>
  <c r="BX349" i="1"/>
  <c r="BZ145" i="1"/>
  <c r="BX145" i="1"/>
  <c r="BZ267" i="1"/>
  <c r="BX267" i="1"/>
  <c r="BX13" i="1"/>
  <c r="BZ13" i="1"/>
  <c r="BX517" i="1"/>
  <c r="BZ517" i="1"/>
  <c r="BZ122" i="1"/>
  <c r="BX122" i="1"/>
  <c r="BX276" i="1"/>
  <c r="BZ276" i="1"/>
  <c r="BZ188" i="1"/>
  <c r="BX188" i="1"/>
  <c r="BZ28" i="1"/>
  <c r="BX28" i="1"/>
  <c r="BZ25" i="1"/>
  <c r="BX25" i="1"/>
  <c r="BZ167" i="1"/>
  <c r="BX167" i="1"/>
  <c r="BZ434" i="1"/>
  <c r="BX434" i="1"/>
  <c r="BX114" i="1"/>
  <c r="BZ114" i="1"/>
  <c r="BX549" i="1"/>
  <c r="BZ549" i="1"/>
  <c r="BX313" i="1"/>
  <c r="BZ313" i="1"/>
  <c r="BX236" i="1"/>
  <c r="BZ236" i="1"/>
  <c r="BZ61" i="1"/>
  <c r="BX61" i="1"/>
  <c r="BZ493" i="1"/>
  <c r="BX493" i="1"/>
  <c r="BZ34" i="1"/>
  <c r="BX34" i="1"/>
  <c r="BX447" i="1"/>
  <c r="BZ447" i="1"/>
  <c r="BZ399" i="1"/>
  <c r="BX399" i="1"/>
  <c r="BX166" i="1"/>
  <c r="BZ166" i="1"/>
  <c r="BX279" i="1"/>
  <c r="BZ279" i="1"/>
  <c r="BX536" i="1"/>
  <c r="BZ536" i="1"/>
  <c r="BX560" i="1"/>
  <c r="BZ560" i="1"/>
  <c r="BZ206" i="1"/>
  <c r="BX206" i="1"/>
  <c r="BX10065" i="1"/>
  <c r="BU10065" i="1"/>
  <c r="BX10059" i="1"/>
  <c r="BU10059" i="1"/>
  <c r="BX10053" i="1"/>
  <c r="BU10053" i="1"/>
  <c r="BX10047" i="1"/>
  <c r="BU10047" i="1"/>
  <c r="BX10041" i="1"/>
  <c r="BU10041" i="1"/>
  <c r="BX10035" i="1"/>
  <c r="BU10035" i="1"/>
  <c r="BX10029" i="1"/>
  <c r="BU10029" i="1"/>
  <c r="BX10017" i="1"/>
  <c r="BU10017" i="1"/>
  <c r="BX10011" i="1"/>
  <c r="BU10011" i="1"/>
  <c r="BX425" i="1"/>
  <c r="BZ425" i="1"/>
  <c r="BX409" i="1"/>
  <c r="BZ409" i="1"/>
  <c r="BZ73" i="1"/>
  <c r="BX73" i="1"/>
  <c r="BX516" i="1"/>
  <c r="BZ516" i="1"/>
  <c r="BZ119" i="1"/>
  <c r="BX119" i="1"/>
  <c r="BX407" i="1"/>
  <c r="BZ407" i="1"/>
  <c r="BZ171" i="1"/>
  <c r="BX171" i="1"/>
  <c r="BX144" i="1"/>
  <c r="BZ144" i="1"/>
  <c r="BZ22" i="1"/>
  <c r="BX22" i="1"/>
  <c r="BZ95" i="1"/>
  <c r="BX95" i="1"/>
  <c r="BX521" i="1"/>
  <c r="BZ521" i="1"/>
  <c r="BZ441" i="1"/>
  <c r="BX441" i="1"/>
  <c r="BZ569" i="1"/>
  <c r="BX569" i="1"/>
  <c r="BZ265" i="1"/>
  <c r="BX265" i="1"/>
  <c r="BZ35" i="1"/>
  <c r="BX35" i="1"/>
  <c r="BX19" i="1"/>
  <c r="BZ19" i="1"/>
  <c r="BZ143" i="1"/>
  <c r="BX143" i="1"/>
  <c r="BX412" i="1"/>
  <c r="BZ412" i="1"/>
  <c r="BZ538" i="1"/>
  <c r="BX538" i="1"/>
  <c r="BX18" i="1"/>
  <c r="BZ18" i="1"/>
  <c r="BX309" i="1"/>
  <c r="BZ309" i="1"/>
  <c r="BZ351" i="1"/>
  <c r="BX351" i="1"/>
  <c r="BX251" i="1"/>
  <c r="BZ251" i="1"/>
  <c r="BX427" i="1"/>
  <c r="BZ427" i="1"/>
  <c r="BX381" i="1"/>
  <c r="BZ381" i="1"/>
  <c r="BX209" i="1"/>
  <c r="BZ209" i="1"/>
  <c r="BX551" i="1"/>
  <c r="BZ551" i="1"/>
  <c r="BX308" i="1"/>
  <c r="BZ308" i="1"/>
  <c r="BZ341" i="1"/>
  <c r="BX341" i="1"/>
  <c r="BX499" i="1"/>
  <c r="BZ499" i="1"/>
  <c r="BX581" i="1"/>
  <c r="BZ581" i="1"/>
  <c r="BX58" i="1"/>
  <c r="BZ58" i="1"/>
  <c r="BZ449" i="1"/>
  <c r="BX449" i="1"/>
  <c r="BX503" i="1"/>
  <c r="BZ503" i="1"/>
  <c r="BZ36" i="1"/>
  <c r="BX36" i="1"/>
  <c r="BX289" i="1"/>
  <c r="BZ289" i="1"/>
  <c r="BX586" i="1"/>
  <c r="BZ586" i="1"/>
  <c r="BZ223" i="1"/>
  <c r="BX223" i="1"/>
  <c r="BX602" i="1"/>
  <c r="BZ602" i="1"/>
  <c r="BX364" i="1"/>
  <c r="BZ364" i="1"/>
  <c r="BZ510" i="1"/>
  <c r="BX510" i="1"/>
  <c r="BX420" i="1"/>
  <c r="BZ420" i="1"/>
  <c r="BX310" i="1"/>
  <c r="BZ310" i="1"/>
  <c r="BZ440" i="1"/>
  <c r="BX440" i="1"/>
  <c r="BX505" i="1"/>
  <c r="BZ505" i="1"/>
  <c r="BX583" i="1"/>
  <c r="BZ583" i="1"/>
  <c r="BX132" i="1"/>
  <c r="BZ132" i="1"/>
  <c r="BX150" i="1"/>
  <c r="BZ150" i="1"/>
  <c r="BZ228" i="1"/>
  <c r="BX228" i="1"/>
  <c r="BX448" i="1"/>
  <c r="BZ448" i="1"/>
  <c r="BX360" i="1"/>
  <c r="BZ360" i="1"/>
  <c r="BZ113" i="1"/>
  <c r="BX113" i="1"/>
  <c r="BZ44" i="1"/>
  <c r="BX44" i="1"/>
  <c r="BX476" i="1"/>
  <c r="BZ476" i="1"/>
  <c r="BZ233" i="1"/>
  <c r="BX233" i="1"/>
  <c r="BX545" i="1"/>
  <c r="BZ545" i="1"/>
  <c r="BZ237" i="1"/>
  <c r="BX237" i="1"/>
  <c r="BZ392" i="1"/>
  <c r="BX392" i="1"/>
  <c r="BX169" i="1"/>
  <c r="BZ169" i="1"/>
  <c r="BZ553" i="1"/>
  <c r="BX553" i="1"/>
  <c r="BZ85" i="1"/>
  <c r="BX85" i="1"/>
  <c r="BZ556" i="1"/>
  <c r="BX556" i="1"/>
  <c r="BZ320" i="1"/>
  <c r="BX320" i="1"/>
  <c r="BZ367" i="1"/>
  <c r="BX367" i="1"/>
  <c r="BZ154" i="1"/>
  <c r="BX154" i="1"/>
  <c r="BX327" i="1"/>
  <c r="BZ327" i="1"/>
  <c r="BX295" i="1"/>
  <c r="BZ295" i="1"/>
  <c r="BX325" i="1"/>
  <c r="BZ325" i="1"/>
  <c r="BX337" i="1"/>
  <c r="BZ337" i="1"/>
  <c r="BX282" i="1"/>
  <c r="BZ282" i="1"/>
  <c r="BZ382" i="1"/>
  <c r="BX382" i="1"/>
  <c r="BZ406" i="1"/>
  <c r="BX406" i="1"/>
  <c r="BZ297" i="1"/>
  <c r="BX297" i="1"/>
  <c r="BX284" i="1"/>
  <c r="BZ284" i="1"/>
  <c r="BX600" i="1"/>
  <c r="BZ600" i="1"/>
  <c r="BZ514" i="1"/>
  <c r="BX514" i="1"/>
  <c r="BZ358" i="1"/>
  <c r="BX358" i="1"/>
  <c r="BX342" i="1"/>
  <c r="BZ342" i="1"/>
  <c r="BZ528" i="1"/>
  <c r="BX528" i="1"/>
  <c r="BZ205" i="1"/>
  <c r="BX205" i="1"/>
  <c r="BZ496" i="1"/>
  <c r="BX496" i="1"/>
  <c r="BZ51" i="1"/>
  <c r="BX51" i="1"/>
  <c r="BX315" i="1"/>
  <c r="BZ315" i="1"/>
  <c r="BZ356" i="1"/>
  <c r="BX356" i="1"/>
  <c r="BX498" i="1"/>
  <c r="BZ498" i="1"/>
  <c r="BZ379" i="1"/>
  <c r="BX379" i="1"/>
  <c r="BZ78" i="1"/>
  <c r="BX78" i="1"/>
  <c r="BX328" i="1"/>
  <c r="BZ328" i="1"/>
  <c r="BX599" i="1"/>
  <c r="BZ599" i="1"/>
  <c r="BX317" i="1"/>
  <c r="BZ317" i="1"/>
  <c r="BX299" i="1"/>
  <c r="BZ299" i="1"/>
  <c r="BZ190" i="1"/>
  <c r="BX190" i="1"/>
  <c r="BZ361" i="1"/>
  <c r="BX361" i="1"/>
  <c r="BZ288" i="1"/>
  <c r="BX288" i="1"/>
  <c r="BZ307" i="1"/>
  <c r="BX307" i="1"/>
  <c r="BX389" i="1"/>
  <c r="BZ389" i="1"/>
  <c r="BX419" i="1"/>
  <c r="BZ419" i="1"/>
  <c r="BZ153" i="1"/>
  <c r="BX153" i="1"/>
  <c r="BX10010" i="1"/>
  <c r="BU10010" i="1"/>
  <c r="F115" i="6"/>
  <c r="AG10" i="2"/>
  <c r="BX10009" i="1"/>
  <c r="BU10009" i="1"/>
  <c r="F10" i="6"/>
  <c r="F59" i="6"/>
  <c r="AG12" i="2"/>
  <c r="AG9" i="2"/>
  <c r="BU10007" i="1"/>
  <c r="BX10007" i="1"/>
  <c r="O1" i="2"/>
  <c r="AQ1" i="2"/>
  <c r="O2" i="2" s="1"/>
  <c r="V5" i="6"/>
  <c r="F9" i="6" s="1"/>
  <c r="F7" i="6" s="1"/>
  <c r="F102" i="6"/>
  <c r="F96" i="6"/>
  <c r="F43" i="6"/>
  <c r="AG11" i="2"/>
  <c r="F108" i="6"/>
  <c r="F79" i="6"/>
  <c r="F26" i="6"/>
  <c r="F36" i="6"/>
  <c r="F19" i="6"/>
  <c r="BU10008" i="1"/>
  <c r="BX10008" i="1"/>
  <c r="F55" i="6"/>
  <c r="F88" i="6"/>
  <c r="F48" i="6"/>
  <c r="BT606" i="1" l="1"/>
  <c r="BV606" i="1"/>
  <c r="BV629" i="1"/>
  <c r="BT629" i="1"/>
  <c r="BV604" i="1"/>
  <c r="BT604" i="1"/>
  <c r="BV613" i="1"/>
  <c r="BT613" i="1"/>
  <c r="BT620" i="1"/>
  <c r="BV620" i="1"/>
  <c r="BV625" i="1"/>
  <c r="BT625" i="1"/>
  <c r="BV603" i="1"/>
  <c r="BT617" i="1"/>
  <c r="BV617" i="1"/>
  <c r="BT623" i="1"/>
  <c r="BV623" i="1"/>
  <c r="BV611" i="1"/>
  <c r="BT611" i="1"/>
  <c r="BT622" i="1"/>
  <c r="BV622" i="1"/>
  <c r="BV614" i="1"/>
  <c r="BT614" i="1"/>
  <c r="BT619" i="1"/>
  <c r="BV619" i="1"/>
  <c r="BT621" i="1"/>
  <c r="BV621" i="1"/>
  <c r="BV610" i="1"/>
  <c r="BT610" i="1"/>
  <c r="BT624" i="1"/>
  <c r="BV624" i="1"/>
  <c r="BV626" i="1"/>
  <c r="BT626" i="1"/>
  <c r="BT616" i="1"/>
  <c r="BV616" i="1"/>
  <c r="BV627" i="1"/>
  <c r="BT627" i="1"/>
  <c r="BT612" i="1"/>
  <c r="BV612" i="1"/>
  <c r="BT615" i="1"/>
  <c r="BV615" i="1"/>
  <c r="BT618" i="1"/>
  <c r="BV618" i="1"/>
  <c r="BV14010" i="1"/>
  <c r="BV14007" i="1"/>
  <c r="BV14008" i="1"/>
  <c r="BV14009" i="1"/>
  <c r="CA21008" i="1"/>
  <c r="BY21008" i="1"/>
  <c r="CA21007" i="1"/>
  <c r="BY21007" i="1"/>
  <c r="BY1127" i="1"/>
  <c r="BV16013" i="1"/>
  <c r="BV16008" i="1"/>
  <c r="BV16010" i="1"/>
  <c r="BV16007" i="1"/>
  <c r="BV10073" i="1"/>
  <c r="BV10021" i="1"/>
  <c r="BV10112" i="1"/>
  <c r="BV10022" i="1"/>
  <c r="BV10023" i="1"/>
  <c r="BV10084" i="1"/>
  <c r="BV10095" i="1"/>
  <c r="BV10081" i="1"/>
  <c r="BV10070" i="1"/>
  <c r="BV10091" i="1"/>
  <c r="BV10071" i="1"/>
  <c r="BV10086" i="1"/>
  <c r="BV10094" i="1"/>
  <c r="BV10106" i="1"/>
  <c r="BV10088" i="1"/>
  <c r="BV10066" i="1"/>
  <c r="BV10104" i="1"/>
  <c r="BV10110" i="1"/>
  <c r="BV10100" i="1"/>
  <c r="BV10089" i="1"/>
  <c r="BV10102" i="1"/>
  <c r="BV10101" i="1"/>
  <c r="BV10078" i="1"/>
  <c r="BV10074" i="1"/>
  <c r="BV10040" i="1"/>
  <c r="BV10109" i="1"/>
  <c r="BV10105" i="1"/>
  <c r="BV10072" i="1"/>
  <c r="BV10038" i="1"/>
  <c r="BV10037" i="1"/>
  <c r="BV10111" i="1"/>
  <c r="BV10077" i="1"/>
  <c r="BV10075" i="1"/>
  <c r="BV10090" i="1"/>
  <c r="BV10082" i="1"/>
  <c r="BV10085" i="1"/>
  <c r="BV10103" i="1"/>
  <c r="BV10096" i="1"/>
  <c r="BV10076" i="1"/>
  <c r="BV10097" i="1"/>
  <c r="BV474" i="1"/>
  <c r="BV313" i="1"/>
  <c r="BV248" i="1"/>
  <c r="BV510" i="1"/>
  <c r="BV271" i="1"/>
  <c r="CA1049" i="1"/>
  <c r="CA1134" i="1"/>
  <c r="CA1388" i="1"/>
  <c r="CA1408" i="1"/>
  <c r="CA1104" i="1"/>
  <c r="CA1110" i="1"/>
  <c r="CA1190" i="1"/>
  <c r="CA1093" i="1"/>
  <c r="CA1128" i="1"/>
  <c r="CA1413" i="1"/>
  <c r="CA1115" i="1"/>
  <c r="CA1278" i="1"/>
  <c r="CA1163" i="1"/>
  <c r="CA1379" i="1"/>
  <c r="CA1416" i="1"/>
  <c r="CA1038" i="1"/>
  <c r="CA1339" i="1"/>
  <c r="CA1060" i="1"/>
  <c r="CA1327" i="1"/>
  <c r="CA1136" i="1"/>
  <c r="CA1193" i="1"/>
  <c r="CA1306" i="1"/>
  <c r="CA1026" i="1"/>
  <c r="CA1235" i="1"/>
  <c r="CA1078" i="1"/>
  <c r="CA1142" i="1"/>
  <c r="CA1227" i="1"/>
  <c r="CA1350" i="1"/>
  <c r="CA1097" i="1"/>
  <c r="CA1036" i="1"/>
  <c r="CA1177" i="1"/>
  <c r="CA1279" i="1"/>
  <c r="CA1158" i="1"/>
  <c r="CA1004" i="1"/>
  <c r="CA1207" i="1"/>
  <c r="CA1028" i="1"/>
  <c r="CA1206" i="1"/>
  <c r="CA1263" i="1"/>
  <c r="CA1241" i="1"/>
  <c r="CA1213" i="1"/>
  <c r="CA1414" i="1"/>
  <c r="CA1125" i="1"/>
  <c r="CA1274" i="1"/>
  <c r="CA1341" i="1"/>
  <c r="CA1160" i="1"/>
  <c r="CA1181" i="1"/>
  <c r="CA1133" i="1"/>
  <c r="CA1018" i="1"/>
  <c r="CA1281" i="1"/>
  <c r="CA1356" i="1"/>
  <c r="CA1176" i="1"/>
  <c r="CA1113" i="1"/>
  <c r="CA1261" i="1"/>
  <c r="CA1006" i="1"/>
  <c r="CA1314" i="1"/>
  <c r="CA1144" i="1"/>
  <c r="CA1363" i="1"/>
  <c r="CA1005" i="1"/>
  <c r="CA1002" i="1"/>
  <c r="CA1253" i="1"/>
  <c r="CA1351" i="1"/>
  <c r="CA1234" i="1"/>
  <c r="CA1057" i="1"/>
  <c r="CA1194" i="1"/>
  <c r="CA1290" i="1"/>
  <c r="CA1226" i="1"/>
  <c r="CA1068" i="1"/>
  <c r="CA1369" i="1"/>
  <c r="CA1240" i="1"/>
  <c r="CA1087" i="1"/>
  <c r="CA1082" i="1"/>
  <c r="CA1257" i="1"/>
  <c r="CA1307" i="1"/>
  <c r="CA1326" i="1"/>
  <c r="CA1410" i="1"/>
  <c r="CA1127" i="1"/>
  <c r="CA1010" i="1"/>
  <c r="CA1358" i="1"/>
  <c r="CA1183" i="1"/>
  <c r="CA1062" i="1"/>
  <c r="CA1039" i="1"/>
  <c r="CA1048" i="1"/>
  <c r="CA1123" i="1"/>
  <c r="CA1322" i="1"/>
  <c r="CA1315" i="1"/>
  <c r="CA1399" i="1"/>
  <c r="CA1130" i="1"/>
  <c r="CA1011" i="1"/>
  <c r="CA1252" i="1"/>
  <c r="CA1121" i="1"/>
  <c r="CA1269" i="1"/>
  <c r="CA1099" i="1"/>
  <c r="CA1155" i="1"/>
  <c r="CA1203" i="1"/>
  <c r="CA1406" i="1"/>
  <c r="CA1132" i="1"/>
  <c r="CA1283" i="1"/>
  <c r="CA1288" i="1"/>
  <c r="CA1141" i="1"/>
  <c r="CA1380" i="1"/>
  <c r="CA1013" i="1"/>
  <c r="CA1041" i="1"/>
  <c r="CA1178" i="1"/>
  <c r="CA1212" i="1"/>
  <c r="CA1316" i="1"/>
  <c r="CA1198" i="1"/>
  <c r="CA1094" i="1"/>
  <c r="CA1098" i="1"/>
  <c r="CA1364" i="1"/>
  <c r="CA1223" i="1"/>
  <c r="CA1291" i="1"/>
  <c r="CA1376" i="1"/>
  <c r="CA1295" i="1"/>
  <c r="CA1034" i="1"/>
  <c r="CA1378" i="1"/>
  <c r="CA1050" i="1"/>
  <c r="CA1299" i="1"/>
  <c r="CA1151" i="1"/>
  <c r="CA1107" i="1"/>
  <c r="CA1338" i="1"/>
  <c r="CA1318" i="1"/>
  <c r="CA1131" i="1"/>
  <c r="CA1037" i="1"/>
  <c r="CA1122" i="1"/>
  <c r="CA1301" i="1"/>
  <c r="CA1249" i="1"/>
  <c r="CA1166" i="1"/>
  <c r="CA1275" i="1"/>
  <c r="CA1374" i="1"/>
  <c r="CA1040" i="1"/>
  <c r="CA1120" i="1"/>
  <c r="CA1053" i="1"/>
  <c r="CA1080" i="1"/>
  <c r="CA1401" i="1"/>
  <c r="CA1219" i="1"/>
  <c r="CA1051" i="1"/>
  <c r="CA1260" i="1"/>
  <c r="CA1054" i="1"/>
  <c r="CA1276" i="1"/>
  <c r="CA1323" i="1"/>
  <c r="CA1375" i="1"/>
  <c r="CA1195" i="1"/>
  <c r="CA1211" i="1"/>
  <c r="CA1268" i="1"/>
  <c r="CA1237" i="1"/>
  <c r="CA1250" i="1"/>
  <c r="CA1360" i="1"/>
  <c r="CA1199" i="1"/>
  <c r="CA1012" i="1"/>
  <c r="CA1411" i="1"/>
  <c r="CA1236" i="1"/>
  <c r="CA1264" i="1"/>
  <c r="CA1353" i="1"/>
  <c r="CA1185" i="1"/>
  <c r="CA1255" i="1"/>
  <c r="CA1124" i="1"/>
  <c r="CA1248" i="1"/>
  <c r="CA1168" i="1"/>
  <c r="CA1210" i="1"/>
  <c r="CA1357" i="1"/>
  <c r="CA1071" i="1"/>
  <c r="CA1063" i="1"/>
  <c r="CA1030" i="1"/>
  <c r="CA1165" i="1"/>
  <c r="CA1172" i="1"/>
  <c r="CA1405" i="1"/>
  <c r="CA1233" i="1"/>
  <c r="CA1238" i="1"/>
  <c r="CA1262" i="1"/>
  <c r="CA1031" i="1"/>
  <c r="CA1148" i="1"/>
  <c r="CA1266" i="1"/>
  <c r="CA1149" i="1"/>
  <c r="CA1061" i="1"/>
  <c r="CA1371" i="1"/>
  <c r="CA1231" i="1"/>
  <c r="CA1180" i="1"/>
  <c r="CA1024" i="1"/>
  <c r="CA1081" i="1"/>
  <c r="CA1298" i="1"/>
  <c r="CA1003" i="1"/>
  <c r="CA1352" i="1"/>
  <c r="CA1079" i="1"/>
  <c r="CA1243" i="1"/>
  <c r="CA1311" i="1"/>
  <c r="CA1138" i="1"/>
  <c r="CA1171" i="1"/>
  <c r="CA1313" i="1"/>
  <c r="CA1025" i="1"/>
  <c r="CA1129" i="1"/>
  <c r="CA1289" i="1"/>
  <c r="CA1370" i="1"/>
  <c r="CA1343" i="1"/>
  <c r="CA1389" i="1"/>
  <c r="CA1309" i="1"/>
  <c r="CA1106" i="1"/>
  <c r="CA1022" i="1"/>
  <c r="CA1245" i="1"/>
  <c r="CA1086" i="1"/>
  <c r="CA1254" i="1"/>
  <c r="CA1302" i="1"/>
  <c r="CA1367" i="1"/>
  <c r="CA1398" i="1"/>
  <c r="CA1412" i="1"/>
  <c r="CA1296" i="1"/>
  <c r="CA1192" i="1"/>
  <c r="CA1055" i="1"/>
  <c r="CA1214" i="1"/>
  <c r="CA1218" i="1"/>
  <c r="CA1017" i="1"/>
  <c r="CA1186" i="1"/>
  <c r="CA1090" i="1"/>
  <c r="CA1066" i="1"/>
  <c r="CA1201" i="1"/>
  <c r="CA1386" i="1"/>
  <c r="CA1228" i="1"/>
  <c r="CA1396" i="1"/>
  <c r="CA1246" i="1"/>
  <c r="CA1340" i="1"/>
  <c r="CA1175" i="1"/>
  <c r="CA1221" i="1"/>
  <c r="CA1244" i="1"/>
  <c r="CA1042" i="1"/>
  <c r="CA1162" i="1"/>
  <c r="CA1385" i="1"/>
  <c r="CA1391" i="1"/>
  <c r="CA1184" i="1"/>
  <c r="CA1023" i="1"/>
  <c r="CA1029" i="1"/>
  <c r="CA1108" i="1"/>
  <c r="CA1200" i="1"/>
  <c r="CA1403" i="1"/>
  <c r="CA1229" i="1"/>
  <c r="CA1258" i="1"/>
  <c r="CA1059" i="1"/>
  <c r="CA1174" i="1"/>
  <c r="CA1292" i="1"/>
  <c r="CA1361" i="1"/>
  <c r="CA1287" i="1"/>
  <c r="CA1395" i="1"/>
  <c r="CA1265" i="1"/>
  <c r="CA1409" i="1"/>
  <c r="CA1293" i="1"/>
  <c r="CA1362" i="1"/>
  <c r="CA1009" i="1"/>
  <c r="CA1270" i="1"/>
  <c r="CA1019" i="1"/>
  <c r="CA1285" i="1"/>
  <c r="CA1345" i="1"/>
  <c r="CA1304" i="1"/>
  <c r="CA1033" i="1"/>
  <c r="CA1118" i="1"/>
  <c r="CA1294" i="1"/>
  <c r="CA1043" i="1"/>
  <c r="CA1070" i="1"/>
  <c r="CA1182" i="1"/>
  <c r="CA1277" i="1"/>
  <c r="CA1191" i="1"/>
  <c r="CA1310" i="1"/>
  <c r="CA1209" i="1"/>
  <c r="CA1366" i="1"/>
  <c r="CA1330" i="1"/>
  <c r="CA1397" i="1"/>
  <c r="CA1170" i="1"/>
  <c r="CA1085" i="1"/>
  <c r="CA1001" i="1"/>
  <c r="CA1140" i="1"/>
  <c r="CA1202" i="1"/>
  <c r="CA1152" i="1"/>
  <c r="CA1321" i="1"/>
  <c r="CA1332" i="1"/>
  <c r="CA1333" i="1"/>
  <c r="CA1096" i="1"/>
  <c r="CA1156" i="1"/>
  <c r="CA1372" i="1"/>
  <c r="CA1273" i="1"/>
  <c r="CA1016" i="1"/>
  <c r="CA1027" i="1"/>
  <c r="CA1046" i="1"/>
  <c r="CA1187" i="1"/>
  <c r="CA1101" i="1"/>
  <c r="CA1347" i="1"/>
  <c r="CA1286" i="1"/>
  <c r="CA1400" i="1"/>
  <c r="CA1032" i="1"/>
  <c r="CA1116" i="1"/>
  <c r="CA1076" i="1"/>
  <c r="CA1216" i="1"/>
  <c r="CA1145" i="1"/>
  <c r="CA1064" i="1"/>
  <c r="CA1114" i="1"/>
  <c r="CA1135" i="1"/>
  <c r="CA1215" i="1"/>
  <c r="CA1319" i="1"/>
  <c r="CA1167" i="1"/>
  <c r="CA1035" i="1"/>
  <c r="CA1008" i="1"/>
  <c r="CA1047" i="1"/>
  <c r="CA1065" i="1"/>
  <c r="CA1377" i="1"/>
  <c r="CA1095" i="1"/>
  <c r="CA1067" i="1"/>
  <c r="CA1205" i="1"/>
  <c r="CA1222" i="1"/>
  <c r="CA1092" i="1"/>
  <c r="CA1137" i="1"/>
  <c r="CA1159" i="1"/>
  <c r="CA1297" i="1"/>
  <c r="CA1154" i="1"/>
  <c r="CA1348" i="1"/>
  <c r="CA1365" i="1"/>
  <c r="CA1103" i="1"/>
  <c r="CA1251" i="1"/>
  <c r="CA1072" i="1"/>
  <c r="CA1150" i="1"/>
  <c r="CA1312" i="1"/>
  <c r="CA1390" i="1"/>
  <c r="CA1197" i="1"/>
  <c r="CA1020" i="1"/>
  <c r="CA1146" i="1"/>
  <c r="CA1271" i="1"/>
  <c r="CA1139" i="1"/>
  <c r="CA1324" i="1"/>
  <c r="CA1089" i="1"/>
  <c r="CA1126" i="1"/>
  <c r="CA1084" i="1"/>
  <c r="CA1220" i="1"/>
  <c r="CA1359" i="1"/>
  <c r="CA1267" i="1"/>
  <c r="CA1073" i="1"/>
  <c r="CA1173" i="1"/>
  <c r="CA1335" i="1"/>
  <c r="CA1143" i="1"/>
  <c r="CA1373" i="1"/>
  <c r="CA1337" i="1"/>
  <c r="CA1256" i="1"/>
  <c r="CA1259" i="1"/>
  <c r="CA1217" i="1"/>
  <c r="CA1305" i="1"/>
  <c r="CA1329" i="1"/>
  <c r="CA1157" i="1"/>
  <c r="CA1394" i="1"/>
  <c r="CA1052" i="1"/>
  <c r="CA1272" i="1"/>
  <c r="CA1415" i="1"/>
  <c r="CA1208" i="1"/>
  <c r="CA1056" i="1"/>
  <c r="CA1280" i="1"/>
  <c r="CA1112" i="1"/>
  <c r="CA1404" i="1"/>
  <c r="CA1015" i="1"/>
  <c r="CA1069" i="1"/>
  <c r="CA1239" i="1"/>
  <c r="CA1381" i="1"/>
  <c r="CA1342" i="1"/>
  <c r="CA1075" i="1"/>
  <c r="CA1105" i="1"/>
  <c r="CA1088" i="1"/>
  <c r="CA1074" i="1"/>
  <c r="CA1387" i="1"/>
  <c r="CA1188" i="1"/>
  <c r="CA1091" i="1"/>
  <c r="CA1346" i="1"/>
  <c r="CA1044" i="1"/>
  <c r="CA1300" i="1"/>
  <c r="CA1320" i="1"/>
  <c r="CA1331" i="1"/>
  <c r="CA1393" i="1"/>
  <c r="CA1242" i="1"/>
  <c r="CA1021" i="1"/>
  <c r="CA1083" i="1"/>
  <c r="CA1334" i="1"/>
  <c r="CA1336" i="1"/>
  <c r="CA1328" i="1"/>
  <c r="CA1230" i="1"/>
  <c r="CA1164" i="1"/>
  <c r="CA1111" i="1"/>
  <c r="CA1384" i="1"/>
  <c r="CA1077" i="1"/>
  <c r="CA1109" i="1"/>
  <c r="CA1325" i="1"/>
  <c r="CA1282" i="1"/>
  <c r="CA1368" i="1"/>
  <c r="CA1147" i="1"/>
  <c r="CA1355" i="1"/>
  <c r="CA1225" i="1"/>
  <c r="CA1303" i="1"/>
  <c r="CA1383" i="1"/>
  <c r="CA1161" i="1"/>
  <c r="CA1169" i="1"/>
  <c r="CA1349" i="1"/>
  <c r="CA1007" i="1"/>
  <c r="CA1189" i="1"/>
  <c r="CA1117" i="1"/>
  <c r="CA1344" i="1"/>
  <c r="CA1382" i="1"/>
  <c r="CA1100" i="1"/>
  <c r="CA1014" i="1"/>
  <c r="CA1179" i="1"/>
  <c r="CA1354" i="1"/>
  <c r="CA1317" i="1"/>
  <c r="CA1392" i="1"/>
  <c r="CA1224" i="1"/>
  <c r="CA1045" i="1"/>
  <c r="CA1247" i="1"/>
  <c r="CA1058" i="1"/>
  <c r="CA1102" i="1"/>
  <c r="CA1119" i="1"/>
  <c r="CA1402" i="1"/>
  <c r="CA1153" i="1"/>
  <c r="CA1407" i="1"/>
  <c r="CA1232" i="1"/>
  <c r="CA1204" i="1"/>
  <c r="CA1196" i="1"/>
  <c r="CA1308" i="1"/>
  <c r="CA1284" i="1"/>
  <c r="CA962" i="1"/>
  <c r="CA971" i="1"/>
  <c r="CA929" i="1"/>
  <c r="CA911" i="1"/>
  <c r="CA891" i="1"/>
  <c r="CA909" i="1"/>
  <c r="CA948" i="1"/>
  <c r="CA920" i="1"/>
  <c r="CA996" i="1"/>
  <c r="CA945" i="1"/>
  <c r="CA888" i="1"/>
  <c r="CA933" i="1"/>
  <c r="CA869" i="1"/>
  <c r="CA880" i="1"/>
  <c r="CA876" i="1"/>
  <c r="CA875" i="1"/>
  <c r="CA914" i="1"/>
  <c r="CA923" i="1"/>
  <c r="CA960" i="1"/>
  <c r="CA868" i="1"/>
  <c r="CA997" i="1"/>
  <c r="CA976" i="1"/>
  <c r="CA900" i="1"/>
  <c r="CA872" i="1"/>
  <c r="CA985" i="1"/>
  <c r="CA918" i="1"/>
  <c r="CA973" i="1"/>
  <c r="CA940" i="1"/>
  <c r="CA946" i="1"/>
  <c r="CA906" i="1"/>
  <c r="CA913" i="1"/>
  <c r="CA972" i="1"/>
  <c r="CA951" i="1"/>
  <c r="CA992" i="1"/>
  <c r="CA912" i="1"/>
  <c r="CA932" i="1"/>
  <c r="CA919" i="1"/>
  <c r="CA893" i="1"/>
  <c r="CA937" i="1"/>
  <c r="CA897" i="1"/>
  <c r="CA917" i="1"/>
  <c r="CA870" i="1"/>
  <c r="CA877" i="1"/>
  <c r="CA978" i="1"/>
  <c r="CA887" i="1"/>
  <c r="CA905" i="1"/>
  <c r="CA873" i="1"/>
  <c r="CA924" i="1"/>
  <c r="CA943" i="1"/>
  <c r="CA953" i="1"/>
  <c r="CA949" i="1"/>
  <c r="CA884" i="1"/>
  <c r="CA922" i="1"/>
  <c r="CA882" i="1"/>
  <c r="CA889" i="1"/>
  <c r="CA930" i="1"/>
  <c r="CA910" i="1"/>
  <c r="CA928" i="1"/>
  <c r="CA952" i="1"/>
  <c r="CA986" i="1"/>
  <c r="CA916" i="1"/>
  <c r="CA974" i="1"/>
  <c r="CA892" i="1"/>
  <c r="CA977" i="1"/>
  <c r="CA894" i="1"/>
  <c r="CA901" i="1"/>
  <c r="CA895" i="1"/>
  <c r="CA874" i="1"/>
  <c r="CA931" i="1"/>
  <c r="CA871" i="1"/>
  <c r="CA938" i="1"/>
  <c r="CA995" i="1"/>
  <c r="CA975" i="1"/>
  <c r="CA958" i="1"/>
  <c r="CA878" i="1"/>
  <c r="CA1000" i="1"/>
  <c r="CA926" i="1"/>
  <c r="CA898" i="1"/>
  <c r="CA969" i="1"/>
  <c r="CA961" i="1"/>
  <c r="CA979" i="1"/>
  <c r="CA965" i="1"/>
  <c r="CA999" i="1"/>
  <c r="CA907" i="1"/>
  <c r="CA998" i="1"/>
  <c r="CA970" i="1"/>
  <c r="CA890" i="1"/>
  <c r="CA881" i="1"/>
  <c r="CA915" i="1"/>
  <c r="CA935" i="1"/>
  <c r="CA867" i="1"/>
  <c r="CA944" i="1"/>
  <c r="CA903" i="1"/>
  <c r="CA994" i="1"/>
  <c r="CA939" i="1"/>
  <c r="CA886" i="1"/>
  <c r="CA950" i="1"/>
  <c r="CA941" i="1"/>
  <c r="CA987" i="1"/>
  <c r="CA947" i="1"/>
  <c r="CA927" i="1"/>
  <c r="CA968" i="1"/>
  <c r="CA904" i="1"/>
  <c r="CA988" i="1"/>
  <c r="CA984" i="1"/>
  <c r="CA896" i="1"/>
  <c r="CA934" i="1"/>
  <c r="CA883" i="1"/>
  <c r="CA959" i="1"/>
  <c r="CA902" i="1"/>
  <c r="CA957" i="1"/>
  <c r="CA879" i="1"/>
  <c r="CA899" i="1"/>
  <c r="CA964" i="1"/>
  <c r="CA993" i="1"/>
  <c r="CA936" i="1"/>
  <c r="CA908" i="1"/>
  <c r="CA925" i="1"/>
  <c r="CA885" i="1"/>
  <c r="CA921" i="1"/>
  <c r="CA817" i="1"/>
  <c r="CA818" i="1"/>
  <c r="CA819" i="1"/>
  <c r="CA820" i="1"/>
  <c r="CA821" i="1"/>
  <c r="CA822" i="1"/>
  <c r="CA823" i="1"/>
  <c r="CA824" i="1"/>
  <c r="CA825" i="1"/>
  <c r="CA826" i="1"/>
  <c r="CA827" i="1"/>
  <c r="CA828" i="1"/>
  <c r="CA829" i="1"/>
  <c r="CA830" i="1"/>
  <c r="CA831" i="1"/>
  <c r="CA832" i="1"/>
  <c r="CA833" i="1"/>
  <c r="CA834" i="1"/>
  <c r="CA835" i="1"/>
  <c r="CA836" i="1"/>
  <c r="CA837" i="1"/>
  <c r="CA838" i="1"/>
  <c r="CA839" i="1"/>
  <c r="CA840" i="1"/>
  <c r="CA841" i="1"/>
  <c r="CA842" i="1"/>
  <c r="CA843" i="1"/>
  <c r="CA844" i="1"/>
  <c r="CA845" i="1"/>
  <c r="CA846" i="1"/>
  <c r="CA847" i="1"/>
  <c r="CA848" i="1"/>
  <c r="CA849" i="1"/>
  <c r="CA850" i="1"/>
  <c r="CA851" i="1"/>
  <c r="CA852" i="1"/>
  <c r="CA853" i="1"/>
  <c r="CA854" i="1"/>
  <c r="CA855" i="1"/>
  <c r="CA856" i="1"/>
  <c r="CA857" i="1"/>
  <c r="CA858" i="1"/>
  <c r="CA859" i="1"/>
  <c r="CA860" i="1"/>
  <c r="CA861" i="1"/>
  <c r="CA862" i="1"/>
  <c r="CA863" i="1"/>
  <c r="CA864" i="1"/>
  <c r="CA865" i="1"/>
  <c r="CA866" i="1"/>
  <c r="CA669" i="1"/>
  <c r="CA670" i="1"/>
  <c r="CA671" i="1"/>
  <c r="CA672" i="1"/>
  <c r="CA673" i="1"/>
  <c r="CA674" i="1"/>
  <c r="CA675" i="1"/>
  <c r="CA676" i="1"/>
  <c r="CA677" i="1"/>
  <c r="CA678" i="1"/>
  <c r="CA679" i="1"/>
  <c r="CA680" i="1"/>
  <c r="CA681" i="1"/>
  <c r="CA682" i="1"/>
  <c r="CA683" i="1"/>
  <c r="CA684" i="1"/>
  <c r="CA685" i="1"/>
  <c r="CA686" i="1"/>
  <c r="CA687" i="1"/>
  <c r="CA688" i="1"/>
  <c r="CA689" i="1"/>
  <c r="CA690" i="1"/>
  <c r="CA691" i="1"/>
  <c r="CA692" i="1"/>
  <c r="CA700" i="1"/>
  <c r="CA701" i="1"/>
  <c r="CA702" i="1"/>
  <c r="CA703" i="1"/>
  <c r="CA704" i="1"/>
  <c r="CA705" i="1"/>
  <c r="CA706" i="1"/>
  <c r="CA707" i="1"/>
  <c r="CA708" i="1"/>
  <c r="CA709" i="1"/>
  <c r="CA710" i="1"/>
  <c r="CA711" i="1"/>
  <c r="CA712" i="1"/>
  <c r="CA713" i="1"/>
  <c r="CA714" i="1"/>
  <c r="CA715" i="1"/>
  <c r="CA716" i="1"/>
  <c r="CA717" i="1"/>
  <c r="CA718" i="1"/>
  <c r="CA719" i="1"/>
  <c r="CA720" i="1"/>
  <c r="CA721" i="1"/>
  <c r="CA722" i="1"/>
  <c r="CA723" i="1"/>
  <c r="CA724" i="1"/>
  <c r="CA725" i="1"/>
  <c r="CA726" i="1"/>
  <c r="CA727" i="1"/>
  <c r="CA730" i="1"/>
  <c r="CA731" i="1"/>
  <c r="CA732" i="1"/>
  <c r="CA733" i="1"/>
  <c r="CA734" i="1"/>
  <c r="CA735" i="1"/>
  <c r="CA736" i="1"/>
  <c r="CA737" i="1"/>
  <c r="CA738" i="1"/>
  <c r="CA739" i="1"/>
  <c r="CA740" i="1"/>
  <c r="CA741" i="1"/>
  <c r="CA742" i="1"/>
  <c r="CA743" i="1"/>
  <c r="CA744" i="1"/>
  <c r="CA745" i="1"/>
  <c r="CA746" i="1"/>
  <c r="CA747" i="1"/>
  <c r="CA748" i="1"/>
  <c r="CA749" i="1"/>
  <c r="CA750" i="1"/>
  <c r="CA751" i="1"/>
  <c r="CA752" i="1"/>
  <c r="CA753" i="1"/>
  <c r="CA754" i="1"/>
  <c r="CA755" i="1"/>
  <c r="CA756" i="1"/>
  <c r="CA757" i="1"/>
  <c r="CA758" i="1"/>
  <c r="CA759" i="1"/>
  <c r="CA760" i="1"/>
  <c r="CA761" i="1"/>
  <c r="CA762" i="1"/>
  <c r="CA763" i="1"/>
  <c r="CA764" i="1"/>
  <c r="CA765" i="1"/>
  <c r="CA766" i="1"/>
  <c r="CA767" i="1"/>
  <c r="CA768" i="1"/>
  <c r="CA769" i="1"/>
  <c r="CA770" i="1"/>
  <c r="CA771" i="1"/>
  <c r="CA772" i="1"/>
  <c r="CA773" i="1"/>
  <c r="CA774" i="1"/>
  <c r="CA775" i="1"/>
  <c r="CA776" i="1"/>
  <c r="CA777" i="1"/>
  <c r="CA778" i="1"/>
  <c r="CA779" i="1"/>
  <c r="CA780" i="1"/>
  <c r="CA781" i="1"/>
  <c r="CA782" i="1"/>
  <c r="CA783" i="1"/>
  <c r="CA784" i="1"/>
  <c r="CA785" i="1"/>
  <c r="CA786" i="1"/>
  <c r="CA787" i="1"/>
  <c r="CA788" i="1"/>
  <c r="CA789" i="1"/>
  <c r="CA790" i="1"/>
  <c r="CA791" i="1"/>
  <c r="CA792" i="1"/>
  <c r="CA793" i="1"/>
  <c r="CA794" i="1"/>
  <c r="CA795" i="1"/>
  <c r="CA796" i="1"/>
  <c r="CA797" i="1"/>
  <c r="CA798" i="1"/>
  <c r="CA799" i="1"/>
  <c r="CA800" i="1"/>
  <c r="CA801" i="1"/>
  <c r="CA802" i="1"/>
  <c r="CA803" i="1"/>
  <c r="CA804" i="1"/>
  <c r="CA805" i="1"/>
  <c r="CA806" i="1"/>
  <c r="CA807" i="1"/>
  <c r="CA808" i="1"/>
  <c r="CA809" i="1"/>
  <c r="CA810" i="1"/>
  <c r="CA811" i="1"/>
  <c r="CA812" i="1"/>
  <c r="CA813" i="1"/>
  <c r="CA814" i="1"/>
  <c r="CA815" i="1"/>
  <c r="CA816" i="1"/>
  <c r="CA698" i="1"/>
  <c r="CA982" i="1"/>
  <c r="CA694" i="1"/>
  <c r="CA640" i="1"/>
  <c r="CA638" i="1"/>
  <c r="CA649" i="1"/>
  <c r="CA604" i="1"/>
  <c r="CA622" i="1"/>
  <c r="CA615" i="1"/>
  <c r="CA650" i="1"/>
  <c r="CA623" i="1"/>
  <c r="CA625" i="1"/>
  <c r="CA661" i="1"/>
  <c r="CA963" i="1"/>
  <c r="CA697" i="1"/>
  <c r="CA956" i="1"/>
  <c r="CA664" i="1"/>
  <c r="CA660" i="1"/>
  <c r="CA614" i="1"/>
  <c r="CA618" i="1"/>
  <c r="CA652" i="1"/>
  <c r="CA668" i="1"/>
  <c r="CA634" i="1"/>
  <c r="CA662" i="1"/>
  <c r="CA653" i="1"/>
  <c r="CA619" i="1"/>
  <c r="CA980" i="1"/>
  <c r="CA989" i="1"/>
  <c r="CA955" i="1"/>
  <c r="CA641" i="1"/>
  <c r="CA648" i="1"/>
  <c r="CA624" i="1"/>
  <c r="CA659" i="1"/>
  <c r="CA632" i="1"/>
  <c r="CA656" i="1"/>
  <c r="CA621" i="1"/>
  <c r="CA608" i="1"/>
  <c r="CA666" i="1"/>
  <c r="CA636" i="1"/>
  <c r="CA728" i="1"/>
  <c r="CA695" i="1"/>
  <c r="CA693" i="1"/>
  <c r="CA639" i="1"/>
  <c r="CA633" i="1"/>
  <c r="CA617" i="1"/>
  <c r="CA657" i="1"/>
  <c r="CA612" i="1"/>
  <c r="CA643" i="1"/>
  <c r="CA609" i="1"/>
  <c r="CA667" i="1"/>
  <c r="CA647" i="1"/>
  <c r="CA954" i="1"/>
  <c r="CA696" i="1"/>
  <c r="CA981" i="1"/>
  <c r="CA651" i="1"/>
  <c r="CA620" i="1"/>
  <c r="CA658" i="1"/>
  <c r="CA644" i="1"/>
  <c r="CA606" i="1"/>
  <c r="CA627" i="1"/>
  <c r="CA642" i="1"/>
  <c r="CA966" i="1"/>
  <c r="CA629" i="1"/>
  <c r="CA990" i="1"/>
  <c r="CA983" i="1"/>
  <c r="CA699" i="1"/>
  <c r="CA635" i="1"/>
  <c r="CA626" i="1"/>
  <c r="CA607" i="1"/>
  <c r="CA646" i="1"/>
  <c r="CA630" i="1"/>
  <c r="CA628" i="1"/>
  <c r="CA613" i="1"/>
  <c r="CA610" i="1"/>
  <c r="CA991" i="1"/>
  <c r="CA663" i="1"/>
  <c r="CA942" i="1"/>
  <c r="CA967" i="1"/>
  <c r="CA729" i="1"/>
  <c r="CA611" i="1"/>
  <c r="CA645" i="1"/>
  <c r="CA631" i="1"/>
  <c r="CA616" i="1"/>
  <c r="CA655" i="1"/>
  <c r="CA637" i="1"/>
  <c r="CA654" i="1"/>
  <c r="CA665" i="1"/>
  <c r="CA605" i="1"/>
  <c r="BY1100" i="1"/>
  <c r="BY1200" i="1"/>
  <c r="BY1087" i="1"/>
  <c r="BY1370" i="1"/>
  <c r="BT1267" i="1"/>
  <c r="BV1267" i="1"/>
  <c r="BV1059" i="1"/>
  <c r="BT1059" i="1"/>
  <c r="BY1145" i="1"/>
  <c r="BY1014" i="1"/>
  <c r="BY1256" i="1"/>
  <c r="BV426" i="1"/>
  <c r="BV518" i="1"/>
  <c r="BY974" i="1"/>
  <c r="BY999" i="1"/>
  <c r="BY624" i="1"/>
  <c r="BY820" i="1"/>
  <c r="BY717" i="1"/>
  <c r="BY859" i="1"/>
  <c r="BY1289" i="1"/>
  <c r="BY1227" i="1"/>
  <c r="BT1003" i="1"/>
  <c r="BV1003" i="1"/>
  <c r="BY1080" i="1"/>
  <c r="BT1186" i="1"/>
  <c r="BV1186" i="1"/>
  <c r="BY1125" i="1"/>
  <c r="BY1092" i="1"/>
  <c r="BT1331" i="1"/>
  <c r="BV1331" i="1"/>
  <c r="BV297" i="1"/>
  <c r="BV85" i="1"/>
  <c r="BY985" i="1"/>
  <c r="BY934" i="1"/>
  <c r="BY960" i="1"/>
  <c r="BY981" i="1"/>
  <c r="BY806" i="1"/>
  <c r="BY653" i="1"/>
  <c r="BY1140" i="1"/>
  <c r="BT1196" i="1"/>
  <c r="BV1196" i="1"/>
  <c r="BY1151" i="1"/>
  <c r="BY1013" i="1"/>
  <c r="BY1338" i="1"/>
  <c r="BY1036" i="1"/>
  <c r="BY1126" i="1"/>
  <c r="BY1020" i="1"/>
  <c r="BV1416" i="1"/>
  <c r="BT1416" i="1"/>
  <c r="BY1043" i="1"/>
  <c r="BV152" i="1"/>
  <c r="BV365" i="1"/>
  <c r="BV301" i="1"/>
  <c r="BY832" i="1"/>
  <c r="BY1161" i="1"/>
  <c r="BY1282" i="1"/>
  <c r="BY1177" i="1"/>
  <c r="BY1078" i="1"/>
  <c r="BY1325" i="1"/>
  <c r="BT1097" i="1"/>
  <c r="BV1097" i="1"/>
  <c r="BY1267" i="1"/>
  <c r="BY1059" i="1"/>
  <c r="BY1218" i="1"/>
  <c r="BY1245" i="1"/>
  <c r="BV240" i="1"/>
  <c r="BV456" i="1"/>
  <c r="BY857" i="1"/>
  <c r="BY969" i="1"/>
  <c r="BY971" i="1"/>
  <c r="BV656" i="1"/>
  <c r="BT656" i="1"/>
  <c r="BY765" i="1"/>
  <c r="BY695" i="1"/>
  <c r="BY1346" i="1"/>
  <c r="BY1168" i="1"/>
  <c r="BY1003" i="1"/>
  <c r="BY1070" i="1"/>
  <c r="BY1186" i="1"/>
  <c r="BY1401" i="1"/>
  <c r="BY1345" i="1"/>
  <c r="BY1331" i="1"/>
  <c r="BV361" i="1"/>
  <c r="BV259" i="1"/>
  <c r="BV326" i="1"/>
  <c r="BT643" i="1"/>
  <c r="BV643" i="1"/>
  <c r="BV995" i="1"/>
  <c r="BT995" i="1"/>
  <c r="BY836" i="1"/>
  <c r="BY988" i="1"/>
  <c r="BY675" i="1"/>
  <c r="BY1066" i="1"/>
  <c r="BY1053" i="1"/>
  <c r="BY1196" i="1"/>
  <c r="BY1017" i="1"/>
  <c r="BT1027" i="1"/>
  <c r="BV1027" i="1"/>
  <c r="BY1279" i="1"/>
  <c r="BY1103" i="1"/>
  <c r="BY1213" i="1"/>
  <c r="BY1063" i="1"/>
  <c r="BY1416" i="1"/>
  <c r="BV489" i="1"/>
  <c r="BV149" i="1"/>
  <c r="BV202" i="1"/>
  <c r="BY607" i="1"/>
  <c r="BY889" i="1"/>
  <c r="BV668" i="1"/>
  <c r="BT668" i="1"/>
  <c r="BY1287" i="1"/>
  <c r="BY1019" i="1"/>
  <c r="BY1374" i="1"/>
  <c r="BV392" i="1"/>
  <c r="BT840" i="1"/>
  <c r="BV840" i="1"/>
  <c r="BY1183" i="1"/>
  <c r="BY1259" i="1"/>
  <c r="BY1242" i="1"/>
  <c r="BY1097" i="1"/>
  <c r="BV1309" i="1"/>
  <c r="BT1309" i="1"/>
  <c r="BY1040" i="1"/>
  <c r="BY1407" i="1"/>
  <c r="BY1224" i="1"/>
  <c r="BV384" i="1"/>
  <c r="BV388" i="1"/>
  <c r="BY964" i="1"/>
  <c r="BY853" i="1"/>
  <c r="BY881" i="1"/>
  <c r="BY656" i="1"/>
  <c r="BT813" i="1"/>
  <c r="BV813" i="1"/>
  <c r="BY743" i="1"/>
  <c r="BY1298" i="1"/>
  <c r="BT1085" i="1"/>
  <c r="BV1085" i="1"/>
  <c r="BY1342" i="1"/>
  <c r="BY1344" i="1"/>
  <c r="BY1069" i="1"/>
  <c r="BY1044" i="1"/>
  <c r="BY1049" i="1"/>
  <c r="BY1102" i="1"/>
  <c r="BV507" i="1"/>
  <c r="BV374" i="1"/>
  <c r="BY643" i="1"/>
  <c r="BY995" i="1"/>
  <c r="BY647" i="1"/>
  <c r="BY826" i="1"/>
  <c r="BY723" i="1"/>
  <c r="BY1076" i="1"/>
  <c r="BY1184" i="1"/>
  <c r="BT1083" i="1"/>
  <c r="BV1083" i="1"/>
  <c r="BT1308" i="1"/>
  <c r="BV1308" i="1"/>
  <c r="BY1027" i="1"/>
  <c r="BY1148" i="1"/>
  <c r="BY1357" i="1"/>
  <c r="BY1132" i="1"/>
  <c r="BT1122" i="1"/>
  <c r="BV1122" i="1"/>
  <c r="BY1211" i="1"/>
  <c r="BV490" i="1"/>
  <c r="BY879" i="1"/>
  <c r="BY659" i="1"/>
  <c r="BV1312" i="1"/>
  <c r="BT1312" i="1"/>
  <c r="BY1143" i="1"/>
  <c r="BY1173" i="1"/>
  <c r="BY827" i="1"/>
  <c r="BY794" i="1"/>
  <c r="BY837" i="1"/>
  <c r="BY637" i="1"/>
  <c r="BY792" i="1"/>
  <c r="BY17008" i="1"/>
  <c r="BY745" i="1"/>
  <c r="BY862" i="1"/>
  <c r="BY701" i="1"/>
  <c r="BY639" i="1"/>
  <c r="BY1272" i="1"/>
  <c r="BY1299" i="1"/>
  <c r="BY1305" i="1"/>
  <c r="BY1169" i="1"/>
  <c r="BY1198" i="1"/>
  <c r="BY744" i="1"/>
  <c r="BY766" i="1"/>
  <c r="BY788" i="1"/>
  <c r="BY831" i="1"/>
  <c r="BY873" i="1"/>
  <c r="BY858" i="1"/>
  <c r="BY986" i="1"/>
  <c r="BY1079" i="1"/>
  <c r="BY1208" i="1"/>
  <c r="BY1099" i="1"/>
  <c r="BY1278" i="1"/>
  <c r="BY1207" i="1"/>
  <c r="BY686" i="1"/>
  <c r="BY918" i="1"/>
  <c r="BY970" i="1"/>
  <c r="BY1030" i="1"/>
  <c r="BY1332" i="1"/>
  <c r="BY1197" i="1"/>
  <c r="BY732" i="1"/>
  <c r="BY754" i="1"/>
  <c r="BY930" i="1"/>
  <c r="BY966" i="1"/>
  <c r="BY846" i="1"/>
  <c r="BY890" i="1"/>
  <c r="BY1174" i="1"/>
  <c r="BY1364" i="1"/>
  <c r="BY1165" i="1"/>
  <c r="BY1188" i="1"/>
  <c r="BY1167" i="1"/>
  <c r="BY687" i="1"/>
  <c r="BY914" i="1"/>
  <c r="BY952" i="1"/>
  <c r="BY1007" i="1"/>
  <c r="BY1149" i="1"/>
  <c r="BY755" i="1"/>
  <c r="BY865" i="1"/>
  <c r="BY874" i="1"/>
  <c r="BY875" i="1"/>
  <c r="BY715" i="1"/>
  <c r="BY785" i="1"/>
  <c r="BY746" i="1"/>
  <c r="BY946" i="1"/>
  <c r="BY916" i="1"/>
  <c r="BY774" i="1"/>
  <c r="BY17010" i="1"/>
  <c r="BY1045" i="1"/>
  <c r="BY1111" i="1"/>
  <c r="BY1307" i="1"/>
  <c r="BY1335" i="1"/>
  <c r="BY1225" i="1"/>
  <c r="BY696" i="1"/>
  <c r="BY718" i="1"/>
  <c r="BY740" i="1"/>
  <c r="BY993" i="1"/>
  <c r="BY815" i="1"/>
  <c r="BY963" i="1"/>
  <c r="BY1360" i="1"/>
  <c r="BY1032" i="1"/>
  <c r="BY1219" i="1"/>
  <c r="BY1330" i="1"/>
  <c r="BY664" i="1"/>
  <c r="BY825" i="1"/>
  <c r="BY967" i="1"/>
  <c r="BY949" i="1"/>
  <c r="BY1365" i="1"/>
  <c r="BY1123" i="1"/>
  <c r="BY1134" i="1"/>
  <c r="BY1367" i="1"/>
  <c r="BY684" i="1"/>
  <c r="BY864" i="1"/>
  <c r="BY872" i="1"/>
  <c r="BY973" i="1"/>
  <c r="BY989" i="1"/>
  <c r="BY1041" i="1"/>
  <c r="BY1397" i="1"/>
  <c r="BY1274" i="1"/>
  <c r="BY1277" i="1"/>
  <c r="BY665" i="1"/>
  <c r="BY962" i="1"/>
  <c r="BY633" i="1"/>
  <c r="BY737" i="1"/>
  <c r="BY698" i="1"/>
  <c r="BY940" i="1"/>
  <c r="BY894" i="1"/>
  <c r="BY638" i="1"/>
  <c r="BY756" i="1"/>
  <c r="BY1033" i="1"/>
  <c r="BY1390" i="1"/>
  <c r="BY1075" i="1"/>
  <c r="BY861" i="1"/>
  <c r="BY670" i="1"/>
  <c r="BY692" i="1"/>
  <c r="BY958" i="1"/>
  <c r="BY612" i="1"/>
  <c r="BY1280" i="1"/>
  <c r="BY1204" i="1"/>
  <c r="BY1071" i="1"/>
  <c r="BY725" i="1"/>
  <c r="BY795" i="1"/>
  <c r="BY929" i="1"/>
  <c r="BY935" i="1"/>
  <c r="BY613" i="1"/>
  <c r="BY1389" i="1"/>
  <c r="BY1012" i="1"/>
  <c r="BY1031" i="1"/>
  <c r="BY1268" i="1"/>
  <c r="BY1209" i="1"/>
  <c r="BY1166" i="1"/>
  <c r="BY1159" i="1"/>
  <c r="BY776" i="1"/>
  <c r="BY641" i="1"/>
  <c r="BY903" i="1"/>
  <c r="BY904" i="1"/>
  <c r="BY1055" i="1"/>
  <c r="BY1018" i="1"/>
  <c r="BY1229" i="1"/>
  <c r="BY1334" i="1"/>
  <c r="BY796" i="1"/>
  <c r="BY618" i="1"/>
  <c r="BY992" i="1"/>
  <c r="BY650" i="1"/>
  <c r="BY933" i="1"/>
  <c r="BY847" i="1"/>
  <c r="BY799" i="1"/>
  <c r="BY632" i="1"/>
  <c r="BY781" i="1"/>
  <c r="BY775" i="1"/>
  <c r="BY877" i="1"/>
  <c r="BY1408" i="1"/>
  <c r="BY1216" i="1"/>
  <c r="BY1035" i="1"/>
  <c r="BY1254" i="1"/>
  <c r="BY801" i="1"/>
  <c r="BY863" i="1"/>
  <c r="BY961" i="1"/>
  <c r="BY951" i="1"/>
  <c r="BY1409" i="1"/>
  <c r="BY1324" i="1"/>
  <c r="BY1281" i="1"/>
  <c r="BY1202" i="1"/>
  <c r="BY1158" i="1"/>
  <c r="BY1064" i="1"/>
  <c r="BY677" i="1"/>
  <c r="BY747" i="1"/>
  <c r="BY897" i="1"/>
  <c r="BY1228" i="1"/>
  <c r="BY1226" i="1"/>
  <c r="BY1295" i="1"/>
  <c r="BY1205" i="1"/>
  <c r="BY658" i="1"/>
  <c r="BY819" i="1"/>
  <c r="BY617" i="1"/>
  <c r="BY867" i="1"/>
  <c r="BY1377" i="1"/>
  <c r="BY1385" i="1"/>
  <c r="BY1152" i="1"/>
  <c r="BY1297" i="1"/>
  <c r="BY1257" i="1"/>
  <c r="BY678" i="1"/>
  <c r="BY748" i="1"/>
  <c r="BY770" i="1"/>
  <c r="BY798" i="1"/>
  <c r="BY759" i="1"/>
  <c r="BY927" i="1"/>
  <c r="BY625" i="1"/>
  <c r="BY751" i="1"/>
  <c r="BY787" i="1"/>
  <c r="BY733" i="1"/>
  <c r="BY811" i="1"/>
  <c r="BY899" i="1"/>
  <c r="BY1016" i="1"/>
  <c r="BY1077" i="1"/>
  <c r="BY1160" i="1"/>
  <c r="BY1232" i="1"/>
  <c r="BY1220" i="1"/>
  <c r="BY753" i="1"/>
  <c r="BY907" i="1"/>
  <c r="BY866" i="1"/>
  <c r="BY900" i="1"/>
  <c r="BY912" i="1"/>
  <c r="BY1333" i="1"/>
  <c r="BY1046" i="1"/>
  <c r="BY1146" i="1"/>
  <c r="BY1164" i="1"/>
  <c r="BY1194" i="1"/>
  <c r="BY738" i="1"/>
  <c r="BY699" i="1"/>
  <c r="BY835" i="1"/>
  <c r="BY922" i="1"/>
  <c r="BY1410" i="1"/>
  <c r="BY1130" i="1"/>
  <c r="BY1283" i="1"/>
  <c r="BY697" i="1"/>
  <c r="BY767" i="1"/>
  <c r="BY789" i="1"/>
  <c r="BY947" i="1"/>
  <c r="BY829" i="1"/>
  <c r="BY606" i="1"/>
  <c r="BY1260" i="1"/>
  <c r="BY1212" i="1"/>
  <c r="BY1355" i="1"/>
  <c r="BY1262" i="1"/>
  <c r="BY1191" i="1"/>
  <c r="BY700" i="1"/>
  <c r="BY722" i="1"/>
  <c r="BY868" i="1"/>
  <c r="BY975" i="1"/>
  <c r="BY1131" i="1"/>
  <c r="BY1358" i="1"/>
  <c r="BY1328" i="1"/>
  <c r="BY1246" i="1"/>
  <c r="BY768" i="1"/>
  <c r="BY790" i="1"/>
  <c r="BY812" i="1"/>
  <c r="BY921" i="1"/>
  <c r="BY950" i="1"/>
  <c r="BY750" i="1"/>
  <c r="BY620" i="1"/>
  <c r="BY982" i="1"/>
  <c r="BY824" i="1"/>
  <c r="BY703" i="1"/>
  <c r="BY739" i="1"/>
  <c r="BY685" i="1"/>
  <c r="BY769" i="1"/>
  <c r="BY660" i="1"/>
  <c r="BY1405" i="1"/>
  <c r="BY1144" i="1"/>
  <c r="BY1275" i="1"/>
  <c r="BY1285" i="1"/>
  <c r="BY1179" i="1"/>
  <c r="BY731" i="1"/>
  <c r="BY896" i="1"/>
  <c r="BY818" i="1"/>
  <c r="BY604" i="1"/>
  <c r="BY1206" i="1"/>
  <c r="BY1343" i="1"/>
  <c r="BY1296" i="1"/>
  <c r="BY1368" i="1"/>
  <c r="BY651" i="1"/>
  <c r="BY883" i="1"/>
  <c r="BY621" i="1"/>
  <c r="BY991" i="1"/>
  <c r="BY629" i="1"/>
  <c r="BY1386" i="1"/>
  <c r="BY1135" i="1"/>
  <c r="BY1286" i="1"/>
  <c r="BY1252" i="1"/>
  <c r="BY1276" i="1"/>
  <c r="BY1371" i="1"/>
  <c r="BY649" i="1"/>
  <c r="BY719" i="1"/>
  <c r="BY680" i="1"/>
  <c r="BY911" i="1"/>
  <c r="BY913" i="1"/>
  <c r="BY833" i="1"/>
  <c r="BY1284" i="1"/>
  <c r="BY1253" i="1"/>
  <c r="BY1327" i="1"/>
  <c r="BY1271" i="1"/>
  <c r="BY1021" i="1"/>
  <c r="BY1199" i="1"/>
  <c r="BY652" i="1"/>
  <c r="BY674" i="1"/>
  <c r="BY984" i="1"/>
  <c r="BY648" i="1"/>
  <c r="BY880" i="1"/>
  <c r="BY1412" i="1"/>
  <c r="BY1323" i="1"/>
  <c r="BY1290" i="1"/>
  <c r="BY1175" i="1"/>
  <c r="BY720" i="1"/>
  <c r="BY742" i="1"/>
  <c r="BY956" i="1"/>
  <c r="BY887" i="1"/>
  <c r="BY977" i="1"/>
  <c r="BY821" i="1"/>
  <c r="BY626" i="1"/>
  <c r="BY702" i="1"/>
  <c r="BY772" i="1"/>
  <c r="BY938" i="1"/>
  <c r="BY979" i="1"/>
  <c r="BY925" i="1"/>
  <c r="BY655" i="1"/>
  <c r="BY17009" i="1"/>
  <c r="BY679" i="1"/>
  <c r="BY797" i="1"/>
  <c r="BY721" i="1"/>
  <c r="BY791" i="1"/>
  <c r="BY1329" i="1"/>
  <c r="BY1398" i="1"/>
  <c r="BY1065" i="1"/>
  <c r="BY1150" i="1"/>
  <c r="BY1141" i="1"/>
  <c r="BY683" i="1"/>
  <c r="BY920" i="1"/>
  <c r="BY845" i="1"/>
  <c r="BY1356" i="1"/>
  <c r="BY1322" i="1"/>
  <c r="BY1291" i="1"/>
  <c r="BY1375" i="1"/>
  <c r="BY760" i="1"/>
  <c r="BY782" i="1"/>
  <c r="BY994" i="1"/>
  <c r="BY860" i="1"/>
  <c r="BY910" i="1"/>
  <c r="BY839" i="1"/>
  <c r="BY1022" i="1"/>
  <c r="BY1406" i="1"/>
  <c r="BY1157" i="1"/>
  <c r="BY1366" i="1"/>
  <c r="BY1231" i="1"/>
  <c r="BY671" i="1"/>
  <c r="BY844" i="1"/>
  <c r="BY646" i="1"/>
  <c r="BY976" i="1"/>
  <c r="BY1400" i="1"/>
  <c r="BY1304" i="1"/>
  <c r="BY1090" i="1"/>
  <c r="BY761" i="1"/>
  <c r="BY783" i="1"/>
  <c r="BY838" i="1"/>
  <c r="BY895" i="1"/>
  <c r="BY823" i="1"/>
  <c r="BY936" i="1"/>
  <c r="BY1048" i="1"/>
  <c r="BY1124" i="1"/>
  <c r="BY1210" i="1"/>
  <c r="BY1163" i="1"/>
  <c r="BY1189" i="1"/>
  <c r="BY672" i="1"/>
  <c r="BY619" i="1"/>
  <c r="BY869" i="1"/>
  <c r="BY816" i="1"/>
  <c r="BY955" i="1"/>
  <c r="BY724" i="1"/>
  <c r="BY663" i="1"/>
  <c r="BY627" i="1"/>
  <c r="BY919" i="1"/>
  <c r="BY661" i="1"/>
  <c r="BY786" i="1"/>
  <c r="BY793" i="1"/>
  <c r="BY810" i="1"/>
  <c r="BY749" i="1"/>
  <c r="BY673" i="1"/>
  <c r="BY909" i="1"/>
  <c r="BY1067" i="1"/>
  <c r="BY1192" i="1"/>
  <c r="BY1156" i="1"/>
  <c r="BY1104" i="1"/>
  <c r="BY1068" i="1"/>
  <c r="BY814" i="1"/>
  <c r="BY657" i="1"/>
  <c r="BY616" i="1"/>
  <c r="BY891" i="1"/>
  <c r="BY932" i="1"/>
  <c r="BY1214" i="1"/>
  <c r="BY1378" i="1"/>
  <c r="BY1217" i="1"/>
  <c r="BY1193" i="1"/>
  <c r="BY614" i="1"/>
  <c r="BY734" i="1"/>
  <c r="BY884" i="1"/>
  <c r="BY965" i="1"/>
  <c r="BY928" i="1"/>
  <c r="BY1034" i="1"/>
  <c r="BY1396" i="1"/>
  <c r="BY1142" i="1"/>
  <c r="BY1251" i="1"/>
  <c r="BY1203" i="1"/>
  <c r="BY802" i="1"/>
  <c r="BY871" i="1"/>
  <c r="BY854" i="1"/>
  <c r="BY945" i="1"/>
  <c r="BY1258" i="1"/>
  <c r="BY1025" i="1"/>
  <c r="BY735" i="1"/>
  <c r="BY908" i="1"/>
  <c r="BY622" i="1"/>
  <c r="BY980" i="1"/>
  <c r="BY902" i="1"/>
  <c r="BY1248" i="1"/>
  <c r="BY1321" i="1"/>
  <c r="BY1011" i="1"/>
  <c r="BY803" i="1"/>
  <c r="BY716" i="1"/>
  <c r="BY1223" i="1"/>
  <c r="BY1201" i="1"/>
  <c r="BY1101" i="1"/>
  <c r="BY1292" i="1"/>
  <c r="BY1309" i="1"/>
  <c r="BY1042" i="1"/>
  <c r="BY1054" i="1"/>
  <c r="BT1120" i="1"/>
  <c r="BV1120" i="1"/>
  <c r="BY901" i="1"/>
  <c r="BY926" i="1"/>
  <c r="BY954" i="1"/>
  <c r="BV704" i="1"/>
  <c r="BT704" i="1"/>
  <c r="BY813" i="1"/>
  <c r="BY1062" i="1"/>
  <c r="BY1178" i="1"/>
  <c r="BY1085" i="1"/>
  <c r="BY1023" i="1"/>
  <c r="BY1293" i="1"/>
  <c r="BY1129" i="1"/>
  <c r="BT1037" i="1"/>
  <c r="BV1037" i="1"/>
  <c r="BY1133" i="1"/>
  <c r="BY1039" i="1"/>
  <c r="BV203" i="1"/>
  <c r="BV449" i="1"/>
  <c r="BY917" i="1"/>
  <c r="BY983" i="1"/>
  <c r="BY882" i="1"/>
  <c r="BY662" i="1"/>
  <c r="BY771" i="1"/>
  <c r="BY1185" i="1"/>
  <c r="BV1314" i="1"/>
  <c r="BT1314" i="1"/>
  <c r="BY1083" i="1"/>
  <c r="BY1308" i="1"/>
  <c r="BT1315" i="1"/>
  <c r="BV1315" i="1"/>
  <c r="BT1089" i="1"/>
  <c r="BV1089" i="1"/>
  <c r="BY1050" i="1"/>
  <c r="BV1038" i="1"/>
  <c r="BT1038" i="1"/>
  <c r="BY1122" i="1"/>
  <c r="BV1382" i="1"/>
  <c r="BT1382" i="1"/>
  <c r="BV41" i="1"/>
  <c r="BV362" i="1"/>
  <c r="BY876" i="1"/>
  <c r="BY842" i="1"/>
  <c r="BV707" i="1"/>
  <c r="BT707" i="1"/>
  <c r="BY1312" i="1"/>
  <c r="BY1363" i="1"/>
  <c r="BT1081" i="1"/>
  <c r="BV1081" i="1"/>
  <c r="BV51" i="1"/>
  <c r="BV448" i="1"/>
  <c r="BY886" i="1"/>
  <c r="BT1379" i="1"/>
  <c r="BV1379" i="1"/>
  <c r="BT1310" i="1"/>
  <c r="BV1310" i="1"/>
  <c r="BY1376" i="1"/>
  <c r="BV1313" i="1"/>
  <c r="BT1313" i="1"/>
  <c r="BY1109" i="1"/>
  <c r="BY1221" i="1"/>
  <c r="BY1215" i="1"/>
  <c r="BY1120" i="1"/>
  <c r="BV375" i="1"/>
  <c r="BV198" i="1"/>
  <c r="BY822" i="1"/>
  <c r="BY987" i="1"/>
  <c r="BY843" i="1"/>
  <c r="BY704" i="1"/>
  <c r="BY682" i="1"/>
  <c r="BY1074" i="1"/>
  <c r="BT1115" i="1"/>
  <c r="BV1115" i="1"/>
  <c r="BY1352" i="1"/>
  <c r="BY1182" i="1"/>
  <c r="BY1154" i="1"/>
  <c r="BY1047" i="1"/>
  <c r="BY1037" i="1"/>
  <c r="BV1106" i="1"/>
  <c r="BT1106" i="1"/>
  <c r="BY1222" i="1"/>
  <c r="BV498" i="1"/>
  <c r="BV146" i="1"/>
  <c r="BV76" i="1"/>
  <c r="BY898" i="1"/>
  <c r="BT631" i="1"/>
  <c r="BV631" i="1"/>
  <c r="BY953" i="1"/>
  <c r="BT710" i="1"/>
  <c r="BV710" i="1"/>
  <c r="BY856" i="1"/>
  <c r="BY1172" i="1"/>
  <c r="BY1314" i="1"/>
  <c r="BY1303" i="1"/>
  <c r="BY1015" i="1"/>
  <c r="BY1315" i="1"/>
  <c r="BY1089" i="1"/>
  <c r="BV1384" i="1"/>
  <c r="BT1384" i="1"/>
  <c r="BY1038" i="1"/>
  <c r="BV1238" i="1"/>
  <c r="BT1238" i="1"/>
  <c r="BY1382" i="1"/>
  <c r="BY834" i="1"/>
  <c r="BY611" i="1"/>
  <c r="BY707" i="1"/>
  <c r="BY1269" i="1"/>
  <c r="BY1029" i="1"/>
  <c r="BY1379" i="1"/>
  <c r="BY1310" i="1"/>
  <c r="BY1009" i="1"/>
  <c r="BY1313" i="1"/>
  <c r="BV1086" i="1"/>
  <c r="BT1086" i="1"/>
  <c r="BY1270" i="1"/>
  <c r="BY1147" i="1"/>
  <c r="BV1008" i="1"/>
  <c r="BT1008" i="1"/>
  <c r="BV458" i="1"/>
  <c r="BY610" i="1"/>
  <c r="BY636" i="1"/>
  <c r="BT959" i="1"/>
  <c r="BV959" i="1"/>
  <c r="BY615" i="1"/>
  <c r="BY752" i="1"/>
  <c r="BY730" i="1"/>
  <c r="BY1181" i="1"/>
  <c r="BY1115" i="1"/>
  <c r="BY1373" i="1"/>
  <c r="BT1300" i="1"/>
  <c r="BV1300" i="1"/>
  <c r="BT1354" i="1"/>
  <c r="BV1354" i="1"/>
  <c r="BT1061" i="1"/>
  <c r="BV1061" i="1"/>
  <c r="BY1341" i="1"/>
  <c r="BY1106" i="1"/>
  <c r="BV153" i="1"/>
  <c r="BV154" i="1"/>
  <c r="BY645" i="1"/>
  <c r="BY939" i="1"/>
  <c r="BY631" i="1"/>
  <c r="BY906" i="1"/>
  <c r="BY710" i="1"/>
  <c r="BY688" i="1"/>
  <c r="BY1249" i="1"/>
  <c r="BT1239" i="1"/>
  <c r="BV1239" i="1"/>
  <c r="BT1337" i="1"/>
  <c r="BV1337" i="1"/>
  <c r="BY1326" i="1"/>
  <c r="BY1263" i="1"/>
  <c r="BY1340" i="1"/>
  <c r="BY1384" i="1"/>
  <c r="BY1413" i="1"/>
  <c r="BY1238" i="1"/>
  <c r="BY1010" i="1"/>
  <c r="BV447" i="1"/>
  <c r="BV26" i="1"/>
  <c r="BT609" i="1"/>
  <c r="BV609" i="1"/>
  <c r="BV377" i="1"/>
  <c r="BV441" i="1"/>
  <c r="BV339" i="1"/>
  <c r="BV457" i="1"/>
  <c r="BV314" i="1"/>
  <c r="BV71" i="1"/>
  <c r="BY817" i="1"/>
  <c r="BY937" i="1"/>
  <c r="BY681" i="1"/>
  <c r="BT644" i="1"/>
  <c r="BV644" i="1"/>
  <c r="BY1359" i="1"/>
  <c r="BY1391" i="1"/>
  <c r="BY1306" i="1"/>
  <c r="BV342" i="1"/>
  <c r="BV1372" i="1"/>
  <c r="BT1372" i="1"/>
  <c r="BY1243" i="1"/>
  <c r="BY1261" i="1"/>
  <c r="BT1162" i="1"/>
  <c r="BV1162" i="1"/>
  <c r="BY1086" i="1"/>
  <c r="BY1105" i="1"/>
  <c r="BY1402" i="1"/>
  <c r="BY1008" i="1"/>
  <c r="BV296" i="1"/>
  <c r="BV446" i="1"/>
  <c r="BY931" i="1"/>
  <c r="BY885" i="1"/>
  <c r="BY959" i="1"/>
  <c r="BY978" i="1"/>
  <c r="BY800" i="1"/>
  <c r="BT778" i="1"/>
  <c r="BV778" i="1"/>
  <c r="BY1187" i="1"/>
  <c r="BY1233" i="1"/>
  <c r="BY1320" i="1"/>
  <c r="BY1300" i="1"/>
  <c r="BY1354" i="1"/>
  <c r="BY1061" i="1"/>
  <c r="BY1414" i="1"/>
  <c r="BT1240" i="1"/>
  <c r="BV1240" i="1"/>
  <c r="BV358" i="1"/>
  <c r="BV77" i="1"/>
  <c r="BV115" i="1"/>
  <c r="BY892" i="1"/>
  <c r="BY828" i="1"/>
  <c r="BY923" i="1"/>
  <c r="BV849" i="1"/>
  <c r="BT849" i="1"/>
  <c r="BY758" i="1"/>
  <c r="BY736" i="1"/>
  <c r="BY1369" i="1"/>
  <c r="BY1239" i="1"/>
  <c r="BY1337" i="1"/>
  <c r="BY1319" i="1"/>
  <c r="BY1073" i="1"/>
  <c r="BY1264" i="1"/>
  <c r="BT1349" i="1"/>
  <c r="BV1349" i="1"/>
  <c r="BY1171" i="1"/>
  <c r="BY1403" i="1"/>
  <c r="BY1110" i="1"/>
  <c r="BV230" i="1"/>
  <c r="BV443" i="1"/>
  <c r="BY609" i="1"/>
  <c r="BT630" i="1"/>
  <c r="BV630" i="1"/>
  <c r="BY948" i="1"/>
  <c r="BY729" i="1"/>
  <c r="BY644" i="1"/>
  <c r="BY1244" i="1"/>
  <c r="BY1395" i="1"/>
  <c r="BY1128" i="1"/>
  <c r="BV280" i="1"/>
  <c r="BV197" i="1"/>
  <c r="BY1051" i="1"/>
  <c r="BY1372" i="1"/>
  <c r="BY1176" i="1"/>
  <c r="BY1353" i="1"/>
  <c r="BY1162" i="1"/>
  <c r="BY1098" i="1"/>
  <c r="BY1057" i="1"/>
  <c r="BV1014" i="1"/>
  <c r="BT1014" i="1"/>
  <c r="BY1411" i="1"/>
  <c r="BV69" i="1"/>
  <c r="BY893" i="1"/>
  <c r="BV999" i="1"/>
  <c r="BT999" i="1"/>
  <c r="BY830" i="1"/>
  <c r="BY957" i="1"/>
  <c r="BY669" i="1"/>
  <c r="BY778" i="1"/>
  <c r="BY1241" i="1"/>
  <c r="BY1294" i="1"/>
  <c r="BY1153" i="1"/>
  <c r="BY1302" i="1"/>
  <c r="BY1247" i="1"/>
  <c r="BY1006" i="1"/>
  <c r="BV1092" i="1"/>
  <c r="BT1092" i="1"/>
  <c r="BY1240" i="1"/>
  <c r="BV488" i="1"/>
  <c r="BV351" i="1"/>
  <c r="BY968" i="1"/>
  <c r="BY623" i="1"/>
  <c r="BY941" i="1"/>
  <c r="BY849" i="1"/>
  <c r="BT806" i="1"/>
  <c r="BV806" i="1"/>
  <c r="BY784" i="1"/>
  <c r="BY1273" i="1"/>
  <c r="BY1250" i="1"/>
  <c r="BY1288" i="1"/>
  <c r="BV1013" i="1"/>
  <c r="BT1013" i="1"/>
  <c r="BT1338" i="1"/>
  <c r="BV1338" i="1"/>
  <c r="BV1036" i="1"/>
  <c r="BT1036" i="1"/>
  <c r="BY1349" i="1"/>
  <c r="BY1024" i="1"/>
  <c r="BY1230" i="1"/>
  <c r="BY1399" i="1"/>
  <c r="BV33" i="1"/>
  <c r="BV352" i="1"/>
  <c r="BY878" i="1"/>
  <c r="BY630" i="1"/>
  <c r="BY990" i="1"/>
  <c r="BY777" i="1"/>
  <c r="BY1072" i="1"/>
  <c r="BY1170" i="1"/>
  <c r="BT1282" i="1"/>
  <c r="BV1282" i="1"/>
  <c r="BV1404" i="1"/>
  <c r="BT1404" i="1"/>
  <c r="BT1415" i="1"/>
  <c r="BV1415" i="1"/>
  <c r="BY998" i="1"/>
  <c r="BV694" i="1"/>
  <c r="BT694" i="1"/>
  <c r="BY1119" i="1"/>
  <c r="BV1155" i="1"/>
  <c r="BT1155" i="1"/>
  <c r="BY1301" i="1"/>
  <c r="BY1316" i="1"/>
  <c r="BY1004" i="1"/>
  <c r="BT1052" i="1"/>
  <c r="BV1052" i="1"/>
  <c r="BV284" i="1"/>
  <c r="BY944" i="1"/>
  <c r="BY713" i="1"/>
  <c r="BY1096" i="1"/>
  <c r="BT1138" i="1"/>
  <c r="BV1138" i="1"/>
  <c r="BT1318" i="1"/>
  <c r="BV1318" i="1"/>
  <c r="BY1091" i="1"/>
  <c r="BV1255" i="1"/>
  <c r="BT1255" i="1"/>
  <c r="BY1118" i="1"/>
  <c r="BT1361" i="1"/>
  <c r="BV1361" i="1"/>
  <c r="BV402" i="1"/>
  <c r="BV370" i="1"/>
  <c r="BV943" i="1"/>
  <c r="BT943" i="1"/>
  <c r="BY693" i="1"/>
  <c r="BT780" i="1"/>
  <c r="BV780" i="1"/>
  <c r="BY1265" i="1"/>
  <c r="BT1056" i="1"/>
  <c r="BV1056" i="1"/>
  <c r="BV1394" i="1"/>
  <c r="BT1394" i="1"/>
  <c r="BV257" i="1"/>
  <c r="BV330" i="1"/>
  <c r="BY605" i="1"/>
  <c r="BY712" i="1"/>
  <c r="BT1350" i="1"/>
  <c r="BV1350" i="1"/>
  <c r="BY1388" i="1"/>
  <c r="BY1139" i="1"/>
  <c r="BV246" i="1"/>
  <c r="BV924" i="1"/>
  <c r="BT924" i="1"/>
  <c r="BV1114" i="1"/>
  <c r="BT1114" i="1"/>
  <c r="BY1393" i="1"/>
  <c r="BV340" i="1"/>
  <c r="BV150" i="1"/>
  <c r="BY635" i="1"/>
  <c r="BV50" i="1"/>
  <c r="BV691" i="1"/>
  <c r="BT691" i="1"/>
  <c r="BY1000" i="1"/>
  <c r="BY654" i="1"/>
  <c r="BY763" i="1"/>
  <c r="BT764" i="1"/>
  <c r="BV764" i="1"/>
  <c r="BY694" i="1"/>
  <c r="BY1155" i="1"/>
  <c r="BT1235" i="1"/>
  <c r="BV1235" i="1"/>
  <c r="BY1052" i="1"/>
  <c r="BV1108" i="1"/>
  <c r="BT1108" i="1"/>
  <c r="BV355" i="1"/>
  <c r="BV942" i="1"/>
  <c r="BT942" i="1"/>
  <c r="BT1113" i="1"/>
  <c r="BV1113" i="1"/>
  <c r="BY1138" i="1"/>
  <c r="BY1318" i="1"/>
  <c r="BY1255" i="1"/>
  <c r="BT1116" i="1"/>
  <c r="BV1116" i="1"/>
  <c r="BY1361" i="1"/>
  <c r="BV199" i="1"/>
  <c r="BV221" i="1"/>
  <c r="BV212" i="1"/>
  <c r="BY943" i="1"/>
  <c r="BV741" i="1"/>
  <c r="BT741" i="1"/>
  <c r="BY780" i="1"/>
  <c r="BY1056" i="1"/>
  <c r="BY1394" i="1"/>
  <c r="BT1387" i="1"/>
  <c r="BV1387" i="1"/>
  <c r="BV492" i="1"/>
  <c r="BV315" i="1"/>
  <c r="BV369" i="1"/>
  <c r="BV690" i="1"/>
  <c r="BT690" i="1"/>
  <c r="BY1350" i="1"/>
  <c r="BV1121" i="1"/>
  <c r="BT1121" i="1"/>
  <c r="BT1026" i="1"/>
  <c r="BV1026" i="1"/>
  <c r="BV53" i="1"/>
  <c r="BV345" i="1"/>
  <c r="BV331" i="1"/>
  <c r="BV477" i="1"/>
  <c r="BV996" i="1"/>
  <c r="BT996" i="1"/>
  <c r="BY924" i="1"/>
  <c r="BV705" i="1"/>
  <c r="BT705" i="1"/>
  <c r="BY1114" i="1"/>
  <c r="BT1107" i="1"/>
  <c r="BV1107" i="1"/>
  <c r="BV373" i="1"/>
  <c r="BV491" i="1"/>
  <c r="BV367" i="1"/>
  <c r="BV972" i="1"/>
  <c r="BT972" i="1"/>
  <c r="BY691" i="1"/>
  <c r="BV243" i="1"/>
  <c r="BT709" i="1"/>
  <c r="BV709" i="1"/>
  <c r="BV329" i="1"/>
  <c r="BT711" i="1"/>
  <c r="BV711" i="1"/>
  <c r="BY764" i="1"/>
  <c r="BT1005" i="1"/>
  <c r="BV1005" i="1"/>
  <c r="BY1235" i="1"/>
  <c r="BT1381" i="1"/>
  <c r="BV1381" i="1"/>
  <c r="BV1236" i="1"/>
  <c r="BT1236" i="1"/>
  <c r="BY1108" i="1"/>
  <c r="BV327" i="1"/>
  <c r="BV363" i="1"/>
  <c r="BY942" i="1"/>
  <c r="BT809" i="1"/>
  <c r="BV809" i="1"/>
  <c r="BY1113" i="1"/>
  <c r="BY1116" i="1"/>
  <c r="BV1137" i="1"/>
  <c r="BT1137" i="1"/>
  <c r="BV399" i="1"/>
  <c r="BY741" i="1"/>
  <c r="BT1351" i="1"/>
  <c r="BV1351" i="1"/>
  <c r="BY1387" i="1"/>
  <c r="BV295" i="1"/>
  <c r="BV509" i="1"/>
  <c r="BV808" i="1"/>
  <c r="BT808" i="1"/>
  <c r="BY690" i="1"/>
  <c r="BY1121" i="1"/>
  <c r="BV1094" i="1"/>
  <c r="BT1094" i="1"/>
  <c r="BY1026" i="1"/>
  <c r="BV112" i="1"/>
  <c r="BY996" i="1"/>
  <c r="BY705" i="1"/>
  <c r="BV1362" i="1"/>
  <c r="BT1362" i="1"/>
  <c r="BY1107" i="1"/>
  <c r="BV289" i="1"/>
  <c r="BY972" i="1"/>
  <c r="BV666" i="1"/>
  <c r="BT666" i="1"/>
  <c r="BV727" i="1"/>
  <c r="BT727" i="1"/>
  <c r="BY709" i="1"/>
  <c r="BV997" i="1"/>
  <c r="BT997" i="1"/>
  <c r="BY711" i="1"/>
  <c r="BT607" i="1"/>
  <c r="BV607" i="1"/>
  <c r="BT842" i="1"/>
  <c r="BV842" i="1"/>
  <c r="BY1005" i="1"/>
  <c r="BT1161" i="1"/>
  <c r="BV1161" i="1"/>
  <c r="BY1381" i="1"/>
  <c r="BT1391" i="1"/>
  <c r="BV1391" i="1"/>
  <c r="BY1236" i="1"/>
  <c r="BT827" i="1"/>
  <c r="BV827" i="1"/>
  <c r="BV998" i="1"/>
  <c r="BT998" i="1"/>
  <c r="BY809" i="1"/>
  <c r="BT1095" i="1"/>
  <c r="BV1095" i="1"/>
  <c r="BV1002" i="1"/>
  <c r="BT1002" i="1"/>
  <c r="BT1028" i="1"/>
  <c r="BV1028" i="1"/>
  <c r="BY1137" i="1"/>
  <c r="BV520" i="1"/>
  <c r="BV231" i="1"/>
  <c r="BV241" i="1"/>
  <c r="BV728" i="1"/>
  <c r="BT728" i="1"/>
  <c r="BV1084" i="1"/>
  <c r="BT1084" i="1"/>
  <c r="BT1180" i="1"/>
  <c r="BV1180" i="1"/>
  <c r="BY1351" i="1"/>
  <c r="BT1136" i="1"/>
  <c r="BV1136" i="1"/>
  <c r="BV1392" i="1"/>
  <c r="BT1392" i="1"/>
  <c r="BV201" i="1"/>
  <c r="BV905" i="1"/>
  <c r="BT905" i="1"/>
  <c r="BT915" i="1"/>
  <c r="BV915" i="1"/>
  <c r="BY808" i="1"/>
  <c r="BV1195" i="1"/>
  <c r="BT1195" i="1"/>
  <c r="BY1094" i="1"/>
  <c r="BV242" i="1"/>
  <c r="BV258" i="1"/>
  <c r="BT779" i="1"/>
  <c r="BV779" i="1"/>
  <c r="BV1082" i="1"/>
  <c r="BT1082" i="1"/>
  <c r="BY1362" i="1"/>
  <c r="BV393" i="1"/>
  <c r="BV708" i="1"/>
  <c r="BT708" i="1"/>
  <c r="BY666" i="1"/>
  <c r="BY727" i="1"/>
  <c r="BV435" i="1"/>
  <c r="BV757" i="1"/>
  <c r="BT757" i="1"/>
  <c r="BV450" i="1"/>
  <c r="BY997" i="1"/>
  <c r="BV689" i="1"/>
  <c r="BT689" i="1"/>
  <c r="BV368" i="1"/>
  <c r="BY1095" i="1"/>
  <c r="BT1266" i="1"/>
  <c r="BV1266" i="1"/>
  <c r="BY1002" i="1"/>
  <c r="BY1028" i="1"/>
  <c r="BV155" i="1"/>
  <c r="BV263" i="1"/>
  <c r="BY728" i="1"/>
  <c r="BT640" i="1"/>
  <c r="BV640" i="1"/>
  <c r="BV1058" i="1"/>
  <c r="BT1058" i="1"/>
  <c r="BY1084" i="1"/>
  <c r="BY1180" i="1"/>
  <c r="BY1136" i="1"/>
  <c r="BY1392" i="1"/>
  <c r="BV250" i="1"/>
  <c r="BV372" i="1"/>
  <c r="BV427" i="1"/>
  <c r="BV204" i="1"/>
  <c r="BT634" i="1"/>
  <c r="BV634" i="1"/>
  <c r="BY905" i="1"/>
  <c r="BY915" i="1"/>
  <c r="BY1195" i="1"/>
  <c r="BV1380" i="1"/>
  <c r="BT1380" i="1"/>
  <c r="BV262" i="1"/>
  <c r="BV216" i="1"/>
  <c r="BV300" i="1"/>
  <c r="BT841" i="1"/>
  <c r="BV841" i="1"/>
  <c r="BY779" i="1"/>
  <c r="BT1237" i="1"/>
  <c r="BV1237" i="1"/>
  <c r="BY1082" i="1"/>
  <c r="BV1190" i="1"/>
  <c r="BT1190" i="1"/>
  <c r="BV328" i="1"/>
  <c r="BV205" i="1"/>
  <c r="BV511" i="1"/>
  <c r="BY708" i="1"/>
  <c r="BV714" i="1"/>
  <c r="BT714" i="1"/>
  <c r="BV343" i="1"/>
  <c r="BV442" i="1"/>
  <c r="BY757" i="1"/>
  <c r="BT807" i="1"/>
  <c r="BV807" i="1"/>
  <c r="BY689" i="1"/>
  <c r="BV667" i="1"/>
  <c r="BT667" i="1"/>
  <c r="BV91" i="1"/>
  <c r="BV642" i="1"/>
  <c r="BT642" i="1"/>
  <c r="BY840" i="1"/>
  <c r="BT855" i="1"/>
  <c r="BV855" i="1"/>
  <c r="BV726" i="1"/>
  <c r="BT726" i="1"/>
  <c r="BT1317" i="1"/>
  <c r="BV1317" i="1"/>
  <c r="BY1266" i="1"/>
  <c r="BT1001" i="1"/>
  <c r="BV1001" i="1"/>
  <c r="BT1348" i="1"/>
  <c r="BV1348" i="1"/>
  <c r="BV378" i="1"/>
  <c r="BV200" i="1"/>
  <c r="BV55" i="1"/>
  <c r="BT870" i="1"/>
  <c r="BV870" i="1"/>
  <c r="BV706" i="1"/>
  <c r="BT706" i="1"/>
  <c r="BY640" i="1"/>
  <c r="BY1058" i="1"/>
  <c r="BV1339" i="1"/>
  <c r="BT1339" i="1"/>
  <c r="BV299" i="1"/>
  <c r="BV360" i="1"/>
  <c r="BY634" i="1"/>
  <c r="BT850" i="1"/>
  <c r="BV850" i="1"/>
  <c r="BT1060" i="1"/>
  <c r="BV1060" i="1"/>
  <c r="BT1311" i="1"/>
  <c r="BV1311" i="1"/>
  <c r="BT1347" i="1"/>
  <c r="BV1347" i="1"/>
  <c r="BY1380" i="1"/>
  <c r="BT1234" i="1"/>
  <c r="BV1234" i="1"/>
  <c r="BV428" i="1"/>
  <c r="BT888" i="1"/>
  <c r="BV888" i="1"/>
  <c r="BY841" i="1"/>
  <c r="BT1336" i="1"/>
  <c r="BV1336" i="1"/>
  <c r="BY1237" i="1"/>
  <c r="BY1190" i="1"/>
  <c r="BV332" i="1"/>
  <c r="BT851" i="1"/>
  <c r="BV851" i="1"/>
  <c r="BV210" i="1"/>
  <c r="BY714" i="1"/>
  <c r="BT608" i="1"/>
  <c r="BV608" i="1"/>
  <c r="BV196" i="1"/>
  <c r="BV805" i="1"/>
  <c r="BT805" i="1"/>
  <c r="BT628" i="1"/>
  <c r="BV628" i="1"/>
  <c r="BY807" i="1"/>
  <c r="BY667" i="1"/>
  <c r="BY642" i="1"/>
  <c r="BT848" i="1"/>
  <c r="BV848" i="1"/>
  <c r="BY855" i="1"/>
  <c r="BY726" i="1"/>
  <c r="BY1317" i="1"/>
  <c r="BV1088" i="1"/>
  <c r="BT1088" i="1"/>
  <c r="BY1001" i="1"/>
  <c r="BY1348" i="1"/>
  <c r="BV376" i="1"/>
  <c r="BV114" i="1"/>
  <c r="BY870" i="1"/>
  <c r="BY706" i="1"/>
  <c r="BV1117" i="1"/>
  <c r="BT1117" i="1"/>
  <c r="BV1093" i="1"/>
  <c r="BT1093" i="1"/>
  <c r="BY1339" i="1"/>
  <c r="BT1112" i="1"/>
  <c r="BV1112" i="1"/>
  <c r="BT1383" i="1"/>
  <c r="BV1383" i="1"/>
  <c r="BV387" i="1"/>
  <c r="BV79" i="1"/>
  <c r="BT852" i="1"/>
  <c r="BV852" i="1"/>
  <c r="BY850" i="1"/>
  <c r="BT773" i="1"/>
  <c r="BV773" i="1"/>
  <c r="BY1060" i="1"/>
  <c r="BY1311" i="1"/>
  <c r="BY1347" i="1"/>
  <c r="BY1234" i="1"/>
  <c r="BV459" i="1"/>
  <c r="BV94" i="1"/>
  <c r="BY888" i="1"/>
  <c r="BY1336" i="1"/>
  <c r="BV244" i="1"/>
  <c r="BV406" i="1"/>
  <c r="BV113" i="1"/>
  <c r="BV366" i="1"/>
  <c r="BY851" i="1"/>
  <c r="BT804" i="1"/>
  <c r="BV804" i="1"/>
  <c r="BT762" i="1"/>
  <c r="BV762" i="1"/>
  <c r="BY608" i="1"/>
  <c r="BV222" i="1"/>
  <c r="BV401" i="1"/>
  <c r="BV178" i="1"/>
  <c r="BY805" i="1"/>
  <c r="BY628" i="1"/>
  <c r="BV676" i="1"/>
  <c r="BT676" i="1"/>
  <c r="BV889" i="1"/>
  <c r="BT889" i="1"/>
  <c r="BY668" i="1"/>
  <c r="BV1119" i="1"/>
  <c r="BT1119" i="1"/>
  <c r="BT1301" i="1"/>
  <c r="BV1301" i="1"/>
  <c r="BY1081" i="1"/>
  <c r="BV1316" i="1"/>
  <c r="BT1316" i="1"/>
  <c r="BT1004" i="1"/>
  <c r="BV1004" i="1"/>
  <c r="BY1404" i="1"/>
  <c r="BY1415" i="1"/>
  <c r="BV944" i="1"/>
  <c r="BT944" i="1"/>
  <c r="BY848" i="1"/>
  <c r="BV713" i="1"/>
  <c r="BT713" i="1"/>
  <c r="BV1096" i="1"/>
  <c r="BT1096" i="1"/>
  <c r="BY1088" i="1"/>
  <c r="BV1091" i="1"/>
  <c r="BT1091" i="1"/>
  <c r="BT1118" i="1"/>
  <c r="BV1118" i="1"/>
  <c r="BV40" i="1"/>
  <c r="BV335" i="1"/>
  <c r="BV519" i="1"/>
  <c r="BV693" i="1"/>
  <c r="BT693" i="1"/>
  <c r="BY1117" i="1"/>
  <c r="BV1265" i="1"/>
  <c r="BT1265" i="1"/>
  <c r="BY1093" i="1"/>
  <c r="BY1112" i="1"/>
  <c r="BY1383" i="1"/>
  <c r="BT32" i="1"/>
  <c r="BV32" i="1"/>
  <c r="BV78" i="1"/>
  <c r="BV148" i="1"/>
  <c r="BY852" i="1"/>
  <c r="BT605" i="1"/>
  <c r="BV605" i="1"/>
  <c r="BV712" i="1"/>
  <c r="BT712" i="1"/>
  <c r="BY773" i="1"/>
  <c r="BV1388" i="1"/>
  <c r="BT1388" i="1"/>
  <c r="BV1139" i="1"/>
  <c r="BT1139" i="1"/>
  <c r="BT17" i="1"/>
  <c r="BV17" i="1"/>
  <c r="BV52" i="1"/>
  <c r="BV124" i="1"/>
  <c r="BV334" i="1"/>
  <c r="BT1393" i="1"/>
  <c r="BV1393" i="1"/>
  <c r="BV356" i="1"/>
  <c r="BV225" i="1"/>
  <c r="BT635" i="1"/>
  <c r="BV635" i="1"/>
  <c r="BY804" i="1"/>
  <c r="BY762" i="1"/>
  <c r="BV92" i="1"/>
  <c r="BV357" i="1"/>
  <c r="BV1000" i="1"/>
  <c r="BT1000" i="1"/>
  <c r="BY676" i="1"/>
  <c r="BV654" i="1"/>
  <c r="BT654" i="1"/>
  <c r="BT763" i="1"/>
  <c r="BV763" i="1"/>
  <c r="CA14052" i="1"/>
  <c r="CA14053" i="1"/>
  <c r="CA14051" i="1"/>
  <c r="CA14055" i="1"/>
  <c r="CA14054" i="1"/>
  <c r="CA14013" i="1"/>
  <c r="CA14011" i="1"/>
  <c r="CA14014" i="1"/>
  <c r="CA14012" i="1"/>
  <c r="CA14015" i="1"/>
  <c r="CA14016" i="1"/>
  <c r="CA14017" i="1"/>
  <c r="CA14018" i="1"/>
  <c r="CA14019" i="1"/>
  <c r="CA14020" i="1"/>
  <c r="CA14021" i="1"/>
  <c r="CA14022" i="1"/>
  <c r="CA14035" i="1"/>
  <c r="CA14023" i="1"/>
  <c r="CA14036" i="1"/>
  <c r="CA14024" i="1"/>
  <c r="CA14037" i="1"/>
  <c r="CA14025" i="1"/>
  <c r="CA14038" i="1"/>
  <c r="CA14039" i="1"/>
  <c r="CA14026" i="1"/>
  <c r="CA14027" i="1"/>
  <c r="CA14040" i="1"/>
  <c r="CA14028" i="1"/>
  <c r="CA14041" i="1"/>
  <c r="CA14029" i="1"/>
  <c r="CA14042" i="1"/>
  <c r="CA14043" i="1"/>
  <c r="CA14030" i="1"/>
  <c r="CA14044" i="1"/>
  <c r="CA14031" i="1"/>
  <c r="CA14032" i="1"/>
  <c r="CA14045" i="1"/>
  <c r="CA14033" i="1"/>
  <c r="CA14046" i="1"/>
  <c r="CA14034" i="1"/>
  <c r="CA14047" i="1"/>
  <c r="CA14048" i="1"/>
  <c r="CA14049" i="1"/>
  <c r="CA14050" i="1"/>
  <c r="CA603" i="1"/>
  <c r="BY603" i="1"/>
  <c r="BY14051" i="1"/>
  <c r="BY14052" i="1"/>
  <c r="BY14049" i="1"/>
  <c r="BY14054" i="1"/>
  <c r="BY14046" i="1"/>
  <c r="BY14055" i="1"/>
  <c r="BY14044" i="1"/>
  <c r="BY14053" i="1"/>
  <c r="BY14050" i="1"/>
  <c r="BY14047" i="1"/>
  <c r="BY14048" i="1"/>
  <c r="BY14045" i="1"/>
  <c r="BV544" i="1"/>
  <c r="BV541" i="1"/>
  <c r="BV590" i="1"/>
  <c r="BV556" i="1"/>
  <c r="BV550" i="1"/>
  <c r="BV580" i="1"/>
  <c r="BV554" i="1"/>
  <c r="BV542" i="1"/>
  <c r="BV551" i="1"/>
  <c r="BV539" i="1"/>
  <c r="BV553" i="1"/>
  <c r="BV573" i="1"/>
  <c r="BV599" i="1"/>
  <c r="BV579" i="1"/>
  <c r="BV592" i="1"/>
  <c r="BV543" i="1"/>
  <c r="BV570" i="1"/>
  <c r="BV552" i="1"/>
  <c r="BV595" i="1"/>
  <c r="BV585" i="1"/>
  <c r="BV584" i="1"/>
  <c r="BV602" i="1"/>
  <c r="BV564" i="1"/>
  <c r="BV560" i="1"/>
  <c r="BV587" i="1"/>
  <c r="BV576" i="1"/>
  <c r="BV574" i="1"/>
  <c r="BV557" i="1"/>
  <c r="BV586" i="1"/>
  <c r="BV575" i="1"/>
  <c r="BV561" i="1"/>
  <c r="BV536" i="1"/>
  <c r="BV538" i="1"/>
  <c r="BV559" i="1"/>
  <c r="BV7" i="1"/>
  <c r="BV601" i="1"/>
  <c r="BV588" i="1"/>
  <c r="BV545" i="1"/>
  <c r="BV597" i="1"/>
  <c r="BV540" i="1"/>
  <c r="BV577" i="1"/>
  <c r="BV566" i="1"/>
  <c r="BV567" i="1"/>
  <c r="BV558" i="1"/>
  <c r="BV568" i="1"/>
  <c r="BV583" i="1"/>
  <c r="BV548" i="1"/>
  <c r="BV537" i="1"/>
  <c r="BV600" i="1"/>
  <c r="BV581" i="1"/>
  <c r="BV598" i="1"/>
  <c r="BV572" i="1"/>
  <c r="BV563" i="1"/>
  <c r="BV546" i="1"/>
  <c r="BV591" i="1"/>
  <c r="BV535" i="1"/>
  <c r="BV565" i="1"/>
  <c r="BV569" i="1"/>
  <c r="BV582" i="1"/>
  <c r="BV555" i="1"/>
  <c r="BV578" i="1"/>
  <c r="BV594" i="1"/>
  <c r="BV562" i="1"/>
  <c r="BV593" i="1"/>
  <c r="BV547" i="1"/>
  <c r="BV596" i="1"/>
  <c r="BV571" i="1"/>
  <c r="BV589" i="1"/>
  <c r="BV549" i="1"/>
  <c r="BY10300" i="1"/>
  <c r="CA14007" i="1"/>
  <c r="CA14008" i="1"/>
  <c r="CA14009" i="1"/>
  <c r="CA14010" i="1"/>
  <c r="BY10423" i="1"/>
  <c r="BY10368" i="1"/>
  <c r="BY10486" i="1"/>
  <c r="BY10073" i="1"/>
  <c r="BY10115" i="1"/>
  <c r="BY10151" i="1"/>
  <c r="BY10193" i="1"/>
  <c r="BY10253" i="1"/>
  <c r="BY10295" i="1"/>
  <c r="BY10315" i="1"/>
  <c r="BY14023" i="1"/>
  <c r="BY10497" i="1"/>
  <c r="BY10358" i="1"/>
  <c r="BY10104" i="1"/>
  <c r="BY10164" i="1"/>
  <c r="BY10230" i="1"/>
  <c r="BY10272" i="1"/>
  <c r="BY10320" i="1"/>
  <c r="BY14022" i="1"/>
  <c r="BY14021" i="1"/>
  <c r="BY10364" i="1"/>
  <c r="BY10393" i="1"/>
  <c r="BY10366" i="1"/>
  <c r="BY10087" i="1"/>
  <c r="BY10129" i="1"/>
  <c r="BY10171" i="1"/>
  <c r="BY10249" i="1"/>
  <c r="BY10312" i="1"/>
  <c r="BY10415" i="1"/>
  <c r="BY10343" i="1"/>
  <c r="BY10359" i="1"/>
  <c r="BY10070" i="1"/>
  <c r="BY10124" i="1"/>
  <c r="BY10190" i="1"/>
  <c r="BY10268" i="1"/>
  <c r="BY10316" i="1"/>
  <c r="BY17007" i="1"/>
  <c r="BY14018" i="1"/>
  <c r="BY10406" i="1"/>
  <c r="BY10438" i="1"/>
  <c r="BY10440" i="1"/>
  <c r="BY10083" i="1"/>
  <c r="BY10131" i="1"/>
  <c r="BY10167" i="1"/>
  <c r="BY10227" i="1"/>
  <c r="BY10287" i="1"/>
  <c r="BY10335" i="1"/>
  <c r="BY14029" i="1"/>
  <c r="BY10372" i="1"/>
  <c r="BY10363" i="1"/>
  <c r="BY10090" i="1"/>
  <c r="BY10132" i="1"/>
  <c r="BY10192" i="1"/>
  <c r="BY10258" i="1"/>
  <c r="BY10417" i="1"/>
  <c r="BY10202" i="1"/>
  <c r="BY10220" i="1"/>
  <c r="BY10422" i="1"/>
  <c r="BY10427" i="1"/>
  <c r="BY10203" i="1"/>
  <c r="BY10379" i="1"/>
  <c r="BY10432" i="1"/>
  <c r="BY10426" i="1"/>
  <c r="BY10450" i="1"/>
  <c r="BY10446" i="1"/>
  <c r="BY10416" i="1"/>
  <c r="BY10434" i="1"/>
  <c r="BY10247" i="1"/>
  <c r="BY10397" i="1"/>
  <c r="BY10433" i="1"/>
  <c r="BY10213" i="1"/>
  <c r="BY14041" i="1"/>
  <c r="BY10473" i="1"/>
  <c r="BY10409" i="1"/>
  <c r="BY10079" i="1"/>
  <c r="BY10121" i="1"/>
  <c r="BY10157" i="1"/>
  <c r="BY10199" i="1"/>
  <c r="BY10259" i="1"/>
  <c r="BY10307" i="1"/>
  <c r="BY14010" i="1"/>
  <c r="BY10439" i="1"/>
  <c r="BY10386" i="1"/>
  <c r="BY10472" i="1"/>
  <c r="BY10110" i="1"/>
  <c r="BY10170" i="1"/>
  <c r="BY10236" i="1"/>
  <c r="BY10284" i="1"/>
  <c r="BY10326" i="1"/>
  <c r="BY14019" i="1"/>
  <c r="BY14036" i="1"/>
  <c r="BY10482" i="1"/>
  <c r="BY10458" i="1"/>
  <c r="BY10350" i="1"/>
  <c r="BY10093" i="1"/>
  <c r="BY10135" i="1"/>
  <c r="BY10177" i="1"/>
  <c r="BY10255" i="1"/>
  <c r="BY14035" i="1"/>
  <c r="BY10452" i="1"/>
  <c r="BY10476" i="1"/>
  <c r="BY10410" i="1"/>
  <c r="BY10082" i="1"/>
  <c r="BY10136" i="1"/>
  <c r="BY10226" i="1"/>
  <c r="BY10274" i="1"/>
  <c r="BY10322" i="1"/>
  <c r="BY14017" i="1"/>
  <c r="BY14031" i="1"/>
  <c r="BY10463" i="1"/>
  <c r="BY10431" i="1"/>
  <c r="BY10444" i="1"/>
  <c r="BY10089" i="1"/>
  <c r="BY10137" i="1"/>
  <c r="BY10173" i="1"/>
  <c r="BY10245" i="1"/>
  <c r="BY10293" i="1"/>
  <c r="BY10306" i="1"/>
  <c r="BY14027" i="1"/>
  <c r="BY10385" i="1"/>
  <c r="BY10362" i="1"/>
  <c r="BY10096" i="1"/>
  <c r="BY10144" i="1"/>
  <c r="BY10222" i="1"/>
  <c r="BY10264" i="1"/>
  <c r="BY10210" i="1"/>
  <c r="BY14013" i="1"/>
  <c r="BY10462" i="1"/>
  <c r="BY10375" i="1"/>
  <c r="BY10085" i="1"/>
  <c r="BY10127" i="1"/>
  <c r="BY10169" i="1"/>
  <c r="BY10211" i="1"/>
  <c r="BY10271" i="1"/>
  <c r="BY10319" i="1"/>
  <c r="BY14032" i="1"/>
  <c r="BY10490" i="1"/>
  <c r="BY10389" i="1"/>
  <c r="BY10373" i="1"/>
  <c r="BY10116" i="1"/>
  <c r="BY10182" i="1"/>
  <c r="BY10242" i="1"/>
  <c r="BY10296" i="1"/>
  <c r="BY10303" i="1"/>
  <c r="BY14015" i="1"/>
  <c r="BY10453" i="1"/>
  <c r="BY10430" i="1"/>
  <c r="BY10394" i="1"/>
  <c r="BY10407" i="1"/>
  <c r="BY10105" i="1"/>
  <c r="BY10141" i="1"/>
  <c r="BY10183" i="1"/>
  <c r="BY10267" i="1"/>
  <c r="BY14040" i="1"/>
  <c r="BY10401" i="1"/>
  <c r="BY10461" i="1"/>
  <c r="BY10390" i="1"/>
  <c r="BY10094" i="1"/>
  <c r="BY10148" i="1"/>
  <c r="BY10232" i="1"/>
  <c r="BY10280" i="1"/>
  <c r="BY10328" i="1"/>
  <c r="BY14042" i="1"/>
  <c r="BY10360" i="1"/>
  <c r="BY10485" i="1"/>
  <c r="BY10443" i="1"/>
  <c r="BY10494" i="1"/>
  <c r="BY10101" i="1"/>
  <c r="BY10143" i="1"/>
  <c r="BY10179" i="1"/>
  <c r="BY10251" i="1"/>
  <c r="BY10299" i="1"/>
  <c r="BY14012" i="1"/>
  <c r="BY14014" i="1"/>
  <c r="BY10351" i="1"/>
  <c r="BY10467" i="1"/>
  <c r="BY10102" i="1"/>
  <c r="BY10156" i="1"/>
  <c r="BY10228" i="1"/>
  <c r="BY10276" i="1"/>
  <c r="BY10399" i="1"/>
  <c r="BY10459" i="1"/>
  <c r="BY10208" i="1"/>
  <c r="BY10238" i="1"/>
  <c r="BY10218" i="1"/>
  <c r="BY10448" i="1"/>
  <c r="BY10209" i="1"/>
  <c r="BY10194" i="1"/>
  <c r="BY10378" i="1"/>
  <c r="BY10398" i="1"/>
  <c r="BY10204" i="1"/>
  <c r="BY10396" i="1"/>
  <c r="BY10424" i="1"/>
  <c r="BY10205" i="1"/>
  <c r="BY10331" i="1"/>
  <c r="BY10206" i="1"/>
  <c r="BY10418" i="1"/>
  <c r="BY10195" i="1"/>
  <c r="BY10219" i="1"/>
  <c r="BY14028" i="1"/>
  <c r="BY10345" i="1"/>
  <c r="BY10475" i="1"/>
  <c r="BY10091" i="1"/>
  <c r="BY10133" i="1"/>
  <c r="BY10175" i="1"/>
  <c r="BY10223" i="1"/>
  <c r="BY10277" i="1"/>
  <c r="BY10325" i="1"/>
  <c r="BY14030" i="1"/>
  <c r="BY10347" i="1"/>
  <c r="BY10489" i="1"/>
  <c r="BY10074" i="1"/>
  <c r="BY10128" i="1"/>
  <c r="BY10200" i="1"/>
  <c r="BY10254" i="1"/>
  <c r="BY10302" i="1"/>
  <c r="BY10321" i="1"/>
  <c r="BY14025" i="1"/>
  <c r="BY10339" i="1"/>
  <c r="BY10383" i="1"/>
  <c r="BY10465" i="1"/>
  <c r="BY10069" i="1"/>
  <c r="BY10111" i="1"/>
  <c r="BY10147" i="1"/>
  <c r="BY10189" i="1"/>
  <c r="BY10279" i="1"/>
  <c r="BY14024" i="1"/>
  <c r="BY10456" i="1"/>
  <c r="BY10492" i="1"/>
  <c r="BY10457" i="1"/>
  <c r="BY10100" i="1"/>
  <c r="BY10160" i="1"/>
  <c r="BY10244" i="1"/>
  <c r="BY10292" i="1"/>
  <c r="BY10334" i="1"/>
  <c r="BY14009" i="1"/>
  <c r="BY10352" i="1"/>
  <c r="BY10499" i="1"/>
  <c r="BY10471" i="1"/>
  <c r="BY10493" i="1"/>
  <c r="BY10113" i="1"/>
  <c r="BY10149" i="1"/>
  <c r="BY10185" i="1"/>
  <c r="BY10263" i="1"/>
  <c r="BY10311" i="1"/>
  <c r="BY14034" i="1"/>
  <c r="BY10355" i="1"/>
  <c r="BY10342" i="1"/>
  <c r="BY10367" i="1"/>
  <c r="BY10108" i="1"/>
  <c r="BY10162" i="1"/>
  <c r="BY10234" i="1"/>
  <c r="BY10288" i="1"/>
  <c r="BY10414" i="1"/>
  <c r="BY10346" i="1"/>
  <c r="BY10371" i="1"/>
  <c r="BY10097" i="1"/>
  <c r="BY10139" i="1"/>
  <c r="BY10181" i="1"/>
  <c r="BY10235" i="1"/>
  <c r="BY10283" i="1"/>
  <c r="BY10337" i="1"/>
  <c r="BY14011" i="1"/>
  <c r="BY10454" i="1"/>
  <c r="BY10464" i="1"/>
  <c r="BY10086" i="1"/>
  <c r="BY10140" i="1"/>
  <c r="BY10212" i="1"/>
  <c r="BY10260" i="1"/>
  <c r="BY10308" i="1"/>
  <c r="BY10333" i="1"/>
  <c r="BY14039" i="1"/>
  <c r="BY10384" i="1"/>
  <c r="BY10442" i="1"/>
  <c r="BY10484" i="1"/>
  <c r="BY10075" i="1"/>
  <c r="BY10117" i="1"/>
  <c r="BY10153" i="1"/>
  <c r="BY10201" i="1"/>
  <c r="BY10285" i="1"/>
  <c r="BY14016" i="1"/>
  <c r="BY10481" i="1"/>
  <c r="BY10405" i="1"/>
  <c r="BY10402" i="1"/>
  <c r="BY10106" i="1"/>
  <c r="BY10166" i="1"/>
  <c r="BY10250" i="1"/>
  <c r="BY10304" i="1"/>
  <c r="BY10270" i="1"/>
  <c r="BY14026" i="1"/>
  <c r="BY10369" i="1"/>
  <c r="BY10376" i="1"/>
  <c r="BY10436" i="1"/>
  <c r="BY10071" i="1"/>
  <c r="BY10119" i="1"/>
  <c r="BY10155" i="1"/>
  <c r="BY10191" i="1"/>
  <c r="BY10275" i="1"/>
  <c r="BY10317" i="1"/>
  <c r="BY14020" i="1"/>
  <c r="BY10469" i="1"/>
  <c r="BY10478" i="1"/>
  <c r="BY10356" i="1"/>
  <c r="BY10114" i="1"/>
  <c r="BY10174" i="1"/>
  <c r="BY10240" i="1"/>
  <c r="BY10420" i="1"/>
  <c r="BY10421" i="1"/>
  <c r="BY10196" i="1"/>
  <c r="BY10214" i="1"/>
  <c r="BY10216" i="1"/>
  <c r="BY10429" i="1"/>
  <c r="BY10197" i="1"/>
  <c r="BY10425" i="1"/>
  <c r="BY10435" i="1"/>
  <c r="BY10381" i="1"/>
  <c r="BY10445" i="1"/>
  <c r="BY10428" i="1"/>
  <c r="BY10447" i="1"/>
  <c r="BY10449" i="1"/>
  <c r="BY10217" i="1"/>
  <c r="BY10380" i="1"/>
  <c r="BY10419" i="1"/>
  <c r="BY10395" i="1"/>
  <c r="BY10207" i="1"/>
  <c r="BY10237" i="1"/>
  <c r="BY10341" i="1"/>
  <c r="BY10488" i="1"/>
  <c r="BY10403" i="1"/>
  <c r="BY10109" i="1"/>
  <c r="BY10145" i="1"/>
  <c r="BY10187" i="1"/>
  <c r="BY10241" i="1"/>
  <c r="BY10289" i="1"/>
  <c r="BY10291" i="1"/>
  <c r="BY14038" i="1"/>
  <c r="BY10348" i="1"/>
  <c r="BY10477" i="1"/>
  <c r="BY10098" i="1"/>
  <c r="BY10152" i="1"/>
  <c r="BY10224" i="1"/>
  <c r="BY10266" i="1"/>
  <c r="BY10314" i="1"/>
  <c r="BY10324" i="1"/>
  <c r="BY14033" i="1"/>
  <c r="BY10338" i="1"/>
  <c r="BY10388" i="1"/>
  <c r="BY10392" i="1"/>
  <c r="BY10081" i="1"/>
  <c r="BY10123" i="1"/>
  <c r="BY10165" i="1"/>
  <c r="BY10231" i="1"/>
  <c r="BY10297" i="1"/>
  <c r="BY14037" i="1"/>
  <c r="BY10480" i="1"/>
  <c r="BY10413" i="1"/>
  <c r="BY10377" i="1"/>
  <c r="BY10112" i="1"/>
  <c r="BY10178" i="1"/>
  <c r="BY10262" i="1"/>
  <c r="BY10310" i="1"/>
  <c r="BY14008" i="1"/>
  <c r="BY14043" i="1"/>
  <c r="BY10495" i="1"/>
  <c r="BY10411" i="1"/>
  <c r="BY10354" i="1"/>
  <c r="BY10077" i="1"/>
  <c r="BY10125" i="1"/>
  <c r="BY10161" i="1"/>
  <c r="BY10215" i="1"/>
  <c r="BY10281" i="1"/>
  <c r="BY10329" i="1"/>
  <c r="BY14007" i="1"/>
  <c r="BY10498" i="1"/>
  <c r="BY10468" i="1"/>
  <c r="BY10078" i="1"/>
  <c r="BY10120" i="1"/>
  <c r="BY10186" i="1"/>
  <c r="BY10246" i="1"/>
  <c r="BY10330" i="1"/>
  <c r="CA10886" i="1"/>
  <c r="CA10856" i="1"/>
  <c r="CA10568" i="1"/>
  <c r="CA10861" i="1"/>
  <c r="CA10695" i="1"/>
  <c r="CA10526" i="1"/>
  <c r="CA10932" i="1"/>
  <c r="CA10791" i="1"/>
  <c r="CA10621" i="1"/>
  <c r="CA10663" i="1"/>
  <c r="CA10965" i="1"/>
  <c r="CA10897" i="1"/>
  <c r="CA10575" i="1"/>
  <c r="CA10613" i="1"/>
  <c r="CA10915" i="1"/>
  <c r="CA10730" i="1"/>
  <c r="CA10653" i="1"/>
  <c r="CA10853" i="1"/>
  <c r="CA10643" i="1"/>
  <c r="CA10716" i="1"/>
  <c r="CA10904" i="1"/>
  <c r="CA10885" i="1"/>
  <c r="CA10823" i="1"/>
  <c r="CA10862" i="1"/>
  <c r="CA10688" i="1"/>
  <c r="CA10537" i="1"/>
  <c r="CA10984" i="1"/>
  <c r="CA10566" i="1"/>
  <c r="CA10743" i="1"/>
  <c r="CA10874" i="1"/>
  <c r="CA10880" i="1"/>
  <c r="CA10727" i="1"/>
  <c r="CA10822" i="1"/>
  <c r="CA10740" i="1"/>
  <c r="CA10754" i="1"/>
  <c r="CA10607" i="1"/>
  <c r="CA10841" i="1"/>
  <c r="CA10842" i="1"/>
  <c r="CA10686" i="1"/>
  <c r="CA10603" i="1"/>
  <c r="CA10600" i="1"/>
  <c r="CA10541" i="1"/>
  <c r="CA10631" i="1"/>
  <c r="CA10892" i="1"/>
  <c r="CA10868" i="1"/>
  <c r="CA10713" i="1"/>
  <c r="CA10655" i="1"/>
  <c r="CA10679" i="1"/>
  <c r="CA10798" i="1"/>
  <c r="CA10520" i="1"/>
  <c r="CA10940" i="1"/>
  <c r="CA10681" i="1"/>
  <c r="CA10549" i="1"/>
  <c r="CA10827" i="1"/>
  <c r="CA10914" i="1"/>
  <c r="CA10734" i="1"/>
  <c r="CA10503" i="1"/>
  <c r="CA10625" i="1"/>
  <c r="CA10878" i="1"/>
  <c r="CA10518" i="1"/>
  <c r="CA10763" i="1"/>
  <c r="CA10782" i="1"/>
  <c r="CA10669" i="1"/>
  <c r="CA10832" i="1"/>
  <c r="CA10748" i="1"/>
  <c r="CA10871" i="1"/>
  <c r="CA10774" i="1"/>
  <c r="CA10864" i="1"/>
  <c r="CA10839" i="1"/>
  <c r="CA10593" i="1"/>
  <c r="CA10507" i="1"/>
  <c r="CA10611" i="1"/>
  <c r="CA10788" i="1"/>
  <c r="CA10720" i="1"/>
  <c r="CA10824" i="1"/>
  <c r="CA10527" i="1"/>
  <c r="CA10535" i="1"/>
  <c r="CA10649" i="1"/>
  <c r="CA10694" i="1"/>
  <c r="CA10869" i="1"/>
  <c r="CA10758" i="1"/>
  <c r="CA10710" i="1"/>
  <c r="CA10574" i="1"/>
  <c r="CA10552" i="1"/>
  <c r="CA10894" i="1"/>
  <c r="CA10667" i="1"/>
  <c r="CA10863" i="1"/>
  <c r="CA10699" i="1"/>
  <c r="CA10525" i="1"/>
  <c r="CA10795" i="1"/>
  <c r="CA10735" i="1"/>
  <c r="CA10902" i="1"/>
  <c r="CA10725" i="1"/>
  <c r="CA10551" i="1"/>
  <c r="CA10764" i="1"/>
  <c r="CA10852" i="1"/>
  <c r="CA10787" i="1"/>
  <c r="CA10719" i="1"/>
  <c r="CA10656" i="1"/>
  <c r="CA10873" i="1"/>
  <c r="CA10759" i="1"/>
  <c r="CA10512" i="1"/>
  <c r="CA10628" i="1"/>
  <c r="CA10753" i="1"/>
  <c r="CA10706" i="1"/>
  <c r="CA10757" i="1"/>
  <c r="CA10724" i="1"/>
  <c r="CA10558" i="1"/>
  <c r="CA10833" i="1"/>
  <c r="CA10641" i="1"/>
  <c r="CA10701" i="1"/>
  <c r="CA10521" i="1"/>
  <c r="CA10952" i="1"/>
  <c r="CA10509" i="1"/>
  <c r="CA10943" i="1"/>
  <c r="CA10533" i="1"/>
  <c r="CA10661" i="1"/>
  <c r="CA10773" i="1"/>
  <c r="CA10995" i="1"/>
  <c r="CA10817" i="1"/>
  <c r="CA10657" i="1"/>
  <c r="CA10506" i="1"/>
  <c r="CA10589" i="1"/>
  <c r="CA10888" i="1"/>
  <c r="CA10697" i="1"/>
  <c r="CA10844" i="1"/>
  <c r="CA10714" i="1"/>
  <c r="CA10879" i="1"/>
  <c r="CA10761" i="1"/>
  <c r="CA10783" i="1"/>
  <c r="CA10691" i="1"/>
  <c r="CA10983" i="1"/>
  <c r="CA10645" i="1"/>
  <c r="CA10703" i="1"/>
  <c r="CA10693" i="1"/>
  <c r="CA10675" i="1"/>
  <c r="CA10900" i="1"/>
  <c r="CA10576" i="1"/>
  <c r="CA10585" i="1"/>
  <c r="CA10912" i="1"/>
  <c r="CA10829" i="1"/>
  <c r="CA10648" i="1"/>
  <c r="CA10921" i="1"/>
  <c r="CA10604" i="1"/>
  <c r="CA10870" i="1"/>
  <c r="CA10768" i="1"/>
  <c r="CA10610" i="1"/>
  <c r="CA10775" i="1"/>
  <c r="CA10616" i="1"/>
  <c r="CA10891" i="1"/>
  <c r="CA10994" i="1"/>
  <c r="CA10949" i="1"/>
  <c r="CA10917" i="1"/>
  <c r="CA10918" i="1"/>
  <c r="CA10584" i="1"/>
  <c r="CA10867" i="1"/>
  <c r="CA10765" i="1"/>
  <c r="CA10840" i="1"/>
  <c r="CA10941" i="1"/>
  <c r="CA10726" i="1"/>
  <c r="CA10665" i="1"/>
  <c r="CA10619" i="1"/>
  <c r="CA10601" i="1"/>
  <c r="CA10903" i="1"/>
  <c r="CA10815" i="1"/>
  <c r="CA10580" i="1"/>
  <c r="CA10876" i="1"/>
  <c r="CA10826" i="1"/>
  <c r="CA10907" i="1"/>
  <c r="CA10922" i="1"/>
  <c r="CA10906" i="1"/>
  <c r="CA10964" i="1"/>
  <c r="CA10811" i="1"/>
  <c r="CA10889" i="1"/>
  <c r="CA10955" i="1"/>
  <c r="CA10771" i="1"/>
  <c r="CA10750" i="1"/>
  <c r="CA10961" i="1"/>
  <c r="CA10780" i="1"/>
  <c r="CA10647" i="1"/>
  <c r="CA10854" i="1"/>
  <c r="CA10760" i="1"/>
  <c r="CA10793" i="1"/>
  <c r="CA10895" i="1"/>
  <c r="CA10910" i="1"/>
  <c r="CA10732" i="1"/>
  <c r="CA10814" i="1"/>
  <c r="CA10587" i="1"/>
  <c r="CA10556" i="1"/>
  <c r="CA10514" i="1"/>
  <c r="CA10963" i="1"/>
  <c r="CA10654" i="1"/>
  <c r="CA10882" i="1"/>
  <c r="CA10806" i="1"/>
  <c r="CA10562" i="1"/>
  <c r="CA10858" i="1"/>
  <c r="CA10508" i="1"/>
  <c r="CA10662" i="1"/>
  <c r="CA10947" i="1"/>
  <c r="CA10572" i="1"/>
  <c r="CA10573" i="1"/>
  <c r="CA10993" i="1"/>
  <c r="CA10913" i="1"/>
  <c r="CA10668" i="1"/>
  <c r="CA10970" i="1"/>
  <c r="CA10510" i="1"/>
  <c r="CA10704" i="1"/>
  <c r="CA10884" i="1"/>
  <c r="CA10529" i="1"/>
  <c r="CA10711" i="1"/>
  <c r="CA10756" i="1"/>
  <c r="CA10528" i="1"/>
  <c r="CA10553" i="1"/>
  <c r="CA10548" i="1"/>
  <c r="CA10670" i="1"/>
  <c r="CA10745" i="1"/>
  <c r="CA10571" i="1"/>
  <c r="CA10946" i="1"/>
  <c r="CA10996" i="1"/>
  <c r="CA10659" i="1"/>
  <c r="CA10926" i="1"/>
  <c r="CA10887" i="1"/>
  <c r="CA10672" i="1"/>
  <c r="CA10536" i="1"/>
  <c r="CA10973" i="1"/>
  <c r="CA10565" i="1"/>
  <c r="CA10577" i="1"/>
  <c r="CA10664" i="1"/>
  <c r="CA10579" i="1"/>
  <c r="CA10515" i="1"/>
  <c r="CA10899" i="1"/>
  <c r="CA10988" i="1"/>
  <c r="CA10722" i="1"/>
  <c r="CA10564" i="1"/>
  <c r="CA10977" i="1"/>
  <c r="CA10933" i="1"/>
  <c r="CA10802" i="1"/>
  <c r="CA10920" i="1"/>
  <c r="CA10530" i="1"/>
  <c r="CA10622" i="1"/>
  <c r="CA10866" i="1"/>
  <c r="CA10652" i="1"/>
  <c r="CA10712" i="1"/>
  <c r="CA10901" i="1"/>
  <c r="CA10620" i="1"/>
  <c r="CA10728" i="1"/>
  <c r="CA10680" i="1"/>
  <c r="CA10501" i="1"/>
  <c r="CA10855" i="1"/>
  <c r="CA10707" i="1"/>
  <c r="CA10896" i="1"/>
  <c r="CA10982" i="1"/>
  <c r="CA10820" i="1"/>
  <c r="CA10554" i="1"/>
  <c r="CA10532" i="1"/>
  <c r="CA10666" i="1"/>
  <c r="CA10524" i="1"/>
  <c r="CA10591" i="1"/>
  <c r="CA10909" i="1"/>
  <c r="CA10594" i="1"/>
  <c r="CA10865" i="1"/>
  <c r="CA10596" i="1"/>
  <c r="CA10948" i="1"/>
  <c r="CA10519" i="1"/>
  <c r="CA10634" i="1"/>
  <c r="CA10640" i="1"/>
  <c r="CA10560" i="1"/>
  <c r="CA10916" i="1"/>
  <c r="CA10809" i="1"/>
  <c r="CA10676" i="1"/>
  <c r="CA10830" i="1"/>
  <c r="CA10539" i="1"/>
  <c r="CA10752" i="1"/>
  <c r="CA10637" i="1"/>
  <c r="CA10723" i="1"/>
  <c r="CA10651" i="1"/>
  <c r="CA10919" i="1"/>
  <c r="CA10544" i="1"/>
  <c r="CA10816" i="1"/>
  <c r="CA10778" i="1"/>
  <c r="CA10700" i="1"/>
  <c r="CA10905" i="1"/>
  <c r="CA10999" i="1"/>
  <c r="CA10717" i="1"/>
  <c r="CA10992" i="1"/>
  <c r="CA10534" i="1"/>
  <c r="CA10687" i="1"/>
  <c r="CA10939" i="1"/>
  <c r="CA10954" i="1"/>
  <c r="CA10582" i="1"/>
  <c r="CA10781" i="1"/>
  <c r="CA10985" i="1"/>
  <c r="CA10751" i="1"/>
  <c r="CA10671" i="1"/>
  <c r="CA10689" i="1"/>
  <c r="CA10513" i="1"/>
  <c r="CA10800" i="1"/>
  <c r="CA10962" i="1"/>
  <c r="CA10650" i="1"/>
  <c r="CA10785" i="1"/>
  <c r="CA10850" i="1"/>
  <c r="CA10708" i="1"/>
  <c r="CA10746" i="1"/>
  <c r="CA10859" i="1"/>
  <c r="CA10831" i="1"/>
  <c r="CA10944" i="1"/>
  <c r="CA10741" i="1"/>
  <c r="CA10843" i="1"/>
  <c r="CA10812" i="1"/>
  <c r="CA10674" i="1"/>
  <c r="CA10557" i="1"/>
  <c r="CA10767" i="1"/>
  <c r="CA10851" i="1"/>
  <c r="CA10636" i="1"/>
  <c r="CA10797" i="1"/>
  <c r="CA10849" i="1"/>
  <c r="CA10890" i="1"/>
  <c r="CA10997" i="1"/>
  <c r="CA10606" i="1"/>
  <c r="CA10595" i="1"/>
  <c r="CA10630" i="1"/>
  <c r="CA10705" i="1"/>
  <c r="CA10835" i="1"/>
  <c r="CA10845" i="1"/>
  <c r="CA10803" i="1"/>
  <c r="CA10935" i="1"/>
  <c r="CA10945" i="1"/>
  <c r="CA10511" i="1"/>
  <c r="CA10523" i="1"/>
  <c r="CA10517" i="1"/>
  <c r="CA10547" i="1"/>
  <c r="CA10972" i="1"/>
  <c r="CA10561" i="1"/>
  <c r="CA10810" i="1"/>
  <c r="CA10543" i="1"/>
  <c r="CA10804" i="1"/>
  <c r="CA10644" i="1"/>
  <c r="CA10789" i="1"/>
  <c r="CA10599" i="1"/>
  <c r="CA10626" i="1"/>
  <c r="CA10776" i="1"/>
  <c r="CA10938" i="1"/>
  <c r="CA10614" i="1"/>
  <c r="CA10908" i="1"/>
  <c r="CA10563" i="1"/>
  <c r="CA10796" i="1"/>
  <c r="CA10715" i="1"/>
  <c r="CA10981" i="1"/>
  <c r="CA10578" i="1"/>
  <c r="CA10592" i="1"/>
  <c r="CA10639" i="1"/>
  <c r="CA10772" i="1"/>
  <c r="CA10627" i="1"/>
  <c r="CA10838" i="1"/>
  <c r="CA10779" i="1"/>
  <c r="CA10738" i="1"/>
  <c r="CA10808" i="1"/>
  <c r="CA10747" i="1"/>
  <c r="CA10936" i="1"/>
  <c r="CA10618" i="1"/>
  <c r="CA10923" i="1"/>
  <c r="CA10567" i="1"/>
  <c r="CA10956" i="1"/>
  <c r="CA10605" i="1"/>
  <c r="CA10967" i="1"/>
  <c r="CA10990" i="1"/>
  <c r="CA10504" i="1"/>
  <c r="CA10975" i="1"/>
  <c r="CA10875" i="1"/>
  <c r="CA10588" i="1"/>
  <c r="CA10542" i="1"/>
  <c r="CA10959" i="1"/>
  <c r="CA10794" i="1"/>
  <c r="CA10635" i="1"/>
  <c r="CA10848" i="1"/>
  <c r="CA10846" i="1"/>
  <c r="CA10986" i="1"/>
  <c r="CA10744" i="1"/>
  <c r="CA10658" i="1"/>
  <c r="CA10692" i="1"/>
  <c r="CA10624" i="1"/>
  <c r="CA10934" i="1"/>
  <c r="CA10872" i="1"/>
  <c r="CA10805" i="1"/>
  <c r="CA10911" i="1"/>
  <c r="CA10632" i="1"/>
  <c r="CA10690" i="1"/>
  <c r="CA10927" i="1"/>
  <c r="CA10646" i="1"/>
  <c r="CA10546" i="1"/>
  <c r="CA10987" i="1"/>
  <c r="CA10685" i="1"/>
  <c r="CA10516" i="1"/>
  <c r="CA10538" i="1"/>
  <c r="CA10742" i="1"/>
  <c r="CA10950" i="1"/>
  <c r="CA10505" i="1"/>
  <c r="CA10819" i="1"/>
  <c r="CA10971" i="1"/>
  <c r="CA10629" i="1"/>
  <c r="CA10502" i="1"/>
  <c r="CA10821" i="1"/>
  <c r="CA10857" i="1"/>
  <c r="CA10602" i="1"/>
  <c r="CA10929" i="1"/>
  <c r="CA10718" i="1"/>
  <c r="CA10801" i="1"/>
  <c r="CA10736" i="1"/>
  <c r="CA10974" i="1"/>
  <c r="CA10677" i="1"/>
  <c r="CA10989" i="1"/>
  <c r="CA10931" i="1"/>
  <c r="CA10570" i="1"/>
  <c r="CA10617" i="1"/>
  <c r="CA10958" i="1"/>
  <c r="CA10642" i="1"/>
  <c r="CA10928" i="1"/>
  <c r="CA10976" i="1"/>
  <c r="CA10770" i="1"/>
  <c r="CA10979" i="1"/>
  <c r="CA10733" i="1"/>
  <c r="CA10623" i="1"/>
  <c r="CA10860" i="1"/>
  <c r="CA10766" i="1"/>
  <c r="CA10818" i="1"/>
  <c r="CA10834" i="1"/>
  <c r="CA10709" i="1"/>
  <c r="CA10828" i="1"/>
  <c r="CA10581" i="1"/>
  <c r="CA10638" i="1"/>
  <c r="CA10799" i="1"/>
  <c r="CA10540" i="1"/>
  <c r="CA10957" i="1"/>
  <c r="CA10893" i="1"/>
  <c r="CA10755" i="1"/>
  <c r="CA10813" i="1"/>
  <c r="CA10942" i="1"/>
  <c r="CA10925" i="1"/>
  <c r="CA10847" i="1"/>
  <c r="CA10660" i="1"/>
  <c r="CA10609" i="1"/>
  <c r="CA10881" i="1"/>
  <c r="CA10737" i="1"/>
  <c r="CA10597" i="1"/>
  <c r="CA11000" i="1"/>
  <c r="CA10696" i="1"/>
  <c r="CA10792" i="1"/>
  <c r="CA10590" i="1"/>
  <c r="CA10583" i="1"/>
  <c r="CA10966" i="1"/>
  <c r="CA10615" i="1"/>
  <c r="CA10739" i="1"/>
  <c r="CA10998" i="1"/>
  <c r="CA10749" i="1"/>
  <c r="CA10898" i="1"/>
  <c r="CA10777" i="1"/>
  <c r="CA10924" i="1"/>
  <c r="CA10612" i="1"/>
  <c r="CA10883" i="1"/>
  <c r="CA10559" i="1"/>
  <c r="CA10951" i="1"/>
  <c r="CA10598" i="1"/>
  <c r="CA10968" i="1"/>
  <c r="CA10980" i="1"/>
  <c r="CA10682" i="1"/>
  <c r="CA10877" i="1"/>
  <c r="CA10555" i="1"/>
  <c r="CA10836" i="1"/>
  <c r="CA10522" i="1"/>
  <c r="CA10960" i="1"/>
  <c r="CA10586" i="1"/>
  <c r="CA10969" i="1"/>
  <c r="CA10978" i="1"/>
  <c r="CA10531" i="1"/>
  <c r="CA10937" i="1"/>
  <c r="CA10673" i="1"/>
  <c r="CA10784" i="1"/>
  <c r="CA10953" i="1"/>
  <c r="CA10762" i="1"/>
  <c r="CA10678" i="1"/>
  <c r="CA10769" i="1"/>
  <c r="CA10930" i="1"/>
  <c r="CA10569" i="1"/>
  <c r="CA10825" i="1"/>
  <c r="CA10608" i="1"/>
  <c r="CA10790" i="1"/>
  <c r="CA10729" i="1"/>
  <c r="CA10786" i="1"/>
  <c r="CA10545" i="1"/>
  <c r="CA10683" i="1"/>
  <c r="CA10633" i="1"/>
  <c r="CA10550" i="1"/>
  <c r="CA10684" i="1"/>
  <c r="CA10698" i="1"/>
  <c r="CA10991" i="1"/>
  <c r="CA10721" i="1"/>
  <c r="CA10702" i="1"/>
  <c r="CA10731" i="1"/>
  <c r="CA10807" i="1"/>
  <c r="CA10837" i="1"/>
  <c r="CA10482" i="1"/>
  <c r="CA10419" i="1"/>
  <c r="CA10365" i="1"/>
  <c r="CA10388" i="1"/>
  <c r="CA10405" i="1"/>
  <c r="CA10457" i="1"/>
  <c r="CA10446" i="1"/>
  <c r="CA10465" i="1"/>
  <c r="CA10406" i="1"/>
  <c r="CA10458" i="1"/>
  <c r="CA10390" i="1"/>
  <c r="CA10496" i="1"/>
  <c r="CA10360" i="1"/>
  <c r="CA10430" i="1"/>
  <c r="CA10370" i="1"/>
  <c r="CA10461" i="1"/>
  <c r="CA10449" i="1"/>
  <c r="CA10358" i="1"/>
  <c r="CA10439" i="1"/>
  <c r="CA10448" i="1"/>
  <c r="CA10447" i="1"/>
  <c r="CA10384" i="1"/>
  <c r="CA10493" i="1"/>
  <c r="CA10343" i="1"/>
  <c r="CA10486" i="1"/>
  <c r="CA10350" i="1"/>
  <c r="CA10474" i="1"/>
  <c r="CA10488" i="1"/>
  <c r="CA10007" i="1"/>
  <c r="CA10453" i="1"/>
  <c r="CA10485" i="1"/>
  <c r="CA10362" i="1"/>
  <c r="CA10491" i="1"/>
  <c r="CA10437" i="1"/>
  <c r="CA10460" i="1"/>
  <c r="CA10477" i="1"/>
  <c r="CA10346" i="1"/>
  <c r="CA10427" i="1"/>
  <c r="CA10426" i="1"/>
  <c r="CA10478" i="1"/>
  <c r="CA10338" i="1"/>
  <c r="CA10462" i="1"/>
  <c r="CA10481" i="1"/>
  <c r="CA10345" i="1"/>
  <c r="CA10411" i="1"/>
  <c r="CA10442" i="1"/>
  <c r="CA10497" i="1"/>
  <c r="CA10450" i="1"/>
  <c r="CA10339" i="1"/>
  <c r="CA10434" i="1"/>
  <c r="CA10361" i="1"/>
  <c r="CA10428" i="1"/>
  <c r="CA10456" i="1"/>
  <c r="CA10382" i="1"/>
  <c r="CA10487" i="1"/>
  <c r="CA10395" i="1"/>
  <c r="CA10422" i="1"/>
  <c r="CA10455" i="1"/>
  <c r="CA10386" i="1"/>
  <c r="CA10472" i="1"/>
  <c r="CA10489" i="1"/>
  <c r="CA10445" i="1"/>
  <c r="CA10366" i="1"/>
  <c r="CA10418" i="1"/>
  <c r="CA10499" i="1"/>
  <c r="CA10498" i="1"/>
  <c r="CA10387" i="1"/>
  <c r="CA10410" i="1"/>
  <c r="CA10371" i="1"/>
  <c r="CA10351" i="1"/>
  <c r="CA10378" i="1"/>
  <c r="CA10372" i="1"/>
  <c r="CA10423" i="1"/>
  <c r="CA10398" i="1"/>
  <c r="CA10359" i="1"/>
  <c r="CA10483" i="1"/>
  <c r="CA10415" i="1"/>
  <c r="CA10433" i="1"/>
  <c r="CA10341" i="1"/>
  <c r="CA10441" i="1"/>
  <c r="CA10454" i="1"/>
  <c r="CA10396" i="1"/>
  <c r="CA10467" i="1"/>
  <c r="CA10494" i="1"/>
  <c r="CA10349" i="1"/>
  <c r="CA10421" i="1"/>
  <c r="CA10356" i="1"/>
  <c r="CA10402" i="1"/>
  <c r="CA10348" i="1"/>
  <c r="CA10385" i="1"/>
  <c r="CA10374" i="1"/>
  <c r="CA10473" i="1"/>
  <c r="CA10438" i="1"/>
  <c r="CA10490" i="1"/>
  <c r="CA10408" i="1"/>
  <c r="CA10407" i="1"/>
  <c r="CA10459" i="1"/>
  <c r="CA10463" i="1"/>
  <c r="CA10443" i="1"/>
  <c r="CA10476" i="1"/>
  <c r="CA10431" i="1"/>
  <c r="CA10444" i="1"/>
  <c r="CA10495" i="1"/>
  <c r="CA10379" i="1"/>
  <c r="CA10340" i="1"/>
  <c r="CA10392" i="1"/>
  <c r="CA10381" i="1"/>
  <c r="CA10425" i="1"/>
  <c r="CA10413" i="1"/>
  <c r="CA10383" i="1"/>
  <c r="CA10363" i="1"/>
  <c r="CA10468" i="1"/>
  <c r="CA10466" i="1"/>
  <c r="CA10369" i="1"/>
  <c r="CA10500" i="1"/>
  <c r="CA10420" i="1"/>
  <c r="CA10399" i="1"/>
  <c r="CA10355" i="1"/>
  <c r="CA10440" i="1"/>
  <c r="CA10347" i="1"/>
  <c r="CA10380" i="1"/>
  <c r="CA10480" i="1"/>
  <c r="CA10479" i="1"/>
  <c r="CA10368" i="1"/>
  <c r="CA10357" i="1"/>
  <c r="CA10352" i="1"/>
  <c r="CA10470" i="1"/>
  <c r="CA10397" i="1"/>
  <c r="CA10429" i="1"/>
  <c r="CA10404" i="1"/>
  <c r="CA10432" i="1"/>
  <c r="CA10412" i="1"/>
  <c r="CA10464" i="1"/>
  <c r="CA10414" i="1"/>
  <c r="CA10394" i="1"/>
  <c r="CA10403" i="1"/>
  <c r="CA10364" i="1"/>
  <c r="CA10344" i="1"/>
  <c r="CA10435" i="1"/>
  <c r="CA10492" i="1"/>
  <c r="CA10471" i="1"/>
  <c r="CA10354" i="1"/>
  <c r="CA10367" i="1"/>
  <c r="CA10400" i="1"/>
  <c r="CA10452" i="1"/>
  <c r="CA10393" i="1"/>
  <c r="CA10373" i="1"/>
  <c r="CA10353" i="1"/>
  <c r="CA10401" i="1"/>
  <c r="CA10424" i="1"/>
  <c r="CA10451" i="1"/>
  <c r="CA10469" i="1"/>
  <c r="CA10409" i="1"/>
  <c r="CA10389" i="1"/>
  <c r="CA10417" i="1"/>
  <c r="CA10484" i="1"/>
  <c r="CA10377" i="1"/>
  <c r="CA10376" i="1"/>
  <c r="CA10375" i="1"/>
  <c r="CA10475" i="1"/>
  <c r="CA10436" i="1"/>
  <c r="CA10391" i="1"/>
  <c r="CA10342" i="1"/>
  <c r="CA10416" i="1"/>
  <c r="CA10008" i="1"/>
  <c r="CA10009" i="1"/>
  <c r="CA10010" i="1"/>
  <c r="CA10011" i="1"/>
  <c r="CA10012" i="1"/>
  <c r="CA10013" i="1"/>
  <c r="CA10014" i="1"/>
  <c r="CA10015" i="1"/>
  <c r="CA10016" i="1"/>
  <c r="CA10017" i="1"/>
  <c r="CA10018" i="1"/>
  <c r="CA10019" i="1"/>
  <c r="CA10020" i="1"/>
  <c r="CA10021" i="1"/>
  <c r="CA10022" i="1"/>
  <c r="CA10023" i="1"/>
  <c r="CA10024" i="1"/>
  <c r="CA10025" i="1"/>
  <c r="CA10026" i="1"/>
  <c r="CA10027" i="1"/>
  <c r="CA10028" i="1"/>
  <c r="CA10029" i="1"/>
  <c r="CA10030" i="1"/>
  <c r="CA10031" i="1"/>
  <c r="CA10032" i="1"/>
  <c r="CA10033" i="1"/>
  <c r="CA10034" i="1"/>
  <c r="CA10035" i="1"/>
  <c r="CA10036" i="1"/>
  <c r="CA10037" i="1"/>
  <c r="CA10038" i="1"/>
  <c r="CA10039" i="1"/>
  <c r="CA10040" i="1"/>
  <c r="CA10041" i="1"/>
  <c r="CA10042" i="1"/>
  <c r="CA10043" i="1"/>
  <c r="CA10044" i="1"/>
  <c r="CA10045" i="1"/>
  <c r="CA10046" i="1"/>
  <c r="CA10047" i="1"/>
  <c r="CA10048" i="1"/>
  <c r="CA10049" i="1"/>
  <c r="CA10050" i="1"/>
  <c r="CA10051" i="1"/>
  <c r="CA10052" i="1"/>
  <c r="CA10053" i="1"/>
  <c r="CA10054" i="1"/>
  <c r="CA10055" i="1"/>
  <c r="CA10056" i="1"/>
  <c r="CA10057" i="1"/>
  <c r="CA10058" i="1"/>
  <c r="CA10059" i="1"/>
  <c r="CA10060" i="1"/>
  <c r="CA10061" i="1"/>
  <c r="CA10062" i="1"/>
  <c r="CA10063" i="1"/>
  <c r="CA10064" i="1"/>
  <c r="CA10065" i="1"/>
  <c r="CA10066" i="1"/>
  <c r="CA10067" i="1"/>
  <c r="CA10068" i="1"/>
  <c r="CA10069" i="1"/>
  <c r="CA10070" i="1"/>
  <c r="CA10071" i="1"/>
  <c r="CA10072" i="1"/>
  <c r="CA10073" i="1"/>
  <c r="CA10074" i="1"/>
  <c r="CA10075" i="1"/>
  <c r="CA10076" i="1"/>
  <c r="CA10077" i="1"/>
  <c r="CA10078" i="1"/>
  <c r="CA10079" i="1"/>
  <c r="CA10080" i="1"/>
  <c r="CA10081" i="1"/>
  <c r="CA10082" i="1"/>
  <c r="CA10083" i="1"/>
  <c r="CA10084" i="1"/>
  <c r="CA10085" i="1"/>
  <c r="CA10086" i="1"/>
  <c r="CA10087" i="1"/>
  <c r="CA10088" i="1"/>
  <c r="CA10089" i="1"/>
  <c r="CA10090" i="1"/>
  <c r="CA10091" i="1"/>
  <c r="CA10092" i="1"/>
  <c r="CA10093" i="1"/>
  <c r="CA10094" i="1"/>
  <c r="CA10095" i="1"/>
  <c r="CA10096" i="1"/>
  <c r="CA10097" i="1"/>
  <c r="CA10098" i="1"/>
  <c r="CA10099" i="1"/>
  <c r="CA10100" i="1"/>
  <c r="CA10101" i="1"/>
  <c r="CA10102" i="1"/>
  <c r="CA10103" i="1"/>
  <c r="CA10104" i="1"/>
  <c r="CA10105" i="1"/>
  <c r="CA10106" i="1"/>
  <c r="CA10107" i="1"/>
  <c r="CA10108" i="1"/>
  <c r="CA10109" i="1"/>
  <c r="CA10110" i="1"/>
  <c r="CA10111" i="1"/>
  <c r="CA10112" i="1"/>
  <c r="CA10113" i="1"/>
  <c r="CA10114" i="1"/>
  <c r="CA10115" i="1"/>
  <c r="CA10116" i="1"/>
  <c r="CA10117" i="1"/>
  <c r="CA10118" i="1"/>
  <c r="CA10119" i="1"/>
  <c r="CA10120" i="1"/>
  <c r="CA10121" i="1"/>
  <c r="CA10122" i="1"/>
  <c r="CA10123" i="1"/>
  <c r="CA10124" i="1"/>
  <c r="CA10125" i="1"/>
  <c r="CA10126" i="1"/>
  <c r="CA10127" i="1"/>
  <c r="CA10128" i="1"/>
  <c r="CA10129" i="1"/>
  <c r="CA10130" i="1"/>
  <c r="CA10131" i="1"/>
  <c r="CA10132" i="1"/>
  <c r="CA10133" i="1"/>
  <c r="CA10134" i="1"/>
  <c r="CA10135" i="1"/>
  <c r="CA10136" i="1"/>
  <c r="CA10137" i="1"/>
  <c r="CA10138" i="1"/>
  <c r="CA10139" i="1"/>
  <c r="CA10140" i="1"/>
  <c r="CA10141" i="1"/>
  <c r="CA10142" i="1"/>
  <c r="CA10143" i="1"/>
  <c r="CA10144" i="1"/>
  <c r="CA10145" i="1"/>
  <c r="CA10146" i="1"/>
  <c r="CA10147" i="1"/>
  <c r="CA10148" i="1"/>
  <c r="CA10149" i="1"/>
  <c r="CA10150" i="1"/>
  <c r="CA10151" i="1"/>
  <c r="CA10152" i="1"/>
  <c r="CA10153" i="1"/>
  <c r="CA10154" i="1"/>
  <c r="CA10155" i="1"/>
  <c r="CA10156" i="1"/>
  <c r="CA10157" i="1"/>
  <c r="CA10158" i="1"/>
  <c r="CA10159" i="1"/>
  <c r="CA10160" i="1"/>
  <c r="CA10161" i="1"/>
  <c r="CA10162" i="1"/>
  <c r="CA10163" i="1"/>
  <c r="CA10164" i="1"/>
  <c r="CA10165" i="1"/>
  <c r="CA10166" i="1"/>
  <c r="CA10167" i="1"/>
  <c r="CA10168" i="1"/>
  <c r="CA10169" i="1"/>
  <c r="CA10170" i="1"/>
  <c r="CA10171" i="1"/>
  <c r="CA10172" i="1"/>
  <c r="CA10173" i="1"/>
  <c r="CA10174" i="1"/>
  <c r="CA10175" i="1"/>
  <c r="CA10176" i="1"/>
  <c r="CA10177" i="1"/>
  <c r="CA10178" i="1"/>
  <c r="CA10179" i="1"/>
  <c r="CA10180" i="1"/>
  <c r="CA10181" i="1"/>
  <c r="CA10182" i="1"/>
  <c r="CA10183" i="1"/>
  <c r="CA10184" i="1"/>
  <c r="CA10185" i="1"/>
  <c r="CA10186" i="1"/>
  <c r="CA10187" i="1"/>
  <c r="CA10188" i="1"/>
  <c r="CA10189" i="1"/>
  <c r="CA10190" i="1"/>
  <c r="CA10191" i="1"/>
  <c r="CA10192" i="1"/>
  <c r="CA10193" i="1"/>
  <c r="CA10194" i="1"/>
  <c r="CA10195" i="1"/>
  <c r="CA10196" i="1"/>
  <c r="CA10197" i="1"/>
  <c r="CA10198" i="1"/>
  <c r="CA10199" i="1"/>
  <c r="CA10200" i="1"/>
  <c r="CA10201" i="1"/>
  <c r="CA10202" i="1"/>
  <c r="CA10203" i="1"/>
  <c r="CA10204" i="1"/>
  <c r="CA10205" i="1"/>
  <c r="CA10206" i="1"/>
  <c r="CA10207" i="1"/>
  <c r="CA10208" i="1"/>
  <c r="CA10209" i="1"/>
  <c r="CA10210" i="1"/>
  <c r="CA10211" i="1"/>
  <c r="CA10212" i="1"/>
  <c r="CA10213" i="1"/>
  <c r="CA10214" i="1"/>
  <c r="CA10215" i="1"/>
  <c r="CA10216" i="1"/>
  <c r="CA10217" i="1"/>
  <c r="CA10218" i="1"/>
  <c r="CA10219" i="1"/>
  <c r="CA10220" i="1"/>
  <c r="CA10221" i="1"/>
  <c r="CA10222" i="1"/>
  <c r="CA10223" i="1"/>
  <c r="CA10224" i="1"/>
  <c r="CA10225" i="1"/>
  <c r="CA10226" i="1"/>
  <c r="CA10227" i="1"/>
  <c r="CA10228" i="1"/>
  <c r="CA10229" i="1"/>
  <c r="CA10230" i="1"/>
  <c r="CA10231" i="1"/>
  <c r="CA10232" i="1"/>
  <c r="CA10233" i="1"/>
  <c r="CA10234" i="1"/>
  <c r="CA10235" i="1"/>
  <c r="CA10236" i="1"/>
  <c r="CA10237" i="1"/>
  <c r="CA10238" i="1"/>
  <c r="CA10239" i="1"/>
  <c r="CA10240" i="1"/>
  <c r="CA10241" i="1"/>
  <c r="CA10242" i="1"/>
  <c r="CA10243" i="1"/>
  <c r="CA10244" i="1"/>
  <c r="CA10245" i="1"/>
  <c r="CA10246" i="1"/>
  <c r="CA10247" i="1"/>
  <c r="CA10248" i="1"/>
  <c r="CA10249" i="1"/>
  <c r="CA10250" i="1"/>
  <c r="CA10251" i="1"/>
  <c r="CA10252" i="1"/>
  <c r="CA10253" i="1"/>
  <c r="CA10254" i="1"/>
  <c r="CA10255" i="1"/>
  <c r="CA10256" i="1"/>
  <c r="CA10257" i="1"/>
  <c r="CA10258" i="1"/>
  <c r="CA10259" i="1"/>
  <c r="CA10260" i="1"/>
  <c r="CA10261" i="1"/>
  <c r="CA10262" i="1"/>
  <c r="CA10263" i="1"/>
  <c r="CA10264" i="1"/>
  <c r="CA10265" i="1"/>
  <c r="CA10266" i="1"/>
  <c r="CA10267" i="1"/>
  <c r="CA10268" i="1"/>
  <c r="CA10269" i="1"/>
  <c r="CA10270" i="1"/>
  <c r="CA10271" i="1"/>
  <c r="CA10272" i="1"/>
  <c r="CA10273" i="1"/>
  <c r="CA10274" i="1"/>
  <c r="CA10275" i="1"/>
  <c r="CA10276" i="1"/>
  <c r="CA10277" i="1"/>
  <c r="CA10278" i="1"/>
  <c r="CA10279" i="1"/>
  <c r="CA10280" i="1"/>
  <c r="CA10281" i="1"/>
  <c r="CA10282" i="1"/>
  <c r="CA10283" i="1"/>
  <c r="CA10284" i="1"/>
  <c r="CA10285" i="1"/>
  <c r="CA10286" i="1"/>
  <c r="CA10287" i="1"/>
  <c r="CA10288" i="1"/>
  <c r="CA10289" i="1"/>
  <c r="CA10290" i="1"/>
  <c r="CA10291" i="1"/>
  <c r="CA10292" i="1"/>
  <c r="CA10293" i="1"/>
  <c r="CA10294" i="1"/>
  <c r="CA10295" i="1"/>
  <c r="CA10296" i="1"/>
  <c r="CA10297" i="1"/>
  <c r="CA10298" i="1"/>
  <c r="CA10299" i="1"/>
  <c r="CA10300" i="1"/>
  <c r="CA10301" i="1"/>
  <c r="CA10302" i="1"/>
  <c r="CA10303" i="1"/>
  <c r="CA10304" i="1"/>
  <c r="CA10305" i="1"/>
  <c r="CA10306" i="1"/>
  <c r="CA10307" i="1"/>
  <c r="CA10308" i="1"/>
  <c r="CA10309" i="1"/>
  <c r="CA10310" i="1"/>
  <c r="CA10311" i="1"/>
  <c r="CA10312" i="1"/>
  <c r="CA10313" i="1"/>
  <c r="CA10314" i="1"/>
  <c r="CA10315" i="1"/>
  <c r="CA10316" i="1"/>
  <c r="CA10317" i="1"/>
  <c r="CA10318" i="1"/>
  <c r="CA10319" i="1"/>
  <c r="CA10320" i="1"/>
  <c r="CA10321" i="1"/>
  <c r="CA10322" i="1"/>
  <c r="CA10323" i="1"/>
  <c r="CA10324" i="1"/>
  <c r="CA10325" i="1"/>
  <c r="CA10326" i="1"/>
  <c r="CA10327" i="1"/>
  <c r="CA10328" i="1"/>
  <c r="CA10329" i="1"/>
  <c r="CA10330" i="1"/>
  <c r="CA10331" i="1"/>
  <c r="CA10332" i="1"/>
  <c r="CA10333" i="1"/>
  <c r="CA10334" i="1"/>
  <c r="CA10335" i="1"/>
  <c r="CA10336" i="1"/>
  <c r="CA10337" i="1"/>
  <c r="BT10830" i="1"/>
  <c r="BV10830" i="1"/>
  <c r="BT10825" i="1"/>
  <c r="BV10825" i="1"/>
  <c r="BT10812" i="1"/>
  <c r="BV10812" i="1"/>
  <c r="BT10636" i="1"/>
  <c r="BV10636" i="1"/>
  <c r="BV10674" i="1"/>
  <c r="BT10674" i="1"/>
  <c r="BT10651" i="1"/>
  <c r="BV10651" i="1"/>
  <c r="BV10801" i="1"/>
  <c r="BT10801" i="1"/>
  <c r="BT10788" i="1"/>
  <c r="BV10788" i="1"/>
  <c r="BT10790" i="1"/>
  <c r="BV10790" i="1"/>
  <c r="BT10832" i="1"/>
  <c r="BV10832" i="1"/>
  <c r="BT10833" i="1"/>
  <c r="BV10833" i="1"/>
  <c r="BV10641" i="1"/>
  <c r="BT10641" i="1"/>
  <c r="BT10631" i="1"/>
  <c r="BV10631" i="1"/>
  <c r="BT10791" i="1"/>
  <c r="BV10791" i="1"/>
  <c r="BV10645" i="1"/>
  <c r="BT10645" i="1"/>
  <c r="BT10633" i="1"/>
  <c r="BV10633" i="1"/>
  <c r="BT10836" i="1"/>
  <c r="BV10836" i="1"/>
  <c r="BV10829" i="1"/>
  <c r="BT10829" i="1"/>
  <c r="BT10642" i="1"/>
  <c r="BV10642" i="1"/>
  <c r="BT10800" i="1"/>
  <c r="BV10800" i="1"/>
  <c r="BV10789" i="1"/>
  <c r="BT10789" i="1"/>
  <c r="BT10670" i="1"/>
  <c r="BV10670" i="1"/>
  <c r="BT10827" i="1"/>
  <c r="BV10827" i="1"/>
  <c r="BT10824" i="1"/>
  <c r="BV10824" i="1"/>
  <c r="BV10671" i="1"/>
  <c r="BT10671" i="1"/>
  <c r="BV10638" i="1"/>
  <c r="BT10638" i="1"/>
  <c r="BV10672" i="1"/>
  <c r="BT10672" i="1"/>
  <c r="BV10629" i="1"/>
  <c r="BT10629" i="1"/>
  <c r="BT10826" i="1"/>
  <c r="BV10826" i="1"/>
  <c r="BV10628" i="1"/>
  <c r="BT10628" i="1"/>
  <c r="BT10662" i="1"/>
  <c r="BV10662" i="1"/>
  <c r="BV10634" i="1"/>
  <c r="BT10634" i="1"/>
  <c r="BV10644" i="1"/>
  <c r="BT10644" i="1"/>
  <c r="BT10653" i="1"/>
  <c r="BV10653" i="1"/>
  <c r="BT10785" i="1"/>
  <c r="BV10785" i="1"/>
  <c r="BT10838" i="1"/>
  <c r="BV10838" i="1"/>
  <c r="BT10667" i="1"/>
  <c r="BV10667" i="1"/>
  <c r="BT10652" i="1"/>
  <c r="BV10652" i="1"/>
  <c r="BV10637" i="1"/>
  <c r="BT10637" i="1"/>
  <c r="BT10668" i="1"/>
  <c r="BV10668" i="1"/>
  <c r="BT10834" i="1"/>
  <c r="BV10834" i="1"/>
  <c r="BT10837" i="1"/>
  <c r="BV10837" i="1"/>
  <c r="BV10794" i="1"/>
  <c r="BT10794" i="1"/>
  <c r="BT10986" i="1"/>
  <c r="BV10986" i="1"/>
  <c r="BT10792" i="1"/>
  <c r="BV10792" i="1"/>
  <c r="BT10831" i="1"/>
  <c r="BV10831" i="1"/>
  <c r="BV10786" i="1"/>
  <c r="BT10786" i="1"/>
  <c r="BT10615" i="1"/>
  <c r="BV10615" i="1"/>
  <c r="BT10630" i="1"/>
  <c r="BV10630" i="1"/>
  <c r="BT10639" i="1"/>
  <c r="BV10639" i="1"/>
  <c r="BV10669" i="1"/>
  <c r="BT10669" i="1"/>
  <c r="BV10632" i="1"/>
  <c r="BT10632" i="1"/>
  <c r="BT10835" i="1"/>
  <c r="BV10835" i="1"/>
  <c r="BV10784" i="1"/>
  <c r="BT10784" i="1"/>
  <c r="BV10654" i="1"/>
  <c r="BT10654" i="1"/>
  <c r="BT10663" i="1"/>
  <c r="BV10663" i="1"/>
  <c r="BT10793" i="1"/>
  <c r="BV10793" i="1"/>
  <c r="BV10673" i="1"/>
  <c r="BT10673" i="1"/>
  <c r="BV10828" i="1"/>
  <c r="BT10828" i="1"/>
  <c r="BV10787" i="1"/>
  <c r="BT10787" i="1"/>
  <c r="BT10643" i="1"/>
  <c r="BV10643" i="1"/>
  <c r="BV10635" i="1"/>
  <c r="BT10635" i="1"/>
  <c r="BY10617" i="1"/>
  <c r="BY10977" i="1"/>
  <c r="BY10706" i="1"/>
  <c r="BY10932" i="1"/>
  <c r="BY10621" i="1"/>
  <c r="BY10657" i="1"/>
  <c r="BY10739" i="1"/>
  <c r="BY10786" i="1"/>
  <c r="BY10758" i="1"/>
  <c r="BY10874" i="1"/>
  <c r="BY10736" i="1"/>
  <c r="BY10867" i="1"/>
  <c r="BY10922" i="1"/>
  <c r="BY10509" i="1"/>
  <c r="BY10859" i="1"/>
  <c r="BY10813" i="1"/>
  <c r="BY10630" i="1"/>
  <c r="BY10907" i="1"/>
  <c r="BY10825" i="1"/>
  <c r="BY10514" i="1"/>
  <c r="BY10999" i="1"/>
  <c r="BY10780" i="1"/>
  <c r="BY10669" i="1"/>
  <c r="BY10963" i="1"/>
  <c r="BY10759" i="1"/>
  <c r="BY10941" i="1"/>
  <c r="BY10945" i="1"/>
  <c r="BY10538" i="1"/>
  <c r="BY10566" i="1"/>
  <c r="BY10942" i="1"/>
  <c r="BY10901" i="1"/>
  <c r="BY10957" i="1"/>
  <c r="BY10565" i="1"/>
  <c r="BY10975" i="1"/>
  <c r="BY11000" i="1"/>
  <c r="BY10587" i="1"/>
  <c r="BY10764" i="1"/>
  <c r="BY10600" i="1"/>
  <c r="BY10629" i="1"/>
  <c r="BY10654" i="1"/>
  <c r="BY10933" i="1"/>
  <c r="BY10881" i="1"/>
  <c r="BY10914" i="1"/>
  <c r="BY10716" i="1"/>
  <c r="BY10870" i="1"/>
  <c r="BY10992" i="1"/>
  <c r="BY10511" i="1"/>
  <c r="BY10795" i="1"/>
  <c r="BY10961" i="1"/>
  <c r="BY10715" i="1"/>
  <c r="BY10719" i="1"/>
  <c r="BY10923" i="1"/>
  <c r="BY10711" i="1"/>
  <c r="BY10808" i="1"/>
  <c r="BY10902" i="1"/>
  <c r="BY10555" i="1"/>
  <c r="BY10840" i="1"/>
  <c r="BY10996" i="1"/>
  <c r="BY10659" i="1"/>
  <c r="BY10655" i="1"/>
  <c r="BY10577" i="1"/>
  <c r="BY10516" i="1"/>
  <c r="BY10896" i="1"/>
  <c r="BY10915" i="1"/>
  <c r="BY10906" i="1"/>
  <c r="BY10871" i="1"/>
  <c r="BY10727" i="1"/>
  <c r="BY10583" i="1"/>
  <c r="BY10545" i="1"/>
  <c r="BY10950" i="1"/>
  <c r="BY10635" i="1"/>
  <c r="BY10645" i="1"/>
  <c r="BY10872" i="1"/>
  <c r="BY10529" i="1"/>
  <c r="BY10551" i="1"/>
  <c r="BY10889" i="1"/>
  <c r="BY10797" i="1"/>
  <c r="BY10854" i="1"/>
  <c r="BY10811" i="1"/>
  <c r="BY10864" i="1"/>
  <c r="BY10675" i="1"/>
  <c r="BY10642" i="1"/>
  <c r="BY10984" i="1"/>
  <c r="BY10533" i="1"/>
  <c r="BY10903" i="1"/>
  <c r="BY10620" i="1"/>
  <c r="BY10524" i="1"/>
  <c r="BY10935" i="1"/>
  <c r="BY10742" i="1"/>
  <c r="BY10590" i="1"/>
  <c r="BY10991" i="1"/>
  <c r="BY10576" i="1"/>
  <c r="BY10593" i="1"/>
  <c r="BY10886" i="1"/>
  <c r="BY10673" i="1"/>
  <c r="BY10501" i="1"/>
  <c r="BY10908" i="1"/>
  <c r="BY10644" i="1"/>
  <c r="BY10560" i="1"/>
  <c r="BY10653" i="1"/>
  <c r="BY10539" i="1"/>
  <c r="BY10664" i="1"/>
  <c r="BY10844" i="1"/>
  <c r="BY10818" i="1"/>
  <c r="BY10757" i="1"/>
  <c r="BY10683" i="1"/>
  <c r="BY10701" i="1"/>
  <c r="BY10515" i="1"/>
  <c r="BY10707" i="1"/>
  <c r="BY10989" i="1"/>
  <c r="BY10665" i="1"/>
  <c r="BY10697" i="1"/>
  <c r="BY10680" i="1"/>
  <c r="BY10526" i="1"/>
  <c r="BY10767" i="1"/>
  <c r="BY10584" i="1"/>
  <c r="BY10594" i="1"/>
  <c r="BY10640" i="1"/>
  <c r="BY10959" i="1"/>
  <c r="BY10765" i="1"/>
  <c r="BY10579" i="1"/>
  <c r="BY10309" i="1"/>
  <c r="BY10689" i="1"/>
  <c r="BY10595" i="1"/>
  <c r="BY10982" i="1"/>
  <c r="BY10679" i="1"/>
  <c r="BY10582" i="1"/>
  <c r="BY10684" i="1"/>
  <c r="BY10888" i="1"/>
  <c r="BY10900" i="1"/>
  <c r="BY10848" i="1"/>
  <c r="BY10546" i="1"/>
  <c r="BY10895" i="1"/>
  <c r="BY10909" i="1"/>
  <c r="BY10578" i="1"/>
  <c r="BY10878" i="1"/>
  <c r="BY10819" i="1"/>
  <c r="BY10921" i="1"/>
  <c r="BY10847" i="1"/>
  <c r="BY10812" i="1"/>
  <c r="BY10536" i="1"/>
  <c r="BY10636" i="1"/>
  <c r="BY10835" i="1"/>
  <c r="BY10805" i="1"/>
  <c r="BY10730" i="1"/>
  <c r="BY10721" i="1"/>
  <c r="BY10714" i="1"/>
  <c r="BY10863" i="1"/>
  <c r="BY10904" i="1"/>
  <c r="BY10725" i="1"/>
  <c r="BY10754" i="1"/>
  <c r="BY10784" i="1"/>
  <c r="BY10857" i="1"/>
  <c r="BY10852" i="1"/>
  <c r="BY10846" i="1"/>
  <c r="BY10502" i="1"/>
  <c r="BY10918" i="1"/>
  <c r="BY10826" i="1"/>
  <c r="BY10599" i="1"/>
  <c r="BY10806" i="1"/>
  <c r="BY10962" i="1"/>
  <c r="BY10693" i="1"/>
  <c r="BY10821" i="1"/>
  <c r="BY10938" i="1"/>
  <c r="BY10748" i="1"/>
  <c r="BY10523" i="1"/>
  <c r="BY10692" i="1"/>
  <c r="BY10972" i="1"/>
  <c r="BY10735" i="1"/>
  <c r="BY10700" i="1"/>
  <c r="BY10775" i="1"/>
  <c r="BY10898" i="1"/>
  <c r="BY10518" i="1"/>
  <c r="BY10919" i="1"/>
  <c r="BY10734" i="1"/>
  <c r="BY10928" i="1"/>
  <c r="BY10877" i="1"/>
  <c r="BY10978" i="1"/>
  <c r="BY10787" i="1"/>
  <c r="BY10894" i="1"/>
  <c r="BY10885" i="1"/>
  <c r="BY10924" i="1"/>
  <c r="BY10822" i="1"/>
  <c r="BY10752" i="1"/>
  <c r="BY10971" i="1"/>
  <c r="BY10944" i="1"/>
  <c r="BY10678" i="1"/>
  <c r="BY10513" i="1"/>
  <c r="BY10845" i="1"/>
  <c r="BY10943" i="1"/>
  <c r="BY10762" i="1"/>
  <c r="BY10964" i="1"/>
  <c r="BY10564" i="1"/>
  <c r="BY10879" i="1"/>
  <c r="BY10913" i="1"/>
  <c r="BY10940" i="1"/>
  <c r="BY10781" i="1"/>
  <c r="BY10960" i="1"/>
  <c r="BY10783" i="1"/>
  <c r="BY10505" i="1"/>
  <c r="BY10817" i="1"/>
  <c r="BY10773" i="1"/>
  <c r="BY10986" i="1"/>
  <c r="BY10596" i="1"/>
  <c r="BY10829" i="1"/>
  <c r="BY10667" i="1"/>
  <c r="BY10868" i="1"/>
  <c r="BY10831" i="1"/>
  <c r="BY10820" i="1"/>
  <c r="BY10815" i="1"/>
  <c r="BY10849" i="1"/>
  <c r="BY10641" i="1"/>
  <c r="BY10720" i="1"/>
  <c r="BY10506" i="1"/>
  <c r="BY10696" i="1"/>
  <c r="BY10729" i="1"/>
  <c r="BY10623" i="1"/>
  <c r="BY10604" i="1"/>
  <c r="BY10865" i="1"/>
  <c r="BY10709" i="1"/>
  <c r="BY10911" i="1"/>
  <c r="BY10531" i="1"/>
  <c r="BY10965" i="1"/>
  <c r="BY10751" i="1"/>
  <c r="BY10737" i="1"/>
  <c r="BY10517" i="1"/>
  <c r="BY10768" i="1"/>
  <c r="BY10571" i="1"/>
  <c r="BY10548" i="1"/>
  <c r="BY10832" i="1"/>
  <c r="BY10741" i="1"/>
  <c r="BY10969" i="1"/>
  <c r="BY10602" i="1"/>
  <c r="BY10615" i="1"/>
  <c r="BY10670" i="1"/>
  <c r="BY10925" i="1"/>
  <c r="BY10766" i="1"/>
  <c r="BY10609" i="1"/>
  <c r="BY10710" i="1"/>
  <c r="BY10512" i="1"/>
  <c r="BY10525" i="1"/>
  <c r="BY10589" i="1"/>
  <c r="BY10572" i="1"/>
  <c r="BY10776" i="1"/>
  <c r="BY10782" i="1"/>
  <c r="BY10585" i="1"/>
  <c r="BY10535" i="1"/>
  <c r="BY10532" i="1"/>
  <c r="BY10823" i="1"/>
  <c r="BY10601" i="1"/>
  <c r="BY10777" i="1"/>
  <c r="BY10627" i="1"/>
  <c r="BY10568" i="1"/>
  <c r="BY10746" i="1"/>
  <c r="BY10988" i="1"/>
  <c r="BY10920" i="1"/>
  <c r="BY10987" i="1"/>
  <c r="BY10597" i="1"/>
  <c r="BY10646" i="1"/>
  <c r="BY10686" i="1"/>
  <c r="BY10755" i="1"/>
  <c r="BY10905" i="1"/>
  <c r="BY10663" i="1"/>
  <c r="BY10798" i="1"/>
  <c r="BY10628" i="1"/>
  <c r="BY10995" i="1"/>
  <c r="BY10510" i="1"/>
  <c r="BY10803" i="1"/>
  <c r="BY10893" i="1"/>
  <c r="BY10547" i="1"/>
  <c r="BY10662" i="1"/>
  <c r="BY10556" i="1"/>
  <c r="BY10522" i="1"/>
  <c r="BY10861" i="1"/>
  <c r="BY10946" i="1"/>
  <c r="BY10652" i="1"/>
  <c r="BY10688" i="1"/>
  <c r="BY10598" i="1"/>
  <c r="BY10534" i="1"/>
  <c r="BY10994" i="1"/>
  <c r="BY10562" i="1"/>
  <c r="BY10979" i="1"/>
  <c r="BY10985" i="1"/>
  <c r="BY10788" i="1"/>
  <c r="BY10717" i="1"/>
  <c r="BY10610" i="1"/>
  <c r="BY10785" i="1"/>
  <c r="BY10712" i="1"/>
  <c r="BY10558" i="1"/>
  <c r="BY10708" i="1"/>
  <c r="BY10508" i="1"/>
  <c r="BY10570" i="1"/>
  <c r="BY10951" i="1"/>
  <c r="BY10648" i="1"/>
  <c r="BY10503" i="1"/>
  <c r="BY10504" i="1"/>
  <c r="BY10698" i="1"/>
  <c r="BY10588" i="1"/>
  <c r="BY10559" i="1"/>
  <c r="BY10993" i="1"/>
  <c r="BY10958" i="1"/>
  <c r="BY10954" i="1"/>
  <c r="BY10838" i="1"/>
  <c r="BY10619" i="1"/>
  <c r="BY10647" i="1"/>
  <c r="BY10660" i="1"/>
  <c r="BY10839" i="1"/>
  <c r="BY10749" i="1"/>
  <c r="BY10638" i="1"/>
  <c r="BY10771" i="1"/>
  <c r="BY10892" i="1"/>
  <c r="BY10530" i="1"/>
  <c r="BY10574" i="1"/>
  <c r="BY10622" i="1"/>
  <c r="BY10862" i="1"/>
  <c r="BY10726" i="1"/>
  <c r="BY10631" i="1"/>
  <c r="BY10612" i="1"/>
  <c r="BY10828" i="1"/>
  <c r="BY10537" i="1"/>
  <c r="BY10830" i="1"/>
  <c r="BY10917" i="1"/>
  <c r="BY10930" i="1"/>
  <c r="BY10956" i="1"/>
  <c r="BY10866" i="1"/>
  <c r="BY10974" i="1"/>
  <c r="BY10567" i="1"/>
  <c r="BY10544" i="1"/>
  <c r="BY10789" i="1"/>
  <c r="BY10702" i="1"/>
  <c r="BY10931" i="1"/>
  <c r="BY10668" i="1"/>
  <c r="BY10618" i="1"/>
  <c r="BY10998" i="1"/>
  <c r="BY10542" i="1"/>
  <c r="BY10890" i="1"/>
  <c r="BY10731" i="1"/>
  <c r="BY10827" i="1"/>
  <c r="BY10704" i="1"/>
  <c r="BY10694" i="1"/>
  <c r="BY10774" i="1"/>
  <c r="BY10824" i="1"/>
  <c r="BY10833" i="1"/>
  <c r="BY10970" i="1"/>
  <c r="BY10891" i="1"/>
  <c r="BY10550" i="1"/>
  <c r="BY10770" i="1"/>
  <c r="BY10983" i="1"/>
  <c r="BY10966" i="1"/>
  <c r="BY10605" i="1"/>
  <c r="BY10884" i="1"/>
  <c r="BY10753" i="1"/>
  <c r="BY10656" i="1"/>
  <c r="BY10883" i="1"/>
  <c r="BY10980" i="1"/>
  <c r="BY10557" i="1"/>
  <c r="BY10869" i="1"/>
  <c r="BY10674" i="1"/>
  <c r="BY10802" i="1"/>
  <c r="BY10855" i="1"/>
  <c r="BY10614" i="1"/>
  <c r="BY10649" i="1"/>
  <c r="BY10939" i="1"/>
  <c r="BY10651" i="1"/>
  <c r="BY10685" i="1"/>
  <c r="BY10554" i="1"/>
  <c r="BY10569" i="1"/>
  <c r="BY10681" i="1"/>
  <c r="BY10540" i="1"/>
  <c r="BY10611" i="1"/>
  <c r="BY10520" i="1"/>
  <c r="BY10929" i="1"/>
  <c r="BY10705" i="1"/>
  <c r="BY10658" i="1"/>
  <c r="BY10677" i="1"/>
  <c r="BY10814" i="1"/>
  <c r="BY10661" i="1"/>
  <c r="BY10882" i="1"/>
  <c r="BY10603" i="1"/>
  <c r="BY10666" i="1"/>
  <c r="BY10723" i="1"/>
  <c r="BY10552" i="1"/>
  <c r="BY10772" i="1"/>
  <c r="BY10769" i="1"/>
  <c r="BY10897" i="1"/>
  <c r="BY10581" i="1"/>
  <c r="BY10549" i="1"/>
  <c r="BY10563" i="1"/>
  <c r="BY10519" i="1"/>
  <c r="BY10728" i="1"/>
  <c r="BY10837" i="1"/>
  <c r="BY10637" i="1"/>
  <c r="BY10633" i="1"/>
  <c r="BY10682" i="1"/>
  <c r="BY10592" i="1"/>
  <c r="BY10745" i="1"/>
  <c r="BY10899" i="1"/>
  <c r="BY10856" i="1"/>
  <c r="BY10850" i="1"/>
  <c r="BY10676" i="1"/>
  <c r="BY10713" i="1"/>
  <c r="BY10747" i="1"/>
  <c r="BY10792" i="1"/>
  <c r="BY10927" i="1"/>
  <c r="BY10586" i="1"/>
  <c r="BY10718" i="1"/>
  <c r="BY10800" i="1"/>
  <c r="BY10616" i="1"/>
  <c r="BY10955" i="1"/>
  <c r="BY10743" i="1"/>
  <c r="BY10740" i="1"/>
  <c r="BY10639" i="1"/>
  <c r="BY10606" i="1"/>
  <c r="BY10613" i="1"/>
  <c r="BY10738" i="1"/>
  <c r="BY10625" i="1"/>
  <c r="BY10580" i="1"/>
  <c r="BY10626" i="1"/>
  <c r="BY10947" i="1"/>
  <c r="BY10575" i="1"/>
  <c r="BY10507" i="1"/>
  <c r="BY10724" i="1"/>
  <c r="BY10744" i="1"/>
  <c r="BY10573" i="1"/>
  <c r="BY10912" i="1"/>
  <c r="BY10541" i="1"/>
  <c r="BY10690" i="1"/>
  <c r="BY10543" i="1"/>
  <c r="BY10528" i="1"/>
  <c r="BY10887" i="1"/>
  <c r="BY10973" i="1"/>
  <c r="BY10853" i="1"/>
  <c r="BY10997" i="1"/>
  <c r="BY10671" i="1"/>
  <c r="BY10632" i="1"/>
  <c r="BY10591" i="1"/>
  <c r="BY10981" i="1"/>
  <c r="BY10732" i="1"/>
  <c r="BY10624" i="1"/>
  <c r="BY10967" i="1"/>
  <c r="BY10816" i="1"/>
  <c r="BY10934" i="1"/>
  <c r="BY10842" i="1"/>
  <c r="BY10733" i="1"/>
  <c r="BY10672" i="1"/>
  <c r="BY10760" i="1"/>
  <c r="BY10809" i="1"/>
  <c r="BY10778" i="1"/>
  <c r="BY10695" i="1"/>
  <c r="BY10687" i="1"/>
  <c r="BY10763" i="1"/>
  <c r="BY10553" i="1"/>
  <c r="BY10841" i="1"/>
  <c r="BY10691" i="1"/>
  <c r="BY10916" i="1"/>
  <c r="BY10703" i="1"/>
  <c r="BY10793" i="1"/>
  <c r="BY10834" i="1"/>
  <c r="BY10851" i="1"/>
  <c r="BY10876" i="1"/>
  <c r="BY10880" i="1"/>
  <c r="BY10875" i="1"/>
  <c r="BY10607" i="1"/>
  <c r="BY10804" i="1"/>
  <c r="BY10810" i="1"/>
  <c r="BY10634" i="1"/>
  <c r="BY10650" i="1"/>
  <c r="BY10936" i="1"/>
  <c r="BY10722" i="1"/>
  <c r="BY10801" i="1"/>
  <c r="BY10948" i="1"/>
  <c r="BY10843" i="1"/>
  <c r="BY10779" i="1"/>
  <c r="BY10791" i="1"/>
  <c r="BY10699" i="1"/>
  <c r="BY10643" i="1"/>
  <c r="BY10873" i="1"/>
  <c r="BY10756" i="1"/>
  <c r="BY10860" i="1"/>
  <c r="BY10910" i="1"/>
  <c r="BY10608" i="1"/>
  <c r="BY10799" i="1"/>
  <c r="BY10858" i="1"/>
  <c r="BY10796" i="1"/>
  <c r="BY10926" i="1"/>
  <c r="BY10952" i="1"/>
  <c r="BY10807" i="1"/>
  <c r="BY10794" i="1"/>
  <c r="BY10937" i="1"/>
  <c r="BY10790" i="1"/>
  <c r="BY10836" i="1"/>
  <c r="BY10527" i="1"/>
  <c r="BY10521" i="1"/>
  <c r="BY10949" i="1"/>
  <c r="BY10990" i="1"/>
  <c r="BY10968" i="1"/>
  <c r="BY10761" i="1"/>
  <c r="BY10561" i="1"/>
  <c r="BY10953" i="1"/>
  <c r="BY10750" i="1"/>
  <c r="BY10976" i="1"/>
  <c r="BY10460" i="1"/>
  <c r="BY10088" i="1"/>
  <c r="BY10184" i="1"/>
  <c r="BY10474" i="1"/>
  <c r="BY10233" i="1"/>
  <c r="BY10313" i="1"/>
  <c r="BY10072" i="1"/>
  <c r="BY10180" i="1"/>
  <c r="BY10455" i="1"/>
  <c r="BY10103" i="1"/>
  <c r="BY10479" i="1"/>
  <c r="BY10080" i="1"/>
  <c r="BY10176" i="1"/>
  <c r="BY10408" i="1"/>
  <c r="BY10159" i="1"/>
  <c r="BY10387" i="1"/>
  <c r="BY10118" i="1"/>
  <c r="BY10256" i="1"/>
  <c r="BY10361" i="1"/>
  <c r="BY10239" i="1"/>
  <c r="BY10370" i="1"/>
  <c r="BY10084" i="1"/>
  <c r="BY10198" i="1"/>
  <c r="BY10451" i="1"/>
  <c r="BY10163" i="1"/>
  <c r="BY10496" i="1"/>
  <c r="BY10092" i="1"/>
  <c r="BY10188" i="1"/>
  <c r="BY10357" i="1"/>
  <c r="BY10225" i="1"/>
  <c r="BY10382" i="1"/>
  <c r="BY10130" i="1"/>
  <c r="BY10286" i="1"/>
  <c r="BY10391" i="1"/>
  <c r="BY10257" i="1"/>
  <c r="BY10349" i="1"/>
  <c r="BY10126" i="1"/>
  <c r="BY10252" i="1"/>
  <c r="BY10441" i="1"/>
  <c r="BY10229" i="1"/>
  <c r="BY10340" i="1"/>
  <c r="BY10122" i="1"/>
  <c r="BY10248" i="1"/>
  <c r="BY10412" i="1"/>
  <c r="BY10243" i="1"/>
  <c r="BY10483" i="1"/>
  <c r="BY10142" i="1"/>
  <c r="BY10298" i="1"/>
  <c r="BY10095" i="1"/>
  <c r="BY10269" i="1"/>
  <c r="BY10365" i="1"/>
  <c r="BY10138" i="1"/>
  <c r="BY10282" i="1"/>
  <c r="BY10344" i="1"/>
  <c r="BY10265" i="1"/>
  <c r="BY10470" i="1"/>
  <c r="BY10134" i="1"/>
  <c r="BY10290" i="1"/>
  <c r="BY10491" i="1"/>
  <c r="BY10261" i="1"/>
  <c r="BY10374" i="1"/>
  <c r="BY10154" i="1"/>
  <c r="BY10332" i="1"/>
  <c r="BY10107" i="1"/>
  <c r="BY10305" i="1"/>
  <c r="BY10400" i="1"/>
  <c r="BY10150" i="1"/>
  <c r="BY10294" i="1"/>
  <c r="BY10437" i="1"/>
  <c r="BY10301" i="1"/>
  <c r="BY10500" i="1"/>
  <c r="BY10146" i="1"/>
  <c r="BY10327" i="1"/>
  <c r="BY10404" i="1"/>
  <c r="BY10273" i="1"/>
  <c r="BY10076" i="1"/>
  <c r="BY10172" i="1"/>
  <c r="BY10487" i="1"/>
  <c r="BY10221" i="1"/>
  <c r="BY10323" i="1"/>
  <c r="BY10466" i="1"/>
  <c r="BY10168" i="1"/>
  <c r="BY10318" i="1"/>
  <c r="BY10353" i="1"/>
  <c r="BY10278" i="1"/>
  <c r="BY10068" i="1"/>
  <c r="BY10158" i="1"/>
  <c r="BY10336" i="1"/>
  <c r="BY10099" i="1"/>
  <c r="BT10210" i="1"/>
  <c r="BV10210" i="1"/>
  <c r="BV10399" i="1"/>
  <c r="BT10399" i="1"/>
  <c r="BV10459" i="1"/>
  <c r="BT10459" i="1"/>
  <c r="BV10208" i="1"/>
  <c r="BT10208" i="1"/>
  <c r="BT10238" i="1"/>
  <c r="BV10238" i="1"/>
  <c r="BT10218" i="1"/>
  <c r="BV10218" i="1"/>
  <c r="BV10448" i="1"/>
  <c r="BT10448" i="1"/>
  <c r="BV10209" i="1"/>
  <c r="BT10209" i="1"/>
  <c r="BT10194" i="1"/>
  <c r="BV10194" i="1"/>
  <c r="BV10378" i="1"/>
  <c r="BT10378" i="1"/>
  <c r="BV10398" i="1"/>
  <c r="BT10398" i="1"/>
  <c r="BV10204" i="1"/>
  <c r="BT10204" i="1"/>
  <c r="BV10396" i="1"/>
  <c r="BT10396" i="1"/>
  <c r="BV10424" i="1"/>
  <c r="BT10424" i="1"/>
  <c r="BT10205" i="1"/>
  <c r="BV10205" i="1"/>
  <c r="BV10331" i="1"/>
  <c r="BT10331" i="1"/>
  <c r="BV10206" i="1"/>
  <c r="BT10206" i="1"/>
  <c r="BV10418" i="1"/>
  <c r="BT10418" i="1"/>
  <c r="BV10195" i="1"/>
  <c r="BT10195" i="1"/>
  <c r="BV10219" i="1"/>
  <c r="BT10219" i="1"/>
  <c r="BV10420" i="1"/>
  <c r="BT10420" i="1"/>
  <c r="BT10421" i="1"/>
  <c r="BV10421" i="1"/>
  <c r="BT10196" i="1"/>
  <c r="BV10196" i="1"/>
  <c r="BV10214" i="1"/>
  <c r="BT10214" i="1"/>
  <c r="BV10216" i="1"/>
  <c r="BT10216" i="1"/>
  <c r="BV10429" i="1"/>
  <c r="BT10429" i="1"/>
  <c r="BT10197" i="1"/>
  <c r="BV10197" i="1"/>
  <c r="BT10425" i="1"/>
  <c r="BV10425" i="1"/>
  <c r="BV10435" i="1"/>
  <c r="BT10435" i="1"/>
  <c r="BV10381" i="1"/>
  <c r="BT10381" i="1"/>
  <c r="BT10445" i="1"/>
  <c r="BV10445" i="1"/>
  <c r="BV10428" i="1"/>
  <c r="BT10428" i="1"/>
  <c r="BV10447" i="1"/>
  <c r="BT10447" i="1"/>
  <c r="BT10449" i="1"/>
  <c r="BV10449" i="1"/>
  <c r="BV10217" i="1"/>
  <c r="BT10217" i="1"/>
  <c r="BV10380" i="1"/>
  <c r="BT10380" i="1"/>
  <c r="BV10419" i="1"/>
  <c r="BT10419" i="1"/>
  <c r="BV10395" i="1"/>
  <c r="BT10395" i="1"/>
  <c r="BV10207" i="1"/>
  <c r="BT10207" i="1"/>
  <c r="BV10237" i="1"/>
  <c r="BT10237" i="1"/>
  <c r="BV10423" i="1"/>
  <c r="BT10423" i="1"/>
  <c r="BV10417" i="1"/>
  <c r="BT10417" i="1"/>
  <c r="BT10202" i="1"/>
  <c r="BV10202" i="1"/>
  <c r="BV10220" i="1"/>
  <c r="BT10220" i="1"/>
  <c r="BV10422" i="1"/>
  <c r="BT10422" i="1"/>
  <c r="BV10427" i="1"/>
  <c r="BT10427" i="1"/>
  <c r="BV10203" i="1"/>
  <c r="BT10203" i="1"/>
  <c r="BV10379" i="1"/>
  <c r="BT10379" i="1"/>
  <c r="BV10432" i="1"/>
  <c r="BT10432" i="1"/>
  <c r="BV10426" i="1"/>
  <c r="BT10426" i="1"/>
  <c r="BV10450" i="1"/>
  <c r="BT10450" i="1"/>
  <c r="BV10446" i="1"/>
  <c r="BT10446" i="1"/>
  <c r="BV10416" i="1"/>
  <c r="BT10416" i="1"/>
  <c r="BV10434" i="1"/>
  <c r="BT10434" i="1"/>
  <c r="BV10247" i="1"/>
  <c r="BT10247" i="1"/>
  <c r="BT10397" i="1"/>
  <c r="BV10397" i="1"/>
  <c r="BT10433" i="1"/>
  <c r="BV10433" i="1"/>
  <c r="BT10051" i="1"/>
  <c r="BV10051" i="1"/>
  <c r="BT10213" i="1"/>
  <c r="BV10213" i="1"/>
  <c r="BT10067" i="1"/>
  <c r="BV10067" i="1"/>
  <c r="BY16007" i="1"/>
  <c r="BY16009" i="1"/>
  <c r="BY16010" i="1"/>
  <c r="BY16013" i="1"/>
  <c r="BY16008" i="1"/>
  <c r="BY16011" i="1"/>
  <c r="BY16012" i="1"/>
  <c r="BY10038" i="1"/>
  <c r="BY10023" i="1"/>
  <c r="BY10067" i="1"/>
  <c r="BY10021" i="1"/>
  <c r="CA389" i="1"/>
  <c r="CA317" i="1"/>
  <c r="CA327" i="1"/>
  <c r="CA476" i="1"/>
  <c r="CA360" i="1"/>
  <c r="CA505" i="1"/>
  <c r="CA420" i="1"/>
  <c r="CA602" i="1"/>
  <c r="CA289" i="1"/>
  <c r="CA499" i="1"/>
  <c r="CA551" i="1"/>
  <c r="CA427" i="1"/>
  <c r="CA309" i="1"/>
  <c r="CA412" i="1"/>
  <c r="CA407" i="1"/>
  <c r="BT10011" i="1"/>
  <c r="BV10011" i="1"/>
  <c r="BY10029" i="1"/>
  <c r="BY10047" i="1"/>
  <c r="BY10065" i="1"/>
  <c r="CA399" i="1"/>
  <c r="CA493" i="1"/>
  <c r="CA434" i="1"/>
  <c r="CA28" i="1"/>
  <c r="CA122" i="1"/>
  <c r="CA267" i="1"/>
  <c r="CA117" i="1"/>
  <c r="CA60" i="1"/>
  <c r="CA126" i="1"/>
  <c r="CA375" i="1"/>
  <c r="CA246" i="1"/>
  <c r="CA574" i="1"/>
  <c r="CA403" i="1"/>
  <c r="CA48" i="1"/>
  <c r="CA258" i="1"/>
  <c r="CA519" i="1"/>
  <c r="CA256" i="1"/>
  <c r="CA404" i="1"/>
  <c r="CA106" i="1"/>
  <c r="CA380" i="1"/>
  <c r="BY10024" i="1"/>
  <c r="BY10042" i="1"/>
  <c r="BY10060" i="1"/>
  <c r="CA27" i="1"/>
  <c r="CA559" i="1"/>
  <c r="CA312" i="1"/>
  <c r="CA394" i="1"/>
  <c r="CA305" i="1"/>
  <c r="CA465" i="1"/>
  <c r="CA589" i="1"/>
  <c r="CA481" i="1"/>
  <c r="CA455" i="1"/>
  <c r="CA401" i="1"/>
  <c r="BT10019" i="1"/>
  <c r="BV10019" i="1"/>
  <c r="BY10037" i="1"/>
  <c r="BY10055" i="1"/>
  <c r="CA384" i="1"/>
  <c r="CA436" i="1"/>
  <c r="CA345" i="1"/>
  <c r="CA296" i="1"/>
  <c r="CA99" i="1"/>
  <c r="CA400" i="1"/>
  <c r="CA211" i="1"/>
  <c r="CA298" i="1"/>
  <c r="CA316" i="1"/>
  <c r="CA385" i="1"/>
  <c r="CA518" i="1"/>
  <c r="CA281" i="1"/>
  <c r="CA172" i="1"/>
  <c r="BT10020" i="1"/>
  <c r="BV10020" i="1"/>
  <c r="BY10056" i="1"/>
  <c r="CA492" i="1"/>
  <c r="CA244" i="1"/>
  <c r="CA255" i="1"/>
  <c r="CA250" i="1"/>
  <c r="CA254" i="1"/>
  <c r="CA259" i="1"/>
  <c r="CA56" i="1"/>
  <c r="CA506" i="1"/>
  <c r="CA130" i="1"/>
  <c r="CA129" i="1"/>
  <c r="CA182" i="1"/>
  <c r="CA70" i="1"/>
  <c r="CA174" i="1"/>
  <c r="CA92" i="1"/>
  <c r="CA168" i="1"/>
  <c r="BT10027" i="1"/>
  <c r="BV10027" i="1"/>
  <c r="BT10045" i="1"/>
  <c r="BV10045" i="1"/>
  <c r="BY10063" i="1"/>
  <c r="CA489" i="1"/>
  <c r="CA291" i="1"/>
  <c r="CA468" i="1"/>
  <c r="CA540" i="1"/>
  <c r="CA497" i="1"/>
  <c r="CA262" i="1"/>
  <c r="CA426" i="1"/>
  <c r="CA590" i="1"/>
  <c r="CA286" i="1"/>
  <c r="CA121" i="1"/>
  <c r="CA390" i="1"/>
  <c r="CA558" i="1"/>
  <c r="CA504" i="1"/>
  <c r="CA456" i="1"/>
  <c r="CA248" i="1"/>
  <c r="BY10028" i="1"/>
  <c r="BT10052" i="1"/>
  <c r="BV10052" i="1"/>
  <c r="CA342" i="1"/>
  <c r="CA150" i="1"/>
  <c r="BY10008" i="1"/>
  <c r="CA361" i="1"/>
  <c r="CA78" i="1"/>
  <c r="CA356" i="1"/>
  <c r="CA496" i="1"/>
  <c r="CA406" i="1"/>
  <c r="CA320" i="1"/>
  <c r="CA553" i="1"/>
  <c r="CA237" i="1"/>
  <c r="CA449" i="1"/>
  <c r="CA35" i="1"/>
  <c r="CA441" i="1"/>
  <c r="CA22" i="1"/>
  <c r="CA73" i="1"/>
  <c r="BY10011" i="1"/>
  <c r="BT10035" i="1"/>
  <c r="BV10035" i="1"/>
  <c r="BT10053" i="1"/>
  <c r="BV10053" i="1"/>
  <c r="CA279" i="1"/>
  <c r="CA447" i="1"/>
  <c r="CA549" i="1"/>
  <c r="CA517" i="1"/>
  <c r="CA508" i="1"/>
  <c r="CA187" i="1"/>
  <c r="CA388" i="1"/>
  <c r="CA567" i="1"/>
  <c r="CA561" i="1"/>
  <c r="CA331" i="1"/>
  <c r="CA577" i="1"/>
  <c r="CA597" i="1"/>
  <c r="CA466" i="1"/>
  <c r="BT10012" i="1"/>
  <c r="BV10012" i="1"/>
  <c r="BT10030" i="1"/>
  <c r="BV10030" i="1"/>
  <c r="BT10048" i="1"/>
  <c r="BV10048" i="1"/>
  <c r="BY10066" i="1"/>
  <c r="CA201" i="1"/>
  <c r="CA531" i="1"/>
  <c r="CA373" i="1"/>
  <c r="CA472" i="1"/>
  <c r="CA245" i="1"/>
  <c r="CA159" i="1"/>
  <c r="CA111" i="1"/>
  <c r="CA141" i="1"/>
  <c r="CA571" i="1"/>
  <c r="CA88" i="1"/>
  <c r="CA452" i="1"/>
  <c r="CA63" i="1"/>
  <c r="CA509" i="1"/>
  <c r="CA103" i="1"/>
  <c r="CA501" i="1"/>
  <c r="CA62" i="1"/>
  <c r="CA318" i="1"/>
  <c r="CA79" i="1"/>
  <c r="CA570" i="1"/>
  <c r="CA377" i="1"/>
  <c r="CA368" i="1"/>
  <c r="CA20" i="1"/>
  <c r="BY10019" i="1"/>
  <c r="BT10043" i="1"/>
  <c r="BV10043" i="1"/>
  <c r="BT10061" i="1"/>
  <c r="BV10061" i="1"/>
  <c r="CA53" i="1"/>
  <c r="CA242" i="1"/>
  <c r="CA478" i="1"/>
  <c r="CA524" i="1"/>
  <c r="CA194" i="1"/>
  <c r="CA416" i="1"/>
  <c r="CA261" i="1"/>
  <c r="CA118" i="1"/>
  <c r="CA11" i="1"/>
  <c r="CA128" i="1"/>
  <c r="CA230" i="1"/>
  <c r="CA195" i="1"/>
  <c r="CA161" i="1"/>
  <c r="CA193" i="1"/>
  <c r="CA96" i="1"/>
  <c r="CA71" i="1"/>
  <c r="CA83" i="1"/>
  <c r="CA156" i="1"/>
  <c r="CA213" i="1"/>
  <c r="BY10020" i="1"/>
  <c r="BT10044" i="1"/>
  <c r="BV10044" i="1"/>
  <c r="BV10062" i="1"/>
  <c r="BT10062" i="1"/>
  <c r="CA332" i="1"/>
  <c r="CA340" i="1"/>
  <c r="CA302" i="1"/>
  <c r="CA75" i="1"/>
  <c r="CA437" i="1"/>
  <c r="CA547" i="1"/>
  <c r="CA588" i="1"/>
  <c r="CA562" i="1"/>
  <c r="CA292" i="1"/>
  <c r="CA485" i="1"/>
  <c r="CA433" i="1"/>
  <c r="CA109" i="1"/>
  <c r="CA576" i="1"/>
  <c r="CA157" i="1"/>
  <c r="CA487" i="1"/>
  <c r="CA408" i="1"/>
  <c r="CA252" i="1"/>
  <c r="CA596" i="1"/>
  <c r="BY10027" i="1"/>
  <c r="BY10045" i="1"/>
  <c r="CA573" i="1"/>
  <c r="CA82" i="1"/>
  <c r="CA46" i="1"/>
  <c r="CA362" i="1"/>
  <c r="CA199" i="1"/>
  <c r="CA220" i="1"/>
  <c r="CA142" i="1"/>
  <c r="CA348" i="1"/>
  <c r="CA140" i="1"/>
  <c r="CA432" i="1"/>
  <c r="CA189" i="1"/>
  <c r="CA269" i="1"/>
  <c r="CA249" i="1"/>
  <c r="CA526" i="1"/>
  <c r="CA474" i="1"/>
  <c r="CA133" i="1"/>
  <c r="CA50" i="1"/>
  <c r="CA178" i="1"/>
  <c r="BT10034" i="1"/>
  <c r="BV10034" i="1"/>
  <c r="BY10052" i="1"/>
  <c r="CA169" i="1"/>
  <c r="CA545" i="1"/>
  <c r="CA448" i="1"/>
  <c r="CA132" i="1"/>
  <c r="CA58" i="1"/>
  <c r="CA209" i="1"/>
  <c r="CA251" i="1"/>
  <c r="CA18" i="1"/>
  <c r="CA521" i="1"/>
  <c r="CA144" i="1"/>
  <c r="CA409" i="1"/>
  <c r="BT10017" i="1"/>
  <c r="BV10017" i="1"/>
  <c r="BY10035" i="1"/>
  <c r="BY10053" i="1"/>
  <c r="CA206" i="1"/>
  <c r="CA61" i="1"/>
  <c r="CA167" i="1"/>
  <c r="CA188" i="1"/>
  <c r="CA145" i="1"/>
  <c r="CA57" i="1"/>
  <c r="CA184" i="1"/>
  <c r="CA231" i="1"/>
  <c r="CA112" i="1"/>
  <c r="CA446" i="1"/>
  <c r="CA221" i="1"/>
  <c r="CA365" i="1"/>
  <c r="CA97" i="1"/>
  <c r="CA264" i="1"/>
  <c r="CA207" i="1"/>
  <c r="CA457" i="1"/>
  <c r="CA467" i="1"/>
  <c r="CA125" i="1"/>
  <c r="CA147" i="1"/>
  <c r="CA137" i="1"/>
  <c r="BY10012" i="1"/>
  <c r="BY10030" i="1"/>
  <c r="BY10048" i="1"/>
  <c r="CA525" i="1"/>
  <c r="CA523" i="1"/>
  <c r="CA566" i="1"/>
  <c r="CA336" i="1"/>
  <c r="CA285" i="1"/>
  <c r="CA515" i="1"/>
  <c r="CA587" i="1"/>
  <c r="CA541" i="1"/>
  <c r="CA115" i="1"/>
  <c r="CA535" i="1"/>
  <c r="CA572" i="1"/>
  <c r="CA391" i="1"/>
  <c r="CA326" i="1"/>
  <c r="CA530" i="1"/>
  <c r="CA21" i="1"/>
  <c r="BT10025" i="1"/>
  <c r="BV10025" i="1"/>
  <c r="BY10043" i="1"/>
  <c r="BY10061" i="1"/>
  <c r="CA595" i="1"/>
  <c r="CA152" i="1"/>
  <c r="CA226" i="1"/>
  <c r="CA338" i="1"/>
  <c r="CA591" i="1"/>
  <c r="CA321" i="1"/>
  <c r="CA486" i="1"/>
  <c r="CA294" i="1"/>
  <c r="CA443" i="1"/>
  <c r="CA300" i="1"/>
  <c r="CA453" i="1"/>
  <c r="CA494" i="1"/>
  <c r="CA86" i="1"/>
  <c r="CA343" i="1"/>
  <c r="BT10026" i="1"/>
  <c r="BV10026" i="1"/>
  <c r="BY10044" i="1"/>
  <c r="BY10062" i="1"/>
  <c r="CA234" i="1"/>
  <c r="CA491" i="1"/>
  <c r="CA16" i="1"/>
  <c r="CA372" i="1"/>
  <c r="CA511" i="1"/>
  <c r="CA414" i="1"/>
  <c r="CA192" i="1"/>
  <c r="CA77" i="1"/>
  <c r="CA355" i="1"/>
  <c r="CA260" i="1"/>
  <c r="CA475" i="1"/>
  <c r="CA268" i="1"/>
  <c r="CA176" i="1"/>
  <c r="CA76" i="1"/>
  <c r="CA214" i="1"/>
  <c r="BT10033" i="1"/>
  <c r="BV10033" i="1"/>
  <c r="BY10051" i="1"/>
  <c r="CA402" i="1"/>
  <c r="CA43" i="1"/>
  <c r="CA219" i="1"/>
  <c r="CA170" i="1"/>
  <c r="CA578" i="1"/>
  <c r="CA293" i="1"/>
  <c r="CA543" i="1"/>
  <c r="CA451" i="1"/>
  <c r="CA94" i="1"/>
  <c r="CA580" i="1"/>
  <c r="CA444" i="1"/>
  <c r="CA324" i="1"/>
  <c r="CA359" i="1"/>
  <c r="CA215" i="1"/>
  <c r="BT10016" i="1"/>
  <c r="BV10016" i="1"/>
  <c r="BY10034" i="1"/>
  <c r="BT10058" i="1"/>
  <c r="BV10058" i="1"/>
  <c r="CA600" i="1"/>
  <c r="BY10009" i="1"/>
  <c r="CA307" i="1"/>
  <c r="CA379" i="1"/>
  <c r="CA205" i="1"/>
  <c r="CA358" i="1"/>
  <c r="CA382" i="1"/>
  <c r="CA154" i="1"/>
  <c r="CA556" i="1"/>
  <c r="CA44" i="1"/>
  <c r="CA440" i="1"/>
  <c r="CA510" i="1"/>
  <c r="CA223" i="1"/>
  <c r="CA36" i="1"/>
  <c r="CA341" i="1"/>
  <c r="CA143" i="1"/>
  <c r="CA265" i="1"/>
  <c r="CA119" i="1"/>
  <c r="BY10017" i="1"/>
  <c r="BT10041" i="1"/>
  <c r="BV10041" i="1"/>
  <c r="BT10059" i="1"/>
  <c r="BV10059" i="1"/>
  <c r="CA560" i="1"/>
  <c r="CA166" i="1"/>
  <c r="CA236" i="1"/>
  <c r="CA114" i="1"/>
  <c r="CA276" i="1"/>
  <c r="CA13" i="1"/>
  <c r="CA548" i="1"/>
  <c r="CA339" i="1"/>
  <c r="CA69" i="1"/>
  <c r="CA263" i="1"/>
  <c r="CA490" i="1"/>
  <c r="CA314" i="1"/>
  <c r="CA546" i="1"/>
  <c r="CA592" i="1"/>
  <c r="CA90" i="1"/>
  <c r="CA84" i="1"/>
  <c r="BT10018" i="1"/>
  <c r="BV10018" i="1"/>
  <c r="BT10036" i="1"/>
  <c r="BV10036" i="1"/>
  <c r="BT10054" i="1"/>
  <c r="BV10054" i="1"/>
  <c r="CA134" i="1"/>
  <c r="CA45" i="1"/>
  <c r="CA29" i="1"/>
  <c r="CA127" i="1"/>
  <c r="CA165" i="1"/>
  <c r="CA146" i="1"/>
  <c r="CA266" i="1"/>
  <c r="CA203" i="1"/>
  <c r="CA39" i="1"/>
  <c r="CA183" i="1"/>
  <c r="CA275" i="1"/>
  <c r="CA138" i="1"/>
  <c r="CA59" i="1"/>
  <c r="CA397" i="1"/>
  <c r="CA208" i="1"/>
  <c r="CA363" i="1"/>
  <c r="CA330" i="1"/>
  <c r="CA91" i="1"/>
  <c r="BY10025" i="1"/>
  <c r="BT10049" i="1"/>
  <c r="BV10049" i="1"/>
  <c r="CA66" i="1"/>
  <c r="CA164" i="1"/>
  <c r="CA459" i="1"/>
  <c r="CA278" i="1"/>
  <c r="CA155" i="1"/>
  <c r="CA181" i="1"/>
  <c r="CA235" i="1"/>
  <c r="CA370" i="1"/>
  <c r="CA80" i="1"/>
  <c r="CA216" i="1"/>
  <c r="CA136" i="1"/>
  <c r="CA64" i="1"/>
  <c r="CA529" i="1"/>
  <c r="CA198" i="1"/>
  <c r="CA239" i="1"/>
  <c r="CA55" i="1"/>
  <c r="CA135" i="1"/>
  <c r="CA422" i="1"/>
  <c r="BY10026" i="1"/>
  <c r="BT10050" i="1"/>
  <c r="BV10050" i="1"/>
  <c r="CA480" i="1"/>
  <c r="CA557" i="1"/>
  <c r="CA522" i="1"/>
  <c r="CA333" i="1"/>
  <c r="CA68" i="1"/>
  <c r="CA585" i="1"/>
  <c r="CA37" i="1"/>
  <c r="CA393" i="1"/>
  <c r="CA417" i="1"/>
  <c r="CA54" i="1"/>
  <c r="CA7" i="1"/>
  <c r="CA10" i="1"/>
  <c r="CA32" i="1"/>
  <c r="CA430" i="1"/>
  <c r="CA123" i="1"/>
  <c r="CA12" i="1"/>
  <c r="CA9" i="1"/>
  <c r="R3" i="3"/>
  <c r="S3" i="3"/>
  <c r="CA31" i="1"/>
  <c r="CA17" i="1"/>
  <c r="CA196" i="1"/>
  <c r="BT10015" i="1"/>
  <c r="BV10015" i="1"/>
  <c r="BY10033" i="1"/>
  <c r="BT10057" i="1"/>
  <c r="BV10057" i="1"/>
  <c r="CA539" i="1"/>
  <c r="CA527" i="1"/>
  <c r="CA40" i="1"/>
  <c r="CA149" i="1"/>
  <c r="CA495" i="1"/>
  <c r="CA120" i="1"/>
  <c r="CA202" i="1"/>
  <c r="CA81" i="1"/>
  <c r="CA439" i="1"/>
  <c r="CA175" i="1"/>
  <c r="CA405" i="1"/>
  <c r="CA14" i="1"/>
  <c r="CA131" i="1"/>
  <c r="CA74" i="1"/>
  <c r="CA555" i="1"/>
  <c r="CA241" i="1"/>
  <c r="CA243" i="1"/>
  <c r="CA357" i="1"/>
  <c r="CA210" i="1"/>
  <c r="BY10016" i="1"/>
  <c r="BY10040" i="1"/>
  <c r="BY10058" i="1"/>
  <c r="CA284" i="1"/>
  <c r="CA325" i="1"/>
  <c r="CA153" i="1"/>
  <c r="CA190" i="1"/>
  <c r="CA419" i="1"/>
  <c r="CA299" i="1"/>
  <c r="CA328" i="1"/>
  <c r="CA498" i="1"/>
  <c r="CA282" i="1"/>
  <c r="CA295" i="1"/>
  <c r="CA583" i="1"/>
  <c r="CA310" i="1"/>
  <c r="CA364" i="1"/>
  <c r="CA586" i="1"/>
  <c r="CA503" i="1"/>
  <c r="CA581" i="1"/>
  <c r="CA308" i="1"/>
  <c r="CA381" i="1"/>
  <c r="CA19" i="1"/>
  <c r="CA516" i="1"/>
  <c r="CA425" i="1"/>
  <c r="BY10041" i="1"/>
  <c r="BY10059" i="1"/>
  <c r="CA34" i="1"/>
  <c r="CA25" i="1"/>
  <c r="CA349" i="1"/>
  <c r="CA371" i="1"/>
  <c r="CA227" i="1"/>
  <c r="CA26" i="1"/>
  <c r="CA124" i="1"/>
  <c r="CA253" i="1"/>
  <c r="CA200" i="1"/>
  <c r="CA173" i="1"/>
  <c r="CA151" i="1"/>
  <c r="CA110" i="1"/>
  <c r="CA464" i="1"/>
  <c r="CA47" i="1"/>
  <c r="CA477" i="1"/>
  <c r="CA274" i="1"/>
  <c r="CA435" i="1"/>
  <c r="BY10018" i="1"/>
  <c r="BY10036" i="1"/>
  <c r="BY10054" i="1"/>
  <c r="CA488" i="1"/>
  <c r="CA445" i="1"/>
  <c r="CA473" i="1"/>
  <c r="CA554" i="1"/>
  <c r="CA461" i="1"/>
  <c r="CA350" i="1"/>
  <c r="CA270" i="1"/>
  <c r="CA563" i="1"/>
  <c r="CA346" i="1"/>
  <c r="CA322" i="1"/>
  <c r="CA579" i="1"/>
  <c r="CA512" i="1"/>
  <c r="CA306" i="1"/>
  <c r="CA101" i="1"/>
  <c r="CA593" i="1"/>
  <c r="CA537" i="1"/>
  <c r="CA594" i="1"/>
  <c r="CA454" i="1"/>
  <c r="BT10013" i="1"/>
  <c r="BV10013" i="1"/>
  <c r="BT10031" i="1"/>
  <c r="BV10031" i="1"/>
  <c r="BY10049" i="1"/>
  <c r="CA104" i="1"/>
  <c r="CA575" i="1"/>
  <c r="CA520" i="1"/>
  <c r="CA290" i="1"/>
  <c r="CA584" i="1"/>
  <c r="CA33" i="1"/>
  <c r="CA283" i="1"/>
  <c r="CA411" i="1"/>
  <c r="CA335" i="1"/>
  <c r="CA429" i="1"/>
  <c r="CA500" i="1"/>
  <c r="CA179" i="1"/>
  <c r="CA398" i="1"/>
  <c r="CA544" i="1"/>
  <c r="CA93" i="1"/>
  <c r="CA532" i="1"/>
  <c r="CA329" i="1"/>
  <c r="BT10014" i="1"/>
  <c r="BV10014" i="1"/>
  <c r="BT10032" i="1"/>
  <c r="BV10032" i="1"/>
  <c r="BY10050" i="1"/>
  <c r="CA431" i="1"/>
  <c r="CA186" i="1"/>
  <c r="CA423" i="1"/>
  <c r="CA287" i="1"/>
  <c r="CA354" i="1"/>
  <c r="CA344" i="1"/>
  <c r="CA100" i="1"/>
  <c r="CA148" i="1"/>
  <c r="CA225" i="1"/>
  <c r="CA98" i="1"/>
  <c r="CA116" i="1"/>
  <c r="CA421" i="1"/>
  <c r="CA482" i="1"/>
  <c r="CA72" i="1"/>
  <c r="CA374" i="1"/>
  <c r="CA272" i="1"/>
  <c r="CA217" i="1"/>
  <c r="CA395" i="1"/>
  <c r="CA107" i="1"/>
  <c r="CA204" i="1"/>
  <c r="CA197" i="1"/>
  <c r="BY10015" i="1"/>
  <c r="BT10039" i="1"/>
  <c r="BV10039" i="1"/>
  <c r="BY10057" i="1"/>
  <c r="CA462" i="1"/>
  <c r="CA550" i="1"/>
  <c r="CA224" i="1"/>
  <c r="CA301" i="1"/>
  <c r="CA218" i="1"/>
  <c r="CA424" i="1"/>
  <c r="CA552" i="1"/>
  <c r="CA8" i="1"/>
  <c r="CA564" i="1"/>
  <c r="CA191" i="1"/>
  <c r="CA471" i="1"/>
  <c r="CA396" i="1"/>
  <c r="CA240" i="1"/>
  <c r="CA601" i="1"/>
  <c r="CA383" i="1"/>
  <c r="CA598" i="1"/>
  <c r="CA442" i="1"/>
  <c r="BY10022" i="1"/>
  <c r="BT10046" i="1"/>
  <c r="BV10046" i="1"/>
  <c r="BT10064" i="1"/>
  <c r="BV10064" i="1"/>
  <c r="CA337" i="1"/>
  <c r="CA599" i="1"/>
  <c r="CA315" i="1"/>
  <c r="CA288" i="1"/>
  <c r="CA51" i="1"/>
  <c r="CA528" i="1"/>
  <c r="CA514" i="1"/>
  <c r="CA297" i="1"/>
  <c r="CA367" i="1"/>
  <c r="CA85" i="1"/>
  <c r="CA392" i="1"/>
  <c r="CA233" i="1"/>
  <c r="CA113" i="1"/>
  <c r="CA228" i="1"/>
  <c r="CA351" i="1"/>
  <c r="CA538" i="1"/>
  <c r="CA569" i="1"/>
  <c r="CA95" i="1"/>
  <c r="CA171" i="1"/>
  <c r="BT10029" i="1"/>
  <c r="BV10029" i="1"/>
  <c r="BT10047" i="1"/>
  <c r="BV10047" i="1"/>
  <c r="BT10065" i="1"/>
  <c r="BV10065" i="1"/>
  <c r="CA536" i="1"/>
  <c r="CA313" i="1"/>
  <c r="CA463" i="1"/>
  <c r="CA304" i="1"/>
  <c r="CA565" i="1"/>
  <c r="CA386" i="1"/>
  <c r="CA418" i="1"/>
  <c r="CA483" i="1"/>
  <c r="CA438" i="1"/>
  <c r="CA311" i="1"/>
  <c r="CA185" i="1"/>
  <c r="CA479" i="1"/>
  <c r="CA502" i="1"/>
  <c r="BT10024" i="1"/>
  <c r="BV10024" i="1"/>
  <c r="BT10042" i="1"/>
  <c r="BV10042" i="1"/>
  <c r="BT10060" i="1"/>
  <c r="BV10060" i="1"/>
  <c r="CA568" i="1"/>
  <c r="CA65" i="1"/>
  <c r="CA24" i="1"/>
  <c r="CA15" i="1"/>
  <c r="CA387" i="1"/>
  <c r="CA105" i="1"/>
  <c r="CA163" i="1"/>
  <c r="CA257" i="1"/>
  <c r="CA413" i="1"/>
  <c r="CA23" i="1"/>
  <c r="CA323" i="1"/>
  <c r="CA229" i="1"/>
  <c r="CA369" i="1"/>
  <c r="CA534" i="1"/>
  <c r="BY10013" i="1"/>
  <c r="BY10031" i="1"/>
  <c r="BT10055" i="1"/>
  <c r="BV10055" i="1"/>
  <c r="CA376" i="1"/>
  <c r="CA160" i="1"/>
  <c r="CA277" i="1"/>
  <c r="CA139" i="1"/>
  <c r="CA428" i="1"/>
  <c r="CA108" i="1"/>
  <c r="CA42" i="1"/>
  <c r="CA158" i="1"/>
  <c r="CA49" i="1"/>
  <c r="CA533" i="1"/>
  <c r="CA89" i="1"/>
  <c r="CA458" i="1"/>
  <c r="CA303" i="1"/>
  <c r="CA212" i="1"/>
  <c r="CA238" i="1"/>
  <c r="BY10014" i="1"/>
  <c r="BY10032" i="1"/>
  <c r="BT10056" i="1"/>
  <c r="BV10056" i="1"/>
  <c r="CA469" i="1"/>
  <c r="CA273" i="1"/>
  <c r="CA484" i="1"/>
  <c r="CA460" i="1"/>
  <c r="CA162" i="1"/>
  <c r="CA507" i="1"/>
  <c r="CA353" i="1"/>
  <c r="CA582" i="1"/>
  <c r="CA470" i="1"/>
  <c r="CA347" i="1"/>
  <c r="CA542" i="1"/>
  <c r="CA415" i="1"/>
  <c r="CA232" i="1"/>
  <c r="CA87" i="1"/>
  <c r="CA30" i="1"/>
  <c r="CA366" i="1"/>
  <c r="CA513" i="1"/>
  <c r="CA102" i="1"/>
  <c r="BY10039" i="1"/>
  <c r="BV10063" i="1"/>
  <c r="BT10063" i="1"/>
  <c r="CA41" i="1"/>
  <c r="CA52" i="1"/>
  <c r="CA177" i="1"/>
  <c r="CA67" i="1"/>
  <c r="CA378" i="1"/>
  <c r="CA247" i="1"/>
  <c r="CA271" i="1"/>
  <c r="CA319" i="1"/>
  <c r="CA410" i="1"/>
  <c r="CA180" i="1"/>
  <c r="CA280" i="1"/>
  <c r="CA334" i="1"/>
  <c r="CA352" i="1"/>
  <c r="CA38" i="1"/>
  <c r="CA222" i="1"/>
  <c r="CA450" i="1"/>
  <c r="BT10028" i="1"/>
  <c r="BV10028" i="1"/>
  <c r="BY10046" i="1"/>
  <c r="BY10064" i="1"/>
  <c r="BY557" i="1"/>
  <c r="BY581" i="1"/>
  <c r="BY583" i="1"/>
  <c r="BY591" i="1"/>
  <c r="BY587" i="1"/>
  <c r="BY589" i="1"/>
  <c r="BY597" i="1"/>
  <c r="BY554" i="1"/>
  <c r="BY576" i="1"/>
  <c r="BY578" i="1"/>
  <c r="BY598" i="1"/>
  <c r="BY547" i="1"/>
  <c r="BY579" i="1"/>
  <c r="BY548" i="1"/>
  <c r="BY599" i="1"/>
  <c r="BY536" i="1"/>
  <c r="BY550" i="1"/>
  <c r="BY568" i="1"/>
  <c r="BY540" i="1"/>
  <c r="BY542" i="1"/>
  <c r="BY562" i="1"/>
  <c r="BY538" i="1"/>
  <c r="BY537" i="1"/>
  <c r="BY594" i="1"/>
  <c r="BY596" i="1"/>
  <c r="BY559" i="1"/>
  <c r="BY552" i="1"/>
  <c r="BY560" i="1"/>
  <c r="BY586" i="1"/>
  <c r="BY564" i="1"/>
  <c r="BY566" i="1"/>
  <c r="BY592" i="1"/>
  <c r="BY570" i="1"/>
  <c r="BY574" i="1"/>
  <c r="BY545" i="1"/>
  <c r="BY541" i="1"/>
  <c r="BY561" i="1"/>
  <c r="BY563" i="1"/>
  <c r="BY580" i="1"/>
  <c r="BY572" i="1"/>
  <c r="BY582" i="1"/>
  <c r="BY584" i="1"/>
  <c r="BY569" i="1"/>
  <c r="BY553" i="1"/>
  <c r="BY588" i="1"/>
  <c r="BY590" i="1"/>
  <c r="BY556" i="1"/>
  <c r="BY575" i="1"/>
  <c r="BY577" i="1"/>
  <c r="BY585" i="1"/>
  <c r="BY601" i="1"/>
  <c r="BY567" i="1"/>
  <c r="BY565" i="1"/>
  <c r="BY555" i="1"/>
  <c r="BY600" i="1"/>
  <c r="BY543" i="1"/>
  <c r="BY573" i="1"/>
  <c r="BY535" i="1"/>
  <c r="BY549" i="1"/>
  <c r="BY571" i="1"/>
  <c r="BY558" i="1"/>
  <c r="BY593" i="1"/>
  <c r="BY595" i="1"/>
  <c r="BY544" i="1"/>
  <c r="BY602" i="1"/>
  <c r="BY551" i="1"/>
  <c r="BY539" i="1"/>
  <c r="BY546" i="1"/>
  <c r="BY10007" i="1"/>
  <c r="BY530" i="1"/>
  <c r="BY503" i="1"/>
  <c r="BY469" i="1"/>
  <c r="BY518" i="1"/>
  <c r="BY501" i="1"/>
  <c r="BY509" i="1"/>
  <c r="BY475" i="1"/>
  <c r="BY524" i="1"/>
  <c r="BY529" i="1"/>
  <c r="BY528" i="1"/>
  <c r="BY520" i="1"/>
  <c r="BY498" i="1"/>
  <c r="BY470" i="1"/>
  <c r="BY525" i="1"/>
  <c r="BY466" i="1"/>
  <c r="BY521" i="1"/>
  <c r="BY487" i="1"/>
  <c r="BY471" i="1"/>
  <c r="BY472" i="1"/>
  <c r="BY533" i="1"/>
  <c r="BY493" i="1"/>
  <c r="BY477" i="1"/>
  <c r="BY473" i="1"/>
  <c r="BY516" i="1"/>
  <c r="BY488" i="1"/>
  <c r="BY490" i="1"/>
  <c r="BY468" i="1"/>
  <c r="BY505" i="1"/>
  <c r="BY489" i="1"/>
  <c r="BY496" i="1"/>
  <c r="BY474" i="1"/>
  <c r="BY511" i="1"/>
  <c r="BY495" i="1"/>
  <c r="BY500" i="1"/>
  <c r="BY497" i="1"/>
  <c r="BY463" i="1"/>
  <c r="BY512" i="1"/>
  <c r="BY508" i="1"/>
  <c r="BY486" i="1"/>
  <c r="BY523" i="1"/>
  <c r="BY513" i="1"/>
  <c r="BY514" i="1"/>
  <c r="BY492" i="1"/>
  <c r="BY464" i="1"/>
  <c r="BY519" i="1"/>
  <c r="BY531" i="1"/>
  <c r="BY515" i="1"/>
  <c r="BY481" i="1"/>
  <c r="BY465" i="1"/>
  <c r="BY532" i="1"/>
  <c r="BY504" i="1"/>
  <c r="BY476" i="1"/>
  <c r="BY478" i="1"/>
  <c r="BY467" i="1"/>
  <c r="BY510" i="1"/>
  <c r="BY482" i="1"/>
  <c r="BY526" i="1"/>
  <c r="BY484" i="1"/>
  <c r="BY462" i="1"/>
  <c r="BY499" i="1"/>
  <c r="BY483" i="1"/>
  <c r="BY479" i="1"/>
  <c r="BY485" i="1"/>
  <c r="BY522" i="1"/>
  <c r="BY494" i="1"/>
  <c r="BY527" i="1"/>
  <c r="BY491" i="1"/>
  <c r="BY534" i="1"/>
  <c r="BY506" i="1"/>
  <c r="BY502" i="1"/>
  <c r="BY480" i="1"/>
  <c r="BY517" i="1"/>
  <c r="BY507" i="1"/>
  <c r="BY436" i="1"/>
  <c r="BY392" i="1"/>
  <c r="BY72" i="1"/>
  <c r="BY336" i="1"/>
  <c r="BY8" i="1"/>
  <c r="BY459" i="1"/>
  <c r="BY422" i="1"/>
  <c r="BY379" i="1"/>
  <c r="BY29" i="1"/>
  <c r="BY173" i="1"/>
  <c r="BY440" i="1"/>
  <c r="BY396" i="1"/>
  <c r="BY145" i="1"/>
  <c r="BY360" i="1"/>
  <c r="BY98" i="1"/>
  <c r="BY457" i="1"/>
  <c r="BY420" i="1"/>
  <c r="BY377" i="1"/>
  <c r="BY11" i="1"/>
  <c r="BY120" i="1"/>
  <c r="BY438" i="1"/>
  <c r="BY394" i="1"/>
  <c r="BY238" i="1"/>
  <c r="BY179" i="1"/>
  <c r="BY308" i="1"/>
  <c r="BY408" i="1"/>
  <c r="BY412" i="1"/>
  <c r="BY79" i="1"/>
  <c r="BY274" i="1"/>
  <c r="BY101" i="1"/>
  <c r="BY93" i="1"/>
  <c r="BY115" i="1"/>
  <c r="BY130" i="1"/>
  <c r="BY289" i="1"/>
  <c r="BY303" i="1"/>
  <c r="BY94" i="1"/>
  <c r="BY259" i="1"/>
  <c r="BY299" i="1"/>
  <c r="BY85" i="1"/>
  <c r="BY334" i="1"/>
  <c r="BY277" i="1"/>
  <c r="BY146" i="1"/>
  <c r="BY344" i="1"/>
  <c r="BY138" i="1"/>
  <c r="BY221" i="1"/>
  <c r="BY202" i="1"/>
  <c r="BY68" i="1"/>
  <c r="BY301" i="1"/>
  <c r="BY319" i="1"/>
  <c r="BY209" i="1"/>
  <c r="BY184" i="1"/>
  <c r="BY280" i="1"/>
  <c r="BY252" i="1"/>
  <c r="BY346" i="1"/>
  <c r="BY91" i="1"/>
  <c r="BY107" i="1"/>
  <c r="BY28" i="1"/>
  <c r="BY52" i="1"/>
  <c r="BY56" i="1"/>
  <c r="BY357" i="1"/>
  <c r="BY316" i="1"/>
  <c r="BY224" i="1"/>
  <c r="BY206" i="1"/>
  <c r="BY248" i="1"/>
  <c r="BY246" i="1"/>
  <c r="BY48" i="1"/>
  <c r="BY106" i="1"/>
  <c r="BY207" i="1"/>
  <c r="BY322" i="1"/>
  <c r="BY258" i="1"/>
  <c r="BY429" i="1"/>
  <c r="BY386" i="1"/>
  <c r="BY204" i="1"/>
  <c r="BY296" i="1"/>
  <c r="BY453" i="1"/>
  <c r="BY416" i="1"/>
  <c r="BY103" i="1"/>
  <c r="BY163" i="1"/>
  <c r="BY80" i="1"/>
  <c r="BY433" i="1"/>
  <c r="BY390" i="1"/>
  <c r="BY137" i="1"/>
  <c r="BY324" i="1"/>
  <c r="BY451" i="1"/>
  <c r="BY414" i="1"/>
  <c r="BY365" i="1"/>
  <c r="BY135" i="1"/>
  <c r="BY254" i="1"/>
  <c r="BY431" i="1"/>
  <c r="BY388" i="1"/>
  <c r="BY24" i="1"/>
  <c r="BY348" i="1"/>
  <c r="BY407" i="1"/>
  <c r="BY306" i="1"/>
  <c r="BY282" i="1"/>
  <c r="BY176" i="1"/>
  <c r="BY292" i="1"/>
  <c r="BY43" i="1"/>
  <c r="BY59" i="1"/>
  <c r="BY288" i="1"/>
  <c r="BY262" i="1"/>
  <c r="BY329" i="1"/>
  <c r="BY343" i="1"/>
  <c r="BY45" i="1"/>
  <c r="BY213" i="1"/>
  <c r="BY339" i="1"/>
  <c r="BY88" i="1"/>
  <c r="BY372" i="1"/>
  <c r="BY295" i="1"/>
  <c r="BY313" i="1"/>
  <c r="BY129" i="1"/>
  <c r="BY166" i="1"/>
  <c r="BY271" i="1"/>
  <c r="BY75" i="1"/>
  <c r="BY300" i="1"/>
  <c r="BY62" i="1"/>
  <c r="BY341" i="1"/>
  <c r="BY355" i="1"/>
  <c r="BY49" i="1"/>
  <c r="BY100" i="1"/>
  <c r="BY315" i="1"/>
  <c r="BY216" i="1"/>
  <c r="BY108" i="1"/>
  <c r="BY27" i="1"/>
  <c r="BY81" i="1"/>
  <c r="BY167" i="1"/>
  <c r="BY320" i="1"/>
  <c r="BY226" i="1"/>
  <c r="BY212" i="1"/>
  <c r="BY352" i="1"/>
  <c r="BY245" i="1"/>
  <c r="BY208" i="1"/>
  <c r="BY260" i="1"/>
  <c r="BY265" i="1"/>
  <c r="BY155" i="1"/>
  <c r="BY287" i="1"/>
  <c r="BY92" i="1"/>
  <c r="BY358" i="1"/>
  <c r="BY46" i="1"/>
  <c r="BY460" i="1"/>
  <c r="BY423" i="1"/>
  <c r="BY380" i="1"/>
  <c r="BY214" i="1"/>
  <c r="BY266" i="1"/>
  <c r="BY447" i="1"/>
  <c r="BY403" i="1"/>
  <c r="BY116" i="1"/>
  <c r="BY368" i="1"/>
  <c r="BY131" i="1"/>
  <c r="BY427" i="1"/>
  <c r="BY384" i="1"/>
  <c r="BY187" i="1"/>
  <c r="BY269" i="1"/>
  <c r="BY445" i="1"/>
  <c r="BY401" i="1"/>
  <c r="BY118" i="1"/>
  <c r="BY354" i="1"/>
  <c r="BY234" i="1"/>
  <c r="BY425" i="1"/>
  <c r="BY382" i="1"/>
  <c r="BY200" i="1"/>
  <c r="BY312" i="1"/>
  <c r="BY310" i="1"/>
  <c r="BY283" i="1"/>
  <c r="BY297" i="1"/>
  <c r="BY16" i="1"/>
  <c r="BY332" i="1"/>
  <c r="BY188" i="1"/>
  <c r="BY78" i="1"/>
  <c r="BY328" i="1"/>
  <c r="BY194" i="1"/>
  <c r="BY367" i="1"/>
  <c r="BY134" i="1"/>
  <c r="BY126" i="1"/>
  <c r="BY19" i="1"/>
  <c r="BY195" i="1"/>
  <c r="BY127" i="1"/>
  <c r="BY232" i="1"/>
  <c r="BY335" i="1"/>
  <c r="BY349" i="1"/>
  <c r="BY154" i="1"/>
  <c r="BY26" i="1"/>
  <c r="BY255" i="1"/>
  <c r="BY36" i="1"/>
  <c r="BY340" i="1"/>
  <c r="BY23" i="1"/>
  <c r="BY40" i="1"/>
  <c r="BY30" i="1"/>
  <c r="BY122" i="1"/>
  <c r="BY159" i="1"/>
  <c r="BY351" i="1"/>
  <c r="BY25" i="1"/>
  <c r="BY51" i="1"/>
  <c r="BY125" i="1"/>
  <c r="BY286" i="1"/>
  <c r="BY233" i="1"/>
  <c r="BY356" i="1"/>
  <c r="BY113" i="1"/>
  <c r="BY31" i="1"/>
  <c r="BY182" i="1"/>
  <c r="BY218" i="1"/>
  <c r="BY191" i="1"/>
  <c r="BY242" i="1"/>
  <c r="BY285" i="1"/>
  <c r="BY144" i="1"/>
  <c r="BY454" i="1"/>
  <c r="BY417" i="1"/>
  <c r="BY270" i="1"/>
  <c r="BY165" i="1"/>
  <c r="BY84" i="1"/>
  <c r="BY441" i="1"/>
  <c r="BY397" i="1"/>
  <c r="BY161" i="1"/>
  <c r="BY330" i="1"/>
  <c r="BY247" i="1"/>
  <c r="BY458" i="1"/>
  <c r="BY421" i="1"/>
  <c r="BY378" i="1"/>
  <c r="BY193" i="1"/>
  <c r="BY39" i="1"/>
  <c r="BY439" i="1"/>
  <c r="BY395" i="1"/>
  <c r="BY244" i="1"/>
  <c r="BY318" i="1"/>
  <c r="BY41" i="1"/>
  <c r="BY456" i="1"/>
  <c r="BY419" i="1"/>
  <c r="BY376" i="1"/>
  <c r="BY33" i="1"/>
  <c r="BY239" i="1"/>
  <c r="BY309" i="1"/>
  <c r="BY410" i="1"/>
  <c r="BY337" i="1"/>
  <c r="BY203" i="1"/>
  <c r="BY370" i="1"/>
  <c r="BY293" i="1"/>
  <c r="BY53" i="1"/>
  <c r="BY366" i="1"/>
  <c r="BY50" i="1"/>
  <c r="BY230" i="1"/>
  <c r="BY149" i="1"/>
  <c r="BY298" i="1"/>
  <c r="BY243" i="1"/>
  <c r="BY17" i="1"/>
  <c r="BY89" i="1"/>
  <c r="BY231" i="1"/>
  <c r="BY373" i="1"/>
  <c r="BY104" i="1"/>
  <c r="BY47" i="1"/>
  <c r="BY185" i="1"/>
  <c r="BY305" i="1"/>
  <c r="BY164" i="1"/>
  <c r="BY160" i="1"/>
  <c r="BY44" i="1"/>
  <c r="BY117" i="1"/>
  <c r="BY162" i="1"/>
  <c r="BY314" i="1"/>
  <c r="BY227" i="1"/>
  <c r="BY124" i="1"/>
  <c r="BY210" i="1"/>
  <c r="BY128" i="1"/>
  <c r="BY267" i="1"/>
  <c r="BY284" i="1"/>
  <c r="BY157" i="1"/>
  <c r="BY170" i="1"/>
  <c r="BY168" i="1"/>
  <c r="BY61" i="1"/>
  <c r="BY177" i="1"/>
  <c r="BY143" i="1"/>
  <c r="BY291" i="1"/>
  <c r="BY82" i="1"/>
  <c r="BY326" i="1"/>
  <c r="BY86" i="1"/>
  <c r="BY363" i="1"/>
  <c r="BY97" i="1"/>
  <c r="BY15" i="1"/>
  <c r="BY448" i="1"/>
  <c r="BY404" i="1"/>
  <c r="BY150" i="1"/>
  <c r="BY175" i="1"/>
  <c r="BY54" i="1"/>
  <c r="BY435" i="1"/>
  <c r="BY391" i="1"/>
  <c r="BY223" i="1"/>
  <c r="BY290" i="1"/>
  <c r="BY452" i="1"/>
  <c r="BY415" i="1"/>
  <c r="BY9" i="1"/>
  <c r="BY140" i="1"/>
  <c r="BY142" i="1"/>
  <c r="BY432" i="1"/>
  <c r="BY389" i="1"/>
  <c r="BY121" i="1"/>
  <c r="BY251" i="1"/>
  <c r="BY450" i="1"/>
  <c r="BY406" i="1"/>
  <c r="BY364" i="1"/>
  <c r="BY156" i="1"/>
  <c r="BY37" i="1"/>
  <c r="BY411" i="1"/>
  <c r="BY409" i="1"/>
  <c r="BY375" i="1"/>
  <c r="BY22" i="1"/>
  <c r="BY109" i="1"/>
  <c r="BY333" i="1"/>
  <c r="BY199" i="1"/>
  <c r="BY220" i="1"/>
  <c r="BY196" i="1"/>
  <c r="BY241" i="1"/>
  <c r="BY70" i="1"/>
  <c r="BY338" i="1"/>
  <c r="BY133" i="1"/>
  <c r="BY76" i="1"/>
  <c r="BY276" i="1"/>
  <c r="BY151" i="1"/>
  <c r="BY261" i="1"/>
  <c r="BY96" i="1"/>
  <c r="BY235" i="1"/>
  <c r="BY119" i="1"/>
  <c r="BY345" i="1"/>
  <c r="BY171" i="1"/>
  <c r="BY190" i="1"/>
  <c r="BY111" i="1"/>
  <c r="BY114" i="1"/>
  <c r="BY74" i="1"/>
  <c r="BY350" i="1"/>
  <c r="BY256" i="1"/>
  <c r="BY222" i="1"/>
  <c r="BY83" i="1"/>
  <c r="BY189" i="1"/>
  <c r="BY311" i="1"/>
  <c r="BY325" i="1"/>
  <c r="BY217" i="1"/>
  <c r="BY198" i="1"/>
  <c r="BY257" i="1"/>
  <c r="BY211" i="1"/>
  <c r="BY174" i="1"/>
  <c r="BY317" i="1"/>
  <c r="BY331" i="1"/>
  <c r="BY253" i="1"/>
  <c r="BY362" i="1"/>
  <c r="BY14" i="1"/>
  <c r="BY442" i="1"/>
  <c r="BY398" i="1"/>
  <c r="BY20" i="1"/>
  <c r="BY374" i="1"/>
  <c r="BY178" i="1"/>
  <c r="BY428" i="1"/>
  <c r="BY385" i="1"/>
  <c r="BY60" i="1"/>
  <c r="BY268" i="1"/>
  <c r="BY446" i="1"/>
  <c r="BY402" i="1"/>
  <c r="BY158" i="1"/>
  <c r="BY71" i="1"/>
  <c r="BY12" i="1"/>
  <c r="BY426" i="1"/>
  <c r="BY383" i="1"/>
  <c r="BY132" i="1"/>
  <c r="BY278" i="1"/>
  <c r="BY444" i="1"/>
  <c r="BY400" i="1"/>
  <c r="BY105" i="1"/>
  <c r="BY225" i="1"/>
  <c r="BY123" i="1"/>
  <c r="BY434" i="1"/>
  <c r="BY413" i="1"/>
  <c r="BY87" i="1"/>
  <c r="BY95" i="1"/>
  <c r="BY172" i="1"/>
  <c r="BY371" i="1"/>
  <c r="BY57" i="1"/>
  <c r="BY152" i="1"/>
  <c r="BY272" i="1"/>
  <c r="BY34" i="1"/>
  <c r="BY42" i="1"/>
  <c r="BY99" i="1"/>
  <c r="BY69" i="1"/>
  <c r="BY141" i="1"/>
  <c r="BY294" i="1"/>
  <c r="BY136" i="1"/>
  <c r="BY153" i="1"/>
  <c r="BY73" i="1"/>
  <c r="BY304" i="1"/>
  <c r="BY32" i="1"/>
  <c r="BY77" i="1"/>
  <c r="BY55" i="1"/>
  <c r="BY250" i="1"/>
  <c r="BY13" i="1"/>
  <c r="BY281" i="1"/>
  <c r="BY192" i="1"/>
  <c r="BY148" i="1"/>
  <c r="BY275" i="1"/>
  <c r="BY18" i="1"/>
  <c r="BY307" i="1"/>
  <c r="BY181" i="1"/>
  <c r="BY347" i="1"/>
  <c r="BY361" i="1"/>
  <c r="BY10" i="1"/>
  <c r="BY169" i="1"/>
  <c r="BY321" i="1"/>
  <c r="BY237" i="1"/>
  <c r="BY112" i="1"/>
  <c r="BY353" i="1"/>
  <c r="BY369" i="1"/>
  <c r="BY229" i="1"/>
  <c r="BY64" i="1"/>
  <c r="BY110" i="1"/>
  <c r="BY147" i="1"/>
  <c r="BY279" i="1"/>
  <c r="BY65" i="1"/>
  <c r="BY67" i="1"/>
  <c r="BY58" i="1"/>
  <c r="BY461" i="1"/>
  <c r="BY424" i="1"/>
  <c r="BY381" i="1"/>
  <c r="BY197" i="1"/>
  <c r="BY7" i="1"/>
  <c r="BY342" i="1"/>
  <c r="BY205" i="1"/>
  <c r="BY263" i="1"/>
  <c r="BY215" i="1"/>
  <c r="BY455" i="1"/>
  <c r="BY418" i="1"/>
  <c r="BY273" i="1"/>
  <c r="BY249" i="1"/>
  <c r="BY219" i="1"/>
  <c r="BY180" i="1"/>
  <c r="BY201" i="1"/>
  <c r="BY323" i="1"/>
  <c r="BY449" i="1"/>
  <c r="BY405" i="1"/>
  <c r="BY264" i="1"/>
  <c r="BY240" i="1"/>
  <c r="BY228" i="1"/>
  <c r="BY63" i="1"/>
  <c r="BY102" i="1"/>
  <c r="BY359" i="1"/>
  <c r="BY443" i="1"/>
  <c r="BY399" i="1"/>
  <c r="BY183" i="1"/>
  <c r="BY236" i="1"/>
  <c r="BY327" i="1"/>
  <c r="BY90" i="1"/>
  <c r="BY66" i="1"/>
  <c r="BY437" i="1"/>
  <c r="BY393" i="1"/>
  <c r="BY35" i="1"/>
  <c r="BY38" i="1"/>
  <c r="BY21" i="1"/>
  <c r="BY430" i="1"/>
  <c r="BY387" i="1"/>
  <c r="BY139" i="1"/>
  <c r="BY302" i="1"/>
  <c r="BY186" i="1"/>
  <c r="BY21588" i="1"/>
  <c r="BY21562" i="1"/>
  <c r="BY21593" i="1"/>
  <c r="BY21577" i="1"/>
  <c r="BY21592" i="1"/>
  <c r="BY21585" i="1"/>
  <c r="BY21551" i="1"/>
  <c r="BY21590" i="1"/>
  <c r="BY21582" i="1"/>
  <c r="BY21570" i="1"/>
  <c r="BY21563" i="1"/>
  <c r="BY21587" i="1"/>
  <c r="BY21581" i="1"/>
  <c r="BY21571" i="1"/>
  <c r="BY21580" i="1"/>
  <c r="BY21584" i="1"/>
  <c r="BY21566" i="1"/>
  <c r="BY21550" i="1"/>
  <c r="BY21549" i="1"/>
  <c r="BY21572" i="1"/>
  <c r="BY21547" i="1"/>
  <c r="BY21553" i="1"/>
  <c r="BY21556" i="1"/>
  <c r="BY21560" i="1"/>
  <c r="BY21573" i="1"/>
  <c r="BY21564" i="1"/>
  <c r="BY21546" i="1"/>
  <c r="BY21568" i="1"/>
  <c r="BY21552" i="1"/>
  <c r="BY21548" i="1"/>
  <c r="BY21559" i="1"/>
  <c r="BY21579" i="1"/>
  <c r="BY21586" i="1"/>
  <c r="BY21574" i="1"/>
  <c r="BY21591" i="1"/>
  <c r="BY21575" i="1"/>
  <c r="BY21554" i="1"/>
  <c r="BY21561" i="1"/>
  <c r="BY21565" i="1"/>
  <c r="BY21567" i="1"/>
  <c r="BY21558" i="1"/>
  <c r="BY21555" i="1"/>
  <c r="BY21576" i="1"/>
  <c r="BY21583" i="1"/>
  <c r="BY21569" i="1"/>
  <c r="BY21589" i="1"/>
  <c r="BY21578" i="1"/>
  <c r="BY21557" i="1"/>
  <c r="BY21521" i="1"/>
  <c r="BY21526" i="1"/>
  <c r="BY21517" i="1"/>
  <c r="BY21541" i="1"/>
  <c r="BY21512" i="1"/>
  <c r="BY21545" i="1"/>
  <c r="BY21542" i="1"/>
  <c r="BY21524" i="1"/>
  <c r="BY21533" i="1"/>
  <c r="BY21525" i="1"/>
  <c r="BY21528" i="1"/>
  <c r="BY21519" i="1"/>
  <c r="BY10010" i="1"/>
  <c r="BY21515" i="1"/>
  <c r="BY21527" i="1"/>
  <c r="BY21531" i="1"/>
  <c r="BY21507" i="1"/>
  <c r="BY21513" i="1"/>
  <c r="BY21532" i="1"/>
  <c r="BY21522" i="1"/>
  <c r="BY21536" i="1"/>
  <c r="BY21529" i="1"/>
  <c r="BY21543" i="1"/>
  <c r="BY21540" i="1"/>
  <c r="BY21511" i="1"/>
  <c r="BY21539" i="1"/>
  <c r="BY21510" i="1"/>
  <c r="BY21544" i="1"/>
  <c r="BY21509" i="1"/>
  <c r="BY21508" i="1"/>
  <c r="BY21518" i="1"/>
  <c r="BY21535" i="1"/>
  <c r="BY21530" i="1"/>
  <c r="BY21516" i="1"/>
  <c r="BY21520" i="1"/>
  <c r="BY21537" i="1"/>
  <c r="BY21523" i="1"/>
  <c r="BY21514" i="1"/>
  <c r="BY21534" i="1"/>
  <c r="BY21538" i="1"/>
  <c r="BT10010" i="1"/>
  <c r="BV10010" i="1"/>
  <c r="BT10009" i="1"/>
  <c r="BV10009" i="1"/>
  <c r="BT10007" i="1"/>
  <c r="BV10007" i="1"/>
  <c r="P2" i="2"/>
  <c r="CC7" i="2"/>
  <c r="F101" i="6"/>
  <c r="F105" i="6" s="1"/>
  <c r="F118" i="6" s="1"/>
  <c r="BV10008" i="1"/>
  <c r="BT10008" i="1"/>
  <c r="P1" i="2"/>
  <c r="O3" i="2"/>
  <c r="F42" i="6"/>
  <c r="F47" i="6" s="1"/>
  <c r="P3" i="3" l="1"/>
  <c r="Q1" i="4"/>
  <c r="AZ15" i="2"/>
  <c r="BF15" i="2" s="1"/>
  <c r="AZ9" i="2"/>
  <c r="BF9" i="2" s="1"/>
  <c r="AZ18" i="2"/>
  <c r="BF18" i="2" s="1"/>
  <c r="AZ12" i="2"/>
  <c r="BF12" i="2" s="1"/>
  <c r="O4" i="2"/>
  <c r="V7" i="2" s="1"/>
  <c r="AZ6" i="2"/>
  <c r="BF6" i="2" s="1"/>
  <c r="AZ13" i="2"/>
  <c r="BF13" i="2" s="1"/>
  <c r="AZ20" i="2"/>
  <c r="BF20" i="2" s="1"/>
  <c r="AZ17" i="2"/>
  <c r="BF17" i="2" s="1"/>
  <c r="AZ10" i="2"/>
  <c r="BF10" i="2" s="1"/>
  <c r="AZ16" i="2"/>
  <c r="BF16" i="2" s="1"/>
  <c r="AZ7" i="2"/>
  <c r="BF7" i="2" s="1"/>
  <c r="AZ8" i="2"/>
  <c r="BF8" i="2" s="1"/>
  <c r="AZ14" i="2"/>
  <c r="BF14" i="2" s="1"/>
  <c r="AZ11" i="2"/>
  <c r="BF11" i="2" s="1"/>
  <c r="AZ4" i="2"/>
  <c r="BF4" i="2" s="1"/>
  <c r="AZ19" i="2"/>
  <c r="BF19" i="2" s="1"/>
  <c r="AZ21" i="2"/>
  <c r="AZ5" i="2"/>
  <c r="BF5" i="2" s="1"/>
  <c r="F58" i="6"/>
  <c r="F119" i="6" s="1"/>
  <c r="Q7" i="6" s="1"/>
  <c r="F107" i="6"/>
  <c r="F106" i="6"/>
  <c r="R1" i="2"/>
  <c r="BR1" i="2"/>
  <c r="Q1" i="2"/>
  <c r="BQ1" i="2"/>
  <c r="BF52" i="5"/>
  <c r="BF198" i="5"/>
  <c r="BF140" i="5"/>
  <c r="BF332" i="5"/>
  <c r="BF270" i="5"/>
  <c r="BF90" i="5"/>
  <c r="BF207" i="5"/>
  <c r="BF172" i="5"/>
  <c r="BF84" i="5"/>
  <c r="BF264" i="5"/>
  <c r="BF169" i="5"/>
  <c r="BF22" i="5"/>
  <c r="BF120" i="5"/>
  <c r="BF301" i="5"/>
  <c r="BF194" i="5"/>
  <c r="BF231" i="5"/>
  <c r="BF326" i="5"/>
  <c r="BF253" i="5"/>
  <c r="BF309" i="5"/>
  <c r="BF96" i="5"/>
  <c r="BF262" i="5"/>
  <c r="BF297" i="5"/>
  <c r="BF305" i="5"/>
  <c r="BF14" i="5"/>
  <c r="BF161" i="5"/>
  <c r="BF331" i="5"/>
  <c r="BF199" i="5"/>
  <c r="BF214" i="5"/>
  <c r="BF178" i="5"/>
  <c r="BF77" i="5"/>
  <c r="BF158" i="5"/>
  <c r="BF28" i="5"/>
  <c r="BF58" i="5"/>
  <c r="BF173" i="5"/>
  <c r="BF121" i="5"/>
  <c r="BF313" i="5"/>
  <c r="BF255" i="5"/>
  <c r="BF136" i="5"/>
  <c r="BF257" i="5"/>
  <c r="BF63" i="5"/>
  <c r="BF267" i="5"/>
  <c r="BF81" i="5"/>
  <c r="BF23" i="5"/>
  <c r="BF176" i="5"/>
  <c r="BF1" i="5"/>
  <c r="BF64" i="5"/>
  <c r="BF351" i="5"/>
  <c r="BF278" i="5"/>
  <c r="BF245" i="5"/>
  <c r="BF359" i="5"/>
  <c r="BF236" i="5"/>
  <c r="BF251" i="5"/>
  <c r="BF294" i="5"/>
  <c r="BF94" i="5"/>
  <c r="BF3" i="5"/>
  <c r="BF6" i="5"/>
  <c r="BF360" i="5"/>
  <c r="BF35" i="5"/>
  <c r="BF286" i="5"/>
  <c r="BF36" i="5"/>
  <c r="BF57" i="5"/>
  <c r="BF73" i="5"/>
  <c r="BF308" i="5"/>
  <c r="BF327" i="5"/>
  <c r="BF155" i="5"/>
  <c r="BF4" i="5"/>
  <c r="BF61" i="5"/>
  <c r="BF347" i="5"/>
  <c r="BF160" i="5"/>
  <c r="BF152" i="5"/>
  <c r="BF133" i="5"/>
  <c r="BF147" i="5"/>
  <c r="BF196" i="5"/>
  <c r="BF346" i="5"/>
  <c r="BF212" i="5"/>
  <c r="BF190" i="5"/>
  <c r="BF60" i="5"/>
  <c r="BF17" i="5"/>
  <c r="BF296" i="5"/>
  <c r="BF45" i="5"/>
  <c r="BF336" i="5"/>
  <c r="BF195" i="5"/>
  <c r="BF83" i="5"/>
  <c r="BF363" i="5"/>
  <c r="BF277" i="5"/>
  <c r="BF241" i="5"/>
  <c r="BF271" i="5"/>
  <c r="BF76" i="5"/>
  <c r="BD1" i="5"/>
  <c r="BF298" i="5"/>
  <c r="BF97" i="5"/>
  <c r="BF20" i="5"/>
  <c r="BF232" i="5"/>
  <c r="BF315" i="5"/>
  <c r="BF175" i="5"/>
  <c r="BF38" i="5"/>
  <c r="BF67" i="5"/>
  <c r="BF41" i="5"/>
  <c r="BF258" i="5"/>
  <c r="BF181" i="5"/>
  <c r="BF226" i="5"/>
  <c r="BF37" i="5"/>
  <c r="BF95" i="5"/>
  <c r="BF324" i="5"/>
  <c r="BF361" i="5"/>
  <c r="BF115" i="5"/>
  <c r="BF292" i="5"/>
  <c r="BF168" i="5"/>
  <c r="BF285" i="5"/>
  <c r="BF184" i="5"/>
  <c r="BF119" i="5"/>
  <c r="BF355" i="5"/>
  <c r="BF342" i="5"/>
  <c r="BF311" i="5"/>
  <c r="BF33" i="5"/>
  <c r="BF252" i="5"/>
  <c r="BF117" i="5"/>
  <c r="BF204" i="5"/>
  <c r="BF240" i="5"/>
  <c r="BF79" i="5"/>
  <c r="BF186" i="5"/>
  <c r="BF335" i="5"/>
  <c r="BF263" i="5"/>
  <c r="BF21" i="5"/>
  <c r="BF259" i="5"/>
  <c r="BF314" i="5"/>
  <c r="BF224" i="5"/>
  <c r="BF116" i="5"/>
  <c r="BF202" i="5"/>
  <c r="BF192" i="5"/>
  <c r="BF205" i="5"/>
  <c r="BF349" i="5"/>
  <c r="BF345" i="5"/>
  <c r="BF341" i="5"/>
  <c r="BF256" i="5"/>
  <c r="BF350" i="5"/>
  <c r="BF319" i="5"/>
  <c r="BF170" i="5"/>
  <c r="BF317" i="5"/>
  <c r="BF328" i="5"/>
  <c r="BF16" i="5"/>
  <c r="BF145" i="5"/>
  <c r="BF80" i="5"/>
  <c r="BF167" i="5"/>
  <c r="BF102" i="5"/>
  <c r="BF299" i="5"/>
  <c r="BF247" i="5"/>
  <c r="BF187" i="5"/>
  <c r="BF333" i="5"/>
  <c r="BF106" i="5"/>
  <c r="BF113" i="5"/>
  <c r="BF62" i="5"/>
  <c r="BF281" i="5"/>
  <c r="BF135" i="5"/>
  <c r="BF26" i="5"/>
  <c r="BF88" i="5"/>
  <c r="BF43" i="5"/>
  <c r="BF325" i="5"/>
  <c r="BF185" i="5"/>
  <c r="BF302" i="5"/>
  <c r="BF107" i="5"/>
  <c r="BF103" i="5"/>
  <c r="BF321" i="5"/>
  <c r="BF50" i="5"/>
  <c r="BF216" i="5"/>
  <c r="BF30" i="5"/>
  <c r="BF125" i="5"/>
  <c r="BF8" i="5"/>
  <c r="BF203" i="5"/>
  <c r="BF280" i="5"/>
  <c r="BF334" i="5"/>
  <c r="BF68" i="5"/>
  <c r="BF143" i="5"/>
  <c r="BF338" i="5"/>
  <c r="BF221" i="5"/>
  <c r="BF283" i="5"/>
  <c r="BF323" i="5"/>
  <c r="BF148" i="5"/>
  <c r="BF356" i="5"/>
  <c r="BF304" i="5"/>
  <c r="BF227" i="5"/>
  <c r="BF15" i="5"/>
  <c r="BF18" i="5"/>
  <c r="BF92" i="5"/>
  <c r="BF85" i="5"/>
  <c r="BF137" i="5"/>
  <c r="BF222" i="5"/>
  <c r="BF303" i="5"/>
  <c r="BF10" i="5"/>
  <c r="BF118" i="5"/>
  <c r="BF151" i="5"/>
  <c r="BF89" i="5"/>
  <c r="BF82" i="5"/>
  <c r="BF150" i="5"/>
  <c r="BF273" i="5"/>
  <c r="BF188" i="5"/>
  <c r="BF139" i="5"/>
  <c r="BF7" i="5"/>
  <c r="BF254" i="5"/>
  <c r="BF132" i="5"/>
  <c r="BF316" i="5"/>
  <c r="BF239" i="5"/>
  <c r="BF12" i="5"/>
  <c r="BF284" i="5"/>
  <c r="BF220" i="5"/>
  <c r="BF32" i="5"/>
  <c r="BF164" i="5"/>
  <c r="BF146" i="5"/>
  <c r="BF74" i="5"/>
  <c r="BF42" i="5"/>
  <c r="BF2" i="5"/>
  <c r="BF213" i="5"/>
  <c r="BF208" i="5"/>
  <c r="BF66" i="5"/>
  <c r="BF322" i="5"/>
  <c r="BF70" i="5"/>
  <c r="BF330" i="5"/>
  <c r="BF162" i="5"/>
  <c r="BF93" i="5"/>
  <c r="BF56" i="5"/>
  <c r="BF223" i="5"/>
  <c r="BF142" i="5"/>
  <c r="BF105" i="5"/>
  <c r="BF47" i="5"/>
  <c r="BF71" i="5"/>
  <c r="BF53" i="5"/>
  <c r="BF163" i="5"/>
  <c r="BF108" i="5"/>
  <c r="BF29" i="5"/>
  <c r="BF114" i="5"/>
  <c r="BF197" i="5"/>
  <c r="BF78" i="5"/>
  <c r="BF40" i="5"/>
  <c r="BF154" i="5"/>
  <c r="BF272" i="5"/>
  <c r="BF234" i="5"/>
  <c r="BF211" i="5"/>
  <c r="BF217" i="5"/>
  <c r="BF306" i="5"/>
  <c r="BF269" i="5"/>
  <c r="BF51" i="5"/>
  <c r="BF249" i="5"/>
  <c r="BF49" i="5"/>
  <c r="BF246" i="5"/>
  <c r="BF183" i="5"/>
  <c r="BF111" i="5"/>
  <c r="BF242" i="5"/>
  <c r="BF290" i="5"/>
  <c r="BF46" i="5"/>
  <c r="BF86" i="5"/>
  <c r="BF75" i="5"/>
  <c r="BF138" i="5"/>
  <c r="BF265" i="5"/>
  <c r="BF134" i="5"/>
  <c r="BF5" i="5"/>
  <c r="BF165" i="5"/>
  <c r="BF225" i="5"/>
  <c r="BF31" i="5"/>
  <c r="BF268" i="5"/>
  <c r="BF149" i="5"/>
  <c r="BF310" i="5"/>
  <c r="BF174" i="5"/>
  <c r="BF141" i="5"/>
  <c r="BF44" i="5"/>
  <c r="BF129" i="5"/>
  <c r="BF9" i="5"/>
  <c r="BF282" i="5"/>
  <c r="BF352" i="5"/>
  <c r="BF288" i="5"/>
  <c r="BF25" i="5"/>
  <c r="BF215" i="5"/>
  <c r="BF193" i="5"/>
  <c r="BF130" i="5"/>
  <c r="BF124" i="5"/>
  <c r="BF54" i="5"/>
  <c r="BF229" i="5"/>
  <c r="BF127" i="5"/>
  <c r="BF182" i="5"/>
  <c r="BF34" i="5"/>
  <c r="BF48" i="5"/>
  <c r="BF112" i="5"/>
  <c r="BF99" i="5"/>
  <c r="BF307" i="5"/>
  <c r="BF126" i="5"/>
  <c r="BF337" i="5"/>
  <c r="BF365" i="5"/>
  <c r="BF266" i="5"/>
  <c r="BF348" i="5"/>
  <c r="BF279" i="5"/>
  <c r="BF65" i="5"/>
  <c r="BF260" i="5"/>
  <c r="BF291" i="5"/>
  <c r="BF59" i="5"/>
  <c r="BF189" i="5"/>
  <c r="BF19" i="5"/>
  <c r="BF87" i="5"/>
  <c r="BF24" i="5"/>
  <c r="BF344" i="5"/>
  <c r="BF250" i="5"/>
  <c r="BF343" i="5"/>
  <c r="BF238" i="5"/>
  <c r="BF166" i="5"/>
  <c r="BF248" i="5"/>
  <c r="BF312" i="5"/>
  <c r="BF235" i="5"/>
  <c r="BF98" i="5"/>
  <c r="BF318" i="5"/>
  <c r="BF123" i="5"/>
  <c r="BF13" i="5"/>
  <c r="BF159" i="5"/>
  <c r="BF101" i="5"/>
  <c r="BF201" i="5"/>
  <c r="BF244" i="5"/>
  <c r="BF353" i="5"/>
  <c r="BF200" i="5"/>
  <c r="BF358" i="5"/>
  <c r="BF287" i="5"/>
  <c r="BF300" i="5"/>
  <c r="BF293" i="5"/>
  <c r="BF362" i="5"/>
  <c r="BF276" i="5"/>
  <c r="BF329" i="5"/>
  <c r="BF144" i="5"/>
  <c r="BF157" i="5"/>
  <c r="BF209" i="5"/>
  <c r="BF69" i="5"/>
  <c r="BF177" i="5"/>
  <c r="BF364" i="5"/>
  <c r="BF230" i="5"/>
  <c r="BF357" i="5"/>
  <c r="BF289" i="5"/>
  <c r="BF156" i="5"/>
  <c r="BF179" i="5"/>
  <c r="BF340" i="5"/>
  <c r="BF110" i="5"/>
  <c r="BF153" i="5"/>
  <c r="BF219" i="5"/>
  <c r="BF320" i="5"/>
  <c r="BF55" i="5"/>
  <c r="BF206" i="5"/>
  <c r="BF339" i="5"/>
  <c r="BF39" i="5"/>
  <c r="BF128" i="5"/>
  <c r="BF122" i="5"/>
  <c r="BF233" i="5"/>
  <c r="BF72" i="5"/>
  <c r="BF109" i="5"/>
  <c r="BF180" i="5"/>
  <c r="BF191" i="5"/>
  <c r="BF210" i="5"/>
  <c r="BF275" i="5"/>
  <c r="BF27" i="5"/>
  <c r="BF274" i="5"/>
  <c r="BF11" i="5"/>
  <c r="BF91" i="5"/>
  <c r="BF243" i="5"/>
  <c r="BF366" i="5"/>
  <c r="BF171" i="5"/>
  <c r="BF295" i="5"/>
  <c r="BF104" i="5"/>
  <c r="BF261" i="5"/>
  <c r="BF237" i="5"/>
  <c r="BF100" i="5"/>
  <c r="BF218" i="5"/>
  <c r="BF131" i="5"/>
  <c r="BF228" i="5"/>
  <c r="BF354" i="5"/>
  <c r="BD2" i="5"/>
  <c r="BD3" i="5" s="1"/>
  <c r="BD4" i="5" s="1"/>
  <c r="BD5" i="5" s="1"/>
  <c r="BD6" i="5" s="1"/>
  <c r="BD7" i="5" s="1"/>
  <c r="BD8" i="5" s="1"/>
  <c r="BD9" i="5" s="1"/>
  <c r="BD10" i="5" s="1"/>
  <c r="BD11" i="5" s="1"/>
  <c r="BD12" i="5" s="1"/>
  <c r="BD13" i="5" s="1"/>
  <c r="BD14" i="5" s="1"/>
  <c r="BD15" i="5" s="1"/>
  <c r="BD16" i="5" s="1"/>
  <c r="BD17" i="5" s="1"/>
  <c r="BD18" i="5" s="1"/>
  <c r="BD19" i="5" s="1"/>
  <c r="BD20" i="5" s="1"/>
  <c r="BD21" i="5" s="1"/>
  <c r="BD22" i="5" s="1"/>
  <c r="BD23" i="5" s="1"/>
  <c r="BD24" i="5" s="1"/>
  <c r="BD25" i="5" s="1"/>
  <c r="BD26" i="5" s="1"/>
  <c r="BD27" i="5" s="1"/>
  <c r="BD28" i="5" s="1"/>
  <c r="BD29" i="5" s="1"/>
  <c r="BD30" i="5" s="1"/>
  <c r="BD31" i="5" s="1"/>
  <c r="BD32" i="5" s="1"/>
  <c r="BD33" i="5" s="1"/>
  <c r="BD34" i="5" s="1"/>
  <c r="BD35" i="5" s="1"/>
  <c r="BD36" i="5" s="1"/>
  <c r="BD37" i="5" s="1"/>
  <c r="BD38" i="5" s="1"/>
  <c r="BD39" i="5" s="1"/>
  <c r="BD40" i="5" s="1"/>
  <c r="BD41" i="5" s="1"/>
  <c r="BD42" i="5" s="1"/>
  <c r="BD43" i="5" s="1"/>
  <c r="BD44" i="5" s="1"/>
  <c r="BD45" i="5" s="1"/>
  <c r="BD46" i="5" s="1"/>
  <c r="BD47" i="5" s="1"/>
  <c r="BD48" i="5" s="1"/>
  <c r="BD49" i="5" s="1"/>
  <c r="BD50" i="5" s="1"/>
  <c r="BD51" i="5" s="1"/>
  <c r="BD52" i="5" s="1"/>
  <c r="BD53" i="5" s="1"/>
  <c r="BD54" i="5" s="1"/>
  <c r="BD55" i="5" s="1"/>
  <c r="BD56" i="5" s="1"/>
  <c r="BD57" i="5" s="1"/>
  <c r="BD58" i="5" s="1"/>
  <c r="BD59" i="5" s="1"/>
  <c r="BD60" i="5" s="1"/>
  <c r="BD61" i="5" s="1"/>
  <c r="BD62" i="5" s="1"/>
  <c r="BD63" i="5" s="1"/>
  <c r="BD64" i="5" s="1"/>
  <c r="BD65" i="5" s="1"/>
  <c r="BD66" i="5" s="1"/>
  <c r="BD67" i="5" s="1"/>
  <c r="BD68" i="5" s="1"/>
  <c r="BD69" i="5" s="1"/>
  <c r="BD70" i="5" s="1"/>
  <c r="BD71" i="5" s="1"/>
  <c r="BD72" i="5" s="1"/>
  <c r="BD73" i="5" s="1"/>
  <c r="BD74" i="5" s="1"/>
  <c r="BD75" i="5" s="1"/>
  <c r="BD76" i="5" s="1"/>
  <c r="BD77" i="5" s="1"/>
  <c r="BD78" i="5" s="1"/>
  <c r="BD79" i="5" s="1"/>
  <c r="BD80" i="5" s="1"/>
  <c r="BD81" i="5" s="1"/>
  <c r="BD82" i="5" s="1"/>
  <c r="BD83" i="5" s="1"/>
  <c r="BD84" i="5" s="1"/>
  <c r="BD85" i="5" s="1"/>
  <c r="BD86" i="5" s="1"/>
  <c r="BD87" i="5" s="1"/>
  <c r="BD88" i="5" s="1"/>
  <c r="BD89" i="5" s="1"/>
  <c r="BD90" i="5" s="1"/>
  <c r="BD91" i="5" s="1"/>
  <c r="BD92" i="5" s="1"/>
  <c r="BD93" i="5" s="1"/>
  <c r="BD94" i="5" s="1"/>
  <c r="BD95" i="5" s="1"/>
  <c r="BD96" i="5" s="1"/>
  <c r="BD97" i="5" s="1"/>
  <c r="BD98" i="5" s="1"/>
  <c r="BD99" i="5" s="1"/>
  <c r="BD100" i="5" s="1"/>
  <c r="BD101" i="5" s="1"/>
  <c r="BD102" i="5" s="1"/>
  <c r="BD103" i="5" s="1"/>
  <c r="BD104" i="5" s="1"/>
  <c r="BD105" i="5" s="1"/>
  <c r="BD106" i="5" s="1"/>
  <c r="BD107" i="5" s="1"/>
  <c r="BD108" i="5" s="1"/>
  <c r="BD109" i="5" s="1"/>
  <c r="BD110" i="5" s="1"/>
  <c r="BD111" i="5" s="1"/>
  <c r="BD112" i="5" s="1"/>
  <c r="BD113" i="5" s="1"/>
  <c r="BD114" i="5" s="1"/>
  <c r="BD115" i="5" s="1"/>
  <c r="BD116" i="5" s="1"/>
  <c r="BD117" i="5" s="1"/>
  <c r="BD118" i="5" s="1"/>
  <c r="BD119" i="5" s="1"/>
  <c r="BD120" i="5" s="1"/>
  <c r="BD121" i="5" s="1"/>
  <c r="BD122" i="5" s="1"/>
  <c r="BD123" i="5" s="1"/>
  <c r="BD124" i="5" s="1"/>
  <c r="BD125" i="5" s="1"/>
  <c r="BD126" i="5" s="1"/>
  <c r="BD127" i="5" s="1"/>
  <c r="BD128" i="5" s="1"/>
  <c r="BD129" i="5" s="1"/>
  <c r="BD130" i="5" s="1"/>
  <c r="BD131" i="5" s="1"/>
  <c r="BD132" i="5" s="1"/>
  <c r="BD133" i="5" s="1"/>
  <c r="BD134" i="5" s="1"/>
  <c r="BD135" i="5" s="1"/>
  <c r="BD136" i="5" s="1"/>
  <c r="BD137" i="5" s="1"/>
  <c r="BD138" i="5" s="1"/>
  <c r="BD139" i="5" s="1"/>
  <c r="BD140" i="5" s="1"/>
  <c r="BD141" i="5" s="1"/>
  <c r="BD142" i="5" s="1"/>
  <c r="BD143" i="5" s="1"/>
  <c r="BD144" i="5" s="1"/>
  <c r="BD145" i="5" s="1"/>
  <c r="BD146" i="5" s="1"/>
  <c r="BD147" i="5" s="1"/>
  <c r="BD148" i="5" s="1"/>
  <c r="BD149" i="5" s="1"/>
  <c r="BD150" i="5" s="1"/>
  <c r="BD151" i="5" s="1"/>
  <c r="BD152" i="5" s="1"/>
  <c r="BD153" i="5" s="1"/>
  <c r="BD154" i="5" s="1"/>
  <c r="BD155" i="5" s="1"/>
  <c r="BD156" i="5" s="1"/>
  <c r="BD157" i="5" s="1"/>
  <c r="BD158" i="5" s="1"/>
  <c r="BD159" i="5" s="1"/>
  <c r="BD160" i="5" s="1"/>
  <c r="BD161" i="5" s="1"/>
  <c r="BD162" i="5" s="1"/>
  <c r="BD163" i="5" s="1"/>
  <c r="BD164" i="5" s="1"/>
  <c r="BD165" i="5" s="1"/>
  <c r="BD166" i="5" s="1"/>
  <c r="BD167" i="5" s="1"/>
  <c r="BD168" i="5" s="1"/>
  <c r="BD169" i="5" s="1"/>
  <c r="BD170" i="5" s="1"/>
  <c r="BD171" i="5" s="1"/>
  <c r="BD172" i="5" s="1"/>
  <c r="BD173" i="5" s="1"/>
  <c r="BD174" i="5" s="1"/>
  <c r="BD175" i="5" s="1"/>
  <c r="BD176" i="5" s="1"/>
  <c r="BD177" i="5" s="1"/>
  <c r="BD178" i="5" s="1"/>
  <c r="BD179" i="5" s="1"/>
  <c r="BD180" i="5" s="1"/>
  <c r="BD181" i="5" s="1"/>
  <c r="BD182" i="5" s="1"/>
  <c r="BD183" i="5" s="1"/>
  <c r="BD184" i="5" s="1"/>
  <c r="BD185" i="5" s="1"/>
  <c r="BD186" i="5" s="1"/>
  <c r="BD187" i="5" s="1"/>
  <c r="BD188" i="5" s="1"/>
  <c r="BD189" i="5" s="1"/>
  <c r="BD190" i="5" s="1"/>
  <c r="BD191" i="5" s="1"/>
  <c r="BD192" i="5" s="1"/>
  <c r="BD193" i="5" s="1"/>
  <c r="BD194" i="5" s="1"/>
  <c r="BD195" i="5" s="1"/>
  <c r="BD196" i="5" s="1"/>
  <c r="BD197" i="5" s="1"/>
  <c r="BD198" i="5" s="1"/>
  <c r="BD199" i="5" s="1"/>
  <c r="BD200" i="5" s="1"/>
  <c r="BD201" i="5" s="1"/>
  <c r="BD202" i="5" s="1"/>
  <c r="BD203" i="5" s="1"/>
  <c r="BD204" i="5" s="1"/>
  <c r="BD205" i="5" s="1"/>
  <c r="BD206" i="5" s="1"/>
  <c r="BD207" i="5" s="1"/>
  <c r="BD208" i="5" s="1"/>
  <c r="BD209" i="5" s="1"/>
  <c r="BD210" i="5" s="1"/>
  <c r="BD211" i="5" s="1"/>
  <c r="BD212" i="5" s="1"/>
  <c r="BD213" i="5" s="1"/>
  <c r="BD214" i="5" s="1"/>
  <c r="BD215" i="5" s="1"/>
  <c r="BD216" i="5" s="1"/>
  <c r="BD217" i="5" s="1"/>
  <c r="BD218" i="5" s="1"/>
  <c r="BD219" i="5" s="1"/>
  <c r="BD220" i="5" s="1"/>
  <c r="BD221" i="5" s="1"/>
  <c r="BD222" i="5" s="1"/>
  <c r="BD223" i="5" s="1"/>
  <c r="BD224" i="5" s="1"/>
  <c r="BD225" i="5" s="1"/>
  <c r="BD226" i="5" s="1"/>
  <c r="BD227" i="5" s="1"/>
  <c r="BD228" i="5" s="1"/>
  <c r="BD229" i="5" s="1"/>
  <c r="BD230" i="5" s="1"/>
  <c r="BD231" i="5" s="1"/>
  <c r="BD232" i="5" s="1"/>
  <c r="BD233" i="5" s="1"/>
  <c r="BD234" i="5" s="1"/>
  <c r="BD235" i="5" s="1"/>
  <c r="BD236" i="5" s="1"/>
  <c r="BD237" i="5" s="1"/>
  <c r="BD238" i="5" s="1"/>
  <c r="BD239" i="5" s="1"/>
  <c r="BD240" i="5" s="1"/>
  <c r="BD241" i="5" s="1"/>
  <c r="BD242" i="5" s="1"/>
  <c r="BD243" i="5" s="1"/>
  <c r="BD244" i="5" s="1"/>
  <c r="BD245" i="5" s="1"/>
  <c r="BD246" i="5" s="1"/>
  <c r="BD247" i="5" s="1"/>
  <c r="BD248" i="5" s="1"/>
  <c r="BD249" i="5" s="1"/>
  <c r="BD250" i="5" s="1"/>
  <c r="BD251" i="5" s="1"/>
  <c r="BD252" i="5" s="1"/>
  <c r="BD253" i="5" s="1"/>
  <c r="BD254" i="5" s="1"/>
  <c r="BD255" i="5" s="1"/>
  <c r="BD256" i="5" s="1"/>
  <c r="BD257" i="5" s="1"/>
  <c r="BD258" i="5" s="1"/>
  <c r="BD259" i="5" s="1"/>
  <c r="BD260" i="5" s="1"/>
  <c r="BD261" i="5" s="1"/>
  <c r="BD262" i="5" s="1"/>
  <c r="BD263" i="5" s="1"/>
  <c r="BD264" i="5" s="1"/>
  <c r="BD265" i="5" s="1"/>
  <c r="BD266" i="5" s="1"/>
  <c r="BD267" i="5" s="1"/>
  <c r="BD268" i="5" s="1"/>
  <c r="BD269" i="5" s="1"/>
  <c r="BD270" i="5" s="1"/>
  <c r="BD271" i="5" s="1"/>
  <c r="BD272" i="5" s="1"/>
  <c r="BD273" i="5" s="1"/>
  <c r="BD274" i="5" s="1"/>
  <c r="BD275" i="5" s="1"/>
  <c r="BD276" i="5" s="1"/>
  <c r="BD277" i="5" s="1"/>
  <c r="BD278" i="5" s="1"/>
  <c r="BD279" i="5" s="1"/>
  <c r="BD280" i="5" s="1"/>
  <c r="BD281" i="5" s="1"/>
  <c r="BD282" i="5" s="1"/>
  <c r="BD283" i="5" s="1"/>
  <c r="BD284" i="5" s="1"/>
  <c r="BD285" i="5" s="1"/>
  <c r="BD286" i="5" s="1"/>
  <c r="BD287" i="5" s="1"/>
  <c r="BD288" i="5" s="1"/>
  <c r="BD289" i="5" s="1"/>
  <c r="BD290" i="5" s="1"/>
  <c r="BD291" i="5" s="1"/>
  <c r="BD292" i="5" s="1"/>
  <c r="BD293" i="5" s="1"/>
  <c r="BD294" i="5" s="1"/>
  <c r="BD295" i="5" s="1"/>
  <c r="BD296" i="5" s="1"/>
  <c r="BD297" i="5" s="1"/>
  <c r="BD298" i="5" s="1"/>
  <c r="BD299" i="5" s="1"/>
  <c r="BD300" i="5" s="1"/>
  <c r="BD301" i="5" s="1"/>
  <c r="BD302" i="5" s="1"/>
  <c r="BD303" i="5" s="1"/>
  <c r="BD304" i="5" s="1"/>
  <c r="BD305" i="5" s="1"/>
  <c r="BD306" i="5" s="1"/>
  <c r="BD307" i="5" s="1"/>
  <c r="BD308" i="5" s="1"/>
  <c r="BD309" i="5" s="1"/>
  <c r="BD310" i="5" s="1"/>
  <c r="BD311" i="5" s="1"/>
  <c r="BD312" i="5" s="1"/>
  <c r="BD313" i="5" s="1"/>
  <c r="BD314" i="5" s="1"/>
  <c r="BD315" i="5" s="1"/>
  <c r="BD316" i="5" s="1"/>
  <c r="BD317" i="5" s="1"/>
  <c r="BD318" i="5" s="1"/>
  <c r="BD319" i="5" s="1"/>
  <c r="BD320" i="5" s="1"/>
  <c r="BD321" i="5" s="1"/>
  <c r="BD322" i="5" s="1"/>
  <c r="BD323" i="5" s="1"/>
  <c r="BD324" i="5" s="1"/>
  <c r="BD325" i="5" s="1"/>
  <c r="BD326" i="5" s="1"/>
  <c r="BD327" i="5" s="1"/>
  <c r="BD328" i="5" s="1"/>
  <c r="BD329" i="5" s="1"/>
  <c r="BD330" i="5" s="1"/>
  <c r="BD331" i="5" s="1"/>
  <c r="BD332" i="5" s="1"/>
  <c r="BD333" i="5" s="1"/>
  <c r="BD334" i="5" s="1"/>
  <c r="BD335" i="5" s="1"/>
  <c r="BD336" i="5" s="1"/>
  <c r="BD337" i="5" s="1"/>
  <c r="BD338" i="5" s="1"/>
  <c r="BD339" i="5" s="1"/>
  <c r="BD340" i="5" s="1"/>
  <c r="BD341" i="5" s="1"/>
  <c r="BD342" i="5" s="1"/>
  <c r="BD343" i="5" s="1"/>
  <c r="BD344" i="5" s="1"/>
  <c r="BD345" i="5" s="1"/>
  <c r="BD346" i="5" s="1"/>
  <c r="BD347" i="5" s="1"/>
  <c r="BD348" i="5" s="1"/>
  <c r="BD349" i="5" s="1"/>
  <c r="BD350" i="5" s="1"/>
  <c r="BD351" i="5" s="1"/>
  <c r="BD352" i="5" s="1"/>
  <c r="BD353" i="5" s="1"/>
  <c r="BD354" i="5" s="1"/>
  <c r="BD355" i="5" s="1"/>
  <c r="BD356" i="5" s="1"/>
  <c r="BD357" i="5" s="1"/>
  <c r="BD358" i="5" s="1"/>
  <c r="BD359" i="5" s="1"/>
  <c r="BD360" i="5" s="1"/>
  <c r="BD361" i="5" s="1"/>
  <c r="BD362" i="5" s="1"/>
  <c r="BD363" i="5" s="1"/>
  <c r="BD364" i="5" s="1"/>
  <c r="BD365" i="5" s="1"/>
  <c r="BD366" i="5" s="1"/>
  <c r="BC41" i="5" s="1"/>
  <c r="BB41" i="5" s="1"/>
  <c r="BR2" i="2"/>
  <c r="Q2" i="2"/>
  <c r="R2" i="2"/>
  <c r="BQ2" i="2"/>
  <c r="AZ9" i="4" l="1"/>
  <c r="BF9" i="4" s="1"/>
  <c r="N3" i="3"/>
  <c r="AZ18" i="3"/>
  <c r="BF18" i="3" s="1"/>
  <c r="AZ17" i="3"/>
  <c r="BF17" i="3" s="1"/>
  <c r="AZ14" i="3"/>
  <c r="BF14" i="3" s="1"/>
  <c r="AZ8" i="3"/>
  <c r="BF8" i="3" s="1"/>
  <c r="AZ19" i="3"/>
  <c r="BF19" i="3" s="1"/>
  <c r="AZ13" i="3"/>
  <c r="BF13" i="3" s="1"/>
  <c r="AZ12" i="3"/>
  <c r="BF12" i="3" s="1"/>
  <c r="AZ6" i="3"/>
  <c r="BF6" i="3" s="1"/>
  <c r="AZ9" i="3"/>
  <c r="BF9" i="3" s="1"/>
  <c r="AZ7" i="3"/>
  <c r="BF7" i="3" s="1"/>
  <c r="AZ10" i="3"/>
  <c r="BF10" i="3" s="1"/>
  <c r="AZ11" i="3"/>
  <c r="BF11" i="3" s="1"/>
  <c r="AZ15" i="3"/>
  <c r="BF15" i="3" s="1"/>
  <c r="AZ16" i="3"/>
  <c r="BF16" i="3" s="1"/>
  <c r="AZ20" i="3"/>
  <c r="BF20" i="3" s="1"/>
  <c r="S2" i="3"/>
  <c r="AZ10" i="4"/>
  <c r="BF10" i="4" s="1"/>
  <c r="AZ19" i="4"/>
  <c r="BF19" i="4" s="1"/>
  <c r="AZ15" i="4"/>
  <c r="BF15" i="4" s="1"/>
  <c r="AZ13" i="4"/>
  <c r="BF13" i="4" s="1"/>
  <c r="AZ7" i="4"/>
  <c r="BF7" i="4" s="1"/>
  <c r="AZ16" i="4"/>
  <c r="BF16" i="4" s="1"/>
  <c r="AZ11" i="4"/>
  <c r="BF11" i="4" s="1"/>
  <c r="AZ18" i="4"/>
  <c r="BF18" i="4" s="1"/>
  <c r="AZ20" i="4"/>
  <c r="BF20" i="4" s="1"/>
  <c r="AZ8" i="4"/>
  <c r="BF8" i="4" s="1"/>
  <c r="AZ14" i="4"/>
  <c r="BF14" i="4" s="1"/>
  <c r="AZ17" i="4"/>
  <c r="BF17" i="4" s="1"/>
  <c r="Q2" i="4"/>
  <c r="AB3" i="4" s="1"/>
  <c r="AZ12" i="4"/>
  <c r="BF12" i="4" s="1"/>
  <c r="BR3" i="2"/>
  <c r="BG197" i="5"/>
  <c r="BG183" i="5"/>
  <c r="BG9" i="5"/>
  <c r="BG202" i="5"/>
  <c r="BG153" i="5"/>
  <c r="BG92" i="5"/>
  <c r="BG351" i="5"/>
  <c r="BG265" i="5"/>
  <c r="BG43" i="5"/>
  <c r="BG130" i="5"/>
  <c r="BG271" i="5"/>
  <c r="BG108" i="5"/>
  <c r="BG36" i="5"/>
  <c r="BG286" i="5"/>
  <c r="BG170" i="5"/>
  <c r="BG240" i="5"/>
  <c r="BG4" i="5"/>
  <c r="BG283" i="5"/>
  <c r="BG154" i="5"/>
  <c r="BG327" i="5"/>
  <c r="BG221" i="5"/>
  <c r="BG24" i="5"/>
  <c r="BG323" i="5"/>
  <c r="BG104" i="5"/>
  <c r="BG267" i="5"/>
  <c r="BG114" i="5"/>
  <c r="BG54" i="5"/>
  <c r="BG103" i="5"/>
  <c r="BG207" i="5"/>
  <c r="BG225" i="5"/>
  <c r="BG365" i="5"/>
  <c r="BG222" i="5"/>
  <c r="BG172" i="5"/>
  <c r="BG344" i="5"/>
  <c r="BG55" i="5"/>
  <c r="BG83" i="5"/>
  <c r="BG308" i="5"/>
  <c r="BG248" i="5"/>
  <c r="BG325" i="5"/>
  <c r="BG274" i="5"/>
  <c r="BG7" i="5"/>
  <c r="BG311" i="5"/>
  <c r="BG53" i="5"/>
  <c r="BG304" i="5"/>
  <c r="BG217" i="5"/>
  <c r="BG129" i="5"/>
  <c r="BG27" i="5"/>
  <c r="BG294" i="5"/>
  <c r="BG316" i="5"/>
  <c r="BG358" i="5"/>
  <c r="BG78" i="5"/>
  <c r="BG291" i="5"/>
  <c r="BG143" i="5"/>
  <c r="BG125" i="5"/>
  <c r="BG250" i="5"/>
  <c r="BG23" i="5"/>
  <c r="BG179" i="5"/>
  <c r="BG17" i="5"/>
  <c r="BG235" i="5"/>
  <c r="BG228" i="5"/>
  <c r="BG14" i="5"/>
  <c r="BG314" i="5"/>
  <c r="BG224" i="5"/>
  <c r="BG151" i="5"/>
  <c r="BG187" i="5"/>
  <c r="BG5" i="5"/>
  <c r="BG175" i="5"/>
  <c r="BG181" i="5"/>
  <c r="BG84" i="5"/>
  <c r="BG186" i="5"/>
  <c r="BG140" i="5"/>
  <c r="BG176" i="5"/>
  <c r="BG62" i="5"/>
  <c r="BG279" i="5"/>
  <c r="BG124" i="5"/>
  <c r="BG147" i="5"/>
  <c r="BG195" i="5"/>
  <c r="BG51" i="5"/>
  <c r="BG122" i="5"/>
  <c r="BG333" i="5"/>
  <c r="BG89" i="5"/>
  <c r="BG109" i="5"/>
  <c r="BG163" i="5"/>
  <c r="BG38" i="5"/>
  <c r="BG33" i="5"/>
  <c r="BG208" i="5"/>
  <c r="BG8" i="5"/>
  <c r="BG281" i="5"/>
  <c r="BG366" i="5"/>
  <c r="BG247" i="5"/>
  <c r="BG330" i="5"/>
  <c r="BG167" i="5"/>
  <c r="BG239" i="5"/>
  <c r="BG44" i="5"/>
  <c r="BG13" i="5"/>
  <c r="BG155" i="5"/>
  <c r="BG334" i="5"/>
  <c r="BG59" i="5"/>
  <c r="BG272" i="5"/>
  <c r="BG354" i="5"/>
  <c r="BG342" i="5"/>
  <c r="BG297" i="5"/>
  <c r="BG237" i="5"/>
  <c r="BG28" i="5"/>
  <c r="BG118" i="5"/>
  <c r="BG232" i="5"/>
  <c r="BG331" i="5"/>
  <c r="BG133" i="5"/>
  <c r="BG305" i="5"/>
  <c r="BG160" i="5"/>
  <c r="BG52" i="5"/>
  <c r="BG193" i="5"/>
  <c r="BG144" i="5"/>
  <c r="BG82" i="5"/>
  <c r="BG94" i="5"/>
  <c r="BG241" i="5"/>
  <c r="BG244" i="5"/>
  <c r="BG95" i="5"/>
  <c r="BG112" i="5"/>
  <c r="BG243" i="5"/>
  <c r="BG227" i="5"/>
  <c r="BG174" i="5"/>
  <c r="BG121" i="5"/>
  <c r="BG162" i="5"/>
  <c r="BG39" i="5"/>
  <c r="BG184" i="5"/>
  <c r="BG251" i="5"/>
  <c r="BG346" i="5"/>
  <c r="BG352" i="5"/>
  <c r="BG96" i="5"/>
  <c r="BG210" i="5"/>
  <c r="BG32" i="5"/>
  <c r="BG209" i="5"/>
  <c r="BG309" i="5"/>
  <c r="BG337" i="5"/>
  <c r="BG185" i="5"/>
  <c r="BG10" i="5"/>
  <c r="BG218" i="5"/>
  <c r="BG246" i="5"/>
  <c r="BG350" i="5"/>
  <c r="BG263" i="5"/>
  <c r="BG204" i="5"/>
  <c r="BG199" i="5"/>
  <c r="BG22" i="5"/>
  <c r="BG320" i="5"/>
  <c r="BG213" i="5"/>
  <c r="BG276" i="5"/>
  <c r="BG110" i="5"/>
  <c r="BG282" i="5"/>
  <c r="BG288" i="5"/>
  <c r="BG74" i="5"/>
  <c r="BG310" i="5"/>
  <c r="BG136" i="5"/>
  <c r="BG126" i="5"/>
  <c r="BG135" i="5"/>
  <c r="BG361" i="5"/>
  <c r="BG182" i="5"/>
  <c r="BG338" i="5"/>
  <c r="BG41" i="5"/>
  <c r="BG35" i="5"/>
  <c r="BG317" i="5"/>
  <c r="BG255" i="5"/>
  <c r="BG318" i="5"/>
  <c r="BG100" i="5"/>
  <c r="BG152" i="5"/>
  <c r="BG296" i="5"/>
  <c r="BG363" i="5"/>
  <c r="BG46" i="5"/>
  <c r="BG102" i="5"/>
  <c r="BG26" i="5"/>
  <c r="BG76" i="5"/>
  <c r="BG138" i="5"/>
  <c r="BG256" i="5"/>
  <c r="BG261" i="5"/>
  <c r="BG139" i="5"/>
  <c r="BG148" i="5"/>
  <c r="BG357" i="5"/>
  <c r="BG123" i="5"/>
  <c r="BG216" i="5"/>
  <c r="BG343" i="5"/>
  <c r="BG230" i="5"/>
  <c r="BG360" i="5"/>
  <c r="BG65" i="5"/>
  <c r="BG264" i="5"/>
  <c r="BG287" i="5"/>
  <c r="BG178" i="5"/>
  <c r="BG20" i="5"/>
  <c r="BG134" i="5"/>
  <c r="BG149" i="5"/>
  <c r="BG91" i="5"/>
  <c r="BG198" i="5"/>
  <c r="BG168" i="5"/>
  <c r="BG34" i="5"/>
  <c r="BG266" i="5"/>
  <c r="BG61" i="5"/>
  <c r="BG353" i="5"/>
  <c r="BG25" i="5"/>
  <c r="BG301" i="5"/>
  <c r="BG2" i="5"/>
  <c r="BG349" i="5"/>
  <c r="BG73" i="5"/>
  <c r="BG119" i="5"/>
  <c r="BG111" i="5"/>
  <c r="BG120" i="5"/>
  <c r="BG273" i="5"/>
  <c r="BG339" i="5"/>
  <c r="BG116" i="5"/>
  <c r="BG127" i="5"/>
  <c r="BG177" i="5"/>
  <c r="BG72" i="5"/>
  <c r="BG214" i="5"/>
  <c r="BG40" i="5"/>
  <c r="BG345" i="5"/>
  <c r="BG260" i="5"/>
  <c r="BG165" i="5"/>
  <c r="BG189" i="5"/>
  <c r="BG201" i="5"/>
  <c r="BG56" i="5"/>
  <c r="BG336" i="5"/>
  <c r="BG313" i="5"/>
  <c r="BG285" i="5"/>
  <c r="BG86" i="5"/>
  <c r="BG180" i="5"/>
  <c r="BG229" i="5"/>
  <c r="BG194" i="5"/>
  <c r="BG203" i="5"/>
  <c r="BG298" i="5"/>
  <c r="BG212" i="5"/>
  <c r="BG146" i="5"/>
  <c r="BG64" i="5"/>
  <c r="BG90" i="5"/>
  <c r="BG58" i="5"/>
  <c r="BG254" i="5"/>
  <c r="BG48" i="5"/>
  <c r="BG88" i="5"/>
  <c r="BG158" i="5"/>
  <c r="BG188" i="5"/>
  <c r="BG77" i="5"/>
  <c r="BG47" i="5"/>
  <c r="BG142" i="5"/>
  <c r="BG157" i="5"/>
  <c r="BG348" i="5"/>
  <c r="BG238" i="5"/>
  <c r="BG75" i="5"/>
  <c r="BG106" i="5"/>
  <c r="BG29" i="5"/>
  <c r="BG50" i="5"/>
  <c r="BG137" i="5"/>
  <c r="BG145" i="5"/>
  <c r="BG312" i="5"/>
  <c r="BG280" i="5"/>
  <c r="BG169" i="5"/>
  <c r="BG164" i="5"/>
  <c r="BG324" i="5"/>
  <c r="BG97" i="5"/>
  <c r="BG171" i="5"/>
  <c r="BG278" i="5"/>
  <c r="BG156" i="5"/>
  <c r="BG268" i="5"/>
  <c r="BG332" i="5"/>
  <c r="BG253" i="5"/>
  <c r="BG173" i="5"/>
  <c r="BG67" i="5"/>
  <c r="BG80" i="5"/>
  <c r="BG223" i="5"/>
  <c r="BG219" i="5"/>
  <c r="BG292" i="5"/>
  <c r="BG284" i="5"/>
  <c r="BG249" i="5"/>
  <c r="BG159" i="5"/>
  <c r="BG252" i="5"/>
  <c r="BG303" i="5"/>
  <c r="BG293" i="5"/>
  <c r="BG340" i="5"/>
  <c r="BG315" i="5"/>
  <c r="BG319" i="5"/>
  <c r="BG16" i="5"/>
  <c r="BG115" i="5"/>
  <c r="BG150" i="5"/>
  <c r="BG15" i="5"/>
  <c r="BG192" i="5"/>
  <c r="BG21" i="5"/>
  <c r="BG234" i="5"/>
  <c r="BG215" i="5"/>
  <c r="BG231" i="5"/>
  <c r="BG18" i="5"/>
  <c r="BG355" i="5"/>
  <c r="BG245" i="5"/>
  <c r="BG196" i="5"/>
  <c r="BG233" i="5"/>
  <c r="BG326" i="5"/>
  <c r="BG329" i="5"/>
  <c r="BG63" i="5"/>
  <c r="BG205" i="5"/>
  <c r="BG98" i="5"/>
  <c r="BG31" i="5"/>
  <c r="BG37" i="5"/>
  <c r="BG258" i="5"/>
  <c r="BG356" i="5"/>
  <c r="BG236" i="5"/>
  <c r="BG128" i="5"/>
  <c r="BG290" i="5"/>
  <c r="BG277" i="5"/>
  <c r="BG69" i="5"/>
  <c r="BG211" i="5"/>
  <c r="BG66" i="5"/>
  <c r="BG101" i="5"/>
  <c r="BG295" i="5"/>
  <c r="BG68" i="5"/>
  <c r="BG335" i="5"/>
  <c r="BG81" i="5"/>
  <c r="BG191" i="5"/>
  <c r="BG113" i="5"/>
  <c r="BG362" i="5"/>
  <c r="BG190" i="5"/>
  <c r="BG307" i="5"/>
  <c r="BG341" i="5"/>
  <c r="BG161" i="5"/>
  <c r="BG242" i="5"/>
  <c r="BG117" i="5"/>
  <c r="BG306" i="5"/>
  <c r="BG200" i="5"/>
  <c r="BG300" i="5"/>
  <c r="BG132" i="5"/>
  <c r="BG19" i="5"/>
  <c r="BG85" i="5"/>
  <c r="BG321" i="5"/>
  <c r="BG45" i="5"/>
  <c r="BG3" i="5"/>
  <c r="BG359" i="5"/>
  <c r="BG206" i="5"/>
  <c r="BG259" i="5"/>
  <c r="BG269" i="5"/>
  <c r="BG93" i="5"/>
  <c r="BG328" i="5"/>
  <c r="BG302" i="5"/>
  <c r="BG220" i="5"/>
  <c r="BG49" i="5"/>
  <c r="BG79" i="5"/>
  <c r="BG141" i="5"/>
  <c r="BG299" i="5"/>
  <c r="BG131" i="5"/>
  <c r="BG6" i="5"/>
  <c r="BG11" i="5"/>
  <c r="BG12" i="5"/>
  <c r="BG87" i="5"/>
  <c r="BG57" i="5"/>
  <c r="BG322" i="5"/>
  <c r="BG105" i="5"/>
  <c r="BG99" i="5"/>
  <c r="BG289" i="5"/>
  <c r="BG364" i="5"/>
  <c r="BG70" i="5"/>
  <c r="BG42" i="5"/>
  <c r="BG347" i="5"/>
  <c r="BG71" i="5"/>
  <c r="BG30" i="5"/>
  <c r="BG257" i="5"/>
  <c r="BG226" i="5"/>
  <c r="BG166" i="5"/>
  <c r="BG262" i="5"/>
  <c r="BG270" i="5"/>
  <c r="BG60" i="5"/>
  <c r="BG107" i="5"/>
  <c r="BG275" i="5"/>
  <c r="R3" i="2"/>
  <c r="BE1" i="2"/>
  <c r="AZ1" i="2" s="1"/>
  <c r="BE8" i="2"/>
  <c r="BE20" i="2"/>
  <c r="BE17" i="2"/>
  <c r="BE13" i="2"/>
  <c r="BE19" i="2"/>
  <c r="BE7" i="2"/>
  <c r="BE11" i="2"/>
  <c r="BE4" i="2"/>
  <c r="BE2" i="2"/>
  <c r="AZ2" i="2" s="1"/>
  <c r="BF2" i="2" s="1"/>
  <c r="BE6" i="2"/>
  <c r="BE18" i="2"/>
  <c r="BE14" i="2"/>
  <c r="BE10" i="2"/>
  <c r="BE5" i="2"/>
  <c r="BE15" i="2"/>
  <c r="BE12" i="2"/>
  <c r="BE3" i="2"/>
  <c r="AZ3" i="2" s="1"/>
  <c r="BF3" i="2" s="1"/>
  <c r="BE16" i="2"/>
  <c r="BE9" i="2"/>
  <c r="BQ3" i="2"/>
  <c r="B3" i="6"/>
  <c r="Q8" i="6"/>
  <c r="B5" i="6" s="1"/>
  <c r="BC1" i="5"/>
  <c r="BC116" i="5"/>
  <c r="BB116" i="5" s="1"/>
  <c r="BC162" i="5"/>
  <c r="BB162" i="5" s="1"/>
  <c r="BC314" i="5"/>
  <c r="BB314" i="5" s="1"/>
  <c r="BC134" i="5"/>
  <c r="BB134" i="5" s="1"/>
  <c r="BC70" i="5"/>
  <c r="BB70" i="5" s="1"/>
  <c r="BC115" i="5"/>
  <c r="BB115" i="5" s="1"/>
  <c r="BC259" i="5"/>
  <c r="BB259" i="5" s="1"/>
  <c r="BC146" i="5"/>
  <c r="BB146" i="5" s="1"/>
  <c r="BC347" i="5"/>
  <c r="BB347" i="5" s="1"/>
  <c r="BC351" i="5"/>
  <c r="BB351" i="5" s="1"/>
  <c r="BC132" i="5"/>
  <c r="BB132" i="5" s="1"/>
  <c r="BC226" i="5"/>
  <c r="BB226" i="5" s="1"/>
  <c r="BC184" i="5"/>
  <c r="BB184" i="5" s="1"/>
  <c r="BC240" i="5"/>
  <c r="BB240" i="5" s="1"/>
  <c r="BC192" i="5"/>
  <c r="BB192" i="5" s="1"/>
  <c r="BC160" i="5"/>
  <c r="BB160" i="5" s="1"/>
  <c r="BC152" i="5"/>
  <c r="BB152" i="5" s="1"/>
  <c r="BC343" i="5"/>
  <c r="BB343" i="5" s="1"/>
  <c r="BC38" i="5"/>
  <c r="BB38" i="5" s="1"/>
  <c r="BC335" i="5"/>
  <c r="BB335" i="5" s="1"/>
  <c r="BC300" i="5"/>
  <c r="BB300" i="5" s="1"/>
  <c r="BC151" i="5"/>
  <c r="BB151" i="5" s="1"/>
  <c r="BC200" i="5"/>
  <c r="BB200" i="5" s="1"/>
  <c r="BC97" i="5"/>
  <c r="BB97" i="5" s="1"/>
  <c r="BC355" i="5"/>
  <c r="BB355" i="5" s="1"/>
  <c r="BC245" i="5"/>
  <c r="BB245" i="5" s="1"/>
  <c r="BC197" i="5"/>
  <c r="BB197" i="5" s="1"/>
  <c r="BC298" i="5"/>
  <c r="BB298" i="5" s="1"/>
  <c r="BC272" i="5"/>
  <c r="BB272" i="5" s="1"/>
  <c r="BC290" i="5"/>
  <c r="BB290" i="5" s="1"/>
  <c r="BC137" i="5"/>
  <c r="BB137" i="5" s="1"/>
  <c r="BC24" i="5"/>
  <c r="BB24" i="5" s="1"/>
  <c r="BC104" i="5"/>
  <c r="BB104" i="5" s="1"/>
  <c r="BC195" i="5"/>
  <c r="BB195" i="5" s="1"/>
  <c r="BC172" i="5"/>
  <c r="BB172" i="5" s="1"/>
  <c r="BC242" i="5"/>
  <c r="BB242" i="5" s="1"/>
  <c r="BC46" i="5"/>
  <c r="BB46" i="5" s="1"/>
  <c r="BC311" i="5"/>
  <c r="BB311" i="5" s="1"/>
  <c r="BC58" i="5"/>
  <c r="BB58" i="5" s="1"/>
  <c r="BC320" i="5"/>
  <c r="BB320" i="5" s="1"/>
  <c r="BC289" i="5"/>
  <c r="BB289" i="5" s="1"/>
  <c r="BC122" i="5"/>
  <c r="BB122" i="5" s="1"/>
  <c r="BC249" i="5"/>
  <c r="BB249" i="5" s="1"/>
  <c r="BC53" i="5"/>
  <c r="BB53" i="5" s="1"/>
  <c r="BC313" i="5"/>
  <c r="BB313" i="5" s="1"/>
  <c r="BC156" i="5"/>
  <c r="BB156" i="5" s="1"/>
  <c r="BC194" i="5"/>
  <c r="BB194" i="5" s="1"/>
  <c r="BC109" i="5"/>
  <c r="BB109" i="5" s="1"/>
  <c r="BC126" i="5"/>
  <c r="BB126" i="5" s="1"/>
  <c r="BC120" i="5"/>
  <c r="BB120" i="5" s="1"/>
  <c r="BC283" i="5"/>
  <c r="BB283" i="5" s="1"/>
  <c r="BC119" i="5"/>
  <c r="BB119" i="5" s="1"/>
  <c r="BC98" i="5"/>
  <c r="BB98" i="5" s="1"/>
  <c r="BC356" i="5"/>
  <c r="BB356" i="5" s="1"/>
  <c r="BC181" i="5"/>
  <c r="BB181" i="5" s="1"/>
  <c r="BC159" i="5"/>
  <c r="BB159" i="5" s="1"/>
  <c r="BC275" i="5"/>
  <c r="BB275" i="5" s="1"/>
  <c r="BC254" i="5"/>
  <c r="BB254" i="5" s="1"/>
  <c r="BC305" i="5"/>
  <c r="BB305" i="5" s="1"/>
  <c r="BC353" i="5"/>
  <c r="BB353" i="5" s="1"/>
  <c r="BC167" i="5"/>
  <c r="BB167" i="5" s="1"/>
  <c r="BC28" i="5"/>
  <c r="BB28" i="5" s="1"/>
  <c r="BC135" i="5"/>
  <c r="BB135" i="5" s="1"/>
  <c r="BC182" i="5"/>
  <c r="BB182" i="5" s="1"/>
  <c r="BC217" i="5"/>
  <c r="BB217" i="5" s="1"/>
  <c r="BC307" i="5"/>
  <c r="BB307" i="5" s="1"/>
  <c r="BC49" i="5"/>
  <c r="BB49" i="5" s="1"/>
  <c r="BC308" i="5"/>
  <c r="BB308" i="5" s="1"/>
  <c r="BC47" i="5"/>
  <c r="BB47" i="5" s="1"/>
  <c r="BC20" i="5"/>
  <c r="BB20" i="5" s="1"/>
  <c r="BC261" i="5"/>
  <c r="BB261" i="5" s="1"/>
  <c r="BC169" i="5"/>
  <c r="BB169" i="5" s="1"/>
  <c r="BC107" i="5"/>
  <c r="BB107" i="5" s="1"/>
  <c r="BC345" i="5"/>
  <c r="BB345" i="5" s="1"/>
  <c r="BC274" i="5"/>
  <c r="BB274" i="5" s="1"/>
  <c r="BC339" i="5"/>
  <c r="BB339" i="5" s="1"/>
  <c r="BC12" i="5"/>
  <c r="BB12" i="5" s="1"/>
  <c r="BC265" i="5"/>
  <c r="BB265" i="5" s="1"/>
  <c r="BC83" i="5"/>
  <c r="BB83" i="5" s="1"/>
  <c r="BC7" i="5"/>
  <c r="BB7" i="5" s="1"/>
  <c r="BC2" i="5"/>
  <c r="BB2" i="5" s="1"/>
  <c r="BC230" i="5"/>
  <c r="BB230" i="5" s="1"/>
  <c r="BC209" i="5"/>
  <c r="BB209" i="5" s="1"/>
  <c r="BC67" i="5"/>
  <c r="BB67" i="5" s="1"/>
  <c r="BC48" i="5"/>
  <c r="BB48" i="5" s="1"/>
  <c r="BC100" i="5"/>
  <c r="BB100" i="5" s="1"/>
  <c r="BC318" i="5"/>
  <c r="BB318" i="5" s="1"/>
  <c r="BC171" i="5"/>
  <c r="BB171" i="5" s="1"/>
  <c r="BC317" i="5"/>
  <c r="BB317" i="5" s="1"/>
  <c r="BC220" i="5"/>
  <c r="BB220" i="5" s="1"/>
  <c r="BC238" i="5"/>
  <c r="BB238" i="5" s="1"/>
  <c r="BC10" i="5"/>
  <c r="BB10" i="5" s="1"/>
  <c r="BC93" i="5"/>
  <c r="BB93" i="5" s="1"/>
  <c r="BC188" i="5"/>
  <c r="BB188" i="5" s="1"/>
  <c r="BC80" i="5"/>
  <c r="BB80" i="5" s="1"/>
  <c r="BC21" i="5"/>
  <c r="BB21" i="5" s="1"/>
  <c r="BC170" i="5"/>
  <c r="BB170" i="5" s="1"/>
  <c r="BC325" i="5"/>
  <c r="BB325" i="5" s="1"/>
  <c r="BC57" i="5"/>
  <c r="BB57" i="5" s="1"/>
  <c r="BC131" i="5"/>
  <c r="BB131" i="5" s="1"/>
  <c r="BC6" i="5"/>
  <c r="BB6" i="5" s="1"/>
  <c r="BC75" i="5"/>
  <c r="BB75" i="5" s="1"/>
  <c r="BC39" i="5"/>
  <c r="BB39" i="5" s="1"/>
  <c r="BC161" i="5"/>
  <c r="BB161" i="5" s="1"/>
  <c r="BC86" i="5"/>
  <c r="BB86" i="5" s="1"/>
  <c r="BC36" i="5"/>
  <c r="BB36" i="5" s="1"/>
  <c r="BC352" i="5"/>
  <c r="BB352" i="5" s="1"/>
  <c r="BC88" i="5"/>
  <c r="BB88" i="5" s="1"/>
  <c r="BC219" i="5"/>
  <c r="BB219" i="5" s="1"/>
  <c r="BC208" i="5"/>
  <c r="BB208" i="5" s="1"/>
  <c r="BC284" i="5"/>
  <c r="BB284" i="5" s="1"/>
  <c r="BC27" i="5"/>
  <c r="BB27" i="5" s="1"/>
  <c r="BC176" i="5"/>
  <c r="BB176" i="5" s="1"/>
  <c r="BC251" i="5"/>
  <c r="BB251" i="5" s="1"/>
  <c r="BC233" i="5"/>
  <c r="BB233" i="5" s="1"/>
  <c r="BC26" i="5"/>
  <c r="BB26" i="5" s="1"/>
  <c r="BC235" i="5"/>
  <c r="BB235" i="5" s="1"/>
  <c r="BC327" i="5"/>
  <c r="BB327" i="5" s="1"/>
  <c r="BC280" i="5"/>
  <c r="BB280" i="5" s="1"/>
  <c r="BC180" i="5"/>
  <c r="BB180" i="5" s="1"/>
  <c r="BC252" i="5"/>
  <c r="BB252" i="5" s="1"/>
  <c r="BC64" i="5"/>
  <c r="BB64" i="5" s="1"/>
  <c r="BC359" i="5"/>
  <c r="BB359" i="5" s="1"/>
  <c r="BC286" i="5"/>
  <c r="BB286" i="5" s="1"/>
  <c r="BC154" i="5"/>
  <c r="BB154" i="5" s="1"/>
  <c r="BC296" i="5"/>
  <c r="BB296" i="5" s="1"/>
  <c r="BC140" i="5"/>
  <c r="BB140" i="5" s="1"/>
  <c r="BC95" i="5"/>
  <c r="BB95" i="5" s="1"/>
  <c r="BC273" i="5"/>
  <c r="BB273" i="5" s="1"/>
  <c r="BC215" i="5"/>
  <c r="BB215" i="5" s="1"/>
  <c r="BC65" i="5"/>
  <c r="BB65" i="5" s="1"/>
  <c r="BC3" i="5"/>
  <c r="BB3" i="5" s="1"/>
  <c r="BC334" i="5"/>
  <c r="BB334" i="5" s="1"/>
  <c r="BC214" i="5"/>
  <c r="BB214" i="5" s="1"/>
  <c r="BC136" i="5"/>
  <c r="BB136" i="5" s="1"/>
  <c r="BC128" i="5"/>
  <c r="BB128" i="5" s="1"/>
  <c r="BC43" i="5"/>
  <c r="BB43" i="5" s="1"/>
  <c r="BC212" i="5"/>
  <c r="BB212" i="5" s="1"/>
  <c r="BC50" i="5"/>
  <c r="BB50" i="5" s="1"/>
  <c r="BC81" i="5"/>
  <c r="BB81" i="5" s="1"/>
  <c r="BC250" i="5"/>
  <c r="BB250" i="5" s="1"/>
  <c r="BC211" i="5"/>
  <c r="BB211" i="5" s="1"/>
  <c r="BC9" i="5"/>
  <c r="BB9" i="5" s="1"/>
  <c r="BC164" i="5"/>
  <c r="BB164" i="5" s="1"/>
  <c r="BC341" i="5"/>
  <c r="BB341" i="5" s="1"/>
  <c r="BC84" i="5"/>
  <c r="BB84" i="5" s="1"/>
  <c r="BC113" i="5"/>
  <c r="BB113" i="5" s="1"/>
  <c r="BC79" i="5"/>
  <c r="BB79" i="5" s="1"/>
  <c r="BC258" i="5"/>
  <c r="BB258" i="5" s="1"/>
  <c r="BC92" i="5"/>
  <c r="BB92" i="5" s="1"/>
  <c r="BC243" i="5"/>
  <c r="BB243" i="5" s="1"/>
  <c r="BC23" i="5"/>
  <c r="BB23" i="5" s="1"/>
  <c r="BC60" i="5"/>
  <c r="BB60" i="5" s="1"/>
  <c r="BC44" i="5"/>
  <c r="BB44" i="5" s="1"/>
  <c r="BC309" i="5"/>
  <c r="BB309" i="5" s="1"/>
  <c r="BC231" i="5"/>
  <c r="BB231" i="5" s="1"/>
  <c r="BC108" i="5"/>
  <c r="BB108" i="5" s="1"/>
  <c r="BC348" i="5"/>
  <c r="BB348" i="5" s="1"/>
  <c r="BC363" i="5"/>
  <c r="BB363" i="5" s="1"/>
  <c r="BC106" i="5"/>
  <c r="BB106" i="5" s="1"/>
  <c r="BC141" i="5"/>
  <c r="BB141" i="5" s="1"/>
  <c r="BC302" i="5"/>
  <c r="BB302" i="5" s="1"/>
  <c r="BC129" i="5"/>
  <c r="BB129" i="5" s="1"/>
  <c r="BC19" i="5"/>
  <c r="BB19" i="5" s="1"/>
  <c r="BC336" i="5"/>
  <c r="BB336" i="5" s="1"/>
  <c r="BC30" i="5"/>
  <c r="BB30" i="5" s="1"/>
  <c r="BC15" i="5"/>
  <c r="BB15" i="5" s="1"/>
  <c r="BC155" i="5"/>
  <c r="BB155" i="5" s="1"/>
  <c r="BC358" i="5"/>
  <c r="BB358" i="5" s="1"/>
  <c r="BC63" i="5"/>
  <c r="BB63" i="5" s="1"/>
  <c r="BC33" i="5"/>
  <c r="BB33" i="5" s="1"/>
  <c r="BC319" i="5"/>
  <c r="BB319" i="5" s="1"/>
  <c r="BC207" i="5"/>
  <c r="BB207" i="5" s="1"/>
  <c r="BC203" i="5"/>
  <c r="BB203" i="5" s="1"/>
  <c r="BC17" i="5"/>
  <c r="BB17" i="5" s="1"/>
  <c r="BC337" i="5"/>
  <c r="BB337" i="5" s="1"/>
  <c r="BC229" i="5"/>
  <c r="BB229" i="5" s="1"/>
  <c r="BC266" i="5"/>
  <c r="BB266" i="5" s="1"/>
  <c r="BC147" i="5"/>
  <c r="BB147" i="5" s="1"/>
  <c r="BC124" i="5"/>
  <c r="BB124" i="5" s="1"/>
  <c r="BC54" i="5"/>
  <c r="BB54" i="5" s="1"/>
  <c r="BC166" i="5"/>
  <c r="BB166" i="5" s="1"/>
  <c r="BC37" i="5"/>
  <c r="BB37" i="5" s="1"/>
  <c r="BC4" i="5"/>
  <c r="BB4" i="5" s="1"/>
  <c r="BC186" i="5"/>
  <c r="BB186" i="5" s="1"/>
  <c r="BC241" i="5"/>
  <c r="BB241" i="5" s="1"/>
  <c r="BC253" i="5"/>
  <c r="BB253" i="5" s="1"/>
  <c r="BC221" i="5"/>
  <c r="BB221" i="5" s="1"/>
  <c r="BC198" i="5"/>
  <c r="BB198" i="5" s="1"/>
  <c r="BC51" i="5"/>
  <c r="BB51" i="5" s="1"/>
  <c r="BC66" i="5"/>
  <c r="BB66" i="5" s="1"/>
  <c r="BC246" i="5"/>
  <c r="BB246" i="5" s="1"/>
  <c r="BC25" i="5"/>
  <c r="BB25" i="5" s="1"/>
  <c r="BC228" i="5"/>
  <c r="BB228" i="5" s="1"/>
  <c r="BC89" i="5"/>
  <c r="BB89" i="5" s="1"/>
  <c r="BC85" i="5"/>
  <c r="BB85" i="5" s="1"/>
  <c r="BC18" i="5"/>
  <c r="BB18" i="5" s="1"/>
  <c r="BC190" i="5"/>
  <c r="BB190" i="5" s="1"/>
  <c r="BC248" i="5"/>
  <c r="BB248" i="5" s="1"/>
  <c r="BC31" i="5"/>
  <c r="BB31" i="5" s="1"/>
  <c r="BC143" i="5"/>
  <c r="BB143" i="5" s="1"/>
  <c r="BC202" i="5"/>
  <c r="BB202" i="5" s="1"/>
  <c r="BC199" i="5"/>
  <c r="BB199" i="5" s="1"/>
  <c r="BC13" i="5"/>
  <c r="BB13" i="5" s="1"/>
  <c r="BC45" i="5"/>
  <c r="BB45" i="5" s="1"/>
  <c r="BC205" i="5"/>
  <c r="BB205" i="5" s="1"/>
  <c r="BC187" i="5"/>
  <c r="BB187" i="5" s="1"/>
  <c r="BC175" i="5"/>
  <c r="BB175" i="5" s="1"/>
  <c r="BC278" i="5"/>
  <c r="BB278" i="5" s="1"/>
  <c r="BC349" i="5"/>
  <c r="BB349" i="5" s="1"/>
  <c r="BC35" i="5"/>
  <c r="BB35" i="5" s="1"/>
  <c r="BC42" i="5"/>
  <c r="BB42" i="5" s="1"/>
  <c r="BC103" i="5"/>
  <c r="BB103" i="5" s="1"/>
  <c r="BC90" i="5"/>
  <c r="BB90" i="5" s="1"/>
  <c r="BC177" i="5"/>
  <c r="BB177" i="5" s="1"/>
  <c r="BC237" i="5"/>
  <c r="BB237" i="5" s="1"/>
  <c r="BC276" i="5"/>
  <c r="BB276" i="5" s="1"/>
  <c r="BC123" i="5"/>
  <c r="BB123" i="5" s="1"/>
  <c r="BC142" i="5"/>
  <c r="BB142" i="5" s="1"/>
  <c r="BC213" i="5"/>
  <c r="BB213" i="5" s="1"/>
  <c r="BC91" i="5"/>
  <c r="BB91" i="5" s="1"/>
  <c r="BC40" i="5"/>
  <c r="BB40" i="5" s="1"/>
  <c r="BC157" i="5"/>
  <c r="BB157" i="5" s="1"/>
  <c r="BC71" i="5"/>
  <c r="BB71" i="5" s="1"/>
  <c r="BC223" i="5"/>
  <c r="BB223" i="5" s="1"/>
  <c r="BC316" i="5"/>
  <c r="BB316" i="5" s="1"/>
  <c r="BC76" i="5"/>
  <c r="BB76" i="5" s="1"/>
  <c r="BC301" i="5"/>
  <c r="BB301" i="5" s="1"/>
  <c r="BC255" i="5"/>
  <c r="BB255" i="5" s="1"/>
  <c r="BC69" i="5"/>
  <c r="BB69" i="5" s="1"/>
  <c r="BC82" i="5"/>
  <c r="BB82" i="5" s="1"/>
  <c r="BC236" i="5"/>
  <c r="BB236" i="5" s="1"/>
  <c r="BC112" i="5"/>
  <c r="BB112" i="5" s="1"/>
  <c r="BC312" i="5"/>
  <c r="BB312" i="5" s="1"/>
  <c r="BC127" i="5"/>
  <c r="BB127" i="5" s="1"/>
  <c r="BC201" i="5"/>
  <c r="BB201" i="5" s="1"/>
  <c r="BC32" i="5"/>
  <c r="BB32" i="5" s="1"/>
  <c r="BC110" i="5"/>
  <c r="BB110" i="5" s="1"/>
  <c r="BC118" i="5"/>
  <c r="BB118" i="5" s="1"/>
  <c r="BC322" i="5"/>
  <c r="BB322" i="5" s="1"/>
  <c r="BC357" i="5"/>
  <c r="BB357" i="5" s="1"/>
  <c r="BC239" i="5"/>
  <c r="BB239" i="5" s="1"/>
  <c r="BC291" i="5"/>
  <c r="BB291" i="5" s="1"/>
  <c r="BC333" i="5"/>
  <c r="BB333" i="5" s="1"/>
  <c r="BC329" i="5"/>
  <c r="BB329" i="5" s="1"/>
  <c r="BC328" i="5"/>
  <c r="BB328" i="5" s="1"/>
  <c r="BC185" i="5"/>
  <c r="BB185" i="5" s="1"/>
  <c r="BC269" i="5"/>
  <c r="BB269" i="5" s="1"/>
  <c r="BC293" i="5"/>
  <c r="BB293" i="5" s="1"/>
  <c r="BC303" i="5"/>
  <c r="BB303" i="5" s="1"/>
  <c r="BC263" i="5"/>
  <c r="BB263" i="5" s="1"/>
  <c r="BC260" i="5"/>
  <c r="BB260" i="5" s="1"/>
  <c r="BC87" i="5"/>
  <c r="BB87" i="5" s="1"/>
  <c r="BC218" i="5"/>
  <c r="BB218" i="5" s="1"/>
  <c r="BC244" i="5"/>
  <c r="BB244" i="5" s="1"/>
  <c r="BC55" i="5"/>
  <c r="BB55" i="5" s="1"/>
  <c r="BC338" i="5"/>
  <c r="BB338" i="5" s="1"/>
  <c r="BC340" i="5"/>
  <c r="BB340" i="5" s="1"/>
  <c r="BC191" i="5"/>
  <c r="BB191" i="5" s="1"/>
  <c r="BC163" i="5"/>
  <c r="BB163" i="5" s="1"/>
  <c r="BC196" i="5"/>
  <c r="BB196" i="5" s="1"/>
  <c r="BC344" i="5"/>
  <c r="BB344" i="5" s="1"/>
  <c r="BC332" i="5"/>
  <c r="BB332" i="5" s="1"/>
  <c r="BC287" i="5"/>
  <c r="BB287" i="5" s="1"/>
  <c r="BC105" i="5"/>
  <c r="BB105" i="5" s="1"/>
  <c r="BC8" i="5"/>
  <c r="BB8" i="5" s="1"/>
  <c r="BC326" i="5"/>
  <c r="BB326" i="5" s="1"/>
  <c r="BC77" i="5"/>
  <c r="BB77" i="5" s="1"/>
  <c r="BC365" i="5"/>
  <c r="BB365" i="5" s="1"/>
  <c r="BC256" i="5"/>
  <c r="BB256" i="5" s="1"/>
  <c r="BC270" i="5"/>
  <c r="BB270" i="5" s="1"/>
  <c r="BC178" i="5"/>
  <c r="BB178" i="5" s="1"/>
  <c r="BC285" i="5"/>
  <c r="BB285" i="5" s="1"/>
  <c r="BC68" i="5"/>
  <c r="BB68" i="5" s="1"/>
  <c r="BC227" i="5"/>
  <c r="BB227" i="5" s="1"/>
  <c r="BC294" i="5"/>
  <c r="BB294" i="5" s="1"/>
  <c r="BC304" i="5"/>
  <c r="BB304" i="5" s="1"/>
  <c r="BC130" i="5"/>
  <c r="BB130" i="5" s="1"/>
  <c r="BC138" i="5"/>
  <c r="BB138" i="5" s="1"/>
  <c r="BC102" i="5"/>
  <c r="BB102" i="5" s="1"/>
  <c r="BC362" i="5"/>
  <c r="BB362" i="5" s="1"/>
  <c r="BC16" i="5"/>
  <c r="BB16" i="5" s="1"/>
  <c r="BC267" i="5"/>
  <c r="BB267" i="5" s="1"/>
  <c r="BC73" i="5"/>
  <c r="BB73" i="5" s="1"/>
  <c r="BC5" i="5"/>
  <c r="BB5" i="5" s="1"/>
  <c r="BC297" i="5"/>
  <c r="BB297" i="5" s="1"/>
  <c r="BC282" i="5"/>
  <c r="BB282" i="5" s="1"/>
  <c r="BC346" i="5"/>
  <c r="BB346" i="5" s="1"/>
  <c r="BC101" i="5"/>
  <c r="BB101" i="5" s="1"/>
  <c r="BC210" i="5"/>
  <c r="BB210" i="5" s="1"/>
  <c r="BC234" i="5"/>
  <c r="BB234" i="5" s="1"/>
  <c r="BC360" i="5"/>
  <c r="BB360" i="5" s="1"/>
  <c r="BC174" i="5"/>
  <c r="BB174" i="5" s="1"/>
  <c r="BC354" i="5"/>
  <c r="BB354" i="5" s="1"/>
  <c r="BC34" i="5"/>
  <c r="BB34" i="5" s="1"/>
  <c r="BC148" i="5"/>
  <c r="BB148" i="5" s="1"/>
  <c r="BC315" i="5"/>
  <c r="BB315" i="5" s="1"/>
  <c r="BC72" i="5"/>
  <c r="BB72" i="5" s="1"/>
  <c r="BC144" i="5"/>
  <c r="BB144" i="5" s="1"/>
  <c r="BC117" i="5"/>
  <c r="BB117" i="5" s="1"/>
  <c r="BC62" i="5"/>
  <c r="BB62" i="5" s="1"/>
  <c r="BC145" i="5"/>
  <c r="BB145" i="5" s="1"/>
  <c r="BC153" i="5"/>
  <c r="BB153" i="5" s="1"/>
  <c r="BC299" i="5"/>
  <c r="BB299" i="5" s="1"/>
  <c r="BC264" i="5"/>
  <c r="BB264" i="5" s="1"/>
  <c r="BC262" i="5"/>
  <c r="BB262" i="5" s="1"/>
  <c r="BC292" i="5"/>
  <c r="BB292" i="5" s="1"/>
  <c r="BC268" i="5"/>
  <c r="BB268" i="5" s="1"/>
  <c r="BC350" i="5"/>
  <c r="BB350" i="5" s="1"/>
  <c r="BC96" i="5"/>
  <c r="BB96" i="5" s="1"/>
  <c r="BC232" i="5"/>
  <c r="BB232" i="5" s="1"/>
  <c r="BC114" i="5"/>
  <c r="BB114" i="5" s="1"/>
  <c r="BC306" i="5"/>
  <c r="BB306" i="5" s="1"/>
  <c r="BC361" i="5"/>
  <c r="BB361" i="5" s="1"/>
  <c r="BC111" i="5"/>
  <c r="BB111" i="5" s="1"/>
  <c r="BC323" i="5"/>
  <c r="BB323" i="5" s="1"/>
  <c r="BC288" i="5"/>
  <c r="BB288" i="5" s="1"/>
  <c r="BC224" i="5"/>
  <c r="BB224" i="5" s="1"/>
  <c r="BC78" i="5"/>
  <c r="BB78" i="5" s="1"/>
  <c r="BC321" i="5"/>
  <c r="BB321" i="5" s="1"/>
  <c r="BC366" i="5"/>
  <c r="BB366" i="5" s="1"/>
  <c r="BC295" i="5"/>
  <c r="BB295" i="5" s="1"/>
  <c r="BC121" i="5"/>
  <c r="BB121" i="5" s="1"/>
  <c r="BC14" i="5"/>
  <c r="BB14" i="5" s="1"/>
  <c r="BC277" i="5"/>
  <c r="BB277" i="5" s="1"/>
  <c r="BC52" i="5"/>
  <c r="BB52" i="5" s="1"/>
  <c r="BC281" i="5"/>
  <c r="BB281" i="5" s="1"/>
  <c r="BC61" i="5"/>
  <c r="BB61" i="5" s="1"/>
  <c r="BC331" i="5"/>
  <c r="BB331" i="5" s="1"/>
  <c r="BC94" i="5"/>
  <c r="BB94" i="5" s="1"/>
  <c r="BC271" i="5"/>
  <c r="BB271" i="5" s="1"/>
  <c r="BC183" i="5"/>
  <c r="BB183" i="5" s="1"/>
  <c r="BC247" i="5"/>
  <c r="BB247" i="5" s="1"/>
  <c r="BC173" i="5"/>
  <c r="BB173" i="5" s="1"/>
  <c r="BC133" i="5"/>
  <c r="BB133" i="5" s="1"/>
  <c r="BC310" i="5"/>
  <c r="BB310" i="5" s="1"/>
  <c r="BC139" i="5"/>
  <c r="BB139" i="5" s="1"/>
  <c r="BC330" i="5"/>
  <c r="BB330" i="5" s="1"/>
  <c r="BC364" i="5"/>
  <c r="BB364" i="5" s="1"/>
  <c r="BC189" i="5"/>
  <c r="BB189" i="5" s="1"/>
  <c r="BC149" i="5"/>
  <c r="BB149" i="5" s="1"/>
  <c r="BC74" i="5"/>
  <c r="BB74" i="5" s="1"/>
  <c r="BC59" i="5"/>
  <c r="BB59" i="5" s="1"/>
  <c r="BC204" i="5"/>
  <c r="BB204" i="5" s="1"/>
  <c r="BC342" i="5"/>
  <c r="BB342" i="5" s="1"/>
  <c r="BC125" i="5"/>
  <c r="BB125" i="5" s="1"/>
  <c r="BC324" i="5"/>
  <c r="BB324" i="5" s="1"/>
  <c r="BC56" i="5"/>
  <c r="BB56" i="5" s="1"/>
  <c r="BC158" i="5"/>
  <c r="BB158" i="5" s="1"/>
  <c r="BC29" i="5"/>
  <c r="BB29" i="5" s="1"/>
  <c r="BC225" i="5"/>
  <c r="BB225" i="5" s="1"/>
  <c r="BC179" i="5"/>
  <c r="BB179" i="5" s="1"/>
  <c r="BC22" i="5"/>
  <c r="BB22" i="5" s="1"/>
  <c r="BC99" i="5"/>
  <c r="BB99" i="5" s="1"/>
  <c r="BC279" i="5"/>
  <c r="BB279" i="5" s="1"/>
  <c r="BC150" i="5"/>
  <c r="BB150" i="5" s="1"/>
  <c r="BC206" i="5"/>
  <c r="BB206" i="5" s="1"/>
  <c r="BC257" i="5"/>
  <c r="BB257" i="5" s="1"/>
  <c r="BC193" i="5"/>
  <c r="BB193" i="5" s="1"/>
  <c r="BC165" i="5"/>
  <c r="BB165" i="5" s="1"/>
  <c r="BC216" i="5"/>
  <c r="BB216" i="5" s="1"/>
  <c r="BC168" i="5"/>
  <c r="BB168" i="5" s="1"/>
  <c r="BC11" i="5"/>
  <c r="BB11" i="5" s="1"/>
  <c r="BC222" i="5"/>
  <c r="BB222" i="5" s="1"/>
  <c r="Q3" i="2"/>
  <c r="S6" i="3" l="1"/>
  <c r="R6" i="3"/>
  <c r="BE20" i="3"/>
  <c r="BE1" i="3"/>
  <c r="AZ1" i="3" s="1"/>
  <c r="BE14" i="3"/>
  <c r="BE13" i="3"/>
  <c r="BE15" i="3"/>
  <c r="BE10" i="3"/>
  <c r="BE9" i="3"/>
  <c r="BE2" i="3"/>
  <c r="AZ2" i="3" s="1"/>
  <c r="BF2" i="3" s="1"/>
  <c r="BE5" i="3"/>
  <c r="AZ5" i="3" s="1"/>
  <c r="BF5" i="3" s="1"/>
  <c r="BE19" i="3"/>
  <c r="BE16" i="3"/>
  <c r="BE7" i="3"/>
  <c r="BE8" i="3"/>
  <c r="BE3" i="3"/>
  <c r="AZ3" i="3" s="1"/>
  <c r="BF3" i="3" s="1"/>
  <c r="BE11" i="3"/>
  <c r="BE18" i="3"/>
  <c r="BE17" i="3"/>
  <c r="BE4" i="3"/>
  <c r="AZ4" i="3" s="1"/>
  <c r="BF4" i="3" s="1"/>
  <c r="U7" i="3"/>
  <c r="BE6" i="3"/>
  <c r="BE12" i="3"/>
  <c r="BE5" i="4"/>
  <c r="AZ5" i="4" s="1"/>
  <c r="BF5" i="4" s="1"/>
  <c r="BE20" i="4"/>
  <c r="BE17" i="4"/>
  <c r="BE19" i="4"/>
  <c r="BE9" i="4"/>
  <c r="BE13" i="4"/>
  <c r="BE3" i="4"/>
  <c r="AZ3" i="4" s="1"/>
  <c r="BF3" i="4" s="1"/>
  <c r="BE6" i="4"/>
  <c r="AZ6" i="4" s="1"/>
  <c r="BF6" i="4" s="1"/>
  <c r="BE12" i="4"/>
  <c r="BE14" i="4"/>
  <c r="BE16" i="4"/>
  <c r="BE7" i="4"/>
  <c r="BE2" i="4"/>
  <c r="AZ2" i="4" s="1"/>
  <c r="BF2" i="4" s="1"/>
  <c r="BE4" i="4"/>
  <c r="AZ4" i="4" s="1"/>
  <c r="BF4" i="4" s="1"/>
  <c r="BE1" i="4"/>
  <c r="AZ1" i="4" s="1"/>
  <c r="BE11" i="4"/>
  <c r="BE10" i="4"/>
  <c r="BE8" i="4"/>
  <c r="BE18" i="4"/>
  <c r="BE15" i="4"/>
  <c r="BB1" i="5"/>
  <c r="AX1" i="5"/>
  <c r="AW1" i="5" s="1"/>
  <c r="K1" i="5"/>
  <c r="K2" i="5" s="1"/>
  <c r="BF1" i="2"/>
  <c r="O5" i="2"/>
  <c r="AW2" i="2"/>
  <c r="AW1" i="2"/>
  <c r="BS1001" i="1" l="1"/>
  <c r="BS1003" i="1"/>
  <c r="BS1005" i="1"/>
  <c r="BS1007" i="1"/>
  <c r="BS1009" i="1"/>
  <c r="BS1011" i="1"/>
  <c r="BS1013" i="1"/>
  <c r="BS1015" i="1"/>
  <c r="BS1017" i="1"/>
  <c r="BS1019" i="1"/>
  <c r="BS1021" i="1"/>
  <c r="BS1023" i="1"/>
  <c r="BS1025" i="1"/>
  <c r="BS1027" i="1"/>
  <c r="BS1029" i="1"/>
  <c r="BS1031" i="1"/>
  <c r="BS1033" i="1"/>
  <c r="BS1035" i="1"/>
  <c r="BS1037" i="1"/>
  <c r="BS1039" i="1"/>
  <c r="BS1041" i="1"/>
  <c r="BS1043" i="1"/>
  <c r="BS1045" i="1"/>
  <c r="BS1047" i="1"/>
  <c r="BS1049" i="1"/>
  <c r="BS1051" i="1"/>
  <c r="BS1002" i="1"/>
  <c r="BS1004" i="1"/>
  <c r="BS1006" i="1"/>
  <c r="BS1008" i="1"/>
  <c r="BS1010" i="1"/>
  <c r="BS1012" i="1"/>
  <c r="BS1014" i="1"/>
  <c r="BS1016" i="1"/>
  <c r="BS1018" i="1"/>
  <c r="BS1020" i="1"/>
  <c r="BS1022" i="1"/>
  <c r="BS1024" i="1"/>
  <c r="BS1026" i="1"/>
  <c r="BS1028" i="1"/>
  <c r="BS1030" i="1"/>
  <c r="BS1032" i="1"/>
  <c r="BS1034" i="1"/>
  <c r="BS1036" i="1"/>
  <c r="BS1038" i="1"/>
  <c r="BS1040" i="1"/>
  <c r="BS1042" i="1"/>
  <c r="BS1044" i="1"/>
  <c r="BS1046" i="1"/>
  <c r="BS1048" i="1"/>
  <c r="BS1056" i="1"/>
  <c r="BS1053" i="1"/>
  <c r="BS1059" i="1"/>
  <c r="BS1061" i="1"/>
  <c r="BS1063" i="1"/>
  <c r="BS1065" i="1"/>
  <c r="BS1067" i="1"/>
  <c r="BS1069" i="1"/>
  <c r="BS1071" i="1"/>
  <c r="BS1073" i="1"/>
  <c r="BS1075" i="1"/>
  <c r="BS1077" i="1"/>
  <c r="BS1079" i="1"/>
  <c r="BS1081" i="1"/>
  <c r="BS1083" i="1"/>
  <c r="BS1085" i="1"/>
  <c r="BS1054" i="1"/>
  <c r="BS1057" i="1"/>
  <c r="BS1052" i="1"/>
  <c r="BS1055" i="1"/>
  <c r="BS1058" i="1"/>
  <c r="BS1060" i="1"/>
  <c r="BS1062" i="1"/>
  <c r="BS1064" i="1"/>
  <c r="BS1066" i="1"/>
  <c r="BS1068" i="1"/>
  <c r="BS1070" i="1"/>
  <c r="BS1072" i="1"/>
  <c r="BS1074" i="1"/>
  <c r="BS1076" i="1"/>
  <c r="BS1078" i="1"/>
  <c r="BS1080" i="1"/>
  <c r="BS1082" i="1"/>
  <c r="BS1084" i="1"/>
  <c r="BS1086" i="1"/>
  <c r="BS1088" i="1"/>
  <c r="BS1090" i="1"/>
  <c r="BS1092" i="1"/>
  <c r="BS1094" i="1"/>
  <c r="BS1096" i="1"/>
  <c r="BS1093" i="1"/>
  <c r="BS1100" i="1"/>
  <c r="BS1112" i="1"/>
  <c r="BS1115" i="1"/>
  <c r="BS1091" i="1"/>
  <c r="BS1101" i="1"/>
  <c r="BS1106" i="1"/>
  <c r="BS1109" i="1"/>
  <c r="BS1050" i="1"/>
  <c r="BS1087" i="1"/>
  <c r="BS1103" i="1"/>
  <c r="BS1110" i="1"/>
  <c r="BS1113" i="1"/>
  <c r="BS1104" i="1"/>
  <c r="BS1107" i="1"/>
  <c r="BS1114" i="1"/>
  <c r="BS1102" i="1"/>
  <c r="BS1127" i="1"/>
  <c r="BS1128" i="1"/>
  <c r="BS1138" i="1"/>
  <c r="BS1116" i="1"/>
  <c r="BS1125" i="1"/>
  <c r="BS1126" i="1"/>
  <c r="BS1145" i="1"/>
  <c r="BS1148" i="1"/>
  <c r="BS1095" i="1"/>
  <c r="BS1097" i="1"/>
  <c r="BS1099" i="1"/>
  <c r="BS1123" i="1"/>
  <c r="BS1124" i="1"/>
  <c r="BS1139" i="1"/>
  <c r="BS1142" i="1"/>
  <c r="BS1121" i="1"/>
  <c r="BS1122" i="1"/>
  <c r="BS1149" i="1"/>
  <c r="BS1089" i="1"/>
  <c r="BS1108" i="1"/>
  <c r="BS1111" i="1"/>
  <c r="BS1135" i="1"/>
  <c r="BS1136" i="1"/>
  <c r="BS1143" i="1"/>
  <c r="BS1146" i="1"/>
  <c r="BS1119" i="1"/>
  <c r="BS1120" i="1"/>
  <c r="BS1133" i="1"/>
  <c r="BS1134" i="1"/>
  <c r="BS1137" i="1"/>
  <c r="BS1140" i="1"/>
  <c r="BS1098" i="1"/>
  <c r="BS1105" i="1"/>
  <c r="BS1131" i="1"/>
  <c r="BS1132" i="1"/>
  <c r="BS1117" i="1"/>
  <c r="BS1130" i="1"/>
  <c r="BS1147" i="1"/>
  <c r="BS1151" i="1"/>
  <c r="BS1152" i="1"/>
  <c r="BS1153" i="1"/>
  <c r="BS1154" i="1"/>
  <c r="BS1155" i="1"/>
  <c r="BS1156" i="1"/>
  <c r="BS1157" i="1"/>
  <c r="BS1158" i="1"/>
  <c r="BS1159" i="1"/>
  <c r="BS1160" i="1"/>
  <c r="BS1161" i="1"/>
  <c r="BS1162" i="1"/>
  <c r="BS1163" i="1"/>
  <c r="BS1164" i="1"/>
  <c r="BS1165" i="1"/>
  <c r="BS1166" i="1"/>
  <c r="BS1167" i="1"/>
  <c r="BS1168" i="1"/>
  <c r="BS1173" i="1"/>
  <c r="BS1176" i="1"/>
  <c r="BS1178" i="1"/>
  <c r="BS1180" i="1"/>
  <c r="BS1182" i="1"/>
  <c r="BS1184" i="1"/>
  <c r="BS1186" i="1"/>
  <c r="BS1188" i="1"/>
  <c r="BS1190" i="1"/>
  <c r="BS1192" i="1"/>
  <c r="BS1194" i="1"/>
  <c r="BS1196" i="1"/>
  <c r="BS1198" i="1"/>
  <c r="BS1200" i="1"/>
  <c r="BS1202" i="1"/>
  <c r="BS1204" i="1"/>
  <c r="BS1206" i="1"/>
  <c r="BS1208" i="1"/>
  <c r="BS1210" i="1"/>
  <c r="BS1212" i="1"/>
  <c r="BS1214" i="1"/>
  <c r="BS1216" i="1"/>
  <c r="BS1218" i="1"/>
  <c r="BS1220" i="1"/>
  <c r="BS1222" i="1"/>
  <c r="BS1224" i="1"/>
  <c r="BS1150" i="1"/>
  <c r="BS1169" i="1"/>
  <c r="BS1144" i="1"/>
  <c r="BS1170" i="1"/>
  <c r="BS1174" i="1"/>
  <c r="BS1171" i="1"/>
  <c r="BS1118" i="1"/>
  <c r="BS1141" i="1"/>
  <c r="BS1177" i="1"/>
  <c r="BS1179" i="1"/>
  <c r="BS1181" i="1"/>
  <c r="BS1183" i="1"/>
  <c r="BS1185" i="1"/>
  <c r="BS1187" i="1"/>
  <c r="BS1189" i="1"/>
  <c r="BS1191" i="1"/>
  <c r="BS1193" i="1"/>
  <c r="BS1195" i="1"/>
  <c r="BS1197" i="1"/>
  <c r="BS1199" i="1"/>
  <c r="BS1201" i="1"/>
  <c r="BS1203" i="1"/>
  <c r="BS1205" i="1"/>
  <c r="BS1207" i="1"/>
  <c r="BS1129" i="1"/>
  <c r="BS1215" i="1"/>
  <c r="BS1226" i="1"/>
  <c r="BS1228" i="1"/>
  <c r="BS1230" i="1"/>
  <c r="BS1232" i="1"/>
  <c r="BS1234" i="1"/>
  <c r="BS1236" i="1"/>
  <c r="BS1238" i="1"/>
  <c r="BS1240" i="1"/>
  <c r="BS1242" i="1"/>
  <c r="BS1244" i="1"/>
  <c r="BS1246" i="1"/>
  <c r="BS1248" i="1"/>
  <c r="BS1250" i="1"/>
  <c r="BS1252" i="1"/>
  <c r="BS1254" i="1"/>
  <c r="BS1256" i="1"/>
  <c r="BS1258" i="1"/>
  <c r="BS1260" i="1"/>
  <c r="BS1172" i="1"/>
  <c r="BS1209" i="1"/>
  <c r="BS1217" i="1"/>
  <c r="BS1211" i="1"/>
  <c r="BS1225" i="1"/>
  <c r="BS1227" i="1"/>
  <c r="BS1229" i="1"/>
  <c r="BS1231" i="1"/>
  <c r="BS1233" i="1"/>
  <c r="BS1235" i="1"/>
  <c r="BS1237" i="1"/>
  <c r="BS1239" i="1"/>
  <c r="BS1241" i="1"/>
  <c r="BS1243" i="1"/>
  <c r="BS1245" i="1"/>
  <c r="BS1247" i="1"/>
  <c r="BS1249" i="1"/>
  <c r="BS1251" i="1"/>
  <c r="BS1253" i="1"/>
  <c r="BS1255" i="1"/>
  <c r="BS1257" i="1"/>
  <c r="BS1263" i="1"/>
  <c r="BS1265" i="1"/>
  <c r="BS1267" i="1"/>
  <c r="BS1269" i="1"/>
  <c r="BS1271" i="1"/>
  <c r="BS1273" i="1"/>
  <c r="BS1275" i="1"/>
  <c r="BS1277" i="1"/>
  <c r="BS1279" i="1"/>
  <c r="BS1281" i="1"/>
  <c r="BS1283" i="1"/>
  <c r="BS1285" i="1"/>
  <c r="BS1287" i="1"/>
  <c r="BS1289" i="1"/>
  <c r="BS1291" i="1"/>
  <c r="BS1293" i="1"/>
  <c r="BS1221" i="1"/>
  <c r="BS1261" i="1"/>
  <c r="BS1219" i="1"/>
  <c r="BS1223" i="1"/>
  <c r="BS1175" i="1"/>
  <c r="BS1268" i="1"/>
  <c r="BS1290" i="1"/>
  <c r="BS1262" i="1"/>
  <c r="BS1284" i="1"/>
  <c r="BS1213" i="1"/>
  <c r="BS1266" i="1"/>
  <c r="BS1288" i="1"/>
  <c r="BS1294" i="1"/>
  <c r="BS1296" i="1"/>
  <c r="BS1298" i="1"/>
  <c r="BS1300" i="1"/>
  <c r="BS1302" i="1"/>
  <c r="BS1304" i="1"/>
  <c r="BS1306" i="1"/>
  <c r="BS1308" i="1"/>
  <c r="BS1310" i="1"/>
  <c r="BS1312" i="1"/>
  <c r="BS1314" i="1"/>
  <c r="BS1316" i="1"/>
  <c r="BS1318" i="1"/>
  <c r="BS1320" i="1"/>
  <c r="BS1322" i="1"/>
  <c r="BS1324" i="1"/>
  <c r="BS1326" i="1"/>
  <c r="BS1328" i="1"/>
  <c r="BS1330" i="1"/>
  <c r="BS1332" i="1"/>
  <c r="BS1334" i="1"/>
  <c r="BS1336" i="1"/>
  <c r="BS1338" i="1"/>
  <c r="BS1340" i="1"/>
  <c r="BS1342" i="1"/>
  <c r="BS1344" i="1"/>
  <c r="BS1346" i="1"/>
  <c r="BS1348" i="1"/>
  <c r="BS1350" i="1"/>
  <c r="BS1352" i="1"/>
  <c r="BS1354" i="1"/>
  <c r="BS1356" i="1"/>
  <c r="BS1358" i="1"/>
  <c r="BS1360" i="1"/>
  <c r="BS1362" i="1"/>
  <c r="BS1364" i="1"/>
  <c r="BS1366" i="1"/>
  <c r="BS1368" i="1"/>
  <c r="BS1370" i="1"/>
  <c r="BS1372" i="1"/>
  <c r="BS1276" i="1"/>
  <c r="BS1282" i="1"/>
  <c r="BS1270" i="1"/>
  <c r="BS1264" i="1"/>
  <c r="BS1286" i="1"/>
  <c r="BS1278" i="1"/>
  <c r="BS1307" i="1"/>
  <c r="BS1315" i="1"/>
  <c r="BS1335" i="1"/>
  <c r="BS1351" i="1"/>
  <c r="BS1367" i="1"/>
  <c r="BS1369" i="1"/>
  <c r="BS1297" i="1"/>
  <c r="BS1325" i="1"/>
  <c r="BS1333" i="1"/>
  <c r="BS1349" i="1"/>
  <c r="BS1365" i="1"/>
  <c r="BS1375" i="1"/>
  <c r="BS1378" i="1"/>
  <c r="BS1381" i="1"/>
  <c r="BS1383" i="1"/>
  <c r="BS1385" i="1"/>
  <c r="BS1387" i="1"/>
  <c r="BS1389" i="1"/>
  <c r="BS1391" i="1"/>
  <c r="BS1393" i="1"/>
  <c r="BS1395" i="1"/>
  <c r="BS1397" i="1"/>
  <c r="BS1399" i="1"/>
  <c r="BS1401" i="1"/>
  <c r="BS1403" i="1"/>
  <c r="BS1405" i="1"/>
  <c r="BS1407" i="1"/>
  <c r="BS1409" i="1"/>
  <c r="BS1303" i="1"/>
  <c r="BS1319" i="1"/>
  <c r="BS1331" i="1"/>
  <c r="BS1347" i="1"/>
  <c r="BS1363" i="1"/>
  <c r="BS1371" i="1"/>
  <c r="BS1309" i="1"/>
  <c r="BS1313" i="1"/>
  <c r="BS1329" i="1"/>
  <c r="BS1345" i="1"/>
  <c r="BS1361" i="1"/>
  <c r="BS1379" i="1"/>
  <c r="BS1299" i="1"/>
  <c r="BS1323" i="1"/>
  <c r="BS1343" i="1"/>
  <c r="BS1359" i="1"/>
  <c r="BS1373" i="1"/>
  <c r="BS1376" i="1"/>
  <c r="BS1274" i="1"/>
  <c r="BS1280" i="1"/>
  <c r="BS1305" i="1"/>
  <c r="BS1317" i="1"/>
  <c r="BS1341" i="1"/>
  <c r="BS1357" i="1"/>
  <c r="BS1382" i="1"/>
  <c r="BS1384" i="1"/>
  <c r="BS1386" i="1"/>
  <c r="BS1388" i="1"/>
  <c r="BS1390" i="1"/>
  <c r="BS1392" i="1"/>
  <c r="BS1394" i="1"/>
  <c r="BS1396" i="1"/>
  <c r="BS1398" i="1"/>
  <c r="BS1400" i="1"/>
  <c r="BS1402" i="1"/>
  <c r="BS1404" i="1"/>
  <c r="BS1406" i="1"/>
  <c r="BS1408" i="1"/>
  <c r="BS1410" i="1"/>
  <c r="BS1412" i="1"/>
  <c r="BS1414" i="1"/>
  <c r="BS1416" i="1"/>
  <c r="BS1418" i="1"/>
  <c r="BS1420" i="1"/>
  <c r="BS1422" i="1"/>
  <c r="BS1424" i="1"/>
  <c r="BS1426" i="1"/>
  <c r="BS1428" i="1"/>
  <c r="BS1430" i="1"/>
  <c r="BS1432" i="1"/>
  <c r="BS1434" i="1"/>
  <c r="BS1436" i="1"/>
  <c r="BS1438" i="1"/>
  <c r="BS1272" i="1"/>
  <c r="BS1292" i="1"/>
  <c r="BS1295" i="1"/>
  <c r="BS1311" i="1"/>
  <c r="BS1327" i="1"/>
  <c r="BS1339" i="1"/>
  <c r="BS1355" i="1"/>
  <c r="BS1377" i="1"/>
  <c r="BS1259" i="1"/>
  <c r="BS1301" i="1"/>
  <c r="BS1413" i="1"/>
  <c r="BS1417" i="1"/>
  <c r="BS1421" i="1"/>
  <c r="BS1425" i="1"/>
  <c r="BS1429" i="1"/>
  <c r="BS1433" i="1"/>
  <c r="BS1442" i="1"/>
  <c r="BS1444" i="1"/>
  <c r="BS1446" i="1"/>
  <c r="BS1448" i="1"/>
  <c r="BS1450" i="1"/>
  <c r="BS1452" i="1"/>
  <c r="BS1454" i="1"/>
  <c r="BS1456" i="1"/>
  <c r="BS1458" i="1"/>
  <c r="BS1460" i="1"/>
  <c r="BS1462" i="1"/>
  <c r="BS1464" i="1"/>
  <c r="BS1466" i="1"/>
  <c r="BS1468" i="1"/>
  <c r="BS1470" i="1"/>
  <c r="BS1472" i="1"/>
  <c r="BS1474" i="1"/>
  <c r="BS1476" i="1"/>
  <c r="BS1478" i="1"/>
  <c r="BS1480" i="1"/>
  <c r="BS1482" i="1"/>
  <c r="BS1484" i="1"/>
  <c r="BS1486" i="1"/>
  <c r="BS1488" i="1"/>
  <c r="BS1490" i="1"/>
  <c r="BS1492" i="1"/>
  <c r="BS1494" i="1"/>
  <c r="BS1496" i="1"/>
  <c r="BS1498" i="1"/>
  <c r="BS1500" i="1"/>
  <c r="BS1502" i="1"/>
  <c r="BS1504" i="1"/>
  <c r="BS1506" i="1"/>
  <c r="BS1508" i="1"/>
  <c r="BS1510" i="1"/>
  <c r="BS1512" i="1"/>
  <c r="BS1374" i="1"/>
  <c r="BS1337" i="1"/>
  <c r="BS1411" i="1"/>
  <c r="BS1415" i="1"/>
  <c r="BS1419" i="1"/>
  <c r="BS1423" i="1"/>
  <c r="BS1427" i="1"/>
  <c r="BS1431" i="1"/>
  <c r="BS1439" i="1"/>
  <c r="BS1440" i="1"/>
  <c r="BS1443" i="1"/>
  <c r="BS1445" i="1"/>
  <c r="BS1447" i="1"/>
  <c r="BS1449" i="1"/>
  <c r="BS1451" i="1"/>
  <c r="BS1453" i="1"/>
  <c r="BS1455" i="1"/>
  <c r="BS1457" i="1"/>
  <c r="BS1459" i="1"/>
  <c r="BS1461" i="1"/>
  <c r="BS1463" i="1"/>
  <c r="BS1465" i="1"/>
  <c r="BS1467" i="1"/>
  <c r="BS1469" i="1"/>
  <c r="BS1471" i="1"/>
  <c r="BS1473" i="1"/>
  <c r="BS1475" i="1"/>
  <c r="BS1477" i="1"/>
  <c r="BS1479" i="1"/>
  <c r="BS1481" i="1"/>
  <c r="BS1483" i="1"/>
  <c r="BS1485" i="1"/>
  <c r="BS1487" i="1"/>
  <c r="BS1489" i="1"/>
  <c r="BS1491" i="1"/>
  <c r="BS1493" i="1"/>
  <c r="BS1495" i="1"/>
  <c r="BS1321" i="1"/>
  <c r="BS1353" i="1"/>
  <c r="BS1437" i="1"/>
  <c r="BS1380" i="1"/>
  <c r="BS1503" i="1"/>
  <c r="BS1509" i="1"/>
  <c r="BS1514" i="1"/>
  <c r="BS1515" i="1"/>
  <c r="BS1524" i="1"/>
  <c r="BS1527" i="1"/>
  <c r="BS1501" i="1"/>
  <c r="BS1511" i="1"/>
  <c r="BS1499" i="1"/>
  <c r="BS1513" i="1"/>
  <c r="BS1528" i="1"/>
  <c r="BS1530" i="1"/>
  <c r="BS1532" i="1"/>
  <c r="BS1534" i="1"/>
  <c r="BS1536" i="1"/>
  <c r="BS1538" i="1"/>
  <c r="BS1540" i="1"/>
  <c r="BS1542" i="1"/>
  <c r="BS1544" i="1"/>
  <c r="BS1546" i="1"/>
  <c r="BS1548" i="1"/>
  <c r="BS1550" i="1"/>
  <c r="BS1552" i="1"/>
  <c r="BS1554" i="1"/>
  <c r="BS1556" i="1"/>
  <c r="BS1558" i="1"/>
  <c r="BS1560" i="1"/>
  <c r="BS1562" i="1"/>
  <c r="BS1564" i="1"/>
  <c r="BS1566" i="1"/>
  <c r="BS1568" i="1"/>
  <c r="BS1570" i="1"/>
  <c r="BS1572" i="1"/>
  <c r="BS1574" i="1"/>
  <c r="BS1576" i="1"/>
  <c r="BS1578" i="1"/>
  <c r="BS1580" i="1"/>
  <c r="BS1582" i="1"/>
  <c r="BS1584" i="1"/>
  <c r="BS1586" i="1"/>
  <c r="BS1588" i="1"/>
  <c r="BS1590" i="1"/>
  <c r="BS1592" i="1"/>
  <c r="BS1594" i="1"/>
  <c r="BS1596" i="1"/>
  <c r="BS1598" i="1"/>
  <c r="BS1497" i="1"/>
  <c r="BS1525" i="1"/>
  <c r="BS1441" i="1"/>
  <c r="BS1520" i="1"/>
  <c r="BS1521" i="1"/>
  <c r="BS1526" i="1"/>
  <c r="BS1435" i="1"/>
  <c r="BS1518" i="1"/>
  <c r="BS1519" i="1"/>
  <c r="BS1523" i="1"/>
  <c r="BS1529" i="1"/>
  <c r="BS1531" i="1"/>
  <c r="BS1533" i="1"/>
  <c r="BS1535" i="1"/>
  <c r="BS1537" i="1"/>
  <c r="BS1539" i="1"/>
  <c r="BS1541" i="1"/>
  <c r="BS1543" i="1"/>
  <c r="BS1545" i="1"/>
  <c r="BS1547" i="1"/>
  <c r="BS1549" i="1"/>
  <c r="BS1551" i="1"/>
  <c r="BS1553" i="1"/>
  <c r="BS1555" i="1"/>
  <c r="BS1557" i="1"/>
  <c r="BS1559" i="1"/>
  <c r="BS1561" i="1"/>
  <c r="BS1563" i="1"/>
  <c r="BS1565" i="1"/>
  <c r="BS1567" i="1"/>
  <c r="BS1569" i="1"/>
  <c r="BS1571" i="1"/>
  <c r="BS1573" i="1"/>
  <c r="BS1575" i="1"/>
  <c r="BS1577" i="1"/>
  <c r="BS1579" i="1"/>
  <c r="BS1581" i="1"/>
  <c r="BS1583" i="1"/>
  <c r="BS1585" i="1"/>
  <c r="BS1587" i="1"/>
  <c r="BS1589" i="1"/>
  <c r="BS1591" i="1"/>
  <c r="BS1593" i="1"/>
  <c r="BS1595" i="1"/>
  <c r="BS1597" i="1"/>
  <c r="BS1599" i="1"/>
  <c r="BS1601" i="1"/>
  <c r="BS1603" i="1"/>
  <c r="BS1605" i="1"/>
  <c r="BS1607" i="1"/>
  <c r="BS1609" i="1"/>
  <c r="BS1611" i="1"/>
  <c r="BS1613" i="1"/>
  <c r="BS1507" i="1"/>
  <c r="BS1602" i="1"/>
  <c r="BS1516" i="1"/>
  <c r="BS1612" i="1"/>
  <c r="BS1505" i="1"/>
  <c r="BS1606" i="1"/>
  <c r="BS1615" i="1"/>
  <c r="BS1617" i="1"/>
  <c r="BS1619" i="1"/>
  <c r="BS1621" i="1"/>
  <c r="BS1623" i="1"/>
  <c r="BS1625" i="1"/>
  <c r="BS1627" i="1"/>
  <c r="BS1629" i="1"/>
  <c r="BS1631" i="1"/>
  <c r="BS1633" i="1"/>
  <c r="BS1635" i="1"/>
  <c r="BS1637" i="1"/>
  <c r="BS1639" i="1"/>
  <c r="BS1641" i="1"/>
  <c r="BS1643" i="1"/>
  <c r="BS1645" i="1"/>
  <c r="BS1522" i="1"/>
  <c r="BS1600" i="1"/>
  <c r="BS1610" i="1"/>
  <c r="BS1517" i="1"/>
  <c r="BS1604" i="1"/>
  <c r="BS1614" i="1"/>
  <c r="BS1616" i="1"/>
  <c r="BS1618" i="1"/>
  <c r="BS1620" i="1"/>
  <c r="BS1622" i="1"/>
  <c r="BS1624" i="1"/>
  <c r="BS1626" i="1"/>
  <c r="BS1628" i="1"/>
  <c r="BS1630" i="1"/>
  <c r="BS1632" i="1"/>
  <c r="BS1634" i="1"/>
  <c r="BS1636" i="1"/>
  <c r="BS1638" i="1"/>
  <c r="BS1640" i="1"/>
  <c r="BS1642" i="1"/>
  <c r="BS1644" i="1"/>
  <c r="BS1646" i="1"/>
  <c r="BS1648" i="1"/>
  <c r="BS1650" i="1"/>
  <c r="BS1652" i="1"/>
  <c r="BS1654" i="1"/>
  <c r="BS1608" i="1"/>
  <c r="BS1649" i="1"/>
  <c r="BS1653" i="1"/>
  <c r="BS1660" i="1"/>
  <c r="BS1674" i="1"/>
  <c r="BS1677" i="1"/>
  <c r="BS1690" i="1"/>
  <c r="BS1647" i="1"/>
  <c r="BS1655" i="1"/>
  <c r="BS1668" i="1"/>
  <c r="BS1671" i="1"/>
  <c r="BS1684" i="1"/>
  <c r="BS1687" i="1"/>
  <c r="BS1656" i="1"/>
  <c r="BS1661" i="1"/>
  <c r="BS1665" i="1"/>
  <c r="BS1678" i="1"/>
  <c r="BS1681" i="1"/>
  <c r="BS1662" i="1"/>
  <c r="BS1672" i="1"/>
  <c r="BS1675" i="1"/>
  <c r="BS1688" i="1"/>
  <c r="BS1691" i="1"/>
  <c r="BS1693" i="1"/>
  <c r="BS1695" i="1"/>
  <c r="BS1697" i="1"/>
  <c r="BS1699" i="1"/>
  <c r="BS1701" i="1"/>
  <c r="BS1703" i="1"/>
  <c r="BS1705" i="1"/>
  <c r="BS1707" i="1"/>
  <c r="BS1709" i="1"/>
  <c r="BS1711" i="1"/>
  <c r="BS1713" i="1"/>
  <c r="BS1715" i="1"/>
  <c r="BS1717" i="1"/>
  <c r="BS1719" i="1"/>
  <c r="BS1721" i="1"/>
  <c r="BS1723" i="1"/>
  <c r="BS1725" i="1"/>
  <c r="BS1727" i="1"/>
  <c r="BS1729" i="1"/>
  <c r="BS1731" i="1"/>
  <c r="BS1733" i="1"/>
  <c r="BS1735" i="1"/>
  <c r="BS1737" i="1"/>
  <c r="BS1739" i="1"/>
  <c r="BS1741" i="1"/>
  <c r="BS1743" i="1"/>
  <c r="BS1745" i="1"/>
  <c r="BS1747" i="1"/>
  <c r="BS1749" i="1"/>
  <c r="BS1751" i="1"/>
  <c r="BS1753" i="1"/>
  <c r="BS1755" i="1"/>
  <c r="BS1757" i="1"/>
  <c r="BS1759" i="1"/>
  <c r="BS1761" i="1"/>
  <c r="BS1763" i="1"/>
  <c r="BS1765" i="1"/>
  <c r="BS1767" i="1"/>
  <c r="BS1769" i="1"/>
  <c r="BS1771" i="1"/>
  <c r="BS1773" i="1"/>
  <c r="BS1775" i="1"/>
  <c r="BS1777" i="1"/>
  <c r="BS1779" i="1"/>
  <c r="BS1781" i="1"/>
  <c r="BS1783" i="1"/>
  <c r="BS1785" i="1"/>
  <c r="BS1787" i="1"/>
  <c r="BS1789" i="1"/>
  <c r="BS1791" i="1"/>
  <c r="BS1793" i="1"/>
  <c r="BS1795" i="1"/>
  <c r="BS1797" i="1"/>
  <c r="BS1799" i="1"/>
  <c r="BS1801" i="1"/>
  <c r="BS1803" i="1"/>
  <c r="BS1805" i="1"/>
  <c r="BS1807" i="1"/>
  <c r="BS1809" i="1"/>
  <c r="BS1811" i="1"/>
  <c r="BS1813" i="1"/>
  <c r="BS1815" i="1"/>
  <c r="BS1817" i="1"/>
  <c r="BS1819" i="1"/>
  <c r="BS1821" i="1"/>
  <c r="BS1823" i="1"/>
  <c r="BS1825" i="1"/>
  <c r="BS1827" i="1"/>
  <c r="BS1829" i="1"/>
  <c r="BS1831" i="1"/>
  <c r="BS1833" i="1"/>
  <c r="BS1835" i="1"/>
  <c r="BS1837" i="1"/>
  <c r="BS1839" i="1"/>
  <c r="BS1841" i="1"/>
  <c r="BS1843" i="1"/>
  <c r="BS1845" i="1"/>
  <c r="BS1847" i="1"/>
  <c r="BS1849" i="1"/>
  <c r="BS1851" i="1"/>
  <c r="BS1853" i="1"/>
  <c r="BS1855" i="1"/>
  <c r="BS1857" i="1"/>
  <c r="BS1859" i="1"/>
  <c r="BS1861" i="1"/>
  <c r="BS1658" i="1"/>
  <c r="BS1663" i="1"/>
  <c r="BS1676" i="1"/>
  <c r="BS1679" i="1"/>
  <c r="BS1670" i="1"/>
  <c r="BS1673" i="1"/>
  <c r="BS1686" i="1"/>
  <c r="BS1689" i="1"/>
  <c r="BS1716" i="1"/>
  <c r="BS1742" i="1"/>
  <c r="BS1758" i="1"/>
  <c r="BS1774" i="1"/>
  <c r="BS1790" i="1"/>
  <c r="BS1796" i="1"/>
  <c r="BS1860" i="1"/>
  <c r="BS1692" i="1"/>
  <c r="BS1722" i="1"/>
  <c r="BS1732" i="1"/>
  <c r="BS1736" i="1"/>
  <c r="BS1752" i="1"/>
  <c r="BS1768" i="1"/>
  <c r="BS1784" i="1"/>
  <c r="BS1798" i="1"/>
  <c r="BS1685" i="1"/>
  <c r="BS1696" i="1"/>
  <c r="BS1700" i="1"/>
  <c r="BS1704" i="1"/>
  <c r="BS1708" i="1"/>
  <c r="BS1712" i="1"/>
  <c r="BS1728" i="1"/>
  <c r="BS1746" i="1"/>
  <c r="BS1762" i="1"/>
  <c r="BS1778" i="1"/>
  <c r="BS1794" i="1"/>
  <c r="BS1657" i="1"/>
  <c r="BS1682" i="1"/>
  <c r="BS1683" i="1"/>
  <c r="BS1718" i="1"/>
  <c r="BS1740" i="1"/>
  <c r="BS1756" i="1"/>
  <c r="BS1772" i="1"/>
  <c r="BS1788" i="1"/>
  <c r="BS1800" i="1"/>
  <c r="BS1808" i="1"/>
  <c r="BS1816" i="1"/>
  <c r="BS1824" i="1"/>
  <c r="BS1832" i="1"/>
  <c r="BS1840" i="1"/>
  <c r="BS1669" i="1"/>
  <c r="BS1680" i="1"/>
  <c r="BS1724" i="1"/>
  <c r="BS1750" i="1"/>
  <c r="BS1766" i="1"/>
  <c r="BS1666" i="1"/>
  <c r="BS1667" i="1"/>
  <c r="BS1714" i="1"/>
  <c r="BS1730" i="1"/>
  <c r="BS1734" i="1"/>
  <c r="BS1744" i="1"/>
  <c r="BS1760" i="1"/>
  <c r="BS1776" i="1"/>
  <c r="BS1792" i="1"/>
  <c r="BS1802" i="1"/>
  <c r="BS1810" i="1"/>
  <c r="BS1818" i="1"/>
  <c r="BS1826" i="1"/>
  <c r="BS1834" i="1"/>
  <c r="BS1842" i="1"/>
  <c r="BS1850" i="1"/>
  <c r="BS1862" i="1"/>
  <c r="BS1864" i="1"/>
  <c r="BS1866" i="1"/>
  <c r="BS1868" i="1"/>
  <c r="BS1870" i="1"/>
  <c r="BS1872" i="1"/>
  <c r="BS1874" i="1"/>
  <c r="BS1876" i="1"/>
  <c r="BS1878" i="1"/>
  <c r="BS1880" i="1"/>
  <c r="BS1882" i="1"/>
  <c r="BS1884" i="1"/>
  <c r="BS1886" i="1"/>
  <c r="BS1888" i="1"/>
  <c r="BS1651" i="1"/>
  <c r="BS1659" i="1"/>
  <c r="BS1664" i="1"/>
  <c r="BS1694" i="1"/>
  <c r="BS1698" i="1"/>
  <c r="BS1702" i="1"/>
  <c r="BS1706" i="1"/>
  <c r="BS1710" i="1"/>
  <c r="BS1720" i="1"/>
  <c r="BS1738" i="1"/>
  <c r="BS1754" i="1"/>
  <c r="BS1770" i="1"/>
  <c r="BS1786" i="1"/>
  <c r="BS1726" i="1"/>
  <c r="BS1806" i="1"/>
  <c r="BS1830" i="1"/>
  <c r="BS1846" i="1"/>
  <c r="BS1854" i="1"/>
  <c r="BS1856" i="1"/>
  <c r="BS1858" i="1"/>
  <c r="BS1897" i="1"/>
  <c r="BS1900" i="1"/>
  <c r="BS1913" i="1"/>
  <c r="BS1916" i="1"/>
  <c r="BS1929" i="1"/>
  <c r="BS1932" i="1"/>
  <c r="BS1863" i="1"/>
  <c r="BS1871" i="1"/>
  <c r="BS1879" i="1"/>
  <c r="BS1887" i="1"/>
  <c r="BS1891" i="1"/>
  <c r="BS1894" i="1"/>
  <c r="BS1907" i="1"/>
  <c r="BS1910" i="1"/>
  <c r="BS1923" i="1"/>
  <c r="BS1926" i="1"/>
  <c r="BS1939" i="1"/>
  <c r="BS1941" i="1"/>
  <c r="BS1943" i="1"/>
  <c r="BS1945" i="1"/>
  <c r="BS1947" i="1"/>
  <c r="BS1949" i="1"/>
  <c r="BS1951" i="1"/>
  <c r="BS1953" i="1"/>
  <c r="BS1955" i="1"/>
  <c r="BS1957" i="1"/>
  <c r="BS1959" i="1"/>
  <c r="BS1961" i="1"/>
  <c r="BS1963" i="1"/>
  <c r="BS1965" i="1"/>
  <c r="BS1967" i="1"/>
  <c r="BS1969" i="1"/>
  <c r="BS1971" i="1"/>
  <c r="BS1973" i="1"/>
  <c r="BS1975" i="1"/>
  <c r="BS1977" i="1"/>
  <c r="BS1979" i="1"/>
  <c r="BS1981" i="1"/>
  <c r="BS1983" i="1"/>
  <c r="BS1985" i="1"/>
  <c r="BS1987" i="1"/>
  <c r="BS1989" i="1"/>
  <c r="BS1991" i="1"/>
  <c r="BS1993" i="1"/>
  <c r="BS1995" i="1"/>
  <c r="BS1997" i="1"/>
  <c r="BS1999" i="1"/>
  <c r="BS2001" i="1"/>
  <c r="BS2003" i="1"/>
  <c r="BS2005" i="1"/>
  <c r="BS2007" i="1"/>
  <c r="BS2009" i="1"/>
  <c r="BS2011" i="1"/>
  <c r="BS2013" i="1"/>
  <c r="BS2015" i="1"/>
  <c r="BS2017" i="1"/>
  <c r="BS2019" i="1"/>
  <c r="BS2021" i="1"/>
  <c r="BS2023" i="1"/>
  <c r="BS2025" i="1"/>
  <c r="BS2027" i="1"/>
  <c r="BS2029" i="1"/>
  <c r="BS2031" i="1"/>
  <c r="BS2033" i="1"/>
  <c r="BS2035" i="1"/>
  <c r="BS2037" i="1"/>
  <c r="BS2039" i="1"/>
  <c r="BS2041" i="1"/>
  <c r="BS2043" i="1"/>
  <c r="BS2045" i="1"/>
  <c r="BS2047" i="1"/>
  <c r="BS2049" i="1"/>
  <c r="BS1812" i="1"/>
  <c r="BS1838" i="1"/>
  <c r="BS1901" i="1"/>
  <c r="BS1904" i="1"/>
  <c r="BS1917" i="1"/>
  <c r="BS1920" i="1"/>
  <c r="BS1933" i="1"/>
  <c r="BS1936" i="1"/>
  <c r="BS1764" i="1"/>
  <c r="BS1820" i="1"/>
  <c r="BS1865" i="1"/>
  <c r="BS1873" i="1"/>
  <c r="BS1881" i="1"/>
  <c r="BS1895" i="1"/>
  <c r="BS1898" i="1"/>
  <c r="BS1911" i="1"/>
  <c r="BS1914" i="1"/>
  <c r="BS1927" i="1"/>
  <c r="BS1930" i="1"/>
  <c r="BS1828" i="1"/>
  <c r="BS1867" i="1"/>
  <c r="BS1875" i="1"/>
  <c r="BS1883" i="1"/>
  <c r="BS1899" i="1"/>
  <c r="BS1902" i="1"/>
  <c r="BS1915" i="1"/>
  <c r="BS1918" i="1"/>
  <c r="BS1931" i="1"/>
  <c r="BS1934" i="1"/>
  <c r="BS1940" i="1"/>
  <c r="BS1942" i="1"/>
  <c r="BS1944" i="1"/>
  <c r="BS1946" i="1"/>
  <c r="BS1948" i="1"/>
  <c r="BS1950" i="1"/>
  <c r="BS1952" i="1"/>
  <c r="BS1954" i="1"/>
  <c r="BS1956" i="1"/>
  <c r="BS1958" i="1"/>
  <c r="BS1960" i="1"/>
  <c r="BS1962" i="1"/>
  <c r="BS1964" i="1"/>
  <c r="BS1966" i="1"/>
  <c r="BS1968" i="1"/>
  <c r="BS1970" i="1"/>
  <c r="BS1972" i="1"/>
  <c r="BS1974" i="1"/>
  <c r="BS1976" i="1"/>
  <c r="BS1978" i="1"/>
  <c r="BS1980" i="1"/>
  <c r="BS1982" i="1"/>
  <c r="BS1984" i="1"/>
  <c r="BS1986" i="1"/>
  <c r="BS1988" i="1"/>
  <c r="BS1990" i="1"/>
  <c r="BS1992" i="1"/>
  <c r="BS1994" i="1"/>
  <c r="BS1996" i="1"/>
  <c r="BS1998" i="1"/>
  <c r="BS2000" i="1"/>
  <c r="BS2002" i="1"/>
  <c r="BS2004" i="1"/>
  <c r="BS2006" i="1"/>
  <c r="BS2008" i="1"/>
  <c r="BS2010" i="1"/>
  <c r="BS2012" i="1"/>
  <c r="BS2014" i="1"/>
  <c r="BS2016" i="1"/>
  <c r="BS2018" i="1"/>
  <c r="BS2020" i="1"/>
  <c r="BS2022" i="1"/>
  <c r="BS2024" i="1"/>
  <c r="BS2026" i="1"/>
  <c r="BS2028" i="1"/>
  <c r="BS2030" i="1"/>
  <c r="BS2032" i="1"/>
  <c r="BS2034" i="1"/>
  <c r="BS2036" i="1"/>
  <c r="BS2038" i="1"/>
  <c r="BS2040" i="1"/>
  <c r="BS2042" i="1"/>
  <c r="BS2044" i="1"/>
  <c r="BS2046" i="1"/>
  <c r="BS2048" i="1"/>
  <c r="BS2050" i="1"/>
  <c r="BS2052" i="1"/>
  <c r="BS2054" i="1"/>
  <c r="BS2056" i="1"/>
  <c r="BS2058" i="1"/>
  <c r="BS2060" i="1"/>
  <c r="BS2062" i="1"/>
  <c r="BS2064" i="1"/>
  <c r="BS2066" i="1"/>
  <c r="BS2068" i="1"/>
  <c r="BS2070" i="1"/>
  <c r="BS2072" i="1"/>
  <c r="BS2074" i="1"/>
  <c r="BS2076" i="1"/>
  <c r="BS2078" i="1"/>
  <c r="BS2080" i="1"/>
  <c r="BS2082" i="1"/>
  <c r="BS1782" i="1"/>
  <c r="BS1804" i="1"/>
  <c r="BS1822" i="1"/>
  <c r="BS1893" i="1"/>
  <c r="BS1896" i="1"/>
  <c r="BS1909" i="1"/>
  <c r="BS1912" i="1"/>
  <c r="BS1925" i="1"/>
  <c r="BS1928" i="1"/>
  <c r="BS1938" i="1"/>
  <c r="BS2059" i="1"/>
  <c r="BS2075" i="1"/>
  <c r="BS1836" i="1"/>
  <c r="BS1844" i="1"/>
  <c r="BS1922" i="1"/>
  <c r="BS1935" i="1"/>
  <c r="BS1937" i="1"/>
  <c r="BS2053" i="1"/>
  <c r="BS2069" i="1"/>
  <c r="BS1906" i="1"/>
  <c r="BS1919" i="1"/>
  <c r="BS1921" i="1"/>
  <c r="BS2063" i="1"/>
  <c r="BS2079" i="1"/>
  <c r="BS1852" i="1"/>
  <c r="BS1885" i="1"/>
  <c r="BS1890" i="1"/>
  <c r="BS1903" i="1"/>
  <c r="BS1905" i="1"/>
  <c r="BS1924" i="1"/>
  <c r="BS2057" i="1"/>
  <c r="BS2073" i="1"/>
  <c r="BS2085" i="1"/>
  <c r="BS1748" i="1"/>
  <c r="BS1877" i="1"/>
  <c r="BS1889" i="1"/>
  <c r="BS1908" i="1"/>
  <c r="BS2051" i="1"/>
  <c r="BS2067" i="1"/>
  <c r="BS2083" i="1"/>
  <c r="BS1814" i="1"/>
  <c r="BS1892" i="1"/>
  <c r="BS2061" i="1"/>
  <c r="BS2077" i="1"/>
  <c r="BS1780" i="1"/>
  <c r="BS1848" i="1"/>
  <c r="BS1869" i="1"/>
  <c r="BS2055" i="1"/>
  <c r="BS2071" i="1"/>
  <c r="BS2065" i="1"/>
  <c r="BS2098" i="1"/>
  <c r="BS2101" i="1"/>
  <c r="BS2163" i="1"/>
  <c r="BS2171" i="1"/>
  <c r="BS2179" i="1"/>
  <c r="BS2187" i="1"/>
  <c r="BS2191" i="1"/>
  <c r="BS2204" i="1"/>
  <c r="BS2207" i="1"/>
  <c r="BS2088" i="1"/>
  <c r="BS2091" i="1"/>
  <c r="BS2104" i="1"/>
  <c r="BS2107" i="1"/>
  <c r="BS2115" i="1"/>
  <c r="BS2116" i="1"/>
  <c r="BS2123" i="1"/>
  <c r="BS2124" i="1"/>
  <c r="BS2164" i="1"/>
  <c r="BS2172" i="1"/>
  <c r="BS2180" i="1"/>
  <c r="BS2188" i="1"/>
  <c r="BS2198" i="1"/>
  <c r="BS2201" i="1"/>
  <c r="BS2094" i="1"/>
  <c r="BS2097" i="1"/>
  <c r="BS2110" i="1"/>
  <c r="BS2165" i="1"/>
  <c r="BS2173" i="1"/>
  <c r="BS2181" i="1"/>
  <c r="BS2192" i="1"/>
  <c r="BS2195" i="1"/>
  <c r="BS2208" i="1"/>
  <c r="BS2211" i="1"/>
  <c r="BS2087" i="1"/>
  <c r="BS2100" i="1"/>
  <c r="BS2103" i="1"/>
  <c r="BS2113" i="1"/>
  <c r="BS2114" i="1"/>
  <c r="BS2121" i="1"/>
  <c r="BS2122" i="1"/>
  <c r="BS2129" i="1"/>
  <c r="BS2130" i="1"/>
  <c r="BS2131" i="1"/>
  <c r="BS2132" i="1"/>
  <c r="BS2133" i="1"/>
  <c r="BS2134" i="1"/>
  <c r="BS2135" i="1"/>
  <c r="BS2136" i="1"/>
  <c r="BS2137" i="1"/>
  <c r="BS2138" i="1"/>
  <c r="BS2139" i="1"/>
  <c r="BS2140" i="1"/>
  <c r="BS2141" i="1"/>
  <c r="BS2142" i="1"/>
  <c r="BS2143" i="1"/>
  <c r="BS2144" i="1"/>
  <c r="BS2145" i="1"/>
  <c r="BS2146" i="1"/>
  <c r="BS2147" i="1"/>
  <c r="BS2148" i="1"/>
  <c r="BS2149" i="1"/>
  <c r="BS2150" i="1"/>
  <c r="BS2151" i="1"/>
  <c r="BS2152" i="1"/>
  <c r="BS2153" i="1"/>
  <c r="BS2154" i="1"/>
  <c r="BS2155" i="1"/>
  <c r="BS2156" i="1"/>
  <c r="BS2157" i="1"/>
  <c r="BS2158" i="1"/>
  <c r="BS2166" i="1"/>
  <c r="BS2174" i="1"/>
  <c r="BS2182" i="1"/>
  <c r="BS2189" i="1"/>
  <c r="BS2202" i="1"/>
  <c r="BS2205" i="1"/>
  <c r="BS2214" i="1"/>
  <c r="BS2216" i="1"/>
  <c r="BS2218" i="1"/>
  <c r="BS2220" i="1"/>
  <c r="BS2222" i="1"/>
  <c r="BS2224" i="1"/>
  <c r="BS2226" i="1"/>
  <c r="BS2228" i="1"/>
  <c r="BS2230" i="1"/>
  <c r="BS2232" i="1"/>
  <c r="BS2234" i="1"/>
  <c r="BS2236" i="1"/>
  <c r="BS2238" i="1"/>
  <c r="BS2240" i="1"/>
  <c r="BS2242" i="1"/>
  <c r="BS2244" i="1"/>
  <c r="BS2246" i="1"/>
  <c r="BS2248" i="1"/>
  <c r="BS2250" i="1"/>
  <c r="BS2252" i="1"/>
  <c r="BS2254" i="1"/>
  <c r="BS2256" i="1"/>
  <c r="BS2258" i="1"/>
  <c r="BS2260" i="1"/>
  <c r="BS2262" i="1"/>
  <c r="BS2264" i="1"/>
  <c r="BS2266" i="1"/>
  <c r="BS2268" i="1"/>
  <c r="BS2270" i="1"/>
  <c r="BS2272" i="1"/>
  <c r="BS2274" i="1"/>
  <c r="BS2276" i="1"/>
  <c r="BS2278" i="1"/>
  <c r="BS2280" i="1"/>
  <c r="BS2282" i="1"/>
  <c r="BS2284" i="1"/>
  <c r="BS2286" i="1"/>
  <c r="BS2288" i="1"/>
  <c r="BS2290" i="1"/>
  <c r="BS2292" i="1"/>
  <c r="BS2294" i="1"/>
  <c r="BS2296" i="1"/>
  <c r="BS2298" i="1"/>
  <c r="BS2300" i="1"/>
  <c r="BS2090" i="1"/>
  <c r="BS2093" i="1"/>
  <c r="BS2106" i="1"/>
  <c r="BS2109" i="1"/>
  <c r="BS2159" i="1"/>
  <c r="BS2167" i="1"/>
  <c r="BS2175" i="1"/>
  <c r="BS2183" i="1"/>
  <c r="BS2196" i="1"/>
  <c r="BS2199" i="1"/>
  <c r="BS2212" i="1"/>
  <c r="BS2084" i="1"/>
  <c r="BS2096" i="1"/>
  <c r="BS2099" i="1"/>
  <c r="BS2112" i="1"/>
  <c r="BS2119" i="1"/>
  <c r="BS2120" i="1"/>
  <c r="BS2127" i="1"/>
  <c r="BS2128" i="1"/>
  <c r="BS2160" i="1"/>
  <c r="BS2168" i="1"/>
  <c r="BS2176" i="1"/>
  <c r="BS2184" i="1"/>
  <c r="BS2190" i="1"/>
  <c r="BS2193" i="1"/>
  <c r="BS2206" i="1"/>
  <c r="BS2209" i="1"/>
  <c r="BS2081" i="1"/>
  <c r="BS2086" i="1"/>
  <c r="BS2089" i="1"/>
  <c r="BS2102" i="1"/>
  <c r="BS2105" i="1"/>
  <c r="BS2161" i="1"/>
  <c r="BS2169" i="1"/>
  <c r="BS2177" i="1"/>
  <c r="BS2185" i="1"/>
  <c r="BS2200" i="1"/>
  <c r="BS2203" i="1"/>
  <c r="BS2126" i="1"/>
  <c r="BS2225" i="1"/>
  <c r="BS2237" i="1"/>
  <c r="BS2253" i="1"/>
  <c r="BS2261" i="1"/>
  <c r="BS2302" i="1"/>
  <c r="BS2305" i="1"/>
  <c r="BS2318" i="1"/>
  <c r="BS2321" i="1"/>
  <c r="BS2334" i="1"/>
  <c r="BS2337" i="1"/>
  <c r="BS2350" i="1"/>
  <c r="BS2353" i="1"/>
  <c r="BS2359" i="1"/>
  <c r="BS2361" i="1"/>
  <c r="BS2363" i="1"/>
  <c r="BS2365" i="1"/>
  <c r="BS2367" i="1"/>
  <c r="BS2369" i="1"/>
  <c r="BS2371" i="1"/>
  <c r="BS2373" i="1"/>
  <c r="BS2375" i="1"/>
  <c r="BS2377" i="1"/>
  <c r="BS2379" i="1"/>
  <c r="BS2381" i="1"/>
  <c r="BS2383" i="1"/>
  <c r="BS2385" i="1"/>
  <c r="BS2387" i="1"/>
  <c r="BS2389" i="1"/>
  <c r="BS2391" i="1"/>
  <c r="BS2393" i="1"/>
  <c r="BS2395" i="1"/>
  <c r="BS2186" i="1"/>
  <c r="BS2194" i="1"/>
  <c r="BS2243" i="1"/>
  <c r="BS2259" i="1"/>
  <c r="BS2271" i="1"/>
  <c r="BS2279" i="1"/>
  <c r="BS2287" i="1"/>
  <c r="BS2295" i="1"/>
  <c r="BS2312" i="1"/>
  <c r="BS2315" i="1"/>
  <c r="BS2328" i="1"/>
  <c r="BS2331" i="1"/>
  <c r="BS2344" i="1"/>
  <c r="BS2108" i="1"/>
  <c r="BS2117" i="1"/>
  <c r="BS2213" i="1"/>
  <c r="BS2227" i="1"/>
  <c r="BS2233" i="1"/>
  <c r="BS2249" i="1"/>
  <c r="BS2257" i="1"/>
  <c r="BS2306" i="1"/>
  <c r="BS2309" i="1"/>
  <c r="BS2322" i="1"/>
  <c r="BS2325" i="1"/>
  <c r="BS2338" i="1"/>
  <c r="BS2341" i="1"/>
  <c r="BS2354" i="1"/>
  <c r="BS2357" i="1"/>
  <c r="BS2092" i="1"/>
  <c r="BS2111" i="1"/>
  <c r="BS2125" i="1"/>
  <c r="BS2178" i="1"/>
  <c r="BS2215" i="1"/>
  <c r="BS2239" i="1"/>
  <c r="BS2273" i="1"/>
  <c r="BS2281" i="1"/>
  <c r="BS2289" i="1"/>
  <c r="BS2297" i="1"/>
  <c r="BS2303" i="1"/>
  <c r="BS2316" i="1"/>
  <c r="BS2319" i="1"/>
  <c r="BS2332" i="1"/>
  <c r="BS2335" i="1"/>
  <c r="BS2348" i="1"/>
  <c r="BS2351" i="1"/>
  <c r="BS2095" i="1"/>
  <c r="BS2217" i="1"/>
  <c r="BS2229" i="1"/>
  <c r="BS2245" i="1"/>
  <c r="BS2310" i="1"/>
  <c r="BS2313" i="1"/>
  <c r="BS2326" i="1"/>
  <c r="BS2329" i="1"/>
  <c r="BS2342" i="1"/>
  <c r="BS2345" i="1"/>
  <c r="BS2358" i="1"/>
  <c r="BS2360" i="1"/>
  <c r="BS2362" i="1"/>
  <c r="BS2364" i="1"/>
  <c r="BS2366" i="1"/>
  <c r="BS2368" i="1"/>
  <c r="BS2370" i="1"/>
  <c r="BS2372" i="1"/>
  <c r="BS2374" i="1"/>
  <c r="BS2376" i="1"/>
  <c r="BS2378" i="1"/>
  <c r="BS2380" i="1"/>
  <c r="BS2382" i="1"/>
  <c r="BS2384" i="1"/>
  <c r="BS2386" i="1"/>
  <c r="BS2388" i="1"/>
  <c r="BS2390" i="1"/>
  <c r="BS2170" i="1"/>
  <c r="BS2210" i="1"/>
  <c r="BS2219" i="1"/>
  <c r="BS2235" i="1"/>
  <c r="BS2251" i="1"/>
  <c r="BS2255" i="1"/>
  <c r="BS2267" i="1"/>
  <c r="BS2275" i="1"/>
  <c r="BS2283" i="1"/>
  <c r="BS2291" i="1"/>
  <c r="BS2299" i="1"/>
  <c r="BS2304" i="1"/>
  <c r="BS2307" i="1"/>
  <c r="BS2320" i="1"/>
  <c r="BS2323" i="1"/>
  <c r="BS2336" i="1"/>
  <c r="BS2339" i="1"/>
  <c r="BS2352" i="1"/>
  <c r="BS2355" i="1"/>
  <c r="BS2221" i="1"/>
  <c r="BS2241" i="1"/>
  <c r="BS2265" i="1"/>
  <c r="BS2314" i="1"/>
  <c r="BS2317" i="1"/>
  <c r="BS2330" i="1"/>
  <c r="BS2333" i="1"/>
  <c r="BS2346" i="1"/>
  <c r="BS2349" i="1"/>
  <c r="BS2327" i="1"/>
  <c r="BS2340" i="1"/>
  <c r="BS2397" i="1"/>
  <c r="BS2398" i="1"/>
  <c r="BS2399" i="1"/>
  <c r="BS2400" i="1"/>
  <c r="BS2401" i="1"/>
  <c r="BS2402" i="1"/>
  <c r="BS2403" i="1"/>
  <c r="BS2404" i="1"/>
  <c r="BS2405" i="1"/>
  <c r="BS2406" i="1"/>
  <c r="BS2407" i="1"/>
  <c r="BS2408" i="1"/>
  <c r="BS2409" i="1"/>
  <c r="BS2410" i="1"/>
  <c r="BS2411" i="1"/>
  <c r="BS2412" i="1"/>
  <c r="BS2413" i="1"/>
  <c r="BS2414" i="1"/>
  <c r="BS2415" i="1"/>
  <c r="BS2416" i="1"/>
  <c r="BS2417" i="1"/>
  <c r="BS2418" i="1"/>
  <c r="BS2419" i="1"/>
  <c r="BS2420" i="1"/>
  <c r="BS2421" i="1"/>
  <c r="BS2422" i="1"/>
  <c r="BS2423" i="1"/>
  <c r="BS2432" i="1"/>
  <c r="BS2435" i="1"/>
  <c r="BS2448" i="1"/>
  <c r="BS2451" i="1"/>
  <c r="BS2464" i="1"/>
  <c r="BS2467" i="1"/>
  <c r="BS2480" i="1"/>
  <c r="BS2483" i="1"/>
  <c r="BS2118" i="1"/>
  <c r="BS2247" i="1"/>
  <c r="BS2396" i="1"/>
  <c r="BS2424" i="1"/>
  <c r="BS2429" i="1"/>
  <c r="BS2442" i="1"/>
  <c r="BS2445" i="1"/>
  <c r="BS2458" i="1"/>
  <c r="BS2461" i="1"/>
  <c r="BS2474" i="1"/>
  <c r="BS2477" i="1"/>
  <c r="BS2277" i="1"/>
  <c r="BS2293" i="1"/>
  <c r="BS2311" i="1"/>
  <c r="BS2324" i="1"/>
  <c r="BS2347" i="1"/>
  <c r="BS2425" i="1"/>
  <c r="BS2436" i="1"/>
  <c r="BS2439" i="1"/>
  <c r="BS2452" i="1"/>
  <c r="BS2455" i="1"/>
  <c r="BS2468" i="1"/>
  <c r="BS2471" i="1"/>
  <c r="BS2484" i="1"/>
  <c r="BS2162" i="1"/>
  <c r="BS2426" i="1"/>
  <c r="BS2430" i="1"/>
  <c r="BS2433" i="1"/>
  <c r="BS2446" i="1"/>
  <c r="BS2449" i="1"/>
  <c r="BS2462" i="1"/>
  <c r="BS2465" i="1"/>
  <c r="BS2478" i="1"/>
  <c r="BS2481" i="1"/>
  <c r="BS2487" i="1"/>
  <c r="BS2489" i="1"/>
  <c r="BS2491" i="1"/>
  <c r="BS2493" i="1"/>
  <c r="BS2495" i="1"/>
  <c r="BS2497" i="1"/>
  <c r="BS2499" i="1"/>
  <c r="BS2501" i="1"/>
  <c r="BS2503" i="1"/>
  <c r="BS2505" i="1"/>
  <c r="BS2507" i="1"/>
  <c r="BS2509" i="1"/>
  <c r="BS2511" i="1"/>
  <c r="BS2513" i="1"/>
  <c r="BS2515" i="1"/>
  <c r="BS2517" i="1"/>
  <c r="BS2519" i="1"/>
  <c r="BS2521" i="1"/>
  <c r="BS2523" i="1"/>
  <c r="BS2525" i="1"/>
  <c r="BS2527" i="1"/>
  <c r="BS2529" i="1"/>
  <c r="BS2531" i="1"/>
  <c r="BS2533" i="1"/>
  <c r="BS2535" i="1"/>
  <c r="BS2537" i="1"/>
  <c r="BS2539" i="1"/>
  <c r="BS2223" i="1"/>
  <c r="BS2308" i="1"/>
  <c r="BS2394" i="1"/>
  <c r="BS2427" i="1"/>
  <c r="BS2440" i="1"/>
  <c r="BS2443" i="1"/>
  <c r="BS2456" i="1"/>
  <c r="BS2459" i="1"/>
  <c r="BS2472" i="1"/>
  <c r="BS2475" i="1"/>
  <c r="BS2343" i="1"/>
  <c r="BS2434" i="1"/>
  <c r="BS2437" i="1"/>
  <c r="BS2450" i="1"/>
  <c r="BS2453" i="1"/>
  <c r="BS2466" i="1"/>
  <c r="BS2469" i="1"/>
  <c r="BS2482" i="1"/>
  <c r="BS2485" i="1"/>
  <c r="BS2231" i="1"/>
  <c r="BS2263" i="1"/>
  <c r="BS2269" i="1"/>
  <c r="BS2285" i="1"/>
  <c r="BS2301" i="1"/>
  <c r="BS2428" i="1"/>
  <c r="BS2431" i="1"/>
  <c r="BS2444" i="1"/>
  <c r="BS2447" i="1"/>
  <c r="BS2460" i="1"/>
  <c r="BS2463" i="1"/>
  <c r="BS2476" i="1"/>
  <c r="BS2479" i="1"/>
  <c r="BS2356" i="1"/>
  <c r="BS2473" i="1"/>
  <c r="BS2486" i="1"/>
  <c r="BS2498" i="1"/>
  <c r="BS2506" i="1"/>
  <c r="BS2520" i="1"/>
  <c r="BS2536" i="1"/>
  <c r="BS2542" i="1"/>
  <c r="BS2594" i="1"/>
  <c r="BS2598" i="1"/>
  <c r="BS2601" i="1"/>
  <c r="BS2614" i="1"/>
  <c r="BS2617" i="1"/>
  <c r="BS2630" i="1"/>
  <c r="BS2633" i="1"/>
  <c r="BS2438" i="1"/>
  <c r="BS2518" i="1"/>
  <c r="BS2534" i="1"/>
  <c r="BS2547" i="1"/>
  <c r="BS2550" i="1"/>
  <c r="BS2554" i="1"/>
  <c r="BS2558" i="1"/>
  <c r="BS2562" i="1"/>
  <c r="BS2566" i="1"/>
  <c r="BS2570" i="1"/>
  <c r="BS2574" i="1"/>
  <c r="BS2587" i="1"/>
  <c r="BS2595" i="1"/>
  <c r="BS2608" i="1"/>
  <c r="BS2611" i="1"/>
  <c r="BS2624" i="1"/>
  <c r="BS2627" i="1"/>
  <c r="BS2496" i="1"/>
  <c r="BS2504" i="1"/>
  <c r="BS2516" i="1"/>
  <c r="BS2532" i="1"/>
  <c r="BS2544" i="1"/>
  <c r="BS2585" i="1"/>
  <c r="BS2586" i="1"/>
  <c r="BS2588" i="1"/>
  <c r="BS2602" i="1"/>
  <c r="BS2605" i="1"/>
  <c r="BS2618" i="1"/>
  <c r="BS2621" i="1"/>
  <c r="BS2634" i="1"/>
  <c r="BS2637" i="1"/>
  <c r="BS2639" i="1"/>
  <c r="BS2641" i="1"/>
  <c r="BS2643" i="1"/>
  <c r="BS2645" i="1"/>
  <c r="BS2647" i="1"/>
  <c r="BS2649" i="1"/>
  <c r="BS2651" i="1"/>
  <c r="BS2653" i="1"/>
  <c r="BS2655" i="1"/>
  <c r="BS2657" i="1"/>
  <c r="BS2659" i="1"/>
  <c r="BS2661" i="1"/>
  <c r="BS2663" i="1"/>
  <c r="BS2665" i="1"/>
  <c r="BS2667" i="1"/>
  <c r="BS2669" i="1"/>
  <c r="BS2671" i="1"/>
  <c r="BS2673" i="1"/>
  <c r="BS2675" i="1"/>
  <c r="BS2677" i="1"/>
  <c r="BS2679" i="1"/>
  <c r="BS2681" i="1"/>
  <c r="BS2683" i="1"/>
  <c r="BS2685" i="1"/>
  <c r="BS2687" i="1"/>
  <c r="BS2689" i="1"/>
  <c r="BS2691" i="1"/>
  <c r="BS2693" i="1"/>
  <c r="BS2695" i="1"/>
  <c r="BS2697" i="1"/>
  <c r="BS2699" i="1"/>
  <c r="BS2701" i="1"/>
  <c r="BS2703" i="1"/>
  <c r="BS2705" i="1"/>
  <c r="BS2707" i="1"/>
  <c r="BS2709" i="1"/>
  <c r="BS2711" i="1"/>
  <c r="BS2713" i="1"/>
  <c r="BS2715" i="1"/>
  <c r="BS2717" i="1"/>
  <c r="BS2719" i="1"/>
  <c r="BS2721" i="1"/>
  <c r="BS2723" i="1"/>
  <c r="BS2725" i="1"/>
  <c r="BS2727" i="1"/>
  <c r="BS2729" i="1"/>
  <c r="BS2731" i="1"/>
  <c r="BS2733" i="1"/>
  <c r="BS2735" i="1"/>
  <c r="BS2737" i="1"/>
  <c r="BS2739" i="1"/>
  <c r="BS2741" i="1"/>
  <c r="BS2743" i="1"/>
  <c r="BS2745" i="1"/>
  <c r="BS2747" i="1"/>
  <c r="BS2749" i="1"/>
  <c r="BS2751" i="1"/>
  <c r="BS2753" i="1"/>
  <c r="BS2755" i="1"/>
  <c r="BS2757" i="1"/>
  <c r="BS2759" i="1"/>
  <c r="BS2761" i="1"/>
  <c r="BS2763" i="1"/>
  <c r="BS2765" i="1"/>
  <c r="BS2767" i="1"/>
  <c r="BS2769" i="1"/>
  <c r="BS2771" i="1"/>
  <c r="BS2773" i="1"/>
  <c r="BS2775" i="1"/>
  <c r="BS2777" i="1"/>
  <c r="BS2779" i="1"/>
  <c r="BS2781" i="1"/>
  <c r="BS2783" i="1"/>
  <c r="BS2785" i="1"/>
  <c r="BS2787" i="1"/>
  <c r="BS2789" i="1"/>
  <c r="BS2791" i="1"/>
  <c r="BS2793" i="1"/>
  <c r="BS2795" i="1"/>
  <c r="BS2797" i="1"/>
  <c r="BS2799" i="1"/>
  <c r="BS2197" i="1"/>
  <c r="BS2457" i="1"/>
  <c r="BS2470" i="1"/>
  <c r="BS2514" i="1"/>
  <c r="BS2530" i="1"/>
  <c r="BS2541" i="1"/>
  <c r="BS2549" i="1"/>
  <c r="BS2553" i="1"/>
  <c r="BS2557" i="1"/>
  <c r="BS2561" i="1"/>
  <c r="BS2565" i="1"/>
  <c r="BS2569" i="1"/>
  <c r="BS2573" i="1"/>
  <c r="BS2583" i="1"/>
  <c r="BS2584" i="1"/>
  <c r="BS2589" i="1"/>
  <c r="BS2596" i="1"/>
  <c r="BS2599" i="1"/>
  <c r="BS2612" i="1"/>
  <c r="BS2615" i="1"/>
  <c r="BS2628" i="1"/>
  <c r="BS2631" i="1"/>
  <c r="BS2494" i="1"/>
  <c r="BS2502" i="1"/>
  <c r="BS2512" i="1"/>
  <c r="BS2528" i="1"/>
  <c r="BS2546" i="1"/>
  <c r="BS2581" i="1"/>
  <c r="BS2582" i="1"/>
  <c r="BS2590" i="1"/>
  <c r="BS2606" i="1"/>
  <c r="BS2609" i="1"/>
  <c r="BS2622" i="1"/>
  <c r="BS2625" i="1"/>
  <c r="BS2492" i="1"/>
  <c r="BS2510" i="1"/>
  <c r="BS2526" i="1"/>
  <c r="BS2543" i="1"/>
  <c r="BS2552" i="1"/>
  <c r="BS2556" i="1"/>
  <c r="BS2560" i="1"/>
  <c r="BS2564" i="1"/>
  <c r="BS2568" i="1"/>
  <c r="BS2572" i="1"/>
  <c r="BS2579" i="1"/>
  <c r="BS2580" i="1"/>
  <c r="BS2591" i="1"/>
  <c r="BS2600" i="1"/>
  <c r="BS2603" i="1"/>
  <c r="BS2616" i="1"/>
  <c r="BS2619" i="1"/>
  <c r="BS2632" i="1"/>
  <c r="BS2635" i="1"/>
  <c r="BS2392" i="1"/>
  <c r="BS2441" i="1"/>
  <c r="BS2454" i="1"/>
  <c r="BS2490" i="1"/>
  <c r="BS2500" i="1"/>
  <c r="BS2508" i="1"/>
  <c r="BS2524" i="1"/>
  <c r="BS2540" i="1"/>
  <c r="BS2548" i="1"/>
  <c r="BS2577" i="1"/>
  <c r="BS2578" i="1"/>
  <c r="BS2592" i="1"/>
  <c r="BS2597" i="1"/>
  <c r="BS2610" i="1"/>
  <c r="BS2613" i="1"/>
  <c r="BS2626" i="1"/>
  <c r="BS2629" i="1"/>
  <c r="BS2638" i="1"/>
  <c r="BS2640" i="1"/>
  <c r="BS2642" i="1"/>
  <c r="BS2644" i="1"/>
  <c r="BS2646" i="1"/>
  <c r="BS2648" i="1"/>
  <c r="BS2650" i="1"/>
  <c r="BS2652" i="1"/>
  <c r="BS2654" i="1"/>
  <c r="BS2656" i="1"/>
  <c r="BS2658" i="1"/>
  <c r="BS2660" i="1"/>
  <c r="BS2662" i="1"/>
  <c r="BS2664" i="1"/>
  <c r="BS2666" i="1"/>
  <c r="BS2668" i="1"/>
  <c r="BS2670" i="1"/>
  <c r="BS2672" i="1"/>
  <c r="BS2674" i="1"/>
  <c r="BS2676" i="1"/>
  <c r="BS2678" i="1"/>
  <c r="BS2680" i="1"/>
  <c r="BS2682" i="1"/>
  <c r="BS2684" i="1"/>
  <c r="BS2686" i="1"/>
  <c r="BS2688" i="1"/>
  <c r="BS2690" i="1"/>
  <c r="BS2692" i="1"/>
  <c r="BS2694" i="1"/>
  <c r="BS2696" i="1"/>
  <c r="BS2698" i="1"/>
  <c r="BS2700" i="1"/>
  <c r="BS2702" i="1"/>
  <c r="BS2704" i="1"/>
  <c r="BS2706" i="1"/>
  <c r="BS2708" i="1"/>
  <c r="BS2710" i="1"/>
  <c r="BS2712" i="1"/>
  <c r="BS2714" i="1"/>
  <c r="BS2716" i="1"/>
  <c r="BS2718" i="1"/>
  <c r="BS2720" i="1"/>
  <c r="BS2722" i="1"/>
  <c r="BS2724" i="1"/>
  <c r="BS2726" i="1"/>
  <c r="BS2728" i="1"/>
  <c r="BS2730" i="1"/>
  <c r="BS2732" i="1"/>
  <c r="BS2734" i="1"/>
  <c r="BS2736" i="1"/>
  <c r="BS2738" i="1"/>
  <c r="BS2740" i="1"/>
  <c r="BS2742" i="1"/>
  <c r="BS2744" i="1"/>
  <c r="BS2746" i="1"/>
  <c r="BS2748" i="1"/>
  <c r="BS2750" i="1"/>
  <c r="BS2752" i="1"/>
  <c r="BS2754" i="1"/>
  <c r="BS2756" i="1"/>
  <c r="BS2758" i="1"/>
  <c r="BS2760" i="1"/>
  <c r="BS2762" i="1"/>
  <c r="BS2764" i="1"/>
  <c r="BS2766" i="1"/>
  <c r="BS2768" i="1"/>
  <c r="BS2770" i="1"/>
  <c r="BS2772" i="1"/>
  <c r="BS2774" i="1"/>
  <c r="BS2776" i="1"/>
  <c r="BS2778" i="1"/>
  <c r="BS2780" i="1"/>
  <c r="BS2782" i="1"/>
  <c r="BS2784" i="1"/>
  <c r="BS2786" i="1"/>
  <c r="BS2788" i="1"/>
  <c r="BS2790" i="1"/>
  <c r="BS2792" i="1"/>
  <c r="BS2794" i="1"/>
  <c r="BS2796" i="1"/>
  <c r="BS2798" i="1"/>
  <c r="BS2800" i="1"/>
  <c r="BS2802" i="1"/>
  <c r="BS2804" i="1"/>
  <c r="BS2806" i="1"/>
  <c r="BS2808" i="1"/>
  <c r="BS2810" i="1"/>
  <c r="BS2812" i="1"/>
  <c r="BS2814" i="1"/>
  <c r="BS2816" i="1"/>
  <c r="BS2818" i="1"/>
  <c r="BS2820" i="1"/>
  <c r="BS2822" i="1"/>
  <c r="BS2824" i="1"/>
  <c r="BS2826" i="1"/>
  <c r="BS2828" i="1"/>
  <c r="BS2830" i="1"/>
  <c r="BS2832" i="1"/>
  <c r="BS2834" i="1"/>
  <c r="BS2836" i="1"/>
  <c r="BS2838" i="1"/>
  <c r="BS2840" i="1"/>
  <c r="BS2842" i="1"/>
  <c r="BS2844" i="1"/>
  <c r="BS2846" i="1"/>
  <c r="BS2848" i="1"/>
  <c r="BS2850" i="1"/>
  <c r="BS2852" i="1"/>
  <c r="BS2854" i="1"/>
  <c r="BS2607" i="1"/>
  <c r="BS2811" i="1"/>
  <c r="BS2827" i="1"/>
  <c r="BS2843" i="1"/>
  <c r="BS2538" i="1"/>
  <c r="BS2563" i="1"/>
  <c r="BS2576" i="1"/>
  <c r="BS2604" i="1"/>
  <c r="BS2805" i="1"/>
  <c r="BS2821" i="1"/>
  <c r="BS2837" i="1"/>
  <c r="BS2853" i="1"/>
  <c r="BS2623" i="1"/>
  <c r="BS2815" i="1"/>
  <c r="BS2831" i="1"/>
  <c r="BS2847" i="1"/>
  <c r="BS2856" i="1"/>
  <c r="BS2858" i="1"/>
  <c r="BS2860" i="1"/>
  <c r="BS2862" i="1"/>
  <c r="BS2864" i="1"/>
  <c r="BS2866" i="1"/>
  <c r="BS2868" i="1"/>
  <c r="BS2870" i="1"/>
  <c r="BS2872" i="1"/>
  <c r="BS2874" i="1"/>
  <c r="BS2876" i="1"/>
  <c r="BS2878" i="1"/>
  <c r="BS2880" i="1"/>
  <c r="BS2882" i="1"/>
  <c r="BS2884" i="1"/>
  <c r="BS2886" i="1"/>
  <c r="BS2888" i="1"/>
  <c r="BS2890" i="1"/>
  <c r="BS2892" i="1"/>
  <c r="BS2894" i="1"/>
  <c r="BS2896" i="1"/>
  <c r="BS2898" i="1"/>
  <c r="BS2900" i="1"/>
  <c r="BS2902" i="1"/>
  <c r="BS2904" i="1"/>
  <c r="BS2906" i="1"/>
  <c r="BS2908" i="1"/>
  <c r="BS2910" i="1"/>
  <c r="BS2912" i="1"/>
  <c r="BS2914" i="1"/>
  <c r="BS2916" i="1"/>
  <c r="BS2918" i="1"/>
  <c r="BS2920" i="1"/>
  <c r="BS2922" i="1"/>
  <c r="BS2924" i="1"/>
  <c r="BS2926" i="1"/>
  <c r="BS2928" i="1"/>
  <c r="BS2930" i="1"/>
  <c r="BS2932" i="1"/>
  <c r="BS2934" i="1"/>
  <c r="BS2936" i="1"/>
  <c r="BS2938" i="1"/>
  <c r="BS2940" i="1"/>
  <c r="BS2942" i="1"/>
  <c r="BS2944" i="1"/>
  <c r="BS2946" i="1"/>
  <c r="BS2948" i="1"/>
  <c r="BS2950" i="1"/>
  <c r="BS2952" i="1"/>
  <c r="BS2954" i="1"/>
  <c r="BS2956" i="1"/>
  <c r="BS2958" i="1"/>
  <c r="BS2960" i="1"/>
  <c r="BS2962" i="1"/>
  <c r="BS2964" i="1"/>
  <c r="BS2966" i="1"/>
  <c r="BS2968" i="1"/>
  <c r="BS2970" i="1"/>
  <c r="BS2972" i="1"/>
  <c r="BS2974" i="1"/>
  <c r="BS2976" i="1"/>
  <c r="BS2978" i="1"/>
  <c r="BS2980" i="1"/>
  <c r="BS2982" i="1"/>
  <c r="BS2984" i="1"/>
  <c r="BS2986" i="1"/>
  <c r="BS2988" i="1"/>
  <c r="BS2990" i="1"/>
  <c r="BS2992" i="1"/>
  <c r="BS2994" i="1"/>
  <c r="BS2996" i="1"/>
  <c r="BS2998" i="1"/>
  <c r="BS3000" i="1"/>
  <c r="BS3002" i="1"/>
  <c r="BS3004" i="1"/>
  <c r="BS3006" i="1"/>
  <c r="BS3008" i="1"/>
  <c r="BS3010" i="1"/>
  <c r="BS3012" i="1"/>
  <c r="BS3014" i="1"/>
  <c r="BS3016" i="1"/>
  <c r="BS3018" i="1"/>
  <c r="BS3020" i="1"/>
  <c r="BS3022" i="1"/>
  <c r="BS3024" i="1"/>
  <c r="BS3026" i="1"/>
  <c r="BS3028" i="1"/>
  <c r="BS3030" i="1"/>
  <c r="BS3032" i="1"/>
  <c r="BS3034" i="1"/>
  <c r="BS3036" i="1"/>
  <c r="BS3038" i="1"/>
  <c r="BS3040" i="1"/>
  <c r="BS3042" i="1"/>
  <c r="BS3044" i="1"/>
  <c r="BS3046" i="1"/>
  <c r="BS3048" i="1"/>
  <c r="BS3050" i="1"/>
  <c r="BS3052" i="1"/>
  <c r="BS3054" i="1"/>
  <c r="BS3056" i="1"/>
  <c r="BS3058" i="1"/>
  <c r="BS3060" i="1"/>
  <c r="BS3062" i="1"/>
  <c r="BS3064" i="1"/>
  <c r="BS3066" i="1"/>
  <c r="BS3068" i="1"/>
  <c r="BS3070" i="1"/>
  <c r="BS3072" i="1"/>
  <c r="BS3074" i="1"/>
  <c r="BS3076" i="1"/>
  <c r="BS3078" i="1"/>
  <c r="BS3080" i="1"/>
  <c r="BS3082" i="1"/>
  <c r="BS3084" i="1"/>
  <c r="BS3086" i="1"/>
  <c r="BS3088" i="1"/>
  <c r="BS3090" i="1"/>
  <c r="BS3092" i="1"/>
  <c r="BS3094" i="1"/>
  <c r="BS3096" i="1"/>
  <c r="BS3098" i="1"/>
  <c r="BS3100" i="1"/>
  <c r="BS3102" i="1"/>
  <c r="BS3104" i="1"/>
  <c r="BS2488" i="1"/>
  <c r="BS2545" i="1"/>
  <c r="BS2551" i="1"/>
  <c r="BS2567" i="1"/>
  <c r="BS2620" i="1"/>
  <c r="BS2809" i="1"/>
  <c r="BS2825" i="1"/>
  <c r="BS2841" i="1"/>
  <c r="BS2803" i="1"/>
  <c r="BS2819" i="1"/>
  <c r="BS2835" i="1"/>
  <c r="BS2851" i="1"/>
  <c r="BS2555" i="1"/>
  <c r="BS2571" i="1"/>
  <c r="BS2636" i="1"/>
  <c r="BS2813" i="1"/>
  <c r="BS2829" i="1"/>
  <c r="BS2845" i="1"/>
  <c r="BS2522" i="1"/>
  <c r="BS2593" i="1"/>
  <c r="BS2807" i="1"/>
  <c r="BS2823" i="1"/>
  <c r="BS2839" i="1"/>
  <c r="BS2855" i="1"/>
  <c r="BS2857" i="1"/>
  <c r="BS2859" i="1"/>
  <c r="BS2861" i="1"/>
  <c r="BS2863" i="1"/>
  <c r="BS2865" i="1"/>
  <c r="BS2867" i="1"/>
  <c r="BS2869" i="1"/>
  <c r="BS2871" i="1"/>
  <c r="BS2873" i="1"/>
  <c r="BS2875" i="1"/>
  <c r="BS2877" i="1"/>
  <c r="BS2879" i="1"/>
  <c r="BS2881" i="1"/>
  <c r="BS2883" i="1"/>
  <c r="BS2885" i="1"/>
  <c r="BS2887" i="1"/>
  <c r="BS2889" i="1"/>
  <c r="BS2891" i="1"/>
  <c r="BS2893" i="1"/>
  <c r="BS2895" i="1"/>
  <c r="BS2897" i="1"/>
  <c r="BS2899" i="1"/>
  <c r="BS2901" i="1"/>
  <c r="BS2903" i="1"/>
  <c r="BS2905" i="1"/>
  <c r="BS2907" i="1"/>
  <c r="BS2909" i="1"/>
  <c r="BS2911" i="1"/>
  <c r="BS2913" i="1"/>
  <c r="BS2915" i="1"/>
  <c r="BS2917" i="1"/>
  <c r="BS2919" i="1"/>
  <c r="BS2921" i="1"/>
  <c r="BS2923" i="1"/>
  <c r="BS2925" i="1"/>
  <c r="BS2927" i="1"/>
  <c r="BS2929" i="1"/>
  <c r="BS2931" i="1"/>
  <c r="BS2933" i="1"/>
  <c r="BS2935" i="1"/>
  <c r="BS2937" i="1"/>
  <c r="BS2939" i="1"/>
  <c r="BS2941" i="1"/>
  <c r="BS2943" i="1"/>
  <c r="BS2945" i="1"/>
  <c r="BS2947" i="1"/>
  <c r="BS2949" i="1"/>
  <c r="BS2951" i="1"/>
  <c r="BS2953" i="1"/>
  <c r="BS2955" i="1"/>
  <c r="BS2957" i="1"/>
  <c r="BS2959" i="1"/>
  <c r="BS2961" i="1"/>
  <c r="BS2963" i="1"/>
  <c r="BS2965" i="1"/>
  <c r="BS2967" i="1"/>
  <c r="BS2969" i="1"/>
  <c r="BS2971" i="1"/>
  <c r="BS2973" i="1"/>
  <c r="BS2975" i="1"/>
  <c r="BS2977" i="1"/>
  <c r="BS2979" i="1"/>
  <c r="BS2981" i="1"/>
  <c r="BS2983" i="1"/>
  <c r="BS2985" i="1"/>
  <c r="BS2987" i="1"/>
  <c r="BS2989" i="1"/>
  <c r="BS2991" i="1"/>
  <c r="BS2993" i="1"/>
  <c r="BS2995" i="1"/>
  <c r="BS2997" i="1"/>
  <c r="BS2999" i="1"/>
  <c r="BS3001" i="1"/>
  <c r="BS3003" i="1"/>
  <c r="BS3005" i="1"/>
  <c r="BS3007" i="1"/>
  <c r="BS3009" i="1"/>
  <c r="BS3011" i="1"/>
  <c r="BS3013" i="1"/>
  <c r="BS3015" i="1"/>
  <c r="BS3017" i="1"/>
  <c r="BS3019" i="1"/>
  <c r="BS3021" i="1"/>
  <c r="BS3023" i="1"/>
  <c r="BS3025" i="1"/>
  <c r="BS3027" i="1"/>
  <c r="BS3029" i="1"/>
  <c r="BS3031" i="1"/>
  <c r="BS3033" i="1"/>
  <c r="BS3035" i="1"/>
  <c r="BS3037" i="1"/>
  <c r="BS3039" i="1"/>
  <c r="BS3041" i="1"/>
  <c r="BS3043" i="1"/>
  <c r="BS3045" i="1"/>
  <c r="BS3047" i="1"/>
  <c r="BS3049" i="1"/>
  <c r="BS3051" i="1"/>
  <c r="BS3053" i="1"/>
  <c r="BS3055" i="1"/>
  <c r="BS3057" i="1"/>
  <c r="BS3059" i="1"/>
  <c r="BS3061" i="1"/>
  <c r="BS3063" i="1"/>
  <c r="BS3065" i="1"/>
  <c r="BS3067" i="1"/>
  <c r="BS3069" i="1"/>
  <c r="BS3071" i="1"/>
  <c r="BS3073" i="1"/>
  <c r="BS3075" i="1"/>
  <c r="BS3077" i="1"/>
  <c r="BS3079" i="1"/>
  <c r="BS3081" i="1"/>
  <c r="BS3083" i="1"/>
  <c r="BS3085" i="1"/>
  <c r="BS3087" i="1"/>
  <c r="BS3089" i="1"/>
  <c r="BS3091" i="1"/>
  <c r="BS3093" i="1"/>
  <c r="BS3095" i="1"/>
  <c r="BS3097" i="1"/>
  <c r="BS3099" i="1"/>
  <c r="BS3101" i="1"/>
  <c r="BS3103" i="1"/>
  <c r="BS3105" i="1"/>
  <c r="BS3107" i="1"/>
  <c r="BS3109" i="1"/>
  <c r="BS3111" i="1"/>
  <c r="BS3113" i="1"/>
  <c r="BS3115" i="1"/>
  <c r="BS3117" i="1"/>
  <c r="BS3119" i="1"/>
  <c r="BS3121" i="1"/>
  <c r="BS3123" i="1"/>
  <c r="BS3125" i="1"/>
  <c r="BS3127" i="1"/>
  <c r="BS2575" i="1"/>
  <c r="BS2833" i="1"/>
  <c r="BS3106" i="1"/>
  <c r="BS3122" i="1"/>
  <c r="BS3116" i="1"/>
  <c r="BS2801" i="1"/>
  <c r="BS3110" i="1"/>
  <c r="BS3126" i="1"/>
  <c r="BS2849" i="1"/>
  <c r="BS3120" i="1"/>
  <c r="BS3129" i="1"/>
  <c r="BS3131" i="1"/>
  <c r="BS3133" i="1"/>
  <c r="BS3135" i="1"/>
  <c r="BS3137" i="1"/>
  <c r="BS3139" i="1"/>
  <c r="BS3141" i="1"/>
  <c r="BS3143" i="1"/>
  <c r="BS3145" i="1"/>
  <c r="BS3147" i="1"/>
  <c r="BS3149" i="1"/>
  <c r="BS3151" i="1"/>
  <c r="BS3153" i="1"/>
  <c r="BS3155" i="1"/>
  <c r="BS3157" i="1"/>
  <c r="BS3159" i="1"/>
  <c r="BS3161" i="1"/>
  <c r="BS3163" i="1"/>
  <c r="BS3165" i="1"/>
  <c r="BS3167" i="1"/>
  <c r="BS3169" i="1"/>
  <c r="BS3171" i="1"/>
  <c r="BS3173" i="1"/>
  <c r="BS3175" i="1"/>
  <c r="BS3177" i="1"/>
  <c r="BS3179" i="1"/>
  <c r="BS3181" i="1"/>
  <c r="BS3183" i="1"/>
  <c r="BS3185" i="1"/>
  <c r="BS3187" i="1"/>
  <c r="BS3189" i="1"/>
  <c r="BS3191" i="1"/>
  <c r="BS3193" i="1"/>
  <c r="BS3195" i="1"/>
  <c r="BS3197" i="1"/>
  <c r="BS3199" i="1"/>
  <c r="BS3201" i="1"/>
  <c r="BS3203" i="1"/>
  <c r="BS3205" i="1"/>
  <c r="BS3207" i="1"/>
  <c r="BS3209" i="1"/>
  <c r="BS3211" i="1"/>
  <c r="BS3213" i="1"/>
  <c r="BS3215" i="1"/>
  <c r="BS3217" i="1"/>
  <c r="BS3219" i="1"/>
  <c r="BS3221" i="1"/>
  <c r="BS3223" i="1"/>
  <c r="BS3225" i="1"/>
  <c r="BS3227" i="1"/>
  <c r="BS3229" i="1"/>
  <c r="BS3231" i="1"/>
  <c r="BS3233" i="1"/>
  <c r="BS3235" i="1"/>
  <c r="BS3237" i="1"/>
  <c r="BS3239" i="1"/>
  <c r="BS3241" i="1"/>
  <c r="BS3243" i="1"/>
  <c r="BS3245" i="1"/>
  <c r="BS3247" i="1"/>
  <c r="BS3249" i="1"/>
  <c r="BS3251" i="1"/>
  <c r="BS3253" i="1"/>
  <c r="BS3255" i="1"/>
  <c r="BS3257" i="1"/>
  <c r="BS3259" i="1"/>
  <c r="BS3261" i="1"/>
  <c r="BS3263" i="1"/>
  <c r="BS3265" i="1"/>
  <c r="BS3267" i="1"/>
  <c r="BS3269" i="1"/>
  <c r="BS3271" i="1"/>
  <c r="BS3273" i="1"/>
  <c r="BS3275" i="1"/>
  <c r="BS3277" i="1"/>
  <c r="BS3279" i="1"/>
  <c r="BS3281" i="1"/>
  <c r="BS3283" i="1"/>
  <c r="BS3285" i="1"/>
  <c r="BS3287" i="1"/>
  <c r="BS3289" i="1"/>
  <c r="BS3291" i="1"/>
  <c r="BS3293" i="1"/>
  <c r="BS3295" i="1"/>
  <c r="BS3297" i="1"/>
  <c r="BS3299" i="1"/>
  <c r="BS3301" i="1"/>
  <c r="BS3303" i="1"/>
  <c r="BS3305" i="1"/>
  <c r="BS3307" i="1"/>
  <c r="BS3309" i="1"/>
  <c r="BS3311" i="1"/>
  <c r="BS3313" i="1"/>
  <c r="BS3315" i="1"/>
  <c r="BS3317" i="1"/>
  <c r="BS3319" i="1"/>
  <c r="BS3321" i="1"/>
  <c r="BS3323" i="1"/>
  <c r="BS3325" i="1"/>
  <c r="BS3327" i="1"/>
  <c r="BS3329" i="1"/>
  <c r="BS3331" i="1"/>
  <c r="BS3333" i="1"/>
  <c r="BS3335" i="1"/>
  <c r="BS2817" i="1"/>
  <c r="BS3108" i="1"/>
  <c r="BS3124" i="1"/>
  <c r="BS3118" i="1"/>
  <c r="BS3144" i="1"/>
  <c r="BS3152" i="1"/>
  <c r="BS3160" i="1"/>
  <c r="BS3232" i="1"/>
  <c r="BS3242" i="1"/>
  <c r="BS3246" i="1"/>
  <c r="BS3250" i="1"/>
  <c r="BS3254" i="1"/>
  <c r="BS3258" i="1"/>
  <c r="BS3262" i="1"/>
  <c r="BS3266" i="1"/>
  <c r="BS3342" i="1"/>
  <c r="BS3347" i="1"/>
  <c r="BS3407" i="1"/>
  <c r="BS3410" i="1"/>
  <c r="BS3423" i="1"/>
  <c r="BS3426" i="1"/>
  <c r="BS3439" i="1"/>
  <c r="BS3442" i="1"/>
  <c r="BS3166" i="1"/>
  <c r="BS3170" i="1"/>
  <c r="BS3174" i="1"/>
  <c r="BS3178" i="1"/>
  <c r="BS3182" i="1"/>
  <c r="BS3186" i="1"/>
  <c r="BS3190" i="1"/>
  <c r="BS3194" i="1"/>
  <c r="BS3198" i="1"/>
  <c r="BS3202" i="1"/>
  <c r="BS3206" i="1"/>
  <c r="BS3210" i="1"/>
  <c r="BS3214" i="1"/>
  <c r="BS3218" i="1"/>
  <c r="BS3222" i="1"/>
  <c r="BS3238" i="1"/>
  <c r="BS3336" i="1"/>
  <c r="BS3341" i="1"/>
  <c r="BS3359" i="1"/>
  <c r="BS3366" i="1"/>
  <c r="BS3367" i="1"/>
  <c r="BS3374" i="1"/>
  <c r="BS3375" i="1"/>
  <c r="BS3382" i="1"/>
  <c r="BS3383" i="1"/>
  <c r="BS3390" i="1"/>
  <c r="BS3391" i="1"/>
  <c r="BS3401" i="1"/>
  <c r="BS3404" i="1"/>
  <c r="BS3417" i="1"/>
  <c r="BS3420" i="1"/>
  <c r="BS3433" i="1"/>
  <c r="BS3436" i="1"/>
  <c r="BS3449" i="1"/>
  <c r="BS3452" i="1"/>
  <c r="BS3465" i="1"/>
  <c r="BS3468" i="1"/>
  <c r="BS3470" i="1"/>
  <c r="BS3472" i="1"/>
  <c r="BS3474" i="1"/>
  <c r="BS3476" i="1"/>
  <c r="BS3478" i="1"/>
  <c r="BS3480" i="1"/>
  <c r="BS3482" i="1"/>
  <c r="BS3484" i="1"/>
  <c r="BS3486" i="1"/>
  <c r="BS3488" i="1"/>
  <c r="BS3490" i="1"/>
  <c r="BS3492" i="1"/>
  <c r="BS3494" i="1"/>
  <c r="BS3496" i="1"/>
  <c r="BS3498" i="1"/>
  <c r="BS3500" i="1"/>
  <c r="BS3502" i="1"/>
  <c r="BS3504" i="1"/>
  <c r="BS3506" i="1"/>
  <c r="BS3508" i="1"/>
  <c r="BS3510" i="1"/>
  <c r="BS3512" i="1"/>
  <c r="BS3514" i="1"/>
  <c r="BS3516" i="1"/>
  <c r="BS3518" i="1"/>
  <c r="BS3520" i="1"/>
  <c r="BS3522" i="1"/>
  <c r="BS3524" i="1"/>
  <c r="BS3526" i="1"/>
  <c r="BS3528" i="1"/>
  <c r="BS3530" i="1"/>
  <c r="BS3532" i="1"/>
  <c r="BS3534" i="1"/>
  <c r="BS3536" i="1"/>
  <c r="BS3538" i="1"/>
  <c r="BS3540" i="1"/>
  <c r="BS3542" i="1"/>
  <c r="BS3544" i="1"/>
  <c r="BS3546" i="1"/>
  <c r="BS3548" i="1"/>
  <c r="BS3550" i="1"/>
  <c r="BS3552" i="1"/>
  <c r="BS3554" i="1"/>
  <c r="BS3556" i="1"/>
  <c r="BS3558" i="1"/>
  <c r="BS3560" i="1"/>
  <c r="BS3562" i="1"/>
  <c r="BS3564" i="1"/>
  <c r="BS3566" i="1"/>
  <c r="BS3568" i="1"/>
  <c r="BS3570" i="1"/>
  <c r="BS3572" i="1"/>
  <c r="BS3574" i="1"/>
  <c r="BS3576" i="1"/>
  <c r="BS3578" i="1"/>
  <c r="BS3580" i="1"/>
  <c r="BS3582" i="1"/>
  <c r="BS3584" i="1"/>
  <c r="BS3586" i="1"/>
  <c r="BS3588" i="1"/>
  <c r="BS3590" i="1"/>
  <c r="BS3592" i="1"/>
  <c r="BS3594" i="1"/>
  <c r="BS3596" i="1"/>
  <c r="BS3598" i="1"/>
  <c r="BS3600" i="1"/>
  <c r="BS3602" i="1"/>
  <c r="BS3604" i="1"/>
  <c r="BS3606" i="1"/>
  <c r="BS3608" i="1"/>
  <c r="BS3610" i="1"/>
  <c r="BS3612" i="1"/>
  <c r="BS3614" i="1"/>
  <c r="BS3616" i="1"/>
  <c r="BS3618" i="1"/>
  <c r="BS3620" i="1"/>
  <c r="BS3622" i="1"/>
  <c r="BS3624" i="1"/>
  <c r="BS3626" i="1"/>
  <c r="BS3628" i="1"/>
  <c r="BS3630" i="1"/>
  <c r="BS3632" i="1"/>
  <c r="BS3634" i="1"/>
  <c r="BS3636" i="1"/>
  <c r="BS3638" i="1"/>
  <c r="BS3640" i="1"/>
  <c r="BS3642" i="1"/>
  <c r="BS3644" i="1"/>
  <c r="BS3646" i="1"/>
  <c r="BS3648" i="1"/>
  <c r="BS3650" i="1"/>
  <c r="BS3652" i="1"/>
  <c r="BS3654" i="1"/>
  <c r="BS3656" i="1"/>
  <c r="BS3658" i="1"/>
  <c r="BS3660" i="1"/>
  <c r="BS3662" i="1"/>
  <c r="BS3664" i="1"/>
  <c r="BS3666" i="1"/>
  <c r="BS3668" i="1"/>
  <c r="BS3670" i="1"/>
  <c r="BS3672" i="1"/>
  <c r="BS3674" i="1"/>
  <c r="BS3676" i="1"/>
  <c r="BS3678" i="1"/>
  <c r="BS3680" i="1"/>
  <c r="BS3682" i="1"/>
  <c r="BS3684" i="1"/>
  <c r="BS3686" i="1"/>
  <c r="BS3688" i="1"/>
  <c r="BS3690" i="1"/>
  <c r="BS3692" i="1"/>
  <c r="BS3694" i="1"/>
  <c r="BS3696" i="1"/>
  <c r="BS3698" i="1"/>
  <c r="BS3700" i="1"/>
  <c r="BS3702" i="1"/>
  <c r="BS3704" i="1"/>
  <c r="BS3706" i="1"/>
  <c r="BS3708" i="1"/>
  <c r="BS3710" i="1"/>
  <c r="BS3712" i="1"/>
  <c r="BS3714" i="1"/>
  <c r="BS3716" i="1"/>
  <c r="BS3718" i="1"/>
  <c r="BS3720" i="1"/>
  <c r="BS3128" i="1"/>
  <c r="BS3130" i="1"/>
  <c r="BS3132" i="1"/>
  <c r="BS3134" i="1"/>
  <c r="BS3136" i="1"/>
  <c r="BS3138" i="1"/>
  <c r="BS3140" i="1"/>
  <c r="BS3142" i="1"/>
  <c r="BS3150" i="1"/>
  <c r="BS3158" i="1"/>
  <c r="BS3228" i="1"/>
  <c r="BS3346" i="1"/>
  <c r="BS3357" i="1"/>
  <c r="BS3358" i="1"/>
  <c r="BS3398" i="1"/>
  <c r="BS3411" i="1"/>
  <c r="BS3414" i="1"/>
  <c r="BS3427" i="1"/>
  <c r="BS3430" i="1"/>
  <c r="BS3443" i="1"/>
  <c r="BS3446" i="1"/>
  <c r="BS3459" i="1"/>
  <c r="BS3462" i="1"/>
  <c r="BS3114" i="1"/>
  <c r="BS3234" i="1"/>
  <c r="BS3268" i="1"/>
  <c r="BS3272" i="1"/>
  <c r="BS3276" i="1"/>
  <c r="BS3280" i="1"/>
  <c r="BS3284" i="1"/>
  <c r="BS3288" i="1"/>
  <c r="BS3292" i="1"/>
  <c r="BS3296" i="1"/>
  <c r="BS3300" i="1"/>
  <c r="BS3304" i="1"/>
  <c r="BS3308" i="1"/>
  <c r="BS3312" i="1"/>
  <c r="BS3316" i="1"/>
  <c r="BS3320" i="1"/>
  <c r="BS3324" i="1"/>
  <c r="BS3328" i="1"/>
  <c r="BS3332" i="1"/>
  <c r="BS3340" i="1"/>
  <c r="BS3345" i="1"/>
  <c r="BS3355" i="1"/>
  <c r="BS3356" i="1"/>
  <c r="BS3360" i="1"/>
  <c r="BS3361" i="1"/>
  <c r="BS3368" i="1"/>
  <c r="BS3369" i="1"/>
  <c r="BS3376" i="1"/>
  <c r="BS3377" i="1"/>
  <c r="BS3384" i="1"/>
  <c r="BS3385" i="1"/>
  <c r="BS3392" i="1"/>
  <c r="BS3393" i="1"/>
  <c r="BS3405" i="1"/>
  <c r="BS3408" i="1"/>
  <c r="BS3421" i="1"/>
  <c r="BS3424" i="1"/>
  <c r="BS3437" i="1"/>
  <c r="BS3440" i="1"/>
  <c r="BS3453" i="1"/>
  <c r="BS3456" i="1"/>
  <c r="BS3168" i="1"/>
  <c r="BS3172" i="1"/>
  <c r="BS3176" i="1"/>
  <c r="BS3180" i="1"/>
  <c r="BS3184" i="1"/>
  <c r="BS3188" i="1"/>
  <c r="BS3192" i="1"/>
  <c r="BS3196" i="1"/>
  <c r="BS3200" i="1"/>
  <c r="BS3204" i="1"/>
  <c r="BS3208" i="1"/>
  <c r="BS3212" i="1"/>
  <c r="BS3216" i="1"/>
  <c r="BS3220" i="1"/>
  <c r="BS3230" i="1"/>
  <c r="BS3344" i="1"/>
  <c r="BS3351" i="1"/>
  <c r="BS3352" i="1"/>
  <c r="BS3362" i="1"/>
  <c r="BS3363" i="1"/>
  <c r="BS3370" i="1"/>
  <c r="BS3371" i="1"/>
  <c r="BS3378" i="1"/>
  <c r="BS3379" i="1"/>
  <c r="BS3386" i="1"/>
  <c r="BS3387" i="1"/>
  <c r="BS3394" i="1"/>
  <c r="BS3395" i="1"/>
  <c r="BS3409" i="1"/>
  <c r="BS3412" i="1"/>
  <c r="BS3425" i="1"/>
  <c r="BS3428" i="1"/>
  <c r="BS3441" i="1"/>
  <c r="BS3444" i="1"/>
  <c r="BS3457" i="1"/>
  <c r="BS3460" i="1"/>
  <c r="BS3469" i="1"/>
  <c r="BS3471" i="1"/>
  <c r="BS3473" i="1"/>
  <c r="BS3475" i="1"/>
  <c r="BS3477" i="1"/>
  <c r="BS3479" i="1"/>
  <c r="BS3481" i="1"/>
  <c r="BS3483" i="1"/>
  <c r="BS3485" i="1"/>
  <c r="BS3487" i="1"/>
  <c r="BS3489" i="1"/>
  <c r="BS3491" i="1"/>
  <c r="BS3493" i="1"/>
  <c r="BS3495" i="1"/>
  <c r="BS3497" i="1"/>
  <c r="BS3499" i="1"/>
  <c r="BS3501" i="1"/>
  <c r="BS3503" i="1"/>
  <c r="BS3505" i="1"/>
  <c r="BS3507" i="1"/>
  <c r="BS3509" i="1"/>
  <c r="BS3511" i="1"/>
  <c r="BS3513" i="1"/>
  <c r="BS3515" i="1"/>
  <c r="BS3517" i="1"/>
  <c r="BS3519" i="1"/>
  <c r="BS3521" i="1"/>
  <c r="BS3523" i="1"/>
  <c r="BS3525" i="1"/>
  <c r="BS3527" i="1"/>
  <c r="BS3529" i="1"/>
  <c r="BS3531" i="1"/>
  <c r="BS3533" i="1"/>
  <c r="BS3535" i="1"/>
  <c r="BS3537" i="1"/>
  <c r="BS3539" i="1"/>
  <c r="BS3541" i="1"/>
  <c r="BS3543" i="1"/>
  <c r="BS3545" i="1"/>
  <c r="BS3547" i="1"/>
  <c r="BS3549" i="1"/>
  <c r="BS3551" i="1"/>
  <c r="BS3553" i="1"/>
  <c r="BS3555" i="1"/>
  <c r="BS3557" i="1"/>
  <c r="BS3559" i="1"/>
  <c r="BS3561" i="1"/>
  <c r="BS3563" i="1"/>
  <c r="BS3565" i="1"/>
  <c r="BS3567" i="1"/>
  <c r="BS3569" i="1"/>
  <c r="BS3571" i="1"/>
  <c r="BS3573" i="1"/>
  <c r="BS3575" i="1"/>
  <c r="BS3577" i="1"/>
  <c r="BS3579" i="1"/>
  <c r="BS3581" i="1"/>
  <c r="BS3583" i="1"/>
  <c r="BS3585" i="1"/>
  <c r="BS3587" i="1"/>
  <c r="BS3589" i="1"/>
  <c r="BS3591" i="1"/>
  <c r="BS3593" i="1"/>
  <c r="BS3595" i="1"/>
  <c r="BS3597" i="1"/>
  <c r="BS3599" i="1"/>
  <c r="BS3601" i="1"/>
  <c r="BS3603" i="1"/>
  <c r="BS3605" i="1"/>
  <c r="BS3607" i="1"/>
  <c r="BS3609" i="1"/>
  <c r="BS3611" i="1"/>
  <c r="BS3613" i="1"/>
  <c r="BS3615" i="1"/>
  <c r="BS3617" i="1"/>
  <c r="BS3619" i="1"/>
  <c r="BS3621" i="1"/>
  <c r="BS3623" i="1"/>
  <c r="BS3625" i="1"/>
  <c r="BS3627" i="1"/>
  <c r="BS3629" i="1"/>
  <c r="BS3631" i="1"/>
  <c r="BS3633" i="1"/>
  <c r="BS3635" i="1"/>
  <c r="BS3637" i="1"/>
  <c r="BS3639" i="1"/>
  <c r="BS3641" i="1"/>
  <c r="BS3643" i="1"/>
  <c r="BS3645" i="1"/>
  <c r="BS3647" i="1"/>
  <c r="BS3649" i="1"/>
  <c r="BS3651" i="1"/>
  <c r="BS3653" i="1"/>
  <c r="BS3655" i="1"/>
  <c r="BS3657" i="1"/>
  <c r="BS3659" i="1"/>
  <c r="BS3661" i="1"/>
  <c r="BS3663" i="1"/>
  <c r="BS3665" i="1"/>
  <c r="BS3667" i="1"/>
  <c r="BS3669" i="1"/>
  <c r="BS3671" i="1"/>
  <c r="BS3673" i="1"/>
  <c r="BS3675" i="1"/>
  <c r="BS3677" i="1"/>
  <c r="BS3679" i="1"/>
  <c r="BS3681" i="1"/>
  <c r="BS3683" i="1"/>
  <c r="BS3685" i="1"/>
  <c r="BS3687" i="1"/>
  <c r="BS3689" i="1"/>
  <c r="BS3691" i="1"/>
  <c r="BS3693" i="1"/>
  <c r="BS3695" i="1"/>
  <c r="BS3697" i="1"/>
  <c r="BS3699" i="1"/>
  <c r="BS3701" i="1"/>
  <c r="BS3703" i="1"/>
  <c r="BS3705" i="1"/>
  <c r="BS3707" i="1"/>
  <c r="BS3709" i="1"/>
  <c r="BS3711" i="1"/>
  <c r="BS3713" i="1"/>
  <c r="BS3715" i="1"/>
  <c r="BS3717" i="1"/>
  <c r="BS3719" i="1"/>
  <c r="BS3721" i="1"/>
  <c r="BS3723" i="1"/>
  <c r="BS3725" i="1"/>
  <c r="BS3727" i="1"/>
  <c r="BS3729" i="1"/>
  <c r="BS3731" i="1"/>
  <c r="BS3733" i="1"/>
  <c r="BS3735" i="1"/>
  <c r="BS3737" i="1"/>
  <c r="BS3739" i="1"/>
  <c r="BS3741" i="1"/>
  <c r="BS2559" i="1"/>
  <c r="BS3146" i="1"/>
  <c r="BS3154" i="1"/>
  <c r="BS3162" i="1"/>
  <c r="BS3236" i="1"/>
  <c r="BS3334" i="1"/>
  <c r="BS3338" i="1"/>
  <c r="BS3343" i="1"/>
  <c r="BS3349" i="1"/>
  <c r="BS3350" i="1"/>
  <c r="BS3403" i="1"/>
  <c r="BS3406" i="1"/>
  <c r="BS3419" i="1"/>
  <c r="BS3422" i="1"/>
  <c r="BS3435" i="1"/>
  <c r="BS3438" i="1"/>
  <c r="BS3451" i="1"/>
  <c r="BS3454" i="1"/>
  <c r="BS3467" i="1"/>
  <c r="BS3224" i="1"/>
  <c r="BS3413" i="1"/>
  <c r="BS3447" i="1"/>
  <c r="BS3734" i="1"/>
  <c r="BS3743" i="1"/>
  <c r="BS3745" i="1"/>
  <c r="BS3747" i="1"/>
  <c r="BS3749" i="1"/>
  <c r="BS3751" i="1"/>
  <c r="BS3753" i="1"/>
  <c r="BS3755" i="1"/>
  <c r="BS3757" i="1"/>
  <c r="BS3759" i="1"/>
  <c r="BS3761" i="1"/>
  <c r="BS3763" i="1"/>
  <c r="BS3765" i="1"/>
  <c r="BS3767" i="1"/>
  <c r="BS3769" i="1"/>
  <c r="BS3771" i="1"/>
  <c r="BS3773" i="1"/>
  <c r="BS3775" i="1"/>
  <c r="BS3777" i="1"/>
  <c r="BS3779" i="1"/>
  <c r="BS3781" i="1"/>
  <c r="BS3783" i="1"/>
  <c r="BS3785" i="1"/>
  <c r="BS3787" i="1"/>
  <c r="BS3789" i="1"/>
  <c r="BS3791" i="1"/>
  <c r="BS3793" i="1"/>
  <c r="BS3795" i="1"/>
  <c r="BS3797" i="1"/>
  <c r="BS3799" i="1"/>
  <c r="BS3801" i="1"/>
  <c r="BS3803" i="1"/>
  <c r="BS3805" i="1"/>
  <c r="BS3807" i="1"/>
  <c r="BS3809" i="1"/>
  <c r="BS3811" i="1"/>
  <c r="BS3813" i="1"/>
  <c r="BS3815" i="1"/>
  <c r="BS3817" i="1"/>
  <c r="BS3819" i="1"/>
  <c r="BS3821" i="1"/>
  <c r="BS3823" i="1"/>
  <c r="BS3825" i="1"/>
  <c r="BS3827" i="1"/>
  <c r="BS3829" i="1"/>
  <c r="BS3831" i="1"/>
  <c r="BS3833" i="1"/>
  <c r="BS3835" i="1"/>
  <c r="BS3837" i="1"/>
  <c r="BS3839" i="1"/>
  <c r="BS3841" i="1"/>
  <c r="BS3843" i="1"/>
  <c r="BS3845" i="1"/>
  <c r="BS3847" i="1"/>
  <c r="BS3849" i="1"/>
  <c r="BS3851" i="1"/>
  <c r="BS3853" i="1"/>
  <c r="BS3855" i="1"/>
  <c r="BS3857" i="1"/>
  <c r="BS3859" i="1"/>
  <c r="BS3861" i="1"/>
  <c r="BS3863" i="1"/>
  <c r="BS3865" i="1"/>
  <c r="BS3867" i="1"/>
  <c r="BS3869" i="1"/>
  <c r="BS3871" i="1"/>
  <c r="BS3873" i="1"/>
  <c r="BS3875" i="1"/>
  <c r="BS3877" i="1"/>
  <c r="BS3879" i="1"/>
  <c r="BS3881" i="1"/>
  <c r="BS3883" i="1"/>
  <c r="BS3885" i="1"/>
  <c r="BS3887" i="1"/>
  <c r="BS3889" i="1"/>
  <c r="BS3891" i="1"/>
  <c r="BS3893" i="1"/>
  <c r="BS3895" i="1"/>
  <c r="BS3897" i="1"/>
  <c r="BS3899" i="1"/>
  <c r="BS3901" i="1"/>
  <c r="BS3903" i="1"/>
  <c r="BS3905" i="1"/>
  <c r="BS3907" i="1"/>
  <c r="BS3909" i="1"/>
  <c r="BS3911" i="1"/>
  <c r="BS3913" i="1"/>
  <c r="BS3915" i="1"/>
  <c r="BS3917" i="1"/>
  <c r="BS3919" i="1"/>
  <c r="BS3921" i="1"/>
  <c r="BS3923" i="1"/>
  <c r="BS3925" i="1"/>
  <c r="BS3927" i="1"/>
  <c r="BS3929" i="1"/>
  <c r="BS3931" i="1"/>
  <c r="BS3933" i="1"/>
  <c r="BS3935" i="1"/>
  <c r="BS3937" i="1"/>
  <c r="BS3939" i="1"/>
  <c r="BS3941" i="1"/>
  <c r="BS3943" i="1"/>
  <c r="BS3945" i="1"/>
  <c r="BS3947" i="1"/>
  <c r="BS3949" i="1"/>
  <c r="BS3951" i="1"/>
  <c r="BS3953" i="1"/>
  <c r="BS3955" i="1"/>
  <c r="BS3957" i="1"/>
  <c r="BS3959" i="1"/>
  <c r="BS3961" i="1"/>
  <c r="BS3963" i="1"/>
  <c r="BS3965" i="1"/>
  <c r="BS3967" i="1"/>
  <c r="BS3969" i="1"/>
  <c r="BS3971" i="1"/>
  <c r="BS3973" i="1"/>
  <c r="BS3975" i="1"/>
  <c r="BS3977" i="1"/>
  <c r="BS3979" i="1"/>
  <c r="BS3981" i="1"/>
  <c r="BS3983" i="1"/>
  <c r="BS3985" i="1"/>
  <c r="BS3987" i="1"/>
  <c r="BS3989" i="1"/>
  <c r="BS3991" i="1"/>
  <c r="BS3993" i="1"/>
  <c r="BS3995" i="1"/>
  <c r="BS3997" i="1"/>
  <c r="BS3999" i="1"/>
  <c r="BS3112" i="1"/>
  <c r="BS3226" i="1"/>
  <c r="BS3353" i="1"/>
  <c r="BS3365" i="1"/>
  <c r="BS3397" i="1"/>
  <c r="BS3431" i="1"/>
  <c r="BS3448" i="1"/>
  <c r="BS3466" i="1"/>
  <c r="BS3728" i="1"/>
  <c r="BS3244" i="1"/>
  <c r="BS3252" i="1"/>
  <c r="BS3260" i="1"/>
  <c r="BS3373" i="1"/>
  <c r="BS3389" i="1"/>
  <c r="BS3415" i="1"/>
  <c r="BS3432" i="1"/>
  <c r="BS3450" i="1"/>
  <c r="BS3458" i="1"/>
  <c r="BS3461" i="1"/>
  <c r="BS3722" i="1"/>
  <c r="BS3738" i="1"/>
  <c r="BS3740" i="1"/>
  <c r="BS3381" i="1"/>
  <c r="BS3399" i="1"/>
  <c r="BS3416" i="1"/>
  <c r="BS3434" i="1"/>
  <c r="BS3732" i="1"/>
  <c r="BS3148" i="1"/>
  <c r="BS3156" i="1"/>
  <c r="BS3164" i="1"/>
  <c r="BS3354" i="1"/>
  <c r="BS3400" i="1"/>
  <c r="BS3418" i="1"/>
  <c r="BS3726" i="1"/>
  <c r="BS3742" i="1"/>
  <c r="BS3744" i="1"/>
  <c r="BS3746" i="1"/>
  <c r="BS3748" i="1"/>
  <c r="BS3750" i="1"/>
  <c r="BS3752" i="1"/>
  <c r="BS3754" i="1"/>
  <c r="BS3756" i="1"/>
  <c r="BS3758" i="1"/>
  <c r="BS3760" i="1"/>
  <c r="BS3762" i="1"/>
  <c r="BS3764" i="1"/>
  <c r="BS3766" i="1"/>
  <c r="BS3768" i="1"/>
  <c r="BS3770" i="1"/>
  <c r="BS3772" i="1"/>
  <c r="BS3774" i="1"/>
  <c r="BS3776" i="1"/>
  <c r="BS3778" i="1"/>
  <c r="BS3780" i="1"/>
  <c r="BS3782" i="1"/>
  <c r="BS3784" i="1"/>
  <c r="BS3786" i="1"/>
  <c r="BS3788" i="1"/>
  <c r="BS3790" i="1"/>
  <c r="BS3792" i="1"/>
  <c r="BS3794" i="1"/>
  <c r="BS3796" i="1"/>
  <c r="BS3798" i="1"/>
  <c r="BS3800" i="1"/>
  <c r="BS3802" i="1"/>
  <c r="BS3804" i="1"/>
  <c r="BS3806" i="1"/>
  <c r="BS3808" i="1"/>
  <c r="BS3810" i="1"/>
  <c r="BS3812" i="1"/>
  <c r="BS3814" i="1"/>
  <c r="BS3816" i="1"/>
  <c r="BS3818" i="1"/>
  <c r="BS3820" i="1"/>
  <c r="BS3822" i="1"/>
  <c r="BS3824" i="1"/>
  <c r="BS3826" i="1"/>
  <c r="BS3828" i="1"/>
  <c r="BS3830" i="1"/>
  <c r="BS3832" i="1"/>
  <c r="BS3834" i="1"/>
  <c r="BS3836" i="1"/>
  <c r="BS3838" i="1"/>
  <c r="BS3840" i="1"/>
  <c r="BS3842" i="1"/>
  <c r="BS3844" i="1"/>
  <c r="BS3846" i="1"/>
  <c r="BS3848" i="1"/>
  <c r="BS3850" i="1"/>
  <c r="BS3852" i="1"/>
  <c r="BS3854" i="1"/>
  <c r="BS3856" i="1"/>
  <c r="BS3858" i="1"/>
  <c r="BS3860" i="1"/>
  <c r="BS3862" i="1"/>
  <c r="BS3864" i="1"/>
  <c r="BS3866" i="1"/>
  <c r="BS3868" i="1"/>
  <c r="BS3870" i="1"/>
  <c r="BS3872" i="1"/>
  <c r="BS3874" i="1"/>
  <c r="BS3876" i="1"/>
  <c r="BS3878" i="1"/>
  <c r="BS3880" i="1"/>
  <c r="BS3882" i="1"/>
  <c r="BS3884" i="1"/>
  <c r="BS3886" i="1"/>
  <c r="BS3888" i="1"/>
  <c r="BS3890" i="1"/>
  <c r="BS3892" i="1"/>
  <c r="BS3894" i="1"/>
  <c r="BS3896" i="1"/>
  <c r="BS3898" i="1"/>
  <c r="BS3900" i="1"/>
  <c r="BS3902" i="1"/>
  <c r="BS3904" i="1"/>
  <c r="BS3906" i="1"/>
  <c r="BS3908" i="1"/>
  <c r="BS3910" i="1"/>
  <c r="BS3912" i="1"/>
  <c r="BS3914" i="1"/>
  <c r="BS3916" i="1"/>
  <c r="BS3918" i="1"/>
  <c r="BS3920" i="1"/>
  <c r="BS3922" i="1"/>
  <c r="BS3924" i="1"/>
  <c r="BS3926" i="1"/>
  <c r="BS3928" i="1"/>
  <c r="BS3930" i="1"/>
  <c r="BS3932" i="1"/>
  <c r="BS3934" i="1"/>
  <c r="BS3936" i="1"/>
  <c r="BS3938" i="1"/>
  <c r="BS3940" i="1"/>
  <c r="BS3942" i="1"/>
  <c r="BS3944" i="1"/>
  <c r="BS3946" i="1"/>
  <c r="BS3948" i="1"/>
  <c r="BS3950" i="1"/>
  <c r="BS3952" i="1"/>
  <c r="BS3954" i="1"/>
  <c r="BS3956" i="1"/>
  <c r="BS3958" i="1"/>
  <c r="BS3960" i="1"/>
  <c r="BS3962" i="1"/>
  <c r="BS3964" i="1"/>
  <c r="BS3966" i="1"/>
  <c r="BS3968" i="1"/>
  <c r="BS3970" i="1"/>
  <c r="BS3972" i="1"/>
  <c r="BS3974" i="1"/>
  <c r="BS3976" i="1"/>
  <c r="BS3978" i="1"/>
  <c r="BS3980" i="1"/>
  <c r="BS3982" i="1"/>
  <c r="BS3984" i="1"/>
  <c r="BS3986" i="1"/>
  <c r="BS3988" i="1"/>
  <c r="BS3990" i="1"/>
  <c r="BS3992" i="1"/>
  <c r="BS3994" i="1"/>
  <c r="BS3996" i="1"/>
  <c r="BS3998" i="1"/>
  <c r="BS4000" i="1"/>
  <c r="BS3348" i="1"/>
  <c r="BS3364" i="1"/>
  <c r="BS3396" i="1"/>
  <c r="BS3402" i="1"/>
  <c r="BS3463" i="1"/>
  <c r="BS3736" i="1"/>
  <c r="BS3270" i="1"/>
  <c r="BS3274" i="1"/>
  <c r="BS3282" i="1"/>
  <c r="BS3290" i="1"/>
  <c r="BS3298" i="1"/>
  <c r="BS3306" i="1"/>
  <c r="BS3314" i="1"/>
  <c r="BS3326" i="1"/>
  <c r="BS3330" i="1"/>
  <c r="BS3337" i="1"/>
  <c r="BS3380" i="1"/>
  <c r="BS3240" i="1"/>
  <c r="BS3248" i="1"/>
  <c r="BS3256" i="1"/>
  <c r="BS3264" i="1"/>
  <c r="BS3372" i="1"/>
  <c r="BS3388" i="1"/>
  <c r="BS3445" i="1"/>
  <c r="BS3455" i="1"/>
  <c r="BS3464" i="1"/>
  <c r="BS3730" i="1"/>
  <c r="BS3278" i="1"/>
  <c r="BS3286" i="1"/>
  <c r="BS3294" i="1"/>
  <c r="BS3302" i="1"/>
  <c r="BS3310" i="1"/>
  <c r="BS3318" i="1"/>
  <c r="BS3322" i="1"/>
  <c r="BS3339" i="1"/>
  <c r="BS3429" i="1"/>
  <c r="BS3724" i="1"/>
  <c r="BS10501" i="1"/>
  <c r="BS10504" i="1"/>
  <c r="BS10507" i="1"/>
  <c r="BS10510" i="1"/>
  <c r="BS10513" i="1"/>
  <c r="BS10516" i="1"/>
  <c r="BS10519" i="1"/>
  <c r="BS10522" i="1"/>
  <c r="BS10525" i="1"/>
  <c r="BS10528" i="1"/>
  <c r="BS10502" i="1"/>
  <c r="BS10505" i="1"/>
  <c r="BS10508" i="1"/>
  <c r="BS10511" i="1"/>
  <c r="BS10514" i="1"/>
  <c r="BS10517" i="1"/>
  <c r="BS10520" i="1"/>
  <c r="BS10523" i="1"/>
  <c r="BS10526" i="1"/>
  <c r="BS10529" i="1"/>
  <c r="BS10532" i="1"/>
  <c r="BS10546" i="1"/>
  <c r="BS10549" i="1"/>
  <c r="BS10503" i="1"/>
  <c r="BS10512" i="1"/>
  <c r="BS10521" i="1"/>
  <c r="BS10544" i="1"/>
  <c r="BS10547" i="1"/>
  <c r="BS10550" i="1"/>
  <c r="BS10553" i="1"/>
  <c r="BS10556" i="1"/>
  <c r="BS10559" i="1"/>
  <c r="BS10506" i="1"/>
  <c r="BS10515" i="1"/>
  <c r="BS10524" i="1"/>
  <c r="BS10531" i="1"/>
  <c r="BS10509" i="1"/>
  <c r="BS10518" i="1"/>
  <c r="BS10527" i="1"/>
  <c r="BS10535" i="1"/>
  <c r="BS10540" i="1"/>
  <c r="BS10555" i="1"/>
  <c r="BS10557" i="1"/>
  <c r="BS10564" i="1"/>
  <c r="BS10567" i="1"/>
  <c r="BS10570" i="1"/>
  <c r="BS10573" i="1"/>
  <c r="BS10576" i="1"/>
  <c r="BS10536" i="1"/>
  <c r="BS10548" i="1"/>
  <c r="BS10537" i="1"/>
  <c r="BS10541" i="1"/>
  <c r="BS10543" i="1"/>
  <c r="BS10561" i="1"/>
  <c r="BS10533" i="1"/>
  <c r="BS10530" i="1"/>
  <c r="BS10534" i="1"/>
  <c r="BS10538" i="1"/>
  <c r="BS10551" i="1"/>
  <c r="BS10568" i="1"/>
  <c r="BS10572" i="1"/>
  <c r="BS10560" i="1"/>
  <c r="BS10571" i="1"/>
  <c r="BS10552" i="1"/>
  <c r="BS10554" i="1"/>
  <c r="BS10574" i="1"/>
  <c r="BS10539" i="1"/>
  <c r="BS10563" i="1"/>
  <c r="BS10577" i="1"/>
  <c r="BS10578" i="1"/>
  <c r="BS10579" i="1"/>
  <c r="BS10580" i="1"/>
  <c r="BS10581" i="1"/>
  <c r="BS10582" i="1"/>
  <c r="BS10583" i="1"/>
  <c r="BS10584" i="1"/>
  <c r="BS10585" i="1"/>
  <c r="BS10542" i="1"/>
  <c r="BS10545" i="1"/>
  <c r="BS10562" i="1"/>
  <c r="BS10566" i="1"/>
  <c r="BS10586" i="1"/>
  <c r="BS10589" i="1"/>
  <c r="BS10592" i="1"/>
  <c r="BS10569" i="1"/>
  <c r="BS10588" i="1"/>
  <c r="BS10595" i="1"/>
  <c r="BS10596" i="1"/>
  <c r="BS10597" i="1"/>
  <c r="BS10598" i="1"/>
  <c r="BS10599" i="1"/>
  <c r="BS10600" i="1"/>
  <c r="BS10601" i="1"/>
  <c r="BS10602" i="1"/>
  <c r="BS10603" i="1"/>
  <c r="BS10604" i="1"/>
  <c r="BS10605" i="1"/>
  <c r="BS10606" i="1"/>
  <c r="BS10607" i="1"/>
  <c r="BS10608" i="1"/>
  <c r="BS10609" i="1"/>
  <c r="BS10610" i="1"/>
  <c r="BS10611" i="1"/>
  <c r="BS10612" i="1"/>
  <c r="BS10613" i="1"/>
  <c r="BS10614" i="1"/>
  <c r="BS10615" i="1"/>
  <c r="BS10616" i="1"/>
  <c r="BS10617" i="1"/>
  <c r="BS10618" i="1"/>
  <c r="BS10619" i="1"/>
  <c r="BS10620" i="1"/>
  <c r="BS10621" i="1"/>
  <c r="BS10622" i="1"/>
  <c r="BS10623" i="1"/>
  <c r="BS10624" i="1"/>
  <c r="BS10625" i="1"/>
  <c r="BS10626" i="1"/>
  <c r="BS10627" i="1"/>
  <c r="BS10628" i="1"/>
  <c r="BS10629" i="1"/>
  <c r="BS10630" i="1"/>
  <c r="BS10631" i="1"/>
  <c r="BS10632" i="1"/>
  <c r="BS10633" i="1"/>
  <c r="BS10565" i="1"/>
  <c r="BS10587" i="1"/>
  <c r="BS10590" i="1"/>
  <c r="BS10594" i="1"/>
  <c r="BS10558" i="1"/>
  <c r="BS10575" i="1"/>
  <c r="BS10593" i="1"/>
  <c r="BS10634" i="1"/>
  <c r="BS10647" i="1"/>
  <c r="BS10650" i="1"/>
  <c r="BS10653" i="1"/>
  <c r="BS10656" i="1"/>
  <c r="BS10659" i="1"/>
  <c r="BS10662" i="1"/>
  <c r="BS10665" i="1"/>
  <c r="BS10591" i="1"/>
  <c r="BS10637" i="1"/>
  <c r="BS10638" i="1"/>
  <c r="BS10639" i="1"/>
  <c r="BS10640" i="1"/>
  <c r="BS10641" i="1"/>
  <c r="BS10642" i="1"/>
  <c r="BS10643" i="1"/>
  <c r="BS10644" i="1"/>
  <c r="BS10645" i="1"/>
  <c r="BS10648" i="1"/>
  <c r="BS10651" i="1"/>
  <c r="BS10654" i="1"/>
  <c r="BS10657" i="1"/>
  <c r="BS10660" i="1"/>
  <c r="BS10636" i="1"/>
  <c r="BS10652" i="1"/>
  <c r="BS10661" i="1"/>
  <c r="BS10663" i="1"/>
  <c r="BS10668" i="1"/>
  <c r="BS10671" i="1"/>
  <c r="BS10674" i="1"/>
  <c r="BS10677" i="1"/>
  <c r="BS10680" i="1"/>
  <c r="BS10683" i="1"/>
  <c r="BS10686" i="1"/>
  <c r="BS10689" i="1"/>
  <c r="BS10692" i="1"/>
  <c r="BS10695" i="1"/>
  <c r="BS10698" i="1"/>
  <c r="BS10701" i="1"/>
  <c r="BS10704" i="1"/>
  <c r="BS10707" i="1"/>
  <c r="BS10710" i="1"/>
  <c r="BS10713" i="1"/>
  <c r="BS10716" i="1"/>
  <c r="BS10719" i="1"/>
  <c r="BS10722" i="1"/>
  <c r="BS10725" i="1"/>
  <c r="BS10728" i="1"/>
  <c r="BS10731" i="1"/>
  <c r="BS10664" i="1"/>
  <c r="BS10646" i="1"/>
  <c r="BS10655" i="1"/>
  <c r="BS10666" i="1"/>
  <c r="BS10669" i="1"/>
  <c r="BS10672" i="1"/>
  <c r="BS10675" i="1"/>
  <c r="BS10678" i="1"/>
  <c r="BS10681" i="1"/>
  <c r="BS10684" i="1"/>
  <c r="BS10687" i="1"/>
  <c r="BS10690" i="1"/>
  <c r="BS10693" i="1"/>
  <c r="BS10696" i="1"/>
  <c r="BS10699" i="1"/>
  <c r="BS10702" i="1"/>
  <c r="BS10705" i="1"/>
  <c r="BS10708" i="1"/>
  <c r="BS10711" i="1"/>
  <c r="BS10714" i="1"/>
  <c r="BS10717" i="1"/>
  <c r="BS10720" i="1"/>
  <c r="BS10723" i="1"/>
  <c r="BS10726" i="1"/>
  <c r="BS10729" i="1"/>
  <c r="BS10732" i="1"/>
  <c r="BS10735" i="1"/>
  <c r="BS10738" i="1"/>
  <c r="BS10741" i="1"/>
  <c r="BS10744" i="1"/>
  <c r="BS10747" i="1"/>
  <c r="BS10750" i="1"/>
  <c r="BS10753" i="1"/>
  <c r="BS10756" i="1"/>
  <c r="BS10759" i="1"/>
  <c r="BS10762" i="1"/>
  <c r="BS10734" i="1"/>
  <c r="BS10736" i="1"/>
  <c r="BS10752" i="1"/>
  <c r="BS10754" i="1"/>
  <c r="BS10673" i="1"/>
  <c r="BS10679" i="1"/>
  <c r="BS10685" i="1"/>
  <c r="BS10691" i="1"/>
  <c r="BS10635" i="1"/>
  <c r="BS10649" i="1"/>
  <c r="BS10667" i="1"/>
  <c r="BS10724" i="1"/>
  <c r="BS10743" i="1"/>
  <c r="BS10745" i="1"/>
  <c r="BS10761" i="1"/>
  <c r="BS10763" i="1"/>
  <c r="BS10766" i="1"/>
  <c r="BS10769" i="1"/>
  <c r="BS10772" i="1"/>
  <c r="BS10775" i="1"/>
  <c r="BS10778" i="1"/>
  <c r="BS10781" i="1"/>
  <c r="BS10784" i="1"/>
  <c r="BS10787" i="1"/>
  <c r="BS10790" i="1"/>
  <c r="BS10793" i="1"/>
  <c r="BS10796" i="1"/>
  <c r="BS10799" i="1"/>
  <c r="BS10658" i="1"/>
  <c r="BS10670" i="1"/>
  <c r="BS10676" i="1"/>
  <c r="BS10682" i="1"/>
  <c r="BS10688" i="1"/>
  <c r="BS10694" i="1"/>
  <c r="BS10697" i="1"/>
  <c r="BS10703" i="1"/>
  <c r="BS10712" i="1"/>
  <c r="BS10721" i="1"/>
  <c r="BS10700" i="1"/>
  <c r="BS10709" i="1"/>
  <c r="BS10718" i="1"/>
  <c r="BS10706" i="1"/>
  <c r="BS10715" i="1"/>
  <c r="BS10764" i="1"/>
  <c r="BS10765" i="1"/>
  <c r="BS10773" i="1"/>
  <c r="BS10774" i="1"/>
  <c r="BS10782" i="1"/>
  <c r="BS10783" i="1"/>
  <c r="BS10730" i="1"/>
  <c r="BS10746" i="1"/>
  <c r="BS10757" i="1"/>
  <c r="BS10768" i="1"/>
  <c r="BS10770" i="1"/>
  <c r="BS10789" i="1"/>
  <c r="BS10791" i="1"/>
  <c r="BS10737" i="1"/>
  <c r="BS10742" i="1"/>
  <c r="BS10755" i="1"/>
  <c r="BS10767" i="1"/>
  <c r="BS10780" i="1"/>
  <c r="BS10727" i="1"/>
  <c r="BS10733" i="1"/>
  <c r="BS10760" i="1"/>
  <c r="BS10777" i="1"/>
  <c r="BS10779" i="1"/>
  <c r="BS10795" i="1"/>
  <c r="BS10797" i="1"/>
  <c r="BS10803" i="1"/>
  <c r="BS10806" i="1"/>
  <c r="BS10809" i="1"/>
  <c r="BS10812" i="1"/>
  <c r="BS10815" i="1"/>
  <c r="BS10818" i="1"/>
  <c r="BS10821" i="1"/>
  <c r="BS10824" i="1"/>
  <c r="BS10827" i="1"/>
  <c r="BS10830" i="1"/>
  <c r="BS10833" i="1"/>
  <c r="BS10836" i="1"/>
  <c r="BS10839" i="1"/>
  <c r="BS10842" i="1"/>
  <c r="BS10845" i="1"/>
  <c r="BS10848" i="1"/>
  <c r="BS10851" i="1"/>
  <c r="BS10854" i="1"/>
  <c r="BS10748" i="1"/>
  <c r="BS10751" i="1"/>
  <c r="BS10758" i="1"/>
  <c r="BS10776" i="1"/>
  <c r="BS10739" i="1"/>
  <c r="BS10749" i="1"/>
  <c r="BS10786" i="1"/>
  <c r="BS10801" i="1"/>
  <c r="BS10804" i="1"/>
  <c r="BS10807" i="1"/>
  <c r="BS10810" i="1"/>
  <c r="BS10813" i="1"/>
  <c r="BS10816" i="1"/>
  <c r="BS10819" i="1"/>
  <c r="BS10822" i="1"/>
  <c r="BS10825" i="1"/>
  <c r="BS10828" i="1"/>
  <c r="BS10831" i="1"/>
  <c r="BS10740" i="1"/>
  <c r="BS10788" i="1"/>
  <c r="BS10805" i="1"/>
  <c r="BS10814" i="1"/>
  <c r="BS10823" i="1"/>
  <c r="BS10832" i="1"/>
  <c r="BS10834" i="1"/>
  <c r="BS10850" i="1"/>
  <c r="BS10852" i="1"/>
  <c r="BS10857" i="1"/>
  <c r="BS10860" i="1"/>
  <c r="BS10863" i="1"/>
  <c r="BS10866" i="1"/>
  <c r="BS10869" i="1"/>
  <c r="BS10872" i="1"/>
  <c r="BS10875" i="1"/>
  <c r="BS10878" i="1"/>
  <c r="BS10881" i="1"/>
  <c r="BS10884" i="1"/>
  <c r="BS10887" i="1"/>
  <c r="BS10890" i="1"/>
  <c r="BS10893" i="1"/>
  <c r="BS10896" i="1"/>
  <c r="BS10899" i="1"/>
  <c r="BS10902" i="1"/>
  <c r="BS10905" i="1"/>
  <c r="BS10908" i="1"/>
  <c r="BS10911" i="1"/>
  <c r="BS10914" i="1"/>
  <c r="BS10917" i="1"/>
  <c r="BS10920" i="1"/>
  <c r="BS10923" i="1"/>
  <c r="BS10798" i="1"/>
  <c r="BS10800" i="1"/>
  <c r="BS10835" i="1"/>
  <c r="BS10837" i="1"/>
  <c r="BS10853" i="1"/>
  <c r="BS10792" i="1"/>
  <c r="BS10808" i="1"/>
  <c r="BS10817" i="1"/>
  <c r="BS10826" i="1"/>
  <c r="BS10838" i="1"/>
  <c r="BS10840" i="1"/>
  <c r="BS10785" i="1"/>
  <c r="BS10841" i="1"/>
  <c r="BS10843" i="1"/>
  <c r="BS10771" i="1"/>
  <c r="BS10794" i="1"/>
  <c r="BS10802" i="1"/>
  <c r="BS10811" i="1"/>
  <c r="BS10820" i="1"/>
  <c r="BS10829" i="1"/>
  <c r="BS10849" i="1"/>
  <c r="BS10856" i="1"/>
  <c r="BS10870" i="1"/>
  <c r="BS10874" i="1"/>
  <c r="BS10888" i="1"/>
  <c r="BS10892" i="1"/>
  <c r="BS10906" i="1"/>
  <c r="BS10910" i="1"/>
  <c r="BS10981" i="1"/>
  <c r="BS10984" i="1"/>
  <c r="BS10987" i="1"/>
  <c r="BS10990" i="1"/>
  <c r="BS10993" i="1"/>
  <c r="BS10996" i="1"/>
  <c r="BS10999" i="1"/>
  <c r="BS10844" i="1"/>
  <c r="BS10859" i="1"/>
  <c r="BS10873" i="1"/>
  <c r="BS10877" i="1"/>
  <c r="BS10891" i="1"/>
  <c r="BS10895" i="1"/>
  <c r="BS10862" i="1"/>
  <c r="BS10876" i="1"/>
  <c r="BS10880" i="1"/>
  <c r="BS10894" i="1"/>
  <c r="BS10898" i="1"/>
  <c r="BS10912" i="1"/>
  <c r="BS10916" i="1"/>
  <c r="BS10979" i="1"/>
  <c r="BS10982" i="1"/>
  <c r="BS10985" i="1"/>
  <c r="BS10988" i="1"/>
  <c r="BS10991" i="1"/>
  <c r="BS10994" i="1"/>
  <c r="BS10997" i="1"/>
  <c r="BS11000" i="1"/>
  <c r="BS10855" i="1"/>
  <c r="BS10865" i="1"/>
  <c r="BS10879" i="1"/>
  <c r="BS10883" i="1"/>
  <c r="BS10897" i="1"/>
  <c r="BS10901" i="1"/>
  <c r="BS10915" i="1"/>
  <c r="BS10919" i="1"/>
  <c r="BS10846" i="1"/>
  <c r="BS10858" i="1"/>
  <c r="BS10864" i="1"/>
  <c r="BS10868" i="1"/>
  <c r="BS10882" i="1"/>
  <c r="BS10886" i="1"/>
  <c r="BS10900" i="1"/>
  <c r="BS10904" i="1"/>
  <c r="BS10918" i="1"/>
  <c r="BS10922" i="1"/>
  <c r="BS10847" i="1"/>
  <c r="BS10861" i="1"/>
  <c r="BS10867" i="1"/>
  <c r="BS10871" i="1"/>
  <c r="BS10885" i="1"/>
  <c r="BS10889" i="1"/>
  <c r="BS10903" i="1"/>
  <c r="BS10907" i="1"/>
  <c r="BS10921" i="1"/>
  <c r="BS10927" i="1"/>
  <c r="BS10933" i="1"/>
  <c r="BS10939" i="1"/>
  <c r="BS10949" i="1"/>
  <c r="BS10950" i="1"/>
  <c r="BS10958" i="1"/>
  <c r="BS10959" i="1"/>
  <c r="BS10967" i="1"/>
  <c r="BS10968" i="1"/>
  <c r="BS10976" i="1"/>
  <c r="BS10977" i="1"/>
  <c r="BS10983" i="1"/>
  <c r="BS10989" i="1"/>
  <c r="BS10926" i="1"/>
  <c r="BS10932" i="1"/>
  <c r="BS10938" i="1"/>
  <c r="BS10951" i="1"/>
  <c r="BS10960" i="1"/>
  <c r="BS10969" i="1"/>
  <c r="BS10978" i="1"/>
  <c r="BS10909" i="1"/>
  <c r="BS10925" i="1"/>
  <c r="BS10931" i="1"/>
  <c r="BS10937" i="1"/>
  <c r="BS10943" i="1"/>
  <c r="BS10944" i="1"/>
  <c r="BS10952" i="1"/>
  <c r="BS10953" i="1"/>
  <c r="BS10961" i="1"/>
  <c r="BS10962" i="1"/>
  <c r="BS10970" i="1"/>
  <c r="BS10971" i="1"/>
  <c r="BS10924" i="1"/>
  <c r="BS10930" i="1"/>
  <c r="BS10936" i="1"/>
  <c r="BS10942" i="1"/>
  <c r="BS10945" i="1"/>
  <c r="BS10954" i="1"/>
  <c r="BS10963" i="1"/>
  <c r="BS10972" i="1"/>
  <c r="BS10980" i="1"/>
  <c r="BS10986" i="1"/>
  <c r="BS10992" i="1"/>
  <c r="BS10995" i="1"/>
  <c r="BS10913" i="1"/>
  <c r="BS10929" i="1"/>
  <c r="BS10935" i="1"/>
  <c r="BS10941" i="1"/>
  <c r="BS10946" i="1"/>
  <c r="BS10947" i="1"/>
  <c r="BS10955" i="1"/>
  <c r="BS10956" i="1"/>
  <c r="BS10964" i="1"/>
  <c r="BS10965" i="1"/>
  <c r="BS10973" i="1"/>
  <c r="BS10974" i="1"/>
  <c r="BS10928" i="1"/>
  <c r="BS10934" i="1"/>
  <c r="BS10940" i="1"/>
  <c r="BS10948" i="1"/>
  <c r="BS10957" i="1"/>
  <c r="BS10966" i="1"/>
  <c r="BS10975" i="1"/>
  <c r="BS10998" i="1"/>
  <c r="N4" i="3"/>
  <c r="BF1" i="3"/>
  <c r="AW1" i="3"/>
  <c r="AW2" i="3"/>
  <c r="AW2" i="4"/>
  <c r="P2" i="4"/>
  <c r="L9" i="4" s="1"/>
  <c r="K60" i="4" s="1"/>
  <c r="AW1" i="4"/>
  <c r="BF1" i="4"/>
  <c r="F11" i="2"/>
  <c r="M11" i="2"/>
  <c r="M12" i="2" s="1"/>
  <c r="M4" i="2"/>
  <c r="A2" i="2" s="1"/>
  <c r="N55" i="2"/>
  <c r="K55" i="2" s="1"/>
  <c r="BS10449" i="1"/>
  <c r="BS16112" i="1"/>
  <c r="BS14043" i="1"/>
  <c r="BS246" i="1"/>
  <c r="BS14103" i="1"/>
  <c r="BS177" i="1"/>
  <c r="BS14487" i="1"/>
  <c r="BS787" i="1"/>
  <c r="BS16146" i="1"/>
  <c r="BS14122" i="1"/>
  <c r="BS483" i="1"/>
  <c r="BS14452" i="1"/>
  <c r="BS16108" i="1"/>
  <c r="BS10293" i="1"/>
  <c r="BS14077" i="1"/>
  <c r="BS707" i="1"/>
  <c r="BS14099" i="1"/>
  <c r="BS14485" i="1"/>
  <c r="BS16414" i="1"/>
  <c r="BS872" i="1"/>
  <c r="BS168" i="1"/>
  <c r="BS10325" i="1"/>
  <c r="BS949" i="1"/>
  <c r="BS14007" i="1"/>
  <c r="BS752" i="1"/>
  <c r="BS968" i="1"/>
  <c r="BS14345" i="1"/>
  <c r="BS14081" i="1"/>
  <c r="BS985" i="1"/>
  <c r="BS14443" i="1"/>
  <c r="BS14240" i="1"/>
  <c r="BS10335" i="1"/>
  <c r="BS16169" i="1"/>
  <c r="BS16364" i="1"/>
  <c r="BS10328" i="1"/>
  <c r="BS10201" i="1"/>
  <c r="BS16144" i="1"/>
  <c r="BS243" i="1"/>
  <c r="BS14390" i="1"/>
  <c r="BS197" i="1"/>
  <c r="BS952" i="1"/>
  <c r="BS16147" i="1"/>
  <c r="BS14439" i="1"/>
  <c r="BS14073" i="1"/>
  <c r="BS608" i="1"/>
  <c r="BS10314" i="1"/>
  <c r="BS10324" i="1"/>
  <c r="BS14468" i="1"/>
  <c r="BS16285" i="1"/>
  <c r="BS792" i="1"/>
  <c r="BS567" i="1"/>
  <c r="BS16329" i="1"/>
  <c r="BS14057" i="1"/>
  <c r="BS778" i="1"/>
  <c r="BS99" i="1"/>
  <c r="BS921" i="1"/>
  <c r="BS10167" i="1"/>
  <c r="BS595" i="1"/>
  <c r="BS16014" i="1"/>
  <c r="BS16031" i="1"/>
  <c r="BS51" i="1"/>
  <c r="BS244" i="1"/>
  <c r="BS14421" i="1"/>
  <c r="BS16471" i="1"/>
  <c r="BS10385" i="1"/>
  <c r="BS383" i="1"/>
  <c r="BS16472" i="1"/>
  <c r="BS10077" i="1"/>
  <c r="BS16124" i="1"/>
  <c r="BS16357" i="1"/>
  <c r="BS14167" i="1"/>
  <c r="BS10466" i="1"/>
  <c r="BS676" i="1"/>
  <c r="BS527" i="1"/>
  <c r="BS915" i="1"/>
  <c r="BS14415" i="1"/>
  <c r="BS10379" i="1"/>
  <c r="BS14134" i="1"/>
  <c r="BS698" i="1"/>
  <c r="BS10141" i="1"/>
  <c r="BS16161" i="1"/>
  <c r="BS227" i="1"/>
  <c r="BS711" i="1"/>
  <c r="BS16425" i="1"/>
  <c r="BS990" i="1"/>
  <c r="BS16064" i="1"/>
  <c r="BS624" i="1"/>
  <c r="BS16114" i="1"/>
  <c r="BS10298" i="1"/>
  <c r="BS108" i="1"/>
  <c r="BS794" i="1"/>
  <c r="BS16260" i="1"/>
  <c r="BS14229" i="1"/>
  <c r="BS657" i="1"/>
  <c r="BS352" i="1"/>
  <c r="BS10454" i="1"/>
  <c r="BS14227" i="1"/>
  <c r="BS14083" i="1"/>
  <c r="BS14272" i="1"/>
  <c r="BS16028" i="1"/>
  <c r="BS765" i="1"/>
  <c r="BS684" i="1"/>
  <c r="BS226" i="1"/>
  <c r="BS14008" i="1"/>
  <c r="BS14011" i="1"/>
  <c r="BS255" i="1"/>
  <c r="BS16058" i="1"/>
  <c r="BS862" i="1"/>
  <c r="BS14054" i="1"/>
  <c r="BS14116" i="1"/>
  <c r="BS214" i="1"/>
  <c r="BS16248" i="1"/>
  <c r="BS275" i="1"/>
  <c r="BS10265" i="1"/>
  <c r="BS14293" i="1"/>
  <c r="BS291" i="1"/>
  <c r="BS318" i="1"/>
  <c r="BS512" i="1"/>
  <c r="BS16265" i="1"/>
  <c r="BS16435" i="1"/>
  <c r="BS10058" i="1"/>
  <c r="BS16311" i="1"/>
  <c r="BS14048" i="1"/>
  <c r="BS16464" i="1"/>
  <c r="BS16060" i="1"/>
  <c r="BS626" i="1"/>
  <c r="BS16154" i="1"/>
  <c r="BS869" i="1"/>
  <c r="BS288" i="1"/>
  <c r="BS14414" i="1"/>
  <c r="BS10396" i="1"/>
  <c r="BS362" i="1"/>
  <c r="BS59" i="1"/>
  <c r="BS317" i="1"/>
  <c r="BS14130" i="1"/>
  <c r="BS16411" i="1"/>
  <c r="BS691" i="1"/>
  <c r="BS934" i="1"/>
  <c r="BS10143" i="1"/>
  <c r="BS643" i="1"/>
  <c r="BS689" i="1"/>
  <c r="BS10035" i="1"/>
  <c r="BS115" i="1"/>
  <c r="BS973" i="1"/>
  <c r="BS10034" i="1"/>
  <c r="BS14062" i="1"/>
  <c r="BS228" i="1"/>
  <c r="BS10105" i="1"/>
  <c r="BS16318" i="1"/>
  <c r="BS359" i="1"/>
  <c r="BS16373" i="1"/>
  <c r="BS16307" i="1"/>
  <c r="BS14360" i="1"/>
  <c r="BS16371" i="1"/>
  <c r="BS849" i="1"/>
  <c r="BS10239" i="1"/>
  <c r="BS23" i="1"/>
  <c r="BS14184" i="1"/>
  <c r="BS16385" i="1"/>
  <c r="BS16152" i="1"/>
  <c r="BS13" i="1"/>
  <c r="BS887" i="1"/>
  <c r="BS14281" i="1"/>
  <c r="BS16053" i="1"/>
  <c r="BS715" i="1"/>
  <c r="BS10007" i="1"/>
  <c r="BS96" i="1"/>
  <c r="BS16127" i="1"/>
  <c r="BS10065" i="1"/>
  <c r="BS534" i="1"/>
  <c r="BS147" i="1"/>
  <c r="BS10097" i="1"/>
  <c r="BS14029" i="1"/>
  <c r="BS10255" i="1"/>
  <c r="BS782" i="1"/>
  <c r="BS10025" i="1"/>
  <c r="BS16440" i="1"/>
  <c r="BS692" i="1"/>
  <c r="BS10498" i="1"/>
  <c r="BS662" i="1"/>
  <c r="BS10353" i="1"/>
  <c r="BS577" i="1"/>
  <c r="BS10338" i="1"/>
  <c r="BS10169" i="1"/>
  <c r="BS16082" i="1"/>
  <c r="BS10447" i="1"/>
  <c r="BS32" i="1"/>
  <c r="BS14428" i="1"/>
  <c r="BS9" i="1"/>
  <c r="BS870" i="1"/>
  <c r="BS417" i="1"/>
  <c r="BS16071" i="1"/>
  <c r="BS10185" i="1"/>
  <c r="BS396" i="1"/>
  <c r="BS14337" i="1"/>
  <c r="BS16214" i="1"/>
  <c r="BS72" i="1"/>
  <c r="BS10437" i="1"/>
  <c r="BS16392" i="1"/>
  <c r="BS14107" i="1"/>
  <c r="BS16263" i="1"/>
  <c r="BS16192" i="1"/>
  <c r="BS897" i="1"/>
  <c r="BS14037" i="1"/>
  <c r="BS324" i="1"/>
  <c r="BS844" i="1"/>
  <c r="BS14100" i="1"/>
  <c r="BS14496" i="1"/>
  <c r="BS14127" i="1"/>
  <c r="BS808" i="1"/>
  <c r="BS189" i="1"/>
  <c r="BS524" i="1"/>
  <c r="BS10126" i="1"/>
  <c r="BS136" i="1"/>
  <c r="BS614" i="1"/>
  <c r="BS14113" i="1"/>
  <c r="BS976" i="1"/>
  <c r="BS545" i="1"/>
  <c r="BS14460" i="1"/>
  <c r="BS746" i="1"/>
  <c r="BS14323" i="1"/>
  <c r="BS16206" i="1"/>
  <c r="BS14296" i="1"/>
  <c r="BS710" i="1"/>
  <c r="BS568" i="1"/>
  <c r="BS661" i="1"/>
  <c r="BS10296" i="1"/>
  <c r="BS16460" i="1"/>
  <c r="BS14309" i="1"/>
  <c r="BS866" i="1"/>
  <c r="BS10078" i="1"/>
  <c r="BS16317" i="1"/>
  <c r="BS584" i="1"/>
  <c r="BS10172" i="1"/>
  <c r="BS10402" i="1"/>
  <c r="BS10381" i="1"/>
  <c r="BS10446" i="1"/>
  <c r="BS14117" i="1"/>
  <c r="BS445" i="1"/>
  <c r="BS700" i="1"/>
  <c r="BS883" i="1"/>
  <c r="BS330" i="1"/>
  <c r="BS666" i="1"/>
  <c r="BS14224" i="1"/>
  <c r="BS687" i="1"/>
  <c r="BS10245" i="1"/>
  <c r="BS16428" i="1"/>
  <c r="BS393" i="1"/>
  <c r="BS10415" i="1"/>
  <c r="BS245" i="1"/>
  <c r="BS889" i="1"/>
  <c r="BS10103" i="1"/>
  <c r="BS10400" i="1"/>
  <c r="BS398" i="1"/>
  <c r="BS16335" i="1"/>
  <c r="BS88" i="1"/>
  <c r="BS672" i="1"/>
  <c r="BS356" i="1"/>
  <c r="BS16159" i="1"/>
  <c r="BS943" i="1"/>
  <c r="BS16306" i="1"/>
  <c r="BS163" i="1"/>
  <c r="BS10159" i="1"/>
  <c r="BS16008" i="1"/>
  <c r="BS16244" i="1"/>
  <c r="BS16117" i="1"/>
  <c r="BS16197" i="1"/>
  <c r="BS760" i="1"/>
  <c r="BS16398" i="1"/>
  <c r="BS31" i="1"/>
  <c r="BS606" i="1"/>
  <c r="BS10045" i="1"/>
  <c r="BS10011" i="1"/>
  <c r="BS485" i="1"/>
  <c r="BS575" i="1"/>
  <c r="BS16246" i="1"/>
  <c r="BS10259" i="1"/>
  <c r="BS16479" i="1"/>
  <c r="BS845" i="1"/>
  <c r="BS14392" i="1"/>
  <c r="BS10091" i="1"/>
  <c r="BS14299" i="1"/>
  <c r="BS16366" i="1"/>
  <c r="BS155" i="1"/>
  <c r="BS10347" i="1"/>
  <c r="BS432" i="1"/>
  <c r="BS14201" i="1"/>
  <c r="BS16035" i="1"/>
  <c r="BS61" i="1"/>
  <c r="BS292" i="1"/>
  <c r="BS16188" i="1"/>
  <c r="BS10182" i="1"/>
  <c r="BS14462" i="1"/>
  <c r="BS16065" i="1"/>
  <c r="BS14284" i="1"/>
  <c r="BS803" i="1"/>
  <c r="BS850" i="1"/>
  <c r="BS361" i="1"/>
  <c r="BS16299" i="1"/>
  <c r="BS747" i="1"/>
  <c r="BS16097" i="1"/>
  <c r="BS14221" i="1"/>
  <c r="BS10" i="1"/>
  <c r="BS448" i="1"/>
  <c r="BS824" i="1"/>
  <c r="BS16453" i="1"/>
  <c r="BS14042" i="1"/>
  <c r="BS14286" i="1"/>
  <c r="BS668" i="1"/>
  <c r="BS14339" i="1"/>
  <c r="BS655" i="1"/>
  <c r="BS16128" i="1"/>
  <c r="BS16466" i="1"/>
  <c r="BS16388" i="1"/>
  <c r="BS618" i="1"/>
  <c r="BS10029" i="1"/>
  <c r="BS271" i="1"/>
  <c r="BS14463" i="1"/>
  <c r="BS208" i="1"/>
  <c r="BS388" i="1"/>
  <c r="BS594" i="1"/>
  <c r="BS223" i="1"/>
  <c r="BS10327" i="1"/>
  <c r="BS16295" i="1"/>
  <c r="BS706" i="1"/>
  <c r="BS16376" i="1"/>
  <c r="BS16350" i="1"/>
  <c r="BS399" i="1"/>
  <c r="BS14331" i="1"/>
  <c r="BS14207" i="1"/>
  <c r="BS16291" i="1"/>
  <c r="BS34" i="1"/>
  <c r="BS441" i="1"/>
  <c r="BS14128" i="1"/>
  <c r="BS10140" i="1"/>
  <c r="BS138" i="1"/>
  <c r="BS331" i="1"/>
  <c r="BS10099" i="1"/>
  <c r="BS14197" i="1"/>
  <c r="BS10031" i="1"/>
  <c r="BS16195" i="1"/>
  <c r="BS35" i="1"/>
  <c r="BS10426" i="1"/>
  <c r="BS16250" i="1"/>
  <c r="BS160" i="1"/>
  <c r="BS16377" i="1"/>
  <c r="BS10423" i="1"/>
  <c r="BS14416" i="1"/>
  <c r="BS16046" i="1"/>
  <c r="BS14109" i="1"/>
  <c r="BS282" i="1"/>
  <c r="BS10142" i="1"/>
  <c r="BS16212" i="1"/>
  <c r="BS14115" i="1"/>
  <c r="BS14318" i="1"/>
  <c r="BS16072" i="1"/>
  <c r="BS16497" i="1"/>
  <c r="BS768" i="1"/>
  <c r="BS16474" i="1"/>
  <c r="BS786" i="1"/>
  <c r="BS16486" i="1"/>
  <c r="BS743" i="1"/>
  <c r="BS816" i="1"/>
  <c r="BS14114" i="1"/>
  <c r="BS270" i="1"/>
  <c r="BS805" i="1"/>
  <c r="BS14157" i="1"/>
  <c r="BS800" i="1"/>
  <c r="BS421" i="1"/>
  <c r="BS16238" i="1"/>
  <c r="BS14311" i="1"/>
  <c r="BS201" i="1"/>
  <c r="BS10397" i="1"/>
  <c r="BS637" i="1"/>
  <c r="BS26" i="1"/>
  <c r="BS14359" i="1"/>
  <c r="BS14369" i="1"/>
  <c r="BS14019" i="1"/>
  <c r="BS10439" i="1"/>
  <c r="BS10461" i="1"/>
  <c r="BS10168" i="1"/>
  <c r="BS16498" i="1"/>
  <c r="BS10310" i="1"/>
  <c r="BS670" i="1"/>
  <c r="BS10008" i="1"/>
  <c r="BS16323" i="1"/>
  <c r="BS179" i="1"/>
  <c r="BS100" i="1"/>
  <c r="BS14105" i="1"/>
  <c r="BS264" i="1"/>
  <c r="BS14427" i="1"/>
  <c r="BS16302" i="1"/>
  <c r="BS908" i="1"/>
  <c r="BS16125" i="1"/>
  <c r="BS14247" i="1"/>
  <c r="BS442" i="1"/>
  <c r="BS16437" i="1"/>
  <c r="BS16424" i="1"/>
  <c r="BS10144" i="1"/>
  <c r="BS10192" i="1"/>
  <c r="BS10359" i="1"/>
  <c r="BS10118" i="1"/>
  <c r="BS10237" i="1"/>
  <c r="BS16223" i="1"/>
  <c r="BS16401" i="1"/>
  <c r="BS14491" i="1"/>
  <c r="BS10082" i="1"/>
  <c r="BS36" i="1"/>
  <c r="BS105" i="1"/>
  <c r="BS734" i="1"/>
  <c r="BS10198" i="1"/>
  <c r="BS50" i="1"/>
  <c r="BS10470" i="1"/>
  <c r="BS10318" i="1"/>
  <c r="BS468" i="1"/>
  <c r="BS10049" i="1"/>
  <c r="BS16073" i="1"/>
  <c r="BS14181" i="1"/>
  <c r="BS14063" i="1"/>
  <c r="BS14315" i="1"/>
  <c r="BS585" i="1"/>
  <c r="BS118" i="1"/>
  <c r="BS16158" i="1"/>
  <c r="BS819" i="1"/>
  <c r="BS170" i="1"/>
  <c r="BS217" i="1"/>
  <c r="BS867" i="1"/>
  <c r="BS16020" i="1"/>
  <c r="BS10164" i="1"/>
  <c r="BS210" i="1"/>
  <c r="BS14258" i="1"/>
  <c r="BS14243" i="1"/>
  <c r="BS16062" i="1"/>
  <c r="BS14361" i="1"/>
  <c r="BS10108" i="1"/>
  <c r="BS14080" i="1"/>
  <c r="BS16358" i="1"/>
  <c r="BS10468" i="1"/>
  <c r="BS14178" i="1"/>
  <c r="BS704" i="1"/>
  <c r="BS10009" i="1"/>
  <c r="BS338" i="1"/>
  <c r="BS123" i="1"/>
  <c r="BS14343" i="1"/>
  <c r="BS10475" i="1"/>
  <c r="BS16235" i="1"/>
  <c r="BS345" i="1"/>
  <c r="BS10075" i="1"/>
  <c r="BS16321" i="1"/>
  <c r="BS799" i="1"/>
  <c r="BS10046" i="1"/>
  <c r="BS286" i="1"/>
  <c r="K3" i="5"/>
  <c r="BS14209" i="1"/>
  <c r="BS14365" i="1"/>
  <c r="BS16478" i="1"/>
  <c r="BS16487" i="1"/>
  <c r="BS947" i="1"/>
  <c r="BS767" i="1"/>
  <c r="BS822" i="1"/>
  <c r="BS16032" i="1"/>
  <c r="BS14353" i="1"/>
  <c r="BS516" i="1"/>
  <c r="BS790" i="1"/>
  <c r="BS14256" i="1"/>
  <c r="BS10275" i="1"/>
  <c r="BS10174" i="1"/>
  <c r="BS16484" i="1"/>
  <c r="BS326" i="1"/>
  <c r="BS337" i="1"/>
  <c r="BS10234" i="1"/>
  <c r="BS25" i="1"/>
  <c r="BS16225" i="1"/>
  <c r="BS14459" i="1"/>
  <c r="BS536" i="1"/>
  <c r="BS14208" i="1"/>
  <c r="BS552" i="1"/>
  <c r="BS14149" i="1"/>
  <c r="BS10354" i="1"/>
  <c r="BS130" i="1"/>
  <c r="BS551" i="1"/>
  <c r="BS101" i="1"/>
  <c r="BS10428" i="1"/>
  <c r="BS525" i="1"/>
  <c r="BS320" i="1"/>
  <c r="BS16253" i="1"/>
  <c r="BS16129" i="1"/>
  <c r="BS10267" i="1"/>
  <c r="BS235" i="1"/>
  <c r="BS117" i="1"/>
  <c r="BS937" i="1"/>
  <c r="BS10211" i="1"/>
  <c r="BS885" i="1"/>
  <c r="BS492" i="1"/>
  <c r="BS10473" i="1"/>
  <c r="BS739" i="1"/>
  <c r="BS471" i="1"/>
  <c r="BS10195" i="1"/>
  <c r="BS771" i="1"/>
  <c r="BS481" i="1"/>
  <c r="BS16018" i="1"/>
  <c r="BS10133" i="1"/>
  <c r="BS960" i="1"/>
  <c r="BS10288" i="1"/>
  <c r="BS16454" i="1"/>
  <c r="BS10492" i="1"/>
  <c r="BS73" i="1"/>
  <c r="BS788" i="1"/>
  <c r="BS199" i="1"/>
  <c r="BS14066" i="1"/>
  <c r="BS10251" i="1"/>
  <c r="BS14457" i="1"/>
  <c r="BS10369" i="1"/>
  <c r="BS10410" i="1"/>
  <c r="BS16095" i="1"/>
  <c r="BS16351" i="1"/>
  <c r="BS733" i="1"/>
  <c r="BS322" i="1"/>
  <c r="BS16015" i="1"/>
  <c r="BS907" i="1"/>
  <c r="BS16360" i="1"/>
  <c r="BS474" i="1"/>
  <c r="BS14438" i="1"/>
  <c r="BS16257" i="1"/>
  <c r="BS16276" i="1"/>
  <c r="BS10206" i="1"/>
  <c r="BS54" i="1"/>
  <c r="BS10210" i="1"/>
  <c r="BS10264" i="1"/>
  <c r="BS10362" i="1"/>
  <c r="BS14466" i="1"/>
  <c r="BS16249" i="1"/>
  <c r="BS16441" i="1"/>
  <c r="BS10383" i="1"/>
  <c r="BS120" i="1"/>
  <c r="BS926" i="1"/>
  <c r="BS821" i="1"/>
  <c r="BS16148" i="1"/>
  <c r="BS14133" i="1"/>
  <c r="BS10094" i="1"/>
  <c r="BS14262" i="1"/>
  <c r="BS10266" i="1"/>
  <c r="BS10054" i="1"/>
  <c r="BS16331" i="1"/>
  <c r="BS129" i="1"/>
  <c r="BS632" i="1"/>
  <c r="BS10115" i="1"/>
  <c r="BS10486" i="1"/>
  <c r="BS14266" i="1"/>
  <c r="BS16422" i="1"/>
  <c r="BS10019" i="1"/>
  <c r="BS14185" i="1"/>
  <c r="BS152" i="1"/>
  <c r="BS141" i="1"/>
  <c r="BS339" i="1"/>
  <c r="BS14469" i="1"/>
  <c r="BS695" i="1"/>
  <c r="BS10183" i="1"/>
  <c r="BS206" i="1"/>
  <c r="BS327" i="1"/>
  <c r="BS16100" i="1"/>
  <c r="BS16252" i="1"/>
  <c r="BS942" i="1"/>
  <c r="BS16007" i="1"/>
  <c r="BS895" i="1"/>
  <c r="BS389" i="1"/>
  <c r="BS187" i="1"/>
  <c r="BS16142" i="1"/>
  <c r="BS14499" i="1"/>
  <c r="BS449" i="1"/>
  <c r="BS856" i="1"/>
  <c r="BS777" i="1"/>
  <c r="BS10496" i="1"/>
  <c r="BS14348" i="1"/>
  <c r="BS14032" i="1"/>
  <c r="BS16201" i="1"/>
  <c r="BS231" i="1"/>
  <c r="BS10277" i="1"/>
  <c r="BS16215" i="1"/>
  <c r="BS14074" i="1"/>
  <c r="BS10299" i="1"/>
  <c r="BS699" i="1"/>
  <c r="BS14016" i="1"/>
  <c r="BS380" i="1"/>
  <c r="BS247" i="1"/>
  <c r="BS14191" i="1"/>
  <c r="BS14388" i="1"/>
  <c r="BS16308" i="1"/>
  <c r="BS10382" i="1"/>
  <c r="BS16047" i="1"/>
  <c r="BS16264" i="1"/>
  <c r="BS979" i="1"/>
  <c r="BS16363" i="1"/>
  <c r="BS14484" i="1"/>
  <c r="BS16074" i="1"/>
  <c r="BS16390" i="1"/>
  <c r="BS10459" i="1"/>
  <c r="BS16049" i="1"/>
  <c r="BS14013" i="1"/>
  <c r="BS299" i="1"/>
  <c r="BS70" i="1"/>
  <c r="BS16254" i="1"/>
  <c r="BS858" i="1"/>
  <c r="BS16038" i="1"/>
  <c r="BS64" i="1"/>
  <c r="BS16432" i="1"/>
  <c r="BS14267" i="1"/>
  <c r="BS719" i="1"/>
  <c r="BS718" i="1"/>
  <c r="BS10146" i="1"/>
  <c r="BS17" i="1"/>
  <c r="BS16284" i="1"/>
  <c r="BS372" i="1"/>
  <c r="BS633" i="1"/>
  <c r="BS435" i="1"/>
  <c r="BS16136" i="1"/>
  <c r="BS377" i="1"/>
  <c r="BS16294" i="1"/>
  <c r="BS68" i="1"/>
  <c r="BS14131" i="1"/>
  <c r="BS16461" i="1"/>
  <c r="BS16314" i="1"/>
  <c r="BS10297" i="1"/>
  <c r="BS428" i="1"/>
  <c r="BS10063" i="1"/>
  <c r="BS650" i="1"/>
  <c r="BS723" i="1"/>
  <c r="BS16404" i="1"/>
  <c r="BS834" i="1"/>
  <c r="BS137" i="1"/>
  <c r="BS14045" i="1"/>
  <c r="BS10472" i="1"/>
  <c r="BS114" i="1"/>
  <c r="BS10435" i="1"/>
  <c r="BS713" i="1"/>
  <c r="BS65" i="1"/>
  <c r="BS16205" i="1"/>
  <c r="BS965" i="1"/>
  <c r="BS71" i="1"/>
  <c r="BS14354" i="1"/>
  <c r="BS458" i="1"/>
  <c r="BS14456" i="1"/>
  <c r="BS16030" i="1"/>
  <c r="BS14391" i="1"/>
  <c r="BS16155" i="1"/>
  <c r="BS980" i="1"/>
  <c r="BS10495" i="1"/>
  <c r="BS14078" i="1"/>
  <c r="BS14261" i="1"/>
  <c r="BS220" i="1"/>
  <c r="BS16115" i="1"/>
  <c r="BS14204" i="1"/>
  <c r="BS16122" i="1"/>
  <c r="BS644" i="1"/>
  <c r="BS84" i="1"/>
  <c r="BS10205" i="1"/>
  <c r="BS386" i="1"/>
  <c r="BS284" i="1"/>
  <c r="BS705" i="1"/>
  <c r="BS175" i="1"/>
  <c r="BS10366" i="1"/>
  <c r="BS16391" i="1"/>
  <c r="BS14216" i="1"/>
  <c r="BS10132" i="1"/>
  <c r="BS10465" i="1"/>
  <c r="BS10424" i="1"/>
  <c r="BS14300" i="1"/>
  <c r="BS16456" i="1"/>
  <c r="BS309" i="1"/>
  <c r="BS16134" i="1"/>
  <c r="BS353" i="1"/>
  <c r="BS16409" i="1"/>
  <c r="BS16387" i="1"/>
  <c r="BS14410" i="1"/>
  <c r="BS14238" i="1"/>
  <c r="BS14368" i="1"/>
  <c r="BS14027" i="1"/>
  <c r="BS848" i="1"/>
  <c r="BS207" i="1"/>
  <c r="BS763" i="1"/>
  <c r="BS166" i="1"/>
  <c r="BS80" i="1"/>
  <c r="BS10220" i="1"/>
  <c r="BS879" i="1"/>
  <c r="BS836" i="1"/>
  <c r="BS10102" i="1"/>
  <c r="BS16044" i="1"/>
  <c r="BS14320" i="1"/>
  <c r="BS14071" i="1"/>
  <c r="BS480" i="1"/>
  <c r="BS582" i="1"/>
  <c r="BS967" i="1"/>
  <c r="BS14252" i="1"/>
  <c r="BS10345" i="1"/>
  <c r="BS10444" i="1"/>
  <c r="BS10161" i="1"/>
  <c r="BS14346" i="1"/>
  <c r="BS14420" i="1"/>
  <c r="BS16379" i="1"/>
  <c r="BS16106" i="1"/>
  <c r="BS617" i="1"/>
  <c r="BS10477" i="1"/>
  <c r="BS10149" i="1"/>
  <c r="BS16081" i="1"/>
  <c r="BS916" i="1"/>
  <c r="BS14086" i="1"/>
  <c r="BS894" i="1"/>
  <c r="BS16413" i="1"/>
  <c r="BS14171" i="1"/>
  <c r="BS126" i="1"/>
  <c r="BS840" i="1"/>
  <c r="BS10062" i="1"/>
  <c r="BS16348" i="1"/>
  <c r="BS994" i="1"/>
  <c r="BS156" i="1"/>
  <c r="BS409" i="1"/>
  <c r="BS44" i="1"/>
  <c r="BS847" i="1"/>
  <c r="BS401" i="1"/>
  <c r="BS954" i="1"/>
  <c r="BS682" i="1"/>
  <c r="BS16389" i="1"/>
  <c r="BS647" i="1"/>
  <c r="BS14076" i="1"/>
  <c r="BS14023" i="1"/>
  <c r="BS10225" i="1"/>
  <c r="BS10352" i="1"/>
  <c r="BS413" i="1"/>
  <c r="BS67" i="1"/>
  <c r="BS14068" i="1"/>
  <c r="BS10092" i="1"/>
  <c r="BS154" i="1"/>
  <c r="BS963" i="1"/>
  <c r="BS16328" i="1"/>
  <c r="BS16433" i="1"/>
  <c r="BS564" i="1"/>
  <c r="BS10061" i="1"/>
  <c r="BS14264" i="1"/>
  <c r="BS10350" i="1"/>
  <c r="BS702" i="1"/>
  <c r="BS10375" i="1"/>
  <c r="BS10361" i="1"/>
  <c r="BS10268" i="1"/>
  <c r="BS10295" i="1"/>
  <c r="BS14429" i="1"/>
  <c r="BS838" i="1"/>
  <c r="BS16119" i="1"/>
  <c r="BS16104" i="1"/>
  <c r="BS16319" i="1"/>
  <c r="BS10371" i="1"/>
  <c r="BS10336" i="1"/>
  <c r="BS10173" i="1"/>
  <c r="BS14151" i="1"/>
  <c r="BS14188" i="1"/>
  <c r="BS369" i="1"/>
  <c r="BS14135" i="1"/>
  <c r="BS373" i="1"/>
  <c r="BS410" i="1"/>
  <c r="BS10351" i="1"/>
  <c r="BS598" i="1"/>
  <c r="BS10228" i="1"/>
  <c r="BS10408" i="1"/>
  <c r="BS10341" i="1"/>
  <c r="BS701" i="1"/>
  <c r="BS876" i="1"/>
  <c r="BS875" i="1"/>
  <c r="BS16137" i="1"/>
  <c r="BS16059" i="1"/>
  <c r="BS814" i="1"/>
  <c r="BS678" i="1"/>
  <c r="BS16202" i="1"/>
  <c r="BS16255" i="1"/>
  <c r="BS14162" i="1"/>
  <c r="BS295" i="1"/>
  <c r="BS833" i="1"/>
  <c r="BS970" i="1"/>
  <c r="BS977" i="1"/>
  <c r="BS855" i="1"/>
  <c r="BS229" i="1"/>
  <c r="BS16279" i="1"/>
  <c r="BS405" i="1"/>
  <c r="BS14303" i="1"/>
  <c r="BS10308" i="1"/>
  <c r="BS724" i="1"/>
  <c r="BS16178" i="1"/>
  <c r="BS10450" i="1"/>
  <c r="BS964" i="1"/>
  <c r="BS16236" i="1"/>
  <c r="BS279" i="1"/>
  <c r="BS16383" i="1"/>
  <c r="BS10079" i="1"/>
  <c r="BS10343" i="1"/>
  <c r="BS75" i="1"/>
  <c r="BS10348" i="1"/>
  <c r="BS422" i="1"/>
  <c r="BS14022" i="1"/>
  <c r="BS16219" i="1"/>
  <c r="BS514" i="1"/>
  <c r="BS501" i="1"/>
  <c r="BS16352" i="1"/>
  <c r="BS16397" i="1"/>
  <c r="BS10246" i="1"/>
  <c r="BS10419" i="1"/>
  <c r="BS56" i="1"/>
  <c r="BS14161" i="1"/>
  <c r="BS196" i="1"/>
  <c r="BS14020" i="1"/>
  <c r="BS16182" i="1"/>
  <c r="BS646" i="1"/>
  <c r="BS10457" i="1"/>
  <c r="BS14168" i="1"/>
  <c r="BS557" i="1"/>
  <c r="BS14039" i="1"/>
  <c r="BS14087" i="1"/>
  <c r="BS16394" i="1"/>
  <c r="BS145" i="1"/>
  <c r="BS667" i="1"/>
  <c r="BS877" i="1"/>
  <c r="BS16334" i="1"/>
  <c r="BS16269" i="1"/>
  <c r="BS374" i="1"/>
  <c r="BS14338" i="1"/>
  <c r="BS14156" i="1"/>
  <c r="BS16193" i="1"/>
  <c r="BS991" i="1"/>
  <c r="BS14012" i="1"/>
  <c r="BS826" i="1"/>
  <c r="BS14312" i="1"/>
  <c r="BS116" i="1"/>
  <c r="BS14102" i="1"/>
  <c r="BS10433" i="1"/>
  <c r="BS10098" i="1"/>
  <c r="BS10189" i="1"/>
  <c r="BS16272" i="1"/>
  <c r="BS440" i="1"/>
  <c r="BS14488" i="1"/>
  <c r="BS219" i="1"/>
  <c r="BS519" i="1"/>
  <c r="BS14067" i="1"/>
  <c r="BS10480" i="1"/>
  <c r="BS16180" i="1"/>
  <c r="BS10409" i="1"/>
  <c r="BS14397" i="1"/>
  <c r="BS334" i="1"/>
  <c r="BS10036" i="1"/>
  <c r="BS14418" i="1"/>
  <c r="BS16009" i="1"/>
  <c r="BS823" i="1"/>
  <c r="BS14458" i="1"/>
  <c r="BS16312" i="1"/>
  <c r="BS191" i="1"/>
  <c r="BS542" i="1"/>
  <c r="BS180" i="1"/>
  <c r="BS757" i="1"/>
  <c r="BS10384" i="1"/>
  <c r="BS341" i="1"/>
  <c r="BS173" i="1"/>
  <c r="BS10129" i="1"/>
  <c r="BS14316" i="1"/>
  <c r="BS10084" i="1"/>
  <c r="BS16149" i="1"/>
  <c r="BS732" i="1"/>
  <c r="BS14082" i="1"/>
  <c r="BS10107" i="1"/>
  <c r="BS569" i="1"/>
  <c r="BS384" i="1"/>
  <c r="BS16320" i="1"/>
  <c r="BS313" i="1"/>
  <c r="BS14254" i="1"/>
  <c r="BS10481" i="1"/>
  <c r="BS10300" i="1"/>
  <c r="BS335" i="1"/>
  <c r="BS146" i="1"/>
  <c r="BS16039" i="1"/>
  <c r="BS14482" i="1"/>
  <c r="BS14069" i="1"/>
  <c r="BS14065" i="1"/>
  <c r="BS532" i="1"/>
  <c r="BS14218" i="1"/>
  <c r="BS948" i="1"/>
  <c r="BS16336" i="1"/>
  <c r="BS10434" i="1"/>
  <c r="BS103" i="1"/>
  <c r="BS355" i="1"/>
  <c r="BS16173" i="1"/>
  <c r="BS16110" i="1"/>
  <c r="BS93" i="1"/>
  <c r="BS10064" i="1"/>
  <c r="BS962" i="1"/>
  <c r="BS785" i="1"/>
  <c r="BS14239" i="1"/>
  <c r="BS10057" i="1"/>
  <c r="BS58" i="1"/>
  <c r="BS24" i="1"/>
  <c r="BS16451" i="1"/>
  <c r="BS290" i="1"/>
  <c r="BS602" i="1"/>
  <c r="BS10405" i="1"/>
  <c r="BS827" i="1"/>
  <c r="BS16448" i="1"/>
  <c r="BS16499" i="1"/>
  <c r="BS10216" i="1"/>
  <c r="BS10030" i="1"/>
  <c r="BS939" i="1"/>
  <c r="BS16068" i="1"/>
  <c r="BS16369" i="1"/>
  <c r="BS16459" i="1"/>
  <c r="BS16157" i="1"/>
  <c r="BS14038" i="1"/>
  <c r="BS265" i="1"/>
  <c r="BS253" i="1"/>
  <c r="BS53" i="1"/>
  <c r="BS381" i="1"/>
  <c r="BS16070" i="1"/>
  <c r="BS427" i="1"/>
  <c r="BS10137" i="1"/>
  <c r="BS10229" i="1"/>
  <c r="BS424" i="1"/>
  <c r="BS267" i="1"/>
  <c r="BS10442" i="1"/>
  <c r="BS16101" i="1"/>
  <c r="BS716" i="1"/>
  <c r="BS10360" i="1"/>
  <c r="BS484" i="1"/>
  <c r="BS600" i="1"/>
  <c r="BS694" i="1"/>
  <c r="BS911" i="1"/>
  <c r="BS583" i="1"/>
  <c r="BS95" i="1"/>
  <c r="BS14288" i="1"/>
  <c r="BS919" i="1"/>
  <c r="BS349" i="1"/>
  <c r="BS300" i="1"/>
  <c r="BS14403" i="1"/>
  <c r="BS550" i="1"/>
  <c r="BS232" i="1"/>
  <c r="BS16130" i="1"/>
  <c r="BS873" i="1"/>
  <c r="BS10250" i="1"/>
  <c r="BS495" i="1"/>
  <c r="BS340" i="1"/>
  <c r="BS14297" i="1"/>
  <c r="BS14259" i="1"/>
  <c r="BS91" i="1"/>
  <c r="BS685" i="1"/>
  <c r="BS14250" i="1"/>
  <c r="BS10090" i="1"/>
  <c r="BS14176" i="1"/>
  <c r="BS663" i="1"/>
  <c r="BS578" i="1"/>
  <c r="BS14373" i="1"/>
  <c r="BS366" i="1"/>
  <c r="BS10083" i="1"/>
  <c r="BS14412" i="1"/>
  <c r="BS205" i="1"/>
  <c r="BS10056" i="1"/>
  <c r="BS463" i="1"/>
  <c r="BS880" i="1"/>
  <c r="BS681" i="1"/>
  <c r="BS750" i="1"/>
  <c r="BS82" i="1"/>
  <c r="BS16123" i="1"/>
  <c r="BS731" i="1"/>
  <c r="BS447" i="1"/>
  <c r="BS10337" i="1"/>
  <c r="BS16344" i="1"/>
  <c r="BS10157" i="1"/>
  <c r="BS10085" i="1"/>
  <c r="BS510" i="1"/>
  <c r="BS506" i="1"/>
  <c r="BS16417" i="1"/>
  <c r="BS10272" i="1"/>
  <c r="BS14384" i="1"/>
  <c r="BS622" i="1"/>
  <c r="BS842" i="1"/>
  <c r="BS10067" i="1"/>
  <c r="BS40" i="1"/>
  <c r="BS16416" i="1"/>
  <c r="BS162" i="1"/>
  <c r="BS14471" i="1"/>
  <c r="BS620" i="1"/>
  <c r="BS78" i="1"/>
  <c r="BS16040" i="1"/>
  <c r="BS14476" i="1"/>
  <c r="BS721" i="1"/>
  <c r="BS720" i="1"/>
  <c r="BS102" i="1"/>
  <c r="BS652" i="1"/>
  <c r="BS674" i="1"/>
  <c r="BS16480" i="1"/>
  <c r="BS859" i="1"/>
  <c r="BS587" i="1"/>
  <c r="BS423" i="1"/>
  <c r="BS14376" i="1"/>
  <c r="BS10208" i="1"/>
  <c r="BS509" i="1"/>
  <c r="BS112" i="1"/>
  <c r="BS500" i="1"/>
  <c r="BS14021" i="1"/>
  <c r="BS14367" i="1"/>
  <c r="BS14251" i="1"/>
  <c r="BS16266" i="1"/>
  <c r="BS570" i="1"/>
  <c r="BS635" i="1"/>
  <c r="BS15" i="1"/>
  <c r="BS16361" i="1"/>
  <c r="BS10471" i="1"/>
  <c r="BS308" i="1"/>
  <c r="BS14327" i="1"/>
  <c r="BS259" i="1"/>
  <c r="BS14292" i="1"/>
  <c r="BS394" i="1"/>
  <c r="BS16267" i="1"/>
  <c r="BS16165" i="1"/>
  <c r="BS14106" i="1"/>
  <c r="BS250" i="1"/>
  <c r="BS10365" i="1"/>
  <c r="BS454" i="1"/>
  <c r="BS16494" i="1"/>
  <c r="BS21581" i="1"/>
  <c r="BS21594" i="1"/>
  <c r="BS21075" i="1"/>
  <c r="BS21073" i="1"/>
  <c r="BS21049" i="1"/>
  <c r="BS20067" i="1"/>
  <c r="BS10014" i="1"/>
  <c r="BS415" i="1"/>
  <c r="BS544" i="1"/>
  <c r="BS888" i="1"/>
  <c r="BS601" i="1"/>
  <c r="BS995" i="1"/>
  <c r="BS10467" i="1"/>
  <c r="BS14398" i="1"/>
  <c r="BS936" i="1"/>
  <c r="BS10158" i="1"/>
  <c r="BS14088" i="1"/>
  <c r="BS10190" i="1"/>
  <c r="BS664" i="1"/>
  <c r="BS10235" i="1"/>
  <c r="BS10373" i="1"/>
  <c r="BS16245" i="1"/>
  <c r="BS16221" i="1"/>
  <c r="BS16346" i="1"/>
  <c r="BS10138" i="1"/>
  <c r="BS14040" i="1"/>
  <c r="BS14347" i="1"/>
  <c r="BS16227" i="1"/>
  <c r="BS16281" i="1"/>
  <c r="BS14322" i="1"/>
  <c r="BS16280" i="1"/>
  <c r="BS605" i="1"/>
  <c r="BS14217" i="1"/>
  <c r="BS391" i="1"/>
  <c r="BS14248" i="1"/>
  <c r="BS14287" i="1"/>
  <c r="BS148" i="1"/>
  <c r="BS52" i="1"/>
  <c r="BS629" i="1"/>
  <c r="BS16449" i="1"/>
  <c r="BS14084" i="1"/>
  <c r="BS10416" i="1"/>
  <c r="BS16208" i="1"/>
  <c r="BS74" i="1"/>
  <c r="BS16419" i="1"/>
  <c r="BS16477" i="1"/>
  <c r="BS14051" i="1"/>
  <c r="BS16139" i="1"/>
  <c r="BS14194" i="1"/>
  <c r="BS10055" i="1"/>
  <c r="BS14046" i="1"/>
  <c r="BS14433" i="1"/>
  <c r="BS10232" i="1"/>
  <c r="BS16297" i="1"/>
  <c r="BS10179" i="1"/>
  <c r="BS385" i="1"/>
  <c r="BS14282" i="1"/>
  <c r="BS14053" i="1"/>
  <c r="BS14308" i="1"/>
  <c r="BS10436" i="1"/>
  <c r="BS14481" i="1"/>
  <c r="BS212" i="1"/>
  <c r="BS14153" i="1"/>
  <c r="BS1000" i="1"/>
  <c r="BS134" i="1"/>
  <c r="BS14215" i="1"/>
  <c r="BS809" i="1"/>
  <c r="BS16341" i="1"/>
  <c r="BS16156" i="1"/>
  <c r="BS14273" i="1"/>
  <c r="BS14186" i="1"/>
  <c r="BS14489" i="1"/>
  <c r="BS14495" i="1"/>
  <c r="BS548" i="1"/>
  <c r="BS634" i="1"/>
  <c r="BS522" i="1"/>
  <c r="BS347" i="1"/>
  <c r="BS41" i="1"/>
  <c r="BS350" i="1"/>
  <c r="BS10127" i="1"/>
  <c r="BS14236" i="1"/>
  <c r="BS406" i="1"/>
  <c r="BS10368" i="1"/>
  <c r="BS16233" i="1"/>
  <c r="BS14291" i="1"/>
  <c r="BS10451" i="1"/>
  <c r="BS14070" i="1"/>
  <c r="BS14313" i="1"/>
  <c r="BS775" i="1"/>
  <c r="BS14270" i="1"/>
  <c r="BS10155" i="1"/>
  <c r="BS925" i="1"/>
  <c r="BS10238" i="1"/>
  <c r="BS14142" i="1"/>
  <c r="BS14234" i="1"/>
  <c r="BS16102" i="1"/>
  <c r="BS10125" i="1"/>
  <c r="BS107" i="1"/>
  <c r="BS16076" i="1"/>
  <c r="BS77" i="1"/>
  <c r="BS10276" i="1"/>
  <c r="BS10483" i="1"/>
  <c r="BS14041" i="1"/>
  <c r="BS10040" i="1"/>
  <c r="BS16230" i="1"/>
  <c r="BS16184" i="1"/>
  <c r="BS931" i="1"/>
  <c r="BS874" i="1"/>
  <c r="BS10121" i="1"/>
  <c r="BS407" i="1"/>
  <c r="BS611" i="1"/>
  <c r="BS10305" i="1"/>
  <c r="BS14467" i="1"/>
  <c r="BS149" i="1"/>
  <c r="BS16447" i="1"/>
  <c r="BS543" i="1"/>
  <c r="BS16052" i="1"/>
  <c r="BS16468" i="1"/>
  <c r="BS14378" i="1"/>
  <c r="BS10349" i="1"/>
  <c r="BS14026" i="1"/>
  <c r="BS16247" i="1"/>
  <c r="BS10148" i="1"/>
  <c r="BS14486" i="1"/>
  <c r="BS14407" i="1"/>
  <c r="BS79" i="1"/>
  <c r="BS14271" i="1"/>
  <c r="BS16243" i="1"/>
  <c r="BS16488" i="1"/>
  <c r="BS10271" i="1"/>
  <c r="BS16175" i="1"/>
  <c r="BS740" i="1"/>
  <c r="BS375" i="1"/>
  <c r="BS540" i="1"/>
  <c r="BS10280" i="1"/>
  <c r="BS477" i="1"/>
  <c r="BS294" i="1"/>
  <c r="BS14125" i="1"/>
  <c r="BS951" i="1"/>
  <c r="BS496" i="1"/>
  <c r="BS993" i="1"/>
  <c r="BS14423" i="1"/>
  <c r="BS14213" i="1"/>
  <c r="BS547" i="1"/>
  <c r="BS14143" i="1"/>
  <c r="BS490" i="1"/>
  <c r="BS193" i="1"/>
  <c r="BS242" i="1"/>
  <c r="BS276" i="1"/>
  <c r="BS10290" i="1"/>
  <c r="BS546" i="1"/>
  <c r="BS508" i="1"/>
  <c r="BS10226" i="1"/>
  <c r="BS10323" i="1"/>
  <c r="BS16168" i="1"/>
  <c r="BS591" i="1"/>
  <c r="BS16313" i="1"/>
  <c r="BS16490" i="1"/>
  <c r="BS10162" i="1"/>
  <c r="BS603" i="1"/>
  <c r="BS97" i="1"/>
  <c r="BS14138" i="1"/>
  <c r="BS491" i="1"/>
  <c r="BS526" i="1"/>
  <c r="BS14408" i="1"/>
  <c r="BS10332" i="1"/>
  <c r="BS10043" i="1"/>
  <c r="BS22" i="1"/>
  <c r="BS909" i="1"/>
  <c r="BS218" i="1"/>
  <c r="BS16427" i="1"/>
  <c r="BS21589" i="1"/>
  <c r="BS21576" i="1"/>
  <c r="BS21523" i="1"/>
  <c r="BS21519" i="1"/>
  <c r="BS21007" i="1"/>
  <c r="BS10122" i="1"/>
  <c r="BS272" i="1"/>
  <c r="BS531" i="1"/>
  <c r="BS293" i="1"/>
  <c r="BS10053" i="1"/>
  <c r="BS10256" i="1"/>
  <c r="BS16303" i="1"/>
  <c r="BS10112" i="1"/>
  <c r="BS10039" i="1"/>
  <c r="BS464" i="1"/>
  <c r="BS10124" i="1"/>
  <c r="BS14190" i="1"/>
  <c r="BS14210" i="1"/>
  <c r="BS893" i="1"/>
  <c r="BS10274" i="1"/>
  <c r="BS759" i="1"/>
  <c r="BS10316" i="1"/>
  <c r="BS784" i="1"/>
  <c r="BS10309" i="1"/>
  <c r="BS10263" i="1"/>
  <c r="BS913" i="1"/>
  <c r="BS16140" i="1"/>
  <c r="BS443" i="1"/>
  <c r="BS10390" i="1"/>
  <c r="BS198" i="1"/>
  <c r="BS83" i="1"/>
  <c r="BS16337" i="1"/>
  <c r="BS16162" i="1"/>
  <c r="BS16362" i="1"/>
  <c r="BS830" i="1"/>
  <c r="BS16029" i="1"/>
  <c r="BS328" i="1"/>
  <c r="BS751" i="1"/>
  <c r="BS16194" i="1"/>
  <c r="BS144" i="1"/>
  <c r="BS280" i="1"/>
  <c r="BS10306" i="1"/>
  <c r="BS10253" i="1"/>
  <c r="BS971" i="1"/>
  <c r="BS14402" i="1"/>
  <c r="BS10356" i="1"/>
  <c r="BS16345" i="1"/>
  <c r="BS16431" i="1"/>
  <c r="BS10278" i="1"/>
  <c r="BS533" i="1"/>
  <c r="BS16171" i="1"/>
  <c r="BS10248" i="1"/>
  <c r="BS16400" i="1"/>
  <c r="BS16332" i="1"/>
  <c r="BS14455" i="1"/>
  <c r="BS16198" i="1"/>
  <c r="BS16290" i="1"/>
  <c r="BS188" i="1"/>
  <c r="BS773" i="1"/>
  <c r="BS923" i="1"/>
  <c r="BS493" i="1"/>
  <c r="BS793" i="1"/>
  <c r="BS16041" i="1"/>
  <c r="BS882" i="1"/>
  <c r="BS953" i="1"/>
  <c r="BS922" i="1"/>
  <c r="BS110" i="1"/>
  <c r="BS178" i="1"/>
  <c r="BS14413" i="1"/>
  <c r="BS754" i="1"/>
  <c r="BS14152" i="1"/>
  <c r="BS593" i="1"/>
  <c r="BS16174" i="1"/>
  <c r="BS437" i="1"/>
  <c r="BS804" i="1"/>
  <c r="BS16481" i="1"/>
  <c r="BS16491" i="1"/>
  <c r="BS14375" i="1"/>
  <c r="BS16216" i="1"/>
  <c r="BS16012" i="1"/>
  <c r="BS16042" i="1"/>
  <c r="BS14010" i="1"/>
  <c r="BS755" i="1"/>
  <c r="BS756" i="1"/>
  <c r="BS16261" i="1"/>
  <c r="BS14126" i="1"/>
  <c r="BS574" i="1"/>
  <c r="BS10414" i="1"/>
  <c r="BS555" i="1"/>
  <c r="BS55" i="1"/>
  <c r="BS10197" i="1"/>
  <c r="BS16089" i="1"/>
  <c r="BS150" i="1"/>
  <c r="BS10317" i="1"/>
  <c r="BS517" i="1"/>
  <c r="BS648" i="1"/>
  <c r="BS604" i="1"/>
  <c r="BS16191" i="1"/>
  <c r="BS16473" i="1"/>
  <c r="BS16402" i="1"/>
  <c r="BS16170" i="1"/>
  <c r="BS16403" i="1"/>
  <c r="BS224" i="1"/>
  <c r="BS573" i="1"/>
  <c r="BS886" i="1"/>
  <c r="BS10076" i="1"/>
  <c r="BS439" i="1"/>
  <c r="BS14330" i="1"/>
  <c r="BS812" i="1"/>
  <c r="BS10453" i="1"/>
  <c r="BS14222" i="1"/>
  <c r="BS798" i="1"/>
  <c r="BS16262" i="1"/>
  <c r="BS712" i="1"/>
  <c r="BS941" i="1"/>
  <c r="BS16287" i="1"/>
  <c r="BS411" i="1"/>
  <c r="BS14276" i="1"/>
  <c r="BS10145" i="1"/>
  <c r="BS511" i="1"/>
  <c r="BS905" i="1"/>
  <c r="BS10456" i="1"/>
  <c r="BS10488" i="1"/>
  <c r="BS42" i="1"/>
  <c r="BS974" i="1"/>
  <c r="BS16077" i="1"/>
  <c r="BS10367" i="1"/>
  <c r="BS89" i="1"/>
  <c r="BS10150" i="1"/>
  <c r="BS10022" i="1"/>
  <c r="BS924" i="1"/>
  <c r="BS14483" i="1"/>
  <c r="BS16293" i="1"/>
  <c r="BS969" i="1"/>
  <c r="BS498" i="1"/>
  <c r="BS16093" i="1"/>
  <c r="BS14401" i="1"/>
  <c r="BS14342" i="1"/>
  <c r="BS344" i="1"/>
  <c r="BS950" i="1"/>
  <c r="BS10392" i="1"/>
  <c r="BS98" i="1"/>
  <c r="BS615" i="1"/>
  <c r="BS10042" i="1"/>
  <c r="BS774" i="1"/>
  <c r="BS10357" i="1"/>
  <c r="BS14164" i="1"/>
  <c r="BS837" i="1"/>
  <c r="BS16374" i="1"/>
  <c r="BS505" i="1"/>
  <c r="BS10279" i="1"/>
  <c r="BS863" i="1"/>
  <c r="BS16083" i="1"/>
  <c r="BS10212" i="1"/>
  <c r="BS16172" i="1"/>
  <c r="BS16150" i="1"/>
  <c r="BS14380" i="1"/>
  <c r="BS14147" i="1"/>
  <c r="BS901" i="1"/>
  <c r="BS541" i="1"/>
  <c r="BS14494" i="1"/>
  <c r="BS10418" i="1"/>
  <c r="BS14432" i="1"/>
  <c r="BS302" i="1"/>
  <c r="BS10427" i="1"/>
  <c r="BS10114" i="1"/>
  <c r="BS10372" i="1"/>
  <c r="BS16210" i="1"/>
  <c r="BS10438" i="1"/>
  <c r="BS14383" i="1"/>
  <c r="BS10262" i="1"/>
  <c r="BS14052" i="1"/>
  <c r="BS16326" i="1"/>
  <c r="BS222" i="1"/>
  <c r="BS10165" i="1"/>
  <c r="BS10207" i="1"/>
  <c r="BS10223" i="1"/>
  <c r="BS451" i="1"/>
  <c r="BS16439" i="1"/>
  <c r="BS418" i="1"/>
  <c r="BS10244" i="1"/>
  <c r="BS277" i="1"/>
  <c r="BS14435" i="1"/>
  <c r="BS159" i="1"/>
  <c r="BS851" i="1"/>
  <c r="BS301" i="1"/>
  <c r="BS928" i="1"/>
  <c r="BS16405" i="1"/>
  <c r="BS14091" i="1"/>
  <c r="BS659" i="1"/>
  <c r="BS16135" i="1"/>
  <c r="BS16310" i="1"/>
  <c r="BS14478" i="1"/>
  <c r="BS16056" i="1"/>
  <c r="BS16372" i="1"/>
  <c r="BS185" i="1"/>
  <c r="BS16296" i="1"/>
  <c r="BS10261" i="1"/>
  <c r="BS868" i="1"/>
  <c r="BS958" i="1"/>
  <c r="BS14198" i="1"/>
  <c r="BS10037" i="1"/>
  <c r="BS613" i="1"/>
  <c r="BS10050" i="1"/>
  <c r="BS10340" i="1"/>
  <c r="BS14123" i="1"/>
  <c r="BS628" i="1"/>
  <c r="BS10286" i="1"/>
  <c r="BS571" i="1"/>
  <c r="BS566" i="1"/>
  <c r="BS696" i="1"/>
  <c r="BS16232" i="1"/>
  <c r="BS14060" i="1"/>
  <c r="BS975" i="1"/>
  <c r="BS14379" i="1"/>
  <c r="BS14050" i="1"/>
  <c r="BS10346" i="1"/>
  <c r="BS586" i="1"/>
  <c r="BS16043" i="1"/>
  <c r="BS10166" i="1"/>
  <c r="BS10177" i="1"/>
  <c r="BS14446" i="1"/>
  <c r="BS16098" i="1"/>
  <c r="BS14223" i="1"/>
  <c r="BS10287" i="1"/>
  <c r="BS10217" i="1"/>
  <c r="BS10443" i="1"/>
  <c r="BS297" i="1"/>
  <c r="BS14479" i="1"/>
  <c r="BS57" i="1"/>
  <c r="BS10218" i="1"/>
  <c r="BS16036" i="1"/>
  <c r="BS16096" i="1"/>
  <c r="BS14385" i="1"/>
  <c r="BS515" i="1"/>
  <c r="BS14017" i="1"/>
  <c r="BS14093" i="1"/>
  <c r="BS287" i="1"/>
  <c r="BS16126" i="1"/>
  <c r="BS984" i="1"/>
  <c r="BS669" i="1"/>
  <c r="BS10304" i="1"/>
  <c r="BS16177" i="1"/>
  <c r="BS257" i="1"/>
  <c r="BS581" i="1"/>
  <c r="BS14163" i="1"/>
  <c r="BS14108" i="1"/>
  <c r="BS14044" i="1"/>
  <c r="BS262" i="1"/>
  <c r="BS16370" i="1"/>
  <c r="BS10047" i="1"/>
  <c r="BS14454" i="1"/>
  <c r="BS289" i="1"/>
  <c r="BS10170" i="1"/>
  <c r="BS119" i="1"/>
  <c r="BS987" i="1"/>
  <c r="BS343" i="1"/>
  <c r="BS920" i="1"/>
  <c r="BS14497" i="1"/>
  <c r="BS10493" i="1"/>
  <c r="BS801" i="1"/>
  <c r="BS14165" i="1"/>
  <c r="BS14422" i="1"/>
  <c r="BS935" i="1"/>
  <c r="BS16183" i="1"/>
  <c r="BS16153" i="1"/>
  <c r="BS902" i="1"/>
  <c r="BS296" i="1"/>
  <c r="BS16470" i="1"/>
  <c r="BS209" i="1"/>
  <c r="BS988" i="1"/>
  <c r="BS16017" i="1"/>
  <c r="BS810" i="1"/>
  <c r="BS10086" i="1"/>
  <c r="BS16275" i="1"/>
  <c r="BS90" i="1"/>
  <c r="BS14328" i="1"/>
  <c r="BS807" i="1"/>
  <c r="BS10180" i="1"/>
  <c r="BS16268" i="1"/>
  <c r="BS929" i="1"/>
  <c r="BS16011" i="1"/>
  <c r="BS10024" i="1"/>
  <c r="BS16445" i="1"/>
  <c r="BS558" i="1"/>
  <c r="BS14096" i="1"/>
  <c r="BS16375" i="1"/>
  <c r="BS736" i="1"/>
  <c r="BS10386" i="1"/>
  <c r="BS37" i="1"/>
  <c r="BS14465" i="1"/>
  <c r="BS420" i="1"/>
  <c r="BS16067" i="1"/>
  <c r="BS10171" i="1"/>
  <c r="BS16316" i="1"/>
  <c r="BS10432" i="1"/>
  <c r="BS10331" i="1"/>
  <c r="BS38" i="1"/>
  <c r="BS390" i="1"/>
  <c r="BS16084" i="1"/>
  <c r="BS10096" i="1"/>
  <c r="BS14145" i="1"/>
  <c r="BS903" i="1"/>
  <c r="BS14310" i="1"/>
  <c r="BS16463" i="1"/>
  <c r="BS430" i="1"/>
  <c r="BS16278" i="1"/>
  <c r="BS476" i="1"/>
  <c r="BS354" i="1"/>
  <c r="BS14121" i="1"/>
  <c r="BS461" i="1"/>
  <c r="BS16010" i="1"/>
  <c r="BS818" i="1"/>
  <c r="BS274" i="1"/>
  <c r="BS14280" i="1"/>
  <c r="BS10319" i="1"/>
  <c r="BS10301" i="1"/>
  <c r="BS14400" i="1"/>
  <c r="BS378" i="1"/>
  <c r="BS556" i="1"/>
  <c r="BS157" i="1"/>
  <c r="BS658" i="1"/>
  <c r="BS679" i="1"/>
  <c r="BS16055" i="1"/>
  <c r="BS10026" i="1"/>
  <c r="BS239" i="1"/>
  <c r="BS537" i="1"/>
  <c r="BS14355" i="1"/>
  <c r="BS16426" i="1"/>
  <c r="BS16485" i="1"/>
  <c r="BS10282" i="1"/>
  <c r="BS16229" i="1"/>
  <c r="BS14473" i="1"/>
  <c r="BS16213" i="1"/>
  <c r="BS14317" i="1"/>
  <c r="BS16045" i="1"/>
  <c r="BS565" i="1"/>
  <c r="BS16283" i="1"/>
  <c r="BS14461" i="1"/>
  <c r="BS16027" i="1"/>
  <c r="BS48" i="1"/>
  <c r="BS14183" i="1"/>
  <c r="BS438" i="1"/>
  <c r="BS14472" i="1"/>
  <c r="BS535" i="1"/>
  <c r="BS14445" i="1"/>
  <c r="BS16301" i="1"/>
  <c r="BS165" i="1"/>
  <c r="BS839" i="1"/>
  <c r="BS395" i="1"/>
  <c r="BS14211" i="1"/>
  <c r="BS16080" i="1"/>
  <c r="BS14363" i="1"/>
  <c r="BS14366" i="1"/>
  <c r="BS306" i="1"/>
  <c r="BS499" i="1"/>
  <c r="BS392" i="1"/>
  <c r="BS351" i="1"/>
  <c r="BS14301" i="1"/>
  <c r="BS16026" i="1"/>
  <c r="BS16224" i="1"/>
  <c r="BS357" i="1"/>
  <c r="BS10187" i="1"/>
  <c r="BS16455" i="1"/>
  <c r="BS10249" i="1"/>
  <c r="BS14419" i="1"/>
  <c r="BS164" i="1"/>
  <c r="BS14119" i="1"/>
  <c r="BS7" i="1"/>
  <c r="BS46" i="1"/>
  <c r="BS14298" i="1"/>
  <c r="BS10334" i="1"/>
  <c r="BS14177" i="1"/>
  <c r="BS132" i="1"/>
  <c r="BS10088" i="1"/>
  <c r="BS10156" i="1"/>
  <c r="BS186" i="1"/>
  <c r="BS14137" i="1"/>
  <c r="BS400" i="1"/>
  <c r="BS310" i="1"/>
  <c r="BS16343" i="1"/>
  <c r="BS174" i="1"/>
  <c r="BS697" i="1"/>
  <c r="BS140" i="1"/>
  <c r="BS10059" i="1"/>
  <c r="BS795" i="1"/>
  <c r="BS631" i="1"/>
  <c r="BS10485" i="1"/>
  <c r="BS10120" i="1"/>
  <c r="BS127" i="1"/>
  <c r="BS16338" i="1"/>
  <c r="BS436" i="1"/>
  <c r="BS649" i="1"/>
  <c r="BS14357" i="1"/>
  <c r="BS802" i="1"/>
  <c r="BS14035" i="1"/>
  <c r="BS572" i="1"/>
  <c r="BS14305" i="1"/>
  <c r="BS14237" i="1"/>
  <c r="BS230" i="1"/>
  <c r="BS14431" i="1"/>
  <c r="BS10490" i="1"/>
  <c r="BS16063" i="1"/>
  <c r="BS27" i="1"/>
  <c r="BS225" i="1"/>
  <c r="BS16133" i="1"/>
  <c r="BS86" i="1"/>
  <c r="BS12" i="1"/>
  <c r="BS693" i="1"/>
  <c r="BS16203" i="1"/>
  <c r="BS16489" i="1"/>
  <c r="BS16421" i="1"/>
  <c r="BS139" i="1"/>
  <c r="BS10270" i="1"/>
  <c r="BS10380" i="1"/>
  <c r="BS14112" i="1"/>
  <c r="BS10469" i="1"/>
  <c r="BS940" i="1"/>
  <c r="BS16429" i="1"/>
  <c r="BS10407" i="1"/>
  <c r="BS10269" i="1"/>
  <c r="BS729" i="1"/>
  <c r="BS69" i="1"/>
  <c r="BS817" i="1"/>
  <c r="BS14356" i="1"/>
  <c r="BS10307" i="1"/>
  <c r="BS184" i="1"/>
  <c r="BS16452" i="1"/>
  <c r="BS429" i="1"/>
  <c r="BS14377" i="1"/>
  <c r="BS14437" i="1"/>
  <c r="BS957" i="1"/>
  <c r="BS16196" i="1"/>
  <c r="BS14344" i="1"/>
  <c r="BS14386" i="1"/>
  <c r="BS16111" i="1"/>
  <c r="BS899" i="1"/>
  <c r="BS853" i="1"/>
  <c r="BS216" i="1"/>
  <c r="BS831" i="1"/>
  <c r="BS14061" i="1"/>
  <c r="BS10391" i="1"/>
  <c r="BS14056" i="1"/>
  <c r="BS153" i="1"/>
  <c r="BS16286" i="1"/>
  <c r="BS133" i="1"/>
  <c r="BS956" i="1"/>
  <c r="BS16138" i="1"/>
  <c r="BS10257" i="1"/>
  <c r="BS14404" i="1"/>
  <c r="BS727" i="1"/>
  <c r="BS266" i="1"/>
  <c r="BS16396" i="1"/>
  <c r="BS966" i="1"/>
  <c r="BS10193" i="1"/>
  <c r="BS30" i="1"/>
  <c r="BS273" i="1"/>
  <c r="BS730" i="1"/>
  <c r="BS450" i="1"/>
  <c r="BS379" i="1"/>
  <c r="BS14033" i="1"/>
  <c r="BS910" i="1"/>
  <c r="BS251" i="1"/>
  <c r="BS10242" i="1"/>
  <c r="BS14226" i="1"/>
  <c r="BS10181" i="1"/>
  <c r="BS365" i="1"/>
  <c r="BS172" i="1"/>
  <c r="BS489" i="1"/>
  <c r="BS665" i="1"/>
  <c r="BS14193" i="1"/>
  <c r="BS10311" i="1"/>
  <c r="BS14382" i="1"/>
  <c r="BS460" i="1"/>
  <c r="BS16443" i="1"/>
  <c r="BS10231" i="1"/>
  <c r="BS10130" i="1"/>
  <c r="BS16132" i="1"/>
  <c r="BS16" i="1"/>
  <c r="BS10200" i="1"/>
  <c r="BS14340" i="1"/>
  <c r="BS677" i="1"/>
  <c r="BS16446" i="1"/>
  <c r="BS47" i="1"/>
  <c r="BS14268" i="1"/>
  <c r="BS906" i="1"/>
  <c r="BS16356" i="1"/>
  <c r="BS14477" i="1"/>
  <c r="BS596" i="1"/>
  <c r="BS14335" i="1"/>
  <c r="BS14279" i="1"/>
  <c r="BS14277" i="1"/>
  <c r="BS16069" i="1"/>
  <c r="BS944" i="1"/>
  <c r="BS554" i="1"/>
  <c r="BS14474" i="1"/>
  <c r="BS10209" i="1"/>
  <c r="BS21599" i="1"/>
  <c r="BS21564" i="1"/>
  <c r="BS21093" i="1"/>
  <c r="BS21091" i="1"/>
  <c r="BS21062" i="1"/>
  <c r="BS20085" i="1"/>
  <c r="BS10204" i="1"/>
  <c r="BS16493" i="1"/>
  <c r="BS627" i="1"/>
  <c r="BS16087" i="1"/>
  <c r="BS16330" i="1"/>
  <c r="BS14140" i="1"/>
  <c r="BS841" i="1"/>
  <c r="BS16022" i="1"/>
  <c r="BS14434" i="1"/>
  <c r="BS16079" i="1"/>
  <c r="BS770" i="1"/>
  <c r="BS16176" i="1"/>
  <c r="BS16482" i="1"/>
  <c r="BS10425" i="1"/>
  <c r="BS452" i="1"/>
  <c r="BS14374" i="1"/>
  <c r="BS16322" i="1"/>
  <c r="BS918" i="1"/>
  <c r="BS16078" i="1"/>
  <c r="BS14425" i="1"/>
  <c r="BS14450" i="1"/>
  <c r="BS14294" i="1"/>
  <c r="BS854" i="1"/>
  <c r="BS10474" i="1"/>
  <c r="BS49" i="1"/>
  <c r="BS16241" i="1"/>
  <c r="BS10401" i="1"/>
  <c r="BS60" i="1"/>
  <c r="BS820" i="1"/>
  <c r="BS846" i="1"/>
  <c r="BS10281" i="1"/>
  <c r="BS21524" i="1"/>
  <c r="BS21024" i="1"/>
  <c r="BS167" i="1"/>
  <c r="BS16495" i="1"/>
  <c r="BS10494" i="1"/>
  <c r="BS14158" i="1"/>
  <c r="BS16109" i="1"/>
  <c r="BS268" i="1"/>
  <c r="BS336" i="1"/>
  <c r="BS14364" i="1"/>
  <c r="BS342" i="1"/>
  <c r="BS14352" i="1"/>
  <c r="BS285" i="1"/>
  <c r="BS63" i="1"/>
  <c r="BS16181" i="1"/>
  <c r="BS10440" i="1"/>
  <c r="BS10100" i="1"/>
  <c r="BS10134" i="1"/>
  <c r="BS521" i="1"/>
  <c r="BS10214" i="1"/>
  <c r="BS14304" i="1"/>
  <c r="BS10388" i="1"/>
  <c r="BS412" i="1"/>
  <c r="BS16024" i="1"/>
  <c r="BS10188" i="1"/>
  <c r="BS315" i="1"/>
  <c r="BS16166" i="1"/>
  <c r="BS453" i="1"/>
  <c r="BS10032" i="1"/>
  <c r="BS10119" i="1"/>
  <c r="BS590" i="1"/>
  <c r="BS10073" i="1"/>
  <c r="BS865" i="1"/>
  <c r="BS14263" i="1"/>
  <c r="BS10110" i="1"/>
  <c r="BS16339" i="1"/>
  <c r="BS14203" i="1"/>
  <c r="BS722" i="1"/>
  <c r="BS16292" i="1"/>
  <c r="BS14160" i="1"/>
  <c r="BS14233" i="1"/>
  <c r="BS14058" i="1"/>
  <c r="BS10412" i="1"/>
  <c r="BS14025" i="1"/>
  <c r="BS16222" i="1"/>
  <c r="BS14173" i="1"/>
  <c r="BS955" i="1"/>
  <c r="BS10109" i="1"/>
  <c r="BS16305" i="1"/>
  <c r="BS10463" i="1"/>
  <c r="BS10038" i="1"/>
  <c r="BS192" i="1"/>
  <c r="BS10176" i="1"/>
  <c r="BS14049" i="1"/>
  <c r="BS14" i="1"/>
  <c r="BS10163" i="1"/>
  <c r="BS671" i="1"/>
  <c r="BS10184" i="1"/>
  <c r="BS10370" i="1"/>
  <c r="BS630" i="1"/>
  <c r="BS10111" i="1"/>
  <c r="BS14306" i="1"/>
  <c r="BS14104" i="1"/>
  <c r="BS10093" i="1"/>
  <c r="BS16496" i="1"/>
  <c r="BS726" i="1"/>
  <c r="BS753" i="1"/>
  <c r="BS16300" i="1"/>
  <c r="BS10260" i="1"/>
  <c r="BS425" i="1"/>
  <c r="BS789" i="1"/>
  <c r="BS764" i="1"/>
  <c r="BS21538" i="1"/>
  <c r="BS21527" i="1"/>
  <c r="BS21095" i="1"/>
  <c r="BS21027" i="1"/>
  <c r="BS21052" i="1"/>
  <c r="BS20063" i="1"/>
  <c r="BS20078" i="1"/>
  <c r="BS20053" i="1"/>
  <c r="BS19576" i="1"/>
  <c r="BS19538" i="1"/>
  <c r="BS19077" i="1"/>
  <c r="BS19052" i="1"/>
  <c r="BS19063" i="1"/>
  <c r="BS14394" i="1"/>
  <c r="BS21583" i="1"/>
  <c r="BS21511" i="1"/>
  <c r="BS21059" i="1"/>
  <c r="BS20097" i="1"/>
  <c r="BS20099" i="1"/>
  <c r="BS19598" i="1"/>
  <c r="BS19585" i="1"/>
  <c r="BS19553" i="1"/>
  <c r="BS19047" i="1"/>
  <c r="BS18689" i="1"/>
  <c r="BS18679" i="1"/>
  <c r="BS18640" i="1"/>
  <c r="BS18566" i="1"/>
  <c r="BS18564" i="1"/>
  <c r="BS18544" i="1"/>
  <c r="BS18651" i="1"/>
  <c r="BS18507" i="1"/>
  <c r="BS18178" i="1"/>
  <c r="BS18136" i="1"/>
  <c r="BS18028" i="1"/>
  <c r="BS14132" i="1"/>
  <c r="BS21580" i="1"/>
  <c r="BS21508" i="1"/>
  <c r="BS21058" i="1"/>
  <c r="BS20094" i="1"/>
  <c r="BS20074" i="1"/>
  <c r="BS19595" i="1"/>
  <c r="BS19582" i="1"/>
  <c r="BS19572" i="1"/>
  <c r="BS19041" i="1"/>
  <c r="BS18686" i="1"/>
  <c r="BS18676" i="1"/>
  <c r="BS18639" i="1"/>
  <c r="BS18563" i="1"/>
  <c r="BS18657" i="1"/>
  <c r="BS14095" i="1"/>
  <c r="BS21588" i="1"/>
  <c r="BS21549" i="1"/>
  <c r="BS21035" i="1"/>
  <c r="BS20069" i="1"/>
  <c r="BS20087" i="1"/>
  <c r="BS19586" i="1"/>
  <c r="BS19550" i="1"/>
  <c r="BS19507" i="1"/>
  <c r="BS19055" i="1"/>
  <c r="BS19042" i="1"/>
  <c r="BS18621" i="1"/>
  <c r="BS18614" i="1"/>
  <c r="BS18592" i="1"/>
  <c r="BS258" i="1"/>
  <c r="BS21563" i="1"/>
  <c r="BS21513" i="1"/>
  <c r="BS21054" i="1"/>
  <c r="BS21026" i="1"/>
  <c r="BS20072" i="1"/>
  <c r="BS19584" i="1"/>
  <c r="BS19531" i="1"/>
  <c r="BS19517" i="1"/>
  <c r="BS19073" i="1"/>
  <c r="BS797" i="1"/>
  <c r="BS14350" i="1"/>
  <c r="BS10283" i="1"/>
  <c r="BS16034" i="1"/>
  <c r="BS8" i="1"/>
  <c r="BS281" i="1"/>
  <c r="BS14220" i="1"/>
  <c r="BS609" i="1"/>
  <c r="BS992" i="1"/>
  <c r="BS10273" i="1"/>
  <c r="BS181" i="1"/>
  <c r="BS43" i="1"/>
  <c r="BS781" i="1"/>
  <c r="BS14085" i="1"/>
  <c r="BS981" i="1"/>
  <c r="BS16399" i="1"/>
  <c r="BS10374" i="1"/>
  <c r="BS927" i="1"/>
  <c r="BS829" i="1"/>
  <c r="BS14212" i="1"/>
  <c r="BS811" i="1"/>
  <c r="BS621" i="1"/>
  <c r="BS14307" i="1"/>
  <c r="BS368" i="1"/>
  <c r="BS16259" i="1"/>
  <c r="BS16434" i="1"/>
  <c r="BS21517" i="1"/>
  <c r="BS21080" i="1"/>
  <c r="BS14290" i="1"/>
  <c r="BS14451" i="1"/>
  <c r="BS502" i="1"/>
  <c r="BS16105" i="1"/>
  <c r="BS10363" i="1"/>
  <c r="BS128" i="1"/>
  <c r="BS14009" i="1"/>
  <c r="BS14349" i="1"/>
  <c r="BS16359" i="1"/>
  <c r="BS983" i="1"/>
  <c r="BS10153" i="1"/>
  <c r="BS14302" i="1"/>
  <c r="BS857" i="1"/>
  <c r="BS636" i="1"/>
  <c r="BS14187" i="1"/>
  <c r="BS14253" i="1"/>
  <c r="BS233" i="1"/>
  <c r="BS14444" i="1"/>
  <c r="BS978" i="1"/>
  <c r="BS20" i="1"/>
  <c r="BS10445" i="1"/>
  <c r="BS538" i="1"/>
  <c r="BS236" i="1"/>
  <c r="BS507" i="1"/>
  <c r="BS16209" i="1"/>
  <c r="BS898" i="1"/>
  <c r="BS10027" i="1"/>
  <c r="BS562" i="1"/>
  <c r="BS741" i="1"/>
  <c r="BS959" i="1"/>
  <c r="BS111" i="1"/>
  <c r="BS14064" i="1"/>
  <c r="BS14036" i="1"/>
  <c r="BS619" i="1"/>
  <c r="BS416" i="1"/>
  <c r="BS14014" i="1"/>
  <c r="BS728" i="1"/>
  <c r="BS16412" i="1"/>
  <c r="BS623" i="1"/>
  <c r="BS14129" i="1"/>
  <c r="BS171" i="1"/>
  <c r="BS298" i="1"/>
  <c r="BS599" i="1"/>
  <c r="BS200" i="1"/>
  <c r="BS638" i="1"/>
  <c r="BS14498" i="1"/>
  <c r="BS131" i="1"/>
  <c r="BS791" i="1"/>
  <c r="BS39" i="1"/>
  <c r="BS642" i="1"/>
  <c r="BS16037" i="1"/>
  <c r="BS14120" i="1"/>
  <c r="BS904" i="1"/>
  <c r="BS10406" i="1"/>
  <c r="BS14285" i="1"/>
  <c r="BS16418" i="1"/>
  <c r="BS14393" i="1"/>
  <c r="BS10196" i="1"/>
  <c r="BS10403" i="1"/>
  <c r="BS10484" i="1"/>
  <c r="BS16256" i="1"/>
  <c r="BS14195" i="1"/>
  <c r="BS616" i="1"/>
  <c r="BS932" i="1"/>
  <c r="BS14490" i="1"/>
  <c r="BS14245" i="1"/>
  <c r="BS14351" i="1"/>
  <c r="BS14024" i="1"/>
  <c r="BS16378" i="1"/>
  <c r="BS10476" i="1"/>
  <c r="BS21571" i="1"/>
  <c r="BS21529" i="1"/>
  <c r="BS21525" i="1"/>
  <c r="BS21083" i="1"/>
  <c r="BS21012" i="1"/>
  <c r="BS20039" i="1"/>
  <c r="BS20090" i="1"/>
  <c r="BS19593" i="1"/>
  <c r="BS19558" i="1"/>
  <c r="BS19563" i="1"/>
  <c r="BS19062" i="1"/>
  <c r="BS19034" i="1"/>
  <c r="BS19045" i="1"/>
  <c r="BS402" i="1"/>
  <c r="BS21541" i="1"/>
  <c r="BS21081" i="1"/>
  <c r="BS21030" i="1"/>
  <c r="BS20073" i="1"/>
  <c r="BS20044" i="1"/>
  <c r="BS20071" i="1"/>
  <c r="BS19564" i="1"/>
  <c r="BS19536" i="1"/>
  <c r="BS19023" i="1"/>
  <c r="BS18668" i="1"/>
  <c r="BS18658" i="1"/>
  <c r="BS18634" i="1"/>
  <c r="BS18690" i="1"/>
  <c r="BS18600" i="1"/>
  <c r="BS18538" i="1"/>
  <c r="BS18185" i="1"/>
  <c r="BS18137" i="1"/>
  <c r="BS18172" i="1"/>
  <c r="BS18118" i="1"/>
  <c r="BS18042" i="1"/>
  <c r="BS479" i="1"/>
  <c r="BS21532" i="1"/>
  <c r="BS21072" i="1"/>
  <c r="BS21021" i="1"/>
  <c r="BS20064" i="1"/>
  <c r="BS20041" i="1"/>
  <c r="BS20065" i="1"/>
  <c r="BS19561" i="1"/>
  <c r="BS19530" i="1"/>
  <c r="BS19511" i="1"/>
  <c r="BS19527" i="1"/>
  <c r="BS18655" i="1"/>
  <c r="BS18633" i="1"/>
  <c r="BS18684" i="1"/>
  <c r="BS18597" i="1"/>
  <c r="BS21600" i="1"/>
  <c r="BS21548" i="1"/>
  <c r="BS21097" i="1"/>
  <c r="BS21053" i="1"/>
  <c r="BS20036" i="1"/>
  <c r="BS20040" i="1"/>
  <c r="BS19565" i="1"/>
  <c r="BS19088" i="1"/>
  <c r="BS19080" i="1"/>
  <c r="BS19031" i="1"/>
  <c r="BS19021" i="1"/>
  <c r="BS19017" i="1"/>
  <c r="BS18596" i="1"/>
  <c r="BS18190" i="1"/>
  <c r="BS580" i="1"/>
  <c r="BS21585" i="1"/>
  <c r="BS21540" i="1"/>
  <c r="BS21016" i="1"/>
  <c r="BS20057" i="1"/>
  <c r="BS20084" i="1"/>
  <c r="BS19583" i="1"/>
  <c r="BS19512" i="1"/>
  <c r="BS19098" i="1"/>
  <c r="BS19049" i="1"/>
  <c r="BS382" i="1"/>
  <c r="BS16113" i="1"/>
  <c r="BS487" i="1"/>
  <c r="BS10219" i="1"/>
  <c r="BS896" i="1"/>
  <c r="BS14146" i="1"/>
  <c r="BS10202" i="1"/>
  <c r="BS14332" i="1"/>
  <c r="BS10455" i="1"/>
  <c r="BS14225" i="1"/>
  <c r="BS462" i="1"/>
  <c r="BS16333" i="1"/>
  <c r="BS364" i="1"/>
  <c r="BS14182" i="1"/>
  <c r="BS403" i="1"/>
  <c r="BS125" i="1"/>
  <c r="BS645" i="1"/>
  <c r="BS16500" i="1"/>
  <c r="BS10344" i="1"/>
  <c r="BS14235" i="1"/>
  <c r="BS333" i="1"/>
  <c r="BS10330" i="1"/>
  <c r="BS14241" i="1"/>
  <c r="BS10021" i="1"/>
  <c r="BS530" i="1"/>
  <c r="BS21553" i="1"/>
  <c r="BS21516" i="1"/>
  <c r="BS21044" i="1"/>
  <c r="BS14324" i="1"/>
  <c r="BS14150" i="1"/>
  <c r="BS14101" i="1"/>
  <c r="BS16395" i="1"/>
  <c r="BS14289" i="1"/>
  <c r="BS151" i="1"/>
  <c r="BS744" i="1"/>
  <c r="BS14094" i="1"/>
  <c r="BS16386" i="1"/>
  <c r="BS10394" i="1"/>
  <c r="BS10497" i="1"/>
  <c r="BS10333" i="1"/>
  <c r="BS62" i="1"/>
  <c r="BS10016" i="1"/>
  <c r="BS14214" i="1"/>
  <c r="BS16131" i="1"/>
  <c r="BS982" i="1"/>
  <c r="BS748" i="1"/>
  <c r="BS860" i="1"/>
  <c r="BS14500" i="1"/>
  <c r="BS16469" i="1"/>
  <c r="BS109" i="1"/>
  <c r="BS10339" i="1"/>
  <c r="BS241" i="1"/>
  <c r="BS852" i="1"/>
  <c r="BS714" i="1"/>
  <c r="BS14405" i="1"/>
  <c r="BS14274" i="1"/>
  <c r="BS835" i="1"/>
  <c r="BS16492" i="1"/>
  <c r="BS419" i="1"/>
  <c r="BS10186" i="1"/>
  <c r="BS10377" i="1"/>
  <c r="BS16349" i="1"/>
  <c r="BS14228" i="1"/>
  <c r="BS503" i="1"/>
  <c r="BS444" i="1"/>
  <c r="BS16381" i="1"/>
  <c r="BS14389" i="1"/>
  <c r="BS346" i="1"/>
  <c r="BS592" i="1"/>
  <c r="BS986" i="1"/>
  <c r="BS14442" i="1"/>
  <c r="BS680" i="1"/>
  <c r="BS10411" i="1"/>
  <c r="BS169" i="1"/>
  <c r="BS673" i="1"/>
  <c r="BS10491" i="1"/>
  <c r="BS10066" i="1"/>
  <c r="BS16094" i="1"/>
  <c r="BS14341" i="1"/>
  <c r="BS14166" i="1"/>
  <c r="BS14031" i="1"/>
  <c r="BS10258" i="1"/>
  <c r="BS16462" i="1"/>
  <c r="BS14110" i="1"/>
  <c r="BS14295" i="1"/>
  <c r="BS14242" i="1"/>
  <c r="BS10106" i="1"/>
  <c r="BS182" i="1"/>
  <c r="BS21" i="1"/>
  <c r="BS16367" i="1"/>
  <c r="BS221" i="1"/>
  <c r="BS16121" i="1"/>
  <c r="BS10203" i="1"/>
  <c r="BS14059" i="1"/>
  <c r="BS203" i="1"/>
  <c r="BS14118" i="1"/>
  <c r="BS16116" i="1"/>
  <c r="BS21597" i="1"/>
  <c r="BS21565" i="1"/>
  <c r="BS21096" i="1"/>
  <c r="BS21094" i="1"/>
  <c r="BS21065" i="1"/>
  <c r="BS20088" i="1"/>
  <c r="BS20021" i="1"/>
  <c r="BS20046" i="1"/>
  <c r="BS19597" i="1"/>
  <c r="BS19540" i="1"/>
  <c r="BS19535" i="1"/>
  <c r="BS19044" i="1"/>
  <c r="BS19016" i="1"/>
  <c r="BS19027" i="1"/>
  <c r="BS434" i="1"/>
  <c r="BS21568" i="1"/>
  <c r="BS21555" i="1"/>
  <c r="BS21074" i="1"/>
  <c r="BS21051" i="1"/>
  <c r="BS20089" i="1"/>
  <c r="BS20011" i="1"/>
  <c r="BS19543" i="1"/>
  <c r="BS19520" i="1"/>
  <c r="BS19078" i="1"/>
  <c r="BS19072" i="1"/>
  <c r="BS18666" i="1"/>
  <c r="BS18628" i="1"/>
  <c r="BS18616" i="1"/>
  <c r="BS18580" i="1"/>
  <c r="BS18532" i="1"/>
  <c r="BS18129" i="1"/>
  <c r="BS18119" i="1"/>
  <c r="BS18166" i="1"/>
  <c r="BS18100" i="1"/>
  <c r="BS18062" i="1"/>
  <c r="BS14180" i="1"/>
  <c r="BS21567" i="1"/>
  <c r="BS21546" i="1"/>
  <c r="BS21071" i="1"/>
  <c r="BS21047" i="1"/>
  <c r="BS20086" i="1"/>
  <c r="BS19599" i="1"/>
  <c r="BS19537" i="1"/>
  <c r="BS19519" i="1"/>
  <c r="BS19082" i="1"/>
  <c r="BS19069" i="1"/>
  <c r="BS18665" i="1"/>
  <c r="BS18627" i="1"/>
  <c r="BS18613" i="1"/>
  <c r="BS18579" i="1"/>
  <c r="BS21575" i="1"/>
  <c r="BS21552" i="1"/>
  <c r="BS21067" i="1"/>
  <c r="BS21025" i="1"/>
  <c r="BS20015" i="1"/>
  <c r="BS20019" i="1"/>
  <c r="BS19596" i="1"/>
  <c r="BS19539" i="1"/>
  <c r="BS19059" i="1"/>
  <c r="BS19010" i="1"/>
  <c r="BS18694" i="1"/>
  <c r="BS18669" i="1"/>
  <c r="BS18578" i="1"/>
  <c r="BS18576" i="1"/>
  <c r="BS21596" i="1"/>
  <c r="BS21539" i="1"/>
  <c r="BS21088" i="1"/>
  <c r="BS21040" i="1"/>
  <c r="BS20033" i="1"/>
  <c r="BS20037" i="1"/>
  <c r="BS19562" i="1"/>
  <c r="BS19085" i="1"/>
  <c r="BS19079" i="1"/>
  <c r="BS16465" i="1"/>
  <c r="BS10230" i="1"/>
  <c r="BS28" i="1"/>
  <c r="BS16240" i="1"/>
  <c r="BS376" i="1"/>
  <c r="BS14480" i="1"/>
  <c r="BS10452" i="1"/>
  <c r="BS14231" i="1"/>
  <c r="BS370" i="1"/>
  <c r="BS783" i="1"/>
  <c r="BS10101" i="1"/>
  <c r="BS14055" i="1"/>
  <c r="BS10284" i="1"/>
  <c r="BS597" i="1"/>
  <c r="BS933" i="1"/>
  <c r="BS14015" i="1"/>
  <c r="BS16151" i="1"/>
  <c r="BS14148" i="1"/>
  <c r="BS529" i="1"/>
  <c r="BS16211" i="1"/>
  <c r="BS307" i="1"/>
  <c r="BS14159" i="1"/>
  <c r="BS14124" i="1"/>
  <c r="BS10404" i="1"/>
  <c r="BS528" i="1"/>
  <c r="BS21535" i="1"/>
  <c r="BS21092" i="1"/>
  <c r="BS21043" i="1"/>
  <c r="BS560" i="1"/>
  <c r="BS10240" i="1"/>
  <c r="BS16325" i="1"/>
  <c r="BS683" i="1"/>
  <c r="BS76" i="1"/>
  <c r="BS10236" i="1"/>
  <c r="BS10448" i="1"/>
  <c r="BS16143" i="1"/>
  <c r="BS10303" i="1"/>
  <c r="BS10147" i="1"/>
  <c r="BS254" i="1"/>
  <c r="K4" i="5"/>
  <c r="BS446" i="1"/>
  <c r="BS518" i="1"/>
  <c r="BS16187" i="1"/>
  <c r="BS29" i="1"/>
  <c r="BS16075" i="1"/>
  <c r="BS14244" i="1"/>
  <c r="BS559" i="1"/>
  <c r="BS14329" i="1"/>
  <c r="BS16228" i="1"/>
  <c r="BS14399" i="1"/>
  <c r="BS999" i="1"/>
  <c r="BS16099" i="1"/>
  <c r="BS10326" i="1"/>
  <c r="BS14381" i="1"/>
  <c r="BS891" i="1"/>
  <c r="BS656" i="1"/>
  <c r="BS16103" i="1"/>
  <c r="BS16309" i="1"/>
  <c r="BS465" i="1"/>
  <c r="BS607" i="1"/>
  <c r="BS14321" i="1"/>
  <c r="BS316" i="1"/>
  <c r="BS304" i="1"/>
  <c r="BS240" i="1"/>
  <c r="BS16239" i="1"/>
  <c r="BS16327" i="1"/>
  <c r="BS738" i="1"/>
  <c r="BS14440" i="1"/>
  <c r="BS806" i="1"/>
  <c r="BS363" i="1"/>
  <c r="BS14370" i="1"/>
  <c r="BS312" i="1"/>
  <c r="BS10431" i="1"/>
  <c r="BS14075" i="1"/>
  <c r="BS10015" i="1"/>
  <c r="BS14034" i="1"/>
  <c r="BS717" i="1"/>
  <c r="BS10247" i="1"/>
  <c r="BS16438" i="1"/>
  <c r="BS486" i="1"/>
  <c r="BS14144" i="1"/>
  <c r="BS10227" i="1"/>
  <c r="BS10233" i="1"/>
  <c r="BS14411" i="1"/>
  <c r="BS10420" i="1"/>
  <c r="BS16051" i="1"/>
  <c r="BS14141" i="1"/>
  <c r="BS106" i="1"/>
  <c r="BS252" i="1"/>
  <c r="BS14441" i="1"/>
  <c r="BS104" i="1"/>
  <c r="BS688" i="1"/>
  <c r="BS16242" i="1"/>
  <c r="BS14319" i="1"/>
  <c r="BS10191" i="1"/>
  <c r="BS10213" i="1"/>
  <c r="BS10151" i="1"/>
  <c r="BS21584" i="1"/>
  <c r="BS21559" i="1"/>
  <c r="BS21078" i="1"/>
  <c r="BS21076" i="1"/>
  <c r="BS21032" i="1"/>
  <c r="BS20070" i="1"/>
  <c r="BS21029" i="1"/>
  <c r="BS20028" i="1"/>
  <c r="BS19574" i="1"/>
  <c r="BS19566" i="1"/>
  <c r="BS19521" i="1"/>
  <c r="BS19026" i="1"/>
  <c r="BS18692" i="1"/>
  <c r="BS19009" i="1"/>
  <c r="BS10464" i="1"/>
  <c r="BS21560" i="1"/>
  <c r="BS21098" i="1"/>
  <c r="BS21034" i="1"/>
  <c r="BS20093" i="1"/>
  <c r="BS20054" i="1"/>
  <c r="BS20009" i="1"/>
  <c r="BS19557" i="1"/>
  <c r="BS19513" i="1"/>
  <c r="BS19061" i="1"/>
  <c r="BS19051" i="1"/>
  <c r="BS18648" i="1"/>
  <c r="BS18620" i="1"/>
  <c r="BS18598" i="1"/>
  <c r="BS18562" i="1"/>
  <c r="BS18526" i="1"/>
  <c r="BS18111" i="1"/>
  <c r="BS18101" i="1"/>
  <c r="BS18160" i="1"/>
  <c r="BS18082" i="1"/>
  <c r="BS17693" i="1"/>
  <c r="BS10387" i="1"/>
  <c r="BS21591" i="1"/>
  <c r="BS10429" i="1"/>
  <c r="BS561" i="1"/>
  <c r="BS766" i="1"/>
  <c r="BS14170" i="1"/>
  <c r="BS14470" i="1"/>
  <c r="BS16054" i="1"/>
  <c r="BS10462" i="1"/>
  <c r="BS10117" i="1"/>
  <c r="BS10152" i="1"/>
  <c r="BS16199" i="1"/>
  <c r="BS10194" i="1"/>
  <c r="BS504" i="1"/>
  <c r="BS14430" i="1"/>
  <c r="BS16457" i="1"/>
  <c r="BS10294" i="1"/>
  <c r="BS16430" i="1"/>
  <c r="BS14449" i="1"/>
  <c r="BS124" i="1"/>
  <c r="BS325" i="1"/>
  <c r="BS16274" i="1"/>
  <c r="BS725" i="1"/>
  <c r="BS94" i="1"/>
  <c r="BS161" i="1"/>
  <c r="BS16442" i="1"/>
  <c r="BS10499" i="1"/>
  <c r="BS21570" i="1"/>
  <c r="BS21515" i="1"/>
  <c r="BS21009" i="1"/>
  <c r="BS16408" i="1"/>
  <c r="BS14030" i="1"/>
  <c r="BS549" i="1"/>
  <c r="BS16393" i="1"/>
  <c r="BS14200" i="1"/>
  <c r="BS14265" i="1"/>
  <c r="BS404" i="1"/>
  <c r="BS16090" i="1"/>
  <c r="BS14334" i="1"/>
  <c r="BS14278" i="1"/>
  <c r="BS348" i="1"/>
  <c r="BS10289" i="1"/>
  <c r="BS10241" i="1"/>
  <c r="BS329" i="1"/>
  <c r="BS938" i="1"/>
  <c r="BS16282" i="1"/>
  <c r="BS871" i="1"/>
  <c r="BS45" i="1"/>
  <c r="BS16025" i="1"/>
  <c r="BS14136" i="1"/>
  <c r="BS158" i="1"/>
  <c r="BS470" i="1"/>
  <c r="BS16450" i="1"/>
  <c r="BS16444" i="1"/>
  <c r="BS14172" i="1"/>
  <c r="BS10398" i="1"/>
  <c r="BS16237" i="1"/>
  <c r="BS16207" i="1"/>
  <c r="BS10285" i="1"/>
  <c r="BS16384" i="1"/>
  <c r="BS10020" i="1"/>
  <c r="BS113" i="1"/>
  <c r="BS16033" i="1"/>
  <c r="BS16475" i="1"/>
  <c r="BS16141" i="1"/>
  <c r="BS10313" i="1"/>
  <c r="BS121" i="1"/>
  <c r="BS640" i="1"/>
  <c r="BS10413" i="1"/>
  <c r="BS459" i="1"/>
  <c r="BS884" i="1"/>
  <c r="BS10028" i="1"/>
  <c r="BS14047" i="1"/>
  <c r="BS143" i="1"/>
  <c r="BS283" i="1"/>
  <c r="BS772" i="1"/>
  <c r="BS10131" i="1"/>
  <c r="BS16315" i="1"/>
  <c r="BS10060" i="1"/>
  <c r="BS387" i="1"/>
  <c r="BS319" i="1"/>
  <c r="BS10069" i="1"/>
  <c r="BS14219" i="1"/>
  <c r="BS14326" i="1"/>
  <c r="BS10068" i="1"/>
  <c r="BS972" i="1"/>
  <c r="BS10041" i="1"/>
  <c r="BS930" i="1"/>
  <c r="BS10395" i="1"/>
  <c r="BS946" i="1"/>
  <c r="BS10071" i="1"/>
  <c r="BS579" i="1"/>
  <c r="BS16050" i="1"/>
  <c r="BS16324" i="1"/>
  <c r="BS10215" i="1"/>
  <c r="BS10095" i="1"/>
  <c r="BS639" i="1"/>
  <c r="BS14079" i="1"/>
  <c r="BS10389" i="1"/>
  <c r="BS21592" i="1"/>
  <c r="BS21579" i="1"/>
  <c r="BS21528" i="1"/>
  <c r="BS21520" i="1"/>
  <c r="BS21010" i="1"/>
  <c r="BS20052" i="1"/>
  <c r="BS20050" i="1"/>
  <c r="BS20010" i="1"/>
  <c r="BS19556" i="1"/>
  <c r="BS19100" i="1"/>
  <c r="BS19515" i="1"/>
  <c r="BS19087" i="1"/>
  <c r="BS18674" i="1"/>
  <c r="BS18685" i="1"/>
  <c r="BS588" i="1"/>
  <c r="BS21554" i="1"/>
  <c r="BS21509" i="1"/>
  <c r="BS20095" i="1"/>
  <c r="BS20045" i="1"/>
  <c r="BS20049" i="1"/>
  <c r="BS19571" i="1"/>
  <c r="BS19094" i="1"/>
  <c r="BS19086" i="1"/>
  <c r="BS19040" i="1"/>
  <c r="BS19030" i="1"/>
  <c r="BS18609" i="1"/>
  <c r="BS18602" i="1"/>
  <c r="BS19011" i="1"/>
  <c r="BS18556" i="1"/>
  <c r="BS18520" i="1"/>
  <c r="BS18093" i="1"/>
  <c r="BS18083" i="1"/>
  <c r="BS18154" i="1"/>
  <c r="BS18064" i="1"/>
  <c r="BS17675" i="1"/>
  <c r="BS16013" i="1"/>
  <c r="BS21551" i="1"/>
  <c r="BS21100" i="1"/>
  <c r="BS20092" i="1"/>
  <c r="BS20042" i="1"/>
  <c r="BS20043" i="1"/>
  <c r="BS19568" i="1"/>
  <c r="BS19091" i="1"/>
  <c r="BS14089" i="1"/>
  <c r="BS16086" i="1"/>
  <c r="BS16200" i="1"/>
  <c r="BS709" i="1"/>
  <c r="BS194" i="1"/>
  <c r="BS10489" i="1"/>
  <c r="BS16066" i="1"/>
  <c r="BS16226" i="1"/>
  <c r="BS10322" i="1"/>
  <c r="BS16423" i="1"/>
  <c r="BS14092" i="1"/>
  <c r="BS14202" i="1"/>
  <c r="BS14325" i="1"/>
  <c r="BS16023" i="1"/>
  <c r="BS10048" i="1"/>
  <c r="BS14448" i="1"/>
  <c r="BS14018" i="1"/>
  <c r="BS10422" i="1"/>
  <c r="BS10052" i="1"/>
  <c r="BS641" i="1"/>
  <c r="BS16258" i="1"/>
  <c r="BS796" i="1"/>
  <c r="BS843" i="1"/>
  <c r="BS520" i="1"/>
  <c r="BS248" i="1"/>
  <c r="BS21542" i="1"/>
  <c r="BS21042" i="1"/>
  <c r="BS703" i="1"/>
  <c r="BS10123" i="1"/>
  <c r="BS10224" i="1"/>
  <c r="BS14269" i="1"/>
  <c r="BS367" i="1"/>
  <c r="BS589" i="1"/>
  <c r="BS408" i="1"/>
  <c r="BS14090" i="1"/>
  <c r="BS202" i="1"/>
  <c r="BS14371" i="1"/>
  <c r="BS708" i="1"/>
  <c r="BS323" i="1"/>
  <c r="BS10378" i="1"/>
  <c r="BS14447" i="1"/>
  <c r="BS878" i="1"/>
  <c r="BS467" i="1"/>
  <c r="BS14417" i="1"/>
  <c r="BS10487" i="1"/>
  <c r="BS16179" i="1"/>
  <c r="BS997" i="1"/>
  <c r="BS14409" i="1"/>
  <c r="BS14493" i="1"/>
  <c r="BS469" i="1"/>
  <c r="BS14097" i="1"/>
  <c r="BS998" i="1"/>
  <c r="BS14283" i="1"/>
  <c r="BS735" i="1"/>
  <c r="BS914" i="1"/>
  <c r="BS176" i="1"/>
  <c r="BS14372" i="1"/>
  <c r="BS16270" i="1"/>
  <c r="BS10023" i="1"/>
  <c r="BS16355" i="1"/>
  <c r="BS16186" i="1"/>
  <c r="BS16298" i="1"/>
  <c r="BS16217" i="1"/>
  <c r="BS16167" i="1"/>
  <c r="BS16145" i="1"/>
  <c r="BS16289" i="1"/>
  <c r="BS10160" i="1"/>
  <c r="BS14395" i="1"/>
  <c r="BS473" i="1"/>
  <c r="BS256" i="1"/>
  <c r="BS14362" i="1"/>
  <c r="BS16273" i="1"/>
  <c r="BS16347" i="1"/>
  <c r="BS414" i="1"/>
  <c r="BS10072" i="1"/>
  <c r="BS10081" i="1"/>
  <c r="BS16380" i="1"/>
  <c r="BS237" i="1"/>
  <c r="BS14249" i="1"/>
  <c r="BS10017" i="1"/>
  <c r="BS813" i="1"/>
  <c r="BS10116" i="1"/>
  <c r="BS16406" i="1"/>
  <c r="BS16353" i="1"/>
  <c r="BS14189" i="1"/>
  <c r="BS881" i="1"/>
  <c r="BS10320" i="1"/>
  <c r="BS14139" i="1"/>
  <c r="BS81" i="1"/>
  <c r="BS278" i="1"/>
  <c r="BS14453" i="1"/>
  <c r="BS122" i="1"/>
  <c r="BS10399" i="1"/>
  <c r="BS989" i="1"/>
  <c r="BS16220" i="1"/>
  <c r="BS14314" i="1"/>
  <c r="BS488" i="1"/>
  <c r="BS21556" i="1"/>
  <c r="BS21545" i="1"/>
  <c r="BS21531" i="1"/>
  <c r="BS21518" i="1"/>
  <c r="BS21048" i="1"/>
  <c r="BS21019" i="1"/>
  <c r="BS20032" i="1"/>
  <c r="BS21046" i="1"/>
  <c r="BS19600" i="1"/>
  <c r="BS19575" i="1"/>
  <c r="BS19095" i="1"/>
  <c r="BS19070" i="1"/>
  <c r="BS19096" i="1"/>
  <c r="BS18667" i="1"/>
  <c r="BS21587" i="1"/>
  <c r="BS21530" i="1"/>
  <c r="BS21079" i="1"/>
  <c r="BS21020" i="1"/>
  <c r="BS20024" i="1"/>
  <c r="BS20025" i="1"/>
  <c r="BS20020" i="1"/>
  <c r="BS19545" i="1"/>
  <c r="BS19068" i="1"/>
  <c r="BS19019" i="1"/>
  <c r="BS18700" i="1"/>
  <c r="BS18681" i="1"/>
  <c r="BS18584" i="1"/>
  <c r="BS18582" i="1"/>
  <c r="BS18550" i="1"/>
  <c r="BS18514" i="1"/>
  <c r="BS18075" i="1"/>
  <c r="BS18193" i="1"/>
  <c r="BS18148" i="1"/>
  <c r="BS18046" i="1"/>
  <c r="BS17657" i="1"/>
  <c r="BS21578" i="1"/>
  <c r="BS21521" i="1"/>
  <c r="BS21070" i="1"/>
  <c r="BS21041" i="1"/>
  <c r="BS20018" i="1"/>
  <c r="BS20022" i="1"/>
  <c r="BS20008" i="1"/>
  <c r="BS19544" i="1"/>
  <c r="BS19065" i="1"/>
  <c r="BS19013" i="1"/>
  <c r="BS18697" i="1"/>
  <c r="BS18675" i="1"/>
  <c r="BS18581" i="1"/>
  <c r="BS18577" i="1"/>
  <c r="BS10329" i="1"/>
  <c r="BS21566" i="1"/>
  <c r="BS21537" i="1"/>
  <c r="BS21068" i="1"/>
  <c r="BS21028" i="1"/>
  <c r="BS20083" i="1"/>
  <c r="BS19587" i="1"/>
  <c r="BS19534" i="1"/>
  <c r="BS19518" i="1"/>
  <c r="BS19076" i="1"/>
  <c r="BS19066" i="1"/>
  <c r="BS18660" i="1"/>
  <c r="BS18626" i="1"/>
  <c r="BS18610" i="1"/>
  <c r="BS961" i="1"/>
  <c r="BS21573" i="1"/>
  <c r="BS21066" i="1"/>
  <c r="BS21089" i="1"/>
  <c r="BS20058" i="1"/>
  <c r="BS20035" i="1"/>
  <c r="BS20023" i="1"/>
  <c r="BS19552" i="1"/>
  <c r="BS19524" i="1"/>
  <c r="BS19093" i="1"/>
  <c r="BS21558" i="1"/>
  <c r="BS19510" i="1"/>
  <c r="BS18647" i="1"/>
  <c r="BS16107" i="1"/>
  <c r="BS21057" i="1"/>
  <c r="BS19592" i="1"/>
  <c r="BS19038" i="1"/>
  <c r="BS18638" i="1"/>
  <c r="BS21598" i="1"/>
  <c r="BS21023" i="1"/>
  <c r="BS19590" i="1"/>
  <c r="BS19028" i="1"/>
  <c r="BS19018" i="1"/>
  <c r="BS18699" i="1"/>
  <c r="BS18593" i="1"/>
  <c r="BS18187" i="1"/>
  <c r="BS18553" i="1"/>
  <c r="BS21595" i="1"/>
  <c r="BS21534" i="1"/>
  <c r="BS21061" i="1"/>
  <c r="BS21015" i="1"/>
  <c r="BS21031" i="1"/>
  <c r="BS20013" i="1"/>
  <c r="BS19594" i="1"/>
  <c r="BS19532" i="1"/>
  <c r="BS19053" i="1"/>
  <c r="BS18698" i="1"/>
  <c r="BS18688" i="1"/>
  <c r="BS18642" i="1"/>
  <c r="BS18572" i="1"/>
  <c r="BS18570" i="1"/>
  <c r="BS21586" i="1"/>
  <c r="BS21514" i="1"/>
  <c r="BS21060" i="1"/>
  <c r="BS20100" i="1"/>
  <c r="BS21008" i="1"/>
  <c r="BS20007" i="1"/>
  <c r="BS19588" i="1"/>
  <c r="BS19554" i="1"/>
  <c r="BS19050" i="1"/>
  <c r="BS18695" i="1"/>
  <c r="BS18682" i="1"/>
  <c r="BS18641" i="1"/>
  <c r="BS18569" i="1"/>
  <c r="BS18565" i="1"/>
  <c r="BS18545" i="1"/>
  <c r="BS18509" i="1"/>
  <c r="BS18060" i="1"/>
  <c r="BS18179" i="1"/>
  <c r="BS18139" i="1"/>
  <c r="BS18031" i="1"/>
  <c r="BS17642" i="1"/>
  <c r="BS17656" i="1"/>
  <c r="BS18023" i="1"/>
  <c r="BS17631" i="1"/>
  <c r="BS17523" i="1"/>
  <c r="BS17513" i="1"/>
  <c r="BS18522" i="1"/>
  <c r="BS18143" i="1"/>
  <c r="BS18156" i="1"/>
  <c r="BS18016" i="1"/>
  <c r="BS18051" i="1"/>
  <c r="BS18059" i="1"/>
  <c r="BS17640" i="1"/>
  <c r="BS17591" i="1"/>
  <c r="BS17197" i="1"/>
  <c r="BS17161" i="1"/>
  <c r="BS17113" i="1"/>
  <c r="BS17067" i="1"/>
  <c r="BS17032" i="1"/>
  <c r="BS17081" i="1"/>
  <c r="BS472" i="1"/>
  <c r="BS10355" i="1"/>
  <c r="BS996" i="1"/>
  <c r="BS16218" i="1"/>
  <c r="BS779" i="1"/>
  <c r="BS18529" i="1"/>
  <c r="BS18066" i="1"/>
  <c r="BS18163" i="1"/>
  <c r="BS18037" i="1"/>
  <c r="BS17603" i="1"/>
  <c r="BS17596" i="1"/>
  <c r="BS17658" i="1"/>
  <c r="BS17529" i="1"/>
  <c r="BS17196" i="1"/>
  <c r="BS17160" i="1"/>
  <c r="BS17537" i="1"/>
  <c r="BS815" i="1"/>
  <c r="BS892" i="1"/>
  <c r="BS14275" i="1"/>
  <c r="BS18528" i="1"/>
  <c r="BS18063" i="1"/>
  <c r="BS18162" i="1"/>
  <c r="BS18034" i="1"/>
  <c r="BS18050" i="1"/>
  <c r="BS17593" i="1"/>
  <c r="BS17655" i="1"/>
  <c r="BS17526" i="1"/>
  <c r="BS17507" i="1"/>
  <c r="BS17165" i="1"/>
  <c r="BS17125" i="1"/>
  <c r="BS17097" i="1"/>
  <c r="BS17093" i="1"/>
  <c r="BS17030" i="1"/>
  <c r="BS17007" i="1"/>
  <c r="BS10460" i="1"/>
  <c r="BS18517" i="1"/>
  <c r="BS18128" i="1"/>
  <c r="BS18151" i="1"/>
  <c r="BS18080" i="1"/>
  <c r="BS18017" i="1"/>
  <c r="BS18038" i="1"/>
  <c r="BS17628" i="1"/>
  <c r="BS17581" i="1"/>
  <c r="BS17194" i="1"/>
  <c r="BS17158" i="1"/>
  <c r="BS17104" i="1"/>
  <c r="BS17076" i="1"/>
  <c r="BS17060" i="1"/>
  <c r="BS17069" i="1"/>
  <c r="BS10417" i="1"/>
  <c r="BS10430" i="1"/>
  <c r="BS10441" i="1"/>
  <c r="BS16288" i="1"/>
  <c r="BS18534" i="1"/>
  <c r="BS18081" i="1"/>
  <c r="BS18168" i="1"/>
  <c r="BS18052" i="1"/>
  <c r="BS17615" i="1"/>
  <c r="BS17608" i="1"/>
  <c r="BS17670" i="1"/>
  <c r="BS17538" i="1"/>
  <c r="BS17511" i="1"/>
  <c r="BS17169" i="1"/>
  <c r="BS17133" i="1"/>
  <c r="BS17109" i="1"/>
  <c r="BS17105" i="1"/>
  <c r="BS17035" i="1"/>
  <c r="BS17028" i="1"/>
  <c r="BS654" i="1"/>
  <c r="BS10113" i="1"/>
  <c r="BS737" i="1"/>
  <c r="BS780" i="1"/>
  <c r="BS18513" i="1"/>
  <c r="BS18116" i="1"/>
  <c r="BS18147" i="1"/>
  <c r="BS18047" i="1"/>
  <c r="BS17689" i="1"/>
  <c r="BS18018" i="1"/>
  <c r="BS17622" i="1"/>
  <c r="BS17575" i="1"/>
  <c r="BS17192" i="1"/>
  <c r="BS17156" i="1"/>
  <c r="BS17098" i="1"/>
  <c r="BS17070" i="1"/>
  <c r="BS17048" i="1"/>
  <c r="BS17057" i="1"/>
  <c r="BS14475" i="1"/>
  <c r="BS10154" i="1"/>
  <c r="BS14246" i="1"/>
  <c r="BS10089" i="1"/>
  <c r="BS11" i="1"/>
  <c r="BS87" i="1"/>
  <c r="BS17531" i="1"/>
  <c r="BS17014" i="1"/>
  <c r="BS686" i="1"/>
  <c r="BS14154" i="1"/>
  <c r="BS16163" i="1"/>
  <c r="BS466" i="1"/>
  <c r="BS776" i="1"/>
  <c r="BS17578" i="1"/>
  <c r="BS21037" i="1"/>
  <c r="BS19083" i="1"/>
  <c r="BS18606" i="1"/>
  <c r="BS16189" i="1"/>
  <c r="BS21018" i="1"/>
  <c r="BS20059" i="1"/>
  <c r="BS19099" i="1"/>
  <c r="BS18632" i="1"/>
  <c r="BS21550" i="1"/>
  <c r="BS20082" i="1"/>
  <c r="BS19573" i="1"/>
  <c r="BS19007" i="1"/>
  <c r="BS18691" i="1"/>
  <c r="BS18643" i="1"/>
  <c r="BS18575" i="1"/>
  <c r="BS18571" i="1"/>
  <c r="BS211" i="1"/>
  <c r="BS21547" i="1"/>
  <c r="BS21087" i="1"/>
  <c r="BS21036" i="1"/>
  <c r="BS20079" i="1"/>
  <c r="BS20056" i="1"/>
  <c r="BS21014" i="1"/>
  <c r="BS19570" i="1"/>
  <c r="BS19542" i="1"/>
  <c r="BS19032" i="1"/>
  <c r="BS18677" i="1"/>
  <c r="BS18664" i="1"/>
  <c r="BS18636" i="1"/>
  <c r="BS18662" i="1"/>
  <c r="BS14260" i="1"/>
  <c r="BS21544" i="1"/>
  <c r="BS21084" i="1"/>
  <c r="BS21033" i="1"/>
  <c r="BS20076" i="1"/>
  <c r="BS20047" i="1"/>
  <c r="BS20077" i="1"/>
  <c r="BS19567" i="1"/>
  <c r="BS19541" i="1"/>
  <c r="BS19029" i="1"/>
  <c r="BS18671" i="1"/>
  <c r="BS18661" i="1"/>
  <c r="BS18635" i="1"/>
  <c r="BS18696" i="1"/>
  <c r="BS18603" i="1"/>
  <c r="BS18539" i="1"/>
  <c r="BS18186" i="1"/>
  <c r="BS18140" i="1"/>
  <c r="BS18173" i="1"/>
  <c r="BS18121" i="1"/>
  <c r="BS18044" i="1"/>
  <c r="BS17624" i="1"/>
  <c r="BS17638" i="1"/>
  <c r="BS18011" i="1"/>
  <c r="BS17613" i="1"/>
  <c r="BS17587" i="1"/>
  <c r="BS18644" i="1"/>
  <c r="BS18512" i="1"/>
  <c r="BS18113" i="1"/>
  <c r="BS18146" i="1"/>
  <c r="BS18045" i="1"/>
  <c r="BS17686" i="1"/>
  <c r="BS18057" i="1"/>
  <c r="BS17619" i="1"/>
  <c r="BS17570" i="1"/>
  <c r="BS17191" i="1"/>
  <c r="BS17155" i="1"/>
  <c r="BS17095" i="1"/>
  <c r="BS17049" i="1"/>
  <c r="BS249" i="1"/>
  <c r="BS17011" i="1"/>
  <c r="BS305" i="1"/>
  <c r="BS16085" i="1"/>
  <c r="BS482" i="1"/>
  <c r="BS85" i="1"/>
  <c r="BS18" i="1"/>
  <c r="BS18519" i="1"/>
  <c r="BS18134" i="1"/>
  <c r="BS18153" i="1"/>
  <c r="BS18026" i="1"/>
  <c r="BS18035" i="1"/>
  <c r="BS18056" i="1"/>
  <c r="BS17637" i="1"/>
  <c r="BS17588" i="1"/>
  <c r="BS17190" i="1"/>
  <c r="BS17154" i="1"/>
  <c r="BS17019" i="1"/>
  <c r="BS10243" i="1"/>
  <c r="BS16420" i="1"/>
  <c r="BS16021" i="1"/>
  <c r="BS18518" i="1"/>
  <c r="BS18131" i="1"/>
  <c r="BS18152" i="1"/>
  <c r="BS18024" i="1"/>
  <c r="BS18033" i="1"/>
  <c r="BS18054" i="1"/>
  <c r="BS17634" i="1"/>
  <c r="BS17582" i="1"/>
  <c r="BS17195" i="1"/>
  <c r="BS17159" i="1"/>
  <c r="BS17107" i="1"/>
  <c r="BS17079" i="1"/>
  <c r="BS17066" i="1"/>
  <c r="BS17075" i="1"/>
  <c r="BS14028" i="1"/>
  <c r="BS18574" i="1"/>
  <c r="BS18200" i="1"/>
  <c r="BS18098" i="1"/>
  <c r="BS18133" i="1"/>
  <c r="BS17690" i="1"/>
  <c r="BS17677" i="1"/>
  <c r="BS18021" i="1"/>
  <c r="BS17607" i="1"/>
  <c r="BS17558" i="1"/>
  <c r="BS17188" i="1"/>
  <c r="BS17152" i="1"/>
  <c r="BS17086" i="1"/>
  <c r="BS17058" i="1"/>
  <c r="BS17016" i="1"/>
  <c r="BS17543" i="1"/>
  <c r="BS142" i="1"/>
  <c r="BS16160" i="1"/>
  <c r="BS14336" i="1"/>
  <c r="BS612" i="1"/>
  <c r="BS18524" i="1"/>
  <c r="BS18195" i="1"/>
  <c r="BS18158" i="1"/>
  <c r="BS18022" i="1"/>
  <c r="BS18032" i="1"/>
  <c r="BS18077" i="1"/>
  <c r="BS17646" i="1"/>
  <c r="BS17597" i="1"/>
  <c r="BS17199" i="1"/>
  <c r="BS17163" i="1"/>
  <c r="BS17119" i="1"/>
  <c r="BS17091" i="1"/>
  <c r="BS17087" i="1"/>
  <c r="BS17024" i="1"/>
  <c r="BS10222" i="1"/>
  <c r="BS455" i="1"/>
  <c r="BS456" i="1"/>
  <c r="BS14072" i="1"/>
  <c r="BS18561" i="1"/>
  <c r="BS18194" i="1"/>
  <c r="BS18092" i="1"/>
  <c r="BS18127" i="1"/>
  <c r="BS17684" i="1"/>
  <c r="BS17668" i="1"/>
  <c r="BS18014" i="1"/>
  <c r="BS17601" i="1"/>
  <c r="BS17552" i="1"/>
  <c r="BS17186" i="1"/>
  <c r="BS17150" i="1"/>
  <c r="BS17584" i="1"/>
  <c r="BS17052" i="1"/>
  <c r="BS17536" i="1"/>
  <c r="BS17074" i="1"/>
  <c r="BS14257" i="1"/>
  <c r="BS263" i="1"/>
  <c r="BS16458" i="1"/>
  <c r="BS14396" i="1"/>
  <c r="BS14174" i="1"/>
  <c r="BS14387" i="1"/>
  <c r="BS17525" i="1"/>
  <c r="BS17013" i="1"/>
  <c r="BS457" i="1"/>
  <c r="BS16061" i="1"/>
  <c r="BS16016" i="1"/>
  <c r="BS16091" i="1"/>
  <c r="BS10358" i="1"/>
  <c r="BS17560" i="1"/>
  <c r="BS20075" i="1"/>
  <c r="BS19058" i="1"/>
  <c r="BS18617" i="1"/>
  <c r="BS21577" i="1"/>
  <c r="BS20091" i="1"/>
  <c r="BS19579" i="1"/>
  <c r="BS18683" i="1"/>
  <c r="BS19014" i="1"/>
  <c r="BS21543" i="1"/>
  <c r="BS20012" i="1"/>
  <c r="BS19533" i="1"/>
  <c r="BS18680" i="1"/>
  <c r="BS18670" i="1"/>
  <c r="BS18637" i="1"/>
  <c r="BS18663" i="1"/>
  <c r="BS18656" i="1"/>
  <c r="BS10018" i="1"/>
  <c r="BS21572" i="1"/>
  <c r="BS21063" i="1"/>
  <c r="BS21086" i="1"/>
  <c r="BS20055" i="1"/>
  <c r="BS20029" i="1"/>
  <c r="BS20017" i="1"/>
  <c r="BS19549" i="1"/>
  <c r="BS19523" i="1"/>
  <c r="BS19090" i="1"/>
  <c r="BS19081" i="1"/>
  <c r="BS18646" i="1"/>
  <c r="BS18630" i="1"/>
  <c r="BS18622" i="1"/>
  <c r="BS426" i="1"/>
  <c r="BS21569" i="1"/>
  <c r="BS21522" i="1"/>
  <c r="BS21077" i="1"/>
  <c r="BS21056" i="1"/>
  <c r="BS20096" i="1"/>
  <c r="BS20014" i="1"/>
  <c r="BS19546" i="1"/>
  <c r="BS19522" i="1"/>
  <c r="BS19084" i="1"/>
  <c r="BS19075" i="1"/>
  <c r="BS19008" i="1"/>
  <c r="BS18629" i="1"/>
  <c r="BS18619" i="1"/>
  <c r="BS18585" i="1"/>
  <c r="BS18533" i="1"/>
  <c r="BS18132" i="1"/>
  <c r="BS18122" i="1"/>
  <c r="BS18167" i="1"/>
  <c r="BS18103" i="1"/>
  <c r="BS18068" i="1"/>
  <c r="BS17606" i="1"/>
  <c r="BS17620" i="1"/>
  <c r="BS17699" i="1"/>
  <c r="BS17595" i="1"/>
  <c r="BS17569" i="1"/>
  <c r="BS18560" i="1"/>
  <c r="BS18191" i="1"/>
  <c r="BS18089" i="1"/>
  <c r="BS18124" i="1"/>
  <c r="BS17681" i="1"/>
  <c r="BS17665" i="1"/>
  <c r="BS18013" i="1"/>
  <c r="BS17598" i="1"/>
  <c r="BS17546" i="1"/>
  <c r="BS17185" i="1"/>
  <c r="BS17149" i="1"/>
  <c r="BS17579" i="1"/>
  <c r="BS17542" i="1"/>
  <c r="BS912" i="1"/>
  <c r="BS195" i="1"/>
  <c r="BS478" i="1"/>
  <c r="BS10013" i="1"/>
  <c r="BS16467" i="1"/>
  <c r="BS14255" i="1"/>
  <c r="BS18594" i="1"/>
  <c r="BS18511" i="1"/>
  <c r="BS18110" i="1"/>
  <c r="BS18145" i="1"/>
  <c r="BS18029" i="1"/>
  <c r="BS17683" i="1"/>
  <c r="BS18041" i="1"/>
  <c r="BS17616" i="1"/>
  <c r="BS17564" i="1"/>
  <c r="BS17184" i="1"/>
  <c r="BS17142" i="1"/>
  <c r="BS17549" i="1"/>
  <c r="BS16118" i="1"/>
  <c r="BS10393" i="1"/>
  <c r="BS18588" i="1"/>
  <c r="BS18510" i="1"/>
  <c r="BS18107" i="1"/>
  <c r="BS18142" i="1"/>
  <c r="BS18027" i="1"/>
  <c r="BS17680" i="1"/>
  <c r="BS18039" i="1"/>
  <c r="BS17610" i="1"/>
  <c r="BS17563" i="1"/>
  <c r="BS17189" i="1"/>
  <c r="BS17153" i="1"/>
  <c r="BS17089" i="1"/>
  <c r="BS17061" i="1"/>
  <c r="BS17025" i="1"/>
  <c r="BS17548" i="1"/>
  <c r="BS475" i="1"/>
  <c r="BS18554" i="1"/>
  <c r="BS18138" i="1"/>
  <c r="BS18508" i="1"/>
  <c r="BS18109" i="1"/>
  <c r="BS17666" i="1"/>
  <c r="BS17653" i="1"/>
  <c r="BS18009" i="1"/>
  <c r="BS17586" i="1"/>
  <c r="BS17539" i="1"/>
  <c r="BS17182" i="1"/>
  <c r="BS17146" i="1"/>
  <c r="BS17572" i="1"/>
  <c r="BS17040" i="1"/>
  <c r="BS17012" i="1"/>
  <c r="BS17050" i="1"/>
  <c r="BS371" i="1"/>
  <c r="BS10342" i="1"/>
  <c r="BS190" i="1"/>
  <c r="BS16354" i="1"/>
  <c r="BS18516" i="1"/>
  <c r="BS18125" i="1"/>
  <c r="BS18150" i="1"/>
  <c r="BS18074" i="1"/>
  <c r="BS17695" i="1"/>
  <c r="BS18020" i="1"/>
  <c r="BS17625" i="1"/>
  <c r="BS17576" i="1"/>
  <c r="BS17193" i="1"/>
  <c r="BS17157" i="1"/>
  <c r="BS17101" i="1"/>
  <c r="BS17073" i="1"/>
  <c r="BS17054" i="1"/>
  <c r="BS17063" i="1"/>
  <c r="BS14192" i="1"/>
  <c r="BS183" i="1"/>
  <c r="BS10128" i="1"/>
  <c r="BS539" i="1"/>
  <c r="BS18549" i="1"/>
  <c r="BS18126" i="1"/>
  <c r="BS18183" i="1"/>
  <c r="BS18097" i="1"/>
  <c r="BS17654" i="1"/>
  <c r="BS17647" i="1"/>
  <c r="BS18007" i="1"/>
  <c r="BS17580" i="1"/>
  <c r="BS17528" i="1"/>
  <c r="BS17180" i="1"/>
  <c r="BS17144" i="1"/>
  <c r="BS17566" i="1"/>
  <c r="BS17034" i="1"/>
  <c r="BS17530" i="1"/>
  <c r="BS17038" i="1"/>
  <c r="BS10175" i="1"/>
  <c r="BS14196" i="1"/>
  <c r="BS14333" i="1"/>
  <c r="BS16190" i="1"/>
  <c r="BS553" i="1"/>
  <c r="BS303" i="1"/>
  <c r="BS17039" i="1"/>
  <c r="BS900" i="1"/>
  <c r="BS14232" i="1"/>
  <c r="BS238" i="1"/>
  <c r="BS10421" i="1"/>
  <c r="BS16342" i="1"/>
  <c r="BS16277" i="1"/>
  <c r="BS17118" i="1"/>
  <c r="BS21017" i="1"/>
  <c r="BS19037" i="1"/>
  <c r="BS18599" i="1"/>
  <c r="BS21574" i="1"/>
  <c r="BS20061" i="1"/>
  <c r="BS19555" i="1"/>
  <c r="BS19526" i="1"/>
  <c r="BS18678" i="1"/>
  <c r="BS21090" i="1"/>
  <c r="BS20062" i="1"/>
  <c r="BS19547" i="1"/>
  <c r="BS19508" i="1"/>
  <c r="BS18649" i="1"/>
  <c r="BS18631" i="1"/>
  <c r="BS18672" i="1"/>
  <c r="BS18591" i="1"/>
  <c r="BS769" i="1"/>
  <c r="BS21562" i="1"/>
  <c r="BS21510" i="1"/>
  <c r="BS21050" i="1"/>
  <c r="BS21055" i="1"/>
  <c r="BS20066" i="1"/>
  <c r="BS19581" i="1"/>
  <c r="BS19528" i="1"/>
  <c r="BS19516" i="1"/>
  <c r="BS19067" i="1"/>
  <c r="BS19057" i="1"/>
  <c r="BS18654" i="1"/>
  <c r="BS18624" i="1"/>
  <c r="BS18604" i="1"/>
  <c r="BS16048" i="1"/>
  <c r="BS21561" i="1"/>
  <c r="BS21507" i="1"/>
  <c r="BS21045" i="1"/>
  <c r="BS21011" i="1"/>
  <c r="BS20060" i="1"/>
  <c r="BS19578" i="1"/>
  <c r="BS19525" i="1"/>
  <c r="BS19514" i="1"/>
  <c r="BS19064" i="1"/>
  <c r="BS19054" i="1"/>
  <c r="BS18653" i="1"/>
  <c r="BS18623" i="1"/>
  <c r="BS18601" i="1"/>
  <c r="BS18567" i="1"/>
  <c r="BS18527" i="1"/>
  <c r="BS18114" i="1"/>
  <c r="BS18104" i="1"/>
  <c r="BS18161" i="1"/>
  <c r="BS18085" i="1"/>
  <c r="BS17696" i="1"/>
  <c r="BS18053" i="1"/>
  <c r="BS17602" i="1"/>
  <c r="BS17685" i="1"/>
  <c r="BS17577" i="1"/>
  <c r="BS17551" i="1"/>
  <c r="BS18548" i="1"/>
  <c r="BS18123" i="1"/>
  <c r="BS18182" i="1"/>
  <c r="BS18094" i="1"/>
  <c r="BS17651" i="1"/>
  <c r="BS17644" i="1"/>
  <c r="BS17700" i="1"/>
  <c r="BS17574" i="1"/>
  <c r="BS17527" i="1"/>
  <c r="BS17179" i="1"/>
  <c r="BS17143" i="1"/>
  <c r="BS17561" i="1"/>
  <c r="BS17117" i="1"/>
  <c r="BS213" i="1"/>
  <c r="BS610" i="1"/>
  <c r="BS16164" i="1"/>
  <c r="BS269" i="1"/>
  <c r="BS832" i="1"/>
  <c r="BS513" i="1"/>
  <c r="BS18558" i="1"/>
  <c r="BS18144" i="1"/>
  <c r="BS18189" i="1"/>
  <c r="BS18115" i="1"/>
  <c r="BS17672" i="1"/>
  <c r="BS17662" i="1"/>
  <c r="BS18012" i="1"/>
  <c r="BS17592" i="1"/>
  <c r="BS17545" i="1"/>
  <c r="BS17178" i="1"/>
  <c r="BS17128" i="1"/>
  <c r="BS653" i="1"/>
  <c r="BS16436" i="1"/>
  <c r="BS16092" i="1"/>
  <c r="BS18555" i="1"/>
  <c r="BS18141" i="1"/>
  <c r="BS18188" i="1"/>
  <c r="BS18112" i="1"/>
  <c r="BS17669" i="1"/>
  <c r="BS17659" i="1"/>
  <c r="BS18010" i="1"/>
  <c r="BS17589" i="1"/>
  <c r="BS17540" i="1"/>
  <c r="BS17183" i="1"/>
  <c r="BS17147" i="1"/>
  <c r="BS17573" i="1"/>
  <c r="BS17043" i="1"/>
  <c r="BS17015" i="1"/>
  <c r="BS17056" i="1"/>
  <c r="BS16185" i="1"/>
  <c r="BS18543" i="1"/>
  <c r="BS18108" i="1"/>
  <c r="BS18177" i="1"/>
  <c r="BS18079" i="1"/>
  <c r="BS17639" i="1"/>
  <c r="BS17632" i="1"/>
  <c r="BS17694" i="1"/>
  <c r="BS17565" i="1"/>
  <c r="BS17520" i="1"/>
  <c r="BS17176" i="1"/>
  <c r="BS17140" i="1"/>
  <c r="BS17554" i="1"/>
  <c r="BS17126" i="1"/>
  <c r="BS17077" i="1"/>
  <c r="BS17023" i="1"/>
  <c r="BS16476" i="1"/>
  <c r="BS33" i="1"/>
  <c r="BS14426" i="1"/>
  <c r="BS18568" i="1"/>
  <c r="BS18197" i="1"/>
  <c r="BS18095" i="1"/>
  <c r="BS18130" i="1"/>
  <c r="BS17687" i="1"/>
  <c r="BS17671" i="1"/>
  <c r="BS18015" i="1"/>
  <c r="BS17604" i="1"/>
  <c r="BS17557" i="1"/>
  <c r="BS17187" i="1"/>
  <c r="BS17151" i="1"/>
  <c r="BS17585" i="1"/>
  <c r="BS17055" i="1"/>
  <c r="BS17021" i="1"/>
  <c r="BS17080" i="1"/>
  <c r="BS10500" i="1"/>
  <c r="BS14169" i="1"/>
  <c r="BS14406" i="1"/>
  <c r="BS497" i="1"/>
  <c r="BS18541" i="1"/>
  <c r="BS18102" i="1"/>
  <c r="BS18175" i="1"/>
  <c r="BS18073" i="1"/>
  <c r="BS17633" i="1"/>
  <c r="BS17626" i="1"/>
  <c r="BS17688" i="1"/>
  <c r="BS17556" i="1"/>
  <c r="BS17517" i="1"/>
  <c r="BS17174" i="1"/>
  <c r="BS17138" i="1"/>
  <c r="BS17124" i="1"/>
  <c r="BS17120" i="1"/>
  <c r="BS17065" i="1"/>
  <c r="BS17017" i="1"/>
  <c r="BS360" i="1"/>
  <c r="BS16415" i="1"/>
  <c r="BS10458" i="1"/>
  <c r="BS311" i="1"/>
  <c r="BS332" i="1"/>
  <c r="BS17085" i="1"/>
  <c r="BS17524" i="1"/>
  <c r="BS761" i="1"/>
  <c r="BS14206" i="1"/>
  <c r="BS10312" i="1"/>
  <c r="BS890" i="1"/>
  <c r="BS10139" i="1"/>
  <c r="BS17522" i="1"/>
  <c r="BS19591" i="1"/>
  <c r="BS19048" i="1"/>
  <c r="BS18595" i="1"/>
  <c r="BS21099" i="1"/>
  <c r="BS20068" i="1"/>
  <c r="BS19548" i="1"/>
  <c r="BS18673" i="1"/>
  <c r="BS18645" i="1"/>
  <c r="BS21064" i="1"/>
  <c r="BS20016" i="1"/>
  <c r="BS19056" i="1"/>
  <c r="BS19060" i="1"/>
  <c r="BS18659" i="1"/>
  <c r="BS18625" i="1"/>
  <c r="BS18607" i="1"/>
  <c r="BS18573" i="1"/>
  <c r="BS14230" i="1"/>
  <c r="BS21582" i="1"/>
  <c r="BS21526" i="1"/>
  <c r="BS21013" i="1"/>
  <c r="BS20051" i="1"/>
  <c r="BS20081" i="1"/>
  <c r="BS19580" i="1"/>
  <c r="BS19509" i="1"/>
  <c r="BS19092" i="1"/>
  <c r="BS19046" i="1"/>
  <c r="BS19036" i="1"/>
  <c r="BS18615" i="1"/>
  <c r="BS18608" i="1"/>
  <c r="BS18586" i="1"/>
  <c r="BS10051" i="1"/>
  <c r="BS21557" i="1"/>
  <c r="BS21512" i="1"/>
  <c r="BS20098" i="1"/>
  <c r="BS20048" i="1"/>
  <c r="BS20080" i="1"/>
  <c r="BS19577" i="1"/>
  <c r="BS19097" i="1"/>
  <c r="BS19089" i="1"/>
  <c r="BS19043" i="1"/>
  <c r="BS19033" i="1"/>
  <c r="BS18612" i="1"/>
  <c r="BS18605" i="1"/>
  <c r="BS19020" i="1"/>
  <c r="BS18557" i="1"/>
  <c r="BS18521" i="1"/>
  <c r="BS18096" i="1"/>
  <c r="BS18086" i="1"/>
  <c r="BS18155" i="1"/>
  <c r="BS18067" i="1"/>
  <c r="BS17678" i="1"/>
  <c r="BS17692" i="1"/>
  <c r="BS18071" i="1"/>
  <c r="BS17667" i="1"/>
  <c r="BS17559" i="1"/>
  <c r="BS17533" i="1"/>
  <c r="BS18540" i="1"/>
  <c r="BS18099" i="1"/>
  <c r="BS18174" i="1"/>
  <c r="BS18070" i="1"/>
  <c r="BS17630" i="1"/>
  <c r="BS17623" i="1"/>
  <c r="BS17682" i="1"/>
  <c r="BS17553" i="1"/>
  <c r="BS17516" i="1"/>
  <c r="BS17173" i="1"/>
  <c r="BS17137" i="1"/>
  <c r="BS17121" i="1"/>
  <c r="BS17078" i="1"/>
  <c r="BS17136" i="1"/>
  <c r="BS10070" i="1"/>
  <c r="BS10080" i="1"/>
  <c r="BS14436" i="1"/>
  <c r="BS16231" i="1"/>
  <c r="BS576" i="1"/>
  <c r="BS18547" i="1"/>
  <c r="BS18120" i="1"/>
  <c r="BS18181" i="1"/>
  <c r="BS18091" i="1"/>
  <c r="BS17648" i="1"/>
  <c r="BS17641" i="1"/>
  <c r="BS17698" i="1"/>
  <c r="BS17571" i="1"/>
  <c r="BS17515" i="1"/>
  <c r="BS17172" i="1"/>
  <c r="BS17092" i="1"/>
  <c r="BS625" i="1"/>
  <c r="BS16204" i="1"/>
  <c r="BS14464" i="1"/>
  <c r="BS18546" i="1"/>
  <c r="BS18117" i="1"/>
  <c r="BS18180" i="1"/>
  <c r="BS18088" i="1"/>
  <c r="BS17645" i="1"/>
  <c r="BS17635" i="1"/>
  <c r="BS17697" i="1"/>
  <c r="BS17568" i="1"/>
  <c r="BS17521" i="1"/>
  <c r="BS17177" i="1"/>
  <c r="BS17141" i="1"/>
  <c r="BS17555" i="1"/>
  <c r="BS17129" i="1"/>
  <c r="BS17083" i="1"/>
  <c r="BS17026" i="1"/>
  <c r="BS14358" i="1"/>
  <c r="BS18535" i="1"/>
  <c r="BS18084" i="1"/>
  <c r="BS18169" i="1"/>
  <c r="BS18055" i="1"/>
  <c r="BS17618" i="1"/>
  <c r="BS17611" i="1"/>
  <c r="BS17673" i="1"/>
  <c r="BS17544" i="1"/>
  <c r="BS17512" i="1"/>
  <c r="BS17170" i="1"/>
  <c r="BS17134" i="1"/>
  <c r="BS17112" i="1"/>
  <c r="BS17108" i="1"/>
  <c r="BS17041" i="1"/>
  <c r="BS17031" i="1"/>
  <c r="BS10135" i="1"/>
  <c r="BS10221" i="1"/>
  <c r="BS16234" i="1"/>
  <c r="BS18552" i="1"/>
  <c r="BS18135" i="1"/>
  <c r="BS18199" i="1"/>
  <c r="BS18106" i="1"/>
  <c r="BS17663" i="1"/>
  <c r="BS17650" i="1"/>
  <c r="BS18008" i="1"/>
  <c r="BS17583" i="1"/>
  <c r="BS17534" i="1"/>
  <c r="BS17181" i="1"/>
  <c r="BS17145" i="1"/>
  <c r="BS17567" i="1"/>
  <c r="BS17037" i="1"/>
  <c r="BS17009" i="1"/>
  <c r="BS17044" i="1"/>
  <c r="BS397" i="1"/>
  <c r="BS742" i="1"/>
  <c r="BS861" i="1"/>
  <c r="BS431" i="1"/>
  <c r="BS18531" i="1"/>
  <c r="BS18072" i="1"/>
  <c r="BS18165" i="1"/>
  <c r="BS18043" i="1"/>
  <c r="BS17612" i="1"/>
  <c r="BS17605" i="1"/>
  <c r="BS17664" i="1"/>
  <c r="BS17535" i="1"/>
  <c r="BS17510" i="1"/>
  <c r="BS17168" i="1"/>
  <c r="BS17132" i="1"/>
  <c r="BS17106" i="1"/>
  <c r="BS17102" i="1"/>
  <c r="BS17045" i="1"/>
  <c r="BS17022" i="1"/>
  <c r="BS234" i="1"/>
  <c r="BS10376" i="1"/>
  <c r="BS10074" i="1"/>
  <c r="BS14111" i="1"/>
  <c r="BS523" i="1"/>
  <c r="BS17099" i="1"/>
  <c r="BS17051" i="1"/>
  <c r="BS749" i="1"/>
  <c r="BS563" i="1"/>
  <c r="BS10012" i="1"/>
  <c r="BS16382" i="1"/>
  <c r="BS762" i="1"/>
  <c r="BS17148" i="1"/>
  <c r="BS19551" i="1"/>
  <c r="BS19024" i="1"/>
  <c r="BS18650" i="1"/>
  <c r="BS21069" i="1"/>
  <c r="BS20038" i="1"/>
  <c r="BS19529" i="1"/>
  <c r="BS18652" i="1"/>
  <c r="BS16340" i="1"/>
  <c r="BS21039" i="1"/>
  <c r="BS19589" i="1"/>
  <c r="BS19035" i="1"/>
  <c r="BS19039" i="1"/>
  <c r="BS18618" i="1"/>
  <c r="BS18611" i="1"/>
  <c r="BS18589" i="1"/>
  <c r="BS18559" i="1"/>
  <c r="BS21593" i="1"/>
  <c r="BS21536" i="1"/>
  <c r="BS21085" i="1"/>
  <c r="BS21038" i="1"/>
  <c r="BS20030" i="1"/>
  <c r="BS20034" i="1"/>
  <c r="BS19559" i="1"/>
  <c r="BS19569" i="1"/>
  <c r="BS19074" i="1"/>
  <c r="BS19025" i="1"/>
  <c r="BS19015" i="1"/>
  <c r="BS18693" i="1"/>
  <c r="BS18590" i="1"/>
  <c r="BS18184" i="1"/>
  <c r="BS21590" i="1"/>
  <c r="BS21533" i="1"/>
  <c r="BS21082" i="1"/>
  <c r="BS21022" i="1"/>
  <c r="BS20027" i="1"/>
  <c r="BS20031" i="1"/>
  <c r="BS20026" i="1"/>
  <c r="BS19560" i="1"/>
  <c r="BS19071" i="1"/>
  <c r="BS19022" i="1"/>
  <c r="BS19012" i="1"/>
  <c r="BS18687" i="1"/>
  <c r="BS18587" i="1"/>
  <c r="BS18583" i="1"/>
  <c r="BS18551" i="1"/>
  <c r="BS18515" i="1"/>
  <c r="BS18078" i="1"/>
  <c r="BS18196" i="1"/>
  <c r="BS18149" i="1"/>
  <c r="BS18049" i="1"/>
  <c r="BS17660" i="1"/>
  <c r="BS17674" i="1"/>
  <c r="BS18036" i="1"/>
  <c r="BS17649" i="1"/>
  <c r="BS17541" i="1"/>
  <c r="BS17519" i="1"/>
  <c r="BS18530" i="1"/>
  <c r="BS18069" i="1"/>
  <c r="BS18164" i="1"/>
  <c r="BS18040" i="1"/>
  <c r="BS17609" i="1"/>
  <c r="BS17599" i="1"/>
  <c r="BS17661" i="1"/>
  <c r="BS17532" i="1"/>
  <c r="BS17509" i="1"/>
  <c r="BS17167" i="1"/>
  <c r="BS17131" i="1"/>
  <c r="BS17103" i="1"/>
  <c r="BS17059" i="1"/>
  <c r="BS17036" i="1"/>
  <c r="BS758" i="1"/>
  <c r="BS261" i="1"/>
  <c r="BS10364" i="1"/>
  <c r="BS917" i="1"/>
  <c r="BS14175" i="1"/>
  <c r="BS18537" i="1"/>
  <c r="BS18090" i="1"/>
  <c r="BS18171" i="1"/>
  <c r="BS18061" i="1"/>
  <c r="BS17627" i="1"/>
  <c r="BS17617" i="1"/>
  <c r="BS17679" i="1"/>
  <c r="BS17550" i="1"/>
  <c r="BS17508" i="1"/>
  <c r="BS17166" i="1"/>
  <c r="BS17100" i="1"/>
  <c r="BS16088" i="1"/>
  <c r="BS16304" i="1"/>
  <c r="BS16120" i="1"/>
  <c r="BS18536" i="1"/>
  <c r="BS18087" i="1"/>
  <c r="BS18170" i="1"/>
  <c r="BS18058" i="1"/>
  <c r="BS17621" i="1"/>
  <c r="BS17614" i="1"/>
  <c r="BS17676" i="1"/>
  <c r="BS17547" i="1"/>
  <c r="BS17514" i="1"/>
  <c r="BS17171" i="1"/>
  <c r="BS17135" i="1"/>
  <c r="BS17115" i="1"/>
  <c r="BS17111" i="1"/>
  <c r="BS17047" i="1"/>
  <c r="BS17008" i="1"/>
  <c r="BS10315" i="1"/>
  <c r="BS18525" i="1"/>
  <c r="BS18198" i="1"/>
  <c r="BS18159" i="1"/>
  <c r="BS18025" i="1"/>
  <c r="BS18048" i="1"/>
  <c r="BS17590" i="1"/>
  <c r="BS17652" i="1"/>
  <c r="BS17600" i="1"/>
  <c r="BS17200" i="1"/>
  <c r="BS17164" i="1"/>
  <c r="BS17122" i="1"/>
  <c r="BS17094" i="1"/>
  <c r="BS17090" i="1"/>
  <c r="BS17027" i="1"/>
  <c r="BS14424" i="1"/>
  <c r="BS10178" i="1"/>
  <c r="BS215" i="1"/>
  <c r="BS10252" i="1"/>
  <c r="BS18542" i="1"/>
  <c r="BS18105" i="1"/>
  <c r="BS18176" i="1"/>
  <c r="BS18076" i="1"/>
  <c r="BS17636" i="1"/>
  <c r="BS17629" i="1"/>
  <c r="BS17691" i="1"/>
  <c r="BS17562" i="1"/>
  <c r="BS17518" i="1"/>
  <c r="BS17175" i="1"/>
  <c r="BS17139" i="1"/>
  <c r="BS17127" i="1"/>
  <c r="BS17123" i="1"/>
  <c r="BS17071" i="1"/>
  <c r="BS17020" i="1"/>
  <c r="BS660" i="1"/>
  <c r="BS675" i="1"/>
  <c r="BS14199" i="1"/>
  <c r="BS10199" i="1"/>
  <c r="BS18523" i="1"/>
  <c r="BS18192" i="1"/>
  <c r="BS18157" i="1"/>
  <c r="BS18019" i="1"/>
  <c r="BS18030" i="1"/>
  <c r="BS18065" i="1"/>
  <c r="BS17643" i="1"/>
  <c r="BS17594" i="1"/>
  <c r="BS17198" i="1"/>
  <c r="BS17162" i="1"/>
  <c r="BS17116" i="1"/>
  <c r="BS17088" i="1"/>
  <c r="BS17084" i="1"/>
  <c r="BS17018" i="1"/>
  <c r="BS14179" i="1"/>
  <c r="BS945" i="1"/>
  <c r="BS10044" i="1"/>
  <c r="BS14098" i="1"/>
  <c r="BS10033" i="1"/>
  <c r="BS10136" i="1"/>
  <c r="BS17042" i="1"/>
  <c r="BS17068" i="1"/>
  <c r="BS10291" i="1"/>
  <c r="BS825" i="1"/>
  <c r="BS16483" i="1"/>
  <c r="BS494" i="1"/>
  <c r="BS690" i="1"/>
  <c r="BS17110" i="1"/>
  <c r="BS17082" i="1"/>
  <c r="BS17130" i="1"/>
  <c r="BS16368" i="1"/>
  <c r="BS16251" i="1"/>
  <c r="BS10292" i="1"/>
  <c r="BS16410" i="1"/>
  <c r="BS10010" i="1"/>
  <c r="BS10087" i="1"/>
  <c r="BS17046" i="1"/>
  <c r="BS433" i="1"/>
  <c r="BS10104" i="1"/>
  <c r="BS651" i="1"/>
  <c r="BS17114" i="1"/>
  <c r="BS16407" i="1"/>
  <c r="BS358" i="1"/>
  <c r="BS10479" i="1"/>
  <c r="BS17029" i="1"/>
  <c r="BS19" i="1"/>
  <c r="BS10482" i="1"/>
  <c r="BS17064" i="1"/>
  <c r="BS17053" i="1"/>
  <c r="BS864" i="1"/>
  <c r="BS16365" i="1"/>
  <c r="BS14492" i="1"/>
  <c r="BS260" i="1"/>
  <c r="BS745" i="1"/>
  <c r="BS66" i="1"/>
  <c r="BS17033" i="1"/>
  <c r="BS135" i="1"/>
  <c r="BS14205" i="1"/>
  <c r="BS10321" i="1"/>
  <c r="BS17062" i="1"/>
  <c r="BS16057" i="1"/>
  <c r="BS204" i="1"/>
  <c r="BS92" i="1"/>
  <c r="BS10478" i="1"/>
  <c r="BS17072" i="1"/>
  <c r="BS17010" i="1"/>
  <c r="BS16019" i="1"/>
  <c r="BS314" i="1"/>
  <c r="BS828" i="1"/>
  <c r="BS14155" i="1"/>
  <c r="BS321" i="1"/>
  <c r="BS10254" i="1"/>
  <c r="BS17096" i="1"/>
  <c r="BS10302" i="1"/>
  <c r="BS16271" i="1"/>
  <c r="S12" i="2" l="1"/>
  <c r="Q12" i="2"/>
  <c r="R12" i="2"/>
  <c r="F6" i="5"/>
  <c r="T3" i="5" s="1"/>
  <c r="E10" i="3"/>
  <c r="L10" i="3"/>
  <c r="K52" i="3"/>
  <c r="I52" i="3" s="1"/>
  <c r="L4" i="3"/>
  <c r="A3" i="3" s="1"/>
  <c r="G9" i="4"/>
  <c r="O2" i="4"/>
  <c r="A1" i="4" s="1"/>
  <c r="M1" i="5"/>
  <c r="N1" i="5"/>
  <c r="M13" i="2"/>
  <c r="P5" i="2"/>
  <c r="U12" i="2"/>
  <c r="I12" i="2" s="1"/>
  <c r="A12" i="2"/>
  <c r="CC12" i="2"/>
  <c r="J12" i="2" s="1"/>
  <c r="T12" i="2"/>
  <c r="G12" i="2" s="1"/>
  <c r="C12" i="2"/>
  <c r="O12" i="2"/>
  <c r="D12" i="2" s="1"/>
  <c r="CB12" i="2"/>
  <c r="H12" i="2" s="1"/>
  <c r="B12" i="2"/>
  <c r="P12" i="2"/>
  <c r="V12" i="2"/>
  <c r="K12" i="2" s="1"/>
  <c r="E12" i="2"/>
  <c r="R13" i="2" l="1"/>
  <c r="S13" i="2"/>
  <c r="Q13" i="2"/>
  <c r="S1" i="3"/>
  <c r="L11" i="3"/>
  <c r="T11" i="3" s="1"/>
  <c r="L10" i="4"/>
  <c r="T1" i="4"/>
  <c r="F12" i="2"/>
  <c r="BR5" i="2"/>
  <c r="J11" i="2" s="1"/>
  <c r="BQ5" i="2"/>
  <c r="H11" i="2" s="1"/>
  <c r="Q5" i="2"/>
  <c r="G11" i="2" s="1"/>
  <c r="R5" i="2"/>
  <c r="I11" i="2" s="1"/>
  <c r="M14" i="2"/>
  <c r="V13" i="2"/>
  <c r="K13" i="2" s="1"/>
  <c r="E13" i="2"/>
  <c r="U13" i="2"/>
  <c r="I13" i="2" s="1"/>
  <c r="CC13" i="2"/>
  <c r="J13" i="2" s="1"/>
  <c r="C13" i="2"/>
  <c r="A13" i="2"/>
  <c r="B13" i="2"/>
  <c r="P13" i="2"/>
  <c r="O13" i="2"/>
  <c r="D13" i="2" s="1"/>
  <c r="CB13" i="2"/>
  <c r="H13" i="2" s="1"/>
  <c r="T13" i="2"/>
  <c r="G13" i="2" s="1"/>
  <c r="J6" i="5"/>
  <c r="O1" i="5"/>
  <c r="M2" i="5" s="1"/>
  <c r="J5" i="5"/>
  <c r="D38" i="5"/>
  <c r="D37" i="5"/>
  <c r="S14" i="2" l="1"/>
  <c r="R14" i="2"/>
  <c r="Q14" i="2"/>
  <c r="S11" i="3"/>
  <c r="R11" i="3"/>
  <c r="K61" i="4"/>
  <c r="H61" i="4" s="1"/>
  <c r="O11" i="3"/>
  <c r="A11" i="3"/>
  <c r="U11" i="3"/>
  <c r="F11" i="3" s="1"/>
  <c r="D11" i="3"/>
  <c r="N11" i="3"/>
  <c r="L12" i="3"/>
  <c r="T12" i="3" s="1"/>
  <c r="V11" i="3"/>
  <c r="G11" i="3" s="1"/>
  <c r="C11" i="3"/>
  <c r="W11" i="3"/>
  <c r="I11" i="3" s="1"/>
  <c r="S4" i="3"/>
  <c r="R4" i="3"/>
  <c r="U2" i="4"/>
  <c r="T2" i="4"/>
  <c r="A10" i="4"/>
  <c r="B10" i="4"/>
  <c r="C10" i="4"/>
  <c r="R10" i="4"/>
  <c r="E10" i="4"/>
  <c r="N10" i="4"/>
  <c r="D10" i="4" s="1"/>
  <c r="Q10" i="4"/>
  <c r="L11" i="4"/>
  <c r="U10" i="4"/>
  <c r="S10" i="4"/>
  <c r="T10" i="4"/>
  <c r="F13" i="2"/>
  <c r="M15" i="2"/>
  <c r="O14" i="2"/>
  <c r="D14" i="2" s="1"/>
  <c r="B14" i="2"/>
  <c r="P14" i="2"/>
  <c r="CB14" i="2"/>
  <c r="H14" i="2" s="1"/>
  <c r="E14" i="2"/>
  <c r="CC14" i="2"/>
  <c r="J14" i="2" s="1"/>
  <c r="V14" i="2"/>
  <c r="K14" i="2" s="1"/>
  <c r="U14" i="2"/>
  <c r="I14" i="2" s="1"/>
  <c r="C14" i="2"/>
  <c r="A14" i="2"/>
  <c r="T14" i="2"/>
  <c r="G14" i="2" s="1"/>
  <c r="M3" i="5"/>
  <c r="A2" i="5" s="1"/>
  <c r="E6" i="5"/>
  <c r="R15" i="2" l="1"/>
  <c r="S15" i="2"/>
  <c r="Q15" i="2"/>
  <c r="S12" i="3"/>
  <c r="R12" i="3"/>
  <c r="H9" i="4"/>
  <c r="H10" i="4" s="1"/>
  <c r="S5" i="3"/>
  <c r="F10" i="3" s="1"/>
  <c r="E11" i="3"/>
  <c r="B11" i="3"/>
  <c r="L13" i="3"/>
  <c r="T13" i="3" s="1"/>
  <c r="W12" i="3"/>
  <c r="I12" i="3" s="1"/>
  <c r="U12" i="3"/>
  <c r="F12" i="3" s="1"/>
  <c r="A12" i="3"/>
  <c r="O12" i="3"/>
  <c r="D12" i="3"/>
  <c r="N12" i="3"/>
  <c r="V12" i="3"/>
  <c r="G12" i="3" s="1"/>
  <c r="C12" i="3"/>
  <c r="F14" i="2"/>
  <c r="W10" i="4"/>
  <c r="F10" i="4" s="1"/>
  <c r="X10" i="4"/>
  <c r="G10" i="4" s="1"/>
  <c r="E11" i="4"/>
  <c r="B11" i="4"/>
  <c r="N11" i="4"/>
  <c r="D11" i="4" s="1"/>
  <c r="S11" i="4"/>
  <c r="L12" i="4"/>
  <c r="A11" i="4"/>
  <c r="Q11" i="4"/>
  <c r="T11" i="4"/>
  <c r="U11" i="4"/>
  <c r="C11" i="4"/>
  <c r="R11" i="4"/>
  <c r="M7" i="5"/>
  <c r="M8" i="5" s="1"/>
  <c r="M4" i="5"/>
  <c r="F33" i="5" s="1"/>
  <c r="M16" i="2"/>
  <c r="O15" i="2"/>
  <c r="D15" i="2" s="1"/>
  <c r="CC15" i="2"/>
  <c r="J15" i="2" s="1"/>
  <c r="V15" i="2"/>
  <c r="K15" i="2" s="1"/>
  <c r="B15" i="2"/>
  <c r="CB15" i="2"/>
  <c r="H15" i="2" s="1"/>
  <c r="A15" i="2"/>
  <c r="P15" i="2"/>
  <c r="E15" i="2"/>
  <c r="U15" i="2"/>
  <c r="I15" i="2" s="1"/>
  <c r="C15" i="2"/>
  <c r="T15" i="2"/>
  <c r="G15" i="2" s="1"/>
  <c r="S16" i="2" l="1"/>
  <c r="R16" i="2"/>
  <c r="Q16" i="2"/>
  <c r="S13" i="3"/>
  <c r="R13" i="3"/>
  <c r="B12" i="3"/>
  <c r="E12" i="3"/>
  <c r="W13" i="3"/>
  <c r="I13" i="3" s="1"/>
  <c r="N13" i="3"/>
  <c r="B13" i="3" s="1"/>
  <c r="C13" i="3"/>
  <c r="O13" i="3"/>
  <c r="D13" i="3"/>
  <c r="U13" i="3"/>
  <c r="F13" i="3" s="1"/>
  <c r="A13" i="3"/>
  <c r="L14" i="3"/>
  <c r="T14" i="3" s="1"/>
  <c r="V13" i="3"/>
  <c r="G13" i="3" s="1"/>
  <c r="H11" i="3"/>
  <c r="H11" i="4"/>
  <c r="W11" i="4"/>
  <c r="F11" i="4" s="1"/>
  <c r="X11" i="4"/>
  <c r="G11" i="4" s="1"/>
  <c r="F15" i="2"/>
  <c r="L13" i="4"/>
  <c r="E12" i="4"/>
  <c r="T12" i="4"/>
  <c r="B12" i="4"/>
  <c r="A12" i="4"/>
  <c r="C12" i="4"/>
  <c r="S12" i="4"/>
  <c r="Q12" i="4"/>
  <c r="R12" i="4"/>
  <c r="U12" i="4"/>
  <c r="N12" i="4"/>
  <c r="D12" i="4" s="1"/>
  <c r="J8" i="5"/>
  <c r="H8" i="5" s="1"/>
  <c r="M9" i="5"/>
  <c r="I8" i="5"/>
  <c r="R8" i="5"/>
  <c r="D8" i="5" s="1"/>
  <c r="L8" i="5" s="1"/>
  <c r="B8" i="5"/>
  <c r="Q8" i="5"/>
  <c r="P8" i="5"/>
  <c r="A8" i="5"/>
  <c r="O8" i="5"/>
  <c r="C8" i="5"/>
  <c r="M17" i="2"/>
  <c r="T16" i="2"/>
  <c r="G16" i="2" s="1"/>
  <c r="CC16" i="2"/>
  <c r="J16" i="2" s="1"/>
  <c r="U16" i="2"/>
  <c r="I16" i="2" s="1"/>
  <c r="C16" i="2"/>
  <c r="E16" i="2"/>
  <c r="B16" i="2"/>
  <c r="O16" i="2"/>
  <c r="D16" i="2" s="1"/>
  <c r="V16" i="2"/>
  <c r="K16" i="2" s="1"/>
  <c r="A16" i="2"/>
  <c r="CB16" i="2"/>
  <c r="H16" i="2" s="1"/>
  <c r="P16" i="2"/>
  <c r="S17" i="2" l="1"/>
  <c r="R17" i="2"/>
  <c r="Q17" i="2"/>
  <c r="S14" i="3"/>
  <c r="R14" i="3"/>
  <c r="F8" i="5"/>
  <c r="E13" i="3"/>
  <c r="H12" i="3"/>
  <c r="V14" i="3"/>
  <c r="G14" i="3" s="1"/>
  <c r="O14" i="3"/>
  <c r="D14" i="3"/>
  <c r="W14" i="3"/>
  <c r="I14" i="3" s="1"/>
  <c r="U14" i="3"/>
  <c r="F14" i="3" s="1"/>
  <c r="C14" i="3"/>
  <c r="L15" i="3"/>
  <c r="T15" i="3" s="1"/>
  <c r="A14" i="3"/>
  <c r="N14" i="3"/>
  <c r="B14" i="3" s="1"/>
  <c r="F16" i="2"/>
  <c r="W12" i="4"/>
  <c r="F12" i="4" s="1"/>
  <c r="X12" i="4"/>
  <c r="G12" i="4" s="1"/>
  <c r="S13" i="4"/>
  <c r="L14" i="4"/>
  <c r="C13" i="4"/>
  <c r="R13" i="4"/>
  <c r="Q13" i="4"/>
  <c r="B13" i="4"/>
  <c r="U13" i="4"/>
  <c r="A13" i="4"/>
  <c r="T13" i="4"/>
  <c r="N13" i="4"/>
  <c r="D13" i="4" s="1"/>
  <c r="E13" i="4"/>
  <c r="H12" i="4"/>
  <c r="E8" i="5"/>
  <c r="J9" i="5"/>
  <c r="H9" i="5" s="1"/>
  <c r="M10" i="5"/>
  <c r="I9" i="5"/>
  <c r="P9" i="5"/>
  <c r="A9" i="5"/>
  <c r="B9" i="5"/>
  <c r="R9" i="5"/>
  <c r="D9" i="5" s="1"/>
  <c r="L9" i="5" s="1"/>
  <c r="C9" i="5"/>
  <c r="O9" i="5"/>
  <c r="Q9" i="5"/>
  <c r="M18" i="2"/>
  <c r="U17" i="2"/>
  <c r="I17" i="2" s="1"/>
  <c r="C17" i="2"/>
  <c r="CB17" i="2"/>
  <c r="H17" i="2" s="1"/>
  <c r="O17" i="2"/>
  <c r="D17" i="2" s="1"/>
  <c r="B17" i="2"/>
  <c r="T17" i="2"/>
  <c r="G17" i="2" s="1"/>
  <c r="E17" i="2"/>
  <c r="P17" i="2"/>
  <c r="CC17" i="2"/>
  <c r="J17" i="2" s="1"/>
  <c r="V17" i="2"/>
  <c r="K17" i="2" s="1"/>
  <c r="A17" i="2"/>
  <c r="S18" i="2" l="1"/>
  <c r="R18" i="2"/>
  <c r="Q18" i="2"/>
  <c r="S15" i="3"/>
  <c r="R15" i="3"/>
  <c r="D15" i="3"/>
  <c r="N15" i="3"/>
  <c r="H14" i="3" s="1"/>
  <c r="O15" i="3"/>
  <c r="U15" i="3"/>
  <c r="F15" i="3" s="1"/>
  <c r="W15" i="3"/>
  <c r="I15" i="3" s="1"/>
  <c r="L16" i="3"/>
  <c r="T16" i="3" s="1"/>
  <c r="A15" i="3"/>
  <c r="V15" i="3"/>
  <c r="G15" i="3" s="1"/>
  <c r="C15" i="3"/>
  <c r="H13" i="4"/>
  <c r="H13" i="3"/>
  <c r="E14" i="3"/>
  <c r="F17" i="2"/>
  <c r="Q14" i="4"/>
  <c r="S14" i="4"/>
  <c r="T14" i="4"/>
  <c r="B14" i="4"/>
  <c r="U14" i="4"/>
  <c r="R14" i="4"/>
  <c r="A14" i="4"/>
  <c r="L15" i="4"/>
  <c r="N14" i="4"/>
  <c r="D14" i="4" s="1"/>
  <c r="E14" i="4"/>
  <c r="C14" i="4"/>
  <c r="X13" i="4"/>
  <c r="G13" i="4" s="1"/>
  <c r="W13" i="4"/>
  <c r="F13" i="4" s="1"/>
  <c r="E9" i="5"/>
  <c r="F9" i="5"/>
  <c r="J10" i="5"/>
  <c r="H10" i="5" s="1"/>
  <c r="M11" i="5"/>
  <c r="I10" i="5"/>
  <c r="Q10" i="5"/>
  <c r="P10" i="5"/>
  <c r="A10" i="5"/>
  <c r="R10" i="5"/>
  <c r="D10" i="5" s="1"/>
  <c r="L10" i="5" s="1"/>
  <c r="O10" i="5"/>
  <c r="B10" i="5"/>
  <c r="C10" i="5"/>
  <c r="M19" i="2"/>
  <c r="P18" i="2"/>
  <c r="O18" i="2"/>
  <c r="D18" i="2" s="1"/>
  <c r="C18" i="2"/>
  <c r="A18" i="2"/>
  <c r="T18" i="2"/>
  <c r="G18" i="2" s="1"/>
  <c r="B18" i="2"/>
  <c r="U18" i="2"/>
  <c r="I18" i="2" s="1"/>
  <c r="CC18" i="2"/>
  <c r="J18" i="2" s="1"/>
  <c r="V18" i="2"/>
  <c r="K18" i="2" s="1"/>
  <c r="E18" i="2"/>
  <c r="CB18" i="2"/>
  <c r="H18" i="2" s="1"/>
  <c r="S19" i="2" l="1"/>
  <c r="R19" i="2"/>
  <c r="Q19" i="2"/>
  <c r="S16" i="3"/>
  <c r="R16" i="3"/>
  <c r="E15" i="3"/>
  <c r="H14" i="4"/>
  <c r="W16" i="3"/>
  <c r="I16" i="3" s="1"/>
  <c r="O16" i="3"/>
  <c r="N16" i="3"/>
  <c r="H15" i="3" s="1"/>
  <c r="V16" i="3"/>
  <c r="G16" i="3" s="1"/>
  <c r="C16" i="3"/>
  <c r="D16" i="3"/>
  <c r="A16" i="3"/>
  <c r="U16" i="3"/>
  <c r="F16" i="3" s="1"/>
  <c r="L17" i="3"/>
  <c r="T17" i="3" s="1"/>
  <c r="B15" i="3"/>
  <c r="F10" i="5"/>
  <c r="F18" i="2"/>
  <c r="N15" i="4"/>
  <c r="D15" i="4" s="1"/>
  <c r="R15" i="4"/>
  <c r="L16" i="4"/>
  <c r="Q15" i="4"/>
  <c r="T15" i="4"/>
  <c r="A15" i="4"/>
  <c r="S15" i="4"/>
  <c r="U15" i="4"/>
  <c r="B15" i="4"/>
  <c r="C15" i="4"/>
  <c r="E15" i="4"/>
  <c r="W14" i="4"/>
  <c r="F14" i="4" s="1"/>
  <c r="X14" i="4"/>
  <c r="G14" i="4" s="1"/>
  <c r="E10" i="5"/>
  <c r="M20" i="2"/>
  <c r="U19" i="2"/>
  <c r="I19" i="2" s="1"/>
  <c r="P19" i="2"/>
  <c r="CB19" i="2"/>
  <c r="H19" i="2" s="1"/>
  <c r="CC19" i="2"/>
  <c r="J19" i="2" s="1"/>
  <c r="B19" i="2"/>
  <c r="V19" i="2"/>
  <c r="K19" i="2" s="1"/>
  <c r="A19" i="2"/>
  <c r="E19" i="2"/>
  <c r="C19" i="2"/>
  <c r="O19" i="2"/>
  <c r="D19" i="2" s="1"/>
  <c r="T19" i="2"/>
  <c r="G19" i="2" s="1"/>
  <c r="J11" i="5"/>
  <c r="H11" i="5" s="1"/>
  <c r="I11" i="5"/>
  <c r="M12" i="5"/>
  <c r="R11" i="5"/>
  <c r="D11" i="5" s="1"/>
  <c r="L11" i="5" s="1"/>
  <c r="A11" i="5"/>
  <c r="Q11" i="5"/>
  <c r="P11" i="5"/>
  <c r="B11" i="5"/>
  <c r="C11" i="5"/>
  <c r="O11" i="5"/>
  <c r="S20" i="2" l="1"/>
  <c r="Q20" i="2"/>
  <c r="R20" i="2"/>
  <c r="S17" i="3"/>
  <c r="R17" i="3"/>
  <c r="B16" i="3"/>
  <c r="F11" i="5"/>
  <c r="N17" i="3"/>
  <c r="H16" i="3" s="1"/>
  <c r="V17" i="3"/>
  <c r="G17" i="3" s="1"/>
  <c r="W17" i="3"/>
  <c r="I17" i="3" s="1"/>
  <c r="O17" i="3"/>
  <c r="U17" i="3"/>
  <c r="F17" i="3" s="1"/>
  <c r="D17" i="3"/>
  <c r="C17" i="3"/>
  <c r="L18" i="3"/>
  <c r="T18" i="3" s="1"/>
  <c r="A17" i="3"/>
  <c r="E16" i="3"/>
  <c r="F19" i="2"/>
  <c r="H15" i="4"/>
  <c r="R16" i="4"/>
  <c r="S16" i="4"/>
  <c r="L17" i="4"/>
  <c r="C16" i="4"/>
  <c r="T16" i="4"/>
  <c r="E16" i="4"/>
  <c r="B16" i="4"/>
  <c r="Q16" i="4"/>
  <c r="A16" i="4"/>
  <c r="U16" i="4"/>
  <c r="N16" i="4"/>
  <c r="D16" i="4" s="1"/>
  <c r="W15" i="4"/>
  <c r="F15" i="4" s="1"/>
  <c r="X15" i="4"/>
  <c r="G15" i="4" s="1"/>
  <c r="E11" i="5"/>
  <c r="I12" i="5"/>
  <c r="J12" i="5"/>
  <c r="H12" i="5" s="1"/>
  <c r="M13" i="5"/>
  <c r="Q12" i="5"/>
  <c r="B12" i="5"/>
  <c r="P12" i="5"/>
  <c r="C12" i="5"/>
  <c r="A12" i="5"/>
  <c r="R12" i="5"/>
  <c r="D12" i="5" s="1"/>
  <c r="L12" i="5" s="1"/>
  <c r="O12" i="5"/>
  <c r="M21" i="2"/>
  <c r="B20" i="2"/>
  <c r="O20" i="2"/>
  <c r="D20" i="2" s="1"/>
  <c r="CB20" i="2"/>
  <c r="H20" i="2" s="1"/>
  <c r="V20" i="2"/>
  <c r="K20" i="2" s="1"/>
  <c r="P20" i="2"/>
  <c r="U20" i="2"/>
  <c r="I20" i="2" s="1"/>
  <c r="T20" i="2"/>
  <c r="G20" i="2" s="1"/>
  <c r="A20" i="2"/>
  <c r="E20" i="2"/>
  <c r="CC20" i="2"/>
  <c r="J20" i="2" s="1"/>
  <c r="C20" i="2"/>
  <c r="S21" i="2" l="1"/>
  <c r="R21" i="2"/>
  <c r="Q21" i="2"/>
  <c r="S18" i="3"/>
  <c r="R18" i="3"/>
  <c r="E12" i="5"/>
  <c r="F12" i="5"/>
  <c r="E17" i="3"/>
  <c r="B17" i="3"/>
  <c r="W18" i="3"/>
  <c r="I18" i="3" s="1"/>
  <c r="V18" i="3"/>
  <c r="G18" i="3" s="1"/>
  <c r="O18" i="3"/>
  <c r="N18" i="3"/>
  <c r="H17" i="3" s="1"/>
  <c r="A18" i="3"/>
  <c r="U18" i="3"/>
  <c r="F18" i="3" s="1"/>
  <c r="D18" i="3"/>
  <c r="L19" i="3"/>
  <c r="T19" i="3" s="1"/>
  <c r="C18" i="3"/>
  <c r="F20" i="2"/>
  <c r="H16" i="4"/>
  <c r="T17" i="4"/>
  <c r="B17" i="4"/>
  <c r="L18" i="4"/>
  <c r="U17" i="4"/>
  <c r="C17" i="4"/>
  <c r="R17" i="4"/>
  <c r="E17" i="4"/>
  <c r="S17" i="4"/>
  <c r="A17" i="4"/>
  <c r="N17" i="4"/>
  <c r="D17" i="4" s="1"/>
  <c r="Q17" i="4"/>
  <c r="X16" i="4"/>
  <c r="G16" i="4" s="1"/>
  <c r="W16" i="4"/>
  <c r="F16" i="4" s="1"/>
  <c r="M22" i="2"/>
  <c r="B21" i="2"/>
  <c r="P21" i="2"/>
  <c r="T21" i="2"/>
  <c r="G21" i="2" s="1"/>
  <c r="CB21" i="2"/>
  <c r="H21" i="2" s="1"/>
  <c r="A21" i="2"/>
  <c r="CC21" i="2"/>
  <c r="J21" i="2" s="1"/>
  <c r="V21" i="2"/>
  <c r="K21" i="2" s="1"/>
  <c r="U21" i="2"/>
  <c r="I21" i="2" s="1"/>
  <c r="C21" i="2"/>
  <c r="O21" i="2"/>
  <c r="D21" i="2" s="1"/>
  <c r="E21" i="2"/>
  <c r="I13" i="5"/>
  <c r="J13" i="5"/>
  <c r="H13" i="5" s="1"/>
  <c r="M14" i="5"/>
  <c r="O13" i="5"/>
  <c r="C13" i="5"/>
  <c r="R13" i="5"/>
  <c r="D13" i="5" s="1"/>
  <c r="L13" i="5" s="1"/>
  <c r="P13" i="5"/>
  <c r="Q13" i="5"/>
  <c r="B13" i="5"/>
  <c r="A13" i="5"/>
  <c r="R22" i="2" l="1"/>
  <c r="S22" i="2"/>
  <c r="Q22" i="2"/>
  <c r="S19" i="3"/>
  <c r="R19" i="3"/>
  <c r="E13" i="5"/>
  <c r="E18" i="3"/>
  <c r="F13" i="5"/>
  <c r="C19" i="3"/>
  <c r="N19" i="3"/>
  <c r="H18" i="3" s="1"/>
  <c r="D19" i="3"/>
  <c r="W19" i="3"/>
  <c r="I19" i="3" s="1"/>
  <c r="O19" i="3"/>
  <c r="U19" i="3"/>
  <c r="F19" i="3" s="1"/>
  <c r="V19" i="3"/>
  <c r="G19" i="3" s="1"/>
  <c r="L20" i="3"/>
  <c r="T20" i="3" s="1"/>
  <c r="A19" i="3"/>
  <c r="B18" i="3"/>
  <c r="H17" i="4"/>
  <c r="F21" i="2"/>
  <c r="X17" i="4"/>
  <c r="G17" i="4" s="1"/>
  <c r="W17" i="4"/>
  <c r="F17" i="4" s="1"/>
  <c r="A18" i="4"/>
  <c r="U18" i="4"/>
  <c r="L19" i="4"/>
  <c r="E18" i="4"/>
  <c r="Q18" i="4"/>
  <c r="B18" i="4"/>
  <c r="C18" i="4"/>
  <c r="R18" i="4"/>
  <c r="N18" i="4"/>
  <c r="D18" i="4" s="1"/>
  <c r="S18" i="4"/>
  <c r="T18" i="4"/>
  <c r="I14" i="5"/>
  <c r="J14" i="5"/>
  <c r="H14" i="5" s="1"/>
  <c r="M15" i="5"/>
  <c r="R14" i="5"/>
  <c r="D14" i="5" s="1"/>
  <c r="L14" i="5" s="1"/>
  <c r="P14" i="5"/>
  <c r="C14" i="5"/>
  <c r="B14" i="5"/>
  <c r="Q14" i="5"/>
  <c r="O14" i="5"/>
  <c r="A14" i="5"/>
  <c r="M23" i="2"/>
  <c r="CB22" i="2"/>
  <c r="H22" i="2" s="1"/>
  <c r="V22" i="2"/>
  <c r="K22" i="2" s="1"/>
  <c r="E22" i="2"/>
  <c r="O22" i="2"/>
  <c r="D22" i="2" s="1"/>
  <c r="B22" i="2"/>
  <c r="C22" i="2"/>
  <c r="BB22" i="2"/>
  <c r="A22" i="2"/>
  <c r="T22" i="2"/>
  <c r="G22" i="2" s="1"/>
  <c r="P22" i="2"/>
  <c r="BC22" i="2"/>
  <c r="U22" i="2"/>
  <c r="I22" i="2" s="1"/>
  <c r="CC22" i="2"/>
  <c r="J22" i="2" s="1"/>
  <c r="R23" i="2" l="1"/>
  <c r="S23" i="2"/>
  <c r="Q23" i="2"/>
  <c r="S20" i="3"/>
  <c r="R20" i="3"/>
  <c r="B19" i="3"/>
  <c r="F14" i="5"/>
  <c r="H18" i="4"/>
  <c r="E14" i="5"/>
  <c r="E19" i="3"/>
  <c r="A20" i="3"/>
  <c r="L21" i="3"/>
  <c r="T21" i="3" s="1"/>
  <c r="U20" i="3"/>
  <c r="F20" i="3" s="1"/>
  <c r="O20" i="3"/>
  <c r="N20" i="3"/>
  <c r="D20" i="3"/>
  <c r="C20" i="3"/>
  <c r="V20" i="3"/>
  <c r="G20" i="3" s="1"/>
  <c r="W20" i="3"/>
  <c r="I20" i="3" s="1"/>
  <c r="F22" i="2"/>
  <c r="X18" i="4"/>
  <c r="G18" i="4" s="1"/>
  <c r="W18" i="4"/>
  <c r="F18" i="4" s="1"/>
  <c r="E19" i="4"/>
  <c r="B19" i="4"/>
  <c r="S19" i="4"/>
  <c r="A19" i="4"/>
  <c r="N19" i="4"/>
  <c r="D19" i="4" s="1"/>
  <c r="T19" i="4"/>
  <c r="R19" i="4"/>
  <c r="C19" i="4"/>
  <c r="U19" i="4"/>
  <c r="L20" i="4"/>
  <c r="Q19" i="4"/>
  <c r="M24" i="2"/>
  <c r="U23" i="2"/>
  <c r="I23" i="2" s="1"/>
  <c r="BC23" i="2"/>
  <c r="E23" i="2"/>
  <c r="O23" i="2"/>
  <c r="D23" i="2" s="1"/>
  <c r="B23" i="2"/>
  <c r="T23" i="2"/>
  <c r="G23" i="2" s="1"/>
  <c r="CB23" i="2"/>
  <c r="H23" i="2" s="1"/>
  <c r="BB23" i="2"/>
  <c r="P23" i="2"/>
  <c r="A23" i="2"/>
  <c r="V23" i="2"/>
  <c r="K23" i="2" s="1"/>
  <c r="C23" i="2"/>
  <c r="CC23" i="2"/>
  <c r="J23" i="2" s="1"/>
  <c r="J15" i="5"/>
  <c r="H15" i="5" s="1"/>
  <c r="I15" i="5"/>
  <c r="M16" i="5"/>
  <c r="R15" i="5"/>
  <c r="D15" i="5" s="1"/>
  <c r="L15" i="5" s="1"/>
  <c r="B15" i="5"/>
  <c r="A15" i="5"/>
  <c r="O15" i="5"/>
  <c r="Q15" i="5"/>
  <c r="P15" i="5"/>
  <c r="C15" i="5"/>
  <c r="S24" i="2" l="1"/>
  <c r="R24" i="2"/>
  <c r="Q24" i="2"/>
  <c r="S21" i="3"/>
  <c r="R21" i="3"/>
  <c r="H19" i="4"/>
  <c r="E15" i="5"/>
  <c r="W21" i="3"/>
  <c r="I21" i="3" s="1"/>
  <c r="D21" i="3"/>
  <c r="C21" i="3"/>
  <c r="L22" i="3"/>
  <c r="T22" i="3" s="1"/>
  <c r="U21" i="3"/>
  <c r="F21" i="3" s="1"/>
  <c r="V21" i="3"/>
  <c r="G21" i="3" s="1"/>
  <c r="A21" i="3"/>
  <c r="O21" i="3"/>
  <c r="N21" i="3"/>
  <c r="B20" i="3"/>
  <c r="F15" i="5"/>
  <c r="H19" i="3"/>
  <c r="E20" i="3"/>
  <c r="F23" i="2"/>
  <c r="W19" i="4"/>
  <c r="F19" i="4" s="1"/>
  <c r="X19" i="4"/>
  <c r="G19" i="4" s="1"/>
  <c r="L21" i="4"/>
  <c r="R20" i="4"/>
  <c r="N20" i="4"/>
  <c r="D20" i="4" s="1"/>
  <c r="Q20" i="4"/>
  <c r="B20" i="4"/>
  <c r="E20" i="4"/>
  <c r="A20" i="4"/>
  <c r="T20" i="4"/>
  <c r="S20" i="4"/>
  <c r="C20" i="4"/>
  <c r="U20" i="4"/>
  <c r="J16" i="5"/>
  <c r="H16" i="5" s="1"/>
  <c r="I16" i="5"/>
  <c r="M17" i="5"/>
  <c r="P16" i="5"/>
  <c r="B16" i="5"/>
  <c r="C16" i="5"/>
  <c r="O16" i="5"/>
  <c r="Q16" i="5"/>
  <c r="A16" i="5"/>
  <c r="R16" i="5"/>
  <c r="D16" i="5" s="1"/>
  <c r="L16" i="5" s="1"/>
  <c r="M25" i="2"/>
  <c r="BB24" i="2"/>
  <c r="CC24" i="2"/>
  <c r="J24" i="2" s="1"/>
  <c r="CB24" i="2"/>
  <c r="H24" i="2" s="1"/>
  <c r="E24" i="2"/>
  <c r="A24" i="2"/>
  <c r="BC24" i="2"/>
  <c r="P24" i="2"/>
  <c r="T24" i="2"/>
  <c r="G24" i="2" s="1"/>
  <c r="B24" i="2"/>
  <c r="V24" i="2"/>
  <c r="K24" i="2" s="1"/>
  <c r="U24" i="2"/>
  <c r="I24" i="2" s="1"/>
  <c r="O24" i="2"/>
  <c r="D24" i="2" s="1"/>
  <c r="C24" i="2"/>
  <c r="S25" i="2" l="1"/>
  <c r="R25" i="2"/>
  <c r="Q25" i="2"/>
  <c r="R22" i="3"/>
  <c r="S22" i="3"/>
  <c r="E21" i="3"/>
  <c r="E16" i="5"/>
  <c r="F16" i="5"/>
  <c r="B21" i="3"/>
  <c r="U22" i="3"/>
  <c r="F22" i="3" s="1"/>
  <c r="W22" i="3"/>
  <c r="I22" i="3" s="1"/>
  <c r="A22" i="3"/>
  <c r="D22" i="3"/>
  <c r="O22" i="3"/>
  <c r="L23" i="3"/>
  <c r="T23" i="3" s="1"/>
  <c r="V22" i="3"/>
  <c r="G22" i="3" s="1"/>
  <c r="C22" i="3"/>
  <c r="N22" i="3"/>
  <c r="H20" i="3"/>
  <c r="H20" i="4"/>
  <c r="F24" i="2"/>
  <c r="W20" i="4"/>
  <c r="F20" i="4" s="1"/>
  <c r="X20" i="4"/>
  <c r="G20" i="4" s="1"/>
  <c r="L22" i="4"/>
  <c r="N21" i="4"/>
  <c r="D21" i="4" s="1"/>
  <c r="U21" i="4"/>
  <c r="T21" i="4"/>
  <c r="A21" i="4"/>
  <c r="C21" i="4"/>
  <c r="Q21" i="4"/>
  <c r="B21" i="4"/>
  <c r="R21" i="4"/>
  <c r="E21" i="4"/>
  <c r="S21" i="4"/>
  <c r="J17" i="5"/>
  <c r="H17" i="5" s="1"/>
  <c r="I17" i="5"/>
  <c r="M18" i="5"/>
  <c r="P17" i="5"/>
  <c r="R17" i="5"/>
  <c r="D17" i="5" s="1"/>
  <c r="L17" i="5" s="1"/>
  <c r="B17" i="5"/>
  <c r="A17" i="5"/>
  <c r="C17" i="5"/>
  <c r="O17" i="5"/>
  <c r="Q17" i="5"/>
  <c r="M26" i="2"/>
  <c r="CC25" i="2"/>
  <c r="J25" i="2" s="1"/>
  <c r="V25" i="2"/>
  <c r="K25" i="2" s="1"/>
  <c r="B25" i="2"/>
  <c r="A25" i="2"/>
  <c r="CB25" i="2"/>
  <c r="H25" i="2" s="1"/>
  <c r="P25" i="2"/>
  <c r="O25" i="2"/>
  <c r="D25" i="2" s="1"/>
  <c r="E25" i="2"/>
  <c r="C25" i="2"/>
  <c r="T25" i="2"/>
  <c r="G25" i="2" s="1"/>
  <c r="BC25" i="2"/>
  <c r="U25" i="2"/>
  <c r="I25" i="2" s="1"/>
  <c r="BB25" i="2"/>
  <c r="S26" i="2" l="1"/>
  <c r="Q26" i="2"/>
  <c r="R26" i="2"/>
  <c r="S23" i="3"/>
  <c r="R23" i="3"/>
  <c r="E22" i="3"/>
  <c r="E17" i="5"/>
  <c r="F17" i="5"/>
  <c r="V23" i="3"/>
  <c r="G23" i="3" s="1"/>
  <c r="U23" i="3"/>
  <c r="F23" i="3" s="1"/>
  <c r="O23" i="3"/>
  <c r="N23" i="3"/>
  <c r="B23" i="3" s="1"/>
  <c r="A23" i="3"/>
  <c r="L24" i="3"/>
  <c r="T24" i="3" s="1"/>
  <c r="C23" i="3"/>
  <c r="D23" i="3"/>
  <c r="W23" i="3"/>
  <c r="I23" i="3" s="1"/>
  <c r="H21" i="3"/>
  <c r="B22" i="3"/>
  <c r="F25" i="2"/>
  <c r="H21" i="4"/>
  <c r="N22" i="4"/>
  <c r="D22" i="4" s="1"/>
  <c r="A22" i="4"/>
  <c r="Q22" i="4"/>
  <c r="B22" i="4"/>
  <c r="E22" i="4"/>
  <c r="R22" i="4"/>
  <c r="T22" i="4"/>
  <c r="U22" i="4"/>
  <c r="S22" i="4"/>
  <c r="L23" i="4"/>
  <c r="C22" i="4"/>
  <c r="X21" i="4"/>
  <c r="G21" i="4" s="1"/>
  <c r="W21" i="4"/>
  <c r="F21" i="4" s="1"/>
  <c r="I18" i="5"/>
  <c r="J18" i="5"/>
  <c r="H18" i="5" s="1"/>
  <c r="M19" i="5"/>
  <c r="P18" i="5"/>
  <c r="B18" i="5"/>
  <c r="R18" i="5"/>
  <c r="D18" i="5" s="1"/>
  <c r="L18" i="5" s="1"/>
  <c r="C18" i="5"/>
  <c r="A18" i="5"/>
  <c r="Q18" i="5"/>
  <c r="O18" i="5"/>
  <c r="M27" i="2"/>
  <c r="A26" i="2"/>
  <c r="B26" i="2"/>
  <c r="CC26" i="2"/>
  <c r="J26" i="2" s="1"/>
  <c r="T26" i="2"/>
  <c r="G26" i="2" s="1"/>
  <c r="U26" i="2"/>
  <c r="I26" i="2" s="1"/>
  <c r="P26" i="2"/>
  <c r="BC26" i="2"/>
  <c r="BB26" i="2"/>
  <c r="V26" i="2"/>
  <c r="K26" i="2" s="1"/>
  <c r="CB26" i="2"/>
  <c r="H26" i="2" s="1"/>
  <c r="O26" i="2"/>
  <c r="D26" i="2" s="1"/>
  <c r="C26" i="2"/>
  <c r="E26" i="2"/>
  <c r="S27" i="2" l="1"/>
  <c r="R27" i="2"/>
  <c r="Q27" i="2"/>
  <c r="S24" i="3"/>
  <c r="R24" i="3"/>
  <c r="E23" i="3"/>
  <c r="E18" i="5"/>
  <c r="F18" i="5"/>
  <c r="H22" i="3"/>
  <c r="O24" i="3"/>
  <c r="D24" i="3"/>
  <c r="N24" i="3"/>
  <c r="W24" i="3"/>
  <c r="I24" i="3" s="1"/>
  <c r="L25" i="3"/>
  <c r="T25" i="3" s="1"/>
  <c r="U24" i="3"/>
  <c r="F24" i="3" s="1"/>
  <c r="A24" i="3"/>
  <c r="V24" i="3"/>
  <c r="G24" i="3" s="1"/>
  <c r="C24" i="3"/>
  <c r="H22" i="4"/>
  <c r="F26" i="2"/>
  <c r="C23" i="4"/>
  <c r="B23" i="4"/>
  <c r="L24" i="4"/>
  <c r="U23" i="4"/>
  <c r="Q23" i="4"/>
  <c r="A23" i="4"/>
  <c r="T23" i="4"/>
  <c r="S23" i="4"/>
  <c r="N23" i="4"/>
  <c r="D23" i="4" s="1"/>
  <c r="E23" i="4"/>
  <c r="R23" i="4"/>
  <c r="X22" i="4"/>
  <c r="G22" i="4" s="1"/>
  <c r="W22" i="4"/>
  <c r="F22" i="4" s="1"/>
  <c r="M28" i="2"/>
  <c r="CC27" i="2"/>
  <c r="J27" i="2" s="1"/>
  <c r="O27" i="2"/>
  <c r="D27" i="2" s="1"/>
  <c r="V27" i="2"/>
  <c r="K27" i="2" s="1"/>
  <c r="B27" i="2"/>
  <c r="T27" i="2"/>
  <c r="G27" i="2" s="1"/>
  <c r="E27" i="2"/>
  <c r="BB27" i="2"/>
  <c r="BC27" i="2"/>
  <c r="A27" i="2"/>
  <c r="P27" i="2"/>
  <c r="C27" i="2"/>
  <c r="CB27" i="2"/>
  <c r="H27" i="2" s="1"/>
  <c r="U27" i="2"/>
  <c r="I27" i="2" s="1"/>
  <c r="I19" i="5"/>
  <c r="J19" i="5"/>
  <c r="H19" i="5" s="1"/>
  <c r="M20" i="5"/>
  <c r="Q19" i="5"/>
  <c r="B19" i="5"/>
  <c r="O19" i="5"/>
  <c r="C19" i="5"/>
  <c r="R19" i="5"/>
  <c r="D19" i="5" s="1"/>
  <c r="L19" i="5" s="1"/>
  <c r="A19" i="5"/>
  <c r="P19" i="5"/>
  <c r="S28" i="2" l="1"/>
  <c r="R28" i="2"/>
  <c r="Q28" i="2"/>
  <c r="S25" i="3"/>
  <c r="R25" i="3"/>
  <c r="E19" i="5"/>
  <c r="E24" i="3"/>
  <c r="F19" i="5"/>
  <c r="B24" i="3"/>
  <c r="W25" i="3"/>
  <c r="I25" i="3" s="1"/>
  <c r="L26" i="3"/>
  <c r="T26" i="3" s="1"/>
  <c r="V25" i="3"/>
  <c r="G25" i="3" s="1"/>
  <c r="C25" i="3"/>
  <c r="A25" i="3"/>
  <c r="O25" i="3"/>
  <c r="D25" i="3"/>
  <c r="U25" i="3"/>
  <c r="F25" i="3" s="1"/>
  <c r="N25" i="3"/>
  <c r="H23" i="3"/>
  <c r="F27" i="2"/>
  <c r="H23" i="4"/>
  <c r="R24" i="4"/>
  <c r="T24" i="4"/>
  <c r="L25" i="4"/>
  <c r="E24" i="4"/>
  <c r="C24" i="4"/>
  <c r="B24" i="4"/>
  <c r="N24" i="4"/>
  <c r="D24" i="4" s="1"/>
  <c r="Q24" i="4"/>
  <c r="S24" i="4"/>
  <c r="A24" i="4"/>
  <c r="U24" i="4"/>
  <c r="X23" i="4"/>
  <c r="G23" i="4" s="1"/>
  <c r="W23" i="4"/>
  <c r="F23" i="4" s="1"/>
  <c r="M29" i="2"/>
  <c r="A28" i="2"/>
  <c r="P28" i="2"/>
  <c r="B28" i="2"/>
  <c r="CB28" i="2"/>
  <c r="H28" i="2" s="1"/>
  <c r="BC28" i="2"/>
  <c r="E28" i="2"/>
  <c r="BB28" i="2"/>
  <c r="O28" i="2"/>
  <c r="D28" i="2" s="1"/>
  <c r="V28" i="2"/>
  <c r="K28" i="2" s="1"/>
  <c r="CC28" i="2"/>
  <c r="J28" i="2" s="1"/>
  <c r="T28" i="2"/>
  <c r="G28" i="2" s="1"/>
  <c r="U28" i="2"/>
  <c r="I28" i="2" s="1"/>
  <c r="C28" i="2"/>
  <c r="I20" i="5"/>
  <c r="J20" i="5"/>
  <c r="H20" i="5" s="1"/>
  <c r="M21" i="5"/>
  <c r="Q20" i="5"/>
  <c r="O20" i="5"/>
  <c r="R20" i="5"/>
  <c r="D20" i="5" s="1"/>
  <c r="L20" i="5" s="1"/>
  <c r="B20" i="5"/>
  <c r="C20" i="5"/>
  <c r="P20" i="5"/>
  <c r="A20" i="5"/>
  <c r="S29" i="2" l="1"/>
  <c r="R29" i="2"/>
  <c r="Q29" i="2"/>
  <c r="S26" i="3"/>
  <c r="R26" i="3"/>
  <c r="F20" i="5"/>
  <c r="E20" i="5"/>
  <c r="E25" i="3"/>
  <c r="H24" i="3"/>
  <c r="C26" i="3"/>
  <c r="A26" i="3"/>
  <c r="U26" i="3"/>
  <c r="F26" i="3" s="1"/>
  <c r="D26" i="3"/>
  <c r="O26" i="3"/>
  <c r="W26" i="3"/>
  <c r="I26" i="3" s="1"/>
  <c r="L27" i="3"/>
  <c r="T27" i="3" s="1"/>
  <c r="N26" i="3"/>
  <c r="V26" i="3"/>
  <c r="G26" i="3" s="1"/>
  <c r="B25" i="3"/>
  <c r="H24" i="4"/>
  <c r="F28" i="2"/>
  <c r="W24" i="4"/>
  <c r="F24" i="4" s="1"/>
  <c r="X24" i="4"/>
  <c r="G24" i="4" s="1"/>
  <c r="C25" i="4"/>
  <c r="Q25" i="4"/>
  <c r="S25" i="4"/>
  <c r="T25" i="4"/>
  <c r="A25" i="4"/>
  <c r="R25" i="4"/>
  <c r="E25" i="4"/>
  <c r="N25" i="4"/>
  <c r="D25" i="4" s="1"/>
  <c r="U25" i="4"/>
  <c r="L26" i="4"/>
  <c r="B25" i="4"/>
  <c r="J21" i="5"/>
  <c r="H21" i="5" s="1"/>
  <c r="I21" i="5"/>
  <c r="M22" i="5"/>
  <c r="A21" i="5"/>
  <c r="Q21" i="5"/>
  <c r="B21" i="5"/>
  <c r="O21" i="5"/>
  <c r="C21" i="5"/>
  <c r="R21" i="5"/>
  <c r="D21" i="5" s="1"/>
  <c r="L21" i="5" s="1"/>
  <c r="P21" i="5"/>
  <c r="M30" i="2"/>
  <c r="P29" i="2"/>
  <c r="E29" i="2"/>
  <c r="A29" i="2"/>
  <c r="CB29" i="2"/>
  <c r="H29" i="2" s="1"/>
  <c r="BC29" i="2"/>
  <c r="T29" i="2"/>
  <c r="G29" i="2" s="1"/>
  <c r="U29" i="2"/>
  <c r="I29" i="2" s="1"/>
  <c r="CC29" i="2"/>
  <c r="J29" i="2" s="1"/>
  <c r="C29" i="2"/>
  <c r="B29" i="2"/>
  <c r="V29" i="2"/>
  <c r="K29" i="2" s="1"/>
  <c r="O29" i="2"/>
  <c r="D29" i="2" s="1"/>
  <c r="BB29" i="2"/>
  <c r="R30" i="2" l="1"/>
  <c r="Q30" i="2"/>
  <c r="S30" i="2"/>
  <c r="S27" i="3"/>
  <c r="R27" i="3"/>
  <c r="F21" i="5"/>
  <c r="E21" i="5"/>
  <c r="E26" i="3"/>
  <c r="H25" i="3"/>
  <c r="D27" i="3"/>
  <c r="V27" i="3"/>
  <c r="G27" i="3" s="1"/>
  <c r="A27" i="3"/>
  <c r="U27" i="3"/>
  <c r="F27" i="3" s="1"/>
  <c r="W27" i="3"/>
  <c r="I27" i="3" s="1"/>
  <c r="O27" i="3"/>
  <c r="L28" i="3"/>
  <c r="T28" i="3" s="1"/>
  <c r="C27" i="3"/>
  <c r="N27" i="3"/>
  <c r="B26" i="3"/>
  <c r="H25" i="4"/>
  <c r="F29" i="2"/>
  <c r="A26" i="4"/>
  <c r="U26" i="4"/>
  <c r="L27" i="4"/>
  <c r="T26" i="4"/>
  <c r="N26" i="4"/>
  <c r="D26" i="4" s="1"/>
  <c r="B26" i="4"/>
  <c r="E26" i="4"/>
  <c r="Q26" i="4"/>
  <c r="S26" i="4"/>
  <c r="C26" i="4"/>
  <c r="R26" i="4"/>
  <c r="W25" i="4"/>
  <c r="F25" i="4" s="1"/>
  <c r="X25" i="4"/>
  <c r="G25" i="4" s="1"/>
  <c r="M31" i="2"/>
  <c r="V30" i="2"/>
  <c r="K30" i="2" s="1"/>
  <c r="A30" i="2"/>
  <c r="B30" i="2"/>
  <c r="T30" i="2"/>
  <c r="G30" i="2" s="1"/>
  <c r="CC30" i="2"/>
  <c r="J30" i="2" s="1"/>
  <c r="CB30" i="2"/>
  <c r="H30" i="2" s="1"/>
  <c r="C30" i="2"/>
  <c r="E30" i="2"/>
  <c r="BB30" i="2"/>
  <c r="BC30" i="2"/>
  <c r="O30" i="2"/>
  <c r="D30" i="2" s="1"/>
  <c r="U30" i="2"/>
  <c r="I30" i="2" s="1"/>
  <c r="P30" i="2"/>
  <c r="J22" i="5"/>
  <c r="H22" i="5" s="1"/>
  <c r="I22" i="5"/>
  <c r="M23" i="5"/>
  <c r="R22" i="5"/>
  <c r="D22" i="5" s="1"/>
  <c r="L22" i="5" s="1"/>
  <c r="C22" i="5"/>
  <c r="B22" i="5"/>
  <c r="Q22" i="5"/>
  <c r="P22" i="5"/>
  <c r="O22" i="5"/>
  <c r="A22" i="5"/>
  <c r="S31" i="2" l="1"/>
  <c r="R31" i="2"/>
  <c r="Q31" i="2"/>
  <c r="R28" i="3"/>
  <c r="S28" i="3"/>
  <c r="F22" i="5"/>
  <c r="E22" i="5"/>
  <c r="V28" i="3"/>
  <c r="G28" i="3" s="1"/>
  <c r="C28" i="3"/>
  <c r="D28" i="3"/>
  <c r="U28" i="3"/>
  <c r="F28" i="3" s="1"/>
  <c r="A28" i="3"/>
  <c r="N28" i="3"/>
  <c r="H27" i="3" s="1"/>
  <c r="O28" i="3"/>
  <c r="W28" i="3"/>
  <c r="I28" i="3" s="1"/>
  <c r="L29" i="3"/>
  <c r="T29" i="3" s="1"/>
  <c r="E27" i="3"/>
  <c r="H26" i="4"/>
  <c r="H26" i="3"/>
  <c r="B27" i="3"/>
  <c r="F30" i="2"/>
  <c r="W26" i="4"/>
  <c r="F26" i="4" s="1"/>
  <c r="X26" i="4"/>
  <c r="G26" i="4" s="1"/>
  <c r="S27" i="4"/>
  <c r="A27" i="4"/>
  <c r="Q27" i="4"/>
  <c r="U27" i="4"/>
  <c r="E27" i="4"/>
  <c r="B27" i="4"/>
  <c r="C27" i="4"/>
  <c r="R27" i="4"/>
  <c r="N27" i="4"/>
  <c r="D27" i="4" s="1"/>
  <c r="L28" i="4"/>
  <c r="T27" i="4"/>
  <c r="J23" i="5"/>
  <c r="H23" i="5" s="1"/>
  <c r="I23" i="5"/>
  <c r="M24" i="5"/>
  <c r="R23" i="5"/>
  <c r="D23" i="5" s="1"/>
  <c r="L23" i="5" s="1"/>
  <c r="P23" i="5"/>
  <c r="A23" i="5"/>
  <c r="Q23" i="5"/>
  <c r="C23" i="5"/>
  <c r="O23" i="5"/>
  <c r="B23" i="5"/>
  <c r="M32" i="2"/>
  <c r="BC31" i="2"/>
  <c r="E31" i="2"/>
  <c r="A31" i="2"/>
  <c r="BB31" i="2"/>
  <c r="C31" i="2"/>
  <c r="T31" i="2"/>
  <c r="G31" i="2" s="1"/>
  <c r="B31" i="2"/>
  <c r="O31" i="2"/>
  <c r="D31" i="2" s="1"/>
  <c r="P31" i="2"/>
  <c r="V31" i="2"/>
  <c r="K31" i="2" s="1"/>
  <c r="CC31" i="2"/>
  <c r="J31" i="2" s="1"/>
  <c r="CB31" i="2"/>
  <c r="H31" i="2" s="1"/>
  <c r="U31" i="2"/>
  <c r="I31" i="2" s="1"/>
  <c r="S32" i="2" l="1"/>
  <c r="R32" i="2"/>
  <c r="Q32" i="2"/>
  <c r="S29" i="3"/>
  <c r="R29" i="3"/>
  <c r="F23" i="5"/>
  <c r="F31" i="2"/>
  <c r="E28" i="3"/>
  <c r="E23" i="5"/>
  <c r="U29" i="3"/>
  <c r="F29" i="3" s="1"/>
  <c r="V29" i="3"/>
  <c r="G29" i="3" s="1"/>
  <c r="D29" i="3"/>
  <c r="N29" i="3"/>
  <c r="H28" i="3" s="1"/>
  <c r="L30" i="3"/>
  <c r="T30" i="3" s="1"/>
  <c r="C29" i="3"/>
  <c r="O29" i="3"/>
  <c r="W29" i="3"/>
  <c r="I29" i="3" s="1"/>
  <c r="A29" i="3"/>
  <c r="B28" i="3"/>
  <c r="H27" i="4"/>
  <c r="B28" i="4"/>
  <c r="N28" i="4"/>
  <c r="D28" i="4" s="1"/>
  <c r="U28" i="4"/>
  <c r="R28" i="4"/>
  <c r="C28" i="4"/>
  <c r="A28" i="4"/>
  <c r="E28" i="4"/>
  <c r="L29" i="4"/>
  <c r="T28" i="4"/>
  <c r="Q28" i="4"/>
  <c r="S28" i="4"/>
  <c r="X27" i="4"/>
  <c r="G27" i="4" s="1"/>
  <c r="W27" i="4"/>
  <c r="F27" i="4" s="1"/>
  <c r="M33" i="2"/>
  <c r="BB32" i="2"/>
  <c r="CC32" i="2"/>
  <c r="J32" i="2" s="1"/>
  <c r="B32" i="2"/>
  <c r="U32" i="2"/>
  <c r="I32" i="2" s="1"/>
  <c r="CB32" i="2"/>
  <c r="H32" i="2" s="1"/>
  <c r="V32" i="2"/>
  <c r="K32" i="2" s="1"/>
  <c r="P32" i="2"/>
  <c r="O32" i="2"/>
  <c r="D32" i="2" s="1"/>
  <c r="C32" i="2"/>
  <c r="E32" i="2"/>
  <c r="BC32" i="2"/>
  <c r="T32" i="2"/>
  <c r="G32" i="2" s="1"/>
  <c r="A32" i="2"/>
  <c r="I24" i="5"/>
  <c r="J24" i="5"/>
  <c r="H24" i="5" s="1"/>
  <c r="M25" i="5"/>
  <c r="Q24" i="5"/>
  <c r="A24" i="5"/>
  <c r="O24" i="5"/>
  <c r="C24" i="5"/>
  <c r="B24" i="5"/>
  <c r="P24" i="5"/>
  <c r="R24" i="5"/>
  <c r="D24" i="5" s="1"/>
  <c r="L24" i="5" s="1"/>
  <c r="S33" i="2" l="1"/>
  <c r="Q33" i="2"/>
  <c r="R33" i="2"/>
  <c r="S30" i="3"/>
  <c r="R30" i="3"/>
  <c r="E29" i="3"/>
  <c r="F24" i="5"/>
  <c r="E24" i="5"/>
  <c r="B29" i="3"/>
  <c r="C30" i="3"/>
  <c r="U30" i="3"/>
  <c r="F30" i="3" s="1"/>
  <c r="N30" i="3"/>
  <c r="B30" i="3" s="1"/>
  <c r="W30" i="3"/>
  <c r="I30" i="3" s="1"/>
  <c r="D30" i="3"/>
  <c r="L31" i="3"/>
  <c r="T31" i="3" s="1"/>
  <c r="A30" i="3"/>
  <c r="O30" i="3"/>
  <c r="V30" i="3"/>
  <c r="G30" i="3" s="1"/>
  <c r="F32" i="2"/>
  <c r="H28" i="4"/>
  <c r="W28" i="4"/>
  <c r="F28" i="4" s="1"/>
  <c r="X28" i="4"/>
  <c r="G28" i="4" s="1"/>
  <c r="L30" i="4"/>
  <c r="R29" i="4"/>
  <c r="T29" i="4"/>
  <c r="S29" i="4"/>
  <c r="U29" i="4"/>
  <c r="B29" i="4"/>
  <c r="E29" i="4"/>
  <c r="N29" i="4"/>
  <c r="D29" i="4" s="1"/>
  <c r="Q29" i="4"/>
  <c r="C29" i="4"/>
  <c r="A29" i="4"/>
  <c r="I25" i="5"/>
  <c r="J25" i="5"/>
  <c r="H25" i="5" s="1"/>
  <c r="M26" i="5"/>
  <c r="B25" i="5"/>
  <c r="O25" i="5"/>
  <c r="C25" i="5"/>
  <c r="A25" i="5"/>
  <c r="P25" i="5"/>
  <c r="Q25" i="5"/>
  <c r="R25" i="5"/>
  <c r="D25" i="5" s="1"/>
  <c r="L25" i="5" s="1"/>
  <c r="M34" i="2"/>
  <c r="BB33" i="2"/>
  <c r="A33" i="2"/>
  <c r="CB33" i="2"/>
  <c r="H33" i="2" s="1"/>
  <c r="P33" i="2"/>
  <c r="O33" i="2"/>
  <c r="D33" i="2" s="1"/>
  <c r="T33" i="2"/>
  <c r="G33" i="2" s="1"/>
  <c r="U33" i="2"/>
  <c r="I33" i="2" s="1"/>
  <c r="V33" i="2"/>
  <c r="K33" i="2" s="1"/>
  <c r="BC33" i="2"/>
  <c r="E33" i="2"/>
  <c r="B33" i="2"/>
  <c r="C33" i="2"/>
  <c r="CC33" i="2"/>
  <c r="J33" i="2" s="1"/>
  <c r="S34" i="2" l="1"/>
  <c r="Q34" i="2"/>
  <c r="R34" i="2"/>
  <c r="S31" i="3"/>
  <c r="R31" i="3"/>
  <c r="E25" i="5"/>
  <c r="F25" i="5"/>
  <c r="E30" i="3"/>
  <c r="L32" i="3"/>
  <c r="T32" i="3" s="1"/>
  <c r="U31" i="3"/>
  <c r="F31" i="3" s="1"/>
  <c r="A31" i="3"/>
  <c r="W31" i="3"/>
  <c r="I31" i="3" s="1"/>
  <c r="V31" i="3"/>
  <c r="G31" i="3" s="1"/>
  <c r="D31" i="3"/>
  <c r="C31" i="3"/>
  <c r="O31" i="3"/>
  <c r="N31" i="3"/>
  <c r="B31" i="3" s="1"/>
  <c r="H29" i="3"/>
  <c r="H29" i="4"/>
  <c r="F33" i="2"/>
  <c r="L31" i="4"/>
  <c r="Q30" i="4"/>
  <c r="N30" i="4"/>
  <c r="D30" i="4" s="1"/>
  <c r="U30" i="4"/>
  <c r="A30" i="4"/>
  <c r="T30" i="4"/>
  <c r="E30" i="4"/>
  <c r="C30" i="4"/>
  <c r="S30" i="4"/>
  <c r="B30" i="4"/>
  <c r="R30" i="4"/>
  <c r="W29" i="4"/>
  <c r="F29" i="4" s="1"/>
  <c r="X29" i="4"/>
  <c r="G29" i="4" s="1"/>
  <c r="I26" i="5"/>
  <c r="J26" i="5"/>
  <c r="H26" i="5" s="1"/>
  <c r="M27" i="5"/>
  <c r="P26" i="5"/>
  <c r="Q26" i="5"/>
  <c r="C26" i="5"/>
  <c r="R26" i="5"/>
  <c r="D26" i="5" s="1"/>
  <c r="L26" i="5" s="1"/>
  <c r="B26" i="5"/>
  <c r="O26" i="5"/>
  <c r="A26" i="5"/>
  <c r="M35" i="2"/>
  <c r="O34" i="2"/>
  <c r="D34" i="2" s="1"/>
  <c r="C34" i="2"/>
  <c r="CC34" i="2"/>
  <c r="J34" i="2" s="1"/>
  <c r="A34" i="2"/>
  <c r="BB34" i="2"/>
  <c r="CB34" i="2"/>
  <c r="H34" i="2" s="1"/>
  <c r="U34" i="2"/>
  <c r="I34" i="2" s="1"/>
  <c r="T34" i="2"/>
  <c r="G34" i="2" s="1"/>
  <c r="E34" i="2"/>
  <c r="V34" i="2"/>
  <c r="K34" i="2" s="1"/>
  <c r="B34" i="2"/>
  <c r="BC34" i="2"/>
  <c r="P34" i="2"/>
  <c r="S35" i="2" l="1"/>
  <c r="R35" i="2"/>
  <c r="Q35" i="2"/>
  <c r="S32" i="3"/>
  <c r="R32" i="3"/>
  <c r="F26" i="5"/>
  <c r="E26" i="5"/>
  <c r="H30" i="3"/>
  <c r="E31" i="3"/>
  <c r="N32" i="3"/>
  <c r="O32" i="3"/>
  <c r="V32" i="3"/>
  <c r="G32" i="3" s="1"/>
  <c r="L33" i="3"/>
  <c r="T33" i="3" s="1"/>
  <c r="A32" i="3"/>
  <c r="D32" i="3"/>
  <c r="U32" i="3"/>
  <c r="F32" i="3" s="1"/>
  <c r="C32" i="3"/>
  <c r="W32" i="3"/>
  <c r="I32" i="3" s="1"/>
  <c r="H30" i="4"/>
  <c r="F34" i="2"/>
  <c r="W30" i="4"/>
  <c r="F30" i="4" s="1"/>
  <c r="X30" i="4"/>
  <c r="G30" i="4" s="1"/>
  <c r="A31" i="4"/>
  <c r="U31" i="4"/>
  <c r="S31" i="4"/>
  <c r="E31" i="4"/>
  <c r="N31" i="4"/>
  <c r="D31" i="4" s="1"/>
  <c r="R31" i="4"/>
  <c r="B31" i="4"/>
  <c r="T31" i="4"/>
  <c r="C31" i="4"/>
  <c r="Q31" i="4"/>
  <c r="L32" i="4"/>
  <c r="M36" i="2"/>
  <c r="CC35" i="2"/>
  <c r="J35" i="2" s="1"/>
  <c r="C35" i="2"/>
  <c r="P35" i="2"/>
  <c r="BB35" i="2"/>
  <c r="O35" i="2"/>
  <c r="D35" i="2" s="1"/>
  <c r="CB35" i="2"/>
  <c r="H35" i="2" s="1"/>
  <c r="A35" i="2"/>
  <c r="BC35" i="2"/>
  <c r="E35" i="2"/>
  <c r="B35" i="2"/>
  <c r="U35" i="2"/>
  <c r="I35" i="2" s="1"/>
  <c r="V35" i="2"/>
  <c r="K35" i="2" s="1"/>
  <c r="T35" i="2"/>
  <c r="G35" i="2" s="1"/>
  <c r="J27" i="5"/>
  <c r="H27" i="5" s="1"/>
  <c r="I27" i="5"/>
  <c r="E28" i="5"/>
  <c r="B27" i="5"/>
  <c r="C27" i="5"/>
  <c r="A27" i="5"/>
  <c r="O27" i="5"/>
  <c r="Q27" i="5"/>
  <c r="R27" i="5"/>
  <c r="D27" i="5" s="1"/>
  <c r="L27" i="5" s="1"/>
  <c r="U7" i="5" s="1"/>
  <c r="P27" i="5"/>
  <c r="S36" i="2" l="1"/>
  <c r="R36" i="2"/>
  <c r="Q36" i="2"/>
  <c r="S33" i="3"/>
  <c r="R33" i="3"/>
  <c r="F28" i="5"/>
  <c r="F27" i="5"/>
  <c r="H31" i="4"/>
  <c r="E27" i="5"/>
  <c r="E32" i="3"/>
  <c r="H31" i="3"/>
  <c r="N33" i="3"/>
  <c r="B33" i="3" s="1"/>
  <c r="O33" i="3"/>
  <c r="C33" i="3"/>
  <c r="L34" i="3"/>
  <c r="T34" i="3" s="1"/>
  <c r="V33" i="3"/>
  <c r="G33" i="3" s="1"/>
  <c r="D33" i="3"/>
  <c r="U33" i="3"/>
  <c r="F33" i="3" s="1"/>
  <c r="W33" i="3"/>
  <c r="I33" i="3" s="1"/>
  <c r="A33" i="3"/>
  <c r="B32" i="3"/>
  <c r="W31" i="4"/>
  <c r="F31" i="4" s="1"/>
  <c r="X31" i="4"/>
  <c r="G31" i="4" s="1"/>
  <c r="N32" i="4"/>
  <c r="D32" i="4" s="1"/>
  <c r="S32" i="4"/>
  <c r="C32" i="4"/>
  <c r="T32" i="4"/>
  <c r="E32" i="4"/>
  <c r="B32" i="4"/>
  <c r="L33" i="4"/>
  <c r="Q32" i="4"/>
  <c r="U32" i="4"/>
  <c r="A32" i="4"/>
  <c r="R32" i="4"/>
  <c r="F35" i="2"/>
  <c r="V21" i="5"/>
  <c r="V22" i="5"/>
  <c r="W14" i="5"/>
  <c r="W17" i="5"/>
  <c r="V18" i="5"/>
  <c r="V13" i="5"/>
  <c r="W10" i="5"/>
  <c r="V24" i="5"/>
  <c r="V23" i="5"/>
  <c r="W12" i="5"/>
  <c r="W11" i="5"/>
  <c r="W18" i="5"/>
  <c r="W26" i="5"/>
  <c r="V10" i="5"/>
  <c r="V16" i="5"/>
  <c r="V12" i="5"/>
  <c r="V19" i="5"/>
  <c r="W25" i="5"/>
  <c r="V11" i="5"/>
  <c r="W24" i="5"/>
  <c r="W15" i="5"/>
  <c r="W22" i="5"/>
  <c r="W21" i="5"/>
  <c r="V25" i="5"/>
  <c r="W20" i="5"/>
  <c r="V27" i="5"/>
  <c r="W19" i="5"/>
  <c r="V9" i="5"/>
  <c r="V14" i="5"/>
  <c r="W9" i="5"/>
  <c r="V15" i="5"/>
  <c r="W23" i="5"/>
  <c r="V8" i="5"/>
  <c r="W27" i="5"/>
  <c r="W8" i="5"/>
  <c r="W16" i="5"/>
  <c r="V20" i="5"/>
  <c r="W13" i="5"/>
  <c r="V26" i="5"/>
  <c r="V17" i="5"/>
  <c r="M37" i="2"/>
  <c r="E36" i="2"/>
  <c r="A36" i="2"/>
  <c r="CC36" i="2"/>
  <c r="J36" i="2" s="1"/>
  <c r="U36" i="2"/>
  <c r="I36" i="2" s="1"/>
  <c r="T36" i="2"/>
  <c r="G36" i="2" s="1"/>
  <c r="BB36" i="2"/>
  <c r="V36" i="2"/>
  <c r="K36" i="2" s="1"/>
  <c r="P36" i="2"/>
  <c r="O36" i="2"/>
  <c r="D36" i="2" s="1"/>
  <c r="BC36" i="2"/>
  <c r="C36" i="2"/>
  <c r="CB36" i="2"/>
  <c r="H36" i="2" s="1"/>
  <c r="B36" i="2"/>
  <c r="Q37" i="2" l="1"/>
  <c r="R37" i="2"/>
  <c r="S37" i="2"/>
  <c r="S34" i="3"/>
  <c r="R34" i="3"/>
  <c r="E33" i="3"/>
  <c r="L35" i="3"/>
  <c r="T35" i="3" s="1"/>
  <c r="D34" i="3"/>
  <c r="U34" i="3"/>
  <c r="F34" i="3" s="1"/>
  <c r="W34" i="3"/>
  <c r="I34" i="3" s="1"/>
  <c r="V34" i="3"/>
  <c r="G34" i="3" s="1"/>
  <c r="N34" i="3"/>
  <c r="C34" i="3"/>
  <c r="A34" i="3"/>
  <c r="O34" i="3"/>
  <c r="H32" i="3"/>
  <c r="H32" i="4"/>
  <c r="F36" i="2"/>
  <c r="W32" i="4"/>
  <c r="F32" i="4" s="1"/>
  <c r="X32" i="4"/>
  <c r="G32" i="4" s="1"/>
  <c r="Q33" i="4"/>
  <c r="T33" i="4"/>
  <c r="R33" i="4"/>
  <c r="U33" i="4"/>
  <c r="C33" i="4"/>
  <c r="A33" i="4"/>
  <c r="N33" i="4"/>
  <c r="D33" i="4" s="1"/>
  <c r="S33" i="4"/>
  <c r="E33" i="4"/>
  <c r="B33" i="4"/>
  <c r="L34" i="4"/>
  <c r="W29" i="5"/>
  <c r="M38" i="2"/>
  <c r="V37" i="2"/>
  <c r="K37" i="2" s="1"/>
  <c r="E37" i="2"/>
  <c r="T37" i="2"/>
  <c r="G37" i="2" s="1"/>
  <c r="U37" i="2"/>
  <c r="I37" i="2" s="1"/>
  <c r="C37" i="2"/>
  <c r="O37" i="2"/>
  <c r="D37" i="2" s="1"/>
  <c r="CC37" i="2"/>
  <c r="J37" i="2" s="1"/>
  <c r="A37" i="2"/>
  <c r="P37" i="2"/>
  <c r="BC37" i="2"/>
  <c r="CB37" i="2"/>
  <c r="H37" i="2" s="1"/>
  <c r="B37" i="2"/>
  <c r="BB37" i="2"/>
  <c r="V29" i="5"/>
  <c r="R38" i="2" l="1"/>
  <c r="Q38" i="2"/>
  <c r="S38" i="2"/>
  <c r="S35" i="3"/>
  <c r="R35" i="3"/>
  <c r="E34" i="3"/>
  <c r="H33" i="3"/>
  <c r="D35" i="3"/>
  <c r="U35" i="3"/>
  <c r="F35" i="3" s="1"/>
  <c r="C35" i="3"/>
  <c r="A35" i="3"/>
  <c r="W35" i="3"/>
  <c r="I35" i="3" s="1"/>
  <c r="O35" i="3"/>
  <c r="N35" i="3"/>
  <c r="V35" i="3"/>
  <c r="G35" i="3" s="1"/>
  <c r="L36" i="3"/>
  <c r="T36" i="3" s="1"/>
  <c r="B34" i="3"/>
  <c r="F37" i="2"/>
  <c r="H33" i="4"/>
  <c r="X33" i="4"/>
  <c r="G33" i="4" s="1"/>
  <c r="W33" i="4"/>
  <c r="F33" i="4" s="1"/>
  <c r="T34" i="4"/>
  <c r="L35" i="4"/>
  <c r="B34" i="4"/>
  <c r="R34" i="4"/>
  <c r="N34" i="4"/>
  <c r="D34" i="4" s="1"/>
  <c r="E34" i="4"/>
  <c r="S34" i="4"/>
  <c r="C34" i="4"/>
  <c r="A34" i="4"/>
  <c r="Q34" i="4"/>
  <c r="U34" i="4"/>
  <c r="A29" i="5"/>
  <c r="M39" i="2"/>
  <c r="U38" i="2"/>
  <c r="I38" i="2" s="1"/>
  <c r="T38" i="2"/>
  <c r="G38" i="2" s="1"/>
  <c r="C38" i="2"/>
  <c r="P38" i="2"/>
  <c r="A38" i="2"/>
  <c r="E38" i="2"/>
  <c r="O38" i="2"/>
  <c r="D38" i="2" s="1"/>
  <c r="B38" i="2"/>
  <c r="BB38" i="2"/>
  <c r="BC38" i="2"/>
  <c r="CB38" i="2"/>
  <c r="H38" i="2" s="1"/>
  <c r="CC38" i="2"/>
  <c r="J38" i="2" s="1"/>
  <c r="V38" i="2"/>
  <c r="K38" i="2" s="1"/>
  <c r="S39" i="2" l="1"/>
  <c r="R39" i="2"/>
  <c r="Q39" i="2"/>
  <c r="S36" i="3"/>
  <c r="R36" i="3"/>
  <c r="F38" i="2"/>
  <c r="E35" i="3"/>
  <c r="H34" i="3"/>
  <c r="B35" i="3"/>
  <c r="A36" i="3"/>
  <c r="L37" i="3"/>
  <c r="T37" i="3" s="1"/>
  <c r="N36" i="3"/>
  <c r="H35" i="3" s="1"/>
  <c r="U36" i="3"/>
  <c r="F36" i="3" s="1"/>
  <c r="V36" i="3"/>
  <c r="G36" i="3" s="1"/>
  <c r="W36" i="3"/>
  <c r="I36" i="3" s="1"/>
  <c r="D36" i="3"/>
  <c r="O36" i="3"/>
  <c r="C36" i="3"/>
  <c r="H34" i="4"/>
  <c r="N35" i="4"/>
  <c r="D35" i="4" s="1"/>
  <c r="L36" i="4"/>
  <c r="R35" i="4"/>
  <c r="T35" i="4"/>
  <c r="Q35" i="4"/>
  <c r="C35" i="4"/>
  <c r="A35" i="4"/>
  <c r="E35" i="4"/>
  <c r="B35" i="4"/>
  <c r="U35" i="4"/>
  <c r="S35" i="4"/>
  <c r="X34" i="4"/>
  <c r="G34" i="4" s="1"/>
  <c r="W34" i="4"/>
  <c r="F34" i="4" s="1"/>
  <c r="M40" i="2"/>
  <c r="P39" i="2"/>
  <c r="C39" i="2"/>
  <c r="T39" i="2"/>
  <c r="G39" i="2" s="1"/>
  <c r="BC39" i="2"/>
  <c r="CC39" i="2"/>
  <c r="J39" i="2" s="1"/>
  <c r="CB39" i="2"/>
  <c r="H39" i="2" s="1"/>
  <c r="O39" i="2"/>
  <c r="D39" i="2" s="1"/>
  <c r="BB39" i="2"/>
  <c r="A39" i="2"/>
  <c r="U39" i="2"/>
  <c r="I39" i="2" s="1"/>
  <c r="B39" i="2"/>
  <c r="E39" i="2"/>
  <c r="V39" i="2"/>
  <c r="K39" i="2" s="1"/>
  <c r="S40" i="2" l="1"/>
  <c r="R40" i="2"/>
  <c r="Q40" i="2"/>
  <c r="S37" i="3"/>
  <c r="R37" i="3"/>
  <c r="F39" i="2"/>
  <c r="O37" i="3"/>
  <c r="L38" i="3"/>
  <c r="T38" i="3" s="1"/>
  <c r="W37" i="3"/>
  <c r="I37" i="3" s="1"/>
  <c r="C37" i="3"/>
  <c r="A37" i="3"/>
  <c r="V37" i="3"/>
  <c r="G37" i="3" s="1"/>
  <c r="U37" i="3"/>
  <c r="F37" i="3" s="1"/>
  <c r="D37" i="3"/>
  <c r="N37" i="3"/>
  <c r="B37" i="3" s="1"/>
  <c r="B36" i="3"/>
  <c r="E36" i="3"/>
  <c r="H35" i="4"/>
  <c r="X35" i="4"/>
  <c r="G35" i="4" s="1"/>
  <c r="W35" i="4"/>
  <c r="F35" i="4" s="1"/>
  <c r="N36" i="4"/>
  <c r="D36" i="4" s="1"/>
  <c r="R36" i="4"/>
  <c r="C36" i="4"/>
  <c r="A36" i="4"/>
  <c r="E36" i="4"/>
  <c r="B36" i="4"/>
  <c r="L37" i="4"/>
  <c r="S36" i="4"/>
  <c r="T36" i="4"/>
  <c r="U36" i="4"/>
  <c r="Q36" i="4"/>
  <c r="M41" i="2"/>
  <c r="U40" i="2"/>
  <c r="I40" i="2" s="1"/>
  <c r="V40" i="2"/>
  <c r="K40" i="2" s="1"/>
  <c r="T40" i="2"/>
  <c r="G40" i="2" s="1"/>
  <c r="O40" i="2"/>
  <c r="D40" i="2" s="1"/>
  <c r="A40" i="2"/>
  <c r="P40" i="2"/>
  <c r="B40" i="2"/>
  <c r="C40" i="2"/>
  <c r="E40" i="2"/>
  <c r="CB40" i="2"/>
  <c r="H40" i="2" s="1"/>
  <c r="BB40" i="2"/>
  <c r="CC40" i="2"/>
  <c r="J40" i="2" s="1"/>
  <c r="BC40" i="2"/>
  <c r="S41" i="2" l="1"/>
  <c r="R41" i="2"/>
  <c r="Q41" i="2"/>
  <c r="S38" i="3"/>
  <c r="R38" i="3"/>
  <c r="H36" i="3"/>
  <c r="E37" i="3"/>
  <c r="N38" i="3"/>
  <c r="H37" i="3" s="1"/>
  <c r="U38" i="3"/>
  <c r="F38" i="3" s="1"/>
  <c r="O38" i="3"/>
  <c r="D38" i="3"/>
  <c r="A38" i="3"/>
  <c r="W38" i="3"/>
  <c r="I38" i="3" s="1"/>
  <c r="C38" i="3"/>
  <c r="L39" i="3"/>
  <c r="T39" i="3" s="1"/>
  <c r="V38" i="3"/>
  <c r="G38" i="3" s="1"/>
  <c r="F40" i="2"/>
  <c r="H36" i="4"/>
  <c r="W36" i="4"/>
  <c r="F36" i="4" s="1"/>
  <c r="X36" i="4"/>
  <c r="G36" i="4" s="1"/>
  <c r="C37" i="4"/>
  <c r="N37" i="4"/>
  <c r="D37" i="4" s="1"/>
  <c r="L38" i="4"/>
  <c r="T37" i="4"/>
  <c r="U37" i="4"/>
  <c r="A37" i="4"/>
  <c r="E37" i="4"/>
  <c r="S37" i="4"/>
  <c r="R37" i="4"/>
  <c r="Q37" i="4"/>
  <c r="B37" i="4"/>
  <c r="M42" i="2"/>
  <c r="B41" i="2"/>
  <c r="BB41" i="2"/>
  <c r="E41" i="2"/>
  <c r="U41" i="2"/>
  <c r="I41" i="2" s="1"/>
  <c r="O41" i="2"/>
  <c r="D41" i="2" s="1"/>
  <c r="T41" i="2"/>
  <c r="G41" i="2" s="1"/>
  <c r="BC41" i="2"/>
  <c r="CC41" i="2"/>
  <c r="J41" i="2" s="1"/>
  <c r="C41" i="2"/>
  <c r="A41" i="2"/>
  <c r="CB41" i="2"/>
  <c r="H41" i="2" s="1"/>
  <c r="P41" i="2"/>
  <c r="V41" i="2"/>
  <c r="K41" i="2" s="1"/>
  <c r="Q42" i="2" l="1"/>
  <c r="S42" i="2"/>
  <c r="R42" i="2"/>
  <c r="S39" i="3"/>
  <c r="R39" i="3"/>
  <c r="E38" i="3"/>
  <c r="U39" i="3"/>
  <c r="F39" i="3" s="1"/>
  <c r="C39" i="3"/>
  <c r="L40" i="3"/>
  <c r="T40" i="3" s="1"/>
  <c r="W39" i="3"/>
  <c r="I39" i="3" s="1"/>
  <c r="A39" i="3"/>
  <c r="O39" i="3"/>
  <c r="N39" i="3"/>
  <c r="H38" i="3" s="1"/>
  <c r="V39" i="3"/>
  <c r="G39" i="3" s="1"/>
  <c r="D39" i="3"/>
  <c r="B38" i="3"/>
  <c r="H37" i="4"/>
  <c r="F41" i="2"/>
  <c r="W37" i="4"/>
  <c r="F37" i="4" s="1"/>
  <c r="X37" i="4"/>
  <c r="G37" i="4" s="1"/>
  <c r="B38" i="4"/>
  <c r="U38" i="4"/>
  <c r="R38" i="4"/>
  <c r="N38" i="4"/>
  <c r="D38" i="4" s="1"/>
  <c r="A38" i="4"/>
  <c r="C38" i="4"/>
  <c r="E38" i="4"/>
  <c r="S38" i="4"/>
  <c r="T38" i="4"/>
  <c r="Q38" i="4"/>
  <c r="L39" i="4"/>
  <c r="M43" i="2"/>
  <c r="P42" i="2"/>
  <c r="U42" i="2"/>
  <c r="I42" i="2" s="1"/>
  <c r="O42" i="2"/>
  <c r="D42" i="2" s="1"/>
  <c r="CC42" i="2"/>
  <c r="J42" i="2" s="1"/>
  <c r="V42" i="2"/>
  <c r="K42" i="2" s="1"/>
  <c r="A42" i="2"/>
  <c r="E42" i="2"/>
  <c r="BC42" i="2"/>
  <c r="T42" i="2"/>
  <c r="G42" i="2" s="1"/>
  <c r="C42" i="2"/>
  <c r="BB42" i="2"/>
  <c r="B42" i="2"/>
  <c r="CB42" i="2"/>
  <c r="H42" i="2" s="1"/>
  <c r="S43" i="2" l="1"/>
  <c r="R43" i="2"/>
  <c r="Q43" i="2"/>
  <c r="R40" i="3"/>
  <c r="S40" i="3"/>
  <c r="B39" i="3"/>
  <c r="E39" i="3"/>
  <c r="C40" i="3"/>
  <c r="V40" i="3"/>
  <c r="G40" i="3" s="1"/>
  <c r="U40" i="3"/>
  <c r="F40" i="3" s="1"/>
  <c r="L41" i="3"/>
  <c r="T41" i="3" s="1"/>
  <c r="D40" i="3"/>
  <c r="A40" i="3"/>
  <c r="W40" i="3"/>
  <c r="I40" i="3" s="1"/>
  <c r="N40" i="3"/>
  <c r="O40" i="3"/>
  <c r="F42" i="2"/>
  <c r="H38" i="4"/>
  <c r="X38" i="4"/>
  <c r="G38" i="4" s="1"/>
  <c r="W38" i="4"/>
  <c r="F38" i="4" s="1"/>
  <c r="B39" i="4"/>
  <c r="R39" i="4"/>
  <c r="L40" i="4"/>
  <c r="C39" i="4"/>
  <c r="A39" i="4"/>
  <c r="N39" i="4"/>
  <c r="D39" i="4" s="1"/>
  <c r="U39" i="4"/>
  <c r="S39" i="4"/>
  <c r="E39" i="4"/>
  <c r="Q39" i="4"/>
  <c r="T39" i="4"/>
  <c r="M44" i="2"/>
  <c r="BC43" i="2"/>
  <c r="V43" i="2"/>
  <c r="K43" i="2" s="1"/>
  <c r="C43" i="2"/>
  <c r="A43" i="2"/>
  <c r="O43" i="2"/>
  <c r="D43" i="2" s="1"/>
  <c r="U43" i="2"/>
  <c r="I43" i="2" s="1"/>
  <c r="CC43" i="2"/>
  <c r="J43" i="2" s="1"/>
  <c r="E43" i="2"/>
  <c r="P43" i="2"/>
  <c r="T43" i="2"/>
  <c r="G43" i="2" s="1"/>
  <c r="B43" i="2"/>
  <c r="BB43" i="2"/>
  <c r="CB43" i="2"/>
  <c r="H43" i="2" s="1"/>
  <c r="S44" i="2" l="1"/>
  <c r="R44" i="2"/>
  <c r="Q44" i="2"/>
  <c r="S41" i="3"/>
  <c r="R41" i="3"/>
  <c r="H39" i="4"/>
  <c r="E40" i="3"/>
  <c r="W41" i="3"/>
  <c r="I41" i="3" s="1"/>
  <c r="L42" i="3"/>
  <c r="T42" i="3" s="1"/>
  <c r="V41" i="3"/>
  <c r="G41" i="3" s="1"/>
  <c r="N41" i="3"/>
  <c r="D41" i="3"/>
  <c r="O41" i="3"/>
  <c r="A41" i="3"/>
  <c r="U41" i="3"/>
  <c r="F41" i="3" s="1"/>
  <c r="C41" i="3"/>
  <c r="H39" i="3"/>
  <c r="B40" i="3"/>
  <c r="F43" i="2"/>
  <c r="E40" i="4"/>
  <c r="U40" i="4"/>
  <c r="L41" i="4"/>
  <c r="R40" i="4"/>
  <c r="C40" i="4"/>
  <c r="Q40" i="4"/>
  <c r="A40" i="4"/>
  <c r="N40" i="4"/>
  <c r="D40" i="4" s="1"/>
  <c r="B40" i="4"/>
  <c r="S40" i="4"/>
  <c r="T40" i="4"/>
  <c r="X39" i="4"/>
  <c r="G39" i="4" s="1"/>
  <c r="W39" i="4"/>
  <c r="F39" i="4" s="1"/>
  <c r="M45" i="2"/>
  <c r="T44" i="2"/>
  <c r="G44" i="2" s="1"/>
  <c r="B44" i="2"/>
  <c r="C44" i="2"/>
  <c r="P44" i="2"/>
  <c r="O44" i="2"/>
  <c r="D44" i="2" s="1"/>
  <c r="CB44" i="2"/>
  <c r="H44" i="2" s="1"/>
  <c r="BB44" i="2"/>
  <c r="V44" i="2"/>
  <c r="K44" i="2" s="1"/>
  <c r="E44" i="2"/>
  <c r="BC44" i="2"/>
  <c r="U44" i="2"/>
  <c r="I44" i="2" s="1"/>
  <c r="CC44" i="2"/>
  <c r="J44" i="2" s="1"/>
  <c r="A44" i="2"/>
  <c r="Q45" i="2" l="1"/>
  <c r="R45" i="2"/>
  <c r="S45" i="2"/>
  <c r="S42" i="3"/>
  <c r="R42" i="3"/>
  <c r="E41" i="3"/>
  <c r="V42" i="3"/>
  <c r="G42" i="3" s="1"/>
  <c r="W42" i="3"/>
  <c r="I42" i="3" s="1"/>
  <c r="O42" i="3"/>
  <c r="C42" i="3"/>
  <c r="A42" i="3"/>
  <c r="L43" i="3"/>
  <c r="T43" i="3" s="1"/>
  <c r="N42" i="3"/>
  <c r="U42" i="3"/>
  <c r="F42" i="3" s="1"/>
  <c r="D42" i="3"/>
  <c r="B41" i="3"/>
  <c r="H40" i="3"/>
  <c r="H40" i="4"/>
  <c r="F44" i="2"/>
  <c r="X40" i="4"/>
  <c r="G40" i="4" s="1"/>
  <c r="W40" i="4"/>
  <c r="F40" i="4" s="1"/>
  <c r="C41" i="4"/>
  <c r="S41" i="4"/>
  <c r="R41" i="4"/>
  <c r="A41" i="4"/>
  <c r="N41" i="4"/>
  <c r="D41" i="4" s="1"/>
  <c r="B41" i="4"/>
  <c r="L42" i="4"/>
  <c r="Q41" i="4"/>
  <c r="U41" i="4"/>
  <c r="T41" i="4"/>
  <c r="E41" i="4"/>
  <c r="M46" i="2"/>
  <c r="U45" i="2"/>
  <c r="I45" i="2" s="1"/>
  <c r="CB45" i="2"/>
  <c r="H45" i="2" s="1"/>
  <c r="E45" i="2"/>
  <c r="CC45" i="2"/>
  <c r="J45" i="2" s="1"/>
  <c r="T45" i="2"/>
  <c r="G45" i="2" s="1"/>
  <c r="O45" i="2"/>
  <c r="D45" i="2" s="1"/>
  <c r="A45" i="2"/>
  <c r="B45" i="2"/>
  <c r="C45" i="2"/>
  <c r="BB45" i="2"/>
  <c r="V45" i="2"/>
  <c r="K45" i="2" s="1"/>
  <c r="P45" i="2"/>
  <c r="BC45" i="2"/>
  <c r="R46" i="2" l="1"/>
  <c r="S46" i="2"/>
  <c r="Q46" i="2"/>
  <c r="S43" i="3"/>
  <c r="R43" i="3"/>
  <c r="H41" i="4"/>
  <c r="A43" i="3"/>
  <c r="O43" i="3"/>
  <c r="C43" i="3"/>
  <c r="W43" i="3"/>
  <c r="I43" i="3" s="1"/>
  <c r="V43" i="3"/>
  <c r="G43" i="3" s="1"/>
  <c r="D43" i="3"/>
  <c r="L44" i="3"/>
  <c r="T44" i="3" s="1"/>
  <c r="U43" i="3"/>
  <c r="F43" i="3" s="1"/>
  <c r="N43" i="3"/>
  <c r="E42" i="3"/>
  <c r="H41" i="3"/>
  <c r="B42" i="3"/>
  <c r="F45" i="2"/>
  <c r="T42" i="4"/>
  <c r="E42" i="4"/>
  <c r="N42" i="4"/>
  <c r="D42" i="4" s="1"/>
  <c r="L43" i="4"/>
  <c r="U42" i="4"/>
  <c r="Q42" i="4"/>
  <c r="R42" i="4"/>
  <c r="S42" i="4"/>
  <c r="B42" i="4"/>
  <c r="C42" i="4"/>
  <c r="A42" i="4"/>
  <c r="X41" i="4"/>
  <c r="G41" i="4" s="1"/>
  <c r="W41" i="4"/>
  <c r="F41" i="4" s="1"/>
  <c r="M47" i="2"/>
  <c r="T46" i="2"/>
  <c r="G46" i="2" s="1"/>
  <c r="BB46" i="2"/>
  <c r="O46" i="2"/>
  <c r="D46" i="2" s="1"/>
  <c r="E46" i="2"/>
  <c r="BC46" i="2"/>
  <c r="V46" i="2"/>
  <c r="K46" i="2" s="1"/>
  <c r="P46" i="2"/>
  <c r="U46" i="2"/>
  <c r="I46" i="2" s="1"/>
  <c r="C46" i="2"/>
  <c r="CB46" i="2"/>
  <c r="H46" i="2" s="1"/>
  <c r="CC46" i="2"/>
  <c r="J46" i="2" s="1"/>
  <c r="A46" i="2"/>
  <c r="B46" i="2"/>
  <c r="S47" i="2" l="1"/>
  <c r="Q47" i="2"/>
  <c r="R47" i="2"/>
  <c r="S44" i="3"/>
  <c r="R44" i="3"/>
  <c r="E43" i="3"/>
  <c r="L45" i="3"/>
  <c r="T45" i="3" s="1"/>
  <c r="C44" i="3"/>
  <c r="U44" i="3"/>
  <c r="F44" i="3" s="1"/>
  <c r="W44" i="3"/>
  <c r="I44" i="3" s="1"/>
  <c r="V44" i="3"/>
  <c r="G44" i="3" s="1"/>
  <c r="N44" i="3"/>
  <c r="B44" i="3" s="1"/>
  <c r="D44" i="3"/>
  <c r="A44" i="3"/>
  <c r="O44" i="3"/>
  <c r="B43" i="3"/>
  <c r="H42" i="3"/>
  <c r="H42" i="4"/>
  <c r="F46" i="2"/>
  <c r="L44" i="4"/>
  <c r="E43" i="4"/>
  <c r="S43" i="4"/>
  <c r="A43" i="4"/>
  <c r="T43" i="4"/>
  <c r="R43" i="4"/>
  <c r="Q43" i="4"/>
  <c r="U43" i="4"/>
  <c r="N43" i="4"/>
  <c r="D43" i="4" s="1"/>
  <c r="B43" i="4"/>
  <c r="C43" i="4"/>
  <c r="X42" i="4"/>
  <c r="G42" i="4" s="1"/>
  <c r="W42" i="4"/>
  <c r="F42" i="4" s="1"/>
  <c r="M48" i="2"/>
  <c r="C47" i="2"/>
  <c r="O47" i="2"/>
  <c r="D47" i="2" s="1"/>
  <c r="CC47" i="2"/>
  <c r="J47" i="2" s="1"/>
  <c r="T47" i="2"/>
  <c r="G47" i="2" s="1"/>
  <c r="P47" i="2"/>
  <c r="BB47" i="2"/>
  <c r="V47" i="2"/>
  <c r="K47" i="2" s="1"/>
  <c r="CB47" i="2"/>
  <c r="H47" i="2" s="1"/>
  <c r="U47" i="2"/>
  <c r="I47" i="2" s="1"/>
  <c r="B47" i="2"/>
  <c r="A47" i="2"/>
  <c r="BC47" i="2"/>
  <c r="E47" i="2"/>
  <c r="R48" i="2" l="1"/>
  <c r="S48" i="2"/>
  <c r="Q48" i="2"/>
  <c r="S45" i="3"/>
  <c r="R45" i="3"/>
  <c r="H43" i="3"/>
  <c r="E44" i="3"/>
  <c r="O45" i="3"/>
  <c r="U45" i="3"/>
  <c r="F45" i="3" s="1"/>
  <c r="V45" i="3"/>
  <c r="G45" i="3" s="1"/>
  <c r="D45" i="3"/>
  <c r="L46" i="3"/>
  <c r="T46" i="3" s="1"/>
  <c r="N45" i="3"/>
  <c r="W45" i="3"/>
  <c r="I45" i="3" s="1"/>
  <c r="A45" i="3"/>
  <c r="C45" i="3"/>
  <c r="H43" i="4"/>
  <c r="F47" i="2"/>
  <c r="W43" i="4"/>
  <c r="F43" i="4" s="1"/>
  <c r="X43" i="4"/>
  <c r="G43" i="4" s="1"/>
  <c r="U44" i="4"/>
  <c r="A44" i="4"/>
  <c r="N44" i="4"/>
  <c r="D44" i="4" s="1"/>
  <c r="S44" i="4"/>
  <c r="R44" i="4"/>
  <c r="L45" i="4"/>
  <c r="E44" i="4"/>
  <c r="B44" i="4"/>
  <c r="Q44" i="4"/>
  <c r="C44" i="4"/>
  <c r="T44" i="4"/>
  <c r="M49" i="2"/>
  <c r="BB48" i="2"/>
  <c r="U48" i="2"/>
  <c r="I48" i="2" s="1"/>
  <c r="C48" i="2"/>
  <c r="A48" i="2"/>
  <c r="V48" i="2"/>
  <c r="K48" i="2" s="1"/>
  <c r="O48" i="2"/>
  <c r="D48" i="2" s="1"/>
  <c r="E48" i="2"/>
  <c r="B48" i="2"/>
  <c r="BC48" i="2"/>
  <c r="T48" i="2"/>
  <c r="G48" i="2" s="1"/>
  <c r="CC48" i="2"/>
  <c r="J48" i="2" s="1"/>
  <c r="CB48" i="2"/>
  <c r="H48" i="2" s="1"/>
  <c r="P48" i="2"/>
  <c r="S49" i="2" l="1"/>
  <c r="Q49" i="2"/>
  <c r="R49" i="2"/>
  <c r="R46" i="3"/>
  <c r="S46" i="3"/>
  <c r="H44" i="4"/>
  <c r="E45" i="3"/>
  <c r="H44" i="3"/>
  <c r="L47" i="3"/>
  <c r="T47" i="3" s="1"/>
  <c r="V46" i="3"/>
  <c r="G46" i="3" s="1"/>
  <c r="N46" i="3"/>
  <c r="A46" i="3"/>
  <c r="D46" i="3"/>
  <c r="O46" i="3"/>
  <c r="W46" i="3"/>
  <c r="I46" i="3" s="1"/>
  <c r="U46" i="3"/>
  <c r="F46" i="3" s="1"/>
  <c r="C46" i="3"/>
  <c r="B45" i="3"/>
  <c r="F48" i="2"/>
  <c r="X44" i="4"/>
  <c r="G44" i="4" s="1"/>
  <c r="W44" i="4"/>
  <c r="F44" i="4" s="1"/>
  <c r="T45" i="4"/>
  <c r="A45" i="4"/>
  <c r="N45" i="4"/>
  <c r="D45" i="4" s="1"/>
  <c r="S45" i="4"/>
  <c r="E45" i="4"/>
  <c r="R45" i="4"/>
  <c r="L46" i="4"/>
  <c r="B45" i="4"/>
  <c r="Q45" i="4"/>
  <c r="C45" i="4"/>
  <c r="U45" i="4"/>
  <c r="M50" i="2"/>
  <c r="P49" i="2"/>
  <c r="B49" i="2"/>
  <c r="O49" i="2"/>
  <c r="D49" i="2" s="1"/>
  <c r="V49" i="2"/>
  <c r="K49" i="2" s="1"/>
  <c r="A49" i="2"/>
  <c r="BB49" i="2"/>
  <c r="CC49" i="2"/>
  <c r="J49" i="2" s="1"/>
  <c r="E49" i="2"/>
  <c r="CB49" i="2"/>
  <c r="H49" i="2" s="1"/>
  <c r="U49" i="2"/>
  <c r="I49" i="2" s="1"/>
  <c r="BC49" i="2"/>
  <c r="C49" i="2"/>
  <c r="T49" i="2"/>
  <c r="G49" i="2" s="1"/>
  <c r="S50" i="2" l="1"/>
  <c r="R50" i="2"/>
  <c r="Q50" i="2"/>
  <c r="S47" i="3"/>
  <c r="R47" i="3"/>
  <c r="E46" i="3"/>
  <c r="A47" i="3"/>
  <c r="D47" i="3"/>
  <c r="V47" i="3"/>
  <c r="G47" i="3" s="1"/>
  <c r="C47" i="3"/>
  <c r="W47" i="3"/>
  <c r="I47" i="3" s="1"/>
  <c r="U47" i="3"/>
  <c r="F47" i="3" s="1"/>
  <c r="L48" i="3"/>
  <c r="T48" i="3" s="1"/>
  <c r="N47" i="3"/>
  <c r="O47" i="3"/>
  <c r="H45" i="3"/>
  <c r="B46" i="3"/>
  <c r="H45" i="4"/>
  <c r="F49" i="2"/>
  <c r="W45" i="4"/>
  <c r="F45" i="4" s="1"/>
  <c r="X45" i="4"/>
  <c r="G45" i="4" s="1"/>
  <c r="N46" i="4"/>
  <c r="D46" i="4" s="1"/>
  <c r="L47" i="4"/>
  <c r="E46" i="4"/>
  <c r="S46" i="4"/>
  <c r="B46" i="4"/>
  <c r="U46" i="4"/>
  <c r="T46" i="4"/>
  <c r="R46" i="4"/>
  <c r="Q46" i="4"/>
  <c r="C46" i="4"/>
  <c r="A46" i="4"/>
  <c r="M51" i="2"/>
  <c r="P50" i="2"/>
  <c r="B50" i="2"/>
  <c r="CC50" i="2"/>
  <c r="J50" i="2" s="1"/>
  <c r="E50" i="2"/>
  <c r="V50" i="2"/>
  <c r="K50" i="2" s="1"/>
  <c r="BB50" i="2"/>
  <c r="C50" i="2"/>
  <c r="T50" i="2"/>
  <c r="G50" i="2" s="1"/>
  <c r="U50" i="2"/>
  <c r="I50" i="2" s="1"/>
  <c r="A50" i="2"/>
  <c r="O50" i="2"/>
  <c r="D50" i="2" s="1"/>
  <c r="CB50" i="2"/>
  <c r="H50" i="2" s="1"/>
  <c r="BC50" i="2"/>
  <c r="M52" i="2" l="1"/>
  <c r="S51" i="2"/>
  <c r="R51" i="2"/>
  <c r="Q51" i="2"/>
  <c r="S48" i="3"/>
  <c r="R48" i="3"/>
  <c r="E47" i="3"/>
  <c r="A48" i="3"/>
  <c r="W48" i="3"/>
  <c r="I48" i="3" s="1"/>
  <c r="L49" i="3"/>
  <c r="T49" i="3" s="1"/>
  <c r="O48" i="3"/>
  <c r="D48" i="3"/>
  <c r="U48" i="3"/>
  <c r="F48" i="3" s="1"/>
  <c r="C48" i="3"/>
  <c r="V48" i="3"/>
  <c r="G48" i="3" s="1"/>
  <c r="N48" i="3"/>
  <c r="B47" i="3"/>
  <c r="H46" i="3"/>
  <c r="H46" i="4"/>
  <c r="F50" i="2"/>
  <c r="W46" i="4"/>
  <c r="F46" i="4" s="1"/>
  <c r="X46" i="4"/>
  <c r="G46" i="4" s="1"/>
  <c r="L48" i="4"/>
  <c r="B47" i="4"/>
  <c r="S47" i="4"/>
  <c r="N47" i="4"/>
  <c r="D47" i="4" s="1"/>
  <c r="C47" i="4"/>
  <c r="U47" i="4"/>
  <c r="A47" i="4"/>
  <c r="R47" i="4"/>
  <c r="Q47" i="4"/>
  <c r="T47" i="4"/>
  <c r="E47" i="4"/>
  <c r="H54" i="2"/>
  <c r="G55" i="2" s="1"/>
  <c r="I53" i="2"/>
  <c r="G54" i="2" s="1"/>
  <c r="F53" i="2"/>
  <c r="F55" i="2"/>
  <c r="H53" i="2"/>
  <c r="F54" i="2"/>
  <c r="J53" i="2"/>
  <c r="F52" i="2"/>
  <c r="U51" i="2"/>
  <c r="I51" i="2" s="1"/>
  <c r="I52" i="2" s="1"/>
  <c r="T51" i="2"/>
  <c r="G51" i="2" s="1"/>
  <c r="G53" i="2" s="1"/>
  <c r="CB51" i="2"/>
  <c r="H51" i="2" s="1"/>
  <c r="H52" i="2" s="1"/>
  <c r="A51" i="2"/>
  <c r="O51" i="2"/>
  <c r="D51" i="2" s="1"/>
  <c r="P51" i="2"/>
  <c r="BB51" i="2"/>
  <c r="BC51" i="2"/>
  <c r="C51" i="2"/>
  <c r="CC51" i="2"/>
  <c r="J51" i="2" s="1"/>
  <c r="J52" i="2" s="1"/>
  <c r="E51" i="2"/>
  <c r="V51" i="2"/>
  <c r="K51" i="2" s="1"/>
  <c r="B51" i="2"/>
  <c r="S49" i="3" l="1"/>
  <c r="R49" i="3"/>
  <c r="H47" i="4"/>
  <c r="E48" i="3"/>
  <c r="H47" i="3"/>
  <c r="D49" i="3"/>
  <c r="V49" i="3"/>
  <c r="G49" i="3" s="1"/>
  <c r="L50" i="3"/>
  <c r="T50" i="3" s="1"/>
  <c r="A49" i="3"/>
  <c r="C49" i="3"/>
  <c r="U49" i="3"/>
  <c r="F49" i="3" s="1"/>
  <c r="N49" i="3"/>
  <c r="W49" i="3"/>
  <c r="I49" i="3" s="1"/>
  <c r="O49" i="3"/>
  <c r="B48" i="3"/>
  <c r="F51" i="2"/>
  <c r="W47" i="4"/>
  <c r="F47" i="4" s="1"/>
  <c r="X47" i="4"/>
  <c r="G47" i="4" s="1"/>
  <c r="C48" i="4"/>
  <c r="Q48" i="4"/>
  <c r="U48" i="4"/>
  <c r="S48" i="4"/>
  <c r="E48" i="4"/>
  <c r="N48" i="4"/>
  <c r="D48" i="4" s="1"/>
  <c r="B48" i="4"/>
  <c r="L49" i="4"/>
  <c r="A48" i="4"/>
  <c r="T48" i="4"/>
  <c r="R48" i="4"/>
  <c r="G52" i="2"/>
  <c r="M53" i="2"/>
  <c r="CB52" i="2"/>
  <c r="CC52" i="2"/>
  <c r="BC52" i="2"/>
  <c r="BB52" i="2"/>
  <c r="L51" i="3" l="1"/>
  <c r="L52" i="3" s="1"/>
  <c r="L53" i="3" s="1"/>
  <c r="S50" i="3"/>
  <c r="R50" i="3"/>
  <c r="H48" i="4"/>
  <c r="E49" i="3"/>
  <c r="D50" i="3"/>
  <c r="W50" i="3"/>
  <c r="I50" i="3" s="1"/>
  <c r="E51" i="3"/>
  <c r="C50" i="3"/>
  <c r="A50" i="3"/>
  <c r="N50" i="3"/>
  <c r="B50" i="3" s="1"/>
  <c r="U50" i="3"/>
  <c r="F50" i="3" s="1"/>
  <c r="F51" i="3" s="1"/>
  <c r="O50" i="3"/>
  <c r="V50" i="3"/>
  <c r="G50" i="3" s="1"/>
  <c r="G51" i="3" s="1"/>
  <c r="H48" i="3"/>
  <c r="B49" i="3"/>
  <c r="X48" i="4"/>
  <c r="G48" i="4" s="1"/>
  <c r="W48" i="4"/>
  <c r="F48" i="4" s="1"/>
  <c r="S49" i="4"/>
  <c r="R49" i="4"/>
  <c r="A49" i="4"/>
  <c r="B49" i="4"/>
  <c r="U49" i="4"/>
  <c r="Q49" i="4"/>
  <c r="C49" i="4"/>
  <c r="L50" i="4"/>
  <c r="E49" i="4"/>
  <c r="N49" i="4"/>
  <c r="D49" i="4" s="1"/>
  <c r="T49" i="4"/>
  <c r="M54" i="2"/>
  <c r="CB53" i="2"/>
  <c r="BC53" i="2"/>
  <c r="CC53" i="2"/>
  <c r="BB53" i="2"/>
  <c r="H49" i="4" l="1"/>
  <c r="H49" i="3"/>
  <c r="E50" i="3"/>
  <c r="E53" i="3"/>
  <c r="L54" i="3"/>
  <c r="T54" i="3" s="1"/>
  <c r="H50" i="3"/>
  <c r="H51" i="3" s="1"/>
  <c r="F53" i="3" s="1"/>
  <c r="S50" i="4"/>
  <c r="E50" i="4"/>
  <c r="N50" i="4"/>
  <c r="D50" i="4" s="1"/>
  <c r="A50" i="4"/>
  <c r="U50" i="4"/>
  <c r="C50" i="4"/>
  <c r="Q50" i="4"/>
  <c r="L51" i="4"/>
  <c r="R50" i="4"/>
  <c r="B50" i="4"/>
  <c r="T50" i="4"/>
  <c r="W49" i="4"/>
  <c r="F49" i="4" s="1"/>
  <c r="X49" i="4"/>
  <c r="G49" i="4" s="1"/>
  <c r="M55" i="2"/>
  <c r="CC54" i="2"/>
  <c r="BB54" i="2"/>
  <c r="BC54" i="2"/>
  <c r="CB54" i="2"/>
  <c r="S54" i="3" l="1"/>
  <c r="R54" i="3"/>
  <c r="H50" i="4"/>
  <c r="A54" i="3"/>
  <c r="V54" i="3"/>
  <c r="G54" i="3" s="1"/>
  <c r="K95" i="3"/>
  <c r="I95" i="3" s="1"/>
  <c r="U54" i="3"/>
  <c r="F54" i="3" s="1"/>
  <c r="W54" i="3"/>
  <c r="I54" i="3" s="1"/>
  <c r="D54" i="3"/>
  <c r="C54" i="3"/>
  <c r="K96" i="3"/>
  <c r="N54" i="3"/>
  <c r="L55" i="3"/>
  <c r="T55" i="3" s="1"/>
  <c r="O54" i="3"/>
  <c r="E51" i="4"/>
  <c r="A51" i="4"/>
  <c r="Q51" i="4"/>
  <c r="R51" i="4"/>
  <c r="T51" i="4"/>
  <c r="N51" i="4"/>
  <c r="D51" i="4" s="1"/>
  <c r="L52" i="4"/>
  <c r="S51" i="4"/>
  <c r="C51" i="4"/>
  <c r="U51" i="4"/>
  <c r="B51" i="4"/>
  <c r="W50" i="4"/>
  <c r="F50" i="4" s="1"/>
  <c r="X50" i="4"/>
  <c r="G50" i="4" s="1"/>
  <c r="M56" i="2"/>
  <c r="CB55" i="2"/>
  <c r="BC55" i="2"/>
  <c r="BB55" i="2"/>
  <c r="CC55" i="2"/>
  <c r="S55" i="3" l="1"/>
  <c r="R55" i="3"/>
  <c r="J56" i="2"/>
  <c r="H56" i="2"/>
  <c r="I56" i="2"/>
  <c r="E54" i="3"/>
  <c r="B54" i="3"/>
  <c r="H51" i="4"/>
  <c r="U55" i="3"/>
  <c r="F55" i="3" s="1"/>
  <c r="A55" i="3"/>
  <c r="O55" i="3"/>
  <c r="N55" i="3"/>
  <c r="V55" i="3"/>
  <c r="G55" i="3" s="1"/>
  <c r="L56" i="3"/>
  <c r="T56" i="3" s="1"/>
  <c r="W55" i="3"/>
  <c r="I55" i="3" s="1"/>
  <c r="D55" i="3"/>
  <c r="C55" i="3"/>
  <c r="W51" i="4"/>
  <c r="F51" i="4" s="1"/>
  <c r="X51" i="4"/>
  <c r="G51" i="4" s="1"/>
  <c r="E52" i="4"/>
  <c r="C52" i="4"/>
  <c r="U52" i="4"/>
  <c r="N52" i="4"/>
  <c r="D52" i="4" s="1"/>
  <c r="A52" i="4"/>
  <c r="R52" i="4"/>
  <c r="L53" i="4"/>
  <c r="T52" i="4"/>
  <c r="B52" i="4"/>
  <c r="Q52" i="4"/>
  <c r="S52" i="4"/>
  <c r="G56" i="2"/>
  <c r="F56" i="2"/>
  <c r="M57" i="2"/>
  <c r="CC56" i="2"/>
  <c r="BB56" i="2"/>
  <c r="BC56" i="2"/>
  <c r="CB56" i="2"/>
  <c r="S57" i="2" l="1"/>
  <c r="R57" i="2"/>
  <c r="Q57" i="2"/>
  <c r="S56" i="3"/>
  <c r="R56" i="3"/>
  <c r="E55" i="3"/>
  <c r="H54" i="3"/>
  <c r="B55" i="3"/>
  <c r="C56" i="3"/>
  <c r="N56" i="3"/>
  <c r="B56" i="3" s="1"/>
  <c r="W56" i="3"/>
  <c r="I56" i="3" s="1"/>
  <c r="D56" i="3"/>
  <c r="V56" i="3"/>
  <c r="G56" i="3" s="1"/>
  <c r="O56" i="3"/>
  <c r="A56" i="3"/>
  <c r="U56" i="3"/>
  <c r="F56" i="3" s="1"/>
  <c r="L57" i="3"/>
  <c r="T57" i="3" s="1"/>
  <c r="H52" i="4"/>
  <c r="N53" i="4"/>
  <c r="D53" i="4" s="1"/>
  <c r="A53" i="4"/>
  <c r="T53" i="4"/>
  <c r="C53" i="4"/>
  <c r="L54" i="4"/>
  <c r="S53" i="4"/>
  <c r="U53" i="4"/>
  <c r="E53" i="4"/>
  <c r="B53" i="4"/>
  <c r="R53" i="4"/>
  <c r="Q53" i="4"/>
  <c r="W52" i="4"/>
  <c r="F52" i="4" s="1"/>
  <c r="X52" i="4"/>
  <c r="G52" i="4" s="1"/>
  <c r="M58" i="2"/>
  <c r="N100" i="2"/>
  <c r="K100" i="2" s="1"/>
  <c r="V57" i="2"/>
  <c r="K57" i="2" s="1"/>
  <c r="T57" i="2"/>
  <c r="G57" i="2" s="1"/>
  <c r="E57" i="2"/>
  <c r="CB57" i="2"/>
  <c r="H57" i="2" s="1"/>
  <c r="O57" i="2"/>
  <c r="D57" i="2" s="1"/>
  <c r="A57" i="2"/>
  <c r="B57" i="2"/>
  <c r="P57" i="2"/>
  <c r="U57" i="2"/>
  <c r="I57" i="2" s="1"/>
  <c r="CC57" i="2"/>
  <c r="J57" i="2" s="1"/>
  <c r="C57" i="2"/>
  <c r="BC57" i="2"/>
  <c r="BB57" i="2"/>
  <c r="S58" i="2" l="1"/>
  <c r="R58" i="2"/>
  <c r="Q58" i="2"/>
  <c r="S57" i="3"/>
  <c r="R57" i="3"/>
  <c r="D57" i="3"/>
  <c r="A57" i="3"/>
  <c r="O57" i="3"/>
  <c r="L58" i="3"/>
  <c r="T58" i="3" s="1"/>
  <c r="U57" i="3"/>
  <c r="F57" i="3" s="1"/>
  <c r="N57" i="3"/>
  <c r="B57" i="3" s="1"/>
  <c r="V57" i="3"/>
  <c r="G57" i="3" s="1"/>
  <c r="W57" i="3"/>
  <c r="I57" i="3" s="1"/>
  <c r="C57" i="3"/>
  <c r="E56" i="3"/>
  <c r="H55" i="3"/>
  <c r="H53" i="4"/>
  <c r="F57" i="2"/>
  <c r="Q54" i="4"/>
  <c r="C54" i="4"/>
  <c r="S54" i="4"/>
  <c r="B54" i="4"/>
  <c r="U54" i="4"/>
  <c r="R54" i="4"/>
  <c r="A54" i="4"/>
  <c r="N54" i="4"/>
  <c r="D54" i="4" s="1"/>
  <c r="T54" i="4"/>
  <c r="L55" i="4"/>
  <c r="E54" i="4"/>
  <c r="X53" i="4"/>
  <c r="G53" i="4" s="1"/>
  <c r="W53" i="4"/>
  <c r="F53" i="4" s="1"/>
  <c r="M59" i="2"/>
  <c r="V58" i="2"/>
  <c r="K58" i="2" s="1"/>
  <c r="B58" i="2"/>
  <c r="CB58" i="2"/>
  <c r="H58" i="2" s="1"/>
  <c r="CC58" i="2"/>
  <c r="J58" i="2" s="1"/>
  <c r="T58" i="2"/>
  <c r="G58" i="2" s="1"/>
  <c r="U58" i="2"/>
  <c r="I58" i="2" s="1"/>
  <c r="O58" i="2"/>
  <c r="D58" i="2" s="1"/>
  <c r="C58" i="2"/>
  <c r="E58" i="2"/>
  <c r="P58" i="2"/>
  <c r="A58" i="2"/>
  <c r="BB58" i="2"/>
  <c r="BC58" i="2"/>
  <c r="Q59" i="2" l="1"/>
  <c r="R59" i="2"/>
  <c r="S59" i="2"/>
  <c r="S58" i="3"/>
  <c r="R58" i="3"/>
  <c r="E57" i="3"/>
  <c r="U58" i="3"/>
  <c r="F58" i="3" s="1"/>
  <c r="C58" i="3"/>
  <c r="L59" i="3"/>
  <c r="T59" i="3" s="1"/>
  <c r="V58" i="3"/>
  <c r="G58" i="3" s="1"/>
  <c r="A58" i="3"/>
  <c r="O58" i="3"/>
  <c r="W58" i="3"/>
  <c r="I58" i="3" s="1"/>
  <c r="D58" i="3"/>
  <c r="N58" i="3"/>
  <c r="H56" i="3"/>
  <c r="H54" i="4"/>
  <c r="F58" i="2"/>
  <c r="U55" i="4"/>
  <c r="C55" i="4"/>
  <c r="B55" i="4"/>
  <c r="L56" i="4"/>
  <c r="T55" i="4"/>
  <c r="N55" i="4"/>
  <c r="D55" i="4" s="1"/>
  <c r="A55" i="4"/>
  <c r="S55" i="4"/>
  <c r="R55" i="4"/>
  <c r="E55" i="4"/>
  <c r="Q55" i="4"/>
  <c r="W54" i="4"/>
  <c r="F54" i="4" s="1"/>
  <c r="X54" i="4"/>
  <c r="G54" i="4" s="1"/>
  <c r="M60" i="2"/>
  <c r="V59" i="2"/>
  <c r="K59" i="2" s="1"/>
  <c r="P59" i="2"/>
  <c r="A59" i="2"/>
  <c r="E59" i="2"/>
  <c r="B59" i="2"/>
  <c r="C59" i="2"/>
  <c r="CC59" i="2"/>
  <c r="J59" i="2" s="1"/>
  <c r="U59" i="2"/>
  <c r="I59" i="2" s="1"/>
  <c r="CB59" i="2"/>
  <c r="H59" i="2" s="1"/>
  <c r="O59" i="2"/>
  <c r="D59" i="2" s="1"/>
  <c r="T59" i="2"/>
  <c r="G59" i="2" s="1"/>
  <c r="BC59" i="2"/>
  <c r="BB59" i="2"/>
  <c r="Q60" i="2" l="1"/>
  <c r="S60" i="2"/>
  <c r="R60" i="2"/>
  <c r="S59" i="3"/>
  <c r="R59" i="3"/>
  <c r="E58" i="3"/>
  <c r="H57" i="3"/>
  <c r="C59" i="3"/>
  <c r="W59" i="3"/>
  <c r="I59" i="3" s="1"/>
  <c r="U59" i="3"/>
  <c r="F59" i="3" s="1"/>
  <c r="N59" i="3"/>
  <c r="L60" i="3"/>
  <c r="T60" i="3" s="1"/>
  <c r="V59" i="3"/>
  <c r="G59" i="3" s="1"/>
  <c r="D59" i="3"/>
  <c r="A59" i="3"/>
  <c r="O59" i="3"/>
  <c r="B58" i="3"/>
  <c r="F59" i="2"/>
  <c r="H55" i="4"/>
  <c r="L57" i="4"/>
  <c r="A56" i="4"/>
  <c r="C56" i="4"/>
  <c r="N56" i="4"/>
  <c r="D56" i="4" s="1"/>
  <c r="U56" i="4"/>
  <c r="T56" i="4"/>
  <c r="Q56" i="4"/>
  <c r="E56" i="4"/>
  <c r="S56" i="4"/>
  <c r="B56" i="4"/>
  <c r="R56" i="4"/>
  <c r="X55" i="4"/>
  <c r="G55" i="4" s="1"/>
  <c r="W55" i="4"/>
  <c r="F55" i="4" s="1"/>
  <c r="M61" i="2"/>
  <c r="CC60" i="2"/>
  <c r="J60" i="2" s="1"/>
  <c r="E60" i="2"/>
  <c r="BC60" i="2"/>
  <c r="T60" i="2"/>
  <c r="G60" i="2" s="1"/>
  <c r="V60" i="2"/>
  <c r="K60" i="2" s="1"/>
  <c r="CB60" i="2"/>
  <c r="H60" i="2" s="1"/>
  <c r="P60" i="2"/>
  <c r="C60" i="2"/>
  <c r="BB60" i="2"/>
  <c r="A60" i="2"/>
  <c r="U60" i="2"/>
  <c r="I60" i="2" s="1"/>
  <c r="B60" i="2"/>
  <c r="O60" i="2"/>
  <c r="D60" i="2" s="1"/>
  <c r="Q61" i="2" l="1"/>
  <c r="S61" i="2"/>
  <c r="R61" i="2"/>
  <c r="S60" i="3"/>
  <c r="R60" i="3"/>
  <c r="E59" i="3"/>
  <c r="L61" i="3"/>
  <c r="T61" i="3" s="1"/>
  <c r="C60" i="3"/>
  <c r="A60" i="3"/>
  <c r="W60" i="3"/>
  <c r="I60" i="3" s="1"/>
  <c r="N60" i="3"/>
  <c r="D60" i="3"/>
  <c r="O60" i="3"/>
  <c r="U60" i="3"/>
  <c r="F60" i="3" s="1"/>
  <c r="V60" i="3"/>
  <c r="G60" i="3" s="1"/>
  <c r="H58" i="3"/>
  <c r="B59" i="3"/>
  <c r="F60" i="2"/>
  <c r="H56" i="4"/>
  <c r="X56" i="4"/>
  <c r="G56" i="4" s="1"/>
  <c r="W56" i="4"/>
  <c r="F56" i="4" s="1"/>
  <c r="N57" i="4"/>
  <c r="D57" i="4" s="1"/>
  <c r="B57" i="4"/>
  <c r="R57" i="4"/>
  <c r="A57" i="4"/>
  <c r="C57" i="4"/>
  <c r="T57" i="4"/>
  <c r="Q57" i="4"/>
  <c r="L58" i="4"/>
  <c r="S57" i="4"/>
  <c r="E57" i="4"/>
  <c r="U57" i="4"/>
  <c r="M62" i="2"/>
  <c r="A61" i="2"/>
  <c r="BC61" i="2"/>
  <c r="B61" i="2"/>
  <c r="CC61" i="2"/>
  <c r="J61" i="2" s="1"/>
  <c r="U61" i="2"/>
  <c r="I61" i="2" s="1"/>
  <c r="O61" i="2"/>
  <c r="D61" i="2" s="1"/>
  <c r="V61" i="2"/>
  <c r="K61" i="2" s="1"/>
  <c r="P61" i="2"/>
  <c r="E61" i="2"/>
  <c r="C61" i="2"/>
  <c r="CB61" i="2"/>
  <c r="H61" i="2" s="1"/>
  <c r="T61" i="2"/>
  <c r="G61" i="2" s="1"/>
  <c r="BB61" i="2"/>
  <c r="S62" i="2" l="1"/>
  <c r="Q62" i="2"/>
  <c r="R62" i="2"/>
  <c r="R61" i="3"/>
  <c r="S61" i="3"/>
  <c r="H59" i="3"/>
  <c r="B60" i="3"/>
  <c r="E60" i="3"/>
  <c r="L62" i="3"/>
  <c r="T62" i="3" s="1"/>
  <c r="U61" i="3"/>
  <c r="F61" i="3" s="1"/>
  <c r="V61" i="3"/>
  <c r="G61" i="3" s="1"/>
  <c r="D61" i="3"/>
  <c r="N61" i="3"/>
  <c r="W61" i="3"/>
  <c r="I61" i="3" s="1"/>
  <c r="C61" i="3"/>
  <c r="A61" i="3"/>
  <c r="O61" i="3"/>
  <c r="F61" i="2"/>
  <c r="H57" i="4"/>
  <c r="L59" i="4"/>
  <c r="A58" i="4"/>
  <c r="U58" i="4"/>
  <c r="R58" i="4"/>
  <c r="N58" i="4"/>
  <c r="D58" i="4" s="1"/>
  <c r="C58" i="4"/>
  <c r="E58" i="4"/>
  <c r="S58" i="4"/>
  <c r="B58" i="4"/>
  <c r="T58" i="4"/>
  <c r="Q58" i="4"/>
  <c r="X57" i="4"/>
  <c r="G57" i="4" s="1"/>
  <c r="W57" i="4"/>
  <c r="F57" i="4" s="1"/>
  <c r="M63" i="2"/>
  <c r="O62" i="2"/>
  <c r="D62" i="2" s="1"/>
  <c r="E62" i="2"/>
  <c r="V62" i="2"/>
  <c r="K62" i="2" s="1"/>
  <c r="B62" i="2"/>
  <c r="CB62" i="2"/>
  <c r="H62" i="2" s="1"/>
  <c r="A62" i="2"/>
  <c r="T62" i="2"/>
  <c r="G62" i="2" s="1"/>
  <c r="P62" i="2"/>
  <c r="CC62" i="2"/>
  <c r="J62" i="2" s="1"/>
  <c r="BB62" i="2"/>
  <c r="U62" i="2"/>
  <c r="I62" i="2" s="1"/>
  <c r="C62" i="2"/>
  <c r="BC62" i="2"/>
  <c r="S63" i="2" l="1"/>
  <c r="R63" i="2"/>
  <c r="Q63" i="2"/>
  <c r="S62" i="3"/>
  <c r="R62" i="3"/>
  <c r="L60" i="4"/>
  <c r="L61" i="4" s="1"/>
  <c r="L62" i="4" s="1"/>
  <c r="G60" i="4"/>
  <c r="H58" i="4"/>
  <c r="E61" i="3"/>
  <c r="L63" i="3"/>
  <c r="T63" i="3" s="1"/>
  <c r="O62" i="3"/>
  <c r="C62" i="3"/>
  <c r="U62" i="3"/>
  <c r="F62" i="3" s="1"/>
  <c r="V62" i="3"/>
  <c r="G62" i="3" s="1"/>
  <c r="N62" i="3"/>
  <c r="H61" i="3" s="1"/>
  <c r="W62" i="3"/>
  <c r="I62" i="3" s="1"/>
  <c r="A62" i="3"/>
  <c r="D62" i="3"/>
  <c r="B61" i="3"/>
  <c r="H60" i="3"/>
  <c r="F62" i="2"/>
  <c r="W58" i="4"/>
  <c r="F58" i="4" s="1"/>
  <c r="X58" i="4"/>
  <c r="G58" i="4" s="1"/>
  <c r="C59" i="4"/>
  <c r="N59" i="4"/>
  <c r="D59" i="4" s="1"/>
  <c r="T59" i="4"/>
  <c r="R59" i="4"/>
  <c r="Q59" i="4"/>
  <c r="B59" i="4"/>
  <c r="S59" i="4"/>
  <c r="E59" i="4"/>
  <c r="A59" i="4"/>
  <c r="U59" i="4"/>
  <c r="M64" i="2"/>
  <c r="BC63" i="2"/>
  <c r="C63" i="2"/>
  <c r="CB63" i="2"/>
  <c r="H63" i="2" s="1"/>
  <c r="P63" i="2"/>
  <c r="U63" i="2"/>
  <c r="I63" i="2" s="1"/>
  <c r="E63" i="2"/>
  <c r="T63" i="2"/>
  <c r="G63" i="2" s="1"/>
  <c r="O63" i="2"/>
  <c r="D63" i="2" s="1"/>
  <c r="A63" i="2"/>
  <c r="B63" i="2"/>
  <c r="V63" i="2"/>
  <c r="K63" i="2" s="1"/>
  <c r="BB63" i="2"/>
  <c r="CC63" i="2"/>
  <c r="J63" i="2" s="1"/>
  <c r="S64" i="2" l="1"/>
  <c r="R64" i="2"/>
  <c r="Q64" i="2"/>
  <c r="S63" i="3"/>
  <c r="R63" i="3"/>
  <c r="E62" i="3"/>
  <c r="B62" i="3"/>
  <c r="V63" i="3"/>
  <c r="G63" i="3" s="1"/>
  <c r="A63" i="3"/>
  <c r="C63" i="3"/>
  <c r="L64" i="3"/>
  <c r="T64" i="3" s="1"/>
  <c r="U63" i="3"/>
  <c r="F63" i="3" s="1"/>
  <c r="D63" i="3"/>
  <c r="W63" i="3"/>
  <c r="I63" i="3" s="1"/>
  <c r="N63" i="3"/>
  <c r="H62" i="3" s="1"/>
  <c r="O63" i="3"/>
  <c r="F63" i="2"/>
  <c r="H59" i="4"/>
  <c r="H60" i="4" s="1"/>
  <c r="H62" i="4" s="1"/>
  <c r="L63" i="4"/>
  <c r="G62" i="4"/>
  <c r="W59" i="4"/>
  <c r="F59" i="4" s="1"/>
  <c r="X59" i="4"/>
  <c r="G59" i="4" s="1"/>
  <c r="M65" i="2"/>
  <c r="V64" i="2"/>
  <c r="K64" i="2" s="1"/>
  <c r="U64" i="2"/>
  <c r="I64" i="2" s="1"/>
  <c r="B64" i="2"/>
  <c r="P64" i="2"/>
  <c r="O64" i="2"/>
  <c r="D64" i="2" s="1"/>
  <c r="BC64" i="2"/>
  <c r="BB64" i="2"/>
  <c r="A64" i="2"/>
  <c r="CC64" i="2"/>
  <c r="J64" i="2" s="1"/>
  <c r="T64" i="2"/>
  <c r="G64" i="2" s="1"/>
  <c r="CB64" i="2"/>
  <c r="H64" i="2" s="1"/>
  <c r="C64" i="2"/>
  <c r="E64" i="2"/>
  <c r="S65" i="2" l="1"/>
  <c r="R65" i="2"/>
  <c r="Q65" i="2"/>
  <c r="S64" i="3"/>
  <c r="R64" i="3"/>
  <c r="E63" i="3"/>
  <c r="A64" i="3"/>
  <c r="N64" i="3"/>
  <c r="B64" i="3" s="1"/>
  <c r="C64" i="3"/>
  <c r="U64" i="3"/>
  <c r="F64" i="3" s="1"/>
  <c r="L65" i="3"/>
  <c r="T65" i="3" s="1"/>
  <c r="D64" i="3"/>
  <c r="V64" i="3"/>
  <c r="G64" i="3" s="1"/>
  <c r="W64" i="3"/>
  <c r="I64" i="3" s="1"/>
  <c r="O64" i="3"/>
  <c r="B63" i="3"/>
  <c r="F64" i="2"/>
  <c r="L64" i="4"/>
  <c r="A63" i="4"/>
  <c r="Q63" i="4"/>
  <c r="R63" i="4"/>
  <c r="S63" i="4"/>
  <c r="W63" i="4" s="1"/>
  <c r="U63" i="4"/>
  <c r="C63" i="4"/>
  <c r="E63" i="4"/>
  <c r="K114" i="4"/>
  <c r="T63" i="4"/>
  <c r="N63" i="4"/>
  <c r="D63" i="4" s="1"/>
  <c r="B63" i="4"/>
  <c r="M66" i="2"/>
  <c r="O65" i="2"/>
  <c r="D65" i="2" s="1"/>
  <c r="BC65" i="2"/>
  <c r="CB65" i="2"/>
  <c r="H65" i="2" s="1"/>
  <c r="C65" i="2"/>
  <c r="V65" i="2"/>
  <c r="K65" i="2" s="1"/>
  <c r="P65" i="2"/>
  <c r="T65" i="2"/>
  <c r="G65" i="2" s="1"/>
  <c r="BB65" i="2"/>
  <c r="A65" i="2"/>
  <c r="E65" i="2"/>
  <c r="B65" i="2"/>
  <c r="U65" i="2"/>
  <c r="I65" i="2" s="1"/>
  <c r="CC65" i="2"/>
  <c r="J65" i="2" s="1"/>
  <c r="F63" i="4" l="1"/>
  <c r="R66" i="2"/>
  <c r="Q66" i="2"/>
  <c r="S66" i="2"/>
  <c r="S65" i="3"/>
  <c r="R65" i="3"/>
  <c r="X63" i="4"/>
  <c r="G63" i="4" s="1"/>
  <c r="H114" i="4"/>
  <c r="H63" i="3"/>
  <c r="E64" i="3"/>
  <c r="O65" i="3"/>
  <c r="W65" i="3"/>
  <c r="I65" i="3" s="1"/>
  <c r="L66" i="3"/>
  <c r="T66" i="3" s="1"/>
  <c r="C65" i="3"/>
  <c r="A65" i="3"/>
  <c r="N65" i="3"/>
  <c r="B65" i="3" s="1"/>
  <c r="U65" i="3"/>
  <c r="F65" i="3" s="1"/>
  <c r="V65" i="3"/>
  <c r="G65" i="3" s="1"/>
  <c r="D65" i="3"/>
  <c r="H63" i="4"/>
  <c r="F65" i="2"/>
  <c r="U64" i="4"/>
  <c r="A64" i="4"/>
  <c r="E64" i="4"/>
  <c r="Q64" i="4"/>
  <c r="N64" i="4"/>
  <c r="D64" i="4" s="1"/>
  <c r="C64" i="4"/>
  <c r="T64" i="4"/>
  <c r="S64" i="4"/>
  <c r="B64" i="4"/>
  <c r="L65" i="4"/>
  <c r="R64" i="4"/>
  <c r="M67" i="2"/>
  <c r="T66" i="2"/>
  <c r="G66" i="2" s="1"/>
  <c r="B66" i="2"/>
  <c r="CC66" i="2"/>
  <c r="J66" i="2" s="1"/>
  <c r="E66" i="2"/>
  <c r="O66" i="2"/>
  <c r="D66" i="2" s="1"/>
  <c r="C66" i="2"/>
  <c r="A66" i="2"/>
  <c r="BC66" i="2"/>
  <c r="P66" i="2"/>
  <c r="CB66" i="2"/>
  <c r="H66" i="2" s="1"/>
  <c r="V66" i="2"/>
  <c r="K66" i="2" s="1"/>
  <c r="U66" i="2"/>
  <c r="I66" i="2" s="1"/>
  <c r="BB66" i="2"/>
  <c r="W64" i="4" l="1"/>
  <c r="F64" i="4"/>
  <c r="S67" i="2"/>
  <c r="Q67" i="2"/>
  <c r="R67" i="2"/>
  <c r="S66" i="3"/>
  <c r="R66" i="3"/>
  <c r="X64" i="4"/>
  <c r="G64" i="4" s="1"/>
  <c r="H64" i="4"/>
  <c r="H64" i="3"/>
  <c r="E65" i="3"/>
  <c r="D66" i="3"/>
  <c r="N66" i="3"/>
  <c r="H65" i="3" s="1"/>
  <c r="U66" i="3"/>
  <c r="F66" i="3" s="1"/>
  <c r="C66" i="3"/>
  <c r="W66" i="3"/>
  <c r="I66" i="3" s="1"/>
  <c r="L67" i="3"/>
  <c r="T67" i="3" s="1"/>
  <c r="A66" i="3"/>
  <c r="V66" i="3"/>
  <c r="G66" i="3" s="1"/>
  <c r="O66" i="3"/>
  <c r="F66" i="2"/>
  <c r="R65" i="4"/>
  <c r="A65" i="4"/>
  <c r="S65" i="4"/>
  <c r="W65" i="4" s="1"/>
  <c r="C65" i="4"/>
  <c r="N65" i="4"/>
  <c r="D65" i="4" s="1"/>
  <c r="B65" i="4"/>
  <c r="L66" i="4"/>
  <c r="Q65" i="4"/>
  <c r="T65" i="4"/>
  <c r="U65" i="4"/>
  <c r="E65" i="4"/>
  <c r="M68" i="2"/>
  <c r="C67" i="2"/>
  <c r="BB67" i="2"/>
  <c r="CC67" i="2"/>
  <c r="J67" i="2" s="1"/>
  <c r="V67" i="2"/>
  <c r="K67" i="2" s="1"/>
  <c r="O67" i="2"/>
  <c r="D67" i="2" s="1"/>
  <c r="CB67" i="2"/>
  <c r="H67" i="2" s="1"/>
  <c r="U67" i="2"/>
  <c r="I67" i="2" s="1"/>
  <c r="B67" i="2"/>
  <c r="T67" i="2"/>
  <c r="G67" i="2" s="1"/>
  <c r="E67" i="2"/>
  <c r="BC67" i="2"/>
  <c r="A67" i="2"/>
  <c r="P67" i="2"/>
  <c r="F65" i="4" l="1"/>
  <c r="Q68" i="2"/>
  <c r="R68" i="2"/>
  <c r="S68" i="2"/>
  <c r="R67" i="3"/>
  <c r="S67" i="3"/>
  <c r="X65" i="4"/>
  <c r="G65" i="4" s="1"/>
  <c r="E66" i="3"/>
  <c r="B66" i="3"/>
  <c r="D67" i="3"/>
  <c r="U67" i="3"/>
  <c r="F67" i="3" s="1"/>
  <c r="O67" i="3"/>
  <c r="L68" i="3"/>
  <c r="T68" i="3" s="1"/>
  <c r="A67" i="3"/>
  <c r="C67" i="3"/>
  <c r="W67" i="3"/>
  <c r="I67" i="3" s="1"/>
  <c r="N67" i="3"/>
  <c r="B67" i="3" s="1"/>
  <c r="V67" i="3"/>
  <c r="G67" i="3" s="1"/>
  <c r="H65" i="4"/>
  <c r="F67" i="2"/>
  <c r="A66" i="4"/>
  <c r="U66" i="4"/>
  <c r="R66" i="4"/>
  <c r="B66" i="4"/>
  <c r="T66" i="4"/>
  <c r="E66" i="4"/>
  <c r="Q66" i="4"/>
  <c r="C66" i="4"/>
  <c r="N66" i="4"/>
  <c r="D66" i="4" s="1"/>
  <c r="L67" i="4"/>
  <c r="S66" i="4"/>
  <c r="M69" i="2"/>
  <c r="CB68" i="2"/>
  <c r="H68" i="2" s="1"/>
  <c r="U68" i="2"/>
  <c r="I68" i="2" s="1"/>
  <c r="V68" i="2"/>
  <c r="K68" i="2" s="1"/>
  <c r="A68" i="2"/>
  <c r="BC68" i="2"/>
  <c r="O68" i="2"/>
  <c r="D68" i="2" s="1"/>
  <c r="BB68" i="2"/>
  <c r="C68" i="2"/>
  <c r="E68" i="2"/>
  <c r="P68" i="2"/>
  <c r="CC68" i="2"/>
  <c r="J68" i="2" s="1"/>
  <c r="T68" i="2"/>
  <c r="G68" i="2" s="1"/>
  <c r="B68" i="2"/>
  <c r="W66" i="4" l="1"/>
  <c r="F66" i="4" s="1"/>
  <c r="Q69" i="2"/>
  <c r="R69" i="2"/>
  <c r="S69" i="2"/>
  <c r="S68" i="3"/>
  <c r="R68" i="3"/>
  <c r="X66" i="4"/>
  <c r="G66" i="4" s="1"/>
  <c r="E67" i="3"/>
  <c r="V68" i="3"/>
  <c r="G68" i="3" s="1"/>
  <c r="L69" i="3"/>
  <c r="T69" i="3" s="1"/>
  <c r="A68" i="3"/>
  <c r="D68" i="3"/>
  <c r="C68" i="3"/>
  <c r="O68" i="3"/>
  <c r="U68" i="3"/>
  <c r="F68" i="3" s="1"/>
  <c r="N68" i="3"/>
  <c r="H67" i="3" s="1"/>
  <c r="W68" i="3"/>
  <c r="I68" i="3" s="1"/>
  <c r="H66" i="3"/>
  <c r="F68" i="2"/>
  <c r="H66" i="4"/>
  <c r="L68" i="4"/>
  <c r="T67" i="4"/>
  <c r="Q67" i="4"/>
  <c r="A67" i="4"/>
  <c r="B67" i="4"/>
  <c r="C67" i="4"/>
  <c r="N67" i="4"/>
  <c r="D67" i="4" s="1"/>
  <c r="U67" i="4"/>
  <c r="S67" i="4"/>
  <c r="R67" i="4"/>
  <c r="E67" i="4"/>
  <c r="M70" i="2"/>
  <c r="C69" i="2"/>
  <c r="E69" i="2"/>
  <c r="BC69" i="2"/>
  <c r="P69" i="2"/>
  <c r="BB69" i="2"/>
  <c r="CC69" i="2"/>
  <c r="J69" i="2" s="1"/>
  <c r="T69" i="2"/>
  <c r="G69" i="2" s="1"/>
  <c r="U69" i="2"/>
  <c r="I69" i="2" s="1"/>
  <c r="O69" i="2"/>
  <c r="D69" i="2" s="1"/>
  <c r="V69" i="2"/>
  <c r="K69" i="2" s="1"/>
  <c r="A69" i="2"/>
  <c r="B69" i="2"/>
  <c r="CB69" i="2"/>
  <c r="H69" i="2" s="1"/>
  <c r="W67" i="4" l="1"/>
  <c r="F67" i="4"/>
  <c r="S70" i="2"/>
  <c r="Q70" i="2"/>
  <c r="R70" i="2"/>
  <c r="S69" i="3"/>
  <c r="R69" i="3"/>
  <c r="X67" i="4"/>
  <c r="G67" i="4" s="1"/>
  <c r="E68" i="3"/>
  <c r="B68" i="3"/>
  <c r="W69" i="3"/>
  <c r="I69" i="3" s="1"/>
  <c r="N69" i="3"/>
  <c r="C69" i="3"/>
  <c r="U69" i="3"/>
  <c r="F69" i="3" s="1"/>
  <c r="A69" i="3"/>
  <c r="V69" i="3"/>
  <c r="G69" i="3" s="1"/>
  <c r="L70" i="3"/>
  <c r="T70" i="3" s="1"/>
  <c r="O69" i="3"/>
  <c r="D69" i="3"/>
  <c r="F69" i="2"/>
  <c r="H67" i="4"/>
  <c r="Q68" i="4"/>
  <c r="N68" i="4"/>
  <c r="D68" i="4" s="1"/>
  <c r="A68" i="4"/>
  <c r="T68" i="4"/>
  <c r="C68" i="4"/>
  <c r="E68" i="4"/>
  <c r="L69" i="4"/>
  <c r="B68" i="4"/>
  <c r="U68" i="4"/>
  <c r="R68" i="4"/>
  <c r="S68" i="4"/>
  <c r="M71" i="2"/>
  <c r="E70" i="2"/>
  <c r="CB70" i="2"/>
  <c r="H70" i="2" s="1"/>
  <c r="BB70" i="2"/>
  <c r="O70" i="2"/>
  <c r="D70" i="2" s="1"/>
  <c r="B70" i="2"/>
  <c r="U70" i="2"/>
  <c r="I70" i="2" s="1"/>
  <c r="A70" i="2"/>
  <c r="V70" i="2"/>
  <c r="K70" i="2" s="1"/>
  <c r="T70" i="2"/>
  <c r="G70" i="2" s="1"/>
  <c r="C70" i="2"/>
  <c r="P70" i="2"/>
  <c r="CC70" i="2"/>
  <c r="J70" i="2" s="1"/>
  <c r="BC70" i="2"/>
  <c r="W68" i="4" l="1"/>
  <c r="F68" i="4" s="1"/>
  <c r="S71" i="2"/>
  <c r="R71" i="2"/>
  <c r="Q71" i="2"/>
  <c r="S70" i="3"/>
  <c r="R70" i="3"/>
  <c r="X68" i="4"/>
  <c r="G68" i="4" s="1"/>
  <c r="F70" i="2"/>
  <c r="E69" i="3"/>
  <c r="H68" i="3"/>
  <c r="B69" i="3"/>
  <c r="D70" i="3"/>
  <c r="U70" i="3"/>
  <c r="F70" i="3" s="1"/>
  <c r="V70" i="3"/>
  <c r="G70" i="3" s="1"/>
  <c r="W70" i="3"/>
  <c r="I70" i="3" s="1"/>
  <c r="N70" i="3"/>
  <c r="C70" i="3"/>
  <c r="O70" i="3"/>
  <c r="L71" i="3"/>
  <c r="T71" i="3" s="1"/>
  <c r="A70" i="3"/>
  <c r="H68" i="4"/>
  <c r="S69" i="4"/>
  <c r="W69" i="4" s="1"/>
  <c r="L70" i="4"/>
  <c r="N69" i="4"/>
  <c r="D69" i="4" s="1"/>
  <c r="R69" i="4"/>
  <c r="C69" i="4"/>
  <c r="A69" i="4"/>
  <c r="B69" i="4"/>
  <c r="E69" i="4"/>
  <c r="T69" i="4"/>
  <c r="U69" i="4"/>
  <c r="Q69" i="4"/>
  <c r="M72" i="2"/>
  <c r="O71" i="2"/>
  <c r="D71" i="2" s="1"/>
  <c r="P71" i="2"/>
  <c r="U71" i="2"/>
  <c r="I71" i="2" s="1"/>
  <c r="B71" i="2"/>
  <c r="E71" i="2"/>
  <c r="A71" i="2"/>
  <c r="T71" i="2"/>
  <c r="G71" i="2" s="1"/>
  <c r="CB71" i="2"/>
  <c r="H71" i="2" s="1"/>
  <c r="C71" i="2"/>
  <c r="V71" i="2"/>
  <c r="K71" i="2" s="1"/>
  <c r="BB71" i="2"/>
  <c r="BC71" i="2"/>
  <c r="CC71" i="2"/>
  <c r="J71" i="2" s="1"/>
  <c r="F69" i="4" l="1"/>
  <c r="R72" i="2"/>
  <c r="S72" i="2"/>
  <c r="Q72" i="2"/>
  <c r="S71" i="3"/>
  <c r="R71" i="3"/>
  <c r="X69" i="4"/>
  <c r="G69" i="4" s="1"/>
  <c r="E70" i="3"/>
  <c r="B70" i="3"/>
  <c r="F71" i="2"/>
  <c r="W71" i="3"/>
  <c r="I71" i="3" s="1"/>
  <c r="L72" i="3"/>
  <c r="T72" i="3" s="1"/>
  <c r="A71" i="3"/>
  <c r="O71" i="3"/>
  <c r="V71" i="3"/>
  <c r="G71" i="3" s="1"/>
  <c r="U71" i="3"/>
  <c r="F71" i="3" s="1"/>
  <c r="D71" i="3"/>
  <c r="N71" i="3"/>
  <c r="B71" i="3" s="1"/>
  <c r="C71" i="3"/>
  <c r="H69" i="3"/>
  <c r="H69" i="4"/>
  <c r="A70" i="4"/>
  <c r="B70" i="4"/>
  <c r="Q70" i="4"/>
  <c r="N70" i="4"/>
  <c r="D70" i="4" s="1"/>
  <c r="T70" i="4"/>
  <c r="C70" i="4"/>
  <c r="R70" i="4"/>
  <c r="S70" i="4"/>
  <c r="W70" i="4" s="1"/>
  <c r="U70" i="4"/>
  <c r="L71" i="4"/>
  <c r="E70" i="4"/>
  <c r="M73" i="2"/>
  <c r="P72" i="2"/>
  <c r="CC72" i="2"/>
  <c r="J72" i="2" s="1"/>
  <c r="A72" i="2"/>
  <c r="C72" i="2"/>
  <c r="V72" i="2"/>
  <c r="K72" i="2" s="1"/>
  <c r="CB72" i="2"/>
  <c r="H72" i="2" s="1"/>
  <c r="E72" i="2"/>
  <c r="BC72" i="2"/>
  <c r="T72" i="2"/>
  <c r="G72" i="2" s="1"/>
  <c r="U72" i="2"/>
  <c r="I72" i="2" s="1"/>
  <c r="B72" i="2"/>
  <c r="BB72" i="2"/>
  <c r="O72" i="2"/>
  <c r="D72" i="2" s="1"/>
  <c r="F70" i="4" l="1"/>
  <c r="S73" i="2"/>
  <c r="R73" i="2"/>
  <c r="Q73" i="2"/>
  <c r="S72" i="3"/>
  <c r="R72" i="3"/>
  <c r="X70" i="4"/>
  <c r="G70" i="4" s="1"/>
  <c r="E71" i="3"/>
  <c r="H70" i="3"/>
  <c r="L73" i="3"/>
  <c r="T73" i="3" s="1"/>
  <c r="N72" i="3"/>
  <c r="V72" i="3"/>
  <c r="G72" i="3" s="1"/>
  <c r="O72" i="3"/>
  <c r="A72" i="3"/>
  <c r="D72" i="3"/>
  <c r="U72" i="3"/>
  <c r="F72" i="3" s="1"/>
  <c r="C72" i="3"/>
  <c r="W72" i="3"/>
  <c r="I72" i="3" s="1"/>
  <c r="F72" i="2"/>
  <c r="H70" i="4"/>
  <c r="C71" i="4"/>
  <c r="E71" i="4"/>
  <c r="U71" i="4"/>
  <c r="T71" i="4"/>
  <c r="R71" i="4"/>
  <c r="N71" i="4"/>
  <c r="D71" i="4" s="1"/>
  <c r="A71" i="4"/>
  <c r="S71" i="4"/>
  <c r="W71" i="4" s="1"/>
  <c r="Q71" i="4"/>
  <c r="F71" i="4" s="1"/>
  <c r="L72" i="4"/>
  <c r="B71" i="4"/>
  <c r="M74" i="2"/>
  <c r="V73" i="2"/>
  <c r="K73" i="2" s="1"/>
  <c r="BB73" i="2"/>
  <c r="O73" i="2"/>
  <c r="D73" i="2" s="1"/>
  <c r="P73" i="2"/>
  <c r="BC73" i="2"/>
  <c r="CC73" i="2"/>
  <c r="J73" i="2" s="1"/>
  <c r="C73" i="2"/>
  <c r="B73" i="2"/>
  <c r="U73" i="2"/>
  <c r="I73" i="2" s="1"/>
  <c r="A73" i="2"/>
  <c r="CB73" i="2"/>
  <c r="H73" i="2" s="1"/>
  <c r="T73" i="2"/>
  <c r="G73" i="2" s="1"/>
  <c r="E73" i="2"/>
  <c r="R74" i="2" l="1"/>
  <c r="Q74" i="2"/>
  <c r="S74" i="2"/>
  <c r="S73" i="3"/>
  <c r="R73" i="3"/>
  <c r="X71" i="4"/>
  <c r="G71" i="4" s="1"/>
  <c r="L74" i="3"/>
  <c r="T74" i="3" s="1"/>
  <c r="C73" i="3"/>
  <c r="W73" i="3"/>
  <c r="I73" i="3" s="1"/>
  <c r="N73" i="3"/>
  <c r="O73" i="3"/>
  <c r="U73" i="3"/>
  <c r="F73" i="3" s="1"/>
  <c r="A73" i="3"/>
  <c r="D73" i="3"/>
  <c r="V73" i="3"/>
  <c r="G73" i="3" s="1"/>
  <c r="B72" i="3"/>
  <c r="F73" i="2"/>
  <c r="E72" i="3"/>
  <c r="H71" i="3"/>
  <c r="H71" i="4"/>
  <c r="T72" i="4"/>
  <c r="C72" i="4"/>
  <c r="N72" i="4"/>
  <c r="D72" i="4" s="1"/>
  <c r="A72" i="4"/>
  <c r="U72" i="4"/>
  <c r="L73" i="4"/>
  <c r="S72" i="4"/>
  <c r="B72" i="4"/>
  <c r="E72" i="4"/>
  <c r="R72" i="4"/>
  <c r="Q72" i="4"/>
  <c r="M75" i="2"/>
  <c r="T74" i="2"/>
  <c r="G74" i="2" s="1"/>
  <c r="U74" i="2"/>
  <c r="I74" i="2" s="1"/>
  <c r="CB74" i="2"/>
  <c r="H74" i="2" s="1"/>
  <c r="CC74" i="2"/>
  <c r="J74" i="2" s="1"/>
  <c r="C74" i="2"/>
  <c r="V74" i="2"/>
  <c r="K74" i="2" s="1"/>
  <c r="P74" i="2"/>
  <c r="A74" i="2"/>
  <c r="B74" i="2"/>
  <c r="O74" i="2"/>
  <c r="D74" i="2" s="1"/>
  <c r="E74" i="2"/>
  <c r="BB74" i="2"/>
  <c r="BC74" i="2"/>
  <c r="W72" i="4" l="1"/>
  <c r="F72" i="4"/>
  <c r="R75" i="2"/>
  <c r="Q75" i="2"/>
  <c r="S75" i="2"/>
  <c r="S74" i="3"/>
  <c r="R74" i="3"/>
  <c r="X72" i="4"/>
  <c r="G72" i="4" s="1"/>
  <c r="B73" i="3"/>
  <c r="O74" i="3"/>
  <c r="N74" i="3"/>
  <c r="D74" i="3"/>
  <c r="U74" i="3"/>
  <c r="F74" i="3" s="1"/>
  <c r="L75" i="3"/>
  <c r="T75" i="3" s="1"/>
  <c r="W74" i="3"/>
  <c r="I74" i="3" s="1"/>
  <c r="C74" i="3"/>
  <c r="V74" i="3"/>
  <c r="G74" i="3" s="1"/>
  <c r="A74" i="3"/>
  <c r="E73" i="3"/>
  <c r="H72" i="3"/>
  <c r="H72" i="4"/>
  <c r="F74" i="2"/>
  <c r="T73" i="4"/>
  <c r="C73" i="4"/>
  <c r="R73" i="4"/>
  <c r="L74" i="4"/>
  <c r="A73" i="4"/>
  <c r="E73" i="4"/>
  <c r="S73" i="4"/>
  <c r="W73" i="4" s="1"/>
  <c r="N73" i="4"/>
  <c r="D73" i="4" s="1"/>
  <c r="U73" i="4"/>
  <c r="B73" i="4"/>
  <c r="Q73" i="4"/>
  <c r="M76" i="2"/>
  <c r="C75" i="2"/>
  <c r="A75" i="2"/>
  <c r="CC75" i="2"/>
  <c r="J75" i="2" s="1"/>
  <c r="T75" i="2"/>
  <c r="G75" i="2" s="1"/>
  <c r="V75" i="2"/>
  <c r="K75" i="2" s="1"/>
  <c r="E75" i="2"/>
  <c r="P75" i="2"/>
  <c r="CB75" i="2"/>
  <c r="H75" i="2" s="1"/>
  <c r="U75" i="2"/>
  <c r="I75" i="2" s="1"/>
  <c r="BB75" i="2"/>
  <c r="O75" i="2"/>
  <c r="D75" i="2" s="1"/>
  <c r="BC75" i="2"/>
  <c r="B75" i="2"/>
  <c r="F73" i="4" l="1"/>
  <c r="S76" i="2"/>
  <c r="R76" i="2"/>
  <c r="Q76" i="2"/>
  <c r="S75" i="3"/>
  <c r="R75" i="3"/>
  <c r="X73" i="4"/>
  <c r="G73" i="4" s="1"/>
  <c r="E74" i="3"/>
  <c r="H73" i="3"/>
  <c r="D75" i="3"/>
  <c r="U75" i="3"/>
  <c r="F75" i="3" s="1"/>
  <c r="C75" i="3"/>
  <c r="O75" i="3"/>
  <c r="W75" i="3"/>
  <c r="I75" i="3" s="1"/>
  <c r="V75" i="3"/>
  <c r="G75" i="3" s="1"/>
  <c r="N75" i="3"/>
  <c r="H74" i="3" s="1"/>
  <c r="A75" i="3"/>
  <c r="L76" i="3"/>
  <c r="T76" i="3" s="1"/>
  <c r="B74" i="3"/>
  <c r="F75" i="2"/>
  <c r="H73" i="4"/>
  <c r="T74" i="4"/>
  <c r="B74" i="4"/>
  <c r="S74" i="4"/>
  <c r="W74" i="4" s="1"/>
  <c r="R74" i="4"/>
  <c r="A74" i="4"/>
  <c r="N74" i="4"/>
  <c r="D74" i="4" s="1"/>
  <c r="E74" i="4"/>
  <c r="C74" i="4"/>
  <c r="Q74" i="4"/>
  <c r="L75" i="4"/>
  <c r="U74" i="4"/>
  <c r="M77" i="2"/>
  <c r="BB76" i="2"/>
  <c r="U76" i="2"/>
  <c r="I76" i="2" s="1"/>
  <c r="C76" i="2"/>
  <c r="CC76" i="2"/>
  <c r="J76" i="2" s="1"/>
  <c r="B76" i="2"/>
  <c r="P76" i="2"/>
  <c r="BC76" i="2"/>
  <c r="A76" i="2"/>
  <c r="E76" i="2"/>
  <c r="O76" i="2"/>
  <c r="D76" i="2" s="1"/>
  <c r="V76" i="2"/>
  <c r="K76" i="2" s="1"/>
  <c r="T76" i="2"/>
  <c r="G76" i="2" s="1"/>
  <c r="CB76" i="2"/>
  <c r="H76" i="2" s="1"/>
  <c r="F74" i="4" l="1"/>
  <c r="S77" i="2"/>
  <c r="R77" i="2"/>
  <c r="Q77" i="2"/>
  <c r="S76" i="3"/>
  <c r="R76" i="3"/>
  <c r="X74" i="4"/>
  <c r="G74" i="4" s="1"/>
  <c r="E75" i="3"/>
  <c r="W76" i="3"/>
  <c r="I76" i="3" s="1"/>
  <c r="O76" i="3"/>
  <c r="A76" i="3"/>
  <c r="N76" i="3"/>
  <c r="B76" i="3" s="1"/>
  <c r="U76" i="3"/>
  <c r="F76" i="3" s="1"/>
  <c r="L77" i="3"/>
  <c r="T77" i="3" s="1"/>
  <c r="V76" i="3"/>
  <c r="G76" i="3" s="1"/>
  <c r="C76" i="3"/>
  <c r="D76" i="3"/>
  <c r="B75" i="3"/>
  <c r="F76" i="2"/>
  <c r="H74" i="4"/>
  <c r="A75" i="4"/>
  <c r="S75" i="4"/>
  <c r="W75" i="4" s="1"/>
  <c r="T75" i="4"/>
  <c r="L76" i="4"/>
  <c r="U75" i="4"/>
  <c r="E75" i="4"/>
  <c r="R75" i="4"/>
  <c r="N75" i="4"/>
  <c r="D75" i="4" s="1"/>
  <c r="C75" i="4"/>
  <c r="B75" i="4"/>
  <c r="Q75" i="4"/>
  <c r="M78" i="2"/>
  <c r="B77" i="2"/>
  <c r="C77" i="2"/>
  <c r="E77" i="2"/>
  <c r="A77" i="2"/>
  <c r="CB77" i="2"/>
  <c r="H77" i="2" s="1"/>
  <c r="CC77" i="2"/>
  <c r="J77" i="2" s="1"/>
  <c r="BC77" i="2"/>
  <c r="BB77" i="2"/>
  <c r="V77" i="2"/>
  <c r="K77" i="2" s="1"/>
  <c r="T77" i="2"/>
  <c r="G77" i="2" s="1"/>
  <c r="P77" i="2"/>
  <c r="O77" i="2"/>
  <c r="D77" i="2" s="1"/>
  <c r="U77" i="2"/>
  <c r="I77" i="2" s="1"/>
  <c r="F75" i="4" l="1"/>
  <c r="Q78" i="2"/>
  <c r="S78" i="2"/>
  <c r="R78" i="2"/>
  <c r="S77" i="3"/>
  <c r="R77" i="3"/>
  <c r="X75" i="4"/>
  <c r="G75" i="4" s="1"/>
  <c r="E76" i="3"/>
  <c r="H75" i="4"/>
  <c r="H75" i="3"/>
  <c r="N77" i="3"/>
  <c r="D77" i="3"/>
  <c r="V77" i="3"/>
  <c r="G77" i="3" s="1"/>
  <c r="C77" i="3"/>
  <c r="W77" i="3"/>
  <c r="I77" i="3" s="1"/>
  <c r="A77" i="3"/>
  <c r="U77" i="3"/>
  <c r="F77" i="3" s="1"/>
  <c r="L78" i="3"/>
  <c r="T78" i="3" s="1"/>
  <c r="O77" i="3"/>
  <c r="F77" i="2"/>
  <c r="L77" i="4"/>
  <c r="E76" i="4"/>
  <c r="R76" i="4"/>
  <c r="U76" i="4"/>
  <c r="B76" i="4"/>
  <c r="C76" i="4"/>
  <c r="A76" i="4"/>
  <c r="T76" i="4"/>
  <c r="N76" i="4"/>
  <c r="D76" i="4" s="1"/>
  <c r="Q76" i="4"/>
  <c r="S76" i="4"/>
  <c r="M79" i="2"/>
  <c r="BC78" i="2"/>
  <c r="A78" i="2"/>
  <c r="O78" i="2"/>
  <c r="D78" i="2" s="1"/>
  <c r="V78" i="2"/>
  <c r="K78" i="2" s="1"/>
  <c r="U78" i="2"/>
  <c r="I78" i="2" s="1"/>
  <c r="T78" i="2"/>
  <c r="G78" i="2" s="1"/>
  <c r="B78" i="2"/>
  <c r="C78" i="2"/>
  <c r="CC78" i="2"/>
  <c r="J78" i="2" s="1"/>
  <c r="BB78" i="2"/>
  <c r="CB78" i="2"/>
  <c r="H78" i="2" s="1"/>
  <c r="E78" i="2"/>
  <c r="P78" i="2"/>
  <c r="W76" i="4" l="1"/>
  <c r="F76" i="4" s="1"/>
  <c r="S79" i="2"/>
  <c r="R79" i="2"/>
  <c r="Q79" i="2"/>
  <c r="S78" i="3"/>
  <c r="R78" i="3"/>
  <c r="X76" i="4"/>
  <c r="G76" i="4" s="1"/>
  <c r="E77" i="3"/>
  <c r="H76" i="4"/>
  <c r="U78" i="3"/>
  <c r="F78" i="3" s="1"/>
  <c r="N78" i="3"/>
  <c r="W78" i="3"/>
  <c r="I78" i="3" s="1"/>
  <c r="V78" i="3"/>
  <c r="G78" i="3" s="1"/>
  <c r="D78" i="3"/>
  <c r="L79" i="3"/>
  <c r="T79" i="3" s="1"/>
  <c r="A78" i="3"/>
  <c r="C78" i="3"/>
  <c r="O78" i="3"/>
  <c r="B77" i="3"/>
  <c r="H76" i="3"/>
  <c r="F78" i="2"/>
  <c r="Q77" i="4"/>
  <c r="F77" i="4" s="1"/>
  <c r="C77" i="4"/>
  <c r="N77" i="4"/>
  <c r="D77" i="4" s="1"/>
  <c r="S77" i="4"/>
  <c r="W77" i="4" s="1"/>
  <c r="R77" i="4"/>
  <c r="E77" i="4"/>
  <c r="L78" i="4"/>
  <c r="B77" i="4"/>
  <c r="U77" i="4"/>
  <c r="T77" i="4"/>
  <c r="A77" i="4"/>
  <c r="M80" i="2"/>
  <c r="O79" i="2"/>
  <c r="D79" i="2" s="1"/>
  <c r="BC79" i="2"/>
  <c r="E79" i="2"/>
  <c r="CB79" i="2"/>
  <c r="H79" i="2" s="1"/>
  <c r="V79" i="2"/>
  <c r="K79" i="2" s="1"/>
  <c r="CC79" i="2"/>
  <c r="J79" i="2" s="1"/>
  <c r="BB79" i="2"/>
  <c r="B79" i="2"/>
  <c r="U79" i="2"/>
  <c r="I79" i="2" s="1"/>
  <c r="P79" i="2"/>
  <c r="T79" i="2"/>
  <c r="G79" i="2" s="1"/>
  <c r="A79" i="2"/>
  <c r="C79" i="2"/>
  <c r="R80" i="2" l="1"/>
  <c r="S80" i="2"/>
  <c r="Q80" i="2"/>
  <c r="R79" i="3"/>
  <c r="S79" i="3"/>
  <c r="X77" i="4"/>
  <c r="G77" i="4" s="1"/>
  <c r="H77" i="4"/>
  <c r="E78" i="3"/>
  <c r="B78" i="3"/>
  <c r="N79" i="3"/>
  <c r="W79" i="3"/>
  <c r="I79" i="3" s="1"/>
  <c r="C79" i="3"/>
  <c r="A79" i="3"/>
  <c r="L80" i="3"/>
  <c r="T80" i="3" s="1"/>
  <c r="U79" i="3"/>
  <c r="F79" i="3" s="1"/>
  <c r="D79" i="3"/>
  <c r="V79" i="3"/>
  <c r="G79" i="3" s="1"/>
  <c r="O79" i="3"/>
  <c r="H77" i="3"/>
  <c r="F79" i="2"/>
  <c r="L79" i="4"/>
  <c r="A78" i="4"/>
  <c r="U78" i="4"/>
  <c r="E78" i="4"/>
  <c r="T78" i="4"/>
  <c r="N78" i="4"/>
  <c r="D78" i="4" s="1"/>
  <c r="R78" i="4"/>
  <c r="C78" i="4"/>
  <c r="S78" i="4"/>
  <c r="W78" i="4" s="1"/>
  <c r="Q78" i="4"/>
  <c r="F78" i="4" s="1"/>
  <c r="B78" i="4"/>
  <c r="M81" i="2"/>
  <c r="BB80" i="2"/>
  <c r="B80" i="2"/>
  <c r="BC80" i="2"/>
  <c r="C80" i="2"/>
  <c r="V80" i="2"/>
  <c r="K80" i="2" s="1"/>
  <c r="O80" i="2"/>
  <c r="D80" i="2" s="1"/>
  <c r="T80" i="2"/>
  <c r="G80" i="2" s="1"/>
  <c r="CB80" i="2"/>
  <c r="H80" i="2" s="1"/>
  <c r="CC80" i="2"/>
  <c r="J80" i="2" s="1"/>
  <c r="P80" i="2"/>
  <c r="E80" i="2"/>
  <c r="A80" i="2"/>
  <c r="U80" i="2"/>
  <c r="I80" i="2" s="1"/>
  <c r="S81" i="2" l="1"/>
  <c r="R81" i="2"/>
  <c r="Q81" i="2"/>
  <c r="S80" i="3"/>
  <c r="R80" i="3"/>
  <c r="X78" i="4"/>
  <c r="G78" i="4" s="1"/>
  <c r="E79" i="3"/>
  <c r="C80" i="3"/>
  <c r="A80" i="3"/>
  <c r="D80" i="3"/>
  <c r="O80" i="3"/>
  <c r="V80" i="3"/>
  <c r="G80" i="3" s="1"/>
  <c r="N80" i="3"/>
  <c r="U80" i="3"/>
  <c r="F80" i="3" s="1"/>
  <c r="W80" i="3"/>
  <c r="I80" i="3" s="1"/>
  <c r="L81" i="3"/>
  <c r="T81" i="3" s="1"/>
  <c r="H78" i="3"/>
  <c r="B79" i="3"/>
  <c r="H78" i="4"/>
  <c r="F80" i="2"/>
  <c r="R79" i="4"/>
  <c r="B79" i="4"/>
  <c r="T79" i="4"/>
  <c r="A79" i="4"/>
  <c r="U79" i="4"/>
  <c r="Q79" i="4"/>
  <c r="E79" i="4"/>
  <c r="L80" i="4"/>
  <c r="S79" i="4"/>
  <c r="W79" i="4" s="1"/>
  <c r="C79" i="4"/>
  <c r="N79" i="4"/>
  <c r="D79" i="4" s="1"/>
  <c r="M82" i="2"/>
  <c r="U81" i="2"/>
  <c r="I81" i="2" s="1"/>
  <c r="A81" i="2"/>
  <c r="O81" i="2"/>
  <c r="D81" i="2" s="1"/>
  <c r="CB81" i="2"/>
  <c r="H81" i="2" s="1"/>
  <c r="B81" i="2"/>
  <c r="V81" i="2"/>
  <c r="K81" i="2" s="1"/>
  <c r="BC81" i="2"/>
  <c r="BB81" i="2"/>
  <c r="P81" i="2"/>
  <c r="C81" i="2"/>
  <c r="CC81" i="2"/>
  <c r="J81" i="2" s="1"/>
  <c r="T81" i="2"/>
  <c r="G81" i="2" s="1"/>
  <c r="E81" i="2"/>
  <c r="F79" i="4" l="1"/>
  <c r="R82" i="2"/>
  <c r="Q82" i="2"/>
  <c r="S82" i="2"/>
  <c r="S81" i="3"/>
  <c r="R81" i="3"/>
  <c r="X79" i="4"/>
  <c r="G79" i="4" s="1"/>
  <c r="E80" i="3"/>
  <c r="B80" i="3"/>
  <c r="C81" i="3"/>
  <c r="W81" i="3"/>
  <c r="I81" i="3" s="1"/>
  <c r="U81" i="3"/>
  <c r="F81" i="3" s="1"/>
  <c r="V81" i="3"/>
  <c r="G81" i="3" s="1"/>
  <c r="O81" i="3"/>
  <c r="N81" i="3"/>
  <c r="L82" i="3"/>
  <c r="T82" i="3" s="1"/>
  <c r="D81" i="3"/>
  <c r="A81" i="3"/>
  <c r="H79" i="3"/>
  <c r="H79" i="4"/>
  <c r="F81" i="2"/>
  <c r="L81" i="4"/>
  <c r="U80" i="4"/>
  <c r="E80" i="4"/>
  <c r="C80" i="4"/>
  <c r="R80" i="4"/>
  <c r="T80" i="4"/>
  <c r="B80" i="4"/>
  <c r="N80" i="4"/>
  <c r="D80" i="4" s="1"/>
  <c r="A80" i="4"/>
  <c r="Q80" i="4"/>
  <c r="S80" i="4"/>
  <c r="W80" i="4" s="1"/>
  <c r="M83" i="2"/>
  <c r="T82" i="2"/>
  <c r="G82" i="2" s="1"/>
  <c r="CC82" i="2"/>
  <c r="J82" i="2" s="1"/>
  <c r="A82" i="2"/>
  <c r="E82" i="2"/>
  <c r="BC82" i="2"/>
  <c r="B82" i="2"/>
  <c r="BB82" i="2"/>
  <c r="U82" i="2"/>
  <c r="I82" i="2" s="1"/>
  <c r="P82" i="2"/>
  <c r="V82" i="2"/>
  <c r="K82" i="2" s="1"/>
  <c r="C82" i="2"/>
  <c r="CB82" i="2"/>
  <c r="H82" i="2" s="1"/>
  <c r="O82" i="2"/>
  <c r="D82" i="2" s="1"/>
  <c r="F80" i="4" l="1"/>
  <c r="R83" i="2"/>
  <c r="Q83" i="2"/>
  <c r="S83" i="2"/>
  <c r="S82" i="3"/>
  <c r="R82" i="3"/>
  <c r="X80" i="4"/>
  <c r="G80" i="4" s="1"/>
  <c r="H80" i="4"/>
  <c r="E81" i="3"/>
  <c r="V82" i="3"/>
  <c r="G82" i="3" s="1"/>
  <c r="O82" i="3"/>
  <c r="C82" i="3"/>
  <c r="D82" i="3"/>
  <c r="N82" i="3"/>
  <c r="B82" i="3" s="1"/>
  <c r="A82" i="3"/>
  <c r="U82" i="3"/>
  <c r="F82" i="3" s="1"/>
  <c r="L83" i="3"/>
  <c r="T83" i="3" s="1"/>
  <c r="W82" i="3"/>
  <c r="I82" i="3" s="1"/>
  <c r="H80" i="3"/>
  <c r="B81" i="3"/>
  <c r="F82" i="2"/>
  <c r="B81" i="4"/>
  <c r="R81" i="4"/>
  <c r="Q81" i="4"/>
  <c r="A81" i="4"/>
  <c r="E81" i="4"/>
  <c r="C81" i="4"/>
  <c r="U81" i="4"/>
  <c r="T81" i="4"/>
  <c r="L82" i="4"/>
  <c r="S81" i="4"/>
  <c r="N81" i="4"/>
  <c r="D81" i="4" s="1"/>
  <c r="M84" i="2"/>
  <c r="P83" i="2"/>
  <c r="E83" i="2"/>
  <c r="V83" i="2"/>
  <c r="K83" i="2" s="1"/>
  <c r="BB83" i="2"/>
  <c r="BC83" i="2"/>
  <c r="U83" i="2"/>
  <c r="I83" i="2" s="1"/>
  <c r="CB83" i="2"/>
  <c r="H83" i="2" s="1"/>
  <c r="B83" i="2"/>
  <c r="C83" i="2"/>
  <c r="CC83" i="2"/>
  <c r="J83" i="2" s="1"/>
  <c r="O83" i="2"/>
  <c r="D83" i="2" s="1"/>
  <c r="A83" i="2"/>
  <c r="T83" i="2"/>
  <c r="G83" i="2" s="1"/>
  <c r="W81" i="4" l="1"/>
  <c r="F81" i="4" s="1"/>
  <c r="R84" i="2"/>
  <c r="Q84" i="2"/>
  <c r="S84" i="2"/>
  <c r="S83" i="3"/>
  <c r="R83" i="3"/>
  <c r="X81" i="4"/>
  <c r="G81" i="4" s="1"/>
  <c r="E82" i="3"/>
  <c r="W83" i="3"/>
  <c r="I83" i="3" s="1"/>
  <c r="C83" i="3"/>
  <c r="L84" i="3"/>
  <c r="T84" i="3" s="1"/>
  <c r="O83" i="3"/>
  <c r="V83" i="3"/>
  <c r="G83" i="3" s="1"/>
  <c r="U83" i="3"/>
  <c r="F83" i="3" s="1"/>
  <c r="A83" i="3"/>
  <c r="D83" i="3"/>
  <c r="N83" i="3"/>
  <c r="B83" i="3" s="1"/>
  <c r="H81" i="3"/>
  <c r="F83" i="2"/>
  <c r="H81" i="4"/>
  <c r="U82" i="4"/>
  <c r="Q82" i="4"/>
  <c r="B82" i="4"/>
  <c r="E82" i="4"/>
  <c r="T82" i="4"/>
  <c r="R82" i="4"/>
  <c r="A82" i="4"/>
  <c r="S82" i="4"/>
  <c r="W82" i="4" s="1"/>
  <c r="N82" i="4"/>
  <c r="D82" i="4" s="1"/>
  <c r="L83" i="4"/>
  <c r="C82" i="4"/>
  <c r="M85" i="2"/>
  <c r="BC84" i="2"/>
  <c r="A84" i="2"/>
  <c r="U84" i="2"/>
  <c r="I84" i="2" s="1"/>
  <c r="T84" i="2"/>
  <c r="G84" i="2" s="1"/>
  <c r="CB84" i="2"/>
  <c r="H84" i="2" s="1"/>
  <c r="B84" i="2"/>
  <c r="V84" i="2"/>
  <c r="K84" i="2" s="1"/>
  <c r="O84" i="2"/>
  <c r="D84" i="2" s="1"/>
  <c r="BB84" i="2"/>
  <c r="CC84" i="2"/>
  <c r="J84" i="2" s="1"/>
  <c r="E84" i="2"/>
  <c r="C84" i="2"/>
  <c r="P84" i="2"/>
  <c r="F82" i="4" l="1"/>
  <c r="S85" i="2"/>
  <c r="R85" i="2"/>
  <c r="Q85" i="2"/>
  <c r="S84" i="3"/>
  <c r="R84" i="3"/>
  <c r="X82" i="4"/>
  <c r="G82" i="4" s="1"/>
  <c r="E83" i="3"/>
  <c r="H82" i="4"/>
  <c r="N84" i="3"/>
  <c r="B84" i="3" s="1"/>
  <c r="W84" i="3"/>
  <c r="I84" i="3" s="1"/>
  <c r="L85" i="3"/>
  <c r="T85" i="3" s="1"/>
  <c r="C84" i="3"/>
  <c r="U84" i="3"/>
  <c r="F84" i="3" s="1"/>
  <c r="V84" i="3"/>
  <c r="G84" i="3" s="1"/>
  <c r="A84" i="3"/>
  <c r="O84" i="3"/>
  <c r="D84" i="3"/>
  <c r="H82" i="3"/>
  <c r="F84" i="2"/>
  <c r="A83" i="4"/>
  <c r="T83" i="4"/>
  <c r="S83" i="4"/>
  <c r="W83" i="4" s="1"/>
  <c r="U83" i="4"/>
  <c r="L84" i="4"/>
  <c r="R83" i="4"/>
  <c r="Q83" i="4"/>
  <c r="N83" i="4"/>
  <c r="D83" i="4" s="1"/>
  <c r="C83" i="4"/>
  <c r="E83" i="4"/>
  <c r="B83" i="4"/>
  <c r="M86" i="2"/>
  <c r="T85" i="2"/>
  <c r="G85" i="2" s="1"/>
  <c r="BC85" i="2"/>
  <c r="B85" i="2"/>
  <c r="U85" i="2"/>
  <c r="I85" i="2" s="1"/>
  <c r="CC85" i="2"/>
  <c r="J85" i="2" s="1"/>
  <c r="E85" i="2"/>
  <c r="O85" i="2"/>
  <c r="D85" i="2" s="1"/>
  <c r="V85" i="2"/>
  <c r="K85" i="2" s="1"/>
  <c r="CB85" i="2"/>
  <c r="H85" i="2" s="1"/>
  <c r="P85" i="2"/>
  <c r="C85" i="2"/>
  <c r="BB85" i="2"/>
  <c r="A85" i="2"/>
  <c r="F83" i="4" l="1"/>
  <c r="Q86" i="2"/>
  <c r="S86" i="2"/>
  <c r="R86" i="2"/>
  <c r="R85" i="3"/>
  <c r="S85" i="3"/>
  <c r="X83" i="4"/>
  <c r="G83" i="4" s="1"/>
  <c r="E84" i="3"/>
  <c r="U85" i="3"/>
  <c r="F85" i="3" s="1"/>
  <c r="C85" i="3"/>
  <c r="O85" i="3"/>
  <c r="D85" i="3"/>
  <c r="N85" i="3"/>
  <c r="B85" i="3" s="1"/>
  <c r="A85" i="3"/>
  <c r="V85" i="3"/>
  <c r="G85" i="3" s="1"/>
  <c r="L86" i="3"/>
  <c r="T86" i="3" s="1"/>
  <c r="W85" i="3"/>
  <c r="I85" i="3" s="1"/>
  <c r="H83" i="3"/>
  <c r="F85" i="2"/>
  <c r="H83" i="4"/>
  <c r="L85" i="4"/>
  <c r="C84" i="4"/>
  <c r="Q84" i="4"/>
  <c r="E84" i="4"/>
  <c r="A84" i="4"/>
  <c r="N84" i="4"/>
  <c r="D84" i="4" s="1"/>
  <c r="T84" i="4"/>
  <c r="R84" i="4"/>
  <c r="B84" i="4"/>
  <c r="U84" i="4"/>
  <c r="S84" i="4"/>
  <c r="M87" i="2"/>
  <c r="T86" i="2"/>
  <c r="G86" i="2" s="1"/>
  <c r="E86" i="2"/>
  <c r="V86" i="2"/>
  <c r="K86" i="2" s="1"/>
  <c r="U86" i="2"/>
  <c r="I86" i="2" s="1"/>
  <c r="BC86" i="2"/>
  <c r="CC86" i="2"/>
  <c r="J86" i="2" s="1"/>
  <c r="A86" i="2"/>
  <c r="P86" i="2"/>
  <c r="O86" i="2"/>
  <c r="D86" i="2" s="1"/>
  <c r="CB86" i="2"/>
  <c r="H86" i="2" s="1"/>
  <c r="B86" i="2"/>
  <c r="BB86" i="2"/>
  <c r="C86" i="2"/>
  <c r="W84" i="4" l="1"/>
  <c r="F84" i="4" s="1"/>
  <c r="S87" i="2"/>
  <c r="R87" i="2"/>
  <c r="Q87" i="2"/>
  <c r="S86" i="3"/>
  <c r="R86" i="3"/>
  <c r="X84" i="4"/>
  <c r="G84" i="4" s="1"/>
  <c r="H84" i="3"/>
  <c r="E85" i="3"/>
  <c r="C86" i="3"/>
  <c r="U86" i="3"/>
  <c r="F86" i="3" s="1"/>
  <c r="L87" i="3"/>
  <c r="T87" i="3" s="1"/>
  <c r="O86" i="3"/>
  <c r="N86" i="3"/>
  <c r="V86" i="3"/>
  <c r="G86" i="3" s="1"/>
  <c r="D86" i="3"/>
  <c r="W86" i="3"/>
  <c r="I86" i="3" s="1"/>
  <c r="A86" i="3"/>
  <c r="F86" i="2"/>
  <c r="H84" i="4"/>
  <c r="N85" i="4"/>
  <c r="D85" i="4" s="1"/>
  <c r="C85" i="4"/>
  <c r="T85" i="4"/>
  <c r="E85" i="4"/>
  <c r="L86" i="4"/>
  <c r="R85" i="4"/>
  <c r="A85" i="4"/>
  <c r="S85" i="4"/>
  <c r="W85" i="4" s="1"/>
  <c r="Q85" i="4"/>
  <c r="B85" i="4"/>
  <c r="U85" i="4"/>
  <c r="M88" i="2"/>
  <c r="C87" i="2"/>
  <c r="CC87" i="2"/>
  <c r="J87" i="2" s="1"/>
  <c r="A87" i="2"/>
  <c r="BB87" i="2"/>
  <c r="U87" i="2"/>
  <c r="I87" i="2" s="1"/>
  <c r="BC87" i="2"/>
  <c r="B87" i="2"/>
  <c r="O87" i="2"/>
  <c r="D87" i="2" s="1"/>
  <c r="V87" i="2"/>
  <c r="K87" i="2" s="1"/>
  <c r="E87" i="2"/>
  <c r="P87" i="2"/>
  <c r="CB87" i="2"/>
  <c r="H87" i="2" s="1"/>
  <c r="T87" i="2"/>
  <c r="G87" i="2" s="1"/>
  <c r="F85" i="4" l="1"/>
  <c r="S88" i="2"/>
  <c r="R88" i="2"/>
  <c r="Q88" i="2"/>
  <c r="S87" i="3"/>
  <c r="R87" i="3"/>
  <c r="X85" i="4"/>
  <c r="G85" i="4" s="1"/>
  <c r="E86" i="3"/>
  <c r="N87" i="3"/>
  <c r="V87" i="3"/>
  <c r="G87" i="3" s="1"/>
  <c r="O87" i="3"/>
  <c r="L88" i="3"/>
  <c r="T88" i="3" s="1"/>
  <c r="U87" i="3"/>
  <c r="F87" i="3" s="1"/>
  <c r="D87" i="3"/>
  <c r="W87" i="3"/>
  <c r="I87" i="3" s="1"/>
  <c r="A87" i="3"/>
  <c r="C87" i="3"/>
  <c r="H85" i="3"/>
  <c r="B86" i="3"/>
  <c r="F87" i="2"/>
  <c r="H85" i="4"/>
  <c r="R86" i="4"/>
  <c r="L87" i="4"/>
  <c r="U86" i="4"/>
  <c r="S86" i="4"/>
  <c r="E86" i="4"/>
  <c r="C86" i="4"/>
  <c r="A86" i="4"/>
  <c r="N86" i="4"/>
  <c r="D86" i="4" s="1"/>
  <c r="B86" i="4"/>
  <c r="Q86" i="4"/>
  <c r="T86" i="4"/>
  <c r="M89" i="2"/>
  <c r="P88" i="2"/>
  <c r="O88" i="2"/>
  <c r="D88" i="2" s="1"/>
  <c r="CC88" i="2"/>
  <c r="J88" i="2" s="1"/>
  <c r="E88" i="2"/>
  <c r="CB88" i="2"/>
  <c r="H88" i="2" s="1"/>
  <c r="C88" i="2"/>
  <c r="B88" i="2"/>
  <c r="T88" i="2"/>
  <c r="G88" i="2" s="1"/>
  <c r="BB88" i="2"/>
  <c r="BC88" i="2"/>
  <c r="A88" i="2"/>
  <c r="U88" i="2"/>
  <c r="I88" i="2" s="1"/>
  <c r="V88" i="2"/>
  <c r="K88" i="2" s="1"/>
  <c r="W86" i="4" l="1"/>
  <c r="F86" i="4" s="1"/>
  <c r="S89" i="2"/>
  <c r="R89" i="2"/>
  <c r="Q89" i="2"/>
  <c r="S88" i="3"/>
  <c r="R88" i="3"/>
  <c r="X86" i="4"/>
  <c r="G86" i="4" s="1"/>
  <c r="H86" i="4"/>
  <c r="E87" i="3"/>
  <c r="B87" i="3"/>
  <c r="L89" i="3"/>
  <c r="T89" i="3" s="1"/>
  <c r="C88" i="3"/>
  <c r="D88" i="3"/>
  <c r="V88" i="3"/>
  <c r="G88" i="3" s="1"/>
  <c r="N88" i="3"/>
  <c r="W88" i="3"/>
  <c r="I88" i="3" s="1"/>
  <c r="A88" i="3"/>
  <c r="O88" i="3"/>
  <c r="U88" i="3"/>
  <c r="F88" i="3" s="1"/>
  <c r="H86" i="3"/>
  <c r="F88" i="2"/>
  <c r="C87" i="4"/>
  <c r="U87" i="4"/>
  <c r="L88" i="4"/>
  <c r="Q87" i="4"/>
  <c r="S87" i="4"/>
  <c r="R87" i="4"/>
  <c r="N87" i="4"/>
  <c r="D87" i="4" s="1"/>
  <c r="T87" i="4"/>
  <c r="E87" i="4"/>
  <c r="A87" i="4"/>
  <c r="B87" i="4"/>
  <c r="M90" i="2"/>
  <c r="T89" i="2"/>
  <c r="G89" i="2" s="1"/>
  <c r="O89" i="2"/>
  <c r="D89" i="2" s="1"/>
  <c r="E89" i="2"/>
  <c r="A89" i="2"/>
  <c r="B89" i="2"/>
  <c r="CB89" i="2"/>
  <c r="H89" i="2" s="1"/>
  <c r="BB89" i="2"/>
  <c r="CC89" i="2"/>
  <c r="J89" i="2" s="1"/>
  <c r="C89" i="2"/>
  <c r="V89" i="2"/>
  <c r="K89" i="2" s="1"/>
  <c r="P89" i="2"/>
  <c r="BC89" i="2"/>
  <c r="U89" i="2"/>
  <c r="I89" i="2" s="1"/>
  <c r="W87" i="4" l="1"/>
  <c r="F87" i="4"/>
  <c r="S90" i="2"/>
  <c r="R90" i="2"/>
  <c r="Q90" i="2"/>
  <c r="S89" i="3"/>
  <c r="R89" i="3"/>
  <c r="X87" i="4"/>
  <c r="G87" i="4" s="1"/>
  <c r="H87" i="4"/>
  <c r="E88" i="3"/>
  <c r="B88" i="3"/>
  <c r="U89" i="3"/>
  <c r="F89" i="3" s="1"/>
  <c r="V89" i="3"/>
  <c r="G89" i="3" s="1"/>
  <c r="W89" i="3"/>
  <c r="I89" i="3" s="1"/>
  <c r="L90" i="3"/>
  <c r="T90" i="3" s="1"/>
  <c r="N89" i="3"/>
  <c r="H88" i="3" s="1"/>
  <c r="O89" i="3"/>
  <c r="A89" i="3"/>
  <c r="D89" i="3"/>
  <c r="C89" i="3"/>
  <c r="H87" i="3"/>
  <c r="F89" i="2"/>
  <c r="B88" i="4"/>
  <c r="C88" i="4"/>
  <c r="T88" i="4"/>
  <c r="E88" i="4"/>
  <c r="R88" i="4"/>
  <c r="N88" i="4"/>
  <c r="D88" i="4" s="1"/>
  <c r="A88" i="4"/>
  <c r="S88" i="4"/>
  <c r="W88" i="4" s="1"/>
  <c r="L89" i="4"/>
  <c r="U88" i="4"/>
  <c r="Q88" i="4"/>
  <c r="M91" i="2"/>
  <c r="CB90" i="2"/>
  <c r="H90" i="2" s="1"/>
  <c r="P90" i="2"/>
  <c r="E90" i="2"/>
  <c r="B90" i="2"/>
  <c r="T90" i="2"/>
  <c r="G90" i="2" s="1"/>
  <c r="C90" i="2"/>
  <c r="O90" i="2"/>
  <c r="D90" i="2" s="1"/>
  <c r="BB90" i="2"/>
  <c r="V90" i="2"/>
  <c r="K90" i="2" s="1"/>
  <c r="A90" i="2"/>
  <c r="BC90" i="2"/>
  <c r="CC90" i="2"/>
  <c r="J90" i="2" s="1"/>
  <c r="U90" i="2"/>
  <c r="I90" i="2" s="1"/>
  <c r="F88" i="4" l="1"/>
  <c r="R91" i="2"/>
  <c r="Q91" i="2"/>
  <c r="S91" i="2"/>
  <c r="S90" i="3"/>
  <c r="R90" i="3"/>
  <c r="X88" i="4"/>
  <c r="G88" i="4" s="1"/>
  <c r="E89" i="3"/>
  <c r="B89" i="3"/>
  <c r="U90" i="3"/>
  <c r="F90" i="3" s="1"/>
  <c r="C90" i="3"/>
  <c r="V90" i="3"/>
  <c r="G90" i="3" s="1"/>
  <c r="A90" i="3"/>
  <c r="D90" i="3"/>
  <c r="O90" i="3"/>
  <c r="W90" i="3"/>
  <c r="I90" i="3" s="1"/>
  <c r="L91" i="3"/>
  <c r="T91" i="3" s="1"/>
  <c r="N90" i="3"/>
  <c r="H88" i="4"/>
  <c r="F90" i="2"/>
  <c r="E89" i="4"/>
  <c r="A89" i="4"/>
  <c r="R89" i="4"/>
  <c r="L90" i="4"/>
  <c r="T89" i="4"/>
  <c r="N89" i="4"/>
  <c r="D89" i="4" s="1"/>
  <c r="U89" i="4"/>
  <c r="S89" i="4"/>
  <c r="C89" i="4"/>
  <c r="Q89" i="4"/>
  <c r="B89" i="4"/>
  <c r="M92" i="2"/>
  <c r="T91" i="2"/>
  <c r="G91" i="2" s="1"/>
  <c r="BC91" i="2"/>
  <c r="P91" i="2"/>
  <c r="E91" i="2"/>
  <c r="CC91" i="2"/>
  <c r="J91" i="2" s="1"/>
  <c r="C91" i="2"/>
  <c r="CB91" i="2"/>
  <c r="H91" i="2" s="1"/>
  <c r="O91" i="2"/>
  <c r="D91" i="2" s="1"/>
  <c r="U91" i="2"/>
  <c r="I91" i="2" s="1"/>
  <c r="A91" i="2"/>
  <c r="V91" i="2"/>
  <c r="K91" i="2" s="1"/>
  <c r="BB91" i="2"/>
  <c r="B91" i="2"/>
  <c r="W89" i="4" l="1"/>
  <c r="F89" i="4" s="1"/>
  <c r="R92" i="2"/>
  <c r="S92" i="2"/>
  <c r="Q92" i="2"/>
  <c r="S91" i="3"/>
  <c r="R91" i="3"/>
  <c r="X89" i="4"/>
  <c r="G89" i="4" s="1"/>
  <c r="E90" i="3"/>
  <c r="H89" i="3"/>
  <c r="U91" i="3"/>
  <c r="F91" i="3" s="1"/>
  <c r="C91" i="3"/>
  <c r="L92" i="3"/>
  <c r="T92" i="3" s="1"/>
  <c r="D91" i="3"/>
  <c r="N91" i="3"/>
  <c r="W91" i="3"/>
  <c r="I91" i="3" s="1"/>
  <c r="O91" i="3"/>
  <c r="A91" i="3"/>
  <c r="V91" i="3"/>
  <c r="G91" i="3" s="1"/>
  <c r="B90" i="3"/>
  <c r="H89" i="4"/>
  <c r="F91" i="2"/>
  <c r="L91" i="4"/>
  <c r="S90" i="4"/>
  <c r="W90" i="4" s="1"/>
  <c r="B90" i="4"/>
  <c r="U90" i="4"/>
  <c r="E90" i="4"/>
  <c r="C90" i="4"/>
  <c r="N90" i="4"/>
  <c r="D90" i="4" s="1"/>
  <c r="T90" i="4"/>
  <c r="R90" i="4"/>
  <c r="Q90" i="4"/>
  <c r="A90" i="4"/>
  <c r="M93" i="2"/>
  <c r="U92" i="2"/>
  <c r="I92" i="2" s="1"/>
  <c r="B92" i="2"/>
  <c r="P92" i="2"/>
  <c r="T92" i="2"/>
  <c r="G92" i="2" s="1"/>
  <c r="E92" i="2"/>
  <c r="BC92" i="2"/>
  <c r="O92" i="2"/>
  <c r="D92" i="2" s="1"/>
  <c r="BB92" i="2"/>
  <c r="CC92" i="2"/>
  <c r="J92" i="2" s="1"/>
  <c r="C92" i="2"/>
  <c r="A92" i="2"/>
  <c r="CB92" i="2"/>
  <c r="H92" i="2" s="1"/>
  <c r="V92" i="2"/>
  <c r="K92" i="2" s="1"/>
  <c r="F90" i="4" l="1"/>
  <c r="S93" i="2"/>
  <c r="R93" i="2"/>
  <c r="Q93" i="2"/>
  <c r="S92" i="3"/>
  <c r="R92" i="3"/>
  <c r="X90" i="4"/>
  <c r="G90" i="4" s="1"/>
  <c r="F92" i="2"/>
  <c r="E91" i="3"/>
  <c r="O92" i="3"/>
  <c r="N92" i="3"/>
  <c r="B92" i="3" s="1"/>
  <c r="A92" i="3"/>
  <c r="W92" i="3"/>
  <c r="I92" i="3" s="1"/>
  <c r="C92" i="3"/>
  <c r="U92" i="3"/>
  <c r="F92" i="3" s="1"/>
  <c r="L93" i="3"/>
  <c r="T93" i="3" s="1"/>
  <c r="V92" i="3"/>
  <c r="G92" i="3" s="1"/>
  <c r="D92" i="3"/>
  <c r="H90" i="3"/>
  <c r="B91" i="3"/>
  <c r="H90" i="4"/>
  <c r="L92" i="4"/>
  <c r="U91" i="4"/>
  <c r="N91" i="4"/>
  <c r="D91" i="4" s="1"/>
  <c r="A91" i="4"/>
  <c r="Q91" i="4"/>
  <c r="S91" i="4"/>
  <c r="E91" i="4"/>
  <c r="T91" i="4"/>
  <c r="B91" i="4"/>
  <c r="C91" i="4"/>
  <c r="R91" i="4"/>
  <c r="M94" i="2"/>
  <c r="C93" i="2"/>
  <c r="B93" i="2"/>
  <c r="P93" i="2"/>
  <c r="CB93" i="2"/>
  <c r="H93" i="2" s="1"/>
  <c r="BC93" i="2"/>
  <c r="BB93" i="2"/>
  <c r="U93" i="2"/>
  <c r="I93" i="2" s="1"/>
  <c r="V93" i="2"/>
  <c r="K93" i="2" s="1"/>
  <c r="O93" i="2"/>
  <c r="D93" i="2" s="1"/>
  <c r="T93" i="2"/>
  <c r="G93" i="2" s="1"/>
  <c r="E93" i="2"/>
  <c r="A93" i="2"/>
  <c r="CC93" i="2"/>
  <c r="J93" i="2" s="1"/>
  <c r="W91" i="4" l="1"/>
  <c r="F91" i="4"/>
  <c r="S94" i="2"/>
  <c r="Q94" i="2"/>
  <c r="R94" i="2"/>
  <c r="L94" i="3"/>
  <c r="L95" i="3" s="1"/>
  <c r="L96" i="3" s="1"/>
  <c r="S93" i="3"/>
  <c r="R93" i="3"/>
  <c r="X91" i="4"/>
  <c r="G91" i="4" s="1"/>
  <c r="E92" i="3"/>
  <c r="N93" i="3"/>
  <c r="B93" i="3" s="1"/>
  <c r="U93" i="3"/>
  <c r="F93" i="3" s="1"/>
  <c r="F94" i="3" s="1"/>
  <c r="E94" i="3"/>
  <c r="D93" i="3"/>
  <c r="O93" i="3"/>
  <c r="W93" i="3"/>
  <c r="I93" i="3" s="1"/>
  <c r="C93" i="3"/>
  <c r="A93" i="3"/>
  <c r="V93" i="3"/>
  <c r="G93" i="3" s="1"/>
  <c r="G94" i="3" s="1"/>
  <c r="H91" i="3"/>
  <c r="F93" i="2"/>
  <c r="H91" i="4"/>
  <c r="N92" i="4"/>
  <c r="D92" i="4" s="1"/>
  <c r="T92" i="4"/>
  <c r="U92" i="4"/>
  <c r="S92" i="4"/>
  <c r="W92" i="4" s="1"/>
  <c r="E92" i="4"/>
  <c r="C92" i="4"/>
  <c r="Q92" i="4"/>
  <c r="F92" i="4" s="1"/>
  <c r="A92" i="4"/>
  <c r="R92" i="4"/>
  <c r="L93" i="4"/>
  <c r="B92" i="4"/>
  <c r="M95" i="2"/>
  <c r="B94" i="2"/>
  <c r="V94" i="2"/>
  <c r="K94" i="2" s="1"/>
  <c r="BC94" i="2"/>
  <c r="CC94" i="2"/>
  <c r="J94" i="2" s="1"/>
  <c r="P94" i="2"/>
  <c r="A94" i="2"/>
  <c r="C94" i="2"/>
  <c r="BB94" i="2"/>
  <c r="O94" i="2"/>
  <c r="D94" i="2" s="1"/>
  <c r="E94" i="2"/>
  <c r="CB94" i="2"/>
  <c r="H94" i="2" s="1"/>
  <c r="T94" i="2"/>
  <c r="G94" i="2" s="1"/>
  <c r="U94" i="2"/>
  <c r="I94" i="2" s="1"/>
  <c r="S95" i="2" l="1"/>
  <c r="Q95" i="2"/>
  <c r="R95" i="2"/>
  <c r="X92" i="4"/>
  <c r="G92" i="4" s="1"/>
  <c r="E93" i="3"/>
  <c r="H92" i="3"/>
  <c r="E96" i="3"/>
  <c r="L97" i="3"/>
  <c r="T97" i="3" s="1"/>
  <c r="H93" i="3"/>
  <c r="H94" i="3" s="1"/>
  <c r="F96" i="3" s="1"/>
  <c r="H92" i="4"/>
  <c r="F94" i="2"/>
  <c r="Q93" i="4"/>
  <c r="A93" i="4"/>
  <c r="B93" i="4"/>
  <c r="U93" i="4"/>
  <c r="E93" i="4"/>
  <c r="L94" i="4"/>
  <c r="C93" i="4"/>
  <c r="S93" i="4"/>
  <c r="R93" i="4"/>
  <c r="T93" i="4"/>
  <c r="N93" i="4"/>
  <c r="D93" i="4" s="1"/>
  <c r="M96" i="2"/>
  <c r="T95" i="2"/>
  <c r="G95" i="2" s="1"/>
  <c r="A95" i="2"/>
  <c r="CC95" i="2"/>
  <c r="J95" i="2" s="1"/>
  <c r="V95" i="2"/>
  <c r="K95" i="2" s="1"/>
  <c r="E95" i="2"/>
  <c r="P95" i="2"/>
  <c r="BC95" i="2"/>
  <c r="C95" i="2"/>
  <c r="CB95" i="2"/>
  <c r="H95" i="2" s="1"/>
  <c r="B95" i="2"/>
  <c r="O95" i="2"/>
  <c r="D95" i="2" s="1"/>
  <c r="U95" i="2"/>
  <c r="I95" i="2" s="1"/>
  <c r="BB95" i="2"/>
  <c r="W93" i="4" l="1"/>
  <c r="F93" i="4" s="1"/>
  <c r="M97" i="2"/>
  <c r="S96" i="2"/>
  <c r="R96" i="2"/>
  <c r="Q96" i="2"/>
  <c r="S97" i="3"/>
  <c r="R97" i="3"/>
  <c r="X93" i="4"/>
  <c r="G93" i="4" s="1"/>
  <c r="H93" i="4"/>
  <c r="U97" i="3"/>
  <c r="F97" i="3" s="1"/>
  <c r="O97" i="3"/>
  <c r="W97" i="3"/>
  <c r="I97" i="3" s="1"/>
  <c r="L98" i="3"/>
  <c r="T98" i="3" s="1"/>
  <c r="N97" i="3"/>
  <c r="V97" i="3"/>
  <c r="G97" i="3" s="1"/>
  <c r="K138" i="3"/>
  <c r="I138" i="3" s="1"/>
  <c r="A97" i="3"/>
  <c r="D97" i="3"/>
  <c r="C97" i="3"/>
  <c r="F95" i="2"/>
  <c r="E94" i="4"/>
  <c r="Q94" i="4"/>
  <c r="L95" i="4"/>
  <c r="U94" i="4"/>
  <c r="B94" i="4"/>
  <c r="C94" i="4"/>
  <c r="N94" i="4"/>
  <c r="D94" i="4" s="1"/>
  <c r="T94" i="4"/>
  <c r="R94" i="4"/>
  <c r="S94" i="4"/>
  <c r="A94" i="4"/>
  <c r="F98" i="2"/>
  <c r="F99" i="2"/>
  <c r="F100" i="2"/>
  <c r="F97" i="2"/>
  <c r="P96" i="2"/>
  <c r="O96" i="2"/>
  <c r="D96" i="2" s="1"/>
  <c r="CB96" i="2"/>
  <c r="H96" i="2" s="1"/>
  <c r="H97" i="2" s="1"/>
  <c r="BB96" i="2"/>
  <c r="BC96" i="2"/>
  <c r="U96" i="2"/>
  <c r="I96" i="2" s="1"/>
  <c r="I97" i="2" s="1"/>
  <c r="A96" i="2"/>
  <c r="E96" i="2"/>
  <c r="V96" i="2"/>
  <c r="K96" i="2" s="1"/>
  <c r="T96" i="2"/>
  <c r="G96" i="2" s="1"/>
  <c r="G97" i="2" s="1"/>
  <c r="CC96" i="2"/>
  <c r="J96" i="2" s="1"/>
  <c r="J97" i="2" s="1"/>
  <c r="B96" i="2"/>
  <c r="C96" i="2"/>
  <c r="W94" i="4" l="1"/>
  <c r="F94" i="4" s="1"/>
  <c r="S97" i="2"/>
  <c r="R97" i="2"/>
  <c r="Q97" i="2"/>
  <c r="S98" i="3"/>
  <c r="R98" i="3"/>
  <c r="X94" i="4"/>
  <c r="G94" i="4" s="1"/>
  <c r="I98" i="2"/>
  <c r="H98" i="2"/>
  <c r="J98" i="2"/>
  <c r="H99" i="2" s="1"/>
  <c r="G98" i="2"/>
  <c r="E97" i="3"/>
  <c r="V98" i="3"/>
  <c r="G98" i="3" s="1"/>
  <c r="N98" i="3"/>
  <c r="H97" i="3" s="1"/>
  <c r="L99" i="3"/>
  <c r="T99" i="3" s="1"/>
  <c r="D98" i="3"/>
  <c r="U98" i="3"/>
  <c r="F98" i="3" s="1"/>
  <c r="C98" i="3"/>
  <c r="W98" i="3"/>
  <c r="I98" i="3" s="1"/>
  <c r="O98" i="3"/>
  <c r="A98" i="3"/>
  <c r="B97" i="3"/>
  <c r="H94" i="4"/>
  <c r="F96" i="2"/>
  <c r="U95" i="4"/>
  <c r="R95" i="4"/>
  <c r="L96" i="4"/>
  <c r="S95" i="4"/>
  <c r="W95" i="4" s="1"/>
  <c r="A95" i="4"/>
  <c r="T95" i="4"/>
  <c r="E95" i="4"/>
  <c r="N95" i="4"/>
  <c r="D95" i="4" s="1"/>
  <c r="Q95" i="4"/>
  <c r="C95" i="4"/>
  <c r="B95" i="4"/>
  <c r="M98" i="2"/>
  <c r="V97" i="2"/>
  <c r="BC97" i="2"/>
  <c r="O97" i="2"/>
  <c r="CC97" i="2"/>
  <c r="T97" i="2"/>
  <c r="P97" i="2"/>
  <c r="CB97" i="2"/>
  <c r="BB97" i="2"/>
  <c r="U97" i="2"/>
  <c r="F95" i="4" l="1"/>
  <c r="S99" i="3"/>
  <c r="R99" i="3"/>
  <c r="X95" i="4"/>
  <c r="G95" i="4" s="1"/>
  <c r="G99" i="2"/>
  <c r="G100" i="2" s="1"/>
  <c r="H95" i="4"/>
  <c r="E98" i="3"/>
  <c r="L100" i="3"/>
  <c r="T100" i="3" s="1"/>
  <c r="D99" i="3"/>
  <c r="C99" i="3"/>
  <c r="N99" i="3"/>
  <c r="U99" i="3"/>
  <c r="F99" i="3" s="1"/>
  <c r="O99" i="3"/>
  <c r="W99" i="3"/>
  <c r="I99" i="3" s="1"/>
  <c r="A99" i="3"/>
  <c r="V99" i="3"/>
  <c r="G99" i="3" s="1"/>
  <c r="B98" i="3"/>
  <c r="S96" i="4"/>
  <c r="W96" i="4" s="1"/>
  <c r="R96" i="4"/>
  <c r="L97" i="4"/>
  <c r="A96" i="4"/>
  <c r="Q96" i="4"/>
  <c r="T96" i="4"/>
  <c r="B96" i="4"/>
  <c r="U96" i="4"/>
  <c r="E96" i="4"/>
  <c r="C96" i="4"/>
  <c r="N96" i="4"/>
  <c r="D96" i="4" s="1"/>
  <c r="M99" i="2"/>
  <c r="BC98" i="2"/>
  <c r="CC98" i="2"/>
  <c r="CB98" i="2"/>
  <c r="BB98" i="2"/>
  <c r="F96" i="4" l="1"/>
  <c r="R100" i="3"/>
  <c r="S100" i="3"/>
  <c r="X96" i="4"/>
  <c r="G96" i="4" s="1"/>
  <c r="E99" i="3"/>
  <c r="H98" i="3"/>
  <c r="B99" i="3"/>
  <c r="N100" i="3"/>
  <c r="O100" i="3"/>
  <c r="A100" i="3"/>
  <c r="V100" i="3"/>
  <c r="G100" i="3" s="1"/>
  <c r="D100" i="3"/>
  <c r="L101" i="3"/>
  <c r="T101" i="3" s="1"/>
  <c r="C100" i="3"/>
  <c r="W100" i="3"/>
  <c r="I100" i="3" s="1"/>
  <c r="U100" i="3"/>
  <c r="F100" i="3" s="1"/>
  <c r="H96" i="4"/>
  <c r="E97" i="4"/>
  <c r="U97" i="4"/>
  <c r="T97" i="4"/>
  <c r="S97" i="4"/>
  <c r="A97" i="4"/>
  <c r="N97" i="4"/>
  <c r="D97" i="4" s="1"/>
  <c r="L98" i="4"/>
  <c r="C97" i="4"/>
  <c r="R97" i="4"/>
  <c r="B97" i="4"/>
  <c r="Q97" i="4"/>
  <c r="M100" i="2"/>
  <c r="CC99" i="2"/>
  <c r="CB99" i="2"/>
  <c r="BB99" i="2"/>
  <c r="BC99" i="2"/>
  <c r="W97" i="4" l="1"/>
  <c r="F97" i="4" s="1"/>
  <c r="S101" i="3"/>
  <c r="R101" i="3"/>
  <c r="X97" i="4"/>
  <c r="G97" i="4" s="1"/>
  <c r="E100" i="3"/>
  <c r="H97" i="4"/>
  <c r="H99" i="3"/>
  <c r="B100" i="3"/>
  <c r="N101" i="3"/>
  <c r="L102" i="3"/>
  <c r="T102" i="3" s="1"/>
  <c r="U101" i="3"/>
  <c r="F101" i="3" s="1"/>
  <c r="A101" i="3"/>
  <c r="O101" i="3"/>
  <c r="D101" i="3"/>
  <c r="V101" i="3"/>
  <c r="G101" i="3" s="1"/>
  <c r="W101" i="3"/>
  <c r="I101" i="3" s="1"/>
  <c r="C101" i="3"/>
  <c r="Q98" i="4"/>
  <c r="T98" i="4"/>
  <c r="S98" i="4"/>
  <c r="L99" i="4"/>
  <c r="U98" i="4"/>
  <c r="R98" i="4"/>
  <c r="N98" i="4"/>
  <c r="D98" i="4" s="1"/>
  <c r="A98" i="4"/>
  <c r="E98" i="4"/>
  <c r="B98" i="4"/>
  <c r="C98" i="4"/>
  <c r="M101" i="2"/>
  <c r="CC100" i="2"/>
  <c r="BB100" i="2"/>
  <c r="CB100" i="2"/>
  <c r="BC100" i="2"/>
  <c r="W98" i="4" l="1"/>
  <c r="F98" i="4"/>
  <c r="S102" i="3"/>
  <c r="R102" i="3"/>
  <c r="X98" i="4"/>
  <c r="G98" i="4" s="1"/>
  <c r="H101" i="2"/>
  <c r="G101" i="2"/>
  <c r="I101" i="2"/>
  <c r="J101" i="2"/>
  <c r="E101" i="3"/>
  <c r="H100" i="3"/>
  <c r="N102" i="3"/>
  <c r="A102" i="3"/>
  <c r="C102" i="3"/>
  <c r="O102" i="3"/>
  <c r="D102" i="3"/>
  <c r="W102" i="3"/>
  <c r="I102" i="3" s="1"/>
  <c r="L103" i="3"/>
  <c r="T103" i="3" s="1"/>
  <c r="V102" i="3"/>
  <c r="G102" i="3" s="1"/>
  <c r="U102" i="3"/>
  <c r="F102" i="3" s="1"/>
  <c r="B101" i="3"/>
  <c r="H98" i="4"/>
  <c r="A99" i="4"/>
  <c r="T99" i="4"/>
  <c r="U99" i="4"/>
  <c r="C99" i="4"/>
  <c r="L100" i="4"/>
  <c r="N99" i="4"/>
  <c r="D99" i="4" s="1"/>
  <c r="R99" i="4"/>
  <c r="B99" i="4"/>
  <c r="E99" i="4"/>
  <c r="Q99" i="4"/>
  <c r="S99" i="4"/>
  <c r="F101" i="2"/>
  <c r="M102" i="2"/>
  <c r="CC101" i="2"/>
  <c r="BB101" i="2"/>
  <c r="BC101" i="2"/>
  <c r="CB101" i="2"/>
  <c r="W99" i="4" l="1"/>
  <c r="F99" i="4"/>
  <c r="S102" i="2"/>
  <c r="R102" i="2"/>
  <c r="Q102" i="2"/>
  <c r="S103" i="3"/>
  <c r="R103" i="3"/>
  <c r="X99" i="4"/>
  <c r="G99" i="4" s="1"/>
  <c r="L104" i="3"/>
  <c r="T104" i="3" s="1"/>
  <c r="V103" i="3"/>
  <c r="G103" i="3" s="1"/>
  <c r="N103" i="3"/>
  <c r="B103" i="3" s="1"/>
  <c r="C103" i="3"/>
  <c r="O103" i="3"/>
  <c r="D103" i="3"/>
  <c r="A103" i="3"/>
  <c r="W103" i="3"/>
  <c r="I103" i="3" s="1"/>
  <c r="U103" i="3"/>
  <c r="F103" i="3" s="1"/>
  <c r="B102" i="3"/>
  <c r="E102" i="3"/>
  <c r="H101" i="3"/>
  <c r="H99" i="4"/>
  <c r="L101" i="4"/>
  <c r="C100" i="4"/>
  <c r="T100" i="4"/>
  <c r="U100" i="4"/>
  <c r="B100" i="4"/>
  <c r="Q100" i="4"/>
  <c r="A100" i="4"/>
  <c r="S100" i="4"/>
  <c r="W100" i="4" s="1"/>
  <c r="E100" i="4"/>
  <c r="R100" i="4"/>
  <c r="N100" i="4"/>
  <c r="D100" i="4" s="1"/>
  <c r="M103" i="2"/>
  <c r="N145" i="2"/>
  <c r="K145" i="2" s="1"/>
  <c r="A102" i="2"/>
  <c r="E102" i="2"/>
  <c r="O102" i="2"/>
  <c r="D102" i="2" s="1"/>
  <c r="P102" i="2"/>
  <c r="T102" i="2"/>
  <c r="G102" i="2" s="1"/>
  <c r="BC102" i="2"/>
  <c r="U102" i="2"/>
  <c r="I102" i="2" s="1"/>
  <c r="V102" i="2"/>
  <c r="K102" i="2" s="1"/>
  <c r="CC102" i="2"/>
  <c r="J102" i="2" s="1"/>
  <c r="BB102" i="2"/>
  <c r="C102" i="2"/>
  <c r="CB102" i="2"/>
  <c r="H102" i="2" s="1"/>
  <c r="B102" i="2"/>
  <c r="F100" i="4" l="1"/>
  <c r="S103" i="2"/>
  <c r="R103" i="2"/>
  <c r="Q103" i="2"/>
  <c r="S104" i="3"/>
  <c r="R104" i="3"/>
  <c r="X100" i="4"/>
  <c r="G100" i="4" s="1"/>
  <c r="E103" i="3"/>
  <c r="H102" i="3"/>
  <c r="F102" i="2"/>
  <c r="O104" i="3"/>
  <c r="C104" i="3"/>
  <c r="U104" i="3"/>
  <c r="F104" i="3" s="1"/>
  <c r="N104" i="3"/>
  <c r="A104" i="3"/>
  <c r="D104" i="3"/>
  <c r="L105" i="3"/>
  <c r="T105" i="3" s="1"/>
  <c r="V104" i="3"/>
  <c r="G104" i="3" s="1"/>
  <c r="W104" i="3"/>
  <c r="I104" i="3" s="1"/>
  <c r="H100" i="4"/>
  <c r="B101" i="4"/>
  <c r="U101" i="4"/>
  <c r="L102" i="4"/>
  <c r="S101" i="4"/>
  <c r="W101" i="4" s="1"/>
  <c r="R101" i="4"/>
  <c r="T101" i="4"/>
  <c r="Q101" i="4"/>
  <c r="A101" i="4"/>
  <c r="E101" i="4"/>
  <c r="N101" i="4"/>
  <c r="D101" i="4" s="1"/>
  <c r="C101" i="4"/>
  <c r="M104" i="2"/>
  <c r="B103" i="2"/>
  <c r="CB103" i="2"/>
  <c r="H103" i="2" s="1"/>
  <c r="BC103" i="2"/>
  <c r="V103" i="2"/>
  <c r="K103" i="2" s="1"/>
  <c r="P103" i="2"/>
  <c r="C103" i="2"/>
  <c r="CC103" i="2"/>
  <c r="J103" i="2" s="1"/>
  <c r="U103" i="2"/>
  <c r="I103" i="2" s="1"/>
  <c r="E103" i="2"/>
  <c r="A103" i="2"/>
  <c r="BB103" i="2"/>
  <c r="T103" i="2"/>
  <c r="G103" i="2" s="1"/>
  <c r="O103" i="2"/>
  <c r="D103" i="2" s="1"/>
  <c r="F101" i="4" l="1"/>
  <c r="R104" i="2"/>
  <c r="S104" i="2"/>
  <c r="Q104" i="2"/>
  <c r="S105" i="3"/>
  <c r="R105" i="3"/>
  <c r="X101" i="4"/>
  <c r="G101" i="4" s="1"/>
  <c r="E104" i="3"/>
  <c r="W105" i="3"/>
  <c r="I105" i="3" s="1"/>
  <c r="V105" i="3"/>
  <c r="G105" i="3" s="1"/>
  <c r="U105" i="3"/>
  <c r="F105" i="3" s="1"/>
  <c r="O105" i="3"/>
  <c r="D105" i="3"/>
  <c r="A105" i="3"/>
  <c r="C105" i="3"/>
  <c r="L106" i="3"/>
  <c r="T106" i="3" s="1"/>
  <c r="N105" i="3"/>
  <c r="H104" i="3" s="1"/>
  <c r="H103" i="3"/>
  <c r="F103" i="2"/>
  <c r="B104" i="3"/>
  <c r="H101" i="4"/>
  <c r="N102" i="4"/>
  <c r="D102" i="4" s="1"/>
  <c r="E102" i="4"/>
  <c r="B102" i="4"/>
  <c r="U102" i="4"/>
  <c r="Q102" i="4"/>
  <c r="L103" i="4"/>
  <c r="R102" i="4"/>
  <c r="S102" i="4"/>
  <c r="W102" i="4" s="1"/>
  <c r="T102" i="4"/>
  <c r="C102" i="4"/>
  <c r="A102" i="4"/>
  <c r="M105" i="2"/>
  <c r="B104" i="2"/>
  <c r="E104" i="2"/>
  <c r="P104" i="2"/>
  <c r="C104" i="2"/>
  <c r="O104" i="2"/>
  <c r="D104" i="2" s="1"/>
  <c r="BC104" i="2"/>
  <c r="CC104" i="2"/>
  <c r="J104" i="2" s="1"/>
  <c r="V104" i="2"/>
  <c r="K104" i="2" s="1"/>
  <c r="A104" i="2"/>
  <c r="BB104" i="2"/>
  <c r="CB104" i="2"/>
  <c r="H104" i="2" s="1"/>
  <c r="U104" i="2"/>
  <c r="I104" i="2" s="1"/>
  <c r="T104" i="2"/>
  <c r="G104" i="2" s="1"/>
  <c r="F102" i="4" l="1"/>
  <c r="S105" i="2"/>
  <c r="R105" i="2"/>
  <c r="Q105" i="2"/>
  <c r="R106" i="3"/>
  <c r="S106" i="3"/>
  <c r="X102" i="4"/>
  <c r="G102" i="4" s="1"/>
  <c r="H102" i="4"/>
  <c r="E105" i="3"/>
  <c r="W106" i="3"/>
  <c r="I106" i="3" s="1"/>
  <c r="L107" i="3"/>
  <c r="T107" i="3" s="1"/>
  <c r="D106" i="3"/>
  <c r="V106" i="3"/>
  <c r="G106" i="3" s="1"/>
  <c r="A106" i="3"/>
  <c r="O106" i="3"/>
  <c r="U106" i="3"/>
  <c r="F106" i="3" s="1"/>
  <c r="C106" i="3"/>
  <c r="N106" i="3"/>
  <c r="H105" i="3" s="1"/>
  <c r="B105" i="3"/>
  <c r="F104" i="2"/>
  <c r="L104" i="4"/>
  <c r="U103" i="4"/>
  <c r="B103" i="4"/>
  <c r="N103" i="4"/>
  <c r="D103" i="4" s="1"/>
  <c r="E103" i="4"/>
  <c r="S103" i="4"/>
  <c r="R103" i="4"/>
  <c r="T103" i="4"/>
  <c r="C103" i="4"/>
  <c r="A103" i="4"/>
  <c r="Q103" i="4"/>
  <c r="M106" i="2"/>
  <c r="U105" i="2"/>
  <c r="I105" i="2" s="1"/>
  <c r="C105" i="2"/>
  <c r="O105" i="2"/>
  <c r="D105" i="2" s="1"/>
  <c r="BB105" i="2"/>
  <c r="E105" i="2"/>
  <c r="BC105" i="2"/>
  <c r="B105" i="2"/>
  <c r="T105" i="2"/>
  <c r="G105" i="2" s="1"/>
  <c r="A105" i="2"/>
  <c r="CB105" i="2"/>
  <c r="H105" i="2" s="1"/>
  <c r="CC105" i="2"/>
  <c r="J105" i="2" s="1"/>
  <c r="P105" i="2"/>
  <c r="V105" i="2"/>
  <c r="K105" i="2" s="1"/>
  <c r="W103" i="4" l="1"/>
  <c r="F103" i="4"/>
  <c r="S106" i="2"/>
  <c r="Q106" i="2"/>
  <c r="R106" i="2"/>
  <c r="S107" i="3"/>
  <c r="R107" i="3"/>
  <c r="X103" i="4"/>
  <c r="G103" i="4" s="1"/>
  <c r="F105" i="2"/>
  <c r="H103" i="4"/>
  <c r="E106" i="3"/>
  <c r="C107" i="3"/>
  <c r="O107" i="3"/>
  <c r="D107" i="3"/>
  <c r="A107" i="3"/>
  <c r="N107" i="3"/>
  <c r="L108" i="3"/>
  <c r="T108" i="3" s="1"/>
  <c r="V107" i="3"/>
  <c r="G107" i="3" s="1"/>
  <c r="W107" i="3"/>
  <c r="I107" i="3" s="1"/>
  <c r="U107" i="3"/>
  <c r="F107" i="3" s="1"/>
  <c r="B106" i="3"/>
  <c r="A104" i="4"/>
  <c r="U104" i="4"/>
  <c r="S104" i="4"/>
  <c r="W104" i="4" s="1"/>
  <c r="Q104" i="4"/>
  <c r="N104" i="4"/>
  <c r="D104" i="4" s="1"/>
  <c r="R104" i="4"/>
  <c r="L105" i="4"/>
  <c r="C104" i="4"/>
  <c r="E104" i="4"/>
  <c r="B104" i="4"/>
  <c r="T104" i="4"/>
  <c r="M107" i="2"/>
  <c r="A106" i="2"/>
  <c r="C106" i="2"/>
  <c r="E106" i="2"/>
  <c r="U106" i="2"/>
  <c r="I106" i="2" s="1"/>
  <c r="BB106" i="2"/>
  <c r="V106" i="2"/>
  <c r="K106" i="2" s="1"/>
  <c r="BC106" i="2"/>
  <c r="T106" i="2"/>
  <c r="G106" i="2" s="1"/>
  <c r="O106" i="2"/>
  <c r="D106" i="2" s="1"/>
  <c r="CB106" i="2"/>
  <c r="H106" i="2" s="1"/>
  <c r="B106" i="2"/>
  <c r="CC106" i="2"/>
  <c r="J106" i="2" s="1"/>
  <c r="P106" i="2"/>
  <c r="F104" i="4" l="1"/>
  <c r="S107" i="2"/>
  <c r="Q107" i="2"/>
  <c r="R107" i="2"/>
  <c r="S108" i="3"/>
  <c r="R108" i="3"/>
  <c r="X104" i="4"/>
  <c r="G104" i="4" s="1"/>
  <c r="E107" i="3"/>
  <c r="B107" i="3"/>
  <c r="H104" i="4"/>
  <c r="H106" i="3"/>
  <c r="U108" i="3"/>
  <c r="F108" i="3" s="1"/>
  <c r="O108" i="3"/>
  <c r="V108" i="3"/>
  <c r="G108" i="3" s="1"/>
  <c r="L109" i="3"/>
  <c r="T109" i="3" s="1"/>
  <c r="C108" i="3"/>
  <c r="N108" i="3"/>
  <c r="D108" i="3"/>
  <c r="A108" i="3"/>
  <c r="W108" i="3"/>
  <c r="I108" i="3" s="1"/>
  <c r="F106" i="2"/>
  <c r="E105" i="4"/>
  <c r="S105" i="4"/>
  <c r="C105" i="4"/>
  <c r="A105" i="4"/>
  <c r="L106" i="4"/>
  <c r="U105" i="4"/>
  <c r="T105" i="4"/>
  <c r="N105" i="4"/>
  <c r="D105" i="4" s="1"/>
  <c r="Q105" i="4"/>
  <c r="R105" i="4"/>
  <c r="B105" i="4"/>
  <c r="M108" i="2"/>
  <c r="BC107" i="2"/>
  <c r="E107" i="2"/>
  <c r="BB107" i="2"/>
  <c r="P107" i="2"/>
  <c r="C107" i="2"/>
  <c r="CB107" i="2"/>
  <c r="H107" i="2" s="1"/>
  <c r="T107" i="2"/>
  <c r="G107" i="2" s="1"/>
  <c r="B107" i="2"/>
  <c r="O107" i="2"/>
  <c r="D107" i="2" s="1"/>
  <c r="U107" i="2"/>
  <c r="I107" i="2" s="1"/>
  <c r="V107" i="2"/>
  <c r="K107" i="2" s="1"/>
  <c r="CC107" i="2"/>
  <c r="J107" i="2" s="1"/>
  <c r="A107" i="2"/>
  <c r="W105" i="4" l="1"/>
  <c r="F105" i="4"/>
  <c r="S108" i="2"/>
  <c r="R108" i="2"/>
  <c r="Q108" i="2"/>
  <c r="S109" i="3"/>
  <c r="R109" i="3"/>
  <c r="X105" i="4"/>
  <c r="G105" i="4" s="1"/>
  <c r="E108" i="3"/>
  <c r="V109" i="3"/>
  <c r="G109" i="3" s="1"/>
  <c r="L110" i="3"/>
  <c r="T110" i="3" s="1"/>
  <c r="D109" i="3"/>
  <c r="N109" i="3"/>
  <c r="A109" i="3"/>
  <c r="U109" i="3"/>
  <c r="F109" i="3" s="1"/>
  <c r="O109" i="3"/>
  <c r="W109" i="3"/>
  <c r="I109" i="3" s="1"/>
  <c r="C109" i="3"/>
  <c r="B108" i="3"/>
  <c r="H107" i="3"/>
  <c r="H105" i="4"/>
  <c r="F107" i="2"/>
  <c r="L107" i="4"/>
  <c r="A106" i="4"/>
  <c r="R106" i="4"/>
  <c r="Q106" i="4"/>
  <c r="N106" i="4"/>
  <c r="D106" i="4" s="1"/>
  <c r="C106" i="4"/>
  <c r="T106" i="4"/>
  <c r="B106" i="4"/>
  <c r="E106" i="4"/>
  <c r="S106" i="4"/>
  <c r="W106" i="4" s="1"/>
  <c r="U106" i="4"/>
  <c r="M109" i="2"/>
  <c r="T108" i="2"/>
  <c r="G108" i="2" s="1"/>
  <c r="B108" i="2"/>
  <c r="C108" i="2"/>
  <c r="BB108" i="2"/>
  <c r="P108" i="2"/>
  <c r="V108" i="2"/>
  <c r="K108" i="2" s="1"/>
  <c r="O108" i="2"/>
  <c r="D108" i="2" s="1"/>
  <c r="CB108" i="2"/>
  <c r="H108" i="2" s="1"/>
  <c r="E108" i="2"/>
  <c r="BC108" i="2"/>
  <c r="U108" i="2"/>
  <c r="I108" i="2" s="1"/>
  <c r="A108" i="2"/>
  <c r="CC108" i="2"/>
  <c r="J108" i="2" s="1"/>
  <c r="F106" i="4" l="1"/>
  <c r="S109" i="2"/>
  <c r="R109" i="2"/>
  <c r="Q109" i="2"/>
  <c r="S110" i="3"/>
  <c r="R110" i="3"/>
  <c r="X106" i="4"/>
  <c r="G106" i="4" s="1"/>
  <c r="B109" i="3"/>
  <c r="E109" i="3"/>
  <c r="L111" i="3"/>
  <c r="T111" i="3" s="1"/>
  <c r="D110" i="3"/>
  <c r="V110" i="3"/>
  <c r="G110" i="3" s="1"/>
  <c r="A110" i="3"/>
  <c r="W110" i="3"/>
  <c r="I110" i="3" s="1"/>
  <c r="U110" i="3"/>
  <c r="F110" i="3" s="1"/>
  <c r="C110" i="3"/>
  <c r="N110" i="3"/>
  <c r="O110" i="3"/>
  <c r="H108" i="3"/>
  <c r="F108" i="2"/>
  <c r="H106" i="4"/>
  <c r="B107" i="4"/>
  <c r="C107" i="4"/>
  <c r="N107" i="4"/>
  <c r="D107" i="4" s="1"/>
  <c r="A107" i="4"/>
  <c r="S107" i="4"/>
  <c r="E107" i="4"/>
  <c r="R107" i="4"/>
  <c r="Q107" i="4"/>
  <c r="L108" i="4"/>
  <c r="U107" i="4"/>
  <c r="T107" i="4"/>
  <c r="M110" i="2"/>
  <c r="C109" i="2"/>
  <c r="O109" i="2"/>
  <c r="D109" i="2" s="1"/>
  <c r="A109" i="2"/>
  <c r="T109" i="2"/>
  <c r="G109" i="2" s="1"/>
  <c r="CC109" i="2"/>
  <c r="J109" i="2" s="1"/>
  <c r="BB109" i="2"/>
  <c r="P109" i="2"/>
  <c r="B109" i="2"/>
  <c r="V109" i="2"/>
  <c r="K109" i="2" s="1"/>
  <c r="CB109" i="2"/>
  <c r="H109" i="2" s="1"/>
  <c r="U109" i="2"/>
  <c r="I109" i="2" s="1"/>
  <c r="BC109" i="2"/>
  <c r="E109" i="2"/>
  <c r="W107" i="4" l="1"/>
  <c r="F107" i="4" s="1"/>
  <c r="S110" i="2"/>
  <c r="R110" i="2"/>
  <c r="Q110" i="2"/>
  <c r="S111" i="3"/>
  <c r="R111" i="3"/>
  <c r="X107" i="4"/>
  <c r="G107" i="4" s="1"/>
  <c r="E110" i="3"/>
  <c r="O111" i="3"/>
  <c r="A111" i="3"/>
  <c r="N111" i="3"/>
  <c r="C111" i="3"/>
  <c r="U111" i="3"/>
  <c r="F111" i="3" s="1"/>
  <c r="W111" i="3"/>
  <c r="I111" i="3" s="1"/>
  <c r="V111" i="3"/>
  <c r="G111" i="3" s="1"/>
  <c r="L112" i="3"/>
  <c r="T112" i="3" s="1"/>
  <c r="D111" i="3"/>
  <c r="H109" i="3"/>
  <c r="B110" i="3"/>
  <c r="F109" i="2"/>
  <c r="H107" i="4"/>
  <c r="B108" i="4"/>
  <c r="N108" i="4"/>
  <c r="D108" i="4" s="1"/>
  <c r="Q108" i="4"/>
  <c r="L109" i="4"/>
  <c r="U108" i="4"/>
  <c r="E108" i="4"/>
  <c r="C108" i="4"/>
  <c r="T108" i="4"/>
  <c r="A108" i="4"/>
  <c r="S108" i="4"/>
  <c r="R108" i="4"/>
  <c r="M111" i="2"/>
  <c r="A110" i="2"/>
  <c r="BC110" i="2"/>
  <c r="V110" i="2"/>
  <c r="K110" i="2" s="1"/>
  <c r="C110" i="2"/>
  <c r="BB110" i="2"/>
  <c r="CC110" i="2"/>
  <c r="J110" i="2" s="1"/>
  <c r="CB110" i="2"/>
  <c r="H110" i="2" s="1"/>
  <c r="E110" i="2"/>
  <c r="U110" i="2"/>
  <c r="I110" i="2" s="1"/>
  <c r="O110" i="2"/>
  <c r="D110" i="2" s="1"/>
  <c r="T110" i="2"/>
  <c r="G110" i="2" s="1"/>
  <c r="B110" i="2"/>
  <c r="P110" i="2"/>
  <c r="W108" i="4" l="1"/>
  <c r="F108" i="4"/>
  <c r="Q111" i="2"/>
  <c r="R111" i="2"/>
  <c r="S111" i="2"/>
  <c r="S112" i="3"/>
  <c r="R112" i="3"/>
  <c r="X108" i="4"/>
  <c r="G108" i="4" s="1"/>
  <c r="E111" i="3"/>
  <c r="H108" i="4"/>
  <c r="O112" i="3"/>
  <c r="C112" i="3"/>
  <c r="A112" i="3"/>
  <c r="D112" i="3"/>
  <c r="U112" i="3"/>
  <c r="F112" i="3" s="1"/>
  <c r="N112" i="3"/>
  <c r="H111" i="3" s="1"/>
  <c r="W112" i="3"/>
  <c r="I112" i="3" s="1"/>
  <c r="L113" i="3"/>
  <c r="T113" i="3" s="1"/>
  <c r="V112" i="3"/>
  <c r="G112" i="3" s="1"/>
  <c r="B111" i="3"/>
  <c r="F110" i="2"/>
  <c r="H110" i="3"/>
  <c r="L110" i="4"/>
  <c r="B109" i="4"/>
  <c r="A109" i="4"/>
  <c r="T109" i="4"/>
  <c r="S109" i="4"/>
  <c r="E109" i="4"/>
  <c r="Q109" i="4"/>
  <c r="C109" i="4"/>
  <c r="R109" i="4"/>
  <c r="N109" i="4"/>
  <c r="D109" i="4" s="1"/>
  <c r="U109" i="4"/>
  <c r="M112" i="2"/>
  <c r="U111" i="2"/>
  <c r="I111" i="2" s="1"/>
  <c r="CB111" i="2"/>
  <c r="H111" i="2" s="1"/>
  <c r="BB111" i="2"/>
  <c r="E111" i="2"/>
  <c r="P111" i="2"/>
  <c r="T111" i="2"/>
  <c r="G111" i="2" s="1"/>
  <c r="O111" i="2"/>
  <c r="D111" i="2" s="1"/>
  <c r="C111" i="2"/>
  <c r="B111" i="2"/>
  <c r="BC111" i="2"/>
  <c r="CC111" i="2"/>
  <c r="J111" i="2" s="1"/>
  <c r="V111" i="2"/>
  <c r="K111" i="2" s="1"/>
  <c r="A111" i="2"/>
  <c r="W109" i="4" l="1"/>
  <c r="F109" i="4" s="1"/>
  <c r="R112" i="2"/>
  <c r="S112" i="2"/>
  <c r="Q112" i="2"/>
  <c r="S113" i="3"/>
  <c r="R113" i="3"/>
  <c r="X109" i="4"/>
  <c r="G109" i="4" s="1"/>
  <c r="E112" i="3"/>
  <c r="C113" i="3"/>
  <c r="V113" i="3"/>
  <c r="G113" i="3" s="1"/>
  <c r="A113" i="3"/>
  <c r="W113" i="3"/>
  <c r="I113" i="3" s="1"/>
  <c r="D113" i="3"/>
  <c r="L114" i="3"/>
  <c r="T114" i="3" s="1"/>
  <c r="O113" i="3"/>
  <c r="U113" i="3"/>
  <c r="F113" i="3" s="1"/>
  <c r="N113" i="3"/>
  <c r="B112" i="3"/>
  <c r="H109" i="4"/>
  <c r="F111" i="2"/>
  <c r="T110" i="4"/>
  <c r="C110" i="4"/>
  <c r="B110" i="4"/>
  <c r="E110" i="4"/>
  <c r="Q110" i="4"/>
  <c r="A110" i="4"/>
  <c r="N110" i="4"/>
  <c r="D110" i="4" s="1"/>
  <c r="U110" i="4"/>
  <c r="R110" i="4"/>
  <c r="L111" i="4"/>
  <c r="S110" i="4"/>
  <c r="M113" i="2"/>
  <c r="CC112" i="2"/>
  <c r="J112" i="2" s="1"/>
  <c r="A112" i="2"/>
  <c r="O112" i="2"/>
  <c r="D112" i="2" s="1"/>
  <c r="U112" i="2"/>
  <c r="I112" i="2" s="1"/>
  <c r="C112" i="2"/>
  <c r="B112" i="2"/>
  <c r="P112" i="2"/>
  <c r="BC112" i="2"/>
  <c r="CB112" i="2"/>
  <c r="H112" i="2" s="1"/>
  <c r="BB112" i="2"/>
  <c r="V112" i="2"/>
  <c r="K112" i="2" s="1"/>
  <c r="E112" i="2"/>
  <c r="T112" i="2"/>
  <c r="G112" i="2" s="1"/>
  <c r="W110" i="4" l="1"/>
  <c r="F110" i="4" s="1"/>
  <c r="S113" i="2"/>
  <c r="R113" i="2"/>
  <c r="Q113" i="2"/>
  <c r="S114" i="3"/>
  <c r="R114" i="3"/>
  <c r="X110" i="4"/>
  <c r="G110" i="4" s="1"/>
  <c r="E113" i="3"/>
  <c r="H110" i="4"/>
  <c r="H112" i="3"/>
  <c r="B113" i="3"/>
  <c r="D114" i="3"/>
  <c r="O114" i="3"/>
  <c r="W114" i="3"/>
  <c r="I114" i="3" s="1"/>
  <c r="N114" i="3"/>
  <c r="C114" i="3"/>
  <c r="A114" i="3"/>
  <c r="V114" i="3"/>
  <c r="G114" i="3" s="1"/>
  <c r="L115" i="3"/>
  <c r="T115" i="3" s="1"/>
  <c r="U114" i="3"/>
  <c r="F114" i="3" s="1"/>
  <c r="F112" i="2"/>
  <c r="L112" i="4"/>
  <c r="E111" i="4"/>
  <c r="T111" i="4"/>
  <c r="B111" i="4"/>
  <c r="N111" i="4"/>
  <c r="D111" i="4" s="1"/>
  <c r="R111" i="4"/>
  <c r="U111" i="4"/>
  <c r="A111" i="4"/>
  <c r="Q111" i="4"/>
  <c r="C111" i="4"/>
  <c r="S111" i="4"/>
  <c r="W111" i="4" s="1"/>
  <c r="M114" i="2"/>
  <c r="B113" i="2"/>
  <c r="CB113" i="2"/>
  <c r="H113" i="2" s="1"/>
  <c r="BC113" i="2"/>
  <c r="O113" i="2"/>
  <c r="D113" i="2" s="1"/>
  <c r="T113" i="2"/>
  <c r="G113" i="2" s="1"/>
  <c r="CC113" i="2"/>
  <c r="J113" i="2" s="1"/>
  <c r="V113" i="2"/>
  <c r="K113" i="2" s="1"/>
  <c r="E113" i="2"/>
  <c r="A113" i="2"/>
  <c r="C113" i="2"/>
  <c r="P113" i="2"/>
  <c r="U113" i="2"/>
  <c r="I113" i="2" s="1"/>
  <c r="BB113" i="2"/>
  <c r="F111" i="4" l="1"/>
  <c r="S114" i="2"/>
  <c r="Q114" i="2"/>
  <c r="R114" i="2"/>
  <c r="S115" i="3"/>
  <c r="R115" i="3"/>
  <c r="X111" i="4"/>
  <c r="G111" i="4" s="1"/>
  <c r="L113" i="4"/>
  <c r="L114" i="4" s="1"/>
  <c r="L115" i="4" s="1"/>
  <c r="G115" i="4" s="1"/>
  <c r="G113" i="4"/>
  <c r="E114" i="3"/>
  <c r="H111" i="4"/>
  <c r="N115" i="3"/>
  <c r="H114" i="3" s="1"/>
  <c r="W115" i="3"/>
  <c r="I115" i="3" s="1"/>
  <c r="L116" i="3"/>
  <c r="T116" i="3" s="1"/>
  <c r="U115" i="3"/>
  <c r="F115" i="3" s="1"/>
  <c r="A115" i="3"/>
  <c r="O115" i="3"/>
  <c r="D115" i="3"/>
  <c r="V115" i="3"/>
  <c r="G115" i="3" s="1"/>
  <c r="C115" i="3"/>
  <c r="H113" i="3"/>
  <c r="B114" i="3"/>
  <c r="F113" i="2"/>
  <c r="A112" i="4"/>
  <c r="Q112" i="4"/>
  <c r="U112" i="4"/>
  <c r="R112" i="4"/>
  <c r="B112" i="4"/>
  <c r="C112" i="4"/>
  <c r="S112" i="4"/>
  <c r="W112" i="4" s="1"/>
  <c r="T112" i="4"/>
  <c r="E112" i="4"/>
  <c r="N112" i="4"/>
  <c r="D112" i="4" s="1"/>
  <c r="M115" i="2"/>
  <c r="E114" i="2"/>
  <c r="C114" i="2"/>
  <c r="CC114" i="2"/>
  <c r="J114" i="2" s="1"/>
  <c r="U114" i="2"/>
  <c r="I114" i="2" s="1"/>
  <c r="A114" i="2"/>
  <c r="B114" i="2"/>
  <c r="P114" i="2"/>
  <c r="T114" i="2"/>
  <c r="G114" i="2" s="1"/>
  <c r="V114" i="2"/>
  <c r="K114" i="2" s="1"/>
  <c r="CB114" i="2"/>
  <c r="H114" i="2" s="1"/>
  <c r="BC114" i="2"/>
  <c r="BB114" i="2"/>
  <c r="O114" i="2"/>
  <c r="D114" i="2" s="1"/>
  <c r="F112" i="4" l="1"/>
  <c r="S115" i="2"/>
  <c r="Q115" i="2"/>
  <c r="R115" i="2"/>
  <c r="S116" i="3"/>
  <c r="R116" i="3"/>
  <c r="X112" i="4"/>
  <c r="G112" i="4" s="1"/>
  <c r="B115" i="3"/>
  <c r="E115" i="3"/>
  <c r="U116" i="3"/>
  <c r="F116" i="3" s="1"/>
  <c r="L117" i="3"/>
  <c r="T117" i="3" s="1"/>
  <c r="V116" i="3"/>
  <c r="G116" i="3" s="1"/>
  <c r="N116" i="3"/>
  <c r="A116" i="3"/>
  <c r="D116" i="3"/>
  <c r="O116" i="3"/>
  <c r="W116" i="3"/>
  <c r="I116" i="3" s="1"/>
  <c r="C116" i="3"/>
  <c r="H112" i="4"/>
  <c r="H113" i="4" s="1"/>
  <c r="H115" i="4" s="1"/>
  <c r="F114" i="2"/>
  <c r="L116" i="4"/>
  <c r="M116" i="2"/>
  <c r="CB115" i="2"/>
  <c r="H115" i="2" s="1"/>
  <c r="V115" i="2"/>
  <c r="K115" i="2" s="1"/>
  <c r="A115" i="2"/>
  <c r="BC115" i="2"/>
  <c r="E115" i="2"/>
  <c r="P115" i="2"/>
  <c r="T115" i="2"/>
  <c r="G115" i="2" s="1"/>
  <c r="BB115" i="2"/>
  <c r="B115" i="2"/>
  <c r="U115" i="2"/>
  <c r="I115" i="2" s="1"/>
  <c r="CC115" i="2"/>
  <c r="J115" i="2" s="1"/>
  <c r="O115" i="2"/>
  <c r="D115" i="2" s="1"/>
  <c r="C115" i="2"/>
  <c r="S116" i="2" l="1"/>
  <c r="R116" i="2"/>
  <c r="Q116" i="2"/>
  <c r="S117" i="3"/>
  <c r="R117" i="3"/>
  <c r="A116" i="4"/>
  <c r="B116" i="4"/>
  <c r="E116" i="4"/>
  <c r="C116" i="4"/>
  <c r="E116" i="3"/>
  <c r="H115" i="3"/>
  <c r="B116" i="3"/>
  <c r="D117" i="3"/>
  <c r="N117" i="3"/>
  <c r="O117" i="3"/>
  <c r="V117" i="3"/>
  <c r="G117" i="3" s="1"/>
  <c r="U117" i="3"/>
  <c r="F117" i="3" s="1"/>
  <c r="C117" i="3"/>
  <c r="A117" i="3"/>
  <c r="L118" i="3"/>
  <c r="T118" i="3" s="1"/>
  <c r="W117" i="3"/>
  <c r="I117" i="3" s="1"/>
  <c r="F115" i="2"/>
  <c r="N116" i="4"/>
  <c r="D116" i="4" s="1"/>
  <c r="R116" i="4"/>
  <c r="T116" i="4"/>
  <c r="K167" i="4"/>
  <c r="Q116" i="4"/>
  <c r="S116" i="4"/>
  <c r="L117" i="4"/>
  <c r="U116" i="4"/>
  <c r="M117" i="2"/>
  <c r="T116" i="2"/>
  <c r="G116" i="2" s="1"/>
  <c r="E116" i="2"/>
  <c r="BB116" i="2"/>
  <c r="B116" i="2"/>
  <c r="CC116" i="2"/>
  <c r="J116" i="2" s="1"/>
  <c r="U116" i="2"/>
  <c r="I116" i="2" s="1"/>
  <c r="V116" i="2"/>
  <c r="K116" i="2" s="1"/>
  <c r="A116" i="2"/>
  <c r="P116" i="2"/>
  <c r="C116" i="2"/>
  <c r="O116" i="2"/>
  <c r="D116" i="2" s="1"/>
  <c r="CB116" i="2"/>
  <c r="H116" i="2" s="1"/>
  <c r="BC116" i="2"/>
  <c r="W116" i="4" l="1"/>
  <c r="F116" i="4"/>
  <c r="S117" i="2"/>
  <c r="R117" i="2"/>
  <c r="Q117" i="2"/>
  <c r="S118" i="3"/>
  <c r="R118" i="3"/>
  <c r="X116" i="4"/>
  <c r="G116" i="4" s="1"/>
  <c r="H116" i="4"/>
  <c r="A117" i="4"/>
  <c r="B117" i="4"/>
  <c r="E117" i="4"/>
  <c r="C117" i="4"/>
  <c r="H167" i="4"/>
  <c r="L119" i="3"/>
  <c r="T119" i="3" s="1"/>
  <c r="W118" i="3"/>
  <c r="I118" i="3" s="1"/>
  <c r="U118" i="3"/>
  <c r="F118" i="3" s="1"/>
  <c r="N118" i="3"/>
  <c r="B118" i="3" s="1"/>
  <c r="C118" i="3"/>
  <c r="V118" i="3"/>
  <c r="G118" i="3" s="1"/>
  <c r="A118" i="3"/>
  <c r="D118" i="3"/>
  <c r="O118" i="3"/>
  <c r="H116" i="3"/>
  <c r="B117" i="3"/>
  <c r="E117" i="3"/>
  <c r="F116" i="2"/>
  <c r="S117" i="4"/>
  <c r="W117" i="4" s="1"/>
  <c r="U117" i="4"/>
  <c r="L118" i="4"/>
  <c r="N117" i="4"/>
  <c r="D117" i="4" s="1"/>
  <c r="R117" i="4"/>
  <c r="T117" i="4"/>
  <c r="Q117" i="4"/>
  <c r="F117" i="4" s="1"/>
  <c r="M118" i="2"/>
  <c r="A117" i="2"/>
  <c r="B117" i="2"/>
  <c r="U117" i="2"/>
  <c r="I117" i="2" s="1"/>
  <c r="E117" i="2"/>
  <c r="BC117" i="2"/>
  <c r="C117" i="2"/>
  <c r="T117" i="2"/>
  <c r="G117" i="2" s="1"/>
  <c r="P117" i="2"/>
  <c r="BB117" i="2"/>
  <c r="V117" i="2"/>
  <c r="K117" i="2" s="1"/>
  <c r="CC117" i="2"/>
  <c r="J117" i="2" s="1"/>
  <c r="CB117" i="2"/>
  <c r="H117" i="2" s="1"/>
  <c r="O117" i="2"/>
  <c r="D117" i="2" s="1"/>
  <c r="R118" i="2" l="1"/>
  <c r="Q118" i="2"/>
  <c r="S118" i="2"/>
  <c r="S119" i="3"/>
  <c r="R119" i="3"/>
  <c r="X117" i="4"/>
  <c r="G117" i="4" s="1"/>
  <c r="H117" i="4"/>
  <c r="A118" i="4"/>
  <c r="B118" i="4"/>
  <c r="E118" i="4"/>
  <c r="C118" i="4"/>
  <c r="E118" i="3"/>
  <c r="H117" i="3"/>
  <c r="A119" i="3"/>
  <c r="C119" i="3"/>
  <c r="W119" i="3"/>
  <c r="I119" i="3" s="1"/>
  <c r="V119" i="3"/>
  <c r="G119" i="3" s="1"/>
  <c r="U119" i="3"/>
  <c r="F119" i="3" s="1"/>
  <c r="D119" i="3"/>
  <c r="O119" i="3"/>
  <c r="N119" i="3"/>
  <c r="L120" i="3"/>
  <c r="T120" i="3" s="1"/>
  <c r="F117" i="2"/>
  <c r="R118" i="4"/>
  <c r="T118" i="4"/>
  <c r="L119" i="4"/>
  <c r="Q118" i="4"/>
  <c r="U118" i="4"/>
  <c r="S118" i="4"/>
  <c r="N118" i="4"/>
  <c r="D118" i="4" s="1"/>
  <c r="M119" i="2"/>
  <c r="BB118" i="2"/>
  <c r="BC118" i="2"/>
  <c r="O118" i="2"/>
  <c r="D118" i="2" s="1"/>
  <c r="T118" i="2"/>
  <c r="G118" i="2" s="1"/>
  <c r="U118" i="2"/>
  <c r="I118" i="2" s="1"/>
  <c r="B118" i="2"/>
  <c r="A118" i="2"/>
  <c r="CB118" i="2"/>
  <c r="H118" i="2" s="1"/>
  <c r="P118" i="2"/>
  <c r="V118" i="2"/>
  <c r="K118" i="2" s="1"/>
  <c r="E118" i="2"/>
  <c r="CC118" i="2"/>
  <c r="J118" i="2" s="1"/>
  <c r="C118" i="2"/>
  <c r="W118" i="4" l="1"/>
  <c r="F118" i="4"/>
  <c r="R119" i="2"/>
  <c r="Q119" i="2"/>
  <c r="S119" i="2"/>
  <c r="S120" i="3"/>
  <c r="R120" i="3"/>
  <c r="X118" i="4"/>
  <c r="G118" i="4" s="1"/>
  <c r="H118" i="4"/>
  <c r="A119" i="4"/>
  <c r="B119" i="4"/>
  <c r="E119" i="4"/>
  <c r="C119" i="4"/>
  <c r="E119" i="3"/>
  <c r="N120" i="3"/>
  <c r="W120" i="3"/>
  <c r="I120" i="3" s="1"/>
  <c r="U120" i="3"/>
  <c r="F120" i="3" s="1"/>
  <c r="L121" i="3"/>
  <c r="T121" i="3" s="1"/>
  <c r="V120" i="3"/>
  <c r="G120" i="3" s="1"/>
  <c r="A120" i="3"/>
  <c r="D120" i="3"/>
  <c r="O120" i="3"/>
  <c r="C120" i="3"/>
  <c r="B119" i="3"/>
  <c r="H118" i="3"/>
  <c r="F118" i="2"/>
  <c r="N119" i="4"/>
  <c r="D119" i="4" s="1"/>
  <c r="T119" i="4"/>
  <c r="R119" i="4"/>
  <c r="L120" i="4"/>
  <c r="U119" i="4"/>
  <c r="S119" i="4"/>
  <c r="Q119" i="4"/>
  <c r="M120" i="2"/>
  <c r="O119" i="2"/>
  <c r="D119" i="2" s="1"/>
  <c r="T119" i="2"/>
  <c r="G119" i="2" s="1"/>
  <c r="BC119" i="2"/>
  <c r="A119" i="2"/>
  <c r="BB119" i="2"/>
  <c r="P119" i="2"/>
  <c r="E119" i="2"/>
  <c r="V119" i="2"/>
  <c r="K119" i="2" s="1"/>
  <c r="B119" i="2"/>
  <c r="C119" i="2"/>
  <c r="CB119" i="2"/>
  <c r="H119" i="2" s="1"/>
  <c r="U119" i="2"/>
  <c r="I119" i="2" s="1"/>
  <c r="CC119" i="2"/>
  <c r="J119" i="2" s="1"/>
  <c r="W119" i="4" l="1"/>
  <c r="F119" i="4" s="1"/>
  <c r="S120" i="2"/>
  <c r="Q120" i="2"/>
  <c r="R120" i="2"/>
  <c r="S121" i="3"/>
  <c r="R121" i="3"/>
  <c r="X119" i="4"/>
  <c r="G119" i="4" s="1"/>
  <c r="H119" i="4"/>
  <c r="A120" i="4"/>
  <c r="B120" i="4"/>
  <c r="E120" i="4"/>
  <c r="C120" i="4"/>
  <c r="E120" i="3"/>
  <c r="H119" i="3"/>
  <c r="W121" i="3"/>
  <c r="I121" i="3" s="1"/>
  <c r="C121" i="3"/>
  <c r="L122" i="3"/>
  <c r="T122" i="3" s="1"/>
  <c r="A121" i="3"/>
  <c r="D121" i="3"/>
  <c r="N121" i="3"/>
  <c r="H120" i="3" s="1"/>
  <c r="U121" i="3"/>
  <c r="F121" i="3" s="1"/>
  <c r="V121" i="3"/>
  <c r="G121" i="3" s="1"/>
  <c r="O121" i="3"/>
  <c r="B120" i="3"/>
  <c r="F119" i="2"/>
  <c r="Q120" i="4"/>
  <c r="L121" i="4"/>
  <c r="R120" i="4"/>
  <c r="N120" i="4"/>
  <c r="D120" i="4" s="1"/>
  <c r="T120" i="4"/>
  <c r="U120" i="4"/>
  <c r="S120" i="4"/>
  <c r="W120" i="4" s="1"/>
  <c r="M121" i="2"/>
  <c r="BB120" i="2"/>
  <c r="T120" i="2"/>
  <c r="G120" i="2" s="1"/>
  <c r="CC120" i="2"/>
  <c r="J120" i="2" s="1"/>
  <c r="BC120" i="2"/>
  <c r="C120" i="2"/>
  <c r="V120" i="2"/>
  <c r="K120" i="2" s="1"/>
  <c r="CB120" i="2"/>
  <c r="H120" i="2" s="1"/>
  <c r="U120" i="2"/>
  <c r="I120" i="2" s="1"/>
  <c r="P120" i="2"/>
  <c r="O120" i="2"/>
  <c r="D120" i="2" s="1"/>
  <c r="A120" i="2"/>
  <c r="B120" i="2"/>
  <c r="E120" i="2"/>
  <c r="F120" i="4" l="1"/>
  <c r="R121" i="2"/>
  <c r="Q121" i="2"/>
  <c r="S121" i="2"/>
  <c r="S122" i="3"/>
  <c r="R122" i="3"/>
  <c r="X120" i="4"/>
  <c r="G120" i="4" s="1"/>
  <c r="H120" i="4"/>
  <c r="A121" i="4"/>
  <c r="B121" i="4"/>
  <c r="E121" i="4"/>
  <c r="C121" i="4"/>
  <c r="E121" i="3"/>
  <c r="B121" i="3"/>
  <c r="F120" i="2"/>
  <c r="A122" i="3"/>
  <c r="O122" i="3"/>
  <c r="U122" i="3"/>
  <c r="F122" i="3" s="1"/>
  <c r="W122" i="3"/>
  <c r="I122" i="3" s="1"/>
  <c r="N122" i="3"/>
  <c r="B122" i="3" s="1"/>
  <c r="C122" i="3"/>
  <c r="D122" i="3"/>
  <c r="L123" i="3"/>
  <c r="T123" i="3" s="1"/>
  <c r="V122" i="3"/>
  <c r="G122" i="3" s="1"/>
  <c r="L122" i="4"/>
  <c r="S121" i="4"/>
  <c r="U121" i="4"/>
  <c r="N121" i="4"/>
  <c r="D121" i="4" s="1"/>
  <c r="Q121" i="4"/>
  <c r="T121" i="4"/>
  <c r="R121" i="4"/>
  <c r="M122" i="2"/>
  <c r="O121" i="2"/>
  <c r="D121" i="2" s="1"/>
  <c r="BB121" i="2"/>
  <c r="CB121" i="2"/>
  <c r="H121" i="2" s="1"/>
  <c r="T121" i="2"/>
  <c r="G121" i="2" s="1"/>
  <c r="C121" i="2"/>
  <c r="CC121" i="2"/>
  <c r="J121" i="2" s="1"/>
  <c r="V121" i="2"/>
  <c r="K121" i="2" s="1"/>
  <c r="P121" i="2"/>
  <c r="E121" i="2"/>
  <c r="B121" i="2"/>
  <c r="BC121" i="2"/>
  <c r="A121" i="2"/>
  <c r="U121" i="2"/>
  <c r="I121" i="2" s="1"/>
  <c r="W121" i="4" l="1"/>
  <c r="F121" i="4" s="1"/>
  <c r="S122" i="2"/>
  <c r="R122" i="2"/>
  <c r="Q122" i="2"/>
  <c r="S123" i="3"/>
  <c r="R123" i="3"/>
  <c r="X121" i="4"/>
  <c r="G121" i="4" s="1"/>
  <c r="H121" i="4"/>
  <c r="A122" i="4"/>
  <c r="B122" i="4"/>
  <c r="E122" i="4"/>
  <c r="C122" i="4"/>
  <c r="E122" i="3"/>
  <c r="H121" i="3"/>
  <c r="L124" i="3"/>
  <c r="T124" i="3" s="1"/>
  <c r="A123" i="3"/>
  <c r="W123" i="3"/>
  <c r="I123" i="3" s="1"/>
  <c r="C123" i="3"/>
  <c r="U123" i="3"/>
  <c r="F123" i="3" s="1"/>
  <c r="D123" i="3"/>
  <c r="N123" i="3"/>
  <c r="O123" i="3"/>
  <c r="V123" i="3"/>
  <c r="G123" i="3" s="1"/>
  <c r="F121" i="2"/>
  <c r="T122" i="4"/>
  <c r="N122" i="4"/>
  <c r="D122" i="4" s="1"/>
  <c r="U122" i="4"/>
  <c r="Q122" i="4"/>
  <c r="R122" i="4"/>
  <c r="S122" i="4"/>
  <c r="L123" i="4"/>
  <c r="M123" i="2"/>
  <c r="CB122" i="2"/>
  <c r="H122" i="2" s="1"/>
  <c r="A122" i="2"/>
  <c r="BC122" i="2"/>
  <c r="U122" i="2"/>
  <c r="I122" i="2" s="1"/>
  <c r="T122" i="2"/>
  <c r="G122" i="2" s="1"/>
  <c r="O122" i="2"/>
  <c r="D122" i="2" s="1"/>
  <c r="E122" i="2"/>
  <c r="V122" i="2"/>
  <c r="K122" i="2" s="1"/>
  <c r="B122" i="2"/>
  <c r="BB122" i="2"/>
  <c r="P122" i="2"/>
  <c r="C122" i="2"/>
  <c r="CC122" i="2"/>
  <c r="J122" i="2" s="1"/>
  <c r="W122" i="4" l="1"/>
  <c r="F122" i="4"/>
  <c r="S123" i="2"/>
  <c r="R123" i="2"/>
  <c r="Q123" i="2"/>
  <c r="S124" i="3"/>
  <c r="R124" i="3"/>
  <c r="X122" i="4"/>
  <c r="G122" i="4" s="1"/>
  <c r="H122" i="4"/>
  <c r="A123" i="4"/>
  <c r="B123" i="4"/>
  <c r="E123" i="4"/>
  <c r="C123" i="4"/>
  <c r="E123" i="3"/>
  <c r="B123" i="3"/>
  <c r="N124" i="3"/>
  <c r="L125" i="3"/>
  <c r="T125" i="3" s="1"/>
  <c r="A124" i="3"/>
  <c r="O124" i="3"/>
  <c r="C124" i="3"/>
  <c r="D124" i="3"/>
  <c r="U124" i="3"/>
  <c r="F124" i="3" s="1"/>
  <c r="W124" i="3"/>
  <c r="I124" i="3" s="1"/>
  <c r="V124" i="3"/>
  <c r="G124" i="3" s="1"/>
  <c r="H122" i="3"/>
  <c r="F122" i="2"/>
  <c r="L124" i="4"/>
  <c r="R123" i="4"/>
  <c r="Q123" i="4"/>
  <c r="N123" i="4"/>
  <c r="D123" i="4" s="1"/>
  <c r="T123" i="4"/>
  <c r="S123" i="4"/>
  <c r="U123" i="4"/>
  <c r="M124" i="2"/>
  <c r="T123" i="2"/>
  <c r="G123" i="2" s="1"/>
  <c r="E123" i="2"/>
  <c r="U123" i="2"/>
  <c r="I123" i="2" s="1"/>
  <c r="C123" i="2"/>
  <c r="BB123" i="2"/>
  <c r="CB123" i="2"/>
  <c r="H123" i="2" s="1"/>
  <c r="BC123" i="2"/>
  <c r="B123" i="2"/>
  <c r="O123" i="2"/>
  <c r="D123" i="2" s="1"/>
  <c r="P123" i="2"/>
  <c r="V123" i="2"/>
  <c r="K123" i="2" s="1"/>
  <c r="A123" i="2"/>
  <c r="CC123" i="2"/>
  <c r="J123" i="2" s="1"/>
  <c r="W123" i="4" l="1"/>
  <c r="F123" i="4" s="1"/>
  <c r="S124" i="2"/>
  <c r="R124" i="2"/>
  <c r="Q124" i="2"/>
  <c r="S125" i="3"/>
  <c r="R125" i="3"/>
  <c r="X123" i="4"/>
  <c r="G123" i="4" s="1"/>
  <c r="H123" i="4"/>
  <c r="A124" i="4"/>
  <c r="B124" i="4"/>
  <c r="E124" i="4"/>
  <c r="C124" i="4"/>
  <c r="E124" i="3"/>
  <c r="L126" i="3"/>
  <c r="T126" i="3" s="1"/>
  <c r="U125" i="3"/>
  <c r="F125" i="3" s="1"/>
  <c r="W125" i="3"/>
  <c r="I125" i="3" s="1"/>
  <c r="C125" i="3"/>
  <c r="N125" i="3"/>
  <c r="D125" i="3"/>
  <c r="A125" i="3"/>
  <c r="O125" i="3"/>
  <c r="V125" i="3"/>
  <c r="G125" i="3" s="1"/>
  <c r="B124" i="3"/>
  <c r="H123" i="3"/>
  <c r="F123" i="2"/>
  <c r="L125" i="4"/>
  <c r="T124" i="4"/>
  <c r="Q124" i="4"/>
  <c r="R124" i="4"/>
  <c r="S124" i="4"/>
  <c r="N124" i="4"/>
  <c r="D124" i="4" s="1"/>
  <c r="U124" i="4"/>
  <c r="M125" i="2"/>
  <c r="BC124" i="2"/>
  <c r="C124" i="2"/>
  <c r="P124" i="2"/>
  <c r="V124" i="2"/>
  <c r="K124" i="2" s="1"/>
  <c r="CC124" i="2"/>
  <c r="J124" i="2" s="1"/>
  <c r="CB124" i="2"/>
  <c r="H124" i="2" s="1"/>
  <c r="E124" i="2"/>
  <c r="O124" i="2"/>
  <c r="D124" i="2" s="1"/>
  <c r="B124" i="2"/>
  <c r="BB124" i="2"/>
  <c r="A124" i="2"/>
  <c r="U124" i="2"/>
  <c r="I124" i="2" s="1"/>
  <c r="T124" i="2"/>
  <c r="G124" i="2" s="1"/>
  <c r="W124" i="4" l="1"/>
  <c r="F124" i="4" s="1"/>
  <c r="S125" i="2"/>
  <c r="R125" i="2"/>
  <c r="Q125" i="2"/>
  <c r="S126" i="3"/>
  <c r="R126" i="3"/>
  <c r="X124" i="4"/>
  <c r="G124" i="4" s="1"/>
  <c r="H124" i="4"/>
  <c r="A125" i="4"/>
  <c r="B125" i="4"/>
  <c r="E125" i="4"/>
  <c r="C125" i="4"/>
  <c r="E125" i="3"/>
  <c r="B125" i="3"/>
  <c r="F124" i="2"/>
  <c r="H124" i="3"/>
  <c r="D126" i="3"/>
  <c r="O126" i="3"/>
  <c r="L127" i="3"/>
  <c r="T127" i="3" s="1"/>
  <c r="U126" i="3"/>
  <c r="F126" i="3" s="1"/>
  <c r="A126" i="3"/>
  <c r="C126" i="3"/>
  <c r="W126" i="3"/>
  <c r="I126" i="3" s="1"/>
  <c r="V126" i="3"/>
  <c r="G126" i="3" s="1"/>
  <c r="N126" i="3"/>
  <c r="T125" i="4"/>
  <c r="R125" i="4"/>
  <c r="U125" i="4"/>
  <c r="S125" i="4"/>
  <c r="W125" i="4" s="1"/>
  <c r="L126" i="4"/>
  <c r="N125" i="4"/>
  <c r="D125" i="4" s="1"/>
  <c r="Q125" i="4"/>
  <c r="M126" i="2"/>
  <c r="BC125" i="2"/>
  <c r="CC125" i="2"/>
  <c r="J125" i="2" s="1"/>
  <c r="B125" i="2"/>
  <c r="V125" i="2"/>
  <c r="K125" i="2" s="1"/>
  <c r="P125" i="2"/>
  <c r="O125" i="2"/>
  <c r="D125" i="2" s="1"/>
  <c r="U125" i="2"/>
  <c r="I125" i="2" s="1"/>
  <c r="C125" i="2"/>
  <c r="T125" i="2"/>
  <c r="G125" i="2" s="1"/>
  <c r="E125" i="2"/>
  <c r="A125" i="2"/>
  <c r="CB125" i="2"/>
  <c r="H125" i="2" s="1"/>
  <c r="BB125" i="2"/>
  <c r="F125" i="4" l="1"/>
  <c r="S126" i="2"/>
  <c r="R126" i="2"/>
  <c r="Q126" i="2"/>
  <c r="S127" i="3"/>
  <c r="R127" i="3"/>
  <c r="X125" i="4"/>
  <c r="G125" i="4" s="1"/>
  <c r="H125" i="4"/>
  <c r="A126" i="4"/>
  <c r="B126" i="4"/>
  <c r="E126" i="4"/>
  <c r="C126" i="4"/>
  <c r="E126" i="3"/>
  <c r="W127" i="3"/>
  <c r="I127" i="3" s="1"/>
  <c r="N127" i="3"/>
  <c r="V127" i="3"/>
  <c r="G127" i="3" s="1"/>
  <c r="D127" i="3"/>
  <c r="U127" i="3"/>
  <c r="F127" i="3" s="1"/>
  <c r="O127" i="3"/>
  <c r="C127" i="3"/>
  <c r="L128" i="3"/>
  <c r="T128" i="3" s="1"/>
  <c r="A127" i="3"/>
  <c r="B126" i="3"/>
  <c r="H125" i="3"/>
  <c r="F125" i="2"/>
  <c r="S126" i="4"/>
  <c r="W126" i="4" s="1"/>
  <c r="U126" i="4"/>
  <c r="L127" i="4"/>
  <c r="T126" i="4"/>
  <c r="Q126" i="4"/>
  <c r="F126" i="4" s="1"/>
  <c r="R126" i="4"/>
  <c r="N126" i="4"/>
  <c r="D126" i="4" s="1"/>
  <c r="M127" i="2"/>
  <c r="P126" i="2"/>
  <c r="B126" i="2"/>
  <c r="A126" i="2"/>
  <c r="CB126" i="2"/>
  <c r="H126" i="2" s="1"/>
  <c r="O126" i="2"/>
  <c r="D126" i="2" s="1"/>
  <c r="V126" i="2"/>
  <c r="K126" i="2" s="1"/>
  <c r="BB126" i="2"/>
  <c r="BC126" i="2"/>
  <c r="U126" i="2"/>
  <c r="I126" i="2" s="1"/>
  <c r="T126" i="2"/>
  <c r="G126" i="2" s="1"/>
  <c r="CC126" i="2"/>
  <c r="J126" i="2" s="1"/>
  <c r="E126" i="2"/>
  <c r="C126" i="2"/>
  <c r="S127" i="2" l="1"/>
  <c r="Q127" i="2"/>
  <c r="R127" i="2"/>
  <c r="S128" i="3"/>
  <c r="R128" i="3"/>
  <c r="X126" i="4"/>
  <c r="G126" i="4" s="1"/>
  <c r="H126" i="4"/>
  <c r="A127" i="4"/>
  <c r="B127" i="4"/>
  <c r="E127" i="4"/>
  <c r="C127" i="4"/>
  <c r="E127" i="3"/>
  <c r="B127" i="3"/>
  <c r="H126" i="3"/>
  <c r="U128" i="3"/>
  <c r="F128" i="3" s="1"/>
  <c r="O128" i="3"/>
  <c r="A128" i="3"/>
  <c r="N128" i="3"/>
  <c r="L129" i="3"/>
  <c r="T129" i="3" s="1"/>
  <c r="W128" i="3"/>
  <c r="I128" i="3" s="1"/>
  <c r="D128" i="3"/>
  <c r="C128" i="3"/>
  <c r="V128" i="3"/>
  <c r="G128" i="3" s="1"/>
  <c r="F126" i="2"/>
  <c r="Q127" i="4"/>
  <c r="L128" i="4"/>
  <c r="R127" i="4"/>
  <c r="T127" i="4"/>
  <c r="N127" i="4"/>
  <c r="D127" i="4" s="1"/>
  <c r="U127" i="4"/>
  <c r="S127" i="4"/>
  <c r="W127" i="4" s="1"/>
  <c r="M128" i="2"/>
  <c r="B127" i="2"/>
  <c r="CB127" i="2"/>
  <c r="H127" i="2" s="1"/>
  <c r="BB127" i="2"/>
  <c r="P127" i="2"/>
  <c r="U127" i="2"/>
  <c r="I127" i="2" s="1"/>
  <c r="C127" i="2"/>
  <c r="CC127" i="2"/>
  <c r="J127" i="2" s="1"/>
  <c r="BC127" i="2"/>
  <c r="O127" i="2"/>
  <c r="D127" i="2" s="1"/>
  <c r="A127" i="2"/>
  <c r="E127" i="2"/>
  <c r="T127" i="2"/>
  <c r="G127" i="2" s="1"/>
  <c r="V127" i="2"/>
  <c r="K127" i="2" s="1"/>
  <c r="F127" i="4" l="1"/>
  <c r="S128" i="2"/>
  <c r="Q128" i="2"/>
  <c r="R128" i="2"/>
  <c r="S129" i="3"/>
  <c r="R129" i="3"/>
  <c r="X127" i="4"/>
  <c r="G127" i="4" s="1"/>
  <c r="H127" i="4"/>
  <c r="A128" i="4"/>
  <c r="B128" i="4"/>
  <c r="E128" i="4"/>
  <c r="C128" i="4"/>
  <c r="E128" i="3"/>
  <c r="B128" i="3"/>
  <c r="H127" i="3"/>
  <c r="V129" i="3"/>
  <c r="G129" i="3" s="1"/>
  <c r="C129" i="3"/>
  <c r="N129" i="3"/>
  <c r="L130" i="3"/>
  <c r="T130" i="3" s="1"/>
  <c r="D129" i="3"/>
  <c r="U129" i="3"/>
  <c r="F129" i="3" s="1"/>
  <c r="O129" i="3"/>
  <c r="W129" i="3"/>
  <c r="I129" i="3" s="1"/>
  <c r="A129" i="3"/>
  <c r="F127" i="2"/>
  <c r="Q128" i="4"/>
  <c r="T128" i="4"/>
  <c r="N128" i="4"/>
  <c r="D128" i="4" s="1"/>
  <c r="L129" i="4"/>
  <c r="U128" i="4"/>
  <c r="S128" i="4"/>
  <c r="R128" i="4"/>
  <c r="M129" i="2"/>
  <c r="E128" i="2"/>
  <c r="CC128" i="2"/>
  <c r="J128" i="2" s="1"/>
  <c r="V128" i="2"/>
  <c r="K128" i="2" s="1"/>
  <c r="O128" i="2"/>
  <c r="D128" i="2" s="1"/>
  <c r="T128" i="2"/>
  <c r="G128" i="2" s="1"/>
  <c r="P128" i="2"/>
  <c r="C128" i="2"/>
  <c r="BB128" i="2"/>
  <c r="U128" i="2"/>
  <c r="I128" i="2" s="1"/>
  <c r="CB128" i="2"/>
  <c r="H128" i="2" s="1"/>
  <c r="B128" i="2"/>
  <c r="A128" i="2"/>
  <c r="BC128" i="2"/>
  <c r="W128" i="4" l="1"/>
  <c r="F128" i="4" s="1"/>
  <c r="Q129" i="2"/>
  <c r="R129" i="2"/>
  <c r="S129" i="2"/>
  <c r="S130" i="3"/>
  <c r="R130" i="3"/>
  <c r="X128" i="4"/>
  <c r="G128" i="4" s="1"/>
  <c r="H128" i="4"/>
  <c r="A129" i="4"/>
  <c r="B129" i="4"/>
  <c r="E129" i="4"/>
  <c r="C129" i="4"/>
  <c r="E129" i="3"/>
  <c r="O130" i="3"/>
  <c r="W130" i="3"/>
  <c r="I130" i="3" s="1"/>
  <c r="A130" i="3"/>
  <c r="C130" i="3"/>
  <c r="D130" i="3"/>
  <c r="N130" i="3"/>
  <c r="B130" i="3" s="1"/>
  <c r="V130" i="3"/>
  <c r="G130" i="3" s="1"/>
  <c r="L131" i="3"/>
  <c r="T131" i="3" s="1"/>
  <c r="U130" i="3"/>
  <c r="F130" i="3" s="1"/>
  <c r="B129" i="3"/>
  <c r="H128" i="3"/>
  <c r="F128" i="2"/>
  <c r="R129" i="4"/>
  <c r="N129" i="4"/>
  <c r="D129" i="4" s="1"/>
  <c r="Q129" i="4"/>
  <c r="F129" i="4" s="1"/>
  <c r="T129" i="4"/>
  <c r="U129" i="4"/>
  <c r="L130" i="4"/>
  <c r="S129" i="4"/>
  <c r="W129" i="4" s="1"/>
  <c r="M130" i="2"/>
  <c r="CB129" i="2"/>
  <c r="H129" i="2" s="1"/>
  <c r="U129" i="2"/>
  <c r="I129" i="2" s="1"/>
  <c r="C129" i="2"/>
  <c r="B129" i="2"/>
  <c r="E129" i="2"/>
  <c r="A129" i="2"/>
  <c r="O129" i="2"/>
  <c r="D129" i="2" s="1"/>
  <c r="BC129" i="2"/>
  <c r="CC129" i="2"/>
  <c r="J129" i="2" s="1"/>
  <c r="P129" i="2"/>
  <c r="V129" i="2"/>
  <c r="K129" i="2" s="1"/>
  <c r="T129" i="2"/>
  <c r="G129" i="2" s="1"/>
  <c r="BB129" i="2"/>
  <c r="S130" i="2" l="1"/>
  <c r="Q130" i="2"/>
  <c r="R130" i="2"/>
  <c r="S131" i="3"/>
  <c r="R131" i="3"/>
  <c r="X129" i="4"/>
  <c r="G129" i="4" s="1"/>
  <c r="H129" i="4"/>
  <c r="A130" i="4"/>
  <c r="B130" i="4"/>
  <c r="E130" i="4"/>
  <c r="C130" i="4"/>
  <c r="E130" i="3"/>
  <c r="H129" i="3"/>
  <c r="U131" i="3"/>
  <c r="F131" i="3" s="1"/>
  <c r="W131" i="3"/>
  <c r="I131" i="3" s="1"/>
  <c r="O131" i="3"/>
  <c r="V131" i="3"/>
  <c r="G131" i="3" s="1"/>
  <c r="L132" i="3"/>
  <c r="T132" i="3" s="1"/>
  <c r="N131" i="3"/>
  <c r="B131" i="3" s="1"/>
  <c r="D131" i="3"/>
  <c r="C131" i="3"/>
  <c r="A131" i="3"/>
  <c r="F129" i="2"/>
  <c r="S130" i="4"/>
  <c r="W130" i="4" s="1"/>
  <c r="U130" i="4"/>
  <c r="L131" i="4"/>
  <c r="R130" i="4"/>
  <c r="Q130" i="4"/>
  <c r="T130" i="4"/>
  <c r="N130" i="4"/>
  <c r="D130" i="4" s="1"/>
  <c r="M131" i="2"/>
  <c r="BC130" i="2"/>
  <c r="B130" i="2"/>
  <c r="A130" i="2"/>
  <c r="E130" i="2"/>
  <c r="C130" i="2"/>
  <c r="T130" i="2"/>
  <c r="G130" i="2" s="1"/>
  <c r="P130" i="2"/>
  <c r="U130" i="2"/>
  <c r="I130" i="2" s="1"/>
  <c r="CB130" i="2"/>
  <c r="H130" i="2" s="1"/>
  <c r="CC130" i="2"/>
  <c r="J130" i="2" s="1"/>
  <c r="O130" i="2"/>
  <c r="D130" i="2" s="1"/>
  <c r="V130" i="2"/>
  <c r="K130" i="2" s="1"/>
  <c r="BB130" i="2"/>
  <c r="F130" i="4" l="1"/>
  <c r="S131" i="2"/>
  <c r="R131" i="2"/>
  <c r="Q131" i="2"/>
  <c r="S132" i="3"/>
  <c r="R132" i="3"/>
  <c r="X130" i="4"/>
  <c r="G130" i="4" s="1"/>
  <c r="H130" i="4"/>
  <c r="A131" i="4"/>
  <c r="B131" i="4"/>
  <c r="E131" i="4"/>
  <c r="C131" i="4"/>
  <c r="E131" i="3"/>
  <c r="F130" i="2"/>
  <c r="H130" i="3"/>
  <c r="N132" i="3"/>
  <c r="W132" i="3"/>
  <c r="I132" i="3" s="1"/>
  <c r="D132" i="3"/>
  <c r="L133" i="3"/>
  <c r="T133" i="3" s="1"/>
  <c r="U132" i="3"/>
  <c r="F132" i="3" s="1"/>
  <c r="O132" i="3"/>
  <c r="C132" i="3"/>
  <c r="A132" i="3"/>
  <c r="V132" i="3"/>
  <c r="G132" i="3" s="1"/>
  <c r="T131" i="4"/>
  <c r="Q131" i="4"/>
  <c r="S131" i="4"/>
  <c r="L132" i="4"/>
  <c r="R131" i="4"/>
  <c r="U131" i="4"/>
  <c r="N131" i="4"/>
  <c r="D131" i="4" s="1"/>
  <c r="M132" i="2"/>
  <c r="T131" i="2"/>
  <c r="G131" i="2" s="1"/>
  <c r="E131" i="2"/>
  <c r="C131" i="2"/>
  <c r="P131" i="2"/>
  <c r="CC131" i="2"/>
  <c r="J131" i="2" s="1"/>
  <c r="A131" i="2"/>
  <c r="U131" i="2"/>
  <c r="I131" i="2" s="1"/>
  <c r="B131" i="2"/>
  <c r="BC131" i="2"/>
  <c r="BB131" i="2"/>
  <c r="O131" i="2"/>
  <c r="D131" i="2" s="1"/>
  <c r="V131" i="2"/>
  <c r="K131" i="2" s="1"/>
  <c r="CB131" i="2"/>
  <c r="H131" i="2" s="1"/>
  <c r="W131" i="4" l="1"/>
  <c r="F131" i="4"/>
  <c r="S132" i="2"/>
  <c r="R132" i="2"/>
  <c r="Q132" i="2"/>
  <c r="S133" i="3"/>
  <c r="R133" i="3"/>
  <c r="X131" i="4"/>
  <c r="G131" i="4" s="1"/>
  <c r="H131" i="4"/>
  <c r="A132" i="4"/>
  <c r="B132" i="4"/>
  <c r="E132" i="4"/>
  <c r="C132" i="4"/>
  <c r="E132" i="3"/>
  <c r="U133" i="3"/>
  <c r="F133" i="3" s="1"/>
  <c r="W133" i="3"/>
  <c r="I133" i="3" s="1"/>
  <c r="N133" i="3"/>
  <c r="B133" i="3" s="1"/>
  <c r="A133" i="3"/>
  <c r="C133" i="3"/>
  <c r="D133" i="3"/>
  <c r="L134" i="3"/>
  <c r="T134" i="3" s="1"/>
  <c r="V133" i="3"/>
  <c r="G133" i="3" s="1"/>
  <c r="O133" i="3"/>
  <c r="H131" i="3"/>
  <c r="B132" i="3"/>
  <c r="F131" i="2"/>
  <c r="L133" i="4"/>
  <c r="U132" i="4"/>
  <c r="R132" i="4"/>
  <c r="S132" i="4"/>
  <c r="T132" i="4"/>
  <c r="N132" i="4"/>
  <c r="D132" i="4" s="1"/>
  <c r="Q132" i="4"/>
  <c r="M133" i="2"/>
  <c r="U132" i="2"/>
  <c r="I132" i="2" s="1"/>
  <c r="BB132" i="2"/>
  <c r="O132" i="2"/>
  <c r="D132" i="2" s="1"/>
  <c r="E132" i="2"/>
  <c r="T132" i="2"/>
  <c r="G132" i="2" s="1"/>
  <c r="BC132" i="2"/>
  <c r="C132" i="2"/>
  <c r="CC132" i="2"/>
  <c r="J132" i="2" s="1"/>
  <c r="CB132" i="2"/>
  <c r="H132" i="2" s="1"/>
  <c r="A132" i="2"/>
  <c r="B132" i="2"/>
  <c r="P132" i="2"/>
  <c r="V132" i="2"/>
  <c r="K132" i="2" s="1"/>
  <c r="W132" i="4" l="1"/>
  <c r="F132" i="4"/>
  <c r="S133" i="2"/>
  <c r="R133" i="2"/>
  <c r="Q133" i="2"/>
  <c r="S134" i="3"/>
  <c r="R134" i="3"/>
  <c r="X132" i="4"/>
  <c r="G132" i="4" s="1"/>
  <c r="H132" i="4"/>
  <c r="A133" i="4"/>
  <c r="B133" i="4"/>
  <c r="E133" i="4"/>
  <c r="C133" i="4"/>
  <c r="E133" i="3"/>
  <c r="H132" i="3"/>
  <c r="N134" i="3"/>
  <c r="V134" i="3"/>
  <c r="G134" i="3" s="1"/>
  <c r="U134" i="3"/>
  <c r="F134" i="3" s="1"/>
  <c r="A134" i="3"/>
  <c r="D134" i="3"/>
  <c r="L135" i="3"/>
  <c r="T135" i="3" s="1"/>
  <c r="O134" i="3"/>
  <c r="C134" i="3"/>
  <c r="W134" i="3"/>
  <c r="I134" i="3" s="1"/>
  <c r="F132" i="2"/>
  <c r="L134" i="4"/>
  <c r="Q133" i="4"/>
  <c r="T133" i="4"/>
  <c r="U133" i="4"/>
  <c r="S133" i="4"/>
  <c r="W133" i="4" s="1"/>
  <c r="N133" i="4"/>
  <c r="D133" i="4" s="1"/>
  <c r="R133" i="4"/>
  <c r="M134" i="2"/>
  <c r="B133" i="2"/>
  <c r="CB133" i="2"/>
  <c r="H133" i="2" s="1"/>
  <c r="A133" i="2"/>
  <c r="CC133" i="2"/>
  <c r="J133" i="2" s="1"/>
  <c r="C133" i="2"/>
  <c r="BC133" i="2"/>
  <c r="P133" i="2"/>
  <c r="U133" i="2"/>
  <c r="I133" i="2" s="1"/>
  <c r="V133" i="2"/>
  <c r="K133" i="2" s="1"/>
  <c r="E133" i="2"/>
  <c r="T133" i="2"/>
  <c r="G133" i="2" s="1"/>
  <c r="O133" i="2"/>
  <c r="D133" i="2" s="1"/>
  <c r="BB133" i="2"/>
  <c r="F133" i="4" l="1"/>
  <c r="R134" i="2"/>
  <c r="Q134" i="2"/>
  <c r="S134" i="2"/>
  <c r="S135" i="3"/>
  <c r="R135" i="3"/>
  <c r="X133" i="4"/>
  <c r="G133" i="4" s="1"/>
  <c r="H133" i="4"/>
  <c r="A134" i="4"/>
  <c r="B134" i="4"/>
  <c r="E134" i="4"/>
  <c r="C134" i="4"/>
  <c r="E134" i="3"/>
  <c r="F133" i="2"/>
  <c r="A135" i="3"/>
  <c r="N135" i="3"/>
  <c r="B135" i="3" s="1"/>
  <c r="U135" i="3"/>
  <c r="F135" i="3" s="1"/>
  <c r="C135" i="3"/>
  <c r="V135" i="3"/>
  <c r="G135" i="3" s="1"/>
  <c r="O135" i="3"/>
  <c r="L136" i="3"/>
  <c r="T136" i="3" s="1"/>
  <c r="W135" i="3"/>
  <c r="I135" i="3" s="1"/>
  <c r="D135" i="3"/>
  <c r="H133" i="3"/>
  <c r="B134" i="3"/>
  <c r="S134" i="4"/>
  <c r="W134" i="4" s="1"/>
  <c r="U134" i="4"/>
  <c r="N134" i="4"/>
  <c r="D134" i="4" s="1"/>
  <c r="Q134" i="4"/>
  <c r="F134" i="4" s="1"/>
  <c r="L135" i="4"/>
  <c r="R134" i="4"/>
  <c r="T134" i="4"/>
  <c r="M135" i="2"/>
  <c r="E134" i="2"/>
  <c r="CB134" i="2"/>
  <c r="H134" i="2" s="1"/>
  <c r="B134" i="2"/>
  <c r="C134" i="2"/>
  <c r="O134" i="2"/>
  <c r="D134" i="2" s="1"/>
  <c r="BB134" i="2"/>
  <c r="CC134" i="2"/>
  <c r="J134" i="2" s="1"/>
  <c r="U134" i="2"/>
  <c r="I134" i="2" s="1"/>
  <c r="V134" i="2"/>
  <c r="K134" i="2" s="1"/>
  <c r="T134" i="2"/>
  <c r="G134" i="2" s="1"/>
  <c r="P134" i="2"/>
  <c r="A134" i="2"/>
  <c r="BC134" i="2"/>
  <c r="S135" i="2" l="1"/>
  <c r="R135" i="2"/>
  <c r="Q135" i="2"/>
  <c r="L137" i="3"/>
  <c r="L138" i="3" s="1"/>
  <c r="L139" i="3" s="1"/>
  <c r="S136" i="3"/>
  <c r="R136" i="3"/>
  <c r="X134" i="4"/>
  <c r="G134" i="4" s="1"/>
  <c r="H134" i="4"/>
  <c r="A135" i="4"/>
  <c r="B135" i="4"/>
  <c r="E135" i="4"/>
  <c r="C135" i="4"/>
  <c r="H134" i="3"/>
  <c r="E135" i="3"/>
  <c r="E137" i="3"/>
  <c r="W136" i="3"/>
  <c r="I136" i="3" s="1"/>
  <c r="N136" i="3"/>
  <c r="U136" i="3"/>
  <c r="F136" i="3" s="1"/>
  <c r="F137" i="3" s="1"/>
  <c r="V136" i="3"/>
  <c r="G136" i="3" s="1"/>
  <c r="G137" i="3" s="1"/>
  <c r="A136" i="3"/>
  <c r="O136" i="3"/>
  <c r="D136" i="3"/>
  <c r="C136" i="3"/>
  <c r="F134" i="2"/>
  <c r="N135" i="4"/>
  <c r="D135" i="4" s="1"/>
  <c r="S135" i="4"/>
  <c r="R135" i="4"/>
  <c r="T135" i="4"/>
  <c r="U135" i="4"/>
  <c r="L136" i="4"/>
  <c r="Q135" i="4"/>
  <c r="M136" i="2"/>
  <c r="O135" i="2"/>
  <c r="D135" i="2" s="1"/>
  <c r="V135" i="2"/>
  <c r="K135" i="2" s="1"/>
  <c r="P135" i="2"/>
  <c r="BC135" i="2"/>
  <c r="T135" i="2"/>
  <c r="G135" i="2" s="1"/>
  <c r="CC135" i="2"/>
  <c r="J135" i="2" s="1"/>
  <c r="B135" i="2"/>
  <c r="C135" i="2"/>
  <c r="CB135" i="2"/>
  <c r="H135" i="2" s="1"/>
  <c r="U135" i="2"/>
  <c r="I135" i="2" s="1"/>
  <c r="E135" i="2"/>
  <c r="A135" i="2"/>
  <c r="BB135" i="2"/>
  <c r="W135" i="4" l="1"/>
  <c r="F135" i="4"/>
  <c r="S136" i="2"/>
  <c r="Q136" i="2"/>
  <c r="R136" i="2"/>
  <c r="X135" i="4"/>
  <c r="G135" i="4" s="1"/>
  <c r="H135" i="4"/>
  <c r="A136" i="4"/>
  <c r="B136" i="4"/>
  <c r="E136" i="4"/>
  <c r="C136" i="4"/>
  <c r="E136" i="3"/>
  <c r="H136" i="3"/>
  <c r="H137" i="3"/>
  <c r="F139" i="3" s="1"/>
  <c r="H135" i="3"/>
  <c r="L140" i="3"/>
  <c r="T140" i="3" s="1"/>
  <c r="E139" i="3"/>
  <c r="B136" i="3"/>
  <c r="F135" i="2"/>
  <c r="N136" i="4"/>
  <c r="D136" i="4" s="1"/>
  <c r="Q136" i="4"/>
  <c r="L137" i="4"/>
  <c r="S136" i="4"/>
  <c r="W136" i="4" s="1"/>
  <c r="U136" i="4"/>
  <c r="T136" i="4"/>
  <c r="R136" i="4"/>
  <c r="M137" i="2"/>
  <c r="V136" i="2"/>
  <c r="K136" i="2" s="1"/>
  <c r="C136" i="2"/>
  <c r="BB136" i="2"/>
  <c r="CB136" i="2"/>
  <c r="H136" i="2" s="1"/>
  <c r="A136" i="2"/>
  <c r="T136" i="2"/>
  <c r="G136" i="2" s="1"/>
  <c r="E136" i="2"/>
  <c r="O136" i="2"/>
  <c r="D136" i="2" s="1"/>
  <c r="P136" i="2"/>
  <c r="CC136" i="2"/>
  <c r="J136" i="2" s="1"/>
  <c r="B136" i="2"/>
  <c r="BC136" i="2"/>
  <c r="U136" i="2"/>
  <c r="I136" i="2" s="1"/>
  <c r="F136" i="4" l="1"/>
  <c r="Q137" i="2"/>
  <c r="R137" i="2"/>
  <c r="S137" i="2"/>
  <c r="S140" i="3"/>
  <c r="R140" i="3"/>
  <c r="X136" i="4"/>
  <c r="G136" i="4" s="1"/>
  <c r="H136" i="4"/>
  <c r="A137" i="4"/>
  <c r="B137" i="4"/>
  <c r="E137" i="4"/>
  <c r="C137" i="4"/>
  <c r="F136" i="2"/>
  <c r="W140" i="3"/>
  <c r="I140" i="3" s="1"/>
  <c r="O140" i="3"/>
  <c r="K181" i="3"/>
  <c r="I181" i="3" s="1"/>
  <c r="U140" i="3"/>
  <c r="F140" i="3" s="1"/>
  <c r="L141" i="3"/>
  <c r="T141" i="3" s="1"/>
  <c r="N140" i="3"/>
  <c r="C140" i="3"/>
  <c r="D140" i="3"/>
  <c r="A140" i="3"/>
  <c r="V140" i="3"/>
  <c r="G140" i="3" s="1"/>
  <c r="T137" i="4"/>
  <c r="L138" i="4"/>
  <c r="U137" i="4"/>
  <c r="N137" i="4"/>
  <c r="D137" i="4" s="1"/>
  <c r="Q137" i="4"/>
  <c r="S137" i="4"/>
  <c r="R137" i="4"/>
  <c r="M138" i="2"/>
  <c r="BC137" i="2"/>
  <c r="CC137" i="2"/>
  <c r="J137" i="2" s="1"/>
  <c r="E137" i="2"/>
  <c r="U137" i="2"/>
  <c r="I137" i="2" s="1"/>
  <c r="B137" i="2"/>
  <c r="BB137" i="2"/>
  <c r="C137" i="2"/>
  <c r="CB137" i="2"/>
  <c r="H137" i="2" s="1"/>
  <c r="P137" i="2"/>
  <c r="T137" i="2"/>
  <c r="G137" i="2" s="1"/>
  <c r="O137" i="2"/>
  <c r="D137" i="2" s="1"/>
  <c r="A137" i="2"/>
  <c r="V137" i="2"/>
  <c r="K137" i="2" s="1"/>
  <c r="W137" i="4" l="1"/>
  <c r="F137" i="4" s="1"/>
  <c r="S138" i="2"/>
  <c r="Q138" i="2"/>
  <c r="R138" i="2"/>
  <c r="S141" i="3"/>
  <c r="R141" i="3"/>
  <c r="X137" i="4"/>
  <c r="G137" i="4" s="1"/>
  <c r="H137" i="4"/>
  <c r="A138" i="4"/>
  <c r="B138" i="4"/>
  <c r="E138" i="4"/>
  <c r="C138" i="4"/>
  <c r="F137" i="2"/>
  <c r="B140" i="3"/>
  <c r="U141" i="3"/>
  <c r="F141" i="3" s="1"/>
  <c r="C141" i="3"/>
  <c r="A141" i="3"/>
  <c r="W141" i="3"/>
  <c r="I141" i="3" s="1"/>
  <c r="D141" i="3"/>
  <c r="N141" i="3"/>
  <c r="L142" i="3"/>
  <c r="T142" i="3" s="1"/>
  <c r="V141" i="3"/>
  <c r="G141" i="3" s="1"/>
  <c r="O141" i="3"/>
  <c r="E140" i="3"/>
  <c r="R138" i="4"/>
  <c r="L139" i="4"/>
  <c r="U138" i="4"/>
  <c r="S138" i="4"/>
  <c r="W138" i="4" s="1"/>
  <c r="T138" i="4"/>
  <c r="N138" i="4"/>
  <c r="D138" i="4" s="1"/>
  <c r="Q138" i="4"/>
  <c r="M139" i="2"/>
  <c r="BB138" i="2"/>
  <c r="O138" i="2"/>
  <c r="D138" i="2" s="1"/>
  <c r="C138" i="2"/>
  <c r="B138" i="2"/>
  <c r="P138" i="2"/>
  <c r="A138" i="2"/>
  <c r="CB138" i="2"/>
  <c r="H138" i="2" s="1"/>
  <c r="BC138" i="2"/>
  <c r="V138" i="2"/>
  <c r="K138" i="2" s="1"/>
  <c r="T138" i="2"/>
  <c r="G138" i="2" s="1"/>
  <c r="CC138" i="2"/>
  <c r="J138" i="2" s="1"/>
  <c r="E138" i="2"/>
  <c r="U138" i="2"/>
  <c r="I138" i="2" s="1"/>
  <c r="F138" i="4" l="1"/>
  <c r="S139" i="2"/>
  <c r="R139" i="2"/>
  <c r="Q139" i="2"/>
  <c r="S142" i="3"/>
  <c r="R142" i="3"/>
  <c r="X138" i="4"/>
  <c r="G138" i="4" s="1"/>
  <c r="H138" i="4"/>
  <c r="A139" i="4"/>
  <c r="B139" i="4"/>
  <c r="E139" i="4"/>
  <c r="C139" i="4"/>
  <c r="E141" i="3"/>
  <c r="C142" i="3"/>
  <c r="W142" i="3"/>
  <c r="I142" i="3" s="1"/>
  <c r="D142" i="3"/>
  <c r="U142" i="3"/>
  <c r="F142" i="3" s="1"/>
  <c r="O142" i="3"/>
  <c r="A142" i="3"/>
  <c r="V142" i="3"/>
  <c r="G142" i="3" s="1"/>
  <c r="L143" i="3"/>
  <c r="T143" i="3" s="1"/>
  <c r="N142" i="3"/>
  <c r="F138" i="2"/>
  <c r="B141" i="3"/>
  <c r="H140" i="3"/>
  <c r="L140" i="4"/>
  <c r="T139" i="4"/>
  <c r="S139" i="4"/>
  <c r="W139" i="4" s="1"/>
  <c r="U139" i="4"/>
  <c r="Q139" i="4"/>
  <c r="N139" i="4"/>
  <c r="D139" i="4" s="1"/>
  <c r="R139" i="4"/>
  <c r="M140" i="2"/>
  <c r="E139" i="2"/>
  <c r="B139" i="2"/>
  <c r="V139" i="2"/>
  <c r="K139" i="2" s="1"/>
  <c r="CB139" i="2"/>
  <c r="H139" i="2" s="1"/>
  <c r="U139" i="2"/>
  <c r="I139" i="2" s="1"/>
  <c r="O139" i="2"/>
  <c r="D139" i="2" s="1"/>
  <c r="BC139" i="2"/>
  <c r="C139" i="2"/>
  <c r="T139" i="2"/>
  <c r="G139" i="2" s="1"/>
  <c r="P139" i="2"/>
  <c r="CC139" i="2"/>
  <c r="J139" i="2" s="1"/>
  <c r="BB139" i="2"/>
  <c r="A139" i="2"/>
  <c r="F139" i="4" l="1"/>
  <c r="R140" i="2"/>
  <c r="Q140" i="2"/>
  <c r="S140" i="2"/>
  <c r="S143" i="3"/>
  <c r="R143" i="3"/>
  <c r="X139" i="4"/>
  <c r="G139" i="4" s="1"/>
  <c r="H139" i="4"/>
  <c r="A140" i="4"/>
  <c r="B140" i="4"/>
  <c r="E140" i="4"/>
  <c r="C140" i="4"/>
  <c r="H141" i="3"/>
  <c r="U143" i="3"/>
  <c r="F143" i="3" s="1"/>
  <c r="C143" i="3"/>
  <c r="L144" i="3"/>
  <c r="T144" i="3" s="1"/>
  <c r="W143" i="3"/>
  <c r="I143" i="3" s="1"/>
  <c r="D143" i="3"/>
  <c r="A143" i="3"/>
  <c r="N143" i="3"/>
  <c r="B143" i="3" s="1"/>
  <c r="O143" i="3"/>
  <c r="V143" i="3"/>
  <c r="G143" i="3" s="1"/>
  <c r="E142" i="3"/>
  <c r="B142" i="3"/>
  <c r="F139" i="2"/>
  <c r="R140" i="4"/>
  <c r="U140" i="4"/>
  <c r="S140" i="4"/>
  <c r="W140" i="4" s="1"/>
  <c r="T140" i="4"/>
  <c r="N140" i="4"/>
  <c r="D140" i="4" s="1"/>
  <c r="L141" i="4"/>
  <c r="Q140" i="4"/>
  <c r="M141" i="2"/>
  <c r="CB140" i="2"/>
  <c r="H140" i="2" s="1"/>
  <c r="O140" i="2"/>
  <c r="D140" i="2" s="1"/>
  <c r="V140" i="2"/>
  <c r="K140" i="2" s="1"/>
  <c r="P140" i="2"/>
  <c r="E140" i="2"/>
  <c r="U140" i="2"/>
  <c r="I140" i="2" s="1"/>
  <c r="BC140" i="2"/>
  <c r="T140" i="2"/>
  <c r="G140" i="2" s="1"/>
  <c r="B140" i="2"/>
  <c r="A140" i="2"/>
  <c r="C140" i="2"/>
  <c r="CC140" i="2"/>
  <c r="J140" i="2" s="1"/>
  <c r="BB140" i="2"/>
  <c r="F140" i="4" l="1"/>
  <c r="M142" i="2"/>
  <c r="S141" i="2"/>
  <c r="R141" i="2"/>
  <c r="Q141" i="2"/>
  <c r="S144" i="3"/>
  <c r="R144" i="3"/>
  <c r="X140" i="4"/>
  <c r="G140" i="4" s="1"/>
  <c r="H140" i="4"/>
  <c r="A141" i="4"/>
  <c r="B141" i="4"/>
  <c r="E141" i="4"/>
  <c r="C141" i="4"/>
  <c r="F140" i="2"/>
  <c r="H142" i="3"/>
  <c r="E143" i="3"/>
  <c r="A144" i="3"/>
  <c r="L145" i="3"/>
  <c r="T145" i="3" s="1"/>
  <c r="U144" i="3"/>
  <c r="F144" i="3" s="1"/>
  <c r="O144" i="3"/>
  <c r="N144" i="3"/>
  <c r="H143" i="3" s="1"/>
  <c r="C144" i="3"/>
  <c r="D144" i="3"/>
  <c r="W144" i="3"/>
  <c r="I144" i="3" s="1"/>
  <c r="V144" i="3"/>
  <c r="G144" i="3" s="1"/>
  <c r="R141" i="4"/>
  <c r="U141" i="4"/>
  <c r="L142" i="4"/>
  <c r="T141" i="4"/>
  <c r="S141" i="4"/>
  <c r="W141" i="4" s="1"/>
  <c r="N141" i="4"/>
  <c r="D141" i="4" s="1"/>
  <c r="Q141" i="4"/>
  <c r="H144" i="2"/>
  <c r="H143" i="2"/>
  <c r="I143" i="2"/>
  <c r="F145" i="2"/>
  <c r="F143" i="2"/>
  <c r="F142" i="2"/>
  <c r="F144" i="2"/>
  <c r="G144" i="2"/>
  <c r="G145" i="2"/>
  <c r="J143" i="2"/>
  <c r="C141" i="2"/>
  <c r="BC141" i="2"/>
  <c r="O141" i="2"/>
  <c r="D141" i="2" s="1"/>
  <c r="B141" i="2"/>
  <c r="BB141" i="2"/>
  <c r="CB141" i="2"/>
  <c r="H141" i="2" s="1"/>
  <c r="E141" i="2"/>
  <c r="CC141" i="2"/>
  <c r="J141" i="2" s="1"/>
  <c r="J142" i="2" s="1"/>
  <c r="V141" i="2"/>
  <c r="K141" i="2" s="1"/>
  <c r="T141" i="2"/>
  <c r="G141" i="2" s="1"/>
  <c r="A141" i="2"/>
  <c r="U141" i="2"/>
  <c r="I141" i="2" s="1"/>
  <c r="I142" i="2" s="1"/>
  <c r="P141" i="2"/>
  <c r="F141" i="4" l="1"/>
  <c r="R142" i="2"/>
  <c r="Q142" i="2"/>
  <c r="S142" i="2"/>
  <c r="S145" i="3"/>
  <c r="R145" i="3"/>
  <c r="X141" i="4"/>
  <c r="G141" i="4" s="1"/>
  <c r="H141" i="4"/>
  <c r="A142" i="4"/>
  <c r="B142" i="4"/>
  <c r="E142" i="4"/>
  <c r="C142" i="4"/>
  <c r="H142" i="2"/>
  <c r="G142" i="2"/>
  <c r="G143" i="2" s="1"/>
  <c r="E144" i="3"/>
  <c r="B144" i="3"/>
  <c r="L146" i="3"/>
  <c r="T146" i="3" s="1"/>
  <c r="U145" i="3"/>
  <c r="F145" i="3" s="1"/>
  <c r="N145" i="3"/>
  <c r="V145" i="3"/>
  <c r="G145" i="3" s="1"/>
  <c r="W145" i="3"/>
  <c r="I145" i="3" s="1"/>
  <c r="D145" i="3"/>
  <c r="C145" i="3"/>
  <c r="O145" i="3"/>
  <c r="A145" i="3"/>
  <c r="F141" i="2"/>
  <c r="R142" i="4"/>
  <c r="U142" i="4"/>
  <c r="L143" i="4"/>
  <c r="S142" i="4"/>
  <c r="W142" i="4" s="1"/>
  <c r="Q142" i="4"/>
  <c r="N142" i="4"/>
  <c r="D142" i="4" s="1"/>
  <c r="T142" i="4"/>
  <c r="M143" i="2"/>
  <c r="P142" i="2"/>
  <c r="T142" i="2"/>
  <c r="V142" i="2"/>
  <c r="BC142" i="2"/>
  <c r="CC142" i="2"/>
  <c r="U142" i="2"/>
  <c r="CB142" i="2"/>
  <c r="O142" i="2"/>
  <c r="BB142" i="2"/>
  <c r="F142" i="4" l="1"/>
  <c r="S146" i="3"/>
  <c r="R146" i="3"/>
  <c r="X142" i="4"/>
  <c r="G142" i="4" s="1"/>
  <c r="H142" i="4"/>
  <c r="A143" i="4"/>
  <c r="B143" i="4"/>
  <c r="E143" i="4"/>
  <c r="C143" i="4"/>
  <c r="E145" i="3"/>
  <c r="B145" i="3"/>
  <c r="H144" i="3"/>
  <c r="C146" i="3"/>
  <c r="A146" i="3"/>
  <c r="O146" i="3"/>
  <c r="L147" i="3"/>
  <c r="T147" i="3" s="1"/>
  <c r="V146" i="3"/>
  <c r="G146" i="3" s="1"/>
  <c r="D146" i="3"/>
  <c r="U146" i="3"/>
  <c r="F146" i="3" s="1"/>
  <c r="W146" i="3"/>
  <c r="I146" i="3" s="1"/>
  <c r="N146" i="3"/>
  <c r="N143" i="4"/>
  <c r="D143" i="4" s="1"/>
  <c r="U143" i="4"/>
  <c r="L144" i="4"/>
  <c r="T143" i="4"/>
  <c r="Q143" i="4"/>
  <c r="S143" i="4"/>
  <c r="R143" i="4"/>
  <c r="M144" i="2"/>
  <c r="BC143" i="2"/>
  <c r="CC143" i="2"/>
  <c r="BB143" i="2"/>
  <c r="CB143" i="2"/>
  <c r="W143" i="4" l="1"/>
  <c r="F143" i="4"/>
  <c r="S147" i="3"/>
  <c r="R147" i="3"/>
  <c r="X143" i="4"/>
  <c r="G143" i="4" s="1"/>
  <c r="H143" i="4"/>
  <c r="A144" i="4"/>
  <c r="B144" i="4"/>
  <c r="E144" i="4"/>
  <c r="C144" i="4"/>
  <c r="E146" i="3"/>
  <c r="V147" i="3"/>
  <c r="G147" i="3" s="1"/>
  <c r="N147" i="3"/>
  <c r="A147" i="3"/>
  <c r="W147" i="3"/>
  <c r="I147" i="3" s="1"/>
  <c r="U147" i="3"/>
  <c r="F147" i="3" s="1"/>
  <c r="O147" i="3"/>
  <c r="C147" i="3"/>
  <c r="D147" i="3"/>
  <c r="L148" i="3"/>
  <c r="T148" i="3" s="1"/>
  <c r="H145" i="3"/>
  <c r="B146" i="3"/>
  <c r="L145" i="4"/>
  <c r="T144" i="4"/>
  <c r="S144" i="4"/>
  <c r="R144" i="4"/>
  <c r="U144" i="4"/>
  <c r="Q144" i="4"/>
  <c r="N144" i="4"/>
  <c r="D144" i="4" s="1"/>
  <c r="M145" i="2"/>
  <c r="BC144" i="2"/>
  <c r="CB144" i="2"/>
  <c r="CC144" i="2"/>
  <c r="BB144" i="2"/>
  <c r="W144" i="4" l="1"/>
  <c r="F144" i="4"/>
  <c r="S148" i="3"/>
  <c r="R148" i="3"/>
  <c r="X144" i="4"/>
  <c r="G144" i="4" s="1"/>
  <c r="H144" i="4"/>
  <c r="A145" i="4"/>
  <c r="B145" i="4"/>
  <c r="E145" i="4"/>
  <c r="C145" i="4"/>
  <c r="E147" i="3"/>
  <c r="H146" i="3"/>
  <c r="O148" i="3"/>
  <c r="A148" i="3"/>
  <c r="V148" i="3"/>
  <c r="G148" i="3" s="1"/>
  <c r="U148" i="3"/>
  <c r="F148" i="3" s="1"/>
  <c r="L149" i="3"/>
  <c r="T149" i="3" s="1"/>
  <c r="W148" i="3"/>
  <c r="I148" i="3" s="1"/>
  <c r="D148" i="3"/>
  <c r="C148" i="3"/>
  <c r="N148" i="3"/>
  <c r="B147" i="3"/>
  <c r="T145" i="4"/>
  <c r="U145" i="4"/>
  <c r="N145" i="4"/>
  <c r="D145" i="4" s="1"/>
  <c r="R145" i="4"/>
  <c r="S145" i="4"/>
  <c r="W145" i="4" s="1"/>
  <c r="Q145" i="4"/>
  <c r="L146" i="4"/>
  <c r="M146" i="2"/>
  <c r="BC145" i="2"/>
  <c r="CB145" i="2"/>
  <c r="BB145" i="2"/>
  <c r="CC145" i="2"/>
  <c r="F145" i="4" l="1"/>
  <c r="S149" i="3"/>
  <c r="R149" i="3"/>
  <c r="X145" i="4"/>
  <c r="G145" i="4" s="1"/>
  <c r="H145" i="4"/>
  <c r="A146" i="4"/>
  <c r="B146" i="4"/>
  <c r="E146" i="4"/>
  <c r="C146" i="4"/>
  <c r="J146" i="2"/>
  <c r="I146" i="2"/>
  <c r="H146" i="2"/>
  <c r="G146" i="2"/>
  <c r="E148" i="3"/>
  <c r="H147" i="3"/>
  <c r="O149" i="3"/>
  <c r="N149" i="3"/>
  <c r="L150" i="3"/>
  <c r="T150" i="3" s="1"/>
  <c r="V149" i="3"/>
  <c r="G149" i="3" s="1"/>
  <c r="A149" i="3"/>
  <c r="D149" i="3"/>
  <c r="C149" i="3"/>
  <c r="W149" i="3"/>
  <c r="I149" i="3" s="1"/>
  <c r="U149" i="3"/>
  <c r="F149" i="3" s="1"/>
  <c r="B148" i="3"/>
  <c r="N146" i="4"/>
  <c r="D146" i="4" s="1"/>
  <c r="Q146" i="4"/>
  <c r="R146" i="4"/>
  <c r="U146" i="4"/>
  <c r="L147" i="4"/>
  <c r="T146" i="4"/>
  <c r="S146" i="4"/>
  <c r="W146" i="4" s="1"/>
  <c r="F146" i="2"/>
  <c r="M147" i="2"/>
  <c r="BB146" i="2"/>
  <c r="CC146" i="2"/>
  <c r="CB146" i="2"/>
  <c r="BC146" i="2"/>
  <c r="F146" i="4" l="1"/>
  <c r="R147" i="2"/>
  <c r="S147" i="2"/>
  <c r="Q147" i="2"/>
  <c r="S150" i="3"/>
  <c r="R150" i="3"/>
  <c r="X146" i="4"/>
  <c r="G146" i="4" s="1"/>
  <c r="H146" i="4"/>
  <c r="A147" i="4"/>
  <c r="B147" i="4"/>
  <c r="E147" i="4"/>
  <c r="C147" i="4"/>
  <c r="E149" i="3"/>
  <c r="H148" i="3"/>
  <c r="C150" i="3"/>
  <c r="L151" i="3"/>
  <c r="T151" i="3" s="1"/>
  <c r="W150" i="3"/>
  <c r="I150" i="3" s="1"/>
  <c r="D150" i="3"/>
  <c r="U150" i="3"/>
  <c r="F150" i="3" s="1"/>
  <c r="V150" i="3"/>
  <c r="G150" i="3" s="1"/>
  <c r="N150" i="3"/>
  <c r="H149" i="3" s="1"/>
  <c r="A150" i="3"/>
  <c r="O150" i="3"/>
  <c r="B149" i="3"/>
  <c r="N147" i="4"/>
  <c r="D147" i="4" s="1"/>
  <c r="L148" i="4"/>
  <c r="S147" i="4"/>
  <c r="U147" i="4"/>
  <c r="T147" i="4"/>
  <c r="Q147" i="4"/>
  <c r="R147" i="4"/>
  <c r="N190" i="2"/>
  <c r="K190" i="2" s="1"/>
  <c r="M148" i="2"/>
  <c r="CC147" i="2"/>
  <c r="J147" i="2" s="1"/>
  <c r="V147" i="2"/>
  <c r="K147" i="2" s="1"/>
  <c r="A147" i="2"/>
  <c r="E147" i="2"/>
  <c r="BC147" i="2"/>
  <c r="U147" i="2"/>
  <c r="I147" i="2" s="1"/>
  <c r="P147" i="2"/>
  <c r="T147" i="2"/>
  <c r="G147" i="2" s="1"/>
  <c r="CB147" i="2"/>
  <c r="H147" i="2" s="1"/>
  <c r="B147" i="2"/>
  <c r="O147" i="2"/>
  <c r="D147" i="2" s="1"/>
  <c r="C147" i="2"/>
  <c r="BB147" i="2"/>
  <c r="W147" i="4" l="1"/>
  <c r="F147" i="4"/>
  <c r="S148" i="2"/>
  <c r="Q148" i="2"/>
  <c r="R148" i="2"/>
  <c r="S151" i="3"/>
  <c r="R151" i="3"/>
  <c r="X147" i="4"/>
  <c r="G147" i="4" s="1"/>
  <c r="H147" i="4"/>
  <c r="A148" i="4"/>
  <c r="B148" i="4"/>
  <c r="E148" i="4"/>
  <c r="C148" i="4"/>
  <c r="U151" i="3"/>
  <c r="F151" i="3" s="1"/>
  <c r="C151" i="3"/>
  <c r="V151" i="3"/>
  <c r="G151" i="3" s="1"/>
  <c r="A151" i="3"/>
  <c r="W151" i="3"/>
  <c r="I151" i="3" s="1"/>
  <c r="D151" i="3"/>
  <c r="L152" i="3"/>
  <c r="T152" i="3" s="1"/>
  <c r="N151" i="3"/>
  <c r="H150" i="3" s="1"/>
  <c r="O151" i="3"/>
  <c r="B150" i="3"/>
  <c r="F147" i="2"/>
  <c r="E150" i="3"/>
  <c r="Q148" i="4"/>
  <c r="U148" i="4"/>
  <c r="T148" i="4"/>
  <c r="R148" i="4"/>
  <c r="N148" i="4"/>
  <c r="D148" i="4" s="1"/>
  <c r="L149" i="4"/>
  <c r="S148" i="4"/>
  <c r="M149" i="2"/>
  <c r="C148" i="2"/>
  <c r="BC148" i="2"/>
  <c r="T148" i="2"/>
  <c r="G148" i="2" s="1"/>
  <c r="B148" i="2"/>
  <c r="U148" i="2"/>
  <c r="I148" i="2" s="1"/>
  <c r="P148" i="2"/>
  <c r="O148" i="2"/>
  <c r="D148" i="2" s="1"/>
  <c r="V148" i="2"/>
  <c r="K148" i="2" s="1"/>
  <c r="CB148" i="2"/>
  <c r="H148" i="2" s="1"/>
  <c r="CC148" i="2"/>
  <c r="J148" i="2" s="1"/>
  <c r="A148" i="2"/>
  <c r="E148" i="2"/>
  <c r="BB148" i="2"/>
  <c r="W148" i="4" l="1"/>
  <c r="F148" i="4" s="1"/>
  <c r="S149" i="2"/>
  <c r="R149" i="2"/>
  <c r="Q149" i="2"/>
  <c r="S152" i="3"/>
  <c r="R152" i="3"/>
  <c r="X148" i="4"/>
  <c r="G148" i="4" s="1"/>
  <c r="H148" i="4"/>
  <c r="A149" i="4"/>
  <c r="B149" i="4"/>
  <c r="E149" i="4"/>
  <c r="C149" i="4"/>
  <c r="B151" i="3"/>
  <c r="E151" i="3"/>
  <c r="F148" i="2"/>
  <c r="D152" i="3"/>
  <c r="A152" i="3"/>
  <c r="N152" i="3"/>
  <c r="U152" i="3"/>
  <c r="F152" i="3" s="1"/>
  <c r="O152" i="3"/>
  <c r="W152" i="3"/>
  <c r="I152" i="3" s="1"/>
  <c r="C152" i="3"/>
  <c r="V152" i="3"/>
  <c r="G152" i="3" s="1"/>
  <c r="L153" i="3"/>
  <c r="T153" i="3" s="1"/>
  <c r="U149" i="4"/>
  <c r="R149" i="4"/>
  <c r="Q149" i="4"/>
  <c r="T149" i="4"/>
  <c r="S149" i="4"/>
  <c r="W149" i="4" s="1"/>
  <c r="N149" i="4"/>
  <c r="D149" i="4" s="1"/>
  <c r="L150" i="4"/>
  <c r="M150" i="2"/>
  <c r="T149" i="2"/>
  <c r="G149" i="2" s="1"/>
  <c r="BC149" i="2"/>
  <c r="V149" i="2"/>
  <c r="K149" i="2" s="1"/>
  <c r="P149" i="2"/>
  <c r="E149" i="2"/>
  <c r="C149" i="2"/>
  <c r="A149" i="2"/>
  <c r="CC149" i="2"/>
  <c r="J149" i="2" s="1"/>
  <c r="B149" i="2"/>
  <c r="O149" i="2"/>
  <c r="D149" i="2" s="1"/>
  <c r="U149" i="2"/>
  <c r="I149" i="2" s="1"/>
  <c r="BB149" i="2"/>
  <c r="CB149" i="2"/>
  <c r="H149" i="2" s="1"/>
  <c r="F149" i="4" l="1"/>
  <c r="Q150" i="2"/>
  <c r="S150" i="2"/>
  <c r="R150" i="2"/>
  <c r="S153" i="3"/>
  <c r="R153" i="3"/>
  <c r="X149" i="4"/>
  <c r="G149" i="4" s="1"/>
  <c r="H149" i="4"/>
  <c r="A150" i="4"/>
  <c r="B150" i="4"/>
  <c r="E150" i="4"/>
  <c r="C150" i="4"/>
  <c r="E152" i="3"/>
  <c r="H151" i="3"/>
  <c r="V153" i="3"/>
  <c r="G153" i="3" s="1"/>
  <c r="W153" i="3"/>
  <c r="I153" i="3" s="1"/>
  <c r="D153" i="3"/>
  <c r="O153" i="3"/>
  <c r="A153" i="3"/>
  <c r="U153" i="3"/>
  <c r="F153" i="3" s="1"/>
  <c r="L154" i="3"/>
  <c r="T154" i="3" s="1"/>
  <c r="C153" i="3"/>
  <c r="N153" i="3"/>
  <c r="B153" i="3" s="1"/>
  <c r="B152" i="3"/>
  <c r="F149" i="2"/>
  <c r="L151" i="4"/>
  <c r="Q150" i="4"/>
  <c r="T150" i="4"/>
  <c r="S150" i="4"/>
  <c r="W150" i="4" s="1"/>
  <c r="N150" i="4"/>
  <c r="D150" i="4" s="1"/>
  <c r="R150" i="4"/>
  <c r="U150" i="4"/>
  <c r="M151" i="2"/>
  <c r="CC150" i="2"/>
  <c r="J150" i="2" s="1"/>
  <c r="O150" i="2"/>
  <c r="D150" i="2" s="1"/>
  <c r="CB150" i="2"/>
  <c r="H150" i="2" s="1"/>
  <c r="U150" i="2"/>
  <c r="I150" i="2" s="1"/>
  <c r="C150" i="2"/>
  <c r="T150" i="2"/>
  <c r="G150" i="2" s="1"/>
  <c r="E150" i="2"/>
  <c r="BB150" i="2"/>
  <c r="V150" i="2"/>
  <c r="K150" i="2" s="1"/>
  <c r="A150" i="2"/>
  <c r="B150" i="2"/>
  <c r="BC150" i="2"/>
  <c r="P150" i="2"/>
  <c r="F150" i="4" l="1"/>
  <c r="S151" i="2"/>
  <c r="R151" i="2"/>
  <c r="Q151" i="2"/>
  <c r="S154" i="3"/>
  <c r="R154" i="3"/>
  <c r="X150" i="4"/>
  <c r="G150" i="4" s="1"/>
  <c r="H150" i="4"/>
  <c r="A151" i="4"/>
  <c r="B151" i="4"/>
  <c r="E151" i="4"/>
  <c r="C151" i="4"/>
  <c r="U154" i="3"/>
  <c r="F154" i="3" s="1"/>
  <c r="C154" i="3"/>
  <c r="L155" i="3"/>
  <c r="T155" i="3" s="1"/>
  <c r="W154" i="3"/>
  <c r="I154" i="3" s="1"/>
  <c r="V154" i="3"/>
  <c r="G154" i="3" s="1"/>
  <c r="D154" i="3"/>
  <c r="N154" i="3"/>
  <c r="B154" i="3" s="1"/>
  <c r="A154" i="3"/>
  <c r="O154" i="3"/>
  <c r="E153" i="3"/>
  <c r="H152" i="3"/>
  <c r="F150" i="2"/>
  <c r="N151" i="4"/>
  <c r="D151" i="4" s="1"/>
  <c r="R151" i="4"/>
  <c r="U151" i="4"/>
  <c r="T151" i="4"/>
  <c r="L152" i="4"/>
  <c r="S151" i="4"/>
  <c r="W151" i="4" s="1"/>
  <c r="Q151" i="4"/>
  <c r="M152" i="2"/>
  <c r="A151" i="2"/>
  <c r="C151" i="2"/>
  <c r="E151" i="2"/>
  <c r="B151" i="2"/>
  <c r="T151" i="2"/>
  <c r="G151" i="2" s="1"/>
  <c r="P151" i="2"/>
  <c r="BB151" i="2"/>
  <c r="O151" i="2"/>
  <c r="D151" i="2" s="1"/>
  <c r="CC151" i="2"/>
  <c r="J151" i="2" s="1"/>
  <c r="V151" i="2"/>
  <c r="K151" i="2" s="1"/>
  <c r="U151" i="2"/>
  <c r="I151" i="2" s="1"/>
  <c r="BC151" i="2"/>
  <c r="CB151" i="2"/>
  <c r="H151" i="2" s="1"/>
  <c r="F151" i="4" l="1"/>
  <c r="R152" i="2"/>
  <c r="Q152" i="2"/>
  <c r="S152" i="2"/>
  <c r="S155" i="3"/>
  <c r="R155" i="3"/>
  <c r="X151" i="4"/>
  <c r="G151" i="4" s="1"/>
  <c r="H151" i="4"/>
  <c r="A152" i="4"/>
  <c r="B152" i="4"/>
  <c r="E152" i="4"/>
  <c r="C152" i="4"/>
  <c r="E154" i="3"/>
  <c r="F151" i="2"/>
  <c r="H153" i="3"/>
  <c r="N155" i="3"/>
  <c r="A155" i="3"/>
  <c r="C155" i="3"/>
  <c r="O155" i="3"/>
  <c r="V155" i="3"/>
  <c r="G155" i="3" s="1"/>
  <c r="D155" i="3"/>
  <c r="U155" i="3"/>
  <c r="F155" i="3" s="1"/>
  <c r="W155" i="3"/>
  <c r="I155" i="3" s="1"/>
  <c r="L156" i="3"/>
  <c r="T156" i="3" s="1"/>
  <c r="L153" i="4"/>
  <c r="S152" i="4"/>
  <c r="N152" i="4"/>
  <c r="D152" i="4" s="1"/>
  <c r="Q152" i="4"/>
  <c r="U152" i="4"/>
  <c r="T152" i="4"/>
  <c r="R152" i="4"/>
  <c r="M153" i="2"/>
  <c r="CC152" i="2"/>
  <c r="J152" i="2" s="1"/>
  <c r="BC152" i="2"/>
  <c r="A152" i="2"/>
  <c r="E152" i="2"/>
  <c r="C152" i="2"/>
  <c r="U152" i="2"/>
  <c r="I152" i="2" s="1"/>
  <c r="CB152" i="2"/>
  <c r="H152" i="2" s="1"/>
  <c r="BB152" i="2"/>
  <c r="P152" i="2"/>
  <c r="V152" i="2"/>
  <c r="K152" i="2" s="1"/>
  <c r="B152" i="2"/>
  <c r="T152" i="2"/>
  <c r="G152" i="2" s="1"/>
  <c r="O152" i="2"/>
  <c r="D152" i="2" s="1"/>
  <c r="W152" i="4" l="1"/>
  <c r="F152" i="4" s="1"/>
  <c r="S153" i="2"/>
  <c r="Q153" i="2"/>
  <c r="R153" i="2"/>
  <c r="S156" i="3"/>
  <c r="R156" i="3"/>
  <c r="X152" i="4"/>
  <c r="G152" i="4" s="1"/>
  <c r="H152" i="4"/>
  <c r="A153" i="4"/>
  <c r="B153" i="4"/>
  <c r="E153" i="4"/>
  <c r="C153" i="4"/>
  <c r="E155" i="3"/>
  <c r="F152" i="2"/>
  <c r="B155" i="3"/>
  <c r="W156" i="3"/>
  <c r="I156" i="3" s="1"/>
  <c r="C156" i="3"/>
  <c r="O156" i="3"/>
  <c r="D156" i="3"/>
  <c r="A156" i="3"/>
  <c r="U156" i="3"/>
  <c r="F156" i="3" s="1"/>
  <c r="L157" i="3"/>
  <c r="T157" i="3" s="1"/>
  <c r="N156" i="3"/>
  <c r="H155" i="3" s="1"/>
  <c r="V156" i="3"/>
  <c r="G156" i="3" s="1"/>
  <c r="H154" i="3"/>
  <c r="Q153" i="4"/>
  <c r="R153" i="4"/>
  <c r="L154" i="4"/>
  <c r="N153" i="4"/>
  <c r="D153" i="4" s="1"/>
  <c r="S153" i="4"/>
  <c r="W153" i="4" s="1"/>
  <c r="T153" i="4"/>
  <c r="U153" i="4"/>
  <c r="M154" i="2"/>
  <c r="P153" i="2"/>
  <c r="T153" i="2"/>
  <c r="G153" i="2" s="1"/>
  <c r="CB153" i="2"/>
  <c r="H153" i="2" s="1"/>
  <c r="U153" i="2"/>
  <c r="I153" i="2" s="1"/>
  <c r="A153" i="2"/>
  <c r="C153" i="2"/>
  <c r="CC153" i="2"/>
  <c r="J153" i="2" s="1"/>
  <c r="B153" i="2"/>
  <c r="E153" i="2"/>
  <c r="BC153" i="2"/>
  <c r="BB153" i="2"/>
  <c r="O153" i="2"/>
  <c r="D153" i="2" s="1"/>
  <c r="V153" i="2"/>
  <c r="K153" i="2" s="1"/>
  <c r="F153" i="4" l="1"/>
  <c r="R154" i="2"/>
  <c r="Q154" i="2"/>
  <c r="S154" i="2"/>
  <c r="S157" i="3"/>
  <c r="R157" i="3"/>
  <c r="X153" i="4"/>
  <c r="G153" i="4" s="1"/>
  <c r="H153" i="4"/>
  <c r="A154" i="4"/>
  <c r="B154" i="4"/>
  <c r="E154" i="4"/>
  <c r="C154" i="4"/>
  <c r="E156" i="3"/>
  <c r="N157" i="3"/>
  <c r="B157" i="3" s="1"/>
  <c r="D157" i="3"/>
  <c r="U157" i="3"/>
  <c r="F157" i="3" s="1"/>
  <c r="O157" i="3"/>
  <c r="W157" i="3"/>
  <c r="I157" i="3" s="1"/>
  <c r="V157" i="3"/>
  <c r="G157" i="3" s="1"/>
  <c r="L158" i="3"/>
  <c r="T158" i="3" s="1"/>
  <c r="A157" i="3"/>
  <c r="C157" i="3"/>
  <c r="B156" i="3"/>
  <c r="F153" i="2"/>
  <c r="S154" i="4"/>
  <c r="Q154" i="4"/>
  <c r="U154" i="4"/>
  <c r="N154" i="4"/>
  <c r="D154" i="4" s="1"/>
  <c r="L155" i="4"/>
  <c r="R154" i="4"/>
  <c r="T154" i="4"/>
  <c r="M155" i="2"/>
  <c r="O154" i="2"/>
  <c r="D154" i="2" s="1"/>
  <c r="C154" i="2"/>
  <c r="CB154" i="2"/>
  <c r="H154" i="2" s="1"/>
  <c r="B154" i="2"/>
  <c r="V154" i="2"/>
  <c r="K154" i="2" s="1"/>
  <c r="BC154" i="2"/>
  <c r="P154" i="2"/>
  <c r="U154" i="2"/>
  <c r="I154" i="2" s="1"/>
  <c r="A154" i="2"/>
  <c r="T154" i="2"/>
  <c r="G154" i="2" s="1"/>
  <c r="CC154" i="2"/>
  <c r="J154" i="2" s="1"/>
  <c r="E154" i="2"/>
  <c r="BB154" i="2"/>
  <c r="W154" i="4" l="1"/>
  <c r="F154" i="4" s="1"/>
  <c r="R155" i="2"/>
  <c r="Q155" i="2"/>
  <c r="S155" i="2"/>
  <c r="S158" i="3"/>
  <c r="R158" i="3"/>
  <c r="X154" i="4"/>
  <c r="G154" i="4" s="1"/>
  <c r="H154" i="4"/>
  <c r="A155" i="4"/>
  <c r="B155" i="4"/>
  <c r="E155" i="4"/>
  <c r="C155" i="4"/>
  <c r="E157" i="3"/>
  <c r="O158" i="3"/>
  <c r="W158" i="3"/>
  <c r="I158" i="3" s="1"/>
  <c r="N158" i="3"/>
  <c r="H157" i="3" s="1"/>
  <c r="U158" i="3"/>
  <c r="F158" i="3" s="1"/>
  <c r="L159" i="3"/>
  <c r="T159" i="3" s="1"/>
  <c r="A158" i="3"/>
  <c r="V158" i="3"/>
  <c r="G158" i="3" s="1"/>
  <c r="C158" i="3"/>
  <c r="D158" i="3"/>
  <c r="H156" i="3"/>
  <c r="F154" i="2"/>
  <c r="U155" i="4"/>
  <c r="S155" i="4"/>
  <c r="Q155" i="4"/>
  <c r="L156" i="4"/>
  <c r="T155" i="4"/>
  <c r="N155" i="4"/>
  <c r="D155" i="4" s="1"/>
  <c r="R155" i="4"/>
  <c r="M156" i="2"/>
  <c r="A155" i="2"/>
  <c r="E155" i="2"/>
  <c r="CC155" i="2"/>
  <c r="J155" i="2" s="1"/>
  <c r="V155" i="2"/>
  <c r="K155" i="2" s="1"/>
  <c r="BC155" i="2"/>
  <c r="CB155" i="2"/>
  <c r="H155" i="2" s="1"/>
  <c r="BB155" i="2"/>
  <c r="P155" i="2"/>
  <c r="C155" i="2"/>
  <c r="U155" i="2"/>
  <c r="I155" i="2" s="1"/>
  <c r="O155" i="2"/>
  <c r="D155" i="2" s="1"/>
  <c r="T155" i="2"/>
  <c r="G155" i="2" s="1"/>
  <c r="B155" i="2"/>
  <c r="W155" i="4" l="1"/>
  <c r="F155" i="4" s="1"/>
  <c r="R156" i="2"/>
  <c r="S156" i="2"/>
  <c r="Q156" i="2"/>
  <c r="S159" i="3"/>
  <c r="R159" i="3"/>
  <c r="X155" i="4"/>
  <c r="G155" i="4" s="1"/>
  <c r="H155" i="4"/>
  <c r="A156" i="4"/>
  <c r="B156" i="4"/>
  <c r="E156" i="4"/>
  <c r="C156" i="4"/>
  <c r="E158" i="3"/>
  <c r="B158" i="3"/>
  <c r="L160" i="3"/>
  <c r="T160" i="3" s="1"/>
  <c r="C159" i="3"/>
  <c r="W159" i="3"/>
  <c r="I159" i="3" s="1"/>
  <c r="V159" i="3"/>
  <c r="G159" i="3" s="1"/>
  <c r="A159" i="3"/>
  <c r="O159" i="3"/>
  <c r="D159" i="3"/>
  <c r="U159" i="3"/>
  <c r="F159" i="3" s="1"/>
  <c r="N159" i="3"/>
  <c r="F155" i="2"/>
  <c r="T156" i="4"/>
  <c r="Q156" i="4"/>
  <c r="S156" i="4"/>
  <c r="L157" i="4"/>
  <c r="U156" i="4"/>
  <c r="R156" i="4"/>
  <c r="N156" i="4"/>
  <c r="D156" i="4" s="1"/>
  <c r="M157" i="2"/>
  <c r="T156" i="2"/>
  <c r="G156" i="2" s="1"/>
  <c r="BC156" i="2"/>
  <c r="BB156" i="2"/>
  <c r="A156" i="2"/>
  <c r="O156" i="2"/>
  <c r="D156" i="2" s="1"/>
  <c r="E156" i="2"/>
  <c r="B156" i="2"/>
  <c r="V156" i="2"/>
  <c r="K156" i="2" s="1"/>
  <c r="C156" i="2"/>
  <c r="U156" i="2"/>
  <c r="I156" i="2" s="1"/>
  <c r="P156" i="2"/>
  <c r="CB156" i="2"/>
  <c r="H156" i="2" s="1"/>
  <c r="CC156" i="2"/>
  <c r="J156" i="2" s="1"/>
  <c r="W156" i="4" l="1"/>
  <c r="F156" i="4"/>
  <c r="S157" i="2"/>
  <c r="Q157" i="2"/>
  <c r="R157" i="2"/>
  <c r="S160" i="3"/>
  <c r="R160" i="3"/>
  <c r="X156" i="4"/>
  <c r="G156" i="4" s="1"/>
  <c r="H156" i="4"/>
  <c r="A157" i="4"/>
  <c r="B157" i="4"/>
  <c r="E157" i="4"/>
  <c r="C157" i="4"/>
  <c r="F156" i="2"/>
  <c r="V160" i="3"/>
  <c r="G160" i="3" s="1"/>
  <c r="D160" i="3"/>
  <c r="A160" i="3"/>
  <c r="C160" i="3"/>
  <c r="L161" i="3"/>
  <c r="T161" i="3" s="1"/>
  <c r="U160" i="3"/>
  <c r="F160" i="3" s="1"/>
  <c r="N160" i="3"/>
  <c r="H159" i="3" s="1"/>
  <c r="W160" i="3"/>
  <c r="I160" i="3" s="1"/>
  <c r="O160" i="3"/>
  <c r="E159" i="3"/>
  <c r="H158" i="3"/>
  <c r="B159" i="3"/>
  <c r="T157" i="4"/>
  <c r="R157" i="4"/>
  <c r="U157" i="4"/>
  <c r="Q157" i="4"/>
  <c r="S157" i="4"/>
  <c r="W157" i="4" s="1"/>
  <c r="L158" i="4"/>
  <c r="N157" i="4"/>
  <c r="D157" i="4" s="1"/>
  <c r="M158" i="2"/>
  <c r="BC157" i="2"/>
  <c r="P157" i="2"/>
  <c r="A157" i="2"/>
  <c r="C157" i="2"/>
  <c r="U157" i="2"/>
  <c r="I157" i="2" s="1"/>
  <c r="BB157" i="2"/>
  <c r="E157" i="2"/>
  <c r="B157" i="2"/>
  <c r="CB157" i="2"/>
  <c r="H157" i="2" s="1"/>
  <c r="CC157" i="2"/>
  <c r="J157" i="2" s="1"/>
  <c r="O157" i="2"/>
  <c r="D157" i="2" s="1"/>
  <c r="T157" i="2"/>
  <c r="G157" i="2" s="1"/>
  <c r="V157" i="2"/>
  <c r="K157" i="2" s="1"/>
  <c r="F157" i="4" l="1"/>
  <c r="Q158" i="2"/>
  <c r="S158" i="2"/>
  <c r="R158" i="2"/>
  <c r="S161" i="3"/>
  <c r="R161" i="3"/>
  <c r="X157" i="4"/>
  <c r="G157" i="4" s="1"/>
  <c r="H157" i="4"/>
  <c r="A158" i="4"/>
  <c r="B158" i="4"/>
  <c r="E158" i="4"/>
  <c r="C158" i="4"/>
  <c r="B160" i="3"/>
  <c r="D161" i="3"/>
  <c r="C161" i="3"/>
  <c r="O161" i="3"/>
  <c r="U161" i="3"/>
  <c r="F161" i="3" s="1"/>
  <c r="N161" i="3"/>
  <c r="H160" i="3" s="1"/>
  <c r="A161" i="3"/>
  <c r="V161" i="3"/>
  <c r="G161" i="3" s="1"/>
  <c r="W161" i="3"/>
  <c r="I161" i="3" s="1"/>
  <c r="L162" i="3"/>
  <c r="T162" i="3" s="1"/>
  <c r="E160" i="3"/>
  <c r="F157" i="2"/>
  <c r="L159" i="4"/>
  <c r="N158" i="4"/>
  <c r="D158" i="4" s="1"/>
  <c r="S158" i="4"/>
  <c r="W158" i="4" s="1"/>
  <c r="U158" i="4"/>
  <c r="Q158" i="4"/>
  <c r="F158" i="4" s="1"/>
  <c r="T158" i="4"/>
  <c r="R158" i="4"/>
  <c r="M159" i="2"/>
  <c r="CB158" i="2"/>
  <c r="H158" i="2" s="1"/>
  <c r="P158" i="2"/>
  <c r="U158" i="2"/>
  <c r="I158" i="2" s="1"/>
  <c r="T158" i="2"/>
  <c r="G158" i="2" s="1"/>
  <c r="A158" i="2"/>
  <c r="C158" i="2"/>
  <c r="V158" i="2"/>
  <c r="K158" i="2" s="1"/>
  <c r="E158" i="2"/>
  <c r="O158" i="2"/>
  <c r="D158" i="2" s="1"/>
  <c r="BB158" i="2"/>
  <c r="B158" i="2"/>
  <c r="CC158" i="2"/>
  <c r="J158" i="2" s="1"/>
  <c r="BC158" i="2"/>
  <c r="S159" i="2" l="1"/>
  <c r="R159" i="2"/>
  <c r="Q159" i="2"/>
  <c r="S162" i="3"/>
  <c r="R162" i="3"/>
  <c r="X158" i="4"/>
  <c r="G158" i="4" s="1"/>
  <c r="H158" i="4"/>
  <c r="A159" i="4"/>
  <c r="B159" i="4"/>
  <c r="E159" i="4"/>
  <c r="C159" i="4"/>
  <c r="E161" i="3"/>
  <c r="F158" i="2"/>
  <c r="U162" i="3"/>
  <c r="F162" i="3" s="1"/>
  <c r="V162" i="3"/>
  <c r="G162" i="3" s="1"/>
  <c r="O162" i="3"/>
  <c r="A162" i="3"/>
  <c r="W162" i="3"/>
  <c r="I162" i="3" s="1"/>
  <c r="N162" i="3"/>
  <c r="B162" i="3" s="1"/>
  <c r="C162" i="3"/>
  <c r="L163" i="3"/>
  <c r="T163" i="3" s="1"/>
  <c r="D162" i="3"/>
  <c r="B161" i="3"/>
  <c r="Q159" i="4"/>
  <c r="U159" i="4"/>
  <c r="T159" i="4"/>
  <c r="R159" i="4"/>
  <c r="L160" i="4"/>
  <c r="S159" i="4"/>
  <c r="W159" i="4" s="1"/>
  <c r="N159" i="4"/>
  <c r="D159" i="4" s="1"/>
  <c r="M160" i="2"/>
  <c r="C159" i="2"/>
  <c r="BC159" i="2"/>
  <c r="B159" i="2"/>
  <c r="T159" i="2"/>
  <c r="G159" i="2" s="1"/>
  <c r="E159" i="2"/>
  <c r="CC159" i="2"/>
  <c r="J159" i="2" s="1"/>
  <c r="V159" i="2"/>
  <c r="K159" i="2" s="1"/>
  <c r="CB159" i="2"/>
  <c r="H159" i="2" s="1"/>
  <c r="O159" i="2"/>
  <c r="D159" i="2" s="1"/>
  <c r="U159" i="2"/>
  <c r="I159" i="2" s="1"/>
  <c r="A159" i="2"/>
  <c r="BB159" i="2"/>
  <c r="P159" i="2"/>
  <c r="F159" i="4" l="1"/>
  <c r="S160" i="2"/>
  <c r="R160" i="2"/>
  <c r="Q160" i="2"/>
  <c r="S163" i="3"/>
  <c r="R163" i="3"/>
  <c r="X159" i="4"/>
  <c r="G159" i="4" s="1"/>
  <c r="H159" i="4"/>
  <c r="A160" i="4"/>
  <c r="B160" i="4"/>
  <c r="E160" i="4"/>
  <c r="C160" i="4"/>
  <c r="E162" i="3"/>
  <c r="F159" i="2"/>
  <c r="N163" i="3"/>
  <c r="B163" i="3" s="1"/>
  <c r="O163" i="3"/>
  <c r="A163" i="3"/>
  <c r="L164" i="3"/>
  <c r="T164" i="3" s="1"/>
  <c r="W163" i="3"/>
  <c r="I163" i="3" s="1"/>
  <c r="D163" i="3"/>
  <c r="V163" i="3"/>
  <c r="G163" i="3" s="1"/>
  <c r="U163" i="3"/>
  <c r="F163" i="3" s="1"/>
  <c r="C163" i="3"/>
  <c r="H161" i="3"/>
  <c r="Q160" i="4"/>
  <c r="T160" i="4"/>
  <c r="L161" i="4"/>
  <c r="U160" i="4"/>
  <c r="N160" i="4"/>
  <c r="D160" i="4" s="1"/>
  <c r="R160" i="4"/>
  <c r="S160" i="4"/>
  <c r="M161" i="2"/>
  <c r="P160" i="2"/>
  <c r="BB160" i="2"/>
  <c r="U160" i="2"/>
  <c r="I160" i="2" s="1"/>
  <c r="BC160" i="2"/>
  <c r="C160" i="2"/>
  <c r="B160" i="2"/>
  <c r="O160" i="2"/>
  <c r="D160" i="2" s="1"/>
  <c r="A160" i="2"/>
  <c r="E160" i="2"/>
  <c r="T160" i="2"/>
  <c r="G160" i="2" s="1"/>
  <c r="V160" i="2"/>
  <c r="K160" i="2" s="1"/>
  <c r="CC160" i="2"/>
  <c r="J160" i="2" s="1"/>
  <c r="CB160" i="2"/>
  <c r="H160" i="2" s="1"/>
  <c r="W160" i="4" l="1"/>
  <c r="F160" i="4"/>
  <c r="S161" i="2"/>
  <c r="Q161" i="2"/>
  <c r="R161" i="2"/>
  <c r="S164" i="3"/>
  <c r="R164" i="3"/>
  <c r="X160" i="4"/>
  <c r="G160" i="4" s="1"/>
  <c r="H160" i="4"/>
  <c r="A161" i="4"/>
  <c r="E161" i="4"/>
  <c r="B161" i="4"/>
  <c r="C161" i="4"/>
  <c r="E163" i="3"/>
  <c r="C164" i="3"/>
  <c r="O164" i="3"/>
  <c r="U164" i="3"/>
  <c r="F164" i="3" s="1"/>
  <c r="D164" i="3"/>
  <c r="V164" i="3"/>
  <c r="G164" i="3" s="1"/>
  <c r="L165" i="3"/>
  <c r="T165" i="3" s="1"/>
  <c r="W164" i="3"/>
  <c r="I164" i="3" s="1"/>
  <c r="N164" i="3"/>
  <c r="A164" i="3"/>
  <c r="F160" i="2"/>
  <c r="H162" i="3"/>
  <c r="T161" i="4"/>
  <c r="S161" i="4"/>
  <c r="L162" i="4"/>
  <c r="Q161" i="4"/>
  <c r="R161" i="4"/>
  <c r="U161" i="4"/>
  <c r="N161" i="4"/>
  <c r="D161" i="4" s="1"/>
  <c r="M162" i="2"/>
  <c r="P161" i="2"/>
  <c r="O161" i="2"/>
  <c r="D161" i="2" s="1"/>
  <c r="CB161" i="2"/>
  <c r="H161" i="2" s="1"/>
  <c r="BB161" i="2"/>
  <c r="U161" i="2"/>
  <c r="I161" i="2" s="1"/>
  <c r="A161" i="2"/>
  <c r="C161" i="2"/>
  <c r="T161" i="2"/>
  <c r="G161" i="2" s="1"/>
  <c r="CC161" i="2"/>
  <c r="J161" i="2" s="1"/>
  <c r="E161" i="2"/>
  <c r="BC161" i="2"/>
  <c r="V161" i="2"/>
  <c r="K161" i="2" s="1"/>
  <c r="B161" i="2"/>
  <c r="W161" i="4" l="1"/>
  <c r="F161" i="4" s="1"/>
  <c r="R162" i="2"/>
  <c r="S162" i="2"/>
  <c r="Q162" i="2"/>
  <c r="S165" i="3"/>
  <c r="R165" i="3"/>
  <c r="H161" i="4"/>
  <c r="X161" i="4"/>
  <c r="G161" i="4" s="1"/>
  <c r="A162" i="4"/>
  <c r="E162" i="4"/>
  <c r="B162" i="4"/>
  <c r="C162" i="4"/>
  <c r="E164" i="3"/>
  <c r="B164" i="3"/>
  <c r="H163" i="3"/>
  <c r="O165" i="3"/>
  <c r="D165" i="3"/>
  <c r="N165" i="3"/>
  <c r="L166" i="3"/>
  <c r="T166" i="3" s="1"/>
  <c r="C165" i="3"/>
  <c r="A165" i="3"/>
  <c r="U165" i="3"/>
  <c r="F165" i="3" s="1"/>
  <c r="V165" i="3"/>
  <c r="G165" i="3" s="1"/>
  <c r="W165" i="3"/>
  <c r="I165" i="3" s="1"/>
  <c r="F161" i="2"/>
  <c r="N162" i="4"/>
  <c r="D162" i="4" s="1"/>
  <c r="R162" i="4"/>
  <c r="L163" i="4"/>
  <c r="T162" i="4"/>
  <c r="U162" i="4"/>
  <c r="Q162" i="4"/>
  <c r="S162" i="4"/>
  <c r="W162" i="4" s="1"/>
  <c r="M163" i="2"/>
  <c r="P162" i="2"/>
  <c r="CC162" i="2"/>
  <c r="J162" i="2" s="1"/>
  <c r="C162" i="2"/>
  <c r="CB162" i="2"/>
  <c r="H162" i="2" s="1"/>
  <c r="BC162" i="2"/>
  <c r="T162" i="2"/>
  <c r="G162" i="2" s="1"/>
  <c r="E162" i="2"/>
  <c r="U162" i="2"/>
  <c r="I162" i="2" s="1"/>
  <c r="BB162" i="2"/>
  <c r="O162" i="2"/>
  <c r="D162" i="2" s="1"/>
  <c r="A162" i="2"/>
  <c r="B162" i="2"/>
  <c r="V162" i="2"/>
  <c r="K162" i="2" s="1"/>
  <c r="F162" i="4" l="1"/>
  <c r="R163" i="2"/>
  <c r="S163" i="2"/>
  <c r="Q163" i="2"/>
  <c r="S166" i="3"/>
  <c r="R166" i="3"/>
  <c r="X162" i="4"/>
  <c r="G162" i="4" s="1"/>
  <c r="H162" i="4"/>
  <c r="A163" i="4"/>
  <c r="E163" i="4"/>
  <c r="C163" i="4"/>
  <c r="B163" i="4"/>
  <c r="F162" i="2"/>
  <c r="V166" i="3"/>
  <c r="G166" i="3" s="1"/>
  <c r="W166" i="3"/>
  <c r="I166" i="3" s="1"/>
  <c r="N166" i="3"/>
  <c r="H165" i="3" s="1"/>
  <c r="A166" i="3"/>
  <c r="U166" i="3"/>
  <c r="F166" i="3" s="1"/>
  <c r="D166" i="3"/>
  <c r="C166" i="3"/>
  <c r="O166" i="3"/>
  <c r="L167" i="3"/>
  <c r="T167" i="3" s="1"/>
  <c r="E165" i="3"/>
  <c r="B165" i="3"/>
  <c r="H164" i="3"/>
  <c r="Q163" i="4"/>
  <c r="N163" i="4"/>
  <c r="D163" i="4" s="1"/>
  <c r="U163" i="4"/>
  <c r="L164" i="4"/>
  <c r="T163" i="4"/>
  <c r="S163" i="4"/>
  <c r="R163" i="4"/>
  <c r="M164" i="2"/>
  <c r="P163" i="2"/>
  <c r="E163" i="2"/>
  <c r="A163" i="2"/>
  <c r="BB163" i="2"/>
  <c r="CC163" i="2"/>
  <c r="J163" i="2" s="1"/>
  <c r="C163" i="2"/>
  <c r="B163" i="2"/>
  <c r="U163" i="2"/>
  <c r="I163" i="2" s="1"/>
  <c r="CB163" i="2"/>
  <c r="H163" i="2" s="1"/>
  <c r="BC163" i="2"/>
  <c r="T163" i="2"/>
  <c r="G163" i="2" s="1"/>
  <c r="O163" i="2"/>
  <c r="D163" i="2" s="1"/>
  <c r="V163" i="2"/>
  <c r="K163" i="2" s="1"/>
  <c r="W163" i="4" l="1"/>
  <c r="F163" i="4" s="1"/>
  <c r="R164" i="2"/>
  <c r="Q164" i="2"/>
  <c r="S164" i="2"/>
  <c r="S167" i="3"/>
  <c r="R167" i="3"/>
  <c r="X163" i="4"/>
  <c r="G163" i="4" s="1"/>
  <c r="H163" i="4"/>
  <c r="A164" i="4"/>
  <c r="E164" i="4"/>
  <c r="C164" i="4"/>
  <c r="B164" i="4"/>
  <c r="E166" i="3"/>
  <c r="N167" i="3"/>
  <c r="H166" i="3" s="1"/>
  <c r="W167" i="3"/>
  <c r="I167" i="3" s="1"/>
  <c r="O167" i="3"/>
  <c r="C167" i="3"/>
  <c r="U167" i="3"/>
  <c r="F167" i="3" s="1"/>
  <c r="L168" i="3"/>
  <c r="T168" i="3" s="1"/>
  <c r="D167" i="3"/>
  <c r="V167" i="3"/>
  <c r="G167" i="3" s="1"/>
  <c r="A167" i="3"/>
  <c r="B166" i="3"/>
  <c r="F163" i="2"/>
  <c r="N164" i="4"/>
  <c r="D164" i="4" s="1"/>
  <c r="U164" i="4"/>
  <c r="L165" i="4"/>
  <c r="R164" i="4"/>
  <c r="T164" i="4"/>
  <c r="S164" i="4"/>
  <c r="Q164" i="4"/>
  <c r="M165" i="2"/>
  <c r="C164" i="2"/>
  <c r="CB164" i="2"/>
  <c r="H164" i="2" s="1"/>
  <c r="CC164" i="2"/>
  <c r="J164" i="2" s="1"/>
  <c r="T164" i="2"/>
  <c r="G164" i="2" s="1"/>
  <c r="BB164" i="2"/>
  <c r="E164" i="2"/>
  <c r="A164" i="2"/>
  <c r="O164" i="2"/>
  <c r="D164" i="2" s="1"/>
  <c r="B164" i="2"/>
  <c r="U164" i="2"/>
  <c r="I164" i="2" s="1"/>
  <c r="V164" i="2"/>
  <c r="K164" i="2" s="1"/>
  <c r="BC164" i="2"/>
  <c r="P164" i="2"/>
  <c r="W164" i="4" l="1"/>
  <c r="F164" i="4" s="1"/>
  <c r="S165" i="2"/>
  <c r="R165" i="2"/>
  <c r="Q165" i="2"/>
  <c r="S168" i="3"/>
  <c r="R168" i="3"/>
  <c r="X164" i="4"/>
  <c r="G164" i="4" s="1"/>
  <c r="H164" i="4"/>
  <c r="A165" i="4"/>
  <c r="G166" i="4"/>
  <c r="E165" i="4"/>
  <c r="B165" i="4"/>
  <c r="C165" i="4"/>
  <c r="L166" i="4"/>
  <c r="L167" i="4" s="1"/>
  <c r="L168" i="4" s="1"/>
  <c r="G168" i="4" s="1"/>
  <c r="B167" i="3"/>
  <c r="D168" i="3"/>
  <c r="L169" i="3"/>
  <c r="T169" i="3" s="1"/>
  <c r="N168" i="3"/>
  <c r="H167" i="3" s="1"/>
  <c r="U168" i="3"/>
  <c r="F168" i="3" s="1"/>
  <c r="V168" i="3"/>
  <c r="G168" i="3" s="1"/>
  <c r="A168" i="3"/>
  <c r="W168" i="3"/>
  <c r="I168" i="3" s="1"/>
  <c r="C168" i="3"/>
  <c r="O168" i="3"/>
  <c r="E167" i="3"/>
  <c r="F164" i="2"/>
  <c r="N165" i="4"/>
  <c r="D165" i="4" s="1"/>
  <c r="U165" i="4"/>
  <c r="Q165" i="4"/>
  <c r="S165" i="4"/>
  <c r="R165" i="4"/>
  <c r="T165" i="4"/>
  <c r="M166" i="2"/>
  <c r="BC165" i="2"/>
  <c r="V165" i="2"/>
  <c r="K165" i="2" s="1"/>
  <c r="U165" i="2"/>
  <c r="I165" i="2" s="1"/>
  <c r="O165" i="2"/>
  <c r="D165" i="2" s="1"/>
  <c r="CB165" i="2"/>
  <c r="H165" i="2" s="1"/>
  <c r="P165" i="2"/>
  <c r="B165" i="2"/>
  <c r="E165" i="2"/>
  <c r="T165" i="2"/>
  <c r="G165" i="2" s="1"/>
  <c r="CC165" i="2"/>
  <c r="J165" i="2" s="1"/>
  <c r="BB165" i="2"/>
  <c r="A165" i="2"/>
  <c r="C165" i="2"/>
  <c r="W165" i="4" l="1"/>
  <c r="F165" i="4" s="1"/>
  <c r="Q166" i="2"/>
  <c r="R166" i="2"/>
  <c r="S166" i="2"/>
  <c r="S169" i="3"/>
  <c r="R169" i="3"/>
  <c r="H165" i="4"/>
  <c r="H166" i="4" s="1"/>
  <c r="H168" i="4" s="1"/>
  <c r="X165" i="4"/>
  <c r="G165" i="4" s="1"/>
  <c r="F165" i="2"/>
  <c r="E168" i="3"/>
  <c r="B168" i="3"/>
  <c r="V169" i="3"/>
  <c r="G169" i="3" s="1"/>
  <c r="N169" i="3"/>
  <c r="H168" i="3" s="1"/>
  <c r="U169" i="3"/>
  <c r="F169" i="3" s="1"/>
  <c r="L170" i="3"/>
  <c r="T170" i="3" s="1"/>
  <c r="A169" i="3"/>
  <c r="O169" i="3"/>
  <c r="D169" i="3"/>
  <c r="C169" i="3"/>
  <c r="W169" i="3"/>
  <c r="I169" i="3" s="1"/>
  <c r="L169" i="4"/>
  <c r="M167" i="2"/>
  <c r="E166" i="2"/>
  <c r="U166" i="2"/>
  <c r="I166" i="2" s="1"/>
  <c r="O166" i="2"/>
  <c r="D166" i="2" s="1"/>
  <c r="A166" i="2"/>
  <c r="BB166" i="2"/>
  <c r="BC166" i="2"/>
  <c r="T166" i="2"/>
  <c r="G166" i="2" s="1"/>
  <c r="C166" i="2"/>
  <c r="CB166" i="2"/>
  <c r="H166" i="2" s="1"/>
  <c r="V166" i="2"/>
  <c r="K166" i="2" s="1"/>
  <c r="P166" i="2"/>
  <c r="B166" i="2"/>
  <c r="CC166" i="2"/>
  <c r="J166" i="2" s="1"/>
  <c r="S167" i="2" l="1"/>
  <c r="R167" i="2"/>
  <c r="Q167" i="2"/>
  <c r="S170" i="3"/>
  <c r="R170" i="3"/>
  <c r="E169" i="4"/>
  <c r="A169" i="4"/>
  <c r="B169" i="4"/>
  <c r="C169" i="4"/>
  <c r="E169" i="3"/>
  <c r="W170" i="3"/>
  <c r="I170" i="3" s="1"/>
  <c r="C170" i="3"/>
  <c r="U170" i="3"/>
  <c r="F170" i="3" s="1"/>
  <c r="N170" i="3"/>
  <c r="H169" i="3" s="1"/>
  <c r="D170" i="3"/>
  <c r="L171" i="3"/>
  <c r="T171" i="3" s="1"/>
  <c r="O170" i="3"/>
  <c r="V170" i="3"/>
  <c r="G170" i="3" s="1"/>
  <c r="A170" i="3"/>
  <c r="B169" i="3"/>
  <c r="F166" i="2"/>
  <c r="U169" i="4"/>
  <c r="R169" i="4"/>
  <c r="L170" i="4"/>
  <c r="Q169" i="4"/>
  <c r="K220" i="4"/>
  <c r="N169" i="4"/>
  <c r="D169" i="4" s="1"/>
  <c r="T169" i="4"/>
  <c r="S169" i="4"/>
  <c r="W169" i="4" s="1"/>
  <c r="M168" i="2"/>
  <c r="BC167" i="2"/>
  <c r="E167" i="2"/>
  <c r="V167" i="2"/>
  <c r="K167" i="2" s="1"/>
  <c r="P167" i="2"/>
  <c r="C167" i="2"/>
  <c r="BB167" i="2"/>
  <c r="O167" i="2"/>
  <c r="D167" i="2" s="1"/>
  <c r="CC167" i="2"/>
  <c r="J167" i="2" s="1"/>
  <c r="B167" i="2"/>
  <c r="T167" i="2"/>
  <c r="G167" i="2" s="1"/>
  <c r="A167" i="2"/>
  <c r="U167" i="2"/>
  <c r="I167" i="2" s="1"/>
  <c r="CB167" i="2"/>
  <c r="H167" i="2" s="1"/>
  <c r="F169" i="4" l="1"/>
  <c r="S168" i="2"/>
  <c r="R168" i="2"/>
  <c r="Q168" i="2"/>
  <c r="S171" i="3"/>
  <c r="R171" i="3"/>
  <c r="X169" i="4"/>
  <c r="G169" i="4" s="1"/>
  <c r="H169" i="4"/>
  <c r="E170" i="4"/>
  <c r="A170" i="4"/>
  <c r="B170" i="4"/>
  <c r="C170" i="4"/>
  <c r="H220" i="4"/>
  <c r="E170" i="3"/>
  <c r="F167" i="2"/>
  <c r="B170" i="3"/>
  <c r="U171" i="3"/>
  <c r="F171" i="3" s="1"/>
  <c r="V171" i="3"/>
  <c r="G171" i="3" s="1"/>
  <c r="L172" i="3"/>
  <c r="T172" i="3" s="1"/>
  <c r="O171" i="3"/>
  <c r="W171" i="3"/>
  <c r="I171" i="3" s="1"/>
  <c r="N171" i="3"/>
  <c r="C171" i="3"/>
  <c r="D171" i="3"/>
  <c r="A171" i="3"/>
  <c r="U170" i="4"/>
  <c r="R170" i="4"/>
  <c r="L171" i="4"/>
  <c r="N170" i="4"/>
  <c r="D170" i="4" s="1"/>
  <c r="S170" i="4"/>
  <c r="W170" i="4" s="1"/>
  <c r="Q170" i="4"/>
  <c r="T170" i="4"/>
  <c r="M169" i="2"/>
  <c r="T168" i="2"/>
  <c r="G168" i="2" s="1"/>
  <c r="CC168" i="2"/>
  <c r="J168" i="2" s="1"/>
  <c r="O168" i="2"/>
  <c r="D168" i="2" s="1"/>
  <c r="BB168" i="2"/>
  <c r="CB168" i="2"/>
  <c r="H168" i="2" s="1"/>
  <c r="A168" i="2"/>
  <c r="U168" i="2"/>
  <c r="I168" i="2" s="1"/>
  <c r="BC168" i="2"/>
  <c r="V168" i="2"/>
  <c r="K168" i="2" s="1"/>
  <c r="C168" i="2"/>
  <c r="P168" i="2"/>
  <c r="E168" i="2"/>
  <c r="B168" i="2"/>
  <c r="F170" i="4" l="1"/>
  <c r="R169" i="2"/>
  <c r="Q169" i="2"/>
  <c r="S169" i="2"/>
  <c r="S172" i="3"/>
  <c r="R172" i="3"/>
  <c r="X170" i="4"/>
  <c r="G170" i="4" s="1"/>
  <c r="H170" i="4"/>
  <c r="E171" i="4"/>
  <c r="A171" i="4"/>
  <c r="B171" i="4"/>
  <c r="C171" i="4"/>
  <c r="L173" i="3"/>
  <c r="T173" i="3" s="1"/>
  <c r="C172" i="3"/>
  <c r="D172" i="3"/>
  <c r="A172" i="3"/>
  <c r="U172" i="3"/>
  <c r="F172" i="3" s="1"/>
  <c r="W172" i="3"/>
  <c r="I172" i="3" s="1"/>
  <c r="N172" i="3"/>
  <c r="V172" i="3"/>
  <c r="G172" i="3" s="1"/>
  <c r="O172" i="3"/>
  <c r="F168" i="2"/>
  <c r="E171" i="3"/>
  <c r="B171" i="3"/>
  <c r="H170" i="3"/>
  <c r="L172" i="4"/>
  <c r="Q171" i="4"/>
  <c r="F171" i="4" s="1"/>
  <c r="S171" i="4"/>
  <c r="W171" i="4" s="1"/>
  <c r="U171" i="4"/>
  <c r="T171" i="4"/>
  <c r="R171" i="4"/>
  <c r="N171" i="4"/>
  <c r="D171" i="4" s="1"/>
  <c r="M170" i="2"/>
  <c r="BC169" i="2"/>
  <c r="A169" i="2"/>
  <c r="U169" i="2"/>
  <c r="I169" i="2" s="1"/>
  <c r="BB169" i="2"/>
  <c r="V169" i="2"/>
  <c r="K169" i="2" s="1"/>
  <c r="B169" i="2"/>
  <c r="T169" i="2"/>
  <c r="G169" i="2" s="1"/>
  <c r="O169" i="2"/>
  <c r="D169" i="2" s="1"/>
  <c r="C169" i="2"/>
  <c r="CB169" i="2"/>
  <c r="H169" i="2" s="1"/>
  <c r="E169" i="2"/>
  <c r="P169" i="2"/>
  <c r="CC169" i="2"/>
  <c r="J169" i="2" s="1"/>
  <c r="R170" i="2" l="1"/>
  <c r="Q170" i="2"/>
  <c r="S170" i="2"/>
  <c r="S173" i="3"/>
  <c r="R173" i="3"/>
  <c r="X171" i="4"/>
  <c r="G171" i="4" s="1"/>
  <c r="H171" i="4"/>
  <c r="E172" i="4"/>
  <c r="A172" i="4"/>
  <c r="B172" i="4"/>
  <c r="C172" i="4"/>
  <c r="E172" i="3"/>
  <c r="H171" i="3"/>
  <c r="D173" i="3"/>
  <c r="U173" i="3"/>
  <c r="F173" i="3" s="1"/>
  <c r="A173" i="3"/>
  <c r="W173" i="3"/>
  <c r="I173" i="3" s="1"/>
  <c r="C173" i="3"/>
  <c r="O173" i="3"/>
  <c r="L174" i="3"/>
  <c r="T174" i="3" s="1"/>
  <c r="V173" i="3"/>
  <c r="G173" i="3" s="1"/>
  <c r="N173" i="3"/>
  <c r="B172" i="3"/>
  <c r="F169" i="2"/>
  <c r="L173" i="4"/>
  <c r="S172" i="4"/>
  <c r="Q172" i="4"/>
  <c r="N172" i="4"/>
  <c r="D172" i="4" s="1"/>
  <c r="R172" i="4"/>
  <c r="U172" i="4"/>
  <c r="T172" i="4"/>
  <c r="M171" i="2"/>
  <c r="BC170" i="2"/>
  <c r="CB170" i="2"/>
  <c r="H170" i="2" s="1"/>
  <c r="T170" i="2"/>
  <c r="G170" i="2" s="1"/>
  <c r="O170" i="2"/>
  <c r="D170" i="2" s="1"/>
  <c r="E170" i="2"/>
  <c r="CC170" i="2"/>
  <c r="J170" i="2" s="1"/>
  <c r="A170" i="2"/>
  <c r="P170" i="2"/>
  <c r="C170" i="2"/>
  <c r="B170" i="2"/>
  <c r="U170" i="2"/>
  <c r="I170" i="2" s="1"/>
  <c r="BB170" i="2"/>
  <c r="V170" i="2"/>
  <c r="K170" i="2" s="1"/>
  <c r="W172" i="4" l="1"/>
  <c r="F172" i="4" s="1"/>
  <c r="S171" i="2"/>
  <c r="Q171" i="2"/>
  <c r="R171" i="2"/>
  <c r="S174" i="3"/>
  <c r="R174" i="3"/>
  <c r="X172" i="4"/>
  <c r="G172" i="4" s="1"/>
  <c r="H172" i="4"/>
  <c r="E173" i="4"/>
  <c r="A173" i="4"/>
  <c r="B173" i="4"/>
  <c r="C173" i="4"/>
  <c r="F170" i="2"/>
  <c r="A174" i="3"/>
  <c r="W174" i="3"/>
  <c r="I174" i="3" s="1"/>
  <c r="U174" i="3"/>
  <c r="F174" i="3" s="1"/>
  <c r="O174" i="3"/>
  <c r="V174" i="3"/>
  <c r="G174" i="3" s="1"/>
  <c r="L175" i="3"/>
  <c r="T175" i="3" s="1"/>
  <c r="D174" i="3"/>
  <c r="N174" i="3"/>
  <c r="B174" i="3" s="1"/>
  <c r="C174" i="3"/>
  <c r="H172" i="3"/>
  <c r="E173" i="3"/>
  <c r="B173" i="3"/>
  <c r="T173" i="4"/>
  <c r="U173" i="4"/>
  <c r="Q173" i="4"/>
  <c r="L174" i="4"/>
  <c r="S173" i="4"/>
  <c r="N173" i="4"/>
  <c r="D173" i="4" s="1"/>
  <c r="R173" i="4"/>
  <c r="M172" i="2"/>
  <c r="BC171" i="2"/>
  <c r="C171" i="2"/>
  <c r="O171" i="2"/>
  <c r="D171" i="2" s="1"/>
  <c r="U171" i="2"/>
  <c r="I171" i="2" s="1"/>
  <c r="T171" i="2"/>
  <c r="G171" i="2" s="1"/>
  <c r="CC171" i="2"/>
  <c r="J171" i="2" s="1"/>
  <c r="V171" i="2"/>
  <c r="K171" i="2" s="1"/>
  <c r="A171" i="2"/>
  <c r="P171" i="2"/>
  <c r="E171" i="2"/>
  <c r="B171" i="2"/>
  <c r="CB171" i="2"/>
  <c r="H171" i="2" s="1"/>
  <c r="BB171" i="2"/>
  <c r="W173" i="4" l="1"/>
  <c r="F173" i="4" s="1"/>
  <c r="Q172" i="2"/>
  <c r="S172" i="2"/>
  <c r="R172" i="2"/>
  <c r="S175" i="3"/>
  <c r="R175" i="3"/>
  <c r="X173" i="4"/>
  <c r="G173" i="4" s="1"/>
  <c r="H173" i="4"/>
  <c r="E174" i="4"/>
  <c r="A174" i="4"/>
  <c r="B174" i="4"/>
  <c r="C174" i="4"/>
  <c r="E174" i="3"/>
  <c r="H173" i="3"/>
  <c r="F171" i="2"/>
  <c r="O175" i="3"/>
  <c r="L176" i="3"/>
  <c r="T176" i="3" s="1"/>
  <c r="N175" i="3"/>
  <c r="W175" i="3"/>
  <c r="I175" i="3" s="1"/>
  <c r="D175" i="3"/>
  <c r="C175" i="3"/>
  <c r="U175" i="3"/>
  <c r="F175" i="3" s="1"/>
  <c r="A175" i="3"/>
  <c r="V175" i="3"/>
  <c r="G175" i="3" s="1"/>
  <c r="L175" i="4"/>
  <c r="Q174" i="4"/>
  <c r="T174" i="4"/>
  <c r="U174" i="4"/>
  <c r="N174" i="4"/>
  <c r="D174" i="4" s="1"/>
  <c r="R174" i="4"/>
  <c r="S174" i="4"/>
  <c r="M173" i="2"/>
  <c r="U172" i="2"/>
  <c r="I172" i="2" s="1"/>
  <c r="E172" i="2"/>
  <c r="C172" i="2"/>
  <c r="B172" i="2"/>
  <c r="V172" i="2"/>
  <c r="K172" i="2" s="1"/>
  <c r="BB172" i="2"/>
  <c r="CB172" i="2"/>
  <c r="H172" i="2" s="1"/>
  <c r="O172" i="2"/>
  <c r="D172" i="2" s="1"/>
  <c r="BC172" i="2"/>
  <c r="A172" i="2"/>
  <c r="P172" i="2"/>
  <c r="T172" i="2"/>
  <c r="G172" i="2" s="1"/>
  <c r="CC172" i="2"/>
  <c r="J172" i="2" s="1"/>
  <c r="W174" i="4" l="1"/>
  <c r="F174" i="4"/>
  <c r="S173" i="2"/>
  <c r="R173" i="2"/>
  <c r="Q173" i="2"/>
  <c r="S176" i="3"/>
  <c r="R176" i="3"/>
  <c r="X174" i="4"/>
  <c r="G174" i="4" s="1"/>
  <c r="H174" i="4"/>
  <c r="E175" i="4"/>
  <c r="A175" i="4"/>
  <c r="B175" i="4"/>
  <c r="C175" i="4"/>
  <c r="E175" i="3"/>
  <c r="C176" i="3"/>
  <c r="U176" i="3"/>
  <c r="F176" i="3" s="1"/>
  <c r="D176" i="3"/>
  <c r="O176" i="3"/>
  <c r="A176" i="3"/>
  <c r="W176" i="3"/>
  <c r="I176" i="3" s="1"/>
  <c r="L177" i="3"/>
  <c r="T177" i="3" s="1"/>
  <c r="N176" i="3"/>
  <c r="V176" i="3"/>
  <c r="G176" i="3" s="1"/>
  <c r="B175" i="3"/>
  <c r="H174" i="3"/>
  <c r="F172" i="2"/>
  <c r="L176" i="4"/>
  <c r="S175" i="4"/>
  <c r="U175" i="4"/>
  <c r="N175" i="4"/>
  <c r="D175" i="4" s="1"/>
  <c r="R175" i="4"/>
  <c r="Q175" i="4"/>
  <c r="T175" i="4"/>
  <c r="M174" i="2"/>
  <c r="U173" i="2"/>
  <c r="I173" i="2" s="1"/>
  <c r="E173" i="2"/>
  <c r="O173" i="2"/>
  <c r="D173" i="2" s="1"/>
  <c r="T173" i="2"/>
  <c r="G173" i="2" s="1"/>
  <c r="P173" i="2"/>
  <c r="BB173" i="2"/>
  <c r="A173" i="2"/>
  <c r="C173" i="2"/>
  <c r="V173" i="2"/>
  <c r="K173" i="2" s="1"/>
  <c r="CC173" i="2"/>
  <c r="J173" i="2" s="1"/>
  <c r="B173" i="2"/>
  <c r="BC173" i="2"/>
  <c r="CB173" i="2"/>
  <c r="H173" i="2" s="1"/>
  <c r="W175" i="4" l="1"/>
  <c r="F175" i="4"/>
  <c r="S174" i="2"/>
  <c r="R174" i="2"/>
  <c r="Q174" i="2"/>
  <c r="S177" i="3"/>
  <c r="R177" i="3"/>
  <c r="X175" i="4"/>
  <c r="G175" i="4" s="1"/>
  <c r="H175" i="4"/>
  <c r="E176" i="4"/>
  <c r="A176" i="4"/>
  <c r="B176" i="4"/>
  <c r="C176" i="4"/>
  <c r="E176" i="3"/>
  <c r="B176" i="3"/>
  <c r="W177" i="3"/>
  <c r="I177" i="3" s="1"/>
  <c r="D177" i="3"/>
  <c r="U177" i="3"/>
  <c r="F177" i="3" s="1"/>
  <c r="C177" i="3"/>
  <c r="N177" i="3"/>
  <c r="L178" i="3"/>
  <c r="T178" i="3" s="1"/>
  <c r="O177" i="3"/>
  <c r="A177" i="3"/>
  <c r="V177" i="3"/>
  <c r="G177" i="3" s="1"/>
  <c r="H175" i="3"/>
  <c r="F173" i="2"/>
  <c r="L177" i="4"/>
  <c r="Q176" i="4"/>
  <c r="F176" i="4" s="1"/>
  <c r="S176" i="4"/>
  <c r="W176" i="4" s="1"/>
  <c r="T176" i="4"/>
  <c r="U176" i="4"/>
  <c r="N176" i="4"/>
  <c r="D176" i="4" s="1"/>
  <c r="R176" i="4"/>
  <c r="M175" i="2"/>
  <c r="O174" i="2"/>
  <c r="D174" i="2" s="1"/>
  <c r="CC174" i="2"/>
  <c r="J174" i="2" s="1"/>
  <c r="C174" i="2"/>
  <c r="CB174" i="2"/>
  <c r="H174" i="2" s="1"/>
  <c r="U174" i="2"/>
  <c r="I174" i="2" s="1"/>
  <c r="BB174" i="2"/>
  <c r="BC174" i="2"/>
  <c r="E174" i="2"/>
  <c r="A174" i="2"/>
  <c r="V174" i="2"/>
  <c r="K174" i="2" s="1"/>
  <c r="T174" i="2"/>
  <c r="G174" i="2" s="1"/>
  <c r="P174" i="2"/>
  <c r="B174" i="2"/>
  <c r="S175" i="2" l="1"/>
  <c r="R175" i="2"/>
  <c r="Q175" i="2"/>
  <c r="S178" i="3"/>
  <c r="R178" i="3"/>
  <c r="X176" i="4"/>
  <c r="G176" i="4" s="1"/>
  <c r="H176" i="4"/>
  <c r="E177" i="4"/>
  <c r="A177" i="4"/>
  <c r="B177" i="4"/>
  <c r="C177" i="4"/>
  <c r="E177" i="3"/>
  <c r="N178" i="3"/>
  <c r="H177" i="3" s="1"/>
  <c r="O178" i="3"/>
  <c r="V178" i="3"/>
  <c r="G178" i="3" s="1"/>
  <c r="L179" i="3"/>
  <c r="T179" i="3" s="1"/>
  <c r="C178" i="3"/>
  <c r="W178" i="3"/>
  <c r="I178" i="3" s="1"/>
  <c r="D178" i="3"/>
  <c r="U178" i="3"/>
  <c r="F178" i="3" s="1"/>
  <c r="A178" i="3"/>
  <c r="B177" i="3"/>
  <c r="H176" i="3"/>
  <c r="F174" i="2"/>
  <c r="Q177" i="4"/>
  <c r="L178" i="4"/>
  <c r="N177" i="4"/>
  <c r="D177" i="4" s="1"/>
  <c r="R177" i="4"/>
  <c r="T177" i="4"/>
  <c r="U177" i="4"/>
  <c r="S177" i="4"/>
  <c r="M176" i="2"/>
  <c r="C175" i="2"/>
  <c r="CC175" i="2"/>
  <c r="J175" i="2" s="1"/>
  <c r="U175" i="2"/>
  <c r="I175" i="2" s="1"/>
  <c r="E175" i="2"/>
  <c r="BC175" i="2"/>
  <c r="O175" i="2"/>
  <c r="D175" i="2" s="1"/>
  <c r="V175" i="2"/>
  <c r="K175" i="2" s="1"/>
  <c r="T175" i="2"/>
  <c r="G175" i="2" s="1"/>
  <c r="BB175" i="2"/>
  <c r="B175" i="2"/>
  <c r="A175" i="2"/>
  <c r="P175" i="2"/>
  <c r="CB175" i="2"/>
  <c r="H175" i="2" s="1"/>
  <c r="W177" i="4" l="1"/>
  <c r="F177" i="4"/>
  <c r="S176" i="2"/>
  <c r="R176" i="2"/>
  <c r="Q176" i="2"/>
  <c r="L180" i="3"/>
  <c r="L181" i="3" s="1"/>
  <c r="L182" i="3" s="1"/>
  <c r="S179" i="3"/>
  <c r="R179" i="3"/>
  <c r="X177" i="4"/>
  <c r="G177" i="4" s="1"/>
  <c r="H177" i="4"/>
  <c r="E178" i="4"/>
  <c r="A178" i="4"/>
  <c r="B178" i="4"/>
  <c r="C178" i="4"/>
  <c r="E180" i="3"/>
  <c r="A179" i="3"/>
  <c r="D179" i="3"/>
  <c r="C179" i="3"/>
  <c r="O179" i="3"/>
  <c r="V179" i="3"/>
  <c r="G179" i="3" s="1"/>
  <c r="G180" i="3" s="1"/>
  <c r="U179" i="3"/>
  <c r="F179" i="3" s="1"/>
  <c r="F180" i="3" s="1"/>
  <c r="W179" i="3"/>
  <c r="I179" i="3" s="1"/>
  <c r="N179" i="3"/>
  <c r="B179" i="3" s="1"/>
  <c r="E178" i="3"/>
  <c r="B178" i="3"/>
  <c r="F175" i="2"/>
  <c r="L179" i="4"/>
  <c r="N178" i="4"/>
  <c r="D178" i="4" s="1"/>
  <c r="Q178" i="4"/>
  <c r="S178" i="4"/>
  <c r="W178" i="4" s="1"/>
  <c r="U178" i="4"/>
  <c r="T178" i="4"/>
  <c r="R178" i="4"/>
  <c r="M177" i="2"/>
  <c r="P176" i="2"/>
  <c r="C176" i="2"/>
  <c r="T176" i="2"/>
  <c r="G176" i="2" s="1"/>
  <c r="B176" i="2"/>
  <c r="CB176" i="2"/>
  <c r="H176" i="2" s="1"/>
  <c r="BB176" i="2"/>
  <c r="BC176" i="2"/>
  <c r="O176" i="2"/>
  <c r="D176" i="2" s="1"/>
  <c r="V176" i="2"/>
  <c r="K176" i="2" s="1"/>
  <c r="CC176" i="2"/>
  <c r="J176" i="2" s="1"/>
  <c r="E176" i="2"/>
  <c r="U176" i="2"/>
  <c r="I176" i="2" s="1"/>
  <c r="A176" i="2"/>
  <c r="F178" i="4" l="1"/>
  <c r="R177" i="2"/>
  <c r="Q177" i="2"/>
  <c r="S177" i="2"/>
  <c r="X178" i="4"/>
  <c r="G178" i="4" s="1"/>
  <c r="H178" i="4"/>
  <c r="E179" i="4"/>
  <c r="A179" i="4"/>
  <c r="B179" i="4"/>
  <c r="C179" i="4"/>
  <c r="H178" i="3"/>
  <c r="E179" i="3"/>
  <c r="H180" i="3"/>
  <c r="F182" i="3" s="1"/>
  <c r="E182" i="3"/>
  <c r="L183" i="3"/>
  <c r="T183" i="3" s="1"/>
  <c r="H179" i="3"/>
  <c r="F176" i="2"/>
  <c r="L180" i="4"/>
  <c r="R179" i="4"/>
  <c r="N179" i="4"/>
  <c r="D179" i="4" s="1"/>
  <c r="Q179" i="4"/>
  <c r="S179" i="4"/>
  <c r="W179" i="4" s="1"/>
  <c r="T179" i="4"/>
  <c r="U179" i="4"/>
  <c r="M178" i="2"/>
  <c r="O177" i="2"/>
  <c r="D177" i="2" s="1"/>
  <c r="T177" i="2"/>
  <c r="G177" i="2" s="1"/>
  <c r="C177" i="2"/>
  <c r="B177" i="2"/>
  <c r="CB177" i="2"/>
  <c r="H177" i="2" s="1"/>
  <c r="P177" i="2"/>
  <c r="U177" i="2"/>
  <c r="I177" i="2" s="1"/>
  <c r="V177" i="2"/>
  <c r="K177" i="2" s="1"/>
  <c r="A177" i="2"/>
  <c r="BB177" i="2"/>
  <c r="BC177" i="2"/>
  <c r="E177" i="2"/>
  <c r="CC177" i="2"/>
  <c r="J177" i="2" s="1"/>
  <c r="F179" i="4" l="1"/>
  <c r="R178" i="2"/>
  <c r="S178" i="2"/>
  <c r="Q178" i="2"/>
  <c r="S183" i="3"/>
  <c r="R183" i="3"/>
  <c r="X179" i="4"/>
  <c r="G179" i="4" s="1"/>
  <c r="H179" i="4"/>
  <c r="E180" i="4"/>
  <c r="A180" i="4"/>
  <c r="B180" i="4"/>
  <c r="C180" i="4"/>
  <c r="F177" i="2"/>
  <c r="V183" i="3"/>
  <c r="G183" i="3" s="1"/>
  <c r="U183" i="3"/>
  <c r="F183" i="3" s="1"/>
  <c r="L184" i="3"/>
  <c r="T184" i="3" s="1"/>
  <c r="A183" i="3"/>
  <c r="N183" i="3"/>
  <c r="O183" i="3"/>
  <c r="W183" i="3"/>
  <c r="I183" i="3" s="1"/>
  <c r="K224" i="3"/>
  <c r="I224" i="3" s="1"/>
  <c r="D183" i="3"/>
  <c r="C183" i="3"/>
  <c r="N180" i="4"/>
  <c r="D180" i="4" s="1"/>
  <c r="T180" i="4"/>
  <c r="L181" i="4"/>
  <c r="Q180" i="4"/>
  <c r="U180" i="4"/>
  <c r="R180" i="4"/>
  <c r="S180" i="4"/>
  <c r="W180" i="4" s="1"/>
  <c r="M179" i="2"/>
  <c r="BC178" i="2"/>
  <c r="B178" i="2"/>
  <c r="BB178" i="2"/>
  <c r="O178" i="2"/>
  <c r="D178" i="2" s="1"/>
  <c r="C178" i="2"/>
  <c r="T178" i="2"/>
  <c r="G178" i="2" s="1"/>
  <c r="P178" i="2"/>
  <c r="U178" i="2"/>
  <c r="I178" i="2" s="1"/>
  <c r="CC178" i="2"/>
  <c r="J178" i="2" s="1"/>
  <c r="CB178" i="2"/>
  <c r="H178" i="2" s="1"/>
  <c r="E178" i="2"/>
  <c r="A178" i="2"/>
  <c r="V178" i="2"/>
  <c r="K178" i="2" s="1"/>
  <c r="F180" i="4" l="1"/>
  <c r="Q179" i="2"/>
  <c r="S179" i="2"/>
  <c r="R179" i="2"/>
  <c r="S184" i="3"/>
  <c r="R184" i="3"/>
  <c r="X180" i="4"/>
  <c r="G180" i="4" s="1"/>
  <c r="H180" i="4"/>
  <c r="E181" i="4"/>
  <c r="A181" i="4"/>
  <c r="B181" i="4"/>
  <c r="C181" i="4"/>
  <c r="E183" i="3"/>
  <c r="A184" i="3"/>
  <c r="C184" i="3"/>
  <c r="D184" i="3"/>
  <c r="L185" i="3"/>
  <c r="T185" i="3" s="1"/>
  <c r="O184" i="3"/>
  <c r="N184" i="3"/>
  <c r="B184" i="3" s="1"/>
  <c r="V184" i="3"/>
  <c r="G184" i="3" s="1"/>
  <c r="W184" i="3"/>
  <c r="I184" i="3" s="1"/>
  <c r="U184" i="3"/>
  <c r="F184" i="3" s="1"/>
  <c r="B183" i="3"/>
  <c r="F178" i="2"/>
  <c r="L182" i="4"/>
  <c r="T181" i="4"/>
  <c r="S181" i="4"/>
  <c r="W181" i="4" s="1"/>
  <c r="Q181" i="4"/>
  <c r="N181" i="4"/>
  <c r="D181" i="4" s="1"/>
  <c r="U181" i="4"/>
  <c r="R181" i="4"/>
  <c r="M180" i="2"/>
  <c r="U179" i="2"/>
  <c r="I179" i="2" s="1"/>
  <c r="T179" i="2"/>
  <c r="G179" i="2" s="1"/>
  <c r="P179" i="2"/>
  <c r="A179" i="2"/>
  <c r="V179" i="2"/>
  <c r="K179" i="2" s="1"/>
  <c r="BC179" i="2"/>
  <c r="E179" i="2"/>
  <c r="C179" i="2"/>
  <c r="CB179" i="2"/>
  <c r="H179" i="2" s="1"/>
  <c r="BB179" i="2"/>
  <c r="B179" i="2"/>
  <c r="O179" i="2"/>
  <c r="D179" i="2" s="1"/>
  <c r="CC179" i="2"/>
  <c r="J179" i="2" s="1"/>
  <c r="F181" i="4" l="1"/>
  <c r="R180" i="2"/>
  <c r="Q180" i="2"/>
  <c r="S180" i="2"/>
  <c r="S185" i="3"/>
  <c r="R185" i="3"/>
  <c r="X181" i="4"/>
  <c r="G181" i="4" s="1"/>
  <c r="H181" i="4"/>
  <c r="E182" i="4"/>
  <c r="A182" i="4"/>
  <c r="B182" i="4"/>
  <c r="C182" i="4"/>
  <c r="H183" i="3"/>
  <c r="E184" i="3"/>
  <c r="F179" i="2"/>
  <c r="A185" i="3"/>
  <c r="N185" i="3"/>
  <c r="B185" i="3" s="1"/>
  <c r="L186" i="3"/>
  <c r="T186" i="3" s="1"/>
  <c r="O185" i="3"/>
  <c r="C185" i="3"/>
  <c r="V185" i="3"/>
  <c r="G185" i="3" s="1"/>
  <c r="U185" i="3"/>
  <c r="F185" i="3" s="1"/>
  <c r="W185" i="3"/>
  <c r="I185" i="3" s="1"/>
  <c r="D185" i="3"/>
  <c r="L183" i="4"/>
  <c r="T182" i="4"/>
  <c r="U182" i="4"/>
  <c r="N182" i="4"/>
  <c r="D182" i="4" s="1"/>
  <c r="R182" i="4"/>
  <c r="Q182" i="4"/>
  <c r="S182" i="4"/>
  <c r="M181" i="2"/>
  <c r="P180" i="2"/>
  <c r="A180" i="2"/>
  <c r="B180" i="2"/>
  <c r="BB180" i="2"/>
  <c r="U180" i="2"/>
  <c r="I180" i="2" s="1"/>
  <c r="T180" i="2"/>
  <c r="G180" i="2" s="1"/>
  <c r="CB180" i="2"/>
  <c r="H180" i="2" s="1"/>
  <c r="V180" i="2"/>
  <c r="K180" i="2" s="1"/>
  <c r="CC180" i="2"/>
  <c r="J180" i="2" s="1"/>
  <c r="E180" i="2"/>
  <c r="O180" i="2"/>
  <c r="D180" i="2" s="1"/>
  <c r="C180" i="2"/>
  <c r="BC180" i="2"/>
  <c r="W182" i="4" l="1"/>
  <c r="F182" i="4" s="1"/>
  <c r="S181" i="2"/>
  <c r="R181" i="2"/>
  <c r="Q181" i="2"/>
  <c r="S186" i="3"/>
  <c r="R186" i="3"/>
  <c r="X182" i="4"/>
  <c r="G182" i="4" s="1"/>
  <c r="H182" i="4"/>
  <c r="E183" i="4"/>
  <c r="A183" i="4"/>
  <c r="B183" i="4"/>
  <c r="C183" i="4"/>
  <c r="H184" i="3"/>
  <c r="E185" i="3"/>
  <c r="U186" i="3"/>
  <c r="F186" i="3" s="1"/>
  <c r="O186" i="3"/>
  <c r="W186" i="3"/>
  <c r="I186" i="3" s="1"/>
  <c r="D186" i="3"/>
  <c r="L187" i="3"/>
  <c r="T187" i="3" s="1"/>
  <c r="A186" i="3"/>
  <c r="N186" i="3"/>
  <c r="C186" i="3"/>
  <c r="V186" i="3"/>
  <c r="G186" i="3" s="1"/>
  <c r="F180" i="2"/>
  <c r="L184" i="4"/>
  <c r="T183" i="4"/>
  <c r="U183" i="4"/>
  <c r="Q183" i="4"/>
  <c r="S183" i="4"/>
  <c r="R183" i="4"/>
  <c r="N183" i="4"/>
  <c r="D183" i="4" s="1"/>
  <c r="M182" i="2"/>
  <c r="C181" i="2"/>
  <c r="B181" i="2"/>
  <c r="BC181" i="2"/>
  <c r="CB181" i="2"/>
  <c r="H181" i="2" s="1"/>
  <c r="P181" i="2"/>
  <c r="BB181" i="2"/>
  <c r="CC181" i="2"/>
  <c r="J181" i="2" s="1"/>
  <c r="T181" i="2"/>
  <c r="G181" i="2" s="1"/>
  <c r="E181" i="2"/>
  <c r="A181" i="2"/>
  <c r="U181" i="2"/>
  <c r="I181" i="2" s="1"/>
  <c r="V181" i="2"/>
  <c r="K181" i="2" s="1"/>
  <c r="O181" i="2"/>
  <c r="D181" i="2" s="1"/>
  <c r="W183" i="4" l="1"/>
  <c r="F183" i="4"/>
  <c r="S182" i="2"/>
  <c r="Q182" i="2"/>
  <c r="R182" i="2"/>
  <c r="S187" i="3"/>
  <c r="R187" i="3"/>
  <c r="X183" i="4"/>
  <c r="G183" i="4" s="1"/>
  <c r="H183" i="4"/>
  <c r="E184" i="4"/>
  <c r="A184" i="4"/>
  <c r="B184" i="4"/>
  <c r="C184" i="4"/>
  <c r="F181" i="2"/>
  <c r="B186" i="3"/>
  <c r="H185" i="3"/>
  <c r="O187" i="3"/>
  <c r="A187" i="3"/>
  <c r="D187" i="3"/>
  <c r="W187" i="3"/>
  <c r="I187" i="3" s="1"/>
  <c r="C187" i="3"/>
  <c r="L188" i="3"/>
  <c r="T188" i="3" s="1"/>
  <c r="U187" i="3"/>
  <c r="F187" i="3" s="1"/>
  <c r="V187" i="3"/>
  <c r="G187" i="3" s="1"/>
  <c r="N187" i="3"/>
  <c r="E186" i="3"/>
  <c r="T184" i="4"/>
  <c r="S184" i="4"/>
  <c r="U184" i="4"/>
  <c r="R184" i="4"/>
  <c r="Q184" i="4"/>
  <c r="N184" i="4"/>
  <c r="D184" i="4" s="1"/>
  <c r="L185" i="4"/>
  <c r="M183" i="2"/>
  <c r="E182" i="2"/>
  <c r="CB182" i="2"/>
  <c r="H182" i="2" s="1"/>
  <c r="CC182" i="2"/>
  <c r="J182" i="2" s="1"/>
  <c r="A182" i="2"/>
  <c r="BB182" i="2"/>
  <c r="B182" i="2"/>
  <c r="C182" i="2"/>
  <c r="BC182" i="2"/>
  <c r="T182" i="2"/>
  <c r="G182" i="2" s="1"/>
  <c r="P182" i="2"/>
  <c r="O182" i="2"/>
  <c r="D182" i="2" s="1"/>
  <c r="V182" i="2"/>
  <c r="K182" i="2" s="1"/>
  <c r="U182" i="2"/>
  <c r="I182" i="2" s="1"/>
  <c r="W184" i="4" l="1"/>
  <c r="F184" i="4" s="1"/>
  <c r="S183" i="2"/>
  <c r="R183" i="2"/>
  <c r="Q183" i="2"/>
  <c r="S188" i="3"/>
  <c r="R188" i="3"/>
  <c r="X184" i="4"/>
  <c r="G184" i="4" s="1"/>
  <c r="H184" i="4"/>
  <c r="E185" i="4"/>
  <c r="A185" i="4"/>
  <c r="B185" i="4"/>
  <c r="C185" i="4"/>
  <c r="F182" i="2"/>
  <c r="C188" i="3"/>
  <c r="U188" i="3"/>
  <c r="F188" i="3" s="1"/>
  <c r="D188" i="3"/>
  <c r="W188" i="3"/>
  <c r="I188" i="3" s="1"/>
  <c r="N188" i="3"/>
  <c r="O188" i="3"/>
  <c r="V188" i="3"/>
  <c r="G188" i="3" s="1"/>
  <c r="L189" i="3"/>
  <c r="T189" i="3" s="1"/>
  <c r="A188" i="3"/>
  <c r="E187" i="3"/>
  <c r="B187" i="3"/>
  <c r="H186" i="3"/>
  <c r="U185" i="4"/>
  <c r="T185" i="4"/>
  <c r="Q185" i="4"/>
  <c r="N185" i="4"/>
  <c r="D185" i="4" s="1"/>
  <c r="S185" i="4"/>
  <c r="W185" i="4" s="1"/>
  <c r="R185" i="4"/>
  <c r="L186" i="4"/>
  <c r="M184" i="2"/>
  <c r="U183" i="2"/>
  <c r="I183" i="2" s="1"/>
  <c r="V183" i="2"/>
  <c r="K183" i="2" s="1"/>
  <c r="T183" i="2"/>
  <c r="G183" i="2" s="1"/>
  <c r="CC183" i="2"/>
  <c r="J183" i="2" s="1"/>
  <c r="BB183" i="2"/>
  <c r="B183" i="2"/>
  <c r="A183" i="2"/>
  <c r="O183" i="2"/>
  <c r="D183" i="2" s="1"/>
  <c r="P183" i="2"/>
  <c r="E183" i="2"/>
  <c r="BC183" i="2"/>
  <c r="CB183" i="2"/>
  <c r="H183" i="2" s="1"/>
  <c r="C183" i="2"/>
  <c r="F185" i="4" l="1"/>
  <c r="S184" i="2"/>
  <c r="R184" i="2"/>
  <c r="Q184" i="2"/>
  <c r="S189" i="3"/>
  <c r="R189" i="3"/>
  <c r="H185" i="4"/>
  <c r="X185" i="4"/>
  <c r="G185" i="4" s="1"/>
  <c r="E186" i="4"/>
  <c r="A186" i="4"/>
  <c r="B186" i="4"/>
  <c r="C186" i="4"/>
  <c r="E188" i="3"/>
  <c r="L190" i="3"/>
  <c r="T190" i="3" s="1"/>
  <c r="V189" i="3"/>
  <c r="G189" i="3" s="1"/>
  <c r="N189" i="3"/>
  <c r="H188" i="3" s="1"/>
  <c r="C189" i="3"/>
  <c r="D189" i="3"/>
  <c r="W189" i="3"/>
  <c r="I189" i="3" s="1"/>
  <c r="U189" i="3"/>
  <c r="F189" i="3" s="1"/>
  <c r="A189" i="3"/>
  <c r="O189" i="3"/>
  <c r="B188" i="3"/>
  <c r="H187" i="3"/>
  <c r="F183" i="2"/>
  <c r="R186" i="4"/>
  <c r="L187" i="4"/>
  <c r="T186" i="4"/>
  <c r="Q186" i="4"/>
  <c r="F186" i="4" s="1"/>
  <c r="N186" i="4"/>
  <c r="D186" i="4" s="1"/>
  <c r="U186" i="4"/>
  <c r="S186" i="4"/>
  <c r="W186" i="4" s="1"/>
  <c r="M185" i="2"/>
  <c r="BB184" i="2"/>
  <c r="P184" i="2"/>
  <c r="V184" i="2"/>
  <c r="K184" i="2" s="1"/>
  <c r="O184" i="2"/>
  <c r="D184" i="2" s="1"/>
  <c r="C184" i="2"/>
  <c r="CC184" i="2"/>
  <c r="J184" i="2" s="1"/>
  <c r="BC184" i="2"/>
  <c r="T184" i="2"/>
  <c r="G184" i="2" s="1"/>
  <c r="CB184" i="2"/>
  <c r="H184" i="2" s="1"/>
  <c r="A184" i="2"/>
  <c r="E184" i="2"/>
  <c r="U184" i="2"/>
  <c r="I184" i="2" s="1"/>
  <c r="B184" i="2"/>
  <c r="S185" i="2" l="1"/>
  <c r="R185" i="2"/>
  <c r="Q185" i="2"/>
  <c r="S190" i="3"/>
  <c r="R190" i="3"/>
  <c r="X186" i="4"/>
  <c r="G186" i="4" s="1"/>
  <c r="H186" i="4"/>
  <c r="E187" i="4"/>
  <c r="A187" i="4"/>
  <c r="B187" i="4"/>
  <c r="C187" i="4"/>
  <c r="B189" i="3"/>
  <c r="E189" i="3"/>
  <c r="W190" i="3"/>
  <c r="I190" i="3" s="1"/>
  <c r="D190" i="3"/>
  <c r="A190" i="3"/>
  <c r="O190" i="3"/>
  <c r="U190" i="3"/>
  <c r="F190" i="3" s="1"/>
  <c r="C190" i="3"/>
  <c r="N190" i="3"/>
  <c r="L191" i="3"/>
  <c r="T191" i="3" s="1"/>
  <c r="V190" i="3"/>
  <c r="G190" i="3" s="1"/>
  <c r="F184" i="2"/>
  <c r="R187" i="4"/>
  <c r="L188" i="4"/>
  <c r="T187" i="4"/>
  <c r="S187" i="4"/>
  <c r="Q187" i="4"/>
  <c r="N187" i="4"/>
  <c r="D187" i="4" s="1"/>
  <c r="U187" i="4"/>
  <c r="M186" i="2"/>
  <c r="V185" i="2"/>
  <c r="K185" i="2" s="1"/>
  <c r="T185" i="2"/>
  <c r="G185" i="2" s="1"/>
  <c r="O185" i="2"/>
  <c r="D185" i="2" s="1"/>
  <c r="C185" i="2"/>
  <c r="E185" i="2"/>
  <c r="BC185" i="2"/>
  <c r="U185" i="2"/>
  <c r="I185" i="2" s="1"/>
  <c r="CC185" i="2"/>
  <c r="J185" i="2" s="1"/>
  <c r="BB185" i="2"/>
  <c r="A185" i="2"/>
  <c r="B185" i="2"/>
  <c r="CB185" i="2"/>
  <c r="H185" i="2" s="1"/>
  <c r="P185" i="2"/>
  <c r="W187" i="4" l="1"/>
  <c r="F187" i="4"/>
  <c r="M187" i="2"/>
  <c r="R186" i="2"/>
  <c r="S186" i="2"/>
  <c r="Q186" i="2"/>
  <c r="S191" i="3"/>
  <c r="R191" i="3"/>
  <c r="X187" i="4"/>
  <c r="G187" i="4" s="1"/>
  <c r="H187" i="4"/>
  <c r="E188" i="4"/>
  <c r="A188" i="4"/>
  <c r="C188" i="4"/>
  <c r="B188" i="4"/>
  <c r="E190" i="3"/>
  <c r="B190" i="3"/>
  <c r="W191" i="3"/>
  <c r="I191" i="3" s="1"/>
  <c r="N191" i="3"/>
  <c r="V191" i="3"/>
  <c r="G191" i="3" s="1"/>
  <c r="D191" i="3"/>
  <c r="C191" i="3"/>
  <c r="L192" i="3"/>
  <c r="T192" i="3" s="1"/>
  <c r="A191" i="3"/>
  <c r="U191" i="3"/>
  <c r="F191" i="3" s="1"/>
  <c r="O191" i="3"/>
  <c r="H189" i="3"/>
  <c r="F185" i="2"/>
  <c r="N188" i="4"/>
  <c r="D188" i="4" s="1"/>
  <c r="Q188" i="4"/>
  <c r="R188" i="4"/>
  <c r="L189" i="4"/>
  <c r="S188" i="4"/>
  <c r="U188" i="4"/>
  <c r="T188" i="4"/>
  <c r="J188" i="2"/>
  <c r="G190" i="2"/>
  <c r="F189" i="2"/>
  <c r="I188" i="2"/>
  <c r="F190" i="2"/>
  <c r="F187" i="2"/>
  <c r="H188" i="2"/>
  <c r="G189" i="2" s="1"/>
  <c r="H189" i="2"/>
  <c r="F188" i="2"/>
  <c r="P186" i="2"/>
  <c r="CB186" i="2"/>
  <c r="H186" i="2" s="1"/>
  <c r="H187" i="2" s="1"/>
  <c r="BC186" i="2"/>
  <c r="E186" i="2"/>
  <c r="C186" i="2"/>
  <c r="T186" i="2"/>
  <c r="G186" i="2" s="1"/>
  <c r="U186" i="2"/>
  <c r="I186" i="2" s="1"/>
  <c r="I187" i="2" s="1"/>
  <c r="BB186" i="2"/>
  <c r="O186" i="2"/>
  <c r="D186" i="2" s="1"/>
  <c r="A186" i="2"/>
  <c r="B186" i="2"/>
  <c r="CC186" i="2"/>
  <c r="J186" i="2" s="1"/>
  <c r="J187" i="2" s="1"/>
  <c r="V186" i="2"/>
  <c r="K186" i="2" s="1"/>
  <c r="W188" i="4" l="1"/>
  <c r="F188" i="4" s="1"/>
  <c r="R187" i="2"/>
  <c r="S187" i="2"/>
  <c r="Q187" i="2"/>
  <c r="S192" i="3"/>
  <c r="R192" i="3"/>
  <c r="H188" i="4"/>
  <c r="G187" i="2"/>
  <c r="G188" i="2" s="1"/>
  <c r="X188" i="4"/>
  <c r="G188" i="4" s="1"/>
  <c r="E189" i="4"/>
  <c r="A189" i="4"/>
  <c r="B189" i="4"/>
  <c r="C189" i="4"/>
  <c r="E191" i="3"/>
  <c r="V192" i="3"/>
  <c r="G192" i="3" s="1"/>
  <c r="C192" i="3"/>
  <c r="A192" i="3"/>
  <c r="U192" i="3"/>
  <c r="F192" i="3" s="1"/>
  <c r="N192" i="3"/>
  <c r="B192" i="3" s="1"/>
  <c r="L193" i="3"/>
  <c r="T193" i="3" s="1"/>
  <c r="D192" i="3"/>
  <c r="O192" i="3"/>
  <c r="W192" i="3"/>
  <c r="I192" i="3" s="1"/>
  <c r="H190" i="3"/>
  <c r="B191" i="3"/>
  <c r="F186" i="2"/>
  <c r="L190" i="4"/>
  <c r="S189" i="4"/>
  <c r="T189" i="4"/>
  <c r="N189" i="4"/>
  <c r="D189" i="4" s="1"/>
  <c r="R189" i="4"/>
  <c r="U189" i="4"/>
  <c r="Q189" i="4"/>
  <c r="M188" i="2"/>
  <c r="CC187" i="2"/>
  <c r="BB187" i="2"/>
  <c r="BC187" i="2"/>
  <c r="CB187" i="2"/>
  <c r="T187" i="2"/>
  <c r="P187" i="2"/>
  <c r="U187" i="2"/>
  <c r="V187" i="2"/>
  <c r="O187" i="2"/>
  <c r="W189" i="4" l="1"/>
  <c r="F189" i="4"/>
  <c r="S193" i="3"/>
  <c r="R193" i="3"/>
  <c r="X189" i="4"/>
  <c r="G189" i="4" s="1"/>
  <c r="H189" i="4"/>
  <c r="E190" i="4"/>
  <c r="A190" i="4"/>
  <c r="B190" i="4"/>
  <c r="C190" i="4"/>
  <c r="E192" i="3"/>
  <c r="H191" i="3"/>
  <c r="U193" i="3"/>
  <c r="F193" i="3" s="1"/>
  <c r="W193" i="3"/>
  <c r="I193" i="3" s="1"/>
  <c r="N193" i="3"/>
  <c r="H192" i="3" s="1"/>
  <c r="L194" i="3"/>
  <c r="T194" i="3" s="1"/>
  <c r="V193" i="3"/>
  <c r="G193" i="3" s="1"/>
  <c r="D193" i="3"/>
  <c r="C193" i="3"/>
  <c r="O193" i="3"/>
  <c r="A193" i="3"/>
  <c r="U190" i="4"/>
  <c r="N190" i="4"/>
  <c r="D190" i="4" s="1"/>
  <c r="S190" i="4"/>
  <c r="W190" i="4" s="1"/>
  <c r="Q190" i="4"/>
  <c r="R190" i="4"/>
  <c r="T190" i="4"/>
  <c r="L191" i="4"/>
  <c r="M189" i="2"/>
  <c r="CC188" i="2"/>
  <c r="BB188" i="2"/>
  <c r="BC188" i="2"/>
  <c r="CB188" i="2"/>
  <c r="F190" i="4" l="1"/>
  <c r="S194" i="3"/>
  <c r="R194" i="3"/>
  <c r="X190" i="4"/>
  <c r="G190" i="4" s="1"/>
  <c r="H190" i="4"/>
  <c r="E191" i="4"/>
  <c r="A191" i="4"/>
  <c r="B191" i="4"/>
  <c r="C191" i="4"/>
  <c r="E193" i="3"/>
  <c r="B193" i="3"/>
  <c r="O194" i="3"/>
  <c r="W194" i="3"/>
  <c r="I194" i="3" s="1"/>
  <c r="N194" i="3"/>
  <c r="B194" i="3" s="1"/>
  <c r="A194" i="3"/>
  <c r="C194" i="3"/>
  <c r="U194" i="3"/>
  <c r="F194" i="3" s="1"/>
  <c r="D194" i="3"/>
  <c r="V194" i="3"/>
  <c r="G194" i="3" s="1"/>
  <c r="L195" i="3"/>
  <c r="T195" i="3" s="1"/>
  <c r="T191" i="4"/>
  <c r="N191" i="4"/>
  <c r="D191" i="4" s="1"/>
  <c r="R191" i="4"/>
  <c r="L192" i="4"/>
  <c r="U191" i="4"/>
  <c r="Q191" i="4"/>
  <c r="S191" i="4"/>
  <c r="W191" i="4" s="1"/>
  <c r="M190" i="2"/>
  <c r="CC189" i="2"/>
  <c r="BC189" i="2"/>
  <c r="CB189" i="2"/>
  <c r="BB189" i="2"/>
  <c r="F191" i="4" l="1"/>
  <c r="S195" i="3"/>
  <c r="R195" i="3"/>
  <c r="X191" i="4"/>
  <c r="G191" i="4" s="1"/>
  <c r="H191" i="4"/>
  <c r="E192" i="4"/>
  <c r="A192" i="4"/>
  <c r="C192" i="4"/>
  <c r="B192" i="4"/>
  <c r="H193" i="3"/>
  <c r="E194" i="3"/>
  <c r="C195" i="3"/>
  <c r="L196" i="3"/>
  <c r="T196" i="3" s="1"/>
  <c r="V195" i="3"/>
  <c r="G195" i="3" s="1"/>
  <c r="W195" i="3"/>
  <c r="I195" i="3" s="1"/>
  <c r="O195" i="3"/>
  <c r="A195" i="3"/>
  <c r="D195" i="3"/>
  <c r="U195" i="3"/>
  <c r="F195" i="3" s="1"/>
  <c r="N195" i="3"/>
  <c r="S192" i="4"/>
  <c r="W192" i="4" s="1"/>
  <c r="N192" i="4"/>
  <c r="D192" i="4" s="1"/>
  <c r="T192" i="4"/>
  <c r="Q192" i="4"/>
  <c r="L193" i="4"/>
  <c r="R192" i="4"/>
  <c r="U192" i="4"/>
  <c r="M191" i="2"/>
  <c r="BB190" i="2"/>
  <c r="BC190" i="2"/>
  <c r="CC190" i="2"/>
  <c r="CB190" i="2"/>
  <c r="F192" i="4" l="1"/>
  <c r="S196" i="3"/>
  <c r="R196" i="3"/>
  <c r="X192" i="4"/>
  <c r="G192" i="4" s="1"/>
  <c r="H192" i="4"/>
  <c r="E193" i="4"/>
  <c r="A193" i="4"/>
  <c r="B193" i="4"/>
  <c r="C193" i="4"/>
  <c r="J191" i="2"/>
  <c r="I191" i="2"/>
  <c r="H191" i="2"/>
  <c r="G191" i="2"/>
  <c r="A196" i="3"/>
  <c r="C196" i="3"/>
  <c r="W196" i="3"/>
  <c r="I196" i="3" s="1"/>
  <c r="N196" i="3"/>
  <c r="O196" i="3"/>
  <c r="D196" i="3"/>
  <c r="L197" i="3"/>
  <c r="T197" i="3" s="1"/>
  <c r="U196" i="3"/>
  <c r="F196" i="3" s="1"/>
  <c r="V196" i="3"/>
  <c r="G196" i="3" s="1"/>
  <c r="H194" i="3"/>
  <c r="B195" i="3"/>
  <c r="E195" i="3"/>
  <c r="L194" i="4"/>
  <c r="S193" i="4"/>
  <c r="W193" i="4" s="1"/>
  <c r="T193" i="4"/>
  <c r="U193" i="4"/>
  <c r="N193" i="4"/>
  <c r="D193" i="4" s="1"/>
  <c r="Q193" i="4"/>
  <c r="R193" i="4"/>
  <c r="F191" i="2"/>
  <c r="M192" i="2"/>
  <c r="BB191" i="2"/>
  <c r="CC191" i="2"/>
  <c r="BC191" i="2"/>
  <c r="CB191" i="2"/>
  <c r="F193" i="4" l="1"/>
  <c r="S192" i="2"/>
  <c r="Q192" i="2"/>
  <c r="R192" i="2"/>
  <c r="S197" i="3"/>
  <c r="R197" i="3"/>
  <c r="X193" i="4"/>
  <c r="G193" i="4" s="1"/>
  <c r="H193" i="4"/>
  <c r="E194" i="4"/>
  <c r="A194" i="4"/>
  <c r="B194" i="4"/>
  <c r="C194" i="4"/>
  <c r="B196" i="3"/>
  <c r="E196" i="3"/>
  <c r="V197" i="3"/>
  <c r="G197" i="3" s="1"/>
  <c r="N197" i="3"/>
  <c r="B197" i="3" s="1"/>
  <c r="D197" i="3"/>
  <c r="O197" i="3"/>
  <c r="L198" i="3"/>
  <c r="T198" i="3" s="1"/>
  <c r="A197" i="3"/>
  <c r="W197" i="3"/>
  <c r="I197" i="3" s="1"/>
  <c r="U197" i="3"/>
  <c r="F197" i="3" s="1"/>
  <c r="C197" i="3"/>
  <c r="H195" i="3"/>
  <c r="T194" i="4"/>
  <c r="L195" i="4"/>
  <c r="U194" i="4"/>
  <c r="Q194" i="4"/>
  <c r="N194" i="4"/>
  <c r="D194" i="4" s="1"/>
  <c r="R194" i="4"/>
  <c r="S194" i="4"/>
  <c r="N235" i="2"/>
  <c r="K235" i="2" s="1"/>
  <c r="M193" i="2"/>
  <c r="BB192" i="2"/>
  <c r="U192" i="2"/>
  <c r="I192" i="2" s="1"/>
  <c r="CC192" i="2"/>
  <c r="J192" i="2" s="1"/>
  <c r="O192" i="2"/>
  <c r="D192" i="2" s="1"/>
  <c r="T192" i="2"/>
  <c r="G192" i="2" s="1"/>
  <c r="CB192" i="2"/>
  <c r="H192" i="2" s="1"/>
  <c r="BC192" i="2"/>
  <c r="E192" i="2"/>
  <c r="B192" i="2"/>
  <c r="C192" i="2"/>
  <c r="V192" i="2"/>
  <c r="K192" i="2" s="1"/>
  <c r="A192" i="2"/>
  <c r="P192" i="2"/>
  <c r="W194" i="4" l="1"/>
  <c r="F194" i="4" s="1"/>
  <c r="Q193" i="2"/>
  <c r="S193" i="2"/>
  <c r="R193" i="2"/>
  <c r="S198" i="3"/>
  <c r="R198" i="3"/>
  <c r="H194" i="4"/>
  <c r="X194" i="4"/>
  <c r="G194" i="4" s="1"/>
  <c r="E195" i="4"/>
  <c r="A195" i="4"/>
  <c r="B195" i="4"/>
  <c r="C195" i="4"/>
  <c r="E197" i="3"/>
  <c r="L199" i="3"/>
  <c r="T199" i="3" s="1"/>
  <c r="N198" i="3"/>
  <c r="B198" i="3" s="1"/>
  <c r="C198" i="3"/>
  <c r="W198" i="3"/>
  <c r="I198" i="3" s="1"/>
  <c r="A198" i="3"/>
  <c r="U198" i="3"/>
  <c r="F198" i="3" s="1"/>
  <c r="D198" i="3"/>
  <c r="O198" i="3"/>
  <c r="V198" i="3"/>
  <c r="G198" i="3" s="1"/>
  <c r="H196" i="3"/>
  <c r="F192" i="2"/>
  <c r="T195" i="4"/>
  <c r="L196" i="4"/>
  <c r="R195" i="4"/>
  <c r="Q195" i="4"/>
  <c r="N195" i="4"/>
  <c r="D195" i="4" s="1"/>
  <c r="S195" i="4"/>
  <c r="W195" i="4" s="1"/>
  <c r="U195" i="4"/>
  <c r="M194" i="2"/>
  <c r="T193" i="2"/>
  <c r="G193" i="2" s="1"/>
  <c r="C193" i="2"/>
  <c r="BB193" i="2"/>
  <c r="U193" i="2"/>
  <c r="I193" i="2" s="1"/>
  <c r="A193" i="2"/>
  <c r="CB193" i="2"/>
  <c r="H193" i="2" s="1"/>
  <c r="CC193" i="2"/>
  <c r="J193" i="2" s="1"/>
  <c r="P193" i="2"/>
  <c r="E193" i="2"/>
  <c r="O193" i="2"/>
  <c r="D193" i="2" s="1"/>
  <c r="V193" i="2"/>
  <c r="K193" i="2" s="1"/>
  <c r="BC193" i="2"/>
  <c r="B193" i="2"/>
  <c r="F195" i="4" l="1"/>
  <c r="S194" i="2"/>
  <c r="R194" i="2"/>
  <c r="Q194" i="2"/>
  <c r="S199" i="3"/>
  <c r="R199" i="3"/>
  <c r="X195" i="4"/>
  <c r="G195" i="4" s="1"/>
  <c r="H195" i="4"/>
  <c r="E196" i="4"/>
  <c r="A196" i="4"/>
  <c r="C196" i="4"/>
  <c r="B196" i="4"/>
  <c r="E198" i="3"/>
  <c r="H197" i="3"/>
  <c r="V199" i="3"/>
  <c r="G199" i="3" s="1"/>
  <c r="N199" i="3"/>
  <c r="D199" i="3"/>
  <c r="U199" i="3"/>
  <c r="F199" i="3" s="1"/>
  <c r="O199" i="3"/>
  <c r="A199" i="3"/>
  <c r="C199" i="3"/>
  <c r="W199" i="3"/>
  <c r="I199" i="3" s="1"/>
  <c r="L200" i="3"/>
  <c r="T200" i="3" s="1"/>
  <c r="F193" i="2"/>
  <c r="N196" i="4"/>
  <c r="D196" i="4" s="1"/>
  <c r="R196" i="4"/>
  <c r="T196" i="4"/>
  <c r="L197" i="4"/>
  <c r="Q196" i="4"/>
  <c r="S196" i="4"/>
  <c r="W196" i="4" s="1"/>
  <c r="U196" i="4"/>
  <c r="M195" i="2"/>
  <c r="B194" i="2"/>
  <c r="T194" i="2"/>
  <c r="G194" i="2" s="1"/>
  <c r="C194" i="2"/>
  <c r="O194" i="2"/>
  <c r="D194" i="2" s="1"/>
  <c r="P194" i="2"/>
  <c r="CC194" i="2"/>
  <c r="J194" i="2" s="1"/>
  <c r="U194" i="2"/>
  <c r="I194" i="2" s="1"/>
  <c r="CB194" i="2"/>
  <c r="H194" i="2" s="1"/>
  <c r="V194" i="2"/>
  <c r="K194" i="2" s="1"/>
  <c r="E194" i="2"/>
  <c r="BC194" i="2"/>
  <c r="A194" i="2"/>
  <c r="BB194" i="2"/>
  <c r="F196" i="4" l="1"/>
  <c r="S195" i="2"/>
  <c r="R195" i="2"/>
  <c r="Q195" i="2"/>
  <c r="S200" i="3"/>
  <c r="R200" i="3"/>
  <c r="X196" i="4"/>
  <c r="G196" i="4" s="1"/>
  <c r="H196" i="4"/>
  <c r="E197" i="4"/>
  <c r="A197" i="4"/>
  <c r="B197" i="4"/>
  <c r="C197" i="4"/>
  <c r="F194" i="2"/>
  <c r="E199" i="3"/>
  <c r="B199" i="3"/>
  <c r="L201" i="3"/>
  <c r="T201" i="3" s="1"/>
  <c r="W200" i="3"/>
  <c r="I200" i="3" s="1"/>
  <c r="A200" i="3"/>
  <c r="D200" i="3"/>
  <c r="V200" i="3"/>
  <c r="G200" i="3" s="1"/>
  <c r="N200" i="3"/>
  <c r="C200" i="3"/>
  <c r="O200" i="3"/>
  <c r="U200" i="3"/>
  <c r="F200" i="3" s="1"/>
  <c r="H198" i="3"/>
  <c r="R197" i="4"/>
  <c r="N197" i="4"/>
  <c r="D197" i="4" s="1"/>
  <c r="L198" i="4"/>
  <c r="U197" i="4"/>
  <c r="T197" i="4"/>
  <c r="S197" i="4"/>
  <c r="W197" i="4" s="1"/>
  <c r="Q197" i="4"/>
  <c r="F197" i="4" s="1"/>
  <c r="M196" i="2"/>
  <c r="C195" i="2"/>
  <c r="CB195" i="2"/>
  <c r="H195" i="2" s="1"/>
  <c r="A195" i="2"/>
  <c r="E195" i="2"/>
  <c r="P195" i="2"/>
  <c r="O195" i="2"/>
  <c r="D195" i="2" s="1"/>
  <c r="U195" i="2"/>
  <c r="I195" i="2" s="1"/>
  <c r="T195" i="2"/>
  <c r="G195" i="2" s="1"/>
  <c r="BB195" i="2"/>
  <c r="V195" i="2"/>
  <c r="K195" i="2" s="1"/>
  <c r="B195" i="2"/>
  <c r="CC195" i="2"/>
  <c r="J195" i="2" s="1"/>
  <c r="BC195" i="2"/>
  <c r="S196" i="2" l="1"/>
  <c r="R196" i="2"/>
  <c r="Q196" i="2"/>
  <c r="S201" i="3"/>
  <c r="R201" i="3"/>
  <c r="X197" i="4"/>
  <c r="G197" i="4" s="1"/>
  <c r="H197" i="4"/>
  <c r="E198" i="4"/>
  <c r="A198" i="4"/>
  <c r="B198" i="4"/>
  <c r="C198" i="4"/>
  <c r="E200" i="3"/>
  <c r="B200" i="3"/>
  <c r="O201" i="3"/>
  <c r="N201" i="3"/>
  <c r="C201" i="3"/>
  <c r="L202" i="3"/>
  <c r="T202" i="3" s="1"/>
  <c r="A201" i="3"/>
  <c r="W201" i="3"/>
  <c r="I201" i="3" s="1"/>
  <c r="D201" i="3"/>
  <c r="U201" i="3"/>
  <c r="F201" i="3" s="1"/>
  <c r="V201" i="3"/>
  <c r="G201" i="3" s="1"/>
  <c r="H199" i="3"/>
  <c r="F195" i="2"/>
  <c r="L199" i="4"/>
  <c r="N198" i="4"/>
  <c r="D198" i="4" s="1"/>
  <c r="R198" i="4"/>
  <c r="S198" i="4"/>
  <c r="W198" i="4" s="1"/>
  <c r="T198" i="4"/>
  <c r="Q198" i="4"/>
  <c r="U198" i="4"/>
  <c r="M197" i="2"/>
  <c r="C196" i="2"/>
  <c r="B196" i="2"/>
  <c r="V196" i="2"/>
  <c r="K196" i="2" s="1"/>
  <c r="P196" i="2"/>
  <c r="CB196" i="2"/>
  <c r="H196" i="2" s="1"/>
  <c r="CC196" i="2"/>
  <c r="J196" i="2" s="1"/>
  <c r="E196" i="2"/>
  <c r="O196" i="2"/>
  <c r="D196" i="2" s="1"/>
  <c r="BB196" i="2"/>
  <c r="U196" i="2"/>
  <c r="I196" i="2" s="1"/>
  <c r="T196" i="2"/>
  <c r="G196" i="2" s="1"/>
  <c r="A196" i="2"/>
  <c r="BC196" i="2"/>
  <c r="F198" i="4" l="1"/>
  <c r="S197" i="2"/>
  <c r="R197" i="2"/>
  <c r="Q197" i="2"/>
  <c r="S202" i="3"/>
  <c r="R202" i="3"/>
  <c r="X198" i="4"/>
  <c r="G198" i="4" s="1"/>
  <c r="H198" i="4"/>
  <c r="E199" i="4"/>
  <c r="A199" i="4"/>
  <c r="B199" i="4"/>
  <c r="C199" i="4"/>
  <c r="B201" i="3"/>
  <c r="E201" i="3"/>
  <c r="O202" i="3"/>
  <c r="U202" i="3"/>
  <c r="F202" i="3" s="1"/>
  <c r="L203" i="3"/>
  <c r="T203" i="3" s="1"/>
  <c r="N202" i="3"/>
  <c r="A202" i="3"/>
  <c r="V202" i="3"/>
  <c r="G202" i="3" s="1"/>
  <c r="D202" i="3"/>
  <c r="W202" i="3"/>
  <c r="I202" i="3" s="1"/>
  <c r="C202" i="3"/>
  <c r="H200" i="3"/>
  <c r="F196" i="2"/>
  <c r="N199" i="4"/>
  <c r="D199" i="4" s="1"/>
  <c r="R199" i="4"/>
  <c r="L200" i="4"/>
  <c r="U199" i="4"/>
  <c r="S199" i="4"/>
  <c r="W199" i="4" s="1"/>
  <c r="T199" i="4"/>
  <c r="Q199" i="4"/>
  <c r="M198" i="2"/>
  <c r="T197" i="2"/>
  <c r="G197" i="2" s="1"/>
  <c r="V197" i="2"/>
  <c r="K197" i="2" s="1"/>
  <c r="CC197" i="2"/>
  <c r="J197" i="2" s="1"/>
  <c r="U197" i="2"/>
  <c r="I197" i="2" s="1"/>
  <c r="O197" i="2"/>
  <c r="D197" i="2" s="1"/>
  <c r="BC197" i="2"/>
  <c r="CB197" i="2"/>
  <c r="H197" i="2" s="1"/>
  <c r="B197" i="2"/>
  <c r="A197" i="2"/>
  <c r="BB197" i="2"/>
  <c r="C197" i="2"/>
  <c r="P197" i="2"/>
  <c r="E197" i="2"/>
  <c r="F199" i="4" l="1"/>
  <c r="R198" i="2"/>
  <c r="Q198" i="2"/>
  <c r="S198" i="2"/>
  <c r="S203" i="3"/>
  <c r="R203" i="3"/>
  <c r="H199" i="4"/>
  <c r="X199" i="4"/>
  <c r="G199" i="4" s="1"/>
  <c r="E200" i="4"/>
  <c r="A200" i="4"/>
  <c r="C200" i="4"/>
  <c r="B200" i="4"/>
  <c r="C203" i="3"/>
  <c r="W203" i="3"/>
  <c r="I203" i="3" s="1"/>
  <c r="A203" i="3"/>
  <c r="V203" i="3"/>
  <c r="G203" i="3" s="1"/>
  <c r="U203" i="3"/>
  <c r="F203" i="3" s="1"/>
  <c r="N203" i="3"/>
  <c r="L204" i="3"/>
  <c r="T204" i="3" s="1"/>
  <c r="D203" i="3"/>
  <c r="O203" i="3"/>
  <c r="B202" i="3"/>
  <c r="E202" i="3"/>
  <c r="H201" i="3"/>
  <c r="F197" i="2"/>
  <c r="L201" i="4"/>
  <c r="S200" i="4"/>
  <c r="W200" i="4" s="1"/>
  <c r="Q200" i="4"/>
  <c r="N200" i="4"/>
  <c r="D200" i="4" s="1"/>
  <c r="T200" i="4"/>
  <c r="U200" i="4"/>
  <c r="R200" i="4"/>
  <c r="M199" i="2"/>
  <c r="BC198" i="2"/>
  <c r="A198" i="2"/>
  <c r="CC198" i="2"/>
  <c r="J198" i="2" s="1"/>
  <c r="P198" i="2"/>
  <c r="BB198" i="2"/>
  <c r="O198" i="2"/>
  <c r="D198" i="2" s="1"/>
  <c r="CB198" i="2"/>
  <c r="H198" i="2" s="1"/>
  <c r="U198" i="2"/>
  <c r="I198" i="2" s="1"/>
  <c r="E198" i="2"/>
  <c r="B198" i="2"/>
  <c r="C198" i="2"/>
  <c r="V198" i="2"/>
  <c r="K198" i="2" s="1"/>
  <c r="T198" i="2"/>
  <c r="G198" i="2" s="1"/>
  <c r="F200" i="4" l="1"/>
  <c r="R199" i="2"/>
  <c r="S199" i="2"/>
  <c r="Q199" i="2"/>
  <c r="S204" i="3"/>
  <c r="R204" i="3"/>
  <c r="X200" i="4"/>
  <c r="G200" i="4" s="1"/>
  <c r="H200" i="4"/>
  <c r="E201" i="4"/>
  <c r="A201" i="4"/>
  <c r="B201" i="4"/>
  <c r="C201" i="4"/>
  <c r="E203" i="3"/>
  <c r="H202" i="3"/>
  <c r="B203" i="3"/>
  <c r="O204" i="3"/>
  <c r="V204" i="3"/>
  <c r="G204" i="3" s="1"/>
  <c r="C204" i="3"/>
  <c r="A204" i="3"/>
  <c r="W204" i="3"/>
  <c r="I204" i="3" s="1"/>
  <c r="U204" i="3"/>
  <c r="F204" i="3" s="1"/>
  <c r="D204" i="3"/>
  <c r="L205" i="3"/>
  <c r="T205" i="3" s="1"/>
  <c r="N204" i="3"/>
  <c r="F198" i="2"/>
  <c r="L202" i="4"/>
  <c r="N201" i="4"/>
  <c r="D201" i="4" s="1"/>
  <c r="U201" i="4"/>
  <c r="S201" i="4"/>
  <c r="R201" i="4"/>
  <c r="T201" i="4"/>
  <c r="Q201" i="4"/>
  <c r="M200" i="2"/>
  <c r="O199" i="2"/>
  <c r="D199" i="2" s="1"/>
  <c r="B199" i="2"/>
  <c r="BB199" i="2"/>
  <c r="A199" i="2"/>
  <c r="C199" i="2"/>
  <c r="V199" i="2"/>
  <c r="K199" i="2" s="1"/>
  <c r="CB199" i="2"/>
  <c r="H199" i="2" s="1"/>
  <c r="T199" i="2"/>
  <c r="G199" i="2" s="1"/>
  <c r="CC199" i="2"/>
  <c r="J199" i="2" s="1"/>
  <c r="BC199" i="2"/>
  <c r="U199" i="2"/>
  <c r="I199" i="2" s="1"/>
  <c r="E199" i="2"/>
  <c r="P199" i="2"/>
  <c r="W201" i="4" l="1"/>
  <c r="F201" i="4"/>
  <c r="Q200" i="2"/>
  <c r="S200" i="2"/>
  <c r="R200" i="2"/>
  <c r="S205" i="3"/>
  <c r="R205" i="3"/>
  <c r="X201" i="4"/>
  <c r="G201" i="4" s="1"/>
  <c r="H201" i="4"/>
  <c r="E202" i="4"/>
  <c r="A202" i="4"/>
  <c r="B202" i="4"/>
  <c r="C202" i="4"/>
  <c r="E204" i="3"/>
  <c r="H203" i="3"/>
  <c r="F199" i="2"/>
  <c r="C205" i="3"/>
  <c r="N205" i="3"/>
  <c r="A205" i="3"/>
  <c r="V205" i="3"/>
  <c r="G205" i="3" s="1"/>
  <c r="O205" i="3"/>
  <c r="W205" i="3"/>
  <c r="I205" i="3" s="1"/>
  <c r="D205" i="3"/>
  <c r="U205" i="3"/>
  <c r="F205" i="3" s="1"/>
  <c r="L206" i="3"/>
  <c r="T206" i="3" s="1"/>
  <c r="B204" i="3"/>
  <c r="N202" i="4"/>
  <c r="D202" i="4" s="1"/>
  <c r="Q202" i="4"/>
  <c r="U202" i="4"/>
  <c r="L203" i="4"/>
  <c r="R202" i="4"/>
  <c r="S202" i="4"/>
  <c r="T202" i="4"/>
  <c r="M201" i="2"/>
  <c r="BB200" i="2"/>
  <c r="BC200" i="2"/>
  <c r="T200" i="2"/>
  <c r="G200" i="2" s="1"/>
  <c r="A200" i="2"/>
  <c r="CB200" i="2"/>
  <c r="H200" i="2" s="1"/>
  <c r="O200" i="2"/>
  <c r="D200" i="2" s="1"/>
  <c r="C200" i="2"/>
  <c r="E200" i="2"/>
  <c r="P200" i="2"/>
  <c r="U200" i="2"/>
  <c r="I200" i="2" s="1"/>
  <c r="B200" i="2"/>
  <c r="V200" i="2"/>
  <c r="K200" i="2" s="1"/>
  <c r="CC200" i="2"/>
  <c r="J200" i="2" s="1"/>
  <c r="W202" i="4" l="1"/>
  <c r="F202" i="4" s="1"/>
  <c r="R201" i="2"/>
  <c r="S201" i="2"/>
  <c r="Q201" i="2"/>
  <c r="S206" i="3"/>
  <c r="R206" i="3"/>
  <c r="X202" i="4"/>
  <c r="G202" i="4" s="1"/>
  <c r="H202" i="4"/>
  <c r="A203" i="4"/>
  <c r="B203" i="4"/>
  <c r="C203" i="4"/>
  <c r="E203" i="4"/>
  <c r="E205" i="3"/>
  <c r="A206" i="3"/>
  <c r="C206" i="3"/>
  <c r="N206" i="3"/>
  <c r="V206" i="3"/>
  <c r="G206" i="3" s="1"/>
  <c r="D206" i="3"/>
  <c r="L207" i="3"/>
  <c r="T207" i="3" s="1"/>
  <c r="W206" i="3"/>
  <c r="I206" i="3" s="1"/>
  <c r="O206" i="3"/>
  <c r="U206" i="3"/>
  <c r="F206" i="3" s="1"/>
  <c r="H204" i="3"/>
  <c r="B205" i="3"/>
  <c r="F200" i="2"/>
  <c r="R203" i="4"/>
  <c r="L204" i="4"/>
  <c r="U203" i="4"/>
  <c r="T203" i="4"/>
  <c r="N203" i="4"/>
  <c r="D203" i="4" s="1"/>
  <c r="Q203" i="4"/>
  <c r="S203" i="4"/>
  <c r="W203" i="4" s="1"/>
  <c r="M202" i="2"/>
  <c r="E201" i="2"/>
  <c r="B201" i="2"/>
  <c r="BC201" i="2"/>
  <c r="BB201" i="2"/>
  <c r="CC201" i="2"/>
  <c r="J201" i="2" s="1"/>
  <c r="O201" i="2"/>
  <c r="D201" i="2" s="1"/>
  <c r="CB201" i="2"/>
  <c r="H201" i="2" s="1"/>
  <c r="P201" i="2"/>
  <c r="U201" i="2"/>
  <c r="I201" i="2" s="1"/>
  <c r="C201" i="2"/>
  <c r="A201" i="2"/>
  <c r="T201" i="2"/>
  <c r="G201" i="2" s="1"/>
  <c r="V201" i="2"/>
  <c r="K201" i="2" s="1"/>
  <c r="F203" i="4" l="1"/>
  <c r="S202" i="2"/>
  <c r="R202" i="2"/>
  <c r="Q202" i="2"/>
  <c r="S207" i="3"/>
  <c r="R207" i="3"/>
  <c r="X203" i="4"/>
  <c r="G203" i="4" s="1"/>
  <c r="H203" i="4"/>
  <c r="B204" i="4"/>
  <c r="C204" i="4"/>
  <c r="E204" i="4"/>
  <c r="A204" i="4"/>
  <c r="F201" i="2"/>
  <c r="E206" i="3"/>
  <c r="B206" i="3"/>
  <c r="C207" i="3"/>
  <c r="D207" i="3"/>
  <c r="L208" i="3"/>
  <c r="T208" i="3" s="1"/>
  <c r="U207" i="3"/>
  <c r="F207" i="3" s="1"/>
  <c r="V207" i="3"/>
  <c r="G207" i="3" s="1"/>
  <c r="N207" i="3"/>
  <c r="A207" i="3"/>
  <c r="W207" i="3"/>
  <c r="I207" i="3" s="1"/>
  <c r="O207" i="3"/>
  <c r="H205" i="3"/>
  <c r="L205" i="4"/>
  <c r="Q204" i="4"/>
  <c r="U204" i="4"/>
  <c r="S204" i="4"/>
  <c r="W204" i="4" s="1"/>
  <c r="T204" i="4"/>
  <c r="N204" i="4"/>
  <c r="D204" i="4" s="1"/>
  <c r="R204" i="4"/>
  <c r="M203" i="2"/>
  <c r="E202" i="2"/>
  <c r="C202" i="2"/>
  <c r="U202" i="2"/>
  <c r="I202" i="2" s="1"/>
  <c r="A202" i="2"/>
  <c r="O202" i="2"/>
  <c r="D202" i="2" s="1"/>
  <c r="T202" i="2"/>
  <c r="G202" i="2" s="1"/>
  <c r="B202" i="2"/>
  <c r="BB202" i="2"/>
  <c r="P202" i="2"/>
  <c r="BC202" i="2"/>
  <c r="CC202" i="2"/>
  <c r="J202" i="2" s="1"/>
  <c r="CB202" i="2"/>
  <c r="H202" i="2" s="1"/>
  <c r="V202" i="2"/>
  <c r="K202" i="2" s="1"/>
  <c r="F204" i="4" l="1"/>
  <c r="S203" i="2"/>
  <c r="R203" i="2"/>
  <c r="Q203" i="2"/>
  <c r="S208" i="3"/>
  <c r="R208" i="3"/>
  <c r="X204" i="4"/>
  <c r="G204" i="4" s="1"/>
  <c r="H204" i="4"/>
  <c r="B205" i="4"/>
  <c r="C205" i="4"/>
  <c r="E205" i="4"/>
  <c r="A205" i="4"/>
  <c r="E207" i="3"/>
  <c r="H206" i="3"/>
  <c r="B207" i="3"/>
  <c r="U208" i="3"/>
  <c r="F208" i="3" s="1"/>
  <c r="D208" i="3"/>
  <c r="C208" i="3"/>
  <c r="N208" i="3"/>
  <c r="W208" i="3"/>
  <c r="I208" i="3" s="1"/>
  <c r="L209" i="3"/>
  <c r="T209" i="3" s="1"/>
  <c r="A208" i="3"/>
  <c r="V208" i="3"/>
  <c r="G208" i="3" s="1"/>
  <c r="O208" i="3"/>
  <c r="F202" i="2"/>
  <c r="S205" i="4"/>
  <c r="L206" i="4"/>
  <c r="U205" i="4"/>
  <c r="N205" i="4"/>
  <c r="D205" i="4" s="1"/>
  <c r="R205" i="4"/>
  <c r="T205" i="4"/>
  <c r="Q205" i="4"/>
  <c r="M204" i="2"/>
  <c r="V203" i="2"/>
  <c r="K203" i="2" s="1"/>
  <c r="B203" i="2"/>
  <c r="A203" i="2"/>
  <c r="BB203" i="2"/>
  <c r="U203" i="2"/>
  <c r="I203" i="2" s="1"/>
  <c r="C203" i="2"/>
  <c r="CB203" i="2"/>
  <c r="H203" i="2" s="1"/>
  <c r="CC203" i="2"/>
  <c r="J203" i="2" s="1"/>
  <c r="O203" i="2"/>
  <c r="D203" i="2" s="1"/>
  <c r="P203" i="2"/>
  <c r="E203" i="2"/>
  <c r="T203" i="2"/>
  <c r="G203" i="2" s="1"/>
  <c r="BC203" i="2"/>
  <c r="W205" i="4" l="1"/>
  <c r="F205" i="4"/>
  <c r="S204" i="2"/>
  <c r="R204" i="2"/>
  <c r="Q204" i="2"/>
  <c r="S209" i="3"/>
  <c r="R209" i="3"/>
  <c r="X205" i="4"/>
  <c r="G205" i="4" s="1"/>
  <c r="H205" i="4"/>
  <c r="B206" i="4"/>
  <c r="C206" i="4"/>
  <c r="E206" i="4"/>
  <c r="A206" i="4"/>
  <c r="F203" i="2"/>
  <c r="E208" i="3"/>
  <c r="H207" i="3"/>
  <c r="W209" i="3"/>
  <c r="I209" i="3" s="1"/>
  <c r="A209" i="3"/>
  <c r="O209" i="3"/>
  <c r="V209" i="3"/>
  <c r="G209" i="3" s="1"/>
  <c r="L210" i="3"/>
  <c r="T210" i="3" s="1"/>
  <c r="U209" i="3"/>
  <c r="F209" i="3" s="1"/>
  <c r="D209" i="3"/>
  <c r="C209" i="3"/>
  <c r="N209" i="3"/>
  <c r="B208" i="3"/>
  <c r="L207" i="4"/>
  <c r="T206" i="4"/>
  <c r="S206" i="4"/>
  <c r="W206" i="4" s="1"/>
  <c r="U206" i="4"/>
  <c r="N206" i="4"/>
  <c r="D206" i="4" s="1"/>
  <c r="R206" i="4"/>
  <c r="Q206" i="4"/>
  <c r="M205" i="2"/>
  <c r="V204" i="2"/>
  <c r="K204" i="2" s="1"/>
  <c r="E204" i="2"/>
  <c r="B204" i="2"/>
  <c r="O204" i="2"/>
  <c r="D204" i="2" s="1"/>
  <c r="CC204" i="2"/>
  <c r="J204" i="2" s="1"/>
  <c r="BC204" i="2"/>
  <c r="T204" i="2"/>
  <c r="G204" i="2" s="1"/>
  <c r="CB204" i="2"/>
  <c r="H204" i="2" s="1"/>
  <c r="U204" i="2"/>
  <c r="I204" i="2" s="1"/>
  <c r="BB204" i="2"/>
  <c r="A204" i="2"/>
  <c r="P204" i="2"/>
  <c r="C204" i="2"/>
  <c r="F206" i="4" l="1"/>
  <c r="S205" i="2"/>
  <c r="R205" i="2"/>
  <c r="Q205" i="2"/>
  <c r="S210" i="3"/>
  <c r="R210" i="3"/>
  <c r="X206" i="4"/>
  <c r="G206" i="4" s="1"/>
  <c r="H206" i="4"/>
  <c r="B207" i="4"/>
  <c r="C207" i="4"/>
  <c r="E207" i="4"/>
  <c r="A207" i="4"/>
  <c r="E209" i="3"/>
  <c r="F204" i="2"/>
  <c r="C210" i="3"/>
  <c r="V210" i="3"/>
  <c r="G210" i="3" s="1"/>
  <c r="L211" i="3"/>
  <c r="T211" i="3" s="1"/>
  <c r="W210" i="3"/>
  <c r="I210" i="3" s="1"/>
  <c r="O210" i="3"/>
  <c r="U210" i="3"/>
  <c r="F210" i="3" s="1"/>
  <c r="N210" i="3"/>
  <c r="D210" i="3"/>
  <c r="A210" i="3"/>
  <c r="H208" i="3"/>
  <c r="B209" i="3"/>
  <c r="U207" i="4"/>
  <c r="S207" i="4"/>
  <c r="W207" i="4" s="1"/>
  <c r="Q207" i="4"/>
  <c r="F207" i="4" s="1"/>
  <c r="L208" i="4"/>
  <c r="R207" i="4"/>
  <c r="N207" i="4"/>
  <c r="D207" i="4" s="1"/>
  <c r="T207" i="4"/>
  <c r="M206" i="2"/>
  <c r="E205" i="2"/>
  <c r="BB205" i="2"/>
  <c r="BC205" i="2"/>
  <c r="T205" i="2"/>
  <c r="G205" i="2" s="1"/>
  <c r="B205" i="2"/>
  <c r="V205" i="2"/>
  <c r="K205" i="2" s="1"/>
  <c r="CB205" i="2"/>
  <c r="H205" i="2" s="1"/>
  <c r="U205" i="2"/>
  <c r="I205" i="2" s="1"/>
  <c r="P205" i="2"/>
  <c r="C205" i="2"/>
  <c r="CC205" i="2"/>
  <c r="J205" i="2" s="1"/>
  <c r="A205" i="2"/>
  <c r="O205" i="2"/>
  <c r="D205" i="2" s="1"/>
  <c r="R206" i="2" l="1"/>
  <c r="Q206" i="2"/>
  <c r="S206" i="2"/>
  <c r="S211" i="3"/>
  <c r="R211" i="3"/>
  <c r="H207" i="4"/>
  <c r="X207" i="4"/>
  <c r="G207" i="4" s="1"/>
  <c r="B208" i="4"/>
  <c r="C208" i="4"/>
  <c r="E208" i="4"/>
  <c r="A208" i="4"/>
  <c r="E210" i="3"/>
  <c r="B210" i="3"/>
  <c r="N211" i="3"/>
  <c r="W211" i="3"/>
  <c r="I211" i="3" s="1"/>
  <c r="L212" i="3"/>
  <c r="T212" i="3" s="1"/>
  <c r="C211" i="3"/>
  <c r="O211" i="3"/>
  <c r="V211" i="3"/>
  <c r="G211" i="3" s="1"/>
  <c r="U211" i="3"/>
  <c r="F211" i="3" s="1"/>
  <c r="D211" i="3"/>
  <c r="A211" i="3"/>
  <c r="H209" i="3"/>
  <c r="F205" i="2"/>
  <c r="L209" i="4"/>
  <c r="U208" i="4"/>
  <c r="R208" i="4"/>
  <c r="N208" i="4"/>
  <c r="D208" i="4" s="1"/>
  <c r="S208" i="4"/>
  <c r="Q208" i="4"/>
  <c r="T208" i="4"/>
  <c r="M207" i="2"/>
  <c r="V206" i="2"/>
  <c r="K206" i="2" s="1"/>
  <c r="P206" i="2"/>
  <c r="E206" i="2"/>
  <c r="O206" i="2"/>
  <c r="D206" i="2" s="1"/>
  <c r="CC206" i="2"/>
  <c r="J206" i="2" s="1"/>
  <c r="U206" i="2"/>
  <c r="I206" i="2" s="1"/>
  <c r="BC206" i="2"/>
  <c r="CB206" i="2"/>
  <c r="H206" i="2" s="1"/>
  <c r="B206" i="2"/>
  <c r="T206" i="2"/>
  <c r="G206" i="2" s="1"/>
  <c r="BB206" i="2"/>
  <c r="C206" i="2"/>
  <c r="A206" i="2"/>
  <c r="W208" i="4" l="1"/>
  <c r="F208" i="4" s="1"/>
  <c r="S207" i="2"/>
  <c r="R207" i="2"/>
  <c r="Q207" i="2"/>
  <c r="S212" i="3"/>
  <c r="R212" i="3"/>
  <c r="H208" i="4"/>
  <c r="X208" i="4"/>
  <c r="G208" i="4" s="1"/>
  <c r="B209" i="4"/>
  <c r="C209" i="4"/>
  <c r="E209" i="4"/>
  <c r="A209" i="4"/>
  <c r="E211" i="3"/>
  <c r="B211" i="3"/>
  <c r="U212" i="3"/>
  <c r="F212" i="3" s="1"/>
  <c r="V212" i="3"/>
  <c r="G212" i="3" s="1"/>
  <c r="C212" i="3"/>
  <c r="A212" i="3"/>
  <c r="N212" i="3"/>
  <c r="O212" i="3"/>
  <c r="W212" i="3"/>
  <c r="I212" i="3" s="1"/>
  <c r="D212" i="3"/>
  <c r="L213" i="3"/>
  <c r="T213" i="3" s="1"/>
  <c r="H210" i="3"/>
  <c r="F206" i="2"/>
  <c r="U209" i="4"/>
  <c r="T209" i="4"/>
  <c r="N209" i="4"/>
  <c r="D209" i="4" s="1"/>
  <c r="R209" i="4"/>
  <c r="Q209" i="4"/>
  <c r="L210" i="4"/>
  <c r="S209" i="4"/>
  <c r="M208" i="2"/>
  <c r="CB207" i="2"/>
  <c r="H207" i="2" s="1"/>
  <c r="B207" i="2"/>
  <c r="A207" i="2"/>
  <c r="P207" i="2"/>
  <c r="V207" i="2"/>
  <c r="K207" i="2" s="1"/>
  <c r="BB207" i="2"/>
  <c r="E207" i="2"/>
  <c r="CC207" i="2"/>
  <c r="J207" i="2" s="1"/>
  <c r="O207" i="2"/>
  <c r="D207" i="2" s="1"/>
  <c r="C207" i="2"/>
  <c r="T207" i="2"/>
  <c r="G207" i="2" s="1"/>
  <c r="BC207" i="2"/>
  <c r="U207" i="2"/>
  <c r="I207" i="2" s="1"/>
  <c r="W209" i="4" l="1"/>
  <c r="F209" i="4"/>
  <c r="S208" i="2"/>
  <c r="Q208" i="2"/>
  <c r="R208" i="2"/>
  <c r="S213" i="3"/>
  <c r="R213" i="3"/>
  <c r="X209" i="4"/>
  <c r="G209" i="4" s="1"/>
  <c r="H209" i="4"/>
  <c r="B210" i="4"/>
  <c r="C210" i="4"/>
  <c r="E210" i="4"/>
  <c r="A210" i="4"/>
  <c r="E212" i="3"/>
  <c r="L214" i="3"/>
  <c r="T214" i="3" s="1"/>
  <c r="O213" i="3"/>
  <c r="U213" i="3"/>
  <c r="F213" i="3" s="1"/>
  <c r="W213" i="3"/>
  <c r="I213" i="3" s="1"/>
  <c r="V213" i="3"/>
  <c r="G213" i="3" s="1"/>
  <c r="N213" i="3"/>
  <c r="C213" i="3"/>
  <c r="A213" i="3"/>
  <c r="D213" i="3"/>
  <c r="H211" i="3"/>
  <c r="B212" i="3"/>
  <c r="F207" i="2"/>
  <c r="S210" i="4"/>
  <c r="T210" i="4"/>
  <c r="L211" i="4"/>
  <c r="R210" i="4"/>
  <c r="N210" i="4"/>
  <c r="D210" i="4" s="1"/>
  <c r="U210" i="4"/>
  <c r="Q210" i="4"/>
  <c r="M209" i="2"/>
  <c r="P208" i="2"/>
  <c r="BB208" i="2"/>
  <c r="B208" i="2"/>
  <c r="E208" i="2"/>
  <c r="BC208" i="2"/>
  <c r="CB208" i="2"/>
  <c r="H208" i="2" s="1"/>
  <c r="T208" i="2"/>
  <c r="G208" i="2" s="1"/>
  <c r="A208" i="2"/>
  <c r="U208" i="2"/>
  <c r="I208" i="2" s="1"/>
  <c r="V208" i="2"/>
  <c r="K208" i="2" s="1"/>
  <c r="O208" i="2"/>
  <c r="D208" i="2" s="1"/>
  <c r="CC208" i="2"/>
  <c r="J208" i="2" s="1"/>
  <c r="C208" i="2"/>
  <c r="W210" i="4" l="1"/>
  <c r="F210" i="4"/>
  <c r="S209" i="2"/>
  <c r="Q209" i="2"/>
  <c r="R209" i="2"/>
  <c r="S214" i="3"/>
  <c r="R214" i="3"/>
  <c r="X210" i="4"/>
  <c r="G210" i="4" s="1"/>
  <c r="H210" i="4"/>
  <c r="B211" i="4"/>
  <c r="C211" i="4"/>
  <c r="E211" i="4"/>
  <c r="A211" i="4"/>
  <c r="E213" i="3"/>
  <c r="F208" i="2"/>
  <c r="N214" i="3"/>
  <c r="D214" i="3"/>
  <c r="V214" i="3"/>
  <c r="G214" i="3" s="1"/>
  <c r="C214" i="3"/>
  <c r="U214" i="3"/>
  <c r="F214" i="3" s="1"/>
  <c r="A214" i="3"/>
  <c r="L215" i="3"/>
  <c r="T215" i="3" s="1"/>
  <c r="W214" i="3"/>
  <c r="I214" i="3" s="1"/>
  <c r="O214" i="3"/>
  <c r="B213" i="3"/>
  <c r="H212" i="3"/>
  <c r="U211" i="4"/>
  <c r="R211" i="4"/>
  <c r="L212" i="4"/>
  <c r="Q211" i="4"/>
  <c r="T211" i="4"/>
  <c r="N211" i="4"/>
  <c r="D211" i="4" s="1"/>
  <c r="S211" i="4"/>
  <c r="M210" i="2"/>
  <c r="CB209" i="2"/>
  <c r="H209" i="2" s="1"/>
  <c r="A209" i="2"/>
  <c r="B209" i="2"/>
  <c r="P209" i="2"/>
  <c r="C209" i="2"/>
  <c r="E209" i="2"/>
  <c r="CC209" i="2"/>
  <c r="J209" i="2" s="1"/>
  <c r="V209" i="2"/>
  <c r="K209" i="2" s="1"/>
  <c r="BC209" i="2"/>
  <c r="BB209" i="2"/>
  <c r="U209" i="2"/>
  <c r="I209" i="2" s="1"/>
  <c r="O209" i="2"/>
  <c r="D209" i="2" s="1"/>
  <c r="T209" i="2"/>
  <c r="G209" i="2" s="1"/>
  <c r="W211" i="4" l="1"/>
  <c r="F211" i="4" s="1"/>
  <c r="S210" i="2"/>
  <c r="R210" i="2"/>
  <c r="Q210" i="2"/>
  <c r="S215" i="3"/>
  <c r="R215" i="3"/>
  <c r="X211" i="4"/>
  <c r="G211" i="4" s="1"/>
  <c r="H211" i="4"/>
  <c r="B212" i="4"/>
  <c r="C212" i="4"/>
  <c r="E212" i="4"/>
  <c r="A212" i="4"/>
  <c r="E214" i="3"/>
  <c r="F209" i="2"/>
  <c r="V215" i="3"/>
  <c r="G215" i="3" s="1"/>
  <c r="C215" i="3"/>
  <c r="L216" i="3"/>
  <c r="T216" i="3" s="1"/>
  <c r="U215" i="3"/>
  <c r="F215" i="3" s="1"/>
  <c r="A215" i="3"/>
  <c r="W215" i="3"/>
  <c r="I215" i="3" s="1"/>
  <c r="O215" i="3"/>
  <c r="D215" i="3"/>
  <c r="N215" i="3"/>
  <c r="B214" i="3"/>
  <c r="H213" i="3"/>
  <c r="R212" i="4"/>
  <c r="Q212" i="4"/>
  <c r="L213" i="4"/>
  <c r="U212" i="4"/>
  <c r="S212" i="4"/>
  <c r="N212" i="4"/>
  <c r="D212" i="4" s="1"/>
  <c r="T212" i="4"/>
  <c r="M211" i="2"/>
  <c r="E210" i="2"/>
  <c r="T210" i="2"/>
  <c r="G210" i="2" s="1"/>
  <c r="C210" i="2"/>
  <c r="U210" i="2"/>
  <c r="I210" i="2" s="1"/>
  <c r="CC210" i="2"/>
  <c r="J210" i="2" s="1"/>
  <c r="BB210" i="2"/>
  <c r="BC210" i="2"/>
  <c r="B210" i="2"/>
  <c r="V210" i="2"/>
  <c r="K210" i="2" s="1"/>
  <c r="O210" i="2"/>
  <c r="D210" i="2" s="1"/>
  <c r="P210" i="2"/>
  <c r="CB210" i="2"/>
  <c r="H210" i="2" s="1"/>
  <c r="A210" i="2"/>
  <c r="W212" i="4" l="1"/>
  <c r="F212" i="4" s="1"/>
  <c r="S211" i="2"/>
  <c r="R211" i="2"/>
  <c r="Q211" i="2"/>
  <c r="S216" i="3"/>
  <c r="R216" i="3"/>
  <c r="X212" i="4"/>
  <c r="G212" i="4" s="1"/>
  <c r="H212" i="4"/>
  <c r="B213" i="4"/>
  <c r="C213" i="4"/>
  <c r="E213" i="4"/>
  <c r="A213" i="4"/>
  <c r="E215" i="3"/>
  <c r="A216" i="3"/>
  <c r="V216" i="3"/>
  <c r="G216" i="3" s="1"/>
  <c r="O216" i="3"/>
  <c r="C216" i="3"/>
  <c r="L217" i="3"/>
  <c r="T217" i="3" s="1"/>
  <c r="U216" i="3"/>
  <c r="F216" i="3" s="1"/>
  <c r="D216" i="3"/>
  <c r="N216" i="3"/>
  <c r="W216" i="3"/>
  <c r="I216" i="3" s="1"/>
  <c r="F210" i="2"/>
  <c r="B215" i="3"/>
  <c r="H214" i="3"/>
  <c r="S213" i="4"/>
  <c r="L214" i="4"/>
  <c r="Q213" i="4"/>
  <c r="U213" i="4"/>
  <c r="R213" i="4"/>
  <c r="T213" i="4"/>
  <c r="N213" i="4"/>
  <c r="D213" i="4" s="1"/>
  <c r="M212" i="2"/>
  <c r="B211" i="2"/>
  <c r="E211" i="2"/>
  <c r="U211" i="2"/>
  <c r="I211" i="2" s="1"/>
  <c r="O211" i="2"/>
  <c r="D211" i="2" s="1"/>
  <c r="CB211" i="2"/>
  <c r="H211" i="2" s="1"/>
  <c r="A211" i="2"/>
  <c r="BB211" i="2"/>
  <c r="C211" i="2"/>
  <c r="T211" i="2"/>
  <c r="G211" i="2" s="1"/>
  <c r="V211" i="2"/>
  <c r="K211" i="2" s="1"/>
  <c r="BC211" i="2"/>
  <c r="P211" i="2"/>
  <c r="CC211" i="2"/>
  <c r="J211" i="2" s="1"/>
  <c r="W213" i="4" l="1"/>
  <c r="F213" i="4" s="1"/>
  <c r="S212" i="2"/>
  <c r="Q212" i="2"/>
  <c r="R212" i="2"/>
  <c r="S217" i="3"/>
  <c r="R217" i="3"/>
  <c r="X213" i="4"/>
  <c r="G213" i="4" s="1"/>
  <c r="H213" i="4"/>
  <c r="B214" i="4"/>
  <c r="C214" i="4"/>
  <c r="E214" i="4"/>
  <c r="A214" i="4"/>
  <c r="E216" i="3"/>
  <c r="O217" i="3"/>
  <c r="W217" i="3"/>
  <c r="I217" i="3" s="1"/>
  <c r="D217" i="3"/>
  <c r="U217" i="3"/>
  <c r="F217" i="3" s="1"/>
  <c r="A217" i="3"/>
  <c r="V217" i="3"/>
  <c r="G217" i="3" s="1"/>
  <c r="L218" i="3"/>
  <c r="T218" i="3" s="1"/>
  <c r="C217" i="3"/>
  <c r="N217" i="3"/>
  <c r="H216" i="3" s="1"/>
  <c r="B216" i="3"/>
  <c r="H215" i="3"/>
  <c r="F211" i="2"/>
  <c r="N214" i="4"/>
  <c r="D214" i="4" s="1"/>
  <c r="L215" i="4"/>
  <c r="T214" i="4"/>
  <c r="S214" i="4"/>
  <c r="W214" i="4" s="1"/>
  <c r="U214" i="4"/>
  <c r="Q214" i="4"/>
  <c r="R214" i="4"/>
  <c r="M213" i="2"/>
  <c r="V212" i="2"/>
  <c r="K212" i="2" s="1"/>
  <c r="CC212" i="2"/>
  <c r="J212" i="2" s="1"/>
  <c r="U212" i="2"/>
  <c r="I212" i="2" s="1"/>
  <c r="A212" i="2"/>
  <c r="CB212" i="2"/>
  <c r="H212" i="2" s="1"/>
  <c r="T212" i="2"/>
  <c r="G212" i="2" s="1"/>
  <c r="BB212" i="2"/>
  <c r="BC212" i="2"/>
  <c r="P212" i="2"/>
  <c r="O212" i="2"/>
  <c r="D212" i="2" s="1"/>
  <c r="C212" i="2"/>
  <c r="E212" i="2"/>
  <c r="B212" i="2"/>
  <c r="F214" i="4" l="1"/>
  <c r="S213" i="2"/>
  <c r="R213" i="2"/>
  <c r="Q213" i="2"/>
  <c r="S218" i="3"/>
  <c r="R218" i="3"/>
  <c r="X214" i="4"/>
  <c r="G214" i="4" s="1"/>
  <c r="H214" i="4"/>
  <c r="B215" i="4"/>
  <c r="C215" i="4"/>
  <c r="E215" i="4"/>
  <c r="A215" i="4"/>
  <c r="F212" i="2"/>
  <c r="E217" i="3"/>
  <c r="B217" i="3"/>
  <c r="C218" i="3"/>
  <c r="L219" i="3"/>
  <c r="T219" i="3" s="1"/>
  <c r="V218" i="3"/>
  <c r="G218" i="3" s="1"/>
  <c r="O218" i="3"/>
  <c r="A218" i="3"/>
  <c r="D218" i="3"/>
  <c r="W218" i="3"/>
  <c r="I218" i="3" s="1"/>
  <c r="N218" i="3"/>
  <c r="U218" i="3"/>
  <c r="F218" i="3" s="1"/>
  <c r="L216" i="4"/>
  <c r="N215" i="4"/>
  <c r="D215" i="4" s="1"/>
  <c r="Q215" i="4"/>
  <c r="U215" i="4"/>
  <c r="R215" i="4"/>
  <c r="S215" i="4"/>
  <c r="T215" i="4"/>
  <c r="M214" i="2"/>
  <c r="E213" i="2"/>
  <c r="V213" i="2"/>
  <c r="K213" i="2" s="1"/>
  <c r="CB213" i="2"/>
  <c r="H213" i="2" s="1"/>
  <c r="A213" i="2"/>
  <c r="CC213" i="2"/>
  <c r="J213" i="2" s="1"/>
  <c r="C213" i="2"/>
  <c r="BC213" i="2"/>
  <c r="T213" i="2"/>
  <c r="G213" i="2" s="1"/>
  <c r="O213" i="2"/>
  <c r="D213" i="2" s="1"/>
  <c r="U213" i="2"/>
  <c r="I213" i="2" s="1"/>
  <c r="B213" i="2"/>
  <c r="P213" i="2"/>
  <c r="BB213" i="2"/>
  <c r="W215" i="4" l="1"/>
  <c r="F215" i="4"/>
  <c r="R214" i="2"/>
  <c r="S214" i="2"/>
  <c r="Q214" i="2"/>
  <c r="S219" i="3"/>
  <c r="R219" i="3"/>
  <c r="X215" i="4"/>
  <c r="G215" i="4" s="1"/>
  <c r="H215" i="4"/>
  <c r="B216" i="4"/>
  <c r="C216" i="4"/>
  <c r="E216" i="4"/>
  <c r="A216" i="4"/>
  <c r="E218" i="3"/>
  <c r="B218" i="3"/>
  <c r="V219" i="3"/>
  <c r="G219" i="3" s="1"/>
  <c r="W219" i="3"/>
  <c r="I219" i="3" s="1"/>
  <c r="O219" i="3"/>
  <c r="N219" i="3"/>
  <c r="D219" i="3"/>
  <c r="A219" i="3"/>
  <c r="C219" i="3"/>
  <c r="L220" i="3"/>
  <c r="T220" i="3" s="1"/>
  <c r="U219" i="3"/>
  <c r="F219" i="3" s="1"/>
  <c r="H217" i="3"/>
  <c r="F213" i="2"/>
  <c r="Q216" i="4"/>
  <c r="U216" i="4"/>
  <c r="S216" i="4"/>
  <c r="W216" i="4" s="1"/>
  <c r="L217" i="4"/>
  <c r="N216" i="4"/>
  <c r="D216" i="4" s="1"/>
  <c r="R216" i="4"/>
  <c r="T216" i="4"/>
  <c r="M215" i="2"/>
  <c r="BB214" i="2"/>
  <c r="CC214" i="2"/>
  <c r="J214" i="2" s="1"/>
  <c r="V214" i="2"/>
  <c r="K214" i="2" s="1"/>
  <c r="CB214" i="2"/>
  <c r="H214" i="2" s="1"/>
  <c r="BC214" i="2"/>
  <c r="E214" i="2"/>
  <c r="A214" i="2"/>
  <c r="T214" i="2"/>
  <c r="G214" i="2" s="1"/>
  <c r="U214" i="2"/>
  <c r="I214" i="2" s="1"/>
  <c r="O214" i="2"/>
  <c r="D214" i="2" s="1"/>
  <c r="P214" i="2"/>
  <c r="B214" i="2"/>
  <c r="C214" i="2"/>
  <c r="F216" i="4" l="1"/>
  <c r="S215" i="2"/>
  <c r="Q215" i="2"/>
  <c r="R215" i="2"/>
  <c r="S220" i="3"/>
  <c r="R220" i="3"/>
  <c r="H216" i="4"/>
  <c r="X216" i="4"/>
  <c r="G216" i="4" s="1"/>
  <c r="B217" i="4"/>
  <c r="C217" i="4"/>
  <c r="E217" i="4"/>
  <c r="A217" i="4"/>
  <c r="U220" i="3"/>
  <c r="F220" i="3" s="1"/>
  <c r="O220" i="3"/>
  <c r="N220" i="3"/>
  <c r="H219" i="3" s="1"/>
  <c r="V220" i="3"/>
  <c r="G220" i="3" s="1"/>
  <c r="C220" i="3"/>
  <c r="A220" i="3"/>
  <c r="D220" i="3"/>
  <c r="L221" i="3"/>
  <c r="T221" i="3" s="1"/>
  <c r="W220" i="3"/>
  <c r="I220" i="3" s="1"/>
  <c r="H218" i="3"/>
  <c r="E219" i="3"/>
  <c r="B219" i="3"/>
  <c r="F214" i="2"/>
  <c r="R217" i="4"/>
  <c r="L218" i="4"/>
  <c r="T217" i="4"/>
  <c r="Q217" i="4"/>
  <c r="F217" i="4" s="1"/>
  <c r="U217" i="4"/>
  <c r="N217" i="4"/>
  <c r="D217" i="4" s="1"/>
  <c r="S217" i="4"/>
  <c r="W217" i="4" s="1"/>
  <c r="M216" i="2"/>
  <c r="T215" i="2"/>
  <c r="G215" i="2" s="1"/>
  <c r="BC215" i="2"/>
  <c r="C215" i="2"/>
  <c r="CB215" i="2"/>
  <c r="H215" i="2" s="1"/>
  <c r="O215" i="2"/>
  <c r="D215" i="2" s="1"/>
  <c r="A215" i="2"/>
  <c r="B215" i="2"/>
  <c r="V215" i="2"/>
  <c r="K215" i="2" s="1"/>
  <c r="BB215" i="2"/>
  <c r="E215" i="2"/>
  <c r="U215" i="2"/>
  <c r="I215" i="2" s="1"/>
  <c r="P215" i="2"/>
  <c r="CC215" i="2"/>
  <c r="J215" i="2" s="1"/>
  <c r="S216" i="2" l="1"/>
  <c r="Q216" i="2"/>
  <c r="R216" i="2"/>
  <c r="S221" i="3"/>
  <c r="R221" i="3"/>
  <c r="X217" i="4"/>
  <c r="G217" i="4" s="1"/>
  <c r="H217" i="4"/>
  <c r="B218" i="4"/>
  <c r="C218" i="4"/>
  <c r="E218" i="4"/>
  <c r="A218" i="4"/>
  <c r="G219" i="4"/>
  <c r="L219" i="4"/>
  <c r="L220" i="4" s="1"/>
  <c r="L221" i="4" s="1"/>
  <c r="E220" i="3"/>
  <c r="F215" i="2"/>
  <c r="W221" i="3"/>
  <c r="I221" i="3" s="1"/>
  <c r="L222" i="3"/>
  <c r="T222" i="3" s="1"/>
  <c r="O221" i="3"/>
  <c r="V221" i="3"/>
  <c r="G221" i="3" s="1"/>
  <c r="D221" i="3"/>
  <c r="A221" i="3"/>
  <c r="U221" i="3"/>
  <c r="F221" i="3" s="1"/>
  <c r="N221" i="3"/>
  <c r="C221" i="3"/>
  <c r="B220" i="3"/>
  <c r="U218" i="4"/>
  <c r="Q218" i="4"/>
  <c r="T218" i="4"/>
  <c r="R218" i="4"/>
  <c r="N218" i="4"/>
  <c r="D218" i="4" s="1"/>
  <c r="S218" i="4"/>
  <c r="M217" i="2"/>
  <c r="CB216" i="2"/>
  <c r="H216" i="2" s="1"/>
  <c r="BC216" i="2"/>
  <c r="B216" i="2"/>
  <c r="E216" i="2"/>
  <c r="U216" i="2"/>
  <c r="I216" i="2" s="1"/>
  <c r="O216" i="2"/>
  <c r="D216" i="2" s="1"/>
  <c r="T216" i="2"/>
  <c r="G216" i="2" s="1"/>
  <c r="P216" i="2"/>
  <c r="A216" i="2"/>
  <c r="CC216" i="2"/>
  <c r="J216" i="2" s="1"/>
  <c r="C216" i="2"/>
  <c r="BB216" i="2"/>
  <c r="V216" i="2"/>
  <c r="K216" i="2" s="1"/>
  <c r="W218" i="4" l="1"/>
  <c r="F218" i="4" s="1"/>
  <c r="S217" i="2"/>
  <c r="R217" i="2"/>
  <c r="Q217" i="2"/>
  <c r="L223" i="3"/>
  <c r="L224" i="3" s="1"/>
  <c r="L225" i="3" s="1"/>
  <c r="S222" i="3"/>
  <c r="R222" i="3"/>
  <c r="X218" i="4"/>
  <c r="G218" i="4" s="1"/>
  <c r="H218" i="4"/>
  <c r="H219" i="4" s="1"/>
  <c r="H221" i="4" s="1"/>
  <c r="E221" i="3"/>
  <c r="H220" i="3"/>
  <c r="B221" i="3"/>
  <c r="U222" i="3"/>
  <c r="F222" i="3" s="1"/>
  <c r="F223" i="3" s="1"/>
  <c r="D222" i="3"/>
  <c r="W222" i="3"/>
  <c r="I222" i="3" s="1"/>
  <c r="E223" i="3"/>
  <c r="A222" i="3"/>
  <c r="N222" i="3"/>
  <c r="V222" i="3"/>
  <c r="G222" i="3" s="1"/>
  <c r="G223" i="3" s="1"/>
  <c r="C222" i="3"/>
  <c r="O222" i="3"/>
  <c r="F216" i="2"/>
  <c r="G221" i="4"/>
  <c r="L222" i="4"/>
  <c r="M218" i="2"/>
  <c r="U217" i="2"/>
  <c r="I217" i="2" s="1"/>
  <c r="C217" i="2"/>
  <c r="CC217" i="2"/>
  <c r="J217" i="2" s="1"/>
  <c r="E217" i="2"/>
  <c r="B217" i="2"/>
  <c r="BB217" i="2"/>
  <c r="CB217" i="2"/>
  <c r="H217" i="2" s="1"/>
  <c r="O217" i="2"/>
  <c r="D217" i="2" s="1"/>
  <c r="A217" i="2"/>
  <c r="P217" i="2"/>
  <c r="T217" i="2"/>
  <c r="G217" i="2" s="1"/>
  <c r="BC217" i="2"/>
  <c r="V217" i="2"/>
  <c r="K217" i="2" s="1"/>
  <c r="Q218" i="2" l="1"/>
  <c r="S218" i="2"/>
  <c r="R218" i="2"/>
  <c r="H223" i="3"/>
  <c r="F225" i="3" s="1"/>
  <c r="F217" i="2"/>
  <c r="E222" i="3"/>
  <c r="H222" i="3"/>
  <c r="L226" i="3"/>
  <c r="T226" i="3" s="1"/>
  <c r="E225" i="3"/>
  <c r="B222" i="3"/>
  <c r="H221" i="3"/>
  <c r="R222" i="4"/>
  <c r="S222" i="4"/>
  <c r="L223" i="4"/>
  <c r="N222" i="4"/>
  <c r="D222" i="4" s="1"/>
  <c r="Q222" i="4"/>
  <c r="K273" i="4"/>
  <c r="E222" i="4"/>
  <c r="B222" i="4"/>
  <c r="C222" i="4"/>
  <c r="U222" i="4"/>
  <c r="T222" i="4"/>
  <c r="A222" i="4"/>
  <c r="M219" i="2"/>
  <c r="U218" i="2"/>
  <c r="I218" i="2" s="1"/>
  <c r="P218" i="2"/>
  <c r="A218" i="2"/>
  <c r="E218" i="2"/>
  <c r="T218" i="2"/>
  <c r="G218" i="2" s="1"/>
  <c r="CB218" i="2"/>
  <c r="H218" i="2" s="1"/>
  <c r="B218" i="2"/>
  <c r="BC218" i="2"/>
  <c r="CC218" i="2"/>
  <c r="J218" i="2" s="1"/>
  <c r="BB218" i="2"/>
  <c r="O218" i="2"/>
  <c r="D218" i="2" s="1"/>
  <c r="C218" i="2"/>
  <c r="V218" i="2"/>
  <c r="K218" i="2" s="1"/>
  <c r="W222" i="4" l="1"/>
  <c r="F222" i="4" s="1"/>
  <c r="S219" i="2"/>
  <c r="R219" i="2"/>
  <c r="Q219" i="2"/>
  <c r="S226" i="3"/>
  <c r="R226" i="3"/>
  <c r="X222" i="4"/>
  <c r="G222" i="4" s="1"/>
  <c r="K267" i="3"/>
  <c r="I267" i="3" s="1"/>
  <c r="O226" i="3"/>
  <c r="C226" i="3"/>
  <c r="N226" i="3"/>
  <c r="D226" i="3"/>
  <c r="A226" i="3"/>
  <c r="L227" i="3"/>
  <c r="T227" i="3" s="1"/>
  <c r="V226" i="3"/>
  <c r="G226" i="3" s="1"/>
  <c r="U226" i="3"/>
  <c r="F226" i="3" s="1"/>
  <c r="W226" i="3"/>
  <c r="I226" i="3" s="1"/>
  <c r="H222" i="4"/>
  <c r="F218" i="2"/>
  <c r="H273" i="4"/>
  <c r="Q223" i="4"/>
  <c r="N223" i="4"/>
  <c r="D223" i="4" s="1"/>
  <c r="U223" i="4"/>
  <c r="C223" i="4"/>
  <c r="L224" i="4"/>
  <c r="E223" i="4"/>
  <c r="R223" i="4"/>
  <c r="T223" i="4"/>
  <c r="A223" i="4"/>
  <c r="S223" i="4"/>
  <c r="B223" i="4"/>
  <c r="M220" i="2"/>
  <c r="CC219" i="2"/>
  <c r="J219" i="2" s="1"/>
  <c r="BC219" i="2"/>
  <c r="CB219" i="2"/>
  <c r="H219" i="2" s="1"/>
  <c r="P219" i="2"/>
  <c r="O219" i="2"/>
  <c r="D219" i="2" s="1"/>
  <c r="B219" i="2"/>
  <c r="V219" i="2"/>
  <c r="K219" i="2" s="1"/>
  <c r="C219" i="2"/>
  <c r="A219" i="2"/>
  <c r="E219" i="2"/>
  <c r="T219" i="2"/>
  <c r="G219" i="2" s="1"/>
  <c r="U219" i="2"/>
  <c r="I219" i="2" s="1"/>
  <c r="BB219" i="2"/>
  <c r="W223" i="4" l="1"/>
  <c r="F223" i="4" s="1"/>
  <c r="S220" i="2"/>
  <c r="Q220" i="2"/>
  <c r="R220" i="2"/>
  <c r="S227" i="3"/>
  <c r="R227" i="3"/>
  <c r="X223" i="4"/>
  <c r="G223" i="4" s="1"/>
  <c r="E226" i="3"/>
  <c r="B226" i="3"/>
  <c r="H223" i="4"/>
  <c r="L228" i="3"/>
  <c r="T228" i="3" s="1"/>
  <c r="N227" i="3"/>
  <c r="A227" i="3"/>
  <c r="D227" i="3"/>
  <c r="W227" i="3"/>
  <c r="I227" i="3" s="1"/>
  <c r="V227" i="3"/>
  <c r="G227" i="3" s="1"/>
  <c r="O227" i="3"/>
  <c r="U227" i="3"/>
  <c r="F227" i="3" s="1"/>
  <c r="C227" i="3"/>
  <c r="F219" i="2"/>
  <c r="C224" i="4"/>
  <c r="S224" i="4"/>
  <c r="U224" i="4"/>
  <c r="R224" i="4"/>
  <c r="L225" i="4"/>
  <c r="T224" i="4"/>
  <c r="Q224" i="4"/>
  <c r="N224" i="4"/>
  <c r="D224" i="4" s="1"/>
  <c r="B224" i="4"/>
  <c r="A224" i="4"/>
  <c r="E224" i="4"/>
  <c r="M221" i="2"/>
  <c r="CC220" i="2"/>
  <c r="J220" i="2" s="1"/>
  <c r="B220" i="2"/>
  <c r="BB220" i="2"/>
  <c r="T220" i="2"/>
  <c r="G220" i="2" s="1"/>
  <c r="E220" i="2"/>
  <c r="CB220" i="2"/>
  <c r="H220" i="2" s="1"/>
  <c r="A220" i="2"/>
  <c r="BC220" i="2"/>
  <c r="P220" i="2"/>
  <c r="U220" i="2"/>
  <c r="I220" i="2" s="1"/>
  <c r="O220" i="2"/>
  <c r="D220" i="2" s="1"/>
  <c r="V220" i="2"/>
  <c r="K220" i="2" s="1"/>
  <c r="C220" i="2"/>
  <c r="W224" i="4" l="1"/>
  <c r="F224" i="4"/>
  <c r="S221" i="2"/>
  <c r="R221" i="2"/>
  <c r="Q221" i="2"/>
  <c r="S228" i="3"/>
  <c r="R228" i="3"/>
  <c r="X224" i="4"/>
  <c r="G224" i="4" s="1"/>
  <c r="H226" i="3"/>
  <c r="E227" i="3"/>
  <c r="F220" i="2"/>
  <c r="H224" i="4"/>
  <c r="A228" i="3"/>
  <c r="D228" i="3"/>
  <c r="W228" i="3"/>
  <c r="I228" i="3" s="1"/>
  <c r="U228" i="3"/>
  <c r="F228" i="3" s="1"/>
  <c r="V228" i="3"/>
  <c r="G228" i="3" s="1"/>
  <c r="N228" i="3"/>
  <c r="C228" i="3"/>
  <c r="L229" i="3"/>
  <c r="T229" i="3" s="1"/>
  <c r="O228" i="3"/>
  <c r="B227" i="3"/>
  <c r="L226" i="4"/>
  <c r="S225" i="4"/>
  <c r="T225" i="4"/>
  <c r="A225" i="4"/>
  <c r="E225" i="4"/>
  <c r="Q225" i="4"/>
  <c r="C225" i="4"/>
  <c r="B225" i="4"/>
  <c r="R225" i="4"/>
  <c r="U225" i="4"/>
  <c r="N225" i="4"/>
  <c r="D225" i="4" s="1"/>
  <c r="M222" i="2"/>
  <c r="T221" i="2"/>
  <c r="G221" i="2" s="1"/>
  <c r="O221" i="2"/>
  <c r="D221" i="2" s="1"/>
  <c r="U221" i="2"/>
  <c r="I221" i="2" s="1"/>
  <c r="A221" i="2"/>
  <c r="E221" i="2"/>
  <c r="BB221" i="2"/>
  <c r="BC221" i="2"/>
  <c r="CB221" i="2"/>
  <c r="H221" i="2" s="1"/>
  <c r="C221" i="2"/>
  <c r="B221" i="2"/>
  <c r="V221" i="2"/>
  <c r="K221" i="2" s="1"/>
  <c r="CC221" i="2"/>
  <c r="J221" i="2" s="1"/>
  <c r="P221" i="2"/>
  <c r="W225" i="4" l="1"/>
  <c r="F225" i="4"/>
  <c r="R222" i="2"/>
  <c r="Q222" i="2"/>
  <c r="S222" i="2"/>
  <c r="S229" i="3"/>
  <c r="R229" i="3"/>
  <c r="H225" i="4"/>
  <c r="X225" i="4"/>
  <c r="G225" i="4" s="1"/>
  <c r="H227" i="3"/>
  <c r="B228" i="3"/>
  <c r="C229" i="3"/>
  <c r="D229" i="3"/>
  <c r="A229" i="3"/>
  <c r="L230" i="3"/>
  <c r="T230" i="3" s="1"/>
  <c r="O229" i="3"/>
  <c r="U229" i="3"/>
  <c r="F229" i="3" s="1"/>
  <c r="W229" i="3"/>
  <c r="I229" i="3" s="1"/>
  <c r="V229" i="3"/>
  <c r="G229" i="3" s="1"/>
  <c r="N229" i="3"/>
  <c r="E228" i="3"/>
  <c r="F221" i="2"/>
  <c r="R226" i="4"/>
  <c r="S226" i="4"/>
  <c r="W226" i="4" s="1"/>
  <c r="U226" i="4"/>
  <c r="A226" i="4"/>
  <c r="E226" i="4"/>
  <c r="B226" i="4"/>
  <c r="L227" i="4"/>
  <c r="C226" i="4"/>
  <c r="Q226" i="4"/>
  <c r="T226" i="4"/>
  <c r="N226" i="4"/>
  <c r="D226" i="4" s="1"/>
  <c r="M223" i="2"/>
  <c r="C222" i="2"/>
  <c r="B222" i="2"/>
  <c r="V222" i="2"/>
  <c r="K222" i="2" s="1"/>
  <c r="A222" i="2"/>
  <c r="U222" i="2"/>
  <c r="I222" i="2" s="1"/>
  <c r="P222" i="2"/>
  <c r="E222" i="2"/>
  <c r="CC222" i="2"/>
  <c r="J222" i="2" s="1"/>
  <c r="BB222" i="2"/>
  <c r="CB222" i="2"/>
  <c r="H222" i="2" s="1"/>
  <c r="T222" i="2"/>
  <c r="G222" i="2" s="1"/>
  <c r="O222" i="2"/>
  <c r="D222" i="2" s="1"/>
  <c r="BC222" i="2"/>
  <c r="F226" i="4" l="1"/>
  <c r="R223" i="2"/>
  <c r="S223" i="2"/>
  <c r="Q223" i="2"/>
  <c r="S230" i="3"/>
  <c r="R230" i="3"/>
  <c r="X226" i="4"/>
  <c r="G226" i="4" s="1"/>
  <c r="B229" i="3"/>
  <c r="H228" i="3"/>
  <c r="H226" i="4"/>
  <c r="D230" i="3"/>
  <c r="L231" i="3"/>
  <c r="T231" i="3" s="1"/>
  <c r="W230" i="3"/>
  <c r="I230" i="3" s="1"/>
  <c r="A230" i="3"/>
  <c r="V230" i="3"/>
  <c r="G230" i="3" s="1"/>
  <c r="U230" i="3"/>
  <c r="F230" i="3" s="1"/>
  <c r="C230" i="3"/>
  <c r="O230" i="3"/>
  <c r="N230" i="3"/>
  <c r="E229" i="3"/>
  <c r="F222" i="2"/>
  <c r="L228" i="4"/>
  <c r="B227" i="4"/>
  <c r="T227" i="4"/>
  <c r="S227" i="4"/>
  <c r="C227" i="4"/>
  <c r="E227" i="4"/>
  <c r="U227" i="4"/>
  <c r="R227" i="4"/>
  <c r="A227" i="4"/>
  <c r="Q227" i="4"/>
  <c r="N227" i="4"/>
  <c r="D227" i="4" s="1"/>
  <c r="M224" i="2"/>
  <c r="BB223" i="2"/>
  <c r="B223" i="2"/>
  <c r="V223" i="2"/>
  <c r="K223" i="2" s="1"/>
  <c r="P223" i="2"/>
  <c r="T223" i="2"/>
  <c r="G223" i="2" s="1"/>
  <c r="C223" i="2"/>
  <c r="A223" i="2"/>
  <c r="CB223" i="2"/>
  <c r="H223" i="2" s="1"/>
  <c r="O223" i="2"/>
  <c r="D223" i="2" s="1"/>
  <c r="CC223" i="2"/>
  <c r="J223" i="2" s="1"/>
  <c r="U223" i="2"/>
  <c r="I223" i="2" s="1"/>
  <c r="E223" i="2"/>
  <c r="BC223" i="2"/>
  <c r="W227" i="4" l="1"/>
  <c r="F227" i="4" s="1"/>
  <c r="S224" i="2"/>
  <c r="R224" i="2"/>
  <c r="Q224" i="2"/>
  <c r="S231" i="3"/>
  <c r="R231" i="3"/>
  <c r="X227" i="4"/>
  <c r="G227" i="4" s="1"/>
  <c r="H229" i="3"/>
  <c r="F223" i="2"/>
  <c r="E230" i="3"/>
  <c r="C231" i="3"/>
  <c r="O231" i="3"/>
  <c r="W231" i="3"/>
  <c r="I231" i="3" s="1"/>
  <c r="V231" i="3"/>
  <c r="G231" i="3" s="1"/>
  <c r="D231" i="3"/>
  <c r="A231" i="3"/>
  <c r="N231" i="3"/>
  <c r="U231" i="3"/>
  <c r="F231" i="3" s="1"/>
  <c r="L232" i="3"/>
  <c r="T232" i="3" s="1"/>
  <c r="H227" i="4"/>
  <c r="B230" i="3"/>
  <c r="B228" i="4"/>
  <c r="U228" i="4"/>
  <c r="T228" i="4"/>
  <c r="E228" i="4"/>
  <c r="C228" i="4"/>
  <c r="A228" i="4"/>
  <c r="L229" i="4"/>
  <c r="Q228" i="4"/>
  <c r="S228" i="4"/>
  <c r="N228" i="4"/>
  <c r="D228" i="4" s="1"/>
  <c r="R228" i="4"/>
  <c r="M225" i="2"/>
  <c r="T224" i="2"/>
  <c r="G224" i="2" s="1"/>
  <c r="A224" i="2"/>
  <c r="B224" i="2"/>
  <c r="O224" i="2"/>
  <c r="D224" i="2" s="1"/>
  <c r="CB224" i="2"/>
  <c r="H224" i="2" s="1"/>
  <c r="BC224" i="2"/>
  <c r="V224" i="2"/>
  <c r="K224" i="2" s="1"/>
  <c r="BB224" i="2"/>
  <c r="C224" i="2"/>
  <c r="E224" i="2"/>
  <c r="CC224" i="2"/>
  <c r="J224" i="2" s="1"/>
  <c r="P224" i="2"/>
  <c r="U224" i="2"/>
  <c r="I224" i="2" s="1"/>
  <c r="W228" i="4" l="1"/>
  <c r="F228" i="4" s="1"/>
  <c r="S225" i="2"/>
  <c r="Q225" i="2"/>
  <c r="R225" i="2"/>
  <c r="S232" i="3"/>
  <c r="R232" i="3"/>
  <c r="X228" i="4"/>
  <c r="G228" i="4" s="1"/>
  <c r="H228" i="4"/>
  <c r="B231" i="3"/>
  <c r="H230" i="3"/>
  <c r="E231" i="3"/>
  <c r="L233" i="3"/>
  <c r="T233" i="3" s="1"/>
  <c r="N232" i="3"/>
  <c r="H231" i="3" s="1"/>
  <c r="W232" i="3"/>
  <c r="I232" i="3" s="1"/>
  <c r="V232" i="3"/>
  <c r="G232" i="3" s="1"/>
  <c r="U232" i="3"/>
  <c r="F232" i="3" s="1"/>
  <c r="D232" i="3"/>
  <c r="C232" i="3"/>
  <c r="A232" i="3"/>
  <c r="O232" i="3"/>
  <c r="F224" i="2"/>
  <c r="L230" i="4"/>
  <c r="C229" i="4"/>
  <c r="S229" i="4"/>
  <c r="U229" i="4"/>
  <c r="Q229" i="4"/>
  <c r="N229" i="4"/>
  <c r="D229" i="4" s="1"/>
  <c r="A229" i="4"/>
  <c r="B229" i="4"/>
  <c r="T229" i="4"/>
  <c r="E229" i="4"/>
  <c r="R229" i="4"/>
  <c r="M226" i="2"/>
  <c r="E225" i="2"/>
  <c r="P225" i="2"/>
  <c r="U225" i="2"/>
  <c r="I225" i="2" s="1"/>
  <c r="V225" i="2"/>
  <c r="K225" i="2" s="1"/>
  <c r="C225" i="2"/>
  <c r="O225" i="2"/>
  <c r="D225" i="2" s="1"/>
  <c r="A225" i="2"/>
  <c r="BC225" i="2"/>
  <c r="CC225" i="2"/>
  <c r="J225" i="2" s="1"/>
  <c r="CB225" i="2"/>
  <c r="H225" i="2" s="1"/>
  <c r="T225" i="2"/>
  <c r="G225" i="2" s="1"/>
  <c r="B225" i="2"/>
  <c r="BB225" i="2"/>
  <c r="W229" i="4" l="1"/>
  <c r="F229" i="4" s="1"/>
  <c r="R226" i="2"/>
  <c r="Q226" i="2"/>
  <c r="S226" i="2"/>
  <c r="S233" i="3"/>
  <c r="R233" i="3"/>
  <c r="X229" i="4"/>
  <c r="G229" i="4" s="1"/>
  <c r="H229" i="4"/>
  <c r="E232" i="3"/>
  <c r="B232" i="3"/>
  <c r="D233" i="3"/>
  <c r="U233" i="3"/>
  <c r="F233" i="3" s="1"/>
  <c r="L234" i="3"/>
  <c r="T234" i="3" s="1"/>
  <c r="V233" i="3"/>
  <c r="G233" i="3" s="1"/>
  <c r="O233" i="3"/>
  <c r="W233" i="3"/>
  <c r="I233" i="3" s="1"/>
  <c r="A233" i="3"/>
  <c r="C233" i="3"/>
  <c r="N233" i="3"/>
  <c r="F225" i="2"/>
  <c r="E230" i="4"/>
  <c r="A230" i="4"/>
  <c r="C230" i="4"/>
  <c r="Q230" i="4"/>
  <c r="S230" i="4"/>
  <c r="W230" i="4" s="1"/>
  <c r="R230" i="4"/>
  <c r="T230" i="4"/>
  <c r="B230" i="4"/>
  <c r="L231" i="4"/>
  <c r="U230" i="4"/>
  <c r="N230" i="4"/>
  <c r="D230" i="4" s="1"/>
  <c r="M227" i="2"/>
  <c r="BC226" i="2"/>
  <c r="A226" i="2"/>
  <c r="U226" i="2"/>
  <c r="I226" i="2" s="1"/>
  <c r="E226" i="2"/>
  <c r="O226" i="2"/>
  <c r="D226" i="2" s="1"/>
  <c r="B226" i="2"/>
  <c r="CB226" i="2"/>
  <c r="H226" i="2" s="1"/>
  <c r="BB226" i="2"/>
  <c r="T226" i="2"/>
  <c r="G226" i="2" s="1"/>
  <c r="C226" i="2"/>
  <c r="V226" i="2"/>
  <c r="K226" i="2" s="1"/>
  <c r="CC226" i="2"/>
  <c r="J226" i="2" s="1"/>
  <c r="P226" i="2"/>
  <c r="F230" i="4" l="1"/>
  <c r="S227" i="2"/>
  <c r="R227" i="2"/>
  <c r="Q227" i="2"/>
  <c r="S234" i="3"/>
  <c r="R234" i="3"/>
  <c r="X230" i="4"/>
  <c r="G230" i="4" s="1"/>
  <c r="H232" i="3"/>
  <c r="E233" i="3"/>
  <c r="H230" i="4"/>
  <c r="D234" i="3"/>
  <c r="V234" i="3"/>
  <c r="G234" i="3" s="1"/>
  <c r="A234" i="3"/>
  <c r="W234" i="3"/>
  <c r="I234" i="3" s="1"/>
  <c r="L235" i="3"/>
  <c r="T235" i="3" s="1"/>
  <c r="U234" i="3"/>
  <c r="F234" i="3" s="1"/>
  <c r="O234" i="3"/>
  <c r="N234" i="3"/>
  <c r="C234" i="3"/>
  <c r="B233" i="3"/>
  <c r="F226" i="2"/>
  <c r="L232" i="4"/>
  <c r="Q231" i="4"/>
  <c r="R231" i="4"/>
  <c r="T231" i="4"/>
  <c r="S231" i="4"/>
  <c r="A231" i="4"/>
  <c r="U231" i="4"/>
  <c r="C231" i="4"/>
  <c r="B231" i="4"/>
  <c r="E231" i="4"/>
  <c r="N231" i="4"/>
  <c r="D231" i="4" s="1"/>
  <c r="M228" i="2"/>
  <c r="A227" i="2"/>
  <c r="V227" i="2"/>
  <c r="K227" i="2" s="1"/>
  <c r="CC227" i="2"/>
  <c r="J227" i="2" s="1"/>
  <c r="P227" i="2"/>
  <c r="BB227" i="2"/>
  <c r="BC227" i="2"/>
  <c r="O227" i="2"/>
  <c r="D227" i="2" s="1"/>
  <c r="C227" i="2"/>
  <c r="T227" i="2"/>
  <c r="G227" i="2" s="1"/>
  <c r="U227" i="2"/>
  <c r="I227" i="2" s="1"/>
  <c r="B227" i="2"/>
  <c r="E227" i="2"/>
  <c r="CB227" i="2"/>
  <c r="H227" i="2" s="1"/>
  <c r="W231" i="4" l="1"/>
  <c r="F231" i="4" s="1"/>
  <c r="S228" i="2"/>
  <c r="R228" i="2"/>
  <c r="Q228" i="2"/>
  <c r="S235" i="3"/>
  <c r="R235" i="3"/>
  <c r="X231" i="4"/>
  <c r="G231" i="4" s="1"/>
  <c r="H233" i="3"/>
  <c r="E234" i="3"/>
  <c r="H231" i="4"/>
  <c r="C235" i="3"/>
  <c r="N235" i="3"/>
  <c r="V235" i="3"/>
  <c r="G235" i="3" s="1"/>
  <c r="L236" i="3"/>
  <c r="T236" i="3" s="1"/>
  <c r="D235" i="3"/>
  <c r="U235" i="3"/>
  <c r="F235" i="3" s="1"/>
  <c r="W235" i="3"/>
  <c r="I235" i="3" s="1"/>
  <c r="A235" i="3"/>
  <c r="O235" i="3"/>
  <c r="B234" i="3"/>
  <c r="F227" i="2"/>
  <c r="Q232" i="4"/>
  <c r="U232" i="4"/>
  <c r="A232" i="4"/>
  <c r="S232" i="4"/>
  <c r="E232" i="4"/>
  <c r="L233" i="4"/>
  <c r="B232" i="4"/>
  <c r="C232" i="4"/>
  <c r="N232" i="4"/>
  <c r="D232" i="4" s="1"/>
  <c r="T232" i="4"/>
  <c r="R232" i="4"/>
  <c r="M229" i="2"/>
  <c r="B228" i="2"/>
  <c r="C228" i="2"/>
  <c r="A228" i="2"/>
  <c r="CB228" i="2"/>
  <c r="H228" i="2" s="1"/>
  <c r="E228" i="2"/>
  <c r="O228" i="2"/>
  <c r="D228" i="2" s="1"/>
  <c r="BB228" i="2"/>
  <c r="U228" i="2"/>
  <c r="I228" i="2" s="1"/>
  <c r="CC228" i="2"/>
  <c r="J228" i="2" s="1"/>
  <c r="T228" i="2"/>
  <c r="G228" i="2" s="1"/>
  <c r="P228" i="2"/>
  <c r="BC228" i="2"/>
  <c r="V228" i="2"/>
  <c r="K228" i="2" s="1"/>
  <c r="W232" i="4" l="1"/>
  <c r="F232" i="4" s="1"/>
  <c r="S229" i="2"/>
  <c r="R229" i="2"/>
  <c r="Q229" i="2"/>
  <c r="S236" i="3"/>
  <c r="R236" i="3"/>
  <c r="X232" i="4"/>
  <c r="G232" i="4" s="1"/>
  <c r="H234" i="3"/>
  <c r="H232" i="4"/>
  <c r="L237" i="3"/>
  <c r="T237" i="3" s="1"/>
  <c r="O236" i="3"/>
  <c r="W236" i="3"/>
  <c r="I236" i="3" s="1"/>
  <c r="N236" i="3"/>
  <c r="C236" i="3"/>
  <c r="A236" i="3"/>
  <c r="D236" i="3"/>
  <c r="V236" i="3"/>
  <c r="G236" i="3" s="1"/>
  <c r="U236" i="3"/>
  <c r="F236" i="3" s="1"/>
  <c r="E235" i="3"/>
  <c r="B235" i="3"/>
  <c r="F228" i="2"/>
  <c r="N233" i="4"/>
  <c r="D233" i="4" s="1"/>
  <c r="S233" i="4"/>
  <c r="W233" i="4" s="1"/>
  <c r="E233" i="4"/>
  <c r="Q233" i="4"/>
  <c r="T233" i="4"/>
  <c r="R233" i="4"/>
  <c r="L234" i="4"/>
  <c r="A233" i="4"/>
  <c r="U233" i="4"/>
  <c r="B233" i="4"/>
  <c r="C233" i="4"/>
  <c r="M230" i="2"/>
  <c r="P229" i="2"/>
  <c r="U229" i="2"/>
  <c r="I229" i="2" s="1"/>
  <c r="A229" i="2"/>
  <c r="V229" i="2"/>
  <c r="K229" i="2" s="1"/>
  <c r="T229" i="2"/>
  <c r="G229" i="2" s="1"/>
  <c r="O229" i="2"/>
  <c r="D229" i="2" s="1"/>
  <c r="BB229" i="2"/>
  <c r="B229" i="2"/>
  <c r="CC229" i="2"/>
  <c r="J229" i="2" s="1"/>
  <c r="CB229" i="2"/>
  <c r="H229" i="2" s="1"/>
  <c r="BC229" i="2"/>
  <c r="E229" i="2"/>
  <c r="C229" i="2"/>
  <c r="F233" i="4" l="1"/>
  <c r="R230" i="2"/>
  <c r="Q230" i="2"/>
  <c r="S230" i="2"/>
  <c r="S237" i="3"/>
  <c r="R237" i="3"/>
  <c r="X233" i="4"/>
  <c r="G233" i="4" s="1"/>
  <c r="H235" i="3"/>
  <c r="E236" i="3"/>
  <c r="F229" i="2"/>
  <c r="B236" i="3"/>
  <c r="N237" i="3"/>
  <c r="D237" i="3"/>
  <c r="U237" i="3"/>
  <c r="F237" i="3" s="1"/>
  <c r="C237" i="3"/>
  <c r="V237" i="3"/>
  <c r="G237" i="3" s="1"/>
  <c r="L238" i="3"/>
  <c r="T238" i="3" s="1"/>
  <c r="O237" i="3"/>
  <c r="W237" i="3"/>
  <c r="I237" i="3" s="1"/>
  <c r="A237" i="3"/>
  <c r="H233" i="4"/>
  <c r="L235" i="4"/>
  <c r="C234" i="4"/>
  <c r="B234" i="4"/>
  <c r="T234" i="4"/>
  <c r="Q234" i="4"/>
  <c r="R234" i="4"/>
  <c r="N234" i="4"/>
  <c r="D234" i="4" s="1"/>
  <c r="S234" i="4"/>
  <c r="W234" i="4" s="1"/>
  <c r="A234" i="4"/>
  <c r="U234" i="4"/>
  <c r="E234" i="4"/>
  <c r="M231" i="2"/>
  <c r="P230" i="2"/>
  <c r="O230" i="2"/>
  <c r="D230" i="2" s="1"/>
  <c r="V230" i="2"/>
  <c r="K230" i="2" s="1"/>
  <c r="BB230" i="2"/>
  <c r="U230" i="2"/>
  <c r="I230" i="2" s="1"/>
  <c r="B230" i="2"/>
  <c r="E230" i="2"/>
  <c r="A230" i="2"/>
  <c r="CC230" i="2"/>
  <c r="J230" i="2" s="1"/>
  <c r="T230" i="2"/>
  <c r="G230" i="2" s="1"/>
  <c r="CB230" i="2"/>
  <c r="H230" i="2" s="1"/>
  <c r="BC230" i="2"/>
  <c r="C230" i="2"/>
  <c r="F234" i="4" l="1"/>
  <c r="M232" i="2"/>
  <c r="S231" i="2"/>
  <c r="Q231" i="2"/>
  <c r="R231" i="2"/>
  <c r="S238" i="3"/>
  <c r="R238" i="3"/>
  <c r="X234" i="4"/>
  <c r="G234" i="4" s="1"/>
  <c r="H236" i="3"/>
  <c r="E237" i="3"/>
  <c r="C238" i="3"/>
  <c r="U238" i="3"/>
  <c r="F238" i="3" s="1"/>
  <c r="D238" i="3"/>
  <c r="W238" i="3"/>
  <c r="I238" i="3" s="1"/>
  <c r="N238" i="3"/>
  <c r="O238" i="3"/>
  <c r="A238" i="3"/>
  <c r="V238" i="3"/>
  <c r="G238" i="3" s="1"/>
  <c r="L239" i="3"/>
  <c r="T239" i="3" s="1"/>
  <c r="B237" i="3"/>
  <c r="H234" i="4"/>
  <c r="F230" i="2"/>
  <c r="R235" i="4"/>
  <c r="S235" i="4"/>
  <c r="W235" i="4" s="1"/>
  <c r="U235" i="4"/>
  <c r="N235" i="4"/>
  <c r="D235" i="4" s="1"/>
  <c r="L236" i="4"/>
  <c r="Q235" i="4"/>
  <c r="E235" i="4"/>
  <c r="A235" i="4"/>
  <c r="C235" i="4"/>
  <c r="B235" i="4"/>
  <c r="T235" i="4"/>
  <c r="F232" i="2"/>
  <c r="F234" i="2"/>
  <c r="I233" i="2"/>
  <c r="F233" i="2"/>
  <c r="F235" i="2"/>
  <c r="V231" i="2"/>
  <c r="K231" i="2" s="1"/>
  <c r="U231" i="2"/>
  <c r="I231" i="2" s="1"/>
  <c r="I232" i="2" s="1"/>
  <c r="O231" i="2"/>
  <c r="D231" i="2" s="1"/>
  <c r="A231" i="2"/>
  <c r="T231" i="2"/>
  <c r="G231" i="2" s="1"/>
  <c r="G232" i="2" s="1"/>
  <c r="C231" i="2"/>
  <c r="E231" i="2"/>
  <c r="BB231" i="2"/>
  <c r="P231" i="2"/>
  <c r="B231" i="2"/>
  <c r="BC231" i="2"/>
  <c r="CC231" i="2"/>
  <c r="J231" i="2" s="1"/>
  <c r="J232" i="2" s="1"/>
  <c r="CB231" i="2"/>
  <c r="H231" i="2" s="1"/>
  <c r="H232" i="2" s="1"/>
  <c r="F235" i="4" l="1"/>
  <c r="R232" i="2"/>
  <c r="S232" i="2"/>
  <c r="Q232" i="2"/>
  <c r="S239" i="3"/>
  <c r="R239" i="3"/>
  <c r="X235" i="4"/>
  <c r="G235" i="4" s="1"/>
  <c r="J233" i="2"/>
  <c r="G233" i="2"/>
  <c r="G234" i="2" s="1"/>
  <c r="H233" i="2"/>
  <c r="H237" i="3"/>
  <c r="E238" i="3"/>
  <c r="C239" i="3"/>
  <c r="W239" i="3"/>
  <c r="I239" i="3" s="1"/>
  <c r="A239" i="3"/>
  <c r="L240" i="3"/>
  <c r="T240" i="3" s="1"/>
  <c r="U239" i="3"/>
  <c r="F239" i="3" s="1"/>
  <c r="D239" i="3"/>
  <c r="N239" i="3"/>
  <c r="V239" i="3"/>
  <c r="G239" i="3" s="1"/>
  <c r="O239" i="3"/>
  <c r="B238" i="3"/>
  <c r="H235" i="4"/>
  <c r="F231" i="2"/>
  <c r="L237" i="4"/>
  <c r="N236" i="4"/>
  <c r="D236" i="4" s="1"/>
  <c r="B236" i="4"/>
  <c r="A236" i="4"/>
  <c r="U236" i="4"/>
  <c r="E236" i="4"/>
  <c r="T236" i="4"/>
  <c r="C236" i="4"/>
  <c r="S236" i="4"/>
  <c r="Q236" i="4"/>
  <c r="R236" i="4"/>
  <c r="M233" i="2"/>
  <c r="V232" i="2"/>
  <c r="CB232" i="2"/>
  <c r="P232" i="2"/>
  <c r="BC232" i="2"/>
  <c r="T232" i="2"/>
  <c r="U232" i="2"/>
  <c r="BB232" i="2"/>
  <c r="CC232" i="2"/>
  <c r="O232" i="2"/>
  <c r="W236" i="4" l="1"/>
  <c r="F236" i="4" s="1"/>
  <c r="S240" i="3"/>
  <c r="R240" i="3"/>
  <c r="X236" i="4"/>
  <c r="G236" i="4" s="1"/>
  <c r="H234" i="2"/>
  <c r="G235" i="2" s="1"/>
  <c r="B239" i="3"/>
  <c r="H238" i="3"/>
  <c r="E239" i="3"/>
  <c r="A240" i="3"/>
  <c r="L241" i="3"/>
  <c r="T241" i="3" s="1"/>
  <c r="O240" i="3"/>
  <c r="U240" i="3"/>
  <c r="F240" i="3" s="1"/>
  <c r="V240" i="3"/>
  <c r="G240" i="3" s="1"/>
  <c r="C240" i="3"/>
  <c r="W240" i="3"/>
  <c r="I240" i="3" s="1"/>
  <c r="D240" i="3"/>
  <c r="N240" i="3"/>
  <c r="H236" i="4"/>
  <c r="R237" i="4"/>
  <c r="Q237" i="4"/>
  <c r="T237" i="4"/>
  <c r="L238" i="4"/>
  <c r="A237" i="4"/>
  <c r="C237" i="4"/>
  <c r="S237" i="4"/>
  <c r="W237" i="4" s="1"/>
  <c r="U237" i="4"/>
  <c r="B237" i="4"/>
  <c r="N237" i="4"/>
  <c r="D237" i="4" s="1"/>
  <c r="E237" i="4"/>
  <c r="M234" i="2"/>
  <c r="BC233" i="2"/>
  <c r="CB233" i="2"/>
  <c r="BB233" i="2"/>
  <c r="CC233" i="2"/>
  <c r="F237" i="4" l="1"/>
  <c r="S241" i="3"/>
  <c r="R241" i="3"/>
  <c r="X237" i="4"/>
  <c r="G237" i="4" s="1"/>
  <c r="H239" i="3"/>
  <c r="E240" i="3"/>
  <c r="B240" i="3"/>
  <c r="U241" i="3"/>
  <c r="F241" i="3" s="1"/>
  <c r="C241" i="3"/>
  <c r="V241" i="3"/>
  <c r="G241" i="3" s="1"/>
  <c r="O241" i="3"/>
  <c r="A241" i="3"/>
  <c r="W241" i="3"/>
  <c r="I241" i="3" s="1"/>
  <c r="N241" i="3"/>
  <c r="L242" i="3"/>
  <c r="T242" i="3" s="1"/>
  <c r="D241" i="3"/>
  <c r="H237" i="4"/>
  <c r="R238" i="4"/>
  <c r="C238" i="4"/>
  <c r="U238" i="4"/>
  <c r="A238" i="4"/>
  <c r="L239" i="4"/>
  <c r="B238" i="4"/>
  <c r="S238" i="4"/>
  <c r="W238" i="4" s="1"/>
  <c r="T238" i="4"/>
  <c r="Q238" i="4"/>
  <c r="E238" i="4"/>
  <c r="N238" i="4"/>
  <c r="D238" i="4" s="1"/>
  <c r="M235" i="2"/>
  <c r="BC234" i="2"/>
  <c r="BB234" i="2"/>
  <c r="CC234" i="2"/>
  <c r="CB234" i="2"/>
  <c r="F238" i="4" l="1"/>
  <c r="S242" i="3"/>
  <c r="R242" i="3"/>
  <c r="X238" i="4"/>
  <c r="G238" i="4" s="1"/>
  <c r="H238" i="4"/>
  <c r="H240" i="3"/>
  <c r="E241" i="3"/>
  <c r="B241" i="3"/>
  <c r="D242" i="3"/>
  <c r="U242" i="3"/>
  <c r="F242" i="3" s="1"/>
  <c r="V242" i="3"/>
  <c r="G242" i="3" s="1"/>
  <c r="N242" i="3"/>
  <c r="C242" i="3"/>
  <c r="L243" i="3"/>
  <c r="T243" i="3" s="1"/>
  <c r="W242" i="3"/>
  <c r="I242" i="3" s="1"/>
  <c r="A242" i="3"/>
  <c r="O242" i="3"/>
  <c r="L240" i="4"/>
  <c r="S239" i="4"/>
  <c r="C239" i="4"/>
  <c r="A239" i="4"/>
  <c r="U239" i="4"/>
  <c r="Q239" i="4"/>
  <c r="R239" i="4"/>
  <c r="N239" i="4"/>
  <c r="D239" i="4" s="1"/>
  <c r="B239" i="4"/>
  <c r="T239" i="4"/>
  <c r="E239" i="4"/>
  <c r="M236" i="2"/>
  <c r="CB235" i="2"/>
  <c r="BB235" i="2"/>
  <c r="BC235" i="2"/>
  <c r="CC235" i="2"/>
  <c r="W239" i="4" l="1"/>
  <c r="F239" i="4" s="1"/>
  <c r="S243" i="3"/>
  <c r="R243" i="3"/>
  <c r="X239" i="4"/>
  <c r="G239" i="4" s="1"/>
  <c r="G236" i="2"/>
  <c r="J236" i="2"/>
  <c r="I236" i="2"/>
  <c r="H236" i="2"/>
  <c r="H239" i="4"/>
  <c r="H241" i="3"/>
  <c r="E242" i="3"/>
  <c r="U243" i="3"/>
  <c r="F243" i="3" s="1"/>
  <c r="L244" i="3"/>
  <c r="T244" i="3" s="1"/>
  <c r="C243" i="3"/>
  <c r="O243" i="3"/>
  <c r="W243" i="3"/>
  <c r="I243" i="3" s="1"/>
  <c r="A243" i="3"/>
  <c r="D243" i="3"/>
  <c r="V243" i="3"/>
  <c r="G243" i="3" s="1"/>
  <c r="N243" i="3"/>
  <c r="B242" i="3"/>
  <c r="B240" i="4"/>
  <c r="U240" i="4"/>
  <c r="L241" i="4"/>
  <c r="T240" i="4"/>
  <c r="N240" i="4"/>
  <c r="D240" i="4" s="1"/>
  <c r="A240" i="4"/>
  <c r="E240" i="4"/>
  <c r="S240" i="4"/>
  <c r="W240" i="4" s="1"/>
  <c r="Q240" i="4"/>
  <c r="R240" i="4"/>
  <c r="C240" i="4"/>
  <c r="F236" i="2"/>
  <c r="M237" i="2"/>
  <c r="CB236" i="2"/>
  <c r="CC236" i="2"/>
  <c r="F240" i="4" l="1"/>
  <c r="S237" i="2"/>
  <c r="Q237" i="2"/>
  <c r="R237" i="2"/>
  <c r="S244" i="3"/>
  <c r="R244" i="3"/>
  <c r="X240" i="4"/>
  <c r="G240" i="4" s="1"/>
  <c r="H242" i="3"/>
  <c r="B243" i="3"/>
  <c r="E243" i="3"/>
  <c r="U244" i="3"/>
  <c r="F244" i="3" s="1"/>
  <c r="C244" i="3"/>
  <c r="L245" i="3"/>
  <c r="T245" i="3" s="1"/>
  <c r="A244" i="3"/>
  <c r="D244" i="3"/>
  <c r="N244" i="3"/>
  <c r="W244" i="3"/>
  <c r="I244" i="3" s="1"/>
  <c r="O244" i="3"/>
  <c r="V244" i="3"/>
  <c r="G244" i="3" s="1"/>
  <c r="H240" i="4"/>
  <c r="B241" i="4"/>
  <c r="A241" i="4"/>
  <c r="C241" i="4"/>
  <c r="T241" i="4"/>
  <c r="U241" i="4"/>
  <c r="L242" i="4"/>
  <c r="N241" i="4"/>
  <c r="D241" i="4" s="1"/>
  <c r="S241" i="4"/>
  <c r="E241" i="4"/>
  <c r="Q241" i="4"/>
  <c r="R241" i="4"/>
  <c r="M238" i="2"/>
  <c r="N280" i="2"/>
  <c r="K280" i="2" s="1"/>
  <c r="U237" i="2"/>
  <c r="I237" i="2" s="1"/>
  <c r="C237" i="2"/>
  <c r="CB237" i="2"/>
  <c r="H237" i="2" s="1"/>
  <c r="T237" i="2"/>
  <c r="G237" i="2" s="1"/>
  <c r="V237" i="2"/>
  <c r="K237" i="2" s="1"/>
  <c r="A237" i="2"/>
  <c r="B237" i="2"/>
  <c r="CC237" i="2"/>
  <c r="J237" i="2" s="1"/>
  <c r="O237" i="2"/>
  <c r="D237" i="2" s="1"/>
  <c r="P237" i="2"/>
  <c r="E237" i="2"/>
  <c r="W241" i="4" l="1"/>
  <c r="F241" i="4" s="1"/>
  <c r="Q238" i="2"/>
  <c r="S238" i="2"/>
  <c r="R238" i="2"/>
  <c r="S245" i="3"/>
  <c r="R245" i="3"/>
  <c r="X241" i="4"/>
  <c r="G241" i="4" s="1"/>
  <c r="E244" i="3"/>
  <c r="H243" i="3"/>
  <c r="H241" i="4"/>
  <c r="F237" i="2"/>
  <c r="C245" i="3"/>
  <c r="N245" i="3"/>
  <c r="V245" i="3"/>
  <c r="G245" i="3" s="1"/>
  <c r="W245" i="3"/>
  <c r="I245" i="3" s="1"/>
  <c r="D245" i="3"/>
  <c r="L246" i="3"/>
  <c r="T246" i="3" s="1"/>
  <c r="U245" i="3"/>
  <c r="F245" i="3" s="1"/>
  <c r="A245" i="3"/>
  <c r="O245" i="3"/>
  <c r="B244" i="3"/>
  <c r="L243" i="4"/>
  <c r="N242" i="4"/>
  <c r="D242" i="4" s="1"/>
  <c r="E242" i="4"/>
  <c r="Q242" i="4"/>
  <c r="A242" i="4"/>
  <c r="B242" i="4"/>
  <c r="T242" i="4"/>
  <c r="C242" i="4"/>
  <c r="S242" i="4"/>
  <c r="R242" i="4"/>
  <c r="U242" i="4"/>
  <c r="M239" i="2"/>
  <c r="CB238" i="2"/>
  <c r="H238" i="2" s="1"/>
  <c r="O238" i="2"/>
  <c r="D238" i="2" s="1"/>
  <c r="V238" i="2"/>
  <c r="K238" i="2" s="1"/>
  <c r="B238" i="2"/>
  <c r="U238" i="2"/>
  <c r="I238" i="2" s="1"/>
  <c r="E238" i="2"/>
  <c r="CC238" i="2"/>
  <c r="J238" i="2" s="1"/>
  <c r="A238" i="2"/>
  <c r="C238" i="2"/>
  <c r="T238" i="2"/>
  <c r="G238" i="2" s="1"/>
  <c r="P238" i="2"/>
  <c r="W242" i="4" l="1"/>
  <c r="F242" i="4" s="1"/>
  <c r="S239" i="2"/>
  <c r="R239" i="2"/>
  <c r="Q239" i="2"/>
  <c r="S246" i="3"/>
  <c r="R246" i="3"/>
  <c r="X242" i="4"/>
  <c r="G242" i="4" s="1"/>
  <c r="E245" i="3"/>
  <c r="H244" i="3"/>
  <c r="U246" i="3"/>
  <c r="F246" i="3" s="1"/>
  <c r="D246" i="3"/>
  <c r="W246" i="3"/>
  <c r="I246" i="3" s="1"/>
  <c r="C246" i="3"/>
  <c r="N246" i="3"/>
  <c r="V246" i="3"/>
  <c r="G246" i="3" s="1"/>
  <c r="L247" i="3"/>
  <c r="T247" i="3" s="1"/>
  <c r="O246" i="3"/>
  <c r="A246" i="3"/>
  <c r="B245" i="3"/>
  <c r="F238" i="2"/>
  <c r="H242" i="4"/>
  <c r="T243" i="4"/>
  <c r="E243" i="4"/>
  <c r="A243" i="4"/>
  <c r="U243" i="4"/>
  <c r="C243" i="4"/>
  <c r="N243" i="4"/>
  <c r="D243" i="4" s="1"/>
  <c r="S243" i="4"/>
  <c r="W243" i="4" s="1"/>
  <c r="L244" i="4"/>
  <c r="R243" i="4"/>
  <c r="B243" i="4"/>
  <c r="Q243" i="4"/>
  <c r="M240" i="2"/>
  <c r="P239" i="2"/>
  <c r="E239" i="2"/>
  <c r="B239" i="2"/>
  <c r="CB239" i="2"/>
  <c r="H239" i="2" s="1"/>
  <c r="T239" i="2"/>
  <c r="G239" i="2" s="1"/>
  <c r="A239" i="2"/>
  <c r="U239" i="2"/>
  <c r="I239" i="2" s="1"/>
  <c r="CC239" i="2"/>
  <c r="J239" i="2" s="1"/>
  <c r="V239" i="2"/>
  <c r="K239" i="2" s="1"/>
  <c r="C239" i="2"/>
  <c r="O239" i="2"/>
  <c r="D239" i="2" s="1"/>
  <c r="F243" i="4" l="1"/>
  <c r="S240" i="2"/>
  <c r="R240" i="2"/>
  <c r="Q240" i="2"/>
  <c r="S247" i="3"/>
  <c r="R247" i="3"/>
  <c r="E246" i="3"/>
  <c r="X243" i="4"/>
  <c r="G243" i="4" s="1"/>
  <c r="B246" i="3"/>
  <c r="H245" i="3"/>
  <c r="V247" i="3"/>
  <c r="G247" i="3" s="1"/>
  <c r="A247" i="3"/>
  <c r="D247" i="3"/>
  <c r="C247" i="3"/>
  <c r="U247" i="3"/>
  <c r="F247" i="3" s="1"/>
  <c r="N247" i="3"/>
  <c r="O247" i="3"/>
  <c r="L248" i="3"/>
  <c r="T248" i="3" s="1"/>
  <c r="W247" i="3"/>
  <c r="I247" i="3" s="1"/>
  <c r="H243" i="4"/>
  <c r="F239" i="2"/>
  <c r="C244" i="4"/>
  <c r="B244" i="4"/>
  <c r="L245" i="4"/>
  <c r="N244" i="4"/>
  <c r="D244" i="4" s="1"/>
  <c r="Q244" i="4"/>
  <c r="A244" i="4"/>
  <c r="E244" i="4"/>
  <c r="T244" i="4"/>
  <c r="S244" i="4"/>
  <c r="U244" i="4"/>
  <c r="R244" i="4"/>
  <c r="M241" i="2"/>
  <c r="O240" i="2"/>
  <c r="D240" i="2" s="1"/>
  <c r="V240" i="2"/>
  <c r="K240" i="2" s="1"/>
  <c r="P240" i="2"/>
  <c r="C240" i="2"/>
  <c r="B240" i="2"/>
  <c r="CC240" i="2"/>
  <c r="J240" i="2" s="1"/>
  <c r="T240" i="2"/>
  <c r="G240" i="2" s="1"/>
  <c r="U240" i="2"/>
  <c r="I240" i="2" s="1"/>
  <c r="CB240" i="2"/>
  <c r="H240" i="2" s="1"/>
  <c r="A240" i="2"/>
  <c r="E240" i="2"/>
  <c r="W244" i="4" l="1"/>
  <c r="F244" i="4"/>
  <c r="Q241" i="2"/>
  <c r="R241" i="2"/>
  <c r="S241" i="2"/>
  <c r="S248" i="3"/>
  <c r="R248" i="3"/>
  <c r="X244" i="4"/>
  <c r="G244" i="4" s="1"/>
  <c r="B247" i="3"/>
  <c r="H246" i="3"/>
  <c r="E247" i="3"/>
  <c r="V248" i="3"/>
  <c r="G248" i="3" s="1"/>
  <c r="C248" i="3"/>
  <c r="O248" i="3"/>
  <c r="U248" i="3"/>
  <c r="F248" i="3" s="1"/>
  <c r="D248" i="3"/>
  <c r="N248" i="3"/>
  <c r="A248" i="3"/>
  <c r="L249" i="3"/>
  <c r="T249" i="3" s="1"/>
  <c r="W248" i="3"/>
  <c r="I248" i="3" s="1"/>
  <c r="H244" i="4"/>
  <c r="F240" i="2"/>
  <c r="A245" i="4"/>
  <c r="R245" i="4"/>
  <c r="T245" i="4"/>
  <c r="U245" i="4"/>
  <c r="Q245" i="4"/>
  <c r="C245" i="4"/>
  <c r="B245" i="4"/>
  <c r="S245" i="4"/>
  <c r="W245" i="4" s="1"/>
  <c r="L246" i="4"/>
  <c r="E245" i="4"/>
  <c r="N245" i="4"/>
  <c r="D245" i="4" s="1"/>
  <c r="M242" i="2"/>
  <c r="A241" i="2"/>
  <c r="CB241" i="2"/>
  <c r="H241" i="2" s="1"/>
  <c r="CC241" i="2"/>
  <c r="J241" i="2" s="1"/>
  <c r="V241" i="2"/>
  <c r="K241" i="2" s="1"/>
  <c r="T241" i="2"/>
  <c r="G241" i="2" s="1"/>
  <c r="O241" i="2"/>
  <c r="D241" i="2" s="1"/>
  <c r="E241" i="2"/>
  <c r="U241" i="2"/>
  <c r="I241" i="2" s="1"/>
  <c r="P241" i="2"/>
  <c r="C241" i="2"/>
  <c r="B241" i="2"/>
  <c r="F245" i="4" l="1"/>
  <c r="R242" i="2"/>
  <c r="S242" i="2"/>
  <c r="Q242" i="2"/>
  <c r="S249" i="3"/>
  <c r="R249" i="3"/>
  <c r="X245" i="4"/>
  <c r="G245" i="4" s="1"/>
  <c r="B248" i="3"/>
  <c r="H247" i="3"/>
  <c r="H245" i="4"/>
  <c r="E248" i="3"/>
  <c r="N249" i="3"/>
  <c r="D249" i="3"/>
  <c r="C249" i="3"/>
  <c r="O249" i="3"/>
  <c r="L250" i="3"/>
  <c r="T250" i="3" s="1"/>
  <c r="U249" i="3"/>
  <c r="F249" i="3" s="1"/>
  <c r="A249" i="3"/>
  <c r="V249" i="3"/>
  <c r="G249" i="3" s="1"/>
  <c r="W249" i="3"/>
  <c r="I249" i="3" s="1"/>
  <c r="F241" i="2"/>
  <c r="L247" i="4"/>
  <c r="B246" i="4"/>
  <c r="S246" i="4"/>
  <c r="W246" i="4" s="1"/>
  <c r="A246" i="4"/>
  <c r="N246" i="4"/>
  <c r="D246" i="4" s="1"/>
  <c r="R246" i="4"/>
  <c r="E246" i="4"/>
  <c r="T246" i="4"/>
  <c r="U246" i="4"/>
  <c r="Q246" i="4"/>
  <c r="C246" i="4"/>
  <c r="M243" i="2"/>
  <c r="A242" i="2"/>
  <c r="CC242" i="2"/>
  <c r="J242" i="2" s="1"/>
  <c r="V242" i="2"/>
  <c r="K242" i="2" s="1"/>
  <c r="CB242" i="2"/>
  <c r="H242" i="2" s="1"/>
  <c r="P242" i="2"/>
  <c r="E242" i="2"/>
  <c r="T242" i="2"/>
  <c r="G242" i="2" s="1"/>
  <c r="C242" i="2"/>
  <c r="B242" i="2"/>
  <c r="U242" i="2"/>
  <c r="I242" i="2" s="1"/>
  <c r="O242" i="2"/>
  <c r="D242" i="2" s="1"/>
  <c r="F246" i="4" l="1"/>
  <c r="R243" i="2"/>
  <c r="Q243" i="2"/>
  <c r="S243" i="2"/>
  <c r="S250" i="3"/>
  <c r="R250" i="3"/>
  <c r="X246" i="4"/>
  <c r="G246" i="4" s="1"/>
  <c r="H248" i="3"/>
  <c r="C250" i="3"/>
  <c r="W250" i="3"/>
  <c r="I250" i="3" s="1"/>
  <c r="O250" i="3"/>
  <c r="V250" i="3"/>
  <c r="G250" i="3" s="1"/>
  <c r="D250" i="3"/>
  <c r="N250" i="3"/>
  <c r="A250" i="3"/>
  <c r="L251" i="3"/>
  <c r="T251" i="3" s="1"/>
  <c r="U250" i="3"/>
  <c r="F250" i="3" s="1"/>
  <c r="E249" i="3"/>
  <c r="B249" i="3"/>
  <c r="F242" i="2"/>
  <c r="H246" i="4"/>
  <c r="E247" i="4"/>
  <c r="B247" i="4"/>
  <c r="Q247" i="4"/>
  <c r="F247" i="4" s="1"/>
  <c r="R247" i="4"/>
  <c r="T247" i="4"/>
  <c r="A247" i="4"/>
  <c r="S247" i="4"/>
  <c r="W247" i="4" s="1"/>
  <c r="L248" i="4"/>
  <c r="U247" i="4"/>
  <c r="C247" i="4"/>
  <c r="N247" i="4"/>
  <c r="D247" i="4" s="1"/>
  <c r="M244" i="2"/>
  <c r="V243" i="2"/>
  <c r="K243" i="2" s="1"/>
  <c r="E243" i="2"/>
  <c r="P243" i="2"/>
  <c r="CC243" i="2"/>
  <c r="J243" i="2" s="1"/>
  <c r="A243" i="2"/>
  <c r="T243" i="2"/>
  <c r="G243" i="2" s="1"/>
  <c r="O243" i="2"/>
  <c r="D243" i="2" s="1"/>
  <c r="B243" i="2"/>
  <c r="CB243" i="2"/>
  <c r="H243" i="2" s="1"/>
  <c r="U243" i="2"/>
  <c r="I243" i="2" s="1"/>
  <c r="C243" i="2"/>
  <c r="Q244" i="2" l="1"/>
  <c r="S244" i="2"/>
  <c r="R244" i="2"/>
  <c r="S251" i="3"/>
  <c r="R251" i="3"/>
  <c r="X247" i="4"/>
  <c r="G247" i="4" s="1"/>
  <c r="H249" i="3"/>
  <c r="H247" i="4"/>
  <c r="E250" i="3"/>
  <c r="V251" i="3"/>
  <c r="G251" i="3" s="1"/>
  <c r="W251" i="3"/>
  <c r="I251" i="3" s="1"/>
  <c r="N251" i="3"/>
  <c r="L252" i="3"/>
  <c r="T252" i="3" s="1"/>
  <c r="U251" i="3"/>
  <c r="F251" i="3" s="1"/>
  <c r="O251" i="3"/>
  <c r="C251" i="3"/>
  <c r="A251" i="3"/>
  <c r="D251" i="3"/>
  <c r="F243" i="2"/>
  <c r="B250" i="3"/>
  <c r="L249" i="4"/>
  <c r="U248" i="4"/>
  <c r="S248" i="4"/>
  <c r="R248" i="4"/>
  <c r="N248" i="4"/>
  <c r="D248" i="4" s="1"/>
  <c r="C248" i="4"/>
  <c r="T248" i="4"/>
  <c r="B248" i="4"/>
  <c r="A248" i="4"/>
  <c r="E248" i="4"/>
  <c r="Q248" i="4"/>
  <c r="M245" i="2"/>
  <c r="U244" i="2"/>
  <c r="I244" i="2" s="1"/>
  <c r="CB244" i="2"/>
  <c r="H244" i="2" s="1"/>
  <c r="O244" i="2"/>
  <c r="D244" i="2" s="1"/>
  <c r="V244" i="2"/>
  <c r="K244" i="2" s="1"/>
  <c r="P244" i="2"/>
  <c r="CC244" i="2"/>
  <c r="J244" i="2" s="1"/>
  <c r="C244" i="2"/>
  <c r="T244" i="2"/>
  <c r="G244" i="2" s="1"/>
  <c r="A244" i="2"/>
  <c r="B244" i="2"/>
  <c r="E244" i="2"/>
  <c r="W248" i="4" l="1"/>
  <c r="F248" i="4"/>
  <c r="S245" i="2"/>
  <c r="R245" i="2"/>
  <c r="Q245" i="2"/>
  <c r="S252" i="3"/>
  <c r="R252" i="3"/>
  <c r="X248" i="4"/>
  <c r="G248" i="4" s="1"/>
  <c r="B251" i="3"/>
  <c r="H250" i="3"/>
  <c r="E251" i="3"/>
  <c r="N252" i="3"/>
  <c r="B252" i="3" s="1"/>
  <c r="O252" i="3"/>
  <c r="W252" i="3"/>
  <c r="I252" i="3" s="1"/>
  <c r="V252" i="3"/>
  <c r="G252" i="3" s="1"/>
  <c r="C252" i="3"/>
  <c r="A252" i="3"/>
  <c r="D252" i="3"/>
  <c r="U252" i="3"/>
  <c r="F252" i="3" s="1"/>
  <c r="L253" i="3"/>
  <c r="T253" i="3" s="1"/>
  <c r="F244" i="2"/>
  <c r="H248" i="4"/>
  <c r="L250" i="4"/>
  <c r="E249" i="4"/>
  <c r="B249" i="4"/>
  <c r="T249" i="4"/>
  <c r="N249" i="4"/>
  <c r="D249" i="4" s="1"/>
  <c r="A249" i="4"/>
  <c r="Q249" i="4"/>
  <c r="S249" i="4"/>
  <c r="R249" i="4"/>
  <c r="C249" i="4"/>
  <c r="U249" i="4"/>
  <c r="M246" i="2"/>
  <c r="U245" i="2"/>
  <c r="I245" i="2" s="1"/>
  <c r="P245" i="2"/>
  <c r="C245" i="2"/>
  <c r="V245" i="2"/>
  <c r="K245" i="2" s="1"/>
  <c r="A245" i="2"/>
  <c r="CC245" i="2"/>
  <c r="J245" i="2" s="1"/>
  <c r="CB245" i="2"/>
  <c r="H245" i="2" s="1"/>
  <c r="B245" i="2"/>
  <c r="O245" i="2"/>
  <c r="D245" i="2" s="1"/>
  <c r="T245" i="2"/>
  <c r="G245" i="2" s="1"/>
  <c r="E245" i="2"/>
  <c r="W249" i="4" l="1"/>
  <c r="F249" i="4"/>
  <c r="S246" i="2"/>
  <c r="R246" i="2"/>
  <c r="Q246" i="2"/>
  <c r="S253" i="3"/>
  <c r="R253" i="3"/>
  <c r="X249" i="4"/>
  <c r="G249" i="4" s="1"/>
  <c r="E252" i="3"/>
  <c r="H251" i="3"/>
  <c r="V253" i="3"/>
  <c r="G253" i="3" s="1"/>
  <c r="O253" i="3"/>
  <c r="U253" i="3"/>
  <c r="F253" i="3" s="1"/>
  <c r="C253" i="3"/>
  <c r="D253" i="3"/>
  <c r="A253" i="3"/>
  <c r="N253" i="3"/>
  <c r="L254" i="3"/>
  <c r="T254" i="3" s="1"/>
  <c r="W253" i="3"/>
  <c r="I253" i="3" s="1"/>
  <c r="F245" i="2"/>
  <c r="H249" i="4"/>
  <c r="E250" i="4"/>
  <c r="T250" i="4"/>
  <c r="L251" i="4"/>
  <c r="A250" i="4"/>
  <c r="C250" i="4"/>
  <c r="B250" i="4"/>
  <c r="N250" i="4"/>
  <c r="D250" i="4" s="1"/>
  <c r="U250" i="4"/>
  <c r="R250" i="4"/>
  <c r="S250" i="4"/>
  <c r="Q250" i="4"/>
  <c r="M247" i="2"/>
  <c r="CC246" i="2"/>
  <c r="J246" i="2" s="1"/>
  <c r="C246" i="2"/>
  <c r="CB246" i="2"/>
  <c r="H246" i="2" s="1"/>
  <c r="A246" i="2"/>
  <c r="T246" i="2"/>
  <c r="G246" i="2" s="1"/>
  <c r="O246" i="2"/>
  <c r="D246" i="2" s="1"/>
  <c r="P246" i="2"/>
  <c r="V246" i="2"/>
  <c r="K246" i="2" s="1"/>
  <c r="E246" i="2"/>
  <c r="U246" i="2"/>
  <c r="I246" i="2" s="1"/>
  <c r="B246" i="2"/>
  <c r="W250" i="4" l="1"/>
  <c r="F250" i="4"/>
  <c r="S247" i="2"/>
  <c r="R247" i="2"/>
  <c r="Q247" i="2"/>
  <c r="S254" i="3"/>
  <c r="R254" i="3"/>
  <c r="X250" i="4"/>
  <c r="G250" i="4" s="1"/>
  <c r="H252" i="3"/>
  <c r="E253" i="3"/>
  <c r="F246" i="2"/>
  <c r="D254" i="3"/>
  <c r="L255" i="3"/>
  <c r="T255" i="3" s="1"/>
  <c r="A254" i="3"/>
  <c r="N254" i="3"/>
  <c r="O254" i="3"/>
  <c r="W254" i="3"/>
  <c r="I254" i="3" s="1"/>
  <c r="C254" i="3"/>
  <c r="V254" i="3"/>
  <c r="G254" i="3" s="1"/>
  <c r="U254" i="3"/>
  <c r="F254" i="3" s="1"/>
  <c r="B253" i="3"/>
  <c r="H250" i="4"/>
  <c r="B251" i="4"/>
  <c r="T251" i="4"/>
  <c r="Q251" i="4"/>
  <c r="C251" i="4"/>
  <c r="A251" i="4"/>
  <c r="S251" i="4"/>
  <c r="N251" i="4"/>
  <c r="D251" i="4" s="1"/>
  <c r="E251" i="4"/>
  <c r="R251" i="4"/>
  <c r="L252" i="4"/>
  <c r="U251" i="4"/>
  <c r="M248" i="2"/>
  <c r="CB247" i="2"/>
  <c r="H247" i="2" s="1"/>
  <c r="T247" i="2"/>
  <c r="G247" i="2" s="1"/>
  <c r="O247" i="2"/>
  <c r="D247" i="2" s="1"/>
  <c r="C247" i="2"/>
  <c r="CC247" i="2"/>
  <c r="J247" i="2" s="1"/>
  <c r="U247" i="2"/>
  <c r="I247" i="2" s="1"/>
  <c r="P247" i="2"/>
  <c r="A247" i="2"/>
  <c r="B247" i="2"/>
  <c r="V247" i="2"/>
  <c r="K247" i="2" s="1"/>
  <c r="E247" i="2"/>
  <c r="W251" i="4" l="1"/>
  <c r="F251" i="4" s="1"/>
  <c r="S248" i="2"/>
  <c r="R248" i="2"/>
  <c r="Q248" i="2"/>
  <c r="S255" i="3"/>
  <c r="R255" i="3"/>
  <c r="X251" i="4"/>
  <c r="G251" i="4" s="1"/>
  <c r="B254" i="3"/>
  <c r="H253" i="3"/>
  <c r="E254" i="3"/>
  <c r="V255" i="3"/>
  <c r="G255" i="3" s="1"/>
  <c r="N255" i="3"/>
  <c r="H254" i="3" s="1"/>
  <c r="A255" i="3"/>
  <c r="W255" i="3"/>
  <c r="I255" i="3" s="1"/>
  <c r="L256" i="3"/>
  <c r="T256" i="3" s="1"/>
  <c r="U255" i="3"/>
  <c r="F255" i="3" s="1"/>
  <c r="C255" i="3"/>
  <c r="O255" i="3"/>
  <c r="D255" i="3"/>
  <c r="H251" i="4"/>
  <c r="F247" i="2"/>
  <c r="E252" i="4"/>
  <c r="T252" i="4"/>
  <c r="R252" i="4"/>
  <c r="C252" i="4"/>
  <c r="N252" i="4"/>
  <c r="D252" i="4" s="1"/>
  <c r="Q252" i="4"/>
  <c r="A252" i="4"/>
  <c r="U252" i="4"/>
  <c r="S252" i="4"/>
  <c r="W252" i="4" s="1"/>
  <c r="L253" i="4"/>
  <c r="B252" i="4"/>
  <c r="M249" i="2"/>
  <c r="V248" i="2"/>
  <c r="K248" i="2" s="1"/>
  <c r="A248" i="2"/>
  <c r="O248" i="2"/>
  <c r="D248" i="2" s="1"/>
  <c r="CC248" i="2"/>
  <c r="J248" i="2" s="1"/>
  <c r="T248" i="2"/>
  <c r="G248" i="2" s="1"/>
  <c r="CB248" i="2"/>
  <c r="H248" i="2" s="1"/>
  <c r="E248" i="2"/>
  <c r="C248" i="2"/>
  <c r="P248" i="2"/>
  <c r="U248" i="2"/>
  <c r="I248" i="2" s="1"/>
  <c r="B248" i="2"/>
  <c r="F252" i="4" l="1"/>
  <c r="Q249" i="2"/>
  <c r="R249" i="2"/>
  <c r="S249" i="2"/>
  <c r="S256" i="3"/>
  <c r="R256" i="3"/>
  <c r="X252" i="4"/>
  <c r="G252" i="4" s="1"/>
  <c r="H252" i="4"/>
  <c r="W256" i="3"/>
  <c r="I256" i="3" s="1"/>
  <c r="A256" i="3"/>
  <c r="O256" i="3"/>
  <c r="N256" i="3"/>
  <c r="D256" i="3"/>
  <c r="U256" i="3"/>
  <c r="F256" i="3" s="1"/>
  <c r="C256" i="3"/>
  <c r="V256" i="3"/>
  <c r="G256" i="3" s="1"/>
  <c r="L257" i="3"/>
  <c r="T257" i="3" s="1"/>
  <c r="E255" i="3"/>
  <c r="B255" i="3"/>
  <c r="F248" i="2"/>
  <c r="E253" i="4"/>
  <c r="R253" i="4"/>
  <c r="Q253" i="4"/>
  <c r="T253" i="4"/>
  <c r="L254" i="4"/>
  <c r="A253" i="4"/>
  <c r="S253" i="4"/>
  <c r="N253" i="4"/>
  <c r="D253" i="4" s="1"/>
  <c r="C253" i="4"/>
  <c r="B253" i="4"/>
  <c r="U253" i="4"/>
  <c r="M250" i="2"/>
  <c r="U249" i="2"/>
  <c r="I249" i="2" s="1"/>
  <c r="E249" i="2"/>
  <c r="B249" i="2"/>
  <c r="O249" i="2"/>
  <c r="D249" i="2" s="1"/>
  <c r="CC249" i="2"/>
  <c r="J249" i="2" s="1"/>
  <c r="A249" i="2"/>
  <c r="P249" i="2"/>
  <c r="CB249" i="2"/>
  <c r="H249" i="2" s="1"/>
  <c r="C249" i="2"/>
  <c r="V249" i="2"/>
  <c r="K249" i="2" s="1"/>
  <c r="T249" i="2"/>
  <c r="G249" i="2" s="1"/>
  <c r="W253" i="4" l="1"/>
  <c r="F253" i="4" s="1"/>
  <c r="R250" i="2"/>
  <c r="S250" i="2"/>
  <c r="Q250" i="2"/>
  <c r="S257" i="3"/>
  <c r="R257" i="3"/>
  <c r="X253" i="4"/>
  <c r="G253" i="4" s="1"/>
  <c r="H255" i="3"/>
  <c r="E256" i="3"/>
  <c r="H253" i="4"/>
  <c r="U257" i="3"/>
  <c r="F257" i="3" s="1"/>
  <c r="C257" i="3"/>
  <c r="W257" i="3"/>
  <c r="I257" i="3" s="1"/>
  <c r="L258" i="3"/>
  <c r="T258" i="3" s="1"/>
  <c r="A257" i="3"/>
  <c r="D257" i="3"/>
  <c r="N257" i="3"/>
  <c r="O257" i="3"/>
  <c r="V257" i="3"/>
  <c r="G257" i="3" s="1"/>
  <c r="B256" i="3"/>
  <c r="F249" i="2"/>
  <c r="L255" i="4"/>
  <c r="E254" i="4"/>
  <c r="Q254" i="4"/>
  <c r="R254" i="4"/>
  <c r="U254" i="4"/>
  <c r="C254" i="4"/>
  <c r="B254" i="4"/>
  <c r="A254" i="4"/>
  <c r="T254" i="4"/>
  <c r="N254" i="4"/>
  <c r="D254" i="4" s="1"/>
  <c r="S254" i="4"/>
  <c r="W254" i="4" s="1"/>
  <c r="M251" i="2"/>
  <c r="U250" i="2"/>
  <c r="I250" i="2" s="1"/>
  <c r="C250" i="2"/>
  <c r="P250" i="2"/>
  <c r="CC250" i="2"/>
  <c r="J250" i="2" s="1"/>
  <c r="O250" i="2"/>
  <c r="D250" i="2" s="1"/>
  <c r="A250" i="2"/>
  <c r="V250" i="2"/>
  <c r="K250" i="2" s="1"/>
  <c r="CB250" i="2"/>
  <c r="H250" i="2" s="1"/>
  <c r="E250" i="2"/>
  <c r="B250" i="2"/>
  <c r="T250" i="2"/>
  <c r="G250" i="2" s="1"/>
  <c r="F254" i="4" l="1"/>
  <c r="Q251" i="2"/>
  <c r="R251" i="2"/>
  <c r="S251" i="2"/>
  <c r="S258" i="3"/>
  <c r="R258" i="3"/>
  <c r="X254" i="4"/>
  <c r="G254" i="4" s="1"/>
  <c r="H256" i="3"/>
  <c r="E257" i="3"/>
  <c r="B257" i="3"/>
  <c r="H254" i="4"/>
  <c r="A258" i="3"/>
  <c r="N258" i="3"/>
  <c r="C258" i="3"/>
  <c r="U258" i="3"/>
  <c r="F258" i="3" s="1"/>
  <c r="O258" i="3"/>
  <c r="D258" i="3"/>
  <c r="L259" i="3"/>
  <c r="T259" i="3" s="1"/>
  <c r="W258" i="3"/>
  <c r="I258" i="3" s="1"/>
  <c r="V258" i="3"/>
  <c r="G258" i="3" s="1"/>
  <c r="F250" i="2"/>
  <c r="R255" i="4"/>
  <c r="N255" i="4"/>
  <c r="D255" i="4" s="1"/>
  <c r="L256" i="4"/>
  <c r="T255" i="4"/>
  <c r="A255" i="4"/>
  <c r="Q255" i="4"/>
  <c r="B255" i="4"/>
  <c r="C255" i="4"/>
  <c r="U255" i="4"/>
  <c r="S255" i="4"/>
  <c r="W255" i="4" s="1"/>
  <c r="E255" i="4"/>
  <c r="M252" i="2"/>
  <c r="B251" i="2"/>
  <c r="CB251" i="2"/>
  <c r="H251" i="2" s="1"/>
  <c r="T251" i="2"/>
  <c r="G251" i="2" s="1"/>
  <c r="O251" i="2"/>
  <c r="D251" i="2" s="1"/>
  <c r="C251" i="2"/>
  <c r="U251" i="2"/>
  <c r="I251" i="2" s="1"/>
  <c r="V251" i="2"/>
  <c r="K251" i="2" s="1"/>
  <c r="P251" i="2"/>
  <c r="E251" i="2"/>
  <c r="CC251" i="2"/>
  <c r="J251" i="2" s="1"/>
  <c r="A251" i="2"/>
  <c r="F255" i="4" l="1"/>
  <c r="Q252" i="2"/>
  <c r="R252" i="2"/>
  <c r="S252" i="2"/>
  <c r="S259" i="3"/>
  <c r="R259" i="3"/>
  <c r="X255" i="4"/>
  <c r="G255" i="4" s="1"/>
  <c r="F251" i="2"/>
  <c r="E258" i="3"/>
  <c r="H257" i="3"/>
  <c r="V259" i="3"/>
  <c r="G259" i="3" s="1"/>
  <c r="W259" i="3"/>
  <c r="I259" i="3" s="1"/>
  <c r="U259" i="3"/>
  <c r="F259" i="3" s="1"/>
  <c r="L260" i="3"/>
  <c r="T260" i="3" s="1"/>
  <c r="D259" i="3"/>
  <c r="O259" i="3"/>
  <c r="N259" i="3"/>
  <c r="C259" i="3"/>
  <c r="A259" i="3"/>
  <c r="H255" i="4"/>
  <c r="B258" i="3"/>
  <c r="L257" i="4"/>
  <c r="R256" i="4"/>
  <c r="U256" i="4"/>
  <c r="E256" i="4"/>
  <c r="B256" i="4"/>
  <c r="A256" i="4"/>
  <c r="Q256" i="4"/>
  <c r="N256" i="4"/>
  <c r="D256" i="4" s="1"/>
  <c r="T256" i="4"/>
  <c r="S256" i="4"/>
  <c r="W256" i="4" s="1"/>
  <c r="C256" i="4"/>
  <c r="M253" i="2"/>
  <c r="C252" i="2"/>
  <c r="B252" i="2"/>
  <c r="A252" i="2"/>
  <c r="CC252" i="2"/>
  <c r="J252" i="2" s="1"/>
  <c r="U252" i="2"/>
  <c r="I252" i="2" s="1"/>
  <c r="CB252" i="2"/>
  <c r="H252" i="2" s="1"/>
  <c r="O252" i="2"/>
  <c r="D252" i="2" s="1"/>
  <c r="V252" i="2"/>
  <c r="K252" i="2" s="1"/>
  <c r="E252" i="2"/>
  <c r="T252" i="2"/>
  <c r="G252" i="2" s="1"/>
  <c r="P252" i="2"/>
  <c r="F256" i="4" l="1"/>
  <c r="S253" i="2"/>
  <c r="Q253" i="2"/>
  <c r="R253" i="2"/>
  <c r="S260" i="3"/>
  <c r="R260" i="3"/>
  <c r="X256" i="4"/>
  <c r="G256" i="4" s="1"/>
  <c r="H256" i="4"/>
  <c r="H258" i="3"/>
  <c r="E259" i="3"/>
  <c r="B259" i="3"/>
  <c r="C260" i="3"/>
  <c r="D260" i="3"/>
  <c r="U260" i="3"/>
  <c r="F260" i="3" s="1"/>
  <c r="A260" i="3"/>
  <c r="N260" i="3"/>
  <c r="O260" i="3"/>
  <c r="W260" i="3"/>
  <c r="I260" i="3" s="1"/>
  <c r="L261" i="3"/>
  <c r="T261" i="3" s="1"/>
  <c r="V260" i="3"/>
  <c r="G260" i="3" s="1"/>
  <c r="F252" i="2"/>
  <c r="U257" i="4"/>
  <c r="R257" i="4"/>
  <c r="L258" i="4"/>
  <c r="A257" i="4"/>
  <c r="T257" i="4"/>
  <c r="N257" i="4"/>
  <c r="D257" i="4" s="1"/>
  <c r="C257" i="4"/>
  <c r="S257" i="4"/>
  <c r="W257" i="4" s="1"/>
  <c r="B257" i="4"/>
  <c r="Q257" i="4"/>
  <c r="E257" i="4"/>
  <c r="M254" i="2"/>
  <c r="O253" i="2"/>
  <c r="D253" i="2" s="1"/>
  <c r="CB253" i="2"/>
  <c r="H253" i="2" s="1"/>
  <c r="E253" i="2"/>
  <c r="T253" i="2"/>
  <c r="G253" i="2" s="1"/>
  <c r="A253" i="2"/>
  <c r="U253" i="2"/>
  <c r="I253" i="2" s="1"/>
  <c r="B253" i="2"/>
  <c r="CC253" i="2"/>
  <c r="J253" i="2" s="1"/>
  <c r="P253" i="2"/>
  <c r="C253" i="2"/>
  <c r="V253" i="2"/>
  <c r="K253" i="2" s="1"/>
  <c r="F257" i="4" l="1"/>
  <c r="S254" i="2"/>
  <c r="Q254" i="2"/>
  <c r="R254" i="2"/>
  <c r="S261" i="3"/>
  <c r="R261" i="3"/>
  <c r="X257" i="4"/>
  <c r="G257" i="4" s="1"/>
  <c r="H259" i="3"/>
  <c r="E260" i="3"/>
  <c r="H257" i="4"/>
  <c r="O261" i="3"/>
  <c r="N261" i="3"/>
  <c r="W261" i="3"/>
  <c r="I261" i="3" s="1"/>
  <c r="L262" i="3"/>
  <c r="T262" i="3" s="1"/>
  <c r="V261" i="3"/>
  <c r="G261" i="3" s="1"/>
  <c r="U261" i="3"/>
  <c r="F261" i="3" s="1"/>
  <c r="C261" i="3"/>
  <c r="A261" i="3"/>
  <c r="D261" i="3"/>
  <c r="B260" i="3"/>
  <c r="F253" i="2"/>
  <c r="N258" i="4"/>
  <c r="D258" i="4" s="1"/>
  <c r="C258" i="4"/>
  <c r="U258" i="4"/>
  <c r="L259" i="4"/>
  <c r="B258" i="4"/>
  <c r="T258" i="4"/>
  <c r="Q258" i="4"/>
  <c r="R258" i="4"/>
  <c r="A258" i="4"/>
  <c r="S258" i="4"/>
  <c r="E258" i="4"/>
  <c r="M255" i="2"/>
  <c r="T254" i="2"/>
  <c r="G254" i="2" s="1"/>
  <c r="C254" i="2"/>
  <c r="B254" i="2"/>
  <c r="E254" i="2"/>
  <c r="U254" i="2"/>
  <c r="I254" i="2" s="1"/>
  <c r="A254" i="2"/>
  <c r="CC254" i="2"/>
  <c r="J254" i="2" s="1"/>
  <c r="P254" i="2"/>
  <c r="V254" i="2"/>
  <c r="K254" i="2" s="1"/>
  <c r="O254" i="2"/>
  <c r="D254" i="2" s="1"/>
  <c r="CB254" i="2"/>
  <c r="H254" i="2" s="1"/>
  <c r="W258" i="4" l="1"/>
  <c r="F258" i="4" s="1"/>
  <c r="R255" i="2"/>
  <c r="S255" i="2"/>
  <c r="Q255" i="2"/>
  <c r="S262" i="3"/>
  <c r="R262" i="3"/>
  <c r="X258" i="4"/>
  <c r="G258" i="4" s="1"/>
  <c r="H260" i="3"/>
  <c r="E261" i="3"/>
  <c r="F254" i="2"/>
  <c r="B261" i="3"/>
  <c r="H258" i="4"/>
  <c r="W262" i="3"/>
  <c r="I262" i="3" s="1"/>
  <c r="C262" i="3"/>
  <c r="A262" i="3"/>
  <c r="O262" i="3"/>
  <c r="L263" i="3"/>
  <c r="T263" i="3" s="1"/>
  <c r="D262" i="3"/>
  <c r="N262" i="3"/>
  <c r="U262" i="3"/>
  <c r="F262" i="3" s="1"/>
  <c r="V262" i="3"/>
  <c r="G262" i="3" s="1"/>
  <c r="U259" i="4"/>
  <c r="T259" i="4"/>
  <c r="C259" i="4"/>
  <c r="S259" i="4"/>
  <c r="W259" i="4" s="1"/>
  <c r="E259" i="4"/>
  <c r="R259" i="4"/>
  <c r="A259" i="4"/>
  <c r="L260" i="4"/>
  <c r="N259" i="4"/>
  <c r="D259" i="4" s="1"/>
  <c r="Q259" i="4"/>
  <c r="F259" i="4" s="1"/>
  <c r="B259" i="4"/>
  <c r="M256" i="2"/>
  <c r="E255" i="2"/>
  <c r="P255" i="2"/>
  <c r="C255" i="2"/>
  <c r="U255" i="2"/>
  <c r="I255" i="2" s="1"/>
  <c r="B255" i="2"/>
  <c r="O255" i="2"/>
  <c r="D255" i="2" s="1"/>
  <c r="A255" i="2"/>
  <c r="CC255" i="2"/>
  <c r="J255" i="2" s="1"/>
  <c r="V255" i="2"/>
  <c r="K255" i="2" s="1"/>
  <c r="T255" i="2"/>
  <c r="G255" i="2" s="1"/>
  <c r="CB255" i="2"/>
  <c r="H255" i="2" s="1"/>
  <c r="S256" i="2" l="1"/>
  <c r="R256" i="2"/>
  <c r="Q256" i="2"/>
  <c r="S263" i="3"/>
  <c r="R263" i="3"/>
  <c r="X259" i="4"/>
  <c r="G259" i="4" s="1"/>
  <c r="E262" i="3"/>
  <c r="H261" i="3"/>
  <c r="H259" i="4"/>
  <c r="L264" i="3"/>
  <c r="T264" i="3" s="1"/>
  <c r="V263" i="3"/>
  <c r="G263" i="3" s="1"/>
  <c r="A263" i="3"/>
  <c r="W263" i="3"/>
  <c r="I263" i="3" s="1"/>
  <c r="U263" i="3"/>
  <c r="F263" i="3" s="1"/>
  <c r="N263" i="3"/>
  <c r="D263" i="3"/>
  <c r="C263" i="3"/>
  <c r="O263" i="3"/>
  <c r="B262" i="3"/>
  <c r="F255" i="2"/>
  <c r="L261" i="4"/>
  <c r="C260" i="4"/>
  <c r="A260" i="4"/>
  <c r="Q260" i="4"/>
  <c r="E260" i="4"/>
  <c r="B260" i="4"/>
  <c r="S260" i="4"/>
  <c r="R260" i="4"/>
  <c r="N260" i="4"/>
  <c r="D260" i="4" s="1"/>
  <c r="U260" i="4"/>
  <c r="T260" i="4"/>
  <c r="M257" i="2"/>
  <c r="P256" i="2"/>
  <c r="O256" i="2"/>
  <c r="D256" i="2" s="1"/>
  <c r="E256" i="2"/>
  <c r="U256" i="2"/>
  <c r="I256" i="2" s="1"/>
  <c r="V256" i="2"/>
  <c r="K256" i="2" s="1"/>
  <c r="CB256" i="2"/>
  <c r="H256" i="2" s="1"/>
  <c r="C256" i="2"/>
  <c r="T256" i="2"/>
  <c r="G256" i="2" s="1"/>
  <c r="CC256" i="2"/>
  <c r="J256" i="2" s="1"/>
  <c r="A256" i="2"/>
  <c r="B256" i="2"/>
  <c r="W260" i="4" l="1"/>
  <c r="F260" i="4" s="1"/>
  <c r="S257" i="2"/>
  <c r="R257" i="2"/>
  <c r="Q257" i="2"/>
  <c r="S264" i="3"/>
  <c r="R264" i="3"/>
  <c r="X260" i="4"/>
  <c r="G260" i="4" s="1"/>
  <c r="H262" i="3"/>
  <c r="E263" i="3"/>
  <c r="B263" i="3"/>
  <c r="A264" i="3"/>
  <c r="L265" i="3"/>
  <c r="T265" i="3" s="1"/>
  <c r="W264" i="3"/>
  <c r="I264" i="3" s="1"/>
  <c r="O264" i="3"/>
  <c r="U264" i="3"/>
  <c r="F264" i="3" s="1"/>
  <c r="V264" i="3"/>
  <c r="G264" i="3" s="1"/>
  <c r="D264" i="3"/>
  <c r="N264" i="3"/>
  <c r="C264" i="3"/>
  <c r="F256" i="2"/>
  <c r="H260" i="4"/>
  <c r="L262" i="4"/>
  <c r="N261" i="4"/>
  <c r="D261" i="4" s="1"/>
  <c r="B261" i="4"/>
  <c r="A261" i="4"/>
  <c r="T261" i="4"/>
  <c r="R261" i="4"/>
  <c r="S261" i="4"/>
  <c r="W261" i="4" s="1"/>
  <c r="C261" i="4"/>
  <c r="Q261" i="4"/>
  <c r="E261" i="4"/>
  <c r="U261" i="4"/>
  <c r="M258" i="2"/>
  <c r="A257" i="2"/>
  <c r="T257" i="2"/>
  <c r="G257" i="2" s="1"/>
  <c r="U257" i="2"/>
  <c r="I257" i="2" s="1"/>
  <c r="C257" i="2"/>
  <c r="B257" i="2"/>
  <c r="CB257" i="2"/>
  <c r="H257" i="2" s="1"/>
  <c r="O257" i="2"/>
  <c r="D257" i="2" s="1"/>
  <c r="V257" i="2"/>
  <c r="K257" i="2" s="1"/>
  <c r="E257" i="2"/>
  <c r="CC257" i="2"/>
  <c r="J257" i="2" s="1"/>
  <c r="P257" i="2"/>
  <c r="F261" i="4" l="1"/>
  <c r="R258" i="2"/>
  <c r="S258" i="2"/>
  <c r="Q258" i="2"/>
  <c r="L266" i="3"/>
  <c r="L267" i="3" s="1"/>
  <c r="L268" i="3" s="1"/>
  <c r="S265" i="3"/>
  <c r="R265" i="3"/>
  <c r="X261" i="4"/>
  <c r="G261" i="4" s="1"/>
  <c r="H261" i="4"/>
  <c r="H263" i="3"/>
  <c r="F257" i="2"/>
  <c r="E264" i="3"/>
  <c r="B264" i="3"/>
  <c r="N265" i="3"/>
  <c r="V265" i="3"/>
  <c r="G265" i="3" s="1"/>
  <c r="G266" i="3" s="1"/>
  <c r="E266" i="3"/>
  <c r="C265" i="3"/>
  <c r="W265" i="3"/>
  <c r="I265" i="3" s="1"/>
  <c r="A265" i="3"/>
  <c r="O265" i="3"/>
  <c r="U265" i="3"/>
  <c r="F265" i="3" s="1"/>
  <c r="F266" i="3" s="1"/>
  <c r="D265" i="3"/>
  <c r="R262" i="4"/>
  <c r="T262" i="4"/>
  <c r="L263" i="4"/>
  <c r="N262" i="4"/>
  <c r="D262" i="4" s="1"/>
  <c r="E262" i="4"/>
  <c r="Q262" i="4"/>
  <c r="S262" i="4"/>
  <c r="W262" i="4" s="1"/>
  <c r="C262" i="4"/>
  <c r="B262" i="4"/>
  <c r="A262" i="4"/>
  <c r="U262" i="4"/>
  <c r="M259" i="2"/>
  <c r="U258" i="2"/>
  <c r="I258" i="2" s="1"/>
  <c r="CC258" i="2"/>
  <c r="J258" i="2" s="1"/>
  <c r="O258" i="2"/>
  <c r="D258" i="2" s="1"/>
  <c r="B258" i="2"/>
  <c r="V258" i="2"/>
  <c r="K258" i="2" s="1"/>
  <c r="P258" i="2"/>
  <c r="CB258" i="2"/>
  <c r="H258" i="2" s="1"/>
  <c r="E258" i="2"/>
  <c r="T258" i="2"/>
  <c r="G258" i="2" s="1"/>
  <c r="A258" i="2"/>
  <c r="C258" i="2"/>
  <c r="F262" i="4" l="1"/>
  <c r="R259" i="2"/>
  <c r="S259" i="2"/>
  <c r="Q259" i="2"/>
  <c r="X262" i="4"/>
  <c r="G262" i="4" s="1"/>
  <c r="H265" i="3"/>
  <c r="H266" i="3" s="1"/>
  <c r="F268" i="3" s="1"/>
  <c r="H264" i="3"/>
  <c r="F258" i="2"/>
  <c r="E265" i="3"/>
  <c r="L269" i="3"/>
  <c r="T269" i="3" s="1"/>
  <c r="E268" i="3"/>
  <c r="B265" i="3"/>
  <c r="H262" i="4"/>
  <c r="Q263" i="4"/>
  <c r="C263" i="4"/>
  <c r="L264" i="4"/>
  <c r="A263" i="4"/>
  <c r="T263" i="4"/>
  <c r="S263" i="4"/>
  <c r="E263" i="4"/>
  <c r="B263" i="4"/>
  <c r="N263" i="4"/>
  <c r="D263" i="4" s="1"/>
  <c r="R263" i="4"/>
  <c r="U263" i="4"/>
  <c r="M260" i="2"/>
  <c r="U259" i="2"/>
  <c r="I259" i="2" s="1"/>
  <c r="E259" i="2"/>
  <c r="CB259" i="2"/>
  <c r="H259" i="2" s="1"/>
  <c r="T259" i="2"/>
  <c r="G259" i="2" s="1"/>
  <c r="P259" i="2"/>
  <c r="O259" i="2"/>
  <c r="D259" i="2" s="1"/>
  <c r="B259" i="2"/>
  <c r="A259" i="2"/>
  <c r="V259" i="2"/>
  <c r="K259" i="2" s="1"/>
  <c r="C259" i="2"/>
  <c r="CC259" i="2"/>
  <c r="J259" i="2" s="1"/>
  <c r="W263" i="4" l="1"/>
  <c r="F263" i="4" s="1"/>
  <c r="S260" i="2"/>
  <c r="Q260" i="2"/>
  <c r="R260" i="2"/>
  <c r="S269" i="3"/>
  <c r="R269" i="3"/>
  <c r="X263" i="4"/>
  <c r="G263" i="4" s="1"/>
  <c r="F259" i="2"/>
  <c r="A269" i="3"/>
  <c r="U269" i="3"/>
  <c r="F269" i="3" s="1"/>
  <c r="O269" i="3"/>
  <c r="L270" i="3"/>
  <c r="T270" i="3" s="1"/>
  <c r="V269" i="3"/>
  <c r="G269" i="3" s="1"/>
  <c r="D269" i="3"/>
  <c r="W269" i="3"/>
  <c r="I269" i="3" s="1"/>
  <c r="K310" i="3"/>
  <c r="I310" i="3" s="1"/>
  <c r="N269" i="3"/>
  <c r="C269" i="3"/>
  <c r="H263" i="4"/>
  <c r="S264" i="4"/>
  <c r="C264" i="4"/>
  <c r="R264" i="4"/>
  <c r="T264" i="4"/>
  <c r="U264" i="4"/>
  <c r="Q264" i="4"/>
  <c r="A264" i="4"/>
  <c r="N264" i="4"/>
  <c r="D264" i="4" s="1"/>
  <c r="E264" i="4"/>
  <c r="L265" i="4"/>
  <c r="B264" i="4"/>
  <c r="M261" i="2"/>
  <c r="B260" i="2"/>
  <c r="U260" i="2"/>
  <c r="I260" i="2" s="1"/>
  <c r="E260" i="2"/>
  <c r="T260" i="2"/>
  <c r="G260" i="2" s="1"/>
  <c r="P260" i="2"/>
  <c r="C260" i="2"/>
  <c r="O260" i="2"/>
  <c r="D260" i="2" s="1"/>
  <c r="CC260" i="2"/>
  <c r="J260" i="2" s="1"/>
  <c r="CB260" i="2"/>
  <c r="H260" i="2" s="1"/>
  <c r="A260" i="2"/>
  <c r="V260" i="2"/>
  <c r="K260" i="2" s="1"/>
  <c r="W264" i="4" l="1"/>
  <c r="F264" i="4"/>
  <c r="Q261" i="2"/>
  <c r="S261" i="2"/>
  <c r="R261" i="2"/>
  <c r="S270" i="3"/>
  <c r="R270" i="3"/>
  <c r="X264" i="4"/>
  <c r="G264" i="4" s="1"/>
  <c r="E269" i="3"/>
  <c r="H264" i="4"/>
  <c r="B269" i="3"/>
  <c r="C270" i="3"/>
  <c r="U270" i="3"/>
  <c r="F270" i="3" s="1"/>
  <c r="O270" i="3"/>
  <c r="L271" i="3"/>
  <c r="T271" i="3" s="1"/>
  <c r="W270" i="3"/>
  <c r="I270" i="3" s="1"/>
  <c r="N270" i="3"/>
  <c r="A270" i="3"/>
  <c r="D270" i="3"/>
  <c r="V270" i="3"/>
  <c r="G270" i="3" s="1"/>
  <c r="F260" i="2"/>
  <c r="R265" i="4"/>
  <c r="B265" i="4"/>
  <c r="L266" i="4"/>
  <c r="N265" i="4"/>
  <c r="D265" i="4" s="1"/>
  <c r="E265" i="4"/>
  <c r="Q265" i="4"/>
  <c r="U265" i="4"/>
  <c r="T265" i="4"/>
  <c r="C265" i="4"/>
  <c r="S265" i="4"/>
  <c r="W265" i="4" s="1"/>
  <c r="A265" i="4"/>
  <c r="M262" i="2"/>
  <c r="P261" i="2"/>
  <c r="V261" i="2"/>
  <c r="K261" i="2" s="1"/>
  <c r="B261" i="2"/>
  <c r="E261" i="2"/>
  <c r="T261" i="2"/>
  <c r="G261" i="2" s="1"/>
  <c r="C261" i="2"/>
  <c r="CC261" i="2"/>
  <c r="J261" i="2" s="1"/>
  <c r="U261" i="2"/>
  <c r="I261" i="2" s="1"/>
  <c r="CB261" i="2"/>
  <c r="H261" i="2" s="1"/>
  <c r="O261" i="2"/>
  <c r="D261" i="2" s="1"/>
  <c r="A261" i="2"/>
  <c r="F265" i="4" l="1"/>
  <c r="S262" i="2"/>
  <c r="Q262" i="2"/>
  <c r="R262" i="2"/>
  <c r="S271" i="3"/>
  <c r="R271" i="3"/>
  <c r="X265" i="4"/>
  <c r="G265" i="4" s="1"/>
  <c r="H269" i="3"/>
  <c r="E270" i="3"/>
  <c r="L272" i="3"/>
  <c r="T272" i="3" s="1"/>
  <c r="U271" i="3"/>
  <c r="F271" i="3" s="1"/>
  <c r="N271" i="3"/>
  <c r="A271" i="3"/>
  <c r="O271" i="3"/>
  <c r="C271" i="3"/>
  <c r="V271" i="3"/>
  <c r="G271" i="3" s="1"/>
  <c r="W271" i="3"/>
  <c r="I271" i="3" s="1"/>
  <c r="D271" i="3"/>
  <c r="B270" i="3"/>
  <c r="H265" i="4"/>
  <c r="F261" i="2"/>
  <c r="L267" i="4"/>
  <c r="R266" i="4"/>
  <c r="E266" i="4"/>
  <c r="T266" i="4"/>
  <c r="Q266" i="4"/>
  <c r="S266" i="4"/>
  <c r="N266" i="4"/>
  <c r="D266" i="4" s="1"/>
  <c r="U266" i="4"/>
  <c r="A266" i="4"/>
  <c r="C266" i="4"/>
  <c r="B266" i="4"/>
  <c r="M263" i="2"/>
  <c r="C262" i="2"/>
  <c r="T262" i="2"/>
  <c r="G262" i="2" s="1"/>
  <c r="B262" i="2"/>
  <c r="O262" i="2"/>
  <c r="D262" i="2" s="1"/>
  <c r="E262" i="2"/>
  <c r="V262" i="2"/>
  <c r="K262" i="2" s="1"/>
  <c r="CC262" i="2"/>
  <c r="J262" i="2" s="1"/>
  <c r="CB262" i="2"/>
  <c r="H262" i="2" s="1"/>
  <c r="A262" i="2"/>
  <c r="P262" i="2"/>
  <c r="U262" i="2"/>
  <c r="I262" i="2" s="1"/>
  <c r="W266" i="4" l="1"/>
  <c r="F266" i="4"/>
  <c r="R263" i="2"/>
  <c r="S263" i="2"/>
  <c r="Q263" i="2"/>
  <c r="S272" i="3"/>
  <c r="R272" i="3"/>
  <c r="X266" i="4"/>
  <c r="G266" i="4" s="1"/>
  <c r="H270" i="3"/>
  <c r="E271" i="3"/>
  <c r="N272" i="3"/>
  <c r="L273" i="3"/>
  <c r="T273" i="3" s="1"/>
  <c r="W272" i="3"/>
  <c r="I272" i="3" s="1"/>
  <c r="D272" i="3"/>
  <c r="V272" i="3"/>
  <c r="G272" i="3" s="1"/>
  <c r="A272" i="3"/>
  <c r="U272" i="3"/>
  <c r="F272" i="3" s="1"/>
  <c r="C272" i="3"/>
  <c r="O272" i="3"/>
  <c r="B271" i="3"/>
  <c r="F262" i="2"/>
  <c r="H266" i="4"/>
  <c r="B267" i="4"/>
  <c r="C267" i="4"/>
  <c r="L268" i="4"/>
  <c r="N267" i="4"/>
  <c r="D267" i="4" s="1"/>
  <c r="A267" i="4"/>
  <c r="E267" i="4"/>
  <c r="S267" i="4"/>
  <c r="W267" i="4" s="1"/>
  <c r="T267" i="4"/>
  <c r="Q267" i="4"/>
  <c r="R267" i="4"/>
  <c r="U267" i="4"/>
  <c r="M264" i="2"/>
  <c r="E263" i="2"/>
  <c r="P263" i="2"/>
  <c r="O263" i="2"/>
  <c r="D263" i="2" s="1"/>
  <c r="V263" i="2"/>
  <c r="K263" i="2" s="1"/>
  <c r="A263" i="2"/>
  <c r="T263" i="2"/>
  <c r="G263" i="2" s="1"/>
  <c r="U263" i="2"/>
  <c r="I263" i="2" s="1"/>
  <c r="C263" i="2"/>
  <c r="CC263" i="2"/>
  <c r="J263" i="2" s="1"/>
  <c r="B263" i="2"/>
  <c r="CB263" i="2"/>
  <c r="H263" i="2" s="1"/>
  <c r="F267" i="4" l="1"/>
  <c r="S264" i="2"/>
  <c r="R264" i="2"/>
  <c r="Q264" i="2"/>
  <c r="S273" i="3"/>
  <c r="R273" i="3"/>
  <c r="X267" i="4"/>
  <c r="G267" i="4" s="1"/>
  <c r="H271" i="3"/>
  <c r="A273" i="3"/>
  <c r="L274" i="3"/>
  <c r="T274" i="3" s="1"/>
  <c r="W273" i="3"/>
  <c r="I273" i="3" s="1"/>
  <c r="C273" i="3"/>
  <c r="U273" i="3"/>
  <c r="F273" i="3" s="1"/>
  <c r="D273" i="3"/>
  <c r="V273" i="3"/>
  <c r="G273" i="3" s="1"/>
  <c r="O273" i="3"/>
  <c r="N273" i="3"/>
  <c r="F263" i="2"/>
  <c r="H267" i="4"/>
  <c r="B272" i="3"/>
  <c r="E272" i="3"/>
  <c r="L269" i="4"/>
  <c r="E268" i="4"/>
  <c r="N268" i="4"/>
  <c r="D268" i="4" s="1"/>
  <c r="B268" i="4"/>
  <c r="U268" i="4"/>
  <c r="T268" i="4"/>
  <c r="Q268" i="4"/>
  <c r="S268" i="4"/>
  <c r="W268" i="4" s="1"/>
  <c r="C268" i="4"/>
  <c r="A268" i="4"/>
  <c r="R268" i="4"/>
  <c r="M265" i="2"/>
  <c r="C264" i="2"/>
  <c r="O264" i="2"/>
  <c r="D264" i="2" s="1"/>
  <c r="E264" i="2"/>
  <c r="B264" i="2"/>
  <c r="T264" i="2"/>
  <c r="G264" i="2" s="1"/>
  <c r="U264" i="2"/>
  <c r="I264" i="2" s="1"/>
  <c r="CC264" i="2"/>
  <c r="J264" i="2" s="1"/>
  <c r="A264" i="2"/>
  <c r="V264" i="2"/>
  <c r="K264" i="2" s="1"/>
  <c r="P264" i="2"/>
  <c r="CB264" i="2"/>
  <c r="H264" i="2" s="1"/>
  <c r="F268" i="4" l="1"/>
  <c r="S265" i="2"/>
  <c r="R265" i="2"/>
  <c r="Q265" i="2"/>
  <c r="S274" i="3"/>
  <c r="R274" i="3"/>
  <c r="X268" i="4"/>
  <c r="G268" i="4" s="1"/>
  <c r="E273" i="3"/>
  <c r="B273" i="3"/>
  <c r="H272" i="3"/>
  <c r="F264" i="2"/>
  <c r="V274" i="3"/>
  <c r="G274" i="3" s="1"/>
  <c r="C274" i="3"/>
  <c r="N274" i="3"/>
  <c r="U274" i="3"/>
  <c r="F274" i="3" s="1"/>
  <c r="W274" i="3"/>
  <c r="I274" i="3" s="1"/>
  <c r="D274" i="3"/>
  <c r="L275" i="3"/>
  <c r="T275" i="3" s="1"/>
  <c r="A274" i="3"/>
  <c r="O274" i="3"/>
  <c r="H268" i="4"/>
  <c r="T269" i="4"/>
  <c r="A269" i="4"/>
  <c r="U269" i="4"/>
  <c r="L270" i="4"/>
  <c r="C269" i="4"/>
  <c r="N269" i="4"/>
  <c r="D269" i="4" s="1"/>
  <c r="B269" i="4"/>
  <c r="S269" i="4"/>
  <c r="W269" i="4" s="1"/>
  <c r="Q269" i="4"/>
  <c r="F269" i="4" s="1"/>
  <c r="R269" i="4"/>
  <c r="E269" i="4"/>
  <c r="M266" i="2"/>
  <c r="B265" i="2"/>
  <c r="C265" i="2"/>
  <c r="CC265" i="2"/>
  <c r="J265" i="2" s="1"/>
  <c r="O265" i="2"/>
  <c r="D265" i="2" s="1"/>
  <c r="T265" i="2"/>
  <c r="G265" i="2" s="1"/>
  <c r="V265" i="2"/>
  <c r="K265" i="2" s="1"/>
  <c r="CB265" i="2"/>
  <c r="H265" i="2" s="1"/>
  <c r="E265" i="2"/>
  <c r="U265" i="2"/>
  <c r="I265" i="2" s="1"/>
  <c r="A265" i="2"/>
  <c r="P265" i="2"/>
  <c r="R266" i="2" l="1"/>
  <c r="Q266" i="2"/>
  <c r="S266" i="2"/>
  <c r="S275" i="3"/>
  <c r="R275" i="3"/>
  <c r="X269" i="4"/>
  <c r="G269" i="4" s="1"/>
  <c r="H273" i="3"/>
  <c r="E274" i="3"/>
  <c r="F265" i="2"/>
  <c r="N275" i="3"/>
  <c r="B275" i="3" s="1"/>
  <c r="L276" i="3"/>
  <c r="T276" i="3" s="1"/>
  <c r="W275" i="3"/>
  <c r="I275" i="3" s="1"/>
  <c r="A275" i="3"/>
  <c r="V275" i="3"/>
  <c r="G275" i="3" s="1"/>
  <c r="U275" i="3"/>
  <c r="F275" i="3" s="1"/>
  <c r="O275" i="3"/>
  <c r="D275" i="3"/>
  <c r="C275" i="3"/>
  <c r="B274" i="3"/>
  <c r="H269" i="4"/>
  <c r="L271" i="4"/>
  <c r="R270" i="4"/>
  <c r="N270" i="4"/>
  <c r="D270" i="4" s="1"/>
  <c r="B270" i="4"/>
  <c r="S270" i="4"/>
  <c r="U270" i="4"/>
  <c r="Q270" i="4"/>
  <c r="A270" i="4"/>
  <c r="T270" i="4"/>
  <c r="C270" i="4"/>
  <c r="E270" i="4"/>
  <c r="M267" i="2"/>
  <c r="C266" i="2"/>
  <c r="T266" i="2"/>
  <c r="G266" i="2" s="1"/>
  <c r="B266" i="2"/>
  <c r="U266" i="2"/>
  <c r="I266" i="2" s="1"/>
  <c r="O266" i="2"/>
  <c r="D266" i="2" s="1"/>
  <c r="A266" i="2"/>
  <c r="V266" i="2"/>
  <c r="K266" i="2" s="1"/>
  <c r="CB266" i="2"/>
  <c r="H266" i="2" s="1"/>
  <c r="E266" i="2"/>
  <c r="CC266" i="2"/>
  <c r="J266" i="2" s="1"/>
  <c r="P266" i="2"/>
  <c r="W270" i="4" l="1"/>
  <c r="F270" i="4" s="1"/>
  <c r="R267" i="2"/>
  <c r="Q267" i="2"/>
  <c r="S267" i="2"/>
  <c r="S276" i="3"/>
  <c r="R276" i="3"/>
  <c r="X270" i="4"/>
  <c r="G270" i="4" s="1"/>
  <c r="L272" i="4"/>
  <c r="L273" i="4" s="1"/>
  <c r="L274" i="4" s="1"/>
  <c r="G272" i="4"/>
  <c r="H274" i="3"/>
  <c r="E275" i="3"/>
  <c r="H270" i="4"/>
  <c r="V276" i="3"/>
  <c r="G276" i="3" s="1"/>
  <c r="N276" i="3"/>
  <c r="O276" i="3"/>
  <c r="C276" i="3"/>
  <c r="L277" i="3"/>
  <c r="T277" i="3" s="1"/>
  <c r="A276" i="3"/>
  <c r="W276" i="3"/>
  <c r="I276" i="3" s="1"/>
  <c r="D276" i="3"/>
  <c r="U276" i="3"/>
  <c r="F276" i="3" s="1"/>
  <c r="F266" i="2"/>
  <c r="N271" i="4"/>
  <c r="D271" i="4" s="1"/>
  <c r="U271" i="4"/>
  <c r="T271" i="4"/>
  <c r="Q271" i="4"/>
  <c r="B271" i="4"/>
  <c r="R271" i="4"/>
  <c r="A271" i="4"/>
  <c r="S271" i="4"/>
  <c r="W271" i="4" s="1"/>
  <c r="E271" i="4"/>
  <c r="C271" i="4"/>
  <c r="M268" i="2"/>
  <c r="CB267" i="2"/>
  <c r="H267" i="2" s="1"/>
  <c r="C267" i="2"/>
  <c r="E267" i="2"/>
  <c r="T267" i="2"/>
  <c r="G267" i="2" s="1"/>
  <c r="B267" i="2"/>
  <c r="CC267" i="2"/>
  <c r="J267" i="2" s="1"/>
  <c r="U267" i="2"/>
  <c r="I267" i="2" s="1"/>
  <c r="A267" i="2"/>
  <c r="V267" i="2"/>
  <c r="K267" i="2" s="1"/>
  <c r="O267" i="2"/>
  <c r="D267" i="2" s="1"/>
  <c r="P267" i="2"/>
  <c r="F271" i="4" l="1"/>
  <c r="R268" i="2"/>
  <c r="Q268" i="2"/>
  <c r="S268" i="2"/>
  <c r="S277" i="3"/>
  <c r="R277" i="3"/>
  <c r="X271" i="4"/>
  <c r="G271" i="4" s="1"/>
  <c r="H275" i="3"/>
  <c r="E276" i="3"/>
  <c r="H271" i="4"/>
  <c r="H272" i="4" s="1"/>
  <c r="H274" i="4" s="1"/>
  <c r="B276" i="3"/>
  <c r="U277" i="3"/>
  <c r="F277" i="3" s="1"/>
  <c r="N277" i="3"/>
  <c r="O277" i="3"/>
  <c r="W277" i="3"/>
  <c r="I277" i="3" s="1"/>
  <c r="V277" i="3"/>
  <c r="G277" i="3" s="1"/>
  <c r="A277" i="3"/>
  <c r="L278" i="3"/>
  <c r="T278" i="3" s="1"/>
  <c r="C277" i="3"/>
  <c r="D277" i="3"/>
  <c r="F267" i="2"/>
  <c r="G274" i="4"/>
  <c r="L275" i="4"/>
  <c r="M269" i="2"/>
  <c r="U268" i="2"/>
  <c r="I268" i="2" s="1"/>
  <c r="P268" i="2"/>
  <c r="C268" i="2"/>
  <c r="CC268" i="2"/>
  <c r="J268" i="2" s="1"/>
  <c r="O268" i="2"/>
  <c r="D268" i="2" s="1"/>
  <c r="CB268" i="2"/>
  <c r="H268" i="2" s="1"/>
  <c r="B268" i="2"/>
  <c r="E268" i="2"/>
  <c r="T268" i="2"/>
  <c r="G268" i="2" s="1"/>
  <c r="A268" i="2"/>
  <c r="V268" i="2"/>
  <c r="K268" i="2" s="1"/>
  <c r="S269" i="2" l="1"/>
  <c r="R269" i="2"/>
  <c r="Q269" i="2"/>
  <c r="S278" i="3"/>
  <c r="R278" i="3"/>
  <c r="B277" i="3"/>
  <c r="H276" i="3"/>
  <c r="E277" i="3"/>
  <c r="U278" i="3"/>
  <c r="F278" i="3" s="1"/>
  <c r="O278" i="3"/>
  <c r="W278" i="3"/>
  <c r="I278" i="3" s="1"/>
  <c r="L279" i="3"/>
  <c r="T279" i="3" s="1"/>
  <c r="A278" i="3"/>
  <c r="V278" i="3"/>
  <c r="G278" i="3" s="1"/>
  <c r="D278" i="3"/>
  <c r="C278" i="3"/>
  <c r="N278" i="3"/>
  <c r="F268" i="2"/>
  <c r="E275" i="4"/>
  <c r="K326" i="4"/>
  <c r="H326" i="4" s="1"/>
  <c r="T275" i="4"/>
  <c r="Q275" i="4"/>
  <c r="L276" i="4"/>
  <c r="S275" i="4"/>
  <c r="W275" i="4" s="1"/>
  <c r="A275" i="4"/>
  <c r="R275" i="4"/>
  <c r="N275" i="4"/>
  <c r="D275" i="4" s="1"/>
  <c r="U275" i="4"/>
  <c r="C275" i="4"/>
  <c r="B275" i="4"/>
  <c r="M270" i="2"/>
  <c r="O269" i="2"/>
  <c r="D269" i="2" s="1"/>
  <c r="P269" i="2"/>
  <c r="C269" i="2"/>
  <c r="T269" i="2"/>
  <c r="G269" i="2" s="1"/>
  <c r="CB269" i="2"/>
  <c r="H269" i="2" s="1"/>
  <c r="CC269" i="2"/>
  <c r="J269" i="2" s="1"/>
  <c r="V269" i="2"/>
  <c r="K269" i="2" s="1"/>
  <c r="U269" i="2"/>
  <c r="I269" i="2" s="1"/>
  <c r="A269" i="2"/>
  <c r="E269" i="2"/>
  <c r="B269" i="2"/>
  <c r="F275" i="4" l="1"/>
  <c r="S270" i="2"/>
  <c r="R270" i="2"/>
  <c r="Q270" i="2"/>
  <c r="E278" i="3"/>
  <c r="S279" i="3"/>
  <c r="R279" i="3"/>
  <c r="X275" i="4"/>
  <c r="G275" i="4" s="1"/>
  <c r="H275" i="4"/>
  <c r="H277" i="3"/>
  <c r="B278" i="3"/>
  <c r="O279" i="3"/>
  <c r="L280" i="3"/>
  <c r="T280" i="3" s="1"/>
  <c r="N279" i="3"/>
  <c r="U279" i="3"/>
  <c r="F279" i="3" s="1"/>
  <c r="V279" i="3"/>
  <c r="G279" i="3" s="1"/>
  <c r="A279" i="3"/>
  <c r="W279" i="3"/>
  <c r="I279" i="3" s="1"/>
  <c r="C279" i="3"/>
  <c r="D279" i="3"/>
  <c r="F269" i="2"/>
  <c r="S276" i="4"/>
  <c r="Q276" i="4"/>
  <c r="B276" i="4"/>
  <c r="U276" i="4"/>
  <c r="N276" i="4"/>
  <c r="D276" i="4" s="1"/>
  <c r="L277" i="4"/>
  <c r="E276" i="4"/>
  <c r="C276" i="4"/>
  <c r="A276" i="4"/>
  <c r="T276" i="4"/>
  <c r="R276" i="4"/>
  <c r="M271" i="2"/>
  <c r="T270" i="2"/>
  <c r="G270" i="2" s="1"/>
  <c r="U270" i="2"/>
  <c r="I270" i="2" s="1"/>
  <c r="E270" i="2"/>
  <c r="P270" i="2"/>
  <c r="B270" i="2"/>
  <c r="CB270" i="2"/>
  <c r="H270" i="2" s="1"/>
  <c r="O270" i="2"/>
  <c r="D270" i="2" s="1"/>
  <c r="C270" i="2"/>
  <c r="CC270" i="2"/>
  <c r="J270" i="2" s="1"/>
  <c r="A270" i="2"/>
  <c r="V270" i="2"/>
  <c r="K270" i="2" s="1"/>
  <c r="W276" i="4" l="1"/>
  <c r="F276" i="4" s="1"/>
  <c r="S271" i="2"/>
  <c r="R271" i="2"/>
  <c r="Q271" i="2"/>
  <c r="S280" i="3"/>
  <c r="R280" i="3"/>
  <c r="X276" i="4"/>
  <c r="G276" i="4" s="1"/>
  <c r="F270" i="2"/>
  <c r="H276" i="4"/>
  <c r="H278" i="3"/>
  <c r="E279" i="3"/>
  <c r="C280" i="3"/>
  <c r="W280" i="3"/>
  <c r="I280" i="3" s="1"/>
  <c r="N280" i="3"/>
  <c r="U280" i="3"/>
  <c r="F280" i="3" s="1"/>
  <c r="D280" i="3"/>
  <c r="L281" i="3"/>
  <c r="T281" i="3" s="1"/>
  <c r="V280" i="3"/>
  <c r="G280" i="3" s="1"/>
  <c r="A280" i="3"/>
  <c r="O280" i="3"/>
  <c r="B279" i="3"/>
  <c r="S277" i="4"/>
  <c r="A277" i="4"/>
  <c r="R277" i="4"/>
  <c r="Q277" i="4"/>
  <c r="T277" i="4"/>
  <c r="L278" i="4"/>
  <c r="U277" i="4"/>
  <c r="E277" i="4"/>
  <c r="B277" i="4"/>
  <c r="C277" i="4"/>
  <c r="N277" i="4"/>
  <c r="D277" i="4" s="1"/>
  <c r="M272" i="2"/>
  <c r="B271" i="2"/>
  <c r="V271" i="2"/>
  <c r="K271" i="2" s="1"/>
  <c r="U271" i="2"/>
  <c r="I271" i="2" s="1"/>
  <c r="O271" i="2"/>
  <c r="D271" i="2" s="1"/>
  <c r="P271" i="2"/>
  <c r="CB271" i="2"/>
  <c r="H271" i="2" s="1"/>
  <c r="A271" i="2"/>
  <c r="C271" i="2"/>
  <c r="T271" i="2"/>
  <c r="G271" i="2" s="1"/>
  <c r="CC271" i="2"/>
  <c r="J271" i="2" s="1"/>
  <c r="E271" i="2"/>
  <c r="W277" i="4" l="1"/>
  <c r="F277" i="4"/>
  <c r="S272" i="2"/>
  <c r="R272" i="2"/>
  <c r="Q272" i="2"/>
  <c r="S281" i="3"/>
  <c r="R281" i="3"/>
  <c r="X277" i="4"/>
  <c r="G277" i="4" s="1"/>
  <c r="F271" i="2"/>
  <c r="B280" i="3"/>
  <c r="H279" i="3"/>
  <c r="H277" i="4"/>
  <c r="L282" i="3"/>
  <c r="T282" i="3" s="1"/>
  <c r="W281" i="3"/>
  <c r="I281" i="3" s="1"/>
  <c r="D281" i="3"/>
  <c r="C281" i="3"/>
  <c r="V281" i="3"/>
  <c r="G281" i="3" s="1"/>
  <c r="U281" i="3"/>
  <c r="F281" i="3" s="1"/>
  <c r="O281" i="3"/>
  <c r="N281" i="3"/>
  <c r="A281" i="3"/>
  <c r="E280" i="3"/>
  <c r="U278" i="4"/>
  <c r="T278" i="4"/>
  <c r="N278" i="4"/>
  <c r="D278" i="4" s="1"/>
  <c r="S278" i="4"/>
  <c r="E278" i="4"/>
  <c r="B278" i="4"/>
  <c r="L279" i="4"/>
  <c r="R278" i="4"/>
  <c r="Q278" i="4"/>
  <c r="A278" i="4"/>
  <c r="C278" i="4"/>
  <c r="M273" i="2"/>
  <c r="CC272" i="2"/>
  <c r="J272" i="2" s="1"/>
  <c r="U272" i="2"/>
  <c r="I272" i="2" s="1"/>
  <c r="V272" i="2"/>
  <c r="K272" i="2" s="1"/>
  <c r="C272" i="2"/>
  <c r="A272" i="2"/>
  <c r="O272" i="2"/>
  <c r="D272" i="2" s="1"/>
  <c r="B272" i="2"/>
  <c r="CB272" i="2"/>
  <c r="H272" i="2" s="1"/>
  <c r="T272" i="2"/>
  <c r="G272" i="2" s="1"/>
  <c r="P272" i="2"/>
  <c r="E272" i="2"/>
  <c r="W278" i="4" l="1"/>
  <c r="F278" i="4" s="1"/>
  <c r="S273" i="2"/>
  <c r="R273" i="2"/>
  <c r="Q273" i="2"/>
  <c r="S282" i="3"/>
  <c r="R282" i="3"/>
  <c r="E281" i="3"/>
  <c r="X278" i="4"/>
  <c r="G278" i="4" s="1"/>
  <c r="B281" i="3"/>
  <c r="H280" i="3"/>
  <c r="H278" i="4"/>
  <c r="F272" i="2"/>
  <c r="D282" i="3"/>
  <c r="N282" i="3"/>
  <c r="H281" i="3" s="1"/>
  <c r="L283" i="3"/>
  <c r="T283" i="3" s="1"/>
  <c r="A282" i="3"/>
  <c r="U282" i="3"/>
  <c r="F282" i="3" s="1"/>
  <c r="W282" i="3"/>
  <c r="I282" i="3" s="1"/>
  <c r="V282" i="3"/>
  <c r="G282" i="3" s="1"/>
  <c r="C282" i="3"/>
  <c r="O282" i="3"/>
  <c r="Q279" i="4"/>
  <c r="C279" i="4"/>
  <c r="L280" i="4"/>
  <c r="S279" i="4"/>
  <c r="E279" i="4"/>
  <c r="T279" i="4"/>
  <c r="R279" i="4"/>
  <c r="B279" i="4"/>
  <c r="U279" i="4"/>
  <c r="N279" i="4"/>
  <c r="D279" i="4" s="1"/>
  <c r="A279" i="4"/>
  <c r="M274" i="2"/>
  <c r="C273" i="2"/>
  <c r="CB273" i="2"/>
  <c r="H273" i="2" s="1"/>
  <c r="U273" i="2"/>
  <c r="I273" i="2" s="1"/>
  <c r="V273" i="2"/>
  <c r="K273" i="2" s="1"/>
  <c r="CC273" i="2"/>
  <c r="J273" i="2" s="1"/>
  <c r="O273" i="2"/>
  <c r="D273" i="2" s="1"/>
  <c r="T273" i="2"/>
  <c r="G273" i="2" s="1"/>
  <c r="B273" i="2"/>
  <c r="P273" i="2"/>
  <c r="E273" i="2"/>
  <c r="A273" i="2"/>
  <c r="W279" i="4" l="1"/>
  <c r="F279" i="4" s="1"/>
  <c r="R274" i="2"/>
  <c r="S274" i="2"/>
  <c r="Q274" i="2"/>
  <c r="S283" i="3"/>
  <c r="R283" i="3"/>
  <c r="X279" i="4"/>
  <c r="G279" i="4" s="1"/>
  <c r="H279" i="4"/>
  <c r="E282" i="3"/>
  <c r="B282" i="3"/>
  <c r="A283" i="3"/>
  <c r="L284" i="3"/>
  <c r="T284" i="3" s="1"/>
  <c r="V283" i="3"/>
  <c r="G283" i="3" s="1"/>
  <c r="U283" i="3"/>
  <c r="F283" i="3" s="1"/>
  <c r="D283" i="3"/>
  <c r="O283" i="3"/>
  <c r="C283" i="3"/>
  <c r="N283" i="3"/>
  <c r="W283" i="3"/>
  <c r="I283" i="3" s="1"/>
  <c r="F273" i="2"/>
  <c r="B280" i="4"/>
  <c r="U280" i="4"/>
  <c r="S280" i="4"/>
  <c r="W280" i="4" s="1"/>
  <c r="C280" i="4"/>
  <c r="R280" i="4"/>
  <c r="A280" i="4"/>
  <c r="T280" i="4"/>
  <c r="Q280" i="4"/>
  <c r="F280" i="4" s="1"/>
  <c r="E280" i="4"/>
  <c r="N280" i="4"/>
  <c r="D280" i="4" s="1"/>
  <c r="L281" i="4"/>
  <c r="M275" i="2"/>
  <c r="C274" i="2"/>
  <c r="V274" i="2"/>
  <c r="K274" i="2" s="1"/>
  <c r="B274" i="2"/>
  <c r="A274" i="2"/>
  <c r="P274" i="2"/>
  <c r="E274" i="2"/>
  <c r="U274" i="2"/>
  <c r="I274" i="2" s="1"/>
  <c r="O274" i="2"/>
  <c r="D274" i="2" s="1"/>
  <c r="CB274" i="2"/>
  <c r="H274" i="2" s="1"/>
  <c r="CC274" i="2"/>
  <c r="J274" i="2" s="1"/>
  <c r="T274" i="2"/>
  <c r="G274" i="2" s="1"/>
  <c r="R275" i="2" l="1"/>
  <c r="S275" i="2"/>
  <c r="Q275" i="2"/>
  <c r="S284" i="3"/>
  <c r="R284" i="3"/>
  <c r="X280" i="4"/>
  <c r="G280" i="4" s="1"/>
  <c r="H280" i="4"/>
  <c r="B283" i="3"/>
  <c r="H282" i="3"/>
  <c r="E283" i="3"/>
  <c r="U284" i="3"/>
  <c r="F284" i="3" s="1"/>
  <c r="V284" i="3"/>
  <c r="G284" i="3" s="1"/>
  <c r="A284" i="3"/>
  <c r="O284" i="3"/>
  <c r="C284" i="3"/>
  <c r="L285" i="3"/>
  <c r="T285" i="3" s="1"/>
  <c r="W284" i="3"/>
  <c r="I284" i="3" s="1"/>
  <c r="D284" i="3"/>
  <c r="N284" i="3"/>
  <c r="F274" i="2"/>
  <c r="N281" i="4"/>
  <c r="D281" i="4" s="1"/>
  <c r="A281" i="4"/>
  <c r="B281" i="4"/>
  <c r="L282" i="4"/>
  <c r="Q281" i="4"/>
  <c r="T281" i="4"/>
  <c r="S281" i="4"/>
  <c r="C281" i="4"/>
  <c r="R281" i="4"/>
  <c r="E281" i="4"/>
  <c r="U281" i="4"/>
  <c r="M276" i="2"/>
  <c r="T275" i="2"/>
  <c r="G275" i="2" s="1"/>
  <c r="O275" i="2"/>
  <c r="D275" i="2" s="1"/>
  <c r="E275" i="2"/>
  <c r="U275" i="2"/>
  <c r="I275" i="2" s="1"/>
  <c r="B275" i="2"/>
  <c r="CC275" i="2"/>
  <c r="J275" i="2" s="1"/>
  <c r="P275" i="2"/>
  <c r="CB275" i="2"/>
  <c r="H275" i="2" s="1"/>
  <c r="V275" i="2"/>
  <c r="K275" i="2" s="1"/>
  <c r="C275" i="2"/>
  <c r="A275" i="2"/>
  <c r="W281" i="4" l="1"/>
  <c r="F281" i="4"/>
  <c r="M277" i="2"/>
  <c r="S276" i="2"/>
  <c r="Q276" i="2"/>
  <c r="R276" i="2"/>
  <c r="S285" i="3"/>
  <c r="R285" i="3"/>
  <c r="X281" i="4"/>
  <c r="G281" i="4" s="1"/>
  <c r="H283" i="3"/>
  <c r="H281" i="4"/>
  <c r="B284" i="3"/>
  <c r="F275" i="2"/>
  <c r="O285" i="3"/>
  <c r="V285" i="3"/>
  <c r="G285" i="3" s="1"/>
  <c r="W285" i="3"/>
  <c r="I285" i="3" s="1"/>
  <c r="A285" i="3"/>
  <c r="C285" i="3"/>
  <c r="U285" i="3"/>
  <c r="F285" i="3" s="1"/>
  <c r="D285" i="3"/>
  <c r="L286" i="3"/>
  <c r="T286" i="3" s="1"/>
  <c r="N285" i="3"/>
  <c r="E284" i="3"/>
  <c r="A282" i="4"/>
  <c r="C282" i="4"/>
  <c r="U282" i="4"/>
  <c r="S282" i="4"/>
  <c r="N282" i="4"/>
  <c r="D282" i="4" s="1"/>
  <c r="R282" i="4"/>
  <c r="B282" i="4"/>
  <c r="E282" i="4"/>
  <c r="T282" i="4"/>
  <c r="L283" i="4"/>
  <c r="Q282" i="4"/>
  <c r="F277" i="2"/>
  <c r="F278" i="2"/>
  <c r="F279" i="2"/>
  <c r="I278" i="2"/>
  <c r="F280" i="2"/>
  <c r="U276" i="2"/>
  <c r="I276" i="2" s="1"/>
  <c r="I277" i="2" s="1"/>
  <c r="CC276" i="2"/>
  <c r="J276" i="2" s="1"/>
  <c r="J277" i="2" s="1"/>
  <c r="T276" i="2"/>
  <c r="G276" i="2" s="1"/>
  <c r="G277" i="2" s="1"/>
  <c r="C276" i="2"/>
  <c r="V276" i="2"/>
  <c r="K276" i="2" s="1"/>
  <c r="B276" i="2"/>
  <c r="A276" i="2"/>
  <c r="CB276" i="2"/>
  <c r="H276" i="2" s="1"/>
  <c r="H277" i="2" s="1"/>
  <c r="O276" i="2"/>
  <c r="D276" i="2" s="1"/>
  <c r="E276" i="2"/>
  <c r="P276" i="2"/>
  <c r="W282" i="4" l="1"/>
  <c r="F282" i="4" s="1"/>
  <c r="S277" i="2"/>
  <c r="R277" i="2"/>
  <c r="Q277" i="2"/>
  <c r="S286" i="3"/>
  <c r="R286" i="3"/>
  <c r="X282" i="4"/>
  <c r="G282" i="4" s="1"/>
  <c r="H282" i="4"/>
  <c r="J278" i="2"/>
  <c r="H278" i="2"/>
  <c r="G278" i="2"/>
  <c r="G279" i="2" s="1"/>
  <c r="F276" i="2"/>
  <c r="H284" i="3"/>
  <c r="B285" i="3"/>
  <c r="C286" i="3"/>
  <c r="D286" i="3"/>
  <c r="A286" i="3"/>
  <c r="V286" i="3"/>
  <c r="G286" i="3" s="1"/>
  <c r="W286" i="3"/>
  <c r="I286" i="3" s="1"/>
  <c r="U286" i="3"/>
  <c r="F286" i="3" s="1"/>
  <c r="O286" i="3"/>
  <c r="L287" i="3"/>
  <c r="T287" i="3" s="1"/>
  <c r="N286" i="3"/>
  <c r="E285" i="3"/>
  <c r="L284" i="4"/>
  <c r="A283" i="4"/>
  <c r="C283" i="4"/>
  <c r="N283" i="4"/>
  <c r="D283" i="4" s="1"/>
  <c r="R283" i="4"/>
  <c r="S283" i="4"/>
  <c r="U283" i="4"/>
  <c r="Q283" i="4"/>
  <c r="T283" i="4"/>
  <c r="E283" i="4"/>
  <c r="B283" i="4"/>
  <c r="M278" i="2"/>
  <c r="P277" i="2"/>
  <c r="CB277" i="2"/>
  <c r="CC277" i="2"/>
  <c r="V277" i="2"/>
  <c r="U277" i="2"/>
  <c r="O277" i="2"/>
  <c r="T277" i="2"/>
  <c r="W283" i="4" l="1"/>
  <c r="F283" i="4" s="1"/>
  <c r="S287" i="3"/>
  <c r="R287" i="3"/>
  <c r="X283" i="4"/>
  <c r="G283" i="4" s="1"/>
  <c r="H279" i="2"/>
  <c r="G280" i="2" s="1"/>
  <c r="H283" i="4"/>
  <c r="H285" i="3"/>
  <c r="E286" i="3"/>
  <c r="N287" i="3"/>
  <c r="B287" i="3" s="1"/>
  <c r="C287" i="3"/>
  <c r="U287" i="3"/>
  <c r="F287" i="3" s="1"/>
  <c r="V287" i="3"/>
  <c r="G287" i="3" s="1"/>
  <c r="W287" i="3"/>
  <c r="I287" i="3" s="1"/>
  <c r="A287" i="3"/>
  <c r="L288" i="3"/>
  <c r="T288" i="3" s="1"/>
  <c r="D287" i="3"/>
  <c r="O287" i="3"/>
  <c r="B286" i="3"/>
  <c r="A284" i="4"/>
  <c r="U284" i="4"/>
  <c r="L285" i="4"/>
  <c r="B284" i="4"/>
  <c r="T284" i="4"/>
  <c r="C284" i="4"/>
  <c r="Q284" i="4"/>
  <c r="S284" i="4"/>
  <c r="N284" i="4"/>
  <c r="D284" i="4" s="1"/>
  <c r="E284" i="4"/>
  <c r="R284" i="4"/>
  <c r="M279" i="2"/>
  <c r="CB278" i="2"/>
  <c r="CC278" i="2"/>
  <c r="W284" i="4" l="1"/>
  <c r="F284" i="4"/>
  <c r="S288" i="3"/>
  <c r="R288" i="3"/>
  <c r="X284" i="4"/>
  <c r="G284" i="4" s="1"/>
  <c r="H284" i="4"/>
  <c r="H286" i="3"/>
  <c r="E287" i="3"/>
  <c r="N288" i="3"/>
  <c r="W288" i="3"/>
  <c r="I288" i="3" s="1"/>
  <c r="O288" i="3"/>
  <c r="D288" i="3"/>
  <c r="A288" i="3"/>
  <c r="C288" i="3"/>
  <c r="V288" i="3"/>
  <c r="G288" i="3" s="1"/>
  <c r="U288" i="3"/>
  <c r="F288" i="3" s="1"/>
  <c r="L289" i="3"/>
  <c r="T289" i="3" s="1"/>
  <c r="L286" i="4"/>
  <c r="E285" i="4"/>
  <c r="T285" i="4"/>
  <c r="B285" i="4"/>
  <c r="A285" i="4"/>
  <c r="C285" i="4"/>
  <c r="R285" i="4"/>
  <c r="N285" i="4"/>
  <c r="D285" i="4" s="1"/>
  <c r="S285" i="4"/>
  <c r="Q285" i="4"/>
  <c r="U285" i="4"/>
  <c r="M280" i="2"/>
  <c r="CC279" i="2"/>
  <c r="CB279" i="2"/>
  <c r="W285" i="4" l="1"/>
  <c r="F285" i="4"/>
  <c r="S289" i="3"/>
  <c r="R289" i="3"/>
  <c r="X285" i="4"/>
  <c r="G285" i="4" s="1"/>
  <c r="H285" i="4"/>
  <c r="H287" i="3"/>
  <c r="E288" i="3"/>
  <c r="C289" i="3"/>
  <c r="D289" i="3"/>
  <c r="U289" i="3"/>
  <c r="F289" i="3" s="1"/>
  <c r="L290" i="3"/>
  <c r="T290" i="3" s="1"/>
  <c r="A289" i="3"/>
  <c r="V289" i="3"/>
  <c r="G289" i="3" s="1"/>
  <c r="N289" i="3"/>
  <c r="W289" i="3"/>
  <c r="I289" i="3" s="1"/>
  <c r="O289" i="3"/>
  <c r="B288" i="3"/>
  <c r="L287" i="4"/>
  <c r="A286" i="4"/>
  <c r="C286" i="4"/>
  <c r="S286" i="4"/>
  <c r="U286" i="4"/>
  <c r="E286" i="4"/>
  <c r="R286" i="4"/>
  <c r="Q286" i="4"/>
  <c r="T286" i="4"/>
  <c r="N286" i="4"/>
  <c r="D286" i="4" s="1"/>
  <c r="B286" i="4"/>
  <c r="M281" i="2"/>
  <c r="CB280" i="2"/>
  <c r="CC280" i="2"/>
  <c r="W286" i="4" l="1"/>
  <c r="F286" i="4"/>
  <c r="S290" i="3"/>
  <c r="R290" i="3"/>
  <c r="X286" i="4"/>
  <c r="G286" i="4" s="1"/>
  <c r="I281" i="2"/>
  <c r="H281" i="2"/>
  <c r="G281" i="2"/>
  <c r="J281" i="2"/>
  <c r="H286" i="4"/>
  <c r="H288" i="3"/>
  <c r="E289" i="3"/>
  <c r="B289" i="3"/>
  <c r="A290" i="3"/>
  <c r="W290" i="3"/>
  <c r="I290" i="3" s="1"/>
  <c r="L291" i="3"/>
  <c r="T291" i="3" s="1"/>
  <c r="D290" i="3"/>
  <c r="V290" i="3"/>
  <c r="G290" i="3" s="1"/>
  <c r="C290" i="3"/>
  <c r="N290" i="3"/>
  <c r="U290" i="3"/>
  <c r="F290" i="3" s="1"/>
  <c r="O290" i="3"/>
  <c r="N287" i="4"/>
  <c r="D287" i="4" s="1"/>
  <c r="R287" i="4"/>
  <c r="Q287" i="4"/>
  <c r="B287" i="4"/>
  <c r="L288" i="4"/>
  <c r="U287" i="4"/>
  <c r="T287" i="4"/>
  <c r="S287" i="4"/>
  <c r="E287" i="4"/>
  <c r="C287" i="4"/>
  <c r="A287" i="4"/>
  <c r="M282" i="2"/>
  <c r="F281" i="2"/>
  <c r="CB281" i="2"/>
  <c r="CC281" i="2"/>
  <c r="W287" i="4" l="1"/>
  <c r="F287" i="4"/>
  <c r="S282" i="2"/>
  <c r="R282" i="2"/>
  <c r="Q282" i="2"/>
  <c r="S291" i="3"/>
  <c r="R291" i="3"/>
  <c r="X287" i="4"/>
  <c r="G287" i="4" s="1"/>
  <c r="H287" i="4"/>
  <c r="B290" i="3"/>
  <c r="H289" i="3"/>
  <c r="E290" i="3"/>
  <c r="U291" i="3"/>
  <c r="F291" i="3" s="1"/>
  <c r="V291" i="3"/>
  <c r="G291" i="3" s="1"/>
  <c r="O291" i="3"/>
  <c r="W291" i="3"/>
  <c r="I291" i="3" s="1"/>
  <c r="N291" i="3"/>
  <c r="A291" i="3"/>
  <c r="L292" i="3"/>
  <c r="T292" i="3" s="1"/>
  <c r="C291" i="3"/>
  <c r="D291" i="3"/>
  <c r="B288" i="4"/>
  <c r="A288" i="4"/>
  <c r="C288" i="4"/>
  <c r="S288" i="4"/>
  <c r="N288" i="4"/>
  <c r="D288" i="4" s="1"/>
  <c r="L289" i="4"/>
  <c r="R288" i="4"/>
  <c r="E288" i="4"/>
  <c r="U288" i="4"/>
  <c r="Q288" i="4"/>
  <c r="T288" i="4"/>
  <c r="M283" i="2"/>
  <c r="N325" i="2"/>
  <c r="K325" i="2" s="1"/>
  <c r="CB282" i="2"/>
  <c r="H282" i="2" s="1"/>
  <c r="V282" i="2"/>
  <c r="K282" i="2" s="1"/>
  <c r="T282" i="2"/>
  <c r="G282" i="2" s="1"/>
  <c r="CC282" i="2"/>
  <c r="J282" i="2" s="1"/>
  <c r="U282" i="2"/>
  <c r="I282" i="2" s="1"/>
  <c r="P282" i="2"/>
  <c r="B282" i="2"/>
  <c r="A282" i="2"/>
  <c r="E282" i="2"/>
  <c r="O282" i="2"/>
  <c r="D282" i="2" s="1"/>
  <c r="C282" i="2"/>
  <c r="W288" i="4" l="1"/>
  <c r="F288" i="4" s="1"/>
  <c r="S283" i="2"/>
  <c r="R283" i="2"/>
  <c r="Q283" i="2"/>
  <c r="S292" i="3"/>
  <c r="R292" i="3"/>
  <c r="X288" i="4"/>
  <c r="G288" i="4" s="1"/>
  <c r="F282" i="2"/>
  <c r="H288" i="4"/>
  <c r="E291" i="3"/>
  <c r="B291" i="3"/>
  <c r="H290" i="3"/>
  <c r="A292" i="3"/>
  <c r="D292" i="3"/>
  <c r="N292" i="3"/>
  <c r="V292" i="3"/>
  <c r="G292" i="3" s="1"/>
  <c r="C292" i="3"/>
  <c r="L293" i="3"/>
  <c r="T293" i="3" s="1"/>
  <c r="U292" i="3"/>
  <c r="F292" i="3" s="1"/>
  <c r="O292" i="3"/>
  <c r="W292" i="3"/>
  <c r="I292" i="3" s="1"/>
  <c r="U289" i="4"/>
  <c r="B289" i="4"/>
  <c r="R289" i="4"/>
  <c r="Q289" i="4"/>
  <c r="S289" i="4"/>
  <c r="N289" i="4"/>
  <c r="D289" i="4" s="1"/>
  <c r="A289" i="4"/>
  <c r="L290" i="4"/>
  <c r="T289" i="4"/>
  <c r="C289" i="4"/>
  <c r="E289" i="4"/>
  <c r="M284" i="2"/>
  <c r="P283" i="2"/>
  <c r="U283" i="2"/>
  <c r="I283" i="2" s="1"/>
  <c r="T283" i="2"/>
  <c r="G283" i="2" s="1"/>
  <c r="A283" i="2"/>
  <c r="V283" i="2"/>
  <c r="K283" i="2" s="1"/>
  <c r="O283" i="2"/>
  <c r="D283" i="2" s="1"/>
  <c r="C283" i="2"/>
  <c r="E283" i="2"/>
  <c r="CC283" i="2"/>
  <c r="J283" i="2" s="1"/>
  <c r="B283" i="2"/>
  <c r="CB283" i="2"/>
  <c r="H283" i="2" s="1"/>
  <c r="W289" i="4" l="1"/>
  <c r="F289" i="4" s="1"/>
  <c r="S284" i="2"/>
  <c r="R284" i="2"/>
  <c r="Q284" i="2"/>
  <c r="S293" i="3"/>
  <c r="R293" i="3"/>
  <c r="E293" i="3" s="1"/>
  <c r="X289" i="4"/>
  <c r="G289" i="4" s="1"/>
  <c r="E292" i="3"/>
  <c r="B292" i="3"/>
  <c r="H291" i="3"/>
  <c r="H289" i="4"/>
  <c r="F283" i="2"/>
  <c r="A293" i="3"/>
  <c r="N293" i="3"/>
  <c r="W293" i="3"/>
  <c r="I293" i="3" s="1"/>
  <c r="U293" i="3"/>
  <c r="F293" i="3" s="1"/>
  <c r="L294" i="3"/>
  <c r="T294" i="3" s="1"/>
  <c r="O293" i="3"/>
  <c r="D293" i="3"/>
  <c r="V293" i="3"/>
  <c r="G293" i="3" s="1"/>
  <c r="C293" i="3"/>
  <c r="L291" i="4"/>
  <c r="U290" i="4"/>
  <c r="T290" i="4"/>
  <c r="A290" i="4"/>
  <c r="S290" i="4"/>
  <c r="R290" i="4"/>
  <c r="B290" i="4"/>
  <c r="C290" i="4"/>
  <c r="N290" i="4"/>
  <c r="D290" i="4" s="1"/>
  <c r="E290" i="4"/>
  <c r="Q290" i="4"/>
  <c r="M285" i="2"/>
  <c r="O284" i="2"/>
  <c r="D284" i="2" s="1"/>
  <c r="E284" i="2"/>
  <c r="B284" i="2"/>
  <c r="T284" i="2"/>
  <c r="G284" i="2" s="1"/>
  <c r="P284" i="2"/>
  <c r="CB284" i="2"/>
  <c r="H284" i="2" s="1"/>
  <c r="C284" i="2"/>
  <c r="U284" i="2"/>
  <c r="I284" i="2" s="1"/>
  <c r="V284" i="2"/>
  <c r="K284" i="2" s="1"/>
  <c r="CC284" i="2"/>
  <c r="J284" i="2" s="1"/>
  <c r="A284" i="2"/>
  <c r="W290" i="4" l="1"/>
  <c r="F290" i="4" s="1"/>
  <c r="S285" i="2"/>
  <c r="R285" i="2"/>
  <c r="Q285" i="2"/>
  <c r="S294" i="3"/>
  <c r="R294" i="3"/>
  <c r="X290" i="4"/>
  <c r="G290" i="4" s="1"/>
  <c r="F284" i="2"/>
  <c r="H290" i="4"/>
  <c r="B293" i="3"/>
  <c r="H292" i="3"/>
  <c r="D294" i="3"/>
  <c r="U294" i="3"/>
  <c r="F294" i="3" s="1"/>
  <c r="V294" i="3"/>
  <c r="G294" i="3" s="1"/>
  <c r="L295" i="3"/>
  <c r="T295" i="3" s="1"/>
  <c r="W294" i="3"/>
  <c r="I294" i="3" s="1"/>
  <c r="C294" i="3"/>
  <c r="O294" i="3"/>
  <c r="A294" i="3"/>
  <c r="N294" i="3"/>
  <c r="Q291" i="4"/>
  <c r="L292" i="4"/>
  <c r="N291" i="4"/>
  <c r="D291" i="4" s="1"/>
  <c r="A291" i="4"/>
  <c r="T291" i="4"/>
  <c r="E291" i="4"/>
  <c r="C291" i="4"/>
  <c r="R291" i="4"/>
  <c r="U291" i="4"/>
  <c r="B291" i="4"/>
  <c r="S291" i="4"/>
  <c r="W291" i="4" s="1"/>
  <c r="M286" i="2"/>
  <c r="U285" i="2"/>
  <c r="I285" i="2" s="1"/>
  <c r="CB285" i="2"/>
  <c r="H285" i="2" s="1"/>
  <c r="A285" i="2"/>
  <c r="P285" i="2"/>
  <c r="E285" i="2"/>
  <c r="CC285" i="2"/>
  <c r="J285" i="2" s="1"/>
  <c r="B285" i="2"/>
  <c r="O285" i="2"/>
  <c r="D285" i="2" s="1"/>
  <c r="C285" i="2"/>
  <c r="V285" i="2"/>
  <c r="K285" i="2" s="1"/>
  <c r="T285" i="2"/>
  <c r="G285" i="2" s="1"/>
  <c r="F291" i="4" l="1"/>
  <c r="R286" i="2"/>
  <c r="Q286" i="2"/>
  <c r="S286" i="2"/>
  <c r="S295" i="3"/>
  <c r="R295" i="3"/>
  <c r="X291" i="4"/>
  <c r="G291" i="4" s="1"/>
  <c r="H293" i="3"/>
  <c r="H291" i="4"/>
  <c r="E294" i="3"/>
  <c r="B294" i="3"/>
  <c r="W295" i="3"/>
  <c r="I295" i="3" s="1"/>
  <c r="C295" i="3"/>
  <c r="V295" i="3"/>
  <c r="G295" i="3" s="1"/>
  <c r="L296" i="3"/>
  <c r="T296" i="3" s="1"/>
  <c r="D295" i="3"/>
  <c r="N295" i="3"/>
  <c r="U295" i="3"/>
  <c r="F295" i="3" s="1"/>
  <c r="O295" i="3"/>
  <c r="A295" i="3"/>
  <c r="F285" i="2"/>
  <c r="S292" i="4"/>
  <c r="E292" i="4"/>
  <c r="T292" i="4"/>
  <c r="N292" i="4"/>
  <c r="D292" i="4" s="1"/>
  <c r="B292" i="4"/>
  <c r="U292" i="4"/>
  <c r="R292" i="4"/>
  <c r="Q292" i="4"/>
  <c r="L293" i="4"/>
  <c r="C292" i="4"/>
  <c r="A292" i="4"/>
  <c r="M287" i="2"/>
  <c r="E286" i="2"/>
  <c r="V286" i="2"/>
  <c r="K286" i="2" s="1"/>
  <c r="CC286" i="2"/>
  <c r="J286" i="2" s="1"/>
  <c r="T286" i="2"/>
  <c r="G286" i="2" s="1"/>
  <c r="B286" i="2"/>
  <c r="O286" i="2"/>
  <c r="D286" i="2" s="1"/>
  <c r="C286" i="2"/>
  <c r="U286" i="2"/>
  <c r="I286" i="2" s="1"/>
  <c r="P286" i="2"/>
  <c r="CB286" i="2"/>
  <c r="H286" i="2" s="1"/>
  <c r="A286" i="2"/>
  <c r="W292" i="4" l="1"/>
  <c r="F292" i="4"/>
  <c r="Q287" i="2"/>
  <c r="R287" i="2"/>
  <c r="S287" i="2"/>
  <c r="S296" i="3"/>
  <c r="R296" i="3"/>
  <c r="X292" i="4"/>
  <c r="G292" i="4" s="1"/>
  <c r="E295" i="3"/>
  <c r="H294" i="3"/>
  <c r="H292" i="4"/>
  <c r="F286" i="2"/>
  <c r="B295" i="3"/>
  <c r="U296" i="3"/>
  <c r="F296" i="3" s="1"/>
  <c r="D296" i="3"/>
  <c r="O296" i="3"/>
  <c r="V296" i="3"/>
  <c r="G296" i="3" s="1"/>
  <c r="N296" i="3"/>
  <c r="C296" i="3"/>
  <c r="A296" i="3"/>
  <c r="L297" i="3"/>
  <c r="T297" i="3" s="1"/>
  <c r="W296" i="3"/>
  <c r="I296" i="3" s="1"/>
  <c r="A293" i="4"/>
  <c r="Q293" i="4"/>
  <c r="E293" i="4"/>
  <c r="L294" i="4"/>
  <c r="T293" i="4"/>
  <c r="N293" i="4"/>
  <c r="D293" i="4" s="1"/>
  <c r="S293" i="4"/>
  <c r="W293" i="4" s="1"/>
  <c r="B293" i="4"/>
  <c r="U293" i="4"/>
  <c r="C293" i="4"/>
  <c r="R293" i="4"/>
  <c r="M288" i="2"/>
  <c r="A287" i="2"/>
  <c r="V287" i="2"/>
  <c r="K287" i="2" s="1"/>
  <c r="T287" i="2"/>
  <c r="G287" i="2" s="1"/>
  <c r="CC287" i="2"/>
  <c r="J287" i="2" s="1"/>
  <c r="P287" i="2"/>
  <c r="U287" i="2"/>
  <c r="I287" i="2" s="1"/>
  <c r="E287" i="2"/>
  <c r="O287" i="2"/>
  <c r="D287" i="2" s="1"/>
  <c r="B287" i="2"/>
  <c r="CB287" i="2"/>
  <c r="H287" i="2" s="1"/>
  <c r="C287" i="2"/>
  <c r="F293" i="4" l="1"/>
  <c r="S288" i="2"/>
  <c r="Q288" i="2"/>
  <c r="R288" i="2"/>
  <c r="S297" i="3"/>
  <c r="R297" i="3"/>
  <c r="X293" i="4"/>
  <c r="G293" i="4" s="1"/>
  <c r="H295" i="3"/>
  <c r="H293" i="4"/>
  <c r="E296" i="3"/>
  <c r="F287" i="2"/>
  <c r="W297" i="3"/>
  <c r="I297" i="3" s="1"/>
  <c r="U297" i="3"/>
  <c r="F297" i="3" s="1"/>
  <c r="C297" i="3"/>
  <c r="O297" i="3"/>
  <c r="D297" i="3"/>
  <c r="L298" i="3"/>
  <c r="T298" i="3" s="1"/>
  <c r="V297" i="3"/>
  <c r="G297" i="3" s="1"/>
  <c r="N297" i="3"/>
  <c r="A297" i="3"/>
  <c r="B296" i="3"/>
  <c r="S294" i="4"/>
  <c r="E294" i="4"/>
  <c r="L295" i="4"/>
  <c r="T294" i="4"/>
  <c r="N294" i="4"/>
  <c r="D294" i="4" s="1"/>
  <c r="B294" i="4"/>
  <c r="Q294" i="4"/>
  <c r="R294" i="4"/>
  <c r="A294" i="4"/>
  <c r="C294" i="4"/>
  <c r="U294" i="4"/>
  <c r="M289" i="2"/>
  <c r="CB288" i="2"/>
  <c r="H288" i="2" s="1"/>
  <c r="A288" i="2"/>
  <c r="U288" i="2"/>
  <c r="I288" i="2" s="1"/>
  <c r="E288" i="2"/>
  <c r="O288" i="2"/>
  <c r="D288" i="2" s="1"/>
  <c r="B288" i="2"/>
  <c r="P288" i="2"/>
  <c r="V288" i="2"/>
  <c r="K288" i="2" s="1"/>
  <c r="CC288" i="2"/>
  <c r="J288" i="2" s="1"/>
  <c r="T288" i="2"/>
  <c r="G288" i="2" s="1"/>
  <c r="C288" i="2"/>
  <c r="W294" i="4" l="1"/>
  <c r="F294" i="4"/>
  <c r="S289" i="2"/>
  <c r="R289" i="2"/>
  <c r="Q289" i="2"/>
  <c r="S298" i="3"/>
  <c r="R298" i="3"/>
  <c r="X294" i="4"/>
  <c r="G294" i="4" s="1"/>
  <c r="H296" i="3"/>
  <c r="H294" i="4"/>
  <c r="E297" i="3"/>
  <c r="B297" i="3"/>
  <c r="L299" i="3"/>
  <c r="T299" i="3" s="1"/>
  <c r="U298" i="3"/>
  <c r="F298" i="3" s="1"/>
  <c r="N298" i="3"/>
  <c r="W298" i="3"/>
  <c r="I298" i="3" s="1"/>
  <c r="V298" i="3"/>
  <c r="G298" i="3" s="1"/>
  <c r="D298" i="3"/>
  <c r="C298" i="3"/>
  <c r="O298" i="3"/>
  <c r="A298" i="3"/>
  <c r="F288" i="2"/>
  <c r="L296" i="4"/>
  <c r="B295" i="4"/>
  <c r="E295" i="4"/>
  <c r="N295" i="4"/>
  <c r="D295" i="4" s="1"/>
  <c r="T295" i="4"/>
  <c r="S295" i="4"/>
  <c r="W295" i="4" s="1"/>
  <c r="R295" i="4"/>
  <c r="C295" i="4"/>
  <c r="U295" i="4"/>
  <c r="Q295" i="4"/>
  <c r="F295" i="4" s="1"/>
  <c r="A295" i="4"/>
  <c r="M290" i="2"/>
  <c r="B289" i="2"/>
  <c r="E289" i="2"/>
  <c r="O289" i="2"/>
  <c r="D289" i="2" s="1"/>
  <c r="CB289" i="2"/>
  <c r="H289" i="2" s="1"/>
  <c r="C289" i="2"/>
  <c r="P289" i="2"/>
  <c r="V289" i="2"/>
  <c r="K289" i="2" s="1"/>
  <c r="T289" i="2"/>
  <c r="G289" i="2" s="1"/>
  <c r="A289" i="2"/>
  <c r="U289" i="2"/>
  <c r="I289" i="2" s="1"/>
  <c r="CC289" i="2"/>
  <c r="J289" i="2" s="1"/>
  <c r="Q290" i="2" l="1"/>
  <c r="S290" i="2"/>
  <c r="R290" i="2"/>
  <c r="S299" i="3"/>
  <c r="R299" i="3"/>
  <c r="E299" i="3" s="1"/>
  <c r="X295" i="4"/>
  <c r="G295" i="4" s="1"/>
  <c r="H297" i="3"/>
  <c r="H295" i="4"/>
  <c r="D299" i="3"/>
  <c r="C299" i="3"/>
  <c r="V299" i="3"/>
  <c r="G299" i="3" s="1"/>
  <c r="O299" i="3"/>
  <c r="A299" i="3"/>
  <c r="N299" i="3"/>
  <c r="L300" i="3"/>
  <c r="T300" i="3" s="1"/>
  <c r="U299" i="3"/>
  <c r="F299" i="3" s="1"/>
  <c r="W299" i="3"/>
  <c r="I299" i="3" s="1"/>
  <c r="E298" i="3"/>
  <c r="B298" i="3"/>
  <c r="F289" i="2"/>
  <c r="T296" i="4"/>
  <c r="R296" i="4"/>
  <c r="U296" i="4"/>
  <c r="N296" i="4"/>
  <c r="D296" i="4" s="1"/>
  <c r="Q296" i="4"/>
  <c r="S296" i="4"/>
  <c r="E296" i="4"/>
  <c r="C296" i="4"/>
  <c r="L297" i="4"/>
  <c r="B296" i="4"/>
  <c r="A296" i="4"/>
  <c r="M291" i="2"/>
  <c r="V290" i="2"/>
  <c r="K290" i="2" s="1"/>
  <c r="CB290" i="2"/>
  <c r="H290" i="2" s="1"/>
  <c r="U290" i="2"/>
  <c r="I290" i="2" s="1"/>
  <c r="B290" i="2"/>
  <c r="A290" i="2"/>
  <c r="C290" i="2"/>
  <c r="T290" i="2"/>
  <c r="G290" i="2" s="1"/>
  <c r="CC290" i="2"/>
  <c r="J290" i="2" s="1"/>
  <c r="O290" i="2"/>
  <c r="D290" i="2" s="1"/>
  <c r="P290" i="2"/>
  <c r="E290" i="2"/>
  <c r="W296" i="4" l="1"/>
  <c r="F296" i="4"/>
  <c r="S291" i="2"/>
  <c r="R291" i="2"/>
  <c r="Q291" i="2"/>
  <c r="S300" i="3"/>
  <c r="R300" i="3"/>
  <c r="X296" i="4"/>
  <c r="G296" i="4" s="1"/>
  <c r="H296" i="4"/>
  <c r="H298" i="3"/>
  <c r="F290" i="2"/>
  <c r="U300" i="3"/>
  <c r="F300" i="3" s="1"/>
  <c r="D300" i="3"/>
  <c r="N300" i="3"/>
  <c r="O300" i="3"/>
  <c r="A300" i="3"/>
  <c r="W300" i="3"/>
  <c r="I300" i="3" s="1"/>
  <c r="L301" i="3"/>
  <c r="T301" i="3" s="1"/>
  <c r="C300" i="3"/>
  <c r="V300" i="3"/>
  <c r="G300" i="3" s="1"/>
  <c r="B299" i="3"/>
  <c r="S297" i="4"/>
  <c r="N297" i="4"/>
  <c r="D297" i="4" s="1"/>
  <c r="L298" i="4"/>
  <c r="A297" i="4"/>
  <c r="C297" i="4"/>
  <c r="Q297" i="4"/>
  <c r="R297" i="4"/>
  <c r="B297" i="4"/>
  <c r="E297" i="4"/>
  <c r="U297" i="4"/>
  <c r="T297" i="4"/>
  <c r="M292" i="2"/>
  <c r="C291" i="2"/>
  <c r="E291" i="2"/>
  <c r="U291" i="2"/>
  <c r="I291" i="2" s="1"/>
  <c r="O291" i="2"/>
  <c r="D291" i="2" s="1"/>
  <c r="B291" i="2"/>
  <c r="P291" i="2"/>
  <c r="V291" i="2"/>
  <c r="K291" i="2" s="1"/>
  <c r="CB291" i="2"/>
  <c r="H291" i="2" s="1"/>
  <c r="T291" i="2"/>
  <c r="G291" i="2" s="1"/>
  <c r="CC291" i="2"/>
  <c r="J291" i="2" s="1"/>
  <c r="A291" i="2"/>
  <c r="W297" i="4" l="1"/>
  <c r="F297" i="4"/>
  <c r="S292" i="2"/>
  <c r="R292" i="2"/>
  <c r="Q292" i="2"/>
  <c r="S301" i="3"/>
  <c r="R301" i="3"/>
  <c r="X297" i="4"/>
  <c r="G297" i="4" s="1"/>
  <c r="H297" i="4"/>
  <c r="B300" i="3"/>
  <c r="H299" i="3"/>
  <c r="E300" i="3"/>
  <c r="O301" i="3"/>
  <c r="U301" i="3"/>
  <c r="F301" i="3" s="1"/>
  <c r="N301" i="3"/>
  <c r="H300" i="3" s="1"/>
  <c r="W301" i="3"/>
  <c r="I301" i="3" s="1"/>
  <c r="D301" i="3"/>
  <c r="A301" i="3"/>
  <c r="L302" i="3"/>
  <c r="T302" i="3" s="1"/>
  <c r="C301" i="3"/>
  <c r="V301" i="3"/>
  <c r="G301" i="3" s="1"/>
  <c r="F291" i="2"/>
  <c r="A298" i="4"/>
  <c r="U298" i="4"/>
  <c r="L299" i="4"/>
  <c r="B298" i="4"/>
  <c r="Q298" i="4"/>
  <c r="N298" i="4"/>
  <c r="D298" i="4" s="1"/>
  <c r="R298" i="4"/>
  <c r="S298" i="4"/>
  <c r="W298" i="4" s="1"/>
  <c r="T298" i="4"/>
  <c r="C298" i="4"/>
  <c r="E298" i="4"/>
  <c r="M293" i="2"/>
  <c r="C292" i="2"/>
  <c r="A292" i="2"/>
  <c r="O292" i="2"/>
  <c r="D292" i="2" s="1"/>
  <c r="T292" i="2"/>
  <c r="G292" i="2" s="1"/>
  <c r="CB292" i="2"/>
  <c r="H292" i="2" s="1"/>
  <c r="P292" i="2"/>
  <c r="U292" i="2"/>
  <c r="I292" i="2" s="1"/>
  <c r="V292" i="2"/>
  <c r="K292" i="2" s="1"/>
  <c r="E292" i="2"/>
  <c r="B292" i="2"/>
  <c r="CC292" i="2"/>
  <c r="J292" i="2" s="1"/>
  <c r="F298" i="4" l="1"/>
  <c r="S293" i="2"/>
  <c r="R293" i="2"/>
  <c r="Q293" i="2"/>
  <c r="S302" i="3"/>
  <c r="R302" i="3"/>
  <c r="X298" i="4"/>
  <c r="G298" i="4" s="1"/>
  <c r="H298" i="4"/>
  <c r="E301" i="3"/>
  <c r="A302" i="3"/>
  <c r="W302" i="3"/>
  <c r="I302" i="3" s="1"/>
  <c r="D302" i="3"/>
  <c r="U302" i="3"/>
  <c r="F302" i="3" s="1"/>
  <c r="L303" i="3"/>
  <c r="T303" i="3" s="1"/>
  <c r="N302" i="3"/>
  <c r="O302" i="3"/>
  <c r="V302" i="3"/>
  <c r="G302" i="3" s="1"/>
  <c r="C302" i="3"/>
  <c r="B301" i="3"/>
  <c r="F292" i="2"/>
  <c r="L300" i="4"/>
  <c r="U299" i="4"/>
  <c r="R299" i="4"/>
  <c r="C299" i="4"/>
  <c r="S299" i="4"/>
  <c r="Q299" i="4"/>
  <c r="A299" i="4"/>
  <c r="N299" i="4"/>
  <c r="D299" i="4" s="1"/>
  <c r="E299" i="4"/>
  <c r="B299" i="4"/>
  <c r="T299" i="4"/>
  <c r="M294" i="2"/>
  <c r="E293" i="2"/>
  <c r="CB293" i="2"/>
  <c r="H293" i="2" s="1"/>
  <c r="U293" i="2"/>
  <c r="I293" i="2" s="1"/>
  <c r="CC293" i="2"/>
  <c r="J293" i="2" s="1"/>
  <c r="B293" i="2"/>
  <c r="P293" i="2"/>
  <c r="C293" i="2"/>
  <c r="T293" i="2"/>
  <c r="G293" i="2" s="1"/>
  <c r="A293" i="2"/>
  <c r="V293" i="2"/>
  <c r="K293" i="2" s="1"/>
  <c r="O293" i="2"/>
  <c r="D293" i="2" s="1"/>
  <c r="W299" i="4" l="1"/>
  <c r="F299" i="4" s="1"/>
  <c r="R294" i="2"/>
  <c r="Q294" i="2"/>
  <c r="S294" i="2"/>
  <c r="S303" i="3"/>
  <c r="R303" i="3"/>
  <c r="X299" i="4"/>
  <c r="G299" i="4" s="1"/>
  <c r="B302" i="3"/>
  <c r="H299" i="4"/>
  <c r="H301" i="3"/>
  <c r="E302" i="3"/>
  <c r="F293" i="2"/>
  <c r="L304" i="3"/>
  <c r="T304" i="3" s="1"/>
  <c r="N303" i="3"/>
  <c r="C303" i="3"/>
  <c r="V303" i="3"/>
  <c r="G303" i="3" s="1"/>
  <c r="U303" i="3"/>
  <c r="F303" i="3" s="1"/>
  <c r="O303" i="3"/>
  <c r="A303" i="3"/>
  <c r="W303" i="3"/>
  <c r="I303" i="3" s="1"/>
  <c r="D303" i="3"/>
  <c r="L301" i="4"/>
  <c r="E300" i="4"/>
  <c r="R300" i="4"/>
  <c r="U300" i="4"/>
  <c r="N300" i="4"/>
  <c r="D300" i="4" s="1"/>
  <c r="C300" i="4"/>
  <c r="T300" i="4"/>
  <c r="S300" i="4"/>
  <c r="W300" i="4" s="1"/>
  <c r="Q300" i="4"/>
  <c r="A300" i="4"/>
  <c r="B300" i="4"/>
  <c r="M295" i="2"/>
  <c r="T294" i="2"/>
  <c r="G294" i="2" s="1"/>
  <c r="E294" i="2"/>
  <c r="A294" i="2"/>
  <c r="V294" i="2"/>
  <c r="K294" i="2" s="1"/>
  <c r="O294" i="2"/>
  <c r="D294" i="2" s="1"/>
  <c r="CB294" i="2"/>
  <c r="H294" i="2" s="1"/>
  <c r="B294" i="2"/>
  <c r="U294" i="2"/>
  <c r="I294" i="2" s="1"/>
  <c r="P294" i="2"/>
  <c r="CC294" i="2"/>
  <c r="J294" i="2" s="1"/>
  <c r="C294" i="2"/>
  <c r="F300" i="4" l="1"/>
  <c r="R295" i="2"/>
  <c r="S295" i="2"/>
  <c r="Q295" i="2"/>
  <c r="S304" i="3"/>
  <c r="R304" i="3"/>
  <c r="X300" i="4"/>
  <c r="G300" i="4" s="1"/>
  <c r="H302" i="3"/>
  <c r="H300" i="4"/>
  <c r="B303" i="3"/>
  <c r="E303" i="3"/>
  <c r="F294" i="2"/>
  <c r="C304" i="3"/>
  <c r="D304" i="3"/>
  <c r="U304" i="3"/>
  <c r="F304" i="3" s="1"/>
  <c r="N304" i="3"/>
  <c r="A304" i="3"/>
  <c r="O304" i="3"/>
  <c r="W304" i="3"/>
  <c r="I304" i="3" s="1"/>
  <c r="L305" i="3"/>
  <c r="T305" i="3" s="1"/>
  <c r="V304" i="3"/>
  <c r="G304" i="3" s="1"/>
  <c r="C301" i="4"/>
  <c r="T301" i="4"/>
  <c r="S301" i="4"/>
  <c r="B301" i="4"/>
  <c r="N301" i="4"/>
  <c r="D301" i="4" s="1"/>
  <c r="U301" i="4"/>
  <c r="Q301" i="4"/>
  <c r="A301" i="4"/>
  <c r="R301" i="4"/>
  <c r="E301" i="4"/>
  <c r="L302" i="4"/>
  <c r="M296" i="2"/>
  <c r="A295" i="2"/>
  <c r="C295" i="2"/>
  <c r="CB295" i="2"/>
  <c r="H295" i="2" s="1"/>
  <c r="B295" i="2"/>
  <c r="CC295" i="2"/>
  <c r="J295" i="2" s="1"/>
  <c r="T295" i="2"/>
  <c r="G295" i="2" s="1"/>
  <c r="P295" i="2"/>
  <c r="O295" i="2"/>
  <c r="D295" i="2" s="1"/>
  <c r="E295" i="2"/>
  <c r="U295" i="2"/>
  <c r="I295" i="2" s="1"/>
  <c r="V295" i="2"/>
  <c r="K295" i="2" s="1"/>
  <c r="W301" i="4" l="1"/>
  <c r="F301" i="4"/>
  <c r="S296" i="2"/>
  <c r="R296" i="2"/>
  <c r="Q296" i="2"/>
  <c r="S305" i="3"/>
  <c r="R305" i="3"/>
  <c r="X301" i="4"/>
  <c r="G301" i="4" s="1"/>
  <c r="H301" i="4"/>
  <c r="H303" i="3"/>
  <c r="E304" i="3"/>
  <c r="F295" i="2"/>
  <c r="B304" i="3"/>
  <c r="N305" i="3"/>
  <c r="O305" i="3"/>
  <c r="C305" i="3"/>
  <c r="V305" i="3"/>
  <c r="G305" i="3" s="1"/>
  <c r="A305" i="3"/>
  <c r="D305" i="3"/>
  <c r="W305" i="3"/>
  <c r="I305" i="3" s="1"/>
  <c r="U305" i="3"/>
  <c r="F305" i="3" s="1"/>
  <c r="L306" i="3"/>
  <c r="T306" i="3" s="1"/>
  <c r="S302" i="4"/>
  <c r="W302" i="4" s="1"/>
  <c r="N302" i="4"/>
  <c r="D302" i="4" s="1"/>
  <c r="Q302" i="4"/>
  <c r="A302" i="4"/>
  <c r="L303" i="4"/>
  <c r="R302" i="4"/>
  <c r="U302" i="4"/>
  <c r="T302" i="4"/>
  <c r="B302" i="4"/>
  <c r="E302" i="4"/>
  <c r="C302" i="4"/>
  <c r="M297" i="2"/>
  <c r="A296" i="2"/>
  <c r="B296" i="2"/>
  <c r="P296" i="2"/>
  <c r="V296" i="2"/>
  <c r="K296" i="2" s="1"/>
  <c r="C296" i="2"/>
  <c r="CB296" i="2"/>
  <c r="H296" i="2" s="1"/>
  <c r="T296" i="2"/>
  <c r="G296" i="2" s="1"/>
  <c r="U296" i="2"/>
  <c r="I296" i="2" s="1"/>
  <c r="E296" i="2"/>
  <c r="O296" i="2"/>
  <c r="D296" i="2" s="1"/>
  <c r="CC296" i="2"/>
  <c r="J296" i="2" s="1"/>
  <c r="F302" i="4" l="1"/>
  <c r="S297" i="2"/>
  <c r="R297" i="2"/>
  <c r="Q297" i="2"/>
  <c r="S306" i="3"/>
  <c r="R306" i="3"/>
  <c r="X302" i="4"/>
  <c r="G302" i="4" s="1"/>
  <c r="H302" i="4"/>
  <c r="H304" i="3"/>
  <c r="E305" i="3"/>
  <c r="B305" i="3"/>
  <c r="F296" i="2"/>
  <c r="O306" i="3"/>
  <c r="L307" i="3"/>
  <c r="T307" i="3" s="1"/>
  <c r="A306" i="3"/>
  <c r="N306" i="3"/>
  <c r="D306" i="3"/>
  <c r="V306" i="3"/>
  <c r="G306" i="3" s="1"/>
  <c r="C306" i="3"/>
  <c r="U306" i="3"/>
  <c r="F306" i="3" s="1"/>
  <c r="W306" i="3"/>
  <c r="I306" i="3" s="1"/>
  <c r="N303" i="4"/>
  <c r="D303" i="4" s="1"/>
  <c r="A303" i="4"/>
  <c r="C303" i="4"/>
  <c r="U303" i="4"/>
  <c r="T303" i="4"/>
  <c r="B303" i="4"/>
  <c r="E303" i="4"/>
  <c r="R303" i="4"/>
  <c r="S303" i="4"/>
  <c r="W303" i="4" s="1"/>
  <c r="Q303" i="4"/>
  <c r="L304" i="4"/>
  <c r="M298" i="2"/>
  <c r="C297" i="2"/>
  <c r="CC297" i="2"/>
  <c r="J297" i="2" s="1"/>
  <c r="A297" i="2"/>
  <c r="V297" i="2"/>
  <c r="K297" i="2" s="1"/>
  <c r="E297" i="2"/>
  <c r="P297" i="2"/>
  <c r="CB297" i="2"/>
  <c r="H297" i="2" s="1"/>
  <c r="U297" i="2"/>
  <c r="I297" i="2" s="1"/>
  <c r="O297" i="2"/>
  <c r="D297" i="2" s="1"/>
  <c r="T297" i="2"/>
  <c r="G297" i="2" s="1"/>
  <c r="B297" i="2"/>
  <c r="F303" i="4" l="1"/>
  <c r="R298" i="2"/>
  <c r="S298" i="2"/>
  <c r="Q298" i="2"/>
  <c r="S307" i="3"/>
  <c r="R307" i="3"/>
  <c r="X303" i="4"/>
  <c r="G303" i="4" s="1"/>
  <c r="H303" i="4"/>
  <c r="F297" i="2"/>
  <c r="H305" i="3"/>
  <c r="E306" i="3"/>
  <c r="C307" i="3"/>
  <c r="D307" i="3"/>
  <c r="W307" i="3"/>
  <c r="I307" i="3" s="1"/>
  <c r="U307" i="3"/>
  <c r="F307" i="3" s="1"/>
  <c r="A307" i="3"/>
  <c r="L308" i="3"/>
  <c r="T308" i="3" s="1"/>
  <c r="V307" i="3"/>
  <c r="G307" i="3" s="1"/>
  <c r="O307" i="3"/>
  <c r="N307" i="3"/>
  <c r="B306" i="3"/>
  <c r="T304" i="4"/>
  <c r="C304" i="4"/>
  <c r="S304" i="4"/>
  <c r="W304" i="4" s="1"/>
  <c r="R304" i="4"/>
  <c r="Q304" i="4"/>
  <c r="L305" i="4"/>
  <c r="U304" i="4"/>
  <c r="A304" i="4"/>
  <c r="B304" i="4"/>
  <c r="E304" i="4"/>
  <c r="N304" i="4"/>
  <c r="D304" i="4" s="1"/>
  <c r="M299" i="2"/>
  <c r="E298" i="2"/>
  <c r="B298" i="2"/>
  <c r="A298" i="2"/>
  <c r="P298" i="2"/>
  <c r="CB298" i="2"/>
  <c r="H298" i="2" s="1"/>
  <c r="C298" i="2"/>
  <c r="O298" i="2"/>
  <c r="D298" i="2" s="1"/>
  <c r="V298" i="2"/>
  <c r="K298" i="2" s="1"/>
  <c r="U298" i="2"/>
  <c r="I298" i="2" s="1"/>
  <c r="CC298" i="2"/>
  <c r="J298" i="2" s="1"/>
  <c r="T298" i="2"/>
  <c r="G298" i="2" s="1"/>
  <c r="F304" i="4" l="1"/>
  <c r="S299" i="2"/>
  <c r="R299" i="2"/>
  <c r="Q299" i="2"/>
  <c r="L309" i="3"/>
  <c r="L310" i="3" s="1"/>
  <c r="L311" i="3" s="1"/>
  <c r="S308" i="3"/>
  <c r="R308" i="3"/>
  <c r="X304" i="4"/>
  <c r="G304" i="4" s="1"/>
  <c r="H306" i="3"/>
  <c r="H304" i="4"/>
  <c r="B307" i="3"/>
  <c r="F298" i="2"/>
  <c r="N308" i="3"/>
  <c r="U308" i="3"/>
  <c r="F308" i="3" s="1"/>
  <c r="F309" i="3" s="1"/>
  <c r="C308" i="3"/>
  <c r="A308" i="3"/>
  <c r="E309" i="3"/>
  <c r="D308" i="3"/>
  <c r="W308" i="3"/>
  <c r="I308" i="3" s="1"/>
  <c r="O308" i="3"/>
  <c r="V308" i="3"/>
  <c r="G308" i="3" s="1"/>
  <c r="G309" i="3" s="1"/>
  <c r="E307" i="3"/>
  <c r="S305" i="4"/>
  <c r="C305" i="4"/>
  <c r="L306" i="4"/>
  <c r="U305" i="4"/>
  <c r="Q305" i="4"/>
  <c r="T305" i="4"/>
  <c r="R305" i="4"/>
  <c r="B305" i="4"/>
  <c r="N305" i="4"/>
  <c r="D305" i="4" s="1"/>
  <c r="E305" i="4"/>
  <c r="A305" i="4"/>
  <c r="M300" i="2"/>
  <c r="B299" i="2"/>
  <c r="P299" i="2"/>
  <c r="A299" i="2"/>
  <c r="C299" i="2"/>
  <c r="V299" i="2"/>
  <c r="K299" i="2" s="1"/>
  <c r="CC299" i="2"/>
  <c r="J299" i="2" s="1"/>
  <c r="O299" i="2"/>
  <c r="D299" i="2" s="1"/>
  <c r="T299" i="2"/>
  <c r="G299" i="2" s="1"/>
  <c r="CB299" i="2"/>
  <c r="H299" i="2" s="1"/>
  <c r="U299" i="2"/>
  <c r="I299" i="2" s="1"/>
  <c r="E299" i="2"/>
  <c r="W305" i="4" l="1"/>
  <c r="F305" i="4"/>
  <c r="S300" i="2"/>
  <c r="R300" i="2"/>
  <c r="Q300" i="2"/>
  <c r="X305" i="4"/>
  <c r="G305" i="4" s="1"/>
  <c r="H305" i="4"/>
  <c r="B308" i="3"/>
  <c r="H308" i="3"/>
  <c r="H307" i="3"/>
  <c r="H309" i="3"/>
  <c r="F311" i="3" s="1"/>
  <c r="E308" i="3"/>
  <c r="F299" i="2"/>
  <c r="E311" i="3"/>
  <c r="L312" i="3"/>
  <c r="T312" i="3" s="1"/>
  <c r="L307" i="4"/>
  <c r="A306" i="4"/>
  <c r="E306" i="4"/>
  <c r="B306" i="4"/>
  <c r="Q306" i="4"/>
  <c r="R306" i="4"/>
  <c r="S306" i="4"/>
  <c r="W306" i="4" s="1"/>
  <c r="U306" i="4"/>
  <c r="C306" i="4"/>
  <c r="N306" i="4"/>
  <c r="D306" i="4" s="1"/>
  <c r="T306" i="4"/>
  <c r="M301" i="2"/>
  <c r="V300" i="2"/>
  <c r="K300" i="2" s="1"/>
  <c r="A300" i="2"/>
  <c r="T300" i="2"/>
  <c r="G300" i="2" s="1"/>
  <c r="C300" i="2"/>
  <c r="CC300" i="2"/>
  <c r="J300" i="2" s="1"/>
  <c r="CB300" i="2"/>
  <c r="H300" i="2" s="1"/>
  <c r="O300" i="2"/>
  <c r="D300" i="2" s="1"/>
  <c r="B300" i="2"/>
  <c r="E300" i="2"/>
  <c r="P300" i="2"/>
  <c r="U300" i="2"/>
  <c r="I300" i="2" s="1"/>
  <c r="F306" i="4" l="1"/>
  <c r="S301" i="2"/>
  <c r="R301" i="2"/>
  <c r="Q301" i="2"/>
  <c r="S312" i="3"/>
  <c r="R312" i="3"/>
  <c r="X306" i="4"/>
  <c r="G306" i="4" s="1"/>
  <c r="H306" i="4"/>
  <c r="F300" i="2"/>
  <c r="U312" i="3"/>
  <c r="F312" i="3" s="1"/>
  <c r="O312" i="3"/>
  <c r="A312" i="3"/>
  <c r="N312" i="3"/>
  <c r="C312" i="3"/>
  <c r="L313" i="3"/>
  <c r="T313" i="3" s="1"/>
  <c r="K353" i="3"/>
  <c r="I353" i="3" s="1"/>
  <c r="V312" i="3"/>
  <c r="G312" i="3" s="1"/>
  <c r="W312" i="3"/>
  <c r="I312" i="3" s="1"/>
  <c r="D312" i="3"/>
  <c r="R307" i="4"/>
  <c r="E307" i="4"/>
  <c r="A307" i="4"/>
  <c r="Q307" i="4"/>
  <c r="N307" i="4"/>
  <c r="D307" i="4" s="1"/>
  <c r="C307" i="4"/>
  <c r="L308" i="4"/>
  <c r="T307" i="4"/>
  <c r="U307" i="4"/>
  <c r="S307" i="4"/>
  <c r="W307" i="4" s="1"/>
  <c r="B307" i="4"/>
  <c r="M302" i="2"/>
  <c r="A301" i="2"/>
  <c r="B301" i="2"/>
  <c r="CB301" i="2"/>
  <c r="H301" i="2" s="1"/>
  <c r="T301" i="2"/>
  <c r="G301" i="2" s="1"/>
  <c r="O301" i="2"/>
  <c r="D301" i="2" s="1"/>
  <c r="P301" i="2"/>
  <c r="E301" i="2"/>
  <c r="U301" i="2"/>
  <c r="I301" i="2" s="1"/>
  <c r="V301" i="2"/>
  <c r="K301" i="2" s="1"/>
  <c r="CC301" i="2"/>
  <c r="J301" i="2" s="1"/>
  <c r="C301" i="2"/>
  <c r="F307" i="4" l="1"/>
  <c r="R302" i="2"/>
  <c r="S302" i="2"/>
  <c r="Q302" i="2"/>
  <c r="S313" i="3"/>
  <c r="R313" i="3"/>
  <c r="X307" i="4"/>
  <c r="G307" i="4" s="1"/>
  <c r="H307" i="4"/>
  <c r="E312" i="3"/>
  <c r="B312" i="3"/>
  <c r="D313" i="3"/>
  <c r="L314" i="3"/>
  <c r="T314" i="3" s="1"/>
  <c r="C313" i="3"/>
  <c r="U313" i="3"/>
  <c r="F313" i="3" s="1"/>
  <c r="A313" i="3"/>
  <c r="O313" i="3"/>
  <c r="V313" i="3"/>
  <c r="G313" i="3" s="1"/>
  <c r="W313" i="3"/>
  <c r="I313" i="3" s="1"/>
  <c r="N313" i="3"/>
  <c r="F301" i="2"/>
  <c r="A308" i="4"/>
  <c r="E308" i="4"/>
  <c r="N308" i="4"/>
  <c r="D308" i="4" s="1"/>
  <c r="Q308" i="4"/>
  <c r="T308" i="4"/>
  <c r="C308" i="4"/>
  <c r="B308" i="4"/>
  <c r="R308" i="4"/>
  <c r="L309" i="4"/>
  <c r="U308" i="4"/>
  <c r="S308" i="4"/>
  <c r="W308" i="4" s="1"/>
  <c r="M303" i="2"/>
  <c r="U302" i="2"/>
  <c r="I302" i="2" s="1"/>
  <c r="V302" i="2"/>
  <c r="K302" i="2" s="1"/>
  <c r="P302" i="2"/>
  <c r="CB302" i="2"/>
  <c r="H302" i="2" s="1"/>
  <c r="O302" i="2"/>
  <c r="D302" i="2" s="1"/>
  <c r="C302" i="2"/>
  <c r="E302" i="2"/>
  <c r="B302" i="2"/>
  <c r="A302" i="2"/>
  <c r="CC302" i="2"/>
  <c r="J302" i="2" s="1"/>
  <c r="T302" i="2"/>
  <c r="G302" i="2" s="1"/>
  <c r="F308" i="4" l="1"/>
  <c r="Q303" i="2"/>
  <c r="S303" i="2"/>
  <c r="R303" i="2"/>
  <c r="S314" i="3"/>
  <c r="R314" i="3"/>
  <c r="X308" i="4"/>
  <c r="G308" i="4" s="1"/>
  <c r="E313" i="3"/>
  <c r="H312" i="3"/>
  <c r="H308" i="4"/>
  <c r="C314" i="3"/>
  <c r="A314" i="3"/>
  <c r="L315" i="3"/>
  <c r="T315" i="3" s="1"/>
  <c r="U314" i="3"/>
  <c r="F314" i="3" s="1"/>
  <c r="O314" i="3"/>
  <c r="N314" i="3"/>
  <c r="W314" i="3"/>
  <c r="I314" i="3" s="1"/>
  <c r="D314" i="3"/>
  <c r="V314" i="3"/>
  <c r="G314" i="3" s="1"/>
  <c r="B313" i="3"/>
  <c r="F302" i="2"/>
  <c r="A309" i="4"/>
  <c r="U309" i="4"/>
  <c r="Q309" i="4"/>
  <c r="S309" i="4"/>
  <c r="B309" i="4"/>
  <c r="N309" i="4"/>
  <c r="D309" i="4" s="1"/>
  <c r="T309" i="4"/>
  <c r="E309" i="4"/>
  <c r="R309" i="4"/>
  <c r="L310" i="4"/>
  <c r="C309" i="4"/>
  <c r="M304" i="2"/>
  <c r="V303" i="2"/>
  <c r="K303" i="2" s="1"/>
  <c r="C303" i="2"/>
  <c r="P303" i="2"/>
  <c r="O303" i="2"/>
  <c r="D303" i="2" s="1"/>
  <c r="U303" i="2"/>
  <c r="I303" i="2" s="1"/>
  <c r="CC303" i="2"/>
  <c r="J303" i="2" s="1"/>
  <c r="B303" i="2"/>
  <c r="CB303" i="2"/>
  <c r="H303" i="2" s="1"/>
  <c r="T303" i="2"/>
  <c r="G303" i="2" s="1"/>
  <c r="E303" i="2"/>
  <c r="A303" i="2"/>
  <c r="W309" i="4" l="1"/>
  <c r="F309" i="4" s="1"/>
  <c r="R304" i="2"/>
  <c r="S304" i="2"/>
  <c r="Q304" i="2"/>
  <c r="S315" i="3"/>
  <c r="R315" i="3"/>
  <c r="X309" i="4"/>
  <c r="G309" i="4" s="1"/>
  <c r="H313" i="3"/>
  <c r="B314" i="3"/>
  <c r="H309" i="4"/>
  <c r="F303" i="2"/>
  <c r="E314" i="3"/>
  <c r="A315" i="3"/>
  <c r="W315" i="3"/>
  <c r="I315" i="3" s="1"/>
  <c r="C315" i="3"/>
  <c r="O315" i="3"/>
  <c r="U315" i="3"/>
  <c r="F315" i="3" s="1"/>
  <c r="V315" i="3"/>
  <c r="G315" i="3" s="1"/>
  <c r="N315" i="3"/>
  <c r="L316" i="3"/>
  <c r="T316" i="3" s="1"/>
  <c r="D315" i="3"/>
  <c r="L311" i="4"/>
  <c r="Q310" i="4"/>
  <c r="C310" i="4"/>
  <c r="E310" i="4"/>
  <c r="S310" i="4"/>
  <c r="T310" i="4"/>
  <c r="R310" i="4"/>
  <c r="A310" i="4"/>
  <c r="U310" i="4"/>
  <c r="B310" i="4"/>
  <c r="N310" i="4"/>
  <c r="D310" i="4" s="1"/>
  <c r="M305" i="2"/>
  <c r="B304" i="2"/>
  <c r="V304" i="2"/>
  <c r="K304" i="2" s="1"/>
  <c r="A304" i="2"/>
  <c r="E304" i="2"/>
  <c r="T304" i="2"/>
  <c r="G304" i="2" s="1"/>
  <c r="C304" i="2"/>
  <c r="O304" i="2"/>
  <c r="D304" i="2" s="1"/>
  <c r="CB304" i="2"/>
  <c r="H304" i="2" s="1"/>
  <c r="CC304" i="2"/>
  <c r="J304" i="2" s="1"/>
  <c r="P304" i="2"/>
  <c r="U304" i="2"/>
  <c r="I304" i="2" s="1"/>
  <c r="W310" i="4" l="1"/>
  <c r="F310" i="4" s="1"/>
  <c r="S305" i="2"/>
  <c r="Q305" i="2"/>
  <c r="R305" i="2"/>
  <c r="S316" i="3"/>
  <c r="R316" i="3"/>
  <c r="H310" i="4"/>
  <c r="X310" i="4"/>
  <c r="G310" i="4" s="1"/>
  <c r="H314" i="3"/>
  <c r="W316" i="3"/>
  <c r="I316" i="3" s="1"/>
  <c r="N316" i="3"/>
  <c r="C316" i="3"/>
  <c r="A316" i="3"/>
  <c r="L317" i="3"/>
  <c r="T317" i="3" s="1"/>
  <c r="V316" i="3"/>
  <c r="G316" i="3" s="1"/>
  <c r="U316" i="3"/>
  <c r="F316" i="3" s="1"/>
  <c r="D316" i="3"/>
  <c r="O316" i="3"/>
  <c r="B315" i="3"/>
  <c r="E315" i="3"/>
  <c r="F304" i="2"/>
  <c r="A311" i="4"/>
  <c r="Q311" i="4"/>
  <c r="B311" i="4"/>
  <c r="E311" i="4"/>
  <c r="C311" i="4"/>
  <c r="U311" i="4"/>
  <c r="N311" i="4"/>
  <c r="D311" i="4" s="1"/>
  <c r="L312" i="4"/>
  <c r="S311" i="4"/>
  <c r="T311" i="4"/>
  <c r="R311" i="4"/>
  <c r="M306" i="2"/>
  <c r="T305" i="2"/>
  <c r="G305" i="2" s="1"/>
  <c r="CC305" i="2"/>
  <c r="J305" i="2" s="1"/>
  <c r="O305" i="2"/>
  <c r="D305" i="2" s="1"/>
  <c r="P305" i="2"/>
  <c r="V305" i="2"/>
  <c r="K305" i="2" s="1"/>
  <c r="B305" i="2"/>
  <c r="U305" i="2"/>
  <c r="I305" i="2" s="1"/>
  <c r="CB305" i="2"/>
  <c r="H305" i="2" s="1"/>
  <c r="C305" i="2"/>
  <c r="E305" i="2"/>
  <c r="A305" i="2"/>
  <c r="W311" i="4" l="1"/>
  <c r="F311" i="4" s="1"/>
  <c r="S306" i="2"/>
  <c r="R306" i="2"/>
  <c r="Q306" i="2"/>
  <c r="S317" i="3"/>
  <c r="R317" i="3"/>
  <c r="X311" i="4"/>
  <c r="G311" i="4" s="1"/>
  <c r="E316" i="3"/>
  <c r="H311" i="4"/>
  <c r="H315" i="3"/>
  <c r="B316" i="3"/>
  <c r="A317" i="3"/>
  <c r="O317" i="3"/>
  <c r="U317" i="3"/>
  <c r="F317" i="3" s="1"/>
  <c r="V317" i="3"/>
  <c r="G317" i="3" s="1"/>
  <c r="D317" i="3"/>
  <c r="N317" i="3"/>
  <c r="C317" i="3"/>
  <c r="W317" i="3"/>
  <c r="I317" i="3" s="1"/>
  <c r="L318" i="3"/>
  <c r="T318" i="3" s="1"/>
  <c r="F305" i="2"/>
  <c r="T312" i="4"/>
  <c r="N312" i="4"/>
  <c r="D312" i="4" s="1"/>
  <c r="S312" i="4"/>
  <c r="A312" i="4"/>
  <c r="E312" i="4"/>
  <c r="L313" i="4"/>
  <c r="R312" i="4"/>
  <c r="U312" i="4"/>
  <c r="B312" i="4"/>
  <c r="Q312" i="4"/>
  <c r="C312" i="4"/>
  <c r="M307" i="2"/>
  <c r="C306" i="2"/>
  <c r="B306" i="2"/>
  <c r="O306" i="2"/>
  <c r="D306" i="2" s="1"/>
  <c r="A306" i="2"/>
  <c r="CB306" i="2"/>
  <c r="H306" i="2" s="1"/>
  <c r="U306" i="2"/>
  <c r="I306" i="2" s="1"/>
  <c r="E306" i="2"/>
  <c r="CC306" i="2"/>
  <c r="J306" i="2" s="1"/>
  <c r="V306" i="2"/>
  <c r="K306" i="2" s="1"/>
  <c r="T306" i="2"/>
  <c r="G306" i="2" s="1"/>
  <c r="P306" i="2"/>
  <c r="W312" i="4" l="1"/>
  <c r="F312" i="4" s="1"/>
  <c r="S307" i="2"/>
  <c r="R307" i="2"/>
  <c r="Q307" i="2"/>
  <c r="S318" i="3"/>
  <c r="R318" i="3"/>
  <c r="X312" i="4"/>
  <c r="G312" i="4" s="1"/>
  <c r="H316" i="3"/>
  <c r="H312" i="4"/>
  <c r="V318" i="3"/>
  <c r="G318" i="3" s="1"/>
  <c r="U318" i="3"/>
  <c r="F318" i="3" s="1"/>
  <c r="D318" i="3"/>
  <c r="A318" i="3"/>
  <c r="L319" i="3"/>
  <c r="T319" i="3" s="1"/>
  <c r="O318" i="3"/>
  <c r="W318" i="3"/>
  <c r="I318" i="3" s="1"/>
  <c r="N318" i="3"/>
  <c r="C318" i="3"/>
  <c r="E317" i="3"/>
  <c r="B317" i="3"/>
  <c r="F306" i="2"/>
  <c r="L314" i="4"/>
  <c r="B313" i="4"/>
  <c r="E313" i="4"/>
  <c r="R313" i="4"/>
  <c r="A313" i="4"/>
  <c r="Q313" i="4"/>
  <c r="S313" i="4"/>
  <c r="W313" i="4" s="1"/>
  <c r="C313" i="4"/>
  <c r="T313" i="4"/>
  <c r="N313" i="4"/>
  <c r="D313" i="4" s="1"/>
  <c r="U313" i="4"/>
  <c r="M308" i="2"/>
  <c r="CC307" i="2"/>
  <c r="J307" i="2" s="1"/>
  <c r="CB307" i="2"/>
  <c r="H307" i="2" s="1"/>
  <c r="T307" i="2"/>
  <c r="G307" i="2" s="1"/>
  <c r="P307" i="2"/>
  <c r="O307" i="2"/>
  <c r="D307" i="2" s="1"/>
  <c r="E307" i="2"/>
  <c r="U307" i="2"/>
  <c r="I307" i="2" s="1"/>
  <c r="B307" i="2"/>
  <c r="C307" i="2"/>
  <c r="V307" i="2"/>
  <c r="K307" i="2" s="1"/>
  <c r="A307" i="2"/>
  <c r="F313" i="4" l="1"/>
  <c r="S308" i="2"/>
  <c r="R308" i="2"/>
  <c r="Q308" i="2"/>
  <c r="S319" i="3"/>
  <c r="R319" i="3"/>
  <c r="X313" i="4"/>
  <c r="G313" i="4" s="1"/>
  <c r="E318" i="3"/>
  <c r="H317" i="3"/>
  <c r="H313" i="4"/>
  <c r="B318" i="3"/>
  <c r="A319" i="3"/>
  <c r="D319" i="3"/>
  <c r="V319" i="3"/>
  <c r="G319" i="3" s="1"/>
  <c r="N319" i="3"/>
  <c r="C319" i="3"/>
  <c r="O319" i="3"/>
  <c r="W319" i="3"/>
  <c r="I319" i="3" s="1"/>
  <c r="U319" i="3"/>
  <c r="F319" i="3" s="1"/>
  <c r="L320" i="3"/>
  <c r="T320" i="3" s="1"/>
  <c r="F307" i="2"/>
  <c r="S314" i="4"/>
  <c r="W314" i="4" s="1"/>
  <c r="Q314" i="4"/>
  <c r="C314" i="4"/>
  <c r="L315" i="4"/>
  <c r="N314" i="4"/>
  <c r="D314" i="4" s="1"/>
  <c r="R314" i="4"/>
  <c r="A314" i="4"/>
  <c r="U314" i="4"/>
  <c r="E314" i="4"/>
  <c r="T314" i="4"/>
  <c r="B314" i="4"/>
  <c r="M309" i="2"/>
  <c r="E308" i="2"/>
  <c r="CB308" i="2"/>
  <c r="H308" i="2" s="1"/>
  <c r="A308" i="2"/>
  <c r="U308" i="2"/>
  <c r="I308" i="2" s="1"/>
  <c r="B308" i="2"/>
  <c r="P308" i="2"/>
  <c r="V308" i="2"/>
  <c r="K308" i="2" s="1"/>
  <c r="CC308" i="2"/>
  <c r="J308" i="2" s="1"/>
  <c r="O308" i="2"/>
  <c r="D308" i="2" s="1"/>
  <c r="T308" i="2"/>
  <c r="G308" i="2" s="1"/>
  <c r="C308" i="2"/>
  <c r="F314" i="4" l="1"/>
  <c r="S309" i="2"/>
  <c r="Q309" i="2"/>
  <c r="R309" i="2"/>
  <c r="S320" i="3"/>
  <c r="R320" i="3"/>
  <c r="X314" i="4"/>
  <c r="G314" i="4" s="1"/>
  <c r="B319" i="3"/>
  <c r="H318" i="3"/>
  <c r="E319" i="3"/>
  <c r="H314" i="4"/>
  <c r="U320" i="3"/>
  <c r="F320" i="3" s="1"/>
  <c r="W320" i="3"/>
  <c r="I320" i="3" s="1"/>
  <c r="O320" i="3"/>
  <c r="N320" i="3"/>
  <c r="V320" i="3"/>
  <c r="G320" i="3" s="1"/>
  <c r="C320" i="3"/>
  <c r="A320" i="3"/>
  <c r="D320" i="3"/>
  <c r="L321" i="3"/>
  <c r="T321" i="3" s="1"/>
  <c r="F308" i="2"/>
  <c r="S315" i="4"/>
  <c r="N315" i="4"/>
  <c r="D315" i="4" s="1"/>
  <c r="R315" i="4"/>
  <c r="L316" i="4"/>
  <c r="U315" i="4"/>
  <c r="C315" i="4"/>
  <c r="B315" i="4"/>
  <c r="E315" i="4"/>
  <c r="Q315" i="4"/>
  <c r="T315" i="4"/>
  <c r="A315" i="4"/>
  <c r="M310" i="2"/>
  <c r="B309" i="2"/>
  <c r="C309" i="2"/>
  <c r="P309" i="2"/>
  <c r="V309" i="2"/>
  <c r="K309" i="2" s="1"/>
  <c r="O309" i="2"/>
  <c r="D309" i="2" s="1"/>
  <c r="T309" i="2"/>
  <c r="G309" i="2" s="1"/>
  <c r="U309" i="2"/>
  <c r="I309" i="2" s="1"/>
  <c r="CB309" i="2"/>
  <c r="H309" i="2" s="1"/>
  <c r="CC309" i="2"/>
  <c r="J309" i="2" s="1"/>
  <c r="E309" i="2"/>
  <c r="A309" i="2"/>
  <c r="W315" i="4" l="1"/>
  <c r="F315" i="4"/>
  <c r="R310" i="2"/>
  <c r="S310" i="2"/>
  <c r="Q310" i="2"/>
  <c r="S321" i="3"/>
  <c r="R321" i="3"/>
  <c r="X315" i="4"/>
  <c r="G315" i="4" s="1"/>
  <c r="H315" i="4"/>
  <c r="B320" i="3"/>
  <c r="H319" i="3"/>
  <c r="W321" i="3"/>
  <c r="I321" i="3" s="1"/>
  <c r="C321" i="3"/>
  <c r="A321" i="3"/>
  <c r="N321" i="3"/>
  <c r="V321" i="3"/>
  <c r="G321" i="3" s="1"/>
  <c r="L322" i="3"/>
  <c r="T322" i="3" s="1"/>
  <c r="U321" i="3"/>
  <c r="F321" i="3" s="1"/>
  <c r="D321" i="3"/>
  <c r="O321" i="3"/>
  <c r="E320" i="3"/>
  <c r="F309" i="2"/>
  <c r="S316" i="4"/>
  <c r="W316" i="4" s="1"/>
  <c r="U316" i="4"/>
  <c r="N316" i="4"/>
  <c r="D316" i="4" s="1"/>
  <c r="R316" i="4"/>
  <c r="E316" i="4"/>
  <c r="B316" i="4"/>
  <c r="A316" i="4"/>
  <c r="T316" i="4"/>
  <c r="C316" i="4"/>
  <c r="L317" i="4"/>
  <c r="Q316" i="4"/>
  <c r="F316" i="4" s="1"/>
  <c r="M311" i="2"/>
  <c r="E310" i="2"/>
  <c r="V310" i="2"/>
  <c r="K310" i="2" s="1"/>
  <c r="U310" i="2"/>
  <c r="I310" i="2" s="1"/>
  <c r="C310" i="2"/>
  <c r="P310" i="2"/>
  <c r="T310" i="2"/>
  <c r="G310" i="2" s="1"/>
  <c r="CC310" i="2"/>
  <c r="J310" i="2" s="1"/>
  <c r="CB310" i="2"/>
  <c r="H310" i="2" s="1"/>
  <c r="A310" i="2"/>
  <c r="B310" i="2"/>
  <c r="O310" i="2"/>
  <c r="D310" i="2" s="1"/>
  <c r="R311" i="2" l="1"/>
  <c r="Q311" i="2"/>
  <c r="S311" i="2"/>
  <c r="S322" i="3"/>
  <c r="R322" i="3"/>
  <c r="X316" i="4"/>
  <c r="G316" i="4" s="1"/>
  <c r="H316" i="4"/>
  <c r="E321" i="3"/>
  <c r="B321" i="3"/>
  <c r="H320" i="3"/>
  <c r="F310" i="2"/>
  <c r="N322" i="3"/>
  <c r="L323" i="3"/>
  <c r="T323" i="3" s="1"/>
  <c r="V322" i="3"/>
  <c r="G322" i="3" s="1"/>
  <c r="C322" i="3"/>
  <c r="D322" i="3"/>
  <c r="A322" i="3"/>
  <c r="O322" i="3"/>
  <c r="U322" i="3"/>
  <c r="F322" i="3" s="1"/>
  <c r="W322" i="3"/>
  <c r="I322" i="3" s="1"/>
  <c r="A317" i="4"/>
  <c r="E317" i="4"/>
  <c r="L318" i="4"/>
  <c r="Q317" i="4"/>
  <c r="N317" i="4"/>
  <c r="D317" i="4" s="1"/>
  <c r="U317" i="4"/>
  <c r="C317" i="4"/>
  <c r="R317" i="4"/>
  <c r="B317" i="4"/>
  <c r="S317" i="4"/>
  <c r="W317" i="4" s="1"/>
  <c r="T317" i="4"/>
  <c r="M312" i="2"/>
  <c r="CC311" i="2"/>
  <c r="J311" i="2" s="1"/>
  <c r="CB311" i="2"/>
  <c r="H311" i="2" s="1"/>
  <c r="U311" i="2"/>
  <c r="I311" i="2" s="1"/>
  <c r="A311" i="2"/>
  <c r="E311" i="2"/>
  <c r="P311" i="2"/>
  <c r="V311" i="2"/>
  <c r="K311" i="2" s="1"/>
  <c r="B311" i="2"/>
  <c r="O311" i="2"/>
  <c r="D311" i="2" s="1"/>
  <c r="C311" i="2"/>
  <c r="T311" i="2"/>
  <c r="G311" i="2" s="1"/>
  <c r="F317" i="4" l="1"/>
  <c r="S312" i="2"/>
  <c r="Q312" i="2"/>
  <c r="R312" i="2"/>
  <c r="S323" i="3"/>
  <c r="R323" i="3"/>
  <c r="X317" i="4"/>
  <c r="G317" i="4" s="1"/>
  <c r="E322" i="3"/>
  <c r="H317" i="4"/>
  <c r="H321" i="3"/>
  <c r="W323" i="3"/>
  <c r="I323" i="3" s="1"/>
  <c r="A323" i="3"/>
  <c r="V323" i="3"/>
  <c r="G323" i="3" s="1"/>
  <c r="O323" i="3"/>
  <c r="D323" i="3"/>
  <c r="U323" i="3"/>
  <c r="F323" i="3" s="1"/>
  <c r="L324" i="3"/>
  <c r="T324" i="3" s="1"/>
  <c r="C323" i="3"/>
  <c r="N323" i="3"/>
  <c r="B322" i="3"/>
  <c r="F311" i="2"/>
  <c r="L319" i="4"/>
  <c r="Q318" i="4"/>
  <c r="F318" i="4" s="1"/>
  <c r="T318" i="4"/>
  <c r="N318" i="4"/>
  <c r="D318" i="4" s="1"/>
  <c r="B318" i="4"/>
  <c r="S318" i="4"/>
  <c r="W318" i="4" s="1"/>
  <c r="R318" i="4"/>
  <c r="A318" i="4"/>
  <c r="E318" i="4"/>
  <c r="U318" i="4"/>
  <c r="C318" i="4"/>
  <c r="M313" i="2"/>
  <c r="U312" i="2"/>
  <c r="I312" i="2" s="1"/>
  <c r="T312" i="2"/>
  <c r="G312" i="2" s="1"/>
  <c r="E312" i="2"/>
  <c r="CB312" i="2"/>
  <c r="H312" i="2" s="1"/>
  <c r="O312" i="2"/>
  <c r="D312" i="2" s="1"/>
  <c r="V312" i="2"/>
  <c r="K312" i="2" s="1"/>
  <c r="B312" i="2"/>
  <c r="C312" i="2"/>
  <c r="A312" i="2"/>
  <c r="P312" i="2"/>
  <c r="CC312" i="2"/>
  <c r="J312" i="2" s="1"/>
  <c r="S313" i="2" l="1"/>
  <c r="R313" i="2"/>
  <c r="Q313" i="2"/>
  <c r="R324" i="3"/>
  <c r="S324" i="3"/>
  <c r="X318" i="4"/>
  <c r="G318" i="4" s="1"/>
  <c r="B323" i="3"/>
  <c r="H322" i="3"/>
  <c r="H318" i="4"/>
  <c r="F312" i="2"/>
  <c r="E323" i="3"/>
  <c r="V324" i="3"/>
  <c r="G324" i="3" s="1"/>
  <c r="W324" i="3"/>
  <c r="I324" i="3" s="1"/>
  <c r="N324" i="3"/>
  <c r="C324" i="3"/>
  <c r="O324" i="3"/>
  <c r="U324" i="3"/>
  <c r="F324" i="3" s="1"/>
  <c r="L325" i="3"/>
  <c r="T325" i="3" s="1"/>
  <c r="D324" i="3"/>
  <c r="A324" i="3"/>
  <c r="L320" i="4"/>
  <c r="T319" i="4"/>
  <c r="E319" i="4"/>
  <c r="Q319" i="4"/>
  <c r="F319" i="4" s="1"/>
  <c r="R319" i="4"/>
  <c r="S319" i="4"/>
  <c r="W319" i="4" s="1"/>
  <c r="U319" i="4"/>
  <c r="N319" i="4"/>
  <c r="D319" i="4" s="1"/>
  <c r="C319" i="4"/>
  <c r="A319" i="4"/>
  <c r="B319" i="4"/>
  <c r="M314" i="2"/>
  <c r="C313" i="2"/>
  <c r="B313" i="2"/>
  <c r="T313" i="2"/>
  <c r="G313" i="2" s="1"/>
  <c r="CB313" i="2"/>
  <c r="H313" i="2" s="1"/>
  <c r="O313" i="2"/>
  <c r="D313" i="2" s="1"/>
  <c r="A313" i="2"/>
  <c r="CC313" i="2"/>
  <c r="J313" i="2" s="1"/>
  <c r="V313" i="2"/>
  <c r="K313" i="2" s="1"/>
  <c r="P313" i="2"/>
  <c r="E313" i="2"/>
  <c r="U313" i="2"/>
  <c r="I313" i="2" s="1"/>
  <c r="S314" i="2" l="1"/>
  <c r="R314" i="2"/>
  <c r="Q314" i="2"/>
  <c r="R325" i="3"/>
  <c r="S325" i="3"/>
  <c r="X319" i="4"/>
  <c r="G319" i="4" s="1"/>
  <c r="H319" i="4"/>
  <c r="H323" i="3"/>
  <c r="E324" i="3"/>
  <c r="U325" i="3"/>
  <c r="F325" i="3" s="1"/>
  <c r="W325" i="3"/>
  <c r="I325" i="3" s="1"/>
  <c r="N325" i="3"/>
  <c r="A325" i="3"/>
  <c r="C325" i="3"/>
  <c r="D325" i="3"/>
  <c r="V325" i="3"/>
  <c r="G325" i="3" s="1"/>
  <c r="O325" i="3"/>
  <c r="L326" i="3"/>
  <c r="T326" i="3" s="1"/>
  <c r="F313" i="2"/>
  <c r="B324" i="3"/>
  <c r="L321" i="4"/>
  <c r="C320" i="4"/>
  <c r="Q320" i="4"/>
  <c r="A320" i="4"/>
  <c r="E320" i="4"/>
  <c r="T320" i="4"/>
  <c r="U320" i="4"/>
  <c r="N320" i="4"/>
  <c r="D320" i="4" s="1"/>
  <c r="S320" i="4"/>
  <c r="W320" i="4" s="1"/>
  <c r="B320" i="4"/>
  <c r="R320" i="4"/>
  <c r="M315" i="2"/>
  <c r="C314" i="2"/>
  <c r="V314" i="2"/>
  <c r="K314" i="2" s="1"/>
  <c r="CB314" i="2"/>
  <c r="H314" i="2" s="1"/>
  <c r="E314" i="2"/>
  <c r="A314" i="2"/>
  <c r="B314" i="2"/>
  <c r="T314" i="2"/>
  <c r="G314" i="2" s="1"/>
  <c r="P314" i="2"/>
  <c r="O314" i="2"/>
  <c r="D314" i="2" s="1"/>
  <c r="CC314" i="2"/>
  <c r="J314" i="2" s="1"/>
  <c r="U314" i="2"/>
  <c r="I314" i="2" s="1"/>
  <c r="F320" i="4" l="1"/>
  <c r="S315" i="2"/>
  <c r="R315" i="2"/>
  <c r="Q315" i="2"/>
  <c r="S326" i="3"/>
  <c r="R326" i="3"/>
  <c r="X320" i="4"/>
  <c r="G320" i="4" s="1"/>
  <c r="H324" i="3"/>
  <c r="H320" i="4"/>
  <c r="B325" i="3"/>
  <c r="F314" i="2"/>
  <c r="L327" i="3"/>
  <c r="T327" i="3" s="1"/>
  <c r="D326" i="3"/>
  <c r="A326" i="3"/>
  <c r="U326" i="3"/>
  <c r="F326" i="3" s="1"/>
  <c r="O326" i="3"/>
  <c r="N326" i="3"/>
  <c r="W326" i="3"/>
  <c r="I326" i="3" s="1"/>
  <c r="V326" i="3"/>
  <c r="G326" i="3" s="1"/>
  <c r="C326" i="3"/>
  <c r="E325" i="3"/>
  <c r="U321" i="4"/>
  <c r="N321" i="4"/>
  <c r="D321" i="4" s="1"/>
  <c r="L322" i="4"/>
  <c r="R321" i="4"/>
  <c r="C321" i="4"/>
  <c r="S321" i="4"/>
  <c r="W321" i="4" s="1"/>
  <c r="E321" i="4"/>
  <c r="B321" i="4"/>
  <c r="T321" i="4"/>
  <c r="Q321" i="4"/>
  <c r="F321" i="4" s="1"/>
  <c r="A321" i="4"/>
  <c r="M316" i="2"/>
  <c r="P315" i="2"/>
  <c r="CC315" i="2"/>
  <c r="J315" i="2" s="1"/>
  <c r="V315" i="2"/>
  <c r="K315" i="2" s="1"/>
  <c r="U315" i="2"/>
  <c r="I315" i="2" s="1"/>
  <c r="B315" i="2"/>
  <c r="O315" i="2"/>
  <c r="D315" i="2" s="1"/>
  <c r="CB315" i="2"/>
  <c r="H315" i="2" s="1"/>
  <c r="T315" i="2"/>
  <c r="G315" i="2" s="1"/>
  <c r="A315" i="2"/>
  <c r="E315" i="2"/>
  <c r="C315" i="2"/>
  <c r="S316" i="2" l="1"/>
  <c r="R316" i="2"/>
  <c r="Q316" i="2"/>
  <c r="S327" i="3"/>
  <c r="R327" i="3"/>
  <c r="X321" i="4"/>
  <c r="G321" i="4" s="1"/>
  <c r="B326" i="3"/>
  <c r="H325" i="3"/>
  <c r="H321" i="4"/>
  <c r="E326" i="3"/>
  <c r="L328" i="3"/>
  <c r="T328" i="3" s="1"/>
  <c r="A327" i="3"/>
  <c r="N327" i="3"/>
  <c r="C327" i="3"/>
  <c r="V327" i="3"/>
  <c r="G327" i="3" s="1"/>
  <c r="U327" i="3"/>
  <c r="F327" i="3" s="1"/>
  <c r="O327" i="3"/>
  <c r="D327" i="3"/>
  <c r="W327" i="3"/>
  <c r="I327" i="3" s="1"/>
  <c r="F315" i="2"/>
  <c r="Q322" i="4"/>
  <c r="C322" i="4"/>
  <c r="B322" i="4"/>
  <c r="L323" i="4"/>
  <c r="S322" i="4"/>
  <c r="A322" i="4"/>
  <c r="T322" i="4"/>
  <c r="N322" i="4"/>
  <c r="D322" i="4" s="1"/>
  <c r="E322" i="4"/>
  <c r="U322" i="4"/>
  <c r="R322" i="4"/>
  <c r="M317" i="2"/>
  <c r="V316" i="2"/>
  <c r="K316" i="2" s="1"/>
  <c r="B316" i="2"/>
  <c r="C316" i="2"/>
  <c r="E316" i="2"/>
  <c r="A316" i="2"/>
  <c r="CB316" i="2"/>
  <c r="H316" i="2" s="1"/>
  <c r="O316" i="2"/>
  <c r="D316" i="2" s="1"/>
  <c r="CC316" i="2"/>
  <c r="J316" i="2" s="1"/>
  <c r="P316" i="2"/>
  <c r="T316" i="2"/>
  <c r="G316" i="2" s="1"/>
  <c r="U316" i="2"/>
  <c r="I316" i="2" s="1"/>
  <c r="W322" i="4" l="1"/>
  <c r="F322" i="4" s="1"/>
  <c r="S317" i="2"/>
  <c r="Q317" i="2"/>
  <c r="R317" i="2"/>
  <c r="S328" i="3"/>
  <c r="R328" i="3"/>
  <c r="X322" i="4"/>
  <c r="G322" i="4" s="1"/>
  <c r="H322" i="4"/>
  <c r="E327" i="3"/>
  <c r="B327" i="3"/>
  <c r="H326" i="3"/>
  <c r="L329" i="3"/>
  <c r="T329" i="3" s="1"/>
  <c r="V328" i="3"/>
  <c r="G328" i="3" s="1"/>
  <c r="W328" i="3"/>
  <c r="I328" i="3" s="1"/>
  <c r="A328" i="3"/>
  <c r="N328" i="3"/>
  <c r="C328" i="3"/>
  <c r="U328" i="3"/>
  <c r="F328" i="3" s="1"/>
  <c r="O328" i="3"/>
  <c r="D328" i="3"/>
  <c r="F316" i="2"/>
  <c r="L324" i="4"/>
  <c r="A323" i="4"/>
  <c r="B323" i="4"/>
  <c r="N323" i="4"/>
  <c r="D323" i="4" s="1"/>
  <c r="T323" i="4"/>
  <c r="R323" i="4"/>
  <c r="U323" i="4"/>
  <c r="E323" i="4"/>
  <c r="S323" i="4"/>
  <c r="W323" i="4" s="1"/>
  <c r="Q323" i="4"/>
  <c r="C323" i="4"/>
  <c r="M318" i="2"/>
  <c r="A317" i="2"/>
  <c r="CC317" i="2"/>
  <c r="J317" i="2" s="1"/>
  <c r="CB317" i="2"/>
  <c r="H317" i="2" s="1"/>
  <c r="T317" i="2"/>
  <c r="G317" i="2" s="1"/>
  <c r="P317" i="2"/>
  <c r="C317" i="2"/>
  <c r="O317" i="2"/>
  <c r="D317" i="2" s="1"/>
  <c r="B317" i="2"/>
  <c r="V317" i="2"/>
  <c r="K317" i="2" s="1"/>
  <c r="E317" i="2"/>
  <c r="U317" i="2"/>
  <c r="I317" i="2" s="1"/>
  <c r="F323" i="4" l="1"/>
  <c r="R318" i="2"/>
  <c r="S318" i="2"/>
  <c r="Q318" i="2"/>
  <c r="S329" i="3"/>
  <c r="R329" i="3"/>
  <c r="X323" i="4"/>
  <c r="G323" i="4" s="1"/>
  <c r="L325" i="4"/>
  <c r="L326" i="4" s="1"/>
  <c r="L327" i="4" s="1"/>
  <c r="G325" i="4"/>
  <c r="B328" i="3"/>
  <c r="H327" i="3"/>
  <c r="H323" i="4"/>
  <c r="E328" i="3"/>
  <c r="F317" i="2"/>
  <c r="L330" i="3"/>
  <c r="T330" i="3" s="1"/>
  <c r="C329" i="3"/>
  <c r="N329" i="3"/>
  <c r="D329" i="3"/>
  <c r="V329" i="3"/>
  <c r="G329" i="3" s="1"/>
  <c r="A329" i="3"/>
  <c r="W329" i="3"/>
  <c r="I329" i="3" s="1"/>
  <c r="O329" i="3"/>
  <c r="U329" i="3"/>
  <c r="F329" i="3" s="1"/>
  <c r="Q324" i="4"/>
  <c r="R324" i="4"/>
  <c r="B324" i="4"/>
  <c r="E324" i="4"/>
  <c r="A324" i="4"/>
  <c r="U324" i="4"/>
  <c r="N324" i="4"/>
  <c r="D324" i="4" s="1"/>
  <c r="C324" i="4"/>
  <c r="T324" i="4"/>
  <c r="S324" i="4"/>
  <c r="W324" i="4" s="1"/>
  <c r="M319" i="2"/>
  <c r="E318" i="2"/>
  <c r="V318" i="2"/>
  <c r="K318" i="2" s="1"/>
  <c r="A318" i="2"/>
  <c r="P318" i="2"/>
  <c r="C318" i="2"/>
  <c r="T318" i="2"/>
  <c r="G318" i="2" s="1"/>
  <c r="U318" i="2"/>
  <c r="I318" i="2" s="1"/>
  <c r="O318" i="2"/>
  <c r="D318" i="2" s="1"/>
  <c r="B318" i="2"/>
  <c r="CC318" i="2"/>
  <c r="J318" i="2" s="1"/>
  <c r="CB318" i="2"/>
  <c r="H318" i="2" s="1"/>
  <c r="F324" i="4" l="1"/>
  <c r="Q319" i="2"/>
  <c r="R319" i="2"/>
  <c r="S319" i="2"/>
  <c r="R330" i="3"/>
  <c r="S330" i="3"/>
  <c r="X324" i="4"/>
  <c r="G324" i="4" s="1"/>
  <c r="H328" i="3"/>
  <c r="H324" i="4"/>
  <c r="H325" i="4" s="1"/>
  <c r="H327" i="4" s="1"/>
  <c r="V330" i="3"/>
  <c r="G330" i="3" s="1"/>
  <c r="D330" i="3"/>
  <c r="O330" i="3"/>
  <c r="L331" i="3"/>
  <c r="T331" i="3" s="1"/>
  <c r="U330" i="3"/>
  <c r="F330" i="3" s="1"/>
  <c r="W330" i="3"/>
  <c r="I330" i="3" s="1"/>
  <c r="A330" i="3"/>
  <c r="C330" i="3"/>
  <c r="N330" i="3"/>
  <c r="B329" i="3"/>
  <c r="E329" i="3"/>
  <c r="F318" i="2"/>
  <c r="G327" i="4"/>
  <c r="L328" i="4"/>
  <c r="M320" i="2"/>
  <c r="C319" i="2"/>
  <c r="P319" i="2"/>
  <c r="B319" i="2"/>
  <c r="U319" i="2"/>
  <c r="I319" i="2" s="1"/>
  <c r="A319" i="2"/>
  <c r="CB319" i="2"/>
  <c r="H319" i="2" s="1"/>
  <c r="V319" i="2"/>
  <c r="K319" i="2" s="1"/>
  <c r="E319" i="2"/>
  <c r="O319" i="2"/>
  <c r="D319" i="2" s="1"/>
  <c r="CC319" i="2"/>
  <c r="J319" i="2" s="1"/>
  <c r="T319" i="2"/>
  <c r="G319" i="2" s="1"/>
  <c r="Q320" i="2" l="1"/>
  <c r="S320" i="2"/>
  <c r="R320" i="2"/>
  <c r="R331" i="3"/>
  <c r="S331" i="3"/>
  <c r="H329" i="3"/>
  <c r="E330" i="3"/>
  <c r="O331" i="3"/>
  <c r="W331" i="3"/>
  <c r="I331" i="3" s="1"/>
  <c r="U331" i="3"/>
  <c r="F331" i="3" s="1"/>
  <c r="C331" i="3"/>
  <c r="L332" i="3"/>
  <c r="T332" i="3" s="1"/>
  <c r="A331" i="3"/>
  <c r="D331" i="3"/>
  <c r="N331" i="3"/>
  <c r="V331" i="3"/>
  <c r="G331" i="3" s="1"/>
  <c r="B330" i="3"/>
  <c r="F319" i="2"/>
  <c r="T328" i="4"/>
  <c r="A328" i="4"/>
  <c r="K379" i="4"/>
  <c r="H379" i="4" s="1"/>
  <c r="S328" i="4"/>
  <c r="W328" i="4" s="1"/>
  <c r="L329" i="4"/>
  <c r="E328" i="4"/>
  <c r="Q328" i="4"/>
  <c r="R328" i="4"/>
  <c r="C328" i="4"/>
  <c r="B328" i="4"/>
  <c r="N328" i="4"/>
  <c r="D328" i="4" s="1"/>
  <c r="U328" i="4"/>
  <c r="M321" i="2"/>
  <c r="O320" i="2"/>
  <c r="D320" i="2" s="1"/>
  <c r="P320" i="2"/>
  <c r="T320" i="2"/>
  <c r="G320" i="2" s="1"/>
  <c r="CC320" i="2"/>
  <c r="J320" i="2" s="1"/>
  <c r="U320" i="2"/>
  <c r="I320" i="2" s="1"/>
  <c r="A320" i="2"/>
  <c r="V320" i="2"/>
  <c r="K320" i="2" s="1"/>
  <c r="B320" i="2"/>
  <c r="CB320" i="2"/>
  <c r="H320" i="2" s="1"/>
  <c r="E320" i="2"/>
  <c r="C320" i="2"/>
  <c r="F328" i="4" l="1"/>
  <c r="M322" i="2"/>
  <c r="S321" i="2"/>
  <c r="R321" i="2"/>
  <c r="Q321" i="2"/>
  <c r="S332" i="3"/>
  <c r="R332" i="3"/>
  <c r="X328" i="4"/>
  <c r="G328" i="4" s="1"/>
  <c r="H330" i="3"/>
  <c r="H328" i="4"/>
  <c r="F320" i="2"/>
  <c r="E331" i="3"/>
  <c r="A332" i="3"/>
  <c r="D332" i="3"/>
  <c r="C332" i="3"/>
  <c r="O332" i="3"/>
  <c r="V332" i="3"/>
  <c r="G332" i="3" s="1"/>
  <c r="U332" i="3"/>
  <c r="F332" i="3" s="1"/>
  <c r="W332" i="3"/>
  <c r="I332" i="3" s="1"/>
  <c r="N332" i="3"/>
  <c r="L333" i="3"/>
  <c r="T333" i="3" s="1"/>
  <c r="B331" i="3"/>
  <c r="E329" i="4"/>
  <c r="S329" i="4"/>
  <c r="W329" i="4" s="1"/>
  <c r="T329" i="4"/>
  <c r="A329" i="4"/>
  <c r="R329" i="4"/>
  <c r="U329" i="4"/>
  <c r="L330" i="4"/>
  <c r="N329" i="4"/>
  <c r="D329" i="4" s="1"/>
  <c r="B329" i="4"/>
  <c r="C329" i="4"/>
  <c r="Q329" i="4"/>
  <c r="F324" i="2"/>
  <c r="F322" i="2"/>
  <c r="F325" i="2"/>
  <c r="F323" i="2"/>
  <c r="E321" i="2"/>
  <c r="B321" i="2"/>
  <c r="A321" i="2"/>
  <c r="V321" i="2"/>
  <c r="K321" i="2" s="1"/>
  <c r="O321" i="2"/>
  <c r="D321" i="2" s="1"/>
  <c r="C321" i="2"/>
  <c r="T321" i="2"/>
  <c r="G321" i="2" s="1"/>
  <c r="G322" i="2" s="1"/>
  <c r="P321" i="2"/>
  <c r="U321" i="2"/>
  <c r="I321" i="2" s="1"/>
  <c r="I322" i="2" s="1"/>
  <c r="CB321" i="2"/>
  <c r="H321" i="2" s="1"/>
  <c r="H322" i="2" s="1"/>
  <c r="CC321" i="2"/>
  <c r="J321" i="2" s="1"/>
  <c r="J322" i="2" s="1"/>
  <c r="F329" i="4" l="1"/>
  <c r="S322" i="2"/>
  <c r="R322" i="2"/>
  <c r="Q322" i="2"/>
  <c r="S333" i="3"/>
  <c r="R333" i="3"/>
  <c r="X329" i="4"/>
  <c r="G329" i="4" s="1"/>
  <c r="H323" i="2"/>
  <c r="G323" i="2"/>
  <c r="I323" i="2"/>
  <c r="G324" i="2" s="1"/>
  <c r="J323" i="2"/>
  <c r="H324" i="2" s="1"/>
  <c r="H329" i="4"/>
  <c r="H331" i="3"/>
  <c r="E332" i="3"/>
  <c r="B332" i="3"/>
  <c r="A333" i="3"/>
  <c r="W333" i="3"/>
  <c r="I333" i="3" s="1"/>
  <c r="L334" i="3"/>
  <c r="T334" i="3" s="1"/>
  <c r="O333" i="3"/>
  <c r="N333" i="3"/>
  <c r="B333" i="3" s="1"/>
  <c r="U333" i="3"/>
  <c r="F333" i="3" s="1"/>
  <c r="C333" i="3"/>
  <c r="V333" i="3"/>
  <c r="G333" i="3" s="1"/>
  <c r="D333" i="3"/>
  <c r="F321" i="2"/>
  <c r="C330" i="4"/>
  <c r="N330" i="4"/>
  <c r="D330" i="4" s="1"/>
  <c r="E330" i="4"/>
  <c r="R330" i="4"/>
  <c r="A330" i="4"/>
  <c r="T330" i="4"/>
  <c r="B330" i="4"/>
  <c r="L331" i="4"/>
  <c r="S330" i="4"/>
  <c r="W330" i="4" s="1"/>
  <c r="Q330" i="4"/>
  <c r="F330" i="4" s="1"/>
  <c r="U330" i="4"/>
  <c r="M323" i="2"/>
  <c r="U322" i="2"/>
  <c r="V322" i="2"/>
  <c r="T322" i="2"/>
  <c r="CB322" i="2"/>
  <c r="P322" i="2"/>
  <c r="O322" i="2"/>
  <c r="CC322" i="2"/>
  <c r="S334" i="3" l="1"/>
  <c r="R334" i="3"/>
  <c r="X330" i="4"/>
  <c r="G330" i="4" s="1"/>
  <c r="G325" i="2"/>
  <c r="H332" i="3"/>
  <c r="H330" i="4"/>
  <c r="C334" i="3"/>
  <c r="W334" i="3"/>
  <c r="I334" i="3" s="1"/>
  <c r="A334" i="3"/>
  <c r="N334" i="3"/>
  <c r="O334" i="3"/>
  <c r="V334" i="3"/>
  <c r="G334" i="3" s="1"/>
  <c r="L335" i="3"/>
  <c r="T335" i="3" s="1"/>
  <c r="D334" i="3"/>
  <c r="U334" i="3"/>
  <c r="F334" i="3" s="1"/>
  <c r="E333" i="3"/>
  <c r="R331" i="4"/>
  <c r="N331" i="4"/>
  <c r="D331" i="4" s="1"/>
  <c r="A331" i="4"/>
  <c r="U331" i="4"/>
  <c r="B331" i="4"/>
  <c r="C331" i="4"/>
  <c r="S331" i="4"/>
  <c r="W331" i="4" s="1"/>
  <c r="L332" i="4"/>
  <c r="T331" i="4"/>
  <c r="Q331" i="4"/>
  <c r="E331" i="4"/>
  <c r="M324" i="2"/>
  <c r="CC323" i="2"/>
  <c r="CB323" i="2"/>
  <c r="F331" i="4" l="1"/>
  <c r="S335" i="3"/>
  <c r="R335" i="3"/>
  <c r="X331" i="4"/>
  <c r="G331" i="4" s="1"/>
  <c r="H333" i="3"/>
  <c r="H331" i="4"/>
  <c r="E334" i="3"/>
  <c r="N335" i="3"/>
  <c r="C335" i="3"/>
  <c r="W335" i="3"/>
  <c r="I335" i="3" s="1"/>
  <c r="U335" i="3"/>
  <c r="F335" i="3" s="1"/>
  <c r="V335" i="3"/>
  <c r="G335" i="3" s="1"/>
  <c r="D335" i="3"/>
  <c r="A335" i="3"/>
  <c r="O335" i="3"/>
  <c r="L336" i="3"/>
  <c r="T336" i="3" s="1"/>
  <c r="B334" i="3"/>
  <c r="U332" i="4"/>
  <c r="T332" i="4"/>
  <c r="L333" i="4"/>
  <c r="A332" i="4"/>
  <c r="Q332" i="4"/>
  <c r="B332" i="4"/>
  <c r="R332" i="4"/>
  <c r="N332" i="4"/>
  <c r="D332" i="4" s="1"/>
  <c r="C332" i="4"/>
  <c r="S332" i="4"/>
  <c r="E332" i="4"/>
  <c r="M325" i="2"/>
  <c r="CB324" i="2"/>
  <c r="CC324" i="2"/>
  <c r="W332" i="4" l="1"/>
  <c r="F332" i="4" s="1"/>
  <c r="R336" i="3"/>
  <c r="S336" i="3"/>
  <c r="X332" i="4"/>
  <c r="G332" i="4" s="1"/>
  <c r="H332" i="4"/>
  <c r="H334" i="3"/>
  <c r="E335" i="3"/>
  <c r="B335" i="3"/>
  <c r="A336" i="3"/>
  <c r="U336" i="3"/>
  <c r="F336" i="3" s="1"/>
  <c r="O336" i="3"/>
  <c r="N336" i="3"/>
  <c r="L337" i="3"/>
  <c r="T337" i="3" s="1"/>
  <c r="C336" i="3"/>
  <c r="V336" i="3"/>
  <c r="G336" i="3" s="1"/>
  <c r="D336" i="3"/>
  <c r="W336" i="3"/>
  <c r="I336" i="3" s="1"/>
  <c r="L334" i="4"/>
  <c r="T333" i="4"/>
  <c r="B333" i="4"/>
  <c r="Q333" i="4"/>
  <c r="A333" i="4"/>
  <c r="C333" i="4"/>
  <c r="S333" i="4"/>
  <c r="E333" i="4"/>
  <c r="U333" i="4"/>
  <c r="R333" i="4"/>
  <c r="N333" i="4"/>
  <c r="D333" i="4" s="1"/>
  <c r="M326" i="2"/>
  <c r="CC325" i="2"/>
  <c r="CB325" i="2"/>
  <c r="W333" i="4" l="1"/>
  <c r="F333" i="4" s="1"/>
  <c r="R337" i="3"/>
  <c r="S337" i="3"/>
  <c r="X333" i="4"/>
  <c r="G333" i="4" s="1"/>
  <c r="J326" i="2"/>
  <c r="I326" i="2"/>
  <c r="H326" i="2"/>
  <c r="G326" i="2"/>
  <c r="H335" i="3"/>
  <c r="H333" i="4"/>
  <c r="B336" i="3"/>
  <c r="E336" i="3"/>
  <c r="D337" i="3"/>
  <c r="A337" i="3"/>
  <c r="L338" i="3"/>
  <c r="T338" i="3" s="1"/>
  <c r="N337" i="3"/>
  <c r="O337" i="3"/>
  <c r="U337" i="3"/>
  <c r="F337" i="3" s="1"/>
  <c r="V337" i="3"/>
  <c r="G337" i="3" s="1"/>
  <c r="W337" i="3"/>
  <c r="I337" i="3" s="1"/>
  <c r="C337" i="3"/>
  <c r="N334" i="4"/>
  <c r="D334" i="4" s="1"/>
  <c r="U334" i="4"/>
  <c r="L335" i="4"/>
  <c r="S334" i="4"/>
  <c r="A334" i="4"/>
  <c r="B334" i="4"/>
  <c r="Q334" i="4"/>
  <c r="E334" i="4"/>
  <c r="T334" i="4"/>
  <c r="R334" i="4"/>
  <c r="C334" i="4"/>
  <c r="M327" i="2"/>
  <c r="F326" i="2"/>
  <c r="CB326" i="2"/>
  <c r="CC326" i="2"/>
  <c r="W334" i="4" l="1"/>
  <c r="F334" i="4" s="1"/>
  <c r="R327" i="2"/>
  <c r="Q327" i="2"/>
  <c r="S327" i="2"/>
  <c r="S338" i="3"/>
  <c r="R338" i="3"/>
  <c r="X334" i="4"/>
  <c r="G334" i="4" s="1"/>
  <c r="E337" i="3"/>
  <c r="H334" i="4"/>
  <c r="H336" i="3"/>
  <c r="B337" i="3"/>
  <c r="O338" i="3"/>
  <c r="C338" i="3"/>
  <c r="V338" i="3"/>
  <c r="G338" i="3" s="1"/>
  <c r="D338" i="3"/>
  <c r="A338" i="3"/>
  <c r="W338" i="3"/>
  <c r="I338" i="3" s="1"/>
  <c r="L339" i="3"/>
  <c r="T339" i="3" s="1"/>
  <c r="U338" i="3"/>
  <c r="F338" i="3" s="1"/>
  <c r="N338" i="3"/>
  <c r="L336" i="4"/>
  <c r="S335" i="4"/>
  <c r="R335" i="4"/>
  <c r="A335" i="4"/>
  <c r="N335" i="4"/>
  <c r="D335" i="4" s="1"/>
  <c r="Q335" i="4"/>
  <c r="T335" i="4"/>
  <c r="C335" i="4"/>
  <c r="U335" i="4"/>
  <c r="E335" i="4"/>
  <c r="B335" i="4"/>
  <c r="M328" i="2"/>
  <c r="N370" i="2"/>
  <c r="K370" i="2" s="1"/>
  <c r="T327" i="2"/>
  <c r="G327" i="2" s="1"/>
  <c r="C327" i="2"/>
  <c r="E327" i="2"/>
  <c r="P327" i="2"/>
  <c r="CC327" i="2"/>
  <c r="J327" i="2" s="1"/>
  <c r="O327" i="2"/>
  <c r="D327" i="2" s="1"/>
  <c r="B327" i="2"/>
  <c r="V327" i="2"/>
  <c r="K327" i="2" s="1"/>
  <c r="U327" i="2"/>
  <c r="I327" i="2" s="1"/>
  <c r="A327" i="2"/>
  <c r="CB327" i="2"/>
  <c r="H327" i="2" s="1"/>
  <c r="W335" i="4" l="1"/>
  <c r="F335" i="4"/>
  <c r="S328" i="2"/>
  <c r="R328" i="2"/>
  <c r="Q328" i="2"/>
  <c r="S339" i="3"/>
  <c r="R339" i="3"/>
  <c r="X335" i="4"/>
  <c r="G335" i="4" s="1"/>
  <c r="B338" i="3"/>
  <c r="H337" i="3"/>
  <c r="H335" i="4"/>
  <c r="F327" i="2"/>
  <c r="U339" i="3"/>
  <c r="F339" i="3" s="1"/>
  <c r="C339" i="3"/>
  <c r="A339" i="3"/>
  <c r="W339" i="3"/>
  <c r="I339" i="3" s="1"/>
  <c r="L340" i="3"/>
  <c r="T340" i="3" s="1"/>
  <c r="V339" i="3"/>
  <c r="G339" i="3" s="1"/>
  <c r="O339" i="3"/>
  <c r="N339" i="3"/>
  <c r="D339" i="3"/>
  <c r="E338" i="3"/>
  <c r="N336" i="4"/>
  <c r="D336" i="4" s="1"/>
  <c r="Q336" i="4"/>
  <c r="S336" i="4"/>
  <c r="L337" i="4"/>
  <c r="E336" i="4"/>
  <c r="U336" i="4"/>
  <c r="C336" i="4"/>
  <c r="R336" i="4"/>
  <c r="B336" i="4"/>
  <c r="T336" i="4"/>
  <c r="A336" i="4"/>
  <c r="M329" i="2"/>
  <c r="CB328" i="2"/>
  <c r="H328" i="2" s="1"/>
  <c r="CC328" i="2"/>
  <c r="J328" i="2" s="1"/>
  <c r="E328" i="2"/>
  <c r="O328" i="2"/>
  <c r="D328" i="2" s="1"/>
  <c r="A328" i="2"/>
  <c r="T328" i="2"/>
  <c r="G328" i="2" s="1"/>
  <c r="U328" i="2"/>
  <c r="I328" i="2" s="1"/>
  <c r="V328" i="2"/>
  <c r="K328" i="2" s="1"/>
  <c r="C328" i="2"/>
  <c r="P328" i="2"/>
  <c r="B328" i="2"/>
  <c r="W336" i="4" l="1"/>
  <c r="F336" i="4"/>
  <c r="S329" i="2"/>
  <c r="R329" i="2"/>
  <c r="Q329" i="2"/>
  <c r="S340" i="3"/>
  <c r="R340" i="3"/>
  <c r="X336" i="4"/>
  <c r="G336" i="4" s="1"/>
  <c r="B339" i="3"/>
  <c r="H338" i="3"/>
  <c r="H336" i="4"/>
  <c r="U340" i="3"/>
  <c r="F340" i="3" s="1"/>
  <c r="C340" i="3"/>
  <c r="N340" i="3"/>
  <c r="D340" i="3"/>
  <c r="W340" i="3"/>
  <c r="I340" i="3" s="1"/>
  <c r="A340" i="3"/>
  <c r="V340" i="3"/>
  <c r="G340" i="3" s="1"/>
  <c r="O340" i="3"/>
  <c r="L341" i="3"/>
  <c r="T341" i="3" s="1"/>
  <c r="E339" i="3"/>
  <c r="F328" i="2"/>
  <c r="A337" i="4"/>
  <c r="Q337" i="4"/>
  <c r="B337" i="4"/>
  <c r="S337" i="4"/>
  <c r="W337" i="4" s="1"/>
  <c r="R337" i="4"/>
  <c r="U337" i="4"/>
  <c r="C337" i="4"/>
  <c r="E337" i="4"/>
  <c r="T337" i="4"/>
  <c r="L338" i="4"/>
  <c r="N337" i="4"/>
  <c r="D337" i="4" s="1"/>
  <c r="M330" i="2"/>
  <c r="O329" i="2"/>
  <c r="D329" i="2" s="1"/>
  <c r="A329" i="2"/>
  <c r="T329" i="2"/>
  <c r="G329" i="2" s="1"/>
  <c r="B329" i="2"/>
  <c r="CB329" i="2"/>
  <c r="H329" i="2" s="1"/>
  <c r="C329" i="2"/>
  <c r="V329" i="2"/>
  <c r="K329" i="2" s="1"/>
  <c r="CC329" i="2"/>
  <c r="J329" i="2" s="1"/>
  <c r="U329" i="2"/>
  <c r="I329" i="2" s="1"/>
  <c r="P329" i="2"/>
  <c r="E329" i="2"/>
  <c r="F337" i="4" l="1"/>
  <c r="R330" i="2"/>
  <c r="S330" i="2"/>
  <c r="Q330" i="2"/>
  <c r="S341" i="3"/>
  <c r="R341" i="3"/>
  <c r="X337" i="4"/>
  <c r="G337" i="4" s="1"/>
  <c r="H337" i="4"/>
  <c r="B340" i="3"/>
  <c r="H339" i="3"/>
  <c r="E340" i="3"/>
  <c r="C341" i="3"/>
  <c r="W341" i="3"/>
  <c r="I341" i="3" s="1"/>
  <c r="N341" i="3"/>
  <c r="A341" i="3"/>
  <c r="D341" i="3"/>
  <c r="V341" i="3"/>
  <c r="G341" i="3" s="1"/>
  <c r="U341" i="3"/>
  <c r="F341" i="3" s="1"/>
  <c r="L342" i="3"/>
  <c r="T342" i="3" s="1"/>
  <c r="O341" i="3"/>
  <c r="F329" i="2"/>
  <c r="L339" i="4"/>
  <c r="R338" i="4"/>
  <c r="T338" i="4"/>
  <c r="B338" i="4"/>
  <c r="Q338" i="4"/>
  <c r="C338" i="4"/>
  <c r="A338" i="4"/>
  <c r="E338" i="4"/>
  <c r="S338" i="4"/>
  <c r="W338" i="4" s="1"/>
  <c r="U338" i="4"/>
  <c r="N338" i="4"/>
  <c r="D338" i="4" s="1"/>
  <c r="M331" i="2"/>
  <c r="C330" i="2"/>
  <c r="U330" i="2"/>
  <c r="I330" i="2" s="1"/>
  <c r="P330" i="2"/>
  <c r="CB330" i="2"/>
  <c r="H330" i="2" s="1"/>
  <c r="E330" i="2"/>
  <c r="CC330" i="2"/>
  <c r="J330" i="2" s="1"/>
  <c r="A330" i="2"/>
  <c r="B330" i="2"/>
  <c r="V330" i="2"/>
  <c r="K330" i="2" s="1"/>
  <c r="O330" i="2"/>
  <c r="D330" i="2" s="1"/>
  <c r="T330" i="2"/>
  <c r="G330" i="2" s="1"/>
  <c r="F338" i="4" l="1"/>
  <c r="Q331" i="2"/>
  <c r="R331" i="2"/>
  <c r="S331" i="2"/>
  <c r="R342" i="3"/>
  <c r="S342" i="3"/>
  <c r="X338" i="4"/>
  <c r="G338" i="4" s="1"/>
  <c r="H338" i="4"/>
  <c r="H340" i="3"/>
  <c r="E341" i="3"/>
  <c r="D342" i="3"/>
  <c r="U342" i="3"/>
  <c r="F342" i="3" s="1"/>
  <c r="W342" i="3"/>
  <c r="I342" i="3" s="1"/>
  <c r="C342" i="3"/>
  <c r="L343" i="3"/>
  <c r="T343" i="3" s="1"/>
  <c r="V342" i="3"/>
  <c r="G342" i="3" s="1"/>
  <c r="A342" i="3"/>
  <c r="O342" i="3"/>
  <c r="N342" i="3"/>
  <c r="B341" i="3"/>
  <c r="F330" i="2"/>
  <c r="Q339" i="4"/>
  <c r="F339" i="4" s="1"/>
  <c r="L340" i="4"/>
  <c r="E339" i="4"/>
  <c r="S339" i="4"/>
  <c r="W339" i="4" s="1"/>
  <c r="A339" i="4"/>
  <c r="R339" i="4"/>
  <c r="B339" i="4"/>
  <c r="T339" i="4"/>
  <c r="N339" i="4"/>
  <c r="D339" i="4" s="1"/>
  <c r="C339" i="4"/>
  <c r="U339" i="4"/>
  <c r="M332" i="2"/>
  <c r="A331" i="2"/>
  <c r="C331" i="2"/>
  <c r="T331" i="2"/>
  <c r="G331" i="2" s="1"/>
  <c r="O331" i="2"/>
  <c r="D331" i="2" s="1"/>
  <c r="V331" i="2"/>
  <c r="K331" i="2" s="1"/>
  <c r="CC331" i="2"/>
  <c r="J331" i="2" s="1"/>
  <c r="U331" i="2"/>
  <c r="I331" i="2" s="1"/>
  <c r="CB331" i="2"/>
  <c r="H331" i="2" s="1"/>
  <c r="E331" i="2"/>
  <c r="B331" i="2"/>
  <c r="P331" i="2"/>
  <c r="S332" i="2" l="1"/>
  <c r="Q332" i="2"/>
  <c r="R332" i="2"/>
  <c r="R343" i="3"/>
  <c r="S343" i="3"/>
  <c r="X339" i="4"/>
  <c r="G339" i="4" s="1"/>
  <c r="E342" i="3"/>
  <c r="H339" i="4"/>
  <c r="H341" i="3"/>
  <c r="B342" i="3"/>
  <c r="N343" i="3"/>
  <c r="A343" i="3"/>
  <c r="L344" i="3"/>
  <c r="T344" i="3" s="1"/>
  <c r="U343" i="3"/>
  <c r="F343" i="3" s="1"/>
  <c r="C343" i="3"/>
  <c r="O343" i="3"/>
  <c r="D343" i="3"/>
  <c r="W343" i="3"/>
  <c r="I343" i="3" s="1"/>
  <c r="V343" i="3"/>
  <c r="G343" i="3" s="1"/>
  <c r="F331" i="2"/>
  <c r="L341" i="4"/>
  <c r="B340" i="4"/>
  <c r="R340" i="4"/>
  <c r="N340" i="4"/>
  <c r="D340" i="4" s="1"/>
  <c r="T340" i="4"/>
  <c r="S340" i="4"/>
  <c r="A340" i="4"/>
  <c r="C340" i="4"/>
  <c r="E340" i="4"/>
  <c r="Q340" i="4"/>
  <c r="U340" i="4"/>
  <c r="M333" i="2"/>
  <c r="V332" i="2"/>
  <c r="K332" i="2" s="1"/>
  <c r="P332" i="2"/>
  <c r="C332" i="2"/>
  <c r="O332" i="2"/>
  <c r="D332" i="2" s="1"/>
  <c r="B332" i="2"/>
  <c r="CC332" i="2"/>
  <c r="J332" i="2" s="1"/>
  <c r="T332" i="2"/>
  <c r="G332" i="2" s="1"/>
  <c r="CB332" i="2"/>
  <c r="H332" i="2" s="1"/>
  <c r="A332" i="2"/>
  <c r="E332" i="2"/>
  <c r="U332" i="2"/>
  <c r="I332" i="2" s="1"/>
  <c r="W340" i="4" l="1"/>
  <c r="F340" i="4"/>
  <c r="Q333" i="2"/>
  <c r="S333" i="2"/>
  <c r="R333" i="2"/>
  <c r="S344" i="3"/>
  <c r="R344" i="3"/>
  <c r="X340" i="4"/>
  <c r="G340" i="4" s="1"/>
  <c r="E343" i="3"/>
  <c r="B343" i="3"/>
  <c r="H342" i="3"/>
  <c r="H340" i="4"/>
  <c r="N344" i="3"/>
  <c r="B344" i="3" s="1"/>
  <c r="W344" i="3"/>
  <c r="I344" i="3" s="1"/>
  <c r="O344" i="3"/>
  <c r="L345" i="3"/>
  <c r="T345" i="3" s="1"/>
  <c r="C344" i="3"/>
  <c r="U344" i="3"/>
  <c r="F344" i="3" s="1"/>
  <c r="D344" i="3"/>
  <c r="A344" i="3"/>
  <c r="V344" i="3"/>
  <c r="G344" i="3" s="1"/>
  <c r="F332" i="2"/>
  <c r="T341" i="4"/>
  <c r="B341" i="4"/>
  <c r="C341" i="4"/>
  <c r="L342" i="4"/>
  <c r="E341" i="4"/>
  <c r="N341" i="4"/>
  <c r="D341" i="4" s="1"/>
  <c r="R341" i="4"/>
  <c r="U341" i="4"/>
  <c r="A341" i="4"/>
  <c r="S341" i="4"/>
  <c r="Q341" i="4"/>
  <c r="M334" i="2"/>
  <c r="CB333" i="2"/>
  <c r="H333" i="2" s="1"/>
  <c r="E333" i="2"/>
  <c r="CC333" i="2"/>
  <c r="J333" i="2" s="1"/>
  <c r="B333" i="2"/>
  <c r="V333" i="2"/>
  <c r="K333" i="2" s="1"/>
  <c r="C333" i="2"/>
  <c r="A333" i="2"/>
  <c r="O333" i="2"/>
  <c r="D333" i="2" s="1"/>
  <c r="P333" i="2"/>
  <c r="U333" i="2"/>
  <c r="I333" i="2" s="1"/>
  <c r="T333" i="2"/>
  <c r="G333" i="2" s="1"/>
  <c r="W341" i="4" l="1"/>
  <c r="F341" i="4"/>
  <c r="S334" i="2"/>
  <c r="Q334" i="2"/>
  <c r="R334" i="2"/>
  <c r="S345" i="3"/>
  <c r="R345" i="3"/>
  <c r="X341" i="4"/>
  <c r="G341" i="4" s="1"/>
  <c r="H343" i="3"/>
  <c r="H341" i="4"/>
  <c r="E344" i="3"/>
  <c r="W345" i="3"/>
  <c r="I345" i="3" s="1"/>
  <c r="U345" i="3"/>
  <c r="F345" i="3" s="1"/>
  <c r="C345" i="3"/>
  <c r="D345" i="3"/>
  <c r="O345" i="3"/>
  <c r="A345" i="3"/>
  <c r="N345" i="3"/>
  <c r="L346" i="3"/>
  <c r="T346" i="3" s="1"/>
  <c r="V345" i="3"/>
  <c r="G345" i="3" s="1"/>
  <c r="F333" i="2"/>
  <c r="E342" i="4"/>
  <c r="C342" i="4"/>
  <c r="U342" i="4"/>
  <c r="Q342" i="4"/>
  <c r="B342" i="4"/>
  <c r="N342" i="4"/>
  <c r="D342" i="4" s="1"/>
  <c r="L343" i="4"/>
  <c r="S342" i="4"/>
  <c r="W342" i="4" s="1"/>
  <c r="A342" i="4"/>
  <c r="R342" i="4"/>
  <c r="T342" i="4"/>
  <c r="M335" i="2"/>
  <c r="CB334" i="2"/>
  <c r="H334" i="2" s="1"/>
  <c r="A334" i="2"/>
  <c r="O334" i="2"/>
  <c r="D334" i="2" s="1"/>
  <c r="E334" i="2"/>
  <c r="CC334" i="2"/>
  <c r="J334" i="2" s="1"/>
  <c r="B334" i="2"/>
  <c r="C334" i="2"/>
  <c r="V334" i="2"/>
  <c r="K334" i="2" s="1"/>
  <c r="U334" i="2"/>
  <c r="I334" i="2" s="1"/>
  <c r="P334" i="2"/>
  <c r="T334" i="2"/>
  <c r="G334" i="2" s="1"/>
  <c r="F342" i="4" l="1"/>
  <c r="R335" i="2"/>
  <c r="S335" i="2"/>
  <c r="Q335" i="2"/>
  <c r="S346" i="3"/>
  <c r="R346" i="3"/>
  <c r="X342" i="4"/>
  <c r="G342" i="4" s="1"/>
  <c r="H342" i="4"/>
  <c r="E345" i="3"/>
  <c r="H344" i="3"/>
  <c r="V346" i="3"/>
  <c r="G346" i="3" s="1"/>
  <c r="A346" i="3"/>
  <c r="O346" i="3"/>
  <c r="L347" i="3"/>
  <c r="T347" i="3" s="1"/>
  <c r="D346" i="3"/>
  <c r="W346" i="3"/>
  <c r="I346" i="3" s="1"/>
  <c r="N346" i="3"/>
  <c r="U346" i="3"/>
  <c r="F346" i="3" s="1"/>
  <c r="C346" i="3"/>
  <c r="F334" i="2"/>
  <c r="B345" i="3"/>
  <c r="L344" i="4"/>
  <c r="N343" i="4"/>
  <c r="D343" i="4" s="1"/>
  <c r="B343" i="4"/>
  <c r="U343" i="4"/>
  <c r="R343" i="4"/>
  <c r="C343" i="4"/>
  <c r="Q343" i="4"/>
  <c r="S343" i="4"/>
  <c r="W343" i="4" s="1"/>
  <c r="A343" i="4"/>
  <c r="E343" i="4"/>
  <c r="T343" i="4"/>
  <c r="M336" i="2"/>
  <c r="T335" i="2"/>
  <c r="G335" i="2" s="1"/>
  <c r="CB335" i="2"/>
  <c r="H335" i="2" s="1"/>
  <c r="P335" i="2"/>
  <c r="V335" i="2"/>
  <c r="K335" i="2" s="1"/>
  <c r="B335" i="2"/>
  <c r="A335" i="2"/>
  <c r="O335" i="2"/>
  <c r="D335" i="2" s="1"/>
  <c r="U335" i="2"/>
  <c r="I335" i="2" s="1"/>
  <c r="E335" i="2"/>
  <c r="C335" i="2"/>
  <c r="CC335" i="2"/>
  <c r="J335" i="2" s="1"/>
  <c r="F343" i="4" l="1"/>
  <c r="S336" i="2"/>
  <c r="R336" i="2"/>
  <c r="Q336" i="2"/>
  <c r="S347" i="3"/>
  <c r="R347" i="3"/>
  <c r="X343" i="4"/>
  <c r="G343" i="4" s="1"/>
  <c r="H343" i="4"/>
  <c r="E346" i="3"/>
  <c r="B346" i="3"/>
  <c r="H345" i="3"/>
  <c r="D347" i="3"/>
  <c r="W347" i="3"/>
  <c r="I347" i="3" s="1"/>
  <c r="A347" i="3"/>
  <c r="N347" i="3"/>
  <c r="L348" i="3"/>
  <c r="T348" i="3" s="1"/>
  <c r="U347" i="3"/>
  <c r="F347" i="3" s="1"/>
  <c r="O347" i="3"/>
  <c r="V347" i="3"/>
  <c r="G347" i="3" s="1"/>
  <c r="C347" i="3"/>
  <c r="F335" i="2"/>
  <c r="N344" i="4"/>
  <c r="D344" i="4" s="1"/>
  <c r="R344" i="4"/>
  <c r="A344" i="4"/>
  <c r="E344" i="4"/>
  <c r="C344" i="4"/>
  <c r="U344" i="4"/>
  <c r="S344" i="4"/>
  <c r="W344" i="4" s="1"/>
  <c r="L345" i="4"/>
  <c r="B344" i="4"/>
  <c r="Q344" i="4"/>
  <c r="T344" i="4"/>
  <c r="M337" i="2"/>
  <c r="C336" i="2"/>
  <c r="A336" i="2"/>
  <c r="V336" i="2"/>
  <c r="K336" i="2" s="1"/>
  <c r="P336" i="2"/>
  <c r="CC336" i="2"/>
  <c r="J336" i="2" s="1"/>
  <c r="T336" i="2"/>
  <c r="G336" i="2" s="1"/>
  <c r="U336" i="2"/>
  <c r="I336" i="2" s="1"/>
  <c r="B336" i="2"/>
  <c r="CB336" i="2"/>
  <c r="H336" i="2" s="1"/>
  <c r="E336" i="2"/>
  <c r="O336" i="2"/>
  <c r="D336" i="2" s="1"/>
  <c r="F344" i="4" l="1"/>
  <c r="S337" i="2"/>
  <c r="R337" i="2"/>
  <c r="Q337" i="2"/>
  <c r="R348" i="3"/>
  <c r="S348" i="3"/>
  <c r="X344" i="4"/>
  <c r="G344" i="4" s="1"/>
  <c r="H344" i="4"/>
  <c r="H346" i="3"/>
  <c r="E347" i="3"/>
  <c r="B347" i="3"/>
  <c r="L349" i="3"/>
  <c r="T349" i="3" s="1"/>
  <c r="O348" i="3"/>
  <c r="U348" i="3"/>
  <c r="F348" i="3" s="1"/>
  <c r="V348" i="3"/>
  <c r="G348" i="3" s="1"/>
  <c r="W348" i="3"/>
  <c r="I348" i="3" s="1"/>
  <c r="D348" i="3"/>
  <c r="C348" i="3"/>
  <c r="N348" i="3"/>
  <c r="A348" i="3"/>
  <c r="F336" i="2"/>
  <c r="L346" i="4"/>
  <c r="T345" i="4"/>
  <c r="A345" i="4"/>
  <c r="E345" i="4"/>
  <c r="Q345" i="4"/>
  <c r="N345" i="4"/>
  <c r="D345" i="4" s="1"/>
  <c r="C345" i="4"/>
  <c r="R345" i="4"/>
  <c r="U345" i="4"/>
  <c r="B345" i="4"/>
  <c r="S345" i="4"/>
  <c r="M338" i="2"/>
  <c r="C337" i="2"/>
  <c r="CC337" i="2"/>
  <c r="J337" i="2" s="1"/>
  <c r="E337" i="2"/>
  <c r="P337" i="2"/>
  <c r="B337" i="2"/>
  <c r="T337" i="2"/>
  <c r="G337" i="2" s="1"/>
  <c r="O337" i="2"/>
  <c r="D337" i="2" s="1"/>
  <c r="CB337" i="2"/>
  <c r="H337" i="2" s="1"/>
  <c r="U337" i="2"/>
  <c r="I337" i="2" s="1"/>
  <c r="V337" i="2"/>
  <c r="K337" i="2" s="1"/>
  <c r="A337" i="2"/>
  <c r="W345" i="4" l="1"/>
  <c r="F345" i="4"/>
  <c r="S338" i="2"/>
  <c r="Q338" i="2"/>
  <c r="R338" i="2"/>
  <c r="R349" i="3"/>
  <c r="S349" i="3"/>
  <c r="X345" i="4"/>
  <c r="G345" i="4" s="1"/>
  <c r="H345" i="4"/>
  <c r="H347" i="3"/>
  <c r="E348" i="3"/>
  <c r="U349" i="3"/>
  <c r="F349" i="3" s="1"/>
  <c r="D349" i="3"/>
  <c r="L350" i="3"/>
  <c r="T350" i="3" s="1"/>
  <c r="V349" i="3"/>
  <c r="G349" i="3" s="1"/>
  <c r="O349" i="3"/>
  <c r="A349" i="3"/>
  <c r="C349" i="3"/>
  <c r="N349" i="3"/>
  <c r="W349" i="3"/>
  <c r="I349" i="3" s="1"/>
  <c r="B348" i="3"/>
  <c r="F337" i="2"/>
  <c r="E346" i="4"/>
  <c r="Q346" i="4"/>
  <c r="B346" i="4"/>
  <c r="N346" i="4"/>
  <c r="D346" i="4" s="1"/>
  <c r="L347" i="4"/>
  <c r="C346" i="4"/>
  <c r="T346" i="4"/>
  <c r="U346" i="4"/>
  <c r="R346" i="4"/>
  <c r="A346" i="4"/>
  <c r="S346" i="4"/>
  <c r="M339" i="2"/>
  <c r="B338" i="2"/>
  <c r="O338" i="2"/>
  <c r="D338" i="2" s="1"/>
  <c r="P338" i="2"/>
  <c r="CC338" i="2"/>
  <c r="J338" i="2" s="1"/>
  <c r="A338" i="2"/>
  <c r="CB338" i="2"/>
  <c r="H338" i="2" s="1"/>
  <c r="E338" i="2"/>
  <c r="T338" i="2"/>
  <c r="G338" i="2" s="1"/>
  <c r="U338" i="2"/>
  <c r="I338" i="2" s="1"/>
  <c r="C338" i="2"/>
  <c r="V338" i="2"/>
  <c r="K338" i="2" s="1"/>
  <c r="W346" i="4" l="1"/>
  <c r="F346" i="4" s="1"/>
  <c r="Q339" i="2"/>
  <c r="R339" i="2"/>
  <c r="S339" i="2"/>
  <c r="S350" i="3"/>
  <c r="R350" i="3"/>
  <c r="X346" i="4"/>
  <c r="G346" i="4" s="1"/>
  <c r="E349" i="3"/>
  <c r="H348" i="3"/>
  <c r="H346" i="4"/>
  <c r="F338" i="2"/>
  <c r="B349" i="3"/>
  <c r="U350" i="3"/>
  <c r="F350" i="3" s="1"/>
  <c r="C350" i="3"/>
  <c r="N350" i="3"/>
  <c r="L351" i="3"/>
  <c r="T351" i="3" s="1"/>
  <c r="V350" i="3"/>
  <c r="G350" i="3" s="1"/>
  <c r="W350" i="3"/>
  <c r="I350" i="3" s="1"/>
  <c r="D350" i="3"/>
  <c r="A350" i="3"/>
  <c r="O350" i="3"/>
  <c r="E347" i="4"/>
  <c r="Q347" i="4"/>
  <c r="R347" i="4"/>
  <c r="S347" i="4"/>
  <c r="T347" i="4"/>
  <c r="L348" i="4"/>
  <c r="C347" i="4"/>
  <c r="A347" i="4"/>
  <c r="N347" i="4"/>
  <c r="D347" i="4" s="1"/>
  <c r="B347" i="4"/>
  <c r="U347" i="4"/>
  <c r="M340" i="2"/>
  <c r="CC339" i="2"/>
  <c r="J339" i="2" s="1"/>
  <c r="B339" i="2"/>
  <c r="C339" i="2"/>
  <c r="P339" i="2"/>
  <c r="V339" i="2"/>
  <c r="K339" i="2" s="1"/>
  <c r="A339" i="2"/>
  <c r="E339" i="2"/>
  <c r="CB339" i="2"/>
  <c r="H339" i="2" s="1"/>
  <c r="T339" i="2"/>
  <c r="G339" i="2" s="1"/>
  <c r="U339" i="2"/>
  <c r="I339" i="2" s="1"/>
  <c r="O339" i="2"/>
  <c r="D339" i="2" s="1"/>
  <c r="W347" i="4" l="1"/>
  <c r="F347" i="4" s="1"/>
  <c r="Q340" i="2"/>
  <c r="S340" i="2"/>
  <c r="R340" i="2"/>
  <c r="L352" i="3"/>
  <c r="L353" i="3" s="1"/>
  <c r="L354" i="3" s="1"/>
  <c r="S351" i="3"/>
  <c r="R351" i="3"/>
  <c r="X347" i="4"/>
  <c r="G347" i="4" s="1"/>
  <c r="H349" i="3"/>
  <c r="H347" i="4"/>
  <c r="E350" i="3"/>
  <c r="B350" i="3"/>
  <c r="F339" i="2"/>
  <c r="V351" i="3"/>
  <c r="G351" i="3" s="1"/>
  <c r="G352" i="3" s="1"/>
  <c r="O351" i="3"/>
  <c r="A351" i="3"/>
  <c r="N351" i="3"/>
  <c r="U351" i="3"/>
  <c r="F351" i="3" s="1"/>
  <c r="F352" i="3" s="1"/>
  <c r="E352" i="3"/>
  <c r="D351" i="3"/>
  <c r="W351" i="3"/>
  <c r="I351" i="3" s="1"/>
  <c r="C351" i="3"/>
  <c r="E348" i="4"/>
  <c r="C348" i="4"/>
  <c r="Q348" i="4"/>
  <c r="R348" i="4"/>
  <c r="B348" i="4"/>
  <c r="S348" i="4"/>
  <c r="W348" i="4" s="1"/>
  <c r="L349" i="4"/>
  <c r="A348" i="4"/>
  <c r="U348" i="4"/>
  <c r="N348" i="4"/>
  <c r="D348" i="4" s="1"/>
  <c r="T348" i="4"/>
  <c r="M341" i="2"/>
  <c r="O340" i="2"/>
  <c r="D340" i="2" s="1"/>
  <c r="E340" i="2"/>
  <c r="CC340" i="2"/>
  <c r="J340" i="2" s="1"/>
  <c r="CB340" i="2"/>
  <c r="H340" i="2" s="1"/>
  <c r="B340" i="2"/>
  <c r="P340" i="2"/>
  <c r="T340" i="2"/>
  <c r="G340" i="2" s="1"/>
  <c r="V340" i="2"/>
  <c r="K340" i="2" s="1"/>
  <c r="A340" i="2"/>
  <c r="U340" i="2"/>
  <c r="I340" i="2" s="1"/>
  <c r="C340" i="2"/>
  <c r="F348" i="4" l="1"/>
  <c r="Q341" i="2"/>
  <c r="S341" i="2"/>
  <c r="R341" i="2"/>
  <c r="X348" i="4"/>
  <c r="G348" i="4" s="1"/>
  <c r="H348" i="4"/>
  <c r="H351" i="3"/>
  <c r="H350" i="3"/>
  <c r="E351" i="3"/>
  <c r="F340" i="2"/>
  <c r="H352" i="3"/>
  <c r="F354" i="3" s="1"/>
  <c r="L355" i="3"/>
  <c r="T355" i="3" s="1"/>
  <c r="E354" i="3"/>
  <c r="B351" i="3"/>
  <c r="L350" i="4"/>
  <c r="N349" i="4"/>
  <c r="D349" i="4" s="1"/>
  <c r="A349" i="4"/>
  <c r="U349" i="4"/>
  <c r="T349" i="4"/>
  <c r="C349" i="4"/>
  <c r="B349" i="4"/>
  <c r="S349" i="4"/>
  <c r="Q349" i="4"/>
  <c r="E349" i="4"/>
  <c r="R349" i="4"/>
  <c r="M342" i="2"/>
  <c r="E341" i="2"/>
  <c r="B341" i="2"/>
  <c r="CB341" i="2"/>
  <c r="H341" i="2" s="1"/>
  <c r="T341" i="2"/>
  <c r="G341" i="2" s="1"/>
  <c r="U341" i="2"/>
  <c r="I341" i="2" s="1"/>
  <c r="O341" i="2"/>
  <c r="D341" i="2" s="1"/>
  <c r="CC341" i="2"/>
  <c r="J341" i="2" s="1"/>
  <c r="P341" i="2"/>
  <c r="A341" i="2"/>
  <c r="V341" i="2"/>
  <c r="K341" i="2" s="1"/>
  <c r="C341" i="2"/>
  <c r="W349" i="4" l="1"/>
  <c r="F349" i="4" s="1"/>
  <c r="S342" i="2"/>
  <c r="R342" i="2"/>
  <c r="Q342" i="2"/>
  <c r="S355" i="3"/>
  <c r="R355" i="3"/>
  <c r="X349" i="4"/>
  <c r="G349" i="4" s="1"/>
  <c r="H349" i="4"/>
  <c r="K396" i="3"/>
  <c r="I396" i="3" s="1"/>
  <c r="W355" i="3"/>
  <c r="I355" i="3" s="1"/>
  <c r="U355" i="3"/>
  <c r="F355" i="3" s="1"/>
  <c r="L356" i="3"/>
  <c r="T356" i="3" s="1"/>
  <c r="O355" i="3"/>
  <c r="N355" i="3"/>
  <c r="V355" i="3"/>
  <c r="G355" i="3" s="1"/>
  <c r="C355" i="3"/>
  <c r="D355" i="3"/>
  <c r="A355" i="3"/>
  <c r="F341" i="2"/>
  <c r="R350" i="4"/>
  <c r="E350" i="4"/>
  <c r="U350" i="4"/>
  <c r="C350" i="4"/>
  <c r="S350" i="4"/>
  <c r="T350" i="4"/>
  <c r="A350" i="4"/>
  <c r="L351" i="4"/>
  <c r="N350" i="4"/>
  <c r="D350" i="4" s="1"/>
  <c r="Q350" i="4"/>
  <c r="B350" i="4"/>
  <c r="M343" i="2"/>
  <c r="A342" i="2"/>
  <c r="CC342" i="2"/>
  <c r="J342" i="2" s="1"/>
  <c r="U342" i="2"/>
  <c r="I342" i="2" s="1"/>
  <c r="O342" i="2"/>
  <c r="D342" i="2" s="1"/>
  <c r="C342" i="2"/>
  <c r="CB342" i="2"/>
  <c r="H342" i="2" s="1"/>
  <c r="P342" i="2"/>
  <c r="T342" i="2"/>
  <c r="G342" i="2" s="1"/>
  <c r="B342" i="2"/>
  <c r="V342" i="2"/>
  <c r="K342" i="2" s="1"/>
  <c r="E342" i="2"/>
  <c r="W350" i="4" l="1"/>
  <c r="F350" i="4" s="1"/>
  <c r="S343" i="2"/>
  <c r="R343" i="2"/>
  <c r="Q343" i="2"/>
  <c r="S356" i="3"/>
  <c r="R356" i="3"/>
  <c r="X350" i="4"/>
  <c r="G350" i="4" s="1"/>
  <c r="H350" i="4"/>
  <c r="E355" i="3"/>
  <c r="D356" i="3"/>
  <c r="L357" i="3"/>
  <c r="T357" i="3" s="1"/>
  <c r="C356" i="3"/>
  <c r="A356" i="3"/>
  <c r="W356" i="3"/>
  <c r="I356" i="3" s="1"/>
  <c r="O356" i="3"/>
  <c r="U356" i="3"/>
  <c r="F356" i="3" s="1"/>
  <c r="V356" i="3"/>
  <c r="G356" i="3" s="1"/>
  <c r="N356" i="3"/>
  <c r="B355" i="3"/>
  <c r="F342" i="2"/>
  <c r="B351" i="4"/>
  <c r="S351" i="4"/>
  <c r="L352" i="4"/>
  <c r="Q351" i="4"/>
  <c r="U351" i="4"/>
  <c r="C351" i="4"/>
  <c r="R351" i="4"/>
  <c r="T351" i="4"/>
  <c r="E351" i="4"/>
  <c r="N351" i="4"/>
  <c r="D351" i="4" s="1"/>
  <c r="A351" i="4"/>
  <c r="M344" i="2"/>
  <c r="V343" i="2"/>
  <c r="K343" i="2" s="1"/>
  <c r="E343" i="2"/>
  <c r="O343" i="2"/>
  <c r="D343" i="2" s="1"/>
  <c r="P343" i="2"/>
  <c r="C343" i="2"/>
  <c r="T343" i="2"/>
  <c r="G343" i="2" s="1"/>
  <c r="CB343" i="2"/>
  <c r="H343" i="2" s="1"/>
  <c r="U343" i="2"/>
  <c r="I343" i="2" s="1"/>
  <c r="A343" i="2"/>
  <c r="CC343" i="2"/>
  <c r="J343" i="2" s="1"/>
  <c r="B343" i="2"/>
  <c r="W351" i="4" l="1"/>
  <c r="F351" i="4"/>
  <c r="S344" i="2"/>
  <c r="R344" i="2"/>
  <c r="Q344" i="2"/>
  <c r="R357" i="3"/>
  <c r="S357" i="3"/>
  <c r="X351" i="4"/>
  <c r="G351" i="4" s="1"/>
  <c r="H351" i="4"/>
  <c r="E356" i="3"/>
  <c r="B356" i="3"/>
  <c r="H355" i="3"/>
  <c r="C357" i="3"/>
  <c r="W357" i="3"/>
  <c r="I357" i="3" s="1"/>
  <c r="A357" i="3"/>
  <c r="L358" i="3"/>
  <c r="T358" i="3" s="1"/>
  <c r="N357" i="3"/>
  <c r="U357" i="3"/>
  <c r="F357" i="3" s="1"/>
  <c r="D357" i="3"/>
  <c r="V357" i="3"/>
  <c r="G357" i="3" s="1"/>
  <c r="O357" i="3"/>
  <c r="F343" i="2"/>
  <c r="A352" i="4"/>
  <c r="C352" i="4"/>
  <c r="B352" i="4"/>
  <c r="L353" i="4"/>
  <c r="S352" i="4"/>
  <c r="E352" i="4"/>
  <c r="Q352" i="4"/>
  <c r="U352" i="4"/>
  <c r="N352" i="4"/>
  <c r="D352" i="4" s="1"/>
  <c r="R352" i="4"/>
  <c r="T352" i="4"/>
  <c r="M345" i="2"/>
  <c r="CB344" i="2"/>
  <c r="H344" i="2" s="1"/>
  <c r="E344" i="2"/>
  <c r="T344" i="2"/>
  <c r="G344" i="2" s="1"/>
  <c r="P344" i="2"/>
  <c r="A344" i="2"/>
  <c r="B344" i="2"/>
  <c r="V344" i="2"/>
  <c r="K344" i="2" s="1"/>
  <c r="O344" i="2"/>
  <c r="D344" i="2" s="1"/>
  <c r="U344" i="2"/>
  <c r="I344" i="2" s="1"/>
  <c r="CC344" i="2"/>
  <c r="J344" i="2" s="1"/>
  <c r="C344" i="2"/>
  <c r="W352" i="4" l="1"/>
  <c r="F352" i="4" s="1"/>
  <c r="S345" i="2"/>
  <c r="R345" i="2"/>
  <c r="Q345" i="2"/>
  <c r="R358" i="3"/>
  <c r="S358" i="3"/>
  <c r="X352" i="4"/>
  <c r="G352" i="4" s="1"/>
  <c r="F344" i="2"/>
  <c r="B357" i="3"/>
  <c r="H356" i="3"/>
  <c r="H352" i="4"/>
  <c r="E357" i="3"/>
  <c r="D358" i="3"/>
  <c r="L359" i="3"/>
  <c r="T359" i="3" s="1"/>
  <c r="A358" i="3"/>
  <c r="O358" i="3"/>
  <c r="V358" i="3"/>
  <c r="G358" i="3" s="1"/>
  <c r="C358" i="3"/>
  <c r="W358" i="3"/>
  <c r="I358" i="3" s="1"/>
  <c r="U358" i="3"/>
  <c r="F358" i="3" s="1"/>
  <c r="N358" i="3"/>
  <c r="L354" i="4"/>
  <c r="S353" i="4"/>
  <c r="W353" i="4" s="1"/>
  <c r="A353" i="4"/>
  <c r="R353" i="4"/>
  <c r="N353" i="4"/>
  <c r="D353" i="4" s="1"/>
  <c r="B353" i="4"/>
  <c r="C353" i="4"/>
  <c r="T353" i="4"/>
  <c r="Q353" i="4"/>
  <c r="U353" i="4"/>
  <c r="E353" i="4"/>
  <c r="M346" i="2"/>
  <c r="U345" i="2"/>
  <c r="I345" i="2" s="1"/>
  <c r="O345" i="2"/>
  <c r="D345" i="2" s="1"/>
  <c r="E345" i="2"/>
  <c r="B345" i="2"/>
  <c r="V345" i="2"/>
  <c r="K345" i="2" s="1"/>
  <c r="A345" i="2"/>
  <c r="P345" i="2"/>
  <c r="CB345" i="2"/>
  <c r="H345" i="2" s="1"/>
  <c r="CC345" i="2"/>
  <c r="J345" i="2" s="1"/>
  <c r="T345" i="2"/>
  <c r="G345" i="2" s="1"/>
  <c r="C345" i="2"/>
  <c r="F353" i="4" l="1"/>
  <c r="Q346" i="2"/>
  <c r="R346" i="2"/>
  <c r="S346" i="2"/>
  <c r="S359" i="3"/>
  <c r="R359" i="3"/>
  <c r="X353" i="4"/>
  <c r="G353" i="4" s="1"/>
  <c r="H357" i="3"/>
  <c r="H353" i="4"/>
  <c r="E358" i="3"/>
  <c r="D359" i="3"/>
  <c r="N359" i="3"/>
  <c r="O359" i="3"/>
  <c r="A359" i="3"/>
  <c r="C359" i="3"/>
  <c r="V359" i="3"/>
  <c r="G359" i="3" s="1"/>
  <c r="L360" i="3"/>
  <c r="T360" i="3" s="1"/>
  <c r="U359" i="3"/>
  <c r="F359" i="3" s="1"/>
  <c r="W359" i="3"/>
  <c r="I359" i="3" s="1"/>
  <c r="B358" i="3"/>
  <c r="F345" i="2"/>
  <c r="R354" i="4"/>
  <c r="A354" i="4"/>
  <c r="E354" i="4"/>
  <c r="S354" i="4"/>
  <c r="N354" i="4"/>
  <c r="D354" i="4" s="1"/>
  <c r="Q354" i="4"/>
  <c r="U354" i="4"/>
  <c r="C354" i="4"/>
  <c r="B354" i="4"/>
  <c r="L355" i="4"/>
  <c r="T354" i="4"/>
  <c r="M347" i="2"/>
  <c r="P346" i="2"/>
  <c r="CB346" i="2"/>
  <c r="H346" i="2" s="1"/>
  <c r="O346" i="2"/>
  <c r="D346" i="2" s="1"/>
  <c r="E346" i="2"/>
  <c r="B346" i="2"/>
  <c r="C346" i="2"/>
  <c r="CC346" i="2"/>
  <c r="J346" i="2" s="1"/>
  <c r="A346" i="2"/>
  <c r="V346" i="2"/>
  <c r="K346" i="2" s="1"/>
  <c r="U346" i="2"/>
  <c r="I346" i="2" s="1"/>
  <c r="T346" i="2"/>
  <c r="G346" i="2" s="1"/>
  <c r="W354" i="4" l="1"/>
  <c r="F354" i="4" s="1"/>
  <c r="R347" i="2"/>
  <c r="Q347" i="2"/>
  <c r="S347" i="2"/>
  <c r="S360" i="3"/>
  <c r="R360" i="3"/>
  <c r="X354" i="4"/>
  <c r="G354" i="4" s="1"/>
  <c r="H354" i="4"/>
  <c r="B359" i="3"/>
  <c r="H358" i="3"/>
  <c r="E359" i="3"/>
  <c r="D360" i="3"/>
  <c r="O360" i="3"/>
  <c r="U360" i="3"/>
  <c r="F360" i="3" s="1"/>
  <c r="A360" i="3"/>
  <c r="C360" i="3"/>
  <c r="W360" i="3"/>
  <c r="I360" i="3" s="1"/>
  <c r="N360" i="3"/>
  <c r="L361" i="3"/>
  <c r="T361" i="3" s="1"/>
  <c r="V360" i="3"/>
  <c r="G360" i="3" s="1"/>
  <c r="F346" i="2"/>
  <c r="Q355" i="4"/>
  <c r="T355" i="4"/>
  <c r="U355" i="4"/>
  <c r="R355" i="4"/>
  <c r="E355" i="4"/>
  <c r="S355" i="4"/>
  <c r="W355" i="4" s="1"/>
  <c r="C355" i="4"/>
  <c r="B355" i="4"/>
  <c r="L356" i="4"/>
  <c r="N355" i="4"/>
  <c r="D355" i="4" s="1"/>
  <c r="A355" i="4"/>
  <c r="M348" i="2"/>
  <c r="E347" i="2"/>
  <c r="O347" i="2"/>
  <c r="D347" i="2" s="1"/>
  <c r="CB347" i="2"/>
  <c r="H347" i="2" s="1"/>
  <c r="U347" i="2"/>
  <c r="I347" i="2" s="1"/>
  <c r="CC347" i="2"/>
  <c r="J347" i="2" s="1"/>
  <c r="T347" i="2"/>
  <c r="G347" i="2" s="1"/>
  <c r="B347" i="2"/>
  <c r="C347" i="2"/>
  <c r="P347" i="2"/>
  <c r="V347" i="2"/>
  <c r="K347" i="2" s="1"/>
  <c r="A347" i="2"/>
  <c r="F355" i="4" l="1"/>
  <c r="Q348" i="2"/>
  <c r="R348" i="2"/>
  <c r="S348" i="2"/>
  <c r="S361" i="3"/>
  <c r="R361" i="3"/>
  <c r="X355" i="4"/>
  <c r="G355" i="4" s="1"/>
  <c r="E360" i="3"/>
  <c r="B360" i="3"/>
  <c r="H359" i="3"/>
  <c r="H355" i="4"/>
  <c r="V361" i="3"/>
  <c r="G361" i="3" s="1"/>
  <c r="D361" i="3"/>
  <c r="L362" i="3"/>
  <c r="T362" i="3" s="1"/>
  <c r="N361" i="3"/>
  <c r="A361" i="3"/>
  <c r="W361" i="3"/>
  <c r="I361" i="3" s="1"/>
  <c r="O361" i="3"/>
  <c r="U361" i="3"/>
  <c r="F361" i="3" s="1"/>
  <c r="C361" i="3"/>
  <c r="F347" i="2"/>
  <c r="L357" i="4"/>
  <c r="B356" i="4"/>
  <c r="T356" i="4"/>
  <c r="U356" i="4"/>
  <c r="A356" i="4"/>
  <c r="S356" i="4"/>
  <c r="W356" i="4" s="1"/>
  <c r="N356" i="4"/>
  <c r="D356" i="4" s="1"/>
  <c r="Q356" i="4"/>
  <c r="F356" i="4" s="1"/>
  <c r="E356" i="4"/>
  <c r="C356" i="4"/>
  <c r="R356" i="4"/>
  <c r="M349" i="2"/>
  <c r="V348" i="2"/>
  <c r="K348" i="2" s="1"/>
  <c r="CC348" i="2"/>
  <c r="J348" i="2" s="1"/>
  <c r="E348" i="2"/>
  <c r="CB348" i="2"/>
  <c r="H348" i="2" s="1"/>
  <c r="T348" i="2"/>
  <c r="G348" i="2" s="1"/>
  <c r="B348" i="2"/>
  <c r="O348" i="2"/>
  <c r="D348" i="2" s="1"/>
  <c r="C348" i="2"/>
  <c r="A348" i="2"/>
  <c r="P348" i="2"/>
  <c r="U348" i="2"/>
  <c r="I348" i="2" s="1"/>
  <c r="R349" i="2" l="1"/>
  <c r="S349" i="2"/>
  <c r="Q349" i="2"/>
  <c r="S362" i="3"/>
  <c r="R362" i="3"/>
  <c r="X356" i="4"/>
  <c r="G356" i="4" s="1"/>
  <c r="E361" i="3"/>
  <c r="B361" i="3"/>
  <c r="H356" i="4"/>
  <c r="H360" i="3"/>
  <c r="N362" i="3"/>
  <c r="U362" i="3"/>
  <c r="F362" i="3" s="1"/>
  <c r="O362" i="3"/>
  <c r="D362" i="3"/>
  <c r="W362" i="3"/>
  <c r="I362" i="3" s="1"/>
  <c r="C362" i="3"/>
  <c r="V362" i="3"/>
  <c r="G362" i="3" s="1"/>
  <c r="L363" i="3"/>
  <c r="T363" i="3" s="1"/>
  <c r="A362" i="3"/>
  <c r="F348" i="2"/>
  <c r="L358" i="4"/>
  <c r="Q357" i="4"/>
  <c r="N357" i="4"/>
  <c r="D357" i="4" s="1"/>
  <c r="C357" i="4"/>
  <c r="B357" i="4"/>
  <c r="A357" i="4"/>
  <c r="T357" i="4"/>
  <c r="E357" i="4"/>
  <c r="R357" i="4"/>
  <c r="U357" i="4"/>
  <c r="S357" i="4"/>
  <c r="M350" i="2"/>
  <c r="T349" i="2"/>
  <c r="G349" i="2" s="1"/>
  <c r="U349" i="2"/>
  <c r="I349" i="2" s="1"/>
  <c r="E349" i="2"/>
  <c r="CB349" i="2"/>
  <c r="H349" i="2" s="1"/>
  <c r="A349" i="2"/>
  <c r="V349" i="2"/>
  <c r="K349" i="2" s="1"/>
  <c r="P349" i="2"/>
  <c r="CC349" i="2"/>
  <c r="J349" i="2" s="1"/>
  <c r="C349" i="2"/>
  <c r="O349" i="2"/>
  <c r="D349" i="2" s="1"/>
  <c r="B349" i="2"/>
  <c r="W357" i="4" l="1"/>
  <c r="F357" i="4" s="1"/>
  <c r="S350" i="2"/>
  <c r="Q350" i="2"/>
  <c r="R350" i="2"/>
  <c r="R363" i="3"/>
  <c r="S363" i="3"/>
  <c r="X357" i="4"/>
  <c r="G357" i="4" s="1"/>
  <c r="H361" i="3"/>
  <c r="H357" i="4"/>
  <c r="E362" i="3"/>
  <c r="B362" i="3"/>
  <c r="A363" i="3"/>
  <c r="D363" i="3"/>
  <c r="L364" i="3"/>
  <c r="T364" i="3" s="1"/>
  <c r="C363" i="3"/>
  <c r="O363" i="3"/>
  <c r="W363" i="3"/>
  <c r="I363" i="3" s="1"/>
  <c r="V363" i="3"/>
  <c r="G363" i="3" s="1"/>
  <c r="N363" i="3"/>
  <c r="U363" i="3"/>
  <c r="F363" i="3" s="1"/>
  <c r="F349" i="2"/>
  <c r="S358" i="4"/>
  <c r="W358" i="4" s="1"/>
  <c r="C358" i="4"/>
  <c r="T358" i="4"/>
  <c r="L359" i="4"/>
  <c r="U358" i="4"/>
  <c r="B358" i="4"/>
  <c r="Q358" i="4"/>
  <c r="F358" i="4" s="1"/>
  <c r="E358" i="4"/>
  <c r="N358" i="4"/>
  <c r="D358" i="4" s="1"/>
  <c r="R358" i="4"/>
  <c r="A358" i="4"/>
  <c r="M351" i="2"/>
  <c r="O350" i="2"/>
  <c r="D350" i="2" s="1"/>
  <c r="B350" i="2"/>
  <c r="T350" i="2"/>
  <c r="G350" i="2" s="1"/>
  <c r="C350" i="2"/>
  <c r="P350" i="2"/>
  <c r="A350" i="2"/>
  <c r="CC350" i="2"/>
  <c r="J350" i="2" s="1"/>
  <c r="E350" i="2"/>
  <c r="V350" i="2"/>
  <c r="K350" i="2" s="1"/>
  <c r="CB350" i="2"/>
  <c r="H350" i="2" s="1"/>
  <c r="U350" i="2"/>
  <c r="I350" i="2" s="1"/>
  <c r="S351" i="2" l="1"/>
  <c r="R351" i="2"/>
  <c r="Q351" i="2"/>
  <c r="R364" i="3"/>
  <c r="S364" i="3"/>
  <c r="X358" i="4"/>
  <c r="G358" i="4" s="1"/>
  <c r="H362" i="3"/>
  <c r="H358" i="4"/>
  <c r="E363" i="3"/>
  <c r="O364" i="3"/>
  <c r="C364" i="3"/>
  <c r="A364" i="3"/>
  <c r="N364" i="3"/>
  <c r="V364" i="3"/>
  <c r="G364" i="3" s="1"/>
  <c r="L365" i="3"/>
  <c r="T365" i="3" s="1"/>
  <c r="W364" i="3"/>
  <c r="I364" i="3" s="1"/>
  <c r="D364" i="3"/>
  <c r="U364" i="3"/>
  <c r="F364" i="3" s="1"/>
  <c r="B363" i="3"/>
  <c r="F350" i="2"/>
  <c r="C359" i="4"/>
  <c r="E359" i="4"/>
  <c r="Q359" i="4"/>
  <c r="F359" i="4" s="1"/>
  <c r="N359" i="4"/>
  <c r="D359" i="4" s="1"/>
  <c r="R359" i="4"/>
  <c r="S359" i="4"/>
  <c r="W359" i="4" s="1"/>
  <c r="B359" i="4"/>
  <c r="T359" i="4"/>
  <c r="A359" i="4"/>
  <c r="L360" i="4"/>
  <c r="U359" i="4"/>
  <c r="M352" i="2"/>
  <c r="CC351" i="2"/>
  <c r="J351" i="2" s="1"/>
  <c r="E351" i="2"/>
  <c r="T351" i="2"/>
  <c r="G351" i="2" s="1"/>
  <c r="C351" i="2"/>
  <c r="CB351" i="2"/>
  <c r="H351" i="2" s="1"/>
  <c r="V351" i="2"/>
  <c r="K351" i="2" s="1"/>
  <c r="A351" i="2"/>
  <c r="B351" i="2"/>
  <c r="P351" i="2"/>
  <c r="O351" i="2"/>
  <c r="D351" i="2" s="1"/>
  <c r="U351" i="2"/>
  <c r="I351" i="2" s="1"/>
  <c r="R352" i="2" l="1"/>
  <c r="S352" i="2"/>
  <c r="Q352" i="2"/>
  <c r="S365" i="3"/>
  <c r="R365" i="3"/>
  <c r="X359" i="4"/>
  <c r="G359" i="4" s="1"/>
  <c r="B364" i="3"/>
  <c r="H363" i="3"/>
  <c r="E364" i="3"/>
  <c r="H359" i="4"/>
  <c r="C365" i="3"/>
  <c r="A365" i="3"/>
  <c r="V365" i="3"/>
  <c r="G365" i="3" s="1"/>
  <c r="W365" i="3"/>
  <c r="I365" i="3" s="1"/>
  <c r="N365" i="3"/>
  <c r="O365" i="3"/>
  <c r="L366" i="3"/>
  <c r="T366" i="3" s="1"/>
  <c r="U365" i="3"/>
  <c r="F365" i="3" s="1"/>
  <c r="D365" i="3"/>
  <c r="F351" i="2"/>
  <c r="T360" i="4"/>
  <c r="R360" i="4"/>
  <c r="E360" i="4"/>
  <c r="U360" i="4"/>
  <c r="B360" i="4"/>
  <c r="A360" i="4"/>
  <c r="Q360" i="4"/>
  <c r="L361" i="4"/>
  <c r="C360" i="4"/>
  <c r="N360" i="4"/>
  <c r="D360" i="4" s="1"/>
  <c r="S360" i="4"/>
  <c r="W360" i="4" s="1"/>
  <c r="M353" i="2"/>
  <c r="P352" i="2"/>
  <c r="U352" i="2"/>
  <c r="I352" i="2" s="1"/>
  <c r="B352" i="2"/>
  <c r="O352" i="2"/>
  <c r="D352" i="2" s="1"/>
  <c r="CC352" i="2"/>
  <c r="J352" i="2" s="1"/>
  <c r="E352" i="2"/>
  <c r="V352" i="2"/>
  <c r="K352" i="2" s="1"/>
  <c r="C352" i="2"/>
  <c r="A352" i="2"/>
  <c r="T352" i="2"/>
  <c r="G352" i="2" s="1"/>
  <c r="CB352" i="2"/>
  <c r="H352" i="2" s="1"/>
  <c r="F360" i="4" l="1"/>
  <c r="S353" i="2"/>
  <c r="R353" i="2"/>
  <c r="Q353" i="2"/>
  <c r="S366" i="3"/>
  <c r="R366" i="3"/>
  <c r="X360" i="4"/>
  <c r="G360" i="4" s="1"/>
  <c r="E365" i="3"/>
  <c r="H364" i="3"/>
  <c r="H360" i="4"/>
  <c r="F352" i="2"/>
  <c r="B365" i="3"/>
  <c r="U366" i="3"/>
  <c r="F366" i="3" s="1"/>
  <c r="A366" i="3"/>
  <c r="W366" i="3"/>
  <c r="I366" i="3" s="1"/>
  <c r="D366" i="3"/>
  <c r="N366" i="3"/>
  <c r="C366" i="3"/>
  <c r="V366" i="3"/>
  <c r="G366" i="3" s="1"/>
  <c r="O366" i="3"/>
  <c r="L367" i="3"/>
  <c r="T367" i="3" s="1"/>
  <c r="L362" i="4"/>
  <c r="U361" i="4"/>
  <c r="T361" i="4"/>
  <c r="C361" i="4"/>
  <c r="R361" i="4"/>
  <c r="E361" i="4"/>
  <c r="N361" i="4"/>
  <c r="D361" i="4" s="1"/>
  <c r="S361" i="4"/>
  <c r="W361" i="4" s="1"/>
  <c r="B361" i="4"/>
  <c r="A361" i="4"/>
  <c r="Q361" i="4"/>
  <c r="M354" i="2"/>
  <c r="U353" i="2"/>
  <c r="I353" i="2" s="1"/>
  <c r="CB353" i="2"/>
  <c r="H353" i="2" s="1"/>
  <c r="C353" i="2"/>
  <c r="V353" i="2"/>
  <c r="K353" i="2" s="1"/>
  <c r="B353" i="2"/>
  <c r="E353" i="2"/>
  <c r="P353" i="2"/>
  <c r="A353" i="2"/>
  <c r="O353" i="2"/>
  <c r="D353" i="2" s="1"/>
  <c r="T353" i="2"/>
  <c r="G353" i="2" s="1"/>
  <c r="CC353" i="2"/>
  <c r="J353" i="2" s="1"/>
  <c r="F361" i="4" l="1"/>
  <c r="R354" i="2"/>
  <c r="Q354" i="2"/>
  <c r="S354" i="2"/>
  <c r="S367" i="3"/>
  <c r="R367" i="3"/>
  <c r="X361" i="4"/>
  <c r="G361" i="4" s="1"/>
  <c r="E366" i="3"/>
  <c r="H361" i="4"/>
  <c r="H365" i="3"/>
  <c r="N367" i="3"/>
  <c r="C367" i="3"/>
  <c r="L368" i="3"/>
  <c r="T368" i="3" s="1"/>
  <c r="A367" i="3"/>
  <c r="V367" i="3"/>
  <c r="G367" i="3" s="1"/>
  <c r="W367" i="3"/>
  <c r="I367" i="3" s="1"/>
  <c r="D367" i="3"/>
  <c r="U367" i="3"/>
  <c r="F367" i="3" s="1"/>
  <c r="O367" i="3"/>
  <c r="B366" i="3"/>
  <c r="F353" i="2"/>
  <c r="T362" i="4"/>
  <c r="S362" i="4"/>
  <c r="W362" i="4" s="1"/>
  <c r="R362" i="4"/>
  <c r="N362" i="4"/>
  <c r="D362" i="4" s="1"/>
  <c r="E362" i="4"/>
  <c r="U362" i="4"/>
  <c r="A362" i="4"/>
  <c r="C362" i="4"/>
  <c r="B362" i="4"/>
  <c r="L363" i="4"/>
  <c r="Q362" i="4"/>
  <c r="F362" i="4" s="1"/>
  <c r="M355" i="2"/>
  <c r="CC354" i="2"/>
  <c r="J354" i="2" s="1"/>
  <c r="CB354" i="2"/>
  <c r="H354" i="2" s="1"/>
  <c r="C354" i="2"/>
  <c r="E354" i="2"/>
  <c r="T354" i="2"/>
  <c r="G354" i="2" s="1"/>
  <c r="A354" i="2"/>
  <c r="B354" i="2"/>
  <c r="O354" i="2"/>
  <c r="D354" i="2" s="1"/>
  <c r="U354" i="2"/>
  <c r="I354" i="2" s="1"/>
  <c r="V354" i="2"/>
  <c r="K354" i="2" s="1"/>
  <c r="P354" i="2"/>
  <c r="Q355" i="2" l="1"/>
  <c r="R355" i="2"/>
  <c r="S355" i="2"/>
  <c r="S368" i="3"/>
  <c r="R368" i="3"/>
  <c r="X362" i="4"/>
  <c r="G362" i="4" s="1"/>
  <c r="H362" i="4"/>
  <c r="H366" i="3"/>
  <c r="F354" i="2"/>
  <c r="V368" i="3"/>
  <c r="G368" i="3" s="1"/>
  <c r="A368" i="3"/>
  <c r="D368" i="3"/>
  <c r="N368" i="3"/>
  <c r="U368" i="3"/>
  <c r="F368" i="3" s="1"/>
  <c r="O368" i="3"/>
  <c r="L369" i="3"/>
  <c r="T369" i="3" s="1"/>
  <c r="W368" i="3"/>
  <c r="I368" i="3" s="1"/>
  <c r="C368" i="3"/>
  <c r="B367" i="3"/>
  <c r="E367" i="3"/>
  <c r="L364" i="4"/>
  <c r="E363" i="4"/>
  <c r="N363" i="4"/>
  <c r="D363" i="4" s="1"/>
  <c r="B363" i="4"/>
  <c r="U363" i="4"/>
  <c r="R363" i="4"/>
  <c r="Q363" i="4"/>
  <c r="S363" i="4"/>
  <c r="W363" i="4" s="1"/>
  <c r="C363" i="4"/>
  <c r="T363" i="4"/>
  <c r="A363" i="4"/>
  <c r="M356" i="2"/>
  <c r="C355" i="2"/>
  <c r="E355" i="2"/>
  <c r="CC355" i="2"/>
  <c r="J355" i="2" s="1"/>
  <c r="A355" i="2"/>
  <c r="B355" i="2"/>
  <c r="V355" i="2"/>
  <c r="K355" i="2" s="1"/>
  <c r="U355" i="2"/>
  <c r="I355" i="2" s="1"/>
  <c r="T355" i="2"/>
  <c r="G355" i="2" s="1"/>
  <c r="CB355" i="2"/>
  <c r="H355" i="2" s="1"/>
  <c r="P355" i="2"/>
  <c r="O355" i="2"/>
  <c r="D355" i="2" s="1"/>
  <c r="F363" i="4" l="1"/>
  <c r="S356" i="2"/>
  <c r="R356" i="2"/>
  <c r="Q356" i="2"/>
  <c r="R369" i="3"/>
  <c r="S369" i="3"/>
  <c r="X363" i="4"/>
  <c r="G363" i="4" s="1"/>
  <c r="E368" i="3"/>
  <c r="H363" i="4"/>
  <c r="H367" i="3"/>
  <c r="A369" i="3"/>
  <c r="U369" i="3"/>
  <c r="F369" i="3" s="1"/>
  <c r="V369" i="3"/>
  <c r="G369" i="3" s="1"/>
  <c r="O369" i="3"/>
  <c r="W369" i="3"/>
  <c r="I369" i="3" s="1"/>
  <c r="N369" i="3"/>
  <c r="D369" i="3"/>
  <c r="C369" i="3"/>
  <c r="L370" i="3"/>
  <c r="T370" i="3" s="1"/>
  <c r="B368" i="3"/>
  <c r="F355" i="2"/>
  <c r="S364" i="4"/>
  <c r="W364" i="4" s="1"/>
  <c r="Q364" i="4"/>
  <c r="F364" i="4" s="1"/>
  <c r="B364" i="4"/>
  <c r="N364" i="4"/>
  <c r="D364" i="4" s="1"/>
  <c r="R364" i="4"/>
  <c r="T364" i="4"/>
  <c r="L365" i="4"/>
  <c r="A364" i="4"/>
  <c r="C364" i="4"/>
  <c r="U364" i="4"/>
  <c r="E364" i="4"/>
  <c r="M357" i="2"/>
  <c r="V356" i="2"/>
  <c r="K356" i="2" s="1"/>
  <c r="CB356" i="2"/>
  <c r="H356" i="2" s="1"/>
  <c r="P356" i="2"/>
  <c r="O356" i="2"/>
  <c r="D356" i="2" s="1"/>
  <c r="B356" i="2"/>
  <c r="C356" i="2"/>
  <c r="A356" i="2"/>
  <c r="T356" i="2"/>
  <c r="G356" i="2" s="1"/>
  <c r="U356" i="2"/>
  <c r="I356" i="2" s="1"/>
  <c r="E356" i="2"/>
  <c r="CC356" i="2"/>
  <c r="J356" i="2" s="1"/>
  <c r="S357" i="2" l="1"/>
  <c r="R357" i="2"/>
  <c r="Q357" i="2"/>
  <c r="R370" i="3"/>
  <c r="S370" i="3"/>
  <c r="X364" i="4"/>
  <c r="G364" i="4" s="1"/>
  <c r="H368" i="3"/>
  <c r="H364" i="4"/>
  <c r="N370" i="3"/>
  <c r="D370" i="3"/>
  <c r="W370" i="3"/>
  <c r="I370" i="3" s="1"/>
  <c r="C370" i="3"/>
  <c r="V370" i="3"/>
  <c r="G370" i="3" s="1"/>
  <c r="O370" i="3"/>
  <c r="U370" i="3"/>
  <c r="F370" i="3" s="1"/>
  <c r="A370" i="3"/>
  <c r="L371" i="3"/>
  <c r="T371" i="3" s="1"/>
  <c r="E369" i="3"/>
  <c r="B369" i="3"/>
  <c r="F356" i="2"/>
  <c r="E365" i="4"/>
  <c r="Q365" i="4"/>
  <c r="U365" i="4"/>
  <c r="T365" i="4"/>
  <c r="S365" i="4"/>
  <c r="R365" i="4"/>
  <c r="N365" i="4"/>
  <c r="D365" i="4" s="1"/>
  <c r="B365" i="4"/>
  <c r="C365" i="4"/>
  <c r="L366" i="4"/>
  <c r="A365" i="4"/>
  <c r="M358" i="2"/>
  <c r="V357" i="2"/>
  <c r="K357" i="2" s="1"/>
  <c r="C357" i="2"/>
  <c r="B357" i="2"/>
  <c r="CB357" i="2"/>
  <c r="H357" i="2" s="1"/>
  <c r="U357" i="2"/>
  <c r="I357" i="2" s="1"/>
  <c r="A357" i="2"/>
  <c r="P357" i="2"/>
  <c r="E357" i="2"/>
  <c r="O357" i="2"/>
  <c r="D357" i="2" s="1"/>
  <c r="T357" i="2"/>
  <c r="G357" i="2" s="1"/>
  <c r="CC357" i="2"/>
  <c r="J357" i="2" s="1"/>
  <c r="W365" i="4" l="1"/>
  <c r="F365" i="4" s="1"/>
  <c r="Q358" i="2"/>
  <c r="S358" i="2"/>
  <c r="R358" i="2"/>
  <c r="S371" i="3"/>
  <c r="R371" i="3"/>
  <c r="X365" i="4"/>
  <c r="G365" i="4" s="1"/>
  <c r="H365" i="4"/>
  <c r="E370" i="3"/>
  <c r="H369" i="3"/>
  <c r="B370" i="3"/>
  <c r="W371" i="3"/>
  <c r="I371" i="3" s="1"/>
  <c r="V371" i="3"/>
  <c r="G371" i="3" s="1"/>
  <c r="D371" i="3"/>
  <c r="A371" i="3"/>
  <c r="C371" i="3"/>
  <c r="L372" i="3"/>
  <c r="T372" i="3" s="1"/>
  <c r="O371" i="3"/>
  <c r="N371" i="3"/>
  <c r="U371" i="3"/>
  <c r="F371" i="3" s="1"/>
  <c r="F357" i="2"/>
  <c r="Q366" i="4"/>
  <c r="C366" i="4"/>
  <c r="A366" i="4"/>
  <c r="B366" i="4"/>
  <c r="R366" i="4"/>
  <c r="U366" i="4"/>
  <c r="L367" i="4"/>
  <c r="T366" i="4"/>
  <c r="N366" i="4"/>
  <c r="D366" i="4" s="1"/>
  <c r="E366" i="4"/>
  <c r="S366" i="4"/>
  <c r="W366" i="4" s="1"/>
  <c r="M359" i="2"/>
  <c r="V358" i="2"/>
  <c r="K358" i="2" s="1"/>
  <c r="O358" i="2"/>
  <c r="D358" i="2" s="1"/>
  <c r="CB358" i="2"/>
  <c r="H358" i="2" s="1"/>
  <c r="CC358" i="2"/>
  <c r="J358" i="2" s="1"/>
  <c r="A358" i="2"/>
  <c r="U358" i="2"/>
  <c r="I358" i="2" s="1"/>
  <c r="T358" i="2"/>
  <c r="G358" i="2" s="1"/>
  <c r="E358" i="2"/>
  <c r="B358" i="2"/>
  <c r="C358" i="2"/>
  <c r="P358" i="2"/>
  <c r="F366" i="4" l="1"/>
  <c r="S359" i="2"/>
  <c r="R359" i="2"/>
  <c r="Q359" i="2"/>
  <c r="S372" i="3"/>
  <c r="R372" i="3"/>
  <c r="X366" i="4"/>
  <c r="G366" i="4" s="1"/>
  <c r="H366" i="4"/>
  <c r="H370" i="3"/>
  <c r="N372" i="3"/>
  <c r="B372" i="3" s="1"/>
  <c r="A372" i="3"/>
  <c r="D372" i="3"/>
  <c r="U372" i="3"/>
  <c r="F372" i="3" s="1"/>
  <c r="L373" i="3"/>
  <c r="T373" i="3" s="1"/>
  <c r="W372" i="3"/>
  <c r="I372" i="3" s="1"/>
  <c r="O372" i="3"/>
  <c r="C372" i="3"/>
  <c r="V372" i="3"/>
  <c r="G372" i="3" s="1"/>
  <c r="E371" i="3"/>
  <c r="B371" i="3"/>
  <c r="F358" i="2"/>
  <c r="R367" i="4"/>
  <c r="E367" i="4"/>
  <c r="U367" i="4"/>
  <c r="L368" i="4"/>
  <c r="N367" i="4"/>
  <c r="D367" i="4" s="1"/>
  <c r="Q367" i="4"/>
  <c r="B367" i="4"/>
  <c r="C367" i="4"/>
  <c r="T367" i="4"/>
  <c r="S367" i="4"/>
  <c r="A367" i="4"/>
  <c r="M360" i="2"/>
  <c r="C359" i="2"/>
  <c r="E359" i="2"/>
  <c r="P359" i="2"/>
  <c r="O359" i="2"/>
  <c r="D359" i="2" s="1"/>
  <c r="T359" i="2"/>
  <c r="G359" i="2" s="1"/>
  <c r="B359" i="2"/>
  <c r="U359" i="2"/>
  <c r="I359" i="2" s="1"/>
  <c r="CB359" i="2"/>
  <c r="H359" i="2" s="1"/>
  <c r="CC359" i="2"/>
  <c r="J359" i="2" s="1"/>
  <c r="V359" i="2"/>
  <c r="K359" i="2" s="1"/>
  <c r="A359" i="2"/>
  <c r="W367" i="4" l="1"/>
  <c r="F367" i="4"/>
  <c r="R360" i="2"/>
  <c r="S360" i="2"/>
  <c r="Q360" i="2"/>
  <c r="S373" i="3"/>
  <c r="R373" i="3"/>
  <c r="E372" i="3"/>
  <c r="H367" i="4"/>
  <c r="X367" i="4"/>
  <c r="G367" i="4" s="1"/>
  <c r="H371" i="3"/>
  <c r="A373" i="3"/>
  <c r="V373" i="3"/>
  <c r="G373" i="3" s="1"/>
  <c r="D373" i="3"/>
  <c r="U373" i="3"/>
  <c r="F373" i="3" s="1"/>
  <c r="O373" i="3"/>
  <c r="L374" i="3"/>
  <c r="T374" i="3" s="1"/>
  <c r="W373" i="3"/>
  <c r="I373" i="3" s="1"/>
  <c r="C373" i="3"/>
  <c r="N373" i="3"/>
  <c r="F359" i="2"/>
  <c r="Q368" i="4"/>
  <c r="C368" i="4"/>
  <c r="U368" i="4"/>
  <c r="L369" i="4"/>
  <c r="R368" i="4"/>
  <c r="N368" i="4"/>
  <c r="D368" i="4" s="1"/>
  <c r="A368" i="4"/>
  <c r="B368" i="4"/>
  <c r="E368" i="4"/>
  <c r="S368" i="4"/>
  <c r="T368" i="4"/>
  <c r="M361" i="2"/>
  <c r="CC360" i="2"/>
  <c r="J360" i="2" s="1"/>
  <c r="A360" i="2"/>
  <c r="T360" i="2"/>
  <c r="G360" i="2" s="1"/>
  <c r="P360" i="2"/>
  <c r="U360" i="2"/>
  <c r="I360" i="2" s="1"/>
  <c r="B360" i="2"/>
  <c r="C360" i="2"/>
  <c r="V360" i="2"/>
  <c r="K360" i="2" s="1"/>
  <c r="E360" i="2"/>
  <c r="CB360" i="2"/>
  <c r="H360" i="2" s="1"/>
  <c r="O360" i="2"/>
  <c r="D360" i="2" s="1"/>
  <c r="W368" i="4" l="1"/>
  <c r="F368" i="4"/>
  <c r="S361" i="2"/>
  <c r="R361" i="2"/>
  <c r="Q361" i="2"/>
  <c r="S374" i="3"/>
  <c r="R374" i="3"/>
  <c r="X368" i="4"/>
  <c r="G368" i="4" s="1"/>
  <c r="E373" i="3"/>
  <c r="H368" i="4"/>
  <c r="H372" i="3"/>
  <c r="F360" i="2"/>
  <c r="C374" i="3"/>
  <c r="A374" i="3"/>
  <c r="D374" i="3"/>
  <c r="L375" i="3"/>
  <c r="T375" i="3" s="1"/>
  <c r="O374" i="3"/>
  <c r="V374" i="3"/>
  <c r="G374" i="3" s="1"/>
  <c r="N374" i="3"/>
  <c r="W374" i="3"/>
  <c r="I374" i="3" s="1"/>
  <c r="U374" i="3"/>
  <c r="F374" i="3" s="1"/>
  <c r="B373" i="3"/>
  <c r="N369" i="4"/>
  <c r="D369" i="4" s="1"/>
  <c r="C369" i="4"/>
  <c r="L370" i="4"/>
  <c r="B369" i="4"/>
  <c r="U369" i="4"/>
  <c r="T369" i="4"/>
  <c r="E369" i="4"/>
  <c r="A369" i="4"/>
  <c r="R369" i="4"/>
  <c r="Q369" i="4"/>
  <c r="S369" i="4"/>
  <c r="W369" i="4" s="1"/>
  <c r="M362" i="2"/>
  <c r="A361" i="2"/>
  <c r="E361" i="2"/>
  <c r="T361" i="2"/>
  <c r="G361" i="2" s="1"/>
  <c r="CC361" i="2"/>
  <c r="J361" i="2" s="1"/>
  <c r="P361" i="2"/>
  <c r="O361" i="2"/>
  <c r="D361" i="2" s="1"/>
  <c r="CB361" i="2"/>
  <c r="H361" i="2" s="1"/>
  <c r="U361" i="2"/>
  <c r="I361" i="2" s="1"/>
  <c r="B361" i="2"/>
  <c r="C361" i="2"/>
  <c r="V361" i="2"/>
  <c r="K361" i="2" s="1"/>
  <c r="F369" i="4" l="1"/>
  <c r="R362" i="2"/>
  <c r="Q362" i="2"/>
  <c r="S362" i="2"/>
  <c r="R375" i="3"/>
  <c r="S375" i="3"/>
  <c r="X369" i="4"/>
  <c r="G369" i="4" s="1"/>
  <c r="H369" i="4"/>
  <c r="E374" i="3"/>
  <c r="H373" i="3"/>
  <c r="B374" i="3"/>
  <c r="F361" i="2"/>
  <c r="A375" i="3"/>
  <c r="C375" i="3"/>
  <c r="L376" i="3"/>
  <c r="T376" i="3" s="1"/>
  <c r="N375" i="3"/>
  <c r="U375" i="3"/>
  <c r="F375" i="3" s="1"/>
  <c r="O375" i="3"/>
  <c r="V375" i="3"/>
  <c r="G375" i="3" s="1"/>
  <c r="D375" i="3"/>
  <c r="W375" i="3"/>
  <c r="I375" i="3" s="1"/>
  <c r="R370" i="4"/>
  <c r="S370" i="4"/>
  <c r="W370" i="4" s="1"/>
  <c r="Q370" i="4"/>
  <c r="F370" i="4" s="1"/>
  <c r="C370" i="4"/>
  <c r="N370" i="4"/>
  <c r="D370" i="4" s="1"/>
  <c r="T370" i="4"/>
  <c r="A370" i="4"/>
  <c r="B370" i="4"/>
  <c r="U370" i="4"/>
  <c r="L371" i="4"/>
  <c r="E370" i="4"/>
  <c r="M363" i="2"/>
  <c r="O362" i="2"/>
  <c r="D362" i="2" s="1"/>
  <c r="C362" i="2"/>
  <c r="B362" i="2"/>
  <c r="U362" i="2"/>
  <c r="I362" i="2" s="1"/>
  <c r="T362" i="2"/>
  <c r="G362" i="2" s="1"/>
  <c r="V362" i="2"/>
  <c r="K362" i="2" s="1"/>
  <c r="CB362" i="2"/>
  <c r="H362" i="2" s="1"/>
  <c r="E362" i="2"/>
  <c r="A362" i="2"/>
  <c r="CC362" i="2"/>
  <c r="J362" i="2" s="1"/>
  <c r="P362" i="2"/>
  <c r="Q363" i="2" l="1"/>
  <c r="R363" i="2"/>
  <c r="S363" i="2"/>
  <c r="R376" i="3"/>
  <c r="S376" i="3"/>
  <c r="X370" i="4"/>
  <c r="G370" i="4" s="1"/>
  <c r="H370" i="4"/>
  <c r="H374" i="3"/>
  <c r="E375" i="3"/>
  <c r="F362" i="2"/>
  <c r="B375" i="3"/>
  <c r="D376" i="3"/>
  <c r="N376" i="3"/>
  <c r="V376" i="3"/>
  <c r="G376" i="3" s="1"/>
  <c r="U376" i="3"/>
  <c r="F376" i="3" s="1"/>
  <c r="C376" i="3"/>
  <c r="O376" i="3"/>
  <c r="W376" i="3"/>
  <c r="I376" i="3" s="1"/>
  <c r="L377" i="3"/>
  <c r="T377" i="3" s="1"/>
  <c r="A376" i="3"/>
  <c r="A371" i="4"/>
  <c r="U371" i="4"/>
  <c r="E371" i="4"/>
  <c r="B371" i="4"/>
  <c r="L372" i="4"/>
  <c r="Q371" i="4"/>
  <c r="R371" i="4"/>
  <c r="C371" i="4"/>
  <c r="T371" i="4"/>
  <c r="N371" i="4"/>
  <c r="D371" i="4" s="1"/>
  <c r="S371" i="4"/>
  <c r="M364" i="2"/>
  <c r="A363" i="2"/>
  <c r="C363" i="2"/>
  <c r="P363" i="2"/>
  <c r="V363" i="2"/>
  <c r="K363" i="2" s="1"/>
  <c r="O363" i="2"/>
  <c r="D363" i="2" s="1"/>
  <c r="T363" i="2"/>
  <c r="G363" i="2" s="1"/>
  <c r="U363" i="2"/>
  <c r="I363" i="2" s="1"/>
  <c r="E363" i="2"/>
  <c r="B363" i="2"/>
  <c r="CB363" i="2"/>
  <c r="H363" i="2" s="1"/>
  <c r="CC363" i="2"/>
  <c r="J363" i="2" s="1"/>
  <c r="W371" i="4" l="1"/>
  <c r="F371" i="4" s="1"/>
  <c r="R364" i="2"/>
  <c r="Q364" i="2"/>
  <c r="S364" i="2"/>
  <c r="S377" i="3"/>
  <c r="R377" i="3"/>
  <c r="X371" i="4"/>
  <c r="G371" i="4" s="1"/>
  <c r="E376" i="3"/>
  <c r="H375" i="3"/>
  <c r="H371" i="4"/>
  <c r="B376" i="3"/>
  <c r="A377" i="3"/>
  <c r="O377" i="3"/>
  <c r="W377" i="3"/>
  <c r="I377" i="3" s="1"/>
  <c r="D377" i="3"/>
  <c r="N377" i="3"/>
  <c r="V377" i="3"/>
  <c r="G377" i="3" s="1"/>
  <c r="C377" i="3"/>
  <c r="L378" i="3"/>
  <c r="T378" i="3" s="1"/>
  <c r="U377" i="3"/>
  <c r="F377" i="3" s="1"/>
  <c r="F363" i="2"/>
  <c r="T372" i="4"/>
  <c r="N372" i="4"/>
  <c r="D372" i="4" s="1"/>
  <c r="R372" i="4"/>
  <c r="A372" i="4"/>
  <c r="L373" i="4"/>
  <c r="B372" i="4"/>
  <c r="S372" i="4"/>
  <c r="W372" i="4" s="1"/>
  <c r="Q372" i="4"/>
  <c r="C372" i="4"/>
  <c r="U372" i="4"/>
  <c r="E372" i="4"/>
  <c r="M365" i="2"/>
  <c r="E364" i="2"/>
  <c r="O364" i="2"/>
  <c r="D364" i="2" s="1"/>
  <c r="CC364" i="2"/>
  <c r="J364" i="2" s="1"/>
  <c r="P364" i="2"/>
  <c r="CB364" i="2"/>
  <c r="H364" i="2" s="1"/>
  <c r="U364" i="2"/>
  <c r="I364" i="2" s="1"/>
  <c r="A364" i="2"/>
  <c r="T364" i="2"/>
  <c r="G364" i="2" s="1"/>
  <c r="B364" i="2"/>
  <c r="V364" i="2"/>
  <c r="K364" i="2" s="1"/>
  <c r="C364" i="2"/>
  <c r="F372" i="4" l="1"/>
  <c r="S365" i="2"/>
  <c r="R365" i="2"/>
  <c r="Q365" i="2"/>
  <c r="S378" i="3"/>
  <c r="R378" i="3"/>
  <c r="X372" i="4"/>
  <c r="G372" i="4" s="1"/>
  <c r="H372" i="4"/>
  <c r="E377" i="3"/>
  <c r="H376" i="3"/>
  <c r="B377" i="3"/>
  <c r="D378" i="3"/>
  <c r="L379" i="3"/>
  <c r="T379" i="3" s="1"/>
  <c r="U378" i="3"/>
  <c r="F378" i="3" s="1"/>
  <c r="O378" i="3"/>
  <c r="V378" i="3"/>
  <c r="G378" i="3" s="1"/>
  <c r="C378" i="3"/>
  <c r="A378" i="3"/>
  <c r="W378" i="3"/>
  <c r="I378" i="3" s="1"/>
  <c r="N378" i="3"/>
  <c r="F364" i="2"/>
  <c r="E373" i="4"/>
  <c r="T373" i="4"/>
  <c r="L374" i="4"/>
  <c r="Q373" i="4"/>
  <c r="S373" i="4"/>
  <c r="R373" i="4"/>
  <c r="U373" i="4"/>
  <c r="N373" i="4"/>
  <c r="D373" i="4" s="1"/>
  <c r="A373" i="4"/>
  <c r="C373" i="4"/>
  <c r="B373" i="4"/>
  <c r="M366" i="2"/>
  <c r="CB365" i="2"/>
  <c r="H365" i="2" s="1"/>
  <c r="B365" i="2"/>
  <c r="P365" i="2"/>
  <c r="E365" i="2"/>
  <c r="T365" i="2"/>
  <c r="G365" i="2" s="1"/>
  <c r="U365" i="2"/>
  <c r="I365" i="2" s="1"/>
  <c r="O365" i="2"/>
  <c r="D365" i="2" s="1"/>
  <c r="V365" i="2"/>
  <c r="K365" i="2" s="1"/>
  <c r="C365" i="2"/>
  <c r="A365" i="2"/>
  <c r="CC365" i="2"/>
  <c r="J365" i="2" s="1"/>
  <c r="W373" i="4" l="1"/>
  <c r="F373" i="4"/>
  <c r="M367" i="2"/>
  <c r="Q366" i="2"/>
  <c r="S366" i="2"/>
  <c r="R366" i="2"/>
  <c r="S379" i="3"/>
  <c r="R379" i="3"/>
  <c r="X373" i="4"/>
  <c r="G373" i="4" s="1"/>
  <c r="H373" i="4"/>
  <c r="B378" i="3"/>
  <c r="H377" i="3"/>
  <c r="E378" i="3"/>
  <c r="F365" i="2"/>
  <c r="N379" i="3"/>
  <c r="C379" i="3"/>
  <c r="A379" i="3"/>
  <c r="V379" i="3"/>
  <c r="G379" i="3" s="1"/>
  <c r="D379" i="3"/>
  <c r="U379" i="3"/>
  <c r="F379" i="3" s="1"/>
  <c r="L380" i="3"/>
  <c r="T380" i="3" s="1"/>
  <c r="O379" i="3"/>
  <c r="W379" i="3"/>
  <c r="I379" i="3" s="1"/>
  <c r="L375" i="4"/>
  <c r="A374" i="4"/>
  <c r="E374" i="4"/>
  <c r="C374" i="4"/>
  <c r="Q374" i="4"/>
  <c r="B374" i="4"/>
  <c r="T374" i="4"/>
  <c r="S374" i="4"/>
  <c r="R374" i="4"/>
  <c r="N374" i="4"/>
  <c r="D374" i="4" s="1"/>
  <c r="U374" i="4"/>
  <c r="F368" i="2"/>
  <c r="F367" i="2"/>
  <c r="H368" i="2"/>
  <c r="G368" i="2"/>
  <c r="H369" i="2"/>
  <c r="I368" i="2"/>
  <c r="F370" i="2"/>
  <c r="G370" i="2"/>
  <c r="F369" i="2"/>
  <c r="G369" i="2"/>
  <c r="J368" i="2"/>
  <c r="P366" i="2"/>
  <c r="V366" i="2"/>
  <c r="K366" i="2" s="1"/>
  <c r="A366" i="2"/>
  <c r="T366" i="2"/>
  <c r="G366" i="2" s="1"/>
  <c r="G367" i="2" s="1"/>
  <c r="E366" i="2"/>
  <c r="C366" i="2"/>
  <c r="CB366" i="2"/>
  <c r="H366" i="2" s="1"/>
  <c r="H367" i="2" s="1"/>
  <c r="U366" i="2"/>
  <c r="I366" i="2" s="1"/>
  <c r="I367" i="2" s="1"/>
  <c r="B366" i="2"/>
  <c r="O366" i="2"/>
  <c r="D366" i="2" s="1"/>
  <c r="CC366" i="2"/>
  <c r="J366" i="2" s="1"/>
  <c r="J367" i="2" s="1"/>
  <c r="W374" i="4" l="1"/>
  <c r="F374" i="4"/>
  <c r="S367" i="2"/>
  <c r="R367" i="2"/>
  <c r="Q367" i="2"/>
  <c r="S380" i="3"/>
  <c r="R380" i="3"/>
  <c r="X374" i="4"/>
  <c r="G374" i="4" s="1"/>
  <c r="H374" i="4"/>
  <c r="H378" i="3"/>
  <c r="E379" i="3"/>
  <c r="C380" i="3"/>
  <c r="A380" i="3"/>
  <c r="W380" i="3"/>
  <c r="I380" i="3" s="1"/>
  <c r="V380" i="3"/>
  <c r="G380" i="3" s="1"/>
  <c r="O380" i="3"/>
  <c r="N380" i="3"/>
  <c r="L381" i="3"/>
  <c r="T381" i="3" s="1"/>
  <c r="U380" i="3"/>
  <c r="F380" i="3" s="1"/>
  <c r="D380" i="3"/>
  <c r="B379" i="3"/>
  <c r="F366" i="2"/>
  <c r="E375" i="4"/>
  <c r="U375" i="4"/>
  <c r="B375" i="4"/>
  <c r="R375" i="4"/>
  <c r="S375" i="4"/>
  <c r="W375" i="4" s="1"/>
  <c r="Q375" i="4"/>
  <c r="T375" i="4"/>
  <c r="C375" i="4"/>
  <c r="N375" i="4"/>
  <c r="D375" i="4" s="1"/>
  <c r="L376" i="4"/>
  <c r="A375" i="4"/>
  <c r="M368" i="2"/>
  <c r="CC367" i="2"/>
  <c r="P367" i="2"/>
  <c r="CB367" i="2"/>
  <c r="V367" i="2"/>
  <c r="U367" i="2"/>
  <c r="T367" i="2"/>
  <c r="O367" i="2"/>
  <c r="F375" i="4" l="1"/>
  <c r="R381" i="3"/>
  <c r="S381" i="3"/>
  <c r="X375" i="4"/>
  <c r="G375" i="4" s="1"/>
  <c r="H375" i="4"/>
  <c r="E380" i="3"/>
  <c r="H379" i="3"/>
  <c r="U381" i="3"/>
  <c r="F381" i="3" s="1"/>
  <c r="L382" i="3"/>
  <c r="T382" i="3" s="1"/>
  <c r="C381" i="3"/>
  <c r="V381" i="3"/>
  <c r="G381" i="3" s="1"/>
  <c r="N381" i="3"/>
  <c r="W381" i="3"/>
  <c r="I381" i="3" s="1"/>
  <c r="A381" i="3"/>
  <c r="D381" i="3"/>
  <c r="O381" i="3"/>
  <c r="B380" i="3"/>
  <c r="E376" i="4"/>
  <c r="B376" i="4"/>
  <c r="T376" i="4"/>
  <c r="Q376" i="4"/>
  <c r="U376" i="4"/>
  <c r="N376" i="4"/>
  <c r="D376" i="4" s="1"/>
  <c r="R376" i="4"/>
  <c r="C376" i="4"/>
  <c r="A376" i="4"/>
  <c r="L377" i="4"/>
  <c r="S376" i="4"/>
  <c r="M369" i="2"/>
  <c r="CC368" i="2"/>
  <c r="CB368" i="2"/>
  <c r="W376" i="4" l="1"/>
  <c r="F376" i="4" s="1"/>
  <c r="R382" i="3"/>
  <c r="S382" i="3"/>
  <c r="X376" i="4"/>
  <c r="G376" i="4" s="1"/>
  <c r="L378" i="4"/>
  <c r="L379" i="4" s="1"/>
  <c r="L380" i="4" s="1"/>
  <c r="G378" i="4"/>
  <c r="H376" i="4"/>
  <c r="E381" i="3"/>
  <c r="H380" i="3"/>
  <c r="B381" i="3"/>
  <c r="D382" i="3"/>
  <c r="A382" i="3"/>
  <c r="L383" i="3"/>
  <c r="T383" i="3" s="1"/>
  <c r="O382" i="3"/>
  <c r="W382" i="3"/>
  <c r="I382" i="3" s="1"/>
  <c r="N382" i="3"/>
  <c r="V382" i="3"/>
  <c r="G382" i="3" s="1"/>
  <c r="C382" i="3"/>
  <c r="U382" i="3"/>
  <c r="F382" i="3" s="1"/>
  <c r="A377" i="4"/>
  <c r="C377" i="4"/>
  <c r="U377" i="4"/>
  <c r="E377" i="4"/>
  <c r="R377" i="4"/>
  <c r="S377" i="4"/>
  <c r="T377" i="4"/>
  <c r="N377" i="4"/>
  <c r="D377" i="4" s="1"/>
  <c r="B377" i="4"/>
  <c r="Q377" i="4"/>
  <c r="M370" i="2"/>
  <c r="CB369" i="2"/>
  <c r="CC369" i="2"/>
  <c r="W377" i="4" l="1"/>
  <c r="F377" i="4" s="1"/>
  <c r="S383" i="3"/>
  <c r="R383" i="3"/>
  <c r="X377" i="4"/>
  <c r="G377" i="4" s="1"/>
  <c r="E382" i="3"/>
  <c r="H377" i="4"/>
  <c r="H378" i="4" s="1"/>
  <c r="H380" i="4" s="1"/>
  <c r="H381" i="3"/>
  <c r="O383" i="3"/>
  <c r="D383" i="3"/>
  <c r="V383" i="3"/>
  <c r="G383" i="3" s="1"/>
  <c r="C383" i="3"/>
  <c r="A383" i="3"/>
  <c r="N383" i="3"/>
  <c r="U383" i="3"/>
  <c r="F383" i="3" s="1"/>
  <c r="L384" i="3"/>
  <c r="T384" i="3" s="1"/>
  <c r="W383" i="3"/>
  <c r="I383" i="3" s="1"/>
  <c r="B382" i="3"/>
  <c r="L381" i="4"/>
  <c r="G380" i="4"/>
  <c r="M371" i="2"/>
  <c r="CB370" i="2"/>
  <c r="CC370" i="2"/>
  <c r="S384" i="3" l="1"/>
  <c r="R384" i="3"/>
  <c r="H371" i="2"/>
  <c r="J371" i="2"/>
  <c r="I371" i="2"/>
  <c r="G371" i="2"/>
  <c r="E383" i="3"/>
  <c r="H382" i="3"/>
  <c r="B383" i="3"/>
  <c r="W384" i="3"/>
  <c r="I384" i="3" s="1"/>
  <c r="A384" i="3"/>
  <c r="C384" i="3"/>
  <c r="U384" i="3"/>
  <c r="F384" i="3" s="1"/>
  <c r="O384" i="3"/>
  <c r="L385" i="3"/>
  <c r="T385" i="3" s="1"/>
  <c r="D384" i="3"/>
  <c r="N384" i="3"/>
  <c r="V384" i="3"/>
  <c r="G384" i="3" s="1"/>
  <c r="N381" i="4"/>
  <c r="D381" i="4" s="1"/>
  <c r="C381" i="4"/>
  <c r="E381" i="4"/>
  <c r="K432" i="4"/>
  <c r="H432" i="4" s="1"/>
  <c r="Q381" i="4"/>
  <c r="T381" i="4"/>
  <c r="L382" i="4"/>
  <c r="S381" i="4"/>
  <c r="B381" i="4"/>
  <c r="U381" i="4"/>
  <c r="A381" i="4"/>
  <c r="R381" i="4"/>
  <c r="M372" i="2"/>
  <c r="F371" i="2"/>
  <c r="CB371" i="2"/>
  <c r="CC371" i="2"/>
  <c r="W381" i="4" l="1"/>
  <c r="F381" i="4" s="1"/>
  <c r="S372" i="2"/>
  <c r="R372" i="2"/>
  <c r="Q372" i="2"/>
  <c r="S385" i="3"/>
  <c r="R385" i="3"/>
  <c r="X381" i="4"/>
  <c r="G381" i="4" s="1"/>
  <c r="B384" i="3"/>
  <c r="H383" i="3"/>
  <c r="E384" i="3"/>
  <c r="H381" i="4"/>
  <c r="D385" i="3"/>
  <c r="C385" i="3"/>
  <c r="N385" i="3"/>
  <c r="W385" i="3"/>
  <c r="I385" i="3" s="1"/>
  <c r="O385" i="3"/>
  <c r="U385" i="3"/>
  <c r="F385" i="3" s="1"/>
  <c r="L386" i="3"/>
  <c r="T386" i="3" s="1"/>
  <c r="A385" i="3"/>
  <c r="V385" i="3"/>
  <c r="G385" i="3" s="1"/>
  <c r="N382" i="4"/>
  <c r="D382" i="4" s="1"/>
  <c r="S382" i="4"/>
  <c r="W382" i="4" s="1"/>
  <c r="U382" i="4"/>
  <c r="A382" i="4"/>
  <c r="E382" i="4"/>
  <c r="R382" i="4"/>
  <c r="T382" i="4"/>
  <c r="C382" i="4"/>
  <c r="B382" i="4"/>
  <c r="Q382" i="4"/>
  <c r="L383" i="4"/>
  <c r="N415" i="2"/>
  <c r="K415" i="2" s="1"/>
  <c r="M373" i="2"/>
  <c r="V372" i="2"/>
  <c r="K372" i="2" s="1"/>
  <c r="P372" i="2"/>
  <c r="E372" i="2"/>
  <c r="CB372" i="2"/>
  <c r="H372" i="2" s="1"/>
  <c r="C372" i="2"/>
  <c r="T372" i="2"/>
  <c r="G372" i="2" s="1"/>
  <c r="U372" i="2"/>
  <c r="I372" i="2" s="1"/>
  <c r="CC372" i="2"/>
  <c r="J372" i="2" s="1"/>
  <c r="A372" i="2"/>
  <c r="B372" i="2"/>
  <c r="O372" i="2"/>
  <c r="D372" i="2" s="1"/>
  <c r="F382" i="4" l="1"/>
  <c r="S373" i="2"/>
  <c r="R373" i="2"/>
  <c r="Q373" i="2"/>
  <c r="S386" i="3"/>
  <c r="R386" i="3"/>
  <c r="H382" i="4"/>
  <c r="X382" i="4"/>
  <c r="G382" i="4" s="1"/>
  <c r="B385" i="3"/>
  <c r="H384" i="3"/>
  <c r="E385" i="3"/>
  <c r="A386" i="3"/>
  <c r="N386" i="3"/>
  <c r="H385" i="3" s="1"/>
  <c r="D386" i="3"/>
  <c r="C386" i="3"/>
  <c r="U386" i="3"/>
  <c r="F386" i="3" s="1"/>
  <c r="L387" i="3"/>
  <c r="T387" i="3" s="1"/>
  <c r="V386" i="3"/>
  <c r="G386" i="3" s="1"/>
  <c r="O386" i="3"/>
  <c r="W386" i="3"/>
  <c r="I386" i="3" s="1"/>
  <c r="F372" i="2"/>
  <c r="R383" i="4"/>
  <c r="T383" i="4"/>
  <c r="Q383" i="4"/>
  <c r="F383" i="4" s="1"/>
  <c r="E383" i="4"/>
  <c r="A383" i="4"/>
  <c r="C383" i="4"/>
  <c r="L384" i="4"/>
  <c r="B383" i="4"/>
  <c r="N383" i="4"/>
  <c r="D383" i="4" s="1"/>
  <c r="U383" i="4"/>
  <c r="S383" i="4"/>
  <c r="W383" i="4" s="1"/>
  <c r="M374" i="2"/>
  <c r="U373" i="2"/>
  <c r="I373" i="2" s="1"/>
  <c r="O373" i="2"/>
  <c r="D373" i="2" s="1"/>
  <c r="E373" i="2"/>
  <c r="A373" i="2"/>
  <c r="CC373" i="2"/>
  <c r="J373" i="2" s="1"/>
  <c r="CB373" i="2"/>
  <c r="H373" i="2" s="1"/>
  <c r="T373" i="2"/>
  <c r="G373" i="2" s="1"/>
  <c r="V373" i="2"/>
  <c r="K373" i="2" s="1"/>
  <c r="P373" i="2"/>
  <c r="C373" i="2"/>
  <c r="B373" i="2"/>
  <c r="R374" i="2" l="1"/>
  <c r="S374" i="2"/>
  <c r="Q374" i="2"/>
  <c r="R387" i="3"/>
  <c r="S387" i="3"/>
  <c r="X383" i="4"/>
  <c r="G383" i="4" s="1"/>
  <c r="H383" i="4"/>
  <c r="W387" i="3"/>
  <c r="I387" i="3" s="1"/>
  <c r="V387" i="3"/>
  <c r="G387" i="3" s="1"/>
  <c r="U387" i="3"/>
  <c r="F387" i="3" s="1"/>
  <c r="L388" i="3"/>
  <c r="T388" i="3" s="1"/>
  <c r="D387" i="3"/>
  <c r="A387" i="3"/>
  <c r="O387" i="3"/>
  <c r="C387" i="3"/>
  <c r="N387" i="3"/>
  <c r="B386" i="3"/>
  <c r="E386" i="3"/>
  <c r="F373" i="2"/>
  <c r="T384" i="4"/>
  <c r="R384" i="4"/>
  <c r="S384" i="4"/>
  <c r="W384" i="4" s="1"/>
  <c r="E384" i="4"/>
  <c r="B384" i="4"/>
  <c r="A384" i="4"/>
  <c r="C384" i="4"/>
  <c r="U384" i="4"/>
  <c r="N384" i="4"/>
  <c r="D384" i="4" s="1"/>
  <c r="L385" i="4"/>
  <c r="Q384" i="4"/>
  <c r="F384" i="4" s="1"/>
  <c r="M375" i="2"/>
  <c r="P374" i="2"/>
  <c r="U374" i="2"/>
  <c r="I374" i="2" s="1"/>
  <c r="CC374" i="2"/>
  <c r="J374" i="2" s="1"/>
  <c r="C374" i="2"/>
  <c r="T374" i="2"/>
  <c r="G374" i="2" s="1"/>
  <c r="CB374" i="2"/>
  <c r="H374" i="2" s="1"/>
  <c r="B374" i="2"/>
  <c r="E374" i="2"/>
  <c r="O374" i="2"/>
  <c r="D374" i="2" s="1"/>
  <c r="V374" i="2"/>
  <c r="K374" i="2" s="1"/>
  <c r="A374" i="2"/>
  <c r="Q375" i="2" l="1"/>
  <c r="R375" i="2"/>
  <c r="S375" i="2"/>
  <c r="R388" i="3"/>
  <c r="S388" i="3"/>
  <c r="X384" i="4"/>
  <c r="G384" i="4" s="1"/>
  <c r="F374" i="2"/>
  <c r="H384" i="4"/>
  <c r="H386" i="3"/>
  <c r="B387" i="3"/>
  <c r="E387" i="3"/>
  <c r="L389" i="3"/>
  <c r="T389" i="3" s="1"/>
  <c r="N388" i="3"/>
  <c r="V388" i="3"/>
  <c r="G388" i="3" s="1"/>
  <c r="A388" i="3"/>
  <c r="O388" i="3"/>
  <c r="U388" i="3"/>
  <c r="F388" i="3" s="1"/>
  <c r="D388" i="3"/>
  <c r="C388" i="3"/>
  <c r="W388" i="3"/>
  <c r="I388" i="3" s="1"/>
  <c r="S385" i="4"/>
  <c r="T385" i="4"/>
  <c r="C385" i="4"/>
  <c r="U385" i="4"/>
  <c r="Q385" i="4"/>
  <c r="N385" i="4"/>
  <c r="D385" i="4" s="1"/>
  <c r="E385" i="4"/>
  <c r="R385" i="4"/>
  <c r="L386" i="4"/>
  <c r="A385" i="4"/>
  <c r="B385" i="4"/>
  <c r="M376" i="2"/>
  <c r="V375" i="2"/>
  <c r="K375" i="2" s="1"/>
  <c r="O375" i="2"/>
  <c r="D375" i="2" s="1"/>
  <c r="A375" i="2"/>
  <c r="U375" i="2"/>
  <c r="I375" i="2" s="1"/>
  <c r="C375" i="2"/>
  <c r="B375" i="2"/>
  <c r="E375" i="2"/>
  <c r="CC375" i="2"/>
  <c r="J375" i="2" s="1"/>
  <c r="T375" i="2"/>
  <c r="G375" i="2" s="1"/>
  <c r="P375" i="2"/>
  <c r="CB375" i="2"/>
  <c r="H375" i="2" s="1"/>
  <c r="W385" i="4" l="1"/>
  <c r="F385" i="4"/>
  <c r="S376" i="2"/>
  <c r="R376" i="2"/>
  <c r="Q376" i="2"/>
  <c r="S389" i="3"/>
  <c r="R389" i="3"/>
  <c r="X385" i="4"/>
  <c r="G385" i="4" s="1"/>
  <c r="H387" i="3"/>
  <c r="E388" i="3"/>
  <c r="H385" i="4"/>
  <c r="C389" i="3"/>
  <c r="W389" i="3"/>
  <c r="I389" i="3" s="1"/>
  <c r="N389" i="3"/>
  <c r="L390" i="3"/>
  <c r="T390" i="3" s="1"/>
  <c r="D389" i="3"/>
  <c r="V389" i="3"/>
  <c r="G389" i="3" s="1"/>
  <c r="O389" i="3"/>
  <c r="U389" i="3"/>
  <c r="F389" i="3" s="1"/>
  <c r="A389" i="3"/>
  <c r="B388" i="3"/>
  <c r="F375" i="2"/>
  <c r="T386" i="4"/>
  <c r="A386" i="4"/>
  <c r="R386" i="4"/>
  <c r="Q386" i="4"/>
  <c r="L387" i="4"/>
  <c r="E386" i="4"/>
  <c r="S386" i="4"/>
  <c r="W386" i="4" s="1"/>
  <c r="B386" i="4"/>
  <c r="C386" i="4"/>
  <c r="U386" i="4"/>
  <c r="N386" i="4"/>
  <c r="D386" i="4" s="1"/>
  <c r="M377" i="2"/>
  <c r="O376" i="2"/>
  <c r="D376" i="2" s="1"/>
  <c r="P376" i="2"/>
  <c r="CB376" i="2"/>
  <c r="H376" i="2" s="1"/>
  <c r="V376" i="2"/>
  <c r="K376" i="2" s="1"/>
  <c r="CC376" i="2"/>
  <c r="J376" i="2" s="1"/>
  <c r="T376" i="2"/>
  <c r="G376" i="2" s="1"/>
  <c r="C376" i="2"/>
  <c r="B376" i="2"/>
  <c r="E376" i="2"/>
  <c r="A376" i="2"/>
  <c r="U376" i="2"/>
  <c r="I376" i="2" s="1"/>
  <c r="F386" i="4" l="1"/>
  <c r="S377" i="2"/>
  <c r="R377" i="2"/>
  <c r="Q377" i="2"/>
  <c r="S390" i="3"/>
  <c r="R390" i="3"/>
  <c r="X386" i="4"/>
  <c r="G386" i="4" s="1"/>
  <c r="E389" i="3"/>
  <c r="H386" i="4"/>
  <c r="H388" i="3"/>
  <c r="B389" i="3"/>
  <c r="D390" i="3"/>
  <c r="N390" i="3"/>
  <c r="L391" i="3"/>
  <c r="T391" i="3" s="1"/>
  <c r="V390" i="3"/>
  <c r="G390" i="3" s="1"/>
  <c r="C390" i="3"/>
  <c r="W390" i="3"/>
  <c r="I390" i="3" s="1"/>
  <c r="U390" i="3"/>
  <c r="F390" i="3" s="1"/>
  <c r="O390" i="3"/>
  <c r="A390" i="3"/>
  <c r="F376" i="2"/>
  <c r="C387" i="4"/>
  <c r="S387" i="4"/>
  <c r="W387" i="4" s="1"/>
  <c r="L388" i="4"/>
  <c r="T387" i="4"/>
  <c r="R387" i="4"/>
  <c r="U387" i="4"/>
  <c r="E387" i="4"/>
  <c r="N387" i="4"/>
  <c r="D387" i="4" s="1"/>
  <c r="Q387" i="4"/>
  <c r="A387" i="4"/>
  <c r="B387" i="4"/>
  <c r="M378" i="2"/>
  <c r="E377" i="2"/>
  <c r="CC377" i="2"/>
  <c r="J377" i="2" s="1"/>
  <c r="B377" i="2"/>
  <c r="T377" i="2"/>
  <c r="G377" i="2" s="1"/>
  <c r="O377" i="2"/>
  <c r="D377" i="2" s="1"/>
  <c r="CB377" i="2"/>
  <c r="H377" i="2" s="1"/>
  <c r="C377" i="2"/>
  <c r="U377" i="2"/>
  <c r="I377" i="2" s="1"/>
  <c r="V377" i="2"/>
  <c r="K377" i="2" s="1"/>
  <c r="P377" i="2"/>
  <c r="A377" i="2"/>
  <c r="F387" i="4" l="1"/>
  <c r="S378" i="2"/>
  <c r="R378" i="2"/>
  <c r="Q378" i="2"/>
  <c r="S391" i="3"/>
  <c r="R391" i="3"/>
  <c r="X387" i="4"/>
  <c r="G387" i="4" s="1"/>
  <c r="E390" i="3"/>
  <c r="H389" i="3"/>
  <c r="H387" i="4"/>
  <c r="C391" i="3"/>
  <c r="W391" i="3"/>
  <c r="I391" i="3" s="1"/>
  <c r="A391" i="3"/>
  <c r="V391" i="3"/>
  <c r="G391" i="3" s="1"/>
  <c r="L392" i="3"/>
  <c r="T392" i="3" s="1"/>
  <c r="U391" i="3"/>
  <c r="F391" i="3" s="1"/>
  <c r="N391" i="3"/>
  <c r="O391" i="3"/>
  <c r="D391" i="3"/>
  <c r="B390" i="3"/>
  <c r="F377" i="2"/>
  <c r="N388" i="4"/>
  <c r="D388" i="4" s="1"/>
  <c r="L389" i="4"/>
  <c r="T388" i="4"/>
  <c r="E388" i="4"/>
  <c r="Q388" i="4"/>
  <c r="R388" i="4"/>
  <c r="U388" i="4"/>
  <c r="S388" i="4"/>
  <c r="W388" i="4" s="1"/>
  <c r="C388" i="4"/>
  <c r="A388" i="4"/>
  <c r="B388" i="4"/>
  <c r="M379" i="2"/>
  <c r="O378" i="2"/>
  <c r="D378" i="2" s="1"/>
  <c r="E378" i="2"/>
  <c r="T378" i="2"/>
  <c r="G378" i="2" s="1"/>
  <c r="CB378" i="2"/>
  <c r="H378" i="2" s="1"/>
  <c r="A378" i="2"/>
  <c r="B378" i="2"/>
  <c r="P378" i="2"/>
  <c r="U378" i="2"/>
  <c r="I378" i="2" s="1"/>
  <c r="V378" i="2"/>
  <c r="K378" i="2" s="1"/>
  <c r="C378" i="2"/>
  <c r="CC378" i="2"/>
  <c r="J378" i="2" s="1"/>
  <c r="F388" i="4" l="1"/>
  <c r="S379" i="2"/>
  <c r="R379" i="2"/>
  <c r="Q379" i="2"/>
  <c r="S392" i="3"/>
  <c r="R392" i="3"/>
  <c r="X388" i="4"/>
  <c r="G388" i="4" s="1"/>
  <c r="B391" i="3"/>
  <c r="H390" i="3"/>
  <c r="H388" i="4"/>
  <c r="E391" i="3"/>
  <c r="L393" i="3"/>
  <c r="T393" i="3" s="1"/>
  <c r="C392" i="3"/>
  <c r="D392" i="3"/>
  <c r="N392" i="3"/>
  <c r="O392" i="3"/>
  <c r="A392" i="3"/>
  <c r="U392" i="3"/>
  <c r="F392" i="3" s="1"/>
  <c r="V392" i="3"/>
  <c r="G392" i="3" s="1"/>
  <c r="W392" i="3"/>
  <c r="I392" i="3" s="1"/>
  <c r="F378" i="2"/>
  <c r="N389" i="4"/>
  <c r="D389" i="4" s="1"/>
  <c r="U389" i="4"/>
  <c r="S389" i="4"/>
  <c r="L390" i="4"/>
  <c r="Q389" i="4"/>
  <c r="E389" i="4"/>
  <c r="C389" i="4"/>
  <c r="A389" i="4"/>
  <c r="T389" i="4"/>
  <c r="B389" i="4"/>
  <c r="R389" i="4"/>
  <c r="M380" i="2"/>
  <c r="E379" i="2"/>
  <c r="P379" i="2"/>
  <c r="C379" i="2"/>
  <c r="CC379" i="2"/>
  <c r="J379" i="2" s="1"/>
  <c r="B379" i="2"/>
  <c r="A379" i="2"/>
  <c r="T379" i="2"/>
  <c r="G379" i="2" s="1"/>
  <c r="V379" i="2"/>
  <c r="K379" i="2" s="1"/>
  <c r="O379" i="2"/>
  <c r="D379" i="2" s="1"/>
  <c r="U379" i="2"/>
  <c r="I379" i="2" s="1"/>
  <c r="CB379" i="2"/>
  <c r="H379" i="2" s="1"/>
  <c r="W389" i="4" l="1"/>
  <c r="F389" i="4"/>
  <c r="S380" i="2"/>
  <c r="R380" i="2"/>
  <c r="Q380" i="2"/>
  <c r="R393" i="3"/>
  <c r="S393" i="3"/>
  <c r="X389" i="4"/>
  <c r="G389" i="4" s="1"/>
  <c r="H391" i="3"/>
  <c r="H389" i="4"/>
  <c r="E392" i="3"/>
  <c r="O393" i="3"/>
  <c r="C393" i="3"/>
  <c r="D393" i="3"/>
  <c r="U393" i="3"/>
  <c r="F393" i="3" s="1"/>
  <c r="A393" i="3"/>
  <c r="N393" i="3"/>
  <c r="L394" i="3"/>
  <c r="T394" i="3" s="1"/>
  <c r="W393" i="3"/>
  <c r="I393" i="3" s="1"/>
  <c r="V393" i="3"/>
  <c r="G393" i="3" s="1"/>
  <c r="B392" i="3"/>
  <c r="F379" i="2"/>
  <c r="T390" i="4"/>
  <c r="S390" i="4"/>
  <c r="C390" i="4"/>
  <c r="A390" i="4"/>
  <c r="E390" i="4"/>
  <c r="U390" i="4"/>
  <c r="N390" i="4"/>
  <c r="D390" i="4" s="1"/>
  <c r="L391" i="4"/>
  <c r="Q390" i="4"/>
  <c r="B390" i="4"/>
  <c r="R390" i="4"/>
  <c r="M381" i="2"/>
  <c r="A380" i="2"/>
  <c r="T380" i="2"/>
  <c r="G380" i="2" s="1"/>
  <c r="CC380" i="2"/>
  <c r="J380" i="2" s="1"/>
  <c r="E380" i="2"/>
  <c r="B380" i="2"/>
  <c r="O380" i="2"/>
  <c r="D380" i="2" s="1"/>
  <c r="U380" i="2"/>
  <c r="I380" i="2" s="1"/>
  <c r="V380" i="2"/>
  <c r="K380" i="2" s="1"/>
  <c r="P380" i="2"/>
  <c r="CB380" i="2"/>
  <c r="H380" i="2" s="1"/>
  <c r="C380" i="2"/>
  <c r="W390" i="4" l="1"/>
  <c r="F390" i="4"/>
  <c r="S381" i="2"/>
  <c r="R381" i="2"/>
  <c r="Q381" i="2"/>
  <c r="L395" i="3"/>
  <c r="L396" i="3" s="1"/>
  <c r="L397" i="3" s="1"/>
  <c r="R394" i="3"/>
  <c r="S394" i="3"/>
  <c r="X390" i="4"/>
  <c r="G390" i="4" s="1"/>
  <c r="E393" i="3"/>
  <c r="H390" i="4"/>
  <c r="H392" i="3"/>
  <c r="V394" i="3"/>
  <c r="G394" i="3" s="1"/>
  <c r="G395" i="3" s="1"/>
  <c r="E395" i="3"/>
  <c r="D394" i="3"/>
  <c r="O394" i="3"/>
  <c r="W394" i="3"/>
  <c r="I394" i="3" s="1"/>
  <c r="U394" i="3"/>
  <c r="F394" i="3" s="1"/>
  <c r="F395" i="3" s="1"/>
  <c r="C394" i="3"/>
  <c r="A394" i="3"/>
  <c r="N394" i="3"/>
  <c r="B393" i="3"/>
  <c r="F380" i="2"/>
  <c r="C391" i="4"/>
  <c r="B391" i="4"/>
  <c r="N391" i="4"/>
  <c r="D391" i="4" s="1"/>
  <c r="Q391" i="4"/>
  <c r="A391" i="4"/>
  <c r="S391" i="4"/>
  <c r="R391" i="4"/>
  <c r="T391" i="4"/>
  <c r="U391" i="4"/>
  <c r="E391" i="4"/>
  <c r="L392" i="4"/>
  <c r="M382" i="2"/>
  <c r="C381" i="2"/>
  <c r="O381" i="2"/>
  <c r="D381" i="2" s="1"/>
  <c r="T381" i="2"/>
  <c r="G381" i="2" s="1"/>
  <c r="P381" i="2"/>
  <c r="E381" i="2"/>
  <c r="CC381" i="2"/>
  <c r="J381" i="2" s="1"/>
  <c r="CB381" i="2"/>
  <c r="H381" i="2" s="1"/>
  <c r="V381" i="2"/>
  <c r="K381" i="2" s="1"/>
  <c r="U381" i="2"/>
  <c r="I381" i="2" s="1"/>
  <c r="B381" i="2"/>
  <c r="A381" i="2"/>
  <c r="W391" i="4" l="1"/>
  <c r="F391" i="4"/>
  <c r="R382" i="2"/>
  <c r="S382" i="2"/>
  <c r="Q382" i="2"/>
  <c r="X391" i="4"/>
  <c r="G391" i="4" s="1"/>
  <c r="H395" i="3"/>
  <c r="F397" i="3" s="1"/>
  <c r="H394" i="3"/>
  <c r="H391" i="4"/>
  <c r="H393" i="3"/>
  <c r="E394" i="3"/>
  <c r="L398" i="3"/>
  <c r="T398" i="3" s="1"/>
  <c r="E397" i="3"/>
  <c r="B394" i="3"/>
  <c r="F381" i="2"/>
  <c r="Q392" i="4"/>
  <c r="E392" i="4"/>
  <c r="B392" i="4"/>
  <c r="S392" i="4"/>
  <c r="A392" i="4"/>
  <c r="T392" i="4"/>
  <c r="R392" i="4"/>
  <c r="N392" i="4"/>
  <c r="D392" i="4" s="1"/>
  <c r="L393" i="4"/>
  <c r="C392" i="4"/>
  <c r="U392" i="4"/>
  <c r="M383" i="2"/>
  <c r="O382" i="2"/>
  <c r="D382" i="2" s="1"/>
  <c r="V382" i="2"/>
  <c r="K382" i="2" s="1"/>
  <c r="B382" i="2"/>
  <c r="U382" i="2"/>
  <c r="I382" i="2" s="1"/>
  <c r="E382" i="2"/>
  <c r="T382" i="2"/>
  <c r="G382" i="2" s="1"/>
  <c r="C382" i="2"/>
  <c r="P382" i="2"/>
  <c r="CB382" i="2"/>
  <c r="H382" i="2" s="1"/>
  <c r="A382" i="2"/>
  <c r="CC382" i="2"/>
  <c r="J382" i="2" s="1"/>
  <c r="W392" i="4" l="1"/>
  <c r="F392" i="4" s="1"/>
  <c r="R383" i="2"/>
  <c r="S383" i="2"/>
  <c r="Q383" i="2"/>
  <c r="S398" i="3"/>
  <c r="R398" i="3"/>
  <c r="X392" i="4"/>
  <c r="G392" i="4" s="1"/>
  <c r="H392" i="4"/>
  <c r="K439" i="3"/>
  <c r="C398" i="3"/>
  <c r="O398" i="3"/>
  <c r="U398" i="3"/>
  <c r="F398" i="3" s="1"/>
  <c r="N398" i="3"/>
  <c r="A398" i="3"/>
  <c r="V398" i="3"/>
  <c r="G398" i="3" s="1"/>
  <c r="D398" i="3"/>
  <c r="L399" i="3"/>
  <c r="T399" i="3" s="1"/>
  <c r="W398" i="3"/>
  <c r="I398" i="3" s="1"/>
  <c r="F382" i="2"/>
  <c r="L394" i="4"/>
  <c r="Q393" i="4"/>
  <c r="S393" i="4"/>
  <c r="E393" i="4"/>
  <c r="U393" i="4"/>
  <c r="C393" i="4"/>
  <c r="A393" i="4"/>
  <c r="B393" i="4"/>
  <c r="R393" i="4"/>
  <c r="T393" i="4"/>
  <c r="N393" i="4"/>
  <c r="D393" i="4" s="1"/>
  <c r="M384" i="2"/>
  <c r="B383" i="2"/>
  <c r="E383" i="2"/>
  <c r="O383" i="2"/>
  <c r="D383" i="2" s="1"/>
  <c r="CB383" i="2"/>
  <c r="H383" i="2" s="1"/>
  <c r="C383" i="2"/>
  <c r="P383" i="2"/>
  <c r="T383" i="2"/>
  <c r="G383" i="2" s="1"/>
  <c r="V383" i="2"/>
  <c r="K383" i="2" s="1"/>
  <c r="CC383" i="2"/>
  <c r="J383" i="2" s="1"/>
  <c r="U383" i="2"/>
  <c r="I383" i="2" s="1"/>
  <c r="A383" i="2"/>
  <c r="W393" i="4" l="1"/>
  <c r="F393" i="4"/>
  <c r="S384" i="2"/>
  <c r="Q384" i="2"/>
  <c r="R384" i="2"/>
  <c r="R399" i="3"/>
  <c r="S399" i="3"/>
  <c r="X393" i="4"/>
  <c r="G393" i="4" s="1"/>
  <c r="F383" i="2"/>
  <c r="H393" i="4"/>
  <c r="E398" i="3"/>
  <c r="O399" i="3"/>
  <c r="L400" i="3"/>
  <c r="T400" i="3" s="1"/>
  <c r="V399" i="3"/>
  <c r="G399" i="3" s="1"/>
  <c r="N399" i="3"/>
  <c r="D399" i="3"/>
  <c r="C399" i="3"/>
  <c r="A399" i="3"/>
  <c r="U399" i="3"/>
  <c r="F399" i="3" s="1"/>
  <c r="W399" i="3"/>
  <c r="I399" i="3" s="1"/>
  <c r="B398" i="3"/>
  <c r="I439" i="3"/>
  <c r="L1" i="3"/>
  <c r="L2" i="3" s="1"/>
  <c r="B394" i="4"/>
  <c r="S394" i="4"/>
  <c r="R394" i="4"/>
  <c r="T394" i="4"/>
  <c r="N394" i="4"/>
  <c r="D394" i="4" s="1"/>
  <c r="L395" i="4"/>
  <c r="C394" i="4"/>
  <c r="A394" i="4"/>
  <c r="E394" i="4"/>
  <c r="Q394" i="4"/>
  <c r="U394" i="4"/>
  <c r="M385" i="2"/>
  <c r="U384" i="2"/>
  <c r="I384" i="2" s="1"/>
  <c r="CC384" i="2"/>
  <c r="J384" i="2" s="1"/>
  <c r="B384" i="2"/>
  <c r="C384" i="2"/>
  <c r="T384" i="2"/>
  <c r="G384" i="2" s="1"/>
  <c r="P384" i="2"/>
  <c r="CB384" i="2"/>
  <c r="H384" i="2" s="1"/>
  <c r="A384" i="2"/>
  <c r="V384" i="2"/>
  <c r="K384" i="2" s="1"/>
  <c r="O384" i="2"/>
  <c r="D384" i="2" s="1"/>
  <c r="E384" i="2"/>
  <c r="W394" i="4" l="1"/>
  <c r="F394" i="4" s="1"/>
  <c r="S385" i="2"/>
  <c r="R385" i="2"/>
  <c r="Q385" i="2"/>
  <c r="S400" i="3"/>
  <c r="R400" i="3"/>
  <c r="X394" i="4"/>
  <c r="G394" i="4" s="1"/>
  <c r="E399" i="3"/>
  <c r="B399" i="3"/>
  <c r="H398" i="3"/>
  <c r="H394" i="4"/>
  <c r="V400" i="3"/>
  <c r="G400" i="3" s="1"/>
  <c r="C400" i="3"/>
  <c r="W400" i="3"/>
  <c r="I400" i="3" s="1"/>
  <c r="O400" i="3"/>
  <c r="L401" i="3"/>
  <c r="T401" i="3" s="1"/>
  <c r="N400" i="3"/>
  <c r="A400" i="3"/>
  <c r="D400" i="3"/>
  <c r="U400" i="3"/>
  <c r="F400" i="3" s="1"/>
  <c r="F384" i="2"/>
  <c r="E395" i="4"/>
  <c r="C395" i="4"/>
  <c r="Q395" i="4"/>
  <c r="U395" i="4"/>
  <c r="T395" i="4"/>
  <c r="B395" i="4"/>
  <c r="A395" i="4"/>
  <c r="R395" i="4"/>
  <c r="S395" i="4"/>
  <c r="L396" i="4"/>
  <c r="N395" i="4"/>
  <c r="D395" i="4" s="1"/>
  <c r="M386" i="2"/>
  <c r="CC385" i="2"/>
  <c r="J385" i="2" s="1"/>
  <c r="V385" i="2"/>
  <c r="K385" i="2" s="1"/>
  <c r="O385" i="2"/>
  <c r="D385" i="2" s="1"/>
  <c r="CB385" i="2"/>
  <c r="H385" i="2" s="1"/>
  <c r="T385" i="2"/>
  <c r="G385" i="2" s="1"/>
  <c r="P385" i="2"/>
  <c r="C385" i="2"/>
  <c r="U385" i="2"/>
  <c r="I385" i="2" s="1"/>
  <c r="E385" i="2"/>
  <c r="B385" i="2"/>
  <c r="A385" i="2"/>
  <c r="W395" i="4" l="1"/>
  <c r="F395" i="4"/>
  <c r="S386" i="2"/>
  <c r="R386" i="2"/>
  <c r="Q386" i="2"/>
  <c r="S401" i="3"/>
  <c r="R401" i="3"/>
  <c r="X395" i="4"/>
  <c r="G395" i="4" s="1"/>
  <c r="H395" i="4"/>
  <c r="E400" i="3"/>
  <c r="H399" i="3"/>
  <c r="U401" i="3"/>
  <c r="F401" i="3" s="1"/>
  <c r="W401" i="3"/>
  <c r="I401" i="3" s="1"/>
  <c r="L402" i="3"/>
  <c r="T402" i="3" s="1"/>
  <c r="N401" i="3"/>
  <c r="A401" i="3"/>
  <c r="V401" i="3"/>
  <c r="G401" i="3" s="1"/>
  <c r="O401" i="3"/>
  <c r="C401" i="3"/>
  <c r="D401" i="3"/>
  <c r="B400" i="3"/>
  <c r="F385" i="2"/>
  <c r="L397" i="4"/>
  <c r="E396" i="4"/>
  <c r="R396" i="4"/>
  <c r="B396" i="4"/>
  <c r="N396" i="4"/>
  <c r="D396" i="4" s="1"/>
  <c r="A396" i="4"/>
  <c r="S396" i="4"/>
  <c r="W396" i="4" s="1"/>
  <c r="T396" i="4"/>
  <c r="Q396" i="4"/>
  <c r="F396" i="4" s="1"/>
  <c r="U396" i="4"/>
  <c r="C396" i="4"/>
  <c r="M387" i="2"/>
  <c r="C386" i="2"/>
  <c r="E386" i="2"/>
  <c r="CB386" i="2"/>
  <c r="H386" i="2" s="1"/>
  <c r="U386" i="2"/>
  <c r="I386" i="2" s="1"/>
  <c r="CC386" i="2"/>
  <c r="J386" i="2" s="1"/>
  <c r="O386" i="2"/>
  <c r="D386" i="2" s="1"/>
  <c r="A386" i="2"/>
  <c r="B386" i="2"/>
  <c r="T386" i="2"/>
  <c r="G386" i="2" s="1"/>
  <c r="V386" i="2"/>
  <c r="K386" i="2" s="1"/>
  <c r="P386" i="2"/>
  <c r="S387" i="2" l="1"/>
  <c r="R387" i="2"/>
  <c r="Q387" i="2"/>
  <c r="R402" i="3"/>
  <c r="S402" i="3"/>
  <c r="X396" i="4"/>
  <c r="G396" i="4" s="1"/>
  <c r="H396" i="4"/>
  <c r="E401" i="3"/>
  <c r="H400" i="3"/>
  <c r="F386" i="2"/>
  <c r="D402" i="3"/>
  <c r="N402" i="3"/>
  <c r="C402" i="3"/>
  <c r="A402" i="3"/>
  <c r="V402" i="3"/>
  <c r="G402" i="3" s="1"/>
  <c r="W402" i="3"/>
  <c r="I402" i="3" s="1"/>
  <c r="U402" i="3"/>
  <c r="F402" i="3" s="1"/>
  <c r="O402" i="3"/>
  <c r="L403" i="3"/>
  <c r="T403" i="3" s="1"/>
  <c r="B401" i="3"/>
  <c r="B397" i="4"/>
  <c r="S397" i="4"/>
  <c r="Q397" i="4"/>
  <c r="R397" i="4"/>
  <c r="T397" i="4"/>
  <c r="L398" i="4"/>
  <c r="E397" i="4"/>
  <c r="C397" i="4"/>
  <c r="U397" i="4"/>
  <c r="N397" i="4"/>
  <c r="D397" i="4" s="1"/>
  <c r="A397" i="4"/>
  <c r="M388" i="2"/>
  <c r="U387" i="2"/>
  <c r="I387" i="2" s="1"/>
  <c r="P387" i="2"/>
  <c r="A387" i="2"/>
  <c r="O387" i="2"/>
  <c r="D387" i="2" s="1"/>
  <c r="B387" i="2"/>
  <c r="V387" i="2"/>
  <c r="K387" i="2" s="1"/>
  <c r="C387" i="2"/>
  <c r="CB387" i="2"/>
  <c r="H387" i="2" s="1"/>
  <c r="CC387" i="2"/>
  <c r="J387" i="2" s="1"/>
  <c r="E387" i="2"/>
  <c r="T387" i="2"/>
  <c r="G387" i="2" s="1"/>
  <c r="W397" i="4" l="1"/>
  <c r="F397" i="4" s="1"/>
  <c r="S388" i="2"/>
  <c r="R388" i="2"/>
  <c r="Q388" i="2"/>
  <c r="R403" i="3"/>
  <c r="S403" i="3"/>
  <c r="X397" i="4"/>
  <c r="G397" i="4" s="1"/>
  <c r="E402" i="3"/>
  <c r="H397" i="4"/>
  <c r="H401" i="3"/>
  <c r="O403" i="3"/>
  <c r="W403" i="3"/>
  <c r="I403" i="3" s="1"/>
  <c r="C403" i="3"/>
  <c r="L404" i="3"/>
  <c r="T404" i="3" s="1"/>
  <c r="N403" i="3"/>
  <c r="V403" i="3"/>
  <c r="G403" i="3" s="1"/>
  <c r="U403" i="3"/>
  <c r="F403" i="3" s="1"/>
  <c r="D403" i="3"/>
  <c r="A403" i="3"/>
  <c r="B402" i="3"/>
  <c r="F387" i="2"/>
  <c r="S398" i="4"/>
  <c r="L399" i="4"/>
  <c r="B398" i="4"/>
  <c r="T398" i="4"/>
  <c r="Q398" i="4"/>
  <c r="C398" i="4"/>
  <c r="E398" i="4"/>
  <c r="U398" i="4"/>
  <c r="A398" i="4"/>
  <c r="R398" i="4"/>
  <c r="N398" i="4"/>
  <c r="D398" i="4" s="1"/>
  <c r="M389" i="2"/>
  <c r="O388" i="2"/>
  <c r="D388" i="2" s="1"/>
  <c r="C388" i="2"/>
  <c r="CC388" i="2"/>
  <c r="J388" i="2" s="1"/>
  <c r="V388" i="2"/>
  <c r="K388" i="2" s="1"/>
  <c r="CB388" i="2"/>
  <c r="H388" i="2" s="1"/>
  <c r="T388" i="2"/>
  <c r="G388" i="2" s="1"/>
  <c r="U388" i="2"/>
  <c r="I388" i="2" s="1"/>
  <c r="P388" i="2"/>
  <c r="B388" i="2"/>
  <c r="A388" i="2"/>
  <c r="E388" i="2"/>
  <c r="W398" i="4" l="1"/>
  <c r="F398" i="4"/>
  <c r="S389" i="2"/>
  <c r="R389" i="2"/>
  <c r="Q389" i="2"/>
  <c r="S404" i="3"/>
  <c r="R404" i="3"/>
  <c r="X398" i="4"/>
  <c r="G398" i="4" s="1"/>
  <c r="E403" i="3"/>
  <c r="H402" i="3"/>
  <c r="H398" i="4"/>
  <c r="B403" i="3"/>
  <c r="F388" i="2"/>
  <c r="A404" i="3"/>
  <c r="L405" i="3"/>
  <c r="T405" i="3" s="1"/>
  <c r="D404" i="3"/>
  <c r="U404" i="3"/>
  <c r="F404" i="3" s="1"/>
  <c r="W404" i="3"/>
  <c r="I404" i="3" s="1"/>
  <c r="C404" i="3"/>
  <c r="O404" i="3"/>
  <c r="V404" i="3"/>
  <c r="G404" i="3" s="1"/>
  <c r="N404" i="3"/>
  <c r="T399" i="4"/>
  <c r="L400" i="4"/>
  <c r="A399" i="4"/>
  <c r="U399" i="4"/>
  <c r="R399" i="4"/>
  <c r="B399" i="4"/>
  <c r="E399" i="4"/>
  <c r="C399" i="4"/>
  <c r="Q399" i="4"/>
  <c r="S399" i="4"/>
  <c r="W399" i="4" s="1"/>
  <c r="N399" i="4"/>
  <c r="D399" i="4" s="1"/>
  <c r="M390" i="2"/>
  <c r="O389" i="2"/>
  <c r="D389" i="2" s="1"/>
  <c r="CC389" i="2"/>
  <c r="J389" i="2" s="1"/>
  <c r="CB389" i="2"/>
  <c r="H389" i="2" s="1"/>
  <c r="U389" i="2"/>
  <c r="I389" i="2" s="1"/>
  <c r="P389" i="2"/>
  <c r="B389" i="2"/>
  <c r="C389" i="2"/>
  <c r="V389" i="2"/>
  <c r="K389" i="2" s="1"/>
  <c r="E389" i="2"/>
  <c r="T389" i="2"/>
  <c r="G389" i="2" s="1"/>
  <c r="A389" i="2"/>
  <c r="F399" i="4" l="1"/>
  <c r="S390" i="2"/>
  <c r="R390" i="2"/>
  <c r="Q390" i="2"/>
  <c r="R405" i="3"/>
  <c r="S405" i="3"/>
  <c r="X399" i="4"/>
  <c r="G399" i="4" s="1"/>
  <c r="H403" i="3"/>
  <c r="H399" i="4"/>
  <c r="F389" i="2"/>
  <c r="E404" i="3"/>
  <c r="V405" i="3"/>
  <c r="G405" i="3" s="1"/>
  <c r="U405" i="3"/>
  <c r="F405" i="3" s="1"/>
  <c r="O405" i="3"/>
  <c r="D405" i="3"/>
  <c r="L406" i="3"/>
  <c r="T406" i="3" s="1"/>
  <c r="N405" i="3"/>
  <c r="A405" i="3"/>
  <c r="W405" i="3"/>
  <c r="I405" i="3" s="1"/>
  <c r="C405" i="3"/>
  <c r="B404" i="3"/>
  <c r="E400" i="4"/>
  <c r="B400" i="4"/>
  <c r="A400" i="4"/>
  <c r="R400" i="4"/>
  <c r="S400" i="4"/>
  <c r="W400" i="4" s="1"/>
  <c r="C400" i="4"/>
  <c r="T400" i="4"/>
  <c r="L401" i="4"/>
  <c r="N400" i="4"/>
  <c r="D400" i="4" s="1"/>
  <c r="U400" i="4"/>
  <c r="Q400" i="4"/>
  <c r="F400" i="4" s="1"/>
  <c r="M391" i="2"/>
  <c r="P390" i="2"/>
  <c r="A390" i="2"/>
  <c r="CB390" i="2"/>
  <c r="H390" i="2" s="1"/>
  <c r="T390" i="2"/>
  <c r="G390" i="2" s="1"/>
  <c r="O390" i="2"/>
  <c r="D390" i="2" s="1"/>
  <c r="C390" i="2"/>
  <c r="U390" i="2"/>
  <c r="I390" i="2" s="1"/>
  <c r="CC390" i="2"/>
  <c r="J390" i="2" s="1"/>
  <c r="V390" i="2"/>
  <c r="K390" i="2" s="1"/>
  <c r="E390" i="2"/>
  <c r="B390" i="2"/>
  <c r="Q391" i="2" l="1"/>
  <c r="R391" i="2"/>
  <c r="S391" i="2"/>
  <c r="S406" i="3"/>
  <c r="R406" i="3"/>
  <c r="X400" i="4"/>
  <c r="G400" i="4" s="1"/>
  <c r="H400" i="4"/>
  <c r="H404" i="3"/>
  <c r="E405" i="3"/>
  <c r="F390" i="2"/>
  <c r="B405" i="3"/>
  <c r="N406" i="3"/>
  <c r="L407" i="3"/>
  <c r="T407" i="3" s="1"/>
  <c r="U406" i="3"/>
  <c r="F406" i="3" s="1"/>
  <c r="V406" i="3"/>
  <c r="G406" i="3" s="1"/>
  <c r="D406" i="3"/>
  <c r="C406" i="3"/>
  <c r="W406" i="3"/>
  <c r="I406" i="3" s="1"/>
  <c r="O406" i="3"/>
  <c r="A406" i="3"/>
  <c r="R401" i="4"/>
  <c r="S401" i="4"/>
  <c r="W401" i="4" s="1"/>
  <c r="L402" i="4"/>
  <c r="E401" i="4"/>
  <c r="C401" i="4"/>
  <c r="U401" i="4"/>
  <c r="N401" i="4"/>
  <c r="D401" i="4" s="1"/>
  <c r="Q401" i="4"/>
  <c r="F401" i="4" s="1"/>
  <c r="T401" i="4"/>
  <c r="B401" i="4"/>
  <c r="A401" i="4"/>
  <c r="M392" i="2"/>
  <c r="P391" i="2"/>
  <c r="E391" i="2"/>
  <c r="O391" i="2"/>
  <c r="D391" i="2" s="1"/>
  <c r="C391" i="2"/>
  <c r="B391" i="2"/>
  <c r="U391" i="2"/>
  <c r="I391" i="2" s="1"/>
  <c r="V391" i="2"/>
  <c r="K391" i="2" s="1"/>
  <c r="A391" i="2"/>
  <c r="CB391" i="2"/>
  <c r="H391" i="2" s="1"/>
  <c r="T391" i="2"/>
  <c r="G391" i="2" s="1"/>
  <c r="CC391" i="2"/>
  <c r="J391" i="2" s="1"/>
  <c r="S392" i="2" l="1"/>
  <c r="Q392" i="2"/>
  <c r="R392" i="2"/>
  <c r="S407" i="3"/>
  <c r="R407" i="3"/>
  <c r="X401" i="4"/>
  <c r="G401" i="4" s="1"/>
  <c r="H401" i="4"/>
  <c r="H405" i="3"/>
  <c r="E406" i="3"/>
  <c r="W407" i="3"/>
  <c r="I407" i="3" s="1"/>
  <c r="L408" i="3"/>
  <c r="T408" i="3" s="1"/>
  <c r="U407" i="3"/>
  <c r="F407" i="3" s="1"/>
  <c r="N407" i="3"/>
  <c r="C407" i="3"/>
  <c r="A407" i="3"/>
  <c r="O407" i="3"/>
  <c r="V407" i="3"/>
  <c r="G407" i="3" s="1"/>
  <c r="D407" i="3"/>
  <c r="B406" i="3"/>
  <c r="F391" i="2"/>
  <c r="N402" i="4"/>
  <c r="D402" i="4" s="1"/>
  <c r="L403" i="4"/>
  <c r="A402" i="4"/>
  <c r="Q402" i="4"/>
  <c r="C402" i="4"/>
  <c r="R402" i="4"/>
  <c r="S402" i="4"/>
  <c r="W402" i="4" s="1"/>
  <c r="B402" i="4"/>
  <c r="E402" i="4"/>
  <c r="T402" i="4"/>
  <c r="U402" i="4"/>
  <c r="M393" i="2"/>
  <c r="C392" i="2"/>
  <c r="CC392" i="2"/>
  <c r="J392" i="2" s="1"/>
  <c r="O392" i="2"/>
  <c r="D392" i="2" s="1"/>
  <c r="V392" i="2"/>
  <c r="K392" i="2" s="1"/>
  <c r="T392" i="2"/>
  <c r="G392" i="2" s="1"/>
  <c r="CB392" i="2"/>
  <c r="H392" i="2" s="1"/>
  <c r="A392" i="2"/>
  <c r="P392" i="2"/>
  <c r="E392" i="2"/>
  <c r="U392" i="2"/>
  <c r="I392" i="2" s="1"/>
  <c r="B392" i="2"/>
  <c r="F402" i="4" l="1"/>
  <c r="S393" i="2"/>
  <c r="R393" i="2"/>
  <c r="Q393" i="2"/>
  <c r="R408" i="3"/>
  <c r="S408" i="3"/>
  <c r="X402" i="4"/>
  <c r="G402" i="4" s="1"/>
  <c r="B407" i="3"/>
  <c r="H406" i="3"/>
  <c r="E407" i="3"/>
  <c r="H402" i="4"/>
  <c r="W408" i="3"/>
  <c r="I408" i="3" s="1"/>
  <c r="V408" i="3"/>
  <c r="G408" i="3" s="1"/>
  <c r="C408" i="3"/>
  <c r="A408" i="3"/>
  <c r="D408" i="3"/>
  <c r="O408" i="3"/>
  <c r="U408" i="3"/>
  <c r="F408" i="3" s="1"/>
  <c r="N408" i="3"/>
  <c r="L409" i="3"/>
  <c r="T409" i="3" s="1"/>
  <c r="F392" i="2"/>
  <c r="Q403" i="4"/>
  <c r="L404" i="4"/>
  <c r="C403" i="4"/>
  <c r="U403" i="4"/>
  <c r="B403" i="4"/>
  <c r="N403" i="4"/>
  <c r="D403" i="4" s="1"/>
  <c r="R403" i="4"/>
  <c r="S403" i="4"/>
  <c r="A403" i="4"/>
  <c r="E403" i="4"/>
  <c r="T403" i="4"/>
  <c r="M394" i="2"/>
  <c r="A393" i="2"/>
  <c r="E393" i="2"/>
  <c r="B393" i="2"/>
  <c r="CB393" i="2"/>
  <c r="H393" i="2" s="1"/>
  <c r="O393" i="2"/>
  <c r="D393" i="2" s="1"/>
  <c r="C393" i="2"/>
  <c r="P393" i="2"/>
  <c r="V393" i="2"/>
  <c r="K393" i="2" s="1"/>
  <c r="T393" i="2"/>
  <c r="G393" i="2" s="1"/>
  <c r="CC393" i="2"/>
  <c r="J393" i="2" s="1"/>
  <c r="U393" i="2"/>
  <c r="I393" i="2" s="1"/>
  <c r="W403" i="4" l="1"/>
  <c r="F403" i="4"/>
  <c r="S394" i="2"/>
  <c r="R394" i="2"/>
  <c r="Q394" i="2"/>
  <c r="R409" i="3"/>
  <c r="S409" i="3"/>
  <c r="X403" i="4"/>
  <c r="G403" i="4" s="1"/>
  <c r="H403" i="4"/>
  <c r="H407" i="3"/>
  <c r="E408" i="3"/>
  <c r="W409" i="3"/>
  <c r="I409" i="3" s="1"/>
  <c r="A409" i="3"/>
  <c r="L410" i="3"/>
  <c r="T410" i="3" s="1"/>
  <c r="V409" i="3"/>
  <c r="G409" i="3" s="1"/>
  <c r="U409" i="3"/>
  <c r="F409" i="3" s="1"/>
  <c r="O409" i="3"/>
  <c r="D409" i="3"/>
  <c r="N409" i="3"/>
  <c r="C409" i="3"/>
  <c r="F393" i="2"/>
  <c r="B408" i="3"/>
  <c r="L405" i="4"/>
  <c r="U404" i="4"/>
  <c r="E404" i="4"/>
  <c r="T404" i="4"/>
  <c r="N404" i="4"/>
  <c r="D404" i="4" s="1"/>
  <c r="Q404" i="4"/>
  <c r="C404" i="4"/>
  <c r="A404" i="4"/>
  <c r="S404" i="4"/>
  <c r="R404" i="4"/>
  <c r="B404" i="4"/>
  <c r="M395" i="2"/>
  <c r="V394" i="2"/>
  <c r="K394" i="2" s="1"/>
  <c r="E394" i="2"/>
  <c r="C394" i="2"/>
  <c r="B394" i="2"/>
  <c r="T394" i="2"/>
  <c r="G394" i="2" s="1"/>
  <c r="A394" i="2"/>
  <c r="CB394" i="2"/>
  <c r="H394" i="2" s="1"/>
  <c r="CC394" i="2"/>
  <c r="J394" i="2" s="1"/>
  <c r="U394" i="2"/>
  <c r="I394" i="2" s="1"/>
  <c r="O394" i="2"/>
  <c r="D394" i="2" s="1"/>
  <c r="P394" i="2"/>
  <c r="W404" i="4" l="1"/>
  <c r="F404" i="4" s="1"/>
  <c r="S395" i="2"/>
  <c r="Q395" i="2"/>
  <c r="R395" i="2"/>
  <c r="S410" i="3"/>
  <c r="R410" i="3"/>
  <c r="X404" i="4"/>
  <c r="G404" i="4" s="1"/>
  <c r="H408" i="3"/>
  <c r="H404" i="4"/>
  <c r="B409" i="3"/>
  <c r="V410" i="3"/>
  <c r="G410" i="3" s="1"/>
  <c r="D410" i="3"/>
  <c r="A410" i="3"/>
  <c r="U410" i="3"/>
  <c r="F410" i="3" s="1"/>
  <c r="O410" i="3"/>
  <c r="C410" i="3"/>
  <c r="L411" i="3"/>
  <c r="T411" i="3" s="1"/>
  <c r="W410" i="3"/>
  <c r="I410" i="3" s="1"/>
  <c r="N410" i="3"/>
  <c r="E409" i="3"/>
  <c r="F394" i="2"/>
  <c r="Q405" i="4"/>
  <c r="C405" i="4"/>
  <c r="E405" i="4"/>
  <c r="L406" i="4"/>
  <c r="B405" i="4"/>
  <c r="U405" i="4"/>
  <c r="A405" i="4"/>
  <c r="N405" i="4"/>
  <c r="D405" i="4" s="1"/>
  <c r="S405" i="4"/>
  <c r="T405" i="4"/>
  <c r="R405" i="4"/>
  <c r="M396" i="2"/>
  <c r="P395" i="2"/>
  <c r="T395" i="2"/>
  <c r="G395" i="2" s="1"/>
  <c r="E395" i="2"/>
  <c r="U395" i="2"/>
  <c r="I395" i="2" s="1"/>
  <c r="O395" i="2"/>
  <c r="D395" i="2" s="1"/>
  <c r="B395" i="2"/>
  <c r="CB395" i="2"/>
  <c r="H395" i="2" s="1"/>
  <c r="A395" i="2"/>
  <c r="V395" i="2"/>
  <c r="K395" i="2" s="1"/>
  <c r="CC395" i="2"/>
  <c r="J395" i="2" s="1"/>
  <c r="C395" i="2"/>
  <c r="W405" i="4" l="1"/>
  <c r="F405" i="4" s="1"/>
  <c r="S396" i="2"/>
  <c r="R396" i="2"/>
  <c r="Q396" i="2"/>
  <c r="R411" i="3"/>
  <c r="S411" i="3"/>
  <c r="X405" i="4"/>
  <c r="G405" i="4" s="1"/>
  <c r="H409" i="3"/>
  <c r="H405" i="4"/>
  <c r="C411" i="3"/>
  <c r="L412" i="3"/>
  <c r="T412" i="3" s="1"/>
  <c r="U411" i="3"/>
  <c r="F411" i="3" s="1"/>
  <c r="V411" i="3"/>
  <c r="G411" i="3" s="1"/>
  <c r="A411" i="3"/>
  <c r="O411" i="3"/>
  <c r="W411" i="3"/>
  <c r="I411" i="3" s="1"/>
  <c r="N411" i="3"/>
  <c r="D411" i="3"/>
  <c r="E410" i="3"/>
  <c r="B410" i="3"/>
  <c r="F395" i="2"/>
  <c r="N406" i="4"/>
  <c r="D406" i="4" s="1"/>
  <c r="T406" i="4"/>
  <c r="L407" i="4"/>
  <c r="Q406" i="4"/>
  <c r="B406" i="4"/>
  <c r="E406" i="4"/>
  <c r="C406" i="4"/>
  <c r="S406" i="4"/>
  <c r="W406" i="4" s="1"/>
  <c r="U406" i="4"/>
  <c r="R406" i="4"/>
  <c r="A406" i="4"/>
  <c r="M397" i="2"/>
  <c r="P396" i="2"/>
  <c r="O396" i="2"/>
  <c r="D396" i="2" s="1"/>
  <c r="E396" i="2"/>
  <c r="U396" i="2"/>
  <c r="I396" i="2" s="1"/>
  <c r="CC396" i="2"/>
  <c r="J396" i="2" s="1"/>
  <c r="V396" i="2"/>
  <c r="K396" i="2" s="1"/>
  <c r="T396" i="2"/>
  <c r="G396" i="2" s="1"/>
  <c r="CB396" i="2"/>
  <c r="H396" i="2" s="1"/>
  <c r="C396" i="2"/>
  <c r="B396" i="2"/>
  <c r="A396" i="2"/>
  <c r="F406" i="4" l="1"/>
  <c r="S397" i="2"/>
  <c r="R397" i="2"/>
  <c r="Q397" i="2"/>
  <c r="S412" i="3"/>
  <c r="R412" i="3"/>
  <c r="X406" i="4"/>
  <c r="G406" i="4" s="1"/>
  <c r="E411" i="3"/>
  <c r="B411" i="3"/>
  <c r="H410" i="3"/>
  <c r="H406" i="4"/>
  <c r="W412" i="3"/>
  <c r="I412" i="3" s="1"/>
  <c r="U412" i="3"/>
  <c r="F412" i="3" s="1"/>
  <c r="D412" i="3"/>
  <c r="V412" i="3"/>
  <c r="G412" i="3" s="1"/>
  <c r="O412" i="3"/>
  <c r="A412" i="3"/>
  <c r="C412" i="3"/>
  <c r="N412" i="3"/>
  <c r="L413" i="3"/>
  <c r="T413" i="3" s="1"/>
  <c r="F396" i="2"/>
  <c r="E407" i="4"/>
  <c r="Q407" i="4"/>
  <c r="U407" i="4"/>
  <c r="B407" i="4"/>
  <c r="L408" i="4"/>
  <c r="T407" i="4"/>
  <c r="R407" i="4"/>
  <c r="N407" i="4"/>
  <c r="D407" i="4" s="1"/>
  <c r="C407" i="4"/>
  <c r="A407" i="4"/>
  <c r="S407" i="4"/>
  <c r="M398" i="2"/>
  <c r="B397" i="2"/>
  <c r="O397" i="2"/>
  <c r="D397" i="2" s="1"/>
  <c r="E397" i="2"/>
  <c r="C397" i="2"/>
  <c r="A397" i="2"/>
  <c r="V397" i="2"/>
  <c r="K397" i="2" s="1"/>
  <c r="P397" i="2"/>
  <c r="CB397" i="2"/>
  <c r="H397" i="2" s="1"/>
  <c r="CC397" i="2"/>
  <c r="J397" i="2" s="1"/>
  <c r="U397" i="2"/>
  <c r="I397" i="2" s="1"/>
  <c r="T397" i="2"/>
  <c r="G397" i="2" s="1"/>
  <c r="W407" i="4" l="1"/>
  <c r="F407" i="4" s="1"/>
  <c r="R398" i="2"/>
  <c r="S398" i="2"/>
  <c r="Q398" i="2"/>
  <c r="S413" i="3"/>
  <c r="R413" i="3"/>
  <c r="X407" i="4"/>
  <c r="G407" i="4" s="1"/>
  <c r="H411" i="3"/>
  <c r="H407" i="4"/>
  <c r="F397" i="2"/>
  <c r="O413" i="3"/>
  <c r="L414" i="3"/>
  <c r="T414" i="3" s="1"/>
  <c r="V413" i="3"/>
  <c r="G413" i="3" s="1"/>
  <c r="A413" i="3"/>
  <c r="N413" i="3"/>
  <c r="W413" i="3"/>
  <c r="I413" i="3" s="1"/>
  <c r="C413" i="3"/>
  <c r="D413" i="3"/>
  <c r="U413" i="3"/>
  <c r="F413" i="3" s="1"/>
  <c r="B412" i="3"/>
  <c r="E412" i="3"/>
  <c r="N408" i="4"/>
  <c r="D408" i="4" s="1"/>
  <c r="C408" i="4"/>
  <c r="L409" i="4"/>
  <c r="S408" i="4"/>
  <c r="B408" i="4"/>
  <c r="R408" i="4"/>
  <c r="U408" i="4"/>
  <c r="E408" i="4"/>
  <c r="A408" i="4"/>
  <c r="Q408" i="4"/>
  <c r="T408" i="4"/>
  <c r="M399" i="2"/>
  <c r="V398" i="2"/>
  <c r="K398" i="2" s="1"/>
  <c r="CC398" i="2"/>
  <c r="J398" i="2" s="1"/>
  <c r="C398" i="2"/>
  <c r="O398" i="2"/>
  <c r="D398" i="2" s="1"/>
  <c r="A398" i="2"/>
  <c r="CB398" i="2"/>
  <c r="H398" i="2" s="1"/>
  <c r="P398" i="2"/>
  <c r="U398" i="2"/>
  <c r="I398" i="2" s="1"/>
  <c r="T398" i="2"/>
  <c r="G398" i="2" s="1"/>
  <c r="B398" i="2"/>
  <c r="E398" i="2"/>
  <c r="W408" i="4" l="1"/>
  <c r="F408" i="4"/>
  <c r="Q399" i="2"/>
  <c r="R399" i="2"/>
  <c r="S399" i="2"/>
  <c r="R414" i="3"/>
  <c r="S414" i="3"/>
  <c r="X408" i="4"/>
  <c r="G408" i="4" s="1"/>
  <c r="E413" i="3"/>
  <c r="H412" i="3"/>
  <c r="H408" i="4"/>
  <c r="B413" i="3"/>
  <c r="O414" i="3"/>
  <c r="A414" i="3"/>
  <c r="D414" i="3"/>
  <c r="W414" i="3"/>
  <c r="I414" i="3" s="1"/>
  <c r="N414" i="3"/>
  <c r="L415" i="3"/>
  <c r="T415" i="3" s="1"/>
  <c r="V414" i="3"/>
  <c r="G414" i="3" s="1"/>
  <c r="U414" i="3"/>
  <c r="F414" i="3" s="1"/>
  <c r="C414" i="3"/>
  <c r="F398" i="2"/>
  <c r="Q409" i="4"/>
  <c r="R409" i="4"/>
  <c r="L410" i="4"/>
  <c r="A409" i="4"/>
  <c r="B409" i="4"/>
  <c r="U409" i="4"/>
  <c r="S409" i="4"/>
  <c r="W409" i="4" s="1"/>
  <c r="E409" i="4"/>
  <c r="T409" i="4"/>
  <c r="N409" i="4"/>
  <c r="D409" i="4" s="1"/>
  <c r="C409" i="4"/>
  <c r="M400" i="2"/>
  <c r="T399" i="2"/>
  <c r="G399" i="2" s="1"/>
  <c r="C399" i="2"/>
  <c r="A399" i="2"/>
  <c r="E399" i="2"/>
  <c r="CB399" i="2"/>
  <c r="H399" i="2" s="1"/>
  <c r="B399" i="2"/>
  <c r="P399" i="2"/>
  <c r="V399" i="2"/>
  <c r="K399" i="2" s="1"/>
  <c r="O399" i="2"/>
  <c r="D399" i="2" s="1"/>
  <c r="CC399" i="2"/>
  <c r="J399" i="2" s="1"/>
  <c r="U399" i="2"/>
  <c r="I399" i="2" s="1"/>
  <c r="F409" i="4" l="1"/>
  <c r="S400" i="2"/>
  <c r="R400" i="2"/>
  <c r="Q400" i="2"/>
  <c r="R415" i="3"/>
  <c r="S415" i="3"/>
  <c r="X409" i="4"/>
  <c r="G409" i="4" s="1"/>
  <c r="E414" i="3"/>
  <c r="F399" i="2"/>
  <c r="H409" i="4"/>
  <c r="H413" i="3"/>
  <c r="L416" i="3"/>
  <c r="T416" i="3" s="1"/>
  <c r="W415" i="3"/>
  <c r="I415" i="3" s="1"/>
  <c r="O415" i="3"/>
  <c r="C415" i="3"/>
  <c r="U415" i="3"/>
  <c r="F415" i="3" s="1"/>
  <c r="A415" i="3"/>
  <c r="N415" i="3"/>
  <c r="D415" i="3"/>
  <c r="V415" i="3"/>
  <c r="G415" i="3" s="1"/>
  <c r="B414" i="3"/>
  <c r="L411" i="4"/>
  <c r="S410" i="4"/>
  <c r="T410" i="4"/>
  <c r="B410" i="4"/>
  <c r="Q410" i="4"/>
  <c r="N410" i="4"/>
  <c r="D410" i="4" s="1"/>
  <c r="U410" i="4"/>
  <c r="R410" i="4"/>
  <c r="E410" i="4"/>
  <c r="C410" i="4"/>
  <c r="A410" i="4"/>
  <c r="M401" i="2"/>
  <c r="B400" i="2"/>
  <c r="V400" i="2"/>
  <c r="K400" i="2" s="1"/>
  <c r="E400" i="2"/>
  <c r="T400" i="2"/>
  <c r="G400" i="2" s="1"/>
  <c r="O400" i="2"/>
  <c r="D400" i="2" s="1"/>
  <c r="P400" i="2"/>
  <c r="U400" i="2"/>
  <c r="I400" i="2" s="1"/>
  <c r="A400" i="2"/>
  <c r="C400" i="2"/>
  <c r="CC400" i="2"/>
  <c r="J400" i="2" s="1"/>
  <c r="CB400" i="2"/>
  <c r="H400" i="2" s="1"/>
  <c r="W410" i="4" l="1"/>
  <c r="F410" i="4"/>
  <c r="Q401" i="2"/>
  <c r="S401" i="2"/>
  <c r="R401" i="2"/>
  <c r="S416" i="3"/>
  <c r="R416" i="3"/>
  <c r="X410" i="4"/>
  <c r="G410" i="4" s="1"/>
  <c r="H410" i="4"/>
  <c r="B415" i="3"/>
  <c r="H414" i="3"/>
  <c r="D416" i="3"/>
  <c r="O416" i="3"/>
  <c r="W416" i="3"/>
  <c r="I416" i="3" s="1"/>
  <c r="U416" i="3"/>
  <c r="F416" i="3" s="1"/>
  <c r="N416" i="3"/>
  <c r="C416" i="3"/>
  <c r="L417" i="3"/>
  <c r="T417" i="3" s="1"/>
  <c r="A416" i="3"/>
  <c r="V416" i="3"/>
  <c r="G416" i="3" s="1"/>
  <c r="E415" i="3"/>
  <c r="F400" i="2"/>
  <c r="R411" i="4"/>
  <c r="A411" i="4"/>
  <c r="U411" i="4"/>
  <c r="S411" i="4"/>
  <c r="W411" i="4" s="1"/>
  <c r="L412" i="4"/>
  <c r="E411" i="4"/>
  <c r="B411" i="4"/>
  <c r="N411" i="4"/>
  <c r="D411" i="4" s="1"/>
  <c r="Q411" i="4"/>
  <c r="F411" i="4" s="1"/>
  <c r="C411" i="4"/>
  <c r="T411" i="4"/>
  <c r="M402" i="2"/>
  <c r="T401" i="2"/>
  <c r="G401" i="2" s="1"/>
  <c r="C401" i="2"/>
  <c r="E401" i="2"/>
  <c r="O401" i="2"/>
  <c r="D401" i="2" s="1"/>
  <c r="P401" i="2"/>
  <c r="B401" i="2"/>
  <c r="CC401" i="2"/>
  <c r="J401" i="2" s="1"/>
  <c r="CB401" i="2"/>
  <c r="H401" i="2" s="1"/>
  <c r="V401" i="2"/>
  <c r="K401" i="2" s="1"/>
  <c r="U401" i="2"/>
  <c r="I401" i="2" s="1"/>
  <c r="A401" i="2"/>
  <c r="S402" i="2" l="1"/>
  <c r="R402" i="2"/>
  <c r="Q402" i="2"/>
  <c r="R417" i="3"/>
  <c r="S417" i="3"/>
  <c r="X411" i="4"/>
  <c r="G411" i="4" s="1"/>
  <c r="H415" i="3"/>
  <c r="E416" i="3"/>
  <c r="H411" i="4"/>
  <c r="F401" i="2"/>
  <c r="W417" i="3"/>
  <c r="I417" i="3" s="1"/>
  <c r="U417" i="3"/>
  <c r="F417" i="3" s="1"/>
  <c r="L418" i="3"/>
  <c r="T418" i="3" s="1"/>
  <c r="C417" i="3"/>
  <c r="N417" i="3"/>
  <c r="D417" i="3"/>
  <c r="A417" i="3"/>
  <c r="O417" i="3"/>
  <c r="V417" i="3"/>
  <c r="G417" i="3" s="1"/>
  <c r="B416" i="3"/>
  <c r="N412" i="4"/>
  <c r="D412" i="4" s="1"/>
  <c r="S412" i="4"/>
  <c r="Q412" i="4"/>
  <c r="E412" i="4"/>
  <c r="A412" i="4"/>
  <c r="L413" i="4"/>
  <c r="U412" i="4"/>
  <c r="B412" i="4"/>
  <c r="C412" i="4"/>
  <c r="R412" i="4"/>
  <c r="T412" i="4"/>
  <c r="M403" i="2"/>
  <c r="C402" i="2"/>
  <c r="V402" i="2"/>
  <c r="K402" i="2" s="1"/>
  <c r="CC402" i="2"/>
  <c r="J402" i="2" s="1"/>
  <c r="U402" i="2"/>
  <c r="I402" i="2" s="1"/>
  <c r="O402" i="2"/>
  <c r="D402" i="2" s="1"/>
  <c r="CB402" i="2"/>
  <c r="H402" i="2" s="1"/>
  <c r="B402" i="2"/>
  <c r="E402" i="2"/>
  <c r="P402" i="2"/>
  <c r="A402" i="2"/>
  <c r="T402" i="2"/>
  <c r="G402" i="2" s="1"/>
  <c r="W412" i="4" l="1"/>
  <c r="F412" i="4" s="1"/>
  <c r="S403" i="2"/>
  <c r="R403" i="2"/>
  <c r="Q403" i="2"/>
  <c r="S418" i="3"/>
  <c r="R418" i="3"/>
  <c r="X412" i="4"/>
  <c r="G412" i="4" s="1"/>
  <c r="H412" i="4"/>
  <c r="H416" i="3"/>
  <c r="E417" i="3"/>
  <c r="N418" i="3"/>
  <c r="B418" i="3" s="1"/>
  <c r="A418" i="3"/>
  <c r="V418" i="3"/>
  <c r="G418" i="3" s="1"/>
  <c r="U418" i="3"/>
  <c r="F418" i="3" s="1"/>
  <c r="L419" i="3"/>
  <c r="T419" i="3" s="1"/>
  <c r="D418" i="3"/>
  <c r="O418" i="3"/>
  <c r="C418" i="3"/>
  <c r="W418" i="3"/>
  <c r="I418" i="3" s="1"/>
  <c r="B417" i="3"/>
  <c r="F402" i="2"/>
  <c r="B413" i="4"/>
  <c r="T413" i="4"/>
  <c r="N413" i="4"/>
  <c r="D413" i="4" s="1"/>
  <c r="A413" i="4"/>
  <c r="U413" i="4"/>
  <c r="Q413" i="4"/>
  <c r="S413" i="4"/>
  <c r="W413" i="4" s="1"/>
  <c r="E413" i="4"/>
  <c r="L414" i="4"/>
  <c r="C413" i="4"/>
  <c r="R413" i="4"/>
  <c r="M404" i="2"/>
  <c r="E403" i="2"/>
  <c r="C403" i="2"/>
  <c r="O403" i="2"/>
  <c r="D403" i="2" s="1"/>
  <c r="P403" i="2"/>
  <c r="CC403" i="2"/>
  <c r="J403" i="2" s="1"/>
  <c r="B403" i="2"/>
  <c r="T403" i="2"/>
  <c r="G403" i="2" s="1"/>
  <c r="U403" i="2"/>
  <c r="I403" i="2" s="1"/>
  <c r="A403" i="2"/>
  <c r="V403" i="2"/>
  <c r="K403" i="2" s="1"/>
  <c r="CB403" i="2"/>
  <c r="H403" i="2" s="1"/>
  <c r="F413" i="4" l="1"/>
  <c r="S404" i="2"/>
  <c r="R404" i="2"/>
  <c r="Q404" i="2"/>
  <c r="S419" i="3"/>
  <c r="R419" i="3"/>
  <c r="X413" i="4"/>
  <c r="G413" i="4" s="1"/>
  <c r="H417" i="3"/>
  <c r="H413" i="4"/>
  <c r="E418" i="3"/>
  <c r="O419" i="3"/>
  <c r="V419" i="3"/>
  <c r="G419" i="3" s="1"/>
  <c r="C419" i="3"/>
  <c r="N419" i="3"/>
  <c r="U419" i="3"/>
  <c r="F419" i="3" s="1"/>
  <c r="D419" i="3"/>
  <c r="A419" i="3"/>
  <c r="W419" i="3"/>
  <c r="I419" i="3" s="1"/>
  <c r="L420" i="3"/>
  <c r="T420" i="3" s="1"/>
  <c r="F403" i="2"/>
  <c r="R414" i="4"/>
  <c r="A414" i="4"/>
  <c r="C414" i="4"/>
  <c r="Q414" i="4"/>
  <c r="E414" i="4"/>
  <c r="N414" i="4"/>
  <c r="D414" i="4" s="1"/>
  <c r="B414" i="4"/>
  <c r="T414" i="4"/>
  <c r="L415" i="4"/>
  <c r="U414" i="4"/>
  <c r="S414" i="4"/>
  <c r="W414" i="4" s="1"/>
  <c r="M405" i="2"/>
  <c r="CB404" i="2"/>
  <c r="H404" i="2" s="1"/>
  <c r="B404" i="2"/>
  <c r="V404" i="2"/>
  <c r="K404" i="2" s="1"/>
  <c r="C404" i="2"/>
  <c r="P404" i="2"/>
  <c r="CC404" i="2"/>
  <c r="J404" i="2" s="1"/>
  <c r="U404" i="2"/>
  <c r="I404" i="2" s="1"/>
  <c r="O404" i="2"/>
  <c r="D404" i="2" s="1"/>
  <c r="T404" i="2"/>
  <c r="G404" i="2" s="1"/>
  <c r="E404" i="2"/>
  <c r="A404" i="2"/>
  <c r="F414" i="4" l="1"/>
  <c r="S405" i="2"/>
  <c r="R405" i="2"/>
  <c r="Q405" i="2"/>
  <c r="R420" i="3"/>
  <c r="E420" i="3" s="1"/>
  <c r="S420" i="3"/>
  <c r="X414" i="4"/>
  <c r="G414" i="4" s="1"/>
  <c r="H414" i="4"/>
  <c r="H418" i="3"/>
  <c r="E419" i="3"/>
  <c r="U420" i="3"/>
  <c r="F420" i="3" s="1"/>
  <c r="O420" i="3"/>
  <c r="V420" i="3"/>
  <c r="G420" i="3" s="1"/>
  <c r="C420" i="3"/>
  <c r="N420" i="3"/>
  <c r="L421" i="3"/>
  <c r="T421" i="3" s="1"/>
  <c r="W420" i="3"/>
  <c r="I420" i="3" s="1"/>
  <c r="A420" i="3"/>
  <c r="D420" i="3"/>
  <c r="B419" i="3"/>
  <c r="F404" i="2"/>
  <c r="S415" i="4"/>
  <c r="B415" i="4"/>
  <c r="R415" i="4"/>
  <c r="L416" i="4"/>
  <c r="T415" i="4"/>
  <c r="N415" i="4"/>
  <c r="D415" i="4" s="1"/>
  <c r="A415" i="4"/>
  <c r="C415" i="4"/>
  <c r="E415" i="4"/>
  <c r="U415" i="4"/>
  <c r="Q415" i="4"/>
  <c r="M406" i="2"/>
  <c r="V405" i="2"/>
  <c r="K405" i="2" s="1"/>
  <c r="C405" i="2"/>
  <c r="CB405" i="2"/>
  <c r="H405" i="2" s="1"/>
  <c r="A405" i="2"/>
  <c r="T405" i="2"/>
  <c r="G405" i="2" s="1"/>
  <c r="CC405" i="2"/>
  <c r="J405" i="2" s="1"/>
  <c r="B405" i="2"/>
  <c r="E405" i="2"/>
  <c r="O405" i="2"/>
  <c r="D405" i="2" s="1"/>
  <c r="U405" i="2"/>
  <c r="I405" i="2" s="1"/>
  <c r="P405" i="2"/>
  <c r="W415" i="4" l="1"/>
  <c r="F415" i="4"/>
  <c r="S406" i="2"/>
  <c r="Q406" i="2"/>
  <c r="R406" i="2"/>
  <c r="R421" i="3"/>
  <c r="S421" i="3"/>
  <c r="X415" i="4"/>
  <c r="G415" i="4" s="1"/>
  <c r="H415" i="4"/>
  <c r="B420" i="3"/>
  <c r="H419" i="3"/>
  <c r="F405" i="2"/>
  <c r="D421" i="3"/>
  <c r="W421" i="3"/>
  <c r="I421" i="3" s="1"/>
  <c r="N421" i="3"/>
  <c r="H420" i="3" s="1"/>
  <c r="L422" i="3"/>
  <c r="T422" i="3" s="1"/>
  <c r="O421" i="3"/>
  <c r="A421" i="3"/>
  <c r="C421" i="3"/>
  <c r="U421" i="3"/>
  <c r="F421" i="3" s="1"/>
  <c r="V421" i="3"/>
  <c r="G421" i="3" s="1"/>
  <c r="U416" i="4"/>
  <c r="B416" i="4"/>
  <c r="R416" i="4"/>
  <c r="Q416" i="4"/>
  <c r="L417" i="4"/>
  <c r="A416" i="4"/>
  <c r="N416" i="4"/>
  <c r="D416" i="4" s="1"/>
  <c r="C416" i="4"/>
  <c r="S416" i="4"/>
  <c r="W416" i="4" s="1"/>
  <c r="T416" i="4"/>
  <c r="E416" i="4"/>
  <c r="M407" i="2"/>
  <c r="T406" i="2"/>
  <c r="G406" i="2" s="1"/>
  <c r="B406" i="2"/>
  <c r="E406" i="2"/>
  <c r="CB406" i="2"/>
  <c r="H406" i="2" s="1"/>
  <c r="C406" i="2"/>
  <c r="P406" i="2"/>
  <c r="U406" i="2"/>
  <c r="I406" i="2" s="1"/>
  <c r="A406" i="2"/>
  <c r="O406" i="2"/>
  <c r="D406" i="2" s="1"/>
  <c r="V406" i="2"/>
  <c r="K406" i="2" s="1"/>
  <c r="CC406" i="2"/>
  <c r="J406" i="2" s="1"/>
  <c r="F416" i="4" l="1"/>
  <c r="R407" i="2"/>
  <c r="S407" i="2"/>
  <c r="Q407" i="2"/>
  <c r="S422" i="3"/>
  <c r="R422" i="3"/>
  <c r="X416" i="4"/>
  <c r="G416" i="4" s="1"/>
  <c r="E421" i="3"/>
  <c r="B421" i="3"/>
  <c r="H416" i="4"/>
  <c r="D422" i="3"/>
  <c r="W422" i="3"/>
  <c r="I422" i="3" s="1"/>
  <c r="N422" i="3"/>
  <c r="L423" i="3"/>
  <c r="T423" i="3" s="1"/>
  <c r="C422" i="3"/>
  <c r="V422" i="3"/>
  <c r="G422" i="3" s="1"/>
  <c r="A422" i="3"/>
  <c r="O422" i="3"/>
  <c r="U422" i="3"/>
  <c r="F422" i="3" s="1"/>
  <c r="F406" i="2"/>
  <c r="C417" i="4"/>
  <c r="S417" i="4"/>
  <c r="L418" i="4"/>
  <c r="B417" i="4"/>
  <c r="A417" i="4"/>
  <c r="E417" i="4"/>
  <c r="Q417" i="4"/>
  <c r="R417" i="4"/>
  <c r="U417" i="4"/>
  <c r="N417" i="4"/>
  <c r="D417" i="4" s="1"/>
  <c r="T417" i="4"/>
  <c r="M408" i="2"/>
  <c r="O407" i="2"/>
  <c r="D407" i="2" s="1"/>
  <c r="U407" i="2"/>
  <c r="I407" i="2" s="1"/>
  <c r="CB407" i="2"/>
  <c r="H407" i="2" s="1"/>
  <c r="T407" i="2"/>
  <c r="G407" i="2" s="1"/>
  <c r="CC407" i="2"/>
  <c r="J407" i="2" s="1"/>
  <c r="B407" i="2"/>
  <c r="A407" i="2"/>
  <c r="V407" i="2"/>
  <c r="K407" i="2" s="1"/>
  <c r="P407" i="2"/>
  <c r="C407" i="2"/>
  <c r="E407" i="2"/>
  <c r="W417" i="4" l="1"/>
  <c r="F417" i="4"/>
  <c r="S408" i="2"/>
  <c r="Q408" i="2"/>
  <c r="R408" i="2"/>
  <c r="R423" i="3"/>
  <c r="S423" i="3"/>
  <c r="X417" i="4"/>
  <c r="G417" i="4" s="1"/>
  <c r="F407" i="2"/>
  <c r="H421" i="3"/>
  <c r="H417" i="4"/>
  <c r="V423" i="3"/>
  <c r="G423" i="3" s="1"/>
  <c r="U423" i="3"/>
  <c r="F423" i="3" s="1"/>
  <c r="W423" i="3"/>
  <c r="I423" i="3" s="1"/>
  <c r="N423" i="3"/>
  <c r="O423" i="3"/>
  <c r="D423" i="3"/>
  <c r="L424" i="3"/>
  <c r="T424" i="3" s="1"/>
  <c r="A423" i="3"/>
  <c r="C423" i="3"/>
  <c r="B422" i="3"/>
  <c r="E422" i="3"/>
  <c r="U418" i="4"/>
  <c r="A418" i="4"/>
  <c r="Q418" i="4"/>
  <c r="S418" i="4"/>
  <c r="T418" i="4"/>
  <c r="C418" i="4"/>
  <c r="N418" i="4"/>
  <c r="D418" i="4" s="1"/>
  <c r="B418" i="4"/>
  <c r="E418" i="4"/>
  <c r="L419" i="4"/>
  <c r="R418" i="4"/>
  <c r="M409" i="2"/>
  <c r="V408" i="2"/>
  <c r="K408" i="2" s="1"/>
  <c r="CB408" i="2"/>
  <c r="H408" i="2" s="1"/>
  <c r="C408" i="2"/>
  <c r="P408" i="2"/>
  <c r="U408" i="2"/>
  <c r="I408" i="2" s="1"/>
  <c r="B408" i="2"/>
  <c r="T408" i="2"/>
  <c r="G408" i="2" s="1"/>
  <c r="CC408" i="2"/>
  <c r="J408" i="2" s="1"/>
  <c r="E408" i="2"/>
  <c r="A408" i="2"/>
  <c r="O408" i="2"/>
  <c r="D408" i="2" s="1"/>
  <c r="W418" i="4" l="1"/>
  <c r="F418" i="4"/>
  <c r="R409" i="2"/>
  <c r="Q409" i="2"/>
  <c r="S409" i="2"/>
  <c r="S424" i="3"/>
  <c r="R424" i="3"/>
  <c r="X418" i="4"/>
  <c r="G418" i="4" s="1"/>
  <c r="H418" i="4"/>
  <c r="H422" i="3"/>
  <c r="E423" i="3"/>
  <c r="B423" i="3"/>
  <c r="O424" i="3"/>
  <c r="U424" i="3"/>
  <c r="F424" i="3" s="1"/>
  <c r="N424" i="3"/>
  <c r="L425" i="3"/>
  <c r="T425" i="3" s="1"/>
  <c r="C424" i="3"/>
  <c r="D424" i="3"/>
  <c r="A424" i="3"/>
  <c r="V424" i="3"/>
  <c r="G424" i="3" s="1"/>
  <c r="W424" i="3"/>
  <c r="I424" i="3" s="1"/>
  <c r="F408" i="2"/>
  <c r="S419" i="4"/>
  <c r="T419" i="4"/>
  <c r="E419" i="4"/>
  <c r="B419" i="4"/>
  <c r="N419" i="4"/>
  <c r="D419" i="4" s="1"/>
  <c r="Q419" i="4"/>
  <c r="L420" i="4"/>
  <c r="C419" i="4"/>
  <c r="U419" i="4"/>
  <c r="R419" i="4"/>
  <c r="A419" i="4"/>
  <c r="M410" i="2"/>
  <c r="V409" i="2"/>
  <c r="K409" i="2" s="1"/>
  <c r="B409" i="2"/>
  <c r="T409" i="2"/>
  <c r="G409" i="2" s="1"/>
  <c r="A409" i="2"/>
  <c r="C409" i="2"/>
  <c r="E409" i="2"/>
  <c r="CC409" i="2"/>
  <c r="J409" i="2" s="1"/>
  <c r="U409" i="2"/>
  <c r="I409" i="2" s="1"/>
  <c r="CB409" i="2"/>
  <c r="H409" i="2" s="1"/>
  <c r="P409" i="2"/>
  <c r="O409" i="2"/>
  <c r="D409" i="2" s="1"/>
  <c r="W419" i="4" l="1"/>
  <c r="F419" i="4"/>
  <c r="S410" i="2"/>
  <c r="R410" i="2"/>
  <c r="Q410" i="2"/>
  <c r="S425" i="3"/>
  <c r="R425" i="3"/>
  <c r="X419" i="4"/>
  <c r="G419" i="4" s="1"/>
  <c r="H423" i="3"/>
  <c r="H419" i="4"/>
  <c r="F409" i="2"/>
  <c r="C425" i="3"/>
  <c r="U425" i="3"/>
  <c r="F425" i="3" s="1"/>
  <c r="D425" i="3"/>
  <c r="A425" i="3"/>
  <c r="W425" i="3"/>
  <c r="I425" i="3" s="1"/>
  <c r="V425" i="3"/>
  <c r="G425" i="3" s="1"/>
  <c r="N425" i="3"/>
  <c r="L426" i="3"/>
  <c r="T426" i="3" s="1"/>
  <c r="O425" i="3"/>
  <c r="E424" i="3"/>
  <c r="B424" i="3"/>
  <c r="C420" i="4"/>
  <c r="L421" i="4"/>
  <c r="T420" i="4"/>
  <c r="A420" i="4"/>
  <c r="U420" i="4"/>
  <c r="R420" i="4"/>
  <c r="Q420" i="4"/>
  <c r="F420" i="4" s="1"/>
  <c r="N420" i="4"/>
  <c r="D420" i="4" s="1"/>
  <c r="S420" i="4"/>
  <c r="W420" i="4" s="1"/>
  <c r="B420" i="4"/>
  <c r="E420" i="4"/>
  <c r="M411" i="2"/>
  <c r="B410" i="2"/>
  <c r="V410" i="2"/>
  <c r="K410" i="2" s="1"/>
  <c r="C410" i="2"/>
  <c r="T410" i="2"/>
  <c r="G410" i="2" s="1"/>
  <c r="CB410" i="2"/>
  <c r="H410" i="2" s="1"/>
  <c r="CC410" i="2"/>
  <c r="J410" i="2" s="1"/>
  <c r="A410" i="2"/>
  <c r="U410" i="2"/>
  <c r="I410" i="2" s="1"/>
  <c r="O410" i="2"/>
  <c r="D410" i="2" s="1"/>
  <c r="E410" i="2"/>
  <c r="P410" i="2"/>
  <c r="M412" i="2" l="1"/>
  <c r="S411" i="2"/>
  <c r="R411" i="2"/>
  <c r="Q411" i="2"/>
  <c r="R426" i="3"/>
  <c r="S426" i="3"/>
  <c r="X420" i="4"/>
  <c r="G420" i="4" s="1"/>
  <c r="B425" i="3"/>
  <c r="H424" i="3"/>
  <c r="H420" i="4"/>
  <c r="F410" i="2"/>
  <c r="N426" i="3"/>
  <c r="B426" i="3" s="1"/>
  <c r="L427" i="3"/>
  <c r="T427" i="3" s="1"/>
  <c r="W426" i="3"/>
  <c r="I426" i="3" s="1"/>
  <c r="C426" i="3"/>
  <c r="O426" i="3"/>
  <c r="D426" i="3"/>
  <c r="U426" i="3"/>
  <c r="F426" i="3" s="1"/>
  <c r="V426" i="3"/>
  <c r="G426" i="3" s="1"/>
  <c r="A426" i="3"/>
  <c r="E425" i="3"/>
  <c r="N421" i="4"/>
  <c r="D421" i="4" s="1"/>
  <c r="A421" i="4"/>
  <c r="Q421" i="4"/>
  <c r="U421" i="4"/>
  <c r="C421" i="4"/>
  <c r="S421" i="4"/>
  <c r="L422" i="4"/>
  <c r="E421" i="4"/>
  <c r="T421" i="4"/>
  <c r="R421" i="4"/>
  <c r="B421" i="4"/>
  <c r="G414" i="2"/>
  <c r="H413" i="2"/>
  <c r="F413" i="2"/>
  <c r="J413" i="2"/>
  <c r="H414" i="2"/>
  <c r="I413" i="2"/>
  <c r="F412" i="2"/>
  <c r="F415" i="2"/>
  <c r="G415" i="2"/>
  <c r="G413" i="2"/>
  <c r="F414" i="2"/>
  <c r="B411" i="2"/>
  <c r="CC411" i="2"/>
  <c r="J411" i="2" s="1"/>
  <c r="J412" i="2" s="1"/>
  <c r="U411" i="2"/>
  <c r="I411" i="2" s="1"/>
  <c r="I412" i="2" s="1"/>
  <c r="P411" i="2"/>
  <c r="V411" i="2"/>
  <c r="K411" i="2" s="1"/>
  <c r="O411" i="2"/>
  <c r="D411" i="2" s="1"/>
  <c r="T411" i="2"/>
  <c r="G411" i="2" s="1"/>
  <c r="G412" i="2" s="1"/>
  <c r="C411" i="2"/>
  <c r="E411" i="2"/>
  <c r="CB411" i="2"/>
  <c r="H411" i="2" s="1"/>
  <c r="H412" i="2" s="1"/>
  <c r="A411" i="2"/>
  <c r="W421" i="4" l="1"/>
  <c r="F421" i="4" s="1"/>
  <c r="S412" i="2"/>
  <c r="R412" i="2"/>
  <c r="Q412" i="2"/>
  <c r="R427" i="3"/>
  <c r="S427" i="3"/>
  <c r="X421" i="4"/>
  <c r="G421" i="4" s="1"/>
  <c r="H421" i="4"/>
  <c r="H425" i="3"/>
  <c r="E426" i="3"/>
  <c r="W427" i="3"/>
  <c r="I427" i="3" s="1"/>
  <c r="L428" i="3"/>
  <c r="T428" i="3" s="1"/>
  <c r="D427" i="3"/>
  <c r="V427" i="3"/>
  <c r="G427" i="3" s="1"/>
  <c r="U427" i="3"/>
  <c r="F427" i="3" s="1"/>
  <c r="A427" i="3"/>
  <c r="N427" i="3"/>
  <c r="O427" i="3"/>
  <c r="C427" i="3"/>
  <c r="F411" i="2"/>
  <c r="U422" i="4"/>
  <c r="T422" i="4"/>
  <c r="A422" i="4"/>
  <c r="R422" i="4"/>
  <c r="Q422" i="4"/>
  <c r="E422" i="4"/>
  <c r="C422" i="4"/>
  <c r="L423" i="4"/>
  <c r="B422" i="4"/>
  <c r="S422" i="4"/>
  <c r="W422" i="4" s="1"/>
  <c r="N422" i="4"/>
  <c r="D422" i="4" s="1"/>
  <c r="M413" i="2"/>
  <c r="O412" i="2"/>
  <c r="V412" i="2"/>
  <c r="T412" i="2"/>
  <c r="CC412" i="2"/>
  <c r="CB412" i="2"/>
  <c r="U412" i="2"/>
  <c r="P412" i="2"/>
  <c r="F422" i="4" l="1"/>
  <c r="S428" i="3"/>
  <c r="R428" i="3"/>
  <c r="X422" i="4"/>
  <c r="G422" i="4" s="1"/>
  <c r="H422" i="4"/>
  <c r="H426" i="3"/>
  <c r="E427" i="3"/>
  <c r="B427" i="3"/>
  <c r="D428" i="3"/>
  <c r="A428" i="3"/>
  <c r="C428" i="3"/>
  <c r="O428" i="3"/>
  <c r="V428" i="3"/>
  <c r="G428" i="3" s="1"/>
  <c r="N428" i="3"/>
  <c r="U428" i="3"/>
  <c r="F428" i="3" s="1"/>
  <c r="W428" i="3"/>
  <c r="I428" i="3" s="1"/>
  <c r="L429" i="3"/>
  <c r="T429" i="3" s="1"/>
  <c r="Q423" i="4"/>
  <c r="S423" i="4"/>
  <c r="C423" i="4"/>
  <c r="N423" i="4"/>
  <c r="D423" i="4" s="1"/>
  <c r="R423" i="4"/>
  <c r="A423" i="4"/>
  <c r="T423" i="4"/>
  <c r="L424" i="4"/>
  <c r="E423" i="4"/>
  <c r="U423" i="4"/>
  <c r="B423" i="4"/>
  <c r="M414" i="2"/>
  <c r="CB413" i="2"/>
  <c r="CC413" i="2"/>
  <c r="W423" i="4" l="1"/>
  <c r="F423" i="4" s="1"/>
  <c r="R429" i="3"/>
  <c r="S429" i="3"/>
  <c r="X423" i="4"/>
  <c r="G423" i="4" s="1"/>
  <c r="B428" i="3"/>
  <c r="H427" i="3"/>
  <c r="H423" i="4"/>
  <c r="O429" i="3"/>
  <c r="A429" i="3"/>
  <c r="V429" i="3"/>
  <c r="G429" i="3" s="1"/>
  <c r="N429" i="3"/>
  <c r="C429" i="3"/>
  <c r="U429" i="3"/>
  <c r="F429" i="3" s="1"/>
  <c r="D429" i="3"/>
  <c r="W429" i="3"/>
  <c r="I429" i="3" s="1"/>
  <c r="L430" i="3"/>
  <c r="T430" i="3" s="1"/>
  <c r="E428" i="3"/>
  <c r="L425" i="4"/>
  <c r="B424" i="4"/>
  <c r="S424" i="4"/>
  <c r="N424" i="4"/>
  <c r="D424" i="4" s="1"/>
  <c r="E424" i="4"/>
  <c r="Q424" i="4"/>
  <c r="U424" i="4"/>
  <c r="C424" i="4"/>
  <c r="T424" i="4"/>
  <c r="R424" i="4"/>
  <c r="A424" i="4"/>
  <c r="M415" i="2"/>
  <c r="CC414" i="2"/>
  <c r="CB414" i="2"/>
  <c r="W424" i="4" l="1"/>
  <c r="F424" i="4" s="1"/>
  <c r="S430" i="3"/>
  <c r="R430" i="3"/>
  <c r="X424" i="4"/>
  <c r="G424" i="4" s="1"/>
  <c r="H428" i="3"/>
  <c r="H424" i="4"/>
  <c r="E429" i="3"/>
  <c r="B429" i="3"/>
  <c r="W430" i="3"/>
  <c r="I430" i="3" s="1"/>
  <c r="N430" i="3"/>
  <c r="A430" i="3"/>
  <c r="V430" i="3"/>
  <c r="G430" i="3" s="1"/>
  <c r="O430" i="3"/>
  <c r="D430" i="3"/>
  <c r="C430" i="3"/>
  <c r="U430" i="3"/>
  <c r="F430" i="3" s="1"/>
  <c r="L431" i="3"/>
  <c r="T431" i="3" s="1"/>
  <c r="Q425" i="4"/>
  <c r="U425" i="4"/>
  <c r="T425" i="4"/>
  <c r="L426" i="4"/>
  <c r="B425" i="4"/>
  <c r="C425" i="4"/>
  <c r="A425" i="4"/>
  <c r="N425" i="4"/>
  <c r="D425" i="4" s="1"/>
  <c r="R425" i="4"/>
  <c r="S425" i="4"/>
  <c r="E425" i="4"/>
  <c r="M416" i="2"/>
  <c r="CC415" i="2"/>
  <c r="CB415" i="2"/>
  <c r="W425" i="4" l="1"/>
  <c r="F425" i="4"/>
  <c r="S431" i="3"/>
  <c r="R431" i="3"/>
  <c r="X425" i="4"/>
  <c r="G425" i="4" s="1"/>
  <c r="H416" i="2"/>
  <c r="G416" i="2"/>
  <c r="J416" i="2"/>
  <c r="I416" i="2"/>
  <c r="H425" i="4"/>
  <c r="H429" i="3"/>
  <c r="E430" i="3"/>
  <c r="C431" i="3"/>
  <c r="V431" i="3"/>
  <c r="G431" i="3" s="1"/>
  <c r="D431" i="3"/>
  <c r="N431" i="3"/>
  <c r="L432" i="3"/>
  <c r="T432" i="3" s="1"/>
  <c r="A431" i="3"/>
  <c r="U431" i="3"/>
  <c r="F431" i="3" s="1"/>
  <c r="O431" i="3"/>
  <c r="W431" i="3"/>
  <c r="I431" i="3" s="1"/>
  <c r="B430" i="3"/>
  <c r="B426" i="4"/>
  <c r="A426" i="4"/>
  <c r="L427" i="4"/>
  <c r="E426" i="4"/>
  <c r="N426" i="4"/>
  <c r="D426" i="4" s="1"/>
  <c r="C426" i="4"/>
  <c r="R426" i="4"/>
  <c r="U426" i="4"/>
  <c r="Q426" i="4"/>
  <c r="T426" i="4"/>
  <c r="S426" i="4"/>
  <c r="F416" i="2"/>
  <c r="M417" i="2"/>
  <c r="CC416" i="2"/>
  <c r="CB416" i="2"/>
  <c r="W426" i="4" l="1"/>
  <c r="F426" i="4"/>
  <c r="S417" i="2"/>
  <c r="R417" i="2"/>
  <c r="Q417" i="2"/>
  <c r="R432" i="3"/>
  <c r="S432" i="3"/>
  <c r="X426" i="4"/>
  <c r="G426" i="4" s="1"/>
  <c r="E431" i="3"/>
  <c r="H426" i="4"/>
  <c r="B431" i="3"/>
  <c r="H430" i="3"/>
  <c r="D432" i="3"/>
  <c r="W432" i="3"/>
  <c r="I432" i="3" s="1"/>
  <c r="O432" i="3"/>
  <c r="V432" i="3"/>
  <c r="G432" i="3" s="1"/>
  <c r="L433" i="3"/>
  <c r="T433" i="3" s="1"/>
  <c r="A432" i="3"/>
  <c r="N432" i="3"/>
  <c r="H431" i="3" s="1"/>
  <c r="C432" i="3"/>
  <c r="U432" i="3"/>
  <c r="F432" i="3" s="1"/>
  <c r="C427" i="4"/>
  <c r="U427" i="4"/>
  <c r="A427" i="4"/>
  <c r="Q427" i="4"/>
  <c r="T427" i="4"/>
  <c r="S427" i="4"/>
  <c r="B427" i="4"/>
  <c r="R427" i="4"/>
  <c r="E427" i="4"/>
  <c r="N427" i="4"/>
  <c r="D427" i="4" s="1"/>
  <c r="L428" i="4"/>
  <c r="N460" i="2"/>
  <c r="M5" i="2" s="1"/>
  <c r="M6" i="2" s="1"/>
  <c r="M418" i="2"/>
  <c r="V417" i="2"/>
  <c r="K417" i="2" s="1"/>
  <c r="C417" i="2"/>
  <c r="CB417" i="2"/>
  <c r="H417" i="2" s="1"/>
  <c r="CC417" i="2"/>
  <c r="J417" i="2" s="1"/>
  <c r="B417" i="2"/>
  <c r="U417" i="2"/>
  <c r="I417" i="2" s="1"/>
  <c r="P417" i="2"/>
  <c r="E417" i="2"/>
  <c r="A417" i="2"/>
  <c r="O417" i="2"/>
  <c r="D417" i="2" s="1"/>
  <c r="T417" i="2"/>
  <c r="G417" i="2" s="1"/>
  <c r="W427" i="4" l="1"/>
  <c r="F427" i="4"/>
  <c r="Q418" i="2"/>
  <c r="R418" i="2"/>
  <c r="S418" i="2"/>
  <c r="R433" i="3"/>
  <c r="S433" i="3"/>
  <c r="X427" i="4"/>
  <c r="G427" i="4" s="1"/>
  <c r="H427" i="4"/>
  <c r="B432" i="3"/>
  <c r="E432" i="3"/>
  <c r="C433" i="3"/>
  <c r="U433" i="3"/>
  <c r="F433" i="3" s="1"/>
  <c r="W433" i="3"/>
  <c r="I433" i="3" s="1"/>
  <c r="A433" i="3"/>
  <c r="L434" i="3"/>
  <c r="T434" i="3" s="1"/>
  <c r="D433" i="3"/>
  <c r="V433" i="3"/>
  <c r="G433" i="3" s="1"/>
  <c r="O433" i="3"/>
  <c r="N433" i="3"/>
  <c r="F417" i="2"/>
  <c r="K460" i="2"/>
  <c r="N428" i="4"/>
  <c r="D428" i="4" s="1"/>
  <c r="R428" i="4"/>
  <c r="T428" i="4"/>
  <c r="B428" i="4"/>
  <c r="E428" i="4"/>
  <c r="L429" i="4"/>
  <c r="U428" i="4"/>
  <c r="C428" i="4"/>
  <c r="A428" i="4"/>
  <c r="S428" i="4"/>
  <c r="W428" i="4" s="1"/>
  <c r="Q428" i="4"/>
  <c r="F428" i="4" s="1"/>
  <c r="M419" i="2"/>
  <c r="A418" i="2"/>
  <c r="E418" i="2"/>
  <c r="B418" i="2"/>
  <c r="CC418" i="2"/>
  <c r="J418" i="2" s="1"/>
  <c r="C418" i="2"/>
  <c r="P418" i="2"/>
  <c r="T418" i="2"/>
  <c r="G418" i="2" s="1"/>
  <c r="CB418" i="2"/>
  <c r="H418" i="2" s="1"/>
  <c r="V418" i="2"/>
  <c r="K418" i="2" s="1"/>
  <c r="U418" i="2"/>
  <c r="I418" i="2" s="1"/>
  <c r="O418" i="2"/>
  <c r="D418" i="2" s="1"/>
  <c r="R419" i="2" l="1"/>
  <c r="S419" i="2"/>
  <c r="Q419" i="2"/>
  <c r="S434" i="3"/>
  <c r="R434" i="3"/>
  <c r="X428" i="4"/>
  <c r="G428" i="4" s="1"/>
  <c r="H432" i="3"/>
  <c r="H428" i="4"/>
  <c r="E433" i="3"/>
  <c r="F418" i="2"/>
  <c r="C434" i="3"/>
  <c r="O434" i="3"/>
  <c r="L435" i="3"/>
  <c r="T435" i="3" s="1"/>
  <c r="V434" i="3"/>
  <c r="G434" i="3" s="1"/>
  <c r="U434" i="3"/>
  <c r="F434" i="3" s="1"/>
  <c r="W434" i="3"/>
  <c r="I434" i="3" s="1"/>
  <c r="A434" i="3"/>
  <c r="D434" i="3"/>
  <c r="N434" i="3"/>
  <c r="B433" i="3"/>
  <c r="C429" i="4"/>
  <c r="S429" i="4"/>
  <c r="W429" i="4" s="1"/>
  <c r="E429" i="4"/>
  <c r="B429" i="4"/>
  <c r="U429" i="4"/>
  <c r="R429" i="4"/>
  <c r="L430" i="4"/>
  <c r="N429" i="4"/>
  <c r="D429" i="4" s="1"/>
  <c r="T429" i="4"/>
  <c r="A429" i="4"/>
  <c r="Q429" i="4"/>
  <c r="F429" i="4" s="1"/>
  <c r="M420" i="2"/>
  <c r="C419" i="2"/>
  <c r="V419" i="2"/>
  <c r="K419" i="2" s="1"/>
  <c r="A419" i="2"/>
  <c r="CB419" i="2"/>
  <c r="H419" i="2" s="1"/>
  <c r="T419" i="2"/>
  <c r="G419" i="2" s="1"/>
  <c r="E419" i="2"/>
  <c r="U419" i="2"/>
  <c r="I419" i="2" s="1"/>
  <c r="O419" i="2"/>
  <c r="D419" i="2" s="1"/>
  <c r="B419" i="2"/>
  <c r="CC419" i="2"/>
  <c r="J419" i="2" s="1"/>
  <c r="P419" i="2"/>
  <c r="S420" i="2" l="1"/>
  <c r="Q420" i="2"/>
  <c r="R420" i="2"/>
  <c r="R435" i="3"/>
  <c r="S435" i="3"/>
  <c r="X429" i="4"/>
  <c r="G429" i="4" s="1"/>
  <c r="L431" i="4"/>
  <c r="L432" i="4" s="1"/>
  <c r="L433" i="4" s="1"/>
  <c r="G431" i="4"/>
  <c r="H433" i="3"/>
  <c r="H429" i="4"/>
  <c r="V435" i="3"/>
  <c r="G435" i="3" s="1"/>
  <c r="L436" i="3"/>
  <c r="T436" i="3" s="1"/>
  <c r="A435" i="3"/>
  <c r="W435" i="3"/>
  <c r="I435" i="3" s="1"/>
  <c r="N435" i="3"/>
  <c r="O435" i="3"/>
  <c r="U435" i="3"/>
  <c r="F435" i="3" s="1"/>
  <c r="D435" i="3"/>
  <c r="C435" i="3"/>
  <c r="E434" i="3"/>
  <c r="F419" i="2"/>
  <c r="B434" i="3"/>
  <c r="U430" i="4"/>
  <c r="A430" i="4"/>
  <c r="B430" i="4"/>
  <c r="S430" i="4"/>
  <c r="W430" i="4" s="1"/>
  <c r="R430" i="4"/>
  <c r="T430" i="4"/>
  <c r="N430" i="4"/>
  <c r="D430" i="4" s="1"/>
  <c r="C430" i="4"/>
  <c r="E430" i="4"/>
  <c r="Q430" i="4"/>
  <c r="F430" i="4" s="1"/>
  <c r="M421" i="2"/>
  <c r="CC420" i="2"/>
  <c r="J420" i="2" s="1"/>
  <c r="C420" i="2"/>
  <c r="A420" i="2"/>
  <c r="CB420" i="2"/>
  <c r="H420" i="2" s="1"/>
  <c r="T420" i="2"/>
  <c r="G420" i="2" s="1"/>
  <c r="E420" i="2"/>
  <c r="O420" i="2"/>
  <c r="D420" i="2" s="1"/>
  <c r="V420" i="2"/>
  <c r="K420" i="2" s="1"/>
  <c r="P420" i="2"/>
  <c r="U420" i="2"/>
  <c r="I420" i="2" s="1"/>
  <c r="B420" i="2"/>
  <c r="Q421" i="2" l="1"/>
  <c r="S421" i="2"/>
  <c r="R421" i="2"/>
  <c r="S436" i="3"/>
  <c r="R436" i="3"/>
  <c r="X430" i="4"/>
  <c r="G430" i="4" s="1"/>
  <c r="F420" i="2"/>
  <c r="H434" i="3"/>
  <c r="H430" i="4"/>
  <c r="H431" i="4" s="1"/>
  <c r="H433" i="4" s="1"/>
  <c r="B435" i="3"/>
  <c r="E435" i="3"/>
  <c r="N436" i="3"/>
  <c r="D436" i="3"/>
  <c r="L437" i="3"/>
  <c r="T437" i="3" s="1"/>
  <c r="W436" i="3"/>
  <c r="I436" i="3" s="1"/>
  <c r="C436" i="3"/>
  <c r="A436" i="3"/>
  <c r="V436" i="3"/>
  <c r="G436" i="3" s="1"/>
  <c r="O436" i="3"/>
  <c r="U436" i="3"/>
  <c r="F436" i="3" s="1"/>
  <c r="L434" i="4"/>
  <c r="G433" i="4"/>
  <c r="M422" i="2"/>
  <c r="V421" i="2"/>
  <c r="K421" i="2" s="1"/>
  <c r="U421" i="2"/>
  <c r="I421" i="2" s="1"/>
  <c r="CC421" i="2"/>
  <c r="J421" i="2" s="1"/>
  <c r="T421" i="2"/>
  <c r="G421" i="2" s="1"/>
  <c r="C421" i="2"/>
  <c r="P421" i="2"/>
  <c r="B421" i="2"/>
  <c r="CB421" i="2"/>
  <c r="H421" i="2" s="1"/>
  <c r="O421" i="2"/>
  <c r="D421" i="2" s="1"/>
  <c r="E421" i="2"/>
  <c r="A421" i="2"/>
  <c r="S422" i="2" l="1"/>
  <c r="R422" i="2"/>
  <c r="Q422" i="2"/>
  <c r="S437" i="3"/>
  <c r="R437" i="3"/>
  <c r="H435" i="3"/>
  <c r="E436" i="3"/>
  <c r="B436" i="3"/>
  <c r="W437" i="3"/>
  <c r="I437" i="3" s="1"/>
  <c r="U437" i="3"/>
  <c r="F437" i="3" s="1"/>
  <c r="F438" i="3" s="1"/>
  <c r="C437" i="3"/>
  <c r="O437" i="3"/>
  <c r="A437" i="3"/>
  <c r="N437" i="3"/>
  <c r="E438" i="3"/>
  <c r="D437" i="3"/>
  <c r="V437" i="3"/>
  <c r="G437" i="3" s="1"/>
  <c r="G438" i="3" s="1"/>
  <c r="F421" i="2"/>
  <c r="B434" i="4"/>
  <c r="Q434" i="4"/>
  <c r="R434" i="4"/>
  <c r="S434" i="4"/>
  <c r="W434" i="4" s="1"/>
  <c r="U434" i="4"/>
  <c r="C434" i="4"/>
  <c r="E434" i="4"/>
  <c r="A434" i="4"/>
  <c r="T434" i="4"/>
  <c r="N434" i="4"/>
  <c r="D434" i="4" s="1"/>
  <c r="L435" i="4"/>
  <c r="K485" i="4"/>
  <c r="H485" i="4" s="1"/>
  <c r="M423" i="2"/>
  <c r="CB422" i="2"/>
  <c r="H422" i="2" s="1"/>
  <c r="V422" i="2"/>
  <c r="K422" i="2" s="1"/>
  <c r="B422" i="2"/>
  <c r="C422" i="2"/>
  <c r="T422" i="2"/>
  <c r="G422" i="2" s="1"/>
  <c r="CC422" i="2"/>
  <c r="J422" i="2" s="1"/>
  <c r="O422" i="2"/>
  <c r="D422" i="2" s="1"/>
  <c r="A422" i="2"/>
  <c r="E422" i="2"/>
  <c r="P422" i="2"/>
  <c r="U422" i="2"/>
  <c r="I422" i="2" s="1"/>
  <c r="F434" i="4" l="1"/>
  <c r="S423" i="2"/>
  <c r="R423" i="2"/>
  <c r="Q423" i="2"/>
  <c r="X434" i="4"/>
  <c r="G434" i="4" s="1"/>
  <c r="F422" i="2"/>
  <c r="H437" i="3"/>
  <c r="H434" i="4"/>
  <c r="H436" i="3"/>
  <c r="H438" i="3"/>
  <c r="E437" i="3"/>
  <c r="B437" i="3"/>
  <c r="Q435" i="4"/>
  <c r="E435" i="4"/>
  <c r="R435" i="4"/>
  <c r="B435" i="4"/>
  <c r="N435" i="4"/>
  <c r="D435" i="4" s="1"/>
  <c r="L436" i="4"/>
  <c r="U435" i="4"/>
  <c r="C435" i="4"/>
  <c r="T435" i="4"/>
  <c r="S435" i="4"/>
  <c r="W435" i="4" s="1"/>
  <c r="A435" i="4"/>
  <c r="M424" i="2"/>
  <c r="A423" i="2"/>
  <c r="T423" i="2"/>
  <c r="G423" i="2" s="1"/>
  <c r="C423" i="2"/>
  <c r="V423" i="2"/>
  <c r="K423" i="2" s="1"/>
  <c r="CC423" i="2"/>
  <c r="J423" i="2" s="1"/>
  <c r="CB423" i="2"/>
  <c r="H423" i="2" s="1"/>
  <c r="U423" i="2"/>
  <c r="I423" i="2" s="1"/>
  <c r="O423" i="2"/>
  <c r="D423" i="2" s="1"/>
  <c r="E423" i="2"/>
  <c r="B423" i="2"/>
  <c r="P423" i="2"/>
  <c r="F435" i="4" l="1"/>
  <c r="R424" i="2"/>
  <c r="S424" i="2"/>
  <c r="Q424" i="2"/>
  <c r="X435" i="4"/>
  <c r="G435" i="4" s="1"/>
  <c r="F423" i="2"/>
  <c r="H435" i="4"/>
  <c r="E436" i="4"/>
  <c r="S436" i="4"/>
  <c r="W436" i="4" s="1"/>
  <c r="T436" i="4"/>
  <c r="N436" i="4"/>
  <c r="D436" i="4" s="1"/>
  <c r="L437" i="4"/>
  <c r="R436" i="4"/>
  <c r="B436" i="4"/>
  <c r="Q436" i="4"/>
  <c r="F436" i="4" s="1"/>
  <c r="U436" i="4"/>
  <c r="C436" i="4"/>
  <c r="A436" i="4"/>
  <c r="M425" i="2"/>
  <c r="O424" i="2"/>
  <c r="D424" i="2" s="1"/>
  <c r="P424" i="2"/>
  <c r="C424" i="2"/>
  <c r="E424" i="2"/>
  <c r="V424" i="2"/>
  <c r="K424" i="2" s="1"/>
  <c r="A424" i="2"/>
  <c r="B424" i="2"/>
  <c r="CC424" i="2"/>
  <c r="J424" i="2" s="1"/>
  <c r="U424" i="2"/>
  <c r="I424" i="2" s="1"/>
  <c r="CB424" i="2"/>
  <c r="H424" i="2" s="1"/>
  <c r="T424" i="2"/>
  <c r="G424" i="2" s="1"/>
  <c r="S425" i="2" l="1"/>
  <c r="R425" i="2"/>
  <c r="Q425" i="2"/>
  <c r="X436" i="4"/>
  <c r="G436" i="4" s="1"/>
  <c r="H436" i="4"/>
  <c r="F424" i="2"/>
  <c r="B437" i="4"/>
  <c r="E437" i="4"/>
  <c r="U437" i="4"/>
  <c r="N437" i="4"/>
  <c r="D437" i="4" s="1"/>
  <c r="Q437" i="4"/>
  <c r="T437" i="4"/>
  <c r="A437" i="4"/>
  <c r="S437" i="4"/>
  <c r="C437" i="4"/>
  <c r="R437" i="4"/>
  <c r="L438" i="4"/>
  <c r="M426" i="2"/>
  <c r="CB425" i="2"/>
  <c r="H425" i="2" s="1"/>
  <c r="T425" i="2"/>
  <c r="G425" i="2" s="1"/>
  <c r="E425" i="2"/>
  <c r="A425" i="2"/>
  <c r="P425" i="2"/>
  <c r="B425" i="2"/>
  <c r="U425" i="2"/>
  <c r="I425" i="2" s="1"/>
  <c r="C425" i="2"/>
  <c r="V425" i="2"/>
  <c r="K425" i="2" s="1"/>
  <c r="O425" i="2"/>
  <c r="D425" i="2" s="1"/>
  <c r="CC425" i="2"/>
  <c r="J425" i="2" s="1"/>
  <c r="W437" i="4" l="1"/>
  <c r="F437" i="4" s="1"/>
  <c r="R426" i="2"/>
  <c r="Q426" i="2"/>
  <c r="S426" i="2"/>
  <c r="X437" i="4"/>
  <c r="G437" i="4" s="1"/>
  <c r="H437" i="4"/>
  <c r="F425" i="2"/>
  <c r="A438" i="4"/>
  <c r="U438" i="4"/>
  <c r="Q438" i="4"/>
  <c r="E438" i="4"/>
  <c r="T438" i="4"/>
  <c r="R438" i="4"/>
  <c r="N438" i="4"/>
  <c r="D438" i="4" s="1"/>
  <c r="L439" i="4"/>
  <c r="S438" i="4"/>
  <c r="W438" i="4" s="1"/>
  <c r="C438" i="4"/>
  <c r="B438" i="4"/>
  <c r="M427" i="2"/>
  <c r="C426" i="2"/>
  <c r="T426" i="2"/>
  <c r="G426" i="2" s="1"/>
  <c r="CB426" i="2"/>
  <c r="H426" i="2" s="1"/>
  <c r="A426" i="2"/>
  <c r="E426" i="2"/>
  <c r="V426" i="2"/>
  <c r="K426" i="2" s="1"/>
  <c r="U426" i="2"/>
  <c r="I426" i="2" s="1"/>
  <c r="O426" i="2"/>
  <c r="D426" i="2" s="1"/>
  <c r="B426" i="2"/>
  <c r="CC426" i="2"/>
  <c r="J426" i="2" s="1"/>
  <c r="P426" i="2"/>
  <c r="F438" i="4" l="1"/>
  <c r="R427" i="2"/>
  <c r="S427" i="2"/>
  <c r="Q427" i="2"/>
  <c r="X438" i="4"/>
  <c r="G438" i="4" s="1"/>
  <c r="H438" i="4"/>
  <c r="F426" i="2"/>
  <c r="T439" i="4"/>
  <c r="N439" i="4"/>
  <c r="D439" i="4" s="1"/>
  <c r="U439" i="4"/>
  <c r="C439" i="4"/>
  <c r="L440" i="4"/>
  <c r="S439" i="4"/>
  <c r="R439" i="4"/>
  <c r="B439" i="4"/>
  <c r="Q439" i="4"/>
  <c r="A439" i="4"/>
  <c r="E439" i="4"/>
  <c r="M428" i="2"/>
  <c r="O427" i="2"/>
  <c r="D427" i="2" s="1"/>
  <c r="A427" i="2"/>
  <c r="CB427" i="2"/>
  <c r="H427" i="2" s="1"/>
  <c r="U427" i="2"/>
  <c r="I427" i="2" s="1"/>
  <c r="P427" i="2"/>
  <c r="T427" i="2"/>
  <c r="G427" i="2" s="1"/>
  <c r="B427" i="2"/>
  <c r="V427" i="2"/>
  <c r="K427" i="2" s="1"/>
  <c r="CC427" i="2"/>
  <c r="J427" i="2" s="1"/>
  <c r="E427" i="2"/>
  <c r="C427" i="2"/>
  <c r="W439" i="4" l="1"/>
  <c r="F439" i="4" s="1"/>
  <c r="S428" i="2"/>
  <c r="R428" i="2"/>
  <c r="Q428" i="2"/>
  <c r="X439" i="4"/>
  <c r="G439" i="4" s="1"/>
  <c r="H439" i="4"/>
  <c r="F427" i="2"/>
  <c r="C440" i="4"/>
  <c r="T440" i="4"/>
  <c r="L441" i="4"/>
  <c r="B440" i="4"/>
  <c r="E440" i="4"/>
  <c r="N440" i="4"/>
  <c r="D440" i="4" s="1"/>
  <c r="S440" i="4"/>
  <c r="A440" i="4"/>
  <c r="U440" i="4"/>
  <c r="R440" i="4"/>
  <c r="Q440" i="4"/>
  <c r="M429" i="2"/>
  <c r="CB428" i="2"/>
  <c r="H428" i="2" s="1"/>
  <c r="U428" i="2"/>
  <c r="I428" i="2" s="1"/>
  <c r="B428" i="2"/>
  <c r="T428" i="2"/>
  <c r="G428" i="2" s="1"/>
  <c r="O428" i="2"/>
  <c r="D428" i="2" s="1"/>
  <c r="C428" i="2"/>
  <c r="CC428" i="2"/>
  <c r="J428" i="2" s="1"/>
  <c r="P428" i="2"/>
  <c r="V428" i="2"/>
  <c r="K428" i="2" s="1"/>
  <c r="A428" i="2"/>
  <c r="E428" i="2"/>
  <c r="W440" i="4" l="1"/>
  <c r="F440" i="4"/>
  <c r="S429" i="2"/>
  <c r="R429" i="2"/>
  <c r="Q429" i="2"/>
  <c r="X440" i="4"/>
  <c r="G440" i="4" s="1"/>
  <c r="H440" i="4"/>
  <c r="F428" i="2"/>
  <c r="Q441" i="4"/>
  <c r="L442" i="4"/>
  <c r="U441" i="4"/>
  <c r="A441" i="4"/>
  <c r="T441" i="4"/>
  <c r="C441" i="4"/>
  <c r="N441" i="4"/>
  <c r="D441" i="4" s="1"/>
  <c r="E441" i="4"/>
  <c r="B441" i="4"/>
  <c r="R441" i="4"/>
  <c r="S441" i="4"/>
  <c r="M430" i="2"/>
  <c r="U429" i="2"/>
  <c r="I429" i="2" s="1"/>
  <c r="B429" i="2"/>
  <c r="P429" i="2"/>
  <c r="C429" i="2"/>
  <c r="CB429" i="2"/>
  <c r="H429" i="2" s="1"/>
  <c r="O429" i="2"/>
  <c r="D429" i="2" s="1"/>
  <c r="V429" i="2"/>
  <c r="K429" i="2" s="1"/>
  <c r="E429" i="2"/>
  <c r="A429" i="2"/>
  <c r="T429" i="2"/>
  <c r="G429" i="2" s="1"/>
  <c r="CC429" i="2"/>
  <c r="J429" i="2" s="1"/>
  <c r="W441" i="4" l="1"/>
  <c r="F441" i="4" s="1"/>
  <c r="Q430" i="2"/>
  <c r="S430" i="2"/>
  <c r="R430" i="2"/>
  <c r="X441" i="4"/>
  <c r="G441" i="4" s="1"/>
  <c r="H441" i="4"/>
  <c r="F429" i="2"/>
  <c r="T442" i="4"/>
  <c r="U442" i="4"/>
  <c r="R442" i="4"/>
  <c r="N442" i="4"/>
  <c r="D442" i="4" s="1"/>
  <c r="S442" i="4"/>
  <c r="A442" i="4"/>
  <c r="E442" i="4"/>
  <c r="C442" i="4"/>
  <c r="B442" i="4"/>
  <c r="Q442" i="4"/>
  <c r="L443" i="4"/>
  <c r="M431" i="2"/>
  <c r="O430" i="2"/>
  <c r="D430" i="2" s="1"/>
  <c r="A430" i="2"/>
  <c r="P430" i="2"/>
  <c r="B430" i="2"/>
  <c r="U430" i="2"/>
  <c r="I430" i="2" s="1"/>
  <c r="CC430" i="2"/>
  <c r="J430" i="2" s="1"/>
  <c r="C430" i="2"/>
  <c r="V430" i="2"/>
  <c r="K430" i="2" s="1"/>
  <c r="CB430" i="2"/>
  <c r="H430" i="2" s="1"/>
  <c r="E430" i="2"/>
  <c r="T430" i="2"/>
  <c r="G430" i="2" s="1"/>
  <c r="W442" i="4" l="1"/>
  <c r="F442" i="4" s="1"/>
  <c r="S431" i="2"/>
  <c r="R431" i="2"/>
  <c r="Q431" i="2"/>
  <c r="X442" i="4"/>
  <c r="G442" i="4" s="1"/>
  <c r="H442" i="4"/>
  <c r="F430" i="2"/>
  <c r="T443" i="4"/>
  <c r="L444" i="4"/>
  <c r="Q443" i="4"/>
  <c r="N443" i="4"/>
  <c r="D443" i="4" s="1"/>
  <c r="E443" i="4"/>
  <c r="U443" i="4"/>
  <c r="C443" i="4"/>
  <c r="R443" i="4"/>
  <c r="A443" i="4"/>
  <c r="S443" i="4"/>
  <c r="W443" i="4" s="1"/>
  <c r="B443" i="4"/>
  <c r="M432" i="2"/>
  <c r="V431" i="2"/>
  <c r="K431" i="2" s="1"/>
  <c r="T431" i="2"/>
  <c r="G431" i="2" s="1"/>
  <c r="P431" i="2"/>
  <c r="A431" i="2"/>
  <c r="C431" i="2"/>
  <c r="CB431" i="2"/>
  <c r="H431" i="2" s="1"/>
  <c r="B431" i="2"/>
  <c r="E431" i="2"/>
  <c r="CC431" i="2"/>
  <c r="J431" i="2" s="1"/>
  <c r="U431" i="2"/>
  <c r="I431" i="2" s="1"/>
  <c r="O431" i="2"/>
  <c r="D431" i="2" s="1"/>
  <c r="F443" i="4" l="1"/>
  <c r="R432" i="2"/>
  <c r="S432" i="2"/>
  <c r="Q432" i="2"/>
  <c r="X443" i="4"/>
  <c r="G443" i="4" s="1"/>
  <c r="H443" i="4"/>
  <c r="F431" i="2"/>
  <c r="R444" i="4"/>
  <c r="U444" i="4"/>
  <c r="L445" i="4"/>
  <c r="B444" i="4"/>
  <c r="A444" i="4"/>
  <c r="S444" i="4"/>
  <c r="E444" i="4"/>
  <c r="C444" i="4"/>
  <c r="T444" i="4"/>
  <c r="Q444" i="4"/>
  <c r="N444" i="4"/>
  <c r="D444" i="4" s="1"/>
  <c r="M433" i="2"/>
  <c r="C432" i="2"/>
  <c r="A432" i="2"/>
  <c r="CC432" i="2"/>
  <c r="J432" i="2" s="1"/>
  <c r="P432" i="2"/>
  <c r="O432" i="2"/>
  <c r="D432" i="2" s="1"/>
  <c r="T432" i="2"/>
  <c r="G432" i="2" s="1"/>
  <c r="U432" i="2"/>
  <c r="I432" i="2" s="1"/>
  <c r="CB432" i="2"/>
  <c r="H432" i="2" s="1"/>
  <c r="E432" i="2"/>
  <c r="B432" i="2"/>
  <c r="V432" i="2"/>
  <c r="K432" i="2" s="1"/>
  <c r="W444" i="4" l="1"/>
  <c r="F444" i="4" s="1"/>
  <c r="S433" i="2"/>
  <c r="R433" i="2"/>
  <c r="Q433" i="2"/>
  <c r="H444" i="4"/>
  <c r="X444" i="4"/>
  <c r="G444" i="4" s="1"/>
  <c r="F432" i="2"/>
  <c r="B445" i="4"/>
  <c r="T445" i="4"/>
  <c r="E445" i="4"/>
  <c r="Q445" i="4"/>
  <c r="A445" i="4"/>
  <c r="L446" i="4"/>
  <c r="N445" i="4"/>
  <c r="D445" i="4" s="1"/>
  <c r="S445" i="4"/>
  <c r="C445" i="4"/>
  <c r="R445" i="4"/>
  <c r="U445" i="4"/>
  <c r="M434" i="2"/>
  <c r="O433" i="2"/>
  <c r="D433" i="2" s="1"/>
  <c r="V433" i="2"/>
  <c r="K433" i="2" s="1"/>
  <c r="CC433" i="2"/>
  <c r="J433" i="2" s="1"/>
  <c r="C433" i="2"/>
  <c r="B433" i="2"/>
  <c r="CB433" i="2"/>
  <c r="H433" i="2" s="1"/>
  <c r="A433" i="2"/>
  <c r="T433" i="2"/>
  <c r="G433" i="2" s="1"/>
  <c r="U433" i="2"/>
  <c r="I433" i="2" s="1"/>
  <c r="P433" i="2"/>
  <c r="E433" i="2"/>
  <c r="W445" i="4" l="1"/>
  <c r="F445" i="4" s="1"/>
  <c r="R434" i="2"/>
  <c r="Q434" i="2"/>
  <c r="S434" i="2"/>
  <c r="X445" i="4"/>
  <c r="G445" i="4" s="1"/>
  <c r="F433" i="2"/>
  <c r="H445" i="4"/>
  <c r="A446" i="4"/>
  <c r="U446" i="4"/>
  <c r="B446" i="4"/>
  <c r="R446" i="4"/>
  <c r="Q446" i="4"/>
  <c r="L447" i="4"/>
  <c r="T446" i="4"/>
  <c r="N446" i="4"/>
  <c r="D446" i="4" s="1"/>
  <c r="S446" i="4"/>
  <c r="W446" i="4" s="1"/>
  <c r="C446" i="4"/>
  <c r="E446" i="4"/>
  <c r="M435" i="2"/>
  <c r="E434" i="2"/>
  <c r="CB434" i="2"/>
  <c r="H434" i="2" s="1"/>
  <c r="T434" i="2"/>
  <c r="G434" i="2" s="1"/>
  <c r="C434" i="2"/>
  <c r="B434" i="2"/>
  <c r="A434" i="2"/>
  <c r="O434" i="2"/>
  <c r="D434" i="2" s="1"/>
  <c r="V434" i="2"/>
  <c r="K434" i="2" s="1"/>
  <c r="P434" i="2"/>
  <c r="U434" i="2"/>
  <c r="I434" i="2" s="1"/>
  <c r="CC434" i="2"/>
  <c r="J434" i="2" s="1"/>
  <c r="F446" i="4" l="1"/>
  <c r="Q435" i="2"/>
  <c r="R435" i="2"/>
  <c r="S435" i="2"/>
  <c r="X446" i="4"/>
  <c r="G446" i="4" s="1"/>
  <c r="H446" i="4"/>
  <c r="F434" i="2"/>
  <c r="C447" i="4"/>
  <c r="Q447" i="4"/>
  <c r="T447" i="4"/>
  <c r="E447" i="4"/>
  <c r="N447" i="4"/>
  <c r="D447" i="4" s="1"/>
  <c r="B447" i="4"/>
  <c r="R447" i="4"/>
  <c r="U447" i="4"/>
  <c r="L448" i="4"/>
  <c r="A447" i="4"/>
  <c r="S447" i="4"/>
  <c r="W447" i="4" s="1"/>
  <c r="M436" i="2"/>
  <c r="A435" i="2"/>
  <c r="P435" i="2"/>
  <c r="O435" i="2"/>
  <c r="D435" i="2" s="1"/>
  <c r="U435" i="2"/>
  <c r="I435" i="2" s="1"/>
  <c r="V435" i="2"/>
  <c r="K435" i="2" s="1"/>
  <c r="C435" i="2"/>
  <c r="E435" i="2"/>
  <c r="T435" i="2"/>
  <c r="G435" i="2" s="1"/>
  <c r="B435" i="2"/>
  <c r="CB435" i="2"/>
  <c r="H435" i="2" s="1"/>
  <c r="CC435" i="2"/>
  <c r="J435" i="2" s="1"/>
  <c r="F447" i="4" l="1"/>
  <c r="S436" i="2"/>
  <c r="R436" i="2"/>
  <c r="Q436" i="2"/>
  <c r="X447" i="4"/>
  <c r="G447" i="4" s="1"/>
  <c r="H447" i="4"/>
  <c r="F435" i="2"/>
  <c r="E448" i="4"/>
  <c r="C448" i="4"/>
  <c r="L449" i="4"/>
  <c r="T448" i="4"/>
  <c r="Q448" i="4"/>
  <c r="A448" i="4"/>
  <c r="N448" i="4"/>
  <c r="D448" i="4" s="1"/>
  <c r="S448" i="4"/>
  <c r="B448" i="4"/>
  <c r="R448" i="4"/>
  <c r="U448" i="4"/>
  <c r="M437" i="2"/>
  <c r="U436" i="2"/>
  <c r="I436" i="2" s="1"/>
  <c r="C436" i="2"/>
  <c r="T436" i="2"/>
  <c r="G436" i="2" s="1"/>
  <c r="P436" i="2"/>
  <c r="B436" i="2"/>
  <c r="CC436" i="2"/>
  <c r="J436" i="2" s="1"/>
  <c r="O436" i="2"/>
  <c r="D436" i="2" s="1"/>
  <c r="A436" i="2"/>
  <c r="E436" i="2"/>
  <c r="V436" i="2"/>
  <c r="K436" i="2" s="1"/>
  <c r="CB436" i="2"/>
  <c r="H436" i="2" s="1"/>
  <c r="W448" i="4" l="1"/>
  <c r="F448" i="4" s="1"/>
  <c r="S437" i="2"/>
  <c r="Q437" i="2"/>
  <c r="R437" i="2"/>
  <c r="X448" i="4"/>
  <c r="G448" i="4" s="1"/>
  <c r="H448" i="4"/>
  <c r="F436" i="2"/>
  <c r="Q449" i="4"/>
  <c r="N449" i="4"/>
  <c r="D449" i="4" s="1"/>
  <c r="S449" i="4"/>
  <c r="A449" i="4"/>
  <c r="U449" i="4"/>
  <c r="T449" i="4"/>
  <c r="E449" i="4"/>
  <c r="R449" i="4"/>
  <c r="L450" i="4"/>
  <c r="B449" i="4"/>
  <c r="C449" i="4"/>
  <c r="M438" i="2"/>
  <c r="T437" i="2"/>
  <c r="G437" i="2" s="1"/>
  <c r="U437" i="2"/>
  <c r="I437" i="2" s="1"/>
  <c r="A437" i="2"/>
  <c r="P437" i="2"/>
  <c r="CC437" i="2"/>
  <c r="J437" i="2" s="1"/>
  <c r="O437" i="2"/>
  <c r="D437" i="2" s="1"/>
  <c r="V437" i="2"/>
  <c r="K437" i="2" s="1"/>
  <c r="CB437" i="2"/>
  <c r="H437" i="2" s="1"/>
  <c r="E437" i="2"/>
  <c r="C437" i="2"/>
  <c r="B437" i="2"/>
  <c r="W449" i="4" l="1"/>
  <c r="F449" i="4" s="1"/>
  <c r="R438" i="2"/>
  <c r="Q438" i="2"/>
  <c r="S438" i="2"/>
  <c r="X449" i="4"/>
  <c r="G449" i="4" s="1"/>
  <c r="H449" i="4"/>
  <c r="F437" i="2"/>
  <c r="S450" i="4"/>
  <c r="C450" i="4"/>
  <c r="E450" i="4"/>
  <c r="N450" i="4"/>
  <c r="D450" i="4" s="1"/>
  <c r="A450" i="4"/>
  <c r="Q450" i="4"/>
  <c r="U450" i="4"/>
  <c r="T450" i="4"/>
  <c r="L451" i="4"/>
  <c r="R450" i="4"/>
  <c r="B450" i="4"/>
  <c r="M439" i="2"/>
  <c r="V438" i="2"/>
  <c r="K438" i="2" s="1"/>
  <c r="B438" i="2"/>
  <c r="CC438" i="2"/>
  <c r="J438" i="2" s="1"/>
  <c r="P438" i="2"/>
  <c r="T438" i="2"/>
  <c r="G438" i="2" s="1"/>
  <c r="O438" i="2"/>
  <c r="D438" i="2" s="1"/>
  <c r="E438" i="2"/>
  <c r="C438" i="2"/>
  <c r="A438" i="2"/>
  <c r="U438" i="2"/>
  <c r="I438" i="2" s="1"/>
  <c r="CB438" i="2"/>
  <c r="H438" i="2" s="1"/>
  <c r="W450" i="4" l="1"/>
  <c r="F450" i="4"/>
  <c r="S439" i="2"/>
  <c r="R439" i="2"/>
  <c r="Q439" i="2"/>
  <c r="X450" i="4"/>
  <c r="G450" i="4" s="1"/>
  <c r="H450" i="4"/>
  <c r="F438" i="2"/>
  <c r="B451" i="4"/>
  <c r="A451" i="4"/>
  <c r="S451" i="4"/>
  <c r="N451" i="4"/>
  <c r="D451" i="4" s="1"/>
  <c r="L452" i="4"/>
  <c r="T451" i="4"/>
  <c r="U451" i="4"/>
  <c r="C451" i="4"/>
  <c r="Q451" i="4"/>
  <c r="R451" i="4"/>
  <c r="E451" i="4"/>
  <c r="M440" i="2"/>
  <c r="CB439" i="2"/>
  <c r="H439" i="2" s="1"/>
  <c r="B439" i="2"/>
  <c r="CC439" i="2"/>
  <c r="J439" i="2" s="1"/>
  <c r="C439" i="2"/>
  <c r="O439" i="2"/>
  <c r="D439" i="2" s="1"/>
  <c r="E439" i="2"/>
  <c r="T439" i="2"/>
  <c r="G439" i="2" s="1"/>
  <c r="A439" i="2"/>
  <c r="V439" i="2"/>
  <c r="K439" i="2" s="1"/>
  <c r="U439" i="2"/>
  <c r="I439" i="2" s="1"/>
  <c r="P439" i="2"/>
  <c r="W451" i="4" l="1"/>
  <c r="F451" i="4" s="1"/>
  <c r="S440" i="2"/>
  <c r="R440" i="2"/>
  <c r="Q440" i="2"/>
  <c r="X451" i="4"/>
  <c r="G451" i="4" s="1"/>
  <c r="H451" i="4"/>
  <c r="F439" i="2"/>
  <c r="A452" i="4"/>
  <c r="S452" i="4"/>
  <c r="W452" i="4" s="1"/>
  <c r="B452" i="4"/>
  <c r="C452" i="4"/>
  <c r="T452" i="4"/>
  <c r="U452" i="4"/>
  <c r="R452" i="4"/>
  <c r="N452" i="4"/>
  <c r="D452" i="4" s="1"/>
  <c r="E452" i="4"/>
  <c r="Q452" i="4"/>
  <c r="F452" i="4" s="1"/>
  <c r="L453" i="4"/>
  <c r="M441" i="2"/>
  <c r="O440" i="2"/>
  <c r="D440" i="2" s="1"/>
  <c r="P440" i="2"/>
  <c r="T440" i="2"/>
  <c r="G440" i="2" s="1"/>
  <c r="C440" i="2"/>
  <c r="V440" i="2"/>
  <c r="K440" i="2" s="1"/>
  <c r="B440" i="2"/>
  <c r="U440" i="2"/>
  <c r="I440" i="2" s="1"/>
  <c r="CC440" i="2"/>
  <c r="J440" i="2" s="1"/>
  <c r="E440" i="2"/>
  <c r="A440" i="2"/>
  <c r="CB440" i="2"/>
  <c r="H440" i="2" s="1"/>
  <c r="S441" i="2" l="1"/>
  <c r="R441" i="2"/>
  <c r="Q441" i="2"/>
  <c r="X452" i="4"/>
  <c r="G452" i="4" s="1"/>
  <c r="F440" i="2"/>
  <c r="H452" i="4"/>
  <c r="S453" i="4"/>
  <c r="C453" i="4"/>
  <c r="T453" i="4"/>
  <c r="L454" i="4"/>
  <c r="B453" i="4"/>
  <c r="Q453" i="4"/>
  <c r="U453" i="4"/>
  <c r="E453" i="4"/>
  <c r="A453" i="4"/>
  <c r="N453" i="4"/>
  <c r="D453" i="4" s="1"/>
  <c r="R453" i="4"/>
  <c r="M442" i="2"/>
  <c r="E441" i="2"/>
  <c r="O441" i="2"/>
  <c r="D441" i="2" s="1"/>
  <c r="P441" i="2"/>
  <c r="U441" i="2"/>
  <c r="I441" i="2" s="1"/>
  <c r="B441" i="2"/>
  <c r="CB441" i="2"/>
  <c r="H441" i="2" s="1"/>
  <c r="A441" i="2"/>
  <c r="CC441" i="2"/>
  <c r="J441" i="2" s="1"/>
  <c r="V441" i="2"/>
  <c r="K441" i="2" s="1"/>
  <c r="T441" i="2"/>
  <c r="G441" i="2" s="1"/>
  <c r="C441" i="2"/>
  <c r="W453" i="4" l="1"/>
  <c r="F453" i="4" s="1"/>
  <c r="R442" i="2"/>
  <c r="S442" i="2"/>
  <c r="Q442" i="2"/>
  <c r="X453" i="4"/>
  <c r="G453" i="4" s="1"/>
  <c r="H453" i="4"/>
  <c r="F441" i="2"/>
  <c r="T454" i="4"/>
  <c r="Q454" i="4"/>
  <c r="B454" i="4"/>
  <c r="E454" i="4"/>
  <c r="A454" i="4"/>
  <c r="L455" i="4"/>
  <c r="S454" i="4"/>
  <c r="C454" i="4"/>
  <c r="R454" i="4"/>
  <c r="N454" i="4"/>
  <c r="D454" i="4" s="1"/>
  <c r="U454" i="4"/>
  <c r="M443" i="2"/>
  <c r="CC442" i="2"/>
  <c r="J442" i="2" s="1"/>
  <c r="O442" i="2"/>
  <c r="D442" i="2" s="1"/>
  <c r="P442" i="2"/>
  <c r="U442" i="2"/>
  <c r="I442" i="2" s="1"/>
  <c r="V442" i="2"/>
  <c r="K442" i="2" s="1"/>
  <c r="E442" i="2"/>
  <c r="CB442" i="2"/>
  <c r="H442" i="2" s="1"/>
  <c r="C442" i="2"/>
  <c r="A442" i="2"/>
  <c r="B442" i="2"/>
  <c r="T442" i="2"/>
  <c r="G442" i="2" s="1"/>
  <c r="W454" i="4" l="1"/>
  <c r="F454" i="4" s="1"/>
  <c r="R443" i="2"/>
  <c r="S443" i="2"/>
  <c r="Q443" i="2"/>
  <c r="X454" i="4"/>
  <c r="G454" i="4" s="1"/>
  <c r="H454" i="4"/>
  <c r="F442" i="2"/>
  <c r="A455" i="4"/>
  <c r="C455" i="4"/>
  <c r="U455" i="4"/>
  <c r="Q455" i="4"/>
  <c r="R455" i="4"/>
  <c r="L456" i="4"/>
  <c r="S455" i="4"/>
  <c r="T455" i="4"/>
  <c r="N455" i="4"/>
  <c r="D455" i="4" s="1"/>
  <c r="E455" i="4"/>
  <c r="B455" i="4"/>
  <c r="M444" i="2"/>
  <c r="CB443" i="2"/>
  <c r="H443" i="2" s="1"/>
  <c r="C443" i="2"/>
  <c r="O443" i="2"/>
  <c r="D443" i="2" s="1"/>
  <c r="U443" i="2"/>
  <c r="I443" i="2" s="1"/>
  <c r="E443" i="2"/>
  <c r="A443" i="2"/>
  <c r="T443" i="2"/>
  <c r="G443" i="2" s="1"/>
  <c r="CC443" i="2"/>
  <c r="J443" i="2" s="1"/>
  <c r="P443" i="2"/>
  <c r="B443" i="2"/>
  <c r="V443" i="2"/>
  <c r="K443" i="2" s="1"/>
  <c r="W455" i="4" l="1"/>
  <c r="F455" i="4" s="1"/>
  <c r="R444" i="2"/>
  <c r="Q444" i="2"/>
  <c r="S444" i="2"/>
  <c r="X455" i="4"/>
  <c r="G455" i="4" s="1"/>
  <c r="F443" i="2"/>
  <c r="H455" i="4"/>
  <c r="E456" i="4"/>
  <c r="T456" i="4"/>
  <c r="B456" i="4"/>
  <c r="S456" i="4"/>
  <c r="A456" i="4"/>
  <c r="N456" i="4"/>
  <c r="D456" i="4" s="1"/>
  <c r="L457" i="4"/>
  <c r="U456" i="4"/>
  <c r="Q456" i="4"/>
  <c r="C456" i="4"/>
  <c r="R456" i="4"/>
  <c r="M445" i="2"/>
  <c r="CB444" i="2"/>
  <c r="H444" i="2" s="1"/>
  <c r="B444" i="2"/>
  <c r="P444" i="2"/>
  <c r="E444" i="2"/>
  <c r="U444" i="2"/>
  <c r="I444" i="2" s="1"/>
  <c r="C444" i="2"/>
  <c r="A444" i="2"/>
  <c r="O444" i="2"/>
  <c r="D444" i="2" s="1"/>
  <c r="CC444" i="2"/>
  <c r="J444" i="2" s="1"/>
  <c r="V444" i="2"/>
  <c r="K444" i="2" s="1"/>
  <c r="T444" i="2"/>
  <c r="G444" i="2" s="1"/>
  <c r="W456" i="4" l="1"/>
  <c r="F456" i="4"/>
  <c r="S445" i="2"/>
  <c r="R445" i="2"/>
  <c r="Q445" i="2"/>
  <c r="X456" i="4"/>
  <c r="G456" i="4" s="1"/>
  <c r="F444" i="2"/>
  <c r="H456" i="4"/>
  <c r="B457" i="4"/>
  <c r="E457" i="4"/>
  <c r="N457" i="4"/>
  <c r="D457" i="4" s="1"/>
  <c r="C457" i="4"/>
  <c r="R457" i="4"/>
  <c r="S457" i="4"/>
  <c r="W457" i="4" s="1"/>
  <c r="A457" i="4"/>
  <c r="Q457" i="4"/>
  <c r="F457" i="4" s="1"/>
  <c r="U457" i="4"/>
  <c r="L458" i="4"/>
  <c r="T457" i="4"/>
  <c r="M446" i="2"/>
  <c r="C445" i="2"/>
  <c r="U445" i="2"/>
  <c r="I445" i="2" s="1"/>
  <c r="O445" i="2"/>
  <c r="D445" i="2" s="1"/>
  <c r="B445" i="2"/>
  <c r="P445" i="2"/>
  <c r="A445" i="2"/>
  <c r="CC445" i="2"/>
  <c r="J445" i="2" s="1"/>
  <c r="T445" i="2"/>
  <c r="G445" i="2" s="1"/>
  <c r="CB445" i="2"/>
  <c r="H445" i="2" s="1"/>
  <c r="V445" i="2"/>
  <c r="K445" i="2" s="1"/>
  <c r="E445" i="2"/>
  <c r="R446" i="2" l="1"/>
  <c r="Q446" i="2"/>
  <c r="S446" i="2"/>
  <c r="H457" i="4"/>
  <c r="X457" i="4"/>
  <c r="G457" i="4" s="1"/>
  <c r="F445" i="2"/>
  <c r="Q458" i="4"/>
  <c r="C458" i="4"/>
  <c r="N458" i="4"/>
  <c r="D458" i="4" s="1"/>
  <c r="S458" i="4"/>
  <c r="T458" i="4"/>
  <c r="L459" i="4"/>
  <c r="B458" i="4"/>
  <c r="A458" i="4"/>
  <c r="R458" i="4"/>
  <c r="U458" i="4"/>
  <c r="E458" i="4"/>
  <c r="M447" i="2"/>
  <c r="U446" i="2"/>
  <c r="I446" i="2" s="1"/>
  <c r="E446" i="2"/>
  <c r="P446" i="2"/>
  <c r="V446" i="2"/>
  <c r="K446" i="2" s="1"/>
  <c r="C446" i="2"/>
  <c r="T446" i="2"/>
  <c r="G446" i="2" s="1"/>
  <c r="A446" i="2"/>
  <c r="B446" i="2"/>
  <c r="CB446" i="2"/>
  <c r="H446" i="2" s="1"/>
  <c r="CC446" i="2"/>
  <c r="J446" i="2" s="1"/>
  <c r="O446" i="2"/>
  <c r="D446" i="2" s="1"/>
  <c r="W458" i="4" l="1"/>
  <c r="F458" i="4"/>
  <c r="S447" i="2"/>
  <c r="R447" i="2"/>
  <c r="Q447" i="2"/>
  <c r="X458" i="4"/>
  <c r="G458" i="4" s="1"/>
  <c r="H458" i="4"/>
  <c r="F446" i="2"/>
  <c r="S459" i="4"/>
  <c r="L460" i="4"/>
  <c r="T459" i="4"/>
  <c r="R459" i="4"/>
  <c r="A459" i="4"/>
  <c r="B459" i="4"/>
  <c r="C459" i="4"/>
  <c r="U459" i="4"/>
  <c r="Q459" i="4"/>
  <c r="E459" i="4"/>
  <c r="N459" i="4"/>
  <c r="D459" i="4" s="1"/>
  <c r="M448" i="2"/>
  <c r="C447" i="2"/>
  <c r="E447" i="2"/>
  <c r="A447" i="2"/>
  <c r="O447" i="2"/>
  <c r="D447" i="2" s="1"/>
  <c r="T447" i="2"/>
  <c r="G447" i="2" s="1"/>
  <c r="B447" i="2"/>
  <c r="CB447" i="2"/>
  <c r="H447" i="2" s="1"/>
  <c r="CC447" i="2"/>
  <c r="J447" i="2" s="1"/>
  <c r="P447" i="2"/>
  <c r="U447" i="2"/>
  <c r="I447" i="2" s="1"/>
  <c r="V447" i="2"/>
  <c r="K447" i="2" s="1"/>
  <c r="W459" i="4" l="1"/>
  <c r="F459" i="4" s="1"/>
  <c r="S448" i="2"/>
  <c r="R448" i="2"/>
  <c r="Q448" i="2"/>
  <c r="X459" i="4"/>
  <c r="G459" i="4" s="1"/>
  <c r="H459" i="4"/>
  <c r="F447" i="2"/>
  <c r="U460" i="4"/>
  <c r="T460" i="4"/>
  <c r="S460" i="4"/>
  <c r="R460" i="4"/>
  <c r="C460" i="4"/>
  <c r="A460" i="4"/>
  <c r="E460" i="4"/>
  <c r="Q460" i="4"/>
  <c r="N460" i="4"/>
  <c r="D460" i="4" s="1"/>
  <c r="B460" i="4"/>
  <c r="L461" i="4"/>
  <c r="M449" i="2"/>
  <c r="O448" i="2"/>
  <c r="D448" i="2" s="1"/>
  <c r="V448" i="2"/>
  <c r="K448" i="2" s="1"/>
  <c r="T448" i="2"/>
  <c r="G448" i="2" s="1"/>
  <c r="P448" i="2"/>
  <c r="CB448" i="2"/>
  <c r="H448" i="2" s="1"/>
  <c r="B448" i="2"/>
  <c r="E448" i="2"/>
  <c r="C448" i="2"/>
  <c r="CC448" i="2"/>
  <c r="J448" i="2" s="1"/>
  <c r="U448" i="2"/>
  <c r="I448" i="2" s="1"/>
  <c r="A448" i="2"/>
  <c r="W460" i="4" l="1"/>
  <c r="F460" i="4" s="1"/>
  <c r="S449" i="2"/>
  <c r="R449" i="2"/>
  <c r="Q449" i="2"/>
  <c r="X460" i="4"/>
  <c r="G460" i="4" s="1"/>
  <c r="H460" i="4"/>
  <c r="F448" i="2"/>
  <c r="E461" i="4"/>
  <c r="T461" i="4"/>
  <c r="U461" i="4"/>
  <c r="N461" i="4"/>
  <c r="D461" i="4" s="1"/>
  <c r="Q461" i="4"/>
  <c r="R461" i="4"/>
  <c r="B461" i="4"/>
  <c r="S461" i="4"/>
  <c r="W461" i="4" s="1"/>
  <c r="C461" i="4"/>
  <c r="L462" i="4"/>
  <c r="A461" i="4"/>
  <c r="M450" i="2"/>
  <c r="E449" i="2"/>
  <c r="CC449" i="2"/>
  <c r="J449" i="2" s="1"/>
  <c r="B449" i="2"/>
  <c r="V449" i="2"/>
  <c r="K449" i="2" s="1"/>
  <c r="O449" i="2"/>
  <c r="D449" i="2" s="1"/>
  <c r="P449" i="2"/>
  <c r="U449" i="2"/>
  <c r="I449" i="2" s="1"/>
  <c r="T449" i="2"/>
  <c r="G449" i="2" s="1"/>
  <c r="C449" i="2"/>
  <c r="A449" i="2"/>
  <c r="CB449" i="2"/>
  <c r="H449" i="2" s="1"/>
  <c r="F461" i="4" l="1"/>
  <c r="S450" i="2"/>
  <c r="R450" i="2"/>
  <c r="Q450" i="2"/>
  <c r="X461" i="4"/>
  <c r="G461" i="4" s="1"/>
  <c r="F449" i="2"/>
  <c r="H461" i="4"/>
  <c r="S462" i="4"/>
  <c r="T462" i="4"/>
  <c r="Q462" i="4"/>
  <c r="C462" i="4"/>
  <c r="U462" i="4"/>
  <c r="B462" i="4"/>
  <c r="L463" i="4"/>
  <c r="A462" i="4"/>
  <c r="E462" i="4"/>
  <c r="R462" i="4"/>
  <c r="N462" i="4"/>
  <c r="D462" i="4" s="1"/>
  <c r="M451" i="2"/>
  <c r="E450" i="2"/>
  <c r="U450" i="2"/>
  <c r="I450" i="2" s="1"/>
  <c r="CC450" i="2"/>
  <c r="J450" i="2" s="1"/>
  <c r="O450" i="2"/>
  <c r="D450" i="2" s="1"/>
  <c r="T450" i="2"/>
  <c r="G450" i="2" s="1"/>
  <c r="P450" i="2"/>
  <c r="V450" i="2"/>
  <c r="K450" i="2" s="1"/>
  <c r="A450" i="2"/>
  <c r="C450" i="2"/>
  <c r="CB450" i="2"/>
  <c r="H450" i="2" s="1"/>
  <c r="B450" i="2"/>
  <c r="W462" i="4" l="1"/>
  <c r="F462" i="4" s="1"/>
  <c r="Q451" i="2"/>
  <c r="S451" i="2"/>
  <c r="R451" i="2"/>
  <c r="X462" i="4"/>
  <c r="G462" i="4" s="1"/>
  <c r="F450" i="2"/>
  <c r="H462" i="4"/>
  <c r="C463" i="4"/>
  <c r="A463" i="4"/>
  <c r="N463" i="4"/>
  <c r="D463" i="4" s="1"/>
  <c r="L464" i="4"/>
  <c r="E463" i="4"/>
  <c r="T463" i="4"/>
  <c r="R463" i="4"/>
  <c r="B463" i="4"/>
  <c r="Q463" i="4"/>
  <c r="U463" i="4"/>
  <c r="S463" i="4"/>
  <c r="M452" i="2"/>
  <c r="P451" i="2"/>
  <c r="B451" i="2"/>
  <c r="V451" i="2"/>
  <c r="K451" i="2" s="1"/>
  <c r="CB451" i="2"/>
  <c r="H451" i="2" s="1"/>
  <c r="T451" i="2"/>
  <c r="G451" i="2" s="1"/>
  <c r="A451" i="2"/>
  <c r="E451" i="2"/>
  <c r="U451" i="2"/>
  <c r="I451" i="2" s="1"/>
  <c r="O451" i="2"/>
  <c r="D451" i="2" s="1"/>
  <c r="C451" i="2"/>
  <c r="CC451" i="2"/>
  <c r="J451" i="2" s="1"/>
  <c r="W463" i="4" l="1"/>
  <c r="F463" i="4" s="1"/>
  <c r="Q452" i="2"/>
  <c r="R452" i="2"/>
  <c r="S452" i="2"/>
  <c r="X463" i="4"/>
  <c r="G463" i="4" s="1"/>
  <c r="H463" i="4"/>
  <c r="F451" i="2"/>
  <c r="N464" i="4"/>
  <c r="D464" i="4" s="1"/>
  <c r="S464" i="4"/>
  <c r="R464" i="4"/>
  <c r="E464" i="4"/>
  <c r="A464" i="4"/>
  <c r="Q464" i="4"/>
  <c r="U464" i="4"/>
  <c r="C464" i="4"/>
  <c r="B464" i="4"/>
  <c r="T464" i="4"/>
  <c r="L465" i="4"/>
  <c r="M453" i="2"/>
  <c r="T452" i="2"/>
  <c r="G452" i="2" s="1"/>
  <c r="A452" i="2"/>
  <c r="CC452" i="2"/>
  <c r="J452" i="2" s="1"/>
  <c r="O452" i="2"/>
  <c r="D452" i="2" s="1"/>
  <c r="P452" i="2"/>
  <c r="V452" i="2"/>
  <c r="K452" i="2" s="1"/>
  <c r="CB452" i="2"/>
  <c r="H452" i="2" s="1"/>
  <c r="B452" i="2"/>
  <c r="U452" i="2"/>
  <c r="I452" i="2" s="1"/>
  <c r="C452" i="2"/>
  <c r="E452" i="2"/>
  <c r="W464" i="4" l="1"/>
  <c r="F464" i="4"/>
  <c r="S453" i="2"/>
  <c r="R453" i="2"/>
  <c r="Q453" i="2"/>
  <c r="X464" i="4"/>
  <c r="G464" i="4" s="1"/>
  <c r="H464" i="4"/>
  <c r="F452" i="2"/>
  <c r="Q465" i="4"/>
  <c r="T465" i="4"/>
  <c r="C465" i="4"/>
  <c r="B465" i="4"/>
  <c r="N465" i="4"/>
  <c r="D465" i="4" s="1"/>
  <c r="E465" i="4"/>
  <c r="A465" i="4"/>
  <c r="S465" i="4"/>
  <c r="W465" i="4" s="1"/>
  <c r="R465" i="4"/>
  <c r="U465" i="4"/>
  <c r="L466" i="4"/>
  <c r="M454" i="2"/>
  <c r="V453" i="2"/>
  <c r="K453" i="2" s="1"/>
  <c r="C453" i="2"/>
  <c r="T453" i="2"/>
  <c r="G453" i="2" s="1"/>
  <c r="O453" i="2"/>
  <c r="D453" i="2" s="1"/>
  <c r="U453" i="2"/>
  <c r="I453" i="2" s="1"/>
  <c r="P453" i="2"/>
  <c r="A453" i="2"/>
  <c r="E453" i="2"/>
  <c r="CC453" i="2"/>
  <c r="J453" i="2" s="1"/>
  <c r="B453" i="2"/>
  <c r="CB453" i="2"/>
  <c r="H453" i="2" s="1"/>
  <c r="F465" i="4" l="1"/>
  <c r="S454" i="2"/>
  <c r="R454" i="2"/>
  <c r="Q454" i="2"/>
  <c r="X465" i="4"/>
  <c r="G465" i="4" s="1"/>
  <c r="H465" i="4"/>
  <c r="F453" i="2"/>
  <c r="A466" i="4"/>
  <c r="S466" i="4"/>
  <c r="W466" i="4" s="1"/>
  <c r="T466" i="4"/>
  <c r="L467" i="4"/>
  <c r="U466" i="4"/>
  <c r="R466" i="4"/>
  <c r="E466" i="4"/>
  <c r="N466" i="4"/>
  <c r="D466" i="4" s="1"/>
  <c r="C466" i="4"/>
  <c r="B466" i="4"/>
  <c r="Q466" i="4"/>
  <c r="F466" i="4" s="1"/>
  <c r="M455" i="2"/>
  <c r="U454" i="2"/>
  <c r="I454" i="2" s="1"/>
  <c r="CB454" i="2"/>
  <c r="H454" i="2" s="1"/>
  <c r="O454" i="2"/>
  <c r="D454" i="2" s="1"/>
  <c r="CC454" i="2"/>
  <c r="J454" i="2" s="1"/>
  <c r="E454" i="2"/>
  <c r="V454" i="2"/>
  <c r="K454" i="2" s="1"/>
  <c r="T454" i="2"/>
  <c r="G454" i="2" s="1"/>
  <c r="P454" i="2"/>
  <c r="B454" i="2"/>
  <c r="C454" i="2"/>
  <c r="A454" i="2"/>
  <c r="S455" i="2" l="1"/>
  <c r="R455" i="2"/>
  <c r="Q455" i="2"/>
  <c r="X466" i="4"/>
  <c r="G466" i="4" s="1"/>
  <c r="F454" i="2"/>
  <c r="H466" i="4"/>
  <c r="N467" i="4"/>
  <c r="D467" i="4" s="1"/>
  <c r="A467" i="4"/>
  <c r="E467" i="4"/>
  <c r="R467" i="4"/>
  <c r="L468" i="4"/>
  <c r="C467" i="4"/>
  <c r="S467" i="4"/>
  <c r="W467" i="4" s="1"/>
  <c r="T467" i="4"/>
  <c r="U467" i="4"/>
  <c r="Q467" i="4"/>
  <c r="F467" i="4" s="1"/>
  <c r="B467" i="4"/>
  <c r="M456" i="2"/>
  <c r="V455" i="2"/>
  <c r="K455" i="2" s="1"/>
  <c r="U455" i="2"/>
  <c r="I455" i="2" s="1"/>
  <c r="B455" i="2"/>
  <c r="O455" i="2"/>
  <c r="D455" i="2" s="1"/>
  <c r="C455" i="2"/>
  <c r="CC455" i="2"/>
  <c r="J455" i="2" s="1"/>
  <c r="E455" i="2"/>
  <c r="T455" i="2"/>
  <c r="G455" i="2" s="1"/>
  <c r="A455" i="2"/>
  <c r="CB455" i="2"/>
  <c r="H455" i="2" s="1"/>
  <c r="P455" i="2"/>
  <c r="M457" i="2" l="1"/>
  <c r="S456" i="2"/>
  <c r="R456" i="2"/>
  <c r="Q456" i="2"/>
  <c r="X467" i="4"/>
  <c r="G467" i="4" s="1"/>
  <c r="H467" i="4"/>
  <c r="F455" i="2"/>
  <c r="S468" i="4"/>
  <c r="R468" i="4"/>
  <c r="A468" i="4"/>
  <c r="T468" i="4"/>
  <c r="E468" i="4"/>
  <c r="B468" i="4"/>
  <c r="U468" i="4"/>
  <c r="C468" i="4"/>
  <c r="N468" i="4"/>
  <c r="D468" i="4" s="1"/>
  <c r="L469" i="4"/>
  <c r="Q468" i="4"/>
  <c r="G459" i="2"/>
  <c r="I458" i="2"/>
  <c r="F459" i="2"/>
  <c r="G460" i="2"/>
  <c r="G458" i="2"/>
  <c r="J458" i="2"/>
  <c r="H458" i="2"/>
  <c r="F460" i="2"/>
  <c r="F458" i="2"/>
  <c r="H459" i="2"/>
  <c r="F457" i="2"/>
  <c r="P456" i="2"/>
  <c r="E456" i="2"/>
  <c r="C456" i="2"/>
  <c r="B456" i="2"/>
  <c r="O456" i="2"/>
  <c r="D456" i="2" s="1"/>
  <c r="CB456" i="2"/>
  <c r="H456" i="2" s="1"/>
  <c r="H457" i="2" s="1"/>
  <c r="V456" i="2"/>
  <c r="K456" i="2" s="1"/>
  <c r="U456" i="2"/>
  <c r="I456" i="2" s="1"/>
  <c r="I457" i="2" s="1"/>
  <c r="A456" i="2"/>
  <c r="CC456" i="2"/>
  <c r="J456" i="2" s="1"/>
  <c r="J457" i="2" s="1"/>
  <c r="T456" i="2"/>
  <c r="G456" i="2" s="1"/>
  <c r="G457" i="2" s="1"/>
  <c r="W468" i="4" l="1"/>
  <c r="F468" i="4" s="1"/>
  <c r="S457" i="2"/>
  <c r="R457" i="2"/>
  <c r="Q457" i="2"/>
  <c r="X468" i="4"/>
  <c r="G468" i="4" s="1"/>
  <c r="H468" i="4"/>
  <c r="F456" i="2"/>
  <c r="L470" i="4"/>
  <c r="Q469" i="4"/>
  <c r="B469" i="4"/>
  <c r="S469" i="4"/>
  <c r="W469" i="4" s="1"/>
  <c r="R469" i="4"/>
  <c r="U469" i="4"/>
  <c r="A469" i="4"/>
  <c r="E469" i="4"/>
  <c r="N469" i="4"/>
  <c r="D469" i="4" s="1"/>
  <c r="T469" i="4"/>
  <c r="C469" i="4"/>
  <c r="M458" i="2"/>
  <c r="P457" i="2"/>
  <c r="U457" i="2"/>
  <c r="CB457" i="2"/>
  <c r="CC457" i="2"/>
  <c r="T457" i="2"/>
  <c r="O457" i="2"/>
  <c r="V457" i="2"/>
  <c r="F469" i="4" l="1"/>
  <c r="X469" i="4"/>
  <c r="G469" i="4" s="1"/>
  <c r="H469" i="4"/>
  <c r="Q470" i="4"/>
  <c r="R470" i="4"/>
  <c r="U470" i="4"/>
  <c r="E470" i="4"/>
  <c r="N470" i="4"/>
  <c r="D470" i="4" s="1"/>
  <c r="T470" i="4"/>
  <c r="L471" i="4"/>
  <c r="B470" i="4"/>
  <c r="C470" i="4"/>
  <c r="S470" i="4"/>
  <c r="W470" i="4" s="1"/>
  <c r="A470" i="4"/>
  <c r="M459" i="2"/>
  <c r="CC458" i="2"/>
  <c r="CB458" i="2"/>
  <c r="F470" i="4" l="1"/>
  <c r="X470" i="4"/>
  <c r="G470" i="4" s="1"/>
  <c r="H470" i="4"/>
  <c r="R471" i="4"/>
  <c r="C471" i="4"/>
  <c r="E471" i="4"/>
  <c r="S471" i="4"/>
  <c r="U471" i="4"/>
  <c r="T471" i="4"/>
  <c r="Q471" i="4"/>
  <c r="L472" i="4"/>
  <c r="B471" i="4"/>
  <c r="A471" i="4"/>
  <c r="N471" i="4"/>
  <c r="D471" i="4" s="1"/>
  <c r="M460" i="2"/>
  <c r="CC459" i="2"/>
  <c r="CB459" i="2"/>
  <c r="W471" i="4" l="1"/>
  <c r="F471" i="4" s="1"/>
  <c r="X471" i="4"/>
  <c r="G471" i="4" s="1"/>
  <c r="H471" i="4"/>
  <c r="T472" i="4"/>
  <c r="Q472" i="4"/>
  <c r="N472" i="4"/>
  <c r="D472" i="4" s="1"/>
  <c r="R472" i="4"/>
  <c r="U472" i="4"/>
  <c r="E472" i="4"/>
  <c r="C472" i="4"/>
  <c r="A472" i="4"/>
  <c r="S472" i="4"/>
  <c r="W472" i="4" s="1"/>
  <c r="B472" i="4"/>
  <c r="L473" i="4"/>
  <c r="F472" i="4" l="1"/>
  <c r="X472" i="4"/>
  <c r="G472" i="4" s="1"/>
  <c r="H472" i="4"/>
  <c r="S473" i="4"/>
  <c r="R473" i="4"/>
  <c r="C473" i="4"/>
  <c r="T473" i="4"/>
  <c r="Q473" i="4"/>
  <c r="E473" i="4"/>
  <c r="U473" i="4"/>
  <c r="L474" i="4"/>
  <c r="B473" i="4"/>
  <c r="N473" i="4"/>
  <c r="D473" i="4" s="1"/>
  <c r="A473" i="4"/>
  <c r="W473" i="4" l="1"/>
  <c r="F473" i="4"/>
  <c r="X473" i="4"/>
  <c r="G473" i="4" s="1"/>
  <c r="H473" i="4"/>
  <c r="B474" i="4"/>
  <c r="L475" i="4"/>
  <c r="Q474" i="4"/>
  <c r="U474" i="4"/>
  <c r="A474" i="4"/>
  <c r="S474" i="4"/>
  <c r="N474" i="4"/>
  <c r="D474" i="4" s="1"/>
  <c r="T474" i="4"/>
  <c r="C474" i="4"/>
  <c r="R474" i="4"/>
  <c r="E474" i="4"/>
  <c r="W474" i="4" l="1"/>
  <c r="F474" i="4"/>
  <c r="X474" i="4"/>
  <c r="G474" i="4" s="1"/>
  <c r="H474" i="4"/>
  <c r="R475" i="4"/>
  <c r="S475" i="4"/>
  <c r="W475" i="4" s="1"/>
  <c r="U475" i="4"/>
  <c r="B475" i="4"/>
  <c r="L476" i="4"/>
  <c r="A475" i="4"/>
  <c r="E475" i="4"/>
  <c r="C475" i="4"/>
  <c r="Q475" i="4"/>
  <c r="F475" i="4" s="1"/>
  <c r="N475" i="4"/>
  <c r="D475" i="4" s="1"/>
  <c r="T475" i="4"/>
  <c r="H475" i="4" l="1"/>
  <c r="X475" i="4"/>
  <c r="G475" i="4" s="1"/>
  <c r="L477" i="4"/>
  <c r="C476" i="4"/>
  <c r="S476" i="4"/>
  <c r="W476" i="4" s="1"/>
  <c r="B476" i="4"/>
  <c r="N476" i="4"/>
  <c r="D476" i="4" s="1"/>
  <c r="Q476" i="4"/>
  <c r="R476" i="4"/>
  <c r="E476" i="4"/>
  <c r="A476" i="4"/>
  <c r="U476" i="4"/>
  <c r="T476" i="4"/>
  <c r="F476" i="4" l="1"/>
  <c r="H476" i="4"/>
  <c r="X476" i="4"/>
  <c r="G476" i="4" s="1"/>
  <c r="C477" i="4"/>
  <c r="S477" i="4"/>
  <c r="N477" i="4"/>
  <c r="D477" i="4" s="1"/>
  <c r="A477" i="4"/>
  <c r="T477" i="4"/>
  <c r="U477" i="4"/>
  <c r="R477" i="4"/>
  <c r="E477" i="4"/>
  <c r="Q477" i="4"/>
  <c r="B477" i="4"/>
  <c r="L478" i="4"/>
  <c r="W477" i="4" l="1"/>
  <c r="F477" i="4"/>
  <c r="X477" i="4"/>
  <c r="G477" i="4" s="1"/>
  <c r="H477" i="4"/>
  <c r="N478" i="4"/>
  <c r="D478" i="4" s="1"/>
  <c r="B478" i="4"/>
  <c r="S478" i="4"/>
  <c r="C478" i="4"/>
  <c r="U478" i="4"/>
  <c r="A478" i="4"/>
  <c r="R478" i="4"/>
  <c r="L479" i="4"/>
  <c r="Q478" i="4"/>
  <c r="E478" i="4"/>
  <c r="T478" i="4"/>
  <c r="W478" i="4" l="1"/>
  <c r="F478" i="4" s="1"/>
  <c r="X478" i="4"/>
  <c r="G478" i="4" s="1"/>
  <c r="H478" i="4"/>
  <c r="C479" i="4"/>
  <c r="S479" i="4"/>
  <c r="W479" i="4" s="1"/>
  <c r="Q479" i="4"/>
  <c r="E479" i="4"/>
  <c r="R479" i="4"/>
  <c r="L480" i="4"/>
  <c r="B479" i="4"/>
  <c r="A479" i="4"/>
  <c r="U479" i="4"/>
  <c r="N479" i="4"/>
  <c r="D479" i="4" s="1"/>
  <c r="T479" i="4"/>
  <c r="F479" i="4" l="1"/>
  <c r="X479" i="4"/>
  <c r="G479" i="4" s="1"/>
  <c r="H479" i="4"/>
  <c r="C480" i="4"/>
  <c r="B480" i="4"/>
  <c r="L481" i="4"/>
  <c r="S480" i="4"/>
  <c r="A480" i="4"/>
  <c r="E480" i="4"/>
  <c r="U480" i="4"/>
  <c r="R480" i="4"/>
  <c r="Q480" i="4"/>
  <c r="N480" i="4"/>
  <c r="D480" i="4" s="1"/>
  <c r="T480" i="4"/>
  <c r="W480" i="4" l="1"/>
  <c r="F480" i="4" s="1"/>
  <c r="X480" i="4"/>
  <c r="G480" i="4" s="1"/>
  <c r="H480" i="4"/>
  <c r="A481" i="4"/>
  <c r="S481" i="4"/>
  <c r="W481" i="4" s="1"/>
  <c r="C481" i="4"/>
  <c r="U481" i="4"/>
  <c r="R481" i="4"/>
  <c r="Q481" i="4"/>
  <c r="E481" i="4"/>
  <c r="B481" i="4"/>
  <c r="L482" i="4"/>
  <c r="T481" i="4"/>
  <c r="N481" i="4"/>
  <c r="D481" i="4" s="1"/>
  <c r="F481" i="4" l="1"/>
  <c r="X481" i="4"/>
  <c r="G481" i="4" s="1"/>
  <c r="H481" i="4"/>
  <c r="A482" i="4"/>
  <c r="L483" i="4"/>
  <c r="N482" i="4"/>
  <c r="D482" i="4" s="1"/>
  <c r="T482" i="4"/>
  <c r="U482" i="4"/>
  <c r="Q482" i="4"/>
  <c r="R482" i="4"/>
  <c r="S482" i="4"/>
  <c r="W482" i="4" s="1"/>
  <c r="B482" i="4"/>
  <c r="E482" i="4"/>
  <c r="C482" i="4"/>
  <c r="F482" i="4" l="1"/>
  <c r="X482" i="4"/>
  <c r="G482" i="4" s="1"/>
  <c r="L484" i="4"/>
  <c r="L485" i="4" s="1"/>
  <c r="L486" i="4" s="1"/>
  <c r="G484" i="4"/>
  <c r="H482" i="4"/>
  <c r="R483" i="4"/>
  <c r="N483" i="4"/>
  <c r="D483" i="4" s="1"/>
  <c r="U483" i="4"/>
  <c r="S483" i="4"/>
  <c r="Q483" i="4"/>
  <c r="A483" i="4"/>
  <c r="B483" i="4"/>
  <c r="E483" i="4"/>
  <c r="C483" i="4"/>
  <c r="T483" i="4"/>
  <c r="W483" i="4" l="1"/>
  <c r="F483" i="4" s="1"/>
  <c r="X483" i="4"/>
  <c r="G483" i="4" s="1"/>
  <c r="H483" i="4"/>
  <c r="H484" i="4" s="1"/>
  <c r="H486" i="4" s="1"/>
  <c r="G486" i="4"/>
  <c r="L487" i="4"/>
  <c r="A487" i="4" l="1"/>
  <c r="N487" i="4"/>
  <c r="D487" i="4" s="1"/>
  <c r="B487" i="4"/>
  <c r="L488" i="4"/>
  <c r="S487" i="4"/>
  <c r="R487" i="4"/>
  <c r="E487" i="4"/>
  <c r="T487" i="4"/>
  <c r="K538" i="4"/>
  <c r="U487" i="4"/>
  <c r="Q487" i="4"/>
  <c r="C487" i="4"/>
  <c r="W487" i="4" l="1"/>
  <c r="F487" i="4"/>
  <c r="X487" i="4"/>
  <c r="G487" i="4" s="1"/>
  <c r="H538" i="4"/>
  <c r="N1" i="4"/>
  <c r="M1" i="4" s="1"/>
  <c r="H487" i="4"/>
  <c r="L489" i="4"/>
  <c r="A488" i="4"/>
  <c r="U488" i="4"/>
  <c r="E488" i="4"/>
  <c r="T488" i="4"/>
  <c r="N488" i="4"/>
  <c r="D488" i="4" s="1"/>
  <c r="Q488" i="4"/>
  <c r="B488" i="4"/>
  <c r="C488" i="4"/>
  <c r="S488" i="4"/>
  <c r="R488" i="4"/>
  <c r="W488" i="4" l="1"/>
  <c r="F488" i="4"/>
  <c r="X488" i="4"/>
  <c r="G488" i="4" s="1"/>
  <c r="H488" i="4"/>
  <c r="L490" i="4"/>
  <c r="N489" i="4"/>
  <c r="D489" i="4" s="1"/>
  <c r="B489" i="4"/>
  <c r="S489" i="4"/>
  <c r="Q489" i="4"/>
  <c r="A489" i="4"/>
  <c r="U489" i="4"/>
  <c r="T489" i="4"/>
  <c r="C489" i="4"/>
  <c r="R489" i="4"/>
  <c r="E489" i="4"/>
  <c r="W489" i="4" l="1"/>
  <c r="F489" i="4" s="1"/>
  <c r="X489" i="4"/>
  <c r="G489" i="4" s="1"/>
  <c r="H489" i="4"/>
  <c r="U490" i="4"/>
  <c r="N490" i="4"/>
  <c r="D490" i="4" s="1"/>
  <c r="C490" i="4"/>
  <c r="B490" i="4"/>
  <c r="A490" i="4"/>
  <c r="S490" i="4"/>
  <c r="Q490" i="4"/>
  <c r="L491" i="4"/>
  <c r="E490" i="4"/>
  <c r="R490" i="4"/>
  <c r="T490" i="4"/>
  <c r="H490" i="4" s="1"/>
  <c r="W490" i="4" l="1"/>
  <c r="F490" i="4" s="1"/>
  <c r="X490" i="4"/>
  <c r="G490" i="4" s="1"/>
  <c r="B491" i="4"/>
  <c r="N491" i="4"/>
  <c r="D491" i="4" s="1"/>
  <c r="A491" i="4"/>
  <c r="U491" i="4"/>
  <c r="L492" i="4"/>
  <c r="C491" i="4"/>
  <c r="S491" i="4"/>
  <c r="W491" i="4" s="1"/>
  <c r="Q491" i="4"/>
  <c r="T491" i="4"/>
  <c r="E491" i="4"/>
  <c r="R491" i="4"/>
  <c r="F491" i="4" l="1"/>
  <c r="X491" i="4"/>
  <c r="G491" i="4" s="1"/>
  <c r="H491" i="4"/>
  <c r="Q492" i="4"/>
  <c r="E492" i="4"/>
  <c r="T492" i="4"/>
  <c r="C492" i="4"/>
  <c r="N492" i="4"/>
  <c r="D492" i="4" s="1"/>
  <c r="S492" i="4"/>
  <c r="L493" i="4"/>
  <c r="A492" i="4"/>
  <c r="R492" i="4"/>
  <c r="U492" i="4"/>
  <c r="B492" i="4"/>
  <c r="W492" i="4" l="1"/>
  <c r="F492" i="4" s="1"/>
  <c r="X492" i="4"/>
  <c r="G492" i="4" s="1"/>
  <c r="H492" i="4"/>
  <c r="Q493" i="4"/>
  <c r="U493" i="4"/>
  <c r="S493" i="4"/>
  <c r="C493" i="4"/>
  <c r="A493" i="4"/>
  <c r="R493" i="4"/>
  <c r="E493" i="4"/>
  <c r="N493" i="4"/>
  <c r="D493" i="4" s="1"/>
  <c r="T493" i="4"/>
  <c r="H493" i="4" s="1"/>
  <c r="B493" i="4"/>
  <c r="L494" i="4"/>
  <c r="W493" i="4" l="1"/>
  <c r="F493" i="4" s="1"/>
  <c r="X493" i="4"/>
  <c r="G493" i="4" s="1"/>
  <c r="B494" i="4"/>
  <c r="N494" i="4"/>
  <c r="D494" i="4" s="1"/>
  <c r="C494" i="4"/>
  <c r="E494" i="4"/>
  <c r="A494" i="4"/>
  <c r="U494" i="4"/>
  <c r="S494" i="4"/>
  <c r="T494" i="4"/>
  <c r="L495" i="4"/>
  <c r="R494" i="4"/>
  <c r="Q494" i="4"/>
  <c r="W494" i="4" l="1"/>
  <c r="F494" i="4"/>
  <c r="X494" i="4"/>
  <c r="G494" i="4" s="1"/>
  <c r="H494" i="4"/>
  <c r="N495" i="4"/>
  <c r="D495" i="4" s="1"/>
  <c r="C495" i="4"/>
  <c r="S495" i="4"/>
  <c r="T495" i="4"/>
  <c r="Q495" i="4"/>
  <c r="U495" i="4"/>
  <c r="B495" i="4"/>
  <c r="E495" i="4"/>
  <c r="L496" i="4"/>
  <c r="A495" i="4"/>
  <c r="R495" i="4"/>
  <c r="W495" i="4" l="1"/>
  <c r="F495" i="4"/>
  <c r="X495" i="4"/>
  <c r="G495" i="4" s="1"/>
  <c r="H495" i="4"/>
  <c r="E496" i="4"/>
  <c r="U496" i="4"/>
  <c r="C496" i="4"/>
  <c r="T496" i="4"/>
  <c r="N496" i="4"/>
  <c r="D496" i="4" s="1"/>
  <c r="R496" i="4"/>
  <c r="Q496" i="4"/>
  <c r="F496" i="4" s="1"/>
  <c r="L497" i="4"/>
  <c r="B496" i="4"/>
  <c r="S496" i="4"/>
  <c r="W496" i="4" s="1"/>
  <c r="A496" i="4"/>
  <c r="X496" i="4" l="1"/>
  <c r="G496" i="4" s="1"/>
  <c r="H496" i="4"/>
  <c r="C497" i="4"/>
  <c r="N497" i="4"/>
  <c r="D497" i="4" s="1"/>
  <c r="L498" i="4"/>
  <c r="U497" i="4"/>
  <c r="E497" i="4"/>
  <c r="R497" i="4"/>
  <c r="T497" i="4"/>
  <c r="Q497" i="4"/>
  <c r="F497" i="4" s="1"/>
  <c r="S497" i="4"/>
  <c r="W497" i="4" s="1"/>
  <c r="A497" i="4"/>
  <c r="B497" i="4"/>
  <c r="X497" i="4" l="1"/>
  <c r="G497" i="4" s="1"/>
  <c r="H497" i="4"/>
  <c r="Q498" i="4"/>
  <c r="L499" i="4"/>
  <c r="R498" i="4"/>
  <c r="U498" i="4"/>
  <c r="C498" i="4"/>
  <c r="T498" i="4"/>
  <c r="N498" i="4"/>
  <c r="D498" i="4" s="1"/>
  <c r="B498" i="4"/>
  <c r="E498" i="4"/>
  <c r="A498" i="4"/>
  <c r="S498" i="4"/>
  <c r="W498" i="4" s="1"/>
  <c r="F498" i="4" l="1"/>
  <c r="X498" i="4"/>
  <c r="G498" i="4" s="1"/>
  <c r="H498" i="4"/>
  <c r="U499" i="4"/>
  <c r="L500" i="4"/>
  <c r="R499" i="4"/>
  <c r="C499" i="4"/>
  <c r="T499" i="4"/>
  <c r="H499" i="4" s="1"/>
  <c r="B499" i="4"/>
  <c r="Q499" i="4"/>
  <c r="F499" i="4" s="1"/>
  <c r="N499" i="4"/>
  <c r="D499" i="4" s="1"/>
  <c r="A499" i="4"/>
  <c r="S499" i="4"/>
  <c r="W499" i="4" s="1"/>
  <c r="E499" i="4"/>
  <c r="X499" i="4" l="1"/>
  <c r="G499" i="4" s="1"/>
  <c r="C500" i="4"/>
  <c r="T500" i="4"/>
  <c r="A500" i="4"/>
  <c r="S500" i="4"/>
  <c r="L501" i="4"/>
  <c r="E500" i="4"/>
  <c r="N500" i="4"/>
  <c r="D500" i="4" s="1"/>
  <c r="B500" i="4"/>
  <c r="U500" i="4"/>
  <c r="R500" i="4"/>
  <c r="Q500" i="4"/>
  <c r="W500" i="4" l="1"/>
  <c r="F500" i="4" s="1"/>
  <c r="X500" i="4"/>
  <c r="G500" i="4" s="1"/>
  <c r="H500" i="4"/>
  <c r="E501" i="4"/>
  <c r="R501" i="4"/>
  <c r="S501" i="4"/>
  <c r="U501" i="4"/>
  <c r="L502" i="4"/>
  <c r="C501" i="4"/>
  <c r="A501" i="4"/>
  <c r="N501" i="4"/>
  <c r="D501" i="4" s="1"/>
  <c r="Q501" i="4"/>
  <c r="T501" i="4"/>
  <c r="B501" i="4"/>
  <c r="W501" i="4" l="1"/>
  <c r="F501" i="4" s="1"/>
  <c r="X501" i="4"/>
  <c r="G501" i="4" s="1"/>
  <c r="H501" i="4"/>
  <c r="A502" i="4"/>
  <c r="C502" i="4"/>
  <c r="N502" i="4"/>
  <c r="D502" i="4" s="1"/>
  <c r="L503" i="4"/>
  <c r="U502" i="4"/>
  <c r="S502" i="4"/>
  <c r="W502" i="4" s="1"/>
  <c r="E502" i="4"/>
  <c r="Q502" i="4"/>
  <c r="F502" i="4" s="1"/>
  <c r="T502" i="4"/>
  <c r="R502" i="4"/>
  <c r="B502" i="4"/>
  <c r="X502" i="4" l="1"/>
  <c r="G502" i="4" s="1"/>
  <c r="H502" i="4"/>
  <c r="N503" i="4"/>
  <c r="D503" i="4" s="1"/>
  <c r="U503" i="4"/>
  <c r="A503" i="4"/>
  <c r="L504" i="4"/>
  <c r="B503" i="4"/>
  <c r="S503" i="4"/>
  <c r="R503" i="4"/>
  <c r="Q503" i="4"/>
  <c r="C503" i="4"/>
  <c r="T503" i="4"/>
  <c r="E503" i="4"/>
  <c r="W503" i="4" l="1"/>
  <c r="F503" i="4" s="1"/>
  <c r="H503" i="4"/>
  <c r="X503" i="4"/>
  <c r="G503" i="4" s="1"/>
  <c r="C504" i="4"/>
  <c r="N504" i="4"/>
  <c r="D504" i="4" s="1"/>
  <c r="R504" i="4"/>
  <c r="L505" i="4"/>
  <c r="B504" i="4"/>
  <c r="E504" i="4"/>
  <c r="A504" i="4"/>
  <c r="T504" i="4"/>
  <c r="S504" i="4"/>
  <c r="W504" i="4" s="1"/>
  <c r="U504" i="4"/>
  <c r="Q504" i="4"/>
  <c r="F504" i="4" l="1"/>
  <c r="X504" i="4"/>
  <c r="G504" i="4" s="1"/>
  <c r="H504" i="4"/>
  <c r="Q505" i="4"/>
  <c r="U505" i="4"/>
  <c r="C505" i="4"/>
  <c r="B505" i="4"/>
  <c r="S505" i="4"/>
  <c r="T505" i="4"/>
  <c r="N505" i="4"/>
  <c r="D505" i="4" s="1"/>
  <c r="L506" i="4"/>
  <c r="A505" i="4"/>
  <c r="E505" i="4"/>
  <c r="R505" i="4"/>
  <c r="W505" i="4" l="1"/>
  <c r="F505" i="4" s="1"/>
  <c r="X505" i="4"/>
  <c r="G505" i="4" s="1"/>
  <c r="H505" i="4"/>
  <c r="B506" i="4"/>
  <c r="S506" i="4"/>
  <c r="W506" i="4" s="1"/>
  <c r="C506" i="4"/>
  <c r="N506" i="4"/>
  <c r="D506" i="4" s="1"/>
  <c r="R506" i="4"/>
  <c r="L507" i="4"/>
  <c r="E506" i="4"/>
  <c r="A506" i="4"/>
  <c r="T506" i="4"/>
  <c r="U506" i="4"/>
  <c r="Q506" i="4"/>
  <c r="F506" i="4" s="1"/>
  <c r="X506" i="4" l="1"/>
  <c r="G506" i="4" s="1"/>
  <c r="H506" i="4"/>
  <c r="N507" i="4"/>
  <c r="D507" i="4" s="1"/>
  <c r="C507" i="4"/>
  <c r="E507" i="4"/>
  <c r="S507" i="4"/>
  <c r="T507" i="4"/>
  <c r="B507" i="4"/>
  <c r="Q507" i="4"/>
  <c r="L508" i="4"/>
  <c r="R507" i="4"/>
  <c r="A507" i="4"/>
  <c r="U507" i="4"/>
  <c r="W507" i="4" l="1"/>
  <c r="F507" i="4"/>
  <c r="X507" i="4"/>
  <c r="G507" i="4" s="1"/>
  <c r="H507" i="4"/>
  <c r="R508" i="4"/>
  <c r="L509" i="4"/>
  <c r="S508" i="4"/>
  <c r="C508" i="4"/>
  <c r="U508" i="4"/>
  <c r="A508" i="4"/>
  <c r="B508" i="4"/>
  <c r="N508" i="4"/>
  <c r="D508" i="4" s="1"/>
  <c r="T508" i="4"/>
  <c r="Q508" i="4"/>
  <c r="E508" i="4"/>
  <c r="W508" i="4" l="1"/>
  <c r="F508" i="4" s="1"/>
  <c r="X508" i="4"/>
  <c r="G508" i="4" s="1"/>
  <c r="H508" i="4"/>
  <c r="U509" i="4"/>
  <c r="E509" i="4"/>
  <c r="C509" i="4"/>
  <c r="S509" i="4"/>
  <c r="N509" i="4"/>
  <c r="D509" i="4" s="1"/>
  <c r="B509" i="4"/>
  <c r="A509" i="4"/>
  <c r="L510" i="4"/>
  <c r="Q509" i="4"/>
  <c r="R509" i="4"/>
  <c r="T509" i="4"/>
  <c r="H509" i="4" s="1"/>
  <c r="W509" i="4" l="1"/>
  <c r="F509" i="4"/>
  <c r="X509" i="4"/>
  <c r="G509" i="4" s="1"/>
  <c r="C510" i="4"/>
  <c r="U510" i="4"/>
  <c r="R510" i="4"/>
  <c r="N510" i="4"/>
  <c r="D510" i="4" s="1"/>
  <c r="E510" i="4"/>
  <c r="A510" i="4"/>
  <c r="S510" i="4"/>
  <c r="Q510" i="4"/>
  <c r="L511" i="4"/>
  <c r="B510" i="4"/>
  <c r="T510" i="4"/>
  <c r="H510" i="4" s="1"/>
  <c r="W510" i="4" l="1"/>
  <c r="F510" i="4" s="1"/>
  <c r="X510" i="4"/>
  <c r="G510" i="4" s="1"/>
  <c r="C511" i="4"/>
  <c r="U511" i="4"/>
  <c r="A511" i="4"/>
  <c r="T511" i="4"/>
  <c r="N511" i="4"/>
  <c r="D511" i="4" s="1"/>
  <c r="L512" i="4"/>
  <c r="S511" i="4"/>
  <c r="B511" i="4"/>
  <c r="E511" i="4"/>
  <c r="R511" i="4"/>
  <c r="Q511" i="4"/>
  <c r="W511" i="4" l="1"/>
  <c r="F511" i="4"/>
  <c r="H511" i="4"/>
  <c r="X511" i="4"/>
  <c r="G511" i="4" s="1"/>
  <c r="C512" i="4"/>
  <c r="S512" i="4"/>
  <c r="U512" i="4"/>
  <c r="L513" i="4"/>
  <c r="A512" i="4"/>
  <c r="T512" i="4"/>
  <c r="R512" i="4"/>
  <c r="Q512" i="4"/>
  <c r="B512" i="4"/>
  <c r="E512" i="4"/>
  <c r="N512" i="4"/>
  <c r="D512" i="4" s="1"/>
  <c r="W512" i="4" l="1"/>
  <c r="F512" i="4"/>
  <c r="X512" i="4"/>
  <c r="G512" i="4" s="1"/>
  <c r="H512" i="4"/>
  <c r="B513" i="4"/>
  <c r="C513" i="4"/>
  <c r="A513" i="4"/>
  <c r="U513" i="4"/>
  <c r="L514" i="4"/>
  <c r="Q513" i="4"/>
  <c r="T513" i="4"/>
  <c r="S513" i="4"/>
  <c r="W513" i="4" s="1"/>
  <c r="N513" i="4"/>
  <c r="D513" i="4" s="1"/>
  <c r="R513" i="4"/>
  <c r="E513" i="4"/>
  <c r="F513" i="4" l="1"/>
  <c r="X513" i="4"/>
  <c r="G513" i="4" s="1"/>
  <c r="H513" i="4"/>
  <c r="U514" i="4"/>
  <c r="L515" i="4"/>
  <c r="Q514" i="4"/>
  <c r="S514" i="4"/>
  <c r="E514" i="4"/>
  <c r="A514" i="4"/>
  <c r="C514" i="4"/>
  <c r="B514" i="4"/>
  <c r="T514" i="4"/>
  <c r="H514" i="4" s="1"/>
  <c r="R514" i="4"/>
  <c r="N514" i="4"/>
  <c r="D514" i="4" s="1"/>
  <c r="W514" i="4" l="1"/>
  <c r="F514" i="4" s="1"/>
  <c r="X514" i="4"/>
  <c r="G514" i="4" s="1"/>
  <c r="E515" i="4"/>
  <c r="T515" i="4"/>
  <c r="U515" i="4"/>
  <c r="Q515" i="4"/>
  <c r="L516" i="4"/>
  <c r="B515" i="4"/>
  <c r="S515" i="4"/>
  <c r="R515" i="4"/>
  <c r="A515" i="4"/>
  <c r="N515" i="4"/>
  <c r="D515" i="4" s="1"/>
  <c r="C515" i="4"/>
  <c r="W515" i="4" l="1"/>
  <c r="F515" i="4"/>
  <c r="X515" i="4"/>
  <c r="G515" i="4" s="1"/>
  <c r="H515" i="4"/>
  <c r="S516" i="4"/>
  <c r="W516" i="4" s="1"/>
  <c r="A516" i="4"/>
  <c r="L517" i="4"/>
  <c r="R516" i="4"/>
  <c r="C516" i="4"/>
  <c r="T516" i="4"/>
  <c r="U516" i="4"/>
  <c r="N516" i="4"/>
  <c r="D516" i="4" s="1"/>
  <c r="Q516" i="4"/>
  <c r="B516" i="4"/>
  <c r="E516" i="4"/>
  <c r="F516" i="4" l="1"/>
  <c r="X516" i="4"/>
  <c r="G516" i="4" s="1"/>
  <c r="H516" i="4"/>
  <c r="C517" i="4"/>
  <c r="L518" i="4"/>
  <c r="B517" i="4"/>
  <c r="E517" i="4"/>
  <c r="R517" i="4"/>
  <c r="A517" i="4"/>
  <c r="S517" i="4"/>
  <c r="W517" i="4" s="1"/>
  <c r="T517" i="4"/>
  <c r="U517" i="4"/>
  <c r="N517" i="4"/>
  <c r="D517" i="4" s="1"/>
  <c r="Q517" i="4"/>
  <c r="F517" i="4" s="1"/>
  <c r="X517" i="4" l="1"/>
  <c r="G517" i="4" s="1"/>
  <c r="H517" i="4"/>
  <c r="A518" i="4"/>
  <c r="R518" i="4"/>
  <c r="N518" i="4"/>
  <c r="D518" i="4" s="1"/>
  <c r="U518" i="4"/>
  <c r="S518" i="4"/>
  <c r="C518" i="4"/>
  <c r="L519" i="4"/>
  <c r="Q518" i="4"/>
  <c r="T518" i="4"/>
  <c r="B518" i="4"/>
  <c r="E518" i="4"/>
  <c r="W518" i="4" l="1"/>
  <c r="F518" i="4" s="1"/>
  <c r="X518" i="4"/>
  <c r="G518" i="4" s="1"/>
  <c r="H518" i="4"/>
  <c r="B519" i="4"/>
  <c r="E519" i="4"/>
  <c r="Q519" i="4"/>
  <c r="A519" i="4"/>
  <c r="R519" i="4"/>
  <c r="N519" i="4"/>
  <c r="D519" i="4" s="1"/>
  <c r="U519" i="4"/>
  <c r="S519" i="4"/>
  <c r="W519" i="4" s="1"/>
  <c r="C519" i="4"/>
  <c r="L520" i="4"/>
  <c r="T519" i="4"/>
  <c r="F519" i="4" l="1"/>
  <c r="X519" i="4"/>
  <c r="G519" i="4" s="1"/>
  <c r="H519" i="4"/>
  <c r="S520" i="4"/>
  <c r="R520" i="4"/>
  <c r="Q520" i="4"/>
  <c r="U520" i="4"/>
  <c r="N520" i="4"/>
  <c r="D520" i="4" s="1"/>
  <c r="T520" i="4"/>
  <c r="E520" i="4"/>
  <c r="C520" i="4"/>
  <c r="L521" i="4"/>
  <c r="A520" i="4"/>
  <c r="B520" i="4"/>
  <c r="W520" i="4" l="1"/>
  <c r="F520" i="4" s="1"/>
  <c r="X520" i="4"/>
  <c r="G520" i="4" s="1"/>
  <c r="H520" i="4"/>
  <c r="Q521" i="4"/>
  <c r="C521" i="4"/>
  <c r="U521" i="4"/>
  <c r="N521" i="4"/>
  <c r="D521" i="4" s="1"/>
  <c r="B521" i="4"/>
  <c r="A521" i="4"/>
  <c r="L522" i="4"/>
  <c r="E521" i="4"/>
  <c r="T521" i="4"/>
  <c r="S521" i="4"/>
  <c r="W521" i="4" s="1"/>
  <c r="R521" i="4"/>
  <c r="F521" i="4" l="1"/>
  <c r="H521" i="4"/>
  <c r="X521" i="4"/>
  <c r="G521" i="4" s="1"/>
  <c r="E522" i="4"/>
  <c r="T522" i="4"/>
  <c r="A522" i="4"/>
  <c r="N522" i="4"/>
  <c r="D522" i="4" s="1"/>
  <c r="L523" i="4"/>
  <c r="C522" i="4"/>
  <c r="S522" i="4"/>
  <c r="W522" i="4" s="1"/>
  <c r="Q522" i="4"/>
  <c r="U522" i="4"/>
  <c r="B522" i="4"/>
  <c r="R522" i="4"/>
  <c r="F522" i="4" l="1"/>
  <c r="X522" i="4"/>
  <c r="G522" i="4" s="1"/>
  <c r="H522" i="4"/>
  <c r="N523" i="4"/>
  <c r="D523" i="4" s="1"/>
  <c r="S523" i="4"/>
  <c r="W523" i="4" s="1"/>
  <c r="Q523" i="4"/>
  <c r="B523" i="4"/>
  <c r="R523" i="4"/>
  <c r="E523" i="4"/>
  <c r="L524" i="4"/>
  <c r="U523" i="4"/>
  <c r="T523" i="4"/>
  <c r="H523" i="4" s="1"/>
  <c r="C523" i="4"/>
  <c r="A523" i="4"/>
  <c r="F523" i="4" l="1"/>
  <c r="X523" i="4"/>
  <c r="G523" i="4" s="1"/>
  <c r="A524" i="4"/>
  <c r="C524" i="4"/>
  <c r="S524" i="4"/>
  <c r="N524" i="4"/>
  <c r="D524" i="4" s="1"/>
  <c r="E524" i="4"/>
  <c r="T524" i="4"/>
  <c r="B524" i="4"/>
  <c r="Q524" i="4"/>
  <c r="L525" i="4"/>
  <c r="R524" i="4"/>
  <c r="U524" i="4"/>
  <c r="W524" i="4" l="1"/>
  <c r="F524" i="4"/>
  <c r="X524" i="4"/>
  <c r="G524" i="4" s="1"/>
  <c r="H524" i="4"/>
  <c r="C525" i="4"/>
  <c r="E525" i="4"/>
  <c r="B525" i="4"/>
  <c r="L526" i="4"/>
  <c r="S525" i="4"/>
  <c r="N525" i="4"/>
  <c r="D525" i="4" s="1"/>
  <c r="U525" i="4"/>
  <c r="R525" i="4"/>
  <c r="T525" i="4"/>
  <c r="A525" i="4"/>
  <c r="Q525" i="4"/>
  <c r="W525" i="4" l="1"/>
  <c r="F525" i="4" s="1"/>
  <c r="X525" i="4"/>
  <c r="G525" i="4" s="1"/>
  <c r="H525" i="4"/>
  <c r="A526" i="4"/>
  <c r="S526" i="4"/>
  <c r="T526" i="4"/>
  <c r="U526" i="4"/>
  <c r="N526" i="4"/>
  <c r="D526" i="4" s="1"/>
  <c r="Q526" i="4"/>
  <c r="E526" i="4"/>
  <c r="L527" i="4"/>
  <c r="R526" i="4"/>
  <c r="B526" i="4"/>
  <c r="C526" i="4"/>
  <c r="W526" i="4" l="1"/>
  <c r="F526" i="4"/>
  <c r="X526" i="4"/>
  <c r="G526" i="4" s="1"/>
  <c r="H526" i="4"/>
  <c r="N527" i="4"/>
  <c r="D527" i="4" s="1"/>
  <c r="L528" i="4"/>
  <c r="E527" i="4"/>
  <c r="R527" i="4"/>
  <c r="C527" i="4"/>
  <c r="Q527" i="4"/>
  <c r="T527" i="4"/>
  <c r="B527" i="4"/>
  <c r="S527" i="4"/>
  <c r="W527" i="4" s="1"/>
  <c r="A527" i="4"/>
  <c r="U527" i="4"/>
  <c r="F527" i="4" l="1"/>
  <c r="X527" i="4"/>
  <c r="G527" i="4" s="1"/>
  <c r="H527" i="4"/>
  <c r="Q528" i="4"/>
  <c r="B528" i="4"/>
  <c r="S528" i="4"/>
  <c r="W528" i="4" s="1"/>
  <c r="N528" i="4"/>
  <c r="D528" i="4" s="1"/>
  <c r="R528" i="4"/>
  <c r="T528" i="4"/>
  <c r="L529" i="4"/>
  <c r="C528" i="4"/>
  <c r="A528" i="4"/>
  <c r="U528" i="4"/>
  <c r="E528" i="4"/>
  <c r="F528" i="4" l="1"/>
  <c r="X528" i="4"/>
  <c r="G528" i="4" s="1"/>
  <c r="H528" i="4"/>
  <c r="S529" i="4"/>
  <c r="L530" i="4"/>
  <c r="Q529" i="4"/>
  <c r="E529" i="4"/>
  <c r="T529" i="4"/>
  <c r="B529" i="4"/>
  <c r="C529" i="4"/>
  <c r="R529" i="4"/>
  <c r="N529" i="4"/>
  <c r="D529" i="4" s="1"/>
  <c r="A529" i="4"/>
  <c r="U529" i="4"/>
  <c r="W529" i="4" l="1"/>
  <c r="F529" i="4" s="1"/>
  <c r="X529" i="4"/>
  <c r="G529" i="4" s="1"/>
  <c r="H529" i="4"/>
  <c r="E530" i="4"/>
  <c r="N530" i="4"/>
  <c r="D530" i="4" s="1"/>
  <c r="U530" i="4"/>
  <c r="S530" i="4"/>
  <c r="B530" i="4"/>
  <c r="L531" i="4"/>
  <c r="Q530" i="4"/>
  <c r="A530" i="4"/>
  <c r="T530" i="4"/>
  <c r="C530" i="4"/>
  <c r="R530" i="4"/>
  <c r="W530" i="4" l="1"/>
  <c r="F530" i="4" s="1"/>
  <c r="X530" i="4"/>
  <c r="G530" i="4" s="1"/>
  <c r="H530" i="4"/>
  <c r="T531" i="4"/>
  <c r="N531" i="4"/>
  <c r="D531" i="4" s="1"/>
  <c r="C531" i="4"/>
  <c r="B531" i="4"/>
  <c r="Q531" i="4"/>
  <c r="R531" i="4"/>
  <c r="S531" i="4"/>
  <c r="W531" i="4" s="1"/>
  <c r="L532" i="4"/>
  <c r="U531" i="4"/>
  <c r="A531" i="4"/>
  <c r="E531" i="4"/>
  <c r="F531" i="4" l="1"/>
  <c r="X531" i="4"/>
  <c r="G531" i="4" s="1"/>
  <c r="H531" i="4"/>
  <c r="A532" i="4"/>
  <c r="N532" i="4"/>
  <c r="D532" i="4" s="1"/>
  <c r="U532" i="4"/>
  <c r="L533" i="4"/>
  <c r="Q532" i="4"/>
  <c r="C532" i="4"/>
  <c r="S532" i="4"/>
  <c r="T532" i="4"/>
  <c r="B532" i="4"/>
  <c r="E532" i="4"/>
  <c r="R532" i="4"/>
  <c r="W532" i="4" l="1"/>
  <c r="F532" i="4"/>
  <c r="X532" i="4"/>
  <c r="G532" i="4" s="1"/>
  <c r="H532" i="4"/>
  <c r="E533" i="4"/>
  <c r="C533" i="4"/>
  <c r="T533" i="4"/>
  <c r="U533" i="4"/>
  <c r="R533" i="4"/>
  <c r="Q533" i="4"/>
  <c r="S533" i="4"/>
  <c r="W533" i="4" s="1"/>
  <c r="L534" i="4"/>
  <c r="A533" i="4"/>
  <c r="B533" i="4"/>
  <c r="N533" i="4"/>
  <c r="D533" i="4" s="1"/>
  <c r="F533" i="4" l="1"/>
  <c r="X533" i="4"/>
  <c r="G533" i="4" s="1"/>
  <c r="H533" i="4"/>
  <c r="U534" i="4"/>
  <c r="C534" i="4"/>
  <c r="E534" i="4"/>
  <c r="B534" i="4"/>
  <c r="T534" i="4"/>
  <c r="H534" i="4" s="1"/>
  <c r="S534" i="4"/>
  <c r="Q534" i="4"/>
  <c r="N534" i="4"/>
  <c r="D534" i="4" s="1"/>
  <c r="A534" i="4"/>
  <c r="R534" i="4"/>
  <c r="L535" i="4"/>
  <c r="W534" i="4" l="1"/>
  <c r="F534" i="4" s="1"/>
  <c r="X534" i="4"/>
  <c r="G534" i="4" s="1"/>
  <c r="B535" i="4"/>
  <c r="R535" i="4"/>
  <c r="U535" i="4"/>
  <c r="L536" i="4"/>
  <c r="A535" i="4"/>
  <c r="T535" i="4"/>
  <c r="E535" i="4"/>
  <c r="S535" i="4"/>
  <c r="W535" i="4" s="1"/>
  <c r="Q535" i="4"/>
  <c r="N535" i="4"/>
  <c r="D535" i="4" s="1"/>
  <c r="C535" i="4"/>
  <c r="F535" i="4" l="1"/>
  <c r="X535" i="4"/>
  <c r="G535" i="4" s="1"/>
  <c r="L537" i="4"/>
  <c r="L538" i="4" s="1"/>
  <c r="G537" i="4"/>
  <c r="H535" i="4"/>
  <c r="A536" i="4"/>
  <c r="U536" i="4"/>
  <c r="T536" i="4"/>
  <c r="S536" i="4"/>
  <c r="E536" i="4"/>
  <c r="N536" i="4"/>
  <c r="D536" i="4" s="1"/>
  <c r="C536" i="4"/>
  <c r="B536" i="4"/>
  <c r="Q536" i="4"/>
  <c r="R536" i="4"/>
  <c r="W536" i="4" l="1"/>
  <c r="F536" i="4"/>
  <c r="X536" i="4"/>
  <c r="G536" i="4" s="1"/>
  <c r="H536" i="4"/>
  <c r="H53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B5" authorId="0" shapeId="0" xr:uid="{C60BC797-FEE6-4A45-8EA3-E8294C29A50F}">
      <text>
        <r>
          <rPr>
            <b/>
            <sz val="9"/>
            <color indexed="81"/>
            <rFont val="Tahoma"/>
            <family val="2"/>
          </rPr>
          <t>Szerkeszthető cella. Ha állami intézménynek kell leadnunk elszámolást, be lehet írni az egyházközség román megnevezésést. Az ide beírrt név jelenik meg a Naplóban is.</t>
        </r>
      </text>
    </comment>
  </commentList>
</comments>
</file>

<file path=xl/sharedStrings.xml><?xml version="1.0" encoding="utf-8"?>
<sst xmlns="http://schemas.openxmlformats.org/spreadsheetml/2006/main" count="7846" uniqueCount="289">
  <si>
    <t>Dátum</t>
  </si>
  <si>
    <t>Sorszám</t>
  </si>
  <si>
    <t>Szám</t>
  </si>
  <si>
    <t>Bevétel</t>
  </si>
  <si>
    <t>Kiadás</t>
  </si>
  <si>
    <t>Tétel</t>
  </si>
  <si>
    <t>Kassza</t>
  </si>
  <si>
    <t>ab</t>
  </si>
  <si>
    <t>bb</t>
  </si>
  <si>
    <t>cb</t>
  </si>
  <si>
    <t>db</t>
  </si>
  <si>
    <t>Név</t>
  </si>
  <si>
    <t>eb</t>
  </si>
  <si>
    <t>fb</t>
  </si>
  <si>
    <t>gb</t>
  </si>
  <si>
    <t>hb</t>
  </si>
  <si>
    <t>ib</t>
  </si>
  <si>
    <t>jb</t>
  </si>
  <si>
    <t>kb</t>
  </si>
  <si>
    <t>lb</t>
  </si>
  <si>
    <t>x</t>
  </si>
  <si>
    <t>Naploregiszter</t>
  </si>
  <si>
    <t xml:space="preserve">A jobboldali, zöld cellában hónapot választhatsz </t>
  </si>
  <si>
    <t>Január</t>
  </si>
  <si>
    <t>Unitate</t>
  </si>
  <si>
    <t xml:space="preserve"> LUNA IANUARIE</t>
  </si>
  <si>
    <t>Nr.</t>
  </si>
  <si>
    <t>Data</t>
  </si>
  <si>
    <t>Document</t>
  </si>
  <si>
    <t>Explicaţii</t>
  </si>
  <si>
    <t>Sume</t>
  </si>
  <si>
    <t>Simb.</t>
  </si>
  <si>
    <t>crt.</t>
  </si>
  <si>
    <t>inreg.</t>
  </si>
  <si>
    <t>Fel</t>
  </si>
  <si>
    <t>Numar</t>
  </si>
  <si>
    <t>Incasate</t>
  </si>
  <si>
    <t>Platite</t>
  </si>
  <si>
    <t>cont.</t>
  </si>
  <si>
    <t xml:space="preserve">Report pagina precedentă: </t>
  </si>
  <si>
    <t>magy</t>
  </si>
  <si>
    <t>megj</t>
  </si>
  <si>
    <t>megj 2</t>
  </si>
  <si>
    <t>bev</t>
  </si>
  <si>
    <t>kiad</t>
  </si>
  <si>
    <t>költvet</t>
  </si>
  <si>
    <t>Február</t>
  </si>
  <si>
    <t xml:space="preserve"> LUNA FEBRUARIE</t>
  </si>
  <si>
    <t>Március</t>
  </si>
  <si>
    <t xml:space="preserve"> LUNA MARTIE</t>
  </si>
  <si>
    <t>Április</t>
  </si>
  <si>
    <t xml:space="preserve"> LUNA APRILIE</t>
  </si>
  <si>
    <t>Május</t>
  </si>
  <si>
    <t xml:space="preserve"> LUNA MAI</t>
  </si>
  <si>
    <t>Június</t>
  </si>
  <si>
    <t xml:space="preserve"> LUNA IUNIE</t>
  </si>
  <si>
    <t>Július</t>
  </si>
  <si>
    <t xml:space="preserve"> LUNA IULIE</t>
  </si>
  <si>
    <t>Augusztus</t>
  </si>
  <si>
    <t xml:space="preserve"> LUNA AUGUST</t>
  </si>
  <si>
    <t>Szeptember</t>
  </si>
  <si>
    <t xml:space="preserve"> LUNA SEPTEMBRIE</t>
  </si>
  <si>
    <t>Október</t>
  </si>
  <si>
    <t xml:space="preserve"> LUNA OCTOMBRIE</t>
  </si>
  <si>
    <t>November</t>
  </si>
  <si>
    <t xml:space="preserve"> LUNA NOIEMBRIE</t>
  </si>
  <si>
    <t>December</t>
  </si>
  <si>
    <t xml:space="preserve"> LUNA DECEMBRIE</t>
  </si>
  <si>
    <t>Kezd</t>
  </si>
  <si>
    <t>Végez</t>
  </si>
  <si>
    <t>Össz sor</t>
  </si>
  <si>
    <t>Össz lap</t>
  </si>
  <si>
    <t>jel lap</t>
  </si>
  <si>
    <t>A
A</t>
  </si>
  <si>
    <t>tömb</t>
  </si>
  <si>
    <t>sor</t>
  </si>
  <si>
    <t>kassza</t>
  </si>
  <si>
    <t>Total luna</t>
  </si>
  <si>
    <t>De reportat pagina:</t>
  </si>
  <si>
    <t xml:space="preserve">Report din luna precedentă: </t>
  </si>
  <si>
    <t>lapszám</t>
  </si>
  <si>
    <t xml:space="preserve"> lapra listázható. Ebből jelenleg a(z)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</si>
  <si>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</si>
  <si>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</si>
  <si>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</si>
  <si>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</si>
  <si>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</si>
  <si>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</si>
  <si>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</si>
  <si>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</si>
  <si>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</si>
  <si>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</si>
  <si>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</si>
  <si>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</si>
  <si>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</si>
  <si>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</si>
  <si>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</si>
  <si>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</si>
  <si>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bevétel</t>
  </si>
  <si>
    <t>kiadás</t>
  </si>
  <si>
    <t>q</t>
  </si>
  <si>
    <t>r</t>
  </si>
  <si>
    <t>s</t>
  </si>
  <si>
    <t>t</t>
  </si>
  <si>
    <t>A jobboldali, zöld cellában választhatsz a hónapok, illetve az egész év lehetőség között.</t>
  </si>
  <si>
    <t>Jan - Dec</t>
  </si>
  <si>
    <t xml:space="preserve">A jobboldali, zöld cellában lehet kiválasztani a bankszámlákat, illetve a kasszát </t>
  </si>
  <si>
    <t>Nr</t>
  </si>
  <si>
    <t>Sold</t>
  </si>
  <si>
    <t>crt</t>
  </si>
  <si>
    <t>zi</t>
  </si>
  <si>
    <t xml:space="preserve"> PERIOADA IANUARIE - DECEMBRIE</t>
  </si>
  <si>
    <t>A - számla</t>
  </si>
  <si>
    <t>B - számla</t>
  </si>
  <si>
    <t>C - számla</t>
  </si>
  <si>
    <t>D - számla</t>
  </si>
  <si>
    <t>E - számla</t>
  </si>
  <si>
    <t>F - számla</t>
  </si>
  <si>
    <t>G - számla</t>
  </si>
  <si>
    <t>H - számla</t>
  </si>
  <si>
    <t>I - számla</t>
  </si>
  <si>
    <t>J - számla</t>
  </si>
  <si>
    <t>K - számla</t>
  </si>
  <si>
    <t>L - számla</t>
  </si>
  <si>
    <t>M - számla</t>
  </si>
  <si>
    <t>N - számla</t>
  </si>
  <si>
    <t>O - számla</t>
  </si>
  <si>
    <t>P - számla</t>
  </si>
  <si>
    <t>Q - számla</t>
  </si>
  <si>
    <t>R - számla</t>
  </si>
  <si>
    <t>S - számla</t>
  </si>
  <si>
    <t>T - számla</t>
  </si>
  <si>
    <t>mb</t>
  </si>
  <si>
    <t>nb</t>
  </si>
  <si>
    <t>ob</t>
  </si>
  <si>
    <t>pb</t>
  </si>
  <si>
    <t>qb</t>
  </si>
  <si>
    <t>rb</t>
  </si>
  <si>
    <t>sb</t>
  </si>
  <si>
    <t>tb</t>
  </si>
  <si>
    <t>Napló</t>
  </si>
  <si>
    <t>Napló szám</t>
  </si>
  <si>
    <t>magyarázat</t>
  </si>
  <si>
    <t>megj 1</t>
  </si>
  <si>
    <t>kaid</t>
  </si>
  <si>
    <t>Költvet</t>
  </si>
  <si>
    <t>Index szám</t>
  </si>
  <si>
    <t>Magyarázat</t>
  </si>
  <si>
    <t>Irat</t>
  </si>
  <si>
    <t xml:space="preserve">Sold luna precedentă: </t>
  </si>
  <si>
    <t xml:space="preserve">Sold pagina precedentă: </t>
  </si>
  <si>
    <t xml:space="preserve">Operaţiuni prin </t>
  </si>
  <si>
    <t>a
a</t>
  </si>
  <si>
    <t xml:space="preserve">A kiválasztott naplóban összesen </t>
  </si>
  <si>
    <t xml:space="preserve"> lap van. Ebből jelenleg a </t>
  </si>
  <si>
    <t>A kiválasztott napló a kiválasztott hónapban nincs felkönyvelve.</t>
  </si>
  <si>
    <t>Csoportnapló</t>
  </si>
  <si>
    <t>Sz.</t>
  </si>
  <si>
    <t>Összeg</t>
  </si>
  <si>
    <t>Csnapl</t>
  </si>
  <si>
    <t>Csnapl sz</t>
  </si>
  <si>
    <t>Megj 1</t>
  </si>
  <si>
    <t xml:space="preserve">Összesen: </t>
  </si>
  <si>
    <t xml:space="preserve">Áthozat az előző lapról: </t>
  </si>
  <si>
    <t xml:space="preserve">Ezen a napon összesen </t>
  </si>
  <si>
    <t xml:space="preserve">Jan. </t>
  </si>
  <si>
    <t xml:space="preserve">Febr. </t>
  </si>
  <si>
    <t>. látszik. A jobboldali, zöld cellában lehet megadni a listázni kívánt lapszámot.</t>
  </si>
  <si>
    <t xml:space="preserve">Márc. </t>
  </si>
  <si>
    <t xml:space="preserve">Ápr. </t>
  </si>
  <si>
    <t xml:space="preserve">Máj. </t>
  </si>
  <si>
    <t xml:space="preserve">Jún. </t>
  </si>
  <si>
    <t xml:space="preserve">Júl. </t>
  </si>
  <si>
    <t xml:space="preserve">Aug. </t>
  </si>
  <si>
    <t xml:space="preserve">Szept. </t>
  </si>
  <si>
    <t xml:space="preserve">Okt. </t>
  </si>
  <si>
    <t xml:space="preserve">Nov. </t>
  </si>
  <si>
    <t xml:space="preserve">Dec. </t>
  </si>
  <si>
    <t>résszámadás</t>
  </si>
  <si>
    <t>kiadási kísérőív</t>
  </si>
  <si>
    <t>Kasszakönyv</t>
  </si>
  <si>
    <t xml:space="preserve">A kiválasztott csoportnaplóban összesen </t>
  </si>
  <si>
    <t>a
a
a</t>
  </si>
  <si>
    <t xml:space="preserve"> költségvetési tétel szűrése </t>
  </si>
  <si>
    <t xml:space="preserve"> szerint</t>
  </si>
  <si>
    <t xml:space="preserve">Bármelyik költségvetési tétel szűrése </t>
  </si>
  <si>
    <t xml:space="preserve">Átvitel a következő lapra: </t>
  </si>
  <si>
    <t xml:space="preserve">Casa </t>
  </si>
  <si>
    <t>Készpénz egyenleg</t>
  </si>
  <si>
    <t xml:space="preserve">Banca </t>
  </si>
  <si>
    <t>Banki egyenleg</t>
  </si>
  <si>
    <t>Venituri pentru scopuri misionare, diaconice
Missziós és diakóniai célú bevételek (14 +  …  + 19)</t>
  </si>
  <si>
    <t>BEVÉTEL TÖBBLET</t>
  </si>
  <si>
    <t>KIADÁSI TÖBBLET</t>
  </si>
  <si>
    <t>A jobboldali, zöld cellába kell beírni a kezdő dátumot. Ha a cella üres, vagy ha nem dátumot tartalmaz, a kezdő dátum január 1. lesz</t>
  </si>
  <si>
    <t>A jobboldali, zöld cellába kell beírni a befejező dátumot. Ha a cella üres, ha nem dátumot tartalmaz, vagy ha a beírt dátum kisebb mint a fenti, kezdő dátum, a befejező dátum december 31. lesz</t>
  </si>
  <si>
    <t>A
A
A</t>
  </si>
  <si>
    <t xml:space="preserve">Számadás </t>
  </si>
  <si>
    <t>. közötti időszakra</t>
  </si>
  <si>
    <t>Disponibil din perioada precedentă
Kezdő egyenleg (2+3)</t>
  </si>
  <si>
    <t>bank</t>
  </si>
  <si>
    <t>egyleg</t>
  </si>
  <si>
    <t>w</t>
  </si>
  <si>
    <t>A kiválasztott időszak könyvelése hibát tartalmaz. A hibáért tanulmányozd az Adatok_</t>
  </si>
  <si>
    <t xml:space="preserve"> munkafüzet Hibák munklalapját.</t>
  </si>
  <si>
    <t>Verificat - Ellenőrízte</t>
  </si>
  <si>
    <t>Intocmit - Készítette</t>
  </si>
  <si>
    <r>
      <t xml:space="preserve">A jobboldali zöld cellában lehet megadni a szűrési feltételt. Azokat a karaktereket kell beíni, amiben biztosak vagyunk, hogy beírtunk a név oszlopba. Használhatóak a joker karekterek ( "?" egy betű helyett, illetve a " * " egy betűcsoport helyett).
</t>
    </r>
    <r>
      <rPr>
        <b/>
        <sz val="10"/>
        <color rgb="FFFF0000"/>
        <rFont val="Arial"/>
        <family val="2"/>
      </rPr>
      <t>Figyelem! Ha jobboldali cella érétek nem 0 (nulla), akkor nem a csoportnaplót  listázza!!</t>
    </r>
  </si>
  <si>
    <t>Kiadás megnevezése:</t>
  </si>
  <si>
    <t>Lelkipásztor</t>
  </si>
  <si>
    <t>Esperes</t>
  </si>
  <si>
    <t>Főgondnok</t>
  </si>
  <si>
    <t>Számvevő</t>
  </si>
  <si>
    <t xml:space="preserve"> </t>
  </si>
  <si>
    <t>Ez a csatolás munkalap.</t>
  </si>
  <si>
    <t>Teendők:</t>
  </si>
  <si>
    <t>Adatok</t>
  </si>
  <si>
    <t>menü</t>
  </si>
  <si>
    <t>almenü</t>
  </si>
  <si>
    <t>Váltás</t>
  </si>
  <si>
    <t>Change source</t>
  </si>
  <si>
    <t>gomb</t>
  </si>
  <si>
    <t>A megjelenő böngészőben kiválasztani azt az állományt, amelybe a könyvelési adatokat irtuk majd egy OK</t>
  </si>
  <si>
    <t>Megvárni amig befejezi a csatolást (kisebb teljesítményu gépeknél ez pár percet is igénybe vehet), majd bezárás</t>
  </si>
  <si>
    <t>Iratszám</t>
  </si>
  <si>
    <t>KIADÁSI KÍSÉRŐÍV</t>
  </si>
  <si>
    <t>Kiad. sz.</t>
  </si>
  <si>
    <t>A
A
a</t>
  </si>
  <si>
    <t xml:space="preserve"> kiadási kísérőív lap van. Ebből jelenleg a(z) </t>
  </si>
  <si>
    <t>A jobboldali, zöld cellában lehet kiválasztani a lenyílóból a kasszát illetve a számlákat. Ha a cella üres, vagy értéke 0 (nulla), akkor alapértelmezettként a kasszát listázza.</t>
  </si>
  <si>
    <t>A jobboldali, zöld cellában lehet kiválasztani a dátumot. A lenyílóban csak azok a napok jelennek meg, amikor kiadás volt a kasszában, illetve a bankszámlán. Ha a cella üres, vagy értéke 0 (nulla), akkor a legutolsó kiadási kísérőlapot listázza.</t>
  </si>
  <si>
    <t>Költségv.
Tétel</t>
  </si>
  <si>
    <t>Ellenőrízte</t>
  </si>
  <si>
    <t>Több kiadás</t>
  </si>
  <si>
    <t>TOTAL PAGINA</t>
  </si>
  <si>
    <t>Megjegyzés</t>
  </si>
  <si>
    <t>Román magyarázat</t>
  </si>
  <si>
    <t>Credite
Hitelek (50+51)</t>
  </si>
  <si>
    <t>Cheltuieli de funcţionare
Működési költégek (54 + ... + 72)</t>
  </si>
  <si>
    <t>Cheltuieli pentru scopuri misionare, diaconice
Missziós és diakóniai célú kiadások (74 +  …  + 81)</t>
  </si>
  <si>
    <t>Alte cheltuieli privind activitatea de cult
Más egyházi tevékenységek kiadásai (83 + ... + 89)</t>
  </si>
  <si>
    <t>Cheltuieli pentru activităţi anexe
Gazdasági tevékenységek költségei (91 + … + 94)</t>
  </si>
  <si>
    <t>Total cheltuieli pentru activitate propriu zisă
Saját tevékenységek költségei (53+73+82+90)</t>
  </si>
  <si>
    <t>Investiţii
Beruházások (97+98)</t>
  </si>
  <si>
    <t>Total
 Saját kiadások összesen (95+96)</t>
  </si>
  <si>
    <t>Credite
Hitelek (111+112)</t>
  </si>
  <si>
    <t>Încasări</t>
  </si>
  <si>
    <t>Plăți</t>
  </si>
  <si>
    <t>Numerar</t>
  </si>
  <si>
    <t>Bancă</t>
  </si>
  <si>
    <t>REGISTRUL-JURNAL DE ÎNCASĂRI ŞI PLĂŢI</t>
  </si>
  <si>
    <t>Sold numerar(6-8) / Sold bancă (7-9)</t>
  </si>
  <si>
    <t>Sold total (6+7)</t>
  </si>
  <si>
    <t>Gondnok</t>
  </si>
  <si>
    <t>Total rulaj</t>
  </si>
  <si>
    <t>Csatolások szerkesztése</t>
  </si>
  <si>
    <t>Edit links</t>
  </si>
  <si>
    <t>www</t>
  </si>
  <si>
    <t>. lap látszik.</t>
  </si>
  <si>
    <t xml:space="preserve">. lap látszik. </t>
  </si>
  <si>
    <t>Unitate:</t>
  </si>
  <si>
    <t>Denumire - Megnevezés</t>
  </si>
  <si>
    <t>Venituri din activitatea de cult
Egyházi tevékenységből származó bevételek (5+…+12)</t>
  </si>
  <si>
    <t>Alte venituri
 Más bevételek (21 + … + 29)</t>
  </si>
  <si>
    <t>Venituri din activităţi anexe
Gazdasági tevékenységből származó bevételek
(31 + … + 35)</t>
  </si>
  <si>
    <t>Total venituri proprii
Saját bevételek összesen (4+13+20+30)</t>
  </si>
  <si>
    <t>Subvenţii primite
Szubvenciók (38+39+40)</t>
  </si>
  <si>
    <t>Total
Összesen (36+37)</t>
  </si>
  <si>
    <t>Încasări pentru alte unităţi din cadrul cultelor
Bevételek más egyházi intézmények részére
- átmeneti tételek (43 + … + 48)</t>
  </si>
  <si>
    <t>Total încasări
Összbevétel (41+42+49)</t>
  </si>
  <si>
    <t>EXCEDENT (41-99)</t>
  </si>
  <si>
    <t>DEFICIT (99-41)</t>
  </si>
  <si>
    <t>Plăţi pentru alte unităţi din cadrul cultelor
Kiadások más egyházi intézmények részére
- átmeneti tételek (103 + … + 108)</t>
  </si>
  <si>
    <t>Plăţi totale
Kiadások összesen (99+102+109)</t>
  </si>
  <si>
    <t>Sold 
Pénztári és banki egyenleg 
(1+52-112)</t>
  </si>
  <si>
    <t xml:space="preserve"> lap van.</t>
  </si>
  <si>
    <t xml:space="preserve"> Ebből jelenleg a(z) </t>
  </si>
  <si>
    <t xml:space="preserve">A kiválaszott hónap főkönyve </t>
  </si>
  <si>
    <t>a
a
a
a
a</t>
  </si>
  <si>
    <t>B</t>
  </si>
  <si>
    <t>Executie
Számadás</t>
  </si>
  <si>
    <t>Nr.
Sor-
szám</t>
  </si>
  <si>
    <t>Capitol
Fejezet/
alfejezet</t>
  </si>
  <si>
    <t>1 - 10</t>
  </si>
  <si>
    <t>Egyházfenntartói járulék</t>
  </si>
  <si>
    <t>A</t>
  </si>
  <si>
    <t>Ezen a költségvetési tételen nem történt bevétel vagy kiadás.</t>
  </si>
  <si>
    <t>V: 7.4a</t>
  </si>
  <si>
    <t>Itt lehet megadni, hogy hol találja meg az Adatok_2026.xlsx munkafüzetet.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</si>
</sst>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;@"/>
    <numFmt numFmtId="165" formatCode="#,##0.00_ ;[Red]\-#,##0.00\ "/>
    <numFmt numFmtId="166" formatCode="0.00;[Red]0.00"/>
  </numFmts>
  <fonts count="35" x14ac:knownFonts="1">
    <font>
      <sz val="11"/>
      <color theme="1"/>
      <name val="Calibri"/>
      <family val="2"/>
      <charset val="238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color rgb="FF00B050"/>
      <name val="Arial"/>
      <family val="2"/>
    </font>
    <font>
      <sz val="12"/>
      <color theme="1"/>
      <name val="Arial"/>
      <family val="2"/>
    </font>
    <font>
      <b/>
      <sz val="11"/>
      <color rgb="FFFF0000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2"/>
      <color rgb="FF00B0F0"/>
      <name val="Arial"/>
      <family val="2"/>
    </font>
    <font>
      <b/>
      <sz val="12"/>
      <color rgb="FF00B050"/>
      <name val="Arial"/>
      <family val="2"/>
    </font>
    <font>
      <b/>
      <sz val="10"/>
      <color theme="1"/>
      <name val="Arial"/>
      <family val="2"/>
      <charset val="238"/>
    </font>
    <font>
      <sz val="16"/>
      <name val="Arial"/>
      <family val="2"/>
    </font>
    <font>
      <b/>
      <sz val="11"/>
      <color theme="1"/>
      <name val="Arial"/>
      <family val="2"/>
      <charset val="238"/>
    </font>
    <font>
      <sz val="9"/>
      <name val="Arial"/>
      <family val="2"/>
      <charset val="238"/>
    </font>
    <font>
      <sz val="11"/>
      <color theme="1"/>
      <name val="Arial"/>
      <family val="2"/>
      <charset val="238"/>
    </font>
    <font>
      <sz val="12"/>
      <name val="Arial"/>
      <family val="2"/>
      <charset val="238"/>
    </font>
    <font>
      <sz val="11"/>
      <name val="Arial"/>
      <family val="2"/>
      <charset val="238"/>
    </font>
    <font>
      <sz val="10"/>
      <color theme="1"/>
      <name val="Arial"/>
      <family val="2"/>
      <charset val="238"/>
    </font>
    <font>
      <sz val="14"/>
      <name val="Arial"/>
      <family val="2"/>
      <charset val="238"/>
    </font>
    <font>
      <b/>
      <sz val="8"/>
      <color rgb="FF6600CC"/>
      <name val="Arial"/>
      <family val="2"/>
      <charset val="238"/>
    </font>
    <font>
      <sz val="18"/>
      <color theme="1"/>
      <name val="Arial"/>
      <family val="2"/>
      <charset val="238"/>
    </font>
    <font>
      <sz val="14"/>
      <color theme="1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</font>
    <font>
      <b/>
      <sz val="12"/>
      <color theme="1"/>
      <name val="Arial"/>
      <family val="2"/>
      <charset val="238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24">
    <border>
      <left/>
      <right/>
      <top/>
      <bottom/>
      <diagonal/>
    </border>
    <border>
      <left/>
      <right style="double">
        <color auto="1"/>
      </right>
      <top/>
      <bottom/>
      <diagonal/>
    </border>
    <border>
      <left/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thick">
        <color rgb="FF00B050"/>
      </left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17"/>
      </top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0" borderId="0" xfId="0" applyFont="1" applyProtection="1">
      <protection hidden="1"/>
    </xf>
    <xf numFmtId="0" fontId="1" fillId="0" borderId="0" xfId="0" applyFont="1" applyProtection="1">
      <protection hidden="1"/>
    </xf>
    <xf numFmtId="14" fontId="2" fillId="0" borderId="0" xfId="0" applyNumberFormat="1" applyFont="1" applyProtection="1">
      <protection hidden="1"/>
    </xf>
    <xf numFmtId="164" fontId="2" fillId="0" borderId="0" xfId="0" applyNumberFormat="1" applyFont="1" applyProtection="1">
      <protection hidden="1"/>
    </xf>
    <xf numFmtId="4" fontId="2" fillId="0" borderId="0" xfId="0" applyNumberFormat="1" applyFont="1" applyProtection="1">
      <protection hidden="1"/>
    </xf>
    <xf numFmtId="0" fontId="2" fillId="4" borderId="0" xfId="0" applyFont="1" applyFill="1" applyProtection="1">
      <protection hidden="1"/>
    </xf>
    <xf numFmtId="165" fontId="2" fillId="0" borderId="0" xfId="0" applyNumberFormat="1" applyFont="1" applyProtection="1">
      <protection hidden="1"/>
    </xf>
    <xf numFmtId="0" fontId="2" fillId="0" borderId="0" xfId="0" applyFont="1" applyAlignment="1" applyProtection="1">
      <alignment wrapText="1"/>
      <protection hidden="1"/>
    </xf>
    <xf numFmtId="0" fontId="5" fillId="0" borderId="0" xfId="0" applyFont="1" applyProtection="1">
      <protection hidden="1"/>
    </xf>
    <xf numFmtId="0" fontId="6" fillId="0" borderId="0" xfId="0" applyFont="1" applyProtection="1">
      <protection hidden="1"/>
    </xf>
    <xf numFmtId="165" fontId="6" fillId="0" borderId="0" xfId="0" applyNumberFormat="1" applyFont="1" applyProtection="1">
      <protection hidden="1"/>
    </xf>
    <xf numFmtId="14" fontId="6" fillId="0" borderId="0" xfId="0" applyNumberFormat="1" applyFont="1" applyProtection="1">
      <protection hidden="1"/>
    </xf>
    <xf numFmtId="166" fontId="2" fillId="0" borderId="0" xfId="0" applyNumberFormat="1" applyFont="1" applyProtection="1">
      <protection hidden="1"/>
    </xf>
    <xf numFmtId="0" fontId="7" fillId="5" borderId="3" xfId="0" applyFont="1" applyFill="1" applyBorder="1" applyAlignment="1" applyProtection="1">
      <alignment horizontal="right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65" fontId="1" fillId="0" borderId="0" xfId="0" applyNumberFormat="1" applyFont="1" applyProtection="1">
      <protection hidden="1"/>
    </xf>
    <xf numFmtId="0" fontId="2" fillId="0" borderId="0" xfId="0" applyFont="1" applyAlignment="1" applyProtection="1">
      <alignment shrinkToFit="1"/>
      <protection hidden="1"/>
    </xf>
    <xf numFmtId="164" fontId="2" fillId="0" borderId="0" xfId="0" applyNumberFormat="1" applyFont="1" applyAlignment="1" applyProtection="1">
      <alignment shrinkToFit="1"/>
      <protection hidden="1"/>
    </xf>
    <xf numFmtId="165" fontId="2" fillId="0" borderId="0" xfId="0" applyNumberFormat="1" applyFont="1" applyAlignment="1" applyProtection="1">
      <alignment shrinkToFit="1"/>
      <protection hidden="1"/>
    </xf>
    <xf numFmtId="0" fontId="10" fillId="0" borderId="0" xfId="0" applyFont="1" applyAlignment="1" applyProtection="1">
      <alignment wrapText="1"/>
      <protection hidden="1"/>
    </xf>
    <xf numFmtId="1" fontId="2" fillId="0" borderId="0" xfId="0" applyNumberFormat="1" applyFont="1" applyProtection="1">
      <protection hidden="1"/>
    </xf>
    <xf numFmtId="0" fontId="1" fillId="0" borderId="0" xfId="0" applyFont="1" applyAlignment="1" applyProtection="1">
      <alignment wrapText="1"/>
      <protection hidden="1"/>
    </xf>
    <xf numFmtId="165" fontId="2" fillId="0" borderId="0" xfId="0" applyNumberFormat="1" applyFont="1" applyAlignment="1" applyProtection="1">
      <alignment horizontal="center"/>
      <protection hidden="1"/>
    </xf>
    <xf numFmtId="0" fontId="4" fillId="5" borderId="4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4" fontId="2" fillId="0" borderId="0" xfId="0" applyNumberFormat="1" applyFont="1" applyAlignment="1" applyProtection="1">
      <alignment shrinkToFit="1"/>
      <protection hidden="1"/>
    </xf>
    <xf numFmtId="0" fontId="14" fillId="5" borderId="4" xfId="0" applyFont="1" applyFill="1" applyBorder="1" applyAlignment="1" applyProtection="1">
      <alignment horizontal="center" vertical="center" wrapText="1"/>
      <protection locked="0"/>
    </xf>
    <xf numFmtId="164" fontId="1" fillId="0" borderId="0" xfId="0" applyNumberFormat="1" applyFont="1" applyProtection="1">
      <protection hidden="1"/>
    </xf>
    <xf numFmtId="165" fontId="1" fillId="0" borderId="0" xfId="0" applyNumberFormat="1" applyFont="1" applyAlignment="1" applyProtection="1">
      <alignment wrapText="1"/>
      <protection hidden="1"/>
    </xf>
    <xf numFmtId="164" fontId="1" fillId="5" borderId="1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right"/>
      <protection hidden="1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164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14" fontId="0" fillId="0" borderId="0" xfId="0" applyNumberFormat="1" applyProtection="1">
      <protection locked="0"/>
    </xf>
    <xf numFmtId="0" fontId="0" fillId="2" borderId="0" xfId="0" applyFill="1" applyProtection="1">
      <protection locked="0"/>
    </xf>
    <xf numFmtId="0" fontId="0" fillId="2" borderId="1" xfId="0" applyFill="1" applyBorder="1" applyProtection="1">
      <protection locked="0"/>
    </xf>
    <xf numFmtId="164" fontId="0" fillId="2" borderId="0" xfId="0" applyNumberFormat="1" applyFill="1" applyProtection="1">
      <protection locked="0"/>
    </xf>
    <xf numFmtId="0" fontId="0" fillId="0" borderId="0" xfId="0" applyProtection="1">
      <protection hidden="1"/>
    </xf>
    <xf numFmtId="0" fontId="16" fillId="0" borderId="0" xfId="0" applyFont="1" applyProtection="1">
      <protection hidden="1"/>
    </xf>
    <xf numFmtId="0" fontId="10" fillId="0" borderId="0" xfId="0" applyFont="1" applyProtection="1">
      <protection hidden="1"/>
    </xf>
    <xf numFmtId="0" fontId="17" fillId="0" borderId="0" xfId="0" applyFont="1" applyProtection="1">
      <protection hidden="1"/>
    </xf>
    <xf numFmtId="0" fontId="18" fillId="0" borderId="0" xfId="0" applyFont="1" applyProtection="1">
      <protection hidden="1"/>
    </xf>
    <xf numFmtId="0" fontId="10" fillId="0" borderId="0" xfId="0" applyFont="1" applyAlignment="1" applyProtection="1">
      <alignment vertical="center" wrapText="1"/>
      <protection hidden="1"/>
    </xf>
    <xf numFmtId="165" fontId="2" fillId="0" borderId="0" xfId="0" applyNumberFormat="1" applyFont="1" applyAlignment="1" applyProtection="1">
      <alignment vertical="top"/>
      <protection hidden="1"/>
    </xf>
    <xf numFmtId="165" fontId="2" fillId="0" borderId="0" xfId="0" applyNumberFormat="1" applyFont="1" applyAlignment="1" applyProtection="1">
      <alignment vertical="top" wrapText="1"/>
      <protection hidden="1"/>
    </xf>
    <xf numFmtId="0" fontId="2" fillId="0" borderId="0" xfId="0" applyFont="1" applyAlignment="1" applyProtection="1">
      <alignment vertical="top" shrinkToFit="1"/>
      <protection hidden="1"/>
    </xf>
    <xf numFmtId="0" fontId="7" fillId="0" borderId="0" xfId="0" applyFont="1" applyAlignment="1" applyProtection="1">
      <alignment horizontal="right" vertical="center"/>
      <protection hidden="1"/>
    </xf>
    <xf numFmtId="2" fontId="0" fillId="0" borderId="0" xfId="0" applyNumberFormat="1" applyProtection="1">
      <protection locked="0"/>
    </xf>
    <xf numFmtId="164" fontId="4" fillId="5" borderId="2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 applyProtection="1">
      <alignment vertical="top"/>
      <protection hidden="1"/>
    </xf>
    <xf numFmtId="0" fontId="19" fillId="0" borderId="0" xfId="0" applyFont="1" applyProtection="1">
      <protection hidden="1"/>
    </xf>
    <xf numFmtId="0" fontId="2" fillId="0" borderId="0" xfId="0" applyFont="1" applyAlignment="1" applyProtection="1">
      <alignment horizontal="right" vertical="top"/>
      <protection hidden="1"/>
    </xf>
    <xf numFmtId="0" fontId="20" fillId="0" borderId="4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shrinkToFit="1"/>
      <protection hidden="1"/>
    </xf>
    <xf numFmtId="0" fontId="23" fillId="0" borderId="0" xfId="0" applyFont="1" applyProtection="1">
      <protection hidden="1"/>
    </xf>
    <xf numFmtId="0" fontId="26" fillId="0" borderId="0" xfId="0" applyFont="1" applyAlignment="1" applyProtection="1">
      <alignment shrinkToFit="1"/>
      <protection hidden="1"/>
    </xf>
    <xf numFmtId="164" fontId="26" fillId="0" borderId="0" xfId="0" applyNumberFormat="1" applyFont="1" applyAlignment="1" applyProtection="1">
      <alignment shrinkToFit="1"/>
      <protection hidden="1"/>
    </xf>
    <xf numFmtId="0" fontId="26" fillId="0" borderId="0" xfId="0" applyFont="1" applyProtection="1">
      <protection hidden="1"/>
    </xf>
    <xf numFmtId="165" fontId="26" fillId="0" borderId="0" xfId="0" applyNumberFormat="1" applyFont="1" applyAlignment="1" applyProtection="1">
      <alignment shrinkToFit="1"/>
      <protection hidden="1"/>
    </xf>
    <xf numFmtId="0" fontId="26" fillId="0" borderId="0" xfId="0" applyFont="1" applyAlignment="1" applyProtection="1">
      <alignment horizontal="center"/>
      <protection hidden="1"/>
    </xf>
    <xf numFmtId="165" fontId="23" fillId="0" borderId="0" xfId="0" applyNumberFormat="1" applyFont="1" applyProtection="1">
      <protection hidden="1"/>
    </xf>
    <xf numFmtId="0" fontId="21" fillId="0" borderId="0" xfId="0" applyFont="1" applyAlignment="1" applyProtection="1">
      <alignment horizontal="right"/>
      <protection hidden="1"/>
    </xf>
    <xf numFmtId="0" fontId="26" fillId="0" borderId="0" xfId="0" applyFont="1" applyAlignment="1" applyProtection="1">
      <alignment horizontal="left" shrinkToFit="1"/>
      <protection hidden="1"/>
    </xf>
    <xf numFmtId="0" fontId="28" fillId="0" borderId="0" xfId="0" applyFont="1" applyAlignment="1" applyProtection="1">
      <alignment horizontal="right"/>
      <protection hidden="1"/>
    </xf>
    <xf numFmtId="14" fontId="23" fillId="0" borderId="0" xfId="0" applyNumberFormat="1" applyFont="1" applyProtection="1">
      <protection hidden="1"/>
    </xf>
    <xf numFmtId="0" fontId="29" fillId="0" borderId="0" xfId="0" applyFont="1" applyAlignment="1" applyProtection="1">
      <alignment horizontal="center" vertical="center" wrapText="1"/>
      <protection locked="0"/>
    </xf>
    <xf numFmtId="0" fontId="30" fillId="0" borderId="0" xfId="0" applyFont="1" applyAlignment="1" applyProtection="1">
      <alignment wrapText="1"/>
      <protection hidden="1"/>
    </xf>
    <xf numFmtId="0" fontId="23" fillId="4" borderId="0" xfId="0" applyFont="1" applyFill="1" applyProtection="1">
      <protection hidden="1"/>
    </xf>
    <xf numFmtId="14" fontId="26" fillId="0" borderId="0" xfId="0" applyNumberFormat="1" applyFont="1" applyProtection="1">
      <protection hidden="1"/>
    </xf>
    <xf numFmtId="0" fontId="23" fillId="0" borderId="0" xfId="0" applyFont="1"/>
    <xf numFmtId="0" fontId="26" fillId="0" borderId="0" xfId="0" applyFont="1" applyAlignment="1" applyProtection="1">
      <alignment horizontal="left"/>
      <protection hidden="1"/>
    </xf>
    <xf numFmtId="0" fontId="26" fillId="0" borderId="0" xfId="0" applyFont="1"/>
    <xf numFmtId="0" fontId="5" fillId="0" borderId="21" xfId="0" applyFont="1" applyBorder="1" applyAlignment="1" applyProtection="1">
      <alignment horizontal="center"/>
      <protection hidden="1"/>
    </xf>
    <xf numFmtId="0" fontId="6" fillId="0" borderId="21" xfId="0" applyFont="1" applyBorder="1" applyAlignment="1" applyProtection="1">
      <alignment horizontal="center"/>
      <protection hidden="1"/>
    </xf>
    <xf numFmtId="0" fontId="2" fillId="0" borderId="21" xfId="0" applyFont="1" applyBorder="1" applyProtection="1">
      <protection hidden="1"/>
    </xf>
    <xf numFmtId="0" fontId="2" fillId="0" borderId="21" xfId="0" applyFont="1" applyBorder="1" applyAlignment="1" applyProtection="1">
      <alignment horizontal="right"/>
      <protection hidden="1"/>
    </xf>
    <xf numFmtId="165" fontId="2" fillId="0" borderId="21" xfId="0" applyNumberFormat="1" applyFont="1" applyBorder="1" applyAlignment="1" applyProtection="1">
      <alignment shrinkToFit="1"/>
      <protection hidden="1"/>
    </xf>
    <xf numFmtId="0" fontId="25" fillId="0" borderId="0" xfId="0" applyFont="1" applyAlignment="1" applyProtection="1">
      <alignment vertical="center"/>
      <protection hidden="1"/>
    </xf>
    <xf numFmtId="0" fontId="26" fillId="0" borderId="21" xfId="0" applyFont="1" applyBorder="1" applyProtection="1">
      <protection hidden="1"/>
    </xf>
    <xf numFmtId="0" fontId="26" fillId="0" borderId="21" xfId="0" applyFont="1" applyBorder="1" applyAlignment="1" applyProtection="1">
      <alignment horizontal="center"/>
      <protection hidden="1"/>
    </xf>
    <xf numFmtId="1" fontId="26" fillId="0" borderId="21" xfId="0" applyNumberFormat="1" applyFont="1" applyBorder="1" applyAlignment="1" applyProtection="1">
      <alignment horizontal="center"/>
      <protection hidden="1"/>
    </xf>
    <xf numFmtId="0" fontId="26" fillId="0" borderId="21" xfId="0" applyFont="1" applyBorder="1" applyAlignment="1" applyProtection="1">
      <alignment horizontal="right"/>
      <protection hidden="1"/>
    </xf>
    <xf numFmtId="165" fontId="26" fillId="0" borderId="21" xfId="0" applyNumberFormat="1" applyFont="1" applyBorder="1" applyAlignment="1" applyProtection="1">
      <alignment shrinkToFit="1"/>
      <protection hidden="1"/>
    </xf>
    <xf numFmtId="0" fontId="26" fillId="0" borderId="0" xfId="0" applyFont="1" applyAlignment="1" applyProtection="1">
      <alignment horizontal="right"/>
      <protection hidden="1"/>
    </xf>
    <xf numFmtId="0" fontId="7" fillId="0" borderId="0" xfId="0" applyFont="1" applyAlignment="1" applyProtection="1">
      <alignment horizontal="right" vertical="center" wrapText="1"/>
      <protection hidden="1"/>
    </xf>
    <xf numFmtId="0" fontId="7" fillId="0" borderId="0" xfId="0" applyFont="1" applyAlignment="1" applyProtection="1">
      <alignment vertical="center" shrinkToFit="1"/>
      <protection hidden="1"/>
    </xf>
    <xf numFmtId="0" fontId="6" fillId="0" borderId="21" xfId="0" applyFont="1" applyBorder="1" applyAlignment="1" applyProtection="1">
      <alignment vertical="center" wrapText="1"/>
      <protection hidden="1"/>
    </xf>
    <xf numFmtId="0" fontId="2" fillId="0" borderId="21" xfId="0" applyFont="1" applyBorder="1" applyAlignment="1" applyProtection="1">
      <alignment horizontal="center" vertical="center" wrapText="1"/>
      <protection hidden="1"/>
    </xf>
    <xf numFmtId="0" fontId="3" fillId="0" borderId="21" xfId="0" applyFont="1" applyBorder="1" applyAlignment="1" applyProtection="1">
      <alignment horizontal="center" vertical="center"/>
      <protection hidden="1"/>
    </xf>
    <xf numFmtId="0" fontId="13" fillId="0" borderId="21" xfId="0" applyFont="1" applyBorder="1" applyAlignment="1" applyProtection="1">
      <alignment vertical="top" wrapText="1"/>
      <protection hidden="1"/>
    </xf>
    <xf numFmtId="0" fontId="13" fillId="0" borderId="21" xfId="0" applyFont="1" applyBorder="1" applyAlignment="1" applyProtection="1">
      <alignment horizontal="center" vertical="center"/>
      <protection hidden="1"/>
    </xf>
    <xf numFmtId="2" fontId="13" fillId="0" borderId="21" xfId="0" applyNumberFormat="1" applyFont="1" applyBorder="1" applyAlignment="1" applyProtection="1">
      <alignment horizontal="center" vertical="center"/>
      <protection hidden="1"/>
    </xf>
    <xf numFmtId="0" fontId="32" fillId="0" borderId="21" xfId="0" applyFont="1" applyBorder="1" applyAlignment="1" applyProtection="1">
      <alignment horizontal="center" vertical="center" wrapText="1"/>
      <protection hidden="1"/>
    </xf>
    <xf numFmtId="165" fontId="3" fillId="0" borderId="21" xfId="0" applyNumberFormat="1" applyFont="1" applyBorder="1" applyAlignment="1" applyProtection="1">
      <alignment vertical="center" shrinkToFit="1"/>
      <protection hidden="1"/>
    </xf>
    <xf numFmtId="165" fontId="13" fillId="0" borderId="21" xfId="0" applyNumberFormat="1" applyFont="1" applyBorder="1" applyAlignment="1" applyProtection="1">
      <alignment vertical="center" shrinkToFit="1"/>
      <protection hidden="1"/>
    </xf>
    <xf numFmtId="0" fontId="1" fillId="0" borderId="22" xfId="0" applyFont="1" applyBorder="1" applyProtection="1">
      <protection hidden="1"/>
    </xf>
    <xf numFmtId="0" fontId="7" fillId="0" borderId="0" xfId="0" applyFont="1" applyAlignment="1" applyProtection="1">
      <alignment horizontal="right" vertical="top"/>
      <protection hidden="1"/>
    </xf>
    <xf numFmtId="0" fontId="7" fillId="0" borderId="0" xfId="0" applyFont="1" applyAlignment="1" applyProtection="1">
      <alignment horizontal="center" vertical="top"/>
      <protection hidden="1"/>
    </xf>
    <xf numFmtId="0" fontId="5" fillId="0" borderId="21" xfId="0" applyFont="1" applyBorder="1" applyProtection="1">
      <protection hidden="1"/>
    </xf>
    <xf numFmtId="4" fontId="2" fillId="0" borderId="21" xfId="0" applyNumberFormat="1" applyFont="1" applyBorder="1" applyAlignment="1" applyProtection="1">
      <alignment shrinkToFit="1"/>
      <protection hidden="1"/>
    </xf>
    <xf numFmtId="0" fontId="5" fillId="0" borderId="23" xfId="0" applyFont="1" applyBorder="1" applyAlignment="1" applyProtection="1">
      <alignment horizontal="right" vertical="top"/>
      <protection hidden="1"/>
    </xf>
    <xf numFmtId="0" fontId="5" fillId="0" borderId="23" xfId="0" applyFont="1" applyBorder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center" wrapText="1"/>
      <protection hidden="1"/>
    </xf>
    <xf numFmtId="0" fontId="16" fillId="0" borderId="0" xfId="0" applyFont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left" vertical="center" wrapText="1"/>
      <protection hidden="1"/>
    </xf>
    <xf numFmtId="0" fontId="9" fillId="0" borderId="0" xfId="0" applyFont="1" applyAlignment="1" applyProtection="1">
      <alignment horizontal="right" wrapText="1"/>
      <protection hidden="1"/>
    </xf>
    <xf numFmtId="0" fontId="9" fillId="0" borderId="19" xfId="0" applyFont="1" applyBorder="1" applyAlignment="1" applyProtection="1">
      <alignment horizontal="right" wrapText="1"/>
      <protection hidden="1"/>
    </xf>
    <xf numFmtId="0" fontId="11" fillId="0" borderId="0" xfId="0" applyFont="1" applyAlignment="1" applyProtection="1">
      <alignment horizontal="right" wrapText="1"/>
      <protection hidden="1"/>
    </xf>
    <xf numFmtId="0" fontId="2" fillId="0" borderId="0" xfId="0" applyFont="1" applyAlignment="1" applyProtection="1">
      <alignment horizontal="center"/>
      <protection locked="0"/>
    </xf>
    <xf numFmtId="165" fontId="2" fillId="0" borderId="0" xfId="0" applyNumberFormat="1" applyFont="1" applyAlignment="1" applyProtection="1">
      <alignment horizontal="right"/>
      <protection locked="0"/>
    </xf>
    <xf numFmtId="0" fontId="25" fillId="0" borderId="0" xfId="0" applyFont="1" applyAlignment="1" applyProtection="1">
      <alignment horizontal="right"/>
      <protection hidden="1"/>
    </xf>
    <xf numFmtId="1" fontId="26" fillId="0" borderId="21" xfId="0" applyNumberFormat="1" applyFont="1" applyBorder="1" applyAlignment="1" applyProtection="1">
      <alignment horizontal="center"/>
      <protection hidden="1"/>
    </xf>
    <xf numFmtId="0" fontId="26" fillId="0" borderId="21" xfId="0" applyFont="1" applyBorder="1" applyAlignment="1" applyProtection="1">
      <alignment horizontal="center"/>
      <protection hidden="1"/>
    </xf>
    <xf numFmtId="0" fontId="27" fillId="0" borderId="12" xfId="0" applyFont="1" applyBorder="1" applyAlignment="1" applyProtection="1">
      <alignment horizontal="right" vertical="center" wrapText="1"/>
      <protection hidden="1"/>
    </xf>
    <xf numFmtId="0" fontId="27" fillId="0" borderId="13" xfId="0" applyFont="1" applyBorder="1" applyAlignment="1" applyProtection="1">
      <alignment horizontal="right" vertical="center" wrapText="1"/>
      <protection hidden="1"/>
    </xf>
    <xf numFmtId="0" fontId="27" fillId="0" borderId="14" xfId="0" applyFont="1" applyBorder="1" applyAlignment="1" applyProtection="1">
      <alignment horizontal="right" vertical="center" wrapText="1"/>
      <protection hidden="1"/>
    </xf>
    <xf numFmtId="0" fontId="27" fillId="0" borderId="15" xfId="0" applyFont="1" applyBorder="1" applyAlignment="1" applyProtection="1">
      <alignment horizontal="right"/>
      <protection hidden="1"/>
    </xf>
    <xf numFmtId="0" fontId="27" fillId="0" borderId="16" xfId="0" applyFont="1" applyBorder="1" applyAlignment="1" applyProtection="1">
      <alignment horizontal="right"/>
      <protection hidden="1"/>
    </xf>
    <xf numFmtId="0" fontId="27" fillId="0" borderId="17" xfId="0" applyFont="1" applyBorder="1" applyAlignment="1" applyProtection="1">
      <alignment horizontal="right"/>
      <protection hidden="1"/>
    </xf>
    <xf numFmtId="0" fontId="27" fillId="3" borderId="18" xfId="0" applyFont="1" applyFill="1" applyBorder="1" applyAlignment="1" applyProtection="1">
      <alignment horizontal="center"/>
      <protection locked="0"/>
    </xf>
    <xf numFmtId="0" fontId="27" fillId="3" borderId="2" xfId="0" applyFont="1" applyFill="1" applyBorder="1" applyAlignment="1" applyProtection="1">
      <alignment horizontal="center"/>
      <protection locked="0"/>
    </xf>
    <xf numFmtId="0" fontId="26" fillId="0" borderId="21" xfId="0" applyFont="1" applyBorder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left"/>
      <protection hidden="1"/>
    </xf>
    <xf numFmtId="0" fontId="24" fillId="0" borderId="0" xfId="0" applyFont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right"/>
      <protection hidden="1"/>
    </xf>
    <xf numFmtId="0" fontId="21" fillId="0" borderId="0" xfId="0" applyFont="1" applyProtection="1">
      <protection locked="0"/>
    </xf>
    <xf numFmtId="0" fontId="2" fillId="0" borderId="0" xfId="0" applyFont="1" applyAlignment="1" applyProtection="1">
      <alignment horizontal="right" vertical="top"/>
      <protection hidden="1"/>
    </xf>
    <xf numFmtId="0" fontId="5" fillId="0" borderId="21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vertical="top"/>
      <protection hidden="1"/>
    </xf>
    <xf numFmtId="0" fontId="5" fillId="0" borderId="21" xfId="0" applyFont="1" applyBorder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right" vertical="top"/>
      <protection hidden="1"/>
    </xf>
    <xf numFmtId="0" fontId="7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 vertical="center" wrapText="1"/>
      <protection hidden="1"/>
    </xf>
    <xf numFmtId="0" fontId="7" fillId="0" borderId="0" xfId="0" applyFont="1" applyAlignment="1" applyProtection="1">
      <alignment horizontal="left" vertical="top"/>
      <protection hidden="1"/>
    </xf>
    <xf numFmtId="0" fontId="7" fillId="0" borderId="8" xfId="0" applyFont="1" applyBorder="1" applyAlignment="1" applyProtection="1">
      <alignment horizontal="right" vertical="center" wrapText="1"/>
      <protection hidden="1"/>
    </xf>
    <xf numFmtId="0" fontId="7" fillId="0" borderId="9" xfId="0" applyFont="1" applyBorder="1" applyAlignment="1" applyProtection="1">
      <alignment horizontal="right" vertical="center" wrapText="1"/>
      <protection hidden="1"/>
    </xf>
    <xf numFmtId="0" fontId="7" fillId="0" borderId="10" xfId="0" applyFont="1" applyBorder="1" applyAlignment="1" applyProtection="1">
      <alignment horizontal="right" vertical="center" wrapText="1"/>
      <protection hidden="1"/>
    </xf>
    <xf numFmtId="0" fontId="33" fillId="0" borderId="0" xfId="0" applyFont="1" applyAlignment="1" applyProtection="1">
      <alignment horizontal="center" shrinkToFit="1"/>
      <protection hidden="1"/>
    </xf>
    <xf numFmtId="0" fontId="9" fillId="0" borderId="4" xfId="0" applyFont="1" applyBorder="1" applyAlignment="1" applyProtection="1">
      <alignment horizontal="right" vertical="center" wrapText="1"/>
      <protection hidden="1"/>
    </xf>
    <xf numFmtId="0" fontId="7" fillId="0" borderId="0" xfId="0" applyFont="1" applyAlignment="1" applyProtection="1">
      <alignment horizontal="left"/>
      <protection hidden="1"/>
    </xf>
    <xf numFmtId="0" fontId="7" fillId="5" borderId="5" xfId="0" applyFont="1" applyFill="1" applyBorder="1" applyAlignment="1" applyProtection="1">
      <alignment horizontal="right" vertical="center"/>
      <protection locked="0"/>
    </xf>
    <xf numFmtId="0" fontId="7" fillId="5" borderId="6" xfId="0" applyFont="1" applyFill="1" applyBorder="1" applyAlignment="1" applyProtection="1">
      <alignment horizontal="right" vertical="center"/>
      <protection locked="0"/>
    </xf>
    <xf numFmtId="0" fontId="7" fillId="5" borderId="7" xfId="0" applyFont="1" applyFill="1" applyBorder="1" applyAlignment="1" applyProtection="1">
      <alignment horizontal="right" vertical="center"/>
      <protection locked="0"/>
    </xf>
    <xf numFmtId="0" fontId="3" fillId="0" borderId="21" xfId="0" applyFont="1" applyBorder="1" applyAlignment="1" applyProtection="1">
      <alignment horizontal="center" wrapText="1"/>
      <protection hidden="1"/>
    </xf>
    <xf numFmtId="0" fontId="3" fillId="0" borderId="21" xfId="0" applyFont="1" applyBorder="1" applyAlignment="1" applyProtection="1">
      <alignment horizontal="center" vertical="top" wrapText="1"/>
      <protection hidden="1"/>
    </xf>
    <xf numFmtId="0" fontId="16" fillId="0" borderId="21" xfId="0" applyFont="1" applyBorder="1" applyAlignment="1" applyProtection="1">
      <alignment horizontal="left"/>
      <protection hidden="1"/>
    </xf>
    <xf numFmtId="0" fontId="15" fillId="0" borderId="21" xfId="0" applyFont="1" applyBorder="1" applyAlignment="1" applyProtection="1">
      <alignment horizontal="center" vertical="center" wrapText="1"/>
      <protection hidden="1"/>
    </xf>
    <xf numFmtId="0" fontId="15" fillId="0" borderId="0" xfId="0" applyFont="1" applyAlignment="1" applyProtection="1">
      <alignment wrapText="1"/>
      <protection hidden="1"/>
    </xf>
    <xf numFmtId="0" fontId="16" fillId="0" borderId="21" xfId="0" applyFont="1" applyBorder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1" fillId="0" borderId="0" xfId="0" applyFont="1" applyAlignment="1" applyProtection="1">
      <alignment horizontal="right" vertical="center" wrapText="1"/>
      <protection hidden="1"/>
    </xf>
  </cellXfs>
  <cellStyles count="1">
    <cellStyle name="Normál" xfId="0" builtinId="0"/>
  </cellStyles>
  <dxfs count="20">
    <dxf>
      <fill>
        <patternFill>
          <bgColor rgb="FFFF0000"/>
        </patternFill>
      </fill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rgb="FFCCFFCC"/>
      </font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theme="0"/>
      </font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/>
        <i val="0"/>
        <color rgb="FFFF0000"/>
      </font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rgb="FFCCFFCC"/>
      </font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theme="0"/>
      </font>
    </dxf>
    <dxf>
      <border>
        <left/>
        <right/>
        <top/>
        <bottom style="thin">
          <color theme="0" tint="-0.24994659260841701"/>
        </bottom>
        <vertical/>
        <horizontal/>
      </border>
    </dxf>
    <dxf>
      <font>
        <color rgb="FFFF0000"/>
      </font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color rgb="FFCCFFCC"/>
      </font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theme="0"/>
      </font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color rgb="FFCCFFCC"/>
      </font>
      <fill>
        <patternFill>
          <bgColor rgb="FFCCFFCC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theme="0"/>
      </font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</dxfs>
  <tableStyles count="0" defaultTableStyle="TableStyleMedium2" defaultPivotStyle="PivotStyleLight16"/>
  <colors>
    <mruColors>
      <color rgb="FFCCFFCC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026_Konyveles\Konyveles_2026_a\Adatok_2026.xlsx" TargetMode="External"/><Relationship Id="rId1" Type="http://schemas.openxmlformats.org/officeDocument/2006/relationships/externalLinkPath" Target="Adatok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tar"/>
      <sheetName val="Kassza"/>
      <sheetName val="Kasszakonyv"/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Hibak"/>
      <sheetName val="Szamadas"/>
      <sheetName val="Koltsegvetes"/>
    </sheetNames>
    <sheetDataSet>
      <sheetData sheetId="0"/>
      <sheetData sheetId="1">
        <row r="6">
          <cell r="G6" t="str">
            <v xml:space="preserve">Előző évi készpénzegyenleg: </v>
          </cell>
        </row>
        <row r="7">
          <cell r="C7">
            <v>1</v>
          </cell>
          <cell r="M7" t="str">
            <v/>
          </cell>
        </row>
        <row r="8">
          <cell r="C8">
            <v>1</v>
          </cell>
          <cell r="M8" t="str">
            <v/>
          </cell>
        </row>
        <row r="9">
          <cell r="C9">
            <v>1</v>
          </cell>
          <cell r="M9" t="str">
            <v/>
          </cell>
        </row>
        <row r="10">
          <cell r="C10">
            <v>1</v>
          </cell>
          <cell r="M10" t="str">
            <v/>
          </cell>
        </row>
        <row r="11">
          <cell r="C11">
            <v>1</v>
          </cell>
          <cell r="M11" t="str">
            <v/>
          </cell>
        </row>
        <row r="12">
          <cell r="C12">
            <v>1</v>
          </cell>
          <cell r="M12" t="str">
            <v/>
          </cell>
        </row>
        <row r="13">
          <cell r="C13">
            <v>1</v>
          </cell>
          <cell r="M13" t="str">
            <v/>
          </cell>
        </row>
        <row r="14">
          <cell r="C14">
            <v>1</v>
          </cell>
          <cell r="M14" t="str">
            <v/>
          </cell>
        </row>
        <row r="15">
          <cell r="C15">
            <v>1</v>
          </cell>
          <cell r="M15" t="str">
            <v/>
          </cell>
        </row>
        <row r="16">
          <cell r="C16">
            <v>1</v>
          </cell>
          <cell r="M16" t="str">
            <v/>
          </cell>
        </row>
        <row r="17">
          <cell r="C17">
            <v>1</v>
          </cell>
          <cell r="M17" t="str">
            <v/>
          </cell>
        </row>
        <row r="18">
          <cell r="C18">
            <v>1</v>
          </cell>
          <cell r="M18" t="str">
            <v/>
          </cell>
        </row>
        <row r="19">
          <cell r="C19">
            <v>1</v>
          </cell>
          <cell r="M19" t="str">
            <v/>
          </cell>
        </row>
        <row r="20">
          <cell r="C20">
            <v>1</v>
          </cell>
          <cell r="M20" t="str">
            <v/>
          </cell>
        </row>
        <row r="21">
          <cell r="C21">
            <v>1</v>
          </cell>
          <cell r="M21" t="str">
            <v/>
          </cell>
        </row>
        <row r="22">
          <cell r="C22">
            <v>1</v>
          </cell>
          <cell r="M22" t="str">
            <v/>
          </cell>
        </row>
        <row r="23">
          <cell r="C23">
            <v>1</v>
          </cell>
          <cell r="M23" t="str">
            <v/>
          </cell>
        </row>
        <row r="24">
          <cell r="C24">
            <v>1</v>
          </cell>
          <cell r="M24" t="str">
            <v/>
          </cell>
        </row>
        <row r="25">
          <cell r="C25">
            <v>1</v>
          </cell>
          <cell r="M25" t="str">
            <v/>
          </cell>
        </row>
        <row r="26">
          <cell r="C26">
            <v>1</v>
          </cell>
          <cell r="M26" t="str">
            <v/>
          </cell>
        </row>
        <row r="27">
          <cell r="C27">
            <v>1</v>
          </cell>
          <cell r="M27" t="str">
            <v/>
          </cell>
        </row>
        <row r="28">
          <cell r="C28">
            <v>1</v>
          </cell>
          <cell r="M28" t="str">
            <v/>
          </cell>
        </row>
        <row r="29">
          <cell r="C29">
            <v>1</v>
          </cell>
          <cell r="M29" t="str">
            <v/>
          </cell>
        </row>
        <row r="30">
          <cell r="C30">
            <v>1</v>
          </cell>
          <cell r="M30" t="str">
            <v/>
          </cell>
        </row>
        <row r="31">
          <cell r="C31">
            <v>1</v>
          </cell>
          <cell r="M31" t="str">
            <v/>
          </cell>
        </row>
        <row r="32">
          <cell r="C32">
            <v>1</v>
          </cell>
          <cell r="M32" t="str">
            <v/>
          </cell>
        </row>
        <row r="33">
          <cell r="C33">
            <v>1</v>
          </cell>
          <cell r="M33" t="str">
            <v/>
          </cell>
        </row>
        <row r="34">
          <cell r="C34">
            <v>1</v>
          </cell>
          <cell r="M34" t="str">
            <v/>
          </cell>
        </row>
        <row r="35">
          <cell r="C35">
            <v>1</v>
          </cell>
          <cell r="M35" t="str">
            <v/>
          </cell>
        </row>
        <row r="36">
          <cell r="C36">
            <v>1</v>
          </cell>
          <cell r="M36" t="str">
            <v/>
          </cell>
        </row>
        <row r="37">
          <cell r="C37">
            <v>1</v>
          </cell>
          <cell r="M37" t="str">
            <v/>
          </cell>
        </row>
        <row r="38">
          <cell r="C38">
            <v>1</v>
          </cell>
          <cell r="M38" t="str">
            <v/>
          </cell>
        </row>
        <row r="39">
          <cell r="C39">
            <v>1</v>
          </cell>
          <cell r="M39" t="str">
            <v/>
          </cell>
        </row>
        <row r="40">
          <cell r="C40">
            <v>1</v>
          </cell>
          <cell r="M40" t="str">
            <v/>
          </cell>
        </row>
        <row r="41">
          <cell r="C41">
            <v>1</v>
          </cell>
          <cell r="M41" t="str">
            <v/>
          </cell>
        </row>
        <row r="42">
          <cell r="C42">
            <v>1</v>
          </cell>
          <cell r="M42" t="str">
            <v/>
          </cell>
        </row>
        <row r="43">
          <cell r="C43">
            <v>1</v>
          </cell>
          <cell r="M43" t="str">
            <v/>
          </cell>
        </row>
        <row r="44">
          <cell r="C44">
            <v>1</v>
          </cell>
          <cell r="M44" t="str">
            <v/>
          </cell>
        </row>
        <row r="45">
          <cell r="C45">
            <v>1</v>
          </cell>
          <cell r="M45" t="str">
            <v/>
          </cell>
        </row>
        <row r="46">
          <cell r="C46">
            <v>1</v>
          </cell>
          <cell r="M46" t="str">
            <v/>
          </cell>
        </row>
        <row r="47">
          <cell r="C47">
            <v>1</v>
          </cell>
          <cell r="M47" t="str">
            <v/>
          </cell>
        </row>
        <row r="48">
          <cell r="C48">
            <v>1</v>
          </cell>
          <cell r="M48" t="str">
            <v/>
          </cell>
        </row>
        <row r="49">
          <cell r="C49">
            <v>1</v>
          </cell>
          <cell r="M49" t="str">
            <v/>
          </cell>
        </row>
        <row r="50">
          <cell r="C50">
            <v>1</v>
          </cell>
          <cell r="M50" t="str">
            <v/>
          </cell>
        </row>
        <row r="51">
          <cell r="C51">
            <v>1</v>
          </cell>
          <cell r="M51" t="str">
            <v/>
          </cell>
        </row>
        <row r="52">
          <cell r="C52">
            <v>1</v>
          </cell>
          <cell r="M52" t="str">
            <v/>
          </cell>
        </row>
        <row r="53">
          <cell r="C53">
            <v>1</v>
          </cell>
          <cell r="M53" t="str">
            <v/>
          </cell>
        </row>
        <row r="54">
          <cell r="C54">
            <v>1</v>
          </cell>
          <cell r="M54" t="str">
            <v/>
          </cell>
        </row>
        <row r="55">
          <cell r="C55">
            <v>1</v>
          </cell>
          <cell r="M55" t="str">
            <v/>
          </cell>
        </row>
        <row r="56">
          <cell r="C56">
            <v>1</v>
          </cell>
          <cell r="M56" t="str">
            <v/>
          </cell>
        </row>
        <row r="57">
          <cell r="C57">
            <v>1</v>
          </cell>
          <cell r="M57" t="str">
            <v/>
          </cell>
        </row>
        <row r="58">
          <cell r="C58">
            <v>1</v>
          </cell>
          <cell r="M58" t="str">
            <v/>
          </cell>
        </row>
        <row r="59">
          <cell r="C59">
            <v>1</v>
          </cell>
          <cell r="M59" t="str">
            <v/>
          </cell>
        </row>
        <row r="60">
          <cell r="C60">
            <v>1</v>
          </cell>
          <cell r="M60" t="str">
            <v/>
          </cell>
        </row>
        <row r="61">
          <cell r="C61">
            <v>1</v>
          </cell>
          <cell r="M61" t="str">
            <v/>
          </cell>
        </row>
        <row r="62">
          <cell r="C62">
            <v>1</v>
          </cell>
          <cell r="M62" t="str">
            <v/>
          </cell>
        </row>
        <row r="63">
          <cell r="C63">
            <v>1</v>
          </cell>
          <cell r="M63" t="str">
            <v/>
          </cell>
        </row>
        <row r="64">
          <cell r="C64">
            <v>1</v>
          </cell>
          <cell r="M64" t="str">
            <v/>
          </cell>
        </row>
        <row r="65">
          <cell r="C65">
            <v>1</v>
          </cell>
          <cell r="M65" t="str">
            <v/>
          </cell>
        </row>
        <row r="66">
          <cell r="C66">
            <v>1</v>
          </cell>
          <cell r="M66" t="str">
            <v/>
          </cell>
        </row>
        <row r="67">
          <cell r="C67">
            <v>1</v>
          </cell>
          <cell r="M67" t="str">
            <v/>
          </cell>
        </row>
        <row r="68">
          <cell r="C68">
            <v>1</v>
          </cell>
          <cell r="M68" t="str">
            <v/>
          </cell>
        </row>
        <row r="69">
          <cell r="C69">
            <v>1</v>
          </cell>
          <cell r="M69" t="str">
            <v/>
          </cell>
        </row>
        <row r="70">
          <cell r="C70">
            <v>1</v>
          </cell>
          <cell r="M70" t="str">
            <v/>
          </cell>
        </row>
        <row r="71">
          <cell r="C71">
            <v>1</v>
          </cell>
          <cell r="M71" t="str">
            <v/>
          </cell>
        </row>
        <row r="72">
          <cell r="C72">
            <v>1</v>
          </cell>
          <cell r="M72" t="str">
            <v/>
          </cell>
        </row>
        <row r="73">
          <cell r="C73">
            <v>1</v>
          </cell>
          <cell r="M73" t="str">
            <v/>
          </cell>
        </row>
        <row r="74">
          <cell r="C74">
            <v>1</v>
          </cell>
          <cell r="M74" t="str">
            <v/>
          </cell>
        </row>
        <row r="75">
          <cell r="C75">
            <v>1</v>
          </cell>
          <cell r="M75" t="str">
            <v/>
          </cell>
        </row>
        <row r="76">
          <cell r="C76">
            <v>1</v>
          </cell>
          <cell r="M76" t="str">
            <v/>
          </cell>
        </row>
        <row r="77">
          <cell r="C77">
            <v>1</v>
          </cell>
          <cell r="M77" t="str">
            <v/>
          </cell>
        </row>
        <row r="78">
          <cell r="C78">
            <v>1</v>
          </cell>
          <cell r="M78" t="str">
            <v/>
          </cell>
        </row>
        <row r="79">
          <cell r="C79">
            <v>1</v>
          </cell>
          <cell r="M79" t="str">
            <v/>
          </cell>
        </row>
        <row r="80">
          <cell r="C80">
            <v>1</v>
          </cell>
          <cell r="M80" t="str">
            <v/>
          </cell>
        </row>
        <row r="81">
          <cell r="C81">
            <v>1</v>
          </cell>
          <cell r="M81" t="str">
            <v/>
          </cell>
        </row>
        <row r="82">
          <cell r="C82">
            <v>1</v>
          </cell>
          <cell r="M82" t="str">
            <v/>
          </cell>
        </row>
        <row r="83">
          <cell r="C83">
            <v>1</v>
          </cell>
          <cell r="M83" t="str">
            <v/>
          </cell>
        </row>
        <row r="84">
          <cell r="C84">
            <v>1</v>
          </cell>
          <cell r="M84" t="str">
            <v/>
          </cell>
        </row>
        <row r="85">
          <cell r="C85">
            <v>1</v>
          </cell>
          <cell r="M85" t="str">
            <v/>
          </cell>
        </row>
        <row r="86">
          <cell r="C86">
            <v>1</v>
          </cell>
          <cell r="M86" t="str">
            <v/>
          </cell>
        </row>
        <row r="87">
          <cell r="C87">
            <v>1</v>
          </cell>
          <cell r="M87" t="str">
            <v/>
          </cell>
        </row>
        <row r="88">
          <cell r="C88">
            <v>1</v>
          </cell>
          <cell r="M88" t="str">
            <v/>
          </cell>
        </row>
        <row r="89">
          <cell r="C89">
            <v>1</v>
          </cell>
          <cell r="M89" t="str">
            <v/>
          </cell>
        </row>
        <row r="90">
          <cell r="C90">
            <v>1</v>
          </cell>
          <cell r="M90" t="str">
            <v/>
          </cell>
        </row>
        <row r="91">
          <cell r="C91">
            <v>1</v>
          </cell>
          <cell r="M91" t="str">
            <v/>
          </cell>
        </row>
        <row r="92">
          <cell r="C92">
            <v>1</v>
          </cell>
          <cell r="M92" t="str">
            <v/>
          </cell>
        </row>
        <row r="93">
          <cell r="C93">
            <v>1</v>
          </cell>
          <cell r="M93" t="str">
            <v/>
          </cell>
        </row>
        <row r="94">
          <cell r="C94">
            <v>1</v>
          </cell>
          <cell r="M94" t="str">
            <v/>
          </cell>
        </row>
        <row r="95">
          <cell r="C95">
            <v>1</v>
          </cell>
          <cell r="M95" t="str">
            <v/>
          </cell>
        </row>
        <row r="96">
          <cell r="C96">
            <v>1</v>
          </cell>
          <cell r="M96" t="str">
            <v/>
          </cell>
        </row>
        <row r="97">
          <cell r="C97">
            <v>1</v>
          </cell>
          <cell r="M97" t="str">
            <v/>
          </cell>
        </row>
        <row r="98">
          <cell r="C98">
            <v>1</v>
          </cell>
          <cell r="M98" t="str">
            <v/>
          </cell>
        </row>
        <row r="99">
          <cell r="C99">
            <v>1</v>
          </cell>
          <cell r="M99" t="str">
            <v/>
          </cell>
        </row>
        <row r="100">
          <cell r="C100">
            <v>1</v>
          </cell>
          <cell r="M100" t="str">
            <v/>
          </cell>
        </row>
        <row r="101">
          <cell r="C101">
            <v>1</v>
          </cell>
          <cell r="M101" t="str">
            <v/>
          </cell>
        </row>
        <row r="102">
          <cell r="C102">
            <v>1</v>
          </cell>
          <cell r="M102" t="str">
            <v/>
          </cell>
        </row>
        <row r="103">
          <cell r="C103">
            <v>1</v>
          </cell>
          <cell r="M103" t="str">
            <v/>
          </cell>
        </row>
        <row r="104">
          <cell r="C104">
            <v>1</v>
          </cell>
          <cell r="M104" t="str">
            <v/>
          </cell>
        </row>
        <row r="105">
          <cell r="C105">
            <v>1</v>
          </cell>
          <cell r="M105" t="str">
            <v/>
          </cell>
        </row>
        <row r="106">
          <cell r="C106">
            <v>1</v>
          </cell>
          <cell r="M106" t="str">
            <v/>
          </cell>
        </row>
        <row r="107">
          <cell r="C107">
            <v>1</v>
          </cell>
          <cell r="M107" t="str">
            <v/>
          </cell>
        </row>
        <row r="108">
          <cell r="C108">
            <v>1</v>
          </cell>
          <cell r="M108" t="str">
            <v/>
          </cell>
        </row>
        <row r="109">
          <cell r="C109">
            <v>1</v>
          </cell>
          <cell r="M109" t="str">
            <v/>
          </cell>
        </row>
        <row r="110">
          <cell r="C110">
            <v>1</v>
          </cell>
          <cell r="M110" t="str">
            <v/>
          </cell>
        </row>
        <row r="111">
          <cell r="C111">
            <v>1</v>
          </cell>
          <cell r="M111" t="str">
            <v/>
          </cell>
        </row>
        <row r="112">
          <cell r="C112">
            <v>1</v>
          </cell>
          <cell r="M112" t="str">
            <v/>
          </cell>
        </row>
        <row r="113">
          <cell r="C113">
            <v>1</v>
          </cell>
          <cell r="M113" t="str">
            <v/>
          </cell>
        </row>
        <row r="114">
          <cell r="C114">
            <v>1</v>
          </cell>
          <cell r="M114" t="str">
            <v/>
          </cell>
        </row>
        <row r="115">
          <cell r="C115">
            <v>1</v>
          </cell>
          <cell r="M115" t="str">
            <v/>
          </cell>
        </row>
        <row r="116">
          <cell r="C116">
            <v>1</v>
          </cell>
          <cell r="M116" t="str">
            <v/>
          </cell>
        </row>
        <row r="117">
          <cell r="C117">
            <v>1</v>
          </cell>
          <cell r="M117" t="str">
            <v/>
          </cell>
        </row>
        <row r="118">
          <cell r="C118">
            <v>1</v>
          </cell>
          <cell r="M118" t="str">
            <v/>
          </cell>
        </row>
        <row r="119">
          <cell r="C119">
            <v>1</v>
          </cell>
          <cell r="M119" t="str">
            <v/>
          </cell>
        </row>
        <row r="120">
          <cell r="C120">
            <v>1</v>
          </cell>
          <cell r="M120" t="str">
            <v/>
          </cell>
        </row>
        <row r="121">
          <cell r="C121">
            <v>1</v>
          </cell>
          <cell r="M121" t="str">
            <v/>
          </cell>
        </row>
        <row r="122">
          <cell r="C122">
            <v>1</v>
          </cell>
          <cell r="M122" t="str">
            <v/>
          </cell>
        </row>
        <row r="123">
          <cell r="C123">
            <v>1</v>
          </cell>
          <cell r="M123" t="str">
            <v/>
          </cell>
        </row>
        <row r="124">
          <cell r="C124">
            <v>1</v>
          </cell>
          <cell r="M124" t="str">
            <v/>
          </cell>
        </row>
        <row r="125">
          <cell r="C125">
            <v>1</v>
          </cell>
          <cell r="M125" t="str">
            <v/>
          </cell>
        </row>
        <row r="126">
          <cell r="C126">
            <v>1</v>
          </cell>
          <cell r="M126" t="str">
            <v/>
          </cell>
        </row>
        <row r="127">
          <cell r="C127">
            <v>1</v>
          </cell>
          <cell r="M127" t="str">
            <v/>
          </cell>
        </row>
        <row r="128">
          <cell r="C128">
            <v>1</v>
          </cell>
          <cell r="M128" t="str">
            <v/>
          </cell>
        </row>
        <row r="129">
          <cell r="C129">
            <v>1</v>
          </cell>
          <cell r="M129" t="str">
            <v/>
          </cell>
        </row>
        <row r="130">
          <cell r="C130">
            <v>1</v>
          </cell>
          <cell r="M130" t="str">
            <v/>
          </cell>
        </row>
        <row r="131">
          <cell r="C131">
            <v>1</v>
          </cell>
          <cell r="M131" t="str">
            <v/>
          </cell>
        </row>
        <row r="132">
          <cell r="C132">
            <v>1</v>
          </cell>
          <cell r="M132" t="str">
            <v/>
          </cell>
        </row>
        <row r="133">
          <cell r="C133">
            <v>1</v>
          </cell>
          <cell r="M133" t="str">
            <v/>
          </cell>
        </row>
        <row r="134">
          <cell r="C134">
            <v>1</v>
          </cell>
          <cell r="M134" t="str">
            <v/>
          </cell>
        </row>
        <row r="135">
          <cell r="C135">
            <v>1</v>
          </cell>
          <cell r="M135" t="str">
            <v/>
          </cell>
        </row>
        <row r="136">
          <cell r="C136">
            <v>1</v>
          </cell>
          <cell r="M136" t="str">
            <v/>
          </cell>
        </row>
        <row r="137">
          <cell r="C137">
            <v>1</v>
          </cell>
          <cell r="M137" t="str">
            <v/>
          </cell>
        </row>
        <row r="138">
          <cell r="C138">
            <v>1</v>
          </cell>
          <cell r="M138" t="str">
            <v/>
          </cell>
        </row>
        <row r="139">
          <cell r="C139">
            <v>1</v>
          </cell>
          <cell r="M139" t="str">
            <v/>
          </cell>
        </row>
        <row r="140">
          <cell r="C140">
            <v>1</v>
          </cell>
          <cell r="M140" t="str">
            <v/>
          </cell>
        </row>
        <row r="141">
          <cell r="C141">
            <v>1</v>
          </cell>
          <cell r="M141" t="str">
            <v/>
          </cell>
        </row>
        <row r="142">
          <cell r="C142">
            <v>1</v>
          </cell>
          <cell r="M142" t="str">
            <v/>
          </cell>
        </row>
        <row r="143">
          <cell r="C143">
            <v>1</v>
          </cell>
          <cell r="M143" t="str">
            <v/>
          </cell>
        </row>
        <row r="144">
          <cell r="C144">
            <v>1</v>
          </cell>
          <cell r="M144" t="str">
            <v/>
          </cell>
        </row>
        <row r="145">
          <cell r="C145">
            <v>1</v>
          </cell>
          <cell r="M145" t="str">
            <v/>
          </cell>
        </row>
        <row r="146">
          <cell r="C146">
            <v>1</v>
          </cell>
          <cell r="M146" t="str">
            <v/>
          </cell>
        </row>
        <row r="147">
          <cell r="C147">
            <v>1</v>
          </cell>
          <cell r="M147" t="str">
            <v/>
          </cell>
        </row>
        <row r="148">
          <cell r="C148">
            <v>1</v>
          </cell>
          <cell r="M148" t="str">
            <v/>
          </cell>
        </row>
        <row r="149">
          <cell r="C149">
            <v>1</v>
          </cell>
          <cell r="M149" t="str">
            <v/>
          </cell>
        </row>
        <row r="150">
          <cell r="C150">
            <v>1</v>
          </cell>
          <cell r="M150" t="str">
            <v/>
          </cell>
        </row>
        <row r="151">
          <cell r="C151">
            <v>1</v>
          </cell>
          <cell r="M151" t="str">
            <v/>
          </cell>
        </row>
        <row r="152">
          <cell r="C152">
            <v>1</v>
          </cell>
          <cell r="M152" t="str">
            <v/>
          </cell>
        </row>
        <row r="153">
          <cell r="C153">
            <v>1</v>
          </cell>
          <cell r="M153" t="str">
            <v/>
          </cell>
        </row>
        <row r="154">
          <cell r="C154">
            <v>1</v>
          </cell>
          <cell r="M154" t="str">
            <v/>
          </cell>
        </row>
        <row r="155">
          <cell r="C155">
            <v>1</v>
          </cell>
          <cell r="M155" t="str">
            <v/>
          </cell>
        </row>
        <row r="156">
          <cell r="C156">
            <v>1</v>
          </cell>
          <cell r="M156" t="str">
            <v/>
          </cell>
        </row>
        <row r="157">
          <cell r="C157">
            <v>1</v>
          </cell>
          <cell r="M157" t="str">
            <v/>
          </cell>
        </row>
        <row r="158">
          <cell r="C158">
            <v>1</v>
          </cell>
          <cell r="M158" t="str">
            <v/>
          </cell>
        </row>
        <row r="159">
          <cell r="C159">
            <v>1</v>
          </cell>
          <cell r="M159" t="str">
            <v/>
          </cell>
        </row>
        <row r="160">
          <cell r="C160">
            <v>1</v>
          </cell>
          <cell r="M160" t="str">
            <v/>
          </cell>
        </row>
        <row r="161">
          <cell r="C161">
            <v>1</v>
          </cell>
          <cell r="M161" t="str">
            <v/>
          </cell>
        </row>
        <row r="162">
          <cell r="C162">
            <v>1</v>
          </cell>
          <cell r="M162" t="str">
            <v/>
          </cell>
        </row>
        <row r="163">
          <cell r="C163">
            <v>1</v>
          </cell>
          <cell r="M163" t="str">
            <v/>
          </cell>
        </row>
        <row r="164">
          <cell r="C164">
            <v>1</v>
          </cell>
          <cell r="M164" t="str">
            <v/>
          </cell>
        </row>
        <row r="165">
          <cell r="C165">
            <v>1</v>
          </cell>
          <cell r="M165" t="str">
            <v/>
          </cell>
        </row>
        <row r="166">
          <cell r="C166">
            <v>1</v>
          </cell>
          <cell r="M166" t="str">
            <v/>
          </cell>
        </row>
        <row r="167">
          <cell r="C167">
            <v>1</v>
          </cell>
          <cell r="M167" t="str">
            <v/>
          </cell>
        </row>
        <row r="168">
          <cell r="C168">
            <v>1</v>
          </cell>
          <cell r="M168" t="str">
            <v/>
          </cell>
        </row>
        <row r="169">
          <cell r="C169">
            <v>1</v>
          </cell>
          <cell r="M169" t="str">
            <v/>
          </cell>
        </row>
        <row r="170">
          <cell r="C170">
            <v>1</v>
          </cell>
          <cell r="M170" t="str">
            <v/>
          </cell>
        </row>
        <row r="171">
          <cell r="C171">
            <v>1</v>
          </cell>
          <cell r="M171" t="str">
            <v/>
          </cell>
        </row>
        <row r="172">
          <cell r="C172">
            <v>1</v>
          </cell>
          <cell r="M172" t="str">
            <v/>
          </cell>
        </row>
        <row r="173">
          <cell r="C173">
            <v>1</v>
          </cell>
          <cell r="M173" t="str">
            <v/>
          </cell>
        </row>
        <row r="174">
          <cell r="C174">
            <v>1</v>
          </cell>
          <cell r="M174" t="str">
            <v/>
          </cell>
        </row>
        <row r="175">
          <cell r="C175">
            <v>1</v>
          </cell>
          <cell r="M175" t="str">
            <v/>
          </cell>
        </row>
        <row r="176">
          <cell r="C176">
            <v>1</v>
          </cell>
          <cell r="M176" t="str">
            <v/>
          </cell>
        </row>
        <row r="177">
          <cell r="C177">
            <v>1</v>
          </cell>
          <cell r="M177" t="str">
            <v/>
          </cell>
        </row>
        <row r="178">
          <cell r="C178">
            <v>1</v>
          </cell>
          <cell r="M178" t="str">
            <v/>
          </cell>
        </row>
        <row r="179">
          <cell r="C179">
            <v>1</v>
          </cell>
          <cell r="M179" t="str">
            <v/>
          </cell>
        </row>
        <row r="180">
          <cell r="C180">
            <v>1</v>
          </cell>
          <cell r="M180" t="str">
            <v/>
          </cell>
        </row>
        <row r="181">
          <cell r="C181">
            <v>1</v>
          </cell>
          <cell r="M181" t="str">
            <v/>
          </cell>
        </row>
        <row r="182">
          <cell r="C182">
            <v>1</v>
          </cell>
          <cell r="M182" t="str">
            <v/>
          </cell>
        </row>
        <row r="183">
          <cell r="C183">
            <v>1</v>
          </cell>
          <cell r="M183" t="str">
            <v/>
          </cell>
        </row>
        <row r="184">
          <cell r="C184">
            <v>1</v>
          </cell>
          <cell r="M184" t="str">
            <v/>
          </cell>
        </row>
        <row r="185">
          <cell r="C185">
            <v>1</v>
          </cell>
          <cell r="M185" t="str">
            <v/>
          </cell>
        </row>
        <row r="186">
          <cell r="C186">
            <v>1</v>
          </cell>
          <cell r="M186" t="str">
            <v/>
          </cell>
        </row>
        <row r="187">
          <cell r="C187">
            <v>1</v>
          </cell>
          <cell r="M187" t="str">
            <v/>
          </cell>
        </row>
        <row r="188">
          <cell r="C188">
            <v>1</v>
          </cell>
          <cell r="M188" t="str">
            <v/>
          </cell>
        </row>
        <row r="189">
          <cell r="C189">
            <v>1</v>
          </cell>
          <cell r="M189" t="str">
            <v/>
          </cell>
        </row>
        <row r="190">
          <cell r="C190">
            <v>1</v>
          </cell>
          <cell r="M190" t="str">
            <v/>
          </cell>
        </row>
        <row r="191">
          <cell r="C191">
            <v>1</v>
          </cell>
          <cell r="M191" t="str">
            <v/>
          </cell>
        </row>
        <row r="192">
          <cell r="C192">
            <v>1</v>
          </cell>
          <cell r="M192" t="str">
            <v/>
          </cell>
        </row>
        <row r="193">
          <cell r="C193">
            <v>1</v>
          </cell>
          <cell r="M193" t="str">
            <v/>
          </cell>
        </row>
        <row r="194">
          <cell r="C194">
            <v>1</v>
          </cell>
          <cell r="M194" t="str">
            <v/>
          </cell>
        </row>
        <row r="195">
          <cell r="C195">
            <v>1</v>
          </cell>
          <cell r="M195" t="str">
            <v/>
          </cell>
        </row>
        <row r="196">
          <cell r="C196">
            <v>1</v>
          </cell>
          <cell r="M196" t="str">
            <v/>
          </cell>
        </row>
        <row r="197">
          <cell r="C197">
            <v>1</v>
          </cell>
          <cell r="M197" t="str">
            <v/>
          </cell>
        </row>
        <row r="198">
          <cell r="C198">
            <v>1</v>
          </cell>
          <cell r="M198" t="str">
            <v/>
          </cell>
        </row>
        <row r="199">
          <cell r="C199">
            <v>1</v>
          </cell>
          <cell r="M199" t="str">
            <v/>
          </cell>
        </row>
        <row r="200">
          <cell r="C200">
            <v>1</v>
          </cell>
          <cell r="M200" t="str">
            <v/>
          </cell>
        </row>
        <row r="201">
          <cell r="C201">
            <v>1</v>
          </cell>
          <cell r="M201" t="str">
            <v/>
          </cell>
        </row>
        <row r="202">
          <cell r="C202">
            <v>1</v>
          </cell>
          <cell r="M202" t="str">
            <v/>
          </cell>
        </row>
        <row r="203">
          <cell r="C203">
            <v>1</v>
          </cell>
          <cell r="M203" t="str">
            <v/>
          </cell>
        </row>
        <row r="204">
          <cell r="C204">
            <v>1</v>
          </cell>
          <cell r="M204" t="str">
            <v/>
          </cell>
        </row>
        <row r="205">
          <cell r="C205">
            <v>1</v>
          </cell>
          <cell r="M205" t="str">
            <v/>
          </cell>
        </row>
        <row r="206">
          <cell r="C206">
            <v>1</v>
          </cell>
          <cell r="M206" t="str">
            <v/>
          </cell>
        </row>
        <row r="207">
          <cell r="C207">
            <v>1</v>
          </cell>
          <cell r="M207" t="str">
            <v/>
          </cell>
        </row>
        <row r="208">
          <cell r="C208">
            <v>1</v>
          </cell>
          <cell r="M208" t="str">
            <v/>
          </cell>
        </row>
        <row r="209">
          <cell r="C209">
            <v>1</v>
          </cell>
          <cell r="M209" t="str">
            <v/>
          </cell>
        </row>
        <row r="210">
          <cell r="C210">
            <v>1</v>
          </cell>
          <cell r="M210" t="str">
            <v/>
          </cell>
        </row>
        <row r="211">
          <cell r="C211">
            <v>1</v>
          </cell>
          <cell r="M211" t="str">
            <v/>
          </cell>
        </row>
        <row r="212">
          <cell r="C212">
            <v>1</v>
          </cell>
          <cell r="M212" t="str">
            <v/>
          </cell>
        </row>
        <row r="213">
          <cell r="C213">
            <v>1</v>
          </cell>
          <cell r="M213" t="str">
            <v/>
          </cell>
        </row>
        <row r="214">
          <cell r="C214">
            <v>1</v>
          </cell>
          <cell r="M214" t="str">
            <v/>
          </cell>
        </row>
        <row r="215">
          <cell r="C215">
            <v>1</v>
          </cell>
          <cell r="M215" t="str">
            <v/>
          </cell>
        </row>
        <row r="216">
          <cell r="C216">
            <v>1</v>
          </cell>
          <cell r="M216" t="str">
            <v/>
          </cell>
        </row>
        <row r="217">
          <cell r="C217">
            <v>1</v>
          </cell>
          <cell r="M217" t="str">
            <v/>
          </cell>
        </row>
        <row r="218">
          <cell r="C218">
            <v>1</v>
          </cell>
          <cell r="M218" t="str">
            <v/>
          </cell>
        </row>
        <row r="219">
          <cell r="C219">
            <v>1</v>
          </cell>
          <cell r="M219" t="str">
            <v/>
          </cell>
        </row>
        <row r="220">
          <cell r="C220">
            <v>1</v>
          </cell>
          <cell r="M220" t="str">
            <v/>
          </cell>
        </row>
        <row r="221">
          <cell r="C221">
            <v>1</v>
          </cell>
          <cell r="M221" t="str">
            <v/>
          </cell>
        </row>
        <row r="222">
          <cell r="C222">
            <v>1</v>
          </cell>
          <cell r="M222" t="str">
            <v/>
          </cell>
        </row>
        <row r="223">
          <cell r="C223">
            <v>1</v>
          </cell>
          <cell r="M223" t="str">
            <v/>
          </cell>
        </row>
        <row r="224">
          <cell r="C224">
            <v>1</v>
          </cell>
          <cell r="M224" t="str">
            <v/>
          </cell>
        </row>
        <row r="225">
          <cell r="C225">
            <v>1</v>
          </cell>
          <cell r="M225" t="str">
            <v/>
          </cell>
        </row>
        <row r="226">
          <cell r="C226">
            <v>1</v>
          </cell>
          <cell r="M226" t="str">
            <v/>
          </cell>
        </row>
        <row r="227">
          <cell r="C227">
            <v>1</v>
          </cell>
          <cell r="M227" t="str">
            <v/>
          </cell>
        </row>
        <row r="228">
          <cell r="C228">
            <v>1</v>
          </cell>
          <cell r="M228" t="str">
            <v/>
          </cell>
        </row>
        <row r="229">
          <cell r="C229">
            <v>1</v>
          </cell>
          <cell r="M229" t="str">
            <v/>
          </cell>
        </row>
        <row r="230">
          <cell r="C230">
            <v>1</v>
          </cell>
          <cell r="M230" t="str">
            <v/>
          </cell>
        </row>
        <row r="231">
          <cell r="C231">
            <v>1</v>
          </cell>
          <cell r="M231" t="str">
            <v/>
          </cell>
        </row>
        <row r="232">
          <cell r="C232">
            <v>1</v>
          </cell>
          <cell r="M232" t="str">
            <v/>
          </cell>
        </row>
        <row r="233">
          <cell r="C233">
            <v>1</v>
          </cell>
          <cell r="M233" t="str">
            <v/>
          </cell>
        </row>
        <row r="234">
          <cell r="C234">
            <v>1</v>
          </cell>
          <cell r="M234" t="str">
            <v/>
          </cell>
        </row>
        <row r="235">
          <cell r="C235">
            <v>1</v>
          </cell>
          <cell r="M235" t="str">
            <v/>
          </cell>
        </row>
        <row r="236">
          <cell r="C236">
            <v>1</v>
          </cell>
          <cell r="M236" t="str">
            <v/>
          </cell>
        </row>
        <row r="237">
          <cell r="C237">
            <v>1</v>
          </cell>
          <cell r="M237" t="str">
            <v/>
          </cell>
        </row>
        <row r="238">
          <cell r="C238">
            <v>1</v>
          </cell>
          <cell r="M238" t="str">
            <v/>
          </cell>
        </row>
        <row r="239">
          <cell r="C239">
            <v>1</v>
          </cell>
          <cell r="M239" t="str">
            <v/>
          </cell>
        </row>
        <row r="240">
          <cell r="C240">
            <v>1</v>
          </cell>
          <cell r="M240" t="str">
            <v/>
          </cell>
        </row>
        <row r="241">
          <cell r="C241">
            <v>1</v>
          </cell>
          <cell r="M241" t="str">
            <v/>
          </cell>
        </row>
        <row r="242">
          <cell r="C242">
            <v>1</v>
          </cell>
          <cell r="M242" t="str">
            <v/>
          </cell>
        </row>
        <row r="243">
          <cell r="C243">
            <v>1</v>
          </cell>
          <cell r="M243" t="str">
            <v/>
          </cell>
        </row>
        <row r="244">
          <cell r="C244">
            <v>1</v>
          </cell>
          <cell r="M244" t="str">
            <v/>
          </cell>
        </row>
        <row r="245">
          <cell r="C245">
            <v>1</v>
          </cell>
          <cell r="M245" t="str">
            <v/>
          </cell>
        </row>
        <row r="246">
          <cell r="C246">
            <v>1</v>
          </cell>
          <cell r="M246" t="str">
            <v/>
          </cell>
        </row>
        <row r="247">
          <cell r="C247">
            <v>1</v>
          </cell>
          <cell r="M247" t="str">
            <v/>
          </cell>
        </row>
        <row r="248">
          <cell r="C248">
            <v>1</v>
          </cell>
          <cell r="M248" t="str">
            <v/>
          </cell>
        </row>
        <row r="249">
          <cell r="C249">
            <v>1</v>
          </cell>
          <cell r="M249" t="str">
            <v/>
          </cell>
        </row>
        <row r="250">
          <cell r="C250">
            <v>1</v>
          </cell>
          <cell r="M250" t="str">
            <v/>
          </cell>
        </row>
        <row r="251">
          <cell r="C251">
            <v>1</v>
          </cell>
          <cell r="M251" t="str">
            <v/>
          </cell>
        </row>
        <row r="252">
          <cell r="C252">
            <v>1</v>
          </cell>
          <cell r="M252" t="str">
            <v/>
          </cell>
        </row>
        <row r="253">
          <cell r="C253">
            <v>1</v>
          </cell>
          <cell r="M253" t="str">
            <v/>
          </cell>
        </row>
        <row r="254">
          <cell r="C254">
            <v>1</v>
          </cell>
          <cell r="M254" t="str">
            <v/>
          </cell>
        </row>
        <row r="255">
          <cell r="C255">
            <v>1</v>
          </cell>
          <cell r="M255" t="str">
            <v/>
          </cell>
        </row>
        <row r="256">
          <cell r="C256">
            <v>1</v>
          </cell>
          <cell r="M256" t="str">
            <v/>
          </cell>
        </row>
        <row r="257">
          <cell r="C257">
            <v>1</v>
          </cell>
          <cell r="M257" t="str">
            <v/>
          </cell>
        </row>
        <row r="258">
          <cell r="C258">
            <v>1</v>
          </cell>
          <cell r="M258" t="str">
            <v/>
          </cell>
        </row>
        <row r="259">
          <cell r="C259">
            <v>1</v>
          </cell>
          <cell r="M259" t="str">
            <v/>
          </cell>
        </row>
        <row r="260">
          <cell r="C260">
            <v>1</v>
          </cell>
          <cell r="M260" t="str">
            <v/>
          </cell>
        </row>
        <row r="261">
          <cell r="C261">
            <v>1</v>
          </cell>
          <cell r="M261" t="str">
            <v/>
          </cell>
        </row>
        <row r="262">
          <cell r="C262">
            <v>1</v>
          </cell>
          <cell r="M262" t="str">
            <v/>
          </cell>
        </row>
        <row r="263">
          <cell r="C263">
            <v>1</v>
          </cell>
          <cell r="M263" t="str">
            <v/>
          </cell>
        </row>
        <row r="264">
          <cell r="C264">
            <v>1</v>
          </cell>
          <cell r="M264" t="str">
            <v/>
          </cell>
        </row>
        <row r="265">
          <cell r="C265">
            <v>1</v>
          </cell>
          <cell r="M265" t="str">
            <v/>
          </cell>
        </row>
        <row r="266">
          <cell r="C266">
            <v>1</v>
          </cell>
          <cell r="M266" t="str">
            <v/>
          </cell>
        </row>
        <row r="267">
          <cell r="C267">
            <v>1</v>
          </cell>
          <cell r="M267" t="str">
            <v/>
          </cell>
        </row>
        <row r="268">
          <cell r="C268">
            <v>1</v>
          </cell>
          <cell r="M268" t="str">
            <v/>
          </cell>
        </row>
        <row r="269">
          <cell r="C269">
            <v>1</v>
          </cell>
          <cell r="M269" t="str">
            <v/>
          </cell>
        </row>
        <row r="270">
          <cell r="C270">
            <v>1</v>
          </cell>
          <cell r="M270" t="str">
            <v/>
          </cell>
        </row>
        <row r="271">
          <cell r="C271">
            <v>1</v>
          </cell>
          <cell r="M271" t="str">
            <v/>
          </cell>
        </row>
        <row r="272">
          <cell r="C272">
            <v>1</v>
          </cell>
          <cell r="M272" t="str">
            <v/>
          </cell>
        </row>
        <row r="273">
          <cell r="C273">
            <v>1</v>
          </cell>
          <cell r="M273" t="str">
            <v/>
          </cell>
        </row>
        <row r="274">
          <cell r="C274">
            <v>1</v>
          </cell>
          <cell r="M274" t="str">
            <v/>
          </cell>
        </row>
        <row r="275">
          <cell r="C275">
            <v>1</v>
          </cell>
          <cell r="M275" t="str">
            <v/>
          </cell>
        </row>
        <row r="276">
          <cell r="C276">
            <v>1</v>
          </cell>
          <cell r="M276" t="str">
            <v/>
          </cell>
        </row>
        <row r="277">
          <cell r="C277">
            <v>1</v>
          </cell>
          <cell r="M277" t="str">
            <v/>
          </cell>
        </row>
        <row r="278">
          <cell r="C278">
            <v>1</v>
          </cell>
          <cell r="M278" t="str">
            <v/>
          </cell>
        </row>
        <row r="279">
          <cell r="C279">
            <v>1</v>
          </cell>
          <cell r="M279" t="str">
            <v/>
          </cell>
        </row>
        <row r="280">
          <cell r="C280">
            <v>1</v>
          </cell>
          <cell r="M280" t="str">
            <v/>
          </cell>
        </row>
        <row r="281">
          <cell r="C281">
            <v>1</v>
          </cell>
          <cell r="M281" t="str">
            <v/>
          </cell>
        </row>
        <row r="282">
          <cell r="C282">
            <v>1</v>
          </cell>
          <cell r="M282" t="str">
            <v/>
          </cell>
        </row>
        <row r="283">
          <cell r="C283">
            <v>1</v>
          </cell>
          <cell r="M283" t="str">
            <v/>
          </cell>
        </row>
        <row r="284">
          <cell r="C284">
            <v>1</v>
          </cell>
          <cell r="M284" t="str">
            <v/>
          </cell>
        </row>
        <row r="285">
          <cell r="C285">
            <v>1</v>
          </cell>
          <cell r="M285" t="str">
            <v/>
          </cell>
        </row>
        <row r="286">
          <cell r="C286">
            <v>1</v>
          </cell>
          <cell r="M286" t="str">
            <v/>
          </cell>
        </row>
        <row r="287">
          <cell r="C287">
            <v>1</v>
          </cell>
          <cell r="M287" t="str">
            <v/>
          </cell>
        </row>
        <row r="288">
          <cell r="C288">
            <v>1</v>
          </cell>
          <cell r="M288" t="str">
            <v/>
          </cell>
        </row>
        <row r="289">
          <cell r="C289">
            <v>1</v>
          </cell>
          <cell r="M289" t="str">
            <v/>
          </cell>
        </row>
        <row r="290">
          <cell r="C290">
            <v>1</v>
          </cell>
          <cell r="M290" t="str">
            <v/>
          </cell>
        </row>
        <row r="291">
          <cell r="C291">
            <v>1</v>
          </cell>
          <cell r="M291" t="str">
            <v/>
          </cell>
        </row>
        <row r="292">
          <cell r="C292">
            <v>1</v>
          </cell>
          <cell r="M292" t="str">
            <v/>
          </cell>
        </row>
        <row r="293">
          <cell r="C293">
            <v>1</v>
          </cell>
          <cell r="M293" t="str">
            <v/>
          </cell>
        </row>
        <row r="294">
          <cell r="C294">
            <v>1</v>
          </cell>
          <cell r="M294" t="str">
            <v/>
          </cell>
        </row>
        <row r="295">
          <cell r="C295">
            <v>1</v>
          </cell>
          <cell r="M295" t="str">
            <v/>
          </cell>
        </row>
        <row r="296">
          <cell r="C296">
            <v>1</v>
          </cell>
          <cell r="M296" t="str">
            <v/>
          </cell>
        </row>
        <row r="297">
          <cell r="C297">
            <v>1</v>
          </cell>
          <cell r="M297" t="str">
            <v/>
          </cell>
        </row>
        <row r="298">
          <cell r="C298">
            <v>1</v>
          </cell>
          <cell r="M298" t="str">
            <v/>
          </cell>
        </row>
        <row r="299">
          <cell r="C299">
            <v>1</v>
          </cell>
          <cell r="M299" t="str">
            <v/>
          </cell>
        </row>
        <row r="300">
          <cell r="C300">
            <v>1</v>
          </cell>
          <cell r="M300" t="str">
            <v/>
          </cell>
        </row>
        <row r="301">
          <cell r="C301">
            <v>1</v>
          </cell>
          <cell r="M301" t="str">
            <v/>
          </cell>
        </row>
        <row r="302">
          <cell r="C302">
            <v>1</v>
          </cell>
          <cell r="M302" t="str">
            <v/>
          </cell>
        </row>
        <row r="303">
          <cell r="C303">
            <v>1</v>
          </cell>
          <cell r="M303" t="str">
            <v/>
          </cell>
        </row>
        <row r="304">
          <cell r="C304">
            <v>1</v>
          </cell>
          <cell r="M304" t="str">
            <v/>
          </cell>
        </row>
        <row r="305">
          <cell r="C305">
            <v>1</v>
          </cell>
          <cell r="M305" t="str">
            <v/>
          </cell>
        </row>
        <row r="306">
          <cell r="C306">
            <v>1</v>
          </cell>
          <cell r="M306" t="str">
            <v/>
          </cell>
        </row>
        <row r="307">
          <cell r="C307">
            <v>1</v>
          </cell>
          <cell r="M307" t="str">
            <v/>
          </cell>
        </row>
        <row r="308">
          <cell r="C308">
            <v>1</v>
          </cell>
          <cell r="M308" t="str">
            <v/>
          </cell>
        </row>
        <row r="309">
          <cell r="C309">
            <v>1</v>
          </cell>
          <cell r="M309" t="str">
            <v/>
          </cell>
        </row>
        <row r="310">
          <cell r="C310">
            <v>1</v>
          </cell>
          <cell r="M310" t="str">
            <v/>
          </cell>
        </row>
        <row r="311">
          <cell r="C311">
            <v>1</v>
          </cell>
          <cell r="M311" t="str">
            <v/>
          </cell>
        </row>
        <row r="312">
          <cell r="C312">
            <v>1</v>
          </cell>
          <cell r="M312" t="str">
            <v/>
          </cell>
        </row>
        <row r="313">
          <cell r="C313">
            <v>1</v>
          </cell>
          <cell r="M313" t="str">
            <v/>
          </cell>
        </row>
        <row r="314">
          <cell r="C314">
            <v>1</v>
          </cell>
          <cell r="M314" t="str">
            <v/>
          </cell>
        </row>
        <row r="315">
          <cell r="C315">
            <v>1</v>
          </cell>
          <cell r="M315" t="str">
            <v/>
          </cell>
        </row>
        <row r="316">
          <cell r="C316">
            <v>1</v>
          </cell>
          <cell r="M316" t="str">
            <v/>
          </cell>
        </row>
        <row r="317">
          <cell r="C317">
            <v>1</v>
          </cell>
          <cell r="M317" t="str">
            <v/>
          </cell>
        </row>
        <row r="318">
          <cell r="C318">
            <v>1</v>
          </cell>
          <cell r="M318" t="str">
            <v/>
          </cell>
        </row>
        <row r="319">
          <cell r="C319">
            <v>1</v>
          </cell>
          <cell r="M319" t="str">
            <v/>
          </cell>
        </row>
        <row r="320">
          <cell r="C320">
            <v>1</v>
          </cell>
          <cell r="M320" t="str">
            <v/>
          </cell>
        </row>
        <row r="321">
          <cell r="C321">
            <v>1</v>
          </cell>
          <cell r="M321" t="str">
            <v/>
          </cell>
        </row>
        <row r="322">
          <cell r="C322">
            <v>1</v>
          </cell>
          <cell r="M322" t="str">
            <v/>
          </cell>
        </row>
        <row r="323">
          <cell r="C323">
            <v>1</v>
          </cell>
          <cell r="M323" t="str">
            <v/>
          </cell>
        </row>
        <row r="324">
          <cell r="C324">
            <v>1</v>
          </cell>
          <cell r="M324" t="str">
            <v/>
          </cell>
        </row>
        <row r="325">
          <cell r="C325">
            <v>1</v>
          </cell>
          <cell r="M325" t="str">
            <v/>
          </cell>
        </row>
        <row r="326">
          <cell r="C326">
            <v>1</v>
          </cell>
          <cell r="M326" t="str">
            <v/>
          </cell>
        </row>
        <row r="327">
          <cell r="C327">
            <v>1</v>
          </cell>
          <cell r="M327" t="str">
            <v/>
          </cell>
        </row>
        <row r="328">
          <cell r="C328">
            <v>1</v>
          </cell>
          <cell r="M328" t="str">
            <v/>
          </cell>
        </row>
        <row r="329">
          <cell r="C329">
            <v>1</v>
          </cell>
          <cell r="M329" t="str">
            <v/>
          </cell>
        </row>
        <row r="330">
          <cell r="C330">
            <v>1</v>
          </cell>
          <cell r="M330" t="str">
            <v/>
          </cell>
        </row>
        <row r="331">
          <cell r="C331">
            <v>1</v>
          </cell>
          <cell r="M331" t="str">
            <v/>
          </cell>
        </row>
        <row r="332">
          <cell r="C332">
            <v>1</v>
          </cell>
          <cell r="M332" t="str">
            <v/>
          </cell>
        </row>
        <row r="333">
          <cell r="C333">
            <v>1</v>
          </cell>
          <cell r="M333" t="str">
            <v/>
          </cell>
        </row>
        <row r="334">
          <cell r="C334">
            <v>1</v>
          </cell>
          <cell r="M334" t="str">
            <v/>
          </cell>
        </row>
        <row r="335">
          <cell r="C335">
            <v>1</v>
          </cell>
          <cell r="M335" t="str">
            <v/>
          </cell>
        </row>
        <row r="336">
          <cell r="C336">
            <v>1</v>
          </cell>
          <cell r="M336" t="str">
            <v/>
          </cell>
        </row>
        <row r="337">
          <cell r="C337">
            <v>1</v>
          </cell>
          <cell r="M337" t="str">
            <v/>
          </cell>
        </row>
        <row r="338">
          <cell r="C338">
            <v>1</v>
          </cell>
          <cell r="M338" t="str">
            <v/>
          </cell>
        </row>
        <row r="339">
          <cell r="C339">
            <v>1</v>
          </cell>
          <cell r="M339" t="str">
            <v/>
          </cell>
        </row>
        <row r="340">
          <cell r="C340">
            <v>1</v>
          </cell>
          <cell r="M340" t="str">
            <v/>
          </cell>
        </row>
        <row r="341">
          <cell r="C341">
            <v>1</v>
          </cell>
          <cell r="M341" t="str">
            <v/>
          </cell>
        </row>
        <row r="342">
          <cell r="C342">
            <v>1</v>
          </cell>
          <cell r="M342" t="str">
            <v/>
          </cell>
        </row>
        <row r="343">
          <cell r="C343">
            <v>1</v>
          </cell>
          <cell r="M343" t="str">
            <v/>
          </cell>
        </row>
        <row r="344">
          <cell r="C344">
            <v>1</v>
          </cell>
          <cell r="M344" t="str">
            <v/>
          </cell>
        </row>
        <row r="345">
          <cell r="C345">
            <v>1</v>
          </cell>
          <cell r="M345" t="str">
            <v/>
          </cell>
        </row>
        <row r="346">
          <cell r="C346">
            <v>1</v>
          </cell>
          <cell r="M346" t="str">
            <v/>
          </cell>
        </row>
        <row r="347">
          <cell r="C347">
            <v>1</v>
          </cell>
          <cell r="M347" t="str">
            <v/>
          </cell>
        </row>
        <row r="348">
          <cell r="C348">
            <v>1</v>
          </cell>
          <cell r="M348" t="str">
            <v/>
          </cell>
        </row>
        <row r="349">
          <cell r="C349">
            <v>1</v>
          </cell>
          <cell r="M349" t="str">
            <v/>
          </cell>
        </row>
        <row r="350">
          <cell r="C350">
            <v>1</v>
          </cell>
          <cell r="M350" t="str">
            <v/>
          </cell>
        </row>
        <row r="351">
          <cell r="C351">
            <v>1</v>
          </cell>
          <cell r="M351" t="str">
            <v/>
          </cell>
        </row>
        <row r="352">
          <cell r="C352">
            <v>1</v>
          </cell>
          <cell r="M352" t="str">
            <v/>
          </cell>
        </row>
        <row r="353">
          <cell r="C353">
            <v>1</v>
          </cell>
          <cell r="M353" t="str">
            <v/>
          </cell>
        </row>
        <row r="354">
          <cell r="C354">
            <v>1</v>
          </cell>
          <cell r="M354" t="str">
            <v/>
          </cell>
        </row>
        <row r="355">
          <cell r="C355">
            <v>1</v>
          </cell>
          <cell r="M355" t="str">
            <v/>
          </cell>
        </row>
        <row r="356">
          <cell r="C356">
            <v>1</v>
          </cell>
          <cell r="M356" t="str">
            <v/>
          </cell>
        </row>
        <row r="357">
          <cell r="C357">
            <v>1</v>
          </cell>
          <cell r="M357" t="str">
            <v/>
          </cell>
        </row>
        <row r="358">
          <cell r="C358">
            <v>1</v>
          </cell>
          <cell r="M358" t="str">
            <v/>
          </cell>
        </row>
        <row r="359">
          <cell r="C359">
            <v>1</v>
          </cell>
          <cell r="M359" t="str">
            <v/>
          </cell>
        </row>
        <row r="360">
          <cell r="C360">
            <v>1</v>
          </cell>
          <cell r="M360" t="str">
            <v/>
          </cell>
        </row>
        <row r="361">
          <cell r="C361">
            <v>1</v>
          </cell>
          <cell r="M361" t="str">
            <v/>
          </cell>
        </row>
        <row r="362">
          <cell r="C362">
            <v>1</v>
          </cell>
          <cell r="M362" t="str">
            <v/>
          </cell>
        </row>
        <row r="363">
          <cell r="C363">
            <v>1</v>
          </cell>
          <cell r="M363" t="str">
            <v/>
          </cell>
        </row>
        <row r="364">
          <cell r="C364">
            <v>1</v>
          </cell>
          <cell r="M364" t="str">
            <v/>
          </cell>
        </row>
        <row r="365">
          <cell r="C365">
            <v>1</v>
          </cell>
          <cell r="M365" t="str">
            <v/>
          </cell>
        </row>
        <row r="366">
          <cell r="C366">
            <v>1</v>
          </cell>
          <cell r="M366" t="str">
            <v/>
          </cell>
        </row>
        <row r="367">
          <cell r="C367">
            <v>1</v>
          </cell>
          <cell r="M367" t="str">
            <v/>
          </cell>
        </row>
        <row r="368">
          <cell r="C368">
            <v>1</v>
          </cell>
          <cell r="M368" t="str">
            <v/>
          </cell>
        </row>
        <row r="369">
          <cell r="C369">
            <v>1</v>
          </cell>
          <cell r="M369" t="str">
            <v/>
          </cell>
        </row>
        <row r="370">
          <cell r="C370">
            <v>1</v>
          </cell>
          <cell r="M370" t="str">
            <v/>
          </cell>
        </row>
        <row r="371">
          <cell r="C371">
            <v>1</v>
          </cell>
          <cell r="M371" t="str">
            <v/>
          </cell>
        </row>
        <row r="372">
          <cell r="C372">
            <v>1</v>
          </cell>
          <cell r="M372" t="str">
            <v/>
          </cell>
        </row>
        <row r="373">
          <cell r="C373">
            <v>1</v>
          </cell>
          <cell r="M373" t="str">
            <v/>
          </cell>
        </row>
        <row r="374">
          <cell r="C374">
            <v>1</v>
          </cell>
          <cell r="M374" t="str">
            <v/>
          </cell>
        </row>
        <row r="375">
          <cell r="C375">
            <v>1</v>
          </cell>
          <cell r="M375" t="str">
            <v/>
          </cell>
        </row>
        <row r="376">
          <cell r="C376">
            <v>1</v>
          </cell>
          <cell r="M376" t="str">
            <v/>
          </cell>
        </row>
        <row r="377">
          <cell r="C377">
            <v>1</v>
          </cell>
          <cell r="M377" t="str">
            <v/>
          </cell>
        </row>
        <row r="378">
          <cell r="C378">
            <v>1</v>
          </cell>
          <cell r="M378" t="str">
            <v/>
          </cell>
        </row>
        <row r="379">
          <cell r="C379">
            <v>1</v>
          </cell>
          <cell r="M379" t="str">
            <v/>
          </cell>
        </row>
        <row r="380">
          <cell r="C380">
            <v>1</v>
          </cell>
          <cell r="M380" t="str">
            <v/>
          </cell>
        </row>
        <row r="381">
          <cell r="C381">
            <v>1</v>
          </cell>
          <cell r="M381" t="str">
            <v/>
          </cell>
        </row>
        <row r="382">
          <cell r="C382">
            <v>1</v>
          </cell>
          <cell r="M382" t="str">
            <v/>
          </cell>
        </row>
        <row r="383">
          <cell r="C383">
            <v>1</v>
          </cell>
          <cell r="M383" t="str">
            <v/>
          </cell>
        </row>
        <row r="384">
          <cell r="C384">
            <v>1</v>
          </cell>
          <cell r="M384" t="str">
            <v/>
          </cell>
        </row>
        <row r="385">
          <cell r="C385">
            <v>1</v>
          </cell>
          <cell r="M385" t="str">
            <v/>
          </cell>
        </row>
        <row r="386">
          <cell r="C386">
            <v>1</v>
          </cell>
          <cell r="M386" t="str">
            <v/>
          </cell>
        </row>
        <row r="387">
          <cell r="C387">
            <v>1</v>
          </cell>
          <cell r="M387" t="str">
            <v/>
          </cell>
        </row>
        <row r="388">
          <cell r="C388">
            <v>1</v>
          </cell>
          <cell r="M388" t="str">
            <v/>
          </cell>
        </row>
        <row r="389">
          <cell r="C389">
            <v>1</v>
          </cell>
          <cell r="M389" t="str">
            <v/>
          </cell>
        </row>
        <row r="390">
          <cell r="C390">
            <v>1</v>
          </cell>
          <cell r="M390" t="str">
            <v/>
          </cell>
        </row>
        <row r="391">
          <cell r="C391">
            <v>1</v>
          </cell>
          <cell r="M391" t="str">
            <v/>
          </cell>
        </row>
        <row r="392">
          <cell r="C392">
            <v>1</v>
          </cell>
          <cell r="M392" t="str">
            <v/>
          </cell>
        </row>
        <row r="393">
          <cell r="C393">
            <v>1</v>
          </cell>
          <cell r="M393" t="str">
            <v/>
          </cell>
        </row>
        <row r="394">
          <cell r="C394">
            <v>1</v>
          </cell>
          <cell r="M394" t="str">
            <v/>
          </cell>
        </row>
        <row r="395">
          <cell r="C395">
            <v>1</v>
          </cell>
          <cell r="M395" t="str">
            <v/>
          </cell>
        </row>
        <row r="396">
          <cell r="C396">
            <v>1</v>
          </cell>
          <cell r="M396" t="str">
            <v/>
          </cell>
        </row>
        <row r="397">
          <cell r="C397">
            <v>1</v>
          </cell>
          <cell r="M397" t="str">
            <v/>
          </cell>
        </row>
        <row r="398">
          <cell r="C398">
            <v>1</v>
          </cell>
          <cell r="M398" t="str">
            <v/>
          </cell>
        </row>
        <row r="399">
          <cell r="C399">
            <v>1</v>
          </cell>
          <cell r="M399" t="str">
            <v/>
          </cell>
        </row>
        <row r="400">
          <cell r="C400">
            <v>1</v>
          </cell>
          <cell r="M400" t="str">
            <v/>
          </cell>
        </row>
        <row r="401">
          <cell r="C401">
            <v>1</v>
          </cell>
          <cell r="M401" t="str">
            <v/>
          </cell>
        </row>
        <row r="402">
          <cell r="C402">
            <v>1</v>
          </cell>
          <cell r="M402" t="str">
            <v/>
          </cell>
        </row>
        <row r="403">
          <cell r="C403">
            <v>1</v>
          </cell>
          <cell r="M403" t="str">
            <v/>
          </cell>
        </row>
        <row r="404">
          <cell r="C404">
            <v>1</v>
          </cell>
          <cell r="M404" t="str">
            <v/>
          </cell>
        </row>
        <row r="405">
          <cell r="C405">
            <v>1</v>
          </cell>
          <cell r="M405" t="str">
            <v/>
          </cell>
        </row>
        <row r="406">
          <cell r="C406">
            <v>1</v>
          </cell>
          <cell r="M406" t="str">
            <v/>
          </cell>
        </row>
        <row r="407">
          <cell r="C407">
            <v>1</v>
          </cell>
          <cell r="M407" t="str">
            <v/>
          </cell>
        </row>
        <row r="408">
          <cell r="C408">
            <v>1</v>
          </cell>
          <cell r="M408" t="str">
            <v/>
          </cell>
        </row>
        <row r="409">
          <cell r="C409">
            <v>1</v>
          </cell>
          <cell r="M409" t="str">
            <v/>
          </cell>
        </row>
        <row r="410">
          <cell r="C410">
            <v>1</v>
          </cell>
          <cell r="M410" t="str">
            <v/>
          </cell>
        </row>
        <row r="411">
          <cell r="C411">
            <v>1</v>
          </cell>
          <cell r="M411" t="str">
            <v/>
          </cell>
        </row>
        <row r="412">
          <cell r="C412">
            <v>1</v>
          </cell>
          <cell r="M412" t="str">
            <v/>
          </cell>
        </row>
        <row r="413">
          <cell r="C413">
            <v>1</v>
          </cell>
          <cell r="M413" t="str">
            <v/>
          </cell>
        </row>
        <row r="414">
          <cell r="C414">
            <v>1</v>
          </cell>
          <cell r="M414" t="str">
            <v/>
          </cell>
        </row>
        <row r="415">
          <cell r="C415">
            <v>1</v>
          </cell>
          <cell r="M415" t="str">
            <v/>
          </cell>
        </row>
        <row r="416">
          <cell r="C416">
            <v>1</v>
          </cell>
          <cell r="M416" t="str">
            <v/>
          </cell>
        </row>
        <row r="417">
          <cell r="C417">
            <v>1</v>
          </cell>
          <cell r="M417" t="str">
            <v/>
          </cell>
        </row>
        <row r="418">
          <cell r="C418">
            <v>1</v>
          </cell>
          <cell r="M418" t="str">
            <v/>
          </cell>
        </row>
        <row r="419">
          <cell r="C419">
            <v>1</v>
          </cell>
          <cell r="M419" t="str">
            <v/>
          </cell>
        </row>
        <row r="420">
          <cell r="C420">
            <v>1</v>
          </cell>
          <cell r="M420" t="str">
            <v/>
          </cell>
        </row>
        <row r="421">
          <cell r="C421">
            <v>1</v>
          </cell>
          <cell r="M421" t="str">
            <v/>
          </cell>
        </row>
        <row r="422">
          <cell r="C422">
            <v>1</v>
          </cell>
          <cell r="M422" t="str">
            <v/>
          </cell>
        </row>
        <row r="423">
          <cell r="C423">
            <v>1</v>
          </cell>
          <cell r="M423" t="str">
            <v/>
          </cell>
        </row>
        <row r="424">
          <cell r="C424">
            <v>1</v>
          </cell>
          <cell r="M424" t="str">
            <v/>
          </cell>
        </row>
        <row r="425">
          <cell r="C425">
            <v>1</v>
          </cell>
          <cell r="M425" t="str">
            <v/>
          </cell>
        </row>
        <row r="426">
          <cell r="C426">
            <v>1</v>
          </cell>
          <cell r="M426" t="str">
            <v/>
          </cell>
        </row>
        <row r="427">
          <cell r="C427">
            <v>1</v>
          </cell>
          <cell r="M427" t="str">
            <v/>
          </cell>
        </row>
        <row r="428">
          <cell r="C428">
            <v>1</v>
          </cell>
          <cell r="M428" t="str">
            <v/>
          </cell>
        </row>
        <row r="429">
          <cell r="C429">
            <v>1</v>
          </cell>
          <cell r="M429" t="str">
            <v/>
          </cell>
        </row>
        <row r="430">
          <cell r="C430">
            <v>1</v>
          </cell>
          <cell r="M430" t="str">
            <v/>
          </cell>
        </row>
        <row r="431">
          <cell r="C431">
            <v>1</v>
          </cell>
          <cell r="M431" t="str">
            <v/>
          </cell>
        </row>
        <row r="432">
          <cell r="C432">
            <v>1</v>
          </cell>
          <cell r="M432" t="str">
            <v/>
          </cell>
        </row>
        <row r="433">
          <cell r="C433">
            <v>1</v>
          </cell>
          <cell r="M433" t="str">
            <v/>
          </cell>
        </row>
        <row r="434">
          <cell r="C434">
            <v>1</v>
          </cell>
          <cell r="M434" t="str">
            <v/>
          </cell>
        </row>
        <row r="435">
          <cell r="C435">
            <v>1</v>
          </cell>
          <cell r="M435" t="str">
            <v/>
          </cell>
        </row>
        <row r="436">
          <cell r="C436">
            <v>1</v>
          </cell>
          <cell r="M436" t="str">
            <v/>
          </cell>
        </row>
        <row r="437">
          <cell r="C437">
            <v>1</v>
          </cell>
          <cell r="M437" t="str">
            <v/>
          </cell>
        </row>
        <row r="438">
          <cell r="C438">
            <v>1</v>
          </cell>
          <cell r="M438" t="str">
            <v/>
          </cell>
        </row>
        <row r="439">
          <cell r="C439">
            <v>1</v>
          </cell>
          <cell r="M439" t="str">
            <v/>
          </cell>
        </row>
        <row r="440">
          <cell r="C440">
            <v>1</v>
          </cell>
          <cell r="M440" t="str">
            <v/>
          </cell>
        </row>
        <row r="441">
          <cell r="C441">
            <v>1</v>
          </cell>
          <cell r="M441" t="str">
            <v/>
          </cell>
        </row>
        <row r="442">
          <cell r="C442">
            <v>1</v>
          </cell>
          <cell r="M442" t="str">
            <v/>
          </cell>
        </row>
        <row r="443">
          <cell r="C443">
            <v>1</v>
          </cell>
          <cell r="M443" t="str">
            <v/>
          </cell>
        </row>
        <row r="444">
          <cell r="C444">
            <v>1</v>
          </cell>
          <cell r="M444" t="str">
            <v/>
          </cell>
        </row>
        <row r="445">
          <cell r="C445">
            <v>1</v>
          </cell>
          <cell r="M445" t="str">
            <v/>
          </cell>
        </row>
        <row r="446">
          <cell r="C446">
            <v>1</v>
          </cell>
          <cell r="M446" t="str">
            <v/>
          </cell>
        </row>
        <row r="447">
          <cell r="C447">
            <v>1</v>
          </cell>
          <cell r="M447" t="str">
            <v/>
          </cell>
        </row>
        <row r="448">
          <cell r="C448">
            <v>1</v>
          </cell>
          <cell r="M448" t="str">
            <v/>
          </cell>
        </row>
        <row r="449">
          <cell r="C449">
            <v>1</v>
          </cell>
          <cell r="M449" t="str">
            <v/>
          </cell>
        </row>
        <row r="450">
          <cell r="C450">
            <v>1</v>
          </cell>
          <cell r="M450" t="str">
            <v/>
          </cell>
        </row>
        <row r="451">
          <cell r="C451">
            <v>1</v>
          </cell>
          <cell r="M451" t="str">
            <v/>
          </cell>
        </row>
        <row r="452">
          <cell r="C452">
            <v>1</v>
          </cell>
          <cell r="M452" t="str">
            <v/>
          </cell>
        </row>
        <row r="453">
          <cell r="C453">
            <v>1</v>
          </cell>
          <cell r="M453" t="str">
            <v/>
          </cell>
        </row>
        <row r="454">
          <cell r="C454">
            <v>1</v>
          </cell>
          <cell r="M454" t="str">
            <v/>
          </cell>
        </row>
        <row r="455">
          <cell r="C455">
            <v>1</v>
          </cell>
          <cell r="M455" t="str">
            <v/>
          </cell>
        </row>
        <row r="456">
          <cell r="C456">
            <v>1</v>
          </cell>
          <cell r="M456" t="str">
            <v/>
          </cell>
        </row>
        <row r="457">
          <cell r="C457">
            <v>1</v>
          </cell>
          <cell r="M457" t="str">
            <v/>
          </cell>
        </row>
        <row r="458">
          <cell r="C458">
            <v>1</v>
          </cell>
          <cell r="M458" t="str">
            <v/>
          </cell>
        </row>
        <row r="459">
          <cell r="C459">
            <v>1</v>
          </cell>
          <cell r="M459" t="str">
            <v/>
          </cell>
        </row>
        <row r="460">
          <cell r="C460">
            <v>1</v>
          </cell>
          <cell r="M460" t="str">
            <v/>
          </cell>
        </row>
        <row r="461">
          <cell r="C461">
            <v>1</v>
          </cell>
          <cell r="M461" t="str">
            <v/>
          </cell>
        </row>
        <row r="462">
          <cell r="C462">
            <v>1</v>
          </cell>
          <cell r="M462" t="str">
            <v/>
          </cell>
        </row>
        <row r="463">
          <cell r="C463">
            <v>1</v>
          </cell>
          <cell r="M463" t="str">
            <v/>
          </cell>
        </row>
        <row r="464">
          <cell r="C464">
            <v>1</v>
          </cell>
          <cell r="M464" t="str">
            <v/>
          </cell>
        </row>
        <row r="465">
          <cell r="C465">
            <v>1</v>
          </cell>
          <cell r="M465" t="str">
            <v/>
          </cell>
        </row>
        <row r="466">
          <cell r="C466">
            <v>1</v>
          </cell>
          <cell r="M466" t="str">
            <v/>
          </cell>
        </row>
        <row r="467">
          <cell r="C467">
            <v>1</v>
          </cell>
          <cell r="M467" t="str">
            <v/>
          </cell>
        </row>
        <row r="468">
          <cell r="C468">
            <v>1</v>
          </cell>
          <cell r="M468" t="str">
            <v/>
          </cell>
        </row>
        <row r="469">
          <cell r="C469">
            <v>1</v>
          </cell>
          <cell r="M469" t="str">
            <v/>
          </cell>
        </row>
        <row r="470">
          <cell r="C470">
            <v>1</v>
          </cell>
          <cell r="M470" t="str">
            <v/>
          </cell>
        </row>
        <row r="471">
          <cell r="C471">
            <v>1</v>
          </cell>
          <cell r="M471" t="str">
            <v/>
          </cell>
        </row>
        <row r="472">
          <cell r="C472">
            <v>1</v>
          </cell>
          <cell r="M472" t="str">
            <v/>
          </cell>
        </row>
        <row r="473">
          <cell r="C473">
            <v>1</v>
          </cell>
          <cell r="M473" t="str">
            <v/>
          </cell>
        </row>
        <row r="474">
          <cell r="C474">
            <v>1</v>
          </cell>
          <cell r="M474" t="str">
            <v/>
          </cell>
        </row>
        <row r="475">
          <cell r="C475">
            <v>1</v>
          </cell>
          <cell r="M475" t="str">
            <v/>
          </cell>
        </row>
        <row r="476">
          <cell r="C476">
            <v>1</v>
          </cell>
          <cell r="M476" t="str">
            <v/>
          </cell>
        </row>
        <row r="477">
          <cell r="C477">
            <v>1</v>
          </cell>
          <cell r="M477" t="str">
            <v/>
          </cell>
        </row>
        <row r="478">
          <cell r="C478">
            <v>1</v>
          </cell>
          <cell r="M478" t="str">
            <v/>
          </cell>
        </row>
        <row r="479">
          <cell r="C479">
            <v>1</v>
          </cell>
          <cell r="M479" t="str">
            <v/>
          </cell>
        </row>
        <row r="480">
          <cell r="C480">
            <v>1</v>
          </cell>
          <cell r="M480" t="str">
            <v/>
          </cell>
        </row>
        <row r="481">
          <cell r="C481">
            <v>1</v>
          </cell>
          <cell r="M481" t="str">
            <v/>
          </cell>
        </row>
        <row r="482">
          <cell r="C482">
            <v>1</v>
          </cell>
          <cell r="M482" t="str">
            <v/>
          </cell>
        </row>
        <row r="483">
          <cell r="C483">
            <v>1</v>
          </cell>
          <cell r="M483" t="str">
            <v/>
          </cell>
        </row>
        <row r="484">
          <cell r="C484">
            <v>1</v>
          </cell>
          <cell r="M484" t="str">
            <v/>
          </cell>
        </row>
        <row r="485">
          <cell r="C485">
            <v>1</v>
          </cell>
          <cell r="M485" t="str">
            <v/>
          </cell>
        </row>
        <row r="486">
          <cell r="C486">
            <v>1</v>
          </cell>
          <cell r="M486" t="str">
            <v/>
          </cell>
        </row>
        <row r="487">
          <cell r="C487">
            <v>1</v>
          </cell>
          <cell r="M487" t="str">
            <v/>
          </cell>
        </row>
        <row r="488">
          <cell r="C488">
            <v>1</v>
          </cell>
          <cell r="M488" t="str">
            <v/>
          </cell>
        </row>
        <row r="489">
          <cell r="C489">
            <v>1</v>
          </cell>
          <cell r="M489" t="str">
            <v/>
          </cell>
        </row>
        <row r="490">
          <cell r="C490">
            <v>1</v>
          </cell>
          <cell r="M490" t="str">
            <v/>
          </cell>
        </row>
        <row r="491">
          <cell r="C491">
            <v>1</v>
          </cell>
          <cell r="M491" t="str">
            <v/>
          </cell>
        </row>
        <row r="492">
          <cell r="C492">
            <v>1</v>
          </cell>
          <cell r="M492" t="str">
            <v/>
          </cell>
        </row>
        <row r="493">
          <cell r="C493">
            <v>1</v>
          </cell>
          <cell r="M493" t="str">
            <v/>
          </cell>
        </row>
        <row r="494">
          <cell r="C494">
            <v>1</v>
          </cell>
          <cell r="M494" t="str">
            <v/>
          </cell>
        </row>
        <row r="495">
          <cell r="C495">
            <v>1</v>
          </cell>
          <cell r="M495" t="str">
            <v/>
          </cell>
        </row>
        <row r="496">
          <cell r="C496">
            <v>1</v>
          </cell>
          <cell r="M496" t="str">
            <v/>
          </cell>
        </row>
        <row r="497">
          <cell r="C497">
            <v>1</v>
          </cell>
          <cell r="M497" t="str">
            <v/>
          </cell>
        </row>
        <row r="498">
          <cell r="C498">
            <v>1</v>
          </cell>
          <cell r="M498" t="str">
            <v/>
          </cell>
        </row>
        <row r="499">
          <cell r="C499">
            <v>1</v>
          </cell>
          <cell r="M499" t="str">
            <v/>
          </cell>
        </row>
        <row r="500">
          <cell r="C500">
            <v>1</v>
          </cell>
          <cell r="M500" t="str">
            <v/>
          </cell>
        </row>
        <row r="501">
          <cell r="C501">
            <v>1</v>
          </cell>
          <cell r="M501" t="str">
            <v/>
          </cell>
        </row>
        <row r="502">
          <cell r="C502">
            <v>1</v>
          </cell>
          <cell r="M502" t="str">
            <v/>
          </cell>
        </row>
        <row r="503">
          <cell r="C503">
            <v>1</v>
          </cell>
          <cell r="M503" t="str">
            <v/>
          </cell>
        </row>
        <row r="504">
          <cell r="C504">
            <v>1</v>
          </cell>
          <cell r="M504" t="str">
            <v/>
          </cell>
        </row>
        <row r="505">
          <cell r="C505">
            <v>1</v>
          </cell>
          <cell r="M505" t="str">
            <v/>
          </cell>
        </row>
        <row r="506">
          <cell r="C506">
            <v>1</v>
          </cell>
          <cell r="M506" t="str">
            <v/>
          </cell>
        </row>
        <row r="507">
          <cell r="C507">
            <v>1</v>
          </cell>
          <cell r="M507" t="str">
            <v/>
          </cell>
        </row>
        <row r="508">
          <cell r="C508">
            <v>1</v>
          </cell>
          <cell r="M508" t="str">
            <v/>
          </cell>
        </row>
        <row r="509">
          <cell r="C509">
            <v>1</v>
          </cell>
          <cell r="M509" t="str">
            <v/>
          </cell>
        </row>
        <row r="510">
          <cell r="C510">
            <v>1</v>
          </cell>
          <cell r="M510" t="str">
            <v/>
          </cell>
        </row>
        <row r="511">
          <cell r="C511">
            <v>1</v>
          </cell>
          <cell r="M511" t="str">
            <v/>
          </cell>
        </row>
        <row r="512">
          <cell r="C512">
            <v>1</v>
          </cell>
          <cell r="M512" t="str">
            <v/>
          </cell>
        </row>
        <row r="513">
          <cell r="C513">
            <v>1</v>
          </cell>
          <cell r="M513" t="str">
            <v/>
          </cell>
        </row>
        <row r="514">
          <cell r="C514">
            <v>1</v>
          </cell>
          <cell r="M514" t="str">
            <v/>
          </cell>
        </row>
        <row r="515">
          <cell r="C515">
            <v>1</v>
          </cell>
          <cell r="M515" t="str">
            <v/>
          </cell>
        </row>
        <row r="516">
          <cell r="C516">
            <v>1</v>
          </cell>
          <cell r="M516" t="str">
            <v/>
          </cell>
        </row>
        <row r="517">
          <cell r="C517">
            <v>1</v>
          </cell>
          <cell r="M517" t="str">
            <v/>
          </cell>
        </row>
        <row r="518">
          <cell r="C518">
            <v>1</v>
          </cell>
          <cell r="M518" t="str">
            <v/>
          </cell>
        </row>
        <row r="519">
          <cell r="C519">
            <v>1</v>
          </cell>
          <cell r="M519" t="str">
            <v/>
          </cell>
        </row>
        <row r="520">
          <cell r="C520">
            <v>1</v>
          </cell>
          <cell r="M520" t="str">
            <v/>
          </cell>
        </row>
        <row r="521">
          <cell r="C521">
            <v>1</v>
          </cell>
          <cell r="M521" t="str">
            <v/>
          </cell>
        </row>
        <row r="522">
          <cell r="C522">
            <v>1</v>
          </cell>
          <cell r="M522" t="str">
            <v/>
          </cell>
        </row>
        <row r="523">
          <cell r="C523">
            <v>1</v>
          </cell>
          <cell r="M523" t="str">
            <v/>
          </cell>
        </row>
        <row r="524">
          <cell r="C524">
            <v>1</v>
          </cell>
          <cell r="M524" t="str">
            <v/>
          </cell>
        </row>
        <row r="525">
          <cell r="C525">
            <v>1</v>
          </cell>
          <cell r="M525" t="str">
            <v/>
          </cell>
        </row>
        <row r="526">
          <cell r="C526">
            <v>1</v>
          </cell>
          <cell r="M526" t="str">
            <v/>
          </cell>
        </row>
        <row r="527">
          <cell r="C527">
            <v>1</v>
          </cell>
          <cell r="M527" t="str">
            <v/>
          </cell>
        </row>
        <row r="528">
          <cell r="C528">
            <v>1</v>
          </cell>
          <cell r="M528" t="str">
            <v/>
          </cell>
        </row>
        <row r="529">
          <cell r="C529">
            <v>1</v>
          </cell>
          <cell r="M529" t="str">
            <v/>
          </cell>
        </row>
        <row r="530">
          <cell r="C530">
            <v>1</v>
          </cell>
          <cell r="M530" t="str">
            <v/>
          </cell>
        </row>
        <row r="531">
          <cell r="C531">
            <v>1</v>
          </cell>
          <cell r="M531" t="str">
            <v/>
          </cell>
        </row>
        <row r="532">
          <cell r="C532">
            <v>1</v>
          </cell>
          <cell r="M532" t="str">
            <v/>
          </cell>
        </row>
        <row r="533">
          <cell r="C533">
            <v>1</v>
          </cell>
          <cell r="M533" t="str">
            <v/>
          </cell>
        </row>
        <row r="534">
          <cell r="C534">
            <v>1</v>
          </cell>
          <cell r="M534" t="str">
            <v/>
          </cell>
        </row>
        <row r="535">
          <cell r="C535">
            <v>1</v>
          </cell>
          <cell r="M535" t="str">
            <v/>
          </cell>
        </row>
        <row r="536">
          <cell r="C536">
            <v>1</v>
          </cell>
          <cell r="M536" t="str">
            <v/>
          </cell>
        </row>
        <row r="537">
          <cell r="C537">
            <v>1</v>
          </cell>
          <cell r="M537" t="str">
            <v/>
          </cell>
        </row>
        <row r="538">
          <cell r="C538">
            <v>1</v>
          </cell>
          <cell r="M538" t="str">
            <v/>
          </cell>
        </row>
        <row r="539">
          <cell r="C539">
            <v>1</v>
          </cell>
          <cell r="M539" t="str">
            <v/>
          </cell>
        </row>
        <row r="540">
          <cell r="C540">
            <v>1</v>
          </cell>
          <cell r="M540" t="str">
            <v/>
          </cell>
        </row>
        <row r="541">
          <cell r="C541">
            <v>1</v>
          </cell>
          <cell r="M541" t="str">
            <v/>
          </cell>
        </row>
        <row r="542">
          <cell r="C542">
            <v>1</v>
          </cell>
          <cell r="M542" t="str">
            <v/>
          </cell>
        </row>
        <row r="543">
          <cell r="C543">
            <v>1</v>
          </cell>
          <cell r="M543" t="str">
            <v/>
          </cell>
        </row>
        <row r="544">
          <cell r="C544">
            <v>1</v>
          </cell>
          <cell r="M544" t="str">
            <v/>
          </cell>
        </row>
        <row r="545">
          <cell r="C545">
            <v>1</v>
          </cell>
          <cell r="M545" t="str">
            <v/>
          </cell>
        </row>
        <row r="546">
          <cell r="C546">
            <v>1</v>
          </cell>
          <cell r="M546" t="str">
            <v/>
          </cell>
        </row>
        <row r="547">
          <cell r="C547">
            <v>1</v>
          </cell>
          <cell r="M547" t="str">
            <v/>
          </cell>
        </row>
        <row r="548">
          <cell r="C548">
            <v>1</v>
          </cell>
          <cell r="M548" t="str">
            <v/>
          </cell>
        </row>
        <row r="549">
          <cell r="C549">
            <v>1</v>
          </cell>
          <cell r="M549" t="str">
            <v/>
          </cell>
        </row>
        <row r="550">
          <cell r="C550">
            <v>1</v>
          </cell>
          <cell r="M550" t="str">
            <v/>
          </cell>
        </row>
        <row r="551">
          <cell r="C551">
            <v>1</v>
          </cell>
          <cell r="M551" t="str">
            <v/>
          </cell>
        </row>
        <row r="552">
          <cell r="C552">
            <v>1</v>
          </cell>
          <cell r="M552" t="str">
            <v/>
          </cell>
        </row>
        <row r="553">
          <cell r="C553">
            <v>1</v>
          </cell>
          <cell r="M553" t="str">
            <v/>
          </cell>
        </row>
        <row r="554">
          <cell r="C554">
            <v>1</v>
          </cell>
          <cell r="M554" t="str">
            <v/>
          </cell>
        </row>
        <row r="555">
          <cell r="C555">
            <v>1</v>
          </cell>
          <cell r="M555" t="str">
            <v/>
          </cell>
        </row>
        <row r="556">
          <cell r="C556">
            <v>1</v>
          </cell>
          <cell r="M556" t="str">
            <v/>
          </cell>
        </row>
        <row r="557">
          <cell r="C557">
            <v>1</v>
          </cell>
          <cell r="M557" t="str">
            <v/>
          </cell>
        </row>
        <row r="558">
          <cell r="C558">
            <v>1</v>
          </cell>
          <cell r="M558" t="str">
            <v/>
          </cell>
        </row>
        <row r="559">
          <cell r="C559">
            <v>1</v>
          </cell>
          <cell r="M559" t="str">
            <v/>
          </cell>
        </row>
        <row r="560">
          <cell r="C560">
            <v>1</v>
          </cell>
          <cell r="M560" t="str">
            <v/>
          </cell>
        </row>
        <row r="561">
          <cell r="C561">
            <v>1</v>
          </cell>
          <cell r="M561" t="str">
            <v/>
          </cell>
        </row>
        <row r="562">
          <cell r="C562">
            <v>1</v>
          </cell>
          <cell r="M562" t="str">
            <v/>
          </cell>
        </row>
        <row r="563">
          <cell r="C563">
            <v>1</v>
          </cell>
          <cell r="M563" t="str">
            <v/>
          </cell>
        </row>
        <row r="564">
          <cell r="C564">
            <v>1</v>
          </cell>
          <cell r="M564" t="str">
            <v/>
          </cell>
        </row>
        <row r="565">
          <cell r="C565">
            <v>1</v>
          </cell>
          <cell r="M565" t="str">
            <v/>
          </cell>
        </row>
        <row r="566">
          <cell r="C566">
            <v>1</v>
          </cell>
          <cell r="M566" t="str">
            <v/>
          </cell>
        </row>
        <row r="567">
          <cell r="C567">
            <v>1</v>
          </cell>
          <cell r="M567" t="str">
            <v/>
          </cell>
        </row>
        <row r="568">
          <cell r="C568">
            <v>1</v>
          </cell>
          <cell r="M568" t="str">
            <v/>
          </cell>
        </row>
        <row r="569">
          <cell r="C569">
            <v>1</v>
          </cell>
          <cell r="M569" t="str">
            <v/>
          </cell>
        </row>
        <row r="570">
          <cell r="C570">
            <v>1</v>
          </cell>
          <cell r="M570" t="str">
            <v/>
          </cell>
        </row>
        <row r="571">
          <cell r="C571">
            <v>1</v>
          </cell>
          <cell r="M571" t="str">
            <v/>
          </cell>
        </row>
        <row r="572">
          <cell r="C572">
            <v>1</v>
          </cell>
          <cell r="M572" t="str">
            <v/>
          </cell>
        </row>
        <row r="573">
          <cell r="C573">
            <v>1</v>
          </cell>
          <cell r="M573" t="str">
            <v/>
          </cell>
        </row>
        <row r="574">
          <cell r="C574">
            <v>1</v>
          </cell>
          <cell r="M574" t="str">
            <v/>
          </cell>
        </row>
        <row r="575">
          <cell r="C575">
            <v>1</v>
          </cell>
          <cell r="M575" t="str">
            <v/>
          </cell>
        </row>
        <row r="576">
          <cell r="C576">
            <v>1</v>
          </cell>
          <cell r="M576" t="str">
            <v/>
          </cell>
        </row>
        <row r="577">
          <cell r="C577">
            <v>1</v>
          </cell>
          <cell r="M577" t="str">
            <v/>
          </cell>
        </row>
        <row r="578">
          <cell r="C578">
            <v>1</v>
          </cell>
          <cell r="M578" t="str">
            <v/>
          </cell>
        </row>
        <row r="579">
          <cell r="C579">
            <v>1</v>
          </cell>
          <cell r="M579" t="str">
            <v/>
          </cell>
        </row>
        <row r="580">
          <cell r="C580">
            <v>1</v>
          </cell>
          <cell r="M580" t="str">
            <v/>
          </cell>
        </row>
        <row r="581">
          <cell r="C581">
            <v>1</v>
          </cell>
          <cell r="M581" t="str">
            <v/>
          </cell>
        </row>
        <row r="582">
          <cell r="C582">
            <v>1</v>
          </cell>
          <cell r="M582" t="str">
            <v/>
          </cell>
        </row>
        <row r="583">
          <cell r="C583">
            <v>1</v>
          </cell>
          <cell r="M583" t="str">
            <v/>
          </cell>
        </row>
        <row r="584">
          <cell r="C584">
            <v>1</v>
          </cell>
          <cell r="M584" t="str">
            <v/>
          </cell>
        </row>
        <row r="585">
          <cell r="C585">
            <v>1</v>
          </cell>
          <cell r="M585" t="str">
            <v/>
          </cell>
        </row>
        <row r="586">
          <cell r="C586">
            <v>1</v>
          </cell>
          <cell r="M586" t="str">
            <v/>
          </cell>
        </row>
        <row r="587">
          <cell r="C587">
            <v>1</v>
          </cell>
          <cell r="M587" t="str">
            <v/>
          </cell>
        </row>
        <row r="588">
          <cell r="C588">
            <v>1</v>
          </cell>
          <cell r="M588" t="str">
            <v/>
          </cell>
        </row>
        <row r="589">
          <cell r="C589">
            <v>1</v>
          </cell>
          <cell r="M589" t="str">
            <v/>
          </cell>
        </row>
        <row r="590">
          <cell r="C590">
            <v>1</v>
          </cell>
          <cell r="M590" t="str">
            <v/>
          </cell>
        </row>
        <row r="591">
          <cell r="C591">
            <v>1</v>
          </cell>
          <cell r="M591" t="str">
            <v/>
          </cell>
        </row>
        <row r="592">
          <cell r="C592">
            <v>1</v>
          </cell>
          <cell r="M592" t="str">
            <v/>
          </cell>
        </row>
        <row r="593">
          <cell r="C593">
            <v>1</v>
          </cell>
          <cell r="M593" t="str">
            <v/>
          </cell>
        </row>
        <row r="594">
          <cell r="C594">
            <v>1</v>
          </cell>
          <cell r="M594" t="str">
            <v/>
          </cell>
        </row>
        <row r="595">
          <cell r="C595">
            <v>1</v>
          </cell>
          <cell r="M595" t="str">
            <v/>
          </cell>
        </row>
        <row r="596">
          <cell r="C596">
            <v>1</v>
          </cell>
          <cell r="M596" t="str">
            <v/>
          </cell>
        </row>
        <row r="597">
          <cell r="C597">
            <v>1</v>
          </cell>
          <cell r="M597" t="str">
            <v/>
          </cell>
        </row>
        <row r="598">
          <cell r="C598">
            <v>1</v>
          </cell>
          <cell r="M598" t="str">
            <v/>
          </cell>
        </row>
        <row r="599">
          <cell r="C599">
            <v>1</v>
          </cell>
          <cell r="M599" t="str">
            <v/>
          </cell>
        </row>
        <row r="600">
          <cell r="C600">
            <v>1</v>
          </cell>
          <cell r="M600" t="str">
            <v/>
          </cell>
        </row>
        <row r="601">
          <cell r="C601">
            <v>1</v>
          </cell>
          <cell r="M601" t="str">
            <v/>
          </cell>
        </row>
        <row r="602">
          <cell r="C602">
            <v>1</v>
          </cell>
          <cell r="M602" t="str">
            <v/>
          </cell>
        </row>
        <row r="603">
          <cell r="C603">
            <v>1</v>
          </cell>
          <cell r="M603" t="str">
            <v/>
          </cell>
        </row>
        <row r="604">
          <cell r="C604">
            <v>1</v>
          </cell>
          <cell r="M604" t="str">
            <v/>
          </cell>
        </row>
        <row r="605">
          <cell r="C605">
            <v>1</v>
          </cell>
          <cell r="M605" t="str">
            <v/>
          </cell>
        </row>
        <row r="606">
          <cell r="C606">
            <v>1</v>
          </cell>
          <cell r="M606" t="str">
            <v/>
          </cell>
        </row>
        <row r="607">
          <cell r="C607">
            <v>1</v>
          </cell>
          <cell r="M607" t="str">
            <v/>
          </cell>
        </row>
        <row r="608">
          <cell r="C608">
            <v>1</v>
          </cell>
          <cell r="M608" t="str">
            <v/>
          </cell>
        </row>
        <row r="609">
          <cell r="C609">
            <v>1</v>
          </cell>
          <cell r="M609" t="str">
            <v/>
          </cell>
        </row>
        <row r="610">
          <cell r="C610">
            <v>1</v>
          </cell>
          <cell r="M610" t="str">
            <v/>
          </cell>
        </row>
        <row r="611">
          <cell r="C611">
            <v>1</v>
          </cell>
          <cell r="M611" t="str">
            <v/>
          </cell>
        </row>
        <row r="612">
          <cell r="C612">
            <v>1</v>
          </cell>
          <cell r="M612" t="str">
            <v/>
          </cell>
        </row>
        <row r="613">
          <cell r="C613">
            <v>1</v>
          </cell>
          <cell r="M613" t="str">
            <v/>
          </cell>
        </row>
        <row r="614">
          <cell r="C614">
            <v>1</v>
          </cell>
          <cell r="M614" t="str">
            <v/>
          </cell>
        </row>
        <row r="615">
          <cell r="C615">
            <v>1</v>
          </cell>
          <cell r="M615" t="str">
            <v/>
          </cell>
        </row>
        <row r="616">
          <cell r="C616">
            <v>1</v>
          </cell>
          <cell r="M616" t="str">
            <v/>
          </cell>
        </row>
        <row r="617">
          <cell r="C617">
            <v>1</v>
          </cell>
          <cell r="M617" t="str">
            <v/>
          </cell>
        </row>
        <row r="618">
          <cell r="C618">
            <v>1</v>
          </cell>
          <cell r="M618" t="str">
            <v/>
          </cell>
        </row>
        <row r="619">
          <cell r="C619">
            <v>1</v>
          </cell>
          <cell r="M619" t="str">
            <v/>
          </cell>
        </row>
        <row r="620">
          <cell r="C620">
            <v>1</v>
          </cell>
          <cell r="M620" t="str">
            <v/>
          </cell>
        </row>
        <row r="621">
          <cell r="C621">
            <v>1</v>
          </cell>
          <cell r="M621" t="str">
            <v/>
          </cell>
        </row>
        <row r="622">
          <cell r="C622">
            <v>1</v>
          </cell>
          <cell r="M622" t="str">
            <v/>
          </cell>
        </row>
        <row r="623">
          <cell r="C623">
            <v>1</v>
          </cell>
          <cell r="M623" t="str">
            <v/>
          </cell>
        </row>
        <row r="624">
          <cell r="C624">
            <v>1</v>
          </cell>
          <cell r="M624" t="str">
            <v/>
          </cell>
        </row>
        <row r="625">
          <cell r="C625">
            <v>1</v>
          </cell>
          <cell r="M625" t="str">
            <v/>
          </cell>
        </row>
        <row r="626">
          <cell r="C626">
            <v>1</v>
          </cell>
          <cell r="M626" t="str">
            <v/>
          </cell>
        </row>
        <row r="627">
          <cell r="C627">
            <v>1</v>
          </cell>
          <cell r="M627" t="str">
            <v/>
          </cell>
        </row>
        <row r="628">
          <cell r="C628">
            <v>1</v>
          </cell>
          <cell r="M628" t="str">
            <v/>
          </cell>
        </row>
        <row r="629">
          <cell r="C629">
            <v>1</v>
          </cell>
          <cell r="M629" t="str">
            <v/>
          </cell>
        </row>
        <row r="630">
          <cell r="C630">
            <v>1</v>
          </cell>
          <cell r="M630" t="str">
            <v/>
          </cell>
        </row>
        <row r="631">
          <cell r="C631">
            <v>1</v>
          </cell>
          <cell r="M631" t="str">
            <v/>
          </cell>
        </row>
        <row r="632">
          <cell r="C632">
            <v>1</v>
          </cell>
          <cell r="M632" t="str">
            <v/>
          </cell>
        </row>
        <row r="633">
          <cell r="C633">
            <v>1</v>
          </cell>
          <cell r="M633" t="str">
            <v/>
          </cell>
        </row>
        <row r="634">
          <cell r="C634">
            <v>1</v>
          </cell>
          <cell r="M634" t="str">
            <v/>
          </cell>
        </row>
        <row r="635">
          <cell r="C635">
            <v>1</v>
          </cell>
          <cell r="M635" t="str">
            <v/>
          </cell>
        </row>
        <row r="636">
          <cell r="C636">
            <v>1</v>
          </cell>
          <cell r="M636" t="str">
            <v/>
          </cell>
        </row>
        <row r="637">
          <cell r="C637">
            <v>1</v>
          </cell>
          <cell r="M637" t="str">
            <v/>
          </cell>
        </row>
        <row r="638">
          <cell r="C638">
            <v>1</v>
          </cell>
          <cell r="M638" t="str">
            <v/>
          </cell>
        </row>
        <row r="639">
          <cell r="C639">
            <v>1</v>
          </cell>
          <cell r="M639" t="str">
            <v/>
          </cell>
        </row>
        <row r="640">
          <cell r="C640">
            <v>1</v>
          </cell>
          <cell r="M640" t="str">
            <v/>
          </cell>
        </row>
        <row r="641">
          <cell r="C641">
            <v>1</v>
          </cell>
          <cell r="M641" t="str">
            <v/>
          </cell>
        </row>
        <row r="642">
          <cell r="C642">
            <v>1</v>
          </cell>
          <cell r="M642" t="str">
            <v/>
          </cell>
        </row>
        <row r="643">
          <cell r="C643">
            <v>1</v>
          </cell>
          <cell r="M643" t="str">
            <v/>
          </cell>
        </row>
        <row r="644">
          <cell r="C644">
            <v>1</v>
          </cell>
          <cell r="M644" t="str">
            <v/>
          </cell>
        </row>
        <row r="645">
          <cell r="C645">
            <v>1</v>
          </cell>
          <cell r="M645" t="str">
            <v/>
          </cell>
        </row>
        <row r="646">
          <cell r="C646">
            <v>1</v>
          </cell>
          <cell r="M646" t="str">
            <v/>
          </cell>
        </row>
        <row r="647">
          <cell r="C647">
            <v>1</v>
          </cell>
          <cell r="M647" t="str">
            <v/>
          </cell>
        </row>
        <row r="648">
          <cell r="C648">
            <v>1</v>
          </cell>
          <cell r="M648" t="str">
            <v/>
          </cell>
        </row>
        <row r="649">
          <cell r="C649">
            <v>1</v>
          </cell>
          <cell r="M649" t="str">
            <v/>
          </cell>
        </row>
        <row r="650">
          <cell r="C650">
            <v>1</v>
          </cell>
          <cell r="M650" t="str">
            <v/>
          </cell>
        </row>
        <row r="651">
          <cell r="C651">
            <v>1</v>
          </cell>
          <cell r="M651" t="str">
            <v/>
          </cell>
        </row>
        <row r="652">
          <cell r="C652">
            <v>1</v>
          </cell>
          <cell r="M652" t="str">
            <v/>
          </cell>
        </row>
        <row r="653">
          <cell r="C653">
            <v>1</v>
          </cell>
          <cell r="M653" t="str">
            <v/>
          </cell>
        </row>
        <row r="654">
          <cell r="C654">
            <v>1</v>
          </cell>
          <cell r="M654" t="str">
            <v/>
          </cell>
        </row>
        <row r="655">
          <cell r="C655">
            <v>1</v>
          </cell>
          <cell r="M655" t="str">
            <v/>
          </cell>
        </row>
        <row r="656">
          <cell r="C656">
            <v>1</v>
          </cell>
          <cell r="M656" t="str">
            <v/>
          </cell>
        </row>
        <row r="657">
          <cell r="C657">
            <v>1</v>
          </cell>
          <cell r="M657" t="str">
            <v/>
          </cell>
        </row>
        <row r="658">
          <cell r="C658">
            <v>1</v>
          </cell>
          <cell r="M658" t="str">
            <v/>
          </cell>
        </row>
        <row r="659">
          <cell r="C659">
            <v>1</v>
          </cell>
          <cell r="M659" t="str">
            <v/>
          </cell>
        </row>
        <row r="660">
          <cell r="C660">
            <v>1</v>
          </cell>
          <cell r="M660" t="str">
            <v/>
          </cell>
        </row>
        <row r="661">
          <cell r="C661">
            <v>1</v>
          </cell>
          <cell r="M661" t="str">
            <v/>
          </cell>
        </row>
        <row r="662">
          <cell r="C662">
            <v>1</v>
          </cell>
          <cell r="M662" t="str">
            <v/>
          </cell>
        </row>
        <row r="663">
          <cell r="C663">
            <v>1</v>
          </cell>
          <cell r="M663" t="str">
            <v/>
          </cell>
        </row>
        <row r="664">
          <cell r="C664">
            <v>1</v>
          </cell>
          <cell r="M664" t="str">
            <v/>
          </cell>
        </row>
        <row r="665">
          <cell r="C665">
            <v>1</v>
          </cell>
          <cell r="M665" t="str">
            <v/>
          </cell>
        </row>
        <row r="666">
          <cell r="C666">
            <v>1</v>
          </cell>
          <cell r="M666" t="str">
            <v/>
          </cell>
        </row>
        <row r="667">
          <cell r="C667">
            <v>1</v>
          </cell>
          <cell r="M667" t="str">
            <v/>
          </cell>
        </row>
        <row r="668">
          <cell r="C668">
            <v>1</v>
          </cell>
          <cell r="M668" t="str">
            <v/>
          </cell>
        </row>
        <row r="669">
          <cell r="C669">
            <v>1</v>
          </cell>
          <cell r="M669" t="str">
            <v/>
          </cell>
        </row>
        <row r="670">
          <cell r="C670">
            <v>1</v>
          </cell>
          <cell r="M670" t="str">
            <v/>
          </cell>
        </row>
        <row r="671">
          <cell r="C671">
            <v>1</v>
          </cell>
          <cell r="M671" t="str">
            <v/>
          </cell>
        </row>
        <row r="672">
          <cell r="C672">
            <v>1</v>
          </cell>
          <cell r="M672" t="str">
            <v/>
          </cell>
        </row>
        <row r="673">
          <cell r="C673">
            <v>1</v>
          </cell>
          <cell r="M673" t="str">
            <v/>
          </cell>
        </row>
        <row r="674">
          <cell r="C674">
            <v>1</v>
          </cell>
          <cell r="M674" t="str">
            <v/>
          </cell>
        </row>
        <row r="675">
          <cell r="C675">
            <v>1</v>
          </cell>
          <cell r="M675" t="str">
            <v/>
          </cell>
        </row>
        <row r="676">
          <cell r="C676">
            <v>1</v>
          </cell>
          <cell r="M676" t="str">
            <v/>
          </cell>
        </row>
        <row r="677">
          <cell r="C677">
            <v>1</v>
          </cell>
          <cell r="M677" t="str">
            <v/>
          </cell>
        </row>
        <row r="678">
          <cell r="C678">
            <v>1</v>
          </cell>
          <cell r="M678" t="str">
            <v/>
          </cell>
        </row>
        <row r="679">
          <cell r="C679">
            <v>1</v>
          </cell>
          <cell r="M679" t="str">
            <v/>
          </cell>
        </row>
        <row r="680">
          <cell r="C680">
            <v>1</v>
          </cell>
          <cell r="M680" t="str">
            <v/>
          </cell>
        </row>
        <row r="681">
          <cell r="C681">
            <v>1</v>
          </cell>
          <cell r="M681" t="str">
            <v/>
          </cell>
        </row>
        <row r="682">
          <cell r="C682">
            <v>1</v>
          </cell>
          <cell r="M682" t="str">
            <v/>
          </cell>
        </row>
        <row r="683">
          <cell r="C683">
            <v>1</v>
          </cell>
          <cell r="M683" t="str">
            <v/>
          </cell>
        </row>
        <row r="684">
          <cell r="C684">
            <v>1</v>
          </cell>
          <cell r="M684" t="str">
            <v/>
          </cell>
        </row>
        <row r="685">
          <cell r="C685">
            <v>1</v>
          </cell>
          <cell r="M685" t="str">
            <v/>
          </cell>
        </row>
        <row r="686">
          <cell r="C686">
            <v>1</v>
          </cell>
          <cell r="M686" t="str">
            <v/>
          </cell>
        </row>
        <row r="687">
          <cell r="C687">
            <v>1</v>
          </cell>
          <cell r="M687" t="str">
            <v/>
          </cell>
        </row>
        <row r="688">
          <cell r="C688">
            <v>1</v>
          </cell>
          <cell r="M688" t="str">
            <v/>
          </cell>
        </row>
        <row r="689">
          <cell r="C689">
            <v>1</v>
          </cell>
          <cell r="M689" t="str">
            <v/>
          </cell>
        </row>
        <row r="690">
          <cell r="C690">
            <v>1</v>
          </cell>
          <cell r="M690" t="str">
            <v/>
          </cell>
        </row>
        <row r="691">
          <cell r="C691">
            <v>1</v>
          </cell>
          <cell r="M691" t="str">
            <v/>
          </cell>
        </row>
        <row r="692">
          <cell r="C692">
            <v>1</v>
          </cell>
          <cell r="M692" t="str">
            <v/>
          </cell>
        </row>
        <row r="693">
          <cell r="C693">
            <v>1</v>
          </cell>
          <cell r="M693" t="str">
            <v/>
          </cell>
        </row>
        <row r="694">
          <cell r="C694">
            <v>1</v>
          </cell>
          <cell r="M694" t="str">
            <v/>
          </cell>
        </row>
        <row r="695">
          <cell r="C695">
            <v>1</v>
          </cell>
          <cell r="M695" t="str">
            <v/>
          </cell>
        </row>
        <row r="696">
          <cell r="C696">
            <v>1</v>
          </cell>
          <cell r="M696" t="str">
            <v/>
          </cell>
        </row>
        <row r="697">
          <cell r="C697">
            <v>1</v>
          </cell>
          <cell r="M697" t="str">
            <v/>
          </cell>
        </row>
        <row r="698">
          <cell r="C698">
            <v>1</v>
          </cell>
          <cell r="M698" t="str">
            <v/>
          </cell>
        </row>
        <row r="699">
          <cell r="C699">
            <v>1</v>
          </cell>
          <cell r="M699" t="str">
            <v/>
          </cell>
        </row>
        <row r="700">
          <cell r="C700">
            <v>1</v>
          </cell>
          <cell r="M700" t="str">
            <v/>
          </cell>
        </row>
        <row r="701">
          <cell r="C701">
            <v>1</v>
          </cell>
          <cell r="M701" t="str">
            <v/>
          </cell>
        </row>
        <row r="702">
          <cell r="C702">
            <v>1</v>
          </cell>
          <cell r="M702" t="str">
            <v/>
          </cell>
        </row>
        <row r="703">
          <cell r="C703">
            <v>1</v>
          </cell>
          <cell r="M703" t="str">
            <v/>
          </cell>
        </row>
        <row r="704">
          <cell r="C704">
            <v>1</v>
          </cell>
          <cell r="M704" t="str">
            <v/>
          </cell>
        </row>
        <row r="705">
          <cell r="C705">
            <v>1</v>
          </cell>
          <cell r="M705" t="str">
            <v/>
          </cell>
        </row>
        <row r="706">
          <cell r="C706">
            <v>1</v>
          </cell>
          <cell r="M706" t="str">
            <v/>
          </cell>
        </row>
        <row r="707">
          <cell r="C707">
            <v>1</v>
          </cell>
          <cell r="M707" t="str">
            <v/>
          </cell>
        </row>
        <row r="708">
          <cell r="C708">
            <v>1</v>
          </cell>
          <cell r="M708" t="str">
            <v/>
          </cell>
        </row>
        <row r="709">
          <cell r="C709">
            <v>1</v>
          </cell>
          <cell r="M709" t="str">
            <v/>
          </cell>
        </row>
        <row r="710">
          <cell r="C710">
            <v>1</v>
          </cell>
          <cell r="M710" t="str">
            <v/>
          </cell>
        </row>
        <row r="711">
          <cell r="C711">
            <v>1</v>
          </cell>
          <cell r="M711" t="str">
            <v/>
          </cell>
        </row>
        <row r="712">
          <cell r="C712">
            <v>1</v>
          </cell>
          <cell r="M712" t="str">
            <v/>
          </cell>
        </row>
        <row r="713">
          <cell r="C713">
            <v>1</v>
          </cell>
          <cell r="M713" t="str">
            <v/>
          </cell>
        </row>
        <row r="714">
          <cell r="C714">
            <v>1</v>
          </cell>
          <cell r="M714" t="str">
            <v/>
          </cell>
        </row>
        <row r="715">
          <cell r="C715">
            <v>1</v>
          </cell>
          <cell r="M715" t="str">
            <v/>
          </cell>
        </row>
        <row r="716">
          <cell r="C716">
            <v>1</v>
          </cell>
          <cell r="M716" t="str">
            <v/>
          </cell>
        </row>
        <row r="717">
          <cell r="C717">
            <v>1</v>
          </cell>
          <cell r="M717" t="str">
            <v/>
          </cell>
        </row>
        <row r="718">
          <cell r="C718">
            <v>1</v>
          </cell>
          <cell r="M718" t="str">
            <v/>
          </cell>
        </row>
        <row r="719">
          <cell r="C719">
            <v>1</v>
          </cell>
          <cell r="M719" t="str">
            <v/>
          </cell>
        </row>
        <row r="720">
          <cell r="C720">
            <v>1</v>
          </cell>
          <cell r="M720" t="str">
            <v/>
          </cell>
        </row>
        <row r="721">
          <cell r="C721">
            <v>1</v>
          </cell>
          <cell r="M721" t="str">
            <v/>
          </cell>
        </row>
        <row r="722">
          <cell r="C722">
            <v>1</v>
          </cell>
          <cell r="M722" t="str">
            <v/>
          </cell>
        </row>
        <row r="723">
          <cell r="C723">
            <v>1</v>
          </cell>
          <cell r="M723" t="str">
            <v/>
          </cell>
        </row>
        <row r="724">
          <cell r="C724">
            <v>1</v>
          </cell>
          <cell r="M724" t="str">
            <v/>
          </cell>
        </row>
        <row r="725">
          <cell r="C725">
            <v>1</v>
          </cell>
          <cell r="M725" t="str">
            <v/>
          </cell>
        </row>
        <row r="726">
          <cell r="C726">
            <v>1</v>
          </cell>
          <cell r="M726" t="str">
            <v/>
          </cell>
        </row>
        <row r="727">
          <cell r="C727">
            <v>1</v>
          </cell>
          <cell r="M727" t="str">
            <v/>
          </cell>
        </row>
        <row r="728">
          <cell r="C728">
            <v>1</v>
          </cell>
          <cell r="M728" t="str">
            <v/>
          </cell>
        </row>
        <row r="729">
          <cell r="C729">
            <v>1</v>
          </cell>
          <cell r="M729" t="str">
            <v/>
          </cell>
        </row>
        <row r="730">
          <cell r="C730">
            <v>1</v>
          </cell>
          <cell r="M730" t="str">
            <v/>
          </cell>
        </row>
        <row r="731">
          <cell r="C731">
            <v>1</v>
          </cell>
          <cell r="M731" t="str">
            <v/>
          </cell>
        </row>
        <row r="732">
          <cell r="C732">
            <v>1</v>
          </cell>
          <cell r="M732" t="str">
            <v/>
          </cell>
        </row>
        <row r="733">
          <cell r="C733">
            <v>1</v>
          </cell>
          <cell r="M733" t="str">
            <v/>
          </cell>
        </row>
        <row r="734">
          <cell r="C734">
            <v>1</v>
          </cell>
          <cell r="M734" t="str">
            <v/>
          </cell>
        </row>
        <row r="735">
          <cell r="C735">
            <v>1</v>
          </cell>
          <cell r="M735" t="str">
            <v/>
          </cell>
        </row>
        <row r="736">
          <cell r="C736">
            <v>1</v>
          </cell>
          <cell r="M736" t="str">
            <v/>
          </cell>
        </row>
        <row r="737">
          <cell r="C737">
            <v>1</v>
          </cell>
          <cell r="M737" t="str">
            <v/>
          </cell>
        </row>
        <row r="738">
          <cell r="C738">
            <v>1</v>
          </cell>
          <cell r="M738" t="str">
            <v/>
          </cell>
        </row>
        <row r="739">
          <cell r="C739">
            <v>1</v>
          </cell>
          <cell r="M739" t="str">
            <v/>
          </cell>
        </row>
        <row r="740">
          <cell r="C740">
            <v>1</v>
          </cell>
          <cell r="M740" t="str">
            <v/>
          </cell>
        </row>
        <row r="741">
          <cell r="C741">
            <v>1</v>
          </cell>
          <cell r="M741" t="str">
            <v/>
          </cell>
        </row>
        <row r="742">
          <cell r="C742">
            <v>1</v>
          </cell>
          <cell r="M742" t="str">
            <v/>
          </cell>
        </row>
        <row r="743">
          <cell r="C743">
            <v>1</v>
          </cell>
          <cell r="M743" t="str">
            <v/>
          </cell>
        </row>
        <row r="744">
          <cell r="C744">
            <v>1</v>
          </cell>
          <cell r="M744" t="str">
            <v/>
          </cell>
        </row>
        <row r="745">
          <cell r="C745">
            <v>1</v>
          </cell>
          <cell r="M745" t="str">
            <v/>
          </cell>
        </row>
        <row r="746">
          <cell r="C746">
            <v>1</v>
          </cell>
          <cell r="M746" t="str">
            <v/>
          </cell>
        </row>
        <row r="747">
          <cell r="C747">
            <v>1</v>
          </cell>
          <cell r="M747" t="str">
            <v/>
          </cell>
        </row>
        <row r="748">
          <cell r="C748">
            <v>1</v>
          </cell>
          <cell r="M748" t="str">
            <v/>
          </cell>
        </row>
        <row r="749">
          <cell r="C749">
            <v>1</v>
          </cell>
          <cell r="M749" t="str">
            <v/>
          </cell>
        </row>
        <row r="750">
          <cell r="C750">
            <v>1</v>
          </cell>
          <cell r="M750" t="str">
            <v/>
          </cell>
        </row>
        <row r="751">
          <cell r="C751">
            <v>1</v>
          </cell>
          <cell r="M751" t="str">
            <v/>
          </cell>
        </row>
        <row r="752">
          <cell r="C752">
            <v>1</v>
          </cell>
          <cell r="M752" t="str">
            <v/>
          </cell>
        </row>
        <row r="753">
          <cell r="C753">
            <v>1</v>
          </cell>
          <cell r="M753" t="str">
            <v/>
          </cell>
        </row>
        <row r="754">
          <cell r="C754">
            <v>1</v>
          </cell>
          <cell r="M754" t="str">
            <v/>
          </cell>
        </row>
        <row r="755">
          <cell r="C755">
            <v>1</v>
          </cell>
          <cell r="M755" t="str">
            <v/>
          </cell>
        </row>
        <row r="756">
          <cell r="C756">
            <v>1</v>
          </cell>
          <cell r="M756" t="str">
            <v/>
          </cell>
        </row>
        <row r="757">
          <cell r="C757">
            <v>1</v>
          </cell>
          <cell r="M757" t="str">
            <v/>
          </cell>
        </row>
        <row r="758">
          <cell r="C758">
            <v>1</v>
          </cell>
          <cell r="M758" t="str">
            <v/>
          </cell>
        </row>
        <row r="759">
          <cell r="C759">
            <v>1</v>
          </cell>
          <cell r="M759" t="str">
            <v/>
          </cell>
        </row>
        <row r="760">
          <cell r="C760">
            <v>1</v>
          </cell>
          <cell r="M760" t="str">
            <v/>
          </cell>
        </row>
        <row r="761">
          <cell r="C761">
            <v>1</v>
          </cell>
          <cell r="M761" t="str">
            <v/>
          </cell>
        </row>
        <row r="762">
          <cell r="C762">
            <v>1</v>
          </cell>
          <cell r="M762" t="str">
            <v/>
          </cell>
        </row>
        <row r="763">
          <cell r="C763">
            <v>1</v>
          </cell>
          <cell r="M763" t="str">
            <v/>
          </cell>
        </row>
        <row r="764">
          <cell r="C764">
            <v>1</v>
          </cell>
          <cell r="M764" t="str">
            <v/>
          </cell>
        </row>
        <row r="765">
          <cell r="C765">
            <v>1</v>
          </cell>
          <cell r="M765" t="str">
            <v/>
          </cell>
        </row>
        <row r="766">
          <cell r="C766">
            <v>1</v>
          </cell>
          <cell r="M766" t="str">
            <v/>
          </cell>
        </row>
        <row r="767">
          <cell r="C767">
            <v>1</v>
          </cell>
          <cell r="M767" t="str">
            <v/>
          </cell>
        </row>
        <row r="768">
          <cell r="C768">
            <v>1</v>
          </cell>
          <cell r="M768" t="str">
            <v/>
          </cell>
        </row>
        <row r="769">
          <cell r="C769">
            <v>1</v>
          </cell>
          <cell r="M769" t="str">
            <v/>
          </cell>
        </row>
        <row r="770">
          <cell r="C770">
            <v>1</v>
          </cell>
          <cell r="M770" t="str">
            <v/>
          </cell>
        </row>
        <row r="771">
          <cell r="C771">
            <v>1</v>
          </cell>
          <cell r="M771" t="str">
            <v/>
          </cell>
        </row>
        <row r="772">
          <cell r="C772">
            <v>1</v>
          </cell>
          <cell r="M772" t="str">
            <v/>
          </cell>
        </row>
        <row r="773">
          <cell r="C773">
            <v>1</v>
          </cell>
          <cell r="M773" t="str">
            <v/>
          </cell>
        </row>
        <row r="774">
          <cell r="C774">
            <v>1</v>
          </cell>
          <cell r="M774" t="str">
            <v/>
          </cell>
        </row>
        <row r="775">
          <cell r="C775">
            <v>1</v>
          </cell>
          <cell r="M775" t="str">
            <v/>
          </cell>
        </row>
        <row r="776">
          <cell r="C776">
            <v>1</v>
          </cell>
          <cell r="M776" t="str">
            <v/>
          </cell>
        </row>
        <row r="777">
          <cell r="C777">
            <v>1</v>
          </cell>
          <cell r="M777" t="str">
            <v/>
          </cell>
        </row>
        <row r="778">
          <cell r="C778">
            <v>1</v>
          </cell>
          <cell r="M778" t="str">
            <v/>
          </cell>
        </row>
        <row r="779">
          <cell r="C779">
            <v>1</v>
          </cell>
          <cell r="M779" t="str">
            <v/>
          </cell>
        </row>
        <row r="780">
          <cell r="C780">
            <v>1</v>
          </cell>
          <cell r="M780" t="str">
            <v/>
          </cell>
        </row>
        <row r="781">
          <cell r="C781">
            <v>1</v>
          </cell>
          <cell r="M781" t="str">
            <v/>
          </cell>
        </row>
        <row r="782">
          <cell r="C782">
            <v>1</v>
          </cell>
          <cell r="M782" t="str">
            <v/>
          </cell>
        </row>
        <row r="783">
          <cell r="C783">
            <v>1</v>
          </cell>
          <cell r="M783" t="str">
            <v/>
          </cell>
        </row>
        <row r="784">
          <cell r="C784">
            <v>1</v>
          </cell>
          <cell r="M784" t="str">
            <v/>
          </cell>
        </row>
        <row r="785">
          <cell r="C785">
            <v>1</v>
          </cell>
          <cell r="M785" t="str">
            <v/>
          </cell>
        </row>
        <row r="786">
          <cell r="C786">
            <v>1</v>
          </cell>
          <cell r="M786" t="str">
            <v/>
          </cell>
        </row>
        <row r="787">
          <cell r="C787">
            <v>1</v>
          </cell>
          <cell r="M787" t="str">
            <v/>
          </cell>
        </row>
        <row r="788">
          <cell r="C788">
            <v>1</v>
          </cell>
          <cell r="M788" t="str">
            <v/>
          </cell>
        </row>
        <row r="789">
          <cell r="C789">
            <v>1</v>
          </cell>
          <cell r="M789" t="str">
            <v/>
          </cell>
        </row>
        <row r="790">
          <cell r="C790">
            <v>1</v>
          </cell>
          <cell r="M790" t="str">
            <v/>
          </cell>
        </row>
        <row r="791">
          <cell r="C791">
            <v>1</v>
          </cell>
          <cell r="M791" t="str">
            <v/>
          </cell>
        </row>
        <row r="792">
          <cell r="C792">
            <v>1</v>
          </cell>
          <cell r="M792" t="str">
            <v/>
          </cell>
        </row>
        <row r="793">
          <cell r="C793">
            <v>1</v>
          </cell>
          <cell r="M793" t="str">
            <v/>
          </cell>
        </row>
        <row r="794">
          <cell r="C794">
            <v>1</v>
          </cell>
          <cell r="M794" t="str">
            <v/>
          </cell>
        </row>
        <row r="795">
          <cell r="C795">
            <v>1</v>
          </cell>
          <cell r="M795" t="str">
            <v/>
          </cell>
        </row>
        <row r="796">
          <cell r="C796">
            <v>1</v>
          </cell>
          <cell r="M796" t="str">
            <v/>
          </cell>
        </row>
        <row r="797">
          <cell r="C797">
            <v>1</v>
          </cell>
          <cell r="M797" t="str">
            <v/>
          </cell>
        </row>
        <row r="798">
          <cell r="C798">
            <v>1</v>
          </cell>
          <cell r="M798" t="str">
            <v/>
          </cell>
        </row>
        <row r="799">
          <cell r="C799">
            <v>1</v>
          </cell>
          <cell r="M799" t="str">
            <v/>
          </cell>
        </row>
        <row r="800">
          <cell r="C800">
            <v>1</v>
          </cell>
          <cell r="M800" t="str">
            <v/>
          </cell>
        </row>
        <row r="801">
          <cell r="C801">
            <v>1</v>
          </cell>
          <cell r="M801" t="str">
            <v/>
          </cell>
        </row>
        <row r="802">
          <cell r="C802">
            <v>1</v>
          </cell>
          <cell r="M802" t="str">
            <v/>
          </cell>
        </row>
        <row r="803">
          <cell r="C803">
            <v>1</v>
          </cell>
          <cell r="M803" t="str">
            <v/>
          </cell>
        </row>
        <row r="804">
          <cell r="C804">
            <v>1</v>
          </cell>
          <cell r="M804" t="str">
            <v/>
          </cell>
        </row>
        <row r="805">
          <cell r="C805">
            <v>1</v>
          </cell>
          <cell r="M805" t="str">
            <v/>
          </cell>
        </row>
        <row r="806">
          <cell r="C806">
            <v>1</v>
          </cell>
          <cell r="M806" t="str">
            <v/>
          </cell>
        </row>
        <row r="807">
          <cell r="C807">
            <v>1</v>
          </cell>
          <cell r="M807" t="str">
            <v/>
          </cell>
        </row>
        <row r="808">
          <cell r="C808">
            <v>1</v>
          </cell>
          <cell r="M808" t="str">
            <v/>
          </cell>
        </row>
        <row r="809">
          <cell r="C809">
            <v>1</v>
          </cell>
          <cell r="M809" t="str">
            <v/>
          </cell>
        </row>
        <row r="810">
          <cell r="C810">
            <v>1</v>
          </cell>
          <cell r="M810" t="str">
            <v/>
          </cell>
        </row>
        <row r="811">
          <cell r="C811">
            <v>1</v>
          </cell>
          <cell r="M811" t="str">
            <v/>
          </cell>
        </row>
        <row r="812">
          <cell r="C812">
            <v>1</v>
          </cell>
          <cell r="M812" t="str">
            <v/>
          </cell>
        </row>
        <row r="813">
          <cell r="C813">
            <v>1</v>
          </cell>
          <cell r="M813" t="str">
            <v/>
          </cell>
        </row>
        <row r="814">
          <cell r="C814">
            <v>1</v>
          </cell>
          <cell r="M814" t="str">
            <v/>
          </cell>
        </row>
        <row r="815">
          <cell r="C815">
            <v>1</v>
          </cell>
          <cell r="M815" t="str">
            <v/>
          </cell>
        </row>
        <row r="816">
          <cell r="C816">
            <v>1</v>
          </cell>
          <cell r="M816" t="str">
            <v/>
          </cell>
        </row>
        <row r="817">
          <cell r="C817">
            <v>1</v>
          </cell>
          <cell r="M817" t="str">
            <v/>
          </cell>
        </row>
        <row r="818">
          <cell r="C818">
            <v>1</v>
          </cell>
          <cell r="M818" t="str">
            <v/>
          </cell>
        </row>
        <row r="819">
          <cell r="C819">
            <v>1</v>
          </cell>
          <cell r="M819" t="str">
            <v/>
          </cell>
        </row>
        <row r="820">
          <cell r="C820">
            <v>1</v>
          </cell>
          <cell r="M820" t="str">
            <v/>
          </cell>
        </row>
        <row r="821">
          <cell r="C821">
            <v>1</v>
          </cell>
          <cell r="M821" t="str">
            <v/>
          </cell>
        </row>
        <row r="822">
          <cell r="C822">
            <v>1</v>
          </cell>
          <cell r="M822" t="str">
            <v/>
          </cell>
        </row>
        <row r="823">
          <cell r="C823">
            <v>1</v>
          </cell>
          <cell r="M823" t="str">
            <v/>
          </cell>
        </row>
        <row r="824">
          <cell r="C824">
            <v>1</v>
          </cell>
          <cell r="M824" t="str">
            <v/>
          </cell>
        </row>
        <row r="825">
          <cell r="C825">
            <v>1</v>
          </cell>
          <cell r="M825" t="str">
            <v/>
          </cell>
        </row>
        <row r="826">
          <cell r="C826">
            <v>1</v>
          </cell>
          <cell r="M826" t="str">
            <v/>
          </cell>
        </row>
        <row r="827">
          <cell r="C827">
            <v>1</v>
          </cell>
          <cell r="M827" t="str">
            <v/>
          </cell>
        </row>
        <row r="828">
          <cell r="C828">
            <v>1</v>
          </cell>
          <cell r="M828" t="str">
            <v/>
          </cell>
        </row>
        <row r="829">
          <cell r="C829">
            <v>1</v>
          </cell>
          <cell r="M829" t="str">
            <v/>
          </cell>
        </row>
        <row r="830">
          <cell r="C830">
            <v>1</v>
          </cell>
          <cell r="M830" t="str">
            <v/>
          </cell>
        </row>
        <row r="831">
          <cell r="C831">
            <v>1</v>
          </cell>
          <cell r="M831" t="str">
            <v/>
          </cell>
        </row>
        <row r="832">
          <cell r="C832">
            <v>1</v>
          </cell>
          <cell r="M832" t="str">
            <v/>
          </cell>
        </row>
        <row r="833">
          <cell r="C833">
            <v>1</v>
          </cell>
          <cell r="M833" t="str">
            <v/>
          </cell>
        </row>
        <row r="834">
          <cell r="C834">
            <v>1</v>
          </cell>
          <cell r="M834" t="str">
            <v/>
          </cell>
        </row>
        <row r="835">
          <cell r="C835">
            <v>1</v>
          </cell>
          <cell r="M835" t="str">
            <v/>
          </cell>
        </row>
        <row r="836">
          <cell r="C836">
            <v>1</v>
          </cell>
          <cell r="M836" t="str">
            <v/>
          </cell>
        </row>
        <row r="837">
          <cell r="C837">
            <v>1</v>
          </cell>
          <cell r="M837" t="str">
            <v/>
          </cell>
        </row>
        <row r="838">
          <cell r="C838">
            <v>1</v>
          </cell>
          <cell r="M838" t="str">
            <v/>
          </cell>
        </row>
        <row r="839">
          <cell r="C839">
            <v>1</v>
          </cell>
          <cell r="M839" t="str">
            <v/>
          </cell>
        </row>
        <row r="840">
          <cell r="C840">
            <v>1</v>
          </cell>
          <cell r="M840" t="str">
            <v/>
          </cell>
        </row>
        <row r="841">
          <cell r="C841">
            <v>1</v>
          </cell>
          <cell r="M841" t="str">
            <v/>
          </cell>
        </row>
        <row r="842">
          <cell r="C842">
            <v>1</v>
          </cell>
          <cell r="M842" t="str">
            <v/>
          </cell>
        </row>
        <row r="843">
          <cell r="C843">
            <v>1</v>
          </cell>
          <cell r="M843" t="str">
            <v/>
          </cell>
        </row>
        <row r="844">
          <cell r="C844">
            <v>1</v>
          </cell>
          <cell r="M844" t="str">
            <v/>
          </cell>
        </row>
        <row r="845">
          <cell r="C845">
            <v>1</v>
          </cell>
          <cell r="M845" t="str">
            <v/>
          </cell>
        </row>
        <row r="846">
          <cell r="C846">
            <v>1</v>
          </cell>
          <cell r="M846" t="str">
            <v/>
          </cell>
        </row>
        <row r="847">
          <cell r="C847">
            <v>1</v>
          </cell>
          <cell r="M847" t="str">
            <v/>
          </cell>
        </row>
        <row r="848">
          <cell r="C848">
            <v>1</v>
          </cell>
          <cell r="M848" t="str">
            <v/>
          </cell>
        </row>
        <row r="849">
          <cell r="C849">
            <v>1</v>
          </cell>
          <cell r="M849" t="str">
            <v/>
          </cell>
        </row>
        <row r="850">
          <cell r="C850">
            <v>1</v>
          </cell>
          <cell r="M850" t="str">
            <v/>
          </cell>
        </row>
        <row r="851">
          <cell r="C851">
            <v>1</v>
          </cell>
          <cell r="M851" t="str">
            <v/>
          </cell>
        </row>
        <row r="852">
          <cell r="C852">
            <v>1</v>
          </cell>
          <cell r="M852" t="str">
            <v/>
          </cell>
        </row>
        <row r="853">
          <cell r="C853">
            <v>1</v>
          </cell>
          <cell r="M853" t="str">
            <v/>
          </cell>
        </row>
        <row r="854">
          <cell r="C854">
            <v>1</v>
          </cell>
          <cell r="M854" t="str">
            <v/>
          </cell>
        </row>
        <row r="855">
          <cell r="C855">
            <v>1</v>
          </cell>
          <cell r="M855" t="str">
            <v/>
          </cell>
        </row>
        <row r="856">
          <cell r="C856">
            <v>1</v>
          </cell>
          <cell r="M856" t="str">
            <v/>
          </cell>
        </row>
        <row r="857">
          <cell r="C857">
            <v>1</v>
          </cell>
          <cell r="M857" t="str">
            <v/>
          </cell>
        </row>
        <row r="858">
          <cell r="C858">
            <v>1</v>
          </cell>
          <cell r="M858" t="str">
            <v/>
          </cell>
        </row>
        <row r="859">
          <cell r="C859">
            <v>1</v>
          </cell>
          <cell r="M859" t="str">
            <v/>
          </cell>
        </row>
        <row r="860">
          <cell r="C860">
            <v>1</v>
          </cell>
          <cell r="M860" t="str">
            <v/>
          </cell>
        </row>
        <row r="861">
          <cell r="C861">
            <v>1</v>
          </cell>
          <cell r="M861" t="str">
            <v/>
          </cell>
        </row>
        <row r="862">
          <cell r="C862">
            <v>1</v>
          </cell>
          <cell r="M862" t="str">
            <v/>
          </cell>
        </row>
        <row r="863">
          <cell r="C863">
            <v>1</v>
          </cell>
          <cell r="M863" t="str">
            <v/>
          </cell>
        </row>
        <row r="864">
          <cell r="C864">
            <v>1</v>
          </cell>
          <cell r="M864" t="str">
            <v/>
          </cell>
        </row>
        <row r="865">
          <cell r="C865">
            <v>1</v>
          </cell>
          <cell r="M865" t="str">
            <v/>
          </cell>
        </row>
        <row r="866">
          <cell r="C866">
            <v>1</v>
          </cell>
          <cell r="M866" t="str">
            <v/>
          </cell>
        </row>
        <row r="867">
          <cell r="C867">
            <v>1</v>
          </cell>
          <cell r="M867" t="str">
            <v/>
          </cell>
        </row>
        <row r="868">
          <cell r="C868">
            <v>1</v>
          </cell>
          <cell r="M868" t="str">
            <v/>
          </cell>
        </row>
        <row r="869">
          <cell r="C869">
            <v>1</v>
          </cell>
          <cell r="M869" t="str">
            <v/>
          </cell>
        </row>
        <row r="870">
          <cell r="C870">
            <v>1</v>
          </cell>
          <cell r="M870" t="str">
            <v/>
          </cell>
        </row>
        <row r="871">
          <cell r="C871">
            <v>1</v>
          </cell>
          <cell r="M871" t="str">
            <v/>
          </cell>
        </row>
        <row r="872">
          <cell r="C872">
            <v>1</v>
          </cell>
          <cell r="M872" t="str">
            <v/>
          </cell>
        </row>
        <row r="873">
          <cell r="C873">
            <v>1</v>
          </cell>
          <cell r="M873" t="str">
            <v/>
          </cell>
        </row>
        <row r="874">
          <cell r="C874">
            <v>1</v>
          </cell>
          <cell r="M874" t="str">
            <v/>
          </cell>
        </row>
        <row r="875">
          <cell r="C875">
            <v>1</v>
          </cell>
          <cell r="M875" t="str">
            <v/>
          </cell>
        </row>
        <row r="876">
          <cell r="C876">
            <v>1</v>
          </cell>
          <cell r="M876" t="str">
            <v/>
          </cell>
        </row>
        <row r="877">
          <cell r="C877">
            <v>1</v>
          </cell>
          <cell r="M877" t="str">
            <v/>
          </cell>
        </row>
        <row r="878">
          <cell r="C878">
            <v>1</v>
          </cell>
          <cell r="M878" t="str">
            <v/>
          </cell>
        </row>
        <row r="879">
          <cell r="C879">
            <v>1</v>
          </cell>
          <cell r="M879" t="str">
            <v/>
          </cell>
        </row>
        <row r="880">
          <cell r="C880">
            <v>1</v>
          </cell>
          <cell r="M880" t="str">
            <v/>
          </cell>
        </row>
        <row r="881">
          <cell r="C881">
            <v>1</v>
          </cell>
          <cell r="M881" t="str">
            <v/>
          </cell>
        </row>
        <row r="882">
          <cell r="C882">
            <v>1</v>
          </cell>
          <cell r="M882" t="str">
            <v/>
          </cell>
        </row>
        <row r="883">
          <cell r="C883">
            <v>1</v>
          </cell>
          <cell r="M883" t="str">
            <v/>
          </cell>
        </row>
        <row r="884">
          <cell r="C884">
            <v>1</v>
          </cell>
          <cell r="M884" t="str">
            <v/>
          </cell>
        </row>
        <row r="885">
          <cell r="C885">
            <v>1</v>
          </cell>
          <cell r="M885" t="str">
            <v/>
          </cell>
        </row>
        <row r="886">
          <cell r="C886">
            <v>1</v>
          </cell>
          <cell r="M886" t="str">
            <v/>
          </cell>
        </row>
        <row r="887">
          <cell r="C887">
            <v>1</v>
          </cell>
          <cell r="M887" t="str">
            <v/>
          </cell>
        </row>
        <row r="888">
          <cell r="C888">
            <v>1</v>
          </cell>
          <cell r="M888" t="str">
            <v/>
          </cell>
        </row>
        <row r="889">
          <cell r="C889">
            <v>1</v>
          </cell>
          <cell r="M889" t="str">
            <v/>
          </cell>
        </row>
        <row r="890">
          <cell r="C890">
            <v>1</v>
          </cell>
          <cell r="M890" t="str">
            <v/>
          </cell>
        </row>
        <row r="891">
          <cell r="C891">
            <v>1</v>
          </cell>
          <cell r="M891" t="str">
            <v/>
          </cell>
        </row>
        <row r="892">
          <cell r="C892">
            <v>1</v>
          </cell>
          <cell r="M892" t="str">
            <v/>
          </cell>
        </row>
        <row r="893">
          <cell r="C893">
            <v>1</v>
          </cell>
          <cell r="M893" t="str">
            <v/>
          </cell>
        </row>
        <row r="894">
          <cell r="C894">
            <v>1</v>
          </cell>
          <cell r="M894" t="str">
            <v/>
          </cell>
        </row>
        <row r="895">
          <cell r="C895">
            <v>1</v>
          </cell>
          <cell r="M895" t="str">
            <v/>
          </cell>
        </row>
        <row r="896">
          <cell r="C896">
            <v>1</v>
          </cell>
          <cell r="M896" t="str">
            <v/>
          </cell>
        </row>
        <row r="897">
          <cell r="C897">
            <v>1</v>
          </cell>
          <cell r="M897" t="str">
            <v/>
          </cell>
        </row>
        <row r="898">
          <cell r="C898">
            <v>1</v>
          </cell>
          <cell r="M898" t="str">
            <v/>
          </cell>
        </row>
        <row r="899">
          <cell r="C899">
            <v>1</v>
          </cell>
          <cell r="M899" t="str">
            <v/>
          </cell>
        </row>
        <row r="900">
          <cell r="C900">
            <v>1</v>
          </cell>
          <cell r="M900" t="str">
            <v/>
          </cell>
        </row>
        <row r="901">
          <cell r="C901">
            <v>1</v>
          </cell>
          <cell r="M901" t="str">
            <v/>
          </cell>
        </row>
        <row r="902">
          <cell r="C902">
            <v>1</v>
          </cell>
          <cell r="M902" t="str">
            <v/>
          </cell>
        </row>
        <row r="903">
          <cell r="C903">
            <v>1</v>
          </cell>
          <cell r="M903" t="str">
            <v/>
          </cell>
        </row>
        <row r="904">
          <cell r="C904">
            <v>1</v>
          </cell>
          <cell r="M904" t="str">
            <v/>
          </cell>
        </row>
        <row r="905">
          <cell r="C905">
            <v>1</v>
          </cell>
          <cell r="M905" t="str">
            <v/>
          </cell>
        </row>
        <row r="906">
          <cell r="C906">
            <v>1</v>
          </cell>
          <cell r="M906" t="str">
            <v/>
          </cell>
        </row>
        <row r="907">
          <cell r="C907">
            <v>1</v>
          </cell>
          <cell r="M907" t="str">
            <v/>
          </cell>
        </row>
        <row r="908">
          <cell r="C908">
            <v>1</v>
          </cell>
          <cell r="M908" t="str">
            <v/>
          </cell>
        </row>
        <row r="909">
          <cell r="C909">
            <v>1</v>
          </cell>
          <cell r="M909" t="str">
            <v/>
          </cell>
        </row>
        <row r="910">
          <cell r="C910">
            <v>1</v>
          </cell>
          <cell r="M910" t="str">
            <v/>
          </cell>
        </row>
        <row r="911">
          <cell r="C911">
            <v>1</v>
          </cell>
          <cell r="M911" t="str">
            <v/>
          </cell>
        </row>
        <row r="912">
          <cell r="C912">
            <v>1</v>
          </cell>
          <cell r="M912" t="str">
            <v/>
          </cell>
        </row>
        <row r="913">
          <cell r="C913">
            <v>1</v>
          </cell>
          <cell r="M913" t="str">
            <v/>
          </cell>
        </row>
        <row r="914">
          <cell r="C914">
            <v>1</v>
          </cell>
          <cell r="M914" t="str">
            <v/>
          </cell>
        </row>
        <row r="915">
          <cell r="C915">
            <v>1</v>
          </cell>
          <cell r="M915" t="str">
            <v/>
          </cell>
        </row>
        <row r="916">
          <cell r="C916">
            <v>1</v>
          </cell>
          <cell r="M916" t="str">
            <v/>
          </cell>
        </row>
        <row r="917">
          <cell r="C917">
            <v>1</v>
          </cell>
          <cell r="M917" t="str">
            <v/>
          </cell>
        </row>
        <row r="918">
          <cell r="C918">
            <v>1</v>
          </cell>
          <cell r="M918" t="str">
            <v/>
          </cell>
        </row>
        <row r="919">
          <cell r="C919">
            <v>1</v>
          </cell>
          <cell r="M919" t="str">
            <v/>
          </cell>
        </row>
        <row r="920">
          <cell r="C920">
            <v>1</v>
          </cell>
          <cell r="M920" t="str">
            <v/>
          </cell>
        </row>
        <row r="921">
          <cell r="C921">
            <v>1</v>
          </cell>
          <cell r="M921" t="str">
            <v/>
          </cell>
        </row>
        <row r="922">
          <cell r="C922">
            <v>1</v>
          </cell>
          <cell r="M922" t="str">
            <v/>
          </cell>
        </row>
        <row r="923">
          <cell r="C923">
            <v>1</v>
          </cell>
          <cell r="M923" t="str">
            <v/>
          </cell>
        </row>
        <row r="924">
          <cell r="C924">
            <v>1</v>
          </cell>
          <cell r="M924" t="str">
            <v/>
          </cell>
        </row>
        <row r="925">
          <cell r="C925">
            <v>1</v>
          </cell>
          <cell r="M925" t="str">
            <v/>
          </cell>
        </row>
        <row r="926">
          <cell r="C926">
            <v>1</v>
          </cell>
          <cell r="M926" t="str">
            <v/>
          </cell>
        </row>
        <row r="927">
          <cell r="C927">
            <v>1</v>
          </cell>
          <cell r="M927" t="str">
            <v/>
          </cell>
        </row>
        <row r="928">
          <cell r="C928">
            <v>1</v>
          </cell>
          <cell r="M928" t="str">
            <v/>
          </cell>
        </row>
        <row r="929">
          <cell r="C929">
            <v>1</v>
          </cell>
          <cell r="M929" t="str">
            <v/>
          </cell>
        </row>
        <row r="930">
          <cell r="C930">
            <v>1</v>
          </cell>
          <cell r="M930" t="str">
            <v/>
          </cell>
        </row>
        <row r="931">
          <cell r="C931">
            <v>1</v>
          </cell>
          <cell r="M931" t="str">
            <v/>
          </cell>
        </row>
        <row r="932">
          <cell r="C932">
            <v>1</v>
          </cell>
          <cell r="M932" t="str">
            <v/>
          </cell>
        </row>
        <row r="933">
          <cell r="C933">
            <v>1</v>
          </cell>
          <cell r="M933" t="str">
            <v/>
          </cell>
        </row>
        <row r="934">
          <cell r="C934">
            <v>1</v>
          </cell>
          <cell r="M934" t="str">
            <v/>
          </cell>
        </row>
        <row r="935">
          <cell r="C935">
            <v>1</v>
          </cell>
          <cell r="M935" t="str">
            <v/>
          </cell>
        </row>
        <row r="936">
          <cell r="C936">
            <v>1</v>
          </cell>
          <cell r="M936" t="str">
            <v/>
          </cell>
        </row>
        <row r="937">
          <cell r="C937">
            <v>1</v>
          </cell>
          <cell r="M937" t="str">
            <v/>
          </cell>
        </row>
        <row r="938">
          <cell r="C938">
            <v>1</v>
          </cell>
          <cell r="M938" t="str">
            <v/>
          </cell>
        </row>
        <row r="939">
          <cell r="C939">
            <v>1</v>
          </cell>
          <cell r="M939" t="str">
            <v/>
          </cell>
        </row>
        <row r="940">
          <cell r="C940">
            <v>1</v>
          </cell>
          <cell r="M940" t="str">
            <v/>
          </cell>
        </row>
        <row r="941">
          <cell r="C941">
            <v>1</v>
          </cell>
          <cell r="M941" t="str">
            <v/>
          </cell>
        </row>
        <row r="942">
          <cell r="C942">
            <v>1</v>
          </cell>
          <cell r="M942" t="str">
            <v/>
          </cell>
        </row>
        <row r="943">
          <cell r="C943">
            <v>1</v>
          </cell>
          <cell r="M943" t="str">
            <v/>
          </cell>
        </row>
        <row r="944">
          <cell r="C944">
            <v>1</v>
          </cell>
          <cell r="M944" t="str">
            <v/>
          </cell>
        </row>
        <row r="945">
          <cell r="C945">
            <v>1</v>
          </cell>
          <cell r="M945" t="str">
            <v/>
          </cell>
        </row>
        <row r="946">
          <cell r="C946">
            <v>1</v>
          </cell>
          <cell r="M946" t="str">
            <v/>
          </cell>
        </row>
        <row r="947">
          <cell r="C947">
            <v>1</v>
          </cell>
          <cell r="M947" t="str">
            <v/>
          </cell>
        </row>
        <row r="948">
          <cell r="C948">
            <v>1</v>
          </cell>
          <cell r="M948" t="str">
            <v/>
          </cell>
        </row>
        <row r="949">
          <cell r="C949">
            <v>1</v>
          </cell>
          <cell r="M949" t="str">
            <v/>
          </cell>
        </row>
        <row r="950">
          <cell r="C950">
            <v>1</v>
          </cell>
          <cell r="M950" t="str">
            <v/>
          </cell>
        </row>
        <row r="951">
          <cell r="C951">
            <v>1</v>
          </cell>
          <cell r="M951" t="str">
            <v/>
          </cell>
        </row>
        <row r="952">
          <cell r="C952">
            <v>1</v>
          </cell>
          <cell r="M952" t="str">
            <v/>
          </cell>
        </row>
        <row r="953">
          <cell r="C953">
            <v>1</v>
          </cell>
          <cell r="M953" t="str">
            <v/>
          </cell>
        </row>
        <row r="954">
          <cell r="C954">
            <v>1</v>
          </cell>
          <cell r="M954" t="str">
            <v/>
          </cell>
        </row>
        <row r="955">
          <cell r="C955">
            <v>1</v>
          </cell>
          <cell r="M955" t="str">
            <v/>
          </cell>
        </row>
        <row r="956">
          <cell r="C956">
            <v>1</v>
          </cell>
          <cell r="M956" t="str">
            <v/>
          </cell>
        </row>
        <row r="957">
          <cell r="C957">
            <v>1</v>
          </cell>
          <cell r="M957" t="str">
            <v/>
          </cell>
        </row>
        <row r="958">
          <cell r="C958">
            <v>1</v>
          </cell>
          <cell r="M958" t="str">
            <v/>
          </cell>
        </row>
        <row r="959">
          <cell r="C959">
            <v>1</v>
          </cell>
          <cell r="M959" t="str">
            <v/>
          </cell>
        </row>
        <row r="960">
          <cell r="C960">
            <v>1</v>
          </cell>
          <cell r="M960" t="str">
            <v/>
          </cell>
        </row>
        <row r="961">
          <cell r="C961">
            <v>1</v>
          </cell>
          <cell r="M961" t="str">
            <v/>
          </cell>
        </row>
        <row r="962">
          <cell r="C962">
            <v>1</v>
          </cell>
          <cell r="M962" t="str">
            <v/>
          </cell>
        </row>
        <row r="963">
          <cell r="C963">
            <v>1</v>
          </cell>
          <cell r="M963" t="str">
            <v/>
          </cell>
        </row>
        <row r="964">
          <cell r="C964">
            <v>1</v>
          </cell>
          <cell r="M964" t="str">
            <v/>
          </cell>
        </row>
        <row r="965">
          <cell r="C965">
            <v>1</v>
          </cell>
          <cell r="M965" t="str">
            <v/>
          </cell>
        </row>
        <row r="966">
          <cell r="C966">
            <v>1</v>
          </cell>
          <cell r="M966" t="str">
            <v/>
          </cell>
        </row>
        <row r="967">
          <cell r="C967">
            <v>1</v>
          </cell>
          <cell r="M967" t="str">
            <v/>
          </cell>
        </row>
        <row r="968">
          <cell r="C968">
            <v>1</v>
          </cell>
          <cell r="M968" t="str">
            <v/>
          </cell>
        </row>
        <row r="969">
          <cell r="C969">
            <v>1</v>
          </cell>
          <cell r="M969" t="str">
            <v/>
          </cell>
        </row>
        <row r="970">
          <cell r="C970">
            <v>1</v>
          </cell>
          <cell r="M970" t="str">
            <v/>
          </cell>
        </row>
        <row r="971">
          <cell r="C971">
            <v>1</v>
          </cell>
          <cell r="M971" t="str">
            <v/>
          </cell>
        </row>
        <row r="972">
          <cell r="C972">
            <v>1</v>
          </cell>
          <cell r="M972" t="str">
            <v/>
          </cell>
        </row>
        <row r="973">
          <cell r="C973">
            <v>1</v>
          </cell>
          <cell r="M973" t="str">
            <v/>
          </cell>
        </row>
        <row r="974">
          <cell r="C974">
            <v>1</v>
          </cell>
          <cell r="M974" t="str">
            <v/>
          </cell>
        </row>
        <row r="975">
          <cell r="C975">
            <v>1</v>
          </cell>
          <cell r="M975" t="str">
            <v/>
          </cell>
        </row>
        <row r="976">
          <cell r="C976">
            <v>1</v>
          </cell>
          <cell r="M976" t="str">
            <v/>
          </cell>
        </row>
        <row r="977">
          <cell r="C977">
            <v>1</v>
          </cell>
          <cell r="M977" t="str">
            <v/>
          </cell>
        </row>
        <row r="978">
          <cell r="C978">
            <v>1</v>
          </cell>
          <cell r="M978" t="str">
            <v/>
          </cell>
        </row>
        <row r="979">
          <cell r="C979">
            <v>1</v>
          </cell>
          <cell r="M979" t="str">
            <v/>
          </cell>
        </row>
        <row r="980">
          <cell r="C980">
            <v>1</v>
          </cell>
          <cell r="M980" t="str">
            <v/>
          </cell>
        </row>
        <row r="981">
          <cell r="C981">
            <v>1</v>
          </cell>
          <cell r="M981" t="str">
            <v/>
          </cell>
        </row>
        <row r="982">
          <cell r="C982">
            <v>1</v>
          </cell>
          <cell r="M982" t="str">
            <v/>
          </cell>
        </row>
        <row r="983">
          <cell r="C983">
            <v>1</v>
          </cell>
          <cell r="M983" t="str">
            <v/>
          </cell>
        </row>
        <row r="984">
          <cell r="C984">
            <v>1</v>
          </cell>
          <cell r="M984" t="str">
            <v/>
          </cell>
        </row>
        <row r="985">
          <cell r="C985">
            <v>1</v>
          </cell>
          <cell r="M985" t="str">
            <v/>
          </cell>
        </row>
        <row r="986">
          <cell r="C986">
            <v>1</v>
          </cell>
          <cell r="M986" t="str">
            <v/>
          </cell>
        </row>
        <row r="987">
          <cell r="C987">
            <v>1</v>
          </cell>
          <cell r="M987" t="str">
            <v/>
          </cell>
        </row>
        <row r="988">
          <cell r="C988">
            <v>1</v>
          </cell>
          <cell r="M988" t="str">
            <v/>
          </cell>
        </row>
        <row r="989">
          <cell r="C989">
            <v>1</v>
          </cell>
          <cell r="M989" t="str">
            <v/>
          </cell>
        </row>
        <row r="990">
          <cell r="C990">
            <v>1</v>
          </cell>
          <cell r="M990" t="str">
            <v/>
          </cell>
        </row>
        <row r="991">
          <cell r="C991">
            <v>1</v>
          </cell>
          <cell r="M991" t="str">
            <v/>
          </cell>
        </row>
        <row r="992">
          <cell r="C992">
            <v>1</v>
          </cell>
          <cell r="M992" t="str">
            <v/>
          </cell>
        </row>
        <row r="993">
          <cell r="C993">
            <v>1</v>
          </cell>
          <cell r="M993" t="str">
            <v/>
          </cell>
        </row>
        <row r="994">
          <cell r="C994">
            <v>1</v>
          </cell>
          <cell r="M994" t="str">
            <v/>
          </cell>
        </row>
        <row r="995">
          <cell r="C995">
            <v>1</v>
          </cell>
          <cell r="M995" t="str">
            <v/>
          </cell>
        </row>
        <row r="996">
          <cell r="C996">
            <v>1</v>
          </cell>
          <cell r="M996" t="str">
            <v/>
          </cell>
        </row>
        <row r="997">
          <cell r="C997">
            <v>1</v>
          </cell>
          <cell r="M997" t="str">
            <v/>
          </cell>
        </row>
        <row r="998">
          <cell r="C998">
            <v>1</v>
          </cell>
          <cell r="M998" t="str">
            <v/>
          </cell>
        </row>
        <row r="999">
          <cell r="C999">
            <v>1</v>
          </cell>
          <cell r="M999" t="str">
            <v/>
          </cell>
        </row>
        <row r="1000">
          <cell r="C1000">
            <v>1</v>
          </cell>
          <cell r="M1000" t="str">
            <v/>
          </cell>
        </row>
        <row r="1001">
          <cell r="C1001">
            <v>1</v>
          </cell>
          <cell r="M1001" t="str">
            <v/>
          </cell>
        </row>
        <row r="1002">
          <cell r="C1002">
            <v>1</v>
          </cell>
          <cell r="M1002" t="str">
            <v/>
          </cell>
        </row>
        <row r="1003">
          <cell r="C1003">
            <v>1</v>
          </cell>
          <cell r="M1003" t="str">
            <v/>
          </cell>
        </row>
        <row r="1004">
          <cell r="C1004">
            <v>1</v>
          </cell>
          <cell r="M1004" t="str">
            <v/>
          </cell>
        </row>
        <row r="1005">
          <cell r="C1005">
            <v>1</v>
          </cell>
          <cell r="M1005" t="str">
            <v/>
          </cell>
        </row>
        <row r="1006">
          <cell r="C1006">
            <v>1</v>
          </cell>
          <cell r="M1006" t="str">
            <v/>
          </cell>
        </row>
        <row r="1007">
          <cell r="C1007">
            <v>1</v>
          </cell>
          <cell r="M1007" t="str">
            <v/>
          </cell>
        </row>
        <row r="1008">
          <cell r="C1008">
            <v>1</v>
          </cell>
          <cell r="M1008" t="str">
            <v/>
          </cell>
        </row>
        <row r="1009">
          <cell r="C1009">
            <v>1</v>
          </cell>
          <cell r="M1009" t="str">
            <v/>
          </cell>
        </row>
        <row r="1010">
          <cell r="C1010">
            <v>1</v>
          </cell>
          <cell r="M1010" t="str">
            <v/>
          </cell>
        </row>
        <row r="1011">
          <cell r="C1011">
            <v>1</v>
          </cell>
          <cell r="M1011" t="str">
            <v/>
          </cell>
        </row>
        <row r="1012">
          <cell r="C1012">
            <v>1</v>
          </cell>
          <cell r="M1012" t="str">
            <v/>
          </cell>
        </row>
        <row r="1013">
          <cell r="C1013">
            <v>1</v>
          </cell>
          <cell r="M1013" t="str">
            <v/>
          </cell>
        </row>
        <row r="1014">
          <cell r="C1014">
            <v>1</v>
          </cell>
          <cell r="M1014" t="str">
            <v/>
          </cell>
        </row>
        <row r="1015">
          <cell r="C1015">
            <v>1</v>
          </cell>
          <cell r="M1015" t="str">
            <v/>
          </cell>
        </row>
        <row r="1016">
          <cell r="C1016">
            <v>1</v>
          </cell>
          <cell r="M1016" t="str">
            <v/>
          </cell>
        </row>
        <row r="1017">
          <cell r="C1017">
            <v>1</v>
          </cell>
          <cell r="M1017" t="str">
            <v/>
          </cell>
        </row>
        <row r="1018">
          <cell r="C1018">
            <v>1</v>
          </cell>
          <cell r="M1018" t="str">
            <v/>
          </cell>
        </row>
        <row r="1019">
          <cell r="C1019">
            <v>1</v>
          </cell>
          <cell r="M1019" t="str">
            <v/>
          </cell>
        </row>
        <row r="1020">
          <cell r="C1020">
            <v>1</v>
          </cell>
          <cell r="M1020" t="str">
            <v/>
          </cell>
        </row>
        <row r="1021">
          <cell r="C1021">
            <v>1</v>
          </cell>
          <cell r="M1021" t="str">
            <v/>
          </cell>
        </row>
        <row r="1022">
          <cell r="C1022">
            <v>1</v>
          </cell>
          <cell r="M1022" t="str">
            <v/>
          </cell>
        </row>
        <row r="1023">
          <cell r="C1023">
            <v>1</v>
          </cell>
          <cell r="M1023" t="str">
            <v/>
          </cell>
        </row>
        <row r="1024">
          <cell r="C1024">
            <v>1</v>
          </cell>
          <cell r="M1024" t="str">
            <v/>
          </cell>
        </row>
        <row r="1025">
          <cell r="C1025">
            <v>1</v>
          </cell>
          <cell r="M1025" t="str">
            <v/>
          </cell>
        </row>
        <row r="1026">
          <cell r="C1026">
            <v>1</v>
          </cell>
          <cell r="M1026" t="str">
            <v/>
          </cell>
        </row>
        <row r="1027">
          <cell r="C1027">
            <v>1</v>
          </cell>
          <cell r="M1027" t="str">
            <v/>
          </cell>
        </row>
        <row r="1028">
          <cell r="C1028">
            <v>1</v>
          </cell>
          <cell r="M1028" t="str">
            <v/>
          </cell>
        </row>
        <row r="1029">
          <cell r="C1029">
            <v>1</v>
          </cell>
          <cell r="M1029" t="str">
            <v/>
          </cell>
        </row>
        <row r="1030">
          <cell r="C1030">
            <v>1</v>
          </cell>
          <cell r="M1030" t="str">
            <v/>
          </cell>
        </row>
        <row r="1031">
          <cell r="C1031">
            <v>1</v>
          </cell>
          <cell r="M1031" t="str">
            <v/>
          </cell>
        </row>
        <row r="1032">
          <cell r="C1032">
            <v>1</v>
          </cell>
          <cell r="M1032" t="str">
            <v/>
          </cell>
        </row>
        <row r="1033">
          <cell r="C1033">
            <v>1</v>
          </cell>
          <cell r="M1033" t="str">
            <v/>
          </cell>
        </row>
        <row r="1034">
          <cell r="C1034">
            <v>1</v>
          </cell>
          <cell r="M1034" t="str">
            <v/>
          </cell>
        </row>
        <row r="1035">
          <cell r="C1035">
            <v>1</v>
          </cell>
          <cell r="M1035" t="str">
            <v/>
          </cell>
        </row>
        <row r="1036">
          <cell r="C1036">
            <v>1</v>
          </cell>
          <cell r="M1036" t="str">
            <v/>
          </cell>
        </row>
        <row r="1037">
          <cell r="C1037">
            <v>1</v>
          </cell>
          <cell r="M1037" t="str">
            <v/>
          </cell>
        </row>
        <row r="1038">
          <cell r="C1038">
            <v>1</v>
          </cell>
          <cell r="M1038" t="str">
            <v/>
          </cell>
        </row>
        <row r="1039">
          <cell r="C1039">
            <v>1</v>
          </cell>
          <cell r="M1039" t="str">
            <v/>
          </cell>
        </row>
        <row r="1040">
          <cell r="C1040">
            <v>1</v>
          </cell>
          <cell r="M1040" t="str">
            <v/>
          </cell>
        </row>
        <row r="1041">
          <cell r="C1041">
            <v>1</v>
          </cell>
          <cell r="M1041" t="str">
            <v/>
          </cell>
        </row>
        <row r="1042">
          <cell r="C1042">
            <v>1</v>
          </cell>
          <cell r="M1042" t="str">
            <v/>
          </cell>
        </row>
        <row r="1043">
          <cell r="C1043">
            <v>1</v>
          </cell>
          <cell r="M1043" t="str">
            <v/>
          </cell>
        </row>
        <row r="1044">
          <cell r="C1044">
            <v>1</v>
          </cell>
          <cell r="M1044" t="str">
            <v/>
          </cell>
        </row>
        <row r="1045">
          <cell r="C1045">
            <v>1</v>
          </cell>
          <cell r="M1045" t="str">
            <v/>
          </cell>
        </row>
        <row r="1046">
          <cell r="C1046">
            <v>1</v>
          </cell>
          <cell r="M1046" t="str">
            <v/>
          </cell>
        </row>
        <row r="1047">
          <cell r="C1047">
            <v>1</v>
          </cell>
          <cell r="M1047" t="str">
            <v/>
          </cell>
        </row>
        <row r="1048">
          <cell r="C1048">
            <v>1</v>
          </cell>
          <cell r="M1048" t="str">
            <v/>
          </cell>
        </row>
        <row r="1049">
          <cell r="C1049">
            <v>1</v>
          </cell>
          <cell r="M1049" t="str">
            <v/>
          </cell>
        </row>
        <row r="1050">
          <cell r="C1050">
            <v>1</v>
          </cell>
          <cell r="M1050" t="str">
            <v/>
          </cell>
        </row>
        <row r="1051">
          <cell r="C1051">
            <v>1</v>
          </cell>
          <cell r="M1051" t="str">
            <v/>
          </cell>
        </row>
        <row r="1052">
          <cell r="C1052">
            <v>1</v>
          </cell>
          <cell r="M1052" t="str">
            <v/>
          </cell>
        </row>
        <row r="1053">
          <cell r="C1053">
            <v>1</v>
          </cell>
          <cell r="M1053" t="str">
            <v/>
          </cell>
        </row>
        <row r="1054">
          <cell r="C1054">
            <v>1</v>
          </cell>
          <cell r="M1054" t="str">
            <v/>
          </cell>
        </row>
        <row r="1055">
          <cell r="C1055">
            <v>1</v>
          </cell>
          <cell r="M1055" t="str">
            <v/>
          </cell>
        </row>
        <row r="1056">
          <cell r="C1056">
            <v>1</v>
          </cell>
          <cell r="M1056" t="str">
            <v/>
          </cell>
        </row>
        <row r="1057">
          <cell r="C1057">
            <v>1</v>
          </cell>
          <cell r="M1057" t="str">
            <v/>
          </cell>
        </row>
        <row r="1058">
          <cell r="C1058">
            <v>1</v>
          </cell>
          <cell r="M1058" t="str">
            <v/>
          </cell>
        </row>
        <row r="1059">
          <cell r="C1059">
            <v>1</v>
          </cell>
          <cell r="M1059" t="str">
            <v/>
          </cell>
        </row>
        <row r="1060">
          <cell r="C1060">
            <v>1</v>
          </cell>
          <cell r="M1060" t="str">
            <v/>
          </cell>
        </row>
        <row r="1061">
          <cell r="C1061">
            <v>1</v>
          </cell>
          <cell r="M1061" t="str">
            <v/>
          </cell>
        </row>
        <row r="1062">
          <cell r="C1062">
            <v>1</v>
          </cell>
          <cell r="M1062" t="str">
            <v/>
          </cell>
        </row>
        <row r="1063">
          <cell r="C1063">
            <v>1</v>
          </cell>
          <cell r="M1063" t="str">
            <v/>
          </cell>
        </row>
        <row r="1064">
          <cell r="C1064">
            <v>1</v>
          </cell>
          <cell r="M1064" t="str">
            <v/>
          </cell>
        </row>
        <row r="1065">
          <cell r="C1065">
            <v>1</v>
          </cell>
          <cell r="M1065" t="str">
            <v/>
          </cell>
        </row>
        <row r="1066">
          <cell r="C1066">
            <v>1</v>
          </cell>
          <cell r="M1066" t="str">
            <v/>
          </cell>
        </row>
        <row r="1067">
          <cell r="C1067">
            <v>1</v>
          </cell>
          <cell r="M1067" t="str">
            <v/>
          </cell>
        </row>
        <row r="1068">
          <cell r="C1068">
            <v>1</v>
          </cell>
          <cell r="M1068" t="str">
            <v/>
          </cell>
        </row>
        <row r="1069">
          <cell r="C1069">
            <v>1</v>
          </cell>
          <cell r="M1069" t="str">
            <v/>
          </cell>
        </row>
        <row r="1070">
          <cell r="C1070">
            <v>1</v>
          </cell>
          <cell r="M1070" t="str">
            <v/>
          </cell>
        </row>
        <row r="1071">
          <cell r="C1071">
            <v>1</v>
          </cell>
          <cell r="M1071" t="str">
            <v/>
          </cell>
        </row>
        <row r="1072">
          <cell r="C1072">
            <v>1</v>
          </cell>
          <cell r="M1072" t="str">
            <v/>
          </cell>
        </row>
        <row r="1073">
          <cell r="C1073">
            <v>1</v>
          </cell>
          <cell r="M1073" t="str">
            <v/>
          </cell>
        </row>
        <row r="1074">
          <cell r="C1074">
            <v>1</v>
          </cell>
          <cell r="M1074" t="str">
            <v/>
          </cell>
        </row>
        <row r="1075">
          <cell r="C1075">
            <v>1</v>
          </cell>
          <cell r="M1075" t="str">
            <v/>
          </cell>
        </row>
        <row r="1076">
          <cell r="C1076">
            <v>1</v>
          </cell>
          <cell r="M1076" t="str">
            <v/>
          </cell>
        </row>
        <row r="1077">
          <cell r="C1077">
            <v>1</v>
          </cell>
          <cell r="M1077" t="str">
            <v/>
          </cell>
        </row>
        <row r="1078">
          <cell r="C1078">
            <v>1</v>
          </cell>
          <cell r="M1078" t="str">
            <v/>
          </cell>
        </row>
        <row r="1079">
          <cell r="C1079">
            <v>1</v>
          </cell>
          <cell r="M1079" t="str">
            <v/>
          </cell>
        </row>
        <row r="1080">
          <cell r="C1080">
            <v>1</v>
          </cell>
          <cell r="M1080" t="str">
            <v/>
          </cell>
        </row>
        <row r="1081">
          <cell r="C1081">
            <v>1</v>
          </cell>
          <cell r="M1081" t="str">
            <v/>
          </cell>
        </row>
        <row r="1082">
          <cell r="C1082">
            <v>1</v>
          </cell>
          <cell r="M1082" t="str">
            <v/>
          </cell>
        </row>
        <row r="1083">
          <cell r="C1083">
            <v>1</v>
          </cell>
          <cell r="M1083" t="str">
            <v/>
          </cell>
        </row>
        <row r="1084">
          <cell r="C1084">
            <v>1</v>
          </cell>
          <cell r="M1084" t="str">
            <v/>
          </cell>
        </row>
        <row r="1085">
          <cell r="C1085">
            <v>1</v>
          </cell>
          <cell r="M1085" t="str">
            <v/>
          </cell>
        </row>
        <row r="1086">
          <cell r="C1086">
            <v>1</v>
          </cell>
          <cell r="M1086" t="str">
            <v/>
          </cell>
        </row>
        <row r="1087">
          <cell r="C1087">
            <v>1</v>
          </cell>
          <cell r="M1087" t="str">
            <v/>
          </cell>
        </row>
        <row r="1088">
          <cell r="C1088">
            <v>1</v>
          </cell>
          <cell r="M1088" t="str">
            <v/>
          </cell>
        </row>
        <row r="1089">
          <cell r="C1089">
            <v>1</v>
          </cell>
          <cell r="M1089" t="str">
            <v/>
          </cell>
        </row>
        <row r="1090">
          <cell r="C1090">
            <v>1</v>
          </cell>
          <cell r="M1090" t="str">
            <v/>
          </cell>
        </row>
        <row r="1091">
          <cell r="C1091">
            <v>1</v>
          </cell>
          <cell r="M1091" t="str">
            <v/>
          </cell>
        </row>
        <row r="1092">
          <cell r="C1092">
            <v>1</v>
          </cell>
          <cell r="M1092" t="str">
            <v/>
          </cell>
        </row>
        <row r="1093">
          <cell r="C1093">
            <v>1</v>
          </cell>
          <cell r="M1093" t="str">
            <v/>
          </cell>
        </row>
        <row r="1094">
          <cell r="C1094">
            <v>1</v>
          </cell>
          <cell r="M1094" t="str">
            <v/>
          </cell>
        </row>
        <row r="1095">
          <cell r="C1095">
            <v>1</v>
          </cell>
          <cell r="M1095" t="str">
            <v/>
          </cell>
        </row>
        <row r="1096">
          <cell r="C1096">
            <v>1</v>
          </cell>
          <cell r="M1096" t="str">
            <v/>
          </cell>
        </row>
        <row r="1097">
          <cell r="C1097">
            <v>1</v>
          </cell>
          <cell r="M1097" t="str">
            <v/>
          </cell>
        </row>
        <row r="1098">
          <cell r="C1098">
            <v>1</v>
          </cell>
          <cell r="M1098" t="str">
            <v/>
          </cell>
        </row>
        <row r="1099">
          <cell r="C1099">
            <v>1</v>
          </cell>
          <cell r="M1099" t="str">
            <v/>
          </cell>
        </row>
        <row r="1100">
          <cell r="C1100">
            <v>1</v>
          </cell>
          <cell r="M1100" t="str">
            <v/>
          </cell>
        </row>
        <row r="1101">
          <cell r="C1101">
            <v>1</v>
          </cell>
          <cell r="M1101" t="str">
            <v/>
          </cell>
        </row>
        <row r="1102">
          <cell r="C1102">
            <v>1</v>
          </cell>
          <cell r="M1102" t="str">
            <v/>
          </cell>
        </row>
        <row r="1103">
          <cell r="C1103">
            <v>1</v>
          </cell>
          <cell r="M1103" t="str">
            <v/>
          </cell>
        </row>
        <row r="1104">
          <cell r="C1104">
            <v>1</v>
          </cell>
          <cell r="M1104" t="str">
            <v/>
          </cell>
        </row>
        <row r="1105">
          <cell r="C1105">
            <v>1</v>
          </cell>
          <cell r="M1105" t="str">
            <v/>
          </cell>
        </row>
        <row r="1106">
          <cell r="C1106">
            <v>1</v>
          </cell>
          <cell r="M1106" t="str">
            <v/>
          </cell>
        </row>
        <row r="1107">
          <cell r="C1107">
            <v>1</v>
          </cell>
          <cell r="M1107" t="str">
            <v/>
          </cell>
        </row>
        <row r="1108">
          <cell r="C1108">
            <v>1</v>
          </cell>
          <cell r="M1108" t="str">
            <v/>
          </cell>
        </row>
        <row r="1109">
          <cell r="C1109">
            <v>1</v>
          </cell>
          <cell r="M1109" t="str">
            <v/>
          </cell>
        </row>
        <row r="1110">
          <cell r="C1110">
            <v>1</v>
          </cell>
          <cell r="M1110" t="str">
            <v/>
          </cell>
        </row>
        <row r="1111">
          <cell r="C1111">
            <v>1</v>
          </cell>
          <cell r="M1111" t="str">
            <v/>
          </cell>
        </row>
        <row r="1112">
          <cell r="C1112">
            <v>1</v>
          </cell>
          <cell r="M1112" t="str">
            <v/>
          </cell>
        </row>
        <row r="1113">
          <cell r="C1113">
            <v>1</v>
          </cell>
          <cell r="M1113" t="str">
            <v/>
          </cell>
        </row>
        <row r="1114">
          <cell r="C1114">
            <v>1</v>
          </cell>
          <cell r="M1114" t="str">
            <v/>
          </cell>
        </row>
        <row r="1115">
          <cell r="C1115">
            <v>1</v>
          </cell>
          <cell r="M1115" t="str">
            <v/>
          </cell>
        </row>
        <row r="1116">
          <cell r="C1116">
            <v>1</v>
          </cell>
          <cell r="M1116" t="str">
            <v/>
          </cell>
        </row>
        <row r="1117">
          <cell r="C1117">
            <v>1</v>
          </cell>
          <cell r="M1117" t="str">
            <v/>
          </cell>
        </row>
        <row r="1118">
          <cell r="C1118">
            <v>1</v>
          </cell>
          <cell r="M1118" t="str">
            <v/>
          </cell>
        </row>
        <row r="1119">
          <cell r="C1119">
            <v>1</v>
          </cell>
          <cell r="M1119" t="str">
            <v/>
          </cell>
        </row>
        <row r="1120">
          <cell r="C1120">
            <v>1</v>
          </cell>
          <cell r="M1120" t="str">
            <v/>
          </cell>
        </row>
        <row r="1121">
          <cell r="C1121">
            <v>1</v>
          </cell>
          <cell r="M1121" t="str">
            <v/>
          </cell>
        </row>
        <row r="1122">
          <cell r="C1122">
            <v>1</v>
          </cell>
          <cell r="M1122" t="str">
            <v/>
          </cell>
        </row>
        <row r="1123">
          <cell r="C1123">
            <v>1</v>
          </cell>
          <cell r="M1123" t="str">
            <v/>
          </cell>
        </row>
        <row r="1124">
          <cell r="C1124">
            <v>1</v>
          </cell>
          <cell r="M1124" t="str">
            <v/>
          </cell>
        </row>
        <row r="1125">
          <cell r="C1125">
            <v>1</v>
          </cell>
          <cell r="M1125" t="str">
            <v/>
          </cell>
        </row>
        <row r="1126">
          <cell r="C1126">
            <v>1</v>
          </cell>
          <cell r="M1126" t="str">
            <v/>
          </cell>
        </row>
        <row r="1127">
          <cell r="C1127">
            <v>1</v>
          </cell>
          <cell r="M1127" t="str">
            <v/>
          </cell>
        </row>
        <row r="1128">
          <cell r="C1128">
            <v>1</v>
          </cell>
          <cell r="M1128" t="str">
            <v/>
          </cell>
        </row>
        <row r="1129">
          <cell r="C1129">
            <v>1</v>
          </cell>
          <cell r="M1129" t="str">
            <v/>
          </cell>
        </row>
        <row r="1130">
          <cell r="C1130">
            <v>1</v>
          </cell>
          <cell r="M1130" t="str">
            <v/>
          </cell>
        </row>
        <row r="1131">
          <cell r="C1131">
            <v>1</v>
          </cell>
          <cell r="M1131" t="str">
            <v/>
          </cell>
        </row>
        <row r="1132">
          <cell r="C1132">
            <v>1</v>
          </cell>
          <cell r="M1132" t="str">
            <v/>
          </cell>
        </row>
        <row r="1133">
          <cell r="C1133">
            <v>1</v>
          </cell>
          <cell r="M1133" t="str">
            <v/>
          </cell>
        </row>
        <row r="1134">
          <cell r="C1134">
            <v>1</v>
          </cell>
          <cell r="M1134" t="str">
            <v/>
          </cell>
        </row>
        <row r="1135">
          <cell r="C1135">
            <v>1</v>
          </cell>
          <cell r="M1135" t="str">
            <v/>
          </cell>
        </row>
        <row r="1136">
          <cell r="C1136">
            <v>1</v>
          </cell>
          <cell r="M1136" t="str">
            <v/>
          </cell>
        </row>
        <row r="1137">
          <cell r="C1137">
            <v>1</v>
          </cell>
          <cell r="M1137" t="str">
            <v/>
          </cell>
        </row>
        <row r="1138">
          <cell r="C1138">
            <v>1</v>
          </cell>
          <cell r="M1138" t="str">
            <v/>
          </cell>
        </row>
        <row r="1139">
          <cell r="C1139">
            <v>1</v>
          </cell>
          <cell r="M1139" t="str">
            <v/>
          </cell>
        </row>
        <row r="1140">
          <cell r="C1140">
            <v>1</v>
          </cell>
          <cell r="M1140" t="str">
            <v/>
          </cell>
        </row>
        <row r="1141">
          <cell r="C1141">
            <v>1</v>
          </cell>
          <cell r="M1141" t="str">
            <v/>
          </cell>
        </row>
        <row r="1142">
          <cell r="C1142">
            <v>1</v>
          </cell>
          <cell r="M1142" t="str">
            <v/>
          </cell>
        </row>
        <row r="1143">
          <cell r="C1143">
            <v>1</v>
          </cell>
          <cell r="M1143" t="str">
            <v/>
          </cell>
        </row>
        <row r="1144">
          <cell r="C1144">
            <v>1</v>
          </cell>
          <cell r="M1144" t="str">
            <v/>
          </cell>
        </row>
        <row r="1145">
          <cell r="C1145">
            <v>1</v>
          </cell>
          <cell r="M1145" t="str">
            <v/>
          </cell>
        </row>
        <row r="1146">
          <cell r="C1146">
            <v>1</v>
          </cell>
          <cell r="M1146" t="str">
            <v/>
          </cell>
        </row>
        <row r="1147">
          <cell r="C1147">
            <v>1</v>
          </cell>
          <cell r="M1147" t="str">
            <v/>
          </cell>
        </row>
        <row r="1148">
          <cell r="C1148">
            <v>1</v>
          </cell>
          <cell r="M1148" t="str">
            <v/>
          </cell>
        </row>
        <row r="1149">
          <cell r="C1149">
            <v>1</v>
          </cell>
          <cell r="M1149" t="str">
            <v/>
          </cell>
        </row>
        <row r="1150">
          <cell r="C1150">
            <v>1</v>
          </cell>
          <cell r="M1150" t="str">
            <v/>
          </cell>
        </row>
        <row r="1151">
          <cell r="C1151">
            <v>1</v>
          </cell>
          <cell r="M1151" t="str">
            <v/>
          </cell>
        </row>
        <row r="1152">
          <cell r="C1152">
            <v>1</v>
          </cell>
          <cell r="M1152" t="str">
            <v/>
          </cell>
        </row>
        <row r="1153">
          <cell r="C1153">
            <v>1</v>
          </cell>
          <cell r="M1153" t="str">
            <v/>
          </cell>
        </row>
        <row r="1154">
          <cell r="C1154">
            <v>1</v>
          </cell>
          <cell r="M1154" t="str">
            <v/>
          </cell>
        </row>
        <row r="1155">
          <cell r="C1155">
            <v>1</v>
          </cell>
          <cell r="M1155" t="str">
            <v/>
          </cell>
        </row>
        <row r="1156">
          <cell r="C1156">
            <v>1</v>
          </cell>
          <cell r="M1156" t="str">
            <v/>
          </cell>
        </row>
        <row r="1157">
          <cell r="C1157">
            <v>1</v>
          </cell>
          <cell r="M1157" t="str">
            <v/>
          </cell>
        </row>
        <row r="1158">
          <cell r="C1158">
            <v>1</v>
          </cell>
          <cell r="M1158" t="str">
            <v/>
          </cell>
        </row>
        <row r="1159">
          <cell r="C1159">
            <v>1</v>
          </cell>
          <cell r="M1159" t="str">
            <v/>
          </cell>
        </row>
        <row r="1160">
          <cell r="C1160">
            <v>1</v>
          </cell>
          <cell r="M1160" t="str">
            <v/>
          </cell>
        </row>
        <row r="1161">
          <cell r="C1161">
            <v>1</v>
          </cell>
          <cell r="M1161" t="str">
            <v/>
          </cell>
        </row>
        <row r="1162">
          <cell r="C1162">
            <v>1</v>
          </cell>
          <cell r="M1162" t="str">
            <v/>
          </cell>
        </row>
        <row r="1163">
          <cell r="C1163">
            <v>1</v>
          </cell>
          <cell r="M1163" t="str">
            <v/>
          </cell>
        </row>
        <row r="1164">
          <cell r="C1164">
            <v>1</v>
          </cell>
          <cell r="M1164" t="str">
            <v/>
          </cell>
        </row>
        <row r="1165">
          <cell r="C1165">
            <v>1</v>
          </cell>
          <cell r="M1165" t="str">
            <v/>
          </cell>
        </row>
        <row r="1166">
          <cell r="C1166">
            <v>1</v>
          </cell>
          <cell r="M1166" t="str">
            <v/>
          </cell>
        </row>
        <row r="1167">
          <cell r="C1167">
            <v>1</v>
          </cell>
          <cell r="M1167" t="str">
            <v/>
          </cell>
        </row>
        <row r="1168">
          <cell r="C1168">
            <v>1</v>
          </cell>
          <cell r="M1168" t="str">
            <v/>
          </cell>
        </row>
        <row r="1169">
          <cell r="C1169">
            <v>1</v>
          </cell>
          <cell r="M1169" t="str">
            <v/>
          </cell>
        </row>
        <row r="1170">
          <cell r="C1170">
            <v>1</v>
          </cell>
          <cell r="M1170" t="str">
            <v/>
          </cell>
        </row>
        <row r="1171">
          <cell r="C1171">
            <v>1</v>
          </cell>
          <cell r="M1171" t="str">
            <v/>
          </cell>
        </row>
        <row r="1172">
          <cell r="C1172">
            <v>1</v>
          </cell>
          <cell r="M1172" t="str">
            <v/>
          </cell>
        </row>
        <row r="1173">
          <cell r="C1173">
            <v>1</v>
          </cell>
          <cell r="M1173" t="str">
            <v/>
          </cell>
        </row>
        <row r="1174">
          <cell r="C1174">
            <v>1</v>
          </cell>
          <cell r="M1174" t="str">
            <v/>
          </cell>
        </row>
        <row r="1175">
          <cell r="C1175">
            <v>1</v>
          </cell>
          <cell r="M1175" t="str">
            <v/>
          </cell>
        </row>
        <row r="1176">
          <cell r="C1176">
            <v>1</v>
          </cell>
          <cell r="M1176" t="str">
            <v/>
          </cell>
        </row>
        <row r="1177">
          <cell r="C1177">
            <v>1</v>
          </cell>
          <cell r="M1177" t="str">
            <v/>
          </cell>
        </row>
        <row r="1178">
          <cell r="C1178">
            <v>1</v>
          </cell>
          <cell r="M1178" t="str">
            <v/>
          </cell>
        </row>
        <row r="1179">
          <cell r="C1179">
            <v>1</v>
          </cell>
          <cell r="M1179" t="str">
            <v/>
          </cell>
        </row>
        <row r="1180">
          <cell r="C1180">
            <v>1</v>
          </cell>
          <cell r="M1180" t="str">
            <v/>
          </cell>
        </row>
        <row r="1181">
          <cell r="C1181">
            <v>1</v>
          </cell>
          <cell r="M1181" t="str">
            <v/>
          </cell>
        </row>
        <row r="1182">
          <cell r="C1182">
            <v>1</v>
          </cell>
          <cell r="M1182" t="str">
            <v/>
          </cell>
        </row>
        <row r="1183">
          <cell r="C1183">
            <v>1</v>
          </cell>
          <cell r="M1183" t="str">
            <v/>
          </cell>
        </row>
        <row r="1184">
          <cell r="C1184">
            <v>1</v>
          </cell>
          <cell r="M1184" t="str">
            <v/>
          </cell>
        </row>
        <row r="1185">
          <cell r="C1185">
            <v>1</v>
          </cell>
          <cell r="M1185" t="str">
            <v/>
          </cell>
        </row>
        <row r="1186">
          <cell r="C1186">
            <v>1</v>
          </cell>
          <cell r="M1186" t="str">
            <v/>
          </cell>
        </row>
        <row r="1187">
          <cell r="C1187">
            <v>1</v>
          </cell>
          <cell r="M1187" t="str">
            <v/>
          </cell>
        </row>
        <row r="1188">
          <cell r="C1188">
            <v>1</v>
          </cell>
          <cell r="M1188" t="str">
            <v/>
          </cell>
        </row>
        <row r="1189">
          <cell r="C1189">
            <v>1</v>
          </cell>
          <cell r="M1189" t="str">
            <v/>
          </cell>
        </row>
        <row r="1190">
          <cell r="C1190">
            <v>1</v>
          </cell>
          <cell r="M1190" t="str">
            <v/>
          </cell>
        </row>
        <row r="1191">
          <cell r="C1191">
            <v>1</v>
          </cell>
          <cell r="M1191" t="str">
            <v/>
          </cell>
        </row>
        <row r="1192">
          <cell r="C1192">
            <v>1</v>
          </cell>
          <cell r="M1192" t="str">
            <v/>
          </cell>
        </row>
        <row r="1193">
          <cell r="C1193">
            <v>1</v>
          </cell>
          <cell r="M1193" t="str">
            <v/>
          </cell>
        </row>
        <row r="1194">
          <cell r="C1194">
            <v>1</v>
          </cell>
          <cell r="M1194" t="str">
            <v/>
          </cell>
        </row>
        <row r="1195">
          <cell r="C1195">
            <v>1</v>
          </cell>
          <cell r="M1195" t="str">
            <v/>
          </cell>
        </row>
        <row r="1196">
          <cell r="C1196">
            <v>1</v>
          </cell>
          <cell r="M1196" t="str">
            <v/>
          </cell>
        </row>
        <row r="1197">
          <cell r="C1197">
            <v>1</v>
          </cell>
          <cell r="M1197" t="str">
            <v/>
          </cell>
        </row>
        <row r="1198">
          <cell r="C1198">
            <v>1</v>
          </cell>
          <cell r="M1198" t="str">
            <v/>
          </cell>
        </row>
        <row r="1199">
          <cell r="C1199">
            <v>1</v>
          </cell>
          <cell r="M1199" t="str">
            <v/>
          </cell>
        </row>
        <row r="1200">
          <cell r="C1200">
            <v>1</v>
          </cell>
          <cell r="M1200" t="str">
            <v/>
          </cell>
        </row>
        <row r="1201">
          <cell r="C1201">
            <v>1</v>
          </cell>
          <cell r="M1201" t="str">
            <v/>
          </cell>
        </row>
        <row r="1202">
          <cell r="C1202">
            <v>1</v>
          </cell>
          <cell r="M1202" t="str">
            <v/>
          </cell>
        </row>
        <row r="1203">
          <cell r="C1203">
            <v>1</v>
          </cell>
          <cell r="M1203" t="str">
            <v/>
          </cell>
        </row>
        <row r="1204">
          <cell r="C1204">
            <v>1</v>
          </cell>
          <cell r="M1204" t="str">
            <v/>
          </cell>
        </row>
        <row r="1205">
          <cell r="C1205">
            <v>1</v>
          </cell>
          <cell r="M1205" t="str">
            <v/>
          </cell>
        </row>
        <row r="1206">
          <cell r="C1206">
            <v>1</v>
          </cell>
          <cell r="M1206" t="str">
            <v/>
          </cell>
        </row>
        <row r="1207">
          <cell r="C1207">
            <v>1</v>
          </cell>
          <cell r="M1207" t="str">
            <v/>
          </cell>
        </row>
        <row r="1208">
          <cell r="C1208">
            <v>1</v>
          </cell>
          <cell r="M1208" t="str">
            <v/>
          </cell>
        </row>
        <row r="1209">
          <cell r="C1209">
            <v>1</v>
          </cell>
          <cell r="M1209" t="str">
            <v/>
          </cell>
        </row>
        <row r="1210">
          <cell r="C1210">
            <v>1</v>
          </cell>
          <cell r="M1210" t="str">
            <v/>
          </cell>
        </row>
        <row r="1211">
          <cell r="C1211">
            <v>1</v>
          </cell>
          <cell r="M1211" t="str">
            <v/>
          </cell>
        </row>
        <row r="1212">
          <cell r="C1212">
            <v>1</v>
          </cell>
          <cell r="M1212" t="str">
            <v/>
          </cell>
        </row>
        <row r="1213">
          <cell r="C1213">
            <v>1</v>
          </cell>
          <cell r="M1213" t="str">
            <v/>
          </cell>
        </row>
        <row r="1214">
          <cell r="C1214">
            <v>1</v>
          </cell>
          <cell r="M1214" t="str">
            <v/>
          </cell>
        </row>
        <row r="1215">
          <cell r="C1215">
            <v>1</v>
          </cell>
          <cell r="M1215" t="str">
            <v/>
          </cell>
        </row>
        <row r="1216">
          <cell r="C1216">
            <v>1</v>
          </cell>
          <cell r="M1216" t="str">
            <v/>
          </cell>
        </row>
        <row r="1217">
          <cell r="C1217">
            <v>1</v>
          </cell>
          <cell r="M1217" t="str">
            <v/>
          </cell>
        </row>
        <row r="1218">
          <cell r="C1218">
            <v>1</v>
          </cell>
          <cell r="M1218" t="str">
            <v/>
          </cell>
        </row>
        <row r="1219">
          <cell r="C1219">
            <v>1</v>
          </cell>
          <cell r="M1219" t="str">
            <v/>
          </cell>
        </row>
        <row r="1220">
          <cell r="C1220">
            <v>1</v>
          </cell>
          <cell r="M1220" t="str">
            <v/>
          </cell>
        </row>
        <row r="1221">
          <cell r="C1221">
            <v>1</v>
          </cell>
          <cell r="M1221" t="str">
            <v/>
          </cell>
        </row>
        <row r="1222">
          <cell r="C1222">
            <v>1</v>
          </cell>
          <cell r="M1222" t="str">
            <v/>
          </cell>
        </row>
        <row r="1223">
          <cell r="C1223">
            <v>1</v>
          </cell>
          <cell r="M1223" t="str">
            <v/>
          </cell>
        </row>
        <row r="1224">
          <cell r="C1224">
            <v>1</v>
          </cell>
          <cell r="M1224" t="str">
            <v/>
          </cell>
        </row>
        <row r="1225">
          <cell r="C1225">
            <v>1</v>
          </cell>
          <cell r="M1225" t="str">
            <v/>
          </cell>
        </row>
        <row r="1226">
          <cell r="C1226">
            <v>1</v>
          </cell>
          <cell r="M1226" t="str">
            <v/>
          </cell>
        </row>
        <row r="1227">
          <cell r="C1227">
            <v>1</v>
          </cell>
          <cell r="M1227" t="str">
            <v/>
          </cell>
        </row>
        <row r="1228">
          <cell r="C1228">
            <v>1</v>
          </cell>
          <cell r="M1228" t="str">
            <v/>
          </cell>
        </row>
        <row r="1229">
          <cell r="C1229">
            <v>1</v>
          </cell>
          <cell r="M1229" t="str">
            <v/>
          </cell>
        </row>
        <row r="1230">
          <cell r="C1230">
            <v>1</v>
          </cell>
          <cell r="M1230" t="str">
            <v/>
          </cell>
        </row>
        <row r="1231">
          <cell r="C1231">
            <v>1</v>
          </cell>
          <cell r="M1231" t="str">
            <v/>
          </cell>
        </row>
        <row r="1232">
          <cell r="C1232">
            <v>1</v>
          </cell>
          <cell r="M1232" t="str">
            <v/>
          </cell>
        </row>
        <row r="1233">
          <cell r="C1233">
            <v>1</v>
          </cell>
          <cell r="M1233" t="str">
            <v/>
          </cell>
        </row>
        <row r="1234">
          <cell r="C1234">
            <v>1</v>
          </cell>
          <cell r="M1234" t="str">
            <v/>
          </cell>
        </row>
        <row r="1235">
          <cell r="C1235">
            <v>1</v>
          </cell>
          <cell r="M1235" t="str">
            <v/>
          </cell>
        </row>
        <row r="1236">
          <cell r="C1236">
            <v>1</v>
          </cell>
          <cell r="M1236" t="str">
            <v/>
          </cell>
        </row>
        <row r="1237">
          <cell r="C1237">
            <v>1</v>
          </cell>
          <cell r="M1237" t="str">
            <v/>
          </cell>
        </row>
        <row r="1238">
          <cell r="C1238">
            <v>1</v>
          </cell>
          <cell r="M1238" t="str">
            <v/>
          </cell>
        </row>
        <row r="1239">
          <cell r="C1239">
            <v>1</v>
          </cell>
          <cell r="M1239" t="str">
            <v/>
          </cell>
        </row>
        <row r="1240">
          <cell r="C1240">
            <v>1</v>
          </cell>
          <cell r="M1240" t="str">
            <v/>
          </cell>
        </row>
        <row r="1241">
          <cell r="C1241">
            <v>1</v>
          </cell>
          <cell r="M1241" t="str">
            <v/>
          </cell>
        </row>
        <row r="1242">
          <cell r="C1242">
            <v>1</v>
          </cell>
          <cell r="M1242" t="str">
            <v/>
          </cell>
        </row>
        <row r="1243">
          <cell r="C1243">
            <v>1</v>
          </cell>
          <cell r="M1243" t="str">
            <v/>
          </cell>
        </row>
        <row r="1244">
          <cell r="C1244">
            <v>1</v>
          </cell>
          <cell r="M1244" t="str">
            <v/>
          </cell>
        </row>
        <row r="1245">
          <cell r="C1245">
            <v>1</v>
          </cell>
          <cell r="M1245" t="str">
            <v/>
          </cell>
        </row>
        <row r="1246">
          <cell r="C1246">
            <v>1</v>
          </cell>
          <cell r="M1246" t="str">
            <v/>
          </cell>
        </row>
        <row r="1247">
          <cell r="C1247">
            <v>1</v>
          </cell>
          <cell r="M1247" t="str">
            <v/>
          </cell>
        </row>
        <row r="1248">
          <cell r="C1248">
            <v>1</v>
          </cell>
          <cell r="M1248" t="str">
            <v/>
          </cell>
        </row>
        <row r="1249">
          <cell r="C1249">
            <v>1</v>
          </cell>
          <cell r="M1249" t="str">
            <v/>
          </cell>
        </row>
        <row r="1250">
          <cell r="C1250">
            <v>1</v>
          </cell>
          <cell r="M1250" t="str">
            <v/>
          </cell>
        </row>
        <row r="1251">
          <cell r="C1251">
            <v>1</v>
          </cell>
          <cell r="M1251" t="str">
            <v/>
          </cell>
        </row>
        <row r="1252">
          <cell r="C1252">
            <v>1</v>
          </cell>
          <cell r="M1252" t="str">
            <v/>
          </cell>
        </row>
        <row r="1253">
          <cell r="C1253">
            <v>1</v>
          </cell>
          <cell r="M1253" t="str">
            <v/>
          </cell>
        </row>
        <row r="1254">
          <cell r="C1254">
            <v>1</v>
          </cell>
          <cell r="M1254" t="str">
            <v/>
          </cell>
        </row>
        <row r="1255">
          <cell r="C1255">
            <v>1</v>
          </cell>
          <cell r="M1255" t="str">
            <v/>
          </cell>
        </row>
        <row r="1256">
          <cell r="C1256">
            <v>1</v>
          </cell>
          <cell r="M1256" t="str">
            <v/>
          </cell>
        </row>
        <row r="1257">
          <cell r="C1257">
            <v>1</v>
          </cell>
          <cell r="M1257" t="str">
            <v/>
          </cell>
        </row>
        <row r="1258">
          <cell r="C1258">
            <v>1</v>
          </cell>
          <cell r="M1258" t="str">
            <v/>
          </cell>
        </row>
        <row r="1259">
          <cell r="C1259">
            <v>1</v>
          </cell>
          <cell r="M1259" t="str">
            <v/>
          </cell>
        </row>
        <row r="1260">
          <cell r="C1260">
            <v>1</v>
          </cell>
          <cell r="M1260" t="str">
            <v/>
          </cell>
        </row>
        <row r="1261">
          <cell r="C1261">
            <v>1</v>
          </cell>
          <cell r="M1261" t="str">
            <v/>
          </cell>
        </row>
        <row r="1262">
          <cell r="C1262">
            <v>1</v>
          </cell>
          <cell r="M1262" t="str">
            <v/>
          </cell>
        </row>
        <row r="1263">
          <cell r="C1263">
            <v>1</v>
          </cell>
          <cell r="M1263" t="str">
            <v/>
          </cell>
        </row>
        <row r="1264">
          <cell r="C1264">
            <v>1</v>
          </cell>
          <cell r="M1264" t="str">
            <v/>
          </cell>
        </row>
        <row r="1265">
          <cell r="C1265">
            <v>1</v>
          </cell>
          <cell r="M1265" t="str">
            <v/>
          </cell>
        </row>
        <row r="1266">
          <cell r="C1266">
            <v>1</v>
          </cell>
          <cell r="M1266" t="str">
            <v/>
          </cell>
        </row>
        <row r="1267">
          <cell r="C1267">
            <v>1</v>
          </cell>
          <cell r="M1267" t="str">
            <v/>
          </cell>
        </row>
        <row r="1268">
          <cell r="C1268">
            <v>1</v>
          </cell>
          <cell r="M1268" t="str">
            <v/>
          </cell>
        </row>
        <row r="1269">
          <cell r="C1269">
            <v>1</v>
          </cell>
          <cell r="M1269" t="str">
            <v/>
          </cell>
        </row>
        <row r="1270">
          <cell r="C1270">
            <v>1</v>
          </cell>
          <cell r="M1270" t="str">
            <v/>
          </cell>
        </row>
        <row r="1271">
          <cell r="C1271">
            <v>1</v>
          </cell>
          <cell r="M1271" t="str">
            <v/>
          </cell>
        </row>
        <row r="1272">
          <cell r="C1272">
            <v>1</v>
          </cell>
          <cell r="M1272" t="str">
            <v/>
          </cell>
        </row>
        <row r="1273">
          <cell r="C1273">
            <v>1</v>
          </cell>
          <cell r="M1273" t="str">
            <v/>
          </cell>
        </row>
        <row r="1274">
          <cell r="C1274">
            <v>1</v>
          </cell>
          <cell r="M1274" t="str">
            <v/>
          </cell>
        </row>
        <row r="1275">
          <cell r="C1275">
            <v>1</v>
          </cell>
          <cell r="M1275" t="str">
            <v/>
          </cell>
        </row>
        <row r="1276">
          <cell r="C1276">
            <v>1</v>
          </cell>
          <cell r="M1276" t="str">
            <v/>
          </cell>
        </row>
        <row r="1277">
          <cell r="C1277">
            <v>1</v>
          </cell>
          <cell r="M1277" t="str">
            <v/>
          </cell>
        </row>
        <row r="1278">
          <cell r="C1278">
            <v>1</v>
          </cell>
          <cell r="M1278" t="str">
            <v/>
          </cell>
        </row>
        <row r="1279">
          <cell r="C1279">
            <v>1</v>
          </cell>
          <cell r="M1279" t="str">
            <v/>
          </cell>
        </row>
        <row r="1280">
          <cell r="C1280">
            <v>1</v>
          </cell>
          <cell r="M1280" t="str">
            <v/>
          </cell>
        </row>
        <row r="1281">
          <cell r="C1281">
            <v>1</v>
          </cell>
          <cell r="M1281" t="str">
            <v/>
          </cell>
        </row>
        <row r="1282">
          <cell r="C1282">
            <v>1</v>
          </cell>
          <cell r="M1282" t="str">
            <v/>
          </cell>
        </row>
        <row r="1283">
          <cell r="C1283">
            <v>1</v>
          </cell>
          <cell r="M1283" t="str">
            <v/>
          </cell>
        </row>
        <row r="1284">
          <cell r="C1284">
            <v>1</v>
          </cell>
          <cell r="M1284" t="str">
            <v/>
          </cell>
        </row>
        <row r="1285">
          <cell r="C1285">
            <v>1</v>
          </cell>
          <cell r="M1285" t="str">
            <v/>
          </cell>
        </row>
        <row r="1286">
          <cell r="C1286">
            <v>1</v>
          </cell>
          <cell r="M1286" t="str">
            <v/>
          </cell>
        </row>
        <row r="1287">
          <cell r="C1287">
            <v>1</v>
          </cell>
          <cell r="M1287" t="str">
            <v/>
          </cell>
        </row>
        <row r="1288">
          <cell r="C1288">
            <v>1</v>
          </cell>
          <cell r="M1288" t="str">
            <v/>
          </cell>
        </row>
        <row r="1289">
          <cell r="C1289">
            <v>1</v>
          </cell>
          <cell r="M1289" t="str">
            <v/>
          </cell>
        </row>
        <row r="1290">
          <cell r="C1290">
            <v>1</v>
          </cell>
          <cell r="M1290" t="str">
            <v/>
          </cell>
        </row>
        <row r="1291">
          <cell r="C1291">
            <v>1</v>
          </cell>
          <cell r="M1291" t="str">
            <v/>
          </cell>
        </row>
        <row r="1292">
          <cell r="C1292">
            <v>1</v>
          </cell>
          <cell r="M1292" t="str">
            <v/>
          </cell>
        </row>
        <row r="1293">
          <cell r="C1293">
            <v>1</v>
          </cell>
          <cell r="M1293" t="str">
            <v/>
          </cell>
        </row>
        <row r="1294">
          <cell r="C1294">
            <v>1</v>
          </cell>
          <cell r="M1294" t="str">
            <v/>
          </cell>
        </row>
        <row r="1295">
          <cell r="C1295">
            <v>1</v>
          </cell>
          <cell r="M1295" t="str">
            <v/>
          </cell>
        </row>
        <row r="1296">
          <cell r="C1296">
            <v>1</v>
          </cell>
          <cell r="M1296" t="str">
            <v/>
          </cell>
        </row>
        <row r="1297">
          <cell r="C1297">
            <v>1</v>
          </cell>
          <cell r="M1297" t="str">
            <v/>
          </cell>
        </row>
        <row r="1298">
          <cell r="C1298">
            <v>1</v>
          </cell>
          <cell r="M1298" t="str">
            <v/>
          </cell>
        </row>
        <row r="1299">
          <cell r="C1299">
            <v>1</v>
          </cell>
          <cell r="M1299" t="str">
            <v/>
          </cell>
        </row>
        <row r="1300">
          <cell r="C1300">
            <v>1</v>
          </cell>
          <cell r="M1300" t="str">
            <v/>
          </cell>
        </row>
        <row r="1301">
          <cell r="C1301">
            <v>1</v>
          </cell>
          <cell r="M1301" t="str">
            <v/>
          </cell>
        </row>
        <row r="1302">
          <cell r="C1302">
            <v>1</v>
          </cell>
          <cell r="M1302" t="str">
            <v/>
          </cell>
        </row>
        <row r="1303">
          <cell r="C1303">
            <v>1</v>
          </cell>
          <cell r="M1303" t="str">
            <v/>
          </cell>
        </row>
        <row r="1304">
          <cell r="C1304">
            <v>1</v>
          </cell>
          <cell r="M1304" t="str">
            <v/>
          </cell>
        </row>
        <row r="1305">
          <cell r="C1305">
            <v>1</v>
          </cell>
          <cell r="M1305" t="str">
            <v/>
          </cell>
        </row>
        <row r="1306">
          <cell r="C1306">
            <v>1</v>
          </cell>
          <cell r="M1306" t="str">
            <v/>
          </cell>
        </row>
        <row r="1307">
          <cell r="C1307">
            <v>1</v>
          </cell>
          <cell r="M1307" t="str">
            <v/>
          </cell>
        </row>
        <row r="1308">
          <cell r="C1308">
            <v>1</v>
          </cell>
          <cell r="M1308" t="str">
            <v/>
          </cell>
        </row>
        <row r="1309">
          <cell r="C1309">
            <v>1</v>
          </cell>
          <cell r="M1309" t="str">
            <v/>
          </cell>
        </row>
        <row r="1310">
          <cell r="C1310">
            <v>1</v>
          </cell>
          <cell r="M1310" t="str">
            <v/>
          </cell>
        </row>
        <row r="1311">
          <cell r="C1311">
            <v>1</v>
          </cell>
          <cell r="M1311" t="str">
            <v/>
          </cell>
        </row>
        <row r="1312">
          <cell r="C1312">
            <v>1</v>
          </cell>
          <cell r="M1312" t="str">
            <v/>
          </cell>
        </row>
        <row r="1313">
          <cell r="C1313">
            <v>1</v>
          </cell>
          <cell r="M1313" t="str">
            <v/>
          </cell>
        </row>
        <row r="1314">
          <cell r="C1314">
            <v>1</v>
          </cell>
          <cell r="M1314" t="str">
            <v/>
          </cell>
        </row>
        <row r="1315">
          <cell r="C1315">
            <v>1</v>
          </cell>
          <cell r="M1315" t="str">
            <v/>
          </cell>
        </row>
        <row r="1316">
          <cell r="C1316">
            <v>1</v>
          </cell>
          <cell r="M1316" t="str">
            <v/>
          </cell>
        </row>
        <row r="1317">
          <cell r="C1317">
            <v>1</v>
          </cell>
          <cell r="M1317" t="str">
            <v/>
          </cell>
        </row>
        <row r="1318">
          <cell r="C1318">
            <v>1</v>
          </cell>
          <cell r="M1318" t="str">
            <v/>
          </cell>
        </row>
        <row r="1319">
          <cell r="C1319">
            <v>1</v>
          </cell>
          <cell r="M1319" t="str">
            <v/>
          </cell>
        </row>
        <row r="1320">
          <cell r="C1320">
            <v>1</v>
          </cell>
          <cell r="M1320" t="str">
            <v/>
          </cell>
        </row>
        <row r="1321">
          <cell r="C1321">
            <v>1</v>
          </cell>
          <cell r="M1321" t="str">
            <v/>
          </cell>
        </row>
        <row r="1322">
          <cell r="C1322">
            <v>1</v>
          </cell>
          <cell r="M1322" t="str">
            <v/>
          </cell>
        </row>
        <row r="1323">
          <cell r="C1323">
            <v>1</v>
          </cell>
          <cell r="M1323" t="str">
            <v/>
          </cell>
        </row>
        <row r="1324">
          <cell r="C1324">
            <v>1</v>
          </cell>
          <cell r="M1324" t="str">
            <v/>
          </cell>
        </row>
        <row r="1325">
          <cell r="C1325">
            <v>1</v>
          </cell>
          <cell r="M1325" t="str">
            <v/>
          </cell>
        </row>
        <row r="1326">
          <cell r="C1326">
            <v>1</v>
          </cell>
          <cell r="M1326" t="str">
            <v/>
          </cell>
        </row>
        <row r="1327">
          <cell r="C1327">
            <v>1</v>
          </cell>
          <cell r="M1327" t="str">
            <v/>
          </cell>
        </row>
        <row r="1328">
          <cell r="C1328">
            <v>1</v>
          </cell>
          <cell r="M1328" t="str">
            <v/>
          </cell>
        </row>
        <row r="1329">
          <cell r="C1329">
            <v>1</v>
          </cell>
          <cell r="M1329" t="str">
            <v/>
          </cell>
        </row>
        <row r="1330">
          <cell r="C1330">
            <v>1</v>
          </cell>
          <cell r="M1330" t="str">
            <v/>
          </cell>
        </row>
        <row r="1331">
          <cell r="C1331">
            <v>1</v>
          </cell>
          <cell r="M1331" t="str">
            <v/>
          </cell>
        </row>
        <row r="1332">
          <cell r="C1332">
            <v>1</v>
          </cell>
          <cell r="M1332" t="str">
            <v/>
          </cell>
        </row>
        <row r="1333">
          <cell r="C1333">
            <v>1</v>
          </cell>
          <cell r="M1333" t="str">
            <v/>
          </cell>
        </row>
        <row r="1334">
          <cell r="C1334">
            <v>1</v>
          </cell>
          <cell r="M1334" t="str">
            <v/>
          </cell>
        </row>
        <row r="1335">
          <cell r="C1335">
            <v>1</v>
          </cell>
          <cell r="M1335" t="str">
            <v/>
          </cell>
        </row>
        <row r="1336">
          <cell r="C1336">
            <v>1</v>
          </cell>
          <cell r="M1336" t="str">
            <v/>
          </cell>
        </row>
        <row r="1337">
          <cell r="C1337">
            <v>1</v>
          </cell>
          <cell r="M1337" t="str">
            <v/>
          </cell>
        </row>
        <row r="1338">
          <cell r="C1338">
            <v>1</v>
          </cell>
          <cell r="M1338" t="str">
            <v/>
          </cell>
        </row>
        <row r="1339">
          <cell r="C1339">
            <v>1</v>
          </cell>
          <cell r="M1339" t="str">
            <v/>
          </cell>
        </row>
        <row r="1340">
          <cell r="C1340">
            <v>1</v>
          </cell>
          <cell r="M1340" t="str">
            <v/>
          </cell>
        </row>
        <row r="1341">
          <cell r="C1341">
            <v>1</v>
          </cell>
          <cell r="M1341" t="str">
            <v/>
          </cell>
        </row>
        <row r="1342">
          <cell r="C1342">
            <v>1</v>
          </cell>
          <cell r="M1342" t="str">
            <v/>
          </cell>
        </row>
        <row r="1343">
          <cell r="C1343">
            <v>1</v>
          </cell>
          <cell r="M1343" t="str">
            <v/>
          </cell>
        </row>
        <row r="1344">
          <cell r="C1344">
            <v>1</v>
          </cell>
          <cell r="M1344" t="str">
            <v/>
          </cell>
        </row>
        <row r="1345">
          <cell r="C1345">
            <v>1</v>
          </cell>
          <cell r="M1345" t="str">
            <v/>
          </cell>
        </row>
        <row r="1346">
          <cell r="C1346">
            <v>1</v>
          </cell>
          <cell r="M1346" t="str">
            <v/>
          </cell>
        </row>
        <row r="1347">
          <cell r="C1347">
            <v>1</v>
          </cell>
          <cell r="M1347" t="str">
            <v/>
          </cell>
        </row>
        <row r="1348">
          <cell r="C1348">
            <v>1</v>
          </cell>
          <cell r="M1348" t="str">
            <v/>
          </cell>
        </row>
        <row r="1349">
          <cell r="C1349">
            <v>1</v>
          </cell>
          <cell r="M1349" t="str">
            <v/>
          </cell>
        </row>
        <row r="1350">
          <cell r="C1350">
            <v>1</v>
          </cell>
          <cell r="M1350" t="str">
            <v/>
          </cell>
        </row>
        <row r="1351">
          <cell r="C1351">
            <v>1</v>
          </cell>
          <cell r="M1351" t="str">
            <v/>
          </cell>
        </row>
        <row r="1352">
          <cell r="C1352">
            <v>1</v>
          </cell>
          <cell r="M1352" t="str">
            <v/>
          </cell>
        </row>
        <row r="1353">
          <cell r="C1353">
            <v>1</v>
          </cell>
          <cell r="M1353" t="str">
            <v/>
          </cell>
        </row>
        <row r="1354">
          <cell r="C1354">
            <v>1</v>
          </cell>
          <cell r="M1354" t="str">
            <v/>
          </cell>
        </row>
        <row r="1355">
          <cell r="C1355">
            <v>1</v>
          </cell>
          <cell r="M1355" t="str">
            <v/>
          </cell>
        </row>
        <row r="1356">
          <cell r="C1356">
            <v>1</v>
          </cell>
          <cell r="M1356" t="str">
            <v/>
          </cell>
        </row>
        <row r="1357">
          <cell r="C1357">
            <v>1</v>
          </cell>
          <cell r="M1357" t="str">
            <v/>
          </cell>
        </row>
        <row r="1358">
          <cell r="C1358">
            <v>1</v>
          </cell>
          <cell r="M1358" t="str">
            <v/>
          </cell>
        </row>
        <row r="1359">
          <cell r="C1359">
            <v>1</v>
          </cell>
          <cell r="M1359" t="str">
            <v/>
          </cell>
        </row>
        <row r="1360">
          <cell r="C1360">
            <v>1</v>
          </cell>
          <cell r="M1360" t="str">
            <v/>
          </cell>
        </row>
        <row r="1361">
          <cell r="C1361">
            <v>1</v>
          </cell>
          <cell r="M1361" t="str">
            <v/>
          </cell>
        </row>
        <row r="1362">
          <cell r="C1362">
            <v>1</v>
          </cell>
          <cell r="M1362" t="str">
            <v/>
          </cell>
        </row>
        <row r="1363">
          <cell r="C1363">
            <v>1</v>
          </cell>
          <cell r="M1363" t="str">
            <v/>
          </cell>
        </row>
        <row r="1364">
          <cell r="C1364">
            <v>1</v>
          </cell>
          <cell r="M1364" t="str">
            <v/>
          </cell>
        </row>
        <row r="1365">
          <cell r="C1365">
            <v>1</v>
          </cell>
          <cell r="M1365" t="str">
            <v/>
          </cell>
        </row>
        <row r="1366">
          <cell r="C1366">
            <v>1</v>
          </cell>
          <cell r="M1366" t="str">
            <v/>
          </cell>
        </row>
        <row r="1367">
          <cell r="C1367">
            <v>1</v>
          </cell>
          <cell r="M1367" t="str">
            <v/>
          </cell>
        </row>
        <row r="1368">
          <cell r="C1368">
            <v>1</v>
          </cell>
          <cell r="M1368" t="str">
            <v/>
          </cell>
        </row>
        <row r="1369">
          <cell r="C1369">
            <v>1</v>
          </cell>
          <cell r="M1369" t="str">
            <v/>
          </cell>
        </row>
        <row r="1370">
          <cell r="C1370">
            <v>1</v>
          </cell>
          <cell r="M1370" t="str">
            <v/>
          </cell>
        </row>
        <row r="1371">
          <cell r="C1371">
            <v>1</v>
          </cell>
          <cell r="M1371" t="str">
            <v/>
          </cell>
        </row>
        <row r="1372">
          <cell r="C1372">
            <v>1</v>
          </cell>
          <cell r="M1372" t="str">
            <v/>
          </cell>
        </row>
        <row r="1373">
          <cell r="C1373">
            <v>1</v>
          </cell>
          <cell r="M1373" t="str">
            <v/>
          </cell>
        </row>
        <row r="1374">
          <cell r="C1374">
            <v>1</v>
          </cell>
          <cell r="M1374" t="str">
            <v/>
          </cell>
        </row>
        <row r="1375">
          <cell r="C1375">
            <v>1</v>
          </cell>
          <cell r="M1375" t="str">
            <v/>
          </cell>
        </row>
        <row r="1376">
          <cell r="C1376">
            <v>1</v>
          </cell>
          <cell r="M1376" t="str">
            <v/>
          </cell>
        </row>
        <row r="1377">
          <cell r="C1377">
            <v>1</v>
          </cell>
          <cell r="M1377" t="str">
            <v/>
          </cell>
        </row>
        <row r="1378">
          <cell r="C1378">
            <v>1</v>
          </cell>
          <cell r="M1378" t="str">
            <v/>
          </cell>
        </row>
        <row r="1379">
          <cell r="C1379">
            <v>1</v>
          </cell>
          <cell r="M1379" t="str">
            <v/>
          </cell>
        </row>
        <row r="1380">
          <cell r="C1380">
            <v>1</v>
          </cell>
          <cell r="M1380" t="str">
            <v/>
          </cell>
        </row>
        <row r="1381">
          <cell r="C1381">
            <v>1</v>
          </cell>
          <cell r="M1381" t="str">
            <v/>
          </cell>
        </row>
        <row r="1382">
          <cell r="C1382">
            <v>1</v>
          </cell>
          <cell r="M1382" t="str">
            <v/>
          </cell>
        </row>
        <row r="1383">
          <cell r="C1383">
            <v>1</v>
          </cell>
          <cell r="M1383" t="str">
            <v/>
          </cell>
        </row>
        <row r="1384">
          <cell r="C1384">
            <v>1</v>
          </cell>
          <cell r="M1384" t="str">
            <v/>
          </cell>
        </row>
        <row r="1385">
          <cell r="C1385">
            <v>1</v>
          </cell>
          <cell r="M1385" t="str">
            <v/>
          </cell>
        </row>
        <row r="1386">
          <cell r="C1386">
            <v>1</v>
          </cell>
          <cell r="M1386" t="str">
            <v/>
          </cell>
        </row>
        <row r="1387">
          <cell r="C1387">
            <v>1</v>
          </cell>
          <cell r="M1387" t="str">
            <v/>
          </cell>
        </row>
        <row r="1388">
          <cell r="C1388">
            <v>1</v>
          </cell>
          <cell r="M1388" t="str">
            <v/>
          </cell>
        </row>
        <row r="1389">
          <cell r="C1389">
            <v>1</v>
          </cell>
          <cell r="M1389" t="str">
            <v/>
          </cell>
        </row>
        <row r="1390">
          <cell r="C1390">
            <v>1</v>
          </cell>
          <cell r="M1390" t="str">
            <v/>
          </cell>
        </row>
        <row r="1391">
          <cell r="C1391">
            <v>1</v>
          </cell>
          <cell r="M1391" t="str">
            <v/>
          </cell>
        </row>
        <row r="1392">
          <cell r="C1392">
            <v>1</v>
          </cell>
          <cell r="M1392" t="str">
            <v/>
          </cell>
        </row>
        <row r="1393">
          <cell r="C1393">
            <v>1</v>
          </cell>
          <cell r="M1393" t="str">
            <v/>
          </cell>
        </row>
        <row r="1394">
          <cell r="C1394">
            <v>1</v>
          </cell>
          <cell r="M1394" t="str">
            <v/>
          </cell>
        </row>
        <row r="1395">
          <cell r="C1395">
            <v>1</v>
          </cell>
          <cell r="M1395" t="str">
            <v/>
          </cell>
        </row>
        <row r="1396">
          <cell r="C1396">
            <v>1</v>
          </cell>
          <cell r="M1396" t="str">
            <v/>
          </cell>
        </row>
        <row r="1397">
          <cell r="C1397">
            <v>1</v>
          </cell>
          <cell r="M1397" t="str">
            <v/>
          </cell>
        </row>
        <row r="1398">
          <cell r="C1398">
            <v>1</v>
          </cell>
          <cell r="M1398" t="str">
            <v/>
          </cell>
        </row>
        <row r="1399">
          <cell r="C1399">
            <v>1</v>
          </cell>
          <cell r="M1399" t="str">
            <v/>
          </cell>
        </row>
        <row r="1400">
          <cell r="C1400">
            <v>1</v>
          </cell>
          <cell r="M1400" t="str">
            <v/>
          </cell>
        </row>
        <row r="1401">
          <cell r="C1401">
            <v>1</v>
          </cell>
          <cell r="M1401" t="str">
            <v/>
          </cell>
        </row>
        <row r="1402">
          <cell r="C1402">
            <v>1</v>
          </cell>
          <cell r="M1402" t="str">
            <v/>
          </cell>
        </row>
        <row r="1403">
          <cell r="C1403">
            <v>1</v>
          </cell>
          <cell r="M1403" t="str">
            <v/>
          </cell>
        </row>
        <row r="1404">
          <cell r="C1404">
            <v>1</v>
          </cell>
          <cell r="M1404" t="str">
            <v/>
          </cell>
        </row>
        <row r="1405">
          <cell r="C1405">
            <v>1</v>
          </cell>
          <cell r="M1405" t="str">
            <v/>
          </cell>
        </row>
        <row r="1406">
          <cell r="C1406">
            <v>1</v>
          </cell>
          <cell r="M1406" t="str">
            <v/>
          </cell>
        </row>
        <row r="1407">
          <cell r="C1407">
            <v>1</v>
          </cell>
          <cell r="M1407" t="str">
            <v/>
          </cell>
        </row>
        <row r="1408">
          <cell r="C1408">
            <v>1</v>
          </cell>
          <cell r="M1408" t="str">
            <v/>
          </cell>
        </row>
        <row r="1409">
          <cell r="C1409">
            <v>1</v>
          </cell>
          <cell r="M1409" t="str">
            <v/>
          </cell>
        </row>
        <row r="1410">
          <cell r="C1410">
            <v>1</v>
          </cell>
          <cell r="M1410" t="str">
            <v/>
          </cell>
        </row>
        <row r="1411">
          <cell r="C1411">
            <v>1</v>
          </cell>
          <cell r="M1411" t="str">
            <v/>
          </cell>
        </row>
        <row r="1412">
          <cell r="C1412">
            <v>1</v>
          </cell>
          <cell r="M1412" t="str">
            <v/>
          </cell>
        </row>
        <row r="1413">
          <cell r="C1413">
            <v>1</v>
          </cell>
          <cell r="M1413" t="str">
            <v/>
          </cell>
        </row>
        <row r="1414">
          <cell r="C1414">
            <v>1</v>
          </cell>
          <cell r="M1414" t="str">
            <v/>
          </cell>
        </row>
        <row r="1415">
          <cell r="C1415">
            <v>1</v>
          </cell>
          <cell r="M1415" t="str">
            <v/>
          </cell>
        </row>
        <row r="1416">
          <cell r="C1416">
            <v>1</v>
          </cell>
          <cell r="M1416" t="str">
            <v/>
          </cell>
        </row>
        <row r="1417">
          <cell r="C1417">
            <v>1</v>
          </cell>
          <cell r="M1417" t="str">
            <v/>
          </cell>
        </row>
        <row r="1418">
          <cell r="C1418">
            <v>1</v>
          </cell>
          <cell r="M1418" t="str">
            <v/>
          </cell>
        </row>
        <row r="1419">
          <cell r="C1419">
            <v>1</v>
          </cell>
          <cell r="M1419" t="str">
            <v/>
          </cell>
        </row>
        <row r="1420">
          <cell r="C1420">
            <v>1</v>
          </cell>
          <cell r="M1420" t="str">
            <v/>
          </cell>
        </row>
        <row r="1421">
          <cell r="C1421">
            <v>1</v>
          </cell>
          <cell r="M1421" t="str">
            <v/>
          </cell>
        </row>
        <row r="1422">
          <cell r="C1422">
            <v>1</v>
          </cell>
          <cell r="M1422" t="str">
            <v/>
          </cell>
        </row>
        <row r="1423">
          <cell r="C1423">
            <v>1</v>
          </cell>
          <cell r="M1423" t="str">
            <v/>
          </cell>
        </row>
        <row r="1424">
          <cell r="C1424">
            <v>1</v>
          </cell>
          <cell r="M1424" t="str">
            <v/>
          </cell>
        </row>
        <row r="1425">
          <cell r="C1425">
            <v>1</v>
          </cell>
          <cell r="M1425" t="str">
            <v/>
          </cell>
        </row>
        <row r="1426">
          <cell r="C1426">
            <v>1</v>
          </cell>
          <cell r="M1426" t="str">
            <v/>
          </cell>
        </row>
        <row r="1427">
          <cell r="C1427">
            <v>1</v>
          </cell>
          <cell r="M1427" t="str">
            <v/>
          </cell>
        </row>
        <row r="1428">
          <cell r="C1428">
            <v>1</v>
          </cell>
          <cell r="M1428" t="str">
            <v/>
          </cell>
        </row>
        <row r="1429">
          <cell r="C1429">
            <v>1</v>
          </cell>
          <cell r="M1429" t="str">
            <v/>
          </cell>
        </row>
        <row r="1430">
          <cell r="C1430">
            <v>1</v>
          </cell>
          <cell r="M1430" t="str">
            <v/>
          </cell>
        </row>
        <row r="1431">
          <cell r="C1431">
            <v>1</v>
          </cell>
          <cell r="M1431" t="str">
            <v/>
          </cell>
        </row>
        <row r="1432">
          <cell r="C1432">
            <v>1</v>
          </cell>
          <cell r="M1432" t="str">
            <v/>
          </cell>
        </row>
        <row r="1433">
          <cell r="C1433">
            <v>1</v>
          </cell>
          <cell r="M1433" t="str">
            <v/>
          </cell>
        </row>
        <row r="1434">
          <cell r="C1434">
            <v>1</v>
          </cell>
          <cell r="M1434" t="str">
            <v/>
          </cell>
        </row>
        <row r="1435">
          <cell r="C1435">
            <v>1</v>
          </cell>
          <cell r="M1435" t="str">
            <v/>
          </cell>
        </row>
        <row r="1436">
          <cell r="C1436">
            <v>1</v>
          </cell>
          <cell r="M1436" t="str">
            <v/>
          </cell>
        </row>
        <row r="1437">
          <cell r="C1437">
            <v>1</v>
          </cell>
          <cell r="M1437" t="str">
            <v/>
          </cell>
        </row>
        <row r="1438">
          <cell r="C1438">
            <v>1</v>
          </cell>
          <cell r="M1438" t="str">
            <v/>
          </cell>
        </row>
        <row r="1439">
          <cell r="C1439">
            <v>1</v>
          </cell>
          <cell r="M1439" t="str">
            <v/>
          </cell>
        </row>
        <row r="1440">
          <cell r="C1440">
            <v>1</v>
          </cell>
          <cell r="M1440" t="str">
            <v/>
          </cell>
        </row>
        <row r="1441">
          <cell r="C1441">
            <v>1</v>
          </cell>
          <cell r="M1441" t="str">
            <v/>
          </cell>
        </row>
        <row r="1442">
          <cell r="C1442">
            <v>1</v>
          </cell>
          <cell r="M1442" t="str">
            <v/>
          </cell>
        </row>
        <row r="1443">
          <cell r="C1443">
            <v>1</v>
          </cell>
          <cell r="M1443" t="str">
            <v/>
          </cell>
        </row>
        <row r="1444">
          <cell r="C1444">
            <v>1</v>
          </cell>
          <cell r="M1444" t="str">
            <v/>
          </cell>
        </row>
        <row r="1445">
          <cell r="C1445">
            <v>1</v>
          </cell>
          <cell r="M1445" t="str">
            <v/>
          </cell>
        </row>
        <row r="1446">
          <cell r="C1446">
            <v>1</v>
          </cell>
          <cell r="M1446" t="str">
            <v/>
          </cell>
        </row>
        <row r="1447">
          <cell r="C1447">
            <v>1</v>
          </cell>
          <cell r="M1447" t="str">
            <v/>
          </cell>
        </row>
        <row r="1448">
          <cell r="C1448">
            <v>1</v>
          </cell>
          <cell r="M1448" t="str">
            <v/>
          </cell>
        </row>
        <row r="1449">
          <cell r="C1449">
            <v>1</v>
          </cell>
          <cell r="M1449" t="str">
            <v/>
          </cell>
        </row>
        <row r="1450">
          <cell r="C1450">
            <v>1</v>
          </cell>
          <cell r="M1450" t="str">
            <v/>
          </cell>
        </row>
        <row r="1451">
          <cell r="C1451">
            <v>1</v>
          </cell>
          <cell r="M1451" t="str">
            <v/>
          </cell>
        </row>
        <row r="1452">
          <cell r="C1452">
            <v>1</v>
          </cell>
          <cell r="M1452" t="str">
            <v/>
          </cell>
        </row>
        <row r="1453">
          <cell r="C1453">
            <v>1</v>
          </cell>
          <cell r="M1453" t="str">
            <v/>
          </cell>
        </row>
        <row r="1454">
          <cell r="C1454">
            <v>1</v>
          </cell>
          <cell r="M1454" t="str">
            <v/>
          </cell>
        </row>
        <row r="1455">
          <cell r="C1455">
            <v>1</v>
          </cell>
          <cell r="M1455" t="str">
            <v/>
          </cell>
        </row>
        <row r="1456">
          <cell r="C1456">
            <v>1</v>
          </cell>
          <cell r="M1456" t="str">
            <v/>
          </cell>
        </row>
        <row r="1457">
          <cell r="C1457">
            <v>1</v>
          </cell>
          <cell r="M1457" t="str">
            <v/>
          </cell>
        </row>
        <row r="1458">
          <cell r="C1458">
            <v>1</v>
          </cell>
          <cell r="M1458" t="str">
            <v/>
          </cell>
        </row>
        <row r="1459">
          <cell r="C1459">
            <v>1</v>
          </cell>
          <cell r="M1459" t="str">
            <v/>
          </cell>
        </row>
        <row r="1460">
          <cell r="C1460">
            <v>1</v>
          </cell>
          <cell r="M1460" t="str">
            <v/>
          </cell>
        </row>
        <row r="1461">
          <cell r="C1461">
            <v>1</v>
          </cell>
          <cell r="M1461" t="str">
            <v/>
          </cell>
        </row>
        <row r="1462">
          <cell r="C1462">
            <v>1</v>
          </cell>
          <cell r="M1462" t="str">
            <v/>
          </cell>
        </row>
        <row r="1463">
          <cell r="C1463">
            <v>1</v>
          </cell>
          <cell r="M1463" t="str">
            <v/>
          </cell>
        </row>
        <row r="1464">
          <cell r="C1464">
            <v>1</v>
          </cell>
          <cell r="M1464" t="str">
            <v/>
          </cell>
        </row>
        <row r="1465">
          <cell r="C1465">
            <v>1</v>
          </cell>
          <cell r="M1465" t="str">
            <v/>
          </cell>
        </row>
        <row r="1466">
          <cell r="C1466">
            <v>1</v>
          </cell>
          <cell r="M1466" t="str">
            <v/>
          </cell>
        </row>
        <row r="1467">
          <cell r="C1467">
            <v>1</v>
          </cell>
          <cell r="M1467" t="str">
            <v/>
          </cell>
        </row>
        <row r="1468">
          <cell r="C1468">
            <v>1</v>
          </cell>
          <cell r="M1468" t="str">
            <v/>
          </cell>
        </row>
        <row r="1469">
          <cell r="C1469">
            <v>1</v>
          </cell>
          <cell r="M1469" t="str">
            <v/>
          </cell>
        </row>
        <row r="1470">
          <cell r="C1470">
            <v>1</v>
          </cell>
          <cell r="M1470" t="str">
            <v/>
          </cell>
        </row>
        <row r="1471">
          <cell r="C1471">
            <v>1</v>
          </cell>
          <cell r="M1471" t="str">
            <v/>
          </cell>
        </row>
        <row r="1472">
          <cell r="C1472">
            <v>1</v>
          </cell>
          <cell r="M1472" t="str">
            <v/>
          </cell>
        </row>
        <row r="1473">
          <cell r="C1473">
            <v>1</v>
          </cell>
          <cell r="M1473" t="str">
            <v/>
          </cell>
        </row>
        <row r="1474">
          <cell r="C1474">
            <v>1</v>
          </cell>
          <cell r="M1474" t="str">
            <v/>
          </cell>
        </row>
        <row r="1475">
          <cell r="C1475">
            <v>1</v>
          </cell>
          <cell r="M1475" t="str">
            <v/>
          </cell>
        </row>
        <row r="1476">
          <cell r="C1476">
            <v>1</v>
          </cell>
          <cell r="M1476" t="str">
            <v/>
          </cell>
        </row>
        <row r="1477">
          <cell r="C1477">
            <v>1</v>
          </cell>
          <cell r="M1477" t="str">
            <v/>
          </cell>
        </row>
        <row r="1478">
          <cell r="C1478">
            <v>1</v>
          </cell>
          <cell r="M1478" t="str">
            <v/>
          </cell>
        </row>
        <row r="1479">
          <cell r="C1479">
            <v>1</v>
          </cell>
          <cell r="M1479" t="str">
            <v/>
          </cell>
        </row>
        <row r="1480">
          <cell r="C1480">
            <v>1</v>
          </cell>
          <cell r="M1480" t="str">
            <v/>
          </cell>
        </row>
        <row r="1481">
          <cell r="C1481">
            <v>1</v>
          </cell>
          <cell r="M1481" t="str">
            <v/>
          </cell>
        </row>
        <row r="1482">
          <cell r="C1482">
            <v>1</v>
          </cell>
          <cell r="M1482" t="str">
            <v/>
          </cell>
        </row>
        <row r="1483">
          <cell r="C1483">
            <v>1</v>
          </cell>
          <cell r="M1483" t="str">
            <v/>
          </cell>
        </row>
        <row r="1484">
          <cell r="C1484">
            <v>1</v>
          </cell>
          <cell r="M1484" t="str">
            <v/>
          </cell>
        </row>
        <row r="1485">
          <cell r="C1485">
            <v>1</v>
          </cell>
          <cell r="M1485" t="str">
            <v/>
          </cell>
        </row>
        <row r="1486">
          <cell r="C1486">
            <v>1</v>
          </cell>
          <cell r="M1486" t="str">
            <v/>
          </cell>
        </row>
        <row r="1487">
          <cell r="C1487">
            <v>1</v>
          </cell>
          <cell r="M1487" t="str">
            <v/>
          </cell>
        </row>
        <row r="1488">
          <cell r="C1488">
            <v>1</v>
          </cell>
          <cell r="M1488" t="str">
            <v/>
          </cell>
        </row>
        <row r="1489">
          <cell r="C1489">
            <v>1</v>
          </cell>
          <cell r="M1489" t="str">
            <v/>
          </cell>
        </row>
        <row r="1490">
          <cell r="C1490">
            <v>1</v>
          </cell>
          <cell r="M1490" t="str">
            <v/>
          </cell>
        </row>
        <row r="1491">
          <cell r="C1491">
            <v>1</v>
          </cell>
          <cell r="M1491" t="str">
            <v/>
          </cell>
        </row>
        <row r="1492">
          <cell r="C1492">
            <v>1</v>
          </cell>
          <cell r="M1492" t="str">
            <v/>
          </cell>
        </row>
        <row r="1493">
          <cell r="C1493">
            <v>1</v>
          </cell>
          <cell r="M1493" t="str">
            <v/>
          </cell>
        </row>
        <row r="1494">
          <cell r="C1494">
            <v>1</v>
          </cell>
          <cell r="M1494" t="str">
            <v/>
          </cell>
        </row>
        <row r="1495">
          <cell r="C1495">
            <v>1</v>
          </cell>
          <cell r="M1495" t="str">
            <v/>
          </cell>
        </row>
        <row r="1496">
          <cell r="C1496">
            <v>1</v>
          </cell>
          <cell r="M1496" t="str">
            <v/>
          </cell>
        </row>
        <row r="1497">
          <cell r="C1497">
            <v>1</v>
          </cell>
          <cell r="M1497" t="str">
            <v/>
          </cell>
        </row>
        <row r="1498">
          <cell r="C1498">
            <v>1</v>
          </cell>
          <cell r="M1498" t="str">
            <v/>
          </cell>
        </row>
        <row r="1499">
          <cell r="C1499">
            <v>1</v>
          </cell>
          <cell r="M1499" t="str">
            <v/>
          </cell>
        </row>
        <row r="1500">
          <cell r="C1500">
            <v>1</v>
          </cell>
          <cell r="M1500" t="str">
            <v/>
          </cell>
        </row>
        <row r="1501">
          <cell r="C1501">
            <v>1</v>
          </cell>
          <cell r="M1501" t="str">
            <v/>
          </cell>
        </row>
        <row r="1502">
          <cell r="C1502">
            <v>1</v>
          </cell>
          <cell r="M1502" t="str">
            <v/>
          </cell>
        </row>
        <row r="1503">
          <cell r="C1503">
            <v>1</v>
          </cell>
          <cell r="M1503" t="str">
            <v/>
          </cell>
        </row>
        <row r="1504">
          <cell r="C1504">
            <v>1</v>
          </cell>
          <cell r="M1504" t="str">
            <v/>
          </cell>
        </row>
        <row r="1505">
          <cell r="C1505">
            <v>1</v>
          </cell>
          <cell r="M1505" t="str">
            <v/>
          </cell>
        </row>
        <row r="1506">
          <cell r="C1506">
            <v>1</v>
          </cell>
          <cell r="M1506" t="str">
            <v/>
          </cell>
        </row>
        <row r="1507">
          <cell r="C1507">
            <v>1</v>
          </cell>
          <cell r="M1507" t="str">
            <v/>
          </cell>
        </row>
        <row r="1508">
          <cell r="C1508">
            <v>1</v>
          </cell>
          <cell r="M1508" t="str">
            <v/>
          </cell>
        </row>
        <row r="1509">
          <cell r="C1509">
            <v>1</v>
          </cell>
          <cell r="M1509" t="str">
            <v/>
          </cell>
        </row>
        <row r="1510">
          <cell r="C1510">
            <v>1</v>
          </cell>
          <cell r="M1510" t="str">
            <v/>
          </cell>
        </row>
        <row r="1511">
          <cell r="C1511">
            <v>1</v>
          </cell>
          <cell r="M1511" t="str">
            <v/>
          </cell>
        </row>
        <row r="1512">
          <cell r="C1512">
            <v>1</v>
          </cell>
          <cell r="M1512" t="str">
            <v/>
          </cell>
        </row>
        <row r="1513">
          <cell r="C1513">
            <v>1</v>
          </cell>
          <cell r="M1513" t="str">
            <v/>
          </cell>
        </row>
        <row r="1514">
          <cell r="C1514">
            <v>1</v>
          </cell>
          <cell r="M1514" t="str">
            <v/>
          </cell>
        </row>
        <row r="1515">
          <cell r="C1515">
            <v>1</v>
          </cell>
          <cell r="M1515" t="str">
            <v/>
          </cell>
        </row>
        <row r="1516">
          <cell r="C1516">
            <v>1</v>
          </cell>
          <cell r="M1516" t="str">
            <v/>
          </cell>
        </row>
        <row r="1517">
          <cell r="C1517">
            <v>1</v>
          </cell>
          <cell r="M1517" t="str">
            <v/>
          </cell>
        </row>
        <row r="1518">
          <cell r="C1518">
            <v>1</v>
          </cell>
          <cell r="M1518" t="str">
            <v/>
          </cell>
        </row>
        <row r="1519">
          <cell r="C1519">
            <v>1</v>
          </cell>
          <cell r="M1519" t="str">
            <v/>
          </cell>
        </row>
        <row r="1520">
          <cell r="C1520">
            <v>1</v>
          </cell>
          <cell r="M1520" t="str">
            <v/>
          </cell>
        </row>
        <row r="1521">
          <cell r="C1521">
            <v>1</v>
          </cell>
          <cell r="M1521" t="str">
            <v/>
          </cell>
        </row>
        <row r="1522">
          <cell r="C1522">
            <v>1</v>
          </cell>
          <cell r="M1522" t="str">
            <v/>
          </cell>
        </row>
        <row r="1523">
          <cell r="C1523">
            <v>1</v>
          </cell>
          <cell r="M1523" t="str">
            <v/>
          </cell>
        </row>
        <row r="1524">
          <cell r="C1524">
            <v>1</v>
          </cell>
          <cell r="M1524" t="str">
            <v/>
          </cell>
        </row>
        <row r="1525">
          <cell r="C1525">
            <v>1</v>
          </cell>
          <cell r="M1525" t="str">
            <v/>
          </cell>
        </row>
        <row r="1526">
          <cell r="C1526">
            <v>1</v>
          </cell>
          <cell r="M1526" t="str">
            <v/>
          </cell>
        </row>
        <row r="1527">
          <cell r="C1527">
            <v>1</v>
          </cell>
          <cell r="M1527" t="str">
            <v/>
          </cell>
        </row>
        <row r="1528">
          <cell r="C1528">
            <v>1</v>
          </cell>
          <cell r="M1528" t="str">
            <v/>
          </cell>
        </row>
        <row r="1529">
          <cell r="C1529">
            <v>1</v>
          </cell>
          <cell r="M1529" t="str">
            <v/>
          </cell>
        </row>
        <row r="1530">
          <cell r="C1530">
            <v>1</v>
          </cell>
          <cell r="M1530" t="str">
            <v/>
          </cell>
        </row>
        <row r="1531">
          <cell r="C1531">
            <v>1</v>
          </cell>
          <cell r="M1531" t="str">
            <v/>
          </cell>
        </row>
        <row r="1532">
          <cell r="C1532">
            <v>1</v>
          </cell>
          <cell r="M1532" t="str">
            <v/>
          </cell>
        </row>
        <row r="1533">
          <cell r="C1533">
            <v>1</v>
          </cell>
          <cell r="M1533" t="str">
            <v/>
          </cell>
        </row>
        <row r="1534">
          <cell r="C1534">
            <v>1</v>
          </cell>
          <cell r="M1534" t="str">
            <v/>
          </cell>
        </row>
        <row r="1535">
          <cell r="C1535">
            <v>1</v>
          </cell>
          <cell r="M1535" t="str">
            <v/>
          </cell>
        </row>
        <row r="1536">
          <cell r="C1536">
            <v>1</v>
          </cell>
          <cell r="M1536" t="str">
            <v/>
          </cell>
        </row>
        <row r="1537">
          <cell r="C1537">
            <v>1</v>
          </cell>
          <cell r="M1537" t="str">
            <v/>
          </cell>
        </row>
        <row r="1538">
          <cell r="C1538">
            <v>1</v>
          </cell>
          <cell r="M1538" t="str">
            <v/>
          </cell>
        </row>
        <row r="1539">
          <cell r="C1539">
            <v>1</v>
          </cell>
          <cell r="M1539" t="str">
            <v/>
          </cell>
        </row>
        <row r="1540">
          <cell r="C1540">
            <v>1</v>
          </cell>
          <cell r="M1540" t="str">
            <v/>
          </cell>
        </row>
        <row r="1541">
          <cell r="C1541">
            <v>1</v>
          </cell>
          <cell r="M1541" t="str">
            <v/>
          </cell>
        </row>
        <row r="1542">
          <cell r="C1542">
            <v>1</v>
          </cell>
          <cell r="M1542" t="str">
            <v/>
          </cell>
        </row>
        <row r="1543">
          <cell r="C1543">
            <v>1</v>
          </cell>
          <cell r="M1543" t="str">
            <v/>
          </cell>
        </row>
        <row r="1544">
          <cell r="C1544">
            <v>1</v>
          </cell>
          <cell r="M1544" t="str">
            <v/>
          </cell>
        </row>
        <row r="1545">
          <cell r="C1545">
            <v>1</v>
          </cell>
          <cell r="M1545" t="str">
            <v/>
          </cell>
        </row>
        <row r="1546">
          <cell r="C1546">
            <v>1</v>
          </cell>
          <cell r="M1546" t="str">
            <v/>
          </cell>
        </row>
        <row r="1547">
          <cell r="C1547">
            <v>1</v>
          </cell>
          <cell r="M1547" t="str">
            <v/>
          </cell>
        </row>
        <row r="1548">
          <cell r="C1548">
            <v>1</v>
          </cell>
          <cell r="M1548" t="str">
            <v/>
          </cell>
        </row>
        <row r="1549">
          <cell r="C1549">
            <v>1</v>
          </cell>
          <cell r="M1549" t="str">
            <v/>
          </cell>
        </row>
        <row r="1550">
          <cell r="C1550">
            <v>1</v>
          </cell>
          <cell r="M1550" t="str">
            <v/>
          </cell>
        </row>
        <row r="1551">
          <cell r="C1551">
            <v>1</v>
          </cell>
          <cell r="M1551" t="str">
            <v/>
          </cell>
        </row>
        <row r="1552">
          <cell r="C1552">
            <v>1</v>
          </cell>
          <cell r="M1552" t="str">
            <v/>
          </cell>
        </row>
        <row r="1553">
          <cell r="C1553">
            <v>1</v>
          </cell>
          <cell r="M1553" t="str">
            <v/>
          </cell>
        </row>
        <row r="1554">
          <cell r="C1554">
            <v>1</v>
          </cell>
          <cell r="M1554" t="str">
            <v/>
          </cell>
        </row>
        <row r="1555">
          <cell r="C1555">
            <v>1</v>
          </cell>
          <cell r="M1555" t="str">
            <v/>
          </cell>
        </row>
        <row r="1556">
          <cell r="C1556">
            <v>1</v>
          </cell>
          <cell r="M1556" t="str">
            <v/>
          </cell>
        </row>
        <row r="1557">
          <cell r="C1557">
            <v>1</v>
          </cell>
          <cell r="M1557" t="str">
            <v/>
          </cell>
        </row>
        <row r="1558">
          <cell r="C1558">
            <v>1</v>
          </cell>
          <cell r="M1558" t="str">
            <v/>
          </cell>
        </row>
        <row r="1559">
          <cell r="C1559">
            <v>1</v>
          </cell>
          <cell r="M1559" t="str">
            <v/>
          </cell>
        </row>
        <row r="1560">
          <cell r="C1560">
            <v>1</v>
          </cell>
          <cell r="M1560" t="str">
            <v/>
          </cell>
        </row>
        <row r="1561">
          <cell r="C1561">
            <v>1</v>
          </cell>
          <cell r="M1561" t="str">
            <v/>
          </cell>
        </row>
        <row r="1562">
          <cell r="C1562">
            <v>1</v>
          </cell>
          <cell r="M1562" t="str">
            <v/>
          </cell>
        </row>
        <row r="1563">
          <cell r="C1563">
            <v>1</v>
          </cell>
          <cell r="M1563" t="str">
            <v/>
          </cell>
        </row>
        <row r="1564">
          <cell r="C1564">
            <v>1</v>
          </cell>
          <cell r="M1564" t="str">
            <v/>
          </cell>
        </row>
        <row r="1565">
          <cell r="C1565">
            <v>1</v>
          </cell>
          <cell r="M1565" t="str">
            <v/>
          </cell>
        </row>
        <row r="1566">
          <cell r="C1566">
            <v>1</v>
          </cell>
          <cell r="M1566" t="str">
            <v/>
          </cell>
        </row>
        <row r="1567">
          <cell r="C1567">
            <v>1</v>
          </cell>
          <cell r="M1567" t="str">
            <v/>
          </cell>
        </row>
        <row r="1568">
          <cell r="C1568">
            <v>1</v>
          </cell>
          <cell r="M1568" t="str">
            <v/>
          </cell>
        </row>
        <row r="1569">
          <cell r="C1569">
            <v>1</v>
          </cell>
          <cell r="M1569" t="str">
            <v/>
          </cell>
        </row>
        <row r="1570">
          <cell r="C1570">
            <v>1</v>
          </cell>
          <cell r="M1570" t="str">
            <v/>
          </cell>
        </row>
        <row r="1571">
          <cell r="C1571">
            <v>1</v>
          </cell>
          <cell r="M1571" t="str">
            <v/>
          </cell>
        </row>
        <row r="1572">
          <cell r="C1572">
            <v>1</v>
          </cell>
          <cell r="M1572" t="str">
            <v/>
          </cell>
        </row>
        <row r="1573">
          <cell r="C1573">
            <v>1</v>
          </cell>
          <cell r="M1573" t="str">
            <v/>
          </cell>
        </row>
        <row r="1574">
          <cell r="C1574">
            <v>1</v>
          </cell>
          <cell r="M1574" t="str">
            <v/>
          </cell>
        </row>
        <row r="1575">
          <cell r="C1575">
            <v>1</v>
          </cell>
          <cell r="M1575" t="str">
            <v/>
          </cell>
        </row>
        <row r="1576">
          <cell r="C1576">
            <v>1</v>
          </cell>
          <cell r="M1576" t="str">
            <v/>
          </cell>
        </row>
        <row r="1577">
          <cell r="C1577">
            <v>1</v>
          </cell>
          <cell r="M1577" t="str">
            <v/>
          </cell>
        </row>
        <row r="1578">
          <cell r="C1578">
            <v>1</v>
          </cell>
          <cell r="M1578" t="str">
            <v/>
          </cell>
        </row>
        <row r="1579">
          <cell r="C1579">
            <v>1</v>
          </cell>
          <cell r="M1579" t="str">
            <v/>
          </cell>
        </row>
        <row r="1580">
          <cell r="C1580">
            <v>1</v>
          </cell>
          <cell r="M1580" t="str">
            <v/>
          </cell>
        </row>
        <row r="1581">
          <cell r="C1581">
            <v>1</v>
          </cell>
          <cell r="M1581" t="str">
            <v/>
          </cell>
        </row>
        <row r="1582">
          <cell r="C1582">
            <v>1</v>
          </cell>
          <cell r="M1582" t="str">
            <v/>
          </cell>
        </row>
        <row r="1583">
          <cell r="C1583">
            <v>1</v>
          </cell>
          <cell r="M1583" t="str">
            <v/>
          </cell>
        </row>
        <row r="1584">
          <cell r="C1584">
            <v>1</v>
          </cell>
          <cell r="M1584" t="str">
            <v/>
          </cell>
        </row>
        <row r="1585">
          <cell r="C1585">
            <v>1</v>
          </cell>
          <cell r="M1585" t="str">
            <v/>
          </cell>
        </row>
        <row r="1586">
          <cell r="C1586">
            <v>1</v>
          </cell>
          <cell r="M1586" t="str">
            <v/>
          </cell>
        </row>
        <row r="1587">
          <cell r="C1587">
            <v>1</v>
          </cell>
          <cell r="M1587" t="str">
            <v/>
          </cell>
        </row>
        <row r="1588">
          <cell r="C1588">
            <v>1</v>
          </cell>
          <cell r="M1588" t="str">
            <v/>
          </cell>
        </row>
        <row r="1589">
          <cell r="C1589">
            <v>1</v>
          </cell>
          <cell r="M1589" t="str">
            <v/>
          </cell>
        </row>
        <row r="1590">
          <cell r="C1590">
            <v>1</v>
          </cell>
          <cell r="M1590" t="str">
            <v/>
          </cell>
        </row>
        <row r="1591">
          <cell r="C1591">
            <v>1</v>
          </cell>
          <cell r="M1591" t="str">
            <v/>
          </cell>
        </row>
        <row r="1592">
          <cell r="C1592">
            <v>1</v>
          </cell>
          <cell r="M1592" t="str">
            <v/>
          </cell>
        </row>
        <row r="1593">
          <cell r="C1593">
            <v>1</v>
          </cell>
          <cell r="M1593" t="str">
            <v/>
          </cell>
        </row>
        <row r="1594">
          <cell r="C1594">
            <v>1</v>
          </cell>
          <cell r="M1594" t="str">
            <v/>
          </cell>
        </row>
        <row r="1595">
          <cell r="C1595">
            <v>1</v>
          </cell>
          <cell r="M1595" t="str">
            <v/>
          </cell>
        </row>
        <row r="1596">
          <cell r="C1596">
            <v>1</v>
          </cell>
          <cell r="M1596" t="str">
            <v/>
          </cell>
        </row>
        <row r="1597">
          <cell r="C1597">
            <v>1</v>
          </cell>
          <cell r="M1597" t="str">
            <v/>
          </cell>
        </row>
        <row r="1598">
          <cell r="C1598">
            <v>1</v>
          </cell>
          <cell r="M1598" t="str">
            <v/>
          </cell>
        </row>
        <row r="1599">
          <cell r="C1599">
            <v>1</v>
          </cell>
          <cell r="M1599" t="str">
            <v/>
          </cell>
        </row>
        <row r="1600">
          <cell r="C1600">
            <v>1</v>
          </cell>
          <cell r="M1600" t="str">
            <v/>
          </cell>
        </row>
        <row r="1601">
          <cell r="C1601">
            <v>1</v>
          </cell>
          <cell r="M1601" t="str">
            <v/>
          </cell>
        </row>
        <row r="1602">
          <cell r="C1602">
            <v>1</v>
          </cell>
          <cell r="M1602" t="str">
            <v/>
          </cell>
        </row>
        <row r="1603">
          <cell r="C1603">
            <v>1</v>
          </cell>
          <cell r="M1603" t="str">
            <v/>
          </cell>
        </row>
        <row r="1604">
          <cell r="C1604">
            <v>1</v>
          </cell>
          <cell r="M1604" t="str">
            <v/>
          </cell>
        </row>
        <row r="1605">
          <cell r="C1605">
            <v>1</v>
          </cell>
          <cell r="M1605" t="str">
            <v/>
          </cell>
        </row>
        <row r="1606">
          <cell r="C1606">
            <v>1</v>
          </cell>
          <cell r="M1606" t="str">
            <v/>
          </cell>
        </row>
        <row r="1607">
          <cell r="C1607">
            <v>1</v>
          </cell>
          <cell r="M1607" t="str">
            <v/>
          </cell>
        </row>
        <row r="1608">
          <cell r="C1608">
            <v>1</v>
          </cell>
          <cell r="M1608" t="str">
            <v/>
          </cell>
        </row>
        <row r="1609">
          <cell r="C1609">
            <v>1</v>
          </cell>
          <cell r="M1609" t="str">
            <v/>
          </cell>
        </row>
        <row r="1610">
          <cell r="C1610">
            <v>1</v>
          </cell>
          <cell r="M1610" t="str">
            <v/>
          </cell>
        </row>
        <row r="1611">
          <cell r="C1611">
            <v>1</v>
          </cell>
          <cell r="M1611" t="str">
            <v/>
          </cell>
        </row>
        <row r="1612">
          <cell r="C1612">
            <v>1</v>
          </cell>
          <cell r="M1612" t="str">
            <v/>
          </cell>
        </row>
        <row r="1613">
          <cell r="C1613">
            <v>1</v>
          </cell>
          <cell r="M1613" t="str">
            <v/>
          </cell>
        </row>
        <row r="1614">
          <cell r="C1614">
            <v>1</v>
          </cell>
          <cell r="M1614" t="str">
            <v/>
          </cell>
        </row>
        <row r="1615">
          <cell r="C1615">
            <v>1</v>
          </cell>
          <cell r="M1615" t="str">
            <v/>
          </cell>
        </row>
        <row r="1616">
          <cell r="C1616">
            <v>1</v>
          </cell>
          <cell r="M1616" t="str">
            <v/>
          </cell>
        </row>
        <row r="1617">
          <cell r="C1617">
            <v>1</v>
          </cell>
          <cell r="M1617" t="str">
            <v/>
          </cell>
        </row>
        <row r="1618">
          <cell r="C1618">
            <v>1</v>
          </cell>
          <cell r="M1618" t="str">
            <v/>
          </cell>
        </row>
        <row r="1619">
          <cell r="C1619">
            <v>1</v>
          </cell>
          <cell r="M1619" t="str">
            <v/>
          </cell>
        </row>
        <row r="1620">
          <cell r="C1620">
            <v>1</v>
          </cell>
          <cell r="M1620" t="str">
            <v/>
          </cell>
        </row>
        <row r="1621">
          <cell r="C1621">
            <v>1</v>
          </cell>
          <cell r="M1621" t="str">
            <v/>
          </cell>
        </row>
        <row r="1622">
          <cell r="C1622">
            <v>1</v>
          </cell>
          <cell r="M1622" t="str">
            <v/>
          </cell>
        </row>
        <row r="1623">
          <cell r="C1623">
            <v>1</v>
          </cell>
          <cell r="M1623" t="str">
            <v/>
          </cell>
        </row>
        <row r="1624">
          <cell r="C1624">
            <v>1</v>
          </cell>
          <cell r="M1624" t="str">
            <v/>
          </cell>
        </row>
        <row r="1625">
          <cell r="C1625">
            <v>1</v>
          </cell>
          <cell r="M1625" t="str">
            <v/>
          </cell>
        </row>
        <row r="1626">
          <cell r="C1626">
            <v>1</v>
          </cell>
          <cell r="M1626" t="str">
            <v/>
          </cell>
        </row>
        <row r="1627">
          <cell r="C1627">
            <v>1</v>
          </cell>
          <cell r="M1627" t="str">
            <v/>
          </cell>
        </row>
        <row r="1628">
          <cell r="C1628">
            <v>1</v>
          </cell>
          <cell r="M1628" t="str">
            <v/>
          </cell>
        </row>
        <row r="1629">
          <cell r="C1629">
            <v>1</v>
          </cell>
          <cell r="M1629" t="str">
            <v/>
          </cell>
        </row>
        <row r="1630">
          <cell r="C1630">
            <v>1</v>
          </cell>
          <cell r="M1630" t="str">
            <v/>
          </cell>
        </row>
        <row r="1631">
          <cell r="C1631">
            <v>1</v>
          </cell>
          <cell r="M1631" t="str">
            <v/>
          </cell>
        </row>
        <row r="1632">
          <cell r="C1632">
            <v>1</v>
          </cell>
          <cell r="M1632" t="str">
            <v/>
          </cell>
        </row>
        <row r="1633">
          <cell r="C1633">
            <v>1</v>
          </cell>
          <cell r="M1633" t="str">
            <v/>
          </cell>
        </row>
        <row r="1634">
          <cell r="C1634">
            <v>1</v>
          </cell>
          <cell r="M1634" t="str">
            <v/>
          </cell>
        </row>
        <row r="1635">
          <cell r="C1635">
            <v>1</v>
          </cell>
          <cell r="M1635" t="str">
            <v/>
          </cell>
        </row>
        <row r="1636">
          <cell r="C1636">
            <v>1</v>
          </cell>
          <cell r="M1636" t="str">
            <v/>
          </cell>
        </row>
        <row r="1637">
          <cell r="C1637">
            <v>1</v>
          </cell>
          <cell r="M1637" t="str">
            <v/>
          </cell>
        </row>
        <row r="1638">
          <cell r="C1638">
            <v>1</v>
          </cell>
          <cell r="M1638" t="str">
            <v/>
          </cell>
        </row>
        <row r="1639">
          <cell r="C1639">
            <v>1</v>
          </cell>
          <cell r="M1639" t="str">
            <v/>
          </cell>
        </row>
        <row r="1640">
          <cell r="C1640">
            <v>1</v>
          </cell>
          <cell r="M1640" t="str">
            <v/>
          </cell>
        </row>
        <row r="1641">
          <cell r="C1641">
            <v>1</v>
          </cell>
          <cell r="M1641" t="str">
            <v/>
          </cell>
        </row>
        <row r="1642">
          <cell r="C1642">
            <v>1</v>
          </cell>
          <cell r="M1642" t="str">
            <v/>
          </cell>
        </row>
        <row r="1643">
          <cell r="C1643">
            <v>1</v>
          </cell>
          <cell r="M1643" t="str">
            <v/>
          </cell>
        </row>
        <row r="1644">
          <cell r="C1644">
            <v>1</v>
          </cell>
          <cell r="M1644" t="str">
            <v/>
          </cell>
        </row>
        <row r="1645">
          <cell r="C1645">
            <v>1</v>
          </cell>
          <cell r="M1645" t="str">
            <v/>
          </cell>
        </row>
        <row r="1646">
          <cell r="C1646">
            <v>1</v>
          </cell>
          <cell r="M1646" t="str">
            <v/>
          </cell>
        </row>
        <row r="1647">
          <cell r="C1647">
            <v>1</v>
          </cell>
          <cell r="M1647" t="str">
            <v/>
          </cell>
        </row>
        <row r="1648">
          <cell r="C1648">
            <v>1</v>
          </cell>
          <cell r="M1648" t="str">
            <v/>
          </cell>
        </row>
        <row r="1649">
          <cell r="C1649">
            <v>1</v>
          </cell>
          <cell r="M1649" t="str">
            <v/>
          </cell>
        </row>
        <row r="1650">
          <cell r="C1650">
            <v>1</v>
          </cell>
          <cell r="M1650" t="str">
            <v/>
          </cell>
        </row>
        <row r="1651">
          <cell r="C1651">
            <v>1</v>
          </cell>
          <cell r="M1651" t="str">
            <v/>
          </cell>
        </row>
        <row r="1652">
          <cell r="C1652">
            <v>1</v>
          </cell>
          <cell r="M1652" t="str">
            <v/>
          </cell>
        </row>
        <row r="1653">
          <cell r="C1653">
            <v>1</v>
          </cell>
          <cell r="M1653" t="str">
            <v/>
          </cell>
        </row>
        <row r="1654">
          <cell r="C1654">
            <v>1</v>
          </cell>
          <cell r="M1654" t="str">
            <v/>
          </cell>
        </row>
        <row r="1655">
          <cell r="C1655">
            <v>1</v>
          </cell>
          <cell r="M1655" t="str">
            <v/>
          </cell>
        </row>
        <row r="1656">
          <cell r="C1656">
            <v>1</v>
          </cell>
          <cell r="M1656" t="str">
            <v/>
          </cell>
        </row>
        <row r="1657">
          <cell r="C1657">
            <v>1</v>
          </cell>
          <cell r="M1657" t="str">
            <v/>
          </cell>
        </row>
        <row r="1658">
          <cell r="C1658">
            <v>1</v>
          </cell>
          <cell r="M1658" t="str">
            <v/>
          </cell>
        </row>
        <row r="1659">
          <cell r="C1659">
            <v>1</v>
          </cell>
          <cell r="M1659" t="str">
            <v/>
          </cell>
        </row>
        <row r="1660">
          <cell r="C1660">
            <v>1</v>
          </cell>
          <cell r="M1660" t="str">
            <v/>
          </cell>
        </row>
        <row r="1661">
          <cell r="C1661">
            <v>1</v>
          </cell>
          <cell r="M1661" t="str">
            <v/>
          </cell>
        </row>
        <row r="1662">
          <cell r="C1662">
            <v>1</v>
          </cell>
          <cell r="M1662" t="str">
            <v/>
          </cell>
        </row>
        <row r="1663">
          <cell r="C1663">
            <v>1</v>
          </cell>
          <cell r="M1663" t="str">
            <v/>
          </cell>
        </row>
        <row r="1664">
          <cell r="C1664">
            <v>1</v>
          </cell>
          <cell r="M1664" t="str">
            <v/>
          </cell>
        </row>
        <row r="1665">
          <cell r="C1665">
            <v>1</v>
          </cell>
          <cell r="M1665" t="str">
            <v/>
          </cell>
        </row>
        <row r="1666">
          <cell r="C1666">
            <v>1</v>
          </cell>
          <cell r="M1666" t="str">
            <v/>
          </cell>
        </row>
        <row r="1667">
          <cell r="C1667">
            <v>1</v>
          </cell>
          <cell r="M1667" t="str">
            <v/>
          </cell>
        </row>
        <row r="1668">
          <cell r="C1668">
            <v>1</v>
          </cell>
          <cell r="M1668" t="str">
            <v/>
          </cell>
        </row>
        <row r="1669">
          <cell r="C1669">
            <v>1</v>
          </cell>
          <cell r="M1669" t="str">
            <v/>
          </cell>
        </row>
        <row r="1670">
          <cell r="C1670">
            <v>1</v>
          </cell>
          <cell r="M1670" t="str">
            <v/>
          </cell>
        </row>
        <row r="1671">
          <cell r="C1671">
            <v>1</v>
          </cell>
          <cell r="M1671" t="str">
            <v/>
          </cell>
        </row>
        <row r="1672">
          <cell r="C1672">
            <v>1</v>
          </cell>
          <cell r="M1672" t="str">
            <v/>
          </cell>
        </row>
        <row r="1673">
          <cell r="C1673">
            <v>1</v>
          </cell>
          <cell r="M1673" t="str">
            <v/>
          </cell>
        </row>
        <row r="1674">
          <cell r="C1674">
            <v>1</v>
          </cell>
          <cell r="M1674" t="str">
            <v/>
          </cell>
        </row>
        <row r="1675">
          <cell r="C1675">
            <v>1</v>
          </cell>
          <cell r="M1675" t="str">
            <v/>
          </cell>
        </row>
        <row r="1676">
          <cell r="C1676">
            <v>1</v>
          </cell>
          <cell r="M1676" t="str">
            <v/>
          </cell>
        </row>
        <row r="1677">
          <cell r="C1677">
            <v>1</v>
          </cell>
          <cell r="M1677" t="str">
            <v/>
          </cell>
        </row>
        <row r="1678">
          <cell r="C1678">
            <v>1</v>
          </cell>
          <cell r="M1678" t="str">
            <v/>
          </cell>
        </row>
        <row r="1679">
          <cell r="C1679">
            <v>1</v>
          </cell>
          <cell r="M1679" t="str">
            <v/>
          </cell>
        </row>
        <row r="1680">
          <cell r="C1680">
            <v>1</v>
          </cell>
          <cell r="M1680" t="str">
            <v/>
          </cell>
        </row>
        <row r="1681">
          <cell r="C1681">
            <v>1</v>
          </cell>
          <cell r="M1681" t="str">
            <v/>
          </cell>
        </row>
        <row r="1682">
          <cell r="C1682">
            <v>1</v>
          </cell>
          <cell r="M1682" t="str">
            <v/>
          </cell>
        </row>
        <row r="1683">
          <cell r="C1683">
            <v>1</v>
          </cell>
          <cell r="M1683" t="str">
            <v/>
          </cell>
        </row>
        <row r="1684">
          <cell r="C1684">
            <v>1</v>
          </cell>
          <cell r="M1684" t="str">
            <v/>
          </cell>
        </row>
        <row r="1685">
          <cell r="C1685">
            <v>1</v>
          </cell>
          <cell r="M1685" t="str">
            <v/>
          </cell>
        </row>
        <row r="1686">
          <cell r="C1686">
            <v>1</v>
          </cell>
          <cell r="M1686" t="str">
            <v/>
          </cell>
        </row>
        <row r="1687">
          <cell r="C1687">
            <v>1</v>
          </cell>
          <cell r="M1687" t="str">
            <v/>
          </cell>
        </row>
        <row r="1688">
          <cell r="C1688">
            <v>1</v>
          </cell>
          <cell r="M1688" t="str">
            <v/>
          </cell>
        </row>
        <row r="1689">
          <cell r="C1689">
            <v>1</v>
          </cell>
          <cell r="M1689" t="str">
            <v/>
          </cell>
        </row>
        <row r="1690">
          <cell r="C1690">
            <v>1</v>
          </cell>
          <cell r="M1690" t="str">
            <v/>
          </cell>
        </row>
        <row r="1691">
          <cell r="C1691">
            <v>1</v>
          </cell>
          <cell r="M1691" t="str">
            <v/>
          </cell>
        </row>
        <row r="1692">
          <cell r="C1692">
            <v>1</v>
          </cell>
          <cell r="M1692" t="str">
            <v/>
          </cell>
        </row>
        <row r="1693">
          <cell r="C1693">
            <v>1</v>
          </cell>
          <cell r="M1693" t="str">
            <v/>
          </cell>
        </row>
        <row r="1694">
          <cell r="C1694">
            <v>1</v>
          </cell>
          <cell r="M1694" t="str">
            <v/>
          </cell>
        </row>
        <row r="1695">
          <cell r="C1695">
            <v>1</v>
          </cell>
          <cell r="M1695" t="str">
            <v/>
          </cell>
        </row>
        <row r="1696">
          <cell r="C1696">
            <v>1</v>
          </cell>
          <cell r="M1696" t="str">
            <v/>
          </cell>
        </row>
        <row r="1697">
          <cell r="C1697">
            <v>1</v>
          </cell>
          <cell r="M1697" t="str">
            <v/>
          </cell>
        </row>
        <row r="1698">
          <cell r="C1698">
            <v>1</v>
          </cell>
          <cell r="M1698" t="str">
            <v/>
          </cell>
        </row>
        <row r="1699">
          <cell r="C1699">
            <v>1</v>
          </cell>
          <cell r="M1699" t="str">
            <v/>
          </cell>
        </row>
        <row r="1700">
          <cell r="C1700">
            <v>1</v>
          </cell>
          <cell r="M1700" t="str">
            <v/>
          </cell>
        </row>
        <row r="1701">
          <cell r="C1701">
            <v>1</v>
          </cell>
          <cell r="M1701" t="str">
            <v/>
          </cell>
        </row>
        <row r="1702">
          <cell r="C1702">
            <v>1</v>
          </cell>
          <cell r="M1702" t="str">
            <v/>
          </cell>
        </row>
        <row r="1703">
          <cell r="C1703">
            <v>1</v>
          </cell>
          <cell r="M1703" t="str">
            <v/>
          </cell>
        </row>
        <row r="1704">
          <cell r="C1704">
            <v>1</v>
          </cell>
          <cell r="M1704" t="str">
            <v/>
          </cell>
        </row>
        <row r="1705">
          <cell r="C1705">
            <v>1</v>
          </cell>
          <cell r="M1705" t="str">
            <v/>
          </cell>
        </row>
        <row r="1706">
          <cell r="C1706">
            <v>1</v>
          </cell>
          <cell r="M1706" t="str">
            <v/>
          </cell>
        </row>
        <row r="1707">
          <cell r="C1707">
            <v>1</v>
          </cell>
          <cell r="M1707" t="str">
            <v/>
          </cell>
        </row>
        <row r="1708">
          <cell r="C1708">
            <v>1</v>
          </cell>
          <cell r="M1708" t="str">
            <v/>
          </cell>
        </row>
        <row r="1709">
          <cell r="C1709">
            <v>1</v>
          </cell>
          <cell r="M1709" t="str">
            <v/>
          </cell>
        </row>
        <row r="1710">
          <cell r="C1710">
            <v>1</v>
          </cell>
          <cell r="M1710" t="str">
            <v/>
          </cell>
        </row>
        <row r="1711">
          <cell r="C1711">
            <v>1</v>
          </cell>
          <cell r="M1711" t="str">
            <v/>
          </cell>
        </row>
        <row r="1712">
          <cell r="C1712">
            <v>1</v>
          </cell>
          <cell r="M1712" t="str">
            <v/>
          </cell>
        </row>
        <row r="1713">
          <cell r="C1713">
            <v>1</v>
          </cell>
          <cell r="M1713" t="str">
            <v/>
          </cell>
        </row>
        <row r="1714">
          <cell r="C1714">
            <v>1</v>
          </cell>
          <cell r="M1714" t="str">
            <v/>
          </cell>
        </row>
        <row r="1715">
          <cell r="C1715">
            <v>1</v>
          </cell>
          <cell r="M1715" t="str">
            <v/>
          </cell>
        </row>
        <row r="1716">
          <cell r="C1716">
            <v>1</v>
          </cell>
          <cell r="M1716" t="str">
            <v/>
          </cell>
        </row>
        <row r="1717">
          <cell r="C1717">
            <v>1</v>
          </cell>
          <cell r="M1717" t="str">
            <v/>
          </cell>
        </row>
        <row r="1718">
          <cell r="C1718">
            <v>1</v>
          </cell>
          <cell r="M1718" t="str">
            <v/>
          </cell>
        </row>
        <row r="1719">
          <cell r="C1719">
            <v>1</v>
          </cell>
          <cell r="M1719" t="str">
            <v/>
          </cell>
        </row>
        <row r="1720">
          <cell r="C1720">
            <v>1</v>
          </cell>
          <cell r="M1720" t="str">
            <v/>
          </cell>
        </row>
        <row r="1721">
          <cell r="C1721">
            <v>1</v>
          </cell>
          <cell r="M1721" t="str">
            <v/>
          </cell>
        </row>
        <row r="1722">
          <cell r="C1722">
            <v>1</v>
          </cell>
          <cell r="M1722" t="str">
            <v/>
          </cell>
        </row>
        <row r="1723">
          <cell r="C1723">
            <v>1</v>
          </cell>
          <cell r="M1723" t="str">
            <v/>
          </cell>
        </row>
        <row r="1724">
          <cell r="C1724">
            <v>1</v>
          </cell>
          <cell r="M1724" t="str">
            <v/>
          </cell>
        </row>
        <row r="1725">
          <cell r="C1725">
            <v>1</v>
          </cell>
          <cell r="M1725" t="str">
            <v/>
          </cell>
        </row>
        <row r="1726">
          <cell r="C1726">
            <v>1</v>
          </cell>
          <cell r="M1726" t="str">
            <v/>
          </cell>
        </row>
        <row r="1727">
          <cell r="C1727">
            <v>1</v>
          </cell>
          <cell r="M1727" t="str">
            <v/>
          </cell>
        </row>
        <row r="1728">
          <cell r="C1728">
            <v>1</v>
          </cell>
          <cell r="M1728" t="str">
            <v/>
          </cell>
        </row>
        <row r="1729">
          <cell r="C1729">
            <v>1</v>
          </cell>
          <cell r="M1729" t="str">
            <v/>
          </cell>
        </row>
        <row r="1730">
          <cell r="C1730">
            <v>1</v>
          </cell>
          <cell r="M1730" t="str">
            <v/>
          </cell>
        </row>
        <row r="1731">
          <cell r="C1731">
            <v>1</v>
          </cell>
          <cell r="M1731" t="str">
            <v/>
          </cell>
        </row>
        <row r="1732">
          <cell r="C1732">
            <v>1</v>
          </cell>
          <cell r="M1732" t="str">
            <v/>
          </cell>
        </row>
        <row r="1733">
          <cell r="C1733">
            <v>1</v>
          </cell>
          <cell r="M1733" t="str">
            <v/>
          </cell>
        </row>
        <row r="1734">
          <cell r="C1734">
            <v>1</v>
          </cell>
          <cell r="M1734" t="str">
            <v/>
          </cell>
        </row>
        <row r="1735">
          <cell r="C1735">
            <v>1</v>
          </cell>
          <cell r="M1735" t="str">
            <v/>
          </cell>
        </row>
        <row r="1736">
          <cell r="C1736">
            <v>1</v>
          </cell>
          <cell r="M1736" t="str">
            <v/>
          </cell>
        </row>
        <row r="1737">
          <cell r="C1737">
            <v>1</v>
          </cell>
          <cell r="M1737" t="str">
            <v/>
          </cell>
        </row>
        <row r="1738">
          <cell r="C1738">
            <v>1</v>
          </cell>
          <cell r="M1738" t="str">
            <v/>
          </cell>
        </row>
        <row r="1739">
          <cell r="C1739">
            <v>1</v>
          </cell>
          <cell r="M1739" t="str">
            <v/>
          </cell>
        </row>
        <row r="1740">
          <cell r="C1740">
            <v>1</v>
          </cell>
          <cell r="M1740" t="str">
            <v/>
          </cell>
        </row>
        <row r="1741">
          <cell r="C1741">
            <v>1</v>
          </cell>
          <cell r="M1741" t="str">
            <v/>
          </cell>
        </row>
        <row r="1742">
          <cell r="C1742">
            <v>1</v>
          </cell>
          <cell r="M1742" t="str">
            <v/>
          </cell>
        </row>
        <row r="1743">
          <cell r="C1743">
            <v>1</v>
          </cell>
          <cell r="M1743" t="str">
            <v/>
          </cell>
        </row>
        <row r="1744">
          <cell r="C1744">
            <v>1</v>
          </cell>
          <cell r="M1744" t="str">
            <v/>
          </cell>
        </row>
        <row r="1745">
          <cell r="C1745">
            <v>1</v>
          </cell>
          <cell r="M1745" t="str">
            <v/>
          </cell>
        </row>
        <row r="1746">
          <cell r="C1746">
            <v>1</v>
          </cell>
          <cell r="M1746" t="str">
            <v/>
          </cell>
        </row>
        <row r="1747">
          <cell r="C1747">
            <v>1</v>
          </cell>
          <cell r="M1747" t="str">
            <v/>
          </cell>
        </row>
        <row r="1748">
          <cell r="C1748">
            <v>1</v>
          </cell>
          <cell r="M1748" t="str">
            <v/>
          </cell>
        </row>
        <row r="1749">
          <cell r="C1749">
            <v>1</v>
          </cell>
          <cell r="M1749" t="str">
            <v/>
          </cell>
        </row>
        <row r="1750">
          <cell r="C1750">
            <v>1</v>
          </cell>
          <cell r="M1750" t="str">
            <v/>
          </cell>
        </row>
        <row r="1751">
          <cell r="C1751">
            <v>1</v>
          </cell>
          <cell r="M1751" t="str">
            <v/>
          </cell>
        </row>
        <row r="1752">
          <cell r="C1752">
            <v>1</v>
          </cell>
          <cell r="M1752" t="str">
            <v/>
          </cell>
        </row>
        <row r="1753">
          <cell r="C1753">
            <v>1</v>
          </cell>
          <cell r="M1753" t="str">
            <v/>
          </cell>
        </row>
        <row r="1754">
          <cell r="C1754">
            <v>1</v>
          </cell>
          <cell r="M1754" t="str">
            <v/>
          </cell>
        </row>
        <row r="1755">
          <cell r="C1755">
            <v>1</v>
          </cell>
          <cell r="M1755" t="str">
            <v/>
          </cell>
        </row>
        <row r="1756">
          <cell r="C1756">
            <v>1</v>
          </cell>
          <cell r="M1756" t="str">
            <v/>
          </cell>
        </row>
        <row r="1757">
          <cell r="C1757">
            <v>1</v>
          </cell>
          <cell r="M1757" t="str">
            <v/>
          </cell>
        </row>
        <row r="1758">
          <cell r="C1758">
            <v>1</v>
          </cell>
          <cell r="M1758" t="str">
            <v/>
          </cell>
        </row>
        <row r="1759">
          <cell r="C1759">
            <v>1</v>
          </cell>
          <cell r="M1759" t="str">
            <v/>
          </cell>
        </row>
        <row r="1760">
          <cell r="C1760">
            <v>1</v>
          </cell>
          <cell r="M1760" t="str">
            <v/>
          </cell>
        </row>
        <row r="1761">
          <cell r="C1761">
            <v>1</v>
          </cell>
          <cell r="M1761" t="str">
            <v/>
          </cell>
        </row>
        <row r="1762">
          <cell r="C1762">
            <v>1</v>
          </cell>
          <cell r="M1762" t="str">
            <v/>
          </cell>
        </row>
        <row r="1763">
          <cell r="C1763">
            <v>1</v>
          </cell>
          <cell r="M1763" t="str">
            <v/>
          </cell>
        </row>
        <row r="1764">
          <cell r="C1764">
            <v>1</v>
          </cell>
          <cell r="M1764" t="str">
            <v/>
          </cell>
        </row>
        <row r="1765">
          <cell r="C1765">
            <v>1</v>
          </cell>
          <cell r="M1765" t="str">
            <v/>
          </cell>
        </row>
        <row r="1766">
          <cell r="C1766">
            <v>1</v>
          </cell>
          <cell r="M1766" t="str">
            <v/>
          </cell>
        </row>
        <row r="1767">
          <cell r="C1767">
            <v>1</v>
          </cell>
          <cell r="M1767" t="str">
            <v/>
          </cell>
        </row>
        <row r="1768">
          <cell r="C1768">
            <v>1</v>
          </cell>
          <cell r="M1768" t="str">
            <v/>
          </cell>
        </row>
        <row r="1769">
          <cell r="C1769">
            <v>1</v>
          </cell>
          <cell r="M1769" t="str">
            <v/>
          </cell>
        </row>
        <row r="1770">
          <cell r="C1770">
            <v>1</v>
          </cell>
          <cell r="M1770" t="str">
            <v/>
          </cell>
        </row>
        <row r="1771">
          <cell r="C1771">
            <v>1</v>
          </cell>
          <cell r="M1771" t="str">
            <v/>
          </cell>
        </row>
        <row r="1772">
          <cell r="C1772">
            <v>1</v>
          </cell>
          <cell r="M1772" t="str">
            <v/>
          </cell>
        </row>
        <row r="1773">
          <cell r="C1773">
            <v>1</v>
          </cell>
          <cell r="M1773" t="str">
            <v/>
          </cell>
        </row>
        <row r="1774">
          <cell r="C1774">
            <v>1</v>
          </cell>
          <cell r="M1774" t="str">
            <v/>
          </cell>
        </row>
        <row r="1775">
          <cell r="C1775">
            <v>1</v>
          </cell>
          <cell r="M1775" t="str">
            <v/>
          </cell>
        </row>
        <row r="1776">
          <cell r="C1776">
            <v>1</v>
          </cell>
          <cell r="M1776" t="str">
            <v/>
          </cell>
        </row>
        <row r="1777">
          <cell r="C1777">
            <v>1</v>
          </cell>
          <cell r="M1777" t="str">
            <v/>
          </cell>
        </row>
        <row r="1778">
          <cell r="C1778">
            <v>1</v>
          </cell>
          <cell r="M1778" t="str">
            <v/>
          </cell>
        </row>
        <row r="1779">
          <cell r="C1779">
            <v>1</v>
          </cell>
          <cell r="M1779" t="str">
            <v/>
          </cell>
        </row>
        <row r="1780">
          <cell r="C1780">
            <v>1</v>
          </cell>
          <cell r="M1780" t="str">
            <v/>
          </cell>
        </row>
        <row r="1781">
          <cell r="C1781">
            <v>1</v>
          </cell>
          <cell r="M1781" t="str">
            <v/>
          </cell>
        </row>
        <row r="1782">
          <cell r="C1782">
            <v>1</v>
          </cell>
          <cell r="M1782" t="str">
            <v/>
          </cell>
        </row>
        <row r="1783">
          <cell r="C1783">
            <v>1</v>
          </cell>
          <cell r="M1783" t="str">
            <v/>
          </cell>
        </row>
        <row r="1784">
          <cell r="C1784">
            <v>1</v>
          </cell>
          <cell r="M1784" t="str">
            <v/>
          </cell>
        </row>
        <row r="1785">
          <cell r="C1785">
            <v>1</v>
          </cell>
          <cell r="M1785" t="str">
            <v/>
          </cell>
        </row>
        <row r="1786">
          <cell r="C1786">
            <v>1</v>
          </cell>
          <cell r="M1786" t="str">
            <v/>
          </cell>
        </row>
        <row r="1787">
          <cell r="C1787">
            <v>1</v>
          </cell>
          <cell r="M1787" t="str">
            <v/>
          </cell>
        </row>
        <row r="1788">
          <cell r="C1788">
            <v>1</v>
          </cell>
          <cell r="M1788" t="str">
            <v/>
          </cell>
        </row>
        <row r="1789">
          <cell r="C1789">
            <v>1</v>
          </cell>
          <cell r="M1789" t="str">
            <v/>
          </cell>
        </row>
        <row r="1790">
          <cell r="C1790">
            <v>1</v>
          </cell>
          <cell r="M1790" t="str">
            <v/>
          </cell>
        </row>
        <row r="1791">
          <cell r="C1791">
            <v>1</v>
          </cell>
          <cell r="M1791" t="str">
            <v/>
          </cell>
        </row>
        <row r="1792">
          <cell r="C1792">
            <v>1</v>
          </cell>
          <cell r="M1792" t="str">
            <v/>
          </cell>
        </row>
        <row r="1793">
          <cell r="C1793">
            <v>1</v>
          </cell>
          <cell r="M1793" t="str">
            <v/>
          </cell>
        </row>
        <row r="1794">
          <cell r="C1794">
            <v>1</v>
          </cell>
          <cell r="M1794" t="str">
            <v/>
          </cell>
        </row>
        <row r="1795">
          <cell r="C1795">
            <v>1</v>
          </cell>
          <cell r="M1795" t="str">
            <v/>
          </cell>
        </row>
        <row r="1796">
          <cell r="C1796">
            <v>1</v>
          </cell>
          <cell r="M1796" t="str">
            <v/>
          </cell>
        </row>
        <row r="1797">
          <cell r="C1797">
            <v>1</v>
          </cell>
          <cell r="M1797" t="str">
            <v/>
          </cell>
        </row>
        <row r="1798">
          <cell r="C1798">
            <v>1</v>
          </cell>
          <cell r="M1798" t="str">
            <v/>
          </cell>
        </row>
        <row r="1799">
          <cell r="C1799">
            <v>1</v>
          </cell>
          <cell r="M1799" t="str">
            <v/>
          </cell>
        </row>
        <row r="1800">
          <cell r="C1800">
            <v>1</v>
          </cell>
          <cell r="M1800" t="str">
            <v/>
          </cell>
        </row>
        <row r="1801">
          <cell r="C1801">
            <v>1</v>
          </cell>
          <cell r="M1801" t="str">
            <v/>
          </cell>
        </row>
        <row r="1802">
          <cell r="C1802">
            <v>1</v>
          </cell>
          <cell r="M1802" t="str">
            <v/>
          </cell>
        </row>
        <row r="1803">
          <cell r="C1803">
            <v>1</v>
          </cell>
          <cell r="M1803" t="str">
            <v/>
          </cell>
        </row>
        <row r="1804">
          <cell r="C1804">
            <v>1</v>
          </cell>
          <cell r="M1804" t="str">
            <v/>
          </cell>
        </row>
        <row r="1805">
          <cell r="C1805">
            <v>1</v>
          </cell>
          <cell r="M1805" t="str">
            <v/>
          </cell>
        </row>
        <row r="1806">
          <cell r="C1806">
            <v>1</v>
          </cell>
          <cell r="M1806" t="str">
            <v/>
          </cell>
        </row>
        <row r="1807">
          <cell r="C1807">
            <v>1</v>
          </cell>
          <cell r="M1807" t="str">
            <v/>
          </cell>
        </row>
        <row r="1808">
          <cell r="C1808">
            <v>1</v>
          </cell>
          <cell r="M1808" t="str">
            <v/>
          </cell>
        </row>
        <row r="1809">
          <cell r="C1809">
            <v>1</v>
          </cell>
          <cell r="M1809" t="str">
            <v/>
          </cell>
        </row>
        <row r="1810">
          <cell r="C1810">
            <v>1</v>
          </cell>
          <cell r="M1810" t="str">
            <v/>
          </cell>
        </row>
        <row r="1811">
          <cell r="C1811">
            <v>1</v>
          </cell>
          <cell r="M1811" t="str">
            <v/>
          </cell>
        </row>
        <row r="1812">
          <cell r="C1812">
            <v>1</v>
          </cell>
          <cell r="M1812" t="str">
            <v/>
          </cell>
        </row>
        <row r="1813">
          <cell r="C1813">
            <v>1</v>
          </cell>
          <cell r="M1813" t="str">
            <v/>
          </cell>
        </row>
        <row r="1814">
          <cell r="C1814">
            <v>1</v>
          </cell>
          <cell r="M1814" t="str">
            <v/>
          </cell>
        </row>
        <row r="1815">
          <cell r="C1815">
            <v>1</v>
          </cell>
          <cell r="M1815" t="str">
            <v/>
          </cell>
        </row>
        <row r="1816">
          <cell r="C1816">
            <v>1</v>
          </cell>
          <cell r="M1816" t="str">
            <v/>
          </cell>
        </row>
        <row r="1817">
          <cell r="C1817">
            <v>1</v>
          </cell>
          <cell r="M1817" t="str">
            <v/>
          </cell>
        </row>
        <row r="1818">
          <cell r="C1818">
            <v>1</v>
          </cell>
          <cell r="M1818" t="str">
            <v/>
          </cell>
        </row>
        <row r="1819">
          <cell r="C1819">
            <v>1</v>
          </cell>
          <cell r="M1819" t="str">
            <v/>
          </cell>
        </row>
        <row r="1820">
          <cell r="C1820">
            <v>1</v>
          </cell>
          <cell r="M1820" t="str">
            <v/>
          </cell>
        </row>
        <row r="1821">
          <cell r="C1821">
            <v>1</v>
          </cell>
          <cell r="M1821" t="str">
            <v/>
          </cell>
        </row>
        <row r="1822">
          <cell r="C1822">
            <v>1</v>
          </cell>
          <cell r="M1822" t="str">
            <v/>
          </cell>
        </row>
        <row r="1823">
          <cell r="C1823">
            <v>1</v>
          </cell>
          <cell r="M1823" t="str">
            <v/>
          </cell>
        </row>
        <row r="1824">
          <cell r="C1824">
            <v>1</v>
          </cell>
          <cell r="M1824" t="str">
            <v/>
          </cell>
        </row>
        <row r="1825">
          <cell r="C1825">
            <v>1</v>
          </cell>
          <cell r="M1825" t="str">
            <v/>
          </cell>
        </row>
        <row r="1826">
          <cell r="C1826">
            <v>1</v>
          </cell>
          <cell r="M1826" t="str">
            <v/>
          </cell>
        </row>
        <row r="1827">
          <cell r="C1827">
            <v>1</v>
          </cell>
          <cell r="M1827" t="str">
            <v/>
          </cell>
        </row>
        <row r="1828">
          <cell r="C1828">
            <v>1</v>
          </cell>
          <cell r="M1828" t="str">
            <v/>
          </cell>
        </row>
        <row r="1829">
          <cell r="C1829">
            <v>1</v>
          </cell>
          <cell r="M1829" t="str">
            <v/>
          </cell>
        </row>
        <row r="1830">
          <cell r="C1830">
            <v>1</v>
          </cell>
          <cell r="M1830" t="str">
            <v/>
          </cell>
        </row>
        <row r="1831">
          <cell r="C1831">
            <v>1</v>
          </cell>
          <cell r="M1831" t="str">
            <v/>
          </cell>
        </row>
        <row r="1832">
          <cell r="C1832">
            <v>1</v>
          </cell>
          <cell r="M1832" t="str">
            <v/>
          </cell>
        </row>
        <row r="1833">
          <cell r="C1833">
            <v>1</v>
          </cell>
          <cell r="M1833" t="str">
            <v/>
          </cell>
        </row>
        <row r="1834">
          <cell r="C1834">
            <v>1</v>
          </cell>
          <cell r="M1834" t="str">
            <v/>
          </cell>
        </row>
        <row r="1835">
          <cell r="C1835">
            <v>1</v>
          </cell>
          <cell r="M1835" t="str">
            <v/>
          </cell>
        </row>
        <row r="1836">
          <cell r="C1836">
            <v>1</v>
          </cell>
          <cell r="M1836" t="str">
            <v/>
          </cell>
        </row>
        <row r="1837">
          <cell r="C1837">
            <v>1</v>
          </cell>
          <cell r="M1837" t="str">
            <v/>
          </cell>
        </row>
        <row r="1838">
          <cell r="C1838">
            <v>1</v>
          </cell>
          <cell r="M1838" t="str">
            <v/>
          </cell>
        </row>
        <row r="1839">
          <cell r="C1839">
            <v>1</v>
          </cell>
          <cell r="M1839" t="str">
            <v/>
          </cell>
        </row>
        <row r="1840">
          <cell r="C1840">
            <v>1</v>
          </cell>
          <cell r="M1840" t="str">
            <v/>
          </cell>
        </row>
        <row r="1841">
          <cell r="C1841">
            <v>1</v>
          </cell>
          <cell r="M1841" t="str">
            <v/>
          </cell>
        </row>
        <row r="1842">
          <cell r="C1842">
            <v>1</v>
          </cell>
          <cell r="M1842" t="str">
            <v/>
          </cell>
        </row>
        <row r="1843">
          <cell r="C1843">
            <v>1</v>
          </cell>
          <cell r="M1843" t="str">
            <v/>
          </cell>
        </row>
        <row r="1844">
          <cell r="C1844">
            <v>1</v>
          </cell>
          <cell r="M1844" t="str">
            <v/>
          </cell>
        </row>
        <row r="1845">
          <cell r="C1845">
            <v>1</v>
          </cell>
          <cell r="M1845" t="str">
            <v/>
          </cell>
        </row>
        <row r="1846">
          <cell r="C1846">
            <v>1</v>
          </cell>
          <cell r="M1846" t="str">
            <v/>
          </cell>
        </row>
        <row r="1847">
          <cell r="C1847">
            <v>1</v>
          </cell>
          <cell r="M1847" t="str">
            <v/>
          </cell>
        </row>
        <row r="1848">
          <cell r="C1848">
            <v>1</v>
          </cell>
          <cell r="M1848" t="str">
            <v/>
          </cell>
        </row>
        <row r="1849">
          <cell r="C1849">
            <v>1</v>
          </cell>
          <cell r="M1849" t="str">
            <v/>
          </cell>
        </row>
        <row r="1850">
          <cell r="C1850">
            <v>1</v>
          </cell>
          <cell r="M1850" t="str">
            <v/>
          </cell>
        </row>
        <row r="1851">
          <cell r="C1851">
            <v>1</v>
          </cell>
          <cell r="M1851" t="str">
            <v/>
          </cell>
        </row>
        <row r="1852">
          <cell r="C1852">
            <v>1</v>
          </cell>
          <cell r="M1852" t="str">
            <v/>
          </cell>
        </row>
        <row r="1853">
          <cell r="C1853">
            <v>1</v>
          </cell>
          <cell r="M1853" t="str">
            <v/>
          </cell>
        </row>
        <row r="1854">
          <cell r="C1854">
            <v>1</v>
          </cell>
          <cell r="M1854" t="str">
            <v/>
          </cell>
        </row>
        <row r="1855">
          <cell r="C1855">
            <v>1</v>
          </cell>
          <cell r="M1855" t="str">
            <v/>
          </cell>
        </row>
        <row r="1856">
          <cell r="C1856">
            <v>1</v>
          </cell>
          <cell r="M1856" t="str">
            <v/>
          </cell>
        </row>
        <row r="1857">
          <cell r="C1857">
            <v>1</v>
          </cell>
          <cell r="M1857" t="str">
            <v/>
          </cell>
        </row>
        <row r="1858">
          <cell r="C1858">
            <v>1</v>
          </cell>
          <cell r="M1858" t="str">
            <v/>
          </cell>
        </row>
        <row r="1859">
          <cell r="C1859">
            <v>1</v>
          </cell>
          <cell r="M1859" t="str">
            <v/>
          </cell>
        </row>
        <row r="1860">
          <cell r="C1860">
            <v>1</v>
          </cell>
          <cell r="M1860" t="str">
            <v/>
          </cell>
        </row>
        <row r="1861">
          <cell r="C1861">
            <v>1</v>
          </cell>
          <cell r="M1861" t="str">
            <v/>
          </cell>
        </row>
        <row r="1862">
          <cell r="C1862">
            <v>1</v>
          </cell>
          <cell r="M1862" t="str">
            <v/>
          </cell>
        </row>
        <row r="1863">
          <cell r="C1863">
            <v>1</v>
          </cell>
          <cell r="M1863" t="str">
            <v/>
          </cell>
        </row>
        <row r="1864">
          <cell r="C1864">
            <v>1</v>
          </cell>
          <cell r="M1864" t="str">
            <v/>
          </cell>
        </row>
        <row r="1865">
          <cell r="C1865">
            <v>1</v>
          </cell>
          <cell r="M1865" t="str">
            <v/>
          </cell>
        </row>
        <row r="1866">
          <cell r="C1866">
            <v>1</v>
          </cell>
          <cell r="M1866" t="str">
            <v/>
          </cell>
        </row>
        <row r="1867">
          <cell r="C1867">
            <v>1</v>
          </cell>
          <cell r="M1867" t="str">
            <v/>
          </cell>
        </row>
        <row r="1868">
          <cell r="C1868">
            <v>1</v>
          </cell>
          <cell r="M1868" t="str">
            <v/>
          </cell>
        </row>
        <row r="1869">
          <cell r="C1869">
            <v>1</v>
          </cell>
          <cell r="M1869" t="str">
            <v/>
          </cell>
        </row>
        <row r="1870">
          <cell r="C1870">
            <v>1</v>
          </cell>
          <cell r="M1870" t="str">
            <v/>
          </cell>
        </row>
        <row r="1871">
          <cell r="C1871">
            <v>1</v>
          </cell>
          <cell r="M1871" t="str">
            <v/>
          </cell>
        </row>
        <row r="1872">
          <cell r="C1872">
            <v>1</v>
          </cell>
          <cell r="M1872" t="str">
            <v/>
          </cell>
        </row>
        <row r="1873">
          <cell r="C1873">
            <v>1</v>
          </cell>
          <cell r="M1873" t="str">
            <v/>
          </cell>
        </row>
        <row r="1874">
          <cell r="C1874">
            <v>1</v>
          </cell>
          <cell r="M1874" t="str">
            <v/>
          </cell>
        </row>
        <row r="1875">
          <cell r="C1875">
            <v>1</v>
          </cell>
          <cell r="M1875" t="str">
            <v/>
          </cell>
        </row>
        <row r="1876">
          <cell r="C1876">
            <v>1</v>
          </cell>
          <cell r="M1876" t="str">
            <v/>
          </cell>
        </row>
        <row r="1877">
          <cell r="C1877">
            <v>1</v>
          </cell>
          <cell r="M1877" t="str">
            <v/>
          </cell>
        </row>
        <row r="1878">
          <cell r="C1878">
            <v>1</v>
          </cell>
          <cell r="M1878" t="str">
            <v/>
          </cell>
        </row>
        <row r="1879">
          <cell r="C1879">
            <v>1</v>
          </cell>
          <cell r="M1879" t="str">
            <v/>
          </cell>
        </row>
        <row r="1880">
          <cell r="C1880">
            <v>1</v>
          </cell>
          <cell r="M1880" t="str">
            <v/>
          </cell>
        </row>
        <row r="1881">
          <cell r="C1881">
            <v>1</v>
          </cell>
          <cell r="M1881" t="str">
            <v/>
          </cell>
        </row>
        <row r="1882">
          <cell r="C1882">
            <v>1</v>
          </cell>
          <cell r="M1882" t="str">
            <v/>
          </cell>
        </row>
        <row r="1883">
          <cell r="C1883">
            <v>1</v>
          </cell>
          <cell r="M1883" t="str">
            <v/>
          </cell>
        </row>
        <row r="1884">
          <cell r="C1884">
            <v>1</v>
          </cell>
          <cell r="M1884" t="str">
            <v/>
          </cell>
        </row>
        <row r="1885">
          <cell r="C1885">
            <v>1</v>
          </cell>
          <cell r="M1885" t="str">
            <v/>
          </cell>
        </row>
        <row r="1886">
          <cell r="C1886">
            <v>1</v>
          </cell>
          <cell r="M1886" t="str">
            <v/>
          </cell>
        </row>
        <row r="1887">
          <cell r="C1887">
            <v>1</v>
          </cell>
          <cell r="M1887" t="str">
            <v/>
          </cell>
        </row>
        <row r="1888">
          <cell r="C1888">
            <v>1</v>
          </cell>
          <cell r="M1888" t="str">
            <v/>
          </cell>
        </row>
        <row r="1889">
          <cell r="C1889">
            <v>1</v>
          </cell>
          <cell r="M1889" t="str">
            <v/>
          </cell>
        </row>
        <row r="1890">
          <cell r="C1890">
            <v>1</v>
          </cell>
          <cell r="M1890" t="str">
            <v/>
          </cell>
        </row>
        <row r="1891">
          <cell r="C1891">
            <v>1</v>
          </cell>
          <cell r="M1891" t="str">
            <v/>
          </cell>
        </row>
        <row r="1892">
          <cell r="C1892">
            <v>1</v>
          </cell>
          <cell r="M1892" t="str">
            <v/>
          </cell>
        </row>
        <row r="1893">
          <cell r="C1893">
            <v>1</v>
          </cell>
          <cell r="M1893" t="str">
            <v/>
          </cell>
        </row>
        <row r="1894">
          <cell r="C1894">
            <v>1</v>
          </cell>
          <cell r="M1894" t="str">
            <v/>
          </cell>
        </row>
        <row r="1895">
          <cell r="C1895">
            <v>1</v>
          </cell>
          <cell r="M1895" t="str">
            <v/>
          </cell>
        </row>
        <row r="1896">
          <cell r="C1896">
            <v>1</v>
          </cell>
          <cell r="M1896" t="str">
            <v/>
          </cell>
        </row>
        <row r="1897">
          <cell r="C1897">
            <v>1</v>
          </cell>
          <cell r="M1897" t="str">
            <v/>
          </cell>
        </row>
        <row r="1898">
          <cell r="C1898">
            <v>1</v>
          </cell>
          <cell r="M1898" t="str">
            <v/>
          </cell>
        </row>
        <row r="1899">
          <cell r="C1899">
            <v>1</v>
          </cell>
          <cell r="M1899" t="str">
            <v/>
          </cell>
        </row>
        <row r="1900">
          <cell r="C1900">
            <v>1</v>
          </cell>
          <cell r="M1900" t="str">
            <v/>
          </cell>
        </row>
        <row r="1901">
          <cell r="C1901">
            <v>1</v>
          </cell>
          <cell r="M1901" t="str">
            <v/>
          </cell>
        </row>
        <row r="1902">
          <cell r="C1902">
            <v>1</v>
          </cell>
          <cell r="M1902" t="str">
            <v/>
          </cell>
        </row>
        <row r="1903">
          <cell r="C1903">
            <v>1</v>
          </cell>
          <cell r="M1903" t="str">
            <v/>
          </cell>
        </row>
        <row r="1904">
          <cell r="C1904">
            <v>1</v>
          </cell>
          <cell r="M1904" t="str">
            <v/>
          </cell>
        </row>
        <row r="1905">
          <cell r="C1905">
            <v>1</v>
          </cell>
          <cell r="M1905" t="str">
            <v/>
          </cell>
        </row>
        <row r="1906">
          <cell r="C1906">
            <v>1</v>
          </cell>
          <cell r="M1906" t="str">
            <v/>
          </cell>
        </row>
        <row r="1907">
          <cell r="C1907">
            <v>1</v>
          </cell>
          <cell r="M1907" t="str">
            <v/>
          </cell>
        </row>
        <row r="1908">
          <cell r="C1908">
            <v>1</v>
          </cell>
          <cell r="M1908" t="str">
            <v/>
          </cell>
        </row>
        <row r="1909">
          <cell r="C1909">
            <v>1</v>
          </cell>
          <cell r="M1909" t="str">
            <v/>
          </cell>
        </row>
        <row r="1910">
          <cell r="C1910">
            <v>1</v>
          </cell>
          <cell r="M1910" t="str">
            <v/>
          </cell>
        </row>
        <row r="1911">
          <cell r="C1911">
            <v>1</v>
          </cell>
          <cell r="M1911" t="str">
            <v/>
          </cell>
        </row>
        <row r="1912">
          <cell r="C1912">
            <v>1</v>
          </cell>
          <cell r="M1912" t="str">
            <v/>
          </cell>
        </row>
        <row r="1913">
          <cell r="C1913">
            <v>1</v>
          </cell>
          <cell r="M1913" t="str">
            <v/>
          </cell>
        </row>
        <row r="1914">
          <cell r="C1914">
            <v>1</v>
          </cell>
          <cell r="M1914" t="str">
            <v/>
          </cell>
        </row>
        <row r="1915">
          <cell r="C1915">
            <v>1</v>
          </cell>
          <cell r="M1915" t="str">
            <v/>
          </cell>
        </row>
        <row r="1916">
          <cell r="C1916">
            <v>1</v>
          </cell>
          <cell r="M1916" t="str">
            <v/>
          </cell>
        </row>
        <row r="1917">
          <cell r="C1917">
            <v>1</v>
          </cell>
          <cell r="M1917" t="str">
            <v/>
          </cell>
        </row>
        <row r="1918">
          <cell r="C1918">
            <v>1</v>
          </cell>
          <cell r="M1918" t="str">
            <v/>
          </cell>
        </row>
        <row r="1919">
          <cell r="C1919">
            <v>1</v>
          </cell>
          <cell r="M1919" t="str">
            <v/>
          </cell>
        </row>
        <row r="1920">
          <cell r="C1920">
            <v>1</v>
          </cell>
          <cell r="M1920" t="str">
            <v/>
          </cell>
        </row>
        <row r="1921">
          <cell r="C1921">
            <v>1</v>
          </cell>
          <cell r="M1921" t="str">
            <v/>
          </cell>
        </row>
        <row r="1922">
          <cell r="C1922">
            <v>1</v>
          </cell>
          <cell r="M1922" t="str">
            <v/>
          </cell>
        </row>
        <row r="1923">
          <cell r="C1923">
            <v>1</v>
          </cell>
          <cell r="M1923" t="str">
            <v/>
          </cell>
        </row>
        <row r="1924">
          <cell r="C1924">
            <v>1</v>
          </cell>
          <cell r="M1924" t="str">
            <v/>
          </cell>
        </row>
        <row r="1925">
          <cell r="C1925">
            <v>1</v>
          </cell>
          <cell r="M1925" t="str">
            <v/>
          </cell>
        </row>
        <row r="1926">
          <cell r="C1926">
            <v>1</v>
          </cell>
          <cell r="M1926" t="str">
            <v/>
          </cell>
        </row>
        <row r="1927">
          <cell r="C1927">
            <v>1</v>
          </cell>
          <cell r="M1927" t="str">
            <v/>
          </cell>
        </row>
        <row r="1928">
          <cell r="C1928">
            <v>1</v>
          </cell>
          <cell r="M1928" t="str">
            <v/>
          </cell>
        </row>
        <row r="1929">
          <cell r="C1929">
            <v>1</v>
          </cell>
          <cell r="M1929" t="str">
            <v/>
          </cell>
        </row>
        <row r="1930">
          <cell r="C1930">
            <v>1</v>
          </cell>
          <cell r="M1930" t="str">
            <v/>
          </cell>
        </row>
        <row r="1931">
          <cell r="C1931">
            <v>1</v>
          </cell>
          <cell r="M1931" t="str">
            <v/>
          </cell>
        </row>
        <row r="1932">
          <cell r="C1932">
            <v>1</v>
          </cell>
          <cell r="M1932" t="str">
            <v/>
          </cell>
        </row>
        <row r="1933">
          <cell r="C1933">
            <v>1</v>
          </cell>
          <cell r="M1933" t="str">
            <v/>
          </cell>
        </row>
        <row r="1934">
          <cell r="C1934">
            <v>1</v>
          </cell>
          <cell r="M1934" t="str">
            <v/>
          </cell>
        </row>
        <row r="1935">
          <cell r="C1935">
            <v>1</v>
          </cell>
          <cell r="M1935" t="str">
            <v/>
          </cell>
        </row>
        <row r="1936">
          <cell r="C1936">
            <v>1</v>
          </cell>
          <cell r="M1936" t="str">
            <v/>
          </cell>
        </row>
        <row r="1937">
          <cell r="C1937">
            <v>1</v>
          </cell>
          <cell r="M1937" t="str">
            <v/>
          </cell>
        </row>
        <row r="1938">
          <cell r="C1938">
            <v>1</v>
          </cell>
          <cell r="M1938" t="str">
            <v/>
          </cell>
        </row>
        <row r="1939">
          <cell r="C1939">
            <v>1</v>
          </cell>
          <cell r="M1939" t="str">
            <v/>
          </cell>
        </row>
        <row r="1940">
          <cell r="C1940">
            <v>1</v>
          </cell>
          <cell r="M1940" t="str">
            <v/>
          </cell>
        </row>
        <row r="1941">
          <cell r="C1941">
            <v>1</v>
          </cell>
          <cell r="M1941" t="str">
            <v/>
          </cell>
        </row>
        <row r="1942">
          <cell r="C1942">
            <v>1</v>
          </cell>
          <cell r="M1942" t="str">
            <v/>
          </cell>
        </row>
        <row r="1943">
          <cell r="C1943">
            <v>1</v>
          </cell>
          <cell r="M1943" t="str">
            <v/>
          </cell>
        </row>
        <row r="1944">
          <cell r="C1944">
            <v>1</v>
          </cell>
          <cell r="M1944" t="str">
            <v/>
          </cell>
        </row>
        <row r="1945">
          <cell r="C1945">
            <v>1</v>
          </cell>
          <cell r="M1945" t="str">
            <v/>
          </cell>
        </row>
        <row r="1946">
          <cell r="C1946">
            <v>1</v>
          </cell>
          <cell r="M1946" t="str">
            <v/>
          </cell>
        </row>
        <row r="1947">
          <cell r="C1947">
            <v>1</v>
          </cell>
          <cell r="M1947" t="str">
            <v/>
          </cell>
        </row>
        <row r="1948">
          <cell r="C1948">
            <v>1</v>
          </cell>
          <cell r="M1948" t="str">
            <v/>
          </cell>
        </row>
        <row r="1949">
          <cell r="C1949">
            <v>1</v>
          </cell>
          <cell r="M1949" t="str">
            <v/>
          </cell>
        </row>
        <row r="1950">
          <cell r="C1950">
            <v>1</v>
          </cell>
          <cell r="M1950" t="str">
            <v/>
          </cell>
        </row>
        <row r="1951">
          <cell r="C1951">
            <v>1</v>
          </cell>
          <cell r="M1951" t="str">
            <v/>
          </cell>
        </row>
        <row r="1952">
          <cell r="C1952">
            <v>1</v>
          </cell>
          <cell r="M1952" t="str">
            <v/>
          </cell>
        </row>
        <row r="1953">
          <cell r="C1953">
            <v>1</v>
          </cell>
          <cell r="M1953" t="str">
            <v/>
          </cell>
        </row>
        <row r="1954">
          <cell r="C1954">
            <v>1</v>
          </cell>
          <cell r="M1954" t="str">
            <v/>
          </cell>
        </row>
        <row r="1955">
          <cell r="C1955">
            <v>1</v>
          </cell>
          <cell r="M1955" t="str">
            <v/>
          </cell>
        </row>
        <row r="1956">
          <cell r="C1956">
            <v>1</v>
          </cell>
          <cell r="M1956" t="str">
            <v/>
          </cell>
        </row>
        <row r="1957">
          <cell r="C1957">
            <v>1</v>
          </cell>
          <cell r="M1957" t="str">
            <v/>
          </cell>
        </row>
        <row r="1958">
          <cell r="C1958">
            <v>1</v>
          </cell>
          <cell r="M1958" t="str">
            <v/>
          </cell>
        </row>
        <row r="1959">
          <cell r="C1959">
            <v>1</v>
          </cell>
          <cell r="M1959" t="str">
            <v/>
          </cell>
        </row>
        <row r="1960">
          <cell r="C1960">
            <v>1</v>
          </cell>
          <cell r="M1960" t="str">
            <v/>
          </cell>
        </row>
        <row r="1961">
          <cell r="C1961">
            <v>1</v>
          </cell>
          <cell r="M1961" t="str">
            <v/>
          </cell>
        </row>
        <row r="1962">
          <cell r="C1962">
            <v>1</v>
          </cell>
          <cell r="M1962" t="str">
            <v/>
          </cell>
        </row>
        <row r="1963">
          <cell r="C1963">
            <v>1</v>
          </cell>
          <cell r="M1963" t="str">
            <v/>
          </cell>
        </row>
        <row r="1964">
          <cell r="C1964">
            <v>1</v>
          </cell>
          <cell r="M1964" t="str">
            <v/>
          </cell>
        </row>
        <row r="1965">
          <cell r="C1965">
            <v>1</v>
          </cell>
          <cell r="M1965" t="str">
            <v/>
          </cell>
        </row>
        <row r="1966">
          <cell r="C1966">
            <v>1</v>
          </cell>
          <cell r="M1966" t="str">
            <v/>
          </cell>
        </row>
        <row r="1967">
          <cell r="C1967">
            <v>1</v>
          </cell>
          <cell r="M1967" t="str">
            <v/>
          </cell>
        </row>
        <row r="1968">
          <cell r="C1968">
            <v>1</v>
          </cell>
          <cell r="M1968" t="str">
            <v/>
          </cell>
        </row>
        <row r="1969">
          <cell r="C1969">
            <v>1</v>
          </cell>
          <cell r="M1969" t="str">
            <v/>
          </cell>
        </row>
        <row r="1970">
          <cell r="C1970">
            <v>1</v>
          </cell>
          <cell r="M1970" t="str">
            <v/>
          </cell>
        </row>
        <row r="1971">
          <cell r="C1971">
            <v>1</v>
          </cell>
          <cell r="M1971" t="str">
            <v/>
          </cell>
        </row>
        <row r="1972">
          <cell r="C1972">
            <v>1</v>
          </cell>
          <cell r="M1972" t="str">
            <v/>
          </cell>
        </row>
        <row r="1973">
          <cell r="C1973">
            <v>1</v>
          </cell>
          <cell r="M1973" t="str">
            <v/>
          </cell>
        </row>
        <row r="1974">
          <cell r="C1974">
            <v>1</v>
          </cell>
          <cell r="M1974" t="str">
            <v/>
          </cell>
        </row>
        <row r="1975">
          <cell r="C1975">
            <v>1</v>
          </cell>
          <cell r="M1975" t="str">
            <v/>
          </cell>
        </row>
        <row r="1976">
          <cell r="C1976">
            <v>1</v>
          </cell>
          <cell r="M1976" t="str">
            <v/>
          </cell>
        </row>
        <row r="1977">
          <cell r="C1977">
            <v>1</v>
          </cell>
          <cell r="M1977" t="str">
            <v/>
          </cell>
        </row>
        <row r="1978">
          <cell r="C1978">
            <v>1</v>
          </cell>
          <cell r="M1978" t="str">
            <v/>
          </cell>
        </row>
        <row r="1979">
          <cell r="C1979">
            <v>1</v>
          </cell>
          <cell r="M1979" t="str">
            <v/>
          </cell>
        </row>
        <row r="1980">
          <cell r="C1980">
            <v>1</v>
          </cell>
          <cell r="M1980" t="str">
            <v/>
          </cell>
        </row>
        <row r="1981">
          <cell r="C1981">
            <v>1</v>
          </cell>
          <cell r="M1981" t="str">
            <v/>
          </cell>
        </row>
        <row r="1982">
          <cell r="C1982">
            <v>1</v>
          </cell>
          <cell r="M1982" t="str">
            <v/>
          </cell>
        </row>
        <row r="1983">
          <cell r="C1983">
            <v>1</v>
          </cell>
          <cell r="M1983" t="str">
            <v/>
          </cell>
        </row>
        <row r="1984">
          <cell r="C1984">
            <v>1</v>
          </cell>
          <cell r="M1984" t="str">
            <v/>
          </cell>
        </row>
        <row r="1985">
          <cell r="C1985">
            <v>1</v>
          </cell>
          <cell r="M1985" t="str">
            <v/>
          </cell>
        </row>
        <row r="1986">
          <cell r="C1986">
            <v>1</v>
          </cell>
          <cell r="M1986" t="str">
            <v/>
          </cell>
        </row>
        <row r="1987">
          <cell r="C1987">
            <v>1</v>
          </cell>
          <cell r="M1987" t="str">
            <v/>
          </cell>
        </row>
        <row r="1988">
          <cell r="C1988">
            <v>1</v>
          </cell>
          <cell r="M1988" t="str">
            <v/>
          </cell>
        </row>
        <row r="1989">
          <cell r="C1989">
            <v>1</v>
          </cell>
          <cell r="M1989" t="str">
            <v/>
          </cell>
        </row>
        <row r="1990">
          <cell r="C1990">
            <v>1</v>
          </cell>
          <cell r="M1990" t="str">
            <v/>
          </cell>
        </row>
        <row r="1991">
          <cell r="C1991">
            <v>1</v>
          </cell>
          <cell r="M1991" t="str">
            <v/>
          </cell>
        </row>
        <row r="1992">
          <cell r="C1992">
            <v>1</v>
          </cell>
          <cell r="M1992" t="str">
            <v/>
          </cell>
        </row>
        <row r="1993">
          <cell r="C1993">
            <v>1</v>
          </cell>
          <cell r="M1993" t="str">
            <v/>
          </cell>
        </row>
        <row r="1994">
          <cell r="C1994">
            <v>1</v>
          </cell>
          <cell r="M1994" t="str">
            <v/>
          </cell>
        </row>
        <row r="1995">
          <cell r="C1995">
            <v>1</v>
          </cell>
          <cell r="M1995" t="str">
            <v/>
          </cell>
        </row>
        <row r="1996">
          <cell r="C1996">
            <v>1</v>
          </cell>
          <cell r="M1996" t="str">
            <v/>
          </cell>
        </row>
        <row r="1997">
          <cell r="C1997">
            <v>1</v>
          </cell>
          <cell r="M1997" t="str">
            <v/>
          </cell>
        </row>
        <row r="1998">
          <cell r="C1998">
            <v>1</v>
          </cell>
          <cell r="M1998" t="str">
            <v/>
          </cell>
        </row>
        <row r="1999">
          <cell r="C1999">
            <v>1</v>
          </cell>
          <cell r="M1999" t="str">
            <v/>
          </cell>
        </row>
        <row r="2000">
          <cell r="C2000">
            <v>1</v>
          </cell>
          <cell r="M2000" t="str">
            <v/>
          </cell>
        </row>
        <row r="2001">
          <cell r="C2001">
            <v>1</v>
          </cell>
          <cell r="M2001" t="str">
            <v/>
          </cell>
        </row>
        <row r="2002">
          <cell r="C2002">
            <v>1</v>
          </cell>
          <cell r="M2002" t="str">
            <v/>
          </cell>
        </row>
        <row r="2003">
          <cell r="C2003">
            <v>1</v>
          </cell>
          <cell r="M2003" t="str">
            <v/>
          </cell>
        </row>
        <row r="2004">
          <cell r="C2004">
            <v>1</v>
          </cell>
          <cell r="M2004" t="str">
            <v/>
          </cell>
        </row>
        <row r="2005">
          <cell r="C2005">
            <v>1</v>
          </cell>
          <cell r="M2005" t="str">
            <v/>
          </cell>
        </row>
        <row r="2006">
          <cell r="C2006">
            <v>1</v>
          </cell>
          <cell r="M2006" t="str">
            <v/>
          </cell>
        </row>
        <row r="2007">
          <cell r="C2007">
            <v>1</v>
          </cell>
          <cell r="M2007" t="str">
            <v/>
          </cell>
        </row>
        <row r="2008">
          <cell r="C2008">
            <v>1</v>
          </cell>
          <cell r="M2008" t="str">
            <v/>
          </cell>
        </row>
        <row r="2009">
          <cell r="C2009">
            <v>1</v>
          </cell>
          <cell r="M2009" t="str">
            <v/>
          </cell>
        </row>
        <row r="2010">
          <cell r="C2010">
            <v>1</v>
          </cell>
          <cell r="M2010" t="str">
            <v/>
          </cell>
        </row>
        <row r="2011">
          <cell r="C2011">
            <v>1</v>
          </cell>
          <cell r="M2011" t="str">
            <v/>
          </cell>
        </row>
        <row r="2012">
          <cell r="C2012">
            <v>1</v>
          </cell>
          <cell r="M2012" t="str">
            <v/>
          </cell>
        </row>
        <row r="2013">
          <cell r="C2013">
            <v>1</v>
          </cell>
          <cell r="M2013" t="str">
            <v/>
          </cell>
        </row>
        <row r="2014">
          <cell r="C2014">
            <v>1</v>
          </cell>
          <cell r="M2014" t="str">
            <v/>
          </cell>
        </row>
        <row r="2015">
          <cell r="C2015">
            <v>1</v>
          </cell>
          <cell r="M2015" t="str">
            <v/>
          </cell>
        </row>
        <row r="2016">
          <cell r="C2016">
            <v>1</v>
          </cell>
          <cell r="M2016" t="str">
            <v/>
          </cell>
        </row>
        <row r="2017">
          <cell r="C2017">
            <v>1</v>
          </cell>
          <cell r="M2017" t="str">
            <v/>
          </cell>
        </row>
        <row r="2018">
          <cell r="C2018">
            <v>1</v>
          </cell>
          <cell r="M2018" t="str">
            <v/>
          </cell>
        </row>
        <row r="2019">
          <cell r="C2019">
            <v>1</v>
          </cell>
          <cell r="M2019" t="str">
            <v/>
          </cell>
        </row>
        <row r="2020">
          <cell r="C2020">
            <v>1</v>
          </cell>
          <cell r="M2020" t="str">
            <v/>
          </cell>
        </row>
        <row r="2021">
          <cell r="C2021">
            <v>1</v>
          </cell>
          <cell r="M2021" t="str">
            <v/>
          </cell>
        </row>
        <row r="2022">
          <cell r="C2022">
            <v>1</v>
          </cell>
          <cell r="M2022" t="str">
            <v/>
          </cell>
        </row>
        <row r="2023">
          <cell r="C2023">
            <v>1</v>
          </cell>
          <cell r="M2023" t="str">
            <v/>
          </cell>
        </row>
        <row r="2024">
          <cell r="C2024">
            <v>1</v>
          </cell>
          <cell r="M2024" t="str">
            <v/>
          </cell>
        </row>
        <row r="2025">
          <cell r="C2025">
            <v>1</v>
          </cell>
          <cell r="M2025" t="str">
            <v/>
          </cell>
        </row>
        <row r="2026">
          <cell r="C2026">
            <v>1</v>
          </cell>
          <cell r="M2026" t="str">
            <v/>
          </cell>
        </row>
        <row r="2027">
          <cell r="C2027">
            <v>1</v>
          </cell>
          <cell r="M2027" t="str">
            <v/>
          </cell>
        </row>
        <row r="2028">
          <cell r="C2028">
            <v>1</v>
          </cell>
          <cell r="M2028" t="str">
            <v/>
          </cell>
        </row>
        <row r="2029">
          <cell r="C2029">
            <v>1</v>
          </cell>
          <cell r="M2029" t="str">
            <v/>
          </cell>
        </row>
        <row r="2030">
          <cell r="C2030">
            <v>1</v>
          </cell>
          <cell r="M2030" t="str">
            <v/>
          </cell>
        </row>
        <row r="2031">
          <cell r="C2031">
            <v>1</v>
          </cell>
          <cell r="M2031" t="str">
            <v/>
          </cell>
        </row>
        <row r="2032">
          <cell r="C2032">
            <v>1</v>
          </cell>
          <cell r="M2032" t="str">
            <v/>
          </cell>
        </row>
        <row r="2033">
          <cell r="C2033">
            <v>1</v>
          </cell>
          <cell r="M2033" t="str">
            <v/>
          </cell>
        </row>
        <row r="2034">
          <cell r="C2034">
            <v>1</v>
          </cell>
          <cell r="M2034" t="str">
            <v/>
          </cell>
        </row>
        <row r="2035">
          <cell r="C2035">
            <v>1</v>
          </cell>
          <cell r="M2035" t="str">
            <v/>
          </cell>
        </row>
        <row r="2036">
          <cell r="C2036">
            <v>1</v>
          </cell>
          <cell r="M2036" t="str">
            <v/>
          </cell>
        </row>
        <row r="2037">
          <cell r="C2037">
            <v>1</v>
          </cell>
          <cell r="M2037" t="str">
            <v/>
          </cell>
        </row>
        <row r="2038">
          <cell r="C2038">
            <v>1</v>
          </cell>
          <cell r="M2038" t="str">
            <v/>
          </cell>
        </row>
        <row r="2039">
          <cell r="C2039">
            <v>1</v>
          </cell>
          <cell r="M2039" t="str">
            <v/>
          </cell>
        </row>
        <row r="2040">
          <cell r="C2040">
            <v>1</v>
          </cell>
          <cell r="M2040" t="str">
            <v/>
          </cell>
        </row>
        <row r="2041">
          <cell r="C2041">
            <v>1</v>
          </cell>
          <cell r="M2041" t="str">
            <v/>
          </cell>
        </row>
        <row r="2042">
          <cell r="C2042">
            <v>1</v>
          </cell>
          <cell r="M2042" t="str">
            <v/>
          </cell>
        </row>
        <row r="2043">
          <cell r="C2043">
            <v>1</v>
          </cell>
          <cell r="M2043" t="str">
            <v/>
          </cell>
        </row>
        <row r="2044">
          <cell r="C2044">
            <v>1</v>
          </cell>
          <cell r="M2044" t="str">
            <v/>
          </cell>
        </row>
        <row r="2045">
          <cell r="C2045">
            <v>1</v>
          </cell>
          <cell r="M2045" t="str">
            <v/>
          </cell>
        </row>
        <row r="2046">
          <cell r="C2046">
            <v>1</v>
          </cell>
          <cell r="M2046" t="str">
            <v/>
          </cell>
        </row>
        <row r="2047">
          <cell r="C2047">
            <v>1</v>
          </cell>
          <cell r="M2047" t="str">
            <v/>
          </cell>
        </row>
        <row r="2048">
          <cell r="C2048">
            <v>1</v>
          </cell>
          <cell r="M2048" t="str">
            <v/>
          </cell>
        </row>
        <row r="2049">
          <cell r="C2049">
            <v>1</v>
          </cell>
          <cell r="M2049" t="str">
            <v/>
          </cell>
        </row>
        <row r="2050">
          <cell r="C2050">
            <v>1</v>
          </cell>
          <cell r="M2050" t="str">
            <v/>
          </cell>
        </row>
        <row r="2051">
          <cell r="C2051">
            <v>1</v>
          </cell>
          <cell r="M2051" t="str">
            <v/>
          </cell>
        </row>
        <row r="2052">
          <cell r="C2052">
            <v>1</v>
          </cell>
          <cell r="M2052" t="str">
            <v/>
          </cell>
        </row>
        <row r="2053">
          <cell r="C2053">
            <v>1</v>
          </cell>
          <cell r="M2053" t="str">
            <v/>
          </cell>
        </row>
        <row r="2054">
          <cell r="C2054">
            <v>1</v>
          </cell>
          <cell r="M2054" t="str">
            <v/>
          </cell>
        </row>
        <row r="2055">
          <cell r="C2055">
            <v>1</v>
          </cell>
          <cell r="M2055" t="str">
            <v/>
          </cell>
        </row>
        <row r="2056">
          <cell r="C2056">
            <v>1</v>
          </cell>
          <cell r="M2056" t="str">
            <v/>
          </cell>
        </row>
        <row r="2057">
          <cell r="C2057">
            <v>1</v>
          </cell>
          <cell r="M2057" t="str">
            <v/>
          </cell>
        </row>
        <row r="2058">
          <cell r="C2058">
            <v>1</v>
          </cell>
          <cell r="M2058" t="str">
            <v/>
          </cell>
        </row>
        <row r="2059">
          <cell r="C2059">
            <v>1</v>
          </cell>
          <cell r="M2059" t="str">
            <v/>
          </cell>
        </row>
        <row r="2060">
          <cell r="C2060">
            <v>1</v>
          </cell>
          <cell r="M2060" t="str">
            <v/>
          </cell>
        </row>
        <row r="2061">
          <cell r="C2061">
            <v>1</v>
          </cell>
          <cell r="M2061" t="str">
            <v/>
          </cell>
        </row>
        <row r="2062">
          <cell r="C2062">
            <v>1</v>
          </cell>
          <cell r="M2062" t="str">
            <v/>
          </cell>
        </row>
        <row r="2063">
          <cell r="C2063">
            <v>1</v>
          </cell>
          <cell r="M2063" t="str">
            <v/>
          </cell>
        </row>
        <row r="2064">
          <cell r="C2064">
            <v>1</v>
          </cell>
          <cell r="M2064" t="str">
            <v/>
          </cell>
        </row>
        <row r="2065">
          <cell r="C2065">
            <v>1</v>
          </cell>
          <cell r="M2065" t="str">
            <v/>
          </cell>
        </row>
        <row r="2066">
          <cell r="C2066">
            <v>1</v>
          </cell>
          <cell r="M2066" t="str">
            <v/>
          </cell>
        </row>
        <row r="2067">
          <cell r="C2067">
            <v>1</v>
          </cell>
          <cell r="M2067" t="str">
            <v/>
          </cell>
        </row>
        <row r="2068">
          <cell r="C2068">
            <v>1</v>
          </cell>
          <cell r="M2068" t="str">
            <v/>
          </cell>
        </row>
        <row r="2069">
          <cell r="C2069">
            <v>1</v>
          </cell>
          <cell r="M2069" t="str">
            <v/>
          </cell>
        </row>
        <row r="2070">
          <cell r="C2070">
            <v>1</v>
          </cell>
          <cell r="M2070" t="str">
            <v/>
          </cell>
        </row>
        <row r="2071">
          <cell r="C2071">
            <v>1</v>
          </cell>
          <cell r="M2071" t="str">
            <v/>
          </cell>
        </row>
        <row r="2072">
          <cell r="C2072">
            <v>1</v>
          </cell>
          <cell r="M2072" t="str">
            <v/>
          </cell>
        </row>
        <row r="2073">
          <cell r="C2073">
            <v>1</v>
          </cell>
          <cell r="M2073" t="str">
            <v/>
          </cell>
        </row>
        <row r="2074">
          <cell r="C2074">
            <v>1</v>
          </cell>
          <cell r="M2074" t="str">
            <v/>
          </cell>
        </row>
        <row r="2075">
          <cell r="C2075">
            <v>1</v>
          </cell>
          <cell r="M2075" t="str">
            <v/>
          </cell>
        </row>
        <row r="2076">
          <cell r="C2076">
            <v>1</v>
          </cell>
          <cell r="M2076" t="str">
            <v/>
          </cell>
        </row>
        <row r="2077">
          <cell r="C2077">
            <v>1</v>
          </cell>
          <cell r="M2077" t="str">
            <v/>
          </cell>
        </row>
        <row r="2078">
          <cell r="C2078">
            <v>1</v>
          </cell>
          <cell r="M2078" t="str">
            <v/>
          </cell>
        </row>
        <row r="2079">
          <cell r="C2079">
            <v>1</v>
          </cell>
          <cell r="M2079" t="str">
            <v/>
          </cell>
        </row>
        <row r="2080">
          <cell r="C2080">
            <v>1</v>
          </cell>
          <cell r="M2080" t="str">
            <v/>
          </cell>
        </row>
        <row r="2081">
          <cell r="C2081">
            <v>1</v>
          </cell>
          <cell r="M2081" t="str">
            <v/>
          </cell>
        </row>
        <row r="2082">
          <cell r="C2082">
            <v>1</v>
          </cell>
          <cell r="M2082" t="str">
            <v/>
          </cell>
        </row>
        <row r="2083">
          <cell r="C2083">
            <v>1</v>
          </cell>
          <cell r="M2083" t="str">
            <v/>
          </cell>
        </row>
        <row r="2084">
          <cell r="C2084">
            <v>1</v>
          </cell>
          <cell r="M2084" t="str">
            <v/>
          </cell>
        </row>
        <row r="2085">
          <cell r="C2085">
            <v>1</v>
          </cell>
          <cell r="M2085" t="str">
            <v/>
          </cell>
        </row>
        <row r="2086">
          <cell r="C2086">
            <v>1</v>
          </cell>
          <cell r="M2086" t="str">
            <v/>
          </cell>
        </row>
        <row r="2087">
          <cell r="C2087">
            <v>1</v>
          </cell>
          <cell r="M2087" t="str">
            <v/>
          </cell>
        </row>
        <row r="2088">
          <cell r="C2088">
            <v>1</v>
          </cell>
          <cell r="M2088" t="str">
            <v/>
          </cell>
        </row>
        <row r="2089">
          <cell r="C2089">
            <v>1</v>
          </cell>
          <cell r="M2089" t="str">
            <v/>
          </cell>
        </row>
        <row r="2090">
          <cell r="C2090">
            <v>1</v>
          </cell>
          <cell r="M2090" t="str">
            <v/>
          </cell>
        </row>
        <row r="2091">
          <cell r="C2091">
            <v>1</v>
          </cell>
          <cell r="M2091" t="str">
            <v/>
          </cell>
        </row>
        <row r="2092">
          <cell r="C2092">
            <v>1</v>
          </cell>
          <cell r="M2092" t="str">
            <v/>
          </cell>
        </row>
        <row r="2093">
          <cell r="C2093">
            <v>1</v>
          </cell>
          <cell r="M2093" t="str">
            <v/>
          </cell>
        </row>
        <row r="2094">
          <cell r="C2094">
            <v>1</v>
          </cell>
          <cell r="M2094" t="str">
            <v/>
          </cell>
        </row>
        <row r="2095">
          <cell r="C2095">
            <v>1</v>
          </cell>
          <cell r="M2095" t="str">
            <v/>
          </cell>
        </row>
        <row r="2096">
          <cell r="C2096">
            <v>1</v>
          </cell>
          <cell r="M2096" t="str">
            <v/>
          </cell>
        </row>
        <row r="2097">
          <cell r="C2097">
            <v>1</v>
          </cell>
          <cell r="M2097" t="str">
            <v/>
          </cell>
        </row>
        <row r="2098">
          <cell r="C2098">
            <v>1</v>
          </cell>
          <cell r="M2098" t="str">
            <v/>
          </cell>
        </row>
        <row r="2099">
          <cell r="C2099">
            <v>1</v>
          </cell>
          <cell r="M2099" t="str">
            <v/>
          </cell>
        </row>
        <row r="2100">
          <cell r="C2100">
            <v>1</v>
          </cell>
          <cell r="M2100" t="str">
            <v/>
          </cell>
        </row>
        <row r="2101">
          <cell r="C2101">
            <v>1</v>
          </cell>
          <cell r="M2101" t="str">
            <v/>
          </cell>
        </row>
        <row r="2102">
          <cell r="C2102">
            <v>1</v>
          </cell>
          <cell r="M2102" t="str">
            <v/>
          </cell>
        </row>
        <row r="2103">
          <cell r="C2103">
            <v>1</v>
          </cell>
          <cell r="M2103" t="str">
            <v/>
          </cell>
        </row>
        <row r="2104">
          <cell r="C2104">
            <v>1</v>
          </cell>
          <cell r="M2104" t="str">
            <v/>
          </cell>
        </row>
        <row r="2105">
          <cell r="C2105">
            <v>1</v>
          </cell>
          <cell r="M2105" t="str">
            <v/>
          </cell>
        </row>
        <row r="2106">
          <cell r="C2106">
            <v>1</v>
          </cell>
          <cell r="M2106" t="str">
            <v/>
          </cell>
        </row>
        <row r="2107">
          <cell r="C2107">
            <v>1</v>
          </cell>
          <cell r="M2107" t="str">
            <v/>
          </cell>
        </row>
        <row r="2108">
          <cell r="C2108">
            <v>1</v>
          </cell>
          <cell r="M2108" t="str">
            <v/>
          </cell>
        </row>
        <row r="2109">
          <cell r="C2109">
            <v>1</v>
          </cell>
          <cell r="M2109" t="str">
            <v/>
          </cell>
        </row>
        <row r="2110">
          <cell r="C2110">
            <v>1</v>
          </cell>
          <cell r="M2110" t="str">
            <v/>
          </cell>
        </row>
        <row r="2111">
          <cell r="C2111">
            <v>1</v>
          </cell>
          <cell r="M2111" t="str">
            <v/>
          </cell>
        </row>
        <row r="2112">
          <cell r="C2112">
            <v>1</v>
          </cell>
          <cell r="M2112" t="str">
            <v/>
          </cell>
        </row>
        <row r="2113">
          <cell r="C2113">
            <v>1</v>
          </cell>
          <cell r="M2113" t="str">
            <v/>
          </cell>
        </row>
        <row r="2114">
          <cell r="C2114">
            <v>1</v>
          </cell>
          <cell r="M2114" t="str">
            <v/>
          </cell>
        </row>
        <row r="2115">
          <cell r="C2115">
            <v>1</v>
          </cell>
          <cell r="M2115" t="str">
            <v/>
          </cell>
        </row>
        <row r="2116">
          <cell r="C2116">
            <v>1</v>
          </cell>
          <cell r="M2116" t="str">
            <v/>
          </cell>
        </row>
        <row r="2117">
          <cell r="C2117">
            <v>1</v>
          </cell>
          <cell r="M2117" t="str">
            <v/>
          </cell>
        </row>
        <row r="2118">
          <cell r="C2118">
            <v>1</v>
          </cell>
          <cell r="M2118" t="str">
            <v/>
          </cell>
        </row>
        <row r="2119">
          <cell r="C2119">
            <v>1</v>
          </cell>
          <cell r="M2119" t="str">
            <v/>
          </cell>
        </row>
        <row r="2120">
          <cell r="C2120">
            <v>1</v>
          </cell>
          <cell r="M2120" t="str">
            <v/>
          </cell>
        </row>
        <row r="2121">
          <cell r="C2121">
            <v>1</v>
          </cell>
          <cell r="M2121" t="str">
            <v/>
          </cell>
        </row>
        <row r="2122">
          <cell r="C2122">
            <v>1</v>
          </cell>
          <cell r="M2122" t="str">
            <v/>
          </cell>
        </row>
        <row r="2123">
          <cell r="C2123">
            <v>1</v>
          </cell>
          <cell r="M2123" t="str">
            <v/>
          </cell>
        </row>
        <row r="2124">
          <cell r="C2124">
            <v>1</v>
          </cell>
          <cell r="M2124" t="str">
            <v/>
          </cell>
        </row>
        <row r="2125">
          <cell r="C2125">
            <v>1</v>
          </cell>
          <cell r="M2125" t="str">
            <v/>
          </cell>
        </row>
        <row r="2126">
          <cell r="C2126">
            <v>1</v>
          </cell>
          <cell r="M2126" t="str">
            <v/>
          </cell>
        </row>
        <row r="2127">
          <cell r="C2127">
            <v>1</v>
          </cell>
          <cell r="M2127" t="str">
            <v/>
          </cell>
        </row>
        <row r="2128">
          <cell r="C2128">
            <v>1</v>
          </cell>
          <cell r="M2128" t="str">
            <v/>
          </cell>
        </row>
        <row r="2129">
          <cell r="C2129">
            <v>1</v>
          </cell>
          <cell r="M2129" t="str">
            <v/>
          </cell>
        </row>
        <row r="2130">
          <cell r="C2130">
            <v>1</v>
          </cell>
          <cell r="M2130" t="str">
            <v/>
          </cell>
        </row>
        <row r="2131">
          <cell r="C2131">
            <v>1</v>
          </cell>
          <cell r="M2131" t="str">
            <v/>
          </cell>
        </row>
        <row r="2132">
          <cell r="C2132">
            <v>1</v>
          </cell>
          <cell r="M2132" t="str">
            <v/>
          </cell>
        </row>
        <row r="2133">
          <cell r="C2133">
            <v>1</v>
          </cell>
          <cell r="M2133" t="str">
            <v/>
          </cell>
        </row>
        <row r="2134">
          <cell r="C2134">
            <v>1</v>
          </cell>
          <cell r="M2134" t="str">
            <v/>
          </cell>
        </row>
        <row r="2135">
          <cell r="C2135">
            <v>1</v>
          </cell>
          <cell r="M2135" t="str">
            <v/>
          </cell>
        </row>
        <row r="2136">
          <cell r="C2136">
            <v>1</v>
          </cell>
          <cell r="M2136" t="str">
            <v/>
          </cell>
        </row>
        <row r="2137">
          <cell r="C2137">
            <v>1</v>
          </cell>
          <cell r="M2137" t="str">
            <v/>
          </cell>
        </row>
        <row r="2138">
          <cell r="C2138">
            <v>1</v>
          </cell>
          <cell r="M2138" t="str">
            <v/>
          </cell>
        </row>
        <row r="2139">
          <cell r="C2139">
            <v>1</v>
          </cell>
          <cell r="M2139" t="str">
            <v/>
          </cell>
        </row>
        <row r="2140">
          <cell r="C2140">
            <v>1</v>
          </cell>
          <cell r="M2140" t="str">
            <v/>
          </cell>
        </row>
        <row r="2141">
          <cell r="C2141">
            <v>1</v>
          </cell>
          <cell r="M2141" t="str">
            <v/>
          </cell>
        </row>
        <row r="2142">
          <cell r="C2142">
            <v>1</v>
          </cell>
          <cell r="M2142" t="str">
            <v/>
          </cell>
        </row>
        <row r="2143">
          <cell r="C2143">
            <v>1</v>
          </cell>
          <cell r="M2143" t="str">
            <v/>
          </cell>
        </row>
        <row r="2144">
          <cell r="C2144">
            <v>1</v>
          </cell>
          <cell r="M2144" t="str">
            <v/>
          </cell>
        </row>
        <row r="2145">
          <cell r="C2145">
            <v>1</v>
          </cell>
          <cell r="M2145" t="str">
            <v/>
          </cell>
        </row>
        <row r="2146">
          <cell r="C2146">
            <v>1</v>
          </cell>
          <cell r="M2146" t="str">
            <v/>
          </cell>
        </row>
        <row r="2147">
          <cell r="C2147">
            <v>1</v>
          </cell>
          <cell r="M2147" t="str">
            <v/>
          </cell>
        </row>
        <row r="2148">
          <cell r="C2148">
            <v>1</v>
          </cell>
          <cell r="M2148" t="str">
            <v/>
          </cell>
        </row>
        <row r="2149">
          <cell r="C2149">
            <v>1</v>
          </cell>
          <cell r="M2149" t="str">
            <v/>
          </cell>
        </row>
        <row r="2150">
          <cell r="C2150">
            <v>1</v>
          </cell>
          <cell r="M2150" t="str">
            <v/>
          </cell>
        </row>
        <row r="2151">
          <cell r="C2151">
            <v>1</v>
          </cell>
          <cell r="M2151" t="str">
            <v/>
          </cell>
        </row>
        <row r="2152">
          <cell r="C2152">
            <v>1</v>
          </cell>
          <cell r="M2152" t="str">
            <v/>
          </cell>
        </row>
        <row r="2153">
          <cell r="C2153">
            <v>1</v>
          </cell>
          <cell r="M2153" t="str">
            <v/>
          </cell>
        </row>
        <row r="2154">
          <cell r="C2154">
            <v>1</v>
          </cell>
          <cell r="M2154" t="str">
            <v/>
          </cell>
        </row>
        <row r="2155">
          <cell r="C2155">
            <v>1</v>
          </cell>
          <cell r="M2155" t="str">
            <v/>
          </cell>
        </row>
        <row r="2156">
          <cell r="C2156">
            <v>1</v>
          </cell>
          <cell r="M2156" t="str">
            <v/>
          </cell>
        </row>
        <row r="2157">
          <cell r="C2157">
            <v>1</v>
          </cell>
          <cell r="M2157" t="str">
            <v/>
          </cell>
        </row>
        <row r="2158">
          <cell r="C2158">
            <v>1</v>
          </cell>
          <cell r="M2158" t="str">
            <v/>
          </cell>
        </row>
        <row r="2159">
          <cell r="C2159">
            <v>1</v>
          </cell>
          <cell r="M2159" t="str">
            <v/>
          </cell>
        </row>
        <row r="2160">
          <cell r="C2160">
            <v>1</v>
          </cell>
          <cell r="M2160" t="str">
            <v/>
          </cell>
        </row>
        <row r="2161">
          <cell r="C2161">
            <v>1</v>
          </cell>
          <cell r="M2161" t="str">
            <v/>
          </cell>
        </row>
        <row r="2162">
          <cell r="C2162">
            <v>1</v>
          </cell>
          <cell r="M2162" t="str">
            <v/>
          </cell>
        </row>
        <row r="2163">
          <cell r="C2163">
            <v>1</v>
          </cell>
          <cell r="M2163" t="str">
            <v/>
          </cell>
        </row>
        <row r="2164">
          <cell r="C2164">
            <v>1</v>
          </cell>
          <cell r="M2164" t="str">
            <v/>
          </cell>
        </row>
        <row r="2165">
          <cell r="C2165">
            <v>1</v>
          </cell>
          <cell r="M2165" t="str">
            <v/>
          </cell>
        </row>
        <row r="2166">
          <cell r="C2166">
            <v>1</v>
          </cell>
          <cell r="M2166" t="str">
            <v/>
          </cell>
        </row>
        <row r="2167">
          <cell r="C2167">
            <v>1</v>
          </cell>
          <cell r="M2167" t="str">
            <v/>
          </cell>
        </row>
        <row r="2168">
          <cell r="C2168">
            <v>1</v>
          </cell>
          <cell r="M2168" t="str">
            <v/>
          </cell>
        </row>
        <row r="2169">
          <cell r="C2169">
            <v>1</v>
          </cell>
          <cell r="M2169" t="str">
            <v/>
          </cell>
        </row>
        <row r="2170">
          <cell r="C2170">
            <v>1</v>
          </cell>
          <cell r="M2170" t="str">
            <v/>
          </cell>
        </row>
        <row r="2171">
          <cell r="C2171">
            <v>1</v>
          </cell>
          <cell r="M2171" t="str">
            <v/>
          </cell>
        </row>
        <row r="2172">
          <cell r="C2172">
            <v>1</v>
          </cell>
          <cell r="M2172" t="str">
            <v/>
          </cell>
        </row>
        <row r="2173">
          <cell r="C2173">
            <v>1</v>
          </cell>
          <cell r="M2173" t="str">
            <v/>
          </cell>
        </row>
        <row r="2174">
          <cell r="C2174">
            <v>1</v>
          </cell>
          <cell r="M2174" t="str">
            <v/>
          </cell>
        </row>
        <row r="2175">
          <cell r="C2175">
            <v>1</v>
          </cell>
          <cell r="M2175" t="str">
            <v/>
          </cell>
        </row>
        <row r="2176">
          <cell r="C2176">
            <v>1</v>
          </cell>
          <cell r="M2176" t="str">
            <v/>
          </cell>
        </row>
        <row r="2177">
          <cell r="C2177">
            <v>1</v>
          </cell>
          <cell r="M2177" t="str">
            <v/>
          </cell>
        </row>
        <row r="2178">
          <cell r="C2178">
            <v>1</v>
          </cell>
          <cell r="M2178" t="str">
            <v/>
          </cell>
        </row>
        <row r="2179">
          <cell r="C2179">
            <v>1</v>
          </cell>
          <cell r="M2179" t="str">
            <v/>
          </cell>
        </row>
        <row r="2180">
          <cell r="C2180">
            <v>1</v>
          </cell>
          <cell r="M2180" t="str">
            <v/>
          </cell>
        </row>
        <row r="2181">
          <cell r="C2181">
            <v>1</v>
          </cell>
          <cell r="M2181" t="str">
            <v/>
          </cell>
        </row>
        <row r="2182">
          <cell r="C2182">
            <v>1</v>
          </cell>
          <cell r="M2182" t="str">
            <v/>
          </cell>
        </row>
        <row r="2183">
          <cell r="C2183">
            <v>1</v>
          </cell>
          <cell r="M2183" t="str">
            <v/>
          </cell>
        </row>
        <row r="2184">
          <cell r="C2184">
            <v>1</v>
          </cell>
          <cell r="M2184" t="str">
            <v/>
          </cell>
        </row>
        <row r="2185">
          <cell r="C2185">
            <v>1</v>
          </cell>
          <cell r="M2185" t="str">
            <v/>
          </cell>
        </row>
        <row r="2186">
          <cell r="C2186">
            <v>1</v>
          </cell>
          <cell r="M2186" t="str">
            <v/>
          </cell>
        </row>
        <row r="2187">
          <cell r="C2187">
            <v>1</v>
          </cell>
          <cell r="M2187" t="str">
            <v/>
          </cell>
        </row>
        <row r="2188">
          <cell r="C2188">
            <v>1</v>
          </cell>
          <cell r="M2188" t="str">
            <v/>
          </cell>
        </row>
        <row r="2189">
          <cell r="C2189">
            <v>1</v>
          </cell>
          <cell r="M2189" t="str">
            <v/>
          </cell>
        </row>
        <row r="2190">
          <cell r="C2190">
            <v>1</v>
          </cell>
          <cell r="M2190" t="str">
            <v/>
          </cell>
        </row>
        <row r="2191">
          <cell r="C2191">
            <v>1</v>
          </cell>
          <cell r="M2191" t="str">
            <v/>
          </cell>
        </row>
        <row r="2192">
          <cell r="C2192">
            <v>1</v>
          </cell>
          <cell r="M2192" t="str">
            <v/>
          </cell>
        </row>
        <row r="2193">
          <cell r="C2193">
            <v>1</v>
          </cell>
          <cell r="M2193" t="str">
            <v/>
          </cell>
        </row>
        <row r="2194">
          <cell r="C2194">
            <v>1</v>
          </cell>
          <cell r="M2194" t="str">
            <v/>
          </cell>
        </row>
        <row r="2195">
          <cell r="C2195">
            <v>1</v>
          </cell>
          <cell r="M2195" t="str">
            <v/>
          </cell>
        </row>
        <row r="2196">
          <cell r="C2196">
            <v>1</v>
          </cell>
          <cell r="M2196" t="str">
            <v/>
          </cell>
        </row>
        <row r="2197">
          <cell r="C2197">
            <v>1</v>
          </cell>
          <cell r="M2197" t="str">
            <v/>
          </cell>
        </row>
        <row r="2198">
          <cell r="C2198">
            <v>1</v>
          </cell>
          <cell r="M2198" t="str">
            <v/>
          </cell>
        </row>
        <row r="2199">
          <cell r="C2199">
            <v>1</v>
          </cell>
          <cell r="M2199" t="str">
            <v/>
          </cell>
        </row>
        <row r="2200">
          <cell r="C2200">
            <v>1</v>
          </cell>
          <cell r="M2200" t="str">
            <v/>
          </cell>
        </row>
        <row r="2201">
          <cell r="C2201">
            <v>1</v>
          </cell>
          <cell r="M2201" t="str">
            <v/>
          </cell>
        </row>
        <row r="2202">
          <cell r="C2202">
            <v>1</v>
          </cell>
          <cell r="M2202" t="str">
            <v/>
          </cell>
        </row>
        <row r="2203">
          <cell r="C2203">
            <v>1</v>
          </cell>
          <cell r="M2203" t="str">
            <v/>
          </cell>
        </row>
        <row r="2204">
          <cell r="C2204">
            <v>1</v>
          </cell>
          <cell r="M2204" t="str">
            <v/>
          </cell>
        </row>
        <row r="2205">
          <cell r="C2205">
            <v>1</v>
          </cell>
          <cell r="M2205" t="str">
            <v/>
          </cell>
        </row>
        <row r="2206">
          <cell r="C2206">
            <v>1</v>
          </cell>
          <cell r="M2206" t="str">
            <v/>
          </cell>
        </row>
        <row r="2207">
          <cell r="C2207">
            <v>1</v>
          </cell>
          <cell r="M2207" t="str">
            <v/>
          </cell>
        </row>
        <row r="2208">
          <cell r="C2208">
            <v>1</v>
          </cell>
          <cell r="M2208" t="str">
            <v/>
          </cell>
        </row>
        <row r="2209">
          <cell r="C2209">
            <v>1</v>
          </cell>
          <cell r="M2209" t="str">
            <v/>
          </cell>
        </row>
        <row r="2210">
          <cell r="C2210">
            <v>1</v>
          </cell>
          <cell r="M2210" t="str">
            <v/>
          </cell>
        </row>
        <row r="2211">
          <cell r="C2211">
            <v>1</v>
          </cell>
          <cell r="M2211" t="str">
            <v/>
          </cell>
        </row>
        <row r="2212">
          <cell r="C2212">
            <v>1</v>
          </cell>
          <cell r="M2212" t="str">
            <v/>
          </cell>
        </row>
        <row r="2213">
          <cell r="C2213">
            <v>1</v>
          </cell>
          <cell r="M2213" t="str">
            <v/>
          </cell>
        </row>
        <row r="2214">
          <cell r="C2214">
            <v>1</v>
          </cell>
          <cell r="M2214" t="str">
            <v/>
          </cell>
        </row>
        <row r="2215">
          <cell r="C2215">
            <v>1</v>
          </cell>
          <cell r="M2215" t="str">
            <v/>
          </cell>
        </row>
        <row r="2216">
          <cell r="C2216">
            <v>1</v>
          </cell>
          <cell r="M2216" t="str">
            <v/>
          </cell>
        </row>
        <row r="2217">
          <cell r="C2217">
            <v>1</v>
          </cell>
          <cell r="M2217" t="str">
            <v/>
          </cell>
        </row>
        <row r="2218">
          <cell r="C2218">
            <v>1</v>
          </cell>
          <cell r="M2218" t="str">
            <v/>
          </cell>
        </row>
        <row r="2219">
          <cell r="C2219">
            <v>1</v>
          </cell>
          <cell r="M2219" t="str">
            <v/>
          </cell>
        </row>
        <row r="2220">
          <cell r="C2220">
            <v>1</v>
          </cell>
          <cell r="M2220" t="str">
            <v/>
          </cell>
        </row>
        <row r="2221">
          <cell r="C2221">
            <v>1</v>
          </cell>
          <cell r="M2221" t="str">
            <v/>
          </cell>
        </row>
        <row r="2222">
          <cell r="C2222">
            <v>1</v>
          </cell>
          <cell r="M2222" t="str">
            <v/>
          </cell>
        </row>
        <row r="2223">
          <cell r="C2223">
            <v>1</v>
          </cell>
          <cell r="M2223" t="str">
            <v/>
          </cell>
        </row>
        <row r="2224">
          <cell r="C2224">
            <v>1</v>
          </cell>
          <cell r="M2224" t="str">
            <v/>
          </cell>
        </row>
        <row r="2225">
          <cell r="C2225">
            <v>1</v>
          </cell>
          <cell r="M2225" t="str">
            <v/>
          </cell>
        </row>
        <row r="2226">
          <cell r="C2226">
            <v>1</v>
          </cell>
          <cell r="M2226" t="str">
            <v/>
          </cell>
        </row>
        <row r="2227">
          <cell r="C2227">
            <v>1</v>
          </cell>
          <cell r="M2227" t="str">
            <v/>
          </cell>
        </row>
        <row r="2228">
          <cell r="C2228">
            <v>1</v>
          </cell>
          <cell r="M2228" t="str">
            <v/>
          </cell>
        </row>
        <row r="2229">
          <cell r="C2229">
            <v>1</v>
          </cell>
          <cell r="M2229" t="str">
            <v/>
          </cell>
        </row>
        <row r="2230">
          <cell r="C2230">
            <v>1</v>
          </cell>
          <cell r="M2230" t="str">
            <v/>
          </cell>
        </row>
        <row r="2231">
          <cell r="C2231">
            <v>1</v>
          </cell>
          <cell r="M2231" t="str">
            <v/>
          </cell>
        </row>
        <row r="2232">
          <cell r="C2232">
            <v>1</v>
          </cell>
          <cell r="M2232" t="str">
            <v/>
          </cell>
        </row>
        <row r="2233">
          <cell r="C2233">
            <v>1</v>
          </cell>
          <cell r="M2233" t="str">
            <v/>
          </cell>
        </row>
        <row r="2234">
          <cell r="C2234">
            <v>1</v>
          </cell>
          <cell r="M2234" t="str">
            <v/>
          </cell>
        </row>
        <row r="2235">
          <cell r="C2235">
            <v>1</v>
          </cell>
          <cell r="M2235" t="str">
            <v/>
          </cell>
        </row>
        <row r="2236">
          <cell r="C2236">
            <v>1</v>
          </cell>
          <cell r="M2236" t="str">
            <v/>
          </cell>
        </row>
        <row r="2237">
          <cell r="C2237">
            <v>1</v>
          </cell>
          <cell r="M2237" t="str">
            <v/>
          </cell>
        </row>
        <row r="2238">
          <cell r="C2238">
            <v>1</v>
          </cell>
          <cell r="M2238" t="str">
            <v/>
          </cell>
        </row>
        <row r="2239">
          <cell r="C2239">
            <v>1</v>
          </cell>
          <cell r="M2239" t="str">
            <v/>
          </cell>
        </row>
        <row r="2240">
          <cell r="C2240">
            <v>1</v>
          </cell>
          <cell r="M2240" t="str">
            <v/>
          </cell>
        </row>
        <row r="2241">
          <cell r="C2241">
            <v>1</v>
          </cell>
          <cell r="M2241" t="str">
            <v/>
          </cell>
        </row>
        <row r="2242">
          <cell r="C2242">
            <v>1</v>
          </cell>
          <cell r="M2242" t="str">
            <v/>
          </cell>
        </row>
        <row r="2243">
          <cell r="C2243">
            <v>1</v>
          </cell>
          <cell r="M2243" t="str">
            <v/>
          </cell>
        </row>
        <row r="2244">
          <cell r="C2244">
            <v>1</v>
          </cell>
          <cell r="M2244" t="str">
            <v/>
          </cell>
        </row>
        <row r="2245">
          <cell r="C2245">
            <v>1</v>
          </cell>
          <cell r="M2245" t="str">
            <v/>
          </cell>
        </row>
        <row r="2246">
          <cell r="C2246">
            <v>1</v>
          </cell>
          <cell r="M2246" t="str">
            <v/>
          </cell>
        </row>
        <row r="2247">
          <cell r="C2247">
            <v>1</v>
          </cell>
          <cell r="M2247" t="str">
            <v/>
          </cell>
        </row>
        <row r="2248">
          <cell r="C2248">
            <v>1</v>
          </cell>
          <cell r="M2248" t="str">
            <v/>
          </cell>
        </row>
        <row r="2249">
          <cell r="C2249">
            <v>1</v>
          </cell>
          <cell r="M2249" t="str">
            <v/>
          </cell>
        </row>
        <row r="2250">
          <cell r="C2250">
            <v>1</v>
          </cell>
          <cell r="M2250" t="str">
            <v/>
          </cell>
        </row>
        <row r="2251">
          <cell r="C2251">
            <v>1</v>
          </cell>
          <cell r="M2251" t="str">
            <v/>
          </cell>
        </row>
        <row r="2252">
          <cell r="C2252">
            <v>1</v>
          </cell>
          <cell r="M2252" t="str">
            <v/>
          </cell>
        </row>
        <row r="2253">
          <cell r="C2253">
            <v>1</v>
          </cell>
          <cell r="M2253" t="str">
            <v/>
          </cell>
        </row>
        <row r="2254">
          <cell r="C2254">
            <v>1</v>
          </cell>
          <cell r="M2254" t="str">
            <v/>
          </cell>
        </row>
        <row r="2255">
          <cell r="C2255">
            <v>1</v>
          </cell>
          <cell r="M2255" t="str">
            <v/>
          </cell>
        </row>
        <row r="2256">
          <cell r="C2256">
            <v>1</v>
          </cell>
          <cell r="M2256" t="str">
            <v/>
          </cell>
        </row>
        <row r="2257">
          <cell r="C2257">
            <v>1</v>
          </cell>
          <cell r="M2257" t="str">
            <v/>
          </cell>
        </row>
        <row r="2258">
          <cell r="C2258">
            <v>1</v>
          </cell>
          <cell r="M2258" t="str">
            <v/>
          </cell>
        </row>
        <row r="2259">
          <cell r="C2259">
            <v>1</v>
          </cell>
          <cell r="M2259" t="str">
            <v/>
          </cell>
        </row>
        <row r="2260">
          <cell r="C2260">
            <v>1</v>
          </cell>
          <cell r="M2260" t="str">
            <v/>
          </cell>
        </row>
        <row r="2261">
          <cell r="C2261">
            <v>1</v>
          </cell>
          <cell r="M2261" t="str">
            <v/>
          </cell>
        </row>
        <row r="2262">
          <cell r="C2262">
            <v>1</v>
          </cell>
          <cell r="M2262" t="str">
            <v/>
          </cell>
        </row>
        <row r="2263">
          <cell r="C2263">
            <v>1</v>
          </cell>
          <cell r="M2263" t="str">
            <v/>
          </cell>
        </row>
        <row r="2264">
          <cell r="C2264">
            <v>1</v>
          </cell>
          <cell r="M2264" t="str">
            <v/>
          </cell>
        </row>
        <row r="2265">
          <cell r="C2265">
            <v>1</v>
          </cell>
          <cell r="M2265" t="str">
            <v/>
          </cell>
        </row>
        <row r="2266">
          <cell r="C2266">
            <v>1</v>
          </cell>
          <cell r="M2266" t="str">
            <v/>
          </cell>
        </row>
        <row r="2267">
          <cell r="C2267">
            <v>1</v>
          </cell>
          <cell r="M2267" t="str">
            <v/>
          </cell>
        </row>
        <row r="2268">
          <cell r="C2268">
            <v>1</v>
          </cell>
          <cell r="M2268" t="str">
            <v/>
          </cell>
        </row>
        <row r="2269">
          <cell r="C2269">
            <v>1</v>
          </cell>
          <cell r="M2269" t="str">
            <v/>
          </cell>
        </row>
        <row r="2270">
          <cell r="C2270">
            <v>1</v>
          </cell>
          <cell r="M2270" t="str">
            <v/>
          </cell>
        </row>
        <row r="2271">
          <cell r="C2271">
            <v>1</v>
          </cell>
          <cell r="M2271" t="str">
            <v/>
          </cell>
        </row>
        <row r="2272">
          <cell r="C2272">
            <v>1</v>
          </cell>
          <cell r="M2272" t="str">
            <v/>
          </cell>
        </row>
        <row r="2273">
          <cell r="C2273">
            <v>1</v>
          </cell>
          <cell r="M2273" t="str">
            <v/>
          </cell>
        </row>
        <row r="2274">
          <cell r="C2274">
            <v>1</v>
          </cell>
          <cell r="M2274" t="str">
            <v/>
          </cell>
        </row>
        <row r="2275">
          <cell r="C2275">
            <v>1</v>
          </cell>
          <cell r="M2275" t="str">
            <v/>
          </cell>
        </row>
        <row r="2276">
          <cell r="C2276">
            <v>1</v>
          </cell>
          <cell r="M2276" t="str">
            <v/>
          </cell>
        </row>
        <row r="2277">
          <cell r="C2277">
            <v>1</v>
          </cell>
          <cell r="M2277" t="str">
            <v/>
          </cell>
        </row>
        <row r="2278">
          <cell r="C2278">
            <v>1</v>
          </cell>
          <cell r="M2278" t="str">
            <v/>
          </cell>
        </row>
        <row r="2279">
          <cell r="C2279">
            <v>1</v>
          </cell>
          <cell r="M2279" t="str">
            <v/>
          </cell>
        </row>
        <row r="2280">
          <cell r="C2280">
            <v>1</v>
          </cell>
          <cell r="M2280" t="str">
            <v/>
          </cell>
        </row>
        <row r="2281">
          <cell r="C2281">
            <v>1</v>
          </cell>
          <cell r="M2281" t="str">
            <v/>
          </cell>
        </row>
        <row r="2282">
          <cell r="C2282">
            <v>1</v>
          </cell>
          <cell r="M2282" t="str">
            <v/>
          </cell>
        </row>
        <row r="2283">
          <cell r="C2283">
            <v>1</v>
          </cell>
          <cell r="M2283" t="str">
            <v/>
          </cell>
        </row>
        <row r="2284">
          <cell r="C2284">
            <v>1</v>
          </cell>
          <cell r="M2284" t="str">
            <v/>
          </cell>
        </row>
        <row r="2285">
          <cell r="C2285">
            <v>1</v>
          </cell>
          <cell r="M2285" t="str">
            <v/>
          </cell>
        </row>
        <row r="2286">
          <cell r="C2286">
            <v>1</v>
          </cell>
          <cell r="M2286" t="str">
            <v/>
          </cell>
        </row>
        <row r="2287">
          <cell r="C2287">
            <v>1</v>
          </cell>
          <cell r="M2287" t="str">
            <v/>
          </cell>
        </row>
        <row r="2288">
          <cell r="C2288">
            <v>1</v>
          </cell>
          <cell r="M2288" t="str">
            <v/>
          </cell>
        </row>
        <row r="2289">
          <cell r="C2289">
            <v>1</v>
          </cell>
          <cell r="M2289" t="str">
            <v/>
          </cell>
        </row>
        <row r="2290">
          <cell r="C2290">
            <v>1</v>
          </cell>
          <cell r="M2290" t="str">
            <v/>
          </cell>
        </row>
        <row r="2291">
          <cell r="C2291">
            <v>1</v>
          </cell>
          <cell r="M2291" t="str">
            <v/>
          </cell>
        </row>
        <row r="2292">
          <cell r="C2292">
            <v>1</v>
          </cell>
          <cell r="M2292" t="str">
            <v/>
          </cell>
        </row>
        <row r="2293">
          <cell r="C2293">
            <v>1</v>
          </cell>
          <cell r="M2293" t="str">
            <v/>
          </cell>
        </row>
        <row r="2294">
          <cell r="C2294">
            <v>1</v>
          </cell>
          <cell r="M2294" t="str">
            <v/>
          </cell>
        </row>
        <row r="2295">
          <cell r="C2295">
            <v>1</v>
          </cell>
          <cell r="M2295" t="str">
            <v/>
          </cell>
        </row>
        <row r="2296">
          <cell r="C2296">
            <v>1</v>
          </cell>
          <cell r="M2296" t="str">
            <v/>
          </cell>
        </row>
        <row r="2297">
          <cell r="C2297">
            <v>1</v>
          </cell>
          <cell r="M2297" t="str">
            <v/>
          </cell>
        </row>
        <row r="2298">
          <cell r="C2298">
            <v>1</v>
          </cell>
          <cell r="M2298" t="str">
            <v/>
          </cell>
        </row>
        <row r="2299">
          <cell r="C2299">
            <v>1</v>
          </cell>
          <cell r="M2299" t="str">
            <v/>
          </cell>
        </row>
        <row r="2300">
          <cell r="C2300">
            <v>1</v>
          </cell>
          <cell r="M2300" t="str">
            <v/>
          </cell>
        </row>
        <row r="2301">
          <cell r="C2301">
            <v>1</v>
          </cell>
          <cell r="M2301" t="str">
            <v/>
          </cell>
        </row>
        <row r="2302">
          <cell r="C2302">
            <v>1</v>
          </cell>
          <cell r="M2302" t="str">
            <v/>
          </cell>
        </row>
        <row r="2303">
          <cell r="C2303">
            <v>1</v>
          </cell>
          <cell r="M2303" t="str">
            <v/>
          </cell>
        </row>
        <row r="2304">
          <cell r="C2304">
            <v>1</v>
          </cell>
          <cell r="M2304" t="str">
            <v/>
          </cell>
        </row>
        <row r="2305">
          <cell r="C2305">
            <v>1</v>
          </cell>
          <cell r="M2305" t="str">
            <v/>
          </cell>
        </row>
        <row r="2306">
          <cell r="C2306">
            <v>1</v>
          </cell>
          <cell r="M2306" t="str">
            <v/>
          </cell>
        </row>
        <row r="2307">
          <cell r="C2307">
            <v>1</v>
          </cell>
          <cell r="M2307" t="str">
            <v/>
          </cell>
        </row>
        <row r="2308">
          <cell r="C2308">
            <v>1</v>
          </cell>
          <cell r="M2308" t="str">
            <v/>
          </cell>
        </row>
        <row r="2309">
          <cell r="C2309">
            <v>1</v>
          </cell>
          <cell r="M2309" t="str">
            <v/>
          </cell>
        </row>
        <row r="2310">
          <cell r="C2310">
            <v>1</v>
          </cell>
          <cell r="M2310" t="str">
            <v/>
          </cell>
        </row>
        <row r="2311">
          <cell r="C2311">
            <v>1</v>
          </cell>
          <cell r="M2311" t="str">
            <v/>
          </cell>
        </row>
        <row r="2312">
          <cell r="C2312">
            <v>1</v>
          </cell>
          <cell r="M2312" t="str">
            <v/>
          </cell>
        </row>
        <row r="2313">
          <cell r="C2313">
            <v>1</v>
          </cell>
          <cell r="M2313" t="str">
            <v/>
          </cell>
        </row>
        <row r="2314">
          <cell r="C2314">
            <v>1</v>
          </cell>
          <cell r="M2314" t="str">
            <v/>
          </cell>
        </row>
        <row r="2315">
          <cell r="C2315">
            <v>1</v>
          </cell>
          <cell r="M2315" t="str">
            <v/>
          </cell>
        </row>
        <row r="2316">
          <cell r="C2316">
            <v>1</v>
          </cell>
          <cell r="M2316" t="str">
            <v/>
          </cell>
        </row>
        <row r="2317">
          <cell r="C2317">
            <v>1</v>
          </cell>
          <cell r="M2317" t="str">
            <v/>
          </cell>
        </row>
        <row r="2318">
          <cell r="C2318">
            <v>1</v>
          </cell>
          <cell r="M2318" t="str">
            <v/>
          </cell>
        </row>
        <row r="2319">
          <cell r="C2319">
            <v>1</v>
          </cell>
          <cell r="M2319" t="str">
            <v/>
          </cell>
        </row>
        <row r="2320">
          <cell r="C2320">
            <v>1</v>
          </cell>
          <cell r="M2320" t="str">
            <v/>
          </cell>
        </row>
        <row r="2321">
          <cell r="C2321">
            <v>1</v>
          </cell>
          <cell r="M2321" t="str">
            <v/>
          </cell>
        </row>
        <row r="2322">
          <cell r="C2322">
            <v>1</v>
          </cell>
          <cell r="M2322" t="str">
            <v/>
          </cell>
        </row>
        <row r="2323">
          <cell r="C2323">
            <v>1</v>
          </cell>
          <cell r="M2323" t="str">
            <v/>
          </cell>
        </row>
        <row r="2324">
          <cell r="C2324">
            <v>1</v>
          </cell>
          <cell r="M2324" t="str">
            <v/>
          </cell>
        </row>
        <row r="2325">
          <cell r="C2325">
            <v>1</v>
          </cell>
          <cell r="M2325" t="str">
            <v/>
          </cell>
        </row>
        <row r="2326">
          <cell r="C2326">
            <v>1</v>
          </cell>
          <cell r="M2326" t="str">
            <v/>
          </cell>
        </row>
        <row r="2327">
          <cell r="C2327">
            <v>1</v>
          </cell>
          <cell r="M2327" t="str">
            <v/>
          </cell>
        </row>
        <row r="2328">
          <cell r="C2328">
            <v>1</v>
          </cell>
          <cell r="M2328" t="str">
            <v/>
          </cell>
        </row>
        <row r="2329">
          <cell r="C2329">
            <v>1</v>
          </cell>
          <cell r="M2329" t="str">
            <v/>
          </cell>
        </row>
        <row r="2330">
          <cell r="C2330">
            <v>1</v>
          </cell>
          <cell r="M2330" t="str">
            <v/>
          </cell>
        </row>
        <row r="2331">
          <cell r="C2331">
            <v>1</v>
          </cell>
          <cell r="M2331" t="str">
            <v/>
          </cell>
        </row>
        <row r="2332">
          <cell r="C2332">
            <v>1</v>
          </cell>
          <cell r="M2332" t="str">
            <v/>
          </cell>
        </row>
        <row r="2333">
          <cell r="C2333">
            <v>1</v>
          </cell>
          <cell r="M2333" t="str">
            <v/>
          </cell>
        </row>
        <row r="2334">
          <cell r="C2334">
            <v>1</v>
          </cell>
          <cell r="M2334" t="str">
            <v/>
          </cell>
        </row>
        <row r="2335">
          <cell r="C2335">
            <v>1</v>
          </cell>
          <cell r="M2335" t="str">
            <v/>
          </cell>
        </row>
        <row r="2336">
          <cell r="C2336">
            <v>1</v>
          </cell>
          <cell r="M2336" t="str">
            <v/>
          </cell>
        </row>
        <row r="2337">
          <cell r="C2337">
            <v>1</v>
          </cell>
          <cell r="M2337" t="str">
            <v/>
          </cell>
        </row>
        <row r="2338">
          <cell r="C2338">
            <v>1</v>
          </cell>
          <cell r="M2338" t="str">
            <v/>
          </cell>
        </row>
        <row r="2339">
          <cell r="C2339">
            <v>1</v>
          </cell>
          <cell r="M2339" t="str">
            <v/>
          </cell>
        </row>
        <row r="2340">
          <cell r="C2340">
            <v>1</v>
          </cell>
          <cell r="M2340" t="str">
            <v/>
          </cell>
        </row>
        <row r="2341">
          <cell r="C2341">
            <v>1</v>
          </cell>
          <cell r="M2341" t="str">
            <v/>
          </cell>
        </row>
        <row r="2342">
          <cell r="C2342">
            <v>1</v>
          </cell>
          <cell r="M2342" t="str">
            <v/>
          </cell>
        </row>
        <row r="2343">
          <cell r="C2343">
            <v>1</v>
          </cell>
          <cell r="M2343" t="str">
            <v/>
          </cell>
        </row>
        <row r="2344">
          <cell r="C2344">
            <v>1</v>
          </cell>
          <cell r="M2344" t="str">
            <v/>
          </cell>
        </row>
        <row r="2345">
          <cell r="C2345">
            <v>1</v>
          </cell>
          <cell r="M2345" t="str">
            <v/>
          </cell>
        </row>
        <row r="2346">
          <cell r="C2346">
            <v>1</v>
          </cell>
          <cell r="M2346" t="str">
            <v/>
          </cell>
        </row>
        <row r="2347">
          <cell r="C2347">
            <v>1</v>
          </cell>
          <cell r="M2347" t="str">
            <v/>
          </cell>
        </row>
        <row r="2348">
          <cell r="C2348">
            <v>1</v>
          </cell>
          <cell r="M2348" t="str">
            <v/>
          </cell>
        </row>
        <row r="2349">
          <cell r="C2349">
            <v>1</v>
          </cell>
          <cell r="M2349" t="str">
            <v/>
          </cell>
        </row>
        <row r="2350">
          <cell r="C2350">
            <v>1</v>
          </cell>
          <cell r="M2350" t="str">
            <v/>
          </cell>
        </row>
        <row r="2351">
          <cell r="C2351">
            <v>1</v>
          </cell>
          <cell r="M2351" t="str">
            <v/>
          </cell>
        </row>
        <row r="2352">
          <cell r="C2352">
            <v>1</v>
          </cell>
          <cell r="M2352" t="str">
            <v/>
          </cell>
        </row>
        <row r="2353">
          <cell r="C2353">
            <v>1</v>
          </cell>
          <cell r="M2353" t="str">
            <v/>
          </cell>
        </row>
        <row r="2354">
          <cell r="C2354">
            <v>1</v>
          </cell>
          <cell r="M2354" t="str">
            <v/>
          </cell>
        </row>
        <row r="2355">
          <cell r="C2355">
            <v>1</v>
          </cell>
          <cell r="M2355" t="str">
            <v/>
          </cell>
        </row>
        <row r="2356">
          <cell r="C2356">
            <v>1</v>
          </cell>
          <cell r="M2356" t="str">
            <v/>
          </cell>
        </row>
        <row r="2357">
          <cell r="C2357">
            <v>1</v>
          </cell>
          <cell r="M2357" t="str">
            <v/>
          </cell>
        </row>
        <row r="2358">
          <cell r="C2358">
            <v>1</v>
          </cell>
          <cell r="M2358" t="str">
            <v/>
          </cell>
        </row>
        <row r="2359">
          <cell r="C2359">
            <v>1</v>
          </cell>
          <cell r="M2359" t="str">
            <v/>
          </cell>
        </row>
        <row r="2360">
          <cell r="C2360">
            <v>1</v>
          </cell>
          <cell r="M2360" t="str">
            <v/>
          </cell>
        </row>
        <row r="2361">
          <cell r="C2361">
            <v>1</v>
          </cell>
          <cell r="M2361" t="str">
            <v/>
          </cell>
        </row>
        <row r="2362">
          <cell r="C2362">
            <v>1</v>
          </cell>
          <cell r="M2362" t="str">
            <v/>
          </cell>
        </row>
        <row r="2363">
          <cell r="C2363">
            <v>1</v>
          </cell>
          <cell r="M2363" t="str">
            <v/>
          </cell>
        </row>
        <row r="2364">
          <cell r="C2364">
            <v>1</v>
          </cell>
          <cell r="M2364" t="str">
            <v/>
          </cell>
        </row>
        <row r="2365">
          <cell r="C2365">
            <v>1</v>
          </cell>
          <cell r="M2365" t="str">
            <v/>
          </cell>
        </row>
        <row r="2366">
          <cell r="C2366">
            <v>1</v>
          </cell>
          <cell r="M2366" t="str">
            <v/>
          </cell>
        </row>
        <row r="2367">
          <cell r="C2367">
            <v>1</v>
          </cell>
          <cell r="M2367" t="str">
            <v/>
          </cell>
        </row>
        <row r="2368">
          <cell r="C2368">
            <v>1</v>
          </cell>
          <cell r="M2368" t="str">
            <v/>
          </cell>
        </row>
        <row r="2369">
          <cell r="C2369">
            <v>1</v>
          </cell>
          <cell r="M2369" t="str">
            <v/>
          </cell>
        </row>
        <row r="2370">
          <cell r="C2370">
            <v>1</v>
          </cell>
          <cell r="M2370" t="str">
            <v/>
          </cell>
        </row>
        <row r="2371">
          <cell r="C2371">
            <v>1</v>
          </cell>
          <cell r="M2371" t="str">
            <v/>
          </cell>
        </row>
        <row r="2372">
          <cell r="C2372">
            <v>1</v>
          </cell>
          <cell r="M2372" t="str">
            <v/>
          </cell>
        </row>
        <row r="2373">
          <cell r="C2373">
            <v>1</v>
          </cell>
          <cell r="M2373" t="str">
            <v/>
          </cell>
        </row>
        <row r="2374">
          <cell r="C2374">
            <v>1</v>
          </cell>
          <cell r="M2374" t="str">
            <v/>
          </cell>
        </row>
        <row r="2375">
          <cell r="C2375">
            <v>1</v>
          </cell>
          <cell r="M2375" t="str">
            <v/>
          </cell>
        </row>
        <row r="2376">
          <cell r="C2376">
            <v>1</v>
          </cell>
          <cell r="M2376" t="str">
            <v/>
          </cell>
        </row>
        <row r="2377">
          <cell r="C2377">
            <v>1</v>
          </cell>
          <cell r="M2377" t="str">
            <v/>
          </cell>
        </row>
        <row r="2378">
          <cell r="C2378">
            <v>1</v>
          </cell>
          <cell r="M2378" t="str">
            <v/>
          </cell>
        </row>
        <row r="2379">
          <cell r="C2379">
            <v>1</v>
          </cell>
          <cell r="M2379" t="str">
            <v/>
          </cell>
        </row>
        <row r="2380">
          <cell r="C2380">
            <v>1</v>
          </cell>
          <cell r="M2380" t="str">
            <v/>
          </cell>
        </row>
        <row r="2381">
          <cell r="C2381">
            <v>1</v>
          </cell>
          <cell r="M2381" t="str">
            <v/>
          </cell>
        </row>
        <row r="2382">
          <cell r="C2382">
            <v>1</v>
          </cell>
          <cell r="M2382" t="str">
            <v/>
          </cell>
        </row>
        <row r="2383">
          <cell r="C2383">
            <v>1</v>
          </cell>
          <cell r="M2383" t="str">
            <v/>
          </cell>
        </row>
        <row r="2384">
          <cell r="C2384">
            <v>1</v>
          </cell>
          <cell r="M2384" t="str">
            <v/>
          </cell>
        </row>
        <row r="2385">
          <cell r="C2385">
            <v>1</v>
          </cell>
          <cell r="M2385" t="str">
            <v/>
          </cell>
        </row>
        <row r="2386">
          <cell r="C2386">
            <v>1</v>
          </cell>
          <cell r="M2386" t="str">
            <v/>
          </cell>
        </row>
        <row r="2387">
          <cell r="C2387">
            <v>1</v>
          </cell>
          <cell r="M2387" t="str">
            <v/>
          </cell>
        </row>
        <row r="2388">
          <cell r="C2388">
            <v>1</v>
          </cell>
          <cell r="M2388" t="str">
            <v/>
          </cell>
        </row>
        <row r="2389">
          <cell r="C2389">
            <v>1</v>
          </cell>
          <cell r="M2389" t="str">
            <v/>
          </cell>
        </row>
        <row r="2390">
          <cell r="C2390">
            <v>1</v>
          </cell>
          <cell r="M2390" t="str">
            <v/>
          </cell>
        </row>
        <row r="2391">
          <cell r="C2391">
            <v>1</v>
          </cell>
          <cell r="M2391" t="str">
            <v/>
          </cell>
        </row>
        <row r="2392">
          <cell r="C2392">
            <v>1</v>
          </cell>
          <cell r="M2392" t="str">
            <v/>
          </cell>
        </row>
        <row r="2393">
          <cell r="C2393">
            <v>1</v>
          </cell>
          <cell r="M2393" t="str">
            <v/>
          </cell>
        </row>
        <row r="2394">
          <cell r="C2394">
            <v>1</v>
          </cell>
          <cell r="M2394" t="str">
            <v/>
          </cell>
        </row>
        <row r="2395">
          <cell r="C2395">
            <v>1</v>
          </cell>
          <cell r="M2395" t="str">
            <v/>
          </cell>
        </row>
        <row r="2396">
          <cell r="C2396">
            <v>1</v>
          </cell>
          <cell r="M2396" t="str">
            <v/>
          </cell>
        </row>
        <row r="2397">
          <cell r="C2397">
            <v>1</v>
          </cell>
          <cell r="M2397" t="str">
            <v/>
          </cell>
        </row>
        <row r="2398">
          <cell r="C2398">
            <v>1</v>
          </cell>
          <cell r="M2398" t="str">
            <v/>
          </cell>
        </row>
        <row r="2399">
          <cell r="C2399">
            <v>1</v>
          </cell>
          <cell r="M2399" t="str">
            <v/>
          </cell>
        </row>
        <row r="2400">
          <cell r="C2400">
            <v>1</v>
          </cell>
          <cell r="M2400" t="str">
            <v/>
          </cell>
        </row>
        <row r="2401">
          <cell r="C2401">
            <v>1</v>
          </cell>
          <cell r="M2401" t="str">
            <v/>
          </cell>
        </row>
        <row r="2402">
          <cell r="C2402">
            <v>1</v>
          </cell>
          <cell r="M2402" t="str">
            <v/>
          </cell>
        </row>
        <row r="2403">
          <cell r="C2403">
            <v>1</v>
          </cell>
          <cell r="M2403" t="str">
            <v/>
          </cell>
        </row>
        <row r="2404">
          <cell r="C2404">
            <v>1</v>
          </cell>
          <cell r="M2404" t="str">
            <v/>
          </cell>
        </row>
        <row r="2405">
          <cell r="C2405">
            <v>1</v>
          </cell>
          <cell r="M2405" t="str">
            <v/>
          </cell>
        </row>
        <row r="2406">
          <cell r="C2406">
            <v>1</v>
          </cell>
          <cell r="M2406" t="str">
            <v/>
          </cell>
        </row>
        <row r="2407">
          <cell r="C2407">
            <v>1</v>
          </cell>
          <cell r="M2407" t="str">
            <v/>
          </cell>
        </row>
        <row r="2408">
          <cell r="C2408">
            <v>1</v>
          </cell>
          <cell r="M2408" t="str">
            <v/>
          </cell>
        </row>
        <row r="2409">
          <cell r="C2409">
            <v>1</v>
          </cell>
          <cell r="M2409" t="str">
            <v/>
          </cell>
        </row>
        <row r="2410">
          <cell r="C2410">
            <v>1</v>
          </cell>
          <cell r="M2410" t="str">
            <v/>
          </cell>
        </row>
        <row r="2411">
          <cell r="C2411">
            <v>1</v>
          </cell>
          <cell r="M2411" t="str">
            <v/>
          </cell>
        </row>
        <row r="2412">
          <cell r="C2412">
            <v>1</v>
          </cell>
          <cell r="M2412" t="str">
            <v/>
          </cell>
        </row>
        <row r="2413">
          <cell r="C2413">
            <v>1</v>
          </cell>
          <cell r="M2413" t="str">
            <v/>
          </cell>
        </row>
        <row r="2414">
          <cell r="C2414">
            <v>1</v>
          </cell>
          <cell r="M2414" t="str">
            <v/>
          </cell>
        </row>
        <row r="2415">
          <cell r="C2415">
            <v>1</v>
          </cell>
          <cell r="M2415" t="str">
            <v/>
          </cell>
        </row>
        <row r="2416">
          <cell r="C2416">
            <v>1</v>
          </cell>
          <cell r="M2416" t="str">
            <v/>
          </cell>
        </row>
        <row r="2417">
          <cell r="C2417">
            <v>1</v>
          </cell>
          <cell r="M2417" t="str">
            <v/>
          </cell>
        </row>
        <row r="2418">
          <cell r="C2418">
            <v>1</v>
          </cell>
          <cell r="M2418" t="str">
            <v/>
          </cell>
        </row>
        <row r="2419">
          <cell r="C2419">
            <v>1</v>
          </cell>
          <cell r="M2419" t="str">
            <v/>
          </cell>
        </row>
        <row r="2420">
          <cell r="C2420">
            <v>1</v>
          </cell>
          <cell r="M2420" t="str">
            <v/>
          </cell>
        </row>
        <row r="2421">
          <cell r="C2421">
            <v>1</v>
          </cell>
          <cell r="M2421" t="str">
            <v/>
          </cell>
        </row>
        <row r="2422">
          <cell r="C2422">
            <v>1</v>
          </cell>
          <cell r="M2422" t="str">
            <v/>
          </cell>
        </row>
        <row r="2423">
          <cell r="C2423">
            <v>1</v>
          </cell>
          <cell r="M2423" t="str">
            <v/>
          </cell>
        </row>
        <row r="2424">
          <cell r="C2424">
            <v>1</v>
          </cell>
          <cell r="M2424" t="str">
            <v/>
          </cell>
        </row>
        <row r="2425">
          <cell r="C2425">
            <v>1</v>
          </cell>
          <cell r="M2425" t="str">
            <v/>
          </cell>
        </row>
        <row r="2426">
          <cell r="C2426">
            <v>1</v>
          </cell>
          <cell r="M2426" t="str">
            <v/>
          </cell>
        </row>
        <row r="2427">
          <cell r="C2427">
            <v>1</v>
          </cell>
          <cell r="M2427" t="str">
            <v/>
          </cell>
        </row>
        <row r="2428">
          <cell r="C2428">
            <v>1</v>
          </cell>
          <cell r="M2428" t="str">
            <v/>
          </cell>
        </row>
        <row r="2429">
          <cell r="C2429">
            <v>1</v>
          </cell>
          <cell r="M2429" t="str">
            <v/>
          </cell>
        </row>
        <row r="2430">
          <cell r="C2430">
            <v>1</v>
          </cell>
          <cell r="M2430" t="str">
            <v/>
          </cell>
        </row>
        <row r="2431">
          <cell r="C2431">
            <v>1</v>
          </cell>
          <cell r="M2431" t="str">
            <v/>
          </cell>
        </row>
        <row r="2432">
          <cell r="C2432">
            <v>1</v>
          </cell>
          <cell r="M2432" t="str">
            <v/>
          </cell>
        </row>
        <row r="2433">
          <cell r="C2433">
            <v>1</v>
          </cell>
          <cell r="M2433" t="str">
            <v/>
          </cell>
        </row>
        <row r="2434">
          <cell r="C2434">
            <v>1</v>
          </cell>
          <cell r="M2434" t="str">
            <v/>
          </cell>
        </row>
        <row r="2435">
          <cell r="C2435">
            <v>1</v>
          </cell>
          <cell r="M2435" t="str">
            <v/>
          </cell>
        </row>
        <row r="2436">
          <cell r="C2436">
            <v>1</v>
          </cell>
          <cell r="M2436" t="str">
            <v/>
          </cell>
        </row>
        <row r="2437">
          <cell r="C2437">
            <v>1</v>
          </cell>
          <cell r="M2437" t="str">
            <v/>
          </cell>
        </row>
        <row r="2438">
          <cell r="C2438">
            <v>1</v>
          </cell>
          <cell r="M2438" t="str">
            <v/>
          </cell>
        </row>
        <row r="2439">
          <cell r="C2439">
            <v>1</v>
          </cell>
          <cell r="M2439" t="str">
            <v/>
          </cell>
        </row>
        <row r="2440">
          <cell r="C2440">
            <v>1</v>
          </cell>
          <cell r="M2440" t="str">
            <v/>
          </cell>
        </row>
        <row r="2441">
          <cell r="C2441">
            <v>1</v>
          </cell>
          <cell r="M2441" t="str">
            <v/>
          </cell>
        </row>
        <row r="2442">
          <cell r="C2442">
            <v>1</v>
          </cell>
          <cell r="M2442" t="str">
            <v/>
          </cell>
        </row>
        <row r="2443">
          <cell r="C2443">
            <v>1</v>
          </cell>
          <cell r="M2443" t="str">
            <v/>
          </cell>
        </row>
        <row r="2444">
          <cell r="C2444">
            <v>1</v>
          </cell>
          <cell r="M2444" t="str">
            <v/>
          </cell>
        </row>
        <row r="2445">
          <cell r="C2445">
            <v>1</v>
          </cell>
          <cell r="M2445" t="str">
            <v/>
          </cell>
        </row>
        <row r="2446">
          <cell r="C2446">
            <v>1</v>
          </cell>
          <cell r="M2446" t="str">
            <v/>
          </cell>
        </row>
        <row r="2447">
          <cell r="C2447">
            <v>1</v>
          </cell>
          <cell r="M2447" t="str">
            <v/>
          </cell>
        </row>
        <row r="2448">
          <cell r="C2448">
            <v>1</v>
          </cell>
          <cell r="M2448" t="str">
            <v/>
          </cell>
        </row>
        <row r="2449">
          <cell r="C2449">
            <v>1</v>
          </cell>
          <cell r="M2449" t="str">
            <v/>
          </cell>
        </row>
        <row r="2450">
          <cell r="C2450">
            <v>1</v>
          </cell>
          <cell r="M2450" t="str">
            <v/>
          </cell>
        </row>
        <row r="2451">
          <cell r="C2451">
            <v>1</v>
          </cell>
          <cell r="M2451" t="str">
            <v/>
          </cell>
        </row>
        <row r="2452">
          <cell r="C2452">
            <v>1</v>
          </cell>
          <cell r="M2452" t="str">
            <v/>
          </cell>
        </row>
        <row r="2453">
          <cell r="C2453">
            <v>1</v>
          </cell>
          <cell r="M2453" t="str">
            <v/>
          </cell>
        </row>
        <row r="2454">
          <cell r="C2454">
            <v>1</v>
          </cell>
          <cell r="M2454" t="str">
            <v/>
          </cell>
        </row>
        <row r="2455">
          <cell r="C2455">
            <v>1</v>
          </cell>
          <cell r="M2455" t="str">
            <v/>
          </cell>
        </row>
        <row r="2456">
          <cell r="C2456">
            <v>1</v>
          </cell>
          <cell r="M2456" t="str">
            <v/>
          </cell>
        </row>
        <row r="2457">
          <cell r="C2457">
            <v>1</v>
          </cell>
          <cell r="M2457" t="str">
            <v/>
          </cell>
        </row>
        <row r="2458">
          <cell r="C2458">
            <v>1</v>
          </cell>
          <cell r="M2458" t="str">
            <v/>
          </cell>
        </row>
        <row r="2459">
          <cell r="C2459">
            <v>1</v>
          </cell>
          <cell r="M2459" t="str">
            <v/>
          </cell>
        </row>
        <row r="2460">
          <cell r="C2460">
            <v>1</v>
          </cell>
          <cell r="M2460" t="str">
            <v/>
          </cell>
        </row>
        <row r="2461">
          <cell r="C2461">
            <v>1</v>
          </cell>
          <cell r="M2461" t="str">
            <v/>
          </cell>
        </row>
        <row r="2462">
          <cell r="C2462">
            <v>1</v>
          </cell>
          <cell r="M2462" t="str">
            <v/>
          </cell>
        </row>
        <row r="2463">
          <cell r="C2463">
            <v>1</v>
          </cell>
          <cell r="M2463" t="str">
            <v/>
          </cell>
        </row>
        <row r="2464">
          <cell r="C2464">
            <v>1</v>
          </cell>
          <cell r="M2464" t="str">
            <v/>
          </cell>
        </row>
        <row r="2465">
          <cell r="C2465">
            <v>1</v>
          </cell>
          <cell r="M2465" t="str">
            <v/>
          </cell>
        </row>
        <row r="2466">
          <cell r="C2466">
            <v>1</v>
          </cell>
          <cell r="M2466" t="str">
            <v/>
          </cell>
        </row>
        <row r="2467">
          <cell r="C2467">
            <v>1</v>
          </cell>
          <cell r="M2467" t="str">
            <v/>
          </cell>
        </row>
        <row r="2468">
          <cell r="C2468">
            <v>1</v>
          </cell>
          <cell r="M2468" t="str">
            <v/>
          </cell>
        </row>
        <row r="2469">
          <cell r="C2469">
            <v>1</v>
          </cell>
          <cell r="M2469" t="str">
            <v/>
          </cell>
        </row>
        <row r="2470">
          <cell r="C2470">
            <v>1</v>
          </cell>
          <cell r="M2470" t="str">
            <v/>
          </cell>
        </row>
        <row r="2471">
          <cell r="C2471">
            <v>1</v>
          </cell>
          <cell r="M2471" t="str">
            <v/>
          </cell>
        </row>
        <row r="2472">
          <cell r="C2472">
            <v>1</v>
          </cell>
          <cell r="M2472" t="str">
            <v/>
          </cell>
        </row>
        <row r="2473">
          <cell r="C2473">
            <v>1</v>
          </cell>
          <cell r="M2473" t="str">
            <v/>
          </cell>
        </row>
        <row r="2474">
          <cell r="C2474">
            <v>1</v>
          </cell>
          <cell r="M2474" t="str">
            <v/>
          </cell>
        </row>
        <row r="2475">
          <cell r="C2475">
            <v>1</v>
          </cell>
          <cell r="M2475" t="str">
            <v/>
          </cell>
        </row>
        <row r="2476">
          <cell r="C2476">
            <v>1</v>
          </cell>
          <cell r="M2476" t="str">
            <v/>
          </cell>
        </row>
        <row r="2477">
          <cell r="C2477">
            <v>1</v>
          </cell>
          <cell r="M2477" t="str">
            <v/>
          </cell>
        </row>
        <row r="2478">
          <cell r="C2478">
            <v>1</v>
          </cell>
          <cell r="M2478" t="str">
            <v/>
          </cell>
        </row>
        <row r="2479">
          <cell r="C2479">
            <v>1</v>
          </cell>
          <cell r="M2479" t="str">
            <v/>
          </cell>
        </row>
        <row r="2480">
          <cell r="C2480">
            <v>1</v>
          </cell>
          <cell r="M2480" t="str">
            <v/>
          </cell>
        </row>
        <row r="2481">
          <cell r="C2481">
            <v>1</v>
          </cell>
          <cell r="M2481" t="str">
            <v/>
          </cell>
        </row>
        <row r="2482">
          <cell r="C2482">
            <v>1</v>
          </cell>
          <cell r="M2482" t="str">
            <v/>
          </cell>
        </row>
        <row r="2483">
          <cell r="C2483">
            <v>1</v>
          </cell>
          <cell r="M2483" t="str">
            <v/>
          </cell>
        </row>
        <row r="2484">
          <cell r="C2484">
            <v>1</v>
          </cell>
          <cell r="M2484" t="str">
            <v/>
          </cell>
        </row>
        <row r="2485">
          <cell r="C2485">
            <v>1</v>
          </cell>
          <cell r="M2485" t="str">
            <v/>
          </cell>
        </row>
        <row r="2486">
          <cell r="C2486">
            <v>1</v>
          </cell>
          <cell r="M2486" t="str">
            <v/>
          </cell>
        </row>
        <row r="2487">
          <cell r="C2487">
            <v>1</v>
          </cell>
          <cell r="M2487" t="str">
            <v/>
          </cell>
        </row>
        <row r="2488">
          <cell r="C2488">
            <v>1</v>
          </cell>
          <cell r="M2488" t="str">
            <v/>
          </cell>
        </row>
        <row r="2489">
          <cell r="C2489">
            <v>1</v>
          </cell>
          <cell r="M2489" t="str">
            <v/>
          </cell>
        </row>
        <row r="2490">
          <cell r="C2490">
            <v>1</v>
          </cell>
          <cell r="M2490" t="str">
            <v/>
          </cell>
        </row>
        <row r="2491">
          <cell r="C2491">
            <v>1</v>
          </cell>
          <cell r="M2491" t="str">
            <v/>
          </cell>
        </row>
        <row r="2492">
          <cell r="C2492">
            <v>1</v>
          </cell>
          <cell r="M2492" t="str">
            <v/>
          </cell>
        </row>
        <row r="2493">
          <cell r="C2493">
            <v>1</v>
          </cell>
          <cell r="M2493" t="str">
            <v/>
          </cell>
        </row>
        <row r="2494">
          <cell r="C2494">
            <v>1</v>
          </cell>
          <cell r="M2494" t="str">
            <v/>
          </cell>
        </row>
        <row r="2495">
          <cell r="C2495">
            <v>1</v>
          </cell>
          <cell r="M2495" t="str">
            <v/>
          </cell>
        </row>
        <row r="2496">
          <cell r="C2496">
            <v>1</v>
          </cell>
          <cell r="M2496" t="str">
            <v/>
          </cell>
        </row>
        <row r="2497">
          <cell r="C2497">
            <v>1</v>
          </cell>
          <cell r="M2497" t="str">
            <v/>
          </cell>
        </row>
        <row r="2498">
          <cell r="C2498">
            <v>1</v>
          </cell>
          <cell r="M2498" t="str">
            <v/>
          </cell>
        </row>
        <row r="2499">
          <cell r="C2499">
            <v>1</v>
          </cell>
          <cell r="M2499" t="str">
            <v/>
          </cell>
        </row>
        <row r="2500">
          <cell r="C2500">
            <v>1</v>
          </cell>
          <cell r="M2500" t="str">
            <v/>
          </cell>
        </row>
        <row r="2501">
          <cell r="C2501">
            <v>1</v>
          </cell>
          <cell r="M2501" t="str">
            <v/>
          </cell>
        </row>
        <row r="2502">
          <cell r="C2502">
            <v>1</v>
          </cell>
          <cell r="M2502" t="str">
            <v/>
          </cell>
        </row>
        <row r="2503">
          <cell r="C2503">
            <v>1</v>
          </cell>
          <cell r="M2503" t="str">
            <v/>
          </cell>
        </row>
        <row r="2504">
          <cell r="C2504">
            <v>1</v>
          </cell>
          <cell r="M2504" t="str">
            <v/>
          </cell>
        </row>
        <row r="2505">
          <cell r="C2505">
            <v>1</v>
          </cell>
          <cell r="M2505" t="str">
            <v/>
          </cell>
        </row>
        <row r="2506">
          <cell r="C2506">
            <v>1</v>
          </cell>
          <cell r="M2506" t="str">
            <v/>
          </cell>
        </row>
        <row r="2507">
          <cell r="C2507">
            <v>1</v>
          </cell>
          <cell r="M2507" t="str">
            <v/>
          </cell>
        </row>
        <row r="2508">
          <cell r="C2508">
            <v>1</v>
          </cell>
          <cell r="M2508" t="str">
            <v/>
          </cell>
        </row>
        <row r="2509">
          <cell r="C2509">
            <v>1</v>
          </cell>
          <cell r="M2509" t="str">
            <v/>
          </cell>
        </row>
        <row r="2510">
          <cell r="C2510">
            <v>1</v>
          </cell>
          <cell r="M2510" t="str">
            <v/>
          </cell>
        </row>
        <row r="2511">
          <cell r="C2511">
            <v>1</v>
          </cell>
          <cell r="M2511" t="str">
            <v/>
          </cell>
        </row>
        <row r="2512">
          <cell r="C2512">
            <v>1</v>
          </cell>
          <cell r="M2512" t="str">
            <v/>
          </cell>
        </row>
        <row r="2513">
          <cell r="C2513">
            <v>1</v>
          </cell>
          <cell r="M2513" t="str">
            <v/>
          </cell>
        </row>
        <row r="2514">
          <cell r="C2514">
            <v>1</v>
          </cell>
          <cell r="M2514" t="str">
            <v/>
          </cell>
        </row>
        <row r="2515">
          <cell r="C2515">
            <v>1</v>
          </cell>
          <cell r="M2515" t="str">
            <v/>
          </cell>
        </row>
        <row r="2516">
          <cell r="C2516">
            <v>1</v>
          </cell>
          <cell r="M2516" t="str">
            <v/>
          </cell>
        </row>
        <row r="2517">
          <cell r="C2517">
            <v>1</v>
          </cell>
          <cell r="M2517" t="str">
            <v/>
          </cell>
        </row>
        <row r="2518">
          <cell r="C2518">
            <v>1</v>
          </cell>
          <cell r="M2518" t="str">
            <v/>
          </cell>
        </row>
        <row r="2519">
          <cell r="C2519">
            <v>1</v>
          </cell>
          <cell r="M2519" t="str">
            <v/>
          </cell>
        </row>
        <row r="2520">
          <cell r="C2520">
            <v>1</v>
          </cell>
          <cell r="M2520" t="str">
            <v/>
          </cell>
        </row>
        <row r="2521">
          <cell r="C2521">
            <v>1</v>
          </cell>
          <cell r="M2521" t="str">
            <v/>
          </cell>
        </row>
        <row r="2522">
          <cell r="C2522">
            <v>1</v>
          </cell>
          <cell r="M2522" t="str">
            <v/>
          </cell>
        </row>
        <row r="2523">
          <cell r="C2523">
            <v>1</v>
          </cell>
          <cell r="M2523" t="str">
            <v/>
          </cell>
        </row>
        <row r="2524">
          <cell r="C2524">
            <v>1</v>
          </cell>
          <cell r="M2524" t="str">
            <v/>
          </cell>
        </row>
        <row r="2525">
          <cell r="C2525">
            <v>1</v>
          </cell>
          <cell r="M2525" t="str">
            <v/>
          </cell>
        </row>
        <row r="2526">
          <cell r="C2526">
            <v>1</v>
          </cell>
          <cell r="M2526" t="str">
            <v/>
          </cell>
        </row>
        <row r="2527">
          <cell r="C2527">
            <v>1</v>
          </cell>
          <cell r="M2527" t="str">
            <v/>
          </cell>
        </row>
        <row r="2528">
          <cell r="C2528">
            <v>1</v>
          </cell>
          <cell r="M2528" t="str">
            <v/>
          </cell>
        </row>
        <row r="2529">
          <cell r="C2529">
            <v>1</v>
          </cell>
          <cell r="M2529" t="str">
            <v/>
          </cell>
        </row>
        <row r="2530">
          <cell r="C2530">
            <v>1</v>
          </cell>
          <cell r="M2530" t="str">
            <v/>
          </cell>
        </row>
        <row r="2531">
          <cell r="C2531">
            <v>1</v>
          </cell>
          <cell r="M2531" t="str">
            <v/>
          </cell>
        </row>
        <row r="2532">
          <cell r="C2532">
            <v>1</v>
          </cell>
          <cell r="M2532" t="str">
            <v/>
          </cell>
        </row>
        <row r="2533">
          <cell r="C2533">
            <v>1</v>
          </cell>
          <cell r="M2533" t="str">
            <v/>
          </cell>
        </row>
        <row r="2534">
          <cell r="C2534">
            <v>1</v>
          </cell>
          <cell r="M2534" t="str">
            <v/>
          </cell>
        </row>
        <row r="2535">
          <cell r="C2535">
            <v>1</v>
          </cell>
          <cell r="M2535" t="str">
            <v/>
          </cell>
        </row>
        <row r="2536">
          <cell r="C2536">
            <v>1</v>
          </cell>
          <cell r="M2536" t="str">
            <v/>
          </cell>
        </row>
        <row r="2537">
          <cell r="C2537">
            <v>1</v>
          </cell>
          <cell r="M2537" t="str">
            <v/>
          </cell>
        </row>
        <row r="2538">
          <cell r="C2538">
            <v>1</v>
          </cell>
          <cell r="M2538" t="str">
            <v/>
          </cell>
        </row>
        <row r="2539">
          <cell r="C2539">
            <v>1</v>
          </cell>
          <cell r="M2539" t="str">
            <v/>
          </cell>
        </row>
        <row r="2540">
          <cell r="C2540">
            <v>1</v>
          </cell>
          <cell r="M2540" t="str">
            <v/>
          </cell>
        </row>
        <row r="2541">
          <cell r="C2541">
            <v>1</v>
          </cell>
          <cell r="M2541" t="str">
            <v/>
          </cell>
        </row>
        <row r="2542">
          <cell r="C2542">
            <v>1</v>
          </cell>
          <cell r="M2542" t="str">
            <v/>
          </cell>
        </row>
        <row r="2543">
          <cell r="C2543">
            <v>1</v>
          </cell>
          <cell r="M2543" t="str">
            <v/>
          </cell>
        </row>
        <row r="2544">
          <cell r="C2544">
            <v>1</v>
          </cell>
          <cell r="M2544" t="str">
            <v/>
          </cell>
        </row>
        <row r="2545">
          <cell r="C2545">
            <v>1</v>
          </cell>
          <cell r="M2545" t="str">
            <v/>
          </cell>
        </row>
        <row r="2546">
          <cell r="C2546">
            <v>1</v>
          </cell>
          <cell r="M2546" t="str">
            <v/>
          </cell>
        </row>
        <row r="2547">
          <cell r="C2547">
            <v>1</v>
          </cell>
          <cell r="M2547" t="str">
            <v/>
          </cell>
        </row>
        <row r="2548">
          <cell r="C2548">
            <v>1</v>
          </cell>
          <cell r="M2548" t="str">
            <v/>
          </cell>
        </row>
        <row r="2549">
          <cell r="C2549">
            <v>1</v>
          </cell>
          <cell r="M2549" t="str">
            <v/>
          </cell>
        </row>
        <row r="2550">
          <cell r="C2550">
            <v>1</v>
          </cell>
          <cell r="M2550" t="str">
            <v/>
          </cell>
        </row>
        <row r="2551">
          <cell r="C2551">
            <v>1</v>
          </cell>
          <cell r="M2551" t="str">
            <v/>
          </cell>
        </row>
        <row r="2552">
          <cell r="C2552">
            <v>1</v>
          </cell>
          <cell r="M2552" t="str">
            <v/>
          </cell>
        </row>
        <row r="2553">
          <cell r="C2553">
            <v>1</v>
          </cell>
          <cell r="M2553" t="str">
            <v/>
          </cell>
        </row>
        <row r="2554">
          <cell r="C2554">
            <v>1</v>
          </cell>
          <cell r="M2554" t="str">
            <v/>
          </cell>
        </row>
        <row r="2555">
          <cell r="C2555">
            <v>1</v>
          </cell>
          <cell r="M2555" t="str">
            <v/>
          </cell>
        </row>
        <row r="2556">
          <cell r="C2556">
            <v>1</v>
          </cell>
          <cell r="M2556" t="str">
            <v/>
          </cell>
        </row>
        <row r="2557">
          <cell r="C2557">
            <v>1</v>
          </cell>
          <cell r="M2557" t="str">
            <v/>
          </cell>
        </row>
        <row r="2558">
          <cell r="C2558">
            <v>1</v>
          </cell>
          <cell r="M2558" t="str">
            <v/>
          </cell>
        </row>
        <row r="2559">
          <cell r="C2559">
            <v>1</v>
          </cell>
          <cell r="M2559" t="str">
            <v/>
          </cell>
        </row>
        <row r="2560">
          <cell r="C2560">
            <v>1</v>
          </cell>
          <cell r="M2560" t="str">
            <v/>
          </cell>
        </row>
        <row r="2561">
          <cell r="C2561">
            <v>1</v>
          </cell>
          <cell r="M2561" t="str">
            <v/>
          </cell>
        </row>
        <row r="2562">
          <cell r="C2562">
            <v>1</v>
          </cell>
          <cell r="M2562" t="str">
            <v/>
          </cell>
        </row>
        <row r="2563">
          <cell r="C2563">
            <v>1</v>
          </cell>
          <cell r="M2563" t="str">
            <v/>
          </cell>
        </row>
        <row r="2564">
          <cell r="C2564">
            <v>1</v>
          </cell>
          <cell r="M2564" t="str">
            <v/>
          </cell>
        </row>
        <row r="2565">
          <cell r="C2565">
            <v>1</v>
          </cell>
          <cell r="M2565" t="str">
            <v/>
          </cell>
        </row>
        <row r="2566">
          <cell r="C2566">
            <v>1</v>
          </cell>
          <cell r="M2566" t="str">
            <v/>
          </cell>
        </row>
        <row r="2567">
          <cell r="C2567">
            <v>1</v>
          </cell>
          <cell r="M2567" t="str">
            <v/>
          </cell>
        </row>
        <row r="2568">
          <cell r="C2568">
            <v>1</v>
          </cell>
          <cell r="M2568" t="str">
            <v/>
          </cell>
        </row>
        <row r="2569">
          <cell r="C2569">
            <v>1</v>
          </cell>
          <cell r="M2569" t="str">
            <v/>
          </cell>
        </row>
        <row r="2570">
          <cell r="C2570">
            <v>1</v>
          </cell>
          <cell r="M2570" t="str">
            <v/>
          </cell>
        </row>
        <row r="2571">
          <cell r="C2571">
            <v>1</v>
          </cell>
          <cell r="M2571" t="str">
            <v/>
          </cell>
        </row>
        <row r="2572">
          <cell r="C2572">
            <v>1</v>
          </cell>
          <cell r="M2572" t="str">
            <v/>
          </cell>
        </row>
        <row r="2573">
          <cell r="C2573">
            <v>1</v>
          </cell>
          <cell r="M2573" t="str">
            <v/>
          </cell>
        </row>
        <row r="2574">
          <cell r="C2574">
            <v>1</v>
          </cell>
          <cell r="M2574" t="str">
            <v/>
          </cell>
        </row>
        <row r="2575">
          <cell r="C2575">
            <v>1</v>
          </cell>
          <cell r="M2575" t="str">
            <v/>
          </cell>
        </row>
        <row r="2576">
          <cell r="C2576">
            <v>1</v>
          </cell>
          <cell r="M2576" t="str">
            <v/>
          </cell>
        </row>
        <row r="2577">
          <cell r="C2577">
            <v>1</v>
          </cell>
          <cell r="M2577" t="str">
            <v/>
          </cell>
        </row>
        <row r="2578">
          <cell r="C2578">
            <v>1</v>
          </cell>
          <cell r="M2578" t="str">
            <v/>
          </cell>
        </row>
        <row r="2579">
          <cell r="C2579">
            <v>1</v>
          </cell>
          <cell r="M2579" t="str">
            <v/>
          </cell>
        </row>
        <row r="2580">
          <cell r="C2580">
            <v>1</v>
          </cell>
          <cell r="M2580" t="str">
            <v/>
          </cell>
        </row>
        <row r="2581">
          <cell r="C2581">
            <v>1</v>
          </cell>
          <cell r="M2581" t="str">
            <v/>
          </cell>
        </row>
        <row r="2582">
          <cell r="C2582">
            <v>1</v>
          </cell>
          <cell r="M2582" t="str">
            <v/>
          </cell>
        </row>
        <row r="2583">
          <cell r="C2583">
            <v>1</v>
          </cell>
          <cell r="M2583" t="str">
            <v/>
          </cell>
        </row>
        <row r="2584">
          <cell r="C2584">
            <v>1</v>
          </cell>
          <cell r="M2584" t="str">
            <v/>
          </cell>
        </row>
        <row r="2585">
          <cell r="C2585">
            <v>1</v>
          </cell>
          <cell r="M2585" t="str">
            <v/>
          </cell>
        </row>
        <row r="2586">
          <cell r="C2586">
            <v>1</v>
          </cell>
          <cell r="M2586" t="str">
            <v/>
          </cell>
        </row>
        <row r="2587">
          <cell r="C2587">
            <v>1</v>
          </cell>
          <cell r="M2587" t="str">
            <v/>
          </cell>
        </row>
        <row r="2588">
          <cell r="C2588">
            <v>1</v>
          </cell>
          <cell r="M2588" t="str">
            <v/>
          </cell>
        </row>
        <row r="2589">
          <cell r="C2589">
            <v>1</v>
          </cell>
          <cell r="M2589" t="str">
            <v/>
          </cell>
        </row>
        <row r="2590">
          <cell r="C2590">
            <v>1</v>
          </cell>
          <cell r="M2590" t="str">
            <v/>
          </cell>
        </row>
        <row r="2591">
          <cell r="C2591">
            <v>1</v>
          </cell>
          <cell r="M2591" t="str">
            <v/>
          </cell>
        </row>
        <row r="2592">
          <cell r="C2592">
            <v>1</v>
          </cell>
          <cell r="M2592" t="str">
            <v/>
          </cell>
        </row>
        <row r="2593">
          <cell r="C2593">
            <v>1</v>
          </cell>
          <cell r="M2593" t="str">
            <v/>
          </cell>
        </row>
        <row r="2594">
          <cell r="C2594">
            <v>1</v>
          </cell>
          <cell r="M2594" t="str">
            <v/>
          </cell>
        </row>
        <row r="2595">
          <cell r="C2595">
            <v>1</v>
          </cell>
          <cell r="M2595" t="str">
            <v/>
          </cell>
        </row>
        <row r="2596">
          <cell r="C2596">
            <v>1</v>
          </cell>
          <cell r="M2596" t="str">
            <v/>
          </cell>
        </row>
        <row r="2597">
          <cell r="C2597">
            <v>1</v>
          </cell>
          <cell r="M2597" t="str">
            <v/>
          </cell>
        </row>
        <row r="2598">
          <cell r="C2598">
            <v>1</v>
          </cell>
          <cell r="M2598" t="str">
            <v/>
          </cell>
        </row>
        <row r="2599">
          <cell r="C2599">
            <v>1</v>
          </cell>
          <cell r="M2599" t="str">
            <v/>
          </cell>
        </row>
        <row r="2600">
          <cell r="C2600">
            <v>1</v>
          </cell>
          <cell r="M2600" t="str">
            <v/>
          </cell>
        </row>
        <row r="2601">
          <cell r="C2601">
            <v>1</v>
          </cell>
          <cell r="M2601" t="str">
            <v/>
          </cell>
        </row>
        <row r="2602">
          <cell r="C2602">
            <v>1</v>
          </cell>
          <cell r="M2602" t="str">
            <v/>
          </cell>
        </row>
        <row r="2603">
          <cell r="C2603">
            <v>1</v>
          </cell>
          <cell r="M2603" t="str">
            <v/>
          </cell>
        </row>
        <row r="2604">
          <cell r="C2604">
            <v>1</v>
          </cell>
          <cell r="M2604" t="str">
            <v/>
          </cell>
        </row>
        <row r="2605">
          <cell r="C2605">
            <v>1</v>
          </cell>
          <cell r="M2605" t="str">
            <v/>
          </cell>
        </row>
        <row r="2606">
          <cell r="C2606">
            <v>1</v>
          </cell>
          <cell r="M2606" t="str">
            <v/>
          </cell>
        </row>
        <row r="2607">
          <cell r="C2607">
            <v>1</v>
          </cell>
          <cell r="M2607" t="str">
            <v/>
          </cell>
        </row>
        <row r="2608">
          <cell r="C2608">
            <v>1</v>
          </cell>
          <cell r="M2608" t="str">
            <v/>
          </cell>
        </row>
        <row r="2609">
          <cell r="C2609">
            <v>1</v>
          </cell>
          <cell r="M2609" t="str">
            <v/>
          </cell>
        </row>
        <row r="2610">
          <cell r="C2610">
            <v>1</v>
          </cell>
          <cell r="M2610" t="str">
            <v/>
          </cell>
        </row>
        <row r="2611">
          <cell r="C2611">
            <v>1</v>
          </cell>
          <cell r="M2611" t="str">
            <v/>
          </cell>
        </row>
        <row r="2612">
          <cell r="C2612">
            <v>1</v>
          </cell>
          <cell r="M2612" t="str">
            <v/>
          </cell>
        </row>
        <row r="2613">
          <cell r="C2613">
            <v>1</v>
          </cell>
          <cell r="M2613" t="str">
            <v/>
          </cell>
        </row>
        <row r="2614">
          <cell r="C2614">
            <v>1</v>
          </cell>
          <cell r="M2614" t="str">
            <v/>
          </cell>
        </row>
        <row r="2615">
          <cell r="C2615">
            <v>1</v>
          </cell>
          <cell r="M2615" t="str">
            <v/>
          </cell>
        </row>
        <row r="2616">
          <cell r="C2616">
            <v>1</v>
          </cell>
          <cell r="M2616" t="str">
            <v/>
          </cell>
        </row>
        <row r="2617">
          <cell r="C2617">
            <v>1</v>
          </cell>
          <cell r="M2617" t="str">
            <v/>
          </cell>
        </row>
        <row r="2618">
          <cell r="C2618">
            <v>1</v>
          </cell>
          <cell r="M2618" t="str">
            <v/>
          </cell>
        </row>
        <row r="2619">
          <cell r="C2619">
            <v>1</v>
          </cell>
          <cell r="M2619" t="str">
            <v/>
          </cell>
        </row>
        <row r="2620">
          <cell r="C2620">
            <v>1</v>
          </cell>
          <cell r="M2620" t="str">
            <v/>
          </cell>
        </row>
        <row r="2621">
          <cell r="C2621">
            <v>1</v>
          </cell>
          <cell r="M2621" t="str">
            <v/>
          </cell>
        </row>
        <row r="2622">
          <cell r="C2622">
            <v>1</v>
          </cell>
          <cell r="M2622" t="str">
            <v/>
          </cell>
        </row>
        <row r="2623">
          <cell r="C2623">
            <v>1</v>
          </cell>
          <cell r="M2623" t="str">
            <v/>
          </cell>
        </row>
        <row r="2624">
          <cell r="C2624">
            <v>1</v>
          </cell>
          <cell r="M2624" t="str">
            <v/>
          </cell>
        </row>
        <row r="2625">
          <cell r="C2625">
            <v>1</v>
          </cell>
          <cell r="M2625" t="str">
            <v/>
          </cell>
        </row>
        <row r="2626">
          <cell r="C2626">
            <v>1</v>
          </cell>
          <cell r="M2626" t="str">
            <v/>
          </cell>
        </row>
        <row r="2627">
          <cell r="C2627">
            <v>1</v>
          </cell>
          <cell r="M2627" t="str">
            <v/>
          </cell>
        </row>
        <row r="2628">
          <cell r="C2628">
            <v>1</v>
          </cell>
          <cell r="M2628" t="str">
            <v/>
          </cell>
        </row>
        <row r="2629">
          <cell r="C2629">
            <v>1</v>
          </cell>
          <cell r="M2629" t="str">
            <v/>
          </cell>
        </row>
        <row r="2630">
          <cell r="C2630">
            <v>1</v>
          </cell>
          <cell r="M2630" t="str">
            <v/>
          </cell>
        </row>
        <row r="2631">
          <cell r="C2631">
            <v>1</v>
          </cell>
          <cell r="M2631" t="str">
            <v/>
          </cell>
        </row>
        <row r="2632">
          <cell r="C2632">
            <v>1</v>
          </cell>
          <cell r="M2632" t="str">
            <v/>
          </cell>
        </row>
        <row r="2633">
          <cell r="C2633">
            <v>1</v>
          </cell>
          <cell r="M2633" t="str">
            <v/>
          </cell>
        </row>
        <row r="2634">
          <cell r="C2634">
            <v>1</v>
          </cell>
          <cell r="M2634" t="str">
            <v/>
          </cell>
        </row>
        <row r="2635">
          <cell r="C2635">
            <v>1</v>
          </cell>
          <cell r="M2635" t="str">
            <v/>
          </cell>
        </row>
        <row r="2636">
          <cell r="C2636">
            <v>1</v>
          </cell>
          <cell r="M2636" t="str">
            <v/>
          </cell>
        </row>
        <row r="2637">
          <cell r="C2637">
            <v>1</v>
          </cell>
          <cell r="M2637" t="str">
            <v/>
          </cell>
        </row>
        <row r="2638">
          <cell r="C2638">
            <v>1</v>
          </cell>
          <cell r="M2638" t="str">
            <v/>
          </cell>
        </row>
        <row r="2639">
          <cell r="C2639">
            <v>1</v>
          </cell>
          <cell r="M2639" t="str">
            <v/>
          </cell>
        </row>
        <row r="2640">
          <cell r="C2640">
            <v>1</v>
          </cell>
          <cell r="M2640" t="str">
            <v/>
          </cell>
        </row>
        <row r="2641">
          <cell r="C2641">
            <v>1</v>
          </cell>
          <cell r="M2641" t="str">
            <v/>
          </cell>
        </row>
        <row r="2642">
          <cell r="C2642">
            <v>1</v>
          </cell>
          <cell r="M2642" t="str">
            <v/>
          </cell>
        </row>
        <row r="2643">
          <cell r="C2643">
            <v>1</v>
          </cell>
          <cell r="M2643" t="str">
            <v/>
          </cell>
        </row>
        <row r="2644">
          <cell r="C2644">
            <v>1</v>
          </cell>
          <cell r="M2644" t="str">
            <v/>
          </cell>
        </row>
        <row r="2645">
          <cell r="C2645">
            <v>1</v>
          </cell>
          <cell r="M2645" t="str">
            <v/>
          </cell>
        </row>
        <row r="2646">
          <cell r="C2646">
            <v>1</v>
          </cell>
          <cell r="M2646" t="str">
            <v/>
          </cell>
        </row>
        <row r="2647">
          <cell r="C2647">
            <v>1</v>
          </cell>
          <cell r="M2647" t="str">
            <v/>
          </cell>
        </row>
        <row r="2648">
          <cell r="C2648">
            <v>1</v>
          </cell>
          <cell r="M2648" t="str">
            <v/>
          </cell>
        </row>
        <row r="2649">
          <cell r="C2649">
            <v>1</v>
          </cell>
          <cell r="M2649" t="str">
            <v/>
          </cell>
        </row>
        <row r="2650">
          <cell r="C2650">
            <v>1</v>
          </cell>
          <cell r="M2650" t="str">
            <v/>
          </cell>
        </row>
        <row r="2651">
          <cell r="C2651">
            <v>1</v>
          </cell>
          <cell r="M2651" t="str">
            <v/>
          </cell>
        </row>
        <row r="2652">
          <cell r="C2652">
            <v>1</v>
          </cell>
          <cell r="M2652" t="str">
            <v/>
          </cell>
        </row>
        <row r="2653">
          <cell r="C2653">
            <v>1</v>
          </cell>
          <cell r="M2653" t="str">
            <v/>
          </cell>
        </row>
        <row r="2654">
          <cell r="C2654">
            <v>1</v>
          </cell>
          <cell r="M2654" t="str">
            <v/>
          </cell>
        </row>
        <row r="2655">
          <cell r="C2655">
            <v>1</v>
          </cell>
          <cell r="M2655" t="str">
            <v/>
          </cell>
        </row>
        <row r="2656">
          <cell r="C2656">
            <v>1</v>
          </cell>
          <cell r="M2656" t="str">
            <v/>
          </cell>
        </row>
        <row r="2657">
          <cell r="C2657">
            <v>1</v>
          </cell>
          <cell r="M2657" t="str">
            <v/>
          </cell>
        </row>
        <row r="2658">
          <cell r="C2658">
            <v>1</v>
          </cell>
          <cell r="M2658" t="str">
            <v/>
          </cell>
        </row>
        <row r="2659">
          <cell r="C2659">
            <v>1</v>
          </cell>
          <cell r="M2659" t="str">
            <v/>
          </cell>
        </row>
        <row r="2660">
          <cell r="C2660">
            <v>1</v>
          </cell>
          <cell r="M2660" t="str">
            <v/>
          </cell>
        </row>
        <row r="2661">
          <cell r="C2661">
            <v>1</v>
          </cell>
          <cell r="M2661" t="str">
            <v/>
          </cell>
        </row>
        <row r="2662">
          <cell r="C2662">
            <v>1</v>
          </cell>
          <cell r="M2662" t="str">
            <v/>
          </cell>
        </row>
        <row r="2663">
          <cell r="C2663">
            <v>1</v>
          </cell>
          <cell r="M2663" t="str">
            <v/>
          </cell>
        </row>
        <row r="2664">
          <cell r="C2664">
            <v>1</v>
          </cell>
          <cell r="M2664" t="str">
            <v/>
          </cell>
        </row>
        <row r="2665">
          <cell r="C2665">
            <v>1</v>
          </cell>
          <cell r="M2665" t="str">
            <v/>
          </cell>
        </row>
        <row r="2666">
          <cell r="C2666">
            <v>1</v>
          </cell>
          <cell r="M2666" t="str">
            <v/>
          </cell>
        </row>
        <row r="2667">
          <cell r="C2667">
            <v>1</v>
          </cell>
          <cell r="M2667" t="str">
            <v/>
          </cell>
        </row>
        <row r="2668">
          <cell r="C2668">
            <v>1</v>
          </cell>
          <cell r="M2668" t="str">
            <v/>
          </cell>
        </row>
        <row r="2669">
          <cell r="C2669">
            <v>1</v>
          </cell>
          <cell r="M2669" t="str">
            <v/>
          </cell>
        </row>
        <row r="2670">
          <cell r="C2670">
            <v>1</v>
          </cell>
          <cell r="M2670" t="str">
            <v/>
          </cell>
        </row>
        <row r="2671">
          <cell r="C2671">
            <v>1</v>
          </cell>
          <cell r="M2671" t="str">
            <v/>
          </cell>
        </row>
        <row r="2672">
          <cell r="C2672">
            <v>1</v>
          </cell>
          <cell r="M2672" t="str">
            <v/>
          </cell>
        </row>
        <row r="2673">
          <cell r="C2673">
            <v>1</v>
          </cell>
          <cell r="M2673" t="str">
            <v/>
          </cell>
        </row>
        <row r="2674">
          <cell r="C2674">
            <v>1</v>
          </cell>
          <cell r="M2674" t="str">
            <v/>
          </cell>
        </row>
        <row r="2675">
          <cell r="C2675">
            <v>1</v>
          </cell>
          <cell r="M2675" t="str">
            <v/>
          </cell>
        </row>
        <row r="2676">
          <cell r="C2676">
            <v>1</v>
          </cell>
          <cell r="M2676" t="str">
            <v/>
          </cell>
        </row>
        <row r="2677">
          <cell r="C2677">
            <v>1</v>
          </cell>
          <cell r="M2677" t="str">
            <v/>
          </cell>
        </row>
        <row r="2678">
          <cell r="C2678">
            <v>1</v>
          </cell>
          <cell r="M2678" t="str">
            <v/>
          </cell>
        </row>
        <row r="2679">
          <cell r="C2679">
            <v>1</v>
          </cell>
          <cell r="M2679" t="str">
            <v/>
          </cell>
        </row>
        <row r="2680">
          <cell r="C2680">
            <v>1</v>
          </cell>
          <cell r="M2680" t="str">
            <v/>
          </cell>
        </row>
        <row r="2681">
          <cell r="C2681">
            <v>1</v>
          </cell>
          <cell r="M2681" t="str">
            <v/>
          </cell>
        </row>
        <row r="2682">
          <cell r="C2682">
            <v>1</v>
          </cell>
          <cell r="M2682" t="str">
            <v/>
          </cell>
        </row>
        <row r="2683">
          <cell r="C2683">
            <v>1</v>
          </cell>
          <cell r="M2683" t="str">
            <v/>
          </cell>
        </row>
        <row r="2684">
          <cell r="C2684">
            <v>1</v>
          </cell>
          <cell r="M2684" t="str">
            <v/>
          </cell>
        </row>
        <row r="2685">
          <cell r="C2685">
            <v>1</v>
          </cell>
          <cell r="M2685" t="str">
            <v/>
          </cell>
        </row>
        <row r="2686">
          <cell r="C2686">
            <v>1</v>
          </cell>
          <cell r="M2686" t="str">
            <v/>
          </cell>
        </row>
        <row r="2687">
          <cell r="C2687">
            <v>1</v>
          </cell>
          <cell r="M2687" t="str">
            <v/>
          </cell>
        </row>
        <row r="2688">
          <cell r="C2688">
            <v>1</v>
          </cell>
          <cell r="M2688" t="str">
            <v/>
          </cell>
        </row>
        <row r="2689">
          <cell r="C2689">
            <v>1</v>
          </cell>
          <cell r="M2689" t="str">
            <v/>
          </cell>
        </row>
        <row r="2690">
          <cell r="C2690">
            <v>1</v>
          </cell>
          <cell r="M2690" t="str">
            <v/>
          </cell>
        </row>
        <row r="2691">
          <cell r="C2691">
            <v>1</v>
          </cell>
          <cell r="M2691" t="str">
            <v/>
          </cell>
        </row>
        <row r="2692">
          <cell r="C2692">
            <v>1</v>
          </cell>
          <cell r="M2692" t="str">
            <v/>
          </cell>
        </row>
        <row r="2693">
          <cell r="C2693">
            <v>1</v>
          </cell>
          <cell r="M2693" t="str">
            <v/>
          </cell>
        </row>
        <row r="2694">
          <cell r="C2694">
            <v>1</v>
          </cell>
          <cell r="M2694" t="str">
            <v/>
          </cell>
        </row>
        <row r="2695">
          <cell r="C2695">
            <v>1</v>
          </cell>
          <cell r="M2695" t="str">
            <v/>
          </cell>
        </row>
        <row r="2696">
          <cell r="C2696">
            <v>1</v>
          </cell>
          <cell r="M2696" t="str">
            <v/>
          </cell>
        </row>
        <row r="2697">
          <cell r="C2697">
            <v>1</v>
          </cell>
          <cell r="M2697" t="str">
            <v/>
          </cell>
        </row>
        <row r="2698">
          <cell r="C2698">
            <v>1</v>
          </cell>
          <cell r="M2698" t="str">
            <v/>
          </cell>
        </row>
        <row r="2699">
          <cell r="C2699">
            <v>1</v>
          </cell>
          <cell r="M2699" t="str">
            <v/>
          </cell>
        </row>
        <row r="2700">
          <cell r="C2700">
            <v>1</v>
          </cell>
          <cell r="M2700" t="str">
            <v/>
          </cell>
        </row>
        <row r="2701">
          <cell r="C2701">
            <v>1</v>
          </cell>
          <cell r="M2701" t="str">
            <v/>
          </cell>
        </row>
        <row r="2702">
          <cell r="C2702">
            <v>1</v>
          </cell>
          <cell r="M2702" t="str">
            <v/>
          </cell>
        </row>
        <row r="2703">
          <cell r="C2703">
            <v>1</v>
          </cell>
          <cell r="M2703" t="str">
            <v/>
          </cell>
        </row>
        <row r="2704">
          <cell r="C2704">
            <v>1</v>
          </cell>
          <cell r="M2704" t="str">
            <v/>
          </cell>
        </row>
        <row r="2705">
          <cell r="C2705">
            <v>1</v>
          </cell>
          <cell r="M2705" t="str">
            <v/>
          </cell>
        </row>
        <row r="2706">
          <cell r="C2706">
            <v>1</v>
          </cell>
          <cell r="M2706" t="str">
            <v/>
          </cell>
        </row>
        <row r="2707">
          <cell r="C2707">
            <v>1</v>
          </cell>
          <cell r="M2707" t="str">
            <v/>
          </cell>
        </row>
        <row r="2708">
          <cell r="C2708">
            <v>1</v>
          </cell>
          <cell r="M2708" t="str">
            <v/>
          </cell>
        </row>
        <row r="2709">
          <cell r="C2709">
            <v>1</v>
          </cell>
          <cell r="M2709" t="str">
            <v/>
          </cell>
        </row>
        <row r="2710">
          <cell r="C2710">
            <v>1</v>
          </cell>
          <cell r="M2710" t="str">
            <v/>
          </cell>
        </row>
        <row r="2711">
          <cell r="C2711">
            <v>1</v>
          </cell>
          <cell r="M2711" t="str">
            <v/>
          </cell>
        </row>
        <row r="2712">
          <cell r="C2712">
            <v>1</v>
          </cell>
          <cell r="M2712" t="str">
            <v/>
          </cell>
        </row>
        <row r="2713">
          <cell r="C2713">
            <v>1</v>
          </cell>
          <cell r="M2713" t="str">
            <v/>
          </cell>
        </row>
        <row r="2714">
          <cell r="C2714">
            <v>1</v>
          </cell>
          <cell r="M2714" t="str">
            <v/>
          </cell>
        </row>
        <row r="2715">
          <cell r="C2715">
            <v>1</v>
          </cell>
          <cell r="M2715" t="str">
            <v/>
          </cell>
        </row>
        <row r="2716">
          <cell r="C2716">
            <v>1</v>
          </cell>
          <cell r="M2716" t="str">
            <v/>
          </cell>
        </row>
        <row r="2717">
          <cell r="C2717">
            <v>1</v>
          </cell>
          <cell r="M2717" t="str">
            <v/>
          </cell>
        </row>
        <row r="2718">
          <cell r="C2718">
            <v>1</v>
          </cell>
          <cell r="M2718" t="str">
            <v/>
          </cell>
        </row>
        <row r="2719">
          <cell r="C2719">
            <v>1</v>
          </cell>
          <cell r="M2719" t="str">
            <v/>
          </cell>
        </row>
        <row r="2720">
          <cell r="C2720">
            <v>1</v>
          </cell>
          <cell r="M2720" t="str">
            <v/>
          </cell>
        </row>
        <row r="2721">
          <cell r="C2721">
            <v>1</v>
          </cell>
          <cell r="M2721" t="str">
            <v/>
          </cell>
        </row>
        <row r="2722">
          <cell r="C2722">
            <v>1</v>
          </cell>
          <cell r="M2722" t="str">
            <v/>
          </cell>
        </row>
        <row r="2723">
          <cell r="C2723">
            <v>1</v>
          </cell>
          <cell r="M2723" t="str">
            <v/>
          </cell>
        </row>
        <row r="2724">
          <cell r="C2724">
            <v>1</v>
          </cell>
          <cell r="M2724" t="str">
            <v/>
          </cell>
        </row>
        <row r="2725">
          <cell r="C2725">
            <v>1</v>
          </cell>
          <cell r="M2725" t="str">
            <v/>
          </cell>
        </row>
        <row r="2726">
          <cell r="C2726">
            <v>1</v>
          </cell>
          <cell r="M2726" t="str">
            <v/>
          </cell>
        </row>
        <row r="2727">
          <cell r="C2727">
            <v>1</v>
          </cell>
          <cell r="M2727" t="str">
            <v/>
          </cell>
        </row>
        <row r="2728">
          <cell r="C2728">
            <v>1</v>
          </cell>
          <cell r="M2728" t="str">
            <v/>
          </cell>
        </row>
        <row r="2729">
          <cell r="C2729">
            <v>1</v>
          </cell>
          <cell r="M2729" t="str">
            <v/>
          </cell>
        </row>
        <row r="2730">
          <cell r="C2730">
            <v>1</v>
          </cell>
          <cell r="M2730" t="str">
            <v/>
          </cell>
        </row>
        <row r="2731">
          <cell r="C2731">
            <v>1</v>
          </cell>
          <cell r="M2731" t="str">
            <v/>
          </cell>
        </row>
        <row r="2732">
          <cell r="C2732">
            <v>1</v>
          </cell>
          <cell r="M2732" t="str">
            <v/>
          </cell>
        </row>
        <row r="2733">
          <cell r="C2733">
            <v>1</v>
          </cell>
          <cell r="M2733" t="str">
            <v/>
          </cell>
        </row>
        <row r="2734">
          <cell r="C2734">
            <v>1</v>
          </cell>
          <cell r="M2734" t="str">
            <v/>
          </cell>
        </row>
        <row r="2735">
          <cell r="C2735">
            <v>1</v>
          </cell>
          <cell r="M2735" t="str">
            <v/>
          </cell>
        </row>
        <row r="2736">
          <cell r="C2736">
            <v>1</v>
          </cell>
          <cell r="M2736" t="str">
            <v/>
          </cell>
        </row>
        <row r="2737">
          <cell r="C2737">
            <v>1</v>
          </cell>
          <cell r="M2737" t="str">
            <v/>
          </cell>
        </row>
        <row r="2738">
          <cell r="C2738">
            <v>1</v>
          </cell>
          <cell r="M2738" t="str">
            <v/>
          </cell>
        </row>
        <row r="2739">
          <cell r="C2739">
            <v>1</v>
          </cell>
          <cell r="M2739" t="str">
            <v/>
          </cell>
        </row>
        <row r="2740">
          <cell r="C2740">
            <v>1</v>
          </cell>
          <cell r="M2740" t="str">
            <v/>
          </cell>
        </row>
        <row r="2741">
          <cell r="C2741">
            <v>1</v>
          </cell>
          <cell r="M2741" t="str">
            <v/>
          </cell>
        </row>
        <row r="2742">
          <cell r="C2742">
            <v>1</v>
          </cell>
          <cell r="M2742" t="str">
            <v/>
          </cell>
        </row>
        <row r="2743">
          <cell r="C2743">
            <v>1</v>
          </cell>
          <cell r="M2743" t="str">
            <v/>
          </cell>
        </row>
        <row r="2744">
          <cell r="C2744">
            <v>1</v>
          </cell>
          <cell r="M2744" t="str">
            <v/>
          </cell>
        </row>
        <row r="2745">
          <cell r="C2745">
            <v>1</v>
          </cell>
          <cell r="M2745" t="str">
            <v/>
          </cell>
        </row>
        <row r="2746">
          <cell r="C2746">
            <v>1</v>
          </cell>
          <cell r="M2746" t="str">
            <v/>
          </cell>
        </row>
        <row r="2747">
          <cell r="C2747">
            <v>1</v>
          </cell>
          <cell r="M2747" t="str">
            <v/>
          </cell>
        </row>
        <row r="2748">
          <cell r="C2748">
            <v>1</v>
          </cell>
          <cell r="M2748" t="str">
            <v/>
          </cell>
        </row>
        <row r="2749">
          <cell r="C2749">
            <v>1</v>
          </cell>
          <cell r="M2749" t="str">
            <v/>
          </cell>
        </row>
        <row r="2750">
          <cell r="C2750">
            <v>1</v>
          </cell>
          <cell r="M2750" t="str">
            <v/>
          </cell>
        </row>
        <row r="2751">
          <cell r="C2751">
            <v>1</v>
          </cell>
          <cell r="M2751" t="str">
            <v/>
          </cell>
        </row>
        <row r="2752">
          <cell r="C2752">
            <v>1</v>
          </cell>
          <cell r="M2752" t="str">
            <v/>
          </cell>
        </row>
        <row r="2753">
          <cell r="C2753">
            <v>1</v>
          </cell>
          <cell r="M2753" t="str">
            <v/>
          </cell>
        </row>
        <row r="2754">
          <cell r="C2754">
            <v>1</v>
          </cell>
          <cell r="M2754" t="str">
            <v/>
          </cell>
        </row>
        <row r="2755">
          <cell r="C2755">
            <v>1</v>
          </cell>
          <cell r="M2755" t="str">
            <v/>
          </cell>
        </row>
        <row r="2756">
          <cell r="C2756">
            <v>1</v>
          </cell>
          <cell r="M2756" t="str">
            <v/>
          </cell>
        </row>
        <row r="2757">
          <cell r="C2757">
            <v>1</v>
          </cell>
          <cell r="M2757" t="str">
            <v/>
          </cell>
        </row>
        <row r="2758">
          <cell r="C2758">
            <v>1</v>
          </cell>
          <cell r="M2758" t="str">
            <v/>
          </cell>
        </row>
        <row r="2759">
          <cell r="C2759">
            <v>1</v>
          </cell>
          <cell r="M2759" t="str">
            <v/>
          </cell>
        </row>
        <row r="2760">
          <cell r="C2760">
            <v>1</v>
          </cell>
          <cell r="M2760" t="str">
            <v/>
          </cell>
        </row>
        <row r="2761">
          <cell r="C2761">
            <v>1</v>
          </cell>
          <cell r="M2761" t="str">
            <v/>
          </cell>
        </row>
        <row r="2762">
          <cell r="C2762">
            <v>1</v>
          </cell>
          <cell r="M2762" t="str">
            <v/>
          </cell>
        </row>
        <row r="2763">
          <cell r="C2763">
            <v>1</v>
          </cell>
          <cell r="M2763" t="str">
            <v/>
          </cell>
        </row>
        <row r="2764">
          <cell r="C2764">
            <v>1</v>
          </cell>
          <cell r="M2764" t="str">
            <v/>
          </cell>
        </row>
        <row r="2765">
          <cell r="C2765">
            <v>1</v>
          </cell>
          <cell r="M2765" t="str">
            <v/>
          </cell>
        </row>
        <row r="2766">
          <cell r="C2766">
            <v>1</v>
          </cell>
          <cell r="M2766" t="str">
            <v/>
          </cell>
        </row>
        <row r="2767">
          <cell r="C2767">
            <v>1</v>
          </cell>
          <cell r="M2767" t="str">
            <v/>
          </cell>
        </row>
        <row r="2768">
          <cell r="C2768">
            <v>1</v>
          </cell>
          <cell r="M2768" t="str">
            <v/>
          </cell>
        </row>
        <row r="2769">
          <cell r="C2769">
            <v>1</v>
          </cell>
          <cell r="M2769" t="str">
            <v/>
          </cell>
        </row>
        <row r="2770">
          <cell r="C2770">
            <v>1</v>
          </cell>
          <cell r="M2770" t="str">
            <v/>
          </cell>
        </row>
        <row r="2771">
          <cell r="C2771">
            <v>1</v>
          </cell>
          <cell r="M2771" t="str">
            <v/>
          </cell>
        </row>
        <row r="2772">
          <cell r="C2772">
            <v>1</v>
          </cell>
          <cell r="M2772" t="str">
            <v/>
          </cell>
        </row>
        <row r="2773">
          <cell r="C2773">
            <v>1</v>
          </cell>
          <cell r="M2773" t="str">
            <v/>
          </cell>
        </row>
        <row r="2774">
          <cell r="C2774">
            <v>1</v>
          </cell>
          <cell r="M2774" t="str">
            <v/>
          </cell>
        </row>
        <row r="2775">
          <cell r="C2775">
            <v>1</v>
          </cell>
          <cell r="M2775" t="str">
            <v/>
          </cell>
        </row>
        <row r="2776">
          <cell r="C2776">
            <v>1</v>
          </cell>
          <cell r="M2776" t="str">
            <v/>
          </cell>
        </row>
        <row r="2777">
          <cell r="C2777">
            <v>1</v>
          </cell>
          <cell r="M2777" t="str">
            <v/>
          </cell>
        </row>
        <row r="2778">
          <cell r="C2778">
            <v>1</v>
          </cell>
          <cell r="M2778" t="str">
            <v/>
          </cell>
        </row>
        <row r="2779">
          <cell r="C2779">
            <v>1</v>
          </cell>
          <cell r="M2779" t="str">
            <v/>
          </cell>
        </row>
        <row r="2780">
          <cell r="C2780">
            <v>1</v>
          </cell>
          <cell r="M2780" t="str">
            <v/>
          </cell>
        </row>
        <row r="2781">
          <cell r="C2781">
            <v>1</v>
          </cell>
          <cell r="M2781" t="str">
            <v/>
          </cell>
        </row>
        <row r="2782">
          <cell r="C2782">
            <v>1</v>
          </cell>
          <cell r="M2782" t="str">
            <v/>
          </cell>
        </row>
        <row r="2783">
          <cell r="C2783">
            <v>1</v>
          </cell>
          <cell r="M2783" t="str">
            <v/>
          </cell>
        </row>
        <row r="2784">
          <cell r="C2784">
            <v>1</v>
          </cell>
          <cell r="M2784" t="str">
            <v/>
          </cell>
        </row>
        <row r="2785">
          <cell r="C2785">
            <v>1</v>
          </cell>
          <cell r="M2785" t="str">
            <v/>
          </cell>
        </row>
        <row r="2786">
          <cell r="C2786">
            <v>1</v>
          </cell>
          <cell r="M2786" t="str">
            <v/>
          </cell>
        </row>
        <row r="2787">
          <cell r="C2787">
            <v>1</v>
          </cell>
          <cell r="M2787" t="str">
            <v/>
          </cell>
        </row>
        <row r="2788">
          <cell r="C2788">
            <v>1</v>
          </cell>
          <cell r="M2788" t="str">
            <v/>
          </cell>
        </row>
        <row r="2789">
          <cell r="C2789">
            <v>1</v>
          </cell>
          <cell r="M2789" t="str">
            <v/>
          </cell>
        </row>
        <row r="2790">
          <cell r="C2790">
            <v>1</v>
          </cell>
          <cell r="M2790" t="str">
            <v/>
          </cell>
        </row>
        <row r="2791">
          <cell r="C2791">
            <v>1</v>
          </cell>
          <cell r="M2791" t="str">
            <v/>
          </cell>
        </row>
        <row r="2792">
          <cell r="C2792">
            <v>1</v>
          </cell>
          <cell r="M2792" t="str">
            <v/>
          </cell>
        </row>
        <row r="2793">
          <cell r="C2793">
            <v>1</v>
          </cell>
          <cell r="M2793" t="str">
            <v/>
          </cell>
        </row>
        <row r="2794">
          <cell r="C2794">
            <v>1</v>
          </cell>
          <cell r="M2794" t="str">
            <v/>
          </cell>
        </row>
        <row r="2795">
          <cell r="C2795">
            <v>1</v>
          </cell>
          <cell r="M2795" t="str">
            <v/>
          </cell>
        </row>
        <row r="2796">
          <cell r="C2796">
            <v>1</v>
          </cell>
          <cell r="M2796" t="str">
            <v/>
          </cell>
        </row>
        <row r="2797">
          <cell r="C2797">
            <v>1</v>
          </cell>
          <cell r="M2797" t="str">
            <v/>
          </cell>
        </row>
        <row r="2798">
          <cell r="C2798">
            <v>1</v>
          </cell>
          <cell r="M2798" t="str">
            <v/>
          </cell>
        </row>
        <row r="2799">
          <cell r="C2799">
            <v>1</v>
          </cell>
          <cell r="M2799" t="str">
            <v/>
          </cell>
        </row>
        <row r="2800">
          <cell r="C2800">
            <v>1</v>
          </cell>
          <cell r="M2800" t="str">
            <v/>
          </cell>
        </row>
        <row r="2801">
          <cell r="C2801">
            <v>1</v>
          </cell>
          <cell r="M2801" t="str">
            <v/>
          </cell>
        </row>
        <row r="2802">
          <cell r="C2802">
            <v>1</v>
          </cell>
          <cell r="M2802" t="str">
            <v/>
          </cell>
        </row>
        <row r="2803">
          <cell r="C2803">
            <v>1</v>
          </cell>
          <cell r="M2803" t="str">
            <v/>
          </cell>
        </row>
        <row r="2804">
          <cell r="C2804">
            <v>1</v>
          </cell>
          <cell r="M2804" t="str">
            <v/>
          </cell>
        </row>
        <row r="2805">
          <cell r="C2805">
            <v>1</v>
          </cell>
          <cell r="M2805" t="str">
            <v/>
          </cell>
        </row>
        <row r="2806">
          <cell r="C2806">
            <v>1</v>
          </cell>
          <cell r="M2806" t="str">
            <v/>
          </cell>
        </row>
        <row r="2807">
          <cell r="C2807">
            <v>1</v>
          </cell>
          <cell r="M2807" t="str">
            <v/>
          </cell>
        </row>
        <row r="2808">
          <cell r="C2808">
            <v>1</v>
          </cell>
          <cell r="M2808" t="str">
            <v/>
          </cell>
        </row>
        <row r="2809">
          <cell r="C2809">
            <v>1</v>
          </cell>
          <cell r="M2809" t="str">
            <v/>
          </cell>
        </row>
        <row r="2810">
          <cell r="C2810">
            <v>1</v>
          </cell>
          <cell r="M2810" t="str">
            <v/>
          </cell>
        </row>
        <row r="2811">
          <cell r="C2811">
            <v>1</v>
          </cell>
          <cell r="M2811" t="str">
            <v/>
          </cell>
        </row>
        <row r="2812">
          <cell r="C2812">
            <v>1</v>
          </cell>
          <cell r="M2812" t="str">
            <v/>
          </cell>
        </row>
        <row r="2813">
          <cell r="C2813">
            <v>1</v>
          </cell>
          <cell r="M2813" t="str">
            <v/>
          </cell>
        </row>
        <row r="2814">
          <cell r="C2814">
            <v>1</v>
          </cell>
          <cell r="M2814" t="str">
            <v/>
          </cell>
        </row>
        <row r="2815">
          <cell r="C2815">
            <v>1</v>
          </cell>
          <cell r="M2815" t="str">
            <v/>
          </cell>
        </row>
        <row r="2816">
          <cell r="C2816">
            <v>1</v>
          </cell>
          <cell r="M2816" t="str">
            <v/>
          </cell>
        </row>
        <row r="2817">
          <cell r="C2817">
            <v>1</v>
          </cell>
          <cell r="M2817" t="str">
            <v/>
          </cell>
        </row>
        <row r="2818">
          <cell r="C2818">
            <v>1</v>
          </cell>
          <cell r="M2818" t="str">
            <v/>
          </cell>
        </row>
        <row r="2819">
          <cell r="C2819">
            <v>1</v>
          </cell>
          <cell r="M2819" t="str">
            <v/>
          </cell>
        </row>
        <row r="2820">
          <cell r="C2820">
            <v>1</v>
          </cell>
          <cell r="M2820" t="str">
            <v/>
          </cell>
        </row>
        <row r="2821">
          <cell r="C2821">
            <v>1</v>
          </cell>
          <cell r="M2821" t="str">
            <v/>
          </cell>
        </row>
        <row r="2822">
          <cell r="C2822">
            <v>1</v>
          </cell>
          <cell r="M2822" t="str">
            <v/>
          </cell>
        </row>
        <row r="2823">
          <cell r="C2823">
            <v>1</v>
          </cell>
          <cell r="M2823" t="str">
            <v/>
          </cell>
        </row>
        <row r="2824">
          <cell r="C2824">
            <v>1</v>
          </cell>
          <cell r="M2824" t="str">
            <v/>
          </cell>
        </row>
        <row r="2825">
          <cell r="C2825">
            <v>1</v>
          </cell>
          <cell r="M2825" t="str">
            <v/>
          </cell>
        </row>
        <row r="2826">
          <cell r="C2826">
            <v>1</v>
          </cell>
          <cell r="M2826" t="str">
            <v/>
          </cell>
        </row>
        <row r="2827">
          <cell r="C2827">
            <v>1</v>
          </cell>
          <cell r="M2827" t="str">
            <v/>
          </cell>
        </row>
        <row r="2828">
          <cell r="C2828">
            <v>1</v>
          </cell>
          <cell r="M2828" t="str">
            <v/>
          </cell>
        </row>
        <row r="2829">
          <cell r="C2829">
            <v>1</v>
          </cell>
          <cell r="M2829" t="str">
            <v/>
          </cell>
        </row>
        <row r="2830">
          <cell r="C2830">
            <v>1</v>
          </cell>
          <cell r="M2830" t="str">
            <v/>
          </cell>
        </row>
        <row r="2831">
          <cell r="C2831">
            <v>1</v>
          </cell>
          <cell r="M2831" t="str">
            <v/>
          </cell>
        </row>
        <row r="2832">
          <cell r="C2832">
            <v>1</v>
          </cell>
          <cell r="M2832" t="str">
            <v/>
          </cell>
        </row>
        <row r="2833">
          <cell r="C2833">
            <v>1</v>
          </cell>
          <cell r="M2833" t="str">
            <v/>
          </cell>
        </row>
        <row r="2834">
          <cell r="C2834">
            <v>1</v>
          </cell>
          <cell r="M2834" t="str">
            <v/>
          </cell>
        </row>
        <row r="2835">
          <cell r="C2835">
            <v>1</v>
          </cell>
          <cell r="M2835" t="str">
            <v/>
          </cell>
        </row>
        <row r="2836">
          <cell r="C2836">
            <v>1</v>
          </cell>
          <cell r="M2836" t="str">
            <v/>
          </cell>
        </row>
        <row r="2837">
          <cell r="C2837">
            <v>1</v>
          </cell>
          <cell r="M2837" t="str">
            <v/>
          </cell>
        </row>
        <row r="2838">
          <cell r="C2838">
            <v>1</v>
          </cell>
          <cell r="M2838" t="str">
            <v/>
          </cell>
        </row>
        <row r="2839">
          <cell r="C2839">
            <v>1</v>
          </cell>
          <cell r="M2839" t="str">
            <v/>
          </cell>
        </row>
        <row r="2840">
          <cell r="C2840">
            <v>1</v>
          </cell>
          <cell r="M2840" t="str">
            <v/>
          </cell>
        </row>
        <row r="2841">
          <cell r="C2841">
            <v>1</v>
          </cell>
          <cell r="M2841" t="str">
            <v/>
          </cell>
        </row>
        <row r="2842">
          <cell r="C2842">
            <v>1</v>
          </cell>
          <cell r="M2842" t="str">
            <v/>
          </cell>
        </row>
        <row r="2843">
          <cell r="C2843">
            <v>1</v>
          </cell>
          <cell r="M2843" t="str">
            <v/>
          </cell>
        </row>
        <row r="2844">
          <cell r="C2844">
            <v>1</v>
          </cell>
          <cell r="M2844" t="str">
            <v/>
          </cell>
        </row>
        <row r="2845">
          <cell r="C2845">
            <v>1</v>
          </cell>
          <cell r="M2845" t="str">
            <v/>
          </cell>
        </row>
        <row r="2846">
          <cell r="C2846">
            <v>1</v>
          </cell>
          <cell r="M2846" t="str">
            <v/>
          </cell>
        </row>
        <row r="2847">
          <cell r="C2847">
            <v>1</v>
          </cell>
          <cell r="M2847" t="str">
            <v/>
          </cell>
        </row>
        <row r="2848">
          <cell r="C2848">
            <v>1</v>
          </cell>
          <cell r="M2848" t="str">
            <v/>
          </cell>
        </row>
        <row r="2849">
          <cell r="C2849">
            <v>1</v>
          </cell>
          <cell r="M2849" t="str">
            <v/>
          </cell>
        </row>
        <row r="2850">
          <cell r="C2850">
            <v>1</v>
          </cell>
          <cell r="M2850" t="str">
            <v/>
          </cell>
        </row>
        <row r="2851">
          <cell r="C2851">
            <v>1</v>
          </cell>
          <cell r="M2851" t="str">
            <v/>
          </cell>
        </row>
        <row r="2852">
          <cell r="C2852">
            <v>1</v>
          </cell>
          <cell r="M2852" t="str">
            <v/>
          </cell>
        </row>
        <row r="2853">
          <cell r="C2853">
            <v>1</v>
          </cell>
          <cell r="M2853" t="str">
            <v/>
          </cell>
        </row>
        <row r="2854">
          <cell r="C2854">
            <v>1</v>
          </cell>
          <cell r="M2854" t="str">
            <v/>
          </cell>
        </row>
        <row r="2855">
          <cell r="C2855">
            <v>1</v>
          </cell>
          <cell r="M2855" t="str">
            <v/>
          </cell>
        </row>
        <row r="2856">
          <cell r="C2856">
            <v>1</v>
          </cell>
          <cell r="M2856" t="str">
            <v/>
          </cell>
        </row>
        <row r="2857">
          <cell r="C2857">
            <v>1</v>
          </cell>
          <cell r="M2857" t="str">
            <v/>
          </cell>
        </row>
        <row r="2858">
          <cell r="C2858">
            <v>1</v>
          </cell>
          <cell r="M2858" t="str">
            <v/>
          </cell>
        </row>
        <row r="2859">
          <cell r="C2859">
            <v>1</v>
          </cell>
          <cell r="M2859" t="str">
            <v/>
          </cell>
        </row>
        <row r="2860">
          <cell r="C2860">
            <v>1</v>
          </cell>
          <cell r="M2860" t="str">
            <v/>
          </cell>
        </row>
        <row r="2861">
          <cell r="C2861">
            <v>1</v>
          </cell>
          <cell r="M2861" t="str">
            <v/>
          </cell>
        </row>
        <row r="2862">
          <cell r="C2862">
            <v>1</v>
          </cell>
          <cell r="M2862" t="str">
            <v/>
          </cell>
        </row>
        <row r="2863">
          <cell r="C2863">
            <v>1</v>
          </cell>
          <cell r="M2863" t="str">
            <v/>
          </cell>
        </row>
        <row r="2864">
          <cell r="C2864">
            <v>1</v>
          </cell>
          <cell r="M2864" t="str">
            <v/>
          </cell>
        </row>
        <row r="2865">
          <cell r="C2865">
            <v>1</v>
          </cell>
          <cell r="M2865" t="str">
            <v/>
          </cell>
        </row>
        <row r="2866">
          <cell r="C2866">
            <v>1</v>
          </cell>
          <cell r="M2866" t="str">
            <v/>
          </cell>
        </row>
        <row r="2867">
          <cell r="C2867">
            <v>1</v>
          </cell>
          <cell r="M2867" t="str">
            <v/>
          </cell>
        </row>
        <row r="2868">
          <cell r="C2868">
            <v>1</v>
          </cell>
          <cell r="M2868" t="str">
            <v/>
          </cell>
        </row>
        <row r="2869">
          <cell r="C2869">
            <v>1</v>
          </cell>
          <cell r="M2869" t="str">
            <v/>
          </cell>
        </row>
        <row r="2870">
          <cell r="C2870">
            <v>1</v>
          </cell>
          <cell r="M2870" t="str">
            <v/>
          </cell>
        </row>
        <row r="2871">
          <cell r="C2871">
            <v>1</v>
          </cell>
          <cell r="M2871" t="str">
            <v/>
          </cell>
        </row>
        <row r="2872">
          <cell r="C2872">
            <v>1</v>
          </cell>
          <cell r="M2872" t="str">
            <v/>
          </cell>
        </row>
        <row r="2873">
          <cell r="C2873">
            <v>1</v>
          </cell>
          <cell r="M2873" t="str">
            <v/>
          </cell>
        </row>
        <row r="2874">
          <cell r="C2874">
            <v>1</v>
          </cell>
          <cell r="M2874" t="str">
            <v/>
          </cell>
        </row>
        <row r="2875">
          <cell r="C2875">
            <v>1</v>
          </cell>
          <cell r="M2875" t="str">
            <v/>
          </cell>
        </row>
        <row r="2876">
          <cell r="C2876">
            <v>1</v>
          </cell>
          <cell r="M2876" t="str">
            <v/>
          </cell>
        </row>
        <row r="2877">
          <cell r="C2877">
            <v>1</v>
          </cell>
          <cell r="M2877" t="str">
            <v/>
          </cell>
        </row>
        <row r="2878">
          <cell r="C2878">
            <v>1</v>
          </cell>
          <cell r="M2878" t="str">
            <v/>
          </cell>
        </row>
        <row r="2879">
          <cell r="C2879">
            <v>1</v>
          </cell>
          <cell r="M2879" t="str">
            <v/>
          </cell>
        </row>
        <row r="2880">
          <cell r="C2880">
            <v>1</v>
          </cell>
          <cell r="M2880" t="str">
            <v/>
          </cell>
        </row>
        <row r="2881">
          <cell r="C2881">
            <v>1</v>
          </cell>
          <cell r="M2881" t="str">
            <v/>
          </cell>
        </row>
        <row r="2882">
          <cell r="C2882">
            <v>1</v>
          </cell>
          <cell r="M2882" t="str">
            <v/>
          </cell>
        </row>
        <row r="2883">
          <cell r="C2883">
            <v>1</v>
          </cell>
          <cell r="M2883" t="str">
            <v/>
          </cell>
        </row>
        <row r="2884">
          <cell r="C2884">
            <v>1</v>
          </cell>
          <cell r="M2884" t="str">
            <v/>
          </cell>
        </row>
        <row r="2885">
          <cell r="C2885">
            <v>1</v>
          </cell>
          <cell r="M2885" t="str">
            <v/>
          </cell>
        </row>
        <row r="2886">
          <cell r="C2886">
            <v>1</v>
          </cell>
          <cell r="M2886" t="str">
            <v/>
          </cell>
        </row>
        <row r="2887">
          <cell r="C2887">
            <v>1</v>
          </cell>
          <cell r="M2887" t="str">
            <v/>
          </cell>
        </row>
        <row r="2888">
          <cell r="C2888">
            <v>1</v>
          </cell>
          <cell r="M2888" t="str">
            <v/>
          </cell>
        </row>
        <row r="2889">
          <cell r="C2889">
            <v>1</v>
          </cell>
          <cell r="M2889" t="str">
            <v/>
          </cell>
        </row>
        <row r="2890">
          <cell r="C2890">
            <v>1</v>
          </cell>
          <cell r="M2890" t="str">
            <v/>
          </cell>
        </row>
        <row r="2891">
          <cell r="C2891">
            <v>1</v>
          </cell>
          <cell r="M2891" t="str">
            <v/>
          </cell>
        </row>
        <row r="2892">
          <cell r="C2892">
            <v>1</v>
          </cell>
          <cell r="M2892" t="str">
            <v/>
          </cell>
        </row>
        <row r="2893">
          <cell r="C2893">
            <v>1</v>
          </cell>
          <cell r="M2893" t="str">
            <v/>
          </cell>
        </row>
        <row r="2894">
          <cell r="C2894">
            <v>1</v>
          </cell>
          <cell r="M2894" t="str">
            <v/>
          </cell>
        </row>
        <row r="2895">
          <cell r="C2895">
            <v>1</v>
          </cell>
          <cell r="M2895" t="str">
            <v/>
          </cell>
        </row>
        <row r="2896">
          <cell r="C2896">
            <v>1</v>
          </cell>
          <cell r="M2896" t="str">
            <v/>
          </cell>
        </row>
        <row r="2897">
          <cell r="C2897">
            <v>1</v>
          </cell>
          <cell r="M2897" t="str">
            <v/>
          </cell>
        </row>
        <row r="2898">
          <cell r="C2898">
            <v>1</v>
          </cell>
          <cell r="M2898" t="str">
            <v/>
          </cell>
        </row>
        <row r="2899">
          <cell r="C2899">
            <v>1</v>
          </cell>
          <cell r="M2899" t="str">
            <v/>
          </cell>
        </row>
        <row r="2900">
          <cell r="C2900">
            <v>1</v>
          </cell>
          <cell r="M2900" t="str">
            <v/>
          </cell>
        </row>
        <row r="2901">
          <cell r="C2901">
            <v>1</v>
          </cell>
          <cell r="M2901" t="str">
            <v/>
          </cell>
        </row>
        <row r="2902">
          <cell r="C2902">
            <v>1</v>
          </cell>
          <cell r="M2902" t="str">
            <v/>
          </cell>
        </row>
        <row r="2903">
          <cell r="C2903">
            <v>1</v>
          </cell>
          <cell r="M2903" t="str">
            <v/>
          </cell>
        </row>
        <row r="2904">
          <cell r="C2904">
            <v>1</v>
          </cell>
          <cell r="M2904" t="str">
            <v/>
          </cell>
        </row>
        <row r="2905">
          <cell r="C2905">
            <v>1</v>
          </cell>
          <cell r="M2905" t="str">
            <v/>
          </cell>
        </row>
        <row r="2906">
          <cell r="C2906">
            <v>1</v>
          </cell>
          <cell r="M2906" t="str">
            <v/>
          </cell>
        </row>
        <row r="2907">
          <cell r="C2907">
            <v>1</v>
          </cell>
          <cell r="M2907" t="str">
            <v/>
          </cell>
        </row>
        <row r="2908">
          <cell r="C2908">
            <v>1</v>
          </cell>
          <cell r="M2908" t="str">
            <v/>
          </cell>
        </row>
        <row r="2909">
          <cell r="C2909">
            <v>1</v>
          </cell>
          <cell r="M2909" t="str">
            <v/>
          </cell>
        </row>
        <row r="2910">
          <cell r="C2910">
            <v>1</v>
          </cell>
          <cell r="M2910" t="str">
            <v/>
          </cell>
        </row>
        <row r="2911">
          <cell r="C2911">
            <v>1</v>
          </cell>
          <cell r="M2911" t="str">
            <v/>
          </cell>
        </row>
        <row r="2912">
          <cell r="C2912">
            <v>1</v>
          </cell>
          <cell r="M2912" t="str">
            <v/>
          </cell>
        </row>
        <row r="2913">
          <cell r="C2913">
            <v>1</v>
          </cell>
          <cell r="M2913" t="str">
            <v/>
          </cell>
        </row>
        <row r="2914">
          <cell r="C2914">
            <v>1</v>
          </cell>
          <cell r="M2914" t="str">
            <v/>
          </cell>
        </row>
        <row r="2915">
          <cell r="C2915">
            <v>1</v>
          </cell>
          <cell r="M2915" t="str">
            <v/>
          </cell>
        </row>
        <row r="2916">
          <cell r="C2916">
            <v>1</v>
          </cell>
          <cell r="M2916" t="str">
            <v/>
          </cell>
        </row>
        <row r="2917">
          <cell r="C2917">
            <v>1</v>
          </cell>
          <cell r="M2917" t="str">
            <v/>
          </cell>
        </row>
        <row r="2918">
          <cell r="C2918">
            <v>1</v>
          </cell>
          <cell r="M2918" t="str">
            <v/>
          </cell>
        </row>
        <row r="2919">
          <cell r="C2919">
            <v>1</v>
          </cell>
          <cell r="M2919" t="str">
            <v/>
          </cell>
        </row>
        <row r="2920">
          <cell r="C2920">
            <v>1</v>
          </cell>
          <cell r="M2920" t="str">
            <v/>
          </cell>
        </row>
        <row r="2921">
          <cell r="C2921">
            <v>1</v>
          </cell>
          <cell r="M2921" t="str">
            <v/>
          </cell>
        </row>
        <row r="2922">
          <cell r="C2922">
            <v>1</v>
          </cell>
          <cell r="M2922" t="str">
            <v/>
          </cell>
        </row>
        <row r="2923">
          <cell r="C2923">
            <v>1</v>
          </cell>
          <cell r="M2923" t="str">
            <v/>
          </cell>
        </row>
        <row r="2924">
          <cell r="C2924">
            <v>1</v>
          </cell>
          <cell r="M2924" t="str">
            <v/>
          </cell>
        </row>
        <row r="2925">
          <cell r="C2925">
            <v>1</v>
          </cell>
          <cell r="M2925" t="str">
            <v/>
          </cell>
        </row>
        <row r="2926">
          <cell r="C2926">
            <v>1</v>
          </cell>
          <cell r="M2926" t="str">
            <v/>
          </cell>
        </row>
        <row r="2927">
          <cell r="C2927">
            <v>1</v>
          </cell>
          <cell r="M2927" t="str">
            <v/>
          </cell>
        </row>
        <row r="2928">
          <cell r="C2928">
            <v>1</v>
          </cell>
          <cell r="M2928" t="str">
            <v/>
          </cell>
        </row>
        <row r="2929">
          <cell r="C2929">
            <v>1</v>
          </cell>
          <cell r="M2929" t="str">
            <v/>
          </cell>
        </row>
        <row r="2930">
          <cell r="C2930">
            <v>1</v>
          </cell>
          <cell r="M2930" t="str">
            <v/>
          </cell>
        </row>
        <row r="2931">
          <cell r="C2931">
            <v>1</v>
          </cell>
          <cell r="M2931" t="str">
            <v/>
          </cell>
        </row>
        <row r="2932">
          <cell r="C2932">
            <v>1</v>
          </cell>
          <cell r="M2932" t="str">
            <v/>
          </cell>
        </row>
        <row r="2933">
          <cell r="C2933">
            <v>1</v>
          </cell>
          <cell r="M2933" t="str">
            <v/>
          </cell>
        </row>
        <row r="2934">
          <cell r="C2934">
            <v>1</v>
          </cell>
          <cell r="M2934" t="str">
            <v/>
          </cell>
        </row>
        <row r="2935">
          <cell r="C2935">
            <v>1</v>
          </cell>
          <cell r="M2935" t="str">
            <v/>
          </cell>
        </row>
        <row r="2936">
          <cell r="C2936">
            <v>1</v>
          </cell>
          <cell r="M2936" t="str">
            <v/>
          </cell>
        </row>
        <row r="2937">
          <cell r="C2937">
            <v>1</v>
          </cell>
          <cell r="M2937" t="str">
            <v/>
          </cell>
        </row>
        <row r="2938">
          <cell r="C2938">
            <v>1</v>
          </cell>
          <cell r="M2938" t="str">
            <v/>
          </cell>
        </row>
        <row r="2939">
          <cell r="C2939">
            <v>1</v>
          </cell>
          <cell r="M2939" t="str">
            <v/>
          </cell>
        </row>
        <row r="2940">
          <cell r="C2940">
            <v>1</v>
          </cell>
          <cell r="M2940" t="str">
            <v/>
          </cell>
        </row>
        <row r="2941">
          <cell r="C2941">
            <v>1</v>
          </cell>
          <cell r="M2941" t="str">
            <v/>
          </cell>
        </row>
        <row r="2942">
          <cell r="C2942">
            <v>1</v>
          </cell>
          <cell r="M2942" t="str">
            <v/>
          </cell>
        </row>
        <row r="2943">
          <cell r="C2943">
            <v>1</v>
          </cell>
          <cell r="M2943" t="str">
            <v/>
          </cell>
        </row>
        <row r="2944">
          <cell r="C2944">
            <v>1</v>
          </cell>
          <cell r="M2944" t="str">
            <v/>
          </cell>
        </row>
        <row r="2945">
          <cell r="C2945">
            <v>1</v>
          </cell>
          <cell r="M2945" t="str">
            <v/>
          </cell>
        </row>
        <row r="2946">
          <cell r="C2946">
            <v>1</v>
          </cell>
          <cell r="M2946" t="str">
            <v/>
          </cell>
        </row>
        <row r="2947">
          <cell r="C2947">
            <v>1</v>
          </cell>
          <cell r="M2947" t="str">
            <v/>
          </cell>
        </row>
        <row r="2948">
          <cell r="C2948">
            <v>1</v>
          </cell>
          <cell r="M2948" t="str">
            <v/>
          </cell>
        </row>
        <row r="2949">
          <cell r="C2949">
            <v>1</v>
          </cell>
          <cell r="M2949" t="str">
            <v/>
          </cell>
        </row>
        <row r="2950">
          <cell r="C2950">
            <v>1</v>
          </cell>
          <cell r="M2950" t="str">
            <v/>
          </cell>
        </row>
        <row r="2951">
          <cell r="C2951">
            <v>1</v>
          </cell>
          <cell r="M2951" t="str">
            <v/>
          </cell>
        </row>
        <row r="2952">
          <cell r="C2952">
            <v>1</v>
          </cell>
          <cell r="M2952" t="str">
            <v/>
          </cell>
        </row>
        <row r="2953">
          <cell r="C2953">
            <v>1</v>
          </cell>
          <cell r="M2953" t="str">
            <v/>
          </cell>
        </row>
        <row r="2954">
          <cell r="C2954">
            <v>1</v>
          </cell>
          <cell r="M2954" t="str">
            <v/>
          </cell>
        </row>
        <row r="2955">
          <cell r="C2955">
            <v>1</v>
          </cell>
          <cell r="M2955" t="str">
            <v/>
          </cell>
        </row>
        <row r="2956">
          <cell r="C2956">
            <v>1</v>
          </cell>
          <cell r="M2956" t="str">
            <v/>
          </cell>
        </row>
        <row r="2957">
          <cell r="C2957">
            <v>1</v>
          </cell>
          <cell r="M2957" t="str">
            <v/>
          </cell>
        </row>
        <row r="2958">
          <cell r="C2958">
            <v>1</v>
          </cell>
          <cell r="M2958" t="str">
            <v/>
          </cell>
        </row>
        <row r="2959">
          <cell r="C2959">
            <v>1</v>
          </cell>
          <cell r="M2959" t="str">
            <v/>
          </cell>
        </row>
        <row r="2960">
          <cell r="C2960">
            <v>1</v>
          </cell>
          <cell r="M2960" t="str">
            <v/>
          </cell>
        </row>
        <row r="2961">
          <cell r="C2961">
            <v>1</v>
          </cell>
          <cell r="M2961" t="str">
            <v/>
          </cell>
        </row>
        <row r="2962">
          <cell r="C2962">
            <v>1</v>
          </cell>
          <cell r="M2962" t="str">
            <v/>
          </cell>
        </row>
        <row r="2963">
          <cell r="C2963">
            <v>1</v>
          </cell>
          <cell r="M2963" t="str">
            <v/>
          </cell>
        </row>
        <row r="2964">
          <cell r="C2964">
            <v>1</v>
          </cell>
          <cell r="M2964" t="str">
            <v/>
          </cell>
        </row>
        <row r="2965">
          <cell r="C2965">
            <v>1</v>
          </cell>
          <cell r="M2965" t="str">
            <v/>
          </cell>
        </row>
        <row r="2966">
          <cell r="C2966">
            <v>1</v>
          </cell>
          <cell r="M2966" t="str">
            <v/>
          </cell>
        </row>
        <row r="2967">
          <cell r="C2967">
            <v>1</v>
          </cell>
          <cell r="M2967" t="str">
            <v/>
          </cell>
        </row>
        <row r="2968">
          <cell r="C2968">
            <v>1</v>
          </cell>
          <cell r="M2968" t="str">
            <v/>
          </cell>
        </row>
        <row r="2969">
          <cell r="C2969">
            <v>1</v>
          </cell>
          <cell r="M2969" t="str">
            <v/>
          </cell>
        </row>
        <row r="2970">
          <cell r="C2970">
            <v>1</v>
          </cell>
          <cell r="M2970" t="str">
            <v/>
          </cell>
        </row>
        <row r="2971">
          <cell r="C2971">
            <v>1</v>
          </cell>
          <cell r="M2971" t="str">
            <v/>
          </cell>
        </row>
        <row r="2972">
          <cell r="C2972">
            <v>1</v>
          </cell>
          <cell r="M2972" t="str">
            <v/>
          </cell>
        </row>
        <row r="2973">
          <cell r="C2973">
            <v>1</v>
          </cell>
          <cell r="M2973" t="str">
            <v/>
          </cell>
        </row>
        <row r="2974">
          <cell r="C2974">
            <v>1</v>
          </cell>
          <cell r="M2974" t="str">
            <v/>
          </cell>
        </row>
        <row r="2975">
          <cell r="C2975">
            <v>1</v>
          </cell>
          <cell r="M2975" t="str">
            <v/>
          </cell>
        </row>
        <row r="2976">
          <cell r="C2976">
            <v>1</v>
          </cell>
          <cell r="M2976" t="str">
            <v/>
          </cell>
        </row>
        <row r="2977">
          <cell r="C2977">
            <v>1</v>
          </cell>
          <cell r="M2977" t="str">
            <v/>
          </cell>
        </row>
        <row r="2978">
          <cell r="C2978">
            <v>1</v>
          </cell>
          <cell r="M2978" t="str">
            <v/>
          </cell>
        </row>
        <row r="2979">
          <cell r="C2979">
            <v>1</v>
          </cell>
          <cell r="M2979" t="str">
            <v/>
          </cell>
        </row>
        <row r="2980">
          <cell r="C2980">
            <v>1</v>
          </cell>
          <cell r="M2980" t="str">
            <v/>
          </cell>
        </row>
        <row r="2981">
          <cell r="C2981">
            <v>1</v>
          </cell>
          <cell r="M2981" t="str">
            <v/>
          </cell>
        </row>
        <row r="2982">
          <cell r="C2982">
            <v>1</v>
          </cell>
          <cell r="M2982" t="str">
            <v/>
          </cell>
        </row>
        <row r="2983">
          <cell r="C2983">
            <v>1</v>
          </cell>
          <cell r="M2983" t="str">
            <v/>
          </cell>
        </row>
        <row r="2984">
          <cell r="C2984">
            <v>1</v>
          </cell>
          <cell r="M2984" t="str">
            <v/>
          </cell>
        </row>
        <row r="2985">
          <cell r="C2985">
            <v>1</v>
          </cell>
          <cell r="M2985" t="str">
            <v/>
          </cell>
        </row>
        <row r="2986">
          <cell r="C2986">
            <v>1</v>
          </cell>
          <cell r="M2986" t="str">
            <v/>
          </cell>
        </row>
        <row r="2987">
          <cell r="C2987">
            <v>1</v>
          </cell>
          <cell r="M2987" t="str">
            <v/>
          </cell>
        </row>
        <row r="2988">
          <cell r="C2988">
            <v>1</v>
          </cell>
          <cell r="M2988" t="str">
            <v/>
          </cell>
        </row>
        <row r="2989">
          <cell r="C2989">
            <v>1</v>
          </cell>
          <cell r="M2989" t="str">
            <v/>
          </cell>
        </row>
        <row r="2990">
          <cell r="C2990">
            <v>1</v>
          </cell>
          <cell r="M2990" t="str">
            <v/>
          </cell>
        </row>
        <row r="2991">
          <cell r="C2991">
            <v>1</v>
          </cell>
          <cell r="M2991" t="str">
            <v/>
          </cell>
        </row>
        <row r="2992">
          <cell r="C2992">
            <v>1</v>
          </cell>
          <cell r="M2992" t="str">
            <v/>
          </cell>
        </row>
        <row r="2993">
          <cell r="C2993">
            <v>1</v>
          </cell>
          <cell r="M2993" t="str">
            <v/>
          </cell>
        </row>
        <row r="2994">
          <cell r="C2994">
            <v>1</v>
          </cell>
          <cell r="M2994" t="str">
            <v/>
          </cell>
        </row>
        <row r="2995">
          <cell r="C2995">
            <v>1</v>
          </cell>
          <cell r="M2995" t="str">
            <v/>
          </cell>
        </row>
        <row r="2996">
          <cell r="C2996">
            <v>1</v>
          </cell>
          <cell r="M2996" t="str">
            <v/>
          </cell>
        </row>
        <row r="2997">
          <cell r="C2997">
            <v>1</v>
          </cell>
          <cell r="M2997" t="str">
            <v/>
          </cell>
        </row>
        <row r="2998">
          <cell r="C2998">
            <v>1</v>
          </cell>
          <cell r="M2998" t="str">
            <v/>
          </cell>
        </row>
        <row r="2999">
          <cell r="C2999">
            <v>1</v>
          </cell>
          <cell r="M2999" t="str">
            <v/>
          </cell>
        </row>
        <row r="3000">
          <cell r="C3000">
            <v>1</v>
          </cell>
          <cell r="M3000" t="str">
            <v/>
          </cell>
        </row>
        <row r="3001">
          <cell r="C3001">
            <v>1</v>
          </cell>
          <cell r="M3001" t="str">
            <v/>
          </cell>
        </row>
        <row r="3002">
          <cell r="C3002">
            <v>1</v>
          </cell>
          <cell r="M3002" t="str">
            <v/>
          </cell>
        </row>
        <row r="3003">
          <cell r="C3003">
            <v>1</v>
          </cell>
          <cell r="M3003" t="str">
            <v/>
          </cell>
        </row>
        <row r="3004">
          <cell r="C3004">
            <v>1</v>
          </cell>
          <cell r="M3004" t="str">
            <v/>
          </cell>
        </row>
        <row r="3005">
          <cell r="C3005">
            <v>1</v>
          </cell>
          <cell r="M3005" t="str">
            <v/>
          </cell>
        </row>
        <row r="3006">
          <cell r="C3006">
            <v>1</v>
          </cell>
          <cell r="M3006" t="str">
            <v/>
          </cell>
        </row>
        <row r="3007">
          <cell r="C3007">
            <v>1</v>
          </cell>
          <cell r="M3007" t="str">
            <v/>
          </cell>
        </row>
        <row r="3008">
          <cell r="C3008">
            <v>1</v>
          </cell>
          <cell r="M3008" t="str">
            <v/>
          </cell>
        </row>
        <row r="3009">
          <cell r="C3009">
            <v>1</v>
          </cell>
          <cell r="M3009" t="str">
            <v/>
          </cell>
        </row>
        <row r="3010">
          <cell r="C3010">
            <v>1</v>
          </cell>
          <cell r="M3010" t="str">
            <v/>
          </cell>
        </row>
        <row r="3011">
          <cell r="C3011">
            <v>1</v>
          </cell>
          <cell r="M3011" t="str">
            <v/>
          </cell>
        </row>
        <row r="3012">
          <cell r="C3012">
            <v>1</v>
          </cell>
          <cell r="M3012" t="str">
            <v/>
          </cell>
        </row>
        <row r="3013">
          <cell r="C3013">
            <v>1</v>
          </cell>
          <cell r="M3013" t="str">
            <v/>
          </cell>
        </row>
        <row r="3014">
          <cell r="C3014">
            <v>1</v>
          </cell>
          <cell r="M3014" t="str">
            <v/>
          </cell>
        </row>
        <row r="3015">
          <cell r="C3015">
            <v>1</v>
          </cell>
          <cell r="M3015" t="str">
            <v/>
          </cell>
        </row>
        <row r="3016">
          <cell r="C3016">
            <v>1</v>
          </cell>
          <cell r="M3016" t="str">
            <v/>
          </cell>
        </row>
        <row r="3017">
          <cell r="C3017">
            <v>1</v>
          </cell>
          <cell r="M3017" t="str">
            <v/>
          </cell>
        </row>
        <row r="3018">
          <cell r="C3018">
            <v>1</v>
          </cell>
          <cell r="M3018" t="str">
            <v/>
          </cell>
        </row>
        <row r="3019">
          <cell r="C3019">
            <v>1</v>
          </cell>
          <cell r="M3019" t="str">
            <v/>
          </cell>
        </row>
        <row r="3020">
          <cell r="C3020">
            <v>1</v>
          </cell>
          <cell r="M3020" t="str">
            <v/>
          </cell>
        </row>
        <row r="3021">
          <cell r="C3021">
            <v>1</v>
          </cell>
          <cell r="M3021" t="str">
            <v/>
          </cell>
        </row>
        <row r="3022">
          <cell r="C3022">
            <v>1</v>
          </cell>
          <cell r="M3022" t="str">
            <v/>
          </cell>
        </row>
        <row r="3023">
          <cell r="C3023">
            <v>1</v>
          </cell>
          <cell r="M3023" t="str">
            <v/>
          </cell>
        </row>
        <row r="3024">
          <cell r="C3024">
            <v>1</v>
          </cell>
          <cell r="M3024" t="str">
            <v/>
          </cell>
        </row>
        <row r="3025">
          <cell r="C3025">
            <v>1</v>
          </cell>
          <cell r="M3025" t="str">
            <v/>
          </cell>
        </row>
        <row r="3026">
          <cell r="C3026">
            <v>1</v>
          </cell>
          <cell r="M3026" t="str">
            <v/>
          </cell>
        </row>
        <row r="3027">
          <cell r="C3027">
            <v>1</v>
          </cell>
          <cell r="M3027" t="str">
            <v/>
          </cell>
        </row>
        <row r="3028">
          <cell r="C3028">
            <v>1</v>
          </cell>
          <cell r="M3028" t="str">
            <v/>
          </cell>
        </row>
        <row r="3029">
          <cell r="C3029">
            <v>1</v>
          </cell>
          <cell r="M3029" t="str">
            <v/>
          </cell>
        </row>
        <row r="3030">
          <cell r="C3030">
            <v>1</v>
          </cell>
          <cell r="M3030" t="str">
            <v/>
          </cell>
        </row>
        <row r="3031">
          <cell r="C3031">
            <v>1</v>
          </cell>
          <cell r="M3031" t="str">
            <v/>
          </cell>
        </row>
        <row r="3032">
          <cell r="C3032">
            <v>1</v>
          </cell>
          <cell r="M3032" t="str">
            <v/>
          </cell>
        </row>
        <row r="3033">
          <cell r="C3033">
            <v>1</v>
          </cell>
          <cell r="M3033" t="str">
            <v/>
          </cell>
        </row>
        <row r="3034">
          <cell r="C3034">
            <v>1</v>
          </cell>
          <cell r="M3034" t="str">
            <v/>
          </cell>
        </row>
        <row r="3035">
          <cell r="C3035">
            <v>1</v>
          </cell>
          <cell r="M3035" t="str">
            <v/>
          </cell>
        </row>
        <row r="3036">
          <cell r="C3036">
            <v>1</v>
          </cell>
          <cell r="M3036" t="str">
            <v/>
          </cell>
        </row>
        <row r="3037">
          <cell r="C3037">
            <v>1</v>
          </cell>
          <cell r="M3037" t="str">
            <v/>
          </cell>
        </row>
        <row r="3038">
          <cell r="C3038">
            <v>1</v>
          </cell>
          <cell r="M3038" t="str">
            <v/>
          </cell>
        </row>
        <row r="3039">
          <cell r="C3039">
            <v>1</v>
          </cell>
          <cell r="M3039" t="str">
            <v/>
          </cell>
        </row>
        <row r="3040">
          <cell r="C3040">
            <v>1</v>
          </cell>
          <cell r="M3040" t="str">
            <v/>
          </cell>
        </row>
        <row r="3041">
          <cell r="C3041">
            <v>1</v>
          </cell>
          <cell r="M3041" t="str">
            <v/>
          </cell>
        </row>
        <row r="3042">
          <cell r="C3042">
            <v>1</v>
          </cell>
          <cell r="M3042" t="str">
            <v/>
          </cell>
        </row>
        <row r="3043">
          <cell r="C3043">
            <v>1</v>
          </cell>
          <cell r="M3043" t="str">
            <v/>
          </cell>
        </row>
        <row r="3044">
          <cell r="C3044">
            <v>1</v>
          </cell>
          <cell r="M3044" t="str">
            <v/>
          </cell>
        </row>
        <row r="3045">
          <cell r="C3045">
            <v>1</v>
          </cell>
          <cell r="M3045" t="str">
            <v/>
          </cell>
        </row>
        <row r="3046">
          <cell r="C3046">
            <v>1</v>
          </cell>
          <cell r="M3046" t="str">
            <v/>
          </cell>
        </row>
        <row r="3047">
          <cell r="C3047">
            <v>1</v>
          </cell>
          <cell r="M3047" t="str">
            <v/>
          </cell>
        </row>
        <row r="3048">
          <cell r="C3048">
            <v>1</v>
          </cell>
          <cell r="M3048" t="str">
            <v/>
          </cell>
        </row>
        <row r="3049">
          <cell r="C3049">
            <v>1</v>
          </cell>
          <cell r="M3049" t="str">
            <v/>
          </cell>
        </row>
        <row r="3050">
          <cell r="C3050">
            <v>1</v>
          </cell>
          <cell r="M3050" t="str">
            <v/>
          </cell>
        </row>
        <row r="3051">
          <cell r="C3051">
            <v>1</v>
          </cell>
          <cell r="M3051" t="str">
            <v/>
          </cell>
        </row>
        <row r="3052">
          <cell r="C3052">
            <v>1</v>
          </cell>
          <cell r="M3052" t="str">
            <v/>
          </cell>
        </row>
        <row r="3053">
          <cell r="C3053">
            <v>1</v>
          </cell>
          <cell r="M3053" t="str">
            <v/>
          </cell>
        </row>
        <row r="3054">
          <cell r="C3054">
            <v>1</v>
          </cell>
          <cell r="M3054" t="str">
            <v/>
          </cell>
        </row>
        <row r="3055">
          <cell r="C3055">
            <v>1</v>
          </cell>
          <cell r="M3055" t="str">
            <v/>
          </cell>
        </row>
        <row r="3056">
          <cell r="C3056">
            <v>1</v>
          </cell>
          <cell r="M3056" t="str">
            <v/>
          </cell>
        </row>
        <row r="3057">
          <cell r="C3057">
            <v>1</v>
          </cell>
          <cell r="M3057" t="str">
            <v/>
          </cell>
        </row>
        <row r="3058">
          <cell r="C3058">
            <v>1</v>
          </cell>
          <cell r="M3058" t="str">
            <v/>
          </cell>
        </row>
        <row r="3059">
          <cell r="C3059">
            <v>1</v>
          </cell>
          <cell r="M3059" t="str">
            <v/>
          </cell>
        </row>
        <row r="3060">
          <cell r="C3060">
            <v>1</v>
          </cell>
          <cell r="M3060" t="str">
            <v/>
          </cell>
        </row>
        <row r="3061">
          <cell r="C3061">
            <v>1</v>
          </cell>
          <cell r="M3061" t="str">
            <v/>
          </cell>
        </row>
        <row r="3062">
          <cell r="C3062">
            <v>1</v>
          </cell>
          <cell r="M3062" t="str">
            <v/>
          </cell>
        </row>
        <row r="3063">
          <cell r="C3063">
            <v>1</v>
          </cell>
          <cell r="M3063" t="str">
            <v/>
          </cell>
        </row>
        <row r="3064">
          <cell r="C3064">
            <v>1</v>
          </cell>
          <cell r="M3064" t="str">
            <v/>
          </cell>
        </row>
        <row r="3065">
          <cell r="C3065">
            <v>1</v>
          </cell>
          <cell r="M3065" t="str">
            <v/>
          </cell>
        </row>
        <row r="3066">
          <cell r="C3066">
            <v>1</v>
          </cell>
          <cell r="M3066" t="str">
            <v/>
          </cell>
        </row>
        <row r="3067">
          <cell r="C3067">
            <v>1</v>
          </cell>
          <cell r="M3067" t="str">
            <v/>
          </cell>
        </row>
        <row r="3068">
          <cell r="C3068">
            <v>1</v>
          </cell>
          <cell r="M3068" t="str">
            <v/>
          </cell>
        </row>
        <row r="3069">
          <cell r="C3069">
            <v>1</v>
          </cell>
          <cell r="M3069" t="str">
            <v/>
          </cell>
        </row>
        <row r="3070">
          <cell r="C3070">
            <v>1</v>
          </cell>
          <cell r="M3070" t="str">
            <v/>
          </cell>
        </row>
        <row r="3071">
          <cell r="C3071">
            <v>1</v>
          </cell>
          <cell r="M3071" t="str">
            <v/>
          </cell>
        </row>
        <row r="3072">
          <cell r="C3072">
            <v>1</v>
          </cell>
          <cell r="M3072" t="str">
            <v/>
          </cell>
        </row>
        <row r="3073">
          <cell r="C3073">
            <v>1</v>
          </cell>
          <cell r="M3073" t="str">
            <v/>
          </cell>
        </row>
        <row r="3074">
          <cell r="C3074">
            <v>1</v>
          </cell>
          <cell r="M3074" t="str">
            <v/>
          </cell>
        </row>
        <row r="3075">
          <cell r="C3075">
            <v>1</v>
          </cell>
          <cell r="M3075" t="str">
            <v/>
          </cell>
        </row>
        <row r="3076">
          <cell r="C3076">
            <v>1</v>
          </cell>
          <cell r="M3076" t="str">
            <v/>
          </cell>
        </row>
        <row r="3077">
          <cell r="C3077">
            <v>1</v>
          </cell>
          <cell r="M3077" t="str">
            <v/>
          </cell>
        </row>
        <row r="3078">
          <cell r="C3078">
            <v>1</v>
          </cell>
          <cell r="M3078" t="str">
            <v/>
          </cell>
        </row>
        <row r="3079">
          <cell r="C3079">
            <v>1</v>
          </cell>
          <cell r="M3079" t="str">
            <v/>
          </cell>
        </row>
        <row r="3080">
          <cell r="C3080">
            <v>1</v>
          </cell>
          <cell r="M3080" t="str">
            <v/>
          </cell>
        </row>
        <row r="3081">
          <cell r="C3081">
            <v>1</v>
          </cell>
          <cell r="M3081" t="str">
            <v/>
          </cell>
        </row>
        <row r="3082">
          <cell r="C3082">
            <v>1</v>
          </cell>
          <cell r="M3082" t="str">
            <v/>
          </cell>
        </row>
        <row r="3083">
          <cell r="C3083">
            <v>1</v>
          </cell>
          <cell r="M3083" t="str">
            <v/>
          </cell>
        </row>
        <row r="3084">
          <cell r="C3084">
            <v>1</v>
          </cell>
          <cell r="M3084" t="str">
            <v/>
          </cell>
        </row>
        <row r="3085">
          <cell r="C3085">
            <v>1</v>
          </cell>
          <cell r="M3085" t="str">
            <v/>
          </cell>
        </row>
        <row r="3086">
          <cell r="C3086">
            <v>1</v>
          </cell>
          <cell r="M3086" t="str">
            <v/>
          </cell>
        </row>
        <row r="3087">
          <cell r="C3087">
            <v>1</v>
          </cell>
          <cell r="M3087" t="str">
            <v/>
          </cell>
        </row>
        <row r="3088">
          <cell r="C3088">
            <v>1</v>
          </cell>
          <cell r="M3088" t="str">
            <v/>
          </cell>
        </row>
        <row r="3089">
          <cell r="C3089">
            <v>1</v>
          </cell>
          <cell r="M3089" t="str">
            <v/>
          </cell>
        </row>
        <row r="3090">
          <cell r="C3090">
            <v>1</v>
          </cell>
          <cell r="M3090" t="str">
            <v/>
          </cell>
        </row>
        <row r="3091">
          <cell r="C3091">
            <v>1</v>
          </cell>
          <cell r="M3091" t="str">
            <v/>
          </cell>
        </row>
        <row r="3092">
          <cell r="C3092">
            <v>1</v>
          </cell>
          <cell r="M3092" t="str">
            <v/>
          </cell>
        </row>
        <row r="3093">
          <cell r="C3093">
            <v>1</v>
          </cell>
          <cell r="M3093" t="str">
            <v/>
          </cell>
        </row>
        <row r="3094">
          <cell r="C3094">
            <v>1</v>
          </cell>
          <cell r="M3094" t="str">
            <v/>
          </cell>
        </row>
        <row r="3095">
          <cell r="C3095">
            <v>1</v>
          </cell>
          <cell r="M3095" t="str">
            <v/>
          </cell>
        </row>
        <row r="3096">
          <cell r="C3096">
            <v>1</v>
          </cell>
          <cell r="M3096" t="str">
            <v/>
          </cell>
        </row>
        <row r="3097">
          <cell r="C3097">
            <v>1</v>
          </cell>
          <cell r="M3097" t="str">
            <v/>
          </cell>
        </row>
        <row r="3098">
          <cell r="C3098">
            <v>1</v>
          </cell>
          <cell r="M3098" t="str">
            <v/>
          </cell>
        </row>
        <row r="3099">
          <cell r="C3099">
            <v>1</v>
          </cell>
          <cell r="M3099" t="str">
            <v/>
          </cell>
        </row>
        <row r="3100">
          <cell r="C3100">
            <v>1</v>
          </cell>
          <cell r="M3100" t="str">
            <v/>
          </cell>
        </row>
        <row r="3101">
          <cell r="C3101">
            <v>1</v>
          </cell>
          <cell r="M3101" t="str">
            <v/>
          </cell>
        </row>
        <row r="3102">
          <cell r="C3102">
            <v>1</v>
          </cell>
          <cell r="M3102" t="str">
            <v/>
          </cell>
        </row>
        <row r="3103">
          <cell r="C3103">
            <v>1</v>
          </cell>
          <cell r="M3103" t="str">
            <v/>
          </cell>
        </row>
        <row r="3104">
          <cell r="C3104">
            <v>1</v>
          </cell>
          <cell r="M3104" t="str">
            <v/>
          </cell>
        </row>
        <row r="3105">
          <cell r="C3105">
            <v>1</v>
          </cell>
          <cell r="M3105" t="str">
            <v/>
          </cell>
        </row>
        <row r="3106">
          <cell r="C3106">
            <v>1</v>
          </cell>
          <cell r="M3106" t="str">
            <v/>
          </cell>
        </row>
        <row r="3107">
          <cell r="C3107">
            <v>1</v>
          </cell>
          <cell r="M3107" t="str">
            <v/>
          </cell>
        </row>
        <row r="3108">
          <cell r="C3108">
            <v>1</v>
          </cell>
          <cell r="M3108" t="str">
            <v/>
          </cell>
        </row>
        <row r="3109">
          <cell r="C3109">
            <v>1</v>
          </cell>
          <cell r="M3109" t="str">
            <v/>
          </cell>
        </row>
        <row r="3110">
          <cell r="C3110">
            <v>1</v>
          </cell>
          <cell r="M3110" t="str">
            <v/>
          </cell>
        </row>
        <row r="3111">
          <cell r="C3111">
            <v>1</v>
          </cell>
          <cell r="M3111" t="str">
            <v/>
          </cell>
        </row>
        <row r="3112">
          <cell r="C3112">
            <v>1</v>
          </cell>
          <cell r="M3112" t="str">
            <v/>
          </cell>
        </row>
        <row r="3113">
          <cell r="C3113">
            <v>1</v>
          </cell>
          <cell r="M3113" t="str">
            <v/>
          </cell>
        </row>
        <row r="3114">
          <cell r="C3114">
            <v>1</v>
          </cell>
          <cell r="M3114" t="str">
            <v/>
          </cell>
        </row>
        <row r="3115">
          <cell r="C3115">
            <v>1</v>
          </cell>
          <cell r="M3115" t="str">
            <v/>
          </cell>
        </row>
        <row r="3116">
          <cell r="C3116">
            <v>1</v>
          </cell>
          <cell r="M3116" t="str">
            <v/>
          </cell>
        </row>
        <row r="3117">
          <cell r="C3117">
            <v>1</v>
          </cell>
          <cell r="M3117" t="str">
            <v/>
          </cell>
        </row>
        <row r="3118">
          <cell r="C3118">
            <v>1</v>
          </cell>
          <cell r="M3118" t="str">
            <v/>
          </cell>
        </row>
        <row r="3119">
          <cell r="C3119">
            <v>1</v>
          </cell>
          <cell r="M3119" t="str">
            <v/>
          </cell>
        </row>
        <row r="3120">
          <cell r="C3120">
            <v>1</v>
          </cell>
          <cell r="M3120" t="str">
            <v/>
          </cell>
        </row>
        <row r="3121">
          <cell r="C3121">
            <v>1</v>
          </cell>
          <cell r="M3121" t="str">
            <v/>
          </cell>
        </row>
        <row r="3122">
          <cell r="C3122">
            <v>1</v>
          </cell>
          <cell r="M3122" t="str">
            <v/>
          </cell>
        </row>
        <row r="3123">
          <cell r="C3123">
            <v>1</v>
          </cell>
          <cell r="M3123" t="str">
            <v/>
          </cell>
        </row>
        <row r="3124">
          <cell r="C3124">
            <v>1</v>
          </cell>
          <cell r="M3124" t="str">
            <v/>
          </cell>
        </row>
        <row r="3125">
          <cell r="C3125">
            <v>1</v>
          </cell>
          <cell r="M3125" t="str">
            <v/>
          </cell>
        </row>
        <row r="3126">
          <cell r="C3126">
            <v>1</v>
          </cell>
          <cell r="M3126" t="str">
            <v/>
          </cell>
        </row>
        <row r="3127">
          <cell r="C3127">
            <v>1</v>
          </cell>
          <cell r="M3127" t="str">
            <v/>
          </cell>
        </row>
        <row r="3128">
          <cell r="C3128">
            <v>1</v>
          </cell>
          <cell r="M3128" t="str">
            <v/>
          </cell>
        </row>
        <row r="3129">
          <cell r="C3129">
            <v>1</v>
          </cell>
          <cell r="M3129" t="str">
            <v/>
          </cell>
        </row>
        <row r="3130">
          <cell r="C3130">
            <v>1</v>
          </cell>
          <cell r="M3130" t="str">
            <v/>
          </cell>
        </row>
        <row r="3131">
          <cell r="C3131">
            <v>1</v>
          </cell>
          <cell r="M3131" t="str">
            <v/>
          </cell>
        </row>
        <row r="3132">
          <cell r="C3132">
            <v>1</v>
          </cell>
          <cell r="M3132" t="str">
            <v/>
          </cell>
        </row>
        <row r="3133">
          <cell r="C3133">
            <v>1</v>
          </cell>
          <cell r="M3133" t="str">
            <v/>
          </cell>
        </row>
        <row r="3134">
          <cell r="C3134">
            <v>1</v>
          </cell>
          <cell r="M3134" t="str">
            <v/>
          </cell>
        </row>
        <row r="3135">
          <cell r="C3135">
            <v>1</v>
          </cell>
          <cell r="M3135" t="str">
            <v/>
          </cell>
        </row>
        <row r="3136">
          <cell r="C3136">
            <v>1</v>
          </cell>
          <cell r="M3136" t="str">
            <v/>
          </cell>
        </row>
        <row r="3137">
          <cell r="C3137">
            <v>1</v>
          </cell>
          <cell r="M3137" t="str">
            <v/>
          </cell>
        </row>
        <row r="3138">
          <cell r="C3138">
            <v>1</v>
          </cell>
          <cell r="M3138" t="str">
            <v/>
          </cell>
        </row>
        <row r="3139">
          <cell r="C3139">
            <v>1</v>
          </cell>
          <cell r="M3139" t="str">
            <v/>
          </cell>
        </row>
        <row r="3140">
          <cell r="C3140">
            <v>1</v>
          </cell>
          <cell r="M3140" t="str">
            <v/>
          </cell>
        </row>
        <row r="3141">
          <cell r="C3141">
            <v>1</v>
          </cell>
          <cell r="M3141" t="str">
            <v/>
          </cell>
        </row>
        <row r="3142">
          <cell r="C3142">
            <v>1</v>
          </cell>
          <cell r="M3142" t="str">
            <v/>
          </cell>
        </row>
        <row r="3143">
          <cell r="C3143">
            <v>1</v>
          </cell>
          <cell r="M3143" t="str">
            <v/>
          </cell>
        </row>
        <row r="3144">
          <cell r="C3144">
            <v>1</v>
          </cell>
          <cell r="M3144" t="str">
            <v/>
          </cell>
        </row>
        <row r="3145">
          <cell r="C3145">
            <v>1</v>
          </cell>
          <cell r="M3145" t="str">
            <v/>
          </cell>
        </row>
        <row r="3146">
          <cell r="C3146">
            <v>1</v>
          </cell>
          <cell r="M3146" t="str">
            <v/>
          </cell>
        </row>
        <row r="3147">
          <cell r="C3147">
            <v>1</v>
          </cell>
          <cell r="M3147" t="str">
            <v/>
          </cell>
        </row>
        <row r="3148">
          <cell r="C3148">
            <v>1</v>
          </cell>
          <cell r="M3148" t="str">
            <v/>
          </cell>
        </row>
        <row r="3149">
          <cell r="C3149">
            <v>1</v>
          </cell>
          <cell r="M3149" t="str">
            <v/>
          </cell>
        </row>
        <row r="3150">
          <cell r="C3150">
            <v>1</v>
          </cell>
          <cell r="M3150" t="str">
            <v/>
          </cell>
        </row>
        <row r="3151">
          <cell r="C3151">
            <v>1</v>
          </cell>
          <cell r="M3151" t="str">
            <v/>
          </cell>
        </row>
        <row r="3152">
          <cell r="C3152">
            <v>1</v>
          </cell>
          <cell r="M3152" t="str">
            <v/>
          </cell>
        </row>
        <row r="3153">
          <cell r="C3153">
            <v>1</v>
          </cell>
          <cell r="M3153" t="str">
            <v/>
          </cell>
        </row>
        <row r="3154">
          <cell r="C3154">
            <v>1</v>
          </cell>
          <cell r="M3154" t="str">
            <v/>
          </cell>
        </row>
        <row r="3155">
          <cell r="C3155">
            <v>1</v>
          </cell>
          <cell r="M3155" t="str">
            <v/>
          </cell>
        </row>
        <row r="3156">
          <cell r="C3156">
            <v>1</v>
          </cell>
          <cell r="M3156" t="str">
            <v/>
          </cell>
        </row>
        <row r="3157">
          <cell r="C3157">
            <v>1</v>
          </cell>
          <cell r="M3157" t="str">
            <v/>
          </cell>
        </row>
        <row r="3158">
          <cell r="C3158">
            <v>1</v>
          </cell>
          <cell r="M3158" t="str">
            <v/>
          </cell>
        </row>
        <row r="3159">
          <cell r="C3159">
            <v>1</v>
          </cell>
          <cell r="M3159" t="str">
            <v/>
          </cell>
        </row>
        <row r="3160">
          <cell r="C3160">
            <v>1</v>
          </cell>
          <cell r="M3160" t="str">
            <v/>
          </cell>
        </row>
        <row r="3161">
          <cell r="C3161">
            <v>1</v>
          </cell>
          <cell r="M3161" t="str">
            <v/>
          </cell>
        </row>
        <row r="3162">
          <cell r="C3162">
            <v>1</v>
          </cell>
          <cell r="M3162" t="str">
            <v/>
          </cell>
        </row>
        <row r="3163">
          <cell r="C3163">
            <v>1</v>
          </cell>
          <cell r="M3163" t="str">
            <v/>
          </cell>
        </row>
        <row r="3164">
          <cell r="C3164">
            <v>1</v>
          </cell>
          <cell r="M3164" t="str">
            <v/>
          </cell>
        </row>
        <row r="3165">
          <cell r="C3165">
            <v>1</v>
          </cell>
          <cell r="M3165" t="str">
            <v/>
          </cell>
        </row>
        <row r="3166">
          <cell r="C3166">
            <v>1</v>
          </cell>
          <cell r="M3166" t="str">
            <v/>
          </cell>
        </row>
        <row r="3167">
          <cell r="C3167">
            <v>1</v>
          </cell>
          <cell r="M3167" t="str">
            <v/>
          </cell>
        </row>
        <row r="3168">
          <cell r="C3168">
            <v>1</v>
          </cell>
          <cell r="M3168" t="str">
            <v/>
          </cell>
        </row>
        <row r="3169">
          <cell r="C3169">
            <v>1</v>
          </cell>
          <cell r="M3169" t="str">
            <v/>
          </cell>
        </row>
        <row r="3170">
          <cell r="C3170">
            <v>1</v>
          </cell>
          <cell r="M3170" t="str">
            <v/>
          </cell>
        </row>
        <row r="3171">
          <cell r="C3171">
            <v>1</v>
          </cell>
          <cell r="M3171" t="str">
            <v/>
          </cell>
        </row>
        <row r="3172">
          <cell r="C3172">
            <v>1</v>
          </cell>
          <cell r="M3172" t="str">
            <v/>
          </cell>
        </row>
        <row r="3173">
          <cell r="C3173">
            <v>1</v>
          </cell>
          <cell r="M3173" t="str">
            <v/>
          </cell>
        </row>
        <row r="3174">
          <cell r="C3174">
            <v>1</v>
          </cell>
          <cell r="M3174" t="str">
            <v/>
          </cell>
        </row>
        <row r="3175">
          <cell r="C3175">
            <v>1</v>
          </cell>
          <cell r="M3175" t="str">
            <v/>
          </cell>
        </row>
        <row r="3176">
          <cell r="C3176">
            <v>1</v>
          </cell>
          <cell r="M3176" t="str">
            <v/>
          </cell>
        </row>
        <row r="3177">
          <cell r="C3177">
            <v>1</v>
          </cell>
          <cell r="M3177" t="str">
            <v/>
          </cell>
        </row>
        <row r="3178">
          <cell r="C3178">
            <v>1</v>
          </cell>
          <cell r="M3178" t="str">
            <v/>
          </cell>
        </row>
        <row r="3179">
          <cell r="C3179">
            <v>1</v>
          </cell>
          <cell r="M3179" t="str">
            <v/>
          </cell>
        </row>
        <row r="3180">
          <cell r="C3180">
            <v>1</v>
          </cell>
          <cell r="M3180" t="str">
            <v/>
          </cell>
        </row>
        <row r="3181">
          <cell r="C3181">
            <v>1</v>
          </cell>
          <cell r="M3181" t="str">
            <v/>
          </cell>
        </row>
        <row r="3182">
          <cell r="C3182">
            <v>1</v>
          </cell>
          <cell r="M3182" t="str">
            <v/>
          </cell>
        </row>
        <row r="3183">
          <cell r="C3183">
            <v>1</v>
          </cell>
          <cell r="M3183" t="str">
            <v/>
          </cell>
        </row>
        <row r="3184">
          <cell r="C3184">
            <v>1</v>
          </cell>
          <cell r="M3184" t="str">
            <v/>
          </cell>
        </row>
        <row r="3185">
          <cell r="C3185">
            <v>1</v>
          </cell>
          <cell r="M3185" t="str">
            <v/>
          </cell>
        </row>
        <row r="3186">
          <cell r="C3186">
            <v>1</v>
          </cell>
          <cell r="M3186" t="str">
            <v/>
          </cell>
        </row>
        <row r="3187">
          <cell r="C3187">
            <v>1</v>
          </cell>
          <cell r="M3187" t="str">
            <v/>
          </cell>
        </row>
        <row r="3188">
          <cell r="C3188">
            <v>1</v>
          </cell>
          <cell r="M3188" t="str">
            <v/>
          </cell>
        </row>
        <row r="3189">
          <cell r="C3189">
            <v>1</v>
          </cell>
          <cell r="M3189" t="str">
            <v/>
          </cell>
        </row>
        <row r="3190">
          <cell r="C3190">
            <v>1</v>
          </cell>
          <cell r="M3190" t="str">
            <v/>
          </cell>
        </row>
        <row r="3191">
          <cell r="C3191">
            <v>1</v>
          </cell>
          <cell r="M3191" t="str">
            <v/>
          </cell>
        </row>
        <row r="3192">
          <cell r="C3192">
            <v>1</v>
          </cell>
          <cell r="M3192" t="str">
            <v/>
          </cell>
        </row>
        <row r="3193">
          <cell r="C3193">
            <v>1</v>
          </cell>
          <cell r="M3193" t="str">
            <v/>
          </cell>
        </row>
        <row r="3194">
          <cell r="C3194">
            <v>1</v>
          </cell>
          <cell r="M3194" t="str">
            <v/>
          </cell>
        </row>
        <row r="3195">
          <cell r="C3195">
            <v>1</v>
          </cell>
          <cell r="M3195" t="str">
            <v/>
          </cell>
        </row>
        <row r="3196">
          <cell r="C3196">
            <v>1</v>
          </cell>
          <cell r="M3196" t="str">
            <v/>
          </cell>
        </row>
        <row r="3197">
          <cell r="C3197">
            <v>1</v>
          </cell>
          <cell r="M3197" t="str">
            <v/>
          </cell>
        </row>
        <row r="3198">
          <cell r="C3198">
            <v>1</v>
          </cell>
          <cell r="M3198" t="str">
            <v/>
          </cell>
        </row>
        <row r="3199">
          <cell r="C3199">
            <v>1</v>
          </cell>
          <cell r="M3199" t="str">
            <v/>
          </cell>
        </row>
        <row r="3200">
          <cell r="C3200">
            <v>1</v>
          </cell>
          <cell r="M3200" t="str">
            <v/>
          </cell>
        </row>
        <row r="3201">
          <cell r="C3201">
            <v>1</v>
          </cell>
          <cell r="M3201" t="str">
            <v/>
          </cell>
        </row>
        <row r="3202">
          <cell r="C3202">
            <v>1</v>
          </cell>
          <cell r="M3202" t="str">
            <v/>
          </cell>
        </row>
        <row r="3203">
          <cell r="C3203">
            <v>1</v>
          </cell>
          <cell r="M3203" t="str">
            <v/>
          </cell>
        </row>
        <row r="3204">
          <cell r="C3204">
            <v>1</v>
          </cell>
          <cell r="M3204" t="str">
            <v/>
          </cell>
        </row>
        <row r="3205">
          <cell r="C3205">
            <v>1</v>
          </cell>
          <cell r="M3205" t="str">
            <v/>
          </cell>
        </row>
        <row r="3206">
          <cell r="C3206">
            <v>1</v>
          </cell>
          <cell r="M3206" t="str">
            <v/>
          </cell>
        </row>
        <row r="3207">
          <cell r="C3207">
            <v>1</v>
          </cell>
          <cell r="M3207" t="str">
            <v/>
          </cell>
        </row>
        <row r="3208">
          <cell r="C3208">
            <v>1</v>
          </cell>
          <cell r="M3208" t="str">
            <v/>
          </cell>
        </row>
        <row r="3209">
          <cell r="C3209">
            <v>1</v>
          </cell>
          <cell r="M3209" t="str">
            <v/>
          </cell>
        </row>
        <row r="3210">
          <cell r="C3210">
            <v>1</v>
          </cell>
          <cell r="M3210" t="str">
            <v/>
          </cell>
        </row>
        <row r="3211">
          <cell r="C3211">
            <v>1</v>
          </cell>
          <cell r="M3211" t="str">
            <v/>
          </cell>
        </row>
        <row r="3212">
          <cell r="C3212">
            <v>1</v>
          </cell>
          <cell r="M3212" t="str">
            <v/>
          </cell>
        </row>
        <row r="3213">
          <cell r="C3213">
            <v>1</v>
          </cell>
          <cell r="M3213" t="str">
            <v/>
          </cell>
        </row>
        <row r="3214">
          <cell r="C3214">
            <v>1</v>
          </cell>
          <cell r="M3214" t="str">
            <v/>
          </cell>
        </row>
        <row r="3215">
          <cell r="C3215">
            <v>1</v>
          </cell>
          <cell r="M3215" t="str">
            <v/>
          </cell>
        </row>
        <row r="3216">
          <cell r="C3216">
            <v>1</v>
          </cell>
          <cell r="M3216" t="str">
            <v/>
          </cell>
        </row>
        <row r="3217">
          <cell r="C3217">
            <v>1</v>
          </cell>
          <cell r="M3217" t="str">
            <v/>
          </cell>
        </row>
        <row r="3218">
          <cell r="C3218">
            <v>1</v>
          </cell>
          <cell r="M3218" t="str">
            <v/>
          </cell>
        </row>
        <row r="3219">
          <cell r="C3219">
            <v>1</v>
          </cell>
          <cell r="M3219" t="str">
            <v/>
          </cell>
        </row>
        <row r="3220">
          <cell r="C3220">
            <v>1</v>
          </cell>
          <cell r="M3220" t="str">
            <v/>
          </cell>
        </row>
        <row r="3221">
          <cell r="C3221">
            <v>1</v>
          </cell>
          <cell r="M3221" t="str">
            <v/>
          </cell>
        </row>
        <row r="3222">
          <cell r="C3222">
            <v>1</v>
          </cell>
          <cell r="M3222" t="str">
            <v/>
          </cell>
        </row>
        <row r="3223">
          <cell r="C3223">
            <v>1</v>
          </cell>
          <cell r="M3223" t="str">
            <v/>
          </cell>
        </row>
        <row r="3224">
          <cell r="C3224">
            <v>1</v>
          </cell>
          <cell r="M3224" t="str">
            <v/>
          </cell>
        </row>
        <row r="3225">
          <cell r="C3225">
            <v>1</v>
          </cell>
          <cell r="M3225" t="str">
            <v/>
          </cell>
        </row>
        <row r="3226">
          <cell r="C3226">
            <v>1</v>
          </cell>
          <cell r="M3226" t="str">
            <v/>
          </cell>
        </row>
        <row r="3227">
          <cell r="C3227">
            <v>1</v>
          </cell>
          <cell r="M3227" t="str">
            <v/>
          </cell>
        </row>
        <row r="3228">
          <cell r="C3228">
            <v>1</v>
          </cell>
          <cell r="M3228" t="str">
            <v/>
          </cell>
        </row>
        <row r="3229">
          <cell r="C3229">
            <v>1</v>
          </cell>
          <cell r="M3229" t="str">
            <v/>
          </cell>
        </row>
        <row r="3230">
          <cell r="C3230">
            <v>1</v>
          </cell>
          <cell r="M3230" t="str">
            <v/>
          </cell>
        </row>
        <row r="3231">
          <cell r="C3231">
            <v>1</v>
          </cell>
          <cell r="M3231" t="str">
            <v/>
          </cell>
        </row>
        <row r="3232">
          <cell r="C3232">
            <v>1</v>
          </cell>
          <cell r="M3232" t="str">
            <v/>
          </cell>
        </row>
        <row r="3233">
          <cell r="C3233">
            <v>1</v>
          </cell>
          <cell r="M3233" t="str">
            <v/>
          </cell>
        </row>
        <row r="3234">
          <cell r="C3234">
            <v>1</v>
          </cell>
          <cell r="M3234" t="str">
            <v/>
          </cell>
        </row>
        <row r="3235">
          <cell r="C3235">
            <v>1</v>
          </cell>
          <cell r="M3235" t="str">
            <v/>
          </cell>
        </row>
        <row r="3236">
          <cell r="C3236">
            <v>1</v>
          </cell>
          <cell r="M3236" t="str">
            <v/>
          </cell>
        </row>
        <row r="3237">
          <cell r="C3237">
            <v>1</v>
          </cell>
          <cell r="M3237" t="str">
            <v/>
          </cell>
        </row>
        <row r="3238">
          <cell r="C3238">
            <v>1</v>
          </cell>
          <cell r="M3238" t="str">
            <v/>
          </cell>
        </row>
        <row r="3239">
          <cell r="C3239">
            <v>1</v>
          </cell>
          <cell r="M3239" t="str">
            <v/>
          </cell>
        </row>
        <row r="3240">
          <cell r="C3240">
            <v>1</v>
          </cell>
          <cell r="M3240" t="str">
            <v/>
          </cell>
        </row>
        <row r="3241">
          <cell r="C3241">
            <v>1</v>
          </cell>
          <cell r="M3241" t="str">
            <v/>
          </cell>
        </row>
        <row r="3242">
          <cell r="C3242">
            <v>1</v>
          </cell>
          <cell r="M3242" t="str">
            <v/>
          </cell>
        </row>
        <row r="3243">
          <cell r="C3243">
            <v>1</v>
          </cell>
          <cell r="M3243" t="str">
            <v/>
          </cell>
        </row>
        <row r="3244">
          <cell r="C3244">
            <v>1</v>
          </cell>
          <cell r="M3244" t="str">
            <v/>
          </cell>
        </row>
        <row r="3245">
          <cell r="C3245">
            <v>1</v>
          </cell>
          <cell r="M3245" t="str">
            <v/>
          </cell>
        </row>
        <row r="3246">
          <cell r="C3246">
            <v>1</v>
          </cell>
          <cell r="M3246" t="str">
            <v/>
          </cell>
        </row>
        <row r="3247">
          <cell r="C3247">
            <v>1</v>
          </cell>
          <cell r="M3247" t="str">
            <v/>
          </cell>
        </row>
        <row r="3248">
          <cell r="C3248">
            <v>1</v>
          </cell>
          <cell r="M3248" t="str">
            <v/>
          </cell>
        </row>
        <row r="3249">
          <cell r="C3249">
            <v>1</v>
          </cell>
          <cell r="M3249" t="str">
            <v/>
          </cell>
        </row>
        <row r="3250">
          <cell r="C3250">
            <v>1</v>
          </cell>
          <cell r="M3250" t="str">
            <v/>
          </cell>
        </row>
        <row r="3251">
          <cell r="C3251">
            <v>1</v>
          </cell>
          <cell r="M3251" t="str">
            <v/>
          </cell>
        </row>
        <row r="3252">
          <cell r="C3252">
            <v>1</v>
          </cell>
          <cell r="M3252" t="str">
            <v/>
          </cell>
        </row>
        <row r="3253">
          <cell r="C3253">
            <v>1</v>
          </cell>
          <cell r="M3253" t="str">
            <v/>
          </cell>
        </row>
        <row r="3254">
          <cell r="C3254">
            <v>1</v>
          </cell>
          <cell r="M3254" t="str">
            <v/>
          </cell>
        </row>
        <row r="3255">
          <cell r="C3255">
            <v>1</v>
          </cell>
          <cell r="M3255" t="str">
            <v/>
          </cell>
        </row>
        <row r="3256">
          <cell r="C3256">
            <v>1</v>
          </cell>
          <cell r="M3256" t="str">
            <v/>
          </cell>
        </row>
        <row r="3257">
          <cell r="C3257">
            <v>1</v>
          </cell>
          <cell r="M3257" t="str">
            <v/>
          </cell>
        </row>
        <row r="3258">
          <cell r="C3258">
            <v>1</v>
          </cell>
          <cell r="M3258" t="str">
            <v/>
          </cell>
        </row>
        <row r="3259">
          <cell r="C3259">
            <v>1</v>
          </cell>
          <cell r="M3259" t="str">
            <v/>
          </cell>
        </row>
        <row r="3260">
          <cell r="C3260">
            <v>1</v>
          </cell>
          <cell r="M3260" t="str">
            <v/>
          </cell>
        </row>
        <row r="3261">
          <cell r="C3261">
            <v>1</v>
          </cell>
          <cell r="M3261" t="str">
            <v/>
          </cell>
        </row>
        <row r="3262">
          <cell r="C3262">
            <v>1</v>
          </cell>
          <cell r="M3262" t="str">
            <v/>
          </cell>
        </row>
        <row r="3263">
          <cell r="C3263">
            <v>1</v>
          </cell>
          <cell r="M3263" t="str">
            <v/>
          </cell>
        </row>
        <row r="3264">
          <cell r="C3264">
            <v>1</v>
          </cell>
          <cell r="M3264" t="str">
            <v/>
          </cell>
        </row>
        <row r="3265">
          <cell r="C3265">
            <v>1</v>
          </cell>
          <cell r="M3265" t="str">
            <v/>
          </cell>
        </row>
        <row r="3266">
          <cell r="C3266">
            <v>1</v>
          </cell>
          <cell r="M3266" t="str">
            <v/>
          </cell>
        </row>
        <row r="3267">
          <cell r="C3267">
            <v>1</v>
          </cell>
          <cell r="M3267" t="str">
            <v/>
          </cell>
        </row>
        <row r="3268">
          <cell r="C3268">
            <v>1</v>
          </cell>
          <cell r="M3268" t="str">
            <v/>
          </cell>
        </row>
        <row r="3269">
          <cell r="C3269">
            <v>1</v>
          </cell>
          <cell r="M3269" t="str">
            <v/>
          </cell>
        </row>
        <row r="3270">
          <cell r="C3270">
            <v>1</v>
          </cell>
          <cell r="M3270" t="str">
            <v/>
          </cell>
        </row>
        <row r="3271">
          <cell r="C3271">
            <v>1</v>
          </cell>
          <cell r="M3271" t="str">
            <v/>
          </cell>
        </row>
        <row r="3272">
          <cell r="C3272">
            <v>1</v>
          </cell>
          <cell r="M3272" t="str">
            <v/>
          </cell>
        </row>
        <row r="3273">
          <cell r="C3273">
            <v>1</v>
          </cell>
          <cell r="M3273" t="str">
            <v/>
          </cell>
        </row>
        <row r="3274">
          <cell r="C3274">
            <v>1</v>
          </cell>
          <cell r="M3274" t="str">
            <v/>
          </cell>
        </row>
        <row r="3275">
          <cell r="C3275">
            <v>1</v>
          </cell>
          <cell r="M3275" t="str">
            <v/>
          </cell>
        </row>
        <row r="3276">
          <cell r="C3276">
            <v>1</v>
          </cell>
          <cell r="M3276" t="str">
            <v/>
          </cell>
        </row>
        <row r="3277">
          <cell r="C3277">
            <v>1</v>
          </cell>
          <cell r="M3277" t="str">
            <v/>
          </cell>
        </row>
        <row r="3278">
          <cell r="C3278">
            <v>1</v>
          </cell>
          <cell r="M3278" t="str">
            <v/>
          </cell>
        </row>
        <row r="3279">
          <cell r="C3279">
            <v>1</v>
          </cell>
          <cell r="M3279" t="str">
            <v/>
          </cell>
        </row>
        <row r="3280">
          <cell r="C3280">
            <v>1</v>
          </cell>
          <cell r="M3280" t="str">
            <v/>
          </cell>
        </row>
        <row r="3281">
          <cell r="C3281">
            <v>1</v>
          </cell>
          <cell r="M3281" t="str">
            <v/>
          </cell>
        </row>
        <row r="3282">
          <cell r="C3282">
            <v>1</v>
          </cell>
          <cell r="M3282" t="str">
            <v/>
          </cell>
        </row>
        <row r="3283">
          <cell r="C3283">
            <v>1</v>
          </cell>
          <cell r="M3283" t="str">
            <v/>
          </cell>
        </row>
        <row r="3284">
          <cell r="C3284">
            <v>1</v>
          </cell>
          <cell r="M3284" t="str">
            <v/>
          </cell>
        </row>
        <row r="3285">
          <cell r="C3285">
            <v>1</v>
          </cell>
          <cell r="M3285" t="str">
            <v/>
          </cell>
        </row>
        <row r="3286">
          <cell r="C3286">
            <v>1</v>
          </cell>
          <cell r="M3286" t="str">
            <v/>
          </cell>
        </row>
        <row r="3287">
          <cell r="C3287">
            <v>1</v>
          </cell>
          <cell r="M3287" t="str">
            <v/>
          </cell>
        </row>
        <row r="3288">
          <cell r="C3288">
            <v>1</v>
          </cell>
          <cell r="M3288" t="str">
            <v/>
          </cell>
        </row>
        <row r="3289">
          <cell r="C3289">
            <v>1</v>
          </cell>
          <cell r="M3289" t="str">
            <v/>
          </cell>
        </row>
        <row r="3290">
          <cell r="C3290">
            <v>1</v>
          </cell>
          <cell r="M3290" t="str">
            <v/>
          </cell>
        </row>
        <row r="3291">
          <cell r="C3291">
            <v>1</v>
          </cell>
          <cell r="M3291" t="str">
            <v/>
          </cell>
        </row>
        <row r="3292">
          <cell r="C3292">
            <v>1</v>
          </cell>
          <cell r="M3292" t="str">
            <v/>
          </cell>
        </row>
        <row r="3293">
          <cell r="C3293">
            <v>1</v>
          </cell>
          <cell r="M3293" t="str">
            <v/>
          </cell>
        </row>
        <row r="3294">
          <cell r="C3294">
            <v>1</v>
          </cell>
          <cell r="M3294" t="str">
            <v/>
          </cell>
        </row>
        <row r="3295">
          <cell r="C3295">
            <v>1</v>
          </cell>
          <cell r="M3295" t="str">
            <v/>
          </cell>
        </row>
        <row r="3296">
          <cell r="C3296">
            <v>1</v>
          </cell>
          <cell r="M3296" t="str">
            <v/>
          </cell>
        </row>
        <row r="3297">
          <cell r="C3297">
            <v>1</v>
          </cell>
          <cell r="M3297" t="str">
            <v/>
          </cell>
        </row>
        <row r="3298">
          <cell r="C3298">
            <v>1</v>
          </cell>
          <cell r="M3298" t="str">
            <v/>
          </cell>
        </row>
        <row r="3299">
          <cell r="C3299">
            <v>1</v>
          </cell>
          <cell r="M3299" t="str">
            <v/>
          </cell>
        </row>
        <row r="3300">
          <cell r="C3300">
            <v>1</v>
          </cell>
          <cell r="M3300" t="str">
            <v/>
          </cell>
        </row>
        <row r="3301">
          <cell r="C3301">
            <v>1</v>
          </cell>
          <cell r="M3301" t="str">
            <v/>
          </cell>
        </row>
        <row r="3302">
          <cell r="C3302">
            <v>1</v>
          </cell>
          <cell r="M3302" t="str">
            <v/>
          </cell>
        </row>
        <row r="3303">
          <cell r="C3303">
            <v>1</v>
          </cell>
          <cell r="M3303" t="str">
            <v/>
          </cell>
        </row>
        <row r="3304">
          <cell r="C3304">
            <v>1</v>
          </cell>
          <cell r="M3304" t="str">
            <v/>
          </cell>
        </row>
        <row r="3305">
          <cell r="C3305">
            <v>1</v>
          </cell>
          <cell r="M3305" t="str">
            <v/>
          </cell>
        </row>
        <row r="3306">
          <cell r="C3306">
            <v>1</v>
          </cell>
          <cell r="M3306" t="str">
            <v/>
          </cell>
        </row>
        <row r="3307">
          <cell r="C3307">
            <v>1</v>
          </cell>
          <cell r="M3307" t="str">
            <v/>
          </cell>
        </row>
        <row r="3308">
          <cell r="C3308">
            <v>1</v>
          </cell>
          <cell r="M3308" t="str">
            <v/>
          </cell>
        </row>
        <row r="3309">
          <cell r="C3309">
            <v>1</v>
          </cell>
          <cell r="M3309" t="str">
            <v/>
          </cell>
        </row>
        <row r="3310">
          <cell r="C3310">
            <v>1</v>
          </cell>
          <cell r="M3310" t="str">
            <v/>
          </cell>
        </row>
        <row r="3311">
          <cell r="C3311">
            <v>1</v>
          </cell>
          <cell r="M3311" t="str">
            <v/>
          </cell>
        </row>
        <row r="3312">
          <cell r="C3312">
            <v>1</v>
          </cell>
          <cell r="M3312" t="str">
            <v/>
          </cell>
        </row>
        <row r="3313">
          <cell r="C3313">
            <v>1</v>
          </cell>
          <cell r="M3313" t="str">
            <v/>
          </cell>
        </row>
        <row r="3314">
          <cell r="C3314">
            <v>1</v>
          </cell>
          <cell r="M3314" t="str">
            <v/>
          </cell>
        </row>
        <row r="3315">
          <cell r="C3315">
            <v>1</v>
          </cell>
          <cell r="M3315" t="str">
            <v/>
          </cell>
        </row>
        <row r="3316">
          <cell r="C3316">
            <v>1</v>
          </cell>
          <cell r="M3316" t="str">
            <v/>
          </cell>
        </row>
        <row r="3317">
          <cell r="C3317">
            <v>1</v>
          </cell>
          <cell r="M3317" t="str">
            <v/>
          </cell>
        </row>
        <row r="3318">
          <cell r="C3318">
            <v>1</v>
          </cell>
          <cell r="M3318" t="str">
            <v/>
          </cell>
        </row>
        <row r="3319">
          <cell r="C3319">
            <v>1</v>
          </cell>
          <cell r="M3319" t="str">
            <v/>
          </cell>
        </row>
        <row r="3320">
          <cell r="C3320">
            <v>1</v>
          </cell>
          <cell r="M3320" t="str">
            <v/>
          </cell>
        </row>
        <row r="3321">
          <cell r="C3321">
            <v>1</v>
          </cell>
          <cell r="M3321" t="str">
            <v/>
          </cell>
        </row>
        <row r="3322">
          <cell r="C3322">
            <v>1</v>
          </cell>
          <cell r="M3322" t="str">
            <v/>
          </cell>
        </row>
        <row r="3323">
          <cell r="C3323">
            <v>1</v>
          </cell>
          <cell r="M3323" t="str">
            <v/>
          </cell>
        </row>
        <row r="3324">
          <cell r="C3324">
            <v>1</v>
          </cell>
          <cell r="M3324" t="str">
            <v/>
          </cell>
        </row>
        <row r="3325">
          <cell r="C3325">
            <v>1</v>
          </cell>
          <cell r="M3325" t="str">
            <v/>
          </cell>
        </row>
        <row r="3326">
          <cell r="C3326">
            <v>1</v>
          </cell>
          <cell r="M3326" t="str">
            <v/>
          </cell>
        </row>
        <row r="3327">
          <cell r="C3327">
            <v>1</v>
          </cell>
          <cell r="M3327" t="str">
            <v/>
          </cell>
        </row>
        <row r="3328">
          <cell r="C3328">
            <v>1</v>
          </cell>
          <cell r="M3328" t="str">
            <v/>
          </cell>
        </row>
        <row r="3329">
          <cell r="C3329">
            <v>1</v>
          </cell>
          <cell r="M3329" t="str">
            <v/>
          </cell>
        </row>
        <row r="3330">
          <cell r="C3330">
            <v>1</v>
          </cell>
          <cell r="M3330" t="str">
            <v/>
          </cell>
        </row>
        <row r="3331">
          <cell r="C3331">
            <v>1</v>
          </cell>
          <cell r="M3331" t="str">
            <v/>
          </cell>
        </row>
        <row r="3332">
          <cell r="C3332">
            <v>1</v>
          </cell>
          <cell r="M3332" t="str">
            <v/>
          </cell>
        </row>
        <row r="3333">
          <cell r="C3333">
            <v>1</v>
          </cell>
          <cell r="M3333" t="str">
            <v/>
          </cell>
        </row>
        <row r="3334">
          <cell r="C3334">
            <v>1</v>
          </cell>
          <cell r="M3334" t="str">
            <v/>
          </cell>
        </row>
        <row r="3335">
          <cell r="C3335">
            <v>1</v>
          </cell>
          <cell r="M3335" t="str">
            <v/>
          </cell>
        </row>
        <row r="3336">
          <cell r="C3336">
            <v>1</v>
          </cell>
          <cell r="M3336" t="str">
            <v/>
          </cell>
        </row>
        <row r="3337">
          <cell r="C3337">
            <v>1</v>
          </cell>
          <cell r="M3337" t="str">
            <v/>
          </cell>
        </row>
        <row r="3338">
          <cell r="C3338">
            <v>1</v>
          </cell>
          <cell r="M3338" t="str">
            <v/>
          </cell>
        </row>
        <row r="3339">
          <cell r="C3339">
            <v>1</v>
          </cell>
          <cell r="M3339" t="str">
            <v/>
          </cell>
        </row>
        <row r="3340">
          <cell r="C3340">
            <v>1</v>
          </cell>
          <cell r="M3340" t="str">
            <v/>
          </cell>
        </row>
        <row r="3341">
          <cell r="C3341">
            <v>1</v>
          </cell>
          <cell r="M3341" t="str">
            <v/>
          </cell>
        </row>
        <row r="3342">
          <cell r="C3342">
            <v>1</v>
          </cell>
          <cell r="M3342" t="str">
            <v/>
          </cell>
        </row>
        <row r="3343">
          <cell r="C3343">
            <v>1</v>
          </cell>
          <cell r="M3343" t="str">
            <v/>
          </cell>
        </row>
        <row r="3344">
          <cell r="C3344">
            <v>1</v>
          </cell>
          <cell r="M3344" t="str">
            <v/>
          </cell>
        </row>
        <row r="3345">
          <cell r="C3345">
            <v>1</v>
          </cell>
          <cell r="M3345" t="str">
            <v/>
          </cell>
        </row>
        <row r="3346">
          <cell r="C3346">
            <v>1</v>
          </cell>
          <cell r="M3346" t="str">
            <v/>
          </cell>
        </row>
        <row r="3347">
          <cell r="C3347">
            <v>1</v>
          </cell>
          <cell r="M3347" t="str">
            <v/>
          </cell>
        </row>
        <row r="3348">
          <cell r="C3348">
            <v>1</v>
          </cell>
          <cell r="M3348" t="str">
            <v/>
          </cell>
        </row>
        <row r="3349">
          <cell r="C3349">
            <v>1</v>
          </cell>
          <cell r="M3349" t="str">
            <v/>
          </cell>
        </row>
        <row r="3350">
          <cell r="C3350">
            <v>1</v>
          </cell>
          <cell r="M3350" t="str">
            <v/>
          </cell>
        </row>
        <row r="3351">
          <cell r="C3351">
            <v>1</v>
          </cell>
          <cell r="M3351" t="str">
            <v/>
          </cell>
        </row>
        <row r="3352">
          <cell r="C3352">
            <v>1</v>
          </cell>
          <cell r="M3352" t="str">
            <v/>
          </cell>
        </row>
        <row r="3353">
          <cell r="C3353">
            <v>1</v>
          </cell>
          <cell r="M3353" t="str">
            <v/>
          </cell>
        </row>
        <row r="3354">
          <cell r="C3354">
            <v>1</v>
          </cell>
          <cell r="M3354" t="str">
            <v/>
          </cell>
        </row>
        <row r="3355">
          <cell r="C3355">
            <v>1</v>
          </cell>
          <cell r="M3355" t="str">
            <v/>
          </cell>
        </row>
        <row r="3356">
          <cell r="C3356">
            <v>1</v>
          </cell>
          <cell r="M3356" t="str">
            <v/>
          </cell>
        </row>
        <row r="3357">
          <cell r="C3357">
            <v>1</v>
          </cell>
          <cell r="M3357" t="str">
            <v/>
          </cell>
        </row>
        <row r="3358">
          <cell r="C3358">
            <v>1</v>
          </cell>
          <cell r="M3358" t="str">
            <v/>
          </cell>
        </row>
        <row r="3359">
          <cell r="C3359">
            <v>1</v>
          </cell>
          <cell r="M3359" t="str">
            <v/>
          </cell>
        </row>
        <row r="3360">
          <cell r="C3360">
            <v>1</v>
          </cell>
          <cell r="M3360" t="str">
            <v/>
          </cell>
        </row>
        <row r="3361">
          <cell r="C3361">
            <v>1</v>
          </cell>
          <cell r="M3361" t="str">
            <v/>
          </cell>
        </row>
        <row r="3362">
          <cell r="C3362">
            <v>1</v>
          </cell>
          <cell r="M3362" t="str">
            <v/>
          </cell>
        </row>
        <row r="3363">
          <cell r="C3363">
            <v>1</v>
          </cell>
          <cell r="M3363" t="str">
            <v/>
          </cell>
        </row>
        <row r="3364">
          <cell r="C3364">
            <v>1</v>
          </cell>
          <cell r="M3364" t="str">
            <v/>
          </cell>
        </row>
        <row r="3365">
          <cell r="C3365">
            <v>1</v>
          </cell>
          <cell r="M3365" t="str">
            <v/>
          </cell>
        </row>
        <row r="3366">
          <cell r="C3366">
            <v>1</v>
          </cell>
          <cell r="M3366" t="str">
            <v/>
          </cell>
        </row>
        <row r="3367">
          <cell r="C3367">
            <v>1</v>
          </cell>
          <cell r="M3367" t="str">
            <v/>
          </cell>
        </row>
        <row r="3368">
          <cell r="C3368">
            <v>1</v>
          </cell>
          <cell r="M3368" t="str">
            <v/>
          </cell>
        </row>
        <row r="3369">
          <cell r="C3369">
            <v>1</v>
          </cell>
          <cell r="M3369" t="str">
            <v/>
          </cell>
        </row>
        <row r="3370">
          <cell r="C3370">
            <v>1</v>
          </cell>
          <cell r="M3370" t="str">
            <v/>
          </cell>
        </row>
        <row r="3371">
          <cell r="C3371">
            <v>1</v>
          </cell>
          <cell r="M3371" t="str">
            <v/>
          </cell>
        </row>
        <row r="3372">
          <cell r="C3372">
            <v>1</v>
          </cell>
          <cell r="M3372" t="str">
            <v/>
          </cell>
        </row>
        <row r="3373">
          <cell r="C3373">
            <v>1</v>
          </cell>
          <cell r="M3373" t="str">
            <v/>
          </cell>
        </row>
        <row r="3374">
          <cell r="C3374">
            <v>1</v>
          </cell>
          <cell r="M3374" t="str">
            <v/>
          </cell>
        </row>
        <row r="3375">
          <cell r="C3375">
            <v>1</v>
          </cell>
          <cell r="M3375" t="str">
            <v/>
          </cell>
        </row>
        <row r="3376">
          <cell r="C3376">
            <v>1</v>
          </cell>
          <cell r="M3376" t="str">
            <v/>
          </cell>
        </row>
        <row r="3377">
          <cell r="C3377">
            <v>1</v>
          </cell>
          <cell r="M3377" t="str">
            <v/>
          </cell>
        </row>
        <row r="3378">
          <cell r="C3378">
            <v>1</v>
          </cell>
          <cell r="M3378" t="str">
            <v/>
          </cell>
        </row>
        <row r="3379">
          <cell r="C3379">
            <v>1</v>
          </cell>
          <cell r="M3379" t="str">
            <v/>
          </cell>
        </row>
        <row r="3380">
          <cell r="C3380">
            <v>1</v>
          </cell>
          <cell r="M3380" t="str">
            <v/>
          </cell>
        </row>
        <row r="3381">
          <cell r="C3381">
            <v>1</v>
          </cell>
          <cell r="M3381" t="str">
            <v/>
          </cell>
        </row>
        <row r="3382">
          <cell r="C3382">
            <v>1</v>
          </cell>
          <cell r="M3382" t="str">
            <v/>
          </cell>
        </row>
        <row r="3383">
          <cell r="C3383">
            <v>1</v>
          </cell>
          <cell r="M3383" t="str">
            <v/>
          </cell>
        </row>
        <row r="3384">
          <cell r="C3384">
            <v>1</v>
          </cell>
          <cell r="M3384" t="str">
            <v/>
          </cell>
        </row>
        <row r="3385">
          <cell r="C3385">
            <v>1</v>
          </cell>
          <cell r="M3385" t="str">
            <v/>
          </cell>
        </row>
        <row r="3386">
          <cell r="C3386">
            <v>1</v>
          </cell>
          <cell r="M3386" t="str">
            <v/>
          </cell>
        </row>
        <row r="3387">
          <cell r="C3387">
            <v>1</v>
          </cell>
          <cell r="M3387" t="str">
            <v/>
          </cell>
        </row>
        <row r="3388">
          <cell r="C3388">
            <v>1</v>
          </cell>
          <cell r="M3388" t="str">
            <v/>
          </cell>
        </row>
        <row r="3389">
          <cell r="C3389">
            <v>1</v>
          </cell>
          <cell r="M3389" t="str">
            <v/>
          </cell>
        </row>
        <row r="3390">
          <cell r="C3390">
            <v>1</v>
          </cell>
          <cell r="M3390" t="str">
            <v/>
          </cell>
        </row>
        <row r="3391">
          <cell r="C3391">
            <v>1</v>
          </cell>
          <cell r="M3391" t="str">
            <v/>
          </cell>
        </row>
        <row r="3392">
          <cell r="C3392">
            <v>1</v>
          </cell>
          <cell r="M3392" t="str">
            <v/>
          </cell>
        </row>
        <row r="3393">
          <cell r="C3393">
            <v>1</v>
          </cell>
          <cell r="M3393" t="str">
            <v/>
          </cell>
        </row>
        <row r="3394">
          <cell r="C3394">
            <v>1</v>
          </cell>
          <cell r="M3394" t="str">
            <v/>
          </cell>
        </row>
        <row r="3395">
          <cell r="C3395">
            <v>1</v>
          </cell>
          <cell r="M3395" t="str">
            <v/>
          </cell>
        </row>
        <row r="3396">
          <cell r="C3396">
            <v>1</v>
          </cell>
          <cell r="M3396" t="str">
            <v/>
          </cell>
        </row>
        <row r="3397">
          <cell r="C3397">
            <v>1</v>
          </cell>
          <cell r="M3397" t="str">
            <v/>
          </cell>
        </row>
        <row r="3398">
          <cell r="C3398">
            <v>1</v>
          </cell>
          <cell r="M3398" t="str">
            <v/>
          </cell>
        </row>
        <row r="3399">
          <cell r="C3399">
            <v>1</v>
          </cell>
          <cell r="M3399" t="str">
            <v/>
          </cell>
        </row>
        <row r="3400">
          <cell r="C3400">
            <v>1</v>
          </cell>
          <cell r="M3400" t="str">
            <v/>
          </cell>
        </row>
        <row r="3401">
          <cell r="C3401">
            <v>1</v>
          </cell>
          <cell r="M3401" t="str">
            <v/>
          </cell>
        </row>
        <row r="3402">
          <cell r="C3402">
            <v>1</v>
          </cell>
          <cell r="M3402" t="str">
            <v/>
          </cell>
        </row>
        <row r="3403">
          <cell r="C3403">
            <v>1</v>
          </cell>
          <cell r="M3403" t="str">
            <v/>
          </cell>
        </row>
        <row r="3404">
          <cell r="C3404">
            <v>1</v>
          </cell>
          <cell r="M3404" t="str">
            <v/>
          </cell>
        </row>
        <row r="3405">
          <cell r="C3405">
            <v>1</v>
          </cell>
          <cell r="M3405" t="str">
            <v/>
          </cell>
        </row>
        <row r="3406">
          <cell r="C3406">
            <v>1</v>
          </cell>
          <cell r="M3406" t="str">
            <v/>
          </cell>
        </row>
        <row r="3407">
          <cell r="C3407">
            <v>1</v>
          </cell>
          <cell r="M3407" t="str">
            <v/>
          </cell>
        </row>
        <row r="3408">
          <cell r="C3408">
            <v>1</v>
          </cell>
          <cell r="M3408" t="str">
            <v/>
          </cell>
        </row>
        <row r="3409">
          <cell r="C3409">
            <v>1</v>
          </cell>
          <cell r="M3409" t="str">
            <v/>
          </cell>
        </row>
        <row r="3410">
          <cell r="C3410">
            <v>1</v>
          </cell>
          <cell r="M3410" t="str">
            <v/>
          </cell>
        </row>
        <row r="3411">
          <cell r="C3411">
            <v>1</v>
          </cell>
          <cell r="M3411" t="str">
            <v/>
          </cell>
        </row>
        <row r="3412">
          <cell r="C3412">
            <v>1</v>
          </cell>
          <cell r="M3412" t="str">
            <v/>
          </cell>
        </row>
        <row r="3413">
          <cell r="C3413">
            <v>1</v>
          </cell>
          <cell r="M3413" t="str">
            <v/>
          </cell>
        </row>
        <row r="3414">
          <cell r="C3414">
            <v>1</v>
          </cell>
          <cell r="M3414" t="str">
            <v/>
          </cell>
        </row>
        <row r="3415">
          <cell r="C3415">
            <v>1</v>
          </cell>
          <cell r="M3415" t="str">
            <v/>
          </cell>
        </row>
        <row r="3416">
          <cell r="C3416">
            <v>1</v>
          </cell>
          <cell r="M3416" t="str">
            <v/>
          </cell>
        </row>
        <row r="3417">
          <cell r="C3417">
            <v>1</v>
          </cell>
          <cell r="M3417" t="str">
            <v/>
          </cell>
        </row>
        <row r="3418">
          <cell r="C3418">
            <v>1</v>
          </cell>
          <cell r="M3418" t="str">
            <v/>
          </cell>
        </row>
        <row r="3419">
          <cell r="C3419">
            <v>1</v>
          </cell>
          <cell r="M3419" t="str">
            <v/>
          </cell>
        </row>
        <row r="3420">
          <cell r="C3420">
            <v>1</v>
          </cell>
          <cell r="M3420" t="str">
            <v/>
          </cell>
        </row>
        <row r="3421">
          <cell r="C3421">
            <v>1</v>
          </cell>
          <cell r="M3421" t="str">
            <v/>
          </cell>
        </row>
        <row r="3422">
          <cell r="C3422">
            <v>1</v>
          </cell>
          <cell r="M3422" t="str">
            <v/>
          </cell>
        </row>
        <row r="3423">
          <cell r="C3423">
            <v>1</v>
          </cell>
          <cell r="M3423" t="str">
            <v/>
          </cell>
        </row>
        <row r="3424">
          <cell r="C3424">
            <v>1</v>
          </cell>
          <cell r="M3424" t="str">
            <v/>
          </cell>
        </row>
        <row r="3425">
          <cell r="C3425">
            <v>1</v>
          </cell>
          <cell r="M3425" t="str">
            <v/>
          </cell>
        </row>
        <row r="3426">
          <cell r="C3426">
            <v>1</v>
          </cell>
          <cell r="M3426" t="str">
            <v/>
          </cell>
        </row>
        <row r="3427">
          <cell r="C3427">
            <v>1</v>
          </cell>
          <cell r="M3427" t="str">
            <v/>
          </cell>
        </row>
        <row r="3428">
          <cell r="C3428">
            <v>1</v>
          </cell>
          <cell r="M3428" t="str">
            <v/>
          </cell>
        </row>
        <row r="3429">
          <cell r="C3429">
            <v>1</v>
          </cell>
          <cell r="M3429" t="str">
            <v/>
          </cell>
        </row>
        <row r="3430">
          <cell r="C3430">
            <v>1</v>
          </cell>
          <cell r="M3430" t="str">
            <v/>
          </cell>
        </row>
        <row r="3431">
          <cell r="C3431">
            <v>1</v>
          </cell>
          <cell r="M3431" t="str">
            <v/>
          </cell>
        </row>
        <row r="3432">
          <cell r="C3432">
            <v>1</v>
          </cell>
          <cell r="M3432" t="str">
            <v/>
          </cell>
        </row>
        <row r="3433">
          <cell r="C3433">
            <v>1</v>
          </cell>
          <cell r="M3433" t="str">
            <v/>
          </cell>
        </row>
        <row r="3434">
          <cell r="C3434">
            <v>1</v>
          </cell>
          <cell r="M3434" t="str">
            <v/>
          </cell>
        </row>
        <row r="3435">
          <cell r="C3435">
            <v>1</v>
          </cell>
          <cell r="M3435" t="str">
            <v/>
          </cell>
        </row>
        <row r="3436">
          <cell r="C3436">
            <v>1</v>
          </cell>
          <cell r="M3436" t="str">
            <v/>
          </cell>
        </row>
        <row r="3437">
          <cell r="C3437">
            <v>1</v>
          </cell>
          <cell r="M3437" t="str">
            <v/>
          </cell>
        </row>
        <row r="3438">
          <cell r="C3438">
            <v>1</v>
          </cell>
          <cell r="M3438" t="str">
            <v/>
          </cell>
        </row>
        <row r="3439">
          <cell r="C3439">
            <v>1</v>
          </cell>
          <cell r="M3439" t="str">
            <v/>
          </cell>
        </row>
        <row r="3440">
          <cell r="C3440">
            <v>1</v>
          </cell>
          <cell r="M3440" t="str">
            <v/>
          </cell>
        </row>
        <row r="3441">
          <cell r="C3441">
            <v>1</v>
          </cell>
          <cell r="M3441" t="str">
            <v/>
          </cell>
        </row>
        <row r="3442">
          <cell r="C3442">
            <v>1</v>
          </cell>
          <cell r="M3442" t="str">
            <v/>
          </cell>
        </row>
        <row r="3443">
          <cell r="C3443">
            <v>1</v>
          </cell>
          <cell r="M3443" t="str">
            <v/>
          </cell>
        </row>
        <row r="3444">
          <cell r="C3444">
            <v>1</v>
          </cell>
          <cell r="M3444" t="str">
            <v/>
          </cell>
        </row>
        <row r="3445">
          <cell r="C3445">
            <v>1</v>
          </cell>
          <cell r="M3445" t="str">
            <v/>
          </cell>
        </row>
        <row r="3446">
          <cell r="C3446">
            <v>1</v>
          </cell>
          <cell r="M3446" t="str">
            <v/>
          </cell>
        </row>
        <row r="3447">
          <cell r="C3447">
            <v>1</v>
          </cell>
          <cell r="M3447" t="str">
            <v/>
          </cell>
        </row>
        <row r="3448">
          <cell r="C3448">
            <v>1</v>
          </cell>
          <cell r="M3448" t="str">
            <v/>
          </cell>
        </row>
        <row r="3449">
          <cell r="C3449">
            <v>1</v>
          </cell>
          <cell r="M3449" t="str">
            <v/>
          </cell>
        </row>
        <row r="3450">
          <cell r="C3450">
            <v>1</v>
          </cell>
          <cell r="M3450" t="str">
            <v/>
          </cell>
        </row>
        <row r="3451">
          <cell r="C3451">
            <v>1</v>
          </cell>
          <cell r="M3451" t="str">
            <v/>
          </cell>
        </row>
        <row r="3452">
          <cell r="C3452">
            <v>1</v>
          </cell>
          <cell r="M3452" t="str">
            <v/>
          </cell>
        </row>
        <row r="3453">
          <cell r="C3453">
            <v>1</v>
          </cell>
          <cell r="M3453" t="str">
            <v/>
          </cell>
        </row>
        <row r="3454">
          <cell r="C3454">
            <v>1</v>
          </cell>
          <cell r="M3454" t="str">
            <v/>
          </cell>
        </row>
        <row r="3455">
          <cell r="C3455">
            <v>1</v>
          </cell>
          <cell r="M3455" t="str">
            <v/>
          </cell>
        </row>
        <row r="3456">
          <cell r="C3456">
            <v>1</v>
          </cell>
          <cell r="M3456" t="str">
            <v/>
          </cell>
        </row>
        <row r="3457">
          <cell r="C3457">
            <v>1</v>
          </cell>
          <cell r="M3457" t="str">
            <v/>
          </cell>
        </row>
        <row r="3458">
          <cell r="C3458">
            <v>1</v>
          </cell>
          <cell r="M3458" t="str">
            <v/>
          </cell>
        </row>
        <row r="3459">
          <cell r="C3459">
            <v>1</v>
          </cell>
          <cell r="M3459" t="str">
            <v/>
          </cell>
        </row>
        <row r="3460">
          <cell r="C3460">
            <v>1</v>
          </cell>
          <cell r="M3460" t="str">
            <v/>
          </cell>
        </row>
        <row r="3461">
          <cell r="C3461">
            <v>1</v>
          </cell>
          <cell r="M3461" t="str">
            <v/>
          </cell>
        </row>
        <row r="3462">
          <cell r="C3462">
            <v>1</v>
          </cell>
          <cell r="M3462" t="str">
            <v/>
          </cell>
        </row>
        <row r="3463">
          <cell r="C3463">
            <v>1</v>
          </cell>
          <cell r="M3463" t="str">
            <v/>
          </cell>
        </row>
        <row r="3464">
          <cell r="C3464">
            <v>1</v>
          </cell>
          <cell r="M3464" t="str">
            <v/>
          </cell>
        </row>
        <row r="3465">
          <cell r="C3465">
            <v>1</v>
          </cell>
          <cell r="M3465" t="str">
            <v/>
          </cell>
        </row>
        <row r="3466">
          <cell r="C3466">
            <v>1</v>
          </cell>
          <cell r="M3466" t="str">
            <v/>
          </cell>
        </row>
        <row r="3467">
          <cell r="C3467">
            <v>1</v>
          </cell>
          <cell r="M3467" t="str">
            <v/>
          </cell>
        </row>
        <row r="3468">
          <cell r="C3468">
            <v>1</v>
          </cell>
          <cell r="M3468" t="str">
            <v/>
          </cell>
        </row>
        <row r="3469">
          <cell r="C3469">
            <v>1</v>
          </cell>
          <cell r="M3469" t="str">
            <v/>
          </cell>
        </row>
        <row r="3470">
          <cell r="C3470">
            <v>1</v>
          </cell>
          <cell r="M3470" t="str">
            <v/>
          </cell>
        </row>
        <row r="3471">
          <cell r="C3471">
            <v>1</v>
          </cell>
          <cell r="M3471" t="str">
            <v/>
          </cell>
        </row>
        <row r="3472">
          <cell r="C3472">
            <v>1</v>
          </cell>
          <cell r="M3472" t="str">
            <v/>
          </cell>
        </row>
        <row r="3473">
          <cell r="C3473">
            <v>1</v>
          </cell>
          <cell r="M3473" t="str">
            <v/>
          </cell>
        </row>
        <row r="3474">
          <cell r="C3474">
            <v>1</v>
          </cell>
          <cell r="M3474" t="str">
            <v/>
          </cell>
        </row>
        <row r="3475">
          <cell r="C3475">
            <v>1</v>
          </cell>
          <cell r="M3475" t="str">
            <v/>
          </cell>
        </row>
        <row r="3476">
          <cell r="C3476">
            <v>1</v>
          </cell>
          <cell r="M3476" t="str">
            <v/>
          </cell>
        </row>
        <row r="3477">
          <cell r="C3477">
            <v>1</v>
          </cell>
          <cell r="M3477" t="str">
            <v/>
          </cell>
        </row>
        <row r="3478">
          <cell r="C3478">
            <v>1</v>
          </cell>
          <cell r="M3478" t="str">
            <v/>
          </cell>
        </row>
        <row r="3479">
          <cell r="C3479">
            <v>1</v>
          </cell>
          <cell r="M3479" t="str">
            <v/>
          </cell>
        </row>
        <row r="3480">
          <cell r="C3480">
            <v>1</v>
          </cell>
          <cell r="M3480" t="str">
            <v/>
          </cell>
        </row>
        <row r="3481">
          <cell r="C3481">
            <v>1</v>
          </cell>
          <cell r="M3481" t="str">
            <v/>
          </cell>
        </row>
        <row r="3482">
          <cell r="C3482">
            <v>1</v>
          </cell>
          <cell r="M3482" t="str">
            <v/>
          </cell>
        </row>
        <row r="3483">
          <cell r="C3483">
            <v>1</v>
          </cell>
          <cell r="M3483" t="str">
            <v/>
          </cell>
        </row>
        <row r="3484">
          <cell r="C3484">
            <v>1</v>
          </cell>
          <cell r="M3484" t="str">
            <v/>
          </cell>
        </row>
        <row r="3485">
          <cell r="C3485">
            <v>1</v>
          </cell>
          <cell r="M3485" t="str">
            <v/>
          </cell>
        </row>
        <row r="3486">
          <cell r="C3486">
            <v>1</v>
          </cell>
          <cell r="M3486" t="str">
            <v/>
          </cell>
        </row>
        <row r="3487">
          <cell r="C3487">
            <v>1</v>
          </cell>
          <cell r="M3487" t="str">
            <v/>
          </cell>
        </row>
        <row r="3488">
          <cell r="C3488">
            <v>1</v>
          </cell>
          <cell r="M3488" t="str">
            <v/>
          </cell>
        </row>
        <row r="3489">
          <cell r="C3489">
            <v>1</v>
          </cell>
          <cell r="M3489" t="str">
            <v/>
          </cell>
        </row>
        <row r="3490">
          <cell r="C3490">
            <v>1</v>
          </cell>
          <cell r="M3490" t="str">
            <v/>
          </cell>
        </row>
        <row r="3491">
          <cell r="C3491">
            <v>1</v>
          </cell>
          <cell r="M3491" t="str">
            <v/>
          </cell>
        </row>
        <row r="3492">
          <cell r="C3492">
            <v>1</v>
          </cell>
          <cell r="M3492" t="str">
            <v/>
          </cell>
        </row>
        <row r="3493">
          <cell r="C3493">
            <v>1</v>
          </cell>
          <cell r="M3493" t="str">
            <v/>
          </cell>
        </row>
        <row r="3494">
          <cell r="C3494">
            <v>1</v>
          </cell>
          <cell r="M3494" t="str">
            <v/>
          </cell>
        </row>
        <row r="3495">
          <cell r="C3495">
            <v>1</v>
          </cell>
          <cell r="M3495" t="str">
            <v/>
          </cell>
        </row>
        <row r="3496">
          <cell r="C3496">
            <v>1</v>
          </cell>
          <cell r="M3496" t="str">
            <v/>
          </cell>
        </row>
        <row r="3497">
          <cell r="C3497">
            <v>1</v>
          </cell>
          <cell r="M3497" t="str">
            <v/>
          </cell>
        </row>
        <row r="3498">
          <cell r="C3498">
            <v>1</v>
          </cell>
          <cell r="M3498" t="str">
            <v/>
          </cell>
        </row>
        <row r="3499">
          <cell r="C3499">
            <v>1</v>
          </cell>
          <cell r="M3499" t="str">
            <v/>
          </cell>
        </row>
        <row r="3500">
          <cell r="C3500">
            <v>1</v>
          </cell>
          <cell r="M3500" t="str">
            <v/>
          </cell>
        </row>
        <row r="3501">
          <cell r="C3501">
            <v>1</v>
          </cell>
          <cell r="M3501" t="str">
            <v/>
          </cell>
        </row>
        <row r="3502">
          <cell r="C3502">
            <v>1</v>
          </cell>
          <cell r="M3502" t="str">
            <v/>
          </cell>
        </row>
        <row r="3503">
          <cell r="C3503">
            <v>1</v>
          </cell>
          <cell r="M3503" t="str">
            <v/>
          </cell>
        </row>
        <row r="3504">
          <cell r="C3504">
            <v>1</v>
          </cell>
          <cell r="M3504" t="str">
            <v/>
          </cell>
        </row>
        <row r="3505">
          <cell r="C3505">
            <v>1</v>
          </cell>
          <cell r="M3505" t="str">
            <v/>
          </cell>
        </row>
        <row r="3506">
          <cell r="C3506">
            <v>1</v>
          </cell>
          <cell r="M3506" t="str">
            <v/>
          </cell>
        </row>
        <row r="3507">
          <cell r="C3507">
            <v>1</v>
          </cell>
          <cell r="M3507" t="str">
            <v/>
          </cell>
        </row>
        <row r="3508">
          <cell r="C3508">
            <v>1</v>
          </cell>
          <cell r="M3508" t="str">
            <v/>
          </cell>
        </row>
        <row r="3509">
          <cell r="C3509">
            <v>1</v>
          </cell>
          <cell r="M3509" t="str">
            <v/>
          </cell>
        </row>
        <row r="3510">
          <cell r="C3510">
            <v>1</v>
          </cell>
          <cell r="M3510" t="str">
            <v/>
          </cell>
        </row>
        <row r="3511">
          <cell r="C3511">
            <v>1</v>
          </cell>
          <cell r="M3511" t="str">
            <v/>
          </cell>
        </row>
        <row r="3512">
          <cell r="C3512">
            <v>1</v>
          </cell>
          <cell r="M3512" t="str">
            <v/>
          </cell>
        </row>
        <row r="3513">
          <cell r="C3513">
            <v>1</v>
          </cell>
          <cell r="M3513" t="str">
            <v/>
          </cell>
        </row>
        <row r="3514">
          <cell r="C3514">
            <v>1</v>
          </cell>
          <cell r="M3514" t="str">
            <v/>
          </cell>
        </row>
        <row r="3515">
          <cell r="C3515">
            <v>1</v>
          </cell>
          <cell r="M3515" t="str">
            <v/>
          </cell>
        </row>
        <row r="3516">
          <cell r="C3516">
            <v>1</v>
          </cell>
          <cell r="M3516" t="str">
            <v/>
          </cell>
        </row>
        <row r="3517">
          <cell r="C3517">
            <v>1</v>
          </cell>
          <cell r="M3517" t="str">
            <v/>
          </cell>
        </row>
        <row r="3518">
          <cell r="C3518">
            <v>1</v>
          </cell>
          <cell r="M3518" t="str">
            <v/>
          </cell>
        </row>
        <row r="3519">
          <cell r="C3519">
            <v>1</v>
          </cell>
          <cell r="M3519" t="str">
            <v/>
          </cell>
        </row>
        <row r="3520">
          <cell r="C3520">
            <v>1</v>
          </cell>
          <cell r="M3520" t="str">
            <v/>
          </cell>
        </row>
        <row r="3521">
          <cell r="C3521">
            <v>1</v>
          </cell>
          <cell r="M3521" t="str">
            <v/>
          </cell>
        </row>
        <row r="3522">
          <cell r="C3522">
            <v>1</v>
          </cell>
          <cell r="M3522" t="str">
            <v/>
          </cell>
        </row>
        <row r="3523">
          <cell r="C3523">
            <v>1</v>
          </cell>
          <cell r="M3523" t="str">
            <v/>
          </cell>
        </row>
        <row r="3524">
          <cell r="C3524">
            <v>1</v>
          </cell>
          <cell r="M3524" t="str">
            <v/>
          </cell>
        </row>
        <row r="3525">
          <cell r="C3525">
            <v>1</v>
          </cell>
          <cell r="M3525" t="str">
            <v/>
          </cell>
        </row>
        <row r="3526">
          <cell r="C3526">
            <v>1</v>
          </cell>
          <cell r="M3526" t="str">
            <v/>
          </cell>
        </row>
        <row r="3527">
          <cell r="C3527">
            <v>1</v>
          </cell>
          <cell r="M3527" t="str">
            <v/>
          </cell>
        </row>
        <row r="3528">
          <cell r="C3528">
            <v>1</v>
          </cell>
          <cell r="M3528" t="str">
            <v/>
          </cell>
        </row>
        <row r="3529">
          <cell r="C3529">
            <v>1</v>
          </cell>
          <cell r="M3529" t="str">
            <v/>
          </cell>
        </row>
        <row r="3530">
          <cell r="C3530">
            <v>1</v>
          </cell>
          <cell r="M3530" t="str">
            <v/>
          </cell>
        </row>
        <row r="3531">
          <cell r="C3531">
            <v>1</v>
          </cell>
          <cell r="M3531" t="str">
            <v/>
          </cell>
        </row>
        <row r="3532">
          <cell r="C3532">
            <v>1</v>
          </cell>
          <cell r="M3532" t="str">
            <v/>
          </cell>
        </row>
        <row r="3533">
          <cell r="C3533">
            <v>1</v>
          </cell>
          <cell r="M3533" t="str">
            <v/>
          </cell>
        </row>
        <row r="3534">
          <cell r="C3534">
            <v>1</v>
          </cell>
          <cell r="M3534" t="str">
            <v/>
          </cell>
        </row>
        <row r="3535">
          <cell r="C3535">
            <v>1</v>
          </cell>
          <cell r="M3535" t="str">
            <v/>
          </cell>
        </row>
        <row r="3536">
          <cell r="C3536">
            <v>1</v>
          </cell>
          <cell r="M3536" t="str">
            <v/>
          </cell>
        </row>
        <row r="3537">
          <cell r="C3537">
            <v>1</v>
          </cell>
          <cell r="M3537" t="str">
            <v/>
          </cell>
        </row>
        <row r="3538">
          <cell r="C3538">
            <v>1</v>
          </cell>
          <cell r="M3538" t="str">
            <v/>
          </cell>
        </row>
        <row r="3539">
          <cell r="C3539">
            <v>1</v>
          </cell>
          <cell r="M3539" t="str">
            <v/>
          </cell>
        </row>
        <row r="3540">
          <cell r="C3540">
            <v>1</v>
          </cell>
          <cell r="M3540" t="str">
            <v/>
          </cell>
        </row>
        <row r="3541">
          <cell r="C3541">
            <v>1</v>
          </cell>
          <cell r="M3541" t="str">
            <v/>
          </cell>
        </row>
        <row r="3542">
          <cell r="C3542">
            <v>1</v>
          </cell>
          <cell r="M3542" t="str">
            <v/>
          </cell>
        </row>
        <row r="3543">
          <cell r="C3543">
            <v>1</v>
          </cell>
          <cell r="M3543" t="str">
            <v/>
          </cell>
        </row>
        <row r="3544">
          <cell r="C3544">
            <v>1</v>
          </cell>
          <cell r="M3544" t="str">
            <v/>
          </cell>
        </row>
        <row r="3545">
          <cell r="C3545">
            <v>1</v>
          </cell>
          <cell r="M3545" t="str">
            <v/>
          </cell>
        </row>
        <row r="3546">
          <cell r="C3546">
            <v>1</v>
          </cell>
          <cell r="M3546" t="str">
            <v/>
          </cell>
        </row>
        <row r="3547">
          <cell r="C3547">
            <v>1</v>
          </cell>
          <cell r="M3547" t="str">
            <v/>
          </cell>
        </row>
        <row r="3548">
          <cell r="C3548">
            <v>1</v>
          </cell>
          <cell r="M3548" t="str">
            <v/>
          </cell>
        </row>
        <row r="3549">
          <cell r="C3549">
            <v>1</v>
          </cell>
          <cell r="M3549" t="str">
            <v/>
          </cell>
        </row>
        <row r="3550">
          <cell r="C3550">
            <v>1</v>
          </cell>
          <cell r="M3550" t="str">
            <v/>
          </cell>
        </row>
        <row r="3551">
          <cell r="C3551">
            <v>1</v>
          </cell>
          <cell r="M3551" t="str">
            <v/>
          </cell>
        </row>
        <row r="3552">
          <cell r="C3552">
            <v>1</v>
          </cell>
          <cell r="M3552" t="str">
            <v/>
          </cell>
        </row>
        <row r="3553">
          <cell r="C3553">
            <v>1</v>
          </cell>
          <cell r="M3553" t="str">
            <v/>
          </cell>
        </row>
        <row r="3554">
          <cell r="C3554">
            <v>1</v>
          </cell>
          <cell r="M3554" t="str">
            <v/>
          </cell>
        </row>
        <row r="3555">
          <cell r="C3555">
            <v>1</v>
          </cell>
          <cell r="M3555" t="str">
            <v/>
          </cell>
        </row>
        <row r="3556">
          <cell r="C3556">
            <v>1</v>
          </cell>
          <cell r="M3556" t="str">
            <v/>
          </cell>
        </row>
        <row r="3557">
          <cell r="C3557">
            <v>1</v>
          </cell>
          <cell r="M3557" t="str">
            <v/>
          </cell>
        </row>
        <row r="3558">
          <cell r="C3558">
            <v>1</v>
          </cell>
          <cell r="M3558" t="str">
            <v/>
          </cell>
        </row>
        <row r="3559">
          <cell r="C3559">
            <v>1</v>
          </cell>
          <cell r="M3559" t="str">
            <v/>
          </cell>
        </row>
        <row r="3560">
          <cell r="C3560">
            <v>1</v>
          </cell>
          <cell r="M3560" t="str">
            <v/>
          </cell>
        </row>
        <row r="3561">
          <cell r="C3561">
            <v>1</v>
          </cell>
          <cell r="M3561" t="str">
            <v/>
          </cell>
        </row>
        <row r="3562">
          <cell r="C3562">
            <v>1</v>
          </cell>
          <cell r="M3562" t="str">
            <v/>
          </cell>
        </row>
        <row r="3563">
          <cell r="C3563">
            <v>1</v>
          </cell>
          <cell r="M3563" t="str">
            <v/>
          </cell>
        </row>
        <row r="3564">
          <cell r="C3564">
            <v>1</v>
          </cell>
          <cell r="M3564" t="str">
            <v/>
          </cell>
        </row>
        <row r="3565">
          <cell r="C3565">
            <v>1</v>
          </cell>
          <cell r="M3565" t="str">
            <v/>
          </cell>
        </row>
        <row r="3566">
          <cell r="C3566">
            <v>1</v>
          </cell>
          <cell r="M3566" t="str">
            <v/>
          </cell>
        </row>
        <row r="3567">
          <cell r="C3567">
            <v>1</v>
          </cell>
          <cell r="M3567" t="str">
            <v/>
          </cell>
        </row>
        <row r="3568">
          <cell r="C3568">
            <v>1</v>
          </cell>
          <cell r="M3568" t="str">
            <v/>
          </cell>
        </row>
        <row r="3569">
          <cell r="C3569">
            <v>1</v>
          </cell>
          <cell r="M3569" t="str">
            <v/>
          </cell>
        </row>
        <row r="3570">
          <cell r="C3570">
            <v>1</v>
          </cell>
          <cell r="M3570" t="str">
            <v/>
          </cell>
        </row>
        <row r="3571">
          <cell r="C3571">
            <v>1</v>
          </cell>
          <cell r="M3571" t="str">
            <v/>
          </cell>
        </row>
        <row r="3572">
          <cell r="C3572">
            <v>1</v>
          </cell>
          <cell r="M3572" t="str">
            <v/>
          </cell>
        </row>
        <row r="3573">
          <cell r="C3573">
            <v>1</v>
          </cell>
          <cell r="M3573" t="str">
            <v/>
          </cell>
        </row>
        <row r="3574">
          <cell r="C3574">
            <v>1</v>
          </cell>
          <cell r="M3574" t="str">
            <v/>
          </cell>
        </row>
        <row r="3575">
          <cell r="C3575">
            <v>1</v>
          </cell>
          <cell r="M3575" t="str">
            <v/>
          </cell>
        </row>
        <row r="3576">
          <cell r="C3576">
            <v>1</v>
          </cell>
          <cell r="M3576" t="str">
            <v/>
          </cell>
        </row>
        <row r="3577">
          <cell r="C3577">
            <v>1</v>
          </cell>
          <cell r="M3577" t="str">
            <v/>
          </cell>
        </row>
        <row r="3578">
          <cell r="C3578">
            <v>1</v>
          </cell>
          <cell r="M3578" t="str">
            <v/>
          </cell>
        </row>
        <row r="3579">
          <cell r="C3579">
            <v>1</v>
          </cell>
          <cell r="M3579" t="str">
            <v/>
          </cell>
        </row>
        <row r="3580">
          <cell r="C3580">
            <v>1</v>
          </cell>
          <cell r="M3580" t="str">
            <v/>
          </cell>
        </row>
        <row r="3581">
          <cell r="C3581">
            <v>1</v>
          </cell>
          <cell r="M3581" t="str">
            <v/>
          </cell>
        </row>
        <row r="3582">
          <cell r="C3582">
            <v>1</v>
          </cell>
          <cell r="M3582" t="str">
            <v/>
          </cell>
        </row>
        <row r="3583">
          <cell r="C3583">
            <v>1</v>
          </cell>
          <cell r="M3583" t="str">
            <v/>
          </cell>
        </row>
        <row r="3584">
          <cell r="C3584">
            <v>1</v>
          </cell>
          <cell r="M3584" t="str">
            <v/>
          </cell>
        </row>
        <row r="3585">
          <cell r="C3585">
            <v>1</v>
          </cell>
          <cell r="M3585" t="str">
            <v/>
          </cell>
        </row>
        <row r="3586">
          <cell r="C3586">
            <v>1</v>
          </cell>
          <cell r="M3586" t="str">
            <v/>
          </cell>
        </row>
        <row r="3587">
          <cell r="C3587">
            <v>1</v>
          </cell>
          <cell r="M3587" t="str">
            <v/>
          </cell>
        </row>
        <row r="3588">
          <cell r="C3588">
            <v>1</v>
          </cell>
          <cell r="M3588" t="str">
            <v/>
          </cell>
        </row>
        <row r="3589">
          <cell r="C3589">
            <v>1</v>
          </cell>
          <cell r="M3589" t="str">
            <v/>
          </cell>
        </row>
        <row r="3590">
          <cell r="C3590">
            <v>1</v>
          </cell>
          <cell r="M3590" t="str">
            <v/>
          </cell>
        </row>
        <row r="3591">
          <cell r="C3591">
            <v>1</v>
          </cell>
          <cell r="M3591" t="str">
            <v/>
          </cell>
        </row>
        <row r="3592">
          <cell r="C3592">
            <v>1</v>
          </cell>
          <cell r="M3592" t="str">
            <v/>
          </cell>
        </row>
        <row r="3593">
          <cell r="C3593">
            <v>1</v>
          </cell>
          <cell r="M3593" t="str">
            <v/>
          </cell>
        </row>
        <row r="3594">
          <cell r="C3594">
            <v>1</v>
          </cell>
          <cell r="M3594" t="str">
            <v/>
          </cell>
        </row>
        <row r="3595">
          <cell r="C3595">
            <v>1</v>
          </cell>
          <cell r="M3595" t="str">
            <v/>
          </cell>
        </row>
        <row r="3596">
          <cell r="C3596">
            <v>1</v>
          </cell>
          <cell r="M3596" t="str">
            <v/>
          </cell>
        </row>
        <row r="3597">
          <cell r="C3597">
            <v>1</v>
          </cell>
          <cell r="M3597" t="str">
            <v/>
          </cell>
        </row>
        <row r="3598">
          <cell r="C3598">
            <v>1</v>
          </cell>
          <cell r="M3598" t="str">
            <v/>
          </cell>
        </row>
        <row r="3599">
          <cell r="C3599">
            <v>1</v>
          </cell>
          <cell r="M3599" t="str">
            <v/>
          </cell>
        </row>
        <row r="3600">
          <cell r="C3600">
            <v>1</v>
          </cell>
          <cell r="M3600" t="str">
            <v/>
          </cell>
        </row>
        <row r="3601">
          <cell r="C3601">
            <v>1</v>
          </cell>
          <cell r="M3601" t="str">
            <v/>
          </cell>
        </row>
        <row r="3602">
          <cell r="C3602">
            <v>1</v>
          </cell>
          <cell r="M3602" t="str">
            <v/>
          </cell>
        </row>
        <row r="3603">
          <cell r="C3603">
            <v>1</v>
          </cell>
          <cell r="M3603" t="str">
            <v/>
          </cell>
        </row>
        <row r="3604">
          <cell r="C3604">
            <v>1</v>
          </cell>
          <cell r="M3604" t="str">
            <v/>
          </cell>
        </row>
        <row r="3605">
          <cell r="C3605">
            <v>1</v>
          </cell>
          <cell r="M3605" t="str">
            <v/>
          </cell>
        </row>
        <row r="3606">
          <cell r="C3606">
            <v>1</v>
          </cell>
          <cell r="M3606" t="str">
            <v/>
          </cell>
        </row>
        <row r="3607">
          <cell r="C3607">
            <v>1</v>
          </cell>
          <cell r="M3607" t="str">
            <v/>
          </cell>
        </row>
        <row r="3608">
          <cell r="C3608">
            <v>1</v>
          </cell>
          <cell r="M3608" t="str">
            <v/>
          </cell>
        </row>
        <row r="3609">
          <cell r="C3609">
            <v>1</v>
          </cell>
          <cell r="M3609" t="str">
            <v/>
          </cell>
        </row>
        <row r="3610">
          <cell r="C3610">
            <v>1</v>
          </cell>
          <cell r="M3610" t="str">
            <v/>
          </cell>
        </row>
        <row r="3611">
          <cell r="C3611">
            <v>1</v>
          </cell>
          <cell r="M3611" t="str">
            <v/>
          </cell>
        </row>
        <row r="3612">
          <cell r="C3612">
            <v>1</v>
          </cell>
          <cell r="M3612" t="str">
            <v/>
          </cell>
        </row>
        <row r="3613">
          <cell r="C3613">
            <v>1</v>
          </cell>
          <cell r="M3613" t="str">
            <v/>
          </cell>
        </row>
        <row r="3614">
          <cell r="C3614">
            <v>1</v>
          </cell>
          <cell r="M3614" t="str">
            <v/>
          </cell>
        </row>
        <row r="3615">
          <cell r="C3615">
            <v>1</v>
          </cell>
          <cell r="M3615" t="str">
            <v/>
          </cell>
        </row>
        <row r="3616">
          <cell r="C3616">
            <v>1</v>
          </cell>
          <cell r="M3616" t="str">
            <v/>
          </cell>
        </row>
        <row r="3617">
          <cell r="C3617">
            <v>1</v>
          </cell>
          <cell r="M3617" t="str">
            <v/>
          </cell>
        </row>
        <row r="3618">
          <cell r="C3618">
            <v>1</v>
          </cell>
          <cell r="M3618" t="str">
            <v/>
          </cell>
        </row>
        <row r="3619">
          <cell r="C3619">
            <v>1</v>
          </cell>
          <cell r="M3619" t="str">
            <v/>
          </cell>
        </row>
        <row r="3620">
          <cell r="C3620">
            <v>1</v>
          </cell>
          <cell r="M3620" t="str">
            <v/>
          </cell>
        </row>
        <row r="3621">
          <cell r="C3621">
            <v>1</v>
          </cell>
          <cell r="M3621" t="str">
            <v/>
          </cell>
        </row>
        <row r="3622">
          <cell r="C3622">
            <v>1</v>
          </cell>
          <cell r="M3622" t="str">
            <v/>
          </cell>
        </row>
        <row r="3623">
          <cell r="C3623">
            <v>1</v>
          </cell>
          <cell r="M3623" t="str">
            <v/>
          </cell>
        </row>
        <row r="3624">
          <cell r="C3624">
            <v>1</v>
          </cell>
          <cell r="M3624" t="str">
            <v/>
          </cell>
        </row>
        <row r="3625">
          <cell r="C3625">
            <v>1</v>
          </cell>
          <cell r="M3625" t="str">
            <v/>
          </cell>
        </row>
        <row r="3626">
          <cell r="C3626">
            <v>1</v>
          </cell>
          <cell r="M3626" t="str">
            <v/>
          </cell>
        </row>
        <row r="3627">
          <cell r="C3627">
            <v>1</v>
          </cell>
          <cell r="M3627" t="str">
            <v/>
          </cell>
        </row>
        <row r="3628">
          <cell r="C3628">
            <v>1</v>
          </cell>
          <cell r="M3628" t="str">
            <v/>
          </cell>
        </row>
        <row r="3629">
          <cell r="C3629">
            <v>1</v>
          </cell>
          <cell r="M3629" t="str">
            <v/>
          </cell>
        </row>
        <row r="3630">
          <cell r="C3630">
            <v>1</v>
          </cell>
          <cell r="M3630" t="str">
            <v/>
          </cell>
        </row>
        <row r="3631">
          <cell r="C3631">
            <v>1</v>
          </cell>
          <cell r="M3631" t="str">
            <v/>
          </cell>
        </row>
        <row r="3632">
          <cell r="C3632">
            <v>1</v>
          </cell>
          <cell r="M3632" t="str">
            <v/>
          </cell>
        </row>
        <row r="3633">
          <cell r="C3633">
            <v>1</v>
          </cell>
          <cell r="M3633" t="str">
            <v/>
          </cell>
        </row>
        <row r="3634">
          <cell r="C3634">
            <v>1</v>
          </cell>
          <cell r="M3634" t="str">
            <v/>
          </cell>
        </row>
        <row r="3635">
          <cell r="C3635">
            <v>1</v>
          </cell>
          <cell r="M3635" t="str">
            <v/>
          </cell>
        </row>
        <row r="3636">
          <cell r="C3636">
            <v>1</v>
          </cell>
          <cell r="M3636" t="str">
            <v/>
          </cell>
        </row>
        <row r="3637">
          <cell r="C3637">
            <v>1</v>
          </cell>
          <cell r="M3637" t="str">
            <v/>
          </cell>
        </row>
        <row r="3638">
          <cell r="C3638">
            <v>1</v>
          </cell>
          <cell r="M3638" t="str">
            <v/>
          </cell>
        </row>
        <row r="3639">
          <cell r="C3639">
            <v>1</v>
          </cell>
          <cell r="M3639" t="str">
            <v/>
          </cell>
        </row>
        <row r="3640">
          <cell r="C3640">
            <v>1</v>
          </cell>
          <cell r="M3640" t="str">
            <v/>
          </cell>
        </row>
        <row r="3641">
          <cell r="C3641">
            <v>1</v>
          </cell>
          <cell r="M3641" t="str">
            <v/>
          </cell>
        </row>
        <row r="3642">
          <cell r="C3642">
            <v>1</v>
          </cell>
          <cell r="M3642" t="str">
            <v/>
          </cell>
        </row>
        <row r="3643">
          <cell r="C3643">
            <v>1</v>
          </cell>
          <cell r="M3643" t="str">
            <v/>
          </cell>
        </row>
        <row r="3644">
          <cell r="C3644">
            <v>1</v>
          </cell>
          <cell r="M3644" t="str">
            <v/>
          </cell>
        </row>
        <row r="3645">
          <cell r="C3645">
            <v>1</v>
          </cell>
          <cell r="M3645" t="str">
            <v/>
          </cell>
        </row>
        <row r="3646">
          <cell r="C3646">
            <v>1</v>
          </cell>
          <cell r="M3646" t="str">
            <v/>
          </cell>
        </row>
        <row r="3647">
          <cell r="C3647">
            <v>1</v>
          </cell>
          <cell r="M3647" t="str">
            <v/>
          </cell>
        </row>
        <row r="3648">
          <cell r="C3648">
            <v>1</v>
          </cell>
          <cell r="M3648" t="str">
            <v/>
          </cell>
        </row>
        <row r="3649">
          <cell r="C3649">
            <v>1</v>
          </cell>
          <cell r="M3649" t="str">
            <v/>
          </cell>
        </row>
        <row r="3650">
          <cell r="C3650">
            <v>1</v>
          </cell>
          <cell r="M3650" t="str">
            <v/>
          </cell>
        </row>
        <row r="3651">
          <cell r="C3651">
            <v>1</v>
          </cell>
          <cell r="M3651" t="str">
            <v/>
          </cell>
        </row>
        <row r="3652">
          <cell r="C3652">
            <v>1</v>
          </cell>
          <cell r="M3652" t="str">
            <v/>
          </cell>
        </row>
        <row r="3653">
          <cell r="C3653">
            <v>1</v>
          </cell>
          <cell r="M3653" t="str">
            <v/>
          </cell>
        </row>
        <row r="3654">
          <cell r="C3654">
            <v>1</v>
          </cell>
          <cell r="M3654" t="str">
            <v/>
          </cell>
        </row>
        <row r="3655">
          <cell r="C3655">
            <v>1</v>
          </cell>
          <cell r="M3655" t="str">
            <v/>
          </cell>
        </row>
        <row r="3656">
          <cell r="C3656">
            <v>1</v>
          </cell>
          <cell r="M3656" t="str">
            <v/>
          </cell>
        </row>
        <row r="3657">
          <cell r="C3657">
            <v>1</v>
          </cell>
          <cell r="M3657" t="str">
            <v/>
          </cell>
        </row>
        <row r="3658">
          <cell r="C3658">
            <v>1</v>
          </cell>
          <cell r="M3658" t="str">
            <v/>
          </cell>
        </row>
        <row r="3659">
          <cell r="C3659">
            <v>1</v>
          </cell>
          <cell r="M3659" t="str">
            <v/>
          </cell>
        </row>
        <row r="3660">
          <cell r="C3660">
            <v>1</v>
          </cell>
          <cell r="M3660" t="str">
            <v/>
          </cell>
        </row>
        <row r="3661">
          <cell r="C3661">
            <v>1</v>
          </cell>
          <cell r="M3661" t="str">
            <v/>
          </cell>
        </row>
        <row r="3662">
          <cell r="C3662">
            <v>1</v>
          </cell>
          <cell r="M3662" t="str">
            <v/>
          </cell>
        </row>
        <row r="3663">
          <cell r="C3663">
            <v>1</v>
          </cell>
          <cell r="M3663" t="str">
            <v/>
          </cell>
        </row>
        <row r="3664">
          <cell r="C3664">
            <v>1</v>
          </cell>
          <cell r="M3664" t="str">
            <v/>
          </cell>
        </row>
        <row r="3665">
          <cell r="C3665">
            <v>1</v>
          </cell>
          <cell r="M3665" t="str">
            <v/>
          </cell>
        </row>
        <row r="3666">
          <cell r="C3666">
            <v>1</v>
          </cell>
          <cell r="M3666" t="str">
            <v/>
          </cell>
        </row>
        <row r="3667">
          <cell r="C3667">
            <v>1</v>
          </cell>
          <cell r="M3667" t="str">
            <v/>
          </cell>
        </row>
        <row r="3668">
          <cell r="C3668">
            <v>1</v>
          </cell>
          <cell r="M3668" t="str">
            <v/>
          </cell>
        </row>
        <row r="3669">
          <cell r="C3669">
            <v>1</v>
          </cell>
          <cell r="M3669" t="str">
            <v/>
          </cell>
        </row>
        <row r="3670">
          <cell r="C3670">
            <v>1</v>
          </cell>
          <cell r="M3670" t="str">
            <v/>
          </cell>
        </row>
        <row r="3671">
          <cell r="C3671">
            <v>1</v>
          </cell>
          <cell r="M3671" t="str">
            <v/>
          </cell>
        </row>
        <row r="3672">
          <cell r="C3672">
            <v>1</v>
          </cell>
          <cell r="M3672" t="str">
            <v/>
          </cell>
        </row>
        <row r="3673">
          <cell r="C3673">
            <v>1</v>
          </cell>
          <cell r="M3673" t="str">
            <v/>
          </cell>
        </row>
        <row r="3674">
          <cell r="C3674">
            <v>1</v>
          </cell>
          <cell r="M3674" t="str">
            <v/>
          </cell>
        </row>
        <row r="3675">
          <cell r="C3675">
            <v>1</v>
          </cell>
          <cell r="M3675" t="str">
            <v/>
          </cell>
        </row>
        <row r="3676">
          <cell r="C3676">
            <v>1</v>
          </cell>
          <cell r="M3676" t="str">
            <v/>
          </cell>
        </row>
        <row r="3677">
          <cell r="C3677">
            <v>1</v>
          </cell>
          <cell r="M3677" t="str">
            <v/>
          </cell>
        </row>
        <row r="3678">
          <cell r="C3678">
            <v>1</v>
          </cell>
          <cell r="M3678" t="str">
            <v/>
          </cell>
        </row>
        <row r="3679">
          <cell r="C3679">
            <v>1</v>
          </cell>
          <cell r="M3679" t="str">
            <v/>
          </cell>
        </row>
        <row r="3680">
          <cell r="C3680">
            <v>1</v>
          </cell>
          <cell r="M3680" t="str">
            <v/>
          </cell>
        </row>
        <row r="3681">
          <cell r="C3681">
            <v>1</v>
          </cell>
          <cell r="M3681" t="str">
            <v/>
          </cell>
        </row>
        <row r="3682">
          <cell r="C3682">
            <v>1</v>
          </cell>
          <cell r="M3682" t="str">
            <v/>
          </cell>
        </row>
        <row r="3683">
          <cell r="C3683">
            <v>1</v>
          </cell>
          <cell r="M3683" t="str">
            <v/>
          </cell>
        </row>
        <row r="3684">
          <cell r="C3684">
            <v>1</v>
          </cell>
          <cell r="M3684" t="str">
            <v/>
          </cell>
        </row>
        <row r="3685">
          <cell r="C3685">
            <v>1</v>
          </cell>
          <cell r="M3685" t="str">
            <v/>
          </cell>
        </row>
        <row r="3686">
          <cell r="C3686">
            <v>1</v>
          </cell>
          <cell r="M3686" t="str">
            <v/>
          </cell>
        </row>
        <row r="3687">
          <cell r="C3687">
            <v>1</v>
          </cell>
          <cell r="M3687" t="str">
            <v/>
          </cell>
        </row>
        <row r="3688">
          <cell r="C3688">
            <v>1</v>
          </cell>
          <cell r="M3688" t="str">
            <v/>
          </cell>
        </row>
        <row r="3689">
          <cell r="C3689">
            <v>1</v>
          </cell>
          <cell r="M3689" t="str">
            <v/>
          </cell>
        </row>
        <row r="3690">
          <cell r="C3690">
            <v>1</v>
          </cell>
          <cell r="M3690" t="str">
            <v/>
          </cell>
        </row>
        <row r="3691">
          <cell r="C3691">
            <v>1</v>
          </cell>
          <cell r="M3691" t="str">
            <v/>
          </cell>
        </row>
        <row r="3692">
          <cell r="C3692">
            <v>1</v>
          </cell>
          <cell r="M3692" t="str">
            <v/>
          </cell>
        </row>
        <row r="3693">
          <cell r="C3693">
            <v>1</v>
          </cell>
          <cell r="M3693" t="str">
            <v/>
          </cell>
        </row>
        <row r="3694">
          <cell r="C3694">
            <v>1</v>
          </cell>
          <cell r="M3694" t="str">
            <v/>
          </cell>
        </row>
        <row r="3695">
          <cell r="C3695">
            <v>1</v>
          </cell>
          <cell r="M3695" t="str">
            <v/>
          </cell>
        </row>
        <row r="3696">
          <cell r="C3696">
            <v>1</v>
          </cell>
          <cell r="M3696" t="str">
            <v/>
          </cell>
        </row>
        <row r="3697">
          <cell r="C3697">
            <v>1</v>
          </cell>
          <cell r="M3697" t="str">
            <v/>
          </cell>
        </row>
        <row r="3698">
          <cell r="C3698">
            <v>1</v>
          </cell>
          <cell r="M3698" t="str">
            <v/>
          </cell>
        </row>
        <row r="3699">
          <cell r="C3699">
            <v>1</v>
          </cell>
          <cell r="M3699" t="str">
            <v/>
          </cell>
        </row>
        <row r="3700">
          <cell r="C3700">
            <v>1</v>
          </cell>
          <cell r="M3700" t="str">
            <v/>
          </cell>
        </row>
        <row r="3701">
          <cell r="C3701">
            <v>1</v>
          </cell>
          <cell r="M3701" t="str">
            <v/>
          </cell>
        </row>
        <row r="3702">
          <cell r="C3702">
            <v>1</v>
          </cell>
          <cell r="M3702" t="str">
            <v/>
          </cell>
        </row>
        <row r="3703">
          <cell r="C3703">
            <v>1</v>
          </cell>
          <cell r="M3703" t="str">
            <v/>
          </cell>
        </row>
        <row r="3704">
          <cell r="C3704">
            <v>1</v>
          </cell>
          <cell r="M3704" t="str">
            <v/>
          </cell>
        </row>
        <row r="3705">
          <cell r="C3705">
            <v>1</v>
          </cell>
          <cell r="M3705" t="str">
            <v/>
          </cell>
        </row>
        <row r="3706">
          <cell r="C3706">
            <v>1</v>
          </cell>
          <cell r="M3706" t="str">
            <v/>
          </cell>
        </row>
        <row r="3707">
          <cell r="C3707">
            <v>1</v>
          </cell>
          <cell r="M3707" t="str">
            <v/>
          </cell>
        </row>
        <row r="3708">
          <cell r="C3708">
            <v>1</v>
          </cell>
          <cell r="M3708" t="str">
            <v/>
          </cell>
        </row>
        <row r="3709">
          <cell r="C3709">
            <v>1</v>
          </cell>
          <cell r="M3709" t="str">
            <v/>
          </cell>
        </row>
        <row r="3710">
          <cell r="C3710">
            <v>1</v>
          </cell>
          <cell r="M3710" t="str">
            <v/>
          </cell>
        </row>
        <row r="3711">
          <cell r="C3711">
            <v>1</v>
          </cell>
          <cell r="M3711" t="str">
            <v/>
          </cell>
        </row>
        <row r="3712">
          <cell r="C3712">
            <v>1</v>
          </cell>
          <cell r="M3712" t="str">
            <v/>
          </cell>
        </row>
        <row r="3713">
          <cell r="C3713">
            <v>1</v>
          </cell>
          <cell r="M3713" t="str">
            <v/>
          </cell>
        </row>
        <row r="3714">
          <cell r="C3714">
            <v>1</v>
          </cell>
          <cell r="M3714" t="str">
            <v/>
          </cell>
        </row>
        <row r="3715">
          <cell r="C3715">
            <v>1</v>
          </cell>
          <cell r="M3715" t="str">
            <v/>
          </cell>
        </row>
        <row r="3716">
          <cell r="C3716">
            <v>1</v>
          </cell>
          <cell r="M3716" t="str">
            <v/>
          </cell>
        </row>
        <row r="3717">
          <cell r="C3717">
            <v>1</v>
          </cell>
          <cell r="M3717" t="str">
            <v/>
          </cell>
        </row>
        <row r="3718">
          <cell r="C3718">
            <v>1</v>
          </cell>
          <cell r="M3718" t="str">
            <v/>
          </cell>
        </row>
        <row r="3719">
          <cell r="C3719">
            <v>1</v>
          </cell>
          <cell r="M3719" t="str">
            <v/>
          </cell>
        </row>
        <row r="3720">
          <cell r="C3720">
            <v>1</v>
          </cell>
          <cell r="M3720" t="str">
            <v/>
          </cell>
        </row>
        <row r="3721">
          <cell r="C3721">
            <v>1</v>
          </cell>
          <cell r="M3721" t="str">
            <v/>
          </cell>
        </row>
        <row r="3722">
          <cell r="C3722">
            <v>1</v>
          </cell>
          <cell r="M3722" t="str">
            <v/>
          </cell>
        </row>
        <row r="3723">
          <cell r="C3723">
            <v>1</v>
          </cell>
          <cell r="M3723" t="str">
            <v/>
          </cell>
        </row>
        <row r="3724">
          <cell r="C3724">
            <v>1</v>
          </cell>
          <cell r="M3724" t="str">
            <v/>
          </cell>
        </row>
        <row r="3725">
          <cell r="C3725">
            <v>1</v>
          </cell>
          <cell r="M3725" t="str">
            <v/>
          </cell>
        </row>
        <row r="3726">
          <cell r="C3726">
            <v>1</v>
          </cell>
          <cell r="M3726" t="str">
            <v/>
          </cell>
        </row>
        <row r="3727">
          <cell r="C3727">
            <v>1</v>
          </cell>
          <cell r="M3727" t="str">
            <v/>
          </cell>
        </row>
        <row r="3728">
          <cell r="C3728">
            <v>1</v>
          </cell>
          <cell r="M3728" t="str">
            <v/>
          </cell>
        </row>
        <row r="3729">
          <cell r="C3729">
            <v>1</v>
          </cell>
          <cell r="M3729" t="str">
            <v/>
          </cell>
        </row>
        <row r="3730">
          <cell r="C3730">
            <v>1</v>
          </cell>
          <cell r="M3730" t="str">
            <v/>
          </cell>
        </row>
        <row r="3731">
          <cell r="C3731">
            <v>1</v>
          </cell>
          <cell r="M3731" t="str">
            <v/>
          </cell>
        </row>
        <row r="3732">
          <cell r="C3732">
            <v>1</v>
          </cell>
          <cell r="M3732" t="str">
            <v/>
          </cell>
        </row>
        <row r="3733">
          <cell r="C3733">
            <v>1</v>
          </cell>
          <cell r="M3733" t="str">
            <v/>
          </cell>
        </row>
        <row r="3734">
          <cell r="C3734">
            <v>1</v>
          </cell>
          <cell r="M3734" t="str">
            <v/>
          </cell>
        </row>
        <row r="3735">
          <cell r="C3735">
            <v>1</v>
          </cell>
          <cell r="M3735" t="str">
            <v/>
          </cell>
        </row>
        <row r="3736">
          <cell r="C3736">
            <v>1</v>
          </cell>
          <cell r="M3736" t="str">
            <v/>
          </cell>
        </row>
        <row r="3737">
          <cell r="C3737">
            <v>1</v>
          </cell>
          <cell r="M3737" t="str">
            <v/>
          </cell>
        </row>
        <row r="3738">
          <cell r="C3738">
            <v>1</v>
          </cell>
          <cell r="M3738" t="str">
            <v/>
          </cell>
        </row>
        <row r="3739">
          <cell r="C3739">
            <v>1</v>
          </cell>
          <cell r="M3739" t="str">
            <v/>
          </cell>
        </row>
        <row r="3740">
          <cell r="C3740">
            <v>1</v>
          </cell>
          <cell r="M3740" t="str">
            <v/>
          </cell>
        </row>
        <row r="3741">
          <cell r="C3741">
            <v>1</v>
          </cell>
          <cell r="M3741" t="str">
            <v/>
          </cell>
        </row>
        <row r="3742">
          <cell r="C3742">
            <v>1</v>
          </cell>
          <cell r="M3742" t="str">
            <v/>
          </cell>
        </row>
        <row r="3743">
          <cell r="C3743">
            <v>1</v>
          </cell>
          <cell r="M3743" t="str">
            <v/>
          </cell>
        </row>
        <row r="3744">
          <cell r="C3744">
            <v>1</v>
          </cell>
          <cell r="M3744" t="str">
            <v/>
          </cell>
        </row>
        <row r="3745">
          <cell r="C3745">
            <v>1</v>
          </cell>
          <cell r="M3745" t="str">
            <v/>
          </cell>
        </row>
        <row r="3746">
          <cell r="C3746">
            <v>1</v>
          </cell>
          <cell r="M3746" t="str">
            <v/>
          </cell>
        </row>
        <row r="3747">
          <cell r="C3747">
            <v>1</v>
          </cell>
          <cell r="M3747" t="str">
            <v/>
          </cell>
        </row>
        <row r="3748">
          <cell r="C3748">
            <v>1</v>
          </cell>
          <cell r="M3748" t="str">
            <v/>
          </cell>
        </row>
        <row r="3749">
          <cell r="C3749">
            <v>1</v>
          </cell>
          <cell r="M3749" t="str">
            <v/>
          </cell>
        </row>
        <row r="3750">
          <cell r="C3750">
            <v>1</v>
          </cell>
          <cell r="M3750" t="str">
            <v/>
          </cell>
        </row>
        <row r="3751">
          <cell r="C3751">
            <v>1</v>
          </cell>
          <cell r="M3751" t="str">
            <v/>
          </cell>
        </row>
        <row r="3752">
          <cell r="C3752">
            <v>1</v>
          </cell>
          <cell r="M3752" t="str">
            <v/>
          </cell>
        </row>
        <row r="3753">
          <cell r="C3753">
            <v>1</v>
          </cell>
          <cell r="M3753" t="str">
            <v/>
          </cell>
        </row>
        <row r="3754">
          <cell r="C3754">
            <v>1</v>
          </cell>
          <cell r="M3754" t="str">
            <v/>
          </cell>
        </row>
        <row r="3755">
          <cell r="C3755">
            <v>1</v>
          </cell>
          <cell r="M3755" t="str">
            <v/>
          </cell>
        </row>
        <row r="3756">
          <cell r="C3756">
            <v>1</v>
          </cell>
          <cell r="M3756" t="str">
            <v/>
          </cell>
        </row>
        <row r="3757">
          <cell r="C3757">
            <v>1</v>
          </cell>
          <cell r="M3757" t="str">
            <v/>
          </cell>
        </row>
        <row r="3758">
          <cell r="C3758">
            <v>1</v>
          </cell>
          <cell r="M3758" t="str">
            <v/>
          </cell>
        </row>
        <row r="3759">
          <cell r="C3759">
            <v>1</v>
          </cell>
          <cell r="M3759" t="str">
            <v/>
          </cell>
        </row>
        <row r="3760">
          <cell r="C3760">
            <v>1</v>
          </cell>
          <cell r="M3760" t="str">
            <v/>
          </cell>
        </row>
        <row r="3761">
          <cell r="C3761">
            <v>1</v>
          </cell>
          <cell r="M3761" t="str">
            <v/>
          </cell>
        </row>
        <row r="3762">
          <cell r="C3762">
            <v>1</v>
          </cell>
          <cell r="M3762" t="str">
            <v/>
          </cell>
        </row>
        <row r="3763">
          <cell r="C3763">
            <v>1</v>
          </cell>
          <cell r="M3763" t="str">
            <v/>
          </cell>
        </row>
        <row r="3764">
          <cell r="C3764">
            <v>1</v>
          </cell>
          <cell r="M3764" t="str">
            <v/>
          </cell>
        </row>
        <row r="3765">
          <cell r="C3765">
            <v>1</v>
          </cell>
          <cell r="M3765" t="str">
            <v/>
          </cell>
        </row>
        <row r="3766">
          <cell r="C3766">
            <v>1</v>
          </cell>
          <cell r="M3766" t="str">
            <v/>
          </cell>
        </row>
        <row r="3767">
          <cell r="C3767">
            <v>1</v>
          </cell>
          <cell r="M3767" t="str">
            <v/>
          </cell>
        </row>
        <row r="3768">
          <cell r="C3768">
            <v>1</v>
          </cell>
          <cell r="M3768" t="str">
            <v/>
          </cell>
        </row>
        <row r="3769">
          <cell r="C3769">
            <v>1</v>
          </cell>
          <cell r="M3769" t="str">
            <v/>
          </cell>
        </row>
        <row r="3770">
          <cell r="C3770">
            <v>1</v>
          </cell>
          <cell r="M3770" t="str">
            <v/>
          </cell>
        </row>
        <row r="3771">
          <cell r="C3771">
            <v>1</v>
          </cell>
          <cell r="M3771" t="str">
            <v/>
          </cell>
        </row>
        <row r="3772">
          <cell r="C3772">
            <v>1</v>
          </cell>
          <cell r="M3772" t="str">
            <v/>
          </cell>
        </row>
        <row r="3773">
          <cell r="C3773">
            <v>1</v>
          </cell>
          <cell r="M3773" t="str">
            <v/>
          </cell>
        </row>
        <row r="3774">
          <cell r="C3774">
            <v>1</v>
          </cell>
          <cell r="M3774" t="str">
            <v/>
          </cell>
        </row>
        <row r="3775">
          <cell r="C3775">
            <v>1</v>
          </cell>
          <cell r="M3775" t="str">
            <v/>
          </cell>
        </row>
        <row r="3776">
          <cell r="C3776">
            <v>1</v>
          </cell>
          <cell r="M3776" t="str">
            <v/>
          </cell>
        </row>
        <row r="3777">
          <cell r="C3777">
            <v>1</v>
          </cell>
          <cell r="M3777" t="str">
            <v/>
          </cell>
        </row>
        <row r="3778">
          <cell r="C3778">
            <v>1</v>
          </cell>
          <cell r="M3778" t="str">
            <v/>
          </cell>
        </row>
        <row r="3779">
          <cell r="C3779">
            <v>1</v>
          </cell>
          <cell r="M3779" t="str">
            <v/>
          </cell>
        </row>
        <row r="3780">
          <cell r="C3780">
            <v>1</v>
          </cell>
          <cell r="M3780" t="str">
            <v/>
          </cell>
        </row>
        <row r="3781">
          <cell r="C3781">
            <v>1</v>
          </cell>
          <cell r="M3781" t="str">
            <v/>
          </cell>
        </row>
        <row r="3782">
          <cell r="C3782">
            <v>1</v>
          </cell>
          <cell r="M3782" t="str">
            <v/>
          </cell>
        </row>
        <row r="3783">
          <cell r="C3783">
            <v>1</v>
          </cell>
          <cell r="M3783" t="str">
            <v/>
          </cell>
        </row>
        <row r="3784">
          <cell r="C3784">
            <v>1</v>
          </cell>
          <cell r="M3784" t="str">
            <v/>
          </cell>
        </row>
        <row r="3785">
          <cell r="C3785">
            <v>1</v>
          </cell>
          <cell r="M3785" t="str">
            <v/>
          </cell>
        </row>
        <row r="3786">
          <cell r="C3786">
            <v>1</v>
          </cell>
          <cell r="M3786" t="str">
            <v/>
          </cell>
        </row>
        <row r="3787">
          <cell r="C3787">
            <v>1</v>
          </cell>
          <cell r="M3787" t="str">
            <v/>
          </cell>
        </row>
        <row r="3788">
          <cell r="C3788">
            <v>1</v>
          </cell>
          <cell r="M3788" t="str">
            <v/>
          </cell>
        </row>
        <row r="3789">
          <cell r="C3789">
            <v>1</v>
          </cell>
          <cell r="M3789" t="str">
            <v/>
          </cell>
        </row>
        <row r="3790">
          <cell r="C3790">
            <v>1</v>
          </cell>
          <cell r="M3790" t="str">
            <v/>
          </cell>
        </row>
        <row r="3791">
          <cell r="C3791">
            <v>1</v>
          </cell>
          <cell r="M3791" t="str">
            <v/>
          </cell>
        </row>
        <row r="3792">
          <cell r="C3792">
            <v>1</v>
          </cell>
          <cell r="M3792" t="str">
            <v/>
          </cell>
        </row>
        <row r="3793">
          <cell r="C3793">
            <v>1</v>
          </cell>
          <cell r="M3793" t="str">
            <v/>
          </cell>
        </row>
        <row r="3794">
          <cell r="C3794">
            <v>1</v>
          </cell>
          <cell r="M3794" t="str">
            <v/>
          </cell>
        </row>
        <row r="3795">
          <cell r="C3795">
            <v>1</v>
          </cell>
          <cell r="M3795" t="str">
            <v/>
          </cell>
        </row>
        <row r="3796">
          <cell r="C3796">
            <v>1</v>
          </cell>
          <cell r="M3796" t="str">
            <v/>
          </cell>
        </row>
        <row r="3797">
          <cell r="C3797">
            <v>1</v>
          </cell>
          <cell r="M3797" t="str">
            <v/>
          </cell>
        </row>
        <row r="3798">
          <cell r="C3798">
            <v>1</v>
          </cell>
          <cell r="M3798" t="str">
            <v/>
          </cell>
        </row>
        <row r="3799">
          <cell r="C3799">
            <v>1</v>
          </cell>
          <cell r="M3799" t="str">
            <v/>
          </cell>
        </row>
        <row r="3800">
          <cell r="C3800">
            <v>1</v>
          </cell>
          <cell r="M3800" t="str">
            <v/>
          </cell>
        </row>
        <row r="3801">
          <cell r="C3801">
            <v>1</v>
          </cell>
          <cell r="M3801" t="str">
            <v/>
          </cell>
        </row>
        <row r="3802">
          <cell r="C3802">
            <v>1</v>
          </cell>
          <cell r="M3802" t="str">
            <v/>
          </cell>
        </row>
        <row r="3803">
          <cell r="C3803">
            <v>1</v>
          </cell>
          <cell r="M3803" t="str">
            <v/>
          </cell>
        </row>
        <row r="3804">
          <cell r="C3804">
            <v>1</v>
          </cell>
          <cell r="M3804" t="str">
            <v/>
          </cell>
        </row>
        <row r="3805">
          <cell r="C3805">
            <v>1</v>
          </cell>
          <cell r="M3805" t="str">
            <v/>
          </cell>
        </row>
        <row r="3806">
          <cell r="C3806">
            <v>1</v>
          </cell>
          <cell r="M3806" t="str">
            <v/>
          </cell>
        </row>
        <row r="3807">
          <cell r="C3807">
            <v>1</v>
          </cell>
          <cell r="M3807" t="str">
            <v/>
          </cell>
        </row>
        <row r="3808">
          <cell r="C3808">
            <v>1</v>
          </cell>
          <cell r="M3808" t="str">
            <v/>
          </cell>
        </row>
        <row r="3809">
          <cell r="C3809">
            <v>1</v>
          </cell>
          <cell r="M3809" t="str">
            <v/>
          </cell>
        </row>
        <row r="3810">
          <cell r="C3810">
            <v>1</v>
          </cell>
          <cell r="M3810" t="str">
            <v/>
          </cell>
        </row>
        <row r="3811">
          <cell r="C3811">
            <v>1</v>
          </cell>
          <cell r="M3811" t="str">
            <v/>
          </cell>
        </row>
        <row r="3812">
          <cell r="C3812">
            <v>1</v>
          </cell>
          <cell r="M3812" t="str">
            <v/>
          </cell>
        </row>
        <row r="3813">
          <cell r="C3813">
            <v>1</v>
          </cell>
          <cell r="M3813" t="str">
            <v/>
          </cell>
        </row>
        <row r="3814">
          <cell r="C3814">
            <v>1</v>
          </cell>
          <cell r="M3814" t="str">
            <v/>
          </cell>
        </row>
        <row r="3815">
          <cell r="C3815">
            <v>1</v>
          </cell>
          <cell r="M3815" t="str">
            <v/>
          </cell>
        </row>
        <row r="3816">
          <cell r="C3816">
            <v>1</v>
          </cell>
          <cell r="M3816" t="str">
            <v/>
          </cell>
        </row>
        <row r="3817">
          <cell r="C3817">
            <v>1</v>
          </cell>
          <cell r="M3817" t="str">
            <v/>
          </cell>
        </row>
        <row r="3818">
          <cell r="C3818">
            <v>1</v>
          </cell>
          <cell r="M3818" t="str">
            <v/>
          </cell>
        </row>
        <row r="3819">
          <cell r="C3819">
            <v>1</v>
          </cell>
          <cell r="M3819" t="str">
            <v/>
          </cell>
        </row>
        <row r="3820">
          <cell r="C3820">
            <v>1</v>
          </cell>
          <cell r="M3820" t="str">
            <v/>
          </cell>
        </row>
        <row r="3821">
          <cell r="C3821">
            <v>1</v>
          </cell>
          <cell r="M3821" t="str">
            <v/>
          </cell>
        </row>
        <row r="3822">
          <cell r="C3822">
            <v>1</v>
          </cell>
          <cell r="M3822" t="str">
            <v/>
          </cell>
        </row>
        <row r="3823">
          <cell r="C3823">
            <v>1</v>
          </cell>
          <cell r="M3823" t="str">
            <v/>
          </cell>
        </row>
        <row r="3824">
          <cell r="C3824">
            <v>1</v>
          </cell>
          <cell r="M3824" t="str">
            <v/>
          </cell>
        </row>
        <row r="3825">
          <cell r="C3825">
            <v>1</v>
          </cell>
          <cell r="M3825" t="str">
            <v/>
          </cell>
        </row>
        <row r="3826">
          <cell r="C3826">
            <v>1</v>
          </cell>
          <cell r="M3826" t="str">
            <v/>
          </cell>
        </row>
        <row r="3827">
          <cell r="C3827">
            <v>1</v>
          </cell>
          <cell r="M3827" t="str">
            <v/>
          </cell>
        </row>
        <row r="3828">
          <cell r="C3828">
            <v>1</v>
          </cell>
          <cell r="M3828" t="str">
            <v/>
          </cell>
        </row>
        <row r="3829">
          <cell r="C3829">
            <v>1</v>
          </cell>
          <cell r="M3829" t="str">
            <v/>
          </cell>
        </row>
        <row r="3830">
          <cell r="C3830">
            <v>1</v>
          </cell>
          <cell r="M3830" t="str">
            <v/>
          </cell>
        </row>
        <row r="3831">
          <cell r="C3831">
            <v>1</v>
          </cell>
          <cell r="M3831" t="str">
            <v/>
          </cell>
        </row>
        <row r="3832">
          <cell r="C3832">
            <v>1</v>
          </cell>
          <cell r="M3832" t="str">
            <v/>
          </cell>
        </row>
        <row r="3833">
          <cell r="C3833">
            <v>1</v>
          </cell>
          <cell r="M3833" t="str">
            <v/>
          </cell>
        </row>
        <row r="3834">
          <cell r="C3834">
            <v>1</v>
          </cell>
          <cell r="M3834" t="str">
            <v/>
          </cell>
        </row>
        <row r="3835">
          <cell r="C3835">
            <v>1</v>
          </cell>
          <cell r="M3835" t="str">
            <v/>
          </cell>
        </row>
        <row r="3836">
          <cell r="C3836">
            <v>1</v>
          </cell>
          <cell r="M3836" t="str">
            <v/>
          </cell>
        </row>
        <row r="3837">
          <cell r="C3837">
            <v>1</v>
          </cell>
          <cell r="M3837" t="str">
            <v/>
          </cell>
        </row>
        <row r="3838">
          <cell r="C3838">
            <v>1</v>
          </cell>
          <cell r="M3838" t="str">
            <v/>
          </cell>
        </row>
        <row r="3839">
          <cell r="C3839">
            <v>1</v>
          </cell>
          <cell r="M3839" t="str">
            <v/>
          </cell>
        </row>
        <row r="3840">
          <cell r="C3840">
            <v>1</v>
          </cell>
          <cell r="M3840" t="str">
            <v/>
          </cell>
        </row>
        <row r="3841">
          <cell r="C3841">
            <v>1</v>
          </cell>
          <cell r="M3841" t="str">
            <v/>
          </cell>
        </row>
        <row r="3842">
          <cell r="C3842">
            <v>1</v>
          </cell>
          <cell r="M3842" t="str">
            <v/>
          </cell>
        </row>
        <row r="3843">
          <cell r="C3843">
            <v>1</v>
          </cell>
          <cell r="M3843" t="str">
            <v/>
          </cell>
        </row>
        <row r="3844">
          <cell r="C3844">
            <v>1</v>
          </cell>
          <cell r="M3844" t="str">
            <v/>
          </cell>
        </row>
        <row r="3845">
          <cell r="C3845">
            <v>1</v>
          </cell>
          <cell r="M3845" t="str">
            <v/>
          </cell>
        </row>
        <row r="3846">
          <cell r="C3846">
            <v>1</v>
          </cell>
          <cell r="M3846" t="str">
            <v/>
          </cell>
        </row>
        <row r="3847">
          <cell r="C3847">
            <v>1</v>
          </cell>
          <cell r="M3847" t="str">
            <v/>
          </cell>
        </row>
        <row r="3848">
          <cell r="C3848">
            <v>1</v>
          </cell>
          <cell r="M3848" t="str">
            <v/>
          </cell>
        </row>
        <row r="3849">
          <cell r="C3849">
            <v>1</v>
          </cell>
          <cell r="M3849" t="str">
            <v/>
          </cell>
        </row>
        <row r="3850">
          <cell r="C3850">
            <v>1</v>
          </cell>
          <cell r="M3850" t="str">
            <v/>
          </cell>
        </row>
        <row r="3851">
          <cell r="C3851">
            <v>1</v>
          </cell>
          <cell r="M3851" t="str">
            <v/>
          </cell>
        </row>
        <row r="3852">
          <cell r="C3852">
            <v>1</v>
          </cell>
          <cell r="M3852" t="str">
            <v/>
          </cell>
        </row>
        <row r="3853">
          <cell r="C3853">
            <v>1</v>
          </cell>
          <cell r="M3853" t="str">
            <v/>
          </cell>
        </row>
        <row r="3854">
          <cell r="C3854">
            <v>1</v>
          </cell>
          <cell r="M3854" t="str">
            <v/>
          </cell>
        </row>
        <row r="3855">
          <cell r="C3855">
            <v>1</v>
          </cell>
          <cell r="M3855" t="str">
            <v/>
          </cell>
        </row>
        <row r="3856">
          <cell r="C3856">
            <v>1</v>
          </cell>
          <cell r="M3856" t="str">
            <v/>
          </cell>
        </row>
        <row r="3857">
          <cell r="C3857">
            <v>1</v>
          </cell>
          <cell r="M3857" t="str">
            <v/>
          </cell>
        </row>
        <row r="3858">
          <cell r="C3858">
            <v>1</v>
          </cell>
          <cell r="M3858" t="str">
            <v/>
          </cell>
        </row>
        <row r="3859">
          <cell r="C3859">
            <v>1</v>
          </cell>
          <cell r="M3859" t="str">
            <v/>
          </cell>
        </row>
        <row r="3860">
          <cell r="C3860">
            <v>1</v>
          </cell>
          <cell r="M3860" t="str">
            <v/>
          </cell>
        </row>
        <row r="3861">
          <cell r="C3861">
            <v>1</v>
          </cell>
          <cell r="M3861" t="str">
            <v/>
          </cell>
        </row>
        <row r="3862">
          <cell r="C3862">
            <v>1</v>
          </cell>
          <cell r="M3862" t="str">
            <v/>
          </cell>
        </row>
        <row r="3863">
          <cell r="C3863">
            <v>1</v>
          </cell>
          <cell r="M3863" t="str">
            <v/>
          </cell>
        </row>
        <row r="3864">
          <cell r="C3864">
            <v>1</v>
          </cell>
          <cell r="M3864" t="str">
            <v/>
          </cell>
        </row>
        <row r="3865">
          <cell r="C3865">
            <v>1</v>
          </cell>
          <cell r="M3865" t="str">
            <v/>
          </cell>
        </row>
        <row r="3866">
          <cell r="C3866">
            <v>1</v>
          </cell>
          <cell r="M3866" t="str">
            <v/>
          </cell>
        </row>
        <row r="3867">
          <cell r="C3867">
            <v>1</v>
          </cell>
          <cell r="M3867" t="str">
            <v/>
          </cell>
        </row>
        <row r="3868">
          <cell r="C3868">
            <v>1</v>
          </cell>
          <cell r="M3868" t="str">
            <v/>
          </cell>
        </row>
        <row r="3869">
          <cell r="C3869">
            <v>1</v>
          </cell>
          <cell r="M3869" t="str">
            <v/>
          </cell>
        </row>
        <row r="3870">
          <cell r="C3870">
            <v>1</v>
          </cell>
          <cell r="M3870" t="str">
            <v/>
          </cell>
        </row>
        <row r="3871">
          <cell r="C3871">
            <v>1</v>
          </cell>
          <cell r="M3871" t="str">
            <v/>
          </cell>
        </row>
        <row r="3872">
          <cell r="C3872">
            <v>1</v>
          </cell>
          <cell r="M3872" t="str">
            <v/>
          </cell>
        </row>
        <row r="3873">
          <cell r="C3873">
            <v>1</v>
          </cell>
          <cell r="M3873" t="str">
            <v/>
          </cell>
        </row>
        <row r="3874">
          <cell r="C3874">
            <v>1</v>
          </cell>
          <cell r="M3874" t="str">
            <v/>
          </cell>
        </row>
        <row r="3875">
          <cell r="C3875">
            <v>1</v>
          </cell>
          <cell r="M3875" t="str">
            <v/>
          </cell>
        </row>
        <row r="3876">
          <cell r="C3876">
            <v>1</v>
          </cell>
          <cell r="M3876" t="str">
            <v/>
          </cell>
        </row>
        <row r="3877">
          <cell r="C3877">
            <v>1</v>
          </cell>
          <cell r="M3877" t="str">
            <v/>
          </cell>
        </row>
        <row r="3878">
          <cell r="C3878">
            <v>1</v>
          </cell>
          <cell r="M3878" t="str">
            <v/>
          </cell>
        </row>
        <row r="3879">
          <cell r="C3879">
            <v>1</v>
          </cell>
          <cell r="M3879" t="str">
            <v/>
          </cell>
        </row>
        <row r="3880">
          <cell r="C3880">
            <v>1</v>
          </cell>
          <cell r="M3880" t="str">
            <v/>
          </cell>
        </row>
        <row r="3881">
          <cell r="C3881">
            <v>1</v>
          </cell>
          <cell r="M3881" t="str">
            <v/>
          </cell>
        </row>
        <row r="3882">
          <cell r="C3882">
            <v>1</v>
          </cell>
          <cell r="M3882" t="str">
            <v/>
          </cell>
        </row>
        <row r="3883">
          <cell r="C3883">
            <v>1</v>
          </cell>
          <cell r="M3883" t="str">
            <v/>
          </cell>
        </row>
        <row r="3884">
          <cell r="C3884">
            <v>1</v>
          </cell>
          <cell r="M3884" t="str">
            <v/>
          </cell>
        </row>
        <row r="3885">
          <cell r="C3885">
            <v>1</v>
          </cell>
          <cell r="M3885" t="str">
            <v/>
          </cell>
        </row>
        <row r="3886">
          <cell r="C3886">
            <v>1</v>
          </cell>
          <cell r="M3886" t="str">
            <v/>
          </cell>
        </row>
        <row r="3887">
          <cell r="C3887">
            <v>1</v>
          </cell>
          <cell r="M3887" t="str">
            <v/>
          </cell>
        </row>
        <row r="3888">
          <cell r="C3888">
            <v>1</v>
          </cell>
          <cell r="M3888" t="str">
            <v/>
          </cell>
        </row>
        <row r="3889">
          <cell r="C3889">
            <v>1</v>
          </cell>
          <cell r="M3889" t="str">
            <v/>
          </cell>
        </row>
        <row r="3890">
          <cell r="C3890">
            <v>1</v>
          </cell>
          <cell r="M3890" t="str">
            <v/>
          </cell>
        </row>
        <row r="3891">
          <cell r="C3891">
            <v>1</v>
          </cell>
          <cell r="M3891" t="str">
            <v/>
          </cell>
        </row>
        <row r="3892">
          <cell r="C3892">
            <v>1</v>
          </cell>
          <cell r="M3892" t="str">
            <v/>
          </cell>
        </row>
        <row r="3893">
          <cell r="C3893">
            <v>1</v>
          </cell>
          <cell r="M3893" t="str">
            <v/>
          </cell>
        </row>
        <row r="3894">
          <cell r="C3894">
            <v>1</v>
          </cell>
          <cell r="M3894" t="str">
            <v/>
          </cell>
        </row>
        <row r="3895">
          <cell r="C3895">
            <v>1</v>
          </cell>
          <cell r="M3895" t="str">
            <v/>
          </cell>
        </row>
        <row r="3896">
          <cell r="C3896">
            <v>1</v>
          </cell>
          <cell r="M3896" t="str">
            <v/>
          </cell>
        </row>
        <row r="3897">
          <cell r="C3897">
            <v>1</v>
          </cell>
          <cell r="M3897" t="str">
            <v/>
          </cell>
        </row>
        <row r="3898">
          <cell r="C3898">
            <v>1</v>
          </cell>
          <cell r="M3898" t="str">
            <v/>
          </cell>
        </row>
        <row r="3899">
          <cell r="C3899">
            <v>1</v>
          </cell>
          <cell r="M3899" t="str">
            <v/>
          </cell>
        </row>
        <row r="3900">
          <cell r="C3900">
            <v>1</v>
          </cell>
          <cell r="M3900" t="str">
            <v/>
          </cell>
        </row>
        <row r="3901">
          <cell r="C3901">
            <v>1</v>
          </cell>
          <cell r="M3901" t="str">
            <v/>
          </cell>
        </row>
        <row r="3902">
          <cell r="C3902">
            <v>1</v>
          </cell>
          <cell r="M3902" t="str">
            <v/>
          </cell>
        </row>
        <row r="3903">
          <cell r="C3903">
            <v>1</v>
          </cell>
          <cell r="M3903" t="str">
            <v/>
          </cell>
        </row>
        <row r="3904">
          <cell r="C3904">
            <v>1</v>
          </cell>
          <cell r="M3904" t="str">
            <v/>
          </cell>
        </row>
        <row r="3905">
          <cell r="C3905">
            <v>1</v>
          </cell>
          <cell r="M3905" t="str">
            <v/>
          </cell>
        </row>
        <row r="3906">
          <cell r="C3906">
            <v>1</v>
          </cell>
          <cell r="M3906" t="str">
            <v/>
          </cell>
        </row>
        <row r="3907">
          <cell r="C3907">
            <v>1</v>
          </cell>
          <cell r="M3907" t="str">
            <v/>
          </cell>
        </row>
        <row r="3908">
          <cell r="C3908">
            <v>1</v>
          </cell>
          <cell r="M3908" t="str">
            <v/>
          </cell>
        </row>
        <row r="3909">
          <cell r="C3909">
            <v>1</v>
          </cell>
          <cell r="M3909" t="str">
            <v/>
          </cell>
        </row>
        <row r="3910">
          <cell r="C3910">
            <v>1</v>
          </cell>
          <cell r="M3910" t="str">
            <v/>
          </cell>
        </row>
        <row r="3911">
          <cell r="C3911">
            <v>1</v>
          </cell>
          <cell r="M3911" t="str">
            <v/>
          </cell>
        </row>
        <row r="3912">
          <cell r="C3912">
            <v>1</v>
          </cell>
          <cell r="M3912" t="str">
            <v/>
          </cell>
        </row>
        <row r="3913">
          <cell r="C3913">
            <v>1</v>
          </cell>
          <cell r="M3913" t="str">
            <v/>
          </cell>
        </row>
        <row r="3914">
          <cell r="C3914">
            <v>1</v>
          </cell>
          <cell r="M3914" t="str">
            <v/>
          </cell>
        </row>
        <row r="3915">
          <cell r="C3915">
            <v>1</v>
          </cell>
          <cell r="M3915" t="str">
            <v/>
          </cell>
        </row>
        <row r="3916">
          <cell r="C3916">
            <v>1</v>
          </cell>
          <cell r="M3916" t="str">
            <v/>
          </cell>
        </row>
        <row r="3917">
          <cell r="C3917">
            <v>1</v>
          </cell>
          <cell r="M3917" t="str">
            <v/>
          </cell>
        </row>
        <row r="3918">
          <cell r="C3918">
            <v>1</v>
          </cell>
          <cell r="M3918" t="str">
            <v/>
          </cell>
        </row>
        <row r="3919">
          <cell r="C3919">
            <v>1</v>
          </cell>
          <cell r="M3919" t="str">
            <v/>
          </cell>
        </row>
        <row r="3920">
          <cell r="C3920">
            <v>1</v>
          </cell>
          <cell r="M3920" t="str">
            <v/>
          </cell>
        </row>
        <row r="3921">
          <cell r="C3921">
            <v>1</v>
          </cell>
          <cell r="M3921" t="str">
            <v/>
          </cell>
        </row>
        <row r="3922">
          <cell r="C3922">
            <v>1</v>
          </cell>
          <cell r="M3922" t="str">
            <v/>
          </cell>
        </row>
        <row r="3923">
          <cell r="C3923">
            <v>1</v>
          </cell>
          <cell r="M3923" t="str">
            <v/>
          </cell>
        </row>
        <row r="3924">
          <cell r="C3924">
            <v>1</v>
          </cell>
          <cell r="M3924" t="str">
            <v/>
          </cell>
        </row>
        <row r="3925">
          <cell r="C3925">
            <v>1</v>
          </cell>
          <cell r="M3925" t="str">
            <v/>
          </cell>
        </row>
        <row r="3926">
          <cell r="C3926">
            <v>1</v>
          </cell>
          <cell r="M3926" t="str">
            <v/>
          </cell>
        </row>
        <row r="3927">
          <cell r="C3927">
            <v>1</v>
          </cell>
          <cell r="M3927" t="str">
            <v/>
          </cell>
        </row>
        <row r="3928">
          <cell r="C3928">
            <v>1</v>
          </cell>
          <cell r="M3928" t="str">
            <v/>
          </cell>
        </row>
        <row r="3929">
          <cell r="C3929">
            <v>1</v>
          </cell>
          <cell r="M3929" t="str">
            <v/>
          </cell>
        </row>
        <row r="3930">
          <cell r="C3930">
            <v>1</v>
          </cell>
          <cell r="M3930" t="str">
            <v/>
          </cell>
        </row>
        <row r="3931">
          <cell r="C3931">
            <v>1</v>
          </cell>
          <cell r="M3931" t="str">
            <v/>
          </cell>
        </row>
        <row r="3932">
          <cell r="C3932">
            <v>1</v>
          </cell>
          <cell r="M3932" t="str">
            <v/>
          </cell>
        </row>
        <row r="3933">
          <cell r="C3933">
            <v>1</v>
          </cell>
          <cell r="M3933" t="str">
            <v/>
          </cell>
        </row>
        <row r="3934">
          <cell r="C3934">
            <v>1</v>
          </cell>
          <cell r="M3934" t="str">
            <v/>
          </cell>
        </row>
        <row r="3935">
          <cell r="C3935">
            <v>1</v>
          </cell>
          <cell r="M3935" t="str">
            <v/>
          </cell>
        </row>
        <row r="3936">
          <cell r="C3936">
            <v>1</v>
          </cell>
          <cell r="M3936" t="str">
            <v/>
          </cell>
        </row>
        <row r="3937">
          <cell r="C3937">
            <v>1</v>
          </cell>
          <cell r="M3937" t="str">
            <v/>
          </cell>
        </row>
        <row r="3938">
          <cell r="C3938">
            <v>1</v>
          </cell>
          <cell r="M3938" t="str">
            <v/>
          </cell>
        </row>
        <row r="3939">
          <cell r="C3939">
            <v>1</v>
          </cell>
          <cell r="M3939" t="str">
            <v/>
          </cell>
        </row>
        <row r="3940">
          <cell r="C3940">
            <v>1</v>
          </cell>
          <cell r="M3940" t="str">
            <v/>
          </cell>
        </row>
        <row r="3941">
          <cell r="C3941">
            <v>1</v>
          </cell>
          <cell r="M3941" t="str">
            <v/>
          </cell>
        </row>
        <row r="3942">
          <cell r="C3942">
            <v>1</v>
          </cell>
          <cell r="M3942" t="str">
            <v/>
          </cell>
        </row>
        <row r="3943">
          <cell r="C3943">
            <v>1</v>
          </cell>
          <cell r="M3943" t="str">
            <v/>
          </cell>
        </row>
        <row r="3944">
          <cell r="C3944">
            <v>1</v>
          </cell>
          <cell r="M3944" t="str">
            <v/>
          </cell>
        </row>
        <row r="3945">
          <cell r="C3945">
            <v>1</v>
          </cell>
          <cell r="M3945" t="str">
            <v/>
          </cell>
        </row>
        <row r="3946">
          <cell r="C3946">
            <v>1</v>
          </cell>
          <cell r="M3946" t="str">
            <v/>
          </cell>
        </row>
        <row r="3947">
          <cell r="C3947">
            <v>1</v>
          </cell>
          <cell r="M3947" t="str">
            <v/>
          </cell>
        </row>
        <row r="3948">
          <cell r="C3948">
            <v>1</v>
          </cell>
          <cell r="M3948" t="str">
            <v/>
          </cell>
        </row>
        <row r="3949">
          <cell r="C3949">
            <v>1</v>
          </cell>
          <cell r="M3949" t="str">
            <v/>
          </cell>
        </row>
        <row r="3950">
          <cell r="C3950">
            <v>1</v>
          </cell>
          <cell r="M3950" t="str">
            <v/>
          </cell>
        </row>
        <row r="3951">
          <cell r="C3951">
            <v>1</v>
          </cell>
          <cell r="M3951" t="str">
            <v/>
          </cell>
        </row>
        <row r="3952">
          <cell r="C3952">
            <v>1</v>
          </cell>
          <cell r="M3952" t="str">
            <v/>
          </cell>
        </row>
        <row r="3953">
          <cell r="C3953">
            <v>1</v>
          </cell>
          <cell r="M3953" t="str">
            <v/>
          </cell>
        </row>
        <row r="3954">
          <cell r="C3954">
            <v>1</v>
          </cell>
          <cell r="M3954" t="str">
            <v/>
          </cell>
        </row>
        <row r="3955">
          <cell r="C3955">
            <v>1</v>
          </cell>
          <cell r="M3955" t="str">
            <v/>
          </cell>
        </row>
        <row r="3956">
          <cell r="C3956">
            <v>1</v>
          </cell>
          <cell r="M3956" t="str">
            <v/>
          </cell>
        </row>
        <row r="3957">
          <cell r="C3957">
            <v>1</v>
          </cell>
          <cell r="M3957" t="str">
            <v/>
          </cell>
        </row>
        <row r="3958">
          <cell r="C3958">
            <v>1</v>
          </cell>
          <cell r="M3958" t="str">
            <v/>
          </cell>
        </row>
        <row r="3959">
          <cell r="C3959">
            <v>1</v>
          </cell>
          <cell r="M3959" t="str">
            <v/>
          </cell>
        </row>
        <row r="3960">
          <cell r="C3960">
            <v>1</v>
          </cell>
          <cell r="M3960" t="str">
            <v/>
          </cell>
        </row>
        <row r="3961">
          <cell r="C3961">
            <v>1</v>
          </cell>
          <cell r="M3961" t="str">
            <v/>
          </cell>
        </row>
        <row r="3962">
          <cell r="C3962">
            <v>1</v>
          </cell>
          <cell r="M3962" t="str">
            <v/>
          </cell>
        </row>
        <row r="3963">
          <cell r="C3963">
            <v>1</v>
          </cell>
          <cell r="M3963" t="str">
            <v/>
          </cell>
        </row>
        <row r="3964">
          <cell r="C3964">
            <v>1</v>
          </cell>
          <cell r="M3964" t="str">
            <v/>
          </cell>
        </row>
        <row r="3965">
          <cell r="C3965">
            <v>1</v>
          </cell>
          <cell r="M3965" t="str">
            <v/>
          </cell>
        </row>
        <row r="3966">
          <cell r="C3966">
            <v>1</v>
          </cell>
          <cell r="M3966" t="str">
            <v/>
          </cell>
        </row>
        <row r="3967">
          <cell r="C3967">
            <v>1</v>
          </cell>
          <cell r="M3967" t="str">
            <v/>
          </cell>
        </row>
        <row r="3968">
          <cell r="C3968">
            <v>1</v>
          </cell>
          <cell r="M3968" t="str">
            <v/>
          </cell>
        </row>
        <row r="3969">
          <cell r="C3969">
            <v>1</v>
          </cell>
          <cell r="M3969" t="str">
            <v/>
          </cell>
        </row>
        <row r="3970">
          <cell r="C3970">
            <v>1</v>
          </cell>
          <cell r="M3970" t="str">
            <v/>
          </cell>
        </row>
        <row r="3971">
          <cell r="C3971">
            <v>1</v>
          </cell>
          <cell r="M3971" t="str">
            <v/>
          </cell>
        </row>
        <row r="3972">
          <cell r="C3972">
            <v>1</v>
          </cell>
          <cell r="M3972" t="str">
            <v/>
          </cell>
        </row>
        <row r="3973">
          <cell r="C3973">
            <v>1</v>
          </cell>
          <cell r="M3973" t="str">
            <v/>
          </cell>
        </row>
        <row r="3974">
          <cell r="C3974">
            <v>1</v>
          </cell>
          <cell r="M3974" t="str">
            <v/>
          </cell>
        </row>
        <row r="3975">
          <cell r="C3975">
            <v>1</v>
          </cell>
          <cell r="M3975" t="str">
            <v/>
          </cell>
        </row>
        <row r="3976">
          <cell r="C3976">
            <v>1</v>
          </cell>
          <cell r="M3976" t="str">
            <v/>
          </cell>
        </row>
        <row r="3977">
          <cell r="C3977">
            <v>1</v>
          </cell>
          <cell r="M3977" t="str">
            <v/>
          </cell>
        </row>
        <row r="3978">
          <cell r="C3978">
            <v>1</v>
          </cell>
          <cell r="M3978" t="str">
            <v/>
          </cell>
        </row>
        <row r="3979">
          <cell r="C3979">
            <v>1</v>
          </cell>
          <cell r="M3979" t="str">
            <v/>
          </cell>
        </row>
        <row r="3980">
          <cell r="C3980">
            <v>1</v>
          </cell>
          <cell r="M3980" t="str">
            <v/>
          </cell>
        </row>
        <row r="3981">
          <cell r="C3981">
            <v>1</v>
          </cell>
          <cell r="M3981" t="str">
            <v/>
          </cell>
        </row>
        <row r="3982">
          <cell r="C3982">
            <v>1</v>
          </cell>
          <cell r="M3982" t="str">
            <v/>
          </cell>
        </row>
        <row r="3983">
          <cell r="C3983">
            <v>1</v>
          </cell>
          <cell r="M3983" t="str">
            <v/>
          </cell>
        </row>
        <row r="3984">
          <cell r="C3984">
            <v>1</v>
          </cell>
          <cell r="M3984" t="str">
            <v/>
          </cell>
        </row>
        <row r="3985">
          <cell r="C3985">
            <v>1</v>
          </cell>
          <cell r="M3985" t="str">
            <v/>
          </cell>
        </row>
        <row r="3986">
          <cell r="C3986">
            <v>1</v>
          </cell>
          <cell r="M3986" t="str">
            <v/>
          </cell>
        </row>
        <row r="3987">
          <cell r="C3987">
            <v>1</v>
          </cell>
          <cell r="M3987" t="str">
            <v/>
          </cell>
        </row>
        <row r="3988">
          <cell r="C3988">
            <v>1</v>
          </cell>
          <cell r="M3988" t="str">
            <v/>
          </cell>
        </row>
        <row r="3989">
          <cell r="C3989">
            <v>1</v>
          </cell>
          <cell r="M3989" t="str">
            <v/>
          </cell>
        </row>
        <row r="3990">
          <cell r="C3990">
            <v>1</v>
          </cell>
          <cell r="M3990" t="str">
            <v/>
          </cell>
        </row>
        <row r="3991">
          <cell r="C3991">
            <v>1</v>
          </cell>
          <cell r="M3991" t="str">
            <v/>
          </cell>
        </row>
        <row r="3992">
          <cell r="C3992">
            <v>1</v>
          </cell>
          <cell r="M3992" t="str">
            <v/>
          </cell>
        </row>
        <row r="3993">
          <cell r="C3993">
            <v>1</v>
          </cell>
          <cell r="M3993" t="str">
            <v/>
          </cell>
        </row>
        <row r="3994">
          <cell r="C3994">
            <v>1</v>
          </cell>
          <cell r="M3994" t="str">
            <v/>
          </cell>
        </row>
        <row r="3995">
          <cell r="C3995">
            <v>1</v>
          </cell>
          <cell r="M3995" t="str">
            <v/>
          </cell>
        </row>
        <row r="3996">
          <cell r="C3996">
            <v>1</v>
          </cell>
          <cell r="M3996" t="str">
            <v/>
          </cell>
        </row>
        <row r="3997">
          <cell r="C3997">
            <v>1</v>
          </cell>
          <cell r="M3997" t="str">
            <v/>
          </cell>
        </row>
        <row r="3998">
          <cell r="C3998">
            <v>1</v>
          </cell>
          <cell r="M3998" t="str">
            <v/>
          </cell>
        </row>
        <row r="3999">
          <cell r="C3999">
            <v>1</v>
          </cell>
          <cell r="M3999" t="str">
            <v/>
          </cell>
        </row>
        <row r="4000">
          <cell r="C4000">
            <v>1</v>
          </cell>
          <cell r="M4000" t="str">
            <v/>
          </cell>
        </row>
      </sheetData>
      <sheetData sheetId="2"/>
      <sheetData sheetId="3">
        <row r="6">
          <cell r="G6" t="str">
            <v xml:space="preserve">Előző évi egyenleg: </v>
          </cell>
        </row>
        <row r="7">
          <cell r="C7">
            <v>1</v>
          </cell>
          <cell r="M7" t="str">
            <v/>
          </cell>
        </row>
        <row r="8">
          <cell r="C8">
            <v>1</v>
          </cell>
          <cell r="M8" t="str">
            <v/>
          </cell>
        </row>
        <row r="9">
          <cell r="C9">
            <v>1</v>
          </cell>
          <cell r="M9" t="str">
            <v/>
          </cell>
        </row>
        <row r="10">
          <cell r="C10">
            <v>1</v>
          </cell>
          <cell r="M10" t="str">
            <v/>
          </cell>
        </row>
        <row r="11">
          <cell r="C11">
            <v>1</v>
          </cell>
          <cell r="M11" t="str">
            <v/>
          </cell>
        </row>
        <row r="12">
          <cell r="C12">
            <v>1</v>
          </cell>
          <cell r="M12" t="str">
            <v/>
          </cell>
        </row>
        <row r="13">
          <cell r="C13">
            <v>1</v>
          </cell>
          <cell r="M13" t="str">
            <v/>
          </cell>
        </row>
        <row r="14">
          <cell r="C14">
            <v>1</v>
          </cell>
          <cell r="M14" t="str">
            <v/>
          </cell>
        </row>
        <row r="15">
          <cell r="C15">
            <v>1</v>
          </cell>
          <cell r="M15" t="str">
            <v/>
          </cell>
        </row>
        <row r="16">
          <cell r="C16">
            <v>1</v>
          </cell>
          <cell r="M16" t="str">
            <v/>
          </cell>
        </row>
        <row r="17">
          <cell r="C17">
            <v>1</v>
          </cell>
          <cell r="M17" t="str">
            <v/>
          </cell>
        </row>
        <row r="18">
          <cell r="C18">
            <v>1</v>
          </cell>
          <cell r="M18" t="str">
            <v/>
          </cell>
        </row>
        <row r="19">
          <cell r="C19">
            <v>1</v>
          </cell>
          <cell r="M19" t="str">
            <v/>
          </cell>
        </row>
        <row r="20">
          <cell r="C20">
            <v>1</v>
          </cell>
          <cell r="M20" t="str">
            <v/>
          </cell>
        </row>
        <row r="21">
          <cell r="C21">
            <v>1</v>
          </cell>
          <cell r="M21" t="str">
            <v/>
          </cell>
        </row>
        <row r="22">
          <cell r="C22">
            <v>1</v>
          </cell>
          <cell r="M22" t="str">
            <v/>
          </cell>
        </row>
        <row r="23">
          <cell r="C23">
            <v>1</v>
          </cell>
          <cell r="M23" t="str">
            <v/>
          </cell>
        </row>
        <row r="24">
          <cell r="C24">
            <v>1</v>
          </cell>
          <cell r="M24" t="str">
            <v/>
          </cell>
        </row>
        <row r="25">
          <cell r="C25">
            <v>1</v>
          </cell>
          <cell r="M25" t="str">
            <v/>
          </cell>
        </row>
        <row r="26">
          <cell r="C26">
            <v>1</v>
          </cell>
          <cell r="M26" t="str">
            <v/>
          </cell>
        </row>
        <row r="27">
          <cell r="C27">
            <v>1</v>
          </cell>
          <cell r="M27" t="str">
            <v/>
          </cell>
        </row>
        <row r="28">
          <cell r="C28">
            <v>1</v>
          </cell>
          <cell r="M28" t="str">
            <v/>
          </cell>
        </row>
        <row r="29">
          <cell r="C29">
            <v>1</v>
          </cell>
          <cell r="M29" t="str">
            <v/>
          </cell>
        </row>
        <row r="30">
          <cell r="C30">
            <v>1</v>
          </cell>
          <cell r="M30" t="str">
            <v/>
          </cell>
        </row>
        <row r="31">
          <cell r="C31">
            <v>1</v>
          </cell>
          <cell r="M31" t="str">
            <v/>
          </cell>
        </row>
        <row r="32">
          <cell r="C32">
            <v>1</v>
          </cell>
          <cell r="M32" t="str">
            <v/>
          </cell>
        </row>
        <row r="33">
          <cell r="C33">
            <v>1</v>
          </cell>
          <cell r="M33" t="str">
            <v/>
          </cell>
        </row>
        <row r="34">
          <cell r="C34">
            <v>1</v>
          </cell>
          <cell r="M34" t="str">
            <v/>
          </cell>
        </row>
        <row r="35">
          <cell r="C35">
            <v>1</v>
          </cell>
          <cell r="M35" t="str">
            <v/>
          </cell>
        </row>
        <row r="36">
          <cell r="C36">
            <v>1</v>
          </cell>
          <cell r="M36" t="str">
            <v/>
          </cell>
        </row>
        <row r="37">
          <cell r="C37">
            <v>1</v>
          </cell>
          <cell r="M37" t="str">
            <v/>
          </cell>
        </row>
        <row r="38">
          <cell r="C38">
            <v>1</v>
          </cell>
          <cell r="M38" t="str">
            <v/>
          </cell>
        </row>
        <row r="39">
          <cell r="C39">
            <v>1</v>
          </cell>
          <cell r="M39" t="str">
            <v/>
          </cell>
        </row>
        <row r="40">
          <cell r="C40">
            <v>1</v>
          </cell>
          <cell r="M40" t="str">
            <v/>
          </cell>
        </row>
        <row r="41">
          <cell r="C41">
            <v>1</v>
          </cell>
          <cell r="M41" t="str">
            <v/>
          </cell>
        </row>
        <row r="42">
          <cell r="C42">
            <v>1</v>
          </cell>
          <cell r="M42" t="str">
            <v/>
          </cell>
        </row>
        <row r="43">
          <cell r="C43">
            <v>1</v>
          </cell>
          <cell r="M43" t="str">
            <v/>
          </cell>
        </row>
        <row r="44">
          <cell r="C44">
            <v>1</v>
          </cell>
          <cell r="M44" t="str">
            <v/>
          </cell>
        </row>
        <row r="45">
          <cell r="C45">
            <v>1</v>
          </cell>
          <cell r="M45" t="str">
            <v/>
          </cell>
        </row>
        <row r="46">
          <cell r="C46">
            <v>1</v>
          </cell>
          <cell r="M46" t="str">
            <v/>
          </cell>
        </row>
        <row r="47">
          <cell r="C47">
            <v>1</v>
          </cell>
          <cell r="M47" t="str">
            <v/>
          </cell>
        </row>
        <row r="48">
          <cell r="C48">
            <v>1</v>
          </cell>
          <cell r="M48" t="str">
            <v/>
          </cell>
        </row>
        <row r="49">
          <cell r="C49">
            <v>1</v>
          </cell>
          <cell r="M49" t="str">
            <v/>
          </cell>
        </row>
        <row r="50">
          <cell r="C50">
            <v>1</v>
          </cell>
          <cell r="M50" t="str">
            <v/>
          </cell>
        </row>
        <row r="51">
          <cell r="C51">
            <v>1</v>
          </cell>
          <cell r="M51" t="str">
            <v/>
          </cell>
        </row>
        <row r="52">
          <cell r="C52">
            <v>1</v>
          </cell>
          <cell r="M52" t="str">
            <v/>
          </cell>
        </row>
        <row r="53">
          <cell r="C53">
            <v>1</v>
          </cell>
          <cell r="M53" t="str">
            <v/>
          </cell>
        </row>
        <row r="54">
          <cell r="C54">
            <v>1</v>
          </cell>
          <cell r="M54" t="str">
            <v/>
          </cell>
        </row>
        <row r="55">
          <cell r="C55">
            <v>1</v>
          </cell>
          <cell r="M55" t="str">
            <v/>
          </cell>
        </row>
        <row r="56">
          <cell r="C56">
            <v>1</v>
          </cell>
          <cell r="M56" t="str">
            <v/>
          </cell>
        </row>
        <row r="57">
          <cell r="C57">
            <v>1</v>
          </cell>
          <cell r="M57" t="str">
            <v/>
          </cell>
        </row>
        <row r="58">
          <cell r="C58">
            <v>1</v>
          </cell>
          <cell r="M58" t="str">
            <v/>
          </cell>
        </row>
        <row r="59">
          <cell r="C59">
            <v>1</v>
          </cell>
          <cell r="M59" t="str">
            <v/>
          </cell>
        </row>
        <row r="60">
          <cell r="C60">
            <v>1</v>
          </cell>
          <cell r="M60" t="str">
            <v/>
          </cell>
        </row>
        <row r="61">
          <cell r="C61">
            <v>1</v>
          </cell>
          <cell r="M61" t="str">
            <v/>
          </cell>
        </row>
        <row r="62">
          <cell r="C62">
            <v>1</v>
          </cell>
          <cell r="M62" t="str">
            <v/>
          </cell>
        </row>
        <row r="63">
          <cell r="C63">
            <v>1</v>
          </cell>
          <cell r="M63" t="str">
            <v/>
          </cell>
        </row>
        <row r="64">
          <cell r="C64">
            <v>1</v>
          </cell>
          <cell r="M64" t="str">
            <v/>
          </cell>
        </row>
        <row r="65">
          <cell r="C65">
            <v>1</v>
          </cell>
          <cell r="M65" t="str">
            <v/>
          </cell>
        </row>
        <row r="66">
          <cell r="C66">
            <v>1</v>
          </cell>
          <cell r="M66" t="str">
            <v/>
          </cell>
        </row>
        <row r="67">
          <cell r="C67">
            <v>1</v>
          </cell>
          <cell r="M67" t="str">
            <v/>
          </cell>
        </row>
        <row r="68">
          <cell r="C68">
            <v>1</v>
          </cell>
          <cell r="M68" t="str">
            <v/>
          </cell>
        </row>
        <row r="69">
          <cell r="C69">
            <v>1</v>
          </cell>
          <cell r="M69" t="str">
            <v/>
          </cell>
        </row>
        <row r="70">
          <cell r="C70">
            <v>1</v>
          </cell>
          <cell r="M70" t="str">
            <v/>
          </cell>
        </row>
        <row r="71">
          <cell r="C71">
            <v>1</v>
          </cell>
          <cell r="M71" t="str">
            <v/>
          </cell>
        </row>
        <row r="72">
          <cell r="C72">
            <v>1</v>
          </cell>
          <cell r="M72" t="str">
            <v/>
          </cell>
        </row>
        <row r="73">
          <cell r="C73">
            <v>1</v>
          </cell>
          <cell r="M73" t="str">
            <v/>
          </cell>
        </row>
        <row r="74">
          <cell r="C74">
            <v>1</v>
          </cell>
          <cell r="M74" t="str">
            <v/>
          </cell>
        </row>
        <row r="75">
          <cell r="C75">
            <v>1</v>
          </cell>
          <cell r="M75" t="str">
            <v/>
          </cell>
        </row>
        <row r="76">
          <cell r="C76">
            <v>1</v>
          </cell>
          <cell r="M76" t="str">
            <v/>
          </cell>
        </row>
        <row r="77">
          <cell r="C77">
            <v>1</v>
          </cell>
          <cell r="M77" t="str">
            <v/>
          </cell>
        </row>
        <row r="78">
          <cell r="C78">
            <v>1</v>
          </cell>
          <cell r="M78" t="str">
            <v/>
          </cell>
        </row>
        <row r="79">
          <cell r="C79">
            <v>1</v>
          </cell>
          <cell r="M79" t="str">
            <v/>
          </cell>
        </row>
        <row r="80">
          <cell r="C80">
            <v>1</v>
          </cell>
          <cell r="M80" t="str">
            <v/>
          </cell>
        </row>
        <row r="81">
          <cell r="C81">
            <v>1</v>
          </cell>
          <cell r="M81" t="str">
            <v/>
          </cell>
        </row>
        <row r="82">
          <cell r="C82">
            <v>1</v>
          </cell>
          <cell r="M82" t="str">
            <v/>
          </cell>
        </row>
        <row r="83">
          <cell r="C83">
            <v>1</v>
          </cell>
          <cell r="M83" t="str">
            <v/>
          </cell>
        </row>
        <row r="84">
          <cell r="C84">
            <v>1</v>
          </cell>
          <cell r="M84" t="str">
            <v/>
          </cell>
        </row>
        <row r="85">
          <cell r="C85">
            <v>1</v>
          </cell>
          <cell r="M85" t="str">
            <v/>
          </cell>
        </row>
        <row r="86">
          <cell r="C86">
            <v>1</v>
          </cell>
          <cell r="M86" t="str">
            <v/>
          </cell>
        </row>
        <row r="87">
          <cell r="C87">
            <v>1</v>
          </cell>
          <cell r="M87" t="str">
            <v/>
          </cell>
        </row>
        <row r="88">
          <cell r="C88">
            <v>1</v>
          </cell>
          <cell r="M88" t="str">
            <v/>
          </cell>
        </row>
        <row r="89">
          <cell r="C89">
            <v>1</v>
          </cell>
          <cell r="M89" t="str">
            <v/>
          </cell>
        </row>
        <row r="90">
          <cell r="C90">
            <v>1</v>
          </cell>
          <cell r="M90" t="str">
            <v/>
          </cell>
        </row>
        <row r="91">
          <cell r="C91">
            <v>1</v>
          </cell>
          <cell r="M91" t="str">
            <v/>
          </cell>
        </row>
        <row r="92">
          <cell r="C92">
            <v>1</v>
          </cell>
          <cell r="M92" t="str">
            <v/>
          </cell>
        </row>
        <row r="93">
          <cell r="C93">
            <v>1</v>
          </cell>
          <cell r="M93" t="str">
            <v/>
          </cell>
        </row>
        <row r="94">
          <cell r="C94">
            <v>1</v>
          </cell>
          <cell r="M94" t="str">
            <v/>
          </cell>
        </row>
        <row r="95">
          <cell r="C95">
            <v>1</v>
          </cell>
          <cell r="M95" t="str">
            <v/>
          </cell>
        </row>
        <row r="96">
          <cell r="C96">
            <v>1</v>
          </cell>
          <cell r="M96" t="str">
            <v/>
          </cell>
        </row>
        <row r="97">
          <cell r="C97">
            <v>1</v>
          </cell>
          <cell r="M97" t="str">
            <v/>
          </cell>
        </row>
        <row r="98">
          <cell r="C98">
            <v>1</v>
          </cell>
          <cell r="M98" t="str">
            <v/>
          </cell>
        </row>
        <row r="99">
          <cell r="C99">
            <v>1</v>
          </cell>
          <cell r="M99" t="str">
            <v/>
          </cell>
        </row>
        <row r="100">
          <cell r="C100">
            <v>1</v>
          </cell>
          <cell r="M100" t="str">
            <v/>
          </cell>
        </row>
        <row r="101">
          <cell r="C101">
            <v>1</v>
          </cell>
          <cell r="M101" t="str">
            <v/>
          </cell>
        </row>
        <row r="102">
          <cell r="C102">
            <v>1</v>
          </cell>
          <cell r="M102" t="str">
            <v/>
          </cell>
        </row>
        <row r="103">
          <cell r="C103">
            <v>1</v>
          </cell>
          <cell r="M103" t="str">
            <v/>
          </cell>
        </row>
        <row r="104">
          <cell r="C104">
            <v>1</v>
          </cell>
          <cell r="M104" t="str">
            <v/>
          </cell>
        </row>
        <row r="105">
          <cell r="C105">
            <v>1</v>
          </cell>
          <cell r="M105" t="str">
            <v/>
          </cell>
        </row>
        <row r="106">
          <cell r="C106">
            <v>1</v>
          </cell>
          <cell r="M106" t="str">
            <v/>
          </cell>
        </row>
        <row r="107">
          <cell r="C107">
            <v>1</v>
          </cell>
          <cell r="M107" t="str">
            <v/>
          </cell>
        </row>
        <row r="108">
          <cell r="C108">
            <v>1</v>
          </cell>
          <cell r="M108" t="str">
            <v/>
          </cell>
        </row>
        <row r="109">
          <cell r="C109">
            <v>1</v>
          </cell>
          <cell r="M109" t="str">
            <v/>
          </cell>
        </row>
        <row r="110">
          <cell r="C110">
            <v>1</v>
          </cell>
          <cell r="M110" t="str">
            <v/>
          </cell>
        </row>
        <row r="111">
          <cell r="C111">
            <v>1</v>
          </cell>
          <cell r="M111" t="str">
            <v/>
          </cell>
        </row>
        <row r="112">
          <cell r="C112">
            <v>1</v>
          </cell>
          <cell r="M112" t="str">
            <v/>
          </cell>
        </row>
        <row r="113">
          <cell r="C113">
            <v>1</v>
          </cell>
          <cell r="M113" t="str">
            <v/>
          </cell>
        </row>
        <row r="114">
          <cell r="C114">
            <v>1</v>
          </cell>
          <cell r="M114" t="str">
            <v/>
          </cell>
        </row>
        <row r="115">
          <cell r="C115">
            <v>1</v>
          </cell>
          <cell r="M115" t="str">
            <v/>
          </cell>
        </row>
        <row r="116">
          <cell r="C116">
            <v>1</v>
          </cell>
          <cell r="M116" t="str">
            <v/>
          </cell>
        </row>
        <row r="117">
          <cell r="C117">
            <v>1</v>
          </cell>
          <cell r="M117" t="str">
            <v/>
          </cell>
        </row>
        <row r="118">
          <cell r="C118">
            <v>1</v>
          </cell>
          <cell r="M118" t="str">
            <v/>
          </cell>
        </row>
        <row r="119">
          <cell r="C119">
            <v>1</v>
          </cell>
          <cell r="M119" t="str">
            <v/>
          </cell>
        </row>
        <row r="120">
          <cell r="C120">
            <v>1</v>
          </cell>
          <cell r="M120" t="str">
            <v/>
          </cell>
        </row>
        <row r="121">
          <cell r="C121">
            <v>1</v>
          </cell>
          <cell r="M121" t="str">
            <v/>
          </cell>
        </row>
        <row r="122">
          <cell r="C122">
            <v>1</v>
          </cell>
          <cell r="M122" t="str">
            <v/>
          </cell>
        </row>
        <row r="123">
          <cell r="C123">
            <v>1</v>
          </cell>
          <cell r="M123" t="str">
            <v/>
          </cell>
        </row>
        <row r="124">
          <cell r="C124">
            <v>1</v>
          </cell>
          <cell r="M124" t="str">
            <v/>
          </cell>
        </row>
        <row r="125">
          <cell r="C125">
            <v>1</v>
          </cell>
          <cell r="M125" t="str">
            <v/>
          </cell>
        </row>
        <row r="126">
          <cell r="C126">
            <v>1</v>
          </cell>
          <cell r="M126" t="str">
            <v/>
          </cell>
        </row>
        <row r="127">
          <cell r="C127">
            <v>1</v>
          </cell>
          <cell r="M127" t="str">
            <v/>
          </cell>
        </row>
        <row r="128">
          <cell r="C128">
            <v>1</v>
          </cell>
          <cell r="M128" t="str">
            <v/>
          </cell>
        </row>
        <row r="129">
          <cell r="C129">
            <v>1</v>
          </cell>
          <cell r="M129" t="str">
            <v/>
          </cell>
        </row>
        <row r="130">
          <cell r="C130">
            <v>1</v>
          </cell>
          <cell r="M130" t="str">
            <v/>
          </cell>
        </row>
        <row r="131">
          <cell r="C131">
            <v>1</v>
          </cell>
          <cell r="M131" t="str">
            <v/>
          </cell>
        </row>
        <row r="132">
          <cell r="C132">
            <v>1</v>
          </cell>
          <cell r="M132" t="str">
            <v/>
          </cell>
        </row>
        <row r="133">
          <cell r="C133">
            <v>1</v>
          </cell>
          <cell r="M133" t="str">
            <v/>
          </cell>
        </row>
        <row r="134">
          <cell r="C134">
            <v>1</v>
          </cell>
          <cell r="M134" t="str">
            <v/>
          </cell>
        </row>
        <row r="135">
          <cell r="C135">
            <v>1</v>
          </cell>
          <cell r="M135" t="str">
            <v/>
          </cell>
        </row>
        <row r="136">
          <cell r="C136">
            <v>1</v>
          </cell>
          <cell r="M136" t="str">
            <v/>
          </cell>
        </row>
        <row r="137">
          <cell r="C137">
            <v>1</v>
          </cell>
          <cell r="M137" t="str">
            <v/>
          </cell>
        </row>
        <row r="138">
          <cell r="C138">
            <v>1</v>
          </cell>
          <cell r="M138" t="str">
            <v/>
          </cell>
        </row>
        <row r="139">
          <cell r="C139">
            <v>1</v>
          </cell>
          <cell r="M139" t="str">
            <v/>
          </cell>
        </row>
        <row r="140">
          <cell r="C140">
            <v>1</v>
          </cell>
          <cell r="M140" t="str">
            <v/>
          </cell>
        </row>
        <row r="141">
          <cell r="C141">
            <v>1</v>
          </cell>
          <cell r="M141" t="str">
            <v/>
          </cell>
        </row>
        <row r="142">
          <cell r="C142">
            <v>1</v>
          </cell>
          <cell r="M142" t="str">
            <v/>
          </cell>
        </row>
        <row r="143">
          <cell r="C143">
            <v>1</v>
          </cell>
          <cell r="M143" t="str">
            <v/>
          </cell>
        </row>
        <row r="144">
          <cell r="C144">
            <v>1</v>
          </cell>
          <cell r="M144" t="str">
            <v/>
          </cell>
        </row>
        <row r="145">
          <cell r="C145">
            <v>1</v>
          </cell>
          <cell r="M145" t="str">
            <v/>
          </cell>
        </row>
        <row r="146">
          <cell r="C146">
            <v>1</v>
          </cell>
          <cell r="M146" t="str">
            <v/>
          </cell>
        </row>
        <row r="147">
          <cell r="C147">
            <v>1</v>
          </cell>
          <cell r="M147" t="str">
            <v/>
          </cell>
        </row>
        <row r="148">
          <cell r="C148">
            <v>1</v>
          </cell>
          <cell r="M148" t="str">
            <v/>
          </cell>
        </row>
        <row r="149">
          <cell r="C149">
            <v>1</v>
          </cell>
          <cell r="M149" t="str">
            <v/>
          </cell>
        </row>
        <row r="150">
          <cell r="C150">
            <v>1</v>
          </cell>
          <cell r="M150" t="str">
            <v/>
          </cell>
        </row>
        <row r="151">
          <cell r="C151">
            <v>1</v>
          </cell>
          <cell r="M151" t="str">
            <v/>
          </cell>
        </row>
        <row r="152">
          <cell r="C152">
            <v>1</v>
          </cell>
          <cell r="M152" t="str">
            <v/>
          </cell>
        </row>
        <row r="153">
          <cell r="C153">
            <v>1</v>
          </cell>
          <cell r="M153" t="str">
            <v/>
          </cell>
        </row>
        <row r="154">
          <cell r="C154">
            <v>1</v>
          </cell>
          <cell r="M154" t="str">
            <v/>
          </cell>
        </row>
        <row r="155">
          <cell r="C155">
            <v>1</v>
          </cell>
          <cell r="M155" t="str">
            <v/>
          </cell>
        </row>
        <row r="156">
          <cell r="C156">
            <v>1</v>
          </cell>
          <cell r="M156" t="str">
            <v/>
          </cell>
        </row>
        <row r="157">
          <cell r="C157">
            <v>1</v>
          </cell>
          <cell r="M157" t="str">
            <v/>
          </cell>
        </row>
        <row r="158">
          <cell r="C158">
            <v>1</v>
          </cell>
          <cell r="M158" t="str">
            <v/>
          </cell>
        </row>
        <row r="159">
          <cell r="C159">
            <v>1</v>
          </cell>
          <cell r="M159" t="str">
            <v/>
          </cell>
        </row>
        <row r="160">
          <cell r="C160">
            <v>1</v>
          </cell>
          <cell r="M160" t="str">
            <v/>
          </cell>
        </row>
        <row r="161">
          <cell r="C161">
            <v>1</v>
          </cell>
          <cell r="M161" t="str">
            <v/>
          </cell>
        </row>
        <row r="162">
          <cell r="C162">
            <v>1</v>
          </cell>
          <cell r="M162" t="str">
            <v/>
          </cell>
        </row>
        <row r="163">
          <cell r="C163">
            <v>1</v>
          </cell>
          <cell r="M163" t="str">
            <v/>
          </cell>
        </row>
        <row r="164">
          <cell r="C164">
            <v>1</v>
          </cell>
          <cell r="M164" t="str">
            <v/>
          </cell>
        </row>
        <row r="165">
          <cell r="C165">
            <v>1</v>
          </cell>
          <cell r="M165" t="str">
            <v/>
          </cell>
        </row>
        <row r="166">
          <cell r="C166">
            <v>1</v>
          </cell>
          <cell r="M166" t="str">
            <v/>
          </cell>
        </row>
        <row r="167">
          <cell r="C167">
            <v>1</v>
          </cell>
          <cell r="M167" t="str">
            <v/>
          </cell>
        </row>
        <row r="168">
          <cell r="C168">
            <v>1</v>
          </cell>
          <cell r="M168" t="str">
            <v/>
          </cell>
        </row>
        <row r="169">
          <cell r="C169">
            <v>1</v>
          </cell>
          <cell r="M169" t="str">
            <v/>
          </cell>
        </row>
        <row r="170">
          <cell r="C170">
            <v>1</v>
          </cell>
          <cell r="M170" t="str">
            <v/>
          </cell>
        </row>
        <row r="171">
          <cell r="C171">
            <v>1</v>
          </cell>
          <cell r="M171" t="str">
            <v/>
          </cell>
        </row>
        <row r="172">
          <cell r="C172">
            <v>1</v>
          </cell>
          <cell r="M172" t="str">
            <v/>
          </cell>
        </row>
        <row r="173">
          <cell r="C173">
            <v>1</v>
          </cell>
          <cell r="M173" t="str">
            <v/>
          </cell>
        </row>
        <row r="174">
          <cell r="C174">
            <v>1</v>
          </cell>
          <cell r="M174" t="str">
            <v/>
          </cell>
        </row>
        <row r="175">
          <cell r="C175">
            <v>1</v>
          </cell>
          <cell r="M175" t="str">
            <v/>
          </cell>
        </row>
        <row r="176">
          <cell r="C176">
            <v>1</v>
          </cell>
          <cell r="M176" t="str">
            <v/>
          </cell>
        </row>
        <row r="177">
          <cell r="C177">
            <v>1</v>
          </cell>
          <cell r="M177" t="str">
            <v/>
          </cell>
        </row>
        <row r="178">
          <cell r="C178">
            <v>1</v>
          </cell>
          <cell r="M178" t="str">
            <v/>
          </cell>
        </row>
        <row r="179">
          <cell r="C179">
            <v>1</v>
          </cell>
          <cell r="M179" t="str">
            <v/>
          </cell>
        </row>
        <row r="180">
          <cell r="C180">
            <v>1</v>
          </cell>
          <cell r="M180" t="str">
            <v/>
          </cell>
        </row>
        <row r="181">
          <cell r="C181">
            <v>1</v>
          </cell>
          <cell r="M181" t="str">
            <v/>
          </cell>
        </row>
        <row r="182">
          <cell r="C182">
            <v>1</v>
          </cell>
          <cell r="M182" t="str">
            <v/>
          </cell>
        </row>
        <row r="183">
          <cell r="C183">
            <v>1</v>
          </cell>
          <cell r="M183" t="str">
            <v/>
          </cell>
        </row>
        <row r="184">
          <cell r="C184">
            <v>1</v>
          </cell>
          <cell r="M184" t="str">
            <v/>
          </cell>
        </row>
        <row r="185">
          <cell r="C185">
            <v>1</v>
          </cell>
          <cell r="M185" t="str">
            <v/>
          </cell>
        </row>
        <row r="186">
          <cell r="C186">
            <v>1</v>
          </cell>
          <cell r="M186" t="str">
            <v/>
          </cell>
        </row>
        <row r="187">
          <cell r="C187">
            <v>1</v>
          </cell>
          <cell r="M187" t="str">
            <v/>
          </cell>
        </row>
        <row r="188">
          <cell r="C188">
            <v>1</v>
          </cell>
          <cell r="M188" t="str">
            <v/>
          </cell>
        </row>
        <row r="189">
          <cell r="C189">
            <v>1</v>
          </cell>
          <cell r="M189" t="str">
            <v/>
          </cell>
        </row>
        <row r="190">
          <cell r="C190">
            <v>1</v>
          </cell>
          <cell r="M190" t="str">
            <v/>
          </cell>
        </row>
        <row r="191">
          <cell r="C191">
            <v>1</v>
          </cell>
          <cell r="M191" t="str">
            <v/>
          </cell>
        </row>
        <row r="192">
          <cell r="C192">
            <v>1</v>
          </cell>
          <cell r="M192" t="str">
            <v/>
          </cell>
        </row>
        <row r="193">
          <cell r="C193">
            <v>1</v>
          </cell>
          <cell r="M193" t="str">
            <v/>
          </cell>
        </row>
        <row r="194">
          <cell r="C194">
            <v>1</v>
          </cell>
          <cell r="M194" t="str">
            <v/>
          </cell>
        </row>
        <row r="195">
          <cell r="C195">
            <v>1</v>
          </cell>
          <cell r="M195" t="str">
            <v/>
          </cell>
        </row>
        <row r="196">
          <cell r="C196">
            <v>1</v>
          </cell>
          <cell r="M196" t="str">
            <v/>
          </cell>
        </row>
        <row r="197">
          <cell r="C197">
            <v>1</v>
          </cell>
          <cell r="M197" t="str">
            <v/>
          </cell>
        </row>
        <row r="198">
          <cell r="C198">
            <v>1</v>
          </cell>
          <cell r="M198" t="str">
            <v/>
          </cell>
        </row>
        <row r="199">
          <cell r="C199">
            <v>1</v>
          </cell>
          <cell r="M199" t="str">
            <v/>
          </cell>
        </row>
        <row r="200">
          <cell r="C200">
            <v>1</v>
          </cell>
          <cell r="M200" t="str">
            <v/>
          </cell>
        </row>
        <row r="201">
          <cell r="C201">
            <v>1</v>
          </cell>
          <cell r="M201" t="str">
            <v/>
          </cell>
        </row>
        <row r="202">
          <cell r="C202">
            <v>1</v>
          </cell>
          <cell r="M202" t="str">
            <v/>
          </cell>
        </row>
        <row r="203">
          <cell r="C203">
            <v>1</v>
          </cell>
          <cell r="M203" t="str">
            <v/>
          </cell>
        </row>
        <row r="204">
          <cell r="C204">
            <v>1</v>
          </cell>
          <cell r="M204" t="str">
            <v/>
          </cell>
        </row>
        <row r="205">
          <cell r="C205">
            <v>1</v>
          </cell>
          <cell r="M205" t="str">
            <v/>
          </cell>
        </row>
        <row r="206">
          <cell r="C206">
            <v>1</v>
          </cell>
          <cell r="M206" t="str">
            <v/>
          </cell>
        </row>
        <row r="207">
          <cell r="C207">
            <v>1</v>
          </cell>
          <cell r="M207" t="str">
            <v/>
          </cell>
        </row>
        <row r="208">
          <cell r="C208">
            <v>1</v>
          </cell>
          <cell r="M208" t="str">
            <v/>
          </cell>
        </row>
        <row r="209">
          <cell r="C209">
            <v>1</v>
          </cell>
          <cell r="M209" t="str">
            <v/>
          </cell>
        </row>
        <row r="210">
          <cell r="C210">
            <v>1</v>
          </cell>
          <cell r="M210" t="str">
            <v/>
          </cell>
        </row>
        <row r="211">
          <cell r="C211">
            <v>1</v>
          </cell>
          <cell r="M211" t="str">
            <v/>
          </cell>
        </row>
        <row r="212">
          <cell r="C212">
            <v>1</v>
          </cell>
          <cell r="M212" t="str">
            <v/>
          </cell>
        </row>
        <row r="213">
          <cell r="C213">
            <v>1</v>
          </cell>
          <cell r="M213" t="str">
            <v/>
          </cell>
        </row>
        <row r="214">
          <cell r="C214">
            <v>1</v>
          </cell>
          <cell r="M214" t="str">
            <v/>
          </cell>
        </row>
        <row r="215">
          <cell r="C215">
            <v>1</v>
          </cell>
          <cell r="M215" t="str">
            <v/>
          </cell>
        </row>
        <row r="216">
          <cell r="C216">
            <v>1</v>
          </cell>
          <cell r="M216" t="str">
            <v/>
          </cell>
        </row>
        <row r="217">
          <cell r="C217">
            <v>1</v>
          </cell>
          <cell r="M217" t="str">
            <v/>
          </cell>
        </row>
        <row r="218">
          <cell r="C218">
            <v>1</v>
          </cell>
          <cell r="M218" t="str">
            <v/>
          </cell>
        </row>
        <row r="219">
          <cell r="C219">
            <v>1</v>
          </cell>
          <cell r="M219" t="str">
            <v/>
          </cell>
        </row>
        <row r="220">
          <cell r="C220">
            <v>1</v>
          </cell>
          <cell r="M220" t="str">
            <v/>
          </cell>
        </row>
        <row r="221">
          <cell r="C221">
            <v>1</v>
          </cell>
          <cell r="M221" t="str">
            <v/>
          </cell>
        </row>
        <row r="222">
          <cell r="C222">
            <v>1</v>
          </cell>
          <cell r="M222" t="str">
            <v/>
          </cell>
        </row>
        <row r="223">
          <cell r="C223">
            <v>1</v>
          </cell>
          <cell r="M223" t="str">
            <v/>
          </cell>
        </row>
        <row r="224">
          <cell r="C224">
            <v>1</v>
          </cell>
          <cell r="M224" t="str">
            <v/>
          </cell>
        </row>
        <row r="225">
          <cell r="C225">
            <v>1</v>
          </cell>
          <cell r="M225" t="str">
            <v/>
          </cell>
        </row>
        <row r="226">
          <cell r="C226">
            <v>1</v>
          </cell>
          <cell r="M226" t="str">
            <v/>
          </cell>
        </row>
        <row r="227">
          <cell r="C227">
            <v>1</v>
          </cell>
          <cell r="M227" t="str">
            <v/>
          </cell>
        </row>
        <row r="228">
          <cell r="C228">
            <v>1</v>
          </cell>
          <cell r="M228" t="str">
            <v/>
          </cell>
        </row>
        <row r="229">
          <cell r="C229">
            <v>1</v>
          </cell>
          <cell r="M229" t="str">
            <v/>
          </cell>
        </row>
        <row r="230">
          <cell r="C230">
            <v>1</v>
          </cell>
          <cell r="M230" t="str">
            <v/>
          </cell>
        </row>
        <row r="231">
          <cell r="C231">
            <v>1</v>
          </cell>
          <cell r="M231" t="str">
            <v/>
          </cell>
        </row>
        <row r="232">
          <cell r="C232">
            <v>1</v>
          </cell>
          <cell r="M232" t="str">
            <v/>
          </cell>
        </row>
        <row r="233">
          <cell r="C233">
            <v>1</v>
          </cell>
          <cell r="M233" t="str">
            <v/>
          </cell>
        </row>
        <row r="234">
          <cell r="C234">
            <v>1</v>
          </cell>
          <cell r="M234" t="str">
            <v/>
          </cell>
        </row>
        <row r="235">
          <cell r="C235">
            <v>1</v>
          </cell>
          <cell r="M235" t="str">
            <v/>
          </cell>
        </row>
        <row r="236">
          <cell r="C236">
            <v>1</v>
          </cell>
          <cell r="M236" t="str">
            <v/>
          </cell>
        </row>
        <row r="237">
          <cell r="C237">
            <v>1</v>
          </cell>
          <cell r="M237" t="str">
            <v/>
          </cell>
        </row>
        <row r="238">
          <cell r="C238">
            <v>1</v>
          </cell>
          <cell r="M238" t="str">
            <v/>
          </cell>
        </row>
        <row r="239">
          <cell r="C239">
            <v>1</v>
          </cell>
          <cell r="M239" t="str">
            <v/>
          </cell>
        </row>
        <row r="240">
          <cell r="C240">
            <v>1</v>
          </cell>
          <cell r="M240" t="str">
            <v/>
          </cell>
        </row>
        <row r="241">
          <cell r="C241">
            <v>1</v>
          </cell>
          <cell r="M241" t="str">
            <v/>
          </cell>
        </row>
        <row r="242">
          <cell r="C242">
            <v>1</v>
          </cell>
          <cell r="M242" t="str">
            <v/>
          </cell>
        </row>
        <row r="243">
          <cell r="C243">
            <v>1</v>
          </cell>
          <cell r="M243" t="str">
            <v/>
          </cell>
        </row>
        <row r="244">
          <cell r="C244">
            <v>1</v>
          </cell>
          <cell r="M244" t="str">
            <v/>
          </cell>
        </row>
        <row r="245">
          <cell r="C245">
            <v>1</v>
          </cell>
          <cell r="M245" t="str">
            <v/>
          </cell>
        </row>
        <row r="246">
          <cell r="C246">
            <v>1</v>
          </cell>
          <cell r="M246" t="str">
            <v/>
          </cell>
        </row>
        <row r="247">
          <cell r="C247">
            <v>1</v>
          </cell>
          <cell r="M247" t="str">
            <v/>
          </cell>
        </row>
        <row r="248">
          <cell r="C248">
            <v>1</v>
          </cell>
          <cell r="M248" t="str">
            <v/>
          </cell>
        </row>
        <row r="249">
          <cell r="C249">
            <v>1</v>
          </cell>
          <cell r="M249" t="str">
            <v/>
          </cell>
        </row>
        <row r="250">
          <cell r="C250">
            <v>1</v>
          </cell>
          <cell r="M250" t="str">
            <v/>
          </cell>
        </row>
        <row r="251">
          <cell r="C251">
            <v>1</v>
          </cell>
          <cell r="M251" t="str">
            <v/>
          </cell>
        </row>
        <row r="252">
          <cell r="C252">
            <v>1</v>
          </cell>
          <cell r="M252" t="str">
            <v/>
          </cell>
        </row>
        <row r="253">
          <cell r="C253">
            <v>1</v>
          </cell>
          <cell r="M253" t="str">
            <v/>
          </cell>
        </row>
        <row r="254">
          <cell r="C254">
            <v>1</v>
          </cell>
          <cell r="M254" t="str">
            <v/>
          </cell>
        </row>
        <row r="255">
          <cell r="C255">
            <v>1</v>
          </cell>
          <cell r="M255" t="str">
            <v/>
          </cell>
        </row>
        <row r="256">
          <cell r="C256">
            <v>1</v>
          </cell>
          <cell r="M256" t="str">
            <v/>
          </cell>
        </row>
        <row r="257">
          <cell r="C257">
            <v>1</v>
          </cell>
          <cell r="M257" t="str">
            <v/>
          </cell>
        </row>
        <row r="258">
          <cell r="C258">
            <v>1</v>
          </cell>
          <cell r="M258" t="str">
            <v/>
          </cell>
        </row>
        <row r="259">
          <cell r="C259">
            <v>1</v>
          </cell>
          <cell r="M259" t="str">
            <v/>
          </cell>
        </row>
        <row r="260">
          <cell r="C260">
            <v>1</v>
          </cell>
          <cell r="M260" t="str">
            <v/>
          </cell>
        </row>
        <row r="261">
          <cell r="C261">
            <v>1</v>
          </cell>
          <cell r="M261" t="str">
            <v/>
          </cell>
        </row>
        <row r="262">
          <cell r="C262">
            <v>1</v>
          </cell>
          <cell r="M262" t="str">
            <v/>
          </cell>
        </row>
        <row r="263">
          <cell r="C263">
            <v>1</v>
          </cell>
          <cell r="M263" t="str">
            <v/>
          </cell>
        </row>
        <row r="264">
          <cell r="C264">
            <v>1</v>
          </cell>
          <cell r="M264" t="str">
            <v/>
          </cell>
        </row>
        <row r="265">
          <cell r="C265">
            <v>1</v>
          </cell>
          <cell r="M265" t="str">
            <v/>
          </cell>
        </row>
        <row r="266">
          <cell r="C266">
            <v>1</v>
          </cell>
          <cell r="M266" t="str">
            <v/>
          </cell>
        </row>
        <row r="267">
          <cell r="C267">
            <v>1</v>
          </cell>
          <cell r="M267" t="str">
            <v/>
          </cell>
        </row>
        <row r="268">
          <cell r="C268">
            <v>1</v>
          </cell>
          <cell r="M268" t="str">
            <v/>
          </cell>
        </row>
        <row r="269">
          <cell r="C269">
            <v>1</v>
          </cell>
          <cell r="M269" t="str">
            <v/>
          </cell>
        </row>
        <row r="270">
          <cell r="C270">
            <v>1</v>
          </cell>
          <cell r="M270" t="str">
            <v/>
          </cell>
        </row>
        <row r="271">
          <cell r="C271">
            <v>1</v>
          </cell>
          <cell r="M271" t="str">
            <v/>
          </cell>
        </row>
        <row r="272">
          <cell r="C272">
            <v>1</v>
          </cell>
          <cell r="M272" t="str">
            <v/>
          </cell>
        </row>
        <row r="273">
          <cell r="C273">
            <v>1</v>
          </cell>
          <cell r="M273" t="str">
            <v/>
          </cell>
        </row>
        <row r="274">
          <cell r="C274">
            <v>1</v>
          </cell>
          <cell r="M274" t="str">
            <v/>
          </cell>
        </row>
        <row r="275">
          <cell r="C275">
            <v>1</v>
          </cell>
          <cell r="M275" t="str">
            <v/>
          </cell>
        </row>
        <row r="276">
          <cell r="C276">
            <v>1</v>
          </cell>
          <cell r="M276" t="str">
            <v/>
          </cell>
        </row>
        <row r="277">
          <cell r="C277">
            <v>1</v>
          </cell>
          <cell r="M277" t="str">
            <v/>
          </cell>
        </row>
        <row r="278">
          <cell r="C278">
            <v>1</v>
          </cell>
          <cell r="M278" t="str">
            <v/>
          </cell>
        </row>
        <row r="279">
          <cell r="C279">
            <v>1</v>
          </cell>
          <cell r="M279" t="str">
            <v/>
          </cell>
        </row>
        <row r="280">
          <cell r="C280">
            <v>1</v>
          </cell>
          <cell r="M280" t="str">
            <v/>
          </cell>
        </row>
        <row r="281">
          <cell r="C281">
            <v>1</v>
          </cell>
          <cell r="M281" t="str">
            <v/>
          </cell>
        </row>
        <row r="282">
          <cell r="C282">
            <v>1</v>
          </cell>
          <cell r="M282" t="str">
            <v/>
          </cell>
        </row>
        <row r="283">
          <cell r="C283">
            <v>1</v>
          </cell>
          <cell r="M283" t="str">
            <v/>
          </cell>
        </row>
        <row r="284">
          <cell r="C284">
            <v>1</v>
          </cell>
          <cell r="M284" t="str">
            <v/>
          </cell>
        </row>
        <row r="285">
          <cell r="C285">
            <v>1</v>
          </cell>
          <cell r="M285" t="str">
            <v/>
          </cell>
        </row>
        <row r="286">
          <cell r="C286">
            <v>1</v>
          </cell>
          <cell r="M286" t="str">
            <v/>
          </cell>
        </row>
        <row r="287">
          <cell r="C287">
            <v>1</v>
          </cell>
          <cell r="M287" t="str">
            <v/>
          </cell>
        </row>
        <row r="288">
          <cell r="C288">
            <v>1</v>
          </cell>
          <cell r="M288" t="str">
            <v/>
          </cell>
        </row>
        <row r="289">
          <cell r="C289">
            <v>1</v>
          </cell>
          <cell r="M289" t="str">
            <v/>
          </cell>
        </row>
        <row r="290">
          <cell r="C290">
            <v>1</v>
          </cell>
          <cell r="M290" t="str">
            <v/>
          </cell>
        </row>
        <row r="291">
          <cell r="C291">
            <v>1</v>
          </cell>
          <cell r="M291" t="str">
            <v/>
          </cell>
        </row>
        <row r="292">
          <cell r="C292">
            <v>1</v>
          </cell>
          <cell r="M292" t="str">
            <v/>
          </cell>
        </row>
        <row r="293">
          <cell r="C293">
            <v>1</v>
          </cell>
          <cell r="M293" t="str">
            <v/>
          </cell>
        </row>
        <row r="294">
          <cell r="C294">
            <v>1</v>
          </cell>
          <cell r="M294" t="str">
            <v/>
          </cell>
        </row>
        <row r="295">
          <cell r="C295">
            <v>1</v>
          </cell>
          <cell r="M295" t="str">
            <v/>
          </cell>
        </row>
        <row r="296">
          <cell r="C296">
            <v>1</v>
          </cell>
          <cell r="M296" t="str">
            <v/>
          </cell>
        </row>
        <row r="297">
          <cell r="C297">
            <v>1</v>
          </cell>
          <cell r="M297" t="str">
            <v/>
          </cell>
        </row>
        <row r="298">
          <cell r="C298">
            <v>1</v>
          </cell>
          <cell r="M298" t="str">
            <v/>
          </cell>
        </row>
        <row r="299">
          <cell r="C299">
            <v>1</v>
          </cell>
          <cell r="M299" t="str">
            <v/>
          </cell>
        </row>
        <row r="300">
          <cell r="C300">
            <v>1</v>
          </cell>
          <cell r="M300" t="str">
            <v/>
          </cell>
        </row>
        <row r="301">
          <cell r="C301">
            <v>1</v>
          </cell>
          <cell r="M301" t="str">
            <v/>
          </cell>
        </row>
        <row r="302">
          <cell r="C302">
            <v>1</v>
          </cell>
          <cell r="M302" t="str">
            <v/>
          </cell>
        </row>
        <row r="303">
          <cell r="C303">
            <v>1</v>
          </cell>
          <cell r="M303" t="str">
            <v/>
          </cell>
        </row>
        <row r="304">
          <cell r="C304">
            <v>1</v>
          </cell>
          <cell r="M304" t="str">
            <v/>
          </cell>
        </row>
        <row r="305">
          <cell r="C305">
            <v>1</v>
          </cell>
          <cell r="M305" t="str">
            <v/>
          </cell>
        </row>
        <row r="306">
          <cell r="C306">
            <v>1</v>
          </cell>
          <cell r="M306" t="str">
            <v/>
          </cell>
        </row>
        <row r="307">
          <cell r="C307">
            <v>1</v>
          </cell>
          <cell r="M307" t="str">
            <v/>
          </cell>
        </row>
        <row r="308">
          <cell r="C308">
            <v>1</v>
          </cell>
          <cell r="M308" t="str">
            <v/>
          </cell>
        </row>
        <row r="309">
          <cell r="C309">
            <v>1</v>
          </cell>
          <cell r="M309" t="str">
            <v/>
          </cell>
        </row>
        <row r="310">
          <cell r="C310">
            <v>1</v>
          </cell>
          <cell r="M310" t="str">
            <v/>
          </cell>
        </row>
        <row r="311">
          <cell r="C311">
            <v>1</v>
          </cell>
          <cell r="M311" t="str">
            <v/>
          </cell>
        </row>
        <row r="312">
          <cell r="C312">
            <v>1</v>
          </cell>
          <cell r="M312" t="str">
            <v/>
          </cell>
        </row>
        <row r="313">
          <cell r="C313">
            <v>1</v>
          </cell>
          <cell r="M313" t="str">
            <v/>
          </cell>
        </row>
        <row r="314">
          <cell r="C314">
            <v>1</v>
          </cell>
          <cell r="M314" t="str">
            <v/>
          </cell>
        </row>
        <row r="315">
          <cell r="C315">
            <v>1</v>
          </cell>
          <cell r="M315" t="str">
            <v/>
          </cell>
        </row>
        <row r="316">
          <cell r="C316">
            <v>1</v>
          </cell>
          <cell r="M316" t="str">
            <v/>
          </cell>
        </row>
        <row r="317">
          <cell r="C317">
            <v>1</v>
          </cell>
          <cell r="M317" t="str">
            <v/>
          </cell>
        </row>
        <row r="318">
          <cell r="C318">
            <v>1</v>
          </cell>
          <cell r="M318" t="str">
            <v/>
          </cell>
        </row>
        <row r="319">
          <cell r="C319">
            <v>1</v>
          </cell>
          <cell r="M319" t="str">
            <v/>
          </cell>
        </row>
        <row r="320">
          <cell r="C320">
            <v>1</v>
          </cell>
          <cell r="M320" t="str">
            <v/>
          </cell>
        </row>
        <row r="321">
          <cell r="C321">
            <v>1</v>
          </cell>
          <cell r="M321" t="str">
            <v/>
          </cell>
        </row>
        <row r="322">
          <cell r="C322">
            <v>1</v>
          </cell>
          <cell r="M322" t="str">
            <v/>
          </cell>
        </row>
        <row r="323">
          <cell r="C323">
            <v>1</v>
          </cell>
          <cell r="M323" t="str">
            <v/>
          </cell>
        </row>
        <row r="324">
          <cell r="C324">
            <v>1</v>
          </cell>
          <cell r="M324" t="str">
            <v/>
          </cell>
        </row>
        <row r="325">
          <cell r="C325">
            <v>1</v>
          </cell>
          <cell r="M325" t="str">
            <v/>
          </cell>
        </row>
        <row r="326">
          <cell r="C326">
            <v>1</v>
          </cell>
          <cell r="M326" t="str">
            <v/>
          </cell>
        </row>
        <row r="327">
          <cell r="C327">
            <v>1</v>
          </cell>
          <cell r="M327" t="str">
            <v/>
          </cell>
        </row>
        <row r="328">
          <cell r="C328">
            <v>1</v>
          </cell>
          <cell r="M328" t="str">
            <v/>
          </cell>
        </row>
        <row r="329">
          <cell r="C329">
            <v>1</v>
          </cell>
          <cell r="M329" t="str">
            <v/>
          </cell>
        </row>
        <row r="330">
          <cell r="C330">
            <v>1</v>
          </cell>
          <cell r="M330" t="str">
            <v/>
          </cell>
        </row>
        <row r="331">
          <cell r="C331">
            <v>1</v>
          </cell>
          <cell r="M331" t="str">
            <v/>
          </cell>
        </row>
        <row r="332">
          <cell r="C332">
            <v>1</v>
          </cell>
          <cell r="M332" t="str">
            <v/>
          </cell>
        </row>
        <row r="333">
          <cell r="C333">
            <v>1</v>
          </cell>
          <cell r="M333" t="str">
            <v/>
          </cell>
        </row>
        <row r="334">
          <cell r="C334">
            <v>1</v>
          </cell>
          <cell r="M334" t="str">
            <v/>
          </cell>
        </row>
        <row r="335">
          <cell r="C335">
            <v>1</v>
          </cell>
          <cell r="M335" t="str">
            <v/>
          </cell>
        </row>
        <row r="336">
          <cell r="C336">
            <v>1</v>
          </cell>
          <cell r="M336" t="str">
            <v/>
          </cell>
        </row>
        <row r="337">
          <cell r="C337">
            <v>1</v>
          </cell>
          <cell r="M337" t="str">
            <v/>
          </cell>
        </row>
        <row r="338">
          <cell r="C338">
            <v>1</v>
          </cell>
          <cell r="M338" t="str">
            <v/>
          </cell>
        </row>
        <row r="339">
          <cell r="C339">
            <v>1</v>
          </cell>
          <cell r="M339" t="str">
            <v/>
          </cell>
        </row>
        <row r="340">
          <cell r="C340">
            <v>1</v>
          </cell>
          <cell r="M340" t="str">
            <v/>
          </cell>
        </row>
        <row r="341">
          <cell r="C341">
            <v>1</v>
          </cell>
          <cell r="M341" t="str">
            <v/>
          </cell>
        </row>
        <row r="342">
          <cell r="C342">
            <v>1</v>
          </cell>
          <cell r="M342" t="str">
            <v/>
          </cell>
        </row>
        <row r="343">
          <cell r="C343">
            <v>1</v>
          </cell>
          <cell r="M343" t="str">
            <v/>
          </cell>
        </row>
        <row r="344">
          <cell r="C344">
            <v>1</v>
          </cell>
          <cell r="M344" t="str">
            <v/>
          </cell>
        </row>
        <row r="345">
          <cell r="C345">
            <v>1</v>
          </cell>
          <cell r="M345" t="str">
            <v/>
          </cell>
        </row>
        <row r="346">
          <cell r="C346">
            <v>1</v>
          </cell>
          <cell r="M346" t="str">
            <v/>
          </cell>
        </row>
        <row r="347">
          <cell r="C347">
            <v>1</v>
          </cell>
          <cell r="M347" t="str">
            <v/>
          </cell>
        </row>
        <row r="348">
          <cell r="C348">
            <v>1</v>
          </cell>
          <cell r="M348" t="str">
            <v/>
          </cell>
        </row>
        <row r="349">
          <cell r="C349">
            <v>1</v>
          </cell>
          <cell r="M349" t="str">
            <v/>
          </cell>
        </row>
        <row r="350">
          <cell r="C350">
            <v>1</v>
          </cell>
          <cell r="M350" t="str">
            <v/>
          </cell>
        </row>
        <row r="351">
          <cell r="C351">
            <v>1</v>
          </cell>
          <cell r="M351" t="str">
            <v/>
          </cell>
        </row>
        <row r="352">
          <cell r="C352">
            <v>1</v>
          </cell>
          <cell r="M352" t="str">
            <v/>
          </cell>
        </row>
        <row r="353">
          <cell r="C353">
            <v>1</v>
          </cell>
          <cell r="M353" t="str">
            <v/>
          </cell>
        </row>
        <row r="354">
          <cell r="C354">
            <v>1</v>
          </cell>
          <cell r="M354" t="str">
            <v/>
          </cell>
        </row>
        <row r="355">
          <cell r="C355">
            <v>1</v>
          </cell>
          <cell r="M355" t="str">
            <v/>
          </cell>
        </row>
        <row r="356">
          <cell r="C356">
            <v>1</v>
          </cell>
          <cell r="M356" t="str">
            <v/>
          </cell>
        </row>
        <row r="357">
          <cell r="C357">
            <v>1</v>
          </cell>
          <cell r="M357" t="str">
            <v/>
          </cell>
        </row>
        <row r="358">
          <cell r="C358">
            <v>1</v>
          </cell>
          <cell r="M358" t="str">
            <v/>
          </cell>
        </row>
        <row r="359">
          <cell r="C359">
            <v>1</v>
          </cell>
          <cell r="M359" t="str">
            <v/>
          </cell>
        </row>
        <row r="360">
          <cell r="C360">
            <v>1</v>
          </cell>
          <cell r="M360" t="str">
            <v/>
          </cell>
        </row>
        <row r="361">
          <cell r="C361">
            <v>1</v>
          </cell>
          <cell r="M361" t="str">
            <v/>
          </cell>
        </row>
        <row r="362">
          <cell r="C362">
            <v>1</v>
          </cell>
          <cell r="M362" t="str">
            <v/>
          </cell>
        </row>
        <row r="363">
          <cell r="C363">
            <v>1</v>
          </cell>
          <cell r="M363" t="str">
            <v/>
          </cell>
        </row>
        <row r="364">
          <cell r="C364">
            <v>1</v>
          </cell>
          <cell r="M364" t="str">
            <v/>
          </cell>
        </row>
        <row r="365">
          <cell r="C365">
            <v>1</v>
          </cell>
          <cell r="M365" t="str">
            <v/>
          </cell>
        </row>
        <row r="366">
          <cell r="C366">
            <v>1</v>
          </cell>
          <cell r="M366" t="str">
            <v/>
          </cell>
        </row>
        <row r="367">
          <cell r="C367">
            <v>1</v>
          </cell>
          <cell r="M367" t="str">
            <v/>
          </cell>
        </row>
        <row r="368">
          <cell r="C368">
            <v>1</v>
          </cell>
          <cell r="M368" t="str">
            <v/>
          </cell>
        </row>
        <row r="369">
          <cell r="C369">
            <v>1</v>
          </cell>
          <cell r="M369" t="str">
            <v/>
          </cell>
        </row>
        <row r="370">
          <cell r="C370">
            <v>1</v>
          </cell>
          <cell r="M370" t="str">
            <v/>
          </cell>
        </row>
        <row r="371">
          <cell r="C371">
            <v>1</v>
          </cell>
          <cell r="M371" t="str">
            <v/>
          </cell>
        </row>
        <row r="372">
          <cell r="C372">
            <v>1</v>
          </cell>
          <cell r="M372" t="str">
            <v/>
          </cell>
        </row>
        <row r="373">
          <cell r="C373">
            <v>1</v>
          </cell>
          <cell r="M373" t="str">
            <v/>
          </cell>
        </row>
        <row r="374">
          <cell r="C374">
            <v>1</v>
          </cell>
          <cell r="M374" t="str">
            <v/>
          </cell>
        </row>
        <row r="375">
          <cell r="C375">
            <v>1</v>
          </cell>
          <cell r="M375" t="str">
            <v/>
          </cell>
        </row>
        <row r="376">
          <cell r="C376">
            <v>1</v>
          </cell>
          <cell r="M376" t="str">
            <v/>
          </cell>
        </row>
        <row r="377">
          <cell r="C377">
            <v>1</v>
          </cell>
          <cell r="M377" t="str">
            <v/>
          </cell>
        </row>
        <row r="378">
          <cell r="C378">
            <v>1</v>
          </cell>
          <cell r="M378" t="str">
            <v/>
          </cell>
        </row>
        <row r="379">
          <cell r="C379">
            <v>1</v>
          </cell>
          <cell r="M379" t="str">
            <v/>
          </cell>
        </row>
        <row r="380">
          <cell r="C380">
            <v>1</v>
          </cell>
          <cell r="M380" t="str">
            <v/>
          </cell>
        </row>
        <row r="381">
          <cell r="C381">
            <v>1</v>
          </cell>
          <cell r="M381" t="str">
            <v/>
          </cell>
        </row>
        <row r="382">
          <cell r="C382">
            <v>1</v>
          </cell>
          <cell r="M382" t="str">
            <v/>
          </cell>
        </row>
        <row r="383">
          <cell r="C383">
            <v>1</v>
          </cell>
          <cell r="M383" t="str">
            <v/>
          </cell>
        </row>
        <row r="384">
          <cell r="C384">
            <v>1</v>
          </cell>
          <cell r="M384" t="str">
            <v/>
          </cell>
        </row>
        <row r="385">
          <cell r="C385">
            <v>1</v>
          </cell>
          <cell r="M385" t="str">
            <v/>
          </cell>
        </row>
        <row r="386">
          <cell r="C386">
            <v>1</v>
          </cell>
          <cell r="M386" t="str">
            <v/>
          </cell>
        </row>
        <row r="387">
          <cell r="C387">
            <v>1</v>
          </cell>
          <cell r="M387" t="str">
            <v/>
          </cell>
        </row>
        <row r="388">
          <cell r="C388">
            <v>1</v>
          </cell>
          <cell r="M388" t="str">
            <v/>
          </cell>
        </row>
        <row r="389">
          <cell r="C389">
            <v>1</v>
          </cell>
          <cell r="M389" t="str">
            <v/>
          </cell>
        </row>
        <row r="390">
          <cell r="C390">
            <v>1</v>
          </cell>
          <cell r="M390" t="str">
            <v/>
          </cell>
        </row>
        <row r="391">
          <cell r="C391">
            <v>1</v>
          </cell>
          <cell r="M391" t="str">
            <v/>
          </cell>
        </row>
        <row r="392">
          <cell r="C392">
            <v>1</v>
          </cell>
          <cell r="M392" t="str">
            <v/>
          </cell>
        </row>
        <row r="393">
          <cell r="C393">
            <v>1</v>
          </cell>
          <cell r="M393" t="str">
            <v/>
          </cell>
        </row>
        <row r="394">
          <cell r="C394">
            <v>1</v>
          </cell>
          <cell r="M394" t="str">
            <v/>
          </cell>
        </row>
        <row r="395">
          <cell r="C395">
            <v>1</v>
          </cell>
          <cell r="M395" t="str">
            <v/>
          </cell>
        </row>
        <row r="396">
          <cell r="C396">
            <v>1</v>
          </cell>
          <cell r="M396" t="str">
            <v/>
          </cell>
        </row>
        <row r="397">
          <cell r="C397">
            <v>1</v>
          </cell>
          <cell r="M397" t="str">
            <v/>
          </cell>
        </row>
        <row r="398">
          <cell r="C398">
            <v>1</v>
          </cell>
          <cell r="M398" t="str">
            <v/>
          </cell>
        </row>
        <row r="399">
          <cell r="C399">
            <v>1</v>
          </cell>
          <cell r="M399" t="str">
            <v/>
          </cell>
        </row>
        <row r="400">
          <cell r="C400">
            <v>1</v>
          </cell>
          <cell r="M400" t="str">
            <v/>
          </cell>
        </row>
        <row r="401">
          <cell r="C401">
            <v>1</v>
          </cell>
          <cell r="M401" t="str">
            <v/>
          </cell>
        </row>
        <row r="402">
          <cell r="C402">
            <v>1</v>
          </cell>
          <cell r="M402" t="str">
            <v/>
          </cell>
        </row>
        <row r="403">
          <cell r="C403">
            <v>1</v>
          </cell>
          <cell r="M403" t="str">
            <v/>
          </cell>
        </row>
        <row r="404">
          <cell r="C404">
            <v>1</v>
          </cell>
          <cell r="M404" t="str">
            <v/>
          </cell>
        </row>
        <row r="405">
          <cell r="C405">
            <v>1</v>
          </cell>
          <cell r="M405" t="str">
            <v/>
          </cell>
        </row>
        <row r="406">
          <cell r="C406">
            <v>1</v>
          </cell>
          <cell r="M406" t="str">
            <v/>
          </cell>
        </row>
        <row r="407">
          <cell r="C407">
            <v>1</v>
          </cell>
          <cell r="M407" t="str">
            <v/>
          </cell>
        </row>
        <row r="408">
          <cell r="C408">
            <v>1</v>
          </cell>
          <cell r="M408" t="str">
            <v/>
          </cell>
        </row>
        <row r="409">
          <cell r="C409">
            <v>1</v>
          </cell>
          <cell r="M409" t="str">
            <v/>
          </cell>
        </row>
        <row r="410">
          <cell r="C410">
            <v>1</v>
          </cell>
          <cell r="M410" t="str">
            <v/>
          </cell>
        </row>
        <row r="411">
          <cell r="C411">
            <v>1</v>
          </cell>
          <cell r="M411" t="str">
            <v/>
          </cell>
        </row>
        <row r="412">
          <cell r="C412">
            <v>1</v>
          </cell>
          <cell r="M412" t="str">
            <v/>
          </cell>
        </row>
        <row r="413">
          <cell r="C413">
            <v>1</v>
          </cell>
          <cell r="M413" t="str">
            <v/>
          </cell>
        </row>
        <row r="414">
          <cell r="C414">
            <v>1</v>
          </cell>
          <cell r="M414" t="str">
            <v/>
          </cell>
        </row>
        <row r="415">
          <cell r="C415">
            <v>1</v>
          </cell>
          <cell r="M415" t="str">
            <v/>
          </cell>
        </row>
        <row r="416">
          <cell r="C416">
            <v>1</v>
          </cell>
          <cell r="M416" t="str">
            <v/>
          </cell>
        </row>
        <row r="417">
          <cell r="C417">
            <v>1</v>
          </cell>
          <cell r="M417" t="str">
            <v/>
          </cell>
        </row>
        <row r="418">
          <cell r="C418">
            <v>1</v>
          </cell>
          <cell r="M418" t="str">
            <v/>
          </cell>
        </row>
        <row r="419">
          <cell r="C419">
            <v>1</v>
          </cell>
          <cell r="M419" t="str">
            <v/>
          </cell>
        </row>
        <row r="420">
          <cell r="C420">
            <v>1</v>
          </cell>
          <cell r="M420" t="str">
            <v/>
          </cell>
        </row>
        <row r="421">
          <cell r="C421">
            <v>1</v>
          </cell>
          <cell r="M421" t="str">
            <v/>
          </cell>
        </row>
        <row r="422">
          <cell r="C422">
            <v>1</v>
          </cell>
          <cell r="M422" t="str">
            <v/>
          </cell>
        </row>
        <row r="423">
          <cell r="C423">
            <v>1</v>
          </cell>
          <cell r="M423" t="str">
            <v/>
          </cell>
        </row>
        <row r="424">
          <cell r="C424">
            <v>1</v>
          </cell>
          <cell r="M424" t="str">
            <v/>
          </cell>
        </row>
        <row r="425">
          <cell r="C425">
            <v>1</v>
          </cell>
          <cell r="M425" t="str">
            <v/>
          </cell>
        </row>
        <row r="426">
          <cell r="C426">
            <v>1</v>
          </cell>
          <cell r="M426" t="str">
            <v/>
          </cell>
        </row>
        <row r="427">
          <cell r="C427">
            <v>1</v>
          </cell>
          <cell r="M427" t="str">
            <v/>
          </cell>
        </row>
        <row r="428">
          <cell r="C428">
            <v>1</v>
          </cell>
          <cell r="M428" t="str">
            <v/>
          </cell>
        </row>
        <row r="429">
          <cell r="C429">
            <v>1</v>
          </cell>
          <cell r="M429" t="str">
            <v/>
          </cell>
        </row>
        <row r="430">
          <cell r="C430">
            <v>1</v>
          </cell>
          <cell r="M430" t="str">
            <v/>
          </cell>
        </row>
        <row r="431">
          <cell r="C431">
            <v>1</v>
          </cell>
          <cell r="M431" t="str">
            <v/>
          </cell>
        </row>
        <row r="432">
          <cell r="C432">
            <v>1</v>
          </cell>
          <cell r="M432" t="str">
            <v/>
          </cell>
        </row>
        <row r="433">
          <cell r="C433">
            <v>1</v>
          </cell>
          <cell r="M433" t="str">
            <v/>
          </cell>
        </row>
        <row r="434">
          <cell r="C434">
            <v>1</v>
          </cell>
          <cell r="M434" t="str">
            <v/>
          </cell>
        </row>
        <row r="435">
          <cell r="C435">
            <v>1</v>
          </cell>
          <cell r="M435" t="str">
            <v/>
          </cell>
        </row>
        <row r="436">
          <cell r="C436">
            <v>1</v>
          </cell>
          <cell r="M436" t="str">
            <v/>
          </cell>
        </row>
        <row r="437">
          <cell r="C437">
            <v>1</v>
          </cell>
          <cell r="M437" t="str">
            <v/>
          </cell>
        </row>
        <row r="438">
          <cell r="C438">
            <v>1</v>
          </cell>
          <cell r="M438" t="str">
            <v/>
          </cell>
        </row>
        <row r="439">
          <cell r="C439">
            <v>1</v>
          </cell>
          <cell r="M439" t="str">
            <v/>
          </cell>
        </row>
        <row r="440">
          <cell r="C440">
            <v>1</v>
          </cell>
          <cell r="M440" t="str">
            <v/>
          </cell>
        </row>
        <row r="441">
          <cell r="C441">
            <v>1</v>
          </cell>
          <cell r="M441" t="str">
            <v/>
          </cell>
        </row>
        <row r="442">
          <cell r="C442">
            <v>1</v>
          </cell>
          <cell r="M442" t="str">
            <v/>
          </cell>
        </row>
        <row r="443">
          <cell r="C443">
            <v>1</v>
          </cell>
          <cell r="M443" t="str">
            <v/>
          </cell>
        </row>
        <row r="444">
          <cell r="C444">
            <v>1</v>
          </cell>
          <cell r="M444" t="str">
            <v/>
          </cell>
        </row>
        <row r="445">
          <cell r="C445">
            <v>1</v>
          </cell>
          <cell r="M445" t="str">
            <v/>
          </cell>
        </row>
        <row r="446">
          <cell r="C446">
            <v>1</v>
          </cell>
          <cell r="M446" t="str">
            <v/>
          </cell>
        </row>
        <row r="447">
          <cell r="C447">
            <v>1</v>
          </cell>
          <cell r="M447" t="str">
            <v/>
          </cell>
        </row>
        <row r="448">
          <cell r="C448">
            <v>1</v>
          </cell>
          <cell r="M448" t="str">
            <v/>
          </cell>
        </row>
        <row r="449">
          <cell r="C449">
            <v>1</v>
          </cell>
          <cell r="M449" t="str">
            <v/>
          </cell>
        </row>
        <row r="450">
          <cell r="C450">
            <v>1</v>
          </cell>
          <cell r="M450" t="str">
            <v/>
          </cell>
        </row>
        <row r="451">
          <cell r="C451">
            <v>1</v>
          </cell>
          <cell r="M451" t="str">
            <v/>
          </cell>
        </row>
        <row r="452">
          <cell r="C452">
            <v>1</v>
          </cell>
          <cell r="M452" t="str">
            <v/>
          </cell>
        </row>
        <row r="453">
          <cell r="C453">
            <v>1</v>
          </cell>
          <cell r="M453" t="str">
            <v/>
          </cell>
        </row>
        <row r="454">
          <cell r="C454">
            <v>1</v>
          </cell>
          <cell r="M454" t="str">
            <v/>
          </cell>
        </row>
        <row r="455">
          <cell r="C455">
            <v>1</v>
          </cell>
          <cell r="M455" t="str">
            <v/>
          </cell>
        </row>
        <row r="456">
          <cell r="C456">
            <v>1</v>
          </cell>
          <cell r="M456" t="str">
            <v/>
          </cell>
        </row>
        <row r="457">
          <cell r="C457">
            <v>1</v>
          </cell>
          <cell r="M457" t="str">
            <v/>
          </cell>
        </row>
        <row r="458">
          <cell r="C458">
            <v>1</v>
          </cell>
          <cell r="M458" t="str">
            <v/>
          </cell>
        </row>
        <row r="459">
          <cell r="C459">
            <v>1</v>
          </cell>
          <cell r="M459" t="str">
            <v/>
          </cell>
        </row>
        <row r="460">
          <cell r="C460">
            <v>1</v>
          </cell>
          <cell r="M460" t="str">
            <v/>
          </cell>
        </row>
        <row r="461">
          <cell r="C461">
            <v>1</v>
          </cell>
          <cell r="M461" t="str">
            <v/>
          </cell>
        </row>
        <row r="462">
          <cell r="C462">
            <v>1</v>
          </cell>
          <cell r="M462" t="str">
            <v/>
          </cell>
        </row>
        <row r="463">
          <cell r="C463">
            <v>1</v>
          </cell>
          <cell r="M463" t="str">
            <v/>
          </cell>
        </row>
        <row r="464">
          <cell r="C464">
            <v>1</v>
          </cell>
          <cell r="M464" t="str">
            <v/>
          </cell>
        </row>
        <row r="465">
          <cell r="C465">
            <v>1</v>
          </cell>
          <cell r="M465" t="str">
            <v/>
          </cell>
        </row>
        <row r="466">
          <cell r="C466">
            <v>1</v>
          </cell>
          <cell r="M466" t="str">
            <v/>
          </cell>
        </row>
        <row r="467">
          <cell r="C467">
            <v>1</v>
          </cell>
          <cell r="M467" t="str">
            <v/>
          </cell>
        </row>
        <row r="468">
          <cell r="C468">
            <v>1</v>
          </cell>
          <cell r="M468" t="str">
            <v/>
          </cell>
        </row>
        <row r="469">
          <cell r="C469">
            <v>1</v>
          </cell>
          <cell r="M469" t="str">
            <v/>
          </cell>
        </row>
        <row r="470">
          <cell r="C470">
            <v>1</v>
          </cell>
          <cell r="M470" t="str">
            <v/>
          </cell>
        </row>
        <row r="471">
          <cell r="C471">
            <v>1</v>
          </cell>
          <cell r="M471" t="str">
            <v/>
          </cell>
        </row>
        <row r="472">
          <cell r="C472">
            <v>1</v>
          </cell>
          <cell r="M472" t="str">
            <v/>
          </cell>
        </row>
        <row r="473">
          <cell r="C473">
            <v>1</v>
          </cell>
          <cell r="M473" t="str">
            <v/>
          </cell>
        </row>
        <row r="474">
          <cell r="C474">
            <v>1</v>
          </cell>
          <cell r="M474" t="str">
            <v/>
          </cell>
        </row>
        <row r="475">
          <cell r="C475">
            <v>1</v>
          </cell>
          <cell r="M475" t="str">
            <v/>
          </cell>
        </row>
        <row r="476">
          <cell r="C476">
            <v>1</v>
          </cell>
          <cell r="M476" t="str">
            <v/>
          </cell>
        </row>
        <row r="477">
          <cell r="C477">
            <v>1</v>
          </cell>
          <cell r="M477" t="str">
            <v/>
          </cell>
        </row>
        <row r="478">
          <cell r="C478">
            <v>1</v>
          </cell>
          <cell r="M478" t="str">
            <v/>
          </cell>
        </row>
        <row r="479">
          <cell r="C479">
            <v>1</v>
          </cell>
          <cell r="M479" t="str">
            <v/>
          </cell>
        </row>
        <row r="480">
          <cell r="C480">
            <v>1</v>
          </cell>
          <cell r="M480" t="str">
            <v/>
          </cell>
        </row>
        <row r="481">
          <cell r="C481">
            <v>1</v>
          </cell>
          <cell r="M481" t="str">
            <v/>
          </cell>
        </row>
        <row r="482">
          <cell r="C482">
            <v>1</v>
          </cell>
          <cell r="M482" t="str">
            <v/>
          </cell>
        </row>
        <row r="483">
          <cell r="C483">
            <v>1</v>
          </cell>
          <cell r="M483" t="str">
            <v/>
          </cell>
        </row>
        <row r="484">
          <cell r="C484">
            <v>1</v>
          </cell>
          <cell r="M484" t="str">
            <v/>
          </cell>
        </row>
        <row r="485">
          <cell r="C485">
            <v>1</v>
          </cell>
          <cell r="M485" t="str">
            <v/>
          </cell>
        </row>
        <row r="486">
          <cell r="C486">
            <v>1</v>
          </cell>
          <cell r="M486" t="str">
            <v/>
          </cell>
        </row>
        <row r="487">
          <cell r="C487">
            <v>1</v>
          </cell>
          <cell r="M487" t="str">
            <v/>
          </cell>
        </row>
        <row r="488">
          <cell r="C488">
            <v>1</v>
          </cell>
          <cell r="M488" t="str">
            <v/>
          </cell>
        </row>
        <row r="489">
          <cell r="C489">
            <v>1</v>
          </cell>
          <cell r="M489" t="str">
            <v/>
          </cell>
        </row>
        <row r="490">
          <cell r="C490">
            <v>1</v>
          </cell>
          <cell r="M490" t="str">
            <v/>
          </cell>
        </row>
        <row r="491">
          <cell r="C491">
            <v>1</v>
          </cell>
          <cell r="M491" t="str">
            <v/>
          </cell>
        </row>
        <row r="492">
          <cell r="C492">
            <v>1</v>
          </cell>
          <cell r="M492" t="str">
            <v/>
          </cell>
        </row>
        <row r="493">
          <cell r="C493">
            <v>1</v>
          </cell>
          <cell r="M493" t="str">
            <v/>
          </cell>
        </row>
        <row r="494">
          <cell r="C494">
            <v>1</v>
          </cell>
          <cell r="M494" t="str">
            <v/>
          </cell>
        </row>
        <row r="495">
          <cell r="C495">
            <v>1</v>
          </cell>
          <cell r="M495" t="str">
            <v/>
          </cell>
        </row>
        <row r="496">
          <cell r="C496">
            <v>1</v>
          </cell>
          <cell r="M496" t="str">
            <v/>
          </cell>
        </row>
        <row r="497">
          <cell r="C497">
            <v>1</v>
          </cell>
          <cell r="M497" t="str">
            <v/>
          </cell>
        </row>
        <row r="498">
          <cell r="C498">
            <v>1</v>
          </cell>
          <cell r="M498" t="str">
            <v/>
          </cell>
        </row>
        <row r="499">
          <cell r="C499">
            <v>1</v>
          </cell>
          <cell r="M499" t="str">
            <v/>
          </cell>
        </row>
        <row r="500">
          <cell r="C500">
            <v>1</v>
          </cell>
          <cell r="M500" t="str">
            <v/>
          </cell>
        </row>
        <row r="501">
          <cell r="C501">
            <v>1</v>
          </cell>
          <cell r="M501" t="str">
            <v/>
          </cell>
        </row>
        <row r="502">
          <cell r="C502">
            <v>1</v>
          </cell>
          <cell r="M502" t="str">
            <v/>
          </cell>
        </row>
        <row r="503">
          <cell r="C503">
            <v>1</v>
          </cell>
          <cell r="M503" t="str">
            <v/>
          </cell>
        </row>
        <row r="504">
          <cell r="C504">
            <v>1</v>
          </cell>
          <cell r="M504" t="str">
            <v/>
          </cell>
        </row>
        <row r="505">
          <cell r="C505">
            <v>1</v>
          </cell>
          <cell r="M505" t="str">
            <v/>
          </cell>
        </row>
        <row r="506">
          <cell r="C506">
            <v>1</v>
          </cell>
          <cell r="M506" t="str">
            <v/>
          </cell>
        </row>
        <row r="507">
          <cell r="C507">
            <v>1</v>
          </cell>
          <cell r="M507" t="str">
            <v/>
          </cell>
        </row>
        <row r="508">
          <cell r="C508">
            <v>1</v>
          </cell>
          <cell r="M508" t="str">
            <v/>
          </cell>
        </row>
        <row r="509">
          <cell r="C509">
            <v>1</v>
          </cell>
          <cell r="M509" t="str">
            <v/>
          </cell>
        </row>
        <row r="510">
          <cell r="C510">
            <v>1</v>
          </cell>
          <cell r="M510" t="str">
            <v/>
          </cell>
        </row>
        <row r="511">
          <cell r="C511">
            <v>1</v>
          </cell>
          <cell r="M511" t="str">
            <v/>
          </cell>
        </row>
        <row r="512">
          <cell r="C512">
            <v>1</v>
          </cell>
          <cell r="M512" t="str">
            <v/>
          </cell>
        </row>
        <row r="513">
          <cell r="C513">
            <v>1</v>
          </cell>
          <cell r="M513" t="str">
            <v/>
          </cell>
        </row>
        <row r="514">
          <cell r="C514">
            <v>1</v>
          </cell>
          <cell r="M514" t="str">
            <v/>
          </cell>
        </row>
        <row r="515">
          <cell r="C515">
            <v>1</v>
          </cell>
          <cell r="M515" t="str">
            <v/>
          </cell>
        </row>
        <row r="516">
          <cell r="C516">
            <v>1</v>
          </cell>
          <cell r="M516" t="str">
            <v/>
          </cell>
        </row>
        <row r="517">
          <cell r="C517">
            <v>1</v>
          </cell>
          <cell r="M517" t="str">
            <v/>
          </cell>
        </row>
        <row r="518">
          <cell r="C518">
            <v>1</v>
          </cell>
          <cell r="M518" t="str">
            <v/>
          </cell>
        </row>
        <row r="519">
          <cell r="C519">
            <v>1</v>
          </cell>
          <cell r="M519" t="str">
            <v/>
          </cell>
        </row>
        <row r="520">
          <cell r="C520">
            <v>1</v>
          </cell>
          <cell r="M520" t="str">
            <v/>
          </cell>
        </row>
        <row r="521">
          <cell r="C521">
            <v>1</v>
          </cell>
          <cell r="M521" t="str">
            <v/>
          </cell>
        </row>
        <row r="522">
          <cell r="C522">
            <v>1</v>
          </cell>
          <cell r="M522" t="str">
            <v/>
          </cell>
        </row>
        <row r="523">
          <cell r="C523">
            <v>1</v>
          </cell>
          <cell r="M523" t="str">
            <v/>
          </cell>
        </row>
        <row r="524">
          <cell r="C524">
            <v>1</v>
          </cell>
          <cell r="M524" t="str">
            <v/>
          </cell>
        </row>
        <row r="525">
          <cell r="C525">
            <v>1</v>
          </cell>
          <cell r="M525" t="str">
            <v/>
          </cell>
        </row>
        <row r="526">
          <cell r="C526">
            <v>1</v>
          </cell>
          <cell r="M526" t="str">
            <v/>
          </cell>
        </row>
        <row r="527">
          <cell r="C527">
            <v>1</v>
          </cell>
          <cell r="M527" t="str">
            <v/>
          </cell>
        </row>
        <row r="528">
          <cell r="C528">
            <v>1</v>
          </cell>
          <cell r="M528" t="str">
            <v/>
          </cell>
        </row>
        <row r="529">
          <cell r="C529">
            <v>1</v>
          </cell>
          <cell r="M529" t="str">
            <v/>
          </cell>
        </row>
        <row r="530">
          <cell r="C530">
            <v>1</v>
          </cell>
          <cell r="M530" t="str">
            <v/>
          </cell>
        </row>
        <row r="531">
          <cell r="C531">
            <v>1</v>
          </cell>
          <cell r="M531" t="str">
            <v/>
          </cell>
        </row>
        <row r="532">
          <cell r="C532">
            <v>1</v>
          </cell>
          <cell r="M532" t="str">
            <v/>
          </cell>
        </row>
        <row r="533">
          <cell r="C533">
            <v>1</v>
          </cell>
          <cell r="M533" t="str">
            <v/>
          </cell>
        </row>
        <row r="534">
          <cell r="C534">
            <v>1</v>
          </cell>
          <cell r="M534" t="str">
            <v/>
          </cell>
        </row>
        <row r="535">
          <cell r="C535">
            <v>1</v>
          </cell>
          <cell r="M535" t="str">
            <v/>
          </cell>
        </row>
        <row r="536">
          <cell r="C536">
            <v>1</v>
          </cell>
          <cell r="M536" t="str">
            <v/>
          </cell>
        </row>
        <row r="537">
          <cell r="C537">
            <v>1</v>
          </cell>
          <cell r="M537" t="str">
            <v/>
          </cell>
        </row>
        <row r="538">
          <cell r="C538">
            <v>1</v>
          </cell>
          <cell r="M538" t="str">
            <v/>
          </cell>
        </row>
        <row r="539">
          <cell r="C539">
            <v>1</v>
          </cell>
          <cell r="M539" t="str">
            <v/>
          </cell>
        </row>
        <row r="540">
          <cell r="C540">
            <v>1</v>
          </cell>
          <cell r="M540" t="str">
            <v/>
          </cell>
        </row>
        <row r="541">
          <cell r="C541">
            <v>1</v>
          </cell>
          <cell r="M541" t="str">
            <v/>
          </cell>
        </row>
        <row r="542">
          <cell r="C542">
            <v>1</v>
          </cell>
          <cell r="M542" t="str">
            <v/>
          </cell>
        </row>
        <row r="543">
          <cell r="C543">
            <v>1</v>
          </cell>
          <cell r="M543" t="str">
            <v/>
          </cell>
        </row>
        <row r="544">
          <cell r="C544">
            <v>1</v>
          </cell>
          <cell r="M544" t="str">
            <v/>
          </cell>
        </row>
        <row r="545">
          <cell r="C545">
            <v>1</v>
          </cell>
          <cell r="M545" t="str">
            <v/>
          </cell>
        </row>
        <row r="546">
          <cell r="C546">
            <v>1</v>
          </cell>
          <cell r="M546" t="str">
            <v/>
          </cell>
        </row>
        <row r="547">
          <cell r="C547">
            <v>1</v>
          </cell>
          <cell r="M547" t="str">
            <v/>
          </cell>
        </row>
        <row r="548">
          <cell r="C548">
            <v>1</v>
          </cell>
          <cell r="M548" t="str">
            <v/>
          </cell>
        </row>
        <row r="549">
          <cell r="C549">
            <v>1</v>
          </cell>
          <cell r="M549" t="str">
            <v/>
          </cell>
        </row>
        <row r="550">
          <cell r="C550">
            <v>1</v>
          </cell>
          <cell r="M550" t="str">
            <v/>
          </cell>
        </row>
        <row r="551">
          <cell r="C551">
            <v>1</v>
          </cell>
          <cell r="M551" t="str">
            <v/>
          </cell>
        </row>
        <row r="552">
          <cell r="C552">
            <v>1</v>
          </cell>
          <cell r="M552" t="str">
            <v/>
          </cell>
        </row>
        <row r="553">
          <cell r="C553">
            <v>1</v>
          </cell>
          <cell r="M553" t="str">
            <v/>
          </cell>
        </row>
        <row r="554">
          <cell r="C554">
            <v>1</v>
          </cell>
          <cell r="M554" t="str">
            <v/>
          </cell>
        </row>
        <row r="555">
          <cell r="C555">
            <v>1</v>
          </cell>
          <cell r="M555" t="str">
            <v/>
          </cell>
        </row>
        <row r="556">
          <cell r="C556">
            <v>1</v>
          </cell>
          <cell r="M556" t="str">
            <v/>
          </cell>
        </row>
        <row r="557">
          <cell r="C557">
            <v>1</v>
          </cell>
          <cell r="M557" t="str">
            <v/>
          </cell>
        </row>
        <row r="558">
          <cell r="C558">
            <v>1</v>
          </cell>
          <cell r="M558" t="str">
            <v/>
          </cell>
        </row>
        <row r="559">
          <cell r="C559">
            <v>1</v>
          </cell>
          <cell r="M559" t="str">
            <v/>
          </cell>
        </row>
        <row r="560">
          <cell r="C560">
            <v>1</v>
          </cell>
          <cell r="M560" t="str">
            <v/>
          </cell>
        </row>
        <row r="561">
          <cell r="C561">
            <v>1</v>
          </cell>
          <cell r="M561" t="str">
            <v/>
          </cell>
        </row>
        <row r="562">
          <cell r="C562">
            <v>1</v>
          </cell>
          <cell r="M562" t="str">
            <v/>
          </cell>
        </row>
        <row r="563">
          <cell r="C563">
            <v>1</v>
          </cell>
          <cell r="M563" t="str">
            <v/>
          </cell>
        </row>
        <row r="564">
          <cell r="C564">
            <v>1</v>
          </cell>
          <cell r="M564" t="str">
            <v/>
          </cell>
        </row>
        <row r="565">
          <cell r="C565">
            <v>1</v>
          </cell>
          <cell r="M565" t="str">
            <v/>
          </cell>
        </row>
        <row r="566">
          <cell r="C566">
            <v>1</v>
          </cell>
          <cell r="M566" t="str">
            <v/>
          </cell>
        </row>
        <row r="567">
          <cell r="C567">
            <v>1</v>
          </cell>
          <cell r="M567" t="str">
            <v/>
          </cell>
        </row>
        <row r="568">
          <cell r="C568">
            <v>1</v>
          </cell>
          <cell r="M568" t="str">
            <v/>
          </cell>
        </row>
        <row r="569">
          <cell r="C569">
            <v>1</v>
          </cell>
          <cell r="M569" t="str">
            <v/>
          </cell>
        </row>
        <row r="570">
          <cell r="C570">
            <v>1</v>
          </cell>
          <cell r="M570" t="str">
            <v/>
          </cell>
        </row>
        <row r="571">
          <cell r="C571">
            <v>1</v>
          </cell>
          <cell r="M571" t="str">
            <v/>
          </cell>
        </row>
        <row r="572">
          <cell r="C572">
            <v>1</v>
          </cell>
          <cell r="M572" t="str">
            <v/>
          </cell>
        </row>
        <row r="573">
          <cell r="C573">
            <v>1</v>
          </cell>
          <cell r="M573" t="str">
            <v/>
          </cell>
        </row>
        <row r="574">
          <cell r="C574">
            <v>1</v>
          </cell>
          <cell r="M574" t="str">
            <v/>
          </cell>
        </row>
        <row r="575">
          <cell r="C575">
            <v>1</v>
          </cell>
          <cell r="M575" t="str">
            <v/>
          </cell>
        </row>
        <row r="576">
          <cell r="C576">
            <v>1</v>
          </cell>
          <cell r="M576" t="str">
            <v/>
          </cell>
        </row>
        <row r="577">
          <cell r="C577">
            <v>1</v>
          </cell>
          <cell r="M577" t="str">
            <v/>
          </cell>
        </row>
        <row r="578">
          <cell r="C578">
            <v>1</v>
          </cell>
          <cell r="M578" t="str">
            <v/>
          </cell>
        </row>
        <row r="579">
          <cell r="C579">
            <v>1</v>
          </cell>
          <cell r="M579" t="str">
            <v/>
          </cell>
        </row>
        <row r="580">
          <cell r="C580">
            <v>1</v>
          </cell>
          <cell r="M580" t="str">
            <v/>
          </cell>
        </row>
        <row r="581">
          <cell r="C581">
            <v>1</v>
          </cell>
          <cell r="M581" t="str">
            <v/>
          </cell>
        </row>
        <row r="582">
          <cell r="C582">
            <v>1</v>
          </cell>
          <cell r="M582" t="str">
            <v/>
          </cell>
        </row>
        <row r="583">
          <cell r="C583">
            <v>1</v>
          </cell>
          <cell r="M583" t="str">
            <v/>
          </cell>
        </row>
        <row r="584">
          <cell r="C584">
            <v>1</v>
          </cell>
          <cell r="M584" t="str">
            <v/>
          </cell>
        </row>
        <row r="585">
          <cell r="C585">
            <v>1</v>
          </cell>
          <cell r="M585" t="str">
            <v/>
          </cell>
        </row>
        <row r="586">
          <cell r="C586">
            <v>1</v>
          </cell>
          <cell r="M586" t="str">
            <v/>
          </cell>
        </row>
        <row r="587">
          <cell r="C587">
            <v>1</v>
          </cell>
          <cell r="M587" t="str">
            <v/>
          </cell>
        </row>
        <row r="588">
          <cell r="C588">
            <v>1</v>
          </cell>
          <cell r="M588" t="str">
            <v/>
          </cell>
        </row>
        <row r="589">
          <cell r="C589">
            <v>1</v>
          </cell>
          <cell r="M589" t="str">
            <v/>
          </cell>
        </row>
        <row r="590">
          <cell r="C590">
            <v>1</v>
          </cell>
          <cell r="M590" t="str">
            <v/>
          </cell>
        </row>
        <row r="591">
          <cell r="C591">
            <v>1</v>
          </cell>
          <cell r="M591" t="str">
            <v/>
          </cell>
        </row>
        <row r="592">
          <cell r="C592">
            <v>1</v>
          </cell>
          <cell r="M592" t="str">
            <v/>
          </cell>
        </row>
        <row r="593">
          <cell r="C593">
            <v>1</v>
          </cell>
          <cell r="M593" t="str">
            <v/>
          </cell>
        </row>
        <row r="594">
          <cell r="C594">
            <v>1</v>
          </cell>
          <cell r="M594" t="str">
            <v/>
          </cell>
        </row>
        <row r="595">
          <cell r="C595">
            <v>1</v>
          </cell>
          <cell r="M595" t="str">
            <v/>
          </cell>
        </row>
        <row r="596">
          <cell r="C596">
            <v>1</v>
          </cell>
          <cell r="M596" t="str">
            <v/>
          </cell>
        </row>
        <row r="597">
          <cell r="C597">
            <v>1</v>
          </cell>
          <cell r="M597" t="str">
            <v/>
          </cell>
        </row>
        <row r="598">
          <cell r="C598">
            <v>1</v>
          </cell>
          <cell r="M598" t="str">
            <v/>
          </cell>
        </row>
        <row r="599">
          <cell r="C599">
            <v>1</v>
          </cell>
          <cell r="M599" t="str">
            <v/>
          </cell>
        </row>
        <row r="600">
          <cell r="C600">
            <v>1</v>
          </cell>
          <cell r="M600" t="str">
            <v/>
          </cell>
        </row>
        <row r="601">
          <cell r="C601">
            <v>1</v>
          </cell>
          <cell r="M601" t="str">
            <v/>
          </cell>
        </row>
        <row r="602">
          <cell r="C602">
            <v>1</v>
          </cell>
          <cell r="M602" t="str">
            <v/>
          </cell>
        </row>
        <row r="603">
          <cell r="C603">
            <v>1</v>
          </cell>
          <cell r="M603" t="str">
            <v/>
          </cell>
        </row>
        <row r="604">
          <cell r="C604">
            <v>1</v>
          </cell>
          <cell r="M604" t="str">
            <v/>
          </cell>
        </row>
        <row r="605">
          <cell r="C605">
            <v>1</v>
          </cell>
          <cell r="M605" t="str">
            <v/>
          </cell>
        </row>
        <row r="606">
          <cell r="C606">
            <v>1</v>
          </cell>
          <cell r="M606" t="str">
            <v/>
          </cell>
        </row>
        <row r="607">
          <cell r="C607">
            <v>1</v>
          </cell>
          <cell r="M607" t="str">
            <v/>
          </cell>
        </row>
        <row r="608">
          <cell r="C608">
            <v>1</v>
          </cell>
          <cell r="M608" t="str">
            <v/>
          </cell>
        </row>
        <row r="609">
          <cell r="C609">
            <v>1</v>
          </cell>
          <cell r="M609" t="str">
            <v/>
          </cell>
        </row>
        <row r="610">
          <cell r="C610">
            <v>1</v>
          </cell>
          <cell r="M610" t="str">
            <v/>
          </cell>
        </row>
        <row r="611">
          <cell r="C611">
            <v>1</v>
          </cell>
          <cell r="M611" t="str">
            <v/>
          </cell>
        </row>
        <row r="612">
          <cell r="C612">
            <v>1</v>
          </cell>
          <cell r="M612" t="str">
            <v/>
          </cell>
        </row>
        <row r="613">
          <cell r="C613">
            <v>1</v>
          </cell>
          <cell r="M613" t="str">
            <v/>
          </cell>
        </row>
        <row r="614">
          <cell r="C614">
            <v>1</v>
          </cell>
          <cell r="M614" t="str">
            <v/>
          </cell>
        </row>
        <row r="615">
          <cell r="C615">
            <v>1</v>
          </cell>
          <cell r="M615" t="str">
            <v/>
          </cell>
        </row>
        <row r="616">
          <cell r="C616">
            <v>1</v>
          </cell>
          <cell r="M616" t="str">
            <v/>
          </cell>
        </row>
        <row r="617">
          <cell r="C617">
            <v>1</v>
          </cell>
          <cell r="M617" t="str">
            <v/>
          </cell>
        </row>
        <row r="618">
          <cell r="C618">
            <v>1</v>
          </cell>
          <cell r="M618" t="str">
            <v/>
          </cell>
        </row>
        <row r="619">
          <cell r="C619">
            <v>1</v>
          </cell>
          <cell r="M619" t="str">
            <v/>
          </cell>
        </row>
        <row r="620">
          <cell r="C620">
            <v>1</v>
          </cell>
          <cell r="M620" t="str">
            <v/>
          </cell>
        </row>
        <row r="621">
          <cell r="C621">
            <v>1</v>
          </cell>
          <cell r="M621" t="str">
            <v/>
          </cell>
        </row>
        <row r="622">
          <cell r="C622">
            <v>1</v>
          </cell>
          <cell r="M622" t="str">
            <v/>
          </cell>
        </row>
        <row r="623">
          <cell r="C623">
            <v>1</v>
          </cell>
          <cell r="M623" t="str">
            <v/>
          </cell>
        </row>
        <row r="624">
          <cell r="C624">
            <v>1</v>
          </cell>
          <cell r="M624" t="str">
            <v/>
          </cell>
        </row>
        <row r="625">
          <cell r="C625">
            <v>1</v>
          </cell>
          <cell r="M625" t="str">
            <v/>
          </cell>
        </row>
        <row r="626">
          <cell r="C626">
            <v>1</v>
          </cell>
          <cell r="M626" t="str">
            <v/>
          </cell>
        </row>
        <row r="627">
          <cell r="C627">
            <v>1</v>
          </cell>
          <cell r="M627" t="str">
            <v/>
          </cell>
        </row>
        <row r="628">
          <cell r="C628">
            <v>1</v>
          </cell>
          <cell r="M628" t="str">
            <v/>
          </cell>
        </row>
        <row r="629">
          <cell r="C629">
            <v>1</v>
          </cell>
          <cell r="M629" t="str">
            <v/>
          </cell>
        </row>
        <row r="630">
          <cell r="C630">
            <v>1</v>
          </cell>
          <cell r="M630" t="str">
            <v/>
          </cell>
        </row>
        <row r="631">
          <cell r="C631">
            <v>1</v>
          </cell>
          <cell r="M631" t="str">
            <v/>
          </cell>
        </row>
        <row r="632">
          <cell r="C632">
            <v>1</v>
          </cell>
          <cell r="M632" t="str">
            <v/>
          </cell>
        </row>
        <row r="633">
          <cell r="C633">
            <v>1</v>
          </cell>
          <cell r="M633" t="str">
            <v/>
          </cell>
        </row>
        <row r="634">
          <cell r="C634">
            <v>1</v>
          </cell>
          <cell r="M634" t="str">
            <v/>
          </cell>
        </row>
        <row r="635">
          <cell r="C635">
            <v>1</v>
          </cell>
          <cell r="M635" t="str">
            <v/>
          </cell>
        </row>
        <row r="636">
          <cell r="C636">
            <v>1</v>
          </cell>
          <cell r="M636" t="str">
            <v/>
          </cell>
        </row>
        <row r="637">
          <cell r="C637">
            <v>1</v>
          </cell>
          <cell r="M637" t="str">
            <v/>
          </cell>
        </row>
        <row r="638">
          <cell r="C638">
            <v>1</v>
          </cell>
          <cell r="M638" t="str">
            <v/>
          </cell>
        </row>
        <row r="639">
          <cell r="C639">
            <v>1</v>
          </cell>
          <cell r="M639" t="str">
            <v/>
          </cell>
        </row>
        <row r="640">
          <cell r="C640">
            <v>1</v>
          </cell>
          <cell r="M640" t="str">
            <v/>
          </cell>
        </row>
        <row r="641">
          <cell r="C641">
            <v>1</v>
          </cell>
          <cell r="M641" t="str">
            <v/>
          </cell>
        </row>
        <row r="642">
          <cell r="C642">
            <v>1</v>
          </cell>
          <cell r="M642" t="str">
            <v/>
          </cell>
        </row>
        <row r="643">
          <cell r="C643">
            <v>1</v>
          </cell>
          <cell r="M643" t="str">
            <v/>
          </cell>
        </row>
        <row r="644">
          <cell r="C644">
            <v>1</v>
          </cell>
          <cell r="M644" t="str">
            <v/>
          </cell>
        </row>
        <row r="645">
          <cell r="C645">
            <v>1</v>
          </cell>
          <cell r="M645" t="str">
            <v/>
          </cell>
        </row>
        <row r="646">
          <cell r="C646">
            <v>1</v>
          </cell>
          <cell r="M646" t="str">
            <v/>
          </cell>
        </row>
        <row r="647">
          <cell r="C647">
            <v>1</v>
          </cell>
          <cell r="M647" t="str">
            <v/>
          </cell>
        </row>
        <row r="648">
          <cell r="C648">
            <v>1</v>
          </cell>
          <cell r="M648" t="str">
            <v/>
          </cell>
        </row>
        <row r="649">
          <cell r="C649">
            <v>1</v>
          </cell>
          <cell r="M649" t="str">
            <v/>
          </cell>
        </row>
        <row r="650">
          <cell r="C650">
            <v>1</v>
          </cell>
          <cell r="M650" t="str">
            <v/>
          </cell>
        </row>
        <row r="651">
          <cell r="C651">
            <v>1</v>
          </cell>
          <cell r="M651" t="str">
            <v/>
          </cell>
        </row>
        <row r="652">
          <cell r="C652">
            <v>1</v>
          </cell>
          <cell r="M652" t="str">
            <v/>
          </cell>
        </row>
        <row r="653">
          <cell r="C653">
            <v>1</v>
          </cell>
          <cell r="M653" t="str">
            <v/>
          </cell>
        </row>
        <row r="654">
          <cell r="C654">
            <v>1</v>
          </cell>
          <cell r="M654" t="str">
            <v/>
          </cell>
        </row>
        <row r="655">
          <cell r="C655">
            <v>1</v>
          </cell>
          <cell r="M655" t="str">
            <v/>
          </cell>
        </row>
        <row r="656">
          <cell r="C656">
            <v>1</v>
          </cell>
          <cell r="M656" t="str">
            <v/>
          </cell>
        </row>
        <row r="657">
          <cell r="C657">
            <v>1</v>
          </cell>
          <cell r="M657" t="str">
            <v/>
          </cell>
        </row>
        <row r="658">
          <cell r="C658">
            <v>1</v>
          </cell>
          <cell r="M658" t="str">
            <v/>
          </cell>
        </row>
        <row r="659">
          <cell r="C659">
            <v>1</v>
          </cell>
          <cell r="M659" t="str">
            <v/>
          </cell>
        </row>
        <row r="660">
          <cell r="C660">
            <v>1</v>
          </cell>
          <cell r="M660" t="str">
            <v/>
          </cell>
        </row>
        <row r="661">
          <cell r="C661">
            <v>1</v>
          </cell>
          <cell r="M661" t="str">
            <v/>
          </cell>
        </row>
        <row r="662">
          <cell r="C662">
            <v>1</v>
          </cell>
          <cell r="M662" t="str">
            <v/>
          </cell>
        </row>
        <row r="663">
          <cell r="C663">
            <v>1</v>
          </cell>
          <cell r="M663" t="str">
            <v/>
          </cell>
        </row>
        <row r="664">
          <cell r="C664">
            <v>1</v>
          </cell>
          <cell r="M664" t="str">
            <v/>
          </cell>
        </row>
        <row r="665">
          <cell r="C665">
            <v>1</v>
          </cell>
          <cell r="M665" t="str">
            <v/>
          </cell>
        </row>
        <row r="666">
          <cell r="C666">
            <v>1</v>
          </cell>
          <cell r="M666" t="str">
            <v/>
          </cell>
        </row>
        <row r="667">
          <cell r="C667">
            <v>1</v>
          </cell>
          <cell r="M667" t="str">
            <v/>
          </cell>
        </row>
        <row r="668">
          <cell r="C668">
            <v>1</v>
          </cell>
          <cell r="M668" t="str">
            <v/>
          </cell>
        </row>
        <row r="669">
          <cell r="C669">
            <v>1</v>
          </cell>
          <cell r="M669" t="str">
            <v/>
          </cell>
        </row>
        <row r="670">
          <cell r="C670">
            <v>1</v>
          </cell>
          <cell r="M670" t="str">
            <v/>
          </cell>
        </row>
        <row r="671">
          <cell r="C671">
            <v>1</v>
          </cell>
          <cell r="M671" t="str">
            <v/>
          </cell>
        </row>
        <row r="672">
          <cell r="C672">
            <v>1</v>
          </cell>
          <cell r="M672" t="str">
            <v/>
          </cell>
        </row>
        <row r="673">
          <cell r="C673">
            <v>1</v>
          </cell>
          <cell r="M673" t="str">
            <v/>
          </cell>
        </row>
        <row r="674">
          <cell r="C674">
            <v>1</v>
          </cell>
          <cell r="M674" t="str">
            <v/>
          </cell>
        </row>
        <row r="675">
          <cell r="C675">
            <v>1</v>
          </cell>
          <cell r="M675" t="str">
            <v/>
          </cell>
        </row>
        <row r="676">
          <cell r="C676">
            <v>1</v>
          </cell>
          <cell r="M676" t="str">
            <v/>
          </cell>
        </row>
        <row r="677">
          <cell r="C677">
            <v>1</v>
          </cell>
          <cell r="M677" t="str">
            <v/>
          </cell>
        </row>
        <row r="678">
          <cell r="C678">
            <v>1</v>
          </cell>
          <cell r="M678" t="str">
            <v/>
          </cell>
        </row>
        <row r="679">
          <cell r="C679">
            <v>1</v>
          </cell>
          <cell r="M679" t="str">
            <v/>
          </cell>
        </row>
        <row r="680">
          <cell r="C680">
            <v>1</v>
          </cell>
          <cell r="M680" t="str">
            <v/>
          </cell>
        </row>
        <row r="681">
          <cell r="C681">
            <v>1</v>
          </cell>
          <cell r="M681" t="str">
            <v/>
          </cell>
        </row>
        <row r="682">
          <cell r="C682">
            <v>1</v>
          </cell>
          <cell r="M682" t="str">
            <v/>
          </cell>
        </row>
        <row r="683">
          <cell r="C683">
            <v>1</v>
          </cell>
          <cell r="M683" t="str">
            <v/>
          </cell>
        </row>
        <row r="684">
          <cell r="C684">
            <v>1</v>
          </cell>
          <cell r="M684" t="str">
            <v/>
          </cell>
        </row>
        <row r="685">
          <cell r="C685">
            <v>1</v>
          </cell>
          <cell r="M685" t="str">
            <v/>
          </cell>
        </row>
        <row r="686">
          <cell r="C686">
            <v>1</v>
          </cell>
          <cell r="M686" t="str">
            <v/>
          </cell>
        </row>
        <row r="687">
          <cell r="C687">
            <v>1</v>
          </cell>
          <cell r="M687" t="str">
            <v/>
          </cell>
        </row>
        <row r="688">
          <cell r="C688">
            <v>1</v>
          </cell>
          <cell r="M688" t="str">
            <v/>
          </cell>
        </row>
        <row r="689">
          <cell r="C689">
            <v>1</v>
          </cell>
          <cell r="M689" t="str">
            <v/>
          </cell>
        </row>
        <row r="690">
          <cell r="C690">
            <v>1</v>
          </cell>
          <cell r="M690" t="str">
            <v/>
          </cell>
        </row>
        <row r="691">
          <cell r="C691">
            <v>1</v>
          </cell>
          <cell r="M691" t="str">
            <v/>
          </cell>
        </row>
        <row r="692">
          <cell r="C692">
            <v>1</v>
          </cell>
          <cell r="M692" t="str">
            <v/>
          </cell>
        </row>
        <row r="693">
          <cell r="C693">
            <v>1</v>
          </cell>
          <cell r="M693" t="str">
            <v/>
          </cell>
        </row>
        <row r="694">
          <cell r="C694">
            <v>1</v>
          </cell>
          <cell r="M694" t="str">
            <v/>
          </cell>
        </row>
        <row r="695">
          <cell r="C695">
            <v>1</v>
          </cell>
          <cell r="M695" t="str">
            <v/>
          </cell>
        </row>
        <row r="696">
          <cell r="C696">
            <v>1</v>
          </cell>
          <cell r="M696" t="str">
            <v/>
          </cell>
        </row>
        <row r="697">
          <cell r="C697">
            <v>1</v>
          </cell>
          <cell r="M697" t="str">
            <v/>
          </cell>
        </row>
        <row r="698">
          <cell r="C698">
            <v>1</v>
          </cell>
          <cell r="M698" t="str">
            <v/>
          </cell>
        </row>
        <row r="699">
          <cell r="C699">
            <v>1</v>
          </cell>
          <cell r="M699" t="str">
            <v/>
          </cell>
        </row>
        <row r="700">
          <cell r="C700">
            <v>1</v>
          </cell>
          <cell r="M700" t="str">
            <v/>
          </cell>
        </row>
        <row r="701">
          <cell r="C701">
            <v>1</v>
          </cell>
          <cell r="M701" t="str">
            <v/>
          </cell>
        </row>
        <row r="702">
          <cell r="C702">
            <v>1</v>
          </cell>
          <cell r="M702" t="str">
            <v/>
          </cell>
        </row>
        <row r="703">
          <cell r="C703">
            <v>1</v>
          </cell>
          <cell r="M703" t="str">
            <v/>
          </cell>
        </row>
        <row r="704">
          <cell r="C704">
            <v>1</v>
          </cell>
          <cell r="M704" t="str">
            <v/>
          </cell>
        </row>
        <row r="705">
          <cell r="C705">
            <v>1</v>
          </cell>
          <cell r="M705" t="str">
            <v/>
          </cell>
        </row>
        <row r="706">
          <cell r="C706">
            <v>1</v>
          </cell>
          <cell r="M706" t="str">
            <v/>
          </cell>
        </row>
        <row r="707">
          <cell r="C707">
            <v>1</v>
          </cell>
          <cell r="M707" t="str">
            <v/>
          </cell>
        </row>
        <row r="708">
          <cell r="C708">
            <v>1</v>
          </cell>
          <cell r="M708" t="str">
            <v/>
          </cell>
        </row>
        <row r="709">
          <cell r="C709">
            <v>1</v>
          </cell>
          <cell r="M709" t="str">
            <v/>
          </cell>
        </row>
        <row r="710">
          <cell r="C710">
            <v>1</v>
          </cell>
          <cell r="M710" t="str">
            <v/>
          </cell>
        </row>
        <row r="711">
          <cell r="C711">
            <v>1</v>
          </cell>
          <cell r="M711" t="str">
            <v/>
          </cell>
        </row>
        <row r="712">
          <cell r="C712">
            <v>1</v>
          </cell>
          <cell r="M712" t="str">
            <v/>
          </cell>
        </row>
        <row r="713">
          <cell r="C713">
            <v>1</v>
          </cell>
          <cell r="M713" t="str">
            <v/>
          </cell>
        </row>
        <row r="714">
          <cell r="C714">
            <v>1</v>
          </cell>
          <cell r="M714" t="str">
            <v/>
          </cell>
        </row>
        <row r="715">
          <cell r="C715">
            <v>1</v>
          </cell>
          <cell r="M715" t="str">
            <v/>
          </cell>
        </row>
        <row r="716">
          <cell r="C716">
            <v>1</v>
          </cell>
          <cell r="M716" t="str">
            <v/>
          </cell>
        </row>
        <row r="717">
          <cell r="C717">
            <v>1</v>
          </cell>
          <cell r="M717" t="str">
            <v/>
          </cell>
        </row>
        <row r="718">
          <cell r="C718">
            <v>1</v>
          </cell>
          <cell r="M718" t="str">
            <v/>
          </cell>
        </row>
        <row r="719">
          <cell r="C719">
            <v>1</v>
          </cell>
          <cell r="M719" t="str">
            <v/>
          </cell>
        </row>
        <row r="720">
          <cell r="C720">
            <v>1</v>
          </cell>
          <cell r="M720" t="str">
            <v/>
          </cell>
        </row>
        <row r="721">
          <cell r="C721">
            <v>1</v>
          </cell>
          <cell r="M721" t="str">
            <v/>
          </cell>
        </row>
        <row r="722">
          <cell r="C722">
            <v>1</v>
          </cell>
          <cell r="M722" t="str">
            <v/>
          </cell>
        </row>
        <row r="723">
          <cell r="C723">
            <v>1</v>
          </cell>
          <cell r="M723" t="str">
            <v/>
          </cell>
        </row>
        <row r="724">
          <cell r="C724">
            <v>1</v>
          </cell>
          <cell r="M724" t="str">
            <v/>
          </cell>
        </row>
        <row r="725">
          <cell r="C725">
            <v>1</v>
          </cell>
          <cell r="M725" t="str">
            <v/>
          </cell>
        </row>
        <row r="726">
          <cell r="C726">
            <v>1</v>
          </cell>
          <cell r="M726" t="str">
            <v/>
          </cell>
        </row>
        <row r="727">
          <cell r="C727">
            <v>1</v>
          </cell>
          <cell r="M727" t="str">
            <v/>
          </cell>
        </row>
        <row r="728">
          <cell r="C728">
            <v>1</v>
          </cell>
          <cell r="M728" t="str">
            <v/>
          </cell>
        </row>
        <row r="729">
          <cell r="C729">
            <v>1</v>
          </cell>
          <cell r="M729" t="str">
            <v/>
          </cell>
        </row>
        <row r="730">
          <cell r="C730">
            <v>1</v>
          </cell>
          <cell r="M730" t="str">
            <v/>
          </cell>
        </row>
        <row r="731">
          <cell r="C731">
            <v>1</v>
          </cell>
          <cell r="M731" t="str">
            <v/>
          </cell>
        </row>
        <row r="732">
          <cell r="C732">
            <v>1</v>
          </cell>
          <cell r="M732" t="str">
            <v/>
          </cell>
        </row>
        <row r="733">
          <cell r="C733">
            <v>1</v>
          </cell>
          <cell r="M733" t="str">
            <v/>
          </cell>
        </row>
        <row r="734">
          <cell r="C734">
            <v>1</v>
          </cell>
          <cell r="M734" t="str">
            <v/>
          </cell>
        </row>
        <row r="735">
          <cell r="C735">
            <v>1</v>
          </cell>
          <cell r="M735" t="str">
            <v/>
          </cell>
        </row>
        <row r="736">
          <cell r="C736">
            <v>1</v>
          </cell>
          <cell r="M736" t="str">
            <v/>
          </cell>
        </row>
        <row r="737">
          <cell r="C737">
            <v>1</v>
          </cell>
          <cell r="M737" t="str">
            <v/>
          </cell>
        </row>
        <row r="738">
          <cell r="C738">
            <v>1</v>
          </cell>
          <cell r="M738" t="str">
            <v/>
          </cell>
        </row>
        <row r="739">
          <cell r="C739">
            <v>1</v>
          </cell>
          <cell r="M739" t="str">
            <v/>
          </cell>
        </row>
        <row r="740">
          <cell r="C740">
            <v>1</v>
          </cell>
          <cell r="M740" t="str">
            <v/>
          </cell>
        </row>
        <row r="741">
          <cell r="C741">
            <v>1</v>
          </cell>
          <cell r="M741" t="str">
            <v/>
          </cell>
        </row>
        <row r="742">
          <cell r="C742">
            <v>1</v>
          </cell>
          <cell r="M742" t="str">
            <v/>
          </cell>
        </row>
        <row r="743">
          <cell r="C743">
            <v>1</v>
          </cell>
          <cell r="M743" t="str">
            <v/>
          </cell>
        </row>
        <row r="744">
          <cell r="C744">
            <v>1</v>
          </cell>
          <cell r="M744" t="str">
            <v/>
          </cell>
        </row>
        <row r="745">
          <cell r="C745">
            <v>1</v>
          </cell>
          <cell r="M745" t="str">
            <v/>
          </cell>
        </row>
        <row r="746">
          <cell r="C746">
            <v>1</v>
          </cell>
          <cell r="M746" t="str">
            <v/>
          </cell>
        </row>
        <row r="747">
          <cell r="C747">
            <v>1</v>
          </cell>
          <cell r="M747" t="str">
            <v/>
          </cell>
        </row>
        <row r="748">
          <cell r="C748">
            <v>1</v>
          </cell>
          <cell r="M748" t="str">
            <v/>
          </cell>
        </row>
        <row r="749">
          <cell r="C749">
            <v>1</v>
          </cell>
          <cell r="M749" t="str">
            <v/>
          </cell>
        </row>
        <row r="750">
          <cell r="C750">
            <v>1</v>
          </cell>
          <cell r="M750" t="str">
            <v/>
          </cell>
        </row>
        <row r="751">
          <cell r="C751">
            <v>1</v>
          </cell>
          <cell r="M751" t="str">
            <v/>
          </cell>
        </row>
        <row r="752">
          <cell r="C752">
            <v>1</v>
          </cell>
          <cell r="M752" t="str">
            <v/>
          </cell>
        </row>
        <row r="753">
          <cell r="C753">
            <v>1</v>
          </cell>
          <cell r="M753" t="str">
            <v/>
          </cell>
        </row>
        <row r="754">
          <cell r="C754">
            <v>1</v>
          </cell>
          <cell r="M754" t="str">
            <v/>
          </cell>
        </row>
        <row r="755">
          <cell r="C755">
            <v>1</v>
          </cell>
          <cell r="M755" t="str">
            <v/>
          </cell>
        </row>
        <row r="756">
          <cell r="C756">
            <v>1</v>
          </cell>
          <cell r="M756" t="str">
            <v/>
          </cell>
        </row>
        <row r="757">
          <cell r="C757">
            <v>1</v>
          </cell>
          <cell r="M757" t="str">
            <v/>
          </cell>
        </row>
        <row r="758">
          <cell r="C758">
            <v>1</v>
          </cell>
          <cell r="M758" t="str">
            <v/>
          </cell>
        </row>
        <row r="759">
          <cell r="C759">
            <v>1</v>
          </cell>
          <cell r="M759" t="str">
            <v/>
          </cell>
        </row>
        <row r="760">
          <cell r="C760">
            <v>1</v>
          </cell>
          <cell r="M760" t="str">
            <v/>
          </cell>
        </row>
        <row r="761">
          <cell r="C761">
            <v>1</v>
          </cell>
          <cell r="M761" t="str">
            <v/>
          </cell>
        </row>
        <row r="762">
          <cell r="C762">
            <v>1</v>
          </cell>
          <cell r="M762" t="str">
            <v/>
          </cell>
        </row>
        <row r="763">
          <cell r="C763">
            <v>1</v>
          </cell>
          <cell r="M763" t="str">
            <v/>
          </cell>
        </row>
        <row r="764">
          <cell r="C764">
            <v>1</v>
          </cell>
          <cell r="M764" t="str">
            <v/>
          </cell>
        </row>
        <row r="765">
          <cell r="C765">
            <v>1</v>
          </cell>
          <cell r="M765" t="str">
            <v/>
          </cell>
        </row>
        <row r="766">
          <cell r="C766">
            <v>1</v>
          </cell>
          <cell r="M766" t="str">
            <v/>
          </cell>
        </row>
        <row r="767">
          <cell r="C767">
            <v>1</v>
          </cell>
          <cell r="M767" t="str">
            <v/>
          </cell>
        </row>
        <row r="768">
          <cell r="C768">
            <v>1</v>
          </cell>
          <cell r="M768" t="str">
            <v/>
          </cell>
        </row>
        <row r="769">
          <cell r="C769">
            <v>1</v>
          </cell>
          <cell r="M769" t="str">
            <v/>
          </cell>
        </row>
        <row r="770">
          <cell r="C770">
            <v>1</v>
          </cell>
          <cell r="M770" t="str">
            <v/>
          </cell>
        </row>
        <row r="771">
          <cell r="C771">
            <v>1</v>
          </cell>
          <cell r="M771" t="str">
            <v/>
          </cell>
        </row>
        <row r="772">
          <cell r="C772">
            <v>1</v>
          </cell>
          <cell r="M772" t="str">
            <v/>
          </cell>
        </row>
        <row r="773">
          <cell r="C773">
            <v>1</v>
          </cell>
          <cell r="M773" t="str">
            <v/>
          </cell>
        </row>
        <row r="774">
          <cell r="C774">
            <v>1</v>
          </cell>
          <cell r="M774" t="str">
            <v/>
          </cell>
        </row>
        <row r="775">
          <cell r="C775">
            <v>1</v>
          </cell>
          <cell r="M775" t="str">
            <v/>
          </cell>
        </row>
        <row r="776">
          <cell r="C776">
            <v>1</v>
          </cell>
          <cell r="M776" t="str">
            <v/>
          </cell>
        </row>
        <row r="777">
          <cell r="C777">
            <v>1</v>
          </cell>
          <cell r="M777" t="str">
            <v/>
          </cell>
        </row>
        <row r="778">
          <cell r="C778">
            <v>1</v>
          </cell>
          <cell r="M778" t="str">
            <v/>
          </cell>
        </row>
        <row r="779">
          <cell r="C779">
            <v>1</v>
          </cell>
          <cell r="M779" t="str">
            <v/>
          </cell>
        </row>
        <row r="780">
          <cell r="C780">
            <v>1</v>
          </cell>
          <cell r="M780" t="str">
            <v/>
          </cell>
        </row>
        <row r="781">
          <cell r="C781">
            <v>1</v>
          </cell>
          <cell r="M781" t="str">
            <v/>
          </cell>
        </row>
        <row r="782">
          <cell r="C782">
            <v>1</v>
          </cell>
          <cell r="M782" t="str">
            <v/>
          </cell>
        </row>
        <row r="783">
          <cell r="C783">
            <v>1</v>
          </cell>
          <cell r="M783" t="str">
            <v/>
          </cell>
        </row>
        <row r="784">
          <cell r="C784">
            <v>1</v>
          </cell>
          <cell r="M784" t="str">
            <v/>
          </cell>
        </row>
        <row r="785">
          <cell r="C785">
            <v>1</v>
          </cell>
          <cell r="M785" t="str">
            <v/>
          </cell>
        </row>
        <row r="786">
          <cell r="C786">
            <v>1</v>
          </cell>
          <cell r="M786" t="str">
            <v/>
          </cell>
        </row>
        <row r="787">
          <cell r="C787">
            <v>1</v>
          </cell>
          <cell r="M787" t="str">
            <v/>
          </cell>
        </row>
        <row r="788">
          <cell r="C788">
            <v>1</v>
          </cell>
          <cell r="M788" t="str">
            <v/>
          </cell>
        </row>
        <row r="789">
          <cell r="C789">
            <v>1</v>
          </cell>
          <cell r="M789" t="str">
            <v/>
          </cell>
        </row>
        <row r="790">
          <cell r="C790">
            <v>1</v>
          </cell>
          <cell r="M790" t="str">
            <v/>
          </cell>
        </row>
        <row r="791">
          <cell r="C791">
            <v>1</v>
          </cell>
          <cell r="M791" t="str">
            <v/>
          </cell>
        </row>
        <row r="792">
          <cell r="C792">
            <v>1</v>
          </cell>
          <cell r="M792" t="str">
            <v/>
          </cell>
        </row>
        <row r="793">
          <cell r="C793">
            <v>1</v>
          </cell>
          <cell r="M793" t="str">
            <v/>
          </cell>
        </row>
        <row r="794">
          <cell r="C794">
            <v>1</v>
          </cell>
          <cell r="M794" t="str">
            <v/>
          </cell>
        </row>
        <row r="795">
          <cell r="C795">
            <v>1</v>
          </cell>
          <cell r="M795" t="str">
            <v/>
          </cell>
        </row>
        <row r="796">
          <cell r="C796">
            <v>1</v>
          </cell>
          <cell r="M796" t="str">
            <v/>
          </cell>
        </row>
        <row r="797">
          <cell r="C797">
            <v>1</v>
          </cell>
          <cell r="M797" t="str">
            <v/>
          </cell>
        </row>
        <row r="798">
          <cell r="C798">
            <v>1</v>
          </cell>
          <cell r="M798" t="str">
            <v/>
          </cell>
        </row>
        <row r="799">
          <cell r="C799">
            <v>1</v>
          </cell>
          <cell r="M799" t="str">
            <v/>
          </cell>
        </row>
        <row r="800">
          <cell r="C800">
            <v>1</v>
          </cell>
          <cell r="M800" t="str">
            <v/>
          </cell>
        </row>
        <row r="801">
          <cell r="C801">
            <v>1</v>
          </cell>
          <cell r="M801" t="str">
            <v/>
          </cell>
        </row>
        <row r="802">
          <cell r="C802">
            <v>1</v>
          </cell>
          <cell r="M802" t="str">
            <v/>
          </cell>
        </row>
        <row r="803">
          <cell r="C803">
            <v>1</v>
          </cell>
          <cell r="M803" t="str">
            <v/>
          </cell>
        </row>
        <row r="804">
          <cell r="C804">
            <v>1</v>
          </cell>
          <cell r="M804" t="str">
            <v/>
          </cell>
        </row>
        <row r="805">
          <cell r="C805">
            <v>1</v>
          </cell>
          <cell r="M805" t="str">
            <v/>
          </cell>
        </row>
        <row r="806">
          <cell r="C806">
            <v>1</v>
          </cell>
          <cell r="M806" t="str">
            <v/>
          </cell>
        </row>
        <row r="807">
          <cell r="C807">
            <v>1</v>
          </cell>
          <cell r="M807" t="str">
            <v/>
          </cell>
        </row>
        <row r="808">
          <cell r="C808">
            <v>1</v>
          </cell>
          <cell r="M808" t="str">
            <v/>
          </cell>
        </row>
        <row r="809">
          <cell r="C809">
            <v>1</v>
          </cell>
          <cell r="M809" t="str">
            <v/>
          </cell>
        </row>
        <row r="810">
          <cell r="C810">
            <v>1</v>
          </cell>
          <cell r="M810" t="str">
            <v/>
          </cell>
        </row>
        <row r="811">
          <cell r="C811">
            <v>1</v>
          </cell>
          <cell r="M811" t="str">
            <v/>
          </cell>
        </row>
        <row r="812">
          <cell r="C812">
            <v>1</v>
          </cell>
          <cell r="M812" t="str">
            <v/>
          </cell>
        </row>
        <row r="813">
          <cell r="C813">
            <v>1</v>
          </cell>
          <cell r="M813" t="str">
            <v/>
          </cell>
        </row>
        <row r="814">
          <cell r="C814">
            <v>1</v>
          </cell>
          <cell r="M814" t="str">
            <v/>
          </cell>
        </row>
        <row r="815">
          <cell r="C815">
            <v>1</v>
          </cell>
          <cell r="M815" t="str">
            <v/>
          </cell>
        </row>
        <row r="816">
          <cell r="C816">
            <v>1</v>
          </cell>
          <cell r="M816" t="str">
            <v/>
          </cell>
        </row>
        <row r="817">
          <cell r="C817">
            <v>1</v>
          </cell>
          <cell r="M817" t="str">
            <v/>
          </cell>
        </row>
        <row r="818">
          <cell r="C818">
            <v>1</v>
          </cell>
          <cell r="M818" t="str">
            <v/>
          </cell>
        </row>
        <row r="819">
          <cell r="C819">
            <v>1</v>
          </cell>
          <cell r="M819" t="str">
            <v/>
          </cell>
        </row>
        <row r="820">
          <cell r="C820">
            <v>1</v>
          </cell>
          <cell r="M820" t="str">
            <v/>
          </cell>
        </row>
        <row r="821">
          <cell r="C821">
            <v>1</v>
          </cell>
          <cell r="M821" t="str">
            <v/>
          </cell>
        </row>
        <row r="822">
          <cell r="C822">
            <v>1</v>
          </cell>
          <cell r="M822" t="str">
            <v/>
          </cell>
        </row>
        <row r="823">
          <cell r="C823">
            <v>1</v>
          </cell>
          <cell r="M823" t="str">
            <v/>
          </cell>
        </row>
        <row r="824">
          <cell r="C824">
            <v>1</v>
          </cell>
          <cell r="M824" t="str">
            <v/>
          </cell>
        </row>
        <row r="825">
          <cell r="C825">
            <v>1</v>
          </cell>
          <cell r="M825" t="str">
            <v/>
          </cell>
        </row>
        <row r="826">
          <cell r="C826">
            <v>1</v>
          </cell>
          <cell r="M826" t="str">
            <v/>
          </cell>
        </row>
        <row r="827">
          <cell r="C827">
            <v>1</v>
          </cell>
          <cell r="M827" t="str">
            <v/>
          </cell>
        </row>
        <row r="828">
          <cell r="C828">
            <v>1</v>
          </cell>
          <cell r="M828" t="str">
            <v/>
          </cell>
        </row>
        <row r="829">
          <cell r="C829">
            <v>1</v>
          </cell>
          <cell r="M829" t="str">
            <v/>
          </cell>
        </row>
        <row r="830">
          <cell r="C830">
            <v>1</v>
          </cell>
          <cell r="M830" t="str">
            <v/>
          </cell>
        </row>
        <row r="831">
          <cell r="C831">
            <v>1</v>
          </cell>
          <cell r="M831" t="str">
            <v/>
          </cell>
        </row>
        <row r="832">
          <cell r="C832">
            <v>1</v>
          </cell>
          <cell r="M832" t="str">
            <v/>
          </cell>
        </row>
        <row r="833">
          <cell r="C833">
            <v>1</v>
          </cell>
          <cell r="M833" t="str">
            <v/>
          </cell>
        </row>
        <row r="834">
          <cell r="C834">
            <v>1</v>
          </cell>
          <cell r="M834" t="str">
            <v/>
          </cell>
        </row>
        <row r="835">
          <cell r="C835">
            <v>1</v>
          </cell>
          <cell r="M835" t="str">
            <v/>
          </cell>
        </row>
        <row r="836">
          <cell r="C836">
            <v>1</v>
          </cell>
          <cell r="M836" t="str">
            <v/>
          </cell>
        </row>
        <row r="837">
          <cell r="C837">
            <v>1</v>
          </cell>
          <cell r="M837" t="str">
            <v/>
          </cell>
        </row>
        <row r="838">
          <cell r="C838">
            <v>1</v>
          </cell>
          <cell r="M838" t="str">
            <v/>
          </cell>
        </row>
        <row r="839">
          <cell r="C839">
            <v>1</v>
          </cell>
          <cell r="M839" t="str">
            <v/>
          </cell>
        </row>
        <row r="840">
          <cell r="C840">
            <v>1</v>
          </cell>
          <cell r="M840" t="str">
            <v/>
          </cell>
        </row>
        <row r="841">
          <cell r="C841">
            <v>1</v>
          </cell>
          <cell r="M841" t="str">
            <v/>
          </cell>
        </row>
        <row r="842">
          <cell r="C842">
            <v>1</v>
          </cell>
          <cell r="M842" t="str">
            <v/>
          </cell>
        </row>
        <row r="843">
          <cell r="C843">
            <v>1</v>
          </cell>
          <cell r="M843" t="str">
            <v/>
          </cell>
        </row>
        <row r="844">
          <cell r="C844">
            <v>1</v>
          </cell>
          <cell r="M844" t="str">
            <v/>
          </cell>
        </row>
        <row r="845">
          <cell r="C845">
            <v>1</v>
          </cell>
          <cell r="M845" t="str">
            <v/>
          </cell>
        </row>
        <row r="846">
          <cell r="C846">
            <v>1</v>
          </cell>
          <cell r="M846" t="str">
            <v/>
          </cell>
        </row>
        <row r="847">
          <cell r="C847">
            <v>1</v>
          </cell>
          <cell r="M847" t="str">
            <v/>
          </cell>
        </row>
        <row r="848">
          <cell r="C848">
            <v>1</v>
          </cell>
          <cell r="M848" t="str">
            <v/>
          </cell>
        </row>
        <row r="849">
          <cell r="C849">
            <v>1</v>
          </cell>
          <cell r="M849" t="str">
            <v/>
          </cell>
        </row>
        <row r="850">
          <cell r="C850">
            <v>1</v>
          </cell>
          <cell r="M850" t="str">
            <v/>
          </cell>
        </row>
        <row r="851">
          <cell r="C851">
            <v>1</v>
          </cell>
          <cell r="M851" t="str">
            <v/>
          </cell>
        </row>
        <row r="852">
          <cell r="C852">
            <v>1</v>
          </cell>
          <cell r="M852" t="str">
            <v/>
          </cell>
        </row>
        <row r="853">
          <cell r="C853">
            <v>1</v>
          </cell>
          <cell r="M853" t="str">
            <v/>
          </cell>
        </row>
        <row r="854">
          <cell r="C854">
            <v>1</v>
          </cell>
          <cell r="M854" t="str">
            <v/>
          </cell>
        </row>
        <row r="855">
          <cell r="C855">
            <v>1</v>
          </cell>
          <cell r="M855" t="str">
            <v/>
          </cell>
        </row>
        <row r="856">
          <cell r="C856">
            <v>1</v>
          </cell>
          <cell r="M856" t="str">
            <v/>
          </cell>
        </row>
        <row r="857">
          <cell r="C857">
            <v>1</v>
          </cell>
          <cell r="M857" t="str">
            <v/>
          </cell>
        </row>
        <row r="858">
          <cell r="C858">
            <v>1</v>
          </cell>
          <cell r="M858" t="str">
            <v/>
          </cell>
        </row>
        <row r="859">
          <cell r="C859">
            <v>1</v>
          </cell>
          <cell r="M859" t="str">
            <v/>
          </cell>
        </row>
        <row r="860">
          <cell r="C860">
            <v>1</v>
          </cell>
          <cell r="M860" t="str">
            <v/>
          </cell>
        </row>
        <row r="861">
          <cell r="C861">
            <v>1</v>
          </cell>
          <cell r="M861" t="str">
            <v/>
          </cell>
        </row>
        <row r="862">
          <cell r="C862">
            <v>1</v>
          </cell>
          <cell r="M862" t="str">
            <v/>
          </cell>
        </row>
        <row r="863">
          <cell r="C863">
            <v>1</v>
          </cell>
          <cell r="M863" t="str">
            <v/>
          </cell>
        </row>
        <row r="864">
          <cell r="C864">
            <v>1</v>
          </cell>
          <cell r="M864" t="str">
            <v/>
          </cell>
        </row>
        <row r="865">
          <cell r="C865">
            <v>1</v>
          </cell>
          <cell r="M865" t="str">
            <v/>
          </cell>
        </row>
        <row r="866">
          <cell r="C866">
            <v>1</v>
          </cell>
          <cell r="M866" t="str">
            <v/>
          </cell>
        </row>
        <row r="867">
          <cell r="C867">
            <v>1</v>
          </cell>
          <cell r="M867" t="str">
            <v/>
          </cell>
        </row>
        <row r="868">
          <cell r="C868">
            <v>1</v>
          </cell>
          <cell r="M868" t="str">
            <v/>
          </cell>
        </row>
        <row r="869">
          <cell r="C869">
            <v>1</v>
          </cell>
          <cell r="M869" t="str">
            <v/>
          </cell>
        </row>
        <row r="870">
          <cell r="C870">
            <v>1</v>
          </cell>
          <cell r="M870" t="str">
            <v/>
          </cell>
        </row>
        <row r="871">
          <cell r="C871">
            <v>1</v>
          </cell>
          <cell r="M871" t="str">
            <v/>
          </cell>
        </row>
        <row r="872">
          <cell r="C872">
            <v>1</v>
          </cell>
          <cell r="M872" t="str">
            <v/>
          </cell>
        </row>
        <row r="873">
          <cell r="C873">
            <v>1</v>
          </cell>
          <cell r="M873" t="str">
            <v/>
          </cell>
        </row>
        <row r="874">
          <cell r="C874">
            <v>1</v>
          </cell>
          <cell r="M874" t="str">
            <v/>
          </cell>
        </row>
        <row r="875">
          <cell r="C875">
            <v>1</v>
          </cell>
          <cell r="M875" t="str">
            <v/>
          </cell>
        </row>
        <row r="876">
          <cell r="C876">
            <v>1</v>
          </cell>
          <cell r="M876" t="str">
            <v/>
          </cell>
        </row>
        <row r="877">
          <cell r="C877">
            <v>1</v>
          </cell>
          <cell r="M877" t="str">
            <v/>
          </cell>
        </row>
        <row r="878">
          <cell r="C878">
            <v>1</v>
          </cell>
          <cell r="M878" t="str">
            <v/>
          </cell>
        </row>
        <row r="879">
          <cell r="C879">
            <v>1</v>
          </cell>
          <cell r="M879" t="str">
            <v/>
          </cell>
        </row>
        <row r="880">
          <cell r="C880">
            <v>1</v>
          </cell>
          <cell r="M880" t="str">
            <v/>
          </cell>
        </row>
        <row r="881">
          <cell r="C881">
            <v>1</v>
          </cell>
          <cell r="M881" t="str">
            <v/>
          </cell>
        </row>
        <row r="882">
          <cell r="C882">
            <v>1</v>
          </cell>
          <cell r="M882" t="str">
            <v/>
          </cell>
        </row>
        <row r="883">
          <cell r="C883">
            <v>1</v>
          </cell>
          <cell r="M883" t="str">
            <v/>
          </cell>
        </row>
        <row r="884">
          <cell r="C884">
            <v>1</v>
          </cell>
          <cell r="M884" t="str">
            <v/>
          </cell>
        </row>
        <row r="885">
          <cell r="C885">
            <v>1</v>
          </cell>
          <cell r="M885" t="str">
            <v/>
          </cell>
        </row>
        <row r="886">
          <cell r="C886">
            <v>1</v>
          </cell>
          <cell r="M886" t="str">
            <v/>
          </cell>
        </row>
        <row r="887">
          <cell r="C887">
            <v>1</v>
          </cell>
          <cell r="M887" t="str">
            <v/>
          </cell>
        </row>
        <row r="888">
          <cell r="C888">
            <v>1</v>
          </cell>
          <cell r="M888" t="str">
            <v/>
          </cell>
        </row>
        <row r="889">
          <cell r="C889">
            <v>1</v>
          </cell>
          <cell r="M889" t="str">
            <v/>
          </cell>
        </row>
        <row r="890">
          <cell r="C890">
            <v>1</v>
          </cell>
          <cell r="M890" t="str">
            <v/>
          </cell>
        </row>
        <row r="891">
          <cell r="C891">
            <v>1</v>
          </cell>
          <cell r="M891" t="str">
            <v/>
          </cell>
        </row>
        <row r="892">
          <cell r="C892">
            <v>1</v>
          </cell>
          <cell r="M892" t="str">
            <v/>
          </cell>
        </row>
        <row r="893">
          <cell r="C893">
            <v>1</v>
          </cell>
          <cell r="M893" t="str">
            <v/>
          </cell>
        </row>
        <row r="894">
          <cell r="C894">
            <v>1</v>
          </cell>
          <cell r="M894" t="str">
            <v/>
          </cell>
        </row>
        <row r="895">
          <cell r="C895">
            <v>1</v>
          </cell>
          <cell r="M895" t="str">
            <v/>
          </cell>
        </row>
        <row r="896">
          <cell r="C896">
            <v>1</v>
          </cell>
          <cell r="M896" t="str">
            <v/>
          </cell>
        </row>
        <row r="897">
          <cell r="C897">
            <v>1</v>
          </cell>
          <cell r="M897" t="str">
            <v/>
          </cell>
        </row>
        <row r="898">
          <cell r="C898">
            <v>1</v>
          </cell>
          <cell r="M898" t="str">
            <v/>
          </cell>
        </row>
        <row r="899">
          <cell r="C899">
            <v>1</v>
          </cell>
          <cell r="M899" t="str">
            <v/>
          </cell>
        </row>
        <row r="900">
          <cell r="C900">
            <v>1</v>
          </cell>
          <cell r="M900" t="str">
            <v/>
          </cell>
        </row>
        <row r="901">
          <cell r="C901">
            <v>1</v>
          </cell>
          <cell r="M901" t="str">
            <v/>
          </cell>
        </row>
        <row r="902">
          <cell r="C902">
            <v>1</v>
          </cell>
          <cell r="M902" t="str">
            <v/>
          </cell>
        </row>
        <row r="903">
          <cell r="C903">
            <v>1</v>
          </cell>
          <cell r="M903" t="str">
            <v/>
          </cell>
        </row>
        <row r="904">
          <cell r="C904">
            <v>1</v>
          </cell>
          <cell r="M904" t="str">
            <v/>
          </cell>
        </row>
        <row r="905">
          <cell r="C905">
            <v>1</v>
          </cell>
          <cell r="M905" t="str">
            <v/>
          </cell>
        </row>
        <row r="906">
          <cell r="C906">
            <v>1</v>
          </cell>
          <cell r="M906" t="str">
            <v/>
          </cell>
        </row>
        <row r="907">
          <cell r="C907">
            <v>1</v>
          </cell>
          <cell r="M907" t="str">
            <v/>
          </cell>
        </row>
        <row r="908">
          <cell r="C908">
            <v>1</v>
          </cell>
          <cell r="M908" t="str">
            <v/>
          </cell>
        </row>
        <row r="909">
          <cell r="C909">
            <v>1</v>
          </cell>
          <cell r="M909" t="str">
            <v/>
          </cell>
        </row>
        <row r="910">
          <cell r="C910">
            <v>1</v>
          </cell>
          <cell r="M910" t="str">
            <v/>
          </cell>
        </row>
        <row r="911">
          <cell r="C911">
            <v>1</v>
          </cell>
          <cell r="M911" t="str">
            <v/>
          </cell>
        </row>
        <row r="912">
          <cell r="C912">
            <v>1</v>
          </cell>
          <cell r="M912" t="str">
            <v/>
          </cell>
        </row>
        <row r="913">
          <cell r="C913">
            <v>1</v>
          </cell>
          <cell r="M913" t="str">
            <v/>
          </cell>
        </row>
        <row r="914">
          <cell r="C914">
            <v>1</v>
          </cell>
          <cell r="M914" t="str">
            <v/>
          </cell>
        </row>
        <row r="915">
          <cell r="C915">
            <v>1</v>
          </cell>
          <cell r="M915" t="str">
            <v/>
          </cell>
        </row>
        <row r="916">
          <cell r="C916">
            <v>1</v>
          </cell>
          <cell r="M916" t="str">
            <v/>
          </cell>
        </row>
        <row r="917">
          <cell r="C917">
            <v>1</v>
          </cell>
          <cell r="M917" t="str">
            <v/>
          </cell>
        </row>
        <row r="918">
          <cell r="C918">
            <v>1</v>
          </cell>
          <cell r="M918" t="str">
            <v/>
          </cell>
        </row>
        <row r="919">
          <cell r="C919">
            <v>1</v>
          </cell>
          <cell r="M919" t="str">
            <v/>
          </cell>
        </row>
        <row r="920">
          <cell r="C920">
            <v>1</v>
          </cell>
          <cell r="M920" t="str">
            <v/>
          </cell>
        </row>
        <row r="921">
          <cell r="C921">
            <v>1</v>
          </cell>
          <cell r="M921" t="str">
            <v/>
          </cell>
        </row>
        <row r="922">
          <cell r="C922">
            <v>1</v>
          </cell>
          <cell r="M922" t="str">
            <v/>
          </cell>
        </row>
        <row r="923">
          <cell r="C923">
            <v>1</v>
          </cell>
          <cell r="M923" t="str">
            <v/>
          </cell>
        </row>
        <row r="924">
          <cell r="C924">
            <v>1</v>
          </cell>
          <cell r="M924" t="str">
            <v/>
          </cell>
        </row>
        <row r="925">
          <cell r="C925">
            <v>1</v>
          </cell>
          <cell r="M925" t="str">
            <v/>
          </cell>
        </row>
        <row r="926">
          <cell r="C926">
            <v>1</v>
          </cell>
          <cell r="M926" t="str">
            <v/>
          </cell>
        </row>
        <row r="927">
          <cell r="C927">
            <v>1</v>
          </cell>
          <cell r="M927" t="str">
            <v/>
          </cell>
        </row>
        <row r="928">
          <cell r="C928">
            <v>1</v>
          </cell>
          <cell r="M928" t="str">
            <v/>
          </cell>
        </row>
        <row r="929">
          <cell r="C929">
            <v>1</v>
          </cell>
          <cell r="M929" t="str">
            <v/>
          </cell>
        </row>
        <row r="930">
          <cell r="C930">
            <v>1</v>
          </cell>
          <cell r="M930" t="str">
            <v/>
          </cell>
        </row>
        <row r="931">
          <cell r="C931">
            <v>1</v>
          </cell>
          <cell r="M931" t="str">
            <v/>
          </cell>
        </row>
        <row r="932">
          <cell r="C932">
            <v>1</v>
          </cell>
          <cell r="M932" t="str">
            <v/>
          </cell>
        </row>
        <row r="933">
          <cell r="C933">
            <v>1</v>
          </cell>
          <cell r="M933" t="str">
            <v/>
          </cell>
        </row>
        <row r="934">
          <cell r="C934">
            <v>1</v>
          </cell>
          <cell r="M934" t="str">
            <v/>
          </cell>
        </row>
        <row r="935">
          <cell r="C935">
            <v>1</v>
          </cell>
          <cell r="M935" t="str">
            <v/>
          </cell>
        </row>
        <row r="936">
          <cell r="C936">
            <v>1</v>
          </cell>
          <cell r="M936" t="str">
            <v/>
          </cell>
        </row>
        <row r="937">
          <cell r="C937">
            <v>1</v>
          </cell>
          <cell r="M937" t="str">
            <v/>
          </cell>
        </row>
        <row r="938">
          <cell r="C938">
            <v>1</v>
          </cell>
          <cell r="M938" t="str">
            <v/>
          </cell>
        </row>
        <row r="939">
          <cell r="C939">
            <v>1</v>
          </cell>
          <cell r="M939" t="str">
            <v/>
          </cell>
        </row>
        <row r="940">
          <cell r="C940">
            <v>1</v>
          </cell>
          <cell r="M940" t="str">
            <v/>
          </cell>
        </row>
        <row r="941">
          <cell r="C941">
            <v>1</v>
          </cell>
          <cell r="M941" t="str">
            <v/>
          </cell>
        </row>
        <row r="942">
          <cell r="C942">
            <v>1</v>
          </cell>
          <cell r="M942" t="str">
            <v/>
          </cell>
        </row>
        <row r="943">
          <cell r="C943">
            <v>1</v>
          </cell>
          <cell r="M943" t="str">
            <v/>
          </cell>
        </row>
        <row r="944">
          <cell r="C944">
            <v>1</v>
          </cell>
          <cell r="M944" t="str">
            <v/>
          </cell>
        </row>
        <row r="945">
          <cell r="C945">
            <v>1</v>
          </cell>
          <cell r="M945" t="str">
            <v/>
          </cell>
        </row>
        <row r="946">
          <cell r="C946">
            <v>1</v>
          </cell>
          <cell r="M946" t="str">
            <v/>
          </cell>
        </row>
        <row r="947">
          <cell r="C947">
            <v>1</v>
          </cell>
          <cell r="M947" t="str">
            <v/>
          </cell>
        </row>
        <row r="948">
          <cell r="C948">
            <v>1</v>
          </cell>
          <cell r="M948" t="str">
            <v/>
          </cell>
        </row>
        <row r="949">
          <cell r="C949">
            <v>1</v>
          </cell>
          <cell r="M949" t="str">
            <v/>
          </cell>
        </row>
        <row r="950">
          <cell r="C950">
            <v>1</v>
          </cell>
          <cell r="M950" t="str">
            <v/>
          </cell>
        </row>
        <row r="951">
          <cell r="C951">
            <v>1</v>
          </cell>
          <cell r="M951" t="str">
            <v/>
          </cell>
        </row>
        <row r="952">
          <cell r="C952">
            <v>1</v>
          </cell>
          <cell r="M952" t="str">
            <v/>
          </cell>
        </row>
        <row r="953">
          <cell r="C953">
            <v>1</v>
          </cell>
          <cell r="M953" t="str">
            <v/>
          </cell>
        </row>
        <row r="954">
          <cell r="C954">
            <v>1</v>
          </cell>
          <cell r="M954" t="str">
            <v/>
          </cell>
        </row>
        <row r="955">
          <cell r="C955">
            <v>1</v>
          </cell>
          <cell r="M955" t="str">
            <v/>
          </cell>
        </row>
        <row r="956">
          <cell r="C956">
            <v>1</v>
          </cell>
          <cell r="M956" t="str">
            <v/>
          </cell>
        </row>
        <row r="957">
          <cell r="C957">
            <v>1</v>
          </cell>
          <cell r="M957" t="str">
            <v/>
          </cell>
        </row>
        <row r="958">
          <cell r="C958">
            <v>1</v>
          </cell>
          <cell r="M958" t="str">
            <v/>
          </cell>
        </row>
        <row r="959">
          <cell r="C959">
            <v>1</v>
          </cell>
          <cell r="M959" t="str">
            <v/>
          </cell>
        </row>
        <row r="960">
          <cell r="C960">
            <v>1</v>
          </cell>
          <cell r="M960" t="str">
            <v/>
          </cell>
        </row>
        <row r="961">
          <cell r="C961">
            <v>1</v>
          </cell>
          <cell r="M961" t="str">
            <v/>
          </cell>
        </row>
        <row r="962">
          <cell r="C962">
            <v>1</v>
          </cell>
          <cell r="M962" t="str">
            <v/>
          </cell>
        </row>
        <row r="963">
          <cell r="C963">
            <v>1</v>
          </cell>
          <cell r="M963" t="str">
            <v/>
          </cell>
        </row>
        <row r="964">
          <cell r="C964">
            <v>1</v>
          </cell>
          <cell r="M964" t="str">
            <v/>
          </cell>
        </row>
        <row r="965">
          <cell r="C965">
            <v>1</v>
          </cell>
          <cell r="M965" t="str">
            <v/>
          </cell>
        </row>
        <row r="966">
          <cell r="C966">
            <v>1</v>
          </cell>
          <cell r="M966" t="str">
            <v/>
          </cell>
        </row>
        <row r="967">
          <cell r="C967">
            <v>1</v>
          </cell>
          <cell r="M967" t="str">
            <v/>
          </cell>
        </row>
        <row r="968">
          <cell r="C968">
            <v>1</v>
          </cell>
          <cell r="M968" t="str">
            <v/>
          </cell>
        </row>
        <row r="969">
          <cell r="C969">
            <v>1</v>
          </cell>
          <cell r="M969" t="str">
            <v/>
          </cell>
        </row>
        <row r="970">
          <cell r="C970">
            <v>1</v>
          </cell>
          <cell r="M970" t="str">
            <v/>
          </cell>
        </row>
        <row r="971">
          <cell r="C971">
            <v>1</v>
          </cell>
          <cell r="M971" t="str">
            <v/>
          </cell>
        </row>
        <row r="972">
          <cell r="C972">
            <v>1</v>
          </cell>
          <cell r="M972" t="str">
            <v/>
          </cell>
        </row>
        <row r="973">
          <cell r="C973">
            <v>1</v>
          </cell>
          <cell r="M973" t="str">
            <v/>
          </cell>
        </row>
        <row r="974">
          <cell r="C974">
            <v>1</v>
          </cell>
          <cell r="M974" t="str">
            <v/>
          </cell>
        </row>
        <row r="975">
          <cell r="C975">
            <v>1</v>
          </cell>
          <cell r="M975" t="str">
            <v/>
          </cell>
        </row>
        <row r="976">
          <cell r="C976">
            <v>1</v>
          </cell>
          <cell r="M976" t="str">
            <v/>
          </cell>
        </row>
        <row r="977">
          <cell r="C977">
            <v>1</v>
          </cell>
          <cell r="M977" t="str">
            <v/>
          </cell>
        </row>
        <row r="978">
          <cell r="C978">
            <v>1</v>
          </cell>
          <cell r="M978" t="str">
            <v/>
          </cell>
        </row>
        <row r="979">
          <cell r="C979">
            <v>1</v>
          </cell>
          <cell r="M979" t="str">
            <v/>
          </cell>
        </row>
        <row r="980">
          <cell r="C980">
            <v>1</v>
          </cell>
          <cell r="M980" t="str">
            <v/>
          </cell>
        </row>
        <row r="981">
          <cell r="C981">
            <v>1</v>
          </cell>
          <cell r="M981" t="str">
            <v/>
          </cell>
        </row>
        <row r="982">
          <cell r="C982">
            <v>1</v>
          </cell>
          <cell r="M982" t="str">
            <v/>
          </cell>
        </row>
        <row r="983">
          <cell r="C983">
            <v>1</v>
          </cell>
          <cell r="M983" t="str">
            <v/>
          </cell>
        </row>
        <row r="984">
          <cell r="C984">
            <v>1</v>
          </cell>
          <cell r="M984" t="str">
            <v/>
          </cell>
        </row>
        <row r="985">
          <cell r="C985">
            <v>1</v>
          </cell>
          <cell r="M985" t="str">
            <v/>
          </cell>
        </row>
        <row r="986">
          <cell r="C986">
            <v>1</v>
          </cell>
          <cell r="M986" t="str">
            <v/>
          </cell>
        </row>
        <row r="987">
          <cell r="C987">
            <v>1</v>
          </cell>
          <cell r="M987" t="str">
            <v/>
          </cell>
        </row>
        <row r="988">
          <cell r="C988">
            <v>1</v>
          </cell>
          <cell r="M988" t="str">
            <v/>
          </cell>
        </row>
        <row r="989">
          <cell r="C989">
            <v>1</v>
          </cell>
          <cell r="M989" t="str">
            <v/>
          </cell>
        </row>
        <row r="990">
          <cell r="C990">
            <v>1</v>
          </cell>
          <cell r="M990" t="str">
            <v/>
          </cell>
        </row>
        <row r="991">
          <cell r="C991">
            <v>1</v>
          </cell>
          <cell r="M991" t="str">
            <v/>
          </cell>
        </row>
        <row r="992">
          <cell r="C992">
            <v>1</v>
          </cell>
          <cell r="M992" t="str">
            <v/>
          </cell>
        </row>
        <row r="993">
          <cell r="C993">
            <v>1</v>
          </cell>
          <cell r="M993" t="str">
            <v/>
          </cell>
        </row>
        <row r="994">
          <cell r="C994">
            <v>1</v>
          </cell>
          <cell r="M994" t="str">
            <v/>
          </cell>
        </row>
        <row r="995">
          <cell r="C995">
            <v>1</v>
          </cell>
          <cell r="M995" t="str">
            <v/>
          </cell>
        </row>
        <row r="996">
          <cell r="C996">
            <v>1</v>
          </cell>
          <cell r="M996" t="str">
            <v/>
          </cell>
        </row>
        <row r="997">
          <cell r="C997">
            <v>1</v>
          </cell>
          <cell r="M997" t="str">
            <v/>
          </cell>
        </row>
        <row r="998">
          <cell r="C998">
            <v>1</v>
          </cell>
          <cell r="M998" t="str">
            <v/>
          </cell>
        </row>
        <row r="999">
          <cell r="C999">
            <v>1</v>
          </cell>
          <cell r="M999" t="str">
            <v/>
          </cell>
        </row>
        <row r="1000">
          <cell r="C1000">
            <v>1</v>
          </cell>
          <cell r="M1000" t="str">
            <v/>
          </cell>
        </row>
      </sheetData>
      <sheetData sheetId="4">
        <row r="6">
          <cell r="G6" t="str">
            <v xml:space="preserve">Előző évi egyenleg: </v>
          </cell>
        </row>
        <row r="7">
          <cell r="C7">
            <v>1</v>
          </cell>
          <cell r="M7" t="str">
            <v/>
          </cell>
        </row>
        <row r="8">
          <cell r="C8">
            <v>1</v>
          </cell>
          <cell r="M8" t="str">
            <v/>
          </cell>
        </row>
        <row r="9">
          <cell r="C9">
            <v>1</v>
          </cell>
          <cell r="M9" t="str">
            <v/>
          </cell>
        </row>
        <row r="10">
          <cell r="C10">
            <v>1</v>
          </cell>
          <cell r="M10" t="str">
            <v/>
          </cell>
        </row>
        <row r="11">
          <cell r="C11">
            <v>1</v>
          </cell>
          <cell r="M11" t="str">
            <v/>
          </cell>
        </row>
        <row r="12">
          <cell r="C12">
            <v>1</v>
          </cell>
          <cell r="M12" t="str">
            <v/>
          </cell>
        </row>
        <row r="13">
          <cell r="C13">
            <v>1</v>
          </cell>
          <cell r="M13" t="str">
            <v/>
          </cell>
        </row>
        <row r="14">
          <cell r="C14">
            <v>1</v>
          </cell>
          <cell r="M14" t="str">
            <v/>
          </cell>
        </row>
        <row r="15">
          <cell r="C15">
            <v>1</v>
          </cell>
          <cell r="M15" t="str">
            <v/>
          </cell>
        </row>
        <row r="16">
          <cell r="C16">
            <v>1</v>
          </cell>
          <cell r="M16" t="str">
            <v/>
          </cell>
        </row>
        <row r="17">
          <cell r="C17">
            <v>1</v>
          </cell>
          <cell r="M17" t="str">
            <v/>
          </cell>
        </row>
        <row r="18">
          <cell r="C18">
            <v>1</v>
          </cell>
          <cell r="M18" t="str">
            <v/>
          </cell>
        </row>
        <row r="19">
          <cell r="C19">
            <v>1</v>
          </cell>
          <cell r="M19" t="str">
            <v/>
          </cell>
        </row>
        <row r="20">
          <cell r="C20">
            <v>1</v>
          </cell>
          <cell r="M20" t="str">
            <v/>
          </cell>
        </row>
        <row r="21">
          <cell r="C21">
            <v>1</v>
          </cell>
          <cell r="M21" t="str">
            <v/>
          </cell>
        </row>
        <row r="22">
          <cell r="C22">
            <v>1</v>
          </cell>
          <cell r="M22" t="str">
            <v/>
          </cell>
        </row>
        <row r="23">
          <cell r="C23">
            <v>1</v>
          </cell>
          <cell r="M23" t="str">
            <v/>
          </cell>
        </row>
        <row r="24">
          <cell r="C24">
            <v>1</v>
          </cell>
          <cell r="M24" t="str">
            <v/>
          </cell>
        </row>
        <row r="25">
          <cell r="C25">
            <v>1</v>
          </cell>
          <cell r="M25" t="str">
            <v/>
          </cell>
        </row>
        <row r="26">
          <cell r="C26">
            <v>1</v>
          </cell>
          <cell r="M26" t="str">
            <v/>
          </cell>
        </row>
        <row r="27">
          <cell r="C27">
            <v>1</v>
          </cell>
          <cell r="M27" t="str">
            <v/>
          </cell>
        </row>
        <row r="28">
          <cell r="C28">
            <v>1</v>
          </cell>
          <cell r="M28" t="str">
            <v/>
          </cell>
        </row>
        <row r="29">
          <cell r="C29">
            <v>1</v>
          </cell>
          <cell r="M29" t="str">
            <v/>
          </cell>
        </row>
        <row r="30">
          <cell r="C30">
            <v>1</v>
          </cell>
          <cell r="M30" t="str">
            <v/>
          </cell>
        </row>
        <row r="31">
          <cell r="C31">
            <v>1</v>
          </cell>
          <cell r="M31" t="str">
            <v/>
          </cell>
        </row>
        <row r="32">
          <cell r="C32">
            <v>1</v>
          </cell>
          <cell r="M32" t="str">
            <v/>
          </cell>
        </row>
        <row r="33">
          <cell r="C33">
            <v>1</v>
          </cell>
          <cell r="M33" t="str">
            <v/>
          </cell>
        </row>
        <row r="34">
          <cell r="C34">
            <v>1</v>
          </cell>
          <cell r="M34" t="str">
            <v/>
          </cell>
        </row>
        <row r="35">
          <cell r="C35">
            <v>1</v>
          </cell>
          <cell r="M35" t="str">
            <v/>
          </cell>
        </row>
        <row r="36">
          <cell r="C36">
            <v>1</v>
          </cell>
          <cell r="M36" t="str">
            <v/>
          </cell>
        </row>
        <row r="37">
          <cell r="C37">
            <v>1</v>
          </cell>
          <cell r="M37" t="str">
            <v/>
          </cell>
        </row>
        <row r="38">
          <cell r="C38">
            <v>1</v>
          </cell>
          <cell r="M38" t="str">
            <v/>
          </cell>
        </row>
        <row r="39">
          <cell r="C39">
            <v>1</v>
          </cell>
          <cell r="M39" t="str">
            <v/>
          </cell>
        </row>
        <row r="40">
          <cell r="C40">
            <v>1</v>
          </cell>
          <cell r="M40" t="str">
            <v/>
          </cell>
        </row>
        <row r="41">
          <cell r="C41">
            <v>1</v>
          </cell>
          <cell r="M41" t="str">
            <v/>
          </cell>
        </row>
        <row r="42">
          <cell r="C42">
            <v>1</v>
          </cell>
          <cell r="M42" t="str">
            <v/>
          </cell>
        </row>
        <row r="43">
          <cell r="C43">
            <v>1</v>
          </cell>
          <cell r="M43" t="str">
            <v/>
          </cell>
        </row>
        <row r="44">
          <cell r="C44">
            <v>1</v>
          </cell>
          <cell r="M44" t="str">
            <v/>
          </cell>
        </row>
        <row r="45">
          <cell r="C45">
            <v>1</v>
          </cell>
          <cell r="M45" t="str">
            <v/>
          </cell>
        </row>
        <row r="46">
          <cell r="C46">
            <v>1</v>
          </cell>
          <cell r="M46" t="str">
            <v/>
          </cell>
        </row>
        <row r="47">
          <cell r="C47">
            <v>1</v>
          </cell>
          <cell r="M47" t="str">
            <v/>
          </cell>
        </row>
        <row r="48">
          <cell r="C48">
            <v>1</v>
          </cell>
          <cell r="M48" t="str">
            <v/>
          </cell>
        </row>
        <row r="49">
          <cell r="C49">
            <v>1</v>
          </cell>
          <cell r="M49" t="str">
            <v/>
          </cell>
        </row>
        <row r="50">
          <cell r="C50">
            <v>1</v>
          </cell>
          <cell r="M50" t="str">
            <v/>
          </cell>
        </row>
        <row r="51">
          <cell r="C51">
            <v>1</v>
          </cell>
          <cell r="M51" t="str">
            <v/>
          </cell>
        </row>
        <row r="52">
          <cell r="C52">
            <v>1</v>
          </cell>
          <cell r="M52" t="str">
            <v/>
          </cell>
        </row>
        <row r="53">
          <cell r="C53">
            <v>1</v>
          </cell>
          <cell r="M53" t="str">
            <v/>
          </cell>
        </row>
        <row r="54">
          <cell r="C54">
            <v>1</v>
          </cell>
          <cell r="M54" t="str">
            <v/>
          </cell>
        </row>
        <row r="55">
          <cell r="C55">
            <v>1</v>
          </cell>
          <cell r="M55" t="str">
            <v/>
          </cell>
        </row>
        <row r="56">
          <cell r="C56">
            <v>1</v>
          </cell>
          <cell r="M56" t="str">
            <v/>
          </cell>
        </row>
        <row r="57">
          <cell r="C57">
            <v>1</v>
          </cell>
          <cell r="M57" t="str">
            <v/>
          </cell>
        </row>
        <row r="58">
          <cell r="C58">
            <v>1</v>
          </cell>
          <cell r="M58" t="str">
            <v/>
          </cell>
        </row>
        <row r="59">
          <cell r="C59">
            <v>1</v>
          </cell>
          <cell r="M59" t="str">
            <v/>
          </cell>
        </row>
        <row r="60">
          <cell r="C60">
            <v>1</v>
          </cell>
          <cell r="M60" t="str">
            <v/>
          </cell>
        </row>
        <row r="61">
          <cell r="C61">
            <v>1</v>
          </cell>
          <cell r="M61" t="str">
            <v/>
          </cell>
        </row>
        <row r="62">
          <cell r="C62">
            <v>1</v>
          </cell>
          <cell r="M62" t="str">
            <v/>
          </cell>
        </row>
        <row r="63">
          <cell r="C63">
            <v>1</v>
          </cell>
          <cell r="M63" t="str">
            <v/>
          </cell>
        </row>
        <row r="64">
          <cell r="C64">
            <v>1</v>
          </cell>
          <cell r="M64" t="str">
            <v/>
          </cell>
        </row>
        <row r="65">
          <cell r="C65">
            <v>1</v>
          </cell>
          <cell r="M65" t="str">
            <v/>
          </cell>
        </row>
        <row r="66">
          <cell r="C66">
            <v>1</v>
          </cell>
          <cell r="M66" t="str">
            <v/>
          </cell>
        </row>
        <row r="67">
          <cell r="C67">
            <v>1</v>
          </cell>
          <cell r="M67" t="str">
            <v/>
          </cell>
        </row>
        <row r="68">
          <cell r="C68">
            <v>1</v>
          </cell>
          <cell r="M68" t="str">
            <v/>
          </cell>
        </row>
        <row r="69">
          <cell r="C69">
            <v>1</v>
          </cell>
          <cell r="M69" t="str">
            <v/>
          </cell>
        </row>
        <row r="70">
          <cell r="C70">
            <v>1</v>
          </cell>
          <cell r="M70" t="str">
            <v/>
          </cell>
        </row>
        <row r="71">
          <cell r="C71">
            <v>1</v>
          </cell>
          <cell r="M71" t="str">
            <v/>
          </cell>
        </row>
        <row r="72">
          <cell r="C72">
            <v>1</v>
          </cell>
          <cell r="M72" t="str">
            <v/>
          </cell>
        </row>
        <row r="73">
          <cell r="C73">
            <v>1</v>
          </cell>
          <cell r="M73" t="str">
            <v/>
          </cell>
        </row>
        <row r="74">
          <cell r="C74">
            <v>1</v>
          </cell>
          <cell r="M74" t="str">
            <v/>
          </cell>
        </row>
        <row r="75">
          <cell r="C75">
            <v>1</v>
          </cell>
          <cell r="M75" t="str">
            <v/>
          </cell>
        </row>
        <row r="76">
          <cell r="C76">
            <v>1</v>
          </cell>
          <cell r="M76" t="str">
            <v/>
          </cell>
        </row>
        <row r="77">
          <cell r="C77">
            <v>1</v>
          </cell>
          <cell r="M77" t="str">
            <v/>
          </cell>
        </row>
        <row r="78">
          <cell r="C78">
            <v>1</v>
          </cell>
          <cell r="M78" t="str">
            <v/>
          </cell>
        </row>
        <row r="79">
          <cell r="C79">
            <v>1</v>
          </cell>
          <cell r="M79" t="str">
            <v/>
          </cell>
        </row>
        <row r="80">
          <cell r="C80">
            <v>1</v>
          </cell>
          <cell r="M80" t="str">
            <v/>
          </cell>
        </row>
        <row r="81">
          <cell r="C81">
            <v>1</v>
          </cell>
          <cell r="M81" t="str">
            <v/>
          </cell>
        </row>
        <row r="82">
          <cell r="C82">
            <v>1</v>
          </cell>
          <cell r="M82" t="str">
            <v/>
          </cell>
        </row>
        <row r="83">
          <cell r="C83">
            <v>1</v>
          </cell>
          <cell r="M83" t="str">
            <v/>
          </cell>
        </row>
        <row r="84">
          <cell r="C84">
            <v>1</v>
          </cell>
          <cell r="M84" t="str">
            <v/>
          </cell>
        </row>
        <row r="85">
          <cell r="C85">
            <v>1</v>
          </cell>
          <cell r="M85" t="str">
            <v/>
          </cell>
        </row>
        <row r="86">
          <cell r="C86">
            <v>1</v>
          </cell>
          <cell r="M86" t="str">
            <v/>
          </cell>
        </row>
        <row r="87">
          <cell r="C87">
            <v>1</v>
          </cell>
          <cell r="M87" t="str">
            <v/>
          </cell>
        </row>
        <row r="88">
          <cell r="C88">
            <v>1</v>
          </cell>
          <cell r="M88" t="str">
            <v/>
          </cell>
        </row>
        <row r="89">
          <cell r="C89">
            <v>1</v>
          </cell>
          <cell r="M89" t="str">
            <v/>
          </cell>
        </row>
        <row r="90">
          <cell r="C90">
            <v>1</v>
          </cell>
          <cell r="M90" t="str">
            <v/>
          </cell>
        </row>
        <row r="91">
          <cell r="C91">
            <v>1</v>
          </cell>
          <cell r="M91" t="str">
            <v/>
          </cell>
        </row>
        <row r="92">
          <cell r="C92">
            <v>1</v>
          </cell>
          <cell r="M92" t="str">
            <v/>
          </cell>
        </row>
        <row r="93">
          <cell r="C93">
            <v>1</v>
          </cell>
          <cell r="M93" t="str">
            <v/>
          </cell>
        </row>
        <row r="94">
          <cell r="C94">
            <v>1</v>
          </cell>
          <cell r="M94" t="str">
            <v/>
          </cell>
        </row>
        <row r="95">
          <cell r="C95">
            <v>1</v>
          </cell>
          <cell r="M95" t="str">
            <v/>
          </cell>
        </row>
        <row r="96">
          <cell r="C96">
            <v>1</v>
          </cell>
          <cell r="M96" t="str">
            <v/>
          </cell>
        </row>
        <row r="97">
          <cell r="C97">
            <v>1</v>
          </cell>
          <cell r="M97" t="str">
            <v/>
          </cell>
        </row>
        <row r="98">
          <cell r="C98">
            <v>1</v>
          </cell>
          <cell r="M98" t="str">
            <v/>
          </cell>
        </row>
        <row r="99">
          <cell r="C99">
            <v>1</v>
          </cell>
          <cell r="M99" t="str">
            <v/>
          </cell>
        </row>
        <row r="100">
          <cell r="C100">
            <v>1</v>
          </cell>
          <cell r="M100" t="str">
            <v/>
          </cell>
        </row>
        <row r="101">
          <cell r="C101">
            <v>1</v>
          </cell>
          <cell r="M101" t="str">
            <v/>
          </cell>
        </row>
        <row r="102">
          <cell r="C102">
            <v>1</v>
          </cell>
          <cell r="M102" t="str">
            <v/>
          </cell>
        </row>
        <row r="103">
          <cell r="C103">
            <v>1</v>
          </cell>
          <cell r="M103" t="str">
            <v/>
          </cell>
        </row>
        <row r="104">
          <cell r="C104">
            <v>1</v>
          </cell>
          <cell r="M104" t="str">
            <v/>
          </cell>
        </row>
        <row r="105">
          <cell r="C105">
            <v>1</v>
          </cell>
          <cell r="M105" t="str">
            <v/>
          </cell>
        </row>
        <row r="106">
          <cell r="C106">
            <v>1</v>
          </cell>
          <cell r="M106" t="str">
            <v/>
          </cell>
        </row>
        <row r="107">
          <cell r="C107">
            <v>1</v>
          </cell>
          <cell r="M107" t="str">
            <v/>
          </cell>
        </row>
        <row r="108">
          <cell r="C108">
            <v>1</v>
          </cell>
          <cell r="M108" t="str">
            <v/>
          </cell>
        </row>
        <row r="109">
          <cell r="C109">
            <v>1</v>
          </cell>
          <cell r="M109" t="str">
            <v/>
          </cell>
        </row>
        <row r="110">
          <cell r="C110">
            <v>1</v>
          </cell>
          <cell r="M110" t="str">
            <v/>
          </cell>
        </row>
        <row r="111">
          <cell r="C111">
            <v>1</v>
          </cell>
          <cell r="M111" t="str">
            <v/>
          </cell>
        </row>
        <row r="112">
          <cell r="C112">
            <v>1</v>
          </cell>
          <cell r="M112" t="str">
            <v/>
          </cell>
        </row>
        <row r="113">
          <cell r="C113">
            <v>1</v>
          </cell>
          <cell r="M113" t="str">
            <v/>
          </cell>
        </row>
        <row r="114">
          <cell r="C114">
            <v>1</v>
          </cell>
          <cell r="M114" t="str">
            <v/>
          </cell>
        </row>
        <row r="115">
          <cell r="C115">
            <v>1</v>
          </cell>
          <cell r="M115" t="str">
            <v/>
          </cell>
        </row>
        <row r="116">
          <cell r="C116">
            <v>1</v>
          </cell>
          <cell r="M116" t="str">
            <v/>
          </cell>
        </row>
        <row r="117">
          <cell r="C117">
            <v>1</v>
          </cell>
          <cell r="M117" t="str">
            <v/>
          </cell>
        </row>
        <row r="118">
          <cell r="C118">
            <v>1</v>
          </cell>
          <cell r="M118" t="str">
            <v/>
          </cell>
        </row>
        <row r="119">
          <cell r="C119">
            <v>1</v>
          </cell>
          <cell r="M119" t="str">
            <v/>
          </cell>
        </row>
        <row r="120">
          <cell r="C120">
            <v>1</v>
          </cell>
          <cell r="M120" t="str">
            <v/>
          </cell>
        </row>
        <row r="121">
          <cell r="C121">
            <v>1</v>
          </cell>
          <cell r="M121" t="str">
            <v/>
          </cell>
        </row>
        <row r="122">
          <cell r="C122">
            <v>1</v>
          </cell>
          <cell r="M122" t="str">
            <v/>
          </cell>
        </row>
        <row r="123">
          <cell r="C123">
            <v>1</v>
          </cell>
          <cell r="M123" t="str">
            <v/>
          </cell>
        </row>
        <row r="124">
          <cell r="C124">
            <v>1</v>
          </cell>
          <cell r="M124" t="str">
            <v/>
          </cell>
        </row>
        <row r="125">
          <cell r="C125">
            <v>1</v>
          </cell>
          <cell r="M125" t="str">
            <v/>
          </cell>
        </row>
        <row r="126">
          <cell r="C126">
            <v>1</v>
          </cell>
          <cell r="M126" t="str">
            <v/>
          </cell>
        </row>
        <row r="127">
          <cell r="C127">
            <v>1</v>
          </cell>
          <cell r="M127" t="str">
            <v/>
          </cell>
        </row>
        <row r="128">
          <cell r="C128">
            <v>1</v>
          </cell>
          <cell r="M128" t="str">
            <v/>
          </cell>
        </row>
        <row r="129">
          <cell r="C129">
            <v>1</v>
          </cell>
          <cell r="M129" t="str">
            <v/>
          </cell>
        </row>
        <row r="130">
          <cell r="C130">
            <v>1</v>
          </cell>
          <cell r="M130" t="str">
            <v/>
          </cell>
        </row>
        <row r="131">
          <cell r="C131">
            <v>1</v>
          </cell>
          <cell r="M131" t="str">
            <v/>
          </cell>
        </row>
        <row r="132">
          <cell r="C132">
            <v>1</v>
          </cell>
          <cell r="M132" t="str">
            <v/>
          </cell>
        </row>
        <row r="133">
          <cell r="C133">
            <v>1</v>
          </cell>
          <cell r="M133" t="str">
            <v/>
          </cell>
        </row>
        <row r="134">
          <cell r="C134">
            <v>1</v>
          </cell>
          <cell r="M134" t="str">
            <v/>
          </cell>
        </row>
        <row r="135">
          <cell r="C135">
            <v>1</v>
          </cell>
          <cell r="M135" t="str">
            <v/>
          </cell>
        </row>
        <row r="136">
          <cell r="C136">
            <v>1</v>
          </cell>
          <cell r="M136" t="str">
            <v/>
          </cell>
        </row>
        <row r="137">
          <cell r="C137">
            <v>1</v>
          </cell>
          <cell r="M137" t="str">
            <v/>
          </cell>
        </row>
        <row r="138">
          <cell r="C138">
            <v>1</v>
          </cell>
          <cell r="M138" t="str">
            <v/>
          </cell>
        </row>
        <row r="139">
          <cell r="C139">
            <v>1</v>
          </cell>
          <cell r="M139" t="str">
            <v/>
          </cell>
        </row>
        <row r="140">
          <cell r="C140">
            <v>1</v>
          </cell>
          <cell r="M140" t="str">
            <v/>
          </cell>
        </row>
        <row r="141">
          <cell r="C141">
            <v>1</v>
          </cell>
          <cell r="M141" t="str">
            <v/>
          </cell>
        </row>
        <row r="142">
          <cell r="C142">
            <v>1</v>
          </cell>
          <cell r="M142" t="str">
            <v/>
          </cell>
        </row>
        <row r="143">
          <cell r="C143">
            <v>1</v>
          </cell>
          <cell r="M143" t="str">
            <v/>
          </cell>
        </row>
        <row r="144">
          <cell r="C144">
            <v>1</v>
          </cell>
          <cell r="M144" t="str">
            <v/>
          </cell>
        </row>
        <row r="145">
          <cell r="C145">
            <v>1</v>
          </cell>
          <cell r="M145" t="str">
            <v/>
          </cell>
        </row>
        <row r="146">
          <cell r="C146">
            <v>1</v>
          </cell>
          <cell r="M146" t="str">
            <v/>
          </cell>
        </row>
        <row r="147">
          <cell r="C147">
            <v>1</v>
          </cell>
          <cell r="M147" t="str">
            <v/>
          </cell>
        </row>
        <row r="148">
          <cell r="C148">
            <v>1</v>
          </cell>
          <cell r="M148" t="str">
            <v/>
          </cell>
        </row>
        <row r="149">
          <cell r="C149">
            <v>1</v>
          </cell>
          <cell r="M149" t="str">
            <v/>
          </cell>
        </row>
        <row r="150">
          <cell r="C150">
            <v>1</v>
          </cell>
          <cell r="M150" t="str">
            <v/>
          </cell>
        </row>
        <row r="151">
          <cell r="C151">
            <v>1</v>
          </cell>
          <cell r="M151" t="str">
            <v/>
          </cell>
        </row>
        <row r="152">
          <cell r="C152">
            <v>1</v>
          </cell>
          <cell r="M152" t="str">
            <v/>
          </cell>
        </row>
        <row r="153">
          <cell r="C153">
            <v>1</v>
          </cell>
          <cell r="M153" t="str">
            <v/>
          </cell>
        </row>
        <row r="154">
          <cell r="C154">
            <v>1</v>
          </cell>
          <cell r="M154" t="str">
            <v/>
          </cell>
        </row>
        <row r="155">
          <cell r="C155">
            <v>1</v>
          </cell>
          <cell r="M155" t="str">
            <v/>
          </cell>
        </row>
        <row r="156">
          <cell r="C156">
            <v>1</v>
          </cell>
          <cell r="M156" t="str">
            <v/>
          </cell>
        </row>
        <row r="157">
          <cell r="C157">
            <v>1</v>
          </cell>
          <cell r="M157" t="str">
            <v/>
          </cell>
        </row>
        <row r="158">
          <cell r="C158">
            <v>1</v>
          </cell>
          <cell r="M158" t="str">
            <v/>
          </cell>
        </row>
        <row r="159">
          <cell r="C159">
            <v>1</v>
          </cell>
          <cell r="M159" t="str">
            <v/>
          </cell>
        </row>
        <row r="160">
          <cell r="C160">
            <v>1</v>
          </cell>
          <cell r="M160" t="str">
            <v/>
          </cell>
        </row>
        <row r="161">
          <cell r="C161">
            <v>1</v>
          </cell>
          <cell r="M161" t="str">
            <v/>
          </cell>
        </row>
        <row r="162">
          <cell r="C162">
            <v>1</v>
          </cell>
          <cell r="M162" t="str">
            <v/>
          </cell>
        </row>
        <row r="163">
          <cell r="C163">
            <v>1</v>
          </cell>
          <cell r="M163" t="str">
            <v/>
          </cell>
        </row>
        <row r="164">
          <cell r="C164">
            <v>1</v>
          </cell>
          <cell r="M164" t="str">
            <v/>
          </cell>
        </row>
        <row r="165">
          <cell r="C165">
            <v>1</v>
          </cell>
          <cell r="M165" t="str">
            <v/>
          </cell>
        </row>
        <row r="166">
          <cell r="C166">
            <v>1</v>
          </cell>
          <cell r="M166" t="str">
            <v/>
          </cell>
        </row>
        <row r="167">
          <cell r="C167">
            <v>1</v>
          </cell>
          <cell r="M167" t="str">
            <v/>
          </cell>
        </row>
        <row r="168">
          <cell r="C168">
            <v>1</v>
          </cell>
          <cell r="M168" t="str">
            <v/>
          </cell>
        </row>
        <row r="169">
          <cell r="C169">
            <v>1</v>
          </cell>
          <cell r="M169" t="str">
            <v/>
          </cell>
        </row>
        <row r="170">
          <cell r="C170">
            <v>1</v>
          </cell>
          <cell r="M170" t="str">
            <v/>
          </cell>
        </row>
        <row r="171">
          <cell r="C171">
            <v>1</v>
          </cell>
          <cell r="M171" t="str">
            <v/>
          </cell>
        </row>
        <row r="172">
          <cell r="C172">
            <v>1</v>
          </cell>
          <cell r="M172" t="str">
            <v/>
          </cell>
        </row>
        <row r="173">
          <cell r="C173">
            <v>1</v>
          </cell>
          <cell r="M173" t="str">
            <v/>
          </cell>
        </row>
        <row r="174">
          <cell r="C174">
            <v>1</v>
          </cell>
          <cell r="M174" t="str">
            <v/>
          </cell>
        </row>
        <row r="175">
          <cell r="C175">
            <v>1</v>
          </cell>
          <cell r="M175" t="str">
            <v/>
          </cell>
        </row>
        <row r="176">
          <cell r="C176">
            <v>1</v>
          </cell>
          <cell r="M176" t="str">
            <v/>
          </cell>
        </row>
        <row r="177">
          <cell r="C177">
            <v>1</v>
          </cell>
          <cell r="M177" t="str">
            <v/>
          </cell>
        </row>
        <row r="178">
          <cell r="C178">
            <v>1</v>
          </cell>
          <cell r="M178" t="str">
            <v/>
          </cell>
        </row>
        <row r="179">
          <cell r="C179">
            <v>1</v>
          </cell>
          <cell r="M179" t="str">
            <v/>
          </cell>
        </row>
        <row r="180">
          <cell r="C180">
            <v>1</v>
          </cell>
          <cell r="M180" t="str">
            <v/>
          </cell>
        </row>
        <row r="181">
          <cell r="C181">
            <v>1</v>
          </cell>
          <cell r="M181" t="str">
            <v/>
          </cell>
        </row>
        <row r="182">
          <cell r="C182">
            <v>1</v>
          </cell>
          <cell r="M182" t="str">
            <v/>
          </cell>
        </row>
        <row r="183">
          <cell r="C183">
            <v>1</v>
          </cell>
          <cell r="M183" t="str">
            <v/>
          </cell>
        </row>
        <row r="184">
          <cell r="C184">
            <v>1</v>
          </cell>
          <cell r="M184" t="str">
            <v/>
          </cell>
        </row>
        <row r="185">
          <cell r="C185">
            <v>1</v>
          </cell>
          <cell r="M185" t="str">
            <v/>
          </cell>
        </row>
        <row r="186">
          <cell r="C186">
            <v>1</v>
          </cell>
          <cell r="M186" t="str">
            <v/>
          </cell>
        </row>
        <row r="187">
          <cell r="C187">
            <v>1</v>
          </cell>
          <cell r="M187" t="str">
            <v/>
          </cell>
        </row>
        <row r="188">
          <cell r="C188">
            <v>1</v>
          </cell>
          <cell r="M188" t="str">
            <v/>
          </cell>
        </row>
        <row r="189">
          <cell r="C189">
            <v>1</v>
          </cell>
          <cell r="M189" t="str">
            <v/>
          </cell>
        </row>
        <row r="190">
          <cell r="C190">
            <v>1</v>
          </cell>
          <cell r="M190" t="str">
            <v/>
          </cell>
        </row>
        <row r="191">
          <cell r="C191">
            <v>1</v>
          </cell>
          <cell r="M191" t="str">
            <v/>
          </cell>
        </row>
        <row r="192">
          <cell r="C192">
            <v>1</v>
          </cell>
          <cell r="M192" t="str">
            <v/>
          </cell>
        </row>
        <row r="193">
          <cell r="C193">
            <v>1</v>
          </cell>
          <cell r="M193" t="str">
            <v/>
          </cell>
        </row>
        <row r="194">
          <cell r="C194">
            <v>1</v>
          </cell>
          <cell r="M194" t="str">
            <v/>
          </cell>
        </row>
        <row r="195">
          <cell r="C195">
            <v>1</v>
          </cell>
          <cell r="M195" t="str">
            <v/>
          </cell>
        </row>
        <row r="196">
          <cell r="C196">
            <v>1</v>
          </cell>
          <cell r="M196" t="str">
            <v/>
          </cell>
        </row>
        <row r="197">
          <cell r="C197">
            <v>1</v>
          </cell>
          <cell r="M197" t="str">
            <v/>
          </cell>
        </row>
        <row r="198">
          <cell r="C198">
            <v>1</v>
          </cell>
          <cell r="M198" t="str">
            <v/>
          </cell>
        </row>
        <row r="199">
          <cell r="C199">
            <v>1</v>
          </cell>
          <cell r="M199" t="str">
            <v/>
          </cell>
        </row>
        <row r="200">
          <cell r="C200">
            <v>1</v>
          </cell>
          <cell r="M200" t="str">
            <v/>
          </cell>
        </row>
        <row r="201">
          <cell r="C201">
            <v>1</v>
          </cell>
          <cell r="M201" t="str">
            <v/>
          </cell>
        </row>
        <row r="202">
          <cell r="C202">
            <v>1</v>
          </cell>
          <cell r="M202" t="str">
            <v/>
          </cell>
        </row>
        <row r="203">
          <cell r="C203">
            <v>1</v>
          </cell>
          <cell r="M203" t="str">
            <v/>
          </cell>
        </row>
        <row r="204">
          <cell r="C204">
            <v>1</v>
          </cell>
          <cell r="M204" t="str">
            <v/>
          </cell>
        </row>
        <row r="205">
          <cell r="C205">
            <v>1</v>
          </cell>
          <cell r="M205" t="str">
            <v/>
          </cell>
        </row>
        <row r="206">
          <cell r="C206">
            <v>1</v>
          </cell>
          <cell r="M206" t="str">
            <v/>
          </cell>
        </row>
        <row r="207">
          <cell r="C207">
            <v>1</v>
          </cell>
          <cell r="M207" t="str">
            <v/>
          </cell>
        </row>
        <row r="208">
          <cell r="C208">
            <v>1</v>
          </cell>
          <cell r="M208" t="str">
            <v/>
          </cell>
        </row>
        <row r="209">
          <cell r="C209">
            <v>1</v>
          </cell>
          <cell r="M209" t="str">
            <v/>
          </cell>
        </row>
        <row r="210">
          <cell r="C210">
            <v>1</v>
          </cell>
          <cell r="M210" t="str">
            <v/>
          </cell>
        </row>
        <row r="211">
          <cell r="C211">
            <v>1</v>
          </cell>
          <cell r="M211" t="str">
            <v/>
          </cell>
        </row>
        <row r="212">
          <cell r="C212">
            <v>1</v>
          </cell>
          <cell r="M212" t="str">
            <v/>
          </cell>
        </row>
        <row r="213">
          <cell r="C213">
            <v>1</v>
          </cell>
          <cell r="M213" t="str">
            <v/>
          </cell>
        </row>
        <row r="214">
          <cell r="C214">
            <v>1</v>
          </cell>
          <cell r="M214" t="str">
            <v/>
          </cell>
        </row>
        <row r="215">
          <cell r="C215">
            <v>1</v>
          </cell>
          <cell r="M215" t="str">
            <v/>
          </cell>
        </row>
        <row r="216">
          <cell r="C216">
            <v>1</v>
          </cell>
          <cell r="M216" t="str">
            <v/>
          </cell>
        </row>
        <row r="217">
          <cell r="C217">
            <v>1</v>
          </cell>
          <cell r="M217" t="str">
            <v/>
          </cell>
        </row>
        <row r="218">
          <cell r="C218">
            <v>1</v>
          </cell>
          <cell r="M218" t="str">
            <v/>
          </cell>
        </row>
        <row r="219">
          <cell r="C219">
            <v>1</v>
          </cell>
          <cell r="M219" t="str">
            <v/>
          </cell>
        </row>
        <row r="220">
          <cell r="C220">
            <v>1</v>
          </cell>
          <cell r="M220" t="str">
            <v/>
          </cell>
        </row>
        <row r="221">
          <cell r="C221">
            <v>1</v>
          </cell>
          <cell r="M221" t="str">
            <v/>
          </cell>
        </row>
        <row r="222">
          <cell r="C222">
            <v>1</v>
          </cell>
          <cell r="M222" t="str">
            <v/>
          </cell>
        </row>
        <row r="223">
          <cell r="C223">
            <v>1</v>
          </cell>
          <cell r="M223" t="str">
            <v/>
          </cell>
        </row>
        <row r="224">
          <cell r="C224">
            <v>1</v>
          </cell>
          <cell r="M224" t="str">
            <v/>
          </cell>
        </row>
        <row r="225">
          <cell r="C225">
            <v>1</v>
          </cell>
          <cell r="M225" t="str">
            <v/>
          </cell>
        </row>
        <row r="226">
          <cell r="C226">
            <v>1</v>
          </cell>
          <cell r="M226" t="str">
            <v/>
          </cell>
        </row>
        <row r="227">
          <cell r="C227">
            <v>1</v>
          </cell>
          <cell r="M227" t="str">
            <v/>
          </cell>
        </row>
        <row r="228">
          <cell r="C228">
            <v>1</v>
          </cell>
          <cell r="M228" t="str">
            <v/>
          </cell>
        </row>
        <row r="229">
          <cell r="C229">
            <v>1</v>
          </cell>
          <cell r="M229" t="str">
            <v/>
          </cell>
        </row>
        <row r="230">
          <cell r="C230">
            <v>1</v>
          </cell>
          <cell r="M230" t="str">
            <v/>
          </cell>
        </row>
        <row r="231">
          <cell r="C231">
            <v>1</v>
          </cell>
          <cell r="M231" t="str">
            <v/>
          </cell>
        </row>
        <row r="232">
          <cell r="C232">
            <v>1</v>
          </cell>
          <cell r="M232" t="str">
            <v/>
          </cell>
        </row>
        <row r="233">
          <cell r="C233">
            <v>1</v>
          </cell>
          <cell r="M233" t="str">
            <v/>
          </cell>
        </row>
        <row r="234">
          <cell r="C234">
            <v>1</v>
          </cell>
          <cell r="M234" t="str">
            <v/>
          </cell>
        </row>
        <row r="235">
          <cell r="C235">
            <v>1</v>
          </cell>
          <cell r="M235" t="str">
            <v/>
          </cell>
        </row>
        <row r="236">
          <cell r="C236">
            <v>1</v>
          </cell>
          <cell r="M236" t="str">
            <v/>
          </cell>
        </row>
        <row r="237">
          <cell r="C237">
            <v>1</v>
          </cell>
          <cell r="M237" t="str">
            <v/>
          </cell>
        </row>
        <row r="238">
          <cell r="C238">
            <v>1</v>
          </cell>
          <cell r="M238" t="str">
            <v/>
          </cell>
        </row>
        <row r="239">
          <cell r="C239">
            <v>1</v>
          </cell>
          <cell r="M239" t="str">
            <v/>
          </cell>
        </row>
        <row r="240">
          <cell r="C240">
            <v>1</v>
          </cell>
          <cell r="M240" t="str">
            <v/>
          </cell>
        </row>
        <row r="241">
          <cell r="C241">
            <v>1</v>
          </cell>
          <cell r="M241" t="str">
            <v/>
          </cell>
        </row>
        <row r="242">
          <cell r="C242">
            <v>1</v>
          </cell>
          <cell r="M242" t="str">
            <v/>
          </cell>
        </row>
        <row r="243">
          <cell r="C243">
            <v>1</v>
          </cell>
          <cell r="M243" t="str">
            <v/>
          </cell>
        </row>
        <row r="244">
          <cell r="C244">
            <v>1</v>
          </cell>
          <cell r="M244" t="str">
            <v/>
          </cell>
        </row>
        <row r="245">
          <cell r="C245">
            <v>1</v>
          </cell>
          <cell r="M245" t="str">
            <v/>
          </cell>
        </row>
        <row r="246">
          <cell r="C246">
            <v>1</v>
          </cell>
          <cell r="M246" t="str">
            <v/>
          </cell>
        </row>
        <row r="247">
          <cell r="C247">
            <v>1</v>
          </cell>
          <cell r="M247" t="str">
            <v/>
          </cell>
        </row>
        <row r="248">
          <cell r="C248">
            <v>1</v>
          </cell>
          <cell r="M248" t="str">
            <v/>
          </cell>
        </row>
        <row r="249">
          <cell r="C249">
            <v>1</v>
          </cell>
          <cell r="M249" t="str">
            <v/>
          </cell>
        </row>
        <row r="250">
          <cell r="C250">
            <v>1</v>
          </cell>
          <cell r="M250" t="str">
            <v/>
          </cell>
        </row>
        <row r="251">
          <cell r="C251">
            <v>1</v>
          </cell>
          <cell r="M251" t="str">
            <v/>
          </cell>
        </row>
        <row r="252">
          <cell r="C252">
            <v>1</v>
          </cell>
          <cell r="M252" t="str">
            <v/>
          </cell>
        </row>
        <row r="253">
          <cell r="C253">
            <v>1</v>
          </cell>
          <cell r="M253" t="str">
            <v/>
          </cell>
        </row>
        <row r="254">
          <cell r="C254">
            <v>1</v>
          </cell>
          <cell r="M254" t="str">
            <v/>
          </cell>
        </row>
        <row r="255">
          <cell r="C255">
            <v>1</v>
          </cell>
          <cell r="M255" t="str">
            <v/>
          </cell>
        </row>
        <row r="256">
          <cell r="C256">
            <v>1</v>
          </cell>
          <cell r="M256" t="str">
            <v/>
          </cell>
        </row>
        <row r="257">
          <cell r="C257">
            <v>1</v>
          </cell>
          <cell r="M257" t="str">
            <v/>
          </cell>
        </row>
        <row r="258">
          <cell r="C258">
            <v>1</v>
          </cell>
          <cell r="M258" t="str">
            <v/>
          </cell>
        </row>
        <row r="259">
          <cell r="C259">
            <v>1</v>
          </cell>
          <cell r="M259" t="str">
            <v/>
          </cell>
        </row>
        <row r="260">
          <cell r="C260">
            <v>1</v>
          </cell>
          <cell r="M260" t="str">
            <v/>
          </cell>
        </row>
        <row r="261">
          <cell r="C261">
            <v>1</v>
          </cell>
          <cell r="M261" t="str">
            <v/>
          </cell>
        </row>
        <row r="262">
          <cell r="C262">
            <v>1</v>
          </cell>
          <cell r="M262" t="str">
            <v/>
          </cell>
        </row>
        <row r="263">
          <cell r="C263">
            <v>1</v>
          </cell>
          <cell r="M263" t="str">
            <v/>
          </cell>
        </row>
        <row r="264">
          <cell r="C264">
            <v>1</v>
          </cell>
          <cell r="M264" t="str">
            <v/>
          </cell>
        </row>
        <row r="265">
          <cell r="C265">
            <v>1</v>
          </cell>
          <cell r="M265" t="str">
            <v/>
          </cell>
        </row>
        <row r="266">
          <cell r="C266">
            <v>1</v>
          </cell>
          <cell r="M266" t="str">
            <v/>
          </cell>
        </row>
        <row r="267">
          <cell r="C267">
            <v>1</v>
          </cell>
          <cell r="M267" t="str">
            <v/>
          </cell>
        </row>
        <row r="268">
          <cell r="C268">
            <v>1</v>
          </cell>
          <cell r="M268" t="str">
            <v/>
          </cell>
        </row>
        <row r="269">
          <cell r="C269">
            <v>1</v>
          </cell>
          <cell r="M269" t="str">
            <v/>
          </cell>
        </row>
        <row r="270">
          <cell r="C270">
            <v>1</v>
          </cell>
          <cell r="M270" t="str">
            <v/>
          </cell>
        </row>
        <row r="271">
          <cell r="C271">
            <v>1</v>
          </cell>
          <cell r="M271" t="str">
            <v/>
          </cell>
        </row>
        <row r="272">
          <cell r="C272">
            <v>1</v>
          </cell>
          <cell r="M272" t="str">
            <v/>
          </cell>
        </row>
        <row r="273">
          <cell r="C273">
            <v>1</v>
          </cell>
          <cell r="M273" t="str">
            <v/>
          </cell>
        </row>
        <row r="274">
          <cell r="C274">
            <v>1</v>
          </cell>
          <cell r="M274" t="str">
            <v/>
          </cell>
        </row>
        <row r="275">
          <cell r="C275">
            <v>1</v>
          </cell>
          <cell r="M275" t="str">
            <v/>
          </cell>
        </row>
        <row r="276">
          <cell r="C276">
            <v>1</v>
          </cell>
          <cell r="M276" t="str">
            <v/>
          </cell>
        </row>
        <row r="277">
          <cell r="C277">
            <v>1</v>
          </cell>
          <cell r="M277" t="str">
            <v/>
          </cell>
        </row>
        <row r="278">
          <cell r="C278">
            <v>1</v>
          </cell>
          <cell r="M278" t="str">
            <v/>
          </cell>
        </row>
        <row r="279">
          <cell r="C279">
            <v>1</v>
          </cell>
          <cell r="M279" t="str">
            <v/>
          </cell>
        </row>
        <row r="280">
          <cell r="C280">
            <v>1</v>
          </cell>
          <cell r="M280" t="str">
            <v/>
          </cell>
        </row>
        <row r="281">
          <cell r="C281">
            <v>1</v>
          </cell>
          <cell r="M281" t="str">
            <v/>
          </cell>
        </row>
        <row r="282">
          <cell r="C282">
            <v>1</v>
          </cell>
          <cell r="M282" t="str">
            <v/>
          </cell>
        </row>
        <row r="283">
          <cell r="C283">
            <v>1</v>
          </cell>
          <cell r="M283" t="str">
            <v/>
          </cell>
        </row>
        <row r="284">
          <cell r="C284">
            <v>1</v>
          </cell>
          <cell r="M284" t="str">
            <v/>
          </cell>
        </row>
        <row r="285">
          <cell r="C285">
            <v>1</v>
          </cell>
          <cell r="M285" t="str">
            <v/>
          </cell>
        </row>
        <row r="286">
          <cell r="C286">
            <v>1</v>
          </cell>
          <cell r="M286" t="str">
            <v/>
          </cell>
        </row>
        <row r="287">
          <cell r="C287">
            <v>1</v>
          </cell>
          <cell r="M287" t="str">
            <v/>
          </cell>
        </row>
        <row r="288">
          <cell r="C288">
            <v>1</v>
          </cell>
          <cell r="M288" t="str">
            <v/>
          </cell>
        </row>
        <row r="289">
          <cell r="C289">
            <v>1</v>
          </cell>
          <cell r="M289" t="str">
            <v/>
          </cell>
        </row>
        <row r="290">
          <cell r="C290">
            <v>1</v>
          </cell>
          <cell r="M290" t="str">
            <v/>
          </cell>
        </row>
        <row r="291">
          <cell r="C291">
            <v>1</v>
          </cell>
          <cell r="M291" t="str">
            <v/>
          </cell>
        </row>
        <row r="292">
          <cell r="C292">
            <v>1</v>
          </cell>
          <cell r="M292" t="str">
            <v/>
          </cell>
        </row>
        <row r="293">
          <cell r="C293">
            <v>1</v>
          </cell>
          <cell r="M293" t="str">
            <v/>
          </cell>
        </row>
        <row r="294">
          <cell r="C294">
            <v>1</v>
          </cell>
          <cell r="M294" t="str">
            <v/>
          </cell>
        </row>
        <row r="295">
          <cell r="C295">
            <v>1</v>
          </cell>
          <cell r="M295" t="str">
            <v/>
          </cell>
        </row>
        <row r="296">
          <cell r="C296">
            <v>1</v>
          </cell>
          <cell r="M296" t="str">
            <v/>
          </cell>
        </row>
        <row r="297">
          <cell r="C297">
            <v>1</v>
          </cell>
          <cell r="M297" t="str">
            <v/>
          </cell>
        </row>
        <row r="298">
          <cell r="C298">
            <v>1</v>
          </cell>
          <cell r="M298" t="str">
            <v/>
          </cell>
        </row>
        <row r="299">
          <cell r="C299">
            <v>1</v>
          </cell>
          <cell r="M299" t="str">
            <v/>
          </cell>
        </row>
        <row r="300">
          <cell r="C300">
            <v>1</v>
          </cell>
          <cell r="M300" t="str">
            <v/>
          </cell>
        </row>
        <row r="301">
          <cell r="C301">
            <v>1</v>
          </cell>
          <cell r="M301" t="str">
            <v/>
          </cell>
        </row>
        <row r="302">
          <cell r="C302">
            <v>1</v>
          </cell>
          <cell r="M302" t="str">
            <v/>
          </cell>
        </row>
        <row r="303">
          <cell r="C303">
            <v>1</v>
          </cell>
          <cell r="M303" t="str">
            <v/>
          </cell>
        </row>
        <row r="304">
          <cell r="C304">
            <v>1</v>
          </cell>
          <cell r="M304" t="str">
            <v/>
          </cell>
        </row>
        <row r="305">
          <cell r="C305">
            <v>1</v>
          </cell>
          <cell r="M305" t="str">
            <v/>
          </cell>
        </row>
        <row r="306">
          <cell r="C306">
            <v>1</v>
          </cell>
          <cell r="M306" t="str">
            <v/>
          </cell>
        </row>
        <row r="307">
          <cell r="C307">
            <v>1</v>
          </cell>
          <cell r="M307" t="str">
            <v/>
          </cell>
        </row>
        <row r="308">
          <cell r="C308">
            <v>1</v>
          </cell>
          <cell r="M308" t="str">
            <v/>
          </cell>
        </row>
        <row r="309">
          <cell r="C309">
            <v>1</v>
          </cell>
          <cell r="M309" t="str">
            <v/>
          </cell>
        </row>
        <row r="310">
          <cell r="C310">
            <v>1</v>
          </cell>
          <cell r="M310" t="str">
            <v/>
          </cell>
        </row>
        <row r="311">
          <cell r="C311">
            <v>1</v>
          </cell>
          <cell r="M311" t="str">
            <v/>
          </cell>
        </row>
        <row r="312">
          <cell r="C312">
            <v>1</v>
          </cell>
          <cell r="M312" t="str">
            <v/>
          </cell>
        </row>
        <row r="313">
          <cell r="C313">
            <v>1</v>
          </cell>
          <cell r="M313" t="str">
            <v/>
          </cell>
        </row>
        <row r="314">
          <cell r="C314">
            <v>1</v>
          </cell>
          <cell r="M314" t="str">
            <v/>
          </cell>
        </row>
        <row r="315">
          <cell r="C315">
            <v>1</v>
          </cell>
          <cell r="M315" t="str">
            <v/>
          </cell>
        </row>
        <row r="316">
          <cell r="C316">
            <v>1</v>
          </cell>
          <cell r="M316" t="str">
            <v/>
          </cell>
        </row>
        <row r="317">
          <cell r="C317">
            <v>1</v>
          </cell>
          <cell r="M317" t="str">
            <v/>
          </cell>
        </row>
        <row r="318">
          <cell r="C318">
            <v>1</v>
          </cell>
          <cell r="M318" t="str">
            <v/>
          </cell>
        </row>
        <row r="319">
          <cell r="C319">
            <v>1</v>
          </cell>
          <cell r="M319" t="str">
            <v/>
          </cell>
        </row>
        <row r="320">
          <cell r="C320">
            <v>1</v>
          </cell>
          <cell r="M320" t="str">
            <v/>
          </cell>
        </row>
        <row r="321">
          <cell r="C321">
            <v>1</v>
          </cell>
          <cell r="M321" t="str">
            <v/>
          </cell>
        </row>
        <row r="322">
          <cell r="C322">
            <v>1</v>
          </cell>
          <cell r="M322" t="str">
            <v/>
          </cell>
        </row>
        <row r="323">
          <cell r="C323">
            <v>1</v>
          </cell>
          <cell r="M323" t="str">
            <v/>
          </cell>
        </row>
        <row r="324">
          <cell r="C324">
            <v>1</v>
          </cell>
          <cell r="M324" t="str">
            <v/>
          </cell>
        </row>
        <row r="325">
          <cell r="C325">
            <v>1</v>
          </cell>
          <cell r="M325" t="str">
            <v/>
          </cell>
        </row>
        <row r="326">
          <cell r="C326">
            <v>1</v>
          </cell>
          <cell r="M326" t="str">
            <v/>
          </cell>
        </row>
        <row r="327">
          <cell r="C327">
            <v>1</v>
          </cell>
          <cell r="M327" t="str">
            <v/>
          </cell>
        </row>
        <row r="328">
          <cell r="C328">
            <v>1</v>
          </cell>
          <cell r="M328" t="str">
            <v/>
          </cell>
        </row>
        <row r="329">
          <cell r="C329">
            <v>1</v>
          </cell>
          <cell r="M329" t="str">
            <v/>
          </cell>
        </row>
        <row r="330">
          <cell r="C330">
            <v>1</v>
          </cell>
          <cell r="M330" t="str">
            <v/>
          </cell>
        </row>
        <row r="331">
          <cell r="C331">
            <v>1</v>
          </cell>
          <cell r="M331" t="str">
            <v/>
          </cell>
        </row>
        <row r="332">
          <cell r="C332">
            <v>1</v>
          </cell>
          <cell r="M332" t="str">
            <v/>
          </cell>
        </row>
        <row r="333">
          <cell r="C333">
            <v>1</v>
          </cell>
          <cell r="M333" t="str">
            <v/>
          </cell>
        </row>
        <row r="334">
          <cell r="C334">
            <v>1</v>
          </cell>
          <cell r="M334" t="str">
            <v/>
          </cell>
        </row>
        <row r="335">
          <cell r="C335">
            <v>1</v>
          </cell>
          <cell r="M335" t="str">
            <v/>
          </cell>
        </row>
        <row r="336">
          <cell r="C336">
            <v>1</v>
          </cell>
          <cell r="M336" t="str">
            <v/>
          </cell>
        </row>
        <row r="337">
          <cell r="C337">
            <v>1</v>
          </cell>
          <cell r="M337" t="str">
            <v/>
          </cell>
        </row>
        <row r="338">
          <cell r="C338">
            <v>1</v>
          </cell>
          <cell r="M338" t="str">
            <v/>
          </cell>
        </row>
        <row r="339">
          <cell r="C339">
            <v>1</v>
          </cell>
          <cell r="M339" t="str">
            <v/>
          </cell>
        </row>
        <row r="340">
          <cell r="C340">
            <v>1</v>
          </cell>
          <cell r="M340" t="str">
            <v/>
          </cell>
        </row>
        <row r="341">
          <cell r="C341">
            <v>1</v>
          </cell>
          <cell r="M341" t="str">
            <v/>
          </cell>
        </row>
        <row r="342">
          <cell r="C342">
            <v>1</v>
          </cell>
          <cell r="M342" t="str">
            <v/>
          </cell>
        </row>
        <row r="343">
          <cell r="C343">
            <v>1</v>
          </cell>
          <cell r="M343" t="str">
            <v/>
          </cell>
        </row>
        <row r="344">
          <cell r="C344">
            <v>1</v>
          </cell>
          <cell r="M344" t="str">
            <v/>
          </cell>
        </row>
        <row r="345">
          <cell r="C345">
            <v>1</v>
          </cell>
          <cell r="M345" t="str">
            <v/>
          </cell>
        </row>
        <row r="346">
          <cell r="C346">
            <v>1</v>
          </cell>
          <cell r="M346" t="str">
            <v/>
          </cell>
        </row>
        <row r="347">
          <cell r="C347">
            <v>1</v>
          </cell>
          <cell r="M347" t="str">
            <v/>
          </cell>
        </row>
        <row r="348">
          <cell r="C348">
            <v>1</v>
          </cell>
          <cell r="M348" t="str">
            <v/>
          </cell>
        </row>
        <row r="349">
          <cell r="C349">
            <v>1</v>
          </cell>
          <cell r="M349" t="str">
            <v/>
          </cell>
        </row>
        <row r="350">
          <cell r="C350">
            <v>1</v>
          </cell>
          <cell r="M350" t="str">
            <v/>
          </cell>
        </row>
        <row r="351">
          <cell r="C351">
            <v>1</v>
          </cell>
          <cell r="M351" t="str">
            <v/>
          </cell>
        </row>
        <row r="352">
          <cell r="C352">
            <v>1</v>
          </cell>
          <cell r="M352" t="str">
            <v/>
          </cell>
        </row>
        <row r="353">
          <cell r="C353">
            <v>1</v>
          </cell>
          <cell r="M353" t="str">
            <v/>
          </cell>
        </row>
        <row r="354">
          <cell r="C354">
            <v>1</v>
          </cell>
          <cell r="M354" t="str">
            <v/>
          </cell>
        </row>
        <row r="355">
          <cell r="C355">
            <v>1</v>
          </cell>
          <cell r="M355" t="str">
            <v/>
          </cell>
        </row>
        <row r="356">
          <cell r="C356">
            <v>1</v>
          </cell>
          <cell r="M356" t="str">
            <v/>
          </cell>
        </row>
        <row r="357">
          <cell r="C357">
            <v>1</v>
          </cell>
          <cell r="M357" t="str">
            <v/>
          </cell>
        </row>
        <row r="358">
          <cell r="C358">
            <v>1</v>
          </cell>
          <cell r="M358" t="str">
            <v/>
          </cell>
        </row>
        <row r="359">
          <cell r="C359">
            <v>1</v>
          </cell>
          <cell r="M359" t="str">
            <v/>
          </cell>
        </row>
        <row r="360">
          <cell r="C360">
            <v>1</v>
          </cell>
          <cell r="M360" t="str">
            <v/>
          </cell>
        </row>
        <row r="361">
          <cell r="C361">
            <v>1</v>
          </cell>
          <cell r="M361" t="str">
            <v/>
          </cell>
        </row>
        <row r="362">
          <cell r="C362">
            <v>1</v>
          </cell>
          <cell r="M362" t="str">
            <v/>
          </cell>
        </row>
        <row r="363">
          <cell r="C363">
            <v>1</v>
          </cell>
          <cell r="M363" t="str">
            <v/>
          </cell>
        </row>
        <row r="364">
          <cell r="C364">
            <v>1</v>
          </cell>
          <cell r="M364" t="str">
            <v/>
          </cell>
        </row>
        <row r="365">
          <cell r="C365">
            <v>1</v>
          </cell>
          <cell r="M365" t="str">
            <v/>
          </cell>
        </row>
        <row r="366">
          <cell r="C366">
            <v>1</v>
          </cell>
          <cell r="M366" t="str">
            <v/>
          </cell>
        </row>
        <row r="367">
          <cell r="C367">
            <v>1</v>
          </cell>
          <cell r="M367" t="str">
            <v/>
          </cell>
        </row>
        <row r="368">
          <cell r="C368">
            <v>1</v>
          </cell>
          <cell r="M368" t="str">
            <v/>
          </cell>
        </row>
        <row r="369">
          <cell r="C369">
            <v>1</v>
          </cell>
          <cell r="M369" t="str">
            <v/>
          </cell>
        </row>
        <row r="370">
          <cell r="C370">
            <v>1</v>
          </cell>
          <cell r="M370" t="str">
            <v/>
          </cell>
        </row>
        <row r="371">
          <cell r="C371">
            <v>1</v>
          </cell>
          <cell r="M371" t="str">
            <v/>
          </cell>
        </row>
        <row r="372">
          <cell r="C372">
            <v>1</v>
          </cell>
          <cell r="M372" t="str">
            <v/>
          </cell>
        </row>
        <row r="373">
          <cell r="C373">
            <v>1</v>
          </cell>
          <cell r="M373" t="str">
            <v/>
          </cell>
        </row>
        <row r="374">
          <cell r="C374">
            <v>1</v>
          </cell>
          <cell r="M374" t="str">
            <v/>
          </cell>
        </row>
        <row r="375">
          <cell r="C375">
            <v>1</v>
          </cell>
          <cell r="M375" t="str">
            <v/>
          </cell>
        </row>
        <row r="376">
          <cell r="C376">
            <v>1</v>
          </cell>
          <cell r="M376" t="str">
            <v/>
          </cell>
        </row>
        <row r="377">
          <cell r="C377">
            <v>1</v>
          </cell>
          <cell r="M377" t="str">
            <v/>
          </cell>
        </row>
        <row r="378">
          <cell r="C378">
            <v>1</v>
          </cell>
          <cell r="M378" t="str">
            <v/>
          </cell>
        </row>
        <row r="379">
          <cell r="C379">
            <v>1</v>
          </cell>
          <cell r="M379" t="str">
            <v/>
          </cell>
        </row>
        <row r="380">
          <cell r="C380">
            <v>1</v>
          </cell>
          <cell r="M380" t="str">
            <v/>
          </cell>
        </row>
        <row r="381">
          <cell r="C381">
            <v>1</v>
          </cell>
          <cell r="M381" t="str">
            <v/>
          </cell>
        </row>
        <row r="382">
          <cell r="C382">
            <v>1</v>
          </cell>
          <cell r="M382" t="str">
            <v/>
          </cell>
        </row>
        <row r="383">
          <cell r="C383">
            <v>1</v>
          </cell>
          <cell r="M383" t="str">
            <v/>
          </cell>
        </row>
        <row r="384">
          <cell r="C384">
            <v>1</v>
          </cell>
          <cell r="M384" t="str">
            <v/>
          </cell>
        </row>
        <row r="385">
          <cell r="C385">
            <v>1</v>
          </cell>
          <cell r="M385" t="str">
            <v/>
          </cell>
        </row>
        <row r="386">
          <cell r="C386">
            <v>1</v>
          </cell>
          <cell r="M386" t="str">
            <v/>
          </cell>
        </row>
        <row r="387">
          <cell r="C387">
            <v>1</v>
          </cell>
          <cell r="M387" t="str">
            <v/>
          </cell>
        </row>
        <row r="388">
          <cell r="C388">
            <v>1</v>
          </cell>
          <cell r="M388" t="str">
            <v/>
          </cell>
        </row>
        <row r="389">
          <cell r="C389">
            <v>1</v>
          </cell>
          <cell r="M389" t="str">
            <v/>
          </cell>
        </row>
        <row r="390">
          <cell r="C390">
            <v>1</v>
          </cell>
          <cell r="M390" t="str">
            <v/>
          </cell>
        </row>
        <row r="391">
          <cell r="C391">
            <v>1</v>
          </cell>
          <cell r="M391" t="str">
            <v/>
          </cell>
        </row>
        <row r="392">
          <cell r="C392">
            <v>1</v>
          </cell>
          <cell r="M392" t="str">
            <v/>
          </cell>
        </row>
        <row r="393">
          <cell r="C393">
            <v>1</v>
          </cell>
          <cell r="M393" t="str">
            <v/>
          </cell>
        </row>
        <row r="394">
          <cell r="C394">
            <v>1</v>
          </cell>
          <cell r="M394" t="str">
            <v/>
          </cell>
        </row>
        <row r="395">
          <cell r="C395">
            <v>1</v>
          </cell>
          <cell r="M395" t="str">
            <v/>
          </cell>
        </row>
        <row r="396">
          <cell r="C396">
            <v>1</v>
          </cell>
          <cell r="M396" t="str">
            <v/>
          </cell>
        </row>
        <row r="397">
          <cell r="C397">
            <v>1</v>
          </cell>
          <cell r="M397" t="str">
            <v/>
          </cell>
        </row>
        <row r="398">
          <cell r="C398">
            <v>1</v>
          </cell>
          <cell r="M398" t="str">
            <v/>
          </cell>
        </row>
        <row r="399">
          <cell r="C399">
            <v>1</v>
          </cell>
          <cell r="M399" t="str">
            <v/>
          </cell>
        </row>
        <row r="400">
          <cell r="C400">
            <v>1</v>
          </cell>
          <cell r="M400" t="str">
            <v/>
          </cell>
        </row>
        <row r="401">
          <cell r="C401">
            <v>1</v>
          </cell>
          <cell r="M401" t="str">
            <v/>
          </cell>
        </row>
        <row r="402">
          <cell r="C402">
            <v>1</v>
          </cell>
          <cell r="M402" t="str">
            <v/>
          </cell>
        </row>
        <row r="403">
          <cell r="C403">
            <v>1</v>
          </cell>
          <cell r="M403" t="str">
            <v/>
          </cell>
        </row>
        <row r="404">
          <cell r="C404">
            <v>1</v>
          </cell>
          <cell r="M404" t="str">
            <v/>
          </cell>
        </row>
        <row r="405">
          <cell r="C405">
            <v>1</v>
          </cell>
          <cell r="M405" t="str">
            <v/>
          </cell>
        </row>
        <row r="406">
          <cell r="C406">
            <v>1</v>
          </cell>
          <cell r="M406" t="str">
            <v/>
          </cell>
        </row>
        <row r="407">
          <cell r="C407">
            <v>1</v>
          </cell>
          <cell r="M407" t="str">
            <v/>
          </cell>
        </row>
        <row r="408">
          <cell r="C408">
            <v>1</v>
          </cell>
          <cell r="M408" t="str">
            <v/>
          </cell>
        </row>
        <row r="409">
          <cell r="C409">
            <v>1</v>
          </cell>
          <cell r="M409" t="str">
            <v/>
          </cell>
        </row>
        <row r="410">
          <cell r="C410">
            <v>1</v>
          </cell>
          <cell r="M410" t="str">
            <v/>
          </cell>
        </row>
        <row r="411">
          <cell r="C411">
            <v>1</v>
          </cell>
          <cell r="M411" t="str">
            <v/>
          </cell>
        </row>
        <row r="412">
          <cell r="C412">
            <v>1</v>
          </cell>
          <cell r="M412" t="str">
            <v/>
          </cell>
        </row>
        <row r="413">
          <cell r="C413">
            <v>1</v>
          </cell>
          <cell r="M413" t="str">
            <v/>
          </cell>
        </row>
        <row r="414">
          <cell r="C414">
            <v>1</v>
          </cell>
          <cell r="M414" t="str">
            <v/>
          </cell>
        </row>
        <row r="415">
          <cell r="C415">
            <v>1</v>
          </cell>
          <cell r="M415" t="str">
            <v/>
          </cell>
        </row>
        <row r="416">
          <cell r="C416">
            <v>1</v>
          </cell>
          <cell r="M416" t="str">
            <v/>
          </cell>
        </row>
        <row r="417">
          <cell r="C417">
            <v>1</v>
          </cell>
          <cell r="M417" t="str">
            <v/>
          </cell>
        </row>
        <row r="418">
          <cell r="C418">
            <v>1</v>
          </cell>
          <cell r="M418" t="str">
            <v/>
          </cell>
        </row>
        <row r="419">
          <cell r="C419">
            <v>1</v>
          </cell>
          <cell r="M419" t="str">
            <v/>
          </cell>
        </row>
        <row r="420">
          <cell r="C420">
            <v>1</v>
          </cell>
          <cell r="M420" t="str">
            <v/>
          </cell>
        </row>
        <row r="421">
          <cell r="C421">
            <v>1</v>
          </cell>
          <cell r="M421" t="str">
            <v/>
          </cell>
        </row>
        <row r="422">
          <cell r="C422">
            <v>1</v>
          </cell>
          <cell r="M422" t="str">
            <v/>
          </cell>
        </row>
        <row r="423">
          <cell r="C423">
            <v>1</v>
          </cell>
          <cell r="M423" t="str">
            <v/>
          </cell>
        </row>
        <row r="424">
          <cell r="C424">
            <v>1</v>
          </cell>
          <cell r="M424" t="str">
            <v/>
          </cell>
        </row>
        <row r="425">
          <cell r="C425">
            <v>1</v>
          </cell>
          <cell r="M425" t="str">
            <v/>
          </cell>
        </row>
        <row r="426">
          <cell r="C426">
            <v>1</v>
          </cell>
          <cell r="M426" t="str">
            <v/>
          </cell>
        </row>
        <row r="427">
          <cell r="C427">
            <v>1</v>
          </cell>
          <cell r="M427" t="str">
            <v/>
          </cell>
        </row>
        <row r="428">
          <cell r="C428">
            <v>1</v>
          </cell>
          <cell r="M428" t="str">
            <v/>
          </cell>
        </row>
        <row r="429">
          <cell r="C429">
            <v>1</v>
          </cell>
          <cell r="M429" t="str">
            <v/>
          </cell>
        </row>
        <row r="430">
          <cell r="C430">
            <v>1</v>
          </cell>
          <cell r="M430" t="str">
            <v/>
          </cell>
        </row>
        <row r="431">
          <cell r="C431">
            <v>1</v>
          </cell>
          <cell r="M431" t="str">
            <v/>
          </cell>
        </row>
        <row r="432">
          <cell r="C432">
            <v>1</v>
          </cell>
          <cell r="M432" t="str">
            <v/>
          </cell>
        </row>
        <row r="433">
          <cell r="C433">
            <v>1</v>
          </cell>
          <cell r="M433" t="str">
            <v/>
          </cell>
        </row>
        <row r="434">
          <cell r="C434">
            <v>1</v>
          </cell>
          <cell r="M434" t="str">
            <v/>
          </cell>
        </row>
        <row r="435">
          <cell r="C435">
            <v>1</v>
          </cell>
          <cell r="M435" t="str">
            <v/>
          </cell>
        </row>
        <row r="436">
          <cell r="C436">
            <v>1</v>
          </cell>
          <cell r="M436" t="str">
            <v/>
          </cell>
        </row>
        <row r="437">
          <cell r="C437">
            <v>1</v>
          </cell>
          <cell r="M437" t="str">
            <v/>
          </cell>
        </row>
        <row r="438">
          <cell r="C438">
            <v>1</v>
          </cell>
          <cell r="M438" t="str">
            <v/>
          </cell>
        </row>
        <row r="439">
          <cell r="C439">
            <v>1</v>
          </cell>
          <cell r="M439" t="str">
            <v/>
          </cell>
        </row>
        <row r="440">
          <cell r="C440">
            <v>1</v>
          </cell>
          <cell r="M440" t="str">
            <v/>
          </cell>
        </row>
        <row r="441">
          <cell r="C441">
            <v>1</v>
          </cell>
          <cell r="M441" t="str">
            <v/>
          </cell>
        </row>
        <row r="442">
          <cell r="C442">
            <v>1</v>
          </cell>
          <cell r="M442" t="str">
            <v/>
          </cell>
        </row>
        <row r="443">
          <cell r="C443">
            <v>1</v>
          </cell>
          <cell r="M443" t="str">
            <v/>
          </cell>
        </row>
        <row r="444">
          <cell r="C444">
            <v>1</v>
          </cell>
          <cell r="M444" t="str">
            <v/>
          </cell>
        </row>
        <row r="445">
          <cell r="C445">
            <v>1</v>
          </cell>
          <cell r="M445" t="str">
            <v/>
          </cell>
        </row>
        <row r="446">
          <cell r="C446">
            <v>1</v>
          </cell>
          <cell r="M446" t="str">
            <v/>
          </cell>
        </row>
        <row r="447">
          <cell r="C447">
            <v>1</v>
          </cell>
          <cell r="M447" t="str">
            <v/>
          </cell>
        </row>
        <row r="448">
          <cell r="C448">
            <v>1</v>
          </cell>
          <cell r="M448" t="str">
            <v/>
          </cell>
        </row>
        <row r="449">
          <cell r="C449">
            <v>1</v>
          </cell>
          <cell r="M449" t="str">
            <v/>
          </cell>
        </row>
        <row r="450">
          <cell r="C450">
            <v>1</v>
          </cell>
          <cell r="M450" t="str">
            <v/>
          </cell>
        </row>
        <row r="451">
          <cell r="C451">
            <v>1</v>
          </cell>
          <cell r="M451" t="str">
            <v/>
          </cell>
        </row>
        <row r="452">
          <cell r="C452">
            <v>1</v>
          </cell>
          <cell r="M452" t="str">
            <v/>
          </cell>
        </row>
        <row r="453">
          <cell r="C453">
            <v>1</v>
          </cell>
          <cell r="M453" t="str">
            <v/>
          </cell>
        </row>
        <row r="454">
          <cell r="C454">
            <v>1</v>
          </cell>
          <cell r="M454" t="str">
            <v/>
          </cell>
        </row>
        <row r="455">
          <cell r="C455">
            <v>1</v>
          </cell>
          <cell r="M455" t="str">
            <v/>
          </cell>
        </row>
        <row r="456">
          <cell r="C456">
            <v>1</v>
          </cell>
          <cell r="M456" t="str">
            <v/>
          </cell>
        </row>
        <row r="457">
          <cell r="C457">
            <v>1</v>
          </cell>
          <cell r="M457" t="str">
            <v/>
          </cell>
        </row>
        <row r="458">
          <cell r="C458">
            <v>1</v>
          </cell>
          <cell r="M458" t="str">
            <v/>
          </cell>
        </row>
        <row r="459">
          <cell r="C459">
            <v>1</v>
          </cell>
          <cell r="M459" t="str">
            <v/>
          </cell>
        </row>
        <row r="460">
          <cell r="C460">
            <v>1</v>
          </cell>
          <cell r="M460" t="str">
            <v/>
          </cell>
        </row>
        <row r="461">
          <cell r="C461">
            <v>1</v>
          </cell>
          <cell r="M461" t="str">
            <v/>
          </cell>
        </row>
        <row r="462">
          <cell r="C462">
            <v>1</v>
          </cell>
          <cell r="M462" t="str">
            <v/>
          </cell>
        </row>
        <row r="463">
          <cell r="C463">
            <v>1</v>
          </cell>
          <cell r="M463" t="str">
            <v/>
          </cell>
        </row>
        <row r="464">
          <cell r="C464">
            <v>1</v>
          </cell>
          <cell r="M464" t="str">
            <v/>
          </cell>
        </row>
        <row r="465">
          <cell r="C465">
            <v>1</v>
          </cell>
          <cell r="M465" t="str">
            <v/>
          </cell>
        </row>
        <row r="466">
          <cell r="C466">
            <v>1</v>
          </cell>
          <cell r="M466" t="str">
            <v/>
          </cell>
        </row>
        <row r="467">
          <cell r="C467">
            <v>1</v>
          </cell>
          <cell r="M467" t="str">
            <v/>
          </cell>
        </row>
        <row r="468">
          <cell r="C468">
            <v>1</v>
          </cell>
          <cell r="M468" t="str">
            <v/>
          </cell>
        </row>
        <row r="469">
          <cell r="C469">
            <v>1</v>
          </cell>
          <cell r="M469" t="str">
            <v/>
          </cell>
        </row>
        <row r="470">
          <cell r="C470">
            <v>1</v>
          </cell>
          <cell r="M470" t="str">
            <v/>
          </cell>
        </row>
        <row r="471">
          <cell r="C471">
            <v>1</v>
          </cell>
          <cell r="M471" t="str">
            <v/>
          </cell>
        </row>
        <row r="472">
          <cell r="C472">
            <v>1</v>
          </cell>
          <cell r="M472" t="str">
            <v/>
          </cell>
        </row>
        <row r="473">
          <cell r="C473">
            <v>1</v>
          </cell>
          <cell r="M473" t="str">
            <v/>
          </cell>
        </row>
        <row r="474">
          <cell r="C474">
            <v>1</v>
          </cell>
          <cell r="M474" t="str">
            <v/>
          </cell>
        </row>
        <row r="475">
          <cell r="C475">
            <v>1</v>
          </cell>
          <cell r="M475" t="str">
            <v/>
          </cell>
        </row>
        <row r="476">
          <cell r="C476">
            <v>1</v>
          </cell>
          <cell r="M476" t="str">
            <v/>
          </cell>
        </row>
        <row r="477">
          <cell r="C477">
            <v>1</v>
          </cell>
          <cell r="M477" t="str">
            <v/>
          </cell>
        </row>
        <row r="478">
          <cell r="C478">
            <v>1</v>
          </cell>
          <cell r="M478" t="str">
            <v/>
          </cell>
        </row>
        <row r="479">
          <cell r="C479">
            <v>1</v>
          </cell>
          <cell r="M479" t="str">
            <v/>
          </cell>
        </row>
        <row r="480">
          <cell r="C480">
            <v>1</v>
          </cell>
          <cell r="M480" t="str">
            <v/>
          </cell>
        </row>
        <row r="481">
          <cell r="C481">
            <v>1</v>
          </cell>
          <cell r="M481" t="str">
            <v/>
          </cell>
        </row>
        <row r="482">
          <cell r="C482">
            <v>1</v>
          </cell>
          <cell r="M482" t="str">
            <v/>
          </cell>
        </row>
        <row r="483">
          <cell r="C483">
            <v>1</v>
          </cell>
          <cell r="M483" t="str">
            <v/>
          </cell>
        </row>
        <row r="484">
          <cell r="C484">
            <v>1</v>
          </cell>
          <cell r="M484" t="str">
            <v/>
          </cell>
        </row>
        <row r="485">
          <cell r="C485">
            <v>1</v>
          </cell>
          <cell r="M485" t="str">
            <v/>
          </cell>
        </row>
        <row r="486">
          <cell r="C486">
            <v>1</v>
          </cell>
          <cell r="M486" t="str">
            <v/>
          </cell>
        </row>
        <row r="487">
          <cell r="C487">
            <v>1</v>
          </cell>
          <cell r="M487" t="str">
            <v/>
          </cell>
        </row>
        <row r="488">
          <cell r="C488">
            <v>1</v>
          </cell>
          <cell r="M488" t="str">
            <v/>
          </cell>
        </row>
        <row r="489">
          <cell r="C489">
            <v>1</v>
          </cell>
          <cell r="M489" t="str">
            <v/>
          </cell>
        </row>
        <row r="490">
          <cell r="C490">
            <v>1</v>
          </cell>
          <cell r="M490" t="str">
            <v/>
          </cell>
        </row>
        <row r="491">
          <cell r="C491">
            <v>1</v>
          </cell>
          <cell r="M491" t="str">
            <v/>
          </cell>
        </row>
        <row r="492">
          <cell r="C492">
            <v>1</v>
          </cell>
          <cell r="M492" t="str">
            <v/>
          </cell>
        </row>
        <row r="493">
          <cell r="C493">
            <v>1</v>
          </cell>
          <cell r="M493" t="str">
            <v/>
          </cell>
        </row>
        <row r="494">
          <cell r="C494">
            <v>1</v>
          </cell>
          <cell r="M494" t="str">
            <v/>
          </cell>
        </row>
        <row r="495">
          <cell r="C495">
            <v>1</v>
          </cell>
          <cell r="M495" t="str">
            <v/>
          </cell>
        </row>
        <row r="496">
          <cell r="C496">
            <v>1</v>
          </cell>
          <cell r="M496" t="str">
            <v/>
          </cell>
        </row>
        <row r="497">
          <cell r="C497">
            <v>1</v>
          </cell>
          <cell r="M497" t="str">
            <v/>
          </cell>
        </row>
        <row r="498">
          <cell r="C498">
            <v>1</v>
          </cell>
          <cell r="M498" t="str">
            <v/>
          </cell>
        </row>
        <row r="499">
          <cell r="C499">
            <v>1</v>
          </cell>
          <cell r="M499" t="str">
            <v/>
          </cell>
        </row>
        <row r="500">
          <cell r="C500">
            <v>1</v>
          </cell>
          <cell r="M500" t="str">
            <v/>
          </cell>
        </row>
      </sheetData>
      <sheetData sheetId="5">
        <row r="6">
          <cell r="G6" t="str">
            <v xml:space="preserve">Előző évi egyenleg: </v>
          </cell>
        </row>
        <row r="7">
          <cell r="C7">
            <v>1</v>
          </cell>
          <cell r="M7" t="str">
            <v/>
          </cell>
        </row>
        <row r="8">
          <cell r="C8">
            <v>1</v>
          </cell>
          <cell r="M8" t="str">
            <v/>
          </cell>
        </row>
        <row r="9">
          <cell r="C9">
            <v>1</v>
          </cell>
          <cell r="M9" t="str">
            <v/>
          </cell>
        </row>
        <row r="10">
          <cell r="C10">
            <v>1</v>
          </cell>
          <cell r="M10" t="str">
            <v/>
          </cell>
        </row>
        <row r="11">
          <cell r="C11">
            <v>1</v>
          </cell>
          <cell r="M11" t="str">
            <v/>
          </cell>
        </row>
        <row r="12">
          <cell r="C12">
            <v>1</v>
          </cell>
          <cell r="M12" t="str">
            <v/>
          </cell>
        </row>
        <row r="13">
          <cell r="C13">
            <v>1</v>
          </cell>
          <cell r="M13" t="str">
            <v/>
          </cell>
        </row>
        <row r="14">
          <cell r="C14">
            <v>1</v>
          </cell>
          <cell r="M14" t="str">
            <v/>
          </cell>
        </row>
        <row r="15">
          <cell r="C15">
            <v>1</v>
          </cell>
          <cell r="M15" t="str">
            <v/>
          </cell>
        </row>
        <row r="16">
          <cell r="C16">
            <v>1</v>
          </cell>
          <cell r="M16" t="str">
            <v/>
          </cell>
        </row>
        <row r="17">
          <cell r="C17">
            <v>1</v>
          </cell>
          <cell r="M17" t="str">
            <v/>
          </cell>
        </row>
        <row r="18">
          <cell r="C18">
            <v>1</v>
          </cell>
          <cell r="M18" t="str">
            <v/>
          </cell>
        </row>
        <row r="19">
          <cell r="C19">
            <v>1</v>
          </cell>
          <cell r="M19" t="str">
            <v/>
          </cell>
        </row>
        <row r="20">
          <cell r="C20">
            <v>1</v>
          </cell>
          <cell r="M20" t="str">
            <v/>
          </cell>
        </row>
        <row r="21">
          <cell r="C21">
            <v>1</v>
          </cell>
          <cell r="M21" t="str">
            <v/>
          </cell>
        </row>
        <row r="22">
          <cell r="C22">
            <v>1</v>
          </cell>
          <cell r="M22" t="str">
            <v/>
          </cell>
        </row>
        <row r="23">
          <cell r="C23">
            <v>1</v>
          </cell>
          <cell r="M23" t="str">
            <v/>
          </cell>
        </row>
        <row r="24">
          <cell r="C24">
            <v>1</v>
          </cell>
          <cell r="M24" t="str">
            <v/>
          </cell>
        </row>
        <row r="25">
          <cell r="C25">
            <v>1</v>
          </cell>
          <cell r="M25" t="str">
            <v/>
          </cell>
        </row>
        <row r="26">
          <cell r="C26">
            <v>1</v>
          </cell>
          <cell r="M26" t="str">
            <v/>
          </cell>
        </row>
        <row r="27">
          <cell r="C27">
            <v>1</v>
          </cell>
          <cell r="M27" t="str">
            <v/>
          </cell>
        </row>
        <row r="28">
          <cell r="C28">
            <v>1</v>
          </cell>
          <cell r="M28" t="str">
            <v/>
          </cell>
        </row>
        <row r="29">
          <cell r="C29">
            <v>1</v>
          </cell>
          <cell r="M29" t="str">
            <v/>
          </cell>
        </row>
        <row r="30">
          <cell r="C30">
            <v>1</v>
          </cell>
          <cell r="M30" t="str">
            <v/>
          </cell>
        </row>
        <row r="31">
          <cell r="C31">
            <v>1</v>
          </cell>
          <cell r="M31" t="str">
            <v/>
          </cell>
        </row>
        <row r="32">
          <cell r="C32">
            <v>1</v>
          </cell>
          <cell r="M32" t="str">
            <v/>
          </cell>
        </row>
        <row r="33">
          <cell r="C33">
            <v>1</v>
          </cell>
          <cell r="M33" t="str">
            <v/>
          </cell>
        </row>
        <row r="34">
          <cell r="C34">
            <v>1</v>
          </cell>
          <cell r="M34" t="str">
            <v/>
          </cell>
        </row>
        <row r="35">
          <cell r="C35">
            <v>1</v>
          </cell>
          <cell r="M35" t="str">
            <v/>
          </cell>
        </row>
        <row r="36">
          <cell r="C36">
            <v>1</v>
          </cell>
          <cell r="M36" t="str">
            <v/>
          </cell>
        </row>
        <row r="37">
          <cell r="C37">
            <v>1</v>
          </cell>
          <cell r="M37" t="str">
            <v/>
          </cell>
        </row>
        <row r="38">
          <cell r="C38">
            <v>1</v>
          </cell>
          <cell r="M38" t="str">
            <v/>
          </cell>
        </row>
        <row r="39">
          <cell r="C39">
            <v>1</v>
          </cell>
          <cell r="M39" t="str">
            <v/>
          </cell>
        </row>
        <row r="40">
          <cell r="C40">
            <v>1</v>
          </cell>
          <cell r="M40" t="str">
            <v/>
          </cell>
        </row>
        <row r="41">
          <cell r="C41">
            <v>1</v>
          </cell>
          <cell r="M41" t="str">
            <v/>
          </cell>
        </row>
        <row r="42">
          <cell r="C42">
            <v>1</v>
          </cell>
          <cell r="M42" t="str">
            <v/>
          </cell>
        </row>
        <row r="43">
          <cell r="C43">
            <v>1</v>
          </cell>
          <cell r="M43" t="str">
            <v/>
          </cell>
        </row>
        <row r="44">
          <cell r="C44">
            <v>1</v>
          </cell>
          <cell r="M44" t="str">
            <v/>
          </cell>
        </row>
        <row r="45">
          <cell r="C45">
            <v>1</v>
          </cell>
          <cell r="M45" t="str">
            <v/>
          </cell>
        </row>
        <row r="46">
          <cell r="C46">
            <v>1</v>
          </cell>
          <cell r="M46" t="str">
            <v/>
          </cell>
        </row>
        <row r="47">
          <cell r="C47">
            <v>1</v>
          </cell>
          <cell r="M47" t="str">
            <v/>
          </cell>
        </row>
        <row r="48">
          <cell r="C48">
            <v>1</v>
          </cell>
          <cell r="M48" t="str">
            <v/>
          </cell>
        </row>
        <row r="49">
          <cell r="C49">
            <v>1</v>
          </cell>
          <cell r="M49" t="str">
            <v/>
          </cell>
        </row>
        <row r="50">
          <cell r="C50">
            <v>1</v>
          </cell>
          <cell r="M50" t="str">
            <v/>
          </cell>
        </row>
        <row r="51">
          <cell r="C51">
            <v>1</v>
          </cell>
          <cell r="M51" t="str">
            <v/>
          </cell>
        </row>
        <row r="52">
          <cell r="C52">
            <v>1</v>
          </cell>
          <cell r="M52" t="str">
            <v/>
          </cell>
        </row>
        <row r="53">
          <cell r="C53">
            <v>1</v>
          </cell>
          <cell r="M53" t="str">
            <v/>
          </cell>
        </row>
        <row r="54">
          <cell r="C54">
            <v>1</v>
          </cell>
          <cell r="M54" t="str">
            <v/>
          </cell>
        </row>
        <row r="55">
          <cell r="C55">
            <v>1</v>
          </cell>
          <cell r="M55" t="str">
            <v/>
          </cell>
        </row>
        <row r="56">
          <cell r="C56">
            <v>1</v>
          </cell>
          <cell r="M56" t="str">
            <v/>
          </cell>
        </row>
        <row r="57">
          <cell r="C57">
            <v>1</v>
          </cell>
          <cell r="M57" t="str">
            <v/>
          </cell>
        </row>
        <row r="58">
          <cell r="C58">
            <v>1</v>
          </cell>
          <cell r="M58" t="str">
            <v/>
          </cell>
        </row>
        <row r="59">
          <cell r="C59">
            <v>1</v>
          </cell>
          <cell r="M59" t="str">
            <v/>
          </cell>
        </row>
        <row r="60">
          <cell r="C60">
            <v>1</v>
          </cell>
          <cell r="M60" t="str">
            <v/>
          </cell>
        </row>
        <row r="61">
          <cell r="C61">
            <v>1</v>
          </cell>
          <cell r="M61" t="str">
            <v/>
          </cell>
        </row>
        <row r="62">
          <cell r="C62">
            <v>1</v>
          </cell>
          <cell r="M62" t="str">
            <v/>
          </cell>
        </row>
        <row r="63">
          <cell r="C63">
            <v>1</v>
          </cell>
          <cell r="M63" t="str">
            <v/>
          </cell>
        </row>
        <row r="64">
          <cell r="C64">
            <v>1</v>
          </cell>
          <cell r="M64" t="str">
            <v/>
          </cell>
        </row>
        <row r="65">
          <cell r="C65">
            <v>1</v>
          </cell>
          <cell r="M65" t="str">
            <v/>
          </cell>
        </row>
        <row r="66">
          <cell r="C66">
            <v>1</v>
          </cell>
          <cell r="M66" t="str">
            <v/>
          </cell>
        </row>
        <row r="67">
          <cell r="C67">
            <v>1</v>
          </cell>
          <cell r="M67" t="str">
            <v/>
          </cell>
        </row>
        <row r="68">
          <cell r="C68">
            <v>1</v>
          </cell>
          <cell r="M68" t="str">
            <v/>
          </cell>
        </row>
        <row r="69">
          <cell r="C69">
            <v>1</v>
          </cell>
          <cell r="M69" t="str">
            <v/>
          </cell>
        </row>
        <row r="70">
          <cell r="C70">
            <v>1</v>
          </cell>
          <cell r="M70" t="str">
            <v/>
          </cell>
        </row>
        <row r="71">
          <cell r="C71">
            <v>1</v>
          </cell>
          <cell r="M71" t="str">
            <v/>
          </cell>
        </row>
        <row r="72">
          <cell r="C72">
            <v>1</v>
          </cell>
          <cell r="M72" t="str">
            <v/>
          </cell>
        </row>
        <row r="73">
          <cell r="C73">
            <v>1</v>
          </cell>
          <cell r="M73" t="str">
            <v/>
          </cell>
        </row>
        <row r="74">
          <cell r="C74">
            <v>1</v>
          </cell>
          <cell r="M74" t="str">
            <v/>
          </cell>
        </row>
        <row r="75">
          <cell r="C75">
            <v>1</v>
          </cell>
          <cell r="M75" t="str">
            <v/>
          </cell>
        </row>
        <row r="76">
          <cell r="C76">
            <v>1</v>
          </cell>
          <cell r="M76" t="str">
            <v/>
          </cell>
        </row>
        <row r="77">
          <cell r="C77">
            <v>1</v>
          </cell>
          <cell r="M77" t="str">
            <v/>
          </cell>
        </row>
        <row r="78">
          <cell r="C78">
            <v>1</v>
          </cell>
          <cell r="M78" t="str">
            <v/>
          </cell>
        </row>
        <row r="79">
          <cell r="C79">
            <v>1</v>
          </cell>
          <cell r="M79" t="str">
            <v/>
          </cell>
        </row>
        <row r="80">
          <cell r="C80">
            <v>1</v>
          </cell>
          <cell r="M80" t="str">
            <v/>
          </cell>
        </row>
        <row r="81">
          <cell r="C81">
            <v>1</v>
          </cell>
          <cell r="M81" t="str">
            <v/>
          </cell>
        </row>
        <row r="82">
          <cell r="C82">
            <v>1</v>
          </cell>
          <cell r="M82" t="str">
            <v/>
          </cell>
        </row>
        <row r="83">
          <cell r="C83">
            <v>1</v>
          </cell>
          <cell r="M83" t="str">
            <v/>
          </cell>
        </row>
        <row r="84">
          <cell r="C84">
            <v>1</v>
          </cell>
          <cell r="M84" t="str">
            <v/>
          </cell>
        </row>
        <row r="85">
          <cell r="C85">
            <v>1</v>
          </cell>
          <cell r="M85" t="str">
            <v/>
          </cell>
        </row>
        <row r="86">
          <cell r="C86">
            <v>1</v>
          </cell>
          <cell r="M86" t="str">
            <v/>
          </cell>
        </row>
        <row r="87">
          <cell r="C87">
            <v>1</v>
          </cell>
          <cell r="M87" t="str">
            <v/>
          </cell>
        </row>
        <row r="88">
          <cell r="C88">
            <v>1</v>
          </cell>
          <cell r="M88" t="str">
            <v/>
          </cell>
        </row>
        <row r="89">
          <cell r="C89">
            <v>1</v>
          </cell>
          <cell r="M89" t="str">
            <v/>
          </cell>
        </row>
        <row r="90">
          <cell r="C90">
            <v>1</v>
          </cell>
          <cell r="M90" t="str">
            <v/>
          </cell>
        </row>
        <row r="91">
          <cell r="C91">
            <v>1</v>
          </cell>
          <cell r="M91" t="str">
            <v/>
          </cell>
        </row>
        <row r="92">
          <cell r="C92">
            <v>1</v>
          </cell>
          <cell r="M92" t="str">
            <v/>
          </cell>
        </row>
        <row r="93">
          <cell r="C93">
            <v>1</v>
          </cell>
          <cell r="M93" t="str">
            <v/>
          </cell>
        </row>
        <row r="94">
          <cell r="C94">
            <v>1</v>
          </cell>
          <cell r="M94" t="str">
            <v/>
          </cell>
        </row>
        <row r="95">
          <cell r="C95">
            <v>1</v>
          </cell>
          <cell r="M95" t="str">
            <v/>
          </cell>
        </row>
        <row r="96">
          <cell r="C96">
            <v>1</v>
          </cell>
          <cell r="M96" t="str">
            <v/>
          </cell>
        </row>
        <row r="97">
          <cell r="C97">
            <v>1</v>
          </cell>
          <cell r="M97" t="str">
            <v/>
          </cell>
        </row>
        <row r="98">
          <cell r="C98">
            <v>1</v>
          </cell>
          <cell r="M98" t="str">
            <v/>
          </cell>
        </row>
        <row r="99">
          <cell r="C99">
            <v>1</v>
          </cell>
          <cell r="M99" t="str">
            <v/>
          </cell>
        </row>
        <row r="100">
          <cell r="C100">
            <v>1</v>
          </cell>
          <cell r="M100" t="str">
            <v/>
          </cell>
        </row>
        <row r="101">
          <cell r="C101">
            <v>1</v>
          </cell>
          <cell r="M101" t="str">
            <v/>
          </cell>
        </row>
        <row r="102">
          <cell r="C102">
            <v>1</v>
          </cell>
          <cell r="M102" t="str">
            <v/>
          </cell>
        </row>
        <row r="103">
          <cell r="C103">
            <v>1</v>
          </cell>
          <cell r="M103" t="str">
            <v/>
          </cell>
        </row>
        <row r="104">
          <cell r="C104">
            <v>1</v>
          </cell>
          <cell r="M104" t="str">
            <v/>
          </cell>
        </row>
        <row r="105">
          <cell r="C105">
            <v>1</v>
          </cell>
          <cell r="M105" t="str">
            <v/>
          </cell>
        </row>
        <row r="106">
          <cell r="C106">
            <v>1</v>
          </cell>
          <cell r="M106" t="str">
            <v/>
          </cell>
        </row>
        <row r="107">
          <cell r="C107">
            <v>1</v>
          </cell>
          <cell r="M107" t="str">
            <v/>
          </cell>
        </row>
        <row r="108">
          <cell r="C108">
            <v>1</v>
          </cell>
          <cell r="M108" t="str">
            <v/>
          </cell>
        </row>
        <row r="109">
          <cell r="C109">
            <v>1</v>
          </cell>
          <cell r="M109" t="str">
            <v/>
          </cell>
        </row>
        <row r="110">
          <cell r="C110">
            <v>1</v>
          </cell>
          <cell r="M110" t="str">
            <v/>
          </cell>
        </row>
        <row r="111">
          <cell r="C111">
            <v>1</v>
          </cell>
          <cell r="M111" t="str">
            <v/>
          </cell>
        </row>
        <row r="112">
          <cell r="C112">
            <v>1</v>
          </cell>
          <cell r="M112" t="str">
            <v/>
          </cell>
        </row>
        <row r="113">
          <cell r="C113">
            <v>1</v>
          </cell>
          <cell r="M113" t="str">
            <v/>
          </cell>
        </row>
        <row r="114">
          <cell r="C114">
            <v>1</v>
          </cell>
          <cell r="M114" t="str">
            <v/>
          </cell>
        </row>
        <row r="115">
          <cell r="C115">
            <v>1</v>
          </cell>
          <cell r="M115" t="str">
            <v/>
          </cell>
        </row>
        <row r="116">
          <cell r="C116">
            <v>1</v>
          </cell>
          <cell r="M116" t="str">
            <v/>
          </cell>
        </row>
        <row r="117">
          <cell r="C117">
            <v>1</v>
          </cell>
          <cell r="M117" t="str">
            <v/>
          </cell>
        </row>
        <row r="118">
          <cell r="C118">
            <v>1</v>
          </cell>
          <cell r="M118" t="str">
            <v/>
          </cell>
        </row>
        <row r="119">
          <cell r="C119">
            <v>1</v>
          </cell>
          <cell r="M119" t="str">
            <v/>
          </cell>
        </row>
        <row r="120">
          <cell r="C120">
            <v>1</v>
          </cell>
          <cell r="M120" t="str">
            <v/>
          </cell>
        </row>
        <row r="121">
          <cell r="C121">
            <v>1</v>
          </cell>
          <cell r="M121" t="str">
            <v/>
          </cell>
        </row>
        <row r="122">
          <cell r="C122">
            <v>1</v>
          </cell>
          <cell r="M122" t="str">
            <v/>
          </cell>
        </row>
        <row r="123">
          <cell r="C123">
            <v>1</v>
          </cell>
          <cell r="M123" t="str">
            <v/>
          </cell>
        </row>
        <row r="124">
          <cell r="C124">
            <v>1</v>
          </cell>
          <cell r="M124" t="str">
            <v/>
          </cell>
        </row>
        <row r="125">
          <cell r="C125">
            <v>1</v>
          </cell>
          <cell r="M125" t="str">
            <v/>
          </cell>
        </row>
        <row r="126">
          <cell r="C126">
            <v>1</v>
          </cell>
          <cell r="M126" t="str">
            <v/>
          </cell>
        </row>
        <row r="127">
          <cell r="C127">
            <v>1</v>
          </cell>
          <cell r="M127" t="str">
            <v/>
          </cell>
        </row>
        <row r="128">
          <cell r="C128">
            <v>1</v>
          </cell>
          <cell r="M128" t="str">
            <v/>
          </cell>
        </row>
        <row r="129">
          <cell r="C129">
            <v>1</v>
          </cell>
          <cell r="M129" t="str">
            <v/>
          </cell>
        </row>
        <row r="130">
          <cell r="C130">
            <v>1</v>
          </cell>
          <cell r="M130" t="str">
            <v/>
          </cell>
        </row>
        <row r="131">
          <cell r="C131">
            <v>1</v>
          </cell>
          <cell r="M131" t="str">
            <v/>
          </cell>
        </row>
        <row r="132">
          <cell r="C132">
            <v>1</v>
          </cell>
          <cell r="M132" t="str">
            <v/>
          </cell>
        </row>
        <row r="133">
          <cell r="C133">
            <v>1</v>
          </cell>
          <cell r="M133" t="str">
            <v/>
          </cell>
        </row>
        <row r="134">
          <cell r="C134">
            <v>1</v>
          </cell>
          <cell r="M134" t="str">
            <v/>
          </cell>
        </row>
        <row r="135">
          <cell r="C135">
            <v>1</v>
          </cell>
          <cell r="M135" t="str">
            <v/>
          </cell>
        </row>
        <row r="136">
          <cell r="C136">
            <v>1</v>
          </cell>
          <cell r="M136" t="str">
            <v/>
          </cell>
        </row>
        <row r="137">
          <cell r="C137">
            <v>1</v>
          </cell>
          <cell r="M137" t="str">
            <v/>
          </cell>
        </row>
        <row r="138">
          <cell r="C138">
            <v>1</v>
          </cell>
          <cell r="M138" t="str">
            <v/>
          </cell>
        </row>
        <row r="139">
          <cell r="C139">
            <v>1</v>
          </cell>
          <cell r="M139" t="str">
            <v/>
          </cell>
        </row>
        <row r="140">
          <cell r="C140">
            <v>1</v>
          </cell>
          <cell r="M140" t="str">
            <v/>
          </cell>
        </row>
        <row r="141">
          <cell r="C141">
            <v>1</v>
          </cell>
          <cell r="M141" t="str">
            <v/>
          </cell>
        </row>
        <row r="142">
          <cell r="C142">
            <v>1</v>
          </cell>
          <cell r="M142" t="str">
            <v/>
          </cell>
        </row>
        <row r="143">
          <cell r="C143">
            <v>1</v>
          </cell>
          <cell r="M143" t="str">
            <v/>
          </cell>
        </row>
        <row r="144">
          <cell r="C144">
            <v>1</v>
          </cell>
          <cell r="M144" t="str">
            <v/>
          </cell>
        </row>
        <row r="145">
          <cell r="C145">
            <v>1</v>
          </cell>
          <cell r="M145" t="str">
            <v/>
          </cell>
        </row>
        <row r="146">
          <cell r="C146">
            <v>1</v>
          </cell>
          <cell r="M146" t="str">
            <v/>
          </cell>
        </row>
        <row r="147">
          <cell r="C147">
            <v>1</v>
          </cell>
          <cell r="M147" t="str">
            <v/>
          </cell>
        </row>
        <row r="148">
          <cell r="C148">
            <v>1</v>
          </cell>
          <cell r="M148" t="str">
            <v/>
          </cell>
        </row>
        <row r="149">
          <cell r="C149">
            <v>1</v>
          </cell>
          <cell r="M149" t="str">
            <v/>
          </cell>
        </row>
        <row r="150">
          <cell r="C150">
            <v>1</v>
          </cell>
          <cell r="M150" t="str">
            <v/>
          </cell>
        </row>
        <row r="151">
          <cell r="C151">
            <v>1</v>
          </cell>
          <cell r="M151" t="str">
            <v/>
          </cell>
        </row>
        <row r="152">
          <cell r="C152">
            <v>1</v>
          </cell>
          <cell r="M152" t="str">
            <v/>
          </cell>
        </row>
        <row r="153">
          <cell r="C153">
            <v>1</v>
          </cell>
          <cell r="M153" t="str">
            <v/>
          </cell>
        </row>
        <row r="154">
          <cell r="C154">
            <v>1</v>
          </cell>
          <cell r="M154" t="str">
            <v/>
          </cell>
        </row>
        <row r="155">
          <cell r="C155">
            <v>1</v>
          </cell>
          <cell r="M155" t="str">
            <v/>
          </cell>
        </row>
        <row r="156">
          <cell r="C156">
            <v>1</v>
          </cell>
          <cell r="M156" t="str">
            <v/>
          </cell>
        </row>
        <row r="157">
          <cell r="C157">
            <v>1</v>
          </cell>
          <cell r="M157" t="str">
            <v/>
          </cell>
        </row>
        <row r="158">
          <cell r="C158">
            <v>1</v>
          </cell>
          <cell r="M158" t="str">
            <v/>
          </cell>
        </row>
        <row r="159">
          <cell r="C159">
            <v>1</v>
          </cell>
          <cell r="M159" t="str">
            <v/>
          </cell>
        </row>
        <row r="160">
          <cell r="C160">
            <v>1</v>
          </cell>
          <cell r="M160" t="str">
            <v/>
          </cell>
        </row>
        <row r="161">
          <cell r="C161">
            <v>1</v>
          </cell>
          <cell r="M161" t="str">
            <v/>
          </cell>
        </row>
        <row r="162">
          <cell r="C162">
            <v>1</v>
          </cell>
          <cell r="M162" t="str">
            <v/>
          </cell>
        </row>
        <row r="163">
          <cell r="C163">
            <v>1</v>
          </cell>
          <cell r="M163" t="str">
            <v/>
          </cell>
        </row>
        <row r="164">
          <cell r="C164">
            <v>1</v>
          </cell>
          <cell r="M164" t="str">
            <v/>
          </cell>
        </row>
        <row r="165">
          <cell r="C165">
            <v>1</v>
          </cell>
          <cell r="M165" t="str">
            <v/>
          </cell>
        </row>
        <row r="166">
          <cell r="C166">
            <v>1</v>
          </cell>
          <cell r="M166" t="str">
            <v/>
          </cell>
        </row>
        <row r="167">
          <cell r="C167">
            <v>1</v>
          </cell>
          <cell r="M167" t="str">
            <v/>
          </cell>
        </row>
        <row r="168">
          <cell r="C168">
            <v>1</v>
          </cell>
          <cell r="M168" t="str">
            <v/>
          </cell>
        </row>
        <row r="169">
          <cell r="C169">
            <v>1</v>
          </cell>
          <cell r="M169" t="str">
            <v/>
          </cell>
        </row>
        <row r="170">
          <cell r="C170">
            <v>1</v>
          </cell>
          <cell r="M170" t="str">
            <v/>
          </cell>
        </row>
        <row r="171">
          <cell r="C171">
            <v>1</v>
          </cell>
          <cell r="M171" t="str">
            <v/>
          </cell>
        </row>
        <row r="172">
          <cell r="C172">
            <v>1</v>
          </cell>
          <cell r="M172" t="str">
            <v/>
          </cell>
        </row>
        <row r="173">
          <cell r="C173">
            <v>1</v>
          </cell>
          <cell r="M173" t="str">
            <v/>
          </cell>
        </row>
        <row r="174">
          <cell r="C174">
            <v>1</v>
          </cell>
          <cell r="M174" t="str">
            <v/>
          </cell>
        </row>
        <row r="175">
          <cell r="C175">
            <v>1</v>
          </cell>
          <cell r="M175" t="str">
            <v/>
          </cell>
        </row>
        <row r="176">
          <cell r="C176">
            <v>1</v>
          </cell>
          <cell r="M176" t="str">
            <v/>
          </cell>
        </row>
        <row r="177">
          <cell r="C177">
            <v>1</v>
          </cell>
          <cell r="M177" t="str">
            <v/>
          </cell>
        </row>
        <row r="178">
          <cell r="C178">
            <v>1</v>
          </cell>
          <cell r="M178" t="str">
            <v/>
          </cell>
        </row>
        <row r="179">
          <cell r="C179">
            <v>1</v>
          </cell>
          <cell r="M179" t="str">
            <v/>
          </cell>
        </row>
        <row r="180">
          <cell r="C180">
            <v>1</v>
          </cell>
          <cell r="M180" t="str">
            <v/>
          </cell>
        </row>
        <row r="181">
          <cell r="C181">
            <v>1</v>
          </cell>
          <cell r="M181" t="str">
            <v/>
          </cell>
        </row>
        <row r="182">
          <cell r="C182">
            <v>1</v>
          </cell>
          <cell r="M182" t="str">
            <v/>
          </cell>
        </row>
        <row r="183">
          <cell r="C183">
            <v>1</v>
          </cell>
          <cell r="M183" t="str">
            <v/>
          </cell>
        </row>
        <row r="184">
          <cell r="C184">
            <v>1</v>
          </cell>
          <cell r="M184" t="str">
            <v/>
          </cell>
        </row>
        <row r="185">
          <cell r="C185">
            <v>1</v>
          </cell>
          <cell r="M185" t="str">
            <v/>
          </cell>
        </row>
        <row r="186">
          <cell r="C186">
            <v>1</v>
          </cell>
          <cell r="M186" t="str">
            <v/>
          </cell>
        </row>
        <row r="187">
          <cell r="C187">
            <v>1</v>
          </cell>
          <cell r="M187" t="str">
            <v/>
          </cell>
        </row>
        <row r="188">
          <cell r="C188">
            <v>1</v>
          </cell>
          <cell r="M188" t="str">
            <v/>
          </cell>
        </row>
        <row r="189">
          <cell r="C189">
            <v>1</v>
          </cell>
          <cell r="M189" t="str">
            <v/>
          </cell>
        </row>
        <row r="190">
          <cell r="C190">
            <v>1</v>
          </cell>
          <cell r="M190" t="str">
            <v/>
          </cell>
        </row>
        <row r="191">
          <cell r="C191">
            <v>1</v>
          </cell>
          <cell r="M191" t="str">
            <v/>
          </cell>
        </row>
        <row r="192">
          <cell r="C192">
            <v>1</v>
          </cell>
          <cell r="M192" t="str">
            <v/>
          </cell>
        </row>
        <row r="193">
          <cell r="C193">
            <v>1</v>
          </cell>
          <cell r="M193" t="str">
            <v/>
          </cell>
        </row>
        <row r="194">
          <cell r="C194">
            <v>1</v>
          </cell>
          <cell r="M194" t="str">
            <v/>
          </cell>
        </row>
        <row r="195">
          <cell r="C195">
            <v>1</v>
          </cell>
          <cell r="M195" t="str">
            <v/>
          </cell>
        </row>
        <row r="196">
          <cell r="C196">
            <v>1</v>
          </cell>
          <cell r="M196" t="str">
            <v/>
          </cell>
        </row>
        <row r="197">
          <cell r="C197">
            <v>1</v>
          </cell>
          <cell r="M197" t="str">
            <v/>
          </cell>
        </row>
        <row r="198">
          <cell r="C198">
            <v>1</v>
          </cell>
          <cell r="M198" t="str">
            <v/>
          </cell>
        </row>
        <row r="199">
          <cell r="C199">
            <v>1</v>
          </cell>
          <cell r="M199" t="str">
            <v/>
          </cell>
        </row>
        <row r="200">
          <cell r="C200">
            <v>1</v>
          </cell>
          <cell r="M200" t="str">
            <v/>
          </cell>
        </row>
        <row r="201">
          <cell r="C201">
            <v>1</v>
          </cell>
          <cell r="M201" t="str">
            <v/>
          </cell>
        </row>
        <row r="202">
          <cell r="C202">
            <v>1</v>
          </cell>
          <cell r="M202" t="str">
            <v/>
          </cell>
        </row>
        <row r="203">
          <cell r="C203">
            <v>1</v>
          </cell>
          <cell r="M203" t="str">
            <v/>
          </cell>
        </row>
        <row r="204">
          <cell r="C204">
            <v>1</v>
          </cell>
          <cell r="M204" t="str">
            <v/>
          </cell>
        </row>
        <row r="205">
          <cell r="C205">
            <v>1</v>
          </cell>
          <cell r="M205" t="str">
            <v/>
          </cell>
        </row>
        <row r="206">
          <cell r="C206">
            <v>1</v>
          </cell>
          <cell r="M206" t="str">
            <v/>
          </cell>
        </row>
        <row r="207">
          <cell r="C207">
            <v>1</v>
          </cell>
          <cell r="M207" t="str">
            <v/>
          </cell>
        </row>
        <row r="208">
          <cell r="C208">
            <v>1</v>
          </cell>
          <cell r="M208" t="str">
            <v/>
          </cell>
        </row>
        <row r="209">
          <cell r="C209">
            <v>1</v>
          </cell>
          <cell r="M209" t="str">
            <v/>
          </cell>
        </row>
        <row r="210">
          <cell r="C210">
            <v>1</v>
          </cell>
          <cell r="M210" t="str">
            <v/>
          </cell>
        </row>
        <row r="211">
          <cell r="C211">
            <v>1</v>
          </cell>
          <cell r="M211" t="str">
            <v/>
          </cell>
        </row>
        <row r="212">
          <cell r="C212">
            <v>1</v>
          </cell>
          <cell r="M212" t="str">
            <v/>
          </cell>
        </row>
        <row r="213">
          <cell r="C213">
            <v>1</v>
          </cell>
          <cell r="M213" t="str">
            <v/>
          </cell>
        </row>
        <row r="214">
          <cell r="C214">
            <v>1</v>
          </cell>
          <cell r="M214" t="str">
            <v/>
          </cell>
        </row>
        <row r="215">
          <cell r="C215">
            <v>1</v>
          </cell>
          <cell r="M215" t="str">
            <v/>
          </cell>
        </row>
        <row r="216">
          <cell r="C216">
            <v>1</v>
          </cell>
          <cell r="M216" t="str">
            <v/>
          </cell>
        </row>
        <row r="217">
          <cell r="C217">
            <v>1</v>
          </cell>
          <cell r="M217" t="str">
            <v/>
          </cell>
        </row>
        <row r="218">
          <cell r="C218">
            <v>1</v>
          </cell>
          <cell r="M218" t="str">
            <v/>
          </cell>
        </row>
        <row r="219">
          <cell r="C219">
            <v>1</v>
          </cell>
          <cell r="M219" t="str">
            <v/>
          </cell>
        </row>
        <row r="220">
          <cell r="C220">
            <v>1</v>
          </cell>
          <cell r="M220" t="str">
            <v/>
          </cell>
        </row>
        <row r="221">
          <cell r="C221">
            <v>1</v>
          </cell>
          <cell r="M221" t="str">
            <v/>
          </cell>
        </row>
        <row r="222">
          <cell r="C222">
            <v>1</v>
          </cell>
          <cell r="M222" t="str">
            <v/>
          </cell>
        </row>
        <row r="223">
          <cell r="C223">
            <v>1</v>
          </cell>
          <cell r="M223" t="str">
            <v/>
          </cell>
        </row>
        <row r="224">
          <cell r="C224">
            <v>1</v>
          </cell>
          <cell r="M224" t="str">
            <v/>
          </cell>
        </row>
        <row r="225">
          <cell r="C225">
            <v>1</v>
          </cell>
          <cell r="M225" t="str">
            <v/>
          </cell>
        </row>
        <row r="226">
          <cell r="C226">
            <v>1</v>
          </cell>
          <cell r="M226" t="str">
            <v/>
          </cell>
        </row>
        <row r="227">
          <cell r="C227">
            <v>1</v>
          </cell>
          <cell r="M227" t="str">
            <v/>
          </cell>
        </row>
        <row r="228">
          <cell r="C228">
            <v>1</v>
          </cell>
          <cell r="M228" t="str">
            <v/>
          </cell>
        </row>
        <row r="229">
          <cell r="C229">
            <v>1</v>
          </cell>
          <cell r="M229" t="str">
            <v/>
          </cell>
        </row>
        <row r="230">
          <cell r="C230">
            <v>1</v>
          </cell>
          <cell r="M230" t="str">
            <v/>
          </cell>
        </row>
        <row r="231">
          <cell r="C231">
            <v>1</v>
          </cell>
          <cell r="M231" t="str">
            <v/>
          </cell>
        </row>
        <row r="232">
          <cell r="C232">
            <v>1</v>
          </cell>
          <cell r="M232" t="str">
            <v/>
          </cell>
        </row>
        <row r="233">
          <cell r="C233">
            <v>1</v>
          </cell>
          <cell r="M233" t="str">
            <v/>
          </cell>
        </row>
        <row r="234">
          <cell r="C234">
            <v>1</v>
          </cell>
          <cell r="M234" t="str">
            <v/>
          </cell>
        </row>
        <row r="235">
          <cell r="C235">
            <v>1</v>
          </cell>
          <cell r="M235" t="str">
            <v/>
          </cell>
        </row>
        <row r="236">
          <cell r="C236">
            <v>1</v>
          </cell>
          <cell r="M236" t="str">
            <v/>
          </cell>
        </row>
        <row r="237">
          <cell r="C237">
            <v>1</v>
          </cell>
          <cell r="M237" t="str">
            <v/>
          </cell>
        </row>
        <row r="238">
          <cell r="C238">
            <v>1</v>
          </cell>
          <cell r="M238" t="str">
            <v/>
          </cell>
        </row>
        <row r="239">
          <cell r="C239">
            <v>1</v>
          </cell>
          <cell r="M239" t="str">
            <v/>
          </cell>
        </row>
        <row r="240">
          <cell r="C240">
            <v>1</v>
          </cell>
          <cell r="M240" t="str">
            <v/>
          </cell>
        </row>
        <row r="241">
          <cell r="C241">
            <v>1</v>
          </cell>
          <cell r="M241" t="str">
            <v/>
          </cell>
        </row>
        <row r="242">
          <cell r="C242">
            <v>1</v>
          </cell>
          <cell r="M242" t="str">
            <v/>
          </cell>
        </row>
        <row r="243">
          <cell r="C243">
            <v>1</v>
          </cell>
          <cell r="M243" t="str">
            <v/>
          </cell>
        </row>
        <row r="244">
          <cell r="C244">
            <v>1</v>
          </cell>
          <cell r="M244" t="str">
            <v/>
          </cell>
        </row>
        <row r="245">
          <cell r="C245">
            <v>1</v>
          </cell>
          <cell r="M245" t="str">
            <v/>
          </cell>
        </row>
        <row r="246">
          <cell r="C246">
            <v>1</v>
          </cell>
          <cell r="M246" t="str">
            <v/>
          </cell>
        </row>
        <row r="247">
          <cell r="C247">
            <v>1</v>
          </cell>
          <cell r="M247" t="str">
            <v/>
          </cell>
        </row>
        <row r="248">
          <cell r="C248">
            <v>1</v>
          </cell>
          <cell r="M248" t="str">
            <v/>
          </cell>
        </row>
        <row r="249">
          <cell r="C249">
            <v>1</v>
          </cell>
          <cell r="M249" t="str">
            <v/>
          </cell>
        </row>
        <row r="250">
          <cell r="C250">
            <v>1</v>
          </cell>
          <cell r="M250" t="str">
            <v/>
          </cell>
        </row>
        <row r="251">
          <cell r="C251">
            <v>1</v>
          </cell>
          <cell r="M251" t="str">
            <v/>
          </cell>
        </row>
        <row r="252">
          <cell r="C252">
            <v>1</v>
          </cell>
          <cell r="M252" t="str">
            <v/>
          </cell>
        </row>
        <row r="253">
          <cell r="C253">
            <v>1</v>
          </cell>
          <cell r="M253" t="str">
            <v/>
          </cell>
        </row>
        <row r="254">
          <cell r="C254">
            <v>1</v>
          </cell>
          <cell r="M254" t="str">
            <v/>
          </cell>
        </row>
        <row r="255">
          <cell r="C255">
            <v>1</v>
          </cell>
          <cell r="M255" t="str">
            <v/>
          </cell>
        </row>
        <row r="256">
          <cell r="C256">
            <v>1</v>
          </cell>
          <cell r="M256" t="str">
            <v/>
          </cell>
        </row>
        <row r="257">
          <cell r="C257">
            <v>1</v>
          </cell>
          <cell r="M257" t="str">
            <v/>
          </cell>
        </row>
        <row r="258">
          <cell r="C258">
            <v>1</v>
          </cell>
          <cell r="M258" t="str">
            <v/>
          </cell>
        </row>
        <row r="259">
          <cell r="C259">
            <v>1</v>
          </cell>
          <cell r="M259" t="str">
            <v/>
          </cell>
        </row>
        <row r="260">
          <cell r="C260">
            <v>1</v>
          </cell>
          <cell r="M260" t="str">
            <v/>
          </cell>
        </row>
        <row r="261">
          <cell r="C261">
            <v>1</v>
          </cell>
          <cell r="M261" t="str">
            <v/>
          </cell>
        </row>
        <row r="262">
          <cell r="C262">
            <v>1</v>
          </cell>
          <cell r="M262" t="str">
            <v/>
          </cell>
        </row>
        <row r="263">
          <cell r="C263">
            <v>1</v>
          </cell>
          <cell r="M263" t="str">
            <v/>
          </cell>
        </row>
        <row r="264">
          <cell r="C264">
            <v>1</v>
          </cell>
          <cell r="M264" t="str">
            <v/>
          </cell>
        </row>
        <row r="265">
          <cell r="C265">
            <v>1</v>
          </cell>
          <cell r="M265" t="str">
            <v/>
          </cell>
        </row>
        <row r="266">
          <cell r="C266">
            <v>1</v>
          </cell>
          <cell r="M266" t="str">
            <v/>
          </cell>
        </row>
        <row r="267">
          <cell r="C267">
            <v>1</v>
          </cell>
          <cell r="M267" t="str">
            <v/>
          </cell>
        </row>
        <row r="268">
          <cell r="C268">
            <v>1</v>
          </cell>
          <cell r="M268" t="str">
            <v/>
          </cell>
        </row>
        <row r="269">
          <cell r="C269">
            <v>1</v>
          </cell>
          <cell r="M269" t="str">
            <v/>
          </cell>
        </row>
        <row r="270">
          <cell r="C270">
            <v>1</v>
          </cell>
          <cell r="M270" t="str">
            <v/>
          </cell>
        </row>
        <row r="271">
          <cell r="C271">
            <v>1</v>
          </cell>
          <cell r="M271" t="str">
            <v/>
          </cell>
        </row>
        <row r="272">
          <cell r="C272">
            <v>1</v>
          </cell>
          <cell r="M272" t="str">
            <v/>
          </cell>
        </row>
        <row r="273">
          <cell r="C273">
            <v>1</v>
          </cell>
          <cell r="M273" t="str">
            <v/>
          </cell>
        </row>
        <row r="274">
          <cell r="C274">
            <v>1</v>
          </cell>
          <cell r="M274" t="str">
            <v/>
          </cell>
        </row>
        <row r="275">
          <cell r="C275">
            <v>1</v>
          </cell>
          <cell r="M275" t="str">
            <v/>
          </cell>
        </row>
        <row r="276">
          <cell r="C276">
            <v>1</v>
          </cell>
          <cell r="M276" t="str">
            <v/>
          </cell>
        </row>
        <row r="277">
          <cell r="C277">
            <v>1</v>
          </cell>
          <cell r="M277" t="str">
            <v/>
          </cell>
        </row>
        <row r="278">
          <cell r="C278">
            <v>1</v>
          </cell>
          <cell r="M278" t="str">
            <v/>
          </cell>
        </row>
        <row r="279">
          <cell r="C279">
            <v>1</v>
          </cell>
          <cell r="M279" t="str">
            <v/>
          </cell>
        </row>
        <row r="280">
          <cell r="C280">
            <v>1</v>
          </cell>
          <cell r="M280" t="str">
            <v/>
          </cell>
        </row>
        <row r="281">
          <cell r="C281">
            <v>1</v>
          </cell>
          <cell r="M281" t="str">
            <v/>
          </cell>
        </row>
        <row r="282">
          <cell r="C282">
            <v>1</v>
          </cell>
          <cell r="M282" t="str">
            <v/>
          </cell>
        </row>
        <row r="283">
          <cell r="C283">
            <v>1</v>
          </cell>
          <cell r="M283" t="str">
            <v/>
          </cell>
        </row>
        <row r="284">
          <cell r="C284">
            <v>1</v>
          </cell>
          <cell r="M284" t="str">
            <v/>
          </cell>
        </row>
        <row r="285">
          <cell r="C285">
            <v>1</v>
          </cell>
          <cell r="M285" t="str">
            <v/>
          </cell>
        </row>
        <row r="286">
          <cell r="C286">
            <v>1</v>
          </cell>
          <cell r="M286" t="str">
            <v/>
          </cell>
        </row>
        <row r="287">
          <cell r="C287">
            <v>1</v>
          </cell>
          <cell r="M287" t="str">
            <v/>
          </cell>
        </row>
        <row r="288">
          <cell r="C288">
            <v>1</v>
          </cell>
          <cell r="M288" t="str">
            <v/>
          </cell>
        </row>
        <row r="289">
          <cell r="C289">
            <v>1</v>
          </cell>
          <cell r="M289" t="str">
            <v/>
          </cell>
        </row>
        <row r="290">
          <cell r="C290">
            <v>1</v>
          </cell>
          <cell r="M290" t="str">
            <v/>
          </cell>
        </row>
        <row r="291">
          <cell r="C291">
            <v>1</v>
          </cell>
          <cell r="M291" t="str">
            <v/>
          </cell>
        </row>
        <row r="292">
          <cell r="C292">
            <v>1</v>
          </cell>
          <cell r="M292" t="str">
            <v/>
          </cell>
        </row>
        <row r="293">
          <cell r="C293">
            <v>1</v>
          </cell>
          <cell r="M293" t="str">
            <v/>
          </cell>
        </row>
        <row r="294">
          <cell r="C294">
            <v>1</v>
          </cell>
          <cell r="M294" t="str">
            <v/>
          </cell>
        </row>
        <row r="295">
          <cell r="C295">
            <v>1</v>
          </cell>
          <cell r="M295" t="str">
            <v/>
          </cell>
        </row>
        <row r="296">
          <cell r="C296">
            <v>1</v>
          </cell>
          <cell r="M296" t="str">
            <v/>
          </cell>
        </row>
        <row r="297">
          <cell r="C297">
            <v>1</v>
          </cell>
          <cell r="M297" t="str">
            <v/>
          </cell>
        </row>
        <row r="298">
          <cell r="C298">
            <v>1</v>
          </cell>
          <cell r="M298" t="str">
            <v/>
          </cell>
        </row>
        <row r="299">
          <cell r="C299">
            <v>1</v>
          </cell>
          <cell r="M299" t="str">
            <v/>
          </cell>
        </row>
        <row r="300">
          <cell r="C300">
            <v>1</v>
          </cell>
          <cell r="M300" t="str">
            <v/>
          </cell>
        </row>
        <row r="301">
          <cell r="C301">
            <v>1</v>
          </cell>
          <cell r="M301" t="str">
            <v/>
          </cell>
        </row>
        <row r="302">
          <cell r="C302">
            <v>1</v>
          </cell>
          <cell r="M302" t="str">
            <v/>
          </cell>
        </row>
        <row r="303">
          <cell r="C303">
            <v>1</v>
          </cell>
          <cell r="M303" t="str">
            <v/>
          </cell>
        </row>
        <row r="304">
          <cell r="C304">
            <v>1</v>
          </cell>
          <cell r="M304" t="str">
            <v/>
          </cell>
        </row>
        <row r="305">
          <cell r="C305">
            <v>1</v>
          </cell>
          <cell r="M305" t="str">
            <v/>
          </cell>
        </row>
        <row r="306">
          <cell r="C306">
            <v>1</v>
          </cell>
          <cell r="M306" t="str">
            <v/>
          </cell>
        </row>
        <row r="307">
          <cell r="C307">
            <v>1</v>
          </cell>
          <cell r="M307" t="str">
            <v/>
          </cell>
        </row>
        <row r="308">
          <cell r="C308">
            <v>1</v>
          </cell>
          <cell r="M308" t="str">
            <v/>
          </cell>
        </row>
        <row r="309">
          <cell r="C309">
            <v>1</v>
          </cell>
          <cell r="M309" t="str">
            <v/>
          </cell>
        </row>
        <row r="310">
          <cell r="C310">
            <v>1</v>
          </cell>
          <cell r="M310" t="str">
            <v/>
          </cell>
        </row>
        <row r="311">
          <cell r="C311">
            <v>1</v>
          </cell>
          <cell r="M311" t="str">
            <v/>
          </cell>
        </row>
        <row r="312">
          <cell r="C312">
            <v>1</v>
          </cell>
          <cell r="M312" t="str">
            <v/>
          </cell>
        </row>
        <row r="313">
          <cell r="C313">
            <v>1</v>
          </cell>
          <cell r="M313" t="str">
            <v/>
          </cell>
        </row>
        <row r="314">
          <cell r="C314">
            <v>1</v>
          </cell>
          <cell r="M314" t="str">
            <v/>
          </cell>
        </row>
        <row r="315">
          <cell r="C315">
            <v>1</v>
          </cell>
          <cell r="M315" t="str">
            <v/>
          </cell>
        </row>
        <row r="316">
          <cell r="C316">
            <v>1</v>
          </cell>
          <cell r="M316" t="str">
            <v/>
          </cell>
        </row>
        <row r="317">
          <cell r="C317">
            <v>1</v>
          </cell>
          <cell r="M317" t="str">
            <v/>
          </cell>
        </row>
        <row r="318">
          <cell r="C318">
            <v>1</v>
          </cell>
          <cell r="M318" t="str">
            <v/>
          </cell>
        </row>
        <row r="319">
          <cell r="C319">
            <v>1</v>
          </cell>
          <cell r="M319" t="str">
            <v/>
          </cell>
        </row>
        <row r="320">
          <cell r="C320">
            <v>1</v>
          </cell>
          <cell r="M320" t="str">
            <v/>
          </cell>
        </row>
        <row r="321">
          <cell r="C321">
            <v>1</v>
          </cell>
          <cell r="M321" t="str">
            <v/>
          </cell>
        </row>
        <row r="322">
          <cell r="C322">
            <v>1</v>
          </cell>
          <cell r="M322" t="str">
            <v/>
          </cell>
        </row>
        <row r="323">
          <cell r="C323">
            <v>1</v>
          </cell>
          <cell r="M323" t="str">
            <v/>
          </cell>
        </row>
        <row r="324">
          <cell r="C324">
            <v>1</v>
          </cell>
          <cell r="M324" t="str">
            <v/>
          </cell>
        </row>
        <row r="325">
          <cell r="C325">
            <v>1</v>
          </cell>
          <cell r="M325" t="str">
            <v/>
          </cell>
        </row>
        <row r="326">
          <cell r="C326">
            <v>1</v>
          </cell>
          <cell r="M326" t="str">
            <v/>
          </cell>
        </row>
        <row r="327">
          <cell r="C327">
            <v>1</v>
          </cell>
          <cell r="M327" t="str">
            <v/>
          </cell>
        </row>
        <row r="328">
          <cell r="C328">
            <v>1</v>
          </cell>
          <cell r="M328" t="str">
            <v/>
          </cell>
        </row>
        <row r="329">
          <cell r="C329">
            <v>1</v>
          </cell>
          <cell r="M329" t="str">
            <v/>
          </cell>
        </row>
        <row r="330">
          <cell r="C330">
            <v>1</v>
          </cell>
          <cell r="M330" t="str">
            <v/>
          </cell>
        </row>
        <row r="331">
          <cell r="C331">
            <v>1</v>
          </cell>
          <cell r="M331" t="str">
            <v/>
          </cell>
        </row>
        <row r="332">
          <cell r="C332">
            <v>1</v>
          </cell>
          <cell r="M332" t="str">
            <v/>
          </cell>
        </row>
        <row r="333">
          <cell r="C333">
            <v>1</v>
          </cell>
          <cell r="M333" t="str">
            <v/>
          </cell>
        </row>
        <row r="334">
          <cell r="C334">
            <v>1</v>
          </cell>
          <cell r="M334" t="str">
            <v/>
          </cell>
        </row>
        <row r="335">
          <cell r="C335">
            <v>1</v>
          </cell>
          <cell r="M335" t="str">
            <v/>
          </cell>
        </row>
        <row r="336">
          <cell r="C336">
            <v>1</v>
          </cell>
          <cell r="M336" t="str">
            <v/>
          </cell>
        </row>
        <row r="337">
          <cell r="C337">
            <v>1</v>
          </cell>
          <cell r="M337" t="str">
            <v/>
          </cell>
        </row>
        <row r="338">
          <cell r="C338">
            <v>1</v>
          </cell>
          <cell r="M338" t="str">
            <v/>
          </cell>
        </row>
        <row r="339">
          <cell r="C339">
            <v>1</v>
          </cell>
          <cell r="M339" t="str">
            <v/>
          </cell>
        </row>
        <row r="340">
          <cell r="C340">
            <v>1</v>
          </cell>
          <cell r="M340" t="str">
            <v/>
          </cell>
        </row>
        <row r="341">
          <cell r="C341">
            <v>1</v>
          </cell>
          <cell r="M341" t="str">
            <v/>
          </cell>
        </row>
        <row r="342">
          <cell r="C342">
            <v>1</v>
          </cell>
          <cell r="M342" t="str">
            <v/>
          </cell>
        </row>
        <row r="343">
          <cell r="C343">
            <v>1</v>
          </cell>
          <cell r="M343" t="str">
            <v/>
          </cell>
        </row>
        <row r="344">
          <cell r="C344">
            <v>1</v>
          </cell>
          <cell r="M344" t="str">
            <v/>
          </cell>
        </row>
        <row r="345">
          <cell r="C345">
            <v>1</v>
          </cell>
          <cell r="M345" t="str">
            <v/>
          </cell>
        </row>
        <row r="346">
          <cell r="C346">
            <v>1</v>
          </cell>
          <cell r="M346" t="str">
            <v/>
          </cell>
        </row>
        <row r="347">
          <cell r="C347">
            <v>1</v>
          </cell>
          <cell r="M347" t="str">
            <v/>
          </cell>
        </row>
        <row r="348">
          <cell r="C348">
            <v>1</v>
          </cell>
          <cell r="M348" t="str">
            <v/>
          </cell>
        </row>
        <row r="349">
          <cell r="C349">
            <v>1</v>
          </cell>
          <cell r="M349" t="str">
            <v/>
          </cell>
        </row>
        <row r="350">
          <cell r="C350">
            <v>1</v>
          </cell>
          <cell r="M350" t="str">
            <v/>
          </cell>
        </row>
        <row r="351">
          <cell r="C351">
            <v>1</v>
          </cell>
          <cell r="M351" t="str">
            <v/>
          </cell>
        </row>
        <row r="352">
          <cell r="C352">
            <v>1</v>
          </cell>
          <cell r="M352" t="str">
            <v/>
          </cell>
        </row>
        <row r="353">
          <cell r="C353">
            <v>1</v>
          </cell>
          <cell r="M353" t="str">
            <v/>
          </cell>
        </row>
        <row r="354">
          <cell r="C354">
            <v>1</v>
          </cell>
          <cell r="M354" t="str">
            <v/>
          </cell>
        </row>
        <row r="355">
          <cell r="C355">
            <v>1</v>
          </cell>
          <cell r="M355" t="str">
            <v/>
          </cell>
        </row>
        <row r="356">
          <cell r="C356">
            <v>1</v>
          </cell>
          <cell r="M356" t="str">
            <v/>
          </cell>
        </row>
        <row r="357">
          <cell r="C357">
            <v>1</v>
          </cell>
          <cell r="M357" t="str">
            <v/>
          </cell>
        </row>
        <row r="358">
          <cell r="C358">
            <v>1</v>
          </cell>
          <cell r="M358" t="str">
            <v/>
          </cell>
        </row>
        <row r="359">
          <cell r="C359">
            <v>1</v>
          </cell>
          <cell r="M359" t="str">
            <v/>
          </cell>
        </row>
        <row r="360">
          <cell r="C360">
            <v>1</v>
          </cell>
          <cell r="M360" t="str">
            <v/>
          </cell>
        </row>
        <row r="361">
          <cell r="C361">
            <v>1</v>
          </cell>
          <cell r="M361" t="str">
            <v/>
          </cell>
        </row>
        <row r="362">
          <cell r="C362">
            <v>1</v>
          </cell>
          <cell r="M362" t="str">
            <v/>
          </cell>
        </row>
        <row r="363">
          <cell r="C363">
            <v>1</v>
          </cell>
          <cell r="M363" t="str">
            <v/>
          </cell>
        </row>
        <row r="364">
          <cell r="C364">
            <v>1</v>
          </cell>
          <cell r="M364" t="str">
            <v/>
          </cell>
        </row>
        <row r="365">
          <cell r="C365">
            <v>1</v>
          </cell>
          <cell r="M365" t="str">
            <v/>
          </cell>
        </row>
        <row r="366">
          <cell r="C366">
            <v>1</v>
          </cell>
          <cell r="M366" t="str">
            <v/>
          </cell>
        </row>
        <row r="367">
          <cell r="C367">
            <v>1</v>
          </cell>
          <cell r="M367" t="str">
            <v/>
          </cell>
        </row>
        <row r="368">
          <cell r="C368">
            <v>1</v>
          </cell>
          <cell r="M368" t="str">
            <v/>
          </cell>
        </row>
        <row r="369">
          <cell r="C369">
            <v>1</v>
          </cell>
          <cell r="M369" t="str">
            <v/>
          </cell>
        </row>
        <row r="370">
          <cell r="C370">
            <v>1</v>
          </cell>
          <cell r="M370" t="str">
            <v/>
          </cell>
        </row>
        <row r="371">
          <cell r="C371">
            <v>1</v>
          </cell>
          <cell r="M371" t="str">
            <v/>
          </cell>
        </row>
        <row r="372">
          <cell r="C372">
            <v>1</v>
          </cell>
          <cell r="M372" t="str">
            <v/>
          </cell>
        </row>
        <row r="373">
          <cell r="C373">
            <v>1</v>
          </cell>
          <cell r="M373" t="str">
            <v/>
          </cell>
        </row>
        <row r="374">
          <cell r="C374">
            <v>1</v>
          </cell>
          <cell r="M374" t="str">
            <v/>
          </cell>
        </row>
        <row r="375">
          <cell r="C375">
            <v>1</v>
          </cell>
          <cell r="M375" t="str">
            <v/>
          </cell>
        </row>
        <row r="376">
          <cell r="C376">
            <v>1</v>
          </cell>
          <cell r="M376" t="str">
            <v/>
          </cell>
        </row>
        <row r="377">
          <cell r="C377">
            <v>1</v>
          </cell>
          <cell r="M377" t="str">
            <v/>
          </cell>
        </row>
        <row r="378">
          <cell r="C378">
            <v>1</v>
          </cell>
          <cell r="M378" t="str">
            <v/>
          </cell>
        </row>
        <row r="379">
          <cell r="C379">
            <v>1</v>
          </cell>
          <cell r="M379" t="str">
            <v/>
          </cell>
        </row>
        <row r="380">
          <cell r="C380">
            <v>1</v>
          </cell>
          <cell r="M380" t="str">
            <v/>
          </cell>
        </row>
        <row r="381">
          <cell r="C381">
            <v>1</v>
          </cell>
          <cell r="M381" t="str">
            <v/>
          </cell>
        </row>
        <row r="382">
          <cell r="C382">
            <v>1</v>
          </cell>
          <cell r="M382" t="str">
            <v/>
          </cell>
        </row>
        <row r="383">
          <cell r="C383">
            <v>1</v>
          </cell>
          <cell r="M383" t="str">
            <v/>
          </cell>
        </row>
        <row r="384">
          <cell r="C384">
            <v>1</v>
          </cell>
          <cell r="M384" t="str">
            <v/>
          </cell>
        </row>
        <row r="385">
          <cell r="C385">
            <v>1</v>
          </cell>
          <cell r="M385" t="str">
            <v/>
          </cell>
        </row>
        <row r="386">
          <cell r="C386">
            <v>1</v>
          </cell>
          <cell r="M386" t="str">
            <v/>
          </cell>
        </row>
        <row r="387">
          <cell r="C387">
            <v>1</v>
          </cell>
          <cell r="M387" t="str">
            <v/>
          </cell>
        </row>
        <row r="388">
          <cell r="C388">
            <v>1</v>
          </cell>
          <cell r="M388" t="str">
            <v/>
          </cell>
        </row>
        <row r="389">
          <cell r="C389">
            <v>1</v>
          </cell>
          <cell r="M389" t="str">
            <v/>
          </cell>
        </row>
        <row r="390">
          <cell r="C390">
            <v>1</v>
          </cell>
          <cell r="M390" t="str">
            <v/>
          </cell>
        </row>
        <row r="391">
          <cell r="C391">
            <v>1</v>
          </cell>
          <cell r="M391" t="str">
            <v/>
          </cell>
        </row>
        <row r="392">
          <cell r="C392">
            <v>1</v>
          </cell>
          <cell r="M392" t="str">
            <v/>
          </cell>
        </row>
        <row r="393">
          <cell r="C393">
            <v>1</v>
          </cell>
          <cell r="M393" t="str">
            <v/>
          </cell>
        </row>
        <row r="394">
          <cell r="C394">
            <v>1</v>
          </cell>
          <cell r="M394" t="str">
            <v/>
          </cell>
        </row>
        <row r="395">
          <cell r="C395">
            <v>1</v>
          </cell>
          <cell r="M395" t="str">
            <v/>
          </cell>
        </row>
        <row r="396">
          <cell r="C396">
            <v>1</v>
          </cell>
          <cell r="M396" t="str">
            <v/>
          </cell>
        </row>
        <row r="397">
          <cell r="C397">
            <v>1</v>
          </cell>
          <cell r="M397" t="str">
            <v/>
          </cell>
        </row>
        <row r="398">
          <cell r="C398">
            <v>1</v>
          </cell>
          <cell r="M398" t="str">
            <v/>
          </cell>
        </row>
        <row r="399">
          <cell r="C399">
            <v>1</v>
          </cell>
          <cell r="M399" t="str">
            <v/>
          </cell>
        </row>
        <row r="400">
          <cell r="C400">
            <v>1</v>
          </cell>
          <cell r="M400" t="str">
            <v/>
          </cell>
        </row>
        <row r="401">
          <cell r="C401">
            <v>1</v>
          </cell>
          <cell r="M401" t="str">
            <v/>
          </cell>
        </row>
        <row r="402">
          <cell r="C402">
            <v>1</v>
          </cell>
          <cell r="M402" t="str">
            <v/>
          </cell>
        </row>
        <row r="403">
          <cell r="C403">
            <v>1</v>
          </cell>
          <cell r="M403" t="str">
            <v/>
          </cell>
        </row>
        <row r="404">
          <cell r="C404">
            <v>1</v>
          </cell>
          <cell r="M404" t="str">
            <v/>
          </cell>
        </row>
        <row r="405">
          <cell r="C405">
            <v>1</v>
          </cell>
          <cell r="M405" t="str">
            <v/>
          </cell>
        </row>
        <row r="406">
          <cell r="C406">
            <v>1</v>
          </cell>
          <cell r="M406" t="str">
            <v/>
          </cell>
        </row>
        <row r="407">
          <cell r="C407">
            <v>1</v>
          </cell>
          <cell r="M407" t="str">
            <v/>
          </cell>
        </row>
        <row r="408">
          <cell r="C408">
            <v>1</v>
          </cell>
          <cell r="M408" t="str">
            <v/>
          </cell>
        </row>
        <row r="409">
          <cell r="C409">
            <v>1</v>
          </cell>
          <cell r="M409" t="str">
            <v/>
          </cell>
        </row>
        <row r="410">
          <cell r="C410">
            <v>1</v>
          </cell>
          <cell r="M410" t="str">
            <v/>
          </cell>
        </row>
        <row r="411">
          <cell r="C411">
            <v>1</v>
          </cell>
          <cell r="M411" t="str">
            <v/>
          </cell>
        </row>
        <row r="412">
          <cell r="C412">
            <v>1</v>
          </cell>
          <cell r="M412" t="str">
            <v/>
          </cell>
        </row>
        <row r="413">
          <cell r="C413">
            <v>1</v>
          </cell>
          <cell r="M413" t="str">
            <v/>
          </cell>
        </row>
        <row r="414">
          <cell r="C414">
            <v>1</v>
          </cell>
          <cell r="M414" t="str">
            <v/>
          </cell>
        </row>
        <row r="415">
          <cell r="C415">
            <v>1</v>
          </cell>
          <cell r="M415" t="str">
            <v/>
          </cell>
        </row>
        <row r="416">
          <cell r="C416">
            <v>1</v>
          </cell>
          <cell r="M416" t="str">
            <v/>
          </cell>
        </row>
        <row r="417">
          <cell r="C417">
            <v>1</v>
          </cell>
          <cell r="M417" t="str">
            <v/>
          </cell>
        </row>
        <row r="418">
          <cell r="C418">
            <v>1</v>
          </cell>
          <cell r="M418" t="str">
            <v/>
          </cell>
        </row>
        <row r="419">
          <cell r="C419">
            <v>1</v>
          </cell>
          <cell r="M419" t="str">
            <v/>
          </cell>
        </row>
        <row r="420">
          <cell r="C420">
            <v>1</v>
          </cell>
          <cell r="M420" t="str">
            <v/>
          </cell>
        </row>
        <row r="421">
          <cell r="C421">
            <v>1</v>
          </cell>
          <cell r="M421" t="str">
            <v/>
          </cell>
        </row>
        <row r="422">
          <cell r="C422">
            <v>1</v>
          </cell>
          <cell r="M422" t="str">
            <v/>
          </cell>
        </row>
        <row r="423">
          <cell r="C423">
            <v>1</v>
          </cell>
          <cell r="M423" t="str">
            <v/>
          </cell>
        </row>
        <row r="424">
          <cell r="C424">
            <v>1</v>
          </cell>
          <cell r="M424" t="str">
            <v/>
          </cell>
        </row>
        <row r="425">
          <cell r="C425">
            <v>1</v>
          </cell>
          <cell r="M425" t="str">
            <v/>
          </cell>
        </row>
        <row r="426">
          <cell r="C426">
            <v>1</v>
          </cell>
          <cell r="M426" t="str">
            <v/>
          </cell>
        </row>
        <row r="427">
          <cell r="C427">
            <v>1</v>
          </cell>
          <cell r="M427" t="str">
            <v/>
          </cell>
        </row>
        <row r="428">
          <cell r="C428">
            <v>1</v>
          </cell>
          <cell r="M428" t="str">
            <v/>
          </cell>
        </row>
        <row r="429">
          <cell r="C429">
            <v>1</v>
          </cell>
          <cell r="M429" t="str">
            <v/>
          </cell>
        </row>
        <row r="430">
          <cell r="C430">
            <v>1</v>
          </cell>
          <cell r="M430" t="str">
            <v/>
          </cell>
        </row>
        <row r="431">
          <cell r="C431">
            <v>1</v>
          </cell>
          <cell r="M431" t="str">
            <v/>
          </cell>
        </row>
        <row r="432">
          <cell r="C432">
            <v>1</v>
          </cell>
          <cell r="M432" t="str">
            <v/>
          </cell>
        </row>
        <row r="433">
          <cell r="C433">
            <v>1</v>
          </cell>
          <cell r="M433" t="str">
            <v/>
          </cell>
        </row>
        <row r="434">
          <cell r="C434">
            <v>1</v>
          </cell>
          <cell r="M434" t="str">
            <v/>
          </cell>
        </row>
        <row r="435">
          <cell r="C435">
            <v>1</v>
          </cell>
          <cell r="M435" t="str">
            <v/>
          </cell>
        </row>
        <row r="436">
          <cell r="C436">
            <v>1</v>
          </cell>
          <cell r="M436" t="str">
            <v/>
          </cell>
        </row>
        <row r="437">
          <cell r="C437">
            <v>1</v>
          </cell>
          <cell r="M437" t="str">
            <v/>
          </cell>
        </row>
        <row r="438">
          <cell r="C438">
            <v>1</v>
          </cell>
          <cell r="M438" t="str">
            <v/>
          </cell>
        </row>
        <row r="439">
          <cell r="C439">
            <v>1</v>
          </cell>
          <cell r="M439" t="str">
            <v/>
          </cell>
        </row>
        <row r="440">
          <cell r="C440">
            <v>1</v>
          </cell>
          <cell r="M440" t="str">
            <v/>
          </cell>
        </row>
        <row r="441">
          <cell r="C441">
            <v>1</v>
          </cell>
          <cell r="M441" t="str">
            <v/>
          </cell>
        </row>
        <row r="442">
          <cell r="C442">
            <v>1</v>
          </cell>
          <cell r="M442" t="str">
            <v/>
          </cell>
        </row>
        <row r="443">
          <cell r="C443">
            <v>1</v>
          </cell>
          <cell r="M443" t="str">
            <v/>
          </cell>
        </row>
        <row r="444">
          <cell r="C444">
            <v>1</v>
          </cell>
          <cell r="M444" t="str">
            <v/>
          </cell>
        </row>
        <row r="445">
          <cell r="C445">
            <v>1</v>
          </cell>
          <cell r="M445" t="str">
            <v/>
          </cell>
        </row>
        <row r="446">
          <cell r="C446">
            <v>1</v>
          </cell>
          <cell r="M446" t="str">
            <v/>
          </cell>
        </row>
        <row r="447">
          <cell r="C447">
            <v>1</v>
          </cell>
          <cell r="M447" t="str">
            <v/>
          </cell>
        </row>
        <row r="448">
          <cell r="C448">
            <v>1</v>
          </cell>
          <cell r="M448" t="str">
            <v/>
          </cell>
        </row>
        <row r="449">
          <cell r="C449">
            <v>1</v>
          </cell>
          <cell r="M449" t="str">
            <v/>
          </cell>
        </row>
        <row r="450">
          <cell r="C450">
            <v>1</v>
          </cell>
          <cell r="M450" t="str">
            <v/>
          </cell>
        </row>
        <row r="451">
          <cell r="C451">
            <v>1</v>
          </cell>
          <cell r="M451" t="str">
            <v/>
          </cell>
        </row>
        <row r="452">
          <cell r="C452">
            <v>1</v>
          </cell>
          <cell r="M452" t="str">
            <v/>
          </cell>
        </row>
        <row r="453">
          <cell r="C453">
            <v>1</v>
          </cell>
          <cell r="M453" t="str">
            <v/>
          </cell>
        </row>
        <row r="454">
          <cell r="C454">
            <v>1</v>
          </cell>
          <cell r="M454" t="str">
            <v/>
          </cell>
        </row>
        <row r="455">
          <cell r="C455">
            <v>1</v>
          </cell>
          <cell r="M455" t="str">
            <v/>
          </cell>
        </row>
        <row r="456">
          <cell r="C456">
            <v>1</v>
          </cell>
          <cell r="M456" t="str">
            <v/>
          </cell>
        </row>
        <row r="457">
          <cell r="C457">
            <v>1</v>
          </cell>
          <cell r="M457" t="str">
            <v/>
          </cell>
        </row>
        <row r="458">
          <cell r="C458">
            <v>1</v>
          </cell>
          <cell r="M458" t="str">
            <v/>
          </cell>
        </row>
        <row r="459">
          <cell r="C459">
            <v>1</v>
          </cell>
          <cell r="M459" t="str">
            <v/>
          </cell>
        </row>
        <row r="460">
          <cell r="C460">
            <v>1</v>
          </cell>
          <cell r="M460" t="str">
            <v/>
          </cell>
        </row>
        <row r="461">
          <cell r="C461">
            <v>1</v>
          </cell>
          <cell r="M461" t="str">
            <v/>
          </cell>
        </row>
        <row r="462">
          <cell r="C462">
            <v>1</v>
          </cell>
          <cell r="M462" t="str">
            <v/>
          </cell>
        </row>
        <row r="463">
          <cell r="C463">
            <v>1</v>
          </cell>
          <cell r="M463" t="str">
            <v/>
          </cell>
        </row>
        <row r="464">
          <cell r="C464">
            <v>1</v>
          </cell>
          <cell r="M464" t="str">
            <v/>
          </cell>
        </row>
        <row r="465">
          <cell r="C465">
            <v>1</v>
          </cell>
          <cell r="M465" t="str">
            <v/>
          </cell>
        </row>
        <row r="466">
          <cell r="C466">
            <v>1</v>
          </cell>
          <cell r="M466" t="str">
            <v/>
          </cell>
        </row>
        <row r="467">
          <cell r="C467">
            <v>1</v>
          </cell>
          <cell r="M467" t="str">
            <v/>
          </cell>
        </row>
        <row r="468">
          <cell r="C468">
            <v>1</v>
          </cell>
          <cell r="M468" t="str">
            <v/>
          </cell>
        </row>
        <row r="469">
          <cell r="C469">
            <v>1</v>
          </cell>
          <cell r="M469" t="str">
            <v/>
          </cell>
        </row>
        <row r="470">
          <cell r="C470">
            <v>1</v>
          </cell>
          <cell r="M470" t="str">
            <v/>
          </cell>
        </row>
        <row r="471">
          <cell r="C471">
            <v>1</v>
          </cell>
          <cell r="M471" t="str">
            <v/>
          </cell>
        </row>
        <row r="472">
          <cell r="C472">
            <v>1</v>
          </cell>
          <cell r="M472" t="str">
            <v/>
          </cell>
        </row>
        <row r="473">
          <cell r="C473">
            <v>1</v>
          </cell>
          <cell r="M473" t="str">
            <v/>
          </cell>
        </row>
        <row r="474">
          <cell r="C474">
            <v>1</v>
          </cell>
          <cell r="M474" t="str">
            <v/>
          </cell>
        </row>
        <row r="475">
          <cell r="C475">
            <v>1</v>
          </cell>
          <cell r="M475" t="str">
            <v/>
          </cell>
        </row>
        <row r="476">
          <cell r="C476">
            <v>1</v>
          </cell>
          <cell r="M476" t="str">
            <v/>
          </cell>
        </row>
        <row r="477">
          <cell r="C477">
            <v>1</v>
          </cell>
          <cell r="M477" t="str">
            <v/>
          </cell>
        </row>
        <row r="478">
          <cell r="C478">
            <v>1</v>
          </cell>
          <cell r="M478" t="str">
            <v/>
          </cell>
        </row>
        <row r="479">
          <cell r="C479">
            <v>1</v>
          </cell>
          <cell r="M479" t="str">
            <v/>
          </cell>
        </row>
        <row r="480">
          <cell r="C480">
            <v>1</v>
          </cell>
          <cell r="M480" t="str">
            <v/>
          </cell>
        </row>
        <row r="481">
          <cell r="C481">
            <v>1</v>
          </cell>
          <cell r="M481" t="str">
            <v/>
          </cell>
        </row>
        <row r="482">
          <cell r="C482">
            <v>1</v>
          </cell>
          <cell r="M482" t="str">
            <v/>
          </cell>
        </row>
        <row r="483">
          <cell r="C483">
            <v>1</v>
          </cell>
          <cell r="M483" t="str">
            <v/>
          </cell>
        </row>
        <row r="484">
          <cell r="C484">
            <v>1</v>
          </cell>
          <cell r="M484" t="str">
            <v/>
          </cell>
        </row>
        <row r="485">
          <cell r="C485">
            <v>1</v>
          </cell>
          <cell r="M485" t="str">
            <v/>
          </cell>
        </row>
        <row r="486">
          <cell r="C486">
            <v>1</v>
          </cell>
          <cell r="M486" t="str">
            <v/>
          </cell>
        </row>
        <row r="487">
          <cell r="C487">
            <v>1</v>
          </cell>
          <cell r="M487" t="str">
            <v/>
          </cell>
        </row>
        <row r="488">
          <cell r="C488">
            <v>1</v>
          </cell>
          <cell r="M488" t="str">
            <v/>
          </cell>
        </row>
        <row r="489">
          <cell r="C489">
            <v>1</v>
          </cell>
          <cell r="M489" t="str">
            <v/>
          </cell>
        </row>
        <row r="490">
          <cell r="C490">
            <v>1</v>
          </cell>
          <cell r="M490" t="str">
            <v/>
          </cell>
        </row>
        <row r="491">
          <cell r="C491">
            <v>1</v>
          </cell>
          <cell r="M491" t="str">
            <v/>
          </cell>
        </row>
        <row r="492">
          <cell r="C492">
            <v>1</v>
          </cell>
          <cell r="M492" t="str">
            <v/>
          </cell>
        </row>
        <row r="493">
          <cell r="C493">
            <v>1</v>
          </cell>
          <cell r="M493" t="str">
            <v/>
          </cell>
        </row>
        <row r="494">
          <cell r="C494">
            <v>1</v>
          </cell>
          <cell r="M494" t="str">
            <v/>
          </cell>
        </row>
        <row r="495">
          <cell r="C495">
            <v>1</v>
          </cell>
          <cell r="M495" t="str">
            <v/>
          </cell>
        </row>
        <row r="496">
          <cell r="C496">
            <v>1</v>
          </cell>
          <cell r="M496" t="str">
            <v/>
          </cell>
        </row>
        <row r="497">
          <cell r="C497">
            <v>1</v>
          </cell>
          <cell r="M497" t="str">
            <v/>
          </cell>
        </row>
        <row r="498">
          <cell r="C498">
            <v>1</v>
          </cell>
          <cell r="M498" t="str">
            <v/>
          </cell>
        </row>
        <row r="499">
          <cell r="C499">
            <v>1</v>
          </cell>
          <cell r="M499" t="str">
            <v/>
          </cell>
        </row>
        <row r="500">
          <cell r="C500">
            <v>1</v>
          </cell>
          <cell r="M500" t="str">
            <v/>
          </cell>
        </row>
      </sheetData>
      <sheetData sheetId="6">
        <row r="6">
          <cell r="G6" t="str">
            <v xml:space="preserve">Előző évi egyenleg: </v>
          </cell>
        </row>
        <row r="7">
          <cell r="C7">
            <v>1</v>
          </cell>
          <cell r="M7" t="str">
            <v/>
          </cell>
        </row>
        <row r="8">
          <cell r="C8">
            <v>1</v>
          </cell>
          <cell r="M8" t="str">
            <v/>
          </cell>
        </row>
        <row r="9">
          <cell r="C9">
            <v>1</v>
          </cell>
          <cell r="M9" t="str">
            <v/>
          </cell>
        </row>
        <row r="10">
          <cell r="C10">
            <v>1</v>
          </cell>
          <cell r="M10" t="str">
            <v/>
          </cell>
        </row>
        <row r="11">
          <cell r="C11">
            <v>1</v>
          </cell>
          <cell r="M11" t="str">
            <v/>
          </cell>
        </row>
        <row r="12">
          <cell r="C12">
            <v>1</v>
          </cell>
          <cell r="M12" t="str">
            <v/>
          </cell>
        </row>
        <row r="13">
          <cell r="C13">
            <v>1</v>
          </cell>
          <cell r="M13" t="str">
            <v/>
          </cell>
        </row>
        <row r="14">
          <cell r="C14">
            <v>1</v>
          </cell>
          <cell r="M14" t="str">
            <v/>
          </cell>
        </row>
        <row r="15">
          <cell r="C15">
            <v>1</v>
          </cell>
          <cell r="M15" t="str">
            <v/>
          </cell>
        </row>
        <row r="16">
          <cell r="C16">
            <v>1</v>
          </cell>
          <cell r="M16" t="str">
            <v/>
          </cell>
        </row>
        <row r="17">
          <cell r="C17">
            <v>1</v>
          </cell>
          <cell r="M17" t="str">
            <v/>
          </cell>
        </row>
        <row r="18">
          <cell r="C18">
            <v>1</v>
          </cell>
          <cell r="M18" t="str">
            <v/>
          </cell>
        </row>
        <row r="19">
          <cell r="C19">
            <v>1</v>
          </cell>
          <cell r="M19" t="str">
            <v/>
          </cell>
        </row>
        <row r="20">
          <cell r="C20">
            <v>1</v>
          </cell>
          <cell r="M20" t="str">
            <v/>
          </cell>
        </row>
        <row r="21">
          <cell r="C21">
            <v>1</v>
          </cell>
          <cell r="M21" t="str">
            <v/>
          </cell>
        </row>
        <row r="22">
          <cell r="C22">
            <v>1</v>
          </cell>
          <cell r="M22" t="str">
            <v/>
          </cell>
        </row>
        <row r="23">
          <cell r="C23">
            <v>1</v>
          </cell>
          <cell r="M23" t="str">
            <v/>
          </cell>
        </row>
        <row r="24">
          <cell r="C24">
            <v>1</v>
          </cell>
          <cell r="M24" t="str">
            <v/>
          </cell>
        </row>
        <row r="25">
          <cell r="C25">
            <v>1</v>
          </cell>
          <cell r="M25" t="str">
            <v/>
          </cell>
        </row>
        <row r="26">
          <cell r="C26">
            <v>1</v>
          </cell>
          <cell r="M26" t="str">
            <v/>
          </cell>
        </row>
        <row r="27">
          <cell r="C27">
            <v>1</v>
          </cell>
          <cell r="M27" t="str">
            <v/>
          </cell>
        </row>
        <row r="28">
          <cell r="C28">
            <v>1</v>
          </cell>
          <cell r="M28" t="str">
            <v/>
          </cell>
        </row>
        <row r="29">
          <cell r="C29">
            <v>1</v>
          </cell>
          <cell r="M29" t="str">
            <v/>
          </cell>
        </row>
        <row r="30">
          <cell r="C30">
            <v>1</v>
          </cell>
          <cell r="M30" t="str">
            <v/>
          </cell>
        </row>
        <row r="31">
          <cell r="C31">
            <v>1</v>
          </cell>
          <cell r="M31" t="str">
            <v/>
          </cell>
        </row>
        <row r="32">
          <cell r="C32">
            <v>1</v>
          </cell>
          <cell r="M32" t="str">
            <v/>
          </cell>
        </row>
        <row r="33">
          <cell r="C33">
            <v>1</v>
          </cell>
          <cell r="M33" t="str">
            <v/>
          </cell>
        </row>
        <row r="34">
          <cell r="C34">
            <v>1</v>
          </cell>
          <cell r="M34" t="str">
            <v/>
          </cell>
        </row>
        <row r="35">
          <cell r="C35">
            <v>1</v>
          </cell>
          <cell r="M35" t="str">
            <v/>
          </cell>
        </row>
        <row r="36">
          <cell r="C36">
            <v>1</v>
          </cell>
          <cell r="M36" t="str">
            <v/>
          </cell>
        </row>
        <row r="37">
          <cell r="C37">
            <v>1</v>
          </cell>
          <cell r="M37" t="str">
            <v/>
          </cell>
        </row>
        <row r="38">
          <cell r="C38">
            <v>1</v>
          </cell>
          <cell r="M38" t="str">
            <v/>
          </cell>
        </row>
        <row r="39">
          <cell r="C39">
            <v>1</v>
          </cell>
          <cell r="M39" t="str">
            <v/>
          </cell>
        </row>
        <row r="40">
          <cell r="C40">
            <v>1</v>
          </cell>
          <cell r="M40" t="str">
            <v/>
          </cell>
        </row>
        <row r="41">
          <cell r="C41">
            <v>1</v>
          </cell>
          <cell r="M41" t="str">
            <v/>
          </cell>
        </row>
        <row r="42">
          <cell r="C42">
            <v>1</v>
          </cell>
          <cell r="M42" t="str">
            <v/>
          </cell>
        </row>
        <row r="43">
          <cell r="C43">
            <v>1</v>
          </cell>
          <cell r="M43" t="str">
            <v/>
          </cell>
        </row>
        <row r="44">
          <cell r="C44">
            <v>1</v>
          </cell>
          <cell r="M44" t="str">
            <v/>
          </cell>
        </row>
        <row r="45">
          <cell r="C45">
            <v>1</v>
          </cell>
          <cell r="M45" t="str">
            <v/>
          </cell>
        </row>
        <row r="46">
          <cell r="C46">
            <v>1</v>
          </cell>
          <cell r="M46" t="str">
            <v/>
          </cell>
        </row>
        <row r="47">
          <cell r="C47">
            <v>1</v>
          </cell>
          <cell r="M47" t="str">
            <v/>
          </cell>
        </row>
        <row r="48">
          <cell r="C48">
            <v>1</v>
          </cell>
          <cell r="M48" t="str">
            <v/>
          </cell>
        </row>
        <row r="49">
          <cell r="C49">
            <v>1</v>
          </cell>
          <cell r="M49" t="str">
            <v/>
          </cell>
        </row>
        <row r="50">
          <cell r="C50">
            <v>1</v>
          </cell>
          <cell r="M50" t="str">
            <v/>
          </cell>
        </row>
        <row r="51">
          <cell r="C51">
            <v>1</v>
          </cell>
          <cell r="M51" t="str">
            <v/>
          </cell>
        </row>
        <row r="52">
          <cell r="C52">
            <v>1</v>
          </cell>
          <cell r="M52" t="str">
            <v/>
          </cell>
        </row>
        <row r="53">
          <cell r="C53">
            <v>1</v>
          </cell>
          <cell r="M53" t="str">
            <v/>
          </cell>
        </row>
        <row r="54">
          <cell r="C54">
            <v>1</v>
          </cell>
          <cell r="M54" t="str">
            <v/>
          </cell>
        </row>
        <row r="55">
          <cell r="C55">
            <v>1</v>
          </cell>
          <cell r="M55" t="str">
            <v/>
          </cell>
        </row>
        <row r="56">
          <cell r="C56">
            <v>1</v>
          </cell>
          <cell r="M56" t="str">
            <v/>
          </cell>
        </row>
        <row r="57">
          <cell r="C57">
            <v>1</v>
          </cell>
          <cell r="M57" t="str">
            <v/>
          </cell>
        </row>
        <row r="58">
          <cell r="C58">
            <v>1</v>
          </cell>
          <cell r="M58" t="str">
            <v/>
          </cell>
        </row>
        <row r="59">
          <cell r="C59">
            <v>1</v>
          </cell>
          <cell r="M59" t="str">
            <v/>
          </cell>
        </row>
        <row r="60">
          <cell r="C60">
            <v>1</v>
          </cell>
          <cell r="M60" t="str">
            <v/>
          </cell>
        </row>
        <row r="61">
          <cell r="C61">
            <v>1</v>
          </cell>
          <cell r="M61" t="str">
            <v/>
          </cell>
        </row>
        <row r="62">
          <cell r="C62">
            <v>1</v>
          </cell>
          <cell r="M62" t="str">
            <v/>
          </cell>
        </row>
        <row r="63">
          <cell r="C63">
            <v>1</v>
          </cell>
          <cell r="M63" t="str">
            <v/>
          </cell>
        </row>
        <row r="64">
          <cell r="C64">
            <v>1</v>
          </cell>
          <cell r="M64" t="str">
            <v/>
          </cell>
        </row>
        <row r="65">
          <cell r="C65">
            <v>1</v>
          </cell>
          <cell r="M65" t="str">
            <v/>
          </cell>
        </row>
        <row r="66">
          <cell r="C66">
            <v>1</v>
          </cell>
          <cell r="M66" t="str">
            <v/>
          </cell>
        </row>
        <row r="67">
          <cell r="C67">
            <v>1</v>
          </cell>
          <cell r="M67" t="str">
            <v/>
          </cell>
        </row>
        <row r="68">
          <cell r="C68">
            <v>1</v>
          </cell>
          <cell r="M68" t="str">
            <v/>
          </cell>
        </row>
        <row r="69">
          <cell r="C69">
            <v>1</v>
          </cell>
          <cell r="M69" t="str">
            <v/>
          </cell>
        </row>
        <row r="70">
          <cell r="C70">
            <v>1</v>
          </cell>
          <cell r="M70" t="str">
            <v/>
          </cell>
        </row>
        <row r="71">
          <cell r="C71">
            <v>1</v>
          </cell>
          <cell r="M71" t="str">
            <v/>
          </cell>
        </row>
        <row r="72">
          <cell r="C72">
            <v>1</v>
          </cell>
          <cell r="M72" t="str">
            <v/>
          </cell>
        </row>
        <row r="73">
          <cell r="C73">
            <v>1</v>
          </cell>
          <cell r="M73" t="str">
            <v/>
          </cell>
        </row>
        <row r="74">
          <cell r="C74">
            <v>1</v>
          </cell>
          <cell r="M74" t="str">
            <v/>
          </cell>
        </row>
        <row r="75">
          <cell r="C75">
            <v>1</v>
          </cell>
          <cell r="M75" t="str">
            <v/>
          </cell>
        </row>
        <row r="76">
          <cell r="C76">
            <v>1</v>
          </cell>
          <cell r="M76" t="str">
            <v/>
          </cell>
        </row>
        <row r="77">
          <cell r="C77">
            <v>1</v>
          </cell>
          <cell r="M77" t="str">
            <v/>
          </cell>
        </row>
        <row r="78">
          <cell r="C78">
            <v>1</v>
          </cell>
          <cell r="M78" t="str">
            <v/>
          </cell>
        </row>
        <row r="79">
          <cell r="C79">
            <v>1</v>
          </cell>
          <cell r="M79" t="str">
            <v/>
          </cell>
        </row>
        <row r="80">
          <cell r="C80">
            <v>1</v>
          </cell>
          <cell r="M80" t="str">
            <v/>
          </cell>
        </row>
        <row r="81">
          <cell r="C81">
            <v>1</v>
          </cell>
          <cell r="M81" t="str">
            <v/>
          </cell>
        </row>
        <row r="82">
          <cell r="C82">
            <v>1</v>
          </cell>
          <cell r="M82" t="str">
            <v/>
          </cell>
        </row>
        <row r="83">
          <cell r="C83">
            <v>1</v>
          </cell>
          <cell r="M83" t="str">
            <v/>
          </cell>
        </row>
        <row r="84">
          <cell r="C84">
            <v>1</v>
          </cell>
          <cell r="M84" t="str">
            <v/>
          </cell>
        </row>
        <row r="85">
          <cell r="C85">
            <v>1</v>
          </cell>
          <cell r="M85" t="str">
            <v/>
          </cell>
        </row>
        <row r="86">
          <cell r="C86">
            <v>1</v>
          </cell>
          <cell r="M86" t="str">
            <v/>
          </cell>
        </row>
        <row r="87">
          <cell r="C87">
            <v>1</v>
          </cell>
          <cell r="M87" t="str">
            <v/>
          </cell>
        </row>
        <row r="88">
          <cell r="C88">
            <v>1</v>
          </cell>
          <cell r="M88" t="str">
            <v/>
          </cell>
        </row>
        <row r="89">
          <cell r="C89">
            <v>1</v>
          </cell>
          <cell r="M89" t="str">
            <v/>
          </cell>
        </row>
        <row r="90">
          <cell r="C90">
            <v>1</v>
          </cell>
          <cell r="M90" t="str">
            <v/>
          </cell>
        </row>
        <row r="91">
          <cell r="C91">
            <v>1</v>
          </cell>
          <cell r="M91" t="str">
            <v/>
          </cell>
        </row>
        <row r="92">
          <cell r="C92">
            <v>1</v>
          </cell>
          <cell r="M92" t="str">
            <v/>
          </cell>
        </row>
        <row r="93">
          <cell r="C93">
            <v>1</v>
          </cell>
          <cell r="M93" t="str">
            <v/>
          </cell>
        </row>
        <row r="94">
          <cell r="C94">
            <v>1</v>
          </cell>
          <cell r="M94" t="str">
            <v/>
          </cell>
        </row>
        <row r="95">
          <cell r="C95">
            <v>1</v>
          </cell>
          <cell r="M95" t="str">
            <v/>
          </cell>
        </row>
        <row r="96">
          <cell r="C96">
            <v>1</v>
          </cell>
          <cell r="M96" t="str">
            <v/>
          </cell>
        </row>
        <row r="97">
          <cell r="C97">
            <v>1</v>
          </cell>
          <cell r="M97" t="str">
            <v/>
          </cell>
        </row>
        <row r="98">
          <cell r="C98">
            <v>1</v>
          </cell>
          <cell r="M98" t="str">
            <v/>
          </cell>
        </row>
        <row r="99">
          <cell r="C99">
            <v>1</v>
          </cell>
          <cell r="M99" t="str">
            <v/>
          </cell>
        </row>
        <row r="100">
          <cell r="C100">
            <v>1</v>
          </cell>
          <cell r="M100" t="str">
            <v/>
          </cell>
        </row>
        <row r="101">
          <cell r="C101">
            <v>1</v>
          </cell>
          <cell r="M101" t="str">
            <v/>
          </cell>
        </row>
        <row r="102">
          <cell r="C102">
            <v>1</v>
          </cell>
          <cell r="M102" t="str">
            <v/>
          </cell>
        </row>
        <row r="103">
          <cell r="C103">
            <v>1</v>
          </cell>
          <cell r="M103" t="str">
            <v/>
          </cell>
        </row>
        <row r="104">
          <cell r="C104">
            <v>1</v>
          </cell>
          <cell r="M104" t="str">
            <v/>
          </cell>
        </row>
        <row r="105">
          <cell r="C105">
            <v>1</v>
          </cell>
          <cell r="M105" t="str">
            <v/>
          </cell>
        </row>
        <row r="106">
          <cell r="C106">
            <v>1</v>
          </cell>
          <cell r="M106" t="str">
            <v/>
          </cell>
        </row>
        <row r="107">
          <cell r="C107">
            <v>1</v>
          </cell>
          <cell r="M107" t="str">
            <v/>
          </cell>
        </row>
        <row r="108">
          <cell r="C108">
            <v>1</v>
          </cell>
          <cell r="M108" t="str">
            <v/>
          </cell>
        </row>
        <row r="109">
          <cell r="C109">
            <v>1</v>
          </cell>
          <cell r="M109" t="str">
            <v/>
          </cell>
        </row>
        <row r="110">
          <cell r="C110">
            <v>1</v>
          </cell>
          <cell r="M110" t="str">
            <v/>
          </cell>
        </row>
        <row r="111">
          <cell r="C111">
            <v>1</v>
          </cell>
          <cell r="M111" t="str">
            <v/>
          </cell>
        </row>
        <row r="112">
          <cell r="C112">
            <v>1</v>
          </cell>
          <cell r="M112" t="str">
            <v/>
          </cell>
        </row>
        <row r="113">
          <cell r="C113">
            <v>1</v>
          </cell>
          <cell r="M113" t="str">
            <v/>
          </cell>
        </row>
        <row r="114">
          <cell r="C114">
            <v>1</v>
          </cell>
          <cell r="M114" t="str">
            <v/>
          </cell>
        </row>
        <row r="115">
          <cell r="C115">
            <v>1</v>
          </cell>
          <cell r="M115" t="str">
            <v/>
          </cell>
        </row>
        <row r="116">
          <cell r="C116">
            <v>1</v>
          </cell>
          <cell r="M116" t="str">
            <v/>
          </cell>
        </row>
        <row r="117">
          <cell r="C117">
            <v>1</v>
          </cell>
          <cell r="M117" t="str">
            <v/>
          </cell>
        </row>
        <row r="118">
          <cell r="C118">
            <v>1</v>
          </cell>
          <cell r="M118" t="str">
            <v/>
          </cell>
        </row>
        <row r="119">
          <cell r="C119">
            <v>1</v>
          </cell>
          <cell r="M119" t="str">
            <v/>
          </cell>
        </row>
        <row r="120">
          <cell r="C120">
            <v>1</v>
          </cell>
          <cell r="M120" t="str">
            <v/>
          </cell>
        </row>
        <row r="121">
          <cell r="C121">
            <v>1</v>
          </cell>
          <cell r="M121" t="str">
            <v/>
          </cell>
        </row>
        <row r="122">
          <cell r="C122">
            <v>1</v>
          </cell>
          <cell r="M122" t="str">
            <v/>
          </cell>
        </row>
        <row r="123">
          <cell r="C123">
            <v>1</v>
          </cell>
          <cell r="M123" t="str">
            <v/>
          </cell>
        </row>
        <row r="124">
          <cell r="C124">
            <v>1</v>
          </cell>
          <cell r="M124" t="str">
            <v/>
          </cell>
        </row>
        <row r="125">
          <cell r="C125">
            <v>1</v>
          </cell>
          <cell r="M125" t="str">
            <v/>
          </cell>
        </row>
        <row r="126">
          <cell r="C126">
            <v>1</v>
          </cell>
          <cell r="M126" t="str">
            <v/>
          </cell>
        </row>
        <row r="127">
          <cell r="C127">
            <v>1</v>
          </cell>
          <cell r="M127" t="str">
            <v/>
          </cell>
        </row>
        <row r="128">
          <cell r="C128">
            <v>1</v>
          </cell>
          <cell r="M128" t="str">
            <v/>
          </cell>
        </row>
        <row r="129">
          <cell r="C129">
            <v>1</v>
          </cell>
          <cell r="M129" t="str">
            <v/>
          </cell>
        </row>
        <row r="130">
          <cell r="C130">
            <v>1</v>
          </cell>
          <cell r="M130" t="str">
            <v/>
          </cell>
        </row>
        <row r="131">
          <cell r="C131">
            <v>1</v>
          </cell>
          <cell r="M131" t="str">
            <v/>
          </cell>
        </row>
        <row r="132">
          <cell r="C132">
            <v>1</v>
          </cell>
          <cell r="M132" t="str">
            <v/>
          </cell>
        </row>
        <row r="133">
          <cell r="C133">
            <v>1</v>
          </cell>
          <cell r="M133" t="str">
            <v/>
          </cell>
        </row>
        <row r="134">
          <cell r="C134">
            <v>1</v>
          </cell>
          <cell r="M134" t="str">
            <v/>
          </cell>
        </row>
        <row r="135">
          <cell r="C135">
            <v>1</v>
          </cell>
          <cell r="M135" t="str">
            <v/>
          </cell>
        </row>
        <row r="136">
          <cell r="C136">
            <v>1</v>
          </cell>
          <cell r="M136" t="str">
            <v/>
          </cell>
        </row>
        <row r="137">
          <cell r="C137">
            <v>1</v>
          </cell>
          <cell r="M137" t="str">
            <v/>
          </cell>
        </row>
        <row r="138">
          <cell r="C138">
            <v>1</v>
          </cell>
          <cell r="M138" t="str">
            <v/>
          </cell>
        </row>
        <row r="139">
          <cell r="C139">
            <v>1</v>
          </cell>
          <cell r="M139" t="str">
            <v/>
          </cell>
        </row>
        <row r="140">
          <cell r="C140">
            <v>1</v>
          </cell>
          <cell r="M140" t="str">
            <v/>
          </cell>
        </row>
        <row r="141">
          <cell r="C141">
            <v>1</v>
          </cell>
          <cell r="M141" t="str">
            <v/>
          </cell>
        </row>
        <row r="142">
          <cell r="C142">
            <v>1</v>
          </cell>
          <cell r="M142" t="str">
            <v/>
          </cell>
        </row>
        <row r="143">
          <cell r="C143">
            <v>1</v>
          </cell>
          <cell r="M143" t="str">
            <v/>
          </cell>
        </row>
        <row r="144">
          <cell r="C144">
            <v>1</v>
          </cell>
          <cell r="M144" t="str">
            <v/>
          </cell>
        </row>
        <row r="145">
          <cell r="C145">
            <v>1</v>
          </cell>
          <cell r="M145" t="str">
            <v/>
          </cell>
        </row>
        <row r="146">
          <cell r="C146">
            <v>1</v>
          </cell>
          <cell r="M146" t="str">
            <v/>
          </cell>
        </row>
        <row r="147">
          <cell r="C147">
            <v>1</v>
          </cell>
          <cell r="M147" t="str">
            <v/>
          </cell>
        </row>
        <row r="148">
          <cell r="C148">
            <v>1</v>
          </cell>
          <cell r="M148" t="str">
            <v/>
          </cell>
        </row>
        <row r="149">
          <cell r="C149">
            <v>1</v>
          </cell>
          <cell r="M149" t="str">
            <v/>
          </cell>
        </row>
        <row r="150">
          <cell r="C150">
            <v>1</v>
          </cell>
          <cell r="M150" t="str">
            <v/>
          </cell>
        </row>
        <row r="151">
          <cell r="C151">
            <v>1</v>
          </cell>
          <cell r="M151" t="str">
            <v/>
          </cell>
        </row>
        <row r="152">
          <cell r="C152">
            <v>1</v>
          </cell>
          <cell r="M152" t="str">
            <v/>
          </cell>
        </row>
        <row r="153">
          <cell r="C153">
            <v>1</v>
          </cell>
          <cell r="M153" t="str">
            <v/>
          </cell>
        </row>
        <row r="154">
          <cell r="C154">
            <v>1</v>
          </cell>
          <cell r="M154" t="str">
            <v/>
          </cell>
        </row>
        <row r="155">
          <cell r="C155">
            <v>1</v>
          </cell>
          <cell r="M155" t="str">
            <v/>
          </cell>
        </row>
        <row r="156">
          <cell r="C156">
            <v>1</v>
          </cell>
          <cell r="M156" t="str">
            <v/>
          </cell>
        </row>
        <row r="157">
          <cell r="C157">
            <v>1</v>
          </cell>
          <cell r="M157" t="str">
            <v/>
          </cell>
        </row>
        <row r="158">
          <cell r="C158">
            <v>1</v>
          </cell>
          <cell r="M158" t="str">
            <v/>
          </cell>
        </row>
        <row r="159">
          <cell r="C159">
            <v>1</v>
          </cell>
          <cell r="M159" t="str">
            <v/>
          </cell>
        </row>
        <row r="160">
          <cell r="C160">
            <v>1</v>
          </cell>
          <cell r="M160" t="str">
            <v/>
          </cell>
        </row>
        <row r="161">
          <cell r="C161">
            <v>1</v>
          </cell>
          <cell r="M161" t="str">
            <v/>
          </cell>
        </row>
        <row r="162">
          <cell r="C162">
            <v>1</v>
          </cell>
          <cell r="M162" t="str">
            <v/>
          </cell>
        </row>
        <row r="163">
          <cell r="C163">
            <v>1</v>
          </cell>
          <cell r="M163" t="str">
            <v/>
          </cell>
        </row>
        <row r="164">
          <cell r="C164">
            <v>1</v>
          </cell>
          <cell r="M164" t="str">
            <v/>
          </cell>
        </row>
        <row r="165">
          <cell r="C165">
            <v>1</v>
          </cell>
          <cell r="M165" t="str">
            <v/>
          </cell>
        </row>
        <row r="166">
          <cell r="C166">
            <v>1</v>
          </cell>
          <cell r="M166" t="str">
            <v/>
          </cell>
        </row>
        <row r="167">
          <cell r="C167">
            <v>1</v>
          </cell>
          <cell r="M167" t="str">
            <v/>
          </cell>
        </row>
        <row r="168">
          <cell r="C168">
            <v>1</v>
          </cell>
          <cell r="M168" t="str">
            <v/>
          </cell>
        </row>
        <row r="169">
          <cell r="C169">
            <v>1</v>
          </cell>
          <cell r="M169" t="str">
            <v/>
          </cell>
        </row>
        <row r="170">
          <cell r="C170">
            <v>1</v>
          </cell>
          <cell r="M170" t="str">
            <v/>
          </cell>
        </row>
        <row r="171">
          <cell r="C171">
            <v>1</v>
          </cell>
          <cell r="M171" t="str">
            <v/>
          </cell>
        </row>
        <row r="172">
          <cell r="C172">
            <v>1</v>
          </cell>
          <cell r="M172" t="str">
            <v/>
          </cell>
        </row>
        <row r="173">
          <cell r="C173">
            <v>1</v>
          </cell>
          <cell r="M173" t="str">
            <v/>
          </cell>
        </row>
        <row r="174">
          <cell r="C174">
            <v>1</v>
          </cell>
          <cell r="M174" t="str">
            <v/>
          </cell>
        </row>
        <row r="175">
          <cell r="C175">
            <v>1</v>
          </cell>
          <cell r="M175" t="str">
            <v/>
          </cell>
        </row>
        <row r="176">
          <cell r="C176">
            <v>1</v>
          </cell>
          <cell r="M176" t="str">
            <v/>
          </cell>
        </row>
        <row r="177">
          <cell r="C177">
            <v>1</v>
          </cell>
          <cell r="M177" t="str">
            <v/>
          </cell>
        </row>
        <row r="178">
          <cell r="C178">
            <v>1</v>
          </cell>
          <cell r="M178" t="str">
            <v/>
          </cell>
        </row>
        <row r="179">
          <cell r="C179">
            <v>1</v>
          </cell>
          <cell r="M179" t="str">
            <v/>
          </cell>
        </row>
        <row r="180">
          <cell r="C180">
            <v>1</v>
          </cell>
          <cell r="M180" t="str">
            <v/>
          </cell>
        </row>
        <row r="181">
          <cell r="C181">
            <v>1</v>
          </cell>
          <cell r="M181" t="str">
            <v/>
          </cell>
        </row>
        <row r="182">
          <cell r="C182">
            <v>1</v>
          </cell>
          <cell r="M182" t="str">
            <v/>
          </cell>
        </row>
        <row r="183">
          <cell r="C183">
            <v>1</v>
          </cell>
          <cell r="M183" t="str">
            <v/>
          </cell>
        </row>
        <row r="184">
          <cell r="C184">
            <v>1</v>
          </cell>
          <cell r="M184" t="str">
            <v/>
          </cell>
        </row>
        <row r="185">
          <cell r="C185">
            <v>1</v>
          </cell>
          <cell r="M185" t="str">
            <v/>
          </cell>
        </row>
        <row r="186">
          <cell r="C186">
            <v>1</v>
          </cell>
          <cell r="M186" t="str">
            <v/>
          </cell>
        </row>
        <row r="187">
          <cell r="C187">
            <v>1</v>
          </cell>
          <cell r="M187" t="str">
            <v/>
          </cell>
        </row>
        <row r="188">
          <cell r="C188">
            <v>1</v>
          </cell>
          <cell r="M188" t="str">
            <v/>
          </cell>
        </row>
        <row r="189">
          <cell r="C189">
            <v>1</v>
          </cell>
          <cell r="M189" t="str">
            <v/>
          </cell>
        </row>
        <row r="190">
          <cell r="C190">
            <v>1</v>
          </cell>
          <cell r="M190" t="str">
            <v/>
          </cell>
        </row>
        <row r="191">
          <cell r="C191">
            <v>1</v>
          </cell>
          <cell r="M191" t="str">
            <v/>
          </cell>
        </row>
        <row r="192">
          <cell r="C192">
            <v>1</v>
          </cell>
          <cell r="M192" t="str">
            <v/>
          </cell>
        </row>
        <row r="193">
          <cell r="C193">
            <v>1</v>
          </cell>
          <cell r="M193" t="str">
            <v/>
          </cell>
        </row>
        <row r="194">
          <cell r="C194">
            <v>1</v>
          </cell>
          <cell r="M194" t="str">
            <v/>
          </cell>
        </row>
        <row r="195">
          <cell r="C195">
            <v>1</v>
          </cell>
          <cell r="M195" t="str">
            <v/>
          </cell>
        </row>
        <row r="196">
          <cell r="C196">
            <v>1</v>
          </cell>
          <cell r="M196" t="str">
            <v/>
          </cell>
        </row>
        <row r="197">
          <cell r="C197">
            <v>1</v>
          </cell>
          <cell r="M197" t="str">
            <v/>
          </cell>
        </row>
        <row r="198">
          <cell r="C198">
            <v>1</v>
          </cell>
          <cell r="M198" t="str">
            <v/>
          </cell>
        </row>
        <row r="199">
          <cell r="C199">
            <v>1</v>
          </cell>
          <cell r="M199" t="str">
            <v/>
          </cell>
        </row>
        <row r="200">
          <cell r="C200">
            <v>1</v>
          </cell>
          <cell r="M200" t="str">
            <v/>
          </cell>
        </row>
      </sheetData>
      <sheetData sheetId="7">
        <row r="6">
          <cell r="G6" t="str">
            <v xml:space="preserve">Előző évi egyenleg: </v>
          </cell>
        </row>
        <row r="7">
          <cell r="C7">
            <v>1</v>
          </cell>
          <cell r="M7" t="str">
            <v/>
          </cell>
        </row>
        <row r="8">
          <cell r="C8">
            <v>1</v>
          </cell>
          <cell r="M8" t="str">
            <v/>
          </cell>
        </row>
        <row r="9">
          <cell r="C9">
            <v>1</v>
          </cell>
          <cell r="M9" t="str">
            <v/>
          </cell>
        </row>
        <row r="10">
          <cell r="C10">
            <v>1</v>
          </cell>
          <cell r="M10" t="str">
            <v/>
          </cell>
        </row>
        <row r="11">
          <cell r="C11">
            <v>1</v>
          </cell>
          <cell r="M11" t="str">
            <v/>
          </cell>
        </row>
        <row r="12">
          <cell r="C12">
            <v>1</v>
          </cell>
          <cell r="M12" t="str">
            <v/>
          </cell>
        </row>
        <row r="13">
          <cell r="C13">
            <v>1</v>
          </cell>
          <cell r="M13" t="str">
            <v/>
          </cell>
        </row>
        <row r="14">
          <cell r="C14">
            <v>1</v>
          </cell>
          <cell r="M14" t="str">
            <v/>
          </cell>
        </row>
        <row r="15">
          <cell r="C15">
            <v>1</v>
          </cell>
          <cell r="M15" t="str">
            <v/>
          </cell>
        </row>
        <row r="16">
          <cell r="C16">
            <v>1</v>
          </cell>
          <cell r="M16" t="str">
            <v/>
          </cell>
        </row>
        <row r="17">
          <cell r="C17">
            <v>1</v>
          </cell>
          <cell r="M17" t="str">
            <v/>
          </cell>
        </row>
        <row r="18">
          <cell r="C18">
            <v>1</v>
          </cell>
          <cell r="M18" t="str">
            <v/>
          </cell>
        </row>
        <row r="19">
          <cell r="C19">
            <v>1</v>
          </cell>
          <cell r="M19" t="str">
            <v/>
          </cell>
        </row>
        <row r="20">
          <cell r="C20">
            <v>1</v>
          </cell>
          <cell r="M20" t="str">
            <v/>
          </cell>
        </row>
        <row r="21">
          <cell r="C21">
            <v>1</v>
          </cell>
          <cell r="M21" t="str">
            <v/>
          </cell>
        </row>
        <row r="22">
          <cell r="C22">
            <v>1</v>
          </cell>
          <cell r="M22" t="str">
            <v/>
          </cell>
        </row>
        <row r="23">
          <cell r="C23">
            <v>1</v>
          </cell>
          <cell r="M23" t="str">
            <v/>
          </cell>
        </row>
        <row r="24">
          <cell r="C24">
            <v>1</v>
          </cell>
          <cell r="M24" t="str">
            <v/>
          </cell>
        </row>
        <row r="25">
          <cell r="C25">
            <v>1</v>
          </cell>
          <cell r="M25" t="str">
            <v/>
          </cell>
        </row>
        <row r="26">
          <cell r="C26">
            <v>1</v>
          </cell>
          <cell r="M26" t="str">
            <v/>
          </cell>
        </row>
        <row r="27">
          <cell r="C27">
            <v>1</v>
          </cell>
          <cell r="M27" t="str">
            <v/>
          </cell>
        </row>
        <row r="28">
          <cell r="C28">
            <v>1</v>
          </cell>
          <cell r="M28" t="str">
            <v/>
          </cell>
        </row>
        <row r="29">
          <cell r="C29">
            <v>1</v>
          </cell>
          <cell r="M29" t="str">
            <v/>
          </cell>
        </row>
        <row r="30">
          <cell r="C30">
            <v>1</v>
          </cell>
          <cell r="M30" t="str">
            <v/>
          </cell>
        </row>
        <row r="31">
          <cell r="C31">
            <v>1</v>
          </cell>
          <cell r="M31" t="str">
            <v/>
          </cell>
        </row>
        <row r="32">
          <cell r="C32">
            <v>1</v>
          </cell>
          <cell r="M32" t="str">
            <v/>
          </cell>
        </row>
        <row r="33">
          <cell r="C33">
            <v>1</v>
          </cell>
          <cell r="M33" t="str">
            <v/>
          </cell>
        </row>
        <row r="34">
          <cell r="C34">
            <v>1</v>
          </cell>
          <cell r="M34" t="str">
            <v/>
          </cell>
        </row>
        <row r="35">
          <cell r="C35">
            <v>1</v>
          </cell>
          <cell r="M35" t="str">
            <v/>
          </cell>
        </row>
        <row r="36">
          <cell r="C36">
            <v>1</v>
          </cell>
          <cell r="M36" t="str">
            <v/>
          </cell>
        </row>
        <row r="37">
          <cell r="C37">
            <v>1</v>
          </cell>
          <cell r="M37" t="str">
            <v/>
          </cell>
        </row>
        <row r="38">
          <cell r="C38">
            <v>1</v>
          </cell>
          <cell r="M38" t="str">
            <v/>
          </cell>
        </row>
        <row r="39">
          <cell r="C39">
            <v>1</v>
          </cell>
          <cell r="M39" t="str">
            <v/>
          </cell>
        </row>
        <row r="40">
          <cell r="C40">
            <v>1</v>
          </cell>
          <cell r="M40" t="str">
            <v/>
          </cell>
        </row>
        <row r="41">
          <cell r="C41">
            <v>1</v>
          </cell>
          <cell r="M41" t="str">
            <v/>
          </cell>
        </row>
        <row r="42">
          <cell r="C42">
            <v>1</v>
          </cell>
          <cell r="M42" t="str">
            <v/>
          </cell>
        </row>
        <row r="43">
          <cell r="C43">
            <v>1</v>
          </cell>
          <cell r="M43" t="str">
            <v/>
          </cell>
        </row>
        <row r="44">
          <cell r="C44">
            <v>1</v>
          </cell>
          <cell r="M44" t="str">
            <v/>
          </cell>
        </row>
        <row r="45">
          <cell r="C45">
            <v>1</v>
          </cell>
          <cell r="M45" t="str">
            <v/>
          </cell>
        </row>
        <row r="46">
          <cell r="C46">
            <v>1</v>
          </cell>
          <cell r="M46" t="str">
            <v/>
          </cell>
        </row>
        <row r="47">
          <cell r="C47">
            <v>1</v>
          </cell>
          <cell r="M47" t="str">
            <v/>
          </cell>
        </row>
        <row r="48">
          <cell r="C48">
            <v>1</v>
          </cell>
          <cell r="M48" t="str">
            <v/>
          </cell>
        </row>
        <row r="49">
          <cell r="C49">
            <v>1</v>
          </cell>
          <cell r="M49" t="str">
            <v/>
          </cell>
        </row>
        <row r="50">
          <cell r="C50">
            <v>1</v>
          </cell>
          <cell r="M50" t="str">
            <v/>
          </cell>
        </row>
        <row r="51">
          <cell r="C51">
            <v>1</v>
          </cell>
          <cell r="M51" t="str">
            <v/>
          </cell>
        </row>
        <row r="52">
          <cell r="C52">
            <v>1</v>
          </cell>
          <cell r="M52" t="str">
            <v/>
          </cell>
        </row>
        <row r="53">
          <cell r="C53">
            <v>1</v>
          </cell>
          <cell r="M53" t="str">
            <v/>
          </cell>
        </row>
        <row r="54">
          <cell r="C54">
            <v>1</v>
          </cell>
          <cell r="M54" t="str">
            <v/>
          </cell>
        </row>
        <row r="55">
          <cell r="C55">
            <v>1</v>
          </cell>
          <cell r="M55" t="str">
            <v/>
          </cell>
        </row>
        <row r="56">
          <cell r="C56">
            <v>1</v>
          </cell>
          <cell r="M56" t="str">
            <v/>
          </cell>
        </row>
        <row r="57">
          <cell r="C57">
            <v>1</v>
          </cell>
          <cell r="M57" t="str">
            <v/>
          </cell>
        </row>
        <row r="58">
          <cell r="C58">
            <v>1</v>
          </cell>
          <cell r="M58" t="str">
            <v/>
          </cell>
        </row>
        <row r="59">
          <cell r="C59">
            <v>1</v>
          </cell>
          <cell r="M59" t="str">
            <v/>
          </cell>
        </row>
        <row r="60">
          <cell r="C60">
            <v>1</v>
          </cell>
          <cell r="M60" t="str">
            <v/>
          </cell>
        </row>
        <row r="61">
          <cell r="C61">
            <v>1</v>
          </cell>
          <cell r="M61" t="str">
            <v/>
          </cell>
        </row>
        <row r="62">
          <cell r="C62">
            <v>1</v>
          </cell>
          <cell r="M62" t="str">
            <v/>
          </cell>
        </row>
        <row r="63">
          <cell r="C63">
            <v>1</v>
          </cell>
          <cell r="M63" t="str">
            <v/>
          </cell>
        </row>
        <row r="64">
          <cell r="C64">
            <v>1</v>
          </cell>
          <cell r="M64" t="str">
            <v/>
          </cell>
        </row>
        <row r="65">
          <cell r="C65">
            <v>1</v>
          </cell>
          <cell r="M65" t="str">
            <v/>
          </cell>
        </row>
        <row r="66">
          <cell r="C66">
            <v>1</v>
          </cell>
          <cell r="M66" t="str">
            <v/>
          </cell>
        </row>
        <row r="67">
          <cell r="C67">
            <v>1</v>
          </cell>
          <cell r="M67" t="str">
            <v/>
          </cell>
        </row>
        <row r="68">
          <cell r="C68">
            <v>1</v>
          </cell>
          <cell r="M68" t="str">
            <v/>
          </cell>
        </row>
        <row r="69">
          <cell r="C69">
            <v>1</v>
          </cell>
          <cell r="M69" t="str">
            <v/>
          </cell>
        </row>
        <row r="70">
          <cell r="C70">
            <v>1</v>
          </cell>
          <cell r="M70" t="str">
            <v/>
          </cell>
        </row>
        <row r="71">
          <cell r="C71">
            <v>1</v>
          </cell>
          <cell r="M71" t="str">
            <v/>
          </cell>
        </row>
        <row r="72">
          <cell r="C72">
            <v>1</v>
          </cell>
          <cell r="M72" t="str">
            <v/>
          </cell>
        </row>
        <row r="73">
          <cell r="C73">
            <v>1</v>
          </cell>
          <cell r="M73" t="str">
            <v/>
          </cell>
        </row>
        <row r="74">
          <cell r="C74">
            <v>1</v>
          </cell>
          <cell r="M74" t="str">
            <v/>
          </cell>
        </row>
        <row r="75">
          <cell r="C75">
            <v>1</v>
          </cell>
          <cell r="M75" t="str">
            <v/>
          </cell>
        </row>
        <row r="76">
          <cell r="C76">
            <v>1</v>
          </cell>
          <cell r="M76" t="str">
            <v/>
          </cell>
        </row>
        <row r="77">
          <cell r="C77">
            <v>1</v>
          </cell>
          <cell r="M77" t="str">
            <v/>
          </cell>
        </row>
        <row r="78">
          <cell r="C78">
            <v>1</v>
          </cell>
          <cell r="M78" t="str">
            <v/>
          </cell>
        </row>
        <row r="79">
          <cell r="C79">
            <v>1</v>
          </cell>
          <cell r="M79" t="str">
            <v/>
          </cell>
        </row>
        <row r="80">
          <cell r="C80">
            <v>1</v>
          </cell>
          <cell r="M80" t="str">
            <v/>
          </cell>
        </row>
        <row r="81">
          <cell r="C81">
            <v>1</v>
          </cell>
          <cell r="M81" t="str">
            <v/>
          </cell>
        </row>
        <row r="82">
          <cell r="C82">
            <v>1</v>
          </cell>
          <cell r="M82" t="str">
            <v/>
          </cell>
        </row>
        <row r="83">
          <cell r="C83">
            <v>1</v>
          </cell>
          <cell r="M83" t="str">
            <v/>
          </cell>
        </row>
        <row r="84">
          <cell r="C84">
            <v>1</v>
          </cell>
          <cell r="M84" t="str">
            <v/>
          </cell>
        </row>
        <row r="85">
          <cell r="C85">
            <v>1</v>
          </cell>
          <cell r="M85" t="str">
            <v/>
          </cell>
        </row>
        <row r="86">
          <cell r="C86">
            <v>1</v>
          </cell>
          <cell r="M86" t="str">
            <v/>
          </cell>
        </row>
        <row r="87">
          <cell r="C87">
            <v>1</v>
          </cell>
          <cell r="M87" t="str">
            <v/>
          </cell>
        </row>
        <row r="88">
          <cell r="C88">
            <v>1</v>
          </cell>
          <cell r="M88" t="str">
            <v/>
          </cell>
        </row>
        <row r="89">
          <cell r="C89">
            <v>1</v>
          </cell>
          <cell r="M89" t="str">
            <v/>
          </cell>
        </row>
        <row r="90">
          <cell r="C90">
            <v>1</v>
          </cell>
          <cell r="M90" t="str">
            <v/>
          </cell>
        </row>
        <row r="91">
          <cell r="C91">
            <v>1</v>
          </cell>
          <cell r="M91" t="str">
            <v/>
          </cell>
        </row>
        <row r="92">
          <cell r="C92">
            <v>1</v>
          </cell>
          <cell r="M92" t="str">
            <v/>
          </cell>
        </row>
        <row r="93">
          <cell r="C93">
            <v>1</v>
          </cell>
          <cell r="M93" t="str">
            <v/>
          </cell>
        </row>
        <row r="94">
          <cell r="C94">
            <v>1</v>
          </cell>
          <cell r="M94" t="str">
            <v/>
          </cell>
        </row>
        <row r="95">
          <cell r="C95">
            <v>1</v>
          </cell>
          <cell r="M95" t="str">
            <v/>
          </cell>
        </row>
        <row r="96">
          <cell r="C96">
            <v>1</v>
          </cell>
          <cell r="M96" t="str">
            <v/>
          </cell>
        </row>
        <row r="97">
          <cell r="C97">
            <v>1</v>
          </cell>
          <cell r="M97" t="str">
            <v/>
          </cell>
        </row>
        <row r="98">
          <cell r="C98">
            <v>1</v>
          </cell>
          <cell r="M98" t="str">
            <v/>
          </cell>
        </row>
        <row r="99">
          <cell r="C99">
            <v>1</v>
          </cell>
          <cell r="M99" t="str">
            <v/>
          </cell>
        </row>
        <row r="100">
          <cell r="C100">
            <v>1</v>
          </cell>
          <cell r="M100" t="str">
            <v/>
          </cell>
        </row>
        <row r="101">
          <cell r="C101">
            <v>1</v>
          </cell>
          <cell r="M101" t="str">
            <v/>
          </cell>
        </row>
        <row r="102">
          <cell r="C102">
            <v>1</v>
          </cell>
          <cell r="M102" t="str">
            <v/>
          </cell>
        </row>
        <row r="103">
          <cell r="C103">
            <v>1</v>
          </cell>
          <cell r="M103" t="str">
            <v/>
          </cell>
        </row>
        <row r="104">
          <cell r="C104">
            <v>1</v>
          </cell>
          <cell r="M104" t="str">
            <v/>
          </cell>
        </row>
        <row r="105">
          <cell r="C105">
            <v>1</v>
          </cell>
          <cell r="M105" t="str">
            <v/>
          </cell>
        </row>
        <row r="106">
          <cell r="C106">
            <v>1</v>
          </cell>
          <cell r="M106" t="str">
            <v/>
          </cell>
        </row>
        <row r="107">
          <cell r="C107">
            <v>1</v>
          </cell>
          <cell r="M107" t="str">
            <v/>
          </cell>
        </row>
        <row r="108">
          <cell r="C108">
            <v>1</v>
          </cell>
          <cell r="M108" t="str">
            <v/>
          </cell>
        </row>
        <row r="109">
          <cell r="C109">
            <v>1</v>
          </cell>
          <cell r="M109" t="str">
            <v/>
          </cell>
        </row>
        <row r="110">
          <cell r="C110">
            <v>1</v>
          </cell>
          <cell r="M110" t="str">
            <v/>
          </cell>
        </row>
        <row r="111">
          <cell r="C111">
            <v>1</v>
          </cell>
          <cell r="M111" t="str">
            <v/>
          </cell>
        </row>
        <row r="112">
          <cell r="C112">
            <v>1</v>
          </cell>
          <cell r="M112" t="str">
            <v/>
          </cell>
        </row>
        <row r="113">
          <cell r="C113">
            <v>1</v>
          </cell>
          <cell r="M113" t="str">
            <v/>
          </cell>
        </row>
        <row r="114">
          <cell r="C114">
            <v>1</v>
          </cell>
          <cell r="M114" t="str">
            <v/>
          </cell>
        </row>
        <row r="115">
          <cell r="C115">
            <v>1</v>
          </cell>
          <cell r="M115" t="str">
            <v/>
          </cell>
        </row>
        <row r="116">
          <cell r="C116">
            <v>1</v>
          </cell>
          <cell r="M116" t="str">
            <v/>
          </cell>
        </row>
        <row r="117">
          <cell r="C117">
            <v>1</v>
          </cell>
          <cell r="M117" t="str">
            <v/>
          </cell>
        </row>
        <row r="118">
          <cell r="C118">
            <v>1</v>
          </cell>
          <cell r="M118" t="str">
            <v/>
          </cell>
        </row>
        <row r="119">
          <cell r="C119">
            <v>1</v>
          </cell>
          <cell r="M119" t="str">
            <v/>
          </cell>
        </row>
        <row r="120">
          <cell r="C120">
            <v>1</v>
          </cell>
          <cell r="M120" t="str">
            <v/>
          </cell>
        </row>
        <row r="121">
          <cell r="C121">
            <v>1</v>
          </cell>
          <cell r="M121" t="str">
            <v/>
          </cell>
        </row>
        <row r="122">
          <cell r="C122">
            <v>1</v>
          </cell>
          <cell r="M122" t="str">
            <v/>
          </cell>
        </row>
        <row r="123">
          <cell r="C123">
            <v>1</v>
          </cell>
          <cell r="M123" t="str">
            <v/>
          </cell>
        </row>
        <row r="124">
          <cell r="C124">
            <v>1</v>
          </cell>
          <cell r="M124" t="str">
            <v/>
          </cell>
        </row>
        <row r="125">
          <cell r="C125">
            <v>1</v>
          </cell>
          <cell r="M125" t="str">
            <v/>
          </cell>
        </row>
        <row r="126">
          <cell r="C126">
            <v>1</v>
          </cell>
          <cell r="M126" t="str">
            <v/>
          </cell>
        </row>
        <row r="127">
          <cell r="C127">
            <v>1</v>
          </cell>
          <cell r="M127" t="str">
            <v/>
          </cell>
        </row>
        <row r="128">
          <cell r="C128">
            <v>1</v>
          </cell>
          <cell r="M128" t="str">
            <v/>
          </cell>
        </row>
        <row r="129">
          <cell r="C129">
            <v>1</v>
          </cell>
          <cell r="M129" t="str">
            <v/>
          </cell>
        </row>
        <row r="130">
          <cell r="C130">
            <v>1</v>
          </cell>
          <cell r="M130" t="str">
            <v/>
          </cell>
        </row>
        <row r="131">
          <cell r="C131">
            <v>1</v>
          </cell>
          <cell r="M131" t="str">
            <v/>
          </cell>
        </row>
        <row r="132">
          <cell r="C132">
            <v>1</v>
          </cell>
          <cell r="M132" t="str">
            <v/>
          </cell>
        </row>
        <row r="133">
          <cell r="C133">
            <v>1</v>
          </cell>
          <cell r="M133" t="str">
            <v/>
          </cell>
        </row>
        <row r="134">
          <cell r="C134">
            <v>1</v>
          </cell>
          <cell r="M134" t="str">
            <v/>
          </cell>
        </row>
        <row r="135">
          <cell r="C135">
            <v>1</v>
          </cell>
          <cell r="M135" t="str">
            <v/>
          </cell>
        </row>
        <row r="136">
          <cell r="C136">
            <v>1</v>
          </cell>
          <cell r="M136" t="str">
            <v/>
          </cell>
        </row>
        <row r="137">
          <cell r="C137">
            <v>1</v>
          </cell>
          <cell r="M137" t="str">
            <v/>
          </cell>
        </row>
        <row r="138">
          <cell r="C138">
            <v>1</v>
          </cell>
          <cell r="M138" t="str">
            <v/>
          </cell>
        </row>
        <row r="139">
          <cell r="C139">
            <v>1</v>
          </cell>
          <cell r="M139" t="str">
            <v/>
          </cell>
        </row>
        <row r="140">
          <cell r="C140">
            <v>1</v>
          </cell>
          <cell r="M140" t="str">
            <v/>
          </cell>
        </row>
        <row r="141">
          <cell r="C141">
            <v>1</v>
          </cell>
          <cell r="M141" t="str">
            <v/>
          </cell>
        </row>
        <row r="142">
          <cell r="C142">
            <v>1</v>
          </cell>
          <cell r="M142" t="str">
            <v/>
          </cell>
        </row>
        <row r="143">
          <cell r="C143">
            <v>1</v>
          </cell>
          <cell r="M143" t="str">
            <v/>
          </cell>
        </row>
        <row r="144">
          <cell r="C144">
            <v>1</v>
          </cell>
          <cell r="M144" t="str">
            <v/>
          </cell>
        </row>
        <row r="145">
          <cell r="C145">
            <v>1</v>
          </cell>
          <cell r="M145" t="str">
            <v/>
          </cell>
        </row>
        <row r="146">
          <cell r="C146">
            <v>1</v>
          </cell>
          <cell r="M146" t="str">
            <v/>
          </cell>
        </row>
        <row r="147">
          <cell r="C147">
            <v>1</v>
          </cell>
          <cell r="M147" t="str">
            <v/>
          </cell>
        </row>
        <row r="148">
          <cell r="C148">
            <v>1</v>
          </cell>
          <cell r="M148" t="str">
            <v/>
          </cell>
        </row>
        <row r="149">
          <cell r="C149">
            <v>1</v>
          </cell>
          <cell r="M149" t="str">
            <v/>
          </cell>
        </row>
        <row r="150">
          <cell r="C150">
            <v>1</v>
          </cell>
          <cell r="M150" t="str">
            <v/>
          </cell>
        </row>
        <row r="151">
          <cell r="C151">
            <v>1</v>
          </cell>
          <cell r="M151" t="str">
            <v/>
          </cell>
        </row>
        <row r="152">
          <cell r="C152">
            <v>1</v>
          </cell>
          <cell r="M152" t="str">
            <v/>
          </cell>
        </row>
        <row r="153">
          <cell r="C153">
            <v>1</v>
          </cell>
          <cell r="M153" t="str">
            <v/>
          </cell>
        </row>
        <row r="154">
          <cell r="C154">
            <v>1</v>
          </cell>
          <cell r="M154" t="str">
            <v/>
          </cell>
        </row>
        <row r="155">
          <cell r="C155">
            <v>1</v>
          </cell>
          <cell r="M155" t="str">
            <v/>
          </cell>
        </row>
        <row r="156">
          <cell r="C156">
            <v>1</v>
          </cell>
          <cell r="M156" t="str">
            <v/>
          </cell>
        </row>
        <row r="157">
          <cell r="C157">
            <v>1</v>
          </cell>
          <cell r="M157" t="str">
            <v/>
          </cell>
        </row>
        <row r="158">
          <cell r="C158">
            <v>1</v>
          </cell>
          <cell r="M158" t="str">
            <v/>
          </cell>
        </row>
        <row r="159">
          <cell r="C159">
            <v>1</v>
          </cell>
          <cell r="M159" t="str">
            <v/>
          </cell>
        </row>
        <row r="160">
          <cell r="C160">
            <v>1</v>
          </cell>
          <cell r="M160" t="str">
            <v/>
          </cell>
        </row>
        <row r="161">
          <cell r="C161">
            <v>1</v>
          </cell>
          <cell r="M161" t="str">
            <v/>
          </cell>
        </row>
        <row r="162">
          <cell r="C162">
            <v>1</v>
          </cell>
          <cell r="M162" t="str">
            <v/>
          </cell>
        </row>
        <row r="163">
          <cell r="C163">
            <v>1</v>
          </cell>
          <cell r="M163" t="str">
            <v/>
          </cell>
        </row>
        <row r="164">
          <cell r="C164">
            <v>1</v>
          </cell>
          <cell r="M164" t="str">
            <v/>
          </cell>
        </row>
        <row r="165">
          <cell r="C165">
            <v>1</v>
          </cell>
          <cell r="M165" t="str">
            <v/>
          </cell>
        </row>
        <row r="166">
          <cell r="C166">
            <v>1</v>
          </cell>
          <cell r="M166" t="str">
            <v/>
          </cell>
        </row>
        <row r="167">
          <cell r="C167">
            <v>1</v>
          </cell>
          <cell r="M167" t="str">
            <v/>
          </cell>
        </row>
        <row r="168">
          <cell r="C168">
            <v>1</v>
          </cell>
          <cell r="M168" t="str">
            <v/>
          </cell>
        </row>
        <row r="169">
          <cell r="C169">
            <v>1</v>
          </cell>
          <cell r="M169" t="str">
            <v/>
          </cell>
        </row>
        <row r="170">
          <cell r="C170">
            <v>1</v>
          </cell>
          <cell r="M170" t="str">
            <v/>
          </cell>
        </row>
        <row r="171">
          <cell r="C171">
            <v>1</v>
          </cell>
          <cell r="M171" t="str">
            <v/>
          </cell>
        </row>
        <row r="172">
          <cell r="C172">
            <v>1</v>
          </cell>
          <cell r="M172" t="str">
            <v/>
          </cell>
        </row>
        <row r="173">
          <cell r="C173">
            <v>1</v>
          </cell>
          <cell r="M173" t="str">
            <v/>
          </cell>
        </row>
        <row r="174">
          <cell r="C174">
            <v>1</v>
          </cell>
          <cell r="M174" t="str">
            <v/>
          </cell>
        </row>
        <row r="175">
          <cell r="C175">
            <v>1</v>
          </cell>
          <cell r="M175" t="str">
            <v/>
          </cell>
        </row>
        <row r="176">
          <cell r="C176">
            <v>1</v>
          </cell>
          <cell r="M176" t="str">
            <v/>
          </cell>
        </row>
        <row r="177">
          <cell r="C177">
            <v>1</v>
          </cell>
          <cell r="M177" t="str">
            <v/>
          </cell>
        </row>
        <row r="178">
          <cell r="C178">
            <v>1</v>
          </cell>
          <cell r="M178" t="str">
            <v/>
          </cell>
        </row>
        <row r="179">
          <cell r="C179">
            <v>1</v>
          </cell>
          <cell r="M179" t="str">
            <v/>
          </cell>
        </row>
        <row r="180">
          <cell r="C180">
            <v>1</v>
          </cell>
          <cell r="M180" t="str">
            <v/>
          </cell>
        </row>
        <row r="181">
          <cell r="C181">
            <v>1</v>
          </cell>
          <cell r="M181" t="str">
            <v/>
          </cell>
        </row>
        <row r="182">
          <cell r="C182">
            <v>1</v>
          </cell>
          <cell r="M182" t="str">
            <v/>
          </cell>
        </row>
        <row r="183">
          <cell r="C183">
            <v>1</v>
          </cell>
          <cell r="M183" t="str">
            <v/>
          </cell>
        </row>
        <row r="184">
          <cell r="C184">
            <v>1</v>
          </cell>
          <cell r="M184" t="str">
            <v/>
          </cell>
        </row>
        <row r="185">
          <cell r="C185">
            <v>1</v>
          </cell>
          <cell r="M185" t="str">
            <v/>
          </cell>
        </row>
        <row r="186">
          <cell r="C186">
            <v>1</v>
          </cell>
          <cell r="M186" t="str">
            <v/>
          </cell>
        </row>
        <row r="187">
          <cell r="C187">
            <v>1</v>
          </cell>
          <cell r="M187" t="str">
            <v/>
          </cell>
        </row>
        <row r="188">
          <cell r="C188">
            <v>1</v>
          </cell>
          <cell r="M188" t="str">
            <v/>
          </cell>
        </row>
        <row r="189">
          <cell r="C189">
            <v>1</v>
          </cell>
          <cell r="M189" t="str">
            <v/>
          </cell>
        </row>
        <row r="190">
          <cell r="C190">
            <v>1</v>
          </cell>
          <cell r="M190" t="str">
            <v/>
          </cell>
        </row>
        <row r="191">
          <cell r="C191">
            <v>1</v>
          </cell>
          <cell r="M191" t="str">
            <v/>
          </cell>
        </row>
        <row r="192">
          <cell r="C192">
            <v>1</v>
          </cell>
          <cell r="M192" t="str">
            <v/>
          </cell>
        </row>
        <row r="193">
          <cell r="C193">
            <v>1</v>
          </cell>
          <cell r="M193" t="str">
            <v/>
          </cell>
        </row>
        <row r="194">
          <cell r="C194">
            <v>1</v>
          </cell>
          <cell r="M194" t="str">
            <v/>
          </cell>
        </row>
        <row r="195">
          <cell r="C195">
            <v>1</v>
          </cell>
          <cell r="M195" t="str">
            <v/>
          </cell>
        </row>
        <row r="196">
          <cell r="C196">
            <v>1</v>
          </cell>
          <cell r="M196" t="str">
            <v/>
          </cell>
        </row>
        <row r="197">
          <cell r="C197">
            <v>1</v>
          </cell>
          <cell r="M197" t="str">
            <v/>
          </cell>
        </row>
        <row r="198">
          <cell r="C198">
            <v>1</v>
          </cell>
          <cell r="M198" t="str">
            <v/>
          </cell>
        </row>
        <row r="199">
          <cell r="C199">
            <v>1</v>
          </cell>
          <cell r="M199" t="str">
            <v/>
          </cell>
        </row>
        <row r="200">
          <cell r="C200">
            <v>1</v>
          </cell>
          <cell r="M200" t="str">
            <v/>
          </cell>
        </row>
      </sheetData>
      <sheetData sheetId="8">
        <row r="6">
          <cell r="G6" t="str">
            <v xml:space="preserve">Előző évi egyenleg: </v>
          </cell>
        </row>
        <row r="7">
          <cell r="C7">
            <v>1</v>
          </cell>
          <cell r="M7" t="str">
            <v/>
          </cell>
        </row>
        <row r="8">
          <cell r="C8">
            <v>1</v>
          </cell>
          <cell r="M8" t="str">
            <v/>
          </cell>
        </row>
        <row r="9">
          <cell r="C9">
            <v>1</v>
          </cell>
          <cell r="M9" t="str">
            <v/>
          </cell>
        </row>
        <row r="10">
          <cell r="C10">
            <v>1</v>
          </cell>
          <cell r="M10" t="str">
            <v/>
          </cell>
        </row>
        <row r="11">
          <cell r="C11">
            <v>1</v>
          </cell>
          <cell r="M11" t="str">
            <v/>
          </cell>
        </row>
        <row r="12">
          <cell r="C12">
            <v>1</v>
          </cell>
          <cell r="M12" t="str">
            <v/>
          </cell>
        </row>
        <row r="13">
          <cell r="C13">
            <v>1</v>
          </cell>
          <cell r="M13" t="str">
            <v/>
          </cell>
        </row>
        <row r="14">
          <cell r="C14">
            <v>1</v>
          </cell>
          <cell r="M14" t="str">
            <v/>
          </cell>
        </row>
        <row r="15">
          <cell r="C15">
            <v>1</v>
          </cell>
          <cell r="M15" t="str">
            <v/>
          </cell>
        </row>
        <row r="16">
          <cell r="C16">
            <v>1</v>
          </cell>
          <cell r="M16" t="str">
            <v/>
          </cell>
        </row>
        <row r="17">
          <cell r="C17">
            <v>1</v>
          </cell>
          <cell r="M17" t="str">
            <v/>
          </cell>
        </row>
        <row r="18">
          <cell r="C18">
            <v>1</v>
          </cell>
          <cell r="M18" t="str">
            <v/>
          </cell>
        </row>
        <row r="19">
          <cell r="C19">
            <v>1</v>
          </cell>
          <cell r="M19" t="str">
            <v/>
          </cell>
        </row>
        <row r="20">
          <cell r="C20">
            <v>1</v>
          </cell>
          <cell r="M20" t="str">
            <v/>
          </cell>
        </row>
        <row r="21">
          <cell r="C21">
            <v>1</v>
          </cell>
          <cell r="M21" t="str">
            <v/>
          </cell>
        </row>
        <row r="22">
          <cell r="C22">
            <v>1</v>
          </cell>
          <cell r="M22" t="str">
            <v/>
          </cell>
        </row>
        <row r="23">
          <cell r="C23">
            <v>1</v>
          </cell>
          <cell r="M23" t="str">
            <v/>
          </cell>
        </row>
        <row r="24">
          <cell r="C24">
            <v>1</v>
          </cell>
          <cell r="M24" t="str">
            <v/>
          </cell>
        </row>
        <row r="25">
          <cell r="C25">
            <v>1</v>
          </cell>
          <cell r="M25" t="str">
            <v/>
          </cell>
        </row>
        <row r="26">
          <cell r="C26">
            <v>1</v>
          </cell>
          <cell r="M26" t="str">
            <v/>
          </cell>
        </row>
        <row r="27">
          <cell r="C27">
            <v>1</v>
          </cell>
          <cell r="M27" t="str">
            <v/>
          </cell>
        </row>
        <row r="28">
          <cell r="C28">
            <v>1</v>
          </cell>
          <cell r="M28" t="str">
            <v/>
          </cell>
        </row>
        <row r="29">
          <cell r="C29">
            <v>1</v>
          </cell>
          <cell r="M29" t="str">
            <v/>
          </cell>
        </row>
        <row r="30">
          <cell r="C30">
            <v>1</v>
          </cell>
          <cell r="M30" t="str">
            <v/>
          </cell>
        </row>
        <row r="31">
          <cell r="C31">
            <v>1</v>
          </cell>
          <cell r="M31" t="str">
            <v/>
          </cell>
        </row>
        <row r="32">
          <cell r="C32">
            <v>1</v>
          </cell>
          <cell r="M32" t="str">
            <v/>
          </cell>
        </row>
        <row r="33">
          <cell r="C33">
            <v>1</v>
          </cell>
          <cell r="M33" t="str">
            <v/>
          </cell>
        </row>
        <row r="34">
          <cell r="C34">
            <v>1</v>
          </cell>
          <cell r="M34" t="str">
            <v/>
          </cell>
        </row>
        <row r="35">
          <cell r="C35">
            <v>1</v>
          </cell>
          <cell r="M35" t="str">
            <v/>
          </cell>
        </row>
        <row r="36">
          <cell r="C36">
            <v>1</v>
          </cell>
          <cell r="M36" t="str">
            <v/>
          </cell>
        </row>
        <row r="37">
          <cell r="C37">
            <v>1</v>
          </cell>
          <cell r="M37" t="str">
            <v/>
          </cell>
        </row>
        <row r="38">
          <cell r="C38">
            <v>1</v>
          </cell>
          <cell r="M38" t="str">
            <v/>
          </cell>
        </row>
        <row r="39">
          <cell r="C39">
            <v>1</v>
          </cell>
          <cell r="M39" t="str">
            <v/>
          </cell>
        </row>
        <row r="40">
          <cell r="C40">
            <v>1</v>
          </cell>
          <cell r="M40" t="str">
            <v/>
          </cell>
        </row>
        <row r="41">
          <cell r="C41">
            <v>1</v>
          </cell>
          <cell r="M41" t="str">
            <v/>
          </cell>
        </row>
        <row r="42">
          <cell r="C42">
            <v>1</v>
          </cell>
          <cell r="M42" t="str">
            <v/>
          </cell>
        </row>
        <row r="43">
          <cell r="C43">
            <v>1</v>
          </cell>
          <cell r="M43" t="str">
            <v/>
          </cell>
        </row>
        <row r="44">
          <cell r="C44">
            <v>1</v>
          </cell>
          <cell r="M44" t="str">
            <v/>
          </cell>
        </row>
        <row r="45">
          <cell r="C45">
            <v>1</v>
          </cell>
          <cell r="M45" t="str">
            <v/>
          </cell>
        </row>
        <row r="46">
          <cell r="C46">
            <v>1</v>
          </cell>
          <cell r="M46" t="str">
            <v/>
          </cell>
        </row>
        <row r="47">
          <cell r="C47">
            <v>1</v>
          </cell>
          <cell r="M47" t="str">
            <v/>
          </cell>
        </row>
        <row r="48">
          <cell r="C48">
            <v>1</v>
          </cell>
          <cell r="M48" t="str">
            <v/>
          </cell>
        </row>
        <row r="49">
          <cell r="C49">
            <v>1</v>
          </cell>
          <cell r="M49" t="str">
            <v/>
          </cell>
        </row>
        <row r="50">
          <cell r="C50">
            <v>1</v>
          </cell>
          <cell r="M50" t="str">
            <v/>
          </cell>
        </row>
        <row r="51">
          <cell r="C51">
            <v>1</v>
          </cell>
          <cell r="M51" t="str">
            <v/>
          </cell>
        </row>
        <row r="52">
          <cell r="C52">
            <v>1</v>
          </cell>
          <cell r="M52" t="str">
            <v/>
          </cell>
        </row>
        <row r="53">
          <cell r="C53">
            <v>1</v>
          </cell>
          <cell r="M53" t="str">
            <v/>
          </cell>
        </row>
        <row r="54">
          <cell r="C54">
            <v>1</v>
          </cell>
          <cell r="M54" t="str">
            <v/>
          </cell>
        </row>
        <row r="55">
          <cell r="C55">
            <v>1</v>
          </cell>
          <cell r="M55" t="str">
            <v/>
          </cell>
        </row>
        <row r="56">
          <cell r="C56">
            <v>1</v>
          </cell>
          <cell r="M56" t="str">
            <v/>
          </cell>
        </row>
        <row r="57">
          <cell r="C57">
            <v>1</v>
          </cell>
          <cell r="M57" t="str">
            <v/>
          </cell>
        </row>
        <row r="58">
          <cell r="C58">
            <v>1</v>
          </cell>
          <cell r="M58" t="str">
            <v/>
          </cell>
        </row>
        <row r="59">
          <cell r="C59">
            <v>1</v>
          </cell>
          <cell r="M59" t="str">
            <v/>
          </cell>
        </row>
        <row r="60">
          <cell r="C60">
            <v>1</v>
          </cell>
          <cell r="M60" t="str">
            <v/>
          </cell>
        </row>
        <row r="61">
          <cell r="C61">
            <v>1</v>
          </cell>
          <cell r="M61" t="str">
            <v/>
          </cell>
        </row>
        <row r="62">
          <cell r="C62">
            <v>1</v>
          </cell>
          <cell r="M62" t="str">
            <v/>
          </cell>
        </row>
        <row r="63">
          <cell r="C63">
            <v>1</v>
          </cell>
          <cell r="M63" t="str">
            <v/>
          </cell>
        </row>
        <row r="64">
          <cell r="C64">
            <v>1</v>
          </cell>
          <cell r="M64" t="str">
            <v/>
          </cell>
        </row>
        <row r="65">
          <cell r="C65">
            <v>1</v>
          </cell>
          <cell r="M65" t="str">
            <v/>
          </cell>
        </row>
        <row r="66">
          <cell r="C66">
            <v>1</v>
          </cell>
          <cell r="M66" t="str">
            <v/>
          </cell>
        </row>
        <row r="67">
          <cell r="C67">
            <v>1</v>
          </cell>
          <cell r="M67" t="str">
            <v/>
          </cell>
        </row>
        <row r="68">
          <cell r="C68">
            <v>1</v>
          </cell>
          <cell r="M68" t="str">
            <v/>
          </cell>
        </row>
        <row r="69">
          <cell r="C69">
            <v>1</v>
          </cell>
          <cell r="M69" t="str">
            <v/>
          </cell>
        </row>
        <row r="70">
          <cell r="C70">
            <v>1</v>
          </cell>
          <cell r="M70" t="str">
            <v/>
          </cell>
        </row>
        <row r="71">
          <cell r="C71">
            <v>1</v>
          </cell>
          <cell r="M71" t="str">
            <v/>
          </cell>
        </row>
        <row r="72">
          <cell r="C72">
            <v>1</v>
          </cell>
          <cell r="M72" t="str">
            <v/>
          </cell>
        </row>
        <row r="73">
          <cell r="C73">
            <v>1</v>
          </cell>
          <cell r="M73" t="str">
            <v/>
          </cell>
        </row>
        <row r="74">
          <cell r="C74">
            <v>1</v>
          </cell>
          <cell r="M74" t="str">
            <v/>
          </cell>
        </row>
        <row r="75">
          <cell r="C75">
            <v>1</v>
          </cell>
          <cell r="M75" t="str">
            <v/>
          </cell>
        </row>
        <row r="76">
          <cell r="C76">
            <v>1</v>
          </cell>
          <cell r="M76" t="str">
            <v/>
          </cell>
        </row>
        <row r="77">
          <cell r="C77">
            <v>1</v>
          </cell>
          <cell r="M77" t="str">
            <v/>
          </cell>
        </row>
        <row r="78">
          <cell r="C78">
            <v>1</v>
          </cell>
          <cell r="M78" t="str">
            <v/>
          </cell>
        </row>
        <row r="79">
          <cell r="C79">
            <v>1</v>
          </cell>
          <cell r="M79" t="str">
            <v/>
          </cell>
        </row>
        <row r="80">
          <cell r="C80">
            <v>1</v>
          </cell>
          <cell r="M80" t="str">
            <v/>
          </cell>
        </row>
        <row r="81">
          <cell r="C81">
            <v>1</v>
          </cell>
          <cell r="M81" t="str">
            <v/>
          </cell>
        </row>
        <row r="82">
          <cell r="C82">
            <v>1</v>
          </cell>
          <cell r="M82" t="str">
            <v/>
          </cell>
        </row>
        <row r="83">
          <cell r="C83">
            <v>1</v>
          </cell>
          <cell r="M83" t="str">
            <v/>
          </cell>
        </row>
        <row r="84">
          <cell r="C84">
            <v>1</v>
          </cell>
          <cell r="M84" t="str">
            <v/>
          </cell>
        </row>
        <row r="85">
          <cell r="C85">
            <v>1</v>
          </cell>
          <cell r="M85" t="str">
            <v/>
          </cell>
        </row>
        <row r="86">
          <cell r="C86">
            <v>1</v>
          </cell>
          <cell r="M86" t="str">
            <v/>
          </cell>
        </row>
        <row r="87">
          <cell r="C87">
            <v>1</v>
          </cell>
          <cell r="M87" t="str">
            <v/>
          </cell>
        </row>
        <row r="88">
          <cell r="C88">
            <v>1</v>
          </cell>
          <cell r="M88" t="str">
            <v/>
          </cell>
        </row>
        <row r="89">
          <cell r="C89">
            <v>1</v>
          </cell>
          <cell r="M89" t="str">
            <v/>
          </cell>
        </row>
        <row r="90">
          <cell r="C90">
            <v>1</v>
          </cell>
          <cell r="M90" t="str">
            <v/>
          </cell>
        </row>
        <row r="91">
          <cell r="C91">
            <v>1</v>
          </cell>
          <cell r="M91" t="str">
            <v/>
          </cell>
        </row>
        <row r="92">
          <cell r="C92">
            <v>1</v>
          </cell>
          <cell r="M92" t="str">
            <v/>
          </cell>
        </row>
        <row r="93">
          <cell r="C93">
            <v>1</v>
          </cell>
          <cell r="M93" t="str">
            <v/>
          </cell>
        </row>
        <row r="94">
          <cell r="C94">
            <v>1</v>
          </cell>
          <cell r="M94" t="str">
            <v/>
          </cell>
        </row>
        <row r="95">
          <cell r="C95">
            <v>1</v>
          </cell>
          <cell r="M95" t="str">
            <v/>
          </cell>
        </row>
        <row r="96">
          <cell r="C96">
            <v>1</v>
          </cell>
          <cell r="M96" t="str">
            <v/>
          </cell>
        </row>
        <row r="97">
          <cell r="C97">
            <v>1</v>
          </cell>
          <cell r="M97" t="str">
            <v/>
          </cell>
        </row>
        <row r="98">
          <cell r="C98">
            <v>1</v>
          </cell>
          <cell r="M98" t="str">
            <v/>
          </cell>
        </row>
        <row r="99">
          <cell r="C99">
            <v>1</v>
          </cell>
          <cell r="M99" t="str">
            <v/>
          </cell>
        </row>
        <row r="100">
          <cell r="C100">
            <v>1</v>
          </cell>
          <cell r="M100" t="str">
            <v/>
          </cell>
        </row>
        <row r="101">
          <cell r="C101">
            <v>1</v>
          </cell>
          <cell r="M101" t="str">
            <v/>
          </cell>
        </row>
        <row r="102">
          <cell r="C102">
            <v>1</v>
          </cell>
          <cell r="M102" t="str">
            <v/>
          </cell>
        </row>
        <row r="103">
          <cell r="C103">
            <v>1</v>
          </cell>
          <cell r="M103" t="str">
            <v/>
          </cell>
        </row>
        <row r="104">
          <cell r="C104">
            <v>1</v>
          </cell>
          <cell r="M104" t="str">
            <v/>
          </cell>
        </row>
        <row r="105">
          <cell r="C105">
            <v>1</v>
          </cell>
          <cell r="M105" t="str">
            <v/>
          </cell>
        </row>
        <row r="106">
          <cell r="C106">
            <v>1</v>
          </cell>
          <cell r="M106" t="str">
            <v/>
          </cell>
        </row>
        <row r="107">
          <cell r="C107">
            <v>1</v>
          </cell>
          <cell r="M107" t="str">
            <v/>
          </cell>
        </row>
        <row r="108">
          <cell r="C108">
            <v>1</v>
          </cell>
          <cell r="M108" t="str">
            <v/>
          </cell>
        </row>
        <row r="109">
          <cell r="C109">
            <v>1</v>
          </cell>
          <cell r="M109" t="str">
            <v/>
          </cell>
        </row>
        <row r="110">
          <cell r="C110">
            <v>1</v>
          </cell>
          <cell r="M110" t="str">
            <v/>
          </cell>
        </row>
        <row r="111">
          <cell r="C111">
            <v>1</v>
          </cell>
          <cell r="M111" t="str">
            <v/>
          </cell>
        </row>
        <row r="112">
          <cell r="C112">
            <v>1</v>
          </cell>
          <cell r="M112" t="str">
            <v/>
          </cell>
        </row>
        <row r="113">
          <cell r="C113">
            <v>1</v>
          </cell>
          <cell r="M113" t="str">
            <v/>
          </cell>
        </row>
        <row r="114">
          <cell r="C114">
            <v>1</v>
          </cell>
          <cell r="M114" t="str">
            <v/>
          </cell>
        </row>
        <row r="115">
          <cell r="C115">
            <v>1</v>
          </cell>
          <cell r="M115" t="str">
            <v/>
          </cell>
        </row>
        <row r="116">
          <cell r="C116">
            <v>1</v>
          </cell>
          <cell r="M116" t="str">
            <v/>
          </cell>
        </row>
        <row r="117">
          <cell r="C117">
            <v>1</v>
          </cell>
          <cell r="M117" t="str">
            <v/>
          </cell>
        </row>
        <row r="118">
          <cell r="C118">
            <v>1</v>
          </cell>
          <cell r="M118" t="str">
            <v/>
          </cell>
        </row>
        <row r="119">
          <cell r="C119">
            <v>1</v>
          </cell>
          <cell r="M119" t="str">
            <v/>
          </cell>
        </row>
        <row r="120">
          <cell r="C120">
            <v>1</v>
          </cell>
          <cell r="M120" t="str">
            <v/>
          </cell>
        </row>
        <row r="121">
          <cell r="C121">
            <v>1</v>
          </cell>
          <cell r="M121" t="str">
            <v/>
          </cell>
        </row>
        <row r="122">
          <cell r="C122">
            <v>1</v>
          </cell>
          <cell r="M122" t="str">
            <v/>
          </cell>
        </row>
        <row r="123">
          <cell r="C123">
            <v>1</v>
          </cell>
          <cell r="M123" t="str">
            <v/>
          </cell>
        </row>
        <row r="124">
          <cell r="C124">
            <v>1</v>
          </cell>
          <cell r="M124" t="str">
            <v/>
          </cell>
        </row>
        <row r="125">
          <cell r="C125">
            <v>1</v>
          </cell>
          <cell r="M125" t="str">
            <v/>
          </cell>
        </row>
        <row r="126">
          <cell r="C126">
            <v>1</v>
          </cell>
          <cell r="M126" t="str">
            <v/>
          </cell>
        </row>
        <row r="127">
          <cell r="C127">
            <v>1</v>
          </cell>
          <cell r="M127" t="str">
            <v/>
          </cell>
        </row>
        <row r="128">
          <cell r="C128">
            <v>1</v>
          </cell>
          <cell r="M128" t="str">
            <v/>
          </cell>
        </row>
        <row r="129">
          <cell r="C129">
            <v>1</v>
          </cell>
          <cell r="M129" t="str">
            <v/>
          </cell>
        </row>
        <row r="130">
          <cell r="C130">
            <v>1</v>
          </cell>
          <cell r="M130" t="str">
            <v/>
          </cell>
        </row>
        <row r="131">
          <cell r="C131">
            <v>1</v>
          </cell>
          <cell r="M131" t="str">
            <v/>
          </cell>
        </row>
        <row r="132">
          <cell r="C132">
            <v>1</v>
          </cell>
          <cell r="M132" t="str">
            <v/>
          </cell>
        </row>
        <row r="133">
          <cell r="C133">
            <v>1</v>
          </cell>
          <cell r="M133" t="str">
            <v/>
          </cell>
        </row>
        <row r="134">
          <cell r="C134">
            <v>1</v>
          </cell>
          <cell r="M134" t="str">
            <v/>
          </cell>
        </row>
        <row r="135">
          <cell r="C135">
            <v>1</v>
          </cell>
          <cell r="M135" t="str">
            <v/>
          </cell>
        </row>
        <row r="136">
          <cell r="C136">
            <v>1</v>
          </cell>
          <cell r="M136" t="str">
            <v/>
          </cell>
        </row>
        <row r="137">
          <cell r="C137">
            <v>1</v>
          </cell>
          <cell r="M137" t="str">
            <v/>
          </cell>
        </row>
        <row r="138">
          <cell r="C138">
            <v>1</v>
          </cell>
          <cell r="M138" t="str">
            <v/>
          </cell>
        </row>
        <row r="139">
          <cell r="C139">
            <v>1</v>
          </cell>
          <cell r="M139" t="str">
            <v/>
          </cell>
        </row>
        <row r="140">
          <cell r="C140">
            <v>1</v>
          </cell>
          <cell r="M140" t="str">
            <v/>
          </cell>
        </row>
        <row r="141">
          <cell r="C141">
            <v>1</v>
          </cell>
          <cell r="M141" t="str">
            <v/>
          </cell>
        </row>
        <row r="142">
          <cell r="C142">
            <v>1</v>
          </cell>
          <cell r="M142" t="str">
            <v/>
          </cell>
        </row>
        <row r="143">
          <cell r="C143">
            <v>1</v>
          </cell>
          <cell r="M143" t="str">
            <v/>
          </cell>
        </row>
        <row r="144">
          <cell r="C144">
            <v>1</v>
          </cell>
          <cell r="M144" t="str">
            <v/>
          </cell>
        </row>
        <row r="145">
          <cell r="C145">
            <v>1</v>
          </cell>
          <cell r="M145" t="str">
            <v/>
          </cell>
        </row>
        <row r="146">
          <cell r="C146">
            <v>1</v>
          </cell>
          <cell r="M146" t="str">
            <v/>
          </cell>
        </row>
        <row r="147">
          <cell r="C147">
            <v>1</v>
          </cell>
          <cell r="M147" t="str">
            <v/>
          </cell>
        </row>
        <row r="148">
          <cell r="C148">
            <v>1</v>
          </cell>
          <cell r="M148" t="str">
            <v/>
          </cell>
        </row>
        <row r="149">
          <cell r="C149">
            <v>1</v>
          </cell>
          <cell r="M149" t="str">
            <v/>
          </cell>
        </row>
        <row r="150">
          <cell r="C150">
            <v>1</v>
          </cell>
          <cell r="M150" t="str">
            <v/>
          </cell>
        </row>
        <row r="151">
          <cell r="C151">
            <v>1</v>
          </cell>
          <cell r="M151" t="str">
            <v/>
          </cell>
        </row>
        <row r="152">
          <cell r="C152">
            <v>1</v>
          </cell>
          <cell r="M152" t="str">
            <v/>
          </cell>
        </row>
        <row r="153">
          <cell r="C153">
            <v>1</v>
          </cell>
          <cell r="M153" t="str">
            <v/>
          </cell>
        </row>
        <row r="154">
          <cell r="C154">
            <v>1</v>
          </cell>
          <cell r="M154" t="str">
            <v/>
          </cell>
        </row>
        <row r="155">
          <cell r="C155">
            <v>1</v>
          </cell>
          <cell r="M155" t="str">
            <v/>
          </cell>
        </row>
        <row r="156">
          <cell r="C156">
            <v>1</v>
          </cell>
          <cell r="M156" t="str">
            <v/>
          </cell>
        </row>
        <row r="157">
          <cell r="C157">
            <v>1</v>
          </cell>
          <cell r="M157" t="str">
            <v/>
          </cell>
        </row>
        <row r="158">
          <cell r="C158">
            <v>1</v>
          </cell>
          <cell r="M158" t="str">
            <v/>
          </cell>
        </row>
        <row r="159">
          <cell r="C159">
            <v>1</v>
          </cell>
          <cell r="M159" t="str">
            <v/>
          </cell>
        </row>
        <row r="160">
          <cell r="C160">
            <v>1</v>
          </cell>
          <cell r="M160" t="str">
            <v/>
          </cell>
        </row>
        <row r="161">
          <cell r="C161">
            <v>1</v>
          </cell>
          <cell r="M161" t="str">
            <v/>
          </cell>
        </row>
        <row r="162">
          <cell r="C162">
            <v>1</v>
          </cell>
          <cell r="M162" t="str">
            <v/>
          </cell>
        </row>
        <row r="163">
          <cell r="C163">
            <v>1</v>
          </cell>
          <cell r="M163" t="str">
            <v/>
          </cell>
        </row>
        <row r="164">
          <cell r="C164">
            <v>1</v>
          </cell>
          <cell r="M164" t="str">
            <v/>
          </cell>
        </row>
        <row r="165">
          <cell r="C165">
            <v>1</v>
          </cell>
          <cell r="M165" t="str">
            <v/>
          </cell>
        </row>
        <row r="166">
          <cell r="C166">
            <v>1</v>
          </cell>
          <cell r="M166" t="str">
            <v/>
          </cell>
        </row>
        <row r="167">
          <cell r="C167">
            <v>1</v>
          </cell>
          <cell r="M167" t="str">
            <v/>
          </cell>
        </row>
        <row r="168">
          <cell r="C168">
            <v>1</v>
          </cell>
          <cell r="M168" t="str">
            <v/>
          </cell>
        </row>
        <row r="169">
          <cell r="C169">
            <v>1</v>
          </cell>
          <cell r="M169" t="str">
            <v/>
          </cell>
        </row>
        <row r="170">
          <cell r="C170">
            <v>1</v>
          </cell>
          <cell r="M170" t="str">
            <v/>
          </cell>
        </row>
        <row r="171">
          <cell r="C171">
            <v>1</v>
          </cell>
          <cell r="M171" t="str">
            <v/>
          </cell>
        </row>
        <row r="172">
          <cell r="C172">
            <v>1</v>
          </cell>
          <cell r="M172" t="str">
            <v/>
          </cell>
        </row>
        <row r="173">
          <cell r="C173">
            <v>1</v>
          </cell>
          <cell r="M173" t="str">
            <v/>
          </cell>
        </row>
        <row r="174">
          <cell r="C174">
            <v>1</v>
          </cell>
          <cell r="M174" t="str">
            <v/>
          </cell>
        </row>
        <row r="175">
          <cell r="C175">
            <v>1</v>
          </cell>
          <cell r="M175" t="str">
            <v/>
          </cell>
        </row>
        <row r="176">
          <cell r="C176">
            <v>1</v>
          </cell>
          <cell r="M176" t="str">
            <v/>
          </cell>
        </row>
        <row r="177">
          <cell r="C177">
            <v>1</v>
          </cell>
          <cell r="M177" t="str">
            <v/>
          </cell>
        </row>
        <row r="178">
          <cell r="C178">
            <v>1</v>
          </cell>
          <cell r="M178" t="str">
            <v/>
          </cell>
        </row>
        <row r="179">
          <cell r="C179">
            <v>1</v>
          </cell>
          <cell r="M179" t="str">
            <v/>
          </cell>
        </row>
        <row r="180">
          <cell r="C180">
            <v>1</v>
          </cell>
          <cell r="M180" t="str">
            <v/>
          </cell>
        </row>
        <row r="181">
          <cell r="C181">
            <v>1</v>
          </cell>
          <cell r="M181" t="str">
            <v/>
          </cell>
        </row>
        <row r="182">
          <cell r="C182">
            <v>1</v>
          </cell>
          <cell r="M182" t="str">
            <v/>
          </cell>
        </row>
        <row r="183">
          <cell r="C183">
            <v>1</v>
          </cell>
          <cell r="M183" t="str">
            <v/>
          </cell>
        </row>
        <row r="184">
          <cell r="C184">
            <v>1</v>
          </cell>
          <cell r="M184" t="str">
            <v/>
          </cell>
        </row>
        <row r="185">
          <cell r="C185">
            <v>1</v>
          </cell>
          <cell r="M185" t="str">
            <v/>
          </cell>
        </row>
        <row r="186">
          <cell r="C186">
            <v>1</v>
          </cell>
          <cell r="M186" t="str">
            <v/>
          </cell>
        </row>
        <row r="187">
          <cell r="C187">
            <v>1</v>
          </cell>
          <cell r="M187" t="str">
            <v/>
          </cell>
        </row>
        <row r="188">
          <cell r="C188">
            <v>1</v>
          </cell>
          <cell r="M188" t="str">
            <v/>
          </cell>
        </row>
        <row r="189">
          <cell r="C189">
            <v>1</v>
          </cell>
          <cell r="M189" t="str">
            <v/>
          </cell>
        </row>
        <row r="190">
          <cell r="C190">
            <v>1</v>
          </cell>
          <cell r="M190" t="str">
            <v/>
          </cell>
        </row>
        <row r="191">
          <cell r="C191">
            <v>1</v>
          </cell>
          <cell r="M191" t="str">
            <v/>
          </cell>
        </row>
        <row r="192">
          <cell r="C192">
            <v>1</v>
          </cell>
          <cell r="M192" t="str">
            <v/>
          </cell>
        </row>
        <row r="193">
          <cell r="C193">
            <v>1</v>
          </cell>
          <cell r="M193" t="str">
            <v/>
          </cell>
        </row>
        <row r="194">
          <cell r="C194">
            <v>1</v>
          </cell>
          <cell r="M194" t="str">
            <v/>
          </cell>
        </row>
        <row r="195">
          <cell r="C195">
            <v>1</v>
          </cell>
          <cell r="M195" t="str">
            <v/>
          </cell>
        </row>
        <row r="196">
          <cell r="C196">
            <v>1</v>
          </cell>
          <cell r="M196" t="str">
            <v/>
          </cell>
        </row>
        <row r="197">
          <cell r="C197">
            <v>1</v>
          </cell>
          <cell r="M197" t="str">
            <v/>
          </cell>
        </row>
        <row r="198">
          <cell r="C198">
            <v>1</v>
          </cell>
          <cell r="M198" t="str">
            <v/>
          </cell>
        </row>
        <row r="199">
          <cell r="C199">
            <v>1</v>
          </cell>
          <cell r="M199" t="str">
            <v/>
          </cell>
        </row>
        <row r="200">
          <cell r="C200">
            <v>1</v>
          </cell>
          <cell r="M200" t="str">
            <v/>
          </cell>
        </row>
      </sheetData>
      <sheetData sheetId="9">
        <row r="6">
          <cell r="G6" t="str">
            <v xml:space="preserve">Előző évi egyenleg: </v>
          </cell>
        </row>
        <row r="7">
          <cell r="C7">
            <v>1</v>
          </cell>
          <cell r="M7" t="str">
            <v/>
          </cell>
        </row>
        <row r="8">
          <cell r="C8">
            <v>1</v>
          </cell>
          <cell r="M8" t="str">
            <v/>
          </cell>
        </row>
        <row r="9">
          <cell r="C9">
            <v>1</v>
          </cell>
          <cell r="M9" t="str">
            <v/>
          </cell>
        </row>
        <row r="10">
          <cell r="C10">
            <v>1</v>
          </cell>
          <cell r="M10" t="str">
            <v/>
          </cell>
        </row>
        <row r="11">
          <cell r="C11">
            <v>1</v>
          </cell>
          <cell r="M11" t="str">
            <v/>
          </cell>
        </row>
        <row r="12">
          <cell r="C12">
            <v>1</v>
          </cell>
          <cell r="M12" t="str">
            <v/>
          </cell>
        </row>
        <row r="13">
          <cell r="C13">
            <v>1</v>
          </cell>
          <cell r="M13" t="str">
            <v/>
          </cell>
        </row>
        <row r="14">
          <cell r="C14">
            <v>1</v>
          </cell>
          <cell r="M14" t="str">
            <v/>
          </cell>
        </row>
        <row r="15">
          <cell r="C15">
            <v>1</v>
          </cell>
          <cell r="M15" t="str">
            <v/>
          </cell>
        </row>
        <row r="16">
          <cell r="C16">
            <v>1</v>
          </cell>
          <cell r="M16" t="str">
            <v/>
          </cell>
        </row>
        <row r="17">
          <cell r="C17">
            <v>1</v>
          </cell>
          <cell r="M17" t="str">
            <v/>
          </cell>
        </row>
        <row r="18">
          <cell r="C18">
            <v>1</v>
          </cell>
          <cell r="M18" t="str">
            <v/>
          </cell>
        </row>
        <row r="19">
          <cell r="C19">
            <v>1</v>
          </cell>
          <cell r="M19" t="str">
            <v/>
          </cell>
        </row>
        <row r="20">
          <cell r="C20">
            <v>1</v>
          </cell>
          <cell r="M20" t="str">
            <v/>
          </cell>
        </row>
        <row r="21">
          <cell r="C21">
            <v>1</v>
          </cell>
          <cell r="M21" t="str">
            <v/>
          </cell>
        </row>
        <row r="22">
          <cell r="C22">
            <v>1</v>
          </cell>
          <cell r="M22" t="str">
            <v/>
          </cell>
        </row>
        <row r="23">
          <cell r="C23">
            <v>1</v>
          </cell>
          <cell r="M23" t="str">
            <v/>
          </cell>
        </row>
        <row r="24">
          <cell r="C24">
            <v>1</v>
          </cell>
          <cell r="M24" t="str">
            <v/>
          </cell>
        </row>
        <row r="25">
          <cell r="C25">
            <v>1</v>
          </cell>
          <cell r="M25" t="str">
            <v/>
          </cell>
        </row>
        <row r="26">
          <cell r="C26">
            <v>1</v>
          </cell>
          <cell r="M26" t="str">
            <v/>
          </cell>
        </row>
        <row r="27">
          <cell r="C27">
            <v>1</v>
          </cell>
          <cell r="M27" t="str">
            <v/>
          </cell>
        </row>
        <row r="28">
          <cell r="C28">
            <v>1</v>
          </cell>
          <cell r="M28" t="str">
            <v/>
          </cell>
        </row>
        <row r="29">
          <cell r="C29">
            <v>1</v>
          </cell>
          <cell r="M29" t="str">
            <v/>
          </cell>
        </row>
        <row r="30">
          <cell r="C30">
            <v>1</v>
          </cell>
          <cell r="M30" t="str">
            <v/>
          </cell>
        </row>
        <row r="31">
          <cell r="C31">
            <v>1</v>
          </cell>
          <cell r="M31" t="str">
            <v/>
          </cell>
        </row>
        <row r="32">
          <cell r="C32">
            <v>1</v>
          </cell>
          <cell r="M32" t="str">
            <v/>
          </cell>
        </row>
        <row r="33">
          <cell r="C33">
            <v>1</v>
          </cell>
          <cell r="M33" t="str">
            <v/>
          </cell>
        </row>
        <row r="34">
          <cell r="C34">
            <v>1</v>
          </cell>
          <cell r="M34" t="str">
            <v/>
          </cell>
        </row>
        <row r="35">
          <cell r="C35">
            <v>1</v>
          </cell>
          <cell r="M35" t="str">
            <v/>
          </cell>
        </row>
        <row r="36">
          <cell r="C36">
            <v>1</v>
          </cell>
          <cell r="M36" t="str">
            <v/>
          </cell>
        </row>
        <row r="37">
          <cell r="C37">
            <v>1</v>
          </cell>
          <cell r="M37" t="str">
            <v/>
          </cell>
        </row>
        <row r="38">
          <cell r="C38">
            <v>1</v>
          </cell>
          <cell r="M38" t="str">
            <v/>
          </cell>
        </row>
        <row r="39">
          <cell r="C39">
            <v>1</v>
          </cell>
          <cell r="M39" t="str">
            <v/>
          </cell>
        </row>
        <row r="40">
          <cell r="C40">
            <v>1</v>
          </cell>
          <cell r="M40" t="str">
            <v/>
          </cell>
        </row>
        <row r="41">
          <cell r="C41">
            <v>1</v>
          </cell>
          <cell r="M41" t="str">
            <v/>
          </cell>
        </row>
        <row r="42">
          <cell r="C42">
            <v>1</v>
          </cell>
          <cell r="M42" t="str">
            <v/>
          </cell>
        </row>
        <row r="43">
          <cell r="C43">
            <v>1</v>
          </cell>
          <cell r="M43" t="str">
            <v/>
          </cell>
        </row>
        <row r="44">
          <cell r="C44">
            <v>1</v>
          </cell>
          <cell r="M44" t="str">
            <v/>
          </cell>
        </row>
        <row r="45">
          <cell r="C45">
            <v>1</v>
          </cell>
          <cell r="M45" t="str">
            <v/>
          </cell>
        </row>
        <row r="46">
          <cell r="C46">
            <v>1</v>
          </cell>
          <cell r="M46" t="str">
            <v/>
          </cell>
        </row>
        <row r="47">
          <cell r="C47">
            <v>1</v>
          </cell>
          <cell r="M47" t="str">
            <v/>
          </cell>
        </row>
        <row r="48">
          <cell r="C48">
            <v>1</v>
          </cell>
          <cell r="M48" t="str">
            <v/>
          </cell>
        </row>
        <row r="49">
          <cell r="C49">
            <v>1</v>
          </cell>
          <cell r="M49" t="str">
            <v/>
          </cell>
        </row>
        <row r="50">
          <cell r="C50">
            <v>1</v>
          </cell>
          <cell r="M50" t="str">
            <v/>
          </cell>
        </row>
        <row r="51">
          <cell r="C51">
            <v>1</v>
          </cell>
          <cell r="M51" t="str">
            <v/>
          </cell>
        </row>
        <row r="52">
          <cell r="C52">
            <v>1</v>
          </cell>
          <cell r="M52" t="str">
            <v/>
          </cell>
        </row>
        <row r="53">
          <cell r="C53">
            <v>1</v>
          </cell>
          <cell r="M53" t="str">
            <v/>
          </cell>
        </row>
        <row r="54">
          <cell r="C54">
            <v>1</v>
          </cell>
          <cell r="M54" t="str">
            <v/>
          </cell>
        </row>
        <row r="55">
          <cell r="C55">
            <v>1</v>
          </cell>
          <cell r="M55" t="str">
            <v/>
          </cell>
        </row>
        <row r="56">
          <cell r="C56">
            <v>1</v>
          </cell>
          <cell r="M56" t="str">
            <v/>
          </cell>
        </row>
        <row r="57">
          <cell r="C57">
            <v>1</v>
          </cell>
          <cell r="M57" t="str">
            <v/>
          </cell>
        </row>
        <row r="58">
          <cell r="C58">
            <v>1</v>
          </cell>
          <cell r="M58" t="str">
            <v/>
          </cell>
        </row>
        <row r="59">
          <cell r="C59">
            <v>1</v>
          </cell>
          <cell r="M59" t="str">
            <v/>
          </cell>
        </row>
        <row r="60">
          <cell r="C60">
            <v>1</v>
          </cell>
          <cell r="M60" t="str">
            <v/>
          </cell>
        </row>
        <row r="61">
          <cell r="C61">
            <v>1</v>
          </cell>
          <cell r="M61" t="str">
            <v/>
          </cell>
        </row>
        <row r="62">
          <cell r="C62">
            <v>1</v>
          </cell>
          <cell r="M62" t="str">
            <v/>
          </cell>
        </row>
        <row r="63">
          <cell r="C63">
            <v>1</v>
          </cell>
          <cell r="M63" t="str">
            <v/>
          </cell>
        </row>
        <row r="64">
          <cell r="C64">
            <v>1</v>
          </cell>
          <cell r="M64" t="str">
            <v/>
          </cell>
        </row>
        <row r="65">
          <cell r="C65">
            <v>1</v>
          </cell>
          <cell r="M65" t="str">
            <v/>
          </cell>
        </row>
        <row r="66">
          <cell r="C66">
            <v>1</v>
          </cell>
          <cell r="M66" t="str">
            <v/>
          </cell>
        </row>
        <row r="67">
          <cell r="C67">
            <v>1</v>
          </cell>
          <cell r="M67" t="str">
            <v/>
          </cell>
        </row>
        <row r="68">
          <cell r="C68">
            <v>1</v>
          </cell>
          <cell r="M68" t="str">
            <v/>
          </cell>
        </row>
        <row r="69">
          <cell r="C69">
            <v>1</v>
          </cell>
          <cell r="M69" t="str">
            <v/>
          </cell>
        </row>
        <row r="70">
          <cell r="C70">
            <v>1</v>
          </cell>
          <cell r="M70" t="str">
            <v/>
          </cell>
        </row>
        <row r="71">
          <cell r="C71">
            <v>1</v>
          </cell>
          <cell r="M71" t="str">
            <v/>
          </cell>
        </row>
        <row r="72">
          <cell r="C72">
            <v>1</v>
          </cell>
          <cell r="M72" t="str">
            <v/>
          </cell>
        </row>
        <row r="73">
          <cell r="C73">
            <v>1</v>
          </cell>
          <cell r="M73" t="str">
            <v/>
          </cell>
        </row>
        <row r="74">
          <cell r="C74">
            <v>1</v>
          </cell>
          <cell r="M74" t="str">
            <v/>
          </cell>
        </row>
        <row r="75">
          <cell r="C75">
            <v>1</v>
          </cell>
          <cell r="M75" t="str">
            <v/>
          </cell>
        </row>
        <row r="76">
          <cell r="C76">
            <v>1</v>
          </cell>
          <cell r="M76" t="str">
            <v/>
          </cell>
        </row>
        <row r="77">
          <cell r="C77">
            <v>1</v>
          </cell>
          <cell r="M77" t="str">
            <v/>
          </cell>
        </row>
        <row r="78">
          <cell r="C78">
            <v>1</v>
          </cell>
          <cell r="M78" t="str">
            <v/>
          </cell>
        </row>
        <row r="79">
          <cell r="C79">
            <v>1</v>
          </cell>
          <cell r="M79" t="str">
            <v/>
          </cell>
        </row>
        <row r="80">
          <cell r="C80">
            <v>1</v>
          </cell>
          <cell r="M80" t="str">
            <v/>
          </cell>
        </row>
        <row r="81">
          <cell r="C81">
            <v>1</v>
          </cell>
          <cell r="M81" t="str">
            <v/>
          </cell>
        </row>
        <row r="82">
          <cell r="C82">
            <v>1</v>
          </cell>
          <cell r="M82" t="str">
            <v/>
          </cell>
        </row>
        <row r="83">
          <cell r="C83">
            <v>1</v>
          </cell>
          <cell r="M83" t="str">
            <v/>
          </cell>
        </row>
        <row r="84">
          <cell r="C84">
            <v>1</v>
          </cell>
          <cell r="M84" t="str">
            <v/>
          </cell>
        </row>
        <row r="85">
          <cell r="C85">
            <v>1</v>
          </cell>
          <cell r="M85" t="str">
            <v/>
          </cell>
        </row>
        <row r="86">
          <cell r="C86">
            <v>1</v>
          </cell>
          <cell r="M86" t="str">
            <v/>
          </cell>
        </row>
        <row r="87">
          <cell r="C87">
            <v>1</v>
          </cell>
          <cell r="M87" t="str">
            <v/>
          </cell>
        </row>
        <row r="88">
          <cell r="C88">
            <v>1</v>
          </cell>
          <cell r="M88" t="str">
            <v/>
          </cell>
        </row>
        <row r="89">
          <cell r="C89">
            <v>1</v>
          </cell>
          <cell r="M89" t="str">
            <v/>
          </cell>
        </row>
        <row r="90">
          <cell r="C90">
            <v>1</v>
          </cell>
          <cell r="M90" t="str">
            <v/>
          </cell>
        </row>
        <row r="91">
          <cell r="C91">
            <v>1</v>
          </cell>
          <cell r="M91" t="str">
            <v/>
          </cell>
        </row>
        <row r="92">
          <cell r="C92">
            <v>1</v>
          </cell>
          <cell r="M92" t="str">
            <v/>
          </cell>
        </row>
        <row r="93">
          <cell r="C93">
            <v>1</v>
          </cell>
          <cell r="M93" t="str">
            <v/>
          </cell>
        </row>
        <row r="94">
          <cell r="C94">
            <v>1</v>
          </cell>
          <cell r="M94" t="str">
            <v/>
          </cell>
        </row>
        <row r="95">
          <cell r="C95">
            <v>1</v>
          </cell>
          <cell r="M95" t="str">
            <v/>
          </cell>
        </row>
        <row r="96">
          <cell r="C96">
            <v>1</v>
          </cell>
          <cell r="M96" t="str">
            <v/>
          </cell>
        </row>
        <row r="97">
          <cell r="C97">
            <v>1</v>
          </cell>
          <cell r="M97" t="str">
            <v/>
          </cell>
        </row>
        <row r="98">
          <cell r="C98">
            <v>1</v>
          </cell>
          <cell r="M98" t="str">
            <v/>
          </cell>
        </row>
        <row r="99">
          <cell r="C99">
            <v>1</v>
          </cell>
          <cell r="M99" t="str">
            <v/>
          </cell>
        </row>
        <row r="100">
          <cell r="C100">
            <v>1</v>
          </cell>
          <cell r="M100" t="str">
            <v/>
          </cell>
        </row>
        <row r="101">
          <cell r="C101">
            <v>1</v>
          </cell>
          <cell r="M101" t="str">
            <v/>
          </cell>
        </row>
        <row r="102">
          <cell r="C102">
            <v>1</v>
          </cell>
          <cell r="M102" t="str">
            <v/>
          </cell>
        </row>
        <row r="103">
          <cell r="C103">
            <v>1</v>
          </cell>
          <cell r="M103" t="str">
            <v/>
          </cell>
        </row>
        <row r="104">
          <cell r="C104">
            <v>1</v>
          </cell>
          <cell r="M104" t="str">
            <v/>
          </cell>
        </row>
        <row r="105">
          <cell r="C105">
            <v>1</v>
          </cell>
          <cell r="M105" t="str">
            <v/>
          </cell>
        </row>
        <row r="106">
          <cell r="C106">
            <v>1</v>
          </cell>
          <cell r="M106" t="str">
            <v/>
          </cell>
        </row>
        <row r="107">
          <cell r="C107">
            <v>1</v>
          </cell>
          <cell r="M107" t="str">
            <v/>
          </cell>
        </row>
        <row r="108">
          <cell r="C108">
            <v>1</v>
          </cell>
          <cell r="M108" t="str">
            <v/>
          </cell>
        </row>
        <row r="109">
          <cell r="C109">
            <v>1</v>
          </cell>
          <cell r="M109" t="str">
            <v/>
          </cell>
        </row>
        <row r="110">
          <cell r="C110">
            <v>1</v>
          </cell>
          <cell r="M110" t="str">
            <v/>
          </cell>
        </row>
        <row r="111">
          <cell r="C111">
            <v>1</v>
          </cell>
          <cell r="M111" t="str">
            <v/>
          </cell>
        </row>
        <row r="112">
          <cell r="C112">
            <v>1</v>
          </cell>
          <cell r="M112" t="str">
            <v/>
          </cell>
        </row>
        <row r="113">
          <cell r="C113">
            <v>1</v>
          </cell>
          <cell r="M113" t="str">
            <v/>
          </cell>
        </row>
        <row r="114">
          <cell r="C114">
            <v>1</v>
          </cell>
          <cell r="M114" t="str">
            <v/>
          </cell>
        </row>
        <row r="115">
          <cell r="C115">
            <v>1</v>
          </cell>
          <cell r="M115" t="str">
            <v/>
          </cell>
        </row>
        <row r="116">
          <cell r="C116">
            <v>1</v>
          </cell>
          <cell r="M116" t="str">
            <v/>
          </cell>
        </row>
        <row r="117">
          <cell r="C117">
            <v>1</v>
          </cell>
          <cell r="M117" t="str">
            <v/>
          </cell>
        </row>
        <row r="118">
          <cell r="C118">
            <v>1</v>
          </cell>
          <cell r="M118" t="str">
            <v/>
          </cell>
        </row>
        <row r="119">
          <cell r="C119">
            <v>1</v>
          </cell>
          <cell r="M119" t="str">
            <v/>
          </cell>
        </row>
        <row r="120">
          <cell r="C120">
            <v>1</v>
          </cell>
          <cell r="M120" t="str">
            <v/>
          </cell>
        </row>
        <row r="121">
          <cell r="C121">
            <v>1</v>
          </cell>
          <cell r="M121" t="str">
            <v/>
          </cell>
        </row>
        <row r="122">
          <cell r="C122">
            <v>1</v>
          </cell>
          <cell r="M122" t="str">
            <v/>
          </cell>
        </row>
        <row r="123">
          <cell r="C123">
            <v>1</v>
          </cell>
          <cell r="M123" t="str">
            <v/>
          </cell>
        </row>
        <row r="124">
          <cell r="C124">
            <v>1</v>
          </cell>
          <cell r="M124" t="str">
            <v/>
          </cell>
        </row>
        <row r="125">
          <cell r="C125">
            <v>1</v>
          </cell>
          <cell r="M125" t="str">
            <v/>
          </cell>
        </row>
        <row r="126">
          <cell r="C126">
            <v>1</v>
          </cell>
          <cell r="M126" t="str">
            <v/>
          </cell>
        </row>
        <row r="127">
          <cell r="C127">
            <v>1</v>
          </cell>
          <cell r="M127" t="str">
            <v/>
          </cell>
        </row>
        <row r="128">
          <cell r="C128">
            <v>1</v>
          </cell>
          <cell r="M128" t="str">
            <v/>
          </cell>
        </row>
        <row r="129">
          <cell r="C129">
            <v>1</v>
          </cell>
          <cell r="M129" t="str">
            <v/>
          </cell>
        </row>
        <row r="130">
          <cell r="C130">
            <v>1</v>
          </cell>
          <cell r="M130" t="str">
            <v/>
          </cell>
        </row>
        <row r="131">
          <cell r="C131">
            <v>1</v>
          </cell>
          <cell r="M131" t="str">
            <v/>
          </cell>
        </row>
        <row r="132">
          <cell r="C132">
            <v>1</v>
          </cell>
          <cell r="M132" t="str">
            <v/>
          </cell>
        </row>
        <row r="133">
          <cell r="C133">
            <v>1</v>
          </cell>
          <cell r="M133" t="str">
            <v/>
          </cell>
        </row>
        <row r="134">
          <cell r="C134">
            <v>1</v>
          </cell>
          <cell r="M134" t="str">
            <v/>
          </cell>
        </row>
        <row r="135">
          <cell r="C135">
            <v>1</v>
          </cell>
          <cell r="M135" t="str">
            <v/>
          </cell>
        </row>
        <row r="136">
          <cell r="C136">
            <v>1</v>
          </cell>
          <cell r="M136" t="str">
            <v/>
          </cell>
        </row>
        <row r="137">
          <cell r="C137">
            <v>1</v>
          </cell>
          <cell r="M137" t="str">
            <v/>
          </cell>
        </row>
        <row r="138">
          <cell r="C138">
            <v>1</v>
          </cell>
          <cell r="M138" t="str">
            <v/>
          </cell>
        </row>
        <row r="139">
          <cell r="C139">
            <v>1</v>
          </cell>
          <cell r="M139" t="str">
            <v/>
          </cell>
        </row>
        <row r="140">
          <cell r="C140">
            <v>1</v>
          </cell>
          <cell r="M140" t="str">
            <v/>
          </cell>
        </row>
        <row r="141">
          <cell r="C141">
            <v>1</v>
          </cell>
          <cell r="M141" t="str">
            <v/>
          </cell>
        </row>
        <row r="142">
          <cell r="C142">
            <v>1</v>
          </cell>
          <cell r="M142" t="str">
            <v/>
          </cell>
        </row>
        <row r="143">
          <cell r="C143">
            <v>1</v>
          </cell>
          <cell r="M143" t="str">
            <v/>
          </cell>
        </row>
        <row r="144">
          <cell r="C144">
            <v>1</v>
          </cell>
          <cell r="M144" t="str">
            <v/>
          </cell>
        </row>
        <row r="145">
          <cell r="C145">
            <v>1</v>
          </cell>
          <cell r="M145" t="str">
            <v/>
          </cell>
        </row>
        <row r="146">
          <cell r="C146">
            <v>1</v>
          </cell>
          <cell r="M146" t="str">
            <v/>
          </cell>
        </row>
        <row r="147">
          <cell r="C147">
            <v>1</v>
          </cell>
          <cell r="M147" t="str">
            <v/>
          </cell>
        </row>
        <row r="148">
          <cell r="C148">
            <v>1</v>
          </cell>
          <cell r="M148" t="str">
            <v/>
          </cell>
        </row>
        <row r="149">
          <cell r="C149">
            <v>1</v>
          </cell>
          <cell r="M149" t="str">
            <v/>
          </cell>
        </row>
        <row r="150">
          <cell r="C150">
            <v>1</v>
          </cell>
          <cell r="M150" t="str">
            <v/>
          </cell>
        </row>
        <row r="151">
          <cell r="C151">
            <v>1</v>
          </cell>
          <cell r="M151" t="str">
            <v/>
          </cell>
        </row>
        <row r="152">
          <cell r="C152">
            <v>1</v>
          </cell>
          <cell r="M152" t="str">
            <v/>
          </cell>
        </row>
        <row r="153">
          <cell r="C153">
            <v>1</v>
          </cell>
          <cell r="M153" t="str">
            <v/>
          </cell>
        </row>
        <row r="154">
          <cell r="C154">
            <v>1</v>
          </cell>
          <cell r="M154" t="str">
            <v/>
          </cell>
        </row>
        <row r="155">
          <cell r="C155">
            <v>1</v>
          </cell>
          <cell r="M155" t="str">
            <v/>
          </cell>
        </row>
        <row r="156">
          <cell r="C156">
            <v>1</v>
          </cell>
          <cell r="M156" t="str">
            <v/>
          </cell>
        </row>
        <row r="157">
          <cell r="C157">
            <v>1</v>
          </cell>
          <cell r="M157" t="str">
            <v/>
          </cell>
        </row>
        <row r="158">
          <cell r="C158">
            <v>1</v>
          </cell>
          <cell r="M158" t="str">
            <v/>
          </cell>
        </row>
        <row r="159">
          <cell r="C159">
            <v>1</v>
          </cell>
          <cell r="M159" t="str">
            <v/>
          </cell>
        </row>
        <row r="160">
          <cell r="C160">
            <v>1</v>
          </cell>
          <cell r="M160" t="str">
            <v/>
          </cell>
        </row>
        <row r="161">
          <cell r="C161">
            <v>1</v>
          </cell>
          <cell r="M161" t="str">
            <v/>
          </cell>
        </row>
        <row r="162">
          <cell r="C162">
            <v>1</v>
          </cell>
          <cell r="M162" t="str">
            <v/>
          </cell>
        </row>
        <row r="163">
          <cell r="C163">
            <v>1</v>
          </cell>
          <cell r="M163" t="str">
            <v/>
          </cell>
        </row>
        <row r="164">
          <cell r="C164">
            <v>1</v>
          </cell>
          <cell r="M164" t="str">
            <v/>
          </cell>
        </row>
        <row r="165">
          <cell r="C165">
            <v>1</v>
          </cell>
          <cell r="M165" t="str">
            <v/>
          </cell>
        </row>
        <row r="166">
          <cell r="C166">
            <v>1</v>
          </cell>
          <cell r="M166" t="str">
            <v/>
          </cell>
        </row>
        <row r="167">
          <cell r="C167">
            <v>1</v>
          </cell>
          <cell r="M167" t="str">
            <v/>
          </cell>
        </row>
        <row r="168">
          <cell r="C168">
            <v>1</v>
          </cell>
          <cell r="M168" t="str">
            <v/>
          </cell>
        </row>
        <row r="169">
          <cell r="C169">
            <v>1</v>
          </cell>
          <cell r="M169" t="str">
            <v/>
          </cell>
        </row>
        <row r="170">
          <cell r="C170">
            <v>1</v>
          </cell>
          <cell r="M170" t="str">
            <v/>
          </cell>
        </row>
        <row r="171">
          <cell r="C171">
            <v>1</v>
          </cell>
          <cell r="M171" t="str">
            <v/>
          </cell>
        </row>
        <row r="172">
          <cell r="C172">
            <v>1</v>
          </cell>
          <cell r="M172" t="str">
            <v/>
          </cell>
        </row>
        <row r="173">
          <cell r="C173">
            <v>1</v>
          </cell>
          <cell r="M173" t="str">
            <v/>
          </cell>
        </row>
        <row r="174">
          <cell r="C174">
            <v>1</v>
          </cell>
          <cell r="M174" t="str">
            <v/>
          </cell>
        </row>
        <row r="175">
          <cell r="C175">
            <v>1</v>
          </cell>
          <cell r="M175" t="str">
            <v/>
          </cell>
        </row>
        <row r="176">
          <cell r="C176">
            <v>1</v>
          </cell>
          <cell r="M176" t="str">
            <v/>
          </cell>
        </row>
        <row r="177">
          <cell r="C177">
            <v>1</v>
          </cell>
          <cell r="M177" t="str">
            <v/>
          </cell>
        </row>
        <row r="178">
          <cell r="C178">
            <v>1</v>
          </cell>
          <cell r="M178" t="str">
            <v/>
          </cell>
        </row>
        <row r="179">
          <cell r="C179">
            <v>1</v>
          </cell>
          <cell r="M179" t="str">
            <v/>
          </cell>
        </row>
        <row r="180">
          <cell r="C180">
            <v>1</v>
          </cell>
          <cell r="M180" t="str">
            <v/>
          </cell>
        </row>
        <row r="181">
          <cell r="C181">
            <v>1</v>
          </cell>
          <cell r="M181" t="str">
            <v/>
          </cell>
        </row>
        <row r="182">
          <cell r="C182">
            <v>1</v>
          </cell>
          <cell r="M182" t="str">
            <v/>
          </cell>
        </row>
        <row r="183">
          <cell r="C183">
            <v>1</v>
          </cell>
          <cell r="M183" t="str">
            <v/>
          </cell>
        </row>
        <row r="184">
          <cell r="C184">
            <v>1</v>
          </cell>
          <cell r="M184" t="str">
            <v/>
          </cell>
        </row>
        <row r="185">
          <cell r="C185">
            <v>1</v>
          </cell>
          <cell r="M185" t="str">
            <v/>
          </cell>
        </row>
        <row r="186">
          <cell r="C186">
            <v>1</v>
          </cell>
          <cell r="M186" t="str">
            <v/>
          </cell>
        </row>
        <row r="187">
          <cell r="C187">
            <v>1</v>
          </cell>
          <cell r="M187" t="str">
            <v/>
          </cell>
        </row>
        <row r="188">
          <cell r="C188">
            <v>1</v>
          </cell>
          <cell r="M188" t="str">
            <v/>
          </cell>
        </row>
        <row r="189">
          <cell r="C189">
            <v>1</v>
          </cell>
          <cell r="M189" t="str">
            <v/>
          </cell>
        </row>
        <row r="190">
          <cell r="C190">
            <v>1</v>
          </cell>
          <cell r="M190" t="str">
            <v/>
          </cell>
        </row>
        <row r="191">
          <cell r="C191">
            <v>1</v>
          </cell>
          <cell r="M191" t="str">
            <v/>
          </cell>
        </row>
        <row r="192">
          <cell r="C192">
            <v>1</v>
          </cell>
          <cell r="M192" t="str">
            <v/>
          </cell>
        </row>
        <row r="193">
          <cell r="C193">
            <v>1</v>
          </cell>
          <cell r="M193" t="str">
            <v/>
          </cell>
        </row>
        <row r="194">
          <cell r="C194">
            <v>1</v>
          </cell>
          <cell r="M194" t="str">
            <v/>
          </cell>
        </row>
        <row r="195">
          <cell r="C195">
            <v>1</v>
          </cell>
          <cell r="M195" t="str">
            <v/>
          </cell>
        </row>
        <row r="196">
          <cell r="C196">
            <v>1</v>
          </cell>
          <cell r="M196" t="str">
            <v/>
          </cell>
        </row>
        <row r="197">
          <cell r="C197">
            <v>1</v>
          </cell>
          <cell r="M197" t="str">
            <v/>
          </cell>
        </row>
        <row r="198">
          <cell r="C198">
            <v>1</v>
          </cell>
          <cell r="M198" t="str">
            <v/>
          </cell>
        </row>
        <row r="199">
          <cell r="C199">
            <v>1</v>
          </cell>
          <cell r="M199" t="str">
            <v/>
          </cell>
        </row>
        <row r="200">
          <cell r="C200">
            <v>1</v>
          </cell>
          <cell r="M200" t="str">
            <v/>
          </cell>
        </row>
      </sheetData>
      <sheetData sheetId="10">
        <row r="6">
          <cell r="G6" t="str">
            <v xml:space="preserve">Előző évi egyenleg: </v>
          </cell>
        </row>
        <row r="7">
          <cell r="C7">
            <v>1</v>
          </cell>
          <cell r="M7" t="str">
            <v/>
          </cell>
        </row>
        <row r="8">
          <cell r="C8">
            <v>1</v>
          </cell>
          <cell r="M8" t="str">
            <v/>
          </cell>
        </row>
        <row r="9">
          <cell r="C9">
            <v>1</v>
          </cell>
          <cell r="M9" t="str">
            <v/>
          </cell>
        </row>
        <row r="10">
          <cell r="C10">
            <v>1</v>
          </cell>
          <cell r="M10" t="str">
            <v/>
          </cell>
        </row>
        <row r="11">
          <cell r="C11">
            <v>1</v>
          </cell>
          <cell r="M11" t="str">
            <v/>
          </cell>
        </row>
        <row r="12">
          <cell r="C12">
            <v>1</v>
          </cell>
          <cell r="M12" t="str">
            <v/>
          </cell>
        </row>
        <row r="13">
          <cell r="C13">
            <v>1</v>
          </cell>
          <cell r="M13" t="str">
            <v/>
          </cell>
        </row>
        <row r="14">
          <cell r="C14">
            <v>1</v>
          </cell>
          <cell r="M14" t="str">
            <v/>
          </cell>
        </row>
        <row r="15">
          <cell r="C15">
            <v>1</v>
          </cell>
          <cell r="M15" t="str">
            <v/>
          </cell>
        </row>
        <row r="16">
          <cell r="C16">
            <v>1</v>
          </cell>
          <cell r="M16" t="str">
            <v/>
          </cell>
        </row>
        <row r="17">
          <cell r="C17">
            <v>1</v>
          </cell>
          <cell r="M17" t="str">
            <v/>
          </cell>
        </row>
        <row r="18">
          <cell r="C18">
            <v>1</v>
          </cell>
          <cell r="M18" t="str">
            <v/>
          </cell>
        </row>
        <row r="19">
          <cell r="C19">
            <v>1</v>
          </cell>
          <cell r="M19" t="str">
            <v/>
          </cell>
        </row>
        <row r="20">
          <cell r="C20">
            <v>1</v>
          </cell>
          <cell r="M20" t="str">
            <v/>
          </cell>
        </row>
        <row r="21">
          <cell r="C21">
            <v>1</v>
          </cell>
          <cell r="M21" t="str">
            <v/>
          </cell>
        </row>
        <row r="22">
          <cell r="C22">
            <v>1</v>
          </cell>
          <cell r="M22" t="str">
            <v/>
          </cell>
        </row>
        <row r="23">
          <cell r="C23">
            <v>1</v>
          </cell>
          <cell r="M23" t="str">
            <v/>
          </cell>
        </row>
        <row r="24">
          <cell r="C24">
            <v>1</v>
          </cell>
          <cell r="M24" t="str">
            <v/>
          </cell>
        </row>
        <row r="25">
          <cell r="C25">
            <v>1</v>
          </cell>
          <cell r="M25" t="str">
            <v/>
          </cell>
        </row>
        <row r="26">
          <cell r="C26">
            <v>1</v>
          </cell>
          <cell r="M26" t="str">
            <v/>
          </cell>
        </row>
        <row r="27">
          <cell r="C27">
            <v>1</v>
          </cell>
          <cell r="M27" t="str">
            <v/>
          </cell>
        </row>
        <row r="28">
          <cell r="C28">
            <v>1</v>
          </cell>
          <cell r="M28" t="str">
            <v/>
          </cell>
        </row>
        <row r="29">
          <cell r="C29">
            <v>1</v>
          </cell>
          <cell r="M29" t="str">
            <v/>
          </cell>
        </row>
        <row r="30">
          <cell r="C30">
            <v>1</v>
          </cell>
          <cell r="M30" t="str">
            <v/>
          </cell>
        </row>
        <row r="31">
          <cell r="C31">
            <v>1</v>
          </cell>
          <cell r="M31" t="str">
            <v/>
          </cell>
        </row>
        <row r="32">
          <cell r="C32">
            <v>1</v>
          </cell>
          <cell r="M32" t="str">
            <v/>
          </cell>
        </row>
        <row r="33">
          <cell r="C33">
            <v>1</v>
          </cell>
          <cell r="M33" t="str">
            <v/>
          </cell>
        </row>
        <row r="34">
          <cell r="C34">
            <v>1</v>
          </cell>
          <cell r="M34" t="str">
            <v/>
          </cell>
        </row>
        <row r="35">
          <cell r="C35">
            <v>1</v>
          </cell>
          <cell r="M35" t="str">
            <v/>
          </cell>
        </row>
        <row r="36">
          <cell r="C36">
            <v>1</v>
          </cell>
          <cell r="M36" t="str">
            <v/>
          </cell>
        </row>
        <row r="37">
          <cell r="C37">
            <v>1</v>
          </cell>
          <cell r="M37" t="str">
            <v/>
          </cell>
        </row>
        <row r="38">
          <cell r="C38">
            <v>1</v>
          </cell>
          <cell r="M38" t="str">
            <v/>
          </cell>
        </row>
        <row r="39">
          <cell r="C39">
            <v>1</v>
          </cell>
          <cell r="M39" t="str">
            <v/>
          </cell>
        </row>
        <row r="40">
          <cell r="C40">
            <v>1</v>
          </cell>
          <cell r="M40" t="str">
            <v/>
          </cell>
        </row>
        <row r="41">
          <cell r="C41">
            <v>1</v>
          </cell>
          <cell r="M41" t="str">
            <v/>
          </cell>
        </row>
        <row r="42">
          <cell r="C42">
            <v>1</v>
          </cell>
          <cell r="M42" t="str">
            <v/>
          </cell>
        </row>
        <row r="43">
          <cell r="C43">
            <v>1</v>
          </cell>
          <cell r="M43" t="str">
            <v/>
          </cell>
        </row>
        <row r="44">
          <cell r="C44">
            <v>1</v>
          </cell>
          <cell r="M44" t="str">
            <v/>
          </cell>
        </row>
        <row r="45">
          <cell r="C45">
            <v>1</v>
          </cell>
          <cell r="M45" t="str">
            <v/>
          </cell>
        </row>
        <row r="46">
          <cell r="C46">
            <v>1</v>
          </cell>
          <cell r="M46" t="str">
            <v/>
          </cell>
        </row>
        <row r="47">
          <cell r="C47">
            <v>1</v>
          </cell>
          <cell r="M47" t="str">
            <v/>
          </cell>
        </row>
        <row r="48">
          <cell r="C48">
            <v>1</v>
          </cell>
          <cell r="M48" t="str">
            <v/>
          </cell>
        </row>
        <row r="49">
          <cell r="C49">
            <v>1</v>
          </cell>
          <cell r="M49" t="str">
            <v/>
          </cell>
        </row>
        <row r="50">
          <cell r="C50">
            <v>1</v>
          </cell>
          <cell r="M50" t="str">
            <v/>
          </cell>
        </row>
        <row r="51">
          <cell r="C51">
            <v>1</v>
          </cell>
          <cell r="M51" t="str">
            <v/>
          </cell>
        </row>
        <row r="52">
          <cell r="C52">
            <v>1</v>
          </cell>
          <cell r="M52" t="str">
            <v/>
          </cell>
        </row>
        <row r="53">
          <cell r="C53">
            <v>1</v>
          </cell>
          <cell r="M53" t="str">
            <v/>
          </cell>
        </row>
        <row r="54">
          <cell r="C54">
            <v>1</v>
          </cell>
          <cell r="M54" t="str">
            <v/>
          </cell>
        </row>
        <row r="55">
          <cell r="C55">
            <v>1</v>
          </cell>
          <cell r="M55" t="str">
            <v/>
          </cell>
        </row>
        <row r="56">
          <cell r="C56">
            <v>1</v>
          </cell>
          <cell r="M56" t="str">
            <v/>
          </cell>
        </row>
        <row r="57">
          <cell r="C57">
            <v>1</v>
          </cell>
          <cell r="M57" t="str">
            <v/>
          </cell>
        </row>
        <row r="58">
          <cell r="C58">
            <v>1</v>
          </cell>
          <cell r="M58" t="str">
            <v/>
          </cell>
        </row>
        <row r="59">
          <cell r="C59">
            <v>1</v>
          </cell>
          <cell r="M59" t="str">
            <v/>
          </cell>
        </row>
        <row r="60">
          <cell r="C60">
            <v>1</v>
          </cell>
          <cell r="M60" t="str">
            <v/>
          </cell>
        </row>
        <row r="61">
          <cell r="C61">
            <v>1</v>
          </cell>
          <cell r="M61" t="str">
            <v/>
          </cell>
        </row>
        <row r="62">
          <cell r="C62">
            <v>1</v>
          </cell>
          <cell r="M62" t="str">
            <v/>
          </cell>
        </row>
        <row r="63">
          <cell r="C63">
            <v>1</v>
          </cell>
          <cell r="M63" t="str">
            <v/>
          </cell>
        </row>
        <row r="64">
          <cell r="C64">
            <v>1</v>
          </cell>
          <cell r="M64" t="str">
            <v/>
          </cell>
        </row>
        <row r="65">
          <cell r="C65">
            <v>1</v>
          </cell>
          <cell r="M65" t="str">
            <v/>
          </cell>
        </row>
        <row r="66">
          <cell r="C66">
            <v>1</v>
          </cell>
          <cell r="M66" t="str">
            <v/>
          </cell>
        </row>
        <row r="67">
          <cell r="C67">
            <v>1</v>
          </cell>
          <cell r="M67" t="str">
            <v/>
          </cell>
        </row>
        <row r="68">
          <cell r="C68">
            <v>1</v>
          </cell>
          <cell r="M68" t="str">
            <v/>
          </cell>
        </row>
        <row r="69">
          <cell r="C69">
            <v>1</v>
          </cell>
          <cell r="M69" t="str">
            <v/>
          </cell>
        </row>
        <row r="70">
          <cell r="C70">
            <v>1</v>
          </cell>
          <cell r="M70" t="str">
            <v/>
          </cell>
        </row>
        <row r="71">
          <cell r="C71">
            <v>1</v>
          </cell>
          <cell r="M71" t="str">
            <v/>
          </cell>
        </row>
        <row r="72">
          <cell r="C72">
            <v>1</v>
          </cell>
          <cell r="M72" t="str">
            <v/>
          </cell>
        </row>
        <row r="73">
          <cell r="C73">
            <v>1</v>
          </cell>
          <cell r="M73" t="str">
            <v/>
          </cell>
        </row>
        <row r="74">
          <cell r="C74">
            <v>1</v>
          </cell>
          <cell r="M74" t="str">
            <v/>
          </cell>
        </row>
        <row r="75">
          <cell r="C75">
            <v>1</v>
          </cell>
          <cell r="M75" t="str">
            <v/>
          </cell>
        </row>
        <row r="76">
          <cell r="C76">
            <v>1</v>
          </cell>
          <cell r="M76" t="str">
            <v/>
          </cell>
        </row>
        <row r="77">
          <cell r="C77">
            <v>1</v>
          </cell>
          <cell r="M77" t="str">
            <v/>
          </cell>
        </row>
        <row r="78">
          <cell r="C78">
            <v>1</v>
          </cell>
          <cell r="M78" t="str">
            <v/>
          </cell>
        </row>
        <row r="79">
          <cell r="C79">
            <v>1</v>
          </cell>
          <cell r="M79" t="str">
            <v/>
          </cell>
        </row>
        <row r="80">
          <cell r="C80">
            <v>1</v>
          </cell>
          <cell r="M80" t="str">
            <v/>
          </cell>
        </row>
        <row r="81">
          <cell r="C81">
            <v>1</v>
          </cell>
          <cell r="M81" t="str">
            <v/>
          </cell>
        </row>
        <row r="82">
          <cell r="C82">
            <v>1</v>
          </cell>
          <cell r="M82" t="str">
            <v/>
          </cell>
        </row>
        <row r="83">
          <cell r="C83">
            <v>1</v>
          </cell>
          <cell r="M83" t="str">
            <v/>
          </cell>
        </row>
        <row r="84">
          <cell r="C84">
            <v>1</v>
          </cell>
          <cell r="M84" t="str">
            <v/>
          </cell>
        </row>
        <row r="85">
          <cell r="C85">
            <v>1</v>
          </cell>
          <cell r="M85" t="str">
            <v/>
          </cell>
        </row>
        <row r="86">
          <cell r="C86">
            <v>1</v>
          </cell>
          <cell r="M86" t="str">
            <v/>
          </cell>
        </row>
        <row r="87">
          <cell r="C87">
            <v>1</v>
          </cell>
          <cell r="M87" t="str">
            <v/>
          </cell>
        </row>
        <row r="88">
          <cell r="C88">
            <v>1</v>
          </cell>
          <cell r="M88" t="str">
            <v/>
          </cell>
        </row>
        <row r="89">
          <cell r="C89">
            <v>1</v>
          </cell>
          <cell r="M89" t="str">
            <v/>
          </cell>
        </row>
        <row r="90">
          <cell r="C90">
            <v>1</v>
          </cell>
          <cell r="M90" t="str">
            <v/>
          </cell>
        </row>
        <row r="91">
          <cell r="C91">
            <v>1</v>
          </cell>
          <cell r="M91" t="str">
            <v/>
          </cell>
        </row>
        <row r="92">
          <cell r="C92">
            <v>1</v>
          </cell>
          <cell r="M92" t="str">
            <v/>
          </cell>
        </row>
        <row r="93">
          <cell r="C93">
            <v>1</v>
          </cell>
          <cell r="M93" t="str">
            <v/>
          </cell>
        </row>
        <row r="94">
          <cell r="C94">
            <v>1</v>
          </cell>
          <cell r="M94" t="str">
            <v/>
          </cell>
        </row>
        <row r="95">
          <cell r="C95">
            <v>1</v>
          </cell>
          <cell r="M95" t="str">
            <v/>
          </cell>
        </row>
        <row r="96">
          <cell r="C96">
            <v>1</v>
          </cell>
          <cell r="M96" t="str">
            <v/>
          </cell>
        </row>
        <row r="97">
          <cell r="C97">
            <v>1</v>
          </cell>
          <cell r="M97" t="str">
            <v/>
          </cell>
        </row>
        <row r="98">
          <cell r="C98">
            <v>1</v>
          </cell>
          <cell r="M98" t="str">
            <v/>
          </cell>
        </row>
        <row r="99">
          <cell r="C99">
            <v>1</v>
          </cell>
          <cell r="M99" t="str">
            <v/>
          </cell>
        </row>
        <row r="100">
          <cell r="C100">
            <v>1</v>
          </cell>
          <cell r="M100" t="str">
            <v/>
          </cell>
        </row>
      </sheetData>
      <sheetData sheetId="11">
        <row r="6">
          <cell r="G6" t="str">
            <v xml:space="preserve">Előző évi egyenleg: </v>
          </cell>
        </row>
        <row r="7">
          <cell r="C7">
            <v>1</v>
          </cell>
          <cell r="M7" t="str">
            <v/>
          </cell>
        </row>
        <row r="8">
          <cell r="C8">
            <v>1</v>
          </cell>
          <cell r="M8" t="str">
            <v/>
          </cell>
        </row>
        <row r="9">
          <cell r="C9">
            <v>1</v>
          </cell>
          <cell r="M9" t="str">
            <v/>
          </cell>
        </row>
        <row r="10">
          <cell r="C10">
            <v>1</v>
          </cell>
          <cell r="M10" t="str">
            <v/>
          </cell>
        </row>
        <row r="11">
          <cell r="C11">
            <v>1</v>
          </cell>
          <cell r="M11" t="str">
            <v/>
          </cell>
        </row>
        <row r="12">
          <cell r="C12">
            <v>1</v>
          </cell>
          <cell r="M12" t="str">
            <v/>
          </cell>
        </row>
        <row r="13">
          <cell r="C13">
            <v>1</v>
          </cell>
          <cell r="M13" t="str">
            <v/>
          </cell>
        </row>
        <row r="14">
          <cell r="C14">
            <v>1</v>
          </cell>
          <cell r="M14" t="str">
            <v/>
          </cell>
        </row>
        <row r="15">
          <cell r="C15">
            <v>1</v>
          </cell>
          <cell r="M15" t="str">
            <v/>
          </cell>
        </row>
        <row r="16">
          <cell r="C16">
            <v>1</v>
          </cell>
          <cell r="M16" t="str">
            <v/>
          </cell>
        </row>
        <row r="17">
          <cell r="C17">
            <v>1</v>
          </cell>
          <cell r="M17" t="str">
            <v/>
          </cell>
        </row>
        <row r="18">
          <cell r="C18">
            <v>1</v>
          </cell>
          <cell r="M18" t="str">
            <v/>
          </cell>
        </row>
        <row r="19">
          <cell r="C19">
            <v>1</v>
          </cell>
          <cell r="M19" t="str">
            <v/>
          </cell>
        </row>
        <row r="20">
          <cell r="C20">
            <v>1</v>
          </cell>
          <cell r="M20" t="str">
            <v/>
          </cell>
        </row>
        <row r="21">
          <cell r="C21">
            <v>1</v>
          </cell>
          <cell r="M21" t="str">
            <v/>
          </cell>
        </row>
        <row r="22">
          <cell r="C22">
            <v>1</v>
          </cell>
          <cell r="M22" t="str">
            <v/>
          </cell>
        </row>
        <row r="23">
          <cell r="C23">
            <v>1</v>
          </cell>
          <cell r="M23" t="str">
            <v/>
          </cell>
        </row>
        <row r="24">
          <cell r="C24">
            <v>1</v>
          </cell>
          <cell r="M24" t="str">
            <v/>
          </cell>
        </row>
        <row r="25">
          <cell r="C25">
            <v>1</v>
          </cell>
          <cell r="M25" t="str">
            <v/>
          </cell>
        </row>
        <row r="26">
          <cell r="C26">
            <v>1</v>
          </cell>
          <cell r="M26" t="str">
            <v/>
          </cell>
        </row>
        <row r="27">
          <cell r="C27">
            <v>1</v>
          </cell>
          <cell r="M27" t="str">
            <v/>
          </cell>
        </row>
        <row r="28">
          <cell r="C28">
            <v>1</v>
          </cell>
          <cell r="M28" t="str">
            <v/>
          </cell>
        </row>
        <row r="29">
          <cell r="C29">
            <v>1</v>
          </cell>
          <cell r="M29" t="str">
            <v/>
          </cell>
        </row>
        <row r="30">
          <cell r="C30">
            <v>1</v>
          </cell>
          <cell r="M30" t="str">
            <v/>
          </cell>
        </row>
        <row r="31">
          <cell r="C31">
            <v>1</v>
          </cell>
          <cell r="M31" t="str">
            <v/>
          </cell>
        </row>
        <row r="32">
          <cell r="C32">
            <v>1</v>
          </cell>
          <cell r="M32" t="str">
            <v/>
          </cell>
        </row>
        <row r="33">
          <cell r="C33">
            <v>1</v>
          </cell>
          <cell r="M33" t="str">
            <v/>
          </cell>
        </row>
        <row r="34">
          <cell r="C34">
            <v>1</v>
          </cell>
          <cell r="M34" t="str">
            <v/>
          </cell>
        </row>
        <row r="35">
          <cell r="C35">
            <v>1</v>
          </cell>
          <cell r="M35" t="str">
            <v/>
          </cell>
        </row>
        <row r="36">
          <cell r="C36">
            <v>1</v>
          </cell>
          <cell r="M36" t="str">
            <v/>
          </cell>
        </row>
        <row r="37">
          <cell r="C37">
            <v>1</v>
          </cell>
          <cell r="M37" t="str">
            <v/>
          </cell>
        </row>
        <row r="38">
          <cell r="C38">
            <v>1</v>
          </cell>
          <cell r="M38" t="str">
            <v/>
          </cell>
        </row>
        <row r="39">
          <cell r="C39">
            <v>1</v>
          </cell>
          <cell r="M39" t="str">
            <v/>
          </cell>
        </row>
        <row r="40">
          <cell r="C40">
            <v>1</v>
          </cell>
          <cell r="M40" t="str">
            <v/>
          </cell>
        </row>
        <row r="41">
          <cell r="C41">
            <v>1</v>
          </cell>
          <cell r="M41" t="str">
            <v/>
          </cell>
        </row>
        <row r="42">
          <cell r="C42">
            <v>1</v>
          </cell>
          <cell r="M42" t="str">
            <v/>
          </cell>
        </row>
        <row r="43">
          <cell r="C43">
            <v>1</v>
          </cell>
          <cell r="M43" t="str">
            <v/>
          </cell>
        </row>
        <row r="44">
          <cell r="C44">
            <v>1</v>
          </cell>
          <cell r="M44" t="str">
            <v/>
          </cell>
        </row>
        <row r="45">
          <cell r="C45">
            <v>1</v>
          </cell>
          <cell r="M45" t="str">
            <v/>
          </cell>
        </row>
        <row r="46">
          <cell r="C46">
            <v>1</v>
          </cell>
          <cell r="M46" t="str">
            <v/>
          </cell>
        </row>
        <row r="47">
          <cell r="C47">
            <v>1</v>
          </cell>
          <cell r="M47" t="str">
            <v/>
          </cell>
        </row>
        <row r="48">
          <cell r="C48">
            <v>1</v>
          </cell>
          <cell r="M48" t="str">
            <v/>
          </cell>
        </row>
        <row r="49">
          <cell r="C49">
            <v>1</v>
          </cell>
          <cell r="M49" t="str">
            <v/>
          </cell>
        </row>
        <row r="50">
          <cell r="C50">
            <v>1</v>
          </cell>
          <cell r="M50" t="str">
            <v/>
          </cell>
        </row>
        <row r="51">
          <cell r="C51">
            <v>1</v>
          </cell>
          <cell r="M51" t="str">
            <v/>
          </cell>
        </row>
        <row r="52">
          <cell r="C52">
            <v>1</v>
          </cell>
          <cell r="M52" t="str">
            <v/>
          </cell>
        </row>
        <row r="53">
          <cell r="C53">
            <v>1</v>
          </cell>
          <cell r="M53" t="str">
            <v/>
          </cell>
        </row>
        <row r="54">
          <cell r="C54">
            <v>1</v>
          </cell>
          <cell r="M54" t="str">
            <v/>
          </cell>
        </row>
        <row r="55">
          <cell r="C55">
            <v>1</v>
          </cell>
          <cell r="M55" t="str">
            <v/>
          </cell>
        </row>
        <row r="56">
          <cell r="C56">
            <v>1</v>
          </cell>
          <cell r="M56" t="str">
            <v/>
          </cell>
        </row>
        <row r="57">
          <cell r="C57">
            <v>1</v>
          </cell>
          <cell r="M57" t="str">
            <v/>
          </cell>
        </row>
        <row r="58">
          <cell r="C58">
            <v>1</v>
          </cell>
          <cell r="M58" t="str">
            <v/>
          </cell>
        </row>
        <row r="59">
          <cell r="C59">
            <v>1</v>
          </cell>
          <cell r="M59" t="str">
            <v/>
          </cell>
        </row>
        <row r="60">
          <cell r="C60">
            <v>1</v>
          </cell>
          <cell r="M60" t="str">
            <v/>
          </cell>
        </row>
        <row r="61">
          <cell r="C61">
            <v>1</v>
          </cell>
          <cell r="M61" t="str">
            <v/>
          </cell>
        </row>
        <row r="62">
          <cell r="C62">
            <v>1</v>
          </cell>
          <cell r="M62" t="str">
            <v/>
          </cell>
        </row>
        <row r="63">
          <cell r="C63">
            <v>1</v>
          </cell>
          <cell r="M63" t="str">
            <v/>
          </cell>
        </row>
        <row r="64">
          <cell r="C64">
            <v>1</v>
          </cell>
          <cell r="M64" t="str">
            <v/>
          </cell>
        </row>
        <row r="65">
          <cell r="C65">
            <v>1</v>
          </cell>
          <cell r="M65" t="str">
            <v/>
          </cell>
        </row>
        <row r="66">
          <cell r="C66">
            <v>1</v>
          </cell>
          <cell r="M66" t="str">
            <v/>
          </cell>
        </row>
        <row r="67">
          <cell r="C67">
            <v>1</v>
          </cell>
          <cell r="M67" t="str">
            <v/>
          </cell>
        </row>
        <row r="68">
          <cell r="C68">
            <v>1</v>
          </cell>
          <cell r="M68" t="str">
            <v/>
          </cell>
        </row>
        <row r="69">
          <cell r="C69">
            <v>1</v>
          </cell>
          <cell r="M69" t="str">
            <v/>
          </cell>
        </row>
        <row r="70">
          <cell r="C70">
            <v>1</v>
          </cell>
          <cell r="M70" t="str">
            <v/>
          </cell>
        </row>
        <row r="71">
          <cell r="C71">
            <v>1</v>
          </cell>
          <cell r="M71" t="str">
            <v/>
          </cell>
        </row>
        <row r="72">
          <cell r="C72">
            <v>1</v>
          </cell>
          <cell r="M72" t="str">
            <v/>
          </cell>
        </row>
        <row r="73">
          <cell r="C73">
            <v>1</v>
          </cell>
          <cell r="M73" t="str">
            <v/>
          </cell>
        </row>
        <row r="74">
          <cell r="C74">
            <v>1</v>
          </cell>
          <cell r="M74" t="str">
            <v/>
          </cell>
        </row>
        <row r="75">
          <cell r="C75">
            <v>1</v>
          </cell>
          <cell r="M75" t="str">
            <v/>
          </cell>
        </row>
        <row r="76">
          <cell r="C76">
            <v>1</v>
          </cell>
          <cell r="M76" t="str">
            <v/>
          </cell>
        </row>
        <row r="77">
          <cell r="C77">
            <v>1</v>
          </cell>
          <cell r="M77" t="str">
            <v/>
          </cell>
        </row>
        <row r="78">
          <cell r="C78">
            <v>1</v>
          </cell>
          <cell r="M78" t="str">
            <v/>
          </cell>
        </row>
        <row r="79">
          <cell r="C79">
            <v>1</v>
          </cell>
          <cell r="M79" t="str">
            <v/>
          </cell>
        </row>
        <row r="80">
          <cell r="C80">
            <v>1</v>
          </cell>
          <cell r="M80" t="str">
            <v/>
          </cell>
        </row>
        <row r="81">
          <cell r="C81">
            <v>1</v>
          </cell>
          <cell r="M81" t="str">
            <v/>
          </cell>
        </row>
        <row r="82">
          <cell r="C82">
            <v>1</v>
          </cell>
          <cell r="M82" t="str">
            <v/>
          </cell>
        </row>
        <row r="83">
          <cell r="C83">
            <v>1</v>
          </cell>
          <cell r="M83" t="str">
            <v/>
          </cell>
        </row>
        <row r="84">
          <cell r="C84">
            <v>1</v>
          </cell>
          <cell r="M84" t="str">
            <v/>
          </cell>
        </row>
        <row r="85">
          <cell r="C85">
            <v>1</v>
          </cell>
          <cell r="M85" t="str">
            <v/>
          </cell>
        </row>
        <row r="86">
          <cell r="C86">
            <v>1</v>
          </cell>
          <cell r="M86" t="str">
            <v/>
          </cell>
        </row>
        <row r="87">
          <cell r="C87">
            <v>1</v>
          </cell>
          <cell r="M87" t="str">
            <v/>
          </cell>
        </row>
        <row r="88">
          <cell r="C88">
            <v>1</v>
          </cell>
          <cell r="M88" t="str">
            <v/>
          </cell>
        </row>
        <row r="89">
          <cell r="C89">
            <v>1</v>
          </cell>
          <cell r="M89" t="str">
            <v/>
          </cell>
        </row>
        <row r="90">
          <cell r="C90">
            <v>1</v>
          </cell>
          <cell r="M90" t="str">
            <v/>
          </cell>
        </row>
        <row r="91">
          <cell r="C91">
            <v>1</v>
          </cell>
          <cell r="M91" t="str">
            <v/>
          </cell>
        </row>
        <row r="92">
          <cell r="C92">
            <v>1</v>
          </cell>
          <cell r="M92" t="str">
            <v/>
          </cell>
        </row>
        <row r="93">
          <cell r="C93">
            <v>1</v>
          </cell>
          <cell r="M93" t="str">
            <v/>
          </cell>
        </row>
        <row r="94">
          <cell r="C94">
            <v>1</v>
          </cell>
          <cell r="M94" t="str">
            <v/>
          </cell>
        </row>
        <row r="95">
          <cell r="C95">
            <v>1</v>
          </cell>
          <cell r="M95" t="str">
            <v/>
          </cell>
        </row>
        <row r="96">
          <cell r="C96">
            <v>1</v>
          </cell>
          <cell r="M96" t="str">
            <v/>
          </cell>
        </row>
        <row r="97">
          <cell r="C97">
            <v>1</v>
          </cell>
          <cell r="M97" t="str">
            <v/>
          </cell>
        </row>
        <row r="98">
          <cell r="C98">
            <v>1</v>
          </cell>
          <cell r="M98" t="str">
            <v/>
          </cell>
        </row>
        <row r="99">
          <cell r="C99">
            <v>1</v>
          </cell>
          <cell r="M99" t="str">
            <v/>
          </cell>
        </row>
        <row r="100">
          <cell r="C100">
            <v>1</v>
          </cell>
          <cell r="M100" t="str">
            <v/>
          </cell>
        </row>
      </sheetData>
      <sheetData sheetId="12">
        <row r="6">
          <cell r="G6" t="str">
            <v xml:space="preserve">Előző évi egyenleg: </v>
          </cell>
        </row>
        <row r="7">
          <cell r="C7">
            <v>1</v>
          </cell>
          <cell r="M7" t="str">
            <v/>
          </cell>
        </row>
        <row r="8">
          <cell r="C8">
            <v>1</v>
          </cell>
          <cell r="M8" t="str">
            <v/>
          </cell>
        </row>
        <row r="9">
          <cell r="C9">
            <v>1</v>
          </cell>
          <cell r="M9" t="str">
            <v/>
          </cell>
        </row>
        <row r="10">
          <cell r="C10">
            <v>1</v>
          </cell>
          <cell r="M10" t="str">
            <v/>
          </cell>
        </row>
        <row r="11">
          <cell r="C11">
            <v>1</v>
          </cell>
          <cell r="M11" t="str">
            <v/>
          </cell>
        </row>
        <row r="12">
          <cell r="C12">
            <v>1</v>
          </cell>
          <cell r="M12" t="str">
            <v/>
          </cell>
        </row>
        <row r="13">
          <cell r="C13">
            <v>1</v>
          </cell>
          <cell r="M13" t="str">
            <v/>
          </cell>
        </row>
        <row r="14">
          <cell r="C14">
            <v>1</v>
          </cell>
          <cell r="M14" t="str">
            <v/>
          </cell>
        </row>
        <row r="15">
          <cell r="C15">
            <v>1</v>
          </cell>
          <cell r="M15" t="str">
            <v/>
          </cell>
        </row>
        <row r="16">
          <cell r="C16">
            <v>1</v>
          </cell>
          <cell r="M16" t="str">
            <v/>
          </cell>
        </row>
        <row r="17">
          <cell r="C17">
            <v>1</v>
          </cell>
          <cell r="M17" t="str">
            <v/>
          </cell>
        </row>
        <row r="18">
          <cell r="C18">
            <v>1</v>
          </cell>
          <cell r="M18" t="str">
            <v/>
          </cell>
        </row>
        <row r="19">
          <cell r="C19">
            <v>1</v>
          </cell>
          <cell r="M19" t="str">
            <v/>
          </cell>
        </row>
        <row r="20">
          <cell r="C20">
            <v>1</v>
          </cell>
          <cell r="M20" t="str">
            <v/>
          </cell>
        </row>
        <row r="21">
          <cell r="C21">
            <v>1</v>
          </cell>
          <cell r="M21" t="str">
            <v/>
          </cell>
        </row>
        <row r="22">
          <cell r="C22">
            <v>1</v>
          </cell>
          <cell r="M22" t="str">
            <v/>
          </cell>
        </row>
        <row r="23">
          <cell r="C23">
            <v>1</v>
          </cell>
          <cell r="M23" t="str">
            <v/>
          </cell>
        </row>
        <row r="24">
          <cell r="C24">
            <v>1</v>
          </cell>
          <cell r="M24" t="str">
            <v/>
          </cell>
        </row>
        <row r="25">
          <cell r="C25">
            <v>1</v>
          </cell>
          <cell r="M25" t="str">
            <v/>
          </cell>
        </row>
        <row r="26">
          <cell r="C26">
            <v>1</v>
          </cell>
          <cell r="M26" t="str">
            <v/>
          </cell>
        </row>
        <row r="27">
          <cell r="C27">
            <v>1</v>
          </cell>
          <cell r="M27" t="str">
            <v/>
          </cell>
        </row>
        <row r="28">
          <cell r="C28">
            <v>1</v>
          </cell>
          <cell r="M28" t="str">
            <v/>
          </cell>
        </row>
        <row r="29">
          <cell r="C29">
            <v>1</v>
          </cell>
          <cell r="M29" t="str">
            <v/>
          </cell>
        </row>
        <row r="30">
          <cell r="C30">
            <v>1</v>
          </cell>
          <cell r="M30" t="str">
            <v/>
          </cell>
        </row>
        <row r="31">
          <cell r="C31">
            <v>1</v>
          </cell>
          <cell r="M31" t="str">
            <v/>
          </cell>
        </row>
        <row r="32">
          <cell r="C32">
            <v>1</v>
          </cell>
          <cell r="M32" t="str">
            <v/>
          </cell>
        </row>
        <row r="33">
          <cell r="C33">
            <v>1</v>
          </cell>
          <cell r="M33" t="str">
            <v/>
          </cell>
        </row>
        <row r="34">
          <cell r="C34">
            <v>1</v>
          </cell>
          <cell r="M34" t="str">
            <v/>
          </cell>
        </row>
        <row r="35">
          <cell r="C35">
            <v>1</v>
          </cell>
          <cell r="M35" t="str">
            <v/>
          </cell>
        </row>
        <row r="36">
          <cell r="C36">
            <v>1</v>
          </cell>
          <cell r="M36" t="str">
            <v/>
          </cell>
        </row>
        <row r="37">
          <cell r="C37">
            <v>1</v>
          </cell>
          <cell r="M37" t="str">
            <v/>
          </cell>
        </row>
        <row r="38">
          <cell r="C38">
            <v>1</v>
          </cell>
          <cell r="M38" t="str">
            <v/>
          </cell>
        </row>
        <row r="39">
          <cell r="C39">
            <v>1</v>
          </cell>
          <cell r="M39" t="str">
            <v/>
          </cell>
        </row>
        <row r="40">
          <cell r="C40">
            <v>1</v>
          </cell>
          <cell r="M40" t="str">
            <v/>
          </cell>
        </row>
        <row r="41">
          <cell r="C41">
            <v>1</v>
          </cell>
          <cell r="M41" t="str">
            <v/>
          </cell>
        </row>
        <row r="42">
          <cell r="C42">
            <v>1</v>
          </cell>
          <cell r="M42" t="str">
            <v/>
          </cell>
        </row>
        <row r="43">
          <cell r="C43">
            <v>1</v>
          </cell>
          <cell r="M43" t="str">
            <v/>
          </cell>
        </row>
        <row r="44">
          <cell r="C44">
            <v>1</v>
          </cell>
          <cell r="M44" t="str">
            <v/>
          </cell>
        </row>
        <row r="45">
          <cell r="C45">
            <v>1</v>
          </cell>
          <cell r="M45" t="str">
            <v/>
          </cell>
        </row>
        <row r="46">
          <cell r="C46">
            <v>1</v>
          </cell>
          <cell r="M46" t="str">
            <v/>
          </cell>
        </row>
        <row r="47">
          <cell r="C47">
            <v>1</v>
          </cell>
          <cell r="M47" t="str">
            <v/>
          </cell>
        </row>
        <row r="48">
          <cell r="C48">
            <v>1</v>
          </cell>
          <cell r="M48" t="str">
            <v/>
          </cell>
        </row>
        <row r="49">
          <cell r="C49">
            <v>1</v>
          </cell>
          <cell r="M49" t="str">
            <v/>
          </cell>
        </row>
        <row r="50">
          <cell r="C50">
            <v>1</v>
          </cell>
          <cell r="M50" t="str">
            <v/>
          </cell>
        </row>
        <row r="51">
          <cell r="C51">
            <v>1</v>
          </cell>
          <cell r="M51" t="str">
            <v/>
          </cell>
        </row>
        <row r="52">
          <cell r="C52">
            <v>1</v>
          </cell>
          <cell r="M52" t="str">
            <v/>
          </cell>
        </row>
        <row r="53">
          <cell r="C53">
            <v>1</v>
          </cell>
          <cell r="M53" t="str">
            <v/>
          </cell>
        </row>
        <row r="54">
          <cell r="C54">
            <v>1</v>
          </cell>
          <cell r="M54" t="str">
            <v/>
          </cell>
        </row>
        <row r="55">
          <cell r="C55">
            <v>1</v>
          </cell>
          <cell r="M55" t="str">
            <v/>
          </cell>
        </row>
        <row r="56">
          <cell r="C56">
            <v>1</v>
          </cell>
          <cell r="M56" t="str">
            <v/>
          </cell>
        </row>
        <row r="57">
          <cell r="C57">
            <v>1</v>
          </cell>
          <cell r="M57" t="str">
            <v/>
          </cell>
        </row>
        <row r="58">
          <cell r="C58">
            <v>1</v>
          </cell>
          <cell r="M58" t="str">
            <v/>
          </cell>
        </row>
        <row r="59">
          <cell r="C59">
            <v>1</v>
          </cell>
          <cell r="M59" t="str">
            <v/>
          </cell>
        </row>
        <row r="60">
          <cell r="C60">
            <v>1</v>
          </cell>
          <cell r="M60" t="str">
            <v/>
          </cell>
        </row>
        <row r="61">
          <cell r="C61">
            <v>1</v>
          </cell>
          <cell r="M61" t="str">
            <v/>
          </cell>
        </row>
        <row r="62">
          <cell r="C62">
            <v>1</v>
          </cell>
          <cell r="M62" t="str">
            <v/>
          </cell>
        </row>
        <row r="63">
          <cell r="C63">
            <v>1</v>
          </cell>
          <cell r="M63" t="str">
            <v/>
          </cell>
        </row>
        <row r="64">
          <cell r="C64">
            <v>1</v>
          </cell>
          <cell r="M64" t="str">
            <v/>
          </cell>
        </row>
        <row r="65">
          <cell r="C65">
            <v>1</v>
          </cell>
          <cell r="M65" t="str">
            <v/>
          </cell>
        </row>
        <row r="66">
          <cell r="C66">
            <v>1</v>
          </cell>
          <cell r="M66" t="str">
            <v/>
          </cell>
        </row>
        <row r="67">
          <cell r="C67">
            <v>1</v>
          </cell>
          <cell r="M67" t="str">
            <v/>
          </cell>
        </row>
        <row r="68">
          <cell r="C68">
            <v>1</v>
          </cell>
          <cell r="M68" t="str">
            <v/>
          </cell>
        </row>
        <row r="69">
          <cell r="C69">
            <v>1</v>
          </cell>
          <cell r="M69" t="str">
            <v/>
          </cell>
        </row>
        <row r="70">
          <cell r="C70">
            <v>1</v>
          </cell>
          <cell r="M70" t="str">
            <v/>
          </cell>
        </row>
        <row r="71">
          <cell r="C71">
            <v>1</v>
          </cell>
          <cell r="M71" t="str">
            <v/>
          </cell>
        </row>
        <row r="72">
          <cell r="C72">
            <v>1</v>
          </cell>
          <cell r="M72" t="str">
            <v/>
          </cell>
        </row>
        <row r="73">
          <cell r="C73">
            <v>1</v>
          </cell>
          <cell r="M73" t="str">
            <v/>
          </cell>
        </row>
        <row r="74">
          <cell r="C74">
            <v>1</v>
          </cell>
          <cell r="M74" t="str">
            <v/>
          </cell>
        </row>
        <row r="75">
          <cell r="C75">
            <v>1</v>
          </cell>
          <cell r="M75" t="str">
            <v/>
          </cell>
        </row>
        <row r="76">
          <cell r="C76">
            <v>1</v>
          </cell>
          <cell r="M76" t="str">
            <v/>
          </cell>
        </row>
        <row r="77">
          <cell r="C77">
            <v>1</v>
          </cell>
          <cell r="M77" t="str">
            <v/>
          </cell>
        </row>
        <row r="78">
          <cell r="C78">
            <v>1</v>
          </cell>
          <cell r="M78" t="str">
            <v/>
          </cell>
        </row>
        <row r="79">
          <cell r="C79">
            <v>1</v>
          </cell>
          <cell r="M79" t="str">
            <v/>
          </cell>
        </row>
        <row r="80">
          <cell r="C80">
            <v>1</v>
          </cell>
          <cell r="M80" t="str">
            <v/>
          </cell>
        </row>
        <row r="81">
          <cell r="C81">
            <v>1</v>
          </cell>
          <cell r="M81" t="str">
            <v/>
          </cell>
        </row>
        <row r="82">
          <cell r="C82">
            <v>1</v>
          </cell>
          <cell r="M82" t="str">
            <v/>
          </cell>
        </row>
        <row r="83">
          <cell r="C83">
            <v>1</v>
          </cell>
          <cell r="M83" t="str">
            <v/>
          </cell>
        </row>
        <row r="84">
          <cell r="C84">
            <v>1</v>
          </cell>
          <cell r="M84" t="str">
            <v/>
          </cell>
        </row>
        <row r="85">
          <cell r="C85">
            <v>1</v>
          </cell>
          <cell r="M85" t="str">
            <v/>
          </cell>
        </row>
        <row r="86">
          <cell r="C86">
            <v>1</v>
          </cell>
          <cell r="M86" t="str">
            <v/>
          </cell>
        </row>
        <row r="87">
          <cell r="C87">
            <v>1</v>
          </cell>
          <cell r="M87" t="str">
            <v/>
          </cell>
        </row>
        <row r="88">
          <cell r="C88">
            <v>1</v>
          </cell>
          <cell r="M88" t="str">
            <v/>
          </cell>
        </row>
        <row r="89">
          <cell r="C89">
            <v>1</v>
          </cell>
          <cell r="M89" t="str">
            <v/>
          </cell>
        </row>
        <row r="90">
          <cell r="C90">
            <v>1</v>
          </cell>
          <cell r="M90" t="str">
            <v/>
          </cell>
        </row>
        <row r="91">
          <cell r="C91">
            <v>1</v>
          </cell>
          <cell r="M91" t="str">
            <v/>
          </cell>
        </row>
        <row r="92">
          <cell r="C92">
            <v>1</v>
          </cell>
          <cell r="M92" t="str">
            <v/>
          </cell>
        </row>
        <row r="93">
          <cell r="C93">
            <v>1</v>
          </cell>
          <cell r="M93" t="str">
            <v/>
          </cell>
        </row>
        <row r="94">
          <cell r="C94">
            <v>1</v>
          </cell>
          <cell r="M94" t="str">
            <v/>
          </cell>
        </row>
        <row r="95">
          <cell r="C95">
            <v>1</v>
          </cell>
          <cell r="M95" t="str">
            <v/>
          </cell>
        </row>
        <row r="96">
          <cell r="C96">
            <v>1</v>
          </cell>
          <cell r="M96" t="str">
            <v/>
          </cell>
        </row>
        <row r="97">
          <cell r="C97">
            <v>1</v>
          </cell>
          <cell r="M97" t="str">
            <v/>
          </cell>
        </row>
        <row r="98">
          <cell r="C98">
            <v>1</v>
          </cell>
          <cell r="M98" t="str">
            <v/>
          </cell>
        </row>
        <row r="99">
          <cell r="C99">
            <v>1</v>
          </cell>
          <cell r="M99" t="str">
            <v/>
          </cell>
        </row>
        <row r="100">
          <cell r="C100">
            <v>1</v>
          </cell>
          <cell r="M100" t="str">
            <v/>
          </cell>
        </row>
      </sheetData>
      <sheetData sheetId="13">
        <row r="6">
          <cell r="G6" t="str">
            <v xml:space="preserve">Előző évi egyenleg: </v>
          </cell>
        </row>
        <row r="7">
          <cell r="C7">
            <v>1</v>
          </cell>
          <cell r="M7" t="str">
            <v/>
          </cell>
        </row>
        <row r="8">
          <cell r="C8">
            <v>1</v>
          </cell>
          <cell r="M8" t="str">
            <v/>
          </cell>
        </row>
        <row r="9">
          <cell r="C9">
            <v>1</v>
          </cell>
          <cell r="M9" t="str">
            <v/>
          </cell>
        </row>
        <row r="10">
          <cell r="C10">
            <v>1</v>
          </cell>
          <cell r="M10" t="str">
            <v/>
          </cell>
        </row>
        <row r="11">
          <cell r="C11">
            <v>1</v>
          </cell>
          <cell r="M11" t="str">
            <v/>
          </cell>
        </row>
        <row r="12">
          <cell r="C12">
            <v>1</v>
          </cell>
          <cell r="M12" t="str">
            <v/>
          </cell>
        </row>
        <row r="13">
          <cell r="C13">
            <v>1</v>
          </cell>
          <cell r="M13" t="str">
            <v/>
          </cell>
        </row>
        <row r="14">
          <cell r="C14">
            <v>1</v>
          </cell>
          <cell r="M14" t="str">
            <v/>
          </cell>
        </row>
        <row r="15">
          <cell r="C15">
            <v>1</v>
          </cell>
          <cell r="M15" t="str">
            <v/>
          </cell>
        </row>
        <row r="16">
          <cell r="C16">
            <v>1</v>
          </cell>
          <cell r="M16" t="str">
            <v/>
          </cell>
        </row>
        <row r="17">
          <cell r="C17">
            <v>1</v>
          </cell>
          <cell r="M17" t="str">
            <v/>
          </cell>
        </row>
        <row r="18">
          <cell r="C18">
            <v>1</v>
          </cell>
          <cell r="M18" t="str">
            <v/>
          </cell>
        </row>
        <row r="19">
          <cell r="C19">
            <v>1</v>
          </cell>
          <cell r="M19" t="str">
            <v/>
          </cell>
        </row>
        <row r="20">
          <cell r="C20">
            <v>1</v>
          </cell>
          <cell r="M20" t="str">
            <v/>
          </cell>
        </row>
        <row r="21">
          <cell r="C21">
            <v>1</v>
          </cell>
          <cell r="M21" t="str">
            <v/>
          </cell>
        </row>
        <row r="22">
          <cell r="C22">
            <v>1</v>
          </cell>
          <cell r="M22" t="str">
            <v/>
          </cell>
        </row>
        <row r="23">
          <cell r="C23">
            <v>1</v>
          </cell>
          <cell r="M23" t="str">
            <v/>
          </cell>
        </row>
        <row r="24">
          <cell r="C24">
            <v>1</v>
          </cell>
          <cell r="M24" t="str">
            <v/>
          </cell>
        </row>
        <row r="25">
          <cell r="C25">
            <v>1</v>
          </cell>
          <cell r="M25" t="str">
            <v/>
          </cell>
        </row>
        <row r="26">
          <cell r="C26">
            <v>1</v>
          </cell>
          <cell r="M26" t="str">
            <v/>
          </cell>
        </row>
        <row r="27">
          <cell r="C27">
            <v>1</v>
          </cell>
          <cell r="M27" t="str">
            <v/>
          </cell>
        </row>
        <row r="28">
          <cell r="C28">
            <v>1</v>
          </cell>
          <cell r="M28" t="str">
            <v/>
          </cell>
        </row>
        <row r="29">
          <cell r="C29">
            <v>1</v>
          </cell>
          <cell r="M29" t="str">
            <v/>
          </cell>
        </row>
        <row r="30">
          <cell r="C30">
            <v>1</v>
          </cell>
          <cell r="M30" t="str">
            <v/>
          </cell>
        </row>
        <row r="31">
          <cell r="C31">
            <v>1</v>
          </cell>
          <cell r="M31" t="str">
            <v/>
          </cell>
        </row>
        <row r="32">
          <cell r="C32">
            <v>1</v>
          </cell>
          <cell r="M32" t="str">
            <v/>
          </cell>
        </row>
        <row r="33">
          <cell r="C33">
            <v>1</v>
          </cell>
          <cell r="M33" t="str">
            <v/>
          </cell>
        </row>
        <row r="34">
          <cell r="C34">
            <v>1</v>
          </cell>
          <cell r="M34" t="str">
            <v/>
          </cell>
        </row>
        <row r="35">
          <cell r="C35">
            <v>1</v>
          </cell>
          <cell r="M35" t="str">
            <v/>
          </cell>
        </row>
        <row r="36">
          <cell r="C36">
            <v>1</v>
          </cell>
          <cell r="M36" t="str">
            <v/>
          </cell>
        </row>
        <row r="37">
          <cell r="C37">
            <v>1</v>
          </cell>
          <cell r="M37" t="str">
            <v/>
          </cell>
        </row>
        <row r="38">
          <cell r="C38">
            <v>1</v>
          </cell>
          <cell r="M38" t="str">
            <v/>
          </cell>
        </row>
        <row r="39">
          <cell r="C39">
            <v>1</v>
          </cell>
          <cell r="M39" t="str">
            <v/>
          </cell>
        </row>
        <row r="40">
          <cell r="C40">
            <v>1</v>
          </cell>
          <cell r="M40" t="str">
            <v/>
          </cell>
        </row>
        <row r="41">
          <cell r="C41">
            <v>1</v>
          </cell>
          <cell r="M41" t="str">
            <v/>
          </cell>
        </row>
        <row r="42">
          <cell r="C42">
            <v>1</v>
          </cell>
          <cell r="M42" t="str">
            <v/>
          </cell>
        </row>
        <row r="43">
          <cell r="C43">
            <v>1</v>
          </cell>
          <cell r="M43" t="str">
            <v/>
          </cell>
        </row>
        <row r="44">
          <cell r="C44">
            <v>1</v>
          </cell>
          <cell r="M44" t="str">
            <v/>
          </cell>
        </row>
        <row r="45">
          <cell r="C45">
            <v>1</v>
          </cell>
          <cell r="M45" t="str">
            <v/>
          </cell>
        </row>
        <row r="46">
          <cell r="C46">
            <v>1</v>
          </cell>
          <cell r="M46" t="str">
            <v/>
          </cell>
        </row>
        <row r="47">
          <cell r="C47">
            <v>1</v>
          </cell>
          <cell r="M47" t="str">
            <v/>
          </cell>
        </row>
        <row r="48">
          <cell r="C48">
            <v>1</v>
          </cell>
          <cell r="M48" t="str">
            <v/>
          </cell>
        </row>
        <row r="49">
          <cell r="C49">
            <v>1</v>
          </cell>
          <cell r="M49" t="str">
            <v/>
          </cell>
        </row>
        <row r="50">
          <cell r="C50">
            <v>1</v>
          </cell>
          <cell r="M50" t="str">
            <v/>
          </cell>
        </row>
        <row r="51">
          <cell r="C51">
            <v>1</v>
          </cell>
          <cell r="M51" t="str">
            <v/>
          </cell>
        </row>
        <row r="52">
          <cell r="C52">
            <v>1</v>
          </cell>
          <cell r="M52" t="str">
            <v/>
          </cell>
        </row>
        <row r="53">
          <cell r="C53">
            <v>1</v>
          </cell>
          <cell r="M53" t="str">
            <v/>
          </cell>
        </row>
        <row r="54">
          <cell r="C54">
            <v>1</v>
          </cell>
          <cell r="M54" t="str">
            <v/>
          </cell>
        </row>
        <row r="55">
          <cell r="C55">
            <v>1</v>
          </cell>
          <cell r="M55" t="str">
            <v/>
          </cell>
        </row>
        <row r="56">
          <cell r="C56">
            <v>1</v>
          </cell>
          <cell r="M56" t="str">
            <v/>
          </cell>
        </row>
        <row r="57">
          <cell r="C57">
            <v>1</v>
          </cell>
          <cell r="M57" t="str">
            <v/>
          </cell>
        </row>
        <row r="58">
          <cell r="C58">
            <v>1</v>
          </cell>
          <cell r="M58" t="str">
            <v/>
          </cell>
        </row>
        <row r="59">
          <cell r="C59">
            <v>1</v>
          </cell>
          <cell r="M59" t="str">
            <v/>
          </cell>
        </row>
        <row r="60">
          <cell r="C60">
            <v>1</v>
          </cell>
          <cell r="M60" t="str">
            <v/>
          </cell>
        </row>
        <row r="61">
          <cell r="C61">
            <v>1</v>
          </cell>
          <cell r="M61" t="str">
            <v/>
          </cell>
        </row>
        <row r="62">
          <cell r="C62">
            <v>1</v>
          </cell>
          <cell r="M62" t="str">
            <v/>
          </cell>
        </row>
        <row r="63">
          <cell r="C63">
            <v>1</v>
          </cell>
          <cell r="M63" t="str">
            <v/>
          </cell>
        </row>
        <row r="64">
          <cell r="C64">
            <v>1</v>
          </cell>
          <cell r="M64" t="str">
            <v/>
          </cell>
        </row>
        <row r="65">
          <cell r="C65">
            <v>1</v>
          </cell>
          <cell r="M65" t="str">
            <v/>
          </cell>
        </row>
        <row r="66">
          <cell r="C66">
            <v>1</v>
          </cell>
          <cell r="M66" t="str">
            <v/>
          </cell>
        </row>
        <row r="67">
          <cell r="C67">
            <v>1</v>
          </cell>
          <cell r="M67" t="str">
            <v/>
          </cell>
        </row>
        <row r="68">
          <cell r="C68">
            <v>1</v>
          </cell>
          <cell r="M68" t="str">
            <v/>
          </cell>
        </row>
        <row r="69">
          <cell r="C69">
            <v>1</v>
          </cell>
          <cell r="M69" t="str">
            <v/>
          </cell>
        </row>
        <row r="70">
          <cell r="C70">
            <v>1</v>
          </cell>
          <cell r="M70" t="str">
            <v/>
          </cell>
        </row>
        <row r="71">
          <cell r="C71">
            <v>1</v>
          </cell>
          <cell r="M71" t="str">
            <v/>
          </cell>
        </row>
        <row r="72">
          <cell r="C72">
            <v>1</v>
          </cell>
          <cell r="M72" t="str">
            <v/>
          </cell>
        </row>
        <row r="73">
          <cell r="C73">
            <v>1</v>
          </cell>
          <cell r="M73" t="str">
            <v/>
          </cell>
        </row>
        <row r="74">
          <cell r="C74">
            <v>1</v>
          </cell>
          <cell r="M74" t="str">
            <v/>
          </cell>
        </row>
        <row r="75">
          <cell r="C75">
            <v>1</v>
          </cell>
          <cell r="M75" t="str">
            <v/>
          </cell>
        </row>
        <row r="76">
          <cell r="C76">
            <v>1</v>
          </cell>
          <cell r="M76" t="str">
            <v/>
          </cell>
        </row>
        <row r="77">
          <cell r="C77">
            <v>1</v>
          </cell>
          <cell r="M77" t="str">
            <v/>
          </cell>
        </row>
        <row r="78">
          <cell r="C78">
            <v>1</v>
          </cell>
          <cell r="M78" t="str">
            <v/>
          </cell>
        </row>
        <row r="79">
          <cell r="C79">
            <v>1</v>
          </cell>
          <cell r="M79" t="str">
            <v/>
          </cell>
        </row>
        <row r="80">
          <cell r="C80">
            <v>1</v>
          </cell>
          <cell r="M80" t="str">
            <v/>
          </cell>
        </row>
        <row r="81">
          <cell r="C81">
            <v>1</v>
          </cell>
          <cell r="M81" t="str">
            <v/>
          </cell>
        </row>
        <row r="82">
          <cell r="C82">
            <v>1</v>
          </cell>
          <cell r="M82" t="str">
            <v/>
          </cell>
        </row>
        <row r="83">
          <cell r="C83">
            <v>1</v>
          </cell>
          <cell r="M83" t="str">
            <v/>
          </cell>
        </row>
        <row r="84">
          <cell r="C84">
            <v>1</v>
          </cell>
          <cell r="M84" t="str">
            <v/>
          </cell>
        </row>
        <row r="85">
          <cell r="C85">
            <v>1</v>
          </cell>
          <cell r="M85" t="str">
            <v/>
          </cell>
        </row>
        <row r="86">
          <cell r="C86">
            <v>1</v>
          </cell>
          <cell r="M86" t="str">
            <v/>
          </cell>
        </row>
        <row r="87">
          <cell r="C87">
            <v>1</v>
          </cell>
          <cell r="M87" t="str">
            <v/>
          </cell>
        </row>
        <row r="88">
          <cell r="C88">
            <v>1</v>
          </cell>
          <cell r="M88" t="str">
            <v/>
          </cell>
        </row>
        <row r="89">
          <cell r="C89">
            <v>1</v>
          </cell>
          <cell r="M89" t="str">
            <v/>
          </cell>
        </row>
        <row r="90">
          <cell r="C90">
            <v>1</v>
          </cell>
          <cell r="M90" t="str">
            <v/>
          </cell>
        </row>
        <row r="91">
          <cell r="C91">
            <v>1</v>
          </cell>
          <cell r="M91" t="str">
            <v/>
          </cell>
        </row>
        <row r="92">
          <cell r="C92">
            <v>1</v>
          </cell>
          <cell r="M92" t="str">
            <v/>
          </cell>
        </row>
        <row r="93">
          <cell r="C93">
            <v>1</v>
          </cell>
          <cell r="M93" t="str">
            <v/>
          </cell>
        </row>
        <row r="94">
          <cell r="C94">
            <v>1</v>
          </cell>
          <cell r="M94" t="str">
            <v/>
          </cell>
        </row>
        <row r="95">
          <cell r="C95">
            <v>1</v>
          </cell>
          <cell r="M95" t="str">
            <v/>
          </cell>
        </row>
        <row r="96">
          <cell r="C96">
            <v>1</v>
          </cell>
          <cell r="M96" t="str">
            <v/>
          </cell>
        </row>
        <row r="97">
          <cell r="C97">
            <v>1</v>
          </cell>
          <cell r="M97" t="str">
            <v/>
          </cell>
        </row>
        <row r="98">
          <cell r="C98">
            <v>1</v>
          </cell>
          <cell r="M98" t="str">
            <v/>
          </cell>
        </row>
        <row r="99">
          <cell r="C99">
            <v>1</v>
          </cell>
          <cell r="M99" t="str">
            <v/>
          </cell>
        </row>
        <row r="100">
          <cell r="C100">
            <v>1</v>
          </cell>
          <cell r="M100" t="str">
            <v/>
          </cell>
        </row>
      </sheetData>
      <sheetData sheetId="14">
        <row r="6">
          <cell r="G6" t="str">
            <v xml:space="preserve">Előző évi egyenleg: </v>
          </cell>
        </row>
        <row r="7">
          <cell r="C7">
            <v>1</v>
          </cell>
          <cell r="M7" t="str">
            <v/>
          </cell>
        </row>
        <row r="8">
          <cell r="C8">
            <v>1</v>
          </cell>
          <cell r="M8" t="str">
            <v/>
          </cell>
        </row>
        <row r="9">
          <cell r="C9">
            <v>1</v>
          </cell>
          <cell r="M9" t="str">
            <v/>
          </cell>
        </row>
        <row r="10">
          <cell r="C10">
            <v>1</v>
          </cell>
          <cell r="M10" t="str">
            <v/>
          </cell>
        </row>
        <row r="11">
          <cell r="C11">
            <v>1</v>
          </cell>
          <cell r="M11" t="str">
            <v/>
          </cell>
        </row>
        <row r="12">
          <cell r="C12">
            <v>1</v>
          </cell>
          <cell r="M12" t="str">
            <v/>
          </cell>
        </row>
        <row r="13">
          <cell r="C13">
            <v>1</v>
          </cell>
          <cell r="M13" t="str">
            <v/>
          </cell>
        </row>
        <row r="14">
          <cell r="C14">
            <v>1</v>
          </cell>
          <cell r="M14" t="str">
            <v/>
          </cell>
        </row>
        <row r="15">
          <cell r="C15">
            <v>1</v>
          </cell>
          <cell r="M15" t="str">
            <v/>
          </cell>
        </row>
        <row r="16">
          <cell r="C16">
            <v>1</v>
          </cell>
          <cell r="M16" t="str">
            <v/>
          </cell>
        </row>
        <row r="17">
          <cell r="C17">
            <v>1</v>
          </cell>
          <cell r="M17" t="str">
            <v/>
          </cell>
        </row>
        <row r="18">
          <cell r="C18">
            <v>1</v>
          </cell>
          <cell r="M18" t="str">
            <v/>
          </cell>
        </row>
        <row r="19">
          <cell r="C19">
            <v>1</v>
          </cell>
          <cell r="M19" t="str">
            <v/>
          </cell>
        </row>
        <row r="20">
          <cell r="C20">
            <v>1</v>
          </cell>
          <cell r="M20" t="str">
            <v/>
          </cell>
        </row>
        <row r="21">
          <cell r="C21">
            <v>1</v>
          </cell>
          <cell r="M21" t="str">
            <v/>
          </cell>
        </row>
        <row r="22">
          <cell r="C22">
            <v>1</v>
          </cell>
          <cell r="M22" t="str">
            <v/>
          </cell>
        </row>
        <row r="23">
          <cell r="C23">
            <v>1</v>
          </cell>
          <cell r="M23" t="str">
            <v/>
          </cell>
        </row>
        <row r="24">
          <cell r="C24">
            <v>1</v>
          </cell>
          <cell r="M24" t="str">
            <v/>
          </cell>
        </row>
        <row r="25">
          <cell r="C25">
            <v>1</v>
          </cell>
          <cell r="M25" t="str">
            <v/>
          </cell>
        </row>
        <row r="26">
          <cell r="C26">
            <v>1</v>
          </cell>
          <cell r="M26" t="str">
            <v/>
          </cell>
        </row>
        <row r="27">
          <cell r="C27">
            <v>1</v>
          </cell>
          <cell r="M27" t="str">
            <v/>
          </cell>
        </row>
        <row r="28">
          <cell r="C28">
            <v>1</v>
          </cell>
          <cell r="M28" t="str">
            <v/>
          </cell>
        </row>
        <row r="29">
          <cell r="C29">
            <v>1</v>
          </cell>
          <cell r="M29" t="str">
            <v/>
          </cell>
        </row>
        <row r="30">
          <cell r="C30">
            <v>1</v>
          </cell>
          <cell r="M30" t="str">
            <v/>
          </cell>
        </row>
        <row r="31">
          <cell r="C31">
            <v>1</v>
          </cell>
          <cell r="M31" t="str">
            <v/>
          </cell>
        </row>
        <row r="32">
          <cell r="C32">
            <v>1</v>
          </cell>
          <cell r="M32" t="str">
            <v/>
          </cell>
        </row>
        <row r="33">
          <cell r="C33">
            <v>1</v>
          </cell>
          <cell r="M33" t="str">
            <v/>
          </cell>
        </row>
        <row r="34">
          <cell r="C34">
            <v>1</v>
          </cell>
          <cell r="M34" t="str">
            <v/>
          </cell>
        </row>
        <row r="35">
          <cell r="C35">
            <v>1</v>
          </cell>
          <cell r="M35" t="str">
            <v/>
          </cell>
        </row>
        <row r="36">
          <cell r="C36">
            <v>1</v>
          </cell>
          <cell r="M36" t="str">
            <v/>
          </cell>
        </row>
        <row r="37">
          <cell r="C37">
            <v>1</v>
          </cell>
          <cell r="M37" t="str">
            <v/>
          </cell>
        </row>
        <row r="38">
          <cell r="C38">
            <v>1</v>
          </cell>
          <cell r="M38" t="str">
            <v/>
          </cell>
        </row>
        <row r="39">
          <cell r="C39">
            <v>1</v>
          </cell>
          <cell r="M39" t="str">
            <v/>
          </cell>
        </row>
        <row r="40">
          <cell r="C40">
            <v>1</v>
          </cell>
          <cell r="M40" t="str">
            <v/>
          </cell>
        </row>
        <row r="41">
          <cell r="C41">
            <v>1</v>
          </cell>
          <cell r="M41" t="str">
            <v/>
          </cell>
        </row>
        <row r="42">
          <cell r="C42">
            <v>1</v>
          </cell>
          <cell r="M42" t="str">
            <v/>
          </cell>
        </row>
        <row r="43">
          <cell r="C43">
            <v>1</v>
          </cell>
          <cell r="M43" t="str">
            <v/>
          </cell>
        </row>
        <row r="44">
          <cell r="C44">
            <v>1</v>
          </cell>
          <cell r="M44" t="str">
            <v/>
          </cell>
        </row>
        <row r="45">
          <cell r="C45">
            <v>1</v>
          </cell>
          <cell r="M45" t="str">
            <v/>
          </cell>
        </row>
        <row r="46">
          <cell r="C46">
            <v>1</v>
          </cell>
          <cell r="M46" t="str">
            <v/>
          </cell>
        </row>
        <row r="47">
          <cell r="C47">
            <v>1</v>
          </cell>
          <cell r="M47" t="str">
            <v/>
          </cell>
        </row>
        <row r="48">
          <cell r="C48">
            <v>1</v>
          </cell>
          <cell r="M48" t="str">
            <v/>
          </cell>
        </row>
        <row r="49">
          <cell r="C49">
            <v>1</v>
          </cell>
          <cell r="M49" t="str">
            <v/>
          </cell>
        </row>
        <row r="50">
          <cell r="C50">
            <v>1</v>
          </cell>
          <cell r="M50" t="str">
            <v/>
          </cell>
        </row>
        <row r="51">
          <cell r="C51">
            <v>1</v>
          </cell>
          <cell r="M51" t="str">
            <v/>
          </cell>
        </row>
        <row r="52">
          <cell r="C52">
            <v>1</v>
          </cell>
          <cell r="M52" t="str">
            <v/>
          </cell>
        </row>
        <row r="53">
          <cell r="C53">
            <v>1</v>
          </cell>
          <cell r="M53" t="str">
            <v/>
          </cell>
        </row>
        <row r="54">
          <cell r="C54">
            <v>1</v>
          </cell>
          <cell r="M54" t="str">
            <v/>
          </cell>
        </row>
        <row r="55">
          <cell r="C55">
            <v>1</v>
          </cell>
          <cell r="M55" t="str">
            <v/>
          </cell>
        </row>
        <row r="56">
          <cell r="C56">
            <v>1</v>
          </cell>
          <cell r="M56" t="str">
            <v/>
          </cell>
        </row>
        <row r="57">
          <cell r="C57">
            <v>1</v>
          </cell>
          <cell r="M57" t="str">
            <v/>
          </cell>
        </row>
        <row r="58">
          <cell r="C58">
            <v>1</v>
          </cell>
          <cell r="M58" t="str">
            <v/>
          </cell>
        </row>
        <row r="59">
          <cell r="C59">
            <v>1</v>
          </cell>
          <cell r="M59" t="str">
            <v/>
          </cell>
        </row>
        <row r="60">
          <cell r="C60">
            <v>1</v>
          </cell>
          <cell r="M60" t="str">
            <v/>
          </cell>
        </row>
        <row r="61">
          <cell r="C61">
            <v>1</v>
          </cell>
          <cell r="M61" t="str">
            <v/>
          </cell>
        </row>
        <row r="62">
          <cell r="C62">
            <v>1</v>
          </cell>
          <cell r="M62" t="str">
            <v/>
          </cell>
        </row>
        <row r="63">
          <cell r="C63">
            <v>1</v>
          </cell>
          <cell r="M63" t="str">
            <v/>
          </cell>
        </row>
        <row r="64">
          <cell r="C64">
            <v>1</v>
          </cell>
          <cell r="M64" t="str">
            <v/>
          </cell>
        </row>
        <row r="65">
          <cell r="C65">
            <v>1</v>
          </cell>
          <cell r="M65" t="str">
            <v/>
          </cell>
        </row>
        <row r="66">
          <cell r="C66">
            <v>1</v>
          </cell>
          <cell r="M66" t="str">
            <v/>
          </cell>
        </row>
        <row r="67">
          <cell r="C67">
            <v>1</v>
          </cell>
          <cell r="M67" t="str">
            <v/>
          </cell>
        </row>
        <row r="68">
          <cell r="C68">
            <v>1</v>
          </cell>
          <cell r="M68" t="str">
            <v/>
          </cell>
        </row>
        <row r="69">
          <cell r="C69">
            <v>1</v>
          </cell>
          <cell r="M69" t="str">
            <v/>
          </cell>
        </row>
        <row r="70">
          <cell r="C70">
            <v>1</v>
          </cell>
          <cell r="M70" t="str">
            <v/>
          </cell>
        </row>
        <row r="71">
          <cell r="C71">
            <v>1</v>
          </cell>
          <cell r="M71" t="str">
            <v/>
          </cell>
        </row>
        <row r="72">
          <cell r="C72">
            <v>1</v>
          </cell>
          <cell r="M72" t="str">
            <v/>
          </cell>
        </row>
        <row r="73">
          <cell r="C73">
            <v>1</v>
          </cell>
          <cell r="M73" t="str">
            <v/>
          </cell>
        </row>
        <row r="74">
          <cell r="C74">
            <v>1</v>
          </cell>
          <cell r="M74" t="str">
            <v/>
          </cell>
        </row>
        <row r="75">
          <cell r="C75">
            <v>1</v>
          </cell>
          <cell r="M75" t="str">
            <v/>
          </cell>
        </row>
        <row r="76">
          <cell r="C76">
            <v>1</v>
          </cell>
          <cell r="M76" t="str">
            <v/>
          </cell>
        </row>
        <row r="77">
          <cell r="C77">
            <v>1</v>
          </cell>
          <cell r="M77" t="str">
            <v/>
          </cell>
        </row>
        <row r="78">
          <cell r="C78">
            <v>1</v>
          </cell>
          <cell r="M78" t="str">
            <v/>
          </cell>
        </row>
        <row r="79">
          <cell r="C79">
            <v>1</v>
          </cell>
          <cell r="M79" t="str">
            <v/>
          </cell>
        </row>
        <row r="80">
          <cell r="C80">
            <v>1</v>
          </cell>
          <cell r="M80" t="str">
            <v/>
          </cell>
        </row>
        <row r="81">
          <cell r="C81">
            <v>1</v>
          </cell>
          <cell r="M81" t="str">
            <v/>
          </cell>
        </row>
        <row r="82">
          <cell r="C82">
            <v>1</v>
          </cell>
          <cell r="M82" t="str">
            <v/>
          </cell>
        </row>
        <row r="83">
          <cell r="C83">
            <v>1</v>
          </cell>
          <cell r="M83" t="str">
            <v/>
          </cell>
        </row>
        <row r="84">
          <cell r="C84">
            <v>1</v>
          </cell>
          <cell r="M84" t="str">
            <v/>
          </cell>
        </row>
        <row r="85">
          <cell r="C85">
            <v>1</v>
          </cell>
          <cell r="M85" t="str">
            <v/>
          </cell>
        </row>
        <row r="86">
          <cell r="C86">
            <v>1</v>
          </cell>
          <cell r="M86" t="str">
            <v/>
          </cell>
        </row>
        <row r="87">
          <cell r="C87">
            <v>1</v>
          </cell>
          <cell r="M87" t="str">
            <v/>
          </cell>
        </row>
        <row r="88">
          <cell r="C88">
            <v>1</v>
          </cell>
          <cell r="M88" t="str">
            <v/>
          </cell>
        </row>
        <row r="89">
          <cell r="C89">
            <v>1</v>
          </cell>
          <cell r="M89" t="str">
            <v/>
          </cell>
        </row>
        <row r="90">
          <cell r="C90">
            <v>1</v>
          </cell>
          <cell r="M90" t="str">
            <v/>
          </cell>
        </row>
        <row r="91">
          <cell r="C91">
            <v>1</v>
          </cell>
          <cell r="M91" t="str">
            <v/>
          </cell>
        </row>
        <row r="92">
          <cell r="C92">
            <v>1</v>
          </cell>
          <cell r="M92" t="str">
            <v/>
          </cell>
        </row>
        <row r="93">
          <cell r="C93">
            <v>1</v>
          </cell>
          <cell r="M93" t="str">
            <v/>
          </cell>
        </row>
        <row r="94">
          <cell r="C94">
            <v>1</v>
          </cell>
          <cell r="M94" t="str">
            <v/>
          </cell>
        </row>
        <row r="95">
          <cell r="C95">
            <v>1</v>
          </cell>
          <cell r="M95" t="str">
            <v/>
          </cell>
        </row>
        <row r="96">
          <cell r="C96">
            <v>1</v>
          </cell>
          <cell r="M96" t="str">
            <v/>
          </cell>
        </row>
        <row r="97">
          <cell r="C97">
            <v>1</v>
          </cell>
          <cell r="M97" t="str">
            <v/>
          </cell>
        </row>
        <row r="98">
          <cell r="C98">
            <v>1</v>
          </cell>
          <cell r="M98" t="str">
            <v/>
          </cell>
        </row>
        <row r="99">
          <cell r="C99">
            <v>1</v>
          </cell>
          <cell r="M99" t="str">
            <v/>
          </cell>
        </row>
        <row r="100">
          <cell r="C100">
            <v>1</v>
          </cell>
          <cell r="M100" t="str">
            <v/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>
            <v>2026</v>
          </cell>
        </row>
        <row r="53"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</row>
        <row r="54"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</row>
        <row r="55"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</row>
        <row r="56"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</row>
        <row r="57"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</row>
        <row r="58"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</row>
        <row r="59"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</row>
        <row r="60"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</row>
        <row r="61"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</row>
        <row r="62"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</row>
        <row r="63"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</row>
        <row r="64"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</row>
        <row r="65"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</row>
        <row r="66"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</row>
        <row r="67"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</row>
        <row r="68"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</row>
        <row r="69"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</row>
        <row r="70"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</row>
        <row r="71"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</row>
        <row r="72"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</row>
        <row r="73"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</row>
        <row r="74"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</row>
        <row r="75"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</row>
        <row r="76"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</row>
        <row r="77"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</row>
        <row r="78"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</row>
        <row r="79"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</row>
        <row r="80"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</row>
        <row r="81"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</row>
        <row r="82"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</row>
        <row r="83"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</row>
        <row r="84"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</row>
        <row r="85"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</row>
        <row r="86"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</row>
        <row r="87"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</row>
        <row r="88"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</row>
        <row r="89"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</row>
        <row r="90"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</row>
        <row r="91"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</row>
        <row r="92"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</row>
        <row r="93"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</row>
        <row r="94"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</row>
        <row r="95"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</row>
        <row r="96"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</row>
        <row r="97"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</row>
        <row r="98"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</row>
        <row r="99"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</row>
        <row r="100">
          <cell r="Z100" t="str">
            <v>A költségvetési tételek az egyházmegye neve beírása után válnak elérhetővé. Az egyházmegye nevét a Költségvetés lapra kell beírni.</v>
          </cell>
          <cell r="AA100" t="str">
            <v>A költségvetési tételek az egyházmegye neve beírása után válnak elérhetővé. Az egyházmegye nevét a Költségvetés lapra kell beírni.</v>
          </cell>
          <cell r="AB100" t="str">
            <v>A költségvetési tételek az egyházmegye neve beírása után válnak elérhetővé. Az egyházmegye nevét a Költségvetés lapra kell beírni.</v>
          </cell>
          <cell r="AC100" t="str">
            <v>A költségvetési tételek az egyházmegye neve beírása után válnak elérhetővé. Az egyházmegye nevét a Költségvetés lapra kell beírni.</v>
          </cell>
          <cell r="AD100" t="str">
            <v>A költségvetési tételek az egyházmegye neve beírása után válnak elérhetővé. Az egyházmegye nevét a Költségvetés lapra kell beírni.</v>
          </cell>
          <cell r="AE100" t="str">
            <v>A költségvetési tételek az egyházmegye neve beírása után válnak elérhetővé. Az egyházmegye nevét a Költségvetés lapra kell beírni.</v>
          </cell>
          <cell r="AF100" t="str">
            <v>A költségvetési tételek az egyházmegye neve beírása után válnak elérhetővé. Az egyházmegye nevét a Költségvetés lapra kell beírni.</v>
          </cell>
          <cell r="AG100" t="str">
            <v>A költségvetési tételek az egyházmegye neve beírása után válnak elérhetővé. Az egyházmegye nevét a Költségvetés lapra kell beírni.</v>
          </cell>
          <cell r="AH100" t="str">
            <v>A költségvetési tételek az egyházmegye neve beírása után válnak elérhetővé. Az egyházmegye nevét a Költségvetés lapra kell beírni.</v>
          </cell>
          <cell r="AI100" t="str">
            <v>A költségvetési tételek az egyházmegye neve beírása után válnak elérhetővé. Az egyházmegye nevét a Költségvetés lapra kell beírni.</v>
          </cell>
          <cell r="AJ100" t="str">
            <v>A költségvetési tételek az egyházmegye neve beírása után válnak elérhetővé. Az egyházmegye nevét a Költségvetés lapra kell beírni.</v>
          </cell>
          <cell r="AK100" t="str">
            <v>A költségvetési tételek az egyházmegye neve beírása után válnak elérhetővé. Az egyházmegye nevét a Költségvetés lapra kell beírni.</v>
          </cell>
          <cell r="AL100" t="str">
            <v>A költségvetési tételek az egyházmegye neve beírása után válnak elérhetővé. Az egyházmegye nevét a Költségvetés lapra kell beírni.</v>
          </cell>
          <cell r="AM100" t="str">
            <v>A költségvetési tételek az egyházmegye neve beírása után válnak elérhetővé. Az egyházmegye nevét a Költségvetés lapra kell beírni.</v>
          </cell>
          <cell r="AN100" t="str">
            <v>A költségvetési tételek az egyházmegye neve beírása után válnak elérhetővé. Az egyházmegye nevét a Költségvetés lapra kell beírni.</v>
          </cell>
          <cell r="AO100" t="str">
            <v>A költségvetési tételek az egyházmegye neve beírása után válnak elérhetővé. Az egyházmegye nevét a Költségvetés lapra kell beírni.</v>
          </cell>
          <cell r="AP100" t="str">
            <v>A költségvetési tételek az egyházmegye neve beírása után válnak elérhetővé. Az egyházmegye nevét a Költségvetés lapra kell beírni.</v>
          </cell>
          <cell r="AQ100" t="str">
            <v>A költségvetési tételek az egyházmegye neve beírása után válnak elérhetővé. Az egyházmegye nevét a Költségvetés lapra kell beírni.</v>
          </cell>
          <cell r="AR100" t="str">
            <v>A költségvetési tételek az egyházmegye neve beírása után válnak elérhetővé. Az egyházmegye nevét a Költségvetés lapra kell beírni.</v>
          </cell>
          <cell r="AS100" t="str">
            <v>A költségvetési tételek az egyházmegye neve beírása után válnak elérhetővé. Az egyházmegye nevét a Költségvetés lapra kell beírni.</v>
          </cell>
          <cell r="AT100" t="str">
            <v>A költségvetési tételek az egyházmegye neve beírása után válnak elérhetővé. Az egyházmegye nevét a Költségvetés lapra kell beírni.</v>
          </cell>
          <cell r="AZ100" t="str">
            <v>A költségvetési tételek az egyházmegye neve beírása után válnak elérhetővé. Az egyházmegye nevét a Költségvetés lapra kell beírni.</v>
          </cell>
          <cell r="BA100" t="str">
            <v>A költségvetési tételek az egyházmegye neve beírása után válnak elérhetővé. Az egyházmegye nevét a Költségvetés lapra kell beírni.</v>
          </cell>
          <cell r="BB100" t="str">
            <v>A költségvetési tételek az egyházmegye neve beírása után válnak elérhetővé. Az egyházmegye nevét a Költségvetés lapra kell beírni.</v>
          </cell>
          <cell r="BC100" t="str">
            <v>A költségvetési tételek az egyházmegye neve beírása után válnak elérhetővé. Az egyházmegye nevét a Költségvetés lapra kell beírni.</v>
          </cell>
          <cell r="BD100" t="str">
            <v>A költségvetési tételek az egyházmegye neve beírása után válnak elérhetővé. Az egyházmegye nevét a Költségvetés lapra kell beírni.</v>
          </cell>
          <cell r="BE100" t="str">
            <v>A költségvetési tételek az egyházmegye neve beírása után válnak elérhetővé. Az egyházmegye nevét a Költségvetés lapra kell beírni.</v>
          </cell>
          <cell r="BF100" t="str">
            <v>A költségvetési tételek az egyházmegye neve beírása után válnak elérhetővé. Az egyházmegye nevét a Költségvetés lapra kell beírni.</v>
          </cell>
          <cell r="BG100" t="str">
            <v>A költségvetési tételek az egyházmegye neve beírása után válnak elérhetővé. Az egyházmegye nevét a Költségvetés lapra kell beírni.</v>
          </cell>
          <cell r="BH100" t="str">
            <v>A költségvetési tételek az egyházmegye neve beírása után válnak elérhetővé. Az egyházmegye nevét a Költségvetés lapra kell beírni.</v>
          </cell>
          <cell r="BI100" t="str">
            <v>A költségvetési tételek az egyházmegye neve beírása után válnak elérhetővé. Az egyházmegye nevét a Költségvetés lapra kell beírni.</v>
          </cell>
          <cell r="BJ100" t="str">
            <v>A költségvetési tételek az egyházmegye neve beírása után válnak elérhetővé. Az egyházmegye nevét a Költségvetés lapra kell beírni.</v>
          </cell>
          <cell r="BK100" t="str">
            <v>A költségvetési tételek az egyházmegye neve beírása után válnak elérhetővé. Az egyházmegye nevét a Költségvetés lapra kell beírni.</v>
          </cell>
          <cell r="BL100" t="str">
            <v>A költségvetési tételek az egyházmegye neve beírása után válnak elérhetővé. Az egyházmegye nevét a Költségvetés lapra kell beírni.</v>
          </cell>
          <cell r="BM100" t="str">
            <v>A költségvetési tételek az egyházmegye neve beírása után válnak elérhetővé. Az egyházmegye nevét a Költségvetés lapra kell beírni.</v>
          </cell>
          <cell r="BN100" t="str">
            <v>A költségvetési tételek az egyházmegye neve beírása után válnak elérhetővé. Az egyházmegye nevét a Költségvetés lapra kell beírni.</v>
          </cell>
          <cell r="BO100" t="str">
            <v>A költségvetési tételek az egyházmegye neve beírása után válnak elérhetővé. Az egyházmegye nevét a Költségvetés lapra kell beírni.</v>
          </cell>
          <cell r="BP100" t="str">
            <v>A költségvetési tételek az egyházmegye neve beírása után válnak elérhetővé. Az egyházmegye nevét a Költségvetés lapra kell beírni.</v>
          </cell>
          <cell r="BQ100" t="str">
            <v>A költségvetési tételek az egyházmegye neve beírása után válnak elérhetővé. Az egyházmegye nevét a Költségvetés lapra kell beírni.</v>
          </cell>
          <cell r="BR100" t="str">
            <v>A költségvetési tételek az egyházmegye neve beírása után válnak elérhetővé. Az egyházmegye nevét a Költségvetés lapra kell beírni.</v>
          </cell>
          <cell r="BS100" t="str">
            <v>A költségvetési tételek az egyházmegye neve beírása után válnak elérhetővé. Az egyházmegye nevét a Költségvetés lapra kell beírni.</v>
          </cell>
          <cell r="BT100" t="str">
            <v>A költségvetési tételek az egyházmegye neve beírása után válnak elérhetővé. Az egyházmegye nevét a Költségvetés lapra kell beírni.</v>
          </cell>
        </row>
        <row r="101">
          <cell r="Z101" t="str">
            <v>Készpénzfelvétel a(z) A számláról</v>
          </cell>
          <cell r="AA101" t="str">
            <v>Készpénzletétel a kasszából - A</v>
          </cell>
          <cell r="AB101" t="str">
            <v>Készpénzletétel a kasszából - B</v>
          </cell>
          <cell r="AC101" t="str">
            <v>Készpénzletétel a kasszából - C</v>
          </cell>
          <cell r="AD101" t="str">
            <v>Készpénzletétel a kasszából - D</v>
          </cell>
          <cell r="AE101" t="str">
            <v>Készpénzletétel a kasszából - E</v>
          </cell>
          <cell r="AF101" t="str">
            <v>Készpénzletétel a kasszából - F</v>
          </cell>
          <cell r="AG101" t="str">
            <v>Készpénzletétel a kasszából - G</v>
          </cell>
          <cell r="AH101" t="str">
            <v>Készpénzletétel a kasszából - H</v>
          </cell>
          <cell r="AI101" t="str">
            <v>Készpénzletétel a kasszából - I</v>
          </cell>
          <cell r="AJ101" t="str">
            <v>Készpénzletétel a kasszából - J</v>
          </cell>
          <cell r="AK101" t="str">
            <v>Készpénzletétel a kasszából - K</v>
          </cell>
          <cell r="AL101" t="str">
            <v>Készpénzletétel a kasszából - L</v>
          </cell>
          <cell r="AM101" t="str">
            <v>Készpénzletétel a kasszából - M</v>
          </cell>
          <cell r="AN101" t="str">
            <v>Készpénzletétel a kasszából - N</v>
          </cell>
          <cell r="AO101" t="str">
            <v>Készpénzletétel a kasszából - O</v>
          </cell>
          <cell r="AP101" t="str">
            <v>Készpénzletétel a kasszából - P</v>
          </cell>
          <cell r="AQ101" t="str">
            <v>Készpénzletétel a kasszából - Q</v>
          </cell>
          <cell r="AR101" t="str">
            <v>Készpénzletétel a kasszából - R</v>
          </cell>
          <cell r="AS101" t="str">
            <v>Készpénzletétel a kasszából - S</v>
          </cell>
          <cell r="AT101" t="str">
            <v>Készpénzletétel a kasszából - T</v>
          </cell>
          <cell r="AZ101" t="str">
            <v>Készpénzletétel a(z) A számlára</v>
          </cell>
          <cell r="BA101" t="str">
            <v>Készpénzfelvétel a kasszába - A</v>
          </cell>
          <cell r="BB101" t="str">
            <v>Készpénzfelvétel a kasszába - B</v>
          </cell>
          <cell r="BC101" t="str">
            <v>Készpénzfelvétel a kasszába - C</v>
          </cell>
          <cell r="BD101" t="str">
            <v>Készpénzfelvétel a kasszába - D</v>
          </cell>
          <cell r="BE101" t="str">
            <v>Készpénzfelvétel a kasszába - E</v>
          </cell>
          <cell r="BF101" t="str">
            <v>Készpénzfelvétel a kasszába - F</v>
          </cell>
          <cell r="BG101" t="str">
            <v>Készpénzfelvétel a kasszába - G</v>
          </cell>
          <cell r="BH101" t="str">
            <v>Készpénzfelvétel a kasszába - H</v>
          </cell>
          <cell r="BI101" t="str">
            <v>Készpénzfelvétel a kasszába - I</v>
          </cell>
          <cell r="BJ101" t="str">
            <v>Készpénzfelvétel a kasszába - J</v>
          </cell>
          <cell r="BK101" t="str">
            <v>Készpénzfelvétel a kasszába - K</v>
          </cell>
          <cell r="BL101" t="str">
            <v>Készpénzfelvétel a kasszába - L</v>
          </cell>
          <cell r="BM101" t="str">
            <v>Készpénzfelvétel a kasszába - M</v>
          </cell>
          <cell r="BN101" t="str">
            <v>Készpénzfelvétel a kasszába - N</v>
          </cell>
          <cell r="BO101" t="str">
            <v>Készpénzfelvétel a kasszába - O</v>
          </cell>
          <cell r="BP101" t="str">
            <v>Készpénzfelvétel a kasszába - P</v>
          </cell>
          <cell r="BQ101" t="str">
            <v>Készpénzfelvétel a kasszába - Q</v>
          </cell>
          <cell r="BR101" t="str">
            <v>Készpénzfelvétel a kasszába - S</v>
          </cell>
          <cell r="BS101" t="str">
            <v>Készpénzfelvétel a kasszába - T</v>
          </cell>
          <cell r="BT101" t="str">
            <v>Készpénzfelvétel a kasszába - U</v>
          </cell>
        </row>
        <row r="102">
          <cell r="Z102" t="str">
            <v>Készpénzfelvétel a(z) B számláról</v>
          </cell>
          <cell r="AA102" t="str">
            <v>Átutalva a(z) B számláról - A</v>
          </cell>
          <cell r="AB102" t="str">
            <v>Átutalva a(z) A számláról - B</v>
          </cell>
          <cell r="AC102" t="str">
            <v>Átutalva a(z) A számláról - C</v>
          </cell>
          <cell r="AD102" t="str">
            <v>Átutalva a(z) A számláról - D</v>
          </cell>
          <cell r="AE102" t="str">
            <v>Átutalva a(z) A számláról - E</v>
          </cell>
          <cell r="AF102" t="str">
            <v>Átutalva a(z) A számláról - F</v>
          </cell>
          <cell r="AG102" t="str">
            <v>Átutalva a(z) A számláról - G</v>
          </cell>
          <cell r="AH102" t="str">
            <v>Átutalva a(z) A számláról - H</v>
          </cell>
          <cell r="AI102" t="str">
            <v>Átutalva a(z) A számláról - I</v>
          </cell>
          <cell r="AJ102" t="str">
            <v>Átutalva a(z) A számláról - J</v>
          </cell>
          <cell r="AK102" t="str">
            <v>Átutalva a(z) A számláról - K</v>
          </cell>
          <cell r="AL102" t="str">
            <v>Átutalva a(z) A számláról - L</v>
          </cell>
          <cell r="AM102" t="str">
            <v>Átutalva a(z) A számláról - M</v>
          </cell>
          <cell r="AN102" t="str">
            <v>Átutalva a(z) A számláról - N</v>
          </cell>
          <cell r="AO102" t="str">
            <v>Átutalva a(z) A számláról - O</v>
          </cell>
          <cell r="AP102" t="str">
            <v>Átutalva a(z) A számláról - P</v>
          </cell>
          <cell r="AQ102" t="str">
            <v>Átutalva a(z) A számláról - Q</v>
          </cell>
          <cell r="AR102" t="str">
            <v>Átutalva a(z) A számláról - R</v>
          </cell>
          <cell r="AS102" t="str">
            <v>Átutalva a(z) A számláról - S</v>
          </cell>
          <cell r="AT102" t="str">
            <v>Átutalva a(z) A számláról - T</v>
          </cell>
          <cell r="AZ102" t="str">
            <v>Készpénzletétel a(z) B számlára</v>
          </cell>
          <cell r="BA102" t="str">
            <v>Átutalva a(z) B számlára - A</v>
          </cell>
          <cell r="BB102" t="str">
            <v>Átutalva a(z) A számlára - B</v>
          </cell>
          <cell r="BC102" t="str">
            <v>Átutalva a(z) A számlára - C</v>
          </cell>
          <cell r="BD102" t="str">
            <v>Átutalva a(z) A számlára - D</v>
          </cell>
          <cell r="BE102" t="str">
            <v>Átutalva a(z) A számlára - E</v>
          </cell>
          <cell r="BF102" t="str">
            <v>Átutalva a(z) A számlára - F</v>
          </cell>
          <cell r="BG102" t="str">
            <v>Átutalva a(z) A számlára - G</v>
          </cell>
          <cell r="BH102" t="str">
            <v>Átutalva a(z) A számlára - H</v>
          </cell>
          <cell r="BI102" t="str">
            <v>Átutalva a(z) A számlára - I</v>
          </cell>
          <cell r="BJ102" t="str">
            <v>Átutalva a(z) A számlára - J</v>
          </cell>
          <cell r="BK102" t="str">
            <v>Átutalva a(z) A számlára - K</v>
          </cell>
          <cell r="BL102" t="str">
            <v>Átutalva a(z) A számlára - L</v>
          </cell>
          <cell r="BM102" t="str">
            <v>Átutalva a(z) A számlára - M</v>
          </cell>
          <cell r="BN102" t="str">
            <v>Átutalva a(z) A számlára - N</v>
          </cell>
          <cell r="BO102" t="str">
            <v>Átutalva a(z) A számlára - O</v>
          </cell>
          <cell r="BP102" t="str">
            <v>Átutalva a(z) A számlára - P</v>
          </cell>
          <cell r="BQ102" t="str">
            <v>Átutalva a(z) A számlára - Q</v>
          </cell>
          <cell r="BR102" t="str">
            <v>Átutalva a(z) A számlára - R</v>
          </cell>
          <cell r="BS102" t="str">
            <v>Átutalva a(z) A számlára - S</v>
          </cell>
          <cell r="BT102" t="str">
            <v>Átutalva a(z) A számlára - T</v>
          </cell>
        </row>
        <row r="103">
          <cell r="Z103" t="str">
            <v>Készpénzfelvétel a(z) C számláról</v>
          </cell>
          <cell r="AA103" t="str">
            <v>Átutalva a(z) C számláról - A</v>
          </cell>
          <cell r="AB103" t="str">
            <v>Átutalva a(z) C számláról - B</v>
          </cell>
          <cell r="AC103" t="str">
            <v>Átutalva a(z) B számláról - C</v>
          </cell>
          <cell r="AD103" t="str">
            <v>Átutalva a(z) B számláról - D</v>
          </cell>
          <cell r="AE103" t="str">
            <v>Átutalva a(z) B számláról - E</v>
          </cell>
          <cell r="AF103" t="str">
            <v>Átutalva a(z) B számláról - F</v>
          </cell>
          <cell r="AG103" t="str">
            <v>Átutalva a(z) B számláról - G</v>
          </cell>
          <cell r="AH103" t="str">
            <v>Átutalva a(z) B számláról - H</v>
          </cell>
          <cell r="AI103" t="str">
            <v>Átutalva a(z) B számláról - I</v>
          </cell>
          <cell r="AJ103" t="str">
            <v>Átutalva a(z) B számláról - J</v>
          </cell>
          <cell r="AK103" t="str">
            <v>Átutalva a(z) B számláról - K</v>
          </cell>
          <cell r="AL103" t="str">
            <v>Átutalva a(z) B számláról - L</v>
          </cell>
          <cell r="AM103" t="str">
            <v>Átutalva a(z) B számláról - M</v>
          </cell>
          <cell r="AN103" t="str">
            <v>Átutalva a(z) B számláról - N</v>
          </cell>
          <cell r="AO103" t="str">
            <v>Átutalva a(z) B számláról - O</v>
          </cell>
          <cell r="AP103" t="str">
            <v>Átutalva a(z) B számláról - P</v>
          </cell>
          <cell r="AQ103" t="str">
            <v>Átutalva a(z) B számláról - Q</v>
          </cell>
          <cell r="AR103" t="str">
            <v>Átutalva a(z) B számláról - R</v>
          </cell>
          <cell r="AS103" t="str">
            <v>Átutalva a(z) B számláról - S</v>
          </cell>
          <cell r="AT103" t="str">
            <v>Átutalva a(z) B számláról - T</v>
          </cell>
          <cell r="AZ103" t="str">
            <v>Készpénzletétel a(z) C számlára</v>
          </cell>
          <cell r="BA103" t="str">
            <v>Átutalva a(z) C számlára - A</v>
          </cell>
          <cell r="BB103" t="str">
            <v>Átutalva a(z) C számlára - B</v>
          </cell>
          <cell r="BC103" t="str">
            <v>Átutalva a(z) B számlára - C</v>
          </cell>
          <cell r="BD103" t="str">
            <v>Átutalva a(z) B számlára - D</v>
          </cell>
          <cell r="BE103" t="str">
            <v>Átutalva a(z) B számlára - E</v>
          </cell>
          <cell r="BF103" t="str">
            <v>Átutalva a(z) B számlára - F</v>
          </cell>
          <cell r="BG103" t="str">
            <v>Átutalva a(z) B számlára - G</v>
          </cell>
          <cell r="BH103" t="str">
            <v>Átutalva a(z) B számlára - H</v>
          </cell>
          <cell r="BI103" t="str">
            <v>Átutalva a(z) B számlára - I</v>
          </cell>
          <cell r="BJ103" t="str">
            <v>Átutalva a(z) B számlára - J</v>
          </cell>
          <cell r="BK103" t="str">
            <v>Átutalva a(z) B számlára - K</v>
          </cell>
          <cell r="BL103" t="str">
            <v>Átutalva a(z) B számlára - L</v>
          </cell>
          <cell r="BM103" t="str">
            <v>Átutalva a(z) B számlára - M</v>
          </cell>
          <cell r="BN103" t="str">
            <v>Átutalva a(z) B számlára - N</v>
          </cell>
          <cell r="BO103" t="str">
            <v>Átutalva a(z) B számlára - O</v>
          </cell>
          <cell r="BP103" t="str">
            <v>Átutalva a(z) B számlára - P</v>
          </cell>
          <cell r="BQ103" t="str">
            <v>Átutalva a(z) B számlára - Q</v>
          </cell>
          <cell r="BR103" t="str">
            <v>Átutalva a(z) B számlára - R</v>
          </cell>
          <cell r="BS103" t="str">
            <v>Átutalva a(z) B számlára - S</v>
          </cell>
          <cell r="BT103" t="str">
            <v>Átutalva a(z) B számlára - T</v>
          </cell>
        </row>
        <row r="104">
          <cell r="Z104" t="str">
            <v>Készpénzfelvétel a(z) D számláról</v>
          </cell>
          <cell r="AA104" t="str">
            <v>Átutalva a(z) D számláról - A</v>
          </cell>
          <cell r="AB104" t="str">
            <v>Átutalva a(z) D számláról - B</v>
          </cell>
          <cell r="AC104" t="str">
            <v>Átutalva a(z) D számláról - C</v>
          </cell>
          <cell r="AD104" t="str">
            <v>Átutalva a(z) C számláról - D</v>
          </cell>
          <cell r="AE104" t="str">
            <v>Átutalva a(z) C számláról - E</v>
          </cell>
          <cell r="AF104" t="str">
            <v>Átutalva a(z) C számláról - F</v>
          </cell>
          <cell r="AG104" t="str">
            <v>Átutalva a(z) C számláról - G</v>
          </cell>
          <cell r="AH104" t="str">
            <v>Átutalva a(z) C számláról - H</v>
          </cell>
          <cell r="AI104" t="str">
            <v>Átutalva a(z) C számláról - I</v>
          </cell>
          <cell r="AJ104" t="str">
            <v>Átutalva a(z) C számláról - J</v>
          </cell>
          <cell r="AK104" t="str">
            <v>Átutalva a(z) C számláról - K</v>
          </cell>
          <cell r="AL104" t="str">
            <v>Átutalva a(z) C számláról - L</v>
          </cell>
          <cell r="AM104" t="str">
            <v>Átutalva a(z) C számláról - M</v>
          </cell>
          <cell r="AN104" t="str">
            <v>Átutalva a(z) C számláról - N</v>
          </cell>
          <cell r="AO104" t="str">
            <v>Átutalva a(z) C számláról - O</v>
          </cell>
          <cell r="AP104" t="str">
            <v>Átutalva a(z) C számláról - P</v>
          </cell>
          <cell r="AQ104" t="str">
            <v>Átutalva a(z) C számláról - Q</v>
          </cell>
          <cell r="AR104" t="str">
            <v>Átutalva a(z) C számláról - R</v>
          </cell>
          <cell r="AS104" t="str">
            <v>Átutalva a(z) C számláról - S</v>
          </cell>
          <cell r="AT104" t="str">
            <v>Átutalva a(z) C számláról - T</v>
          </cell>
          <cell r="AZ104" t="str">
            <v>Készpénzletétel a(z) D számlára</v>
          </cell>
          <cell r="BA104" t="str">
            <v>Átutalva a(z) D számlára - A</v>
          </cell>
          <cell r="BB104" t="str">
            <v>Átutalva a(z) D számlára - B</v>
          </cell>
          <cell r="BC104" t="str">
            <v>Átutalva a(z) D számlára - C</v>
          </cell>
          <cell r="BD104" t="str">
            <v>Átutalva a(z) C számlára - D</v>
          </cell>
          <cell r="BE104" t="str">
            <v>Átutalva a(z) C számlára - E</v>
          </cell>
          <cell r="BF104" t="str">
            <v>Átutalva a(z) C számlára - F</v>
          </cell>
          <cell r="BG104" t="str">
            <v>Átutalva a(z) C számlára - G</v>
          </cell>
          <cell r="BH104" t="str">
            <v>Átutalva a(z) C számlára - H</v>
          </cell>
          <cell r="BI104" t="str">
            <v>Átutalva a(z) C számlára - I</v>
          </cell>
          <cell r="BJ104" t="str">
            <v>Átutalva a(z) C számlára - J</v>
          </cell>
          <cell r="BK104" t="str">
            <v>Átutalva a(z) C számlára - K</v>
          </cell>
          <cell r="BL104" t="str">
            <v>Átutalva a(z) C számlára - L</v>
          </cell>
          <cell r="BM104" t="str">
            <v>Átutalva a(z) C számlára - M</v>
          </cell>
          <cell r="BN104" t="str">
            <v>Átutalva a(z) C számlára - N</v>
          </cell>
          <cell r="BO104" t="str">
            <v>Átutalva a(z) C számlára - O</v>
          </cell>
          <cell r="BP104" t="str">
            <v>Átutalva a(z) C számlára - P</v>
          </cell>
          <cell r="BQ104" t="str">
            <v>Átutalva a(z) C számlára - Q</v>
          </cell>
          <cell r="BR104" t="str">
            <v>Átutalva a(z) C számlára - R</v>
          </cell>
          <cell r="BS104" t="str">
            <v>Átutalva a(z) C számlára - S</v>
          </cell>
          <cell r="BT104" t="str">
            <v>Átutalva a(z) C számlára - T</v>
          </cell>
        </row>
        <row r="105">
          <cell r="Z105" t="str">
            <v>Készpénzfelvétel a(z) E számláról</v>
          </cell>
          <cell r="AA105" t="str">
            <v>Átutalva a(z) E számláról - A</v>
          </cell>
          <cell r="AB105" t="str">
            <v>Átutalva a(z) E számláról - B</v>
          </cell>
          <cell r="AC105" t="str">
            <v>Átutalva a(z) E számláról - C</v>
          </cell>
          <cell r="AD105" t="str">
            <v>Átutalva a(z) E számláról - D</v>
          </cell>
          <cell r="AE105" t="str">
            <v>Átutalva a(z) D számláról - E</v>
          </cell>
          <cell r="AF105" t="str">
            <v>Átutalva a(z) D számláról - F</v>
          </cell>
          <cell r="AG105" t="str">
            <v>Átutalva a(z) D számláról - G</v>
          </cell>
          <cell r="AH105" t="str">
            <v>Átutalva a(z) D számláról - H</v>
          </cell>
          <cell r="AI105" t="str">
            <v>Átutalva a(z) D számláról - I</v>
          </cell>
          <cell r="AJ105" t="str">
            <v>Átutalva a(z) D számláról - J</v>
          </cell>
          <cell r="AK105" t="str">
            <v>Átutalva a(z) D számláról - K</v>
          </cell>
          <cell r="AL105" t="str">
            <v>Átutalva a(z) D számláról - L</v>
          </cell>
          <cell r="AM105" t="str">
            <v>Átutalva a(z) D számláról - M</v>
          </cell>
          <cell r="AN105" t="str">
            <v>Átutalva a(z) D számláról - N</v>
          </cell>
          <cell r="AO105" t="str">
            <v>Átutalva a(z) D számláról - O</v>
          </cell>
          <cell r="AP105" t="str">
            <v>Átutalva a(z) D számláról - P</v>
          </cell>
          <cell r="AQ105" t="str">
            <v>Átutalva a(z) D számláról - Q</v>
          </cell>
          <cell r="AR105" t="str">
            <v>Átutalva a(z) D számláról - R</v>
          </cell>
          <cell r="AS105" t="str">
            <v>Átutalva a(z) D számláról - S</v>
          </cell>
          <cell r="AT105" t="str">
            <v>Átutalva a(z) D számláról - T</v>
          </cell>
          <cell r="AZ105" t="str">
            <v>Készpénzletétel a(z) E számlára</v>
          </cell>
          <cell r="BA105" t="str">
            <v>Átutalva a(z) E számlára - A</v>
          </cell>
          <cell r="BB105" t="str">
            <v>Átutalva a(z) E számlára - B</v>
          </cell>
          <cell r="BC105" t="str">
            <v>Átutalva a(z) E számlára - C</v>
          </cell>
          <cell r="BD105" t="str">
            <v>Átutalva a(z) E számlára - D</v>
          </cell>
          <cell r="BE105" t="str">
            <v>Átutalva a(z) D számlára - E</v>
          </cell>
          <cell r="BF105" t="str">
            <v>Átutalva a(z) D számlára - F</v>
          </cell>
          <cell r="BG105" t="str">
            <v>Átutalva a(z) D számlára - G</v>
          </cell>
          <cell r="BH105" t="str">
            <v>Átutalva a(z) D számlára - H</v>
          </cell>
          <cell r="BI105" t="str">
            <v>Átutalva a(z) D számlára - I</v>
          </cell>
          <cell r="BJ105" t="str">
            <v>Átutalva a(z) D számlára - J</v>
          </cell>
          <cell r="BK105" t="str">
            <v>Átutalva a(z) D számlára - K</v>
          </cell>
          <cell r="BL105" t="str">
            <v>Átutalva a(z) D számlára - L</v>
          </cell>
          <cell r="BM105" t="str">
            <v>Átutalva a(z) D számlára - M</v>
          </cell>
          <cell r="BN105" t="str">
            <v>Átutalva a(z) D számlára - N</v>
          </cell>
          <cell r="BO105" t="str">
            <v>Átutalva a(z) D számlára - O</v>
          </cell>
          <cell r="BP105" t="str">
            <v>Átutalva a(z) D számlára - P</v>
          </cell>
          <cell r="BQ105" t="str">
            <v>Átutalva a(z) D számlára - Q</v>
          </cell>
          <cell r="BR105" t="str">
            <v>Átutalva a(z) D számlára - R</v>
          </cell>
          <cell r="BS105" t="str">
            <v>Átutalva a(z) D számlára - S</v>
          </cell>
          <cell r="BT105" t="str">
            <v>Átutalva a(z) D számlára - T</v>
          </cell>
        </row>
        <row r="106">
          <cell r="Z106" t="str">
            <v>Készpénzfelvétel a(z) F számláról</v>
          </cell>
          <cell r="AA106" t="str">
            <v>Átutalva a(z) F számláról - A</v>
          </cell>
          <cell r="AB106" t="str">
            <v>Átutalva a(z) F számláról - B</v>
          </cell>
          <cell r="AC106" t="str">
            <v>Átutalva a(z) F számláról - C</v>
          </cell>
          <cell r="AD106" t="str">
            <v>Átutalva a(z) F számláról - D</v>
          </cell>
          <cell r="AE106" t="str">
            <v>Átutalva a(z) F számláról - E</v>
          </cell>
          <cell r="AF106" t="str">
            <v>Átutalva a(z) E számláról - F</v>
          </cell>
          <cell r="AG106" t="str">
            <v>Átutalva a(z) E számláról - G</v>
          </cell>
          <cell r="AH106" t="str">
            <v>Átutalva a(z) E számláról - H</v>
          </cell>
          <cell r="AI106" t="str">
            <v>Átutalva a(z) E számláról - I</v>
          </cell>
          <cell r="AJ106" t="str">
            <v>Átutalva a(z) E számláról - J</v>
          </cell>
          <cell r="AK106" t="str">
            <v>Átutalva a(z) E számláról - K</v>
          </cell>
          <cell r="AL106" t="str">
            <v>Átutalva a(z) E számláról - L</v>
          </cell>
          <cell r="AM106" t="str">
            <v>Átutalva a(z) E számláról - M</v>
          </cell>
          <cell r="AN106" t="str">
            <v>Átutalva a(z) E számláról - N</v>
          </cell>
          <cell r="AO106" t="str">
            <v>Átutalva a(z) E számláról - O</v>
          </cell>
          <cell r="AP106" t="str">
            <v>Átutalva a(z) E számláról - P</v>
          </cell>
          <cell r="AQ106" t="str">
            <v>Átutalva a(z) E számláról - Q</v>
          </cell>
          <cell r="AR106" t="str">
            <v>Átutalva a(z) E számláról - R</v>
          </cell>
          <cell r="AS106" t="str">
            <v>Átutalva a(z) E számláról - S</v>
          </cell>
          <cell r="AT106" t="str">
            <v>Átutalva a(z) E számláról - T</v>
          </cell>
          <cell r="AZ106" t="str">
            <v>Készpénzletétel a(z) F számlára</v>
          </cell>
          <cell r="BA106" t="str">
            <v>Átutalva a(z) F számlára - A</v>
          </cell>
          <cell r="BB106" t="str">
            <v>Átutalva a(z) F számlára - B</v>
          </cell>
          <cell r="BC106" t="str">
            <v>Átutalva a(z) F számlára - C</v>
          </cell>
          <cell r="BD106" t="str">
            <v>Átutalva a(z) F számlára - D</v>
          </cell>
          <cell r="BE106" t="str">
            <v>Átutalva a(z) F számlára - E</v>
          </cell>
          <cell r="BF106" t="str">
            <v>Átutalva a(z) E számlára - F</v>
          </cell>
          <cell r="BG106" t="str">
            <v>Átutalva a(z) E számlára - G</v>
          </cell>
          <cell r="BH106" t="str">
            <v>Átutalva a(z) E számlára - H</v>
          </cell>
          <cell r="BI106" t="str">
            <v>Átutalva a(z) E számlára - I</v>
          </cell>
          <cell r="BJ106" t="str">
            <v>Átutalva a(z) E számlára - J</v>
          </cell>
          <cell r="BK106" t="str">
            <v>Átutalva a(z) E számlára - K</v>
          </cell>
          <cell r="BL106" t="str">
            <v>Átutalva a(z) E számlára - L</v>
          </cell>
          <cell r="BM106" t="str">
            <v>Átutalva a(z) E számlára - M</v>
          </cell>
          <cell r="BN106" t="str">
            <v>Átutalva a(z) E számlára - N</v>
          </cell>
          <cell r="BO106" t="str">
            <v>Átutalva a(z) E számlára - O</v>
          </cell>
          <cell r="BP106" t="str">
            <v>Átutalva a(z) E számlára - P</v>
          </cell>
          <cell r="BQ106" t="str">
            <v>Átutalva a(z) E számlára - Q</v>
          </cell>
          <cell r="BR106" t="str">
            <v>Átutalva a(z) E számlára - R</v>
          </cell>
          <cell r="BS106" t="str">
            <v>Átutalva a(z) E számlára - S</v>
          </cell>
          <cell r="BT106" t="str">
            <v>Átutalva a(z) E számlára - T</v>
          </cell>
        </row>
        <row r="107">
          <cell r="Z107" t="str">
            <v>Készpénzfelvétel a(z) G számláról</v>
          </cell>
          <cell r="AA107" t="str">
            <v>Átutalva a(z) G számláról - A</v>
          </cell>
          <cell r="AB107" t="str">
            <v>Átutalva a(z) G számláról - B</v>
          </cell>
          <cell r="AC107" t="str">
            <v>Átutalva a(z) G számláról - C</v>
          </cell>
          <cell r="AD107" t="str">
            <v>Átutalva a(z) G számláról - D</v>
          </cell>
          <cell r="AE107" t="str">
            <v>Átutalva a(z) G számláról - E</v>
          </cell>
          <cell r="AF107" t="str">
            <v>Átutalva a(z) G számláról - F</v>
          </cell>
          <cell r="AG107" t="str">
            <v>Átutalva a(z) F számláról - G</v>
          </cell>
          <cell r="AH107" t="str">
            <v>Átutalva a(z) F számláról - H</v>
          </cell>
          <cell r="AI107" t="str">
            <v>Átutalva a(z) F számláról - I</v>
          </cell>
          <cell r="AJ107" t="str">
            <v>Átutalva a(z) F számláról - J</v>
          </cell>
          <cell r="AK107" t="str">
            <v>Átutalva a(z) F számláról - K</v>
          </cell>
          <cell r="AL107" t="str">
            <v>Átutalva a(z) F számláról - L</v>
          </cell>
          <cell r="AM107" t="str">
            <v>Átutalva a(z) F számláról - M</v>
          </cell>
          <cell r="AN107" t="str">
            <v>Átutalva a(z) F számláról - N</v>
          </cell>
          <cell r="AO107" t="str">
            <v>Átutalva a(z) F számláról - O</v>
          </cell>
          <cell r="AP107" t="str">
            <v>Átutalva a(z) F számláról - P</v>
          </cell>
          <cell r="AQ107" t="str">
            <v>Átutalva a(z) F számláról - Q</v>
          </cell>
          <cell r="AR107" t="str">
            <v>Átutalva a(z) F számláról - R</v>
          </cell>
          <cell r="AS107" t="str">
            <v>Átutalva a(z) F számláról - S</v>
          </cell>
          <cell r="AT107" t="str">
            <v>Átutalva a(z) F számláról - T</v>
          </cell>
          <cell r="AZ107" t="str">
            <v>Készpénzletétel a(z) G számlára</v>
          </cell>
          <cell r="BA107" t="str">
            <v>Átutalva a(z) G számlára - A</v>
          </cell>
          <cell r="BB107" t="str">
            <v>Átutalva a(z) G számlára - B</v>
          </cell>
          <cell r="BC107" t="str">
            <v>Átutalva a(z) G számlára - C</v>
          </cell>
          <cell r="BD107" t="str">
            <v>Átutalva a(z) G számlára - D</v>
          </cell>
          <cell r="BE107" t="str">
            <v>Átutalva a(z) G számlára - E</v>
          </cell>
          <cell r="BF107" t="str">
            <v>Átutalva a(z) G számlára - F</v>
          </cell>
          <cell r="BG107" t="str">
            <v>Átutalva a(z) F számlára - G</v>
          </cell>
          <cell r="BH107" t="str">
            <v>Átutalva a(z) F számlára - H</v>
          </cell>
          <cell r="BI107" t="str">
            <v>Átutalva a(z) F számlára - I</v>
          </cell>
          <cell r="BJ107" t="str">
            <v>Átutalva a(z) F számlára - J</v>
          </cell>
          <cell r="BK107" t="str">
            <v>Átutalva a(z) F számlára - K</v>
          </cell>
          <cell r="BL107" t="str">
            <v>Átutalva a(z) F számlára - L</v>
          </cell>
          <cell r="BM107" t="str">
            <v>Átutalva a(z) F számlára - M</v>
          </cell>
          <cell r="BN107" t="str">
            <v>Átutalva a(z) F számlára - N</v>
          </cell>
          <cell r="BO107" t="str">
            <v>Átutalva a(z) F számlára - O</v>
          </cell>
          <cell r="BP107" t="str">
            <v>Átutalva a(z) F számlára - P</v>
          </cell>
          <cell r="BQ107" t="str">
            <v>Átutalva a(z) F számlára - Q</v>
          </cell>
          <cell r="BR107" t="str">
            <v>Átutalva a(z) F számlára - R</v>
          </cell>
          <cell r="BS107" t="str">
            <v>Átutalva a(z) F számlára - S</v>
          </cell>
          <cell r="BT107" t="str">
            <v>Átutalva a(z) F számlára - T</v>
          </cell>
        </row>
        <row r="108">
          <cell r="Z108" t="str">
            <v>Készpénzfelvétel a(z) H számláról</v>
          </cell>
          <cell r="AA108" t="str">
            <v>Átutalva a(z) H számláról - A</v>
          </cell>
          <cell r="AB108" t="str">
            <v>Átutalva a(z) H számláról - B</v>
          </cell>
          <cell r="AC108" t="str">
            <v>Átutalva a(z) H számláról - C</v>
          </cell>
          <cell r="AD108" t="str">
            <v>Átutalva a(z) H számláról - D</v>
          </cell>
          <cell r="AE108" t="str">
            <v>Átutalva a(z) H számláról - E</v>
          </cell>
          <cell r="AF108" t="str">
            <v>Átutalva a(z) H számláról - F</v>
          </cell>
          <cell r="AG108" t="str">
            <v>Átutalva a(z) H számláról - G</v>
          </cell>
          <cell r="AH108" t="str">
            <v>Átutalva a(z) G számláról - H</v>
          </cell>
          <cell r="AI108" t="str">
            <v>Átutalva a(z) G számláról - I</v>
          </cell>
          <cell r="AJ108" t="str">
            <v>Átutalva a(z) G számláról - J</v>
          </cell>
          <cell r="AK108" t="str">
            <v>Átutalva a(z) G számláról - K</v>
          </cell>
          <cell r="AL108" t="str">
            <v>Átutalva a(z) G számláról - L</v>
          </cell>
          <cell r="AM108" t="str">
            <v>Átutalva a(z) G számláról - M</v>
          </cell>
          <cell r="AN108" t="str">
            <v>Átutalva a(z) G számláról - N</v>
          </cell>
          <cell r="AO108" t="str">
            <v>Átutalva a(z) G számláról - O</v>
          </cell>
          <cell r="AP108" t="str">
            <v>Átutalva a(z) G számláról - P</v>
          </cell>
          <cell r="AQ108" t="str">
            <v>Átutalva a(z) G számláról - Q</v>
          </cell>
          <cell r="AR108" t="str">
            <v>Átutalva a(z) G számláról - R</v>
          </cell>
          <cell r="AS108" t="str">
            <v>Átutalva a(z) G számláról - S</v>
          </cell>
          <cell r="AT108" t="str">
            <v>Átutalva a(z) G számláról - T</v>
          </cell>
          <cell r="AZ108" t="str">
            <v>Készpénzletétel a(z) H számlára</v>
          </cell>
          <cell r="BA108" t="str">
            <v>Átutalva a(z) H számlára - A</v>
          </cell>
          <cell r="BB108" t="str">
            <v>Átutalva a(z) H számlára - B</v>
          </cell>
          <cell r="BC108" t="str">
            <v>Átutalva a(z) H számlára - C</v>
          </cell>
          <cell r="BD108" t="str">
            <v>Átutalva a(z) H számlára - D</v>
          </cell>
          <cell r="BE108" t="str">
            <v>Átutalva a(z) H számlára - E</v>
          </cell>
          <cell r="BF108" t="str">
            <v>Átutalva a(z) H számlára - F</v>
          </cell>
          <cell r="BG108" t="str">
            <v>Átutalva a(z) H számlára - G</v>
          </cell>
          <cell r="BH108" t="str">
            <v>Átutalva a(z) G számlára - H</v>
          </cell>
          <cell r="BI108" t="str">
            <v>Átutalva a(z) G számlára - I</v>
          </cell>
          <cell r="BJ108" t="str">
            <v>Átutalva a(z) G számlára - J</v>
          </cell>
          <cell r="BK108" t="str">
            <v>Átutalva a(z) G számlára - K</v>
          </cell>
          <cell r="BL108" t="str">
            <v>Átutalva a(z) G számlára - L</v>
          </cell>
          <cell r="BM108" t="str">
            <v>Átutalva a(z) G számlára - M</v>
          </cell>
          <cell r="BN108" t="str">
            <v>Átutalva a(z) G számlára - N</v>
          </cell>
          <cell r="BO108" t="str">
            <v>Átutalva a(z) G számlára - O</v>
          </cell>
          <cell r="BP108" t="str">
            <v>Átutalva a(z) G számlára - P</v>
          </cell>
          <cell r="BQ108" t="str">
            <v>Átutalva a(z) G számlára - Q</v>
          </cell>
          <cell r="BR108" t="str">
            <v>Átutalva a(z) G számlára - R</v>
          </cell>
          <cell r="BS108" t="str">
            <v>Átutalva a(z) G számlára - S</v>
          </cell>
          <cell r="BT108" t="str">
            <v>Átutalva a(z) G számlára - T</v>
          </cell>
        </row>
        <row r="109">
          <cell r="Z109" t="str">
            <v>Készpénzfelvétel a(z) I számláról</v>
          </cell>
          <cell r="AA109" t="str">
            <v>Átutalva a(z) I számláról - A</v>
          </cell>
          <cell r="AB109" t="str">
            <v>Átutalva a(z) I számláról - B</v>
          </cell>
          <cell r="AC109" t="str">
            <v>Átutalva a(z) I számláról - C</v>
          </cell>
          <cell r="AD109" t="str">
            <v>Átutalva a(z) I számláról - D</v>
          </cell>
          <cell r="AE109" t="str">
            <v>Átutalva a(z) I számláról - E</v>
          </cell>
          <cell r="AF109" t="str">
            <v>Átutalva a(z) I számláról - F</v>
          </cell>
          <cell r="AG109" t="str">
            <v>Átutalva a(z) I számláról - G</v>
          </cell>
          <cell r="AH109" t="str">
            <v>Átutalva a(z) I számláról - H</v>
          </cell>
          <cell r="AI109" t="str">
            <v>Átutalva a(z) H számláról - I</v>
          </cell>
          <cell r="AJ109" t="str">
            <v>Átutalva a(z) H számláról - J</v>
          </cell>
          <cell r="AK109" t="str">
            <v>Átutalva a(z) H számláról - K</v>
          </cell>
          <cell r="AL109" t="str">
            <v>Átutalva a(z) H számláról - L</v>
          </cell>
          <cell r="AM109" t="str">
            <v>Átutalva a(z) H számláról - M</v>
          </cell>
          <cell r="AN109" t="str">
            <v>Átutalva a(z) H számláról - N</v>
          </cell>
          <cell r="AO109" t="str">
            <v>Átutalva a(z) H számláról - O</v>
          </cell>
          <cell r="AP109" t="str">
            <v>Átutalva a(z) H számláról - P</v>
          </cell>
          <cell r="AQ109" t="str">
            <v>Átutalva a(z) H számláról - Q</v>
          </cell>
          <cell r="AR109" t="str">
            <v>Átutalva a(z) H számláról - R</v>
          </cell>
          <cell r="AS109" t="str">
            <v>Átutalva a(z) H számláról - S</v>
          </cell>
          <cell r="AT109" t="str">
            <v>Átutalva a(z) H számláról - T</v>
          </cell>
          <cell r="AZ109" t="str">
            <v>Készpénzletétel a(z) I számlára</v>
          </cell>
          <cell r="BA109" t="str">
            <v>Átutalva a(z) I számlára - A</v>
          </cell>
          <cell r="BB109" t="str">
            <v>Átutalva a(z) I számlára - B</v>
          </cell>
          <cell r="BC109" t="str">
            <v>Átutalva a(z) I számlára - C</v>
          </cell>
          <cell r="BD109" t="str">
            <v>Átutalva a(z) I számlára - D</v>
          </cell>
          <cell r="BE109" t="str">
            <v>Átutalva a(z) I számlára - E</v>
          </cell>
          <cell r="BF109" t="str">
            <v>Átutalva a(z) I számlára - F</v>
          </cell>
          <cell r="BG109" t="str">
            <v>Átutalva a(z) I számlára - G</v>
          </cell>
          <cell r="BH109" t="str">
            <v>Átutalva a(z) I számlára - H</v>
          </cell>
          <cell r="BI109" t="str">
            <v>Átutalva a(z) H számlára - I</v>
          </cell>
          <cell r="BJ109" t="str">
            <v>Átutalva a(z) H számlára - J</v>
          </cell>
          <cell r="BK109" t="str">
            <v>Átutalva a(z) H számlára - K</v>
          </cell>
          <cell r="BL109" t="str">
            <v>Átutalva a(z) H számlára - L</v>
          </cell>
          <cell r="BM109" t="str">
            <v>Átutalva a(z) H számlára - M</v>
          </cell>
          <cell r="BN109" t="str">
            <v>Átutalva a(z) H számlára - N</v>
          </cell>
          <cell r="BO109" t="str">
            <v>Átutalva a(z) H számlára - O</v>
          </cell>
          <cell r="BP109" t="str">
            <v>Átutalva a(z) H számlára - P</v>
          </cell>
          <cell r="BQ109" t="str">
            <v>Átutalva a(z) H számlára - Q</v>
          </cell>
          <cell r="BR109" t="str">
            <v>Átutalva a(z) H számlára - R</v>
          </cell>
          <cell r="BS109" t="str">
            <v>Átutalva a(z) H számlára - S</v>
          </cell>
          <cell r="BT109" t="str">
            <v>Átutalva a(z) H számlára - T</v>
          </cell>
        </row>
        <row r="110">
          <cell r="Z110" t="str">
            <v>Készpénzfelvétel a(z) J számláról</v>
          </cell>
          <cell r="AA110" t="str">
            <v>Átutalva a(z) J számláról - A</v>
          </cell>
          <cell r="AB110" t="str">
            <v>Átutalva a(z) J számláról - B</v>
          </cell>
          <cell r="AC110" t="str">
            <v>Átutalva a(z) J számláról - C</v>
          </cell>
          <cell r="AD110" t="str">
            <v>Átutalva a(z) J számláról - D</v>
          </cell>
          <cell r="AE110" t="str">
            <v>Átutalva a(z) J számláról - E</v>
          </cell>
          <cell r="AF110" t="str">
            <v>Átutalva a(z) J számláról - F</v>
          </cell>
          <cell r="AG110" t="str">
            <v>Átutalva a(z) J számláról - G</v>
          </cell>
          <cell r="AH110" t="str">
            <v>Átutalva a(z) J számláról - H</v>
          </cell>
          <cell r="AI110" t="str">
            <v>Átutalva a(z) J számláról - I</v>
          </cell>
          <cell r="AJ110" t="str">
            <v>Átutalva a(z) I számláról - J</v>
          </cell>
          <cell r="AK110" t="str">
            <v>Átutalva a(z) I számláról - K</v>
          </cell>
          <cell r="AL110" t="str">
            <v>Átutalva a(z) I számláról - L</v>
          </cell>
          <cell r="AM110" t="str">
            <v>Átutalva a(z) I számláról - M</v>
          </cell>
          <cell r="AN110" t="str">
            <v>Átutalva a(z) I számláról - N</v>
          </cell>
          <cell r="AO110" t="str">
            <v>Átutalva a(z) I számláról - O</v>
          </cell>
          <cell r="AP110" t="str">
            <v>Átutalva a(z) I számláról - P</v>
          </cell>
          <cell r="AQ110" t="str">
            <v>Átutalva a(z) I számláról - Q</v>
          </cell>
          <cell r="AR110" t="str">
            <v>Átutalva a(z) I számláról - R</v>
          </cell>
          <cell r="AS110" t="str">
            <v>Átutalva a(z) I számláról - S</v>
          </cell>
          <cell r="AT110" t="str">
            <v>Átutalva a(z) I számláról - T</v>
          </cell>
          <cell r="AZ110" t="str">
            <v>Készpénzletétel a(z) J számlára</v>
          </cell>
          <cell r="BA110" t="str">
            <v>Átutalva a(z) J számlára - A</v>
          </cell>
          <cell r="BB110" t="str">
            <v>Átutalva a(z) J számlára - B</v>
          </cell>
          <cell r="BC110" t="str">
            <v>Átutalva a(z) J számlára - C</v>
          </cell>
          <cell r="BD110" t="str">
            <v>Átutalva a(z) J számlára - D</v>
          </cell>
          <cell r="BE110" t="str">
            <v>Átutalva a(z) J számlára - E</v>
          </cell>
          <cell r="BF110" t="str">
            <v>Átutalva a(z) J számlára - F</v>
          </cell>
          <cell r="BG110" t="str">
            <v>Átutalva a(z) J számlára - G</v>
          </cell>
          <cell r="BH110" t="str">
            <v>Átutalva a(z) J számlára - H</v>
          </cell>
          <cell r="BI110" t="str">
            <v>Átutalva a(z) J számlára - I</v>
          </cell>
          <cell r="BJ110" t="str">
            <v>Átutalva a(z) I számlára - J</v>
          </cell>
          <cell r="BK110" t="str">
            <v>Átutalva a(z) I számlára - K</v>
          </cell>
          <cell r="BL110" t="str">
            <v>Átutalva a(z) I számlára - L</v>
          </cell>
          <cell r="BM110" t="str">
            <v>Átutalva a(z) I számlára - M</v>
          </cell>
          <cell r="BN110" t="str">
            <v>Átutalva a(z) I számlára - N</v>
          </cell>
          <cell r="BO110" t="str">
            <v>Átutalva a(z) I számlára - O</v>
          </cell>
          <cell r="BP110" t="str">
            <v>Átutalva a(z) I számlára - P</v>
          </cell>
          <cell r="BQ110" t="str">
            <v>Átutalva a(z) I számlára - Q</v>
          </cell>
          <cell r="BR110" t="str">
            <v>Átutalva a(z) I számlára - R</v>
          </cell>
          <cell r="BS110" t="str">
            <v>Átutalva a(z) I számlára - S</v>
          </cell>
          <cell r="BT110" t="str">
            <v>Átutalva a(z) I számlára - T</v>
          </cell>
        </row>
        <row r="111">
          <cell r="Z111" t="str">
            <v>Készpénzfelvétel a(z) K számláról</v>
          </cell>
          <cell r="AA111" t="str">
            <v>Átutalva a(z) K számláról - A</v>
          </cell>
          <cell r="AB111" t="str">
            <v>Átutalva a(z) K számláról - B</v>
          </cell>
          <cell r="AC111" t="str">
            <v>Átutalva a(z) K számláról - C</v>
          </cell>
          <cell r="AD111" t="str">
            <v>Átutalva a(z) K számláról - D</v>
          </cell>
          <cell r="AE111" t="str">
            <v>Átutalva a(z) K számláról - E</v>
          </cell>
          <cell r="AF111" t="str">
            <v>Átutalva a(z) K számláról - F</v>
          </cell>
          <cell r="AG111" t="str">
            <v>Átutalva a(z) K számláról - G</v>
          </cell>
          <cell r="AH111" t="str">
            <v>Átutalva a(z) K számláról - H</v>
          </cell>
          <cell r="AI111" t="str">
            <v>Átutalva a(z) K számláról - I</v>
          </cell>
          <cell r="AJ111" t="str">
            <v>Átutalva a(z) K számláról - J</v>
          </cell>
          <cell r="AK111" t="str">
            <v>Átutalva a(z) J számláról - K</v>
          </cell>
          <cell r="AL111" t="str">
            <v>Átutalva a(z) J számláról - L</v>
          </cell>
          <cell r="AM111" t="str">
            <v>Átutalva a(z) J számláról - M</v>
          </cell>
          <cell r="AN111" t="str">
            <v>Átutalva a(z) J számláról - N</v>
          </cell>
          <cell r="AO111" t="str">
            <v>Átutalva a(z) J számláról - O</v>
          </cell>
          <cell r="AP111" t="str">
            <v>Átutalva a(z) J számláról - P</v>
          </cell>
          <cell r="AQ111" t="str">
            <v>Átutalva a(z) J számláról - Q</v>
          </cell>
          <cell r="AR111" t="str">
            <v>Átutalva a(z) J számláról - R</v>
          </cell>
          <cell r="AS111" t="str">
            <v>Átutalva a(z) J számláról - S</v>
          </cell>
          <cell r="AT111" t="str">
            <v>Átutalva a(z) J számláról - T</v>
          </cell>
          <cell r="AZ111" t="str">
            <v>Készpénzletétel a(z) K számlára</v>
          </cell>
          <cell r="BA111" t="str">
            <v>Átutalva a(z) K számlára - A</v>
          </cell>
          <cell r="BB111" t="str">
            <v>Átutalva a(z) K számlára - B</v>
          </cell>
          <cell r="BC111" t="str">
            <v>Átutalva a(z) K számlára - C</v>
          </cell>
          <cell r="BD111" t="str">
            <v>Átutalva a(z) K számlára - D</v>
          </cell>
          <cell r="BE111" t="str">
            <v>Átutalva a(z) K számlára - E</v>
          </cell>
          <cell r="BF111" t="str">
            <v>Átutalva a(z) K számlára - F</v>
          </cell>
          <cell r="BG111" t="str">
            <v>Átutalva a(z) K számlára - G</v>
          </cell>
          <cell r="BH111" t="str">
            <v>Átutalva a(z) K számlára - H</v>
          </cell>
          <cell r="BI111" t="str">
            <v>Átutalva a(z) K számlára - I</v>
          </cell>
          <cell r="BJ111" t="str">
            <v>Átutalva a(z) K számlára - J</v>
          </cell>
          <cell r="BK111" t="str">
            <v>Átutalva a(z) J számlára - K</v>
          </cell>
          <cell r="BL111" t="str">
            <v>Átutalva a(z) J számlára - L</v>
          </cell>
          <cell r="BM111" t="str">
            <v>Átutalva a(z) J számlára - M</v>
          </cell>
          <cell r="BN111" t="str">
            <v>Átutalva a(z) J számlára - N</v>
          </cell>
          <cell r="BO111" t="str">
            <v>Átutalva a(z) J számlára - O</v>
          </cell>
          <cell r="BP111" t="str">
            <v>Átutalva a(z) J számlára - P</v>
          </cell>
          <cell r="BQ111" t="str">
            <v>Átutalva a(z) J számlára - Q</v>
          </cell>
          <cell r="BR111" t="str">
            <v>Átutalva a(z) J számlára - R</v>
          </cell>
          <cell r="BS111" t="str">
            <v>Átutalva a(z) J számlára - S</v>
          </cell>
          <cell r="BT111" t="str">
            <v>Átutalva a(z) J számlára - T</v>
          </cell>
        </row>
        <row r="112">
          <cell r="Z112" t="str">
            <v>Készpénzfelvétel a(z) L számláról</v>
          </cell>
          <cell r="AA112" t="str">
            <v>Átutalva a(z) L számláról - A</v>
          </cell>
          <cell r="AB112" t="str">
            <v>Átutalva a(z) L számláról - B</v>
          </cell>
          <cell r="AC112" t="str">
            <v>Átutalva a(z) L számláról - C</v>
          </cell>
          <cell r="AD112" t="str">
            <v>Átutalva a(z) L számláról - D</v>
          </cell>
          <cell r="AE112" t="str">
            <v>Átutalva a(z) L számláról - E</v>
          </cell>
          <cell r="AF112" t="str">
            <v>Átutalva a(z) L számláról - F</v>
          </cell>
          <cell r="AG112" t="str">
            <v>Átutalva a(z) L számláról - G</v>
          </cell>
          <cell r="AH112" t="str">
            <v>Átutalva a(z) L számláról - H</v>
          </cell>
          <cell r="AI112" t="str">
            <v>Átutalva a(z) L számláról - I</v>
          </cell>
          <cell r="AJ112" t="str">
            <v>Átutalva a(z) L számláról - J</v>
          </cell>
          <cell r="AK112" t="str">
            <v>Átutalva a(z) L számláról - K</v>
          </cell>
          <cell r="AL112" t="str">
            <v>Átutalva a(z) K számláról - L</v>
          </cell>
          <cell r="AM112" t="str">
            <v>Átutalva a(z) K számláról - M</v>
          </cell>
          <cell r="AN112" t="str">
            <v>Átutalva a(z) K számláról - N</v>
          </cell>
          <cell r="AO112" t="str">
            <v>Átutalva a(z) K számláról - O</v>
          </cell>
          <cell r="AP112" t="str">
            <v>Átutalva a(z) K számláról - P</v>
          </cell>
          <cell r="AQ112" t="str">
            <v>Átutalva a(z) K számláról - Q</v>
          </cell>
          <cell r="AR112" t="str">
            <v>Átutalva a(z) K számláról - R</v>
          </cell>
          <cell r="AS112" t="str">
            <v>Átutalva a(z) K számláról - S</v>
          </cell>
          <cell r="AT112" t="str">
            <v>Átutalva a(z) K számláról - T</v>
          </cell>
          <cell r="AZ112" t="str">
            <v>Készpénzletétel a(z) L számlára</v>
          </cell>
          <cell r="BA112" t="str">
            <v>Átutalva a(z) L számlára - A</v>
          </cell>
          <cell r="BB112" t="str">
            <v>Átutalva a(z) L számlára - B</v>
          </cell>
          <cell r="BC112" t="str">
            <v>Átutalva a(z) L számlára - C</v>
          </cell>
          <cell r="BD112" t="str">
            <v>Átutalva a(z) L számlára - D</v>
          </cell>
          <cell r="BE112" t="str">
            <v>Átutalva a(z) L számlára - E</v>
          </cell>
          <cell r="BF112" t="str">
            <v>Átutalva a(z) L számlára - F</v>
          </cell>
          <cell r="BG112" t="str">
            <v>Átutalva a(z) L számlára - G</v>
          </cell>
          <cell r="BH112" t="str">
            <v>Átutalva a(z) L számlára - H</v>
          </cell>
          <cell r="BI112" t="str">
            <v>Átutalva a(z) L számlára - I</v>
          </cell>
          <cell r="BJ112" t="str">
            <v>Átutalva a(z) L számlára - J</v>
          </cell>
          <cell r="BK112" t="str">
            <v>Átutalva a(z) L számlára - K</v>
          </cell>
          <cell r="BL112" t="str">
            <v>Átutalva a(z) K számlára - L</v>
          </cell>
          <cell r="BM112" t="str">
            <v>Átutalva a(z) K számlára - M</v>
          </cell>
          <cell r="BN112" t="str">
            <v>Átutalva a(z) K számlára - N</v>
          </cell>
          <cell r="BO112" t="str">
            <v>Átutalva a(z) K számlára - O</v>
          </cell>
          <cell r="BP112" t="str">
            <v>Átutalva a(z) K számlára - P</v>
          </cell>
          <cell r="BQ112" t="str">
            <v>Átutalva a(z) K számlára - Q</v>
          </cell>
          <cell r="BR112" t="str">
            <v>Átutalva a(z) K számlára - R</v>
          </cell>
          <cell r="BS112" t="str">
            <v>Átutalva a(z) K számlára - S</v>
          </cell>
          <cell r="BT112" t="str">
            <v>Átutalva a(z) K számlára - T</v>
          </cell>
        </row>
        <row r="113">
          <cell r="Z113" t="str">
            <v>Készpénzfelvétel a(z) M számláról</v>
          </cell>
          <cell r="AA113" t="str">
            <v>Átutalva a(z) M számláról - A</v>
          </cell>
          <cell r="AB113" t="str">
            <v>Átutalva a(z) M számláról - B</v>
          </cell>
          <cell r="AC113" t="str">
            <v>Átutalva a(z) M számláról - C</v>
          </cell>
          <cell r="AD113" t="str">
            <v>Átutalva a(z) M számláról - D</v>
          </cell>
          <cell r="AE113" t="str">
            <v>Átutalva a(z) M számláról - E</v>
          </cell>
          <cell r="AF113" t="str">
            <v>Átutalva a(z) M számláról - F</v>
          </cell>
          <cell r="AG113" t="str">
            <v>Átutalva a(z) M számláról - G</v>
          </cell>
          <cell r="AH113" t="str">
            <v>Átutalva a(z) M számláról - H</v>
          </cell>
          <cell r="AI113" t="str">
            <v>Átutalva a(z) M számláról - I</v>
          </cell>
          <cell r="AJ113" t="str">
            <v>Átutalva a(z) M számláról - J</v>
          </cell>
          <cell r="AK113" t="str">
            <v>Átutalva a(z) M számláról - K</v>
          </cell>
          <cell r="AL113" t="str">
            <v>Átutalva a(z) M számláról - L</v>
          </cell>
          <cell r="AM113" t="str">
            <v>Átutalva a(z) L számláról - M</v>
          </cell>
          <cell r="AN113" t="str">
            <v>Átutalva a(z) L számláról - N</v>
          </cell>
          <cell r="AO113" t="str">
            <v>Átutalva a(z) L számláról - O</v>
          </cell>
          <cell r="AP113" t="str">
            <v>Átutalva a(z) L számláról - P</v>
          </cell>
          <cell r="AQ113" t="str">
            <v>Átutalva a(z) L számláról - Q</v>
          </cell>
          <cell r="AR113" t="str">
            <v>Átutalva a(z) L számláról - R</v>
          </cell>
          <cell r="AS113" t="str">
            <v>Átutalva a(z) L számláról - S</v>
          </cell>
          <cell r="AT113" t="str">
            <v>Átutalva a(z) L számláról - T</v>
          </cell>
          <cell r="AZ113" t="str">
            <v>Készpénzletétel a(z) M számlára</v>
          </cell>
          <cell r="BA113" t="str">
            <v>Átutalva a(z) M számlára - A</v>
          </cell>
          <cell r="BB113" t="str">
            <v>Átutalva a(z) M számlára - B</v>
          </cell>
          <cell r="BC113" t="str">
            <v>Átutalva a(z) M számlára - C</v>
          </cell>
          <cell r="BD113" t="str">
            <v>Átutalva a(z) M számlára - D</v>
          </cell>
          <cell r="BE113" t="str">
            <v>Átutalva a(z) M számlára - E</v>
          </cell>
          <cell r="BF113" t="str">
            <v>Átutalva a(z) M számlára - F</v>
          </cell>
          <cell r="BG113" t="str">
            <v>Átutalva a(z) M számlára - G</v>
          </cell>
          <cell r="BH113" t="str">
            <v>Átutalva a(z) M számlára - H</v>
          </cell>
          <cell r="BI113" t="str">
            <v>Átutalva a(z) M számlára - I</v>
          </cell>
          <cell r="BJ113" t="str">
            <v>Átutalva a(z) M számlára - J</v>
          </cell>
          <cell r="BK113" t="str">
            <v>Átutalva a(z) M számlára - K</v>
          </cell>
          <cell r="BL113" t="str">
            <v>Átutalva a(z) M számlára - L</v>
          </cell>
          <cell r="BM113" t="str">
            <v>Átutalva a(z) L számlára - M</v>
          </cell>
          <cell r="BN113" t="str">
            <v>Átutalva a(z) L számlára - N</v>
          </cell>
          <cell r="BO113" t="str">
            <v>Átutalva a(z) L számlára - O</v>
          </cell>
          <cell r="BP113" t="str">
            <v>Átutalva a(z) L számlára - P</v>
          </cell>
          <cell r="BQ113" t="str">
            <v>Átutalva a(z) L számlára - Q</v>
          </cell>
          <cell r="BR113" t="str">
            <v>Átutalva a(z) L számlára - R</v>
          </cell>
          <cell r="BS113" t="str">
            <v>Átutalva a(z) L számlára - S</v>
          </cell>
          <cell r="BT113" t="str">
            <v>Átutalva a(z) L számlára - T</v>
          </cell>
        </row>
        <row r="114">
          <cell r="Z114" t="str">
            <v>Készpénzfelvétel a(z) N számláról</v>
          </cell>
          <cell r="AA114" t="str">
            <v>Átutalva a(z) N számláról - A</v>
          </cell>
          <cell r="AB114" t="str">
            <v>Átutalva a(z) N számláról - B</v>
          </cell>
          <cell r="AC114" t="str">
            <v>Átutalva a(z) N számláról - C</v>
          </cell>
          <cell r="AD114" t="str">
            <v>Átutalva a(z) N számláról - D</v>
          </cell>
          <cell r="AE114" t="str">
            <v>Átutalva a(z) N számláról - E</v>
          </cell>
          <cell r="AF114" t="str">
            <v>Átutalva a(z) N számláról - F</v>
          </cell>
          <cell r="AG114" t="str">
            <v>Átutalva a(z) N számláról - G</v>
          </cell>
          <cell r="AH114" t="str">
            <v>Átutalva a(z) N számláról - H</v>
          </cell>
          <cell r="AI114" t="str">
            <v>Átutalva a(z) N számláról - I</v>
          </cell>
          <cell r="AJ114" t="str">
            <v>Átutalva a(z) N számláról - J</v>
          </cell>
          <cell r="AK114" t="str">
            <v>Átutalva a(z) N számláról - K</v>
          </cell>
          <cell r="AL114" t="str">
            <v>Átutalva a(z) N számláról - L</v>
          </cell>
          <cell r="AM114" t="str">
            <v>Átutalva a(z) N számláról - M</v>
          </cell>
          <cell r="AN114" t="str">
            <v>Átutalva a(z) M számláról - N</v>
          </cell>
          <cell r="AO114" t="str">
            <v>Átutalva a(z) M számláról - O</v>
          </cell>
          <cell r="AP114" t="str">
            <v>Átutalva a(z) M számláról - P</v>
          </cell>
          <cell r="AQ114" t="str">
            <v>Átutalva a(z) M számláról - Q</v>
          </cell>
          <cell r="AR114" t="str">
            <v>Átutalva a(z) M számláról - R</v>
          </cell>
          <cell r="AS114" t="str">
            <v>Átutalva a(z) M számláról - S</v>
          </cell>
          <cell r="AT114" t="str">
            <v>Átutalva a(z) M számláról - T</v>
          </cell>
          <cell r="AZ114" t="str">
            <v>Készpénzletétel a(z) N számlára</v>
          </cell>
          <cell r="BA114" t="str">
            <v>Átutalva a(z) N számlára - A</v>
          </cell>
          <cell r="BB114" t="str">
            <v>Átutalva a(z) N számlára - B</v>
          </cell>
          <cell r="BC114" t="str">
            <v>Átutalva a(z) N számlára - C</v>
          </cell>
          <cell r="BD114" t="str">
            <v>Átutalva a(z) N számlára - D</v>
          </cell>
          <cell r="BE114" t="str">
            <v>Átutalva a(z) N számlára - E</v>
          </cell>
          <cell r="BF114" t="str">
            <v>Átutalva a(z) N számlára - F</v>
          </cell>
          <cell r="BG114" t="str">
            <v>Átutalva a(z) N számlára - G</v>
          </cell>
          <cell r="BH114" t="str">
            <v>Átutalva a(z) N számlára - H</v>
          </cell>
          <cell r="BI114" t="str">
            <v>Átutalva a(z) N számlára - I</v>
          </cell>
          <cell r="BJ114" t="str">
            <v>Átutalva a(z) N számlára - J</v>
          </cell>
          <cell r="BK114" t="str">
            <v>Átutalva a(z) N számlára - K</v>
          </cell>
          <cell r="BL114" t="str">
            <v>Átutalva a(z) N számlára - L</v>
          </cell>
          <cell r="BM114" t="str">
            <v>Átutalva a(z) N számlára - M</v>
          </cell>
          <cell r="BN114" t="str">
            <v>Átutalva a(z) M számlára - N</v>
          </cell>
          <cell r="BO114" t="str">
            <v>Átutalva a(z) M számlára - O</v>
          </cell>
          <cell r="BP114" t="str">
            <v>Átutalva a(z) M számlára - P</v>
          </cell>
          <cell r="BQ114" t="str">
            <v>Átutalva a(z) M számlára - Q</v>
          </cell>
          <cell r="BR114" t="str">
            <v>Átutalva a(z) M számlára - R</v>
          </cell>
          <cell r="BS114" t="str">
            <v>Átutalva a(z) M számlára - S</v>
          </cell>
          <cell r="BT114" t="str">
            <v>Átutalva a(z) M számlára - T</v>
          </cell>
        </row>
        <row r="115">
          <cell r="Z115" t="str">
            <v>Készpénzfelvétel a(z) O számláról</v>
          </cell>
          <cell r="AA115" t="str">
            <v>Átutalva a(z) O számláról - A</v>
          </cell>
          <cell r="AB115" t="str">
            <v>Átutalva a(z) O számláról - B</v>
          </cell>
          <cell r="AC115" t="str">
            <v>Átutalva a(z) O számláról - C</v>
          </cell>
          <cell r="AD115" t="str">
            <v>Átutalva a(z) O számláról - D</v>
          </cell>
          <cell r="AE115" t="str">
            <v>Átutalva a(z) O számláról - E</v>
          </cell>
          <cell r="AF115" t="str">
            <v>Átutalva a(z) O számláról - F</v>
          </cell>
          <cell r="AG115" t="str">
            <v>Átutalva a(z) O számláról - G</v>
          </cell>
          <cell r="AH115" t="str">
            <v>Átutalva a(z) O számláról - H</v>
          </cell>
          <cell r="AI115" t="str">
            <v>Átutalva a(z) O számláról - I</v>
          </cell>
          <cell r="AJ115" t="str">
            <v>Átutalva a(z) O számláról - J</v>
          </cell>
          <cell r="AK115" t="str">
            <v>Átutalva a(z) O számláról - K</v>
          </cell>
          <cell r="AL115" t="str">
            <v>Átutalva a(z) O számláról - L</v>
          </cell>
          <cell r="AM115" t="str">
            <v>Átutalva a(z) O számláról - M</v>
          </cell>
          <cell r="AN115" t="str">
            <v>Átutalva a(z) O számláról - N</v>
          </cell>
          <cell r="AO115" t="str">
            <v>Átutalva a(z) N számláról - O</v>
          </cell>
          <cell r="AP115" t="str">
            <v>Átutalva a(z) N számláról - P</v>
          </cell>
          <cell r="AQ115" t="str">
            <v>Átutalva a(z) N számláról - Q</v>
          </cell>
          <cell r="AR115" t="str">
            <v>Átutalva a(z) N számláról - R</v>
          </cell>
          <cell r="AS115" t="str">
            <v>Átutalva a(z) N számláról - S</v>
          </cell>
          <cell r="AT115" t="str">
            <v>Átutalva a(z) N számláról - T</v>
          </cell>
          <cell r="AZ115" t="str">
            <v>Készpénzletétel a(z) O számlára</v>
          </cell>
          <cell r="BA115" t="str">
            <v>Átutalva a(z) O számlára - A</v>
          </cell>
          <cell r="BB115" t="str">
            <v>Átutalva a(z) O számlára - B</v>
          </cell>
          <cell r="BC115" t="str">
            <v>Átutalva a(z) O számlára - C</v>
          </cell>
          <cell r="BD115" t="str">
            <v>Átutalva a(z) O számlára - D</v>
          </cell>
          <cell r="BE115" t="str">
            <v>Átutalva a(z) O számlára - E</v>
          </cell>
          <cell r="BF115" t="str">
            <v>Átutalva a(z) O számlára - F</v>
          </cell>
          <cell r="BG115" t="str">
            <v>Átutalva a(z) O számlára - G</v>
          </cell>
          <cell r="BH115" t="str">
            <v>Átutalva a(z) O számlára - H</v>
          </cell>
          <cell r="BI115" t="str">
            <v>Átutalva a(z) O számlára - I</v>
          </cell>
          <cell r="BJ115" t="str">
            <v>Átutalva a(z) O számlára - J</v>
          </cell>
          <cell r="BK115" t="str">
            <v>Átutalva a(z) O számlára - K</v>
          </cell>
          <cell r="BL115" t="str">
            <v>Átutalva a(z) O számlára - L</v>
          </cell>
          <cell r="BM115" t="str">
            <v>Átutalva a(z) O számlára - M</v>
          </cell>
          <cell r="BN115" t="str">
            <v>Átutalva a(z) O számlára - N</v>
          </cell>
          <cell r="BO115" t="str">
            <v>Átutalva a(z) N számlára - O</v>
          </cell>
          <cell r="BP115" t="str">
            <v>Átutalva a(z) N számlára - P</v>
          </cell>
          <cell r="BQ115" t="str">
            <v>Átutalva a(z) N számlára - Q</v>
          </cell>
          <cell r="BR115" t="str">
            <v>Átutalva a(z) N számlára - R</v>
          </cell>
          <cell r="BS115" t="str">
            <v>Átutalva a(z) N számlára - S</v>
          </cell>
          <cell r="BT115" t="str">
            <v>Átutalva a(z) N számlára - T</v>
          </cell>
        </row>
        <row r="116">
          <cell r="Z116" t="str">
            <v>Készpénzfelvétel a(z) P számláról</v>
          </cell>
          <cell r="AA116" t="str">
            <v>Átutalva a(z) P számláról - A</v>
          </cell>
          <cell r="AB116" t="str">
            <v>Átutalva a(z) P számláról - B</v>
          </cell>
          <cell r="AC116" t="str">
            <v>Átutalva a(z) P számláról - C</v>
          </cell>
          <cell r="AD116" t="str">
            <v>Átutalva a(z) P számláról - D</v>
          </cell>
          <cell r="AE116" t="str">
            <v>Átutalva a(z) P számláról - E</v>
          </cell>
          <cell r="AF116" t="str">
            <v>Átutalva a(z) P számláról - F</v>
          </cell>
          <cell r="AG116" t="str">
            <v>Átutalva a(z) P számláról - G</v>
          </cell>
          <cell r="AH116" t="str">
            <v>Átutalva a(z) P számláról - H</v>
          </cell>
          <cell r="AI116" t="str">
            <v>Átutalva a(z) P számláról - I</v>
          </cell>
          <cell r="AJ116" t="str">
            <v>Átutalva a(z) P számláról - J</v>
          </cell>
          <cell r="AK116" t="str">
            <v>Átutalva a(z) P számláról - K</v>
          </cell>
          <cell r="AL116" t="str">
            <v>Átutalva a(z) P számláról - L</v>
          </cell>
          <cell r="AM116" t="str">
            <v>Átutalva a(z) P számláról - M</v>
          </cell>
          <cell r="AN116" t="str">
            <v>Átutalva a(z) P számláról - N</v>
          </cell>
          <cell r="AO116" t="str">
            <v>Átutalva a(z) P számláról - O</v>
          </cell>
          <cell r="AP116" t="str">
            <v>Átutalva a(z) O számláról - P</v>
          </cell>
          <cell r="AQ116" t="str">
            <v>Átutalva a(z) O számláról - Q</v>
          </cell>
          <cell r="AR116" t="str">
            <v>Átutalva a(z) O számláról - R</v>
          </cell>
          <cell r="AS116" t="str">
            <v>Átutalva a(z) O számláról - S</v>
          </cell>
          <cell r="AT116" t="str">
            <v>Átutalva a(z) O számláról - T</v>
          </cell>
          <cell r="AZ116" t="str">
            <v>Készpénzletétel a(z) P számlára</v>
          </cell>
          <cell r="BA116" t="str">
            <v>Átutalva a(z) P számlára - A</v>
          </cell>
          <cell r="BB116" t="str">
            <v>Átutalva a(z) P számlára - B</v>
          </cell>
          <cell r="BC116" t="str">
            <v>Átutalva a(z) P számlára - C</v>
          </cell>
          <cell r="BD116" t="str">
            <v>Átutalva a(z) P számlára - D</v>
          </cell>
          <cell r="BE116" t="str">
            <v>Átutalva a(z) P számlára - E</v>
          </cell>
          <cell r="BF116" t="str">
            <v>Átutalva a(z) P számlára - F</v>
          </cell>
          <cell r="BG116" t="str">
            <v>Átutalva a(z) P számlára - G</v>
          </cell>
          <cell r="BH116" t="str">
            <v>Átutalva a(z) P számlára - H</v>
          </cell>
          <cell r="BI116" t="str">
            <v>Átutalva a(z) P számlára - I</v>
          </cell>
          <cell r="BJ116" t="str">
            <v>Átutalva a(z) P számlára - J</v>
          </cell>
          <cell r="BK116" t="str">
            <v>Átutalva a(z) P számlára - K</v>
          </cell>
          <cell r="BL116" t="str">
            <v>Átutalva a(z) P számlára - L</v>
          </cell>
          <cell r="BM116" t="str">
            <v>Átutalva a(z) P számlára - M</v>
          </cell>
          <cell r="BN116" t="str">
            <v>Átutalva a(z) P számlára - N</v>
          </cell>
          <cell r="BO116" t="str">
            <v>Átutalva a(z) P számlára - O</v>
          </cell>
          <cell r="BP116" t="str">
            <v>Átutalva a(z) O számlára - P</v>
          </cell>
          <cell r="BQ116" t="str">
            <v>Átutalva a(z) O számlára - Q</v>
          </cell>
          <cell r="BR116" t="str">
            <v>Átutalva a(z) O számlára - R</v>
          </cell>
          <cell r="BS116" t="str">
            <v>Átutalva a(z) O számlára - S</v>
          </cell>
          <cell r="BT116" t="str">
            <v>Átutalva a(z) O számlára - T</v>
          </cell>
        </row>
        <row r="117">
          <cell r="Z117" t="str">
            <v>Készpénzfelvétel a(z) Q számláról</v>
          </cell>
          <cell r="AA117" t="str">
            <v>Átutalva a(z) Q számláról - A</v>
          </cell>
          <cell r="AB117" t="str">
            <v>Átutalva a(z) Q számláról - B</v>
          </cell>
          <cell r="AC117" t="str">
            <v>Átutalva a(z) Q számláról - C</v>
          </cell>
          <cell r="AD117" t="str">
            <v>Átutalva a(z) Q számláról - D</v>
          </cell>
          <cell r="AE117" t="str">
            <v>Átutalva a(z) Q számláról - E</v>
          </cell>
          <cell r="AF117" t="str">
            <v>Átutalva a(z) Q számláról - F</v>
          </cell>
          <cell r="AG117" t="str">
            <v>Átutalva a(z) Q számláról - G</v>
          </cell>
          <cell r="AH117" t="str">
            <v>Átutalva a(z) Q számláról - H</v>
          </cell>
          <cell r="AI117" t="str">
            <v>Átutalva a(z) Q számláról - I</v>
          </cell>
          <cell r="AJ117" t="str">
            <v>Átutalva a(z) Q számláról - J</v>
          </cell>
          <cell r="AK117" t="str">
            <v>Átutalva a(z) Q számláról - K</v>
          </cell>
          <cell r="AL117" t="str">
            <v>Átutalva a(z) Q számláról - L</v>
          </cell>
          <cell r="AM117" t="str">
            <v>Átutalva a(z) Q számláról - M</v>
          </cell>
          <cell r="AN117" t="str">
            <v>Átutalva a(z) Q számláról - N</v>
          </cell>
          <cell r="AO117" t="str">
            <v>Átutalva a(z) Q számláról - O</v>
          </cell>
          <cell r="AP117" t="str">
            <v>Átutalva a(z) Q számláról - P</v>
          </cell>
          <cell r="AQ117" t="str">
            <v>Átutalva a(z) P számláról - Q</v>
          </cell>
          <cell r="AR117" t="str">
            <v>Átutalva a(z) P számláról - R</v>
          </cell>
          <cell r="AS117" t="str">
            <v>Átutalva a(z) P számláról - S</v>
          </cell>
          <cell r="AT117" t="str">
            <v>Átutalva a(z) P számláról - T</v>
          </cell>
          <cell r="AZ117" t="str">
            <v>Készpénzletétel a(z) Q számlára</v>
          </cell>
          <cell r="BA117" t="str">
            <v>Átutalva a(z) Q számlára - A</v>
          </cell>
          <cell r="BB117" t="str">
            <v>Átutalva a(z) Q számlára - B</v>
          </cell>
          <cell r="BC117" t="str">
            <v>Átutalva a(z) Q számlára - C</v>
          </cell>
          <cell r="BD117" t="str">
            <v>Átutalva a(z) Q számlára - D</v>
          </cell>
          <cell r="BE117" t="str">
            <v>Átutalva a(z) Q számlára - E</v>
          </cell>
          <cell r="BF117" t="str">
            <v>Átutalva a(z) Q számlára - F</v>
          </cell>
          <cell r="BG117" t="str">
            <v>Átutalva a(z) Q számlára - G</v>
          </cell>
          <cell r="BH117" t="str">
            <v>Átutalva a(z) Q számlára - H</v>
          </cell>
          <cell r="BI117" t="str">
            <v>Átutalva a(z) Q számlára - I</v>
          </cell>
          <cell r="BJ117" t="str">
            <v>Átutalva a(z) Q számlára - J</v>
          </cell>
          <cell r="BK117" t="str">
            <v>Átutalva a(z) Q számlára - K</v>
          </cell>
          <cell r="BL117" t="str">
            <v>Átutalva a(z) Q számlára - L</v>
          </cell>
          <cell r="BM117" t="str">
            <v>Átutalva a(z) Q számlára - M</v>
          </cell>
          <cell r="BN117" t="str">
            <v>Átutalva a(z) Q számlára - N</v>
          </cell>
          <cell r="BO117" t="str">
            <v>Átutalva a(z) Q számlára - O</v>
          </cell>
          <cell r="BP117" t="str">
            <v>Átutalva a(z) Q számlára - P</v>
          </cell>
          <cell r="BQ117" t="str">
            <v>Átutalva a(z) P számlára - Q</v>
          </cell>
          <cell r="BR117" t="str">
            <v>Átutalva a(z) P számlára - R</v>
          </cell>
          <cell r="BS117" t="str">
            <v>Átutalva a(z) P számlára - S</v>
          </cell>
          <cell r="BT117" t="str">
            <v>Átutalva a(z) P számlára - T</v>
          </cell>
        </row>
        <row r="118">
          <cell r="Z118" t="str">
            <v>Készpénzfelvétel a(z) R számláról</v>
          </cell>
          <cell r="AA118" t="str">
            <v>Átutalva a(z) R számláról - A</v>
          </cell>
          <cell r="AB118" t="str">
            <v>Átutalva a(z) R számláról - B</v>
          </cell>
          <cell r="AC118" t="str">
            <v>Átutalva a(z) R számláról - C</v>
          </cell>
          <cell r="AD118" t="str">
            <v>Átutalva a(z) R számláról - D</v>
          </cell>
          <cell r="AE118" t="str">
            <v>Átutalva a(z) R számláról - E</v>
          </cell>
          <cell r="AF118" t="str">
            <v>Átutalva a(z) R számláról - F</v>
          </cell>
          <cell r="AG118" t="str">
            <v>Átutalva a(z) R számláról - G</v>
          </cell>
          <cell r="AH118" t="str">
            <v>Átutalva a(z) R számláról - H</v>
          </cell>
          <cell r="AI118" t="str">
            <v>Átutalva a(z) R számláról - I</v>
          </cell>
          <cell r="AJ118" t="str">
            <v>Átutalva a(z) R számláról - J</v>
          </cell>
          <cell r="AK118" t="str">
            <v>Átutalva a(z) R számláról - K</v>
          </cell>
          <cell r="AL118" t="str">
            <v>Átutalva a(z) R számláról - L</v>
          </cell>
          <cell r="AM118" t="str">
            <v>Átutalva a(z) R számláról - M</v>
          </cell>
          <cell r="AN118" t="str">
            <v>Átutalva a(z) R számláról - N</v>
          </cell>
          <cell r="AO118" t="str">
            <v>Átutalva a(z) R számláról - O</v>
          </cell>
          <cell r="AP118" t="str">
            <v>Átutalva a(z) R számláról - P</v>
          </cell>
          <cell r="AQ118" t="str">
            <v>Átutalva a(z) R számláról - Q</v>
          </cell>
          <cell r="AR118" t="str">
            <v>Átutalva a(z) Q számláról - R</v>
          </cell>
          <cell r="AS118" t="str">
            <v>Átutalva a(z) Q számláról - S</v>
          </cell>
          <cell r="AT118" t="str">
            <v>Átutalva a(z) Q számláról - T</v>
          </cell>
          <cell r="AZ118" t="str">
            <v>Készpénzletétel a(z) R számlára</v>
          </cell>
          <cell r="BA118" t="str">
            <v>Átutalva a(z) R számlára - A</v>
          </cell>
          <cell r="BB118" t="str">
            <v>Átutalva a(z) R számlára - B</v>
          </cell>
          <cell r="BC118" t="str">
            <v>Átutalva a(z) R számlára - C</v>
          </cell>
          <cell r="BD118" t="str">
            <v>Átutalva a(z) R számlára - D</v>
          </cell>
          <cell r="BE118" t="str">
            <v>Átutalva a(z) R számlára - E</v>
          </cell>
          <cell r="BF118" t="str">
            <v>Átutalva a(z) R számlára - F</v>
          </cell>
          <cell r="BG118" t="str">
            <v>Átutalva a(z) R számlára - G</v>
          </cell>
          <cell r="BH118" t="str">
            <v>Átutalva a(z) R számlára - H</v>
          </cell>
          <cell r="BI118" t="str">
            <v>Átutalva a(z) R számlára - I</v>
          </cell>
          <cell r="BJ118" t="str">
            <v>Átutalva a(z) R számlára - J</v>
          </cell>
          <cell r="BK118" t="str">
            <v>Átutalva a(z) R számlára - K</v>
          </cell>
          <cell r="BL118" t="str">
            <v>Átutalva a(z) R számlára - L</v>
          </cell>
          <cell r="BM118" t="str">
            <v>Átutalva a(z) R számlára - M</v>
          </cell>
          <cell r="BN118" t="str">
            <v>Átutalva a(z) R számlára - N</v>
          </cell>
          <cell r="BO118" t="str">
            <v>Átutalva a(z) R számlára - O</v>
          </cell>
          <cell r="BP118" t="str">
            <v>Átutalva a(z) R számlára - P</v>
          </cell>
          <cell r="BQ118" t="str">
            <v>Átutalva a(z) R számlára - Q</v>
          </cell>
          <cell r="BR118" t="str">
            <v>Átutalva a(z) Q számlára - R</v>
          </cell>
          <cell r="BS118" t="str">
            <v>Átutalva a(z) Q számlára - S</v>
          </cell>
          <cell r="BT118" t="str">
            <v>Átutalva a(z) Q számlára - T</v>
          </cell>
        </row>
        <row r="119">
          <cell r="Z119" t="str">
            <v>Készpénzfelvétel a(z) S számláról</v>
          </cell>
          <cell r="AA119" t="str">
            <v>Átutalva a(z) S számláról - A</v>
          </cell>
          <cell r="AB119" t="str">
            <v>Átutalva a(z) S számláról - B</v>
          </cell>
          <cell r="AC119" t="str">
            <v>Átutalva a(z) S számláról - C</v>
          </cell>
          <cell r="AD119" t="str">
            <v>Átutalva a(z) S számláról - D</v>
          </cell>
          <cell r="AE119" t="str">
            <v>Átutalva a(z) S számláról - E</v>
          </cell>
          <cell r="AF119" t="str">
            <v>Átutalva a(z) S számláról - F</v>
          </cell>
          <cell r="AG119" t="str">
            <v>Átutalva a(z) S számláról - G</v>
          </cell>
          <cell r="AH119" t="str">
            <v>Átutalva a(z) S számláról - H</v>
          </cell>
          <cell r="AI119" t="str">
            <v>Átutalva a(z) S számláról - I</v>
          </cell>
          <cell r="AJ119" t="str">
            <v>Átutalva a(z) S számláról - J</v>
          </cell>
          <cell r="AK119" t="str">
            <v>Átutalva a(z) S számláról - K</v>
          </cell>
          <cell r="AL119" t="str">
            <v>Átutalva a(z) S számláról - L</v>
          </cell>
          <cell r="AM119" t="str">
            <v>Átutalva a(z) S számláról - M</v>
          </cell>
          <cell r="AN119" t="str">
            <v>Átutalva a(z) S számláról - N</v>
          </cell>
          <cell r="AO119" t="str">
            <v>Átutalva a(z) S számláról - O</v>
          </cell>
          <cell r="AP119" t="str">
            <v>Átutalva a(z) S számláról - P</v>
          </cell>
          <cell r="AQ119" t="str">
            <v>Átutalva a(z) S számláról - Q</v>
          </cell>
          <cell r="AR119" t="str">
            <v>Átutalva a(z) S számláról - R</v>
          </cell>
          <cell r="AS119" t="str">
            <v>Átutalva a(z) R számláról - S</v>
          </cell>
          <cell r="AT119" t="str">
            <v>Átutalva a(z) R számláról - T</v>
          </cell>
          <cell r="AZ119" t="str">
            <v>Készpénzletétel a(z) S számlára</v>
          </cell>
          <cell r="BA119" t="str">
            <v>Átutalva a(z) S számlára - A</v>
          </cell>
          <cell r="BB119" t="str">
            <v>Átutalva a(z) S számlára - B</v>
          </cell>
          <cell r="BC119" t="str">
            <v>Átutalva a(z) S számlára - C</v>
          </cell>
          <cell r="BD119" t="str">
            <v>Átutalva a(z) S számlára - D</v>
          </cell>
          <cell r="BE119" t="str">
            <v>Átutalva a(z) S számlára - E</v>
          </cell>
          <cell r="BF119" t="str">
            <v>Átutalva a(z) S számlára - F</v>
          </cell>
          <cell r="BG119" t="str">
            <v>Átutalva a(z) S számlára - G</v>
          </cell>
          <cell r="BH119" t="str">
            <v>Átutalva a(z) S számlára - H</v>
          </cell>
          <cell r="BI119" t="str">
            <v>Átutalva a(z) S számlára - I</v>
          </cell>
          <cell r="BJ119" t="str">
            <v>Átutalva a(z) S számlára - J</v>
          </cell>
          <cell r="BK119" t="str">
            <v>Átutalva a(z) S számlára - K</v>
          </cell>
          <cell r="BL119" t="str">
            <v>Átutalva a(z) S számlára - L</v>
          </cell>
          <cell r="BM119" t="str">
            <v>Átutalva a(z) S számlára - M</v>
          </cell>
          <cell r="BN119" t="str">
            <v>Átutalva a(z) S számlára - N</v>
          </cell>
          <cell r="BO119" t="str">
            <v>Átutalva a(z) S számlára - O</v>
          </cell>
          <cell r="BP119" t="str">
            <v>Átutalva a(z) S számlára - P</v>
          </cell>
          <cell r="BQ119" t="str">
            <v>Átutalva a(z) S számlára - Q</v>
          </cell>
          <cell r="BR119" t="str">
            <v>Átutalva a(z) S számlára - R</v>
          </cell>
          <cell r="BS119" t="str">
            <v>Átutalva a(z) R számlára - S</v>
          </cell>
          <cell r="BT119" t="str">
            <v>Átutalva a(z) R számlára - T</v>
          </cell>
        </row>
        <row r="120">
          <cell r="Z120" t="str">
            <v>Készpénzfelvétel a(z) T számláról</v>
          </cell>
          <cell r="AA120" t="str">
            <v>Átutalva a(z) T számláról - A</v>
          </cell>
          <cell r="AB120" t="str">
            <v>Átutalva a(z) T számláról - B</v>
          </cell>
          <cell r="AC120" t="str">
            <v>Átutalva a(z) T számláról - C</v>
          </cell>
          <cell r="AD120" t="str">
            <v>Átutalva a(z) T számláról - D</v>
          </cell>
          <cell r="AE120" t="str">
            <v>Átutalva a(z) T számláról - E</v>
          </cell>
          <cell r="AF120" t="str">
            <v>Átutalva a(z) T számláról - F</v>
          </cell>
          <cell r="AG120" t="str">
            <v>Átutalva a(z) T számláról - G</v>
          </cell>
          <cell r="AH120" t="str">
            <v>Átutalva a(z) T számláról - H</v>
          </cell>
          <cell r="AI120" t="str">
            <v>Átutalva a(z) T számláról - I</v>
          </cell>
          <cell r="AJ120" t="str">
            <v>Átutalva a(z) T számláról - J</v>
          </cell>
          <cell r="AK120" t="str">
            <v>Átutalva a(z) T számláról - K</v>
          </cell>
          <cell r="AL120" t="str">
            <v>Átutalva a(z) T számláról - L</v>
          </cell>
          <cell r="AM120" t="str">
            <v>Átutalva a(z) T számláról - M</v>
          </cell>
          <cell r="AN120" t="str">
            <v>Átutalva a(z) T számláról - N</v>
          </cell>
          <cell r="AO120" t="str">
            <v>Átutalva a(z) T számláról - O</v>
          </cell>
          <cell r="AP120" t="str">
            <v>Átutalva a(z) T számláról - P</v>
          </cell>
          <cell r="AQ120" t="str">
            <v>Átutalva a(z) T számláról - Q</v>
          </cell>
          <cell r="AR120" t="str">
            <v>Átutalva a(z) T számláról - R</v>
          </cell>
          <cell r="AS120" t="str">
            <v>Átutalva a(z) T számláról - S</v>
          </cell>
          <cell r="AT120" t="str">
            <v>Átutalva a(z) S számláról - T</v>
          </cell>
          <cell r="AZ120" t="str">
            <v>Készpénzletétel a(z) T számlára</v>
          </cell>
          <cell r="BA120" t="str">
            <v>Átutalva a(z) T számlára - A</v>
          </cell>
          <cell r="BB120" t="str">
            <v>Átutalva a(z) T számlára - B</v>
          </cell>
          <cell r="BC120" t="str">
            <v>Átutalva a(z) T számlára - C</v>
          </cell>
          <cell r="BD120" t="str">
            <v>Átutalva a(z) T számlára - D</v>
          </cell>
          <cell r="BE120" t="str">
            <v>Átutalva a(z) T számlára - E</v>
          </cell>
          <cell r="BF120" t="str">
            <v>Átutalva a(z) T számlára - F</v>
          </cell>
          <cell r="BG120" t="str">
            <v>Átutalva a(z) T számlára - G</v>
          </cell>
          <cell r="BH120" t="str">
            <v>Átutalva a(z) T számlára - H</v>
          </cell>
          <cell r="BI120" t="str">
            <v>Átutalva a(z) T számlára - I</v>
          </cell>
          <cell r="BJ120" t="str">
            <v>Átutalva a(z) T számlára - J</v>
          </cell>
          <cell r="BK120" t="str">
            <v>Átutalva a(z) T számlára - K</v>
          </cell>
          <cell r="BL120" t="str">
            <v>Átutalva a(z) T számlára - L</v>
          </cell>
          <cell r="BM120" t="str">
            <v>Átutalva a(z) T számlára - M</v>
          </cell>
          <cell r="BN120" t="str">
            <v>Átutalva a(z) T számlára - N</v>
          </cell>
          <cell r="BO120" t="str">
            <v>Átutalva a(z) T számlára - O</v>
          </cell>
          <cell r="BP120" t="str">
            <v>Átutalva a(z) T számlára - P</v>
          </cell>
          <cell r="BQ120" t="str">
            <v>Átutalva a(z) T számlára - Q</v>
          </cell>
          <cell r="BR120" t="str">
            <v>Átutalva a(z) T számlára - R</v>
          </cell>
          <cell r="BS120" t="str">
            <v>Átutalva a(z) T számlára - S</v>
          </cell>
          <cell r="BT120" t="str">
            <v>Átutalva a(z) S számlára - T</v>
          </cell>
        </row>
        <row r="198">
          <cell r="C198">
            <v>0</v>
          </cell>
          <cell r="D198" t="str">
            <v/>
          </cell>
        </row>
        <row r="199">
          <cell r="C199" t="str">
            <v/>
          </cell>
          <cell r="D199" t="str">
            <v/>
          </cell>
        </row>
        <row r="200">
          <cell r="D200" t="str">
            <v/>
          </cell>
        </row>
        <row r="201">
          <cell r="C201" t="str">
            <v>Készpénzfelvétel a(z) A számláról</v>
          </cell>
          <cell r="D201">
            <v>300.01</v>
          </cell>
        </row>
        <row r="202">
          <cell r="C202" t="str">
            <v>Készpénzfelvétel a(z) B számláról</v>
          </cell>
          <cell r="D202">
            <v>300.02</v>
          </cell>
        </row>
        <row r="203">
          <cell r="C203" t="str">
            <v>Készpénzfelvétel a(z) C számláról</v>
          </cell>
          <cell r="D203">
            <v>300.02999999999997</v>
          </cell>
        </row>
        <row r="204">
          <cell r="C204" t="str">
            <v>Készpénzfelvétel a(z) D számláról</v>
          </cell>
          <cell r="D204">
            <v>300.04000000000002</v>
          </cell>
        </row>
        <row r="205">
          <cell r="C205" t="str">
            <v>Készpénzfelvétel a(z) E számláról</v>
          </cell>
          <cell r="D205">
            <v>300.05</v>
          </cell>
        </row>
        <row r="206">
          <cell r="C206" t="str">
            <v>Készpénzfelvétel a(z) F számláról</v>
          </cell>
          <cell r="D206">
            <v>300.06</v>
          </cell>
        </row>
        <row r="207">
          <cell r="C207" t="str">
            <v>Készpénzfelvétel a(z) G számláról</v>
          </cell>
          <cell r="D207">
            <v>300.07</v>
          </cell>
        </row>
        <row r="208">
          <cell r="C208" t="str">
            <v>Készpénzfelvétel a(z) H számláról</v>
          </cell>
          <cell r="D208">
            <v>300.08</v>
          </cell>
        </row>
        <row r="209">
          <cell r="C209" t="str">
            <v>Készpénzfelvétel a(z) I számláról</v>
          </cell>
          <cell r="D209">
            <v>300.08999999999997</v>
          </cell>
        </row>
        <row r="210">
          <cell r="C210" t="str">
            <v>Készpénzfelvétel a(z) J számláról</v>
          </cell>
          <cell r="D210">
            <v>300.10000000000002</v>
          </cell>
        </row>
        <row r="211">
          <cell r="C211" t="str">
            <v>Készpénzfelvétel a(z) K számláról</v>
          </cell>
          <cell r="D211">
            <v>300.11</v>
          </cell>
        </row>
        <row r="212">
          <cell r="C212" t="str">
            <v>Készpénzfelvétel a(z) L számláról</v>
          </cell>
          <cell r="D212">
            <v>300.12</v>
          </cell>
        </row>
        <row r="213">
          <cell r="C213" t="str">
            <v>Készpénzfelvétel a(z) M számláról</v>
          </cell>
          <cell r="D213">
            <v>300.13</v>
          </cell>
        </row>
        <row r="214">
          <cell r="C214" t="str">
            <v>Készpénzfelvétel a(z) N számláról</v>
          </cell>
          <cell r="D214">
            <v>300.14</v>
          </cell>
        </row>
        <row r="215">
          <cell r="C215" t="str">
            <v>Készpénzfelvétel a(z) O számláról</v>
          </cell>
          <cell r="D215">
            <v>300.14999999999998</v>
          </cell>
        </row>
        <row r="216">
          <cell r="C216" t="str">
            <v>Készpénzfelvétel a(z) P számláról</v>
          </cell>
          <cell r="D216">
            <v>300.16000000000003</v>
          </cell>
        </row>
        <row r="217">
          <cell r="C217" t="str">
            <v>Készpénzfelvétel a(z) Q számláról</v>
          </cell>
          <cell r="D217">
            <v>300.17</v>
          </cell>
        </row>
        <row r="218">
          <cell r="C218" t="str">
            <v>Készpénzfelvétel a(z) R számláról</v>
          </cell>
          <cell r="D218">
            <v>300.18</v>
          </cell>
        </row>
        <row r="219">
          <cell r="C219" t="str">
            <v>Készpénzfelvétel a(z) S számláról</v>
          </cell>
          <cell r="D219">
            <v>300.19</v>
          </cell>
        </row>
        <row r="220">
          <cell r="C220" t="str">
            <v>Készpénzfelvétel a(z) T számláról</v>
          </cell>
          <cell r="D220">
            <v>300.2</v>
          </cell>
        </row>
        <row r="221">
          <cell r="C221" t="str">
            <v>Készpénzletétel a kasszából - A</v>
          </cell>
          <cell r="D221">
            <v>301.01</v>
          </cell>
        </row>
        <row r="222">
          <cell r="C222" t="str">
            <v>Átutalva a(z) B számláról - A</v>
          </cell>
          <cell r="D222">
            <v>301.02</v>
          </cell>
        </row>
        <row r="223">
          <cell r="C223" t="str">
            <v>Átutalva a(z) C számláról - A</v>
          </cell>
          <cell r="D223">
            <v>301.02999999999997</v>
          </cell>
        </row>
        <row r="224">
          <cell r="C224" t="str">
            <v>Átutalva a(z) D számláról - A</v>
          </cell>
          <cell r="D224">
            <v>301.04000000000002</v>
          </cell>
        </row>
        <row r="225">
          <cell r="C225" t="str">
            <v>Átutalva a(z) E számláról - A</v>
          </cell>
          <cell r="D225">
            <v>301.05</v>
          </cell>
        </row>
        <row r="226">
          <cell r="C226" t="str">
            <v>Átutalva a(z) F számláról - A</v>
          </cell>
          <cell r="D226">
            <v>301.06</v>
          </cell>
        </row>
        <row r="227">
          <cell r="C227" t="str">
            <v>Átutalva a(z) G számláról - A</v>
          </cell>
          <cell r="D227">
            <v>301.07</v>
          </cell>
        </row>
        <row r="228">
          <cell r="C228" t="str">
            <v>Átutalva a(z) H számláról - A</v>
          </cell>
          <cell r="D228">
            <v>301.08</v>
          </cell>
        </row>
        <row r="229">
          <cell r="C229" t="str">
            <v>Átutalva a(z) I számláról - A</v>
          </cell>
          <cell r="D229">
            <v>301.08999999999997</v>
          </cell>
        </row>
        <row r="230">
          <cell r="C230" t="str">
            <v>Átutalva a(z) J számláról - A</v>
          </cell>
          <cell r="D230">
            <v>301.10000000000002</v>
          </cell>
        </row>
        <row r="231">
          <cell r="C231" t="str">
            <v>Átutalva a(z) K számláról - A</v>
          </cell>
          <cell r="D231">
            <v>301.11</v>
          </cell>
        </row>
        <row r="232">
          <cell r="C232" t="str">
            <v>Átutalva a(z) L számláról - A</v>
          </cell>
          <cell r="D232">
            <v>301.12</v>
          </cell>
        </row>
        <row r="233">
          <cell r="C233" t="str">
            <v>Átutalva a(z) M számláról - A</v>
          </cell>
          <cell r="D233">
            <v>301.13</v>
          </cell>
        </row>
        <row r="234">
          <cell r="C234" t="str">
            <v>Átutalva a(z) N számláról - A</v>
          </cell>
          <cell r="D234">
            <v>301.14</v>
          </cell>
        </row>
        <row r="235">
          <cell r="C235" t="str">
            <v>Átutalva a(z) O számláról - A</v>
          </cell>
          <cell r="D235">
            <v>301.14999999999998</v>
          </cell>
        </row>
        <row r="236">
          <cell r="C236" t="str">
            <v>Átutalva a(z) P számláról - A</v>
          </cell>
          <cell r="D236">
            <v>301.16000000000003</v>
          </cell>
        </row>
        <row r="237">
          <cell r="C237" t="str">
            <v>Átutalva a(z) Q számláról - A</v>
          </cell>
          <cell r="D237">
            <v>301.17</v>
          </cell>
        </row>
        <row r="238">
          <cell r="C238" t="str">
            <v>Átutalva a(z) R számláról - A</v>
          </cell>
          <cell r="D238">
            <v>301.18</v>
          </cell>
        </row>
        <row r="239">
          <cell r="C239" t="str">
            <v>Átutalva a(z) S számláról - A</v>
          </cell>
          <cell r="D239">
            <v>301.19</v>
          </cell>
        </row>
        <row r="240">
          <cell r="C240" t="str">
            <v>Átutalva a(z) T számláról - A</v>
          </cell>
          <cell r="D240">
            <v>301.2</v>
          </cell>
        </row>
        <row r="241">
          <cell r="C241" t="str">
            <v>Készpénzletétel a kasszából - B</v>
          </cell>
          <cell r="D241">
            <v>302.01</v>
          </cell>
        </row>
        <row r="242">
          <cell r="C242" t="str">
            <v>Átutalva a(z) A számláról - B</v>
          </cell>
          <cell r="D242">
            <v>302.02</v>
          </cell>
        </row>
        <row r="243">
          <cell r="C243" t="str">
            <v>Átutalva a(z) C számláról - B</v>
          </cell>
          <cell r="D243">
            <v>302.02999999999997</v>
          </cell>
        </row>
        <row r="244">
          <cell r="C244" t="str">
            <v>Átutalva a(z) D számláról - B</v>
          </cell>
          <cell r="D244">
            <v>302.04000000000002</v>
          </cell>
        </row>
        <row r="245">
          <cell r="C245" t="str">
            <v>Átutalva a(z) E számláról - B</v>
          </cell>
          <cell r="D245">
            <v>302.05</v>
          </cell>
        </row>
        <row r="246">
          <cell r="C246" t="str">
            <v>Átutalva a(z) F számláról - B</v>
          </cell>
          <cell r="D246">
            <v>302.06</v>
          </cell>
        </row>
        <row r="247">
          <cell r="C247" t="str">
            <v>Átutalva a(z) G számláról - B</v>
          </cell>
          <cell r="D247">
            <v>302.07</v>
          </cell>
        </row>
        <row r="248">
          <cell r="C248" t="str">
            <v>Átutalva a(z) H számláról - B</v>
          </cell>
          <cell r="D248">
            <v>302.08</v>
          </cell>
        </row>
        <row r="249">
          <cell r="C249" t="str">
            <v>Átutalva a(z) I számláról - B</v>
          </cell>
          <cell r="D249">
            <v>302.08999999999997</v>
          </cell>
        </row>
        <row r="250">
          <cell r="C250" t="str">
            <v>Átutalva a(z) J számláról - B</v>
          </cell>
          <cell r="D250">
            <v>302.10000000000002</v>
          </cell>
        </row>
        <row r="251">
          <cell r="C251" t="str">
            <v>Átutalva a(z) K számláról - B</v>
          </cell>
          <cell r="D251">
            <v>302.11</v>
          </cell>
        </row>
        <row r="252">
          <cell r="C252" t="str">
            <v>Átutalva a(z) L számláról - B</v>
          </cell>
          <cell r="D252">
            <v>302.12</v>
          </cell>
        </row>
        <row r="253">
          <cell r="C253" t="str">
            <v>Átutalva a(z) M számláról - B</v>
          </cell>
          <cell r="D253">
            <v>302.13</v>
          </cell>
        </row>
        <row r="254">
          <cell r="C254" t="str">
            <v>Átutalva a(z) N számláról - B</v>
          </cell>
          <cell r="D254">
            <v>302.14</v>
          </cell>
        </row>
        <row r="255">
          <cell r="C255" t="str">
            <v>Átutalva a(z) O számláról - B</v>
          </cell>
          <cell r="D255">
            <v>302.14999999999998</v>
          </cell>
        </row>
        <row r="256">
          <cell r="C256" t="str">
            <v>Átutalva a(z) P számláról - B</v>
          </cell>
          <cell r="D256">
            <v>302.16000000000003</v>
          </cell>
        </row>
        <row r="257">
          <cell r="C257" t="str">
            <v>Átutalva a(z) Q számláról - B</v>
          </cell>
          <cell r="D257">
            <v>302.17</v>
          </cell>
        </row>
        <row r="258">
          <cell r="C258" t="str">
            <v>Átutalva a(z) R számláról - B</v>
          </cell>
          <cell r="D258">
            <v>302.18</v>
          </cell>
        </row>
        <row r="259">
          <cell r="C259" t="str">
            <v>Átutalva a(z) S számláról - B</v>
          </cell>
          <cell r="D259">
            <v>302.19</v>
          </cell>
        </row>
        <row r="260">
          <cell r="C260" t="str">
            <v>Átutalva a(z) T számláról - B</v>
          </cell>
          <cell r="D260">
            <v>302.2</v>
          </cell>
        </row>
        <row r="261">
          <cell r="C261" t="str">
            <v>Készpénzletétel a kasszából - C</v>
          </cell>
          <cell r="D261">
            <v>303.01</v>
          </cell>
        </row>
        <row r="262">
          <cell r="C262" t="str">
            <v>Átutalva a(z) A számláról - C</v>
          </cell>
          <cell r="D262">
            <v>303.02</v>
          </cell>
        </row>
        <row r="263">
          <cell r="C263" t="str">
            <v>Átutalva a(z) B számláról - C</v>
          </cell>
          <cell r="D263">
            <v>303.02999999999997</v>
          </cell>
        </row>
        <row r="264">
          <cell r="C264" t="str">
            <v>Átutalva a(z) D számláról - C</v>
          </cell>
          <cell r="D264">
            <v>303.04000000000002</v>
          </cell>
        </row>
        <row r="265">
          <cell r="C265" t="str">
            <v>Átutalva a(z) E számláról - C</v>
          </cell>
          <cell r="D265">
            <v>303.05</v>
          </cell>
        </row>
        <row r="266">
          <cell r="C266" t="str">
            <v>Átutalva a(z) F számláról - C</v>
          </cell>
          <cell r="D266">
            <v>303.06</v>
          </cell>
        </row>
        <row r="267">
          <cell r="C267" t="str">
            <v>Átutalva a(z) G számláról - C</v>
          </cell>
          <cell r="D267">
            <v>303.07</v>
          </cell>
        </row>
        <row r="268">
          <cell r="C268" t="str">
            <v>Átutalva a(z) H számláról - C</v>
          </cell>
          <cell r="D268">
            <v>303.08</v>
          </cell>
        </row>
        <row r="269">
          <cell r="C269" t="str">
            <v>Átutalva a(z) I számláról - C</v>
          </cell>
          <cell r="D269">
            <v>303.08999999999997</v>
          </cell>
        </row>
        <row r="270">
          <cell r="C270" t="str">
            <v>Átutalva a(z) J számláról - C</v>
          </cell>
          <cell r="D270">
            <v>303.10000000000002</v>
          </cell>
        </row>
        <row r="271">
          <cell r="C271" t="str">
            <v>Átutalva a(z) K számláról - C</v>
          </cell>
          <cell r="D271">
            <v>303.11</v>
          </cell>
        </row>
        <row r="272">
          <cell r="C272" t="str">
            <v>Átutalva a(z) L számláról - C</v>
          </cell>
          <cell r="D272">
            <v>303.12</v>
          </cell>
        </row>
        <row r="273">
          <cell r="C273" t="str">
            <v>Átutalva a(z) M számláról - C</v>
          </cell>
          <cell r="D273">
            <v>303.13</v>
          </cell>
        </row>
        <row r="274">
          <cell r="C274" t="str">
            <v>Átutalva a(z) N számláról - C</v>
          </cell>
          <cell r="D274">
            <v>303.14</v>
          </cell>
        </row>
        <row r="275">
          <cell r="C275" t="str">
            <v>Átutalva a(z) O számláról - C</v>
          </cell>
          <cell r="D275">
            <v>303.14999999999998</v>
          </cell>
        </row>
        <row r="276">
          <cell r="C276" t="str">
            <v>Átutalva a(z) P számláról - C</v>
          </cell>
          <cell r="D276">
            <v>303.16000000000003</v>
          </cell>
        </row>
        <row r="277">
          <cell r="C277" t="str">
            <v>Átutalva a(z) Q számláról - C</v>
          </cell>
          <cell r="D277">
            <v>303.17</v>
          </cell>
        </row>
        <row r="278">
          <cell r="C278" t="str">
            <v>Átutalva a(z) R számláról - C</v>
          </cell>
          <cell r="D278">
            <v>303.18</v>
          </cell>
        </row>
        <row r="279">
          <cell r="C279" t="str">
            <v>Átutalva a(z) S számláról - C</v>
          </cell>
          <cell r="D279">
            <v>303.19</v>
          </cell>
        </row>
        <row r="280">
          <cell r="C280" t="str">
            <v>Átutalva a(z) T számláról - C</v>
          </cell>
          <cell r="D280">
            <v>303.2</v>
          </cell>
        </row>
        <row r="281">
          <cell r="C281" t="str">
            <v>Készpénzletétel a kasszából - D</v>
          </cell>
          <cell r="D281">
            <v>304.01</v>
          </cell>
        </row>
        <row r="282">
          <cell r="C282" t="str">
            <v>Átutalva a(z) A számláról - D</v>
          </cell>
          <cell r="D282">
            <v>304.02</v>
          </cell>
        </row>
        <row r="283">
          <cell r="C283" t="str">
            <v>Átutalva a(z) B számláról - D</v>
          </cell>
          <cell r="D283">
            <v>304.02999999999997</v>
          </cell>
        </row>
        <row r="284">
          <cell r="C284" t="str">
            <v>Átutalva a(z) C számláról - D</v>
          </cell>
          <cell r="D284">
            <v>304.04000000000002</v>
          </cell>
        </row>
        <row r="285">
          <cell r="C285" t="str">
            <v>Átutalva a(z) E számláról - D</v>
          </cell>
          <cell r="D285">
            <v>304.05</v>
          </cell>
        </row>
        <row r="286">
          <cell r="C286" t="str">
            <v>Átutalva a(z) F számláról - D</v>
          </cell>
          <cell r="D286">
            <v>304.06</v>
          </cell>
        </row>
        <row r="287">
          <cell r="C287" t="str">
            <v>Átutalva a(z) G számláról - D</v>
          </cell>
          <cell r="D287">
            <v>304.07</v>
          </cell>
        </row>
        <row r="288">
          <cell r="C288" t="str">
            <v>Átutalva a(z) H számláról - D</v>
          </cell>
          <cell r="D288">
            <v>304.08</v>
          </cell>
        </row>
        <row r="289">
          <cell r="C289" t="str">
            <v>Átutalva a(z) I számláról - D</v>
          </cell>
          <cell r="D289">
            <v>304.08999999999997</v>
          </cell>
        </row>
        <row r="290">
          <cell r="C290" t="str">
            <v>Átutalva a(z) J számláról - D</v>
          </cell>
          <cell r="D290">
            <v>304.10000000000002</v>
          </cell>
        </row>
        <row r="291">
          <cell r="C291" t="str">
            <v>Átutalva a(z) K számláról - D</v>
          </cell>
          <cell r="D291">
            <v>304.11</v>
          </cell>
        </row>
        <row r="292">
          <cell r="C292" t="str">
            <v>Átutalva a(z) L számláról - D</v>
          </cell>
          <cell r="D292">
            <v>304.12</v>
          </cell>
        </row>
        <row r="293">
          <cell r="C293" t="str">
            <v>Átutalva a(z) M számláról - D</v>
          </cell>
          <cell r="D293">
            <v>304.13</v>
          </cell>
        </row>
        <row r="294">
          <cell r="C294" t="str">
            <v>Átutalva a(z) N számláról - D</v>
          </cell>
          <cell r="D294">
            <v>304.14</v>
          </cell>
        </row>
        <row r="295">
          <cell r="C295" t="str">
            <v>Átutalva a(z) O számláról - D</v>
          </cell>
          <cell r="D295">
            <v>304.14999999999998</v>
          </cell>
        </row>
        <row r="296">
          <cell r="C296" t="str">
            <v>Átutalva a(z) P számláról - D</v>
          </cell>
          <cell r="D296">
            <v>304.16000000000003</v>
          </cell>
        </row>
        <row r="297">
          <cell r="C297" t="str">
            <v>Átutalva a(z) Q számláról - D</v>
          </cell>
          <cell r="D297">
            <v>304.17</v>
          </cell>
        </row>
        <row r="298">
          <cell r="C298" t="str">
            <v>Átutalva a(z) R számláról - D</v>
          </cell>
          <cell r="D298">
            <v>304.18</v>
          </cell>
        </row>
        <row r="299">
          <cell r="C299" t="str">
            <v>Átutalva a(z) S számláról - D</v>
          </cell>
          <cell r="D299">
            <v>304.19</v>
          </cell>
        </row>
        <row r="300">
          <cell r="C300" t="str">
            <v>Átutalva a(z) T számláról - D</v>
          </cell>
          <cell r="D300">
            <v>304.2</v>
          </cell>
        </row>
        <row r="301">
          <cell r="C301" t="str">
            <v>Készpénzletétel a kasszából - E</v>
          </cell>
          <cell r="D301">
            <v>305.01</v>
          </cell>
        </row>
        <row r="302">
          <cell r="C302" t="str">
            <v>Átutalva a(z) A számláról - E</v>
          </cell>
          <cell r="D302">
            <v>305.02</v>
          </cell>
        </row>
        <row r="303">
          <cell r="C303" t="str">
            <v>Átutalva a(z) B számláról - E</v>
          </cell>
          <cell r="D303">
            <v>305.02999999999997</v>
          </cell>
        </row>
        <row r="304">
          <cell r="C304" t="str">
            <v>Átutalva a(z) C számláról - E</v>
          </cell>
          <cell r="D304">
            <v>305.04000000000002</v>
          </cell>
        </row>
        <row r="305">
          <cell r="C305" t="str">
            <v>Átutalva a(z) D számláról - E</v>
          </cell>
          <cell r="D305">
            <v>305.05</v>
          </cell>
        </row>
        <row r="306">
          <cell r="C306" t="str">
            <v>Átutalva a(z) F számláról - E</v>
          </cell>
          <cell r="D306">
            <v>305.06</v>
          </cell>
        </row>
        <row r="307">
          <cell r="C307" t="str">
            <v>Átutalva a(z) G számláról - E</v>
          </cell>
          <cell r="D307">
            <v>305.07</v>
          </cell>
        </row>
        <row r="308">
          <cell r="C308" t="str">
            <v>Átutalva a(z) H számláról - E</v>
          </cell>
          <cell r="D308">
            <v>305.08</v>
          </cell>
        </row>
        <row r="309">
          <cell r="C309" t="str">
            <v>Átutalva a(z) I számláról - E</v>
          </cell>
          <cell r="D309">
            <v>305.08999999999997</v>
          </cell>
        </row>
        <row r="310">
          <cell r="C310" t="str">
            <v>Átutalva a(z) J számláról - E</v>
          </cell>
          <cell r="D310">
            <v>305.10000000000002</v>
          </cell>
        </row>
        <row r="311">
          <cell r="C311" t="str">
            <v>Átutalva a(z) K számláról - E</v>
          </cell>
          <cell r="D311">
            <v>305.11</v>
          </cell>
        </row>
        <row r="312">
          <cell r="C312" t="str">
            <v>Átutalva a(z) L számláról - E</v>
          </cell>
          <cell r="D312">
            <v>305.12</v>
          </cell>
        </row>
        <row r="313">
          <cell r="C313" t="str">
            <v>Átutalva a(z) M számláról - E</v>
          </cell>
          <cell r="D313">
            <v>305.13</v>
          </cell>
        </row>
        <row r="314">
          <cell r="C314" t="str">
            <v>Átutalva a(z) N számláról - E</v>
          </cell>
          <cell r="D314">
            <v>305.14</v>
          </cell>
        </row>
        <row r="315">
          <cell r="C315" t="str">
            <v>Átutalva a(z) O számláról - E</v>
          </cell>
          <cell r="D315">
            <v>305.14999999999998</v>
          </cell>
        </row>
        <row r="316">
          <cell r="C316" t="str">
            <v>Átutalva a(z) P számláról - E</v>
          </cell>
          <cell r="D316">
            <v>305.16000000000003</v>
          </cell>
        </row>
        <row r="317">
          <cell r="C317" t="str">
            <v>Átutalva a(z) Q számláról - E</v>
          </cell>
          <cell r="D317">
            <v>305.17</v>
          </cell>
        </row>
        <row r="318">
          <cell r="C318" t="str">
            <v>Átutalva a(z) R számláról - E</v>
          </cell>
          <cell r="D318">
            <v>305.18</v>
          </cell>
        </row>
        <row r="319">
          <cell r="C319" t="str">
            <v>Átutalva a(z) S számláról - E</v>
          </cell>
          <cell r="D319">
            <v>305.19</v>
          </cell>
        </row>
        <row r="320">
          <cell r="C320" t="str">
            <v>Átutalva a(z) T számláról - E</v>
          </cell>
          <cell r="D320">
            <v>305.2</v>
          </cell>
        </row>
        <row r="321">
          <cell r="C321" t="str">
            <v>Készpénzletétel a kasszából - F</v>
          </cell>
          <cell r="D321">
            <v>306.01</v>
          </cell>
        </row>
        <row r="322">
          <cell r="C322" t="str">
            <v>Átutalva a(z) A számláról - F</v>
          </cell>
          <cell r="D322">
            <v>306.02</v>
          </cell>
        </row>
        <row r="323">
          <cell r="C323" t="str">
            <v>Átutalva a(z) B számláról - F</v>
          </cell>
          <cell r="D323">
            <v>306.02999999999997</v>
          </cell>
        </row>
        <row r="324">
          <cell r="C324" t="str">
            <v>Átutalva a(z) C számláról - F</v>
          </cell>
          <cell r="D324">
            <v>306.04000000000002</v>
          </cell>
        </row>
        <row r="325">
          <cell r="C325" t="str">
            <v>Átutalva a(z) D számláról - F</v>
          </cell>
          <cell r="D325">
            <v>306.05</v>
          </cell>
        </row>
        <row r="326">
          <cell r="C326" t="str">
            <v>Átutalva a(z) E számláról - F</v>
          </cell>
          <cell r="D326">
            <v>306.06</v>
          </cell>
        </row>
        <row r="327">
          <cell r="C327" t="str">
            <v>Átutalva a(z) G számláról - F</v>
          </cell>
          <cell r="D327">
            <v>306.07</v>
          </cell>
        </row>
        <row r="328">
          <cell r="C328" t="str">
            <v>Átutalva a(z) H számláról - F</v>
          </cell>
          <cell r="D328">
            <v>306.08</v>
          </cell>
        </row>
        <row r="329">
          <cell r="C329" t="str">
            <v>Átutalva a(z) I számláról - F</v>
          </cell>
          <cell r="D329">
            <v>306.08999999999997</v>
          </cell>
        </row>
        <row r="330">
          <cell r="C330" t="str">
            <v>Átutalva a(z) J számláról - F</v>
          </cell>
          <cell r="D330">
            <v>306.10000000000002</v>
          </cell>
        </row>
        <row r="331">
          <cell r="C331" t="str">
            <v>Átutalva a(z) K számláról - F</v>
          </cell>
          <cell r="D331">
            <v>306.11</v>
          </cell>
        </row>
        <row r="332">
          <cell r="C332" t="str">
            <v>Átutalva a(z) L számláról - F</v>
          </cell>
          <cell r="D332">
            <v>306.12</v>
          </cell>
        </row>
        <row r="333">
          <cell r="C333" t="str">
            <v>Átutalva a(z) M számláról - F</v>
          </cell>
          <cell r="D333">
            <v>306.13</v>
          </cell>
        </row>
        <row r="334">
          <cell r="C334" t="str">
            <v>Átutalva a(z) N számláról - F</v>
          </cell>
          <cell r="D334">
            <v>306.14</v>
          </cell>
        </row>
        <row r="335">
          <cell r="C335" t="str">
            <v>Átutalva a(z) O számláról - F</v>
          </cell>
          <cell r="D335">
            <v>306.14999999999998</v>
          </cell>
        </row>
        <row r="336">
          <cell r="C336" t="str">
            <v>Átutalva a(z) P számláról - F</v>
          </cell>
          <cell r="D336">
            <v>306.16000000000003</v>
          </cell>
        </row>
        <row r="337">
          <cell r="C337" t="str">
            <v>Átutalva a(z) Q számláról - F</v>
          </cell>
          <cell r="D337">
            <v>306.17</v>
          </cell>
        </row>
        <row r="338">
          <cell r="C338" t="str">
            <v>Átutalva a(z) R számláról - F</v>
          </cell>
          <cell r="D338">
            <v>306.18</v>
          </cell>
        </row>
        <row r="339">
          <cell r="C339" t="str">
            <v>Átutalva a(z) S számláról - F</v>
          </cell>
          <cell r="D339">
            <v>306.19</v>
          </cell>
        </row>
        <row r="340">
          <cell r="C340" t="str">
            <v>Átutalva a(z) T számláról - F</v>
          </cell>
          <cell r="D340">
            <v>306.2</v>
          </cell>
        </row>
        <row r="341">
          <cell r="C341" t="str">
            <v>Készpénzletétel a kasszából - G</v>
          </cell>
          <cell r="D341">
            <v>307.01</v>
          </cell>
        </row>
        <row r="342">
          <cell r="C342" t="str">
            <v>Átutalva a(z) A számláról - G</v>
          </cell>
          <cell r="D342">
            <v>307.02</v>
          </cell>
        </row>
        <row r="343">
          <cell r="C343" t="str">
            <v>Átutalva a(z) B számláról - G</v>
          </cell>
          <cell r="D343">
            <v>307.02999999999997</v>
          </cell>
        </row>
        <row r="344">
          <cell r="C344" t="str">
            <v>Átutalva a(z) C számláról - G</v>
          </cell>
          <cell r="D344">
            <v>307.04000000000002</v>
          </cell>
        </row>
        <row r="345">
          <cell r="C345" t="str">
            <v>Átutalva a(z) D számláról - G</v>
          </cell>
          <cell r="D345">
            <v>307.05</v>
          </cell>
        </row>
        <row r="346">
          <cell r="C346" t="str">
            <v>Átutalva a(z) E számláról - G</v>
          </cell>
          <cell r="D346">
            <v>307.06</v>
          </cell>
        </row>
        <row r="347">
          <cell r="C347" t="str">
            <v>Átutalva a(z) F számláról - G</v>
          </cell>
          <cell r="D347">
            <v>307.07</v>
          </cell>
        </row>
        <row r="348">
          <cell r="C348" t="str">
            <v>Átutalva a(z) H számláról - G</v>
          </cell>
          <cell r="D348">
            <v>307.08</v>
          </cell>
        </row>
        <row r="349">
          <cell r="C349" t="str">
            <v>Átutalva a(z) I számláról - G</v>
          </cell>
          <cell r="D349">
            <v>307.08999999999997</v>
          </cell>
        </row>
        <row r="350">
          <cell r="C350" t="str">
            <v>Átutalva a(z) J számláról - G</v>
          </cell>
          <cell r="D350">
            <v>307.10000000000002</v>
          </cell>
        </row>
        <row r="351">
          <cell r="C351" t="str">
            <v>Átutalva a(z) K számláról - G</v>
          </cell>
          <cell r="D351">
            <v>307.11</v>
          </cell>
        </row>
        <row r="352">
          <cell r="C352" t="str">
            <v>Átutalva a(z) L számláról - G</v>
          </cell>
          <cell r="D352">
            <v>307.12</v>
          </cell>
        </row>
        <row r="353">
          <cell r="C353" t="str">
            <v>Átutalva a(z) M számláról - G</v>
          </cell>
          <cell r="D353">
            <v>307.13</v>
          </cell>
        </row>
        <row r="354">
          <cell r="C354" t="str">
            <v>Átutalva a(z) N számláról - G</v>
          </cell>
          <cell r="D354">
            <v>307.14</v>
          </cell>
        </row>
        <row r="355">
          <cell r="C355" t="str">
            <v>Átutalva a(z) O számláról - G</v>
          </cell>
          <cell r="D355">
            <v>307.14999999999998</v>
          </cell>
        </row>
        <row r="356">
          <cell r="C356" t="str">
            <v>Átutalva a(z) P számláról - G</v>
          </cell>
          <cell r="D356">
            <v>307.16000000000003</v>
          </cell>
        </row>
        <row r="357">
          <cell r="C357" t="str">
            <v>Átutalva a(z) Q számláról - G</v>
          </cell>
          <cell r="D357">
            <v>307.17</v>
          </cell>
        </row>
        <row r="358">
          <cell r="C358" t="str">
            <v>Átutalva a(z) R számláról - G</v>
          </cell>
          <cell r="D358">
            <v>307.18</v>
          </cell>
        </row>
        <row r="359">
          <cell r="C359" t="str">
            <v>Átutalva a(z) S számláról - G</v>
          </cell>
          <cell r="D359">
            <v>307.19</v>
          </cell>
        </row>
        <row r="360">
          <cell r="C360" t="str">
            <v>Átutalva a(z) T számláról - G</v>
          </cell>
          <cell r="D360">
            <v>307.2</v>
          </cell>
        </row>
        <row r="361">
          <cell r="C361" t="str">
            <v>Készpénzletétel a kasszából - H</v>
          </cell>
          <cell r="D361">
            <v>308.01</v>
          </cell>
        </row>
        <row r="362">
          <cell r="C362" t="str">
            <v>Átutalva a(z) A számláról - H</v>
          </cell>
          <cell r="D362">
            <v>308.02</v>
          </cell>
        </row>
        <row r="363">
          <cell r="C363" t="str">
            <v>Átutalva a(z) B számláról - H</v>
          </cell>
          <cell r="D363">
            <v>308.02999999999997</v>
          </cell>
        </row>
        <row r="364">
          <cell r="C364" t="str">
            <v>Átutalva a(z) C számláról - H</v>
          </cell>
          <cell r="D364">
            <v>308.04000000000002</v>
          </cell>
        </row>
        <row r="365">
          <cell r="C365" t="str">
            <v>Átutalva a(z) D számláról - H</v>
          </cell>
          <cell r="D365">
            <v>308.05</v>
          </cell>
        </row>
        <row r="366">
          <cell r="C366" t="str">
            <v>Átutalva a(z) E számláról - H</v>
          </cell>
          <cell r="D366">
            <v>308.06</v>
          </cell>
        </row>
        <row r="367">
          <cell r="C367" t="str">
            <v>Átutalva a(z) F számláról - H</v>
          </cell>
          <cell r="D367">
            <v>308.07</v>
          </cell>
        </row>
        <row r="368">
          <cell r="C368" t="str">
            <v>Átutalva a(z) G számláról - H</v>
          </cell>
          <cell r="D368">
            <v>308.08</v>
          </cell>
        </row>
        <row r="369">
          <cell r="C369" t="str">
            <v>Átutalva a(z) I számláról - H</v>
          </cell>
          <cell r="D369">
            <v>308.08999999999997</v>
          </cell>
        </row>
        <row r="370">
          <cell r="C370" t="str">
            <v>Átutalva a(z) J számláról - H</v>
          </cell>
          <cell r="D370">
            <v>308.10000000000002</v>
          </cell>
        </row>
        <row r="371">
          <cell r="C371" t="str">
            <v>Átutalva a(z) K számláról - H</v>
          </cell>
          <cell r="D371">
            <v>308.11</v>
          </cell>
        </row>
        <row r="372">
          <cell r="C372" t="str">
            <v>Átutalva a(z) L számláról - H</v>
          </cell>
          <cell r="D372">
            <v>308.12</v>
          </cell>
        </row>
        <row r="373">
          <cell r="C373" t="str">
            <v>Átutalva a(z) M számláról - H</v>
          </cell>
          <cell r="D373">
            <v>308.13</v>
          </cell>
        </row>
        <row r="374">
          <cell r="C374" t="str">
            <v>Átutalva a(z) N számláról - H</v>
          </cell>
          <cell r="D374">
            <v>308.14</v>
          </cell>
        </row>
        <row r="375">
          <cell r="C375" t="str">
            <v>Átutalva a(z) O számláról - H</v>
          </cell>
          <cell r="D375">
            <v>308.14999999999998</v>
          </cell>
        </row>
        <row r="376">
          <cell r="C376" t="str">
            <v>Átutalva a(z) P számláról - H</v>
          </cell>
          <cell r="D376">
            <v>308.16000000000003</v>
          </cell>
        </row>
        <row r="377">
          <cell r="C377" t="str">
            <v>Átutalva a(z) Q számláról - H</v>
          </cell>
          <cell r="D377">
            <v>308.17</v>
          </cell>
        </row>
        <row r="378">
          <cell r="C378" t="str">
            <v>Átutalva a(z) R számláról - H</v>
          </cell>
          <cell r="D378">
            <v>308.18</v>
          </cell>
        </row>
        <row r="379">
          <cell r="C379" t="str">
            <v>Átutalva a(z) S számláról - H</v>
          </cell>
          <cell r="D379">
            <v>308.19</v>
          </cell>
        </row>
        <row r="380">
          <cell r="C380" t="str">
            <v>Átutalva a(z) T számláról - H</v>
          </cell>
          <cell r="D380">
            <v>308.2</v>
          </cell>
        </row>
        <row r="381">
          <cell r="C381" t="str">
            <v>Készpénzletétel a kasszából - I</v>
          </cell>
          <cell r="D381">
            <v>309.01</v>
          </cell>
        </row>
        <row r="382">
          <cell r="C382" t="str">
            <v>Átutalva a(z) A számláról - I</v>
          </cell>
          <cell r="D382">
            <v>309.02</v>
          </cell>
        </row>
        <row r="383">
          <cell r="C383" t="str">
            <v>Átutalva a(z) B számláról - I</v>
          </cell>
          <cell r="D383">
            <v>309.02999999999997</v>
          </cell>
        </row>
        <row r="384">
          <cell r="C384" t="str">
            <v>Átutalva a(z) C számláról - I</v>
          </cell>
          <cell r="D384">
            <v>309.04000000000002</v>
          </cell>
        </row>
        <row r="385">
          <cell r="C385" t="str">
            <v>Átutalva a(z) D számláról - I</v>
          </cell>
          <cell r="D385">
            <v>309.05</v>
          </cell>
        </row>
        <row r="386">
          <cell r="C386" t="str">
            <v>Átutalva a(z) E számláról - I</v>
          </cell>
          <cell r="D386">
            <v>309.06</v>
          </cell>
        </row>
        <row r="387">
          <cell r="C387" t="str">
            <v>Átutalva a(z) F számláról - I</v>
          </cell>
          <cell r="D387">
            <v>309.07</v>
          </cell>
        </row>
        <row r="388">
          <cell r="C388" t="str">
            <v>Átutalva a(z) G számláról - I</v>
          </cell>
          <cell r="D388">
            <v>309.08</v>
          </cell>
        </row>
        <row r="389">
          <cell r="C389" t="str">
            <v>Átutalva a(z) H számláról - I</v>
          </cell>
          <cell r="D389">
            <v>309.08999999999997</v>
          </cell>
        </row>
        <row r="390">
          <cell r="C390" t="str">
            <v>Átutalva a(z) J számláról - I</v>
          </cell>
          <cell r="D390">
            <v>309.10000000000002</v>
          </cell>
        </row>
        <row r="391">
          <cell r="C391" t="str">
            <v>Átutalva a(z) K számláról - I</v>
          </cell>
          <cell r="D391">
            <v>309.11</v>
          </cell>
        </row>
        <row r="392">
          <cell r="C392" t="str">
            <v>Átutalva a(z) L számláról - I</v>
          </cell>
          <cell r="D392">
            <v>309.12</v>
          </cell>
        </row>
        <row r="393">
          <cell r="C393" t="str">
            <v>Átutalva a(z) M számláról - I</v>
          </cell>
          <cell r="D393">
            <v>309.13</v>
          </cell>
        </row>
        <row r="394">
          <cell r="C394" t="str">
            <v>Átutalva a(z) N számláról - I</v>
          </cell>
          <cell r="D394">
            <v>309.14</v>
          </cell>
        </row>
        <row r="395">
          <cell r="C395" t="str">
            <v>Átutalva a(z) O számláról - I</v>
          </cell>
          <cell r="D395">
            <v>309.14999999999998</v>
          </cell>
        </row>
        <row r="396">
          <cell r="C396" t="str">
            <v>Átutalva a(z) P számláról - I</v>
          </cell>
          <cell r="D396">
            <v>309.16000000000003</v>
          </cell>
        </row>
        <row r="397">
          <cell r="C397" t="str">
            <v>Átutalva a(z) Q számláról - I</v>
          </cell>
          <cell r="D397">
            <v>309.17</v>
          </cell>
        </row>
        <row r="398">
          <cell r="C398" t="str">
            <v>Átutalva a(z) R számláról - I</v>
          </cell>
          <cell r="D398">
            <v>309.18</v>
          </cell>
        </row>
        <row r="399">
          <cell r="C399" t="str">
            <v>Átutalva a(z) S számláról - I</v>
          </cell>
          <cell r="D399">
            <v>309.19</v>
          </cell>
        </row>
        <row r="400">
          <cell r="C400" t="str">
            <v>Átutalva a(z) T számláról - I</v>
          </cell>
          <cell r="D400">
            <v>309.2</v>
          </cell>
        </row>
        <row r="401">
          <cell r="C401" t="str">
            <v>Készpénzletétel a kasszából - J</v>
          </cell>
          <cell r="D401">
            <v>310.01</v>
          </cell>
        </row>
        <row r="402">
          <cell r="C402" t="str">
            <v>Átutalva a(z) A számláról - J</v>
          </cell>
          <cell r="D402">
            <v>310.02</v>
          </cell>
        </row>
        <row r="403">
          <cell r="C403" t="str">
            <v>Átutalva a(z) B számláról - J</v>
          </cell>
          <cell r="D403">
            <v>310.02999999999997</v>
          </cell>
        </row>
        <row r="404">
          <cell r="C404" t="str">
            <v>Átutalva a(z) C számláról - J</v>
          </cell>
          <cell r="D404">
            <v>310.04000000000002</v>
          </cell>
        </row>
        <row r="405">
          <cell r="C405" t="str">
            <v>Átutalva a(z) D számláról - J</v>
          </cell>
          <cell r="D405">
            <v>310.05</v>
          </cell>
        </row>
        <row r="406">
          <cell r="C406" t="str">
            <v>Átutalva a(z) E számláról - J</v>
          </cell>
          <cell r="D406">
            <v>310.06</v>
          </cell>
        </row>
        <row r="407">
          <cell r="C407" t="str">
            <v>Átutalva a(z) F számláról - J</v>
          </cell>
          <cell r="D407">
            <v>310.07</v>
          </cell>
        </row>
        <row r="408">
          <cell r="C408" t="str">
            <v>Átutalva a(z) G számláról - J</v>
          </cell>
          <cell r="D408">
            <v>310.08</v>
          </cell>
        </row>
        <row r="409">
          <cell r="C409" t="str">
            <v>Átutalva a(z) H számláról - J</v>
          </cell>
          <cell r="D409">
            <v>310.08999999999997</v>
          </cell>
        </row>
        <row r="410">
          <cell r="C410" t="str">
            <v>Átutalva a(z) I számláról - J</v>
          </cell>
          <cell r="D410">
            <v>310.10000000000002</v>
          </cell>
        </row>
        <row r="411">
          <cell r="C411" t="str">
            <v>Átutalva a(z) K számláról - J</v>
          </cell>
          <cell r="D411">
            <v>310.11</v>
          </cell>
        </row>
        <row r="412">
          <cell r="C412" t="str">
            <v>Átutalva a(z) L számláról - J</v>
          </cell>
          <cell r="D412">
            <v>310.12</v>
          </cell>
        </row>
        <row r="413">
          <cell r="C413" t="str">
            <v>Átutalva a(z) M számláról - J</v>
          </cell>
          <cell r="D413">
            <v>310.13</v>
          </cell>
        </row>
        <row r="414">
          <cell r="C414" t="str">
            <v>Átutalva a(z) N számláról - J</v>
          </cell>
          <cell r="D414">
            <v>310.14</v>
          </cell>
        </row>
        <row r="415">
          <cell r="C415" t="str">
            <v>Átutalva a(z) O számláról - J</v>
          </cell>
          <cell r="D415">
            <v>310.14999999999998</v>
          </cell>
        </row>
        <row r="416">
          <cell r="C416" t="str">
            <v>Átutalva a(z) P számláról - J</v>
          </cell>
          <cell r="D416">
            <v>310.16000000000003</v>
          </cell>
        </row>
        <row r="417">
          <cell r="C417" t="str">
            <v>Átutalva a(z) Q számláról - J</v>
          </cell>
          <cell r="D417">
            <v>310.17</v>
          </cell>
        </row>
        <row r="418">
          <cell r="C418" t="str">
            <v>Átutalva a(z) R számláról - J</v>
          </cell>
          <cell r="D418">
            <v>310.18</v>
          </cell>
        </row>
        <row r="419">
          <cell r="C419" t="str">
            <v>Átutalva a(z) S számláról - J</v>
          </cell>
          <cell r="D419">
            <v>310.19</v>
          </cell>
        </row>
        <row r="420">
          <cell r="C420" t="str">
            <v>Átutalva a(z) T számláról - J</v>
          </cell>
          <cell r="D420">
            <v>310.2</v>
          </cell>
        </row>
        <row r="421">
          <cell r="C421" t="str">
            <v>Készpénzletétel a kasszából - K</v>
          </cell>
          <cell r="D421">
            <v>311.01</v>
          </cell>
        </row>
        <row r="422">
          <cell r="C422" t="str">
            <v>Átutalva a(z) A számláról - K</v>
          </cell>
          <cell r="D422">
            <v>311.02</v>
          </cell>
        </row>
        <row r="423">
          <cell r="C423" t="str">
            <v>Átutalva a(z) B számláról - K</v>
          </cell>
          <cell r="D423">
            <v>311.02999999999997</v>
          </cell>
        </row>
        <row r="424">
          <cell r="C424" t="str">
            <v>Átutalva a(z) C számláról - K</v>
          </cell>
          <cell r="D424">
            <v>311.04000000000002</v>
          </cell>
        </row>
        <row r="425">
          <cell r="C425" t="str">
            <v>Átutalva a(z) D számláról - K</v>
          </cell>
          <cell r="D425">
            <v>311.05</v>
          </cell>
        </row>
        <row r="426">
          <cell r="C426" t="str">
            <v>Átutalva a(z) E számláról - K</v>
          </cell>
          <cell r="D426">
            <v>311.06</v>
          </cell>
        </row>
        <row r="427">
          <cell r="C427" t="str">
            <v>Átutalva a(z) F számláról - K</v>
          </cell>
          <cell r="D427">
            <v>311.07</v>
          </cell>
        </row>
        <row r="428">
          <cell r="C428" t="str">
            <v>Átutalva a(z) G számláról - K</v>
          </cell>
          <cell r="D428">
            <v>311.08</v>
          </cell>
        </row>
        <row r="429">
          <cell r="C429" t="str">
            <v>Átutalva a(z) H számláról - K</v>
          </cell>
          <cell r="D429">
            <v>311.08999999999997</v>
          </cell>
        </row>
        <row r="430">
          <cell r="C430" t="str">
            <v>Átutalva a(z) I számláról - K</v>
          </cell>
          <cell r="D430">
            <v>311.10000000000002</v>
          </cell>
        </row>
        <row r="431">
          <cell r="C431" t="str">
            <v>Átutalva a(z) J számláról - K</v>
          </cell>
          <cell r="D431">
            <v>311.11</v>
          </cell>
        </row>
        <row r="432">
          <cell r="C432" t="str">
            <v>Átutalva a(z) L számláról - K</v>
          </cell>
          <cell r="D432">
            <v>311.12</v>
          </cell>
        </row>
        <row r="433">
          <cell r="C433" t="str">
            <v>Átutalva a(z) M számláról - K</v>
          </cell>
          <cell r="D433">
            <v>311.13</v>
          </cell>
        </row>
        <row r="434">
          <cell r="C434" t="str">
            <v>Átutalva a(z) N számláról - K</v>
          </cell>
          <cell r="D434">
            <v>311.14</v>
          </cell>
        </row>
        <row r="435">
          <cell r="C435" t="str">
            <v>Átutalva a(z) O számláról - K</v>
          </cell>
          <cell r="D435">
            <v>311.14999999999998</v>
          </cell>
        </row>
        <row r="436">
          <cell r="C436" t="str">
            <v>Átutalva a(z) P számláról - K</v>
          </cell>
          <cell r="D436">
            <v>311.16000000000003</v>
          </cell>
        </row>
        <row r="437">
          <cell r="C437" t="str">
            <v>Átutalva a(z) Q számláról - K</v>
          </cell>
          <cell r="D437">
            <v>311.17</v>
          </cell>
        </row>
        <row r="438">
          <cell r="C438" t="str">
            <v>Átutalva a(z) R számláról - K</v>
          </cell>
          <cell r="D438">
            <v>311.18</v>
          </cell>
        </row>
        <row r="439">
          <cell r="C439" t="str">
            <v>Átutalva a(z) S számláról - K</v>
          </cell>
          <cell r="D439">
            <v>311.19</v>
          </cell>
        </row>
        <row r="440">
          <cell r="C440" t="str">
            <v>Átutalva a(z) T számláról - K</v>
          </cell>
          <cell r="D440">
            <v>311.2</v>
          </cell>
        </row>
        <row r="441">
          <cell r="C441" t="str">
            <v>Készpénzletétel a kasszából - L</v>
          </cell>
          <cell r="D441">
            <v>312.01</v>
          </cell>
        </row>
        <row r="442">
          <cell r="C442" t="str">
            <v>Átutalva a(z) A számláról - L</v>
          </cell>
          <cell r="D442">
            <v>312.02</v>
          </cell>
        </row>
        <row r="443">
          <cell r="C443" t="str">
            <v>Átutalva a(z) B számláról - L</v>
          </cell>
          <cell r="D443">
            <v>312.02999999999997</v>
          </cell>
        </row>
        <row r="444">
          <cell r="C444" t="str">
            <v>Átutalva a(z) C számláról - L</v>
          </cell>
          <cell r="D444">
            <v>312.04000000000002</v>
          </cell>
        </row>
        <row r="445">
          <cell r="C445" t="str">
            <v>Átutalva a(z) D számláról - L</v>
          </cell>
          <cell r="D445">
            <v>312.05</v>
          </cell>
        </row>
        <row r="446">
          <cell r="C446" t="str">
            <v>Átutalva a(z) E számláról - L</v>
          </cell>
          <cell r="D446">
            <v>312.06</v>
          </cell>
        </row>
        <row r="447">
          <cell r="C447" t="str">
            <v>Átutalva a(z) F számláról - L</v>
          </cell>
          <cell r="D447">
            <v>312.07</v>
          </cell>
        </row>
        <row r="448">
          <cell r="C448" t="str">
            <v>Átutalva a(z) G számláról - L</v>
          </cell>
          <cell r="D448">
            <v>312.08</v>
          </cell>
        </row>
        <row r="449">
          <cell r="C449" t="str">
            <v>Átutalva a(z) H számláról - L</v>
          </cell>
          <cell r="D449">
            <v>312.08999999999997</v>
          </cell>
        </row>
        <row r="450">
          <cell r="C450" t="str">
            <v>Átutalva a(z) I számláról - L</v>
          </cell>
          <cell r="D450">
            <v>312.10000000000002</v>
          </cell>
        </row>
        <row r="451">
          <cell r="C451" t="str">
            <v>Átutalva a(z) J számláról - L</v>
          </cell>
          <cell r="D451">
            <v>312.11</v>
          </cell>
        </row>
        <row r="452">
          <cell r="C452" t="str">
            <v>Átutalva a(z) K számláról - L</v>
          </cell>
          <cell r="D452">
            <v>312.12</v>
          </cell>
        </row>
        <row r="453">
          <cell r="C453" t="str">
            <v>Átutalva a(z) M számláról - L</v>
          </cell>
          <cell r="D453">
            <v>312.13</v>
          </cell>
        </row>
        <row r="454">
          <cell r="C454" t="str">
            <v>Átutalva a(z) N számláról - L</v>
          </cell>
          <cell r="D454">
            <v>312.14</v>
          </cell>
        </row>
        <row r="455">
          <cell r="C455" t="str">
            <v>Átutalva a(z) O számláról - L</v>
          </cell>
          <cell r="D455">
            <v>312.14999999999998</v>
          </cell>
        </row>
        <row r="456">
          <cell r="C456" t="str">
            <v>Átutalva a(z) P számláról - L</v>
          </cell>
          <cell r="D456">
            <v>312.16000000000003</v>
          </cell>
        </row>
        <row r="457">
          <cell r="C457" t="str">
            <v>Átutalva a(z) Q számláról - L</v>
          </cell>
          <cell r="D457">
            <v>312.17</v>
          </cell>
        </row>
        <row r="458">
          <cell r="C458" t="str">
            <v>Átutalva a(z) R számláról - L</v>
          </cell>
          <cell r="D458">
            <v>312.18</v>
          </cell>
        </row>
        <row r="459">
          <cell r="C459" t="str">
            <v>Átutalva a(z) S számláról - L</v>
          </cell>
          <cell r="D459">
            <v>312.19</v>
          </cell>
        </row>
        <row r="460">
          <cell r="C460" t="str">
            <v>Átutalva a(z) T számláról - L</v>
          </cell>
          <cell r="D460">
            <v>312.2</v>
          </cell>
        </row>
        <row r="461">
          <cell r="C461" t="str">
            <v>Készpénzletétel a kasszából - M</v>
          </cell>
          <cell r="D461">
            <v>313.01</v>
          </cell>
        </row>
        <row r="462">
          <cell r="C462" t="str">
            <v>Átutalva a(z) A számláról - M</v>
          </cell>
          <cell r="D462">
            <v>313.02</v>
          </cell>
        </row>
        <row r="463">
          <cell r="C463" t="str">
            <v>Átutalva a(z) B számláról - M</v>
          </cell>
          <cell r="D463">
            <v>313.02999999999997</v>
          </cell>
        </row>
        <row r="464">
          <cell r="C464" t="str">
            <v>Átutalva a(z) C számláról - M</v>
          </cell>
          <cell r="D464">
            <v>313.04000000000002</v>
          </cell>
        </row>
        <row r="465">
          <cell r="C465" t="str">
            <v>Átutalva a(z) D számláról - M</v>
          </cell>
          <cell r="D465">
            <v>313.05</v>
          </cell>
        </row>
        <row r="466">
          <cell r="C466" t="str">
            <v>Átutalva a(z) E számláról - M</v>
          </cell>
          <cell r="D466">
            <v>313.06</v>
          </cell>
        </row>
        <row r="467">
          <cell r="C467" t="str">
            <v>Átutalva a(z) F számláról - M</v>
          </cell>
          <cell r="D467">
            <v>313.07</v>
          </cell>
        </row>
        <row r="468">
          <cell r="C468" t="str">
            <v>Átutalva a(z) G számláról - M</v>
          </cell>
          <cell r="D468">
            <v>313.08</v>
          </cell>
        </row>
        <row r="469">
          <cell r="C469" t="str">
            <v>Átutalva a(z) H számláról - M</v>
          </cell>
          <cell r="D469">
            <v>313.08999999999997</v>
          </cell>
        </row>
        <row r="470">
          <cell r="C470" t="str">
            <v>Átutalva a(z) I számláról - M</v>
          </cell>
          <cell r="D470">
            <v>313.10000000000002</v>
          </cell>
        </row>
        <row r="471">
          <cell r="C471" t="str">
            <v>Átutalva a(z) J számláról - M</v>
          </cell>
          <cell r="D471">
            <v>313.11</v>
          </cell>
        </row>
        <row r="472">
          <cell r="C472" t="str">
            <v>Átutalva a(z) K számláról - M</v>
          </cell>
          <cell r="D472">
            <v>313.12</v>
          </cell>
        </row>
        <row r="473">
          <cell r="C473" t="str">
            <v>Átutalva a(z) L számláról - M</v>
          </cell>
          <cell r="D473">
            <v>313.13</v>
          </cell>
        </row>
        <row r="474">
          <cell r="C474" t="str">
            <v>Átutalva a(z) N számláról - M</v>
          </cell>
          <cell r="D474">
            <v>313.14</v>
          </cell>
        </row>
        <row r="475">
          <cell r="C475" t="str">
            <v>Átutalva a(z) O számláról - M</v>
          </cell>
          <cell r="D475">
            <v>313.14999999999998</v>
          </cell>
        </row>
        <row r="476">
          <cell r="C476" t="str">
            <v>Átutalva a(z) P számláról - M</v>
          </cell>
          <cell r="D476">
            <v>313.16000000000003</v>
          </cell>
        </row>
        <row r="477">
          <cell r="C477" t="str">
            <v>Átutalva a(z) Q számláról - M</v>
          </cell>
          <cell r="D477">
            <v>313.17</v>
          </cell>
        </row>
        <row r="478">
          <cell r="C478" t="str">
            <v>Átutalva a(z) R számláról - M</v>
          </cell>
          <cell r="D478">
            <v>313.18</v>
          </cell>
        </row>
        <row r="479">
          <cell r="C479" t="str">
            <v>Átutalva a(z) S számláról - M</v>
          </cell>
          <cell r="D479">
            <v>313.19</v>
          </cell>
        </row>
        <row r="480">
          <cell r="C480" t="str">
            <v>Átutalva a(z) T számláról - M</v>
          </cell>
          <cell r="D480">
            <v>313.2</v>
          </cell>
        </row>
        <row r="481">
          <cell r="C481" t="str">
            <v>Készpénzletétel a kasszából - N</v>
          </cell>
          <cell r="D481">
            <v>314.01</v>
          </cell>
        </row>
        <row r="482">
          <cell r="C482" t="str">
            <v>Átutalva a(z) A számláról - N</v>
          </cell>
          <cell r="D482">
            <v>314.02</v>
          </cell>
        </row>
        <row r="483">
          <cell r="C483" t="str">
            <v>Átutalva a(z) B számláról - N</v>
          </cell>
          <cell r="D483">
            <v>314.02999999999997</v>
          </cell>
        </row>
        <row r="484">
          <cell r="C484" t="str">
            <v>Átutalva a(z) C számláról - N</v>
          </cell>
          <cell r="D484">
            <v>314.04000000000002</v>
          </cell>
        </row>
        <row r="485">
          <cell r="C485" t="str">
            <v>Átutalva a(z) D számláról - N</v>
          </cell>
          <cell r="D485">
            <v>314.05</v>
          </cell>
        </row>
        <row r="486">
          <cell r="C486" t="str">
            <v>Átutalva a(z) E számláról - N</v>
          </cell>
          <cell r="D486">
            <v>314.06</v>
          </cell>
        </row>
        <row r="487">
          <cell r="C487" t="str">
            <v>Átutalva a(z) F számláról - N</v>
          </cell>
          <cell r="D487">
            <v>314.07</v>
          </cell>
        </row>
        <row r="488">
          <cell r="C488" t="str">
            <v>Átutalva a(z) G számláról - N</v>
          </cell>
          <cell r="D488">
            <v>314.08</v>
          </cell>
        </row>
        <row r="489">
          <cell r="C489" t="str">
            <v>Átutalva a(z) H számláról - N</v>
          </cell>
          <cell r="D489">
            <v>314.08999999999997</v>
          </cell>
        </row>
        <row r="490">
          <cell r="C490" t="str">
            <v>Átutalva a(z) I számláról - N</v>
          </cell>
          <cell r="D490">
            <v>314.10000000000002</v>
          </cell>
        </row>
        <row r="491">
          <cell r="C491" t="str">
            <v>Átutalva a(z) J számláról - N</v>
          </cell>
          <cell r="D491">
            <v>314.11</v>
          </cell>
        </row>
        <row r="492">
          <cell r="C492" t="str">
            <v>Átutalva a(z) K számláról - N</v>
          </cell>
          <cell r="D492">
            <v>314.12</v>
          </cell>
        </row>
        <row r="493">
          <cell r="C493" t="str">
            <v>Átutalva a(z) L számláról - N</v>
          </cell>
          <cell r="D493">
            <v>314.13</v>
          </cell>
        </row>
        <row r="494">
          <cell r="C494" t="str">
            <v>Átutalva a(z) M számláról - N</v>
          </cell>
          <cell r="D494">
            <v>314.14</v>
          </cell>
        </row>
        <row r="495">
          <cell r="C495" t="str">
            <v>Átutalva a(z) O számláról - N</v>
          </cell>
          <cell r="D495">
            <v>314.14999999999998</v>
          </cell>
        </row>
        <row r="496">
          <cell r="C496" t="str">
            <v>Átutalva a(z) P számláról - N</v>
          </cell>
          <cell r="D496">
            <v>314.16000000000003</v>
          </cell>
        </row>
        <row r="497">
          <cell r="C497" t="str">
            <v>Átutalva a(z) Q számláról - N</v>
          </cell>
          <cell r="D497">
            <v>314.17</v>
          </cell>
        </row>
        <row r="498">
          <cell r="C498" t="str">
            <v>Átutalva a(z) R számláról - N</v>
          </cell>
          <cell r="D498">
            <v>314.18</v>
          </cell>
        </row>
        <row r="499">
          <cell r="C499" t="str">
            <v>Átutalva a(z) S számláról - N</v>
          </cell>
          <cell r="D499">
            <v>314.19</v>
          </cell>
        </row>
        <row r="500">
          <cell r="C500" t="str">
            <v>Átutalva a(z) T számláról - N</v>
          </cell>
          <cell r="D500">
            <v>314.2</v>
          </cell>
        </row>
        <row r="501">
          <cell r="C501" t="str">
            <v>Készpénzletétel a kasszából - O</v>
          </cell>
          <cell r="D501">
            <v>315.01</v>
          </cell>
        </row>
        <row r="502">
          <cell r="C502" t="str">
            <v>Átutalva a(z) A számláról - O</v>
          </cell>
          <cell r="D502">
            <v>315.02</v>
          </cell>
        </row>
        <row r="503">
          <cell r="C503" t="str">
            <v>Átutalva a(z) B számláról - O</v>
          </cell>
          <cell r="D503">
            <v>315.02999999999997</v>
          </cell>
        </row>
        <row r="504">
          <cell r="C504" t="str">
            <v>Átutalva a(z) C számláról - O</v>
          </cell>
          <cell r="D504">
            <v>315.04000000000002</v>
          </cell>
        </row>
        <row r="505">
          <cell r="C505" t="str">
            <v>Átutalva a(z) D számláról - O</v>
          </cell>
          <cell r="D505">
            <v>315.05</v>
          </cell>
        </row>
        <row r="506">
          <cell r="C506" t="str">
            <v>Átutalva a(z) E számláról - O</v>
          </cell>
          <cell r="D506">
            <v>315.06</v>
          </cell>
        </row>
        <row r="507">
          <cell r="C507" t="str">
            <v>Átutalva a(z) F számláról - O</v>
          </cell>
          <cell r="D507">
            <v>315.07</v>
          </cell>
        </row>
        <row r="508">
          <cell r="C508" t="str">
            <v>Átutalva a(z) G számláról - O</v>
          </cell>
          <cell r="D508">
            <v>315.08</v>
          </cell>
        </row>
        <row r="509">
          <cell r="C509" t="str">
            <v>Átutalva a(z) H számláról - O</v>
          </cell>
          <cell r="D509">
            <v>315.08999999999997</v>
          </cell>
        </row>
        <row r="510">
          <cell r="C510" t="str">
            <v>Átutalva a(z) I számláról - O</v>
          </cell>
          <cell r="D510">
            <v>315.10000000000002</v>
          </cell>
        </row>
        <row r="511">
          <cell r="C511" t="str">
            <v>Átutalva a(z) J számláról - O</v>
          </cell>
          <cell r="D511">
            <v>315.11</v>
          </cell>
        </row>
        <row r="512">
          <cell r="C512" t="str">
            <v>Átutalva a(z) K számláról - O</v>
          </cell>
          <cell r="D512">
            <v>315.12</v>
          </cell>
        </row>
        <row r="513">
          <cell r="C513" t="str">
            <v>Átutalva a(z) L számláról - O</v>
          </cell>
          <cell r="D513">
            <v>315.13</v>
          </cell>
        </row>
        <row r="514">
          <cell r="C514" t="str">
            <v>Átutalva a(z) M számláról - O</v>
          </cell>
          <cell r="D514">
            <v>315.14</v>
          </cell>
        </row>
        <row r="515">
          <cell r="C515" t="str">
            <v>Átutalva a(z) N számláról - O</v>
          </cell>
          <cell r="D515">
            <v>315.14999999999998</v>
          </cell>
        </row>
        <row r="516">
          <cell r="C516" t="str">
            <v>Átutalva a(z) P számláról - O</v>
          </cell>
          <cell r="D516">
            <v>315.16000000000003</v>
          </cell>
        </row>
        <row r="517">
          <cell r="C517" t="str">
            <v>Átutalva a(z) Q számláról - O</v>
          </cell>
          <cell r="D517">
            <v>315.17</v>
          </cell>
        </row>
        <row r="518">
          <cell r="C518" t="str">
            <v>Átutalva a(z) R számláról - O</v>
          </cell>
          <cell r="D518">
            <v>315.18</v>
          </cell>
        </row>
        <row r="519">
          <cell r="C519" t="str">
            <v>Átutalva a(z) S számláról - O</v>
          </cell>
          <cell r="D519">
            <v>315.19</v>
          </cell>
        </row>
        <row r="520">
          <cell r="C520" t="str">
            <v>Átutalva a(z) T számláról - O</v>
          </cell>
          <cell r="D520">
            <v>315.2</v>
          </cell>
        </row>
        <row r="521">
          <cell r="C521" t="str">
            <v>Készpénzletétel a kasszából - P</v>
          </cell>
          <cell r="D521">
            <v>316.01</v>
          </cell>
        </row>
        <row r="522">
          <cell r="C522" t="str">
            <v>Átutalva a(z) A számláról - P</v>
          </cell>
          <cell r="D522">
            <v>316.02</v>
          </cell>
        </row>
        <row r="523">
          <cell r="C523" t="str">
            <v>Átutalva a(z) B számláról - P</v>
          </cell>
          <cell r="D523">
            <v>316.02999999999997</v>
          </cell>
        </row>
        <row r="524">
          <cell r="C524" t="str">
            <v>Átutalva a(z) C számláról - P</v>
          </cell>
          <cell r="D524">
            <v>316.04000000000002</v>
          </cell>
        </row>
        <row r="525">
          <cell r="C525" t="str">
            <v>Átutalva a(z) D számláról - P</v>
          </cell>
          <cell r="D525">
            <v>316.05</v>
          </cell>
        </row>
        <row r="526">
          <cell r="C526" t="str">
            <v>Átutalva a(z) E számláról - P</v>
          </cell>
          <cell r="D526">
            <v>316.06</v>
          </cell>
        </row>
        <row r="527">
          <cell r="C527" t="str">
            <v>Átutalva a(z) F számláról - P</v>
          </cell>
          <cell r="D527">
            <v>316.07</v>
          </cell>
        </row>
        <row r="528">
          <cell r="C528" t="str">
            <v>Átutalva a(z) G számláról - P</v>
          </cell>
          <cell r="D528">
            <v>316.08</v>
          </cell>
        </row>
        <row r="529">
          <cell r="C529" t="str">
            <v>Átutalva a(z) H számláról - P</v>
          </cell>
          <cell r="D529">
            <v>316.08999999999997</v>
          </cell>
        </row>
        <row r="530">
          <cell r="C530" t="str">
            <v>Átutalva a(z) I számláról - P</v>
          </cell>
          <cell r="D530">
            <v>316.10000000000002</v>
          </cell>
        </row>
        <row r="531">
          <cell r="C531" t="str">
            <v>Átutalva a(z) J számláról - P</v>
          </cell>
          <cell r="D531">
            <v>316.11</v>
          </cell>
        </row>
        <row r="532">
          <cell r="C532" t="str">
            <v>Átutalva a(z) K számláról - P</v>
          </cell>
          <cell r="D532">
            <v>316.12</v>
          </cell>
        </row>
        <row r="533">
          <cell r="C533" t="str">
            <v>Átutalva a(z) L számláról - P</v>
          </cell>
          <cell r="D533">
            <v>316.13</v>
          </cell>
        </row>
        <row r="534">
          <cell r="C534" t="str">
            <v>Átutalva a(z) M számláról - P</v>
          </cell>
          <cell r="D534">
            <v>316.14</v>
          </cell>
        </row>
        <row r="535">
          <cell r="C535" t="str">
            <v>Átutalva a(z) N számláról - P</v>
          </cell>
          <cell r="D535">
            <v>316.14999999999998</v>
          </cell>
        </row>
        <row r="536">
          <cell r="C536" t="str">
            <v>Átutalva a(z) O számláról - P</v>
          </cell>
          <cell r="D536">
            <v>316.16000000000003</v>
          </cell>
        </row>
        <row r="537">
          <cell r="C537" t="str">
            <v>Átutalva a(z) Q számláról - P</v>
          </cell>
          <cell r="D537">
            <v>316.17</v>
          </cell>
        </row>
        <row r="538">
          <cell r="C538" t="str">
            <v>Átutalva a(z) R számláról - P</v>
          </cell>
          <cell r="D538">
            <v>316.18</v>
          </cell>
        </row>
        <row r="539">
          <cell r="C539" t="str">
            <v>Átutalva a(z) S számláról - P</v>
          </cell>
          <cell r="D539">
            <v>316.19</v>
          </cell>
        </row>
        <row r="540">
          <cell r="C540" t="str">
            <v>Átutalva a(z) T számláról - P</v>
          </cell>
          <cell r="D540">
            <v>316.2</v>
          </cell>
        </row>
        <row r="541">
          <cell r="C541" t="str">
            <v>Készpénzletétel a kasszából - Q</v>
          </cell>
          <cell r="D541">
            <v>317.01</v>
          </cell>
        </row>
        <row r="542">
          <cell r="C542" t="str">
            <v>Átutalva a(z) A számláról - Q</v>
          </cell>
          <cell r="D542">
            <v>317.02</v>
          </cell>
        </row>
        <row r="543">
          <cell r="C543" t="str">
            <v>Átutalva a(z) B számláról - Q</v>
          </cell>
          <cell r="D543">
            <v>317.02999999999997</v>
          </cell>
        </row>
        <row r="544">
          <cell r="C544" t="str">
            <v>Átutalva a(z) C számláról - Q</v>
          </cell>
          <cell r="D544">
            <v>317.04000000000002</v>
          </cell>
        </row>
        <row r="545">
          <cell r="C545" t="str">
            <v>Átutalva a(z) D számláról - Q</v>
          </cell>
          <cell r="D545">
            <v>317.05</v>
          </cell>
        </row>
        <row r="546">
          <cell r="C546" t="str">
            <v>Átutalva a(z) E számláról - Q</v>
          </cell>
          <cell r="D546">
            <v>317.06</v>
          </cell>
        </row>
        <row r="547">
          <cell r="C547" t="str">
            <v>Átutalva a(z) F számláról - Q</v>
          </cell>
          <cell r="D547">
            <v>317.07</v>
          </cell>
        </row>
        <row r="548">
          <cell r="C548" t="str">
            <v>Átutalva a(z) G számláról - Q</v>
          </cell>
          <cell r="D548">
            <v>317.08</v>
          </cell>
        </row>
        <row r="549">
          <cell r="C549" t="str">
            <v>Átutalva a(z) H számláról - Q</v>
          </cell>
          <cell r="D549">
            <v>317.08999999999997</v>
          </cell>
        </row>
        <row r="550">
          <cell r="C550" t="str">
            <v>Átutalva a(z) I számláról - Q</v>
          </cell>
          <cell r="D550">
            <v>317.10000000000002</v>
          </cell>
        </row>
        <row r="551">
          <cell r="C551" t="str">
            <v>Átutalva a(z) J számláról - Q</v>
          </cell>
          <cell r="D551">
            <v>317.11</v>
          </cell>
        </row>
        <row r="552">
          <cell r="C552" t="str">
            <v>Átutalva a(z) K számláról - Q</v>
          </cell>
          <cell r="D552">
            <v>317.12</v>
          </cell>
        </row>
        <row r="553">
          <cell r="C553" t="str">
            <v>Átutalva a(z) L számláról - Q</v>
          </cell>
          <cell r="D553">
            <v>317.13</v>
          </cell>
        </row>
        <row r="554">
          <cell r="C554" t="str">
            <v>Átutalva a(z) M számláról - Q</v>
          </cell>
          <cell r="D554">
            <v>317.14</v>
          </cell>
        </row>
        <row r="555">
          <cell r="C555" t="str">
            <v>Átutalva a(z) N számláról - Q</v>
          </cell>
          <cell r="D555">
            <v>317.14999999999998</v>
          </cell>
        </row>
        <row r="556">
          <cell r="C556" t="str">
            <v>Átutalva a(z) O számláról - Q</v>
          </cell>
          <cell r="D556">
            <v>317.16000000000003</v>
          </cell>
        </row>
        <row r="557">
          <cell r="C557" t="str">
            <v>Átutalva a(z) P számláról - Q</v>
          </cell>
          <cell r="D557">
            <v>317.17</v>
          </cell>
        </row>
        <row r="558">
          <cell r="C558" t="str">
            <v>Átutalva a(z) R számláról - Q</v>
          </cell>
          <cell r="D558">
            <v>317.18</v>
          </cell>
        </row>
        <row r="559">
          <cell r="C559" t="str">
            <v>Átutalva a(z) S számláról - Q</v>
          </cell>
          <cell r="D559">
            <v>317.19</v>
          </cell>
        </row>
        <row r="560">
          <cell r="C560" t="str">
            <v>Átutalva a(z) T számláról - Q</v>
          </cell>
          <cell r="D560">
            <v>317.2</v>
          </cell>
        </row>
        <row r="561">
          <cell r="C561" t="str">
            <v>Készpénzletétel a kasszából - R</v>
          </cell>
          <cell r="D561">
            <v>318.01</v>
          </cell>
        </row>
        <row r="562">
          <cell r="C562" t="str">
            <v>Átutalva a(z) A számláról - R</v>
          </cell>
          <cell r="D562">
            <v>318.02</v>
          </cell>
        </row>
        <row r="563">
          <cell r="C563" t="str">
            <v>Átutalva a(z) B számláról - R</v>
          </cell>
          <cell r="D563">
            <v>318.02999999999997</v>
          </cell>
        </row>
        <row r="564">
          <cell r="C564" t="str">
            <v>Átutalva a(z) C számláról - R</v>
          </cell>
          <cell r="D564">
            <v>318.04000000000002</v>
          </cell>
        </row>
        <row r="565">
          <cell r="C565" t="str">
            <v>Átutalva a(z) D számláról - R</v>
          </cell>
          <cell r="D565">
            <v>318.05</v>
          </cell>
        </row>
        <row r="566">
          <cell r="C566" t="str">
            <v>Átutalva a(z) E számláról - R</v>
          </cell>
          <cell r="D566">
            <v>318.06</v>
          </cell>
        </row>
        <row r="567">
          <cell r="C567" t="str">
            <v>Átutalva a(z) F számláról - R</v>
          </cell>
          <cell r="D567">
            <v>318.07</v>
          </cell>
        </row>
        <row r="568">
          <cell r="C568" t="str">
            <v>Átutalva a(z) G számláról - R</v>
          </cell>
          <cell r="D568">
            <v>318.08</v>
          </cell>
        </row>
        <row r="569">
          <cell r="C569" t="str">
            <v>Átutalva a(z) H számláról - R</v>
          </cell>
          <cell r="D569">
            <v>318.08999999999997</v>
          </cell>
        </row>
        <row r="570">
          <cell r="C570" t="str">
            <v>Átutalva a(z) I számláról - R</v>
          </cell>
          <cell r="D570">
            <v>318.10000000000002</v>
          </cell>
        </row>
        <row r="571">
          <cell r="C571" t="str">
            <v>Átutalva a(z) J számláról - R</v>
          </cell>
          <cell r="D571">
            <v>318.11</v>
          </cell>
        </row>
        <row r="572">
          <cell r="C572" t="str">
            <v>Átutalva a(z) K számláról - R</v>
          </cell>
          <cell r="D572">
            <v>318.12</v>
          </cell>
        </row>
        <row r="573">
          <cell r="C573" t="str">
            <v>Átutalva a(z) L számláról - R</v>
          </cell>
          <cell r="D573">
            <v>318.13</v>
          </cell>
        </row>
        <row r="574">
          <cell r="C574" t="str">
            <v>Átutalva a(z) M számláról - R</v>
          </cell>
          <cell r="D574">
            <v>318.14</v>
          </cell>
        </row>
        <row r="575">
          <cell r="C575" t="str">
            <v>Átutalva a(z) N számláról - R</v>
          </cell>
          <cell r="D575">
            <v>318.14999999999998</v>
          </cell>
        </row>
        <row r="576">
          <cell r="C576" t="str">
            <v>Átutalva a(z) O számláról - R</v>
          </cell>
          <cell r="D576">
            <v>318.16000000000003</v>
          </cell>
        </row>
        <row r="577">
          <cell r="C577" t="str">
            <v>Átutalva a(z) P számláról - R</v>
          </cell>
          <cell r="D577">
            <v>318.17</v>
          </cell>
        </row>
        <row r="578">
          <cell r="C578" t="str">
            <v>Átutalva a(z) Q számláról - R</v>
          </cell>
          <cell r="D578">
            <v>318.18</v>
          </cell>
        </row>
        <row r="579">
          <cell r="C579" t="str">
            <v>Átutalva a(z) S számláról - R</v>
          </cell>
          <cell r="D579">
            <v>318.19</v>
          </cell>
        </row>
        <row r="580">
          <cell r="C580" t="str">
            <v>Átutalva a(z) T számláról - R</v>
          </cell>
          <cell r="D580">
            <v>318.2</v>
          </cell>
        </row>
        <row r="581">
          <cell r="C581" t="str">
            <v>Készpénzletétel a kasszából - S</v>
          </cell>
          <cell r="D581">
            <v>319.01</v>
          </cell>
        </row>
        <row r="582">
          <cell r="C582" t="str">
            <v>Átutalva a(z) A számláról - S</v>
          </cell>
          <cell r="D582">
            <v>319.02</v>
          </cell>
        </row>
        <row r="583">
          <cell r="C583" t="str">
            <v>Átutalva a(z) B számláról - S</v>
          </cell>
          <cell r="D583">
            <v>319.02999999999997</v>
          </cell>
        </row>
        <row r="584">
          <cell r="C584" t="str">
            <v>Átutalva a(z) C számláról - S</v>
          </cell>
          <cell r="D584">
            <v>319.04000000000002</v>
          </cell>
        </row>
        <row r="585">
          <cell r="C585" t="str">
            <v>Átutalva a(z) D számláról - S</v>
          </cell>
          <cell r="D585">
            <v>319.05</v>
          </cell>
        </row>
        <row r="586">
          <cell r="C586" t="str">
            <v>Átutalva a(z) E számláról - S</v>
          </cell>
          <cell r="D586">
            <v>319.06</v>
          </cell>
        </row>
        <row r="587">
          <cell r="C587" t="str">
            <v>Átutalva a(z) F számláról - S</v>
          </cell>
          <cell r="D587">
            <v>319.07</v>
          </cell>
        </row>
        <row r="588">
          <cell r="C588" t="str">
            <v>Átutalva a(z) G számláról - S</v>
          </cell>
          <cell r="D588">
            <v>319.08</v>
          </cell>
        </row>
        <row r="589">
          <cell r="C589" t="str">
            <v>Átutalva a(z) H számláról - S</v>
          </cell>
          <cell r="D589">
            <v>319.08999999999997</v>
          </cell>
        </row>
        <row r="590">
          <cell r="C590" t="str">
            <v>Átutalva a(z) I számláról - S</v>
          </cell>
          <cell r="D590">
            <v>319.10000000000002</v>
          </cell>
        </row>
        <row r="591">
          <cell r="C591" t="str">
            <v>Átutalva a(z) J számláról - S</v>
          </cell>
          <cell r="D591">
            <v>319.11</v>
          </cell>
        </row>
        <row r="592">
          <cell r="C592" t="str">
            <v>Átutalva a(z) K számláról - S</v>
          </cell>
          <cell r="D592">
            <v>319.12</v>
          </cell>
        </row>
        <row r="593">
          <cell r="C593" t="str">
            <v>Átutalva a(z) L számláról - S</v>
          </cell>
          <cell r="D593">
            <v>319.13</v>
          </cell>
        </row>
        <row r="594">
          <cell r="C594" t="str">
            <v>Átutalva a(z) M számláról - S</v>
          </cell>
          <cell r="D594">
            <v>319.14</v>
          </cell>
        </row>
        <row r="595">
          <cell r="C595" t="str">
            <v>Átutalva a(z) N számláról - S</v>
          </cell>
          <cell r="D595">
            <v>319.14999999999998</v>
          </cell>
        </row>
        <row r="596">
          <cell r="C596" t="str">
            <v>Átutalva a(z) O számláról - S</v>
          </cell>
          <cell r="D596">
            <v>319.16000000000003</v>
          </cell>
        </row>
        <row r="597">
          <cell r="C597" t="str">
            <v>Átutalva a(z) P számláról - S</v>
          </cell>
          <cell r="D597">
            <v>319.17</v>
          </cell>
        </row>
        <row r="598">
          <cell r="C598" t="str">
            <v>Átutalva a(z) Q számláról - S</v>
          </cell>
          <cell r="D598">
            <v>319.18</v>
          </cell>
        </row>
        <row r="599">
          <cell r="C599" t="str">
            <v>Átutalva a(z) R számláról - S</v>
          </cell>
          <cell r="D599">
            <v>319.19</v>
          </cell>
        </row>
        <row r="600">
          <cell r="C600" t="str">
            <v>Átutalva a(z) T számláról - S</v>
          </cell>
          <cell r="D600">
            <v>319.2</v>
          </cell>
        </row>
        <row r="601">
          <cell r="C601" t="str">
            <v>Készpénzletétel a kasszából - T</v>
          </cell>
          <cell r="D601">
            <v>320.01</v>
          </cell>
        </row>
        <row r="602">
          <cell r="C602" t="str">
            <v>Átutalva a(z) A számláról - T</v>
          </cell>
          <cell r="D602">
            <v>320.02</v>
          </cell>
        </row>
        <row r="603">
          <cell r="C603" t="str">
            <v>Átutalva a(z) B számláról - T</v>
          </cell>
          <cell r="D603">
            <v>320.02999999999997</v>
          </cell>
        </row>
        <row r="604">
          <cell r="C604" t="str">
            <v>Átutalva a(z) C számláról - T</v>
          </cell>
          <cell r="D604">
            <v>320.04000000000002</v>
          </cell>
        </row>
        <row r="605">
          <cell r="C605" t="str">
            <v>Átutalva a(z) D számláról - T</v>
          </cell>
          <cell r="D605">
            <v>320.05</v>
          </cell>
        </row>
        <row r="606">
          <cell r="C606" t="str">
            <v>Átutalva a(z) E számláról - T</v>
          </cell>
          <cell r="D606">
            <v>320.06</v>
          </cell>
        </row>
        <row r="607">
          <cell r="C607" t="str">
            <v>Átutalva a(z) F számláról - T</v>
          </cell>
          <cell r="D607">
            <v>320.07</v>
          </cell>
        </row>
        <row r="608">
          <cell r="C608" t="str">
            <v>Átutalva a(z) G számláról - T</v>
          </cell>
          <cell r="D608">
            <v>320.08</v>
          </cell>
        </row>
        <row r="609">
          <cell r="C609" t="str">
            <v>Átutalva a(z) H számláról - T</v>
          </cell>
          <cell r="D609">
            <v>320.08999999999997</v>
          </cell>
        </row>
        <row r="610">
          <cell r="C610" t="str">
            <v>Átutalva a(z) I számláról - T</v>
          </cell>
          <cell r="D610">
            <v>320.10000000000002</v>
          </cell>
        </row>
        <row r="611">
          <cell r="C611" t="str">
            <v>Átutalva a(z) J számláról - T</v>
          </cell>
          <cell r="D611">
            <v>320.11</v>
          </cell>
        </row>
        <row r="612">
          <cell r="C612" t="str">
            <v>Átutalva a(z) K számláról - T</v>
          </cell>
          <cell r="D612">
            <v>320.12</v>
          </cell>
        </row>
        <row r="613">
          <cell r="C613" t="str">
            <v>Átutalva a(z) L számláról - T</v>
          </cell>
          <cell r="D613">
            <v>320.13</v>
          </cell>
        </row>
        <row r="614">
          <cell r="C614" t="str">
            <v>Átutalva a(z) M számláról - T</v>
          </cell>
          <cell r="D614">
            <v>320.14</v>
          </cell>
        </row>
        <row r="615">
          <cell r="C615" t="str">
            <v>Átutalva a(z) N számláról - T</v>
          </cell>
          <cell r="D615">
            <v>320.14999999999998</v>
          </cell>
        </row>
        <row r="616">
          <cell r="C616" t="str">
            <v>Átutalva a(z) O számláról - T</v>
          </cell>
          <cell r="D616">
            <v>320.16000000000003</v>
          </cell>
        </row>
        <row r="617">
          <cell r="C617" t="str">
            <v>Átutalva a(z) P számláról - T</v>
          </cell>
          <cell r="D617">
            <v>320.17</v>
          </cell>
        </row>
        <row r="618">
          <cell r="C618" t="str">
            <v>Átutalva a(z) Q számláról - T</v>
          </cell>
          <cell r="D618">
            <v>320.18</v>
          </cell>
        </row>
        <row r="619">
          <cell r="C619" t="str">
            <v>Átutalva a(z) R számláról - T</v>
          </cell>
          <cell r="D619">
            <v>320.19</v>
          </cell>
        </row>
        <row r="620">
          <cell r="C620" t="str">
            <v>Átutalva a(z) S számláról - T</v>
          </cell>
          <cell r="D620">
            <v>320.2</v>
          </cell>
        </row>
        <row r="621">
          <cell r="C621" t="str">
            <v>Készpénzletétel a(z) A számlára</v>
          </cell>
          <cell r="D621">
            <v>400.01</v>
          </cell>
        </row>
        <row r="622">
          <cell r="C622" t="str">
            <v>Készpénzletétel a(z) B számlára</v>
          </cell>
          <cell r="D622">
            <v>400.02</v>
          </cell>
        </row>
        <row r="623">
          <cell r="C623" t="str">
            <v>Készpénzletétel a(z) C számlára</v>
          </cell>
          <cell r="D623">
            <v>400.03</v>
          </cell>
        </row>
        <row r="624">
          <cell r="C624" t="str">
            <v>Készpénzletétel a(z) D számlára</v>
          </cell>
          <cell r="D624">
            <v>400.04</v>
          </cell>
        </row>
        <row r="625">
          <cell r="C625" t="str">
            <v>Készpénzletétel a(z) E számlára</v>
          </cell>
          <cell r="D625">
            <v>400.05</v>
          </cell>
        </row>
        <row r="626">
          <cell r="C626" t="str">
            <v>Készpénzletétel a(z) F számlára</v>
          </cell>
          <cell r="D626">
            <v>400.06</v>
          </cell>
        </row>
        <row r="627">
          <cell r="C627" t="str">
            <v>Készpénzletétel a(z) G számlára</v>
          </cell>
          <cell r="D627">
            <v>400.07</v>
          </cell>
        </row>
        <row r="628">
          <cell r="C628" t="str">
            <v>Készpénzletétel a(z) H számlára</v>
          </cell>
          <cell r="D628">
            <v>400.08</v>
          </cell>
        </row>
        <row r="629">
          <cell r="C629" t="str">
            <v>Készpénzletétel a(z) I számlára</v>
          </cell>
          <cell r="D629">
            <v>400.09</v>
          </cell>
        </row>
        <row r="630">
          <cell r="C630" t="str">
            <v>Készpénzletétel a(z) J számlára</v>
          </cell>
          <cell r="D630">
            <v>400.1</v>
          </cell>
        </row>
        <row r="631">
          <cell r="C631" t="str">
            <v>Készpénzletétel a(z) K számlára</v>
          </cell>
          <cell r="D631">
            <v>400.11</v>
          </cell>
        </row>
        <row r="632">
          <cell r="C632" t="str">
            <v>Készpénzletétel a(z) L számlára</v>
          </cell>
          <cell r="D632">
            <v>400.12</v>
          </cell>
        </row>
        <row r="633">
          <cell r="C633" t="str">
            <v>Készpénzletétel a(z) M számlára</v>
          </cell>
          <cell r="D633">
            <v>400.13</v>
          </cell>
        </row>
        <row r="634">
          <cell r="C634" t="str">
            <v>Készpénzletétel a(z) N számlára</v>
          </cell>
          <cell r="D634">
            <v>400.14</v>
          </cell>
        </row>
        <row r="635">
          <cell r="C635" t="str">
            <v>Készpénzletétel a(z) O számlára</v>
          </cell>
          <cell r="D635">
            <v>400.15</v>
          </cell>
        </row>
        <row r="636">
          <cell r="C636" t="str">
            <v>Készpénzletétel a(z) P számlára</v>
          </cell>
          <cell r="D636">
            <v>400.16</v>
          </cell>
        </row>
        <row r="637">
          <cell r="C637" t="str">
            <v>Készpénzletétel a(z) Q számlára</v>
          </cell>
          <cell r="D637">
            <v>400.17</v>
          </cell>
        </row>
        <row r="638">
          <cell r="C638" t="str">
            <v>Készpénzletétel a(z) R számlára</v>
          </cell>
          <cell r="D638">
            <v>400.18</v>
          </cell>
        </row>
        <row r="639">
          <cell r="C639" t="str">
            <v>Készpénzletétel a(z) S számlára</v>
          </cell>
          <cell r="D639">
            <v>400.19</v>
          </cell>
        </row>
        <row r="640">
          <cell r="C640" t="str">
            <v>Készpénzletétel a(z) T számlára</v>
          </cell>
          <cell r="D640">
            <v>400.2</v>
          </cell>
        </row>
        <row r="641">
          <cell r="C641" t="str">
            <v>Készpénzfelvétel a kasszába - A</v>
          </cell>
          <cell r="D641">
            <v>401.01</v>
          </cell>
        </row>
        <row r="642">
          <cell r="C642" t="str">
            <v>Átutalva a(z) B számlára - A</v>
          </cell>
          <cell r="D642">
            <v>401.02</v>
          </cell>
        </row>
        <row r="643">
          <cell r="C643" t="str">
            <v>Átutalva a(z) C számlára - A</v>
          </cell>
          <cell r="D643">
            <v>401.03</v>
          </cell>
        </row>
        <row r="644">
          <cell r="C644" t="str">
            <v>Átutalva a(z) D számlára - A</v>
          </cell>
          <cell r="D644">
            <v>401.04</v>
          </cell>
        </row>
        <row r="645">
          <cell r="C645" t="str">
            <v>Átutalva a(z) E számlára - A</v>
          </cell>
          <cell r="D645">
            <v>401.05</v>
          </cell>
        </row>
        <row r="646">
          <cell r="C646" t="str">
            <v>Átutalva a(z) F számlára - A</v>
          </cell>
          <cell r="D646">
            <v>401.06</v>
          </cell>
        </row>
        <row r="647">
          <cell r="C647" t="str">
            <v>Átutalva a(z) G számlára - A</v>
          </cell>
          <cell r="D647">
            <v>401.07</v>
          </cell>
        </row>
        <row r="648">
          <cell r="C648" t="str">
            <v>Átutalva a(z) H számlára - A</v>
          </cell>
          <cell r="D648">
            <v>401.08</v>
          </cell>
        </row>
        <row r="649">
          <cell r="C649" t="str">
            <v>Átutalva a(z) I számlára - A</v>
          </cell>
          <cell r="D649">
            <v>401.09</v>
          </cell>
        </row>
        <row r="650">
          <cell r="C650" t="str">
            <v>Átutalva a(z) J számlára - A</v>
          </cell>
          <cell r="D650">
            <v>401.1</v>
          </cell>
        </row>
        <row r="651">
          <cell r="C651" t="str">
            <v>Átutalva a(z) K számlára - A</v>
          </cell>
          <cell r="D651">
            <v>401.11</v>
          </cell>
        </row>
        <row r="652">
          <cell r="C652" t="str">
            <v>Átutalva a(z) L számlára - A</v>
          </cell>
          <cell r="D652">
            <v>401.12</v>
          </cell>
        </row>
        <row r="653">
          <cell r="C653" t="str">
            <v>Átutalva a(z) M számlára - A</v>
          </cell>
          <cell r="D653">
            <v>401.13</v>
          </cell>
        </row>
        <row r="654">
          <cell r="C654" t="str">
            <v>Átutalva a(z) N számlára - A</v>
          </cell>
          <cell r="D654">
            <v>401.14</v>
          </cell>
        </row>
        <row r="655">
          <cell r="C655" t="str">
            <v>Átutalva a(z) O számlára - A</v>
          </cell>
          <cell r="D655">
            <v>401.15</v>
          </cell>
        </row>
        <row r="656">
          <cell r="C656" t="str">
            <v>Átutalva a(z) P számlára - A</v>
          </cell>
          <cell r="D656">
            <v>401.16</v>
          </cell>
        </row>
        <row r="657">
          <cell r="C657" t="str">
            <v>Átutalva a(z) Q számlára - A</v>
          </cell>
          <cell r="D657">
            <v>401.17</v>
          </cell>
        </row>
        <row r="658">
          <cell r="C658" t="str">
            <v>Átutalva a(z) R számlára - A</v>
          </cell>
          <cell r="D658">
            <v>401.18</v>
          </cell>
        </row>
        <row r="659">
          <cell r="C659" t="str">
            <v>Átutalva a(z) S számlára - A</v>
          </cell>
          <cell r="D659">
            <v>401.19</v>
          </cell>
        </row>
        <row r="660">
          <cell r="C660" t="str">
            <v>Átutalva a(z) T számlára - A</v>
          </cell>
          <cell r="D660">
            <v>401.2</v>
          </cell>
        </row>
        <row r="661">
          <cell r="C661" t="str">
            <v>Készpénzfelvétel a kasszába - B</v>
          </cell>
          <cell r="D661">
            <v>402.01</v>
          </cell>
        </row>
        <row r="662">
          <cell r="C662" t="str">
            <v>Átutalva a(z) A számlára - B</v>
          </cell>
          <cell r="D662">
            <v>402.02</v>
          </cell>
        </row>
        <row r="663">
          <cell r="C663" t="str">
            <v>Átutalva a(z) C számlára - B</v>
          </cell>
          <cell r="D663">
            <v>402.03</v>
          </cell>
        </row>
        <row r="664">
          <cell r="C664" t="str">
            <v>Átutalva a(z) D számlára - B</v>
          </cell>
          <cell r="D664">
            <v>402.04</v>
          </cell>
        </row>
        <row r="665">
          <cell r="C665" t="str">
            <v>Átutalva a(z) E számlára - B</v>
          </cell>
          <cell r="D665">
            <v>402.05</v>
          </cell>
        </row>
        <row r="666">
          <cell r="C666" t="str">
            <v>Átutalva a(z) F számlára - B</v>
          </cell>
          <cell r="D666">
            <v>402.06</v>
          </cell>
        </row>
        <row r="667">
          <cell r="C667" t="str">
            <v>Átutalva a(z) G számlára - B</v>
          </cell>
          <cell r="D667">
            <v>402.07</v>
          </cell>
        </row>
        <row r="668">
          <cell r="C668" t="str">
            <v>Átutalva a(z) H számlára - B</v>
          </cell>
          <cell r="D668">
            <v>402.08</v>
          </cell>
        </row>
        <row r="669">
          <cell r="C669" t="str">
            <v>Átutalva a(z) I számlára - B</v>
          </cell>
          <cell r="D669">
            <v>402.09</v>
          </cell>
        </row>
        <row r="670">
          <cell r="C670" t="str">
            <v>Átutalva a(z) J számlára - B</v>
          </cell>
          <cell r="D670">
            <v>402.1</v>
          </cell>
        </row>
        <row r="671">
          <cell r="C671" t="str">
            <v>Átutalva a(z) K számlára - B</v>
          </cell>
          <cell r="D671">
            <v>402.11</v>
          </cell>
        </row>
        <row r="672">
          <cell r="C672" t="str">
            <v>Átutalva a(z) L számlára - B</v>
          </cell>
          <cell r="D672">
            <v>402.12</v>
          </cell>
        </row>
        <row r="673">
          <cell r="C673" t="str">
            <v>Átutalva a(z) M számlára - B</v>
          </cell>
          <cell r="D673">
            <v>402.13</v>
          </cell>
        </row>
        <row r="674">
          <cell r="C674" t="str">
            <v>Átutalva a(z) N számlára - B</v>
          </cell>
          <cell r="D674">
            <v>402.14</v>
          </cell>
        </row>
        <row r="675">
          <cell r="C675" t="str">
            <v>Átutalva a(z) O számlára - B</v>
          </cell>
          <cell r="D675">
            <v>402.15</v>
          </cell>
        </row>
        <row r="676">
          <cell r="C676" t="str">
            <v>Átutalva a(z) P számlára - B</v>
          </cell>
          <cell r="D676">
            <v>402.16</v>
          </cell>
        </row>
        <row r="677">
          <cell r="C677" t="str">
            <v>Átutalva a(z) Q számlára - B</v>
          </cell>
          <cell r="D677">
            <v>402.17</v>
          </cell>
        </row>
        <row r="678">
          <cell r="C678" t="str">
            <v>Átutalva a(z) R számlára - B</v>
          </cell>
          <cell r="D678">
            <v>402.18</v>
          </cell>
        </row>
        <row r="679">
          <cell r="C679" t="str">
            <v>Átutalva a(z) S számlára - B</v>
          </cell>
          <cell r="D679">
            <v>402.19</v>
          </cell>
        </row>
        <row r="680">
          <cell r="C680" t="str">
            <v>Átutalva a(z) T számlára - B</v>
          </cell>
          <cell r="D680">
            <v>402.2</v>
          </cell>
        </row>
        <row r="681">
          <cell r="C681" t="str">
            <v>Készpénzfelvétel a kasszába - C</v>
          </cell>
          <cell r="D681">
            <v>403.01</v>
          </cell>
        </row>
        <row r="682">
          <cell r="C682" t="str">
            <v>Átutalva a(z) A számlára - C</v>
          </cell>
          <cell r="D682">
            <v>403.02</v>
          </cell>
        </row>
        <row r="683">
          <cell r="C683" t="str">
            <v>Átutalva a(z) B számlára - C</v>
          </cell>
          <cell r="D683">
            <v>403.03</v>
          </cell>
        </row>
        <row r="684">
          <cell r="C684" t="str">
            <v>Átutalva a(z) D számlára - C</v>
          </cell>
          <cell r="D684">
            <v>403.04</v>
          </cell>
        </row>
        <row r="685">
          <cell r="C685" t="str">
            <v>Átutalva a(z) E számlára - C</v>
          </cell>
          <cell r="D685">
            <v>403.05</v>
          </cell>
        </row>
        <row r="686">
          <cell r="C686" t="str">
            <v>Átutalva a(z) F számlára - C</v>
          </cell>
          <cell r="D686">
            <v>403.06</v>
          </cell>
        </row>
        <row r="687">
          <cell r="C687" t="str">
            <v>Átutalva a(z) G számlára - C</v>
          </cell>
          <cell r="D687">
            <v>403.07</v>
          </cell>
        </row>
        <row r="688">
          <cell r="C688" t="str">
            <v>Átutalva a(z) H számlára - C</v>
          </cell>
          <cell r="D688">
            <v>403.08</v>
          </cell>
        </row>
        <row r="689">
          <cell r="C689" t="str">
            <v>Átutalva a(z) I számlára - C</v>
          </cell>
          <cell r="D689">
            <v>403.09</v>
          </cell>
        </row>
        <row r="690">
          <cell r="C690" t="str">
            <v>Átutalva a(z) J számlára - C</v>
          </cell>
          <cell r="D690">
            <v>403.1</v>
          </cell>
        </row>
        <row r="691">
          <cell r="C691" t="str">
            <v>Átutalva a(z) K számlára - C</v>
          </cell>
          <cell r="D691">
            <v>403.11</v>
          </cell>
        </row>
        <row r="692">
          <cell r="C692" t="str">
            <v>Átutalva a(z) L számlára - C</v>
          </cell>
          <cell r="D692">
            <v>403.12</v>
          </cell>
        </row>
        <row r="693">
          <cell r="C693" t="str">
            <v>Átutalva a(z) M számlára - C</v>
          </cell>
          <cell r="D693">
            <v>403.13</v>
          </cell>
        </row>
        <row r="694">
          <cell r="C694" t="str">
            <v>Átutalva a(z) N számlára - C</v>
          </cell>
          <cell r="D694">
            <v>403.14</v>
          </cell>
        </row>
        <row r="695">
          <cell r="C695" t="str">
            <v>Átutalva a(z) O számlára - C</v>
          </cell>
          <cell r="D695">
            <v>403.15</v>
          </cell>
        </row>
        <row r="696">
          <cell r="C696" t="str">
            <v>Átutalva a(z) P számlára - C</v>
          </cell>
          <cell r="D696">
            <v>403.16</v>
          </cell>
        </row>
        <row r="697">
          <cell r="C697" t="str">
            <v>Átutalva a(z) Q számlára - C</v>
          </cell>
          <cell r="D697">
            <v>403.17</v>
          </cell>
        </row>
        <row r="698">
          <cell r="C698" t="str">
            <v>Átutalva a(z) R számlára - C</v>
          </cell>
          <cell r="D698">
            <v>403.18</v>
          </cell>
        </row>
        <row r="699">
          <cell r="C699" t="str">
            <v>Átutalva a(z) S számlára - C</v>
          </cell>
          <cell r="D699">
            <v>403.19</v>
          </cell>
        </row>
        <row r="700">
          <cell r="C700" t="str">
            <v>Átutalva a(z) T számlára - C</v>
          </cell>
          <cell r="D700">
            <v>403.2</v>
          </cell>
        </row>
        <row r="701">
          <cell r="C701" t="str">
            <v>Készpénzfelvétel a kasszába - D</v>
          </cell>
          <cell r="D701">
            <v>404.01</v>
          </cell>
        </row>
        <row r="702">
          <cell r="C702" t="str">
            <v>Átutalva a(z) A számlára - D</v>
          </cell>
          <cell r="D702">
            <v>404.02</v>
          </cell>
        </row>
        <row r="703">
          <cell r="C703" t="str">
            <v>Átutalva a(z) B számlára - D</v>
          </cell>
          <cell r="D703">
            <v>404.03</v>
          </cell>
        </row>
        <row r="704">
          <cell r="C704" t="str">
            <v>Átutalva a(z) C számlára - D</v>
          </cell>
          <cell r="D704">
            <v>404.04</v>
          </cell>
        </row>
        <row r="705">
          <cell r="C705" t="str">
            <v>Átutalva a(z) E számlára - D</v>
          </cell>
          <cell r="D705">
            <v>404.05</v>
          </cell>
        </row>
        <row r="706">
          <cell r="C706" t="str">
            <v>Átutalva a(z) F számlára - D</v>
          </cell>
          <cell r="D706">
            <v>404.06</v>
          </cell>
        </row>
        <row r="707">
          <cell r="C707" t="str">
            <v>Átutalva a(z) G számlára - D</v>
          </cell>
          <cell r="D707">
            <v>404.07</v>
          </cell>
        </row>
        <row r="708">
          <cell r="C708" t="str">
            <v>Átutalva a(z) H számlára - D</v>
          </cell>
          <cell r="D708">
            <v>404.08</v>
          </cell>
        </row>
        <row r="709">
          <cell r="C709" t="str">
            <v>Átutalva a(z) I számlára - D</v>
          </cell>
          <cell r="D709">
            <v>404.09</v>
          </cell>
        </row>
        <row r="710">
          <cell r="C710" t="str">
            <v>Átutalva a(z) J számlára - D</v>
          </cell>
          <cell r="D710">
            <v>404.1</v>
          </cell>
        </row>
        <row r="711">
          <cell r="C711" t="str">
            <v>Átutalva a(z) K számlára - D</v>
          </cell>
          <cell r="D711">
            <v>404.11</v>
          </cell>
        </row>
        <row r="712">
          <cell r="C712" t="str">
            <v>Átutalva a(z) L számlára - D</v>
          </cell>
          <cell r="D712">
            <v>404.12</v>
          </cell>
        </row>
        <row r="713">
          <cell r="C713" t="str">
            <v>Átutalva a(z) M számlára - D</v>
          </cell>
          <cell r="D713">
            <v>404.13</v>
          </cell>
        </row>
        <row r="714">
          <cell r="C714" t="str">
            <v>Átutalva a(z) N számlára - D</v>
          </cell>
          <cell r="D714">
            <v>404.14</v>
          </cell>
        </row>
        <row r="715">
          <cell r="C715" t="str">
            <v>Átutalva a(z) O számlára - D</v>
          </cell>
          <cell r="D715">
            <v>404.15</v>
          </cell>
        </row>
        <row r="716">
          <cell r="C716" t="str">
            <v>Átutalva a(z) P számlára - D</v>
          </cell>
          <cell r="D716">
            <v>404.16</v>
          </cell>
        </row>
        <row r="717">
          <cell r="C717" t="str">
            <v>Átutalva a(z) Q számlára - D</v>
          </cell>
          <cell r="D717">
            <v>404.17</v>
          </cell>
        </row>
        <row r="718">
          <cell r="C718" t="str">
            <v>Átutalva a(z) R számlára - D</v>
          </cell>
          <cell r="D718">
            <v>404.18</v>
          </cell>
        </row>
        <row r="719">
          <cell r="C719" t="str">
            <v>Átutalva a(z) S számlára - D</v>
          </cell>
          <cell r="D719">
            <v>404.19</v>
          </cell>
        </row>
        <row r="720">
          <cell r="C720" t="str">
            <v>Átutalva a(z) T számlára - D</v>
          </cell>
          <cell r="D720">
            <v>404.2</v>
          </cell>
        </row>
        <row r="721">
          <cell r="C721" t="str">
            <v>Készpénzfelvétel a kasszába - E</v>
          </cell>
          <cell r="D721">
            <v>405.01</v>
          </cell>
        </row>
        <row r="722">
          <cell r="C722" t="str">
            <v>Átutalva a(z) A számlára - E</v>
          </cell>
          <cell r="D722">
            <v>405.02</v>
          </cell>
        </row>
        <row r="723">
          <cell r="C723" t="str">
            <v>Átutalva a(z) B számlára - E</v>
          </cell>
          <cell r="D723">
            <v>405.03</v>
          </cell>
        </row>
        <row r="724">
          <cell r="C724" t="str">
            <v>Átutalva a(z) C számlára - E</v>
          </cell>
          <cell r="D724">
            <v>405.04</v>
          </cell>
        </row>
        <row r="725">
          <cell r="C725" t="str">
            <v>Átutalva a(z) D számlára - E</v>
          </cell>
          <cell r="D725">
            <v>405.05</v>
          </cell>
        </row>
        <row r="726">
          <cell r="C726" t="str">
            <v>Átutalva a(z) F számlára - E</v>
          </cell>
          <cell r="D726">
            <v>405.06</v>
          </cell>
        </row>
        <row r="727">
          <cell r="C727" t="str">
            <v>Átutalva a(z) G számlára - E</v>
          </cell>
          <cell r="D727">
            <v>405.07</v>
          </cell>
        </row>
        <row r="728">
          <cell r="C728" t="str">
            <v>Átutalva a(z) H számlára - E</v>
          </cell>
          <cell r="D728">
            <v>405.08</v>
          </cell>
        </row>
        <row r="729">
          <cell r="C729" t="str">
            <v>Átutalva a(z) I számlára - E</v>
          </cell>
          <cell r="D729">
            <v>405.09</v>
          </cell>
        </row>
        <row r="730">
          <cell r="C730" t="str">
            <v>Átutalva a(z) J számlára - E</v>
          </cell>
          <cell r="D730">
            <v>405.1</v>
          </cell>
        </row>
        <row r="731">
          <cell r="C731" t="str">
            <v>Átutalva a(z) K számlára - E</v>
          </cell>
          <cell r="D731">
            <v>405.11</v>
          </cell>
        </row>
        <row r="732">
          <cell r="C732" t="str">
            <v>Átutalva a(z) L számlára - E</v>
          </cell>
          <cell r="D732">
            <v>405.12</v>
          </cell>
        </row>
        <row r="733">
          <cell r="C733" t="str">
            <v>Átutalva a(z) M számlára - E</v>
          </cell>
          <cell r="D733">
            <v>405.13</v>
          </cell>
        </row>
        <row r="734">
          <cell r="C734" t="str">
            <v>Átutalva a(z) N számlára - E</v>
          </cell>
          <cell r="D734">
            <v>405.14</v>
          </cell>
        </row>
        <row r="735">
          <cell r="C735" t="str">
            <v>Átutalva a(z) O számlára - E</v>
          </cell>
          <cell r="D735">
            <v>405.15</v>
          </cell>
        </row>
        <row r="736">
          <cell r="C736" t="str">
            <v>Átutalva a(z) P számlára - E</v>
          </cell>
          <cell r="D736">
            <v>405.16</v>
          </cell>
        </row>
        <row r="737">
          <cell r="C737" t="str">
            <v>Átutalva a(z) Q számlára - E</v>
          </cell>
          <cell r="D737">
            <v>405.17</v>
          </cell>
        </row>
        <row r="738">
          <cell r="C738" t="str">
            <v>Átutalva a(z) R számlára - E</v>
          </cell>
          <cell r="D738">
            <v>405.18</v>
          </cell>
        </row>
        <row r="739">
          <cell r="C739" t="str">
            <v>Átutalva a(z) S számlára - E</v>
          </cell>
          <cell r="D739">
            <v>405.19</v>
          </cell>
        </row>
        <row r="740">
          <cell r="C740" t="str">
            <v>Átutalva a(z) T számlára - E</v>
          </cell>
          <cell r="D740">
            <v>405.2</v>
          </cell>
        </row>
        <row r="741">
          <cell r="C741" t="str">
            <v>Készpénzfelvétel a kasszába - F</v>
          </cell>
          <cell r="D741">
            <v>406.01</v>
          </cell>
        </row>
        <row r="742">
          <cell r="C742" t="str">
            <v>Átutalva a(z) A számlára - F</v>
          </cell>
          <cell r="D742">
            <v>406.02</v>
          </cell>
        </row>
        <row r="743">
          <cell r="C743" t="str">
            <v>Átutalva a(z) B számlára - F</v>
          </cell>
          <cell r="D743">
            <v>406.03</v>
          </cell>
        </row>
        <row r="744">
          <cell r="C744" t="str">
            <v>Átutalva a(z) C számlára - F</v>
          </cell>
          <cell r="D744">
            <v>406.04</v>
          </cell>
        </row>
        <row r="745">
          <cell r="C745" t="str">
            <v>Átutalva a(z) D számlára - F</v>
          </cell>
          <cell r="D745">
            <v>406.05</v>
          </cell>
        </row>
        <row r="746">
          <cell r="C746" t="str">
            <v>Átutalva a(z) E számlára - F</v>
          </cell>
          <cell r="D746">
            <v>406.06</v>
          </cell>
        </row>
        <row r="747">
          <cell r="C747" t="str">
            <v>Átutalva a(z) G számlára - F</v>
          </cell>
          <cell r="D747">
            <v>406.07</v>
          </cell>
        </row>
        <row r="748">
          <cell r="C748" t="str">
            <v>Átutalva a(z) H számlára - F</v>
          </cell>
          <cell r="D748">
            <v>406.08</v>
          </cell>
        </row>
        <row r="749">
          <cell r="C749" t="str">
            <v>Átutalva a(z) I számlára - F</v>
          </cell>
          <cell r="D749">
            <v>406.09</v>
          </cell>
        </row>
        <row r="750">
          <cell r="C750" t="str">
            <v>Átutalva a(z) J számlára - F</v>
          </cell>
          <cell r="D750">
            <v>406.1</v>
          </cell>
        </row>
        <row r="751">
          <cell r="C751" t="str">
            <v>Átutalva a(z) K számlára - F</v>
          </cell>
          <cell r="D751">
            <v>406.11</v>
          </cell>
        </row>
        <row r="752">
          <cell r="C752" t="str">
            <v>Átutalva a(z) L számlára - F</v>
          </cell>
          <cell r="D752">
            <v>406.12</v>
          </cell>
        </row>
        <row r="753">
          <cell r="C753" t="str">
            <v>Átutalva a(z) M számlára - F</v>
          </cell>
          <cell r="D753">
            <v>406.13</v>
          </cell>
        </row>
        <row r="754">
          <cell r="C754" t="str">
            <v>Átutalva a(z) N számlára - F</v>
          </cell>
          <cell r="D754">
            <v>406.14</v>
          </cell>
        </row>
        <row r="755">
          <cell r="C755" t="str">
            <v>Átutalva a(z) O számlára - F</v>
          </cell>
          <cell r="D755">
            <v>406.15</v>
          </cell>
        </row>
        <row r="756">
          <cell r="C756" t="str">
            <v>Átutalva a(z) P számlára - F</v>
          </cell>
          <cell r="D756">
            <v>406.16</v>
          </cell>
        </row>
        <row r="757">
          <cell r="C757" t="str">
            <v>Átutalva a(z) Q számlára - F</v>
          </cell>
          <cell r="D757">
            <v>406.17</v>
          </cell>
        </row>
        <row r="758">
          <cell r="C758" t="str">
            <v>Átutalva a(z) R számlára - F</v>
          </cell>
          <cell r="D758">
            <v>406.18</v>
          </cell>
        </row>
        <row r="759">
          <cell r="C759" t="str">
            <v>Átutalva a(z) S számlára - F</v>
          </cell>
          <cell r="D759">
            <v>406.19</v>
          </cell>
        </row>
        <row r="760">
          <cell r="C760" t="str">
            <v>Átutalva a(z) T számlára - F</v>
          </cell>
          <cell r="D760">
            <v>406.2</v>
          </cell>
        </row>
        <row r="761">
          <cell r="C761" t="str">
            <v>Készpénzfelvétel a kasszába - G</v>
          </cell>
          <cell r="D761">
            <v>407.01</v>
          </cell>
        </row>
        <row r="762">
          <cell r="C762" t="str">
            <v>Átutalva a(z) A számlára - G</v>
          </cell>
          <cell r="D762">
            <v>407.02</v>
          </cell>
        </row>
        <row r="763">
          <cell r="C763" t="str">
            <v>Átutalva a(z) B számlára - G</v>
          </cell>
          <cell r="D763">
            <v>407.03</v>
          </cell>
        </row>
        <row r="764">
          <cell r="C764" t="str">
            <v>Átutalva a(z) C számlára - G</v>
          </cell>
          <cell r="D764">
            <v>407.04</v>
          </cell>
        </row>
        <row r="765">
          <cell r="C765" t="str">
            <v>Átutalva a(z) D számlára - G</v>
          </cell>
          <cell r="D765">
            <v>407.05</v>
          </cell>
        </row>
        <row r="766">
          <cell r="C766" t="str">
            <v>Átutalva a(z) E számlára - G</v>
          </cell>
          <cell r="D766">
            <v>407.06</v>
          </cell>
        </row>
        <row r="767">
          <cell r="C767" t="str">
            <v>Átutalva a(z) F számlára - G</v>
          </cell>
          <cell r="D767">
            <v>407.07</v>
          </cell>
        </row>
        <row r="768">
          <cell r="C768" t="str">
            <v>Átutalva a(z) H számlára - G</v>
          </cell>
          <cell r="D768">
            <v>407.08</v>
          </cell>
        </row>
        <row r="769">
          <cell r="C769" t="str">
            <v>Átutalva a(z) I számlára - G</v>
          </cell>
          <cell r="D769">
            <v>407.09</v>
          </cell>
        </row>
        <row r="770">
          <cell r="C770" t="str">
            <v>Átutalva a(z) J számlára - G</v>
          </cell>
          <cell r="D770">
            <v>407.1</v>
          </cell>
        </row>
        <row r="771">
          <cell r="C771" t="str">
            <v>Átutalva a(z) K számlára - G</v>
          </cell>
          <cell r="D771">
            <v>407.11</v>
          </cell>
        </row>
        <row r="772">
          <cell r="C772" t="str">
            <v>Átutalva a(z) L számlára - G</v>
          </cell>
          <cell r="D772">
            <v>407.12</v>
          </cell>
        </row>
        <row r="773">
          <cell r="C773" t="str">
            <v>Átutalva a(z) M számlára - G</v>
          </cell>
          <cell r="D773">
            <v>407.13</v>
          </cell>
        </row>
        <row r="774">
          <cell r="C774" t="str">
            <v>Átutalva a(z) N számlára - G</v>
          </cell>
          <cell r="D774">
            <v>407.14</v>
          </cell>
        </row>
        <row r="775">
          <cell r="C775" t="str">
            <v>Átutalva a(z) O számlára - G</v>
          </cell>
          <cell r="D775">
            <v>407.15</v>
          </cell>
        </row>
        <row r="776">
          <cell r="C776" t="str">
            <v>Átutalva a(z) P számlára - G</v>
          </cell>
          <cell r="D776">
            <v>407.16</v>
          </cell>
        </row>
        <row r="777">
          <cell r="C777" t="str">
            <v>Átutalva a(z) Q számlára - G</v>
          </cell>
          <cell r="D777">
            <v>407.17</v>
          </cell>
        </row>
        <row r="778">
          <cell r="C778" t="str">
            <v>Átutalva a(z) R számlára - G</v>
          </cell>
          <cell r="D778">
            <v>407.18</v>
          </cell>
        </row>
        <row r="779">
          <cell r="C779" t="str">
            <v>Átutalva a(z) S számlára - G</v>
          </cell>
          <cell r="D779">
            <v>407.19</v>
          </cell>
        </row>
        <row r="780">
          <cell r="C780" t="str">
            <v>Átutalva a(z) T számlára - G</v>
          </cell>
          <cell r="D780">
            <v>407.2</v>
          </cell>
        </row>
        <row r="781">
          <cell r="C781" t="str">
            <v>Készpénzfelvétel a kasszába - H</v>
          </cell>
          <cell r="D781">
            <v>408.01</v>
          </cell>
        </row>
        <row r="782">
          <cell r="C782" t="str">
            <v>Átutalva a(z) A számlára - H</v>
          </cell>
          <cell r="D782">
            <v>408.02</v>
          </cell>
        </row>
        <row r="783">
          <cell r="C783" t="str">
            <v>Átutalva a(z) B számlára - H</v>
          </cell>
          <cell r="D783">
            <v>408.03</v>
          </cell>
        </row>
        <row r="784">
          <cell r="C784" t="str">
            <v>Átutalva a(z) C számlára - H</v>
          </cell>
          <cell r="D784">
            <v>408.04</v>
          </cell>
        </row>
        <row r="785">
          <cell r="C785" t="str">
            <v>Átutalva a(z) D számlára - H</v>
          </cell>
          <cell r="D785">
            <v>408.05</v>
          </cell>
        </row>
        <row r="786">
          <cell r="C786" t="str">
            <v>Átutalva a(z) E számlára - H</v>
          </cell>
          <cell r="D786">
            <v>408.06</v>
          </cell>
        </row>
        <row r="787">
          <cell r="C787" t="str">
            <v>Átutalva a(z) F számlára - H</v>
          </cell>
          <cell r="D787">
            <v>408.07</v>
          </cell>
        </row>
        <row r="788">
          <cell r="C788" t="str">
            <v>Átutalva a(z) G számlára - H</v>
          </cell>
          <cell r="D788">
            <v>408.08</v>
          </cell>
        </row>
        <row r="789">
          <cell r="C789" t="str">
            <v>Átutalva a(z) I számlára - H</v>
          </cell>
          <cell r="D789">
            <v>408.09</v>
          </cell>
        </row>
        <row r="790">
          <cell r="C790" t="str">
            <v>Átutalva a(z) J számlára - H</v>
          </cell>
          <cell r="D790">
            <v>408.1</v>
          </cell>
        </row>
        <row r="791">
          <cell r="C791" t="str">
            <v>Átutalva a(z) K számlára - H</v>
          </cell>
          <cell r="D791">
            <v>408.11</v>
          </cell>
        </row>
        <row r="792">
          <cell r="C792" t="str">
            <v>Átutalva a(z) L számlára - H</v>
          </cell>
          <cell r="D792">
            <v>408.12</v>
          </cell>
        </row>
        <row r="793">
          <cell r="C793" t="str">
            <v>Átutalva a(z) M számlára - H</v>
          </cell>
          <cell r="D793">
            <v>408.13</v>
          </cell>
        </row>
        <row r="794">
          <cell r="C794" t="str">
            <v>Átutalva a(z) N számlára - H</v>
          </cell>
          <cell r="D794">
            <v>408.14</v>
          </cell>
        </row>
        <row r="795">
          <cell r="C795" t="str">
            <v>Átutalva a(z) O számlára - H</v>
          </cell>
          <cell r="D795">
            <v>408.15</v>
          </cell>
        </row>
        <row r="796">
          <cell r="C796" t="str">
            <v>Átutalva a(z) P számlára - H</v>
          </cell>
          <cell r="D796">
            <v>408.16</v>
          </cell>
        </row>
        <row r="797">
          <cell r="C797" t="str">
            <v>Átutalva a(z) Q számlára - H</v>
          </cell>
          <cell r="D797">
            <v>408.17</v>
          </cell>
        </row>
        <row r="798">
          <cell r="C798" t="str">
            <v>Átutalva a(z) R számlára - H</v>
          </cell>
          <cell r="D798">
            <v>408.18</v>
          </cell>
        </row>
        <row r="799">
          <cell r="C799" t="str">
            <v>Átutalva a(z) S számlára - H</v>
          </cell>
          <cell r="D799">
            <v>408.19</v>
          </cell>
        </row>
        <row r="800">
          <cell r="C800" t="str">
            <v>Átutalva a(z) T számlára - H</v>
          </cell>
          <cell r="D800">
            <v>408.2</v>
          </cell>
        </row>
        <row r="801">
          <cell r="C801" t="str">
            <v>Készpénzfelvétel a kasszába - I</v>
          </cell>
          <cell r="D801">
            <v>409.01</v>
          </cell>
        </row>
        <row r="802">
          <cell r="C802" t="str">
            <v>Átutalva a(z) A számlára - I</v>
          </cell>
          <cell r="D802">
            <v>409.02</v>
          </cell>
        </row>
        <row r="803">
          <cell r="C803" t="str">
            <v>Átutalva a(z) B számlára - I</v>
          </cell>
          <cell r="D803">
            <v>409.03</v>
          </cell>
        </row>
        <row r="804">
          <cell r="C804" t="str">
            <v>Átutalva a(z) C számlára - I</v>
          </cell>
          <cell r="D804">
            <v>409.04</v>
          </cell>
        </row>
        <row r="805">
          <cell r="C805" t="str">
            <v>Átutalva a(z) D számlára - I</v>
          </cell>
          <cell r="D805">
            <v>409.05</v>
          </cell>
        </row>
        <row r="806">
          <cell r="C806" t="str">
            <v>Átutalva a(z) E számlára - I</v>
          </cell>
          <cell r="D806">
            <v>409.06</v>
          </cell>
        </row>
        <row r="807">
          <cell r="C807" t="str">
            <v>Átutalva a(z) F számlára - I</v>
          </cell>
          <cell r="D807">
            <v>409.07</v>
          </cell>
        </row>
        <row r="808">
          <cell r="C808" t="str">
            <v>Átutalva a(z) G számlára - I</v>
          </cell>
          <cell r="D808">
            <v>409.08</v>
          </cell>
        </row>
        <row r="809">
          <cell r="C809" t="str">
            <v>Átutalva a(z) H számlára - I</v>
          </cell>
          <cell r="D809">
            <v>409.09</v>
          </cell>
        </row>
        <row r="810">
          <cell r="C810" t="str">
            <v>Átutalva a(z) J számlára - I</v>
          </cell>
          <cell r="D810">
            <v>409.1</v>
          </cell>
        </row>
        <row r="811">
          <cell r="C811" t="str">
            <v>Átutalva a(z) K számlára - I</v>
          </cell>
          <cell r="D811">
            <v>409.11</v>
          </cell>
        </row>
        <row r="812">
          <cell r="C812" t="str">
            <v>Átutalva a(z) L számlára - I</v>
          </cell>
          <cell r="D812">
            <v>409.12</v>
          </cell>
        </row>
        <row r="813">
          <cell r="C813" t="str">
            <v>Átutalva a(z) M számlára - I</v>
          </cell>
          <cell r="D813">
            <v>409.13</v>
          </cell>
        </row>
        <row r="814">
          <cell r="C814" t="str">
            <v>Átutalva a(z) N számlára - I</v>
          </cell>
          <cell r="D814">
            <v>409.14</v>
          </cell>
        </row>
        <row r="815">
          <cell r="C815" t="str">
            <v>Átutalva a(z) O számlára - I</v>
          </cell>
          <cell r="D815">
            <v>409.15</v>
          </cell>
        </row>
        <row r="816">
          <cell r="C816" t="str">
            <v>Átutalva a(z) P számlára - I</v>
          </cell>
          <cell r="D816">
            <v>409.16</v>
          </cell>
        </row>
        <row r="817">
          <cell r="C817" t="str">
            <v>Átutalva a(z) Q számlára - I</v>
          </cell>
          <cell r="D817">
            <v>409.17</v>
          </cell>
        </row>
        <row r="818">
          <cell r="C818" t="str">
            <v>Átutalva a(z) R számlára - I</v>
          </cell>
          <cell r="D818">
            <v>409.18</v>
          </cell>
        </row>
        <row r="819">
          <cell r="C819" t="str">
            <v>Átutalva a(z) S számlára - I</v>
          </cell>
          <cell r="D819">
            <v>409.19</v>
          </cell>
        </row>
        <row r="820">
          <cell r="C820" t="str">
            <v>Átutalva a(z) T számlára - I</v>
          </cell>
          <cell r="D820">
            <v>409.2</v>
          </cell>
        </row>
        <row r="821">
          <cell r="C821" t="str">
            <v>Készpénzfelvétel a kasszába - J</v>
          </cell>
          <cell r="D821">
            <v>410.01</v>
          </cell>
        </row>
        <row r="822">
          <cell r="C822" t="str">
            <v>Átutalva a(z) A számlára - J</v>
          </cell>
          <cell r="D822">
            <v>410.02</v>
          </cell>
        </row>
        <row r="823">
          <cell r="C823" t="str">
            <v>Átutalva a(z) B számlára - J</v>
          </cell>
          <cell r="D823">
            <v>410.03</v>
          </cell>
        </row>
        <row r="824">
          <cell r="C824" t="str">
            <v>Átutalva a(z) C számlára - J</v>
          </cell>
          <cell r="D824">
            <v>410.04</v>
          </cell>
        </row>
        <row r="825">
          <cell r="C825" t="str">
            <v>Átutalva a(z) D számlára - J</v>
          </cell>
          <cell r="D825">
            <v>410.05</v>
          </cell>
        </row>
        <row r="826">
          <cell r="C826" t="str">
            <v>Átutalva a(z) E számlára - J</v>
          </cell>
          <cell r="D826">
            <v>410.06</v>
          </cell>
        </row>
        <row r="827">
          <cell r="C827" t="str">
            <v>Átutalva a(z) F számlára - J</v>
          </cell>
          <cell r="D827">
            <v>410.07</v>
          </cell>
        </row>
        <row r="828">
          <cell r="C828" t="str">
            <v>Átutalva a(z) G számlára - J</v>
          </cell>
          <cell r="D828">
            <v>410.08</v>
          </cell>
        </row>
        <row r="829">
          <cell r="C829" t="str">
            <v>Átutalva a(z) H számlára - J</v>
          </cell>
          <cell r="D829">
            <v>410.09</v>
          </cell>
        </row>
        <row r="830">
          <cell r="C830" t="str">
            <v>Átutalva a(z) I számlára - J</v>
          </cell>
          <cell r="D830">
            <v>410.1</v>
          </cell>
        </row>
        <row r="831">
          <cell r="C831" t="str">
            <v>Átutalva a(z) K számlára - J</v>
          </cell>
          <cell r="D831">
            <v>410.11</v>
          </cell>
        </row>
        <row r="832">
          <cell r="C832" t="str">
            <v>Átutalva a(z) L számlára - J</v>
          </cell>
          <cell r="D832">
            <v>410.12</v>
          </cell>
        </row>
        <row r="833">
          <cell r="C833" t="str">
            <v>Átutalva a(z) M számlára - J</v>
          </cell>
          <cell r="D833">
            <v>410.13</v>
          </cell>
        </row>
        <row r="834">
          <cell r="C834" t="str">
            <v>Átutalva a(z) N számlára - J</v>
          </cell>
          <cell r="D834">
            <v>410.14</v>
          </cell>
        </row>
        <row r="835">
          <cell r="C835" t="str">
            <v>Átutalva a(z) O számlára - J</v>
          </cell>
          <cell r="D835">
            <v>410.15</v>
          </cell>
        </row>
        <row r="836">
          <cell r="C836" t="str">
            <v>Átutalva a(z) P számlára - J</v>
          </cell>
          <cell r="D836">
            <v>410.16</v>
          </cell>
        </row>
        <row r="837">
          <cell r="C837" t="str">
            <v>Átutalva a(z) Q számlára - J</v>
          </cell>
          <cell r="D837">
            <v>410.17</v>
          </cell>
        </row>
        <row r="838">
          <cell r="C838" t="str">
            <v>Átutalva a(z) R számlára - J</v>
          </cell>
          <cell r="D838">
            <v>410.18</v>
          </cell>
        </row>
        <row r="839">
          <cell r="C839" t="str">
            <v>Átutalva a(z) S számlára - J</v>
          </cell>
          <cell r="D839">
            <v>410.19</v>
          </cell>
        </row>
        <row r="840">
          <cell r="C840" t="str">
            <v>Átutalva a(z) T számlára - J</v>
          </cell>
          <cell r="D840">
            <v>410.2</v>
          </cell>
        </row>
        <row r="841">
          <cell r="C841" t="str">
            <v>Készpénzfelvétel a kasszába - K</v>
          </cell>
          <cell r="D841">
            <v>411.01</v>
          </cell>
        </row>
        <row r="842">
          <cell r="C842" t="str">
            <v>Átutalva a(z) A számlára - K</v>
          </cell>
          <cell r="D842">
            <v>411.02</v>
          </cell>
        </row>
        <row r="843">
          <cell r="C843" t="str">
            <v>Átutalva a(z) B számlára - K</v>
          </cell>
          <cell r="D843">
            <v>411.03</v>
          </cell>
        </row>
        <row r="844">
          <cell r="C844" t="str">
            <v>Átutalva a(z) C számlára - K</v>
          </cell>
          <cell r="D844">
            <v>411.04</v>
          </cell>
        </row>
        <row r="845">
          <cell r="C845" t="str">
            <v>Átutalva a(z) D számlára - K</v>
          </cell>
          <cell r="D845">
            <v>411.05</v>
          </cell>
        </row>
        <row r="846">
          <cell r="C846" t="str">
            <v>Átutalva a(z) E számlára - K</v>
          </cell>
          <cell r="D846">
            <v>411.06</v>
          </cell>
        </row>
        <row r="847">
          <cell r="C847" t="str">
            <v>Átutalva a(z) F számlára - K</v>
          </cell>
          <cell r="D847">
            <v>411.07</v>
          </cell>
        </row>
        <row r="848">
          <cell r="C848" t="str">
            <v>Átutalva a(z) G számlára - K</v>
          </cell>
          <cell r="D848">
            <v>411.08</v>
          </cell>
        </row>
        <row r="849">
          <cell r="C849" t="str">
            <v>Átutalva a(z) H számlára - K</v>
          </cell>
          <cell r="D849">
            <v>411.09</v>
          </cell>
        </row>
        <row r="850">
          <cell r="C850" t="str">
            <v>Átutalva a(z) I számlára - K</v>
          </cell>
          <cell r="D850">
            <v>411.1</v>
          </cell>
        </row>
        <row r="851">
          <cell r="C851" t="str">
            <v>Átutalva a(z) J számlára - K</v>
          </cell>
          <cell r="D851">
            <v>411.11</v>
          </cell>
        </row>
        <row r="852">
          <cell r="C852" t="str">
            <v>Átutalva a(z) L számlára - K</v>
          </cell>
          <cell r="D852">
            <v>411.12</v>
          </cell>
        </row>
        <row r="853">
          <cell r="C853" t="str">
            <v>Átutalva a(z) M számlára - K</v>
          </cell>
          <cell r="D853">
            <v>411.13</v>
          </cell>
        </row>
        <row r="854">
          <cell r="C854" t="str">
            <v>Átutalva a(z) N számlára - K</v>
          </cell>
          <cell r="D854">
            <v>411.14</v>
          </cell>
        </row>
        <row r="855">
          <cell r="C855" t="str">
            <v>Átutalva a(z) O számlára - K</v>
          </cell>
          <cell r="D855">
            <v>411.15</v>
          </cell>
        </row>
        <row r="856">
          <cell r="C856" t="str">
            <v>Átutalva a(z) P számlára - K</v>
          </cell>
          <cell r="D856">
            <v>411.16</v>
          </cell>
        </row>
        <row r="857">
          <cell r="C857" t="str">
            <v>Átutalva a(z) Q számlára - K</v>
          </cell>
          <cell r="D857">
            <v>411.17</v>
          </cell>
        </row>
        <row r="858">
          <cell r="C858" t="str">
            <v>Átutalva a(z) R számlára - K</v>
          </cell>
          <cell r="D858">
            <v>411.18</v>
          </cell>
        </row>
        <row r="859">
          <cell r="C859" t="str">
            <v>Átutalva a(z) S számlára - K</v>
          </cell>
          <cell r="D859">
            <v>411.19</v>
          </cell>
        </row>
        <row r="860">
          <cell r="C860" t="str">
            <v>Átutalva a(z) T számlára - K</v>
          </cell>
          <cell r="D860">
            <v>411.2</v>
          </cell>
        </row>
        <row r="861">
          <cell r="C861" t="str">
            <v>Készpénzfelvétel a kasszába - L</v>
          </cell>
          <cell r="D861">
            <v>412.01</v>
          </cell>
        </row>
        <row r="862">
          <cell r="C862" t="str">
            <v>Átutalva a(z) A számlára - L</v>
          </cell>
          <cell r="D862">
            <v>412.02</v>
          </cell>
        </row>
        <row r="863">
          <cell r="C863" t="str">
            <v>Átutalva a(z) B számlára - L</v>
          </cell>
          <cell r="D863">
            <v>412.03</v>
          </cell>
        </row>
        <row r="864">
          <cell r="C864" t="str">
            <v>Átutalva a(z) C számlára - L</v>
          </cell>
          <cell r="D864">
            <v>412.04</v>
          </cell>
        </row>
        <row r="865">
          <cell r="C865" t="str">
            <v>Átutalva a(z) D számlára - L</v>
          </cell>
          <cell r="D865">
            <v>412.05</v>
          </cell>
        </row>
        <row r="866">
          <cell r="C866" t="str">
            <v>Átutalva a(z) E számlára - L</v>
          </cell>
          <cell r="D866">
            <v>412.06</v>
          </cell>
        </row>
        <row r="867">
          <cell r="C867" t="str">
            <v>Átutalva a(z) F számlára - L</v>
          </cell>
          <cell r="D867">
            <v>412.07</v>
          </cell>
        </row>
        <row r="868">
          <cell r="C868" t="str">
            <v>Átutalva a(z) G számlára - L</v>
          </cell>
          <cell r="D868">
            <v>412.08</v>
          </cell>
        </row>
        <row r="869">
          <cell r="C869" t="str">
            <v>Átutalva a(z) H számlára - L</v>
          </cell>
          <cell r="D869">
            <v>412.09</v>
          </cell>
        </row>
        <row r="870">
          <cell r="C870" t="str">
            <v>Átutalva a(z) I számlára - L</v>
          </cell>
          <cell r="D870">
            <v>412.1</v>
          </cell>
        </row>
        <row r="871">
          <cell r="C871" t="str">
            <v>Átutalva a(z) J számlára - L</v>
          </cell>
          <cell r="D871">
            <v>412.11</v>
          </cell>
        </row>
        <row r="872">
          <cell r="C872" t="str">
            <v>Átutalva a(z) K számlára - L</v>
          </cell>
          <cell r="D872">
            <v>412.12</v>
          </cell>
        </row>
        <row r="873">
          <cell r="C873" t="str">
            <v>Átutalva a(z) M számlára - L</v>
          </cell>
          <cell r="D873">
            <v>412.13</v>
          </cell>
        </row>
        <row r="874">
          <cell r="C874" t="str">
            <v>Átutalva a(z) N számlára - L</v>
          </cell>
          <cell r="D874">
            <v>412.14</v>
          </cell>
        </row>
        <row r="875">
          <cell r="C875" t="str">
            <v>Átutalva a(z) O számlára - L</v>
          </cell>
          <cell r="D875">
            <v>412.15</v>
          </cell>
        </row>
        <row r="876">
          <cell r="C876" t="str">
            <v>Átutalva a(z) P számlára - L</v>
          </cell>
          <cell r="D876">
            <v>412.16</v>
          </cell>
        </row>
        <row r="877">
          <cell r="C877" t="str">
            <v>Átutalva a(z) Q számlára - L</v>
          </cell>
          <cell r="D877">
            <v>412.17</v>
          </cell>
        </row>
        <row r="878">
          <cell r="C878" t="str">
            <v>Átutalva a(z) R számlára - L</v>
          </cell>
          <cell r="D878">
            <v>412.18</v>
          </cell>
        </row>
        <row r="879">
          <cell r="C879" t="str">
            <v>Átutalva a(z) S számlára - L</v>
          </cell>
          <cell r="D879">
            <v>412.19</v>
          </cell>
        </row>
        <row r="880">
          <cell r="C880" t="str">
            <v>Átutalva a(z) T számlára - L</v>
          </cell>
          <cell r="D880">
            <v>412.2</v>
          </cell>
        </row>
        <row r="881">
          <cell r="C881" t="str">
            <v>Készpénzfelvétel a kasszába - M</v>
          </cell>
          <cell r="D881">
            <v>413.01</v>
          </cell>
        </row>
        <row r="882">
          <cell r="C882" t="str">
            <v>Átutalva a(z) A számlára - M</v>
          </cell>
          <cell r="D882">
            <v>413.02</v>
          </cell>
        </row>
        <row r="883">
          <cell r="C883" t="str">
            <v>Átutalva a(z) B számlára - M</v>
          </cell>
          <cell r="D883">
            <v>413.03</v>
          </cell>
        </row>
        <row r="884">
          <cell r="C884" t="str">
            <v>Átutalva a(z) C számlára - M</v>
          </cell>
          <cell r="D884">
            <v>413.04</v>
          </cell>
        </row>
        <row r="885">
          <cell r="C885" t="str">
            <v>Átutalva a(z) D számlára - M</v>
          </cell>
          <cell r="D885">
            <v>413.05</v>
          </cell>
        </row>
        <row r="886">
          <cell r="C886" t="str">
            <v>Átutalva a(z) E számlára - M</v>
          </cell>
          <cell r="D886">
            <v>413.06</v>
          </cell>
        </row>
        <row r="887">
          <cell r="C887" t="str">
            <v>Átutalva a(z) F számlára - M</v>
          </cell>
          <cell r="D887">
            <v>413.07</v>
          </cell>
        </row>
        <row r="888">
          <cell r="C888" t="str">
            <v>Átutalva a(z) G számlára - M</v>
          </cell>
          <cell r="D888">
            <v>413.08</v>
          </cell>
        </row>
        <row r="889">
          <cell r="C889" t="str">
            <v>Átutalva a(z) H számlára - M</v>
          </cell>
          <cell r="D889">
            <v>413.09</v>
          </cell>
        </row>
        <row r="890">
          <cell r="C890" t="str">
            <v>Átutalva a(z) I számlára - M</v>
          </cell>
          <cell r="D890">
            <v>413.1</v>
          </cell>
        </row>
        <row r="891">
          <cell r="C891" t="str">
            <v>Átutalva a(z) J számlára - M</v>
          </cell>
          <cell r="D891">
            <v>413.11</v>
          </cell>
        </row>
        <row r="892">
          <cell r="C892" t="str">
            <v>Átutalva a(z) K számlára - M</v>
          </cell>
          <cell r="D892">
            <v>413.12</v>
          </cell>
        </row>
        <row r="893">
          <cell r="C893" t="str">
            <v>Átutalva a(z) L számlára - M</v>
          </cell>
          <cell r="D893">
            <v>413.13</v>
          </cell>
        </row>
        <row r="894">
          <cell r="C894" t="str">
            <v>Átutalva a(z) N számlára - M</v>
          </cell>
          <cell r="D894">
            <v>413.14</v>
          </cell>
        </row>
        <row r="895">
          <cell r="C895" t="str">
            <v>Átutalva a(z) O számlára - M</v>
          </cell>
          <cell r="D895">
            <v>413.15</v>
          </cell>
        </row>
        <row r="896">
          <cell r="C896" t="str">
            <v>Átutalva a(z) P számlára - M</v>
          </cell>
          <cell r="D896">
            <v>413.16</v>
          </cell>
        </row>
        <row r="897">
          <cell r="C897" t="str">
            <v>Átutalva a(z) Q számlára - M</v>
          </cell>
          <cell r="D897">
            <v>413.17</v>
          </cell>
        </row>
        <row r="898">
          <cell r="C898" t="str">
            <v>Átutalva a(z) R számlára - M</v>
          </cell>
          <cell r="D898">
            <v>413.18</v>
          </cell>
        </row>
        <row r="899">
          <cell r="C899" t="str">
            <v>Átutalva a(z) S számlára - M</v>
          </cell>
          <cell r="D899">
            <v>413.19</v>
          </cell>
        </row>
        <row r="900">
          <cell r="C900" t="str">
            <v>Átutalva a(z) T számlára - M</v>
          </cell>
          <cell r="D900">
            <v>413.2</v>
          </cell>
        </row>
        <row r="901">
          <cell r="C901" t="str">
            <v>Készpénzfelvétel a kasszába - N</v>
          </cell>
          <cell r="D901">
            <v>414.01</v>
          </cell>
        </row>
        <row r="902">
          <cell r="C902" t="str">
            <v>Átutalva a(z) A számlára - N</v>
          </cell>
          <cell r="D902">
            <v>414.02</v>
          </cell>
        </row>
        <row r="903">
          <cell r="C903" t="str">
            <v>Átutalva a(z) B számlára - N</v>
          </cell>
          <cell r="D903">
            <v>414.03</v>
          </cell>
        </row>
        <row r="904">
          <cell r="C904" t="str">
            <v>Átutalva a(z) C számlára - N</v>
          </cell>
          <cell r="D904">
            <v>414.04</v>
          </cell>
        </row>
        <row r="905">
          <cell r="C905" t="str">
            <v>Átutalva a(z) D számlára - N</v>
          </cell>
          <cell r="D905">
            <v>414.05</v>
          </cell>
        </row>
        <row r="906">
          <cell r="C906" t="str">
            <v>Átutalva a(z) E számlára - N</v>
          </cell>
          <cell r="D906">
            <v>414.06</v>
          </cell>
        </row>
        <row r="907">
          <cell r="C907" t="str">
            <v>Átutalva a(z) F számlára - N</v>
          </cell>
          <cell r="D907">
            <v>414.07</v>
          </cell>
        </row>
        <row r="908">
          <cell r="C908" t="str">
            <v>Átutalva a(z) G számlára - N</v>
          </cell>
          <cell r="D908">
            <v>414.08</v>
          </cell>
        </row>
        <row r="909">
          <cell r="C909" t="str">
            <v>Átutalva a(z) H számlára - N</v>
          </cell>
          <cell r="D909">
            <v>414.09</v>
          </cell>
        </row>
        <row r="910">
          <cell r="C910" t="str">
            <v>Átutalva a(z) I számlára - N</v>
          </cell>
          <cell r="D910">
            <v>414.1</v>
          </cell>
        </row>
        <row r="911">
          <cell r="C911" t="str">
            <v>Átutalva a(z) J számlára - N</v>
          </cell>
          <cell r="D911">
            <v>414.11</v>
          </cell>
        </row>
        <row r="912">
          <cell r="C912" t="str">
            <v>Átutalva a(z) K számlára - N</v>
          </cell>
          <cell r="D912">
            <v>414.12</v>
          </cell>
        </row>
        <row r="913">
          <cell r="C913" t="str">
            <v>Átutalva a(z) L számlára - N</v>
          </cell>
          <cell r="D913">
            <v>414.13</v>
          </cell>
        </row>
        <row r="914">
          <cell r="C914" t="str">
            <v>Átutalva a(z) M számlára - N</v>
          </cell>
          <cell r="D914">
            <v>414.14</v>
          </cell>
        </row>
        <row r="915">
          <cell r="C915" t="str">
            <v>Átutalva a(z) O számlára - N</v>
          </cell>
          <cell r="D915">
            <v>414.15</v>
          </cell>
        </row>
        <row r="916">
          <cell r="C916" t="str">
            <v>Átutalva a(z) P számlára - N</v>
          </cell>
          <cell r="D916">
            <v>414.16</v>
          </cell>
        </row>
        <row r="917">
          <cell r="C917" t="str">
            <v>Átutalva a(z) Q számlára - N</v>
          </cell>
          <cell r="D917">
            <v>414.17</v>
          </cell>
        </row>
        <row r="918">
          <cell r="C918" t="str">
            <v>Átutalva a(z) R számlára - N</v>
          </cell>
          <cell r="D918">
            <v>414.18</v>
          </cell>
        </row>
        <row r="919">
          <cell r="C919" t="str">
            <v>Átutalva a(z) S számlára - N</v>
          </cell>
          <cell r="D919">
            <v>414.19</v>
          </cell>
        </row>
        <row r="920">
          <cell r="C920" t="str">
            <v>Átutalva a(z) T számlára - N</v>
          </cell>
          <cell r="D920">
            <v>414.2</v>
          </cell>
        </row>
        <row r="921">
          <cell r="C921" t="str">
            <v>Készpénzfelvétel a kasszába - O</v>
          </cell>
          <cell r="D921">
            <v>415.01</v>
          </cell>
        </row>
        <row r="922">
          <cell r="C922" t="str">
            <v>Átutalva a(z) A számlára - O</v>
          </cell>
          <cell r="D922">
            <v>415.02</v>
          </cell>
        </row>
        <row r="923">
          <cell r="C923" t="str">
            <v>Átutalva a(z) B számlára - O</v>
          </cell>
          <cell r="D923">
            <v>415.03</v>
          </cell>
        </row>
        <row r="924">
          <cell r="C924" t="str">
            <v>Átutalva a(z) C számlára - O</v>
          </cell>
          <cell r="D924">
            <v>415.04</v>
          </cell>
        </row>
        <row r="925">
          <cell r="C925" t="str">
            <v>Átutalva a(z) D számlára - O</v>
          </cell>
          <cell r="D925">
            <v>415.05</v>
          </cell>
        </row>
        <row r="926">
          <cell r="C926" t="str">
            <v>Átutalva a(z) E számlára - O</v>
          </cell>
          <cell r="D926">
            <v>415.06</v>
          </cell>
        </row>
        <row r="927">
          <cell r="C927" t="str">
            <v>Átutalva a(z) F számlára - O</v>
          </cell>
          <cell r="D927">
            <v>415.07</v>
          </cell>
        </row>
        <row r="928">
          <cell r="C928" t="str">
            <v>Átutalva a(z) G számlára - O</v>
          </cell>
          <cell r="D928">
            <v>415.08</v>
          </cell>
        </row>
        <row r="929">
          <cell r="C929" t="str">
            <v>Átutalva a(z) H számlára - O</v>
          </cell>
          <cell r="D929">
            <v>415.09</v>
          </cell>
        </row>
        <row r="930">
          <cell r="C930" t="str">
            <v>Átutalva a(z) I számlára - O</v>
          </cell>
          <cell r="D930">
            <v>415.1</v>
          </cell>
        </row>
        <row r="931">
          <cell r="C931" t="str">
            <v>Átutalva a(z) J számlára - O</v>
          </cell>
          <cell r="D931">
            <v>415.11</v>
          </cell>
        </row>
        <row r="932">
          <cell r="C932" t="str">
            <v>Átutalva a(z) K számlára - O</v>
          </cell>
          <cell r="D932">
            <v>415.12</v>
          </cell>
        </row>
        <row r="933">
          <cell r="C933" t="str">
            <v>Átutalva a(z) L számlára - O</v>
          </cell>
          <cell r="D933">
            <v>415.13</v>
          </cell>
        </row>
        <row r="934">
          <cell r="C934" t="str">
            <v>Átutalva a(z) M számlára - O</v>
          </cell>
          <cell r="D934">
            <v>415.14</v>
          </cell>
        </row>
        <row r="935">
          <cell r="C935" t="str">
            <v>Átutalva a(z) N számlára - O</v>
          </cell>
          <cell r="D935">
            <v>415.15</v>
          </cell>
        </row>
        <row r="936">
          <cell r="C936" t="str">
            <v>Átutalva a(z) P számlára - O</v>
          </cell>
          <cell r="D936">
            <v>415.16</v>
          </cell>
        </row>
        <row r="937">
          <cell r="C937" t="str">
            <v>Átutalva a(z) Q számlára - O</v>
          </cell>
          <cell r="D937">
            <v>415.17</v>
          </cell>
        </row>
        <row r="938">
          <cell r="C938" t="str">
            <v>Átutalva a(z) R számlára - O</v>
          </cell>
          <cell r="D938">
            <v>415.18</v>
          </cell>
        </row>
        <row r="939">
          <cell r="C939" t="str">
            <v>Átutalva a(z) S számlára - O</v>
          </cell>
          <cell r="D939">
            <v>415.19</v>
          </cell>
        </row>
        <row r="940">
          <cell r="C940" t="str">
            <v>Átutalva a(z) T számlára - O</v>
          </cell>
          <cell r="D940">
            <v>415.2</v>
          </cell>
        </row>
        <row r="941">
          <cell r="C941" t="str">
            <v>Készpénzfelvétel a kasszába - P</v>
          </cell>
          <cell r="D941">
            <v>416.01</v>
          </cell>
        </row>
        <row r="942">
          <cell r="C942" t="str">
            <v>Átutalva a(z) A számlára - P</v>
          </cell>
          <cell r="D942">
            <v>416.02</v>
          </cell>
        </row>
        <row r="943">
          <cell r="C943" t="str">
            <v>Átutalva a(z) B számlára - P</v>
          </cell>
          <cell r="D943">
            <v>416.03</v>
          </cell>
        </row>
        <row r="944">
          <cell r="C944" t="str">
            <v>Átutalva a(z) C számlára - P</v>
          </cell>
          <cell r="D944">
            <v>416.04</v>
          </cell>
        </row>
        <row r="945">
          <cell r="C945" t="str">
            <v>Átutalva a(z) D számlára - P</v>
          </cell>
          <cell r="D945">
            <v>416.05</v>
          </cell>
        </row>
        <row r="946">
          <cell r="C946" t="str">
            <v>Átutalva a(z) E számlára - P</v>
          </cell>
          <cell r="D946">
            <v>416.06</v>
          </cell>
        </row>
        <row r="947">
          <cell r="C947" t="str">
            <v>Átutalva a(z) F számlára - P</v>
          </cell>
          <cell r="D947">
            <v>416.07</v>
          </cell>
        </row>
        <row r="948">
          <cell r="C948" t="str">
            <v>Átutalva a(z) G számlára - P</v>
          </cell>
          <cell r="D948">
            <v>416.08</v>
          </cell>
        </row>
        <row r="949">
          <cell r="C949" t="str">
            <v>Átutalva a(z) H számlára - P</v>
          </cell>
          <cell r="D949">
            <v>416.09</v>
          </cell>
        </row>
        <row r="950">
          <cell r="C950" t="str">
            <v>Átutalva a(z) I számlára - P</v>
          </cell>
          <cell r="D950">
            <v>416.1</v>
          </cell>
        </row>
        <row r="951">
          <cell r="C951" t="str">
            <v>Átutalva a(z) J számlára - P</v>
          </cell>
          <cell r="D951">
            <v>416.11</v>
          </cell>
        </row>
        <row r="952">
          <cell r="C952" t="str">
            <v>Átutalva a(z) K számlára - P</v>
          </cell>
          <cell r="D952">
            <v>416.12</v>
          </cell>
        </row>
        <row r="953">
          <cell r="C953" t="str">
            <v>Átutalva a(z) L számlára - P</v>
          </cell>
          <cell r="D953">
            <v>416.13</v>
          </cell>
        </row>
        <row r="954">
          <cell r="C954" t="str">
            <v>Átutalva a(z) M számlára - P</v>
          </cell>
          <cell r="D954">
            <v>416.14</v>
          </cell>
        </row>
        <row r="955">
          <cell r="C955" t="str">
            <v>Átutalva a(z) N számlára - P</v>
          </cell>
          <cell r="D955">
            <v>416.15</v>
          </cell>
        </row>
        <row r="956">
          <cell r="C956" t="str">
            <v>Átutalva a(z) O számlára - P</v>
          </cell>
          <cell r="D956">
            <v>416.16</v>
          </cell>
        </row>
        <row r="957">
          <cell r="C957" t="str">
            <v>Átutalva a(z) Q számlára - P</v>
          </cell>
          <cell r="D957">
            <v>416.17</v>
          </cell>
        </row>
        <row r="958">
          <cell r="C958" t="str">
            <v>Átutalva a(z) R számlára - P</v>
          </cell>
          <cell r="D958">
            <v>416.18</v>
          </cell>
        </row>
        <row r="959">
          <cell r="C959" t="str">
            <v>Átutalva a(z) S számlára - P</v>
          </cell>
          <cell r="D959">
            <v>416.19</v>
          </cell>
        </row>
        <row r="960">
          <cell r="C960" t="str">
            <v>Átutalva a(z) T számlára - P</v>
          </cell>
          <cell r="D960">
            <v>416.2</v>
          </cell>
        </row>
        <row r="961">
          <cell r="C961" t="str">
            <v>Készpénzfelvétel a kasszába - Q</v>
          </cell>
          <cell r="D961">
            <v>417.01</v>
          </cell>
        </row>
        <row r="962">
          <cell r="C962" t="str">
            <v>Átutalva a(z) A számlára - Q</v>
          </cell>
          <cell r="D962">
            <v>417.02</v>
          </cell>
        </row>
        <row r="963">
          <cell r="C963" t="str">
            <v>Átutalva a(z) B számlára - Q</v>
          </cell>
          <cell r="D963">
            <v>417.03</v>
          </cell>
        </row>
        <row r="964">
          <cell r="C964" t="str">
            <v>Átutalva a(z) C számlára - Q</v>
          </cell>
          <cell r="D964">
            <v>417.04</v>
          </cell>
        </row>
        <row r="965">
          <cell r="C965" t="str">
            <v>Átutalva a(z) D számlára - Q</v>
          </cell>
          <cell r="D965">
            <v>417.05</v>
          </cell>
        </row>
        <row r="966">
          <cell r="C966" t="str">
            <v>Átutalva a(z) E számlára - Q</v>
          </cell>
          <cell r="D966">
            <v>417.06</v>
          </cell>
        </row>
        <row r="967">
          <cell r="C967" t="str">
            <v>Átutalva a(z) F számlára - Q</v>
          </cell>
          <cell r="D967">
            <v>417.07</v>
          </cell>
        </row>
        <row r="968">
          <cell r="C968" t="str">
            <v>Átutalva a(z) G számlára - Q</v>
          </cell>
          <cell r="D968">
            <v>417.08</v>
          </cell>
        </row>
        <row r="969">
          <cell r="C969" t="str">
            <v>Átutalva a(z) H számlára - Q</v>
          </cell>
          <cell r="D969">
            <v>417.09</v>
          </cell>
        </row>
        <row r="970">
          <cell r="C970" t="str">
            <v>Átutalva a(z) I számlára - Q</v>
          </cell>
          <cell r="D970">
            <v>417.1</v>
          </cell>
        </row>
        <row r="971">
          <cell r="C971" t="str">
            <v>Átutalva a(z) J számlára - Q</v>
          </cell>
          <cell r="D971">
            <v>417.11</v>
          </cell>
        </row>
        <row r="972">
          <cell r="C972" t="str">
            <v>Átutalva a(z) K számlára - Q</v>
          </cell>
          <cell r="D972">
            <v>417.12</v>
          </cell>
        </row>
        <row r="973">
          <cell r="C973" t="str">
            <v>Átutalva a(z) L számlára - Q</v>
          </cell>
          <cell r="D973">
            <v>417.13</v>
          </cell>
        </row>
        <row r="974">
          <cell r="C974" t="str">
            <v>Átutalva a(z) M számlára - Q</v>
          </cell>
          <cell r="D974">
            <v>417.14</v>
          </cell>
        </row>
        <row r="975">
          <cell r="C975" t="str">
            <v>Átutalva a(z) N számlára - Q</v>
          </cell>
          <cell r="D975">
            <v>417.15</v>
          </cell>
        </row>
        <row r="976">
          <cell r="C976" t="str">
            <v>Átutalva a(z) O számlára - Q</v>
          </cell>
          <cell r="D976">
            <v>417.16</v>
          </cell>
        </row>
        <row r="977">
          <cell r="C977" t="str">
            <v>Átutalva a(z) P számlára - Q</v>
          </cell>
          <cell r="D977">
            <v>417.17</v>
          </cell>
        </row>
        <row r="978">
          <cell r="C978" t="str">
            <v>Átutalva a(z) R számlára - Q</v>
          </cell>
          <cell r="D978">
            <v>417.18</v>
          </cell>
        </row>
        <row r="979">
          <cell r="C979" t="str">
            <v>Átutalva a(z) S számlára - Q</v>
          </cell>
          <cell r="D979">
            <v>417.19</v>
          </cell>
        </row>
        <row r="980">
          <cell r="C980" t="str">
            <v>Átutalva a(z) T számlára - Q</v>
          </cell>
          <cell r="D980">
            <v>417.2</v>
          </cell>
        </row>
        <row r="981">
          <cell r="C981" t="str">
            <v>Készpénzfelvétel a kasszába - S</v>
          </cell>
          <cell r="D981">
            <v>418.01</v>
          </cell>
        </row>
        <row r="982">
          <cell r="C982" t="str">
            <v>Átutalva a(z) A számlára - R</v>
          </cell>
          <cell r="D982">
            <v>418.02</v>
          </cell>
        </row>
        <row r="983">
          <cell r="C983" t="str">
            <v>Átutalva a(z) B számlára - R</v>
          </cell>
          <cell r="D983">
            <v>418.03</v>
          </cell>
        </row>
        <row r="984">
          <cell r="C984" t="str">
            <v>Átutalva a(z) C számlára - R</v>
          </cell>
          <cell r="D984">
            <v>418.04</v>
          </cell>
        </row>
        <row r="985">
          <cell r="C985" t="str">
            <v>Átutalva a(z) D számlára - R</v>
          </cell>
          <cell r="D985">
            <v>418.05</v>
          </cell>
        </row>
        <row r="986">
          <cell r="C986" t="str">
            <v>Átutalva a(z) E számlára - R</v>
          </cell>
          <cell r="D986">
            <v>418.06</v>
          </cell>
        </row>
        <row r="987">
          <cell r="C987" t="str">
            <v>Átutalva a(z) F számlára - R</v>
          </cell>
          <cell r="D987">
            <v>418.07</v>
          </cell>
        </row>
        <row r="988">
          <cell r="C988" t="str">
            <v>Átutalva a(z) G számlára - R</v>
          </cell>
          <cell r="D988">
            <v>418.08</v>
          </cell>
        </row>
        <row r="989">
          <cell r="C989" t="str">
            <v>Átutalva a(z) H számlára - R</v>
          </cell>
          <cell r="D989">
            <v>418.09</v>
          </cell>
        </row>
        <row r="990">
          <cell r="C990" t="str">
            <v>Átutalva a(z) I számlára - R</v>
          </cell>
          <cell r="D990">
            <v>418.1</v>
          </cell>
        </row>
        <row r="991">
          <cell r="C991" t="str">
            <v>Átutalva a(z) J számlára - R</v>
          </cell>
          <cell r="D991">
            <v>418.11</v>
          </cell>
        </row>
        <row r="992">
          <cell r="C992" t="str">
            <v>Átutalva a(z) K számlára - R</v>
          </cell>
          <cell r="D992">
            <v>418.12</v>
          </cell>
        </row>
        <row r="993">
          <cell r="C993" t="str">
            <v>Átutalva a(z) L számlára - R</v>
          </cell>
          <cell r="D993">
            <v>418.13</v>
          </cell>
        </row>
        <row r="994">
          <cell r="C994" t="str">
            <v>Átutalva a(z) M számlára - R</v>
          </cell>
          <cell r="D994">
            <v>418.14</v>
          </cell>
        </row>
        <row r="995">
          <cell r="C995" t="str">
            <v>Átutalva a(z) N számlára - R</v>
          </cell>
          <cell r="D995">
            <v>418.15</v>
          </cell>
        </row>
        <row r="996">
          <cell r="C996" t="str">
            <v>Átutalva a(z) O számlára - R</v>
          </cell>
          <cell r="D996">
            <v>418.16</v>
          </cell>
        </row>
        <row r="997">
          <cell r="C997" t="str">
            <v>Átutalva a(z) P számlára - R</v>
          </cell>
          <cell r="D997">
            <v>418.17</v>
          </cell>
        </row>
        <row r="998">
          <cell r="C998" t="str">
            <v>Átutalva a(z) Q számlára - R</v>
          </cell>
          <cell r="D998">
            <v>418.18</v>
          </cell>
        </row>
        <row r="999">
          <cell r="C999" t="str">
            <v>Átutalva a(z) S számlára - R</v>
          </cell>
          <cell r="D999">
            <v>418.19</v>
          </cell>
        </row>
        <row r="1000">
          <cell r="C1000" t="str">
            <v>Átutalva a(z) T számlára - R</v>
          </cell>
          <cell r="D1000">
            <v>418.2</v>
          </cell>
        </row>
        <row r="1001">
          <cell r="C1001" t="str">
            <v>Készpénzfelvétel a kasszába - T</v>
          </cell>
          <cell r="D1001">
            <v>419.01</v>
          </cell>
        </row>
        <row r="1002">
          <cell r="C1002" t="str">
            <v>Átutalva a(z) A számlára - S</v>
          </cell>
          <cell r="D1002">
            <v>419.02</v>
          </cell>
        </row>
        <row r="1003">
          <cell r="C1003" t="str">
            <v>Átutalva a(z) B számlára - S</v>
          </cell>
          <cell r="D1003">
            <v>419.03</v>
          </cell>
        </row>
        <row r="1004">
          <cell r="C1004" t="str">
            <v>Átutalva a(z) C számlára - S</v>
          </cell>
          <cell r="D1004">
            <v>419.04</v>
          </cell>
        </row>
        <row r="1005">
          <cell r="C1005" t="str">
            <v>Átutalva a(z) D számlára - S</v>
          </cell>
          <cell r="D1005">
            <v>419.05</v>
          </cell>
        </row>
        <row r="1006">
          <cell r="C1006" t="str">
            <v>Átutalva a(z) E számlára - S</v>
          </cell>
          <cell r="D1006">
            <v>419.06</v>
          </cell>
        </row>
        <row r="1007">
          <cell r="C1007" t="str">
            <v>Átutalva a(z) F számlára - S</v>
          </cell>
          <cell r="D1007">
            <v>419.07</v>
          </cell>
        </row>
        <row r="1008">
          <cell r="C1008" t="str">
            <v>Átutalva a(z) G számlára - S</v>
          </cell>
          <cell r="D1008">
            <v>419.08</v>
          </cell>
        </row>
        <row r="1009">
          <cell r="C1009" t="str">
            <v>Átutalva a(z) H számlára - S</v>
          </cell>
          <cell r="D1009">
            <v>419.09</v>
          </cell>
        </row>
        <row r="1010">
          <cell r="C1010" t="str">
            <v>Átutalva a(z) I számlára - S</v>
          </cell>
          <cell r="D1010">
            <v>419.1</v>
          </cell>
        </row>
        <row r="1011">
          <cell r="C1011" t="str">
            <v>Átutalva a(z) J számlára - S</v>
          </cell>
          <cell r="D1011">
            <v>419.11</v>
          </cell>
        </row>
        <row r="1012">
          <cell r="C1012" t="str">
            <v>Átutalva a(z) K számlára - S</v>
          </cell>
          <cell r="D1012">
            <v>419.12</v>
          </cell>
        </row>
        <row r="1013">
          <cell r="C1013" t="str">
            <v>Átutalva a(z) L számlára - S</v>
          </cell>
          <cell r="D1013">
            <v>419.13</v>
          </cell>
        </row>
        <row r="1014">
          <cell r="C1014" t="str">
            <v>Átutalva a(z) M számlára - S</v>
          </cell>
          <cell r="D1014">
            <v>419.14</v>
          </cell>
        </row>
        <row r="1015">
          <cell r="C1015" t="str">
            <v>Átutalva a(z) N számlára - S</v>
          </cell>
          <cell r="D1015">
            <v>419.15</v>
          </cell>
        </row>
        <row r="1016">
          <cell r="C1016" t="str">
            <v>Átutalva a(z) O számlára - S</v>
          </cell>
          <cell r="D1016">
            <v>419.16</v>
          </cell>
        </row>
        <row r="1017">
          <cell r="C1017" t="str">
            <v>Átutalva a(z) P számlára - S</v>
          </cell>
          <cell r="D1017">
            <v>419.17</v>
          </cell>
        </row>
        <row r="1018">
          <cell r="C1018" t="str">
            <v>Átutalva a(z) Q számlára - S</v>
          </cell>
          <cell r="D1018">
            <v>419.18</v>
          </cell>
        </row>
        <row r="1019">
          <cell r="C1019" t="str">
            <v>Átutalva a(z) R számlára - S</v>
          </cell>
          <cell r="D1019">
            <v>419.19</v>
          </cell>
        </row>
        <row r="1020">
          <cell r="C1020" t="str">
            <v>Átutalva a(z) T számlára - S</v>
          </cell>
          <cell r="D1020">
            <v>419.2</v>
          </cell>
        </row>
        <row r="1021">
          <cell r="C1021" t="str">
            <v>Készpénzfelvétel a kasszába - U</v>
          </cell>
          <cell r="D1021">
            <v>420.01</v>
          </cell>
        </row>
        <row r="1022">
          <cell r="C1022" t="str">
            <v>Átutalva a(z) A számlára - T</v>
          </cell>
          <cell r="D1022">
            <v>420.02</v>
          </cell>
        </row>
        <row r="1023">
          <cell r="C1023" t="str">
            <v>Átutalva a(z) B számlára - T</v>
          </cell>
          <cell r="D1023">
            <v>420.03</v>
          </cell>
        </row>
        <row r="1024">
          <cell r="C1024" t="str">
            <v>Átutalva a(z) C számlára - T</v>
          </cell>
          <cell r="D1024">
            <v>420.04</v>
          </cell>
        </row>
        <row r="1025">
          <cell r="C1025" t="str">
            <v>Átutalva a(z) D számlára - T</v>
          </cell>
          <cell r="D1025">
            <v>420.05</v>
          </cell>
        </row>
        <row r="1026">
          <cell r="C1026" t="str">
            <v>Átutalva a(z) E számlára - T</v>
          </cell>
          <cell r="D1026">
            <v>420.06</v>
          </cell>
        </row>
        <row r="1027">
          <cell r="C1027" t="str">
            <v>Átutalva a(z) F számlára - T</v>
          </cell>
          <cell r="D1027">
            <v>420.07</v>
          </cell>
        </row>
        <row r="1028">
          <cell r="C1028" t="str">
            <v>Átutalva a(z) G számlára - T</v>
          </cell>
          <cell r="D1028">
            <v>420.08</v>
          </cell>
        </row>
        <row r="1029">
          <cell r="C1029" t="str">
            <v>Átutalva a(z) H számlára - T</v>
          </cell>
          <cell r="D1029">
            <v>420.09</v>
          </cell>
        </row>
        <row r="1030">
          <cell r="C1030" t="str">
            <v>Átutalva a(z) I számlára - T</v>
          </cell>
          <cell r="D1030">
            <v>420.1</v>
          </cell>
        </row>
        <row r="1031">
          <cell r="C1031" t="str">
            <v>Átutalva a(z) J számlára - T</v>
          </cell>
          <cell r="D1031">
            <v>420.11</v>
          </cell>
        </row>
        <row r="1032">
          <cell r="C1032" t="str">
            <v>Átutalva a(z) K számlára - T</v>
          </cell>
          <cell r="D1032">
            <v>420.12</v>
          </cell>
        </row>
        <row r="1033">
          <cell r="C1033" t="str">
            <v>Átutalva a(z) L számlára - T</v>
          </cell>
          <cell r="D1033">
            <v>420.13</v>
          </cell>
        </row>
        <row r="1034">
          <cell r="C1034" t="str">
            <v>Átutalva a(z) M számlára - T</v>
          </cell>
          <cell r="D1034">
            <v>420.14</v>
          </cell>
        </row>
        <row r="1035">
          <cell r="C1035" t="str">
            <v>Átutalva a(z) N számlára - T</v>
          </cell>
          <cell r="D1035">
            <v>420.15</v>
          </cell>
        </row>
        <row r="1036">
          <cell r="C1036" t="str">
            <v>Átutalva a(z) O számlára - T</v>
          </cell>
          <cell r="D1036">
            <v>420.16</v>
          </cell>
        </row>
        <row r="1037">
          <cell r="C1037" t="str">
            <v>Átutalva a(z) P számlára - T</v>
          </cell>
          <cell r="D1037">
            <v>420.17</v>
          </cell>
        </row>
        <row r="1038">
          <cell r="C1038" t="str">
            <v>Átutalva a(z) Q számlára - T</v>
          </cell>
          <cell r="D1038">
            <v>420.18</v>
          </cell>
        </row>
        <row r="1039">
          <cell r="C1039" t="str">
            <v>Átutalva a(z) R számlára - T</v>
          </cell>
          <cell r="D1039">
            <v>420.19</v>
          </cell>
        </row>
        <row r="1040">
          <cell r="C1040" t="str">
            <v>Átutalva a(z) S számlára - T</v>
          </cell>
          <cell r="D1040">
            <v>420.2</v>
          </cell>
        </row>
        <row r="1041">
          <cell r="C1041" t="str">
            <v>Egyházfenntartói járulék</v>
          </cell>
          <cell r="D1041">
            <v>101.01</v>
          </cell>
          <cell r="E1041" t="str">
            <v>Contribuţia anuală
a credincioşilor</v>
          </cell>
        </row>
        <row r="1042">
          <cell r="C1042" t="str">
            <v>Bevételek a különböző egyházi szolgálatokért</v>
          </cell>
          <cell r="D1042">
            <v>101.02</v>
          </cell>
          <cell r="E1042" t="str">
            <v>Contribuţii pt. diverse
servicii religioase</v>
          </cell>
        </row>
        <row r="1043">
          <cell r="C1043" t="str">
            <v>Perselypénz</v>
          </cell>
          <cell r="D1043">
            <v>101.03</v>
          </cell>
          <cell r="E1043" t="str">
            <v>Contribuţii în lăcaşuri
de cult - colecta</v>
          </cell>
        </row>
        <row r="1044">
          <cell r="C1044" t="str">
            <v>Adományok hívektől, egyházi intézményektől</v>
          </cell>
          <cell r="D1044">
            <v>101.04</v>
          </cell>
          <cell r="E1044" t="str">
            <v>Ajutoare primite de la
credincioşi şi organizaţii
religioase</v>
          </cell>
        </row>
        <row r="1045">
          <cell r="C1045" t="str">
            <v>Úrasztali adományok</v>
          </cell>
          <cell r="D1045">
            <v>101.05</v>
          </cell>
          <cell r="E1045" t="str">
            <v>Donații pt. masa domnului</v>
          </cell>
        </row>
        <row r="1046">
          <cell r="C1046" t="str">
            <v>Sírhelyek eladásából, bérleti díjából, gondozásából származó bevételek</v>
          </cell>
          <cell r="D1046">
            <v>101.06</v>
          </cell>
          <cell r="E1046" t="str">
            <v>Cont. pt. concesionarea
şi îngrijirea locurilor
din cimitire</v>
          </cell>
        </row>
        <row r="1047">
          <cell r="C1047" t="str">
            <v>Központi járulékok - egyházmegyei bevétel</v>
          </cell>
          <cell r="D1047">
            <v>101.07</v>
          </cell>
          <cell r="E1047" t="str">
            <v xml:space="preserve">Contribuţia pt. susţinerea
unit. Ierarhic superioare* </v>
          </cell>
        </row>
        <row r="1048">
          <cell r="C1048" t="str">
            <v>Egyházközségek fizetésalapja - emei bevétel</v>
          </cell>
          <cell r="D1048">
            <v>101.08</v>
          </cell>
          <cell r="E1048" t="str">
            <v xml:space="preserve">Contr. pentru prestări
servicii la parohii* </v>
          </cell>
        </row>
        <row r="1049">
          <cell r="C1049" t="str">
            <v>Gyerek és ifjúsági tevékenységek bevételei</v>
          </cell>
          <cell r="D1049">
            <v>102.01</v>
          </cell>
          <cell r="E1049" t="str">
            <v>Venituri cu scop misionar - tineret</v>
          </cell>
        </row>
        <row r="1050">
          <cell r="C1050" t="str">
            <v>Nőszövetségi tevékenységek bevételei</v>
          </cell>
          <cell r="D1050">
            <v>102.02</v>
          </cell>
          <cell r="E1050" t="str">
            <v>Venituri cu scop misionar - asoc. femeilor crestine</v>
          </cell>
        </row>
        <row r="1051">
          <cell r="C1051" t="str">
            <v>Presbiterszövetségi tevékenységek bevételei</v>
          </cell>
          <cell r="D1051">
            <v>102.03</v>
          </cell>
          <cell r="E1051" t="str">
            <v xml:space="preserve">Venituri cu scop misionar - asoc. presbiterilor </v>
          </cell>
        </row>
        <row r="1052">
          <cell r="C1052" t="str">
            <v>Diakóniai célú adományok</v>
          </cell>
          <cell r="D1052">
            <v>102.04</v>
          </cell>
          <cell r="E1052" t="str">
            <v>Donaţii pentru scopuri diaconice</v>
          </cell>
        </row>
        <row r="1053">
          <cell r="C1053" t="str">
            <v>Missziós célú adományok</v>
          </cell>
          <cell r="D1053">
            <v>102.05</v>
          </cell>
          <cell r="E1053" t="str">
            <v>Donatii pt scopuri misionare</v>
          </cell>
        </row>
        <row r="1054">
          <cell r="C1054" t="str">
            <v>Legátumok - adományok teológiai hallgatók támogatására</v>
          </cell>
          <cell r="D1054">
            <v>102.06</v>
          </cell>
          <cell r="E1054" t="str">
            <v>Donatii pt studenti de la teologie</v>
          </cell>
        </row>
        <row r="1055">
          <cell r="C1055" t="str">
            <v>Segélyszervezetektől, alapítványoktól, helyi szervezetektől származó adományok</v>
          </cell>
          <cell r="D1055">
            <v>103.01</v>
          </cell>
          <cell r="E1055" t="str">
            <v>Alte donaţii</v>
          </cell>
        </row>
        <row r="1056">
          <cell r="C1056" t="str">
            <v>Pályázatokból</v>
          </cell>
          <cell r="D1056">
            <v>103.02</v>
          </cell>
          <cell r="E1056" t="str">
            <v>Incasări proiecte</v>
          </cell>
        </row>
        <row r="1057">
          <cell r="C1057" t="str">
            <v>Más bevételek</v>
          </cell>
          <cell r="D1057">
            <v>103.03</v>
          </cell>
          <cell r="E1057" t="str">
            <v xml:space="preserve">Din alte surse </v>
          </cell>
        </row>
        <row r="1058">
          <cell r="C1058" t="str">
            <v>Banki kamatok, árfolyam nyereségek, kötvények jövedelme, osztalékok</v>
          </cell>
          <cell r="D1058">
            <v>103.04</v>
          </cell>
          <cell r="E1058" t="str">
            <v>Dobândă bancară, diferentă curs valutar, venituri din dividende si obligatiuni</v>
          </cell>
        </row>
        <row r="1059">
          <cell r="C1059" t="str">
            <v>Hozzájárulás konferenciák és szeretetvendégségek szervezéséhez</v>
          </cell>
          <cell r="D1059">
            <v>103.05</v>
          </cell>
          <cell r="E1059" t="str">
            <v>Pt. participare la conferinţe</v>
          </cell>
        </row>
        <row r="1060">
          <cell r="C1060" t="str">
            <v>Iratterjesztés - bevétel</v>
          </cell>
          <cell r="D1060">
            <v>103.06</v>
          </cell>
          <cell r="E1060" t="str">
            <v>Distribuirea tipăriturilor</v>
          </cell>
        </row>
        <row r="1061">
          <cell r="C1061" t="str">
            <v>Javak és részvények értékesítéséből</v>
          </cell>
          <cell r="D1061">
            <v>103.07</v>
          </cell>
          <cell r="E1061" t="str">
            <v>Din valorificarea unor
bunuri si vânzare unori actiuni</v>
          </cell>
        </row>
        <row r="1062">
          <cell r="C1062" t="str">
            <v>Számlavisszatérítések</v>
          </cell>
          <cell r="D1062">
            <v>103.08</v>
          </cell>
          <cell r="E1062" t="str">
            <v>Rambursări</v>
          </cell>
        </row>
        <row r="1063">
          <cell r="C1063" t="str">
            <v>Szponzortámogatások, adók 3,5 %-a</v>
          </cell>
          <cell r="D1063">
            <v>103.09</v>
          </cell>
          <cell r="E1063" t="str">
            <v>Din sponsorizări</v>
          </cell>
        </row>
        <row r="1064">
          <cell r="C1064" t="str">
            <v>Mezőgazdasági jövedelem</v>
          </cell>
          <cell r="D1064">
            <v>104.01</v>
          </cell>
          <cell r="E1064" t="str">
            <v>Activităţi agricole</v>
          </cell>
        </row>
        <row r="1065">
          <cell r="C1065" t="str">
            <v>Erdőgazdálkodási jövedelem</v>
          </cell>
          <cell r="D1065">
            <v>104.02</v>
          </cell>
          <cell r="E1065" t="str">
            <v>Activităţi silvice</v>
          </cell>
        </row>
        <row r="1066">
          <cell r="C1066" t="str">
            <v>Más gazdasági bevételek</v>
          </cell>
          <cell r="D1066">
            <v>104.03</v>
          </cell>
          <cell r="E1066" t="str">
            <v>Alte venituri din activităţi
anexe</v>
          </cell>
        </row>
        <row r="1067">
          <cell r="C1067" t="str">
            <v>Épületek bérjövedelme</v>
          </cell>
          <cell r="D1067">
            <v>104.04</v>
          </cell>
          <cell r="E1067" t="str">
            <v>Venit din închirierea clădirilor</v>
          </cell>
        </row>
        <row r="1068">
          <cell r="C1068" t="str">
            <v>Területek bérjövedelme</v>
          </cell>
          <cell r="D1068">
            <v>104.05</v>
          </cell>
          <cell r="E1068" t="str">
            <v>Venit din închirierea terenurilor</v>
          </cell>
        </row>
        <row r="1069">
          <cell r="C1069" t="str">
            <v>Más egyházi intézményektől kapott támogatás</v>
          </cell>
          <cell r="D1069">
            <v>105.01</v>
          </cell>
          <cell r="E1069" t="str">
            <v>De la unităţi din cadrul
cultului</v>
          </cell>
        </row>
        <row r="1070">
          <cell r="C1070" t="str">
            <v>Állami intézménytől kapott támogatás (APIA, stb.)</v>
          </cell>
          <cell r="D1070">
            <v>105.02</v>
          </cell>
          <cell r="E1070" t="str">
            <v>Subvenţii de la stat</v>
          </cell>
        </row>
        <row r="1071">
          <cell r="C1071" t="str">
            <v>Kongrua és járulékai</v>
          </cell>
          <cell r="D1071">
            <v>105.03</v>
          </cell>
          <cell r="E1071" t="str">
            <v>Subvenţii primite pt. salarii*</v>
          </cell>
        </row>
        <row r="1072">
          <cell r="C1072" t="str">
            <v>Bevételek más egyházi intézmények részére</v>
          </cell>
          <cell r="D1072">
            <v>106.01</v>
          </cell>
          <cell r="E1072" t="str">
            <v>Alte încasări</v>
          </cell>
        </row>
        <row r="1073">
          <cell r="C1073" t="str">
            <v>Biztosítások - bevétel</v>
          </cell>
          <cell r="D1073">
            <v>106.02</v>
          </cell>
          <cell r="E1073" t="str">
            <v>Asigurari*</v>
          </cell>
        </row>
        <row r="1074">
          <cell r="C1074" t="str">
            <v>Missziói segélyek</v>
          </cell>
          <cell r="D1074">
            <v>106.03</v>
          </cell>
          <cell r="E1074" t="str">
            <v>Pt. fond misionar*</v>
          </cell>
        </row>
        <row r="1075">
          <cell r="C1075" t="str">
            <v>Bérjövedelmek 10%-a</v>
          </cell>
          <cell r="D1075">
            <v>106.04</v>
          </cell>
          <cell r="E1075" t="str">
            <v>Cota 10% din chirii*</v>
          </cell>
        </row>
        <row r="1076">
          <cell r="C1076" t="str">
            <v>Bevételek egyházközségek részére</v>
          </cell>
          <cell r="D1076">
            <v>106.05</v>
          </cell>
          <cell r="E1076" t="str">
            <v>Încasări pt. parohii*</v>
          </cell>
        </row>
        <row r="1077">
          <cell r="C1077" t="str">
            <v>Bevételek a felsőbb egyházi intézmények részére</v>
          </cell>
          <cell r="D1077">
            <v>106.06</v>
          </cell>
          <cell r="E1077" t="str">
            <v>Încasări pt. unităţi ierarhice superioare*</v>
          </cell>
        </row>
        <row r="1078">
          <cell r="C1078" t="str">
            <v>Kapott hitelek</v>
          </cell>
          <cell r="D1078">
            <v>107.01</v>
          </cell>
          <cell r="E1078" t="str">
            <v>Credite primite</v>
          </cell>
        </row>
        <row r="1079">
          <cell r="C1079" t="str">
            <v>Visszakapott hitelek</v>
          </cell>
          <cell r="D1079">
            <v>107.02</v>
          </cell>
          <cell r="E1079" t="str">
            <v>Restituiri din credite</v>
          </cell>
        </row>
        <row r="1080">
          <cell r="C1080" t="str">
            <v>Fizetés alap</v>
          </cell>
          <cell r="D1080">
            <v>201.01</v>
          </cell>
          <cell r="E1080" t="str">
            <v>Contr. pentru prestări
servicii efectuate către
protopopiat</v>
          </cell>
        </row>
        <row r="1081">
          <cell r="C1081" t="str">
            <v>Közköltségek (fűtés, világítás, víz stb.)</v>
          </cell>
          <cell r="D1081">
            <v>201.02</v>
          </cell>
          <cell r="E1081" t="str">
            <v>Cheltuieli de întreţinere
(încălzire iluminat apă etc.)</v>
          </cell>
        </row>
        <row r="1082">
          <cell r="C1082" t="str">
            <v>Házbérek</v>
          </cell>
          <cell r="D1082">
            <v>201.03</v>
          </cell>
          <cell r="E1082" t="str">
            <v>Chirii</v>
          </cell>
        </row>
        <row r="1083">
          <cell r="C1083" t="str">
            <v>Épületadó, földadó biztosítás</v>
          </cell>
          <cell r="D1083">
            <v>201.04</v>
          </cell>
          <cell r="E1083" t="str">
            <v>Impozite, taxe, şi asigurări
ADAS</v>
          </cell>
        </row>
        <row r="1084">
          <cell r="C1084" t="str">
            <v>Szállítóeszközök üzemeltetési költségei</v>
          </cell>
          <cell r="D1084">
            <v>201.05</v>
          </cell>
          <cell r="E1084" t="str">
            <v>Mijloace de transport</v>
          </cell>
        </row>
        <row r="1085">
          <cell r="C1085" t="str">
            <v>Napidíj, utazási költségek</v>
          </cell>
          <cell r="D1085">
            <v>201.06</v>
          </cell>
          <cell r="E1085" t="str">
            <v>Diurnă, cheltuieli
de deplasare</v>
          </cell>
        </row>
        <row r="1086">
          <cell r="C1086" t="str">
            <v>Posta, telefon, internet</v>
          </cell>
          <cell r="D1086">
            <v>201.07</v>
          </cell>
          <cell r="E1086" t="str">
            <v>Poştă, telefon, internet</v>
          </cell>
        </row>
        <row r="1087">
          <cell r="C1087" t="str">
            <v>Irodaszerek, nyomtatványok</v>
          </cell>
          <cell r="D1087">
            <v>201.08</v>
          </cell>
          <cell r="E1087" t="str">
            <v>Articole de birotică și papetărie</v>
          </cell>
        </row>
        <row r="1088">
          <cell r="C1088" t="str">
            <v>Fogyóanyagok, más anyagok</v>
          </cell>
          <cell r="D1088">
            <v>201.09</v>
          </cell>
          <cell r="E1088" t="str">
            <v>Alte materiale</v>
          </cell>
        </row>
        <row r="1089">
          <cell r="C1089" t="str">
            <v>Szolgáltatások költségei</v>
          </cell>
          <cell r="D1089">
            <v>201.1</v>
          </cell>
          <cell r="E1089" t="str">
            <v>Prestări şi servicii</v>
          </cell>
        </row>
        <row r="1090">
          <cell r="C1090" t="str">
            <v>Protokoll</v>
          </cell>
          <cell r="D1090">
            <v>201.11</v>
          </cell>
          <cell r="E1090" t="str">
            <v>Protocol</v>
          </cell>
        </row>
        <row r="1091">
          <cell r="C1091" t="str">
            <v>Kis értékű leltári tárgyak beszerzése</v>
          </cell>
          <cell r="D1091">
            <v>201.12</v>
          </cell>
          <cell r="E1091" t="str">
            <v>Obiecte de inventar (de 
mică valoare, scurtă durată)</v>
          </cell>
        </row>
        <row r="1092">
          <cell r="C1092" t="str">
            <v>Karbantartási kiadások</v>
          </cell>
          <cell r="D1092">
            <v>201.13</v>
          </cell>
          <cell r="E1092" t="str">
            <v>Reparaţii curente</v>
          </cell>
        </row>
        <row r="1093">
          <cell r="C1093" t="str">
            <v>Más javadalmak</v>
          </cell>
          <cell r="D1093">
            <v>201.14</v>
          </cell>
          <cell r="E1093" t="str">
            <v>Alte drepturi de retribuţie</v>
          </cell>
        </row>
        <row r="1094">
          <cell r="C1094" t="str">
            <v>Nettó fizetések</v>
          </cell>
          <cell r="D1094">
            <v>201.15</v>
          </cell>
          <cell r="E1094" t="str">
            <v>Salarii nete*</v>
          </cell>
        </row>
        <row r="1095">
          <cell r="C1095" t="str">
            <v>Javadalmak utáni adó</v>
          </cell>
          <cell r="D1095">
            <v>201.16</v>
          </cell>
          <cell r="E1095" t="str">
            <v>Impozit asupra drepturilor
de retribuire*</v>
          </cell>
        </row>
        <row r="1096">
          <cell r="C1096" t="str">
            <v>Társadalombiztosítás</v>
          </cell>
          <cell r="D1096">
            <v>201.17</v>
          </cell>
          <cell r="E1096" t="str">
            <v>Contribuţii pentru asigurări
sociale*</v>
          </cell>
        </row>
        <row r="1097">
          <cell r="C1097" t="str">
            <v>Egészségügyi biztosítás</v>
          </cell>
          <cell r="D1097">
            <v>201.18</v>
          </cell>
          <cell r="E1097" t="str">
            <v>C.A.S.S.*</v>
          </cell>
        </row>
        <row r="1098">
          <cell r="C1098" t="str">
            <v>Munkabiztosítási hozzájárulás - 2,25%</v>
          </cell>
          <cell r="D1098">
            <v>201.19</v>
          </cell>
          <cell r="E1098" t="str">
            <v>Contribuția asiguratorie pentru muncă - 2,25%*</v>
          </cell>
        </row>
        <row r="1099">
          <cell r="C1099" t="str">
            <v>Gyerek és ifjúsági tevékenységek kiadásai</v>
          </cell>
          <cell r="D1099">
            <v>202.01</v>
          </cell>
          <cell r="E1099" t="str">
            <v>Cheltuieli cu scop misionar - tineret</v>
          </cell>
        </row>
        <row r="1100">
          <cell r="C1100" t="str">
            <v>Nőszövetségi tevékenységek kiadásai</v>
          </cell>
          <cell r="D1100">
            <v>202.02</v>
          </cell>
          <cell r="E1100" t="str">
            <v>Cheltuieli cu scop misionar - asoc. femeilor crestine</v>
          </cell>
        </row>
        <row r="1101">
          <cell r="C1101" t="str">
            <v>Presbiterszövetségi tevékenységek kiadásai</v>
          </cell>
          <cell r="D1101">
            <v>202.03</v>
          </cell>
          <cell r="E1101" t="str">
            <v>Cheltuieli cu scop misionar - asoc. presbiterilor</v>
          </cell>
        </row>
        <row r="1102">
          <cell r="C1102" t="str">
            <v>Egyházközségek, vagy más egyházi intézmények támogatása</v>
          </cell>
          <cell r="D1102">
            <v>202.04</v>
          </cell>
          <cell r="E1102" t="str">
            <v>Plăti pentru alte parohii</v>
          </cell>
        </row>
        <row r="1103">
          <cell r="C1103" t="str">
            <v>Kiadások diakóniai célokra</v>
          </cell>
          <cell r="D1103">
            <v>202.05</v>
          </cell>
          <cell r="E1103" t="str">
            <v>Cheltuieli pentru scopuri
diaconice</v>
          </cell>
        </row>
        <row r="1104">
          <cell r="C1104" t="str">
            <v>Missziós célú kiadások</v>
          </cell>
          <cell r="D1104">
            <v>202.06</v>
          </cell>
          <cell r="E1104" t="str">
            <v>Cheltuieli pentru scopuri
misionare</v>
          </cell>
        </row>
        <row r="1105">
          <cell r="C1105" t="str">
            <v>Teológiai hallgatók tanulmányi segélye - legátumok</v>
          </cell>
          <cell r="D1105">
            <v>202.07</v>
          </cell>
          <cell r="E1105" t="str">
            <v>Ajutoare pt studentii de la teologie</v>
          </cell>
        </row>
        <row r="1106">
          <cell r="C1106" t="str">
            <v>Egyháztagok segélyezése</v>
          </cell>
          <cell r="D1106">
            <v>202.08</v>
          </cell>
          <cell r="E1106" t="str">
            <v>Ajutoare acordate
credincioşilor</v>
          </cell>
        </row>
        <row r="1107">
          <cell r="C1107" t="str">
            <v>Szociális-kulturális tevékenységek támogatása</v>
          </cell>
          <cell r="D1107">
            <v>203.01</v>
          </cell>
          <cell r="E1107" t="str">
            <v>Sprijinirea unor acţiuni
social culturale</v>
          </cell>
        </row>
        <row r="1108">
          <cell r="C1108" t="str">
            <v>Más kiadások</v>
          </cell>
          <cell r="D1108">
            <v>203.02</v>
          </cell>
          <cell r="E1108" t="str">
            <v>Alte cheltuieli</v>
          </cell>
        </row>
        <row r="1109">
          <cell r="C1109" t="str">
            <v>Kezelési költségek, árfolyam veszteségek, kötvényeladási veszteségek</v>
          </cell>
          <cell r="D1109">
            <v>203.03</v>
          </cell>
          <cell r="E1109" t="str">
            <v>Comisioane, pierderi curs valutar, pierderi din vânzari certificate si obligatiuni</v>
          </cell>
        </row>
        <row r="1110">
          <cell r="C1110" t="str">
            <v>Konferenciák és szeretetvendégségek költségei</v>
          </cell>
          <cell r="D1110">
            <v>203.04</v>
          </cell>
          <cell r="E1110" t="str">
            <v>Cheltuieli pt. conferinţe</v>
          </cell>
        </row>
        <row r="1111">
          <cell r="C1111" t="str">
            <v>Iratterjesztés - kiadás</v>
          </cell>
          <cell r="D1111">
            <v>203.05</v>
          </cell>
          <cell r="E1111" t="str">
            <v>Distribuirea tipăriturilor</v>
          </cell>
        </row>
        <row r="1112">
          <cell r="C1112" t="str">
            <v>Központi járulékok</v>
          </cell>
          <cell r="D1112">
            <v>203.06</v>
          </cell>
          <cell r="E1112" t="str">
            <v>Contribuţii pt. susţinerea
unităţii ierarhic superioare</v>
          </cell>
        </row>
        <row r="1113">
          <cell r="C1113" t="str">
            <v>Bérjövedelmek 10%-a központi járulékba</v>
          </cell>
          <cell r="D1113">
            <v>203.07</v>
          </cell>
          <cell r="E1113" t="str">
            <v>Contribuţia centrală
10% din chirii</v>
          </cell>
        </row>
        <row r="1114">
          <cell r="C1114" t="str">
            <v>Mezőgazdasági kiadások</v>
          </cell>
          <cell r="D1114">
            <v>204.01</v>
          </cell>
          <cell r="E1114" t="str">
            <v>Activităţi agricole</v>
          </cell>
        </row>
        <row r="1115">
          <cell r="C1115" t="str">
            <v>Erdőgazdálkodási kiadások</v>
          </cell>
          <cell r="D1115">
            <v>204.02</v>
          </cell>
          <cell r="E1115" t="str">
            <v>Activităţi silvice</v>
          </cell>
        </row>
        <row r="1116">
          <cell r="C1116" t="str">
            <v>Más gazdasági kiadások</v>
          </cell>
          <cell r="D1116">
            <v>204.03</v>
          </cell>
          <cell r="E1116" t="str">
            <v>Alte cheltuieli din activităţi
anexe</v>
          </cell>
        </row>
        <row r="1117">
          <cell r="C1117" t="str">
            <v>Bérbeadott épületek javítása és karbantartása</v>
          </cell>
          <cell r="D1117">
            <v>204.04</v>
          </cell>
          <cell r="E1117" t="str">
            <v>Întreţinerea spaţiilor
locative sau cu alte
destinaţii închiriate</v>
          </cell>
        </row>
        <row r="1118">
          <cell r="C1118" t="str">
            <v>Új beruházások</v>
          </cell>
          <cell r="D1118">
            <v>205.01</v>
          </cell>
          <cell r="E1118" t="str">
            <v>Investiţii noi</v>
          </cell>
        </row>
        <row r="1119">
          <cell r="C1119" t="str">
            <v>Általános javítások</v>
          </cell>
          <cell r="D1119">
            <v>205.02</v>
          </cell>
          <cell r="E1119" t="str">
            <v>Reparaţii capitale</v>
          </cell>
        </row>
        <row r="1120">
          <cell r="C1120" t="str">
            <v>Kiadás más egyházi intézmény részére</v>
          </cell>
          <cell r="D1120">
            <v>206.01</v>
          </cell>
          <cell r="E1120" t="str">
            <v>Alte plăţi</v>
          </cell>
        </row>
        <row r="1121">
          <cell r="C1121" t="str">
            <v>Biztosítások - kiadás</v>
          </cell>
          <cell r="D1121">
            <v>206.02</v>
          </cell>
          <cell r="E1121" t="str">
            <v>Asigurari*</v>
          </cell>
        </row>
        <row r="1122">
          <cell r="C1122" t="str">
            <v>Kifizetett missziói segélyek</v>
          </cell>
          <cell r="D1122">
            <v>206.03</v>
          </cell>
          <cell r="E1122" t="str">
            <v>Plăţi pt. fd. misionar*</v>
          </cell>
        </row>
        <row r="1123">
          <cell r="C1123" t="str">
            <v>Kifizetett bérjövedelmek 10%-a</v>
          </cell>
          <cell r="D1123">
            <v>206.04</v>
          </cell>
          <cell r="E1123" t="str">
            <v>Cota 10% din chirii*</v>
          </cell>
        </row>
        <row r="1124">
          <cell r="C1124" t="str">
            <v>Kiadások egyházközségek részére</v>
          </cell>
          <cell r="D1124">
            <v>206.05</v>
          </cell>
          <cell r="E1124" t="str">
            <v>Plăţi pt. parohii*</v>
          </cell>
        </row>
        <row r="1125">
          <cell r="C1125" t="str">
            <v>Kiadások a felsőbb egyházi intézmények részére</v>
          </cell>
          <cell r="D1125">
            <v>206.06</v>
          </cell>
          <cell r="E1125" t="str">
            <v>Plăţi pt. unităţi ierarhice superioare*</v>
          </cell>
        </row>
        <row r="1126">
          <cell r="C1126" t="str">
            <v>Törlesztett hitelek</v>
          </cell>
          <cell r="D1126">
            <v>207.01</v>
          </cell>
          <cell r="E1126" t="str">
            <v>Rambursări de credite</v>
          </cell>
        </row>
        <row r="1127">
          <cell r="C1127" t="str">
            <v>Kiadott hitelek</v>
          </cell>
          <cell r="D1127">
            <v>207.02</v>
          </cell>
          <cell r="E1127" t="str">
            <v>Acordări de credite</v>
          </cell>
        </row>
      </sheetData>
      <sheetData sheetId="24"/>
      <sheetData sheetId="25">
        <row r="2">
          <cell r="V2" t="str">
            <v>Ref. Egyházközség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F21600"/>
  <sheetViews>
    <sheetView workbookViewId="0">
      <pane ySplit="4" topLeftCell="A5" activePane="bottomLeft" state="frozen"/>
      <selection activeCell="BM1" sqref="BM1"/>
      <selection pane="bottomLeft" activeCell="B8" sqref="B8"/>
    </sheetView>
  </sheetViews>
  <sheetFormatPr defaultColWidth="9.109375" defaultRowHeight="14.4" zeroHeight="1" x14ac:dyDescent="0.3"/>
  <cols>
    <col min="1" max="2" width="9.109375" style="40" customWidth="1"/>
    <col min="3" max="3" width="29.109375" style="40" bestFit="1" customWidth="1"/>
    <col min="4" max="4" width="12.88671875" style="40" customWidth="1"/>
    <col min="5" max="5" width="16.5546875" style="40" bestFit="1" customWidth="1"/>
    <col min="6" max="6" width="9.109375" style="40" customWidth="1"/>
    <col min="7" max="7" width="16.5546875" style="40" customWidth="1"/>
    <col min="8" max="38" width="9.109375" style="40" customWidth="1"/>
    <col min="39" max="39" width="16" style="40" bestFit="1" customWidth="1"/>
    <col min="40" max="40" width="9" style="40" customWidth="1"/>
    <col min="41" max="42" width="9.109375" style="40" customWidth="1"/>
    <col min="43" max="43" width="15.5546875" style="40" bestFit="1" customWidth="1"/>
    <col min="44" max="64" width="9.109375" style="40" customWidth="1"/>
    <col min="65" max="69" width="9.109375" style="40"/>
    <col min="70" max="70" width="9.109375" style="40" customWidth="1"/>
    <col min="71" max="71" width="9.109375" style="32" hidden="1" customWidth="1"/>
    <col min="72" max="72" width="10.109375" style="32" hidden="1" customWidth="1"/>
    <col min="73" max="76" width="9.109375" style="32" hidden="1" customWidth="1"/>
    <col min="77" max="77" width="9" style="32" hidden="1" customWidth="1"/>
    <col min="78" max="78" width="10.109375" style="32" hidden="1" customWidth="1"/>
    <col min="79" max="79" width="11.109375" style="32" hidden="1" customWidth="1"/>
    <col min="80" max="80" width="9.109375" style="33" hidden="1" customWidth="1"/>
    <col min="81" max="81" width="10.109375" style="34" hidden="1" customWidth="1"/>
    <col min="82" max="82" width="10.109375" style="32" hidden="1" customWidth="1"/>
    <col min="83" max="84" width="9.109375" style="32" hidden="1" customWidth="1"/>
    <col min="85" max="85" width="21.5546875" style="32" hidden="1" customWidth="1"/>
    <col min="86" max="87" width="9.109375" style="32" hidden="1" customWidth="1"/>
    <col min="88" max="88" width="11" style="32" hidden="1" customWidth="1"/>
    <col min="89" max="89" width="22.5546875" style="32" hidden="1" customWidth="1"/>
    <col min="90" max="90" width="12.88671875" style="32" hidden="1" customWidth="1"/>
    <col min="91" max="94" width="9.109375" style="32" hidden="1" customWidth="1"/>
    <col min="95" max="95" width="13.33203125" style="32" hidden="1" customWidth="1"/>
    <col min="96" max="99" width="9.109375" style="32" hidden="1" customWidth="1"/>
    <col min="100" max="100" width="74.6640625" style="32" hidden="1" customWidth="1"/>
    <col min="101" max="101" width="65.5546875" style="32" hidden="1" customWidth="1"/>
    <col min="102" max="110" width="9.109375" style="32" hidden="1" customWidth="1"/>
    <col min="111" max="111" width="9.109375" style="40" customWidth="1"/>
    <col min="112" max="16384" width="9.109375" style="40"/>
  </cols>
  <sheetData>
    <row r="1" spans="2:110" x14ac:dyDescent="0.3">
      <c r="BR1" s="40" t="s">
        <v>213</v>
      </c>
      <c r="BT1" s="32" t="s">
        <v>233</v>
      </c>
      <c r="BU1" s="32" t="str">
        <f>Kiadasi_kiseroiv!P2</f>
        <v>kassza</v>
      </c>
      <c r="BW1" s="32" t="s">
        <v>178</v>
      </c>
      <c r="BX1" s="32" t="str">
        <f>Csoportnaplo!A3</f>
        <v>Egyházfenntartói járulék</v>
      </c>
      <c r="BZ1" s="32" t="s">
        <v>140</v>
      </c>
      <c r="CA1" s="32" t="s">
        <v>141</v>
      </c>
      <c r="CB1" s="33" t="s">
        <v>21</v>
      </c>
      <c r="CJ1" s="32">
        <f>[1]Hibak!$A$1</f>
        <v>2026</v>
      </c>
      <c r="CK1" s="32">
        <f>[1]Koltsegvetes!$B$79</f>
        <v>0</v>
      </c>
      <c r="CL1" s="32" t="str">
        <f>[1]Koltsegvetes!$V$2</f>
        <v>Ref. Egyházközség</v>
      </c>
      <c r="CP1" s="32" t="s">
        <v>76</v>
      </c>
      <c r="CQ1" s="35">
        <f>INDEX(Kassza,1,6)</f>
        <v>0</v>
      </c>
      <c r="CU1" s="32" t="str">
        <f>[1]Hibak!E1041</f>
        <v>Contribuţia anuală
a credincioşilor</v>
      </c>
      <c r="CV1" s="32" t="str">
        <f t="shared" ref="CV1:CV32" si="0">INDEX(Csfi,CZ1,1)</f>
        <v>Egyházfenntartói járulék</v>
      </c>
      <c r="CW1" s="32" t="str">
        <f>CV52</f>
        <v>Karbantartási kiadások</v>
      </c>
      <c r="CZ1" s="32">
        <v>844</v>
      </c>
      <c r="DD1" s="32" t="s">
        <v>6</v>
      </c>
      <c r="DE1" s="32" t="s">
        <v>76</v>
      </c>
      <c r="DF1" s="32">
        <f>IF(ISERROR(VLOOKUP(DD1,Resz_szamadas!$H$1:$I$21,2,FALSE))=FALSE,1,0)</f>
        <v>0</v>
      </c>
    </row>
    <row r="2" spans="2:110" x14ac:dyDescent="0.3">
      <c r="BW2" s="32" t="s">
        <v>202</v>
      </c>
      <c r="BX2" s="32">
        <f>Csoportnaplo!H2</f>
        <v>0</v>
      </c>
      <c r="BZ2" s="36">
        <f>Naplo!O1</f>
        <v>46023</v>
      </c>
      <c r="CA2" s="36"/>
      <c r="CC2" s="34">
        <v>1</v>
      </c>
      <c r="CD2" s="36">
        <v>55153</v>
      </c>
      <c r="CP2" s="32" t="s">
        <v>7</v>
      </c>
      <c r="CQ2" s="35">
        <f>INDEX(ab,1,6)</f>
        <v>0</v>
      </c>
      <c r="CR2" s="32">
        <f>[1]A!$D$3</f>
        <v>0</v>
      </c>
      <c r="CU2" s="32" t="str">
        <f>[1]Hibak!E1042</f>
        <v>Contribuţii pt. diverse
servicii religioase</v>
      </c>
      <c r="CV2" s="32" t="str">
        <f t="shared" si="0"/>
        <v>Bevételek a különböző egyházi szolgálatokért</v>
      </c>
      <c r="CZ2" s="32">
        <v>845</v>
      </c>
      <c r="DD2" s="32" t="s">
        <v>112</v>
      </c>
      <c r="DE2" s="32" t="s">
        <v>7</v>
      </c>
      <c r="DF2" s="32">
        <f>IF(ISERROR(VLOOKUP(DD2,Resz_szamadas!$H$1:$I$21,2,FALSE))=FALSE,1,0)</f>
        <v>0</v>
      </c>
    </row>
    <row r="3" spans="2:110" x14ac:dyDescent="0.3">
      <c r="BZ3" s="36">
        <f>Naplo!P1</f>
        <v>46053</v>
      </c>
      <c r="CA3" s="36"/>
      <c r="CJ3" s="32">
        <v>5</v>
      </c>
      <c r="CK3" s="32">
        <v>10</v>
      </c>
      <c r="CL3" s="32">
        <v>11</v>
      </c>
      <c r="CP3" s="32" t="s">
        <v>8</v>
      </c>
      <c r="CQ3" s="35">
        <f>INDEX(bb,1,6)</f>
        <v>0</v>
      </c>
      <c r="CR3" s="32">
        <f>[1]B!$D$3</f>
        <v>0</v>
      </c>
      <c r="CU3" s="32" t="str">
        <f>[1]Hibak!E1043</f>
        <v>Contribuţii în lăcaşuri
de cult - colecta</v>
      </c>
      <c r="CV3" s="32" t="str">
        <f t="shared" si="0"/>
        <v>Perselypénz</v>
      </c>
      <c r="CZ3" s="32">
        <v>846</v>
      </c>
      <c r="DD3" s="32" t="s">
        <v>113</v>
      </c>
      <c r="DE3" s="32" t="s">
        <v>8</v>
      </c>
      <c r="DF3" s="32">
        <f>IF(ISERROR(VLOOKUP(DD3,Resz_szamadas!$H$1:$I$21,2,FALSE))=FALSE,1,0)</f>
        <v>0</v>
      </c>
    </row>
    <row r="4" spans="2:110" x14ac:dyDescent="0.3">
      <c r="BS4" s="32" t="s">
        <v>233</v>
      </c>
      <c r="BT4" s="32" t="str">
        <f>Kiadasi_kiseroiv!P2</f>
        <v>kassza</v>
      </c>
      <c r="BU4" s="32" t="s">
        <v>179</v>
      </c>
      <c r="BW4" s="32" t="s">
        <v>178</v>
      </c>
      <c r="BX4" s="32" t="s">
        <v>159</v>
      </c>
      <c r="BY4" s="32" t="s">
        <v>160</v>
      </c>
      <c r="BZ4" s="32" t="str">
        <f>Naplo!O2</f>
        <v>kassza</v>
      </c>
      <c r="CC4" s="34" t="s">
        <v>0</v>
      </c>
      <c r="CD4" s="32" t="s">
        <v>1</v>
      </c>
      <c r="CE4" s="32" t="s">
        <v>3</v>
      </c>
      <c r="CF4" s="32" t="s">
        <v>4</v>
      </c>
      <c r="CG4" s="32" t="s">
        <v>5</v>
      </c>
      <c r="CH4" s="32" t="s">
        <v>2</v>
      </c>
      <c r="CI4" s="32" t="s">
        <v>11</v>
      </c>
      <c r="CJ4" s="32" t="s">
        <v>11</v>
      </c>
      <c r="CK4" s="32" t="s">
        <v>235</v>
      </c>
      <c r="CL4" s="32" t="s">
        <v>236</v>
      </c>
      <c r="CM4" s="32" t="s">
        <v>148</v>
      </c>
      <c r="CN4" s="32" t="s">
        <v>2</v>
      </c>
      <c r="CP4" s="32" t="s">
        <v>9</v>
      </c>
      <c r="CQ4" s="35">
        <f>INDEX(cb,1,6)</f>
        <v>0</v>
      </c>
      <c r="CR4" s="32">
        <f>[1]C!$D$3</f>
        <v>0</v>
      </c>
      <c r="CU4" s="32" t="str">
        <f>[1]Hibak!E1044</f>
        <v>Ajutoare primite de la
credincioşi şi organizaţii
religioase</v>
      </c>
      <c r="CV4" s="32" t="str">
        <f t="shared" si="0"/>
        <v>Adományok hívektől, egyházi intézményektől</v>
      </c>
      <c r="CZ4" s="32">
        <v>847</v>
      </c>
      <c r="DD4" s="32" t="s">
        <v>114</v>
      </c>
      <c r="DE4" s="32" t="s">
        <v>9</v>
      </c>
      <c r="DF4" s="32">
        <f>IF(ISERROR(VLOOKUP(DD4,Resz_szamadas!$H$1:$I$21,2,FALSE))=FALSE,1,0)</f>
        <v>0</v>
      </c>
    </row>
    <row r="5" spans="2:110" x14ac:dyDescent="0.3">
      <c r="BZ5" s="32" t="s">
        <v>103</v>
      </c>
      <c r="CP5" s="32" t="s">
        <v>10</v>
      </c>
      <c r="CQ5" s="35">
        <f>INDEX(db,1,6)</f>
        <v>0</v>
      </c>
      <c r="CR5" s="32">
        <f>[1]D!$D$3</f>
        <v>0</v>
      </c>
      <c r="CU5" s="32" t="str">
        <f>[1]Hibak!E1045</f>
        <v>Donații pt. masa domnului</v>
      </c>
      <c r="CV5" s="32" t="str">
        <f t="shared" si="0"/>
        <v>Úrasztali adományok</v>
      </c>
      <c r="CZ5" s="32">
        <v>848</v>
      </c>
      <c r="DD5" s="32" t="s">
        <v>115</v>
      </c>
      <c r="DE5" s="32" t="s">
        <v>10</v>
      </c>
      <c r="DF5" s="32">
        <f>IF(ISERROR(VLOOKUP(DD5,Resz_szamadas!$H$1:$I$21,2,FALSE))=FALSE,1,0)</f>
        <v>0</v>
      </c>
    </row>
    <row r="6" spans="2:110" ht="15.6" x14ac:dyDescent="0.3">
      <c r="B6" s="41" t="s">
        <v>214</v>
      </c>
      <c r="C6" s="42"/>
      <c r="D6" s="42"/>
      <c r="E6" s="42"/>
      <c r="F6" s="42"/>
      <c r="G6" s="42"/>
      <c r="H6" s="42"/>
      <c r="I6" s="42"/>
      <c r="AL6" s="41"/>
      <c r="AM6" s="42"/>
      <c r="AN6" s="42"/>
      <c r="AO6" s="42"/>
      <c r="AP6" s="42"/>
      <c r="AQ6" s="42"/>
      <c r="AR6" s="42"/>
      <c r="AS6" s="42"/>
      <c r="CH6" s="32">
        <v>1</v>
      </c>
      <c r="CJ6" s="32">
        <v>10</v>
      </c>
      <c r="CK6" s="32">
        <v>5</v>
      </c>
      <c r="CL6" s="32">
        <v>11</v>
      </c>
      <c r="CP6" s="32" t="s">
        <v>12</v>
      </c>
      <c r="CQ6" s="35">
        <f>INDEX(eb,1,6)</f>
        <v>0</v>
      </c>
      <c r="CR6" s="32">
        <f>[1]E!$D$3</f>
        <v>0</v>
      </c>
      <c r="CU6" s="32" t="str">
        <f>[1]Hibak!E1046</f>
        <v>Cont. pt. concesionarea
şi îngrijirea locurilor
din cimitire</v>
      </c>
      <c r="CV6" s="32" t="str">
        <f t="shared" si="0"/>
        <v>Sírhelyek eladásából, bérleti díjából, gondozásából származó bevételek</v>
      </c>
      <c r="CZ6" s="32">
        <v>849</v>
      </c>
      <c r="DD6" s="32" t="s">
        <v>116</v>
      </c>
      <c r="DE6" s="32" t="s">
        <v>12</v>
      </c>
      <c r="DF6" s="32">
        <f>IF(ISERROR(VLOOKUP(DD6,Resz_szamadas!$H$1:$I$21,2,FALSE))=FALSE,1,0)</f>
        <v>0</v>
      </c>
    </row>
    <row r="7" spans="2:110" ht="15.6" x14ac:dyDescent="0.3">
      <c r="B7" s="41" t="s">
        <v>288</v>
      </c>
      <c r="C7" s="42"/>
      <c r="D7" s="42"/>
      <c r="E7" s="42"/>
      <c r="F7" s="42"/>
      <c r="G7" s="42"/>
      <c r="H7" s="42"/>
      <c r="I7" s="42"/>
      <c r="AL7" s="41"/>
      <c r="AM7" s="42"/>
      <c r="AN7" s="42"/>
      <c r="AO7" s="42"/>
      <c r="AP7" s="42"/>
      <c r="AQ7" s="42"/>
      <c r="AR7" s="42"/>
      <c r="AS7" s="42"/>
      <c r="BS7" s="32" t="str">
        <f>IF(Kiadasi_kiseroiv!$K$2=BT7,BV7,"")</f>
        <v/>
      </c>
      <c r="BT7" s="34" t="str">
        <f>IF(AND($BT$4=CI7,BU7&lt;&gt;""),CC7,"")</f>
        <v/>
      </c>
      <c r="BU7" s="32" t="str">
        <f t="shared" ref="BU7:BU70" si="1">IF(AND($BU$1=CI7,ISERROR(VLOOKUP(CG7,Kisiv,2,FALSE))=FALSE),CB7,"")</f>
        <v/>
      </c>
      <c r="BV7" s="32" t="str">
        <f>IF(BU7&lt;&gt;"",RANK(BU7,$BU$7:$BU$33000,1),"")</f>
        <v/>
      </c>
      <c r="BW7" s="32" t="str">
        <f t="shared" ref="BW7:BW70" si="2">IF(CC7&lt;min,$BW$2,IF(CC7&lt;=max,CG7,""))</f>
        <v/>
      </c>
      <c r="BX7" s="32" t="str">
        <f>IF(AND(OR($BX$1=0,$BX$1=CG7),OR($BX$2=0,IF(ISERROR(SEARCH($BX$2,CJ7&amp;CK7&amp;CL7,1)),FALSE,TRUE))),CB7,"")</f>
        <v/>
      </c>
      <c r="BY7" s="32" t="str">
        <f>IF(AND(BX7&lt;&gt;"",CC7&lt;&gt;$CD$2),RANK(BX7,$BX$7:$BX$33000,1),"")</f>
        <v/>
      </c>
      <c r="BZ7" s="32" t="str">
        <f>IF(AND(CC7&lt;$BZ$2,CI7=$BZ$4),$BZ$5,IF(AND(CC7&lt;=$BZ$3,CI7=$BZ$4),CB7,""))</f>
        <v/>
      </c>
      <c r="CA7" s="32" t="str">
        <f>IF(AND(BZ7&lt;&gt;"",BZ7&lt;&gt;$BZ$5),RANK(BZ7,$BZ$7:$BZ$33000,1),"")</f>
        <v/>
      </c>
      <c r="CB7" s="33">
        <f>IF(COUNTIF($CD$7:CD7,CD7)=1,CD7,CD7+COUNTIF($CD$6:CD6,CD7))</f>
        <v>55153</v>
      </c>
      <c r="CC7" s="34">
        <f>IF(INDEX(Kassza,CH7,1)&lt;&gt;1,INDEX(Kassza,CH7,1),$CD$2)</f>
        <v>55153</v>
      </c>
      <c r="CD7" s="32">
        <f>IF(CC7&lt;&gt;$CD$2,RANK(CC7,$CC$7:$CC$33000,1),$CD$2)</f>
        <v>55153</v>
      </c>
      <c r="CE7" s="32">
        <f t="shared" ref="CE7:CE70" si="3">INDEX(Kassza,CH7,6)</f>
        <v>0</v>
      </c>
      <c r="CF7" s="32">
        <f t="shared" ref="CF7:CF70" si="4">INDEX(Kassza,CH7,8)</f>
        <v>0</v>
      </c>
      <c r="CG7" s="32" t="str">
        <f t="shared" ref="CG7:CG70" si="5">INDEX(Kassza,CH7,7)&amp;INDEX(Kassza,CH7,9)</f>
        <v/>
      </c>
      <c r="CH7" s="32">
        <v>2</v>
      </c>
      <c r="CI7" s="32" t="s">
        <v>6</v>
      </c>
      <c r="CJ7" s="32" t="str">
        <f t="shared" ref="CJ7:CJ70" si="6">IF(INDEX(Kassza,CH7,5)&lt;&gt;0,INDEX(Kassza,CH7,5),"")</f>
        <v/>
      </c>
      <c r="CK7" s="32" t="str">
        <f t="shared" ref="CK7:CK70" si="7">IF(INDEX(Kassza,CH7,10)&lt;&gt;0,INDEX(Kassza,CH7,10),"")</f>
        <v/>
      </c>
      <c r="CL7" s="32" t="str">
        <f t="shared" ref="CL7:CL70" si="8">IF(INDEX(Kassza,CH7,11)&lt;&gt;0,INDEX(Kassza,CH7,11),"")</f>
        <v/>
      </c>
      <c r="CM7" s="32" t="str">
        <f t="shared" ref="CM7:CM70" si="9">IF(INDEX(Kassza,CH7,4)&lt;&gt;0,INDEX(Kassza,CH7,4),"")</f>
        <v/>
      </c>
      <c r="CN7" s="32" t="str">
        <f t="shared" ref="CN7:CN70" si="10">IF(INDEX(Kassza,CH7,3)&lt;&gt;0,INDEX(Kassza,CH7,3),"")</f>
        <v/>
      </c>
      <c r="CP7" s="32" t="s">
        <v>13</v>
      </c>
      <c r="CQ7" s="35">
        <f>INDEX(fb,1,6)</f>
        <v>0</v>
      </c>
      <c r="CR7" s="32">
        <f>[1]F!$D$3</f>
        <v>0</v>
      </c>
      <c r="CU7" s="32" t="str">
        <f>[1]Hibak!E1047</f>
        <v xml:space="preserve">Contribuţia pt. susţinerea
unit. Ierarhic superioare* </v>
      </c>
      <c r="CV7" s="32" t="str">
        <f t="shared" si="0"/>
        <v>Központi járulékok - egyházmegyei bevétel</v>
      </c>
      <c r="CZ7" s="32">
        <v>850</v>
      </c>
      <c r="DD7" s="32" t="s">
        <v>117</v>
      </c>
      <c r="DE7" s="32" t="s">
        <v>13</v>
      </c>
      <c r="DF7" s="32">
        <f>IF(ISERROR(VLOOKUP(DD7,Resz_szamadas!$H$1:$I$21,2,FALSE))=FALSE,1,0)</f>
        <v>0</v>
      </c>
    </row>
    <row r="8" spans="2:110" ht="15.6" x14ac:dyDescent="0.3">
      <c r="B8" s="42" t="s">
        <v>215</v>
      </c>
      <c r="C8" s="42"/>
      <c r="D8" s="42"/>
      <c r="E8" s="42"/>
      <c r="F8" s="42"/>
      <c r="G8" s="42"/>
      <c r="H8" s="42"/>
      <c r="I8" s="42"/>
      <c r="AL8" s="42"/>
      <c r="AM8" s="42"/>
      <c r="AN8" s="42"/>
      <c r="AO8" s="42"/>
      <c r="AP8" s="42"/>
      <c r="AQ8" s="42"/>
      <c r="AR8" s="42"/>
      <c r="AS8" s="42"/>
      <c r="BS8" s="32" t="str">
        <f>IF(Kiadasi_kiseroiv!$K$2=BT8,BV8,"")</f>
        <v/>
      </c>
      <c r="BT8" s="34" t="str">
        <f t="shared" ref="BT8:BT71" si="11">IF(AND($BT$4=CI8,BU8&lt;&gt;""),CC8,"")</f>
        <v/>
      </c>
      <c r="BU8" s="32" t="str">
        <f t="shared" si="1"/>
        <v/>
      </c>
      <c r="BV8" s="32" t="str">
        <f t="shared" ref="BV8:BV71" si="12">IF(BU8&lt;&gt;"",RANK(BU8,$BU$7:$BU$33000,1),"")</f>
        <v/>
      </c>
      <c r="BW8" s="32" t="str">
        <f t="shared" si="2"/>
        <v/>
      </c>
      <c r="BX8" s="32" t="str">
        <f t="shared" ref="BX8:BX71" si="13">IF(AND(OR($BX$1=0,$BX$1=CG8),OR($BX$2=0,IF(ISERROR(SEARCH($BX$2,CJ8&amp;CK8&amp;CL8,1)),FALSE,TRUE))),CB8,"")</f>
        <v/>
      </c>
      <c r="BY8" s="32" t="str">
        <f t="shared" ref="BY8:BY71" si="14">IF(AND(BX8&lt;&gt;"",CC8&lt;&gt;$CD$2),RANK(BX8,$BX$7:$BX$33000,1),"")</f>
        <v/>
      </c>
      <c r="BZ8" s="32" t="str">
        <f t="shared" ref="BZ8:BZ71" si="15">IF(AND(CC8&lt;$BZ$2,CI8=$BZ$4),$BZ$5,IF(AND(CC8&lt;=$BZ$3,CI8=$BZ$4),CB8,""))</f>
        <v/>
      </c>
      <c r="CA8" s="32" t="str">
        <f t="shared" ref="CA8:CA71" si="16">IF(AND(BZ8&lt;&gt;"",BZ8&lt;&gt;$BZ$5),RANK(BZ8,$BZ$7:$BZ$33000,1),"")</f>
        <v/>
      </c>
      <c r="CB8" s="33">
        <f>IF(COUNTIF($CD$7:CD8,CD8)=1,CD8,CD8+COUNTIF($CD$6:CD7,CD8))</f>
        <v>55154</v>
      </c>
      <c r="CC8" s="34">
        <f t="shared" ref="CC8:CC70" si="17">IF(INDEX(Kassza,CH8,1)&lt;&gt;1,INDEX(Kassza,CH8,1),$CD$2)</f>
        <v>55153</v>
      </c>
      <c r="CD8" s="32">
        <f t="shared" ref="CD8:CD71" si="18">IF(CC8&lt;&gt;$CD$2,RANK(CC8,$CC$7:$CC$33000,1),$CD$2)</f>
        <v>55153</v>
      </c>
      <c r="CE8" s="32">
        <f t="shared" si="3"/>
        <v>0</v>
      </c>
      <c r="CF8" s="32">
        <f t="shared" si="4"/>
        <v>0</v>
      </c>
      <c r="CG8" s="32" t="str">
        <f t="shared" si="5"/>
        <v/>
      </c>
      <c r="CH8" s="32">
        <v>3</v>
      </c>
      <c r="CI8" s="32" t="s">
        <v>6</v>
      </c>
      <c r="CJ8" s="32" t="str">
        <f t="shared" si="6"/>
        <v/>
      </c>
      <c r="CK8" s="32" t="str">
        <f t="shared" si="7"/>
        <v/>
      </c>
      <c r="CL8" s="32" t="str">
        <f t="shared" si="8"/>
        <v/>
      </c>
      <c r="CM8" s="32" t="str">
        <f t="shared" si="9"/>
        <v/>
      </c>
      <c r="CN8" s="32" t="str">
        <f t="shared" si="10"/>
        <v/>
      </c>
      <c r="CP8" s="32" t="s">
        <v>14</v>
      </c>
      <c r="CQ8" s="35">
        <f>INDEX(gb,1,6)</f>
        <v>0</v>
      </c>
      <c r="CR8" s="32">
        <f>[1]G!$D$3</f>
        <v>0</v>
      </c>
      <c r="CU8" s="32" t="str">
        <f>[1]Hibak!E1048</f>
        <v xml:space="preserve">Contr. pentru prestări
servicii la parohii* </v>
      </c>
      <c r="CV8" s="32" t="str">
        <f t="shared" si="0"/>
        <v>Egyházközségek fizetésalapja - emei bevétel</v>
      </c>
      <c r="CZ8" s="32">
        <v>851</v>
      </c>
      <c r="DD8" s="32" t="s">
        <v>118</v>
      </c>
      <c r="DE8" s="32" t="s">
        <v>14</v>
      </c>
      <c r="DF8" s="32">
        <f>IF(ISERROR(VLOOKUP(DD8,Resz_szamadas!$H$1:$I$21,2,FALSE))=FALSE,1,0)</f>
        <v>0</v>
      </c>
    </row>
    <row r="9" spans="2:110" ht="15.6" x14ac:dyDescent="0.3">
      <c r="B9" s="43"/>
      <c r="C9" s="43"/>
      <c r="D9" s="43"/>
      <c r="E9" s="43"/>
      <c r="F9" s="44"/>
      <c r="G9" s="44"/>
      <c r="H9" s="44"/>
      <c r="I9" s="44"/>
      <c r="AL9" s="43"/>
      <c r="AM9" s="43"/>
      <c r="AN9" s="43"/>
      <c r="AO9" s="43"/>
      <c r="AP9" s="44"/>
      <c r="AQ9" s="44"/>
      <c r="AR9" s="44"/>
      <c r="AS9" s="44"/>
      <c r="BS9" s="32" t="str">
        <f>IF(Kiadasi_kiseroiv!$K$2=BT9,BV9,"")</f>
        <v/>
      </c>
      <c r="BT9" s="34" t="str">
        <f t="shared" si="11"/>
        <v/>
      </c>
      <c r="BU9" s="32" t="str">
        <f t="shared" si="1"/>
        <v/>
      </c>
      <c r="BV9" s="32" t="str">
        <f t="shared" si="12"/>
        <v/>
      </c>
      <c r="BW9" s="32" t="str">
        <f t="shared" si="2"/>
        <v/>
      </c>
      <c r="BX9" s="32" t="str">
        <f t="shared" si="13"/>
        <v/>
      </c>
      <c r="BY9" s="32" t="str">
        <f t="shared" si="14"/>
        <v/>
      </c>
      <c r="BZ9" s="32" t="str">
        <f t="shared" si="15"/>
        <v/>
      </c>
      <c r="CA9" s="32" t="str">
        <f t="shared" si="16"/>
        <v/>
      </c>
      <c r="CB9" s="33">
        <f>IF(COUNTIF($CD$7:CD9,CD9)=1,CD9,CD9+COUNTIF($CD$6:CD8,CD9))</f>
        <v>55155</v>
      </c>
      <c r="CC9" s="34">
        <f t="shared" si="17"/>
        <v>55153</v>
      </c>
      <c r="CD9" s="32">
        <f t="shared" si="18"/>
        <v>55153</v>
      </c>
      <c r="CE9" s="32">
        <f t="shared" si="3"/>
        <v>0</v>
      </c>
      <c r="CF9" s="32">
        <f t="shared" si="4"/>
        <v>0</v>
      </c>
      <c r="CG9" s="32" t="str">
        <f t="shared" si="5"/>
        <v/>
      </c>
      <c r="CH9" s="32">
        <v>4</v>
      </c>
      <c r="CI9" s="32" t="s">
        <v>6</v>
      </c>
      <c r="CJ9" s="32" t="str">
        <f t="shared" si="6"/>
        <v/>
      </c>
      <c r="CK9" s="32" t="str">
        <f t="shared" si="7"/>
        <v/>
      </c>
      <c r="CL9" s="32" t="str">
        <f t="shared" si="8"/>
        <v/>
      </c>
      <c r="CM9" s="32" t="str">
        <f t="shared" si="9"/>
        <v/>
      </c>
      <c r="CN9" s="32" t="str">
        <f t="shared" si="10"/>
        <v/>
      </c>
      <c r="CP9" s="32" t="s">
        <v>15</v>
      </c>
      <c r="CQ9" s="35">
        <f>INDEX(hb,1,6)</f>
        <v>0</v>
      </c>
      <c r="CR9" s="32">
        <f>[1]H!$D$3</f>
        <v>0</v>
      </c>
      <c r="CU9" s="32" t="str">
        <f>[1]Hibak!E1049</f>
        <v>Venituri cu scop misionar - tineret</v>
      </c>
      <c r="CV9" s="32" t="str">
        <f t="shared" si="0"/>
        <v>Gyerek és ifjúsági tevékenységek bevételei</v>
      </c>
      <c r="CZ9" s="32">
        <v>852</v>
      </c>
      <c r="DD9" s="32" t="s">
        <v>119</v>
      </c>
      <c r="DE9" s="32" t="s">
        <v>15</v>
      </c>
      <c r="DF9" s="32">
        <f>IF(ISERROR(VLOOKUP(DD9,Resz_szamadas!$H$1:$I$21,2,FALSE))=FALSE,1,0)</f>
        <v>0</v>
      </c>
    </row>
    <row r="10" spans="2:110" ht="15.6" x14ac:dyDescent="0.3">
      <c r="B10" s="43">
        <v>1</v>
      </c>
      <c r="C10" s="43" t="s">
        <v>216</v>
      </c>
      <c r="D10" s="43" t="s">
        <v>27</v>
      </c>
      <c r="E10" s="43" t="s">
        <v>217</v>
      </c>
      <c r="F10" s="44"/>
      <c r="G10" s="44"/>
      <c r="H10" s="44"/>
      <c r="I10" s="44"/>
      <c r="AL10" s="43"/>
      <c r="AM10" s="43"/>
      <c r="AN10" s="43"/>
      <c r="AO10" s="43"/>
      <c r="AP10" s="44"/>
      <c r="AQ10" s="44"/>
      <c r="AR10" s="44"/>
      <c r="AS10" s="44"/>
      <c r="BS10" s="32" t="str">
        <f>IF(Kiadasi_kiseroiv!$K$2=BT10,BV10,"")</f>
        <v/>
      </c>
      <c r="BT10" s="34" t="str">
        <f t="shared" si="11"/>
        <v/>
      </c>
      <c r="BU10" s="32" t="str">
        <f t="shared" si="1"/>
        <v/>
      </c>
      <c r="BV10" s="32" t="str">
        <f t="shared" si="12"/>
        <v/>
      </c>
      <c r="BW10" s="32" t="str">
        <f t="shared" si="2"/>
        <v/>
      </c>
      <c r="BX10" s="32" t="str">
        <f t="shared" si="13"/>
        <v/>
      </c>
      <c r="BY10" s="32" t="str">
        <f t="shared" si="14"/>
        <v/>
      </c>
      <c r="BZ10" s="32" t="str">
        <f t="shared" si="15"/>
        <v/>
      </c>
      <c r="CA10" s="32" t="str">
        <f t="shared" si="16"/>
        <v/>
      </c>
      <c r="CB10" s="33">
        <f>IF(COUNTIF($CD$7:CD10,CD10)=1,CD10,CD10+COUNTIF($CD$6:CD9,CD10))</f>
        <v>55156</v>
      </c>
      <c r="CC10" s="34">
        <f t="shared" si="17"/>
        <v>55153</v>
      </c>
      <c r="CD10" s="32">
        <f t="shared" si="18"/>
        <v>55153</v>
      </c>
      <c r="CE10" s="32">
        <f t="shared" si="3"/>
        <v>0</v>
      </c>
      <c r="CF10" s="32">
        <f t="shared" si="4"/>
        <v>0</v>
      </c>
      <c r="CG10" s="32" t="str">
        <f t="shared" si="5"/>
        <v/>
      </c>
      <c r="CH10" s="32">
        <v>5</v>
      </c>
      <c r="CI10" s="32" t="s">
        <v>6</v>
      </c>
      <c r="CJ10" s="32" t="str">
        <f t="shared" si="6"/>
        <v/>
      </c>
      <c r="CK10" s="32" t="str">
        <f t="shared" si="7"/>
        <v/>
      </c>
      <c r="CL10" s="32" t="str">
        <f t="shared" si="8"/>
        <v/>
      </c>
      <c r="CM10" s="32" t="str">
        <f t="shared" si="9"/>
        <v/>
      </c>
      <c r="CN10" s="32" t="str">
        <f t="shared" si="10"/>
        <v/>
      </c>
      <c r="CP10" s="32" t="s">
        <v>16</v>
      </c>
      <c r="CQ10" s="35">
        <f>INDEX(ib,1,6)</f>
        <v>0</v>
      </c>
      <c r="CR10" s="32">
        <f>[1]I!$D$3</f>
        <v>0</v>
      </c>
      <c r="CU10" s="32" t="str">
        <f>[1]Hibak!E1050</f>
        <v>Venituri cu scop misionar - asoc. femeilor crestine</v>
      </c>
      <c r="CV10" s="32" t="str">
        <f t="shared" si="0"/>
        <v>Nőszövetségi tevékenységek bevételei</v>
      </c>
      <c r="CZ10" s="32">
        <v>853</v>
      </c>
      <c r="DD10" s="32" t="s">
        <v>120</v>
      </c>
      <c r="DE10" s="32" t="s">
        <v>16</v>
      </c>
      <c r="DF10" s="32">
        <f>IF(ISERROR(VLOOKUP(DD10,Resz_szamadas!$H$1:$I$21,2,FALSE))=FALSE,1,0)</f>
        <v>0</v>
      </c>
    </row>
    <row r="11" spans="2:110" ht="15.6" x14ac:dyDescent="0.3">
      <c r="B11" s="43">
        <v>2</v>
      </c>
      <c r="C11" s="43" t="s">
        <v>255</v>
      </c>
      <c r="D11" s="43" t="s">
        <v>256</v>
      </c>
      <c r="E11" s="43" t="s">
        <v>218</v>
      </c>
      <c r="F11" s="44"/>
      <c r="G11" s="44"/>
      <c r="H11" s="44"/>
      <c r="I11" s="44"/>
      <c r="AL11" s="43"/>
      <c r="AM11" s="43"/>
      <c r="AN11" s="43"/>
      <c r="AO11" s="43"/>
      <c r="AP11" s="44"/>
      <c r="AQ11" s="44"/>
      <c r="AR11" s="44"/>
      <c r="AS11" s="44"/>
      <c r="BS11" s="32" t="str">
        <f>IF(Kiadasi_kiseroiv!$K$2=BT11,BV11,"")</f>
        <v/>
      </c>
      <c r="BT11" s="34" t="str">
        <f t="shared" si="11"/>
        <v/>
      </c>
      <c r="BU11" s="32" t="str">
        <f t="shared" si="1"/>
        <v/>
      </c>
      <c r="BV11" s="32" t="str">
        <f t="shared" si="12"/>
        <v/>
      </c>
      <c r="BW11" s="32" t="str">
        <f t="shared" si="2"/>
        <v/>
      </c>
      <c r="BX11" s="32" t="str">
        <f t="shared" si="13"/>
        <v/>
      </c>
      <c r="BY11" s="32" t="str">
        <f t="shared" si="14"/>
        <v/>
      </c>
      <c r="BZ11" s="32" t="str">
        <f t="shared" si="15"/>
        <v/>
      </c>
      <c r="CA11" s="32" t="str">
        <f t="shared" si="16"/>
        <v/>
      </c>
      <c r="CB11" s="33">
        <f>IF(COUNTIF($CD$7:CD11,CD11)=1,CD11,CD11+COUNTIF($CD$6:CD10,CD11))</f>
        <v>55157</v>
      </c>
      <c r="CC11" s="34">
        <f t="shared" si="17"/>
        <v>55153</v>
      </c>
      <c r="CD11" s="32">
        <f t="shared" si="18"/>
        <v>55153</v>
      </c>
      <c r="CE11" s="32">
        <f t="shared" si="3"/>
        <v>0</v>
      </c>
      <c r="CF11" s="32">
        <f t="shared" si="4"/>
        <v>0</v>
      </c>
      <c r="CG11" s="32" t="str">
        <f t="shared" si="5"/>
        <v/>
      </c>
      <c r="CH11" s="32">
        <v>6</v>
      </c>
      <c r="CI11" s="32" t="s">
        <v>6</v>
      </c>
      <c r="CJ11" s="32" t="str">
        <f t="shared" si="6"/>
        <v/>
      </c>
      <c r="CK11" s="32" t="str">
        <f t="shared" si="7"/>
        <v/>
      </c>
      <c r="CL11" s="32" t="str">
        <f t="shared" si="8"/>
        <v/>
      </c>
      <c r="CM11" s="32" t="str">
        <f t="shared" si="9"/>
        <v/>
      </c>
      <c r="CN11" s="32" t="str">
        <f t="shared" si="10"/>
        <v/>
      </c>
      <c r="CP11" s="32" t="s">
        <v>17</v>
      </c>
      <c r="CQ11" s="35">
        <f>INDEX(jb,1,6)</f>
        <v>0</v>
      </c>
      <c r="CR11" s="32">
        <f>[1]J!$D$3</f>
        <v>0</v>
      </c>
      <c r="CU11" s="32" t="str">
        <f>[1]Hibak!E1051</f>
        <v xml:space="preserve">Venituri cu scop misionar - asoc. presbiterilor </v>
      </c>
      <c r="CV11" s="32" t="str">
        <f t="shared" si="0"/>
        <v>Presbiterszövetségi tevékenységek bevételei</v>
      </c>
      <c r="CZ11" s="32">
        <v>854</v>
      </c>
      <c r="DD11" s="32" t="s">
        <v>121</v>
      </c>
      <c r="DE11" s="32" t="s">
        <v>17</v>
      </c>
      <c r="DF11" s="32">
        <f>IF(ISERROR(VLOOKUP(DD11,Resz_szamadas!$H$1:$I$21,2,FALSE))=FALSE,1,0)</f>
        <v>0</v>
      </c>
    </row>
    <row r="12" spans="2:110" ht="15.6" x14ac:dyDescent="0.3">
      <c r="B12" s="42"/>
      <c r="C12" s="42">
        <v>3</v>
      </c>
      <c r="D12" s="42" t="s">
        <v>219</v>
      </c>
      <c r="E12" s="42" t="s">
        <v>220</v>
      </c>
      <c r="F12" s="42" t="s">
        <v>221</v>
      </c>
      <c r="G12" s="42"/>
      <c r="H12" s="42"/>
      <c r="I12" s="42"/>
      <c r="AL12" s="42"/>
      <c r="AM12" s="42"/>
      <c r="AN12" s="42"/>
      <c r="AO12" s="42"/>
      <c r="AP12" s="42"/>
      <c r="AQ12" s="42"/>
      <c r="AR12" s="42"/>
      <c r="AS12" s="42"/>
      <c r="BS12" s="32" t="str">
        <f>IF(Kiadasi_kiseroiv!$K$2=BT12,BV12,"")</f>
        <v/>
      </c>
      <c r="BT12" s="34" t="str">
        <f t="shared" si="11"/>
        <v/>
      </c>
      <c r="BU12" s="32" t="str">
        <f t="shared" si="1"/>
        <v/>
      </c>
      <c r="BV12" s="32" t="str">
        <f t="shared" si="12"/>
        <v/>
      </c>
      <c r="BW12" s="32" t="str">
        <f t="shared" si="2"/>
        <v/>
      </c>
      <c r="BX12" s="32" t="str">
        <f t="shared" si="13"/>
        <v/>
      </c>
      <c r="BY12" s="32" t="str">
        <f t="shared" si="14"/>
        <v/>
      </c>
      <c r="BZ12" s="32" t="str">
        <f t="shared" si="15"/>
        <v/>
      </c>
      <c r="CA12" s="32" t="str">
        <f t="shared" si="16"/>
        <v/>
      </c>
      <c r="CB12" s="33">
        <f>IF(COUNTIF($CD$7:CD12,CD12)=1,CD12,CD12+COUNTIF($CD$6:CD11,CD12))</f>
        <v>55158</v>
      </c>
      <c r="CC12" s="34">
        <f t="shared" si="17"/>
        <v>55153</v>
      </c>
      <c r="CD12" s="32">
        <f t="shared" si="18"/>
        <v>55153</v>
      </c>
      <c r="CE12" s="32">
        <f t="shared" si="3"/>
        <v>0</v>
      </c>
      <c r="CF12" s="32">
        <f t="shared" si="4"/>
        <v>0</v>
      </c>
      <c r="CG12" s="32" t="str">
        <f t="shared" si="5"/>
        <v/>
      </c>
      <c r="CH12" s="32">
        <v>7</v>
      </c>
      <c r="CI12" s="32" t="s">
        <v>6</v>
      </c>
      <c r="CJ12" s="32" t="str">
        <f t="shared" si="6"/>
        <v/>
      </c>
      <c r="CK12" s="32" t="str">
        <f t="shared" si="7"/>
        <v/>
      </c>
      <c r="CL12" s="32" t="str">
        <f t="shared" si="8"/>
        <v/>
      </c>
      <c r="CM12" s="32" t="str">
        <f t="shared" si="9"/>
        <v/>
      </c>
      <c r="CN12" s="32" t="str">
        <f t="shared" si="10"/>
        <v/>
      </c>
      <c r="CP12" s="32" t="s">
        <v>18</v>
      </c>
      <c r="CQ12" s="35">
        <f>INDEX(kb,1,6)</f>
        <v>0</v>
      </c>
      <c r="CR12" s="32">
        <f>[1]K!$D$3</f>
        <v>0</v>
      </c>
      <c r="CU12" s="32" t="str">
        <f>[1]Hibak!E1052</f>
        <v>Donaţii pentru scopuri diaconice</v>
      </c>
      <c r="CV12" s="32" t="str">
        <f t="shared" si="0"/>
        <v>Diakóniai célú adományok</v>
      </c>
      <c r="CZ12" s="32">
        <v>855</v>
      </c>
      <c r="DD12" s="32" t="s">
        <v>122</v>
      </c>
      <c r="DE12" s="32" t="s">
        <v>18</v>
      </c>
      <c r="DF12" s="32">
        <f>IF(ISERROR(VLOOKUP(DD12,Resz_szamadas!$H$1:$I$21,2,FALSE))=FALSE,1,0)</f>
        <v>0</v>
      </c>
    </row>
    <row r="13" spans="2:110" ht="15.6" x14ac:dyDescent="0.3">
      <c r="B13" s="42"/>
      <c r="C13" s="42">
        <v>4</v>
      </c>
      <c r="D13" s="42" t="s">
        <v>222</v>
      </c>
      <c r="E13" s="42"/>
      <c r="F13" s="42"/>
      <c r="G13" s="42"/>
      <c r="H13" s="42"/>
      <c r="I13" s="42"/>
      <c r="AL13" s="42"/>
      <c r="AM13" s="42"/>
      <c r="AN13" s="42"/>
      <c r="AO13" s="42"/>
      <c r="AP13" s="42"/>
      <c r="AQ13" s="42"/>
      <c r="AR13" s="42"/>
      <c r="AS13" s="42"/>
      <c r="BS13" s="32" t="str">
        <f>IF(Kiadasi_kiseroiv!$K$2=BT13,BV13,"")</f>
        <v/>
      </c>
      <c r="BT13" s="34" t="str">
        <f t="shared" si="11"/>
        <v/>
      </c>
      <c r="BU13" s="32" t="str">
        <f t="shared" si="1"/>
        <v/>
      </c>
      <c r="BV13" s="32" t="str">
        <f t="shared" si="12"/>
        <v/>
      </c>
      <c r="BW13" s="32" t="str">
        <f t="shared" si="2"/>
        <v/>
      </c>
      <c r="BX13" s="32" t="str">
        <f t="shared" si="13"/>
        <v/>
      </c>
      <c r="BY13" s="32" t="str">
        <f t="shared" si="14"/>
        <v/>
      </c>
      <c r="BZ13" s="32" t="str">
        <f t="shared" si="15"/>
        <v/>
      </c>
      <c r="CA13" s="32" t="str">
        <f t="shared" si="16"/>
        <v/>
      </c>
      <c r="CB13" s="33">
        <f>IF(COUNTIF($CD$7:CD13,CD13)=1,CD13,CD13+COUNTIF($CD$6:CD12,CD13))</f>
        <v>55159</v>
      </c>
      <c r="CC13" s="34">
        <f t="shared" si="17"/>
        <v>55153</v>
      </c>
      <c r="CD13" s="32">
        <f t="shared" si="18"/>
        <v>55153</v>
      </c>
      <c r="CE13" s="32">
        <f t="shared" si="3"/>
        <v>0</v>
      </c>
      <c r="CF13" s="32">
        <f t="shared" si="4"/>
        <v>0</v>
      </c>
      <c r="CG13" s="32" t="str">
        <f t="shared" si="5"/>
        <v/>
      </c>
      <c r="CH13" s="32">
        <v>8</v>
      </c>
      <c r="CI13" s="32" t="s">
        <v>6</v>
      </c>
      <c r="CJ13" s="32" t="str">
        <f t="shared" si="6"/>
        <v/>
      </c>
      <c r="CK13" s="32" t="str">
        <f t="shared" si="7"/>
        <v/>
      </c>
      <c r="CL13" s="32" t="str">
        <f t="shared" si="8"/>
        <v/>
      </c>
      <c r="CM13" s="32" t="str">
        <f t="shared" si="9"/>
        <v/>
      </c>
      <c r="CN13" s="32" t="str">
        <f t="shared" si="10"/>
        <v/>
      </c>
      <c r="CP13" s="32" t="s">
        <v>19</v>
      </c>
      <c r="CQ13" s="35">
        <f>INDEX(lb,1,6)</f>
        <v>0</v>
      </c>
      <c r="CR13" s="32">
        <f>[1]L!$D$3</f>
        <v>0</v>
      </c>
      <c r="CU13" s="32" t="str">
        <f>[1]Hibak!E1053</f>
        <v>Donatii pt scopuri misionare</v>
      </c>
      <c r="CV13" s="32" t="str">
        <f t="shared" si="0"/>
        <v>Missziós célú adományok</v>
      </c>
      <c r="CZ13" s="32">
        <v>856</v>
      </c>
      <c r="DD13" s="32" t="s">
        <v>123</v>
      </c>
      <c r="DE13" s="32" t="s">
        <v>19</v>
      </c>
      <c r="DF13" s="32">
        <f>IF(ISERROR(VLOOKUP(DD13,Resz_szamadas!$H$1:$I$21,2,FALSE))=FALSE,1,0)</f>
        <v>0</v>
      </c>
    </row>
    <row r="14" spans="2:110" ht="15.6" x14ac:dyDescent="0.3">
      <c r="B14" s="42"/>
      <c r="C14" s="42">
        <v>5</v>
      </c>
      <c r="D14" s="42" t="s">
        <v>223</v>
      </c>
      <c r="E14" s="42"/>
      <c r="F14" s="42"/>
      <c r="G14" s="42"/>
      <c r="H14" s="42"/>
      <c r="I14" s="42"/>
      <c r="AL14" s="42"/>
      <c r="AM14" s="42"/>
      <c r="AN14" s="42"/>
      <c r="AO14" s="42"/>
      <c r="AP14" s="42"/>
      <c r="AQ14" s="42"/>
      <c r="AR14" s="42"/>
      <c r="AS14" s="42"/>
      <c r="BS14" s="32" t="str">
        <f>IF(Kiadasi_kiseroiv!$K$2=BT14,BV14,"")</f>
        <v/>
      </c>
      <c r="BT14" s="34" t="str">
        <f t="shared" si="11"/>
        <v/>
      </c>
      <c r="BU14" s="32" t="str">
        <f t="shared" si="1"/>
        <v/>
      </c>
      <c r="BV14" s="32" t="str">
        <f t="shared" si="12"/>
        <v/>
      </c>
      <c r="BW14" s="32" t="str">
        <f t="shared" si="2"/>
        <v/>
      </c>
      <c r="BX14" s="32" t="str">
        <f t="shared" si="13"/>
        <v/>
      </c>
      <c r="BY14" s="32" t="str">
        <f t="shared" si="14"/>
        <v/>
      </c>
      <c r="BZ14" s="32" t="str">
        <f t="shared" si="15"/>
        <v/>
      </c>
      <c r="CA14" s="32" t="str">
        <f t="shared" si="16"/>
        <v/>
      </c>
      <c r="CB14" s="33">
        <f>IF(COUNTIF($CD$7:CD14,CD14)=1,CD14,CD14+COUNTIF($CD$6:CD13,CD14))</f>
        <v>55160</v>
      </c>
      <c r="CC14" s="34">
        <f t="shared" si="17"/>
        <v>55153</v>
      </c>
      <c r="CD14" s="32">
        <f t="shared" si="18"/>
        <v>55153</v>
      </c>
      <c r="CE14" s="32">
        <f t="shared" si="3"/>
        <v>0</v>
      </c>
      <c r="CF14" s="32">
        <f t="shared" si="4"/>
        <v>0</v>
      </c>
      <c r="CG14" s="32" t="str">
        <f t="shared" si="5"/>
        <v/>
      </c>
      <c r="CH14" s="32">
        <v>9</v>
      </c>
      <c r="CI14" s="32" t="s">
        <v>6</v>
      </c>
      <c r="CJ14" s="32" t="str">
        <f t="shared" si="6"/>
        <v/>
      </c>
      <c r="CK14" s="32" t="str">
        <f t="shared" si="7"/>
        <v/>
      </c>
      <c r="CL14" s="32" t="str">
        <f t="shared" si="8"/>
        <v/>
      </c>
      <c r="CM14" s="32" t="str">
        <f t="shared" si="9"/>
        <v/>
      </c>
      <c r="CN14" s="32" t="str">
        <f t="shared" si="10"/>
        <v/>
      </c>
      <c r="CP14" s="32" t="s">
        <v>132</v>
      </c>
      <c r="CQ14" s="35"/>
      <c r="CU14" s="32" t="str">
        <f>[1]Hibak!E1054</f>
        <v>Donatii pt studenti de la teologie</v>
      </c>
      <c r="CV14" s="32" t="str">
        <f t="shared" si="0"/>
        <v>Legátumok - adományok teológiai hallgatók támogatására</v>
      </c>
      <c r="CZ14" s="32">
        <v>857</v>
      </c>
      <c r="DD14" s="32" t="s">
        <v>124</v>
      </c>
      <c r="DE14" s="32" t="s">
        <v>132</v>
      </c>
      <c r="DF14" s="32">
        <f>IF(ISERROR(VLOOKUP(DD14,Resz_szamadas!$H$1:$I$21,2,FALSE))=FALSE,1,0)</f>
        <v>0</v>
      </c>
    </row>
    <row r="15" spans="2:110" x14ac:dyDescent="0.3">
      <c r="BS15" s="32" t="str">
        <f>IF(Kiadasi_kiseroiv!$K$2=BT15,BV15,"")</f>
        <v/>
      </c>
      <c r="BT15" s="34" t="str">
        <f t="shared" si="11"/>
        <v/>
      </c>
      <c r="BU15" s="32" t="str">
        <f t="shared" si="1"/>
        <v/>
      </c>
      <c r="BV15" s="32" t="str">
        <f t="shared" si="12"/>
        <v/>
      </c>
      <c r="BW15" s="32" t="str">
        <f t="shared" si="2"/>
        <v/>
      </c>
      <c r="BX15" s="32" t="str">
        <f t="shared" si="13"/>
        <v/>
      </c>
      <c r="BY15" s="32" t="str">
        <f t="shared" si="14"/>
        <v/>
      </c>
      <c r="BZ15" s="32" t="str">
        <f t="shared" si="15"/>
        <v/>
      </c>
      <c r="CA15" s="32" t="str">
        <f t="shared" si="16"/>
        <v/>
      </c>
      <c r="CB15" s="33">
        <f>IF(COUNTIF($CD$7:CD15,CD15)=1,CD15,CD15+COUNTIF($CD$6:CD14,CD15))</f>
        <v>55161</v>
      </c>
      <c r="CC15" s="34">
        <f t="shared" si="17"/>
        <v>55153</v>
      </c>
      <c r="CD15" s="32">
        <f t="shared" si="18"/>
        <v>55153</v>
      </c>
      <c r="CE15" s="32">
        <f t="shared" si="3"/>
        <v>0</v>
      </c>
      <c r="CF15" s="32">
        <f t="shared" si="4"/>
        <v>0</v>
      </c>
      <c r="CG15" s="32" t="str">
        <f t="shared" si="5"/>
        <v/>
      </c>
      <c r="CH15" s="32">
        <v>10</v>
      </c>
      <c r="CI15" s="32" t="s">
        <v>6</v>
      </c>
      <c r="CJ15" s="32" t="str">
        <f t="shared" si="6"/>
        <v/>
      </c>
      <c r="CK15" s="32" t="str">
        <f t="shared" si="7"/>
        <v/>
      </c>
      <c r="CL15" s="32" t="str">
        <f t="shared" si="8"/>
        <v/>
      </c>
      <c r="CM15" s="32" t="str">
        <f t="shared" si="9"/>
        <v/>
      </c>
      <c r="CN15" s="32" t="str">
        <f t="shared" si="10"/>
        <v/>
      </c>
      <c r="CP15" s="32" t="s">
        <v>133</v>
      </c>
      <c r="CQ15" s="35"/>
      <c r="CU15" s="32" t="str">
        <f>[1]Hibak!E1055</f>
        <v>Alte donaţii</v>
      </c>
      <c r="CV15" s="32" t="str">
        <f t="shared" si="0"/>
        <v>Segélyszervezetektől, alapítványoktól, helyi szervezetektől származó adományok</v>
      </c>
      <c r="CZ15" s="32">
        <v>858</v>
      </c>
      <c r="DD15" s="32" t="s">
        <v>125</v>
      </c>
      <c r="DE15" s="32" t="s">
        <v>133</v>
      </c>
      <c r="DF15" s="32">
        <f>IF(ISERROR(VLOOKUP(DD15,Resz_szamadas!$H$1:$I$21,2,FALSE))=FALSE,1,0)</f>
        <v>0</v>
      </c>
    </row>
    <row r="16" spans="2:110" x14ac:dyDescent="0.3">
      <c r="BS16" s="32" t="str">
        <f>IF(Kiadasi_kiseroiv!$K$2=BT16,BV16,"")</f>
        <v/>
      </c>
      <c r="BT16" s="34" t="str">
        <f t="shared" si="11"/>
        <v/>
      </c>
      <c r="BU16" s="32" t="str">
        <f t="shared" si="1"/>
        <v/>
      </c>
      <c r="BV16" s="32" t="str">
        <f t="shared" si="12"/>
        <v/>
      </c>
      <c r="BW16" s="32" t="str">
        <f t="shared" si="2"/>
        <v/>
      </c>
      <c r="BX16" s="32" t="str">
        <f t="shared" si="13"/>
        <v/>
      </c>
      <c r="BY16" s="32" t="str">
        <f t="shared" si="14"/>
        <v/>
      </c>
      <c r="BZ16" s="32" t="str">
        <f t="shared" si="15"/>
        <v/>
      </c>
      <c r="CA16" s="32" t="str">
        <f t="shared" si="16"/>
        <v/>
      </c>
      <c r="CB16" s="33">
        <f>IF(COUNTIF($CD$7:CD16,CD16)=1,CD16,CD16+COUNTIF($CD$6:CD15,CD16))</f>
        <v>55162</v>
      </c>
      <c r="CC16" s="34">
        <f t="shared" si="17"/>
        <v>55153</v>
      </c>
      <c r="CD16" s="32">
        <f t="shared" si="18"/>
        <v>55153</v>
      </c>
      <c r="CE16" s="32">
        <f t="shared" si="3"/>
        <v>0</v>
      </c>
      <c r="CF16" s="32">
        <f t="shared" si="4"/>
        <v>0</v>
      </c>
      <c r="CG16" s="32" t="str">
        <f t="shared" si="5"/>
        <v/>
      </c>
      <c r="CH16" s="32">
        <v>11</v>
      </c>
      <c r="CI16" s="32" t="s">
        <v>6</v>
      </c>
      <c r="CJ16" s="32" t="str">
        <f t="shared" si="6"/>
        <v/>
      </c>
      <c r="CK16" s="32" t="str">
        <f t="shared" si="7"/>
        <v/>
      </c>
      <c r="CL16" s="32" t="str">
        <f t="shared" si="8"/>
        <v/>
      </c>
      <c r="CM16" s="32" t="str">
        <f t="shared" si="9"/>
        <v/>
      </c>
      <c r="CN16" s="32" t="str">
        <f t="shared" si="10"/>
        <v/>
      </c>
      <c r="CP16" s="32" t="s">
        <v>134</v>
      </c>
      <c r="CQ16" s="35"/>
      <c r="CU16" s="32" t="str">
        <f>[1]Hibak!E1056</f>
        <v>Incasări proiecte</v>
      </c>
      <c r="CV16" s="32" t="str">
        <f t="shared" si="0"/>
        <v>Pályázatokból</v>
      </c>
      <c r="CZ16" s="32">
        <v>859</v>
      </c>
      <c r="DD16" s="32" t="s">
        <v>126</v>
      </c>
      <c r="DE16" s="32" t="s">
        <v>134</v>
      </c>
      <c r="DF16" s="32">
        <f>IF(ISERROR(VLOOKUP(DD16,Resz_szamadas!$H$1:$I$21,2,FALSE))=FALSE,1,0)</f>
        <v>0</v>
      </c>
    </row>
    <row r="17" spans="71:110" x14ac:dyDescent="0.3">
      <c r="BS17" s="32" t="str">
        <f>IF(Kiadasi_kiseroiv!$K$2=BT17,BV17,"")</f>
        <v/>
      </c>
      <c r="BT17" s="34" t="str">
        <f t="shared" si="11"/>
        <v/>
      </c>
      <c r="BU17" s="32" t="str">
        <f t="shared" si="1"/>
        <v/>
      </c>
      <c r="BV17" s="32" t="str">
        <f t="shared" si="12"/>
        <v/>
      </c>
      <c r="BW17" s="32" t="str">
        <f t="shared" si="2"/>
        <v/>
      </c>
      <c r="BX17" s="32" t="str">
        <f t="shared" si="13"/>
        <v/>
      </c>
      <c r="BY17" s="32" t="str">
        <f t="shared" si="14"/>
        <v/>
      </c>
      <c r="BZ17" s="32" t="str">
        <f t="shared" si="15"/>
        <v/>
      </c>
      <c r="CA17" s="32" t="str">
        <f t="shared" si="16"/>
        <v/>
      </c>
      <c r="CB17" s="33">
        <f>IF(COUNTIF($CD$7:CD17,CD17)=1,CD17,CD17+COUNTIF($CD$6:CD16,CD17))</f>
        <v>55163</v>
      </c>
      <c r="CC17" s="34">
        <f t="shared" si="17"/>
        <v>55153</v>
      </c>
      <c r="CD17" s="32">
        <f t="shared" si="18"/>
        <v>55153</v>
      </c>
      <c r="CE17" s="32">
        <f t="shared" si="3"/>
        <v>0</v>
      </c>
      <c r="CF17" s="32">
        <f t="shared" si="4"/>
        <v>0</v>
      </c>
      <c r="CG17" s="32" t="str">
        <f t="shared" si="5"/>
        <v/>
      </c>
      <c r="CH17" s="32">
        <v>12</v>
      </c>
      <c r="CI17" s="32" t="s">
        <v>6</v>
      </c>
      <c r="CJ17" s="32" t="str">
        <f t="shared" si="6"/>
        <v/>
      </c>
      <c r="CK17" s="32" t="str">
        <f t="shared" si="7"/>
        <v/>
      </c>
      <c r="CL17" s="32" t="str">
        <f t="shared" si="8"/>
        <v/>
      </c>
      <c r="CM17" s="32" t="str">
        <f t="shared" si="9"/>
        <v/>
      </c>
      <c r="CN17" s="32" t="str">
        <f t="shared" si="10"/>
        <v/>
      </c>
      <c r="CP17" s="32" t="s">
        <v>135</v>
      </c>
      <c r="CQ17" s="35"/>
      <c r="CU17" s="32" t="str">
        <f>[1]Hibak!E1057</f>
        <v xml:space="preserve">Din alte surse </v>
      </c>
      <c r="CV17" s="32" t="str">
        <f t="shared" si="0"/>
        <v>Más bevételek</v>
      </c>
      <c r="CZ17" s="32">
        <v>860</v>
      </c>
      <c r="DD17" s="32" t="s">
        <v>127</v>
      </c>
      <c r="DE17" s="32" t="s">
        <v>135</v>
      </c>
      <c r="DF17" s="32">
        <f>IF(ISERROR(VLOOKUP(DD17,Resz_szamadas!$H$1:$I$21,2,FALSE))=FALSE,1,0)</f>
        <v>0</v>
      </c>
    </row>
    <row r="18" spans="71:110" x14ac:dyDescent="0.3">
      <c r="BS18" s="32" t="str">
        <f>IF(Kiadasi_kiseroiv!$K$2=BT18,BV18,"")</f>
        <v/>
      </c>
      <c r="BT18" s="34" t="str">
        <f t="shared" si="11"/>
        <v/>
      </c>
      <c r="BU18" s="32" t="str">
        <f t="shared" si="1"/>
        <v/>
      </c>
      <c r="BV18" s="32" t="str">
        <f t="shared" si="12"/>
        <v/>
      </c>
      <c r="BW18" s="32" t="str">
        <f t="shared" si="2"/>
        <v/>
      </c>
      <c r="BX18" s="32" t="str">
        <f t="shared" si="13"/>
        <v/>
      </c>
      <c r="BY18" s="32" t="str">
        <f t="shared" si="14"/>
        <v/>
      </c>
      <c r="BZ18" s="32" t="str">
        <f t="shared" si="15"/>
        <v/>
      </c>
      <c r="CA18" s="32" t="str">
        <f t="shared" si="16"/>
        <v/>
      </c>
      <c r="CB18" s="33">
        <f>IF(COUNTIF($CD$7:CD18,CD18)=1,CD18,CD18+COUNTIF($CD$6:CD17,CD18))</f>
        <v>55164</v>
      </c>
      <c r="CC18" s="34">
        <f t="shared" si="17"/>
        <v>55153</v>
      </c>
      <c r="CD18" s="32">
        <f t="shared" si="18"/>
        <v>55153</v>
      </c>
      <c r="CE18" s="32">
        <f t="shared" si="3"/>
        <v>0</v>
      </c>
      <c r="CF18" s="32">
        <f t="shared" si="4"/>
        <v>0</v>
      </c>
      <c r="CG18" s="32" t="str">
        <f t="shared" si="5"/>
        <v/>
      </c>
      <c r="CH18" s="32">
        <v>13</v>
      </c>
      <c r="CI18" s="32" t="s">
        <v>6</v>
      </c>
      <c r="CJ18" s="32" t="str">
        <f t="shared" si="6"/>
        <v/>
      </c>
      <c r="CK18" s="32" t="str">
        <f t="shared" si="7"/>
        <v/>
      </c>
      <c r="CL18" s="32" t="str">
        <f t="shared" si="8"/>
        <v/>
      </c>
      <c r="CM18" s="32" t="str">
        <f t="shared" si="9"/>
        <v/>
      </c>
      <c r="CN18" s="32" t="str">
        <f t="shared" si="10"/>
        <v/>
      </c>
      <c r="CP18" s="32" t="s">
        <v>136</v>
      </c>
      <c r="CU18" s="32" t="str">
        <f>[1]Hibak!E1058</f>
        <v>Dobândă bancară, diferentă curs valutar, venituri din dividende si obligatiuni</v>
      </c>
      <c r="CV18" s="32" t="str">
        <f t="shared" si="0"/>
        <v>Banki kamatok, árfolyam nyereségek, kötvények jövedelme, osztalékok</v>
      </c>
      <c r="CZ18" s="32">
        <v>861</v>
      </c>
      <c r="DD18" s="32" t="s">
        <v>128</v>
      </c>
      <c r="DE18" s="32" t="s">
        <v>136</v>
      </c>
      <c r="DF18" s="32">
        <f>IF(ISERROR(VLOOKUP(DD18,Resz_szamadas!$H$1:$I$21,2,FALSE))=FALSE,1,0)</f>
        <v>0</v>
      </c>
    </row>
    <row r="19" spans="71:110" x14ac:dyDescent="0.3">
      <c r="BS19" s="32" t="str">
        <f>IF(Kiadasi_kiseroiv!$K$2=BT19,BV19,"")</f>
        <v/>
      </c>
      <c r="BT19" s="34" t="str">
        <f t="shared" si="11"/>
        <v/>
      </c>
      <c r="BU19" s="32" t="str">
        <f t="shared" si="1"/>
        <v/>
      </c>
      <c r="BV19" s="32" t="str">
        <f t="shared" si="12"/>
        <v/>
      </c>
      <c r="BW19" s="32" t="str">
        <f t="shared" si="2"/>
        <v/>
      </c>
      <c r="BX19" s="32" t="str">
        <f t="shared" si="13"/>
        <v/>
      </c>
      <c r="BY19" s="32" t="str">
        <f t="shared" si="14"/>
        <v/>
      </c>
      <c r="BZ19" s="32" t="str">
        <f t="shared" si="15"/>
        <v/>
      </c>
      <c r="CA19" s="32" t="str">
        <f t="shared" si="16"/>
        <v/>
      </c>
      <c r="CB19" s="33">
        <f>IF(COUNTIF($CD$7:CD19,CD19)=1,CD19,CD19+COUNTIF($CD$6:CD18,CD19))</f>
        <v>55165</v>
      </c>
      <c r="CC19" s="34">
        <f t="shared" si="17"/>
        <v>55153</v>
      </c>
      <c r="CD19" s="32">
        <f t="shared" si="18"/>
        <v>55153</v>
      </c>
      <c r="CE19" s="32">
        <f t="shared" si="3"/>
        <v>0</v>
      </c>
      <c r="CF19" s="32">
        <f t="shared" si="4"/>
        <v>0</v>
      </c>
      <c r="CG19" s="32" t="str">
        <f t="shared" si="5"/>
        <v/>
      </c>
      <c r="CH19" s="32">
        <v>14</v>
      </c>
      <c r="CI19" s="32" t="s">
        <v>6</v>
      </c>
      <c r="CJ19" s="32" t="str">
        <f t="shared" si="6"/>
        <v/>
      </c>
      <c r="CK19" s="32" t="str">
        <f t="shared" si="7"/>
        <v/>
      </c>
      <c r="CL19" s="32" t="str">
        <f t="shared" si="8"/>
        <v/>
      </c>
      <c r="CM19" s="32" t="str">
        <f t="shared" si="9"/>
        <v/>
      </c>
      <c r="CN19" s="32" t="str">
        <f t="shared" si="10"/>
        <v/>
      </c>
      <c r="CP19" s="32" t="s">
        <v>137</v>
      </c>
      <c r="CU19" s="32" t="str">
        <f>[1]Hibak!E1059</f>
        <v>Pt. participare la conferinţe</v>
      </c>
      <c r="CV19" s="32" t="str">
        <f t="shared" si="0"/>
        <v>Hozzájárulás konferenciák és szeretetvendégségek szervezéséhez</v>
      </c>
      <c r="CZ19" s="32">
        <v>862</v>
      </c>
      <c r="DD19" s="32" t="s">
        <v>129</v>
      </c>
      <c r="DE19" s="32" t="s">
        <v>137</v>
      </c>
      <c r="DF19" s="32">
        <f>IF(ISERROR(VLOOKUP(DD19,Resz_szamadas!$H$1:$I$21,2,FALSE))=FALSE,1,0)</f>
        <v>0</v>
      </c>
    </row>
    <row r="20" spans="71:110" x14ac:dyDescent="0.3">
      <c r="BS20" s="32" t="str">
        <f>IF(Kiadasi_kiseroiv!$K$2=BT20,BV20,"")</f>
        <v/>
      </c>
      <c r="BT20" s="34" t="str">
        <f t="shared" si="11"/>
        <v/>
      </c>
      <c r="BU20" s="32" t="str">
        <f t="shared" si="1"/>
        <v/>
      </c>
      <c r="BV20" s="32" t="str">
        <f t="shared" si="12"/>
        <v/>
      </c>
      <c r="BW20" s="32" t="str">
        <f t="shared" si="2"/>
        <v/>
      </c>
      <c r="BX20" s="32" t="str">
        <f t="shared" si="13"/>
        <v/>
      </c>
      <c r="BY20" s="32" t="str">
        <f t="shared" si="14"/>
        <v/>
      </c>
      <c r="BZ20" s="32" t="str">
        <f t="shared" si="15"/>
        <v/>
      </c>
      <c r="CA20" s="32" t="str">
        <f t="shared" si="16"/>
        <v/>
      </c>
      <c r="CB20" s="33">
        <f>IF(COUNTIF($CD$7:CD20,CD20)=1,CD20,CD20+COUNTIF($CD$6:CD19,CD20))</f>
        <v>55166</v>
      </c>
      <c r="CC20" s="34">
        <f t="shared" si="17"/>
        <v>55153</v>
      </c>
      <c r="CD20" s="32">
        <f t="shared" si="18"/>
        <v>55153</v>
      </c>
      <c r="CE20" s="32">
        <f t="shared" si="3"/>
        <v>0</v>
      </c>
      <c r="CF20" s="32">
        <f t="shared" si="4"/>
        <v>0</v>
      </c>
      <c r="CG20" s="32" t="str">
        <f t="shared" si="5"/>
        <v/>
      </c>
      <c r="CH20" s="32">
        <v>15</v>
      </c>
      <c r="CI20" s="32" t="s">
        <v>6</v>
      </c>
      <c r="CJ20" s="32" t="str">
        <f t="shared" si="6"/>
        <v/>
      </c>
      <c r="CK20" s="32" t="str">
        <f t="shared" si="7"/>
        <v/>
      </c>
      <c r="CL20" s="32" t="str">
        <f t="shared" si="8"/>
        <v/>
      </c>
      <c r="CM20" s="32" t="str">
        <f t="shared" si="9"/>
        <v/>
      </c>
      <c r="CN20" s="32" t="str">
        <f t="shared" si="10"/>
        <v/>
      </c>
      <c r="CP20" s="32" t="s">
        <v>138</v>
      </c>
      <c r="CU20" s="32" t="str">
        <f>[1]Hibak!E1060</f>
        <v>Distribuirea tipăriturilor</v>
      </c>
      <c r="CV20" s="32" t="str">
        <f t="shared" si="0"/>
        <v>Iratterjesztés - bevétel</v>
      </c>
      <c r="CZ20" s="32">
        <v>863</v>
      </c>
      <c r="DD20" s="32" t="s">
        <v>130</v>
      </c>
      <c r="DE20" s="32" t="s">
        <v>138</v>
      </c>
      <c r="DF20" s="32">
        <f>IF(ISERROR(VLOOKUP(DD20,Resz_szamadas!$H$1:$I$21,2,FALSE))=FALSE,1,0)</f>
        <v>0</v>
      </c>
    </row>
    <row r="21" spans="71:110" x14ac:dyDescent="0.3">
      <c r="BS21" s="32" t="str">
        <f>IF(Kiadasi_kiseroiv!$K$2=BT21,BV21,"")</f>
        <v/>
      </c>
      <c r="BT21" s="34" t="str">
        <f t="shared" si="11"/>
        <v/>
      </c>
      <c r="BU21" s="32" t="str">
        <f t="shared" si="1"/>
        <v/>
      </c>
      <c r="BV21" s="32" t="str">
        <f t="shared" si="12"/>
        <v/>
      </c>
      <c r="BW21" s="32" t="str">
        <f t="shared" si="2"/>
        <v/>
      </c>
      <c r="BX21" s="32" t="str">
        <f t="shared" si="13"/>
        <v/>
      </c>
      <c r="BY21" s="32" t="str">
        <f t="shared" si="14"/>
        <v/>
      </c>
      <c r="BZ21" s="32" t="str">
        <f t="shared" si="15"/>
        <v/>
      </c>
      <c r="CA21" s="32" t="str">
        <f t="shared" si="16"/>
        <v/>
      </c>
      <c r="CB21" s="33">
        <f>IF(COUNTIF($CD$7:CD21,CD21)=1,CD21,CD21+COUNTIF($CD$6:CD20,CD21))</f>
        <v>55167</v>
      </c>
      <c r="CC21" s="34">
        <f t="shared" si="17"/>
        <v>55153</v>
      </c>
      <c r="CD21" s="32">
        <f t="shared" si="18"/>
        <v>55153</v>
      </c>
      <c r="CE21" s="32">
        <f t="shared" si="3"/>
        <v>0</v>
      </c>
      <c r="CF21" s="32">
        <f t="shared" si="4"/>
        <v>0</v>
      </c>
      <c r="CG21" s="32" t="str">
        <f t="shared" si="5"/>
        <v/>
      </c>
      <c r="CH21" s="32">
        <v>16</v>
      </c>
      <c r="CI21" s="32" t="s">
        <v>6</v>
      </c>
      <c r="CJ21" s="32" t="str">
        <f t="shared" si="6"/>
        <v/>
      </c>
      <c r="CK21" s="32" t="str">
        <f t="shared" si="7"/>
        <v/>
      </c>
      <c r="CL21" s="32" t="str">
        <f t="shared" si="8"/>
        <v/>
      </c>
      <c r="CM21" s="32" t="str">
        <f t="shared" si="9"/>
        <v/>
      </c>
      <c r="CN21" s="32" t="str">
        <f t="shared" si="10"/>
        <v/>
      </c>
      <c r="CP21" s="32" t="s">
        <v>139</v>
      </c>
      <c r="CU21" s="32" t="str">
        <f>[1]Hibak!E1061</f>
        <v>Din valorificarea unor
bunuri si vânzare unori actiuni</v>
      </c>
      <c r="CV21" s="32" t="str">
        <f t="shared" si="0"/>
        <v>Javak és részvények értékesítéséből</v>
      </c>
      <c r="CZ21" s="32">
        <v>864</v>
      </c>
      <c r="DD21" s="32" t="s">
        <v>131</v>
      </c>
      <c r="DE21" s="32" t="s">
        <v>139</v>
      </c>
      <c r="DF21" s="32">
        <f>IF(ISERROR(VLOOKUP(DD21,Resz_szamadas!$H$1:$I$21,2,FALSE))=FALSE,1,0)</f>
        <v>0</v>
      </c>
    </row>
    <row r="22" spans="71:110" x14ac:dyDescent="0.3">
      <c r="BS22" s="32" t="str">
        <f>IF(Kiadasi_kiseroiv!$K$2=BT22,BV22,"")</f>
        <v/>
      </c>
      <c r="BT22" s="34" t="str">
        <f t="shared" si="11"/>
        <v/>
      </c>
      <c r="BU22" s="32" t="str">
        <f t="shared" si="1"/>
        <v/>
      </c>
      <c r="BV22" s="32" t="str">
        <f t="shared" si="12"/>
        <v/>
      </c>
      <c r="BW22" s="32" t="str">
        <f t="shared" si="2"/>
        <v/>
      </c>
      <c r="BX22" s="32" t="str">
        <f t="shared" si="13"/>
        <v/>
      </c>
      <c r="BY22" s="32" t="str">
        <f t="shared" si="14"/>
        <v/>
      </c>
      <c r="BZ22" s="32" t="str">
        <f t="shared" si="15"/>
        <v/>
      </c>
      <c r="CA22" s="32" t="str">
        <f t="shared" si="16"/>
        <v/>
      </c>
      <c r="CB22" s="33">
        <f>IF(COUNTIF($CD$7:CD22,CD22)=1,CD22,CD22+COUNTIF($CD$6:CD21,CD22))</f>
        <v>55168</v>
      </c>
      <c r="CC22" s="34">
        <f t="shared" si="17"/>
        <v>55153</v>
      </c>
      <c r="CD22" s="32">
        <f t="shared" si="18"/>
        <v>55153</v>
      </c>
      <c r="CE22" s="32">
        <f t="shared" si="3"/>
        <v>0</v>
      </c>
      <c r="CF22" s="32">
        <f t="shared" si="4"/>
        <v>0</v>
      </c>
      <c r="CG22" s="32" t="str">
        <f t="shared" si="5"/>
        <v/>
      </c>
      <c r="CH22" s="32">
        <v>17</v>
      </c>
      <c r="CI22" s="32" t="s">
        <v>6</v>
      </c>
      <c r="CJ22" s="32" t="str">
        <f t="shared" si="6"/>
        <v/>
      </c>
      <c r="CK22" s="32" t="str">
        <f t="shared" si="7"/>
        <v/>
      </c>
      <c r="CL22" s="32" t="str">
        <f t="shared" si="8"/>
        <v/>
      </c>
      <c r="CM22" s="32" t="str">
        <f t="shared" si="9"/>
        <v/>
      </c>
      <c r="CN22" s="32" t="str">
        <f t="shared" si="10"/>
        <v/>
      </c>
      <c r="CU22" s="32" t="str">
        <f>[1]Hibak!E1062</f>
        <v>Rambursări</v>
      </c>
      <c r="CV22" s="32" t="str">
        <f t="shared" si="0"/>
        <v>Számlavisszatérítések</v>
      </c>
      <c r="CZ22" s="32">
        <v>865</v>
      </c>
    </row>
    <row r="23" spans="71:110" x14ac:dyDescent="0.3">
      <c r="BS23" s="32" t="str">
        <f>IF(Kiadasi_kiseroiv!$K$2=BT23,BV23,"")</f>
        <v/>
      </c>
      <c r="BT23" s="34" t="str">
        <f t="shared" si="11"/>
        <v/>
      </c>
      <c r="BU23" s="32" t="str">
        <f t="shared" si="1"/>
        <v/>
      </c>
      <c r="BV23" s="32" t="str">
        <f t="shared" si="12"/>
        <v/>
      </c>
      <c r="BW23" s="32" t="str">
        <f t="shared" si="2"/>
        <v/>
      </c>
      <c r="BX23" s="32" t="str">
        <f t="shared" si="13"/>
        <v/>
      </c>
      <c r="BY23" s="32" t="str">
        <f t="shared" si="14"/>
        <v/>
      </c>
      <c r="BZ23" s="32" t="str">
        <f t="shared" si="15"/>
        <v/>
      </c>
      <c r="CA23" s="32" t="str">
        <f t="shared" si="16"/>
        <v/>
      </c>
      <c r="CB23" s="33">
        <f>IF(COUNTIF($CD$7:CD23,CD23)=1,CD23,CD23+COUNTIF($CD$6:CD22,CD23))</f>
        <v>55169</v>
      </c>
      <c r="CC23" s="34">
        <f t="shared" si="17"/>
        <v>55153</v>
      </c>
      <c r="CD23" s="32">
        <f t="shared" si="18"/>
        <v>55153</v>
      </c>
      <c r="CE23" s="32">
        <f t="shared" si="3"/>
        <v>0</v>
      </c>
      <c r="CF23" s="32">
        <f t="shared" si="4"/>
        <v>0</v>
      </c>
      <c r="CG23" s="32" t="str">
        <f t="shared" si="5"/>
        <v/>
      </c>
      <c r="CH23" s="32">
        <v>18</v>
      </c>
      <c r="CI23" s="32" t="s">
        <v>6</v>
      </c>
      <c r="CJ23" s="32" t="str">
        <f t="shared" si="6"/>
        <v/>
      </c>
      <c r="CK23" s="32" t="str">
        <f t="shared" si="7"/>
        <v/>
      </c>
      <c r="CL23" s="32" t="str">
        <f t="shared" si="8"/>
        <v/>
      </c>
      <c r="CM23" s="32" t="str">
        <f t="shared" si="9"/>
        <v/>
      </c>
      <c r="CN23" s="32" t="str">
        <f t="shared" si="10"/>
        <v/>
      </c>
      <c r="CU23" s="32" t="str">
        <f>[1]Hibak!E1063</f>
        <v>Din sponsorizări</v>
      </c>
      <c r="CV23" s="32" t="str">
        <f t="shared" si="0"/>
        <v>Szponzortámogatások, adók 3,5 %-a</v>
      </c>
      <c r="CZ23" s="32">
        <v>866</v>
      </c>
    </row>
    <row r="24" spans="71:110" x14ac:dyDescent="0.3">
      <c r="BS24" s="32" t="str">
        <f>IF(Kiadasi_kiseroiv!$K$2=BT24,BV24,"")</f>
        <v/>
      </c>
      <c r="BT24" s="34" t="str">
        <f t="shared" si="11"/>
        <v/>
      </c>
      <c r="BU24" s="32" t="str">
        <f t="shared" si="1"/>
        <v/>
      </c>
      <c r="BV24" s="32" t="str">
        <f t="shared" si="12"/>
        <v/>
      </c>
      <c r="BW24" s="32" t="str">
        <f t="shared" si="2"/>
        <v/>
      </c>
      <c r="BX24" s="32" t="str">
        <f t="shared" si="13"/>
        <v/>
      </c>
      <c r="BY24" s="32" t="str">
        <f t="shared" si="14"/>
        <v/>
      </c>
      <c r="BZ24" s="32" t="str">
        <f t="shared" si="15"/>
        <v/>
      </c>
      <c r="CA24" s="32" t="str">
        <f t="shared" si="16"/>
        <v/>
      </c>
      <c r="CB24" s="33">
        <f>IF(COUNTIF($CD$7:CD24,CD24)=1,CD24,CD24+COUNTIF($CD$6:CD23,CD24))</f>
        <v>55170</v>
      </c>
      <c r="CC24" s="34">
        <f t="shared" si="17"/>
        <v>55153</v>
      </c>
      <c r="CD24" s="32">
        <f t="shared" si="18"/>
        <v>55153</v>
      </c>
      <c r="CE24" s="32">
        <f t="shared" si="3"/>
        <v>0</v>
      </c>
      <c r="CF24" s="32">
        <f t="shared" si="4"/>
        <v>0</v>
      </c>
      <c r="CG24" s="32" t="str">
        <f t="shared" si="5"/>
        <v/>
      </c>
      <c r="CH24" s="32">
        <v>19</v>
      </c>
      <c r="CI24" s="32" t="s">
        <v>6</v>
      </c>
      <c r="CJ24" s="32" t="str">
        <f t="shared" si="6"/>
        <v/>
      </c>
      <c r="CK24" s="32" t="str">
        <f t="shared" si="7"/>
        <v/>
      </c>
      <c r="CL24" s="32" t="str">
        <f t="shared" si="8"/>
        <v/>
      </c>
      <c r="CM24" s="32" t="str">
        <f t="shared" si="9"/>
        <v/>
      </c>
      <c r="CN24" s="32" t="str">
        <f t="shared" si="10"/>
        <v/>
      </c>
      <c r="CU24" s="32" t="str">
        <f>[1]Hibak!E1064</f>
        <v>Activităţi agricole</v>
      </c>
      <c r="CV24" s="32" t="str">
        <f t="shared" si="0"/>
        <v>Mezőgazdasági jövedelem</v>
      </c>
      <c r="CZ24" s="32">
        <v>867</v>
      </c>
    </row>
    <row r="25" spans="71:110" x14ac:dyDescent="0.3">
      <c r="BS25" s="32" t="str">
        <f>IF(Kiadasi_kiseroiv!$K$2=BT25,BV25,"")</f>
        <v/>
      </c>
      <c r="BT25" s="34" t="str">
        <f t="shared" si="11"/>
        <v/>
      </c>
      <c r="BU25" s="32" t="str">
        <f t="shared" si="1"/>
        <v/>
      </c>
      <c r="BV25" s="32" t="str">
        <f t="shared" si="12"/>
        <v/>
      </c>
      <c r="BW25" s="32" t="str">
        <f t="shared" si="2"/>
        <v/>
      </c>
      <c r="BX25" s="32" t="str">
        <f t="shared" si="13"/>
        <v/>
      </c>
      <c r="BY25" s="32" t="str">
        <f t="shared" si="14"/>
        <v/>
      </c>
      <c r="BZ25" s="32" t="str">
        <f t="shared" si="15"/>
        <v/>
      </c>
      <c r="CA25" s="32" t="str">
        <f t="shared" si="16"/>
        <v/>
      </c>
      <c r="CB25" s="33">
        <f>IF(COUNTIF($CD$7:CD25,CD25)=1,CD25,CD25+COUNTIF($CD$6:CD24,CD25))</f>
        <v>55171</v>
      </c>
      <c r="CC25" s="34">
        <f t="shared" si="17"/>
        <v>55153</v>
      </c>
      <c r="CD25" s="32">
        <f t="shared" si="18"/>
        <v>55153</v>
      </c>
      <c r="CE25" s="32">
        <f t="shared" si="3"/>
        <v>0</v>
      </c>
      <c r="CF25" s="32">
        <f t="shared" si="4"/>
        <v>0</v>
      </c>
      <c r="CG25" s="32" t="str">
        <f t="shared" si="5"/>
        <v/>
      </c>
      <c r="CH25" s="32">
        <v>20</v>
      </c>
      <c r="CI25" s="32" t="s">
        <v>6</v>
      </c>
      <c r="CJ25" s="32" t="str">
        <f t="shared" si="6"/>
        <v/>
      </c>
      <c r="CK25" s="32" t="str">
        <f t="shared" si="7"/>
        <v/>
      </c>
      <c r="CL25" s="32" t="str">
        <f t="shared" si="8"/>
        <v/>
      </c>
      <c r="CM25" s="32" t="str">
        <f t="shared" si="9"/>
        <v/>
      </c>
      <c r="CN25" s="32" t="str">
        <f t="shared" si="10"/>
        <v/>
      </c>
      <c r="CU25" s="32" t="str">
        <f>[1]Hibak!E1065</f>
        <v>Activităţi silvice</v>
      </c>
      <c r="CV25" s="32" t="str">
        <f t="shared" si="0"/>
        <v>Erdőgazdálkodási jövedelem</v>
      </c>
      <c r="CZ25" s="32">
        <v>868</v>
      </c>
    </row>
    <row r="26" spans="71:110" x14ac:dyDescent="0.3">
      <c r="BS26" s="32" t="str">
        <f>IF(Kiadasi_kiseroiv!$K$2=BT26,BV26,"")</f>
        <v/>
      </c>
      <c r="BT26" s="34" t="str">
        <f t="shared" si="11"/>
        <v/>
      </c>
      <c r="BU26" s="32" t="str">
        <f t="shared" si="1"/>
        <v/>
      </c>
      <c r="BV26" s="32" t="str">
        <f t="shared" si="12"/>
        <v/>
      </c>
      <c r="BW26" s="32" t="str">
        <f t="shared" si="2"/>
        <v/>
      </c>
      <c r="BX26" s="32" t="str">
        <f t="shared" si="13"/>
        <v/>
      </c>
      <c r="BY26" s="32" t="str">
        <f t="shared" si="14"/>
        <v/>
      </c>
      <c r="BZ26" s="32" t="str">
        <f t="shared" si="15"/>
        <v/>
      </c>
      <c r="CA26" s="32" t="str">
        <f t="shared" si="16"/>
        <v/>
      </c>
      <c r="CB26" s="33">
        <f>IF(COUNTIF($CD$7:CD26,CD26)=1,CD26,CD26+COUNTIF($CD$6:CD25,CD26))</f>
        <v>55172</v>
      </c>
      <c r="CC26" s="34">
        <f t="shared" si="17"/>
        <v>55153</v>
      </c>
      <c r="CD26" s="32">
        <f t="shared" si="18"/>
        <v>55153</v>
      </c>
      <c r="CE26" s="32">
        <f t="shared" si="3"/>
        <v>0</v>
      </c>
      <c r="CF26" s="32">
        <f t="shared" si="4"/>
        <v>0</v>
      </c>
      <c r="CG26" s="32" t="str">
        <f t="shared" si="5"/>
        <v/>
      </c>
      <c r="CH26" s="32">
        <v>21</v>
      </c>
      <c r="CI26" s="32" t="s">
        <v>6</v>
      </c>
      <c r="CJ26" s="32" t="str">
        <f t="shared" si="6"/>
        <v/>
      </c>
      <c r="CK26" s="32" t="str">
        <f t="shared" si="7"/>
        <v/>
      </c>
      <c r="CL26" s="32" t="str">
        <f t="shared" si="8"/>
        <v/>
      </c>
      <c r="CM26" s="32" t="str">
        <f t="shared" si="9"/>
        <v/>
      </c>
      <c r="CN26" s="32" t="str">
        <f t="shared" si="10"/>
        <v/>
      </c>
      <c r="CU26" s="32" t="str">
        <f>[1]Hibak!E1066</f>
        <v>Alte venituri din activităţi
anexe</v>
      </c>
      <c r="CV26" s="32" t="str">
        <f t="shared" si="0"/>
        <v>Más gazdasági bevételek</v>
      </c>
      <c r="CZ26" s="32">
        <v>869</v>
      </c>
    </row>
    <row r="27" spans="71:110" x14ac:dyDescent="0.3">
      <c r="BS27" s="32" t="str">
        <f>IF(Kiadasi_kiseroiv!$K$2=BT27,BV27,"")</f>
        <v/>
      </c>
      <c r="BT27" s="34" t="str">
        <f t="shared" si="11"/>
        <v/>
      </c>
      <c r="BU27" s="32" t="str">
        <f t="shared" si="1"/>
        <v/>
      </c>
      <c r="BV27" s="32" t="str">
        <f t="shared" si="12"/>
        <v/>
      </c>
      <c r="BW27" s="32" t="str">
        <f t="shared" si="2"/>
        <v/>
      </c>
      <c r="BX27" s="32" t="str">
        <f t="shared" si="13"/>
        <v/>
      </c>
      <c r="BY27" s="32" t="str">
        <f t="shared" si="14"/>
        <v/>
      </c>
      <c r="BZ27" s="32" t="str">
        <f t="shared" si="15"/>
        <v/>
      </c>
      <c r="CA27" s="32" t="str">
        <f t="shared" si="16"/>
        <v/>
      </c>
      <c r="CB27" s="33">
        <f>IF(COUNTIF($CD$7:CD27,CD27)=1,CD27,CD27+COUNTIF($CD$6:CD26,CD27))</f>
        <v>55173</v>
      </c>
      <c r="CC27" s="34">
        <f t="shared" si="17"/>
        <v>55153</v>
      </c>
      <c r="CD27" s="32">
        <f t="shared" si="18"/>
        <v>55153</v>
      </c>
      <c r="CE27" s="32">
        <f t="shared" si="3"/>
        <v>0</v>
      </c>
      <c r="CF27" s="32">
        <f t="shared" si="4"/>
        <v>0</v>
      </c>
      <c r="CG27" s="32" t="str">
        <f t="shared" si="5"/>
        <v/>
      </c>
      <c r="CH27" s="32">
        <v>22</v>
      </c>
      <c r="CI27" s="32" t="s">
        <v>6</v>
      </c>
      <c r="CJ27" s="32" t="str">
        <f t="shared" si="6"/>
        <v/>
      </c>
      <c r="CK27" s="32" t="str">
        <f t="shared" si="7"/>
        <v/>
      </c>
      <c r="CL27" s="32" t="str">
        <f t="shared" si="8"/>
        <v/>
      </c>
      <c r="CM27" s="32" t="str">
        <f t="shared" si="9"/>
        <v/>
      </c>
      <c r="CN27" s="32" t="str">
        <f t="shared" si="10"/>
        <v/>
      </c>
      <c r="CU27" s="32" t="str">
        <f>[1]Hibak!E1067</f>
        <v>Venit din închirierea clădirilor</v>
      </c>
      <c r="CV27" s="32" t="str">
        <f t="shared" si="0"/>
        <v>Épületek bérjövedelme</v>
      </c>
      <c r="CZ27" s="32">
        <v>870</v>
      </c>
    </row>
    <row r="28" spans="71:110" x14ac:dyDescent="0.3">
      <c r="BS28" s="32" t="str">
        <f>IF(Kiadasi_kiseroiv!$K$2=BT28,BV28,"")</f>
        <v/>
      </c>
      <c r="BT28" s="34" t="str">
        <f t="shared" si="11"/>
        <v/>
      </c>
      <c r="BU28" s="32" t="str">
        <f t="shared" si="1"/>
        <v/>
      </c>
      <c r="BV28" s="32" t="str">
        <f t="shared" si="12"/>
        <v/>
      </c>
      <c r="BW28" s="32" t="str">
        <f t="shared" si="2"/>
        <v/>
      </c>
      <c r="BX28" s="32" t="str">
        <f t="shared" si="13"/>
        <v/>
      </c>
      <c r="BY28" s="32" t="str">
        <f t="shared" si="14"/>
        <v/>
      </c>
      <c r="BZ28" s="32" t="str">
        <f t="shared" si="15"/>
        <v/>
      </c>
      <c r="CA28" s="32" t="str">
        <f t="shared" si="16"/>
        <v/>
      </c>
      <c r="CB28" s="33">
        <f>IF(COUNTIF($CD$7:CD28,CD28)=1,CD28,CD28+COUNTIF($CD$6:CD27,CD28))</f>
        <v>55174</v>
      </c>
      <c r="CC28" s="34">
        <f t="shared" si="17"/>
        <v>55153</v>
      </c>
      <c r="CD28" s="32">
        <f t="shared" si="18"/>
        <v>55153</v>
      </c>
      <c r="CE28" s="32">
        <f t="shared" si="3"/>
        <v>0</v>
      </c>
      <c r="CF28" s="32">
        <f t="shared" si="4"/>
        <v>0</v>
      </c>
      <c r="CG28" s="32" t="str">
        <f t="shared" si="5"/>
        <v/>
      </c>
      <c r="CH28" s="32">
        <v>23</v>
      </c>
      <c r="CI28" s="32" t="s">
        <v>6</v>
      </c>
      <c r="CJ28" s="32" t="str">
        <f t="shared" si="6"/>
        <v/>
      </c>
      <c r="CK28" s="32" t="str">
        <f t="shared" si="7"/>
        <v/>
      </c>
      <c r="CL28" s="32" t="str">
        <f t="shared" si="8"/>
        <v/>
      </c>
      <c r="CM28" s="32" t="str">
        <f t="shared" si="9"/>
        <v/>
      </c>
      <c r="CN28" s="32" t="str">
        <f t="shared" si="10"/>
        <v/>
      </c>
      <c r="CU28" s="32" t="str">
        <f>[1]Hibak!E1068</f>
        <v>Venit din închirierea terenurilor</v>
      </c>
      <c r="CV28" s="32" t="str">
        <f t="shared" si="0"/>
        <v>Területek bérjövedelme</v>
      </c>
      <c r="CZ28" s="32">
        <v>871</v>
      </c>
    </row>
    <row r="29" spans="71:110" x14ac:dyDescent="0.3">
      <c r="BS29" s="32" t="str">
        <f>IF(Kiadasi_kiseroiv!$K$2=BT29,BV29,"")</f>
        <v/>
      </c>
      <c r="BT29" s="34" t="str">
        <f t="shared" si="11"/>
        <v/>
      </c>
      <c r="BU29" s="32" t="str">
        <f t="shared" si="1"/>
        <v/>
      </c>
      <c r="BV29" s="32" t="str">
        <f t="shared" si="12"/>
        <v/>
      </c>
      <c r="BW29" s="32" t="str">
        <f t="shared" si="2"/>
        <v/>
      </c>
      <c r="BX29" s="32" t="str">
        <f t="shared" si="13"/>
        <v/>
      </c>
      <c r="BY29" s="32" t="str">
        <f t="shared" si="14"/>
        <v/>
      </c>
      <c r="BZ29" s="32" t="str">
        <f t="shared" si="15"/>
        <v/>
      </c>
      <c r="CA29" s="32" t="str">
        <f t="shared" si="16"/>
        <v/>
      </c>
      <c r="CB29" s="33">
        <f>IF(COUNTIF($CD$7:CD29,CD29)=1,CD29,CD29+COUNTIF($CD$6:CD28,CD29))</f>
        <v>55175</v>
      </c>
      <c r="CC29" s="34">
        <f t="shared" si="17"/>
        <v>55153</v>
      </c>
      <c r="CD29" s="32">
        <f t="shared" si="18"/>
        <v>55153</v>
      </c>
      <c r="CE29" s="32">
        <f t="shared" si="3"/>
        <v>0</v>
      </c>
      <c r="CF29" s="32">
        <f t="shared" si="4"/>
        <v>0</v>
      </c>
      <c r="CG29" s="32" t="str">
        <f t="shared" si="5"/>
        <v/>
      </c>
      <c r="CH29" s="32">
        <v>24</v>
      </c>
      <c r="CI29" s="32" t="s">
        <v>6</v>
      </c>
      <c r="CJ29" s="32" t="str">
        <f t="shared" si="6"/>
        <v/>
      </c>
      <c r="CK29" s="32" t="str">
        <f t="shared" si="7"/>
        <v/>
      </c>
      <c r="CL29" s="32" t="str">
        <f t="shared" si="8"/>
        <v/>
      </c>
      <c r="CM29" s="32" t="str">
        <f t="shared" si="9"/>
        <v/>
      </c>
      <c r="CN29" s="32" t="str">
        <f t="shared" si="10"/>
        <v/>
      </c>
      <c r="CU29" s="32" t="str">
        <f>[1]Hibak!E1069</f>
        <v>De la unităţi din cadrul
cultului</v>
      </c>
      <c r="CV29" s="32" t="str">
        <f t="shared" si="0"/>
        <v>Más egyházi intézményektől kapott támogatás</v>
      </c>
      <c r="CZ29" s="32">
        <v>872</v>
      </c>
    </row>
    <row r="30" spans="71:110" x14ac:dyDescent="0.3">
      <c r="BS30" s="32" t="str">
        <f>IF(Kiadasi_kiseroiv!$K$2=BT30,BV30,"")</f>
        <v/>
      </c>
      <c r="BT30" s="34" t="str">
        <f t="shared" si="11"/>
        <v/>
      </c>
      <c r="BU30" s="32" t="str">
        <f t="shared" si="1"/>
        <v/>
      </c>
      <c r="BV30" s="32" t="str">
        <f t="shared" si="12"/>
        <v/>
      </c>
      <c r="BW30" s="32" t="str">
        <f t="shared" si="2"/>
        <v/>
      </c>
      <c r="BX30" s="32" t="str">
        <f t="shared" si="13"/>
        <v/>
      </c>
      <c r="BY30" s="32" t="str">
        <f t="shared" si="14"/>
        <v/>
      </c>
      <c r="BZ30" s="32" t="str">
        <f t="shared" si="15"/>
        <v/>
      </c>
      <c r="CA30" s="32" t="str">
        <f t="shared" si="16"/>
        <v/>
      </c>
      <c r="CB30" s="33">
        <f>IF(COUNTIF($CD$7:CD30,CD30)=1,CD30,CD30+COUNTIF($CD$6:CD29,CD30))</f>
        <v>55176</v>
      </c>
      <c r="CC30" s="34">
        <f t="shared" si="17"/>
        <v>55153</v>
      </c>
      <c r="CD30" s="32">
        <f t="shared" si="18"/>
        <v>55153</v>
      </c>
      <c r="CE30" s="32">
        <f t="shared" si="3"/>
        <v>0</v>
      </c>
      <c r="CF30" s="32">
        <f t="shared" si="4"/>
        <v>0</v>
      </c>
      <c r="CG30" s="32" t="str">
        <f t="shared" si="5"/>
        <v/>
      </c>
      <c r="CH30" s="32">
        <v>25</v>
      </c>
      <c r="CI30" s="32" t="s">
        <v>6</v>
      </c>
      <c r="CJ30" s="32" t="str">
        <f t="shared" si="6"/>
        <v/>
      </c>
      <c r="CK30" s="32" t="str">
        <f t="shared" si="7"/>
        <v/>
      </c>
      <c r="CL30" s="32" t="str">
        <f t="shared" si="8"/>
        <v/>
      </c>
      <c r="CM30" s="32" t="str">
        <f t="shared" si="9"/>
        <v/>
      </c>
      <c r="CN30" s="32" t="str">
        <f t="shared" si="10"/>
        <v/>
      </c>
      <c r="CU30" s="32" t="str">
        <f>[1]Hibak!E1070</f>
        <v>Subvenţii de la stat</v>
      </c>
      <c r="CV30" s="32" t="str">
        <f t="shared" si="0"/>
        <v>Állami intézménytől kapott támogatás (APIA, stb.)</v>
      </c>
      <c r="CZ30" s="32">
        <v>873</v>
      </c>
    </row>
    <row r="31" spans="71:110" x14ac:dyDescent="0.3">
      <c r="BS31" s="32" t="str">
        <f>IF(Kiadasi_kiseroiv!$K$2=BT31,BV31,"")</f>
        <v/>
      </c>
      <c r="BT31" s="34" t="str">
        <f t="shared" si="11"/>
        <v/>
      </c>
      <c r="BU31" s="32" t="str">
        <f t="shared" si="1"/>
        <v/>
      </c>
      <c r="BV31" s="32" t="str">
        <f t="shared" si="12"/>
        <v/>
      </c>
      <c r="BW31" s="32" t="str">
        <f t="shared" si="2"/>
        <v/>
      </c>
      <c r="BX31" s="32" t="str">
        <f t="shared" si="13"/>
        <v/>
      </c>
      <c r="BY31" s="32" t="str">
        <f t="shared" si="14"/>
        <v/>
      </c>
      <c r="BZ31" s="32" t="str">
        <f t="shared" si="15"/>
        <v/>
      </c>
      <c r="CA31" s="32" t="str">
        <f t="shared" si="16"/>
        <v/>
      </c>
      <c r="CB31" s="33">
        <f>IF(COUNTIF($CD$7:CD31,CD31)=1,CD31,CD31+COUNTIF($CD$6:CD30,CD31))</f>
        <v>55177</v>
      </c>
      <c r="CC31" s="34">
        <f t="shared" si="17"/>
        <v>55153</v>
      </c>
      <c r="CD31" s="32">
        <f t="shared" si="18"/>
        <v>55153</v>
      </c>
      <c r="CE31" s="32">
        <f t="shared" si="3"/>
        <v>0</v>
      </c>
      <c r="CF31" s="32">
        <f t="shared" si="4"/>
        <v>0</v>
      </c>
      <c r="CG31" s="32" t="str">
        <f t="shared" si="5"/>
        <v/>
      </c>
      <c r="CH31" s="32">
        <v>26</v>
      </c>
      <c r="CI31" s="32" t="s">
        <v>6</v>
      </c>
      <c r="CJ31" s="32" t="str">
        <f t="shared" si="6"/>
        <v/>
      </c>
      <c r="CK31" s="32" t="str">
        <f t="shared" si="7"/>
        <v/>
      </c>
      <c r="CL31" s="32" t="str">
        <f t="shared" si="8"/>
        <v/>
      </c>
      <c r="CM31" s="32" t="str">
        <f t="shared" si="9"/>
        <v/>
      </c>
      <c r="CN31" s="32" t="str">
        <f t="shared" si="10"/>
        <v/>
      </c>
      <c r="CU31" s="32" t="str">
        <f>[1]Hibak!E1071</f>
        <v>Subvenţii primite pt. salarii*</v>
      </c>
      <c r="CV31" s="32" t="str">
        <f t="shared" si="0"/>
        <v>Kongrua és járulékai</v>
      </c>
      <c r="CZ31" s="32">
        <v>874</v>
      </c>
    </row>
    <row r="32" spans="71:110" x14ac:dyDescent="0.3">
      <c r="BS32" s="32" t="str">
        <f>IF(Kiadasi_kiseroiv!$K$2=BT32,BV32,"")</f>
        <v/>
      </c>
      <c r="BT32" s="34" t="str">
        <f t="shared" si="11"/>
        <v/>
      </c>
      <c r="BU32" s="32" t="str">
        <f t="shared" si="1"/>
        <v/>
      </c>
      <c r="BV32" s="32" t="str">
        <f t="shared" si="12"/>
        <v/>
      </c>
      <c r="BW32" s="32" t="str">
        <f t="shared" si="2"/>
        <v/>
      </c>
      <c r="BX32" s="32" t="str">
        <f t="shared" si="13"/>
        <v/>
      </c>
      <c r="BY32" s="32" t="str">
        <f t="shared" si="14"/>
        <v/>
      </c>
      <c r="BZ32" s="32" t="str">
        <f t="shared" si="15"/>
        <v/>
      </c>
      <c r="CA32" s="32" t="str">
        <f t="shared" si="16"/>
        <v/>
      </c>
      <c r="CB32" s="33">
        <f>IF(COUNTIF($CD$7:CD32,CD32)=1,CD32,CD32+COUNTIF($CD$6:CD31,CD32))</f>
        <v>55178</v>
      </c>
      <c r="CC32" s="34">
        <f t="shared" si="17"/>
        <v>55153</v>
      </c>
      <c r="CD32" s="32">
        <f t="shared" si="18"/>
        <v>55153</v>
      </c>
      <c r="CE32" s="32">
        <f t="shared" si="3"/>
        <v>0</v>
      </c>
      <c r="CF32" s="32">
        <f t="shared" si="4"/>
        <v>0</v>
      </c>
      <c r="CG32" s="32" t="str">
        <f t="shared" si="5"/>
        <v/>
      </c>
      <c r="CH32" s="32">
        <v>27</v>
      </c>
      <c r="CI32" s="32" t="s">
        <v>6</v>
      </c>
      <c r="CJ32" s="32" t="str">
        <f t="shared" si="6"/>
        <v/>
      </c>
      <c r="CK32" s="32" t="str">
        <f t="shared" si="7"/>
        <v/>
      </c>
      <c r="CL32" s="32" t="str">
        <f t="shared" si="8"/>
        <v/>
      </c>
      <c r="CM32" s="32" t="str">
        <f t="shared" si="9"/>
        <v/>
      </c>
      <c r="CN32" s="32" t="str">
        <f t="shared" si="10"/>
        <v/>
      </c>
      <c r="CU32" s="32" t="str">
        <f>[1]Hibak!E1072</f>
        <v>Alte încasări</v>
      </c>
      <c r="CV32" s="32" t="str">
        <f t="shared" si="0"/>
        <v>Bevételek más egyházi intézmények részére</v>
      </c>
      <c r="CZ32" s="32">
        <v>875</v>
      </c>
    </row>
    <row r="33" spans="71:104" x14ac:dyDescent="0.3">
      <c r="BS33" s="32" t="str">
        <f>IF(Kiadasi_kiseroiv!$K$2=BT33,BV33,"")</f>
        <v/>
      </c>
      <c r="BT33" s="34" t="str">
        <f t="shared" si="11"/>
        <v/>
      </c>
      <c r="BU33" s="32" t="str">
        <f t="shared" si="1"/>
        <v/>
      </c>
      <c r="BV33" s="32" t="str">
        <f t="shared" si="12"/>
        <v/>
      </c>
      <c r="BW33" s="32" t="str">
        <f t="shared" si="2"/>
        <v/>
      </c>
      <c r="BX33" s="32" t="str">
        <f t="shared" si="13"/>
        <v/>
      </c>
      <c r="BY33" s="32" t="str">
        <f t="shared" si="14"/>
        <v/>
      </c>
      <c r="BZ33" s="32" t="str">
        <f t="shared" si="15"/>
        <v/>
      </c>
      <c r="CA33" s="32" t="str">
        <f t="shared" si="16"/>
        <v/>
      </c>
      <c r="CB33" s="33">
        <f>IF(COUNTIF($CD$7:CD33,CD33)=1,CD33,CD33+COUNTIF($CD$6:CD32,CD33))</f>
        <v>55179</v>
      </c>
      <c r="CC33" s="34">
        <f t="shared" si="17"/>
        <v>55153</v>
      </c>
      <c r="CD33" s="32">
        <f t="shared" si="18"/>
        <v>55153</v>
      </c>
      <c r="CE33" s="32">
        <f t="shared" si="3"/>
        <v>0</v>
      </c>
      <c r="CF33" s="32">
        <f t="shared" si="4"/>
        <v>0</v>
      </c>
      <c r="CG33" s="32" t="str">
        <f t="shared" si="5"/>
        <v/>
      </c>
      <c r="CH33" s="32">
        <v>28</v>
      </c>
      <c r="CI33" s="32" t="s">
        <v>6</v>
      </c>
      <c r="CJ33" s="32" t="str">
        <f t="shared" si="6"/>
        <v/>
      </c>
      <c r="CK33" s="32" t="str">
        <f t="shared" si="7"/>
        <v/>
      </c>
      <c r="CL33" s="32" t="str">
        <f t="shared" si="8"/>
        <v/>
      </c>
      <c r="CM33" s="32" t="str">
        <f t="shared" si="9"/>
        <v/>
      </c>
      <c r="CN33" s="32" t="str">
        <f t="shared" si="10"/>
        <v/>
      </c>
      <c r="CU33" s="32" t="str">
        <f>[1]Hibak!E1073</f>
        <v>Asigurari*</v>
      </c>
      <c r="CV33" s="32" t="str">
        <f t="shared" ref="CV33:CV64" si="19">INDEX(Csfi,CZ33,1)</f>
        <v>Biztosítások - bevétel</v>
      </c>
      <c r="CZ33" s="32">
        <v>876</v>
      </c>
    </row>
    <row r="34" spans="71:104" x14ac:dyDescent="0.3">
      <c r="BS34" s="32" t="str">
        <f>IF(Kiadasi_kiseroiv!$K$2=BT34,BV34,"")</f>
        <v/>
      </c>
      <c r="BT34" s="34" t="str">
        <f t="shared" si="11"/>
        <v/>
      </c>
      <c r="BU34" s="32" t="str">
        <f t="shared" si="1"/>
        <v/>
      </c>
      <c r="BV34" s="32" t="str">
        <f t="shared" si="12"/>
        <v/>
      </c>
      <c r="BW34" s="32" t="str">
        <f t="shared" si="2"/>
        <v/>
      </c>
      <c r="BX34" s="32" t="str">
        <f t="shared" si="13"/>
        <v/>
      </c>
      <c r="BY34" s="32" t="str">
        <f t="shared" si="14"/>
        <v/>
      </c>
      <c r="BZ34" s="32" t="str">
        <f t="shared" si="15"/>
        <v/>
      </c>
      <c r="CA34" s="32" t="str">
        <f t="shared" si="16"/>
        <v/>
      </c>
      <c r="CB34" s="33">
        <f>IF(COUNTIF($CD$7:CD34,CD34)=1,CD34,CD34+COUNTIF($CD$6:CD33,CD34))</f>
        <v>55180</v>
      </c>
      <c r="CC34" s="34">
        <f t="shared" si="17"/>
        <v>55153</v>
      </c>
      <c r="CD34" s="32">
        <f t="shared" si="18"/>
        <v>55153</v>
      </c>
      <c r="CE34" s="32">
        <f t="shared" si="3"/>
        <v>0</v>
      </c>
      <c r="CF34" s="32">
        <f t="shared" si="4"/>
        <v>0</v>
      </c>
      <c r="CG34" s="32" t="str">
        <f t="shared" si="5"/>
        <v/>
      </c>
      <c r="CH34" s="32">
        <v>29</v>
      </c>
      <c r="CI34" s="32" t="s">
        <v>6</v>
      </c>
      <c r="CJ34" s="32" t="str">
        <f t="shared" si="6"/>
        <v/>
      </c>
      <c r="CK34" s="32" t="str">
        <f t="shared" si="7"/>
        <v/>
      </c>
      <c r="CL34" s="32" t="str">
        <f t="shared" si="8"/>
        <v/>
      </c>
      <c r="CM34" s="32" t="str">
        <f t="shared" si="9"/>
        <v/>
      </c>
      <c r="CN34" s="32" t="str">
        <f t="shared" si="10"/>
        <v/>
      </c>
      <c r="CU34" s="32" t="str">
        <f>[1]Hibak!E1074</f>
        <v>Pt. fond misionar*</v>
      </c>
      <c r="CV34" s="32" t="str">
        <f t="shared" si="19"/>
        <v>Missziói segélyek</v>
      </c>
      <c r="CZ34" s="32">
        <v>877</v>
      </c>
    </row>
    <row r="35" spans="71:104" x14ac:dyDescent="0.3">
      <c r="BS35" s="32" t="str">
        <f>IF(Kiadasi_kiseroiv!$K$2=BT35,BV35,"")</f>
        <v/>
      </c>
      <c r="BT35" s="34" t="str">
        <f t="shared" si="11"/>
        <v/>
      </c>
      <c r="BU35" s="32" t="str">
        <f t="shared" si="1"/>
        <v/>
      </c>
      <c r="BV35" s="32" t="str">
        <f t="shared" si="12"/>
        <v/>
      </c>
      <c r="BW35" s="32" t="str">
        <f t="shared" si="2"/>
        <v/>
      </c>
      <c r="BX35" s="32" t="str">
        <f t="shared" si="13"/>
        <v/>
      </c>
      <c r="BY35" s="32" t="str">
        <f t="shared" si="14"/>
        <v/>
      </c>
      <c r="BZ35" s="32" t="str">
        <f t="shared" si="15"/>
        <v/>
      </c>
      <c r="CA35" s="32" t="str">
        <f t="shared" si="16"/>
        <v/>
      </c>
      <c r="CB35" s="33">
        <f>IF(COUNTIF($CD$7:CD35,CD35)=1,CD35,CD35+COUNTIF($CD$6:CD34,CD35))</f>
        <v>55181</v>
      </c>
      <c r="CC35" s="34">
        <f t="shared" si="17"/>
        <v>55153</v>
      </c>
      <c r="CD35" s="32">
        <f t="shared" si="18"/>
        <v>55153</v>
      </c>
      <c r="CE35" s="32">
        <f t="shared" si="3"/>
        <v>0</v>
      </c>
      <c r="CF35" s="32">
        <f t="shared" si="4"/>
        <v>0</v>
      </c>
      <c r="CG35" s="32" t="str">
        <f t="shared" si="5"/>
        <v/>
      </c>
      <c r="CH35" s="32">
        <v>30</v>
      </c>
      <c r="CI35" s="32" t="s">
        <v>6</v>
      </c>
      <c r="CJ35" s="32" t="str">
        <f t="shared" si="6"/>
        <v/>
      </c>
      <c r="CK35" s="32" t="str">
        <f t="shared" si="7"/>
        <v/>
      </c>
      <c r="CL35" s="32" t="str">
        <f t="shared" si="8"/>
        <v/>
      </c>
      <c r="CM35" s="32" t="str">
        <f t="shared" si="9"/>
        <v/>
      </c>
      <c r="CN35" s="32" t="str">
        <f t="shared" si="10"/>
        <v/>
      </c>
      <c r="CU35" s="32" t="str">
        <f>[1]Hibak!E1075</f>
        <v>Cota 10% din chirii*</v>
      </c>
      <c r="CV35" s="32" t="str">
        <f t="shared" si="19"/>
        <v>Bérjövedelmek 10%-a</v>
      </c>
      <c r="CZ35" s="32">
        <v>878</v>
      </c>
    </row>
    <row r="36" spans="71:104" x14ac:dyDescent="0.3">
      <c r="BS36" s="32" t="str">
        <f>IF(Kiadasi_kiseroiv!$K$2=BT36,BV36,"")</f>
        <v/>
      </c>
      <c r="BT36" s="34" t="str">
        <f t="shared" si="11"/>
        <v/>
      </c>
      <c r="BU36" s="32" t="str">
        <f t="shared" si="1"/>
        <v/>
      </c>
      <c r="BV36" s="32" t="str">
        <f t="shared" si="12"/>
        <v/>
      </c>
      <c r="BW36" s="32" t="str">
        <f t="shared" si="2"/>
        <v/>
      </c>
      <c r="BX36" s="32" t="str">
        <f t="shared" si="13"/>
        <v/>
      </c>
      <c r="BY36" s="32" t="str">
        <f t="shared" si="14"/>
        <v/>
      </c>
      <c r="BZ36" s="32" t="str">
        <f t="shared" si="15"/>
        <v/>
      </c>
      <c r="CA36" s="32" t="str">
        <f t="shared" si="16"/>
        <v/>
      </c>
      <c r="CB36" s="33">
        <f>IF(COUNTIF($CD$7:CD36,CD36)=1,CD36,CD36+COUNTIF($CD$6:CD35,CD36))</f>
        <v>55182</v>
      </c>
      <c r="CC36" s="34">
        <f t="shared" si="17"/>
        <v>55153</v>
      </c>
      <c r="CD36" s="32">
        <f t="shared" si="18"/>
        <v>55153</v>
      </c>
      <c r="CE36" s="32">
        <f t="shared" si="3"/>
        <v>0</v>
      </c>
      <c r="CF36" s="32">
        <f t="shared" si="4"/>
        <v>0</v>
      </c>
      <c r="CG36" s="32" t="str">
        <f t="shared" si="5"/>
        <v/>
      </c>
      <c r="CH36" s="32">
        <v>31</v>
      </c>
      <c r="CI36" s="32" t="s">
        <v>6</v>
      </c>
      <c r="CJ36" s="32" t="str">
        <f t="shared" si="6"/>
        <v/>
      </c>
      <c r="CK36" s="32" t="str">
        <f t="shared" si="7"/>
        <v/>
      </c>
      <c r="CL36" s="32" t="str">
        <f t="shared" si="8"/>
        <v/>
      </c>
      <c r="CM36" s="32" t="str">
        <f t="shared" si="9"/>
        <v/>
      </c>
      <c r="CN36" s="32" t="str">
        <f t="shared" si="10"/>
        <v/>
      </c>
      <c r="CU36" s="32" t="str">
        <f>[1]Hibak!E1076</f>
        <v>Încasări pt. parohii*</v>
      </c>
      <c r="CV36" s="32" t="str">
        <f t="shared" si="19"/>
        <v>Bevételek egyházközségek részére</v>
      </c>
      <c r="CZ36" s="32">
        <v>879</v>
      </c>
    </row>
    <row r="37" spans="71:104" x14ac:dyDescent="0.3">
      <c r="BS37" s="32" t="str">
        <f>IF(Kiadasi_kiseroiv!$K$2=BT37,BV37,"")</f>
        <v/>
      </c>
      <c r="BT37" s="34" t="str">
        <f t="shared" si="11"/>
        <v/>
      </c>
      <c r="BU37" s="32" t="str">
        <f t="shared" si="1"/>
        <v/>
      </c>
      <c r="BV37" s="32" t="str">
        <f t="shared" si="12"/>
        <v/>
      </c>
      <c r="BW37" s="32" t="str">
        <f t="shared" si="2"/>
        <v/>
      </c>
      <c r="BX37" s="32" t="str">
        <f t="shared" si="13"/>
        <v/>
      </c>
      <c r="BY37" s="32" t="str">
        <f t="shared" si="14"/>
        <v/>
      </c>
      <c r="BZ37" s="32" t="str">
        <f t="shared" si="15"/>
        <v/>
      </c>
      <c r="CA37" s="32" t="str">
        <f t="shared" si="16"/>
        <v/>
      </c>
      <c r="CB37" s="33">
        <f>IF(COUNTIF($CD$7:CD37,CD37)=1,CD37,CD37+COUNTIF($CD$6:CD36,CD37))</f>
        <v>55183</v>
      </c>
      <c r="CC37" s="34">
        <f t="shared" si="17"/>
        <v>55153</v>
      </c>
      <c r="CD37" s="32">
        <f t="shared" si="18"/>
        <v>55153</v>
      </c>
      <c r="CE37" s="32">
        <f t="shared" si="3"/>
        <v>0</v>
      </c>
      <c r="CF37" s="32">
        <f t="shared" si="4"/>
        <v>0</v>
      </c>
      <c r="CG37" s="32" t="str">
        <f t="shared" si="5"/>
        <v/>
      </c>
      <c r="CH37" s="32">
        <v>32</v>
      </c>
      <c r="CI37" s="32" t="s">
        <v>6</v>
      </c>
      <c r="CJ37" s="32" t="str">
        <f t="shared" si="6"/>
        <v/>
      </c>
      <c r="CK37" s="32" t="str">
        <f t="shared" si="7"/>
        <v/>
      </c>
      <c r="CL37" s="32" t="str">
        <f t="shared" si="8"/>
        <v/>
      </c>
      <c r="CM37" s="32" t="str">
        <f t="shared" si="9"/>
        <v/>
      </c>
      <c r="CN37" s="32" t="str">
        <f t="shared" si="10"/>
        <v/>
      </c>
      <c r="CU37" s="32" t="str">
        <f>[1]Hibak!E1077</f>
        <v>Încasări pt. unităţi ierarhice superioare*</v>
      </c>
      <c r="CV37" s="32" t="str">
        <f t="shared" si="19"/>
        <v>Bevételek a felsőbb egyházi intézmények részére</v>
      </c>
      <c r="CZ37" s="32">
        <v>880</v>
      </c>
    </row>
    <row r="38" spans="71:104" x14ac:dyDescent="0.3">
      <c r="BS38" s="32" t="str">
        <f>IF(Kiadasi_kiseroiv!$K$2=BT38,BV38,"")</f>
        <v/>
      </c>
      <c r="BT38" s="34" t="str">
        <f t="shared" si="11"/>
        <v/>
      </c>
      <c r="BU38" s="32" t="str">
        <f t="shared" si="1"/>
        <v/>
      </c>
      <c r="BV38" s="32" t="str">
        <f t="shared" si="12"/>
        <v/>
      </c>
      <c r="BW38" s="32" t="str">
        <f t="shared" si="2"/>
        <v/>
      </c>
      <c r="BX38" s="32" t="str">
        <f t="shared" si="13"/>
        <v/>
      </c>
      <c r="BY38" s="32" t="str">
        <f t="shared" si="14"/>
        <v/>
      </c>
      <c r="BZ38" s="32" t="str">
        <f t="shared" si="15"/>
        <v/>
      </c>
      <c r="CA38" s="32" t="str">
        <f t="shared" si="16"/>
        <v/>
      </c>
      <c r="CB38" s="33">
        <f>IF(COUNTIF($CD$7:CD38,CD38)=1,CD38,CD38+COUNTIF($CD$6:CD37,CD38))</f>
        <v>55184</v>
      </c>
      <c r="CC38" s="34">
        <f t="shared" si="17"/>
        <v>55153</v>
      </c>
      <c r="CD38" s="32">
        <f t="shared" si="18"/>
        <v>55153</v>
      </c>
      <c r="CE38" s="32">
        <f t="shared" si="3"/>
        <v>0</v>
      </c>
      <c r="CF38" s="32">
        <f t="shared" si="4"/>
        <v>0</v>
      </c>
      <c r="CG38" s="32" t="str">
        <f t="shared" si="5"/>
        <v/>
      </c>
      <c r="CH38" s="32">
        <v>33</v>
      </c>
      <c r="CI38" s="32" t="s">
        <v>6</v>
      </c>
      <c r="CJ38" s="32" t="str">
        <f t="shared" si="6"/>
        <v/>
      </c>
      <c r="CK38" s="32" t="str">
        <f t="shared" si="7"/>
        <v/>
      </c>
      <c r="CL38" s="32" t="str">
        <f t="shared" si="8"/>
        <v/>
      </c>
      <c r="CM38" s="32" t="str">
        <f t="shared" si="9"/>
        <v/>
      </c>
      <c r="CN38" s="32" t="str">
        <f t="shared" si="10"/>
        <v/>
      </c>
      <c r="CU38" s="32" t="str">
        <f>[1]Hibak!E1078</f>
        <v>Credite primite</v>
      </c>
      <c r="CV38" s="32" t="str">
        <f t="shared" si="19"/>
        <v>Kapott hitelek</v>
      </c>
      <c r="CZ38" s="32">
        <v>881</v>
      </c>
    </row>
    <row r="39" spans="71:104" x14ac:dyDescent="0.3">
      <c r="BS39" s="32" t="str">
        <f>IF(Kiadasi_kiseroiv!$K$2=BT39,BV39,"")</f>
        <v/>
      </c>
      <c r="BT39" s="34" t="str">
        <f t="shared" si="11"/>
        <v/>
      </c>
      <c r="BU39" s="32" t="str">
        <f t="shared" si="1"/>
        <v/>
      </c>
      <c r="BV39" s="32" t="str">
        <f t="shared" si="12"/>
        <v/>
      </c>
      <c r="BW39" s="32" t="str">
        <f t="shared" si="2"/>
        <v/>
      </c>
      <c r="BX39" s="32" t="str">
        <f t="shared" si="13"/>
        <v/>
      </c>
      <c r="BY39" s="32" t="str">
        <f t="shared" si="14"/>
        <v/>
      </c>
      <c r="BZ39" s="32" t="str">
        <f t="shared" si="15"/>
        <v/>
      </c>
      <c r="CA39" s="32" t="str">
        <f t="shared" si="16"/>
        <v/>
      </c>
      <c r="CB39" s="33">
        <f>IF(COUNTIF($CD$7:CD39,CD39)=1,CD39,CD39+COUNTIF($CD$6:CD38,CD39))</f>
        <v>55185</v>
      </c>
      <c r="CC39" s="34">
        <f t="shared" si="17"/>
        <v>55153</v>
      </c>
      <c r="CD39" s="32">
        <f t="shared" si="18"/>
        <v>55153</v>
      </c>
      <c r="CE39" s="32">
        <f t="shared" si="3"/>
        <v>0</v>
      </c>
      <c r="CF39" s="32">
        <f t="shared" si="4"/>
        <v>0</v>
      </c>
      <c r="CG39" s="32" t="str">
        <f t="shared" si="5"/>
        <v/>
      </c>
      <c r="CH39" s="32">
        <v>34</v>
      </c>
      <c r="CI39" s="32" t="s">
        <v>6</v>
      </c>
      <c r="CJ39" s="32" t="str">
        <f t="shared" si="6"/>
        <v/>
      </c>
      <c r="CK39" s="32" t="str">
        <f t="shared" si="7"/>
        <v/>
      </c>
      <c r="CL39" s="32" t="str">
        <f t="shared" si="8"/>
        <v/>
      </c>
      <c r="CM39" s="32" t="str">
        <f t="shared" si="9"/>
        <v/>
      </c>
      <c r="CN39" s="32" t="str">
        <f t="shared" si="10"/>
        <v/>
      </c>
      <c r="CU39" s="32" t="str">
        <f>[1]Hibak!E1079</f>
        <v>Restituiri din credite</v>
      </c>
      <c r="CV39" s="32" t="str">
        <f t="shared" si="19"/>
        <v>Visszakapott hitelek</v>
      </c>
      <c r="CZ39" s="32">
        <v>882</v>
      </c>
    </row>
    <row r="40" spans="71:104" x14ac:dyDescent="0.3">
      <c r="BS40" s="32" t="str">
        <f>IF(Kiadasi_kiseroiv!$K$2=BT40,BV40,"")</f>
        <v/>
      </c>
      <c r="BT40" s="34" t="str">
        <f t="shared" si="11"/>
        <v/>
      </c>
      <c r="BU40" s="32" t="str">
        <f t="shared" si="1"/>
        <v/>
      </c>
      <c r="BV40" s="32" t="str">
        <f t="shared" si="12"/>
        <v/>
      </c>
      <c r="BW40" s="32" t="str">
        <f t="shared" si="2"/>
        <v/>
      </c>
      <c r="BX40" s="32" t="str">
        <f t="shared" si="13"/>
        <v/>
      </c>
      <c r="BY40" s="32" t="str">
        <f t="shared" si="14"/>
        <v/>
      </c>
      <c r="BZ40" s="32" t="str">
        <f t="shared" si="15"/>
        <v/>
      </c>
      <c r="CA40" s="32" t="str">
        <f t="shared" si="16"/>
        <v/>
      </c>
      <c r="CB40" s="33">
        <f>IF(COUNTIF($CD$7:CD40,CD40)=1,CD40,CD40+COUNTIF($CD$6:CD39,CD40))</f>
        <v>55186</v>
      </c>
      <c r="CC40" s="34">
        <f t="shared" si="17"/>
        <v>55153</v>
      </c>
      <c r="CD40" s="32">
        <f t="shared" si="18"/>
        <v>55153</v>
      </c>
      <c r="CE40" s="32">
        <f t="shared" si="3"/>
        <v>0</v>
      </c>
      <c r="CF40" s="32">
        <f t="shared" si="4"/>
        <v>0</v>
      </c>
      <c r="CG40" s="32" t="str">
        <f t="shared" si="5"/>
        <v/>
      </c>
      <c r="CH40" s="32">
        <v>35</v>
      </c>
      <c r="CI40" s="32" t="s">
        <v>6</v>
      </c>
      <c r="CJ40" s="32" t="str">
        <f t="shared" si="6"/>
        <v/>
      </c>
      <c r="CK40" s="32" t="str">
        <f t="shared" si="7"/>
        <v/>
      </c>
      <c r="CL40" s="32" t="str">
        <f t="shared" si="8"/>
        <v/>
      </c>
      <c r="CM40" s="32" t="str">
        <f t="shared" si="9"/>
        <v/>
      </c>
      <c r="CN40" s="32" t="str">
        <f t="shared" si="10"/>
        <v/>
      </c>
      <c r="CU40" s="50" t="str">
        <f>[1]Hibak!E1080</f>
        <v>Contr. pentru prestări
servicii efectuate către
protopopiat</v>
      </c>
      <c r="CV40" s="32" t="str">
        <f t="shared" si="19"/>
        <v>Fizetés alap</v>
      </c>
      <c r="CW40" s="32" t="str">
        <f>CV40</f>
        <v>Fizetés alap</v>
      </c>
      <c r="CZ40" s="32">
        <v>883</v>
      </c>
    </row>
    <row r="41" spans="71:104" x14ac:dyDescent="0.3">
      <c r="BS41" s="32" t="str">
        <f>IF(Kiadasi_kiseroiv!$K$2=BT41,BV41,"")</f>
        <v/>
      </c>
      <c r="BT41" s="34" t="str">
        <f t="shared" si="11"/>
        <v/>
      </c>
      <c r="BU41" s="32" t="str">
        <f t="shared" si="1"/>
        <v/>
      </c>
      <c r="BV41" s="32" t="str">
        <f t="shared" si="12"/>
        <v/>
      </c>
      <c r="BW41" s="32" t="str">
        <f t="shared" si="2"/>
        <v/>
      </c>
      <c r="BX41" s="32" t="str">
        <f t="shared" si="13"/>
        <v/>
      </c>
      <c r="BY41" s="32" t="str">
        <f t="shared" si="14"/>
        <v/>
      </c>
      <c r="BZ41" s="32" t="str">
        <f t="shared" si="15"/>
        <v/>
      </c>
      <c r="CA41" s="32" t="str">
        <f t="shared" si="16"/>
        <v/>
      </c>
      <c r="CB41" s="33">
        <f>IF(COUNTIF($CD$7:CD41,CD41)=1,CD41,CD41+COUNTIF($CD$6:CD40,CD41))</f>
        <v>55187</v>
      </c>
      <c r="CC41" s="34">
        <f t="shared" si="17"/>
        <v>55153</v>
      </c>
      <c r="CD41" s="32">
        <f t="shared" si="18"/>
        <v>55153</v>
      </c>
      <c r="CE41" s="32">
        <f t="shared" si="3"/>
        <v>0</v>
      </c>
      <c r="CF41" s="32">
        <f t="shared" si="4"/>
        <v>0</v>
      </c>
      <c r="CG41" s="32" t="str">
        <f t="shared" si="5"/>
        <v/>
      </c>
      <c r="CH41" s="32">
        <v>36</v>
      </c>
      <c r="CI41" s="32" t="s">
        <v>6</v>
      </c>
      <c r="CJ41" s="32" t="str">
        <f t="shared" si="6"/>
        <v/>
      </c>
      <c r="CK41" s="32" t="str">
        <f t="shared" si="7"/>
        <v/>
      </c>
      <c r="CL41" s="32" t="str">
        <f t="shared" si="8"/>
        <v/>
      </c>
      <c r="CM41" s="32" t="str">
        <f t="shared" si="9"/>
        <v/>
      </c>
      <c r="CN41" s="32" t="str">
        <f t="shared" si="10"/>
        <v/>
      </c>
      <c r="CU41" s="50" t="str">
        <f>[1]Hibak!E1081</f>
        <v>Cheltuieli de întreţinere
(încălzire iluminat apă etc.)</v>
      </c>
      <c r="CV41" s="32" t="str">
        <f t="shared" si="19"/>
        <v>Közköltségek (fűtés, világítás, víz stb.)</v>
      </c>
      <c r="CW41" s="32" t="str">
        <f>CV41</f>
        <v>Közköltségek (fűtés, világítás, víz stb.)</v>
      </c>
      <c r="CZ41" s="32">
        <v>884</v>
      </c>
    </row>
    <row r="42" spans="71:104" x14ac:dyDescent="0.3">
      <c r="BS42" s="32" t="str">
        <f>IF(Kiadasi_kiseroiv!$K$2=BT42,BV42,"")</f>
        <v/>
      </c>
      <c r="BT42" s="34" t="str">
        <f t="shared" si="11"/>
        <v/>
      </c>
      <c r="BU42" s="32" t="str">
        <f t="shared" si="1"/>
        <v/>
      </c>
      <c r="BV42" s="32" t="str">
        <f t="shared" si="12"/>
        <v/>
      </c>
      <c r="BW42" s="32" t="str">
        <f t="shared" si="2"/>
        <v/>
      </c>
      <c r="BX42" s="32" t="str">
        <f t="shared" si="13"/>
        <v/>
      </c>
      <c r="BY42" s="32" t="str">
        <f t="shared" si="14"/>
        <v/>
      </c>
      <c r="BZ42" s="32" t="str">
        <f t="shared" si="15"/>
        <v/>
      </c>
      <c r="CA42" s="32" t="str">
        <f t="shared" si="16"/>
        <v/>
      </c>
      <c r="CB42" s="33">
        <f>IF(COUNTIF($CD$7:CD42,CD42)=1,CD42,CD42+COUNTIF($CD$6:CD41,CD42))</f>
        <v>55188</v>
      </c>
      <c r="CC42" s="34">
        <f t="shared" si="17"/>
        <v>55153</v>
      </c>
      <c r="CD42" s="32">
        <f t="shared" si="18"/>
        <v>55153</v>
      </c>
      <c r="CE42" s="32">
        <f t="shared" si="3"/>
        <v>0</v>
      </c>
      <c r="CF42" s="32">
        <f t="shared" si="4"/>
        <v>0</v>
      </c>
      <c r="CG42" s="32" t="str">
        <f t="shared" si="5"/>
        <v/>
      </c>
      <c r="CH42" s="32">
        <v>37</v>
      </c>
      <c r="CI42" s="32" t="s">
        <v>6</v>
      </c>
      <c r="CJ42" s="32" t="str">
        <f t="shared" si="6"/>
        <v/>
      </c>
      <c r="CK42" s="32" t="str">
        <f t="shared" si="7"/>
        <v/>
      </c>
      <c r="CL42" s="32" t="str">
        <f t="shared" si="8"/>
        <v/>
      </c>
      <c r="CM42" s="32" t="str">
        <f t="shared" si="9"/>
        <v/>
      </c>
      <c r="CN42" s="32" t="str">
        <f t="shared" si="10"/>
        <v/>
      </c>
      <c r="CU42" s="50" t="str">
        <f>[1]Hibak!E1082</f>
        <v>Chirii</v>
      </c>
      <c r="CV42" s="32" t="str">
        <f t="shared" si="19"/>
        <v>Házbérek</v>
      </c>
      <c r="CW42" s="32" t="str">
        <f t="shared" ref="CW42:CW91" si="20">CV42</f>
        <v>Házbérek</v>
      </c>
      <c r="CZ42" s="32">
        <v>885</v>
      </c>
    </row>
    <row r="43" spans="71:104" x14ac:dyDescent="0.3">
      <c r="BS43" s="32" t="str">
        <f>IF(Kiadasi_kiseroiv!$K$2=BT43,BV43,"")</f>
        <v/>
      </c>
      <c r="BT43" s="34" t="str">
        <f t="shared" si="11"/>
        <v/>
      </c>
      <c r="BU43" s="32" t="str">
        <f t="shared" si="1"/>
        <v/>
      </c>
      <c r="BV43" s="32" t="str">
        <f t="shared" si="12"/>
        <v/>
      </c>
      <c r="BW43" s="32" t="str">
        <f t="shared" si="2"/>
        <v/>
      </c>
      <c r="BX43" s="32" t="str">
        <f t="shared" si="13"/>
        <v/>
      </c>
      <c r="BY43" s="32" t="str">
        <f t="shared" si="14"/>
        <v/>
      </c>
      <c r="BZ43" s="32" t="str">
        <f t="shared" si="15"/>
        <v/>
      </c>
      <c r="CA43" s="32" t="str">
        <f t="shared" si="16"/>
        <v/>
      </c>
      <c r="CB43" s="33">
        <f>IF(COUNTIF($CD$7:CD43,CD43)=1,CD43,CD43+COUNTIF($CD$6:CD42,CD43))</f>
        <v>55189</v>
      </c>
      <c r="CC43" s="34">
        <f t="shared" si="17"/>
        <v>55153</v>
      </c>
      <c r="CD43" s="32">
        <f t="shared" si="18"/>
        <v>55153</v>
      </c>
      <c r="CE43" s="32">
        <f t="shared" si="3"/>
        <v>0</v>
      </c>
      <c r="CF43" s="32">
        <f t="shared" si="4"/>
        <v>0</v>
      </c>
      <c r="CG43" s="32" t="str">
        <f t="shared" si="5"/>
        <v/>
      </c>
      <c r="CH43" s="32">
        <v>38</v>
      </c>
      <c r="CI43" s="32" t="s">
        <v>6</v>
      </c>
      <c r="CJ43" s="32" t="str">
        <f t="shared" si="6"/>
        <v/>
      </c>
      <c r="CK43" s="32" t="str">
        <f t="shared" si="7"/>
        <v/>
      </c>
      <c r="CL43" s="32" t="str">
        <f t="shared" si="8"/>
        <v/>
      </c>
      <c r="CM43" s="32" t="str">
        <f t="shared" si="9"/>
        <v/>
      </c>
      <c r="CN43" s="32" t="str">
        <f t="shared" si="10"/>
        <v/>
      </c>
      <c r="CU43" s="50" t="str">
        <f>[1]Hibak!E1083</f>
        <v>Impozite, taxe, şi asigurări
ADAS</v>
      </c>
      <c r="CV43" s="32" t="str">
        <f t="shared" si="19"/>
        <v>Épületadó, földadó biztosítás</v>
      </c>
      <c r="CW43" s="32" t="str">
        <f t="shared" si="20"/>
        <v>Épületadó, földadó biztosítás</v>
      </c>
      <c r="CZ43" s="32">
        <v>886</v>
      </c>
    </row>
    <row r="44" spans="71:104" x14ac:dyDescent="0.3">
      <c r="BS44" s="32" t="str">
        <f>IF(Kiadasi_kiseroiv!$K$2=BT44,BV44,"")</f>
        <v/>
      </c>
      <c r="BT44" s="34" t="str">
        <f t="shared" si="11"/>
        <v/>
      </c>
      <c r="BU44" s="32" t="str">
        <f t="shared" si="1"/>
        <v/>
      </c>
      <c r="BV44" s="32" t="str">
        <f t="shared" si="12"/>
        <v/>
      </c>
      <c r="BW44" s="32" t="str">
        <f t="shared" si="2"/>
        <v/>
      </c>
      <c r="BX44" s="32" t="str">
        <f t="shared" si="13"/>
        <v/>
      </c>
      <c r="BY44" s="32" t="str">
        <f t="shared" si="14"/>
        <v/>
      </c>
      <c r="BZ44" s="32" t="str">
        <f t="shared" si="15"/>
        <v/>
      </c>
      <c r="CA44" s="32" t="str">
        <f t="shared" si="16"/>
        <v/>
      </c>
      <c r="CB44" s="33">
        <f>IF(COUNTIF($CD$7:CD44,CD44)=1,CD44,CD44+COUNTIF($CD$6:CD43,CD44))</f>
        <v>55190</v>
      </c>
      <c r="CC44" s="34">
        <f t="shared" si="17"/>
        <v>55153</v>
      </c>
      <c r="CD44" s="32">
        <f t="shared" si="18"/>
        <v>55153</v>
      </c>
      <c r="CE44" s="32">
        <f t="shared" si="3"/>
        <v>0</v>
      </c>
      <c r="CF44" s="32">
        <f t="shared" si="4"/>
        <v>0</v>
      </c>
      <c r="CG44" s="32" t="str">
        <f t="shared" si="5"/>
        <v/>
      </c>
      <c r="CH44" s="32">
        <v>39</v>
      </c>
      <c r="CI44" s="32" t="s">
        <v>6</v>
      </c>
      <c r="CJ44" s="32" t="str">
        <f t="shared" si="6"/>
        <v/>
      </c>
      <c r="CK44" s="32" t="str">
        <f t="shared" si="7"/>
        <v/>
      </c>
      <c r="CL44" s="32" t="str">
        <f t="shared" si="8"/>
        <v/>
      </c>
      <c r="CM44" s="32" t="str">
        <f t="shared" si="9"/>
        <v/>
      </c>
      <c r="CN44" s="32" t="str">
        <f t="shared" si="10"/>
        <v/>
      </c>
      <c r="CU44" s="50" t="str">
        <f>[1]Hibak!E1084</f>
        <v>Mijloace de transport</v>
      </c>
      <c r="CV44" s="32" t="str">
        <f t="shared" si="19"/>
        <v>Szállítóeszközök üzemeltetési költségei</v>
      </c>
      <c r="CW44" s="32" t="str">
        <f t="shared" si="20"/>
        <v>Szállítóeszközök üzemeltetési költségei</v>
      </c>
      <c r="CZ44" s="32">
        <v>887</v>
      </c>
    </row>
    <row r="45" spans="71:104" x14ac:dyDescent="0.3">
      <c r="BS45" s="32" t="str">
        <f>IF(Kiadasi_kiseroiv!$K$2=BT45,BV45,"")</f>
        <v/>
      </c>
      <c r="BT45" s="34" t="str">
        <f t="shared" si="11"/>
        <v/>
      </c>
      <c r="BU45" s="32" t="str">
        <f t="shared" si="1"/>
        <v/>
      </c>
      <c r="BV45" s="32" t="str">
        <f t="shared" si="12"/>
        <v/>
      </c>
      <c r="BW45" s="32" t="str">
        <f t="shared" si="2"/>
        <v/>
      </c>
      <c r="BX45" s="32" t="str">
        <f t="shared" si="13"/>
        <v/>
      </c>
      <c r="BY45" s="32" t="str">
        <f t="shared" si="14"/>
        <v/>
      </c>
      <c r="BZ45" s="32" t="str">
        <f t="shared" si="15"/>
        <v/>
      </c>
      <c r="CA45" s="32" t="str">
        <f t="shared" si="16"/>
        <v/>
      </c>
      <c r="CB45" s="33">
        <f>IF(COUNTIF($CD$7:CD45,CD45)=1,CD45,CD45+COUNTIF($CD$6:CD44,CD45))</f>
        <v>55191</v>
      </c>
      <c r="CC45" s="34">
        <f t="shared" si="17"/>
        <v>55153</v>
      </c>
      <c r="CD45" s="32">
        <f t="shared" si="18"/>
        <v>55153</v>
      </c>
      <c r="CE45" s="32">
        <f t="shared" si="3"/>
        <v>0</v>
      </c>
      <c r="CF45" s="32">
        <f t="shared" si="4"/>
        <v>0</v>
      </c>
      <c r="CG45" s="32" t="str">
        <f t="shared" si="5"/>
        <v/>
      </c>
      <c r="CH45" s="32">
        <v>40</v>
      </c>
      <c r="CI45" s="32" t="s">
        <v>6</v>
      </c>
      <c r="CJ45" s="32" t="str">
        <f t="shared" si="6"/>
        <v/>
      </c>
      <c r="CK45" s="32" t="str">
        <f t="shared" si="7"/>
        <v/>
      </c>
      <c r="CL45" s="32" t="str">
        <f t="shared" si="8"/>
        <v/>
      </c>
      <c r="CM45" s="32" t="str">
        <f t="shared" si="9"/>
        <v/>
      </c>
      <c r="CN45" s="32" t="str">
        <f t="shared" si="10"/>
        <v/>
      </c>
      <c r="CU45" s="50" t="str">
        <f>[1]Hibak!E1085</f>
        <v>Diurnă, cheltuieli
de deplasare</v>
      </c>
      <c r="CV45" s="32" t="str">
        <f t="shared" si="19"/>
        <v>Napidíj, utazási költségek</v>
      </c>
      <c r="CW45" s="32" t="str">
        <f t="shared" si="20"/>
        <v>Napidíj, utazási költségek</v>
      </c>
      <c r="CZ45" s="32">
        <v>888</v>
      </c>
    </row>
    <row r="46" spans="71:104" x14ac:dyDescent="0.3">
      <c r="BS46" s="32" t="str">
        <f>IF(Kiadasi_kiseroiv!$K$2=BT46,BV46,"")</f>
        <v/>
      </c>
      <c r="BT46" s="34" t="str">
        <f t="shared" si="11"/>
        <v/>
      </c>
      <c r="BU46" s="32" t="str">
        <f t="shared" si="1"/>
        <v/>
      </c>
      <c r="BV46" s="32" t="str">
        <f t="shared" si="12"/>
        <v/>
      </c>
      <c r="BW46" s="32" t="str">
        <f t="shared" si="2"/>
        <v/>
      </c>
      <c r="BX46" s="32" t="str">
        <f t="shared" si="13"/>
        <v/>
      </c>
      <c r="BY46" s="32" t="str">
        <f t="shared" si="14"/>
        <v/>
      </c>
      <c r="BZ46" s="32" t="str">
        <f t="shared" si="15"/>
        <v/>
      </c>
      <c r="CA46" s="32" t="str">
        <f t="shared" si="16"/>
        <v/>
      </c>
      <c r="CB46" s="33">
        <f>IF(COUNTIF($CD$7:CD46,CD46)=1,CD46,CD46+COUNTIF($CD$6:CD45,CD46))</f>
        <v>55192</v>
      </c>
      <c r="CC46" s="34">
        <f t="shared" si="17"/>
        <v>55153</v>
      </c>
      <c r="CD46" s="32">
        <f t="shared" si="18"/>
        <v>55153</v>
      </c>
      <c r="CE46" s="32">
        <f t="shared" si="3"/>
        <v>0</v>
      </c>
      <c r="CF46" s="32">
        <f t="shared" si="4"/>
        <v>0</v>
      </c>
      <c r="CG46" s="32" t="str">
        <f t="shared" si="5"/>
        <v/>
      </c>
      <c r="CH46" s="32">
        <v>41</v>
      </c>
      <c r="CI46" s="32" t="s">
        <v>6</v>
      </c>
      <c r="CJ46" s="32" t="str">
        <f t="shared" si="6"/>
        <v/>
      </c>
      <c r="CK46" s="32" t="str">
        <f t="shared" si="7"/>
        <v/>
      </c>
      <c r="CL46" s="32" t="str">
        <f t="shared" si="8"/>
        <v/>
      </c>
      <c r="CM46" s="32" t="str">
        <f t="shared" si="9"/>
        <v/>
      </c>
      <c r="CN46" s="32" t="str">
        <f t="shared" si="10"/>
        <v/>
      </c>
      <c r="CU46" s="50" t="str">
        <f>[1]Hibak!E1086</f>
        <v>Poştă, telefon, internet</v>
      </c>
      <c r="CV46" s="32" t="str">
        <f t="shared" si="19"/>
        <v>Posta, telefon, internet</v>
      </c>
      <c r="CW46" s="32" t="str">
        <f t="shared" si="20"/>
        <v>Posta, telefon, internet</v>
      </c>
      <c r="CZ46" s="32">
        <v>889</v>
      </c>
    </row>
    <row r="47" spans="71:104" x14ac:dyDescent="0.3">
      <c r="BS47" s="32" t="str">
        <f>IF(Kiadasi_kiseroiv!$K$2=BT47,BV47,"")</f>
        <v/>
      </c>
      <c r="BT47" s="34" t="str">
        <f t="shared" si="11"/>
        <v/>
      </c>
      <c r="BU47" s="32" t="str">
        <f t="shared" si="1"/>
        <v/>
      </c>
      <c r="BV47" s="32" t="str">
        <f t="shared" si="12"/>
        <v/>
      </c>
      <c r="BW47" s="32" t="str">
        <f t="shared" si="2"/>
        <v/>
      </c>
      <c r="BX47" s="32" t="str">
        <f t="shared" si="13"/>
        <v/>
      </c>
      <c r="BY47" s="32" t="str">
        <f t="shared" si="14"/>
        <v/>
      </c>
      <c r="BZ47" s="32" t="str">
        <f t="shared" si="15"/>
        <v/>
      </c>
      <c r="CA47" s="32" t="str">
        <f t="shared" si="16"/>
        <v/>
      </c>
      <c r="CB47" s="33">
        <f>IF(COUNTIF($CD$7:CD47,CD47)=1,CD47,CD47+COUNTIF($CD$6:CD46,CD47))</f>
        <v>55193</v>
      </c>
      <c r="CC47" s="34">
        <f t="shared" si="17"/>
        <v>55153</v>
      </c>
      <c r="CD47" s="32">
        <f t="shared" si="18"/>
        <v>55153</v>
      </c>
      <c r="CE47" s="32">
        <f t="shared" si="3"/>
        <v>0</v>
      </c>
      <c r="CF47" s="32">
        <f t="shared" si="4"/>
        <v>0</v>
      </c>
      <c r="CG47" s="32" t="str">
        <f t="shared" si="5"/>
        <v/>
      </c>
      <c r="CH47" s="32">
        <v>42</v>
      </c>
      <c r="CI47" s="32" t="s">
        <v>6</v>
      </c>
      <c r="CJ47" s="32" t="str">
        <f t="shared" si="6"/>
        <v/>
      </c>
      <c r="CK47" s="32" t="str">
        <f t="shared" si="7"/>
        <v/>
      </c>
      <c r="CL47" s="32" t="str">
        <f t="shared" si="8"/>
        <v/>
      </c>
      <c r="CM47" s="32" t="str">
        <f t="shared" si="9"/>
        <v/>
      </c>
      <c r="CN47" s="32" t="str">
        <f t="shared" si="10"/>
        <v/>
      </c>
      <c r="CU47" s="50" t="str">
        <f>[1]Hibak!E1087</f>
        <v>Articole de birotică și papetărie</v>
      </c>
      <c r="CV47" s="32" t="str">
        <f t="shared" si="19"/>
        <v>Irodaszerek, nyomtatványok</v>
      </c>
      <c r="CW47" s="32" t="str">
        <f t="shared" si="20"/>
        <v>Irodaszerek, nyomtatványok</v>
      </c>
      <c r="CZ47" s="32">
        <v>890</v>
      </c>
    </row>
    <row r="48" spans="71:104" x14ac:dyDescent="0.3">
      <c r="BS48" s="32" t="str">
        <f>IF(Kiadasi_kiseroiv!$K$2=BT48,BV48,"")</f>
        <v/>
      </c>
      <c r="BT48" s="34" t="str">
        <f t="shared" si="11"/>
        <v/>
      </c>
      <c r="BU48" s="32" t="str">
        <f t="shared" si="1"/>
        <v/>
      </c>
      <c r="BV48" s="32" t="str">
        <f t="shared" si="12"/>
        <v/>
      </c>
      <c r="BW48" s="32" t="str">
        <f t="shared" si="2"/>
        <v/>
      </c>
      <c r="BX48" s="32" t="str">
        <f t="shared" si="13"/>
        <v/>
      </c>
      <c r="BY48" s="32" t="str">
        <f t="shared" si="14"/>
        <v/>
      </c>
      <c r="BZ48" s="32" t="str">
        <f t="shared" si="15"/>
        <v/>
      </c>
      <c r="CA48" s="32" t="str">
        <f t="shared" si="16"/>
        <v/>
      </c>
      <c r="CB48" s="33">
        <f>IF(COUNTIF($CD$7:CD48,CD48)=1,CD48,CD48+COUNTIF($CD$6:CD47,CD48))</f>
        <v>55194</v>
      </c>
      <c r="CC48" s="34">
        <f t="shared" si="17"/>
        <v>55153</v>
      </c>
      <c r="CD48" s="32">
        <f t="shared" si="18"/>
        <v>55153</v>
      </c>
      <c r="CE48" s="32">
        <f t="shared" si="3"/>
        <v>0</v>
      </c>
      <c r="CF48" s="32">
        <f t="shared" si="4"/>
        <v>0</v>
      </c>
      <c r="CG48" s="32" t="str">
        <f t="shared" si="5"/>
        <v/>
      </c>
      <c r="CH48" s="32">
        <v>43</v>
      </c>
      <c r="CI48" s="32" t="s">
        <v>6</v>
      </c>
      <c r="CJ48" s="32" t="str">
        <f t="shared" si="6"/>
        <v/>
      </c>
      <c r="CK48" s="32" t="str">
        <f t="shared" si="7"/>
        <v/>
      </c>
      <c r="CL48" s="32" t="str">
        <f t="shared" si="8"/>
        <v/>
      </c>
      <c r="CM48" s="32" t="str">
        <f t="shared" si="9"/>
        <v/>
      </c>
      <c r="CN48" s="32" t="str">
        <f t="shared" si="10"/>
        <v/>
      </c>
      <c r="CU48" s="50" t="str">
        <f>[1]Hibak!E1088</f>
        <v>Alte materiale</v>
      </c>
      <c r="CV48" s="32" t="str">
        <f t="shared" si="19"/>
        <v>Fogyóanyagok, más anyagok</v>
      </c>
      <c r="CW48" s="32" t="str">
        <f t="shared" si="20"/>
        <v>Fogyóanyagok, más anyagok</v>
      </c>
      <c r="CZ48" s="32">
        <v>891</v>
      </c>
    </row>
    <row r="49" spans="71:104" x14ac:dyDescent="0.3">
      <c r="BS49" s="32" t="str">
        <f>IF(Kiadasi_kiseroiv!$K$2=BT49,BV49,"")</f>
        <v/>
      </c>
      <c r="BT49" s="34" t="str">
        <f t="shared" si="11"/>
        <v/>
      </c>
      <c r="BU49" s="32" t="str">
        <f t="shared" si="1"/>
        <v/>
      </c>
      <c r="BV49" s="32" t="str">
        <f t="shared" si="12"/>
        <v/>
      </c>
      <c r="BW49" s="32" t="str">
        <f t="shared" si="2"/>
        <v/>
      </c>
      <c r="BX49" s="32" t="str">
        <f t="shared" si="13"/>
        <v/>
      </c>
      <c r="BY49" s="32" t="str">
        <f t="shared" si="14"/>
        <v/>
      </c>
      <c r="BZ49" s="32" t="str">
        <f t="shared" si="15"/>
        <v/>
      </c>
      <c r="CA49" s="32" t="str">
        <f t="shared" si="16"/>
        <v/>
      </c>
      <c r="CB49" s="33">
        <f>IF(COUNTIF($CD$7:CD49,CD49)=1,CD49,CD49+COUNTIF($CD$6:CD48,CD49))</f>
        <v>55195</v>
      </c>
      <c r="CC49" s="34">
        <f t="shared" si="17"/>
        <v>55153</v>
      </c>
      <c r="CD49" s="32">
        <f t="shared" si="18"/>
        <v>55153</v>
      </c>
      <c r="CE49" s="32">
        <f t="shared" si="3"/>
        <v>0</v>
      </c>
      <c r="CF49" s="32">
        <f t="shared" si="4"/>
        <v>0</v>
      </c>
      <c r="CG49" s="32" t="str">
        <f t="shared" si="5"/>
        <v/>
      </c>
      <c r="CH49" s="32">
        <v>44</v>
      </c>
      <c r="CI49" s="32" t="s">
        <v>6</v>
      </c>
      <c r="CJ49" s="32" t="str">
        <f t="shared" si="6"/>
        <v/>
      </c>
      <c r="CK49" s="32" t="str">
        <f t="shared" si="7"/>
        <v/>
      </c>
      <c r="CL49" s="32" t="str">
        <f t="shared" si="8"/>
        <v/>
      </c>
      <c r="CM49" s="32" t="str">
        <f t="shared" si="9"/>
        <v/>
      </c>
      <c r="CN49" s="32" t="str">
        <f t="shared" si="10"/>
        <v/>
      </c>
      <c r="CU49" s="50" t="str">
        <f>[1]Hibak!E1089</f>
        <v>Prestări şi servicii</v>
      </c>
      <c r="CV49" s="32" t="str">
        <f t="shared" si="19"/>
        <v>Szolgáltatások költségei</v>
      </c>
      <c r="CW49" s="32" t="str">
        <f t="shared" si="20"/>
        <v>Szolgáltatások költségei</v>
      </c>
      <c r="CZ49" s="32">
        <v>892</v>
      </c>
    </row>
    <row r="50" spans="71:104" x14ac:dyDescent="0.3">
      <c r="BS50" s="32" t="str">
        <f>IF(Kiadasi_kiseroiv!$K$2=BT50,BV50,"")</f>
        <v/>
      </c>
      <c r="BT50" s="34" t="str">
        <f t="shared" si="11"/>
        <v/>
      </c>
      <c r="BU50" s="32" t="str">
        <f t="shared" si="1"/>
        <v/>
      </c>
      <c r="BV50" s="32" t="str">
        <f t="shared" si="12"/>
        <v/>
      </c>
      <c r="BW50" s="32" t="str">
        <f t="shared" si="2"/>
        <v/>
      </c>
      <c r="BX50" s="32" t="str">
        <f t="shared" si="13"/>
        <v/>
      </c>
      <c r="BY50" s="32" t="str">
        <f t="shared" si="14"/>
        <v/>
      </c>
      <c r="BZ50" s="32" t="str">
        <f t="shared" si="15"/>
        <v/>
      </c>
      <c r="CA50" s="32" t="str">
        <f t="shared" si="16"/>
        <v/>
      </c>
      <c r="CB50" s="33">
        <f>IF(COUNTIF($CD$7:CD50,CD50)=1,CD50,CD50+COUNTIF($CD$6:CD49,CD50))</f>
        <v>55196</v>
      </c>
      <c r="CC50" s="34">
        <f t="shared" si="17"/>
        <v>55153</v>
      </c>
      <c r="CD50" s="32">
        <f t="shared" si="18"/>
        <v>55153</v>
      </c>
      <c r="CE50" s="32">
        <f t="shared" si="3"/>
        <v>0</v>
      </c>
      <c r="CF50" s="32">
        <f t="shared" si="4"/>
        <v>0</v>
      </c>
      <c r="CG50" s="32" t="str">
        <f t="shared" si="5"/>
        <v/>
      </c>
      <c r="CH50" s="32">
        <v>45</v>
      </c>
      <c r="CI50" s="32" t="s">
        <v>6</v>
      </c>
      <c r="CJ50" s="32" t="str">
        <f t="shared" si="6"/>
        <v/>
      </c>
      <c r="CK50" s="32" t="str">
        <f t="shared" si="7"/>
        <v/>
      </c>
      <c r="CL50" s="32" t="str">
        <f t="shared" si="8"/>
        <v/>
      </c>
      <c r="CM50" s="32" t="str">
        <f t="shared" si="9"/>
        <v/>
      </c>
      <c r="CN50" s="32" t="str">
        <f t="shared" si="10"/>
        <v/>
      </c>
      <c r="CU50" s="50" t="str">
        <f>[1]Hibak!E1090</f>
        <v>Protocol</v>
      </c>
      <c r="CV50" s="32" t="str">
        <f t="shared" si="19"/>
        <v>Protokoll</v>
      </c>
      <c r="CW50" s="32" t="str">
        <f t="shared" si="20"/>
        <v>Protokoll</v>
      </c>
      <c r="CZ50" s="32">
        <v>893</v>
      </c>
    </row>
    <row r="51" spans="71:104" x14ac:dyDescent="0.3">
      <c r="BS51" s="32" t="str">
        <f>IF(Kiadasi_kiseroiv!$K$2=BT51,BV51,"")</f>
        <v/>
      </c>
      <c r="BT51" s="34" t="str">
        <f t="shared" si="11"/>
        <v/>
      </c>
      <c r="BU51" s="32" t="str">
        <f t="shared" si="1"/>
        <v/>
      </c>
      <c r="BV51" s="32" t="str">
        <f t="shared" si="12"/>
        <v/>
      </c>
      <c r="BW51" s="32" t="str">
        <f t="shared" si="2"/>
        <v/>
      </c>
      <c r="BX51" s="32" t="str">
        <f t="shared" si="13"/>
        <v/>
      </c>
      <c r="BY51" s="32" t="str">
        <f t="shared" si="14"/>
        <v/>
      </c>
      <c r="BZ51" s="32" t="str">
        <f t="shared" si="15"/>
        <v/>
      </c>
      <c r="CA51" s="32" t="str">
        <f t="shared" si="16"/>
        <v/>
      </c>
      <c r="CB51" s="33">
        <f>IF(COUNTIF($CD$7:CD51,CD51)=1,CD51,CD51+COUNTIF($CD$6:CD50,CD51))</f>
        <v>55197</v>
      </c>
      <c r="CC51" s="34">
        <f t="shared" si="17"/>
        <v>55153</v>
      </c>
      <c r="CD51" s="32">
        <f t="shared" si="18"/>
        <v>55153</v>
      </c>
      <c r="CE51" s="32">
        <f t="shared" si="3"/>
        <v>0</v>
      </c>
      <c r="CF51" s="32">
        <f t="shared" si="4"/>
        <v>0</v>
      </c>
      <c r="CG51" s="32" t="str">
        <f t="shared" si="5"/>
        <v/>
      </c>
      <c r="CH51" s="32">
        <v>46</v>
      </c>
      <c r="CI51" s="32" t="s">
        <v>6</v>
      </c>
      <c r="CJ51" s="32" t="str">
        <f t="shared" si="6"/>
        <v/>
      </c>
      <c r="CK51" s="32" t="str">
        <f t="shared" si="7"/>
        <v/>
      </c>
      <c r="CL51" s="32" t="str">
        <f t="shared" si="8"/>
        <v/>
      </c>
      <c r="CM51" s="32" t="str">
        <f t="shared" si="9"/>
        <v/>
      </c>
      <c r="CN51" s="32" t="str">
        <f t="shared" si="10"/>
        <v/>
      </c>
      <c r="CU51" s="50" t="str">
        <f>[1]Hibak!E1091</f>
        <v>Obiecte de inventar (de 
mică valoare, scurtă durată)</v>
      </c>
      <c r="CV51" s="32" t="str">
        <f t="shared" si="19"/>
        <v>Kis értékű leltári tárgyak beszerzése</v>
      </c>
      <c r="CW51" s="32" t="str">
        <f t="shared" si="20"/>
        <v>Kis értékű leltári tárgyak beszerzése</v>
      </c>
      <c r="CZ51" s="32">
        <v>894</v>
      </c>
    </row>
    <row r="52" spans="71:104" x14ac:dyDescent="0.3">
      <c r="BS52" s="32" t="str">
        <f>IF(Kiadasi_kiseroiv!$K$2=BT52,BV52,"")</f>
        <v/>
      </c>
      <c r="BT52" s="34" t="str">
        <f t="shared" si="11"/>
        <v/>
      </c>
      <c r="BU52" s="32" t="str">
        <f t="shared" si="1"/>
        <v/>
      </c>
      <c r="BV52" s="32" t="str">
        <f t="shared" si="12"/>
        <v/>
      </c>
      <c r="BW52" s="32" t="str">
        <f t="shared" si="2"/>
        <v/>
      </c>
      <c r="BX52" s="32" t="str">
        <f t="shared" si="13"/>
        <v/>
      </c>
      <c r="BY52" s="32" t="str">
        <f t="shared" si="14"/>
        <v/>
      </c>
      <c r="BZ52" s="32" t="str">
        <f t="shared" si="15"/>
        <v/>
      </c>
      <c r="CA52" s="32" t="str">
        <f t="shared" si="16"/>
        <v/>
      </c>
      <c r="CB52" s="33">
        <f>IF(COUNTIF($CD$7:CD52,CD52)=1,CD52,CD52+COUNTIF($CD$6:CD51,CD52))</f>
        <v>55198</v>
      </c>
      <c r="CC52" s="34">
        <f t="shared" si="17"/>
        <v>55153</v>
      </c>
      <c r="CD52" s="32">
        <f t="shared" si="18"/>
        <v>55153</v>
      </c>
      <c r="CE52" s="32">
        <f t="shared" si="3"/>
        <v>0</v>
      </c>
      <c r="CF52" s="32">
        <f t="shared" si="4"/>
        <v>0</v>
      </c>
      <c r="CG52" s="32" t="str">
        <f t="shared" si="5"/>
        <v/>
      </c>
      <c r="CH52" s="32">
        <v>47</v>
      </c>
      <c r="CI52" s="32" t="s">
        <v>6</v>
      </c>
      <c r="CJ52" s="32" t="str">
        <f t="shared" si="6"/>
        <v/>
      </c>
      <c r="CK52" s="32" t="str">
        <f t="shared" si="7"/>
        <v/>
      </c>
      <c r="CL52" s="32" t="str">
        <f t="shared" si="8"/>
        <v/>
      </c>
      <c r="CM52" s="32" t="str">
        <f t="shared" si="9"/>
        <v/>
      </c>
      <c r="CN52" s="32" t="str">
        <f t="shared" si="10"/>
        <v/>
      </c>
      <c r="CU52" s="50" t="str">
        <f>[1]Hibak!E1092</f>
        <v>Reparaţii curente</v>
      </c>
      <c r="CV52" s="32" t="str">
        <f t="shared" si="19"/>
        <v>Karbantartási kiadások</v>
      </c>
      <c r="CW52" s="32" t="str">
        <f t="shared" si="20"/>
        <v>Karbantartási kiadások</v>
      </c>
      <c r="CZ52" s="32">
        <v>895</v>
      </c>
    </row>
    <row r="53" spans="71:104" x14ac:dyDescent="0.3">
      <c r="BS53" s="32" t="str">
        <f>IF(Kiadasi_kiseroiv!$K$2=BT53,BV53,"")</f>
        <v/>
      </c>
      <c r="BT53" s="34" t="str">
        <f t="shared" si="11"/>
        <v/>
      </c>
      <c r="BU53" s="32" t="str">
        <f t="shared" si="1"/>
        <v/>
      </c>
      <c r="BV53" s="32" t="str">
        <f t="shared" si="12"/>
        <v/>
      </c>
      <c r="BW53" s="32" t="str">
        <f t="shared" si="2"/>
        <v/>
      </c>
      <c r="BX53" s="32" t="str">
        <f t="shared" si="13"/>
        <v/>
      </c>
      <c r="BY53" s="32" t="str">
        <f t="shared" si="14"/>
        <v/>
      </c>
      <c r="BZ53" s="32" t="str">
        <f t="shared" si="15"/>
        <v/>
      </c>
      <c r="CA53" s="32" t="str">
        <f t="shared" si="16"/>
        <v/>
      </c>
      <c r="CB53" s="33">
        <f>IF(COUNTIF($CD$7:CD53,CD53)=1,CD53,CD53+COUNTIF($CD$6:CD52,CD53))</f>
        <v>55199</v>
      </c>
      <c r="CC53" s="34">
        <f t="shared" si="17"/>
        <v>55153</v>
      </c>
      <c r="CD53" s="32">
        <f t="shared" si="18"/>
        <v>55153</v>
      </c>
      <c r="CE53" s="32">
        <f t="shared" si="3"/>
        <v>0</v>
      </c>
      <c r="CF53" s="32">
        <f t="shared" si="4"/>
        <v>0</v>
      </c>
      <c r="CG53" s="32" t="str">
        <f t="shared" si="5"/>
        <v/>
      </c>
      <c r="CH53" s="32">
        <v>48</v>
      </c>
      <c r="CI53" s="32" t="s">
        <v>6</v>
      </c>
      <c r="CJ53" s="32" t="str">
        <f t="shared" si="6"/>
        <v/>
      </c>
      <c r="CK53" s="32" t="str">
        <f t="shared" si="7"/>
        <v/>
      </c>
      <c r="CL53" s="32" t="str">
        <f t="shared" si="8"/>
        <v/>
      </c>
      <c r="CM53" s="32" t="str">
        <f t="shared" si="9"/>
        <v/>
      </c>
      <c r="CN53" s="32" t="str">
        <f t="shared" si="10"/>
        <v/>
      </c>
      <c r="CU53" s="50" t="str">
        <f>[1]Hibak!E1093</f>
        <v>Alte drepturi de retribuţie</v>
      </c>
      <c r="CV53" s="32" t="str">
        <f t="shared" si="19"/>
        <v>Más javadalmak</v>
      </c>
      <c r="CW53" s="32" t="str">
        <f t="shared" si="20"/>
        <v>Más javadalmak</v>
      </c>
      <c r="CZ53" s="32">
        <v>896</v>
      </c>
    </row>
    <row r="54" spans="71:104" x14ac:dyDescent="0.3">
      <c r="BS54" s="32" t="str">
        <f>IF(Kiadasi_kiseroiv!$K$2=BT54,BV54,"")</f>
        <v/>
      </c>
      <c r="BT54" s="34" t="str">
        <f t="shared" si="11"/>
        <v/>
      </c>
      <c r="BU54" s="32" t="str">
        <f t="shared" si="1"/>
        <v/>
      </c>
      <c r="BV54" s="32" t="str">
        <f t="shared" si="12"/>
        <v/>
      </c>
      <c r="BW54" s="32" t="str">
        <f t="shared" si="2"/>
        <v/>
      </c>
      <c r="BX54" s="32" t="str">
        <f t="shared" si="13"/>
        <v/>
      </c>
      <c r="BY54" s="32" t="str">
        <f t="shared" si="14"/>
        <v/>
      </c>
      <c r="BZ54" s="32" t="str">
        <f t="shared" si="15"/>
        <v/>
      </c>
      <c r="CA54" s="32" t="str">
        <f t="shared" si="16"/>
        <v/>
      </c>
      <c r="CB54" s="33">
        <f>IF(COUNTIF($CD$7:CD54,CD54)=1,CD54,CD54+COUNTIF($CD$6:CD53,CD54))</f>
        <v>55200</v>
      </c>
      <c r="CC54" s="34">
        <f t="shared" si="17"/>
        <v>55153</v>
      </c>
      <c r="CD54" s="32">
        <f t="shared" si="18"/>
        <v>55153</v>
      </c>
      <c r="CE54" s="32">
        <f t="shared" si="3"/>
        <v>0</v>
      </c>
      <c r="CF54" s="32">
        <f t="shared" si="4"/>
        <v>0</v>
      </c>
      <c r="CG54" s="32" t="str">
        <f t="shared" si="5"/>
        <v/>
      </c>
      <c r="CH54" s="32">
        <v>49</v>
      </c>
      <c r="CI54" s="32" t="s">
        <v>6</v>
      </c>
      <c r="CJ54" s="32" t="str">
        <f t="shared" si="6"/>
        <v/>
      </c>
      <c r="CK54" s="32" t="str">
        <f t="shared" si="7"/>
        <v/>
      </c>
      <c r="CL54" s="32" t="str">
        <f t="shared" si="8"/>
        <v/>
      </c>
      <c r="CM54" s="32" t="str">
        <f t="shared" si="9"/>
        <v/>
      </c>
      <c r="CN54" s="32" t="str">
        <f t="shared" si="10"/>
        <v/>
      </c>
      <c r="CU54" s="50" t="str">
        <f>[1]Hibak!E1094</f>
        <v>Salarii nete*</v>
      </c>
      <c r="CV54" s="32" t="str">
        <f t="shared" si="19"/>
        <v>Nettó fizetések</v>
      </c>
      <c r="CW54" s="32" t="str">
        <f t="shared" si="20"/>
        <v>Nettó fizetések</v>
      </c>
      <c r="CZ54" s="32">
        <v>897</v>
      </c>
    </row>
    <row r="55" spans="71:104" x14ac:dyDescent="0.3">
      <c r="BS55" s="32" t="str">
        <f>IF(Kiadasi_kiseroiv!$K$2=BT55,BV55,"")</f>
        <v/>
      </c>
      <c r="BT55" s="34" t="str">
        <f t="shared" si="11"/>
        <v/>
      </c>
      <c r="BU55" s="32" t="str">
        <f t="shared" si="1"/>
        <v/>
      </c>
      <c r="BV55" s="32" t="str">
        <f t="shared" si="12"/>
        <v/>
      </c>
      <c r="BW55" s="32" t="str">
        <f t="shared" si="2"/>
        <v/>
      </c>
      <c r="BX55" s="32" t="str">
        <f t="shared" si="13"/>
        <v/>
      </c>
      <c r="BY55" s="32" t="str">
        <f t="shared" si="14"/>
        <v/>
      </c>
      <c r="BZ55" s="32" t="str">
        <f t="shared" si="15"/>
        <v/>
      </c>
      <c r="CA55" s="32" t="str">
        <f t="shared" si="16"/>
        <v/>
      </c>
      <c r="CB55" s="33">
        <f>IF(COUNTIF($CD$7:CD55,CD55)=1,CD55,CD55+COUNTIF($CD$6:CD54,CD55))</f>
        <v>55201</v>
      </c>
      <c r="CC55" s="34">
        <f t="shared" si="17"/>
        <v>55153</v>
      </c>
      <c r="CD55" s="32">
        <f t="shared" si="18"/>
        <v>55153</v>
      </c>
      <c r="CE55" s="32">
        <f t="shared" si="3"/>
        <v>0</v>
      </c>
      <c r="CF55" s="32">
        <f t="shared" si="4"/>
        <v>0</v>
      </c>
      <c r="CG55" s="32" t="str">
        <f t="shared" si="5"/>
        <v/>
      </c>
      <c r="CH55" s="32">
        <v>50</v>
      </c>
      <c r="CI55" s="32" t="s">
        <v>6</v>
      </c>
      <c r="CJ55" s="32" t="str">
        <f t="shared" si="6"/>
        <v/>
      </c>
      <c r="CK55" s="32" t="str">
        <f t="shared" si="7"/>
        <v/>
      </c>
      <c r="CL55" s="32" t="str">
        <f t="shared" si="8"/>
        <v/>
      </c>
      <c r="CM55" s="32" t="str">
        <f t="shared" si="9"/>
        <v/>
      </c>
      <c r="CN55" s="32" t="str">
        <f t="shared" si="10"/>
        <v/>
      </c>
      <c r="CU55" s="50" t="str">
        <f>[1]Hibak!E1095</f>
        <v>Impozit asupra drepturilor
de retribuire*</v>
      </c>
      <c r="CV55" s="32" t="str">
        <f t="shared" si="19"/>
        <v>Javadalmak utáni adó</v>
      </c>
      <c r="CW55" s="32" t="str">
        <f t="shared" si="20"/>
        <v>Javadalmak utáni adó</v>
      </c>
      <c r="CZ55" s="32">
        <v>898</v>
      </c>
    </row>
    <row r="56" spans="71:104" x14ac:dyDescent="0.3">
      <c r="BS56" s="32" t="str">
        <f>IF(Kiadasi_kiseroiv!$K$2=BT56,BV56,"")</f>
        <v/>
      </c>
      <c r="BT56" s="34" t="str">
        <f t="shared" si="11"/>
        <v/>
      </c>
      <c r="BU56" s="32" t="str">
        <f t="shared" si="1"/>
        <v/>
      </c>
      <c r="BV56" s="32" t="str">
        <f t="shared" si="12"/>
        <v/>
      </c>
      <c r="BW56" s="32" t="str">
        <f t="shared" si="2"/>
        <v/>
      </c>
      <c r="BX56" s="32" t="str">
        <f t="shared" si="13"/>
        <v/>
      </c>
      <c r="BY56" s="32" t="str">
        <f t="shared" si="14"/>
        <v/>
      </c>
      <c r="BZ56" s="32" t="str">
        <f t="shared" si="15"/>
        <v/>
      </c>
      <c r="CA56" s="32" t="str">
        <f t="shared" si="16"/>
        <v/>
      </c>
      <c r="CB56" s="33">
        <f>IF(COUNTIF($CD$7:CD56,CD56)=1,CD56,CD56+COUNTIF($CD$6:CD55,CD56))</f>
        <v>55202</v>
      </c>
      <c r="CC56" s="34">
        <f t="shared" si="17"/>
        <v>55153</v>
      </c>
      <c r="CD56" s="32">
        <f t="shared" si="18"/>
        <v>55153</v>
      </c>
      <c r="CE56" s="32">
        <f t="shared" si="3"/>
        <v>0</v>
      </c>
      <c r="CF56" s="32">
        <f t="shared" si="4"/>
        <v>0</v>
      </c>
      <c r="CG56" s="32" t="str">
        <f t="shared" si="5"/>
        <v/>
      </c>
      <c r="CH56" s="32">
        <v>51</v>
      </c>
      <c r="CI56" s="32" t="s">
        <v>6</v>
      </c>
      <c r="CJ56" s="32" t="str">
        <f t="shared" si="6"/>
        <v/>
      </c>
      <c r="CK56" s="32" t="str">
        <f t="shared" si="7"/>
        <v/>
      </c>
      <c r="CL56" s="32" t="str">
        <f t="shared" si="8"/>
        <v/>
      </c>
      <c r="CM56" s="32" t="str">
        <f t="shared" si="9"/>
        <v/>
      </c>
      <c r="CN56" s="32" t="str">
        <f t="shared" si="10"/>
        <v/>
      </c>
      <c r="CU56" s="50" t="str">
        <f>[1]Hibak!E1096</f>
        <v>Contribuţii pentru asigurări
sociale*</v>
      </c>
      <c r="CV56" s="32" t="str">
        <f t="shared" si="19"/>
        <v>Társadalombiztosítás</v>
      </c>
      <c r="CW56" s="32" t="str">
        <f t="shared" si="20"/>
        <v>Társadalombiztosítás</v>
      </c>
      <c r="CZ56" s="32">
        <v>899</v>
      </c>
    </row>
    <row r="57" spans="71:104" x14ac:dyDescent="0.3">
      <c r="BS57" s="32" t="str">
        <f>IF(Kiadasi_kiseroiv!$K$2=BT57,BV57,"")</f>
        <v/>
      </c>
      <c r="BT57" s="34" t="str">
        <f t="shared" si="11"/>
        <v/>
      </c>
      <c r="BU57" s="32" t="str">
        <f t="shared" si="1"/>
        <v/>
      </c>
      <c r="BV57" s="32" t="str">
        <f t="shared" si="12"/>
        <v/>
      </c>
      <c r="BW57" s="32" t="str">
        <f t="shared" si="2"/>
        <v/>
      </c>
      <c r="BX57" s="32" t="str">
        <f t="shared" si="13"/>
        <v/>
      </c>
      <c r="BY57" s="32" t="str">
        <f t="shared" si="14"/>
        <v/>
      </c>
      <c r="BZ57" s="32" t="str">
        <f t="shared" si="15"/>
        <v/>
      </c>
      <c r="CA57" s="32" t="str">
        <f t="shared" si="16"/>
        <v/>
      </c>
      <c r="CB57" s="33">
        <f>IF(COUNTIF($CD$7:CD57,CD57)=1,CD57,CD57+COUNTIF($CD$6:CD56,CD57))</f>
        <v>55203</v>
      </c>
      <c r="CC57" s="34">
        <f t="shared" si="17"/>
        <v>55153</v>
      </c>
      <c r="CD57" s="32">
        <f t="shared" si="18"/>
        <v>55153</v>
      </c>
      <c r="CE57" s="32">
        <f t="shared" si="3"/>
        <v>0</v>
      </c>
      <c r="CF57" s="32">
        <f t="shared" si="4"/>
        <v>0</v>
      </c>
      <c r="CG57" s="32" t="str">
        <f t="shared" si="5"/>
        <v/>
      </c>
      <c r="CH57" s="32">
        <v>52</v>
      </c>
      <c r="CI57" s="32" t="s">
        <v>6</v>
      </c>
      <c r="CJ57" s="32" t="str">
        <f t="shared" si="6"/>
        <v/>
      </c>
      <c r="CK57" s="32" t="str">
        <f t="shared" si="7"/>
        <v/>
      </c>
      <c r="CL57" s="32" t="str">
        <f t="shared" si="8"/>
        <v/>
      </c>
      <c r="CM57" s="32" t="str">
        <f t="shared" si="9"/>
        <v/>
      </c>
      <c r="CN57" s="32" t="str">
        <f t="shared" si="10"/>
        <v/>
      </c>
      <c r="CU57" s="50" t="str">
        <f>[1]Hibak!E1097</f>
        <v>C.A.S.S.*</v>
      </c>
      <c r="CV57" s="32" t="str">
        <f t="shared" si="19"/>
        <v>Egészségügyi biztosítás</v>
      </c>
      <c r="CW57" s="32" t="str">
        <f t="shared" si="20"/>
        <v>Egészségügyi biztosítás</v>
      </c>
      <c r="CZ57" s="32">
        <v>900</v>
      </c>
    </row>
    <row r="58" spans="71:104" x14ac:dyDescent="0.3">
      <c r="BS58" s="32" t="str">
        <f>IF(Kiadasi_kiseroiv!$K$2=BT58,BV58,"")</f>
        <v/>
      </c>
      <c r="BT58" s="34" t="str">
        <f t="shared" si="11"/>
        <v/>
      </c>
      <c r="BU58" s="32" t="str">
        <f t="shared" si="1"/>
        <v/>
      </c>
      <c r="BV58" s="32" t="str">
        <f t="shared" si="12"/>
        <v/>
      </c>
      <c r="BW58" s="32" t="str">
        <f t="shared" si="2"/>
        <v/>
      </c>
      <c r="BX58" s="32" t="str">
        <f t="shared" si="13"/>
        <v/>
      </c>
      <c r="BY58" s="32" t="str">
        <f t="shared" si="14"/>
        <v/>
      </c>
      <c r="BZ58" s="32" t="str">
        <f t="shared" si="15"/>
        <v/>
      </c>
      <c r="CA58" s="32" t="str">
        <f t="shared" si="16"/>
        <v/>
      </c>
      <c r="CB58" s="33">
        <f>IF(COUNTIF($CD$7:CD58,CD58)=1,CD58,CD58+COUNTIF($CD$6:CD57,CD58))</f>
        <v>55204</v>
      </c>
      <c r="CC58" s="34">
        <f t="shared" si="17"/>
        <v>55153</v>
      </c>
      <c r="CD58" s="32">
        <f t="shared" si="18"/>
        <v>55153</v>
      </c>
      <c r="CE58" s="32">
        <f t="shared" si="3"/>
        <v>0</v>
      </c>
      <c r="CF58" s="32">
        <f t="shared" si="4"/>
        <v>0</v>
      </c>
      <c r="CG58" s="32" t="str">
        <f t="shared" si="5"/>
        <v/>
      </c>
      <c r="CH58" s="32">
        <v>53</v>
      </c>
      <c r="CI58" s="32" t="s">
        <v>6</v>
      </c>
      <c r="CJ58" s="32" t="str">
        <f t="shared" si="6"/>
        <v/>
      </c>
      <c r="CK58" s="32" t="str">
        <f t="shared" si="7"/>
        <v/>
      </c>
      <c r="CL58" s="32" t="str">
        <f t="shared" si="8"/>
        <v/>
      </c>
      <c r="CM58" s="32" t="str">
        <f t="shared" si="9"/>
        <v/>
      </c>
      <c r="CN58" s="32" t="str">
        <f t="shared" si="10"/>
        <v/>
      </c>
      <c r="CU58" s="50" t="str">
        <f>[1]Hibak!E1098</f>
        <v>Contribuția asiguratorie pentru muncă - 2,25%*</v>
      </c>
      <c r="CV58" s="32" t="str">
        <f t="shared" si="19"/>
        <v>Munkabiztosítási hozzájárulás - 2,25%</v>
      </c>
      <c r="CW58" s="32" t="str">
        <f t="shared" si="20"/>
        <v>Munkabiztosítási hozzájárulás - 2,25%</v>
      </c>
      <c r="CZ58" s="32">
        <v>901</v>
      </c>
    </row>
    <row r="59" spans="71:104" x14ac:dyDescent="0.3">
      <c r="BS59" s="32" t="str">
        <f>IF(Kiadasi_kiseroiv!$K$2=BT59,BV59,"")</f>
        <v/>
      </c>
      <c r="BT59" s="34" t="str">
        <f t="shared" si="11"/>
        <v/>
      </c>
      <c r="BU59" s="32" t="str">
        <f t="shared" si="1"/>
        <v/>
      </c>
      <c r="BV59" s="32" t="str">
        <f t="shared" si="12"/>
        <v/>
      </c>
      <c r="BW59" s="32" t="str">
        <f t="shared" si="2"/>
        <v/>
      </c>
      <c r="BX59" s="32" t="str">
        <f t="shared" si="13"/>
        <v/>
      </c>
      <c r="BY59" s="32" t="str">
        <f t="shared" si="14"/>
        <v/>
      </c>
      <c r="BZ59" s="32" t="str">
        <f t="shared" si="15"/>
        <v/>
      </c>
      <c r="CA59" s="32" t="str">
        <f t="shared" si="16"/>
        <v/>
      </c>
      <c r="CB59" s="33">
        <f>IF(COUNTIF($CD$7:CD59,CD59)=1,CD59,CD59+COUNTIF($CD$6:CD58,CD59))</f>
        <v>55205</v>
      </c>
      <c r="CC59" s="34">
        <f t="shared" si="17"/>
        <v>55153</v>
      </c>
      <c r="CD59" s="32">
        <f t="shared" si="18"/>
        <v>55153</v>
      </c>
      <c r="CE59" s="32">
        <f t="shared" si="3"/>
        <v>0</v>
      </c>
      <c r="CF59" s="32">
        <f t="shared" si="4"/>
        <v>0</v>
      </c>
      <c r="CG59" s="32" t="str">
        <f t="shared" si="5"/>
        <v/>
      </c>
      <c r="CH59" s="32">
        <v>54</v>
      </c>
      <c r="CI59" s="32" t="s">
        <v>6</v>
      </c>
      <c r="CJ59" s="32" t="str">
        <f t="shared" si="6"/>
        <v/>
      </c>
      <c r="CK59" s="32" t="str">
        <f t="shared" si="7"/>
        <v/>
      </c>
      <c r="CL59" s="32" t="str">
        <f t="shared" si="8"/>
        <v/>
      </c>
      <c r="CM59" s="32" t="str">
        <f t="shared" si="9"/>
        <v/>
      </c>
      <c r="CN59" s="32" t="str">
        <f t="shared" si="10"/>
        <v/>
      </c>
      <c r="CU59" s="32" t="str">
        <f>[1]Hibak!E1099</f>
        <v>Cheltuieli cu scop misionar - tineret</v>
      </c>
      <c r="CV59" s="32" t="str">
        <f t="shared" si="19"/>
        <v>Gyerek és ifjúsági tevékenységek kiadásai</v>
      </c>
      <c r="CW59" s="32" t="str">
        <f t="shared" si="20"/>
        <v>Gyerek és ifjúsági tevékenységek kiadásai</v>
      </c>
      <c r="CZ59" s="32">
        <v>902</v>
      </c>
    </row>
    <row r="60" spans="71:104" x14ac:dyDescent="0.3">
      <c r="BS60" s="32" t="str">
        <f>IF(Kiadasi_kiseroiv!$K$2=BT60,BV60,"")</f>
        <v/>
      </c>
      <c r="BT60" s="34" t="str">
        <f t="shared" si="11"/>
        <v/>
      </c>
      <c r="BU60" s="32" t="str">
        <f t="shared" si="1"/>
        <v/>
      </c>
      <c r="BV60" s="32" t="str">
        <f t="shared" si="12"/>
        <v/>
      </c>
      <c r="BW60" s="32" t="str">
        <f t="shared" si="2"/>
        <v/>
      </c>
      <c r="BX60" s="32" t="str">
        <f t="shared" si="13"/>
        <v/>
      </c>
      <c r="BY60" s="32" t="str">
        <f t="shared" si="14"/>
        <v/>
      </c>
      <c r="BZ60" s="32" t="str">
        <f t="shared" si="15"/>
        <v/>
      </c>
      <c r="CA60" s="32" t="str">
        <f t="shared" si="16"/>
        <v/>
      </c>
      <c r="CB60" s="33">
        <f>IF(COUNTIF($CD$7:CD60,CD60)=1,CD60,CD60+COUNTIF($CD$6:CD59,CD60))</f>
        <v>55206</v>
      </c>
      <c r="CC60" s="34">
        <f t="shared" si="17"/>
        <v>55153</v>
      </c>
      <c r="CD60" s="32">
        <f t="shared" si="18"/>
        <v>55153</v>
      </c>
      <c r="CE60" s="32">
        <f t="shared" si="3"/>
        <v>0</v>
      </c>
      <c r="CF60" s="32">
        <f t="shared" si="4"/>
        <v>0</v>
      </c>
      <c r="CG60" s="32" t="str">
        <f t="shared" si="5"/>
        <v/>
      </c>
      <c r="CH60" s="32">
        <v>55</v>
      </c>
      <c r="CI60" s="32" t="s">
        <v>6</v>
      </c>
      <c r="CJ60" s="32" t="str">
        <f t="shared" si="6"/>
        <v/>
      </c>
      <c r="CK60" s="32" t="str">
        <f t="shared" si="7"/>
        <v/>
      </c>
      <c r="CL60" s="32" t="str">
        <f t="shared" si="8"/>
        <v/>
      </c>
      <c r="CM60" s="32" t="str">
        <f t="shared" si="9"/>
        <v/>
      </c>
      <c r="CN60" s="32" t="str">
        <f t="shared" si="10"/>
        <v/>
      </c>
      <c r="CU60" s="32" t="str">
        <f>[1]Hibak!E1100</f>
        <v>Cheltuieli cu scop misionar - asoc. femeilor crestine</v>
      </c>
      <c r="CV60" s="32" t="str">
        <f t="shared" si="19"/>
        <v>Nőszövetségi tevékenységek kiadásai</v>
      </c>
      <c r="CW60" s="32" t="str">
        <f t="shared" si="20"/>
        <v>Nőszövetségi tevékenységek kiadásai</v>
      </c>
      <c r="CZ60" s="32">
        <v>903</v>
      </c>
    </row>
    <row r="61" spans="71:104" x14ac:dyDescent="0.3">
      <c r="BS61" s="32" t="str">
        <f>IF(Kiadasi_kiseroiv!$K$2=BT61,BV61,"")</f>
        <v/>
      </c>
      <c r="BT61" s="34" t="str">
        <f t="shared" si="11"/>
        <v/>
      </c>
      <c r="BU61" s="32" t="str">
        <f t="shared" si="1"/>
        <v/>
      </c>
      <c r="BV61" s="32" t="str">
        <f t="shared" si="12"/>
        <v/>
      </c>
      <c r="BW61" s="32" t="str">
        <f t="shared" si="2"/>
        <v/>
      </c>
      <c r="BX61" s="32" t="str">
        <f t="shared" si="13"/>
        <v/>
      </c>
      <c r="BY61" s="32" t="str">
        <f t="shared" si="14"/>
        <v/>
      </c>
      <c r="BZ61" s="32" t="str">
        <f t="shared" si="15"/>
        <v/>
      </c>
      <c r="CA61" s="32" t="str">
        <f t="shared" si="16"/>
        <v/>
      </c>
      <c r="CB61" s="33">
        <f>IF(COUNTIF($CD$7:CD61,CD61)=1,CD61,CD61+COUNTIF($CD$6:CD60,CD61))</f>
        <v>55207</v>
      </c>
      <c r="CC61" s="34">
        <f t="shared" si="17"/>
        <v>55153</v>
      </c>
      <c r="CD61" s="32">
        <f t="shared" si="18"/>
        <v>55153</v>
      </c>
      <c r="CE61" s="32">
        <f t="shared" si="3"/>
        <v>0</v>
      </c>
      <c r="CF61" s="32">
        <f t="shared" si="4"/>
        <v>0</v>
      </c>
      <c r="CG61" s="32" t="str">
        <f t="shared" si="5"/>
        <v/>
      </c>
      <c r="CH61" s="32">
        <v>56</v>
      </c>
      <c r="CI61" s="32" t="s">
        <v>6</v>
      </c>
      <c r="CJ61" s="32" t="str">
        <f t="shared" si="6"/>
        <v/>
      </c>
      <c r="CK61" s="32" t="str">
        <f t="shared" si="7"/>
        <v/>
      </c>
      <c r="CL61" s="32" t="str">
        <f t="shared" si="8"/>
        <v/>
      </c>
      <c r="CM61" s="32" t="str">
        <f t="shared" si="9"/>
        <v/>
      </c>
      <c r="CN61" s="32" t="str">
        <f t="shared" si="10"/>
        <v/>
      </c>
      <c r="CU61" s="32" t="str">
        <f>[1]Hibak!E1101</f>
        <v>Cheltuieli cu scop misionar - asoc. presbiterilor</v>
      </c>
      <c r="CV61" s="32" t="str">
        <f t="shared" si="19"/>
        <v>Presbiterszövetségi tevékenységek kiadásai</v>
      </c>
      <c r="CW61" s="32" t="str">
        <f t="shared" si="20"/>
        <v>Presbiterszövetségi tevékenységek kiadásai</v>
      </c>
      <c r="CZ61" s="32">
        <v>904</v>
      </c>
    </row>
    <row r="62" spans="71:104" x14ac:dyDescent="0.3">
      <c r="BS62" s="32" t="str">
        <f>IF(Kiadasi_kiseroiv!$K$2=BT62,BV62,"")</f>
        <v/>
      </c>
      <c r="BT62" s="34" t="str">
        <f t="shared" si="11"/>
        <v/>
      </c>
      <c r="BU62" s="32" t="str">
        <f t="shared" si="1"/>
        <v/>
      </c>
      <c r="BV62" s="32" t="str">
        <f t="shared" si="12"/>
        <v/>
      </c>
      <c r="BW62" s="32" t="str">
        <f t="shared" si="2"/>
        <v/>
      </c>
      <c r="BX62" s="32" t="str">
        <f t="shared" si="13"/>
        <v/>
      </c>
      <c r="BY62" s="32" t="str">
        <f t="shared" si="14"/>
        <v/>
      </c>
      <c r="BZ62" s="32" t="str">
        <f t="shared" si="15"/>
        <v/>
      </c>
      <c r="CA62" s="32" t="str">
        <f t="shared" si="16"/>
        <v/>
      </c>
      <c r="CB62" s="33">
        <f>IF(COUNTIF($CD$7:CD62,CD62)=1,CD62,CD62+COUNTIF($CD$6:CD61,CD62))</f>
        <v>55208</v>
      </c>
      <c r="CC62" s="34">
        <f t="shared" si="17"/>
        <v>55153</v>
      </c>
      <c r="CD62" s="32">
        <f t="shared" si="18"/>
        <v>55153</v>
      </c>
      <c r="CE62" s="32">
        <f t="shared" si="3"/>
        <v>0</v>
      </c>
      <c r="CF62" s="32">
        <f t="shared" si="4"/>
        <v>0</v>
      </c>
      <c r="CG62" s="32" t="str">
        <f t="shared" si="5"/>
        <v/>
      </c>
      <c r="CH62" s="32">
        <v>57</v>
      </c>
      <c r="CI62" s="32" t="s">
        <v>6</v>
      </c>
      <c r="CJ62" s="32" t="str">
        <f t="shared" si="6"/>
        <v/>
      </c>
      <c r="CK62" s="32" t="str">
        <f t="shared" si="7"/>
        <v/>
      </c>
      <c r="CL62" s="32" t="str">
        <f t="shared" si="8"/>
        <v/>
      </c>
      <c r="CM62" s="32" t="str">
        <f t="shared" si="9"/>
        <v/>
      </c>
      <c r="CN62" s="32" t="str">
        <f t="shared" si="10"/>
        <v/>
      </c>
      <c r="CU62" s="32" t="str">
        <f>[1]Hibak!E1102</f>
        <v>Plăti pentru alte parohii</v>
      </c>
      <c r="CV62" s="32" t="str">
        <f t="shared" si="19"/>
        <v>Egyházközségek, vagy más egyházi intézmények támogatása</v>
      </c>
      <c r="CW62" s="32" t="str">
        <f t="shared" si="20"/>
        <v>Egyházközségek, vagy más egyházi intézmények támogatása</v>
      </c>
      <c r="CZ62" s="32">
        <v>905</v>
      </c>
    </row>
    <row r="63" spans="71:104" x14ac:dyDescent="0.3">
      <c r="BS63" s="32" t="str">
        <f>IF(Kiadasi_kiseroiv!$K$2=BT63,BV63,"")</f>
        <v/>
      </c>
      <c r="BT63" s="34" t="str">
        <f t="shared" si="11"/>
        <v/>
      </c>
      <c r="BU63" s="32" t="str">
        <f t="shared" si="1"/>
        <v/>
      </c>
      <c r="BV63" s="32" t="str">
        <f t="shared" si="12"/>
        <v/>
      </c>
      <c r="BW63" s="32" t="str">
        <f t="shared" si="2"/>
        <v/>
      </c>
      <c r="BX63" s="32" t="str">
        <f t="shared" si="13"/>
        <v/>
      </c>
      <c r="BY63" s="32" t="str">
        <f t="shared" si="14"/>
        <v/>
      </c>
      <c r="BZ63" s="32" t="str">
        <f t="shared" si="15"/>
        <v/>
      </c>
      <c r="CA63" s="32" t="str">
        <f t="shared" si="16"/>
        <v/>
      </c>
      <c r="CB63" s="33">
        <f>IF(COUNTIF($CD$7:CD63,CD63)=1,CD63,CD63+COUNTIF($CD$6:CD62,CD63))</f>
        <v>55209</v>
      </c>
      <c r="CC63" s="34">
        <f t="shared" si="17"/>
        <v>55153</v>
      </c>
      <c r="CD63" s="32">
        <f t="shared" si="18"/>
        <v>55153</v>
      </c>
      <c r="CE63" s="32">
        <f t="shared" si="3"/>
        <v>0</v>
      </c>
      <c r="CF63" s="32">
        <f t="shared" si="4"/>
        <v>0</v>
      </c>
      <c r="CG63" s="32" t="str">
        <f t="shared" si="5"/>
        <v/>
      </c>
      <c r="CH63" s="32">
        <v>58</v>
      </c>
      <c r="CI63" s="32" t="s">
        <v>6</v>
      </c>
      <c r="CJ63" s="32" t="str">
        <f t="shared" si="6"/>
        <v/>
      </c>
      <c r="CK63" s="32" t="str">
        <f t="shared" si="7"/>
        <v/>
      </c>
      <c r="CL63" s="32" t="str">
        <f t="shared" si="8"/>
        <v/>
      </c>
      <c r="CM63" s="32" t="str">
        <f t="shared" si="9"/>
        <v/>
      </c>
      <c r="CN63" s="32" t="str">
        <f t="shared" si="10"/>
        <v/>
      </c>
      <c r="CU63" s="32" t="str">
        <f>[1]Hibak!E1103</f>
        <v>Cheltuieli pentru scopuri
diaconice</v>
      </c>
      <c r="CV63" s="32" t="str">
        <f t="shared" si="19"/>
        <v>Kiadások diakóniai célokra</v>
      </c>
      <c r="CW63" s="32" t="str">
        <f t="shared" si="20"/>
        <v>Kiadások diakóniai célokra</v>
      </c>
      <c r="CZ63" s="32">
        <v>906</v>
      </c>
    </row>
    <row r="64" spans="71:104" x14ac:dyDescent="0.3">
      <c r="BS64" s="32" t="str">
        <f>IF(Kiadasi_kiseroiv!$K$2=BT64,BV64,"")</f>
        <v/>
      </c>
      <c r="BT64" s="34" t="str">
        <f t="shared" si="11"/>
        <v/>
      </c>
      <c r="BU64" s="32" t="str">
        <f t="shared" si="1"/>
        <v/>
      </c>
      <c r="BV64" s="32" t="str">
        <f t="shared" si="12"/>
        <v/>
      </c>
      <c r="BW64" s="32" t="str">
        <f t="shared" si="2"/>
        <v/>
      </c>
      <c r="BX64" s="32" t="str">
        <f t="shared" si="13"/>
        <v/>
      </c>
      <c r="BY64" s="32" t="str">
        <f t="shared" si="14"/>
        <v/>
      </c>
      <c r="BZ64" s="32" t="str">
        <f t="shared" si="15"/>
        <v/>
      </c>
      <c r="CA64" s="32" t="str">
        <f t="shared" si="16"/>
        <v/>
      </c>
      <c r="CB64" s="33">
        <f>IF(COUNTIF($CD$7:CD64,CD64)=1,CD64,CD64+COUNTIF($CD$6:CD63,CD64))</f>
        <v>55210</v>
      </c>
      <c r="CC64" s="34">
        <f t="shared" si="17"/>
        <v>55153</v>
      </c>
      <c r="CD64" s="32">
        <f t="shared" si="18"/>
        <v>55153</v>
      </c>
      <c r="CE64" s="32">
        <f t="shared" si="3"/>
        <v>0</v>
      </c>
      <c r="CF64" s="32">
        <f t="shared" si="4"/>
        <v>0</v>
      </c>
      <c r="CG64" s="32" t="str">
        <f t="shared" si="5"/>
        <v/>
      </c>
      <c r="CH64" s="32">
        <v>59</v>
      </c>
      <c r="CI64" s="32" t="s">
        <v>6</v>
      </c>
      <c r="CJ64" s="32" t="str">
        <f t="shared" si="6"/>
        <v/>
      </c>
      <c r="CK64" s="32" t="str">
        <f t="shared" si="7"/>
        <v/>
      </c>
      <c r="CL64" s="32" t="str">
        <f t="shared" si="8"/>
        <v/>
      </c>
      <c r="CM64" s="32" t="str">
        <f t="shared" si="9"/>
        <v/>
      </c>
      <c r="CN64" s="32" t="str">
        <f t="shared" si="10"/>
        <v/>
      </c>
      <c r="CU64" s="32" t="str">
        <f>[1]Hibak!E1104</f>
        <v>Cheltuieli pentru scopuri
misionare</v>
      </c>
      <c r="CV64" s="32" t="str">
        <f t="shared" si="19"/>
        <v>Missziós célú kiadások</v>
      </c>
      <c r="CW64" s="32" t="str">
        <f t="shared" si="20"/>
        <v>Missziós célú kiadások</v>
      </c>
      <c r="CZ64" s="32">
        <v>907</v>
      </c>
    </row>
    <row r="65" spans="71:104" x14ac:dyDescent="0.3">
      <c r="BS65" s="32" t="str">
        <f>IF(Kiadasi_kiseroiv!$K$2=BT65,BV65,"")</f>
        <v/>
      </c>
      <c r="BT65" s="34" t="str">
        <f t="shared" si="11"/>
        <v/>
      </c>
      <c r="BU65" s="32" t="str">
        <f t="shared" si="1"/>
        <v/>
      </c>
      <c r="BV65" s="32" t="str">
        <f t="shared" si="12"/>
        <v/>
      </c>
      <c r="BW65" s="32" t="str">
        <f t="shared" si="2"/>
        <v/>
      </c>
      <c r="BX65" s="32" t="str">
        <f t="shared" si="13"/>
        <v/>
      </c>
      <c r="BY65" s="32" t="str">
        <f t="shared" si="14"/>
        <v/>
      </c>
      <c r="BZ65" s="32" t="str">
        <f t="shared" si="15"/>
        <v/>
      </c>
      <c r="CA65" s="32" t="str">
        <f t="shared" si="16"/>
        <v/>
      </c>
      <c r="CB65" s="33">
        <f>IF(COUNTIF($CD$7:CD65,CD65)=1,CD65,CD65+COUNTIF($CD$6:CD64,CD65))</f>
        <v>55211</v>
      </c>
      <c r="CC65" s="34">
        <f t="shared" si="17"/>
        <v>55153</v>
      </c>
      <c r="CD65" s="32">
        <f t="shared" si="18"/>
        <v>55153</v>
      </c>
      <c r="CE65" s="32">
        <f t="shared" si="3"/>
        <v>0</v>
      </c>
      <c r="CF65" s="32">
        <f t="shared" si="4"/>
        <v>0</v>
      </c>
      <c r="CG65" s="32" t="str">
        <f t="shared" si="5"/>
        <v/>
      </c>
      <c r="CH65" s="32">
        <v>60</v>
      </c>
      <c r="CI65" s="32" t="s">
        <v>6</v>
      </c>
      <c r="CJ65" s="32" t="str">
        <f t="shared" si="6"/>
        <v/>
      </c>
      <c r="CK65" s="32" t="str">
        <f t="shared" si="7"/>
        <v/>
      </c>
      <c r="CL65" s="32" t="str">
        <f t="shared" si="8"/>
        <v/>
      </c>
      <c r="CM65" s="32" t="str">
        <f t="shared" si="9"/>
        <v/>
      </c>
      <c r="CN65" s="32" t="str">
        <f t="shared" si="10"/>
        <v/>
      </c>
      <c r="CU65" s="32" t="str">
        <f>[1]Hibak!E1105</f>
        <v>Ajutoare pt studentii de la teologie</v>
      </c>
      <c r="CV65" s="32" t="str">
        <f t="shared" ref="CV65:CV91" si="21">INDEX(Csfi,CZ65,1)</f>
        <v>Teológiai hallgatók tanulmányi segélye - legátumok</v>
      </c>
      <c r="CW65" s="32" t="str">
        <f t="shared" si="20"/>
        <v>Teológiai hallgatók tanulmányi segélye - legátumok</v>
      </c>
      <c r="CZ65" s="32">
        <v>908</v>
      </c>
    </row>
    <row r="66" spans="71:104" x14ac:dyDescent="0.3">
      <c r="BS66" s="32" t="str">
        <f>IF(Kiadasi_kiseroiv!$K$2=BT66,BV66,"")</f>
        <v/>
      </c>
      <c r="BT66" s="34" t="str">
        <f t="shared" si="11"/>
        <v/>
      </c>
      <c r="BU66" s="32" t="str">
        <f t="shared" si="1"/>
        <v/>
      </c>
      <c r="BV66" s="32" t="str">
        <f t="shared" si="12"/>
        <v/>
      </c>
      <c r="BW66" s="32" t="str">
        <f t="shared" si="2"/>
        <v/>
      </c>
      <c r="BX66" s="32" t="str">
        <f t="shared" si="13"/>
        <v/>
      </c>
      <c r="BY66" s="32" t="str">
        <f t="shared" si="14"/>
        <v/>
      </c>
      <c r="BZ66" s="32" t="str">
        <f t="shared" si="15"/>
        <v/>
      </c>
      <c r="CA66" s="32" t="str">
        <f t="shared" si="16"/>
        <v/>
      </c>
      <c r="CB66" s="33">
        <f>IF(COUNTIF($CD$7:CD66,CD66)=1,CD66,CD66+COUNTIF($CD$6:CD65,CD66))</f>
        <v>55212</v>
      </c>
      <c r="CC66" s="34">
        <f t="shared" si="17"/>
        <v>55153</v>
      </c>
      <c r="CD66" s="32">
        <f t="shared" si="18"/>
        <v>55153</v>
      </c>
      <c r="CE66" s="32">
        <f t="shared" si="3"/>
        <v>0</v>
      </c>
      <c r="CF66" s="32">
        <f t="shared" si="4"/>
        <v>0</v>
      </c>
      <c r="CG66" s="32" t="str">
        <f t="shared" si="5"/>
        <v/>
      </c>
      <c r="CH66" s="32">
        <v>61</v>
      </c>
      <c r="CI66" s="32" t="s">
        <v>6</v>
      </c>
      <c r="CJ66" s="32" t="str">
        <f t="shared" si="6"/>
        <v/>
      </c>
      <c r="CK66" s="32" t="str">
        <f t="shared" si="7"/>
        <v/>
      </c>
      <c r="CL66" s="32" t="str">
        <f t="shared" si="8"/>
        <v/>
      </c>
      <c r="CM66" s="32" t="str">
        <f t="shared" si="9"/>
        <v/>
      </c>
      <c r="CN66" s="32" t="str">
        <f t="shared" si="10"/>
        <v/>
      </c>
      <c r="CU66" s="32" t="str">
        <f>[1]Hibak!E1106</f>
        <v>Ajutoare acordate
credincioşilor</v>
      </c>
      <c r="CV66" s="32" t="str">
        <f t="shared" si="21"/>
        <v>Egyháztagok segélyezése</v>
      </c>
      <c r="CW66" s="32" t="str">
        <f t="shared" si="20"/>
        <v>Egyháztagok segélyezése</v>
      </c>
      <c r="CZ66" s="32">
        <v>909</v>
      </c>
    </row>
    <row r="67" spans="71:104" x14ac:dyDescent="0.3">
      <c r="BS67" s="32" t="str">
        <f>IF(Kiadasi_kiseroiv!$K$2=BT67,BV67,"")</f>
        <v/>
      </c>
      <c r="BT67" s="34" t="str">
        <f t="shared" si="11"/>
        <v/>
      </c>
      <c r="BU67" s="32" t="str">
        <f t="shared" si="1"/>
        <v/>
      </c>
      <c r="BV67" s="32" t="str">
        <f t="shared" si="12"/>
        <v/>
      </c>
      <c r="BW67" s="32" t="str">
        <f t="shared" si="2"/>
        <v/>
      </c>
      <c r="BX67" s="32" t="str">
        <f t="shared" si="13"/>
        <v/>
      </c>
      <c r="BY67" s="32" t="str">
        <f t="shared" si="14"/>
        <v/>
      </c>
      <c r="BZ67" s="32" t="str">
        <f t="shared" si="15"/>
        <v/>
      </c>
      <c r="CA67" s="32" t="str">
        <f t="shared" si="16"/>
        <v/>
      </c>
      <c r="CB67" s="33">
        <f>IF(COUNTIF($CD$7:CD67,CD67)=1,CD67,CD67+COUNTIF($CD$6:CD66,CD67))</f>
        <v>55213</v>
      </c>
      <c r="CC67" s="34">
        <f t="shared" si="17"/>
        <v>55153</v>
      </c>
      <c r="CD67" s="32">
        <f t="shared" si="18"/>
        <v>55153</v>
      </c>
      <c r="CE67" s="32">
        <f t="shared" si="3"/>
        <v>0</v>
      </c>
      <c r="CF67" s="32">
        <f t="shared" si="4"/>
        <v>0</v>
      </c>
      <c r="CG67" s="32" t="str">
        <f t="shared" si="5"/>
        <v/>
      </c>
      <c r="CH67" s="32">
        <v>62</v>
      </c>
      <c r="CI67" s="32" t="s">
        <v>6</v>
      </c>
      <c r="CJ67" s="32" t="str">
        <f t="shared" si="6"/>
        <v/>
      </c>
      <c r="CK67" s="32" t="str">
        <f t="shared" si="7"/>
        <v/>
      </c>
      <c r="CL67" s="32" t="str">
        <f t="shared" si="8"/>
        <v/>
      </c>
      <c r="CM67" s="32" t="str">
        <f t="shared" si="9"/>
        <v/>
      </c>
      <c r="CN67" s="32" t="str">
        <f t="shared" si="10"/>
        <v/>
      </c>
      <c r="CU67" s="32" t="str">
        <f>[1]Hibak!E1107</f>
        <v>Sprijinirea unor acţiuni
social culturale</v>
      </c>
      <c r="CV67" s="32" t="str">
        <f t="shared" si="21"/>
        <v>Szociális-kulturális tevékenységek támogatása</v>
      </c>
      <c r="CW67" s="32" t="str">
        <f t="shared" si="20"/>
        <v>Szociális-kulturális tevékenységek támogatása</v>
      </c>
      <c r="CZ67" s="32">
        <v>910</v>
      </c>
    </row>
    <row r="68" spans="71:104" x14ac:dyDescent="0.3">
      <c r="BS68" s="32" t="str">
        <f>IF(Kiadasi_kiseroiv!$K$2=BT68,BV68,"")</f>
        <v/>
      </c>
      <c r="BT68" s="34" t="str">
        <f t="shared" si="11"/>
        <v/>
      </c>
      <c r="BU68" s="32" t="str">
        <f t="shared" si="1"/>
        <v/>
      </c>
      <c r="BV68" s="32" t="str">
        <f t="shared" si="12"/>
        <v/>
      </c>
      <c r="BW68" s="32" t="str">
        <f t="shared" si="2"/>
        <v/>
      </c>
      <c r="BX68" s="32" t="str">
        <f t="shared" si="13"/>
        <v/>
      </c>
      <c r="BY68" s="32" t="str">
        <f t="shared" si="14"/>
        <v/>
      </c>
      <c r="BZ68" s="32" t="str">
        <f t="shared" si="15"/>
        <v/>
      </c>
      <c r="CA68" s="32" t="str">
        <f t="shared" si="16"/>
        <v/>
      </c>
      <c r="CB68" s="33">
        <f>IF(COUNTIF($CD$7:CD68,CD68)=1,CD68,CD68+COUNTIF($CD$6:CD67,CD68))</f>
        <v>55214</v>
      </c>
      <c r="CC68" s="34">
        <f t="shared" si="17"/>
        <v>55153</v>
      </c>
      <c r="CD68" s="32">
        <f t="shared" si="18"/>
        <v>55153</v>
      </c>
      <c r="CE68" s="32">
        <f t="shared" si="3"/>
        <v>0</v>
      </c>
      <c r="CF68" s="32">
        <f t="shared" si="4"/>
        <v>0</v>
      </c>
      <c r="CG68" s="32" t="str">
        <f t="shared" si="5"/>
        <v/>
      </c>
      <c r="CH68" s="32">
        <v>63</v>
      </c>
      <c r="CI68" s="32" t="s">
        <v>6</v>
      </c>
      <c r="CJ68" s="32" t="str">
        <f t="shared" si="6"/>
        <v/>
      </c>
      <c r="CK68" s="32" t="str">
        <f t="shared" si="7"/>
        <v/>
      </c>
      <c r="CL68" s="32" t="str">
        <f t="shared" si="8"/>
        <v/>
      </c>
      <c r="CM68" s="32" t="str">
        <f t="shared" si="9"/>
        <v/>
      </c>
      <c r="CN68" s="32" t="str">
        <f t="shared" si="10"/>
        <v/>
      </c>
      <c r="CU68" s="32" t="str">
        <f>[1]Hibak!E1108</f>
        <v>Alte cheltuieli</v>
      </c>
      <c r="CV68" s="32" t="str">
        <f t="shared" si="21"/>
        <v>Más kiadások</v>
      </c>
      <c r="CW68" s="32" t="str">
        <f t="shared" si="20"/>
        <v>Más kiadások</v>
      </c>
      <c r="CZ68" s="32">
        <v>911</v>
      </c>
    </row>
    <row r="69" spans="71:104" x14ac:dyDescent="0.3">
      <c r="BS69" s="32" t="str">
        <f>IF(Kiadasi_kiseroiv!$K$2=BT69,BV69,"")</f>
        <v/>
      </c>
      <c r="BT69" s="34" t="str">
        <f t="shared" si="11"/>
        <v/>
      </c>
      <c r="BU69" s="32" t="str">
        <f t="shared" si="1"/>
        <v/>
      </c>
      <c r="BV69" s="32" t="str">
        <f t="shared" si="12"/>
        <v/>
      </c>
      <c r="BW69" s="32" t="str">
        <f t="shared" si="2"/>
        <v/>
      </c>
      <c r="BX69" s="32" t="str">
        <f t="shared" si="13"/>
        <v/>
      </c>
      <c r="BY69" s="32" t="str">
        <f t="shared" si="14"/>
        <v/>
      </c>
      <c r="BZ69" s="32" t="str">
        <f t="shared" si="15"/>
        <v/>
      </c>
      <c r="CA69" s="32" t="str">
        <f t="shared" si="16"/>
        <v/>
      </c>
      <c r="CB69" s="33">
        <f>IF(COUNTIF($CD$7:CD69,CD69)=1,CD69,CD69+COUNTIF($CD$6:CD68,CD69))</f>
        <v>55215</v>
      </c>
      <c r="CC69" s="34">
        <f t="shared" si="17"/>
        <v>55153</v>
      </c>
      <c r="CD69" s="32">
        <f t="shared" si="18"/>
        <v>55153</v>
      </c>
      <c r="CE69" s="32">
        <f t="shared" si="3"/>
        <v>0</v>
      </c>
      <c r="CF69" s="32">
        <f t="shared" si="4"/>
        <v>0</v>
      </c>
      <c r="CG69" s="32" t="str">
        <f t="shared" si="5"/>
        <v/>
      </c>
      <c r="CH69" s="32">
        <v>64</v>
      </c>
      <c r="CI69" s="32" t="s">
        <v>6</v>
      </c>
      <c r="CJ69" s="32" t="str">
        <f t="shared" si="6"/>
        <v/>
      </c>
      <c r="CK69" s="32" t="str">
        <f t="shared" si="7"/>
        <v/>
      </c>
      <c r="CL69" s="32" t="str">
        <f t="shared" si="8"/>
        <v/>
      </c>
      <c r="CM69" s="32" t="str">
        <f t="shared" si="9"/>
        <v/>
      </c>
      <c r="CN69" s="32" t="str">
        <f t="shared" si="10"/>
        <v/>
      </c>
      <c r="CU69" s="32" t="str">
        <f>[1]Hibak!E1109</f>
        <v>Comisioane, pierderi curs valutar, pierderi din vânzari certificate si obligatiuni</v>
      </c>
      <c r="CV69" s="32" t="str">
        <f t="shared" si="21"/>
        <v>Kezelési költségek, árfolyam veszteségek, kötvényeladási veszteségek</v>
      </c>
      <c r="CW69" s="32" t="str">
        <f t="shared" si="20"/>
        <v>Kezelési költségek, árfolyam veszteségek, kötvényeladási veszteségek</v>
      </c>
      <c r="CZ69" s="32">
        <v>912</v>
      </c>
    </row>
    <row r="70" spans="71:104" x14ac:dyDescent="0.3">
      <c r="BS70" s="32" t="str">
        <f>IF(Kiadasi_kiseroiv!$K$2=BT70,BV70,"")</f>
        <v/>
      </c>
      <c r="BT70" s="34" t="str">
        <f t="shared" si="11"/>
        <v/>
      </c>
      <c r="BU70" s="32" t="str">
        <f t="shared" si="1"/>
        <v/>
      </c>
      <c r="BV70" s="32" t="str">
        <f t="shared" si="12"/>
        <v/>
      </c>
      <c r="BW70" s="32" t="str">
        <f t="shared" si="2"/>
        <v/>
      </c>
      <c r="BX70" s="32" t="str">
        <f t="shared" si="13"/>
        <v/>
      </c>
      <c r="BY70" s="32" t="str">
        <f t="shared" si="14"/>
        <v/>
      </c>
      <c r="BZ70" s="32" t="str">
        <f t="shared" si="15"/>
        <v/>
      </c>
      <c r="CA70" s="32" t="str">
        <f t="shared" si="16"/>
        <v/>
      </c>
      <c r="CB70" s="33">
        <f>IF(COUNTIF($CD$7:CD70,CD70)=1,CD70,CD70+COUNTIF($CD$6:CD69,CD70))</f>
        <v>55216</v>
      </c>
      <c r="CC70" s="34">
        <f t="shared" si="17"/>
        <v>55153</v>
      </c>
      <c r="CD70" s="32">
        <f t="shared" si="18"/>
        <v>55153</v>
      </c>
      <c r="CE70" s="32">
        <f t="shared" si="3"/>
        <v>0</v>
      </c>
      <c r="CF70" s="32">
        <f t="shared" si="4"/>
        <v>0</v>
      </c>
      <c r="CG70" s="32" t="str">
        <f t="shared" si="5"/>
        <v/>
      </c>
      <c r="CH70" s="32">
        <v>65</v>
      </c>
      <c r="CI70" s="32" t="s">
        <v>6</v>
      </c>
      <c r="CJ70" s="32" t="str">
        <f t="shared" si="6"/>
        <v/>
      </c>
      <c r="CK70" s="32" t="str">
        <f t="shared" si="7"/>
        <v/>
      </c>
      <c r="CL70" s="32" t="str">
        <f t="shared" si="8"/>
        <v/>
      </c>
      <c r="CM70" s="32" t="str">
        <f t="shared" si="9"/>
        <v/>
      </c>
      <c r="CN70" s="32" t="str">
        <f t="shared" si="10"/>
        <v/>
      </c>
      <c r="CU70" s="32" t="str">
        <f>[1]Hibak!E1110</f>
        <v>Cheltuieli pt. conferinţe</v>
      </c>
      <c r="CV70" s="32" t="str">
        <f t="shared" si="21"/>
        <v>Konferenciák és szeretetvendégségek költségei</v>
      </c>
      <c r="CW70" s="32" t="str">
        <f t="shared" si="20"/>
        <v>Konferenciák és szeretetvendégségek költségei</v>
      </c>
      <c r="CZ70" s="32">
        <v>913</v>
      </c>
    </row>
    <row r="71" spans="71:104" x14ac:dyDescent="0.3">
      <c r="BS71" s="32" t="str">
        <f>IF(Kiadasi_kiseroiv!$K$2=BT71,BV71,"")</f>
        <v/>
      </c>
      <c r="BT71" s="34" t="str">
        <f t="shared" si="11"/>
        <v/>
      </c>
      <c r="BU71" s="32" t="str">
        <f t="shared" ref="BU71:BU134" si="22">IF(AND($BU$1=CI71,ISERROR(VLOOKUP(CG71,Kisiv,2,FALSE))=FALSE),CB71,"")</f>
        <v/>
      </c>
      <c r="BV71" s="32" t="str">
        <f t="shared" si="12"/>
        <v/>
      </c>
      <c r="BW71" s="32" t="str">
        <f t="shared" ref="BW71:BW134" si="23">IF(CC71&lt;min,$BW$2,IF(CC71&lt;=max,CG71,""))</f>
        <v/>
      </c>
      <c r="BX71" s="32" t="str">
        <f t="shared" si="13"/>
        <v/>
      </c>
      <c r="BY71" s="32" t="str">
        <f t="shared" si="14"/>
        <v/>
      </c>
      <c r="BZ71" s="32" t="str">
        <f t="shared" si="15"/>
        <v/>
      </c>
      <c r="CA71" s="32" t="str">
        <f t="shared" si="16"/>
        <v/>
      </c>
      <c r="CB71" s="33">
        <f>IF(COUNTIF($CD$7:CD71,CD71)=1,CD71,CD71+COUNTIF($CD$6:CD70,CD71))</f>
        <v>55217</v>
      </c>
      <c r="CC71" s="34">
        <f t="shared" ref="CC71:CC134" si="24">IF(INDEX(Kassza,CH71,1)&lt;&gt;1,INDEX(Kassza,CH71,1),$CD$2)</f>
        <v>55153</v>
      </c>
      <c r="CD71" s="32">
        <f t="shared" si="18"/>
        <v>55153</v>
      </c>
      <c r="CE71" s="32">
        <f t="shared" ref="CE71:CE134" si="25">INDEX(Kassza,CH71,6)</f>
        <v>0</v>
      </c>
      <c r="CF71" s="32">
        <f t="shared" ref="CF71:CF134" si="26">INDEX(Kassza,CH71,8)</f>
        <v>0</v>
      </c>
      <c r="CG71" s="32" t="str">
        <f t="shared" ref="CG71:CG134" si="27">INDEX(Kassza,CH71,7)&amp;INDEX(Kassza,CH71,9)</f>
        <v/>
      </c>
      <c r="CH71" s="32">
        <v>66</v>
      </c>
      <c r="CI71" s="32" t="s">
        <v>6</v>
      </c>
      <c r="CJ71" s="32" t="str">
        <f t="shared" ref="CJ71:CJ134" si="28">IF(INDEX(Kassza,CH71,5)&lt;&gt;0,INDEX(Kassza,CH71,5),"")</f>
        <v/>
      </c>
      <c r="CK71" s="32" t="str">
        <f t="shared" ref="CK71:CK134" si="29">IF(INDEX(Kassza,CH71,10)&lt;&gt;0,INDEX(Kassza,CH71,10),"")</f>
        <v/>
      </c>
      <c r="CL71" s="32" t="str">
        <f t="shared" ref="CL71:CL134" si="30">IF(INDEX(Kassza,CH71,11)&lt;&gt;0,INDEX(Kassza,CH71,11),"")</f>
        <v/>
      </c>
      <c r="CM71" s="32" t="str">
        <f t="shared" ref="CM71:CM134" si="31">IF(INDEX(Kassza,CH71,4)&lt;&gt;0,INDEX(Kassza,CH71,4),"")</f>
        <v/>
      </c>
      <c r="CN71" s="32" t="str">
        <f t="shared" ref="CN71:CN134" si="32">IF(INDEX(Kassza,CH71,3)&lt;&gt;0,INDEX(Kassza,CH71,3),"")</f>
        <v/>
      </c>
      <c r="CU71" s="32" t="str">
        <f>[1]Hibak!E1111</f>
        <v>Distribuirea tipăriturilor</v>
      </c>
      <c r="CV71" s="32" t="str">
        <f t="shared" si="21"/>
        <v>Iratterjesztés - kiadás</v>
      </c>
      <c r="CW71" s="32" t="str">
        <f t="shared" si="20"/>
        <v>Iratterjesztés - kiadás</v>
      </c>
      <c r="CZ71" s="32">
        <v>914</v>
      </c>
    </row>
    <row r="72" spans="71:104" x14ac:dyDescent="0.3">
      <c r="BS72" s="32" t="str">
        <f>IF(Kiadasi_kiseroiv!$K$2=BT72,BV72,"")</f>
        <v/>
      </c>
      <c r="BT72" s="34" t="str">
        <f t="shared" ref="BT72:BT135" si="33">IF(AND($BT$4=CI72,BU72&lt;&gt;""),CC72,"")</f>
        <v/>
      </c>
      <c r="BU72" s="32" t="str">
        <f t="shared" si="22"/>
        <v/>
      </c>
      <c r="BV72" s="32" t="str">
        <f t="shared" ref="BV72:BV135" si="34">IF(BU72&lt;&gt;"",RANK(BU72,$BU$7:$BU$33000,1),"")</f>
        <v/>
      </c>
      <c r="BW72" s="32" t="str">
        <f t="shared" si="23"/>
        <v/>
      </c>
      <c r="BX72" s="32" t="str">
        <f t="shared" ref="BX72:BX135" si="35">IF(AND(OR($BX$1=0,$BX$1=CG72),OR($BX$2=0,IF(ISERROR(SEARCH($BX$2,CJ72&amp;CK72&amp;CL72,1)),FALSE,TRUE))),CB72,"")</f>
        <v/>
      </c>
      <c r="BY72" s="32" t="str">
        <f t="shared" ref="BY72:BY135" si="36">IF(AND(BX72&lt;&gt;"",CC72&lt;&gt;$CD$2),RANK(BX72,$BX$7:$BX$33000,1),"")</f>
        <v/>
      </c>
      <c r="BZ72" s="32" t="str">
        <f t="shared" ref="BZ72:BZ135" si="37">IF(AND(CC72&lt;$BZ$2,CI72=$BZ$4),$BZ$5,IF(AND(CC72&lt;=$BZ$3,CI72=$BZ$4),CB72,""))</f>
        <v/>
      </c>
      <c r="CA72" s="32" t="str">
        <f t="shared" ref="CA72:CA135" si="38">IF(AND(BZ72&lt;&gt;"",BZ72&lt;&gt;$BZ$5),RANK(BZ72,$BZ$7:$BZ$33000,1),"")</f>
        <v/>
      </c>
      <c r="CB72" s="33">
        <f>IF(COUNTIF($CD$7:CD72,CD72)=1,CD72,CD72+COUNTIF($CD$6:CD71,CD72))</f>
        <v>55218</v>
      </c>
      <c r="CC72" s="34">
        <f t="shared" si="24"/>
        <v>55153</v>
      </c>
      <c r="CD72" s="32">
        <f t="shared" ref="CD72:CD135" si="39">IF(CC72&lt;&gt;$CD$2,RANK(CC72,$CC$7:$CC$33000,1),$CD$2)</f>
        <v>55153</v>
      </c>
      <c r="CE72" s="32">
        <f t="shared" si="25"/>
        <v>0</v>
      </c>
      <c r="CF72" s="32">
        <f t="shared" si="26"/>
        <v>0</v>
      </c>
      <c r="CG72" s="32" t="str">
        <f t="shared" si="27"/>
        <v/>
      </c>
      <c r="CH72" s="32">
        <v>67</v>
      </c>
      <c r="CI72" s="32" t="s">
        <v>6</v>
      </c>
      <c r="CJ72" s="32" t="str">
        <f t="shared" si="28"/>
        <v/>
      </c>
      <c r="CK72" s="32" t="str">
        <f t="shared" si="29"/>
        <v/>
      </c>
      <c r="CL72" s="32" t="str">
        <f t="shared" si="30"/>
        <v/>
      </c>
      <c r="CM72" s="32" t="str">
        <f t="shared" si="31"/>
        <v/>
      </c>
      <c r="CN72" s="32" t="str">
        <f t="shared" si="32"/>
        <v/>
      </c>
      <c r="CU72" s="32" t="str">
        <f>[1]Hibak!E1112</f>
        <v>Contribuţii pt. susţinerea
unităţii ierarhic superioare</v>
      </c>
      <c r="CV72" s="32" t="str">
        <f t="shared" si="21"/>
        <v>Központi járulékok</v>
      </c>
      <c r="CW72" s="32" t="str">
        <f t="shared" si="20"/>
        <v>Központi járulékok</v>
      </c>
      <c r="CZ72" s="32">
        <v>915</v>
      </c>
    </row>
    <row r="73" spans="71:104" x14ac:dyDescent="0.3">
      <c r="BS73" s="32" t="str">
        <f>IF(Kiadasi_kiseroiv!$K$2=BT73,BV73,"")</f>
        <v/>
      </c>
      <c r="BT73" s="34" t="str">
        <f t="shared" si="33"/>
        <v/>
      </c>
      <c r="BU73" s="32" t="str">
        <f t="shared" si="22"/>
        <v/>
      </c>
      <c r="BV73" s="32" t="str">
        <f t="shared" si="34"/>
        <v/>
      </c>
      <c r="BW73" s="32" t="str">
        <f t="shared" si="23"/>
        <v/>
      </c>
      <c r="BX73" s="32" t="str">
        <f t="shared" si="35"/>
        <v/>
      </c>
      <c r="BY73" s="32" t="str">
        <f t="shared" si="36"/>
        <v/>
      </c>
      <c r="BZ73" s="32" t="str">
        <f t="shared" si="37"/>
        <v/>
      </c>
      <c r="CA73" s="32" t="str">
        <f t="shared" si="38"/>
        <v/>
      </c>
      <c r="CB73" s="33">
        <f>IF(COUNTIF($CD$7:CD73,CD73)=1,CD73,CD73+COUNTIF($CD$6:CD72,CD73))</f>
        <v>55219</v>
      </c>
      <c r="CC73" s="34">
        <f t="shared" si="24"/>
        <v>55153</v>
      </c>
      <c r="CD73" s="32">
        <f t="shared" si="39"/>
        <v>55153</v>
      </c>
      <c r="CE73" s="32">
        <f t="shared" si="25"/>
        <v>0</v>
      </c>
      <c r="CF73" s="32">
        <f t="shared" si="26"/>
        <v>0</v>
      </c>
      <c r="CG73" s="32" t="str">
        <f t="shared" si="27"/>
        <v/>
      </c>
      <c r="CH73" s="32">
        <v>68</v>
      </c>
      <c r="CI73" s="32" t="s">
        <v>6</v>
      </c>
      <c r="CJ73" s="32" t="str">
        <f t="shared" si="28"/>
        <v/>
      </c>
      <c r="CK73" s="32" t="str">
        <f t="shared" si="29"/>
        <v/>
      </c>
      <c r="CL73" s="32" t="str">
        <f t="shared" si="30"/>
        <v/>
      </c>
      <c r="CM73" s="32" t="str">
        <f t="shared" si="31"/>
        <v/>
      </c>
      <c r="CN73" s="32" t="str">
        <f t="shared" si="32"/>
        <v/>
      </c>
      <c r="CU73" s="32" t="str">
        <f>[1]Hibak!E1113</f>
        <v>Contribuţia centrală
10% din chirii</v>
      </c>
      <c r="CV73" s="32" t="str">
        <f t="shared" si="21"/>
        <v>Bérjövedelmek 10%-a központi járulékba</v>
      </c>
      <c r="CW73" s="32" t="str">
        <f t="shared" si="20"/>
        <v>Bérjövedelmek 10%-a központi járulékba</v>
      </c>
      <c r="CZ73" s="32">
        <v>916</v>
      </c>
    </row>
    <row r="74" spans="71:104" x14ac:dyDescent="0.3">
      <c r="BS74" s="32" t="str">
        <f>IF(Kiadasi_kiseroiv!$K$2=BT74,BV74,"")</f>
        <v/>
      </c>
      <c r="BT74" s="34" t="str">
        <f t="shared" si="33"/>
        <v/>
      </c>
      <c r="BU74" s="32" t="str">
        <f t="shared" si="22"/>
        <v/>
      </c>
      <c r="BV74" s="32" t="str">
        <f t="shared" si="34"/>
        <v/>
      </c>
      <c r="BW74" s="32" t="str">
        <f t="shared" si="23"/>
        <v/>
      </c>
      <c r="BX74" s="32" t="str">
        <f t="shared" si="35"/>
        <v/>
      </c>
      <c r="BY74" s="32" t="str">
        <f t="shared" si="36"/>
        <v/>
      </c>
      <c r="BZ74" s="32" t="str">
        <f t="shared" si="37"/>
        <v/>
      </c>
      <c r="CA74" s="32" t="str">
        <f t="shared" si="38"/>
        <v/>
      </c>
      <c r="CB74" s="33">
        <f>IF(COUNTIF($CD$7:CD74,CD74)=1,CD74,CD74+COUNTIF($CD$6:CD73,CD74))</f>
        <v>55220</v>
      </c>
      <c r="CC74" s="34">
        <f t="shared" si="24"/>
        <v>55153</v>
      </c>
      <c r="CD74" s="32">
        <f t="shared" si="39"/>
        <v>55153</v>
      </c>
      <c r="CE74" s="32">
        <f t="shared" si="25"/>
        <v>0</v>
      </c>
      <c r="CF74" s="32">
        <f t="shared" si="26"/>
        <v>0</v>
      </c>
      <c r="CG74" s="32" t="str">
        <f t="shared" si="27"/>
        <v/>
      </c>
      <c r="CH74" s="32">
        <v>69</v>
      </c>
      <c r="CI74" s="32" t="s">
        <v>6</v>
      </c>
      <c r="CJ74" s="32" t="str">
        <f t="shared" si="28"/>
        <v/>
      </c>
      <c r="CK74" s="32" t="str">
        <f t="shared" si="29"/>
        <v/>
      </c>
      <c r="CL74" s="32" t="str">
        <f t="shared" si="30"/>
        <v/>
      </c>
      <c r="CM74" s="32" t="str">
        <f t="shared" si="31"/>
        <v/>
      </c>
      <c r="CN74" s="32" t="str">
        <f t="shared" si="32"/>
        <v/>
      </c>
      <c r="CU74" s="32" t="str">
        <f>[1]Hibak!E1114</f>
        <v>Activităţi agricole</v>
      </c>
      <c r="CV74" s="32" t="str">
        <f t="shared" si="21"/>
        <v>Mezőgazdasági kiadások</v>
      </c>
      <c r="CW74" s="32" t="str">
        <f t="shared" si="20"/>
        <v>Mezőgazdasági kiadások</v>
      </c>
      <c r="CZ74" s="32">
        <v>917</v>
      </c>
    </row>
    <row r="75" spans="71:104" x14ac:dyDescent="0.3">
      <c r="BS75" s="32" t="str">
        <f>IF(Kiadasi_kiseroiv!$K$2=BT75,BV75,"")</f>
        <v/>
      </c>
      <c r="BT75" s="34" t="str">
        <f t="shared" si="33"/>
        <v/>
      </c>
      <c r="BU75" s="32" t="str">
        <f t="shared" si="22"/>
        <v/>
      </c>
      <c r="BV75" s="32" t="str">
        <f t="shared" si="34"/>
        <v/>
      </c>
      <c r="BW75" s="32" t="str">
        <f t="shared" si="23"/>
        <v/>
      </c>
      <c r="BX75" s="32" t="str">
        <f t="shared" si="35"/>
        <v/>
      </c>
      <c r="BY75" s="32" t="str">
        <f t="shared" si="36"/>
        <v/>
      </c>
      <c r="BZ75" s="32" t="str">
        <f t="shared" si="37"/>
        <v/>
      </c>
      <c r="CA75" s="32" t="str">
        <f t="shared" si="38"/>
        <v/>
      </c>
      <c r="CB75" s="33">
        <f>IF(COUNTIF($CD$7:CD75,CD75)=1,CD75,CD75+COUNTIF($CD$6:CD74,CD75))</f>
        <v>55221</v>
      </c>
      <c r="CC75" s="34">
        <f t="shared" si="24"/>
        <v>55153</v>
      </c>
      <c r="CD75" s="32">
        <f t="shared" si="39"/>
        <v>55153</v>
      </c>
      <c r="CE75" s="32">
        <f t="shared" si="25"/>
        <v>0</v>
      </c>
      <c r="CF75" s="32">
        <f t="shared" si="26"/>
        <v>0</v>
      </c>
      <c r="CG75" s="32" t="str">
        <f t="shared" si="27"/>
        <v/>
      </c>
      <c r="CH75" s="32">
        <v>70</v>
      </c>
      <c r="CI75" s="32" t="s">
        <v>6</v>
      </c>
      <c r="CJ75" s="32" t="str">
        <f t="shared" si="28"/>
        <v/>
      </c>
      <c r="CK75" s="32" t="str">
        <f t="shared" si="29"/>
        <v/>
      </c>
      <c r="CL75" s="32" t="str">
        <f t="shared" si="30"/>
        <v/>
      </c>
      <c r="CM75" s="32" t="str">
        <f t="shared" si="31"/>
        <v/>
      </c>
      <c r="CN75" s="32" t="str">
        <f t="shared" si="32"/>
        <v/>
      </c>
      <c r="CU75" s="32" t="str">
        <f>[1]Hibak!E1115</f>
        <v>Activităţi silvice</v>
      </c>
      <c r="CV75" s="32" t="str">
        <f t="shared" si="21"/>
        <v>Erdőgazdálkodási kiadások</v>
      </c>
      <c r="CW75" s="32" t="str">
        <f t="shared" si="20"/>
        <v>Erdőgazdálkodási kiadások</v>
      </c>
      <c r="CZ75" s="32">
        <v>918</v>
      </c>
    </row>
    <row r="76" spans="71:104" x14ac:dyDescent="0.3">
      <c r="BS76" s="32" t="str">
        <f>IF(Kiadasi_kiseroiv!$K$2=BT76,BV76,"")</f>
        <v/>
      </c>
      <c r="BT76" s="34" t="str">
        <f t="shared" si="33"/>
        <v/>
      </c>
      <c r="BU76" s="32" t="str">
        <f t="shared" si="22"/>
        <v/>
      </c>
      <c r="BV76" s="32" t="str">
        <f t="shared" si="34"/>
        <v/>
      </c>
      <c r="BW76" s="32" t="str">
        <f t="shared" si="23"/>
        <v/>
      </c>
      <c r="BX76" s="32" t="str">
        <f t="shared" si="35"/>
        <v/>
      </c>
      <c r="BY76" s="32" t="str">
        <f t="shared" si="36"/>
        <v/>
      </c>
      <c r="BZ76" s="32" t="str">
        <f t="shared" si="37"/>
        <v/>
      </c>
      <c r="CA76" s="32" t="str">
        <f t="shared" si="38"/>
        <v/>
      </c>
      <c r="CB76" s="33">
        <f>IF(COUNTIF($CD$7:CD76,CD76)=1,CD76,CD76+COUNTIF($CD$6:CD75,CD76))</f>
        <v>55222</v>
      </c>
      <c r="CC76" s="34">
        <f t="shared" si="24"/>
        <v>55153</v>
      </c>
      <c r="CD76" s="32">
        <f t="shared" si="39"/>
        <v>55153</v>
      </c>
      <c r="CE76" s="32">
        <f t="shared" si="25"/>
        <v>0</v>
      </c>
      <c r="CF76" s="32">
        <f t="shared" si="26"/>
        <v>0</v>
      </c>
      <c r="CG76" s="32" t="str">
        <f t="shared" si="27"/>
        <v/>
      </c>
      <c r="CH76" s="32">
        <v>71</v>
      </c>
      <c r="CI76" s="32" t="s">
        <v>6</v>
      </c>
      <c r="CJ76" s="32" t="str">
        <f t="shared" si="28"/>
        <v/>
      </c>
      <c r="CK76" s="32" t="str">
        <f t="shared" si="29"/>
        <v/>
      </c>
      <c r="CL76" s="32" t="str">
        <f t="shared" si="30"/>
        <v/>
      </c>
      <c r="CM76" s="32" t="str">
        <f t="shared" si="31"/>
        <v/>
      </c>
      <c r="CN76" s="32" t="str">
        <f t="shared" si="32"/>
        <v/>
      </c>
      <c r="CU76" s="32" t="str">
        <f>[1]Hibak!E1116</f>
        <v>Alte cheltuieli din activităţi
anexe</v>
      </c>
      <c r="CV76" s="32" t="str">
        <f t="shared" si="21"/>
        <v>Más gazdasági kiadások</v>
      </c>
      <c r="CW76" s="32" t="str">
        <f t="shared" si="20"/>
        <v>Más gazdasági kiadások</v>
      </c>
      <c r="CZ76" s="32">
        <v>919</v>
      </c>
    </row>
    <row r="77" spans="71:104" x14ac:dyDescent="0.3">
      <c r="BS77" s="32" t="str">
        <f>IF(Kiadasi_kiseroiv!$K$2=BT77,BV77,"")</f>
        <v/>
      </c>
      <c r="BT77" s="34" t="str">
        <f t="shared" si="33"/>
        <v/>
      </c>
      <c r="BU77" s="32" t="str">
        <f t="shared" si="22"/>
        <v/>
      </c>
      <c r="BV77" s="32" t="str">
        <f t="shared" si="34"/>
        <v/>
      </c>
      <c r="BW77" s="32" t="str">
        <f t="shared" si="23"/>
        <v/>
      </c>
      <c r="BX77" s="32" t="str">
        <f t="shared" si="35"/>
        <v/>
      </c>
      <c r="BY77" s="32" t="str">
        <f t="shared" si="36"/>
        <v/>
      </c>
      <c r="BZ77" s="32" t="str">
        <f t="shared" si="37"/>
        <v/>
      </c>
      <c r="CA77" s="32" t="str">
        <f t="shared" si="38"/>
        <v/>
      </c>
      <c r="CB77" s="33">
        <f>IF(COUNTIF($CD$7:CD77,CD77)=1,CD77,CD77+COUNTIF($CD$6:CD76,CD77))</f>
        <v>55223</v>
      </c>
      <c r="CC77" s="34">
        <f t="shared" si="24"/>
        <v>55153</v>
      </c>
      <c r="CD77" s="32">
        <f t="shared" si="39"/>
        <v>55153</v>
      </c>
      <c r="CE77" s="32">
        <f t="shared" si="25"/>
        <v>0</v>
      </c>
      <c r="CF77" s="32">
        <f t="shared" si="26"/>
        <v>0</v>
      </c>
      <c r="CG77" s="32" t="str">
        <f t="shared" si="27"/>
        <v/>
      </c>
      <c r="CH77" s="32">
        <v>72</v>
      </c>
      <c r="CI77" s="32" t="s">
        <v>6</v>
      </c>
      <c r="CJ77" s="32" t="str">
        <f t="shared" si="28"/>
        <v/>
      </c>
      <c r="CK77" s="32" t="str">
        <f t="shared" si="29"/>
        <v/>
      </c>
      <c r="CL77" s="32" t="str">
        <f t="shared" si="30"/>
        <v/>
      </c>
      <c r="CM77" s="32" t="str">
        <f t="shared" si="31"/>
        <v/>
      </c>
      <c r="CN77" s="32" t="str">
        <f t="shared" si="32"/>
        <v/>
      </c>
      <c r="CU77" s="32" t="str">
        <f>[1]Hibak!E1117</f>
        <v>Întreţinerea spaţiilor
locative sau cu alte
destinaţii închiriate</v>
      </c>
      <c r="CV77" s="32" t="str">
        <f t="shared" si="21"/>
        <v>Bérbeadott épületek javítása és karbantartása</v>
      </c>
      <c r="CW77" s="32" t="str">
        <f t="shared" si="20"/>
        <v>Bérbeadott épületek javítása és karbantartása</v>
      </c>
      <c r="CZ77" s="32">
        <v>920</v>
      </c>
    </row>
    <row r="78" spans="71:104" x14ac:dyDescent="0.3">
      <c r="BS78" s="32" t="str">
        <f>IF(Kiadasi_kiseroiv!$K$2=BT78,BV78,"")</f>
        <v/>
      </c>
      <c r="BT78" s="34" t="str">
        <f t="shared" si="33"/>
        <v/>
      </c>
      <c r="BU78" s="32" t="str">
        <f t="shared" si="22"/>
        <v/>
      </c>
      <c r="BV78" s="32" t="str">
        <f t="shared" si="34"/>
        <v/>
      </c>
      <c r="BW78" s="32" t="str">
        <f t="shared" si="23"/>
        <v/>
      </c>
      <c r="BX78" s="32" t="str">
        <f t="shared" si="35"/>
        <v/>
      </c>
      <c r="BY78" s="32" t="str">
        <f t="shared" si="36"/>
        <v/>
      </c>
      <c r="BZ78" s="32" t="str">
        <f t="shared" si="37"/>
        <v/>
      </c>
      <c r="CA78" s="32" t="str">
        <f t="shared" si="38"/>
        <v/>
      </c>
      <c r="CB78" s="33">
        <f>IF(COUNTIF($CD$7:CD78,CD78)=1,CD78,CD78+COUNTIF($CD$6:CD77,CD78))</f>
        <v>55224</v>
      </c>
      <c r="CC78" s="34">
        <f t="shared" si="24"/>
        <v>55153</v>
      </c>
      <c r="CD78" s="32">
        <f t="shared" si="39"/>
        <v>55153</v>
      </c>
      <c r="CE78" s="32">
        <f t="shared" si="25"/>
        <v>0</v>
      </c>
      <c r="CF78" s="32">
        <f t="shared" si="26"/>
        <v>0</v>
      </c>
      <c r="CG78" s="32" t="str">
        <f t="shared" si="27"/>
        <v/>
      </c>
      <c r="CH78" s="32">
        <v>73</v>
      </c>
      <c r="CI78" s="32" t="s">
        <v>6</v>
      </c>
      <c r="CJ78" s="32" t="str">
        <f t="shared" si="28"/>
        <v/>
      </c>
      <c r="CK78" s="32" t="str">
        <f t="shared" si="29"/>
        <v/>
      </c>
      <c r="CL78" s="32" t="str">
        <f t="shared" si="30"/>
        <v/>
      </c>
      <c r="CM78" s="32" t="str">
        <f t="shared" si="31"/>
        <v/>
      </c>
      <c r="CN78" s="32" t="str">
        <f t="shared" si="32"/>
        <v/>
      </c>
      <c r="CU78" s="32" t="str">
        <f>[1]Hibak!E1118</f>
        <v>Investiţii noi</v>
      </c>
      <c r="CV78" s="32" t="str">
        <f t="shared" si="21"/>
        <v>Új beruházások</v>
      </c>
      <c r="CW78" s="32" t="str">
        <f t="shared" si="20"/>
        <v>Új beruházások</v>
      </c>
      <c r="CZ78" s="32">
        <v>921</v>
      </c>
    </row>
    <row r="79" spans="71:104" x14ac:dyDescent="0.3">
      <c r="BS79" s="32" t="str">
        <f>IF(Kiadasi_kiseroiv!$K$2=BT79,BV79,"")</f>
        <v/>
      </c>
      <c r="BT79" s="34" t="str">
        <f t="shared" si="33"/>
        <v/>
      </c>
      <c r="BU79" s="32" t="str">
        <f t="shared" si="22"/>
        <v/>
      </c>
      <c r="BV79" s="32" t="str">
        <f t="shared" si="34"/>
        <v/>
      </c>
      <c r="BW79" s="32" t="str">
        <f t="shared" si="23"/>
        <v/>
      </c>
      <c r="BX79" s="32" t="str">
        <f t="shared" si="35"/>
        <v/>
      </c>
      <c r="BY79" s="32" t="str">
        <f t="shared" si="36"/>
        <v/>
      </c>
      <c r="BZ79" s="32" t="str">
        <f t="shared" si="37"/>
        <v/>
      </c>
      <c r="CA79" s="32" t="str">
        <f t="shared" si="38"/>
        <v/>
      </c>
      <c r="CB79" s="33">
        <f>IF(COUNTIF($CD$7:CD79,CD79)=1,CD79,CD79+COUNTIF($CD$6:CD78,CD79))</f>
        <v>55225</v>
      </c>
      <c r="CC79" s="34">
        <f t="shared" si="24"/>
        <v>55153</v>
      </c>
      <c r="CD79" s="32">
        <f t="shared" si="39"/>
        <v>55153</v>
      </c>
      <c r="CE79" s="32">
        <f t="shared" si="25"/>
        <v>0</v>
      </c>
      <c r="CF79" s="32">
        <f t="shared" si="26"/>
        <v>0</v>
      </c>
      <c r="CG79" s="32" t="str">
        <f t="shared" si="27"/>
        <v/>
      </c>
      <c r="CH79" s="32">
        <v>74</v>
      </c>
      <c r="CI79" s="32" t="s">
        <v>6</v>
      </c>
      <c r="CJ79" s="32" t="str">
        <f t="shared" si="28"/>
        <v/>
      </c>
      <c r="CK79" s="32" t="str">
        <f t="shared" si="29"/>
        <v/>
      </c>
      <c r="CL79" s="32" t="str">
        <f t="shared" si="30"/>
        <v/>
      </c>
      <c r="CM79" s="32" t="str">
        <f t="shared" si="31"/>
        <v/>
      </c>
      <c r="CN79" s="32" t="str">
        <f t="shared" si="32"/>
        <v/>
      </c>
      <c r="CU79" s="32" t="str">
        <f>[1]Hibak!E1119</f>
        <v>Reparaţii capitale</v>
      </c>
      <c r="CV79" s="32" t="str">
        <f t="shared" si="21"/>
        <v>Általános javítások</v>
      </c>
      <c r="CW79" s="32" t="str">
        <f t="shared" si="20"/>
        <v>Általános javítások</v>
      </c>
      <c r="CZ79" s="32">
        <v>922</v>
      </c>
    </row>
    <row r="80" spans="71:104" x14ac:dyDescent="0.3">
      <c r="BS80" s="32" t="str">
        <f>IF(Kiadasi_kiseroiv!$K$2=BT80,BV80,"")</f>
        <v/>
      </c>
      <c r="BT80" s="34" t="str">
        <f t="shared" si="33"/>
        <v/>
      </c>
      <c r="BU80" s="32" t="str">
        <f t="shared" si="22"/>
        <v/>
      </c>
      <c r="BV80" s="32" t="str">
        <f t="shared" si="34"/>
        <v/>
      </c>
      <c r="BW80" s="32" t="str">
        <f t="shared" si="23"/>
        <v/>
      </c>
      <c r="BX80" s="32" t="str">
        <f t="shared" si="35"/>
        <v/>
      </c>
      <c r="BY80" s="32" t="str">
        <f t="shared" si="36"/>
        <v/>
      </c>
      <c r="BZ80" s="32" t="str">
        <f t="shared" si="37"/>
        <v/>
      </c>
      <c r="CA80" s="32" t="str">
        <f t="shared" si="38"/>
        <v/>
      </c>
      <c r="CB80" s="33">
        <f>IF(COUNTIF($CD$7:CD80,CD80)=1,CD80,CD80+COUNTIF($CD$6:CD79,CD80))</f>
        <v>55226</v>
      </c>
      <c r="CC80" s="34">
        <f t="shared" si="24"/>
        <v>55153</v>
      </c>
      <c r="CD80" s="32">
        <f t="shared" si="39"/>
        <v>55153</v>
      </c>
      <c r="CE80" s="32">
        <f t="shared" si="25"/>
        <v>0</v>
      </c>
      <c r="CF80" s="32">
        <f t="shared" si="26"/>
        <v>0</v>
      </c>
      <c r="CG80" s="32" t="str">
        <f t="shared" si="27"/>
        <v/>
      </c>
      <c r="CH80" s="32">
        <v>75</v>
      </c>
      <c r="CI80" s="32" t="s">
        <v>6</v>
      </c>
      <c r="CJ80" s="32" t="str">
        <f t="shared" si="28"/>
        <v/>
      </c>
      <c r="CK80" s="32" t="str">
        <f t="shared" si="29"/>
        <v/>
      </c>
      <c r="CL80" s="32" t="str">
        <f t="shared" si="30"/>
        <v/>
      </c>
      <c r="CM80" s="32" t="str">
        <f t="shared" si="31"/>
        <v/>
      </c>
      <c r="CN80" s="32" t="str">
        <f t="shared" si="32"/>
        <v/>
      </c>
      <c r="CU80" s="32" t="str">
        <f>[1]Hibak!E1120</f>
        <v>Alte plăţi</v>
      </c>
      <c r="CV80" s="32" t="str">
        <f t="shared" si="21"/>
        <v>Kiadás más egyházi intézmény részére</v>
      </c>
      <c r="CW80" s="32" t="str">
        <f t="shared" si="20"/>
        <v>Kiadás más egyházi intézmény részére</v>
      </c>
      <c r="CZ80" s="32">
        <v>923</v>
      </c>
    </row>
    <row r="81" spans="71:104" x14ac:dyDescent="0.3">
      <c r="BS81" s="32" t="str">
        <f>IF(Kiadasi_kiseroiv!$K$2=BT81,BV81,"")</f>
        <v/>
      </c>
      <c r="BT81" s="34" t="str">
        <f t="shared" si="33"/>
        <v/>
      </c>
      <c r="BU81" s="32" t="str">
        <f t="shared" si="22"/>
        <v/>
      </c>
      <c r="BV81" s="32" t="str">
        <f t="shared" si="34"/>
        <v/>
      </c>
      <c r="BW81" s="32" t="str">
        <f t="shared" si="23"/>
        <v/>
      </c>
      <c r="BX81" s="32" t="str">
        <f t="shared" si="35"/>
        <v/>
      </c>
      <c r="BY81" s="32" t="str">
        <f t="shared" si="36"/>
        <v/>
      </c>
      <c r="BZ81" s="32" t="str">
        <f t="shared" si="37"/>
        <v/>
      </c>
      <c r="CA81" s="32" t="str">
        <f t="shared" si="38"/>
        <v/>
      </c>
      <c r="CB81" s="33">
        <f>IF(COUNTIF($CD$7:CD81,CD81)=1,CD81,CD81+COUNTIF($CD$6:CD80,CD81))</f>
        <v>55227</v>
      </c>
      <c r="CC81" s="34">
        <f t="shared" si="24"/>
        <v>55153</v>
      </c>
      <c r="CD81" s="32">
        <f t="shared" si="39"/>
        <v>55153</v>
      </c>
      <c r="CE81" s="32">
        <f t="shared" si="25"/>
        <v>0</v>
      </c>
      <c r="CF81" s="32">
        <f t="shared" si="26"/>
        <v>0</v>
      </c>
      <c r="CG81" s="32" t="str">
        <f t="shared" si="27"/>
        <v/>
      </c>
      <c r="CH81" s="32">
        <v>76</v>
      </c>
      <c r="CI81" s="32" t="s">
        <v>6</v>
      </c>
      <c r="CJ81" s="32" t="str">
        <f t="shared" si="28"/>
        <v/>
      </c>
      <c r="CK81" s="32" t="str">
        <f t="shared" si="29"/>
        <v/>
      </c>
      <c r="CL81" s="32" t="str">
        <f t="shared" si="30"/>
        <v/>
      </c>
      <c r="CM81" s="32" t="str">
        <f t="shared" si="31"/>
        <v/>
      </c>
      <c r="CN81" s="32" t="str">
        <f t="shared" si="32"/>
        <v/>
      </c>
      <c r="CU81" s="32" t="str">
        <f>[1]Hibak!E1121</f>
        <v>Asigurari*</v>
      </c>
      <c r="CV81" s="32" t="str">
        <f t="shared" si="21"/>
        <v>Biztosítások - kiadás</v>
      </c>
      <c r="CW81" s="32" t="str">
        <f t="shared" si="20"/>
        <v>Biztosítások - kiadás</v>
      </c>
      <c r="CZ81" s="32">
        <v>924</v>
      </c>
    </row>
    <row r="82" spans="71:104" x14ac:dyDescent="0.3">
      <c r="BS82" s="32" t="str">
        <f>IF(Kiadasi_kiseroiv!$K$2=BT82,BV82,"")</f>
        <v/>
      </c>
      <c r="BT82" s="34" t="str">
        <f t="shared" si="33"/>
        <v/>
      </c>
      <c r="BU82" s="32" t="str">
        <f t="shared" si="22"/>
        <v/>
      </c>
      <c r="BV82" s="32" t="str">
        <f t="shared" si="34"/>
        <v/>
      </c>
      <c r="BW82" s="32" t="str">
        <f t="shared" si="23"/>
        <v/>
      </c>
      <c r="BX82" s="32" t="str">
        <f t="shared" si="35"/>
        <v/>
      </c>
      <c r="BY82" s="32" t="str">
        <f t="shared" si="36"/>
        <v/>
      </c>
      <c r="BZ82" s="32" t="str">
        <f t="shared" si="37"/>
        <v/>
      </c>
      <c r="CA82" s="32" t="str">
        <f t="shared" si="38"/>
        <v/>
      </c>
      <c r="CB82" s="33">
        <f>IF(COUNTIF($CD$7:CD82,CD82)=1,CD82,CD82+COUNTIF($CD$6:CD81,CD82))</f>
        <v>55228</v>
      </c>
      <c r="CC82" s="34">
        <f t="shared" si="24"/>
        <v>55153</v>
      </c>
      <c r="CD82" s="32">
        <f t="shared" si="39"/>
        <v>55153</v>
      </c>
      <c r="CE82" s="32">
        <f t="shared" si="25"/>
        <v>0</v>
      </c>
      <c r="CF82" s="32">
        <f t="shared" si="26"/>
        <v>0</v>
      </c>
      <c r="CG82" s="32" t="str">
        <f t="shared" si="27"/>
        <v/>
      </c>
      <c r="CH82" s="32">
        <v>77</v>
      </c>
      <c r="CI82" s="32" t="s">
        <v>6</v>
      </c>
      <c r="CJ82" s="32" t="str">
        <f t="shared" si="28"/>
        <v/>
      </c>
      <c r="CK82" s="32" t="str">
        <f t="shared" si="29"/>
        <v/>
      </c>
      <c r="CL82" s="32" t="str">
        <f t="shared" si="30"/>
        <v/>
      </c>
      <c r="CM82" s="32" t="str">
        <f t="shared" si="31"/>
        <v/>
      </c>
      <c r="CN82" s="32" t="str">
        <f t="shared" si="32"/>
        <v/>
      </c>
      <c r="CU82" s="32" t="str">
        <f>[1]Hibak!E1122</f>
        <v>Plăţi pt. fd. misionar*</v>
      </c>
      <c r="CV82" s="32" t="str">
        <f t="shared" si="21"/>
        <v>Kifizetett missziói segélyek</v>
      </c>
      <c r="CW82" s="32" t="str">
        <f t="shared" si="20"/>
        <v>Kifizetett missziói segélyek</v>
      </c>
      <c r="CZ82" s="32">
        <v>925</v>
      </c>
    </row>
    <row r="83" spans="71:104" x14ac:dyDescent="0.3">
      <c r="BS83" s="32" t="str">
        <f>IF(Kiadasi_kiseroiv!$K$2=BT83,BV83,"")</f>
        <v/>
      </c>
      <c r="BT83" s="34" t="str">
        <f t="shared" si="33"/>
        <v/>
      </c>
      <c r="BU83" s="32" t="str">
        <f t="shared" si="22"/>
        <v/>
      </c>
      <c r="BV83" s="32" t="str">
        <f t="shared" si="34"/>
        <v/>
      </c>
      <c r="BW83" s="32" t="str">
        <f t="shared" si="23"/>
        <v/>
      </c>
      <c r="BX83" s="32" t="str">
        <f t="shared" si="35"/>
        <v/>
      </c>
      <c r="BY83" s="32" t="str">
        <f t="shared" si="36"/>
        <v/>
      </c>
      <c r="BZ83" s="32" t="str">
        <f t="shared" si="37"/>
        <v/>
      </c>
      <c r="CA83" s="32" t="str">
        <f t="shared" si="38"/>
        <v/>
      </c>
      <c r="CB83" s="33">
        <f>IF(COUNTIF($CD$7:CD83,CD83)=1,CD83,CD83+COUNTIF($CD$6:CD82,CD83))</f>
        <v>55229</v>
      </c>
      <c r="CC83" s="34">
        <f t="shared" si="24"/>
        <v>55153</v>
      </c>
      <c r="CD83" s="32">
        <f t="shared" si="39"/>
        <v>55153</v>
      </c>
      <c r="CE83" s="32">
        <f t="shared" si="25"/>
        <v>0</v>
      </c>
      <c r="CF83" s="32">
        <f t="shared" si="26"/>
        <v>0</v>
      </c>
      <c r="CG83" s="32" t="str">
        <f t="shared" si="27"/>
        <v/>
      </c>
      <c r="CH83" s="32">
        <v>78</v>
      </c>
      <c r="CI83" s="32" t="s">
        <v>6</v>
      </c>
      <c r="CJ83" s="32" t="str">
        <f t="shared" si="28"/>
        <v/>
      </c>
      <c r="CK83" s="32" t="str">
        <f t="shared" si="29"/>
        <v/>
      </c>
      <c r="CL83" s="32" t="str">
        <f t="shared" si="30"/>
        <v/>
      </c>
      <c r="CM83" s="32" t="str">
        <f t="shared" si="31"/>
        <v/>
      </c>
      <c r="CN83" s="32" t="str">
        <f t="shared" si="32"/>
        <v/>
      </c>
      <c r="CU83" s="32" t="str">
        <f>[1]Hibak!E1123</f>
        <v>Cota 10% din chirii*</v>
      </c>
      <c r="CV83" s="32" t="str">
        <f t="shared" si="21"/>
        <v>Kifizetett bérjövedelmek 10%-a</v>
      </c>
      <c r="CW83" s="32" t="str">
        <f t="shared" si="20"/>
        <v>Kifizetett bérjövedelmek 10%-a</v>
      </c>
      <c r="CZ83" s="32">
        <v>926</v>
      </c>
    </row>
    <row r="84" spans="71:104" x14ac:dyDescent="0.3">
      <c r="BS84" s="32" t="str">
        <f>IF(Kiadasi_kiseroiv!$K$2=BT84,BV84,"")</f>
        <v/>
      </c>
      <c r="BT84" s="34" t="str">
        <f t="shared" si="33"/>
        <v/>
      </c>
      <c r="BU84" s="32" t="str">
        <f t="shared" si="22"/>
        <v/>
      </c>
      <c r="BV84" s="32" t="str">
        <f t="shared" si="34"/>
        <v/>
      </c>
      <c r="BW84" s="32" t="str">
        <f t="shared" si="23"/>
        <v/>
      </c>
      <c r="BX84" s="32" t="str">
        <f t="shared" si="35"/>
        <v/>
      </c>
      <c r="BY84" s="32" t="str">
        <f t="shared" si="36"/>
        <v/>
      </c>
      <c r="BZ84" s="32" t="str">
        <f t="shared" si="37"/>
        <v/>
      </c>
      <c r="CA84" s="32" t="str">
        <f t="shared" si="38"/>
        <v/>
      </c>
      <c r="CB84" s="33">
        <f>IF(COUNTIF($CD$7:CD84,CD84)=1,CD84,CD84+COUNTIF($CD$6:CD83,CD84))</f>
        <v>55230</v>
      </c>
      <c r="CC84" s="34">
        <f t="shared" si="24"/>
        <v>55153</v>
      </c>
      <c r="CD84" s="32">
        <f t="shared" si="39"/>
        <v>55153</v>
      </c>
      <c r="CE84" s="32">
        <f t="shared" si="25"/>
        <v>0</v>
      </c>
      <c r="CF84" s="32">
        <f t="shared" si="26"/>
        <v>0</v>
      </c>
      <c r="CG84" s="32" t="str">
        <f t="shared" si="27"/>
        <v/>
      </c>
      <c r="CH84" s="32">
        <v>79</v>
      </c>
      <c r="CI84" s="32" t="s">
        <v>6</v>
      </c>
      <c r="CJ84" s="32" t="str">
        <f t="shared" si="28"/>
        <v/>
      </c>
      <c r="CK84" s="32" t="str">
        <f t="shared" si="29"/>
        <v/>
      </c>
      <c r="CL84" s="32" t="str">
        <f t="shared" si="30"/>
        <v/>
      </c>
      <c r="CM84" s="32" t="str">
        <f t="shared" si="31"/>
        <v/>
      </c>
      <c r="CN84" s="32" t="str">
        <f t="shared" si="32"/>
        <v/>
      </c>
      <c r="CU84" s="32" t="str">
        <f>[1]Hibak!E1124</f>
        <v>Plăţi pt. parohii*</v>
      </c>
      <c r="CV84" s="32" t="str">
        <f t="shared" si="21"/>
        <v>Kiadások egyházközségek részére</v>
      </c>
      <c r="CW84" s="32" t="str">
        <f t="shared" si="20"/>
        <v>Kiadások egyházközségek részére</v>
      </c>
      <c r="CZ84" s="32">
        <v>927</v>
      </c>
    </row>
    <row r="85" spans="71:104" x14ac:dyDescent="0.3">
      <c r="BS85" s="32" t="str">
        <f>IF(Kiadasi_kiseroiv!$K$2=BT85,BV85,"")</f>
        <v/>
      </c>
      <c r="BT85" s="34" t="str">
        <f t="shared" si="33"/>
        <v/>
      </c>
      <c r="BU85" s="32" t="str">
        <f t="shared" si="22"/>
        <v/>
      </c>
      <c r="BV85" s="32" t="str">
        <f t="shared" si="34"/>
        <v/>
      </c>
      <c r="BW85" s="32" t="str">
        <f t="shared" si="23"/>
        <v/>
      </c>
      <c r="BX85" s="32" t="str">
        <f t="shared" si="35"/>
        <v/>
      </c>
      <c r="BY85" s="32" t="str">
        <f t="shared" si="36"/>
        <v/>
      </c>
      <c r="BZ85" s="32" t="str">
        <f t="shared" si="37"/>
        <v/>
      </c>
      <c r="CA85" s="32" t="str">
        <f t="shared" si="38"/>
        <v/>
      </c>
      <c r="CB85" s="33">
        <f>IF(COUNTIF($CD$7:CD85,CD85)=1,CD85,CD85+COUNTIF($CD$6:CD84,CD85))</f>
        <v>55231</v>
      </c>
      <c r="CC85" s="34">
        <f t="shared" si="24"/>
        <v>55153</v>
      </c>
      <c r="CD85" s="32">
        <f t="shared" si="39"/>
        <v>55153</v>
      </c>
      <c r="CE85" s="32">
        <f t="shared" si="25"/>
        <v>0</v>
      </c>
      <c r="CF85" s="32">
        <f t="shared" si="26"/>
        <v>0</v>
      </c>
      <c r="CG85" s="32" t="str">
        <f t="shared" si="27"/>
        <v/>
      </c>
      <c r="CH85" s="32">
        <v>80</v>
      </c>
      <c r="CI85" s="32" t="s">
        <v>6</v>
      </c>
      <c r="CJ85" s="32" t="str">
        <f t="shared" si="28"/>
        <v/>
      </c>
      <c r="CK85" s="32" t="str">
        <f t="shared" si="29"/>
        <v/>
      </c>
      <c r="CL85" s="32" t="str">
        <f t="shared" si="30"/>
        <v/>
      </c>
      <c r="CM85" s="32" t="str">
        <f t="shared" si="31"/>
        <v/>
      </c>
      <c r="CN85" s="32" t="str">
        <f t="shared" si="32"/>
        <v/>
      </c>
      <c r="CU85" s="32" t="str">
        <f>[1]Hibak!E1125</f>
        <v>Plăţi pt. unităţi ierarhice superioare*</v>
      </c>
      <c r="CV85" s="32" t="str">
        <f t="shared" si="21"/>
        <v>Kiadások a felsőbb egyházi intézmények részére</v>
      </c>
      <c r="CW85" s="32" t="str">
        <f t="shared" si="20"/>
        <v>Kiadások a felsőbb egyházi intézmények részére</v>
      </c>
      <c r="CZ85" s="32">
        <v>928</v>
      </c>
    </row>
    <row r="86" spans="71:104" x14ac:dyDescent="0.3">
      <c r="BS86" s="32" t="str">
        <f>IF(Kiadasi_kiseroiv!$K$2=BT86,BV86,"")</f>
        <v/>
      </c>
      <c r="BT86" s="34" t="str">
        <f t="shared" si="33"/>
        <v/>
      </c>
      <c r="BU86" s="32" t="str">
        <f t="shared" si="22"/>
        <v/>
      </c>
      <c r="BV86" s="32" t="str">
        <f t="shared" si="34"/>
        <v/>
      </c>
      <c r="BW86" s="32" t="str">
        <f t="shared" si="23"/>
        <v/>
      </c>
      <c r="BX86" s="32" t="str">
        <f t="shared" si="35"/>
        <v/>
      </c>
      <c r="BY86" s="32" t="str">
        <f t="shared" si="36"/>
        <v/>
      </c>
      <c r="BZ86" s="32" t="str">
        <f t="shared" si="37"/>
        <v/>
      </c>
      <c r="CA86" s="32" t="str">
        <f t="shared" si="38"/>
        <v/>
      </c>
      <c r="CB86" s="33">
        <f>IF(COUNTIF($CD$7:CD86,CD86)=1,CD86,CD86+COUNTIF($CD$6:CD85,CD86))</f>
        <v>55232</v>
      </c>
      <c r="CC86" s="34">
        <f t="shared" si="24"/>
        <v>55153</v>
      </c>
      <c r="CD86" s="32">
        <f t="shared" si="39"/>
        <v>55153</v>
      </c>
      <c r="CE86" s="32">
        <f t="shared" si="25"/>
        <v>0</v>
      </c>
      <c r="CF86" s="32">
        <f t="shared" si="26"/>
        <v>0</v>
      </c>
      <c r="CG86" s="32" t="str">
        <f t="shared" si="27"/>
        <v/>
      </c>
      <c r="CH86" s="32">
        <v>81</v>
      </c>
      <c r="CI86" s="32" t="s">
        <v>6</v>
      </c>
      <c r="CJ86" s="32" t="str">
        <f t="shared" si="28"/>
        <v/>
      </c>
      <c r="CK86" s="32" t="str">
        <f t="shared" si="29"/>
        <v/>
      </c>
      <c r="CL86" s="32" t="str">
        <f t="shared" si="30"/>
        <v/>
      </c>
      <c r="CM86" s="32" t="str">
        <f t="shared" si="31"/>
        <v/>
      </c>
      <c r="CN86" s="32" t="str">
        <f t="shared" si="32"/>
        <v/>
      </c>
      <c r="CU86" s="32" t="str">
        <f>[1]Hibak!E1126</f>
        <v>Rambursări de credite</v>
      </c>
      <c r="CV86" s="32" t="str">
        <f t="shared" si="21"/>
        <v>Törlesztett hitelek</v>
      </c>
      <c r="CW86" s="32" t="str">
        <f t="shared" si="20"/>
        <v>Törlesztett hitelek</v>
      </c>
      <c r="CZ86" s="32">
        <v>929</v>
      </c>
    </row>
    <row r="87" spans="71:104" x14ac:dyDescent="0.3">
      <c r="BS87" s="32" t="str">
        <f>IF(Kiadasi_kiseroiv!$K$2=BT87,BV87,"")</f>
        <v/>
      </c>
      <c r="BT87" s="34" t="str">
        <f t="shared" si="33"/>
        <v/>
      </c>
      <c r="BU87" s="32" t="str">
        <f t="shared" si="22"/>
        <v/>
      </c>
      <c r="BV87" s="32" t="str">
        <f t="shared" si="34"/>
        <v/>
      </c>
      <c r="BW87" s="32" t="str">
        <f t="shared" si="23"/>
        <v/>
      </c>
      <c r="BX87" s="32" t="str">
        <f t="shared" si="35"/>
        <v/>
      </c>
      <c r="BY87" s="32" t="str">
        <f t="shared" si="36"/>
        <v/>
      </c>
      <c r="BZ87" s="32" t="str">
        <f t="shared" si="37"/>
        <v/>
      </c>
      <c r="CA87" s="32" t="str">
        <f t="shared" si="38"/>
        <v/>
      </c>
      <c r="CB87" s="33">
        <f>IF(COUNTIF($CD$7:CD87,CD87)=1,CD87,CD87+COUNTIF($CD$6:CD86,CD87))</f>
        <v>55233</v>
      </c>
      <c r="CC87" s="34">
        <f t="shared" si="24"/>
        <v>55153</v>
      </c>
      <c r="CD87" s="32">
        <f t="shared" si="39"/>
        <v>55153</v>
      </c>
      <c r="CE87" s="32">
        <f t="shared" si="25"/>
        <v>0</v>
      </c>
      <c r="CF87" s="32">
        <f t="shared" si="26"/>
        <v>0</v>
      </c>
      <c r="CG87" s="32" t="str">
        <f t="shared" si="27"/>
        <v/>
      </c>
      <c r="CH87" s="32">
        <v>82</v>
      </c>
      <c r="CI87" s="32" t="s">
        <v>6</v>
      </c>
      <c r="CJ87" s="32" t="str">
        <f t="shared" si="28"/>
        <v/>
      </c>
      <c r="CK87" s="32" t="str">
        <f t="shared" si="29"/>
        <v/>
      </c>
      <c r="CL87" s="32" t="str">
        <f t="shared" si="30"/>
        <v/>
      </c>
      <c r="CM87" s="32" t="str">
        <f t="shared" si="31"/>
        <v/>
      </c>
      <c r="CN87" s="32" t="str">
        <f t="shared" si="32"/>
        <v/>
      </c>
      <c r="CU87" s="32" t="str">
        <f>[1]Hibak!E1127</f>
        <v>Acordări de credite</v>
      </c>
      <c r="CV87" s="32" t="str">
        <f t="shared" si="21"/>
        <v>Kiadott hitelek</v>
      </c>
      <c r="CW87" s="32" t="str">
        <f t="shared" si="20"/>
        <v>Kiadott hitelek</v>
      </c>
      <c r="CZ87" s="32">
        <v>930</v>
      </c>
    </row>
    <row r="88" spans="71:104" x14ac:dyDescent="0.3">
      <c r="BS88" s="32" t="str">
        <f>IF(Kiadasi_kiseroiv!$K$2=BT88,BV88,"")</f>
        <v/>
      </c>
      <c r="BT88" s="34" t="str">
        <f t="shared" si="33"/>
        <v/>
      </c>
      <c r="BU88" s="32" t="str">
        <f t="shared" si="22"/>
        <v/>
      </c>
      <c r="BV88" s="32" t="str">
        <f t="shared" si="34"/>
        <v/>
      </c>
      <c r="BW88" s="32" t="str">
        <f t="shared" si="23"/>
        <v/>
      </c>
      <c r="BX88" s="32" t="str">
        <f t="shared" si="35"/>
        <v/>
      </c>
      <c r="BY88" s="32" t="str">
        <f t="shared" si="36"/>
        <v/>
      </c>
      <c r="BZ88" s="32" t="str">
        <f t="shared" si="37"/>
        <v/>
      </c>
      <c r="CA88" s="32" t="str">
        <f t="shared" si="38"/>
        <v/>
      </c>
      <c r="CB88" s="33">
        <f>IF(COUNTIF($CD$7:CD88,CD88)=1,CD88,CD88+COUNTIF($CD$6:CD87,CD88))</f>
        <v>55234</v>
      </c>
      <c r="CC88" s="34">
        <f t="shared" si="24"/>
        <v>55153</v>
      </c>
      <c r="CD88" s="32">
        <f t="shared" si="39"/>
        <v>55153</v>
      </c>
      <c r="CE88" s="32">
        <f t="shared" si="25"/>
        <v>0</v>
      </c>
      <c r="CF88" s="32">
        <f t="shared" si="26"/>
        <v>0</v>
      </c>
      <c r="CG88" s="32" t="str">
        <f t="shared" si="27"/>
        <v/>
      </c>
      <c r="CH88" s="32">
        <v>83</v>
      </c>
      <c r="CI88" s="32" t="s">
        <v>6</v>
      </c>
      <c r="CJ88" s="32" t="str">
        <f t="shared" si="28"/>
        <v/>
      </c>
      <c r="CK88" s="32" t="str">
        <f t="shared" si="29"/>
        <v/>
      </c>
      <c r="CL88" s="32" t="str">
        <f t="shared" si="30"/>
        <v/>
      </c>
      <c r="CM88" s="32" t="str">
        <f t="shared" si="31"/>
        <v/>
      </c>
      <c r="CN88" s="32" t="str">
        <f t="shared" si="32"/>
        <v/>
      </c>
      <c r="CU88" s="32">
        <f>[1]Hibak!E1128</f>
        <v>0</v>
      </c>
      <c r="CV88" s="32">
        <f t="shared" si="21"/>
        <v>0</v>
      </c>
      <c r="CW88" s="32">
        <f t="shared" si="20"/>
        <v>0</v>
      </c>
      <c r="CZ88" s="32">
        <v>931</v>
      </c>
    </row>
    <row r="89" spans="71:104" x14ac:dyDescent="0.3">
      <c r="BS89" s="32" t="str">
        <f>IF(Kiadasi_kiseroiv!$K$2=BT89,BV89,"")</f>
        <v/>
      </c>
      <c r="BT89" s="34" t="str">
        <f t="shared" si="33"/>
        <v/>
      </c>
      <c r="BU89" s="32" t="str">
        <f t="shared" si="22"/>
        <v/>
      </c>
      <c r="BV89" s="32" t="str">
        <f t="shared" si="34"/>
        <v/>
      </c>
      <c r="BW89" s="32" t="str">
        <f t="shared" si="23"/>
        <v/>
      </c>
      <c r="BX89" s="32" t="str">
        <f t="shared" si="35"/>
        <v/>
      </c>
      <c r="BY89" s="32" t="str">
        <f t="shared" si="36"/>
        <v/>
      </c>
      <c r="BZ89" s="32" t="str">
        <f t="shared" si="37"/>
        <v/>
      </c>
      <c r="CA89" s="32" t="str">
        <f t="shared" si="38"/>
        <v/>
      </c>
      <c r="CB89" s="33">
        <f>IF(COUNTIF($CD$7:CD89,CD89)=1,CD89,CD89+COUNTIF($CD$6:CD88,CD89))</f>
        <v>55235</v>
      </c>
      <c r="CC89" s="34">
        <f t="shared" si="24"/>
        <v>55153</v>
      </c>
      <c r="CD89" s="32">
        <f t="shared" si="39"/>
        <v>55153</v>
      </c>
      <c r="CE89" s="32">
        <f t="shared" si="25"/>
        <v>0</v>
      </c>
      <c r="CF89" s="32">
        <f t="shared" si="26"/>
        <v>0</v>
      </c>
      <c r="CG89" s="32" t="str">
        <f t="shared" si="27"/>
        <v/>
      </c>
      <c r="CH89" s="32">
        <v>84</v>
      </c>
      <c r="CI89" s="32" t="s">
        <v>6</v>
      </c>
      <c r="CJ89" s="32" t="str">
        <f t="shared" si="28"/>
        <v/>
      </c>
      <c r="CK89" s="32" t="str">
        <f t="shared" si="29"/>
        <v/>
      </c>
      <c r="CL89" s="32" t="str">
        <f t="shared" si="30"/>
        <v/>
      </c>
      <c r="CM89" s="32" t="str">
        <f t="shared" si="31"/>
        <v/>
      </c>
      <c r="CN89" s="32" t="str">
        <f t="shared" si="32"/>
        <v/>
      </c>
      <c r="CU89" s="32">
        <f>[1]Hibak!E1129</f>
        <v>0</v>
      </c>
      <c r="CV89" s="32">
        <f t="shared" si="21"/>
        <v>0</v>
      </c>
      <c r="CW89" s="32">
        <f t="shared" si="20"/>
        <v>0</v>
      </c>
      <c r="CZ89" s="32">
        <v>932</v>
      </c>
    </row>
    <row r="90" spans="71:104" x14ac:dyDescent="0.3">
      <c r="BS90" s="32" t="str">
        <f>IF(Kiadasi_kiseroiv!$K$2=BT90,BV90,"")</f>
        <v/>
      </c>
      <c r="BT90" s="34" t="str">
        <f t="shared" si="33"/>
        <v/>
      </c>
      <c r="BU90" s="32" t="str">
        <f t="shared" si="22"/>
        <v/>
      </c>
      <c r="BV90" s="32" t="str">
        <f t="shared" si="34"/>
        <v/>
      </c>
      <c r="BW90" s="32" t="str">
        <f t="shared" si="23"/>
        <v/>
      </c>
      <c r="BX90" s="32" t="str">
        <f t="shared" si="35"/>
        <v/>
      </c>
      <c r="BY90" s="32" t="str">
        <f t="shared" si="36"/>
        <v/>
      </c>
      <c r="BZ90" s="32" t="str">
        <f t="shared" si="37"/>
        <v/>
      </c>
      <c r="CA90" s="32" t="str">
        <f t="shared" si="38"/>
        <v/>
      </c>
      <c r="CB90" s="33">
        <f>IF(COUNTIF($CD$7:CD90,CD90)=1,CD90,CD90+COUNTIF($CD$6:CD89,CD90))</f>
        <v>55236</v>
      </c>
      <c r="CC90" s="34">
        <f t="shared" si="24"/>
        <v>55153</v>
      </c>
      <c r="CD90" s="32">
        <f t="shared" si="39"/>
        <v>55153</v>
      </c>
      <c r="CE90" s="32">
        <f t="shared" si="25"/>
        <v>0</v>
      </c>
      <c r="CF90" s="32">
        <f t="shared" si="26"/>
        <v>0</v>
      </c>
      <c r="CG90" s="32" t="str">
        <f t="shared" si="27"/>
        <v/>
      </c>
      <c r="CH90" s="32">
        <v>85</v>
      </c>
      <c r="CI90" s="32" t="s">
        <v>6</v>
      </c>
      <c r="CJ90" s="32" t="str">
        <f t="shared" si="28"/>
        <v/>
      </c>
      <c r="CK90" s="32" t="str">
        <f t="shared" si="29"/>
        <v/>
      </c>
      <c r="CL90" s="32" t="str">
        <f t="shared" si="30"/>
        <v/>
      </c>
      <c r="CM90" s="32" t="str">
        <f t="shared" si="31"/>
        <v/>
      </c>
      <c r="CN90" s="32" t="str">
        <f t="shared" si="32"/>
        <v/>
      </c>
      <c r="CU90" s="32">
        <f>[1]Hibak!E1130</f>
        <v>0</v>
      </c>
      <c r="CV90" s="32">
        <f t="shared" si="21"/>
        <v>0</v>
      </c>
      <c r="CW90" s="32">
        <f t="shared" si="20"/>
        <v>0</v>
      </c>
      <c r="CZ90" s="32">
        <v>933</v>
      </c>
    </row>
    <row r="91" spans="71:104" x14ac:dyDescent="0.3">
      <c r="BS91" s="32" t="str">
        <f>IF(Kiadasi_kiseroiv!$K$2=BT91,BV91,"")</f>
        <v/>
      </c>
      <c r="BT91" s="34" t="str">
        <f t="shared" si="33"/>
        <v/>
      </c>
      <c r="BU91" s="32" t="str">
        <f t="shared" si="22"/>
        <v/>
      </c>
      <c r="BV91" s="32" t="str">
        <f t="shared" si="34"/>
        <v/>
      </c>
      <c r="BW91" s="32" t="str">
        <f t="shared" si="23"/>
        <v/>
      </c>
      <c r="BX91" s="32" t="str">
        <f t="shared" si="35"/>
        <v/>
      </c>
      <c r="BY91" s="32" t="str">
        <f t="shared" si="36"/>
        <v/>
      </c>
      <c r="BZ91" s="32" t="str">
        <f t="shared" si="37"/>
        <v/>
      </c>
      <c r="CA91" s="32" t="str">
        <f t="shared" si="38"/>
        <v/>
      </c>
      <c r="CB91" s="33">
        <f>IF(COUNTIF($CD$7:CD91,CD91)=1,CD91,CD91+COUNTIF($CD$6:CD90,CD91))</f>
        <v>55237</v>
      </c>
      <c r="CC91" s="34">
        <f t="shared" si="24"/>
        <v>55153</v>
      </c>
      <c r="CD91" s="32">
        <f t="shared" si="39"/>
        <v>55153</v>
      </c>
      <c r="CE91" s="32">
        <f t="shared" si="25"/>
        <v>0</v>
      </c>
      <c r="CF91" s="32">
        <f t="shared" si="26"/>
        <v>0</v>
      </c>
      <c r="CG91" s="32" t="str">
        <f t="shared" si="27"/>
        <v/>
      </c>
      <c r="CH91" s="32">
        <v>86</v>
      </c>
      <c r="CI91" s="32" t="s">
        <v>6</v>
      </c>
      <c r="CJ91" s="32" t="str">
        <f t="shared" si="28"/>
        <v/>
      </c>
      <c r="CK91" s="32" t="str">
        <f t="shared" si="29"/>
        <v/>
      </c>
      <c r="CL91" s="32" t="str">
        <f t="shared" si="30"/>
        <v/>
      </c>
      <c r="CM91" s="32" t="str">
        <f t="shared" si="31"/>
        <v/>
      </c>
      <c r="CN91" s="32" t="str">
        <f t="shared" si="32"/>
        <v/>
      </c>
      <c r="CU91" s="32">
        <f>[1]Hibak!E1131</f>
        <v>0</v>
      </c>
      <c r="CV91" s="32">
        <f t="shared" si="21"/>
        <v>0</v>
      </c>
      <c r="CW91" s="32">
        <f t="shared" si="20"/>
        <v>0</v>
      </c>
      <c r="CZ91" s="32">
        <v>934</v>
      </c>
    </row>
    <row r="92" spans="71:104" x14ac:dyDescent="0.3">
      <c r="BS92" s="32" t="str">
        <f>IF(Kiadasi_kiseroiv!$K$2=BT92,BV92,"")</f>
        <v/>
      </c>
      <c r="BT92" s="34" t="str">
        <f t="shared" si="33"/>
        <v/>
      </c>
      <c r="BU92" s="32" t="str">
        <f t="shared" si="22"/>
        <v/>
      </c>
      <c r="BV92" s="32" t="str">
        <f t="shared" si="34"/>
        <v/>
      </c>
      <c r="BW92" s="32" t="str">
        <f t="shared" si="23"/>
        <v/>
      </c>
      <c r="BX92" s="32" t="str">
        <f t="shared" si="35"/>
        <v/>
      </c>
      <c r="BY92" s="32" t="str">
        <f t="shared" si="36"/>
        <v/>
      </c>
      <c r="BZ92" s="32" t="str">
        <f t="shared" si="37"/>
        <v/>
      </c>
      <c r="CA92" s="32" t="str">
        <f t="shared" si="38"/>
        <v/>
      </c>
      <c r="CB92" s="33">
        <f>IF(COUNTIF($CD$7:CD92,CD92)=1,CD92,CD92+COUNTIF($CD$6:CD91,CD92))</f>
        <v>55238</v>
      </c>
      <c r="CC92" s="34">
        <f t="shared" si="24"/>
        <v>55153</v>
      </c>
      <c r="CD92" s="32">
        <f t="shared" si="39"/>
        <v>55153</v>
      </c>
      <c r="CE92" s="32">
        <f t="shared" si="25"/>
        <v>0</v>
      </c>
      <c r="CF92" s="32">
        <f t="shared" si="26"/>
        <v>0</v>
      </c>
      <c r="CG92" s="32" t="str">
        <f t="shared" si="27"/>
        <v/>
      </c>
      <c r="CH92" s="32">
        <v>87</v>
      </c>
      <c r="CI92" s="32" t="s">
        <v>6</v>
      </c>
      <c r="CJ92" s="32" t="str">
        <f t="shared" si="28"/>
        <v/>
      </c>
      <c r="CK92" s="32" t="str">
        <f t="shared" si="29"/>
        <v/>
      </c>
      <c r="CL92" s="32" t="str">
        <f t="shared" si="30"/>
        <v/>
      </c>
      <c r="CM92" s="32" t="str">
        <f t="shared" si="31"/>
        <v/>
      </c>
      <c r="CN92" s="32" t="str">
        <f t="shared" si="32"/>
        <v/>
      </c>
    </row>
    <row r="93" spans="71:104" x14ac:dyDescent="0.3">
      <c r="BS93" s="32" t="str">
        <f>IF(Kiadasi_kiseroiv!$K$2=BT93,BV93,"")</f>
        <v/>
      </c>
      <c r="BT93" s="34" t="str">
        <f t="shared" si="33"/>
        <v/>
      </c>
      <c r="BU93" s="32" t="str">
        <f t="shared" si="22"/>
        <v/>
      </c>
      <c r="BV93" s="32" t="str">
        <f t="shared" si="34"/>
        <v/>
      </c>
      <c r="BW93" s="32" t="str">
        <f t="shared" si="23"/>
        <v/>
      </c>
      <c r="BX93" s="32" t="str">
        <f t="shared" si="35"/>
        <v/>
      </c>
      <c r="BY93" s="32" t="str">
        <f t="shared" si="36"/>
        <v/>
      </c>
      <c r="BZ93" s="32" t="str">
        <f t="shared" si="37"/>
        <v/>
      </c>
      <c r="CA93" s="32" t="str">
        <f t="shared" si="38"/>
        <v/>
      </c>
      <c r="CB93" s="33">
        <f>IF(COUNTIF($CD$7:CD93,CD93)=1,CD93,CD93+COUNTIF($CD$6:CD92,CD93))</f>
        <v>55239</v>
      </c>
      <c r="CC93" s="34">
        <f t="shared" si="24"/>
        <v>55153</v>
      </c>
      <c r="CD93" s="32">
        <f t="shared" si="39"/>
        <v>55153</v>
      </c>
      <c r="CE93" s="32">
        <f t="shared" si="25"/>
        <v>0</v>
      </c>
      <c r="CF93" s="32">
        <f t="shared" si="26"/>
        <v>0</v>
      </c>
      <c r="CG93" s="32" t="str">
        <f t="shared" si="27"/>
        <v/>
      </c>
      <c r="CH93" s="32">
        <v>88</v>
      </c>
      <c r="CI93" s="32" t="s">
        <v>6</v>
      </c>
      <c r="CJ93" s="32" t="str">
        <f t="shared" si="28"/>
        <v/>
      </c>
      <c r="CK93" s="32" t="str">
        <f t="shared" si="29"/>
        <v/>
      </c>
      <c r="CL93" s="32" t="str">
        <f t="shared" si="30"/>
        <v/>
      </c>
      <c r="CM93" s="32" t="str">
        <f t="shared" si="31"/>
        <v/>
      </c>
      <c r="CN93" s="32" t="str">
        <f t="shared" si="32"/>
        <v/>
      </c>
    </row>
    <row r="94" spans="71:104" x14ac:dyDescent="0.3">
      <c r="BS94" s="32" t="str">
        <f>IF(Kiadasi_kiseroiv!$K$2=BT94,BV94,"")</f>
        <v/>
      </c>
      <c r="BT94" s="34" t="str">
        <f t="shared" si="33"/>
        <v/>
      </c>
      <c r="BU94" s="32" t="str">
        <f t="shared" si="22"/>
        <v/>
      </c>
      <c r="BV94" s="32" t="str">
        <f t="shared" si="34"/>
        <v/>
      </c>
      <c r="BW94" s="32" t="str">
        <f t="shared" si="23"/>
        <v/>
      </c>
      <c r="BX94" s="32" t="str">
        <f t="shared" si="35"/>
        <v/>
      </c>
      <c r="BY94" s="32" t="str">
        <f t="shared" si="36"/>
        <v/>
      </c>
      <c r="BZ94" s="32" t="str">
        <f t="shared" si="37"/>
        <v/>
      </c>
      <c r="CA94" s="32" t="str">
        <f t="shared" si="38"/>
        <v/>
      </c>
      <c r="CB94" s="33">
        <f>IF(COUNTIF($CD$7:CD94,CD94)=1,CD94,CD94+COUNTIF($CD$6:CD93,CD94))</f>
        <v>55240</v>
      </c>
      <c r="CC94" s="34">
        <f t="shared" si="24"/>
        <v>55153</v>
      </c>
      <c r="CD94" s="32">
        <f t="shared" si="39"/>
        <v>55153</v>
      </c>
      <c r="CE94" s="32">
        <f t="shared" si="25"/>
        <v>0</v>
      </c>
      <c r="CF94" s="32">
        <f t="shared" si="26"/>
        <v>0</v>
      </c>
      <c r="CG94" s="32" t="str">
        <f t="shared" si="27"/>
        <v/>
      </c>
      <c r="CH94" s="32">
        <v>89</v>
      </c>
      <c r="CI94" s="32" t="s">
        <v>6</v>
      </c>
      <c r="CJ94" s="32" t="str">
        <f t="shared" si="28"/>
        <v/>
      </c>
      <c r="CK94" s="32" t="str">
        <f t="shared" si="29"/>
        <v/>
      </c>
      <c r="CL94" s="32" t="str">
        <f t="shared" si="30"/>
        <v/>
      </c>
      <c r="CM94" s="32" t="str">
        <f t="shared" si="31"/>
        <v/>
      </c>
      <c r="CN94" s="32" t="str">
        <f t="shared" si="32"/>
        <v/>
      </c>
    </row>
    <row r="95" spans="71:104" x14ac:dyDescent="0.3">
      <c r="BS95" s="32" t="str">
        <f>IF(Kiadasi_kiseroiv!$K$2=BT95,BV95,"")</f>
        <v/>
      </c>
      <c r="BT95" s="34" t="str">
        <f t="shared" si="33"/>
        <v/>
      </c>
      <c r="BU95" s="32" t="str">
        <f t="shared" si="22"/>
        <v/>
      </c>
      <c r="BV95" s="32" t="str">
        <f t="shared" si="34"/>
        <v/>
      </c>
      <c r="BW95" s="32" t="str">
        <f t="shared" si="23"/>
        <v/>
      </c>
      <c r="BX95" s="32" t="str">
        <f t="shared" si="35"/>
        <v/>
      </c>
      <c r="BY95" s="32" t="str">
        <f t="shared" si="36"/>
        <v/>
      </c>
      <c r="BZ95" s="32" t="str">
        <f t="shared" si="37"/>
        <v/>
      </c>
      <c r="CA95" s="32" t="str">
        <f t="shared" si="38"/>
        <v/>
      </c>
      <c r="CB95" s="33">
        <f>IF(COUNTIF($CD$7:CD95,CD95)=1,CD95,CD95+COUNTIF($CD$6:CD94,CD95))</f>
        <v>55241</v>
      </c>
      <c r="CC95" s="34">
        <f t="shared" si="24"/>
        <v>55153</v>
      </c>
      <c r="CD95" s="32">
        <f t="shared" si="39"/>
        <v>55153</v>
      </c>
      <c r="CE95" s="32">
        <f t="shared" si="25"/>
        <v>0</v>
      </c>
      <c r="CF95" s="32">
        <f t="shared" si="26"/>
        <v>0</v>
      </c>
      <c r="CG95" s="32" t="str">
        <f t="shared" si="27"/>
        <v/>
      </c>
      <c r="CH95" s="32">
        <v>90</v>
      </c>
      <c r="CI95" s="32" t="s">
        <v>6</v>
      </c>
      <c r="CJ95" s="32" t="str">
        <f t="shared" si="28"/>
        <v/>
      </c>
      <c r="CK95" s="32" t="str">
        <f t="shared" si="29"/>
        <v/>
      </c>
      <c r="CL95" s="32" t="str">
        <f t="shared" si="30"/>
        <v/>
      </c>
      <c r="CM95" s="32" t="str">
        <f t="shared" si="31"/>
        <v/>
      </c>
      <c r="CN95" s="32" t="str">
        <f t="shared" si="32"/>
        <v/>
      </c>
    </row>
    <row r="96" spans="71:104" x14ac:dyDescent="0.3">
      <c r="BS96" s="32" t="str">
        <f>IF(Kiadasi_kiseroiv!$K$2=BT96,BV96,"")</f>
        <v/>
      </c>
      <c r="BT96" s="34" t="str">
        <f t="shared" si="33"/>
        <v/>
      </c>
      <c r="BU96" s="32" t="str">
        <f t="shared" si="22"/>
        <v/>
      </c>
      <c r="BV96" s="32" t="str">
        <f t="shared" si="34"/>
        <v/>
      </c>
      <c r="BW96" s="32" t="str">
        <f t="shared" si="23"/>
        <v/>
      </c>
      <c r="BX96" s="32" t="str">
        <f t="shared" si="35"/>
        <v/>
      </c>
      <c r="BY96" s="32" t="str">
        <f t="shared" si="36"/>
        <v/>
      </c>
      <c r="BZ96" s="32" t="str">
        <f t="shared" si="37"/>
        <v/>
      </c>
      <c r="CA96" s="32" t="str">
        <f t="shared" si="38"/>
        <v/>
      </c>
      <c r="CB96" s="33">
        <f>IF(COUNTIF($CD$7:CD96,CD96)=1,CD96,CD96+COUNTIF($CD$6:CD95,CD96))</f>
        <v>55242</v>
      </c>
      <c r="CC96" s="34">
        <f t="shared" si="24"/>
        <v>55153</v>
      </c>
      <c r="CD96" s="32">
        <f t="shared" si="39"/>
        <v>55153</v>
      </c>
      <c r="CE96" s="32">
        <f t="shared" si="25"/>
        <v>0</v>
      </c>
      <c r="CF96" s="32">
        <f t="shared" si="26"/>
        <v>0</v>
      </c>
      <c r="CG96" s="32" t="str">
        <f t="shared" si="27"/>
        <v/>
      </c>
      <c r="CH96" s="32">
        <v>91</v>
      </c>
      <c r="CI96" s="32" t="s">
        <v>6</v>
      </c>
      <c r="CJ96" s="32" t="str">
        <f t="shared" si="28"/>
        <v/>
      </c>
      <c r="CK96" s="32" t="str">
        <f t="shared" si="29"/>
        <v/>
      </c>
      <c r="CL96" s="32" t="str">
        <f t="shared" si="30"/>
        <v/>
      </c>
      <c r="CM96" s="32" t="str">
        <f t="shared" si="31"/>
        <v/>
      </c>
      <c r="CN96" s="32" t="str">
        <f t="shared" si="32"/>
        <v/>
      </c>
    </row>
    <row r="97" spans="71:92" x14ac:dyDescent="0.3">
      <c r="BS97" s="32" t="str">
        <f>IF(Kiadasi_kiseroiv!$K$2=BT97,BV97,"")</f>
        <v/>
      </c>
      <c r="BT97" s="34" t="str">
        <f t="shared" si="33"/>
        <v/>
      </c>
      <c r="BU97" s="32" t="str">
        <f t="shared" si="22"/>
        <v/>
      </c>
      <c r="BV97" s="32" t="str">
        <f t="shared" si="34"/>
        <v/>
      </c>
      <c r="BW97" s="32" t="str">
        <f t="shared" si="23"/>
        <v/>
      </c>
      <c r="BX97" s="32" t="str">
        <f t="shared" si="35"/>
        <v/>
      </c>
      <c r="BY97" s="32" t="str">
        <f t="shared" si="36"/>
        <v/>
      </c>
      <c r="BZ97" s="32" t="str">
        <f t="shared" si="37"/>
        <v/>
      </c>
      <c r="CA97" s="32" t="str">
        <f t="shared" si="38"/>
        <v/>
      </c>
      <c r="CB97" s="33">
        <f>IF(COUNTIF($CD$7:CD97,CD97)=1,CD97,CD97+COUNTIF($CD$6:CD96,CD97))</f>
        <v>55243</v>
      </c>
      <c r="CC97" s="34">
        <f t="shared" si="24"/>
        <v>55153</v>
      </c>
      <c r="CD97" s="32">
        <f t="shared" si="39"/>
        <v>55153</v>
      </c>
      <c r="CE97" s="32">
        <f t="shared" si="25"/>
        <v>0</v>
      </c>
      <c r="CF97" s="32">
        <f t="shared" si="26"/>
        <v>0</v>
      </c>
      <c r="CG97" s="32" t="str">
        <f t="shared" si="27"/>
        <v/>
      </c>
      <c r="CH97" s="32">
        <v>92</v>
      </c>
      <c r="CI97" s="32" t="s">
        <v>6</v>
      </c>
      <c r="CJ97" s="32" t="str">
        <f t="shared" si="28"/>
        <v/>
      </c>
      <c r="CK97" s="32" t="str">
        <f t="shared" si="29"/>
        <v/>
      </c>
      <c r="CL97" s="32" t="str">
        <f t="shared" si="30"/>
        <v/>
      </c>
      <c r="CM97" s="32" t="str">
        <f t="shared" si="31"/>
        <v/>
      </c>
      <c r="CN97" s="32" t="str">
        <f t="shared" si="32"/>
        <v/>
      </c>
    </row>
    <row r="98" spans="71:92" x14ac:dyDescent="0.3">
      <c r="BS98" s="32" t="str">
        <f>IF(Kiadasi_kiseroiv!$K$2=BT98,BV98,"")</f>
        <v/>
      </c>
      <c r="BT98" s="34" t="str">
        <f t="shared" si="33"/>
        <v/>
      </c>
      <c r="BU98" s="32" t="str">
        <f t="shared" si="22"/>
        <v/>
      </c>
      <c r="BV98" s="32" t="str">
        <f t="shared" si="34"/>
        <v/>
      </c>
      <c r="BW98" s="32" t="str">
        <f t="shared" si="23"/>
        <v/>
      </c>
      <c r="BX98" s="32" t="str">
        <f t="shared" si="35"/>
        <v/>
      </c>
      <c r="BY98" s="32" t="str">
        <f t="shared" si="36"/>
        <v/>
      </c>
      <c r="BZ98" s="32" t="str">
        <f t="shared" si="37"/>
        <v/>
      </c>
      <c r="CA98" s="32" t="str">
        <f t="shared" si="38"/>
        <v/>
      </c>
      <c r="CB98" s="33">
        <f>IF(COUNTIF($CD$7:CD98,CD98)=1,CD98,CD98+COUNTIF($CD$6:CD97,CD98))</f>
        <v>55244</v>
      </c>
      <c r="CC98" s="34">
        <f t="shared" si="24"/>
        <v>55153</v>
      </c>
      <c r="CD98" s="32">
        <f t="shared" si="39"/>
        <v>55153</v>
      </c>
      <c r="CE98" s="32">
        <f t="shared" si="25"/>
        <v>0</v>
      </c>
      <c r="CF98" s="32">
        <f t="shared" si="26"/>
        <v>0</v>
      </c>
      <c r="CG98" s="32" t="str">
        <f t="shared" si="27"/>
        <v/>
      </c>
      <c r="CH98" s="32">
        <v>93</v>
      </c>
      <c r="CI98" s="32" t="s">
        <v>6</v>
      </c>
      <c r="CJ98" s="32" t="str">
        <f t="shared" si="28"/>
        <v/>
      </c>
      <c r="CK98" s="32" t="str">
        <f t="shared" si="29"/>
        <v/>
      </c>
      <c r="CL98" s="32" t="str">
        <f t="shared" si="30"/>
        <v/>
      </c>
      <c r="CM98" s="32" t="str">
        <f t="shared" si="31"/>
        <v/>
      </c>
      <c r="CN98" s="32" t="str">
        <f t="shared" si="32"/>
        <v/>
      </c>
    </row>
    <row r="99" spans="71:92" x14ac:dyDescent="0.3">
      <c r="BS99" s="32" t="str">
        <f>IF(Kiadasi_kiseroiv!$K$2=BT99,BV99,"")</f>
        <v/>
      </c>
      <c r="BT99" s="34" t="str">
        <f t="shared" si="33"/>
        <v/>
      </c>
      <c r="BU99" s="32" t="str">
        <f t="shared" si="22"/>
        <v/>
      </c>
      <c r="BV99" s="32" t="str">
        <f t="shared" si="34"/>
        <v/>
      </c>
      <c r="BW99" s="32" t="str">
        <f t="shared" si="23"/>
        <v/>
      </c>
      <c r="BX99" s="32" t="str">
        <f t="shared" si="35"/>
        <v/>
      </c>
      <c r="BY99" s="32" t="str">
        <f t="shared" si="36"/>
        <v/>
      </c>
      <c r="BZ99" s="32" t="str">
        <f t="shared" si="37"/>
        <v/>
      </c>
      <c r="CA99" s="32" t="str">
        <f t="shared" si="38"/>
        <v/>
      </c>
      <c r="CB99" s="33">
        <f>IF(COUNTIF($CD$7:CD99,CD99)=1,CD99,CD99+COUNTIF($CD$6:CD98,CD99))</f>
        <v>55245</v>
      </c>
      <c r="CC99" s="34">
        <f t="shared" si="24"/>
        <v>55153</v>
      </c>
      <c r="CD99" s="32">
        <f t="shared" si="39"/>
        <v>55153</v>
      </c>
      <c r="CE99" s="32">
        <f t="shared" si="25"/>
        <v>0</v>
      </c>
      <c r="CF99" s="32">
        <f t="shared" si="26"/>
        <v>0</v>
      </c>
      <c r="CG99" s="32" t="str">
        <f t="shared" si="27"/>
        <v/>
      </c>
      <c r="CH99" s="32">
        <v>94</v>
      </c>
      <c r="CI99" s="32" t="s">
        <v>6</v>
      </c>
      <c r="CJ99" s="32" t="str">
        <f t="shared" si="28"/>
        <v/>
      </c>
      <c r="CK99" s="32" t="str">
        <f t="shared" si="29"/>
        <v/>
      </c>
      <c r="CL99" s="32" t="str">
        <f t="shared" si="30"/>
        <v/>
      </c>
      <c r="CM99" s="32" t="str">
        <f t="shared" si="31"/>
        <v/>
      </c>
      <c r="CN99" s="32" t="str">
        <f t="shared" si="32"/>
        <v/>
      </c>
    </row>
    <row r="100" spans="71:92" x14ac:dyDescent="0.3">
      <c r="BS100" s="32" t="str">
        <f>IF(Kiadasi_kiseroiv!$K$2=BT100,BV100,"")</f>
        <v/>
      </c>
      <c r="BT100" s="34" t="str">
        <f t="shared" si="33"/>
        <v/>
      </c>
      <c r="BU100" s="32" t="str">
        <f t="shared" si="22"/>
        <v/>
      </c>
      <c r="BV100" s="32" t="str">
        <f t="shared" si="34"/>
        <v/>
      </c>
      <c r="BW100" s="32" t="str">
        <f t="shared" si="23"/>
        <v/>
      </c>
      <c r="BX100" s="32" t="str">
        <f t="shared" si="35"/>
        <v/>
      </c>
      <c r="BY100" s="32" t="str">
        <f t="shared" si="36"/>
        <v/>
      </c>
      <c r="BZ100" s="32" t="str">
        <f t="shared" si="37"/>
        <v/>
      </c>
      <c r="CA100" s="32" t="str">
        <f t="shared" si="38"/>
        <v/>
      </c>
      <c r="CB100" s="33">
        <f>IF(COUNTIF($CD$7:CD100,CD100)=1,CD100,CD100+COUNTIF($CD$6:CD99,CD100))</f>
        <v>55246</v>
      </c>
      <c r="CC100" s="34">
        <f t="shared" si="24"/>
        <v>55153</v>
      </c>
      <c r="CD100" s="32">
        <f t="shared" si="39"/>
        <v>55153</v>
      </c>
      <c r="CE100" s="32">
        <f t="shared" si="25"/>
        <v>0</v>
      </c>
      <c r="CF100" s="32">
        <f t="shared" si="26"/>
        <v>0</v>
      </c>
      <c r="CG100" s="32" t="str">
        <f t="shared" si="27"/>
        <v/>
      </c>
      <c r="CH100" s="32">
        <v>95</v>
      </c>
      <c r="CI100" s="32" t="s">
        <v>6</v>
      </c>
      <c r="CJ100" s="32" t="str">
        <f t="shared" si="28"/>
        <v/>
      </c>
      <c r="CK100" s="32" t="str">
        <f t="shared" si="29"/>
        <v/>
      </c>
      <c r="CL100" s="32" t="str">
        <f t="shared" si="30"/>
        <v/>
      </c>
      <c r="CM100" s="32" t="str">
        <f t="shared" si="31"/>
        <v/>
      </c>
      <c r="CN100" s="32" t="str">
        <f t="shared" si="32"/>
        <v/>
      </c>
    </row>
    <row r="101" spans="71:92" x14ac:dyDescent="0.3">
      <c r="BS101" s="32" t="str">
        <f>IF(Kiadasi_kiseroiv!$K$2=BT101,BV101,"")</f>
        <v/>
      </c>
      <c r="BT101" s="34" t="str">
        <f t="shared" si="33"/>
        <v/>
      </c>
      <c r="BU101" s="32" t="str">
        <f t="shared" si="22"/>
        <v/>
      </c>
      <c r="BV101" s="32" t="str">
        <f t="shared" si="34"/>
        <v/>
      </c>
      <c r="BW101" s="32" t="str">
        <f t="shared" si="23"/>
        <v/>
      </c>
      <c r="BX101" s="32" t="str">
        <f t="shared" si="35"/>
        <v/>
      </c>
      <c r="BY101" s="32" t="str">
        <f t="shared" si="36"/>
        <v/>
      </c>
      <c r="BZ101" s="32" t="str">
        <f t="shared" si="37"/>
        <v/>
      </c>
      <c r="CA101" s="32" t="str">
        <f t="shared" si="38"/>
        <v/>
      </c>
      <c r="CB101" s="33">
        <f>IF(COUNTIF($CD$7:CD101,CD101)=1,CD101,CD101+COUNTIF($CD$6:CD100,CD101))</f>
        <v>55247</v>
      </c>
      <c r="CC101" s="34">
        <f t="shared" si="24"/>
        <v>55153</v>
      </c>
      <c r="CD101" s="32">
        <f t="shared" si="39"/>
        <v>55153</v>
      </c>
      <c r="CE101" s="32">
        <f t="shared" si="25"/>
        <v>0</v>
      </c>
      <c r="CF101" s="32">
        <f t="shared" si="26"/>
        <v>0</v>
      </c>
      <c r="CG101" s="32" t="str">
        <f t="shared" si="27"/>
        <v/>
      </c>
      <c r="CH101" s="32">
        <v>96</v>
      </c>
      <c r="CI101" s="32" t="s">
        <v>6</v>
      </c>
      <c r="CJ101" s="32" t="str">
        <f t="shared" si="28"/>
        <v/>
      </c>
      <c r="CK101" s="32" t="str">
        <f t="shared" si="29"/>
        <v/>
      </c>
      <c r="CL101" s="32" t="str">
        <f t="shared" si="30"/>
        <v/>
      </c>
      <c r="CM101" s="32" t="str">
        <f t="shared" si="31"/>
        <v/>
      </c>
      <c r="CN101" s="32" t="str">
        <f t="shared" si="32"/>
        <v/>
      </c>
    </row>
    <row r="102" spans="71:92" x14ac:dyDescent="0.3">
      <c r="BS102" s="32" t="str">
        <f>IF(Kiadasi_kiseroiv!$K$2=BT102,BV102,"")</f>
        <v/>
      </c>
      <c r="BT102" s="34" t="str">
        <f t="shared" si="33"/>
        <v/>
      </c>
      <c r="BU102" s="32" t="str">
        <f t="shared" si="22"/>
        <v/>
      </c>
      <c r="BV102" s="32" t="str">
        <f t="shared" si="34"/>
        <v/>
      </c>
      <c r="BW102" s="32" t="str">
        <f t="shared" si="23"/>
        <v/>
      </c>
      <c r="BX102" s="32" t="str">
        <f t="shared" si="35"/>
        <v/>
      </c>
      <c r="BY102" s="32" t="str">
        <f t="shared" si="36"/>
        <v/>
      </c>
      <c r="BZ102" s="32" t="str">
        <f t="shared" si="37"/>
        <v/>
      </c>
      <c r="CA102" s="32" t="str">
        <f t="shared" si="38"/>
        <v/>
      </c>
      <c r="CB102" s="33">
        <f>IF(COUNTIF($CD$7:CD102,CD102)=1,CD102,CD102+COUNTIF($CD$6:CD101,CD102))</f>
        <v>55248</v>
      </c>
      <c r="CC102" s="34">
        <f t="shared" si="24"/>
        <v>55153</v>
      </c>
      <c r="CD102" s="32">
        <f t="shared" si="39"/>
        <v>55153</v>
      </c>
      <c r="CE102" s="32">
        <f t="shared" si="25"/>
        <v>0</v>
      </c>
      <c r="CF102" s="32">
        <f t="shared" si="26"/>
        <v>0</v>
      </c>
      <c r="CG102" s="32" t="str">
        <f t="shared" si="27"/>
        <v/>
      </c>
      <c r="CH102" s="32">
        <v>97</v>
      </c>
      <c r="CI102" s="32" t="s">
        <v>6</v>
      </c>
      <c r="CJ102" s="32" t="str">
        <f t="shared" si="28"/>
        <v/>
      </c>
      <c r="CK102" s="32" t="str">
        <f t="shared" si="29"/>
        <v/>
      </c>
      <c r="CL102" s="32" t="str">
        <f t="shared" si="30"/>
        <v/>
      </c>
      <c r="CM102" s="32" t="str">
        <f t="shared" si="31"/>
        <v/>
      </c>
      <c r="CN102" s="32" t="str">
        <f t="shared" si="32"/>
        <v/>
      </c>
    </row>
    <row r="103" spans="71:92" x14ac:dyDescent="0.3">
      <c r="BS103" s="32" t="str">
        <f>IF(Kiadasi_kiseroiv!$K$2=BT103,BV103,"")</f>
        <v/>
      </c>
      <c r="BT103" s="34" t="str">
        <f t="shared" si="33"/>
        <v/>
      </c>
      <c r="BU103" s="32" t="str">
        <f t="shared" si="22"/>
        <v/>
      </c>
      <c r="BV103" s="32" t="str">
        <f t="shared" si="34"/>
        <v/>
      </c>
      <c r="BW103" s="32" t="str">
        <f t="shared" si="23"/>
        <v/>
      </c>
      <c r="BX103" s="32" t="str">
        <f t="shared" si="35"/>
        <v/>
      </c>
      <c r="BY103" s="32" t="str">
        <f t="shared" si="36"/>
        <v/>
      </c>
      <c r="BZ103" s="32" t="str">
        <f t="shared" si="37"/>
        <v/>
      </c>
      <c r="CA103" s="32" t="str">
        <f t="shared" si="38"/>
        <v/>
      </c>
      <c r="CB103" s="33">
        <f>IF(COUNTIF($CD$7:CD103,CD103)=1,CD103,CD103+COUNTIF($CD$6:CD102,CD103))</f>
        <v>55249</v>
      </c>
      <c r="CC103" s="34">
        <f t="shared" si="24"/>
        <v>55153</v>
      </c>
      <c r="CD103" s="32">
        <f t="shared" si="39"/>
        <v>55153</v>
      </c>
      <c r="CE103" s="32">
        <f t="shared" si="25"/>
        <v>0</v>
      </c>
      <c r="CF103" s="32">
        <f t="shared" si="26"/>
        <v>0</v>
      </c>
      <c r="CG103" s="32" t="str">
        <f t="shared" si="27"/>
        <v/>
      </c>
      <c r="CH103" s="32">
        <v>98</v>
      </c>
      <c r="CI103" s="32" t="s">
        <v>6</v>
      </c>
      <c r="CJ103" s="32" t="str">
        <f t="shared" si="28"/>
        <v/>
      </c>
      <c r="CK103" s="32" t="str">
        <f t="shared" si="29"/>
        <v/>
      </c>
      <c r="CL103" s="32" t="str">
        <f t="shared" si="30"/>
        <v/>
      </c>
      <c r="CM103" s="32" t="str">
        <f t="shared" si="31"/>
        <v/>
      </c>
      <c r="CN103" s="32" t="str">
        <f t="shared" si="32"/>
        <v/>
      </c>
    </row>
    <row r="104" spans="71:92" x14ac:dyDescent="0.3">
      <c r="BS104" s="32" t="str">
        <f>IF(Kiadasi_kiseroiv!$K$2=BT104,BV104,"")</f>
        <v/>
      </c>
      <c r="BT104" s="34" t="str">
        <f t="shared" si="33"/>
        <v/>
      </c>
      <c r="BU104" s="32" t="str">
        <f t="shared" si="22"/>
        <v/>
      </c>
      <c r="BV104" s="32" t="str">
        <f t="shared" si="34"/>
        <v/>
      </c>
      <c r="BW104" s="32" t="str">
        <f t="shared" si="23"/>
        <v/>
      </c>
      <c r="BX104" s="32" t="str">
        <f t="shared" si="35"/>
        <v/>
      </c>
      <c r="BY104" s="32" t="str">
        <f t="shared" si="36"/>
        <v/>
      </c>
      <c r="BZ104" s="32" t="str">
        <f t="shared" si="37"/>
        <v/>
      </c>
      <c r="CA104" s="32" t="str">
        <f t="shared" si="38"/>
        <v/>
      </c>
      <c r="CB104" s="33">
        <f>IF(COUNTIF($CD$7:CD104,CD104)=1,CD104,CD104+COUNTIF($CD$6:CD103,CD104))</f>
        <v>55250</v>
      </c>
      <c r="CC104" s="34">
        <f t="shared" si="24"/>
        <v>55153</v>
      </c>
      <c r="CD104" s="32">
        <f t="shared" si="39"/>
        <v>55153</v>
      </c>
      <c r="CE104" s="32">
        <f t="shared" si="25"/>
        <v>0</v>
      </c>
      <c r="CF104" s="32">
        <f t="shared" si="26"/>
        <v>0</v>
      </c>
      <c r="CG104" s="32" t="str">
        <f t="shared" si="27"/>
        <v/>
      </c>
      <c r="CH104" s="32">
        <v>99</v>
      </c>
      <c r="CI104" s="32" t="s">
        <v>6</v>
      </c>
      <c r="CJ104" s="32" t="str">
        <f t="shared" si="28"/>
        <v/>
      </c>
      <c r="CK104" s="32" t="str">
        <f t="shared" si="29"/>
        <v/>
      </c>
      <c r="CL104" s="32" t="str">
        <f t="shared" si="30"/>
        <v/>
      </c>
      <c r="CM104" s="32" t="str">
        <f t="shared" si="31"/>
        <v/>
      </c>
      <c r="CN104" s="32" t="str">
        <f t="shared" si="32"/>
        <v/>
      </c>
    </row>
    <row r="105" spans="71:92" x14ac:dyDescent="0.3">
      <c r="BS105" s="32" t="str">
        <f>IF(Kiadasi_kiseroiv!$K$2=BT105,BV105,"")</f>
        <v/>
      </c>
      <c r="BT105" s="34" t="str">
        <f t="shared" si="33"/>
        <v/>
      </c>
      <c r="BU105" s="32" t="str">
        <f t="shared" si="22"/>
        <v/>
      </c>
      <c r="BV105" s="32" t="str">
        <f t="shared" si="34"/>
        <v/>
      </c>
      <c r="BW105" s="32" t="str">
        <f t="shared" si="23"/>
        <v/>
      </c>
      <c r="BX105" s="32" t="str">
        <f t="shared" si="35"/>
        <v/>
      </c>
      <c r="BY105" s="32" t="str">
        <f t="shared" si="36"/>
        <v/>
      </c>
      <c r="BZ105" s="32" t="str">
        <f t="shared" si="37"/>
        <v/>
      </c>
      <c r="CA105" s="32" t="str">
        <f t="shared" si="38"/>
        <v/>
      </c>
      <c r="CB105" s="33">
        <f>IF(COUNTIF($CD$7:CD105,CD105)=1,CD105,CD105+COUNTIF($CD$6:CD104,CD105))</f>
        <v>55251</v>
      </c>
      <c r="CC105" s="34">
        <f t="shared" si="24"/>
        <v>55153</v>
      </c>
      <c r="CD105" s="32">
        <f t="shared" si="39"/>
        <v>55153</v>
      </c>
      <c r="CE105" s="32">
        <f t="shared" si="25"/>
        <v>0</v>
      </c>
      <c r="CF105" s="32">
        <f t="shared" si="26"/>
        <v>0</v>
      </c>
      <c r="CG105" s="32" t="str">
        <f t="shared" si="27"/>
        <v/>
      </c>
      <c r="CH105" s="32">
        <v>100</v>
      </c>
      <c r="CI105" s="32" t="s">
        <v>6</v>
      </c>
      <c r="CJ105" s="32" t="str">
        <f t="shared" si="28"/>
        <v/>
      </c>
      <c r="CK105" s="32" t="str">
        <f t="shared" si="29"/>
        <v/>
      </c>
      <c r="CL105" s="32" t="str">
        <f t="shared" si="30"/>
        <v/>
      </c>
      <c r="CM105" s="32" t="str">
        <f t="shared" si="31"/>
        <v/>
      </c>
      <c r="CN105" s="32" t="str">
        <f t="shared" si="32"/>
        <v/>
      </c>
    </row>
    <row r="106" spans="71:92" x14ac:dyDescent="0.3">
      <c r="BS106" s="32" t="str">
        <f>IF(Kiadasi_kiseroiv!$K$2=BT106,BV106,"")</f>
        <v/>
      </c>
      <c r="BT106" s="34" t="str">
        <f t="shared" si="33"/>
        <v/>
      </c>
      <c r="BU106" s="32" t="str">
        <f t="shared" si="22"/>
        <v/>
      </c>
      <c r="BV106" s="32" t="str">
        <f t="shared" si="34"/>
        <v/>
      </c>
      <c r="BW106" s="32" t="str">
        <f t="shared" si="23"/>
        <v/>
      </c>
      <c r="BX106" s="32" t="str">
        <f t="shared" si="35"/>
        <v/>
      </c>
      <c r="BY106" s="32" t="str">
        <f t="shared" si="36"/>
        <v/>
      </c>
      <c r="BZ106" s="32" t="str">
        <f t="shared" si="37"/>
        <v/>
      </c>
      <c r="CA106" s="32" t="str">
        <f t="shared" si="38"/>
        <v/>
      </c>
      <c r="CB106" s="33">
        <f>IF(COUNTIF($CD$7:CD106,CD106)=1,CD106,CD106+COUNTIF($CD$6:CD105,CD106))</f>
        <v>55252</v>
      </c>
      <c r="CC106" s="34">
        <f t="shared" si="24"/>
        <v>55153</v>
      </c>
      <c r="CD106" s="32">
        <f t="shared" si="39"/>
        <v>55153</v>
      </c>
      <c r="CE106" s="32">
        <f t="shared" si="25"/>
        <v>0</v>
      </c>
      <c r="CF106" s="32">
        <f t="shared" si="26"/>
        <v>0</v>
      </c>
      <c r="CG106" s="32" t="str">
        <f t="shared" si="27"/>
        <v/>
      </c>
      <c r="CH106" s="32">
        <v>101</v>
      </c>
      <c r="CI106" s="32" t="s">
        <v>6</v>
      </c>
      <c r="CJ106" s="32" t="str">
        <f t="shared" si="28"/>
        <v/>
      </c>
      <c r="CK106" s="32" t="str">
        <f t="shared" si="29"/>
        <v/>
      </c>
      <c r="CL106" s="32" t="str">
        <f t="shared" si="30"/>
        <v/>
      </c>
      <c r="CM106" s="32" t="str">
        <f t="shared" si="31"/>
        <v/>
      </c>
      <c r="CN106" s="32" t="str">
        <f t="shared" si="32"/>
        <v/>
      </c>
    </row>
    <row r="107" spans="71:92" x14ac:dyDescent="0.3">
      <c r="BS107" s="32" t="str">
        <f>IF(Kiadasi_kiseroiv!$K$2=BT107,BV107,"")</f>
        <v/>
      </c>
      <c r="BT107" s="34" t="str">
        <f t="shared" si="33"/>
        <v/>
      </c>
      <c r="BU107" s="32" t="str">
        <f t="shared" si="22"/>
        <v/>
      </c>
      <c r="BV107" s="32" t="str">
        <f t="shared" si="34"/>
        <v/>
      </c>
      <c r="BW107" s="32" t="str">
        <f t="shared" si="23"/>
        <v/>
      </c>
      <c r="BX107" s="32" t="str">
        <f t="shared" si="35"/>
        <v/>
      </c>
      <c r="BY107" s="32" t="str">
        <f t="shared" si="36"/>
        <v/>
      </c>
      <c r="BZ107" s="32" t="str">
        <f t="shared" si="37"/>
        <v/>
      </c>
      <c r="CA107" s="32" t="str">
        <f t="shared" si="38"/>
        <v/>
      </c>
      <c r="CB107" s="33">
        <f>IF(COUNTIF($CD$7:CD107,CD107)=1,CD107,CD107+COUNTIF($CD$6:CD106,CD107))</f>
        <v>55253</v>
      </c>
      <c r="CC107" s="34">
        <f t="shared" si="24"/>
        <v>55153</v>
      </c>
      <c r="CD107" s="32">
        <f t="shared" si="39"/>
        <v>55153</v>
      </c>
      <c r="CE107" s="32">
        <f t="shared" si="25"/>
        <v>0</v>
      </c>
      <c r="CF107" s="32">
        <f t="shared" si="26"/>
        <v>0</v>
      </c>
      <c r="CG107" s="32" t="str">
        <f t="shared" si="27"/>
        <v/>
      </c>
      <c r="CH107" s="32">
        <v>102</v>
      </c>
      <c r="CI107" s="32" t="s">
        <v>6</v>
      </c>
      <c r="CJ107" s="32" t="str">
        <f t="shared" si="28"/>
        <v/>
      </c>
      <c r="CK107" s="32" t="str">
        <f t="shared" si="29"/>
        <v/>
      </c>
      <c r="CL107" s="32" t="str">
        <f t="shared" si="30"/>
        <v/>
      </c>
      <c r="CM107" s="32" t="str">
        <f t="shared" si="31"/>
        <v/>
      </c>
      <c r="CN107" s="32" t="str">
        <f t="shared" si="32"/>
        <v/>
      </c>
    </row>
    <row r="108" spans="71:92" x14ac:dyDescent="0.3">
      <c r="BS108" s="32" t="str">
        <f>IF(Kiadasi_kiseroiv!$K$2=BT108,BV108,"")</f>
        <v/>
      </c>
      <c r="BT108" s="34" t="str">
        <f t="shared" si="33"/>
        <v/>
      </c>
      <c r="BU108" s="32" t="str">
        <f t="shared" si="22"/>
        <v/>
      </c>
      <c r="BV108" s="32" t="str">
        <f t="shared" si="34"/>
        <v/>
      </c>
      <c r="BW108" s="32" t="str">
        <f t="shared" si="23"/>
        <v/>
      </c>
      <c r="BX108" s="32" t="str">
        <f t="shared" si="35"/>
        <v/>
      </c>
      <c r="BY108" s="32" t="str">
        <f t="shared" si="36"/>
        <v/>
      </c>
      <c r="BZ108" s="32" t="str">
        <f t="shared" si="37"/>
        <v/>
      </c>
      <c r="CA108" s="32" t="str">
        <f t="shared" si="38"/>
        <v/>
      </c>
      <c r="CB108" s="33">
        <f>IF(COUNTIF($CD$7:CD108,CD108)=1,CD108,CD108+COUNTIF($CD$6:CD107,CD108))</f>
        <v>55254</v>
      </c>
      <c r="CC108" s="34">
        <f t="shared" si="24"/>
        <v>55153</v>
      </c>
      <c r="CD108" s="32">
        <f t="shared" si="39"/>
        <v>55153</v>
      </c>
      <c r="CE108" s="32">
        <f t="shared" si="25"/>
        <v>0</v>
      </c>
      <c r="CF108" s="32">
        <f t="shared" si="26"/>
        <v>0</v>
      </c>
      <c r="CG108" s="32" t="str">
        <f t="shared" si="27"/>
        <v/>
      </c>
      <c r="CH108" s="32">
        <v>103</v>
      </c>
      <c r="CI108" s="32" t="s">
        <v>6</v>
      </c>
      <c r="CJ108" s="32" t="str">
        <f t="shared" si="28"/>
        <v/>
      </c>
      <c r="CK108" s="32" t="str">
        <f t="shared" si="29"/>
        <v/>
      </c>
      <c r="CL108" s="32" t="str">
        <f t="shared" si="30"/>
        <v/>
      </c>
      <c r="CM108" s="32" t="str">
        <f t="shared" si="31"/>
        <v/>
      </c>
      <c r="CN108" s="32" t="str">
        <f t="shared" si="32"/>
        <v/>
      </c>
    </row>
    <row r="109" spans="71:92" x14ac:dyDescent="0.3">
      <c r="BS109" s="32" t="str">
        <f>IF(Kiadasi_kiseroiv!$K$2=BT109,BV109,"")</f>
        <v/>
      </c>
      <c r="BT109" s="34" t="str">
        <f t="shared" si="33"/>
        <v/>
      </c>
      <c r="BU109" s="32" t="str">
        <f t="shared" si="22"/>
        <v/>
      </c>
      <c r="BV109" s="32" t="str">
        <f t="shared" si="34"/>
        <v/>
      </c>
      <c r="BW109" s="32" t="str">
        <f t="shared" si="23"/>
        <v/>
      </c>
      <c r="BX109" s="32" t="str">
        <f t="shared" si="35"/>
        <v/>
      </c>
      <c r="BY109" s="32" t="str">
        <f t="shared" si="36"/>
        <v/>
      </c>
      <c r="BZ109" s="32" t="str">
        <f t="shared" si="37"/>
        <v/>
      </c>
      <c r="CA109" s="32" t="str">
        <f t="shared" si="38"/>
        <v/>
      </c>
      <c r="CB109" s="33">
        <f>IF(COUNTIF($CD$7:CD109,CD109)=1,CD109,CD109+COUNTIF($CD$6:CD108,CD109))</f>
        <v>55255</v>
      </c>
      <c r="CC109" s="34">
        <f t="shared" si="24"/>
        <v>55153</v>
      </c>
      <c r="CD109" s="32">
        <f t="shared" si="39"/>
        <v>55153</v>
      </c>
      <c r="CE109" s="32">
        <f t="shared" si="25"/>
        <v>0</v>
      </c>
      <c r="CF109" s="32">
        <f t="shared" si="26"/>
        <v>0</v>
      </c>
      <c r="CG109" s="32" t="str">
        <f t="shared" si="27"/>
        <v/>
      </c>
      <c r="CH109" s="32">
        <v>104</v>
      </c>
      <c r="CI109" s="32" t="s">
        <v>6</v>
      </c>
      <c r="CJ109" s="32" t="str">
        <f t="shared" si="28"/>
        <v/>
      </c>
      <c r="CK109" s="32" t="str">
        <f t="shared" si="29"/>
        <v/>
      </c>
      <c r="CL109" s="32" t="str">
        <f t="shared" si="30"/>
        <v/>
      </c>
      <c r="CM109" s="32" t="str">
        <f t="shared" si="31"/>
        <v/>
      </c>
      <c r="CN109" s="32" t="str">
        <f t="shared" si="32"/>
        <v/>
      </c>
    </row>
    <row r="110" spans="71:92" x14ac:dyDescent="0.3">
      <c r="BS110" s="32" t="str">
        <f>IF(Kiadasi_kiseroiv!$K$2=BT110,BV110,"")</f>
        <v/>
      </c>
      <c r="BT110" s="34" t="str">
        <f t="shared" si="33"/>
        <v/>
      </c>
      <c r="BU110" s="32" t="str">
        <f t="shared" si="22"/>
        <v/>
      </c>
      <c r="BV110" s="32" t="str">
        <f t="shared" si="34"/>
        <v/>
      </c>
      <c r="BW110" s="32" t="str">
        <f t="shared" si="23"/>
        <v/>
      </c>
      <c r="BX110" s="32" t="str">
        <f t="shared" si="35"/>
        <v/>
      </c>
      <c r="BY110" s="32" t="str">
        <f t="shared" si="36"/>
        <v/>
      </c>
      <c r="BZ110" s="32" t="str">
        <f t="shared" si="37"/>
        <v/>
      </c>
      <c r="CA110" s="32" t="str">
        <f t="shared" si="38"/>
        <v/>
      </c>
      <c r="CB110" s="33">
        <f>IF(COUNTIF($CD$7:CD110,CD110)=1,CD110,CD110+COUNTIF($CD$6:CD109,CD110))</f>
        <v>55256</v>
      </c>
      <c r="CC110" s="34">
        <f t="shared" si="24"/>
        <v>55153</v>
      </c>
      <c r="CD110" s="32">
        <f t="shared" si="39"/>
        <v>55153</v>
      </c>
      <c r="CE110" s="32">
        <f t="shared" si="25"/>
        <v>0</v>
      </c>
      <c r="CF110" s="32">
        <f t="shared" si="26"/>
        <v>0</v>
      </c>
      <c r="CG110" s="32" t="str">
        <f t="shared" si="27"/>
        <v/>
      </c>
      <c r="CH110" s="32">
        <v>105</v>
      </c>
      <c r="CI110" s="32" t="s">
        <v>6</v>
      </c>
      <c r="CJ110" s="32" t="str">
        <f t="shared" si="28"/>
        <v/>
      </c>
      <c r="CK110" s="32" t="str">
        <f t="shared" si="29"/>
        <v/>
      </c>
      <c r="CL110" s="32" t="str">
        <f t="shared" si="30"/>
        <v/>
      </c>
      <c r="CM110" s="32" t="str">
        <f t="shared" si="31"/>
        <v/>
      </c>
      <c r="CN110" s="32" t="str">
        <f t="shared" si="32"/>
        <v/>
      </c>
    </row>
    <row r="111" spans="71:92" x14ac:dyDescent="0.3">
      <c r="BS111" s="32" t="str">
        <f>IF(Kiadasi_kiseroiv!$K$2=BT111,BV111,"")</f>
        <v/>
      </c>
      <c r="BT111" s="34" t="str">
        <f t="shared" si="33"/>
        <v/>
      </c>
      <c r="BU111" s="32" t="str">
        <f t="shared" si="22"/>
        <v/>
      </c>
      <c r="BV111" s="32" t="str">
        <f t="shared" si="34"/>
        <v/>
      </c>
      <c r="BW111" s="32" t="str">
        <f t="shared" si="23"/>
        <v/>
      </c>
      <c r="BX111" s="32" t="str">
        <f t="shared" si="35"/>
        <v/>
      </c>
      <c r="BY111" s="32" t="str">
        <f t="shared" si="36"/>
        <v/>
      </c>
      <c r="BZ111" s="32" t="str">
        <f t="shared" si="37"/>
        <v/>
      </c>
      <c r="CA111" s="32" t="str">
        <f t="shared" si="38"/>
        <v/>
      </c>
      <c r="CB111" s="33">
        <f>IF(COUNTIF($CD$7:CD111,CD111)=1,CD111,CD111+COUNTIF($CD$6:CD110,CD111))</f>
        <v>55257</v>
      </c>
      <c r="CC111" s="34">
        <f t="shared" si="24"/>
        <v>55153</v>
      </c>
      <c r="CD111" s="32">
        <f t="shared" si="39"/>
        <v>55153</v>
      </c>
      <c r="CE111" s="32">
        <f t="shared" si="25"/>
        <v>0</v>
      </c>
      <c r="CF111" s="32">
        <f t="shared" si="26"/>
        <v>0</v>
      </c>
      <c r="CG111" s="32" t="str">
        <f t="shared" si="27"/>
        <v/>
      </c>
      <c r="CH111" s="32">
        <v>106</v>
      </c>
      <c r="CI111" s="32" t="s">
        <v>6</v>
      </c>
      <c r="CJ111" s="32" t="str">
        <f t="shared" si="28"/>
        <v/>
      </c>
      <c r="CK111" s="32" t="str">
        <f t="shared" si="29"/>
        <v/>
      </c>
      <c r="CL111" s="32" t="str">
        <f t="shared" si="30"/>
        <v/>
      </c>
      <c r="CM111" s="32" t="str">
        <f t="shared" si="31"/>
        <v/>
      </c>
      <c r="CN111" s="32" t="str">
        <f t="shared" si="32"/>
        <v/>
      </c>
    </row>
    <row r="112" spans="71:92" x14ac:dyDescent="0.3">
      <c r="BS112" s="32" t="str">
        <f>IF(Kiadasi_kiseroiv!$K$2=BT112,BV112,"")</f>
        <v/>
      </c>
      <c r="BT112" s="34" t="str">
        <f t="shared" si="33"/>
        <v/>
      </c>
      <c r="BU112" s="32" t="str">
        <f t="shared" si="22"/>
        <v/>
      </c>
      <c r="BV112" s="32" t="str">
        <f t="shared" si="34"/>
        <v/>
      </c>
      <c r="BW112" s="32" t="str">
        <f t="shared" si="23"/>
        <v/>
      </c>
      <c r="BX112" s="32" t="str">
        <f t="shared" si="35"/>
        <v/>
      </c>
      <c r="BY112" s="32" t="str">
        <f t="shared" si="36"/>
        <v/>
      </c>
      <c r="BZ112" s="32" t="str">
        <f t="shared" si="37"/>
        <v/>
      </c>
      <c r="CA112" s="32" t="str">
        <f t="shared" si="38"/>
        <v/>
      </c>
      <c r="CB112" s="33">
        <f>IF(COUNTIF($CD$7:CD112,CD112)=1,CD112,CD112+COUNTIF($CD$6:CD111,CD112))</f>
        <v>55258</v>
      </c>
      <c r="CC112" s="34">
        <f t="shared" si="24"/>
        <v>55153</v>
      </c>
      <c r="CD112" s="32">
        <f t="shared" si="39"/>
        <v>55153</v>
      </c>
      <c r="CE112" s="32">
        <f t="shared" si="25"/>
        <v>0</v>
      </c>
      <c r="CF112" s="32">
        <f t="shared" si="26"/>
        <v>0</v>
      </c>
      <c r="CG112" s="32" t="str">
        <f t="shared" si="27"/>
        <v/>
      </c>
      <c r="CH112" s="32">
        <v>107</v>
      </c>
      <c r="CI112" s="32" t="s">
        <v>6</v>
      </c>
      <c r="CJ112" s="32" t="str">
        <f t="shared" si="28"/>
        <v/>
      </c>
      <c r="CK112" s="32" t="str">
        <f t="shared" si="29"/>
        <v/>
      </c>
      <c r="CL112" s="32" t="str">
        <f t="shared" si="30"/>
        <v/>
      </c>
      <c r="CM112" s="32" t="str">
        <f t="shared" si="31"/>
        <v/>
      </c>
      <c r="CN112" s="32" t="str">
        <f t="shared" si="32"/>
        <v/>
      </c>
    </row>
    <row r="113" spans="71:92" x14ac:dyDescent="0.3">
      <c r="BS113" s="32" t="str">
        <f>IF(Kiadasi_kiseroiv!$K$2=BT113,BV113,"")</f>
        <v/>
      </c>
      <c r="BT113" s="34" t="str">
        <f t="shared" si="33"/>
        <v/>
      </c>
      <c r="BU113" s="32" t="str">
        <f t="shared" si="22"/>
        <v/>
      </c>
      <c r="BV113" s="32" t="str">
        <f t="shared" si="34"/>
        <v/>
      </c>
      <c r="BW113" s="32" t="str">
        <f t="shared" si="23"/>
        <v/>
      </c>
      <c r="BX113" s="32" t="str">
        <f t="shared" si="35"/>
        <v/>
      </c>
      <c r="BY113" s="32" t="str">
        <f t="shared" si="36"/>
        <v/>
      </c>
      <c r="BZ113" s="32" t="str">
        <f t="shared" si="37"/>
        <v/>
      </c>
      <c r="CA113" s="32" t="str">
        <f t="shared" si="38"/>
        <v/>
      </c>
      <c r="CB113" s="33">
        <f>IF(COUNTIF($CD$7:CD113,CD113)=1,CD113,CD113+COUNTIF($CD$6:CD112,CD113))</f>
        <v>55259</v>
      </c>
      <c r="CC113" s="34">
        <f t="shared" si="24"/>
        <v>55153</v>
      </c>
      <c r="CD113" s="32">
        <f t="shared" si="39"/>
        <v>55153</v>
      </c>
      <c r="CE113" s="32">
        <f t="shared" si="25"/>
        <v>0</v>
      </c>
      <c r="CF113" s="32">
        <f t="shared" si="26"/>
        <v>0</v>
      </c>
      <c r="CG113" s="32" t="str">
        <f t="shared" si="27"/>
        <v/>
      </c>
      <c r="CH113" s="32">
        <v>108</v>
      </c>
      <c r="CI113" s="32" t="s">
        <v>6</v>
      </c>
      <c r="CJ113" s="32" t="str">
        <f t="shared" si="28"/>
        <v/>
      </c>
      <c r="CK113" s="32" t="str">
        <f t="shared" si="29"/>
        <v/>
      </c>
      <c r="CL113" s="32" t="str">
        <f t="shared" si="30"/>
        <v/>
      </c>
      <c r="CM113" s="32" t="str">
        <f t="shared" si="31"/>
        <v/>
      </c>
      <c r="CN113" s="32" t="str">
        <f t="shared" si="32"/>
        <v/>
      </c>
    </row>
    <row r="114" spans="71:92" x14ac:dyDescent="0.3">
      <c r="BS114" s="32" t="str">
        <f>IF(Kiadasi_kiseroiv!$K$2=BT114,BV114,"")</f>
        <v/>
      </c>
      <c r="BT114" s="34" t="str">
        <f t="shared" si="33"/>
        <v/>
      </c>
      <c r="BU114" s="32" t="str">
        <f t="shared" si="22"/>
        <v/>
      </c>
      <c r="BV114" s="32" t="str">
        <f t="shared" si="34"/>
        <v/>
      </c>
      <c r="BW114" s="32" t="str">
        <f t="shared" si="23"/>
        <v/>
      </c>
      <c r="BX114" s="32" t="str">
        <f t="shared" si="35"/>
        <v/>
      </c>
      <c r="BY114" s="32" t="str">
        <f t="shared" si="36"/>
        <v/>
      </c>
      <c r="BZ114" s="32" t="str">
        <f t="shared" si="37"/>
        <v/>
      </c>
      <c r="CA114" s="32" t="str">
        <f t="shared" si="38"/>
        <v/>
      </c>
      <c r="CB114" s="33">
        <f>IF(COUNTIF($CD$7:CD114,CD114)=1,CD114,CD114+COUNTIF($CD$6:CD113,CD114))</f>
        <v>55260</v>
      </c>
      <c r="CC114" s="34">
        <f t="shared" si="24"/>
        <v>55153</v>
      </c>
      <c r="CD114" s="32">
        <f t="shared" si="39"/>
        <v>55153</v>
      </c>
      <c r="CE114" s="32">
        <f t="shared" si="25"/>
        <v>0</v>
      </c>
      <c r="CF114" s="32">
        <f t="shared" si="26"/>
        <v>0</v>
      </c>
      <c r="CG114" s="32" t="str">
        <f t="shared" si="27"/>
        <v/>
      </c>
      <c r="CH114" s="32">
        <v>109</v>
      </c>
      <c r="CI114" s="32" t="s">
        <v>6</v>
      </c>
      <c r="CJ114" s="32" t="str">
        <f t="shared" si="28"/>
        <v/>
      </c>
      <c r="CK114" s="32" t="str">
        <f t="shared" si="29"/>
        <v/>
      </c>
      <c r="CL114" s="32" t="str">
        <f t="shared" si="30"/>
        <v/>
      </c>
      <c r="CM114" s="32" t="str">
        <f t="shared" si="31"/>
        <v/>
      </c>
      <c r="CN114" s="32" t="str">
        <f t="shared" si="32"/>
        <v/>
      </c>
    </row>
    <row r="115" spans="71:92" x14ac:dyDescent="0.3">
      <c r="BS115" s="32" t="str">
        <f>IF(Kiadasi_kiseroiv!$K$2=BT115,BV115,"")</f>
        <v/>
      </c>
      <c r="BT115" s="34" t="str">
        <f t="shared" si="33"/>
        <v/>
      </c>
      <c r="BU115" s="32" t="str">
        <f t="shared" si="22"/>
        <v/>
      </c>
      <c r="BV115" s="32" t="str">
        <f t="shared" si="34"/>
        <v/>
      </c>
      <c r="BW115" s="32" t="str">
        <f t="shared" si="23"/>
        <v/>
      </c>
      <c r="BX115" s="32" t="str">
        <f t="shared" si="35"/>
        <v/>
      </c>
      <c r="BY115" s="32" t="str">
        <f t="shared" si="36"/>
        <v/>
      </c>
      <c r="BZ115" s="32" t="str">
        <f t="shared" si="37"/>
        <v/>
      </c>
      <c r="CA115" s="32" t="str">
        <f t="shared" si="38"/>
        <v/>
      </c>
      <c r="CB115" s="33">
        <f>IF(COUNTIF($CD$7:CD115,CD115)=1,CD115,CD115+COUNTIF($CD$6:CD114,CD115))</f>
        <v>55261</v>
      </c>
      <c r="CC115" s="34">
        <f t="shared" si="24"/>
        <v>55153</v>
      </c>
      <c r="CD115" s="32">
        <f t="shared" si="39"/>
        <v>55153</v>
      </c>
      <c r="CE115" s="32">
        <f t="shared" si="25"/>
        <v>0</v>
      </c>
      <c r="CF115" s="32">
        <f t="shared" si="26"/>
        <v>0</v>
      </c>
      <c r="CG115" s="32" t="str">
        <f t="shared" si="27"/>
        <v/>
      </c>
      <c r="CH115" s="32">
        <v>110</v>
      </c>
      <c r="CI115" s="32" t="s">
        <v>6</v>
      </c>
      <c r="CJ115" s="32" t="str">
        <f t="shared" si="28"/>
        <v/>
      </c>
      <c r="CK115" s="32" t="str">
        <f t="shared" si="29"/>
        <v/>
      </c>
      <c r="CL115" s="32" t="str">
        <f t="shared" si="30"/>
        <v/>
      </c>
      <c r="CM115" s="32" t="str">
        <f t="shared" si="31"/>
        <v/>
      </c>
      <c r="CN115" s="32" t="str">
        <f t="shared" si="32"/>
        <v/>
      </c>
    </row>
    <row r="116" spans="71:92" x14ac:dyDescent="0.3">
      <c r="BS116" s="32" t="str">
        <f>IF(Kiadasi_kiseroiv!$K$2=BT116,BV116,"")</f>
        <v/>
      </c>
      <c r="BT116" s="34" t="str">
        <f t="shared" si="33"/>
        <v/>
      </c>
      <c r="BU116" s="32" t="str">
        <f t="shared" si="22"/>
        <v/>
      </c>
      <c r="BV116" s="32" t="str">
        <f t="shared" si="34"/>
        <v/>
      </c>
      <c r="BW116" s="32" t="str">
        <f t="shared" si="23"/>
        <v/>
      </c>
      <c r="BX116" s="32" t="str">
        <f t="shared" si="35"/>
        <v/>
      </c>
      <c r="BY116" s="32" t="str">
        <f t="shared" si="36"/>
        <v/>
      </c>
      <c r="BZ116" s="32" t="str">
        <f t="shared" si="37"/>
        <v/>
      </c>
      <c r="CA116" s="32" t="str">
        <f t="shared" si="38"/>
        <v/>
      </c>
      <c r="CB116" s="33">
        <f>IF(COUNTIF($CD$7:CD116,CD116)=1,CD116,CD116+COUNTIF($CD$6:CD115,CD116))</f>
        <v>55262</v>
      </c>
      <c r="CC116" s="34">
        <f t="shared" si="24"/>
        <v>55153</v>
      </c>
      <c r="CD116" s="32">
        <f t="shared" si="39"/>
        <v>55153</v>
      </c>
      <c r="CE116" s="32">
        <f t="shared" si="25"/>
        <v>0</v>
      </c>
      <c r="CF116" s="32">
        <f t="shared" si="26"/>
        <v>0</v>
      </c>
      <c r="CG116" s="32" t="str">
        <f t="shared" si="27"/>
        <v/>
      </c>
      <c r="CH116" s="32">
        <v>111</v>
      </c>
      <c r="CI116" s="32" t="s">
        <v>6</v>
      </c>
      <c r="CJ116" s="32" t="str">
        <f t="shared" si="28"/>
        <v/>
      </c>
      <c r="CK116" s="32" t="str">
        <f t="shared" si="29"/>
        <v/>
      </c>
      <c r="CL116" s="32" t="str">
        <f t="shared" si="30"/>
        <v/>
      </c>
      <c r="CM116" s="32" t="str">
        <f t="shared" si="31"/>
        <v/>
      </c>
      <c r="CN116" s="32" t="str">
        <f t="shared" si="32"/>
        <v/>
      </c>
    </row>
    <row r="117" spans="71:92" x14ac:dyDescent="0.3">
      <c r="BS117" s="32" t="str">
        <f>IF(Kiadasi_kiseroiv!$K$2=BT117,BV117,"")</f>
        <v/>
      </c>
      <c r="BT117" s="34" t="str">
        <f t="shared" si="33"/>
        <v/>
      </c>
      <c r="BU117" s="32" t="str">
        <f t="shared" si="22"/>
        <v/>
      </c>
      <c r="BV117" s="32" t="str">
        <f t="shared" si="34"/>
        <v/>
      </c>
      <c r="BW117" s="32" t="str">
        <f t="shared" si="23"/>
        <v/>
      </c>
      <c r="BX117" s="32" t="str">
        <f t="shared" si="35"/>
        <v/>
      </c>
      <c r="BY117" s="32" t="str">
        <f t="shared" si="36"/>
        <v/>
      </c>
      <c r="BZ117" s="32" t="str">
        <f t="shared" si="37"/>
        <v/>
      </c>
      <c r="CA117" s="32" t="str">
        <f t="shared" si="38"/>
        <v/>
      </c>
      <c r="CB117" s="33">
        <f>IF(COUNTIF($CD$7:CD117,CD117)=1,CD117,CD117+COUNTIF($CD$6:CD116,CD117))</f>
        <v>55263</v>
      </c>
      <c r="CC117" s="34">
        <f t="shared" si="24"/>
        <v>55153</v>
      </c>
      <c r="CD117" s="32">
        <f t="shared" si="39"/>
        <v>55153</v>
      </c>
      <c r="CE117" s="32">
        <f t="shared" si="25"/>
        <v>0</v>
      </c>
      <c r="CF117" s="32">
        <f t="shared" si="26"/>
        <v>0</v>
      </c>
      <c r="CG117" s="32" t="str">
        <f t="shared" si="27"/>
        <v/>
      </c>
      <c r="CH117" s="32">
        <v>112</v>
      </c>
      <c r="CI117" s="32" t="s">
        <v>6</v>
      </c>
      <c r="CJ117" s="32" t="str">
        <f t="shared" si="28"/>
        <v/>
      </c>
      <c r="CK117" s="32" t="str">
        <f t="shared" si="29"/>
        <v/>
      </c>
      <c r="CL117" s="32" t="str">
        <f t="shared" si="30"/>
        <v/>
      </c>
      <c r="CM117" s="32" t="str">
        <f t="shared" si="31"/>
        <v/>
      </c>
      <c r="CN117" s="32" t="str">
        <f t="shared" si="32"/>
        <v/>
      </c>
    </row>
    <row r="118" spans="71:92" x14ac:dyDescent="0.3">
      <c r="BS118" s="32" t="str">
        <f>IF(Kiadasi_kiseroiv!$K$2=BT118,BV118,"")</f>
        <v/>
      </c>
      <c r="BT118" s="34" t="str">
        <f t="shared" si="33"/>
        <v/>
      </c>
      <c r="BU118" s="32" t="str">
        <f t="shared" si="22"/>
        <v/>
      </c>
      <c r="BV118" s="32" t="str">
        <f t="shared" si="34"/>
        <v/>
      </c>
      <c r="BW118" s="32" t="str">
        <f t="shared" si="23"/>
        <v/>
      </c>
      <c r="BX118" s="32" t="str">
        <f t="shared" si="35"/>
        <v/>
      </c>
      <c r="BY118" s="32" t="str">
        <f t="shared" si="36"/>
        <v/>
      </c>
      <c r="BZ118" s="32" t="str">
        <f t="shared" si="37"/>
        <v/>
      </c>
      <c r="CA118" s="32" t="str">
        <f t="shared" si="38"/>
        <v/>
      </c>
      <c r="CB118" s="33">
        <f>IF(COUNTIF($CD$7:CD118,CD118)=1,CD118,CD118+COUNTIF($CD$6:CD117,CD118))</f>
        <v>55264</v>
      </c>
      <c r="CC118" s="34">
        <f t="shared" si="24"/>
        <v>55153</v>
      </c>
      <c r="CD118" s="32">
        <f t="shared" si="39"/>
        <v>55153</v>
      </c>
      <c r="CE118" s="32">
        <f t="shared" si="25"/>
        <v>0</v>
      </c>
      <c r="CF118" s="32">
        <f t="shared" si="26"/>
        <v>0</v>
      </c>
      <c r="CG118" s="32" t="str">
        <f t="shared" si="27"/>
        <v/>
      </c>
      <c r="CH118" s="32">
        <v>113</v>
      </c>
      <c r="CI118" s="32" t="s">
        <v>6</v>
      </c>
      <c r="CJ118" s="32" t="str">
        <f t="shared" si="28"/>
        <v/>
      </c>
      <c r="CK118" s="32" t="str">
        <f t="shared" si="29"/>
        <v/>
      </c>
      <c r="CL118" s="32" t="str">
        <f t="shared" si="30"/>
        <v/>
      </c>
      <c r="CM118" s="32" t="str">
        <f t="shared" si="31"/>
        <v/>
      </c>
      <c r="CN118" s="32" t="str">
        <f t="shared" si="32"/>
        <v/>
      </c>
    </row>
    <row r="119" spans="71:92" x14ac:dyDescent="0.3">
      <c r="BS119" s="32" t="str">
        <f>IF(Kiadasi_kiseroiv!$K$2=BT119,BV119,"")</f>
        <v/>
      </c>
      <c r="BT119" s="34" t="str">
        <f t="shared" si="33"/>
        <v/>
      </c>
      <c r="BU119" s="32" t="str">
        <f t="shared" si="22"/>
        <v/>
      </c>
      <c r="BV119" s="32" t="str">
        <f t="shared" si="34"/>
        <v/>
      </c>
      <c r="BW119" s="32" t="str">
        <f t="shared" si="23"/>
        <v/>
      </c>
      <c r="BX119" s="32" t="str">
        <f t="shared" si="35"/>
        <v/>
      </c>
      <c r="BY119" s="32" t="str">
        <f t="shared" si="36"/>
        <v/>
      </c>
      <c r="BZ119" s="32" t="str">
        <f t="shared" si="37"/>
        <v/>
      </c>
      <c r="CA119" s="32" t="str">
        <f t="shared" si="38"/>
        <v/>
      </c>
      <c r="CB119" s="33">
        <f>IF(COUNTIF($CD$7:CD119,CD119)=1,CD119,CD119+COUNTIF($CD$6:CD118,CD119))</f>
        <v>55265</v>
      </c>
      <c r="CC119" s="34">
        <f t="shared" si="24"/>
        <v>55153</v>
      </c>
      <c r="CD119" s="32">
        <f t="shared" si="39"/>
        <v>55153</v>
      </c>
      <c r="CE119" s="32">
        <f t="shared" si="25"/>
        <v>0</v>
      </c>
      <c r="CF119" s="32">
        <f t="shared" si="26"/>
        <v>0</v>
      </c>
      <c r="CG119" s="32" t="str">
        <f t="shared" si="27"/>
        <v/>
      </c>
      <c r="CH119" s="32">
        <v>114</v>
      </c>
      <c r="CI119" s="32" t="s">
        <v>6</v>
      </c>
      <c r="CJ119" s="32" t="str">
        <f t="shared" si="28"/>
        <v/>
      </c>
      <c r="CK119" s="32" t="str">
        <f t="shared" si="29"/>
        <v/>
      </c>
      <c r="CL119" s="32" t="str">
        <f t="shared" si="30"/>
        <v/>
      </c>
      <c r="CM119" s="32" t="str">
        <f t="shared" si="31"/>
        <v/>
      </c>
      <c r="CN119" s="32" t="str">
        <f t="shared" si="32"/>
        <v/>
      </c>
    </row>
    <row r="120" spans="71:92" x14ac:dyDescent="0.3">
      <c r="BS120" s="32" t="str">
        <f>IF(Kiadasi_kiseroiv!$K$2=BT120,BV120,"")</f>
        <v/>
      </c>
      <c r="BT120" s="34" t="str">
        <f t="shared" si="33"/>
        <v/>
      </c>
      <c r="BU120" s="32" t="str">
        <f t="shared" si="22"/>
        <v/>
      </c>
      <c r="BV120" s="32" t="str">
        <f t="shared" si="34"/>
        <v/>
      </c>
      <c r="BW120" s="32" t="str">
        <f t="shared" si="23"/>
        <v/>
      </c>
      <c r="BX120" s="32" t="str">
        <f t="shared" si="35"/>
        <v/>
      </c>
      <c r="BY120" s="32" t="str">
        <f t="shared" si="36"/>
        <v/>
      </c>
      <c r="BZ120" s="32" t="str">
        <f t="shared" si="37"/>
        <v/>
      </c>
      <c r="CA120" s="32" t="str">
        <f t="shared" si="38"/>
        <v/>
      </c>
      <c r="CB120" s="33">
        <f>IF(COUNTIF($CD$7:CD120,CD120)=1,CD120,CD120+COUNTIF($CD$6:CD119,CD120))</f>
        <v>55266</v>
      </c>
      <c r="CC120" s="34">
        <f t="shared" si="24"/>
        <v>55153</v>
      </c>
      <c r="CD120" s="32">
        <f t="shared" si="39"/>
        <v>55153</v>
      </c>
      <c r="CE120" s="32">
        <f t="shared" si="25"/>
        <v>0</v>
      </c>
      <c r="CF120" s="32">
        <f t="shared" si="26"/>
        <v>0</v>
      </c>
      <c r="CG120" s="32" t="str">
        <f t="shared" si="27"/>
        <v/>
      </c>
      <c r="CH120" s="32">
        <v>115</v>
      </c>
      <c r="CI120" s="32" t="s">
        <v>6</v>
      </c>
      <c r="CJ120" s="32" t="str">
        <f t="shared" si="28"/>
        <v/>
      </c>
      <c r="CK120" s="32" t="str">
        <f t="shared" si="29"/>
        <v/>
      </c>
      <c r="CL120" s="32" t="str">
        <f t="shared" si="30"/>
        <v/>
      </c>
      <c r="CM120" s="32" t="str">
        <f t="shared" si="31"/>
        <v/>
      </c>
      <c r="CN120" s="32" t="str">
        <f t="shared" si="32"/>
        <v/>
      </c>
    </row>
    <row r="121" spans="71:92" x14ac:dyDescent="0.3">
      <c r="BS121" s="32" t="str">
        <f>IF(Kiadasi_kiseroiv!$K$2=BT121,BV121,"")</f>
        <v/>
      </c>
      <c r="BT121" s="34" t="str">
        <f t="shared" si="33"/>
        <v/>
      </c>
      <c r="BU121" s="32" t="str">
        <f t="shared" si="22"/>
        <v/>
      </c>
      <c r="BV121" s="32" t="str">
        <f t="shared" si="34"/>
        <v/>
      </c>
      <c r="BW121" s="32" t="str">
        <f t="shared" si="23"/>
        <v/>
      </c>
      <c r="BX121" s="32" t="str">
        <f t="shared" si="35"/>
        <v/>
      </c>
      <c r="BY121" s="32" t="str">
        <f t="shared" si="36"/>
        <v/>
      </c>
      <c r="BZ121" s="32" t="str">
        <f t="shared" si="37"/>
        <v/>
      </c>
      <c r="CA121" s="32" t="str">
        <f t="shared" si="38"/>
        <v/>
      </c>
      <c r="CB121" s="33">
        <f>IF(COUNTIF($CD$7:CD121,CD121)=1,CD121,CD121+COUNTIF($CD$6:CD120,CD121))</f>
        <v>55267</v>
      </c>
      <c r="CC121" s="34">
        <f t="shared" si="24"/>
        <v>55153</v>
      </c>
      <c r="CD121" s="32">
        <f t="shared" si="39"/>
        <v>55153</v>
      </c>
      <c r="CE121" s="32">
        <f t="shared" si="25"/>
        <v>0</v>
      </c>
      <c r="CF121" s="32">
        <f t="shared" si="26"/>
        <v>0</v>
      </c>
      <c r="CG121" s="32" t="str">
        <f t="shared" si="27"/>
        <v/>
      </c>
      <c r="CH121" s="32">
        <v>116</v>
      </c>
      <c r="CI121" s="32" t="s">
        <v>6</v>
      </c>
      <c r="CJ121" s="32" t="str">
        <f t="shared" si="28"/>
        <v/>
      </c>
      <c r="CK121" s="32" t="str">
        <f t="shared" si="29"/>
        <v/>
      </c>
      <c r="CL121" s="32" t="str">
        <f t="shared" si="30"/>
        <v/>
      </c>
      <c r="CM121" s="32" t="str">
        <f t="shared" si="31"/>
        <v/>
      </c>
      <c r="CN121" s="32" t="str">
        <f t="shared" si="32"/>
        <v/>
      </c>
    </row>
    <row r="122" spans="71:92" x14ac:dyDescent="0.3">
      <c r="BS122" s="32" t="str">
        <f>IF(Kiadasi_kiseroiv!$K$2=BT122,BV122,"")</f>
        <v/>
      </c>
      <c r="BT122" s="34" t="str">
        <f t="shared" si="33"/>
        <v/>
      </c>
      <c r="BU122" s="32" t="str">
        <f t="shared" si="22"/>
        <v/>
      </c>
      <c r="BV122" s="32" t="str">
        <f t="shared" si="34"/>
        <v/>
      </c>
      <c r="BW122" s="32" t="str">
        <f t="shared" si="23"/>
        <v/>
      </c>
      <c r="BX122" s="32" t="str">
        <f t="shared" si="35"/>
        <v/>
      </c>
      <c r="BY122" s="32" t="str">
        <f t="shared" si="36"/>
        <v/>
      </c>
      <c r="BZ122" s="32" t="str">
        <f t="shared" si="37"/>
        <v/>
      </c>
      <c r="CA122" s="32" t="str">
        <f t="shared" si="38"/>
        <v/>
      </c>
      <c r="CB122" s="33">
        <f>IF(COUNTIF($CD$7:CD122,CD122)=1,CD122,CD122+COUNTIF($CD$6:CD121,CD122))</f>
        <v>55268</v>
      </c>
      <c r="CC122" s="34">
        <f t="shared" si="24"/>
        <v>55153</v>
      </c>
      <c r="CD122" s="32">
        <f t="shared" si="39"/>
        <v>55153</v>
      </c>
      <c r="CE122" s="32">
        <f t="shared" si="25"/>
        <v>0</v>
      </c>
      <c r="CF122" s="32">
        <f t="shared" si="26"/>
        <v>0</v>
      </c>
      <c r="CG122" s="32" t="str">
        <f t="shared" si="27"/>
        <v/>
      </c>
      <c r="CH122" s="32">
        <v>117</v>
      </c>
      <c r="CI122" s="32" t="s">
        <v>6</v>
      </c>
      <c r="CJ122" s="32" t="str">
        <f t="shared" si="28"/>
        <v/>
      </c>
      <c r="CK122" s="32" t="str">
        <f t="shared" si="29"/>
        <v/>
      </c>
      <c r="CL122" s="32" t="str">
        <f t="shared" si="30"/>
        <v/>
      </c>
      <c r="CM122" s="32" t="str">
        <f t="shared" si="31"/>
        <v/>
      </c>
      <c r="CN122" s="32" t="str">
        <f t="shared" si="32"/>
        <v/>
      </c>
    </row>
    <row r="123" spans="71:92" x14ac:dyDescent="0.3">
      <c r="BS123" s="32" t="str">
        <f>IF(Kiadasi_kiseroiv!$K$2=BT123,BV123,"")</f>
        <v/>
      </c>
      <c r="BT123" s="34" t="str">
        <f t="shared" si="33"/>
        <v/>
      </c>
      <c r="BU123" s="32" t="str">
        <f t="shared" si="22"/>
        <v/>
      </c>
      <c r="BV123" s="32" t="str">
        <f t="shared" si="34"/>
        <v/>
      </c>
      <c r="BW123" s="32" t="str">
        <f t="shared" si="23"/>
        <v/>
      </c>
      <c r="BX123" s="32" t="str">
        <f t="shared" si="35"/>
        <v/>
      </c>
      <c r="BY123" s="32" t="str">
        <f t="shared" si="36"/>
        <v/>
      </c>
      <c r="BZ123" s="32" t="str">
        <f t="shared" si="37"/>
        <v/>
      </c>
      <c r="CA123" s="32" t="str">
        <f t="shared" si="38"/>
        <v/>
      </c>
      <c r="CB123" s="33">
        <f>IF(COUNTIF($CD$7:CD123,CD123)=1,CD123,CD123+COUNTIF($CD$6:CD122,CD123))</f>
        <v>55269</v>
      </c>
      <c r="CC123" s="34">
        <f t="shared" si="24"/>
        <v>55153</v>
      </c>
      <c r="CD123" s="32">
        <f t="shared" si="39"/>
        <v>55153</v>
      </c>
      <c r="CE123" s="32">
        <f t="shared" si="25"/>
        <v>0</v>
      </c>
      <c r="CF123" s="32">
        <f t="shared" si="26"/>
        <v>0</v>
      </c>
      <c r="CG123" s="32" t="str">
        <f t="shared" si="27"/>
        <v/>
      </c>
      <c r="CH123" s="32">
        <v>118</v>
      </c>
      <c r="CI123" s="32" t="s">
        <v>6</v>
      </c>
      <c r="CJ123" s="32" t="str">
        <f t="shared" si="28"/>
        <v/>
      </c>
      <c r="CK123" s="32" t="str">
        <f t="shared" si="29"/>
        <v/>
      </c>
      <c r="CL123" s="32" t="str">
        <f t="shared" si="30"/>
        <v/>
      </c>
      <c r="CM123" s="32" t="str">
        <f t="shared" si="31"/>
        <v/>
      </c>
      <c r="CN123" s="32" t="str">
        <f t="shared" si="32"/>
        <v/>
      </c>
    </row>
    <row r="124" spans="71:92" x14ac:dyDescent="0.3">
      <c r="BS124" s="32" t="str">
        <f>IF(Kiadasi_kiseroiv!$K$2=BT124,BV124,"")</f>
        <v/>
      </c>
      <c r="BT124" s="34" t="str">
        <f t="shared" si="33"/>
        <v/>
      </c>
      <c r="BU124" s="32" t="str">
        <f t="shared" si="22"/>
        <v/>
      </c>
      <c r="BV124" s="32" t="str">
        <f t="shared" si="34"/>
        <v/>
      </c>
      <c r="BW124" s="32" t="str">
        <f t="shared" si="23"/>
        <v/>
      </c>
      <c r="BX124" s="32" t="str">
        <f t="shared" si="35"/>
        <v/>
      </c>
      <c r="BY124" s="32" t="str">
        <f t="shared" si="36"/>
        <v/>
      </c>
      <c r="BZ124" s="32" t="str">
        <f t="shared" si="37"/>
        <v/>
      </c>
      <c r="CA124" s="32" t="str">
        <f t="shared" si="38"/>
        <v/>
      </c>
      <c r="CB124" s="33">
        <f>IF(COUNTIF($CD$7:CD124,CD124)=1,CD124,CD124+COUNTIF($CD$6:CD123,CD124))</f>
        <v>55270</v>
      </c>
      <c r="CC124" s="34">
        <f t="shared" si="24"/>
        <v>55153</v>
      </c>
      <c r="CD124" s="32">
        <f t="shared" si="39"/>
        <v>55153</v>
      </c>
      <c r="CE124" s="32">
        <f t="shared" si="25"/>
        <v>0</v>
      </c>
      <c r="CF124" s="32">
        <f t="shared" si="26"/>
        <v>0</v>
      </c>
      <c r="CG124" s="32" t="str">
        <f t="shared" si="27"/>
        <v/>
      </c>
      <c r="CH124" s="32">
        <v>119</v>
      </c>
      <c r="CI124" s="32" t="s">
        <v>6</v>
      </c>
      <c r="CJ124" s="32" t="str">
        <f t="shared" si="28"/>
        <v/>
      </c>
      <c r="CK124" s="32" t="str">
        <f t="shared" si="29"/>
        <v/>
      </c>
      <c r="CL124" s="32" t="str">
        <f t="shared" si="30"/>
        <v/>
      </c>
      <c r="CM124" s="32" t="str">
        <f t="shared" si="31"/>
        <v/>
      </c>
      <c r="CN124" s="32" t="str">
        <f t="shared" si="32"/>
        <v/>
      </c>
    </row>
    <row r="125" spans="71:92" x14ac:dyDescent="0.3">
      <c r="BS125" s="32" t="str">
        <f>IF(Kiadasi_kiseroiv!$K$2=BT125,BV125,"")</f>
        <v/>
      </c>
      <c r="BT125" s="34" t="str">
        <f t="shared" si="33"/>
        <v/>
      </c>
      <c r="BU125" s="32" t="str">
        <f t="shared" si="22"/>
        <v/>
      </c>
      <c r="BV125" s="32" t="str">
        <f t="shared" si="34"/>
        <v/>
      </c>
      <c r="BW125" s="32" t="str">
        <f t="shared" si="23"/>
        <v/>
      </c>
      <c r="BX125" s="32" t="str">
        <f t="shared" si="35"/>
        <v/>
      </c>
      <c r="BY125" s="32" t="str">
        <f t="shared" si="36"/>
        <v/>
      </c>
      <c r="BZ125" s="32" t="str">
        <f t="shared" si="37"/>
        <v/>
      </c>
      <c r="CA125" s="32" t="str">
        <f t="shared" si="38"/>
        <v/>
      </c>
      <c r="CB125" s="33">
        <f>IF(COUNTIF($CD$7:CD125,CD125)=1,CD125,CD125+COUNTIF($CD$6:CD124,CD125))</f>
        <v>55271</v>
      </c>
      <c r="CC125" s="34">
        <f t="shared" si="24"/>
        <v>55153</v>
      </c>
      <c r="CD125" s="32">
        <f t="shared" si="39"/>
        <v>55153</v>
      </c>
      <c r="CE125" s="32">
        <f t="shared" si="25"/>
        <v>0</v>
      </c>
      <c r="CF125" s="32">
        <f t="shared" si="26"/>
        <v>0</v>
      </c>
      <c r="CG125" s="32" t="str">
        <f t="shared" si="27"/>
        <v/>
      </c>
      <c r="CH125" s="32">
        <v>120</v>
      </c>
      <c r="CI125" s="32" t="s">
        <v>6</v>
      </c>
      <c r="CJ125" s="32" t="str">
        <f t="shared" si="28"/>
        <v/>
      </c>
      <c r="CK125" s="32" t="str">
        <f t="shared" si="29"/>
        <v/>
      </c>
      <c r="CL125" s="32" t="str">
        <f t="shared" si="30"/>
        <v/>
      </c>
      <c r="CM125" s="32" t="str">
        <f t="shared" si="31"/>
        <v/>
      </c>
      <c r="CN125" s="32" t="str">
        <f t="shared" si="32"/>
        <v/>
      </c>
    </row>
    <row r="126" spans="71:92" x14ac:dyDescent="0.3">
      <c r="BS126" s="32" t="str">
        <f>IF(Kiadasi_kiseroiv!$K$2=BT126,BV126,"")</f>
        <v/>
      </c>
      <c r="BT126" s="34" t="str">
        <f t="shared" si="33"/>
        <v/>
      </c>
      <c r="BU126" s="32" t="str">
        <f t="shared" si="22"/>
        <v/>
      </c>
      <c r="BV126" s="32" t="str">
        <f t="shared" si="34"/>
        <v/>
      </c>
      <c r="BW126" s="32" t="str">
        <f t="shared" si="23"/>
        <v/>
      </c>
      <c r="BX126" s="32" t="str">
        <f t="shared" si="35"/>
        <v/>
      </c>
      <c r="BY126" s="32" t="str">
        <f t="shared" si="36"/>
        <v/>
      </c>
      <c r="BZ126" s="32" t="str">
        <f t="shared" si="37"/>
        <v/>
      </c>
      <c r="CA126" s="32" t="str">
        <f t="shared" si="38"/>
        <v/>
      </c>
      <c r="CB126" s="33">
        <f>IF(COUNTIF($CD$7:CD126,CD126)=1,CD126,CD126+COUNTIF($CD$6:CD125,CD126))</f>
        <v>55272</v>
      </c>
      <c r="CC126" s="34">
        <f t="shared" si="24"/>
        <v>55153</v>
      </c>
      <c r="CD126" s="32">
        <f t="shared" si="39"/>
        <v>55153</v>
      </c>
      <c r="CE126" s="32">
        <f t="shared" si="25"/>
        <v>0</v>
      </c>
      <c r="CF126" s="32">
        <f t="shared" si="26"/>
        <v>0</v>
      </c>
      <c r="CG126" s="32" t="str">
        <f t="shared" si="27"/>
        <v/>
      </c>
      <c r="CH126" s="32">
        <v>121</v>
      </c>
      <c r="CI126" s="32" t="s">
        <v>6</v>
      </c>
      <c r="CJ126" s="32" t="str">
        <f t="shared" si="28"/>
        <v/>
      </c>
      <c r="CK126" s="32" t="str">
        <f t="shared" si="29"/>
        <v/>
      </c>
      <c r="CL126" s="32" t="str">
        <f t="shared" si="30"/>
        <v/>
      </c>
      <c r="CM126" s="32" t="str">
        <f t="shared" si="31"/>
        <v/>
      </c>
      <c r="CN126" s="32" t="str">
        <f t="shared" si="32"/>
        <v/>
      </c>
    </row>
    <row r="127" spans="71:92" x14ac:dyDescent="0.3">
      <c r="BS127" s="32" t="str">
        <f>IF(Kiadasi_kiseroiv!$K$2=BT127,BV127,"")</f>
        <v/>
      </c>
      <c r="BT127" s="34" t="str">
        <f t="shared" si="33"/>
        <v/>
      </c>
      <c r="BU127" s="32" t="str">
        <f t="shared" si="22"/>
        <v/>
      </c>
      <c r="BV127" s="32" t="str">
        <f t="shared" si="34"/>
        <v/>
      </c>
      <c r="BW127" s="32" t="str">
        <f t="shared" si="23"/>
        <v/>
      </c>
      <c r="BX127" s="32" t="str">
        <f t="shared" si="35"/>
        <v/>
      </c>
      <c r="BY127" s="32" t="str">
        <f t="shared" si="36"/>
        <v/>
      </c>
      <c r="BZ127" s="32" t="str">
        <f t="shared" si="37"/>
        <v/>
      </c>
      <c r="CA127" s="32" t="str">
        <f t="shared" si="38"/>
        <v/>
      </c>
      <c r="CB127" s="33">
        <f>IF(COUNTIF($CD$7:CD127,CD127)=1,CD127,CD127+COUNTIF($CD$6:CD126,CD127))</f>
        <v>55273</v>
      </c>
      <c r="CC127" s="34">
        <f t="shared" si="24"/>
        <v>55153</v>
      </c>
      <c r="CD127" s="32">
        <f t="shared" si="39"/>
        <v>55153</v>
      </c>
      <c r="CE127" s="32">
        <f t="shared" si="25"/>
        <v>0</v>
      </c>
      <c r="CF127" s="32">
        <f t="shared" si="26"/>
        <v>0</v>
      </c>
      <c r="CG127" s="32" t="str">
        <f t="shared" si="27"/>
        <v/>
      </c>
      <c r="CH127" s="32">
        <v>122</v>
      </c>
      <c r="CI127" s="32" t="s">
        <v>6</v>
      </c>
      <c r="CJ127" s="32" t="str">
        <f t="shared" si="28"/>
        <v/>
      </c>
      <c r="CK127" s="32" t="str">
        <f t="shared" si="29"/>
        <v/>
      </c>
      <c r="CL127" s="32" t="str">
        <f t="shared" si="30"/>
        <v/>
      </c>
      <c r="CM127" s="32" t="str">
        <f t="shared" si="31"/>
        <v/>
      </c>
      <c r="CN127" s="32" t="str">
        <f t="shared" si="32"/>
        <v/>
      </c>
    </row>
    <row r="128" spans="71:92" x14ac:dyDescent="0.3">
      <c r="BS128" s="32" t="str">
        <f>IF(Kiadasi_kiseroiv!$K$2=BT128,BV128,"")</f>
        <v/>
      </c>
      <c r="BT128" s="34" t="str">
        <f t="shared" si="33"/>
        <v/>
      </c>
      <c r="BU128" s="32" t="str">
        <f t="shared" si="22"/>
        <v/>
      </c>
      <c r="BV128" s="32" t="str">
        <f t="shared" si="34"/>
        <v/>
      </c>
      <c r="BW128" s="32" t="str">
        <f t="shared" si="23"/>
        <v/>
      </c>
      <c r="BX128" s="32" t="str">
        <f t="shared" si="35"/>
        <v/>
      </c>
      <c r="BY128" s="32" t="str">
        <f t="shared" si="36"/>
        <v/>
      </c>
      <c r="BZ128" s="32" t="str">
        <f t="shared" si="37"/>
        <v/>
      </c>
      <c r="CA128" s="32" t="str">
        <f t="shared" si="38"/>
        <v/>
      </c>
      <c r="CB128" s="33">
        <f>IF(COUNTIF($CD$7:CD128,CD128)=1,CD128,CD128+COUNTIF($CD$6:CD127,CD128))</f>
        <v>55274</v>
      </c>
      <c r="CC128" s="34">
        <f t="shared" si="24"/>
        <v>55153</v>
      </c>
      <c r="CD128" s="32">
        <f t="shared" si="39"/>
        <v>55153</v>
      </c>
      <c r="CE128" s="32">
        <f t="shared" si="25"/>
        <v>0</v>
      </c>
      <c r="CF128" s="32">
        <f t="shared" si="26"/>
        <v>0</v>
      </c>
      <c r="CG128" s="32" t="str">
        <f t="shared" si="27"/>
        <v/>
      </c>
      <c r="CH128" s="32">
        <v>123</v>
      </c>
      <c r="CI128" s="32" t="s">
        <v>6</v>
      </c>
      <c r="CJ128" s="32" t="str">
        <f t="shared" si="28"/>
        <v/>
      </c>
      <c r="CK128" s="32" t="str">
        <f t="shared" si="29"/>
        <v/>
      </c>
      <c r="CL128" s="32" t="str">
        <f t="shared" si="30"/>
        <v/>
      </c>
      <c r="CM128" s="32" t="str">
        <f t="shared" si="31"/>
        <v/>
      </c>
      <c r="CN128" s="32" t="str">
        <f t="shared" si="32"/>
        <v/>
      </c>
    </row>
    <row r="129" spans="71:92" x14ac:dyDescent="0.3">
      <c r="BS129" s="32" t="str">
        <f>IF(Kiadasi_kiseroiv!$K$2=BT129,BV129,"")</f>
        <v/>
      </c>
      <c r="BT129" s="34" t="str">
        <f t="shared" si="33"/>
        <v/>
      </c>
      <c r="BU129" s="32" t="str">
        <f t="shared" si="22"/>
        <v/>
      </c>
      <c r="BV129" s="32" t="str">
        <f t="shared" si="34"/>
        <v/>
      </c>
      <c r="BW129" s="32" t="str">
        <f t="shared" si="23"/>
        <v/>
      </c>
      <c r="BX129" s="32" t="str">
        <f t="shared" si="35"/>
        <v/>
      </c>
      <c r="BY129" s="32" t="str">
        <f t="shared" si="36"/>
        <v/>
      </c>
      <c r="BZ129" s="32" t="str">
        <f t="shared" si="37"/>
        <v/>
      </c>
      <c r="CA129" s="32" t="str">
        <f t="shared" si="38"/>
        <v/>
      </c>
      <c r="CB129" s="33">
        <f>IF(COUNTIF($CD$7:CD129,CD129)=1,CD129,CD129+COUNTIF($CD$6:CD128,CD129))</f>
        <v>55275</v>
      </c>
      <c r="CC129" s="34">
        <f t="shared" si="24"/>
        <v>55153</v>
      </c>
      <c r="CD129" s="32">
        <f t="shared" si="39"/>
        <v>55153</v>
      </c>
      <c r="CE129" s="32">
        <f t="shared" si="25"/>
        <v>0</v>
      </c>
      <c r="CF129" s="32">
        <f t="shared" si="26"/>
        <v>0</v>
      </c>
      <c r="CG129" s="32" t="str">
        <f t="shared" si="27"/>
        <v/>
      </c>
      <c r="CH129" s="32">
        <v>124</v>
      </c>
      <c r="CI129" s="32" t="s">
        <v>6</v>
      </c>
      <c r="CJ129" s="32" t="str">
        <f t="shared" si="28"/>
        <v/>
      </c>
      <c r="CK129" s="32" t="str">
        <f t="shared" si="29"/>
        <v/>
      </c>
      <c r="CL129" s="32" t="str">
        <f t="shared" si="30"/>
        <v/>
      </c>
      <c r="CM129" s="32" t="str">
        <f t="shared" si="31"/>
        <v/>
      </c>
      <c r="CN129" s="32" t="str">
        <f t="shared" si="32"/>
        <v/>
      </c>
    </row>
    <row r="130" spans="71:92" x14ac:dyDescent="0.3">
      <c r="BS130" s="32" t="str">
        <f>IF(Kiadasi_kiseroiv!$K$2=BT130,BV130,"")</f>
        <v/>
      </c>
      <c r="BT130" s="34" t="str">
        <f t="shared" si="33"/>
        <v/>
      </c>
      <c r="BU130" s="32" t="str">
        <f t="shared" si="22"/>
        <v/>
      </c>
      <c r="BV130" s="32" t="str">
        <f t="shared" si="34"/>
        <v/>
      </c>
      <c r="BW130" s="32" t="str">
        <f t="shared" si="23"/>
        <v/>
      </c>
      <c r="BX130" s="32" t="str">
        <f t="shared" si="35"/>
        <v/>
      </c>
      <c r="BY130" s="32" t="str">
        <f t="shared" si="36"/>
        <v/>
      </c>
      <c r="BZ130" s="32" t="str">
        <f t="shared" si="37"/>
        <v/>
      </c>
      <c r="CA130" s="32" t="str">
        <f t="shared" si="38"/>
        <v/>
      </c>
      <c r="CB130" s="33">
        <f>IF(COUNTIF($CD$7:CD130,CD130)=1,CD130,CD130+COUNTIF($CD$6:CD129,CD130))</f>
        <v>55276</v>
      </c>
      <c r="CC130" s="34">
        <f t="shared" si="24"/>
        <v>55153</v>
      </c>
      <c r="CD130" s="32">
        <f t="shared" si="39"/>
        <v>55153</v>
      </c>
      <c r="CE130" s="32">
        <f t="shared" si="25"/>
        <v>0</v>
      </c>
      <c r="CF130" s="32">
        <f t="shared" si="26"/>
        <v>0</v>
      </c>
      <c r="CG130" s="32" t="str">
        <f t="shared" si="27"/>
        <v/>
      </c>
      <c r="CH130" s="32">
        <v>125</v>
      </c>
      <c r="CI130" s="32" t="s">
        <v>6</v>
      </c>
      <c r="CJ130" s="32" t="str">
        <f t="shared" si="28"/>
        <v/>
      </c>
      <c r="CK130" s="32" t="str">
        <f t="shared" si="29"/>
        <v/>
      </c>
      <c r="CL130" s="32" t="str">
        <f t="shared" si="30"/>
        <v/>
      </c>
      <c r="CM130" s="32" t="str">
        <f t="shared" si="31"/>
        <v/>
      </c>
      <c r="CN130" s="32" t="str">
        <f t="shared" si="32"/>
        <v/>
      </c>
    </row>
    <row r="131" spans="71:92" x14ac:dyDescent="0.3">
      <c r="BS131" s="32" t="str">
        <f>IF(Kiadasi_kiseroiv!$K$2=BT131,BV131,"")</f>
        <v/>
      </c>
      <c r="BT131" s="34" t="str">
        <f t="shared" si="33"/>
        <v/>
      </c>
      <c r="BU131" s="32" t="str">
        <f t="shared" si="22"/>
        <v/>
      </c>
      <c r="BV131" s="32" t="str">
        <f t="shared" si="34"/>
        <v/>
      </c>
      <c r="BW131" s="32" t="str">
        <f t="shared" si="23"/>
        <v/>
      </c>
      <c r="BX131" s="32" t="str">
        <f t="shared" si="35"/>
        <v/>
      </c>
      <c r="BY131" s="32" t="str">
        <f t="shared" si="36"/>
        <v/>
      </c>
      <c r="BZ131" s="32" t="str">
        <f t="shared" si="37"/>
        <v/>
      </c>
      <c r="CA131" s="32" t="str">
        <f t="shared" si="38"/>
        <v/>
      </c>
      <c r="CB131" s="33">
        <f>IF(COUNTIF($CD$7:CD131,CD131)=1,CD131,CD131+COUNTIF($CD$6:CD130,CD131))</f>
        <v>55277</v>
      </c>
      <c r="CC131" s="34">
        <f t="shared" si="24"/>
        <v>55153</v>
      </c>
      <c r="CD131" s="32">
        <f t="shared" si="39"/>
        <v>55153</v>
      </c>
      <c r="CE131" s="32">
        <f t="shared" si="25"/>
        <v>0</v>
      </c>
      <c r="CF131" s="32">
        <f t="shared" si="26"/>
        <v>0</v>
      </c>
      <c r="CG131" s="32" t="str">
        <f t="shared" si="27"/>
        <v/>
      </c>
      <c r="CH131" s="32">
        <v>126</v>
      </c>
      <c r="CI131" s="32" t="s">
        <v>6</v>
      </c>
      <c r="CJ131" s="32" t="str">
        <f t="shared" si="28"/>
        <v/>
      </c>
      <c r="CK131" s="32" t="str">
        <f t="shared" si="29"/>
        <v/>
      </c>
      <c r="CL131" s="32" t="str">
        <f t="shared" si="30"/>
        <v/>
      </c>
      <c r="CM131" s="32" t="str">
        <f t="shared" si="31"/>
        <v/>
      </c>
      <c r="CN131" s="32" t="str">
        <f t="shared" si="32"/>
        <v/>
      </c>
    </row>
    <row r="132" spans="71:92" x14ac:dyDescent="0.3">
      <c r="BS132" s="32" t="str">
        <f>IF(Kiadasi_kiseroiv!$K$2=BT132,BV132,"")</f>
        <v/>
      </c>
      <c r="BT132" s="34" t="str">
        <f t="shared" si="33"/>
        <v/>
      </c>
      <c r="BU132" s="32" t="str">
        <f t="shared" si="22"/>
        <v/>
      </c>
      <c r="BV132" s="32" t="str">
        <f t="shared" si="34"/>
        <v/>
      </c>
      <c r="BW132" s="32" t="str">
        <f t="shared" si="23"/>
        <v/>
      </c>
      <c r="BX132" s="32" t="str">
        <f t="shared" si="35"/>
        <v/>
      </c>
      <c r="BY132" s="32" t="str">
        <f t="shared" si="36"/>
        <v/>
      </c>
      <c r="BZ132" s="32" t="str">
        <f t="shared" si="37"/>
        <v/>
      </c>
      <c r="CA132" s="32" t="str">
        <f t="shared" si="38"/>
        <v/>
      </c>
      <c r="CB132" s="33">
        <f>IF(COUNTIF($CD$7:CD132,CD132)=1,CD132,CD132+COUNTIF($CD$6:CD131,CD132))</f>
        <v>55278</v>
      </c>
      <c r="CC132" s="34">
        <f t="shared" si="24"/>
        <v>55153</v>
      </c>
      <c r="CD132" s="32">
        <f t="shared" si="39"/>
        <v>55153</v>
      </c>
      <c r="CE132" s="32">
        <f t="shared" si="25"/>
        <v>0</v>
      </c>
      <c r="CF132" s="32">
        <f t="shared" si="26"/>
        <v>0</v>
      </c>
      <c r="CG132" s="32" t="str">
        <f t="shared" si="27"/>
        <v/>
      </c>
      <c r="CH132" s="32">
        <v>127</v>
      </c>
      <c r="CI132" s="32" t="s">
        <v>6</v>
      </c>
      <c r="CJ132" s="32" t="str">
        <f t="shared" si="28"/>
        <v/>
      </c>
      <c r="CK132" s="32" t="str">
        <f t="shared" si="29"/>
        <v/>
      </c>
      <c r="CL132" s="32" t="str">
        <f t="shared" si="30"/>
        <v/>
      </c>
      <c r="CM132" s="32" t="str">
        <f t="shared" si="31"/>
        <v/>
      </c>
      <c r="CN132" s="32" t="str">
        <f t="shared" si="32"/>
        <v/>
      </c>
    </row>
    <row r="133" spans="71:92" x14ac:dyDescent="0.3">
      <c r="BS133" s="32" t="str">
        <f>IF(Kiadasi_kiseroiv!$K$2=BT133,BV133,"")</f>
        <v/>
      </c>
      <c r="BT133" s="34" t="str">
        <f t="shared" si="33"/>
        <v/>
      </c>
      <c r="BU133" s="32" t="str">
        <f t="shared" si="22"/>
        <v/>
      </c>
      <c r="BV133" s="32" t="str">
        <f t="shared" si="34"/>
        <v/>
      </c>
      <c r="BW133" s="32" t="str">
        <f t="shared" si="23"/>
        <v/>
      </c>
      <c r="BX133" s="32" t="str">
        <f t="shared" si="35"/>
        <v/>
      </c>
      <c r="BY133" s="32" t="str">
        <f t="shared" si="36"/>
        <v/>
      </c>
      <c r="BZ133" s="32" t="str">
        <f t="shared" si="37"/>
        <v/>
      </c>
      <c r="CA133" s="32" t="str">
        <f t="shared" si="38"/>
        <v/>
      </c>
      <c r="CB133" s="33">
        <f>IF(COUNTIF($CD$7:CD133,CD133)=1,CD133,CD133+COUNTIF($CD$6:CD132,CD133))</f>
        <v>55279</v>
      </c>
      <c r="CC133" s="34">
        <f t="shared" si="24"/>
        <v>55153</v>
      </c>
      <c r="CD133" s="32">
        <f t="shared" si="39"/>
        <v>55153</v>
      </c>
      <c r="CE133" s="32">
        <f t="shared" si="25"/>
        <v>0</v>
      </c>
      <c r="CF133" s="32">
        <f t="shared" si="26"/>
        <v>0</v>
      </c>
      <c r="CG133" s="32" t="str">
        <f t="shared" si="27"/>
        <v/>
      </c>
      <c r="CH133" s="32">
        <v>128</v>
      </c>
      <c r="CI133" s="32" t="s">
        <v>6</v>
      </c>
      <c r="CJ133" s="32" t="str">
        <f t="shared" si="28"/>
        <v/>
      </c>
      <c r="CK133" s="32" t="str">
        <f t="shared" si="29"/>
        <v/>
      </c>
      <c r="CL133" s="32" t="str">
        <f t="shared" si="30"/>
        <v/>
      </c>
      <c r="CM133" s="32" t="str">
        <f t="shared" si="31"/>
        <v/>
      </c>
      <c r="CN133" s="32" t="str">
        <f t="shared" si="32"/>
        <v/>
      </c>
    </row>
    <row r="134" spans="71:92" x14ac:dyDescent="0.3">
      <c r="BS134" s="32" t="str">
        <f>IF(Kiadasi_kiseroiv!$K$2=BT134,BV134,"")</f>
        <v/>
      </c>
      <c r="BT134" s="34" t="str">
        <f t="shared" si="33"/>
        <v/>
      </c>
      <c r="BU134" s="32" t="str">
        <f t="shared" si="22"/>
        <v/>
      </c>
      <c r="BV134" s="32" t="str">
        <f t="shared" si="34"/>
        <v/>
      </c>
      <c r="BW134" s="32" t="str">
        <f t="shared" si="23"/>
        <v/>
      </c>
      <c r="BX134" s="32" t="str">
        <f t="shared" si="35"/>
        <v/>
      </c>
      <c r="BY134" s="32" t="str">
        <f t="shared" si="36"/>
        <v/>
      </c>
      <c r="BZ134" s="32" t="str">
        <f t="shared" si="37"/>
        <v/>
      </c>
      <c r="CA134" s="32" t="str">
        <f t="shared" si="38"/>
        <v/>
      </c>
      <c r="CB134" s="33">
        <f>IF(COUNTIF($CD$7:CD134,CD134)=1,CD134,CD134+COUNTIF($CD$6:CD133,CD134))</f>
        <v>55280</v>
      </c>
      <c r="CC134" s="34">
        <f t="shared" si="24"/>
        <v>55153</v>
      </c>
      <c r="CD134" s="32">
        <f t="shared" si="39"/>
        <v>55153</v>
      </c>
      <c r="CE134" s="32">
        <f t="shared" si="25"/>
        <v>0</v>
      </c>
      <c r="CF134" s="32">
        <f t="shared" si="26"/>
        <v>0</v>
      </c>
      <c r="CG134" s="32" t="str">
        <f t="shared" si="27"/>
        <v/>
      </c>
      <c r="CH134" s="32">
        <v>129</v>
      </c>
      <c r="CI134" s="32" t="s">
        <v>6</v>
      </c>
      <c r="CJ134" s="32" t="str">
        <f t="shared" si="28"/>
        <v/>
      </c>
      <c r="CK134" s="32" t="str">
        <f t="shared" si="29"/>
        <v/>
      </c>
      <c r="CL134" s="32" t="str">
        <f t="shared" si="30"/>
        <v/>
      </c>
      <c r="CM134" s="32" t="str">
        <f t="shared" si="31"/>
        <v/>
      </c>
      <c r="CN134" s="32" t="str">
        <f t="shared" si="32"/>
        <v/>
      </c>
    </row>
    <row r="135" spans="71:92" x14ac:dyDescent="0.3">
      <c r="BS135" s="32" t="str">
        <f>IF(Kiadasi_kiseroiv!$K$2=BT135,BV135,"")</f>
        <v/>
      </c>
      <c r="BT135" s="34" t="str">
        <f t="shared" si="33"/>
        <v/>
      </c>
      <c r="BU135" s="32" t="str">
        <f t="shared" ref="BU135:BU198" si="40">IF(AND($BU$1=CI135,ISERROR(VLOOKUP(CG135,Kisiv,2,FALSE))=FALSE),CB135,"")</f>
        <v/>
      </c>
      <c r="BV135" s="32" t="str">
        <f t="shared" si="34"/>
        <v/>
      </c>
      <c r="BW135" s="32" t="str">
        <f t="shared" ref="BW135:BW198" si="41">IF(CC135&lt;min,$BW$2,IF(CC135&lt;=max,CG135,""))</f>
        <v/>
      </c>
      <c r="BX135" s="32" t="str">
        <f t="shared" si="35"/>
        <v/>
      </c>
      <c r="BY135" s="32" t="str">
        <f t="shared" si="36"/>
        <v/>
      </c>
      <c r="BZ135" s="32" t="str">
        <f t="shared" si="37"/>
        <v/>
      </c>
      <c r="CA135" s="32" t="str">
        <f t="shared" si="38"/>
        <v/>
      </c>
      <c r="CB135" s="33">
        <f>IF(COUNTIF($CD$7:CD135,CD135)=1,CD135,CD135+COUNTIF($CD$6:CD134,CD135))</f>
        <v>55281</v>
      </c>
      <c r="CC135" s="34">
        <f t="shared" ref="CC135:CC198" si="42">IF(INDEX(Kassza,CH135,1)&lt;&gt;1,INDEX(Kassza,CH135,1),$CD$2)</f>
        <v>55153</v>
      </c>
      <c r="CD135" s="32">
        <f t="shared" si="39"/>
        <v>55153</v>
      </c>
      <c r="CE135" s="32">
        <f t="shared" ref="CE135:CE198" si="43">INDEX(Kassza,CH135,6)</f>
        <v>0</v>
      </c>
      <c r="CF135" s="32">
        <f t="shared" ref="CF135:CF198" si="44">INDEX(Kassza,CH135,8)</f>
        <v>0</v>
      </c>
      <c r="CG135" s="32" t="str">
        <f t="shared" ref="CG135:CG198" si="45">INDEX(Kassza,CH135,7)&amp;INDEX(Kassza,CH135,9)</f>
        <v/>
      </c>
      <c r="CH135" s="32">
        <v>130</v>
      </c>
      <c r="CI135" s="32" t="s">
        <v>6</v>
      </c>
      <c r="CJ135" s="32" t="str">
        <f t="shared" ref="CJ135:CJ198" si="46">IF(INDEX(Kassza,CH135,5)&lt;&gt;0,INDEX(Kassza,CH135,5),"")</f>
        <v/>
      </c>
      <c r="CK135" s="32" t="str">
        <f t="shared" ref="CK135:CK198" si="47">IF(INDEX(Kassza,CH135,10)&lt;&gt;0,INDEX(Kassza,CH135,10),"")</f>
        <v/>
      </c>
      <c r="CL135" s="32" t="str">
        <f t="shared" ref="CL135:CL198" si="48">IF(INDEX(Kassza,CH135,11)&lt;&gt;0,INDEX(Kassza,CH135,11),"")</f>
        <v/>
      </c>
      <c r="CM135" s="32" t="str">
        <f t="shared" ref="CM135:CM198" si="49">IF(INDEX(Kassza,CH135,4)&lt;&gt;0,INDEX(Kassza,CH135,4),"")</f>
        <v/>
      </c>
      <c r="CN135" s="32" t="str">
        <f t="shared" ref="CN135:CN198" si="50">IF(INDEX(Kassza,CH135,3)&lt;&gt;0,INDEX(Kassza,CH135,3),"")</f>
        <v/>
      </c>
    </row>
    <row r="136" spans="71:92" x14ac:dyDescent="0.3">
      <c r="BS136" s="32" t="str">
        <f>IF(Kiadasi_kiseroiv!$K$2=BT136,BV136,"")</f>
        <v/>
      </c>
      <c r="BT136" s="34" t="str">
        <f t="shared" ref="BT136:BT199" si="51">IF(AND($BT$4=CI136,BU136&lt;&gt;""),CC136,"")</f>
        <v/>
      </c>
      <c r="BU136" s="32" t="str">
        <f t="shared" si="40"/>
        <v/>
      </c>
      <c r="BV136" s="32" t="str">
        <f t="shared" ref="BV136:BV199" si="52">IF(BU136&lt;&gt;"",RANK(BU136,$BU$7:$BU$33000,1),"")</f>
        <v/>
      </c>
      <c r="BW136" s="32" t="str">
        <f t="shared" si="41"/>
        <v/>
      </c>
      <c r="BX136" s="32" t="str">
        <f t="shared" ref="BX136:BX199" si="53">IF(AND(OR($BX$1=0,$BX$1=CG136),OR($BX$2=0,IF(ISERROR(SEARCH($BX$2,CJ136&amp;CK136&amp;CL136,1)),FALSE,TRUE))),CB136,"")</f>
        <v/>
      </c>
      <c r="BY136" s="32" t="str">
        <f t="shared" ref="BY136:BY199" si="54">IF(AND(BX136&lt;&gt;"",CC136&lt;&gt;$CD$2),RANK(BX136,$BX$7:$BX$33000,1),"")</f>
        <v/>
      </c>
      <c r="BZ136" s="32" t="str">
        <f t="shared" ref="BZ136:BZ199" si="55">IF(AND(CC136&lt;$BZ$2,CI136=$BZ$4),$BZ$5,IF(AND(CC136&lt;=$BZ$3,CI136=$BZ$4),CB136,""))</f>
        <v/>
      </c>
      <c r="CA136" s="32" t="str">
        <f t="shared" ref="CA136:CA199" si="56">IF(AND(BZ136&lt;&gt;"",BZ136&lt;&gt;$BZ$5),RANK(BZ136,$BZ$7:$BZ$33000,1),"")</f>
        <v/>
      </c>
      <c r="CB136" s="33">
        <f>IF(COUNTIF($CD$7:CD136,CD136)=1,CD136,CD136+COUNTIF($CD$6:CD135,CD136))</f>
        <v>55282</v>
      </c>
      <c r="CC136" s="34">
        <f t="shared" si="42"/>
        <v>55153</v>
      </c>
      <c r="CD136" s="32">
        <f t="shared" ref="CD136:CD199" si="57">IF(CC136&lt;&gt;$CD$2,RANK(CC136,$CC$7:$CC$33000,1),$CD$2)</f>
        <v>55153</v>
      </c>
      <c r="CE136" s="32">
        <f t="shared" si="43"/>
        <v>0</v>
      </c>
      <c r="CF136" s="32">
        <f t="shared" si="44"/>
        <v>0</v>
      </c>
      <c r="CG136" s="32" t="str">
        <f t="shared" si="45"/>
        <v/>
      </c>
      <c r="CH136" s="32">
        <v>131</v>
      </c>
      <c r="CI136" s="32" t="s">
        <v>6</v>
      </c>
      <c r="CJ136" s="32" t="str">
        <f t="shared" si="46"/>
        <v/>
      </c>
      <c r="CK136" s="32" t="str">
        <f t="shared" si="47"/>
        <v/>
      </c>
      <c r="CL136" s="32" t="str">
        <f t="shared" si="48"/>
        <v/>
      </c>
      <c r="CM136" s="32" t="str">
        <f t="shared" si="49"/>
        <v/>
      </c>
      <c r="CN136" s="32" t="str">
        <f t="shared" si="50"/>
        <v/>
      </c>
    </row>
    <row r="137" spans="71:92" x14ac:dyDescent="0.3">
      <c r="BS137" s="32" t="str">
        <f>IF(Kiadasi_kiseroiv!$K$2=BT137,BV137,"")</f>
        <v/>
      </c>
      <c r="BT137" s="34" t="str">
        <f t="shared" si="51"/>
        <v/>
      </c>
      <c r="BU137" s="32" t="str">
        <f t="shared" si="40"/>
        <v/>
      </c>
      <c r="BV137" s="32" t="str">
        <f t="shared" si="52"/>
        <v/>
      </c>
      <c r="BW137" s="32" t="str">
        <f t="shared" si="41"/>
        <v/>
      </c>
      <c r="BX137" s="32" t="str">
        <f t="shared" si="53"/>
        <v/>
      </c>
      <c r="BY137" s="32" t="str">
        <f t="shared" si="54"/>
        <v/>
      </c>
      <c r="BZ137" s="32" t="str">
        <f t="shared" si="55"/>
        <v/>
      </c>
      <c r="CA137" s="32" t="str">
        <f t="shared" si="56"/>
        <v/>
      </c>
      <c r="CB137" s="33">
        <f>IF(COUNTIF($CD$7:CD137,CD137)=1,CD137,CD137+COUNTIF($CD$6:CD136,CD137))</f>
        <v>55283</v>
      </c>
      <c r="CC137" s="34">
        <f t="shared" si="42"/>
        <v>55153</v>
      </c>
      <c r="CD137" s="32">
        <f t="shared" si="57"/>
        <v>55153</v>
      </c>
      <c r="CE137" s="32">
        <f t="shared" si="43"/>
        <v>0</v>
      </c>
      <c r="CF137" s="32">
        <f t="shared" si="44"/>
        <v>0</v>
      </c>
      <c r="CG137" s="32" t="str">
        <f t="shared" si="45"/>
        <v/>
      </c>
      <c r="CH137" s="32">
        <v>132</v>
      </c>
      <c r="CI137" s="32" t="s">
        <v>6</v>
      </c>
      <c r="CJ137" s="32" t="str">
        <f t="shared" si="46"/>
        <v/>
      </c>
      <c r="CK137" s="32" t="str">
        <f t="shared" si="47"/>
        <v/>
      </c>
      <c r="CL137" s="32" t="str">
        <f t="shared" si="48"/>
        <v/>
      </c>
      <c r="CM137" s="32" t="str">
        <f t="shared" si="49"/>
        <v/>
      </c>
      <c r="CN137" s="32" t="str">
        <f t="shared" si="50"/>
        <v/>
      </c>
    </row>
    <row r="138" spans="71:92" x14ac:dyDescent="0.3">
      <c r="BS138" s="32" t="str">
        <f>IF(Kiadasi_kiseroiv!$K$2=BT138,BV138,"")</f>
        <v/>
      </c>
      <c r="BT138" s="34" t="str">
        <f t="shared" si="51"/>
        <v/>
      </c>
      <c r="BU138" s="32" t="str">
        <f t="shared" si="40"/>
        <v/>
      </c>
      <c r="BV138" s="32" t="str">
        <f t="shared" si="52"/>
        <v/>
      </c>
      <c r="BW138" s="32" t="str">
        <f t="shared" si="41"/>
        <v/>
      </c>
      <c r="BX138" s="32" t="str">
        <f t="shared" si="53"/>
        <v/>
      </c>
      <c r="BY138" s="32" t="str">
        <f t="shared" si="54"/>
        <v/>
      </c>
      <c r="BZ138" s="32" t="str">
        <f t="shared" si="55"/>
        <v/>
      </c>
      <c r="CA138" s="32" t="str">
        <f t="shared" si="56"/>
        <v/>
      </c>
      <c r="CB138" s="33">
        <f>IF(COUNTIF($CD$7:CD138,CD138)=1,CD138,CD138+COUNTIF($CD$6:CD137,CD138))</f>
        <v>55284</v>
      </c>
      <c r="CC138" s="34">
        <f t="shared" si="42"/>
        <v>55153</v>
      </c>
      <c r="CD138" s="32">
        <f t="shared" si="57"/>
        <v>55153</v>
      </c>
      <c r="CE138" s="32">
        <f t="shared" si="43"/>
        <v>0</v>
      </c>
      <c r="CF138" s="32">
        <f t="shared" si="44"/>
        <v>0</v>
      </c>
      <c r="CG138" s="32" t="str">
        <f t="shared" si="45"/>
        <v/>
      </c>
      <c r="CH138" s="32">
        <v>133</v>
      </c>
      <c r="CI138" s="32" t="s">
        <v>6</v>
      </c>
      <c r="CJ138" s="32" t="str">
        <f t="shared" si="46"/>
        <v/>
      </c>
      <c r="CK138" s="32" t="str">
        <f t="shared" si="47"/>
        <v/>
      </c>
      <c r="CL138" s="32" t="str">
        <f t="shared" si="48"/>
        <v/>
      </c>
      <c r="CM138" s="32" t="str">
        <f t="shared" si="49"/>
        <v/>
      </c>
      <c r="CN138" s="32" t="str">
        <f t="shared" si="50"/>
        <v/>
      </c>
    </row>
    <row r="139" spans="71:92" x14ac:dyDescent="0.3">
      <c r="BS139" s="32" t="str">
        <f>IF(Kiadasi_kiseroiv!$K$2=BT139,BV139,"")</f>
        <v/>
      </c>
      <c r="BT139" s="34" t="str">
        <f t="shared" si="51"/>
        <v/>
      </c>
      <c r="BU139" s="32" t="str">
        <f t="shared" si="40"/>
        <v/>
      </c>
      <c r="BV139" s="32" t="str">
        <f t="shared" si="52"/>
        <v/>
      </c>
      <c r="BW139" s="32" t="str">
        <f t="shared" si="41"/>
        <v/>
      </c>
      <c r="BX139" s="32" t="str">
        <f t="shared" si="53"/>
        <v/>
      </c>
      <c r="BY139" s="32" t="str">
        <f t="shared" si="54"/>
        <v/>
      </c>
      <c r="BZ139" s="32" t="str">
        <f t="shared" si="55"/>
        <v/>
      </c>
      <c r="CA139" s="32" t="str">
        <f t="shared" si="56"/>
        <v/>
      </c>
      <c r="CB139" s="33">
        <f>IF(COUNTIF($CD$7:CD139,CD139)=1,CD139,CD139+COUNTIF($CD$6:CD138,CD139))</f>
        <v>55285</v>
      </c>
      <c r="CC139" s="34">
        <f t="shared" si="42"/>
        <v>55153</v>
      </c>
      <c r="CD139" s="32">
        <f t="shared" si="57"/>
        <v>55153</v>
      </c>
      <c r="CE139" s="32">
        <f t="shared" si="43"/>
        <v>0</v>
      </c>
      <c r="CF139" s="32">
        <f t="shared" si="44"/>
        <v>0</v>
      </c>
      <c r="CG139" s="32" t="str">
        <f t="shared" si="45"/>
        <v/>
      </c>
      <c r="CH139" s="32">
        <v>134</v>
      </c>
      <c r="CI139" s="32" t="s">
        <v>6</v>
      </c>
      <c r="CJ139" s="32" t="str">
        <f t="shared" si="46"/>
        <v/>
      </c>
      <c r="CK139" s="32" t="str">
        <f t="shared" si="47"/>
        <v/>
      </c>
      <c r="CL139" s="32" t="str">
        <f t="shared" si="48"/>
        <v/>
      </c>
      <c r="CM139" s="32" t="str">
        <f t="shared" si="49"/>
        <v/>
      </c>
      <c r="CN139" s="32" t="str">
        <f t="shared" si="50"/>
        <v/>
      </c>
    </row>
    <row r="140" spans="71:92" x14ac:dyDescent="0.3">
      <c r="BS140" s="32" t="str">
        <f>IF(Kiadasi_kiseroiv!$K$2=BT140,BV140,"")</f>
        <v/>
      </c>
      <c r="BT140" s="34" t="str">
        <f t="shared" si="51"/>
        <v/>
      </c>
      <c r="BU140" s="32" t="str">
        <f t="shared" si="40"/>
        <v/>
      </c>
      <c r="BV140" s="32" t="str">
        <f t="shared" si="52"/>
        <v/>
      </c>
      <c r="BW140" s="32" t="str">
        <f t="shared" si="41"/>
        <v/>
      </c>
      <c r="BX140" s="32" t="str">
        <f t="shared" si="53"/>
        <v/>
      </c>
      <c r="BY140" s="32" t="str">
        <f t="shared" si="54"/>
        <v/>
      </c>
      <c r="BZ140" s="32" t="str">
        <f t="shared" si="55"/>
        <v/>
      </c>
      <c r="CA140" s="32" t="str">
        <f t="shared" si="56"/>
        <v/>
      </c>
      <c r="CB140" s="33">
        <f>IF(COUNTIF($CD$7:CD140,CD140)=1,CD140,CD140+COUNTIF($CD$6:CD139,CD140))</f>
        <v>55286</v>
      </c>
      <c r="CC140" s="34">
        <f t="shared" si="42"/>
        <v>55153</v>
      </c>
      <c r="CD140" s="32">
        <f t="shared" si="57"/>
        <v>55153</v>
      </c>
      <c r="CE140" s="32">
        <f t="shared" si="43"/>
        <v>0</v>
      </c>
      <c r="CF140" s="32">
        <f t="shared" si="44"/>
        <v>0</v>
      </c>
      <c r="CG140" s="32" t="str">
        <f t="shared" si="45"/>
        <v/>
      </c>
      <c r="CH140" s="32">
        <v>135</v>
      </c>
      <c r="CI140" s="32" t="s">
        <v>6</v>
      </c>
      <c r="CJ140" s="32" t="str">
        <f t="shared" si="46"/>
        <v/>
      </c>
      <c r="CK140" s="32" t="str">
        <f t="shared" si="47"/>
        <v/>
      </c>
      <c r="CL140" s="32" t="str">
        <f t="shared" si="48"/>
        <v/>
      </c>
      <c r="CM140" s="32" t="str">
        <f t="shared" si="49"/>
        <v/>
      </c>
      <c r="CN140" s="32" t="str">
        <f t="shared" si="50"/>
        <v/>
      </c>
    </row>
    <row r="141" spans="71:92" x14ac:dyDescent="0.3">
      <c r="BS141" s="32" t="str">
        <f>IF(Kiadasi_kiseroiv!$K$2=BT141,BV141,"")</f>
        <v/>
      </c>
      <c r="BT141" s="34" t="str">
        <f t="shared" si="51"/>
        <v/>
      </c>
      <c r="BU141" s="32" t="str">
        <f t="shared" si="40"/>
        <v/>
      </c>
      <c r="BV141" s="32" t="str">
        <f t="shared" si="52"/>
        <v/>
      </c>
      <c r="BW141" s="32" t="str">
        <f t="shared" si="41"/>
        <v/>
      </c>
      <c r="BX141" s="32" t="str">
        <f t="shared" si="53"/>
        <v/>
      </c>
      <c r="BY141" s="32" t="str">
        <f t="shared" si="54"/>
        <v/>
      </c>
      <c r="BZ141" s="32" t="str">
        <f t="shared" si="55"/>
        <v/>
      </c>
      <c r="CA141" s="32" t="str">
        <f t="shared" si="56"/>
        <v/>
      </c>
      <c r="CB141" s="33">
        <f>IF(COUNTIF($CD$7:CD141,CD141)=1,CD141,CD141+COUNTIF($CD$6:CD140,CD141))</f>
        <v>55287</v>
      </c>
      <c r="CC141" s="34">
        <f t="shared" si="42"/>
        <v>55153</v>
      </c>
      <c r="CD141" s="32">
        <f t="shared" si="57"/>
        <v>55153</v>
      </c>
      <c r="CE141" s="32">
        <f t="shared" si="43"/>
        <v>0</v>
      </c>
      <c r="CF141" s="32">
        <f t="shared" si="44"/>
        <v>0</v>
      </c>
      <c r="CG141" s="32" t="str">
        <f t="shared" si="45"/>
        <v/>
      </c>
      <c r="CH141" s="32">
        <v>136</v>
      </c>
      <c r="CI141" s="32" t="s">
        <v>6</v>
      </c>
      <c r="CJ141" s="32" t="str">
        <f t="shared" si="46"/>
        <v/>
      </c>
      <c r="CK141" s="32" t="str">
        <f t="shared" si="47"/>
        <v/>
      </c>
      <c r="CL141" s="32" t="str">
        <f t="shared" si="48"/>
        <v/>
      </c>
      <c r="CM141" s="32" t="str">
        <f t="shared" si="49"/>
        <v/>
      </c>
      <c r="CN141" s="32" t="str">
        <f t="shared" si="50"/>
        <v/>
      </c>
    </row>
    <row r="142" spans="71:92" x14ac:dyDescent="0.3">
      <c r="BS142" s="32" t="str">
        <f>IF(Kiadasi_kiseroiv!$K$2=BT142,BV142,"")</f>
        <v/>
      </c>
      <c r="BT142" s="34" t="str">
        <f t="shared" si="51"/>
        <v/>
      </c>
      <c r="BU142" s="32" t="str">
        <f t="shared" si="40"/>
        <v/>
      </c>
      <c r="BV142" s="32" t="str">
        <f t="shared" si="52"/>
        <v/>
      </c>
      <c r="BW142" s="32" t="str">
        <f t="shared" si="41"/>
        <v/>
      </c>
      <c r="BX142" s="32" t="str">
        <f t="shared" si="53"/>
        <v/>
      </c>
      <c r="BY142" s="32" t="str">
        <f t="shared" si="54"/>
        <v/>
      </c>
      <c r="BZ142" s="32" t="str">
        <f t="shared" si="55"/>
        <v/>
      </c>
      <c r="CA142" s="32" t="str">
        <f t="shared" si="56"/>
        <v/>
      </c>
      <c r="CB142" s="33">
        <f>IF(COUNTIF($CD$7:CD142,CD142)=1,CD142,CD142+COUNTIF($CD$6:CD141,CD142))</f>
        <v>55288</v>
      </c>
      <c r="CC142" s="34">
        <f t="shared" si="42"/>
        <v>55153</v>
      </c>
      <c r="CD142" s="32">
        <f t="shared" si="57"/>
        <v>55153</v>
      </c>
      <c r="CE142" s="32">
        <f t="shared" si="43"/>
        <v>0</v>
      </c>
      <c r="CF142" s="32">
        <f t="shared" si="44"/>
        <v>0</v>
      </c>
      <c r="CG142" s="32" t="str">
        <f t="shared" si="45"/>
        <v/>
      </c>
      <c r="CH142" s="32">
        <v>137</v>
      </c>
      <c r="CI142" s="32" t="s">
        <v>6</v>
      </c>
      <c r="CJ142" s="32" t="str">
        <f t="shared" si="46"/>
        <v/>
      </c>
      <c r="CK142" s="32" t="str">
        <f t="shared" si="47"/>
        <v/>
      </c>
      <c r="CL142" s="32" t="str">
        <f t="shared" si="48"/>
        <v/>
      </c>
      <c r="CM142" s="32" t="str">
        <f t="shared" si="49"/>
        <v/>
      </c>
      <c r="CN142" s="32" t="str">
        <f t="shared" si="50"/>
        <v/>
      </c>
    </row>
    <row r="143" spans="71:92" x14ac:dyDescent="0.3">
      <c r="BS143" s="32" t="str">
        <f>IF(Kiadasi_kiseroiv!$K$2=BT143,BV143,"")</f>
        <v/>
      </c>
      <c r="BT143" s="34" t="str">
        <f t="shared" si="51"/>
        <v/>
      </c>
      <c r="BU143" s="32" t="str">
        <f t="shared" si="40"/>
        <v/>
      </c>
      <c r="BV143" s="32" t="str">
        <f t="shared" si="52"/>
        <v/>
      </c>
      <c r="BW143" s="32" t="str">
        <f t="shared" si="41"/>
        <v/>
      </c>
      <c r="BX143" s="32" t="str">
        <f t="shared" si="53"/>
        <v/>
      </c>
      <c r="BY143" s="32" t="str">
        <f t="shared" si="54"/>
        <v/>
      </c>
      <c r="BZ143" s="32" t="str">
        <f t="shared" si="55"/>
        <v/>
      </c>
      <c r="CA143" s="32" t="str">
        <f t="shared" si="56"/>
        <v/>
      </c>
      <c r="CB143" s="33">
        <f>IF(COUNTIF($CD$7:CD143,CD143)=1,CD143,CD143+COUNTIF($CD$6:CD142,CD143))</f>
        <v>55289</v>
      </c>
      <c r="CC143" s="34">
        <f t="shared" si="42"/>
        <v>55153</v>
      </c>
      <c r="CD143" s="32">
        <f t="shared" si="57"/>
        <v>55153</v>
      </c>
      <c r="CE143" s="32">
        <f t="shared" si="43"/>
        <v>0</v>
      </c>
      <c r="CF143" s="32">
        <f t="shared" si="44"/>
        <v>0</v>
      </c>
      <c r="CG143" s="32" t="str">
        <f t="shared" si="45"/>
        <v/>
      </c>
      <c r="CH143" s="32">
        <v>138</v>
      </c>
      <c r="CI143" s="32" t="s">
        <v>6</v>
      </c>
      <c r="CJ143" s="32" t="str">
        <f t="shared" si="46"/>
        <v/>
      </c>
      <c r="CK143" s="32" t="str">
        <f t="shared" si="47"/>
        <v/>
      </c>
      <c r="CL143" s="32" t="str">
        <f t="shared" si="48"/>
        <v/>
      </c>
      <c r="CM143" s="32" t="str">
        <f t="shared" si="49"/>
        <v/>
      </c>
      <c r="CN143" s="32" t="str">
        <f t="shared" si="50"/>
        <v/>
      </c>
    </row>
    <row r="144" spans="71:92" x14ac:dyDescent="0.3">
      <c r="BS144" s="32" t="str">
        <f>IF(Kiadasi_kiseroiv!$K$2=BT144,BV144,"")</f>
        <v/>
      </c>
      <c r="BT144" s="34" t="str">
        <f t="shared" si="51"/>
        <v/>
      </c>
      <c r="BU144" s="32" t="str">
        <f t="shared" si="40"/>
        <v/>
      </c>
      <c r="BV144" s="32" t="str">
        <f t="shared" si="52"/>
        <v/>
      </c>
      <c r="BW144" s="32" t="str">
        <f t="shared" si="41"/>
        <v/>
      </c>
      <c r="BX144" s="32" t="str">
        <f t="shared" si="53"/>
        <v/>
      </c>
      <c r="BY144" s="32" t="str">
        <f t="shared" si="54"/>
        <v/>
      </c>
      <c r="BZ144" s="32" t="str">
        <f t="shared" si="55"/>
        <v/>
      </c>
      <c r="CA144" s="32" t="str">
        <f t="shared" si="56"/>
        <v/>
      </c>
      <c r="CB144" s="33">
        <f>IF(COUNTIF($CD$7:CD144,CD144)=1,CD144,CD144+COUNTIF($CD$6:CD143,CD144))</f>
        <v>55290</v>
      </c>
      <c r="CC144" s="34">
        <f t="shared" si="42"/>
        <v>55153</v>
      </c>
      <c r="CD144" s="32">
        <f t="shared" si="57"/>
        <v>55153</v>
      </c>
      <c r="CE144" s="32">
        <f t="shared" si="43"/>
        <v>0</v>
      </c>
      <c r="CF144" s="32">
        <f t="shared" si="44"/>
        <v>0</v>
      </c>
      <c r="CG144" s="32" t="str">
        <f t="shared" si="45"/>
        <v/>
      </c>
      <c r="CH144" s="32">
        <v>139</v>
      </c>
      <c r="CI144" s="32" t="s">
        <v>6</v>
      </c>
      <c r="CJ144" s="32" t="str">
        <f t="shared" si="46"/>
        <v/>
      </c>
      <c r="CK144" s="32" t="str">
        <f t="shared" si="47"/>
        <v/>
      </c>
      <c r="CL144" s="32" t="str">
        <f t="shared" si="48"/>
        <v/>
      </c>
      <c r="CM144" s="32" t="str">
        <f t="shared" si="49"/>
        <v/>
      </c>
      <c r="CN144" s="32" t="str">
        <f t="shared" si="50"/>
        <v/>
      </c>
    </row>
    <row r="145" spans="71:92" x14ac:dyDescent="0.3">
      <c r="BS145" s="32" t="str">
        <f>IF(Kiadasi_kiseroiv!$K$2=BT145,BV145,"")</f>
        <v/>
      </c>
      <c r="BT145" s="34" t="str">
        <f t="shared" si="51"/>
        <v/>
      </c>
      <c r="BU145" s="32" t="str">
        <f t="shared" si="40"/>
        <v/>
      </c>
      <c r="BV145" s="32" t="str">
        <f t="shared" si="52"/>
        <v/>
      </c>
      <c r="BW145" s="32" t="str">
        <f t="shared" si="41"/>
        <v/>
      </c>
      <c r="BX145" s="32" t="str">
        <f t="shared" si="53"/>
        <v/>
      </c>
      <c r="BY145" s="32" t="str">
        <f t="shared" si="54"/>
        <v/>
      </c>
      <c r="BZ145" s="32" t="str">
        <f t="shared" si="55"/>
        <v/>
      </c>
      <c r="CA145" s="32" t="str">
        <f t="shared" si="56"/>
        <v/>
      </c>
      <c r="CB145" s="33">
        <f>IF(COUNTIF($CD$7:CD145,CD145)=1,CD145,CD145+COUNTIF($CD$6:CD144,CD145))</f>
        <v>55291</v>
      </c>
      <c r="CC145" s="34">
        <f t="shared" si="42"/>
        <v>55153</v>
      </c>
      <c r="CD145" s="32">
        <f t="shared" si="57"/>
        <v>55153</v>
      </c>
      <c r="CE145" s="32">
        <f t="shared" si="43"/>
        <v>0</v>
      </c>
      <c r="CF145" s="32">
        <f t="shared" si="44"/>
        <v>0</v>
      </c>
      <c r="CG145" s="32" t="str">
        <f t="shared" si="45"/>
        <v/>
      </c>
      <c r="CH145" s="32">
        <v>140</v>
      </c>
      <c r="CI145" s="32" t="s">
        <v>6</v>
      </c>
      <c r="CJ145" s="32" t="str">
        <f t="shared" si="46"/>
        <v/>
      </c>
      <c r="CK145" s="32" t="str">
        <f t="shared" si="47"/>
        <v/>
      </c>
      <c r="CL145" s="32" t="str">
        <f t="shared" si="48"/>
        <v/>
      </c>
      <c r="CM145" s="32" t="str">
        <f t="shared" si="49"/>
        <v/>
      </c>
      <c r="CN145" s="32" t="str">
        <f t="shared" si="50"/>
        <v/>
      </c>
    </row>
    <row r="146" spans="71:92" x14ac:dyDescent="0.3">
      <c r="BS146" s="32" t="str">
        <f>IF(Kiadasi_kiseroiv!$K$2=BT146,BV146,"")</f>
        <v/>
      </c>
      <c r="BT146" s="34" t="str">
        <f t="shared" si="51"/>
        <v/>
      </c>
      <c r="BU146" s="32" t="str">
        <f t="shared" si="40"/>
        <v/>
      </c>
      <c r="BV146" s="32" t="str">
        <f t="shared" si="52"/>
        <v/>
      </c>
      <c r="BW146" s="32" t="str">
        <f t="shared" si="41"/>
        <v/>
      </c>
      <c r="BX146" s="32" t="str">
        <f t="shared" si="53"/>
        <v/>
      </c>
      <c r="BY146" s="32" t="str">
        <f t="shared" si="54"/>
        <v/>
      </c>
      <c r="BZ146" s="32" t="str">
        <f t="shared" si="55"/>
        <v/>
      </c>
      <c r="CA146" s="32" t="str">
        <f t="shared" si="56"/>
        <v/>
      </c>
      <c r="CB146" s="33">
        <f>IF(COUNTIF($CD$7:CD146,CD146)=1,CD146,CD146+COUNTIF($CD$6:CD145,CD146))</f>
        <v>55292</v>
      </c>
      <c r="CC146" s="34">
        <f t="shared" si="42"/>
        <v>55153</v>
      </c>
      <c r="CD146" s="32">
        <f t="shared" si="57"/>
        <v>55153</v>
      </c>
      <c r="CE146" s="32">
        <f t="shared" si="43"/>
        <v>0</v>
      </c>
      <c r="CF146" s="32">
        <f t="shared" si="44"/>
        <v>0</v>
      </c>
      <c r="CG146" s="32" t="str">
        <f t="shared" si="45"/>
        <v/>
      </c>
      <c r="CH146" s="32">
        <v>141</v>
      </c>
      <c r="CI146" s="32" t="s">
        <v>6</v>
      </c>
      <c r="CJ146" s="32" t="str">
        <f t="shared" si="46"/>
        <v/>
      </c>
      <c r="CK146" s="32" t="str">
        <f t="shared" si="47"/>
        <v/>
      </c>
      <c r="CL146" s="32" t="str">
        <f t="shared" si="48"/>
        <v/>
      </c>
      <c r="CM146" s="32" t="str">
        <f t="shared" si="49"/>
        <v/>
      </c>
      <c r="CN146" s="32" t="str">
        <f t="shared" si="50"/>
        <v/>
      </c>
    </row>
    <row r="147" spans="71:92" x14ac:dyDescent="0.3">
      <c r="BS147" s="32" t="str">
        <f>IF(Kiadasi_kiseroiv!$K$2=BT147,BV147,"")</f>
        <v/>
      </c>
      <c r="BT147" s="34" t="str">
        <f t="shared" si="51"/>
        <v/>
      </c>
      <c r="BU147" s="32" t="str">
        <f t="shared" si="40"/>
        <v/>
      </c>
      <c r="BV147" s="32" t="str">
        <f t="shared" si="52"/>
        <v/>
      </c>
      <c r="BW147" s="32" t="str">
        <f t="shared" si="41"/>
        <v/>
      </c>
      <c r="BX147" s="32" t="str">
        <f t="shared" si="53"/>
        <v/>
      </c>
      <c r="BY147" s="32" t="str">
        <f t="shared" si="54"/>
        <v/>
      </c>
      <c r="BZ147" s="32" t="str">
        <f t="shared" si="55"/>
        <v/>
      </c>
      <c r="CA147" s="32" t="str">
        <f t="shared" si="56"/>
        <v/>
      </c>
      <c r="CB147" s="33">
        <f>IF(COUNTIF($CD$7:CD147,CD147)=1,CD147,CD147+COUNTIF($CD$6:CD146,CD147))</f>
        <v>55293</v>
      </c>
      <c r="CC147" s="34">
        <f t="shared" si="42"/>
        <v>55153</v>
      </c>
      <c r="CD147" s="32">
        <f t="shared" si="57"/>
        <v>55153</v>
      </c>
      <c r="CE147" s="32">
        <f t="shared" si="43"/>
        <v>0</v>
      </c>
      <c r="CF147" s="32">
        <f t="shared" si="44"/>
        <v>0</v>
      </c>
      <c r="CG147" s="32" t="str">
        <f t="shared" si="45"/>
        <v/>
      </c>
      <c r="CH147" s="32">
        <v>142</v>
      </c>
      <c r="CI147" s="32" t="s">
        <v>6</v>
      </c>
      <c r="CJ147" s="32" t="str">
        <f t="shared" si="46"/>
        <v/>
      </c>
      <c r="CK147" s="32" t="str">
        <f t="shared" si="47"/>
        <v/>
      </c>
      <c r="CL147" s="32" t="str">
        <f t="shared" si="48"/>
        <v/>
      </c>
      <c r="CM147" s="32" t="str">
        <f t="shared" si="49"/>
        <v/>
      </c>
      <c r="CN147" s="32" t="str">
        <f t="shared" si="50"/>
        <v/>
      </c>
    </row>
    <row r="148" spans="71:92" x14ac:dyDescent="0.3">
      <c r="BS148" s="32" t="str">
        <f>IF(Kiadasi_kiseroiv!$K$2=BT148,BV148,"")</f>
        <v/>
      </c>
      <c r="BT148" s="34" t="str">
        <f t="shared" si="51"/>
        <v/>
      </c>
      <c r="BU148" s="32" t="str">
        <f t="shared" si="40"/>
        <v/>
      </c>
      <c r="BV148" s="32" t="str">
        <f t="shared" si="52"/>
        <v/>
      </c>
      <c r="BW148" s="32" t="str">
        <f t="shared" si="41"/>
        <v/>
      </c>
      <c r="BX148" s="32" t="str">
        <f t="shared" si="53"/>
        <v/>
      </c>
      <c r="BY148" s="32" t="str">
        <f t="shared" si="54"/>
        <v/>
      </c>
      <c r="BZ148" s="32" t="str">
        <f t="shared" si="55"/>
        <v/>
      </c>
      <c r="CA148" s="32" t="str">
        <f t="shared" si="56"/>
        <v/>
      </c>
      <c r="CB148" s="33">
        <f>IF(COUNTIF($CD$7:CD148,CD148)=1,CD148,CD148+COUNTIF($CD$6:CD147,CD148))</f>
        <v>55294</v>
      </c>
      <c r="CC148" s="34">
        <f t="shared" si="42"/>
        <v>55153</v>
      </c>
      <c r="CD148" s="32">
        <f t="shared" si="57"/>
        <v>55153</v>
      </c>
      <c r="CE148" s="32">
        <f t="shared" si="43"/>
        <v>0</v>
      </c>
      <c r="CF148" s="32">
        <f t="shared" si="44"/>
        <v>0</v>
      </c>
      <c r="CG148" s="32" t="str">
        <f t="shared" si="45"/>
        <v/>
      </c>
      <c r="CH148" s="32">
        <v>143</v>
      </c>
      <c r="CI148" s="32" t="s">
        <v>6</v>
      </c>
      <c r="CJ148" s="32" t="str">
        <f t="shared" si="46"/>
        <v/>
      </c>
      <c r="CK148" s="32" t="str">
        <f t="shared" si="47"/>
        <v/>
      </c>
      <c r="CL148" s="32" t="str">
        <f t="shared" si="48"/>
        <v/>
      </c>
      <c r="CM148" s="32" t="str">
        <f t="shared" si="49"/>
        <v/>
      </c>
      <c r="CN148" s="32" t="str">
        <f t="shared" si="50"/>
        <v/>
      </c>
    </row>
    <row r="149" spans="71:92" x14ac:dyDescent="0.3">
      <c r="BS149" s="32" t="str">
        <f>IF(Kiadasi_kiseroiv!$K$2=BT149,BV149,"")</f>
        <v/>
      </c>
      <c r="BT149" s="34" t="str">
        <f t="shared" si="51"/>
        <v/>
      </c>
      <c r="BU149" s="32" t="str">
        <f t="shared" si="40"/>
        <v/>
      </c>
      <c r="BV149" s="32" t="str">
        <f t="shared" si="52"/>
        <v/>
      </c>
      <c r="BW149" s="32" t="str">
        <f t="shared" si="41"/>
        <v/>
      </c>
      <c r="BX149" s="32" t="str">
        <f t="shared" si="53"/>
        <v/>
      </c>
      <c r="BY149" s="32" t="str">
        <f t="shared" si="54"/>
        <v/>
      </c>
      <c r="BZ149" s="32" t="str">
        <f t="shared" si="55"/>
        <v/>
      </c>
      <c r="CA149" s="32" t="str">
        <f t="shared" si="56"/>
        <v/>
      </c>
      <c r="CB149" s="33">
        <f>IF(COUNTIF($CD$7:CD149,CD149)=1,CD149,CD149+COUNTIF($CD$6:CD148,CD149))</f>
        <v>55295</v>
      </c>
      <c r="CC149" s="34">
        <f t="shared" si="42"/>
        <v>55153</v>
      </c>
      <c r="CD149" s="32">
        <f t="shared" si="57"/>
        <v>55153</v>
      </c>
      <c r="CE149" s="32">
        <f t="shared" si="43"/>
        <v>0</v>
      </c>
      <c r="CF149" s="32">
        <f t="shared" si="44"/>
        <v>0</v>
      </c>
      <c r="CG149" s="32" t="str">
        <f t="shared" si="45"/>
        <v/>
      </c>
      <c r="CH149" s="32">
        <v>144</v>
      </c>
      <c r="CI149" s="32" t="s">
        <v>6</v>
      </c>
      <c r="CJ149" s="32" t="str">
        <f t="shared" si="46"/>
        <v/>
      </c>
      <c r="CK149" s="32" t="str">
        <f t="shared" si="47"/>
        <v/>
      </c>
      <c r="CL149" s="32" t="str">
        <f t="shared" si="48"/>
        <v/>
      </c>
      <c r="CM149" s="32" t="str">
        <f t="shared" si="49"/>
        <v/>
      </c>
      <c r="CN149" s="32" t="str">
        <f t="shared" si="50"/>
        <v/>
      </c>
    </row>
    <row r="150" spans="71:92" x14ac:dyDescent="0.3">
      <c r="BS150" s="32" t="str">
        <f>IF(Kiadasi_kiseroiv!$K$2=BT150,BV150,"")</f>
        <v/>
      </c>
      <c r="BT150" s="34" t="str">
        <f t="shared" si="51"/>
        <v/>
      </c>
      <c r="BU150" s="32" t="str">
        <f t="shared" si="40"/>
        <v/>
      </c>
      <c r="BV150" s="32" t="str">
        <f t="shared" si="52"/>
        <v/>
      </c>
      <c r="BW150" s="32" t="str">
        <f t="shared" si="41"/>
        <v/>
      </c>
      <c r="BX150" s="32" t="str">
        <f t="shared" si="53"/>
        <v/>
      </c>
      <c r="BY150" s="32" t="str">
        <f t="shared" si="54"/>
        <v/>
      </c>
      <c r="BZ150" s="32" t="str">
        <f t="shared" si="55"/>
        <v/>
      </c>
      <c r="CA150" s="32" t="str">
        <f t="shared" si="56"/>
        <v/>
      </c>
      <c r="CB150" s="33">
        <f>IF(COUNTIF($CD$7:CD150,CD150)=1,CD150,CD150+COUNTIF($CD$6:CD149,CD150))</f>
        <v>55296</v>
      </c>
      <c r="CC150" s="34">
        <f t="shared" si="42"/>
        <v>55153</v>
      </c>
      <c r="CD150" s="32">
        <f t="shared" si="57"/>
        <v>55153</v>
      </c>
      <c r="CE150" s="32">
        <f t="shared" si="43"/>
        <v>0</v>
      </c>
      <c r="CF150" s="32">
        <f t="shared" si="44"/>
        <v>0</v>
      </c>
      <c r="CG150" s="32" t="str">
        <f t="shared" si="45"/>
        <v/>
      </c>
      <c r="CH150" s="32">
        <v>145</v>
      </c>
      <c r="CI150" s="32" t="s">
        <v>6</v>
      </c>
      <c r="CJ150" s="32" t="str">
        <f t="shared" si="46"/>
        <v/>
      </c>
      <c r="CK150" s="32" t="str">
        <f t="shared" si="47"/>
        <v/>
      </c>
      <c r="CL150" s="32" t="str">
        <f t="shared" si="48"/>
        <v/>
      </c>
      <c r="CM150" s="32" t="str">
        <f t="shared" si="49"/>
        <v/>
      </c>
      <c r="CN150" s="32" t="str">
        <f t="shared" si="50"/>
        <v/>
      </c>
    </row>
    <row r="151" spans="71:92" x14ac:dyDescent="0.3">
      <c r="BS151" s="32" t="str">
        <f>IF(Kiadasi_kiseroiv!$K$2=BT151,BV151,"")</f>
        <v/>
      </c>
      <c r="BT151" s="34" t="str">
        <f t="shared" si="51"/>
        <v/>
      </c>
      <c r="BU151" s="32" t="str">
        <f t="shared" si="40"/>
        <v/>
      </c>
      <c r="BV151" s="32" t="str">
        <f t="shared" si="52"/>
        <v/>
      </c>
      <c r="BW151" s="32" t="str">
        <f t="shared" si="41"/>
        <v/>
      </c>
      <c r="BX151" s="32" t="str">
        <f t="shared" si="53"/>
        <v/>
      </c>
      <c r="BY151" s="32" t="str">
        <f t="shared" si="54"/>
        <v/>
      </c>
      <c r="BZ151" s="32" t="str">
        <f t="shared" si="55"/>
        <v/>
      </c>
      <c r="CA151" s="32" t="str">
        <f t="shared" si="56"/>
        <v/>
      </c>
      <c r="CB151" s="33">
        <f>IF(COUNTIF($CD$7:CD151,CD151)=1,CD151,CD151+COUNTIF($CD$6:CD150,CD151))</f>
        <v>55297</v>
      </c>
      <c r="CC151" s="34">
        <f t="shared" si="42"/>
        <v>55153</v>
      </c>
      <c r="CD151" s="32">
        <f t="shared" si="57"/>
        <v>55153</v>
      </c>
      <c r="CE151" s="32">
        <f t="shared" si="43"/>
        <v>0</v>
      </c>
      <c r="CF151" s="32">
        <f t="shared" si="44"/>
        <v>0</v>
      </c>
      <c r="CG151" s="32" t="str">
        <f t="shared" si="45"/>
        <v/>
      </c>
      <c r="CH151" s="32">
        <v>146</v>
      </c>
      <c r="CI151" s="32" t="s">
        <v>6</v>
      </c>
      <c r="CJ151" s="32" t="str">
        <f t="shared" si="46"/>
        <v/>
      </c>
      <c r="CK151" s="32" t="str">
        <f t="shared" si="47"/>
        <v/>
      </c>
      <c r="CL151" s="32" t="str">
        <f t="shared" si="48"/>
        <v/>
      </c>
      <c r="CM151" s="32" t="str">
        <f t="shared" si="49"/>
        <v/>
      </c>
      <c r="CN151" s="32" t="str">
        <f t="shared" si="50"/>
        <v/>
      </c>
    </row>
    <row r="152" spans="71:92" x14ac:dyDescent="0.3">
      <c r="BS152" s="32" t="str">
        <f>IF(Kiadasi_kiseroiv!$K$2=BT152,BV152,"")</f>
        <v/>
      </c>
      <c r="BT152" s="34" t="str">
        <f t="shared" si="51"/>
        <v/>
      </c>
      <c r="BU152" s="32" t="str">
        <f t="shared" si="40"/>
        <v/>
      </c>
      <c r="BV152" s="32" t="str">
        <f t="shared" si="52"/>
        <v/>
      </c>
      <c r="BW152" s="32" t="str">
        <f t="shared" si="41"/>
        <v/>
      </c>
      <c r="BX152" s="32" t="str">
        <f t="shared" si="53"/>
        <v/>
      </c>
      <c r="BY152" s="32" t="str">
        <f t="shared" si="54"/>
        <v/>
      </c>
      <c r="BZ152" s="32" t="str">
        <f t="shared" si="55"/>
        <v/>
      </c>
      <c r="CA152" s="32" t="str">
        <f t="shared" si="56"/>
        <v/>
      </c>
      <c r="CB152" s="33">
        <f>IF(COUNTIF($CD$7:CD152,CD152)=1,CD152,CD152+COUNTIF($CD$6:CD151,CD152))</f>
        <v>55298</v>
      </c>
      <c r="CC152" s="34">
        <f t="shared" si="42"/>
        <v>55153</v>
      </c>
      <c r="CD152" s="32">
        <f t="shared" si="57"/>
        <v>55153</v>
      </c>
      <c r="CE152" s="32">
        <f t="shared" si="43"/>
        <v>0</v>
      </c>
      <c r="CF152" s="32">
        <f t="shared" si="44"/>
        <v>0</v>
      </c>
      <c r="CG152" s="32" t="str">
        <f t="shared" si="45"/>
        <v/>
      </c>
      <c r="CH152" s="32">
        <v>147</v>
      </c>
      <c r="CI152" s="32" t="s">
        <v>6</v>
      </c>
      <c r="CJ152" s="32" t="str">
        <f t="shared" si="46"/>
        <v/>
      </c>
      <c r="CK152" s="32" t="str">
        <f t="shared" si="47"/>
        <v/>
      </c>
      <c r="CL152" s="32" t="str">
        <f t="shared" si="48"/>
        <v/>
      </c>
      <c r="CM152" s="32" t="str">
        <f t="shared" si="49"/>
        <v/>
      </c>
      <c r="CN152" s="32" t="str">
        <f t="shared" si="50"/>
        <v/>
      </c>
    </row>
    <row r="153" spans="71:92" x14ac:dyDescent="0.3">
      <c r="BS153" s="32" t="str">
        <f>IF(Kiadasi_kiseroiv!$K$2=BT153,BV153,"")</f>
        <v/>
      </c>
      <c r="BT153" s="34" t="str">
        <f t="shared" si="51"/>
        <v/>
      </c>
      <c r="BU153" s="32" t="str">
        <f t="shared" si="40"/>
        <v/>
      </c>
      <c r="BV153" s="32" t="str">
        <f t="shared" si="52"/>
        <v/>
      </c>
      <c r="BW153" s="32" t="str">
        <f t="shared" si="41"/>
        <v/>
      </c>
      <c r="BX153" s="32" t="str">
        <f t="shared" si="53"/>
        <v/>
      </c>
      <c r="BY153" s="32" t="str">
        <f t="shared" si="54"/>
        <v/>
      </c>
      <c r="BZ153" s="32" t="str">
        <f t="shared" si="55"/>
        <v/>
      </c>
      <c r="CA153" s="32" t="str">
        <f t="shared" si="56"/>
        <v/>
      </c>
      <c r="CB153" s="33">
        <f>IF(COUNTIF($CD$7:CD153,CD153)=1,CD153,CD153+COUNTIF($CD$6:CD152,CD153))</f>
        <v>55299</v>
      </c>
      <c r="CC153" s="34">
        <f t="shared" si="42"/>
        <v>55153</v>
      </c>
      <c r="CD153" s="32">
        <f t="shared" si="57"/>
        <v>55153</v>
      </c>
      <c r="CE153" s="32">
        <f t="shared" si="43"/>
        <v>0</v>
      </c>
      <c r="CF153" s="32">
        <f t="shared" si="44"/>
        <v>0</v>
      </c>
      <c r="CG153" s="32" t="str">
        <f t="shared" si="45"/>
        <v/>
      </c>
      <c r="CH153" s="32">
        <v>148</v>
      </c>
      <c r="CI153" s="32" t="s">
        <v>6</v>
      </c>
      <c r="CJ153" s="32" t="str">
        <f t="shared" si="46"/>
        <v/>
      </c>
      <c r="CK153" s="32" t="str">
        <f t="shared" si="47"/>
        <v/>
      </c>
      <c r="CL153" s="32" t="str">
        <f t="shared" si="48"/>
        <v/>
      </c>
      <c r="CM153" s="32" t="str">
        <f t="shared" si="49"/>
        <v/>
      </c>
      <c r="CN153" s="32" t="str">
        <f t="shared" si="50"/>
        <v/>
      </c>
    </row>
    <row r="154" spans="71:92" x14ac:dyDescent="0.3">
      <c r="BS154" s="32" t="str">
        <f>IF(Kiadasi_kiseroiv!$K$2=BT154,BV154,"")</f>
        <v/>
      </c>
      <c r="BT154" s="34" t="str">
        <f t="shared" si="51"/>
        <v/>
      </c>
      <c r="BU154" s="32" t="str">
        <f t="shared" si="40"/>
        <v/>
      </c>
      <c r="BV154" s="32" t="str">
        <f t="shared" si="52"/>
        <v/>
      </c>
      <c r="BW154" s="32" t="str">
        <f t="shared" si="41"/>
        <v/>
      </c>
      <c r="BX154" s="32" t="str">
        <f t="shared" si="53"/>
        <v/>
      </c>
      <c r="BY154" s="32" t="str">
        <f t="shared" si="54"/>
        <v/>
      </c>
      <c r="BZ154" s="32" t="str">
        <f t="shared" si="55"/>
        <v/>
      </c>
      <c r="CA154" s="32" t="str">
        <f t="shared" si="56"/>
        <v/>
      </c>
      <c r="CB154" s="33">
        <f>IF(COUNTIF($CD$7:CD154,CD154)=1,CD154,CD154+COUNTIF($CD$6:CD153,CD154))</f>
        <v>55300</v>
      </c>
      <c r="CC154" s="34">
        <f t="shared" si="42"/>
        <v>55153</v>
      </c>
      <c r="CD154" s="32">
        <f t="shared" si="57"/>
        <v>55153</v>
      </c>
      <c r="CE154" s="32">
        <f t="shared" si="43"/>
        <v>0</v>
      </c>
      <c r="CF154" s="32">
        <f t="shared" si="44"/>
        <v>0</v>
      </c>
      <c r="CG154" s="32" t="str">
        <f t="shared" si="45"/>
        <v/>
      </c>
      <c r="CH154" s="32">
        <v>149</v>
      </c>
      <c r="CI154" s="32" t="s">
        <v>6</v>
      </c>
      <c r="CJ154" s="32" t="str">
        <f t="shared" si="46"/>
        <v/>
      </c>
      <c r="CK154" s="32" t="str">
        <f t="shared" si="47"/>
        <v/>
      </c>
      <c r="CL154" s="32" t="str">
        <f t="shared" si="48"/>
        <v/>
      </c>
      <c r="CM154" s="32" t="str">
        <f t="shared" si="49"/>
        <v/>
      </c>
      <c r="CN154" s="32" t="str">
        <f t="shared" si="50"/>
        <v/>
      </c>
    </row>
    <row r="155" spans="71:92" x14ac:dyDescent="0.3">
      <c r="BS155" s="32" t="str">
        <f>IF(Kiadasi_kiseroiv!$K$2=BT155,BV155,"")</f>
        <v/>
      </c>
      <c r="BT155" s="34" t="str">
        <f t="shared" si="51"/>
        <v/>
      </c>
      <c r="BU155" s="32" t="str">
        <f t="shared" si="40"/>
        <v/>
      </c>
      <c r="BV155" s="32" t="str">
        <f t="shared" si="52"/>
        <v/>
      </c>
      <c r="BW155" s="32" t="str">
        <f t="shared" si="41"/>
        <v/>
      </c>
      <c r="BX155" s="32" t="str">
        <f t="shared" si="53"/>
        <v/>
      </c>
      <c r="BY155" s="32" t="str">
        <f t="shared" si="54"/>
        <v/>
      </c>
      <c r="BZ155" s="32" t="str">
        <f t="shared" si="55"/>
        <v/>
      </c>
      <c r="CA155" s="32" t="str">
        <f t="shared" si="56"/>
        <v/>
      </c>
      <c r="CB155" s="33">
        <f>IF(COUNTIF($CD$7:CD155,CD155)=1,CD155,CD155+COUNTIF($CD$6:CD154,CD155))</f>
        <v>55301</v>
      </c>
      <c r="CC155" s="34">
        <f t="shared" si="42"/>
        <v>55153</v>
      </c>
      <c r="CD155" s="32">
        <f t="shared" si="57"/>
        <v>55153</v>
      </c>
      <c r="CE155" s="32">
        <f t="shared" si="43"/>
        <v>0</v>
      </c>
      <c r="CF155" s="32">
        <f t="shared" si="44"/>
        <v>0</v>
      </c>
      <c r="CG155" s="32" t="str">
        <f t="shared" si="45"/>
        <v/>
      </c>
      <c r="CH155" s="32">
        <v>150</v>
      </c>
      <c r="CI155" s="32" t="s">
        <v>6</v>
      </c>
      <c r="CJ155" s="32" t="str">
        <f t="shared" si="46"/>
        <v/>
      </c>
      <c r="CK155" s="32" t="str">
        <f t="shared" si="47"/>
        <v/>
      </c>
      <c r="CL155" s="32" t="str">
        <f t="shared" si="48"/>
        <v/>
      </c>
      <c r="CM155" s="32" t="str">
        <f t="shared" si="49"/>
        <v/>
      </c>
      <c r="CN155" s="32" t="str">
        <f t="shared" si="50"/>
        <v/>
      </c>
    </row>
    <row r="156" spans="71:92" x14ac:dyDescent="0.3">
      <c r="BS156" s="32" t="str">
        <f>IF(Kiadasi_kiseroiv!$K$2=BT156,BV156,"")</f>
        <v/>
      </c>
      <c r="BT156" s="34" t="str">
        <f t="shared" si="51"/>
        <v/>
      </c>
      <c r="BU156" s="32" t="str">
        <f t="shared" si="40"/>
        <v/>
      </c>
      <c r="BV156" s="32" t="str">
        <f t="shared" si="52"/>
        <v/>
      </c>
      <c r="BW156" s="32" t="str">
        <f t="shared" si="41"/>
        <v/>
      </c>
      <c r="BX156" s="32" t="str">
        <f t="shared" si="53"/>
        <v/>
      </c>
      <c r="BY156" s="32" t="str">
        <f t="shared" si="54"/>
        <v/>
      </c>
      <c r="BZ156" s="32" t="str">
        <f t="shared" si="55"/>
        <v/>
      </c>
      <c r="CA156" s="32" t="str">
        <f t="shared" si="56"/>
        <v/>
      </c>
      <c r="CB156" s="33">
        <f>IF(COUNTIF($CD$7:CD156,CD156)=1,CD156,CD156+COUNTIF($CD$6:CD155,CD156))</f>
        <v>55302</v>
      </c>
      <c r="CC156" s="34">
        <f t="shared" si="42"/>
        <v>55153</v>
      </c>
      <c r="CD156" s="32">
        <f t="shared" si="57"/>
        <v>55153</v>
      </c>
      <c r="CE156" s="32">
        <f t="shared" si="43"/>
        <v>0</v>
      </c>
      <c r="CF156" s="32">
        <f t="shared" si="44"/>
        <v>0</v>
      </c>
      <c r="CG156" s="32" t="str">
        <f t="shared" si="45"/>
        <v/>
      </c>
      <c r="CH156" s="32">
        <v>151</v>
      </c>
      <c r="CI156" s="32" t="s">
        <v>6</v>
      </c>
      <c r="CJ156" s="32" t="str">
        <f t="shared" si="46"/>
        <v/>
      </c>
      <c r="CK156" s="32" t="str">
        <f t="shared" si="47"/>
        <v/>
      </c>
      <c r="CL156" s="32" t="str">
        <f t="shared" si="48"/>
        <v/>
      </c>
      <c r="CM156" s="32" t="str">
        <f t="shared" si="49"/>
        <v/>
      </c>
      <c r="CN156" s="32" t="str">
        <f t="shared" si="50"/>
        <v/>
      </c>
    </row>
    <row r="157" spans="71:92" x14ac:dyDescent="0.3">
      <c r="BS157" s="32" t="str">
        <f>IF(Kiadasi_kiseroiv!$K$2=BT157,BV157,"")</f>
        <v/>
      </c>
      <c r="BT157" s="34" t="str">
        <f t="shared" si="51"/>
        <v/>
      </c>
      <c r="BU157" s="32" t="str">
        <f t="shared" si="40"/>
        <v/>
      </c>
      <c r="BV157" s="32" t="str">
        <f t="shared" si="52"/>
        <v/>
      </c>
      <c r="BW157" s="32" t="str">
        <f t="shared" si="41"/>
        <v/>
      </c>
      <c r="BX157" s="32" t="str">
        <f t="shared" si="53"/>
        <v/>
      </c>
      <c r="BY157" s="32" t="str">
        <f t="shared" si="54"/>
        <v/>
      </c>
      <c r="BZ157" s="32" t="str">
        <f t="shared" si="55"/>
        <v/>
      </c>
      <c r="CA157" s="32" t="str">
        <f t="shared" si="56"/>
        <v/>
      </c>
      <c r="CB157" s="33">
        <f>IF(COUNTIF($CD$7:CD157,CD157)=1,CD157,CD157+COUNTIF($CD$6:CD156,CD157))</f>
        <v>55303</v>
      </c>
      <c r="CC157" s="34">
        <f t="shared" si="42"/>
        <v>55153</v>
      </c>
      <c r="CD157" s="32">
        <f t="shared" si="57"/>
        <v>55153</v>
      </c>
      <c r="CE157" s="32">
        <f t="shared" si="43"/>
        <v>0</v>
      </c>
      <c r="CF157" s="32">
        <f t="shared" si="44"/>
        <v>0</v>
      </c>
      <c r="CG157" s="32" t="str">
        <f t="shared" si="45"/>
        <v/>
      </c>
      <c r="CH157" s="32">
        <v>152</v>
      </c>
      <c r="CI157" s="32" t="s">
        <v>6</v>
      </c>
      <c r="CJ157" s="32" t="str">
        <f t="shared" si="46"/>
        <v/>
      </c>
      <c r="CK157" s="32" t="str">
        <f t="shared" si="47"/>
        <v/>
      </c>
      <c r="CL157" s="32" t="str">
        <f t="shared" si="48"/>
        <v/>
      </c>
      <c r="CM157" s="32" t="str">
        <f t="shared" si="49"/>
        <v/>
      </c>
      <c r="CN157" s="32" t="str">
        <f t="shared" si="50"/>
        <v/>
      </c>
    </row>
    <row r="158" spans="71:92" x14ac:dyDescent="0.3">
      <c r="BS158" s="32" t="str">
        <f>IF(Kiadasi_kiseroiv!$K$2=BT158,BV158,"")</f>
        <v/>
      </c>
      <c r="BT158" s="34" t="str">
        <f t="shared" si="51"/>
        <v/>
      </c>
      <c r="BU158" s="32" t="str">
        <f t="shared" si="40"/>
        <v/>
      </c>
      <c r="BV158" s="32" t="str">
        <f t="shared" si="52"/>
        <v/>
      </c>
      <c r="BW158" s="32" t="str">
        <f t="shared" si="41"/>
        <v/>
      </c>
      <c r="BX158" s="32" t="str">
        <f t="shared" si="53"/>
        <v/>
      </c>
      <c r="BY158" s="32" t="str">
        <f t="shared" si="54"/>
        <v/>
      </c>
      <c r="BZ158" s="32" t="str">
        <f t="shared" si="55"/>
        <v/>
      </c>
      <c r="CA158" s="32" t="str">
        <f t="shared" si="56"/>
        <v/>
      </c>
      <c r="CB158" s="33">
        <f>IF(COUNTIF($CD$7:CD158,CD158)=1,CD158,CD158+COUNTIF($CD$6:CD157,CD158))</f>
        <v>55304</v>
      </c>
      <c r="CC158" s="34">
        <f t="shared" si="42"/>
        <v>55153</v>
      </c>
      <c r="CD158" s="32">
        <f t="shared" si="57"/>
        <v>55153</v>
      </c>
      <c r="CE158" s="32">
        <f t="shared" si="43"/>
        <v>0</v>
      </c>
      <c r="CF158" s="32">
        <f t="shared" si="44"/>
        <v>0</v>
      </c>
      <c r="CG158" s="32" t="str">
        <f t="shared" si="45"/>
        <v/>
      </c>
      <c r="CH158" s="32">
        <v>153</v>
      </c>
      <c r="CI158" s="32" t="s">
        <v>6</v>
      </c>
      <c r="CJ158" s="32" t="str">
        <f t="shared" si="46"/>
        <v/>
      </c>
      <c r="CK158" s="32" t="str">
        <f t="shared" si="47"/>
        <v/>
      </c>
      <c r="CL158" s="32" t="str">
        <f t="shared" si="48"/>
        <v/>
      </c>
      <c r="CM158" s="32" t="str">
        <f t="shared" si="49"/>
        <v/>
      </c>
      <c r="CN158" s="32" t="str">
        <f t="shared" si="50"/>
        <v/>
      </c>
    </row>
    <row r="159" spans="71:92" x14ac:dyDescent="0.3">
      <c r="BS159" s="32" t="str">
        <f>IF(Kiadasi_kiseroiv!$K$2=BT159,BV159,"")</f>
        <v/>
      </c>
      <c r="BT159" s="34" t="str">
        <f t="shared" si="51"/>
        <v/>
      </c>
      <c r="BU159" s="32" t="str">
        <f t="shared" si="40"/>
        <v/>
      </c>
      <c r="BV159" s="32" t="str">
        <f t="shared" si="52"/>
        <v/>
      </c>
      <c r="BW159" s="32" t="str">
        <f t="shared" si="41"/>
        <v/>
      </c>
      <c r="BX159" s="32" t="str">
        <f t="shared" si="53"/>
        <v/>
      </c>
      <c r="BY159" s="32" t="str">
        <f t="shared" si="54"/>
        <v/>
      </c>
      <c r="BZ159" s="32" t="str">
        <f t="shared" si="55"/>
        <v/>
      </c>
      <c r="CA159" s="32" t="str">
        <f t="shared" si="56"/>
        <v/>
      </c>
      <c r="CB159" s="33">
        <f>IF(COUNTIF($CD$7:CD159,CD159)=1,CD159,CD159+COUNTIF($CD$6:CD158,CD159))</f>
        <v>55305</v>
      </c>
      <c r="CC159" s="34">
        <f t="shared" si="42"/>
        <v>55153</v>
      </c>
      <c r="CD159" s="32">
        <f t="shared" si="57"/>
        <v>55153</v>
      </c>
      <c r="CE159" s="32">
        <f t="shared" si="43"/>
        <v>0</v>
      </c>
      <c r="CF159" s="32">
        <f t="shared" si="44"/>
        <v>0</v>
      </c>
      <c r="CG159" s="32" t="str">
        <f t="shared" si="45"/>
        <v/>
      </c>
      <c r="CH159" s="32">
        <v>154</v>
      </c>
      <c r="CI159" s="32" t="s">
        <v>6</v>
      </c>
      <c r="CJ159" s="32" t="str">
        <f t="shared" si="46"/>
        <v/>
      </c>
      <c r="CK159" s="32" t="str">
        <f t="shared" si="47"/>
        <v/>
      </c>
      <c r="CL159" s="32" t="str">
        <f t="shared" si="48"/>
        <v/>
      </c>
      <c r="CM159" s="32" t="str">
        <f t="shared" si="49"/>
        <v/>
      </c>
      <c r="CN159" s="32" t="str">
        <f t="shared" si="50"/>
        <v/>
      </c>
    </row>
    <row r="160" spans="71:92" x14ac:dyDescent="0.3">
      <c r="BS160" s="32" t="str">
        <f>IF(Kiadasi_kiseroiv!$K$2=BT160,BV160,"")</f>
        <v/>
      </c>
      <c r="BT160" s="34" t="str">
        <f t="shared" si="51"/>
        <v/>
      </c>
      <c r="BU160" s="32" t="str">
        <f t="shared" si="40"/>
        <v/>
      </c>
      <c r="BV160" s="32" t="str">
        <f t="shared" si="52"/>
        <v/>
      </c>
      <c r="BW160" s="32" t="str">
        <f t="shared" si="41"/>
        <v/>
      </c>
      <c r="BX160" s="32" t="str">
        <f t="shared" si="53"/>
        <v/>
      </c>
      <c r="BY160" s="32" t="str">
        <f t="shared" si="54"/>
        <v/>
      </c>
      <c r="BZ160" s="32" t="str">
        <f t="shared" si="55"/>
        <v/>
      </c>
      <c r="CA160" s="32" t="str">
        <f t="shared" si="56"/>
        <v/>
      </c>
      <c r="CB160" s="33">
        <f>IF(COUNTIF($CD$7:CD160,CD160)=1,CD160,CD160+COUNTIF($CD$6:CD159,CD160))</f>
        <v>55306</v>
      </c>
      <c r="CC160" s="34">
        <f t="shared" si="42"/>
        <v>55153</v>
      </c>
      <c r="CD160" s="32">
        <f t="shared" si="57"/>
        <v>55153</v>
      </c>
      <c r="CE160" s="32">
        <f t="shared" si="43"/>
        <v>0</v>
      </c>
      <c r="CF160" s="32">
        <f t="shared" si="44"/>
        <v>0</v>
      </c>
      <c r="CG160" s="32" t="str">
        <f t="shared" si="45"/>
        <v/>
      </c>
      <c r="CH160" s="32">
        <v>155</v>
      </c>
      <c r="CI160" s="32" t="s">
        <v>6</v>
      </c>
      <c r="CJ160" s="32" t="str">
        <f t="shared" si="46"/>
        <v/>
      </c>
      <c r="CK160" s="32" t="str">
        <f t="shared" si="47"/>
        <v/>
      </c>
      <c r="CL160" s="32" t="str">
        <f t="shared" si="48"/>
        <v/>
      </c>
      <c r="CM160" s="32" t="str">
        <f t="shared" si="49"/>
        <v/>
      </c>
      <c r="CN160" s="32" t="str">
        <f t="shared" si="50"/>
        <v/>
      </c>
    </row>
    <row r="161" spans="71:92" x14ac:dyDescent="0.3">
      <c r="BS161" s="32" t="str">
        <f>IF(Kiadasi_kiseroiv!$K$2=BT161,BV161,"")</f>
        <v/>
      </c>
      <c r="BT161" s="34" t="str">
        <f t="shared" si="51"/>
        <v/>
      </c>
      <c r="BU161" s="32" t="str">
        <f t="shared" si="40"/>
        <v/>
      </c>
      <c r="BV161" s="32" t="str">
        <f t="shared" si="52"/>
        <v/>
      </c>
      <c r="BW161" s="32" t="str">
        <f t="shared" si="41"/>
        <v/>
      </c>
      <c r="BX161" s="32" t="str">
        <f t="shared" si="53"/>
        <v/>
      </c>
      <c r="BY161" s="32" t="str">
        <f t="shared" si="54"/>
        <v/>
      </c>
      <c r="BZ161" s="32" t="str">
        <f t="shared" si="55"/>
        <v/>
      </c>
      <c r="CA161" s="32" t="str">
        <f t="shared" si="56"/>
        <v/>
      </c>
      <c r="CB161" s="33">
        <f>IF(COUNTIF($CD$7:CD161,CD161)=1,CD161,CD161+COUNTIF($CD$6:CD160,CD161))</f>
        <v>55307</v>
      </c>
      <c r="CC161" s="34">
        <f t="shared" si="42"/>
        <v>55153</v>
      </c>
      <c r="CD161" s="32">
        <f t="shared" si="57"/>
        <v>55153</v>
      </c>
      <c r="CE161" s="32">
        <f t="shared" si="43"/>
        <v>0</v>
      </c>
      <c r="CF161" s="32">
        <f t="shared" si="44"/>
        <v>0</v>
      </c>
      <c r="CG161" s="32" t="str">
        <f t="shared" si="45"/>
        <v/>
      </c>
      <c r="CH161" s="32">
        <v>156</v>
      </c>
      <c r="CI161" s="32" t="s">
        <v>6</v>
      </c>
      <c r="CJ161" s="32" t="str">
        <f t="shared" si="46"/>
        <v/>
      </c>
      <c r="CK161" s="32" t="str">
        <f t="shared" si="47"/>
        <v/>
      </c>
      <c r="CL161" s="32" t="str">
        <f t="shared" si="48"/>
        <v/>
      </c>
      <c r="CM161" s="32" t="str">
        <f t="shared" si="49"/>
        <v/>
      </c>
      <c r="CN161" s="32" t="str">
        <f t="shared" si="50"/>
        <v/>
      </c>
    </row>
    <row r="162" spans="71:92" x14ac:dyDescent="0.3">
      <c r="BS162" s="32" t="str">
        <f>IF(Kiadasi_kiseroiv!$K$2=BT162,BV162,"")</f>
        <v/>
      </c>
      <c r="BT162" s="34" t="str">
        <f t="shared" si="51"/>
        <v/>
      </c>
      <c r="BU162" s="32" t="str">
        <f t="shared" si="40"/>
        <v/>
      </c>
      <c r="BV162" s="32" t="str">
        <f t="shared" si="52"/>
        <v/>
      </c>
      <c r="BW162" s="32" t="str">
        <f t="shared" si="41"/>
        <v/>
      </c>
      <c r="BX162" s="32" t="str">
        <f t="shared" si="53"/>
        <v/>
      </c>
      <c r="BY162" s="32" t="str">
        <f t="shared" si="54"/>
        <v/>
      </c>
      <c r="BZ162" s="32" t="str">
        <f t="shared" si="55"/>
        <v/>
      </c>
      <c r="CA162" s="32" t="str">
        <f t="shared" si="56"/>
        <v/>
      </c>
      <c r="CB162" s="33">
        <f>IF(COUNTIF($CD$7:CD162,CD162)=1,CD162,CD162+COUNTIF($CD$6:CD161,CD162))</f>
        <v>55308</v>
      </c>
      <c r="CC162" s="34">
        <f t="shared" si="42"/>
        <v>55153</v>
      </c>
      <c r="CD162" s="32">
        <f t="shared" si="57"/>
        <v>55153</v>
      </c>
      <c r="CE162" s="32">
        <f t="shared" si="43"/>
        <v>0</v>
      </c>
      <c r="CF162" s="32">
        <f t="shared" si="44"/>
        <v>0</v>
      </c>
      <c r="CG162" s="32" t="str">
        <f t="shared" si="45"/>
        <v/>
      </c>
      <c r="CH162" s="32">
        <v>157</v>
      </c>
      <c r="CI162" s="32" t="s">
        <v>6</v>
      </c>
      <c r="CJ162" s="32" t="str">
        <f t="shared" si="46"/>
        <v/>
      </c>
      <c r="CK162" s="32" t="str">
        <f t="shared" si="47"/>
        <v/>
      </c>
      <c r="CL162" s="32" t="str">
        <f t="shared" si="48"/>
        <v/>
      </c>
      <c r="CM162" s="32" t="str">
        <f t="shared" si="49"/>
        <v/>
      </c>
      <c r="CN162" s="32" t="str">
        <f t="shared" si="50"/>
        <v/>
      </c>
    </row>
    <row r="163" spans="71:92" x14ac:dyDescent="0.3">
      <c r="BS163" s="32" t="str">
        <f>IF(Kiadasi_kiseroiv!$K$2=BT163,BV163,"")</f>
        <v/>
      </c>
      <c r="BT163" s="34" t="str">
        <f t="shared" si="51"/>
        <v/>
      </c>
      <c r="BU163" s="32" t="str">
        <f t="shared" si="40"/>
        <v/>
      </c>
      <c r="BV163" s="32" t="str">
        <f t="shared" si="52"/>
        <v/>
      </c>
      <c r="BW163" s="32" t="str">
        <f t="shared" si="41"/>
        <v/>
      </c>
      <c r="BX163" s="32" t="str">
        <f t="shared" si="53"/>
        <v/>
      </c>
      <c r="BY163" s="32" t="str">
        <f t="shared" si="54"/>
        <v/>
      </c>
      <c r="BZ163" s="32" t="str">
        <f t="shared" si="55"/>
        <v/>
      </c>
      <c r="CA163" s="32" t="str">
        <f t="shared" si="56"/>
        <v/>
      </c>
      <c r="CB163" s="33">
        <f>IF(COUNTIF($CD$7:CD163,CD163)=1,CD163,CD163+COUNTIF($CD$6:CD162,CD163))</f>
        <v>55309</v>
      </c>
      <c r="CC163" s="34">
        <f t="shared" si="42"/>
        <v>55153</v>
      </c>
      <c r="CD163" s="32">
        <f t="shared" si="57"/>
        <v>55153</v>
      </c>
      <c r="CE163" s="32">
        <f t="shared" si="43"/>
        <v>0</v>
      </c>
      <c r="CF163" s="32">
        <f t="shared" si="44"/>
        <v>0</v>
      </c>
      <c r="CG163" s="32" t="str">
        <f t="shared" si="45"/>
        <v/>
      </c>
      <c r="CH163" s="32">
        <v>158</v>
      </c>
      <c r="CI163" s="32" t="s">
        <v>6</v>
      </c>
      <c r="CJ163" s="32" t="str">
        <f t="shared" si="46"/>
        <v/>
      </c>
      <c r="CK163" s="32" t="str">
        <f t="shared" si="47"/>
        <v/>
      </c>
      <c r="CL163" s="32" t="str">
        <f t="shared" si="48"/>
        <v/>
      </c>
      <c r="CM163" s="32" t="str">
        <f t="shared" si="49"/>
        <v/>
      </c>
      <c r="CN163" s="32" t="str">
        <f t="shared" si="50"/>
        <v/>
      </c>
    </row>
    <row r="164" spans="71:92" x14ac:dyDescent="0.3">
      <c r="BS164" s="32" t="str">
        <f>IF(Kiadasi_kiseroiv!$K$2=BT164,BV164,"")</f>
        <v/>
      </c>
      <c r="BT164" s="34" t="str">
        <f t="shared" si="51"/>
        <v/>
      </c>
      <c r="BU164" s="32" t="str">
        <f t="shared" si="40"/>
        <v/>
      </c>
      <c r="BV164" s="32" t="str">
        <f t="shared" si="52"/>
        <v/>
      </c>
      <c r="BW164" s="32" t="str">
        <f t="shared" si="41"/>
        <v/>
      </c>
      <c r="BX164" s="32" t="str">
        <f t="shared" si="53"/>
        <v/>
      </c>
      <c r="BY164" s="32" t="str">
        <f t="shared" si="54"/>
        <v/>
      </c>
      <c r="BZ164" s="32" t="str">
        <f t="shared" si="55"/>
        <v/>
      </c>
      <c r="CA164" s="32" t="str">
        <f t="shared" si="56"/>
        <v/>
      </c>
      <c r="CB164" s="33">
        <f>IF(COUNTIF($CD$7:CD164,CD164)=1,CD164,CD164+COUNTIF($CD$6:CD163,CD164))</f>
        <v>55310</v>
      </c>
      <c r="CC164" s="34">
        <f t="shared" si="42"/>
        <v>55153</v>
      </c>
      <c r="CD164" s="32">
        <f t="shared" si="57"/>
        <v>55153</v>
      </c>
      <c r="CE164" s="32">
        <f t="shared" si="43"/>
        <v>0</v>
      </c>
      <c r="CF164" s="32">
        <f t="shared" si="44"/>
        <v>0</v>
      </c>
      <c r="CG164" s="32" t="str">
        <f t="shared" si="45"/>
        <v/>
      </c>
      <c r="CH164" s="32">
        <v>159</v>
      </c>
      <c r="CI164" s="32" t="s">
        <v>6</v>
      </c>
      <c r="CJ164" s="32" t="str">
        <f t="shared" si="46"/>
        <v/>
      </c>
      <c r="CK164" s="32" t="str">
        <f t="shared" si="47"/>
        <v/>
      </c>
      <c r="CL164" s="32" t="str">
        <f t="shared" si="48"/>
        <v/>
      </c>
      <c r="CM164" s="32" t="str">
        <f t="shared" si="49"/>
        <v/>
      </c>
      <c r="CN164" s="32" t="str">
        <f t="shared" si="50"/>
        <v/>
      </c>
    </row>
    <row r="165" spans="71:92" x14ac:dyDescent="0.3">
      <c r="BS165" s="32" t="str">
        <f>IF(Kiadasi_kiseroiv!$K$2=BT165,BV165,"")</f>
        <v/>
      </c>
      <c r="BT165" s="34" t="str">
        <f t="shared" si="51"/>
        <v/>
      </c>
      <c r="BU165" s="32" t="str">
        <f t="shared" si="40"/>
        <v/>
      </c>
      <c r="BV165" s="32" t="str">
        <f t="shared" si="52"/>
        <v/>
      </c>
      <c r="BW165" s="32" t="str">
        <f t="shared" si="41"/>
        <v/>
      </c>
      <c r="BX165" s="32" t="str">
        <f t="shared" si="53"/>
        <v/>
      </c>
      <c r="BY165" s="32" t="str">
        <f t="shared" si="54"/>
        <v/>
      </c>
      <c r="BZ165" s="32" t="str">
        <f t="shared" si="55"/>
        <v/>
      </c>
      <c r="CA165" s="32" t="str">
        <f t="shared" si="56"/>
        <v/>
      </c>
      <c r="CB165" s="33">
        <f>IF(COUNTIF($CD$7:CD165,CD165)=1,CD165,CD165+COUNTIF($CD$6:CD164,CD165))</f>
        <v>55311</v>
      </c>
      <c r="CC165" s="34">
        <f t="shared" si="42"/>
        <v>55153</v>
      </c>
      <c r="CD165" s="32">
        <f t="shared" si="57"/>
        <v>55153</v>
      </c>
      <c r="CE165" s="32">
        <f t="shared" si="43"/>
        <v>0</v>
      </c>
      <c r="CF165" s="32">
        <f t="shared" si="44"/>
        <v>0</v>
      </c>
      <c r="CG165" s="32" t="str">
        <f t="shared" si="45"/>
        <v/>
      </c>
      <c r="CH165" s="32">
        <v>160</v>
      </c>
      <c r="CI165" s="32" t="s">
        <v>6</v>
      </c>
      <c r="CJ165" s="32" t="str">
        <f t="shared" si="46"/>
        <v/>
      </c>
      <c r="CK165" s="32" t="str">
        <f t="shared" si="47"/>
        <v/>
      </c>
      <c r="CL165" s="32" t="str">
        <f t="shared" si="48"/>
        <v/>
      </c>
      <c r="CM165" s="32" t="str">
        <f t="shared" si="49"/>
        <v/>
      </c>
      <c r="CN165" s="32" t="str">
        <f t="shared" si="50"/>
        <v/>
      </c>
    </row>
    <row r="166" spans="71:92" x14ac:dyDescent="0.3">
      <c r="BS166" s="32" t="str">
        <f>IF(Kiadasi_kiseroiv!$K$2=BT166,BV166,"")</f>
        <v/>
      </c>
      <c r="BT166" s="34" t="str">
        <f t="shared" si="51"/>
        <v/>
      </c>
      <c r="BU166" s="32" t="str">
        <f t="shared" si="40"/>
        <v/>
      </c>
      <c r="BV166" s="32" t="str">
        <f t="shared" si="52"/>
        <v/>
      </c>
      <c r="BW166" s="32" t="str">
        <f t="shared" si="41"/>
        <v/>
      </c>
      <c r="BX166" s="32" t="str">
        <f t="shared" si="53"/>
        <v/>
      </c>
      <c r="BY166" s="32" t="str">
        <f t="shared" si="54"/>
        <v/>
      </c>
      <c r="BZ166" s="32" t="str">
        <f t="shared" si="55"/>
        <v/>
      </c>
      <c r="CA166" s="32" t="str">
        <f t="shared" si="56"/>
        <v/>
      </c>
      <c r="CB166" s="33">
        <f>IF(COUNTIF($CD$7:CD166,CD166)=1,CD166,CD166+COUNTIF($CD$6:CD165,CD166))</f>
        <v>55312</v>
      </c>
      <c r="CC166" s="34">
        <f t="shared" si="42"/>
        <v>55153</v>
      </c>
      <c r="CD166" s="32">
        <f t="shared" si="57"/>
        <v>55153</v>
      </c>
      <c r="CE166" s="32">
        <f t="shared" si="43"/>
        <v>0</v>
      </c>
      <c r="CF166" s="32">
        <f t="shared" si="44"/>
        <v>0</v>
      </c>
      <c r="CG166" s="32" t="str">
        <f t="shared" si="45"/>
        <v/>
      </c>
      <c r="CH166" s="32">
        <v>161</v>
      </c>
      <c r="CI166" s="32" t="s">
        <v>6</v>
      </c>
      <c r="CJ166" s="32" t="str">
        <f t="shared" si="46"/>
        <v/>
      </c>
      <c r="CK166" s="32" t="str">
        <f t="shared" si="47"/>
        <v/>
      </c>
      <c r="CL166" s="32" t="str">
        <f t="shared" si="48"/>
        <v/>
      </c>
      <c r="CM166" s="32" t="str">
        <f t="shared" si="49"/>
        <v/>
      </c>
      <c r="CN166" s="32" t="str">
        <f t="shared" si="50"/>
        <v/>
      </c>
    </row>
    <row r="167" spans="71:92" x14ac:dyDescent="0.3">
      <c r="BS167" s="32" t="str">
        <f>IF(Kiadasi_kiseroiv!$K$2=BT167,BV167,"")</f>
        <v/>
      </c>
      <c r="BT167" s="34" t="str">
        <f t="shared" si="51"/>
        <v/>
      </c>
      <c r="BU167" s="32" t="str">
        <f t="shared" si="40"/>
        <v/>
      </c>
      <c r="BV167" s="32" t="str">
        <f t="shared" si="52"/>
        <v/>
      </c>
      <c r="BW167" s="32" t="str">
        <f t="shared" si="41"/>
        <v/>
      </c>
      <c r="BX167" s="32" t="str">
        <f t="shared" si="53"/>
        <v/>
      </c>
      <c r="BY167" s="32" t="str">
        <f t="shared" si="54"/>
        <v/>
      </c>
      <c r="BZ167" s="32" t="str">
        <f t="shared" si="55"/>
        <v/>
      </c>
      <c r="CA167" s="32" t="str">
        <f t="shared" si="56"/>
        <v/>
      </c>
      <c r="CB167" s="33">
        <f>IF(COUNTIF($CD$7:CD167,CD167)=1,CD167,CD167+COUNTIF($CD$6:CD166,CD167))</f>
        <v>55313</v>
      </c>
      <c r="CC167" s="34">
        <f t="shared" si="42"/>
        <v>55153</v>
      </c>
      <c r="CD167" s="32">
        <f t="shared" si="57"/>
        <v>55153</v>
      </c>
      <c r="CE167" s="32">
        <f t="shared" si="43"/>
        <v>0</v>
      </c>
      <c r="CF167" s="32">
        <f t="shared" si="44"/>
        <v>0</v>
      </c>
      <c r="CG167" s="32" t="str">
        <f t="shared" si="45"/>
        <v/>
      </c>
      <c r="CH167" s="32">
        <v>162</v>
      </c>
      <c r="CI167" s="32" t="s">
        <v>6</v>
      </c>
      <c r="CJ167" s="32" t="str">
        <f t="shared" si="46"/>
        <v/>
      </c>
      <c r="CK167" s="32" t="str">
        <f t="shared" si="47"/>
        <v/>
      </c>
      <c r="CL167" s="32" t="str">
        <f t="shared" si="48"/>
        <v/>
      </c>
      <c r="CM167" s="32" t="str">
        <f t="shared" si="49"/>
        <v/>
      </c>
      <c r="CN167" s="32" t="str">
        <f t="shared" si="50"/>
        <v/>
      </c>
    </row>
    <row r="168" spans="71:92" x14ac:dyDescent="0.3">
      <c r="BS168" s="32" t="str">
        <f>IF(Kiadasi_kiseroiv!$K$2=BT168,BV168,"")</f>
        <v/>
      </c>
      <c r="BT168" s="34" t="str">
        <f t="shared" si="51"/>
        <v/>
      </c>
      <c r="BU168" s="32" t="str">
        <f t="shared" si="40"/>
        <v/>
      </c>
      <c r="BV168" s="32" t="str">
        <f t="shared" si="52"/>
        <v/>
      </c>
      <c r="BW168" s="32" t="str">
        <f t="shared" si="41"/>
        <v/>
      </c>
      <c r="BX168" s="32" t="str">
        <f t="shared" si="53"/>
        <v/>
      </c>
      <c r="BY168" s="32" t="str">
        <f t="shared" si="54"/>
        <v/>
      </c>
      <c r="BZ168" s="32" t="str">
        <f t="shared" si="55"/>
        <v/>
      </c>
      <c r="CA168" s="32" t="str">
        <f t="shared" si="56"/>
        <v/>
      </c>
      <c r="CB168" s="33">
        <f>IF(COUNTIF($CD$7:CD168,CD168)=1,CD168,CD168+COUNTIF($CD$6:CD167,CD168))</f>
        <v>55314</v>
      </c>
      <c r="CC168" s="34">
        <f t="shared" si="42"/>
        <v>55153</v>
      </c>
      <c r="CD168" s="32">
        <f t="shared" si="57"/>
        <v>55153</v>
      </c>
      <c r="CE168" s="32">
        <f t="shared" si="43"/>
        <v>0</v>
      </c>
      <c r="CF168" s="32">
        <f t="shared" si="44"/>
        <v>0</v>
      </c>
      <c r="CG168" s="32" t="str">
        <f t="shared" si="45"/>
        <v/>
      </c>
      <c r="CH168" s="32">
        <v>163</v>
      </c>
      <c r="CI168" s="32" t="s">
        <v>6</v>
      </c>
      <c r="CJ168" s="32" t="str">
        <f t="shared" si="46"/>
        <v/>
      </c>
      <c r="CK168" s="32" t="str">
        <f t="shared" si="47"/>
        <v/>
      </c>
      <c r="CL168" s="32" t="str">
        <f t="shared" si="48"/>
        <v/>
      </c>
      <c r="CM168" s="32" t="str">
        <f t="shared" si="49"/>
        <v/>
      </c>
      <c r="CN168" s="32" t="str">
        <f t="shared" si="50"/>
        <v/>
      </c>
    </row>
    <row r="169" spans="71:92" x14ac:dyDescent="0.3">
      <c r="BS169" s="32" t="str">
        <f>IF(Kiadasi_kiseroiv!$K$2=BT169,BV169,"")</f>
        <v/>
      </c>
      <c r="BT169" s="34" t="str">
        <f t="shared" si="51"/>
        <v/>
      </c>
      <c r="BU169" s="32" t="str">
        <f t="shared" si="40"/>
        <v/>
      </c>
      <c r="BV169" s="32" t="str">
        <f t="shared" si="52"/>
        <v/>
      </c>
      <c r="BW169" s="32" t="str">
        <f t="shared" si="41"/>
        <v/>
      </c>
      <c r="BX169" s="32" t="str">
        <f t="shared" si="53"/>
        <v/>
      </c>
      <c r="BY169" s="32" t="str">
        <f t="shared" si="54"/>
        <v/>
      </c>
      <c r="BZ169" s="32" t="str">
        <f t="shared" si="55"/>
        <v/>
      </c>
      <c r="CA169" s="32" t="str">
        <f t="shared" si="56"/>
        <v/>
      </c>
      <c r="CB169" s="33">
        <f>IF(COUNTIF($CD$7:CD169,CD169)=1,CD169,CD169+COUNTIF($CD$6:CD168,CD169))</f>
        <v>55315</v>
      </c>
      <c r="CC169" s="34">
        <f t="shared" si="42"/>
        <v>55153</v>
      </c>
      <c r="CD169" s="32">
        <f t="shared" si="57"/>
        <v>55153</v>
      </c>
      <c r="CE169" s="32">
        <f t="shared" si="43"/>
        <v>0</v>
      </c>
      <c r="CF169" s="32">
        <f t="shared" si="44"/>
        <v>0</v>
      </c>
      <c r="CG169" s="32" t="str">
        <f t="shared" si="45"/>
        <v/>
      </c>
      <c r="CH169" s="32">
        <v>164</v>
      </c>
      <c r="CI169" s="32" t="s">
        <v>6</v>
      </c>
      <c r="CJ169" s="32" t="str">
        <f t="shared" si="46"/>
        <v/>
      </c>
      <c r="CK169" s="32" t="str">
        <f t="shared" si="47"/>
        <v/>
      </c>
      <c r="CL169" s="32" t="str">
        <f t="shared" si="48"/>
        <v/>
      </c>
      <c r="CM169" s="32" t="str">
        <f t="shared" si="49"/>
        <v/>
      </c>
      <c r="CN169" s="32" t="str">
        <f t="shared" si="50"/>
        <v/>
      </c>
    </row>
    <row r="170" spans="71:92" x14ac:dyDescent="0.3">
      <c r="BS170" s="32" t="str">
        <f>IF(Kiadasi_kiseroiv!$K$2=BT170,BV170,"")</f>
        <v/>
      </c>
      <c r="BT170" s="34" t="str">
        <f t="shared" si="51"/>
        <v/>
      </c>
      <c r="BU170" s="32" t="str">
        <f t="shared" si="40"/>
        <v/>
      </c>
      <c r="BV170" s="32" t="str">
        <f t="shared" si="52"/>
        <v/>
      </c>
      <c r="BW170" s="32" t="str">
        <f t="shared" si="41"/>
        <v/>
      </c>
      <c r="BX170" s="32" t="str">
        <f t="shared" si="53"/>
        <v/>
      </c>
      <c r="BY170" s="32" t="str">
        <f t="shared" si="54"/>
        <v/>
      </c>
      <c r="BZ170" s="32" t="str">
        <f t="shared" si="55"/>
        <v/>
      </c>
      <c r="CA170" s="32" t="str">
        <f t="shared" si="56"/>
        <v/>
      </c>
      <c r="CB170" s="33">
        <f>IF(COUNTIF($CD$7:CD170,CD170)=1,CD170,CD170+COUNTIF($CD$6:CD169,CD170))</f>
        <v>55316</v>
      </c>
      <c r="CC170" s="34">
        <f t="shared" si="42"/>
        <v>55153</v>
      </c>
      <c r="CD170" s="32">
        <f t="shared" si="57"/>
        <v>55153</v>
      </c>
      <c r="CE170" s="32">
        <f t="shared" si="43"/>
        <v>0</v>
      </c>
      <c r="CF170" s="32">
        <f t="shared" si="44"/>
        <v>0</v>
      </c>
      <c r="CG170" s="32" t="str">
        <f t="shared" si="45"/>
        <v/>
      </c>
      <c r="CH170" s="32">
        <v>165</v>
      </c>
      <c r="CI170" s="32" t="s">
        <v>6</v>
      </c>
      <c r="CJ170" s="32" t="str">
        <f t="shared" si="46"/>
        <v/>
      </c>
      <c r="CK170" s="32" t="str">
        <f t="shared" si="47"/>
        <v/>
      </c>
      <c r="CL170" s="32" t="str">
        <f t="shared" si="48"/>
        <v/>
      </c>
      <c r="CM170" s="32" t="str">
        <f t="shared" si="49"/>
        <v/>
      </c>
      <c r="CN170" s="32" t="str">
        <f t="shared" si="50"/>
        <v/>
      </c>
    </row>
    <row r="171" spans="71:92" x14ac:dyDescent="0.3">
      <c r="BS171" s="32" t="str">
        <f>IF(Kiadasi_kiseroiv!$K$2=BT171,BV171,"")</f>
        <v/>
      </c>
      <c r="BT171" s="34" t="str">
        <f t="shared" si="51"/>
        <v/>
      </c>
      <c r="BU171" s="32" t="str">
        <f t="shared" si="40"/>
        <v/>
      </c>
      <c r="BV171" s="32" t="str">
        <f t="shared" si="52"/>
        <v/>
      </c>
      <c r="BW171" s="32" t="str">
        <f t="shared" si="41"/>
        <v/>
      </c>
      <c r="BX171" s="32" t="str">
        <f t="shared" si="53"/>
        <v/>
      </c>
      <c r="BY171" s="32" t="str">
        <f t="shared" si="54"/>
        <v/>
      </c>
      <c r="BZ171" s="32" t="str">
        <f t="shared" si="55"/>
        <v/>
      </c>
      <c r="CA171" s="32" t="str">
        <f t="shared" si="56"/>
        <v/>
      </c>
      <c r="CB171" s="33">
        <f>IF(COUNTIF($CD$7:CD171,CD171)=1,CD171,CD171+COUNTIF($CD$6:CD170,CD171))</f>
        <v>55317</v>
      </c>
      <c r="CC171" s="34">
        <f t="shared" si="42"/>
        <v>55153</v>
      </c>
      <c r="CD171" s="32">
        <f t="shared" si="57"/>
        <v>55153</v>
      </c>
      <c r="CE171" s="32">
        <f t="shared" si="43"/>
        <v>0</v>
      </c>
      <c r="CF171" s="32">
        <f t="shared" si="44"/>
        <v>0</v>
      </c>
      <c r="CG171" s="32" t="str">
        <f t="shared" si="45"/>
        <v/>
      </c>
      <c r="CH171" s="32">
        <v>166</v>
      </c>
      <c r="CI171" s="32" t="s">
        <v>6</v>
      </c>
      <c r="CJ171" s="32" t="str">
        <f t="shared" si="46"/>
        <v/>
      </c>
      <c r="CK171" s="32" t="str">
        <f t="shared" si="47"/>
        <v/>
      </c>
      <c r="CL171" s="32" t="str">
        <f t="shared" si="48"/>
        <v/>
      </c>
      <c r="CM171" s="32" t="str">
        <f t="shared" si="49"/>
        <v/>
      </c>
      <c r="CN171" s="32" t="str">
        <f t="shared" si="50"/>
        <v/>
      </c>
    </row>
    <row r="172" spans="71:92" x14ac:dyDescent="0.3">
      <c r="BS172" s="32" t="str">
        <f>IF(Kiadasi_kiseroiv!$K$2=BT172,BV172,"")</f>
        <v/>
      </c>
      <c r="BT172" s="34" t="str">
        <f t="shared" si="51"/>
        <v/>
      </c>
      <c r="BU172" s="32" t="str">
        <f t="shared" si="40"/>
        <v/>
      </c>
      <c r="BV172" s="32" t="str">
        <f t="shared" si="52"/>
        <v/>
      </c>
      <c r="BW172" s="32" t="str">
        <f t="shared" si="41"/>
        <v/>
      </c>
      <c r="BX172" s="32" t="str">
        <f t="shared" si="53"/>
        <v/>
      </c>
      <c r="BY172" s="32" t="str">
        <f t="shared" si="54"/>
        <v/>
      </c>
      <c r="BZ172" s="32" t="str">
        <f t="shared" si="55"/>
        <v/>
      </c>
      <c r="CA172" s="32" t="str">
        <f t="shared" si="56"/>
        <v/>
      </c>
      <c r="CB172" s="33">
        <f>IF(COUNTIF($CD$7:CD172,CD172)=1,CD172,CD172+COUNTIF($CD$6:CD171,CD172))</f>
        <v>55318</v>
      </c>
      <c r="CC172" s="34">
        <f t="shared" si="42"/>
        <v>55153</v>
      </c>
      <c r="CD172" s="32">
        <f t="shared" si="57"/>
        <v>55153</v>
      </c>
      <c r="CE172" s="32">
        <f t="shared" si="43"/>
        <v>0</v>
      </c>
      <c r="CF172" s="32">
        <f t="shared" si="44"/>
        <v>0</v>
      </c>
      <c r="CG172" s="32" t="str">
        <f t="shared" si="45"/>
        <v/>
      </c>
      <c r="CH172" s="32">
        <v>167</v>
      </c>
      <c r="CI172" s="32" t="s">
        <v>6</v>
      </c>
      <c r="CJ172" s="32" t="str">
        <f t="shared" si="46"/>
        <v/>
      </c>
      <c r="CK172" s="32" t="str">
        <f t="shared" si="47"/>
        <v/>
      </c>
      <c r="CL172" s="32" t="str">
        <f t="shared" si="48"/>
        <v/>
      </c>
      <c r="CM172" s="32" t="str">
        <f t="shared" si="49"/>
        <v/>
      </c>
      <c r="CN172" s="32" t="str">
        <f t="shared" si="50"/>
        <v/>
      </c>
    </row>
    <row r="173" spans="71:92" x14ac:dyDescent="0.3">
      <c r="BS173" s="32" t="str">
        <f>IF(Kiadasi_kiseroiv!$K$2=BT173,BV173,"")</f>
        <v/>
      </c>
      <c r="BT173" s="34" t="str">
        <f t="shared" si="51"/>
        <v/>
      </c>
      <c r="BU173" s="32" t="str">
        <f t="shared" si="40"/>
        <v/>
      </c>
      <c r="BV173" s="32" t="str">
        <f t="shared" si="52"/>
        <v/>
      </c>
      <c r="BW173" s="32" t="str">
        <f t="shared" si="41"/>
        <v/>
      </c>
      <c r="BX173" s="32" t="str">
        <f t="shared" si="53"/>
        <v/>
      </c>
      <c r="BY173" s="32" t="str">
        <f t="shared" si="54"/>
        <v/>
      </c>
      <c r="BZ173" s="32" t="str">
        <f t="shared" si="55"/>
        <v/>
      </c>
      <c r="CA173" s="32" t="str">
        <f t="shared" si="56"/>
        <v/>
      </c>
      <c r="CB173" s="33">
        <f>IF(COUNTIF($CD$7:CD173,CD173)=1,CD173,CD173+COUNTIF($CD$6:CD172,CD173))</f>
        <v>55319</v>
      </c>
      <c r="CC173" s="34">
        <f t="shared" si="42"/>
        <v>55153</v>
      </c>
      <c r="CD173" s="32">
        <f t="shared" si="57"/>
        <v>55153</v>
      </c>
      <c r="CE173" s="32">
        <f t="shared" si="43"/>
        <v>0</v>
      </c>
      <c r="CF173" s="32">
        <f t="shared" si="44"/>
        <v>0</v>
      </c>
      <c r="CG173" s="32" t="str">
        <f t="shared" si="45"/>
        <v/>
      </c>
      <c r="CH173" s="32">
        <v>168</v>
      </c>
      <c r="CI173" s="32" t="s">
        <v>6</v>
      </c>
      <c r="CJ173" s="32" t="str">
        <f t="shared" si="46"/>
        <v/>
      </c>
      <c r="CK173" s="32" t="str">
        <f t="shared" si="47"/>
        <v/>
      </c>
      <c r="CL173" s="32" t="str">
        <f t="shared" si="48"/>
        <v/>
      </c>
      <c r="CM173" s="32" t="str">
        <f t="shared" si="49"/>
        <v/>
      </c>
      <c r="CN173" s="32" t="str">
        <f t="shared" si="50"/>
        <v/>
      </c>
    </row>
    <row r="174" spans="71:92" x14ac:dyDescent="0.3">
      <c r="BS174" s="32" t="str">
        <f>IF(Kiadasi_kiseroiv!$K$2=BT174,BV174,"")</f>
        <v/>
      </c>
      <c r="BT174" s="34" t="str">
        <f t="shared" si="51"/>
        <v/>
      </c>
      <c r="BU174" s="32" t="str">
        <f t="shared" si="40"/>
        <v/>
      </c>
      <c r="BV174" s="32" t="str">
        <f t="shared" si="52"/>
        <v/>
      </c>
      <c r="BW174" s="32" t="str">
        <f t="shared" si="41"/>
        <v/>
      </c>
      <c r="BX174" s="32" t="str">
        <f t="shared" si="53"/>
        <v/>
      </c>
      <c r="BY174" s="32" t="str">
        <f t="shared" si="54"/>
        <v/>
      </c>
      <c r="BZ174" s="32" t="str">
        <f t="shared" si="55"/>
        <v/>
      </c>
      <c r="CA174" s="32" t="str">
        <f t="shared" si="56"/>
        <v/>
      </c>
      <c r="CB174" s="33">
        <f>IF(COUNTIF($CD$7:CD174,CD174)=1,CD174,CD174+COUNTIF($CD$6:CD173,CD174))</f>
        <v>55320</v>
      </c>
      <c r="CC174" s="34">
        <f t="shared" si="42"/>
        <v>55153</v>
      </c>
      <c r="CD174" s="32">
        <f t="shared" si="57"/>
        <v>55153</v>
      </c>
      <c r="CE174" s="32">
        <f t="shared" si="43"/>
        <v>0</v>
      </c>
      <c r="CF174" s="32">
        <f t="shared" si="44"/>
        <v>0</v>
      </c>
      <c r="CG174" s="32" t="str">
        <f t="shared" si="45"/>
        <v/>
      </c>
      <c r="CH174" s="32">
        <v>169</v>
      </c>
      <c r="CI174" s="32" t="s">
        <v>6</v>
      </c>
      <c r="CJ174" s="32" t="str">
        <f t="shared" si="46"/>
        <v/>
      </c>
      <c r="CK174" s="32" t="str">
        <f t="shared" si="47"/>
        <v/>
      </c>
      <c r="CL174" s="32" t="str">
        <f t="shared" si="48"/>
        <v/>
      </c>
      <c r="CM174" s="32" t="str">
        <f t="shared" si="49"/>
        <v/>
      </c>
      <c r="CN174" s="32" t="str">
        <f t="shared" si="50"/>
        <v/>
      </c>
    </row>
    <row r="175" spans="71:92" x14ac:dyDescent="0.3">
      <c r="BS175" s="32" t="str">
        <f>IF(Kiadasi_kiseroiv!$K$2=BT175,BV175,"")</f>
        <v/>
      </c>
      <c r="BT175" s="34" t="str">
        <f t="shared" si="51"/>
        <v/>
      </c>
      <c r="BU175" s="32" t="str">
        <f t="shared" si="40"/>
        <v/>
      </c>
      <c r="BV175" s="32" t="str">
        <f t="shared" si="52"/>
        <v/>
      </c>
      <c r="BW175" s="32" t="str">
        <f t="shared" si="41"/>
        <v/>
      </c>
      <c r="BX175" s="32" t="str">
        <f t="shared" si="53"/>
        <v/>
      </c>
      <c r="BY175" s="32" t="str">
        <f t="shared" si="54"/>
        <v/>
      </c>
      <c r="BZ175" s="32" t="str">
        <f t="shared" si="55"/>
        <v/>
      </c>
      <c r="CA175" s="32" t="str">
        <f t="shared" si="56"/>
        <v/>
      </c>
      <c r="CB175" s="33">
        <f>IF(COUNTIF($CD$7:CD175,CD175)=1,CD175,CD175+COUNTIF($CD$6:CD174,CD175))</f>
        <v>55321</v>
      </c>
      <c r="CC175" s="34">
        <f t="shared" si="42"/>
        <v>55153</v>
      </c>
      <c r="CD175" s="32">
        <f t="shared" si="57"/>
        <v>55153</v>
      </c>
      <c r="CE175" s="32">
        <f t="shared" si="43"/>
        <v>0</v>
      </c>
      <c r="CF175" s="32">
        <f t="shared" si="44"/>
        <v>0</v>
      </c>
      <c r="CG175" s="32" t="str">
        <f t="shared" si="45"/>
        <v/>
      </c>
      <c r="CH175" s="32">
        <v>170</v>
      </c>
      <c r="CI175" s="32" t="s">
        <v>6</v>
      </c>
      <c r="CJ175" s="32" t="str">
        <f t="shared" si="46"/>
        <v/>
      </c>
      <c r="CK175" s="32" t="str">
        <f t="shared" si="47"/>
        <v/>
      </c>
      <c r="CL175" s="32" t="str">
        <f t="shared" si="48"/>
        <v/>
      </c>
      <c r="CM175" s="32" t="str">
        <f t="shared" si="49"/>
        <v/>
      </c>
      <c r="CN175" s="32" t="str">
        <f t="shared" si="50"/>
        <v/>
      </c>
    </row>
    <row r="176" spans="71:92" x14ac:dyDescent="0.3">
      <c r="BS176" s="32" t="str">
        <f>IF(Kiadasi_kiseroiv!$K$2=BT176,BV176,"")</f>
        <v/>
      </c>
      <c r="BT176" s="34" t="str">
        <f t="shared" si="51"/>
        <v/>
      </c>
      <c r="BU176" s="32" t="str">
        <f t="shared" si="40"/>
        <v/>
      </c>
      <c r="BV176" s="32" t="str">
        <f t="shared" si="52"/>
        <v/>
      </c>
      <c r="BW176" s="32" t="str">
        <f t="shared" si="41"/>
        <v/>
      </c>
      <c r="BX176" s="32" t="str">
        <f t="shared" si="53"/>
        <v/>
      </c>
      <c r="BY176" s="32" t="str">
        <f t="shared" si="54"/>
        <v/>
      </c>
      <c r="BZ176" s="32" t="str">
        <f t="shared" si="55"/>
        <v/>
      </c>
      <c r="CA176" s="32" t="str">
        <f t="shared" si="56"/>
        <v/>
      </c>
      <c r="CB176" s="33">
        <f>IF(COUNTIF($CD$7:CD176,CD176)=1,CD176,CD176+COUNTIF($CD$6:CD175,CD176))</f>
        <v>55322</v>
      </c>
      <c r="CC176" s="34">
        <f t="shared" si="42"/>
        <v>55153</v>
      </c>
      <c r="CD176" s="32">
        <f t="shared" si="57"/>
        <v>55153</v>
      </c>
      <c r="CE176" s="32">
        <f t="shared" si="43"/>
        <v>0</v>
      </c>
      <c r="CF176" s="32">
        <f t="shared" si="44"/>
        <v>0</v>
      </c>
      <c r="CG176" s="32" t="str">
        <f t="shared" si="45"/>
        <v/>
      </c>
      <c r="CH176" s="32">
        <v>171</v>
      </c>
      <c r="CI176" s="32" t="s">
        <v>6</v>
      </c>
      <c r="CJ176" s="32" t="str">
        <f t="shared" si="46"/>
        <v/>
      </c>
      <c r="CK176" s="32" t="str">
        <f t="shared" si="47"/>
        <v/>
      </c>
      <c r="CL176" s="32" t="str">
        <f t="shared" si="48"/>
        <v/>
      </c>
      <c r="CM176" s="32" t="str">
        <f t="shared" si="49"/>
        <v/>
      </c>
      <c r="CN176" s="32" t="str">
        <f t="shared" si="50"/>
        <v/>
      </c>
    </row>
    <row r="177" spans="71:92" x14ac:dyDescent="0.3">
      <c r="BS177" s="32" t="str">
        <f>IF(Kiadasi_kiseroiv!$K$2=BT177,BV177,"")</f>
        <v/>
      </c>
      <c r="BT177" s="34" t="str">
        <f t="shared" si="51"/>
        <v/>
      </c>
      <c r="BU177" s="32" t="str">
        <f t="shared" si="40"/>
        <v/>
      </c>
      <c r="BV177" s="32" t="str">
        <f t="shared" si="52"/>
        <v/>
      </c>
      <c r="BW177" s="32" t="str">
        <f t="shared" si="41"/>
        <v/>
      </c>
      <c r="BX177" s="32" t="str">
        <f t="shared" si="53"/>
        <v/>
      </c>
      <c r="BY177" s="32" t="str">
        <f t="shared" si="54"/>
        <v/>
      </c>
      <c r="BZ177" s="32" t="str">
        <f t="shared" si="55"/>
        <v/>
      </c>
      <c r="CA177" s="32" t="str">
        <f t="shared" si="56"/>
        <v/>
      </c>
      <c r="CB177" s="33">
        <f>IF(COUNTIF($CD$7:CD177,CD177)=1,CD177,CD177+COUNTIF($CD$6:CD176,CD177))</f>
        <v>55323</v>
      </c>
      <c r="CC177" s="34">
        <f t="shared" si="42"/>
        <v>55153</v>
      </c>
      <c r="CD177" s="32">
        <f t="shared" si="57"/>
        <v>55153</v>
      </c>
      <c r="CE177" s="32">
        <f t="shared" si="43"/>
        <v>0</v>
      </c>
      <c r="CF177" s="32">
        <f t="shared" si="44"/>
        <v>0</v>
      </c>
      <c r="CG177" s="32" t="str">
        <f t="shared" si="45"/>
        <v/>
      </c>
      <c r="CH177" s="32">
        <v>172</v>
      </c>
      <c r="CI177" s="32" t="s">
        <v>6</v>
      </c>
      <c r="CJ177" s="32" t="str">
        <f t="shared" si="46"/>
        <v/>
      </c>
      <c r="CK177" s="32" t="str">
        <f t="shared" si="47"/>
        <v/>
      </c>
      <c r="CL177" s="32" t="str">
        <f t="shared" si="48"/>
        <v/>
      </c>
      <c r="CM177" s="32" t="str">
        <f t="shared" si="49"/>
        <v/>
      </c>
      <c r="CN177" s="32" t="str">
        <f t="shared" si="50"/>
        <v/>
      </c>
    </row>
    <row r="178" spans="71:92" x14ac:dyDescent="0.3">
      <c r="BS178" s="32" t="str">
        <f>IF(Kiadasi_kiseroiv!$K$2=BT178,BV178,"")</f>
        <v/>
      </c>
      <c r="BT178" s="34" t="str">
        <f t="shared" si="51"/>
        <v/>
      </c>
      <c r="BU178" s="32" t="str">
        <f t="shared" si="40"/>
        <v/>
      </c>
      <c r="BV178" s="32" t="str">
        <f t="shared" si="52"/>
        <v/>
      </c>
      <c r="BW178" s="32" t="str">
        <f t="shared" si="41"/>
        <v/>
      </c>
      <c r="BX178" s="32" t="str">
        <f t="shared" si="53"/>
        <v/>
      </c>
      <c r="BY178" s="32" t="str">
        <f t="shared" si="54"/>
        <v/>
      </c>
      <c r="BZ178" s="32" t="str">
        <f t="shared" si="55"/>
        <v/>
      </c>
      <c r="CA178" s="32" t="str">
        <f t="shared" si="56"/>
        <v/>
      </c>
      <c r="CB178" s="33">
        <f>IF(COUNTIF($CD$7:CD178,CD178)=1,CD178,CD178+COUNTIF($CD$6:CD177,CD178))</f>
        <v>55324</v>
      </c>
      <c r="CC178" s="34">
        <f t="shared" si="42"/>
        <v>55153</v>
      </c>
      <c r="CD178" s="32">
        <f t="shared" si="57"/>
        <v>55153</v>
      </c>
      <c r="CE178" s="32">
        <f t="shared" si="43"/>
        <v>0</v>
      </c>
      <c r="CF178" s="32">
        <f t="shared" si="44"/>
        <v>0</v>
      </c>
      <c r="CG178" s="32" t="str">
        <f t="shared" si="45"/>
        <v/>
      </c>
      <c r="CH178" s="32">
        <v>173</v>
      </c>
      <c r="CI178" s="32" t="s">
        <v>6</v>
      </c>
      <c r="CJ178" s="32" t="str">
        <f t="shared" si="46"/>
        <v/>
      </c>
      <c r="CK178" s="32" t="str">
        <f t="shared" si="47"/>
        <v/>
      </c>
      <c r="CL178" s="32" t="str">
        <f t="shared" si="48"/>
        <v/>
      </c>
      <c r="CM178" s="32" t="str">
        <f t="shared" si="49"/>
        <v/>
      </c>
      <c r="CN178" s="32" t="str">
        <f t="shared" si="50"/>
        <v/>
      </c>
    </row>
    <row r="179" spans="71:92" x14ac:dyDescent="0.3">
      <c r="BS179" s="32" t="str">
        <f>IF(Kiadasi_kiseroiv!$K$2=BT179,BV179,"")</f>
        <v/>
      </c>
      <c r="BT179" s="34" t="str">
        <f t="shared" si="51"/>
        <v/>
      </c>
      <c r="BU179" s="32" t="str">
        <f t="shared" si="40"/>
        <v/>
      </c>
      <c r="BV179" s="32" t="str">
        <f t="shared" si="52"/>
        <v/>
      </c>
      <c r="BW179" s="32" t="str">
        <f t="shared" si="41"/>
        <v/>
      </c>
      <c r="BX179" s="32" t="str">
        <f t="shared" si="53"/>
        <v/>
      </c>
      <c r="BY179" s="32" t="str">
        <f t="shared" si="54"/>
        <v/>
      </c>
      <c r="BZ179" s="32" t="str">
        <f t="shared" si="55"/>
        <v/>
      </c>
      <c r="CA179" s="32" t="str">
        <f t="shared" si="56"/>
        <v/>
      </c>
      <c r="CB179" s="33">
        <f>IF(COUNTIF($CD$7:CD179,CD179)=1,CD179,CD179+COUNTIF($CD$6:CD178,CD179))</f>
        <v>55325</v>
      </c>
      <c r="CC179" s="34">
        <f t="shared" si="42"/>
        <v>55153</v>
      </c>
      <c r="CD179" s="32">
        <f t="shared" si="57"/>
        <v>55153</v>
      </c>
      <c r="CE179" s="32">
        <f t="shared" si="43"/>
        <v>0</v>
      </c>
      <c r="CF179" s="32">
        <f t="shared" si="44"/>
        <v>0</v>
      </c>
      <c r="CG179" s="32" t="str">
        <f t="shared" si="45"/>
        <v/>
      </c>
      <c r="CH179" s="32">
        <v>174</v>
      </c>
      <c r="CI179" s="32" t="s">
        <v>6</v>
      </c>
      <c r="CJ179" s="32" t="str">
        <f t="shared" si="46"/>
        <v/>
      </c>
      <c r="CK179" s="32" t="str">
        <f t="shared" si="47"/>
        <v/>
      </c>
      <c r="CL179" s="32" t="str">
        <f t="shared" si="48"/>
        <v/>
      </c>
      <c r="CM179" s="32" t="str">
        <f t="shared" si="49"/>
        <v/>
      </c>
      <c r="CN179" s="32" t="str">
        <f t="shared" si="50"/>
        <v/>
      </c>
    </row>
    <row r="180" spans="71:92" x14ac:dyDescent="0.3">
      <c r="BS180" s="32" t="str">
        <f>IF(Kiadasi_kiseroiv!$K$2=BT180,BV180,"")</f>
        <v/>
      </c>
      <c r="BT180" s="34" t="str">
        <f t="shared" si="51"/>
        <v/>
      </c>
      <c r="BU180" s="32" t="str">
        <f t="shared" si="40"/>
        <v/>
      </c>
      <c r="BV180" s="32" t="str">
        <f t="shared" si="52"/>
        <v/>
      </c>
      <c r="BW180" s="32" t="str">
        <f t="shared" si="41"/>
        <v/>
      </c>
      <c r="BX180" s="32" t="str">
        <f t="shared" si="53"/>
        <v/>
      </c>
      <c r="BY180" s="32" t="str">
        <f t="shared" si="54"/>
        <v/>
      </c>
      <c r="BZ180" s="32" t="str">
        <f t="shared" si="55"/>
        <v/>
      </c>
      <c r="CA180" s="32" t="str">
        <f t="shared" si="56"/>
        <v/>
      </c>
      <c r="CB180" s="33">
        <f>IF(COUNTIF($CD$7:CD180,CD180)=1,CD180,CD180+COUNTIF($CD$6:CD179,CD180))</f>
        <v>55326</v>
      </c>
      <c r="CC180" s="34">
        <f t="shared" si="42"/>
        <v>55153</v>
      </c>
      <c r="CD180" s="32">
        <f t="shared" si="57"/>
        <v>55153</v>
      </c>
      <c r="CE180" s="32">
        <f t="shared" si="43"/>
        <v>0</v>
      </c>
      <c r="CF180" s="32">
        <f t="shared" si="44"/>
        <v>0</v>
      </c>
      <c r="CG180" s="32" t="str">
        <f t="shared" si="45"/>
        <v/>
      </c>
      <c r="CH180" s="32">
        <v>175</v>
      </c>
      <c r="CI180" s="32" t="s">
        <v>6</v>
      </c>
      <c r="CJ180" s="32" t="str">
        <f t="shared" si="46"/>
        <v/>
      </c>
      <c r="CK180" s="32" t="str">
        <f t="shared" si="47"/>
        <v/>
      </c>
      <c r="CL180" s="32" t="str">
        <f t="shared" si="48"/>
        <v/>
      </c>
      <c r="CM180" s="32" t="str">
        <f t="shared" si="49"/>
        <v/>
      </c>
      <c r="CN180" s="32" t="str">
        <f t="shared" si="50"/>
        <v/>
      </c>
    </row>
    <row r="181" spans="71:92" x14ac:dyDescent="0.3">
      <c r="BS181" s="32" t="str">
        <f>IF(Kiadasi_kiseroiv!$K$2=BT181,BV181,"")</f>
        <v/>
      </c>
      <c r="BT181" s="34" t="str">
        <f t="shared" si="51"/>
        <v/>
      </c>
      <c r="BU181" s="32" t="str">
        <f t="shared" si="40"/>
        <v/>
      </c>
      <c r="BV181" s="32" t="str">
        <f t="shared" si="52"/>
        <v/>
      </c>
      <c r="BW181" s="32" t="str">
        <f t="shared" si="41"/>
        <v/>
      </c>
      <c r="BX181" s="32" t="str">
        <f t="shared" si="53"/>
        <v/>
      </c>
      <c r="BY181" s="32" t="str">
        <f t="shared" si="54"/>
        <v/>
      </c>
      <c r="BZ181" s="32" t="str">
        <f t="shared" si="55"/>
        <v/>
      </c>
      <c r="CA181" s="32" t="str">
        <f t="shared" si="56"/>
        <v/>
      </c>
      <c r="CB181" s="33">
        <f>IF(COUNTIF($CD$7:CD181,CD181)=1,CD181,CD181+COUNTIF($CD$6:CD180,CD181))</f>
        <v>55327</v>
      </c>
      <c r="CC181" s="34">
        <f t="shared" si="42"/>
        <v>55153</v>
      </c>
      <c r="CD181" s="32">
        <f t="shared" si="57"/>
        <v>55153</v>
      </c>
      <c r="CE181" s="32">
        <f t="shared" si="43"/>
        <v>0</v>
      </c>
      <c r="CF181" s="32">
        <f t="shared" si="44"/>
        <v>0</v>
      </c>
      <c r="CG181" s="32" t="str">
        <f t="shared" si="45"/>
        <v/>
      </c>
      <c r="CH181" s="32">
        <v>176</v>
      </c>
      <c r="CI181" s="32" t="s">
        <v>6</v>
      </c>
      <c r="CJ181" s="32" t="str">
        <f t="shared" si="46"/>
        <v/>
      </c>
      <c r="CK181" s="32" t="str">
        <f t="shared" si="47"/>
        <v/>
      </c>
      <c r="CL181" s="32" t="str">
        <f t="shared" si="48"/>
        <v/>
      </c>
      <c r="CM181" s="32" t="str">
        <f t="shared" si="49"/>
        <v/>
      </c>
      <c r="CN181" s="32" t="str">
        <f t="shared" si="50"/>
        <v/>
      </c>
    </row>
    <row r="182" spans="71:92" x14ac:dyDescent="0.3">
      <c r="BS182" s="32" t="str">
        <f>IF(Kiadasi_kiseroiv!$K$2=BT182,BV182,"")</f>
        <v/>
      </c>
      <c r="BT182" s="34" t="str">
        <f t="shared" si="51"/>
        <v/>
      </c>
      <c r="BU182" s="32" t="str">
        <f t="shared" si="40"/>
        <v/>
      </c>
      <c r="BV182" s="32" t="str">
        <f t="shared" si="52"/>
        <v/>
      </c>
      <c r="BW182" s="32" t="str">
        <f t="shared" si="41"/>
        <v/>
      </c>
      <c r="BX182" s="32" t="str">
        <f t="shared" si="53"/>
        <v/>
      </c>
      <c r="BY182" s="32" t="str">
        <f t="shared" si="54"/>
        <v/>
      </c>
      <c r="BZ182" s="32" t="str">
        <f t="shared" si="55"/>
        <v/>
      </c>
      <c r="CA182" s="32" t="str">
        <f t="shared" si="56"/>
        <v/>
      </c>
      <c r="CB182" s="33">
        <f>IF(COUNTIF($CD$7:CD182,CD182)=1,CD182,CD182+COUNTIF($CD$6:CD181,CD182))</f>
        <v>55328</v>
      </c>
      <c r="CC182" s="34">
        <f t="shared" si="42"/>
        <v>55153</v>
      </c>
      <c r="CD182" s="32">
        <f t="shared" si="57"/>
        <v>55153</v>
      </c>
      <c r="CE182" s="32">
        <f t="shared" si="43"/>
        <v>0</v>
      </c>
      <c r="CF182" s="32">
        <f t="shared" si="44"/>
        <v>0</v>
      </c>
      <c r="CG182" s="32" t="str">
        <f t="shared" si="45"/>
        <v/>
      </c>
      <c r="CH182" s="32">
        <v>177</v>
      </c>
      <c r="CI182" s="32" t="s">
        <v>6</v>
      </c>
      <c r="CJ182" s="32" t="str">
        <f t="shared" si="46"/>
        <v/>
      </c>
      <c r="CK182" s="32" t="str">
        <f t="shared" si="47"/>
        <v/>
      </c>
      <c r="CL182" s="32" t="str">
        <f t="shared" si="48"/>
        <v/>
      </c>
      <c r="CM182" s="32" t="str">
        <f t="shared" si="49"/>
        <v/>
      </c>
      <c r="CN182" s="32" t="str">
        <f t="shared" si="50"/>
        <v/>
      </c>
    </row>
    <row r="183" spans="71:92" x14ac:dyDescent="0.3">
      <c r="BS183" s="32" t="str">
        <f>IF(Kiadasi_kiseroiv!$K$2=BT183,BV183,"")</f>
        <v/>
      </c>
      <c r="BT183" s="34" t="str">
        <f t="shared" si="51"/>
        <v/>
      </c>
      <c r="BU183" s="32" t="str">
        <f t="shared" si="40"/>
        <v/>
      </c>
      <c r="BV183" s="32" t="str">
        <f t="shared" si="52"/>
        <v/>
      </c>
      <c r="BW183" s="32" t="str">
        <f t="shared" si="41"/>
        <v/>
      </c>
      <c r="BX183" s="32" t="str">
        <f t="shared" si="53"/>
        <v/>
      </c>
      <c r="BY183" s="32" t="str">
        <f t="shared" si="54"/>
        <v/>
      </c>
      <c r="BZ183" s="32" t="str">
        <f t="shared" si="55"/>
        <v/>
      </c>
      <c r="CA183" s="32" t="str">
        <f t="shared" si="56"/>
        <v/>
      </c>
      <c r="CB183" s="33">
        <f>IF(COUNTIF($CD$7:CD183,CD183)=1,CD183,CD183+COUNTIF($CD$6:CD182,CD183))</f>
        <v>55329</v>
      </c>
      <c r="CC183" s="34">
        <f t="shared" si="42"/>
        <v>55153</v>
      </c>
      <c r="CD183" s="32">
        <f t="shared" si="57"/>
        <v>55153</v>
      </c>
      <c r="CE183" s="32">
        <f t="shared" si="43"/>
        <v>0</v>
      </c>
      <c r="CF183" s="32">
        <f t="shared" si="44"/>
        <v>0</v>
      </c>
      <c r="CG183" s="32" t="str">
        <f t="shared" si="45"/>
        <v/>
      </c>
      <c r="CH183" s="32">
        <v>178</v>
      </c>
      <c r="CI183" s="32" t="s">
        <v>6</v>
      </c>
      <c r="CJ183" s="32" t="str">
        <f t="shared" si="46"/>
        <v/>
      </c>
      <c r="CK183" s="32" t="str">
        <f t="shared" si="47"/>
        <v/>
      </c>
      <c r="CL183" s="32" t="str">
        <f t="shared" si="48"/>
        <v/>
      </c>
      <c r="CM183" s="32" t="str">
        <f t="shared" si="49"/>
        <v/>
      </c>
      <c r="CN183" s="32" t="str">
        <f t="shared" si="50"/>
        <v/>
      </c>
    </row>
    <row r="184" spans="71:92" x14ac:dyDescent="0.3">
      <c r="BS184" s="32" t="str">
        <f>IF(Kiadasi_kiseroiv!$K$2=BT184,BV184,"")</f>
        <v/>
      </c>
      <c r="BT184" s="34" t="str">
        <f t="shared" si="51"/>
        <v/>
      </c>
      <c r="BU184" s="32" t="str">
        <f t="shared" si="40"/>
        <v/>
      </c>
      <c r="BV184" s="32" t="str">
        <f t="shared" si="52"/>
        <v/>
      </c>
      <c r="BW184" s="32" t="str">
        <f t="shared" si="41"/>
        <v/>
      </c>
      <c r="BX184" s="32" t="str">
        <f t="shared" si="53"/>
        <v/>
      </c>
      <c r="BY184" s="32" t="str">
        <f t="shared" si="54"/>
        <v/>
      </c>
      <c r="BZ184" s="32" t="str">
        <f t="shared" si="55"/>
        <v/>
      </c>
      <c r="CA184" s="32" t="str">
        <f t="shared" si="56"/>
        <v/>
      </c>
      <c r="CB184" s="33">
        <f>IF(COUNTIF($CD$7:CD184,CD184)=1,CD184,CD184+COUNTIF($CD$6:CD183,CD184))</f>
        <v>55330</v>
      </c>
      <c r="CC184" s="34">
        <f t="shared" si="42"/>
        <v>55153</v>
      </c>
      <c r="CD184" s="32">
        <f t="shared" si="57"/>
        <v>55153</v>
      </c>
      <c r="CE184" s="32">
        <f t="shared" si="43"/>
        <v>0</v>
      </c>
      <c r="CF184" s="32">
        <f t="shared" si="44"/>
        <v>0</v>
      </c>
      <c r="CG184" s="32" t="str">
        <f t="shared" si="45"/>
        <v/>
      </c>
      <c r="CH184" s="32">
        <v>179</v>
      </c>
      <c r="CI184" s="32" t="s">
        <v>6</v>
      </c>
      <c r="CJ184" s="32" t="str">
        <f t="shared" si="46"/>
        <v/>
      </c>
      <c r="CK184" s="32" t="str">
        <f t="shared" si="47"/>
        <v/>
      </c>
      <c r="CL184" s="32" t="str">
        <f t="shared" si="48"/>
        <v/>
      </c>
      <c r="CM184" s="32" t="str">
        <f t="shared" si="49"/>
        <v/>
      </c>
      <c r="CN184" s="32" t="str">
        <f t="shared" si="50"/>
        <v/>
      </c>
    </row>
    <row r="185" spans="71:92" x14ac:dyDescent="0.3">
      <c r="BS185" s="32" t="str">
        <f>IF(Kiadasi_kiseroiv!$K$2=BT185,BV185,"")</f>
        <v/>
      </c>
      <c r="BT185" s="34" t="str">
        <f t="shared" si="51"/>
        <v/>
      </c>
      <c r="BU185" s="32" t="str">
        <f t="shared" si="40"/>
        <v/>
      </c>
      <c r="BV185" s="32" t="str">
        <f t="shared" si="52"/>
        <v/>
      </c>
      <c r="BW185" s="32" t="str">
        <f t="shared" si="41"/>
        <v/>
      </c>
      <c r="BX185" s="32" t="str">
        <f t="shared" si="53"/>
        <v/>
      </c>
      <c r="BY185" s="32" t="str">
        <f t="shared" si="54"/>
        <v/>
      </c>
      <c r="BZ185" s="32" t="str">
        <f t="shared" si="55"/>
        <v/>
      </c>
      <c r="CA185" s="32" t="str">
        <f t="shared" si="56"/>
        <v/>
      </c>
      <c r="CB185" s="33">
        <f>IF(COUNTIF($CD$7:CD185,CD185)=1,CD185,CD185+COUNTIF($CD$6:CD184,CD185))</f>
        <v>55331</v>
      </c>
      <c r="CC185" s="34">
        <f t="shared" si="42"/>
        <v>55153</v>
      </c>
      <c r="CD185" s="32">
        <f t="shared" si="57"/>
        <v>55153</v>
      </c>
      <c r="CE185" s="32">
        <f t="shared" si="43"/>
        <v>0</v>
      </c>
      <c r="CF185" s="32">
        <f t="shared" si="44"/>
        <v>0</v>
      </c>
      <c r="CG185" s="32" t="str">
        <f t="shared" si="45"/>
        <v/>
      </c>
      <c r="CH185" s="32">
        <v>180</v>
      </c>
      <c r="CI185" s="32" t="s">
        <v>6</v>
      </c>
      <c r="CJ185" s="32" t="str">
        <f t="shared" si="46"/>
        <v/>
      </c>
      <c r="CK185" s="32" t="str">
        <f t="shared" si="47"/>
        <v/>
      </c>
      <c r="CL185" s="32" t="str">
        <f t="shared" si="48"/>
        <v/>
      </c>
      <c r="CM185" s="32" t="str">
        <f t="shared" si="49"/>
        <v/>
      </c>
      <c r="CN185" s="32" t="str">
        <f t="shared" si="50"/>
        <v/>
      </c>
    </row>
    <row r="186" spans="71:92" x14ac:dyDescent="0.3">
      <c r="BS186" s="32" t="str">
        <f>IF(Kiadasi_kiseroiv!$K$2=BT186,BV186,"")</f>
        <v/>
      </c>
      <c r="BT186" s="34" t="str">
        <f t="shared" si="51"/>
        <v/>
      </c>
      <c r="BU186" s="32" t="str">
        <f t="shared" si="40"/>
        <v/>
      </c>
      <c r="BV186" s="32" t="str">
        <f t="shared" si="52"/>
        <v/>
      </c>
      <c r="BW186" s="32" t="str">
        <f t="shared" si="41"/>
        <v/>
      </c>
      <c r="BX186" s="32" t="str">
        <f t="shared" si="53"/>
        <v/>
      </c>
      <c r="BY186" s="32" t="str">
        <f t="shared" si="54"/>
        <v/>
      </c>
      <c r="BZ186" s="32" t="str">
        <f t="shared" si="55"/>
        <v/>
      </c>
      <c r="CA186" s="32" t="str">
        <f t="shared" si="56"/>
        <v/>
      </c>
      <c r="CB186" s="33">
        <f>IF(COUNTIF($CD$7:CD186,CD186)=1,CD186,CD186+COUNTIF($CD$6:CD185,CD186))</f>
        <v>55332</v>
      </c>
      <c r="CC186" s="34">
        <f t="shared" si="42"/>
        <v>55153</v>
      </c>
      <c r="CD186" s="32">
        <f t="shared" si="57"/>
        <v>55153</v>
      </c>
      <c r="CE186" s="32">
        <f t="shared" si="43"/>
        <v>0</v>
      </c>
      <c r="CF186" s="32">
        <f t="shared" si="44"/>
        <v>0</v>
      </c>
      <c r="CG186" s="32" t="str">
        <f t="shared" si="45"/>
        <v/>
      </c>
      <c r="CH186" s="32">
        <v>181</v>
      </c>
      <c r="CI186" s="32" t="s">
        <v>6</v>
      </c>
      <c r="CJ186" s="32" t="str">
        <f t="shared" si="46"/>
        <v/>
      </c>
      <c r="CK186" s="32" t="str">
        <f t="shared" si="47"/>
        <v/>
      </c>
      <c r="CL186" s="32" t="str">
        <f t="shared" si="48"/>
        <v/>
      </c>
      <c r="CM186" s="32" t="str">
        <f t="shared" si="49"/>
        <v/>
      </c>
      <c r="CN186" s="32" t="str">
        <f t="shared" si="50"/>
        <v/>
      </c>
    </row>
    <row r="187" spans="71:92" x14ac:dyDescent="0.3">
      <c r="BS187" s="32" t="str">
        <f>IF(Kiadasi_kiseroiv!$K$2=BT187,BV187,"")</f>
        <v/>
      </c>
      <c r="BT187" s="34" t="str">
        <f t="shared" si="51"/>
        <v/>
      </c>
      <c r="BU187" s="32" t="str">
        <f t="shared" si="40"/>
        <v/>
      </c>
      <c r="BV187" s="32" t="str">
        <f t="shared" si="52"/>
        <v/>
      </c>
      <c r="BW187" s="32" t="str">
        <f t="shared" si="41"/>
        <v/>
      </c>
      <c r="BX187" s="32" t="str">
        <f t="shared" si="53"/>
        <v/>
      </c>
      <c r="BY187" s="32" t="str">
        <f t="shared" si="54"/>
        <v/>
      </c>
      <c r="BZ187" s="32" t="str">
        <f t="shared" si="55"/>
        <v/>
      </c>
      <c r="CA187" s="32" t="str">
        <f t="shared" si="56"/>
        <v/>
      </c>
      <c r="CB187" s="33">
        <f>IF(COUNTIF($CD$7:CD187,CD187)=1,CD187,CD187+COUNTIF($CD$6:CD186,CD187))</f>
        <v>55333</v>
      </c>
      <c r="CC187" s="34">
        <f t="shared" si="42"/>
        <v>55153</v>
      </c>
      <c r="CD187" s="32">
        <f t="shared" si="57"/>
        <v>55153</v>
      </c>
      <c r="CE187" s="32">
        <f t="shared" si="43"/>
        <v>0</v>
      </c>
      <c r="CF187" s="32">
        <f t="shared" si="44"/>
        <v>0</v>
      </c>
      <c r="CG187" s="32" t="str">
        <f t="shared" si="45"/>
        <v/>
      </c>
      <c r="CH187" s="32">
        <v>182</v>
      </c>
      <c r="CI187" s="32" t="s">
        <v>6</v>
      </c>
      <c r="CJ187" s="32" t="str">
        <f t="shared" si="46"/>
        <v/>
      </c>
      <c r="CK187" s="32" t="str">
        <f t="shared" si="47"/>
        <v/>
      </c>
      <c r="CL187" s="32" t="str">
        <f t="shared" si="48"/>
        <v/>
      </c>
      <c r="CM187" s="32" t="str">
        <f t="shared" si="49"/>
        <v/>
      </c>
      <c r="CN187" s="32" t="str">
        <f t="shared" si="50"/>
        <v/>
      </c>
    </row>
    <row r="188" spans="71:92" x14ac:dyDescent="0.3">
      <c r="BS188" s="32" t="str">
        <f>IF(Kiadasi_kiseroiv!$K$2=BT188,BV188,"")</f>
        <v/>
      </c>
      <c r="BT188" s="34" t="str">
        <f t="shared" si="51"/>
        <v/>
      </c>
      <c r="BU188" s="32" t="str">
        <f t="shared" si="40"/>
        <v/>
      </c>
      <c r="BV188" s="32" t="str">
        <f t="shared" si="52"/>
        <v/>
      </c>
      <c r="BW188" s="32" t="str">
        <f t="shared" si="41"/>
        <v/>
      </c>
      <c r="BX188" s="32" t="str">
        <f t="shared" si="53"/>
        <v/>
      </c>
      <c r="BY188" s="32" t="str">
        <f t="shared" si="54"/>
        <v/>
      </c>
      <c r="BZ188" s="32" t="str">
        <f t="shared" si="55"/>
        <v/>
      </c>
      <c r="CA188" s="32" t="str">
        <f t="shared" si="56"/>
        <v/>
      </c>
      <c r="CB188" s="33">
        <f>IF(COUNTIF($CD$7:CD188,CD188)=1,CD188,CD188+COUNTIF($CD$6:CD187,CD188))</f>
        <v>55334</v>
      </c>
      <c r="CC188" s="34">
        <f t="shared" si="42"/>
        <v>55153</v>
      </c>
      <c r="CD188" s="32">
        <f t="shared" si="57"/>
        <v>55153</v>
      </c>
      <c r="CE188" s="32">
        <f t="shared" si="43"/>
        <v>0</v>
      </c>
      <c r="CF188" s="32">
        <f t="shared" si="44"/>
        <v>0</v>
      </c>
      <c r="CG188" s="32" t="str">
        <f t="shared" si="45"/>
        <v/>
      </c>
      <c r="CH188" s="32">
        <v>183</v>
      </c>
      <c r="CI188" s="32" t="s">
        <v>6</v>
      </c>
      <c r="CJ188" s="32" t="str">
        <f t="shared" si="46"/>
        <v/>
      </c>
      <c r="CK188" s="32" t="str">
        <f t="shared" si="47"/>
        <v/>
      </c>
      <c r="CL188" s="32" t="str">
        <f t="shared" si="48"/>
        <v/>
      </c>
      <c r="CM188" s="32" t="str">
        <f t="shared" si="49"/>
        <v/>
      </c>
      <c r="CN188" s="32" t="str">
        <f t="shared" si="50"/>
        <v/>
      </c>
    </row>
    <row r="189" spans="71:92" x14ac:dyDescent="0.3">
      <c r="BS189" s="32" t="str">
        <f>IF(Kiadasi_kiseroiv!$K$2=BT189,BV189,"")</f>
        <v/>
      </c>
      <c r="BT189" s="34" t="str">
        <f t="shared" si="51"/>
        <v/>
      </c>
      <c r="BU189" s="32" t="str">
        <f t="shared" si="40"/>
        <v/>
      </c>
      <c r="BV189" s="32" t="str">
        <f t="shared" si="52"/>
        <v/>
      </c>
      <c r="BW189" s="32" t="str">
        <f t="shared" si="41"/>
        <v/>
      </c>
      <c r="BX189" s="32" t="str">
        <f t="shared" si="53"/>
        <v/>
      </c>
      <c r="BY189" s="32" t="str">
        <f t="shared" si="54"/>
        <v/>
      </c>
      <c r="BZ189" s="32" t="str">
        <f t="shared" si="55"/>
        <v/>
      </c>
      <c r="CA189" s="32" t="str">
        <f t="shared" si="56"/>
        <v/>
      </c>
      <c r="CB189" s="33">
        <f>IF(COUNTIF($CD$7:CD189,CD189)=1,CD189,CD189+COUNTIF($CD$6:CD188,CD189))</f>
        <v>55335</v>
      </c>
      <c r="CC189" s="34">
        <f t="shared" si="42"/>
        <v>55153</v>
      </c>
      <c r="CD189" s="32">
        <f t="shared" si="57"/>
        <v>55153</v>
      </c>
      <c r="CE189" s="32">
        <f t="shared" si="43"/>
        <v>0</v>
      </c>
      <c r="CF189" s="32">
        <f t="shared" si="44"/>
        <v>0</v>
      </c>
      <c r="CG189" s="32" t="str">
        <f t="shared" si="45"/>
        <v/>
      </c>
      <c r="CH189" s="32">
        <v>184</v>
      </c>
      <c r="CI189" s="32" t="s">
        <v>6</v>
      </c>
      <c r="CJ189" s="32" t="str">
        <f t="shared" si="46"/>
        <v/>
      </c>
      <c r="CK189" s="32" t="str">
        <f t="shared" si="47"/>
        <v/>
      </c>
      <c r="CL189" s="32" t="str">
        <f t="shared" si="48"/>
        <v/>
      </c>
      <c r="CM189" s="32" t="str">
        <f t="shared" si="49"/>
        <v/>
      </c>
      <c r="CN189" s="32" t="str">
        <f t="shared" si="50"/>
        <v/>
      </c>
    </row>
    <row r="190" spans="71:92" x14ac:dyDescent="0.3">
      <c r="BS190" s="32" t="str">
        <f>IF(Kiadasi_kiseroiv!$K$2=BT190,BV190,"")</f>
        <v/>
      </c>
      <c r="BT190" s="34" t="str">
        <f t="shared" si="51"/>
        <v/>
      </c>
      <c r="BU190" s="32" t="str">
        <f t="shared" si="40"/>
        <v/>
      </c>
      <c r="BV190" s="32" t="str">
        <f t="shared" si="52"/>
        <v/>
      </c>
      <c r="BW190" s="32" t="str">
        <f t="shared" si="41"/>
        <v/>
      </c>
      <c r="BX190" s="32" t="str">
        <f t="shared" si="53"/>
        <v/>
      </c>
      <c r="BY190" s="32" t="str">
        <f t="shared" si="54"/>
        <v/>
      </c>
      <c r="BZ190" s="32" t="str">
        <f t="shared" si="55"/>
        <v/>
      </c>
      <c r="CA190" s="32" t="str">
        <f t="shared" si="56"/>
        <v/>
      </c>
      <c r="CB190" s="33">
        <f>IF(COUNTIF($CD$7:CD190,CD190)=1,CD190,CD190+COUNTIF($CD$6:CD189,CD190))</f>
        <v>55336</v>
      </c>
      <c r="CC190" s="34">
        <f t="shared" si="42"/>
        <v>55153</v>
      </c>
      <c r="CD190" s="32">
        <f t="shared" si="57"/>
        <v>55153</v>
      </c>
      <c r="CE190" s="32">
        <f t="shared" si="43"/>
        <v>0</v>
      </c>
      <c r="CF190" s="32">
        <f t="shared" si="44"/>
        <v>0</v>
      </c>
      <c r="CG190" s="32" t="str">
        <f t="shared" si="45"/>
        <v/>
      </c>
      <c r="CH190" s="32">
        <v>185</v>
      </c>
      <c r="CI190" s="32" t="s">
        <v>6</v>
      </c>
      <c r="CJ190" s="32" t="str">
        <f t="shared" si="46"/>
        <v/>
      </c>
      <c r="CK190" s="32" t="str">
        <f t="shared" si="47"/>
        <v/>
      </c>
      <c r="CL190" s="32" t="str">
        <f t="shared" si="48"/>
        <v/>
      </c>
      <c r="CM190" s="32" t="str">
        <f t="shared" si="49"/>
        <v/>
      </c>
      <c r="CN190" s="32" t="str">
        <f t="shared" si="50"/>
        <v/>
      </c>
    </row>
    <row r="191" spans="71:92" x14ac:dyDescent="0.3">
      <c r="BS191" s="32" t="str">
        <f>IF(Kiadasi_kiseroiv!$K$2=BT191,BV191,"")</f>
        <v/>
      </c>
      <c r="BT191" s="34" t="str">
        <f t="shared" si="51"/>
        <v/>
      </c>
      <c r="BU191" s="32" t="str">
        <f t="shared" si="40"/>
        <v/>
      </c>
      <c r="BV191" s="32" t="str">
        <f t="shared" si="52"/>
        <v/>
      </c>
      <c r="BW191" s="32" t="str">
        <f t="shared" si="41"/>
        <v/>
      </c>
      <c r="BX191" s="32" t="str">
        <f t="shared" si="53"/>
        <v/>
      </c>
      <c r="BY191" s="32" t="str">
        <f t="shared" si="54"/>
        <v/>
      </c>
      <c r="BZ191" s="32" t="str">
        <f t="shared" si="55"/>
        <v/>
      </c>
      <c r="CA191" s="32" t="str">
        <f t="shared" si="56"/>
        <v/>
      </c>
      <c r="CB191" s="33">
        <f>IF(COUNTIF($CD$7:CD191,CD191)=1,CD191,CD191+COUNTIF($CD$6:CD190,CD191))</f>
        <v>55337</v>
      </c>
      <c r="CC191" s="34">
        <f t="shared" si="42"/>
        <v>55153</v>
      </c>
      <c r="CD191" s="32">
        <f t="shared" si="57"/>
        <v>55153</v>
      </c>
      <c r="CE191" s="32">
        <f t="shared" si="43"/>
        <v>0</v>
      </c>
      <c r="CF191" s="32">
        <f t="shared" si="44"/>
        <v>0</v>
      </c>
      <c r="CG191" s="32" t="str">
        <f t="shared" si="45"/>
        <v/>
      </c>
      <c r="CH191" s="32">
        <v>186</v>
      </c>
      <c r="CI191" s="32" t="s">
        <v>6</v>
      </c>
      <c r="CJ191" s="32" t="str">
        <f t="shared" si="46"/>
        <v/>
      </c>
      <c r="CK191" s="32" t="str">
        <f t="shared" si="47"/>
        <v/>
      </c>
      <c r="CL191" s="32" t="str">
        <f t="shared" si="48"/>
        <v/>
      </c>
      <c r="CM191" s="32" t="str">
        <f t="shared" si="49"/>
        <v/>
      </c>
      <c r="CN191" s="32" t="str">
        <f t="shared" si="50"/>
        <v/>
      </c>
    </row>
    <row r="192" spans="71:92" x14ac:dyDescent="0.3">
      <c r="BS192" s="32" t="str">
        <f>IF(Kiadasi_kiseroiv!$K$2=BT192,BV192,"")</f>
        <v/>
      </c>
      <c r="BT192" s="34" t="str">
        <f t="shared" si="51"/>
        <v/>
      </c>
      <c r="BU192" s="32" t="str">
        <f t="shared" si="40"/>
        <v/>
      </c>
      <c r="BV192" s="32" t="str">
        <f t="shared" si="52"/>
        <v/>
      </c>
      <c r="BW192" s="32" t="str">
        <f t="shared" si="41"/>
        <v/>
      </c>
      <c r="BX192" s="32" t="str">
        <f t="shared" si="53"/>
        <v/>
      </c>
      <c r="BY192" s="32" t="str">
        <f t="shared" si="54"/>
        <v/>
      </c>
      <c r="BZ192" s="32" t="str">
        <f t="shared" si="55"/>
        <v/>
      </c>
      <c r="CA192" s="32" t="str">
        <f t="shared" si="56"/>
        <v/>
      </c>
      <c r="CB192" s="33">
        <f>IF(COUNTIF($CD$7:CD192,CD192)=1,CD192,CD192+COUNTIF($CD$6:CD191,CD192))</f>
        <v>55338</v>
      </c>
      <c r="CC192" s="34">
        <f t="shared" si="42"/>
        <v>55153</v>
      </c>
      <c r="CD192" s="32">
        <f t="shared" si="57"/>
        <v>55153</v>
      </c>
      <c r="CE192" s="32">
        <f t="shared" si="43"/>
        <v>0</v>
      </c>
      <c r="CF192" s="32">
        <f t="shared" si="44"/>
        <v>0</v>
      </c>
      <c r="CG192" s="32" t="str">
        <f t="shared" si="45"/>
        <v/>
      </c>
      <c r="CH192" s="32">
        <v>187</v>
      </c>
      <c r="CI192" s="32" t="s">
        <v>6</v>
      </c>
      <c r="CJ192" s="32" t="str">
        <f t="shared" si="46"/>
        <v/>
      </c>
      <c r="CK192" s="32" t="str">
        <f t="shared" si="47"/>
        <v/>
      </c>
      <c r="CL192" s="32" t="str">
        <f t="shared" si="48"/>
        <v/>
      </c>
      <c r="CM192" s="32" t="str">
        <f t="shared" si="49"/>
        <v/>
      </c>
      <c r="CN192" s="32" t="str">
        <f t="shared" si="50"/>
        <v/>
      </c>
    </row>
    <row r="193" spans="71:92" x14ac:dyDescent="0.3">
      <c r="BS193" s="32" t="str">
        <f>IF(Kiadasi_kiseroiv!$K$2=BT193,BV193,"")</f>
        <v/>
      </c>
      <c r="BT193" s="34" t="str">
        <f t="shared" si="51"/>
        <v/>
      </c>
      <c r="BU193" s="32" t="str">
        <f t="shared" si="40"/>
        <v/>
      </c>
      <c r="BV193" s="32" t="str">
        <f t="shared" si="52"/>
        <v/>
      </c>
      <c r="BW193" s="32" t="str">
        <f t="shared" si="41"/>
        <v/>
      </c>
      <c r="BX193" s="32" t="str">
        <f t="shared" si="53"/>
        <v/>
      </c>
      <c r="BY193" s="32" t="str">
        <f t="shared" si="54"/>
        <v/>
      </c>
      <c r="BZ193" s="32" t="str">
        <f t="shared" si="55"/>
        <v/>
      </c>
      <c r="CA193" s="32" t="str">
        <f t="shared" si="56"/>
        <v/>
      </c>
      <c r="CB193" s="33">
        <f>IF(COUNTIF($CD$7:CD193,CD193)=1,CD193,CD193+COUNTIF($CD$6:CD192,CD193))</f>
        <v>55339</v>
      </c>
      <c r="CC193" s="34">
        <f t="shared" si="42"/>
        <v>55153</v>
      </c>
      <c r="CD193" s="32">
        <f t="shared" si="57"/>
        <v>55153</v>
      </c>
      <c r="CE193" s="32">
        <f t="shared" si="43"/>
        <v>0</v>
      </c>
      <c r="CF193" s="32">
        <f t="shared" si="44"/>
        <v>0</v>
      </c>
      <c r="CG193" s="32" t="str">
        <f t="shared" si="45"/>
        <v/>
      </c>
      <c r="CH193" s="32">
        <v>188</v>
      </c>
      <c r="CI193" s="32" t="s">
        <v>6</v>
      </c>
      <c r="CJ193" s="32" t="str">
        <f t="shared" si="46"/>
        <v/>
      </c>
      <c r="CK193" s="32" t="str">
        <f t="shared" si="47"/>
        <v/>
      </c>
      <c r="CL193" s="32" t="str">
        <f t="shared" si="48"/>
        <v/>
      </c>
      <c r="CM193" s="32" t="str">
        <f t="shared" si="49"/>
        <v/>
      </c>
      <c r="CN193" s="32" t="str">
        <f t="shared" si="50"/>
        <v/>
      </c>
    </row>
    <row r="194" spans="71:92" x14ac:dyDescent="0.3">
      <c r="BS194" s="32" t="str">
        <f>IF(Kiadasi_kiseroiv!$K$2=BT194,BV194,"")</f>
        <v/>
      </c>
      <c r="BT194" s="34" t="str">
        <f t="shared" si="51"/>
        <v/>
      </c>
      <c r="BU194" s="32" t="str">
        <f t="shared" si="40"/>
        <v/>
      </c>
      <c r="BV194" s="32" t="str">
        <f t="shared" si="52"/>
        <v/>
      </c>
      <c r="BW194" s="32" t="str">
        <f t="shared" si="41"/>
        <v/>
      </c>
      <c r="BX194" s="32" t="str">
        <f t="shared" si="53"/>
        <v/>
      </c>
      <c r="BY194" s="32" t="str">
        <f t="shared" si="54"/>
        <v/>
      </c>
      <c r="BZ194" s="32" t="str">
        <f t="shared" si="55"/>
        <v/>
      </c>
      <c r="CA194" s="32" t="str">
        <f t="shared" si="56"/>
        <v/>
      </c>
      <c r="CB194" s="33">
        <f>IF(COUNTIF($CD$7:CD194,CD194)=1,CD194,CD194+COUNTIF($CD$6:CD193,CD194))</f>
        <v>55340</v>
      </c>
      <c r="CC194" s="34">
        <f t="shared" si="42"/>
        <v>55153</v>
      </c>
      <c r="CD194" s="32">
        <f t="shared" si="57"/>
        <v>55153</v>
      </c>
      <c r="CE194" s="32">
        <f t="shared" si="43"/>
        <v>0</v>
      </c>
      <c r="CF194" s="32">
        <f t="shared" si="44"/>
        <v>0</v>
      </c>
      <c r="CG194" s="32" t="str">
        <f t="shared" si="45"/>
        <v/>
      </c>
      <c r="CH194" s="32">
        <v>189</v>
      </c>
      <c r="CI194" s="32" t="s">
        <v>6</v>
      </c>
      <c r="CJ194" s="32" t="str">
        <f t="shared" si="46"/>
        <v/>
      </c>
      <c r="CK194" s="32" t="str">
        <f t="shared" si="47"/>
        <v/>
      </c>
      <c r="CL194" s="32" t="str">
        <f t="shared" si="48"/>
        <v/>
      </c>
      <c r="CM194" s="32" t="str">
        <f t="shared" si="49"/>
        <v/>
      </c>
      <c r="CN194" s="32" t="str">
        <f t="shared" si="50"/>
        <v/>
      </c>
    </row>
    <row r="195" spans="71:92" x14ac:dyDescent="0.3">
      <c r="BS195" s="32" t="str">
        <f>IF(Kiadasi_kiseroiv!$K$2=BT195,BV195,"")</f>
        <v/>
      </c>
      <c r="BT195" s="34" t="str">
        <f t="shared" si="51"/>
        <v/>
      </c>
      <c r="BU195" s="32" t="str">
        <f t="shared" si="40"/>
        <v/>
      </c>
      <c r="BV195" s="32" t="str">
        <f t="shared" si="52"/>
        <v/>
      </c>
      <c r="BW195" s="32" t="str">
        <f t="shared" si="41"/>
        <v/>
      </c>
      <c r="BX195" s="32" t="str">
        <f t="shared" si="53"/>
        <v/>
      </c>
      <c r="BY195" s="32" t="str">
        <f t="shared" si="54"/>
        <v/>
      </c>
      <c r="BZ195" s="32" t="str">
        <f t="shared" si="55"/>
        <v/>
      </c>
      <c r="CA195" s="32" t="str">
        <f t="shared" si="56"/>
        <v/>
      </c>
      <c r="CB195" s="33">
        <f>IF(COUNTIF($CD$7:CD195,CD195)=1,CD195,CD195+COUNTIF($CD$6:CD194,CD195))</f>
        <v>55341</v>
      </c>
      <c r="CC195" s="34">
        <f t="shared" si="42"/>
        <v>55153</v>
      </c>
      <c r="CD195" s="32">
        <f t="shared" si="57"/>
        <v>55153</v>
      </c>
      <c r="CE195" s="32">
        <f t="shared" si="43"/>
        <v>0</v>
      </c>
      <c r="CF195" s="32">
        <f t="shared" si="44"/>
        <v>0</v>
      </c>
      <c r="CG195" s="32" t="str">
        <f t="shared" si="45"/>
        <v/>
      </c>
      <c r="CH195" s="32">
        <v>190</v>
      </c>
      <c r="CI195" s="32" t="s">
        <v>6</v>
      </c>
      <c r="CJ195" s="32" t="str">
        <f t="shared" si="46"/>
        <v/>
      </c>
      <c r="CK195" s="32" t="str">
        <f t="shared" si="47"/>
        <v/>
      </c>
      <c r="CL195" s="32" t="str">
        <f t="shared" si="48"/>
        <v/>
      </c>
      <c r="CM195" s="32" t="str">
        <f t="shared" si="49"/>
        <v/>
      </c>
      <c r="CN195" s="32" t="str">
        <f t="shared" si="50"/>
        <v/>
      </c>
    </row>
    <row r="196" spans="71:92" x14ac:dyDescent="0.3">
      <c r="BS196" s="32" t="str">
        <f>IF(Kiadasi_kiseroiv!$K$2=BT196,BV196,"")</f>
        <v/>
      </c>
      <c r="BT196" s="34" t="str">
        <f t="shared" si="51"/>
        <v/>
      </c>
      <c r="BU196" s="32" t="str">
        <f t="shared" si="40"/>
        <v/>
      </c>
      <c r="BV196" s="32" t="str">
        <f t="shared" si="52"/>
        <v/>
      </c>
      <c r="BW196" s="32" t="str">
        <f t="shared" si="41"/>
        <v/>
      </c>
      <c r="BX196" s="32" t="str">
        <f t="shared" si="53"/>
        <v/>
      </c>
      <c r="BY196" s="32" t="str">
        <f t="shared" si="54"/>
        <v/>
      </c>
      <c r="BZ196" s="32" t="str">
        <f t="shared" si="55"/>
        <v/>
      </c>
      <c r="CA196" s="32" t="str">
        <f t="shared" si="56"/>
        <v/>
      </c>
      <c r="CB196" s="33">
        <f>IF(COUNTIF($CD$7:CD196,CD196)=1,CD196,CD196+COUNTIF($CD$6:CD195,CD196))</f>
        <v>55342</v>
      </c>
      <c r="CC196" s="34">
        <f t="shared" si="42"/>
        <v>55153</v>
      </c>
      <c r="CD196" s="32">
        <f t="shared" si="57"/>
        <v>55153</v>
      </c>
      <c r="CE196" s="32">
        <f t="shared" si="43"/>
        <v>0</v>
      </c>
      <c r="CF196" s="32">
        <f t="shared" si="44"/>
        <v>0</v>
      </c>
      <c r="CG196" s="32" t="str">
        <f t="shared" si="45"/>
        <v/>
      </c>
      <c r="CH196" s="32">
        <v>191</v>
      </c>
      <c r="CI196" s="32" t="s">
        <v>6</v>
      </c>
      <c r="CJ196" s="32" t="str">
        <f t="shared" si="46"/>
        <v/>
      </c>
      <c r="CK196" s="32" t="str">
        <f t="shared" si="47"/>
        <v/>
      </c>
      <c r="CL196" s="32" t="str">
        <f t="shared" si="48"/>
        <v/>
      </c>
      <c r="CM196" s="32" t="str">
        <f t="shared" si="49"/>
        <v/>
      </c>
      <c r="CN196" s="32" t="str">
        <f t="shared" si="50"/>
        <v/>
      </c>
    </row>
    <row r="197" spans="71:92" x14ac:dyDescent="0.3">
      <c r="BS197" s="32" t="str">
        <f>IF(Kiadasi_kiseroiv!$K$2=BT197,BV197,"")</f>
        <v/>
      </c>
      <c r="BT197" s="34" t="str">
        <f t="shared" si="51"/>
        <v/>
      </c>
      <c r="BU197" s="32" t="str">
        <f t="shared" si="40"/>
        <v/>
      </c>
      <c r="BV197" s="32" t="str">
        <f t="shared" si="52"/>
        <v/>
      </c>
      <c r="BW197" s="32" t="str">
        <f t="shared" si="41"/>
        <v/>
      </c>
      <c r="BX197" s="32" t="str">
        <f t="shared" si="53"/>
        <v/>
      </c>
      <c r="BY197" s="32" t="str">
        <f t="shared" si="54"/>
        <v/>
      </c>
      <c r="BZ197" s="32" t="str">
        <f t="shared" si="55"/>
        <v/>
      </c>
      <c r="CA197" s="32" t="str">
        <f t="shared" si="56"/>
        <v/>
      </c>
      <c r="CB197" s="33">
        <f>IF(COUNTIF($CD$7:CD197,CD197)=1,CD197,CD197+COUNTIF($CD$6:CD196,CD197))</f>
        <v>55343</v>
      </c>
      <c r="CC197" s="34">
        <f t="shared" si="42"/>
        <v>55153</v>
      </c>
      <c r="CD197" s="32">
        <f t="shared" si="57"/>
        <v>55153</v>
      </c>
      <c r="CE197" s="32">
        <f t="shared" si="43"/>
        <v>0</v>
      </c>
      <c r="CF197" s="32">
        <f t="shared" si="44"/>
        <v>0</v>
      </c>
      <c r="CG197" s="32" t="str">
        <f t="shared" si="45"/>
        <v/>
      </c>
      <c r="CH197" s="32">
        <v>192</v>
      </c>
      <c r="CI197" s="32" t="s">
        <v>6</v>
      </c>
      <c r="CJ197" s="32" t="str">
        <f t="shared" si="46"/>
        <v/>
      </c>
      <c r="CK197" s="32" t="str">
        <f t="shared" si="47"/>
        <v/>
      </c>
      <c r="CL197" s="32" t="str">
        <f t="shared" si="48"/>
        <v/>
      </c>
      <c r="CM197" s="32" t="str">
        <f t="shared" si="49"/>
        <v/>
      </c>
      <c r="CN197" s="32" t="str">
        <f t="shared" si="50"/>
        <v/>
      </c>
    </row>
    <row r="198" spans="71:92" x14ac:dyDescent="0.3">
      <c r="BS198" s="32" t="str">
        <f>IF(Kiadasi_kiseroiv!$K$2=BT198,BV198,"")</f>
        <v/>
      </c>
      <c r="BT198" s="34" t="str">
        <f t="shared" si="51"/>
        <v/>
      </c>
      <c r="BU198" s="32" t="str">
        <f t="shared" si="40"/>
        <v/>
      </c>
      <c r="BV198" s="32" t="str">
        <f t="shared" si="52"/>
        <v/>
      </c>
      <c r="BW198" s="32" t="str">
        <f t="shared" si="41"/>
        <v/>
      </c>
      <c r="BX198" s="32" t="str">
        <f t="shared" si="53"/>
        <v/>
      </c>
      <c r="BY198" s="32" t="str">
        <f t="shared" si="54"/>
        <v/>
      </c>
      <c r="BZ198" s="32" t="str">
        <f t="shared" si="55"/>
        <v/>
      </c>
      <c r="CA198" s="32" t="str">
        <f t="shared" si="56"/>
        <v/>
      </c>
      <c r="CB198" s="33">
        <f>IF(COUNTIF($CD$7:CD198,CD198)=1,CD198,CD198+COUNTIF($CD$6:CD197,CD198))</f>
        <v>55344</v>
      </c>
      <c r="CC198" s="34">
        <f t="shared" si="42"/>
        <v>55153</v>
      </c>
      <c r="CD198" s="32">
        <f t="shared" si="57"/>
        <v>55153</v>
      </c>
      <c r="CE198" s="32">
        <f t="shared" si="43"/>
        <v>0</v>
      </c>
      <c r="CF198" s="32">
        <f t="shared" si="44"/>
        <v>0</v>
      </c>
      <c r="CG198" s="32" t="str">
        <f t="shared" si="45"/>
        <v/>
      </c>
      <c r="CH198" s="32">
        <v>193</v>
      </c>
      <c r="CI198" s="32" t="s">
        <v>6</v>
      </c>
      <c r="CJ198" s="32" t="str">
        <f t="shared" si="46"/>
        <v/>
      </c>
      <c r="CK198" s="32" t="str">
        <f t="shared" si="47"/>
        <v/>
      </c>
      <c r="CL198" s="32" t="str">
        <f t="shared" si="48"/>
        <v/>
      </c>
      <c r="CM198" s="32" t="str">
        <f t="shared" si="49"/>
        <v/>
      </c>
      <c r="CN198" s="32" t="str">
        <f t="shared" si="50"/>
        <v/>
      </c>
    </row>
    <row r="199" spans="71:92" x14ac:dyDescent="0.3">
      <c r="BS199" s="32" t="str">
        <f>IF(Kiadasi_kiseroiv!$K$2=BT199,BV199,"")</f>
        <v/>
      </c>
      <c r="BT199" s="34" t="str">
        <f t="shared" si="51"/>
        <v/>
      </c>
      <c r="BU199" s="32" t="str">
        <f t="shared" ref="BU199:BU262" si="58">IF(AND($BU$1=CI199,ISERROR(VLOOKUP(CG199,Kisiv,2,FALSE))=FALSE),CB199,"")</f>
        <v/>
      </c>
      <c r="BV199" s="32" t="str">
        <f t="shared" si="52"/>
        <v/>
      </c>
      <c r="BW199" s="32" t="str">
        <f t="shared" ref="BW199:BW262" si="59">IF(CC199&lt;min,$BW$2,IF(CC199&lt;=max,CG199,""))</f>
        <v/>
      </c>
      <c r="BX199" s="32" t="str">
        <f t="shared" si="53"/>
        <v/>
      </c>
      <c r="BY199" s="32" t="str">
        <f t="shared" si="54"/>
        <v/>
      </c>
      <c r="BZ199" s="32" t="str">
        <f t="shared" si="55"/>
        <v/>
      </c>
      <c r="CA199" s="32" t="str">
        <f t="shared" si="56"/>
        <v/>
      </c>
      <c r="CB199" s="33">
        <f>IF(COUNTIF($CD$7:CD199,CD199)=1,CD199,CD199+COUNTIF($CD$6:CD198,CD199))</f>
        <v>55345</v>
      </c>
      <c r="CC199" s="34">
        <f t="shared" ref="CC199:CC262" si="60">IF(INDEX(Kassza,CH199,1)&lt;&gt;1,INDEX(Kassza,CH199,1),$CD$2)</f>
        <v>55153</v>
      </c>
      <c r="CD199" s="32">
        <f t="shared" si="57"/>
        <v>55153</v>
      </c>
      <c r="CE199" s="32">
        <f t="shared" ref="CE199:CE262" si="61">INDEX(Kassza,CH199,6)</f>
        <v>0</v>
      </c>
      <c r="CF199" s="32">
        <f t="shared" ref="CF199:CF262" si="62">INDEX(Kassza,CH199,8)</f>
        <v>0</v>
      </c>
      <c r="CG199" s="32" t="str">
        <f t="shared" ref="CG199:CG262" si="63">INDEX(Kassza,CH199,7)&amp;INDEX(Kassza,CH199,9)</f>
        <v/>
      </c>
      <c r="CH199" s="32">
        <v>194</v>
      </c>
      <c r="CI199" s="32" t="s">
        <v>6</v>
      </c>
      <c r="CJ199" s="32" t="str">
        <f t="shared" ref="CJ199:CJ262" si="64">IF(INDEX(Kassza,CH199,5)&lt;&gt;0,INDEX(Kassza,CH199,5),"")</f>
        <v/>
      </c>
      <c r="CK199" s="32" t="str">
        <f t="shared" ref="CK199:CK262" si="65">IF(INDEX(Kassza,CH199,10)&lt;&gt;0,INDEX(Kassza,CH199,10),"")</f>
        <v/>
      </c>
      <c r="CL199" s="32" t="str">
        <f t="shared" ref="CL199:CL262" si="66">IF(INDEX(Kassza,CH199,11)&lt;&gt;0,INDEX(Kassza,CH199,11),"")</f>
        <v/>
      </c>
      <c r="CM199" s="32" t="str">
        <f t="shared" ref="CM199:CM262" si="67">IF(INDEX(Kassza,CH199,4)&lt;&gt;0,INDEX(Kassza,CH199,4),"")</f>
        <v/>
      </c>
      <c r="CN199" s="32" t="str">
        <f t="shared" ref="CN199:CN262" si="68">IF(INDEX(Kassza,CH199,3)&lt;&gt;0,INDEX(Kassza,CH199,3),"")</f>
        <v/>
      </c>
    </row>
    <row r="200" spans="71:92" x14ac:dyDescent="0.3">
      <c r="BS200" s="32" t="str">
        <f>IF(Kiadasi_kiseroiv!$K$2=BT200,BV200,"")</f>
        <v/>
      </c>
      <c r="BT200" s="34" t="str">
        <f t="shared" ref="BT200:BT263" si="69">IF(AND($BT$4=CI200,BU200&lt;&gt;""),CC200,"")</f>
        <v/>
      </c>
      <c r="BU200" s="32" t="str">
        <f t="shared" si="58"/>
        <v/>
      </c>
      <c r="BV200" s="32" t="str">
        <f t="shared" ref="BV200:BV263" si="70">IF(BU200&lt;&gt;"",RANK(BU200,$BU$7:$BU$33000,1),"")</f>
        <v/>
      </c>
      <c r="BW200" s="32" t="str">
        <f t="shared" si="59"/>
        <v/>
      </c>
      <c r="BX200" s="32" t="str">
        <f t="shared" ref="BX200:BX263" si="71">IF(AND(OR($BX$1=0,$BX$1=CG200),OR($BX$2=0,IF(ISERROR(SEARCH($BX$2,CJ200&amp;CK200&amp;CL200,1)),FALSE,TRUE))),CB200,"")</f>
        <v/>
      </c>
      <c r="BY200" s="32" t="str">
        <f t="shared" ref="BY200:BY263" si="72">IF(AND(BX200&lt;&gt;"",CC200&lt;&gt;$CD$2),RANK(BX200,$BX$7:$BX$33000,1),"")</f>
        <v/>
      </c>
      <c r="BZ200" s="32" t="str">
        <f t="shared" ref="BZ200:BZ263" si="73">IF(AND(CC200&lt;$BZ$2,CI200=$BZ$4),$BZ$5,IF(AND(CC200&lt;=$BZ$3,CI200=$BZ$4),CB200,""))</f>
        <v/>
      </c>
      <c r="CA200" s="32" t="str">
        <f t="shared" ref="CA200:CA263" si="74">IF(AND(BZ200&lt;&gt;"",BZ200&lt;&gt;$BZ$5),RANK(BZ200,$BZ$7:$BZ$33000,1),"")</f>
        <v/>
      </c>
      <c r="CB200" s="33">
        <f>IF(COUNTIF($CD$7:CD200,CD200)=1,CD200,CD200+COUNTIF($CD$6:CD199,CD200))</f>
        <v>55346</v>
      </c>
      <c r="CC200" s="34">
        <f t="shared" si="60"/>
        <v>55153</v>
      </c>
      <c r="CD200" s="32">
        <f t="shared" ref="CD200:CD263" si="75">IF(CC200&lt;&gt;$CD$2,RANK(CC200,$CC$7:$CC$33000,1),$CD$2)</f>
        <v>55153</v>
      </c>
      <c r="CE200" s="32">
        <f t="shared" si="61"/>
        <v>0</v>
      </c>
      <c r="CF200" s="32">
        <f t="shared" si="62"/>
        <v>0</v>
      </c>
      <c r="CG200" s="32" t="str">
        <f t="shared" si="63"/>
        <v/>
      </c>
      <c r="CH200" s="32">
        <v>195</v>
      </c>
      <c r="CI200" s="32" t="s">
        <v>6</v>
      </c>
      <c r="CJ200" s="32" t="str">
        <f t="shared" si="64"/>
        <v/>
      </c>
      <c r="CK200" s="32" t="str">
        <f t="shared" si="65"/>
        <v/>
      </c>
      <c r="CL200" s="32" t="str">
        <f t="shared" si="66"/>
        <v/>
      </c>
      <c r="CM200" s="32" t="str">
        <f t="shared" si="67"/>
        <v/>
      </c>
      <c r="CN200" s="32" t="str">
        <f t="shared" si="68"/>
        <v/>
      </c>
    </row>
    <row r="201" spans="71:92" x14ac:dyDescent="0.3">
      <c r="BS201" s="32" t="str">
        <f>IF(Kiadasi_kiseroiv!$K$2=BT201,BV201,"")</f>
        <v/>
      </c>
      <c r="BT201" s="34" t="str">
        <f t="shared" si="69"/>
        <v/>
      </c>
      <c r="BU201" s="32" t="str">
        <f t="shared" si="58"/>
        <v/>
      </c>
      <c r="BV201" s="32" t="str">
        <f t="shared" si="70"/>
        <v/>
      </c>
      <c r="BW201" s="32" t="str">
        <f t="shared" si="59"/>
        <v/>
      </c>
      <c r="BX201" s="32" t="str">
        <f t="shared" si="71"/>
        <v/>
      </c>
      <c r="BY201" s="32" t="str">
        <f t="shared" si="72"/>
        <v/>
      </c>
      <c r="BZ201" s="32" t="str">
        <f t="shared" si="73"/>
        <v/>
      </c>
      <c r="CA201" s="32" t="str">
        <f t="shared" si="74"/>
        <v/>
      </c>
      <c r="CB201" s="33">
        <f>IF(COUNTIF($CD$7:CD201,CD201)=1,CD201,CD201+COUNTIF($CD$6:CD200,CD201))</f>
        <v>55347</v>
      </c>
      <c r="CC201" s="34">
        <f t="shared" si="60"/>
        <v>55153</v>
      </c>
      <c r="CD201" s="32">
        <f t="shared" si="75"/>
        <v>55153</v>
      </c>
      <c r="CE201" s="32">
        <f t="shared" si="61"/>
        <v>0</v>
      </c>
      <c r="CF201" s="32">
        <f t="shared" si="62"/>
        <v>0</v>
      </c>
      <c r="CG201" s="32" t="str">
        <f t="shared" si="63"/>
        <v/>
      </c>
      <c r="CH201" s="32">
        <v>196</v>
      </c>
      <c r="CI201" s="32" t="s">
        <v>6</v>
      </c>
      <c r="CJ201" s="32" t="str">
        <f t="shared" si="64"/>
        <v/>
      </c>
      <c r="CK201" s="32" t="str">
        <f t="shared" si="65"/>
        <v/>
      </c>
      <c r="CL201" s="32" t="str">
        <f t="shared" si="66"/>
        <v/>
      </c>
      <c r="CM201" s="32" t="str">
        <f t="shared" si="67"/>
        <v/>
      </c>
      <c r="CN201" s="32" t="str">
        <f t="shared" si="68"/>
        <v/>
      </c>
    </row>
    <row r="202" spans="71:92" x14ac:dyDescent="0.3">
      <c r="BS202" s="32" t="str">
        <f>IF(Kiadasi_kiseroiv!$K$2=BT202,BV202,"")</f>
        <v/>
      </c>
      <c r="BT202" s="34" t="str">
        <f t="shared" si="69"/>
        <v/>
      </c>
      <c r="BU202" s="32" t="str">
        <f t="shared" si="58"/>
        <v/>
      </c>
      <c r="BV202" s="32" t="str">
        <f t="shared" si="70"/>
        <v/>
      </c>
      <c r="BW202" s="32" t="str">
        <f t="shared" si="59"/>
        <v/>
      </c>
      <c r="BX202" s="32" t="str">
        <f t="shared" si="71"/>
        <v/>
      </c>
      <c r="BY202" s="32" t="str">
        <f t="shared" si="72"/>
        <v/>
      </c>
      <c r="BZ202" s="32" t="str">
        <f t="shared" si="73"/>
        <v/>
      </c>
      <c r="CA202" s="32" t="str">
        <f t="shared" si="74"/>
        <v/>
      </c>
      <c r="CB202" s="33">
        <f>IF(COUNTIF($CD$7:CD202,CD202)=1,CD202,CD202+COUNTIF($CD$6:CD201,CD202))</f>
        <v>55348</v>
      </c>
      <c r="CC202" s="34">
        <f t="shared" si="60"/>
        <v>55153</v>
      </c>
      <c r="CD202" s="32">
        <f t="shared" si="75"/>
        <v>55153</v>
      </c>
      <c r="CE202" s="32">
        <f t="shared" si="61"/>
        <v>0</v>
      </c>
      <c r="CF202" s="32">
        <f t="shared" si="62"/>
        <v>0</v>
      </c>
      <c r="CG202" s="32" t="str">
        <f t="shared" si="63"/>
        <v/>
      </c>
      <c r="CH202" s="32">
        <v>197</v>
      </c>
      <c r="CI202" s="32" t="s">
        <v>6</v>
      </c>
      <c r="CJ202" s="32" t="str">
        <f t="shared" si="64"/>
        <v/>
      </c>
      <c r="CK202" s="32" t="str">
        <f t="shared" si="65"/>
        <v/>
      </c>
      <c r="CL202" s="32" t="str">
        <f t="shared" si="66"/>
        <v/>
      </c>
      <c r="CM202" s="32" t="str">
        <f t="shared" si="67"/>
        <v/>
      </c>
      <c r="CN202" s="32" t="str">
        <f t="shared" si="68"/>
        <v/>
      </c>
    </row>
    <row r="203" spans="71:92" x14ac:dyDescent="0.3">
      <c r="BS203" s="32" t="str">
        <f>IF(Kiadasi_kiseroiv!$K$2=BT203,BV203,"")</f>
        <v/>
      </c>
      <c r="BT203" s="34" t="str">
        <f t="shared" si="69"/>
        <v/>
      </c>
      <c r="BU203" s="32" t="str">
        <f t="shared" si="58"/>
        <v/>
      </c>
      <c r="BV203" s="32" t="str">
        <f t="shared" si="70"/>
        <v/>
      </c>
      <c r="BW203" s="32" t="str">
        <f t="shared" si="59"/>
        <v/>
      </c>
      <c r="BX203" s="32" t="str">
        <f t="shared" si="71"/>
        <v/>
      </c>
      <c r="BY203" s="32" t="str">
        <f t="shared" si="72"/>
        <v/>
      </c>
      <c r="BZ203" s="32" t="str">
        <f t="shared" si="73"/>
        <v/>
      </c>
      <c r="CA203" s="32" t="str">
        <f t="shared" si="74"/>
        <v/>
      </c>
      <c r="CB203" s="33">
        <f>IF(COUNTIF($CD$7:CD203,CD203)=1,CD203,CD203+COUNTIF($CD$6:CD202,CD203))</f>
        <v>55349</v>
      </c>
      <c r="CC203" s="34">
        <f t="shared" si="60"/>
        <v>55153</v>
      </c>
      <c r="CD203" s="32">
        <f t="shared" si="75"/>
        <v>55153</v>
      </c>
      <c r="CE203" s="32">
        <f t="shared" si="61"/>
        <v>0</v>
      </c>
      <c r="CF203" s="32">
        <f t="shared" si="62"/>
        <v>0</v>
      </c>
      <c r="CG203" s="32" t="str">
        <f t="shared" si="63"/>
        <v/>
      </c>
      <c r="CH203" s="32">
        <v>198</v>
      </c>
      <c r="CI203" s="32" t="s">
        <v>6</v>
      </c>
      <c r="CJ203" s="32" t="str">
        <f t="shared" si="64"/>
        <v/>
      </c>
      <c r="CK203" s="32" t="str">
        <f t="shared" si="65"/>
        <v/>
      </c>
      <c r="CL203" s="32" t="str">
        <f t="shared" si="66"/>
        <v/>
      </c>
      <c r="CM203" s="32" t="str">
        <f t="shared" si="67"/>
        <v/>
      </c>
      <c r="CN203" s="32" t="str">
        <f t="shared" si="68"/>
        <v/>
      </c>
    </row>
    <row r="204" spans="71:92" x14ac:dyDescent="0.3">
      <c r="BS204" s="32" t="str">
        <f>IF(Kiadasi_kiseroiv!$K$2=BT204,BV204,"")</f>
        <v/>
      </c>
      <c r="BT204" s="34" t="str">
        <f t="shared" si="69"/>
        <v/>
      </c>
      <c r="BU204" s="32" t="str">
        <f t="shared" si="58"/>
        <v/>
      </c>
      <c r="BV204" s="32" t="str">
        <f t="shared" si="70"/>
        <v/>
      </c>
      <c r="BW204" s="32" t="str">
        <f t="shared" si="59"/>
        <v/>
      </c>
      <c r="BX204" s="32" t="str">
        <f t="shared" si="71"/>
        <v/>
      </c>
      <c r="BY204" s="32" t="str">
        <f t="shared" si="72"/>
        <v/>
      </c>
      <c r="BZ204" s="32" t="str">
        <f t="shared" si="73"/>
        <v/>
      </c>
      <c r="CA204" s="32" t="str">
        <f t="shared" si="74"/>
        <v/>
      </c>
      <c r="CB204" s="33">
        <f>IF(COUNTIF($CD$7:CD204,CD204)=1,CD204,CD204+COUNTIF($CD$6:CD203,CD204))</f>
        <v>55350</v>
      </c>
      <c r="CC204" s="34">
        <f t="shared" si="60"/>
        <v>55153</v>
      </c>
      <c r="CD204" s="32">
        <f t="shared" si="75"/>
        <v>55153</v>
      </c>
      <c r="CE204" s="32">
        <f t="shared" si="61"/>
        <v>0</v>
      </c>
      <c r="CF204" s="32">
        <f t="shared" si="62"/>
        <v>0</v>
      </c>
      <c r="CG204" s="32" t="str">
        <f t="shared" si="63"/>
        <v/>
      </c>
      <c r="CH204" s="32">
        <v>199</v>
      </c>
      <c r="CI204" s="32" t="s">
        <v>6</v>
      </c>
      <c r="CJ204" s="32" t="str">
        <f t="shared" si="64"/>
        <v/>
      </c>
      <c r="CK204" s="32" t="str">
        <f t="shared" si="65"/>
        <v/>
      </c>
      <c r="CL204" s="32" t="str">
        <f t="shared" si="66"/>
        <v/>
      </c>
      <c r="CM204" s="32" t="str">
        <f t="shared" si="67"/>
        <v/>
      </c>
      <c r="CN204" s="32" t="str">
        <f t="shared" si="68"/>
        <v/>
      </c>
    </row>
    <row r="205" spans="71:92" x14ac:dyDescent="0.3">
      <c r="BS205" s="32" t="str">
        <f>IF(Kiadasi_kiseroiv!$K$2=BT205,BV205,"")</f>
        <v/>
      </c>
      <c r="BT205" s="34" t="str">
        <f t="shared" si="69"/>
        <v/>
      </c>
      <c r="BU205" s="32" t="str">
        <f t="shared" si="58"/>
        <v/>
      </c>
      <c r="BV205" s="32" t="str">
        <f t="shared" si="70"/>
        <v/>
      </c>
      <c r="BW205" s="32" t="str">
        <f t="shared" si="59"/>
        <v/>
      </c>
      <c r="BX205" s="32" t="str">
        <f t="shared" si="71"/>
        <v/>
      </c>
      <c r="BY205" s="32" t="str">
        <f t="shared" si="72"/>
        <v/>
      </c>
      <c r="BZ205" s="32" t="str">
        <f t="shared" si="73"/>
        <v/>
      </c>
      <c r="CA205" s="32" t="str">
        <f t="shared" si="74"/>
        <v/>
      </c>
      <c r="CB205" s="33">
        <f>IF(COUNTIF($CD$7:CD205,CD205)=1,CD205,CD205+COUNTIF($CD$6:CD204,CD205))</f>
        <v>55351</v>
      </c>
      <c r="CC205" s="34">
        <f t="shared" si="60"/>
        <v>55153</v>
      </c>
      <c r="CD205" s="32">
        <f t="shared" si="75"/>
        <v>55153</v>
      </c>
      <c r="CE205" s="32">
        <f t="shared" si="61"/>
        <v>0</v>
      </c>
      <c r="CF205" s="32">
        <f t="shared" si="62"/>
        <v>0</v>
      </c>
      <c r="CG205" s="32" t="str">
        <f t="shared" si="63"/>
        <v/>
      </c>
      <c r="CH205" s="32">
        <v>200</v>
      </c>
      <c r="CI205" s="32" t="s">
        <v>6</v>
      </c>
      <c r="CJ205" s="32" t="str">
        <f t="shared" si="64"/>
        <v/>
      </c>
      <c r="CK205" s="32" t="str">
        <f t="shared" si="65"/>
        <v/>
      </c>
      <c r="CL205" s="32" t="str">
        <f t="shared" si="66"/>
        <v/>
      </c>
      <c r="CM205" s="32" t="str">
        <f t="shared" si="67"/>
        <v/>
      </c>
      <c r="CN205" s="32" t="str">
        <f t="shared" si="68"/>
        <v/>
      </c>
    </row>
    <row r="206" spans="71:92" x14ac:dyDescent="0.3">
      <c r="BS206" s="32" t="str">
        <f>IF(Kiadasi_kiseroiv!$K$2=BT206,BV206,"")</f>
        <v/>
      </c>
      <c r="BT206" s="34" t="str">
        <f t="shared" si="69"/>
        <v/>
      </c>
      <c r="BU206" s="32" t="str">
        <f t="shared" si="58"/>
        <v/>
      </c>
      <c r="BV206" s="32" t="str">
        <f t="shared" si="70"/>
        <v/>
      </c>
      <c r="BW206" s="32" t="str">
        <f t="shared" si="59"/>
        <v/>
      </c>
      <c r="BX206" s="32" t="str">
        <f t="shared" si="71"/>
        <v/>
      </c>
      <c r="BY206" s="32" t="str">
        <f t="shared" si="72"/>
        <v/>
      </c>
      <c r="BZ206" s="32" t="str">
        <f t="shared" si="73"/>
        <v/>
      </c>
      <c r="CA206" s="32" t="str">
        <f t="shared" si="74"/>
        <v/>
      </c>
      <c r="CB206" s="33">
        <f>IF(COUNTIF($CD$7:CD206,CD206)=1,CD206,CD206+COUNTIF($CD$6:CD205,CD206))</f>
        <v>55352</v>
      </c>
      <c r="CC206" s="34">
        <f t="shared" si="60"/>
        <v>55153</v>
      </c>
      <c r="CD206" s="32">
        <f t="shared" si="75"/>
        <v>55153</v>
      </c>
      <c r="CE206" s="32">
        <f t="shared" si="61"/>
        <v>0</v>
      </c>
      <c r="CF206" s="32">
        <f t="shared" si="62"/>
        <v>0</v>
      </c>
      <c r="CG206" s="32" t="str">
        <f t="shared" si="63"/>
        <v/>
      </c>
      <c r="CH206" s="32">
        <v>201</v>
      </c>
      <c r="CI206" s="32" t="s">
        <v>6</v>
      </c>
      <c r="CJ206" s="32" t="str">
        <f t="shared" si="64"/>
        <v/>
      </c>
      <c r="CK206" s="32" t="str">
        <f t="shared" si="65"/>
        <v/>
      </c>
      <c r="CL206" s="32" t="str">
        <f t="shared" si="66"/>
        <v/>
      </c>
      <c r="CM206" s="32" t="str">
        <f t="shared" si="67"/>
        <v/>
      </c>
      <c r="CN206" s="32" t="str">
        <f t="shared" si="68"/>
        <v/>
      </c>
    </row>
    <row r="207" spans="71:92" x14ac:dyDescent="0.3">
      <c r="BS207" s="32" t="str">
        <f>IF(Kiadasi_kiseroiv!$K$2=BT207,BV207,"")</f>
        <v/>
      </c>
      <c r="BT207" s="34" t="str">
        <f t="shared" si="69"/>
        <v/>
      </c>
      <c r="BU207" s="32" t="str">
        <f t="shared" si="58"/>
        <v/>
      </c>
      <c r="BV207" s="32" t="str">
        <f t="shared" si="70"/>
        <v/>
      </c>
      <c r="BW207" s="32" t="str">
        <f t="shared" si="59"/>
        <v/>
      </c>
      <c r="BX207" s="32" t="str">
        <f t="shared" si="71"/>
        <v/>
      </c>
      <c r="BY207" s="32" t="str">
        <f t="shared" si="72"/>
        <v/>
      </c>
      <c r="BZ207" s="32" t="str">
        <f t="shared" si="73"/>
        <v/>
      </c>
      <c r="CA207" s="32" t="str">
        <f t="shared" si="74"/>
        <v/>
      </c>
      <c r="CB207" s="33">
        <f>IF(COUNTIF($CD$7:CD207,CD207)=1,CD207,CD207+COUNTIF($CD$6:CD206,CD207))</f>
        <v>55353</v>
      </c>
      <c r="CC207" s="34">
        <f t="shared" si="60"/>
        <v>55153</v>
      </c>
      <c r="CD207" s="32">
        <f t="shared" si="75"/>
        <v>55153</v>
      </c>
      <c r="CE207" s="32">
        <f t="shared" si="61"/>
        <v>0</v>
      </c>
      <c r="CF207" s="32">
        <f t="shared" si="62"/>
        <v>0</v>
      </c>
      <c r="CG207" s="32" t="str">
        <f t="shared" si="63"/>
        <v/>
      </c>
      <c r="CH207" s="32">
        <v>202</v>
      </c>
      <c r="CI207" s="32" t="s">
        <v>6</v>
      </c>
      <c r="CJ207" s="32" t="str">
        <f t="shared" si="64"/>
        <v/>
      </c>
      <c r="CK207" s="32" t="str">
        <f t="shared" si="65"/>
        <v/>
      </c>
      <c r="CL207" s="32" t="str">
        <f t="shared" si="66"/>
        <v/>
      </c>
      <c r="CM207" s="32" t="str">
        <f t="shared" si="67"/>
        <v/>
      </c>
      <c r="CN207" s="32" t="str">
        <f t="shared" si="68"/>
        <v/>
      </c>
    </row>
    <row r="208" spans="71:92" x14ac:dyDescent="0.3">
      <c r="BS208" s="32" t="str">
        <f>IF(Kiadasi_kiseroiv!$K$2=BT208,BV208,"")</f>
        <v/>
      </c>
      <c r="BT208" s="34" t="str">
        <f t="shared" si="69"/>
        <v/>
      </c>
      <c r="BU208" s="32" t="str">
        <f t="shared" si="58"/>
        <v/>
      </c>
      <c r="BV208" s="32" t="str">
        <f t="shared" si="70"/>
        <v/>
      </c>
      <c r="BW208" s="32" t="str">
        <f t="shared" si="59"/>
        <v/>
      </c>
      <c r="BX208" s="32" t="str">
        <f t="shared" si="71"/>
        <v/>
      </c>
      <c r="BY208" s="32" t="str">
        <f t="shared" si="72"/>
        <v/>
      </c>
      <c r="BZ208" s="32" t="str">
        <f t="shared" si="73"/>
        <v/>
      </c>
      <c r="CA208" s="32" t="str">
        <f t="shared" si="74"/>
        <v/>
      </c>
      <c r="CB208" s="33">
        <f>IF(COUNTIF($CD$7:CD208,CD208)=1,CD208,CD208+COUNTIF($CD$6:CD207,CD208))</f>
        <v>55354</v>
      </c>
      <c r="CC208" s="34">
        <f t="shared" si="60"/>
        <v>55153</v>
      </c>
      <c r="CD208" s="32">
        <f t="shared" si="75"/>
        <v>55153</v>
      </c>
      <c r="CE208" s="32">
        <f t="shared" si="61"/>
        <v>0</v>
      </c>
      <c r="CF208" s="32">
        <f t="shared" si="62"/>
        <v>0</v>
      </c>
      <c r="CG208" s="32" t="str">
        <f t="shared" si="63"/>
        <v/>
      </c>
      <c r="CH208" s="32">
        <v>203</v>
      </c>
      <c r="CI208" s="32" t="s">
        <v>6</v>
      </c>
      <c r="CJ208" s="32" t="str">
        <f t="shared" si="64"/>
        <v/>
      </c>
      <c r="CK208" s="32" t="str">
        <f t="shared" si="65"/>
        <v/>
      </c>
      <c r="CL208" s="32" t="str">
        <f t="shared" si="66"/>
        <v/>
      </c>
      <c r="CM208" s="32" t="str">
        <f t="shared" si="67"/>
        <v/>
      </c>
      <c r="CN208" s="32" t="str">
        <f t="shared" si="68"/>
        <v/>
      </c>
    </row>
    <row r="209" spans="71:92" x14ac:dyDescent="0.3">
      <c r="BS209" s="32" t="str">
        <f>IF(Kiadasi_kiseroiv!$K$2=BT209,BV209,"")</f>
        <v/>
      </c>
      <c r="BT209" s="34" t="str">
        <f t="shared" si="69"/>
        <v/>
      </c>
      <c r="BU209" s="32" t="str">
        <f t="shared" si="58"/>
        <v/>
      </c>
      <c r="BV209" s="32" t="str">
        <f t="shared" si="70"/>
        <v/>
      </c>
      <c r="BW209" s="32" t="str">
        <f t="shared" si="59"/>
        <v/>
      </c>
      <c r="BX209" s="32" t="str">
        <f t="shared" si="71"/>
        <v/>
      </c>
      <c r="BY209" s="32" t="str">
        <f t="shared" si="72"/>
        <v/>
      </c>
      <c r="BZ209" s="32" t="str">
        <f t="shared" si="73"/>
        <v/>
      </c>
      <c r="CA209" s="32" t="str">
        <f t="shared" si="74"/>
        <v/>
      </c>
      <c r="CB209" s="33">
        <f>IF(COUNTIF($CD$7:CD209,CD209)=1,CD209,CD209+COUNTIF($CD$6:CD208,CD209))</f>
        <v>55355</v>
      </c>
      <c r="CC209" s="34">
        <f t="shared" si="60"/>
        <v>55153</v>
      </c>
      <c r="CD209" s="32">
        <f t="shared" si="75"/>
        <v>55153</v>
      </c>
      <c r="CE209" s="32">
        <f t="shared" si="61"/>
        <v>0</v>
      </c>
      <c r="CF209" s="32">
        <f t="shared" si="62"/>
        <v>0</v>
      </c>
      <c r="CG209" s="32" t="str">
        <f t="shared" si="63"/>
        <v/>
      </c>
      <c r="CH209" s="32">
        <v>204</v>
      </c>
      <c r="CI209" s="32" t="s">
        <v>6</v>
      </c>
      <c r="CJ209" s="32" t="str">
        <f t="shared" si="64"/>
        <v/>
      </c>
      <c r="CK209" s="32" t="str">
        <f t="shared" si="65"/>
        <v/>
      </c>
      <c r="CL209" s="32" t="str">
        <f t="shared" si="66"/>
        <v/>
      </c>
      <c r="CM209" s="32" t="str">
        <f t="shared" si="67"/>
        <v/>
      </c>
      <c r="CN209" s="32" t="str">
        <f t="shared" si="68"/>
        <v/>
      </c>
    </row>
    <row r="210" spans="71:92" x14ac:dyDescent="0.3">
      <c r="BS210" s="32" t="str">
        <f>IF(Kiadasi_kiseroiv!$K$2=BT210,BV210,"")</f>
        <v/>
      </c>
      <c r="BT210" s="34" t="str">
        <f t="shared" si="69"/>
        <v/>
      </c>
      <c r="BU210" s="32" t="str">
        <f t="shared" si="58"/>
        <v/>
      </c>
      <c r="BV210" s="32" t="str">
        <f t="shared" si="70"/>
        <v/>
      </c>
      <c r="BW210" s="32" t="str">
        <f t="shared" si="59"/>
        <v/>
      </c>
      <c r="BX210" s="32" t="str">
        <f t="shared" si="71"/>
        <v/>
      </c>
      <c r="BY210" s="32" t="str">
        <f t="shared" si="72"/>
        <v/>
      </c>
      <c r="BZ210" s="32" t="str">
        <f t="shared" si="73"/>
        <v/>
      </c>
      <c r="CA210" s="32" t="str">
        <f t="shared" si="74"/>
        <v/>
      </c>
      <c r="CB210" s="33">
        <f>IF(COUNTIF($CD$7:CD210,CD210)=1,CD210,CD210+COUNTIF($CD$6:CD209,CD210))</f>
        <v>55356</v>
      </c>
      <c r="CC210" s="34">
        <f t="shared" si="60"/>
        <v>55153</v>
      </c>
      <c r="CD210" s="32">
        <f t="shared" si="75"/>
        <v>55153</v>
      </c>
      <c r="CE210" s="32">
        <f t="shared" si="61"/>
        <v>0</v>
      </c>
      <c r="CF210" s="32">
        <f t="shared" si="62"/>
        <v>0</v>
      </c>
      <c r="CG210" s="32" t="str">
        <f t="shared" si="63"/>
        <v/>
      </c>
      <c r="CH210" s="32">
        <v>205</v>
      </c>
      <c r="CI210" s="32" t="s">
        <v>6</v>
      </c>
      <c r="CJ210" s="32" t="str">
        <f t="shared" si="64"/>
        <v/>
      </c>
      <c r="CK210" s="32" t="str">
        <f t="shared" si="65"/>
        <v/>
      </c>
      <c r="CL210" s="32" t="str">
        <f t="shared" si="66"/>
        <v/>
      </c>
      <c r="CM210" s="32" t="str">
        <f t="shared" si="67"/>
        <v/>
      </c>
      <c r="CN210" s="32" t="str">
        <f t="shared" si="68"/>
        <v/>
      </c>
    </row>
    <row r="211" spans="71:92" x14ac:dyDescent="0.3">
      <c r="BS211" s="32" t="str">
        <f>IF(Kiadasi_kiseroiv!$K$2=BT211,BV211,"")</f>
        <v/>
      </c>
      <c r="BT211" s="34" t="str">
        <f t="shared" si="69"/>
        <v/>
      </c>
      <c r="BU211" s="32" t="str">
        <f t="shared" si="58"/>
        <v/>
      </c>
      <c r="BV211" s="32" t="str">
        <f t="shared" si="70"/>
        <v/>
      </c>
      <c r="BW211" s="32" t="str">
        <f t="shared" si="59"/>
        <v/>
      </c>
      <c r="BX211" s="32" t="str">
        <f t="shared" si="71"/>
        <v/>
      </c>
      <c r="BY211" s="32" t="str">
        <f t="shared" si="72"/>
        <v/>
      </c>
      <c r="BZ211" s="32" t="str">
        <f t="shared" si="73"/>
        <v/>
      </c>
      <c r="CA211" s="32" t="str">
        <f t="shared" si="74"/>
        <v/>
      </c>
      <c r="CB211" s="33">
        <f>IF(COUNTIF($CD$7:CD211,CD211)=1,CD211,CD211+COUNTIF($CD$6:CD210,CD211))</f>
        <v>55357</v>
      </c>
      <c r="CC211" s="34">
        <f t="shared" si="60"/>
        <v>55153</v>
      </c>
      <c r="CD211" s="32">
        <f t="shared" si="75"/>
        <v>55153</v>
      </c>
      <c r="CE211" s="32">
        <f t="shared" si="61"/>
        <v>0</v>
      </c>
      <c r="CF211" s="32">
        <f t="shared" si="62"/>
        <v>0</v>
      </c>
      <c r="CG211" s="32" t="str">
        <f t="shared" si="63"/>
        <v/>
      </c>
      <c r="CH211" s="32">
        <v>206</v>
      </c>
      <c r="CI211" s="32" t="s">
        <v>6</v>
      </c>
      <c r="CJ211" s="32" t="str">
        <f t="shared" si="64"/>
        <v/>
      </c>
      <c r="CK211" s="32" t="str">
        <f t="shared" si="65"/>
        <v/>
      </c>
      <c r="CL211" s="32" t="str">
        <f t="shared" si="66"/>
        <v/>
      </c>
      <c r="CM211" s="32" t="str">
        <f t="shared" si="67"/>
        <v/>
      </c>
      <c r="CN211" s="32" t="str">
        <f t="shared" si="68"/>
        <v/>
      </c>
    </row>
    <row r="212" spans="71:92" x14ac:dyDescent="0.3">
      <c r="BS212" s="32" t="str">
        <f>IF(Kiadasi_kiseroiv!$K$2=BT212,BV212,"")</f>
        <v/>
      </c>
      <c r="BT212" s="34" t="str">
        <f t="shared" si="69"/>
        <v/>
      </c>
      <c r="BU212" s="32" t="str">
        <f t="shared" si="58"/>
        <v/>
      </c>
      <c r="BV212" s="32" t="str">
        <f t="shared" si="70"/>
        <v/>
      </c>
      <c r="BW212" s="32" t="str">
        <f t="shared" si="59"/>
        <v/>
      </c>
      <c r="BX212" s="32" t="str">
        <f t="shared" si="71"/>
        <v/>
      </c>
      <c r="BY212" s="32" t="str">
        <f t="shared" si="72"/>
        <v/>
      </c>
      <c r="BZ212" s="32" t="str">
        <f t="shared" si="73"/>
        <v/>
      </c>
      <c r="CA212" s="32" t="str">
        <f t="shared" si="74"/>
        <v/>
      </c>
      <c r="CB212" s="33">
        <f>IF(COUNTIF($CD$7:CD212,CD212)=1,CD212,CD212+COUNTIF($CD$6:CD211,CD212))</f>
        <v>55358</v>
      </c>
      <c r="CC212" s="34">
        <f t="shared" si="60"/>
        <v>55153</v>
      </c>
      <c r="CD212" s="32">
        <f t="shared" si="75"/>
        <v>55153</v>
      </c>
      <c r="CE212" s="32">
        <f t="shared" si="61"/>
        <v>0</v>
      </c>
      <c r="CF212" s="32">
        <f t="shared" si="62"/>
        <v>0</v>
      </c>
      <c r="CG212" s="32" t="str">
        <f t="shared" si="63"/>
        <v/>
      </c>
      <c r="CH212" s="32">
        <v>207</v>
      </c>
      <c r="CI212" s="32" t="s">
        <v>6</v>
      </c>
      <c r="CJ212" s="32" t="str">
        <f t="shared" si="64"/>
        <v/>
      </c>
      <c r="CK212" s="32" t="str">
        <f t="shared" si="65"/>
        <v/>
      </c>
      <c r="CL212" s="32" t="str">
        <f t="shared" si="66"/>
        <v/>
      </c>
      <c r="CM212" s="32" t="str">
        <f t="shared" si="67"/>
        <v/>
      </c>
      <c r="CN212" s="32" t="str">
        <f t="shared" si="68"/>
        <v/>
      </c>
    </row>
    <row r="213" spans="71:92" x14ac:dyDescent="0.3">
      <c r="BS213" s="32" t="str">
        <f>IF(Kiadasi_kiseroiv!$K$2=BT213,BV213,"")</f>
        <v/>
      </c>
      <c r="BT213" s="34" t="str">
        <f t="shared" si="69"/>
        <v/>
      </c>
      <c r="BU213" s="32" t="str">
        <f t="shared" si="58"/>
        <v/>
      </c>
      <c r="BV213" s="32" t="str">
        <f t="shared" si="70"/>
        <v/>
      </c>
      <c r="BW213" s="32" t="str">
        <f t="shared" si="59"/>
        <v/>
      </c>
      <c r="BX213" s="32" t="str">
        <f t="shared" si="71"/>
        <v/>
      </c>
      <c r="BY213" s="32" t="str">
        <f t="shared" si="72"/>
        <v/>
      </c>
      <c r="BZ213" s="32" t="str">
        <f t="shared" si="73"/>
        <v/>
      </c>
      <c r="CA213" s="32" t="str">
        <f t="shared" si="74"/>
        <v/>
      </c>
      <c r="CB213" s="33">
        <f>IF(COUNTIF($CD$7:CD213,CD213)=1,CD213,CD213+COUNTIF($CD$6:CD212,CD213))</f>
        <v>55359</v>
      </c>
      <c r="CC213" s="34">
        <f t="shared" si="60"/>
        <v>55153</v>
      </c>
      <c r="CD213" s="32">
        <f t="shared" si="75"/>
        <v>55153</v>
      </c>
      <c r="CE213" s="32">
        <f t="shared" si="61"/>
        <v>0</v>
      </c>
      <c r="CF213" s="32">
        <f t="shared" si="62"/>
        <v>0</v>
      </c>
      <c r="CG213" s="32" t="str">
        <f t="shared" si="63"/>
        <v/>
      </c>
      <c r="CH213" s="32">
        <v>208</v>
      </c>
      <c r="CI213" s="32" t="s">
        <v>6</v>
      </c>
      <c r="CJ213" s="32" t="str">
        <f t="shared" si="64"/>
        <v/>
      </c>
      <c r="CK213" s="32" t="str">
        <f t="shared" si="65"/>
        <v/>
      </c>
      <c r="CL213" s="32" t="str">
        <f t="shared" si="66"/>
        <v/>
      </c>
      <c r="CM213" s="32" t="str">
        <f t="shared" si="67"/>
        <v/>
      </c>
      <c r="CN213" s="32" t="str">
        <f t="shared" si="68"/>
        <v/>
      </c>
    </row>
    <row r="214" spans="71:92" x14ac:dyDescent="0.3">
      <c r="BS214" s="32" t="str">
        <f>IF(Kiadasi_kiseroiv!$K$2=BT214,BV214,"")</f>
        <v/>
      </c>
      <c r="BT214" s="34" t="str">
        <f t="shared" si="69"/>
        <v/>
      </c>
      <c r="BU214" s="32" t="str">
        <f t="shared" si="58"/>
        <v/>
      </c>
      <c r="BV214" s="32" t="str">
        <f t="shared" si="70"/>
        <v/>
      </c>
      <c r="BW214" s="32" t="str">
        <f t="shared" si="59"/>
        <v/>
      </c>
      <c r="BX214" s="32" t="str">
        <f t="shared" si="71"/>
        <v/>
      </c>
      <c r="BY214" s="32" t="str">
        <f t="shared" si="72"/>
        <v/>
      </c>
      <c r="BZ214" s="32" t="str">
        <f t="shared" si="73"/>
        <v/>
      </c>
      <c r="CA214" s="32" t="str">
        <f t="shared" si="74"/>
        <v/>
      </c>
      <c r="CB214" s="33">
        <f>IF(COUNTIF($CD$7:CD214,CD214)=1,CD214,CD214+COUNTIF($CD$6:CD213,CD214))</f>
        <v>55360</v>
      </c>
      <c r="CC214" s="34">
        <f t="shared" si="60"/>
        <v>55153</v>
      </c>
      <c r="CD214" s="32">
        <f t="shared" si="75"/>
        <v>55153</v>
      </c>
      <c r="CE214" s="32">
        <f t="shared" si="61"/>
        <v>0</v>
      </c>
      <c r="CF214" s="32">
        <f t="shared" si="62"/>
        <v>0</v>
      </c>
      <c r="CG214" s="32" t="str">
        <f t="shared" si="63"/>
        <v/>
      </c>
      <c r="CH214" s="32">
        <v>209</v>
      </c>
      <c r="CI214" s="32" t="s">
        <v>6</v>
      </c>
      <c r="CJ214" s="32" t="str">
        <f t="shared" si="64"/>
        <v/>
      </c>
      <c r="CK214" s="32" t="str">
        <f t="shared" si="65"/>
        <v/>
      </c>
      <c r="CL214" s="32" t="str">
        <f t="shared" si="66"/>
        <v/>
      </c>
      <c r="CM214" s="32" t="str">
        <f t="shared" si="67"/>
        <v/>
      </c>
      <c r="CN214" s="32" t="str">
        <f t="shared" si="68"/>
        <v/>
      </c>
    </row>
    <row r="215" spans="71:92" x14ac:dyDescent="0.3">
      <c r="BS215" s="32" t="str">
        <f>IF(Kiadasi_kiseroiv!$K$2=BT215,BV215,"")</f>
        <v/>
      </c>
      <c r="BT215" s="34" t="str">
        <f t="shared" si="69"/>
        <v/>
      </c>
      <c r="BU215" s="32" t="str">
        <f t="shared" si="58"/>
        <v/>
      </c>
      <c r="BV215" s="32" t="str">
        <f t="shared" si="70"/>
        <v/>
      </c>
      <c r="BW215" s="32" t="str">
        <f t="shared" si="59"/>
        <v/>
      </c>
      <c r="BX215" s="32" t="str">
        <f t="shared" si="71"/>
        <v/>
      </c>
      <c r="BY215" s="32" t="str">
        <f t="shared" si="72"/>
        <v/>
      </c>
      <c r="BZ215" s="32" t="str">
        <f t="shared" si="73"/>
        <v/>
      </c>
      <c r="CA215" s="32" t="str">
        <f t="shared" si="74"/>
        <v/>
      </c>
      <c r="CB215" s="33">
        <f>IF(COUNTIF($CD$7:CD215,CD215)=1,CD215,CD215+COUNTIF($CD$6:CD214,CD215))</f>
        <v>55361</v>
      </c>
      <c r="CC215" s="34">
        <f t="shared" si="60"/>
        <v>55153</v>
      </c>
      <c r="CD215" s="32">
        <f t="shared" si="75"/>
        <v>55153</v>
      </c>
      <c r="CE215" s="32">
        <f t="shared" si="61"/>
        <v>0</v>
      </c>
      <c r="CF215" s="32">
        <f t="shared" si="62"/>
        <v>0</v>
      </c>
      <c r="CG215" s="32" t="str">
        <f t="shared" si="63"/>
        <v/>
      </c>
      <c r="CH215" s="32">
        <v>210</v>
      </c>
      <c r="CI215" s="32" t="s">
        <v>6</v>
      </c>
      <c r="CJ215" s="32" t="str">
        <f t="shared" si="64"/>
        <v/>
      </c>
      <c r="CK215" s="32" t="str">
        <f t="shared" si="65"/>
        <v/>
      </c>
      <c r="CL215" s="32" t="str">
        <f t="shared" si="66"/>
        <v/>
      </c>
      <c r="CM215" s="32" t="str">
        <f t="shared" si="67"/>
        <v/>
      </c>
      <c r="CN215" s="32" t="str">
        <f t="shared" si="68"/>
        <v/>
      </c>
    </row>
    <row r="216" spans="71:92" x14ac:dyDescent="0.3">
      <c r="BS216" s="32" t="str">
        <f>IF(Kiadasi_kiseroiv!$K$2=BT216,BV216,"")</f>
        <v/>
      </c>
      <c r="BT216" s="34" t="str">
        <f t="shared" si="69"/>
        <v/>
      </c>
      <c r="BU216" s="32" t="str">
        <f t="shared" si="58"/>
        <v/>
      </c>
      <c r="BV216" s="32" t="str">
        <f t="shared" si="70"/>
        <v/>
      </c>
      <c r="BW216" s="32" t="str">
        <f t="shared" si="59"/>
        <v/>
      </c>
      <c r="BX216" s="32" t="str">
        <f t="shared" si="71"/>
        <v/>
      </c>
      <c r="BY216" s="32" t="str">
        <f t="shared" si="72"/>
        <v/>
      </c>
      <c r="BZ216" s="32" t="str">
        <f t="shared" si="73"/>
        <v/>
      </c>
      <c r="CA216" s="32" t="str">
        <f t="shared" si="74"/>
        <v/>
      </c>
      <c r="CB216" s="33">
        <f>IF(COUNTIF($CD$7:CD216,CD216)=1,CD216,CD216+COUNTIF($CD$6:CD215,CD216))</f>
        <v>55362</v>
      </c>
      <c r="CC216" s="34">
        <f t="shared" si="60"/>
        <v>55153</v>
      </c>
      <c r="CD216" s="32">
        <f t="shared" si="75"/>
        <v>55153</v>
      </c>
      <c r="CE216" s="32">
        <f t="shared" si="61"/>
        <v>0</v>
      </c>
      <c r="CF216" s="32">
        <f t="shared" si="62"/>
        <v>0</v>
      </c>
      <c r="CG216" s="32" t="str">
        <f t="shared" si="63"/>
        <v/>
      </c>
      <c r="CH216" s="32">
        <v>211</v>
      </c>
      <c r="CI216" s="32" t="s">
        <v>6</v>
      </c>
      <c r="CJ216" s="32" t="str">
        <f t="shared" si="64"/>
        <v/>
      </c>
      <c r="CK216" s="32" t="str">
        <f t="shared" si="65"/>
        <v/>
      </c>
      <c r="CL216" s="32" t="str">
        <f t="shared" si="66"/>
        <v/>
      </c>
      <c r="CM216" s="32" t="str">
        <f t="shared" si="67"/>
        <v/>
      </c>
      <c r="CN216" s="32" t="str">
        <f t="shared" si="68"/>
        <v/>
      </c>
    </row>
    <row r="217" spans="71:92" x14ac:dyDescent="0.3">
      <c r="BS217" s="32" t="str">
        <f>IF(Kiadasi_kiseroiv!$K$2=BT217,BV217,"")</f>
        <v/>
      </c>
      <c r="BT217" s="34" t="str">
        <f t="shared" si="69"/>
        <v/>
      </c>
      <c r="BU217" s="32" t="str">
        <f t="shared" si="58"/>
        <v/>
      </c>
      <c r="BV217" s="32" t="str">
        <f t="shared" si="70"/>
        <v/>
      </c>
      <c r="BW217" s="32" t="str">
        <f t="shared" si="59"/>
        <v/>
      </c>
      <c r="BX217" s="32" t="str">
        <f t="shared" si="71"/>
        <v/>
      </c>
      <c r="BY217" s="32" t="str">
        <f t="shared" si="72"/>
        <v/>
      </c>
      <c r="BZ217" s="32" t="str">
        <f t="shared" si="73"/>
        <v/>
      </c>
      <c r="CA217" s="32" t="str">
        <f t="shared" si="74"/>
        <v/>
      </c>
      <c r="CB217" s="33">
        <f>IF(COUNTIF($CD$7:CD217,CD217)=1,CD217,CD217+COUNTIF($CD$6:CD216,CD217))</f>
        <v>55363</v>
      </c>
      <c r="CC217" s="34">
        <f t="shared" si="60"/>
        <v>55153</v>
      </c>
      <c r="CD217" s="32">
        <f t="shared" si="75"/>
        <v>55153</v>
      </c>
      <c r="CE217" s="32">
        <f t="shared" si="61"/>
        <v>0</v>
      </c>
      <c r="CF217" s="32">
        <f t="shared" si="62"/>
        <v>0</v>
      </c>
      <c r="CG217" s="32" t="str">
        <f t="shared" si="63"/>
        <v/>
      </c>
      <c r="CH217" s="32">
        <v>212</v>
      </c>
      <c r="CI217" s="32" t="s">
        <v>6</v>
      </c>
      <c r="CJ217" s="32" t="str">
        <f t="shared" si="64"/>
        <v/>
      </c>
      <c r="CK217" s="32" t="str">
        <f t="shared" si="65"/>
        <v/>
      </c>
      <c r="CL217" s="32" t="str">
        <f t="shared" si="66"/>
        <v/>
      </c>
      <c r="CM217" s="32" t="str">
        <f t="shared" si="67"/>
        <v/>
      </c>
      <c r="CN217" s="32" t="str">
        <f t="shared" si="68"/>
        <v/>
      </c>
    </row>
    <row r="218" spans="71:92" x14ac:dyDescent="0.3">
      <c r="BS218" s="32" t="str">
        <f>IF(Kiadasi_kiseroiv!$K$2=BT218,BV218,"")</f>
        <v/>
      </c>
      <c r="BT218" s="34" t="str">
        <f t="shared" si="69"/>
        <v/>
      </c>
      <c r="BU218" s="32" t="str">
        <f t="shared" si="58"/>
        <v/>
      </c>
      <c r="BV218" s="32" t="str">
        <f t="shared" si="70"/>
        <v/>
      </c>
      <c r="BW218" s="32" t="str">
        <f t="shared" si="59"/>
        <v/>
      </c>
      <c r="BX218" s="32" t="str">
        <f t="shared" si="71"/>
        <v/>
      </c>
      <c r="BY218" s="32" t="str">
        <f t="shared" si="72"/>
        <v/>
      </c>
      <c r="BZ218" s="32" t="str">
        <f t="shared" si="73"/>
        <v/>
      </c>
      <c r="CA218" s="32" t="str">
        <f t="shared" si="74"/>
        <v/>
      </c>
      <c r="CB218" s="33">
        <f>IF(COUNTIF($CD$7:CD218,CD218)=1,CD218,CD218+COUNTIF($CD$6:CD217,CD218))</f>
        <v>55364</v>
      </c>
      <c r="CC218" s="34">
        <f t="shared" si="60"/>
        <v>55153</v>
      </c>
      <c r="CD218" s="32">
        <f t="shared" si="75"/>
        <v>55153</v>
      </c>
      <c r="CE218" s="32">
        <f t="shared" si="61"/>
        <v>0</v>
      </c>
      <c r="CF218" s="32">
        <f t="shared" si="62"/>
        <v>0</v>
      </c>
      <c r="CG218" s="32" t="str">
        <f t="shared" si="63"/>
        <v/>
      </c>
      <c r="CH218" s="32">
        <v>213</v>
      </c>
      <c r="CI218" s="32" t="s">
        <v>6</v>
      </c>
      <c r="CJ218" s="32" t="str">
        <f t="shared" si="64"/>
        <v/>
      </c>
      <c r="CK218" s="32" t="str">
        <f t="shared" si="65"/>
        <v/>
      </c>
      <c r="CL218" s="32" t="str">
        <f t="shared" si="66"/>
        <v/>
      </c>
      <c r="CM218" s="32" t="str">
        <f t="shared" si="67"/>
        <v/>
      </c>
      <c r="CN218" s="32" t="str">
        <f t="shared" si="68"/>
        <v/>
      </c>
    </row>
    <row r="219" spans="71:92" x14ac:dyDescent="0.3">
      <c r="BS219" s="32" t="str">
        <f>IF(Kiadasi_kiseroiv!$K$2=BT219,BV219,"")</f>
        <v/>
      </c>
      <c r="BT219" s="34" t="str">
        <f t="shared" si="69"/>
        <v/>
      </c>
      <c r="BU219" s="32" t="str">
        <f t="shared" si="58"/>
        <v/>
      </c>
      <c r="BV219" s="32" t="str">
        <f t="shared" si="70"/>
        <v/>
      </c>
      <c r="BW219" s="32" t="str">
        <f t="shared" si="59"/>
        <v/>
      </c>
      <c r="BX219" s="32" t="str">
        <f t="shared" si="71"/>
        <v/>
      </c>
      <c r="BY219" s="32" t="str">
        <f t="shared" si="72"/>
        <v/>
      </c>
      <c r="BZ219" s="32" t="str">
        <f t="shared" si="73"/>
        <v/>
      </c>
      <c r="CA219" s="32" t="str">
        <f t="shared" si="74"/>
        <v/>
      </c>
      <c r="CB219" s="33">
        <f>IF(COUNTIF($CD$7:CD219,CD219)=1,CD219,CD219+COUNTIF($CD$6:CD218,CD219))</f>
        <v>55365</v>
      </c>
      <c r="CC219" s="34">
        <f t="shared" si="60"/>
        <v>55153</v>
      </c>
      <c r="CD219" s="32">
        <f t="shared" si="75"/>
        <v>55153</v>
      </c>
      <c r="CE219" s="32">
        <f t="shared" si="61"/>
        <v>0</v>
      </c>
      <c r="CF219" s="32">
        <f t="shared" si="62"/>
        <v>0</v>
      </c>
      <c r="CG219" s="32" t="str">
        <f t="shared" si="63"/>
        <v/>
      </c>
      <c r="CH219" s="32">
        <v>214</v>
      </c>
      <c r="CI219" s="32" t="s">
        <v>6</v>
      </c>
      <c r="CJ219" s="32" t="str">
        <f t="shared" si="64"/>
        <v/>
      </c>
      <c r="CK219" s="32" t="str">
        <f t="shared" si="65"/>
        <v/>
      </c>
      <c r="CL219" s="32" t="str">
        <f t="shared" si="66"/>
        <v/>
      </c>
      <c r="CM219" s="32" t="str">
        <f t="shared" si="67"/>
        <v/>
      </c>
      <c r="CN219" s="32" t="str">
        <f t="shared" si="68"/>
        <v/>
      </c>
    </row>
    <row r="220" spans="71:92" x14ac:dyDescent="0.3">
      <c r="BS220" s="32" t="str">
        <f>IF(Kiadasi_kiseroiv!$K$2=BT220,BV220,"")</f>
        <v/>
      </c>
      <c r="BT220" s="34" t="str">
        <f t="shared" si="69"/>
        <v/>
      </c>
      <c r="BU220" s="32" t="str">
        <f t="shared" si="58"/>
        <v/>
      </c>
      <c r="BV220" s="32" t="str">
        <f t="shared" si="70"/>
        <v/>
      </c>
      <c r="BW220" s="32" t="str">
        <f t="shared" si="59"/>
        <v/>
      </c>
      <c r="BX220" s="32" t="str">
        <f t="shared" si="71"/>
        <v/>
      </c>
      <c r="BY220" s="32" t="str">
        <f t="shared" si="72"/>
        <v/>
      </c>
      <c r="BZ220" s="32" t="str">
        <f t="shared" si="73"/>
        <v/>
      </c>
      <c r="CA220" s="32" t="str">
        <f t="shared" si="74"/>
        <v/>
      </c>
      <c r="CB220" s="33">
        <f>IF(COUNTIF($CD$7:CD220,CD220)=1,CD220,CD220+COUNTIF($CD$6:CD219,CD220))</f>
        <v>55366</v>
      </c>
      <c r="CC220" s="34">
        <f t="shared" si="60"/>
        <v>55153</v>
      </c>
      <c r="CD220" s="32">
        <f t="shared" si="75"/>
        <v>55153</v>
      </c>
      <c r="CE220" s="32">
        <f t="shared" si="61"/>
        <v>0</v>
      </c>
      <c r="CF220" s="32">
        <f t="shared" si="62"/>
        <v>0</v>
      </c>
      <c r="CG220" s="32" t="str">
        <f t="shared" si="63"/>
        <v/>
      </c>
      <c r="CH220" s="32">
        <v>215</v>
      </c>
      <c r="CI220" s="32" t="s">
        <v>6</v>
      </c>
      <c r="CJ220" s="32" t="str">
        <f t="shared" si="64"/>
        <v/>
      </c>
      <c r="CK220" s="32" t="str">
        <f t="shared" si="65"/>
        <v/>
      </c>
      <c r="CL220" s="32" t="str">
        <f t="shared" si="66"/>
        <v/>
      </c>
      <c r="CM220" s="32" t="str">
        <f t="shared" si="67"/>
        <v/>
      </c>
      <c r="CN220" s="32" t="str">
        <f t="shared" si="68"/>
        <v/>
      </c>
    </row>
    <row r="221" spans="71:92" x14ac:dyDescent="0.3">
      <c r="BS221" s="32" t="str">
        <f>IF(Kiadasi_kiseroiv!$K$2=BT221,BV221,"")</f>
        <v/>
      </c>
      <c r="BT221" s="34" t="str">
        <f t="shared" si="69"/>
        <v/>
      </c>
      <c r="BU221" s="32" t="str">
        <f t="shared" si="58"/>
        <v/>
      </c>
      <c r="BV221" s="32" t="str">
        <f t="shared" si="70"/>
        <v/>
      </c>
      <c r="BW221" s="32" t="str">
        <f t="shared" si="59"/>
        <v/>
      </c>
      <c r="BX221" s="32" t="str">
        <f t="shared" si="71"/>
        <v/>
      </c>
      <c r="BY221" s="32" t="str">
        <f t="shared" si="72"/>
        <v/>
      </c>
      <c r="BZ221" s="32" t="str">
        <f t="shared" si="73"/>
        <v/>
      </c>
      <c r="CA221" s="32" t="str">
        <f t="shared" si="74"/>
        <v/>
      </c>
      <c r="CB221" s="33">
        <f>IF(COUNTIF($CD$7:CD221,CD221)=1,CD221,CD221+COUNTIF($CD$6:CD220,CD221))</f>
        <v>55367</v>
      </c>
      <c r="CC221" s="34">
        <f t="shared" si="60"/>
        <v>55153</v>
      </c>
      <c r="CD221" s="32">
        <f t="shared" si="75"/>
        <v>55153</v>
      </c>
      <c r="CE221" s="32">
        <f t="shared" si="61"/>
        <v>0</v>
      </c>
      <c r="CF221" s="32">
        <f t="shared" si="62"/>
        <v>0</v>
      </c>
      <c r="CG221" s="32" t="str">
        <f t="shared" si="63"/>
        <v/>
      </c>
      <c r="CH221" s="32">
        <v>216</v>
      </c>
      <c r="CI221" s="32" t="s">
        <v>6</v>
      </c>
      <c r="CJ221" s="32" t="str">
        <f t="shared" si="64"/>
        <v/>
      </c>
      <c r="CK221" s="32" t="str">
        <f t="shared" si="65"/>
        <v/>
      </c>
      <c r="CL221" s="32" t="str">
        <f t="shared" si="66"/>
        <v/>
      </c>
      <c r="CM221" s="32" t="str">
        <f t="shared" si="67"/>
        <v/>
      </c>
      <c r="CN221" s="32" t="str">
        <f t="shared" si="68"/>
        <v/>
      </c>
    </row>
    <row r="222" spans="71:92" x14ac:dyDescent="0.3">
      <c r="BS222" s="32" t="str">
        <f>IF(Kiadasi_kiseroiv!$K$2=BT222,BV222,"")</f>
        <v/>
      </c>
      <c r="BT222" s="34" t="str">
        <f t="shared" si="69"/>
        <v/>
      </c>
      <c r="BU222" s="32" t="str">
        <f t="shared" si="58"/>
        <v/>
      </c>
      <c r="BV222" s="32" t="str">
        <f t="shared" si="70"/>
        <v/>
      </c>
      <c r="BW222" s="32" t="str">
        <f t="shared" si="59"/>
        <v/>
      </c>
      <c r="BX222" s="32" t="str">
        <f t="shared" si="71"/>
        <v/>
      </c>
      <c r="BY222" s="32" t="str">
        <f t="shared" si="72"/>
        <v/>
      </c>
      <c r="BZ222" s="32" t="str">
        <f t="shared" si="73"/>
        <v/>
      </c>
      <c r="CA222" s="32" t="str">
        <f t="shared" si="74"/>
        <v/>
      </c>
      <c r="CB222" s="33">
        <f>IF(COUNTIF($CD$7:CD222,CD222)=1,CD222,CD222+COUNTIF($CD$6:CD221,CD222))</f>
        <v>55368</v>
      </c>
      <c r="CC222" s="34">
        <f t="shared" si="60"/>
        <v>55153</v>
      </c>
      <c r="CD222" s="32">
        <f t="shared" si="75"/>
        <v>55153</v>
      </c>
      <c r="CE222" s="32">
        <f t="shared" si="61"/>
        <v>0</v>
      </c>
      <c r="CF222" s="32">
        <f t="shared" si="62"/>
        <v>0</v>
      </c>
      <c r="CG222" s="32" t="str">
        <f t="shared" si="63"/>
        <v/>
      </c>
      <c r="CH222" s="32">
        <v>217</v>
      </c>
      <c r="CI222" s="32" t="s">
        <v>6</v>
      </c>
      <c r="CJ222" s="32" t="str">
        <f t="shared" si="64"/>
        <v/>
      </c>
      <c r="CK222" s="32" t="str">
        <f t="shared" si="65"/>
        <v/>
      </c>
      <c r="CL222" s="32" t="str">
        <f t="shared" si="66"/>
        <v/>
      </c>
      <c r="CM222" s="32" t="str">
        <f t="shared" si="67"/>
        <v/>
      </c>
      <c r="CN222" s="32" t="str">
        <f t="shared" si="68"/>
        <v/>
      </c>
    </row>
    <row r="223" spans="71:92" x14ac:dyDescent="0.3">
      <c r="BS223" s="32" t="str">
        <f>IF(Kiadasi_kiseroiv!$K$2=BT223,BV223,"")</f>
        <v/>
      </c>
      <c r="BT223" s="34" t="str">
        <f t="shared" si="69"/>
        <v/>
      </c>
      <c r="BU223" s="32" t="str">
        <f t="shared" si="58"/>
        <v/>
      </c>
      <c r="BV223" s="32" t="str">
        <f t="shared" si="70"/>
        <v/>
      </c>
      <c r="BW223" s="32" t="str">
        <f t="shared" si="59"/>
        <v/>
      </c>
      <c r="BX223" s="32" t="str">
        <f t="shared" si="71"/>
        <v/>
      </c>
      <c r="BY223" s="32" t="str">
        <f t="shared" si="72"/>
        <v/>
      </c>
      <c r="BZ223" s="32" t="str">
        <f t="shared" si="73"/>
        <v/>
      </c>
      <c r="CA223" s="32" t="str">
        <f t="shared" si="74"/>
        <v/>
      </c>
      <c r="CB223" s="33">
        <f>IF(COUNTIF($CD$7:CD223,CD223)=1,CD223,CD223+COUNTIF($CD$6:CD222,CD223))</f>
        <v>55369</v>
      </c>
      <c r="CC223" s="34">
        <f t="shared" si="60"/>
        <v>55153</v>
      </c>
      <c r="CD223" s="32">
        <f t="shared" si="75"/>
        <v>55153</v>
      </c>
      <c r="CE223" s="32">
        <f t="shared" si="61"/>
        <v>0</v>
      </c>
      <c r="CF223" s="32">
        <f t="shared" si="62"/>
        <v>0</v>
      </c>
      <c r="CG223" s="32" t="str">
        <f t="shared" si="63"/>
        <v/>
      </c>
      <c r="CH223" s="32">
        <v>218</v>
      </c>
      <c r="CI223" s="32" t="s">
        <v>6</v>
      </c>
      <c r="CJ223" s="32" t="str">
        <f t="shared" si="64"/>
        <v/>
      </c>
      <c r="CK223" s="32" t="str">
        <f t="shared" si="65"/>
        <v/>
      </c>
      <c r="CL223" s="32" t="str">
        <f t="shared" si="66"/>
        <v/>
      </c>
      <c r="CM223" s="32" t="str">
        <f t="shared" si="67"/>
        <v/>
      </c>
      <c r="CN223" s="32" t="str">
        <f t="shared" si="68"/>
        <v/>
      </c>
    </row>
    <row r="224" spans="71:92" x14ac:dyDescent="0.3">
      <c r="BS224" s="32" t="str">
        <f>IF(Kiadasi_kiseroiv!$K$2=BT224,BV224,"")</f>
        <v/>
      </c>
      <c r="BT224" s="34" t="str">
        <f t="shared" si="69"/>
        <v/>
      </c>
      <c r="BU224" s="32" t="str">
        <f t="shared" si="58"/>
        <v/>
      </c>
      <c r="BV224" s="32" t="str">
        <f t="shared" si="70"/>
        <v/>
      </c>
      <c r="BW224" s="32" t="str">
        <f t="shared" si="59"/>
        <v/>
      </c>
      <c r="BX224" s="32" t="str">
        <f t="shared" si="71"/>
        <v/>
      </c>
      <c r="BY224" s="32" t="str">
        <f t="shared" si="72"/>
        <v/>
      </c>
      <c r="BZ224" s="32" t="str">
        <f t="shared" si="73"/>
        <v/>
      </c>
      <c r="CA224" s="32" t="str">
        <f t="shared" si="74"/>
        <v/>
      </c>
      <c r="CB224" s="33">
        <f>IF(COUNTIF($CD$7:CD224,CD224)=1,CD224,CD224+COUNTIF($CD$6:CD223,CD224))</f>
        <v>55370</v>
      </c>
      <c r="CC224" s="34">
        <f t="shared" si="60"/>
        <v>55153</v>
      </c>
      <c r="CD224" s="32">
        <f t="shared" si="75"/>
        <v>55153</v>
      </c>
      <c r="CE224" s="32">
        <f t="shared" si="61"/>
        <v>0</v>
      </c>
      <c r="CF224" s="32">
        <f t="shared" si="62"/>
        <v>0</v>
      </c>
      <c r="CG224" s="32" t="str">
        <f t="shared" si="63"/>
        <v/>
      </c>
      <c r="CH224" s="32">
        <v>219</v>
      </c>
      <c r="CI224" s="32" t="s">
        <v>6</v>
      </c>
      <c r="CJ224" s="32" t="str">
        <f t="shared" si="64"/>
        <v/>
      </c>
      <c r="CK224" s="32" t="str">
        <f t="shared" si="65"/>
        <v/>
      </c>
      <c r="CL224" s="32" t="str">
        <f t="shared" si="66"/>
        <v/>
      </c>
      <c r="CM224" s="32" t="str">
        <f t="shared" si="67"/>
        <v/>
      </c>
      <c r="CN224" s="32" t="str">
        <f t="shared" si="68"/>
        <v/>
      </c>
    </row>
    <row r="225" spans="71:92" x14ac:dyDescent="0.3">
      <c r="BS225" s="32" t="str">
        <f>IF(Kiadasi_kiseroiv!$K$2=BT225,BV225,"")</f>
        <v/>
      </c>
      <c r="BT225" s="34" t="str">
        <f t="shared" si="69"/>
        <v/>
      </c>
      <c r="BU225" s="32" t="str">
        <f t="shared" si="58"/>
        <v/>
      </c>
      <c r="BV225" s="32" t="str">
        <f t="shared" si="70"/>
        <v/>
      </c>
      <c r="BW225" s="32" t="str">
        <f t="shared" si="59"/>
        <v/>
      </c>
      <c r="BX225" s="32" t="str">
        <f t="shared" si="71"/>
        <v/>
      </c>
      <c r="BY225" s="32" t="str">
        <f t="shared" si="72"/>
        <v/>
      </c>
      <c r="BZ225" s="32" t="str">
        <f t="shared" si="73"/>
        <v/>
      </c>
      <c r="CA225" s="32" t="str">
        <f t="shared" si="74"/>
        <v/>
      </c>
      <c r="CB225" s="33">
        <f>IF(COUNTIF($CD$7:CD225,CD225)=1,CD225,CD225+COUNTIF($CD$6:CD224,CD225))</f>
        <v>55371</v>
      </c>
      <c r="CC225" s="34">
        <f t="shared" si="60"/>
        <v>55153</v>
      </c>
      <c r="CD225" s="32">
        <f t="shared" si="75"/>
        <v>55153</v>
      </c>
      <c r="CE225" s="32">
        <f t="shared" si="61"/>
        <v>0</v>
      </c>
      <c r="CF225" s="32">
        <f t="shared" si="62"/>
        <v>0</v>
      </c>
      <c r="CG225" s="32" t="str">
        <f t="shared" si="63"/>
        <v/>
      </c>
      <c r="CH225" s="32">
        <v>220</v>
      </c>
      <c r="CI225" s="32" t="s">
        <v>6</v>
      </c>
      <c r="CJ225" s="32" t="str">
        <f t="shared" si="64"/>
        <v/>
      </c>
      <c r="CK225" s="32" t="str">
        <f t="shared" si="65"/>
        <v/>
      </c>
      <c r="CL225" s="32" t="str">
        <f t="shared" si="66"/>
        <v/>
      </c>
      <c r="CM225" s="32" t="str">
        <f t="shared" si="67"/>
        <v/>
      </c>
      <c r="CN225" s="32" t="str">
        <f t="shared" si="68"/>
        <v/>
      </c>
    </row>
    <row r="226" spans="71:92" x14ac:dyDescent="0.3">
      <c r="BS226" s="32" t="str">
        <f>IF(Kiadasi_kiseroiv!$K$2=BT226,BV226,"")</f>
        <v/>
      </c>
      <c r="BT226" s="34" t="str">
        <f t="shared" si="69"/>
        <v/>
      </c>
      <c r="BU226" s="32" t="str">
        <f t="shared" si="58"/>
        <v/>
      </c>
      <c r="BV226" s="32" t="str">
        <f t="shared" si="70"/>
        <v/>
      </c>
      <c r="BW226" s="32" t="str">
        <f t="shared" si="59"/>
        <v/>
      </c>
      <c r="BX226" s="32" t="str">
        <f t="shared" si="71"/>
        <v/>
      </c>
      <c r="BY226" s="32" t="str">
        <f t="shared" si="72"/>
        <v/>
      </c>
      <c r="BZ226" s="32" t="str">
        <f t="shared" si="73"/>
        <v/>
      </c>
      <c r="CA226" s="32" t="str">
        <f t="shared" si="74"/>
        <v/>
      </c>
      <c r="CB226" s="33">
        <f>IF(COUNTIF($CD$7:CD226,CD226)=1,CD226,CD226+COUNTIF($CD$6:CD225,CD226))</f>
        <v>55372</v>
      </c>
      <c r="CC226" s="34">
        <f t="shared" si="60"/>
        <v>55153</v>
      </c>
      <c r="CD226" s="32">
        <f t="shared" si="75"/>
        <v>55153</v>
      </c>
      <c r="CE226" s="32">
        <f t="shared" si="61"/>
        <v>0</v>
      </c>
      <c r="CF226" s="32">
        <f t="shared" si="62"/>
        <v>0</v>
      </c>
      <c r="CG226" s="32" t="str">
        <f t="shared" si="63"/>
        <v/>
      </c>
      <c r="CH226" s="32">
        <v>221</v>
      </c>
      <c r="CI226" s="32" t="s">
        <v>6</v>
      </c>
      <c r="CJ226" s="32" t="str">
        <f t="shared" si="64"/>
        <v/>
      </c>
      <c r="CK226" s="32" t="str">
        <f t="shared" si="65"/>
        <v/>
      </c>
      <c r="CL226" s="32" t="str">
        <f t="shared" si="66"/>
        <v/>
      </c>
      <c r="CM226" s="32" t="str">
        <f t="shared" si="67"/>
        <v/>
      </c>
      <c r="CN226" s="32" t="str">
        <f t="shared" si="68"/>
        <v/>
      </c>
    </row>
    <row r="227" spans="71:92" x14ac:dyDescent="0.3">
      <c r="BS227" s="32" t="str">
        <f>IF(Kiadasi_kiseroiv!$K$2=BT227,BV227,"")</f>
        <v/>
      </c>
      <c r="BT227" s="34" t="str">
        <f t="shared" si="69"/>
        <v/>
      </c>
      <c r="BU227" s="32" t="str">
        <f t="shared" si="58"/>
        <v/>
      </c>
      <c r="BV227" s="32" t="str">
        <f t="shared" si="70"/>
        <v/>
      </c>
      <c r="BW227" s="32" t="str">
        <f t="shared" si="59"/>
        <v/>
      </c>
      <c r="BX227" s="32" t="str">
        <f t="shared" si="71"/>
        <v/>
      </c>
      <c r="BY227" s="32" t="str">
        <f t="shared" si="72"/>
        <v/>
      </c>
      <c r="BZ227" s="32" t="str">
        <f t="shared" si="73"/>
        <v/>
      </c>
      <c r="CA227" s="32" t="str">
        <f t="shared" si="74"/>
        <v/>
      </c>
      <c r="CB227" s="33">
        <f>IF(COUNTIF($CD$7:CD227,CD227)=1,CD227,CD227+COUNTIF($CD$6:CD226,CD227))</f>
        <v>55373</v>
      </c>
      <c r="CC227" s="34">
        <f t="shared" si="60"/>
        <v>55153</v>
      </c>
      <c r="CD227" s="32">
        <f t="shared" si="75"/>
        <v>55153</v>
      </c>
      <c r="CE227" s="32">
        <f t="shared" si="61"/>
        <v>0</v>
      </c>
      <c r="CF227" s="32">
        <f t="shared" si="62"/>
        <v>0</v>
      </c>
      <c r="CG227" s="32" t="str">
        <f t="shared" si="63"/>
        <v/>
      </c>
      <c r="CH227" s="32">
        <v>222</v>
      </c>
      <c r="CI227" s="32" t="s">
        <v>6</v>
      </c>
      <c r="CJ227" s="32" t="str">
        <f t="shared" si="64"/>
        <v/>
      </c>
      <c r="CK227" s="32" t="str">
        <f t="shared" si="65"/>
        <v/>
      </c>
      <c r="CL227" s="32" t="str">
        <f t="shared" si="66"/>
        <v/>
      </c>
      <c r="CM227" s="32" t="str">
        <f t="shared" si="67"/>
        <v/>
      </c>
      <c r="CN227" s="32" t="str">
        <f t="shared" si="68"/>
        <v/>
      </c>
    </row>
    <row r="228" spans="71:92" x14ac:dyDescent="0.3">
      <c r="BS228" s="32" t="str">
        <f>IF(Kiadasi_kiseroiv!$K$2=BT228,BV228,"")</f>
        <v/>
      </c>
      <c r="BT228" s="34" t="str">
        <f t="shared" si="69"/>
        <v/>
      </c>
      <c r="BU228" s="32" t="str">
        <f t="shared" si="58"/>
        <v/>
      </c>
      <c r="BV228" s="32" t="str">
        <f t="shared" si="70"/>
        <v/>
      </c>
      <c r="BW228" s="32" t="str">
        <f t="shared" si="59"/>
        <v/>
      </c>
      <c r="BX228" s="32" t="str">
        <f t="shared" si="71"/>
        <v/>
      </c>
      <c r="BY228" s="32" t="str">
        <f t="shared" si="72"/>
        <v/>
      </c>
      <c r="BZ228" s="32" t="str">
        <f t="shared" si="73"/>
        <v/>
      </c>
      <c r="CA228" s="32" t="str">
        <f t="shared" si="74"/>
        <v/>
      </c>
      <c r="CB228" s="33">
        <f>IF(COUNTIF($CD$7:CD228,CD228)=1,CD228,CD228+COUNTIF($CD$6:CD227,CD228))</f>
        <v>55374</v>
      </c>
      <c r="CC228" s="34">
        <f t="shared" si="60"/>
        <v>55153</v>
      </c>
      <c r="CD228" s="32">
        <f t="shared" si="75"/>
        <v>55153</v>
      </c>
      <c r="CE228" s="32">
        <f t="shared" si="61"/>
        <v>0</v>
      </c>
      <c r="CF228" s="32">
        <f t="shared" si="62"/>
        <v>0</v>
      </c>
      <c r="CG228" s="32" t="str">
        <f t="shared" si="63"/>
        <v/>
      </c>
      <c r="CH228" s="32">
        <v>223</v>
      </c>
      <c r="CI228" s="32" t="s">
        <v>6</v>
      </c>
      <c r="CJ228" s="32" t="str">
        <f t="shared" si="64"/>
        <v/>
      </c>
      <c r="CK228" s="32" t="str">
        <f t="shared" si="65"/>
        <v/>
      </c>
      <c r="CL228" s="32" t="str">
        <f t="shared" si="66"/>
        <v/>
      </c>
      <c r="CM228" s="32" t="str">
        <f t="shared" si="67"/>
        <v/>
      </c>
      <c r="CN228" s="32" t="str">
        <f t="shared" si="68"/>
        <v/>
      </c>
    </row>
    <row r="229" spans="71:92" x14ac:dyDescent="0.3">
      <c r="BS229" s="32" t="str">
        <f>IF(Kiadasi_kiseroiv!$K$2=BT229,BV229,"")</f>
        <v/>
      </c>
      <c r="BT229" s="34" t="str">
        <f t="shared" si="69"/>
        <v/>
      </c>
      <c r="BU229" s="32" t="str">
        <f t="shared" si="58"/>
        <v/>
      </c>
      <c r="BV229" s="32" t="str">
        <f t="shared" si="70"/>
        <v/>
      </c>
      <c r="BW229" s="32" t="str">
        <f t="shared" si="59"/>
        <v/>
      </c>
      <c r="BX229" s="32" t="str">
        <f t="shared" si="71"/>
        <v/>
      </c>
      <c r="BY229" s="32" t="str">
        <f t="shared" si="72"/>
        <v/>
      </c>
      <c r="BZ229" s="32" t="str">
        <f t="shared" si="73"/>
        <v/>
      </c>
      <c r="CA229" s="32" t="str">
        <f t="shared" si="74"/>
        <v/>
      </c>
      <c r="CB229" s="33">
        <f>IF(COUNTIF($CD$7:CD229,CD229)=1,CD229,CD229+COUNTIF($CD$6:CD228,CD229))</f>
        <v>55375</v>
      </c>
      <c r="CC229" s="34">
        <f t="shared" si="60"/>
        <v>55153</v>
      </c>
      <c r="CD229" s="32">
        <f t="shared" si="75"/>
        <v>55153</v>
      </c>
      <c r="CE229" s="32">
        <f t="shared" si="61"/>
        <v>0</v>
      </c>
      <c r="CF229" s="32">
        <f t="shared" si="62"/>
        <v>0</v>
      </c>
      <c r="CG229" s="32" t="str">
        <f t="shared" si="63"/>
        <v/>
      </c>
      <c r="CH229" s="32">
        <v>224</v>
      </c>
      <c r="CI229" s="32" t="s">
        <v>6</v>
      </c>
      <c r="CJ229" s="32" t="str">
        <f t="shared" si="64"/>
        <v/>
      </c>
      <c r="CK229" s="32" t="str">
        <f t="shared" si="65"/>
        <v/>
      </c>
      <c r="CL229" s="32" t="str">
        <f t="shared" si="66"/>
        <v/>
      </c>
      <c r="CM229" s="32" t="str">
        <f t="shared" si="67"/>
        <v/>
      </c>
      <c r="CN229" s="32" t="str">
        <f t="shared" si="68"/>
        <v/>
      </c>
    </row>
    <row r="230" spans="71:92" x14ac:dyDescent="0.3">
      <c r="BS230" s="32" t="str">
        <f>IF(Kiadasi_kiseroiv!$K$2=BT230,BV230,"")</f>
        <v/>
      </c>
      <c r="BT230" s="34" t="str">
        <f t="shared" si="69"/>
        <v/>
      </c>
      <c r="BU230" s="32" t="str">
        <f t="shared" si="58"/>
        <v/>
      </c>
      <c r="BV230" s="32" t="str">
        <f t="shared" si="70"/>
        <v/>
      </c>
      <c r="BW230" s="32" t="str">
        <f t="shared" si="59"/>
        <v/>
      </c>
      <c r="BX230" s="32" t="str">
        <f t="shared" si="71"/>
        <v/>
      </c>
      <c r="BY230" s="32" t="str">
        <f t="shared" si="72"/>
        <v/>
      </c>
      <c r="BZ230" s="32" t="str">
        <f t="shared" si="73"/>
        <v/>
      </c>
      <c r="CA230" s="32" t="str">
        <f t="shared" si="74"/>
        <v/>
      </c>
      <c r="CB230" s="33">
        <f>IF(COUNTIF($CD$7:CD230,CD230)=1,CD230,CD230+COUNTIF($CD$6:CD229,CD230))</f>
        <v>55376</v>
      </c>
      <c r="CC230" s="34">
        <f t="shared" si="60"/>
        <v>55153</v>
      </c>
      <c r="CD230" s="32">
        <f t="shared" si="75"/>
        <v>55153</v>
      </c>
      <c r="CE230" s="32">
        <f t="shared" si="61"/>
        <v>0</v>
      </c>
      <c r="CF230" s="32">
        <f t="shared" si="62"/>
        <v>0</v>
      </c>
      <c r="CG230" s="32" t="str">
        <f t="shared" si="63"/>
        <v/>
      </c>
      <c r="CH230" s="32">
        <v>225</v>
      </c>
      <c r="CI230" s="32" t="s">
        <v>6</v>
      </c>
      <c r="CJ230" s="32" t="str">
        <f t="shared" si="64"/>
        <v/>
      </c>
      <c r="CK230" s="32" t="str">
        <f t="shared" si="65"/>
        <v/>
      </c>
      <c r="CL230" s="32" t="str">
        <f t="shared" si="66"/>
        <v/>
      </c>
      <c r="CM230" s="32" t="str">
        <f t="shared" si="67"/>
        <v/>
      </c>
      <c r="CN230" s="32" t="str">
        <f t="shared" si="68"/>
        <v/>
      </c>
    </row>
    <row r="231" spans="71:92" x14ac:dyDescent="0.3">
      <c r="BS231" s="32" t="str">
        <f>IF(Kiadasi_kiseroiv!$K$2=BT231,BV231,"")</f>
        <v/>
      </c>
      <c r="BT231" s="34" t="str">
        <f t="shared" si="69"/>
        <v/>
      </c>
      <c r="BU231" s="32" t="str">
        <f t="shared" si="58"/>
        <v/>
      </c>
      <c r="BV231" s="32" t="str">
        <f t="shared" si="70"/>
        <v/>
      </c>
      <c r="BW231" s="32" t="str">
        <f t="shared" si="59"/>
        <v/>
      </c>
      <c r="BX231" s="32" t="str">
        <f t="shared" si="71"/>
        <v/>
      </c>
      <c r="BY231" s="32" t="str">
        <f t="shared" si="72"/>
        <v/>
      </c>
      <c r="BZ231" s="32" t="str">
        <f t="shared" si="73"/>
        <v/>
      </c>
      <c r="CA231" s="32" t="str">
        <f t="shared" si="74"/>
        <v/>
      </c>
      <c r="CB231" s="33">
        <f>IF(COUNTIF($CD$7:CD231,CD231)=1,CD231,CD231+COUNTIF($CD$6:CD230,CD231))</f>
        <v>55377</v>
      </c>
      <c r="CC231" s="34">
        <f t="shared" si="60"/>
        <v>55153</v>
      </c>
      <c r="CD231" s="32">
        <f t="shared" si="75"/>
        <v>55153</v>
      </c>
      <c r="CE231" s="32">
        <f t="shared" si="61"/>
        <v>0</v>
      </c>
      <c r="CF231" s="32">
        <f t="shared" si="62"/>
        <v>0</v>
      </c>
      <c r="CG231" s="32" t="str">
        <f t="shared" si="63"/>
        <v/>
      </c>
      <c r="CH231" s="32">
        <v>226</v>
      </c>
      <c r="CI231" s="32" t="s">
        <v>6</v>
      </c>
      <c r="CJ231" s="32" t="str">
        <f t="shared" si="64"/>
        <v/>
      </c>
      <c r="CK231" s="32" t="str">
        <f t="shared" si="65"/>
        <v/>
      </c>
      <c r="CL231" s="32" t="str">
        <f t="shared" si="66"/>
        <v/>
      </c>
      <c r="CM231" s="32" t="str">
        <f t="shared" si="67"/>
        <v/>
      </c>
      <c r="CN231" s="32" t="str">
        <f t="shared" si="68"/>
        <v/>
      </c>
    </row>
    <row r="232" spans="71:92" x14ac:dyDescent="0.3">
      <c r="BS232" s="32" t="str">
        <f>IF(Kiadasi_kiseroiv!$K$2=BT232,BV232,"")</f>
        <v/>
      </c>
      <c r="BT232" s="34" t="str">
        <f t="shared" si="69"/>
        <v/>
      </c>
      <c r="BU232" s="32" t="str">
        <f t="shared" si="58"/>
        <v/>
      </c>
      <c r="BV232" s="32" t="str">
        <f t="shared" si="70"/>
        <v/>
      </c>
      <c r="BW232" s="32" t="str">
        <f t="shared" si="59"/>
        <v/>
      </c>
      <c r="BX232" s="32" t="str">
        <f t="shared" si="71"/>
        <v/>
      </c>
      <c r="BY232" s="32" t="str">
        <f t="shared" si="72"/>
        <v/>
      </c>
      <c r="BZ232" s="32" t="str">
        <f t="shared" si="73"/>
        <v/>
      </c>
      <c r="CA232" s="32" t="str">
        <f t="shared" si="74"/>
        <v/>
      </c>
      <c r="CB232" s="33">
        <f>IF(COUNTIF($CD$7:CD232,CD232)=1,CD232,CD232+COUNTIF($CD$6:CD231,CD232))</f>
        <v>55378</v>
      </c>
      <c r="CC232" s="34">
        <f t="shared" si="60"/>
        <v>55153</v>
      </c>
      <c r="CD232" s="32">
        <f t="shared" si="75"/>
        <v>55153</v>
      </c>
      <c r="CE232" s="32">
        <f t="shared" si="61"/>
        <v>0</v>
      </c>
      <c r="CF232" s="32">
        <f t="shared" si="62"/>
        <v>0</v>
      </c>
      <c r="CG232" s="32" t="str">
        <f t="shared" si="63"/>
        <v/>
      </c>
      <c r="CH232" s="32">
        <v>227</v>
      </c>
      <c r="CI232" s="32" t="s">
        <v>6</v>
      </c>
      <c r="CJ232" s="32" t="str">
        <f t="shared" si="64"/>
        <v/>
      </c>
      <c r="CK232" s="32" t="str">
        <f t="shared" si="65"/>
        <v/>
      </c>
      <c r="CL232" s="32" t="str">
        <f t="shared" si="66"/>
        <v/>
      </c>
      <c r="CM232" s="32" t="str">
        <f t="shared" si="67"/>
        <v/>
      </c>
      <c r="CN232" s="32" t="str">
        <f t="shared" si="68"/>
        <v/>
      </c>
    </row>
    <row r="233" spans="71:92" x14ac:dyDescent="0.3">
      <c r="BS233" s="32" t="str">
        <f>IF(Kiadasi_kiseroiv!$K$2=BT233,BV233,"")</f>
        <v/>
      </c>
      <c r="BT233" s="34" t="str">
        <f t="shared" si="69"/>
        <v/>
      </c>
      <c r="BU233" s="32" t="str">
        <f t="shared" si="58"/>
        <v/>
      </c>
      <c r="BV233" s="32" t="str">
        <f t="shared" si="70"/>
        <v/>
      </c>
      <c r="BW233" s="32" t="str">
        <f t="shared" si="59"/>
        <v/>
      </c>
      <c r="BX233" s="32" t="str">
        <f t="shared" si="71"/>
        <v/>
      </c>
      <c r="BY233" s="32" t="str">
        <f t="shared" si="72"/>
        <v/>
      </c>
      <c r="BZ233" s="32" t="str">
        <f t="shared" si="73"/>
        <v/>
      </c>
      <c r="CA233" s="32" t="str">
        <f t="shared" si="74"/>
        <v/>
      </c>
      <c r="CB233" s="33">
        <f>IF(COUNTIF($CD$7:CD233,CD233)=1,CD233,CD233+COUNTIF($CD$6:CD232,CD233))</f>
        <v>55379</v>
      </c>
      <c r="CC233" s="34">
        <f t="shared" si="60"/>
        <v>55153</v>
      </c>
      <c r="CD233" s="32">
        <f t="shared" si="75"/>
        <v>55153</v>
      </c>
      <c r="CE233" s="32">
        <f t="shared" si="61"/>
        <v>0</v>
      </c>
      <c r="CF233" s="32">
        <f t="shared" si="62"/>
        <v>0</v>
      </c>
      <c r="CG233" s="32" t="str">
        <f t="shared" si="63"/>
        <v/>
      </c>
      <c r="CH233" s="32">
        <v>228</v>
      </c>
      <c r="CI233" s="32" t="s">
        <v>6</v>
      </c>
      <c r="CJ233" s="32" t="str">
        <f t="shared" si="64"/>
        <v/>
      </c>
      <c r="CK233" s="32" t="str">
        <f t="shared" si="65"/>
        <v/>
      </c>
      <c r="CL233" s="32" t="str">
        <f t="shared" si="66"/>
        <v/>
      </c>
      <c r="CM233" s="32" t="str">
        <f t="shared" si="67"/>
        <v/>
      </c>
      <c r="CN233" s="32" t="str">
        <f t="shared" si="68"/>
        <v/>
      </c>
    </row>
    <row r="234" spans="71:92" x14ac:dyDescent="0.3">
      <c r="BS234" s="32" t="str">
        <f>IF(Kiadasi_kiseroiv!$K$2=BT234,BV234,"")</f>
        <v/>
      </c>
      <c r="BT234" s="34" t="str">
        <f t="shared" si="69"/>
        <v/>
      </c>
      <c r="BU234" s="32" t="str">
        <f t="shared" si="58"/>
        <v/>
      </c>
      <c r="BV234" s="32" t="str">
        <f t="shared" si="70"/>
        <v/>
      </c>
      <c r="BW234" s="32" t="str">
        <f t="shared" si="59"/>
        <v/>
      </c>
      <c r="BX234" s="32" t="str">
        <f t="shared" si="71"/>
        <v/>
      </c>
      <c r="BY234" s="32" t="str">
        <f t="shared" si="72"/>
        <v/>
      </c>
      <c r="BZ234" s="32" t="str">
        <f t="shared" si="73"/>
        <v/>
      </c>
      <c r="CA234" s="32" t="str">
        <f t="shared" si="74"/>
        <v/>
      </c>
      <c r="CB234" s="33">
        <f>IF(COUNTIF($CD$7:CD234,CD234)=1,CD234,CD234+COUNTIF($CD$6:CD233,CD234))</f>
        <v>55380</v>
      </c>
      <c r="CC234" s="34">
        <f t="shared" si="60"/>
        <v>55153</v>
      </c>
      <c r="CD234" s="32">
        <f t="shared" si="75"/>
        <v>55153</v>
      </c>
      <c r="CE234" s="32">
        <f t="shared" si="61"/>
        <v>0</v>
      </c>
      <c r="CF234" s="32">
        <f t="shared" si="62"/>
        <v>0</v>
      </c>
      <c r="CG234" s="32" t="str">
        <f t="shared" si="63"/>
        <v/>
      </c>
      <c r="CH234" s="32">
        <v>229</v>
      </c>
      <c r="CI234" s="32" t="s">
        <v>6</v>
      </c>
      <c r="CJ234" s="32" t="str">
        <f t="shared" si="64"/>
        <v/>
      </c>
      <c r="CK234" s="32" t="str">
        <f t="shared" si="65"/>
        <v/>
      </c>
      <c r="CL234" s="32" t="str">
        <f t="shared" si="66"/>
        <v/>
      </c>
      <c r="CM234" s="32" t="str">
        <f t="shared" si="67"/>
        <v/>
      </c>
      <c r="CN234" s="32" t="str">
        <f t="shared" si="68"/>
        <v/>
      </c>
    </row>
    <row r="235" spans="71:92" x14ac:dyDescent="0.3">
      <c r="BS235" s="32" t="str">
        <f>IF(Kiadasi_kiseroiv!$K$2=BT235,BV235,"")</f>
        <v/>
      </c>
      <c r="BT235" s="34" t="str">
        <f t="shared" si="69"/>
        <v/>
      </c>
      <c r="BU235" s="32" t="str">
        <f t="shared" si="58"/>
        <v/>
      </c>
      <c r="BV235" s="32" t="str">
        <f t="shared" si="70"/>
        <v/>
      </c>
      <c r="BW235" s="32" t="str">
        <f t="shared" si="59"/>
        <v/>
      </c>
      <c r="BX235" s="32" t="str">
        <f t="shared" si="71"/>
        <v/>
      </c>
      <c r="BY235" s="32" t="str">
        <f t="shared" si="72"/>
        <v/>
      </c>
      <c r="BZ235" s="32" t="str">
        <f t="shared" si="73"/>
        <v/>
      </c>
      <c r="CA235" s="32" t="str">
        <f t="shared" si="74"/>
        <v/>
      </c>
      <c r="CB235" s="33">
        <f>IF(COUNTIF($CD$7:CD235,CD235)=1,CD235,CD235+COUNTIF($CD$6:CD234,CD235))</f>
        <v>55381</v>
      </c>
      <c r="CC235" s="34">
        <f t="shared" si="60"/>
        <v>55153</v>
      </c>
      <c r="CD235" s="32">
        <f t="shared" si="75"/>
        <v>55153</v>
      </c>
      <c r="CE235" s="32">
        <f t="shared" si="61"/>
        <v>0</v>
      </c>
      <c r="CF235" s="32">
        <f t="shared" si="62"/>
        <v>0</v>
      </c>
      <c r="CG235" s="32" t="str">
        <f t="shared" si="63"/>
        <v/>
      </c>
      <c r="CH235" s="32">
        <v>230</v>
      </c>
      <c r="CI235" s="32" t="s">
        <v>6</v>
      </c>
      <c r="CJ235" s="32" t="str">
        <f t="shared" si="64"/>
        <v/>
      </c>
      <c r="CK235" s="32" t="str">
        <f t="shared" si="65"/>
        <v/>
      </c>
      <c r="CL235" s="32" t="str">
        <f t="shared" si="66"/>
        <v/>
      </c>
      <c r="CM235" s="32" t="str">
        <f t="shared" si="67"/>
        <v/>
      </c>
      <c r="CN235" s="32" t="str">
        <f t="shared" si="68"/>
        <v/>
      </c>
    </row>
    <row r="236" spans="71:92" x14ac:dyDescent="0.3">
      <c r="BS236" s="32" t="str">
        <f>IF(Kiadasi_kiseroiv!$K$2=BT236,BV236,"")</f>
        <v/>
      </c>
      <c r="BT236" s="34" t="str">
        <f t="shared" si="69"/>
        <v/>
      </c>
      <c r="BU236" s="32" t="str">
        <f t="shared" si="58"/>
        <v/>
      </c>
      <c r="BV236" s="32" t="str">
        <f t="shared" si="70"/>
        <v/>
      </c>
      <c r="BW236" s="32" t="str">
        <f t="shared" si="59"/>
        <v/>
      </c>
      <c r="BX236" s="32" t="str">
        <f t="shared" si="71"/>
        <v/>
      </c>
      <c r="BY236" s="32" t="str">
        <f t="shared" si="72"/>
        <v/>
      </c>
      <c r="BZ236" s="32" t="str">
        <f t="shared" si="73"/>
        <v/>
      </c>
      <c r="CA236" s="32" t="str">
        <f t="shared" si="74"/>
        <v/>
      </c>
      <c r="CB236" s="33">
        <f>IF(COUNTIF($CD$7:CD236,CD236)=1,CD236,CD236+COUNTIF($CD$6:CD235,CD236))</f>
        <v>55382</v>
      </c>
      <c r="CC236" s="34">
        <f t="shared" si="60"/>
        <v>55153</v>
      </c>
      <c r="CD236" s="32">
        <f t="shared" si="75"/>
        <v>55153</v>
      </c>
      <c r="CE236" s="32">
        <f t="shared" si="61"/>
        <v>0</v>
      </c>
      <c r="CF236" s="32">
        <f t="shared" si="62"/>
        <v>0</v>
      </c>
      <c r="CG236" s="32" t="str">
        <f t="shared" si="63"/>
        <v/>
      </c>
      <c r="CH236" s="32">
        <v>231</v>
      </c>
      <c r="CI236" s="32" t="s">
        <v>6</v>
      </c>
      <c r="CJ236" s="32" t="str">
        <f t="shared" si="64"/>
        <v/>
      </c>
      <c r="CK236" s="32" t="str">
        <f t="shared" si="65"/>
        <v/>
      </c>
      <c r="CL236" s="32" t="str">
        <f t="shared" si="66"/>
        <v/>
      </c>
      <c r="CM236" s="32" t="str">
        <f t="shared" si="67"/>
        <v/>
      </c>
      <c r="CN236" s="32" t="str">
        <f t="shared" si="68"/>
        <v/>
      </c>
    </row>
    <row r="237" spans="71:92" x14ac:dyDescent="0.3">
      <c r="BS237" s="32" t="str">
        <f>IF(Kiadasi_kiseroiv!$K$2=BT237,BV237,"")</f>
        <v/>
      </c>
      <c r="BT237" s="34" t="str">
        <f t="shared" si="69"/>
        <v/>
      </c>
      <c r="BU237" s="32" t="str">
        <f t="shared" si="58"/>
        <v/>
      </c>
      <c r="BV237" s="32" t="str">
        <f t="shared" si="70"/>
        <v/>
      </c>
      <c r="BW237" s="32" t="str">
        <f t="shared" si="59"/>
        <v/>
      </c>
      <c r="BX237" s="32" t="str">
        <f t="shared" si="71"/>
        <v/>
      </c>
      <c r="BY237" s="32" t="str">
        <f t="shared" si="72"/>
        <v/>
      </c>
      <c r="BZ237" s="32" t="str">
        <f t="shared" si="73"/>
        <v/>
      </c>
      <c r="CA237" s="32" t="str">
        <f t="shared" si="74"/>
        <v/>
      </c>
      <c r="CB237" s="33">
        <f>IF(COUNTIF($CD$7:CD237,CD237)=1,CD237,CD237+COUNTIF($CD$6:CD236,CD237))</f>
        <v>55383</v>
      </c>
      <c r="CC237" s="34">
        <f t="shared" si="60"/>
        <v>55153</v>
      </c>
      <c r="CD237" s="32">
        <f t="shared" si="75"/>
        <v>55153</v>
      </c>
      <c r="CE237" s="32">
        <f t="shared" si="61"/>
        <v>0</v>
      </c>
      <c r="CF237" s="32">
        <f t="shared" si="62"/>
        <v>0</v>
      </c>
      <c r="CG237" s="32" t="str">
        <f t="shared" si="63"/>
        <v/>
      </c>
      <c r="CH237" s="32">
        <v>232</v>
      </c>
      <c r="CI237" s="32" t="s">
        <v>6</v>
      </c>
      <c r="CJ237" s="32" t="str">
        <f t="shared" si="64"/>
        <v/>
      </c>
      <c r="CK237" s="32" t="str">
        <f t="shared" si="65"/>
        <v/>
      </c>
      <c r="CL237" s="32" t="str">
        <f t="shared" si="66"/>
        <v/>
      </c>
      <c r="CM237" s="32" t="str">
        <f t="shared" si="67"/>
        <v/>
      </c>
      <c r="CN237" s="32" t="str">
        <f t="shared" si="68"/>
        <v/>
      </c>
    </row>
    <row r="238" spans="71:92" x14ac:dyDescent="0.3">
      <c r="BS238" s="32" t="str">
        <f>IF(Kiadasi_kiseroiv!$K$2=BT238,BV238,"")</f>
        <v/>
      </c>
      <c r="BT238" s="34" t="str">
        <f t="shared" si="69"/>
        <v/>
      </c>
      <c r="BU238" s="32" t="str">
        <f t="shared" si="58"/>
        <v/>
      </c>
      <c r="BV238" s="32" t="str">
        <f t="shared" si="70"/>
        <v/>
      </c>
      <c r="BW238" s="32" t="str">
        <f t="shared" si="59"/>
        <v/>
      </c>
      <c r="BX238" s="32" t="str">
        <f t="shared" si="71"/>
        <v/>
      </c>
      <c r="BY238" s="32" t="str">
        <f t="shared" si="72"/>
        <v/>
      </c>
      <c r="BZ238" s="32" t="str">
        <f t="shared" si="73"/>
        <v/>
      </c>
      <c r="CA238" s="32" t="str">
        <f t="shared" si="74"/>
        <v/>
      </c>
      <c r="CB238" s="33">
        <f>IF(COUNTIF($CD$7:CD238,CD238)=1,CD238,CD238+COUNTIF($CD$6:CD237,CD238))</f>
        <v>55384</v>
      </c>
      <c r="CC238" s="34">
        <f t="shared" si="60"/>
        <v>55153</v>
      </c>
      <c r="CD238" s="32">
        <f t="shared" si="75"/>
        <v>55153</v>
      </c>
      <c r="CE238" s="32">
        <f t="shared" si="61"/>
        <v>0</v>
      </c>
      <c r="CF238" s="32">
        <f t="shared" si="62"/>
        <v>0</v>
      </c>
      <c r="CG238" s="32" t="str">
        <f t="shared" si="63"/>
        <v/>
      </c>
      <c r="CH238" s="32">
        <v>233</v>
      </c>
      <c r="CI238" s="32" t="s">
        <v>6</v>
      </c>
      <c r="CJ238" s="32" t="str">
        <f t="shared" si="64"/>
        <v/>
      </c>
      <c r="CK238" s="32" t="str">
        <f t="shared" si="65"/>
        <v/>
      </c>
      <c r="CL238" s="32" t="str">
        <f t="shared" si="66"/>
        <v/>
      </c>
      <c r="CM238" s="32" t="str">
        <f t="shared" si="67"/>
        <v/>
      </c>
      <c r="CN238" s="32" t="str">
        <f t="shared" si="68"/>
        <v/>
      </c>
    </row>
    <row r="239" spans="71:92" x14ac:dyDescent="0.3">
      <c r="BS239" s="32" t="str">
        <f>IF(Kiadasi_kiseroiv!$K$2=BT239,BV239,"")</f>
        <v/>
      </c>
      <c r="BT239" s="34" t="str">
        <f t="shared" si="69"/>
        <v/>
      </c>
      <c r="BU239" s="32" t="str">
        <f t="shared" si="58"/>
        <v/>
      </c>
      <c r="BV239" s="32" t="str">
        <f t="shared" si="70"/>
        <v/>
      </c>
      <c r="BW239" s="32" t="str">
        <f t="shared" si="59"/>
        <v/>
      </c>
      <c r="BX239" s="32" t="str">
        <f t="shared" si="71"/>
        <v/>
      </c>
      <c r="BY239" s="32" t="str">
        <f t="shared" si="72"/>
        <v/>
      </c>
      <c r="BZ239" s="32" t="str">
        <f t="shared" si="73"/>
        <v/>
      </c>
      <c r="CA239" s="32" t="str">
        <f t="shared" si="74"/>
        <v/>
      </c>
      <c r="CB239" s="33">
        <f>IF(COUNTIF($CD$7:CD239,CD239)=1,CD239,CD239+COUNTIF($CD$6:CD238,CD239))</f>
        <v>55385</v>
      </c>
      <c r="CC239" s="34">
        <f t="shared" si="60"/>
        <v>55153</v>
      </c>
      <c r="CD239" s="32">
        <f t="shared" si="75"/>
        <v>55153</v>
      </c>
      <c r="CE239" s="32">
        <f t="shared" si="61"/>
        <v>0</v>
      </c>
      <c r="CF239" s="32">
        <f t="shared" si="62"/>
        <v>0</v>
      </c>
      <c r="CG239" s="32" t="str">
        <f t="shared" si="63"/>
        <v/>
      </c>
      <c r="CH239" s="32">
        <v>234</v>
      </c>
      <c r="CI239" s="32" t="s">
        <v>6</v>
      </c>
      <c r="CJ239" s="32" t="str">
        <f t="shared" si="64"/>
        <v/>
      </c>
      <c r="CK239" s="32" t="str">
        <f t="shared" si="65"/>
        <v/>
      </c>
      <c r="CL239" s="32" t="str">
        <f t="shared" si="66"/>
        <v/>
      </c>
      <c r="CM239" s="32" t="str">
        <f t="shared" si="67"/>
        <v/>
      </c>
      <c r="CN239" s="32" t="str">
        <f t="shared" si="68"/>
        <v/>
      </c>
    </row>
    <row r="240" spans="71:92" x14ac:dyDescent="0.3">
      <c r="BS240" s="32" t="str">
        <f>IF(Kiadasi_kiseroiv!$K$2=BT240,BV240,"")</f>
        <v/>
      </c>
      <c r="BT240" s="34" t="str">
        <f t="shared" si="69"/>
        <v/>
      </c>
      <c r="BU240" s="32" t="str">
        <f t="shared" si="58"/>
        <v/>
      </c>
      <c r="BV240" s="32" t="str">
        <f t="shared" si="70"/>
        <v/>
      </c>
      <c r="BW240" s="32" t="str">
        <f t="shared" si="59"/>
        <v/>
      </c>
      <c r="BX240" s="32" t="str">
        <f t="shared" si="71"/>
        <v/>
      </c>
      <c r="BY240" s="32" t="str">
        <f t="shared" si="72"/>
        <v/>
      </c>
      <c r="BZ240" s="32" t="str">
        <f t="shared" si="73"/>
        <v/>
      </c>
      <c r="CA240" s="32" t="str">
        <f t="shared" si="74"/>
        <v/>
      </c>
      <c r="CB240" s="33">
        <f>IF(COUNTIF($CD$7:CD240,CD240)=1,CD240,CD240+COUNTIF($CD$6:CD239,CD240))</f>
        <v>55386</v>
      </c>
      <c r="CC240" s="34">
        <f t="shared" si="60"/>
        <v>55153</v>
      </c>
      <c r="CD240" s="32">
        <f t="shared" si="75"/>
        <v>55153</v>
      </c>
      <c r="CE240" s="32">
        <f t="shared" si="61"/>
        <v>0</v>
      </c>
      <c r="CF240" s="32">
        <f t="shared" si="62"/>
        <v>0</v>
      </c>
      <c r="CG240" s="32" t="str">
        <f t="shared" si="63"/>
        <v/>
      </c>
      <c r="CH240" s="32">
        <v>235</v>
      </c>
      <c r="CI240" s="32" t="s">
        <v>6</v>
      </c>
      <c r="CJ240" s="32" t="str">
        <f t="shared" si="64"/>
        <v/>
      </c>
      <c r="CK240" s="32" t="str">
        <f t="shared" si="65"/>
        <v/>
      </c>
      <c r="CL240" s="32" t="str">
        <f t="shared" si="66"/>
        <v/>
      </c>
      <c r="CM240" s="32" t="str">
        <f t="shared" si="67"/>
        <v/>
      </c>
      <c r="CN240" s="32" t="str">
        <f t="shared" si="68"/>
        <v/>
      </c>
    </row>
    <row r="241" spans="71:92" x14ac:dyDescent="0.3">
      <c r="BS241" s="32" t="str">
        <f>IF(Kiadasi_kiseroiv!$K$2=BT241,BV241,"")</f>
        <v/>
      </c>
      <c r="BT241" s="34" t="str">
        <f t="shared" si="69"/>
        <v/>
      </c>
      <c r="BU241" s="32" t="str">
        <f t="shared" si="58"/>
        <v/>
      </c>
      <c r="BV241" s="32" t="str">
        <f t="shared" si="70"/>
        <v/>
      </c>
      <c r="BW241" s="32" t="str">
        <f t="shared" si="59"/>
        <v/>
      </c>
      <c r="BX241" s="32" t="str">
        <f t="shared" si="71"/>
        <v/>
      </c>
      <c r="BY241" s="32" t="str">
        <f t="shared" si="72"/>
        <v/>
      </c>
      <c r="BZ241" s="32" t="str">
        <f t="shared" si="73"/>
        <v/>
      </c>
      <c r="CA241" s="32" t="str">
        <f t="shared" si="74"/>
        <v/>
      </c>
      <c r="CB241" s="33">
        <f>IF(COUNTIF($CD$7:CD241,CD241)=1,CD241,CD241+COUNTIF($CD$6:CD240,CD241))</f>
        <v>55387</v>
      </c>
      <c r="CC241" s="34">
        <f t="shared" si="60"/>
        <v>55153</v>
      </c>
      <c r="CD241" s="32">
        <f t="shared" si="75"/>
        <v>55153</v>
      </c>
      <c r="CE241" s="32">
        <f t="shared" si="61"/>
        <v>0</v>
      </c>
      <c r="CF241" s="32">
        <f t="shared" si="62"/>
        <v>0</v>
      </c>
      <c r="CG241" s="32" t="str">
        <f t="shared" si="63"/>
        <v/>
      </c>
      <c r="CH241" s="32">
        <v>236</v>
      </c>
      <c r="CI241" s="32" t="s">
        <v>6</v>
      </c>
      <c r="CJ241" s="32" t="str">
        <f t="shared" si="64"/>
        <v/>
      </c>
      <c r="CK241" s="32" t="str">
        <f t="shared" si="65"/>
        <v/>
      </c>
      <c r="CL241" s="32" t="str">
        <f t="shared" si="66"/>
        <v/>
      </c>
      <c r="CM241" s="32" t="str">
        <f t="shared" si="67"/>
        <v/>
      </c>
      <c r="CN241" s="32" t="str">
        <f t="shared" si="68"/>
        <v/>
      </c>
    </row>
    <row r="242" spans="71:92" x14ac:dyDescent="0.3">
      <c r="BS242" s="32" t="str">
        <f>IF(Kiadasi_kiseroiv!$K$2=BT242,BV242,"")</f>
        <v/>
      </c>
      <c r="BT242" s="34" t="str">
        <f t="shared" si="69"/>
        <v/>
      </c>
      <c r="BU242" s="32" t="str">
        <f t="shared" si="58"/>
        <v/>
      </c>
      <c r="BV242" s="32" t="str">
        <f t="shared" si="70"/>
        <v/>
      </c>
      <c r="BW242" s="32" t="str">
        <f t="shared" si="59"/>
        <v/>
      </c>
      <c r="BX242" s="32" t="str">
        <f t="shared" si="71"/>
        <v/>
      </c>
      <c r="BY242" s="32" t="str">
        <f t="shared" si="72"/>
        <v/>
      </c>
      <c r="BZ242" s="32" t="str">
        <f t="shared" si="73"/>
        <v/>
      </c>
      <c r="CA242" s="32" t="str">
        <f t="shared" si="74"/>
        <v/>
      </c>
      <c r="CB242" s="33">
        <f>IF(COUNTIF($CD$7:CD242,CD242)=1,CD242,CD242+COUNTIF($CD$6:CD241,CD242))</f>
        <v>55388</v>
      </c>
      <c r="CC242" s="34">
        <f t="shared" si="60"/>
        <v>55153</v>
      </c>
      <c r="CD242" s="32">
        <f t="shared" si="75"/>
        <v>55153</v>
      </c>
      <c r="CE242" s="32">
        <f t="shared" si="61"/>
        <v>0</v>
      </c>
      <c r="CF242" s="32">
        <f t="shared" si="62"/>
        <v>0</v>
      </c>
      <c r="CG242" s="32" t="str">
        <f t="shared" si="63"/>
        <v/>
      </c>
      <c r="CH242" s="32">
        <v>237</v>
      </c>
      <c r="CI242" s="32" t="s">
        <v>6</v>
      </c>
      <c r="CJ242" s="32" t="str">
        <f t="shared" si="64"/>
        <v/>
      </c>
      <c r="CK242" s="32" t="str">
        <f t="shared" si="65"/>
        <v/>
      </c>
      <c r="CL242" s="32" t="str">
        <f t="shared" si="66"/>
        <v/>
      </c>
      <c r="CM242" s="32" t="str">
        <f t="shared" si="67"/>
        <v/>
      </c>
      <c r="CN242" s="32" t="str">
        <f t="shared" si="68"/>
        <v/>
      </c>
    </row>
    <row r="243" spans="71:92" x14ac:dyDescent="0.3">
      <c r="BS243" s="32" t="str">
        <f>IF(Kiadasi_kiseroiv!$K$2=BT243,BV243,"")</f>
        <v/>
      </c>
      <c r="BT243" s="34" t="str">
        <f t="shared" si="69"/>
        <v/>
      </c>
      <c r="BU243" s="32" t="str">
        <f t="shared" si="58"/>
        <v/>
      </c>
      <c r="BV243" s="32" t="str">
        <f t="shared" si="70"/>
        <v/>
      </c>
      <c r="BW243" s="32" t="str">
        <f t="shared" si="59"/>
        <v/>
      </c>
      <c r="BX243" s="32" t="str">
        <f t="shared" si="71"/>
        <v/>
      </c>
      <c r="BY243" s="32" t="str">
        <f t="shared" si="72"/>
        <v/>
      </c>
      <c r="BZ243" s="32" t="str">
        <f t="shared" si="73"/>
        <v/>
      </c>
      <c r="CA243" s="32" t="str">
        <f t="shared" si="74"/>
        <v/>
      </c>
      <c r="CB243" s="33">
        <f>IF(COUNTIF($CD$7:CD243,CD243)=1,CD243,CD243+COUNTIF($CD$6:CD242,CD243))</f>
        <v>55389</v>
      </c>
      <c r="CC243" s="34">
        <f t="shared" si="60"/>
        <v>55153</v>
      </c>
      <c r="CD243" s="32">
        <f t="shared" si="75"/>
        <v>55153</v>
      </c>
      <c r="CE243" s="32">
        <f t="shared" si="61"/>
        <v>0</v>
      </c>
      <c r="CF243" s="32">
        <f t="shared" si="62"/>
        <v>0</v>
      </c>
      <c r="CG243" s="32" t="str">
        <f t="shared" si="63"/>
        <v/>
      </c>
      <c r="CH243" s="32">
        <v>238</v>
      </c>
      <c r="CI243" s="32" t="s">
        <v>6</v>
      </c>
      <c r="CJ243" s="32" t="str">
        <f t="shared" si="64"/>
        <v/>
      </c>
      <c r="CK243" s="32" t="str">
        <f t="shared" si="65"/>
        <v/>
      </c>
      <c r="CL243" s="32" t="str">
        <f t="shared" si="66"/>
        <v/>
      </c>
      <c r="CM243" s="32" t="str">
        <f t="shared" si="67"/>
        <v/>
      </c>
      <c r="CN243" s="32" t="str">
        <f t="shared" si="68"/>
        <v/>
      </c>
    </row>
    <row r="244" spans="71:92" x14ac:dyDescent="0.3">
      <c r="BS244" s="32" t="str">
        <f>IF(Kiadasi_kiseroiv!$K$2=BT244,BV244,"")</f>
        <v/>
      </c>
      <c r="BT244" s="34" t="str">
        <f t="shared" si="69"/>
        <v/>
      </c>
      <c r="BU244" s="32" t="str">
        <f t="shared" si="58"/>
        <v/>
      </c>
      <c r="BV244" s="32" t="str">
        <f t="shared" si="70"/>
        <v/>
      </c>
      <c r="BW244" s="32" t="str">
        <f t="shared" si="59"/>
        <v/>
      </c>
      <c r="BX244" s="32" t="str">
        <f t="shared" si="71"/>
        <v/>
      </c>
      <c r="BY244" s="32" t="str">
        <f t="shared" si="72"/>
        <v/>
      </c>
      <c r="BZ244" s="32" t="str">
        <f t="shared" si="73"/>
        <v/>
      </c>
      <c r="CA244" s="32" t="str">
        <f t="shared" si="74"/>
        <v/>
      </c>
      <c r="CB244" s="33">
        <f>IF(COUNTIF($CD$7:CD244,CD244)=1,CD244,CD244+COUNTIF($CD$6:CD243,CD244))</f>
        <v>55390</v>
      </c>
      <c r="CC244" s="34">
        <f t="shared" si="60"/>
        <v>55153</v>
      </c>
      <c r="CD244" s="32">
        <f t="shared" si="75"/>
        <v>55153</v>
      </c>
      <c r="CE244" s="32">
        <f t="shared" si="61"/>
        <v>0</v>
      </c>
      <c r="CF244" s="32">
        <f t="shared" si="62"/>
        <v>0</v>
      </c>
      <c r="CG244" s="32" t="str">
        <f t="shared" si="63"/>
        <v/>
      </c>
      <c r="CH244" s="32">
        <v>239</v>
      </c>
      <c r="CI244" s="32" t="s">
        <v>6</v>
      </c>
      <c r="CJ244" s="32" t="str">
        <f t="shared" si="64"/>
        <v/>
      </c>
      <c r="CK244" s="32" t="str">
        <f t="shared" si="65"/>
        <v/>
      </c>
      <c r="CL244" s="32" t="str">
        <f t="shared" si="66"/>
        <v/>
      </c>
      <c r="CM244" s="32" t="str">
        <f t="shared" si="67"/>
        <v/>
      </c>
      <c r="CN244" s="32" t="str">
        <f t="shared" si="68"/>
        <v/>
      </c>
    </row>
    <row r="245" spans="71:92" x14ac:dyDescent="0.3">
      <c r="BS245" s="32" t="str">
        <f>IF(Kiadasi_kiseroiv!$K$2=BT245,BV245,"")</f>
        <v/>
      </c>
      <c r="BT245" s="34" t="str">
        <f t="shared" si="69"/>
        <v/>
      </c>
      <c r="BU245" s="32" t="str">
        <f t="shared" si="58"/>
        <v/>
      </c>
      <c r="BV245" s="32" t="str">
        <f t="shared" si="70"/>
        <v/>
      </c>
      <c r="BW245" s="32" t="str">
        <f t="shared" si="59"/>
        <v/>
      </c>
      <c r="BX245" s="32" t="str">
        <f t="shared" si="71"/>
        <v/>
      </c>
      <c r="BY245" s="32" t="str">
        <f t="shared" si="72"/>
        <v/>
      </c>
      <c r="BZ245" s="32" t="str">
        <f t="shared" si="73"/>
        <v/>
      </c>
      <c r="CA245" s="32" t="str">
        <f t="shared" si="74"/>
        <v/>
      </c>
      <c r="CB245" s="33">
        <f>IF(COUNTIF($CD$7:CD245,CD245)=1,CD245,CD245+COUNTIF($CD$6:CD244,CD245))</f>
        <v>55391</v>
      </c>
      <c r="CC245" s="34">
        <f t="shared" si="60"/>
        <v>55153</v>
      </c>
      <c r="CD245" s="32">
        <f t="shared" si="75"/>
        <v>55153</v>
      </c>
      <c r="CE245" s="32">
        <f t="shared" si="61"/>
        <v>0</v>
      </c>
      <c r="CF245" s="32">
        <f t="shared" si="62"/>
        <v>0</v>
      </c>
      <c r="CG245" s="32" t="str">
        <f t="shared" si="63"/>
        <v/>
      </c>
      <c r="CH245" s="32">
        <v>240</v>
      </c>
      <c r="CI245" s="32" t="s">
        <v>6</v>
      </c>
      <c r="CJ245" s="32" t="str">
        <f t="shared" si="64"/>
        <v/>
      </c>
      <c r="CK245" s="32" t="str">
        <f t="shared" si="65"/>
        <v/>
      </c>
      <c r="CL245" s="32" t="str">
        <f t="shared" si="66"/>
        <v/>
      </c>
      <c r="CM245" s="32" t="str">
        <f t="shared" si="67"/>
        <v/>
      </c>
      <c r="CN245" s="32" t="str">
        <f t="shared" si="68"/>
        <v/>
      </c>
    </row>
    <row r="246" spans="71:92" x14ac:dyDescent="0.3">
      <c r="BS246" s="32" t="str">
        <f>IF(Kiadasi_kiseroiv!$K$2=BT246,BV246,"")</f>
        <v/>
      </c>
      <c r="BT246" s="34" t="str">
        <f t="shared" si="69"/>
        <v/>
      </c>
      <c r="BU246" s="32" t="str">
        <f t="shared" si="58"/>
        <v/>
      </c>
      <c r="BV246" s="32" t="str">
        <f t="shared" si="70"/>
        <v/>
      </c>
      <c r="BW246" s="32" t="str">
        <f t="shared" si="59"/>
        <v/>
      </c>
      <c r="BX246" s="32" t="str">
        <f t="shared" si="71"/>
        <v/>
      </c>
      <c r="BY246" s="32" t="str">
        <f t="shared" si="72"/>
        <v/>
      </c>
      <c r="BZ246" s="32" t="str">
        <f t="shared" si="73"/>
        <v/>
      </c>
      <c r="CA246" s="32" t="str">
        <f t="shared" si="74"/>
        <v/>
      </c>
      <c r="CB246" s="33">
        <f>IF(COUNTIF($CD$7:CD246,CD246)=1,CD246,CD246+COUNTIF($CD$6:CD245,CD246))</f>
        <v>55392</v>
      </c>
      <c r="CC246" s="34">
        <f t="shared" si="60"/>
        <v>55153</v>
      </c>
      <c r="CD246" s="32">
        <f t="shared" si="75"/>
        <v>55153</v>
      </c>
      <c r="CE246" s="32">
        <f t="shared" si="61"/>
        <v>0</v>
      </c>
      <c r="CF246" s="32">
        <f t="shared" si="62"/>
        <v>0</v>
      </c>
      <c r="CG246" s="32" t="str">
        <f t="shared" si="63"/>
        <v/>
      </c>
      <c r="CH246" s="32">
        <v>241</v>
      </c>
      <c r="CI246" s="32" t="s">
        <v>6</v>
      </c>
      <c r="CJ246" s="32" t="str">
        <f t="shared" si="64"/>
        <v/>
      </c>
      <c r="CK246" s="32" t="str">
        <f t="shared" si="65"/>
        <v/>
      </c>
      <c r="CL246" s="32" t="str">
        <f t="shared" si="66"/>
        <v/>
      </c>
      <c r="CM246" s="32" t="str">
        <f t="shared" si="67"/>
        <v/>
      </c>
      <c r="CN246" s="32" t="str">
        <f t="shared" si="68"/>
        <v/>
      </c>
    </row>
    <row r="247" spans="71:92" x14ac:dyDescent="0.3">
      <c r="BS247" s="32" t="str">
        <f>IF(Kiadasi_kiseroiv!$K$2=BT247,BV247,"")</f>
        <v/>
      </c>
      <c r="BT247" s="34" t="str">
        <f t="shared" si="69"/>
        <v/>
      </c>
      <c r="BU247" s="32" t="str">
        <f t="shared" si="58"/>
        <v/>
      </c>
      <c r="BV247" s="32" t="str">
        <f t="shared" si="70"/>
        <v/>
      </c>
      <c r="BW247" s="32" t="str">
        <f t="shared" si="59"/>
        <v/>
      </c>
      <c r="BX247" s="32" t="str">
        <f t="shared" si="71"/>
        <v/>
      </c>
      <c r="BY247" s="32" t="str">
        <f t="shared" si="72"/>
        <v/>
      </c>
      <c r="BZ247" s="32" t="str">
        <f t="shared" si="73"/>
        <v/>
      </c>
      <c r="CA247" s="32" t="str">
        <f t="shared" si="74"/>
        <v/>
      </c>
      <c r="CB247" s="33">
        <f>IF(COUNTIF($CD$7:CD247,CD247)=1,CD247,CD247+COUNTIF($CD$6:CD246,CD247))</f>
        <v>55393</v>
      </c>
      <c r="CC247" s="34">
        <f t="shared" si="60"/>
        <v>55153</v>
      </c>
      <c r="CD247" s="32">
        <f t="shared" si="75"/>
        <v>55153</v>
      </c>
      <c r="CE247" s="32">
        <f t="shared" si="61"/>
        <v>0</v>
      </c>
      <c r="CF247" s="32">
        <f t="shared" si="62"/>
        <v>0</v>
      </c>
      <c r="CG247" s="32" t="str">
        <f t="shared" si="63"/>
        <v/>
      </c>
      <c r="CH247" s="32">
        <v>242</v>
      </c>
      <c r="CI247" s="32" t="s">
        <v>6</v>
      </c>
      <c r="CJ247" s="32" t="str">
        <f t="shared" si="64"/>
        <v/>
      </c>
      <c r="CK247" s="32" t="str">
        <f t="shared" si="65"/>
        <v/>
      </c>
      <c r="CL247" s="32" t="str">
        <f t="shared" si="66"/>
        <v/>
      </c>
      <c r="CM247" s="32" t="str">
        <f t="shared" si="67"/>
        <v/>
      </c>
      <c r="CN247" s="32" t="str">
        <f t="shared" si="68"/>
        <v/>
      </c>
    </row>
    <row r="248" spans="71:92" x14ac:dyDescent="0.3">
      <c r="BS248" s="32" t="str">
        <f>IF(Kiadasi_kiseroiv!$K$2=BT248,BV248,"")</f>
        <v/>
      </c>
      <c r="BT248" s="34" t="str">
        <f t="shared" si="69"/>
        <v/>
      </c>
      <c r="BU248" s="32" t="str">
        <f t="shared" si="58"/>
        <v/>
      </c>
      <c r="BV248" s="32" t="str">
        <f t="shared" si="70"/>
        <v/>
      </c>
      <c r="BW248" s="32" t="str">
        <f t="shared" si="59"/>
        <v/>
      </c>
      <c r="BX248" s="32" t="str">
        <f t="shared" si="71"/>
        <v/>
      </c>
      <c r="BY248" s="32" t="str">
        <f t="shared" si="72"/>
        <v/>
      </c>
      <c r="BZ248" s="32" t="str">
        <f t="shared" si="73"/>
        <v/>
      </c>
      <c r="CA248" s="32" t="str">
        <f t="shared" si="74"/>
        <v/>
      </c>
      <c r="CB248" s="33">
        <f>IF(COUNTIF($CD$7:CD248,CD248)=1,CD248,CD248+COUNTIF($CD$6:CD247,CD248))</f>
        <v>55394</v>
      </c>
      <c r="CC248" s="34">
        <f t="shared" si="60"/>
        <v>55153</v>
      </c>
      <c r="CD248" s="32">
        <f t="shared" si="75"/>
        <v>55153</v>
      </c>
      <c r="CE248" s="32">
        <f t="shared" si="61"/>
        <v>0</v>
      </c>
      <c r="CF248" s="32">
        <f t="shared" si="62"/>
        <v>0</v>
      </c>
      <c r="CG248" s="32" t="str">
        <f t="shared" si="63"/>
        <v/>
      </c>
      <c r="CH248" s="32">
        <v>243</v>
      </c>
      <c r="CI248" s="32" t="s">
        <v>6</v>
      </c>
      <c r="CJ248" s="32" t="str">
        <f t="shared" si="64"/>
        <v/>
      </c>
      <c r="CK248" s="32" t="str">
        <f t="shared" si="65"/>
        <v/>
      </c>
      <c r="CL248" s="32" t="str">
        <f t="shared" si="66"/>
        <v/>
      </c>
      <c r="CM248" s="32" t="str">
        <f t="shared" si="67"/>
        <v/>
      </c>
      <c r="CN248" s="32" t="str">
        <f t="shared" si="68"/>
        <v/>
      </c>
    </row>
    <row r="249" spans="71:92" x14ac:dyDescent="0.3">
      <c r="BS249" s="32" t="str">
        <f>IF(Kiadasi_kiseroiv!$K$2=BT249,BV249,"")</f>
        <v/>
      </c>
      <c r="BT249" s="34" t="str">
        <f t="shared" si="69"/>
        <v/>
      </c>
      <c r="BU249" s="32" t="str">
        <f t="shared" si="58"/>
        <v/>
      </c>
      <c r="BV249" s="32" t="str">
        <f t="shared" si="70"/>
        <v/>
      </c>
      <c r="BW249" s="32" t="str">
        <f t="shared" si="59"/>
        <v/>
      </c>
      <c r="BX249" s="32" t="str">
        <f t="shared" si="71"/>
        <v/>
      </c>
      <c r="BY249" s="32" t="str">
        <f t="shared" si="72"/>
        <v/>
      </c>
      <c r="BZ249" s="32" t="str">
        <f t="shared" si="73"/>
        <v/>
      </c>
      <c r="CA249" s="32" t="str">
        <f t="shared" si="74"/>
        <v/>
      </c>
      <c r="CB249" s="33">
        <f>IF(COUNTIF($CD$7:CD249,CD249)=1,CD249,CD249+COUNTIF($CD$6:CD248,CD249))</f>
        <v>55395</v>
      </c>
      <c r="CC249" s="34">
        <f t="shared" si="60"/>
        <v>55153</v>
      </c>
      <c r="CD249" s="32">
        <f t="shared" si="75"/>
        <v>55153</v>
      </c>
      <c r="CE249" s="32">
        <f t="shared" si="61"/>
        <v>0</v>
      </c>
      <c r="CF249" s="32">
        <f t="shared" si="62"/>
        <v>0</v>
      </c>
      <c r="CG249" s="32" t="str">
        <f t="shared" si="63"/>
        <v/>
      </c>
      <c r="CH249" s="32">
        <v>244</v>
      </c>
      <c r="CI249" s="32" t="s">
        <v>6</v>
      </c>
      <c r="CJ249" s="32" t="str">
        <f t="shared" si="64"/>
        <v/>
      </c>
      <c r="CK249" s="32" t="str">
        <f t="shared" si="65"/>
        <v/>
      </c>
      <c r="CL249" s="32" t="str">
        <f t="shared" si="66"/>
        <v/>
      </c>
      <c r="CM249" s="32" t="str">
        <f t="shared" si="67"/>
        <v/>
      </c>
      <c r="CN249" s="32" t="str">
        <f t="shared" si="68"/>
        <v/>
      </c>
    </row>
    <row r="250" spans="71:92" x14ac:dyDescent="0.3">
      <c r="BS250" s="32" t="str">
        <f>IF(Kiadasi_kiseroiv!$K$2=BT250,BV250,"")</f>
        <v/>
      </c>
      <c r="BT250" s="34" t="str">
        <f t="shared" si="69"/>
        <v/>
      </c>
      <c r="BU250" s="32" t="str">
        <f t="shared" si="58"/>
        <v/>
      </c>
      <c r="BV250" s="32" t="str">
        <f t="shared" si="70"/>
        <v/>
      </c>
      <c r="BW250" s="32" t="str">
        <f t="shared" si="59"/>
        <v/>
      </c>
      <c r="BX250" s="32" t="str">
        <f t="shared" si="71"/>
        <v/>
      </c>
      <c r="BY250" s="32" t="str">
        <f t="shared" si="72"/>
        <v/>
      </c>
      <c r="BZ250" s="32" t="str">
        <f t="shared" si="73"/>
        <v/>
      </c>
      <c r="CA250" s="32" t="str">
        <f t="shared" si="74"/>
        <v/>
      </c>
      <c r="CB250" s="33">
        <f>IF(COUNTIF($CD$7:CD250,CD250)=1,CD250,CD250+COUNTIF($CD$6:CD249,CD250))</f>
        <v>55396</v>
      </c>
      <c r="CC250" s="34">
        <f t="shared" si="60"/>
        <v>55153</v>
      </c>
      <c r="CD250" s="32">
        <f t="shared" si="75"/>
        <v>55153</v>
      </c>
      <c r="CE250" s="32">
        <f t="shared" si="61"/>
        <v>0</v>
      </c>
      <c r="CF250" s="32">
        <f t="shared" si="62"/>
        <v>0</v>
      </c>
      <c r="CG250" s="32" t="str">
        <f t="shared" si="63"/>
        <v/>
      </c>
      <c r="CH250" s="32">
        <v>245</v>
      </c>
      <c r="CI250" s="32" t="s">
        <v>6</v>
      </c>
      <c r="CJ250" s="32" t="str">
        <f t="shared" si="64"/>
        <v/>
      </c>
      <c r="CK250" s="32" t="str">
        <f t="shared" si="65"/>
        <v/>
      </c>
      <c r="CL250" s="32" t="str">
        <f t="shared" si="66"/>
        <v/>
      </c>
      <c r="CM250" s="32" t="str">
        <f t="shared" si="67"/>
        <v/>
      </c>
      <c r="CN250" s="32" t="str">
        <f t="shared" si="68"/>
        <v/>
      </c>
    </row>
    <row r="251" spans="71:92" x14ac:dyDescent="0.3">
      <c r="BS251" s="32" t="str">
        <f>IF(Kiadasi_kiseroiv!$K$2=BT251,BV251,"")</f>
        <v/>
      </c>
      <c r="BT251" s="34" t="str">
        <f t="shared" si="69"/>
        <v/>
      </c>
      <c r="BU251" s="32" t="str">
        <f t="shared" si="58"/>
        <v/>
      </c>
      <c r="BV251" s="32" t="str">
        <f t="shared" si="70"/>
        <v/>
      </c>
      <c r="BW251" s="32" t="str">
        <f t="shared" si="59"/>
        <v/>
      </c>
      <c r="BX251" s="32" t="str">
        <f t="shared" si="71"/>
        <v/>
      </c>
      <c r="BY251" s="32" t="str">
        <f t="shared" si="72"/>
        <v/>
      </c>
      <c r="BZ251" s="32" t="str">
        <f t="shared" si="73"/>
        <v/>
      </c>
      <c r="CA251" s="32" t="str">
        <f t="shared" si="74"/>
        <v/>
      </c>
      <c r="CB251" s="33">
        <f>IF(COUNTIF($CD$7:CD251,CD251)=1,CD251,CD251+COUNTIF($CD$6:CD250,CD251))</f>
        <v>55397</v>
      </c>
      <c r="CC251" s="34">
        <f t="shared" si="60"/>
        <v>55153</v>
      </c>
      <c r="CD251" s="32">
        <f t="shared" si="75"/>
        <v>55153</v>
      </c>
      <c r="CE251" s="32">
        <f t="shared" si="61"/>
        <v>0</v>
      </c>
      <c r="CF251" s="32">
        <f t="shared" si="62"/>
        <v>0</v>
      </c>
      <c r="CG251" s="32" t="str">
        <f t="shared" si="63"/>
        <v/>
      </c>
      <c r="CH251" s="32">
        <v>246</v>
      </c>
      <c r="CI251" s="32" t="s">
        <v>6</v>
      </c>
      <c r="CJ251" s="32" t="str">
        <f t="shared" si="64"/>
        <v/>
      </c>
      <c r="CK251" s="32" t="str">
        <f t="shared" si="65"/>
        <v/>
      </c>
      <c r="CL251" s="32" t="str">
        <f t="shared" si="66"/>
        <v/>
      </c>
      <c r="CM251" s="32" t="str">
        <f t="shared" si="67"/>
        <v/>
      </c>
      <c r="CN251" s="32" t="str">
        <f t="shared" si="68"/>
        <v/>
      </c>
    </row>
    <row r="252" spans="71:92" x14ac:dyDescent="0.3">
      <c r="BS252" s="32" t="str">
        <f>IF(Kiadasi_kiseroiv!$K$2=BT252,BV252,"")</f>
        <v/>
      </c>
      <c r="BT252" s="34" t="str">
        <f t="shared" si="69"/>
        <v/>
      </c>
      <c r="BU252" s="32" t="str">
        <f t="shared" si="58"/>
        <v/>
      </c>
      <c r="BV252" s="32" t="str">
        <f t="shared" si="70"/>
        <v/>
      </c>
      <c r="BW252" s="32" t="str">
        <f t="shared" si="59"/>
        <v/>
      </c>
      <c r="BX252" s="32" t="str">
        <f t="shared" si="71"/>
        <v/>
      </c>
      <c r="BY252" s="32" t="str">
        <f t="shared" si="72"/>
        <v/>
      </c>
      <c r="BZ252" s="32" t="str">
        <f t="shared" si="73"/>
        <v/>
      </c>
      <c r="CA252" s="32" t="str">
        <f t="shared" si="74"/>
        <v/>
      </c>
      <c r="CB252" s="33">
        <f>IF(COUNTIF($CD$7:CD252,CD252)=1,CD252,CD252+COUNTIF($CD$6:CD251,CD252))</f>
        <v>55398</v>
      </c>
      <c r="CC252" s="34">
        <f t="shared" si="60"/>
        <v>55153</v>
      </c>
      <c r="CD252" s="32">
        <f t="shared" si="75"/>
        <v>55153</v>
      </c>
      <c r="CE252" s="32">
        <f t="shared" si="61"/>
        <v>0</v>
      </c>
      <c r="CF252" s="32">
        <f t="shared" si="62"/>
        <v>0</v>
      </c>
      <c r="CG252" s="32" t="str">
        <f t="shared" si="63"/>
        <v/>
      </c>
      <c r="CH252" s="32">
        <v>247</v>
      </c>
      <c r="CI252" s="32" t="s">
        <v>6</v>
      </c>
      <c r="CJ252" s="32" t="str">
        <f t="shared" si="64"/>
        <v/>
      </c>
      <c r="CK252" s="32" t="str">
        <f t="shared" si="65"/>
        <v/>
      </c>
      <c r="CL252" s="32" t="str">
        <f t="shared" si="66"/>
        <v/>
      </c>
      <c r="CM252" s="32" t="str">
        <f t="shared" si="67"/>
        <v/>
      </c>
      <c r="CN252" s="32" t="str">
        <f t="shared" si="68"/>
        <v/>
      </c>
    </row>
    <row r="253" spans="71:92" x14ac:dyDescent="0.3">
      <c r="BS253" s="32" t="str">
        <f>IF(Kiadasi_kiseroiv!$K$2=BT253,BV253,"")</f>
        <v/>
      </c>
      <c r="BT253" s="34" t="str">
        <f t="shared" si="69"/>
        <v/>
      </c>
      <c r="BU253" s="32" t="str">
        <f t="shared" si="58"/>
        <v/>
      </c>
      <c r="BV253" s="32" t="str">
        <f t="shared" si="70"/>
        <v/>
      </c>
      <c r="BW253" s="32" t="str">
        <f t="shared" si="59"/>
        <v/>
      </c>
      <c r="BX253" s="32" t="str">
        <f t="shared" si="71"/>
        <v/>
      </c>
      <c r="BY253" s="32" t="str">
        <f t="shared" si="72"/>
        <v/>
      </c>
      <c r="BZ253" s="32" t="str">
        <f t="shared" si="73"/>
        <v/>
      </c>
      <c r="CA253" s="32" t="str">
        <f t="shared" si="74"/>
        <v/>
      </c>
      <c r="CB253" s="33">
        <f>IF(COUNTIF($CD$7:CD253,CD253)=1,CD253,CD253+COUNTIF($CD$6:CD252,CD253))</f>
        <v>55399</v>
      </c>
      <c r="CC253" s="34">
        <f t="shared" si="60"/>
        <v>55153</v>
      </c>
      <c r="CD253" s="32">
        <f t="shared" si="75"/>
        <v>55153</v>
      </c>
      <c r="CE253" s="32">
        <f t="shared" si="61"/>
        <v>0</v>
      </c>
      <c r="CF253" s="32">
        <f t="shared" si="62"/>
        <v>0</v>
      </c>
      <c r="CG253" s="32" t="str">
        <f t="shared" si="63"/>
        <v/>
      </c>
      <c r="CH253" s="32">
        <v>248</v>
      </c>
      <c r="CI253" s="32" t="s">
        <v>6</v>
      </c>
      <c r="CJ253" s="32" t="str">
        <f t="shared" si="64"/>
        <v/>
      </c>
      <c r="CK253" s="32" t="str">
        <f t="shared" si="65"/>
        <v/>
      </c>
      <c r="CL253" s="32" t="str">
        <f t="shared" si="66"/>
        <v/>
      </c>
      <c r="CM253" s="32" t="str">
        <f t="shared" si="67"/>
        <v/>
      </c>
      <c r="CN253" s="32" t="str">
        <f t="shared" si="68"/>
        <v/>
      </c>
    </row>
    <row r="254" spans="71:92" x14ac:dyDescent="0.3">
      <c r="BS254" s="32" t="str">
        <f>IF(Kiadasi_kiseroiv!$K$2=BT254,BV254,"")</f>
        <v/>
      </c>
      <c r="BT254" s="34" t="str">
        <f t="shared" si="69"/>
        <v/>
      </c>
      <c r="BU254" s="32" t="str">
        <f t="shared" si="58"/>
        <v/>
      </c>
      <c r="BV254" s="32" t="str">
        <f t="shared" si="70"/>
        <v/>
      </c>
      <c r="BW254" s="32" t="str">
        <f t="shared" si="59"/>
        <v/>
      </c>
      <c r="BX254" s="32" t="str">
        <f t="shared" si="71"/>
        <v/>
      </c>
      <c r="BY254" s="32" t="str">
        <f t="shared" si="72"/>
        <v/>
      </c>
      <c r="BZ254" s="32" t="str">
        <f t="shared" si="73"/>
        <v/>
      </c>
      <c r="CA254" s="32" t="str">
        <f t="shared" si="74"/>
        <v/>
      </c>
      <c r="CB254" s="33">
        <f>IF(COUNTIF($CD$7:CD254,CD254)=1,CD254,CD254+COUNTIF($CD$6:CD253,CD254))</f>
        <v>55400</v>
      </c>
      <c r="CC254" s="34">
        <f t="shared" si="60"/>
        <v>55153</v>
      </c>
      <c r="CD254" s="32">
        <f t="shared" si="75"/>
        <v>55153</v>
      </c>
      <c r="CE254" s="32">
        <f t="shared" si="61"/>
        <v>0</v>
      </c>
      <c r="CF254" s="32">
        <f t="shared" si="62"/>
        <v>0</v>
      </c>
      <c r="CG254" s="32" t="str">
        <f t="shared" si="63"/>
        <v/>
      </c>
      <c r="CH254" s="32">
        <v>249</v>
      </c>
      <c r="CI254" s="32" t="s">
        <v>6</v>
      </c>
      <c r="CJ254" s="32" t="str">
        <f t="shared" si="64"/>
        <v/>
      </c>
      <c r="CK254" s="32" t="str">
        <f t="shared" si="65"/>
        <v/>
      </c>
      <c r="CL254" s="32" t="str">
        <f t="shared" si="66"/>
        <v/>
      </c>
      <c r="CM254" s="32" t="str">
        <f t="shared" si="67"/>
        <v/>
      </c>
      <c r="CN254" s="32" t="str">
        <f t="shared" si="68"/>
        <v/>
      </c>
    </row>
    <row r="255" spans="71:92" x14ac:dyDescent="0.3">
      <c r="BS255" s="32" t="str">
        <f>IF(Kiadasi_kiseroiv!$K$2=BT255,BV255,"")</f>
        <v/>
      </c>
      <c r="BT255" s="34" t="str">
        <f t="shared" si="69"/>
        <v/>
      </c>
      <c r="BU255" s="32" t="str">
        <f t="shared" si="58"/>
        <v/>
      </c>
      <c r="BV255" s="32" t="str">
        <f t="shared" si="70"/>
        <v/>
      </c>
      <c r="BW255" s="32" t="str">
        <f t="shared" si="59"/>
        <v/>
      </c>
      <c r="BX255" s="32" t="str">
        <f t="shared" si="71"/>
        <v/>
      </c>
      <c r="BY255" s="32" t="str">
        <f t="shared" si="72"/>
        <v/>
      </c>
      <c r="BZ255" s="32" t="str">
        <f t="shared" si="73"/>
        <v/>
      </c>
      <c r="CA255" s="32" t="str">
        <f t="shared" si="74"/>
        <v/>
      </c>
      <c r="CB255" s="33">
        <f>IF(COUNTIF($CD$7:CD255,CD255)=1,CD255,CD255+COUNTIF($CD$6:CD254,CD255))</f>
        <v>55401</v>
      </c>
      <c r="CC255" s="34">
        <f t="shared" si="60"/>
        <v>55153</v>
      </c>
      <c r="CD255" s="32">
        <f t="shared" si="75"/>
        <v>55153</v>
      </c>
      <c r="CE255" s="32">
        <f t="shared" si="61"/>
        <v>0</v>
      </c>
      <c r="CF255" s="32">
        <f t="shared" si="62"/>
        <v>0</v>
      </c>
      <c r="CG255" s="32" t="str">
        <f t="shared" si="63"/>
        <v/>
      </c>
      <c r="CH255" s="32">
        <v>250</v>
      </c>
      <c r="CI255" s="32" t="s">
        <v>6</v>
      </c>
      <c r="CJ255" s="32" t="str">
        <f t="shared" si="64"/>
        <v/>
      </c>
      <c r="CK255" s="32" t="str">
        <f t="shared" si="65"/>
        <v/>
      </c>
      <c r="CL255" s="32" t="str">
        <f t="shared" si="66"/>
        <v/>
      </c>
      <c r="CM255" s="32" t="str">
        <f t="shared" si="67"/>
        <v/>
      </c>
      <c r="CN255" s="32" t="str">
        <f t="shared" si="68"/>
        <v/>
      </c>
    </row>
    <row r="256" spans="71:92" x14ac:dyDescent="0.3">
      <c r="BS256" s="32" t="str">
        <f>IF(Kiadasi_kiseroiv!$K$2=BT256,BV256,"")</f>
        <v/>
      </c>
      <c r="BT256" s="34" t="str">
        <f t="shared" si="69"/>
        <v/>
      </c>
      <c r="BU256" s="32" t="str">
        <f t="shared" si="58"/>
        <v/>
      </c>
      <c r="BV256" s="32" t="str">
        <f t="shared" si="70"/>
        <v/>
      </c>
      <c r="BW256" s="32" t="str">
        <f t="shared" si="59"/>
        <v/>
      </c>
      <c r="BX256" s="32" t="str">
        <f t="shared" si="71"/>
        <v/>
      </c>
      <c r="BY256" s="32" t="str">
        <f t="shared" si="72"/>
        <v/>
      </c>
      <c r="BZ256" s="32" t="str">
        <f t="shared" si="73"/>
        <v/>
      </c>
      <c r="CA256" s="32" t="str">
        <f t="shared" si="74"/>
        <v/>
      </c>
      <c r="CB256" s="33">
        <f>IF(COUNTIF($CD$7:CD256,CD256)=1,CD256,CD256+COUNTIF($CD$6:CD255,CD256))</f>
        <v>55402</v>
      </c>
      <c r="CC256" s="34">
        <f t="shared" si="60"/>
        <v>55153</v>
      </c>
      <c r="CD256" s="32">
        <f t="shared" si="75"/>
        <v>55153</v>
      </c>
      <c r="CE256" s="32">
        <f t="shared" si="61"/>
        <v>0</v>
      </c>
      <c r="CF256" s="32">
        <f t="shared" si="62"/>
        <v>0</v>
      </c>
      <c r="CG256" s="32" t="str">
        <f t="shared" si="63"/>
        <v/>
      </c>
      <c r="CH256" s="32">
        <v>251</v>
      </c>
      <c r="CI256" s="32" t="s">
        <v>6</v>
      </c>
      <c r="CJ256" s="32" t="str">
        <f t="shared" si="64"/>
        <v/>
      </c>
      <c r="CK256" s="32" t="str">
        <f t="shared" si="65"/>
        <v/>
      </c>
      <c r="CL256" s="32" t="str">
        <f t="shared" si="66"/>
        <v/>
      </c>
      <c r="CM256" s="32" t="str">
        <f t="shared" si="67"/>
        <v/>
      </c>
      <c r="CN256" s="32" t="str">
        <f t="shared" si="68"/>
        <v/>
      </c>
    </row>
    <row r="257" spans="71:92" x14ac:dyDescent="0.3">
      <c r="BS257" s="32" t="str">
        <f>IF(Kiadasi_kiseroiv!$K$2=BT257,BV257,"")</f>
        <v/>
      </c>
      <c r="BT257" s="34" t="str">
        <f t="shared" si="69"/>
        <v/>
      </c>
      <c r="BU257" s="32" t="str">
        <f t="shared" si="58"/>
        <v/>
      </c>
      <c r="BV257" s="32" t="str">
        <f t="shared" si="70"/>
        <v/>
      </c>
      <c r="BW257" s="32" t="str">
        <f t="shared" si="59"/>
        <v/>
      </c>
      <c r="BX257" s="32" t="str">
        <f t="shared" si="71"/>
        <v/>
      </c>
      <c r="BY257" s="32" t="str">
        <f t="shared" si="72"/>
        <v/>
      </c>
      <c r="BZ257" s="32" t="str">
        <f t="shared" si="73"/>
        <v/>
      </c>
      <c r="CA257" s="32" t="str">
        <f t="shared" si="74"/>
        <v/>
      </c>
      <c r="CB257" s="33">
        <f>IF(COUNTIF($CD$7:CD257,CD257)=1,CD257,CD257+COUNTIF($CD$6:CD256,CD257))</f>
        <v>55403</v>
      </c>
      <c r="CC257" s="34">
        <f t="shared" si="60"/>
        <v>55153</v>
      </c>
      <c r="CD257" s="32">
        <f t="shared" si="75"/>
        <v>55153</v>
      </c>
      <c r="CE257" s="32">
        <f t="shared" si="61"/>
        <v>0</v>
      </c>
      <c r="CF257" s="32">
        <f t="shared" si="62"/>
        <v>0</v>
      </c>
      <c r="CG257" s="32" t="str">
        <f t="shared" si="63"/>
        <v/>
      </c>
      <c r="CH257" s="32">
        <v>252</v>
      </c>
      <c r="CI257" s="32" t="s">
        <v>6</v>
      </c>
      <c r="CJ257" s="32" t="str">
        <f t="shared" si="64"/>
        <v/>
      </c>
      <c r="CK257" s="32" t="str">
        <f t="shared" si="65"/>
        <v/>
      </c>
      <c r="CL257" s="32" t="str">
        <f t="shared" si="66"/>
        <v/>
      </c>
      <c r="CM257" s="32" t="str">
        <f t="shared" si="67"/>
        <v/>
      </c>
      <c r="CN257" s="32" t="str">
        <f t="shared" si="68"/>
        <v/>
      </c>
    </row>
    <row r="258" spans="71:92" x14ac:dyDescent="0.3">
      <c r="BS258" s="32" t="str">
        <f>IF(Kiadasi_kiseroiv!$K$2=BT258,BV258,"")</f>
        <v/>
      </c>
      <c r="BT258" s="34" t="str">
        <f t="shared" si="69"/>
        <v/>
      </c>
      <c r="BU258" s="32" t="str">
        <f t="shared" si="58"/>
        <v/>
      </c>
      <c r="BV258" s="32" t="str">
        <f t="shared" si="70"/>
        <v/>
      </c>
      <c r="BW258" s="32" t="str">
        <f t="shared" si="59"/>
        <v/>
      </c>
      <c r="BX258" s="32" t="str">
        <f t="shared" si="71"/>
        <v/>
      </c>
      <c r="BY258" s="32" t="str">
        <f t="shared" si="72"/>
        <v/>
      </c>
      <c r="BZ258" s="32" t="str">
        <f t="shared" si="73"/>
        <v/>
      </c>
      <c r="CA258" s="32" t="str">
        <f t="shared" si="74"/>
        <v/>
      </c>
      <c r="CB258" s="33">
        <f>IF(COUNTIF($CD$7:CD258,CD258)=1,CD258,CD258+COUNTIF($CD$6:CD257,CD258))</f>
        <v>55404</v>
      </c>
      <c r="CC258" s="34">
        <f t="shared" si="60"/>
        <v>55153</v>
      </c>
      <c r="CD258" s="32">
        <f t="shared" si="75"/>
        <v>55153</v>
      </c>
      <c r="CE258" s="32">
        <f t="shared" si="61"/>
        <v>0</v>
      </c>
      <c r="CF258" s="32">
        <f t="shared" si="62"/>
        <v>0</v>
      </c>
      <c r="CG258" s="32" t="str">
        <f t="shared" si="63"/>
        <v/>
      </c>
      <c r="CH258" s="32">
        <v>253</v>
      </c>
      <c r="CI258" s="32" t="s">
        <v>6</v>
      </c>
      <c r="CJ258" s="32" t="str">
        <f t="shared" si="64"/>
        <v/>
      </c>
      <c r="CK258" s="32" t="str">
        <f t="shared" si="65"/>
        <v/>
      </c>
      <c r="CL258" s="32" t="str">
        <f t="shared" si="66"/>
        <v/>
      </c>
      <c r="CM258" s="32" t="str">
        <f t="shared" si="67"/>
        <v/>
      </c>
      <c r="CN258" s="32" t="str">
        <f t="shared" si="68"/>
        <v/>
      </c>
    </row>
    <row r="259" spans="71:92" x14ac:dyDescent="0.3">
      <c r="BS259" s="32" t="str">
        <f>IF(Kiadasi_kiseroiv!$K$2=BT259,BV259,"")</f>
        <v/>
      </c>
      <c r="BT259" s="34" t="str">
        <f t="shared" si="69"/>
        <v/>
      </c>
      <c r="BU259" s="32" t="str">
        <f t="shared" si="58"/>
        <v/>
      </c>
      <c r="BV259" s="32" t="str">
        <f t="shared" si="70"/>
        <v/>
      </c>
      <c r="BW259" s="32" t="str">
        <f t="shared" si="59"/>
        <v/>
      </c>
      <c r="BX259" s="32" t="str">
        <f t="shared" si="71"/>
        <v/>
      </c>
      <c r="BY259" s="32" t="str">
        <f t="shared" si="72"/>
        <v/>
      </c>
      <c r="BZ259" s="32" t="str">
        <f t="shared" si="73"/>
        <v/>
      </c>
      <c r="CA259" s="32" t="str">
        <f t="shared" si="74"/>
        <v/>
      </c>
      <c r="CB259" s="33">
        <f>IF(COUNTIF($CD$7:CD259,CD259)=1,CD259,CD259+COUNTIF($CD$6:CD258,CD259))</f>
        <v>55405</v>
      </c>
      <c r="CC259" s="34">
        <f t="shared" si="60"/>
        <v>55153</v>
      </c>
      <c r="CD259" s="32">
        <f t="shared" si="75"/>
        <v>55153</v>
      </c>
      <c r="CE259" s="32">
        <f t="shared" si="61"/>
        <v>0</v>
      </c>
      <c r="CF259" s="32">
        <f t="shared" si="62"/>
        <v>0</v>
      </c>
      <c r="CG259" s="32" t="str">
        <f t="shared" si="63"/>
        <v/>
      </c>
      <c r="CH259" s="32">
        <v>254</v>
      </c>
      <c r="CI259" s="32" t="s">
        <v>6</v>
      </c>
      <c r="CJ259" s="32" t="str">
        <f t="shared" si="64"/>
        <v/>
      </c>
      <c r="CK259" s="32" t="str">
        <f t="shared" si="65"/>
        <v/>
      </c>
      <c r="CL259" s="32" t="str">
        <f t="shared" si="66"/>
        <v/>
      </c>
      <c r="CM259" s="32" t="str">
        <f t="shared" si="67"/>
        <v/>
      </c>
      <c r="CN259" s="32" t="str">
        <f t="shared" si="68"/>
        <v/>
      </c>
    </row>
    <row r="260" spans="71:92" x14ac:dyDescent="0.3">
      <c r="BS260" s="32" t="str">
        <f>IF(Kiadasi_kiseroiv!$K$2=BT260,BV260,"")</f>
        <v/>
      </c>
      <c r="BT260" s="34" t="str">
        <f t="shared" si="69"/>
        <v/>
      </c>
      <c r="BU260" s="32" t="str">
        <f t="shared" si="58"/>
        <v/>
      </c>
      <c r="BV260" s="32" t="str">
        <f t="shared" si="70"/>
        <v/>
      </c>
      <c r="BW260" s="32" t="str">
        <f t="shared" si="59"/>
        <v/>
      </c>
      <c r="BX260" s="32" t="str">
        <f t="shared" si="71"/>
        <v/>
      </c>
      <c r="BY260" s="32" t="str">
        <f t="shared" si="72"/>
        <v/>
      </c>
      <c r="BZ260" s="32" t="str">
        <f t="shared" si="73"/>
        <v/>
      </c>
      <c r="CA260" s="32" t="str">
        <f t="shared" si="74"/>
        <v/>
      </c>
      <c r="CB260" s="33">
        <f>IF(COUNTIF($CD$7:CD260,CD260)=1,CD260,CD260+COUNTIF($CD$6:CD259,CD260))</f>
        <v>55406</v>
      </c>
      <c r="CC260" s="34">
        <f t="shared" si="60"/>
        <v>55153</v>
      </c>
      <c r="CD260" s="32">
        <f t="shared" si="75"/>
        <v>55153</v>
      </c>
      <c r="CE260" s="32">
        <f t="shared" si="61"/>
        <v>0</v>
      </c>
      <c r="CF260" s="32">
        <f t="shared" si="62"/>
        <v>0</v>
      </c>
      <c r="CG260" s="32" t="str">
        <f t="shared" si="63"/>
        <v/>
      </c>
      <c r="CH260" s="32">
        <v>255</v>
      </c>
      <c r="CI260" s="32" t="s">
        <v>6</v>
      </c>
      <c r="CJ260" s="32" t="str">
        <f t="shared" si="64"/>
        <v/>
      </c>
      <c r="CK260" s="32" t="str">
        <f t="shared" si="65"/>
        <v/>
      </c>
      <c r="CL260" s="32" t="str">
        <f t="shared" si="66"/>
        <v/>
      </c>
      <c r="CM260" s="32" t="str">
        <f t="shared" si="67"/>
        <v/>
      </c>
      <c r="CN260" s="32" t="str">
        <f t="shared" si="68"/>
        <v/>
      </c>
    </row>
    <row r="261" spans="71:92" x14ac:dyDescent="0.3">
      <c r="BS261" s="32" t="str">
        <f>IF(Kiadasi_kiseroiv!$K$2=BT261,BV261,"")</f>
        <v/>
      </c>
      <c r="BT261" s="34" t="str">
        <f t="shared" si="69"/>
        <v/>
      </c>
      <c r="BU261" s="32" t="str">
        <f t="shared" si="58"/>
        <v/>
      </c>
      <c r="BV261" s="32" t="str">
        <f t="shared" si="70"/>
        <v/>
      </c>
      <c r="BW261" s="32" t="str">
        <f t="shared" si="59"/>
        <v/>
      </c>
      <c r="BX261" s="32" t="str">
        <f t="shared" si="71"/>
        <v/>
      </c>
      <c r="BY261" s="32" t="str">
        <f t="shared" si="72"/>
        <v/>
      </c>
      <c r="BZ261" s="32" t="str">
        <f t="shared" si="73"/>
        <v/>
      </c>
      <c r="CA261" s="32" t="str">
        <f t="shared" si="74"/>
        <v/>
      </c>
      <c r="CB261" s="33">
        <f>IF(COUNTIF($CD$7:CD261,CD261)=1,CD261,CD261+COUNTIF($CD$6:CD260,CD261))</f>
        <v>55407</v>
      </c>
      <c r="CC261" s="34">
        <f t="shared" si="60"/>
        <v>55153</v>
      </c>
      <c r="CD261" s="32">
        <f t="shared" si="75"/>
        <v>55153</v>
      </c>
      <c r="CE261" s="32">
        <f t="shared" si="61"/>
        <v>0</v>
      </c>
      <c r="CF261" s="32">
        <f t="shared" si="62"/>
        <v>0</v>
      </c>
      <c r="CG261" s="32" t="str">
        <f t="shared" si="63"/>
        <v/>
      </c>
      <c r="CH261" s="32">
        <v>256</v>
      </c>
      <c r="CI261" s="32" t="s">
        <v>6</v>
      </c>
      <c r="CJ261" s="32" t="str">
        <f t="shared" si="64"/>
        <v/>
      </c>
      <c r="CK261" s="32" t="str">
        <f t="shared" si="65"/>
        <v/>
      </c>
      <c r="CL261" s="32" t="str">
        <f t="shared" si="66"/>
        <v/>
      </c>
      <c r="CM261" s="32" t="str">
        <f t="shared" si="67"/>
        <v/>
      </c>
      <c r="CN261" s="32" t="str">
        <f t="shared" si="68"/>
        <v/>
      </c>
    </row>
    <row r="262" spans="71:92" x14ac:dyDescent="0.3">
      <c r="BS262" s="32" t="str">
        <f>IF(Kiadasi_kiseroiv!$K$2=BT262,BV262,"")</f>
        <v/>
      </c>
      <c r="BT262" s="34" t="str">
        <f t="shared" si="69"/>
        <v/>
      </c>
      <c r="BU262" s="32" t="str">
        <f t="shared" si="58"/>
        <v/>
      </c>
      <c r="BV262" s="32" t="str">
        <f t="shared" si="70"/>
        <v/>
      </c>
      <c r="BW262" s="32" t="str">
        <f t="shared" si="59"/>
        <v/>
      </c>
      <c r="BX262" s="32" t="str">
        <f t="shared" si="71"/>
        <v/>
      </c>
      <c r="BY262" s="32" t="str">
        <f t="shared" si="72"/>
        <v/>
      </c>
      <c r="BZ262" s="32" t="str">
        <f t="shared" si="73"/>
        <v/>
      </c>
      <c r="CA262" s="32" t="str">
        <f t="shared" si="74"/>
        <v/>
      </c>
      <c r="CB262" s="33">
        <f>IF(COUNTIF($CD$7:CD262,CD262)=1,CD262,CD262+COUNTIF($CD$6:CD261,CD262))</f>
        <v>55408</v>
      </c>
      <c r="CC262" s="34">
        <f t="shared" si="60"/>
        <v>55153</v>
      </c>
      <c r="CD262" s="32">
        <f t="shared" si="75"/>
        <v>55153</v>
      </c>
      <c r="CE262" s="32">
        <f t="shared" si="61"/>
        <v>0</v>
      </c>
      <c r="CF262" s="32">
        <f t="shared" si="62"/>
        <v>0</v>
      </c>
      <c r="CG262" s="32" t="str">
        <f t="shared" si="63"/>
        <v/>
      </c>
      <c r="CH262" s="32">
        <v>257</v>
      </c>
      <c r="CI262" s="32" t="s">
        <v>6</v>
      </c>
      <c r="CJ262" s="32" t="str">
        <f t="shared" si="64"/>
        <v/>
      </c>
      <c r="CK262" s="32" t="str">
        <f t="shared" si="65"/>
        <v/>
      </c>
      <c r="CL262" s="32" t="str">
        <f t="shared" si="66"/>
        <v/>
      </c>
      <c r="CM262" s="32" t="str">
        <f t="shared" si="67"/>
        <v/>
      </c>
      <c r="CN262" s="32" t="str">
        <f t="shared" si="68"/>
        <v/>
      </c>
    </row>
    <row r="263" spans="71:92" x14ac:dyDescent="0.3">
      <c r="BS263" s="32" t="str">
        <f>IF(Kiadasi_kiseroiv!$K$2=BT263,BV263,"")</f>
        <v/>
      </c>
      <c r="BT263" s="34" t="str">
        <f t="shared" si="69"/>
        <v/>
      </c>
      <c r="BU263" s="32" t="str">
        <f t="shared" ref="BU263:BU326" si="76">IF(AND($BU$1=CI263,ISERROR(VLOOKUP(CG263,Kisiv,2,FALSE))=FALSE),CB263,"")</f>
        <v/>
      </c>
      <c r="BV263" s="32" t="str">
        <f t="shared" si="70"/>
        <v/>
      </c>
      <c r="BW263" s="32" t="str">
        <f t="shared" ref="BW263:BW326" si="77">IF(CC263&lt;min,$BW$2,IF(CC263&lt;=max,CG263,""))</f>
        <v/>
      </c>
      <c r="BX263" s="32" t="str">
        <f t="shared" si="71"/>
        <v/>
      </c>
      <c r="BY263" s="32" t="str">
        <f t="shared" si="72"/>
        <v/>
      </c>
      <c r="BZ263" s="32" t="str">
        <f t="shared" si="73"/>
        <v/>
      </c>
      <c r="CA263" s="32" t="str">
        <f t="shared" si="74"/>
        <v/>
      </c>
      <c r="CB263" s="33">
        <f>IF(COUNTIF($CD$7:CD263,CD263)=1,CD263,CD263+COUNTIF($CD$6:CD262,CD263))</f>
        <v>55409</v>
      </c>
      <c r="CC263" s="34">
        <f t="shared" ref="CC263:CC326" si="78">IF(INDEX(Kassza,CH263,1)&lt;&gt;1,INDEX(Kassza,CH263,1),$CD$2)</f>
        <v>55153</v>
      </c>
      <c r="CD263" s="32">
        <f t="shared" si="75"/>
        <v>55153</v>
      </c>
      <c r="CE263" s="32">
        <f t="shared" ref="CE263:CE326" si="79">INDEX(Kassza,CH263,6)</f>
        <v>0</v>
      </c>
      <c r="CF263" s="32">
        <f t="shared" ref="CF263:CF326" si="80">INDEX(Kassza,CH263,8)</f>
        <v>0</v>
      </c>
      <c r="CG263" s="32" t="str">
        <f t="shared" ref="CG263:CG326" si="81">INDEX(Kassza,CH263,7)&amp;INDEX(Kassza,CH263,9)</f>
        <v/>
      </c>
      <c r="CH263" s="32">
        <v>258</v>
      </c>
      <c r="CI263" s="32" t="s">
        <v>6</v>
      </c>
      <c r="CJ263" s="32" t="str">
        <f t="shared" ref="CJ263:CJ326" si="82">IF(INDEX(Kassza,CH263,5)&lt;&gt;0,INDEX(Kassza,CH263,5),"")</f>
        <v/>
      </c>
      <c r="CK263" s="32" t="str">
        <f t="shared" ref="CK263:CK326" si="83">IF(INDEX(Kassza,CH263,10)&lt;&gt;0,INDEX(Kassza,CH263,10),"")</f>
        <v/>
      </c>
      <c r="CL263" s="32" t="str">
        <f t="shared" ref="CL263:CL326" si="84">IF(INDEX(Kassza,CH263,11)&lt;&gt;0,INDEX(Kassza,CH263,11),"")</f>
        <v/>
      </c>
      <c r="CM263" s="32" t="str">
        <f t="shared" ref="CM263:CM326" si="85">IF(INDEX(Kassza,CH263,4)&lt;&gt;0,INDEX(Kassza,CH263,4),"")</f>
        <v/>
      </c>
      <c r="CN263" s="32" t="str">
        <f t="shared" ref="CN263:CN326" si="86">IF(INDEX(Kassza,CH263,3)&lt;&gt;0,INDEX(Kassza,CH263,3),"")</f>
        <v/>
      </c>
    </row>
    <row r="264" spans="71:92" x14ac:dyDescent="0.3">
      <c r="BS264" s="32" t="str">
        <f>IF(Kiadasi_kiseroiv!$K$2=BT264,BV264,"")</f>
        <v/>
      </c>
      <c r="BT264" s="34" t="str">
        <f t="shared" ref="BT264:BT327" si="87">IF(AND($BT$4=CI264,BU264&lt;&gt;""),CC264,"")</f>
        <v/>
      </c>
      <c r="BU264" s="32" t="str">
        <f t="shared" si="76"/>
        <v/>
      </c>
      <c r="BV264" s="32" t="str">
        <f t="shared" ref="BV264:BV327" si="88">IF(BU264&lt;&gt;"",RANK(BU264,$BU$7:$BU$33000,1),"")</f>
        <v/>
      </c>
      <c r="BW264" s="32" t="str">
        <f t="shared" si="77"/>
        <v/>
      </c>
      <c r="BX264" s="32" t="str">
        <f t="shared" ref="BX264:BX327" si="89">IF(AND(OR($BX$1=0,$BX$1=CG264),OR($BX$2=0,IF(ISERROR(SEARCH($BX$2,CJ264&amp;CK264&amp;CL264,1)),FALSE,TRUE))),CB264,"")</f>
        <v/>
      </c>
      <c r="BY264" s="32" t="str">
        <f t="shared" ref="BY264:BY327" si="90">IF(AND(BX264&lt;&gt;"",CC264&lt;&gt;$CD$2),RANK(BX264,$BX$7:$BX$33000,1),"")</f>
        <v/>
      </c>
      <c r="BZ264" s="32" t="str">
        <f t="shared" ref="BZ264:BZ327" si="91">IF(AND(CC264&lt;$BZ$2,CI264=$BZ$4),$BZ$5,IF(AND(CC264&lt;=$BZ$3,CI264=$BZ$4),CB264,""))</f>
        <v/>
      </c>
      <c r="CA264" s="32" t="str">
        <f t="shared" ref="CA264:CA327" si="92">IF(AND(BZ264&lt;&gt;"",BZ264&lt;&gt;$BZ$5),RANK(BZ264,$BZ$7:$BZ$33000,1),"")</f>
        <v/>
      </c>
      <c r="CB264" s="33">
        <f>IF(COUNTIF($CD$7:CD264,CD264)=1,CD264,CD264+COUNTIF($CD$6:CD263,CD264))</f>
        <v>55410</v>
      </c>
      <c r="CC264" s="34">
        <f t="shared" si="78"/>
        <v>55153</v>
      </c>
      <c r="CD264" s="32">
        <f t="shared" ref="CD264:CD327" si="93">IF(CC264&lt;&gt;$CD$2,RANK(CC264,$CC$7:$CC$33000,1),$CD$2)</f>
        <v>55153</v>
      </c>
      <c r="CE264" s="32">
        <f t="shared" si="79"/>
        <v>0</v>
      </c>
      <c r="CF264" s="32">
        <f t="shared" si="80"/>
        <v>0</v>
      </c>
      <c r="CG264" s="32" t="str">
        <f t="shared" si="81"/>
        <v/>
      </c>
      <c r="CH264" s="32">
        <v>259</v>
      </c>
      <c r="CI264" s="32" t="s">
        <v>6</v>
      </c>
      <c r="CJ264" s="32" t="str">
        <f t="shared" si="82"/>
        <v/>
      </c>
      <c r="CK264" s="32" t="str">
        <f t="shared" si="83"/>
        <v/>
      </c>
      <c r="CL264" s="32" t="str">
        <f t="shared" si="84"/>
        <v/>
      </c>
      <c r="CM264" s="32" t="str">
        <f t="shared" si="85"/>
        <v/>
      </c>
      <c r="CN264" s="32" t="str">
        <f t="shared" si="86"/>
        <v/>
      </c>
    </row>
    <row r="265" spans="71:92" x14ac:dyDescent="0.3">
      <c r="BS265" s="32" t="str">
        <f>IF(Kiadasi_kiseroiv!$K$2=BT265,BV265,"")</f>
        <v/>
      </c>
      <c r="BT265" s="34" t="str">
        <f t="shared" si="87"/>
        <v/>
      </c>
      <c r="BU265" s="32" t="str">
        <f t="shared" si="76"/>
        <v/>
      </c>
      <c r="BV265" s="32" t="str">
        <f t="shared" si="88"/>
        <v/>
      </c>
      <c r="BW265" s="32" t="str">
        <f t="shared" si="77"/>
        <v/>
      </c>
      <c r="BX265" s="32" t="str">
        <f t="shared" si="89"/>
        <v/>
      </c>
      <c r="BY265" s="32" t="str">
        <f t="shared" si="90"/>
        <v/>
      </c>
      <c r="BZ265" s="32" t="str">
        <f t="shared" si="91"/>
        <v/>
      </c>
      <c r="CA265" s="32" t="str">
        <f t="shared" si="92"/>
        <v/>
      </c>
      <c r="CB265" s="33">
        <f>IF(COUNTIF($CD$7:CD265,CD265)=1,CD265,CD265+COUNTIF($CD$6:CD264,CD265))</f>
        <v>55411</v>
      </c>
      <c r="CC265" s="34">
        <f t="shared" si="78"/>
        <v>55153</v>
      </c>
      <c r="CD265" s="32">
        <f t="shared" si="93"/>
        <v>55153</v>
      </c>
      <c r="CE265" s="32">
        <f t="shared" si="79"/>
        <v>0</v>
      </c>
      <c r="CF265" s="32">
        <f t="shared" si="80"/>
        <v>0</v>
      </c>
      <c r="CG265" s="32" t="str">
        <f t="shared" si="81"/>
        <v/>
      </c>
      <c r="CH265" s="32">
        <v>260</v>
      </c>
      <c r="CI265" s="32" t="s">
        <v>6</v>
      </c>
      <c r="CJ265" s="32" t="str">
        <f t="shared" si="82"/>
        <v/>
      </c>
      <c r="CK265" s="32" t="str">
        <f t="shared" si="83"/>
        <v/>
      </c>
      <c r="CL265" s="32" t="str">
        <f t="shared" si="84"/>
        <v/>
      </c>
      <c r="CM265" s="32" t="str">
        <f t="shared" si="85"/>
        <v/>
      </c>
      <c r="CN265" s="32" t="str">
        <f t="shared" si="86"/>
        <v/>
      </c>
    </row>
    <row r="266" spans="71:92" x14ac:dyDescent="0.3">
      <c r="BS266" s="32" t="str">
        <f>IF(Kiadasi_kiseroiv!$K$2=BT266,BV266,"")</f>
        <v/>
      </c>
      <c r="BT266" s="34" t="str">
        <f t="shared" si="87"/>
        <v/>
      </c>
      <c r="BU266" s="32" t="str">
        <f t="shared" si="76"/>
        <v/>
      </c>
      <c r="BV266" s="32" t="str">
        <f t="shared" si="88"/>
        <v/>
      </c>
      <c r="BW266" s="32" t="str">
        <f t="shared" si="77"/>
        <v/>
      </c>
      <c r="BX266" s="32" t="str">
        <f t="shared" si="89"/>
        <v/>
      </c>
      <c r="BY266" s="32" t="str">
        <f t="shared" si="90"/>
        <v/>
      </c>
      <c r="BZ266" s="32" t="str">
        <f t="shared" si="91"/>
        <v/>
      </c>
      <c r="CA266" s="32" t="str">
        <f t="shared" si="92"/>
        <v/>
      </c>
      <c r="CB266" s="33">
        <f>IF(COUNTIF($CD$7:CD266,CD266)=1,CD266,CD266+COUNTIF($CD$6:CD265,CD266))</f>
        <v>55412</v>
      </c>
      <c r="CC266" s="34">
        <f t="shared" si="78"/>
        <v>55153</v>
      </c>
      <c r="CD266" s="32">
        <f t="shared" si="93"/>
        <v>55153</v>
      </c>
      <c r="CE266" s="32">
        <f t="shared" si="79"/>
        <v>0</v>
      </c>
      <c r="CF266" s="32">
        <f t="shared" si="80"/>
        <v>0</v>
      </c>
      <c r="CG266" s="32" t="str">
        <f t="shared" si="81"/>
        <v/>
      </c>
      <c r="CH266" s="32">
        <v>261</v>
      </c>
      <c r="CI266" s="32" t="s">
        <v>6</v>
      </c>
      <c r="CJ266" s="32" t="str">
        <f t="shared" si="82"/>
        <v/>
      </c>
      <c r="CK266" s="32" t="str">
        <f t="shared" si="83"/>
        <v/>
      </c>
      <c r="CL266" s="32" t="str">
        <f t="shared" si="84"/>
        <v/>
      </c>
      <c r="CM266" s="32" t="str">
        <f t="shared" si="85"/>
        <v/>
      </c>
      <c r="CN266" s="32" t="str">
        <f t="shared" si="86"/>
        <v/>
      </c>
    </row>
    <row r="267" spans="71:92" x14ac:dyDescent="0.3">
      <c r="BS267" s="32" t="str">
        <f>IF(Kiadasi_kiseroiv!$K$2=BT267,BV267,"")</f>
        <v/>
      </c>
      <c r="BT267" s="34" t="str">
        <f t="shared" si="87"/>
        <v/>
      </c>
      <c r="BU267" s="32" t="str">
        <f t="shared" si="76"/>
        <v/>
      </c>
      <c r="BV267" s="32" t="str">
        <f t="shared" si="88"/>
        <v/>
      </c>
      <c r="BW267" s="32" t="str">
        <f t="shared" si="77"/>
        <v/>
      </c>
      <c r="BX267" s="32" t="str">
        <f t="shared" si="89"/>
        <v/>
      </c>
      <c r="BY267" s="32" t="str">
        <f t="shared" si="90"/>
        <v/>
      </c>
      <c r="BZ267" s="32" t="str">
        <f t="shared" si="91"/>
        <v/>
      </c>
      <c r="CA267" s="32" t="str">
        <f t="shared" si="92"/>
        <v/>
      </c>
      <c r="CB267" s="33">
        <f>IF(COUNTIF($CD$7:CD267,CD267)=1,CD267,CD267+COUNTIF($CD$6:CD266,CD267))</f>
        <v>55413</v>
      </c>
      <c r="CC267" s="34">
        <f t="shared" si="78"/>
        <v>55153</v>
      </c>
      <c r="CD267" s="32">
        <f t="shared" si="93"/>
        <v>55153</v>
      </c>
      <c r="CE267" s="32">
        <f t="shared" si="79"/>
        <v>0</v>
      </c>
      <c r="CF267" s="32">
        <f t="shared" si="80"/>
        <v>0</v>
      </c>
      <c r="CG267" s="32" t="str">
        <f t="shared" si="81"/>
        <v/>
      </c>
      <c r="CH267" s="32">
        <v>262</v>
      </c>
      <c r="CI267" s="32" t="s">
        <v>6</v>
      </c>
      <c r="CJ267" s="32" t="str">
        <f t="shared" si="82"/>
        <v/>
      </c>
      <c r="CK267" s="32" t="str">
        <f t="shared" si="83"/>
        <v/>
      </c>
      <c r="CL267" s="32" t="str">
        <f t="shared" si="84"/>
        <v/>
      </c>
      <c r="CM267" s="32" t="str">
        <f t="shared" si="85"/>
        <v/>
      </c>
      <c r="CN267" s="32" t="str">
        <f t="shared" si="86"/>
        <v/>
      </c>
    </row>
    <row r="268" spans="71:92" x14ac:dyDescent="0.3">
      <c r="BS268" s="32" t="str">
        <f>IF(Kiadasi_kiseroiv!$K$2=BT268,BV268,"")</f>
        <v/>
      </c>
      <c r="BT268" s="34" t="str">
        <f t="shared" si="87"/>
        <v/>
      </c>
      <c r="BU268" s="32" t="str">
        <f t="shared" si="76"/>
        <v/>
      </c>
      <c r="BV268" s="32" t="str">
        <f t="shared" si="88"/>
        <v/>
      </c>
      <c r="BW268" s="32" t="str">
        <f t="shared" si="77"/>
        <v/>
      </c>
      <c r="BX268" s="32" t="str">
        <f t="shared" si="89"/>
        <v/>
      </c>
      <c r="BY268" s="32" t="str">
        <f t="shared" si="90"/>
        <v/>
      </c>
      <c r="BZ268" s="32" t="str">
        <f t="shared" si="91"/>
        <v/>
      </c>
      <c r="CA268" s="32" t="str">
        <f t="shared" si="92"/>
        <v/>
      </c>
      <c r="CB268" s="33">
        <f>IF(COUNTIF($CD$7:CD268,CD268)=1,CD268,CD268+COUNTIF($CD$6:CD267,CD268))</f>
        <v>55414</v>
      </c>
      <c r="CC268" s="34">
        <f t="shared" si="78"/>
        <v>55153</v>
      </c>
      <c r="CD268" s="32">
        <f t="shared" si="93"/>
        <v>55153</v>
      </c>
      <c r="CE268" s="32">
        <f t="shared" si="79"/>
        <v>0</v>
      </c>
      <c r="CF268" s="32">
        <f t="shared" si="80"/>
        <v>0</v>
      </c>
      <c r="CG268" s="32" t="str">
        <f t="shared" si="81"/>
        <v/>
      </c>
      <c r="CH268" s="32">
        <v>263</v>
      </c>
      <c r="CI268" s="32" t="s">
        <v>6</v>
      </c>
      <c r="CJ268" s="32" t="str">
        <f t="shared" si="82"/>
        <v/>
      </c>
      <c r="CK268" s="32" t="str">
        <f t="shared" si="83"/>
        <v/>
      </c>
      <c r="CL268" s="32" t="str">
        <f t="shared" si="84"/>
        <v/>
      </c>
      <c r="CM268" s="32" t="str">
        <f t="shared" si="85"/>
        <v/>
      </c>
      <c r="CN268" s="32" t="str">
        <f t="shared" si="86"/>
        <v/>
      </c>
    </row>
    <row r="269" spans="71:92" x14ac:dyDescent="0.3">
      <c r="BS269" s="32" t="str">
        <f>IF(Kiadasi_kiseroiv!$K$2=BT269,BV269,"")</f>
        <v/>
      </c>
      <c r="BT269" s="34" t="str">
        <f t="shared" si="87"/>
        <v/>
      </c>
      <c r="BU269" s="32" t="str">
        <f t="shared" si="76"/>
        <v/>
      </c>
      <c r="BV269" s="32" t="str">
        <f t="shared" si="88"/>
        <v/>
      </c>
      <c r="BW269" s="32" t="str">
        <f t="shared" si="77"/>
        <v/>
      </c>
      <c r="BX269" s="32" t="str">
        <f t="shared" si="89"/>
        <v/>
      </c>
      <c r="BY269" s="32" t="str">
        <f t="shared" si="90"/>
        <v/>
      </c>
      <c r="BZ269" s="32" t="str">
        <f t="shared" si="91"/>
        <v/>
      </c>
      <c r="CA269" s="32" t="str">
        <f t="shared" si="92"/>
        <v/>
      </c>
      <c r="CB269" s="33">
        <f>IF(COUNTIF($CD$7:CD269,CD269)=1,CD269,CD269+COUNTIF($CD$6:CD268,CD269))</f>
        <v>55415</v>
      </c>
      <c r="CC269" s="34">
        <f t="shared" si="78"/>
        <v>55153</v>
      </c>
      <c r="CD269" s="32">
        <f t="shared" si="93"/>
        <v>55153</v>
      </c>
      <c r="CE269" s="32">
        <f t="shared" si="79"/>
        <v>0</v>
      </c>
      <c r="CF269" s="32">
        <f t="shared" si="80"/>
        <v>0</v>
      </c>
      <c r="CG269" s="32" t="str">
        <f t="shared" si="81"/>
        <v/>
      </c>
      <c r="CH269" s="32">
        <v>264</v>
      </c>
      <c r="CI269" s="32" t="s">
        <v>6</v>
      </c>
      <c r="CJ269" s="32" t="str">
        <f t="shared" si="82"/>
        <v/>
      </c>
      <c r="CK269" s="32" t="str">
        <f t="shared" si="83"/>
        <v/>
      </c>
      <c r="CL269" s="32" t="str">
        <f t="shared" si="84"/>
        <v/>
      </c>
      <c r="CM269" s="32" t="str">
        <f t="shared" si="85"/>
        <v/>
      </c>
      <c r="CN269" s="32" t="str">
        <f t="shared" si="86"/>
        <v/>
      </c>
    </row>
    <row r="270" spans="71:92" x14ac:dyDescent="0.3">
      <c r="BS270" s="32" t="str">
        <f>IF(Kiadasi_kiseroiv!$K$2=BT270,BV270,"")</f>
        <v/>
      </c>
      <c r="BT270" s="34" t="str">
        <f t="shared" si="87"/>
        <v/>
      </c>
      <c r="BU270" s="32" t="str">
        <f t="shared" si="76"/>
        <v/>
      </c>
      <c r="BV270" s="32" t="str">
        <f t="shared" si="88"/>
        <v/>
      </c>
      <c r="BW270" s="32" t="str">
        <f t="shared" si="77"/>
        <v/>
      </c>
      <c r="BX270" s="32" t="str">
        <f t="shared" si="89"/>
        <v/>
      </c>
      <c r="BY270" s="32" t="str">
        <f t="shared" si="90"/>
        <v/>
      </c>
      <c r="BZ270" s="32" t="str">
        <f t="shared" si="91"/>
        <v/>
      </c>
      <c r="CA270" s="32" t="str">
        <f t="shared" si="92"/>
        <v/>
      </c>
      <c r="CB270" s="33">
        <f>IF(COUNTIF($CD$7:CD270,CD270)=1,CD270,CD270+COUNTIF($CD$6:CD269,CD270))</f>
        <v>55416</v>
      </c>
      <c r="CC270" s="34">
        <f t="shared" si="78"/>
        <v>55153</v>
      </c>
      <c r="CD270" s="32">
        <f t="shared" si="93"/>
        <v>55153</v>
      </c>
      <c r="CE270" s="32">
        <f t="shared" si="79"/>
        <v>0</v>
      </c>
      <c r="CF270" s="32">
        <f t="shared" si="80"/>
        <v>0</v>
      </c>
      <c r="CG270" s="32" t="str">
        <f t="shared" si="81"/>
        <v/>
      </c>
      <c r="CH270" s="32">
        <v>265</v>
      </c>
      <c r="CI270" s="32" t="s">
        <v>6</v>
      </c>
      <c r="CJ270" s="32" t="str">
        <f t="shared" si="82"/>
        <v/>
      </c>
      <c r="CK270" s="32" t="str">
        <f t="shared" si="83"/>
        <v/>
      </c>
      <c r="CL270" s="32" t="str">
        <f t="shared" si="84"/>
        <v/>
      </c>
      <c r="CM270" s="32" t="str">
        <f t="shared" si="85"/>
        <v/>
      </c>
      <c r="CN270" s="32" t="str">
        <f t="shared" si="86"/>
        <v/>
      </c>
    </row>
    <row r="271" spans="71:92" x14ac:dyDescent="0.3">
      <c r="BS271" s="32" t="str">
        <f>IF(Kiadasi_kiseroiv!$K$2=BT271,BV271,"")</f>
        <v/>
      </c>
      <c r="BT271" s="34" t="str">
        <f t="shared" si="87"/>
        <v/>
      </c>
      <c r="BU271" s="32" t="str">
        <f t="shared" si="76"/>
        <v/>
      </c>
      <c r="BV271" s="32" t="str">
        <f t="shared" si="88"/>
        <v/>
      </c>
      <c r="BW271" s="32" t="str">
        <f t="shared" si="77"/>
        <v/>
      </c>
      <c r="BX271" s="32" t="str">
        <f t="shared" si="89"/>
        <v/>
      </c>
      <c r="BY271" s="32" t="str">
        <f t="shared" si="90"/>
        <v/>
      </c>
      <c r="BZ271" s="32" t="str">
        <f t="shared" si="91"/>
        <v/>
      </c>
      <c r="CA271" s="32" t="str">
        <f t="shared" si="92"/>
        <v/>
      </c>
      <c r="CB271" s="33">
        <f>IF(COUNTIF($CD$7:CD271,CD271)=1,CD271,CD271+COUNTIF($CD$6:CD270,CD271))</f>
        <v>55417</v>
      </c>
      <c r="CC271" s="34">
        <f t="shared" si="78"/>
        <v>55153</v>
      </c>
      <c r="CD271" s="32">
        <f t="shared" si="93"/>
        <v>55153</v>
      </c>
      <c r="CE271" s="32">
        <f t="shared" si="79"/>
        <v>0</v>
      </c>
      <c r="CF271" s="32">
        <f t="shared" si="80"/>
        <v>0</v>
      </c>
      <c r="CG271" s="32" t="str">
        <f t="shared" si="81"/>
        <v/>
      </c>
      <c r="CH271" s="32">
        <v>266</v>
      </c>
      <c r="CI271" s="32" t="s">
        <v>6</v>
      </c>
      <c r="CJ271" s="32" t="str">
        <f t="shared" si="82"/>
        <v/>
      </c>
      <c r="CK271" s="32" t="str">
        <f t="shared" si="83"/>
        <v/>
      </c>
      <c r="CL271" s="32" t="str">
        <f t="shared" si="84"/>
        <v/>
      </c>
      <c r="CM271" s="32" t="str">
        <f t="shared" si="85"/>
        <v/>
      </c>
      <c r="CN271" s="32" t="str">
        <f t="shared" si="86"/>
        <v/>
      </c>
    </row>
    <row r="272" spans="71:92" x14ac:dyDescent="0.3">
      <c r="BS272" s="32" t="str">
        <f>IF(Kiadasi_kiseroiv!$K$2=BT272,BV272,"")</f>
        <v/>
      </c>
      <c r="BT272" s="34" t="str">
        <f t="shared" si="87"/>
        <v/>
      </c>
      <c r="BU272" s="32" t="str">
        <f t="shared" si="76"/>
        <v/>
      </c>
      <c r="BV272" s="32" t="str">
        <f t="shared" si="88"/>
        <v/>
      </c>
      <c r="BW272" s="32" t="str">
        <f t="shared" si="77"/>
        <v/>
      </c>
      <c r="BX272" s="32" t="str">
        <f t="shared" si="89"/>
        <v/>
      </c>
      <c r="BY272" s="32" t="str">
        <f t="shared" si="90"/>
        <v/>
      </c>
      <c r="BZ272" s="32" t="str">
        <f t="shared" si="91"/>
        <v/>
      </c>
      <c r="CA272" s="32" t="str">
        <f t="shared" si="92"/>
        <v/>
      </c>
      <c r="CB272" s="33">
        <f>IF(COUNTIF($CD$7:CD272,CD272)=1,CD272,CD272+COUNTIF($CD$6:CD271,CD272))</f>
        <v>55418</v>
      </c>
      <c r="CC272" s="34">
        <f t="shared" si="78"/>
        <v>55153</v>
      </c>
      <c r="CD272" s="32">
        <f t="shared" si="93"/>
        <v>55153</v>
      </c>
      <c r="CE272" s="32">
        <f t="shared" si="79"/>
        <v>0</v>
      </c>
      <c r="CF272" s="32">
        <f t="shared" si="80"/>
        <v>0</v>
      </c>
      <c r="CG272" s="32" t="str">
        <f t="shared" si="81"/>
        <v/>
      </c>
      <c r="CH272" s="32">
        <v>267</v>
      </c>
      <c r="CI272" s="32" t="s">
        <v>6</v>
      </c>
      <c r="CJ272" s="32" t="str">
        <f t="shared" si="82"/>
        <v/>
      </c>
      <c r="CK272" s="32" t="str">
        <f t="shared" si="83"/>
        <v/>
      </c>
      <c r="CL272" s="32" t="str">
        <f t="shared" si="84"/>
        <v/>
      </c>
      <c r="CM272" s="32" t="str">
        <f t="shared" si="85"/>
        <v/>
      </c>
      <c r="CN272" s="32" t="str">
        <f t="shared" si="86"/>
        <v/>
      </c>
    </row>
    <row r="273" spans="71:92" x14ac:dyDescent="0.3">
      <c r="BS273" s="32" t="str">
        <f>IF(Kiadasi_kiseroiv!$K$2=BT273,BV273,"")</f>
        <v/>
      </c>
      <c r="BT273" s="34" t="str">
        <f t="shared" si="87"/>
        <v/>
      </c>
      <c r="BU273" s="32" t="str">
        <f t="shared" si="76"/>
        <v/>
      </c>
      <c r="BV273" s="32" t="str">
        <f t="shared" si="88"/>
        <v/>
      </c>
      <c r="BW273" s="32" t="str">
        <f t="shared" si="77"/>
        <v/>
      </c>
      <c r="BX273" s="32" t="str">
        <f t="shared" si="89"/>
        <v/>
      </c>
      <c r="BY273" s="32" t="str">
        <f t="shared" si="90"/>
        <v/>
      </c>
      <c r="BZ273" s="32" t="str">
        <f t="shared" si="91"/>
        <v/>
      </c>
      <c r="CA273" s="32" t="str">
        <f t="shared" si="92"/>
        <v/>
      </c>
      <c r="CB273" s="33">
        <f>IF(COUNTIF($CD$7:CD273,CD273)=1,CD273,CD273+COUNTIF($CD$6:CD272,CD273))</f>
        <v>55419</v>
      </c>
      <c r="CC273" s="34">
        <f t="shared" si="78"/>
        <v>55153</v>
      </c>
      <c r="CD273" s="32">
        <f t="shared" si="93"/>
        <v>55153</v>
      </c>
      <c r="CE273" s="32">
        <f t="shared" si="79"/>
        <v>0</v>
      </c>
      <c r="CF273" s="32">
        <f t="shared" si="80"/>
        <v>0</v>
      </c>
      <c r="CG273" s="32" t="str">
        <f t="shared" si="81"/>
        <v/>
      </c>
      <c r="CH273" s="32">
        <v>268</v>
      </c>
      <c r="CI273" s="32" t="s">
        <v>6</v>
      </c>
      <c r="CJ273" s="32" t="str">
        <f t="shared" si="82"/>
        <v/>
      </c>
      <c r="CK273" s="32" t="str">
        <f t="shared" si="83"/>
        <v/>
      </c>
      <c r="CL273" s="32" t="str">
        <f t="shared" si="84"/>
        <v/>
      </c>
      <c r="CM273" s="32" t="str">
        <f t="shared" si="85"/>
        <v/>
      </c>
      <c r="CN273" s="32" t="str">
        <f t="shared" si="86"/>
        <v/>
      </c>
    </row>
    <row r="274" spans="71:92" x14ac:dyDescent="0.3">
      <c r="BS274" s="32" t="str">
        <f>IF(Kiadasi_kiseroiv!$K$2=BT274,BV274,"")</f>
        <v/>
      </c>
      <c r="BT274" s="34" t="str">
        <f t="shared" si="87"/>
        <v/>
      </c>
      <c r="BU274" s="32" t="str">
        <f t="shared" si="76"/>
        <v/>
      </c>
      <c r="BV274" s="32" t="str">
        <f t="shared" si="88"/>
        <v/>
      </c>
      <c r="BW274" s="32" t="str">
        <f t="shared" si="77"/>
        <v/>
      </c>
      <c r="BX274" s="32" t="str">
        <f t="shared" si="89"/>
        <v/>
      </c>
      <c r="BY274" s="32" t="str">
        <f t="shared" si="90"/>
        <v/>
      </c>
      <c r="BZ274" s="32" t="str">
        <f t="shared" si="91"/>
        <v/>
      </c>
      <c r="CA274" s="32" t="str">
        <f t="shared" si="92"/>
        <v/>
      </c>
      <c r="CB274" s="33">
        <f>IF(COUNTIF($CD$7:CD274,CD274)=1,CD274,CD274+COUNTIF($CD$6:CD273,CD274))</f>
        <v>55420</v>
      </c>
      <c r="CC274" s="34">
        <f t="shared" si="78"/>
        <v>55153</v>
      </c>
      <c r="CD274" s="32">
        <f t="shared" si="93"/>
        <v>55153</v>
      </c>
      <c r="CE274" s="32">
        <f t="shared" si="79"/>
        <v>0</v>
      </c>
      <c r="CF274" s="32">
        <f t="shared" si="80"/>
        <v>0</v>
      </c>
      <c r="CG274" s="32" t="str">
        <f t="shared" si="81"/>
        <v/>
      </c>
      <c r="CH274" s="32">
        <v>269</v>
      </c>
      <c r="CI274" s="32" t="s">
        <v>6</v>
      </c>
      <c r="CJ274" s="32" t="str">
        <f t="shared" si="82"/>
        <v/>
      </c>
      <c r="CK274" s="32" t="str">
        <f t="shared" si="83"/>
        <v/>
      </c>
      <c r="CL274" s="32" t="str">
        <f t="shared" si="84"/>
        <v/>
      </c>
      <c r="CM274" s="32" t="str">
        <f t="shared" si="85"/>
        <v/>
      </c>
      <c r="CN274" s="32" t="str">
        <f t="shared" si="86"/>
        <v/>
      </c>
    </row>
    <row r="275" spans="71:92" x14ac:dyDescent="0.3">
      <c r="BS275" s="32" t="str">
        <f>IF(Kiadasi_kiseroiv!$K$2=BT275,BV275,"")</f>
        <v/>
      </c>
      <c r="BT275" s="34" t="str">
        <f t="shared" si="87"/>
        <v/>
      </c>
      <c r="BU275" s="32" t="str">
        <f t="shared" si="76"/>
        <v/>
      </c>
      <c r="BV275" s="32" t="str">
        <f t="shared" si="88"/>
        <v/>
      </c>
      <c r="BW275" s="32" t="str">
        <f t="shared" si="77"/>
        <v/>
      </c>
      <c r="BX275" s="32" t="str">
        <f t="shared" si="89"/>
        <v/>
      </c>
      <c r="BY275" s="32" t="str">
        <f t="shared" si="90"/>
        <v/>
      </c>
      <c r="BZ275" s="32" t="str">
        <f t="shared" si="91"/>
        <v/>
      </c>
      <c r="CA275" s="32" t="str">
        <f t="shared" si="92"/>
        <v/>
      </c>
      <c r="CB275" s="33">
        <f>IF(COUNTIF($CD$7:CD275,CD275)=1,CD275,CD275+COUNTIF($CD$6:CD274,CD275))</f>
        <v>55421</v>
      </c>
      <c r="CC275" s="34">
        <f t="shared" si="78"/>
        <v>55153</v>
      </c>
      <c r="CD275" s="32">
        <f t="shared" si="93"/>
        <v>55153</v>
      </c>
      <c r="CE275" s="32">
        <f t="shared" si="79"/>
        <v>0</v>
      </c>
      <c r="CF275" s="32">
        <f t="shared" si="80"/>
        <v>0</v>
      </c>
      <c r="CG275" s="32" t="str">
        <f t="shared" si="81"/>
        <v/>
      </c>
      <c r="CH275" s="32">
        <v>270</v>
      </c>
      <c r="CI275" s="32" t="s">
        <v>6</v>
      </c>
      <c r="CJ275" s="32" t="str">
        <f t="shared" si="82"/>
        <v/>
      </c>
      <c r="CK275" s="32" t="str">
        <f t="shared" si="83"/>
        <v/>
      </c>
      <c r="CL275" s="32" t="str">
        <f t="shared" si="84"/>
        <v/>
      </c>
      <c r="CM275" s="32" t="str">
        <f t="shared" si="85"/>
        <v/>
      </c>
      <c r="CN275" s="32" t="str">
        <f t="shared" si="86"/>
        <v/>
      </c>
    </row>
    <row r="276" spans="71:92" x14ac:dyDescent="0.3">
      <c r="BS276" s="32" t="str">
        <f>IF(Kiadasi_kiseroiv!$K$2=BT276,BV276,"")</f>
        <v/>
      </c>
      <c r="BT276" s="34" t="str">
        <f t="shared" si="87"/>
        <v/>
      </c>
      <c r="BU276" s="32" t="str">
        <f t="shared" si="76"/>
        <v/>
      </c>
      <c r="BV276" s="32" t="str">
        <f t="shared" si="88"/>
        <v/>
      </c>
      <c r="BW276" s="32" t="str">
        <f t="shared" si="77"/>
        <v/>
      </c>
      <c r="BX276" s="32" t="str">
        <f t="shared" si="89"/>
        <v/>
      </c>
      <c r="BY276" s="32" t="str">
        <f t="shared" si="90"/>
        <v/>
      </c>
      <c r="BZ276" s="32" t="str">
        <f t="shared" si="91"/>
        <v/>
      </c>
      <c r="CA276" s="32" t="str">
        <f t="shared" si="92"/>
        <v/>
      </c>
      <c r="CB276" s="33">
        <f>IF(COUNTIF($CD$7:CD276,CD276)=1,CD276,CD276+COUNTIF($CD$6:CD275,CD276))</f>
        <v>55422</v>
      </c>
      <c r="CC276" s="34">
        <f t="shared" si="78"/>
        <v>55153</v>
      </c>
      <c r="CD276" s="32">
        <f t="shared" si="93"/>
        <v>55153</v>
      </c>
      <c r="CE276" s="32">
        <f t="shared" si="79"/>
        <v>0</v>
      </c>
      <c r="CF276" s="32">
        <f t="shared" si="80"/>
        <v>0</v>
      </c>
      <c r="CG276" s="32" t="str">
        <f t="shared" si="81"/>
        <v/>
      </c>
      <c r="CH276" s="32">
        <v>271</v>
      </c>
      <c r="CI276" s="32" t="s">
        <v>6</v>
      </c>
      <c r="CJ276" s="32" t="str">
        <f t="shared" si="82"/>
        <v/>
      </c>
      <c r="CK276" s="32" t="str">
        <f t="shared" si="83"/>
        <v/>
      </c>
      <c r="CL276" s="32" t="str">
        <f t="shared" si="84"/>
        <v/>
      </c>
      <c r="CM276" s="32" t="str">
        <f t="shared" si="85"/>
        <v/>
      </c>
      <c r="CN276" s="32" t="str">
        <f t="shared" si="86"/>
        <v/>
      </c>
    </row>
    <row r="277" spans="71:92" x14ac:dyDescent="0.3">
      <c r="BS277" s="32" t="str">
        <f>IF(Kiadasi_kiseroiv!$K$2=BT277,BV277,"")</f>
        <v/>
      </c>
      <c r="BT277" s="34" t="str">
        <f t="shared" si="87"/>
        <v/>
      </c>
      <c r="BU277" s="32" t="str">
        <f t="shared" si="76"/>
        <v/>
      </c>
      <c r="BV277" s="32" t="str">
        <f t="shared" si="88"/>
        <v/>
      </c>
      <c r="BW277" s="32" t="str">
        <f t="shared" si="77"/>
        <v/>
      </c>
      <c r="BX277" s="32" t="str">
        <f t="shared" si="89"/>
        <v/>
      </c>
      <c r="BY277" s="32" t="str">
        <f t="shared" si="90"/>
        <v/>
      </c>
      <c r="BZ277" s="32" t="str">
        <f t="shared" si="91"/>
        <v/>
      </c>
      <c r="CA277" s="32" t="str">
        <f t="shared" si="92"/>
        <v/>
      </c>
      <c r="CB277" s="33">
        <f>IF(COUNTIF($CD$7:CD277,CD277)=1,CD277,CD277+COUNTIF($CD$6:CD276,CD277))</f>
        <v>55423</v>
      </c>
      <c r="CC277" s="34">
        <f t="shared" si="78"/>
        <v>55153</v>
      </c>
      <c r="CD277" s="32">
        <f t="shared" si="93"/>
        <v>55153</v>
      </c>
      <c r="CE277" s="32">
        <f t="shared" si="79"/>
        <v>0</v>
      </c>
      <c r="CF277" s="32">
        <f t="shared" si="80"/>
        <v>0</v>
      </c>
      <c r="CG277" s="32" t="str">
        <f t="shared" si="81"/>
        <v/>
      </c>
      <c r="CH277" s="32">
        <v>272</v>
      </c>
      <c r="CI277" s="32" t="s">
        <v>6</v>
      </c>
      <c r="CJ277" s="32" t="str">
        <f t="shared" si="82"/>
        <v/>
      </c>
      <c r="CK277" s="32" t="str">
        <f t="shared" si="83"/>
        <v/>
      </c>
      <c r="CL277" s="32" t="str">
        <f t="shared" si="84"/>
        <v/>
      </c>
      <c r="CM277" s="32" t="str">
        <f t="shared" si="85"/>
        <v/>
      </c>
      <c r="CN277" s="32" t="str">
        <f t="shared" si="86"/>
        <v/>
      </c>
    </row>
    <row r="278" spans="71:92" x14ac:dyDescent="0.3">
      <c r="BS278" s="32" t="str">
        <f>IF(Kiadasi_kiseroiv!$K$2=BT278,BV278,"")</f>
        <v/>
      </c>
      <c r="BT278" s="34" t="str">
        <f t="shared" si="87"/>
        <v/>
      </c>
      <c r="BU278" s="32" t="str">
        <f t="shared" si="76"/>
        <v/>
      </c>
      <c r="BV278" s="32" t="str">
        <f t="shared" si="88"/>
        <v/>
      </c>
      <c r="BW278" s="32" t="str">
        <f t="shared" si="77"/>
        <v/>
      </c>
      <c r="BX278" s="32" t="str">
        <f t="shared" si="89"/>
        <v/>
      </c>
      <c r="BY278" s="32" t="str">
        <f t="shared" si="90"/>
        <v/>
      </c>
      <c r="BZ278" s="32" t="str">
        <f t="shared" si="91"/>
        <v/>
      </c>
      <c r="CA278" s="32" t="str">
        <f t="shared" si="92"/>
        <v/>
      </c>
      <c r="CB278" s="33">
        <f>IF(COUNTIF($CD$7:CD278,CD278)=1,CD278,CD278+COUNTIF($CD$6:CD277,CD278))</f>
        <v>55424</v>
      </c>
      <c r="CC278" s="34">
        <f t="shared" si="78"/>
        <v>55153</v>
      </c>
      <c r="CD278" s="32">
        <f t="shared" si="93"/>
        <v>55153</v>
      </c>
      <c r="CE278" s="32">
        <f t="shared" si="79"/>
        <v>0</v>
      </c>
      <c r="CF278" s="32">
        <f t="shared" si="80"/>
        <v>0</v>
      </c>
      <c r="CG278" s="32" t="str">
        <f t="shared" si="81"/>
        <v/>
      </c>
      <c r="CH278" s="32">
        <v>273</v>
      </c>
      <c r="CI278" s="32" t="s">
        <v>6</v>
      </c>
      <c r="CJ278" s="32" t="str">
        <f t="shared" si="82"/>
        <v/>
      </c>
      <c r="CK278" s="32" t="str">
        <f t="shared" si="83"/>
        <v/>
      </c>
      <c r="CL278" s="32" t="str">
        <f t="shared" si="84"/>
        <v/>
      </c>
      <c r="CM278" s="32" t="str">
        <f t="shared" si="85"/>
        <v/>
      </c>
      <c r="CN278" s="32" t="str">
        <f t="shared" si="86"/>
        <v/>
      </c>
    </row>
    <row r="279" spans="71:92" x14ac:dyDescent="0.3">
      <c r="BS279" s="32" t="str">
        <f>IF(Kiadasi_kiseroiv!$K$2=BT279,BV279,"")</f>
        <v/>
      </c>
      <c r="BT279" s="34" t="str">
        <f t="shared" si="87"/>
        <v/>
      </c>
      <c r="BU279" s="32" t="str">
        <f t="shared" si="76"/>
        <v/>
      </c>
      <c r="BV279" s="32" t="str">
        <f t="shared" si="88"/>
        <v/>
      </c>
      <c r="BW279" s="32" t="str">
        <f t="shared" si="77"/>
        <v/>
      </c>
      <c r="BX279" s="32" t="str">
        <f t="shared" si="89"/>
        <v/>
      </c>
      <c r="BY279" s="32" t="str">
        <f t="shared" si="90"/>
        <v/>
      </c>
      <c r="BZ279" s="32" t="str">
        <f t="shared" si="91"/>
        <v/>
      </c>
      <c r="CA279" s="32" t="str">
        <f t="shared" si="92"/>
        <v/>
      </c>
      <c r="CB279" s="33">
        <f>IF(COUNTIF($CD$7:CD279,CD279)=1,CD279,CD279+COUNTIF($CD$6:CD278,CD279))</f>
        <v>55425</v>
      </c>
      <c r="CC279" s="34">
        <f t="shared" si="78"/>
        <v>55153</v>
      </c>
      <c r="CD279" s="32">
        <f t="shared" si="93"/>
        <v>55153</v>
      </c>
      <c r="CE279" s="32">
        <f t="shared" si="79"/>
        <v>0</v>
      </c>
      <c r="CF279" s="32">
        <f t="shared" si="80"/>
        <v>0</v>
      </c>
      <c r="CG279" s="32" t="str">
        <f t="shared" si="81"/>
        <v/>
      </c>
      <c r="CH279" s="32">
        <v>274</v>
      </c>
      <c r="CI279" s="32" t="s">
        <v>6</v>
      </c>
      <c r="CJ279" s="32" t="str">
        <f t="shared" si="82"/>
        <v/>
      </c>
      <c r="CK279" s="32" t="str">
        <f t="shared" si="83"/>
        <v/>
      </c>
      <c r="CL279" s="32" t="str">
        <f t="shared" si="84"/>
        <v/>
      </c>
      <c r="CM279" s="32" t="str">
        <f t="shared" si="85"/>
        <v/>
      </c>
      <c r="CN279" s="32" t="str">
        <f t="shared" si="86"/>
        <v/>
      </c>
    </row>
    <row r="280" spans="71:92" x14ac:dyDescent="0.3">
      <c r="BS280" s="32" t="str">
        <f>IF(Kiadasi_kiseroiv!$K$2=BT280,BV280,"")</f>
        <v/>
      </c>
      <c r="BT280" s="34" t="str">
        <f t="shared" si="87"/>
        <v/>
      </c>
      <c r="BU280" s="32" t="str">
        <f t="shared" si="76"/>
        <v/>
      </c>
      <c r="BV280" s="32" t="str">
        <f t="shared" si="88"/>
        <v/>
      </c>
      <c r="BW280" s="32" t="str">
        <f t="shared" si="77"/>
        <v/>
      </c>
      <c r="BX280" s="32" t="str">
        <f t="shared" si="89"/>
        <v/>
      </c>
      <c r="BY280" s="32" t="str">
        <f t="shared" si="90"/>
        <v/>
      </c>
      <c r="BZ280" s="32" t="str">
        <f t="shared" si="91"/>
        <v/>
      </c>
      <c r="CA280" s="32" t="str">
        <f t="shared" si="92"/>
        <v/>
      </c>
      <c r="CB280" s="33">
        <f>IF(COUNTIF($CD$7:CD280,CD280)=1,CD280,CD280+COUNTIF($CD$6:CD279,CD280))</f>
        <v>55426</v>
      </c>
      <c r="CC280" s="34">
        <f t="shared" si="78"/>
        <v>55153</v>
      </c>
      <c r="CD280" s="32">
        <f t="shared" si="93"/>
        <v>55153</v>
      </c>
      <c r="CE280" s="32">
        <f t="shared" si="79"/>
        <v>0</v>
      </c>
      <c r="CF280" s="32">
        <f t="shared" si="80"/>
        <v>0</v>
      </c>
      <c r="CG280" s="32" t="str">
        <f t="shared" si="81"/>
        <v/>
      </c>
      <c r="CH280" s="32">
        <v>275</v>
      </c>
      <c r="CI280" s="32" t="s">
        <v>6</v>
      </c>
      <c r="CJ280" s="32" t="str">
        <f t="shared" si="82"/>
        <v/>
      </c>
      <c r="CK280" s="32" t="str">
        <f t="shared" si="83"/>
        <v/>
      </c>
      <c r="CL280" s="32" t="str">
        <f t="shared" si="84"/>
        <v/>
      </c>
      <c r="CM280" s="32" t="str">
        <f t="shared" si="85"/>
        <v/>
      </c>
      <c r="CN280" s="32" t="str">
        <f t="shared" si="86"/>
        <v/>
      </c>
    </row>
    <row r="281" spans="71:92" x14ac:dyDescent="0.3">
      <c r="BS281" s="32" t="str">
        <f>IF(Kiadasi_kiseroiv!$K$2=BT281,BV281,"")</f>
        <v/>
      </c>
      <c r="BT281" s="34" t="str">
        <f t="shared" si="87"/>
        <v/>
      </c>
      <c r="BU281" s="32" t="str">
        <f t="shared" si="76"/>
        <v/>
      </c>
      <c r="BV281" s="32" t="str">
        <f t="shared" si="88"/>
        <v/>
      </c>
      <c r="BW281" s="32" t="str">
        <f t="shared" si="77"/>
        <v/>
      </c>
      <c r="BX281" s="32" t="str">
        <f t="shared" si="89"/>
        <v/>
      </c>
      <c r="BY281" s="32" t="str">
        <f t="shared" si="90"/>
        <v/>
      </c>
      <c r="BZ281" s="32" t="str">
        <f t="shared" si="91"/>
        <v/>
      </c>
      <c r="CA281" s="32" t="str">
        <f t="shared" si="92"/>
        <v/>
      </c>
      <c r="CB281" s="33">
        <f>IF(COUNTIF($CD$7:CD281,CD281)=1,CD281,CD281+COUNTIF($CD$6:CD280,CD281))</f>
        <v>55427</v>
      </c>
      <c r="CC281" s="34">
        <f t="shared" si="78"/>
        <v>55153</v>
      </c>
      <c r="CD281" s="32">
        <f t="shared" si="93"/>
        <v>55153</v>
      </c>
      <c r="CE281" s="32">
        <f t="shared" si="79"/>
        <v>0</v>
      </c>
      <c r="CF281" s="32">
        <f t="shared" si="80"/>
        <v>0</v>
      </c>
      <c r="CG281" s="32" t="str">
        <f t="shared" si="81"/>
        <v/>
      </c>
      <c r="CH281" s="32">
        <v>276</v>
      </c>
      <c r="CI281" s="32" t="s">
        <v>6</v>
      </c>
      <c r="CJ281" s="32" t="str">
        <f t="shared" si="82"/>
        <v/>
      </c>
      <c r="CK281" s="32" t="str">
        <f t="shared" si="83"/>
        <v/>
      </c>
      <c r="CL281" s="32" t="str">
        <f t="shared" si="84"/>
        <v/>
      </c>
      <c r="CM281" s="32" t="str">
        <f t="shared" si="85"/>
        <v/>
      </c>
      <c r="CN281" s="32" t="str">
        <f t="shared" si="86"/>
        <v/>
      </c>
    </row>
    <row r="282" spans="71:92" x14ac:dyDescent="0.3">
      <c r="BS282" s="32" t="str">
        <f>IF(Kiadasi_kiseroiv!$K$2=BT282,BV282,"")</f>
        <v/>
      </c>
      <c r="BT282" s="34" t="str">
        <f t="shared" si="87"/>
        <v/>
      </c>
      <c r="BU282" s="32" t="str">
        <f t="shared" si="76"/>
        <v/>
      </c>
      <c r="BV282" s="32" t="str">
        <f t="shared" si="88"/>
        <v/>
      </c>
      <c r="BW282" s="32" t="str">
        <f t="shared" si="77"/>
        <v/>
      </c>
      <c r="BX282" s="32" t="str">
        <f t="shared" si="89"/>
        <v/>
      </c>
      <c r="BY282" s="32" t="str">
        <f t="shared" si="90"/>
        <v/>
      </c>
      <c r="BZ282" s="32" t="str">
        <f t="shared" si="91"/>
        <v/>
      </c>
      <c r="CA282" s="32" t="str">
        <f t="shared" si="92"/>
        <v/>
      </c>
      <c r="CB282" s="33">
        <f>IF(COUNTIF($CD$7:CD282,CD282)=1,CD282,CD282+COUNTIF($CD$6:CD281,CD282))</f>
        <v>55428</v>
      </c>
      <c r="CC282" s="34">
        <f t="shared" si="78"/>
        <v>55153</v>
      </c>
      <c r="CD282" s="32">
        <f t="shared" si="93"/>
        <v>55153</v>
      </c>
      <c r="CE282" s="32">
        <f t="shared" si="79"/>
        <v>0</v>
      </c>
      <c r="CF282" s="32">
        <f t="shared" si="80"/>
        <v>0</v>
      </c>
      <c r="CG282" s="32" t="str">
        <f t="shared" si="81"/>
        <v/>
      </c>
      <c r="CH282" s="32">
        <v>277</v>
      </c>
      <c r="CI282" s="32" t="s">
        <v>6</v>
      </c>
      <c r="CJ282" s="32" t="str">
        <f t="shared" si="82"/>
        <v/>
      </c>
      <c r="CK282" s="32" t="str">
        <f t="shared" si="83"/>
        <v/>
      </c>
      <c r="CL282" s="32" t="str">
        <f t="shared" si="84"/>
        <v/>
      </c>
      <c r="CM282" s="32" t="str">
        <f t="shared" si="85"/>
        <v/>
      </c>
      <c r="CN282" s="32" t="str">
        <f t="shared" si="86"/>
        <v/>
      </c>
    </row>
    <row r="283" spans="71:92" x14ac:dyDescent="0.3">
      <c r="BS283" s="32" t="str">
        <f>IF(Kiadasi_kiseroiv!$K$2=BT283,BV283,"")</f>
        <v/>
      </c>
      <c r="BT283" s="34" t="str">
        <f t="shared" si="87"/>
        <v/>
      </c>
      <c r="BU283" s="32" t="str">
        <f t="shared" si="76"/>
        <v/>
      </c>
      <c r="BV283" s="32" t="str">
        <f t="shared" si="88"/>
        <v/>
      </c>
      <c r="BW283" s="32" t="str">
        <f t="shared" si="77"/>
        <v/>
      </c>
      <c r="BX283" s="32" t="str">
        <f t="shared" si="89"/>
        <v/>
      </c>
      <c r="BY283" s="32" t="str">
        <f t="shared" si="90"/>
        <v/>
      </c>
      <c r="BZ283" s="32" t="str">
        <f t="shared" si="91"/>
        <v/>
      </c>
      <c r="CA283" s="32" t="str">
        <f t="shared" si="92"/>
        <v/>
      </c>
      <c r="CB283" s="33">
        <f>IF(COUNTIF($CD$7:CD283,CD283)=1,CD283,CD283+COUNTIF($CD$6:CD282,CD283))</f>
        <v>55429</v>
      </c>
      <c r="CC283" s="34">
        <f t="shared" si="78"/>
        <v>55153</v>
      </c>
      <c r="CD283" s="32">
        <f t="shared" si="93"/>
        <v>55153</v>
      </c>
      <c r="CE283" s="32">
        <f t="shared" si="79"/>
        <v>0</v>
      </c>
      <c r="CF283" s="32">
        <f t="shared" si="80"/>
        <v>0</v>
      </c>
      <c r="CG283" s="32" t="str">
        <f t="shared" si="81"/>
        <v/>
      </c>
      <c r="CH283" s="32">
        <v>278</v>
      </c>
      <c r="CI283" s="32" t="s">
        <v>6</v>
      </c>
      <c r="CJ283" s="32" t="str">
        <f t="shared" si="82"/>
        <v/>
      </c>
      <c r="CK283" s="32" t="str">
        <f t="shared" si="83"/>
        <v/>
      </c>
      <c r="CL283" s="32" t="str">
        <f t="shared" si="84"/>
        <v/>
      </c>
      <c r="CM283" s="32" t="str">
        <f t="shared" si="85"/>
        <v/>
      </c>
      <c r="CN283" s="32" t="str">
        <f t="shared" si="86"/>
        <v/>
      </c>
    </row>
    <row r="284" spans="71:92" x14ac:dyDescent="0.3">
      <c r="BS284" s="32" t="str">
        <f>IF(Kiadasi_kiseroiv!$K$2=BT284,BV284,"")</f>
        <v/>
      </c>
      <c r="BT284" s="34" t="str">
        <f t="shared" si="87"/>
        <v/>
      </c>
      <c r="BU284" s="32" t="str">
        <f t="shared" si="76"/>
        <v/>
      </c>
      <c r="BV284" s="32" t="str">
        <f t="shared" si="88"/>
        <v/>
      </c>
      <c r="BW284" s="32" t="str">
        <f t="shared" si="77"/>
        <v/>
      </c>
      <c r="BX284" s="32" t="str">
        <f t="shared" si="89"/>
        <v/>
      </c>
      <c r="BY284" s="32" t="str">
        <f t="shared" si="90"/>
        <v/>
      </c>
      <c r="BZ284" s="32" t="str">
        <f t="shared" si="91"/>
        <v/>
      </c>
      <c r="CA284" s="32" t="str">
        <f t="shared" si="92"/>
        <v/>
      </c>
      <c r="CB284" s="33">
        <f>IF(COUNTIF($CD$7:CD284,CD284)=1,CD284,CD284+COUNTIF($CD$6:CD283,CD284))</f>
        <v>55430</v>
      </c>
      <c r="CC284" s="34">
        <f t="shared" si="78"/>
        <v>55153</v>
      </c>
      <c r="CD284" s="32">
        <f t="shared" si="93"/>
        <v>55153</v>
      </c>
      <c r="CE284" s="32">
        <f t="shared" si="79"/>
        <v>0</v>
      </c>
      <c r="CF284" s="32">
        <f t="shared" si="80"/>
        <v>0</v>
      </c>
      <c r="CG284" s="32" t="str">
        <f t="shared" si="81"/>
        <v/>
      </c>
      <c r="CH284" s="32">
        <v>279</v>
      </c>
      <c r="CI284" s="32" t="s">
        <v>6</v>
      </c>
      <c r="CJ284" s="32" t="str">
        <f t="shared" si="82"/>
        <v/>
      </c>
      <c r="CK284" s="32" t="str">
        <f t="shared" si="83"/>
        <v/>
      </c>
      <c r="CL284" s="32" t="str">
        <f t="shared" si="84"/>
        <v/>
      </c>
      <c r="CM284" s="32" t="str">
        <f t="shared" si="85"/>
        <v/>
      </c>
      <c r="CN284" s="32" t="str">
        <f t="shared" si="86"/>
        <v/>
      </c>
    </row>
    <row r="285" spans="71:92" x14ac:dyDescent="0.3">
      <c r="BS285" s="32" t="str">
        <f>IF(Kiadasi_kiseroiv!$K$2=BT285,BV285,"")</f>
        <v/>
      </c>
      <c r="BT285" s="34" t="str">
        <f t="shared" si="87"/>
        <v/>
      </c>
      <c r="BU285" s="32" t="str">
        <f t="shared" si="76"/>
        <v/>
      </c>
      <c r="BV285" s="32" t="str">
        <f t="shared" si="88"/>
        <v/>
      </c>
      <c r="BW285" s="32" t="str">
        <f t="shared" si="77"/>
        <v/>
      </c>
      <c r="BX285" s="32" t="str">
        <f t="shared" si="89"/>
        <v/>
      </c>
      <c r="BY285" s="32" t="str">
        <f t="shared" si="90"/>
        <v/>
      </c>
      <c r="BZ285" s="32" t="str">
        <f t="shared" si="91"/>
        <v/>
      </c>
      <c r="CA285" s="32" t="str">
        <f t="shared" si="92"/>
        <v/>
      </c>
      <c r="CB285" s="33">
        <f>IF(COUNTIF($CD$7:CD285,CD285)=1,CD285,CD285+COUNTIF($CD$6:CD284,CD285))</f>
        <v>55431</v>
      </c>
      <c r="CC285" s="34">
        <f t="shared" si="78"/>
        <v>55153</v>
      </c>
      <c r="CD285" s="32">
        <f t="shared" si="93"/>
        <v>55153</v>
      </c>
      <c r="CE285" s="32">
        <f t="shared" si="79"/>
        <v>0</v>
      </c>
      <c r="CF285" s="32">
        <f t="shared" si="80"/>
        <v>0</v>
      </c>
      <c r="CG285" s="32" t="str">
        <f t="shared" si="81"/>
        <v/>
      </c>
      <c r="CH285" s="32">
        <v>280</v>
      </c>
      <c r="CI285" s="32" t="s">
        <v>6</v>
      </c>
      <c r="CJ285" s="32" t="str">
        <f t="shared" si="82"/>
        <v/>
      </c>
      <c r="CK285" s="32" t="str">
        <f t="shared" si="83"/>
        <v/>
      </c>
      <c r="CL285" s="32" t="str">
        <f t="shared" si="84"/>
        <v/>
      </c>
      <c r="CM285" s="32" t="str">
        <f t="shared" si="85"/>
        <v/>
      </c>
      <c r="CN285" s="32" t="str">
        <f t="shared" si="86"/>
        <v/>
      </c>
    </row>
    <row r="286" spans="71:92" x14ac:dyDescent="0.3">
      <c r="BS286" s="32" t="str">
        <f>IF(Kiadasi_kiseroiv!$K$2=BT286,BV286,"")</f>
        <v/>
      </c>
      <c r="BT286" s="34" t="str">
        <f t="shared" si="87"/>
        <v/>
      </c>
      <c r="BU286" s="32" t="str">
        <f t="shared" si="76"/>
        <v/>
      </c>
      <c r="BV286" s="32" t="str">
        <f t="shared" si="88"/>
        <v/>
      </c>
      <c r="BW286" s="32" t="str">
        <f t="shared" si="77"/>
        <v/>
      </c>
      <c r="BX286" s="32" t="str">
        <f t="shared" si="89"/>
        <v/>
      </c>
      <c r="BY286" s="32" t="str">
        <f t="shared" si="90"/>
        <v/>
      </c>
      <c r="BZ286" s="32" t="str">
        <f t="shared" si="91"/>
        <v/>
      </c>
      <c r="CA286" s="32" t="str">
        <f t="shared" si="92"/>
        <v/>
      </c>
      <c r="CB286" s="33">
        <f>IF(COUNTIF($CD$7:CD286,CD286)=1,CD286,CD286+COUNTIF($CD$6:CD285,CD286))</f>
        <v>55432</v>
      </c>
      <c r="CC286" s="34">
        <f t="shared" si="78"/>
        <v>55153</v>
      </c>
      <c r="CD286" s="32">
        <f t="shared" si="93"/>
        <v>55153</v>
      </c>
      <c r="CE286" s="32">
        <f t="shared" si="79"/>
        <v>0</v>
      </c>
      <c r="CF286" s="32">
        <f t="shared" si="80"/>
        <v>0</v>
      </c>
      <c r="CG286" s="32" t="str">
        <f t="shared" si="81"/>
        <v/>
      </c>
      <c r="CH286" s="32">
        <v>281</v>
      </c>
      <c r="CI286" s="32" t="s">
        <v>6</v>
      </c>
      <c r="CJ286" s="32" t="str">
        <f t="shared" si="82"/>
        <v/>
      </c>
      <c r="CK286" s="32" t="str">
        <f t="shared" si="83"/>
        <v/>
      </c>
      <c r="CL286" s="32" t="str">
        <f t="shared" si="84"/>
        <v/>
      </c>
      <c r="CM286" s="32" t="str">
        <f t="shared" si="85"/>
        <v/>
      </c>
      <c r="CN286" s="32" t="str">
        <f t="shared" si="86"/>
        <v/>
      </c>
    </row>
    <row r="287" spans="71:92" x14ac:dyDescent="0.3">
      <c r="BS287" s="32" t="str">
        <f>IF(Kiadasi_kiseroiv!$K$2=BT287,BV287,"")</f>
        <v/>
      </c>
      <c r="BT287" s="34" t="str">
        <f t="shared" si="87"/>
        <v/>
      </c>
      <c r="BU287" s="32" t="str">
        <f t="shared" si="76"/>
        <v/>
      </c>
      <c r="BV287" s="32" t="str">
        <f t="shared" si="88"/>
        <v/>
      </c>
      <c r="BW287" s="32" t="str">
        <f t="shared" si="77"/>
        <v/>
      </c>
      <c r="BX287" s="32" t="str">
        <f t="shared" si="89"/>
        <v/>
      </c>
      <c r="BY287" s="32" t="str">
        <f t="shared" si="90"/>
        <v/>
      </c>
      <c r="BZ287" s="32" t="str">
        <f t="shared" si="91"/>
        <v/>
      </c>
      <c r="CA287" s="32" t="str">
        <f t="shared" si="92"/>
        <v/>
      </c>
      <c r="CB287" s="33">
        <f>IF(COUNTIF($CD$7:CD287,CD287)=1,CD287,CD287+COUNTIF($CD$6:CD286,CD287))</f>
        <v>55433</v>
      </c>
      <c r="CC287" s="34">
        <f t="shared" si="78"/>
        <v>55153</v>
      </c>
      <c r="CD287" s="32">
        <f t="shared" si="93"/>
        <v>55153</v>
      </c>
      <c r="CE287" s="32">
        <f t="shared" si="79"/>
        <v>0</v>
      </c>
      <c r="CF287" s="32">
        <f t="shared" si="80"/>
        <v>0</v>
      </c>
      <c r="CG287" s="32" t="str">
        <f t="shared" si="81"/>
        <v/>
      </c>
      <c r="CH287" s="32">
        <v>282</v>
      </c>
      <c r="CI287" s="32" t="s">
        <v>6</v>
      </c>
      <c r="CJ287" s="32" t="str">
        <f t="shared" si="82"/>
        <v/>
      </c>
      <c r="CK287" s="32" t="str">
        <f t="shared" si="83"/>
        <v/>
      </c>
      <c r="CL287" s="32" t="str">
        <f t="shared" si="84"/>
        <v/>
      </c>
      <c r="CM287" s="32" t="str">
        <f t="shared" si="85"/>
        <v/>
      </c>
      <c r="CN287" s="32" t="str">
        <f t="shared" si="86"/>
        <v/>
      </c>
    </row>
    <row r="288" spans="71:92" x14ac:dyDescent="0.3">
      <c r="BS288" s="32" t="str">
        <f>IF(Kiadasi_kiseroiv!$K$2=BT288,BV288,"")</f>
        <v/>
      </c>
      <c r="BT288" s="34" t="str">
        <f t="shared" si="87"/>
        <v/>
      </c>
      <c r="BU288" s="32" t="str">
        <f t="shared" si="76"/>
        <v/>
      </c>
      <c r="BV288" s="32" t="str">
        <f t="shared" si="88"/>
        <v/>
      </c>
      <c r="BW288" s="32" t="str">
        <f t="shared" si="77"/>
        <v/>
      </c>
      <c r="BX288" s="32" t="str">
        <f t="shared" si="89"/>
        <v/>
      </c>
      <c r="BY288" s="32" t="str">
        <f t="shared" si="90"/>
        <v/>
      </c>
      <c r="BZ288" s="32" t="str">
        <f t="shared" si="91"/>
        <v/>
      </c>
      <c r="CA288" s="32" t="str">
        <f t="shared" si="92"/>
        <v/>
      </c>
      <c r="CB288" s="33">
        <f>IF(COUNTIF($CD$7:CD288,CD288)=1,CD288,CD288+COUNTIF($CD$6:CD287,CD288))</f>
        <v>55434</v>
      </c>
      <c r="CC288" s="34">
        <f t="shared" si="78"/>
        <v>55153</v>
      </c>
      <c r="CD288" s="32">
        <f t="shared" si="93"/>
        <v>55153</v>
      </c>
      <c r="CE288" s="32">
        <f t="shared" si="79"/>
        <v>0</v>
      </c>
      <c r="CF288" s="32">
        <f t="shared" si="80"/>
        <v>0</v>
      </c>
      <c r="CG288" s="32" t="str">
        <f t="shared" si="81"/>
        <v/>
      </c>
      <c r="CH288" s="32">
        <v>283</v>
      </c>
      <c r="CI288" s="32" t="s">
        <v>6</v>
      </c>
      <c r="CJ288" s="32" t="str">
        <f t="shared" si="82"/>
        <v/>
      </c>
      <c r="CK288" s="32" t="str">
        <f t="shared" si="83"/>
        <v/>
      </c>
      <c r="CL288" s="32" t="str">
        <f t="shared" si="84"/>
        <v/>
      </c>
      <c r="CM288" s="32" t="str">
        <f t="shared" si="85"/>
        <v/>
      </c>
      <c r="CN288" s="32" t="str">
        <f t="shared" si="86"/>
        <v/>
      </c>
    </row>
    <row r="289" spans="71:92" x14ac:dyDescent="0.3">
      <c r="BS289" s="32" t="str">
        <f>IF(Kiadasi_kiseroiv!$K$2=BT289,BV289,"")</f>
        <v/>
      </c>
      <c r="BT289" s="34" t="str">
        <f t="shared" si="87"/>
        <v/>
      </c>
      <c r="BU289" s="32" t="str">
        <f t="shared" si="76"/>
        <v/>
      </c>
      <c r="BV289" s="32" t="str">
        <f t="shared" si="88"/>
        <v/>
      </c>
      <c r="BW289" s="32" t="str">
        <f t="shared" si="77"/>
        <v/>
      </c>
      <c r="BX289" s="32" t="str">
        <f t="shared" si="89"/>
        <v/>
      </c>
      <c r="BY289" s="32" t="str">
        <f t="shared" si="90"/>
        <v/>
      </c>
      <c r="BZ289" s="32" t="str">
        <f t="shared" si="91"/>
        <v/>
      </c>
      <c r="CA289" s="32" t="str">
        <f t="shared" si="92"/>
        <v/>
      </c>
      <c r="CB289" s="33">
        <f>IF(COUNTIF($CD$7:CD289,CD289)=1,CD289,CD289+COUNTIF($CD$6:CD288,CD289))</f>
        <v>55435</v>
      </c>
      <c r="CC289" s="34">
        <f t="shared" si="78"/>
        <v>55153</v>
      </c>
      <c r="CD289" s="32">
        <f t="shared" si="93"/>
        <v>55153</v>
      </c>
      <c r="CE289" s="32">
        <f t="shared" si="79"/>
        <v>0</v>
      </c>
      <c r="CF289" s="32">
        <f t="shared" si="80"/>
        <v>0</v>
      </c>
      <c r="CG289" s="32" t="str">
        <f t="shared" si="81"/>
        <v/>
      </c>
      <c r="CH289" s="32">
        <v>284</v>
      </c>
      <c r="CI289" s="32" t="s">
        <v>6</v>
      </c>
      <c r="CJ289" s="32" t="str">
        <f t="shared" si="82"/>
        <v/>
      </c>
      <c r="CK289" s="32" t="str">
        <f t="shared" si="83"/>
        <v/>
      </c>
      <c r="CL289" s="32" t="str">
        <f t="shared" si="84"/>
        <v/>
      </c>
      <c r="CM289" s="32" t="str">
        <f t="shared" si="85"/>
        <v/>
      </c>
      <c r="CN289" s="32" t="str">
        <f t="shared" si="86"/>
        <v/>
      </c>
    </row>
    <row r="290" spans="71:92" x14ac:dyDescent="0.3">
      <c r="BS290" s="32" t="str">
        <f>IF(Kiadasi_kiseroiv!$K$2=BT290,BV290,"")</f>
        <v/>
      </c>
      <c r="BT290" s="34" t="str">
        <f t="shared" si="87"/>
        <v/>
      </c>
      <c r="BU290" s="32" t="str">
        <f t="shared" si="76"/>
        <v/>
      </c>
      <c r="BV290" s="32" t="str">
        <f t="shared" si="88"/>
        <v/>
      </c>
      <c r="BW290" s="32" t="str">
        <f t="shared" si="77"/>
        <v/>
      </c>
      <c r="BX290" s="32" t="str">
        <f t="shared" si="89"/>
        <v/>
      </c>
      <c r="BY290" s="32" t="str">
        <f t="shared" si="90"/>
        <v/>
      </c>
      <c r="BZ290" s="32" t="str">
        <f t="shared" si="91"/>
        <v/>
      </c>
      <c r="CA290" s="32" t="str">
        <f t="shared" si="92"/>
        <v/>
      </c>
      <c r="CB290" s="33">
        <f>IF(COUNTIF($CD$7:CD290,CD290)=1,CD290,CD290+COUNTIF($CD$6:CD289,CD290))</f>
        <v>55436</v>
      </c>
      <c r="CC290" s="34">
        <f t="shared" si="78"/>
        <v>55153</v>
      </c>
      <c r="CD290" s="32">
        <f t="shared" si="93"/>
        <v>55153</v>
      </c>
      <c r="CE290" s="32">
        <f t="shared" si="79"/>
        <v>0</v>
      </c>
      <c r="CF290" s="32">
        <f t="shared" si="80"/>
        <v>0</v>
      </c>
      <c r="CG290" s="32" t="str">
        <f t="shared" si="81"/>
        <v/>
      </c>
      <c r="CH290" s="32">
        <v>285</v>
      </c>
      <c r="CI290" s="32" t="s">
        <v>6</v>
      </c>
      <c r="CJ290" s="32" t="str">
        <f t="shared" si="82"/>
        <v/>
      </c>
      <c r="CK290" s="32" t="str">
        <f t="shared" si="83"/>
        <v/>
      </c>
      <c r="CL290" s="32" t="str">
        <f t="shared" si="84"/>
        <v/>
      </c>
      <c r="CM290" s="32" t="str">
        <f t="shared" si="85"/>
        <v/>
      </c>
      <c r="CN290" s="32" t="str">
        <f t="shared" si="86"/>
        <v/>
      </c>
    </row>
    <row r="291" spans="71:92" x14ac:dyDescent="0.3">
      <c r="BS291" s="32" t="str">
        <f>IF(Kiadasi_kiseroiv!$K$2=BT291,BV291,"")</f>
        <v/>
      </c>
      <c r="BT291" s="34" t="str">
        <f t="shared" si="87"/>
        <v/>
      </c>
      <c r="BU291" s="32" t="str">
        <f t="shared" si="76"/>
        <v/>
      </c>
      <c r="BV291" s="32" t="str">
        <f t="shared" si="88"/>
        <v/>
      </c>
      <c r="BW291" s="32" t="str">
        <f t="shared" si="77"/>
        <v/>
      </c>
      <c r="BX291" s="32" t="str">
        <f t="shared" si="89"/>
        <v/>
      </c>
      <c r="BY291" s="32" t="str">
        <f t="shared" si="90"/>
        <v/>
      </c>
      <c r="BZ291" s="32" t="str">
        <f t="shared" si="91"/>
        <v/>
      </c>
      <c r="CA291" s="32" t="str">
        <f t="shared" si="92"/>
        <v/>
      </c>
      <c r="CB291" s="33">
        <f>IF(COUNTIF($CD$7:CD291,CD291)=1,CD291,CD291+COUNTIF($CD$6:CD290,CD291))</f>
        <v>55437</v>
      </c>
      <c r="CC291" s="34">
        <f t="shared" si="78"/>
        <v>55153</v>
      </c>
      <c r="CD291" s="32">
        <f t="shared" si="93"/>
        <v>55153</v>
      </c>
      <c r="CE291" s="32">
        <f t="shared" si="79"/>
        <v>0</v>
      </c>
      <c r="CF291" s="32">
        <f t="shared" si="80"/>
        <v>0</v>
      </c>
      <c r="CG291" s="32" t="str">
        <f t="shared" si="81"/>
        <v/>
      </c>
      <c r="CH291" s="32">
        <v>286</v>
      </c>
      <c r="CI291" s="32" t="s">
        <v>6</v>
      </c>
      <c r="CJ291" s="32" t="str">
        <f t="shared" si="82"/>
        <v/>
      </c>
      <c r="CK291" s="32" t="str">
        <f t="shared" si="83"/>
        <v/>
      </c>
      <c r="CL291" s="32" t="str">
        <f t="shared" si="84"/>
        <v/>
      </c>
      <c r="CM291" s="32" t="str">
        <f t="shared" si="85"/>
        <v/>
      </c>
      <c r="CN291" s="32" t="str">
        <f t="shared" si="86"/>
        <v/>
      </c>
    </row>
    <row r="292" spans="71:92" x14ac:dyDescent="0.3">
      <c r="BS292" s="32" t="str">
        <f>IF(Kiadasi_kiseroiv!$K$2=BT292,BV292,"")</f>
        <v/>
      </c>
      <c r="BT292" s="34" t="str">
        <f t="shared" si="87"/>
        <v/>
      </c>
      <c r="BU292" s="32" t="str">
        <f t="shared" si="76"/>
        <v/>
      </c>
      <c r="BV292" s="32" t="str">
        <f t="shared" si="88"/>
        <v/>
      </c>
      <c r="BW292" s="32" t="str">
        <f t="shared" si="77"/>
        <v/>
      </c>
      <c r="BX292" s="32" t="str">
        <f t="shared" si="89"/>
        <v/>
      </c>
      <c r="BY292" s="32" t="str">
        <f t="shared" si="90"/>
        <v/>
      </c>
      <c r="BZ292" s="32" t="str">
        <f t="shared" si="91"/>
        <v/>
      </c>
      <c r="CA292" s="32" t="str">
        <f t="shared" si="92"/>
        <v/>
      </c>
      <c r="CB292" s="33">
        <f>IF(COUNTIF($CD$7:CD292,CD292)=1,CD292,CD292+COUNTIF($CD$6:CD291,CD292))</f>
        <v>55438</v>
      </c>
      <c r="CC292" s="34">
        <f t="shared" si="78"/>
        <v>55153</v>
      </c>
      <c r="CD292" s="32">
        <f t="shared" si="93"/>
        <v>55153</v>
      </c>
      <c r="CE292" s="32">
        <f t="shared" si="79"/>
        <v>0</v>
      </c>
      <c r="CF292" s="32">
        <f t="shared" si="80"/>
        <v>0</v>
      </c>
      <c r="CG292" s="32" t="str">
        <f t="shared" si="81"/>
        <v/>
      </c>
      <c r="CH292" s="32">
        <v>287</v>
      </c>
      <c r="CI292" s="32" t="s">
        <v>6</v>
      </c>
      <c r="CJ292" s="32" t="str">
        <f t="shared" si="82"/>
        <v/>
      </c>
      <c r="CK292" s="32" t="str">
        <f t="shared" si="83"/>
        <v/>
      </c>
      <c r="CL292" s="32" t="str">
        <f t="shared" si="84"/>
        <v/>
      </c>
      <c r="CM292" s="32" t="str">
        <f t="shared" si="85"/>
        <v/>
      </c>
      <c r="CN292" s="32" t="str">
        <f t="shared" si="86"/>
        <v/>
      </c>
    </row>
    <row r="293" spans="71:92" x14ac:dyDescent="0.3">
      <c r="BS293" s="32" t="str">
        <f>IF(Kiadasi_kiseroiv!$K$2=BT293,BV293,"")</f>
        <v/>
      </c>
      <c r="BT293" s="34" t="str">
        <f t="shared" si="87"/>
        <v/>
      </c>
      <c r="BU293" s="32" t="str">
        <f t="shared" si="76"/>
        <v/>
      </c>
      <c r="BV293" s="32" t="str">
        <f t="shared" si="88"/>
        <v/>
      </c>
      <c r="BW293" s="32" t="str">
        <f t="shared" si="77"/>
        <v/>
      </c>
      <c r="BX293" s="32" t="str">
        <f t="shared" si="89"/>
        <v/>
      </c>
      <c r="BY293" s="32" t="str">
        <f t="shared" si="90"/>
        <v/>
      </c>
      <c r="BZ293" s="32" t="str">
        <f t="shared" si="91"/>
        <v/>
      </c>
      <c r="CA293" s="32" t="str">
        <f t="shared" si="92"/>
        <v/>
      </c>
      <c r="CB293" s="33">
        <f>IF(COUNTIF($CD$7:CD293,CD293)=1,CD293,CD293+COUNTIF($CD$6:CD292,CD293))</f>
        <v>55439</v>
      </c>
      <c r="CC293" s="34">
        <f t="shared" si="78"/>
        <v>55153</v>
      </c>
      <c r="CD293" s="32">
        <f t="shared" si="93"/>
        <v>55153</v>
      </c>
      <c r="CE293" s="32">
        <f t="shared" si="79"/>
        <v>0</v>
      </c>
      <c r="CF293" s="32">
        <f t="shared" si="80"/>
        <v>0</v>
      </c>
      <c r="CG293" s="32" t="str">
        <f t="shared" si="81"/>
        <v/>
      </c>
      <c r="CH293" s="32">
        <v>288</v>
      </c>
      <c r="CI293" s="32" t="s">
        <v>6</v>
      </c>
      <c r="CJ293" s="32" t="str">
        <f t="shared" si="82"/>
        <v/>
      </c>
      <c r="CK293" s="32" t="str">
        <f t="shared" si="83"/>
        <v/>
      </c>
      <c r="CL293" s="32" t="str">
        <f t="shared" si="84"/>
        <v/>
      </c>
      <c r="CM293" s="32" t="str">
        <f t="shared" si="85"/>
        <v/>
      </c>
      <c r="CN293" s="32" t="str">
        <f t="shared" si="86"/>
        <v/>
      </c>
    </row>
    <row r="294" spans="71:92" x14ac:dyDescent="0.3">
      <c r="BS294" s="32" t="str">
        <f>IF(Kiadasi_kiseroiv!$K$2=BT294,BV294,"")</f>
        <v/>
      </c>
      <c r="BT294" s="34" t="str">
        <f t="shared" si="87"/>
        <v/>
      </c>
      <c r="BU294" s="32" t="str">
        <f t="shared" si="76"/>
        <v/>
      </c>
      <c r="BV294" s="32" t="str">
        <f t="shared" si="88"/>
        <v/>
      </c>
      <c r="BW294" s="32" t="str">
        <f t="shared" si="77"/>
        <v/>
      </c>
      <c r="BX294" s="32" t="str">
        <f t="shared" si="89"/>
        <v/>
      </c>
      <c r="BY294" s="32" t="str">
        <f t="shared" si="90"/>
        <v/>
      </c>
      <c r="BZ294" s="32" t="str">
        <f t="shared" si="91"/>
        <v/>
      </c>
      <c r="CA294" s="32" t="str">
        <f t="shared" si="92"/>
        <v/>
      </c>
      <c r="CB294" s="33">
        <f>IF(COUNTIF($CD$7:CD294,CD294)=1,CD294,CD294+COUNTIF($CD$6:CD293,CD294))</f>
        <v>55440</v>
      </c>
      <c r="CC294" s="34">
        <f t="shared" si="78"/>
        <v>55153</v>
      </c>
      <c r="CD294" s="32">
        <f t="shared" si="93"/>
        <v>55153</v>
      </c>
      <c r="CE294" s="32">
        <f t="shared" si="79"/>
        <v>0</v>
      </c>
      <c r="CF294" s="32">
        <f t="shared" si="80"/>
        <v>0</v>
      </c>
      <c r="CG294" s="32" t="str">
        <f t="shared" si="81"/>
        <v/>
      </c>
      <c r="CH294" s="32">
        <v>289</v>
      </c>
      <c r="CI294" s="32" t="s">
        <v>6</v>
      </c>
      <c r="CJ294" s="32" t="str">
        <f t="shared" si="82"/>
        <v/>
      </c>
      <c r="CK294" s="32" t="str">
        <f t="shared" si="83"/>
        <v/>
      </c>
      <c r="CL294" s="32" t="str">
        <f t="shared" si="84"/>
        <v/>
      </c>
      <c r="CM294" s="32" t="str">
        <f t="shared" si="85"/>
        <v/>
      </c>
      <c r="CN294" s="32" t="str">
        <f t="shared" si="86"/>
        <v/>
      </c>
    </row>
    <row r="295" spans="71:92" x14ac:dyDescent="0.3">
      <c r="BS295" s="32" t="str">
        <f>IF(Kiadasi_kiseroiv!$K$2=BT295,BV295,"")</f>
        <v/>
      </c>
      <c r="BT295" s="34" t="str">
        <f t="shared" si="87"/>
        <v/>
      </c>
      <c r="BU295" s="32" t="str">
        <f t="shared" si="76"/>
        <v/>
      </c>
      <c r="BV295" s="32" t="str">
        <f t="shared" si="88"/>
        <v/>
      </c>
      <c r="BW295" s="32" t="str">
        <f t="shared" si="77"/>
        <v/>
      </c>
      <c r="BX295" s="32" t="str">
        <f t="shared" si="89"/>
        <v/>
      </c>
      <c r="BY295" s="32" t="str">
        <f t="shared" si="90"/>
        <v/>
      </c>
      <c r="BZ295" s="32" t="str">
        <f t="shared" si="91"/>
        <v/>
      </c>
      <c r="CA295" s="32" t="str">
        <f t="shared" si="92"/>
        <v/>
      </c>
      <c r="CB295" s="33">
        <f>IF(COUNTIF($CD$7:CD295,CD295)=1,CD295,CD295+COUNTIF($CD$6:CD294,CD295))</f>
        <v>55441</v>
      </c>
      <c r="CC295" s="34">
        <f t="shared" si="78"/>
        <v>55153</v>
      </c>
      <c r="CD295" s="32">
        <f t="shared" si="93"/>
        <v>55153</v>
      </c>
      <c r="CE295" s="32">
        <f t="shared" si="79"/>
        <v>0</v>
      </c>
      <c r="CF295" s="32">
        <f t="shared" si="80"/>
        <v>0</v>
      </c>
      <c r="CG295" s="32" t="str">
        <f t="shared" si="81"/>
        <v/>
      </c>
      <c r="CH295" s="32">
        <v>290</v>
      </c>
      <c r="CI295" s="32" t="s">
        <v>6</v>
      </c>
      <c r="CJ295" s="32" t="str">
        <f t="shared" si="82"/>
        <v/>
      </c>
      <c r="CK295" s="32" t="str">
        <f t="shared" si="83"/>
        <v/>
      </c>
      <c r="CL295" s="32" t="str">
        <f t="shared" si="84"/>
        <v/>
      </c>
      <c r="CM295" s="32" t="str">
        <f t="shared" si="85"/>
        <v/>
      </c>
      <c r="CN295" s="32" t="str">
        <f t="shared" si="86"/>
        <v/>
      </c>
    </row>
    <row r="296" spans="71:92" x14ac:dyDescent="0.3">
      <c r="BS296" s="32" t="str">
        <f>IF(Kiadasi_kiseroiv!$K$2=BT296,BV296,"")</f>
        <v/>
      </c>
      <c r="BT296" s="34" t="str">
        <f t="shared" si="87"/>
        <v/>
      </c>
      <c r="BU296" s="32" t="str">
        <f t="shared" si="76"/>
        <v/>
      </c>
      <c r="BV296" s="32" t="str">
        <f t="shared" si="88"/>
        <v/>
      </c>
      <c r="BW296" s="32" t="str">
        <f t="shared" si="77"/>
        <v/>
      </c>
      <c r="BX296" s="32" t="str">
        <f t="shared" si="89"/>
        <v/>
      </c>
      <c r="BY296" s="32" t="str">
        <f t="shared" si="90"/>
        <v/>
      </c>
      <c r="BZ296" s="32" t="str">
        <f t="shared" si="91"/>
        <v/>
      </c>
      <c r="CA296" s="32" t="str">
        <f t="shared" si="92"/>
        <v/>
      </c>
      <c r="CB296" s="33">
        <f>IF(COUNTIF($CD$7:CD296,CD296)=1,CD296,CD296+COUNTIF($CD$6:CD295,CD296))</f>
        <v>55442</v>
      </c>
      <c r="CC296" s="34">
        <f t="shared" si="78"/>
        <v>55153</v>
      </c>
      <c r="CD296" s="32">
        <f t="shared" si="93"/>
        <v>55153</v>
      </c>
      <c r="CE296" s="32">
        <f t="shared" si="79"/>
        <v>0</v>
      </c>
      <c r="CF296" s="32">
        <f t="shared" si="80"/>
        <v>0</v>
      </c>
      <c r="CG296" s="32" t="str">
        <f t="shared" si="81"/>
        <v/>
      </c>
      <c r="CH296" s="32">
        <v>291</v>
      </c>
      <c r="CI296" s="32" t="s">
        <v>6</v>
      </c>
      <c r="CJ296" s="32" t="str">
        <f t="shared" si="82"/>
        <v/>
      </c>
      <c r="CK296" s="32" t="str">
        <f t="shared" si="83"/>
        <v/>
      </c>
      <c r="CL296" s="32" t="str">
        <f t="shared" si="84"/>
        <v/>
      </c>
      <c r="CM296" s="32" t="str">
        <f t="shared" si="85"/>
        <v/>
      </c>
      <c r="CN296" s="32" t="str">
        <f t="shared" si="86"/>
        <v/>
      </c>
    </row>
    <row r="297" spans="71:92" x14ac:dyDescent="0.3">
      <c r="BS297" s="32" t="str">
        <f>IF(Kiadasi_kiseroiv!$K$2=BT297,BV297,"")</f>
        <v/>
      </c>
      <c r="BT297" s="34" t="str">
        <f t="shared" si="87"/>
        <v/>
      </c>
      <c r="BU297" s="32" t="str">
        <f t="shared" si="76"/>
        <v/>
      </c>
      <c r="BV297" s="32" t="str">
        <f t="shared" si="88"/>
        <v/>
      </c>
      <c r="BW297" s="32" t="str">
        <f t="shared" si="77"/>
        <v/>
      </c>
      <c r="BX297" s="32" t="str">
        <f t="shared" si="89"/>
        <v/>
      </c>
      <c r="BY297" s="32" t="str">
        <f t="shared" si="90"/>
        <v/>
      </c>
      <c r="BZ297" s="32" t="str">
        <f t="shared" si="91"/>
        <v/>
      </c>
      <c r="CA297" s="32" t="str">
        <f t="shared" si="92"/>
        <v/>
      </c>
      <c r="CB297" s="33">
        <f>IF(COUNTIF($CD$7:CD297,CD297)=1,CD297,CD297+COUNTIF($CD$6:CD296,CD297))</f>
        <v>55443</v>
      </c>
      <c r="CC297" s="34">
        <f t="shared" si="78"/>
        <v>55153</v>
      </c>
      <c r="CD297" s="32">
        <f t="shared" si="93"/>
        <v>55153</v>
      </c>
      <c r="CE297" s="32">
        <f t="shared" si="79"/>
        <v>0</v>
      </c>
      <c r="CF297" s="32">
        <f t="shared" si="80"/>
        <v>0</v>
      </c>
      <c r="CG297" s="32" t="str">
        <f t="shared" si="81"/>
        <v/>
      </c>
      <c r="CH297" s="32">
        <v>292</v>
      </c>
      <c r="CI297" s="32" t="s">
        <v>6</v>
      </c>
      <c r="CJ297" s="32" t="str">
        <f t="shared" si="82"/>
        <v/>
      </c>
      <c r="CK297" s="32" t="str">
        <f t="shared" si="83"/>
        <v/>
      </c>
      <c r="CL297" s="32" t="str">
        <f t="shared" si="84"/>
        <v/>
      </c>
      <c r="CM297" s="32" t="str">
        <f t="shared" si="85"/>
        <v/>
      </c>
      <c r="CN297" s="32" t="str">
        <f t="shared" si="86"/>
        <v/>
      </c>
    </row>
    <row r="298" spans="71:92" x14ac:dyDescent="0.3">
      <c r="BS298" s="32" t="str">
        <f>IF(Kiadasi_kiseroiv!$K$2=BT298,BV298,"")</f>
        <v/>
      </c>
      <c r="BT298" s="34" t="str">
        <f t="shared" si="87"/>
        <v/>
      </c>
      <c r="BU298" s="32" t="str">
        <f t="shared" si="76"/>
        <v/>
      </c>
      <c r="BV298" s="32" t="str">
        <f t="shared" si="88"/>
        <v/>
      </c>
      <c r="BW298" s="32" t="str">
        <f t="shared" si="77"/>
        <v/>
      </c>
      <c r="BX298" s="32" t="str">
        <f t="shared" si="89"/>
        <v/>
      </c>
      <c r="BY298" s="32" t="str">
        <f t="shared" si="90"/>
        <v/>
      </c>
      <c r="BZ298" s="32" t="str">
        <f t="shared" si="91"/>
        <v/>
      </c>
      <c r="CA298" s="32" t="str">
        <f t="shared" si="92"/>
        <v/>
      </c>
      <c r="CB298" s="33">
        <f>IF(COUNTIF($CD$7:CD298,CD298)=1,CD298,CD298+COUNTIF($CD$6:CD297,CD298))</f>
        <v>55444</v>
      </c>
      <c r="CC298" s="34">
        <f t="shared" si="78"/>
        <v>55153</v>
      </c>
      <c r="CD298" s="32">
        <f t="shared" si="93"/>
        <v>55153</v>
      </c>
      <c r="CE298" s="32">
        <f t="shared" si="79"/>
        <v>0</v>
      </c>
      <c r="CF298" s="32">
        <f t="shared" si="80"/>
        <v>0</v>
      </c>
      <c r="CG298" s="32" t="str">
        <f t="shared" si="81"/>
        <v/>
      </c>
      <c r="CH298" s="32">
        <v>293</v>
      </c>
      <c r="CI298" s="32" t="s">
        <v>6</v>
      </c>
      <c r="CJ298" s="32" t="str">
        <f t="shared" si="82"/>
        <v/>
      </c>
      <c r="CK298" s="32" t="str">
        <f t="shared" si="83"/>
        <v/>
      </c>
      <c r="CL298" s="32" t="str">
        <f t="shared" si="84"/>
        <v/>
      </c>
      <c r="CM298" s="32" t="str">
        <f t="shared" si="85"/>
        <v/>
      </c>
      <c r="CN298" s="32" t="str">
        <f t="shared" si="86"/>
        <v/>
      </c>
    </row>
    <row r="299" spans="71:92" x14ac:dyDescent="0.3">
      <c r="BS299" s="32" t="str">
        <f>IF(Kiadasi_kiseroiv!$K$2=BT299,BV299,"")</f>
        <v/>
      </c>
      <c r="BT299" s="34" t="str">
        <f t="shared" si="87"/>
        <v/>
      </c>
      <c r="BU299" s="32" t="str">
        <f t="shared" si="76"/>
        <v/>
      </c>
      <c r="BV299" s="32" t="str">
        <f t="shared" si="88"/>
        <v/>
      </c>
      <c r="BW299" s="32" t="str">
        <f t="shared" si="77"/>
        <v/>
      </c>
      <c r="BX299" s="32" t="str">
        <f t="shared" si="89"/>
        <v/>
      </c>
      <c r="BY299" s="32" t="str">
        <f t="shared" si="90"/>
        <v/>
      </c>
      <c r="BZ299" s="32" t="str">
        <f t="shared" si="91"/>
        <v/>
      </c>
      <c r="CA299" s="32" t="str">
        <f t="shared" si="92"/>
        <v/>
      </c>
      <c r="CB299" s="33">
        <f>IF(COUNTIF($CD$7:CD299,CD299)=1,CD299,CD299+COUNTIF($CD$6:CD298,CD299))</f>
        <v>55445</v>
      </c>
      <c r="CC299" s="34">
        <f t="shared" si="78"/>
        <v>55153</v>
      </c>
      <c r="CD299" s="32">
        <f t="shared" si="93"/>
        <v>55153</v>
      </c>
      <c r="CE299" s="32">
        <f t="shared" si="79"/>
        <v>0</v>
      </c>
      <c r="CF299" s="32">
        <f t="shared" si="80"/>
        <v>0</v>
      </c>
      <c r="CG299" s="32" t="str">
        <f t="shared" si="81"/>
        <v/>
      </c>
      <c r="CH299" s="32">
        <v>294</v>
      </c>
      <c r="CI299" s="32" t="s">
        <v>6</v>
      </c>
      <c r="CJ299" s="32" t="str">
        <f t="shared" si="82"/>
        <v/>
      </c>
      <c r="CK299" s="32" t="str">
        <f t="shared" si="83"/>
        <v/>
      </c>
      <c r="CL299" s="32" t="str">
        <f t="shared" si="84"/>
        <v/>
      </c>
      <c r="CM299" s="32" t="str">
        <f t="shared" si="85"/>
        <v/>
      </c>
      <c r="CN299" s="32" t="str">
        <f t="shared" si="86"/>
        <v/>
      </c>
    </row>
    <row r="300" spans="71:92" x14ac:dyDescent="0.3">
      <c r="BS300" s="32" t="str">
        <f>IF(Kiadasi_kiseroiv!$K$2=BT300,BV300,"")</f>
        <v/>
      </c>
      <c r="BT300" s="34" t="str">
        <f t="shared" si="87"/>
        <v/>
      </c>
      <c r="BU300" s="32" t="str">
        <f t="shared" si="76"/>
        <v/>
      </c>
      <c r="BV300" s="32" t="str">
        <f t="shared" si="88"/>
        <v/>
      </c>
      <c r="BW300" s="32" t="str">
        <f t="shared" si="77"/>
        <v/>
      </c>
      <c r="BX300" s="32" t="str">
        <f t="shared" si="89"/>
        <v/>
      </c>
      <c r="BY300" s="32" t="str">
        <f t="shared" si="90"/>
        <v/>
      </c>
      <c r="BZ300" s="32" t="str">
        <f t="shared" si="91"/>
        <v/>
      </c>
      <c r="CA300" s="32" t="str">
        <f t="shared" si="92"/>
        <v/>
      </c>
      <c r="CB300" s="33">
        <f>IF(COUNTIF($CD$7:CD300,CD300)=1,CD300,CD300+COUNTIF($CD$6:CD299,CD300))</f>
        <v>55446</v>
      </c>
      <c r="CC300" s="34">
        <f t="shared" si="78"/>
        <v>55153</v>
      </c>
      <c r="CD300" s="32">
        <f t="shared" si="93"/>
        <v>55153</v>
      </c>
      <c r="CE300" s="32">
        <f t="shared" si="79"/>
        <v>0</v>
      </c>
      <c r="CF300" s="32">
        <f t="shared" si="80"/>
        <v>0</v>
      </c>
      <c r="CG300" s="32" t="str">
        <f t="shared" si="81"/>
        <v/>
      </c>
      <c r="CH300" s="32">
        <v>295</v>
      </c>
      <c r="CI300" s="32" t="s">
        <v>6</v>
      </c>
      <c r="CJ300" s="32" t="str">
        <f t="shared" si="82"/>
        <v/>
      </c>
      <c r="CK300" s="32" t="str">
        <f t="shared" si="83"/>
        <v/>
      </c>
      <c r="CL300" s="32" t="str">
        <f t="shared" si="84"/>
        <v/>
      </c>
      <c r="CM300" s="32" t="str">
        <f t="shared" si="85"/>
        <v/>
      </c>
      <c r="CN300" s="32" t="str">
        <f t="shared" si="86"/>
        <v/>
      </c>
    </row>
    <row r="301" spans="71:92" x14ac:dyDescent="0.3">
      <c r="BS301" s="32" t="str">
        <f>IF(Kiadasi_kiseroiv!$K$2=BT301,BV301,"")</f>
        <v/>
      </c>
      <c r="BT301" s="34" t="str">
        <f t="shared" si="87"/>
        <v/>
      </c>
      <c r="BU301" s="32" t="str">
        <f t="shared" si="76"/>
        <v/>
      </c>
      <c r="BV301" s="32" t="str">
        <f t="shared" si="88"/>
        <v/>
      </c>
      <c r="BW301" s="32" t="str">
        <f t="shared" si="77"/>
        <v/>
      </c>
      <c r="BX301" s="32" t="str">
        <f t="shared" si="89"/>
        <v/>
      </c>
      <c r="BY301" s="32" t="str">
        <f t="shared" si="90"/>
        <v/>
      </c>
      <c r="BZ301" s="32" t="str">
        <f t="shared" si="91"/>
        <v/>
      </c>
      <c r="CA301" s="32" t="str">
        <f t="shared" si="92"/>
        <v/>
      </c>
      <c r="CB301" s="33">
        <f>IF(COUNTIF($CD$7:CD301,CD301)=1,CD301,CD301+COUNTIF($CD$6:CD300,CD301))</f>
        <v>55447</v>
      </c>
      <c r="CC301" s="34">
        <f t="shared" si="78"/>
        <v>55153</v>
      </c>
      <c r="CD301" s="32">
        <f t="shared" si="93"/>
        <v>55153</v>
      </c>
      <c r="CE301" s="32">
        <f t="shared" si="79"/>
        <v>0</v>
      </c>
      <c r="CF301" s="32">
        <f t="shared" si="80"/>
        <v>0</v>
      </c>
      <c r="CG301" s="32" t="str">
        <f t="shared" si="81"/>
        <v/>
      </c>
      <c r="CH301" s="32">
        <v>296</v>
      </c>
      <c r="CI301" s="32" t="s">
        <v>6</v>
      </c>
      <c r="CJ301" s="32" t="str">
        <f t="shared" si="82"/>
        <v/>
      </c>
      <c r="CK301" s="32" t="str">
        <f t="shared" si="83"/>
        <v/>
      </c>
      <c r="CL301" s="32" t="str">
        <f t="shared" si="84"/>
        <v/>
      </c>
      <c r="CM301" s="32" t="str">
        <f t="shared" si="85"/>
        <v/>
      </c>
      <c r="CN301" s="32" t="str">
        <f t="shared" si="86"/>
        <v/>
      </c>
    </row>
    <row r="302" spans="71:92" x14ac:dyDescent="0.3">
      <c r="BS302" s="32" t="str">
        <f>IF(Kiadasi_kiseroiv!$K$2=BT302,BV302,"")</f>
        <v/>
      </c>
      <c r="BT302" s="34" t="str">
        <f t="shared" si="87"/>
        <v/>
      </c>
      <c r="BU302" s="32" t="str">
        <f t="shared" si="76"/>
        <v/>
      </c>
      <c r="BV302" s="32" t="str">
        <f t="shared" si="88"/>
        <v/>
      </c>
      <c r="BW302" s="32" t="str">
        <f t="shared" si="77"/>
        <v/>
      </c>
      <c r="BX302" s="32" t="str">
        <f t="shared" si="89"/>
        <v/>
      </c>
      <c r="BY302" s="32" t="str">
        <f t="shared" si="90"/>
        <v/>
      </c>
      <c r="BZ302" s="32" t="str">
        <f t="shared" si="91"/>
        <v/>
      </c>
      <c r="CA302" s="32" t="str">
        <f t="shared" si="92"/>
        <v/>
      </c>
      <c r="CB302" s="33">
        <f>IF(COUNTIF($CD$7:CD302,CD302)=1,CD302,CD302+COUNTIF($CD$6:CD301,CD302))</f>
        <v>55448</v>
      </c>
      <c r="CC302" s="34">
        <f t="shared" si="78"/>
        <v>55153</v>
      </c>
      <c r="CD302" s="32">
        <f t="shared" si="93"/>
        <v>55153</v>
      </c>
      <c r="CE302" s="32">
        <f t="shared" si="79"/>
        <v>0</v>
      </c>
      <c r="CF302" s="32">
        <f t="shared" si="80"/>
        <v>0</v>
      </c>
      <c r="CG302" s="32" t="str">
        <f t="shared" si="81"/>
        <v/>
      </c>
      <c r="CH302" s="32">
        <v>297</v>
      </c>
      <c r="CI302" s="32" t="s">
        <v>6</v>
      </c>
      <c r="CJ302" s="32" t="str">
        <f t="shared" si="82"/>
        <v/>
      </c>
      <c r="CK302" s="32" t="str">
        <f t="shared" si="83"/>
        <v/>
      </c>
      <c r="CL302" s="32" t="str">
        <f t="shared" si="84"/>
        <v/>
      </c>
      <c r="CM302" s="32" t="str">
        <f t="shared" si="85"/>
        <v/>
      </c>
      <c r="CN302" s="32" t="str">
        <f t="shared" si="86"/>
        <v/>
      </c>
    </row>
    <row r="303" spans="71:92" x14ac:dyDescent="0.3">
      <c r="BS303" s="32" t="str">
        <f>IF(Kiadasi_kiseroiv!$K$2=BT303,BV303,"")</f>
        <v/>
      </c>
      <c r="BT303" s="34" t="str">
        <f t="shared" si="87"/>
        <v/>
      </c>
      <c r="BU303" s="32" t="str">
        <f t="shared" si="76"/>
        <v/>
      </c>
      <c r="BV303" s="32" t="str">
        <f t="shared" si="88"/>
        <v/>
      </c>
      <c r="BW303" s="32" t="str">
        <f t="shared" si="77"/>
        <v/>
      </c>
      <c r="BX303" s="32" t="str">
        <f t="shared" si="89"/>
        <v/>
      </c>
      <c r="BY303" s="32" t="str">
        <f t="shared" si="90"/>
        <v/>
      </c>
      <c r="BZ303" s="32" t="str">
        <f t="shared" si="91"/>
        <v/>
      </c>
      <c r="CA303" s="32" t="str">
        <f t="shared" si="92"/>
        <v/>
      </c>
      <c r="CB303" s="33">
        <f>IF(COUNTIF($CD$7:CD303,CD303)=1,CD303,CD303+COUNTIF($CD$6:CD302,CD303))</f>
        <v>55449</v>
      </c>
      <c r="CC303" s="34">
        <f t="shared" si="78"/>
        <v>55153</v>
      </c>
      <c r="CD303" s="32">
        <f t="shared" si="93"/>
        <v>55153</v>
      </c>
      <c r="CE303" s="32">
        <f t="shared" si="79"/>
        <v>0</v>
      </c>
      <c r="CF303" s="32">
        <f t="shared" si="80"/>
        <v>0</v>
      </c>
      <c r="CG303" s="32" t="str">
        <f t="shared" si="81"/>
        <v/>
      </c>
      <c r="CH303" s="32">
        <v>298</v>
      </c>
      <c r="CI303" s="32" t="s">
        <v>6</v>
      </c>
      <c r="CJ303" s="32" t="str">
        <f t="shared" si="82"/>
        <v/>
      </c>
      <c r="CK303" s="32" t="str">
        <f t="shared" si="83"/>
        <v/>
      </c>
      <c r="CL303" s="32" t="str">
        <f t="shared" si="84"/>
        <v/>
      </c>
      <c r="CM303" s="32" t="str">
        <f t="shared" si="85"/>
        <v/>
      </c>
      <c r="CN303" s="32" t="str">
        <f t="shared" si="86"/>
        <v/>
      </c>
    </row>
    <row r="304" spans="71:92" x14ac:dyDescent="0.3">
      <c r="BS304" s="32" t="str">
        <f>IF(Kiadasi_kiseroiv!$K$2=BT304,BV304,"")</f>
        <v/>
      </c>
      <c r="BT304" s="34" t="str">
        <f t="shared" si="87"/>
        <v/>
      </c>
      <c r="BU304" s="32" t="str">
        <f t="shared" si="76"/>
        <v/>
      </c>
      <c r="BV304" s="32" t="str">
        <f t="shared" si="88"/>
        <v/>
      </c>
      <c r="BW304" s="32" t="str">
        <f t="shared" si="77"/>
        <v/>
      </c>
      <c r="BX304" s="32" t="str">
        <f t="shared" si="89"/>
        <v/>
      </c>
      <c r="BY304" s="32" t="str">
        <f t="shared" si="90"/>
        <v/>
      </c>
      <c r="BZ304" s="32" t="str">
        <f t="shared" si="91"/>
        <v/>
      </c>
      <c r="CA304" s="32" t="str">
        <f t="shared" si="92"/>
        <v/>
      </c>
      <c r="CB304" s="33">
        <f>IF(COUNTIF($CD$7:CD304,CD304)=1,CD304,CD304+COUNTIF($CD$6:CD303,CD304))</f>
        <v>55450</v>
      </c>
      <c r="CC304" s="34">
        <f t="shared" si="78"/>
        <v>55153</v>
      </c>
      <c r="CD304" s="32">
        <f t="shared" si="93"/>
        <v>55153</v>
      </c>
      <c r="CE304" s="32">
        <f t="shared" si="79"/>
        <v>0</v>
      </c>
      <c r="CF304" s="32">
        <f t="shared" si="80"/>
        <v>0</v>
      </c>
      <c r="CG304" s="32" t="str">
        <f t="shared" si="81"/>
        <v/>
      </c>
      <c r="CH304" s="32">
        <v>299</v>
      </c>
      <c r="CI304" s="32" t="s">
        <v>6</v>
      </c>
      <c r="CJ304" s="32" t="str">
        <f t="shared" si="82"/>
        <v/>
      </c>
      <c r="CK304" s="32" t="str">
        <f t="shared" si="83"/>
        <v/>
      </c>
      <c r="CL304" s="32" t="str">
        <f t="shared" si="84"/>
        <v/>
      </c>
      <c r="CM304" s="32" t="str">
        <f t="shared" si="85"/>
        <v/>
      </c>
      <c r="CN304" s="32" t="str">
        <f t="shared" si="86"/>
        <v/>
      </c>
    </row>
    <row r="305" spans="71:92" x14ac:dyDescent="0.3">
      <c r="BS305" s="32" t="str">
        <f>IF(Kiadasi_kiseroiv!$K$2=BT305,BV305,"")</f>
        <v/>
      </c>
      <c r="BT305" s="34" t="str">
        <f t="shared" si="87"/>
        <v/>
      </c>
      <c r="BU305" s="32" t="str">
        <f t="shared" si="76"/>
        <v/>
      </c>
      <c r="BV305" s="32" t="str">
        <f t="shared" si="88"/>
        <v/>
      </c>
      <c r="BW305" s="32" t="str">
        <f t="shared" si="77"/>
        <v/>
      </c>
      <c r="BX305" s="32" t="str">
        <f t="shared" si="89"/>
        <v/>
      </c>
      <c r="BY305" s="32" t="str">
        <f t="shared" si="90"/>
        <v/>
      </c>
      <c r="BZ305" s="32" t="str">
        <f t="shared" si="91"/>
        <v/>
      </c>
      <c r="CA305" s="32" t="str">
        <f t="shared" si="92"/>
        <v/>
      </c>
      <c r="CB305" s="33">
        <f>IF(COUNTIF($CD$7:CD305,CD305)=1,CD305,CD305+COUNTIF($CD$6:CD304,CD305))</f>
        <v>55451</v>
      </c>
      <c r="CC305" s="34">
        <f t="shared" si="78"/>
        <v>55153</v>
      </c>
      <c r="CD305" s="32">
        <f t="shared" si="93"/>
        <v>55153</v>
      </c>
      <c r="CE305" s="32">
        <f t="shared" si="79"/>
        <v>0</v>
      </c>
      <c r="CF305" s="32">
        <f t="shared" si="80"/>
        <v>0</v>
      </c>
      <c r="CG305" s="32" t="str">
        <f t="shared" si="81"/>
        <v/>
      </c>
      <c r="CH305" s="32">
        <v>300</v>
      </c>
      <c r="CI305" s="32" t="s">
        <v>6</v>
      </c>
      <c r="CJ305" s="32" t="str">
        <f t="shared" si="82"/>
        <v/>
      </c>
      <c r="CK305" s="32" t="str">
        <f t="shared" si="83"/>
        <v/>
      </c>
      <c r="CL305" s="32" t="str">
        <f t="shared" si="84"/>
        <v/>
      </c>
      <c r="CM305" s="32" t="str">
        <f t="shared" si="85"/>
        <v/>
      </c>
      <c r="CN305" s="32" t="str">
        <f t="shared" si="86"/>
        <v/>
      </c>
    </row>
    <row r="306" spans="71:92" x14ac:dyDescent="0.3">
      <c r="BS306" s="32" t="str">
        <f>IF(Kiadasi_kiseroiv!$K$2=BT306,BV306,"")</f>
        <v/>
      </c>
      <c r="BT306" s="34" t="str">
        <f t="shared" si="87"/>
        <v/>
      </c>
      <c r="BU306" s="32" t="str">
        <f t="shared" si="76"/>
        <v/>
      </c>
      <c r="BV306" s="32" t="str">
        <f t="shared" si="88"/>
        <v/>
      </c>
      <c r="BW306" s="32" t="str">
        <f t="shared" si="77"/>
        <v/>
      </c>
      <c r="BX306" s="32" t="str">
        <f t="shared" si="89"/>
        <v/>
      </c>
      <c r="BY306" s="32" t="str">
        <f t="shared" si="90"/>
        <v/>
      </c>
      <c r="BZ306" s="32" t="str">
        <f t="shared" si="91"/>
        <v/>
      </c>
      <c r="CA306" s="32" t="str">
        <f t="shared" si="92"/>
        <v/>
      </c>
      <c r="CB306" s="33">
        <f>IF(COUNTIF($CD$7:CD306,CD306)=1,CD306,CD306+COUNTIF($CD$6:CD305,CD306))</f>
        <v>55452</v>
      </c>
      <c r="CC306" s="34">
        <f t="shared" si="78"/>
        <v>55153</v>
      </c>
      <c r="CD306" s="32">
        <f t="shared" si="93"/>
        <v>55153</v>
      </c>
      <c r="CE306" s="32">
        <f t="shared" si="79"/>
        <v>0</v>
      </c>
      <c r="CF306" s="32">
        <f t="shared" si="80"/>
        <v>0</v>
      </c>
      <c r="CG306" s="32" t="str">
        <f t="shared" si="81"/>
        <v/>
      </c>
      <c r="CH306" s="32">
        <v>301</v>
      </c>
      <c r="CI306" s="32" t="s">
        <v>6</v>
      </c>
      <c r="CJ306" s="32" t="str">
        <f t="shared" si="82"/>
        <v/>
      </c>
      <c r="CK306" s="32" t="str">
        <f t="shared" si="83"/>
        <v/>
      </c>
      <c r="CL306" s="32" t="str">
        <f t="shared" si="84"/>
        <v/>
      </c>
      <c r="CM306" s="32" t="str">
        <f t="shared" si="85"/>
        <v/>
      </c>
      <c r="CN306" s="32" t="str">
        <f t="shared" si="86"/>
        <v/>
      </c>
    </row>
    <row r="307" spans="71:92" x14ac:dyDescent="0.3">
      <c r="BS307" s="32" t="str">
        <f>IF(Kiadasi_kiseroiv!$K$2=BT307,BV307,"")</f>
        <v/>
      </c>
      <c r="BT307" s="34" t="str">
        <f t="shared" si="87"/>
        <v/>
      </c>
      <c r="BU307" s="32" t="str">
        <f t="shared" si="76"/>
        <v/>
      </c>
      <c r="BV307" s="32" t="str">
        <f t="shared" si="88"/>
        <v/>
      </c>
      <c r="BW307" s="32" t="str">
        <f t="shared" si="77"/>
        <v/>
      </c>
      <c r="BX307" s="32" t="str">
        <f t="shared" si="89"/>
        <v/>
      </c>
      <c r="BY307" s="32" t="str">
        <f t="shared" si="90"/>
        <v/>
      </c>
      <c r="BZ307" s="32" t="str">
        <f t="shared" si="91"/>
        <v/>
      </c>
      <c r="CA307" s="32" t="str">
        <f t="shared" si="92"/>
        <v/>
      </c>
      <c r="CB307" s="33">
        <f>IF(COUNTIF($CD$7:CD307,CD307)=1,CD307,CD307+COUNTIF($CD$6:CD306,CD307))</f>
        <v>55453</v>
      </c>
      <c r="CC307" s="34">
        <f t="shared" si="78"/>
        <v>55153</v>
      </c>
      <c r="CD307" s="32">
        <f t="shared" si="93"/>
        <v>55153</v>
      </c>
      <c r="CE307" s="32">
        <f t="shared" si="79"/>
        <v>0</v>
      </c>
      <c r="CF307" s="32">
        <f t="shared" si="80"/>
        <v>0</v>
      </c>
      <c r="CG307" s="32" t="str">
        <f t="shared" si="81"/>
        <v/>
      </c>
      <c r="CH307" s="32">
        <v>302</v>
      </c>
      <c r="CI307" s="32" t="s">
        <v>6</v>
      </c>
      <c r="CJ307" s="32" t="str">
        <f t="shared" si="82"/>
        <v/>
      </c>
      <c r="CK307" s="32" t="str">
        <f t="shared" si="83"/>
        <v/>
      </c>
      <c r="CL307" s="32" t="str">
        <f t="shared" si="84"/>
        <v/>
      </c>
      <c r="CM307" s="32" t="str">
        <f t="shared" si="85"/>
        <v/>
      </c>
      <c r="CN307" s="32" t="str">
        <f t="shared" si="86"/>
        <v/>
      </c>
    </row>
    <row r="308" spans="71:92" x14ac:dyDescent="0.3">
      <c r="BS308" s="32" t="str">
        <f>IF(Kiadasi_kiseroiv!$K$2=BT308,BV308,"")</f>
        <v/>
      </c>
      <c r="BT308" s="34" t="str">
        <f t="shared" si="87"/>
        <v/>
      </c>
      <c r="BU308" s="32" t="str">
        <f t="shared" si="76"/>
        <v/>
      </c>
      <c r="BV308" s="32" t="str">
        <f t="shared" si="88"/>
        <v/>
      </c>
      <c r="BW308" s="32" t="str">
        <f t="shared" si="77"/>
        <v/>
      </c>
      <c r="BX308" s="32" t="str">
        <f t="shared" si="89"/>
        <v/>
      </c>
      <c r="BY308" s="32" t="str">
        <f t="shared" si="90"/>
        <v/>
      </c>
      <c r="BZ308" s="32" t="str">
        <f t="shared" si="91"/>
        <v/>
      </c>
      <c r="CA308" s="32" t="str">
        <f t="shared" si="92"/>
        <v/>
      </c>
      <c r="CB308" s="33">
        <f>IF(COUNTIF($CD$7:CD308,CD308)=1,CD308,CD308+COUNTIF($CD$6:CD307,CD308))</f>
        <v>55454</v>
      </c>
      <c r="CC308" s="34">
        <f t="shared" si="78"/>
        <v>55153</v>
      </c>
      <c r="CD308" s="32">
        <f t="shared" si="93"/>
        <v>55153</v>
      </c>
      <c r="CE308" s="32">
        <f t="shared" si="79"/>
        <v>0</v>
      </c>
      <c r="CF308" s="32">
        <f t="shared" si="80"/>
        <v>0</v>
      </c>
      <c r="CG308" s="32" t="str">
        <f t="shared" si="81"/>
        <v/>
      </c>
      <c r="CH308" s="32">
        <v>303</v>
      </c>
      <c r="CI308" s="32" t="s">
        <v>6</v>
      </c>
      <c r="CJ308" s="32" t="str">
        <f t="shared" si="82"/>
        <v/>
      </c>
      <c r="CK308" s="32" t="str">
        <f t="shared" si="83"/>
        <v/>
      </c>
      <c r="CL308" s="32" t="str">
        <f t="shared" si="84"/>
        <v/>
      </c>
      <c r="CM308" s="32" t="str">
        <f t="shared" si="85"/>
        <v/>
      </c>
      <c r="CN308" s="32" t="str">
        <f t="shared" si="86"/>
        <v/>
      </c>
    </row>
    <row r="309" spans="71:92" x14ac:dyDescent="0.3">
      <c r="BS309" s="32" t="str">
        <f>IF(Kiadasi_kiseroiv!$K$2=BT309,BV309,"")</f>
        <v/>
      </c>
      <c r="BT309" s="34" t="str">
        <f t="shared" si="87"/>
        <v/>
      </c>
      <c r="BU309" s="32" t="str">
        <f t="shared" si="76"/>
        <v/>
      </c>
      <c r="BV309" s="32" t="str">
        <f t="shared" si="88"/>
        <v/>
      </c>
      <c r="BW309" s="32" t="str">
        <f t="shared" si="77"/>
        <v/>
      </c>
      <c r="BX309" s="32" t="str">
        <f t="shared" si="89"/>
        <v/>
      </c>
      <c r="BY309" s="32" t="str">
        <f t="shared" si="90"/>
        <v/>
      </c>
      <c r="BZ309" s="32" t="str">
        <f t="shared" si="91"/>
        <v/>
      </c>
      <c r="CA309" s="32" t="str">
        <f t="shared" si="92"/>
        <v/>
      </c>
      <c r="CB309" s="33">
        <f>IF(COUNTIF($CD$7:CD309,CD309)=1,CD309,CD309+COUNTIF($CD$6:CD308,CD309))</f>
        <v>55455</v>
      </c>
      <c r="CC309" s="34">
        <f t="shared" si="78"/>
        <v>55153</v>
      </c>
      <c r="CD309" s="32">
        <f t="shared" si="93"/>
        <v>55153</v>
      </c>
      <c r="CE309" s="32">
        <f t="shared" si="79"/>
        <v>0</v>
      </c>
      <c r="CF309" s="32">
        <f t="shared" si="80"/>
        <v>0</v>
      </c>
      <c r="CG309" s="32" t="str">
        <f t="shared" si="81"/>
        <v/>
      </c>
      <c r="CH309" s="32">
        <v>304</v>
      </c>
      <c r="CI309" s="32" t="s">
        <v>6</v>
      </c>
      <c r="CJ309" s="32" t="str">
        <f t="shared" si="82"/>
        <v/>
      </c>
      <c r="CK309" s="32" t="str">
        <f t="shared" si="83"/>
        <v/>
      </c>
      <c r="CL309" s="32" t="str">
        <f t="shared" si="84"/>
        <v/>
      </c>
      <c r="CM309" s="32" t="str">
        <f t="shared" si="85"/>
        <v/>
      </c>
      <c r="CN309" s="32" t="str">
        <f t="shared" si="86"/>
        <v/>
      </c>
    </row>
    <row r="310" spans="71:92" x14ac:dyDescent="0.3">
      <c r="BS310" s="32" t="str">
        <f>IF(Kiadasi_kiseroiv!$K$2=BT310,BV310,"")</f>
        <v/>
      </c>
      <c r="BT310" s="34" t="str">
        <f t="shared" si="87"/>
        <v/>
      </c>
      <c r="BU310" s="32" t="str">
        <f t="shared" si="76"/>
        <v/>
      </c>
      <c r="BV310" s="32" t="str">
        <f t="shared" si="88"/>
        <v/>
      </c>
      <c r="BW310" s="32" t="str">
        <f t="shared" si="77"/>
        <v/>
      </c>
      <c r="BX310" s="32" t="str">
        <f t="shared" si="89"/>
        <v/>
      </c>
      <c r="BY310" s="32" t="str">
        <f t="shared" si="90"/>
        <v/>
      </c>
      <c r="BZ310" s="32" t="str">
        <f t="shared" si="91"/>
        <v/>
      </c>
      <c r="CA310" s="32" t="str">
        <f t="shared" si="92"/>
        <v/>
      </c>
      <c r="CB310" s="33">
        <f>IF(COUNTIF($CD$7:CD310,CD310)=1,CD310,CD310+COUNTIF($CD$6:CD309,CD310))</f>
        <v>55456</v>
      </c>
      <c r="CC310" s="34">
        <f t="shared" si="78"/>
        <v>55153</v>
      </c>
      <c r="CD310" s="32">
        <f t="shared" si="93"/>
        <v>55153</v>
      </c>
      <c r="CE310" s="32">
        <f t="shared" si="79"/>
        <v>0</v>
      </c>
      <c r="CF310" s="32">
        <f t="shared" si="80"/>
        <v>0</v>
      </c>
      <c r="CG310" s="32" t="str">
        <f t="shared" si="81"/>
        <v/>
      </c>
      <c r="CH310" s="32">
        <v>305</v>
      </c>
      <c r="CI310" s="32" t="s">
        <v>6</v>
      </c>
      <c r="CJ310" s="32" t="str">
        <f t="shared" si="82"/>
        <v/>
      </c>
      <c r="CK310" s="32" t="str">
        <f t="shared" si="83"/>
        <v/>
      </c>
      <c r="CL310" s="32" t="str">
        <f t="shared" si="84"/>
        <v/>
      </c>
      <c r="CM310" s="32" t="str">
        <f t="shared" si="85"/>
        <v/>
      </c>
      <c r="CN310" s="32" t="str">
        <f t="shared" si="86"/>
        <v/>
      </c>
    </row>
    <row r="311" spans="71:92" x14ac:dyDescent="0.3">
      <c r="BS311" s="32" t="str">
        <f>IF(Kiadasi_kiseroiv!$K$2=BT311,BV311,"")</f>
        <v/>
      </c>
      <c r="BT311" s="34" t="str">
        <f t="shared" si="87"/>
        <v/>
      </c>
      <c r="BU311" s="32" t="str">
        <f t="shared" si="76"/>
        <v/>
      </c>
      <c r="BV311" s="32" t="str">
        <f t="shared" si="88"/>
        <v/>
      </c>
      <c r="BW311" s="32" t="str">
        <f t="shared" si="77"/>
        <v/>
      </c>
      <c r="BX311" s="32" t="str">
        <f t="shared" si="89"/>
        <v/>
      </c>
      <c r="BY311" s="32" t="str">
        <f t="shared" si="90"/>
        <v/>
      </c>
      <c r="BZ311" s="32" t="str">
        <f t="shared" si="91"/>
        <v/>
      </c>
      <c r="CA311" s="32" t="str">
        <f t="shared" si="92"/>
        <v/>
      </c>
      <c r="CB311" s="33">
        <f>IF(COUNTIF($CD$7:CD311,CD311)=1,CD311,CD311+COUNTIF($CD$6:CD310,CD311))</f>
        <v>55457</v>
      </c>
      <c r="CC311" s="34">
        <f t="shared" si="78"/>
        <v>55153</v>
      </c>
      <c r="CD311" s="32">
        <f t="shared" si="93"/>
        <v>55153</v>
      </c>
      <c r="CE311" s="32">
        <f t="shared" si="79"/>
        <v>0</v>
      </c>
      <c r="CF311" s="32">
        <f t="shared" si="80"/>
        <v>0</v>
      </c>
      <c r="CG311" s="32" t="str">
        <f t="shared" si="81"/>
        <v/>
      </c>
      <c r="CH311" s="32">
        <v>306</v>
      </c>
      <c r="CI311" s="32" t="s">
        <v>6</v>
      </c>
      <c r="CJ311" s="32" t="str">
        <f t="shared" si="82"/>
        <v/>
      </c>
      <c r="CK311" s="32" t="str">
        <f t="shared" si="83"/>
        <v/>
      </c>
      <c r="CL311" s="32" t="str">
        <f t="shared" si="84"/>
        <v/>
      </c>
      <c r="CM311" s="32" t="str">
        <f t="shared" si="85"/>
        <v/>
      </c>
      <c r="CN311" s="32" t="str">
        <f t="shared" si="86"/>
        <v/>
      </c>
    </row>
    <row r="312" spans="71:92" x14ac:dyDescent="0.3">
      <c r="BS312" s="32" t="str">
        <f>IF(Kiadasi_kiseroiv!$K$2=BT312,BV312,"")</f>
        <v/>
      </c>
      <c r="BT312" s="34" t="str">
        <f t="shared" si="87"/>
        <v/>
      </c>
      <c r="BU312" s="32" t="str">
        <f t="shared" si="76"/>
        <v/>
      </c>
      <c r="BV312" s="32" t="str">
        <f t="shared" si="88"/>
        <v/>
      </c>
      <c r="BW312" s="32" t="str">
        <f t="shared" si="77"/>
        <v/>
      </c>
      <c r="BX312" s="32" t="str">
        <f t="shared" si="89"/>
        <v/>
      </c>
      <c r="BY312" s="32" t="str">
        <f t="shared" si="90"/>
        <v/>
      </c>
      <c r="BZ312" s="32" t="str">
        <f t="shared" si="91"/>
        <v/>
      </c>
      <c r="CA312" s="32" t="str">
        <f t="shared" si="92"/>
        <v/>
      </c>
      <c r="CB312" s="33">
        <f>IF(COUNTIF($CD$7:CD312,CD312)=1,CD312,CD312+COUNTIF($CD$6:CD311,CD312))</f>
        <v>55458</v>
      </c>
      <c r="CC312" s="34">
        <f t="shared" si="78"/>
        <v>55153</v>
      </c>
      <c r="CD312" s="32">
        <f t="shared" si="93"/>
        <v>55153</v>
      </c>
      <c r="CE312" s="32">
        <f t="shared" si="79"/>
        <v>0</v>
      </c>
      <c r="CF312" s="32">
        <f t="shared" si="80"/>
        <v>0</v>
      </c>
      <c r="CG312" s="32" t="str">
        <f t="shared" si="81"/>
        <v/>
      </c>
      <c r="CH312" s="32">
        <v>307</v>
      </c>
      <c r="CI312" s="32" t="s">
        <v>6</v>
      </c>
      <c r="CJ312" s="32" t="str">
        <f t="shared" si="82"/>
        <v/>
      </c>
      <c r="CK312" s="32" t="str">
        <f t="shared" si="83"/>
        <v/>
      </c>
      <c r="CL312" s="32" t="str">
        <f t="shared" si="84"/>
        <v/>
      </c>
      <c r="CM312" s="32" t="str">
        <f t="shared" si="85"/>
        <v/>
      </c>
      <c r="CN312" s="32" t="str">
        <f t="shared" si="86"/>
        <v/>
      </c>
    </row>
    <row r="313" spans="71:92" x14ac:dyDescent="0.3">
      <c r="BS313" s="32" t="str">
        <f>IF(Kiadasi_kiseroiv!$K$2=BT313,BV313,"")</f>
        <v/>
      </c>
      <c r="BT313" s="34" t="str">
        <f t="shared" si="87"/>
        <v/>
      </c>
      <c r="BU313" s="32" t="str">
        <f t="shared" si="76"/>
        <v/>
      </c>
      <c r="BV313" s="32" t="str">
        <f t="shared" si="88"/>
        <v/>
      </c>
      <c r="BW313" s="32" t="str">
        <f t="shared" si="77"/>
        <v/>
      </c>
      <c r="BX313" s="32" t="str">
        <f t="shared" si="89"/>
        <v/>
      </c>
      <c r="BY313" s="32" t="str">
        <f t="shared" si="90"/>
        <v/>
      </c>
      <c r="BZ313" s="32" t="str">
        <f t="shared" si="91"/>
        <v/>
      </c>
      <c r="CA313" s="32" t="str">
        <f t="shared" si="92"/>
        <v/>
      </c>
      <c r="CB313" s="33">
        <f>IF(COUNTIF($CD$7:CD313,CD313)=1,CD313,CD313+COUNTIF($CD$6:CD312,CD313))</f>
        <v>55459</v>
      </c>
      <c r="CC313" s="34">
        <f t="shared" si="78"/>
        <v>55153</v>
      </c>
      <c r="CD313" s="32">
        <f t="shared" si="93"/>
        <v>55153</v>
      </c>
      <c r="CE313" s="32">
        <f t="shared" si="79"/>
        <v>0</v>
      </c>
      <c r="CF313" s="32">
        <f t="shared" si="80"/>
        <v>0</v>
      </c>
      <c r="CG313" s="32" t="str">
        <f t="shared" si="81"/>
        <v/>
      </c>
      <c r="CH313" s="32">
        <v>308</v>
      </c>
      <c r="CI313" s="32" t="s">
        <v>6</v>
      </c>
      <c r="CJ313" s="32" t="str">
        <f t="shared" si="82"/>
        <v/>
      </c>
      <c r="CK313" s="32" t="str">
        <f t="shared" si="83"/>
        <v/>
      </c>
      <c r="CL313" s="32" t="str">
        <f t="shared" si="84"/>
        <v/>
      </c>
      <c r="CM313" s="32" t="str">
        <f t="shared" si="85"/>
        <v/>
      </c>
      <c r="CN313" s="32" t="str">
        <f t="shared" si="86"/>
        <v/>
      </c>
    </row>
    <row r="314" spans="71:92" x14ac:dyDescent="0.3">
      <c r="BS314" s="32" t="str">
        <f>IF(Kiadasi_kiseroiv!$K$2=BT314,BV314,"")</f>
        <v/>
      </c>
      <c r="BT314" s="34" t="str">
        <f t="shared" si="87"/>
        <v/>
      </c>
      <c r="BU314" s="32" t="str">
        <f t="shared" si="76"/>
        <v/>
      </c>
      <c r="BV314" s="32" t="str">
        <f t="shared" si="88"/>
        <v/>
      </c>
      <c r="BW314" s="32" t="str">
        <f t="shared" si="77"/>
        <v/>
      </c>
      <c r="BX314" s="32" t="str">
        <f t="shared" si="89"/>
        <v/>
      </c>
      <c r="BY314" s="32" t="str">
        <f t="shared" si="90"/>
        <v/>
      </c>
      <c r="BZ314" s="32" t="str">
        <f t="shared" si="91"/>
        <v/>
      </c>
      <c r="CA314" s="32" t="str">
        <f t="shared" si="92"/>
        <v/>
      </c>
      <c r="CB314" s="33">
        <f>IF(COUNTIF($CD$7:CD314,CD314)=1,CD314,CD314+COUNTIF($CD$6:CD313,CD314))</f>
        <v>55460</v>
      </c>
      <c r="CC314" s="34">
        <f t="shared" si="78"/>
        <v>55153</v>
      </c>
      <c r="CD314" s="32">
        <f t="shared" si="93"/>
        <v>55153</v>
      </c>
      <c r="CE314" s="32">
        <f t="shared" si="79"/>
        <v>0</v>
      </c>
      <c r="CF314" s="32">
        <f t="shared" si="80"/>
        <v>0</v>
      </c>
      <c r="CG314" s="32" t="str">
        <f t="shared" si="81"/>
        <v/>
      </c>
      <c r="CH314" s="32">
        <v>309</v>
      </c>
      <c r="CI314" s="32" t="s">
        <v>6</v>
      </c>
      <c r="CJ314" s="32" t="str">
        <f t="shared" si="82"/>
        <v/>
      </c>
      <c r="CK314" s="32" t="str">
        <f t="shared" si="83"/>
        <v/>
      </c>
      <c r="CL314" s="32" t="str">
        <f t="shared" si="84"/>
        <v/>
      </c>
      <c r="CM314" s="32" t="str">
        <f t="shared" si="85"/>
        <v/>
      </c>
      <c r="CN314" s="32" t="str">
        <f t="shared" si="86"/>
        <v/>
      </c>
    </row>
    <row r="315" spans="71:92" x14ac:dyDescent="0.3">
      <c r="BS315" s="32" t="str">
        <f>IF(Kiadasi_kiseroiv!$K$2=BT315,BV315,"")</f>
        <v/>
      </c>
      <c r="BT315" s="34" t="str">
        <f t="shared" si="87"/>
        <v/>
      </c>
      <c r="BU315" s="32" t="str">
        <f t="shared" si="76"/>
        <v/>
      </c>
      <c r="BV315" s="32" t="str">
        <f t="shared" si="88"/>
        <v/>
      </c>
      <c r="BW315" s="32" t="str">
        <f t="shared" si="77"/>
        <v/>
      </c>
      <c r="BX315" s="32" t="str">
        <f t="shared" si="89"/>
        <v/>
      </c>
      <c r="BY315" s="32" t="str">
        <f t="shared" si="90"/>
        <v/>
      </c>
      <c r="BZ315" s="32" t="str">
        <f t="shared" si="91"/>
        <v/>
      </c>
      <c r="CA315" s="32" t="str">
        <f t="shared" si="92"/>
        <v/>
      </c>
      <c r="CB315" s="33">
        <f>IF(COUNTIF($CD$7:CD315,CD315)=1,CD315,CD315+COUNTIF($CD$6:CD314,CD315))</f>
        <v>55461</v>
      </c>
      <c r="CC315" s="34">
        <f t="shared" si="78"/>
        <v>55153</v>
      </c>
      <c r="CD315" s="32">
        <f t="shared" si="93"/>
        <v>55153</v>
      </c>
      <c r="CE315" s="32">
        <f t="shared" si="79"/>
        <v>0</v>
      </c>
      <c r="CF315" s="32">
        <f t="shared" si="80"/>
        <v>0</v>
      </c>
      <c r="CG315" s="32" t="str">
        <f t="shared" si="81"/>
        <v/>
      </c>
      <c r="CH315" s="32">
        <v>310</v>
      </c>
      <c r="CI315" s="32" t="s">
        <v>6</v>
      </c>
      <c r="CJ315" s="32" t="str">
        <f t="shared" si="82"/>
        <v/>
      </c>
      <c r="CK315" s="32" t="str">
        <f t="shared" si="83"/>
        <v/>
      </c>
      <c r="CL315" s="32" t="str">
        <f t="shared" si="84"/>
        <v/>
      </c>
      <c r="CM315" s="32" t="str">
        <f t="shared" si="85"/>
        <v/>
      </c>
      <c r="CN315" s="32" t="str">
        <f t="shared" si="86"/>
        <v/>
      </c>
    </row>
    <row r="316" spans="71:92" x14ac:dyDescent="0.3">
      <c r="BS316" s="32" t="str">
        <f>IF(Kiadasi_kiseroiv!$K$2=BT316,BV316,"")</f>
        <v/>
      </c>
      <c r="BT316" s="34" t="str">
        <f t="shared" si="87"/>
        <v/>
      </c>
      <c r="BU316" s="32" t="str">
        <f t="shared" si="76"/>
        <v/>
      </c>
      <c r="BV316" s="32" t="str">
        <f t="shared" si="88"/>
        <v/>
      </c>
      <c r="BW316" s="32" t="str">
        <f t="shared" si="77"/>
        <v/>
      </c>
      <c r="BX316" s="32" t="str">
        <f t="shared" si="89"/>
        <v/>
      </c>
      <c r="BY316" s="32" t="str">
        <f t="shared" si="90"/>
        <v/>
      </c>
      <c r="BZ316" s="32" t="str">
        <f t="shared" si="91"/>
        <v/>
      </c>
      <c r="CA316" s="32" t="str">
        <f t="shared" si="92"/>
        <v/>
      </c>
      <c r="CB316" s="33">
        <f>IF(COUNTIF($CD$7:CD316,CD316)=1,CD316,CD316+COUNTIF($CD$6:CD315,CD316))</f>
        <v>55462</v>
      </c>
      <c r="CC316" s="34">
        <f t="shared" si="78"/>
        <v>55153</v>
      </c>
      <c r="CD316" s="32">
        <f t="shared" si="93"/>
        <v>55153</v>
      </c>
      <c r="CE316" s="32">
        <f t="shared" si="79"/>
        <v>0</v>
      </c>
      <c r="CF316" s="32">
        <f t="shared" si="80"/>
        <v>0</v>
      </c>
      <c r="CG316" s="32" t="str">
        <f t="shared" si="81"/>
        <v/>
      </c>
      <c r="CH316" s="32">
        <v>311</v>
      </c>
      <c r="CI316" s="32" t="s">
        <v>6</v>
      </c>
      <c r="CJ316" s="32" t="str">
        <f t="shared" si="82"/>
        <v/>
      </c>
      <c r="CK316" s="32" t="str">
        <f t="shared" si="83"/>
        <v/>
      </c>
      <c r="CL316" s="32" t="str">
        <f t="shared" si="84"/>
        <v/>
      </c>
      <c r="CM316" s="32" t="str">
        <f t="shared" si="85"/>
        <v/>
      </c>
      <c r="CN316" s="32" t="str">
        <f t="shared" si="86"/>
        <v/>
      </c>
    </row>
    <row r="317" spans="71:92" x14ac:dyDescent="0.3">
      <c r="BS317" s="32" t="str">
        <f>IF(Kiadasi_kiseroiv!$K$2=BT317,BV317,"")</f>
        <v/>
      </c>
      <c r="BT317" s="34" t="str">
        <f t="shared" si="87"/>
        <v/>
      </c>
      <c r="BU317" s="32" t="str">
        <f t="shared" si="76"/>
        <v/>
      </c>
      <c r="BV317" s="32" t="str">
        <f t="shared" si="88"/>
        <v/>
      </c>
      <c r="BW317" s="32" t="str">
        <f t="shared" si="77"/>
        <v/>
      </c>
      <c r="BX317" s="32" t="str">
        <f t="shared" si="89"/>
        <v/>
      </c>
      <c r="BY317" s="32" t="str">
        <f t="shared" si="90"/>
        <v/>
      </c>
      <c r="BZ317" s="32" t="str">
        <f t="shared" si="91"/>
        <v/>
      </c>
      <c r="CA317" s="32" t="str">
        <f t="shared" si="92"/>
        <v/>
      </c>
      <c r="CB317" s="33">
        <f>IF(COUNTIF($CD$7:CD317,CD317)=1,CD317,CD317+COUNTIF($CD$6:CD316,CD317))</f>
        <v>55463</v>
      </c>
      <c r="CC317" s="34">
        <f t="shared" si="78"/>
        <v>55153</v>
      </c>
      <c r="CD317" s="32">
        <f t="shared" si="93"/>
        <v>55153</v>
      </c>
      <c r="CE317" s="32">
        <f t="shared" si="79"/>
        <v>0</v>
      </c>
      <c r="CF317" s="32">
        <f t="shared" si="80"/>
        <v>0</v>
      </c>
      <c r="CG317" s="32" t="str">
        <f t="shared" si="81"/>
        <v/>
      </c>
      <c r="CH317" s="32">
        <v>312</v>
      </c>
      <c r="CI317" s="32" t="s">
        <v>6</v>
      </c>
      <c r="CJ317" s="32" t="str">
        <f t="shared" si="82"/>
        <v/>
      </c>
      <c r="CK317" s="32" t="str">
        <f t="shared" si="83"/>
        <v/>
      </c>
      <c r="CL317" s="32" t="str">
        <f t="shared" si="84"/>
        <v/>
      </c>
      <c r="CM317" s="32" t="str">
        <f t="shared" si="85"/>
        <v/>
      </c>
      <c r="CN317" s="32" t="str">
        <f t="shared" si="86"/>
        <v/>
      </c>
    </row>
    <row r="318" spans="71:92" x14ac:dyDescent="0.3">
      <c r="BS318" s="32" t="str">
        <f>IF(Kiadasi_kiseroiv!$K$2=BT318,BV318,"")</f>
        <v/>
      </c>
      <c r="BT318" s="34" t="str">
        <f t="shared" si="87"/>
        <v/>
      </c>
      <c r="BU318" s="32" t="str">
        <f t="shared" si="76"/>
        <v/>
      </c>
      <c r="BV318" s="32" t="str">
        <f t="shared" si="88"/>
        <v/>
      </c>
      <c r="BW318" s="32" t="str">
        <f t="shared" si="77"/>
        <v/>
      </c>
      <c r="BX318" s="32" t="str">
        <f t="shared" si="89"/>
        <v/>
      </c>
      <c r="BY318" s="32" t="str">
        <f t="shared" si="90"/>
        <v/>
      </c>
      <c r="BZ318" s="32" t="str">
        <f t="shared" si="91"/>
        <v/>
      </c>
      <c r="CA318" s="32" t="str">
        <f t="shared" si="92"/>
        <v/>
      </c>
      <c r="CB318" s="33">
        <f>IF(COUNTIF($CD$7:CD318,CD318)=1,CD318,CD318+COUNTIF($CD$6:CD317,CD318))</f>
        <v>55464</v>
      </c>
      <c r="CC318" s="34">
        <f t="shared" si="78"/>
        <v>55153</v>
      </c>
      <c r="CD318" s="32">
        <f t="shared" si="93"/>
        <v>55153</v>
      </c>
      <c r="CE318" s="32">
        <f t="shared" si="79"/>
        <v>0</v>
      </c>
      <c r="CF318" s="32">
        <f t="shared" si="80"/>
        <v>0</v>
      </c>
      <c r="CG318" s="32" t="str">
        <f t="shared" si="81"/>
        <v/>
      </c>
      <c r="CH318" s="32">
        <v>313</v>
      </c>
      <c r="CI318" s="32" t="s">
        <v>6</v>
      </c>
      <c r="CJ318" s="32" t="str">
        <f t="shared" si="82"/>
        <v/>
      </c>
      <c r="CK318" s="32" t="str">
        <f t="shared" si="83"/>
        <v/>
      </c>
      <c r="CL318" s="32" t="str">
        <f t="shared" si="84"/>
        <v/>
      </c>
      <c r="CM318" s="32" t="str">
        <f t="shared" si="85"/>
        <v/>
      </c>
      <c r="CN318" s="32" t="str">
        <f t="shared" si="86"/>
        <v/>
      </c>
    </row>
    <row r="319" spans="71:92" x14ac:dyDescent="0.3">
      <c r="BS319" s="32" t="str">
        <f>IF(Kiadasi_kiseroiv!$K$2=BT319,BV319,"")</f>
        <v/>
      </c>
      <c r="BT319" s="34" t="str">
        <f t="shared" si="87"/>
        <v/>
      </c>
      <c r="BU319" s="32" t="str">
        <f t="shared" si="76"/>
        <v/>
      </c>
      <c r="BV319" s="32" t="str">
        <f t="shared" si="88"/>
        <v/>
      </c>
      <c r="BW319" s="32" t="str">
        <f t="shared" si="77"/>
        <v/>
      </c>
      <c r="BX319" s="32" t="str">
        <f t="shared" si="89"/>
        <v/>
      </c>
      <c r="BY319" s="32" t="str">
        <f t="shared" si="90"/>
        <v/>
      </c>
      <c r="BZ319" s="32" t="str">
        <f t="shared" si="91"/>
        <v/>
      </c>
      <c r="CA319" s="32" t="str">
        <f t="shared" si="92"/>
        <v/>
      </c>
      <c r="CB319" s="33">
        <f>IF(COUNTIF($CD$7:CD319,CD319)=1,CD319,CD319+COUNTIF($CD$6:CD318,CD319))</f>
        <v>55465</v>
      </c>
      <c r="CC319" s="34">
        <f t="shared" si="78"/>
        <v>55153</v>
      </c>
      <c r="CD319" s="32">
        <f t="shared" si="93"/>
        <v>55153</v>
      </c>
      <c r="CE319" s="32">
        <f t="shared" si="79"/>
        <v>0</v>
      </c>
      <c r="CF319" s="32">
        <f t="shared" si="80"/>
        <v>0</v>
      </c>
      <c r="CG319" s="32" t="str">
        <f t="shared" si="81"/>
        <v/>
      </c>
      <c r="CH319" s="32">
        <v>314</v>
      </c>
      <c r="CI319" s="32" t="s">
        <v>6</v>
      </c>
      <c r="CJ319" s="32" t="str">
        <f t="shared" si="82"/>
        <v/>
      </c>
      <c r="CK319" s="32" t="str">
        <f t="shared" si="83"/>
        <v/>
      </c>
      <c r="CL319" s="32" t="str">
        <f t="shared" si="84"/>
        <v/>
      </c>
      <c r="CM319" s="32" t="str">
        <f t="shared" si="85"/>
        <v/>
      </c>
      <c r="CN319" s="32" t="str">
        <f t="shared" si="86"/>
        <v/>
      </c>
    </row>
    <row r="320" spans="71:92" x14ac:dyDescent="0.3">
      <c r="BS320" s="32" t="str">
        <f>IF(Kiadasi_kiseroiv!$K$2=BT320,BV320,"")</f>
        <v/>
      </c>
      <c r="BT320" s="34" t="str">
        <f t="shared" si="87"/>
        <v/>
      </c>
      <c r="BU320" s="32" t="str">
        <f t="shared" si="76"/>
        <v/>
      </c>
      <c r="BV320" s="32" t="str">
        <f t="shared" si="88"/>
        <v/>
      </c>
      <c r="BW320" s="32" t="str">
        <f t="shared" si="77"/>
        <v/>
      </c>
      <c r="BX320" s="32" t="str">
        <f t="shared" si="89"/>
        <v/>
      </c>
      <c r="BY320" s="32" t="str">
        <f t="shared" si="90"/>
        <v/>
      </c>
      <c r="BZ320" s="32" t="str">
        <f t="shared" si="91"/>
        <v/>
      </c>
      <c r="CA320" s="32" t="str">
        <f t="shared" si="92"/>
        <v/>
      </c>
      <c r="CB320" s="33">
        <f>IF(COUNTIF($CD$7:CD320,CD320)=1,CD320,CD320+COUNTIF($CD$6:CD319,CD320))</f>
        <v>55466</v>
      </c>
      <c r="CC320" s="34">
        <f t="shared" si="78"/>
        <v>55153</v>
      </c>
      <c r="CD320" s="32">
        <f t="shared" si="93"/>
        <v>55153</v>
      </c>
      <c r="CE320" s="32">
        <f t="shared" si="79"/>
        <v>0</v>
      </c>
      <c r="CF320" s="32">
        <f t="shared" si="80"/>
        <v>0</v>
      </c>
      <c r="CG320" s="32" t="str">
        <f t="shared" si="81"/>
        <v/>
      </c>
      <c r="CH320" s="32">
        <v>315</v>
      </c>
      <c r="CI320" s="32" t="s">
        <v>6</v>
      </c>
      <c r="CJ320" s="32" t="str">
        <f t="shared" si="82"/>
        <v/>
      </c>
      <c r="CK320" s="32" t="str">
        <f t="shared" si="83"/>
        <v/>
      </c>
      <c r="CL320" s="32" t="str">
        <f t="shared" si="84"/>
        <v/>
      </c>
      <c r="CM320" s="32" t="str">
        <f t="shared" si="85"/>
        <v/>
      </c>
      <c r="CN320" s="32" t="str">
        <f t="shared" si="86"/>
        <v/>
      </c>
    </row>
    <row r="321" spans="71:92" x14ac:dyDescent="0.3">
      <c r="BS321" s="32" t="str">
        <f>IF(Kiadasi_kiseroiv!$K$2=BT321,BV321,"")</f>
        <v/>
      </c>
      <c r="BT321" s="34" t="str">
        <f t="shared" si="87"/>
        <v/>
      </c>
      <c r="BU321" s="32" t="str">
        <f t="shared" si="76"/>
        <v/>
      </c>
      <c r="BV321" s="32" t="str">
        <f t="shared" si="88"/>
        <v/>
      </c>
      <c r="BW321" s="32" t="str">
        <f t="shared" si="77"/>
        <v/>
      </c>
      <c r="BX321" s="32" t="str">
        <f t="shared" si="89"/>
        <v/>
      </c>
      <c r="BY321" s="32" t="str">
        <f t="shared" si="90"/>
        <v/>
      </c>
      <c r="BZ321" s="32" t="str">
        <f t="shared" si="91"/>
        <v/>
      </c>
      <c r="CA321" s="32" t="str">
        <f t="shared" si="92"/>
        <v/>
      </c>
      <c r="CB321" s="33">
        <f>IF(COUNTIF($CD$7:CD321,CD321)=1,CD321,CD321+COUNTIF($CD$6:CD320,CD321))</f>
        <v>55467</v>
      </c>
      <c r="CC321" s="34">
        <f t="shared" si="78"/>
        <v>55153</v>
      </c>
      <c r="CD321" s="32">
        <f t="shared" si="93"/>
        <v>55153</v>
      </c>
      <c r="CE321" s="32">
        <f t="shared" si="79"/>
        <v>0</v>
      </c>
      <c r="CF321" s="32">
        <f t="shared" si="80"/>
        <v>0</v>
      </c>
      <c r="CG321" s="32" t="str">
        <f t="shared" si="81"/>
        <v/>
      </c>
      <c r="CH321" s="32">
        <v>316</v>
      </c>
      <c r="CI321" s="32" t="s">
        <v>6</v>
      </c>
      <c r="CJ321" s="32" t="str">
        <f t="shared" si="82"/>
        <v/>
      </c>
      <c r="CK321" s="32" t="str">
        <f t="shared" si="83"/>
        <v/>
      </c>
      <c r="CL321" s="32" t="str">
        <f t="shared" si="84"/>
        <v/>
      </c>
      <c r="CM321" s="32" t="str">
        <f t="shared" si="85"/>
        <v/>
      </c>
      <c r="CN321" s="32" t="str">
        <f t="shared" si="86"/>
        <v/>
      </c>
    </row>
    <row r="322" spans="71:92" x14ac:dyDescent="0.3">
      <c r="BS322" s="32" t="str">
        <f>IF(Kiadasi_kiseroiv!$K$2=BT322,BV322,"")</f>
        <v/>
      </c>
      <c r="BT322" s="34" t="str">
        <f t="shared" si="87"/>
        <v/>
      </c>
      <c r="BU322" s="32" t="str">
        <f t="shared" si="76"/>
        <v/>
      </c>
      <c r="BV322" s="32" t="str">
        <f t="shared" si="88"/>
        <v/>
      </c>
      <c r="BW322" s="32" t="str">
        <f t="shared" si="77"/>
        <v/>
      </c>
      <c r="BX322" s="32" t="str">
        <f t="shared" si="89"/>
        <v/>
      </c>
      <c r="BY322" s="32" t="str">
        <f t="shared" si="90"/>
        <v/>
      </c>
      <c r="BZ322" s="32" t="str">
        <f t="shared" si="91"/>
        <v/>
      </c>
      <c r="CA322" s="32" t="str">
        <f t="shared" si="92"/>
        <v/>
      </c>
      <c r="CB322" s="33">
        <f>IF(COUNTIF($CD$7:CD322,CD322)=1,CD322,CD322+COUNTIF($CD$6:CD321,CD322))</f>
        <v>55468</v>
      </c>
      <c r="CC322" s="34">
        <f t="shared" si="78"/>
        <v>55153</v>
      </c>
      <c r="CD322" s="32">
        <f t="shared" si="93"/>
        <v>55153</v>
      </c>
      <c r="CE322" s="32">
        <f t="shared" si="79"/>
        <v>0</v>
      </c>
      <c r="CF322" s="32">
        <f t="shared" si="80"/>
        <v>0</v>
      </c>
      <c r="CG322" s="32" t="str">
        <f t="shared" si="81"/>
        <v/>
      </c>
      <c r="CH322" s="32">
        <v>317</v>
      </c>
      <c r="CI322" s="32" t="s">
        <v>6</v>
      </c>
      <c r="CJ322" s="32" t="str">
        <f t="shared" si="82"/>
        <v/>
      </c>
      <c r="CK322" s="32" t="str">
        <f t="shared" si="83"/>
        <v/>
      </c>
      <c r="CL322" s="32" t="str">
        <f t="shared" si="84"/>
        <v/>
      </c>
      <c r="CM322" s="32" t="str">
        <f t="shared" si="85"/>
        <v/>
      </c>
      <c r="CN322" s="32" t="str">
        <f t="shared" si="86"/>
        <v/>
      </c>
    </row>
    <row r="323" spans="71:92" x14ac:dyDescent="0.3">
      <c r="BS323" s="32" t="str">
        <f>IF(Kiadasi_kiseroiv!$K$2=BT323,BV323,"")</f>
        <v/>
      </c>
      <c r="BT323" s="34" t="str">
        <f t="shared" si="87"/>
        <v/>
      </c>
      <c r="BU323" s="32" t="str">
        <f t="shared" si="76"/>
        <v/>
      </c>
      <c r="BV323" s="32" t="str">
        <f t="shared" si="88"/>
        <v/>
      </c>
      <c r="BW323" s="32" t="str">
        <f t="shared" si="77"/>
        <v/>
      </c>
      <c r="BX323" s="32" t="str">
        <f t="shared" si="89"/>
        <v/>
      </c>
      <c r="BY323" s="32" t="str">
        <f t="shared" si="90"/>
        <v/>
      </c>
      <c r="BZ323" s="32" t="str">
        <f t="shared" si="91"/>
        <v/>
      </c>
      <c r="CA323" s="32" t="str">
        <f t="shared" si="92"/>
        <v/>
      </c>
      <c r="CB323" s="33">
        <f>IF(COUNTIF($CD$7:CD323,CD323)=1,CD323,CD323+COUNTIF($CD$6:CD322,CD323))</f>
        <v>55469</v>
      </c>
      <c r="CC323" s="34">
        <f t="shared" si="78"/>
        <v>55153</v>
      </c>
      <c r="CD323" s="32">
        <f t="shared" si="93"/>
        <v>55153</v>
      </c>
      <c r="CE323" s="32">
        <f t="shared" si="79"/>
        <v>0</v>
      </c>
      <c r="CF323" s="32">
        <f t="shared" si="80"/>
        <v>0</v>
      </c>
      <c r="CG323" s="32" t="str">
        <f t="shared" si="81"/>
        <v/>
      </c>
      <c r="CH323" s="32">
        <v>318</v>
      </c>
      <c r="CI323" s="32" t="s">
        <v>6</v>
      </c>
      <c r="CJ323" s="32" t="str">
        <f t="shared" si="82"/>
        <v/>
      </c>
      <c r="CK323" s="32" t="str">
        <f t="shared" si="83"/>
        <v/>
      </c>
      <c r="CL323" s="32" t="str">
        <f t="shared" si="84"/>
        <v/>
      </c>
      <c r="CM323" s="32" t="str">
        <f t="shared" si="85"/>
        <v/>
      </c>
      <c r="CN323" s="32" t="str">
        <f t="shared" si="86"/>
        <v/>
      </c>
    </row>
    <row r="324" spans="71:92" x14ac:dyDescent="0.3">
      <c r="BS324" s="32" t="str">
        <f>IF(Kiadasi_kiseroiv!$K$2=BT324,BV324,"")</f>
        <v/>
      </c>
      <c r="BT324" s="34" t="str">
        <f t="shared" si="87"/>
        <v/>
      </c>
      <c r="BU324" s="32" t="str">
        <f t="shared" si="76"/>
        <v/>
      </c>
      <c r="BV324" s="32" t="str">
        <f t="shared" si="88"/>
        <v/>
      </c>
      <c r="BW324" s="32" t="str">
        <f t="shared" si="77"/>
        <v/>
      </c>
      <c r="BX324" s="32" t="str">
        <f t="shared" si="89"/>
        <v/>
      </c>
      <c r="BY324" s="32" t="str">
        <f t="shared" si="90"/>
        <v/>
      </c>
      <c r="BZ324" s="32" t="str">
        <f t="shared" si="91"/>
        <v/>
      </c>
      <c r="CA324" s="32" t="str">
        <f t="shared" si="92"/>
        <v/>
      </c>
      <c r="CB324" s="33">
        <f>IF(COUNTIF($CD$7:CD324,CD324)=1,CD324,CD324+COUNTIF($CD$6:CD323,CD324))</f>
        <v>55470</v>
      </c>
      <c r="CC324" s="34">
        <f t="shared" si="78"/>
        <v>55153</v>
      </c>
      <c r="CD324" s="32">
        <f t="shared" si="93"/>
        <v>55153</v>
      </c>
      <c r="CE324" s="32">
        <f t="shared" si="79"/>
        <v>0</v>
      </c>
      <c r="CF324" s="32">
        <f t="shared" si="80"/>
        <v>0</v>
      </c>
      <c r="CG324" s="32" t="str">
        <f t="shared" si="81"/>
        <v/>
      </c>
      <c r="CH324" s="32">
        <v>319</v>
      </c>
      <c r="CI324" s="32" t="s">
        <v>6</v>
      </c>
      <c r="CJ324" s="32" t="str">
        <f t="shared" si="82"/>
        <v/>
      </c>
      <c r="CK324" s="32" t="str">
        <f t="shared" si="83"/>
        <v/>
      </c>
      <c r="CL324" s="32" t="str">
        <f t="shared" si="84"/>
        <v/>
      </c>
      <c r="CM324" s="32" t="str">
        <f t="shared" si="85"/>
        <v/>
      </c>
      <c r="CN324" s="32" t="str">
        <f t="shared" si="86"/>
        <v/>
      </c>
    </row>
    <row r="325" spans="71:92" x14ac:dyDescent="0.3">
      <c r="BS325" s="32" t="str">
        <f>IF(Kiadasi_kiseroiv!$K$2=BT325,BV325,"")</f>
        <v/>
      </c>
      <c r="BT325" s="34" t="str">
        <f t="shared" si="87"/>
        <v/>
      </c>
      <c r="BU325" s="32" t="str">
        <f t="shared" si="76"/>
        <v/>
      </c>
      <c r="BV325" s="32" t="str">
        <f t="shared" si="88"/>
        <v/>
      </c>
      <c r="BW325" s="32" t="str">
        <f t="shared" si="77"/>
        <v/>
      </c>
      <c r="BX325" s="32" t="str">
        <f t="shared" si="89"/>
        <v/>
      </c>
      <c r="BY325" s="32" t="str">
        <f t="shared" si="90"/>
        <v/>
      </c>
      <c r="BZ325" s="32" t="str">
        <f t="shared" si="91"/>
        <v/>
      </c>
      <c r="CA325" s="32" t="str">
        <f t="shared" si="92"/>
        <v/>
      </c>
      <c r="CB325" s="33">
        <f>IF(COUNTIF($CD$7:CD325,CD325)=1,CD325,CD325+COUNTIF($CD$6:CD324,CD325))</f>
        <v>55471</v>
      </c>
      <c r="CC325" s="34">
        <f t="shared" si="78"/>
        <v>55153</v>
      </c>
      <c r="CD325" s="32">
        <f t="shared" si="93"/>
        <v>55153</v>
      </c>
      <c r="CE325" s="32">
        <f t="shared" si="79"/>
        <v>0</v>
      </c>
      <c r="CF325" s="32">
        <f t="shared" si="80"/>
        <v>0</v>
      </c>
      <c r="CG325" s="32" t="str">
        <f t="shared" si="81"/>
        <v/>
      </c>
      <c r="CH325" s="32">
        <v>320</v>
      </c>
      <c r="CI325" s="32" t="s">
        <v>6</v>
      </c>
      <c r="CJ325" s="32" t="str">
        <f t="shared" si="82"/>
        <v/>
      </c>
      <c r="CK325" s="32" t="str">
        <f t="shared" si="83"/>
        <v/>
      </c>
      <c r="CL325" s="32" t="str">
        <f t="shared" si="84"/>
        <v/>
      </c>
      <c r="CM325" s="32" t="str">
        <f t="shared" si="85"/>
        <v/>
      </c>
      <c r="CN325" s="32" t="str">
        <f t="shared" si="86"/>
        <v/>
      </c>
    </row>
    <row r="326" spans="71:92" x14ac:dyDescent="0.3">
      <c r="BS326" s="32" t="str">
        <f>IF(Kiadasi_kiseroiv!$K$2=BT326,BV326,"")</f>
        <v/>
      </c>
      <c r="BT326" s="34" t="str">
        <f t="shared" si="87"/>
        <v/>
      </c>
      <c r="BU326" s="32" t="str">
        <f t="shared" si="76"/>
        <v/>
      </c>
      <c r="BV326" s="32" t="str">
        <f t="shared" si="88"/>
        <v/>
      </c>
      <c r="BW326" s="32" t="str">
        <f t="shared" si="77"/>
        <v/>
      </c>
      <c r="BX326" s="32" t="str">
        <f t="shared" si="89"/>
        <v/>
      </c>
      <c r="BY326" s="32" t="str">
        <f t="shared" si="90"/>
        <v/>
      </c>
      <c r="BZ326" s="32" t="str">
        <f t="shared" si="91"/>
        <v/>
      </c>
      <c r="CA326" s="32" t="str">
        <f t="shared" si="92"/>
        <v/>
      </c>
      <c r="CB326" s="33">
        <f>IF(COUNTIF($CD$7:CD326,CD326)=1,CD326,CD326+COUNTIF($CD$6:CD325,CD326))</f>
        <v>55472</v>
      </c>
      <c r="CC326" s="34">
        <f t="shared" si="78"/>
        <v>55153</v>
      </c>
      <c r="CD326" s="32">
        <f t="shared" si="93"/>
        <v>55153</v>
      </c>
      <c r="CE326" s="32">
        <f t="shared" si="79"/>
        <v>0</v>
      </c>
      <c r="CF326" s="32">
        <f t="shared" si="80"/>
        <v>0</v>
      </c>
      <c r="CG326" s="32" t="str">
        <f t="shared" si="81"/>
        <v/>
      </c>
      <c r="CH326" s="32">
        <v>321</v>
      </c>
      <c r="CI326" s="32" t="s">
        <v>6</v>
      </c>
      <c r="CJ326" s="32" t="str">
        <f t="shared" si="82"/>
        <v/>
      </c>
      <c r="CK326" s="32" t="str">
        <f t="shared" si="83"/>
        <v/>
      </c>
      <c r="CL326" s="32" t="str">
        <f t="shared" si="84"/>
        <v/>
      </c>
      <c r="CM326" s="32" t="str">
        <f t="shared" si="85"/>
        <v/>
      </c>
      <c r="CN326" s="32" t="str">
        <f t="shared" si="86"/>
        <v/>
      </c>
    </row>
    <row r="327" spans="71:92" x14ac:dyDescent="0.3">
      <c r="BS327" s="32" t="str">
        <f>IF(Kiadasi_kiseroiv!$K$2=BT327,BV327,"")</f>
        <v/>
      </c>
      <c r="BT327" s="34" t="str">
        <f t="shared" si="87"/>
        <v/>
      </c>
      <c r="BU327" s="32" t="str">
        <f t="shared" ref="BU327:BU390" si="94">IF(AND($BU$1=CI327,ISERROR(VLOOKUP(CG327,Kisiv,2,FALSE))=FALSE),CB327,"")</f>
        <v/>
      </c>
      <c r="BV327" s="32" t="str">
        <f t="shared" si="88"/>
        <v/>
      </c>
      <c r="BW327" s="32" t="str">
        <f t="shared" ref="BW327:BW390" si="95">IF(CC327&lt;min,$BW$2,IF(CC327&lt;=max,CG327,""))</f>
        <v/>
      </c>
      <c r="BX327" s="32" t="str">
        <f t="shared" si="89"/>
        <v/>
      </c>
      <c r="BY327" s="32" t="str">
        <f t="shared" si="90"/>
        <v/>
      </c>
      <c r="BZ327" s="32" t="str">
        <f t="shared" si="91"/>
        <v/>
      </c>
      <c r="CA327" s="32" t="str">
        <f t="shared" si="92"/>
        <v/>
      </c>
      <c r="CB327" s="33">
        <f>IF(COUNTIF($CD$7:CD327,CD327)=1,CD327,CD327+COUNTIF($CD$6:CD326,CD327))</f>
        <v>55473</v>
      </c>
      <c r="CC327" s="34">
        <f t="shared" ref="CC327:CC390" si="96">IF(INDEX(Kassza,CH327,1)&lt;&gt;1,INDEX(Kassza,CH327,1),$CD$2)</f>
        <v>55153</v>
      </c>
      <c r="CD327" s="32">
        <f t="shared" si="93"/>
        <v>55153</v>
      </c>
      <c r="CE327" s="32">
        <f t="shared" ref="CE327:CE390" si="97">INDEX(Kassza,CH327,6)</f>
        <v>0</v>
      </c>
      <c r="CF327" s="32">
        <f t="shared" ref="CF327:CF390" si="98">INDEX(Kassza,CH327,8)</f>
        <v>0</v>
      </c>
      <c r="CG327" s="32" t="str">
        <f t="shared" ref="CG327:CG390" si="99">INDEX(Kassza,CH327,7)&amp;INDEX(Kassza,CH327,9)</f>
        <v/>
      </c>
      <c r="CH327" s="32">
        <v>322</v>
      </c>
      <c r="CI327" s="32" t="s">
        <v>6</v>
      </c>
      <c r="CJ327" s="32" t="str">
        <f t="shared" ref="CJ327:CJ390" si="100">IF(INDEX(Kassza,CH327,5)&lt;&gt;0,INDEX(Kassza,CH327,5),"")</f>
        <v/>
      </c>
      <c r="CK327" s="32" t="str">
        <f t="shared" ref="CK327:CK390" si="101">IF(INDEX(Kassza,CH327,10)&lt;&gt;0,INDEX(Kassza,CH327,10),"")</f>
        <v/>
      </c>
      <c r="CL327" s="32" t="str">
        <f t="shared" ref="CL327:CL390" si="102">IF(INDEX(Kassza,CH327,11)&lt;&gt;0,INDEX(Kassza,CH327,11),"")</f>
        <v/>
      </c>
      <c r="CM327" s="32" t="str">
        <f t="shared" ref="CM327:CM390" si="103">IF(INDEX(Kassza,CH327,4)&lt;&gt;0,INDEX(Kassza,CH327,4),"")</f>
        <v/>
      </c>
      <c r="CN327" s="32" t="str">
        <f t="shared" ref="CN327:CN390" si="104">IF(INDEX(Kassza,CH327,3)&lt;&gt;0,INDEX(Kassza,CH327,3),"")</f>
        <v/>
      </c>
    </row>
    <row r="328" spans="71:92" x14ac:dyDescent="0.3">
      <c r="BS328" s="32" t="str">
        <f>IF(Kiadasi_kiseroiv!$K$2=BT328,BV328,"")</f>
        <v/>
      </c>
      <c r="BT328" s="34" t="str">
        <f t="shared" ref="BT328:BT391" si="105">IF(AND($BT$4=CI328,BU328&lt;&gt;""),CC328,"")</f>
        <v/>
      </c>
      <c r="BU328" s="32" t="str">
        <f t="shared" si="94"/>
        <v/>
      </c>
      <c r="BV328" s="32" t="str">
        <f t="shared" ref="BV328:BV391" si="106">IF(BU328&lt;&gt;"",RANK(BU328,$BU$7:$BU$33000,1),"")</f>
        <v/>
      </c>
      <c r="BW328" s="32" t="str">
        <f t="shared" si="95"/>
        <v/>
      </c>
      <c r="BX328" s="32" t="str">
        <f t="shared" ref="BX328:BX391" si="107">IF(AND(OR($BX$1=0,$BX$1=CG328),OR($BX$2=0,IF(ISERROR(SEARCH($BX$2,CJ328&amp;CK328&amp;CL328,1)),FALSE,TRUE))),CB328,"")</f>
        <v/>
      </c>
      <c r="BY328" s="32" t="str">
        <f t="shared" ref="BY328:BY391" si="108">IF(AND(BX328&lt;&gt;"",CC328&lt;&gt;$CD$2),RANK(BX328,$BX$7:$BX$33000,1),"")</f>
        <v/>
      </c>
      <c r="BZ328" s="32" t="str">
        <f t="shared" ref="BZ328:BZ391" si="109">IF(AND(CC328&lt;$BZ$2,CI328=$BZ$4),$BZ$5,IF(AND(CC328&lt;=$BZ$3,CI328=$BZ$4),CB328,""))</f>
        <v/>
      </c>
      <c r="CA328" s="32" t="str">
        <f t="shared" ref="CA328:CA391" si="110">IF(AND(BZ328&lt;&gt;"",BZ328&lt;&gt;$BZ$5),RANK(BZ328,$BZ$7:$BZ$33000,1),"")</f>
        <v/>
      </c>
      <c r="CB328" s="33">
        <f>IF(COUNTIF($CD$7:CD328,CD328)=1,CD328,CD328+COUNTIF($CD$6:CD327,CD328))</f>
        <v>55474</v>
      </c>
      <c r="CC328" s="34">
        <f t="shared" si="96"/>
        <v>55153</v>
      </c>
      <c r="CD328" s="32">
        <f t="shared" ref="CD328:CD391" si="111">IF(CC328&lt;&gt;$CD$2,RANK(CC328,$CC$7:$CC$33000,1),$CD$2)</f>
        <v>55153</v>
      </c>
      <c r="CE328" s="32">
        <f t="shared" si="97"/>
        <v>0</v>
      </c>
      <c r="CF328" s="32">
        <f t="shared" si="98"/>
        <v>0</v>
      </c>
      <c r="CG328" s="32" t="str">
        <f t="shared" si="99"/>
        <v/>
      </c>
      <c r="CH328" s="32">
        <v>323</v>
      </c>
      <c r="CI328" s="32" t="s">
        <v>6</v>
      </c>
      <c r="CJ328" s="32" t="str">
        <f t="shared" si="100"/>
        <v/>
      </c>
      <c r="CK328" s="32" t="str">
        <f t="shared" si="101"/>
        <v/>
      </c>
      <c r="CL328" s="32" t="str">
        <f t="shared" si="102"/>
        <v/>
      </c>
      <c r="CM328" s="32" t="str">
        <f t="shared" si="103"/>
        <v/>
      </c>
      <c r="CN328" s="32" t="str">
        <f t="shared" si="104"/>
        <v/>
      </c>
    </row>
    <row r="329" spans="71:92" x14ac:dyDescent="0.3">
      <c r="BS329" s="32" t="str">
        <f>IF(Kiadasi_kiseroiv!$K$2=BT329,BV329,"")</f>
        <v/>
      </c>
      <c r="BT329" s="34" t="str">
        <f t="shared" si="105"/>
        <v/>
      </c>
      <c r="BU329" s="32" t="str">
        <f t="shared" si="94"/>
        <v/>
      </c>
      <c r="BV329" s="32" t="str">
        <f t="shared" si="106"/>
        <v/>
      </c>
      <c r="BW329" s="32" t="str">
        <f t="shared" si="95"/>
        <v/>
      </c>
      <c r="BX329" s="32" t="str">
        <f t="shared" si="107"/>
        <v/>
      </c>
      <c r="BY329" s="32" t="str">
        <f t="shared" si="108"/>
        <v/>
      </c>
      <c r="BZ329" s="32" t="str">
        <f t="shared" si="109"/>
        <v/>
      </c>
      <c r="CA329" s="32" t="str">
        <f t="shared" si="110"/>
        <v/>
      </c>
      <c r="CB329" s="33">
        <f>IF(COUNTIF($CD$7:CD329,CD329)=1,CD329,CD329+COUNTIF($CD$6:CD328,CD329))</f>
        <v>55475</v>
      </c>
      <c r="CC329" s="34">
        <f t="shared" si="96"/>
        <v>55153</v>
      </c>
      <c r="CD329" s="32">
        <f t="shared" si="111"/>
        <v>55153</v>
      </c>
      <c r="CE329" s="32">
        <f t="shared" si="97"/>
        <v>0</v>
      </c>
      <c r="CF329" s="32">
        <f t="shared" si="98"/>
        <v>0</v>
      </c>
      <c r="CG329" s="32" t="str">
        <f t="shared" si="99"/>
        <v/>
      </c>
      <c r="CH329" s="32">
        <v>324</v>
      </c>
      <c r="CI329" s="32" t="s">
        <v>6</v>
      </c>
      <c r="CJ329" s="32" t="str">
        <f t="shared" si="100"/>
        <v/>
      </c>
      <c r="CK329" s="32" t="str">
        <f t="shared" si="101"/>
        <v/>
      </c>
      <c r="CL329" s="32" t="str">
        <f t="shared" si="102"/>
        <v/>
      </c>
      <c r="CM329" s="32" t="str">
        <f t="shared" si="103"/>
        <v/>
      </c>
      <c r="CN329" s="32" t="str">
        <f t="shared" si="104"/>
        <v/>
      </c>
    </row>
    <row r="330" spans="71:92" x14ac:dyDescent="0.3">
      <c r="BS330" s="32" t="str">
        <f>IF(Kiadasi_kiseroiv!$K$2=BT330,BV330,"")</f>
        <v/>
      </c>
      <c r="BT330" s="34" t="str">
        <f t="shared" si="105"/>
        <v/>
      </c>
      <c r="BU330" s="32" t="str">
        <f t="shared" si="94"/>
        <v/>
      </c>
      <c r="BV330" s="32" t="str">
        <f t="shared" si="106"/>
        <v/>
      </c>
      <c r="BW330" s="32" t="str">
        <f t="shared" si="95"/>
        <v/>
      </c>
      <c r="BX330" s="32" t="str">
        <f t="shared" si="107"/>
        <v/>
      </c>
      <c r="BY330" s="32" t="str">
        <f t="shared" si="108"/>
        <v/>
      </c>
      <c r="BZ330" s="32" t="str">
        <f t="shared" si="109"/>
        <v/>
      </c>
      <c r="CA330" s="32" t="str">
        <f t="shared" si="110"/>
        <v/>
      </c>
      <c r="CB330" s="33">
        <f>IF(COUNTIF($CD$7:CD330,CD330)=1,CD330,CD330+COUNTIF($CD$6:CD329,CD330))</f>
        <v>55476</v>
      </c>
      <c r="CC330" s="34">
        <f t="shared" si="96"/>
        <v>55153</v>
      </c>
      <c r="CD330" s="32">
        <f t="shared" si="111"/>
        <v>55153</v>
      </c>
      <c r="CE330" s="32">
        <f t="shared" si="97"/>
        <v>0</v>
      </c>
      <c r="CF330" s="32">
        <f t="shared" si="98"/>
        <v>0</v>
      </c>
      <c r="CG330" s="32" t="str">
        <f t="shared" si="99"/>
        <v/>
      </c>
      <c r="CH330" s="32">
        <v>325</v>
      </c>
      <c r="CI330" s="32" t="s">
        <v>6</v>
      </c>
      <c r="CJ330" s="32" t="str">
        <f t="shared" si="100"/>
        <v/>
      </c>
      <c r="CK330" s="32" t="str">
        <f t="shared" si="101"/>
        <v/>
      </c>
      <c r="CL330" s="32" t="str">
        <f t="shared" si="102"/>
        <v/>
      </c>
      <c r="CM330" s="32" t="str">
        <f t="shared" si="103"/>
        <v/>
      </c>
      <c r="CN330" s="32" t="str">
        <f t="shared" si="104"/>
        <v/>
      </c>
    </row>
    <row r="331" spans="71:92" x14ac:dyDescent="0.3">
      <c r="BS331" s="32" t="str">
        <f>IF(Kiadasi_kiseroiv!$K$2=BT331,BV331,"")</f>
        <v/>
      </c>
      <c r="BT331" s="34" t="str">
        <f t="shared" si="105"/>
        <v/>
      </c>
      <c r="BU331" s="32" t="str">
        <f t="shared" si="94"/>
        <v/>
      </c>
      <c r="BV331" s="32" t="str">
        <f t="shared" si="106"/>
        <v/>
      </c>
      <c r="BW331" s="32" t="str">
        <f t="shared" si="95"/>
        <v/>
      </c>
      <c r="BX331" s="32" t="str">
        <f t="shared" si="107"/>
        <v/>
      </c>
      <c r="BY331" s="32" t="str">
        <f t="shared" si="108"/>
        <v/>
      </c>
      <c r="BZ331" s="32" t="str">
        <f t="shared" si="109"/>
        <v/>
      </c>
      <c r="CA331" s="32" t="str">
        <f t="shared" si="110"/>
        <v/>
      </c>
      <c r="CB331" s="33">
        <f>IF(COUNTIF($CD$7:CD331,CD331)=1,CD331,CD331+COUNTIF($CD$6:CD330,CD331))</f>
        <v>55477</v>
      </c>
      <c r="CC331" s="34">
        <f t="shared" si="96"/>
        <v>55153</v>
      </c>
      <c r="CD331" s="32">
        <f t="shared" si="111"/>
        <v>55153</v>
      </c>
      <c r="CE331" s="32">
        <f t="shared" si="97"/>
        <v>0</v>
      </c>
      <c r="CF331" s="32">
        <f t="shared" si="98"/>
        <v>0</v>
      </c>
      <c r="CG331" s="32" t="str">
        <f t="shared" si="99"/>
        <v/>
      </c>
      <c r="CH331" s="32">
        <v>326</v>
      </c>
      <c r="CI331" s="32" t="s">
        <v>6</v>
      </c>
      <c r="CJ331" s="32" t="str">
        <f t="shared" si="100"/>
        <v/>
      </c>
      <c r="CK331" s="32" t="str">
        <f t="shared" si="101"/>
        <v/>
      </c>
      <c r="CL331" s="32" t="str">
        <f t="shared" si="102"/>
        <v/>
      </c>
      <c r="CM331" s="32" t="str">
        <f t="shared" si="103"/>
        <v/>
      </c>
      <c r="CN331" s="32" t="str">
        <f t="shared" si="104"/>
        <v/>
      </c>
    </row>
    <row r="332" spans="71:92" x14ac:dyDescent="0.3">
      <c r="BS332" s="32" t="str">
        <f>IF(Kiadasi_kiseroiv!$K$2=BT332,BV332,"")</f>
        <v/>
      </c>
      <c r="BT332" s="34" t="str">
        <f t="shared" si="105"/>
        <v/>
      </c>
      <c r="BU332" s="32" t="str">
        <f t="shared" si="94"/>
        <v/>
      </c>
      <c r="BV332" s="32" t="str">
        <f t="shared" si="106"/>
        <v/>
      </c>
      <c r="BW332" s="32" t="str">
        <f t="shared" si="95"/>
        <v/>
      </c>
      <c r="BX332" s="32" t="str">
        <f t="shared" si="107"/>
        <v/>
      </c>
      <c r="BY332" s="32" t="str">
        <f t="shared" si="108"/>
        <v/>
      </c>
      <c r="BZ332" s="32" t="str">
        <f t="shared" si="109"/>
        <v/>
      </c>
      <c r="CA332" s="32" t="str">
        <f t="shared" si="110"/>
        <v/>
      </c>
      <c r="CB332" s="33">
        <f>IF(COUNTIF($CD$7:CD332,CD332)=1,CD332,CD332+COUNTIF($CD$6:CD331,CD332))</f>
        <v>55478</v>
      </c>
      <c r="CC332" s="34">
        <f t="shared" si="96"/>
        <v>55153</v>
      </c>
      <c r="CD332" s="32">
        <f t="shared" si="111"/>
        <v>55153</v>
      </c>
      <c r="CE332" s="32">
        <f t="shared" si="97"/>
        <v>0</v>
      </c>
      <c r="CF332" s="32">
        <f t="shared" si="98"/>
        <v>0</v>
      </c>
      <c r="CG332" s="32" t="str">
        <f t="shared" si="99"/>
        <v/>
      </c>
      <c r="CH332" s="32">
        <v>327</v>
      </c>
      <c r="CI332" s="32" t="s">
        <v>6</v>
      </c>
      <c r="CJ332" s="32" t="str">
        <f t="shared" si="100"/>
        <v/>
      </c>
      <c r="CK332" s="32" t="str">
        <f t="shared" si="101"/>
        <v/>
      </c>
      <c r="CL332" s="32" t="str">
        <f t="shared" si="102"/>
        <v/>
      </c>
      <c r="CM332" s="32" t="str">
        <f t="shared" si="103"/>
        <v/>
      </c>
      <c r="CN332" s="32" t="str">
        <f t="shared" si="104"/>
        <v/>
      </c>
    </row>
    <row r="333" spans="71:92" x14ac:dyDescent="0.3">
      <c r="BS333" s="32" t="str">
        <f>IF(Kiadasi_kiseroiv!$K$2=BT333,BV333,"")</f>
        <v/>
      </c>
      <c r="BT333" s="34" t="str">
        <f t="shared" si="105"/>
        <v/>
      </c>
      <c r="BU333" s="32" t="str">
        <f t="shared" si="94"/>
        <v/>
      </c>
      <c r="BV333" s="32" t="str">
        <f t="shared" si="106"/>
        <v/>
      </c>
      <c r="BW333" s="32" t="str">
        <f t="shared" si="95"/>
        <v/>
      </c>
      <c r="BX333" s="32" t="str">
        <f t="shared" si="107"/>
        <v/>
      </c>
      <c r="BY333" s="32" t="str">
        <f t="shared" si="108"/>
        <v/>
      </c>
      <c r="BZ333" s="32" t="str">
        <f t="shared" si="109"/>
        <v/>
      </c>
      <c r="CA333" s="32" t="str">
        <f t="shared" si="110"/>
        <v/>
      </c>
      <c r="CB333" s="33">
        <f>IF(COUNTIF($CD$7:CD333,CD333)=1,CD333,CD333+COUNTIF($CD$6:CD332,CD333))</f>
        <v>55479</v>
      </c>
      <c r="CC333" s="34">
        <f t="shared" si="96"/>
        <v>55153</v>
      </c>
      <c r="CD333" s="32">
        <f t="shared" si="111"/>
        <v>55153</v>
      </c>
      <c r="CE333" s="32">
        <f t="shared" si="97"/>
        <v>0</v>
      </c>
      <c r="CF333" s="32">
        <f t="shared" si="98"/>
        <v>0</v>
      </c>
      <c r="CG333" s="32" t="str">
        <f t="shared" si="99"/>
        <v/>
      </c>
      <c r="CH333" s="32">
        <v>328</v>
      </c>
      <c r="CI333" s="32" t="s">
        <v>6</v>
      </c>
      <c r="CJ333" s="32" t="str">
        <f t="shared" si="100"/>
        <v/>
      </c>
      <c r="CK333" s="32" t="str">
        <f t="shared" si="101"/>
        <v/>
      </c>
      <c r="CL333" s="32" t="str">
        <f t="shared" si="102"/>
        <v/>
      </c>
      <c r="CM333" s="32" t="str">
        <f t="shared" si="103"/>
        <v/>
      </c>
      <c r="CN333" s="32" t="str">
        <f t="shared" si="104"/>
        <v/>
      </c>
    </row>
    <row r="334" spans="71:92" x14ac:dyDescent="0.3">
      <c r="BS334" s="32" t="str">
        <f>IF(Kiadasi_kiseroiv!$K$2=BT334,BV334,"")</f>
        <v/>
      </c>
      <c r="BT334" s="34" t="str">
        <f t="shared" si="105"/>
        <v/>
      </c>
      <c r="BU334" s="32" t="str">
        <f t="shared" si="94"/>
        <v/>
      </c>
      <c r="BV334" s="32" t="str">
        <f t="shared" si="106"/>
        <v/>
      </c>
      <c r="BW334" s="32" t="str">
        <f t="shared" si="95"/>
        <v/>
      </c>
      <c r="BX334" s="32" t="str">
        <f t="shared" si="107"/>
        <v/>
      </c>
      <c r="BY334" s="32" t="str">
        <f t="shared" si="108"/>
        <v/>
      </c>
      <c r="BZ334" s="32" t="str">
        <f t="shared" si="109"/>
        <v/>
      </c>
      <c r="CA334" s="32" t="str">
        <f t="shared" si="110"/>
        <v/>
      </c>
      <c r="CB334" s="33">
        <f>IF(COUNTIF($CD$7:CD334,CD334)=1,CD334,CD334+COUNTIF($CD$6:CD333,CD334))</f>
        <v>55480</v>
      </c>
      <c r="CC334" s="34">
        <f t="shared" si="96"/>
        <v>55153</v>
      </c>
      <c r="CD334" s="32">
        <f t="shared" si="111"/>
        <v>55153</v>
      </c>
      <c r="CE334" s="32">
        <f t="shared" si="97"/>
        <v>0</v>
      </c>
      <c r="CF334" s="32">
        <f t="shared" si="98"/>
        <v>0</v>
      </c>
      <c r="CG334" s="32" t="str">
        <f t="shared" si="99"/>
        <v/>
      </c>
      <c r="CH334" s="32">
        <v>329</v>
      </c>
      <c r="CI334" s="32" t="s">
        <v>6</v>
      </c>
      <c r="CJ334" s="32" t="str">
        <f t="shared" si="100"/>
        <v/>
      </c>
      <c r="CK334" s="32" t="str">
        <f t="shared" si="101"/>
        <v/>
      </c>
      <c r="CL334" s="32" t="str">
        <f t="shared" si="102"/>
        <v/>
      </c>
      <c r="CM334" s="32" t="str">
        <f t="shared" si="103"/>
        <v/>
      </c>
      <c r="CN334" s="32" t="str">
        <f t="shared" si="104"/>
        <v/>
      </c>
    </row>
    <row r="335" spans="71:92" x14ac:dyDescent="0.3">
      <c r="BS335" s="32" t="str">
        <f>IF(Kiadasi_kiseroiv!$K$2=BT335,BV335,"")</f>
        <v/>
      </c>
      <c r="BT335" s="34" t="str">
        <f t="shared" si="105"/>
        <v/>
      </c>
      <c r="BU335" s="32" t="str">
        <f t="shared" si="94"/>
        <v/>
      </c>
      <c r="BV335" s="32" t="str">
        <f t="shared" si="106"/>
        <v/>
      </c>
      <c r="BW335" s="32" t="str">
        <f t="shared" si="95"/>
        <v/>
      </c>
      <c r="BX335" s="32" t="str">
        <f t="shared" si="107"/>
        <v/>
      </c>
      <c r="BY335" s="32" t="str">
        <f t="shared" si="108"/>
        <v/>
      </c>
      <c r="BZ335" s="32" t="str">
        <f t="shared" si="109"/>
        <v/>
      </c>
      <c r="CA335" s="32" t="str">
        <f t="shared" si="110"/>
        <v/>
      </c>
      <c r="CB335" s="33">
        <f>IF(COUNTIF($CD$7:CD335,CD335)=1,CD335,CD335+COUNTIF($CD$6:CD334,CD335))</f>
        <v>55481</v>
      </c>
      <c r="CC335" s="34">
        <f t="shared" si="96"/>
        <v>55153</v>
      </c>
      <c r="CD335" s="32">
        <f t="shared" si="111"/>
        <v>55153</v>
      </c>
      <c r="CE335" s="32">
        <f t="shared" si="97"/>
        <v>0</v>
      </c>
      <c r="CF335" s="32">
        <f t="shared" si="98"/>
        <v>0</v>
      </c>
      <c r="CG335" s="32" t="str">
        <f t="shared" si="99"/>
        <v/>
      </c>
      <c r="CH335" s="32">
        <v>330</v>
      </c>
      <c r="CI335" s="32" t="s">
        <v>6</v>
      </c>
      <c r="CJ335" s="32" t="str">
        <f t="shared" si="100"/>
        <v/>
      </c>
      <c r="CK335" s="32" t="str">
        <f t="shared" si="101"/>
        <v/>
      </c>
      <c r="CL335" s="32" t="str">
        <f t="shared" si="102"/>
        <v/>
      </c>
      <c r="CM335" s="32" t="str">
        <f t="shared" si="103"/>
        <v/>
      </c>
      <c r="CN335" s="32" t="str">
        <f t="shared" si="104"/>
        <v/>
      </c>
    </row>
    <row r="336" spans="71:92" x14ac:dyDescent="0.3">
      <c r="BS336" s="32" t="str">
        <f>IF(Kiadasi_kiseroiv!$K$2=BT336,BV336,"")</f>
        <v/>
      </c>
      <c r="BT336" s="34" t="str">
        <f t="shared" si="105"/>
        <v/>
      </c>
      <c r="BU336" s="32" t="str">
        <f t="shared" si="94"/>
        <v/>
      </c>
      <c r="BV336" s="32" t="str">
        <f t="shared" si="106"/>
        <v/>
      </c>
      <c r="BW336" s="32" t="str">
        <f t="shared" si="95"/>
        <v/>
      </c>
      <c r="BX336" s="32" t="str">
        <f t="shared" si="107"/>
        <v/>
      </c>
      <c r="BY336" s="32" t="str">
        <f t="shared" si="108"/>
        <v/>
      </c>
      <c r="BZ336" s="32" t="str">
        <f t="shared" si="109"/>
        <v/>
      </c>
      <c r="CA336" s="32" t="str">
        <f t="shared" si="110"/>
        <v/>
      </c>
      <c r="CB336" s="33">
        <f>IF(COUNTIF($CD$7:CD336,CD336)=1,CD336,CD336+COUNTIF($CD$6:CD335,CD336))</f>
        <v>55482</v>
      </c>
      <c r="CC336" s="34">
        <f t="shared" si="96"/>
        <v>55153</v>
      </c>
      <c r="CD336" s="32">
        <f t="shared" si="111"/>
        <v>55153</v>
      </c>
      <c r="CE336" s="32">
        <f t="shared" si="97"/>
        <v>0</v>
      </c>
      <c r="CF336" s="32">
        <f t="shared" si="98"/>
        <v>0</v>
      </c>
      <c r="CG336" s="32" t="str">
        <f t="shared" si="99"/>
        <v/>
      </c>
      <c r="CH336" s="32">
        <v>331</v>
      </c>
      <c r="CI336" s="32" t="s">
        <v>6</v>
      </c>
      <c r="CJ336" s="32" t="str">
        <f t="shared" si="100"/>
        <v/>
      </c>
      <c r="CK336" s="32" t="str">
        <f t="shared" si="101"/>
        <v/>
      </c>
      <c r="CL336" s="32" t="str">
        <f t="shared" si="102"/>
        <v/>
      </c>
      <c r="CM336" s="32" t="str">
        <f t="shared" si="103"/>
        <v/>
      </c>
      <c r="CN336" s="32" t="str">
        <f t="shared" si="104"/>
        <v/>
      </c>
    </row>
    <row r="337" spans="71:92" x14ac:dyDescent="0.3">
      <c r="BS337" s="32" t="str">
        <f>IF(Kiadasi_kiseroiv!$K$2=BT337,BV337,"")</f>
        <v/>
      </c>
      <c r="BT337" s="34" t="str">
        <f t="shared" si="105"/>
        <v/>
      </c>
      <c r="BU337" s="32" t="str">
        <f t="shared" si="94"/>
        <v/>
      </c>
      <c r="BV337" s="32" t="str">
        <f t="shared" si="106"/>
        <v/>
      </c>
      <c r="BW337" s="32" t="str">
        <f t="shared" si="95"/>
        <v/>
      </c>
      <c r="BX337" s="32" t="str">
        <f t="shared" si="107"/>
        <v/>
      </c>
      <c r="BY337" s="32" t="str">
        <f t="shared" si="108"/>
        <v/>
      </c>
      <c r="BZ337" s="32" t="str">
        <f t="shared" si="109"/>
        <v/>
      </c>
      <c r="CA337" s="32" t="str">
        <f t="shared" si="110"/>
        <v/>
      </c>
      <c r="CB337" s="33">
        <f>IF(COUNTIF($CD$7:CD337,CD337)=1,CD337,CD337+COUNTIF($CD$6:CD336,CD337))</f>
        <v>55483</v>
      </c>
      <c r="CC337" s="34">
        <f t="shared" si="96"/>
        <v>55153</v>
      </c>
      <c r="CD337" s="32">
        <f t="shared" si="111"/>
        <v>55153</v>
      </c>
      <c r="CE337" s="32">
        <f t="shared" si="97"/>
        <v>0</v>
      </c>
      <c r="CF337" s="32">
        <f t="shared" si="98"/>
        <v>0</v>
      </c>
      <c r="CG337" s="32" t="str">
        <f t="shared" si="99"/>
        <v/>
      </c>
      <c r="CH337" s="32">
        <v>332</v>
      </c>
      <c r="CI337" s="32" t="s">
        <v>6</v>
      </c>
      <c r="CJ337" s="32" t="str">
        <f t="shared" si="100"/>
        <v/>
      </c>
      <c r="CK337" s="32" t="str">
        <f t="shared" si="101"/>
        <v/>
      </c>
      <c r="CL337" s="32" t="str">
        <f t="shared" si="102"/>
        <v/>
      </c>
      <c r="CM337" s="32" t="str">
        <f t="shared" si="103"/>
        <v/>
      </c>
      <c r="CN337" s="32" t="str">
        <f t="shared" si="104"/>
        <v/>
      </c>
    </row>
    <row r="338" spans="71:92" x14ac:dyDescent="0.3">
      <c r="BS338" s="32" t="str">
        <f>IF(Kiadasi_kiseroiv!$K$2=BT338,BV338,"")</f>
        <v/>
      </c>
      <c r="BT338" s="34" t="str">
        <f t="shared" si="105"/>
        <v/>
      </c>
      <c r="BU338" s="32" t="str">
        <f t="shared" si="94"/>
        <v/>
      </c>
      <c r="BV338" s="32" t="str">
        <f t="shared" si="106"/>
        <v/>
      </c>
      <c r="BW338" s="32" t="str">
        <f t="shared" si="95"/>
        <v/>
      </c>
      <c r="BX338" s="32" t="str">
        <f t="shared" si="107"/>
        <v/>
      </c>
      <c r="BY338" s="32" t="str">
        <f t="shared" si="108"/>
        <v/>
      </c>
      <c r="BZ338" s="32" t="str">
        <f t="shared" si="109"/>
        <v/>
      </c>
      <c r="CA338" s="32" t="str">
        <f t="shared" si="110"/>
        <v/>
      </c>
      <c r="CB338" s="33">
        <f>IF(COUNTIF($CD$7:CD338,CD338)=1,CD338,CD338+COUNTIF($CD$6:CD337,CD338))</f>
        <v>55484</v>
      </c>
      <c r="CC338" s="34">
        <f t="shared" si="96"/>
        <v>55153</v>
      </c>
      <c r="CD338" s="32">
        <f t="shared" si="111"/>
        <v>55153</v>
      </c>
      <c r="CE338" s="32">
        <f t="shared" si="97"/>
        <v>0</v>
      </c>
      <c r="CF338" s="32">
        <f t="shared" si="98"/>
        <v>0</v>
      </c>
      <c r="CG338" s="32" t="str">
        <f t="shared" si="99"/>
        <v/>
      </c>
      <c r="CH338" s="32">
        <v>333</v>
      </c>
      <c r="CI338" s="32" t="s">
        <v>6</v>
      </c>
      <c r="CJ338" s="32" t="str">
        <f t="shared" si="100"/>
        <v/>
      </c>
      <c r="CK338" s="32" t="str">
        <f t="shared" si="101"/>
        <v/>
      </c>
      <c r="CL338" s="32" t="str">
        <f t="shared" si="102"/>
        <v/>
      </c>
      <c r="CM338" s="32" t="str">
        <f t="shared" si="103"/>
        <v/>
      </c>
      <c r="CN338" s="32" t="str">
        <f t="shared" si="104"/>
        <v/>
      </c>
    </row>
    <row r="339" spans="71:92" x14ac:dyDescent="0.3">
      <c r="BS339" s="32" t="str">
        <f>IF(Kiadasi_kiseroiv!$K$2=BT339,BV339,"")</f>
        <v/>
      </c>
      <c r="BT339" s="34" t="str">
        <f t="shared" si="105"/>
        <v/>
      </c>
      <c r="BU339" s="32" t="str">
        <f t="shared" si="94"/>
        <v/>
      </c>
      <c r="BV339" s="32" t="str">
        <f t="shared" si="106"/>
        <v/>
      </c>
      <c r="BW339" s="32" t="str">
        <f t="shared" si="95"/>
        <v/>
      </c>
      <c r="BX339" s="32" t="str">
        <f t="shared" si="107"/>
        <v/>
      </c>
      <c r="BY339" s="32" t="str">
        <f t="shared" si="108"/>
        <v/>
      </c>
      <c r="BZ339" s="32" t="str">
        <f t="shared" si="109"/>
        <v/>
      </c>
      <c r="CA339" s="32" t="str">
        <f t="shared" si="110"/>
        <v/>
      </c>
      <c r="CB339" s="33">
        <f>IF(COUNTIF($CD$7:CD339,CD339)=1,CD339,CD339+COUNTIF($CD$6:CD338,CD339))</f>
        <v>55485</v>
      </c>
      <c r="CC339" s="34">
        <f t="shared" si="96"/>
        <v>55153</v>
      </c>
      <c r="CD339" s="32">
        <f t="shared" si="111"/>
        <v>55153</v>
      </c>
      <c r="CE339" s="32">
        <f t="shared" si="97"/>
        <v>0</v>
      </c>
      <c r="CF339" s="32">
        <f t="shared" si="98"/>
        <v>0</v>
      </c>
      <c r="CG339" s="32" t="str">
        <f t="shared" si="99"/>
        <v/>
      </c>
      <c r="CH339" s="32">
        <v>334</v>
      </c>
      <c r="CI339" s="32" t="s">
        <v>6</v>
      </c>
      <c r="CJ339" s="32" t="str">
        <f t="shared" si="100"/>
        <v/>
      </c>
      <c r="CK339" s="32" t="str">
        <f t="shared" si="101"/>
        <v/>
      </c>
      <c r="CL339" s="32" t="str">
        <f t="shared" si="102"/>
        <v/>
      </c>
      <c r="CM339" s="32" t="str">
        <f t="shared" si="103"/>
        <v/>
      </c>
      <c r="CN339" s="32" t="str">
        <f t="shared" si="104"/>
        <v/>
      </c>
    </row>
    <row r="340" spans="71:92" x14ac:dyDescent="0.3">
      <c r="BS340" s="32" t="str">
        <f>IF(Kiadasi_kiseroiv!$K$2=BT340,BV340,"")</f>
        <v/>
      </c>
      <c r="BT340" s="34" t="str">
        <f t="shared" si="105"/>
        <v/>
      </c>
      <c r="BU340" s="32" t="str">
        <f t="shared" si="94"/>
        <v/>
      </c>
      <c r="BV340" s="32" t="str">
        <f t="shared" si="106"/>
        <v/>
      </c>
      <c r="BW340" s="32" t="str">
        <f t="shared" si="95"/>
        <v/>
      </c>
      <c r="BX340" s="32" t="str">
        <f t="shared" si="107"/>
        <v/>
      </c>
      <c r="BY340" s="32" t="str">
        <f t="shared" si="108"/>
        <v/>
      </c>
      <c r="BZ340" s="32" t="str">
        <f t="shared" si="109"/>
        <v/>
      </c>
      <c r="CA340" s="32" t="str">
        <f t="shared" si="110"/>
        <v/>
      </c>
      <c r="CB340" s="33">
        <f>IF(COUNTIF($CD$7:CD340,CD340)=1,CD340,CD340+COUNTIF($CD$6:CD339,CD340))</f>
        <v>55486</v>
      </c>
      <c r="CC340" s="34">
        <f t="shared" si="96"/>
        <v>55153</v>
      </c>
      <c r="CD340" s="32">
        <f t="shared" si="111"/>
        <v>55153</v>
      </c>
      <c r="CE340" s="32">
        <f t="shared" si="97"/>
        <v>0</v>
      </c>
      <c r="CF340" s="32">
        <f t="shared" si="98"/>
        <v>0</v>
      </c>
      <c r="CG340" s="32" t="str">
        <f t="shared" si="99"/>
        <v/>
      </c>
      <c r="CH340" s="32">
        <v>335</v>
      </c>
      <c r="CI340" s="32" t="s">
        <v>6</v>
      </c>
      <c r="CJ340" s="32" t="str">
        <f t="shared" si="100"/>
        <v/>
      </c>
      <c r="CK340" s="32" t="str">
        <f t="shared" si="101"/>
        <v/>
      </c>
      <c r="CL340" s="32" t="str">
        <f t="shared" si="102"/>
        <v/>
      </c>
      <c r="CM340" s="32" t="str">
        <f t="shared" si="103"/>
        <v/>
      </c>
      <c r="CN340" s="32" t="str">
        <f t="shared" si="104"/>
        <v/>
      </c>
    </row>
    <row r="341" spans="71:92" x14ac:dyDescent="0.3">
      <c r="BS341" s="32" t="str">
        <f>IF(Kiadasi_kiseroiv!$K$2=BT341,BV341,"")</f>
        <v/>
      </c>
      <c r="BT341" s="34" t="str">
        <f t="shared" si="105"/>
        <v/>
      </c>
      <c r="BU341" s="32" t="str">
        <f t="shared" si="94"/>
        <v/>
      </c>
      <c r="BV341" s="32" t="str">
        <f t="shared" si="106"/>
        <v/>
      </c>
      <c r="BW341" s="32" t="str">
        <f t="shared" si="95"/>
        <v/>
      </c>
      <c r="BX341" s="32" t="str">
        <f t="shared" si="107"/>
        <v/>
      </c>
      <c r="BY341" s="32" t="str">
        <f t="shared" si="108"/>
        <v/>
      </c>
      <c r="BZ341" s="32" t="str">
        <f t="shared" si="109"/>
        <v/>
      </c>
      <c r="CA341" s="32" t="str">
        <f t="shared" si="110"/>
        <v/>
      </c>
      <c r="CB341" s="33">
        <f>IF(COUNTIF($CD$7:CD341,CD341)=1,CD341,CD341+COUNTIF($CD$6:CD340,CD341))</f>
        <v>55487</v>
      </c>
      <c r="CC341" s="34">
        <f t="shared" si="96"/>
        <v>55153</v>
      </c>
      <c r="CD341" s="32">
        <f t="shared" si="111"/>
        <v>55153</v>
      </c>
      <c r="CE341" s="32">
        <f t="shared" si="97"/>
        <v>0</v>
      </c>
      <c r="CF341" s="32">
        <f t="shared" si="98"/>
        <v>0</v>
      </c>
      <c r="CG341" s="32" t="str">
        <f t="shared" si="99"/>
        <v/>
      </c>
      <c r="CH341" s="32">
        <v>336</v>
      </c>
      <c r="CI341" s="32" t="s">
        <v>6</v>
      </c>
      <c r="CJ341" s="32" t="str">
        <f t="shared" si="100"/>
        <v/>
      </c>
      <c r="CK341" s="32" t="str">
        <f t="shared" si="101"/>
        <v/>
      </c>
      <c r="CL341" s="32" t="str">
        <f t="shared" si="102"/>
        <v/>
      </c>
      <c r="CM341" s="32" t="str">
        <f t="shared" si="103"/>
        <v/>
      </c>
      <c r="CN341" s="32" t="str">
        <f t="shared" si="104"/>
        <v/>
      </c>
    </row>
    <row r="342" spans="71:92" x14ac:dyDescent="0.3">
      <c r="BS342" s="32" t="str">
        <f>IF(Kiadasi_kiseroiv!$K$2=BT342,BV342,"")</f>
        <v/>
      </c>
      <c r="BT342" s="34" t="str">
        <f t="shared" si="105"/>
        <v/>
      </c>
      <c r="BU342" s="32" t="str">
        <f t="shared" si="94"/>
        <v/>
      </c>
      <c r="BV342" s="32" t="str">
        <f t="shared" si="106"/>
        <v/>
      </c>
      <c r="BW342" s="32" t="str">
        <f t="shared" si="95"/>
        <v/>
      </c>
      <c r="BX342" s="32" t="str">
        <f t="shared" si="107"/>
        <v/>
      </c>
      <c r="BY342" s="32" t="str">
        <f t="shared" si="108"/>
        <v/>
      </c>
      <c r="BZ342" s="32" t="str">
        <f t="shared" si="109"/>
        <v/>
      </c>
      <c r="CA342" s="32" t="str">
        <f t="shared" si="110"/>
        <v/>
      </c>
      <c r="CB342" s="33">
        <f>IF(COUNTIF($CD$7:CD342,CD342)=1,CD342,CD342+COUNTIF($CD$6:CD341,CD342))</f>
        <v>55488</v>
      </c>
      <c r="CC342" s="34">
        <f t="shared" si="96"/>
        <v>55153</v>
      </c>
      <c r="CD342" s="32">
        <f t="shared" si="111"/>
        <v>55153</v>
      </c>
      <c r="CE342" s="32">
        <f t="shared" si="97"/>
        <v>0</v>
      </c>
      <c r="CF342" s="32">
        <f t="shared" si="98"/>
        <v>0</v>
      </c>
      <c r="CG342" s="32" t="str">
        <f t="shared" si="99"/>
        <v/>
      </c>
      <c r="CH342" s="32">
        <v>337</v>
      </c>
      <c r="CI342" s="32" t="s">
        <v>6</v>
      </c>
      <c r="CJ342" s="32" t="str">
        <f t="shared" si="100"/>
        <v/>
      </c>
      <c r="CK342" s="32" t="str">
        <f t="shared" si="101"/>
        <v/>
      </c>
      <c r="CL342" s="32" t="str">
        <f t="shared" si="102"/>
        <v/>
      </c>
      <c r="CM342" s="32" t="str">
        <f t="shared" si="103"/>
        <v/>
      </c>
      <c r="CN342" s="32" t="str">
        <f t="shared" si="104"/>
        <v/>
      </c>
    </row>
    <row r="343" spans="71:92" x14ac:dyDescent="0.3">
      <c r="BS343" s="32" t="str">
        <f>IF(Kiadasi_kiseroiv!$K$2=BT343,BV343,"")</f>
        <v/>
      </c>
      <c r="BT343" s="34" t="str">
        <f t="shared" si="105"/>
        <v/>
      </c>
      <c r="BU343" s="32" t="str">
        <f t="shared" si="94"/>
        <v/>
      </c>
      <c r="BV343" s="32" t="str">
        <f t="shared" si="106"/>
        <v/>
      </c>
      <c r="BW343" s="32" t="str">
        <f t="shared" si="95"/>
        <v/>
      </c>
      <c r="BX343" s="32" t="str">
        <f t="shared" si="107"/>
        <v/>
      </c>
      <c r="BY343" s="32" t="str">
        <f t="shared" si="108"/>
        <v/>
      </c>
      <c r="BZ343" s="32" t="str">
        <f t="shared" si="109"/>
        <v/>
      </c>
      <c r="CA343" s="32" t="str">
        <f t="shared" si="110"/>
        <v/>
      </c>
      <c r="CB343" s="33">
        <f>IF(COUNTIF($CD$7:CD343,CD343)=1,CD343,CD343+COUNTIF($CD$6:CD342,CD343))</f>
        <v>55489</v>
      </c>
      <c r="CC343" s="34">
        <f t="shared" si="96"/>
        <v>55153</v>
      </c>
      <c r="CD343" s="32">
        <f t="shared" si="111"/>
        <v>55153</v>
      </c>
      <c r="CE343" s="32">
        <f t="shared" si="97"/>
        <v>0</v>
      </c>
      <c r="CF343" s="32">
        <f t="shared" si="98"/>
        <v>0</v>
      </c>
      <c r="CG343" s="32" t="str">
        <f t="shared" si="99"/>
        <v/>
      </c>
      <c r="CH343" s="32">
        <v>338</v>
      </c>
      <c r="CI343" s="32" t="s">
        <v>6</v>
      </c>
      <c r="CJ343" s="32" t="str">
        <f t="shared" si="100"/>
        <v/>
      </c>
      <c r="CK343" s="32" t="str">
        <f t="shared" si="101"/>
        <v/>
      </c>
      <c r="CL343" s="32" t="str">
        <f t="shared" si="102"/>
        <v/>
      </c>
      <c r="CM343" s="32" t="str">
        <f t="shared" si="103"/>
        <v/>
      </c>
      <c r="CN343" s="32" t="str">
        <f t="shared" si="104"/>
        <v/>
      </c>
    </row>
    <row r="344" spans="71:92" x14ac:dyDescent="0.3">
      <c r="BS344" s="32" t="str">
        <f>IF(Kiadasi_kiseroiv!$K$2=BT344,BV344,"")</f>
        <v/>
      </c>
      <c r="BT344" s="34" t="str">
        <f t="shared" si="105"/>
        <v/>
      </c>
      <c r="BU344" s="32" t="str">
        <f t="shared" si="94"/>
        <v/>
      </c>
      <c r="BV344" s="32" t="str">
        <f t="shared" si="106"/>
        <v/>
      </c>
      <c r="BW344" s="32" t="str">
        <f t="shared" si="95"/>
        <v/>
      </c>
      <c r="BX344" s="32" t="str">
        <f t="shared" si="107"/>
        <v/>
      </c>
      <c r="BY344" s="32" t="str">
        <f t="shared" si="108"/>
        <v/>
      </c>
      <c r="BZ344" s="32" t="str">
        <f t="shared" si="109"/>
        <v/>
      </c>
      <c r="CA344" s="32" t="str">
        <f t="shared" si="110"/>
        <v/>
      </c>
      <c r="CB344" s="33">
        <f>IF(COUNTIF($CD$7:CD344,CD344)=1,CD344,CD344+COUNTIF($CD$6:CD343,CD344))</f>
        <v>55490</v>
      </c>
      <c r="CC344" s="34">
        <f t="shared" si="96"/>
        <v>55153</v>
      </c>
      <c r="CD344" s="32">
        <f t="shared" si="111"/>
        <v>55153</v>
      </c>
      <c r="CE344" s="32">
        <f t="shared" si="97"/>
        <v>0</v>
      </c>
      <c r="CF344" s="32">
        <f t="shared" si="98"/>
        <v>0</v>
      </c>
      <c r="CG344" s="32" t="str">
        <f t="shared" si="99"/>
        <v/>
      </c>
      <c r="CH344" s="32">
        <v>339</v>
      </c>
      <c r="CI344" s="32" t="s">
        <v>6</v>
      </c>
      <c r="CJ344" s="32" t="str">
        <f t="shared" si="100"/>
        <v/>
      </c>
      <c r="CK344" s="32" t="str">
        <f t="shared" si="101"/>
        <v/>
      </c>
      <c r="CL344" s="32" t="str">
        <f t="shared" si="102"/>
        <v/>
      </c>
      <c r="CM344" s="32" t="str">
        <f t="shared" si="103"/>
        <v/>
      </c>
      <c r="CN344" s="32" t="str">
        <f t="shared" si="104"/>
        <v/>
      </c>
    </row>
    <row r="345" spans="71:92" x14ac:dyDescent="0.3">
      <c r="BS345" s="32" t="str">
        <f>IF(Kiadasi_kiseroiv!$K$2=BT345,BV345,"")</f>
        <v/>
      </c>
      <c r="BT345" s="34" t="str">
        <f t="shared" si="105"/>
        <v/>
      </c>
      <c r="BU345" s="32" t="str">
        <f t="shared" si="94"/>
        <v/>
      </c>
      <c r="BV345" s="32" t="str">
        <f t="shared" si="106"/>
        <v/>
      </c>
      <c r="BW345" s="32" t="str">
        <f t="shared" si="95"/>
        <v/>
      </c>
      <c r="BX345" s="32" t="str">
        <f t="shared" si="107"/>
        <v/>
      </c>
      <c r="BY345" s="32" t="str">
        <f t="shared" si="108"/>
        <v/>
      </c>
      <c r="BZ345" s="32" t="str">
        <f t="shared" si="109"/>
        <v/>
      </c>
      <c r="CA345" s="32" t="str">
        <f t="shared" si="110"/>
        <v/>
      </c>
      <c r="CB345" s="33">
        <f>IF(COUNTIF($CD$7:CD345,CD345)=1,CD345,CD345+COUNTIF($CD$6:CD344,CD345))</f>
        <v>55491</v>
      </c>
      <c r="CC345" s="34">
        <f t="shared" si="96"/>
        <v>55153</v>
      </c>
      <c r="CD345" s="32">
        <f t="shared" si="111"/>
        <v>55153</v>
      </c>
      <c r="CE345" s="32">
        <f t="shared" si="97"/>
        <v>0</v>
      </c>
      <c r="CF345" s="32">
        <f t="shared" si="98"/>
        <v>0</v>
      </c>
      <c r="CG345" s="32" t="str">
        <f t="shared" si="99"/>
        <v/>
      </c>
      <c r="CH345" s="32">
        <v>340</v>
      </c>
      <c r="CI345" s="32" t="s">
        <v>6</v>
      </c>
      <c r="CJ345" s="32" t="str">
        <f t="shared" si="100"/>
        <v/>
      </c>
      <c r="CK345" s="32" t="str">
        <f t="shared" si="101"/>
        <v/>
      </c>
      <c r="CL345" s="32" t="str">
        <f t="shared" si="102"/>
        <v/>
      </c>
      <c r="CM345" s="32" t="str">
        <f t="shared" si="103"/>
        <v/>
      </c>
      <c r="CN345" s="32" t="str">
        <f t="shared" si="104"/>
        <v/>
      </c>
    </row>
    <row r="346" spans="71:92" x14ac:dyDescent="0.3">
      <c r="BS346" s="32" t="str">
        <f>IF(Kiadasi_kiseroiv!$K$2=BT346,BV346,"")</f>
        <v/>
      </c>
      <c r="BT346" s="34" t="str">
        <f t="shared" si="105"/>
        <v/>
      </c>
      <c r="BU346" s="32" t="str">
        <f t="shared" si="94"/>
        <v/>
      </c>
      <c r="BV346" s="32" t="str">
        <f t="shared" si="106"/>
        <v/>
      </c>
      <c r="BW346" s="32" t="str">
        <f t="shared" si="95"/>
        <v/>
      </c>
      <c r="BX346" s="32" t="str">
        <f t="shared" si="107"/>
        <v/>
      </c>
      <c r="BY346" s="32" t="str">
        <f t="shared" si="108"/>
        <v/>
      </c>
      <c r="BZ346" s="32" t="str">
        <f t="shared" si="109"/>
        <v/>
      </c>
      <c r="CA346" s="32" t="str">
        <f t="shared" si="110"/>
        <v/>
      </c>
      <c r="CB346" s="33">
        <f>IF(COUNTIF($CD$7:CD346,CD346)=1,CD346,CD346+COUNTIF($CD$6:CD345,CD346))</f>
        <v>55492</v>
      </c>
      <c r="CC346" s="34">
        <f t="shared" si="96"/>
        <v>55153</v>
      </c>
      <c r="CD346" s="32">
        <f t="shared" si="111"/>
        <v>55153</v>
      </c>
      <c r="CE346" s="32">
        <f t="shared" si="97"/>
        <v>0</v>
      </c>
      <c r="CF346" s="32">
        <f t="shared" si="98"/>
        <v>0</v>
      </c>
      <c r="CG346" s="32" t="str">
        <f t="shared" si="99"/>
        <v/>
      </c>
      <c r="CH346" s="32">
        <v>341</v>
      </c>
      <c r="CI346" s="32" t="s">
        <v>6</v>
      </c>
      <c r="CJ346" s="32" t="str">
        <f t="shared" si="100"/>
        <v/>
      </c>
      <c r="CK346" s="32" t="str">
        <f t="shared" si="101"/>
        <v/>
      </c>
      <c r="CL346" s="32" t="str">
        <f t="shared" si="102"/>
        <v/>
      </c>
      <c r="CM346" s="32" t="str">
        <f t="shared" si="103"/>
        <v/>
      </c>
      <c r="CN346" s="32" t="str">
        <f t="shared" si="104"/>
        <v/>
      </c>
    </row>
    <row r="347" spans="71:92" x14ac:dyDescent="0.3">
      <c r="BS347" s="32" t="str">
        <f>IF(Kiadasi_kiseroiv!$K$2=BT347,BV347,"")</f>
        <v/>
      </c>
      <c r="BT347" s="34" t="str">
        <f t="shared" si="105"/>
        <v/>
      </c>
      <c r="BU347" s="32" t="str">
        <f t="shared" si="94"/>
        <v/>
      </c>
      <c r="BV347" s="32" t="str">
        <f t="shared" si="106"/>
        <v/>
      </c>
      <c r="BW347" s="32" t="str">
        <f t="shared" si="95"/>
        <v/>
      </c>
      <c r="BX347" s="32" t="str">
        <f t="shared" si="107"/>
        <v/>
      </c>
      <c r="BY347" s="32" t="str">
        <f t="shared" si="108"/>
        <v/>
      </c>
      <c r="BZ347" s="32" t="str">
        <f t="shared" si="109"/>
        <v/>
      </c>
      <c r="CA347" s="32" t="str">
        <f t="shared" si="110"/>
        <v/>
      </c>
      <c r="CB347" s="33">
        <f>IF(COUNTIF($CD$7:CD347,CD347)=1,CD347,CD347+COUNTIF($CD$6:CD346,CD347))</f>
        <v>55493</v>
      </c>
      <c r="CC347" s="34">
        <f t="shared" si="96"/>
        <v>55153</v>
      </c>
      <c r="CD347" s="32">
        <f t="shared" si="111"/>
        <v>55153</v>
      </c>
      <c r="CE347" s="32">
        <f t="shared" si="97"/>
        <v>0</v>
      </c>
      <c r="CF347" s="32">
        <f t="shared" si="98"/>
        <v>0</v>
      </c>
      <c r="CG347" s="32" t="str">
        <f t="shared" si="99"/>
        <v/>
      </c>
      <c r="CH347" s="32">
        <v>342</v>
      </c>
      <c r="CI347" s="32" t="s">
        <v>6</v>
      </c>
      <c r="CJ347" s="32" t="str">
        <f t="shared" si="100"/>
        <v/>
      </c>
      <c r="CK347" s="32" t="str">
        <f t="shared" si="101"/>
        <v/>
      </c>
      <c r="CL347" s="32" t="str">
        <f t="shared" si="102"/>
        <v/>
      </c>
      <c r="CM347" s="32" t="str">
        <f t="shared" si="103"/>
        <v/>
      </c>
      <c r="CN347" s="32" t="str">
        <f t="shared" si="104"/>
        <v/>
      </c>
    </row>
    <row r="348" spans="71:92" x14ac:dyDescent="0.3">
      <c r="BS348" s="32" t="str">
        <f>IF(Kiadasi_kiseroiv!$K$2=BT348,BV348,"")</f>
        <v/>
      </c>
      <c r="BT348" s="34" t="str">
        <f t="shared" si="105"/>
        <v/>
      </c>
      <c r="BU348" s="32" t="str">
        <f t="shared" si="94"/>
        <v/>
      </c>
      <c r="BV348" s="32" t="str">
        <f t="shared" si="106"/>
        <v/>
      </c>
      <c r="BW348" s="32" t="str">
        <f t="shared" si="95"/>
        <v/>
      </c>
      <c r="BX348" s="32" t="str">
        <f t="shared" si="107"/>
        <v/>
      </c>
      <c r="BY348" s="32" t="str">
        <f t="shared" si="108"/>
        <v/>
      </c>
      <c r="BZ348" s="32" t="str">
        <f t="shared" si="109"/>
        <v/>
      </c>
      <c r="CA348" s="32" t="str">
        <f t="shared" si="110"/>
        <v/>
      </c>
      <c r="CB348" s="33">
        <f>IF(COUNTIF($CD$7:CD348,CD348)=1,CD348,CD348+COUNTIF($CD$6:CD347,CD348))</f>
        <v>55494</v>
      </c>
      <c r="CC348" s="34">
        <f t="shared" si="96"/>
        <v>55153</v>
      </c>
      <c r="CD348" s="32">
        <f t="shared" si="111"/>
        <v>55153</v>
      </c>
      <c r="CE348" s="32">
        <f t="shared" si="97"/>
        <v>0</v>
      </c>
      <c r="CF348" s="32">
        <f t="shared" si="98"/>
        <v>0</v>
      </c>
      <c r="CG348" s="32" t="str">
        <f t="shared" si="99"/>
        <v/>
      </c>
      <c r="CH348" s="32">
        <v>343</v>
      </c>
      <c r="CI348" s="32" t="s">
        <v>6</v>
      </c>
      <c r="CJ348" s="32" t="str">
        <f t="shared" si="100"/>
        <v/>
      </c>
      <c r="CK348" s="32" t="str">
        <f t="shared" si="101"/>
        <v/>
      </c>
      <c r="CL348" s="32" t="str">
        <f t="shared" si="102"/>
        <v/>
      </c>
      <c r="CM348" s="32" t="str">
        <f t="shared" si="103"/>
        <v/>
      </c>
      <c r="CN348" s="32" t="str">
        <f t="shared" si="104"/>
        <v/>
      </c>
    </row>
    <row r="349" spans="71:92" x14ac:dyDescent="0.3">
      <c r="BS349" s="32" t="str">
        <f>IF(Kiadasi_kiseroiv!$K$2=BT349,BV349,"")</f>
        <v/>
      </c>
      <c r="BT349" s="34" t="str">
        <f t="shared" si="105"/>
        <v/>
      </c>
      <c r="BU349" s="32" t="str">
        <f t="shared" si="94"/>
        <v/>
      </c>
      <c r="BV349" s="32" t="str">
        <f t="shared" si="106"/>
        <v/>
      </c>
      <c r="BW349" s="32" t="str">
        <f t="shared" si="95"/>
        <v/>
      </c>
      <c r="BX349" s="32" t="str">
        <f t="shared" si="107"/>
        <v/>
      </c>
      <c r="BY349" s="32" t="str">
        <f t="shared" si="108"/>
        <v/>
      </c>
      <c r="BZ349" s="32" t="str">
        <f t="shared" si="109"/>
        <v/>
      </c>
      <c r="CA349" s="32" t="str">
        <f t="shared" si="110"/>
        <v/>
      </c>
      <c r="CB349" s="33">
        <f>IF(COUNTIF($CD$7:CD349,CD349)=1,CD349,CD349+COUNTIF($CD$6:CD348,CD349))</f>
        <v>55495</v>
      </c>
      <c r="CC349" s="34">
        <f t="shared" si="96"/>
        <v>55153</v>
      </c>
      <c r="CD349" s="32">
        <f t="shared" si="111"/>
        <v>55153</v>
      </c>
      <c r="CE349" s="32">
        <f t="shared" si="97"/>
        <v>0</v>
      </c>
      <c r="CF349" s="32">
        <f t="shared" si="98"/>
        <v>0</v>
      </c>
      <c r="CG349" s="32" t="str">
        <f t="shared" si="99"/>
        <v/>
      </c>
      <c r="CH349" s="32">
        <v>344</v>
      </c>
      <c r="CI349" s="32" t="s">
        <v>6</v>
      </c>
      <c r="CJ349" s="32" t="str">
        <f t="shared" si="100"/>
        <v/>
      </c>
      <c r="CK349" s="32" t="str">
        <f t="shared" si="101"/>
        <v/>
      </c>
      <c r="CL349" s="32" t="str">
        <f t="shared" si="102"/>
        <v/>
      </c>
      <c r="CM349" s="32" t="str">
        <f t="shared" si="103"/>
        <v/>
      </c>
      <c r="CN349" s="32" t="str">
        <f t="shared" si="104"/>
        <v/>
      </c>
    </row>
    <row r="350" spans="71:92" x14ac:dyDescent="0.3">
      <c r="BS350" s="32" t="str">
        <f>IF(Kiadasi_kiseroiv!$K$2=BT350,BV350,"")</f>
        <v/>
      </c>
      <c r="BT350" s="34" t="str">
        <f t="shared" si="105"/>
        <v/>
      </c>
      <c r="BU350" s="32" t="str">
        <f t="shared" si="94"/>
        <v/>
      </c>
      <c r="BV350" s="32" t="str">
        <f t="shared" si="106"/>
        <v/>
      </c>
      <c r="BW350" s="32" t="str">
        <f t="shared" si="95"/>
        <v/>
      </c>
      <c r="BX350" s="32" t="str">
        <f t="shared" si="107"/>
        <v/>
      </c>
      <c r="BY350" s="32" t="str">
        <f t="shared" si="108"/>
        <v/>
      </c>
      <c r="BZ350" s="32" t="str">
        <f t="shared" si="109"/>
        <v/>
      </c>
      <c r="CA350" s="32" t="str">
        <f t="shared" si="110"/>
        <v/>
      </c>
      <c r="CB350" s="33">
        <f>IF(COUNTIF($CD$7:CD350,CD350)=1,CD350,CD350+COUNTIF($CD$6:CD349,CD350))</f>
        <v>55496</v>
      </c>
      <c r="CC350" s="34">
        <f t="shared" si="96"/>
        <v>55153</v>
      </c>
      <c r="CD350" s="32">
        <f t="shared" si="111"/>
        <v>55153</v>
      </c>
      <c r="CE350" s="32">
        <f t="shared" si="97"/>
        <v>0</v>
      </c>
      <c r="CF350" s="32">
        <f t="shared" si="98"/>
        <v>0</v>
      </c>
      <c r="CG350" s="32" t="str">
        <f t="shared" si="99"/>
        <v/>
      </c>
      <c r="CH350" s="32">
        <v>345</v>
      </c>
      <c r="CI350" s="32" t="s">
        <v>6</v>
      </c>
      <c r="CJ350" s="32" t="str">
        <f t="shared" si="100"/>
        <v/>
      </c>
      <c r="CK350" s="32" t="str">
        <f t="shared" si="101"/>
        <v/>
      </c>
      <c r="CL350" s="32" t="str">
        <f t="shared" si="102"/>
        <v/>
      </c>
      <c r="CM350" s="32" t="str">
        <f t="shared" si="103"/>
        <v/>
      </c>
      <c r="CN350" s="32" t="str">
        <f t="shared" si="104"/>
        <v/>
      </c>
    </row>
    <row r="351" spans="71:92" x14ac:dyDescent="0.3">
      <c r="BS351" s="32" t="str">
        <f>IF(Kiadasi_kiseroiv!$K$2=BT351,BV351,"")</f>
        <v/>
      </c>
      <c r="BT351" s="34" t="str">
        <f t="shared" si="105"/>
        <v/>
      </c>
      <c r="BU351" s="32" t="str">
        <f t="shared" si="94"/>
        <v/>
      </c>
      <c r="BV351" s="32" t="str">
        <f t="shared" si="106"/>
        <v/>
      </c>
      <c r="BW351" s="32" t="str">
        <f t="shared" si="95"/>
        <v/>
      </c>
      <c r="BX351" s="32" t="str">
        <f t="shared" si="107"/>
        <v/>
      </c>
      <c r="BY351" s="32" t="str">
        <f t="shared" si="108"/>
        <v/>
      </c>
      <c r="BZ351" s="32" t="str">
        <f t="shared" si="109"/>
        <v/>
      </c>
      <c r="CA351" s="32" t="str">
        <f t="shared" si="110"/>
        <v/>
      </c>
      <c r="CB351" s="33">
        <f>IF(COUNTIF($CD$7:CD351,CD351)=1,CD351,CD351+COUNTIF($CD$6:CD350,CD351))</f>
        <v>55497</v>
      </c>
      <c r="CC351" s="34">
        <f t="shared" si="96"/>
        <v>55153</v>
      </c>
      <c r="CD351" s="32">
        <f t="shared" si="111"/>
        <v>55153</v>
      </c>
      <c r="CE351" s="32">
        <f t="shared" si="97"/>
        <v>0</v>
      </c>
      <c r="CF351" s="32">
        <f t="shared" si="98"/>
        <v>0</v>
      </c>
      <c r="CG351" s="32" t="str">
        <f t="shared" si="99"/>
        <v/>
      </c>
      <c r="CH351" s="32">
        <v>346</v>
      </c>
      <c r="CI351" s="32" t="s">
        <v>6</v>
      </c>
      <c r="CJ351" s="32" t="str">
        <f t="shared" si="100"/>
        <v/>
      </c>
      <c r="CK351" s="32" t="str">
        <f t="shared" si="101"/>
        <v/>
      </c>
      <c r="CL351" s="32" t="str">
        <f t="shared" si="102"/>
        <v/>
      </c>
      <c r="CM351" s="32" t="str">
        <f t="shared" si="103"/>
        <v/>
      </c>
      <c r="CN351" s="32" t="str">
        <f t="shared" si="104"/>
        <v/>
      </c>
    </row>
    <row r="352" spans="71:92" x14ac:dyDescent="0.3">
      <c r="BS352" s="32" t="str">
        <f>IF(Kiadasi_kiseroiv!$K$2=BT352,BV352,"")</f>
        <v/>
      </c>
      <c r="BT352" s="34" t="str">
        <f t="shared" si="105"/>
        <v/>
      </c>
      <c r="BU352" s="32" t="str">
        <f t="shared" si="94"/>
        <v/>
      </c>
      <c r="BV352" s="32" t="str">
        <f t="shared" si="106"/>
        <v/>
      </c>
      <c r="BW352" s="32" t="str">
        <f t="shared" si="95"/>
        <v/>
      </c>
      <c r="BX352" s="32" t="str">
        <f t="shared" si="107"/>
        <v/>
      </c>
      <c r="BY352" s="32" t="str">
        <f t="shared" si="108"/>
        <v/>
      </c>
      <c r="BZ352" s="32" t="str">
        <f t="shared" si="109"/>
        <v/>
      </c>
      <c r="CA352" s="32" t="str">
        <f t="shared" si="110"/>
        <v/>
      </c>
      <c r="CB352" s="33">
        <f>IF(COUNTIF($CD$7:CD352,CD352)=1,CD352,CD352+COUNTIF($CD$6:CD351,CD352))</f>
        <v>55498</v>
      </c>
      <c r="CC352" s="34">
        <f t="shared" si="96"/>
        <v>55153</v>
      </c>
      <c r="CD352" s="32">
        <f t="shared" si="111"/>
        <v>55153</v>
      </c>
      <c r="CE352" s="32">
        <f t="shared" si="97"/>
        <v>0</v>
      </c>
      <c r="CF352" s="32">
        <f t="shared" si="98"/>
        <v>0</v>
      </c>
      <c r="CG352" s="32" t="str">
        <f t="shared" si="99"/>
        <v/>
      </c>
      <c r="CH352" s="32">
        <v>347</v>
      </c>
      <c r="CI352" s="32" t="s">
        <v>6</v>
      </c>
      <c r="CJ352" s="32" t="str">
        <f t="shared" si="100"/>
        <v/>
      </c>
      <c r="CK352" s="32" t="str">
        <f t="shared" si="101"/>
        <v/>
      </c>
      <c r="CL352" s="32" t="str">
        <f t="shared" si="102"/>
        <v/>
      </c>
      <c r="CM352" s="32" t="str">
        <f t="shared" si="103"/>
        <v/>
      </c>
      <c r="CN352" s="32" t="str">
        <f t="shared" si="104"/>
        <v/>
      </c>
    </row>
    <row r="353" spans="71:92" x14ac:dyDescent="0.3">
      <c r="BS353" s="32" t="str">
        <f>IF(Kiadasi_kiseroiv!$K$2=BT353,BV353,"")</f>
        <v/>
      </c>
      <c r="BT353" s="34" t="str">
        <f t="shared" si="105"/>
        <v/>
      </c>
      <c r="BU353" s="32" t="str">
        <f t="shared" si="94"/>
        <v/>
      </c>
      <c r="BV353" s="32" t="str">
        <f t="shared" si="106"/>
        <v/>
      </c>
      <c r="BW353" s="32" t="str">
        <f t="shared" si="95"/>
        <v/>
      </c>
      <c r="BX353" s="32" t="str">
        <f t="shared" si="107"/>
        <v/>
      </c>
      <c r="BY353" s="32" t="str">
        <f t="shared" si="108"/>
        <v/>
      </c>
      <c r="BZ353" s="32" t="str">
        <f t="shared" si="109"/>
        <v/>
      </c>
      <c r="CA353" s="32" t="str">
        <f t="shared" si="110"/>
        <v/>
      </c>
      <c r="CB353" s="33">
        <f>IF(COUNTIF($CD$7:CD353,CD353)=1,CD353,CD353+COUNTIF($CD$6:CD352,CD353))</f>
        <v>55499</v>
      </c>
      <c r="CC353" s="34">
        <f t="shared" si="96"/>
        <v>55153</v>
      </c>
      <c r="CD353" s="32">
        <f t="shared" si="111"/>
        <v>55153</v>
      </c>
      <c r="CE353" s="32">
        <f t="shared" si="97"/>
        <v>0</v>
      </c>
      <c r="CF353" s="32">
        <f t="shared" si="98"/>
        <v>0</v>
      </c>
      <c r="CG353" s="32" t="str">
        <f t="shared" si="99"/>
        <v/>
      </c>
      <c r="CH353" s="32">
        <v>348</v>
      </c>
      <c r="CI353" s="32" t="s">
        <v>6</v>
      </c>
      <c r="CJ353" s="32" t="str">
        <f t="shared" si="100"/>
        <v/>
      </c>
      <c r="CK353" s="32" t="str">
        <f t="shared" si="101"/>
        <v/>
      </c>
      <c r="CL353" s="32" t="str">
        <f t="shared" si="102"/>
        <v/>
      </c>
      <c r="CM353" s="32" t="str">
        <f t="shared" si="103"/>
        <v/>
      </c>
      <c r="CN353" s="32" t="str">
        <f t="shared" si="104"/>
        <v/>
      </c>
    </row>
    <row r="354" spans="71:92" x14ac:dyDescent="0.3">
      <c r="BS354" s="32" t="str">
        <f>IF(Kiadasi_kiseroiv!$K$2=BT354,BV354,"")</f>
        <v/>
      </c>
      <c r="BT354" s="34" t="str">
        <f t="shared" si="105"/>
        <v/>
      </c>
      <c r="BU354" s="32" t="str">
        <f t="shared" si="94"/>
        <v/>
      </c>
      <c r="BV354" s="32" t="str">
        <f t="shared" si="106"/>
        <v/>
      </c>
      <c r="BW354" s="32" t="str">
        <f t="shared" si="95"/>
        <v/>
      </c>
      <c r="BX354" s="32" t="str">
        <f t="shared" si="107"/>
        <v/>
      </c>
      <c r="BY354" s="32" t="str">
        <f t="shared" si="108"/>
        <v/>
      </c>
      <c r="BZ354" s="32" t="str">
        <f t="shared" si="109"/>
        <v/>
      </c>
      <c r="CA354" s="32" t="str">
        <f t="shared" si="110"/>
        <v/>
      </c>
      <c r="CB354" s="33">
        <f>IF(COUNTIF($CD$7:CD354,CD354)=1,CD354,CD354+COUNTIF($CD$6:CD353,CD354))</f>
        <v>55500</v>
      </c>
      <c r="CC354" s="34">
        <f t="shared" si="96"/>
        <v>55153</v>
      </c>
      <c r="CD354" s="32">
        <f t="shared" si="111"/>
        <v>55153</v>
      </c>
      <c r="CE354" s="32">
        <f t="shared" si="97"/>
        <v>0</v>
      </c>
      <c r="CF354" s="32">
        <f t="shared" si="98"/>
        <v>0</v>
      </c>
      <c r="CG354" s="32" t="str">
        <f t="shared" si="99"/>
        <v/>
      </c>
      <c r="CH354" s="32">
        <v>349</v>
      </c>
      <c r="CI354" s="32" t="s">
        <v>6</v>
      </c>
      <c r="CJ354" s="32" t="str">
        <f t="shared" si="100"/>
        <v/>
      </c>
      <c r="CK354" s="32" t="str">
        <f t="shared" si="101"/>
        <v/>
      </c>
      <c r="CL354" s="32" t="str">
        <f t="shared" si="102"/>
        <v/>
      </c>
      <c r="CM354" s="32" t="str">
        <f t="shared" si="103"/>
        <v/>
      </c>
      <c r="CN354" s="32" t="str">
        <f t="shared" si="104"/>
        <v/>
      </c>
    </row>
    <row r="355" spans="71:92" x14ac:dyDescent="0.3">
      <c r="BS355" s="32" t="str">
        <f>IF(Kiadasi_kiseroiv!$K$2=BT355,BV355,"")</f>
        <v/>
      </c>
      <c r="BT355" s="34" t="str">
        <f t="shared" si="105"/>
        <v/>
      </c>
      <c r="BU355" s="32" t="str">
        <f t="shared" si="94"/>
        <v/>
      </c>
      <c r="BV355" s="32" t="str">
        <f t="shared" si="106"/>
        <v/>
      </c>
      <c r="BW355" s="32" t="str">
        <f t="shared" si="95"/>
        <v/>
      </c>
      <c r="BX355" s="32" t="str">
        <f t="shared" si="107"/>
        <v/>
      </c>
      <c r="BY355" s="32" t="str">
        <f t="shared" si="108"/>
        <v/>
      </c>
      <c r="BZ355" s="32" t="str">
        <f t="shared" si="109"/>
        <v/>
      </c>
      <c r="CA355" s="32" t="str">
        <f t="shared" si="110"/>
        <v/>
      </c>
      <c r="CB355" s="33">
        <f>IF(COUNTIF($CD$7:CD355,CD355)=1,CD355,CD355+COUNTIF($CD$6:CD354,CD355))</f>
        <v>55501</v>
      </c>
      <c r="CC355" s="34">
        <f t="shared" si="96"/>
        <v>55153</v>
      </c>
      <c r="CD355" s="32">
        <f t="shared" si="111"/>
        <v>55153</v>
      </c>
      <c r="CE355" s="32">
        <f t="shared" si="97"/>
        <v>0</v>
      </c>
      <c r="CF355" s="32">
        <f t="shared" si="98"/>
        <v>0</v>
      </c>
      <c r="CG355" s="32" t="str">
        <f t="shared" si="99"/>
        <v/>
      </c>
      <c r="CH355" s="32">
        <v>350</v>
      </c>
      <c r="CI355" s="32" t="s">
        <v>6</v>
      </c>
      <c r="CJ355" s="32" t="str">
        <f t="shared" si="100"/>
        <v/>
      </c>
      <c r="CK355" s="32" t="str">
        <f t="shared" si="101"/>
        <v/>
      </c>
      <c r="CL355" s="32" t="str">
        <f t="shared" si="102"/>
        <v/>
      </c>
      <c r="CM355" s="32" t="str">
        <f t="shared" si="103"/>
        <v/>
      </c>
      <c r="CN355" s="32" t="str">
        <f t="shared" si="104"/>
        <v/>
      </c>
    </row>
    <row r="356" spans="71:92" x14ac:dyDescent="0.3">
      <c r="BS356" s="32" t="str">
        <f>IF(Kiadasi_kiseroiv!$K$2=BT356,BV356,"")</f>
        <v/>
      </c>
      <c r="BT356" s="34" t="str">
        <f t="shared" si="105"/>
        <v/>
      </c>
      <c r="BU356" s="32" t="str">
        <f t="shared" si="94"/>
        <v/>
      </c>
      <c r="BV356" s="32" t="str">
        <f t="shared" si="106"/>
        <v/>
      </c>
      <c r="BW356" s="32" t="str">
        <f t="shared" si="95"/>
        <v/>
      </c>
      <c r="BX356" s="32" t="str">
        <f t="shared" si="107"/>
        <v/>
      </c>
      <c r="BY356" s="32" t="str">
        <f t="shared" si="108"/>
        <v/>
      </c>
      <c r="BZ356" s="32" t="str">
        <f t="shared" si="109"/>
        <v/>
      </c>
      <c r="CA356" s="32" t="str">
        <f t="shared" si="110"/>
        <v/>
      </c>
      <c r="CB356" s="33">
        <f>IF(COUNTIF($CD$7:CD356,CD356)=1,CD356,CD356+COUNTIF($CD$6:CD355,CD356))</f>
        <v>55502</v>
      </c>
      <c r="CC356" s="34">
        <f t="shared" si="96"/>
        <v>55153</v>
      </c>
      <c r="CD356" s="32">
        <f t="shared" si="111"/>
        <v>55153</v>
      </c>
      <c r="CE356" s="32">
        <f t="shared" si="97"/>
        <v>0</v>
      </c>
      <c r="CF356" s="32">
        <f t="shared" si="98"/>
        <v>0</v>
      </c>
      <c r="CG356" s="32" t="str">
        <f t="shared" si="99"/>
        <v/>
      </c>
      <c r="CH356" s="32">
        <v>351</v>
      </c>
      <c r="CI356" s="32" t="s">
        <v>6</v>
      </c>
      <c r="CJ356" s="32" t="str">
        <f t="shared" si="100"/>
        <v/>
      </c>
      <c r="CK356" s="32" t="str">
        <f t="shared" si="101"/>
        <v/>
      </c>
      <c r="CL356" s="32" t="str">
        <f t="shared" si="102"/>
        <v/>
      </c>
      <c r="CM356" s="32" t="str">
        <f t="shared" si="103"/>
        <v/>
      </c>
      <c r="CN356" s="32" t="str">
        <f t="shared" si="104"/>
        <v/>
      </c>
    </row>
    <row r="357" spans="71:92" x14ac:dyDescent="0.3">
      <c r="BS357" s="32" t="str">
        <f>IF(Kiadasi_kiseroiv!$K$2=BT357,BV357,"")</f>
        <v/>
      </c>
      <c r="BT357" s="34" t="str">
        <f t="shared" si="105"/>
        <v/>
      </c>
      <c r="BU357" s="32" t="str">
        <f t="shared" si="94"/>
        <v/>
      </c>
      <c r="BV357" s="32" t="str">
        <f t="shared" si="106"/>
        <v/>
      </c>
      <c r="BW357" s="32" t="str">
        <f t="shared" si="95"/>
        <v/>
      </c>
      <c r="BX357" s="32" t="str">
        <f t="shared" si="107"/>
        <v/>
      </c>
      <c r="BY357" s="32" t="str">
        <f t="shared" si="108"/>
        <v/>
      </c>
      <c r="BZ357" s="32" t="str">
        <f t="shared" si="109"/>
        <v/>
      </c>
      <c r="CA357" s="32" t="str">
        <f t="shared" si="110"/>
        <v/>
      </c>
      <c r="CB357" s="33">
        <f>IF(COUNTIF($CD$7:CD357,CD357)=1,CD357,CD357+COUNTIF($CD$6:CD356,CD357))</f>
        <v>55503</v>
      </c>
      <c r="CC357" s="34">
        <f t="shared" si="96"/>
        <v>55153</v>
      </c>
      <c r="CD357" s="32">
        <f t="shared" si="111"/>
        <v>55153</v>
      </c>
      <c r="CE357" s="32">
        <f t="shared" si="97"/>
        <v>0</v>
      </c>
      <c r="CF357" s="32">
        <f t="shared" si="98"/>
        <v>0</v>
      </c>
      <c r="CG357" s="32" t="str">
        <f t="shared" si="99"/>
        <v/>
      </c>
      <c r="CH357" s="32">
        <v>352</v>
      </c>
      <c r="CI357" s="32" t="s">
        <v>6</v>
      </c>
      <c r="CJ357" s="32" t="str">
        <f t="shared" si="100"/>
        <v/>
      </c>
      <c r="CK357" s="32" t="str">
        <f t="shared" si="101"/>
        <v/>
      </c>
      <c r="CL357" s="32" t="str">
        <f t="shared" si="102"/>
        <v/>
      </c>
      <c r="CM357" s="32" t="str">
        <f t="shared" si="103"/>
        <v/>
      </c>
      <c r="CN357" s="32" t="str">
        <f t="shared" si="104"/>
        <v/>
      </c>
    </row>
    <row r="358" spans="71:92" x14ac:dyDescent="0.3">
      <c r="BS358" s="32" t="str">
        <f>IF(Kiadasi_kiseroiv!$K$2=BT358,BV358,"")</f>
        <v/>
      </c>
      <c r="BT358" s="34" t="str">
        <f t="shared" si="105"/>
        <v/>
      </c>
      <c r="BU358" s="32" t="str">
        <f t="shared" si="94"/>
        <v/>
      </c>
      <c r="BV358" s="32" t="str">
        <f t="shared" si="106"/>
        <v/>
      </c>
      <c r="BW358" s="32" t="str">
        <f t="shared" si="95"/>
        <v/>
      </c>
      <c r="BX358" s="32" t="str">
        <f t="shared" si="107"/>
        <v/>
      </c>
      <c r="BY358" s="32" t="str">
        <f t="shared" si="108"/>
        <v/>
      </c>
      <c r="BZ358" s="32" t="str">
        <f t="shared" si="109"/>
        <v/>
      </c>
      <c r="CA358" s="32" t="str">
        <f t="shared" si="110"/>
        <v/>
      </c>
      <c r="CB358" s="33">
        <f>IF(COUNTIF($CD$7:CD358,CD358)=1,CD358,CD358+COUNTIF($CD$6:CD357,CD358))</f>
        <v>55504</v>
      </c>
      <c r="CC358" s="34">
        <f t="shared" si="96"/>
        <v>55153</v>
      </c>
      <c r="CD358" s="32">
        <f t="shared" si="111"/>
        <v>55153</v>
      </c>
      <c r="CE358" s="32">
        <f t="shared" si="97"/>
        <v>0</v>
      </c>
      <c r="CF358" s="32">
        <f t="shared" si="98"/>
        <v>0</v>
      </c>
      <c r="CG358" s="32" t="str">
        <f t="shared" si="99"/>
        <v/>
      </c>
      <c r="CH358" s="32">
        <v>353</v>
      </c>
      <c r="CI358" s="32" t="s">
        <v>6</v>
      </c>
      <c r="CJ358" s="32" t="str">
        <f t="shared" si="100"/>
        <v/>
      </c>
      <c r="CK358" s="32" t="str">
        <f t="shared" si="101"/>
        <v/>
      </c>
      <c r="CL358" s="32" t="str">
        <f t="shared" si="102"/>
        <v/>
      </c>
      <c r="CM358" s="32" t="str">
        <f t="shared" si="103"/>
        <v/>
      </c>
      <c r="CN358" s="32" t="str">
        <f t="shared" si="104"/>
        <v/>
      </c>
    </row>
    <row r="359" spans="71:92" x14ac:dyDescent="0.3">
      <c r="BS359" s="32" t="str">
        <f>IF(Kiadasi_kiseroiv!$K$2=BT359,BV359,"")</f>
        <v/>
      </c>
      <c r="BT359" s="34" t="str">
        <f t="shared" si="105"/>
        <v/>
      </c>
      <c r="BU359" s="32" t="str">
        <f t="shared" si="94"/>
        <v/>
      </c>
      <c r="BV359" s="32" t="str">
        <f t="shared" si="106"/>
        <v/>
      </c>
      <c r="BW359" s="32" t="str">
        <f t="shared" si="95"/>
        <v/>
      </c>
      <c r="BX359" s="32" t="str">
        <f t="shared" si="107"/>
        <v/>
      </c>
      <c r="BY359" s="32" t="str">
        <f t="shared" si="108"/>
        <v/>
      </c>
      <c r="BZ359" s="32" t="str">
        <f t="shared" si="109"/>
        <v/>
      </c>
      <c r="CA359" s="32" t="str">
        <f t="shared" si="110"/>
        <v/>
      </c>
      <c r="CB359" s="33">
        <f>IF(COUNTIF($CD$7:CD359,CD359)=1,CD359,CD359+COUNTIF($CD$6:CD358,CD359))</f>
        <v>55505</v>
      </c>
      <c r="CC359" s="34">
        <f t="shared" si="96"/>
        <v>55153</v>
      </c>
      <c r="CD359" s="32">
        <f t="shared" si="111"/>
        <v>55153</v>
      </c>
      <c r="CE359" s="32">
        <f t="shared" si="97"/>
        <v>0</v>
      </c>
      <c r="CF359" s="32">
        <f t="shared" si="98"/>
        <v>0</v>
      </c>
      <c r="CG359" s="32" t="str">
        <f t="shared" si="99"/>
        <v/>
      </c>
      <c r="CH359" s="32">
        <v>354</v>
      </c>
      <c r="CI359" s="32" t="s">
        <v>6</v>
      </c>
      <c r="CJ359" s="32" t="str">
        <f t="shared" si="100"/>
        <v/>
      </c>
      <c r="CK359" s="32" t="str">
        <f t="shared" si="101"/>
        <v/>
      </c>
      <c r="CL359" s="32" t="str">
        <f t="shared" si="102"/>
        <v/>
      </c>
      <c r="CM359" s="32" t="str">
        <f t="shared" si="103"/>
        <v/>
      </c>
      <c r="CN359" s="32" t="str">
        <f t="shared" si="104"/>
        <v/>
      </c>
    </row>
    <row r="360" spans="71:92" x14ac:dyDescent="0.3">
      <c r="BS360" s="32" t="str">
        <f>IF(Kiadasi_kiseroiv!$K$2=BT360,BV360,"")</f>
        <v/>
      </c>
      <c r="BT360" s="34" t="str">
        <f t="shared" si="105"/>
        <v/>
      </c>
      <c r="BU360" s="32" t="str">
        <f t="shared" si="94"/>
        <v/>
      </c>
      <c r="BV360" s="32" t="str">
        <f t="shared" si="106"/>
        <v/>
      </c>
      <c r="BW360" s="32" t="str">
        <f t="shared" si="95"/>
        <v/>
      </c>
      <c r="BX360" s="32" t="str">
        <f t="shared" si="107"/>
        <v/>
      </c>
      <c r="BY360" s="32" t="str">
        <f t="shared" si="108"/>
        <v/>
      </c>
      <c r="BZ360" s="32" t="str">
        <f t="shared" si="109"/>
        <v/>
      </c>
      <c r="CA360" s="32" t="str">
        <f t="shared" si="110"/>
        <v/>
      </c>
      <c r="CB360" s="33">
        <f>IF(COUNTIF($CD$7:CD360,CD360)=1,CD360,CD360+COUNTIF($CD$6:CD359,CD360))</f>
        <v>55506</v>
      </c>
      <c r="CC360" s="34">
        <f t="shared" si="96"/>
        <v>55153</v>
      </c>
      <c r="CD360" s="32">
        <f t="shared" si="111"/>
        <v>55153</v>
      </c>
      <c r="CE360" s="32">
        <f t="shared" si="97"/>
        <v>0</v>
      </c>
      <c r="CF360" s="32">
        <f t="shared" si="98"/>
        <v>0</v>
      </c>
      <c r="CG360" s="32" t="str">
        <f t="shared" si="99"/>
        <v/>
      </c>
      <c r="CH360" s="32">
        <v>355</v>
      </c>
      <c r="CI360" s="32" t="s">
        <v>6</v>
      </c>
      <c r="CJ360" s="32" t="str">
        <f t="shared" si="100"/>
        <v/>
      </c>
      <c r="CK360" s="32" t="str">
        <f t="shared" si="101"/>
        <v/>
      </c>
      <c r="CL360" s="32" t="str">
        <f t="shared" si="102"/>
        <v/>
      </c>
      <c r="CM360" s="32" t="str">
        <f t="shared" si="103"/>
        <v/>
      </c>
      <c r="CN360" s="32" t="str">
        <f t="shared" si="104"/>
        <v/>
      </c>
    </row>
    <row r="361" spans="71:92" x14ac:dyDescent="0.3">
      <c r="BS361" s="32" t="str">
        <f>IF(Kiadasi_kiseroiv!$K$2=BT361,BV361,"")</f>
        <v/>
      </c>
      <c r="BT361" s="34" t="str">
        <f t="shared" si="105"/>
        <v/>
      </c>
      <c r="BU361" s="32" t="str">
        <f t="shared" si="94"/>
        <v/>
      </c>
      <c r="BV361" s="32" t="str">
        <f t="shared" si="106"/>
        <v/>
      </c>
      <c r="BW361" s="32" t="str">
        <f t="shared" si="95"/>
        <v/>
      </c>
      <c r="BX361" s="32" t="str">
        <f t="shared" si="107"/>
        <v/>
      </c>
      <c r="BY361" s="32" t="str">
        <f t="shared" si="108"/>
        <v/>
      </c>
      <c r="BZ361" s="32" t="str">
        <f t="shared" si="109"/>
        <v/>
      </c>
      <c r="CA361" s="32" t="str">
        <f t="shared" si="110"/>
        <v/>
      </c>
      <c r="CB361" s="33">
        <f>IF(COUNTIF($CD$7:CD361,CD361)=1,CD361,CD361+COUNTIF($CD$6:CD360,CD361))</f>
        <v>55507</v>
      </c>
      <c r="CC361" s="34">
        <f t="shared" si="96"/>
        <v>55153</v>
      </c>
      <c r="CD361" s="32">
        <f t="shared" si="111"/>
        <v>55153</v>
      </c>
      <c r="CE361" s="32">
        <f t="shared" si="97"/>
        <v>0</v>
      </c>
      <c r="CF361" s="32">
        <f t="shared" si="98"/>
        <v>0</v>
      </c>
      <c r="CG361" s="32" t="str">
        <f t="shared" si="99"/>
        <v/>
      </c>
      <c r="CH361" s="32">
        <v>356</v>
      </c>
      <c r="CI361" s="32" t="s">
        <v>6</v>
      </c>
      <c r="CJ361" s="32" t="str">
        <f t="shared" si="100"/>
        <v/>
      </c>
      <c r="CK361" s="32" t="str">
        <f t="shared" si="101"/>
        <v/>
      </c>
      <c r="CL361" s="32" t="str">
        <f t="shared" si="102"/>
        <v/>
      </c>
      <c r="CM361" s="32" t="str">
        <f t="shared" si="103"/>
        <v/>
      </c>
      <c r="CN361" s="32" t="str">
        <f t="shared" si="104"/>
        <v/>
      </c>
    </row>
    <row r="362" spans="71:92" x14ac:dyDescent="0.3">
      <c r="BS362" s="32" t="str">
        <f>IF(Kiadasi_kiseroiv!$K$2=BT362,BV362,"")</f>
        <v/>
      </c>
      <c r="BT362" s="34" t="str">
        <f t="shared" si="105"/>
        <v/>
      </c>
      <c r="BU362" s="32" t="str">
        <f t="shared" si="94"/>
        <v/>
      </c>
      <c r="BV362" s="32" t="str">
        <f t="shared" si="106"/>
        <v/>
      </c>
      <c r="BW362" s="32" t="str">
        <f t="shared" si="95"/>
        <v/>
      </c>
      <c r="BX362" s="32" t="str">
        <f t="shared" si="107"/>
        <v/>
      </c>
      <c r="BY362" s="32" t="str">
        <f t="shared" si="108"/>
        <v/>
      </c>
      <c r="BZ362" s="32" t="str">
        <f t="shared" si="109"/>
        <v/>
      </c>
      <c r="CA362" s="32" t="str">
        <f t="shared" si="110"/>
        <v/>
      </c>
      <c r="CB362" s="33">
        <f>IF(COUNTIF($CD$7:CD362,CD362)=1,CD362,CD362+COUNTIF($CD$6:CD361,CD362))</f>
        <v>55508</v>
      </c>
      <c r="CC362" s="34">
        <f t="shared" si="96"/>
        <v>55153</v>
      </c>
      <c r="CD362" s="32">
        <f t="shared" si="111"/>
        <v>55153</v>
      </c>
      <c r="CE362" s="32">
        <f t="shared" si="97"/>
        <v>0</v>
      </c>
      <c r="CF362" s="32">
        <f t="shared" si="98"/>
        <v>0</v>
      </c>
      <c r="CG362" s="32" t="str">
        <f t="shared" si="99"/>
        <v/>
      </c>
      <c r="CH362" s="32">
        <v>357</v>
      </c>
      <c r="CI362" s="32" t="s">
        <v>6</v>
      </c>
      <c r="CJ362" s="32" t="str">
        <f t="shared" si="100"/>
        <v/>
      </c>
      <c r="CK362" s="32" t="str">
        <f t="shared" si="101"/>
        <v/>
      </c>
      <c r="CL362" s="32" t="str">
        <f t="shared" si="102"/>
        <v/>
      </c>
      <c r="CM362" s="32" t="str">
        <f t="shared" si="103"/>
        <v/>
      </c>
      <c r="CN362" s="32" t="str">
        <f t="shared" si="104"/>
        <v/>
      </c>
    </row>
    <row r="363" spans="71:92" x14ac:dyDescent="0.3">
      <c r="BS363" s="32" t="str">
        <f>IF(Kiadasi_kiseroiv!$K$2=BT363,BV363,"")</f>
        <v/>
      </c>
      <c r="BT363" s="34" t="str">
        <f t="shared" si="105"/>
        <v/>
      </c>
      <c r="BU363" s="32" t="str">
        <f t="shared" si="94"/>
        <v/>
      </c>
      <c r="BV363" s="32" t="str">
        <f t="shared" si="106"/>
        <v/>
      </c>
      <c r="BW363" s="32" t="str">
        <f t="shared" si="95"/>
        <v/>
      </c>
      <c r="BX363" s="32" t="str">
        <f t="shared" si="107"/>
        <v/>
      </c>
      <c r="BY363" s="32" t="str">
        <f t="shared" si="108"/>
        <v/>
      </c>
      <c r="BZ363" s="32" t="str">
        <f t="shared" si="109"/>
        <v/>
      </c>
      <c r="CA363" s="32" t="str">
        <f t="shared" si="110"/>
        <v/>
      </c>
      <c r="CB363" s="33">
        <f>IF(COUNTIF($CD$7:CD363,CD363)=1,CD363,CD363+COUNTIF($CD$6:CD362,CD363))</f>
        <v>55509</v>
      </c>
      <c r="CC363" s="34">
        <f t="shared" si="96"/>
        <v>55153</v>
      </c>
      <c r="CD363" s="32">
        <f t="shared" si="111"/>
        <v>55153</v>
      </c>
      <c r="CE363" s="32">
        <f t="shared" si="97"/>
        <v>0</v>
      </c>
      <c r="CF363" s="32">
        <f t="shared" si="98"/>
        <v>0</v>
      </c>
      <c r="CG363" s="32" t="str">
        <f t="shared" si="99"/>
        <v/>
      </c>
      <c r="CH363" s="32">
        <v>358</v>
      </c>
      <c r="CI363" s="32" t="s">
        <v>6</v>
      </c>
      <c r="CJ363" s="32" t="str">
        <f t="shared" si="100"/>
        <v/>
      </c>
      <c r="CK363" s="32" t="str">
        <f t="shared" si="101"/>
        <v/>
      </c>
      <c r="CL363" s="32" t="str">
        <f t="shared" si="102"/>
        <v/>
      </c>
      <c r="CM363" s="32" t="str">
        <f t="shared" si="103"/>
        <v/>
      </c>
      <c r="CN363" s="32" t="str">
        <f t="shared" si="104"/>
        <v/>
      </c>
    </row>
    <row r="364" spans="71:92" x14ac:dyDescent="0.3">
      <c r="BS364" s="32" t="str">
        <f>IF(Kiadasi_kiseroiv!$K$2=BT364,BV364,"")</f>
        <v/>
      </c>
      <c r="BT364" s="34" t="str">
        <f t="shared" si="105"/>
        <v/>
      </c>
      <c r="BU364" s="32" t="str">
        <f t="shared" si="94"/>
        <v/>
      </c>
      <c r="BV364" s="32" t="str">
        <f t="shared" si="106"/>
        <v/>
      </c>
      <c r="BW364" s="32" t="str">
        <f t="shared" si="95"/>
        <v/>
      </c>
      <c r="BX364" s="32" t="str">
        <f t="shared" si="107"/>
        <v/>
      </c>
      <c r="BY364" s="32" t="str">
        <f t="shared" si="108"/>
        <v/>
      </c>
      <c r="BZ364" s="32" t="str">
        <f t="shared" si="109"/>
        <v/>
      </c>
      <c r="CA364" s="32" t="str">
        <f t="shared" si="110"/>
        <v/>
      </c>
      <c r="CB364" s="33">
        <f>IF(COUNTIF($CD$7:CD364,CD364)=1,CD364,CD364+COUNTIF($CD$6:CD363,CD364))</f>
        <v>55510</v>
      </c>
      <c r="CC364" s="34">
        <f t="shared" si="96"/>
        <v>55153</v>
      </c>
      <c r="CD364" s="32">
        <f t="shared" si="111"/>
        <v>55153</v>
      </c>
      <c r="CE364" s="32">
        <f t="shared" si="97"/>
        <v>0</v>
      </c>
      <c r="CF364" s="32">
        <f t="shared" si="98"/>
        <v>0</v>
      </c>
      <c r="CG364" s="32" t="str">
        <f t="shared" si="99"/>
        <v/>
      </c>
      <c r="CH364" s="32">
        <v>359</v>
      </c>
      <c r="CI364" s="32" t="s">
        <v>6</v>
      </c>
      <c r="CJ364" s="32" t="str">
        <f t="shared" si="100"/>
        <v/>
      </c>
      <c r="CK364" s="32" t="str">
        <f t="shared" si="101"/>
        <v/>
      </c>
      <c r="CL364" s="32" t="str">
        <f t="shared" si="102"/>
        <v/>
      </c>
      <c r="CM364" s="32" t="str">
        <f t="shared" si="103"/>
        <v/>
      </c>
      <c r="CN364" s="32" t="str">
        <f t="shared" si="104"/>
        <v/>
      </c>
    </row>
    <row r="365" spans="71:92" x14ac:dyDescent="0.3">
      <c r="BS365" s="32" t="str">
        <f>IF(Kiadasi_kiseroiv!$K$2=BT365,BV365,"")</f>
        <v/>
      </c>
      <c r="BT365" s="34" t="str">
        <f t="shared" si="105"/>
        <v/>
      </c>
      <c r="BU365" s="32" t="str">
        <f t="shared" si="94"/>
        <v/>
      </c>
      <c r="BV365" s="32" t="str">
        <f t="shared" si="106"/>
        <v/>
      </c>
      <c r="BW365" s="32" t="str">
        <f t="shared" si="95"/>
        <v/>
      </c>
      <c r="BX365" s="32" t="str">
        <f t="shared" si="107"/>
        <v/>
      </c>
      <c r="BY365" s="32" t="str">
        <f t="shared" si="108"/>
        <v/>
      </c>
      <c r="BZ365" s="32" t="str">
        <f t="shared" si="109"/>
        <v/>
      </c>
      <c r="CA365" s="32" t="str">
        <f t="shared" si="110"/>
        <v/>
      </c>
      <c r="CB365" s="33">
        <f>IF(COUNTIF($CD$7:CD365,CD365)=1,CD365,CD365+COUNTIF($CD$6:CD364,CD365))</f>
        <v>55511</v>
      </c>
      <c r="CC365" s="34">
        <f t="shared" si="96"/>
        <v>55153</v>
      </c>
      <c r="CD365" s="32">
        <f t="shared" si="111"/>
        <v>55153</v>
      </c>
      <c r="CE365" s="32">
        <f t="shared" si="97"/>
        <v>0</v>
      </c>
      <c r="CF365" s="32">
        <f t="shared" si="98"/>
        <v>0</v>
      </c>
      <c r="CG365" s="32" t="str">
        <f t="shared" si="99"/>
        <v/>
      </c>
      <c r="CH365" s="32">
        <v>360</v>
      </c>
      <c r="CI365" s="32" t="s">
        <v>6</v>
      </c>
      <c r="CJ365" s="32" t="str">
        <f t="shared" si="100"/>
        <v/>
      </c>
      <c r="CK365" s="32" t="str">
        <f t="shared" si="101"/>
        <v/>
      </c>
      <c r="CL365" s="32" t="str">
        <f t="shared" si="102"/>
        <v/>
      </c>
      <c r="CM365" s="32" t="str">
        <f t="shared" si="103"/>
        <v/>
      </c>
      <c r="CN365" s="32" t="str">
        <f t="shared" si="104"/>
        <v/>
      </c>
    </row>
    <row r="366" spans="71:92" x14ac:dyDescent="0.3">
      <c r="BS366" s="32" t="str">
        <f>IF(Kiadasi_kiseroiv!$K$2=BT366,BV366,"")</f>
        <v/>
      </c>
      <c r="BT366" s="34" t="str">
        <f t="shared" si="105"/>
        <v/>
      </c>
      <c r="BU366" s="32" t="str">
        <f t="shared" si="94"/>
        <v/>
      </c>
      <c r="BV366" s="32" t="str">
        <f t="shared" si="106"/>
        <v/>
      </c>
      <c r="BW366" s="32" t="str">
        <f t="shared" si="95"/>
        <v/>
      </c>
      <c r="BX366" s="32" t="str">
        <f t="shared" si="107"/>
        <v/>
      </c>
      <c r="BY366" s="32" t="str">
        <f t="shared" si="108"/>
        <v/>
      </c>
      <c r="BZ366" s="32" t="str">
        <f t="shared" si="109"/>
        <v/>
      </c>
      <c r="CA366" s="32" t="str">
        <f t="shared" si="110"/>
        <v/>
      </c>
      <c r="CB366" s="33">
        <f>IF(COUNTIF($CD$7:CD366,CD366)=1,CD366,CD366+COUNTIF($CD$6:CD365,CD366))</f>
        <v>55512</v>
      </c>
      <c r="CC366" s="34">
        <f t="shared" si="96"/>
        <v>55153</v>
      </c>
      <c r="CD366" s="32">
        <f t="shared" si="111"/>
        <v>55153</v>
      </c>
      <c r="CE366" s="32">
        <f t="shared" si="97"/>
        <v>0</v>
      </c>
      <c r="CF366" s="32">
        <f t="shared" si="98"/>
        <v>0</v>
      </c>
      <c r="CG366" s="32" t="str">
        <f t="shared" si="99"/>
        <v/>
      </c>
      <c r="CH366" s="32">
        <v>361</v>
      </c>
      <c r="CI366" s="32" t="s">
        <v>6</v>
      </c>
      <c r="CJ366" s="32" t="str">
        <f t="shared" si="100"/>
        <v/>
      </c>
      <c r="CK366" s="32" t="str">
        <f t="shared" si="101"/>
        <v/>
      </c>
      <c r="CL366" s="32" t="str">
        <f t="shared" si="102"/>
        <v/>
      </c>
      <c r="CM366" s="32" t="str">
        <f t="shared" si="103"/>
        <v/>
      </c>
      <c r="CN366" s="32" t="str">
        <f t="shared" si="104"/>
        <v/>
      </c>
    </row>
    <row r="367" spans="71:92" x14ac:dyDescent="0.3">
      <c r="BS367" s="32" t="str">
        <f>IF(Kiadasi_kiseroiv!$K$2=BT367,BV367,"")</f>
        <v/>
      </c>
      <c r="BT367" s="34" t="str">
        <f t="shared" si="105"/>
        <v/>
      </c>
      <c r="BU367" s="32" t="str">
        <f t="shared" si="94"/>
        <v/>
      </c>
      <c r="BV367" s="32" t="str">
        <f t="shared" si="106"/>
        <v/>
      </c>
      <c r="BW367" s="32" t="str">
        <f t="shared" si="95"/>
        <v/>
      </c>
      <c r="BX367" s="32" t="str">
        <f t="shared" si="107"/>
        <v/>
      </c>
      <c r="BY367" s="32" t="str">
        <f t="shared" si="108"/>
        <v/>
      </c>
      <c r="BZ367" s="32" t="str">
        <f t="shared" si="109"/>
        <v/>
      </c>
      <c r="CA367" s="32" t="str">
        <f t="shared" si="110"/>
        <v/>
      </c>
      <c r="CB367" s="33">
        <f>IF(COUNTIF($CD$7:CD367,CD367)=1,CD367,CD367+COUNTIF($CD$6:CD366,CD367))</f>
        <v>55513</v>
      </c>
      <c r="CC367" s="34">
        <f t="shared" si="96"/>
        <v>55153</v>
      </c>
      <c r="CD367" s="32">
        <f t="shared" si="111"/>
        <v>55153</v>
      </c>
      <c r="CE367" s="32">
        <f t="shared" si="97"/>
        <v>0</v>
      </c>
      <c r="CF367" s="32">
        <f t="shared" si="98"/>
        <v>0</v>
      </c>
      <c r="CG367" s="32" t="str">
        <f t="shared" si="99"/>
        <v/>
      </c>
      <c r="CH367" s="32">
        <v>362</v>
      </c>
      <c r="CI367" s="32" t="s">
        <v>6</v>
      </c>
      <c r="CJ367" s="32" t="str">
        <f t="shared" si="100"/>
        <v/>
      </c>
      <c r="CK367" s="32" t="str">
        <f t="shared" si="101"/>
        <v/>
      </c>
      <c r="CL367" s="32" t="str">
        <f t="shared" si="102"/>
        <v/>
      </c>
      <c r="CM367" s="32" t="str">
        <f t="shared" si="103"/>
        <v/>
      </c>
      <c r="CN367" s="32" t="str">
        <f t="shared" si="104"/>
        <v/>
      </c>
    </row>
    <row r="368" spans="71:92" x14ac:dyDescent="0.3">
      <c r="BS368" s="32" t="str">
        <f>IF(Kiadasi_kiseroiv!$K$2=BT368,BV368,"")</f>
        <v/>
      </c>
      <c r="BT368" s="34" t="str">
        <f t="shared" si="105"/>
        <v/>
      </c>
      <c r="BU368" s="32" t="str">
        <f t="shared" si="94"/>
        <v/>
      </c>
      <c r="BV368" s="32" t="str">
        <f t="shared" si="106"/>
        <v/>
      </c>
      <c r="BW368" s="32" t="str">
        <f t="shared" si="95"/>
        <v/>
      </c>
      <c r="BX368" s="32" t="str">
        <f t="shared" si="107"/>
        <v/>
      </c>
      <c r="BY368" s="32" t="str">
        <f t="shared" si="108"/>
        <v/>
      </c>
      <c r="BZ368" s="32" t="str">
        <f t="shared" si="109"/>
        <v/>
      </c>
      <c r="CA368" s="32" t="str">
        <f t="shared" si="110"/>
        <v/>
      </c>
      <c r="CB368" s="33">
        <f>IF(COUNTIF($CD$7:CD368,CD368)=1,CD368,CD368+COUNTIF($CD$6:CD367,CD368))</f>
        <v>55514</v>
      </c>
      <c r="CC368" s="34">
        <f t="shared" si="96"/>
        <v>55153</v>
      </c>
      <c r="CD368" s="32">
        <f t="shared" si="111"/>
        <v>55153</v>
      </c>
      <c r="CE368" s="32">
        <f t="shared" si="97"/>
        <v>0</v>
      </c>
      <c r="CF368" s="32">
        <f t="shared" si="98"/>
        <v>0</v>
      </c>
      <c r="CG368" s="32" t="str">
        <f t="shared" si="99"/>
        <v/>
      </c>
      <c r="CH368" s="32">
        <v>363</v>
      </c>
      <c r="CI368" s="32" t="s">
        <v>6</v>
      </c>
      <c r="CJ368" s="32" t="str">
        <f t="shared" si="100"/>
        <v/>
      </c>
      <c r="CK368" s="32" t="str">
        <f t="shared" si="101"/>
        <v/>
      </c>
      <c r="CL368" s="32" t="str">
        <f t="shared" si="102"/>
        <v/>
      </c>
      <c r="CM368" s="32" t="str">
        <f t="shared" si="103"/>
        <v/>
      </c>
      <c r="CN368" s="32" t="str">
        <f t="shared" si="104"/>
        <v/>
      </c>
    </row>
    <row r="369" spans="71:92" x14ac:dyDescent="0.3">
      <c r="BS369" s="32" t="str">
        <f>IF(Kiadasi_kiseroiv!$K$2=BT369,BV369,"")</f>
        <v/>
      </c>
      <c r="BT369" s="34" t="str">
        <f t="shared" si="105"/>
        <v/>
      </c>
      <c r="BU369" s="32" t="str">
        <f t="shared" si="94"/>
        <v/>
      </c>
      <c r="BV369" s="32" t="str">
        <f t="shared" si="106"/>
        <v/>
      </c>
      <c r="BW369" s="32" t="str">
        <f t="shared" si="95"/>
        <v/>
      </c>
      <c r="BX369" s="32" t="str">
        <f t="shared" si="107"/>
        <v/>
      </c>
      <c r="BY369" s="32" t="str">
        <f t="shared" si="108"/>
        <v/>
      </c>
      <c r="BZ369" s="32" t="str">
        <f t="shared" si="109"/>
        <v/>
      </c>
      <c r="CA369" s="32" t="str">
        <f t="shared" si="110"/>
        <v/>
      </c>
      <c r="CB369" s="33">
        <f>IF(COUNTIF($CD$7:CD369,CD369)=1,CD369,CD369+COUNTIF($CD$6:CD368,CD369))</f>
        <v>55515</v>
      </c>
      <c r="CC369" s="34">
        <f t="shared" si="96"/>
        <v>55153</v>
      </c>
      <c r="CD369" s="32">
        <f t="shared" si="111"/>
        <v>55153</v>
      </c>
      <c r="CE369" s="32">
        <f t="shared" si="97"/>
        <v>0</v>
      </c>
      <c r="CF369" s="32">
        <f t="shared" si="98"/>
        <v>0</v>
      </c>
      <c r="CG369" s="32" t="str">
        <f t="shared" si="99"/>
        <v/>
      </c>
      <c r="CH369" s="32">
        <v>364</v>
      </c>
      <c r="CI369" s="32" t="s">
        <v>6</v>
      </c>
      <c r="CJ369" s="32" t="str">
        <f t="shared" si="100"/>
        <v/>
      </c>
      <c r="CK369" s="32" t="str">
        <f t="shared" si="101"/>
        <v/>
      </c>
      <c r="CL369" s="32" t="str">
        <f t="shared" si="102"/>
        <v/>
      </c>
      <c r="CM369" s="32" t="str">
        <f t="shared" si="103"/>
        <v/>
      </c>
      <c r="CN369" s="32" t="str">
        <f t="shared" si="104"/>
        <v/>
      </c>
    </row>
    <row r="370" spans="71:92" x14ac:dyDescent="0.3">
      <c r="BS370" s="32" t="str">
        <f>IF(Kiadasi_kiseroiv!$K$2=BT370,BV370,"")</f>
        <v/>
      </c>
      <c r="BT370" s="34" t="str">
        <f t="shared" si="105"/>
        <v/>
      </c>
      <c r="BU370" s="32" t="str">
        <f t="shared" si="94"/>
        <v/>
      </c>
      <c r="BV370" s="32" t="str">
        <f t="shared" si="106"/>
        <v/>
      </c>
      <c r="BW370" s="32" t="str">
        <f t="shared" si="95"/>
        <v/>
      </c>
      <c r="BX370" s="32" t="str">
        <f t="shared" si="107"/>
        <v/>
      </c>
      <c r="BY370" s="32" t="str">
        <f t="shared" si="108"/>
        <v/>
      </c>
      <c r="BZ370" s="32" t="str">
        <f t="shared" si="109"/>
        <v/>
      </c>
      <c r="CA370" s="32" t="str">
        <f t="shared" si="110"/>
        <v/>
      </c>
      <c r="CB370" s="33">
        <f>IF(COUNTIF($CD$7:CD370,CD370)=1,CD370,CD370+COUNTIF($CD$6:CD369,CD370))</f>
        <v>55516</v>
      </c>
      <c r="CC370" s="34">
        <f t="shared" si="96"/>
        <v>55153</v>
      </c>
      <c r="CD370" s="32">
        <f t="shared" si="111"/>
        <v>55153</v>
      </c>
      <c r="CE370" s="32">
        <f t="shared" si="97"/>
        <v>0</v>
      </c>
      <c r="CF370" s="32">
        <f t="shared" si="98"/>
        <v>0</v>
      </c>
      <c r="CG370" s="32" t="str">
        <f t="shared" si="99"/>
        <v/>
      </c>
      <c r="CH370" s="32">
        <v>365</v>
      </c>
      <c r="CI370" s="32" t="s">
        <v>6</v>
      </c>
      <c r="CJ370" s="32" t="str">
        <f t="shared" si="100"/>
        <v/>
      </c>
      <c r="CK370" s="32" t="str">
        <f t="shared" si="101"/>
        <v/>
      </c>
      <c r="CL370" s="32" t="str">
        <f t="shared" si="102"/>
        <v/>
      </c>
      <c r="CM370" s="32" t="str">
        <f t="shared" si="103"/>
        <v/>
      </c>
      <c r="CN370" s="32" t="str">
        <f t="shared" si="104"/>
        <v/>
      </c>
    </row>
    <row r="371" spans="71:92" x14ac:dyDescent="0.3">
      <c r="BS371" s="32" t="str">
        <f>IF(Kiadasi_kiseroiv!$K$2=BT371,BV371,"")</f>
        <v/>
      </c>
      <c r="BT371" s="34" t="str">
        <f t="shared" si="105"/>
        <v/>
      </c>
      <c r="BU371" s="32" t="str">
        <f t="shared" si="94"/>
        <v/>
      </c>
      <c r="BV371" s="32" t="str">
        <f t="shared" si="106"/>
        <v/>
      </c>
      <c r="BW371" s="32" t="str">
        <f t="shared" si="95"/>
        <v/>
      </c>
      <c r="BX371" s="32" t="str">
        <f t="shared" si="107"/>
        <v/>
      </c>
      <c r="BY371" s="32" t="str">
        <f t="shared" si="108"/>
        <v/>
      </c>
      <c r="BZ371" s="32" t="str">
        <f t="shared" si="109"/>
        <v/>
      </c>
      <c r="CA371" s="32" t="str">
        <f t="shared" si="110"/>
        <v/>
      </c>
      <c r="CB371" s="33">
        <f>IF(COUNTIF($CD$7:CD371,CD371)=1,CD371,CD371+COUNTIF($CD$6:CD370,CD371))</f>
        <v>55517</v>
      </c>
      <c r="CC371" s="34">
        <f t="shared" si="96"/>
        <v>55153</v>
      </c>
      <c r="CD371" s="32">
        <f t="shared" si="111"/>
        <v>55153</v>
      </c>
      <c r="CE371" s="32">
        <f t="shared" si="97"/>
        <v>0</v>
      </c>
      <c r="CF371" s="32">
        <f t="shared" si="98"/>
        <v>0</v>
      </c>
      <c r="CG371" s="32" t="str">
        <f t="shared" si="99"/>
        <v/>
      </c>
      <c r="CH371" s="32">
        <v>366</v>
      </c>
      <c r="CI371" s="32" t="s">
        <v>6</v>
      </c>
      <c r="CJ371" s="32" t="str">
        <f t="shared" si="100"/>
        <v/>
      </c>
      <c r="CK371" s="32" t="str">
        <f t="shared" si="101"/>
        <v/>
      </c>
      <c r="CL371" s="32" t="str">
        <f t="shared" si="102"/>
        <v/>
      </c>
      <c r="CM371" s="32" t="str">
        <f t="shared" si="103"/>
        <v/>
      </c>
      <c r="CN371" s="32" t="str">
        <f t="shared" si="104"/>
        <v/>
      </c>
    </row>
    <row r="372" spans="71:92" x14ac:dyDescent="0.3">
      <c r="BS372" s="32" t="str">
        <f>IF(Kiadasi_kiseroiv!$K$2=BT372,BV372,"")</f>
        <v/>
      </c>
      <c r="BT372" s="34" t="str">
        <f t="shared" si="105"/>
        <v/>
      </c>
      <c r="BU372" s="32" t="str">
        <f t="shared" si="94"/>
        <v/>
      </c>
      <c r="BV372" s="32" t="str">
        <f t="shared" si="106"/>
        <v/>
      </c>
      <c r="BW372" s="32" t="str">
        <f t="shared" si="95"/>
        <v/>
      </c>
      <c r="BX372" s="32" t="str">
        <f t="shared" si="107"/>
        <v/>
      </c>
      <c r="BY372" s="32" t="str">
        <f t="shared" si="108"/>
        <v/>
      </c>
      <c r="BZ372" s="32" t="str">
        <f t="shared" si="109"/>
        <v/>
      </c>
      <c r="CA372" s="32" t="str">
        <f t="shared" si="110"/>
        <v/>
      </c>
      <c r="CB372" s="33">
        <f>IF(COUNTIF($CD$7:CD372,CD372)=1,CD372,CD372+COUNTIF($CD$6:CD371,CD372))</f>
        <v>55518</v>
      </c>
      <c r="CC372" s="34">
        <f t="shared" si="96"/>
        <v>55153</v>
      </c>
      <c r="CD372" s="32">
        <f t="shared" si="111"/>
        <v>55153</v>
      </c>
      <c r="CE372" s="32">
        <f t="shared" si="97"/>
        <v>0</v>
      </c>
      <c r="CF372" s="32">
        <f t="shared" si="98"/>
        <v>0</v>
      </c>
      <c r="CG372" s="32" t="str">
        <f t="shared" si="99"/>
        <v/>
      </c>
      <c r="CH372" s="32">
        <v>367</v>
      </c>
      <c r="CI372" s="32" t="s">
        <v>6</v>
      </c>
      <c r="CJ372" s="32" t="str">
        <f t="shared" si="100"/>
        <v/>
      </c>
      <c r="CK372" s="32" t="str">
        <f t="shared" si="101"/>
        <v/>
      </c>
      <c r="CL372" s="32" t="str">
        <f t="shared" si="102"/>
        <v/>
      </c>
      <c r="CM372" s="32" t="str">
        <f t="shared" si="103"/>
        <v/>
      </c>
      <c r="CN372" s="32" t="str">
        <f t="shared" si="104"/>
        <v/>
      </c>
    </row>
    <row r="373" spans="71:92" x14ac:dyDescent="0.3">
      <c r="BS373" s="32" t="str">
        <f>IF(Kiadasi_kiseroiv!$K$2=BT373,BV373,"")</f>
        <v/>
      </c>
      <c r="BT373" s="34" t="str">
        <f t="shared" si="105"/>
        <v/>
      </c>
      <c r="BU373" s="32" t="str">
        <f t="shared" si="94"/>
        <v/>
      </c>
      <c r="BV373" s="32" t="str">
        <f t="shared" si="106"/>
        <v/>
      </c>
      <c r="BW373" s="32" t="str">
        <f t="shared" si="95"/>
        <v/>
      </c>
      <c r="BX373" s="32" t="str">
        <f t="shared" si="107"/>
        <v/>
      </c>
      <c r="BY373" s="32" t="str">
        <f t="shared" si="108"/>
        <v/>
      </c>
      <c r="BZ373" s="32" t="str">
        <f t="shared" si="109"/>
        <v/>
      </c>
      <c r="CA373" s="32" t="str">
        <f t="shared" si="110"/>
        <v/>
      </c>
      <c r="CB373" s="33">
        <f>IF(COUNTIF($CD$7:CD373,CD373)=1,CD373,CD373+COUNTIF($CD$6:CD372,CD373))</f>
        <v>55519</v>
      </c>
      <c r="CC373" s="34">
        <f t="shared" si="96"/>
        <v>55153</v>
      </c>
      <c r="CD373" s="32">
        <f t="shared" si="111"/>
        <v>55153</v>
      </c>
      <c r="CE373" s="32">
        <f t="shared" si="97"/>
        <v>0</v>
      </c>
      <c r="CF373" s="32">
        <f t="shared" si="98"/>
        <v>0</v>
      </c>
      <c r="CG373" s="32" t="str">
        <f t="shared" si="99"/>
        <v/>
      </c>
      <c r="CH373" s="32">
        <v>368</v>
      </c>
      <c r="CI373" s="32" t="s">
        <v>6</v>
      </c>
      <c r="CJ373" s="32" t="str">
        <f t="shared" si="100"/>
        <v/>
      </c>
      <c r="CK373" s="32" t="str">
        <f t="shared" si="101"/>
        <v/>
      </c>
      <c r="CL373" s="32" t="str">
        <f t="shared" si="102"/>
        <v/>
      </c>
      <c r="CM373" s="32" t="str">
        <f t="shared" si="103"/>
        <v/>
      </c>
      <c r="CN373" s="32" t="str">
        <f t="shared" si="104"/>
        <v/>
      </c>
    </row>
    <row r="374" spans="71:92" x14ac:dyDescent="0.3">
      <c r="BS374" s="32" t="str">
        <f>IF(Kiadasi_kiseroiv!$K$2=BT374,BV374,"")</f>
        <v/>
      </c>
      <c r="BT374" s="34" t="str">
        <f t="shared" si="105"/>
        <v/>
      </c>
      <c r="BU374" s="32" t="str">
        <f t="shared" si="94"/>
        <v/>
      </c>
      <c r="BV374" s="32" t="str">
        <f t="shared" si="106"/>
        <v/>
      </c>
      <c r="BW374" s="32" t="str">
        <f t="shared" si="95"/>
        <v/>
      </c>
      <c r="BX374" s="32" t="str">
        <f t="shared" si="107"/>
        <v/>
      </c>
      <c r="BY374" s="32" t="str">
        <f t="shared" si="108"/>
        <v/>
      </c>
      <c r="BZ374" s="32" t="str">
        <f t="shared" si="109"/>
        <v/>
      </c>
      <c r="CA374" s="32" t="str">
        <f t="shared" si="110"/>
        <v/>
      </c>
      <c r="CB374" s="33">
        <f>IF(COUNTIF($CD$7:CD374,CD374)=1,CD374,CD374+COUNTIF($CD$6:CD373,CD374))</f>
        <v>55520</v>
      </c>
      <c r="CC374" s="34">
        <f t="shared" si="96"/>
        <v>55153</v>
      </c>
      <c r="CD374" s="32">
        <f t="shared" si="111"/>
        <v>55153</v>
      </c>
      <c r="CE374" s="32">
        <f t="shared" si="97"/>
        <v>0</v>
      </c>
      <c r="CF374" s="32">
        <f t="shared" si="98"/>
        <v>0</v>
      </c>
      <c r="CG374" s="32" t="str">
        <f t="shared" si="99"/>
        <v/>
      </c>
      <c r="CH374" s="32">
        <v>369</v>
      </c>
      <c r="CI374" s="32" t="s">
        <v>6</v>
      </c>
      <c r="CJ374" s="32" t="str">
        <f t="shared" si="100"/>
        <v/>
      </c>
      <c r="CK374" s="32" t="str">
        <f t="shared" si="101"/>
        <v/>
      </c>
      <c r="CL374" s="32" t="str">
        <f t="shared" si="102"/>
        <v/>
      </c>
      <c r="CM374" s="32" t="str">
        <f t="shared" si="103"/>
        <v/>
      </c>
      <c r="CN374" s="32" t="str">
        <f t="shared" si="104"/>
        <v/>
      </c>
    </row>
    <row r="375" spans="71:92" x14ac:dyDescent="0.3">
      <c r="BS375" s="32" t="str">
        <f>IF(Kiadasi_kiseroiv!$K$2=BT375,BV375,"")</f>
        <v/>
      </c>
      <c r="BT375" s="34" t="str">
        <f t="shared" si="105"/>
        <v/>
      </c>
      <c r="BU375" s="32" t="str">
        <f t="shared" si="94"/>
        <v/>
      </c>
      <c r="BV375" s="32" t="str">
        <f t="shared" si="106"/>
        <v/>
      </c>
      <c r="BW375" s="32" t="str">
        <f t="shared" si="95"/>
        <v/>
      </c>
      <c r="BX375" s="32" t="str">
        <f t="shared" si="107"/>
        <v/>
      </c>
      <c r="BY375" s="32" t="str">
        <f t="shared" si="108"/>
        <v/>
      </c>
      <c r="BZ375" s="32" t="str">
        <f t="shared" si="109"/>
        <v/>
      </c>
      <c r="CA375" s="32" t="str">
        <f t="shared" si="110"/>
        <v/>
      </c>
      <c r="CB375" s="33">
        <f>IF(COUNTIF($CD$7:CD375,CD375)=1,CD375,CD375+COUNTIF($CD$6:CD374,CD375))</f>
        <v>55521</v>
      </c>
      <c r="CC375" s="34">
        <f t="shared" si="96"/>
        <v>55153</v>
      </c>
      <c r="CD375" s="32">
        <f t="shared" si="111"/>
        <v>55153</v>
      </c>
      <c r="CE375" s="32">
        <f t="shared" si="97"/>
        <v>0</v>
      </c>
      <c r="CF375" s="32">
        <f t="shared" si="98"/>
        <v>0</v>
      </c>
      <c r="CG375" s="32" t="str">
        <f t="shared" si="99"/>
        <v/>
      </c>
      <c r="CH375" s="32">
        <v>370</v>
      </c>
      <c r="CI375" s="32" t="s">
        <v>6</v>
      </c>
      <c r="CJ375" s="32" t="str">
        <f t="shared" si="100"/>
        <v/>
      </c>
      <c r="CK375" s="32" t="str">
        <f t="shared" si="101"/>
        <v/>
      </c>
      <c r="CL375" s="32" t="str">
        <f t="shared" si="102"/>
        <v/>
      </c>
      <c r="CM375" s="32" t="str">
        <f t="shared" si="103"/>
        <v/>
      </c>
      <c r="CN375" s="32" t="str">
        <f t="shared" si="104"/>
        <v/>
      </c>
    </row>
    <row r="376" spans="71:92" x14ac:dyDescent="0.3">
      <c r="BS376" s="32" t="str">
        <f>IF(Kiadasi_kiseroiv!$K$2=BT376,BV376,"")</f>
        <v/>
      </c>
      <c r="BT376" s="34" t="str">
        <f t="shared" si="105"/>
        <v/>
      </c>
      <c r="BU376" s="32" t="str">
        <f t="shared" si="94"/>
        <v/>
      </c>
      <c r="BV376" s="32" t="str">
        <f t="shared" si="106"/>
        <v/>
      </c>
      <c r="BW376" s="32" t="str">
        <f t="shared" si="95"/>
        <v/>
      </c>
      <c r="BX376" s="32" t="str">
        <f t="shared" si="107"/>
        <v/>
      </c>
      <c r="BY376" s="32" t="str">
        <f t="shared" si="108"/>
        <v/>
      </c>
      <c r="BZ376" s="32" t="str">
        <f t="shared" si="109"/>
        <v/>
      </c>
      <c r="CA376" s="32" t="str">
        <f t="shared" si="110"/>
        <v/>
      </c>
      <c r="CB376" s="33">
        <f>IF(COUNTIF($CD$7:CD376,CD376)=1,CD376,CD376+COUNTIF($CD$6:CD375,CD376))</f>
        <v>55522</v>
      </c>
      <c r="CC376" s="34">
        <f t="shared" si="96"/>
        <v>55153</v>
      </c>
      <c r="CD376" s="32">
        <f t="shared" si="111"/>
        <v>55153</v>
      </c>
      <c r="CE376" s="32">
        <f t="shared" si="97"/>
        <v>0</v>
      </c>
      <c r="CF376" s="32">
        <f t="shared" si="98"/>
        <v>0</v>
      </c>
      <c r="CG376" s="32" t="str">
        <f t="shared" si="99"/>
        <v/>
      </c>
      <c r="CH376" s="32">
        <v>371</v>
      </c>
      <c r="CI376" s="32" t="s">
        <v>6</v>
      </c>
      <c r="CJ376" s="32" t="str">
        <f t="shared" si="100"/>
        <v/>
      </c>
      <c r="CK376" s="32" t="str">
        <f t="shared" si="101"/>
        <v/>
      </c>
      <c r="CL376" s="32" t="str">
        <f t="shared" si="102"/>
        <v/>
      </c>
      <c r="CM376" s="32" t="str">
        <f t="shared" si="103"/>
        <v/>
      </c>
      <c r="CN376" s="32" t="str">
        <f t="shared" si="104"/>
        <v/>
      </c>
    </row>
    <row r="377" spans="71:92" x14ac:dyDescent="0.3">
      <c r="BS377" s="32" t="str">
        <f>IF(Kiadasi_kiseroiv!$K$2=BT377,BV377,"")</f>
        <v/>
      </c>
      <c r="BT377" s="34" t="str">
        <f t="shared" si="105"/>
        <v/>
      </c>
      <c r="BU377" s="32" t="str">
        <f t="shared" si="94"/>
        <v/>
      </c>
      <c r="BV377" s="32" t="str">
        <f t="shared" si="106"/>
        <v/>
      </c>
      <c r="BW377" s="32" t="str">
        <f t="shared" si="95"/>
        <v/>
      </c>
      <c r="BX377" s="32" t="str">
        <f t="shared" si="107"/>
        <v/>
      </c>
      <c r="BY377" s="32" t="str">
        <f t="shared" si="108"/>
        <v/>
      </c>
      <c r="BZ377" s="32" t="str">
        <f t="shared" si="109"/>
        <v/>
      </c>
      <c r="CA377" s="32" t="str">
        <f t="shared" si="110"/>
        <v/>
      </c>
      <c r="CB377" s="33">
        <f>IF(COUNTIF($CD$7:CD377,CD377)=1,CD377,CD377+COUNTIF($CD$6:CD376,CD377))</f>
        <v>55523</v>
      </c>
      <c r="CC377" s="34">
        <f t="shared" si="96"/>
        <v>55153</v>
      </c>
      <c r="CD377" s="32">
        <f t="shared" si="111"/>
        <v>55153</v>
      </c>
      <c r="CE377" s="32">
        <f t="shared" si="97"/>
        <v>0</v>
      </c>
      <c r="CF377" s="32">
        <f t="shared" si="98"/>
        <v>0</v>
      </c>
      <c r="CG377" s="32" t="str">
        <f t="shared" si="99"/>
        <v/>
      </c>
      <c r="CH377" s="32">
        <v>372</v>
      </c>
      <c r="CI377" s="32" t="s">
        <v>6</v>
      </c>
      <c r="CJ377" s="32" t="str">
        <f t="shared" si="100"/>
        <v/>
      </c>
      <c r="CK377" s="32" t="str">
        <f t="shared" si="101"/>
        <v/>
      </c>
      <c r="CL377" s="32" t="str">
        <f t="shared" si="102"/>
        <v/>
      </c>
      <c r="CM377" s="32" t="str">
        <f t="shared" si="103"/>
        <v/>
      </c>
      <c r="CN377" s="32" t="str">
        <f t="shared" si="104"/>
        <v/>
      </c>
    </row>
    <row r="378" spans="71:92" x14ac:dyDescent="0.3">
      <c r="BS378" s="32" t="str">
        <f>IF(Kiadasi_kiseroiv!$K$2=BT378,BV378,"")</f>
        <v/>
      </c>
      <c r="BT378" s="34" t="str">
        <f t="shared" si="105"/>
        <v/>
      </c>
      <c r="BU378" s="32" t="str">
        <f t="shared" si="94"/>
        <v/>
      </c>
      <c r="BV378" s="32" t="str">
        <f t="shared" si="106"/>
        <v/>
      </c>
      <c r="BW378" s="32" t="str">
        <f t="shared" si="95"/>
        <v/>
      </c>
      <c r="BX378" s="32" t="str">
        <f t="shared" si="107"/>
        <v/>
      </c>
      <c r="BY378" s="32" t="str">
        <f t="shared" si="108"/>
        <v/>
      </c>
      <c r="BZ378" s="32" t="str">
        <f t="shared" si="109"/>
        <v/>
      </c>
      <c r="CA378" s="32" t="str">
        <f t="shared" si="110"/>
        <v/>
      </c>
      <c r="CB378" s="33">
        <f>IF(COUNTIF($CD$7:CD378,CD378)=1,CD378,CD378+COUNTIF($CD$6:CD377,CD378))</f>
        <v>55524</v>
      </c>
      <c r="CC378" s="34">
        <f t="shared" si="96"/>
        <v>55153</v>
      </c>
      <c r="CD378" s="32">
        <f t="shared" si="111"/>
        <v>55153</v>
      </c>
      <c r="CE378" s="32">
        <f t="shared" si="97"/>
        <v>0</v>
      </c>
      <c r="CF378" s="32">
        <f t="shared" si="98"/>
        <v>0</v>
      </c>
      <c r="CG378" s="32" t="str">
        <f t="shared" si="99"/>
        <v/>
      </c>
      <c r="CH378" s="32">
        <v>373</v>
      </c>
      <c r="CI378" s="32" t="s">
        <v>6</v>
      </c>
      <c r="CJ378" s="32" t="str">
        <f t="shared" si="100"/>
        <v/>
      </c>
      <c r="CK378" s="32" t="str">
        <f t="shared" si="101"/>
        <v/>
      </c>
      <c r="CL378" s="32" t="str">
        <f t="shared" si="102"/>
        <v/>
      </c>
      <c r="CM378" s="32" t="str">
        <f t="shared" si="103"/>
        <v/>
      </c>
      <c r="CN378" s="32" t="str">
        <f t="shared" si="104"/>
        <v/>
      </c>
    </row>
    <row r="379" spans="71:92" x14ac:dyDescent="0.3">
      <c r="BS379" s="32" t="str">
        <f>IF(Kiadasi_kiseroiv!$K$2=BT379,BV379,"")</f>
        <v/>
      </c>
      <c r="BT379" s="34" t="str">
        <f t="shared" si="105"/>
        <v/>
      </c>
      <c r="BU379" s="32" t="str">
        <f t="shared" si="94"/>
        <v/>
      </c>
      <c r="BV379" s="32" t="str">
        <f t="shared" si="106"/>
        <v/>
      </c>
      <c r="BW379" s="32" t="str">
        <f t="shared" si="95"/>
        <v/>
      </c>
      <c r="BX379" s="32" t="str">
        <f t="shared" si="107"/>
        <v/>
      </c>
      <c r="BY379" s="32" t="str">
        <f t="shared" si="108"/>
        <v/>
      </c>
      <c r="BZ379" s="32" t="str">
        <f t="shared" si="109"/>
        <v/>
      </c>
      <c r="CA379" s="32" t="str">
        <f t="shared" si="110"/>
        <v/>
      </c>
      <c r="CB379" s="33">
        <f>IF(COUNTIF($CD$7:CD379,CD379)=1,CD379,CD379+COUNTIF($CD$6:CD378,CD379))</f>
        <v>55525</v>
      </c>
      <c r="CC379" s="34">
        <f t="shared" si="96"/>
        <v>55153</v>
      </c>
      <c r="CD379" s="32">
        <f t="shared" si="111"/>
        <v>55153</v>
      </c>
      <c r="CE379" s="32">
        <f t="shared" si="97"/>
        <v>0</v>
      </c>
      <c r="CF379" s="32">
        <f t="shared" si="98"/>
        <v>0</v>
      </c>
      <c r="CG379" s="32" t="str">
        <f t="shared" si="99"/>
        <v/>
      </c>
      <c r="CH379" s="32">
        <v>374</v>
      </c>
      <c r="CI379" s="32" t="s">
        <v>6</v>
      </c>
      <c r="CJ379" s="32" t="str">
        <f t="shared" si="100"/>
        <v/>
      </c>
      <c r="CK379" s="32" t="str">
        <f t="shared" si="101"/>
        <v/>
      </c>
      <c r="CL379" s="32" t="str">
        <f t="shared" si="102"/>
        <v/>
      </c>
      <c r="CM379" s="32" t="str">
        <f t="shared" si="103"/>
        <v/>
      </c>
      <c r="CN379" s="32" t="str">
        <f t="shared" si="104"/>
        <v/>
      </c>
    </row>
    <row r="380" spans="71:92" x14ac:dyDescent="0.3">
      <c r="BS380" s="32" t="str">
        <f>IF(Kiadasi_kiseroiv!$K$2=BT380,BV380,"")</f>
        <v/>
      </c>
      <c r="BT380" s="34" t="str">
        <f t="shared" si="105"/>
        <v/>
      </c>
      <c r="BU380" s="32" t="str">
        <f t="shared" si="94"/>
        <v/>
      </c>
      <c r="BV380" s="32" t="str">
        <f t="shared" si="106"/>
        <v/>
      </c>
      <c r="BW380" s="32" t="str">
        <f t="shared" si="95"/>
        <v/>
      </c>
      <c r="BX380" s="32" t="str">
        <f t="shared" si="107"/>
        <v/>
      </c>
      <c r="BY380" s="32" t="str">
        <f t="shared" si="108"/>
        <v/>
      </c>
      <c r="BZ380" s="32" t="str">
        <f t="shared" si="109"/>
        <v/>
      </c>
      <c r="CA380" s="32" t="str">
        <f t="shared" si="110"/>
        <v/>
      </c>
      <c r="CB380" s="33">
        <f>IF(COUNTIF($CD$7:CD380,CD380)=1,CD380,CD380+COUNTIF($CD$6:CD379,CD380))</f>
        <v>55526</v>
      </c>
      <c r="CC380" s="34">
        <f t="shared" si="96"/>
        <v>55153</v>
      </c>
      <c r="CD380" s="32">
        <f t="shared" si="111"/>
        <v>55153</v>
      </c>
      <c r="CE380" s="32">
        <f t="shared" si="97"/>
        <v>0</v>
      </c>
      <c r="CF380" s="32">
        <f t="shared" si="98"/>
        <v>0</v>
      </c>
      <c r="CG380" s="32" t="str">
        <f t="shared" si="99"/>
        <v/>
      </c>
      <c r="CH380" s="32">
        <v>375</v>
      </c>
      <c r="CI380" s="32" t="s">
        <v>6</v>
      </c>
      <c r="CJ380" s="32" t="str">
        <f t="shared" si="100"/>
        <v/>
      </c>
      <c r="CK380" s="32" t="str">
        <f t="shared" si="101"/>
        <v/>
      </c>
      <c r="CL380" s="32" t="str">
        <f t="shared" si="102"/>
        <v/>
      </c>
      <c r="CM380" s="32" t="str">
        <f t="shared" si="103"/>
        <v/>
      </c>
      <c r="CN380" s="32" t="str">
        <f t="shared" si="104"/>
        <v/>
      </c>
    </row>
    <row r="381" spans="71:92" x14ac:dyDescent="0.3">
      <c r="BS381" s="32" t="str">
        <f>IF(Kiadasi_kiseroiv!$K$2=BT381,BV381,"")</f>
        <v/>
      </c>
      <c r="BT381" s="34" t="str">
        <f t="shared" si="105"/>
        <v/>
      </c>
      <c r="BU381" s="32" t="str">
        <f t="shared" si="94"/>
        <v/>
      </c>
      <c r="BV381" s="32" t="str">
        <f t="shared" si="106"/>
        <v/>
      </c>
      <c r="BW381" s="32" t="str">
        <f t="shared" si="95"/>
        <v/>
      </c>
      <c r="BX381" s="32" t="str">
        <f t="shared" si="107"/>
        <v/>
      </c>
      <c r="BY381" s="32" t="str">
        <f t="shared" si="108"/>
        <v/>
      </c>
      <c r="BZ381" s="32" t="str">
        <f t="shared" si="109"/>
        <v/>
      </c>
      <c r="CA381" s="32" t="str">
        <f t="shared" si="110"/>
        <v/>
      </c>
      <c r="CB381" s="33">
        <f>IF(COUNTIF($CD$7:CD381,CD381)=1,CD381,CD381+COUNTIF($CD$6:CD380,CD381))</f>
        <v>55527</v>
      </c>
      <c r="CC381" s="34">
        <f t="shared" si="96"/>
        <v>55153</v>
      </c>
      <c r="CD381" s="32">
        <f t="shared" si="111"/>
        <v>55153</v>
      </c>
      <c r="CE381" s="32">
        <f t="shared" si="97"/>
        <v>0</v>
      </c>
      <c r="CF381" s="32">
        <f t="shared" si="98"/>
        <v>0</v>
      </c>
      <c r="CG381" s="32" t="str">
        <f t="shared" si="99"/>
        <v/>
      </c>
      <c r="CH381" s="32">
        <v>376</v>
      </c>
      <c r="CI381" s="32" t="s">
        <v>6</v>
      </c>
      <c r="CJ381" s="32" t="str">
        <f t="shared" si="100"/>
        <v/>
      </c>
      <c r="CK381" s="32" t="str">
        <f t="shared" si="101"/>
        <v/>
      </c>
      <c r="CL381" s="32" t="str">
        <f t="shared" si="102"/>
        <v/>
      </c>
      <c r="CM381" s="32" t="str">
        <f t="shared" si="103"/>
        <v/>
      </c>
      <c r="CN381" s="32" t="str">
        <f t="shared" si="104"/>
        <v/>
      </c>
    </row>
    <row r="382" spans="71:92" x14ac:dyDescent="0.3">
      <c r="BS382" s="32" t="str">
        <f>IF(Kiadasi_kiseroiv!$K$2=BT382,BV382,"")</f>
        <v/>
      </c>
      <c r="BT382" s="34" t="str">
        <f t="shared" si="105"/>
        <v/>
      </c>
      <c r="BU382" s="32" t="str">
        <f t="shared" si="94"/>
        <v/>
      </c>
      <c r="BV382" s="32" t="str">
        <f t="shared" si="106"/>
        <v/>
      </c>
      <c r="BW382" s="32" t="str">
        <f t="shared" si="95"/>
        <v/>
      </c>
      <c r="BX382" s="32" t="str">
        <f t="shared" si="107"/>
        <v/>
      </c>
      <c r="BY382" s="32" t="str">
        <f t="shared" si="108"/>
        <v/>
      </c>
      <c r="BZ382" s="32" t="str">
        <f t="shared" si="109"/>
        <v/>
      </c>
      <c r="CA382" s="32" t="str">
        <f t="shared" si="110"/>
        <v/>
      </c>
      <c r="CB382" s="33">
        <f>IF(COUNTIF($CD$7:CD382,CD382)=1,CD382,CD382+COUNTIF($CD$6:CD381,CD382))</f>
        <v>55528</v>
      </c>
      <c r="CC382" s="34">
        <f t="shared" si="96"/>
        <v>55153</v>
      </c>
      <c r="CD382" s="32">
        <f t="shared" si="111"/>
        <v>55153</v>
      </c>
      <c r="CE382" s="32">
        <f t="shared" si="97"/>
        <v>0</v>
      </c>
      <c r="CF382" s="32">
        <f t="shared" si="98"/>
        <v>0</v>
      </c>
      <c r="CG382" s="32" t="str">
        <f t="shared" si="99"/>
        <v/>
      </c>
      <c r="CH382" s="32">
        <v>377</v>
      </c>
      <c r="CI382" s="32" t="s">
        <v>6</v>
      </c>
      <c r="CJ382" s="32" t="str">
        <f t="shared" si="100"/>
        <v/>
      </c>
      <c r="CK382" s="32" t="str">
        <f t="shared" si="101"/>
        <v/>
      </c>
      <c r="CL382" s="32" t="str">
        <f t="shared" si="102"/>
        <v/>
      </c>
      <c r="CM382" s="32" t="str">
        <f t="shared" si="103"/>
        <v/>
      </c>
      <c r="CN382" s="32" t="str">
        <f t="shared" si="104"/>
        <v/>
      </c>
    </row>
    <row r="383" spans="71:92" x14ac:dyDescent="0.3">
      <c r="BS383" s="32" t="str">
        <f>IF(Kiadasi_kiseroiv!$K$2=BT383,BV383,"")</f>
        <v/>
      </c>
      <c r="BT383" s="34" t="str">
        <f t="shared" si="105"/>
        <v/>
      </c>
      <c r="BU383" s="32" t="str">
        <f t="shared" si="94"/>
        <v/>
      </c>
      <c r="BV383" s="32" t="str">
        <f t="shared" si="106"/>
        <v/>
      </c>
      <c r="BW383" s="32" t="str">
        <f t="shared" si="95"/>
        <v/>
      </c>
      <c r="BX383" s="32" t="str">
        <f t="shared" si="107"/>
        <v/>
      </c>
      <c r="BY383" s="32" t="str">
        <f t="shared" si="108"/>
        <v/>
      </c>
      <c r="BZ383" s="32" t="str">
        <f t="shared" si="109"/>
        <v/>
      </c>
      <c r="CA383" s="32" t="str">
        <f t="shared" si="110"/>
        <v/>
      </c>
      <c r="CB383" s="33">
        <f>IF(COUNTIF($CD$7:CD383,CD383)=1,CD383,CD383+COUNTIF($CD$6:CD382,CD383))</f>
        <v>55529</v>
      </c>
      <c r="CC383" s="34">
        <f t="shared" si="96"/>
        <v>55153</v>
      </c>
      <c r="CD383" s="32">
        <f t="shared" si="111"/>
        <v>55153</v>
      </c>
      <c r="CE383" s="32">
        <f t="shared" si="97"/>
        <v>0</v>
      </c>
      <c r="CF383" s="32">
        <f t="shared" si="98"/>
        <v>0</v>
      </c>
      <c r="CG383" s="32" t="str">
        <f t="shared" si="99"/>
        <v/>
      </c>
      <c r="CH383" s="32">
        <v>378</v>
      </c>
      <c r="CI383" s="32" t="s">
        <v>6</v>
      </c>
      <c r="CJ383" s="32" t="str">
        <f t="shared" si="100"/>
        <v/>
      </c>
      <c r="CK383" s="32" t="str">
        <f t="shared" si="101"/>
        <v/>
      </c>
      <c r="CL383" s="32" t="str">
        <f t="shared" si="102"/>
        <v/>
      </c>
      <c r="CM383" s="32" t="str">
        <f t="shared" si="103"/>
        <v/>
      </c>
      <c r="CN383" s="32" t="str">
        <f t="shared" si="104"/>
        <v/>
      </c>
    </row>
    <row r="384" spans="71:92" x14ac:dyDescent="0.3">
      <c r="BS384" s="32" t="str">
        <f>IF(Kiadasi_kiseroiv!$K$2=BT384,BV384,"")</f>
        <v/>
      </c>
      <c r="BT384" s="34" t="str">
        <f t="shared" si="105"/>
        <v/>
      </c>
      <c r="BU384" s="32" t="str">
        <f t="shared" si="94"/>
        <v/>
      </c>
      <c r="BV384" s="32" t="str">
        <f t="shared" si="106"/>
        <v/>
      </c>
      <c r="BW384" s="32" t="str">
        <f t="shared" si="95"/>
        <v/>
      </c>
      <c r="BX384" s="32" t="str">
        <f t="shared" si="107"/>
        <v/>
      </c>
      <c r="BY384" s="32" t="str">
        <f t="shared" si="108"/>
        <v/>
      </c>
      <c r="BZ384" s="32" t="str">
        <f t="shared" si="109"/>
        <v/>
      </c>
      <c r="CA384" s="32" t="str">
        <f t="shared" si="110"/>
        <v/>
      </c>
      <c r="CB384" s="33">
        <f>IF(COUNTIF($CD$7:CD384,CD384)=1,CD384,CD384+COUNTIF($CD$6:CD383,CD384))</f>
        <v>55530</v>
      </c>
      <c r="CC384" s="34">
        <f t="shared" si="96"/>
        <v>55153</v>
      </c>
      <c r="CD384" s="32">
        <f t="shared" si="111"/>
        <v>55153</v>
      </c>
      <c r="CE384" s="32">
        <f t="shared" si="97"/>
        <v>0</v>
      </c>
      <c r="CF384" s="32">
        <f t="shared" si="98"/>
        <v>0</v>
      </c>
      <c r="CG384" s="32" t="str">
        <f t="shared" si="99"/>
        <v/>
      </c>
      <c r="CH384" s="32">
        <v>379</v>
      </c>
      <c r="CI384" s="32" t="s">
        <v>6</v>
      </c>
      <c r="CJ384" s="32" t="str">
        <f t="shared" si="100"/>
        <v/>
      </c>
      <c r="CK384" s="32" t="str">
        <f t="shared" si="101"/>
        <v/>
      </c>
      <c r="CL384" s="32" t="str">
        <f t="shared" si="102"/>
        <v/>
      </c>
      <c r="CM384" s="32" t="str">
        <f t="shared" si="103"/>
        <v/>
      </c>
      <c r="CN384" s="32" t="str">
        <f t="shared" si="104"/>
        <v/>
      </c>
    </row>
    <row r="385" spans="71:92" x14ac:dyDescent="0.3">
      <c r="BS385" s="32" t="str">
        <f>IF(Kiadasi_kiseroiv!$K$2=BT385,BV385,"")</f>
        <v/>
      </c>
      <c r="BT385" s="34" t="str">
        <f t="shared" si="105"/>
        <v/>
      </c>
      <c r="BU385" s="32" t="str">
        <f t="shared" si="94"/>
        <v/>
      </c>
      <c r="BV385" s="32" t="str">
        <f t="shared" si="106"/>
        <v/>
      </c>
      <c r="BW385" s="32" t="str">
        <f t="shared" si="95"/>
        <v/>
      </c>
      <c r="BX385" s="32" t="str">
        <f t="shared" si="107"/>
        <v/>
      </c>
      <c r="BY385" s="32" t="str">
        <f t="shared" si="108"/>
        <v/>
      </c>
      <c r="BZ385" s="32" t="str">
        <f t="shared" si="109"/>
        <v/>
      </c>
      <c r="CA385" s="32" t="str">
        <f t="shared" si="110"/>
        <v/>
      </c>
      <c r="CB385" s="33">
        <f>IF(COUNTIF($CD$7:CD385,CD385)=1,CD385,CD385+COUNTIF($CD$6:CD384,CD385))</f>
        <v>55531</v>
      </c>
      <c r="CC385" s="34">
        <f t="shared" si="96"/>
        <v>55153</v>
      </c>
      <c r="CD385" s="32">
        <f t="shared" si="111"/>
        <v>55153</v>
      </c>
      <c r="CE385" s="32">
        <f t="shared" si="97"/>
        <v>0</v>
      </c>
      <c r="CF385" s="32">
        <f t="shared" si="98"/>
        <v>0</v>
      </c>
      <c r="CG385" s="32" t="str">
        <f t="shared" si="99"/>
        <v/>
      </c>
      <c r="CH385" s="32">
        <v>380</v>
      </c>
      <c r="CI385" s="32" t="s">
        <v>6</v>
      </c>
      <c r="CJ385" s="32" t="str">
        <f t="shared" si="100"/>
        <v/>
      </c>
      <c r="CK385" s="32" t="str">
        <f t="shared" si="101"/>
        <v/>
      </c>
      <c r="CL385" s="32" t="str">
        <f t="shared" si="102"/>
        <v/>
      </c>
      <c r="CM385" s="32" t="str">
        <f t="shared" si="103"/>
        <v/>
      </c>
      <c r="CN385" s="32" t="str">
        <f t="shared" si="104"/>
        <v/>
      </c>
    </row>
    <row r="386" spans="71:92" x14ac:dyDescent="0.3">
      <c r="BS386" s="32" t="str">
        <f>IF(Kiadasi_kiseroiv!$K$2=BT386,BV386,"")</f>
        <v/>
      </c>
      <c r="BT386" s="34" t="str">
        <f t="shared" si="105"/>
        <v/>
      </c>
      <c r="BU386" s="32" t="str">
        <f t="shared" si="94"/>
        <v/>
      </c>
      <c r="BV386" s="32" t="str">
        <f t="shared" si="106"/>
        <v/>
      </c>
      <c r="BW386" s="32" t="str">
        <f t="shared" si="95"/>
        <v/>
      </c>
      <c r="BX386" s="32" t="str">
        <f t="shared" si="107"/>
        <v/>
      </c>
      <c r="BY386" s="32" t="str">
        <f t="shared" si="108"/>
        <v/>
      </c>
      <c r="BZ386" s="32" t="str">
        <f t="shared" si="109"/>
        <v/>
      </c>
      <c r="CA386" s="32" t="str">
        <f t="shared" si="110"/>
        <v/>
      </c>
      <c r="CB386" s="33">
        <f>IF(COUNTIF($CD$7:CD386,CD386)=1,CD386,CD386+COUNTIF($CD$6:CD385,CD386))</f>
        <v>55532</v>
      </c>
      <c r="CC386" s="34">
        <f t="shared" si="96"/>
        <v>55153</v>
      </c>
      <c r="CD386" s="32">
        <f t="shared" si="111"/>
        <v>55153</v>
      </c>
      <c r="CE386" s="32">
        <f t="shared" si="97"/>
        <v>0</v>
      </c>
      <c r="CF386" s="32">
        <f t="shared" si="98"/>
        <v>0</v>
      </c>
      <c r="CG386" s="32" t="str">
        <f t="shared" si="99"/>
        <v/>
      </c>
      <c r="CH386" s="32">
        <v>381</v>
      </c>
      <c r="CI386" s="32" t="s">
        <v>6</v>
      </c>
      <c r="CJ386" s="32" t="str">
        <f t="shared" si="100"/>
        <v/>
      </c>
      <c r="CK386" s="32" t="str">
        <f t="shared" si="101"/>
        <v/>
      </c>
      <c r="CL386" s="32" t="str">
        <f t="shared" si="102"/>
        <v/>
      </c>
      <c r="CM386" s="32" t="str">
        <f t="shared" si="103"/>
        <v/>
      </c>
      <c r="CN386" s="32" t="str">
        <f t="shared" si="104"/>
        <v/>
      </c>
    </row>
    <row r="387" spans="71:92" x14ac:dyDescent="0.3">
      <c r="BS387" s="32" t="str">
        <f>IF(Kiadasi_kiseroiv!$K$2=BT387,BV387,"")</f>
        <v/>
      </c>
      <c r="BT387" s="34" t="str">
        <f t="shared" si="105"/>
        <v/>
      </c>
      <c r="BU387" s="32" t="str">
        <f t="shared" si="94"/>
        <v/>
      </c>
      <c r="BV387" s="32" t="str">
        <f t="shared" si="106"/>
        <v/>
      </c>
      <c r="BW387" s="32" t="str">
        <f t="shared" si="95"/>
        <v/>
      </c>
      <c r="BX387" s="32" t="str">
        <f t="shared" si="107"/>
        <v/>
      </c>
      <c r="BY387" s="32" t="str">
        <f t="shared" si="108"/>
        <v/>
      </c>
      <c r="BZ387" s="32" t="str">
        <f t="shared" si="109"/>
        <v/>
      </c>
      <c r="CA387" s="32" t="str">
        <f t="shared" si="110"/>
        <v/>
      </c>
      <c r="CB387" s="33">
        <f>IF(COUNTIF($CD$7:CD387,CD387)=1,CD387,CD387+COUNTIF($CD$6:CD386,CD387))</f>
        <v>55533</v>
      </c>
      <c r="CC387" s="34">
        <f t="shared" si="96"/>
        <v>55153</v>
      </c>
      <c r="CD387" s="32">
        <f t="shared" si="111"/>
        <v>55153</v>
      </c>
      <c r="CE387" s="32">
        <f t="shared" si="97"/>
        <v>0</v>
      </c>
      <c r="CF387" s="32">
        <f t="shared" si="98"/>
        <v>0</v>
      </c>
      <c r="CG387" s="32" t="str">
        <f t="shared" si="99"/>
        <v/>
      </c>
      <c r="CH387" s="32">
        <v>382</v>
      </c>
      <c r="CI387" s="32" t="s">
        <v>6</v>
      </c>
      <c r="CJ387" s="32" t="str">
        <f t="shared" si="100"/>
        <v/>
      </c>
      <c r="CK387" s="32" t="str">
        <f t="shared" si="101"/>
        <v/>
      </c>
      <c r="CL387" s="32" t="str">
        <f t="shared" si="102"/>
        <v/>
      </c>
      <c r="CM387" s="32" t="str">
        <f t="shared" si="103"/>
        <v/>
      </c>
      <c r="CN387" s="32" t="str">
        <f t="shared" si="104"/>
        <v/>
      </c>
    </row>
    <row r="388" spans="71:92" x14ac:dyDescent="0.3">
      <c r="BS388" s="32" t="str">
        <f>IF(Kiadasi_kiseroiv!$K$2=BT388,BV388,"")</f>
        <v/>
      </c>
      <c r="BT388" s="34" t="str">
        <f t="shared" si="105"/>
        <v/>
      </c>
      <c r="BU388" s="32" t="str">
        <f t="shared" si="94"/>
        <v/>
      </c>
      <c r="BV388" s="32" t="str">
        <f t="shared" si="106"/>
        <v/>
      </c>
      <c r="BW388" s="32" t="str">
        <f t="shared" si="95"/>
        <v/>
      </c>
      <c r="BX388" s="32" t="str">
        <f t="shared" si="107"/>
        <v/>
      </c>
      <c r="BY388" s="32" t="str">
        <f t="shared" si="108"/>
        <v/>
      </c>
      <c r="BZ388" s="32" t="str">
        <f t="shared" si="109"/>
        <v/>
      </c>
      <c r="CA388" s="32" t="str">
        <f t="shared" si="110"/>
        <v/>
      </c>
      <c r="CB388" s="33">
        <f>IF(COUNTIF($CD$7:CD388,CD388)=1,CD388,CD388+COUNTIF($CD$6:CD387,CD388))</f>
        <v>55534</v>
      </c>
      <c r="CC388" s="34">
        <f t="shared" si="96"/>
        <v>55153</v>
      </c>
      <c r="CD388" s="32">
        <f t="shared" si="111"/>
        <v>55153</v>
      </c>
      <c r="CE388" s="32">
        <f t="shared" si="97"/>
        <v>0</v>
      </c>
      <c r="CF388" s="32">
        <f t="shared" si="98"/>
        <v>0</v>
      </c>
      <c r="CG388" s="32" t="str">
        <f t="shared" si="99"/>
        <v/>
      </c>
      <c r="CH388" s="32">
        <v>383</v>
      </c>
      <c r="CI388" s="32" t="s">
        <v>6</v>
      </c>
      <c r="CJ388" s="32" t="str">
        <f t="shared" si="100"/>
        <v/>
      </c>
      <c r="CK388" s="32" t="str">
        <f t="shared" si="101"/>
        <v/>
      </c>
      <c r="CL388" s="32" t="str">
        <f t="shared" si="102"/>
        <v/>
      </c>
      <c r="CM388" s="32" t="str">
        <f t="shared" si="103"/>
        <v/>
      </c>
      <c r="CN388" s="32" t="str">
        <f t="shared" si="104"/>
        <v/>
      </c>
    </row>
    <row r="389" spans="71:92" x14ac:dyDescent="0.3">
      <c r="BS389" s="32" t="str">
        <f>IF(Kiadasi_kiseroiv!$K$2=BT389,BV389,"")</f>
        <v/>
      </c>
      <c r="BT389" s="34" t="str">
        <f t="shared" si="105"/>
        <v/>
      </c>
      <c r="BU389" s="32" t="str">
        <f t="shared" si="94"/>
        <v/>
      </c>
      <c r="BV389" s="32" t="str">
        <f t="shared" si="106"/>
        <v/>
      </c>
      <c r="BW389" s="32" t="str">
        <f t="shared" si="95"/>
        <v/>
      </c>
      <c r="BX389" s="32" t="str">
        <f t="shared" si="107"/>
        <v/>
      </c>
      <c r="BY389" s="32" t="str">
        <f t="shared" si="108"/>
        <v/>
      </c>
      <c r="BZ389" s="32" t="str">
        <f t="shared" si="109"/>
        <v/>
      </c>
      <c r="CA389" s="32" t="str">
        <f t="shared" si="110"/>
        <v/>
      </c>
      <c r="CB389" s="33">
        <f>IF(COUNTIF($CD$7:CD389,CD389)=1,CD389,CD389+COUNTIF($CD$6:CD388,CD389))</f>
        <v>55535</v>
      </c>
      <c r="CC389" s="34">
        <f t="shared" si="96"/>
        <v>55153</v>
      </c>
      <c r="CD389" s="32">
        <f t="shared" si="111"/>
        <v>55153</v>
      </c>
      <c r="CE389" s="32">
        <f t="shared" si="97"/>
        <v>0</v>
      </c>
      <c r="CF389" s="32">
        <f t="shared" si="98"/>
        <v>0</v>
      </c>
      <c r="CG389" s="32" t="str">
        <f t="shared" si="99"/>
        <v/>
      </c>
      <c r="CH389" s="32">
        <v>384</v>
      </c>
      <c r="CI389" s="32" t="s">
        <v>6</v>
      </c>
      <c r="CJ389" s="32" t="str">
        <f t="shared" si="100"/>
        <v/>
      </c>
      <c r="CK389" s="32" t="str">
        <f t="shared" si="101"/>
        <v/>
      </c>
      <c r="CL389" s="32" t="str">
        <f t="shared" si="102"/>
        <v/>
      </c>
      <c r="CM389" s="32" t="str">
        <f t="shared" si="103"/>
        <v/>
      </c>
      <c r="CN389" s="32" t="str">
        <f t="shared" si="104"/>
        <v/>
      </c>
    </row>
    <row r="390" spans="71:92" x14ac:dyDescent="0.3">
      <c r="BS390" s="32" t="str">
        <f>IF(Kiadasi_kiseroiv!$K$2=BT390,BV390,"")</f>
        <v/>
      </c>
      <c r="BT390" s="34" t="str">
        <f t="shared" si="105"/>
        <v/>
      </c>
      <c r="BU390" s="32" t="str">
        <f t="shared" si="94"/>
        <v/>
      </c>
      <c r="BV390" s="32" t="str">
        <f t="shared" si="106"/>
        <v/>
      </c>
      <c r="BW390" s="32" t="str">
        <f t="shared" si="95"/>
        <v/>
      </c>
      <c r="BX390" s="32" t="str">
        <f t="shared" si="107"/>
        <v/>
      </c>
      <c r="BY390" s="32" t="str">
        <f t="shared" si="108"/>
        <v/>
      </c>
      <c r="BZ390" s="32" t="str">
        <f t="shared" si="109"/>
        <v/>
      </c>
      <c r="CA390" s="32" t="str">
        <f t="shared" si="110"/>
        <v/>
      </c>
      <c r="CB390" s="33">
        <f>IF(COUNTIF($CD$7:CD390,CD390)=1,CD390,CD390+COUNTIF($CD$6:CD389,CD390))</f>
        <v>55536</v>
      </c>
      <c r="CC390" s="34">
        <f t="shared" si="96"/>
        <v>55153</v>
      </c>
      <c r="CD390" s="32">
        <f t="shared" si="111"/>
        <v>55153</v>
      </c>
      <c r="CE390" s="32">
        <f t="shared" si="97"/>
        <v>0</v>
      </c>
      <c r="CF390" s="32">
        <f t="shared" si="98"/>
        <v>0</v>
      </c>
      <c r="CG390" s="32" t="str">
        <f t="shared" si="99"/>
        <v/>
      </c>
      <c r="CH390" s="32">
        <v>385</v>
      </c>
      <c r="CI390" s="32" t="s">
        <v>6</v>
      </c>
      <c r="CJ390" s="32" t="str">
        <f t="shared" si="100"/>
        <v/>
      </c>
      <c r="CK390" s="32" t="str">
        <f t="shared" si="101"/>
        <v/>
      </c>
      <c r="CL390" s="32" t="str">
        <f t="shared" si="102"/>
        <v/>
      </c>
      <c r="CM390" s="32" t="str">
        <f t="shared" si="103"/>
        <v/>
      </c>
      <c r="CN390" s="32" t="str">
        <f t="shared" si="104"/>
        <v/>
      </c>
    </row>
    <row r="391" spans="71:92" x14ac:dyDescent="0.3">
      <c r="BS391" s="32" t="str">
        <f>IF(Kiadasi_kiseroiv!$K$2=BT391,BV391,"")</f>
        <v/>
      </c>
      <c r="BT391" s="34" t="str">
        <f t="shared" si="105"/>
        <v/>
      </c>
      <c r="BU391" s="32" t="str">
        <f t="shared" ref="BU391:BU454" si="112">IF(AND($BU$1=CI391,ISERROR(VLOOKUP(CG391,Kisiv,2,FALSE))=FALSE),CB391,"")</f>
        <v/>
      </c>
      <c r="BV391" s="32" t="str">
        <f t="shared" si="106"/>
        <v/>
      </c>
      <c r="BW391" s="32" t="str">
        <f t="shared" ref="BW391:BW454" si="113">IF(CC391&lt;min,$BW$2,IF(CC391&lt;=max,CG391,""))</f>
        <v/>
      </c>
      <c r="BX391" s="32" t="str">
        <f t="shared" si="107"/>
        <v/>
      </c>
      <c r="BY391" s="32" t="str">
        <f t="shared" si="108"/>
        <v/>
      </c>
      <c r="BZ391" s="32" t="str">
        <f t="shared" si="109"/>
        <v/>
      </c>
      <c r="CA391" s="32" t="str">
        <f t="shared" si="110"/>
        <v/>
      </c>
      <c r="CB391" s="33">
        <f>IF(COUNTIF($CD$7:CD391,CD391)=1,CD391,CD391+COUNTIF($CD$6:CD390,CD391))</f>
        <v>55537</v>
      </c>
      <c r="CC391" s="34">
        <f t="shared" ref="CC391:CC454" si="114">IF(INDEX(Kassza,CH391,1)&lt;&gt;1,INDEX(Kassza,CH391,1),$CD$2)</f>
        <v>55153</v>
      </c>
      <c r="CD391" s="32">
        <f t="shared" si="111"/>
        <v>55153</v>
      </c>
      <c r="CE391" s="32">
        <f t="shared" ref="CE391:CE454" si="115">INDEX(Kassza,CH391,6)</f>
        <v>0</v>
      </c>
      <c r="CF391" s="32">
        <f t="shared" ref="CF391:CF454" si="116">INDEX(Kassza,CH391,8)</f>
        <v>0</v>
      </c>
      <c r="CG391" s="32" t="str">
        <f t="shared" ref="CG391:CG454" si="117">INDEX(Kassza,CH391,7)&amp;INDEX(Kassza,CH391,9)</f>
        <v/>
      </c>
      <c r="CH391" s="32">
        <v>386</v>
      </c>
      <c r="CI391" s="32" t="s">
        <v>6</v>
      </c>
      <c r="CJ391" s="32" t="str">
        <f t="shared" ref="CJ391:CJ454" si="118">IF(INDEX(Kassza,CH391,5)&lt;&gt;0,INDEX(Kassza,CH391,5),"")</f>
        <v/>
      </c>
      <c r="CK391" s="32" t="str">
        <f t="shared" ref="CK391:CK454" si="119">IF(INDEX(Kassza,CH391,10)&lt;&gt;0,INDEX(Kassza,CH391,10),"")</f>
        <v/>
      </c>
      <c r="CL391" s="32" t="str">
        <f t="shared" ref="CL391:CL454" si="120">IF(INDEX(Kassza,CH391,11)&lt;&gt;0,INDEX(Kassza,CH391,11),"")</f>
        <v/>
      </c>
      <c r="CM391" s="32" t="str">
        <f t="shared" ref="CM391:CM454" si="121">IF(INDEX(Kassza,CH391,4)&lt;&gt;0,INDEX(Kassza,CH391,4),"")</f>
        <v/>
      </c>
      <c r="CN391" s="32" t="str">
        <f t="shared" ref="CN391:CN454" si="122">IF(INDEX(Kassza,CH391,3)&lt;&gt;0,INDEX(Kassza,CH391,3),"")</f>
        <v/>
      </c>
    </row>
    <row r="392" spans="71:92" x14ac:dyDescent="0.3">
      <c r="BS392" s="32" t="str">
        <f>IF(Kiadasi_kiseroiv!$K$2=BT392,BV392,"")</f>
        <v/>
      </c>
      <c r="BT392" s="34" t="str">
        <f t="shared" ref="BT392:BT455" si="123">IF(AND($BT$4=CI392,BU392&lt;&gt;""),CC392,"")</f>
        <v/>
      </c>
      <c r="BU392" s="32" t="str">
        <f t="shared" si="112"/>
        <v/>
      </c>
      <c r="BV392" s="32" t="str">
        <f t="shared" ref="BV392:BV455" si="124">IF(BU392&lt;&gt;"",RANK(BU392,$BU$7:$BU$33000,1),"")</f>
        <v/>
      </c>
      <c r="BW392" s="32" t="str">
        <f t="shared" si="113"/>
        <v/>
      </c>
      <c r="BX392" s="32" t="str">
        <f t="shared" ref="BX392:BX455" si="125">IF(AND(OR($BX$1=0,$BX$1=CG392),OR($BX$2=0,IF(ISERROR(SEARCH($BX$2,CJ392&amp;CK392&amp;CL392,1)),FALSE,TRUE))),CB392,"")</f>
        <v/>
      </c>
      <c r="BY392" s="32" t="str">
        <f t="shared" ref="BY392:BY455" si="126">IF(AND(BX392&lt;&gt;"",CC392&lt;&gt;$CD$2),RANK(BX392,$BX$7:$BX$33000,1),"")</f>
        <v/>
      </c>
      <c r="BZ392" s="32" t="str">
        <f t="shared" ref="BZ392:BZ455" si="127">IF(AND(CC392&lt;$BZ$2,CI392=$BZ$4),$BZ$5,IF(AND(CC392&lt;=$BZ$3,CI392=$BZ$4),CB392,""))</f>
        <v/>
      </c>
      <c r="CA392" s="32" t="str">
        <f t="shared" ref="CA392:CA455" si="128">IF(AND(BZ392&lt;&gt;"",BZ392&lt;&gt;$BZ$5),RANK(BZ392,$BZ$7:$BZ$33000,1),"")</f>
        <v/>
      </c>
      <c r="CB392" s="33">
        <f>IF(COUNTIF($CD$7:CD392,CD392)=1,CD392,CD392+COUNTIF($CD$6:CD391,CD392))</f>
        <v>55538</v>
      </c>
      <c r="CC392" s="34">
        <f t="shared" si="114"/>
        <v>55153</v>
      </c>
      <c r="CD392" s="32">
        <f t="shared" ref="CD392:CD455" si="129">IF(CC392&lt;&gt;$CD$2,RANK(CC392,$CC$7:$CC$33000,1),$CD$2)</f>
        <v>55153</v>
      </c>
      <c r="CE392" s="32">
        <f t="shared" si="115"/>
        <v>0</v>
      </c>
      <c r="CF392" s="32">
        <f t="shared" si="116"/>
        <v>0</v>
      </c>
      <c r="CG392" s="32" t="str">
        <f t="shared" si="117"/>
        <v/>
      </c>
      <c r="CH392" s="32">
        <v>387</v>
      </c>
      <c r="CI392" s="32" t="s">
        <v>6</v>
      </c>
      <c r="CJ392" s="32" t="str">
        <f t="shared" si="118"/>
        <v/>
      </c>
      <c r="CK392" s="32" t="str">
        <f t="shared" si="119"/>
        <v/>
      </c>
      <c r="CL392" s="32" t="str">
        <f t="shared" si="120"/>
        <v/>
      </c>
      <c r="CM392" s="32" t="str">
        <f t="shared" si="121"/>
        <v/>
      </c>
      <c r="CN392" s="32" t="str">
        <f t="shared" si="122"/>
        <v/>
      </c>
    </row>
    <row r="393" spans="71:92" x14ac:dyDescent="0.3">
      <c r="BS393" s="32" t="str">
        <f>IF(Kiadasi_kiseroiv!$K$2=BT393,BV393,"")</f>
        <v/>
      </c>
      <c r="BT393" s="34" t="str">
        <f t="shared" si="123"/>
        <v/>
      </c>
      <c r="BU393" s="32" t="str">
        <f t="shared" si="112"/>
        <v/>
      </c>
      <c r="BV393" s="32" t="str">
        <f t="shared" si="124"/>
        <v/>
      </c>
      <c r="BW393" s="32" t="str">
        <f t="shared" si="113"/>
        <v/>
      </c>
      <c r="BX393" s="32" t="str">
        <f t="shared" si="125"/>
        <v/>
      </c>
      <c r="BY393" s="32" t="str">
        <f t="shared" si="126"/>
        <v/>
      </c>
      <c r="BZ393" s="32" t="str">
        <f t="shared" si="127"/>
        <v/>
      </c>
      <c r="CA393" s="32" t="str">
        <f t="shared" si="128"/>
        <v/>
      </c>
      <c r="CB393" s="33">
        <f>IF(COUNTIF($CD$7:CD393,CD393)=1,CD393,CD393+COUNTIF($CD$6:CD392,CD393))</f>
        <v>55539</v>
      </c>
      <c r="CC393" s="34">
        <f t="shared" si="114"/>
        <v>55153</v>
      </c>
      <c r="CD393" s="32">
        <f t="shared" si="129"/>
        <v>55153</v>
      </c>
      <c r="CE393" s="32">
        <f t="shared" si="115"/>
        <v>0</v>
      </c>
      <c r="CF393" s="32">
        <f t="shared" si="116"/>
        <v>0</v>
      </c>
      <c r="CG393" s="32" t="str">
        <f t="shared" si="117"/>
        <v/>
      </c>
      <c r="CH393" s="32">
        <v>388</v>
      </c>
      <c r="CI393" s="32" t="s">
        <v>6</v>
      </c>
      <c r="CJ393" s="32" t="str">
        <f t="shared" si="118"/>
        <v/>
      </c>
      <c r="CK393" s="32" t="str">
        <f t="shared" si="119"/>
        <v/>
      </c>
      <c r="CL393" s="32" t="str">
        <f t="shared" si="120"/>
        <v/>
      </c>
      <c r="CM393" s="32" t="str">
        <f t="shared" si="121"/>
        <v/>
      </c>
      <c r="CN393" s="32" t="str">
        <f t="shared" si="122"/>
        <v/>
      </c>
    </row>
    <row r="394" spans="71:92" x14ac:dyDescent="0.3">
      <c r="BS394" s="32" t="str">
        <f>IF(Kiadasi_kiseroiv!$K$2=BT394,BV394,"")</f>
        <v/>
      </c>
      <c r="BT394" s="34" t="str">
        <f t="shared" si="123"/>
        <v/>
      </c>
      <c r="BU394" s="32" t="str">
        <f t="shared" si="112"/>
        <v/>
      </c>
      <c r="BV394" s="32" t="str">
        <f t="shared" si="124"/>
        <v/>
      </c>
      <c r="BW394" s="32" t="str">
        <f t="shared" si="113"/>
        <v/>
      </c>
      <c r="BX394" s="32" t="str">
        <f t="shared" si="125"/>
        <v/>
      </c>
      <c r="BY394" s="32" t="str">
        <f t="shared" si="126"/>
        <v/>
      </c>
      <c r="BZ394" s="32" t="str">
        <f t="shared" si="127"/>
        <v/>
      </c>
      <c r="CA394" s="32" t="str">
        <f t="shared" si="128"/>
        <v/>
      </c>
      <c r="CB394" s="33">
        <f>IF(COUNTIF($CD$7:CD394,CD394)=1,CD394,CD394+COUNTIF($CD$6:CD393,CD394))</f>
        <v>55540</v>
      </c>
      <c r="CC394" s="34">
        <f t="shared" si="114"/>
        <v>55153</v>
      </c>
      <c r="CD394" s="32">
        <f t="shared" si="129"/>
        <v>55153</v>
      </c>
      <c r="CE394" s="32">
        <f t="shared" si="115"/>
        <v>0</v>
      </c>
      <c r="CF394" s="32">
        <f t="shared" si="116"/>
        <v>0</v>
      </c>
      <c r="CG394" s="32" t="str">
        <f t="shared" si="117"/>
        <v/>
      </c>
      <c r="CH394" s="32">
        <v>389</v>
      </c>
      <c r="CI394" s="32" t="s">
        <v>6</v>
      </c>
      <c r="CJ394" s="32" t="str">
        <f t="shared" si="118"/>
        <v/>
      </c>
      <c r="CK394" s="32" t="str">
        <f t="shared" si="119"/>
        <v/>
      </c>
      <c r="CL394" s="32" t="str">
        <f t="shared" si="120"/>
        <v/>
      </c>
      <c r="CM394" s="32" t="str">
        <f t="shared" si="121"/>
        <v/>
      </c>
      <c r="CN394" s="32" t="str">
        <f t="shared" si="122"/>
        <v/>
      </c>
    </row>
    <row r="395" spans="71:92" x14ac:dyDescent="0.3">
      <c r="BS395" s="32" t="str">
        <f>IF(Kiadasi_kiseroiv!$K$2=BT395,BV395,"")</f>
        <v/>
      </c>
      <c r="BT395" s="34" t="str">
        <f t="shared" si="123"/>
        <v/>
      </c>
      <c r="BU395" s="32" t="str">
        <f t="shared" si="112"/>
        <v/>
      </c>
      <c r="BV395" s="32" t="str">
        <f t="shared" si="124"/>
        <v/>
      </c>
      <c r="BW395" s="32" t="str">
        <f t="shared" si="113"/>
        <v/>
      </c>
      <c r="BX395" s="32" t="str">
        <f t="shared" si="125"/>
        <v/>
      </c>
      <c r="BY395" s="32" t="str">
        <f t="shared" si="126"/>
        <v/>
      </c>
      <c r="BZ395" s="32" t="str">
        <f t="shared" si="127"/>
        <v/>
      </c>
      <c r="CA395" s="32" t="str">
        <f t="shared" si="128"/>
        <v/>
      </c>
      <c r="CB395" s="33">
        <f>IF(COUNTIF($CD$7:CD395,CD395)=1,CD395,CD395+COUNTIF($CD$6:CD394,CD395))</f>
        <v>55541</v>
      </c>
      <c r="CC395" s="34">
        <f t="shared" si="114"/>
        <v>55153</v>
      </c>
      <c r="CD395" s="32">
        <f t="shared" si="129"/>
        <v>55153</v>
      </c>
      <c r="CE395" s="32">
        <f t="shared" si="115"/>
        <v>0</v>
      </c>
      <c r="CF395" s="32">
        <f t="shared" si="116"/>
        <v>0</v>
      </c>
      <c r="CG395" s="32" t="str">
        <f t="shared" si="117"/>
        <v/>
      </c>
      <c r="CH395" s="32">
        <v>390</v>
      </c>
      <c r="CI395" s="32" t="s">
        <v>6</v>
      </c>
      <c r="CJ395" s="32" t="str">
        <f t="shared" si="118"/>
        <v/>
      </c>
      <c r="CK395" s="32" t="str">
        <f t="shared" si="119"/>
        <v/>
      </c>
      <c r="CL395" s="32" t="str">
        <f t="shared" si="120"/>
        <v/>
      </c>
      <c r="CM395" s="32" t="str">
        <f t="shared" si="121"/>
        <v/>
      </c>
      <c r="CN395" s="32" t="str">
        <f t="shared" si="122"/>
        <v/>
      </c>
    </row>
    <row r="396" spans="71:92" x14ac:dyDescent="0.3">
      <c r="BS396" s="32" t="str">
        <f>IF(Kiadasi_kiseroiv!$K$2=BT396,BV396,"")</f>
        <v/>
      </c>
      <c r="BT396" s="34" t="str">
        <f t="shared" si="123"/>
        <v/>
      </c>
      <c r="BU396" s="32" t="str">
        <f t="shared" si="112"/>
        <v/>
      </c>
      <c r="BV396" s="32" t="str">
        <f t="shared" si="124"/>
        <v/>
      </c>
      <c r="BW396" s="32" t="str">
        <f t="shared" si="113"/>
        <v/>
      </c>
      <c r="BX396" s="32" t="str">
        <f t="shared" si="125"/>
        <v/>
      </c>
      <c r="BY396" s="32" t="str">
        <f t="shared" si="126"/>
        <v/>
      </c>
      <c r="BZ396" s="32" t="str">
        <f t="shared" si="127"/>
        <v/>
      </c>
      <c r="CA396" s="32" t="str">
        <f t="shared" si="128"/>
        <v/>
      </c>
      <c r="CB396" s="33">
        <f>IF(COUNTIF($CD$7:CD396,CD396)=1,CD396,CD396+COUNTIF($CD$6:CD395,CD396))</f>
        <v>55542</v>
      </c>
      <c r="CC396" s="34">
        <f t="shared" si="114"/>
        <v>55153</v>
      </c>
      <c r="CD396" s="32">
        <f t="shared" si="129"/>
        <v>55153</v>
      </c>
      <c r="CE396" s="32">
        <f t="shared" si="115"/>
        <v>0</v>
      </c>
      <c r="CF396" s="32">
        <f t="shared" si="116"/>
        <v>0</v>
      </c>
      <c r="CG396" s="32" t="str">
        <f t="shared" si="117"/>
        <v/>
      </c>
      <c r="CH396" s="32">
        <v>391</v>
      </c>
      <c r="CI396" s="32" t="s">
        <v>6</v>
      </c>
      <c r="CJ396" s="32" t="str">
        <f t="shared" si="118"/>
        <v/>
      </c>
      <c r="CK396" s="32" t="str">
        <f t="shared" si="119"/>
        <v/>
      </c>
      <c r="CL396" s="32" t="str">
        <f t="shared" si="120"/>
        <v/>
      </c>
      <c r="CM396" s="32" t="str">
        <f t="shared" si="121"/>
        <v/>
      </c>
      <c r="CN396" s="32" t="str">
        <f t="shared" si="122"/>
        <v/>
      </c>
    </row>
    <row r="397" spans="71:92" x14ac:dyDescent="0.3">
      <c r="BS397" s="32" t="str">
        <f>IF(Kiadasi_kiseroiv!$K$2=BT397,BV397,"")</f>
        <v/>
      </c>
      <c r="BT397" s="34" t="str">
        <f t="shared" si="123"/>
        <v/>
      </c>
      <c r="BU397" s="32" t="str">
        <f t="shared" si="112"/>
        <v/>
      </c>
      <c r="BV397" s="32" t="str">
        <f t="shared" si="124"/>
        <v/>
      </c>
      <c r="BW397" s="32" t="str">
        <f t="shared" si="113"/>
        <v/>
      </c>
      <c r="BX397" s="32" t="str">
        <f t="shared" si="125"/>
        <v/>
      </c>
      <c r="BY397" s="32" t="str">
        <f t="shared" si="126"/>
        <v/>
      </c>
      <c r="BZ397" s="32" t="str">
        <f t="shared" si="127"/>
        <v/>
      </c>
      <c r="CA397" s="32" t="str">
        <f t="shared" si="128"/>
        <v/>
      </c>
      <c r="CB397" s="33">
        <f>IF(COUNTIF($CD$7:CD397,CD397)=1,CD397,CD397+COUNTIF($CD$6:CD396,CD397))</f>
        <v>55543</v>
      </c>
      <c r="CC397" s="34">
        <f t="shared" si="114"/>
        <v>55153</v>
      </c>
      <c r="CD397" s="32">
        <f t="shared" si="129"/>
        <v>55153</v>
      </c>
      <c r="CE397" s="32">
        <f t="shared" si="115"/>
        <v>0</v>
      </c>
      <c r="CF397" s="32">
        <f t="shared" si="116"/>
        <v>0</v>
      </c>
      <c r="CG397" s="32" t="str">
        <f t="shared" si="117"/>
        <v/>
      </c>
      <c r="CH397" s="32">
        <v>392</v>
      </c>
      <c r="CI397" s="32" t="s">
        <v>6</v>
      </c>
      <c r="CJ397" s="32" t="str">
        <f t="shared" si="118"/>
        <v/>
      </c>
      <c r="CK397" s="32" t="str">
        <f t="shared" si="119"/>
        <v/>
      </c>
      <c r="CL397" s="32" t="str">
        <f t="shared" si="120"/>
        <v/>
      </c>
      <c r="CM397" s="32" t="str">
        <f t="shared" si="121"/>
        <v/>
      </c>
      <c r="CN397" s="32" t="str">
        <f t="shared" si="122"/>
        <v/>
      </c>
    </row>
    <row r="398" spans="71:92" x14ac:dyDescent="0.3">
      <c r="BS398" s="32" t="str">
        <f>IF(Kiadasi_kiseroiv!$K$2=BT398,BV398,"")</f>
        <v/>
      </c>
      <c r="BT398" s="34" t="str">
        <f t="shared" si="123"/>
        <v/>
      </c>
      <c r="BU398" s="32" t="str">
        <f t="shared" si="112"/>
        <v/>
      </c>
      <c r="BV398" s="32" t="str">
        <f t="shared" si="124"/>
        <v/>
      </c>
      <c r="BW398" s="32" t="str">
        <f t="shared" si="113"/>
        <v/>
      </c>
      <c r="BX398" s="32" t="str">
        <f t="shared" si="125"/>
        <v/>
      </c>
      <c r="BY398" s="32" t="str">
        <f t="shared" si="126"/>
        <v/>
      </c>
      <c r="BZ398" s="32" t="str">
        <f t="shared" si="127"/>
        <v/>
      </c>
      <c r="CA398" s="32" t="str">
        <f t="shared" si="128"/>
        <v/>
      </c>
      <c r="CB398" s="33">
        <f>IF(COUNTIF($CD$7:CD398,CD398)=1,CD398,CD398+COUNTIF($CD$6:CD397,CD398))</f>
        <v>55544</v>
      </c>
      <c r="CC398" s="34">
        <f t="shared" si="114"/>
        <v>55153</v>
      </c>
      <c r="CD398" s="32">
        <f t="shared" si="129"/>
        <v>55153</v>
      </c>
      <c r="CE398" s="32">
        <f t="shared" si="115"/>
        <v>0</v>
      </c>
      <c r="CF398" s="32">
        <f t="shared" si="116"/>
        <v>0</v>
      </c>
      <c r="CG398" s="32" t="str">
        <f t="shared" si="117"/>
        <v/>
      </c>
      <c r="CH398" s="32">
        <v>393</v>
      </c>
      <c r="CI398" s="32" t="s">
        <v>6</v>
      </c>
      <c r="CJ398" s="32" t="str">
        <f t="shared" si="118"/>
        <v/>
      </c>
      <c r="CK398" s="32" t="str">
        <f t="shared" si="119"/>
        <v/>
      </c>
      <c r="CL398" s="32" t="str">
        <f t="shared" si="120"/>
        <v/>
      </c>
      <c r="CM398" s="32" t="str">
        <f t="shared" si="121"/>
        <v/>
      </c>
      <c r="CN398" s="32" t="str">
        <f t="shared" si="122"/>
        <v/>
      </c>
    </row>
    <row r="399" spans="71:92" x14ac:dyDescent="0.3">
      <c r="BS399" s="32" t="str">
        <f>IF(Kiadasi_kiseroiv!$K$2=BT399,BV399,"")</f>
        <v/>
      </c>
      <c r="BT399" s="34" t="str">
        <f t="shared" si="123"/>
        <v/>
      </c>
      <c r="BU399" s="32" t="str">
        <f t="shared" si="112"/>
        <v/>
      </c>
      <c r="BV399" s="32" t="str">
        <f t="shared" si="124"/>
        <v/>
      </c>
      <c r="BW399" s="32" t="str">
        <f t="shared" si="113"/>
        <v/>
      </c>
      <c r="BX399" s="32" t="str">
        <f t="shared" si="125"/>
        <v/>
      </c>
      <c r="BY399" s="32" t="str">
        <f t="shared" si="126"/>
        <v/>
      </c>
      <c r="BZ399" s="32" t="str">
        <f t="shared" si="127"/>
        <v/>
      </c>
      <c r="CA399" s="32" t="str">
        <f t="shared" si="128"/>
        <v/>
      </c>
      <c r="CB399" s="33">
        <f>IF(COUNTIF($CD$7:CD399,CD399)=1,CD399,CD399+COUNTIF($CD$6:CD398,CD399))</f>
        <v>55545</v>
      </c>
      <c r="CC399" s="34">
        <f t="shared" si="114"/>
        <v>55153</v>
      </c>
      <c r="CD399" s="32">
        <f t="shared" si="129"/>
        <v>55153</v>
      </c>
      <c r="CE399" s="32">
        <f t="shared" si="115"/>
        <v>0</v>
      </c>
      <c r="CF399" s="32">
        <f t="shared" si="116"/>
        <v>0</v>
      </c>
      <c r="CG399" s="32" t="str">
        <f t="shared" si="117"/>
        <v/>
      </c>
      <c r="CH399" s="32">
        <v>394</v>
      </c>
      <c r="CI399" s="32" t="s">
        <v>6</v>
      </c>
      <c r="CJ399" s="32" t="str">
        <f t="shared" si="118"/>
        <v/>
      </c>
      <c r="CK399" s="32" t="str">
        <f t="shared" si="119"/>
        <v/>
      </c>
      <c r="CL399" s="32" t="str">
        <f t="shared" si="120"/>
        <v/>
      </c>
      <c r="CM399" s="32" t="str">
        <f t="shared" si="121"/>
        <v/>
      </c>
      <c r="CN399" s="32" t="str">
        <f t="shared" si="122"/>
        <v/>
      </c>
    </row>
    <row r="400" spans="71:92" x14ac:dyDescent="0.3">
      <c r="BS400" s="32" t="str">
        <f>IF(Kiadasi_kiseroiv!$K$2=BT400,BV400,"")</f>
        <v/>
      </c>
      <c r="BT400" s="34" t="str">
        <f t="shared" si="123"/>
        <v/>
      </c>
      <c r="BU400" s="32" t="str">
        <f t="shared" si="112"/>
        <v/>
      </c>
      <c r="BV400" s="32" t="str">
        <f t="shared" si="124"/>
        <v/>
      </c>
      <c r="BW400" s="32" t="str">
        <f t="shared" si="113"/>
        <v/>
      </c>
      <c r="BX400" s="32" t="str">
        <f t="shared" si="125"/>
        <v/>
      </c>
      <c r="BY400" s="32" t="str">
        <f t="shared" si="126"/>
        <v/>
      </c>
      <c r="BZ400" s="32" t="str">
        <f t="shared" si="127"/>
        <v/>
      </c>
      <c r="CA400" s="32" t="str">
        <f t="shared" si="128"/>
        <v/>
      </c>
      <c r="CB400" s="33">
        <f>IF(COUNTIF($CD$7:CD400,CD400)=1,CD400,CD400+COUNTIF($CD$6:CD399,CD400))</f>
        <v>55546</v>
      </c>
      <c r="CC400" s="34">
        <f t="shared" si="114"/>
        <v>55153</v>
      </c>
      <c r="CD400" s="32">
        <f t="shared" si="129"/>
        <v>55153</v>
      </c>
      <c r="CE400" s="32">
        <f t="shared" si="115"/>
        <v>0</v>
      </c>
      <c r="CF400" s="32">
        <f t="shared" si="116"/>
        <v>0</v>
      </c>
      <c r="CG400" s="32" t="str">
        <f t="shared" si="117"/>
        <v/>
      </c>
      <c r="CH400" s="32">
        <v>395</v>
      </c>
      <c r="CI400" s="32" t="s">
        <v>6</v>
      </c>
      <c r="CJ400" s="32" t="str">
        <f t="shared" si="118"/>
        <v/>
      </c>
      <c r="CK400" s="32" t="str">
        <f t="shared" si="119"/>
        <v/>
      </c>
      <c r="CL400" s="32" t="str">
        <f t="shared" si="120"/>
        <v/>
      </c>
      <c r="CM400" s="32" t="str">
        <f t="shared" si="121"/>
        <v/>
      </c>
      <c r="CN400" s="32" t="str">
        <f t="shared" si="122"/>
        <v/>
      </c>
    </row>
    <row r="401" spans="71:92" x14ac:dyDescent="0.3">
      <c r="BS401" s="32" t="str">
        <f>IF(Kiadasi_kiseroiv!$K$2=BT401,BV401,"")</f>
        <v/>
      </c>
      <c r="BT401" s="34" t="str">
        <f t="shared" si="123"/>
        <v/>
      </c>
      <c r="BU401" s="32" t="str">
        <f t="shared" si="112"/>
        <v/>
      </c>
      <c r="BV401" s="32" t="str">
        <f t="shared" si="124"/>
        <v/>
      </c>
      <c r="BW401" s="32" t="str">
        <f t="shared" si="113"/>
        <v/>
      </c>
      <c r="BX401" s="32" t="str">
        <f t="shared" si="125"/>
        <v/>
      </c>
      <c r="BY401" s="32" t="str">
        <f t="shared" si="126"/>
        <v/>
      </c>
      <c r="BZ401" s="32" t="str">
        <f t="shared" si="127"/>
        <v/>
      </c>
      <c r="CA401" s="32" t="str">
        <f t="shared" si="128"/>
        <v/>
      </c>
      <c r="CB401" s="33">
        <f>IF(COUNTIF($CD$7:CD401,CD401)=1,CD401,CD401+COUNTIF($CD$6:CD400,CD401))</f>
        <v>55547</v>
      </c>
      <c r="CC401" s="34">
        <f t="shared" si="114"/>
        <v>55153</v>
      </c>
      <c r="CD401" s="32">
        <f t="shared" si="129"/>
        <v>55153</v>
      </c>
      <c r="CE401" s="32">
        <f t="shared" si="115"/>
        <v>0</v>
      </c>
      <c r="CF401" s="32">
        <f t="shared" si="116"/>
        <v>0</v>
      </c>
      <c r="CG401" s="32" t="str">
        <f t="shared" si="117"/>
        <v/>
      </c>
      <c r="CH401" s="32">
        <v>396</v>
      </c>
      <c r="CI401" s="32" t="s">
        <v>6</v>
      </c>
      <c r="CJ401" s="32" t="str">
        <f t="shared" si="118"/>
        <v/>
      </c>
      <c r="CK401" s="32" t="str">
        <f t="shared" si="119"/>
        <v/>
      </c>
      <c r="CL401" s="32" t="str">
        <f t="shared" si="120"/>
        <v/>
      </c>
      <c r="CM401" s="32" t="str">
        <f t="shared" si="121"/>
        <v/>
      </c>
      <c r="CN401" s="32" t="str">
        <f t="shared" si="122"/>
        <v/>
      </c>
    </row>
    <row r="402" spans="71:92" x14ac:dyDescent="0.3">
      <c r="BS402" s="32" t="str">
        <f>IF(Kiadasi_kiseroiv!$K$2=BT402,BV402,"")</f>
        <v/>
      </c>
      <c r="BT402" s="34" t="str">
        <f t="shared" si="123"/>
        <v/>
      </c>
      <c r="BU402" s="32" t="str">
        <f t="shared" si="112"/>
        <v/>
      </c>
      <c r="BV402" s="32" t="str">
        <f t="shared" si="124"/>
        <v/>
      </c>
      <c r="BW402" s="32" t="str">
        <f t="shared" si="113"/>
        <v/>
      </c>
      <c r="BX402" s="32" t="str">
        <f t="shared" si="125"/>
        <v/>
      </c>
      <c r="BY402" s="32" t="str">
        <f t="shared" si="126"/>
        <v/>
      </c>
      <c r="BZ402" s="32" t="str">
        <f t="shared" si="127"/>
        <v/>
      </c>
      <c r="CA402" s="32" t="str">
        <f t="shared" si="128"/>
        <v/>
      </c>
      <c r="CB402" s="33">
        <f>IF(COUNTIF($CD$7:CD402,CD402)=1,CD402,CD402+COUNTIF($CD$6:CD401,CD402))</f>
        <v>55548</v>
      </c>
      <c r="CC402" s="34">
        <f t="shared" si="114"/>
        <v>55153</v>
      </c>
      <c r="CD402" s="32">
        <f t="shared" si="129"/>
        <v>55153</v>
      </c>
      <c r="CE402" s="32">
        <f t="shared" si="115"/>
        <v>0</v>
      </c>
      <c r="CF402" s="32">
        <f t="shared" si="116"/>
        <v>0</v>
      </c>
      <c r="CG402" s="32" t="str">
        <f t="shared" si="117"/>
        <v/>
      </c>
      <c r="CH402" s="32">
        <v>397</v>
      </c>
      <c r="CI402" s="32" t="s">
        <v>6</v>
      </c>
      <c r="CJ402" s="32" t="str">
        <f t="shared" si="118"/>
        <v/>
      </c>
      <c r="CK402" s="32" t="str">
        <f t="shared" si="119"/>
        <v/>
      </c>
      <c r="CL402" s="32" t="str">
        <f t="shared" si="120"/>
        <v/>
      </c>
      <c r="CM402" s="32" t="str">
        <f t="shared" si="121"/>
        <v/>
      </c>
      <c r="CN402" s="32" t="str">
        <f t="shared" si="122"/>
        <v/>
      </c>
    </row>
    <row r="403" spans="71:92" x14ac:dyDescent="0.3">
      <c r="BS403" s="32" t="str">
        <f>IF(Kiadasi_kiseroiv!$K$2=BT403,BV403,"")</f>
        <v/>
      </c>
      <c r="BT403" s="34" t="str">
        <f t="shared" si="123"/>
        <v/>
      </c>
      <c r="BU403" s="32" t="str">
        <f t="shared" si="112"/>
        <v/>
      </c>
      <c r="BV403" s="32" t="str">
        <f t="shared" si="124"/>
        <v/>
      </c>
      <c r="BW403" s="32" t="str">
        <f t="shared" si="113"/>
        <v/>
      </c>
      <c r="BX403" s="32" t="str">
        <f t="shared" si="125"/>
        <v/>
      </c>
      <c r="BY403" s="32" t="str">
        <f t="shared" si="126"/>
        <v/>
      </c>
      <c r="BZ403" s="32" t="str">
        <f t="shared" si="127"/>
        <v/>
      </c>
      <c r="CA403" s="32" t="str">
        <f t="shared" si="128"/>
        <v/>
      </c>
      <c r="CB403" s="33">
        <f>IF(COUNTIF($CD$7:CD403,CD403)=1,CD403,CD403+COUNTIF($CD$6:CD402,CD403))</f>
        <v>55549</v>
      </c>
      <c r="CC403" s="34">
        <f t="shared" si="114"/>
        <v>55153</v>
      </c>
      <c r="CD403" s="32">
        <f t="shared" si="129"/>
        <v>55153</v>
      </c>
      <c r="CE403" s="32">
        <f t="shared" si="115"/>
        <v>0</v>
      </c>
      <c r="CF403" s="32">
        <f t="shared" si="116"/>
        <v>0</v>
      </c>
      <c r="CG403" s="32" t="str">
        <f t="shared" si="117"/>
        <v/>
      </c>
      <c r="CH403" s="32">
        <v>398</v>
      </c>
      <c r="CI403" s="32" t="s">
        <v>6</v>
      </c>
      <c r="CJ403" s="32" t="str">
        <f t="shared" si="118"/>
        <v/>
      </c>
      <c r="CK403" s="32" t="str">
        <f t="shared" si="119"/>
        <v/>
      </c>
      <c r="CL403" s="32" t="str">
        <f t="shared" si="120"/>
        <v/>
      </c>
      <c r="CM403" s="32" t="str">
        <f t="shared" si="121"/>
        <v/>
      </c>
      <c r="CN403" s="32" t="str">
        <f t="shared" si="122"/>
        <v/>
      </c>
    </row>
    <row r="404" spans="71:92" x14ac:dyDescent="0.3">
      <c r="BS404" s="32" t="str">
        <f>IF(Kiadasi_kiseroiv!$K$2=BT404,BV404,"")</f>
        <v/>
      </c>
      <c r="BT404" s="34" t="str">
        <f t="shared" si="123"/>
        <v/>
      </c>
      <c r="BU404" s="32" t="str">
        <f t="shared" si="112"/>
        <v/>
      </c>
      <c r="BV404" s="32" t="str">
        <f t="shared" si="124"/>
        <v/>
      </c>
      <c r="BW404" s="32" t="str">
        <f t="shared" si="113"/>
        <v/>
      </c>
      <c r="BX404" s="32" t="str">
        <f t="shared" si="125"/>
        <v/>
      </c>
      <c r="BY404" s="32" t="str">
        <f t="shared" si="126"/>
        <v/>
      </c>
      <c r="BZ404" s="32" t="str">
        <f t="shared" si="127"/>
        <v/>
      </c>
      <c r="CA404" s="32" t="str">
        <f t="shared" si="128"/>
        <v/>
      </c>
      <c r="CB404" s="33">
        <f>IF(COUNTIF($CD$7:CD404,CD404)=1,CD404,CD404+COUNTIF($CD$6:CD403,CD404))</f>
        <v>55550</v>
      </c>
      <c r="CC404" s="34">
        <f t="shared" si="114"/>
        <v>55153</v>
      </c>
      <c r="CD404" s="32">
        <f t="shared" si="129"/>
        <v>55153</v>
      </c>
      <c r="CE404" s="32">
        <f t="shared" si="115"/>
        <v>0</v>
      </c>
      <c r="CF404" s="32">
        <f t="shared" si="116"/>
        <v>0</v>
      </c>
      <c r="CG404" s="32" t="str">
        <f t="shared" si="117"/>
        <v/>
      </c>
      <c r="CH404" s="32">
        <v>399</v>
      </c>
      <c r="CI404" s="32" t="s">
        <v>6</v>
      </c>
      <c r="CJ404" s="32" t="str">
        <f t="shared" si="118"/>
        <v/>
      </c>
      <c r="CK404" s="32" t="str">
        <f t="shared" si="119"/>
        <v/>
      </c>
      <c r="CL404" s="32" t="str">
        <f t="shared" si="120"/>
        <v/>
      </c>
      <c r="CM404" s="32" t="str">
        <f t="shared" si="121"/>
        <v/>
      </c>
      <c r="CN404" s="32" t="str">
        <f t="shared" si="122"/>
        <v/>
      </c>
    </row>
    <row r="405" spans="71:92" x14ac:dyDescent="0.3">
      <c r="BS405" s="32" t="str">
        <f>IF(Kiadasi_kiseroiv!$K$2=BT405,BV405,"")</f>
        <v/>
      </c>
      <c r="BT405" s="34" t="str">
        <f t="shared" si="123"/>
        <v/>
      </c>
      <c r="BU405" s="32" t="str">
        <f t="shared" si="112"/>
        <v/>
      </c>
      <c r="BV405" s="32" t="str">
        <f t="shared" si="124"/>
        <v/>
      </c>
      <c r="BW405" s="32" t="str">
        <f t="shared" si="113"/>
        <v/>
      </c>
      <c r="BX405" s="32" t="str">
        <f t="shared" si="125"/>
        <v/>
      </c>
      <c r="BY405" s="32" t="str">
        <f t="shared" si="126"/>
        <v/>
      </c>
      <c r="BZ405" s="32" t="str">
        <f t="shared" si="127"/>
        <v/>
      </c>
      <c r="CA405" s="32" t="str">
        <f t="shared" si="128"/>
        <v/>
      </c>
      <c r="CB405" s="33">
        <f>IF(COUNTIF($CD$7:CD405,CD405)=1,CD405,CD405+COUNTIF($CD$6:CD404,CD405))</f>
        <v>55551</v>
      </c>
      <c r="CC405" s="34">
        <f t="shared" si="114"/>
        <v>55153</v>
      </c>
      <c r="CD405" s="32">
        <f t="shared" si="129"/>
        <v>55153</v>
      </c>
      <c r="CE405" s="32">
        <f t="shared" si="115"/>
        <v>0</v>
      </c>
      <c r="CF405" s="32">
        <f t="shared" si="116"/>
        <v>0</v>
      </c>
      <c r="CG405" s="32" t="str">
        <f t="shared" si="117"/>
        <v/>
      </c>
      <c r="CH405" s="32">
        <v>400</v>
      </c>
      <c r="CI405" s="32" t="s">
        <v>6</v>
      </c>
      <c r="CJ405" s="32" t="str">
        <f t="shared" si="118"/>
        <v/>
      </c>
      <c r="CK405" s="32" t="str">
        <f t="shared" si="119"/>
        <v/>
      </c>
      <c r="CL405" s="32" t="str">
        <f t="shared" si="120"/>
        <v/>
      </c>
      <c r="CM405" s="32" t="str">
        <f t="shared" si="121"/>
        <v/>
      </c>
      <c r="CN405" s="32" t="str">
        <f t="shared" si="122"/>
        <v/>
      </c>
    </row>
    <row r="406" spans="71:92" x14ac:dyDescent="0.3">
      <c r="BS406" s="32" t="str">
        <f>IF(Kiadasi_kiseroiv!$K$2=BT406,BV406,"")</f>
        <v/>
      </c>
      <c r="BT406" s="34" t="str">
        <f t="shared" si="123"/>
        <v/>
      </c>
      <c r="BU406" s="32" t="str">
        <f t="shared" si="112"/>
        <v/>
      </c>
      <c r="BV406" s="32" t="str">
        <f t="shared" si="124"/>
        <v/>
      </c>
      <c r="BW406" s="32" t="str">
        <f t="shared" si="113"/>
        <v/>
      </c>
      <c r="BX406" s="32" t="str">
        <f t="shared" si="125"/>
        <v/>
      </c>
      <c r="BY406" s="32" t="str">
        <f t="shared" si="126"/>
        <v/>
      </c>
      <c r="BZ406" s="32" t="str">
        <f t="shared" si="127"/>
        <v/>
      </c>
      <c r="CA406" s="32" t="str">
        <f t="shared" si="128"/>
        <v/>
      </c>
      <c r="CB406" s="33">
        <f>IF(COUNTIF($CD$7:CD406,CD406)=1,CD406,CD406+COUNTIF($CD$6:CD405,CD406))</f>
        <v>55552</v>
      </c>
      <c r="CC406" s="34">
        <f t="shared" si="114"/>
        <v>55153</v>
      </c>
      <c r="CD406" s="32">
        <f t="shared" si="129"/>
        <v>55153</v>
      </c>
      <c r="CE406" s="32">
        <f t="shared" si="115"/>
        <v>0</v>
      </c>
      <c r="CF406" s="32">
        <f t="shared" si="116"/>
        <v>0</v>
      </c>
      <c r="CG406" s="32" t="str">
        <f t="shared" si="117"/>
        <v/>
      </c>
      <c r="CH406" s="32">
        <v>401</v>
      </c>
      <c r="CI406" s="32" t="s">
        <v>6</v>
      </c>
      <c r="CJ406" s="32" t="str">
        <f t="shared" si="118"/>
        <v/>
      </c>
      <c r="CK406" s="32" t="str">
        <f t="shared" si="119"/>
        <v/>
      </c>
      <c r="CL406" s="32" t="str">
        <f t="shared" si="120"/>
        <v/>
      </c>
      <c r="CM406" s="32" t="str">
        <f t="shared" si="121"/>
        <v/>
      </c>
      <c r="CN406" s="32" t="str">
        <f t="shared" si="122"/>
        <v/>
      </c>
    </row>
    <row r="407" spans="71:92" x14ac:dyDescent="0.3">
      <c r="BS407" s="32" t="str">
        <f>IF(Kiadasi_kiseroiv!$K$2=BT407,BV407,"")</f>
        <v/>
      </c>
      <c r="BT407" s="34" t="str">
        <f t="shared" si="123"/>
        <v/>
      </c>
      <c r="BU407" s="32" t="str">
        <f t="shared" si="112"/>
        <v/>
      </c>
      <c r="BV407" s="32" t="str">
        <f t="shared" si="124"/>
        <v/>
      </c>
      <c r="BW407" s="32" t="str">
        <f t="shared" si="113"/>
        <v/>
      </c>
      <c r="BX407" s="32" t="str">
        <f t="shared" si="125"/>
        <v/>
      </c>
      <c r="BY407" s="32" t="str">
        <f t="shared" si="126"/>
        <v/>
      </c>
      <c r="BZ407" s="32" t="str">
        <f t="shared" si="127"/>
        <v/>
      </c>
      <c r="CA407" s="32" t="str">
        <f t="shared" si="128"/>
        <v/>
      </c>
      <c r="CB407" s="33">
        <f>IF(COUNTIF($CD$7:CD407,CD407)=1,CD407,CD407+COUNTIF($CD$6:CD406,CD407))</f>
        <v>55553</v>
      </c>
      <c r="CC407" s="34">
        <f t="shared" si="114"/>
        <v>55153</v>
      </c>
      <c r="CD407" s="32">
        <f t="shared" si="129"/>
        <v>55153</v>
      </c>
      <c r="CE407" s="32">
        <f t="shared" si="115"/>
        <v>0</v>
      </c>
      <c r="CF407" s="32">
        <f t="shared" si="116"/>
        <v>0</v>
      </c>
      <c r="CG407" s="32" t="str">
        <f t="shared" si="117"/>
        <v/>
      </c>
      <c r="CH407" s="32">
        <v>402</v>
      </c>
      <c r="CI407" s="32" t="s">
        <v>6</v>
      </c>
      <c r="CJ407" s="32" t="str">
        <f t="shared" si="118"/>
        <v/>
      </c>
      <c r="CK407" s="32" t="str">
        <f t="shared" si="119"/>
        <v/>
      </c>
      <c r="CL407" s="32" t="str">
        <f t="shared" si="120"/>
        <v/>
      </c>
      <c r="CM407" s="32" t="str">
        <f t="shared" si="121"/>
        <v/>
      </c>
      <c r="CN407" s="32" t="str">
        <f t="shared" si="122"/>
        <v/>
      </c>
    </row>
    <row r="408" spans="71:92" x14ac:dyDescent="0.3">
      <c r="BS408" s="32" t="str">
        <f>IF(Kiadasi_kiseroiv!$K$2=BT408,BV408,"")</f>
        <v/>
      </c>
      <c r="BT408" s="34" t="str">
        <f t="shared" si="123"/>
        <v/>
      </c>
      <c r="BU408" s="32" t="str">
        <f t="shared" si="112"/>
        <v/>
      </c>
      <c r="BV408" s="32" t="str">
        <f t="shared" si="124"/>
        <v/>
      </c>
      <c r="BW408" s="32" t="str">
        <f t="shared" si="113"/>
        <v/>
      </c>
      <c r="BX408" s="32" t="str">
        <f t="shared" si="125"/>
        <v/>
      </c>
      <c r="BY408" s="32" t="str">
        <f t="shared" si="126"/>
        <v/>
      </c>
      <c r="BZ408" s="32" t="str">
        <f t="shared" si="127"/>
        <v/>
      </c>
      <c r="CA408" s="32" t="str">
        <f t="shared" si="128"/>
        <v/>
      </c>
      <c r="CB408" s="33">
        <f>IF(COUNTIF($CD$7:CD408,CD408)=1,CD408,CD408+COUNTIF($CD$6:CD407,CD408))</f>
        <v>55554</v>
      </c>
      <c r="CC408" s="34">
        <f t="shared" si="114"/>
        <v>55153</v>
      </c>
      <c r="CD408" s="32">
        <f t="shared" si="129"/>
        <v>55153</v>
      </c>
      <c r="CE408" s="32">
        <f t="shared" si="115"/>
        <v>0</v>
      </c>
      <c r="CF408" s="32">
        <f t="shared" si="116"/>
        <v>0</v>
      </c>
      <c r="CG408" s="32" t="str">
        <f t="shared" si="117"/>
        <v/>
      </c>
      <c r="CH408" s="32">
        <v>403</v>
      </c>
      <c r="CI408" s="32" t="s">
        <v>6</v>
      </c>
      <c r="CJ408" s="32" t="str">
        <f t="shared" si="118"/>
        <v/>
      </c>
      <c r="CK408" s="32" t="str">
        <f t="shared" si="119"/>
        <v/>
      </c>
      <c r="CL408" s="32" t="str">
        <f t="shared" si="120"/>
        <v/>
      </c>
      <c r="CM408" s="32" t="str">
        <f t="shared" si="121"/>
        <v/>
      </c>
      <c r="CN408" s="32" t="str">
        <f t="shared" si="122"/>
        <v/>
      </c>
    </row>
    <row r="409" spans="71:92" x14ac:dyDescent="0.3">
      <c r="BS409" s="32" t="str">
        <f>IF(Kiadasi_kiseroiv!$K$2=BT409,BV409,"")</f>
        <v/>
      </c>
      <c r="BT409" s="34" t="str">
        <f t="shared" si="123"/>
        <v/>
      </c>
      <c r="BU409" s="32" t="str">
        <f t="shared" si="112"/>
        <v/>
      </c>
      <c r="BV409" s="32" t="str">
        <f t="shared" si="124"/>
        <v/>
      </c>
      <c r="BW409" s="32" t="str">
        <f t="shared" si="113"/>
        <v/>
      </c>
      <c r="BX409" s="32" t="str">
        <f t="shared" si="125"/>
        <v/>
      </c>
      <c r="BY409" s="32" t="str">
        <f t="shared" si="126"/>
        <v/>
      </c>
      <c r="BZ409" s="32" t="str">
        <f t="shared" si="127"/>
        <v/>
      </c>
      <c r="CA409" s="32" t="str">
        <f t="shared" si="128"/>
        <v/>
      </c>
      <c r="CB409" s="33">
        <f>IF(COUNTIF($CD$7:CD409,CD409)=1,CD409,CD409+COUNTIF($CD$6:CD408,CD409))</f>
        <v>55555</v>
      </c>
      <c r="CC409" s="34">
        <f t="shared" si="114"/>
        <v>55153</v>
      </c>
      <c r="CD409" s="32">
        <f t="shared" si="129"/>
        <v>55153</v>
      </c>
      <c r="CE409" s="32">
        <f t="shared" si="115"/>
        <v>0</v>
      </c>
      <c r="CF409" s="32">
        <f t="shared" si="116"/>
        <v>0</v>
      </c>
      <c r="CG409" s="32" t="str">
        <f t="shared" si="117"/>
        <v/>
      </c>
      <c r="CH409" s="32">
        <v>404</v>
      </c>
      <c r="CI409" s="32" t="s">
        <v>6</v>
      </c>
      <c r="CJ409" s="32" t="str">
        <f t="shared" si="118"/>
        <v/>
      </c>
      <c r="CK409" s="32" t="str">
        <f t="shared" si="119"/>
        <v/>
      </c>
      <c r="CL409" s="32" t="str">
        <f t="shared" si="120"/>
        <v/>
      </c>
      <c r="CM409" s="32" t="str">
        <f t="shared" si="121"/>
        <v/>
      </c>
      <c r="CN409" s="32" t="str">
        <f t="shared" si="122"/>
        <v/>
      </c>
    </row>
    <row r="410" spans="71:92" x14ac:dyDescent="0.3">
      <c r="BS410" s="32" t="str">
        <f>IF(Kiadasi_kiseroiv!$K$2=BT410,BV410,"")</f>
        <v/>
      </c>
      <c r="BT410" s="34" t="str">
        <f t="shared" si="123"/>
        <v/>
      </c>
      <c r="BU410" s="32" t="str">
        <f t="shared" si="112"/>
        <v/>
      </c>
      <c r="BV410" s="32" t="str">
        <f t="shared" si="124"/>
        <v/>
      </c>
      <c r="BW410" s="32" t="str">
        <f t="shared" si="113"/>
        <v/>
      </c>
      <c r="BX410" s="32" t="str">
        <f t="shared" si="125"/>
        <v/>
      </c>
      <c r="BY410" s="32" t="str">
        <f t="shared" si="126"/>
        <v/>
      </c>
      <c r="BZ410" s="32" t="str">
        <f t="shared" si="127"/>
        <v/>
      </c>
      <c r="CA410" s="32" t="str">
        <f t="shared" si="128"/>
        <v/>
      </c>
      <c r="CB410" s="33">
        <f>IF(COUNTIF($CD$7:CD410,CD410)=1,CD410,CD410+COUNTIF($CD$6:CD409,CD410))</f>
        <v>55556</v>
      </c>
      <c r="CC410" s="34">
        <f t="shared" si="114"/>
        <v>55153</v>
      </c>
      <c r="CD410" s="32">
        <f t="shared" si="129"/>
        <v>55153</v>
      </c>
      <c r="CE410" s="32">
        <f t="shared" si="115"/>
        <v>0</v>
      </c>
      <c r="CF410" s="32">
        <f t="shared" si="116"/>
        <v>0</v>
      </c>
      <c r="CG410" s="32" t="str">
        <f t="shared" si="117"/>
        <v/>
      </c>
      <c r="CH410" s="32">
        <v>405</v>
      </c>
      <c r="CI410" s="32" t="s">
        <v>6</v>
      </c>
      <c r="CJ410" s="32" t="str">
        <f t="shared" si="118"/>
        <v/>
      </c>
      <c r="CK410" s="32" t="str">
        <f t="shared" si="119"/>
        <v/>
      </c>
      <c r="CL410" s="32" t="str">
        <f t="shared" si="120"/>
        <v/>
      </c>
      <c r="CM410" s="32" t="str">
        <f t="shared" si="121"/>
        <v/>
      </c>
      <c r="CN410" s="32" t="str">
        <f t="shared" si="122"/>
        <v/>
      </c>
    </row>
    <row r="411" spans="71:92" x14ac:dyDescent="0.3">
      <c r="BS411" s="32" t="str">
        <f>IF(Kiadasi_kiseroiv!$K$2=BT411,BV411,"")</f>
        <v/>
      </c>
      <c r="BT411" s="34" t="str">
        <f t="shared" si="123"/>
        <v/>
      </c>
      <c r="BU411" s="32" t="str">
        <f t="shared" si="112"/>
        <v/>
      </c>
      <c r="BV411" s="32" t="str">
        <f t="shared" si="124"/>
        <v/>
      </c>
      <c r="BW411" s="32" t="str">
        <f t="shared" si="113"/>
        <v/>
      </c>
      <c r="BX411" s="32" t="str">
        <f t="shared" si="125"/>
        <v/>
      </c>
      <c r="BY411" s="32" t="str">
        <f t="shared" si="126"/>
        <v/>
      </c>
      <c r="BZ411" s="32" t="str">
        <f t="shared" si="127"/>
        <v/>
      </c>
      <c r="CA411" s="32" t="str">
        <f t="shared" si="128"/>
        <v/>
      </c>
      <c r="CB411" s="33">
        <f>IF(COUNTIF($CD$7:CD411,CD411)=1,CD411,CD411+COUNTIF($CD$6:CD410,CD411))</f>
        <v>55557</v>
      </c>
      <c r="CC411" s="34">
        <f t="shared" si="114"/>
        <v>55153</v>
      </c>
      <c r="CD411" s="32">
        <f t="shared" si="129"/>
        <v>55153</v>
      </c>
      <c r="CE411" s="32">
        <f t="shared" si="115"/>
        <v>0</v>
      </c>
      <c r="CF411" s="32">
        <f t="shared" si="116"/>
        <v>0</v>
      </c>
      <c r="CG411" s="32" t="str">
        <f t="shared" si="117"/>
        <v/>
      </c>
      <c r="CH411" s="32">
        <v>406</v>
      </c>
      <c r="CI411" s="32" t="s">
        <v>6</v>
      </c>
      <c r="CJ411" s="32" t="str">
        <f t="shared" si="118"/>
        <v/>
      </c>
      <c r="CK411" s="32" t="str">
        <f t="shared" si="119"/>
        <v/>
      </c>
      <c r="CL411" s="32" t="str">
        <f t="shared" si="120"/>
        <v/>
      </c>
      <c r="CM411" s="32" t="str">
        <f t="shared" si="121"/>
        <v/>
      </c>
      <c r="CN411" s="32" t="str">
        <f t="shared" si="122"/>
        <v/>
      </c>
    </row>
    <row r="412" spans="71:92" x14ac:dyDescent="0.3">
      <c r="BS412" s="32" t="str">
        <f>IF(Kiadasi_kiseroiv!$K$2=BT412,BV412,"")</f>
        <v/>
      </c>
      <c r="BT412" s="34" t="str">
        <f t="shared" si="123"/>
        <v/>
      </c>
      <c r="BU412" s="32" t="str">
        <f t="shared" si="112"/>
        <v/>
      </c>
      <c r="BV412" s="32" t="str">
        <f t="shared" si="124"/>
        <v/>
      </c>
      <c r="BW412" s="32" t="str">
        <f t="shared" si="113"/>
        <v/>
      </c>
      <c r="BX412" s="32" t="str">
        <f t="shared" si="125"/>
        <v/>
      </c>
      <c r="BY412" s="32" t="str">
        <f t="shared" si="126"/>
        <v/>
      </c>
      <c r="BZ412" s="32" t="str">
        <f t="shared" si="127"/>
        <v/>
      </c>
      <c r="CA412" s="32" t="str">
        <f t="shared" si="128"/>
        <v/>
      </c>
      <c r="CB412" s="33">
        <f>IF(COUNTIF($CD$7:CD412,CD412)=1,CD412,CD412+COUNTIF($CD$6:CD411,CD412))</f>
        <v>55558</v>
      </c>
      <c r="CC412" s="34">
        <f t="shared" si="114"/>
        <v>55153</v>
      </c>
      <c r="CD412" s="32">
        <f t="shared" si="129"/>
        <v>55153</v>
      </c>
      <c r="CE412" s="32">
        <f t="shared" si="115"/>
        <v>0</v>
      </c>
      <c r="CF412" s="32">
        <f t="shared" si="116"/>
        <v>0</v>
      </c>
      <c r="CG412" s="32" t="str">
        <f t="shared" si="117"/>
        <v/>
      </c>
      <c r="CH412" s="32">
        <v>407</v>
      </c>
      <c r="CI412" s="32" t="s">
        <v>6</v>
      </c>
      <c r="CJ412" s="32" t="str">
        <f t="shared" si="118"/>
        <v/>
      </c>
      <c r="CK412" s="32" t="str">
        <f t="shared" si="119"/>
        <v/>
      </c>
      <c r="CL412" s="32" t="str">
        <f t="shared" si="120"/>
        <v/>
      </c>
      <c r="CM412" s="32" t="str">
        <f t="shared" si="121"/>
        <v/>
      </c>
      <c r="CN412" s="32" t="str">
        <f t="shared" si="122"/>
        <v/>
      </c>
    </row>
    <row r="413" spans="71:92" x14ac:dyDescent="0.3">
      <c r="BS413" s="32" t="str">
        <f>IF(Kiadasi_kiseroiv!$K$2=BT413,BV413,"")</f>
        <v/>
      </c>
      <c r="BT413" s="34" t="str">
        <f t="shared" si="123"/>
        <v/>
      </c>
      <c r="BU413" s="32" t="str">
        <f t="shared" si="112"/>
        <v/>
      </c>
      <c r="BV413" s="32" t="str">
        <f t="shared" si="124"/>
        <v/>
      </c>
      <c r="BW413" s="32" t="str">
        <f t="shared" si="113"/>
        <v/>
      </c>
      <c r="BX413" s="32" t="str">
        <f t="shared" si="125"/>
        <v/>
      </c>
      <c r="BY413" s="32" t="str">
        <f t="shared" si="126"/>
        <v/>
      </c>
      <c r="BZ413" s="32" t="str">
        <f t="shared" si="127"/>
        <v/>
      </c>
      <c r="CA413" s="32" t="str">
        <f t="shared" si="128"/>
        <v/>
      </c>
      <c r="CB413" s="33">
        <f>IF(COUNTIF($CD$7:CD413,CD413)=1,CD413,CD413+COUNTIF($CD$6:CD412,CD413))</f>
        <v>55559</v>
      </c>
      <c r="CC413" s="34">
        <f t="shared" si="114"/>
        <v>55153</v>
      </c>
      <c r="CD413" s="32">
        <f t="shared" si="129"/>
        <v>55153</v>
      </c>
      <c r="CE413" s="32">
        <f t="shared" si="115"/>
        <v>0</v>
      </c>
      <c r="CF413" s="32">
        <f t="shared" si="116"/>
        <v>0</v>
      </c>
      <c r="CG413" s="32" t="str">
        <f t="shared" si="117"/>
        <v/>
      </c>
      <c r="CH413" s="32">
        <v>408</v>
      </c>
      <c r="CI413" s="32" t="s">
        <v>6</v>
      </c>
      <c r="CJ413" s="32" t="str">
        <f t="shared" si="118"/>
        <v/>
      </c>
      <c r="CK413" s="32" t="str">
        <f t="shared" si="119"/>
        <v/>
      </c>
      <c r="CL413" s="32" t="str">
        <f t="shared" si="120"/>
        <v/>
      </c>
      <c r="CM413" s="32" t="str">
        <f t="shared" si="121"/>
        <v/>
      </c>
      <c r="CN413" s="32" t="str">
        <f t="shared" si="122"/>
        <v/>
      </c>
    </row>
    <row r="414" spans="71:92" x14ac:dyDescent="0.3">
      <c r="BS414" s="32" t="str">
        <f>IF(Kiadasi_kiseroiv!$K$2=BT414,BV414,"")</f>
        <v/>
      </c>
      <c r="BT414" s="34" t="str">
        <f t="shared" si="123"/>
        <v/>
      </c>
      <c r="BU414" s="32" t="str">
        <f t="shared" si="112"/>
        <v/>
      </c>
      <c r="BV414" s="32" t="str">
        <f t="shared" si="124"/>
        <v/>
      </c>
      <c r="BW414" s="32" t="str">
        <f t="shared" si="113"/>
        <v/>
      </c>
      <c r="BX414" s="32" t="str">
        <f t="shared" si="125"/>
        <v/>
      </c>
      <c r="BY414" s="32" t="str">
        <f t="shared" si="126"/>
        <v/>
      </c>
      <c r="BZ414" s="32" t="str">
        <f t="shared" si="127"/>
        <v/>
      </c>
      <c r="CA414" s="32" t="str">
        <f t="shared" si="128"/>
        <v/>
      </c>
      <c r="CB414" s="33">
        <f>IF(COUNTIF($CD$7:CD414,CD414)=1,CD414,CD414+COUNTIF($CD$6:CD413,CD414))</f>
        <v>55560</v>
      </c>
      <c r="CC414" s="34">
        <f t="shared" si="114"/>
        <v>55153</v>
      </c>
      <c r="CD414" s="32">
        <f t="shared" si="129"/>
        <v>55153</v>
      </c>
      <c r="CE414" s="32">
        <f t="shared" si="115"/>
        <v>0</v>
      </c>
      <c r="CF414" s="32">
        <f t="shared" si="116"/>
        <v>0</v>
      </c>
      <c r="CG414" s="32" t="str">
        <f t="shared" si="117"/>
        <v/>
      </c>
      <c r="CH414" s="32">
        <v>409</v>
      </c>
      <c r="CI414" s="32" t="s">
        <v>6</v>
      </c>
      <c r="CJ414" s="32" t="str">
        <f t="shared" si="118"/>
        <v/>
      </c>
      <c r="CK414" s="32" t="str">
        <f t="shared" si="119"/>
        <v/>
      </c>
      <c r="CL414" s="32" t="str">
        <f t="shared" si="120"/>
        <v/>
      </c>
      <c r="CM414" s="32" t="str">
        <f t="shared" si="121"/>
        <v/>
      </c>
      <c r="CN414" s="32" t="str">
        <f t="shared" si="122"/>
        <v/>
      </c>
    </row>
    <row r="415" spans="71:92" x14ac:dyDescent="0.3">
      <c r="BS415" s="32" t="str">
        <f>IF(Kiadasi_kiseroiv!$K$2=BT415,BV415,"")</f>
        <v/>
      </c>
      <c r="BT415" s="34" t="str">
        <f t="shared" si="123"/>
        <v/>
      </c>
      <c r="BU415" s="32" t="str">
        <f t="shared" si="112"/>
        <v/>
      </c>
      <c r="BV415" s="32" t="str">
        <f t="shared" si="124"/>
        <v/>
      </c>
      <c r="BW415" s="32" t="str">
        <f t="shared" si="113"/>
        <v/>
      </c>
      <c r="BX415" s="32" t="str">
        <f t="shared" si="125"/>
        <v/>
      </c>
      <c r="BY415" s="32" t="str">
        <f t="shared" si="126"/>
        <v/>
      </c>
      <c r="BZ415" s="32" t="str">
        <f t="shared" si="127"/>
        <v/>
      </c>
      <c r="CA415" s="32" t="str">
        <f t="shared" si="128"/>
        <v/>
      </c>
      <c r="CB415" s="33">
        <f>IF(COUNTIF($CD$7:CD415,CD415)=1,CD415,CD415+COUNTIF($CD$6:CD414,CD415))</f>
        <v>55561</v>
      </c>
      <c r="CC415" s="34">
        <f t="shared" si="114"/>
        <v>55153</v>
      </c>
      <c r="CD415" s="32">
        <f t="shared" si="129"/>
        <v>55153</v>
      </c>
      <c r="CE415" s="32">
        <f t="shared" si="115"/>
        <v>0</v>
      </c>
      <c r="CF415" s="32">
        <f t="shared" si="116"/>
        <v>0</v>
      </c>
      <c r="CG415" s="32" t="str">
        <f t="shared" si="117"/>
        <v/>
      </c>
      <c r="CH415" s="32">
        <v>410</v>
      </c>
      <c r="CI415" s="32" t="s">
        <v>6</v>
      </c>
      <c r="CJ415" s="32" t="str">
        <f t="shared" si="118"/>
        <v/>
      </c>
      <c r="CK415" s="32" t="str">
        <f t="shared" si="119"/>
        <v/>
      </c>
      <c r="CL415" s="32" t="str">
        <f t="shared" si="120"/>
        <v/>
      </c>
      <c r="CM415" s="32" t="str">
        <f t="shared" si="121"/>
        <v/>
      </c>
      <c r="CN415" s="32" t="str">
        <f t="shared" si="122"/>
        <v/>
      </c>
    </row>
    <row r="416" spans="71:92" x14ac:dyDescent="0.3">
      <c r="BS416" s="32" t="str">
        <f>IF(Kiadasi_kiseroiv!$K$2=BT416,BV416,"")</f>
        <v/>
      </c>
      <c r="BT416" s="34" t="str">
        <f t="shared" si="123"/>
        <v/>
      </c>
      <c r="BU416" s="32" t="str">
        <f t="shared" si="112"/>
        <v/>
      </c>
      <c r="BV416" s="32" t="str">
        <f t="shared" si="124"/>
        <v/>
      </c>
      <c r="BW416" s="32" t="str">
        <f t="shared" si="113"/>
        <v/>
      </c>
      <c r="BX416" s="32" t="str">
        <f t="shared" si="125"/>
        <v/>
      </c>
      <c r="BY416" s="32" t="str">
        <f t="shared" si="126"/>
        <v/>
      </c>
      <c r="BZ416" s="32" t="str">
        <f t="shared" si="127"/>
        <v/>
      </c>
      <c r="CA416" s="32" t="str">
        <f t="shared" si="128"/>
        <v/>
      </c>
      <c r="CB416" s="33">
        <f>IF(COUNTIF($CD$7:CD416,CD416)=1,CD416,CD416+COUNTIF($CD$6:CD415,CD416))</f>
        <v>55562</v>
      </c>
      <c r="CC416" s="34">
        <f t="shared" si="114"/>
        <v>55153</v>
      </c>
      <c r="CD416" s="32">
        <f t="shared" si="129"/>
        <v>55153</v>
      </c>
      <c r="CE416" s="32">
        <f t="shared" si="115"/>
        <v>0</v>
      </c>
      <c r="CF416" s="32">
        <f t="shared" si="116"/>
        <v>0</v>
      </c>
      <c r="CG416" s="32" t="str">
        <f t="shared" si="117"/>
        <v/>
      </c>
      <c r="CH416" s="32">
        <v>411</v>
      </c>
      <c r="CI416" s="32" t="s">
        <v>6</v>
      </c>
      <c r="CJ416" s="32" t="str">
        <f t="shared" si="118"/>
        <v/>
      </c>
      <c r="CK416" s="32" t="str">
        <f t="shared" si="119"/>
        <v/>
      </c>
      <c r="CL416" s="32" t="str">
        <f t="shared" si="120"/>
        <v/>
      </c>
      <c r="CM416" s="32" t="str">
        <f t="shared" si="121"/>
        <v/>
      </c>
      <c r="CN416" s="32" t="str">
        <f t="shared" si="122"/>
        <v/>
      </c>
    </row>
    <row r="417" spans="71:92" x14ac:dyDescent="0.3">
      <c r="BS417" s="32" t="str">
        <f>IF(Kiadasi_kiseroiv!$K$2=BT417,BV417,"")</f>
        <v/>
      </c>
      <c r="BT417" s="34" t="str">
        <f t="shared" si="123"/>
        <v/>
      </c>
      <c r="BU417" s="32" t="str">
        <f t="shared" si="112"/>
        <v/>
      </c>
      <c r="BV417" s="32" t="str">
        <f t="shared" si="124"/>
        <v/>
      </c>
      <c r="BW417" s="32" t="str">
        <f t="shared" si="113"/>
        <v/>
      </c>
      <c r="BX417" s="32" t="str">
        <f t="shared" si="125"/>
        <v/>
      </c>
      <c r="BY417" s="32" t="str">
        <f t="shared" si="126"/>
        <v/>
      </c>
      <c r="BZ417" s="32" t="str">
        <f t="shared" si="127"/>
        <v/>
      </c>
      <c r="CA417" s="32" t="str">
        <f t="shared" si="128"/>
        <v/>
      </c>
      <c r="CB417" s="33">
        <f>IF(COUNTIF($CD$7:CD417,CD417)=1,CD417,CD417+COUNTIF($CD$6:CD416,CD417))</f>
        <v>55563</v>
      </c>
      <c r="CC417" s="34">
        <f t="shared" si="114"/>
        <v>55153</v>
      </c>
      <c r="CD417" s="32">
        <f t="shared" si="129"/>
        <v>55153</v>
      </c>
      <c r="CE417" s="32">
        <f t="shared" si="115"/>
        <v>0</v>
      </c>
      <c r="CF417" s="32">
        <f t="shared" si="116"/>
        <v>0</v>
      </c>
      <c r="CG417" s="32" t="str">
        <f t="shared" si="117"/>
        <v/>
      </c>
      <c r="CH417" s="32">
        <v>412</v>
      </c>
      <c r="CI417" s="32" t="s">
        <v>6</v>
      </c>
      <c r="CJ417" s="32" t="str">
        <f t="shared" si="118"/>
        <v/>
      </c>
      <c r="CK417" s="32" t="str">
        <f t="shared" si="119"/>
        <v/>
      </c>
      <c r="CL417" s="32" t="str">
        <f t="shared" si="120"/>
        <v/>
      </c>
      <c r="CM417" s="32" t="str">
        <f t="shared" si="121"/>
        <v/>
      </c>
      <c r="CN417" s="32" t="str">
        <f t="shared" si="122"/>
        <v/>
      </c>
    </row>
    <row r="418" spans="71:92" x14ac:dyDescent="0.3">
      <c r="BS418" s="32" t="str">
        <f>IF(Kiadasi_kiseroiv!$K$2=BT418,BV418,"")</f>
        <v/>
      </c>
      <c r="BT418" s="34" t="str">
        <f t="shared" si="123"/>
        <v/>
      </c>
      <c r="BU418" s="32" t="str">
        <f t="shared" si="112"/>
        <v/>
      </c>
      <c r="BV418" s="32" t="str">
        <f t="shared" si="124"/>
        <v/>
      </c>
      <c r="BW418" s="32" t="str">
        <f t="shared" si="113"/>
        <v/>
      </c>
      <c r="BX418" s="32" t="str">
        <f t="shared" si="125"/>
        <v/>
      </c>
      <c r="BY418" s="32" t="str">
        <f t="shared" si="126"/>
        <v/>
      </c>
      <c r="BZ418" s="32" t="str">
        <f t="shared" si="127"/>
        <v/>
      </c>
      <c r="CA418" s="32" t="str">
        <f t="shared" si="128"/>
        <v/>
      </c>
      <c r="CB418" s="33">
        <f>IF(COUNTIF($CD$7:CD418,CD418)=1,CD418,CD418+COUNTIF($CD$6:CD417,CD418))</f>
        <v>55564</v>
      </c>
      <c r="CC418" s="34">
        <f t="shared" si="114"/>
        <v>55153</v>
      </c>
      <c r="CD418" s="32">
        <f t="shared" si="129"/>
        <v>55153</v>
      </c>
      <c r="CE418" s="32">
        <f t="shared" si="115"/>
        <v>0</v>
      </c>
      <c r="CF418" s="32">
        <f t="shared" si="116"/>
        <v>0</v>
      </c>
      <c r="CG418" s="32" t="str">
        <f t="shared" si="117"/>
        <v/>
      </c>
      <c r="CH418" s="32">
        <v>413</v>
      </c>
      <c r="CI418" s="32" t="s">
        <v>6</v>
      </c>
      <c r="CJ418" s="32" t="str">
        <f t="shared" si="118"/>
        <v/>
      </c>
      <c r="CK418" s="32" t="str">
        <f t="shared" si="119"/>
        <v/>
      </c>
      <c r="CL418" s="32" t="str">
        <f t="shared" si="120"/>
        <v/>
      </c>
      <c r="CM418" s="32" t="str">
        <f t="shared" si="121"/>
        <v/>
      </c>
      <c r="CN418" s="32" t="str">
        <f t="shared" si="122"/>
        <v/>
      </c>
    </row>
    <row r="419" spans="71:92" x14ac:dyDescent="0.3">
      <c r="BS419" s="32" t="str">
        <f>IF(Kiadasi_kiseroiv!$K$2=BT419,BV419,"")</f>
        <v/>
      </c>
      <c r="BT419" s="34" t="str">
        <f t="shared" si="123"/>
        <v/>
      </c>
      <c r="BU419" s="32" t="str">
        <f t="shared" si="112"/>
        <v/>
      </c>
      <c r="BV419" s="32" t="str">
        <f t="shared" si="124"/>
        <v/>
      </c>
      <c r="BW419" s="32" t="str">
        <f t="shared" si="113"/>
        <v/>
      </c>
      <c r="BX419" s="32" t="str">
        <f t="shared" si="125"/>
        <v/>
      </c>
      <c r="BY419" s="32" t="str">
        <f t="shared" si="126"/>
        <v/>
      </c>
      <c r="BZ419" s="32" t="str">
        <f t="shared" si="127"/>
        <v/>
      </c>
      <c r="CA419" s="32" t="str">
        <f t="shared" si="128"/>
        <v/>
      </c>
      <c r="CB419" s="33">
        <f>IF(COUNTIF($CD$7:CD419,CD419)=1,CD419,CD419+COUNTIF($CD$6:CD418,CD419))</f>
        <v>55565</v>
      </c>
      <c r="CC419" s="34">
        <f t="shared" si="114"/>
        <v>55153</v>
      </c>
      <c r="CD419" s="32">
        <f t="shared" si="129"/>
        <v>55153</v>
      </c>
      <c r="CE419" s="32">
        <f t="shared" si="115"/>
        <v>0</v>
      </c>
      <c r="CF419" s="32">
        <f t="shared" si="116"/>
        <v>0</v>
      </c>
      <c r="CG419" s="32" t="str">
        <f t="shared" si="117"/>
        <v/>
      </c>
      <c r="CH419" s="32">
        <v>414</v>
      </c>
      <c r="CI419" s="32" t="s">
        <v>6</v>
      </c>
      <c r="CJ419" s="32" t="str">
        <f t="shared" si="118"/>
        <v/>
      </c>
      <c r="CK419" s="32" t="str">
        <f t="shared" si="119"/>
        <v/>
      </c>
      <c r="CL419" s="32" t="str">
        <f t="shared" si="120"/>
        <v/>
      </c>
      <c r="CM419" s="32" t="str">
        <f t="shared" si="121"/>
        <v/>
      </c>
      <c r="CN419" s="32" t="str">
        <f t="shared" si="122"/>
        <v/>
      </c>
    </row>
    <row r="420" spans="71:92" x14ac:dyDescent="0.3">
      <c r="BS420" s="32" t="str">
        <f>IF(Kiadasi_kiseroiv!$K$2=BT420,BV420,"")</f>
        <v/>
      </c>
      <c r="BT420" s="34" t="str">
        <f t="shared" si="123"/>
        <v/>
      </c>
      <c r="BU420" s="32" t="str">
        <f t="shared" si="112"/>
        <v/>
      </c>
      <c r="BV420" s="32" t="str">
        <f t="shared" si="124"/>
        <v/>
      </c>
      <c r="BW420" s="32" t="str">
        <f t="shared" si="113"/>
        <v/>
      </c>
      <c r="BX420" s="32" t="str">
        <f t="shared" si="125"/>
        <v/>
      </c>
      <c r="BY420" s="32" t="str">
        <f t="shared" si="126"/>
        <v/>
      </c>
      <c r="BZ420" s="32" t="str">
        <f t="shared" si="127"/>
        <v/>
      </c>
      <c r="CA420" s="32" t="str">
        <f t="shared" si="128"/>
        <v/>
      </c>
      <c r="CB420" s="33">
        <f>IF(COUNTIF($CD$7:CD420,CD420)=1,CD420,CD420+COUNTIF($CD$6:CD419,CD420))</f>
        <v>55566</v>
      </c>
      <c r="CC420" s="34">
        <f t="shared" si="114"/>
        <v>55153</v>
      </c>
      <c r="CD420" s="32">
        <f t="shared" si="129"/>
        <v>55153</v>
      </c>
      <c r="CE420" s="32">
        <f t="shared" si="115"/>
        <v>0</v>
      </c>
      <c r="CF420" s="32">
        <f t="shared" si="116"/>
        <v>0</v>
      </c>
      <c r="CG420" s="32" t="str">
        <f t="shared" si="117"/>
        <v/>
      </c>
      <c r="CH420" s="32">
        <v>415</v>
      </c>
      <c r="CI420" s="32" t="s">
        <v>6</v>
      </c>
      <c r="CJ420" s="32" t="str">
        <f t="shared" si="118"/>
        <v/>
      </c>
      <c r="CK420" s="32" t="str">
        <f t="shared" si="119"/>
        <v/>
      </c>
      <c r="CL420" s="32" t="str">
        <f t="shared" si="120"/>
        <v/>
      </c>
      <c r="CM420" s="32" t="str">
        <f t="shared" si="121"/>
        <v/>
      </c>
      <c r="CN420" s="32" t="str">
        <f t="shared" si="122"/>
        <v/>
      </c>
    </row>
    <row r="421" spans="71:92" x14ac:dyDescent="0.3">
      <c r="BS421" s="32" t="str">
        <f>IF(Kiadasi_kiseroiv!$K$2=BT421,BV421,"")</f>
        <v/>
      </c>
      <c r="BT421" s="34" t="str">
        <f t="shared" si="123"/>
        <v/>
      </c>
      <c r="BU421" s="32" t="str">
        <f t="shared" si="112"/>
        <v/>
      </c>
      <c r="BV421" s="32" t="str">
        <f t="shared" si="124"/>
        <v/>
      </c>
      <c r="BW421" s="32" t="str">
        <f t="shared" si="113"/>
        <v/>
      </c>
      <c r="BX421" s="32" t="str">
        <f t="shared" si="125"/>
        <v/>
      </c>
      <c r="BY421" s="32" t="str">
        <f t="shared" si="126"/>
        <v/>
      </c>
      <c r="BZ421" s="32" t="str">
        <f t="shared" si="127"/>
        <v/>
      </c>
      <c r="CA421" s="32" t="str">
        <f t="shared" si="128"/>
        <v/>
      </c>
      <c r="CB421" s="33">
        <f>IF(COUNTIF($CD$7:CD421,CD421)=1,CD421,CD421+COUNTIF($CD$6:CD420,CD421))</f>
        <v>55567</v>
      </c>
      <c r="CC421" s="34">
        <f t="shared" si="114"/>
        <v>55153</v>
      </c>
      <c r="CD421" s="32">
        <f t="shared" si="129"/>
        <v>55153</v>
      </c>
      <c r="CE421" s="32">
        <f t="shared" si="115"/>
        <v>0</v>
      </c>
      <c r="CF421" s="32">
        <f t="shared" si="116"/>
        <v>0</v>
      </c>
      <c r="CG421" s="32" t="str">
        <f t="shared" si="117"/>
        <v/>
      </c>
      <c r="CH421" s="32">
        <v>416</v>
      </c>
      <c r="CI421" s="32" t="s">
        <v>6</v>
      </c>
      <c r="CJ421" s="32" t="str">
        <f t="shared" si="118"/>
        <v/>
      </c>
      <c r="CK421" s="32" t="str">
        <f t="shared" si="119"/>
        <v/>
      </c>
      <c r="CL421" s="32" t="str">
        <f t="shared" si="120"/>
        <v/>
      </c>
      <c r="CM421" s="32" t="str">
        <f t="shared" si="121"/>
        <v/>
      </c>
      <c r="CN421" s="32" t="str">
        <f t="shared" si="122"/>
        <v/>
      </c>
    </row>
    <row r="422" spans="71:92" x14ac:dyDescent="0.3">
      <c r="BS422" s="32" t="str">
        <f>IF(Kiadasi_kiseroiv!$K$2=BT422,BV422,"")</f>
        <v/>
      </c>
      <c r="BT422" s="34" t="str">
        <f t="shared" si="123"/>
        <v/>
      </c>
      <c r="BU422" s="32" t="str">
        <f t="shared" si="112"/>
        <v/>
      </c>
      <c r="BV422" s="32" t="str">
        <f t="shared" si="124"/>
        <v/>
      </c>
      <c r="BW422" s="32" t="str">
        <f t="shared" si="113"/>
        <v/>
      </c>
      <c r="BX422" s="32" t="str">
        <f t="shared" si="125"/>
        <v/>
      </c>
      <c r="BY422" s="32" t="str">
        <f t="shared" si="126"/>
        <v/>
      </c>
      <c r="BZ422" s="32" t="str">
        <f t="shared" si="127"/>
        <v/>
      </c>
      <c r="CA422" s="32" t="str">
        <f t="shared" si="128"/>
        <v/>
      </c>
      <c r="CB422" s="33">
        <f>IF(COUNTIF($CD$7:CD422,CD422)=1,CD422,CD422+COUNTIF($CD$6:CD421,CD422))</f>
        <v>55568</v>
      </c>
      <c r="CC422" s="34">
        <f t="shared" si="114"/>
        <v>55153</v>
      </c>
      <c r="CD422" s="32">
        <f t="shared" si="129"/>
        <v>55153</v>
      </c>
      <c r="CE422" s="32">
        <f t="shared" si="115"/>
        <v>0</v>
      </c>
      <c r="CF422" s="32">
        <f t="shared" si="116"/>
        <v>0</v>
      </c>
      <c r="CG422" s="32" t="str">
        <f t="shared" si="117"/>
        <v/>
      </c>
      <c r="CH422" s="32">
        <v>417</v>
      </c>
      <c r="CI422" s="32" t="s">
        <v>6</v>
      </c>
      <c r="CJ422" s="32" t="str">
        <f t="shared" si="118"/>
        <v/>
      </c>
      <c r="CK422" s="32" t="str">
        <f t="shared" si="119"/>
        <v/>
      </c>
      <c r="CL422" s="32" t="str">
        <f t="shared" si="120"/>
        <v/>
      </c>
      <c r="CM422" s="32" t="str">
        <f t="shared" si="121"/>
        <v/>
      </c>
      <c r="CN422" s="32" t="str">
        <f t="shared" si="122"/>
        <v/>
      </c>
    </row>
    <row r="423" spans="71:92" x14ac:dyDescent="0.3">
      <c r="BS423" s="32" t="str">
        <f>IF(Kiadasi_kiseroiv!$K$2=BT423,BV423,"")</f>
        <v/>
      </c>
      <c r="BT423" s="34" t="str">
        <f t="shared" si="123"/>
        <v/>
      </c>
      <c r="BU423" s="32" t="str">
        <f t="shared" si="112"/>
        <v/>
      </c>
      <c r="BV423" s="32" t="str">
        <f t="shared" si="124"/>
        <v/>
      </c>
      <c r="BW423" s="32" t="str">
        <f t="shared" si="113"/>
        <v/>
      </c>
      <c r="BX423" s="32" t="str">
        <f t="shared" si="125"/>
        <v/>
      </c>
      <c r="BY423" s="32" t="str">
        <f t="shared" si="126"/>
        <v/>
      </c>
      <c r="BZ423" s="32" t="str">
        <f t="shared" si="127"/>
        <v/>
      </c>
      <c r="CA423" s="32" t="str">
        <f t="shared" si="128"/>
        <v/>
      </c>
      <c r="CB423" s="33">
        <f>IF(COUNTIF($CD$7:CD423,CD423)=1,CD423,CD423+COUNTIF($CD$6:CD422,CD423))</f>
        <v>55569</v>
      </c>
      <c r="CC423" s="34">
        <f t="shared" si="114"/>
        <v>55153</v>
      </c>
      <c r="CD423" s="32">
        <f t="shared" si="129"/>
        <v>55153</v>
      </c>
      <c r="CE423" s="32">
        <f t="shared" si="115"/>
        <v>0</v>
      </c>
      <c r="CF423" s="32">
        <f t="shared" si="116"/>
        <v>0</v>
      </c>
      <c r="CG423" s="32" t="str">
        <f t="shared" si="117"/>
        <v/>
      </c>
      <c r="CH423" s="32">
        <v>418</v>
      </c>
      <c r="CI423" s="32" t="s">
        <v>6</v>
      </c>
      <c r="CJ423" s="32" t="str">
        <f t="shared" si="118"/>
        <v/>
      </c>
      <c r="CK423" s="32" t="str">
        <f t="shared" si="119"/>
        <v/>
      </c>
      <c r="CL423" s="32" t="str">
        <f t="shared" si="120"/>
        <v/>
      </c>
      <c r="CM423" s="32" t="str">
        <f t="shared" si="121"/>
        <v/>
      </c>
      <c r="CN423" s="32" t="str">
        <f t="shared" si="122"/>
        <v/>
      </c>
    </row>
    <row r="424" spans="71:92" x14ac:dyDescent="0.3">
      <c r="BS424" s="32" t="str">
        <f>IF(Kiadasi_kiseroiv!$K$2=BT424,BV424,"")</f>
        <v/>
      </c>
      <c r="BT424" s="34" t="str">
        <f t="shared" si="123"/>
        <v/>
      </c>
      <c r="BU424" s="32" t="str">
        <f t="shared" si="112"/>
        <v/>
      </c>
      <c r="BV424" s="32" t="str">
        <f t="shared" si="124"/>
        <v/>
      </c>
      <c r="BW424" s="32" t="str">
        <f t="shared" si="113"/>
        <v/>
      </c>
      <c r="BX424" s="32" t="str">
        <f t="shared" si="125"/>
        <v/>
      </c>
      <c r="BY424" s="32" t="str">
        <f t="shared" si="126"/>
        <v/>
      </c>
      <c r="BZ424" s="32" t="str">
        <f t="shared" si="127"/>
        <v/>
      </c>
      <c r="CA424" s="32" t="str">
        <f t="shared" si="128"/>
        <v/>
      </c>
      <c r="CB424" s="33">
        <f>IF(COUNTIF($CD$7:CD424,CD424)=1,CD424,CD424+COUNTIF($CD$6:CD423,CD424))</f>
        <v>55570</v>
      </c>
      <c r="CC424" s="34">
        <f t="shared" si="114"/>
        <v>55153</v>
      </c>
      <c r="CD424" s="32">
        <f t="shared" si="129"/>
        <v>55153</v>
      </c>
      <c r="CE424" s="32">
        <f t="shared" si="115"/>
        <v>0</v>
      </c>
      <c r="CF424" s="32">
        <f t="shared" si="116"/>
        <v>0</v>
      </c>
      <c r="CG424" s="32" t="str">
        <f t="shared" si="117"/>
        <v/>
      </c>
      <c r="CH424" s="32">
        <v>419</v>
      </c>
      <c r="CI424" s="32" t="s">
        <v>6</v>
      </c>
      <c r="CJ424" s="32" t="str">
        <f t="shared" si="118"/>
        <v/>
      </c>
      <c r="CK424" s="32" t="str">
        <f t="shared" si="119"/>
        <v/>
      </c>
      <c r="CL424" s="32" t="str">
        <f t="shared" si="120"/>
        <v/>
      </c>
      <c r="CM424" s="32" t="str">
        <f t="shared" si="121"/>
        <v/>
      </c>
      <c r="CN424" s="32" t="str">
        <f t="shared" si="122"/>
        <v/>
      </c>
    </row>
    <row r="425" spans="71:92" x14ac:dyDescent="0.3">
      <c r="BS425" s="32" t="str">
        <f>IF(Kiadasi_kiseroiv!$K$2=BT425,BV425,"")</f>
        <v/>
      </c>
      <c r="BT425" s="34" t="str">
        <f t="shared" si="123"/>
        <v/>
      </c>
      <c r="BU425" s="32" t="str">
        <f t="shared" si="112"/>
        <v/>
      </c>
      <c r="BV425" s="32" t="str">
        <f t="shared" si="124"/>
        <v/>
      </c>
      <c r="BW425" s="32" t="str">
        <f t="shared" si="113"/>
        <v/>
      </c>
      <c r="BX425" s="32" t="str">
        <f t="shared" si="125"/>
        <v/>
      </c>
      <c r="BY425" s="32" t="str">
        <f t="shared" si="126"/>
        <v/>
      </c>
      <c r="BZ425" s="32" t="str">
        <f t="shared" si="127"/>
        <v/>
      </c>
      <c r="CA425" s="32" t="str">
        <f t="shared" si="128"/>
        <v/>
      </c>
      <c r="CB425" s="33">
        <f>IF(COUNTIF($CD$7:CD425,CD425)=1,CD425,CD425+COUNTIF($CD$6:CD424,CD425))</f>
        <v>55571</v>
      </c>
      <c r="CC425" s="34">
        <f t="shared" si="114"/>
        <v>55153</v>
      </c>
      <c r="CD425" s="32">
        <f t="shared" si="129"/>
        <v>55153</v>
      </c>
      <c r="CE425" s="32">
        <f t="shared" si="115"/>
        <v>0</v>
      </c>
      <c r="CF425" s="32">
        <f t="shared" si="116"/>
        <v>0</v>
      </c>
      <c r="CG425" s="32" t="str">
        <f t="shared" si="117"/>
        <v/>
      </c>
      <c r="CH425" s="32">
        <v>420</v>
      </c>
      <c r="CI425" s="32" t="s">
        <v>6</v>
      </c>
      <c r="CJ425" s="32" t="str">
        <f t="shared" si="118"/>
        <v/>
      </c>
      <c r="CK425" s="32" t="str">
        <f t="shared" si="119"/>
        <v/>
      </c>
      <c r="CL425" s="32" t="str">
        <f t="shared" si="120"/>
        <v/>
      </c>
      <c r="CM425" s="32" t="str">
        <f t="shared" si="121"/>
        <v/>
      </c>
      <c r="CN425" s="32" t="str">
        <f t="shared" si="122"/>
        <v/>
      </c>
    </row>
    <row r="426" spans="71:92" x14ac:dyDescent="0.3">
      <c r="BS426" s="32" t="str">
        <f>IF(Kiadasi_kiseroiv!$K$2=BT426,BV426,"")</f>
        <v/>
      </c>
      <c r="BT426" s="34" t="str">
        <f t="shared" si="123"/>
        <v/>
      </c>
      <c r="BU426" s="32" t="str">
        <f t="shared" si="112"/>
        <v/>
      </c>
      <c r="BV426" s="32" t="str">
        <f t="shared" si="124"/>
        <v/>
      </c>
      <c r="BW426" s="32" t="str">
        <f t="shared" si="113"/>
        <v/>
      </c>
      <c r="BX426" s="32" t="str">
        <f t="shared" si="125"/>
        <v/>
      </c>
      <c r="BY426" s="32" t="str">
        <f t="shared" si="126"/>
        <v/>
      </c>
      <c r="BZ426" s="32" t="str">
        <f t="shared" si="127"/>
        <v/>
      </c>
      <c r="CA426" s="32" t="str">
        <f t="shared" si="128"/>
        <v/>
      </c>
      <c r="CB426" s="33">
        <f>IF(COUNTIF($CD$7:CD426,CD426)=1,CD426,CD426+COUNTIF($CD$6:CD425,CD426))</f>
        <v>55572</v>
      </c>
      <c r="CC426" s="34">
        <f t="shared" si="114"/>
        <v>55153</v>
      </c>
      <c r="CD426" s="32">
        <f t="shared" si="129"/>
        <v>55153</v>
      </c>
      <c r="CE426" s="32">
        <f t="shared" si="115"/>
        <v>0</v>
      </c>
      <c r="CF426" s="32">
        <f t="shared" si="116"/>
        <v>0</v>
      </c>
      <c r="CG426" s="32" t="str">
        <f t="shared" si="117"/>
        <v/>
      </c>
      <c r="CH426" s="32">
        <v>421</v>
      </c>
      <c r="CI426" s="32" t="s">
        <v>6</v>
      </c>
      <c r="CJ426" s="32" t="str">
        <f t="shared" si="118"/>
        <v/>
      </c>
      <c r="CK426" s="32" t="str">
        <f t="shared" si="119"/>
        <v/>
      </c>
      <c r="CL426" s="32" t="str">
        <f t="shared" si="120"/>
        <v/>
      </c>
      <c r="CM426" s="32" t="str">
        <f t="shared" si="121"/>
        <v/>
      </c>
      <c r="CN426" s="32" t="str">
        <f t="shared" si="122"/>
        <v/>
      </c>
    </row>
    <row r="427" spans="71:92" x14ac:dyDescent="0.3">
      <c r="BS427" s="32" t="str">
        <f>IF(Kiadasi_kiseroiv!$K$2=BT427,BV427,"")</f>
        <v/>
      </c>
      <c r="BT427" s="34" t="str">
        <f t="shared" si="123"/>
        <v/>
      </c>
      <c r="BU427" s="32" t="str">
        <f t="shared" si="112"/>
        <v/>
      </c>
      <c r="BV427" s="32" t="str">
        <f t="shared" si="124"/>
        <v/>
      </c>
      <c r="BW427" s="32" t="str">
        <f t="shared" si="113"/>
        <v/>
      </c>
      <c r="BX427" s="32" t="str">
        <f t="shared" si="125"/>
        <v/>
      </c>
      <c r="BY427" s="32" t="str">
        <f t="shared" si="126"/>
        <v/>
      </c>
      <c r="BZ427" s="32" t="str">
        <f t="shared" si="127"/>
        <v/>
      </c>
      <c r="CA427" s="32" t="str">
        <f t="shared" si="128"/>
        <v/>
      </c>
      <c r="CB427" s="33">
        <f>IF(COUNTIF($CD$7:CD427,CD427)=1,CD427,CD427+COUNTIF($CD$6:CD426,CD427))</f>
        <v>55573</v>
      </c>
      <c r="CC427" s="34">
        <f t="shared" si="114"/>
        <v>55153</v>
      </c>
      <c r="CD427" s="32">
        <f t="shared" si="129"/>
        <v>55153</v>
      </c>
      <c r="CE427" s="32">
        <f t="shared" si="115"/>
        <v>0</v>
      </c>
      <c r="CF427" s="32">
        <f t="shared" si="116"/>
        <v>0</v>
      </c>
      <c r="CG427" s="32" t="str">
        <f t="shared" si="117"/>
        <v/>
      </c>
      <c r="CH427" s="32">
        <v>422</v>
      </c>
      <c r="CI427" s="32" t="s">
        <v>6</v>
      </c>
      <c r="CJ427" s="32" t="str">
        <f t="shared" si="118"/>
        <v/>
      </c>
      <c r="CK427" s="32" t="str">
        <f t="shared" si="119"/>
        <v/>
      </c>
      <c r="CL427" s="32" t="str">
        <f t="shared" si="120"/>
        <v/>
      </c>
      <c r="CM427" s="32" t="str">
        <f t="shared" si="121"/>
        <v/>
      </c>
      <c r="CN427" s="32" t="str">
        <f t="shared" si="122"/>
        <v/>
      </c>
    </row>
    <row r="428" spans="71:92" x14ac:dyDescent="0.3">
      <c r="BS428" s="32" t="str">
        <f>IF(Kiadasi_kiseroiv!$K$2=BT428,BV428,"")</f>
        <v/>
      </c>
      <c r="BT428" s="34" t="str">
        <f t="shared" si="123"/>
        <v/>
      </c>
      <c r="BU428" s="32" t="str">
        <f t="shared" si="112"/>
        <v/>
      </c>
      <c r="BV428" s="32" t="str">
        <f t="shared" si="124"/>
        <v/>
      </c>
      <c r="BW428" s="32" t="str">
        <f t="shared" si="113"/>
        <v/>
      </c>
      <c r="BX428" s="32" t="str">
        <f t="shared" si="125"/>
        <v/>
      </c>
      <c r="BY428" s="32" t="str">
        <f t="shared" si="126"/>
        <v/>
      </c>
      <c r="BZ428" s="32" t="str">
        <f t="shared" si="127"/>
        <v/>
      </c>
      <c r="CA428" s="32" t="str">
        <f t="shared" si="128"/>
        <v/>
      </c>
      <c r="CB428" s="33">
        <f>IF(COUNTIF($CD$7:CD428,CD428)=1,CD428,CD428+COUNTIF($CD$6:CD427,CD428))</f>
        <v>55574</v>
      </c>
      <c r="CC428" s="34">
        <f t="shared" si="114"/>
        <v>55153</v>
      </c>
      <c r="CD428" s="32">
        <f t="shared" si="129"/>
        <v>55153</v>
      </c>
      <c r="CE428" s="32">
        <f t="shared" si="115"/>
        <v>0</v>
      </c>
      <c r="CF428" s="32">
        <f t="shared" si="116"/>
        <v>0</v>
      </c>
      <c r="CG428" s="32" t="str">
        <f t="shared" si="117"/>
        <v/>
      </c>
      <c r="CH428" s="32">
        <v>423</v>
      </c>
      <c r="CI428" s="32" t="s">
        <v>6</v>
      </c>
      <c r="CJ428" s="32" t="str">
        <f t="shared" si="118"/>
        <v/>
      </c>
      <c r="CK428" s="32" t="str">
        <f t="shared" si="119"/>
        <v/>
      </c>
      <c r="CL428" s="32" t="str">
        <f t="shared" si="120"/>
        <v/>
      </c>
      <c r="CM428" s="32" t="str">
        <f t="shared" si="121"/>
        <v/>
      </c>
      <c r="CN428" s="32" t="str">
        <f t="shared" si="122"/>
        <v/>
      </c>
    </row>
    <row r="429" spans="71:92" x14ac:dyDescent="0.3">
      <c r="BS429" s="32" t="str">
        <f>IF(Kiadasi_kiseroiv!$K$2=BT429,BV429,"")</f>
        <v/>
      </c>
      <c r="BT429" s="34" t="str">
        <f t="shared" si="123"/>
        <v/>
      </c>
      <c r="BU429" s="32" t="str">
        <f t="shared" si="112"/>
        <v/>
      </c>
      <c r="BV429" s="32" t="str">
        <f t="shared" si="124"/>
        <v/>
      </c>
      <c r="BW429" s="32" t="str">
        <f t="shared" si="113"/>
        <v/>
      </c>
      <c r="BX429" s="32" t="str">
        <f t="shared" si="125"/>
        <v/>
      </c>
      <c r="BY429" s="32" t="str">
        <f t="shared" si="126"/>
        <v/>
      </c>
      <c r="BZ429" s="32" t="str">
        <f t="shared" si="127"/>
        <v/>
      </c>
      <c r="CA429" s="32" t="str">
        <f t="shared" si="128"/>
        <v/>
      </c>
      <c r="CB429" s="33">
        <f>IF(COUNTIF($CD$7:CD429,CD429)=1,CD429,CD429+COUNTIF($CD$6:CD428,CD429))</f>
        <v>55575</v>
      </c>
      <c r="CC429" s="34">
        <f t="shared" si="114"/>
        <v>55153</v>
      </c>
      <c r="CD429" s="32">
        <f t="shared" si="129"/>
        <v>55153</v>
      </c>
      <c r="CE429" s="32">
        <f t="shared" si="115"/>
        <v>0</v>
      </c>
      <c r="CF429" s="32">
        <f t="shared" si="116"/>
        <v>0</v>
      </c>
      <c r="CG429" s="32" t="str">
        <f t="shared" si="117"/>
        <v/>
      </c>
      <c r="CH429" s="32">
        <v>424</v>
      </c>
      <c r="CI429" s="32" t="s">
        <v>6</v>
      </c>
      <c r="CJ429" s="32" t="str">
        <f t="shared" si="118"/>
        <v/>
      </c>
      <c r="CK429" s="32" t="str">
        <f t="shared" si="119"/>
        <v/>
      </c>
      <c r="CL429" s="32" t="str">
        <f t="shared" si="120"/>
        <v/>
      </c>
      <c r="CM429" s="32" t="str">
        <f t="shared" si="121"/>
        <v/>
      </c>
      <c r="CN429" s="32" t="str">
        <f t="shared" si="122"/>
        <v/>
      </c>
    </row>
    <row r="430" spans="71:92" x14ac:dyDescent="0.3">
      <c r="BS430" s="32" t="str">
        <f>IF(Kiadasi_kiseroiv!$K$2=BT430,BV430,"")</f>
        <v/>
      </c>
      <c r="BT430" s="34" t="str">
        <f t="shared" si="123"/>
        <v/>
      </c>
      <c r="BU430" s="32" t="str">
        <f t="shared" si="112"/>
        <v/>
      </c>
      <c r="BV430" s="32" t="str">
        <f t="shared" si="124"/>
        <v/>
      </c>
      <c r="BW430" s="32" t="str">
        <f t="shared" si="113"/>
        <v/>
      </c>
      <c r="BX430" s="32" t="str">
        <f t="shared" si="125"/>
        <v/>
      </c>
      <c r="BY430" s="32" t="str">
        <f t="shared" si="126"/>
        <v/>
      </c>
      <c r="BZ430" s="32" t="str">
        <f t="shared" si="127"/>
        <v/>
      </c>
      <c r="CA430" s="32" t="str">
        <f t="shared" si="128"/>
        <v/>
      </c>
      <c r="CB430" s="33">
        <f>IF(COUNTIF($CD$7:CD430,CD430)=1,CD430,CD430+COUNTIF($CD$6:CD429,CD430))</f>
        <v>55576</v>
      </c>
      <c r="CC430" s="34">
        <f t="shared" si="114"/>
        <v>55153</v>
      </c>
      <c r="CD430" s="32">
        <f t="shared" si="129"/>
        <v>55153</v>
      </c>
      <c r="CE430" s="32">
        <f t="shared" si="115"/>
        <v>0</v>
      </c>
      <c r="CF430" s="32">
        <f t="shared" si="116"/>
        <v>0</v>
      </c>
      <c r="CG430" s="32" t="str">
        <f t="shared" si="117"/>
        <v/>
      </c>
      <c r="CH430" s="32">
        <v>425</v>
      </c>
      <c r="CI430" s="32" t="s">
        <v>6</v>
      </c>
      <c r="CJ430" s="32" t="str">
        <f t="shared" si="118"/>
        <v/>
      </c>
      <c r="CK430" s="32" t="str">
        <f t="shared" si="119"/>
        <v/>
      </c>
      <c r="CL430" s="32" t="str">
        <f t="shared" si="120"/>
        <v/>
      </c>
      <c r="CM430" s="32" t="str">
        <f t="shared" si="121"/>
        <v/>
      </c>
      <c r="CN430" s="32" t="str">
        <f t="shared" si="122"/>
        <v/>
      </c>
    </row>
    <row r="431" spans="71:92" x14ac:dyDescent="0.3">
      <c r="BS431" s="32" t="str">
        <f>IF(Kiadasi_kiseroiv!$K$2=BT431,BV431,"")</f>
        <v/>
      </c>
      <c r="BT431" s="34" t="str">
        <f t="shared" si="123"/>
        <v/>
      </c>
      <c r="BU431" s="32" t="str">
        <f t="shared" si="112"/>
        <v/>
      </c>
      <c r="BV431" s="32" t="str">
        <f t="shared" si="124"/>
        <v/>
      </c>
      <c r="BW431" s="32" t="str">
        <f t="shared" si="113"/>
        <v/>
      </c>
      <c r="BX431" s="32" t="str">
        <f t="shared" si="125"/>
        <v/>
      </c>
      <c r="BY431" s="32" t="str">
        <f t="shared" si="126"/>
        <v/>
      </c>
      <c r="BZ431" s="32" t="str">
        <f t="shared" si="127"/>
        <v/>
      </c>
      <c r="CA431" s="32" t="str">
        <f t="shared" si="128"/>
        <v/>
      </c>
      <c r="CB431" s="33">
        <f>IF(COUNTIF($CD$7:CD431,CD431)=1,CD431,CD431+COUNTIF($CD$6:CD430,CD431))</f>
        <v>55577</v>
      </c>
      <c r="CC431" s="34">
        <f t="shared" si="114"/>
        <v>55153</v>
      </c>
      <c r="CD431" s="32">
        <f t="shared" si="129"/>
        <v>55153</v>
      </c>
      <c r="CE431" s="32">
        <f t="shared" si="115"/>
        <v>0</v>
      </c>
      <c r="CF431" s="32">
        <f t="shared" si="116"/>
        <v>0</v>
      </c>
      <c r="CG431" s="32" t="str">
        <f t="shared" si="117"/>
        <v/>
      </c>
      <c r="CH431" s="32">
        <v>426</v>
      </c>
      <c r="CI431" s="32" t="s">
        <v>6</v>
      </c>
      <c r="CJ431" s="32" t="str">
        <f t="shared" si="118"/>
        <v/>
      </c>
      <c r="CK431" s="32" t="str">
        <f t="shared" si="119"/>
        <v/>
      </c>
      <c r="CL431" s="32" t="str">
        <f t="shared" si="120"/>
        <v/>
      </c>
      <c r="CM431" s="32" t="str">
        <f t="shared" si="121"/>
        <v/>
      </c>
      <c r="CN431" s="32" t="str">
        <f t="shared" si="122"/>
        <v/>
      </c>
    </row>
    <row r="432" spans="71:92" x14ac:dyDescent="0.3">
      <c r="BS432" s="32" t="str">
        <f>IF(Kiadasi_kiseroiv!$K$2=BT432,BV432,"")</f>
        <v/>
      </c>
      <c r="BT432" s="34" t="str">
        <f t="shared" si="123"/>
        <v/>
      </c>
      <c r="BU432" s="32" t="str">
        <f t="shared" si="112"/>
        <v/>
      </c>
      <c r="BV432" s="32" t="str">
        <f t="shared" si="124"/>
        <v/>
      </c>
      <c r="BW432" s="32" t="str">
        <f t="shared" si="113"/>
        <v/>
      </c>
      <c r="BX432" s="32" t="str">
        <f t="shared" si="125"/>
        <v/>
      </c>
      <c r="BY432" s="32" t="str">
        <f t="shared" si="126"/>
        <v/>
      </c>
      <c r="BZ432" s="32" t="str">
        <f t="shared" si="127"/>
        <v/>
      </c>
      <c r="CA432" s="32" t="str">
        <f t="shared" si="128"/>
        <v/>
      </c>
      <c r="CB432" s="33">
        <f>IF(COUNTIF($CD$7:CD432,CD432)=1,CD432,CD432+COUNTIF($CD$6:CD431,CD432))</f>
        <v>55578</v>
      </c>
      <c r="CC432" s="34">
        <f t="shared" si="114"/>
        <v>55153</v>
      </c>
      <c r="CD432" s="32">
        <f t="shared" si="129"/>
        <v>55153</v>
      </c>
      <c r="CE432" s="32">
        <f t="shared" si="115"/>
        <v>0</v>
      </c>
      <c r="CF432" s="32">
        <f t="shared" si="116"/>
        <v>0</v>
      </c>
      <c r="CG432" s="32" t="str">
        <f t="shared" si="117"/>
        <v/>
      </c>
      <c r="CH432" s="32">
        <v>427</v>
      </c>
      <c r="CI432" s="32" t="s">
        <v>6</v>
      </c>
      <c r="CJ432" s="32" t="str">
        <f t="shared" si="118"/>
        <v/>
      </c>
      <c r="CK432" s="32" t="str">
        <f t="shared" si="119"/>
        <v/>
      </c>
      <c r="CL432" s="32" t="str">
        <f t="shared" si="120"/>
        <v/>
      </c>
      <c r="CM432" s="32" t="str">
        <f t="shared" si="121"/>
        <v/>
      </c>
      <c r="CN432" s="32" t="str">
        <f t="shared" si="122"/>
        <v/>
      </c>
    </row>
    <row r="433" spans="71:92" x14ac:dyDescent="0.3">
      <c r="BS433" s="32" t="str">
        <f>IF(Kiadasi_kiseroiv!$K$2=BT433,BV433,"")</f>
        <v/>
      </c>
      <c r="BT433" s="34" t="str">
        <f t="shared" si="123"/>
        <v/>
      </c>
      <c r="BU433" s="32" t="str">
        <f t="shared" si="112"/>
        <v/>
      </c>
      <c r="BV433" s="32" t="str">
        <f t="shared" si="124"/>
        <v/>
      </c>
      <c r="BW433" s="32" t="str">
        <f t="shared" si="113"/>
        <v/>
      </c>
      <c r="BX433" s="32" t="str">
        <f t="shared" si="125"/>
        <v/>
      </c>
      <c r="BY433" s="32" t="str">
        <f t="shared" si="126"/>
        <v/>
      </c>
      <c r="BZ433" s="32" t="str">
        <f t="shared" si="127"/>
        <v/>
      </c>
      <c r="CA433" s="32" t="str">
        <f t="shared" si="128"/>
        <v/>
      </c>
      <c r="CB433" s="33">
        <f>IF(COUNTIF($CD$7:CD433,CD433)=1,CD433,CD433+COUNTIF($CD$6:CD432,CD433))</f>
        <v>55579</v>
      </c>
      <c r="CC433" s="34">
        <f t="shared" si="114"/>
        <v>55153</v>
      </c>
      <c r="CD433" s="32">
        <f t="shared" si="129"/>
        <v>55153</v>
      </c>
      <c r="CE433" s="32">
        <f t="shared" si="115"/>
        <v>0</v>
      </c>
      <c r="CF433" s="32">
        <f t="shared" si="116"/>
        <v>0</v>
      </c>
      <c r="CG433" s="32" t="str">
        <f t="shared" si="117"/>
        <v/>
      </c>
      <c r="CH433" s="32">
        <v>428</v>
      </c>
      <c r="CI433" s="32" t="s">
        <v>6</v>
      </c>
      <c r="CJ433" s="32" t="str">
        <f t="shared" si="118"/>
        <v/>
      </c>
      <c r="CK433" s="32" t="str">
        <f t="shared" si="119"/>
        <v/>
      </c>
      <c r="CL433" s="32" t="str">
        <f t="shared" si="120"/>
        <v/>
      </c>
      <c r="CM433" s="32" t="str">
        <f t="shared" si="121"/>
        <v/>
      </c>
      <c r="CN433" s="32" t="str">
        <f t="shared" si="122"/>
        <v/>
      </c>
    </row>
    <row r="434" spans="71:92" x14ac:dyDescent="0.3">
      <c r="BS434" s="32" t="str">
        <f>IF(Kiadasi_kiseroiv!$K$2=BT434,BV434,"")</f>
        <v/>
      </c>
      <c r="BT434" s="34" t="str">
        <f t="shared" si="123"/>
        <v/>
      </c>
      <c r="BU434" s="32" t="str">
        <f t="shared" si="112"/>
        <v/>
      </c>
      <c r="BV434" s="32" t="str">
        <f t="shared" si="124"/>
        <v/>
      </c>
      <c r="BW434" s="32" t="str">
        <f t="shared" si="113"/>
        <v/>
      </c>
      <c r="BX434" s="32" t="str">
        <f t="shared" si="125"/>
        <v/>
      </c>
      <c r="BY434" s="32" t="str">
        <f t="shared" si="126"/>
        <v/>
      </c>
      <c r="BZ434" s="32" t="str">
        <f t="shared" si="127"/>
        <v/>
      </c>
      <c r="CA434" s="32" t="str">
        <f t="shared" si="128"/>
        <v/>
      </c>
      <c r="CB434" s="33">
        <f>IF(COUNTIF($CD$7:CD434,CD434)=1,CD434,CD434+COUNTIF($CD$6:CD433,CD434))</f>
        <v>55580</v>
      </c>
      <c r="CC434" s="34">
        <f t="shared" si="114"/>
        <v>55153</v>
      </c>
      <c r="CD434" s="32">
        <f t="shared" si="129"/>
        <v>55153</v>
      </c>
      <c r="CE434" s="32">
        <f t="shared" si="115"/>
        <v>0</v>
      </c>
      <c r="CF434" s="32">
        <f t="shared" si="116"/>
        <v>0</v>
      </c>
      <c r="CG434" s="32" t="str">
        <f t="shared" si="117"/>
        <v/>
      </c>
      <c r="CH434" s="32">
        <v>429</v>
      </c>
      <c r="CI434" s="32" t="s">
        <v>6</v>
      </c>
      <c r="CJ434" s="32" t="str">
        <f t="shared" si="118"/>
        <v/>
      </c>
      <c r="CK434" s="32" t="str">
        <f t="shared" si="119"/>
        <v/>
      </c>
      <c r="CL434" s="32" t="str">
        <f t="shared" si="120"/>
        <v/>
      </c>
      <c r="CM434" s="32" t="str">
        <f t="shared" si="121"/>
        <v/>
      </c>
      <c r="CN434" s="32" t="str">
        <f t="shared" si="122"/>
        <v/>
      </c>
    </row>
    <row r="435" spans="71:92" x14ac:dyDescent="0.3">
      <c r="BS435" s="32" t="str">
        <f>IF(Kiadasi_kiseroiv!$K$2=BT435,BV435,"")</f>
        <v/>
      </c>
      <c r="BT435" s="34" t="str">
        <f t="shared" si="123"/>
        <v/>
      </c>
      <c r="BU435" s="32" t="str">
        <f t="shared" si="112"/>
        <v/>
      </c>
      <c r="BV435" s="32" t="str">
        <f t="shared" si="124"/>
        <v/>
      </c>
      <c r="BW435" s="32" t="str">
        <f t="shared" si="113"/>
        <v/>
      </c>
      <c r="BX435" s="32" t="str">
        <f t="shared" si="125"/>
        <v/>
      </c>
      <c r="BY435" s="32" t="str">
        <f t="shared" si="126"/>
        <v/>
      </c>
      <c r="BZ435" s="32" t="str">
        <f t="shared" si="127"/>
        <v/>
      </c>
      <c r="CA435" s="32" t="str">
        <f t="shared" si="128"/>
        <v/>
      </c>
      <c r="CB435" s="33">
        <f>IF(COUNTIF($CD$7:CD435,CD435)=1,CD435,CD435+COUNTIF($CD$6:CD434,CD435))</f>
        <v>55581</v>
      </c>
      <c r="CC435" s="34">
        <f t="shared" si="114"/>
        <v>55153</v>
      </c>
      <c r="CD435" s="32">
        <f t="shared" si="129"/>
        <v>55153</v>
      </c>
      <c r="CE435" s="32">
        <f t="shared" si="115"/>
        <v>0</v>
      </c>
      <c r="CF435" s="32">
        <f t="shared" si="116"/>
        <v>0</v>
      </c>
      <c r="CG435" s="32" t="str">
        <f t="shared" si="117"/>
        <v/>
      </c>
      <c r="CH435" s="32">
        <v>430</v>
      </c>
      <c r="CI435" s="32" t="s">
        <v>6</v>
      </c>
      <c r="CJ435" s="32" t="str">
        <f t="shared" si="118"/>
        <v/>
      </c>
      <c r="CK435" s="32" t="str">
        <f t="shared" si="119"/>
        <v/>
      </c>
      <c r="CL435" s="32" t="str">
        <f t="shared" si="120"/>
        <v/>
      </c>
      <c r="CM435" s="32" t="str">
        <f t="shared" si="121"/>
        <v/>
      </c>
      <c r="CN435" s="32" t="str">
        <f t="shared" si="122"/>
        <v/>
      </c>
    </row>
    <row r="436" spans="71:92" x14ac:dyDescent="0.3">
      <c r="BS436" s="32" t="str">
        <f>IF(Kiadasi_kiseroiv!$K$2=BT436,BV436,"")</f>
        <v/>
      </c>
      <c r="BT436" s="34" t="str">
        <f t="shared" si="123"/>
        <v/>
      </c>
      <c r="BU436" s="32" t="str">
        <f t="shared" si="112"/>
        <v/>
      </c>
      <c r="BV436" s="32" t="str">
        <f t="shared" si="124"/>
        <v/>
      </c>
      <c r="BW436" s="32" t="str">
        <f t="shared" si="113"/>
        <v/>
      </c>
      <c r="BX436" s="32" t="str">
        <f t="shared" si="125"/>
        <v/>
      </c>
      <c r="BY436" s="32" t="str">
        <f t="shared" si="126"/>
        <v/>
      </c>
      <c r="BZ436" s="32" t="str">
        <f t="shared" si="127"/>
        <v/>
      </c>
      <c r="CA436" s="32" t="str">
        <f t="shared" si="128"/>
        <v/>
      </c>
      <c r="CB436" s="33">
        <f>IF(COUNTIF($CD$7:CD436,CD436)=1,CD436,CD436+COUNTIF($CD$6:CD435,CD436))</f>
        <v>55582</v>
      </c>
      <c r="CC436" s="34">
        <f t="shared" si="114"/>
        <v>55153</v>
      </c>
      <c r="CD436" s="32">
        <f t="shared" si="129"/>
        <v>55153</v>
      </c>
      <c r="CE436" s="32">
        <f t="shared" si="115"/>
        <v>0</v>
      </c>
      <c r="CF436" s="32">
        <f t="shared" si="116"/>
        <v>0</v>
      </c>
      <c r="CG436" s="32" t="str">
        <f t="shared" si="117"/>
        <v/>
      </c>
      <c r="CH436" s="32">
        <v>431</v>
      </c>
      <c r="CI436" s="32" t="s">
        <v>6</v>
      </c>
      <c r="CJ436" s="32" t="str">
        <f t="shared" si="118"/>
        <v/>
      </c>
      <c r="CK436" s="32" t="str">
        <f t="shared" si="119"/>
        <v/>
      </c>
      <c r="CL436" s="32" t="str">
        <f t="shared" si="120"/>
        <v/>
      </c>
      <c r="CM436" s="32" t="str">
        <f t="shared" si="121"/>
        <v/>
      </c>
      <c r="CN436" s="32" t="str">
        <f t="shared" si="122"/>
        <v/>
      </c>
    </row>
    <row r="437" spans="71:92" x14ac:dyDescent="0.3">
      <c r="BS437" s="32" t="str">
        <f>IF(Kiadasi_kiseroiv!$K$2=BT437,BV437,"")</f>
        <v/>
      </c>
      <c r="BT437" s="34" t="str">
        <f t="shared" si="123"/>
        <v/>
      </c>
      <c r="BU437" s="32" t="str">
        <f t="shared" si="112"/>
        <v/>
      </c>
      <c r="BV437" s="32" t="str">
        <f t="shared" si="124"/>
        <v/>
      </c>
      <c r="BW437" s="32" t="str">
        <f t="shared" si="113"/>
        <v/>
      </c>
      <c r="BX437" s="32" t="str">
        <f t="shared" si="125"/>
        <v/>
      </c>
      <c r="BY437" s="32" t="str">
        <f t="shared" si="126"/>
        <v/>
      </c>
      <c r="BZ437" s="32" t="str">
        <f t="shared" si="127"/>
        <v/>
      </c>
      <c r="CA437" s="32" t="str">
        <f t="shared" si="128"/>
        <v/>
      </c>
      <c r="CB437" s="33">
        <f>IF(COUNTIF($CD$7:CD437,CD437)=1,CD437,CD437+COUNTIF($CD$6:CD436,CD437))</f>
        <v>55583</v>
      </c>
      <c r="CC437" s="34">
        <f t="shared" si="114"/>
        <v>55153</v>
      </c>
      <c r="CD437" s="32">
        <f t="shared" si="129"/>
        <v>55153</v>
      </c>
      <c r="CE437" s="32">
        <f t="shared" si="115"/>
        <v>0</v>
      </c>
      <c r="CF437" s="32">
        <f t="shared" si="116"/>
        <v>0</v>
      </c>
      <c r="CG437" s="32" t="str">
        <f t="shared" si="117"/>
        <v/>
      </c>
      <c r="CH437" s="32">
        <v>432</v>
      </c>
      <c r="CI437" s="32" t="s">
        <v>6</v>
      </c>
      <c r="CJ437" s="32" t="str">
        <f t="shared" si="118"/>
        <v/>
      </c>
      <c r="CK437" s="32" t="str">
        <f t="shared" si="119"/>
        <v/>
      </c>
      <c r="CL437" s="32" t="str">
        <f t="shared" si="120"/>
        <v/>
      </c>
      <c r="CM437" s="32" t="str">
        <f t="shared" si="121"/>
        <v/>
      </c>
      <c r="CN437" s="32" t="str">
        <f t="shared" si="122"/>
        <v/>
      </c>
    </row>
    <row r="438" spans="71:92" x14ac:dyDescent="0.3">
      <c r="BS438" s="32" t="str">
        <f>IF(Kiadasi_kiseroiv!$K$2=BT438,BV438,"")</f>
        <v/>
      </c>
      <c r="BT438" s="34" t="str">
        <f t="shared" si="123"/>
        <v/>
      </c>
      <c r="BU438" s="32" t="str">
        <f t="shared" si="112"/>
        <v/>
      </c>
      <c r="BV438" s="32" t="str">
        <f t="shared" si="124"/>
        <v/>
      </c>
      <c r="BW438" s="32" t="str">
        <f t="shared" si="113"/>
        <v/>
      </c>
      <c r="BX438" s="32" t="str">
        <f t="shared" si="125"/>
        <v/>
      </c>
      <c r="BY438" s="32" t="str">
        <f t="shared" si="126"/>
        <v/>
      </c>
      <c r="BZ438" s="32" t="str">
        <f t="shared" si="127"/>
        <v/>
      </c>
      <c r="CA438" s="32" t="str">
        <f t="shared" si="128"/>
        <v/>
      </c>
      <c r="CB438" s="33">
        <f>IF(COUNTIF($CD$7:CD438,CD438)=1,CD438,CD438+COUNTIF($CD$6:CD437,CD438))</f>
        <v>55584</v>
      </c>
      <c r="CC438" s="34">
        <f t="shared" si="114"/>
        <v>55153</v>
      </c>
      <c r="CD438" s="32">
        <f t="shared" si="129"/>
        <v>55153</v>
      </c>
      <c r="CE438" s="32">
        <f t="shared" si="115"/>
        <v>0</v>
      </c>
      <c r="CF438" s="32">
        <f t="shared" si="116"/>
        <v>0</v>
      </c>
      <c r="CG438" s="32" t="str">
        <f t="shared" si="117"/>
        <v/>
      </c>
      <c r="CH438" s="32">
        <v>433</v>
      </c>
      <c r="CI438" s="32" t="s">
        <v>6</v>
      </c>
      <c r="CJ438" s="32" t="str">
        <f t="shared" si="118"/>
        <v/>
      </c>
      <c r="CK438" s="32" t="str">
        <f t="shared" si="119"/>
        <v/>
      </c>
      <c r="CL438" s="32" t="str">
        <f t="shared" si="120"/>
        <v/>
      </c>
      <c r="CM438" s="32" t="str">
        <f t="shared" si="121"/>
        <v/>
      </c>
      <c r="CN438" s="32" t="str">
        <f t="shared" si="122"/>
        <v/>
      </c>
    </row>
    <row r="439" spans="71:92" x14ac:dyDescent="0.3">
      <c r="BS439" s="32" t="str">
        <f>IF(Kiadasi_kiseroiv!$K$2=BT439,BV439,"")</f>
        <v/>
      </c>
      <c r="BT439" s="34" t="str">
        <f t="shared" si="123"/>
        <v/>
      </c>
      <c r="BU439" s="32" t="str">
        <f t="shared" si="112"/>
        <v/>
      </c>
      <c r="BV439" s="32" t="str">
        <f t="shared" si="124"/>
        <v/>
      </c>
      <c r="BW439" s="32" t="str">
        <f t="shared" si="113"/>
        <v/>
      </c>
      <c r="BX439" s="32" t="str">
        <f t="shared" si="125"/>
        <v/>
      </c>
      <c r="BY439" s="32" t="str">
        <f t="shared" si="126"/>
        <v/>
      </c>
      <c r="BZ439" s="32" t="str">
        <f t="shared" si="127"/>
        <v/>
      </c>
      <c r="CA439" s="32" t="str">
        <f t="shared" si="128"/>
        <v/>
      </c>
      <c r="CB439" s="33">
        <f>IF(COUNTIF($CD$7:CD439,CD439)=1,CD439,CD439+COUNTIF($CD$6:CD438,CD439))</f>
        <v>55585</v>
      </c>
      <c r="CC439" s="34">
        <f t="shared" si="114"/>
        <v>55153</v>
      </c>
      <c r="CD439" s="32">
        <f t="shared" si="129"/>
        <v>55153</v>
      </c>
      <c r="CE439" s="32">
        <f t="shared" si="115"/>
        <v>0</v>
      </c>
      <c r="CF439" s="32">
        <f t="shared" si="116"/>
        <v>0</v>
      </c>
      <c r="CG439" s="32" t="str">
        <f t="shared" si="117"/>
        <v/>
      </c>
      <c r="CH439" s="32">
        <v>434</v>
      </c>
      <c r="CI439" s="32" t="s">
        <v>6</v>
      </c>
      <c r="CJ439" s="32" t="str">
        <f t="shared" si="118"/>
        <v/>
      </c>
      <c r="CK439" s="32" t="str">
        <f t="shared" si="119"/>
        <v/>
      </c>
      <c r="CL439" s="32" t="str">
        <f t="shared" si="120"/>
        <v/>
      </c>
      <c r="CM439" s="32" t="str">
        <f t="shared" si="121"/>
        <v/>
      </c>
      <c r="CN439" s="32" t="str">
        <f t="shared" si="122"/>
        <v/>
      </c>
    </row>
    <row r="440" spans="71:92" x14ac:dyDescent="0.3">
      <c r="BS440" s="32" t="str">
        <f>IF(Kiadasi_kiseroiv!$K$2=BT440,BV440,"")</f>
        <v/>
      </c>
      <c r="BT440" s="34" t="str">
        <f t="shared" si="123"/>
        <v/>
      </c>
      <c r="BU440" s="32" t="str">
        <f t="shared" si="112"/>
        <v/>
      </c>
      <c r="BV440" s="32" t="str">
        <f t="shared" si="124"/>
        <v/>
      </c>
      <c r="BW440" s="32" t="str">
        <f t="shared" si="113"/>
        <v/>
      </c>
      <c r="BX440" s="32" t="str">
        <f t="shared" si="125"/>
        <v/>
      </c>
      <c r="BY440" s="32" t="str">
        <f t="shared" si="126"/>
        <v/>
      </c>
      <c r="BZ440" s="32" t="str">
        <f t="shared" si="127"/>
        <v/>
      </c>
      <c r="CA440" s="32" t="str">
        <f t="shared" si="128"/>
        <v/>
      </c>
      <c r="CB440" s="33">
        <f>IF(COUNTIF($CD$7:CD440,CD440)=1,CD440,CD440+COUNTIF($CD$6:CD439,CD440))</f>
        <v>55586</v>
      </c>
      <c r="CC440" s="34">
        <f t="shared" si="114"/>
        <v>55153</v>
      </c>
      <c r="CD440" s="32">
        <f t="shared" si="129"/>
        <v>55153</v>
      </c>
      <c r="CE440" s="32">
        <f t="shared" si="115"/>
        <v>0</v>
      </c>
      <c r="CF440" s="32">
        <f t="shared" si="116"/>
        <v>0</v>
      </c>
      <c r="CG440" s="32" t="str">
        <f t="shared" si="117"/>
        <v/>
      </c>
      <c r="CH440" s="32">
        <v>435</v>
      </c>
      <c r="CI440" s="32" t="s">
        <v>6</v>
      </c>
      <c r="CJ440" s="32" t="str">
        <f t="shared" si="118"/>
        <v/>
      </c>
      <c r="CK440" s="32" t="str">
        <f t="shared" si="119"/>
        <v/>
      </c>
      <c r="CL440" s="32" t="str">
        <f t="shared" si="120"/>
        <v/>
      </c>
      <c r="CM440" s="32" t="str">
        <f t="shared" si="121"/>
        <v/>
      </c>
      <c r="CN440" s="32" t="str">
        <f t="shared" si="122"/>
        <v/>
      </c>
    </row>
    <row r="441" spans="71:92" x14ac:dyDescent="0.3">
      <c r="BS441" s="32" t="str">
        <f>IF(Kiadasi_kiseroiv!$K$2=BT441,BV441,"")</f>
        <v/>
      </c>
      <c r="BT441" s="34" t="str">
        <f t="shared" si="123"/>
        <v/>
      </c>
      <c r="BU441" s="32" t="str">
        <f t="shared" si="112"/>
        <v/>
      </c>
      <c r="BV441" s="32" t="str">
        <f t="shared" si="124"/>
        <v/>
      </c>
      <c r="BW441" s="32" t="str">
        <f t="shared" si="113"/>
        <v/>
      </c>
      <c r="BX441" s="32" t="str">
        <f t="shared" si="125"/>
        <v/>
      </c>
      <c r="BY441" s="32" t="str">
        <f t="shared" si="126"/>
        <v/>
      </c>
      <c r="BZ441" s="32" t="str">
        <f t="shared" si="127"/>
        <v/>
      </c>
      <c r="CA441" s="32" t="str">
        <f t="shared" si="128"/>
        <v/>
      </c>
      <c r="CB441" s="33">
        <f>IF(COUNTIF($CD$7:CD441,CD441)=1,CD441,CD441+COUNTIF($CD$6:CD440,CD441))</f>
        <v>55587</v>
      </c>
      <c r="CC441" s="34">
        <f t="shared" si="114"/>
        <v>55153</v>
      </c>
      <c r="CD441" s="32">
        <f t="shared" si="129"/>
        <v>55153</v>
      </c>
      <c r="CE441" s="32">
        <f t="shared" si="115"/>
        <v>0</v>
      </c>
      <c r="CF441" s="32">
        <f t="shared" si="116"/>
        <v>0</v>
      </c>
      <c r="CG441" s="32" t="str">
        <f t="shared" si="117"/>
        <v/>
      </c>
      <c r="CH441" s="32">
        <v>436</v>
      </c>
      <c r="CI441" s="32" t="s">
        <v>6</v>
      </c>
      <c r="CJ441" s="32" t="str">
        <f t="shared" si="118"/>
        <v/>
      </c>
      <c r="CK441" s="32" t="str">
        <f t="shared" si="119"/>
        <v/>
      </c>
      <c r="CL441" s="32" t="str">
        <f t="shared" si="120"/>
        <v/>
      </c>
      <c r="CM441" s="32" t="str">
        <f t="shared" si="121"/>
        <v/>
      </c>
      <c r="CN441" s="32" t="str">
        <f t="shared" si="122"/>
        <v/>
      </c>
    </row>
    <row r="442" spans="71:92" x14ac:dyDescent="0.3">
      <c r="BS442" s="32" t="str">
        <f>IF(Kiadasi_kiseroiv!$K$2=BT442,BV442,"")</f>
        <v/>
      </c>
      <c r="BT442" s="34" t="str">
        <f t="shared" si="123"/>
        <v/>
      </c>
      <c r="BU442" s="32" t="str">
        <f t="shared" si="112"/>
        <v/>
      </c>
      <c r="BV442" s="32" t="str">
        <f t="shared" si="124"/>
        <v/>
      </c>
      <c r="BW442" s="32" t="str">
        <f t="shared" si="113"/>
        <v/>
      </c>
      <c r="BX442" s="32" t="str">
        <f t="shared" si="125"/>
        <v/>
      </c>
      <c r="BY442" s="32" t="str">
        <f t="shared" si="126"/>
        <v/>
      </c>
      <c r="BZ442" s="32" t="str">
        <f t="shared" si="127"/>
        <v/>
      </c>
      <c r="CA442" s="32" t="str">
        <f t="shared" si="128"/>
        <v/>
      </c>
      <c r="CB442" s="33">
        <f>IF(COUNTIF($CD$7:CD442,CD442)=1,CD442,CD442+COUNTIF($CD$6:CD441,CD442))</f>
        <v>55588</v>
      </c>
      <c r="CC442" s="34">
        <f t="shared" si="114"/>
        <v>55153</v>
      </c>
      <c r="CD442" s="32">
        <f t="shared" si="129"/>
        <v>55153</v>
      </c>
      <c r="CE442" s="32">
        <f t="shared" si="115"/>
        <v>0</v>
      </c>
      <c r="CF442" s="32">
        <f t="shared" si="116"/>
        <v>0</v>
      </c>
      <c r="CG442" s="32" t="str">
        <f t="shared" si="117"/>
        <v/>
      </c>
      <c r="CH442" s="32">
        <v>437</v>
      </c>
      <c r="CI442" s="32" t="s">
        <v>6</v>
      </c>
      <c r="CJ442" s="32" t="str">
        <f t="shared" si="118"/>
        <v/>
      </c>
      <c r="CK442" s="32" t="str">
        <f t="shared" si="119"/>
        <v/>
      </c>
      <c r="CL442" s="32" t="str">
        <f t="shared" si="120"/>
        <v/>
      </c>
      <c r="CM442" s="32" t="str">
        <f t="shared" si="121"/>
        <v/>
      </c>
      <c r="CN442" s="32" t="str">
        <f t="shared" si="122"/>
        <v/>
      </c>
    </row>
    <row r="443" spans="71:92" x14ac:dyDescent="0.3">
      <c r="BS443" s="32" t="str">
        <f>IF(Kiadasi_kiseroiv!$K$2=BT443,BV443,"")</f>
        <v/>
      </c>
      <c r="BT443" s="34" t="str">
        <f t="shared" si="123"/>
        <v/>
      </c>
      <c r="BU443" s="32" t="str">
        <f t="shared" si="112"/>
        <v/>
      </c>
      <c r="BV443" s="32" t="str">
        <f t="shared" si="124"/>
        <v/>
      </c>
      <c r="BW443" s="32" t="str">
        <f t="shared" si="113"/>
        <v/>
      </c>
      <c r="BX443" s="32" t="str">
        <f t="shared" si="125"/>
        <v/>
      </c>
      <c r="BY443" s="32" t="str">
        <f t="shared" si="126"/>
        <v/>
      </c>
      <c r="BZ443" s="32" t="str">
        <f t="shared" si="127"/>
        <v/>
      </c>
      <c r="CA443" s="32" t="str">
        <f t="shared" si="128"/>
        <v/>
      </c>
      <c r="CB443" s="33">
        <f>IF(COUNTIF($CD$7:CD443,CD443)=1,CD443,CD443+COUNTIF($CD$6:CD442,CD443))</f>
        <v>55589</v>
      </c>
      <c r="CC443" s="34">
        <f t="shared" si="114"/>
        <v>55153</v>
      </c>
      <c r="CD443" s="32">
        <f t="shared" si="129"/>
        <v>55153</v>
      </c>
      <c r="CE443" s="32">
        <f t="shared" si="115"/>
        <v>0</v>
      </c>
      <c r="CF443" s="32">
        <f t="shared" si="116"/>
        <v>0</v>
      </c>
      <c r="CG443" s="32" t="str">
        <f t="shared" si="117"/>
        <v/>
      </c>
      <c r="CH443" s="32">
        <v>438</v>
      </c>
      <c r="CI443" s="32" t="s">
        <v>6</v>
      </c>
      <c r="CJ443" s="32" t="str">
        <f t="shared" si="118"/>
        <v/>
      </c>
      <c r="CK443" s="32" t="str">
        <f t="shared" si="119"/>
        <v/>
      </c>
      <c r="CL443" s="32" t="str">
        <f t="shared" si="120"/>
        <v/>
      </c>
      <c r="CM443" s="32" t="str">
        <f t="shared" si="121"/>
        <v/>
      </c>
      <c r="CN443" s="32" t="str">
        <f t="shared" si="122"/>
        <v/>
      </c>
    </row>
    <row r="444" spans="71:92" x14ac:dyDescent="0.3">
      <c r="BS444" s="32" t="str">
        <f>IF(Kiadasi_kiseroiv!$K$2=BT444,BV444,"")</f>
        <v/>
      </c>
      <c r="BT444" s="34" t="str">
        <f t="shared" si="123"/>
        <v/>
      </c>
      <c r="BU444" s="32" t="str">
        <f t="shared" si="112"/>
        <v/>
      </c>
      <c r="BV444" s="32" t="str">
        <f t="shared" si="124"/>
        <v/>
      </c>
      <c r="BW444" s="32" t="str">
        <f t="shared" si="113"/>
        <v/>
      </c>
      <c r="BX444" s="32" t="str">
        <f t="shared" si="125"/>
        <v/>
      </c>
      <c r="BY444" s="32" t="str">
        <f t="shared" si="126"/>
        <v/>
      </c>
      <c r="BZ444" s="32" t="str">
        <f t="shared" si="127"/>
        <v/>
      </c>
      <c r="CA444" s="32" t="str">
        <f t="shared" si="128"/>
        <v/>
      </c>
      <c r="CB444" s="33">
        <f>IF(COUNTIF($CD$7:CD444,CD444)=1,CD444,CD444+COUNTIF($CD$6:CD443,CD444))</f>
        <v>55590</v>
      </c>
      <c r="CC444" s="34">
        <f t="shared" si="114"/>
        <v>55153</v>
      </c>
      <c r="CD444" s="32">
        <f t="shared" si="129"/>
        <v>55153</v>
      </c>
      <c r="CE444" s="32">
        <f t="shared" si="115"/>
        <v>0</v>
      </c>
      <c r="CF444" s="32">
        <f t="shared" si="116"/>
        <v>0</v>
      </c>
      <c r="CG444" s="32" t="str">
        <f t="shared" si="117"/>
        <v/>
      </c>
      <c r="CH444" s="32">
        <v>439</v>
      </c>
      <c r="CI444" s="32" t="s">
        <v>6</v>
      </c>
      <c r="CJ444" s="32" t="str">
        <f t="shared" si="118"/>
        <v/>
      </c>
      <c r="CK444" s="32" t="str">
        <f t="shared" si="119"/>
        <v/>
      </c>
      <c r="CL444" s="32" t="str">
        <f t="shared" si="120"/>
        <v/>
      </c>
      <c r="CM444" s="32" t="str">
        <f t="shared" si="121"/>
        <v/>
      </c>
      <c r="CN444" s="32" t="str">
        <f t="shared" si="122"/>
        <v/>
      </c>
    </row>
    <row r="445" spans="71:92" x14ac:dyDescent="0.3">
      <c r="BS445" s="32" t="str">
        <f>IF(Kiadasi_kiseroiv!$K$2=BT445,BV445,"")</f>
        <v/>
      </c>
      <c r="BT445" s="34" t="str">
        <f t="shared" si="123"/>
        <v/>
      </c>
      <c r="BU445" s="32" t="str">
        <f t="shared" si="112"/>
        <v/>
      </c>
      <c r="BV445" s="32" t="str">
        <f t="shared" si="124"/>
        <v/>
      </c>
      <c r="BW445" s="32" t="str">
        <f t="shared" si="113"/>
        <v/>
      </c>
      <c r="BX445" s="32" t="str">
        <f t="shared" si="125"/>
        <v/>
      </c>
      <c r="BY445" s="32" t="str">
        <f t="shared" si="126"/>
        <v/>
      </c>
      <c r="BZ445" s="32" t="str">
        <f t="shared" si="127"/>
        <v/>
      </c>
      <c r="CA445" s="32" t="str">
        <f t="shared" si="128"/>
        <v/>
      </c>
      <c r="CB445" s="33">
        <f>IF(COUNTIF($CD$7:CD445,CD445)=1,CD445,CD445+COUNTIF($CD$6:CD444,CD445))</f>
        <v>55591</v>
      </c>
      <c r="CC445" s="34">
        <f t="shared" si="114"/>
        <v>55153</v>
      </c>
      <c r="CD445" s="32">
        <f t="shared" si="129"/>
        <v>55153</v>
      </c>
      <c r="CE445" s="32">
        <f t="shared" si="115"/>
        <v>0</v>
      </c>
      <c r="CF445" s="32">
        <f t="shared" si="116"/>
        <v>0</v>
      </c>
      <c r="CG445" s="32" t="str">
        <f t="shared" si="117"/>
        <v/>
      </c>
      <c r="CH445" s="32">
        <v>440</v>
      </c>
      <c r="CI445" s="32" t="s">
        <v>6</v>
      </c>
      <c r="CJ445" s="32" t="str">
        <f t="shared" si="118"/>
        <v/>
      </c>
      <c r="CK445" s="32" t="str">
        <f t="shared" si="119"/>
        <v/>
      </c>
      <c r="CL445" s="32" t="str">
        <f t="shared" si="120"/>
        <v/>
      </c>
      <c r="CM445" s="32" t="str">
        <f t="shared" si="121"/>
        <v/>
      </c>
      <c r="CN445" s="32" t="str">
        <f t="shared" si="122"/>
        <v/>
      </c>
    </row>
    <row r="446" spans="71:92" x14ac:dyDescent="0.3">
      <c r="BS446" s="32" t="str">
        <f>IF(Kiadasi_kiseroiv!$K$2=BT446,BV446,"")</f>
        <v/>
      </c>
      <c r="BT446" s="34" t="str">
        <f t="shared" si="123"/>
        <v/>
      </c>
      <c r="BU446" s="32" t="str">
        <f t="shared" si="112"/>
        <v/>
      </c>
      <c r="BV446" s="32" t="str">
        <f t="shared" si="124"/>
        <v/>
      </c>
      <c r="BW446" s="32" t="str">
        <f t="shared" si="113"/>
        <v/>
      </c>
      <c r="BX446" s="32" t="str">
        <f t="shared" si="125"/>
        <v/>
      </c>
      <c r="BY446" s="32" t="str">
        <f t="shared" si="126"/>
        <v/>
      </c>
      <c r="BZ446" s="32" t="str">
        <f t="shared" si="127"/>
        <v/>
      </c>
      <c r="CA446" s="32" t="str">
        <f t="shared" si="128"/>
        <v/>
      </c>
      <c r="CB446" s="33">
        <f>IF(COUNTIF($CD$7:CD446,CD446)=1,CD446,CD446+COUNTIF($CD$6:CD445,CD446))</f>
        <v>55592</v>
      </c>
      <c r="CC446" s="34">
        <f t="shared" si="114"/>
        <v>55153</v>
      </c>
      <c r="CD446" s="32">
        <f t="shared" si="129"/>
        <v>55153</v>
      </c>
      <c r="CE446" s="32">
        <f t="shared" si="115"/>
        <v>0</v>
      </c>
      <c r="CF446" s="32">
        <f t="shared" si="116"/>
        <v>0</v>
      </c>
      <c r="CG446" s="32" t="str">
        <f t="shared" si="117"/>
        <v/>
      </c>
      <c r="CH446" s="32">
        <v>441</v>
      </c>
      <c r="CI446" s="32" t="s">
        <v>6</v>
      </c>
      <c r="CJ446" s="32" t="str">
        <f t="shared" si="118"/>
        <v/>
      </c>
      <c r="CK446" s="32" t="str">
        <f t="shared" si="119"/>
        <v/>
      </c>
      <c r="CL446" s="32" t="str">
        <f t="shared" si="120"/>
        <v/>
      </c>
      <c r="CM446" s="32" t="str">
        <f t="shared" si="121"/>
        <v/>
      </c>
      <c r="CN446" s="32" t="str">
        <f t="shared" si="122"/>
        <v/>
      </c>
    </row>
    <row r="447" spans="71:92" x14ac:dyDescent="0.3">
      <c r="BS447" s="32" t="str">
        <f>IF(Kiadasi_kiseroiv!$K$2=BT447,BV447,"")</f>
        <v/>
      </c>
      <c r="BT447" s="34" t="str">
        <f t="shared" si="123"/>
        <v/>
      </c>
      <c r="BU447" s="32" t="str">
        <f t="shared" si="112"/>
        <v/>
      </c>
      <c r="BV447" s="32" t="str">
        <f t="shared" si="124"/>
        <v/>
      </c>
      <c r="BW447" s="32" t="str">
        <f t="shared" si="113"/>
        <v/>
      </c>
      <c r="BX447" s="32" t="str">
        <f t="shared" si="125"/>
        <v/>
      </c>
      <c r="BY447" s="32" t="str">
        <f t="shared" si="126"/>
        <v/>
      </c>
      <c r="BZ447" s="32" t="str">
        <f t="shared" si="127"/>
        <v/>
      </c>
      <c r="CA447" s="32" t="str">
        <f t="shared" si="128"/>
        <v/>
      </c>
      <c r="CB447" s="33">
        <f>IF(COUNTIF($CD$7:CD447,CD447)=1,CD447,CD447+COUNTIF($CD$6:CD446,CD447))</f>
        <v>55593</v>
      </c>
      <c r="CC447" s="34">
        <f t="shared" si="114"/>
        <v>55153</v>
      </c>
      <c r="CD447" s="32">
        <f t="shared" si="129"/>
        <v>55153</v>
      </c>
      <c r="CE447" s="32">
        <f t="shared" si="115"/>
        <v>0</v>
      </c>
      <c r="CF447" s="32">
        <f t="shared" si="116"/>
        <v>0</v>
      </c>
      <c r="CG447" s="32" t="str">
        <f t="shared" si="117"/>
        <v/>
      </c>
      <c r="CH447" s="32">
        <v>442</v>
      </c>
      <c r="CI447" s="32" t="s">
        <v>6</v>
      </c>
      <c r="CJ447" s="32" t="str">
        <f t="shared" si="118"/>
        <v/>
      </c>
      <c r="CK447" s="32" t="str">
        <f t="shared" si="119"/>
        <v/>
      </c>
      <c r="CL447" s="32" t="str">
        <f t="shared" si="120"/>
        <v/>
      </c>
      <c r="CM447" s="32" t="str">
        <f t="shared" si="121"/>
        <v/>
      </c>
      <c r="CN447" s="32" t="str">
        <f t="shared" si="122"/>
        <v/>
      </c>
    </row>
    <row r="448" spans="71:92" x14ac:dyDescent="0.3">
      <c r="BS448" s="32" t="str">
        <f>IF(Kiadasi_kiseroiv!$K$2=BT448,BV448,"")</f>
        <v/>
      </c>
      <c r="BT448" s="34" t="str">
        <f t="shared" si="123"/>
        <v/>
      </c>
      <c r="BU448" s="32" t="str">
        <f t="shared" si="112"/>
        <v/>
      </c>
      <c r="BV448" s="32" t="str">
        <f t="shared" si="124"/>
        <v/>
      </c>
      <c r="BW448" s="32" t="str">
        <f t="shared" si="113"/>
        <v/>
      </c>
      <c r="BX448" s="32" t="str">
        <f t="shared" si="125"/>
        <v/>
      </c>
      <c r="BY448" s="32" t="str">
        <f t="shared" si="126"/>
        <v/>
      </c>
      <c r="BZ448" s="32" t="str">
        <f t="shared" si="127"/>
        <v/>
      </c>
      <c r="CA448" s="32" t="str">
        <f t="shared" si="128"/>
        <v/>
      </c>
      <c r="CB448" s="33">
        <f>IF(COUNTIF($CD$7:CD448,CD448)=1,CD448,CD448+COUNTIF($CD$6:CD447,CD448))</f>
        <v>55594</v>
      </c>
      <c r="CC448" s="34">
        <f t="shared" si="114"/>
        <v>55153</v>
      </c>
      <c r="CD448" s="32">
        <f t="shared" si="129"/>
        <v>55153</v>
      </c>
      <c r="CE448" s="32">
        <f t="shared" si="115"/>
        <v>0</v>
      </c>
      <c r="CF448" s="32">
        <f t="shared" si="116"/>
        <v>0</v>
      </c>
      <c r="CG448" s="32" t="str">
        <f t="shared" si="117"/>
        <v/>
      </c>
      <c r="CH448" s="32">
        <v>443</v>
      </c>
      <c r="CI448" s="32" t="s">
        <v>6</v>
      </c>
      <c r="CJ448" s="32" t="str">
        <f t="shared" si="118"/>
        <v/>
      </c>
      <c r="CK448" s="32" t="str">
        <f t="shared" si="119"/>
        <v/>
      </c>
      <c r="CL448" s="32" t="str">
        <f t="shared" si="120"/>
        <v/>
      </c>
      <c r="CM448" s="32" t="str">
        <f t="shared" si="121"/>
        <v/>
      </c>
      <c r="CN448" s="32" t="str">
        <f t="shared" si="122"/>
        <v/>
      </c>
    </row>
    <row r="449" spans="71:92" x14ac:dyDescent="0.3">
      <c r="BS449" s="32" t="str">
        <f>IF(Kiadasi_kiseroiv!$K$2=BT449,BV449,"")</f>
        <v/>
      </c>
      <c r="BT449" s="34" t="str">
        <f t="shared" si="123"/>
        <v/>
      </c>
      <c r="BU449" s="32" t="str">
        <f t="shared" si="112"/>
        <v/>
      </c>
      <c r="BV449" s="32" t="str">
        <f t="shared" si="124"/>
        <v/>
      </c>
      <c r="BW449" s="32" t="str">
        <f t="shared" si="113"/>
        <v/>
      </c>
      <c r="BX449" s="32" t="str">
        <f t="shared" si="125"/>
        <v/>
      </c>
      <c r="BY449" s="32" t="str">
        <f t="shared" si="126"/>
        <v/>
      </c>
      <c r="BZ449" s="32" t="str">
        <f t="shared" si="127"/>
        <v/>
      </c>
      <c r="CA449" s="32" t="str">
        <f t="shared" si="128"/>
        <v/>
      </c>
      <c r="CB449" s="33">
        <f>IF(COUNTIF($CD$7:CD449,CD449)=1,CD449,CD449+COUNTIF($CD$6:CD448,CD449))</f>
        <v>55595</v>
      </c>
      <c r="CC449" s="34">
        <f t="shared" si="114"/>
        <v>55153</v>
      </c>
      <c r="CD449" s="32">
        <f t="shared" si="129"/>
        <v>55153</v>
      </c>
      <c r="CE449" s="32">
        <f t="shared" si="115"/>
        <v>0</v>
      </c>
      <c r="CF449" s="32">
        <f t="shared" si="116"/>
        <v>0</v>
      </c>
      <c r="CG449" s="32" t="str">
        <f t="shared" si="117"/>
        <v/>
      </c>
      <c r="CH449" s="32">
        <v>444</v>
      </c>
      <c r="CI449" s="32" t="s">
        <v>6</v>
      </c>
      <c r="CJ449" s="32" t="str">
        <f t="shared" si="118"/>
        <v/>
      </c>
      <c r="CK449" s="32" t="str">
        <f t="shared" si="119"/>
        <v/>
      </c>
      <c r="CL449" s="32" t="str">
        <f t="shared" si="120"/>
        <v/>
      </c>
      <c r="CM449" s="32" t="str">
        <f t="shared" si="121"/>
        <v/>
      </c>
      <c r="CN449" s="32" t="str">
        <f t="shared" si="122"/>
        <v/>
      </c>
    </row>
    <row r="450" spans="71:92" x14ac:dyDescent="0.3">
      <c r="BS450" s="32" t="str">
        <f>IF(Kiadasi_kiseroiv!$K$2=BT450,BV450,"")</f>
        <v/>
      </c>
      <c r="BT450" s="34" t="str">
        <f t="shared" si="123"/>
        <v/>
      </c>
      <c r="BU450" s="32" t="str">
        <f t="shared" si="112"/>
        <v/>
      </c>
      <c r="BV450" s="32" t="str">
        <f t="shared" si="124"/>
        <v/>
      </c>
      <c r="BW450" s="32" t="str">
        <f t="shared" si="113"/>
        <v/>
      </c>
      <c r="BX450" s="32" t="str">
        <f t="shared" si="125"/>
        <v/>
      </c>
      <c r="BY450" s="32" t="str">
        <f t="shared" si="126"/>
        <v/>
      </c>
      <c r="BZ450" s="32" t="str">
        <f t="shared" si="127"/>
        <v/>
      </c>
      <c r="CA450" s="32" t="str">
        <f t="shared" si="128"/>
        <v/>
      </c>
      <c r="CB450" s="33">
        <f>IF(COUNTIF($CD$7:CD450,CD450)=1,CD450,CD450+COUNTIF($CD$6:CD449,CD450))</f>
        <v>55596</v>
      </c>
      <c r="CC450" s="34">
        <f t="shared" si="114"/>
        <v>55153</v>
      </c>
      <c r="CD450" s="32">
        <f t="shared" si="129"/>
        <v>55153</v>
      </c>
      <c r="CE450" s="32">
        <f t="shared" si="115"/>
        <v>0</v>
      </c>
      <c r="CF450" s="32">
        <f t="shared" si="116"/>
        <v>0</v>
      </c>
      <c r="CG450" s="32" t="str">
        <f t="shared" si="117"/>
        <v/>
      </c>
      <c r="CH450" s="32">
        <v>445</v>
      </c>
      <c r="CI450" s="32" t="s">
        <v>6</v>
      </c>
      <c r="CJ450" s="32" t="str">
        <f t="shared" si="118"/>
        <v/>
      </c>
      <c r="CK450" s="32" t="str">
        <f t="shared" si="119"/>
        <v/>
      </c>
      <c r="CL450" s="32" t="str">
        <f t="shared" si="120"/>
        <v/>
      </c>
      <c r="CM450" s="32" t="str">
        <f t="shared" si="121"/>
        <v/>
      </c>
      <c r="CN450" s="32" t="str">
        <f t="shared" si="122"/>
        <v/>
      </c>
    </row>
    <row r="451" spans="71:92" x14ac:dyDescent="0.3">
      <c r="BS451" s="32" t="str">
        <f>IF(Kiadasi_kiseroiv!$K$2=BT451,BV451,"")</f>
        <v/>
      </c>
      <c r="BT451" s="34" t="str">
        <f t="shared" si="123"/>
        <v/>
      </c>
      <c r="BU451" s="32" t="str">
        <f t="shared" si="112"/>
        <v/>
      </c>
      <c r="BV451" s="32" t="str">
        <f t="shared" si="124"/>
        <v/>
      </c>
      <c r="BW451" s="32" t="str">
        <f t="shared" si="113"/>
        <v/>
      </c>
      <c r="BX451" s="32" t="str">
        <f t="shared" si="125"/>
        <v/>
      </c>
      <c r="BY451" s="32" t="str">
        <f t="shared" si="126"/>
        <v/>
      </c>
      <c r="BZ451" s="32" t="str">
        <f t="shared" si="127"/>
        <v/>
      </c>
      <c r="CA451" s="32" t="str">
        <f t="shared" si="128"/>
        <v/>
      </c>
      <c r="CB451" s="33">
        <f>IF(COUNTIF($CD$7:CD451,CD451)=1,CD451,CD451+COUNTIF($CD$6:CD450,CD451))</f>
        <v>55597</v>
      </c>
      <c r="CC451" s="34">
        <f t="shared" si="114"/>
        <v>55153</v>
      </c>
      <c r="CD451" s="32">
        <f t="shared" si="129"/>
        <v>55153</v>
      </c>
      <c r="CE451" s="32">
        <f t="shared" si="115"/>
        <v>0</v>
      </c>
      <c r="CF451" s="32">
        <f t="shared" si="116"/>
        <v>0</v>
      </c>
      <c r="CG451" s="32" t="str">
        <f t="shared" si="117"/>
        <v/>
      </c>
      <c r="CH451" s="32">
        <v>446</v>
      </c>
      <c r="CI451" s="32" t="s">
        <v>6</v>
      </c>
      <c r="CJ451" s="32" t="str">
        <f t="shared" si="118"/>
        <v/>
      </c>
      <c r="CK451" s="32" t="str">
        <f t="shared" si="119"/>
        <v/>
      </c>
      <c r="CL451" s="32" t="str">
        <f t="shared" si="120"/>
        <v/>
      </c>
      <c r="CM451" s="32" t="str">
        <f t="shared" si="121"/>
        <v/>
      </c>
      <c r="CN451" s="32" t="str">
        <f t="shared" si="122"/>
        <v/>
      </c>
    </row>
    <row r="452" spans="71:92" x14ac:dyDescent="0.3">
      <c r="BS452" s="32" t="str">
        <f>IF(Kiadasi_kiseroiv!$K$2=BT452,BV452,"")</f>
        <v/>
      </c>
      <c r="BT452" s="34" t="str">
        <f t="shared" si="123"/>
        <v/>
      </c>
      <c r="BU452" s="32" t="str">
        <f t="shared" si="112"/>
        <v/>
      </c>
      <c r="BV452" s="32" t="str">
        <f t="shared" si="124"/>
        <v/>
      </c>
      <c r="BW452" s="32" t="str">
        <f t="shared" si="113"/>
        <v/>
      </c>
      <c r="BX452" s="32" t="str">
        <f t="shared" si="125"/>
        <v/>
      </c>
      <c r="BY452" s="32" t="str">
        <f t="shared" si="126"/>
        <v/>
      </c>
      <c r="BZ452" s="32" t="str">
        <f t="shared" si="127"/>
        <v/>
      </c>
      <c r="CA452" s="32" t="str">
        <f t="shared" si="128"/>
        <v/>
      </c>
      <c r="CB452" s="33">
        <f>IF(COUNTIF($CD$7:CD452,CD452)=1,CD452,CD452+COUNTIF($CD$6:CD451,CD452))</f>
        <v>55598</v>
      </c>
      <c r="CC452" s="34">
        <f t="shared" si="114"/>
        <v>55153</v>
      </c>
      <c r="CD452" s="32">
        <f t="shared" si="129"/>
        <v>55153</v>
      </c>
      <c r="CE452" s="32">
        <f t="shared" si="115"/>
        <v>0</v>
      </c>
      <c r="CF452" s="32">
        <f t="shared" si="116"/>
        <v>0</v>
      </c>
      <c r="CG452" s="32" t="str">
        <f t="shared" si="117"/>
        <v/>
      </c>
      <c r="CH452" s="32">
        <v>447</v>
      </c>
      <c r="CI452" s="32" t="s">
        <v>6</v>
      </c>
      <c r="CJ452" s="32" t="str">
        <f t="shared" si="118"/>
        <v/>
      </c>
      <c r="CK452" s="32" t="str">
        <f t="shared" si="119"/>
        <v/>
      </c>
      <c r="CL452" s="32" t="str">
        <f t="shared" si="120"/>
        <v/>
      </c>
      <c r="CM452" s="32" t="str">
        <f t="shared" si="121"/>
        <v/>
      </c>
      <c r="CN452" s="32" t="str">
        <f t="shared" si="122"/>
        <v/>
      </c>
    </row>
    <row r="453" spans="71:92" x14ac:dyDescent="0.3">
      <c r="BS453" s="32" t="str">
        <f>IF(Kiadasi_kiseroiv!$K$2=BT453,BV453,"")</f>
        <v/>
      </c>
      <c r="BT453" s="34" t="str">
        <f t="shared" si="123"/>
        <v/>
      </c>
      <c r="BU453" s="32" t="str">
        <f t="shared" si="112"/>
        <v/>
      </c>
      <c r="BV453" s="32" t="str">
        <f t="shared" si="124"/>
        <v/>
      </c>
      <c r="BW453" s="32" t="str">
        <f t="shared" si="113"/>
        <v/>
      </c>
      <c r="BX453" s="32" t="str">
        <f t="shared" si="125"/>
        <v/>
      </c>
      <c r="BY453" s="32" t="str">
        <f t="shared" si="126"/>
        <v/>
      </c>
      <c r="BZ453" s="32" t="str">
        <f t="shared" si="127"/>
        <v/>
      </c>
      <c r="CA453" s="32" t="str">
        <f t="shared" si="128"/>
        <v/>
      </c>
      <c r="CB453" s="33">
        <f>IF(COUNTIF($CD$7:CD453,CD453)=1,CD453,CD453+COUNTIF($CD$6:CD452,CD453))</f>
        <v>55599</v>
      </c>
      <c r="CC453" s="34">
        <f t="shared" si="114"/>
        <v>55153</v>
      </c>
      <c r="CD453" s="32">
        <f t="shared" si="129"/>
        <v>55153</v>
      </c>
      <c r="CE453" s="32">
        <f t="shared" si="115"/>
        <v>0</v>
      </c>
      <c r="CF453" s="32">
        <f t="shared" si="116"/>
        <v>0</v>
      </c>
      <c r="CG453" s="32" t="str">
        <f t="shared" si="117"/>
        <v/>
      </c>
      <c r="CH453" s="32">
        <v>448</v>
      </c>
      <c r="CI453" s="32" t="s">
        <v>6</v>
      </c>
      <c r="CJ453" s="32" t="str">
        <f t="shared" si="118"/>
        <v/>
      </c>
      <c r="CK453" s="32" t="str">
        <f t="shared" si="119"/>
        <v/>
      </c>
      <c r="CL453" s="32" t="str">
        <f t="shared" si="120"/>
        <v/>
      </c>
      <c r="CM453" s="32" t="str">
        <f t="shared" si="121"/>
        <v/>
      </c>
      <c r="CN453" s="32" t="str">
        <f t="shared" si="122"/>
        <v/>
      </c>
    </row>
    <row r="454" spans="71:92" x14ac:dyDescent="0.3">
      <c r="BS454" s="32" t="str">
        <f>IF(Kiadasi_kiseroiv!$K$2=BT454,BV454,"")</f>
        <v/>
      </c>
      <c r="BT454" s="34" t="str">
        <f t="shared" si="123"/>
        <v/>
      </c>
      <c r="BU454" s="32" t="str">
        <f t="shared" si="112"/>
        <v/>
      </c>
      <c r="BV454" s="32" t="str">
        <f t="shared" si="124"/>
        <v/>
      </c>
      <c r="BW454" s="32" t="str">
        <f t="shared" si="113"/>
        <v/>
      </c>
      <c r="BX454" s="32" t="str">
        <f t="shared" si="125"/>
        <v/>
      </c>
      <c r="BY454" s="32" t="str">
        <f t="shared" si="126"/>
        <v/>
      </c>
      <c r="BZ454" s="32" t="str">
        <f t="shared" si="127"/>
        <v/>
      </c>
      <c r="CA454" s="32" t="str">
        <f t="shared" si="128"/>
        <v/>
      </c>
      <c r="CB454" s="33">
        <f>IF(COUNTIF($CD$7:CD454,CD454)=1,CD454,CD454+COUNTIF($CD$6:CD453,CD454))</f>
        <v>55600</v>
      </c>
      <c r="CC454" s="34">
        <f t="shared" si="114"/>
        <v>55153</v>
      </c>
      <c r="CD454" s="32">
        <f t="shared" si="129"/>
        <v>55153</v>
      </c>
      <c r="CE454" s="32">
        <f t="shared" si="115"/>
        <v>0</v>
      </c>
      <c r="CF454" s="32">
        <f t="shared" si="116"/>
        <v>0</v>
      </c>
      <c r="CG454" s="32" t="str">
        <f t="shared" si="117"/>
        <v/>
      </c>
      <c r="CH454" s="32">
        <v>449</v>
      </c>
      <c r="CI454" s="32" t="s">
        <v>6</v>
      </c>
      <c r="CJ454" s="32" t="str">
        <f t="shared" si="118"/>
        <v/>
      </c>
      <c r="CK454" s="32" t="str">
        <f t="shared" si="119"/>
        <v/>
      </c>
      <c r="CL454" s="32" t="str">
        <f t="shared" si="120"/>
        <v/>
      </c>
      <c r="CM454" s="32" t="str">
        <f t="shared" si="121"/>
        <v/>
      </c>
      <c r="CN454" s="32" t="str">
        <f t="shared" si="122"/>
        <v/>
      </c>
    </row>
    <row r="455" spans="71:92" x14ac:dyDescent="0.3">
      <c r="BS455" s="32" t="str">
        <f>IF(Kiadasi_kiseroiv!$K$2=BT455,BV455,"")</f>
        <v/>
      </c>
      <c r="BT455" s="34" t="str">
        <f t="shared" si="123"/>
        <v/>
      </c>
      <c r="BU455" s="32" t="str">
        <f t="shared" ref="BU455:BU518" si="130">IF(AND($BU$1=CI455,ISERROR(VLOOKUP(CG455,Kisiv,2,FALSE))=FALSE),CB455,"")</f>
        <v/>
      </c>
      <c r="BV455" s="32" t="str">
        <f t="shared" si="124"/>
        <v/>
      </c>
      <c r="BW455" s="32" t="str">
        <f t="shared" ref="BW455:BW518" si="131">IF(CC455&lt;min,$BW$2,IF(CC455&lt;=max,CG455,""))</f>
        <v/>
      </c>
      <c r="BX455" s="32" t="str">
        <f t="shared" si="125"/>
        <v/>
      </c>
      <c r="BY455" s="32" t="str">
        <f t="shared" si="126"/>
        <v/>
      </c>
      <c r="BZ455" s="32" t="str">
        <f t="shared" si="127"/>
        <v/>
      </c>
      <c r="CA455" s="32" t="str">
        <f t="shared" si="128"/>
        <v/>
      </c>
      <c r="CB455" s="33">
        <f>IF(COUNTIF($CD$7:CD455,CD455)=1,CD455,CD455+COUNTIF($CD$6:CD454,CD455))</f>
        <v>55601</v>
      </c>
      <c r="CC455" s="34">
        <f t="shared" ref="CC455:CC518" si="132">IF(INDEX(Kassza,CH455,1)&lt;&gt;1,INDEX(Kassza,CH455,1),$CD$2)</f>
        <v>55153</v>
      </c>
      <c r="CD455" s="32">
        <f t="shared" si="129"/>
        <v>55153</v>
      </c>
      <c r="CE455" s="32">
        <f t="shared" ref="CE455:CE518" si="133">INDEX(Kassza,CH455,6)</f>
        <v>0</v>
      </c>
      <c r="CF455" s="32">
        <f t="shared" ref="CF455:CF518" si="134">INDEX(Kassza,CH455,8)</f>
        <v>0</v>
      </c>
      <c r="CG455" s="32" t="str">
        <f t="shared" ref="CG455:CG518" si="135">INDEX(Kassza,CH455,7)&amp;INDEX(Kassza,CH455,9)</f>
        <v/>
      </c>
      <c r="CH455" s="32">
        <v>450</v>
      </c>
      <c r="CI455" s="32" t="s">
        <v>6</v>
      </c>
      <c r="CJ455" s="32" t="str">
        <f t="shared" ref="CJ455:CJ518" si="136">IF(INDEX(Kassza,CH455,5)&lt;&gt;0,INDEX(Kassza,CH455,5),"")</f>
        <v/>
      </c>
      <c r="CK455" s="32" t="str">
        <f t="shared" ref="CK455:CK518" si="137">IF(INDEX(Kassza,CH455,10)&lt;&gt;0,INDEX(Kassza,CH455,10),"")</f>
        <v/>
      </c>
      <c r="CL455" s="32" t="str">
        <f t="shared" ref="CL455:CL518" si="138">IF(INDEX(Kassza,CH455,11)&lt;&gt;0,INDEX(Kassza,CH455,11),"")</f>
        <v/>
      </c>
      <c r="CM455" s="32" t="str">
        <f t="shared" ref="CM455:CM518" si="139">IF(INDEX(Kassza,CH455,4)&lt;&gt;0,INDEX(Kassza,CH455,4),"")</f>
        <v/>
      </c>
      <c r="CN455" s="32" t="str">
        <f t="shared" ref="CN455:CN518" si="140">IF(INDEX(Kassza,CH455,3)&lt;&gt;0,INDEX(Kassza,CH455,3),"")</f>
        <v/>
      </c>
    </row>
    <row r="456" spans="71:92" x14ac:dyDescent="0.3">
      <c r="BS456" s="32" t="str">
        <f>IF(Kiadasi_kiseroiv!$K$2=BT456,BV456,"")</f>
        <v/>
      </c>
      <c r="BT456" s="34" t="str">
        <f t="shared" ref="BT456:BT519" si="141">IF(AND($BT$4=CI456,BU456&lt;&gt;""),CC456,"")</f>
        <v/>
      </c>
      <c r="BU456" s="32" t="str">
        <f t="shared" si="130"/>
        <v/>
      </c>
      <c r="BV456" s="32" t="str">
        <f t="shared" ref="BV456:BV519" si="142">IF(BU456&lt;&gt;"",RANK(BU456,$BU$7:$BU$33000,1),"")</f>
        <v/>
      </c>
      <c r="BW456" s="32" t="str">
        <f t="shared" si="131"/>
        <v/>
      </c>
      <c r="BX456" s="32" t="str">
        <f t="shared" ref="BX456:BX519" si="143">IF(AND(OR($BX$1=0,$BX$1=CG456),OR($BX$2=0,IF(ISERROR(SEARCH($BX$2,CJ456&amp;CK456&amp;CL456,1)),FALSE,TRUE))),CB456,"")</f>
        <v/>
      </c>
      <c r="BY456" s="32" t="str">
        <f t="shared" ref="BY456:BY519" si="144">IF(AND(BX456&lt;&gt;"",CC456&lt;&gt;$CD$2),RANK(BX456,$BX$7:$BX$33000,1),"")</f>
        <v/>
      </c>
      <c r="BZ456" s="32" t="str">
        <f t="shared" ref="BZ456:BZ519" si="145">IF(AND(CC456&lt;$BZ$2,CI456=$BZ$4),$BZ$5,IF(AND(CC456&lt;=$BZ$3,CI456=$BZ$4),CB456,""))</f>
        <v/>
      </c>
      <c r="CA456" s="32" t="str">
        <f t="shared" ref="CA456:CA519" si="146">IF(AND(BZ456&lt;&gt;"",BZ456&lt;&gt;$BZ$5),RANK(BZ456,$BZ$7:$BZ$33000,1),"")</f>
        <v/>
      </c>
      <c r="CB456" s="33">
        <f>IF(COUNTIF($CD$7:CD456,CD456)=1,CD456,CD456+COUNTIF($CD$6:CD455,CD456))</f>
        <v>55602</v>
      </c>
      <c r="CC456" s="34">
        <f t="shared" si="132"/>
        <v>55153</v>
      </c>
      <c r="CD456" s="32">
        <f t="shared" ref="CD456:CD519" si="147">IF(CC456&lt;&gt;$CD$2,RANK(CC456,$CC$7:$CC$33000,1),$CD$2)</f>
        <v>55153</v>
      </c>
      <c r="CE456" s="32">
        <f t="shared" si="133"/>
        <v>0</v>
      </c>
      <c r="CF456" s="32">
        <f t="shared" si="134"/>
        <v>0</v>
      </c>
      <c r="CG456" s="32" t="str">
        <f t="shared" si="135"/>
        <v/>
      </c>
      <c r="CH456" s="32">
        <v>451</v>
      </c>
      <c r="CI456" s="32" t="s">
        <v>6</v>
      </c>
      <c r="CJ456" s="32" t="str">
        <f t="shared" si="136"/>
        <v/>
      </c>
      <c r="CK456" s="32" t="str">
        <f t="shared" si="137"/>
        <v/>
      </c>
      <c r="CL456" s="32" t="str">
        <f t="shared" si="138"/>
        <v/>
      </c>
      <c r="CM456" s="32" t="str">
        <f t="shared" si="139"/>
        <v/>
      </c>
      <c r="CN456" s="32" t="str">
        <f t="shared" si="140"/>
        <v/>
      </c>
    </row>
    <row r="457" spans="71:92" x14ac:dyDescent="0.3">
      <c r="BS457" s="32" t="str">
        <f>IF(Kiadasi_kiseroiv!$K$2=BT457,BV457,"")</f>
        <v/>
      </c>
      <c r="BT457" s="34" t="str">
        <f t="shared" si="141"/>
        <v/>
      </c>
      <c r="BU457" s="32" t="str">
        <f t="shared" si="130"/>
        <v/>
      </c>
      <c r="BV457" s="32" t="str">
        <f t="shared" si="142"/>
        <v/>
      </c>
      <c r="BW457" s="32" t="str">
        <f t="shared" si="131"/>
        <v/>
      </c>
      <c r="BX457" s="32" t="str">
        <f t="shared" si="143"/>
        <v/>
      </c>
      <c r="BY457" s="32" t="str">
        <f t="shared" si="144"/>
        <v/>
      </c>
      <c r="BZ457" s="32" t="str">
        <f t="shared" si="145"/>
        <v/>
      </c>
      <c r="CA457" s="32" t="str">
        <f t="shared" si="146"/>
        <v/>
      </c>
      <c r="CB457" s="33">
        <f>IF(COUNTIF($CD$7:CD457,CD457)=1,CD457,CD457+COUNTIF($CD$6:CD456,CD457))</f>
        <v>55603</v>
      </c>
      <c r="CC457" s="34">
        <f t="shared" si="132"/>
        <v>55153</v>
      </c>
      <c r="CD457" s="32">
        <f t="shared" si="147"/>
        <v>55153</v>
      </c>
      <c r="CE457" s="32">
        <f t="shared" si="133"/>
        <v>0</v>
      </c>
      <c r="CF457" s="32">
        <f t="shared" si="134"/>
        <v>0</v>
      </c>
      <c r="CG457" s="32" t="str">
        <f t="shared" si="135"/>
        <v/>
      </c>
      <c r="CH457" s="32">
        <v>452</v>
      </c>
      <c r="CI457" s="32" t="s">
        <v>6</v>
      </c>
      <c r="CJ457" s="32" t="str">
        <f t="shared" si="136"/>
        <v/>
      </c>
      <c r="CK457" s="32" t="str">
        <f t="shared" si="137"/>
        <v/>
      </c>
      <c r="CL457" s="32" t="str">
        <f t="shared" si="138"/>
        <v/>
      </c>
      <c r="CM457" s="32" t="str">
        <f t="shared" si="139"/>
        <v/>
      </c>
      <c r="CN457" s="32" t="str">
        <f t="shared" si="140"/>
        <v/>
      </c>
    </row>
    <row r="458" spans="71:92" x14ac:dyDescent="0.3">
      <c r="BS458" s="32" t="str">
        <f>IF(Kiadasi_kiseroiv!$K$2=BT458,BV458,"")</f>
        <v/>
      </c>
      <c r="BT458" s="34" t="str">
        <f t="shared" si="141"/>
        <v/>
      </c>
      <c r="BU458" s="32" t="str">
        <f t="shared" si="130"/>
        <v/>
      </c>
      <c r="BV458" s="32" t="str">
        <f t="shared" si="142"/>
        <v/>
      </c>
      <c r="BW458" s="32" t="str">
        <f t="shared" si="131"/>
        <v/>
      </c>
      <c r="BX458" s="32" t="str">
        <f t="shared" si="143"/>
        <v/>
      </c>
      <c r="BY458" s="32" t="str">
        <f t="shared" si="144"/>
        <v/>
      </c>
      <c r="BZ458" s="32" t="str">
        <f t="shared" si="145"/>
        <v/>
      </c>
      <c r="CA458" s="32" t="str">
        <f t="shared" si="146"/>
        <v/>
      </c>
      <c r="CB458" s="33">
        <f>IF(COUNTIF($CD$7:CD458,CD458)=1,CD458,CD458+COUNTIF($CD$6:CD457,CD458))</f>
        <v>55604</v>
      </c>
      <c r="CC458" s="34">
        <f t="shared" si="132"/>
        <v>55153</v>
      </c>
      <c r="CD458" s="32">
        <f t="shared" si="147"/>
        <v>55153</v>
      </c>
      <c r="CE458" s="32">
        <f t="shared" si="133"/>
        <v>0</v>
      </c>
      <c r="CF458" s="32">
        <f t="shared" si="134"/>
        <v>0</v>
      </c>
      <c r="CG458" s="32" t="str">
        <f t="shared" si="135"/>
        <v/>
      </c>
      <c r="CH458" s="32">
        <v>453</v>
      </c>
      <c r="CI458" s="32" t="s">
        <v>6</v>
      </c>
      <c r="CJ458" s="32" t="str">
        <f t="shared" si="136"/>
        <v/>
      </c>
      <c r="CK458" s="32" t="str">
        <f t="shared" si="137"/>
        <v/>
      </c>
      <c r="CL458" s="32" t="str">
        <f t="shared" si="138"/>
        <v/>
      </c>
      <c r="CM458" s="32" t="str">
        <f t="shared" si="139"/>
        <v/>
      </c>
      <c r="CN458" s="32" t="str">
        <f t="shared" si="140"/>
        <v/>
      </c>
    </row>
    <row r="459" spans="71:92" x14ac:dyDescent="0.3">
      <c r="BS459" s="32" t="str">
        <f>IF(Kiadasi_kiseroiv!$K$2=BT459,BV459,"")</f>
        <v/>
      </c>
      <c r="BT459" s="34" t="str">
        <f t="shared" si="141"/>
        <v/>
      </c>
      <c r="BU459" s="32" t="str">
        <f t="shared" si="130"/>
        <v/>
      </c>
      <c r="BV459" s="32" t="str">
        <f t="shared" si="142"/>
        <v/>
      </c>
      <c r="BW459" s="32" t="str">
        <f t="shared" si="131"/>
        <v/>
      </c>
      <c r="BX459" s="32" t="str">
        <f t="shared" si="143"/>
        <v/>
      </c>
      <c r="BY459" s="32" t="str">
        <f t="shared" si="144"/>
        <v/>
      </c>
      <c r="BZ459" s="32" t="str">
        <f t="shared" si="145"/>
        <v/>
      </c>
      <c r="CA459" s="32" t="str">
        <f t="shared" si="146"/>
        <v/>
      </c>
      <c r="CB459" s="33">
        <f>IF(COUNTIF($CD$7:CD459,CD459)=1,CD459,CD459+COUNTIF($CD$6:CD458,CD459))</f>
        <v>55605</v>
      </c>
      <c r="CC459" s="34">
        <f t="shared" si="132"/>
        <v>55153</v>
      </c>
      <c r="CD459" s="32">
        <f t="shared" si="147"/>
        <v>55153</v>
      </c>
      <c r="CE459" s="32">
        <f t="shared" si="133"/>
        <v>0</v>
      </c>
      <c r="CF459" s="32">
        <f t="shared" si="134"/>
        <v>0</v>
      </c>
      <c r="CG459" s="32" t="str">
        <f t="shared" si="135"/>
        <v/>
      </c>
      <c r="CH459" s="32">
        <v>454</v>
      </c>
      <c r="CI459" s="32" t="s">
        <v>6</v>
      </c>
      <c r="CJ459" s="32" t="str">
        <f t="shared" si="136"/>
        <v/>
      </c>
      <c r="CK459" s="32" t="str">
        <f t="shared" si="137"/>
        <v/>
      </c>
      <c r="CL459" s="32" t="str">
        <f t="shared" si="138"/>
        <v/>
      </c>
      <c r="CM459" s="32" t="str">
        <f t="shared" si="139"/>
        <v/>
      </c>
      <c r="CN459" s="32" t="str">
        <f t="shared" si="140"/>
        <v/>
      </c>
    </row>
    <row r="460" spans="71:92" x14ac:dyDescent="0.3">
      <c r="BS460" s="32" t="str">
        <f>IF(Kiadasi_kiseroiv!$K$2=BT460,BV460,"")</f>
        <v/>
      </c>
      <c r="BT460" s="34" t="str">
        <f t="shared" si="141"/>
        <v/>
      </c>
      <c r="BU460" s="32" t="str">
        <f t="shared" si="130"/>
        <v/>
      </c>
      <c r="BV460" s="32" t="str">
        <f t="shared" si="142"/>
        <v/>
      </c>
      <c r="BW460" s="32" t="str">
        <f t="shared" si="131"/>
        <v/>
      </c>
      <c r="BX460" s="32" t="str">
        <f t="shared" si="143"/>
        <v/>
      </c>
      <c r="BY460" s="32" t="str">
        <f t="shared" si="144"/>
        <v/>
      </c>
      <c r="BZ460" s="32" t="str">
        <f t="shared" si="145"/>
        <v/>
      </c>
      <c r="CA460" s="32" t="str">
        <f t="shared" si="146"/>
        <v/>
      </c>
      <c r="CB460" s="33">
        <f>IF(COUNTIF($CD$7:CD460,CD460)=1,CD460,CD460+COUNTIF($CD$6:CD459,CD460))</f>
        <v>55606</v>
      </c>
      <c r="CC460" s="34">
        <f t="shared" si="132"/>
        <v>55153</v>
      </c>
      <c r="CD460" s="32">
        <f t="shared" si="147"/>
        <v>55153</v>
      </c>
      <c r="CE460" s="32">
        <f t="shared" si="133"/>
        <v>0</v>
      </c>
      <c r="CF460" s="32">
        <f t="shared" si="134"/>
        <v>0</v>
      </c>
      <c r="CG460" s="32" t="str">
        <f t="shared" si="135"/>
        <v/>
      </c>
      <c r="CH460" s="32">
        <v>455</v>
      </c>
      <c r="CI460" s="32" t="s">
        <v>6</v>
      </c>
      <c r="CJ460" s="32" t="str">
        <f t="shared" si="136"/>
        <v/>
      </c>
      <c r="CK460" s="32" t="str">
        <f t="shared" si="137"/>
        <v/>
      </c>
      <c r="CL460" s="32" t="str">
        <f t="shared" si="138"/>
        <v/>
      </c>
      <c r="CM460" s="32" t="str">
        <f t="shared" si="139"/>
        <v/>
      </c>
      <c r="CN460" s="32" t="str">
        <f t="shared" si="140"/>
        <v/>
      </c>
    </row>
    <row r="461" spans="71:92" x14ac:dyDescent="0.3">
      <c r="BS461" s="32" t="str">
        <f>IF(Kiadasi_kiseroiv!$K$2=BT461,BV461,"")</f>
        <v/>
      </c>
      <c r="BT461" s="34" t="str">
        <f t="shared" si="141"/>
        <v/>
      </c>
      <c r="BU461" s="32" t="str">
        <f t="shared" si="130"/>
        <v/>
      </c>
      <c r="BV461" s="32" t="str">
        <f t="shared" si="142"/>
        <v/>
      </c>
      <c r="BW461" s="32" t="str">
        <f t="shared" si="131"/>
        <v/>
      </c>
      <c r="BX461" s="32" t="str">
        <f t="shared" si="143"/>
        <v/>
      </c>
      <c r="BY461" s="32" t="str">
        <f t="shared" si="144"/>
        <v/>
      </c>
      <c r="BZ461" s="32" t="str">
        <f t="shared" si="145"/>
        <v/>
      </c>
      <c r="CA461" s="32" t="str">
        <f t="shared" si="146"/>
        <v/>
      </c>
      <c r="CB461" s="33">
        <f>IF(COUNTIF($CD$7:CD461,CD461)=1,CD461,CD461+COUNTIF($CD$6:CD460,CD461))</f>
        <v>55607</v>
      </c>
      <c r="CC461" s="34">
        <f t="shared" si="132"/>
        <v>55153</v>
      </c>
      <c r="CD461" s="32">
        <f t="shared" si="147"/>
        <v>55153</v>
      </c>
      <c r="CE461" s="32">
        <f t="shared" si="133"/>
        <v>0</v>
      </c>
      <c r="CF461" s="32">
        <f t="shared" si="134"/>
        <v>0</v>
      </c>
      <c r="CG461" s="32" t="str">
        <f t="shared" si="135"/>
        <v/>
      </c>
      <c r="CH461" s="32">
        <v>456</v>
      </c>
      <c r="CI461" s="32" t="s">
        <v>6</v>
      </c>
      <c r="CJ461" s="32" t="str">
        <f t="shared" si="136"/>
        <v/>
      </c>
      <c r="CK461" s="32" t="str">
        <f t="shared" si="137"/>
        <v/>
      </c>
      <c r="CL461" s="32" t="str">
        <f t="shared" si="138"/>
        <v/>
      </c>
      <c r="CM461" s="32" t="str">
        <f t="shared" si="139"/>
        <v/>
      </c>
      <c r="CN461" s="32" t="str">
        <f t="shared" si="140"/>
        <v/>
      </c>
    </row>
    <row r="462" spans="71:92" x14ac:dyDescent="0.3">
      <c r="BS462" s="32" t="str">
        <f>IF(Kiadasi_kiseroiv!$K$2=BT462,BV462,"")</f>
        <v/>
      </c>
      <c r="BT462" s="34" t="str">
        <f t="shared" si="141"/>
        <v/>
      </c>
      <c r="BU462" s="32" t="str">
        <f t="shared" si="130"/>
        <v/>
      </c>
      <c r="BV462" s="32" t="str">
        <f t="shared" si="142"/>
        <v/>
      </c>
      <c r="BW462" s="32" t="str">
        <f t="shared" si="131"/>
        <v/>
      </c>
      <c r="BX462" s="32" t="str">
        <f t="shared" si="143"/>
        <v/>
      </c>
      <c r="BY462" s="32" t="str">
        <f t="shared" si="144"/>
        <v/>
      </c>
      <c r="BZ462" s="32" t="str">
        <f t="shared" si="145"/>
        <v/>
      </c>
      <c r="CA462" s="32" t="str">
        <f t="shared" si="146"/>
        <v/>
      </c>
      <c r="CB462" s="33">
        <f>IF(COUNTIF($CD$7:CD462,CD462)=1,CD462,CD462+COUNTIF($CD$6:CD461,CD462))</f>
        <v>55608</v>
      </c>
      <c r="CC462" s="34">
        <f t="shared" si="132"/>
        <v>55153</v>
      </c>
      <c r="CD462" s="32">
        <f t="shared" si="147"/>
        <v>55153</v>
      </c>
      <c r="CE462" s="32">
        <f t="shared" si="133"/>
        <v>0</v>
      </c>
      <c r="CF462" s="32">
        <f t="shared" si="134"/>
        <v>0</v>
      </c>
      <c r="CG462" s="32" t="str">
        <f t="shared" si="135"/>
        <v/>
      </c>
      <c r="CH462" s="32">
        <v>457</v>
      </c>
      <c r="CI462" s="32" t="s">
        <v>6</v>
      </c>
      <c r="CJ462" s="32" t="str">
        <f t="shared" si="136"/>
        <v/>
      </c>
      <c r="CK462" s="32" t="str">
        <f t="shared" si="137"/>
        <v/>
      </c>
      <c r="CL462" s="32" t="str">
        <f t="shared" si="138"/>
        <v/>
      </c>
      <c r="CM462" s="32" t="str">
        <f t="shared" si="139"/>
        <v/>
      </c>
      <c r="CN462" s="32" t="str">
        <f t="shared" si="140"/>
        <v/>
      </c>
    </row>
    <row r="463" spans="71:92" x14ac:dyDescent="0.3">
      <c r="BS463" s="32" t="str">
        <f>IF(Kiadasi_kiseroiv!$K$2=BT463,BV463,"")</f>
        <v/>
      </c>
      <c r="BT463" s="34" t="str">
        <f t="shared" si="141"/>
        <v/>
      </c>
      <c r="BU463" s="32" t="str">
        <f t="shared" si="130"/>
        <v/>
      </c>
      <c r="BV463" s="32" t="str">
        <f t="shared" si="142"/>
        <v/>
      </c>
      <c r="BW463" s="32" t="str">
        <f t="shared" si="131"/>
        <v/>
      </c>
      <c r="BX463" s="32" t="str">
        <f t="shared" si="143"/>
        <v/>
      </c>
      <c r="BY463" s="32" t="str">
        <f t="shared" si="144"/>
        <v/>
      </c>
      <c r="BZ463" s="32" t="str">
        <f t="shared" si="145"/>
        <v/>
      </c>
      <c r="CA463" s="32" t="str">
        <f t="shared" si="146"/>
        <v/>
      </c>
      <c r="CB463" s="33">
        <f>IF(COUNTIF($CD$7:CD463,CD463)=1,CD463,CD463+COUNTIF($CD$6:CD462,CD463))</f>
        <v>55609</v>
      </c>
      <c r="CC463" s="34">
        <f t="shared" si="132"/>
        <v>55153</v>
      </c>
      <c r="CD463" s="32">
        <f t="shared" si="147"/>
        <v>55153</v>
      </c>
      <c r="CE463" s="32">
        <f t="shared" si="133"/>
        <v>0</v>
      </c>
      <c r="CF463" s="32">
        <f t="shared" si="134"/>
        <v>0</v>
      </c>
      <c r="CG463" s="32" t="str">
        <f t="shared" si="135"/>
        <v/>
      </c>
      <c r="CH463" s="32">
        <v>458</v>
      </c>
      <c r="CI463" s="32" t="s">
        <v>6</v>
      </c>
      <c r="CJ463" s="32" t="str">
        <f t="shared" si="136"/>
        <v/>
      </c>
      <c r="CK463" s="32" t="str">
        <f t="shared" si="137"/>
        <v/>
      </c>
      <c r="CL463" s="32" t="str">
        <f t="shared" si="138"/>
        <v/>
      </c>
      <c r="CM463" s="32" t="str">
        <f t="shared" si="139"/>
        <v/>
      </c>
      <c r="CN463" s="32" t="str">
        <f t="shared" si="140"/>
        <v/>
      </c>
    </row>
    <row r="464" spans="71:92" x14ac:dyDescent="0.3">
      <c r="BS464" s="32" t="str">
        <f>IF(Kiadasi_kiseroiv!$K$2=BT464,BV464,"")</f>
        <v/>
      </c>
      <c r="BT464" s="34" t="str">
        <f t="shared" si="141"/>
        <v/>
      </c>
      <c r="BU464" s="32" t="str">
        <f t="shared" si="130"/>
        <v/>
      </c>
      <c r="BV464" s="32" t="str">
        <f t="shared" si="142"/>
        <v/>
      </c>
      <c r="BW464" s="32" t="str">
        <f t="shared" si="131"/>
        <v/>
      </c>
      <c r="BX464" s="32" t="str">
        <f t="shared" si="143"/>
        <v/>
      </c>
      <c r="BY464" s="32" t="str">
        <f t="shared" si="144"/>
        <v/>
      </c>
      <c r="BZ464" s="32" t="str">
        <f t="shared" si="145"/>
        <v/>
      </c>
      <c r="CA464" s="32" t="str">
        <f t="shared" si="146"/>
        <v/>
      </c>
      <c r="CB464" s="33">
        <f>IF(COUNTIF($CD$7:CD464,CD464)=1,CD464,CD464+COUNTIF($CD$6:CD463,CD464))</f>
        <v>55610</v>
      </c>
      <c r="CC464" s="34">
        <f t="shared" si="132"/>
        <v>55153</v>
      </c>
      <c r="CD464" s="32">
        <f t="shared" si="147"/>
        <v>55153</v>
      </c>
      <c r="CE464" s="32">
        <f t="shared" si="133"/>
        <v>0</v>
      </c>
      <c r="CF464" s="32">
        <f t="shared" si="134"/>
        <v>0</v>
      </c>
      <c r="CG464" s="32" t="str">
        <f t="shared" si="135"/>
        <v/>
      </c>
      <c r="CH464" s="32">
        <v>459</v>
      </c>
      <c r="CI464" s="32" t="s">
        <v>6</v>
      </c>
      <c r="CJ464" s="32" t="str">
        <f t="shared" si="136"/>
        <v/>
      </c>
      <c r="CK464" s="32" t="str">
        <f t="shared" si="137"/>
        <v/>
      </c>
      <c r="CL464" s="32" t="str">
        <f t="shared" si="138"/>
        <v/>
      </c>
      <c r="CM464" s="32" t="str">
        <f t="shared" si="139"/>
        <v/>
      </c>
      <c r="CN464" s="32" t="str">
        <f t="shared" si="140"/>
        <v/>
      </c>
    </row>
    <row r="465" spans="71:92" x14ac:dyDescent="0.3">
      <c r="BS465" s="32" t="str">
        <f>IF(Kiadasi_kiseroiv!$K$2=BT465,BV465,"")</f>
        <v/>
      </c>
      <c r="BT465" s="34" t="str">
        <f t="shared" si="141"/>
        <v/>
      </c>
      <c r="BU465" s="32" t="str">
        <f t="shared" si="130"/>
        <v/>
      </c>
      <c r="BV465" s="32" t="str">
        <f t="shared" si="142"/>
        <v/>
      </c>
      <c r="BW465" s="32" t="str">
        <f t="shared" si="131"/>
        <v/>
      </c>
      <c r="BX465" s="32" t="str">
        <f t="shared" si="143"/>
        <v/>
      </c>
      <c r="BY465" s="32" t="str">
        <f t="shared" si="144"/>
        <v/>
      </c>
      <c r="BZ465" s="32" t="str">
        <f t="shared" si="145"/>
        <v/>
      </c>
      <c r="CA465" s="32" t="str">
        <f t="shared" si="146"/>
        <v/>
      </c>
      <c r="CB465" s="33">
        <f>IF(COUNTIF($CD$7:CD465,CD465)=1,CD465,CD465+COUNTIF($CD$6:CD464,CD465))</f>
        <v>55611</v>
      </c>
      <c r="CC465" s="34">
        <f t="shared" si="132"/>
        <v>55153</v>
      </c>
      <c r="CD465" s="32">
        <f t="shared" si="147"/>
        <v>55153</v>
      </c>
      <c r="CE465" s="32">
        <f t="shared" si="133"/>
        <v>0</v>
      </c>
      <c r="CF465" s="32">
        <f t="shared" si="134"/>
        <v>0</v>
      </c>
      <c r="CG465" s="32" t="str">
        <f t="shared" si="135"/>
        <v/>
      </c>
      <c r="CH465" s="32">
        <v>460</v>
      </c>
      <c r="CI465" s="32" t="s">
        <v>6</v>
      </c>
      <c r="CJ465" s="32" t="str">
        <f t="shared" si="136"/>
        <v/>
      </c>
      <c r="CK465" s="32" t="str">
        <f t="shared" si="137"/>
        <v/>
      </c>
      <c r="CL465" s="32" t="str">
        <f t="shared" si="138"/>
        <v/>
      </c>
      <c r="CM465" s="32" t="str">
        <f t="shared" si="139"/>
        <v/>
      </c>
      <c r="CN465" s="32" t="str">
        <f t="shared" si="140"/>
        <v/>
      </c>
    </row>
    <row r="466" spans="71:92" x14ac:dyDescent="0.3">
      <c r="BS466" s="32" t="str">
        <f>IF(Kiadasi_kiseroiv!$K$2=BT466,BV466,"")</f>
        <v/>
      </c>
      <c r="BT466" s="34" t="str">
        <f t="shared" si="141"/>
        <v/>
      </c>
      <c r="BU466" s="32" t="str">
        <f t="shared" si="130"/>
        <v/>
      </c>
      <c r="BV466" s="32" t="str">
        <f t="shared" si="142"/>
        <v/>
      </c>
      <c r="BW466" s="32" t="str">
        <f t="shared" si="131"/>
        <v/>
      </c>
      <c r="BX466" s="32" t="str">
        <f t="shared" si="143"/>
        <v/>
      </c>
      <c r="BY466" s="32" t="str">
        <f t="shared" si="144"/>
        <v/>
      </c>
      <c r="BZ466" s="32" t="str">
        <f t="shared" si="145"/>
        <v/>
      </c>
      <c r="CA466" s="32" t="str">
        <f t="shared" si="146"/>
        <v/>
      </c>
      <c r="CB466" s="33">
        <f>IF(COUNTIF($CD$7:CD466,CD466)=1,CD466,CD466+COUNTIF($CD$6:CD465,CD466))</f>
        <v>55612</v>
      </c>
      <c r="CC466" s="34">
        <f t="shared" si="132"/>
        <v>55153</v>
      </c>
      <c r="CD466" s="32">
        <f t="shared" si="147"/>
        <v>55153</v>
      </c>
      <c r="CE466" s="32">
        <f t="shared" si="133"/>
        <v>0</v>
      </c>
      <c r="CF466" s="32">
        <f t="shared" si="134"/>
        <v>0</v>
      </c>
      <c r="CG466" s="32" t="str">
        <f t="shared" si="135"/>
        <v/>
      </c>
      <c r="CH466" s="32">
        <v>461</v>
      </c>
      <c r="CI466" s="32" t="s">
        <v>6</v>
      </c>
      <c r="CJ466" s="32" t="str">
        <f t="shared" si="136"/>
        <v/>
      </c>
      <c r="CK466" s="32" t="str">
        <f t="shared" si="137"/>
        <v/>
      </c>
      <c r="CL466" s="32" t="str">
        <f t="shared" si="138"/>
        <v/>
      </c>
      <c r="CM466" s="32" t="str">
        <f t="shared" si="139"/>
        <v/>
      </c>
      <c r="CN466" s="32" t="str">
        <f t="shared" si="140"/>
        <v/>
      </c>
    </row>
    <row r="467" spans="71:92" x14ac:dyDescent="0.3">
      <c r="BS467" s="32" t="str">
        <f>IF(Kiadasi_kiseroiv!$K$2=BT467,BV467,"")</f>
        <v/>
      </c>
      <c r="BT467" s="34" t="str">
        <f t="shared" si="141"/>
        <v/>
      </c>
      <c r="BU467" s="32" t="str">
        <f t="shared" si="130"/>
        <v/>
      </c>
      <c r="BV467" s="32" t="str">
        <f t="shared" si="142"/>
        <v/>
      </c>
      <c r="BW467" s="32" t="str">
        <f t="shared" si="131"/>
        <v/>
      </c>
      <c r="BX467" s="32" t="str">
        <f t="shared" si="143"/>
        <v/>
      </c>
      <c r="BY467" s="32" t="str">
        <f t="shared" si="144"/>
        <v/>
      </c>
      <c r="BZ467" s="32" t="str">
        <f t="shared" si="145"/>
        <v/>
      </c>
      <c r="CA467" s="32" t="str">
        <f t="shared" si="146"/>
        <v/>
      </c>
      <c r="CB467" s="33">
        <f>IF(COUNTIF($CD$7:CD467,CD467)=1,CD467,CD467+COUNTIF($CD$6:CD466,CD467))</f>
        <v>55613</v>
      </c>
      <c r="CC467" s="34">
        <f t="shared" si="132"/>
        <v>55153</v>
      </c>
      <c r="CD467" s="32">
        <f t="shared" si="147"/>
        <v>55153</v>
      </c>
      <c r="CE467" s="32">
        <f t="shared" si="133"/>
        <v>0</v>
      </c>
      <c r="CF467" s="32">
        <f t="shared" si="134"/>
        <v>0</v>
      </c>
      <c r="CG467" s="32" t="str">
        <f t="shared" si="135"/>
        <v/>
      </c>
      <c r="CH467" s="32">
        <v>462</v>
      </c>
      <c r="CI467" s="32" t="s">
        <v>6</v>
      </c>
      <c r="CJ467" s="32" t="str">
        <f t="shared" si="136"/>
        <v/>
      </c>
      <c r="CK467" s="32" t="str">
        <f t="shared" si="137"/>
        <v/>
      </c>
      <c r="CL467" s="32" t="str">
        <f t="shared" si="138"/>
        <v/>
      </c>
      <c r="CM467" s="32" t="str">
        <f t="shared" si="139"/>
        <v/>
      </c>
      <c r="CN467" s="32" t="str">
        <f t="shared" si="140"/>
        <v/>
      </c>
    </row>
    <row r="468" spans="71:92" x14ac:dyDescent="0.3">
      <c r="BS468" s="32" t="str">
        <f>IF(Kiadasi_kiseroiv!$K$2=BT468,BV468,"")</f>
        <v/>
      </c>
      <c r="BT468" s="34" t="str">
        <f t="shared" si="141"/>
        <v/>
      </c>
      <c r="BU468" s="32" t="str">
        <f t="shared" si="130"/>
        <v/>
      </c>
      <c r="BV468" s="32" t="str">
        <f t="shared" si="142"/>
        <v/>
      </c>
      <c r="BW468" s="32" t="str">
        <f t="shared" si="131"/>
        <v/>
      </c>
      <c r="BX468" s="32" t="str">
        <f t="shared" si="143"/>
        <v/>
      </c>
      <c r="BY468" s="32" t="str">
        <f t="shared" si="144"/>
        <v/>
      </c>
      <c r="BZ468" s="32" t="str">
        <f t="shared" si="145"/>
        <v/>
      </c>
      <c r="CA468" s="32" t="str">
        <f t="shared" si="146"/>
        <v/>
      </c>
      <c r="CB468" s="33">
        <f>IF(COUNTIF($CD$7:CD468,CD468)=1,CD468,CD468+COUNTIF($CD$6:CD467,CD468))</f>
        <v>55614</v>
      </c>
      <c r="CC468" s="34">
        <f t="shared" si="132"/>
        <v>55153</v>
      </c>
      <c r="CD468" s="32">
        <f t="shared" si="147"/>
        <v>55153</v>
      </c>
      <c r="CE468" s="32">
        <f t="shared" si="133"/>
        <v>0</v>
      </c>
      <c r="CF468" s="32">
        <f t="shared" si="134"/>
        <v>0</v>
      </c>
      <c r="CG468" s="32" t="str">
        <f t="shared" si="135"/>
        <v/>
      </c>
      <c r="CH468" s="32">
        <v>463</v>
      </c>
      <c r="CI468" s="32" t="s">
        <v>6</v>
      </c>
      <c r="CJ468" s="32" t="str">
        <f t="shared" si="136"/>
        <v/>
      </c>
      <c r="CK468" s="32" t="str">
        <f t="shared" si="137"/>
        <v/>
      </c>
      <c r="CL468" s="32" t="str">
        <f t="shared" si="138"/>
        <v/>
      </c>
      <c r="CM468" s="32" t="str">
        <f t="shared" si="139"/>
        <v/>
      </c>
      <c r="CN468" s="32" t="str">
        <f t="shared" si="140"/>
        <v/>
      </c>
    </row>
    <row r="469" spans="71:92" x14ac:dyDescent="0.3">
      <c r="BS469" s="32" t="str">
        <f>IF(Kiadasi_kiseroiv!$K$2=BT469,BV469,"")</f>
        <v/>
      </c>
      <c r="BT469" s="34" t="str">
        <f t="shared" si="141"/>
        <v/>
      </c>
      <c r="BU469" s="32" t="str">
        <f t="shared" si="130"/>
        <v/>
      </c>
      <c r="BV469" s="32" t="str">
        <f t="shared" si="142"/>
        <v/>
      </c>
      <c r="BW469" s="32" t="str">
        <f t="shared" si="131"/>
        <v/>
      </c>
      <c r="BX469" s="32" t="str">
        <f t="shared" si="143"/>
        <v/>
      </c>
      <c r="BY469" s="32" t="str">
        <f t="shared" si="144"/>
        <v/>
      </c>
      <c r="BZ469" s="32" t="str">
        <f t="shared" si="145"/>
        <v/>
      </c>
      <c r="CA469" s="32" t="str">
        <f t="shared" si="146"/>
        <v/>
      </c>
      <c r="CB469" s="33">
        <f>IF(COUNTIF($CD$7:CD469,CD469)=1,CD469,CD469+COUNTIF($CD$6:CD468,CD469))</f>
        <v>55615</v>
      </c>
      <c r="CC469" s="34">
        <f t="shared" si="132"/>
        <v>55153</v>
      </c>
      <c r="CD469" s="32">
        <f t="shared" si="147"/>
        <v>55153</v>
      </c>
      <c r="CE469" s="32">
        <f t="shared" si="133"/>
        <v>0</v>
      </c>
      <c r="CF469" s="32">
        <f t="shared" si="134"/>
        <v>0</v>
      </c>
      <c r="CG469" s="32" t="str">
        <f t="shared" si="135"/>
        <v/>
      </c>
      <c r="CH469" s="32">
        <v>464</v>
      </c>
      <c r="CI469" s="32" t="s">
        <v>6</v>
      </c>
      <c r="CJ469" s="32" t="str">
        <f t="shared" si="136"/>
        <v/>
      </c>
      <c r="CK469" s="32" t="str">
        <f t="shared" si="137"/>
        <v/>
      </c>
      <c r="CL469" s="32" t="str">
        <f t="shared" si="138"/>
        <v/>
      </c>
      <c r="CM469" s="32" t="str">
        <f t="shared" si="139"/>
        <v/>
      </c>
      <c r="CN469" s="32" t="str">
        <f t="shared" si="140"/>
        <v/>
      </c>
    </row>
    <row r="470" spans="71:92" x14ac:dyDescent="0.3">
      <c r="BS470" s="32" t="str">
        <f>IF(Kiadasi_kiseroiv!$K$2=BT470,BV470,"")</f>
        <v/>
      </c>
      <c r="BT470" s="34" t="str">
        <f t="shared" si="141"/>
        <v/>
      </c>
      <c r="BU470" s="32" t="str">
        <f t="shared" si="130"/>
        <v/>
      </c>
      <c r="BV470" s="32" t="str">
        <f t="shared" si="142"/>
        <v/>
      </c>
      <c r="BW470" s="32" t="str">
        <f t="shared" si="131"/>
        <v/>
      </c>
      <c r="BX470" s="32" t="str">
        <f t="shared" si="143"/>
        <v/>
      </c>
      <c r="BY470" s="32" t="str">
        <f t="shared" si="144"/>
        <v/>
      </c>
      <c r="BZ470" s="32" t="str">
        <f t="shared" si="145"/>
        <v/>
      </c>
      <c r="CA470" s="32" t="str">
        <f t="shared" si="146"/>
        <v/>
      </c>
      <c r="CB470" s="33">
        <f>IF(COUNTIF($CD$7:CD470,CD470)=1,CD470,CD470+COUNTIF($CD$6:CD469,CD470))</f>
        <v>55616</v>
      </c>
      <c r="CC470" s="34">
        <f t="shared" si="132"/>
        <v>55153</v>
      </c>
      <c r="CD470" s="32">
        <f t="shared" si="147"/>
        <v>55153</v>
      </c>
      <c r="CE470" s="32">
        <f t="shared" si="133"/>
        <v>0</v>
      </c>
      <c r="CF470" s="32">
        <f t="shared" si="134"/>
        <v>0</v>
      </c>
      <c r="CG470" s="32" t="str">
        <f t="shared" si="135"/>
        <v/>
      </c>
      <c r="CH470" s="32">
        <v>465</v>
      </c>
      <c r="CI470" s="32" t="s">
        <v>6</v>
      </c>
      <c r="CJ470" s="32" t="str">
        <f t="shared" si="136"/>
        <v/>
      </c>
      <c r="CK470" s="32" t="str">
        <f t="shared" si="137"/>
        <v/>
      </c>
      <c r="CL470" s="32" t="str">
        <f t="shared" si="138"/>
        <v/>
      </c>
      <c r="CM470" s="32" t="str">
        <f t="shared" si="139"/>
        <v/>
      </c>
      <c r="CN470" s="32" t="str">
        <f t="shared" si="140"/>
        <v/>
      </c>
    </row>
    <row r="471" spans="71:92" x14ac:dyDescent="0.3">
      <c r="BS471" s="32" t="str">
        <f>IF(Kiadasi_kiseroiv!$K$2=BT471,BV471,"")</f>
        <v/>
      </c>
      <c r="BT471" s="34" t="str">
        <f t="shared" si="141"/>
        <v/>
      </c>
      <c r="BU471" s="32" t="str">
        <f t="shared" si="130"/>
        <v/>
      </c>
      <c r="BV471" s="32" t="str">
        <f t="shared" si="142"/>
        <v/>
      </c>
      <c r="BW471" s="32" t="str">
        <f t="shared" si="131"/>
        <v/>
      </c>
      <c r="BX471" s="32" t="str">
        <f t="shared" si="143"/>
        <v/>
      </c>
      <c r="BY471" s="32" t="str">
        <f t="shared" si="144"/>
        <v/>
      </c>
      <c r="BZ471" s="32" t="str">
        <f t="shared" si="145"/>
        <v/>
      </c>
      <c r="CA471" s="32" t="str">
        <f t="shared" si="146"/>
        <v/>
      </c>
      <c r="CB471" s="33">
        <f>IF(COUNTIF($CD$7:CD471,CD471)=1,CD471,CD471+COUNTIF($CD$6:CD470,CD471))</f>
        <v>55617</v>
      </c>
      <c r="CC471" s="34">
        <f t="shared" si="132"/>
        <v>55153</v>
      </c>
      <c r="CD471" s="32">
        <f t="shared" si="147"/>
        <v>55153</v>
      </c>
      <c r="CE471" s="32">
        <f t="shared" si="133"/>
        <v>0</v>
      </c>
      <c r="CF471" s="32">
        <f t="shared" si="134"/>
        <v>0</v>
      </c>
      <c r="CG471" s="32" t="str">
        <f t="shared" si="135"/>
        <v/>
      </c>
      <c r="CH471" s="32">
        <v>466</v>
      </c>
      <c r="CI471" s="32" t="s">
        <v>6</v>
      </c>
      <c r="CJ471" s="32" t="str">
        <f t="shared" si="136"/>
        <v/>
      </c>
      <c r="CK471" s="32" t="str">
        <f t="shared" si="137"/>
        <v/>
      </c>
      <c r="CL471" s="32" t="str">
        <f t="shared" si="138"/>
        <v/>
      </c>
      <c r="CM471" s="32" t="str">
        <f t="shared" si="139"/>
        <v/>
      </c>
      <c r="CN471" s="32" t="str">
        <f t="shared" si="140"/>
        <v/>
      </c>
    </row>
    <row r="472" spans="71:92" x14ac:dyDescent="0.3">
      <c r="BS472" s="32" t="str">
        <f>IF(Kiadasi_kiseroiv!$K$2=BT472,BV472,"")</f>
        <v/>
      </c>
      <c r="BT472" s="34" t="str">
        <f t="shared" si="141"/>
        <v/>
      </c>
      <c r="BU472" s="32" t="str">
        <f t="shared" si="130"/>
        <v/>
      </c>
      <c r="BV472" s="32" t="str">
        <f t="shared" si="142"/>
        <v/>
      </c>
      <c r="BW472" s="32" t="str">
        <f t="shared" si="131"/>
        <v/>
      </c>
      <c r="BX472" s="32" t="str">
        <f t="shared" si="143"/>
        <v/>
      </c>
      <c r="BY472" s="32" t="str">
        <f t="shared" si="144"/>
        <v/>
      </c>
      <c r="BZ472" s="32" t="str">
        <f t="shared" si="145"/>
        <v/>
      </c>
      <c r="CA472" s="32" t="str">
        <f t="shared" si="146"/>
        <v/>
      </c>
      <c r="CB472" s="33">
        <f>IF(COUNTIF($CD$7:CD472,CD472)=1,CD472,CD472+COUNTIF($CD$6:CD471,CD472))</f>
        <v>55618</v>
      </c>
      <c r="CC472" s="34">
        <f t="shared" si="132"/>
        <v>55153</v>
      </c>
      <c r="CD472" s="32">
        <f t="shared" si="147"/>
        <v>55153</v>
      </c>
      <c r="CE472" s="32">
        <f t="shared" si="133"/>
        <v>0</v>
      </c>
      <c r="CF472" s="32">
        <f t="shared" si="134"/>
        <v>0</v>
      </c>
      <c r="CG472" s="32" t="str">
        <f t="shared" si="135"/>
        <v/>
      </c>
      <c r="CH472" s="32">
        <v>467</v>
      </c>
      <c r="CI472" s="32" t="s">
        <v>6</v>
      </c>
      <c r="CJ472" s="32" t="str">
        <f t="shared" si="136"/>
        <v/>
      </c>
      <c r="CK472" s="32" t="str">
        <f t="shared" si="137"/>
        <v/>
      </c>
      <c r="CL472" s="32" t="str">
        <f t="shared" si="138"/>
        <v/>
      </c>
      <c r="CM472" s="32" t="str">
        <f t="shared" si="139"/>
        <v/>
      </c>
      <c r="CN472" s="32" t="str">
        <f t="shared" si="140"/>
        <v/>
      </c>
    </row>
    <row r="473" spans="71:92" x14ac:dyDescent="0.3">
      <c r="BS473" s="32" t="str">
        <f>IF(Kiadasi_kiseroiv!$K$2=BT473,BV473,"")</f>
        <v/>
      </c>
      <c r="BT473" s="34" t="str">
        <f t="shared" si="141"/>
        <v/>
      </c>
      <c r="BU473" s="32" t="str">
        <f t="shared" si="130"/>
        <v/>
      </c>
      <c r="BV473" s="32" t="str">
        <f t="shared" si="142"/>
        <v/>
      </c>
      <c r="BW473" s="32" t="str">
        <f t="shared" si="131"/>
        <v/>
      </c>
      <c r="BX473" s="32" t="str">
        <f t="shared" si="143"/>
        <v/>
      </c>
      <c r="BY473" s="32" t="str">
        <f t="shared" si="144"/>
        <v/>
      </c>
      <c r="BZ473" s="32" t="str">
        <f t="shared" si="145"/>
        <v/>
      </c>
      <c r="CA473" s="32" t="str">
        <f t="shared" si="146"/>
        <v/>
      </c>
      <c r="CB473" s="33">
        <f>IF(COUNTIF($CD$7:CD473,CD473)=1,CD473,CD473+COUNTIF($CD$6:CD472,CD473))</f>
        <v>55619</v>
      </c>
      <c r="CC473" s="34">
        <f t="shared" si="132"/>
        <v>55153</v>
      </c>
      <c r="CD473" s="32">
        <f t="shared" si="147"/>
        <v>55153</v>
      </c>
      <c r="CE473" s="32">
        <f t="shared" si="133"/>
        <v>0</v>
      </c>
      <c r="CF473" s="32">
        <f t="shared" si="134"/>
        <v>0</v>
      </c>
      <c r="CG473" s="32" t="str">
        <f t="shared" si="135"/>
        <v/>
      </c>
      <c r="CH473" s="32">
        <v>468</v>
      </c>
      <c r="CI473" s="32" t="s">
        <v>6</v>
      </c>
      <c r="CJ473" s="32" t="str">
        <f t="shared" si="136"/>
        <v/>
      </c>
      <c r="CK473" s="32" t="str">
        <f t="shared" si="137"/>
        <v/>
      </c>
      <c r="CL473" s="32" t="str">
        <f t="shared" si="138"/>
        <v/>
      </c>
      <c r="CM473" s="32" t="str">
        <f t="shared" si="139"/>
        <v/>
      </c>
      <c r="CN473" s="32" t="str">
        <f t="shared" si="140"/>
        <v/>
      </c>
    </row>
    <row r="474" spans="71:92" x14ac:dyDescent="0.3">
      <c r="BS474" s="32" t="str">
        <f>IF(Kiadasi_kiseroiv!$K$2=BT474,BV474,"")</f>
        <v/>
      </c>
      <c r="BT474" s="34" t="str">
        <f t="shared" si="141"/>
        <v/>
      </c>
      <c r="BU474" s="32" t="str">
        <f t="shared" si="130"/>
        <v/>
      </c>
      <c r="BV474" s="32" t="str">
        <f t="shared" si="142"/>
        <v/>
      </c>
      <c r="BW474" s="32" t="str">
        <f t="shared" si="131"/>
        <v/>
      </c>
      <c r="BX474" s="32" t="str">
        <f t="shared" si="143"/>
        <v/>
      </c>
      <c r="BY474" s="32" t="str">
        <f t="shared" si="144"/>
        <v/>
      </c>
      <c r="BZ474" s="32" t="str">
        <f t="shared" si="145"/>
        <v/>
      </c>
      <c r="CA474" s="32" t="str">
        <f t="shared" si="146"/>
        <v/>
      </c>
      <c r="CB474" s="33">
        <f>IF(COUNTIF($CD$7:CD474,CD474)=1,CD474,CD474+COUNTIF($CD$6:CD473,CD474))</f>
        <v>55620</v>
      </c>
      <c r="CC474" s="34">
        <f t="shared" si="132"/>
        <v>55153</v>
      </c>
      <c r="CD474" s="32">
        <f t="shared" si="147"/>
        <v>55153</v>
      </c>
      <c r="CE474" s="32">
        <f t="shared" si="133"/>
        <v>0</v>
      </c>
      <c r="CF474" s="32">
        <f t="shared" si="134"/>
        <v>0</v>
      </c>
      <c r="CG474" s="32" t="str">
        <f t="shared" si="135"/>
        <v/>
      </c>
      <c r="CH474" s="32">
        <v>469</v>
      </c>
      <c r="CI474" s="32" t="s">
        <v>6</v>
      </c>
      <c r="CJ474" s="32" t="str">
        <f t="shared" si="136"/>
        <v/>
      </c>
      <c r="CK474" s="32" t="str">
        <f t="shared" si="137"/>
        <v/>
      </c>
      <c r="CL474" s="32" t="str">
        <f t="shared" si="138"/>
        <v/>
      </c>
      <c r="CM474" s="32" t="str">
        <f t="shared" si="139"/>
        <v/>
      </c>
      <c r="CN474" s="32" t="str">
        <f t="shared" si="140"/>
        <v/>
      </c>
    </row>
    <row r="475" spans="71:92" x14ac:dyDescent="0.3">
      <c r="BS475" s="32" t="str">
        <f>IF(Kiadasi_kiseroiv!$K$2=BT475,BV475,"")</f>
        <v/>
      </c>
      <c r="BT475" s="34" t="str">
        <f t="shared" si="141"/>
        <v/>
      </c>
      <c r="BU475" s="32" t="str">
        <f t="shared" si="130"/>
        <v/>
      </c>
      <c r="BV475" s="32" t="str">
        <f t="shared" si="142"/>
        <v/>
      </c>
      <c r="BW475" s="32" t="str">
        <f t="shared" si="131"/>
        <v/>
      </c>
      <c r="BX475" s="32" t="str">
        <f t="shared" si="143"/>
        <v/>
      </c>
      <c r="BY475" s="32" t="str">
        <f t="shared" si="144"/>
        <v/>
      </c>
      <c r="BZ475" s="32" t="str">
        <f t="shared" si="145"/>
        <v/>
      </c>
      <c r="CA475" s="32" t="str">
        <f t="shared" si="146"/>
        <v/>
      </c>
      <c r="CB475" s="33">
        <f>IF(COUNTIF($CD$7:CD475,CD475)=1,CD475,CD475+COUNTIF($CD$6:CD474,CD475))</f>
        <v>55621</v>
      </c>
      <c r="CC475" s="34">
        <f t="shared" si="132"/>
        <v>55153</v>
      </c>
      <c r="CD475" s="32">
        <f t="shared" si="147"/>
        <v>55153</v>
      </c>
      <c r="CE475" s="32">
        <f t="shared" si="133"/>
        <v>0</v>
      </c>
      <c r="CF475" s="32">
        <f t="shared" si="134"/>
        <v>0</v>
      </c>
      <c r="CG475" s="32" t="str">
        <f t="shared" si="135"/>
        <v/>
      </c>
      <c r="CH475" s="32">
        <v>470</v>
      </c>
      <c r="CI475" s="32" t="s">
        <v>6</v>
      </c>
      <c r="CJ475" s="32" t="str">
        <f t="shared" si="136"/>
        <v/>
      </c>
      <c r="CK475" s="32" t="str">
        <f t="shared" si="137"/>
        <v/>
      </c>
      <c r="CL475" s="32" t="str">
        <f t="shared" si="138"/>
        <v/>
      </c>
      <c r="CM475" s="32" t="str">
        <f t="shared" si="139"/>
        <v/>
      </c>
      <c r="CN475" s="32" t="str">
        <f t="shared" si="140"/>
        <v/>
      </c>
    </row>
    <row r="476" spans="71:92" x14ac:dyDescent="0.3">
      <c r="BS476" s="32" t="str">
        <f>IF(Kiadasi_kiseroiv!$K$2=BT476,BV476,"")</f>
        <v/>
      </c>
      <c r="BT476" s="34" t="str">
        <f t="shared" si="141"/>
        <v/>
      </c>
      <c r="BU476" s="32" t="str">
        <f t="shared" si="130"/>
        <v/>
      </c>
      <c r="BV476" s="32" t="str">
        <f t="shared" si="142"/>
        <v/>
      </c>
      <c r="BW476" s="32" t="str">
        <f t="shared" si="131"/>
        <v/>
      </c>
      <c r="BX476" s="32" t="str">
        <f t="shared" si="143"/>
        <v/>
      </c>
      <c r="BY476" s="32" t="str">
        <f t="shared" si="144"/>
        <v/>
      </c>
      <c r="BZ476" s="32" t="str">
        <f t="shared" si="145"/>
        <v/>
      </c>
      <c r="CA476" s="32" t="str">
        <f t="shared" si="146"/>
        <v/>
      </c>
      <c r="CB476" s="33">
        <f>IF(COUNTIF($CD$7:CD476,CD476)=1,CD476,CD476+COUNTIF($CD$6:CD475,CD476))</f>
        <v>55622</v>
      </c>
      <c r="CC476" s="34">
        <f t="shared" si="132"/>
        <v>55153</v>
      </c>
      <c r="CD476" s="32">
        <f t="shared" si="147"/>
        <v>55153</v>
      </c>
      <c r="CE476" s="32">
        <f t="shared" si="133"/>
        <v>0</v>
      </c>
      <c r="CF476" s="32">
        <f t="shared" si="134"/>
        <v>0</v>
      </c>
      <c r="CG476" s="32" t="str">
        <f t="shared" si="135"/>
        <v/>
      </c>
      <c r="CH476" s="32">
        <v>471</v>
      </c>
      <c r="CI476" s="32" t="s">
        <v>6</v>
      </c>
      <c r="CJ476" s="32" t="str">
        <f t="shared" si="136"/>
        <v/>
      </c>
      <c r="CK476" s="32" t="str">
        <f t="shared" si="137"/>
        <v/>
      </c>
      <c r="CL476" s="32" t="str">
        <f t="shared" si="138"/>
        <v/>
      </c>
      <c r="CM476" s="32" t="str">
        <f t="shared" si="139"/>
        <v/>
      </c>
      <c r="CN476" s="32" t="str">
        <f t="shared" si="140"/>
        <v/>
      </c>
    </row>
    <row r="477" spans="71:92" x14ac:dyDescent="0.3">
      <c r="BS477" s="32" t="str">
        <f>IF(Kiadasi_kiseroiv!$K$2=BT477,BV477,"")</f>
        <v/>
      </c>
      <c r="BT477" s="34" t="str">
        <f t="shared" si="141"/>
        <v/>
      </c>
      <c r="BU477" s="32" t="str">
        <f t="shared" si="130"/>
        <v/>
      </c>
      <c r="BV477" s="32" t="str">
        <f t="shared" si="142"/>
        <v/>
      </c>
      <c r="BW477" s="32" t="str">
        <f t="shared" si="131"/>
        <v/>
      </c>
      <c r="BX477" s="32" t="str">
        <f t="shared" si="143"/>
        <v/>
      </c>
      <c r="BY477" s="32" t="str">
        <f t="shared" si="144"/>
        <v/>
      </c>
      <c r="BZ477" s="32" t="str">
        <f t="shared" si="145"/>
        <v/>
      </c>
      <c r="CA477" s="32" t="str">
        <f t="shared" si="146"/>
        <v/>
      </c>
      <c r="CB477" s="33">
        <f>IF(COUNTIF($CD$7:CD477,CD477)=1,CD477,CD477+COUNTIF($CD$6:CD476,CD477))</f>
        <v>55623</v>
      </c>
      <c r="CC477" s="34">
        <f t="shared" si="132"/>
        <v>55153</v>
      </c>
      <c r="CD477" s="32">
        <f t="shared" si="147"/>
        <v>55153</v>
      </c>
      <c r="CE477" s="32">
        <f t="shared" si="133"/>
        <v>0</v>
      </c>
      <c r="CF477" s="32">
        <f t="shared" si="134"/>
        <v>0</v>
      </c>
      <c r="CG477" s="32" t="str">
        <f t="shared" si="135"/>
        <v/>
      </c>
      <c r="CH477" s="32">
        <v>472</v>
      </c>
      <c r="CI477" s="32" t="s">
        <v>6</v>
      </c>
      <c r="CJ477" s="32" t="str">
        <f t="shared" si="136"/>
        <v/>
      </c>
      <c r="CK477" s="32" t="str">
        <f t="shared" si="137"/>
        <v/>
      </c>
      <c r="CL477" s="32" t="str">
        <f t="shared" si="138"/>
        <v/>
      </c>
      <c r="CM477" s="32" t="str">
        <f t="shared" si="139"/>
        <v/>
      </c>
      <c r="CN477" s="32" t="str">
        <f t="shared" si="140"/>
        <v/>
      </c>
    </row>
    <row r="478" spans="71:92" x14ac:dyDescent="0.3">
      <c r="BS478" s="32" t="str">
        <f>IF(Kiadasi_kiseroiv!$K$2=BT478,BV478,"")</f>
        <v/>
      </c>
      <c r="BT478" s="34" t="str">
        <f t="shared" si="141"/>
        <v/>
      </c>
      <c r="BU478" s="32" t="str">
        <f t="shared" si="130"/>
        <v/>
      </c>
      <c r="BV478" s="32" t="str">
        <f t="shared" si="142"/>
        <v/>
      </c>
      <c r="BW478" s="32" t="str">
        <f t="shared" si="131"/>
        <v/>
      </c>
      <c r="BX478" s="32" t="str">
        <f t="shared" si="143"/>
        <v/>
      </c>
      <c r="BY478" s="32" t="str">
        <f t="shared" si="144"/>
        <v/>
      </c>
      <c r="BZ478" s="32" t="str">
        <f t="shared" si="145"/>
        <v/>
      </c>
      <c r="CA478" s="32" t="str">
        <f t="shared" si="146"/>
        <v/>
      </c>
      <c r="CB478" s="33">
        <f>IF(COUNTIF($CD$7:CD478,CD478)=1,CD478,CD478+COUNTIF($CD$6:CD477,CD478))</f>
        <v>55624</v>
      </c>
      <c r="CC478" s="34">
        <f t="shared" si="132"/>
        <v>55153</v>
      </c>
      <c r="CD478" s="32">
        <f t="shared" si="147"/>
        <v>55153</v>
      </c>
      <c r="CE478" s="32">
        <f t="shared" si="133"/>
        <v>0</v>
      </c>
      <c r="CF478" s="32">
        <f t="shared" si="134"/>
        <v>0</v>
      </c>
      <c r="CG478" s="32" t="str">
        <f t="shared" si="135"/>
        <v/>
      </c>
      <c r="CH478" s="32">
        <v>473</v>
      </c>
      <c r="CI478" s="32" t="s">
        <v>6</v>
      </c>
      <c r="CJ478" s="32" t="str">
        <f t="shared" si="136"/>
        <v/>
      </c>
      <c r="CK478" s="32" t="str">
        <f t="shared" si="137"/>
        <v/>
      </c>
      <c r="CL478" s="32" t="str">
        <f t="shared" si="138"/>
        <v/>
      </c>
      <c r="CM478" s="32" t="str">
        <f t="shared" si="139"/>
        <v/>
      </c>
      <c r="CN478" s="32" t="str">
        <f t="shared" si="140"/>
        <v/>
      </c>
    </row>
    <row r="479" spans="71:92" x14ac:dyDescent="0.3">
      <c r="BS479" s="32" t="str">
        <f>IF(Kiadasi_kiseroiv!$K$2=BT479,BV479,"")</f>
        <v/>
      </c>
      <c r="BT479" s="34" t="str">
        <f t="shared" si="141"/>
        <v/>
      </c>
      <c r="BU479" s="32" t="str">
        <f t="shared" si="130"/>
        <v/>
      </c>
      <c r="BV479" s="32" t="str">
        <f t="shared" si="142"/>
        <v/>
      </c>
      <c r="BW479" s="32" t="str">
        <f t="shared" si="131"/>
        <v/>
      </c>
      <c r="BX479" s="32" t="str">
        <f t="shared" si="143"/>
        <v/>
      </c>
      <c r="BY479" s="32" t="str">
        <f t="shared" si="144"/>
        <v/>
      </c>
      <c r="BZ479" s="32" t="str">
        <f t="shared" si="145"/>
        <v/>
      </c>
      <c r="CA479" s="32" t="str">
        <f t="shared" si="146"/>
        <v/>
      </c>
      <c r="CB479" s="33">
        <f>IF(COUNTIF($CD$7:CD479,CD479)=1,CD479,CD479+COUNTIF($CD$6:CD478,CD479))</f>
        <v>55625</v>
      </c>
      <c r="CC479" s="34">
        <f t="shared" si="132"/>
        <v>55153</v>
      </c>
      <c r="CD479" s="32">
        <f t="shared" si="147"/>
        <v>55153</v>
      </c>
      <c r="CE479" s="32">
        <f t="shared" si="133"/>
        <v>0</v>
      </c>
      <c r="CF479" s="32">
        <f t="shared" si="134"/>
        <v>0</v>
      </c>
      <c r="CG479" s="32" t="str">
        <f t="shared" si="135"/>
        <v/>
      </c>
      <c r="CH479" s="32">
        <v>474</v>
      </c>
      <c r="CI479" s="32" t="s">
        <v>6</v>
      </c>
      <c r="CJ479" s="32" t="str">
        <f t="shared" si="136"/>
        <v/>
      </c>
      <c r="CK479" s="32" t="str">
        <f t="shared" si="137"/>
        <v/>
      </c>
      <c r="CL479" s="32" t="str">
        <f t="shared" si="138"/>
        <v/>
      </c>
      <c r="CM479" s="32" t="str">
        <f t="shared" si="139"/>
        <v/>
      </c>
      <c r="CN479" s="32" t="str">
        <f t="shared" si="140"/>
        <v/>
      </c>
    </row>
    <row r="480" spans="71:92" x14ac:dyDescent="0.3">
      <c r="BS480" s="32" t="str">
        <f>IF(Kiadasi_kiseroiv!$K$2=BT480,BV480,"")</f>
        <v/>
      </c>
      <c r="BT480" s="34" t="str">
        <f t="shared" si="141"/>
        <v/>
      </c>
      <c r="BU480" s="32" t="str">
        <f t="shared" si="130"/>
        <v/>
      </c>
      <c r="BV480" s="32" t="str">
        <f t="shared" si="142"/>
        <v/>
      </c>
      <c r="BW480" s="32" t="str">
        <f t="shared" si="131"/>
        <v/>
      </c>
      <c r="BX480" s="32" t="str">
        <f t="shared" si="143"/>
        <v/>
      </c>
      <c r="BY480" s="32" t="str">
        <f t="shared" si="144"/>
        <v/>
      </c>
      <c r="BZ480" s="32" t="str">
        <f t="shared" si="145"/>
        <v/>
      </c>
      <c r="CA480" s="32" t="str">
        <f t="shared" si="146"/>
        <v/>
      </c>
      <c r="CB480" s="33">
        <f>IF(COUNTIF($CD$7:CD480,CD480)=1,CD480,CD480+COUNTIF($CD$6:CD479,CD480))</f>
        <v>55626</v>
      </c>
      <c r="CC480" s="34">
        <f t="shared" si="132"/>
        <v>55153</v>
      </c>
      <c r="CD480" s="32">
        <f t="shared" si="147"/>
        <v>55153</v>
      </c>
      <c r="CE480" s="32">
        <f t="shared" si="133"/>
        <v>0</v>
      </c>
      <c r="CF480" s="32">
        <f t="shared" si="134"/>
        <v>0</v>
      </c>
      <c r="CG480" s="32" t="str">
        <f t="shared" si="135"/>
        <v/>
      </c>
      <c r="CH480" s="32">
        <v>475</v>
      </c>
      <c r="CI480" s="32" t="s">
        <v>6</v>
      </c>
      <c r="CJ480" s="32" t="str">
        <f t="shared" si="136"/>
        <v/>
      </c>
      <c r="CK480" s="32" t="str">
        <f t="shared" si="137"/>
        <v/>
      </c>
      <c r="CL480" s="32" t="str">
        <f t="shared" si="138"/>
        <v/>
      </c>
      <c r="CM480" s="32" t="str">
        <f t="shared" si="139"/>
        <v/>
      </c>
      <c r="CN480" s="32" t="str">
        <f t="shared" si="140"/>
        <v/>
      </c>
    </row>
    <row r="481" spans="71:92" x14ac:dyDescent="0.3">
      <c r="BS481" s="32" t="str">
        <f>IF(Kiadasi_kiseroiv!$K$2=BT481,BV481,"")</f>
        <v/>
      </c>
      <c r="BT481" s="34" t="str">
        <f t="shared" si="141"/>
        <v/>
      </c>
      <c r="BU481" s="32" t="str">
        <f t="shared" si="130"/>
        <v/>
      </c>
      <c r="BV481" s="32" t="str">
        <f t="shared" si="142"/>
        <v/>
      </c>
      <c r="BW481" s="32" t="str">
        <f t="shared" si="131"/>
        <v/>
      </c>
      <c r="BX481" s="32" t="str">
        <f t="shared" si="143"/>
        <v/>
      </c>
      <c r="BY481" s="32" t="str">
        <f t="shared" si="144"/>
        <v/>
      </c>
      <c r="BZ481" s="32" t="str">
        <f t="shared" si="145"/>
        <v/>
      </c>
      <c r="CA481" s="32" t="str">
        <f t="shared" si="146"/>
        <v/>
      </c>
      <c r="CB481" s="33">
        <f>IF(COUNTIF($CD$7:CD481,CD481)=1,CD481,CD481+COUNTIF($CD$6:CD480,CD481))</f>
        <v>55627</v>
      </c>
      <c r="CC481" s="34">
        <f t="shared" si="132"/>
        <v>55153</v>
      </c>
      <c r="CD481" s="32">
        <f t="shared" si="147"/>
        <v>55153</v>
      </c>
      <c r="CE481" s="32">
        <f t="shared" si="133"/>
        <v>0</v>
      </c>
      <c r="CF481" s="32">
        <f t="shared" si="134"/>
        <v>0</v>
      </c>
      <c r="CG481" s="32" t="str">
        <f t="shared" si="135"/>
        <v/>
      </c>
      <c r="CH481" s="32">
        <v>476</v>
      </c>
      <c r="CI481" s="32" t="s">
        <v>6</v>
      </c>
      <c r="CJ481" s="32" t="str">
        <f t="shared" si="136"/>
        <v/>
      </c>
      <c r="CK481" s="32" t="str">
        <f t="shared" si="137"/>
        <v/>
      </c>
      <c r="CL481" s="32" t="str">
        <f t="shared" si="138"/>
        <v/>
      </c>
      <c r="CM481" s="32" t="str">
        <f t="shared" si="139"/>
        <v/>
      </c>
      <c r="CN481" s="32" t="str">
        <f t="shared" si="140"/>
        <v/>
      </c>
    </row>
    <row r="482" spans="71:92" x14ac:dyDescent="0.3">
      <c r="BS482" s="32" t="str">
        <f>IF(Kiadasi_kiseroiv!$K$2=BT482,BV482,"")</f>
        <v/>
      </c>
      <c r="BT482" s="34" t="str">
        <f t="shared" si="141"/>
        <v/>
      </c>
      <c r="BU482" s="32" t="str">
        <f t="shared" si="130"/>
        <v/>
      </c>
      <c r="BV482" s="32" t="str">
        <f t="shared" si="142"/>
        <v/>
      </c>
      <c r="BW482" s="32" t="str">
        <f t="shared" si="131"/>
        <v/>
      </c>
      <c r="BX482" s="32" t="str">
        <f t="shared" si="143"/>
        <v/>
      </c>
      <c r="BY482" s="32" t="str">
        <f t="shared" si="144"/>
        <v/>
      </c>
      <c r="BZ482" s="32" t="str">
        <f t="shared" si="145"/>
        <v/>
      </c>
      <c r="CA482" s="32" t="str">
        <f t="shared" si="146"/>
        <v/>
      </c>
      <c r="CB482" s="33">
        <f>IF(COUNTIF($CD$7:CD482,CD482)=1,CD482,CD482+COUNTIF($CD$6:CD481,CD482))</f>
        <v>55628</v>
      </c>
      <c r="CC482" s="34">
        <f t="shared" si="132"/>
        <v>55153</v>
      </c>
      <c r="CD482" s="32">
        <f t="shared" si="147"/>
        <v>55153</v>
      </c>
      <c r="CE482" s="32">
        <f t="shared" si="133"/>
        <v>0</v>
      </c>
      <c r="CF482" s="32">
        <f t="shared" si="134"/>
        <v>0</v>
      </c>
      <c r="CG482" s="32" t="str">
        <f t="shared" si="135"/>
        <v/>
      </c>
      <c r="CH482" s="32">
        <v>477</v>
      </c>
      <c r="CI482" s="32" t="s">
        <v>6</v>
      </c>
      <c r="CJ482" s="32" t="str">
        <f t="shared" si="136"/>
        <v/>
      </c>
      <c r="CK482" s="32" t="str">
        <f t="shared" si="137"/>
        <v/>
      </c>
      <c r="CL482" s="32" t="str">
        <f t="shared" si="138"/>
        <v/>
      </c>
      <c r="CM482" s="32" t="str">
        <f t="shared" si="139"/>
        <v/>
      </c>
      <c r="CN482" s="32" t="str">
        <f t="shared" si="140"/>
        <v/>
      </c>
    </row>
    <row r="483" spans="71:92" x14ac:dyDescent="0.3">
      <c r="BS483" s="32" t="str">
        <f>IF(Kiadasi_kiseroiv!$K$2=BT483,BV483,"")</f>
        <v/>
      </c>
      <c r="BT483" s="34" t="str">
        <f t="shared" si="141"/>
        <v/>
      </c>
      <c r="BU483" s="32" t="str">
        <f t="shared" si="130"/>
        <v/>
      </c>
      <c r="BV483" s="32" t="str">
        <f t="shared" si="142"/>
        <v/>
      </c>
      <c r="BW483" s="32" t="str">
        <f t="shared" si="131"/>
        <v/>
      </c>
      <c r="BX483" s="32" t="str">
        <f t="shared" si="143"/>
        <v/>
      </c>
      <c r="BY483" s="32" t="str">
        <f t="shared" si="144"/>
        <v/>
      </c>
      <c r="BZ483" s="32" t="str">
        <f t="shared" si="145"/>
        <v/>
      </c>
      <c r="CA483" s="32" t="str">
        <f t="shared" si="146"/>
        <v/>
      </c>
      <c r="CB483" s="33">
        <f>IF(COUNTIF($CD$7:CD483,CD483)=1,CD483,CD483+COUNTIF($CD$6:CD482,CD483))</f>
        <v>55629</v>
      </c>
      <c r="CC483" s="34">
        <f t="shared" si="132"/>
        <v>55153</v>
      </c>
      <c r="CD483" s="32">
        <f t="shared" si="147"/>
        <v>55153</v>
      </c>
      <c r="CE483" s="32">
        <f t="shared" si="133"/>
        <v>0</v>
      </c>
      <c r="CF483" s="32">
        <f t="shared" si="134"/>
        <v>0</v>
      </c>
      <c r="CG483" s="32" t="str">
        <f t="shared" si="135"/>
        <v/>
      </c>
      <c r="CH483" s="32">
        <v>478</v>
      </c>
      <c r="CI483" s="32" t="s">
        <v>6</v>
      </c>
      <c r="CJ483" s="32" t="str">
        <f t="shared" si="136"/>
        <v/>
      </c>
      <c r="CK483" s="32" t="str">
        <f t="shared" si="137"/>
        <v/>
      </c>
      <c r="CL483" s="32" t="str">
        <f t="shared" si="138"/>
        <v/>
      </c>
      <c r="CM483" s="32" t="str">
        <f t="shared" si="139"/>
        <v/>
      </c>
      <c r="CN483" s="32" t="str">
        <f t="shared" si="140"/>
        <v/>
      </c>
    </row>
    <row r="484" spans="71:92" x14ac:dyDescent="0.3">
      <c r="BS484" s="32" t="str">
        <f>IF(Kiadasi_kiseroiv!$K$2=BT484,BV484,"")</f>
        <v/>
      </c>
      <c r="BT484" s="34" t="str">
        <f t="shared" si="141"/>
        <v/>
      </c>
      <c r="BU484" s="32" t="str">
        <f t="shared" si="130"/>
        <v/>
      </c>
      <c r="BV484" s="32" t="str">
        <f t="shared" si="142"/>
        <v/>
      </c>
      <c r="BW484" s="32" t="str">
        <f t="shared" si="131"/>
        <v/>
      </c>
      <c r="BX484" s="32" t="str">
        <f t="shared" si="143"/>
        <v/>
      </c>
      <c r="BY484" s="32" t="str">
        <f t="shared" si="144"/>
        <v/>
      </c>
      <c r="BZ484" s="32" t="str">
        <f t="shared" si="145"/>
        <v/>
      </c>
      <c r="CA484" s="32" t="str">
        <f t="shared" si="146"/>
        <v/>
      </c>
      <c r="CB484" s="33">
        <f>IF(COUNTIF($CD$7:CD484,CD484)=1,CD484,CD484+COUNTIF($CD$6:CD483,CD484))</f>
        <v>55630</v>
      </c>
      <c r="CC484" s="34">
        <f t="shared" si="132"/>
        <v>55153</v>
      </c>
      <c r="CD484" s="32">
        <f t="shared" si="147"/>
        <v>55153</v>
      </c>
      <c r="CE484" s="32">
        <f t="shared" si="133"/>
        <v>0</v>
      </c>
      <c r="CF484" s="32">
        <f t="shared" si="134"/>
        <v>0</v>
      </c>
      <c r="CG484" s="32" t="str">
        <f t="shared" si="135"/>
        <v/>
      </c>
      <c r="CH484" s="32">
        <v>479</v>
      </c>
      <c r="CI484" s="32" t="s">
        <v>6</v>
      </c>
      <c r="CJ484" s="32" t="str">
        <f t="shared" si="136"/>
        <v/>
      </c>
      <c r="CK484" s="32" t="str">
        <f t="shared" si="137"/>
        <v/>
      </c>
      <c r="CL484" s="32" t="str">
        <f t="shared" si="138"/>
        <v/>
      </c>
      <c r="CM484" s="32" t="str">
        <f t="shared" si="139"/>
        <v/>
      </c>
      <c r="CN484" s="32" t="str">
        <f t="shared" si="140"/>
        <v/>
      </c>
    </row>
    <row r="485" spans="71:92" x14ac:dyDescent="0.3">
      <c r="BS485" s="32" t="str">
        <f>IF(Kiadasi_kiseroiv!$K$2=BT485,BV485,"")</f>
        <v/>
      </c>
      <c r="BT485" s="34" t="str">
        <f t="shared" si="141"/>
        <v/>
      </c>
      <c r="BU485" s="32" t="str">
        <f t="shared" si="130"/>
        <v/>
      </c>
      <c r="BV485" s="32" t="str">
        <f t="shared" si="142"/>
        <v/>
      </c>
      <c r="BW485" s="32" t="str">
        <f t="shared" si="131"/>
        <v/>
      </c>
      <c r="BX485" s="32" t="str">
        <f t="shared" si="143"/>
        <v/>
      </c>
      <c r="BY485" s="32" t="str">
        <f t="shared" si="144"/>
        <v/>
      </c>
      <c r="BZ485" s="32" t="str">
        <f t="shared" si="145"/>
        <v/>
      </c>
      <c r="CA485" s="32" t="str">
        <f t="shared" si="146"/>
        <v/>
      </c>
      <c r="CB485" s="33">
        <f>IF(COUNTIF($CD$7:CD485,CD485)=1,CD485,CD485+COUNTIF($CD$6:CD484,CD485))</f>
        <v>55631</v>
      </c>
      <c r="CC485" s="34">
        <f t="shared" si="132"/>
        <v>55153</v>
      </c>
      <c r="CD485" s="32">
        <f t="shared" si="147"/>
        <v>55153</v>
      </c>
      <c r="CE485" s="32">
        <f t="shared" si="133"/>
        <v>0</v>
      </c>
      <c r="CF485" s="32">
        <f t="shared" si="134"/>
        <v>0</v>
      </c>
      <c r="CG485" s="32" t="str">
        <f t="shared" si="135"/>
        <v/>
      </c>
      <c r="CH485" s="32">
        <v>480</v>
      </c>
      <c r="CI485" s="32" t="s">
        <v>6</v>
      </c>
      <c r="CJ485" s="32" t="str">
        <f t="shared" si="136"/>
        <v/>
      </c>
      <c r="CK485" s="32" t="str">
        <f t="shared" si="137"/>
        <v/>
      </c>
      <c r="CL485" s="32" t="str">
        <f t="shared" si="138"/>
        <v/>
      </c>
      <c r="CM485" s="32" t="str">
        <f t="shared" si="139"/>
        <v/>
      </c>
      <c r="CN485" s="32" t="str">
        <f t="shared" si="140"/>
        <v/>
      </c>
    </row>
    <row r="486" spans="71:92" x14ac:dyDescent="0.3">
      <c r="BS486" s="32" t="str">
        <f>IF(Kiadasi_kiseroiv!$K$2=BT486,BV486,"")</f>
        <v/>
      </c>
      <c r="BT486" s="34" t="str">
        <f t="shared" si="141"/>
        <v/>
      </c>
      <c r="BU486" s="32" t="str">
        <f t="shared" si="130"/>
        <v/>
      </c>
      <c r="BV486" s="32" t="str">
        <f t="shared" si="142"/>
        <v/>
      </c>
      <c r="BW486" s="32" t="str">
        <f t="shared" si="131"/>
        <v/>
      </c>
      <c r="BX486" s="32" t="str">
        <f t="shared" si="143"/>
        <v/>
      </c>
      <c r="BY486" s="32" t="str">
        <f t="shared" si="144"/>
        <v/>
      </c>
      <c r="BZ486" s="32" t="str">
        <f t="shared" si="145"/>
        <v/>
      </c>
      <c r="CA486" s="32" t="str">
        <f t="shared" si="146"/>
        <v/>
      </c>
      <c r="CB486" s="33">
        <f>IF(COUNTIF($CD$7:CD486,CD486)=1,CD486,CD486+COUNTIF($CD$6:CD485,CD486))</f>
        <v>55632</v>
      </c>
      <c r="CC486" s="34">
        <f t="shared" si="132"/>
        <v>55153</v>
      </c>
      <c r="CD486" s="32">
        <f t="shared" si="147"/>
        <v>55153</v>
      </c>
      <c r="CE486" s="32">
        <f t="shared" si="133"/>
        <v>0</v>
      </c>
      <c r="CF486" s="32">
        <f t="shared" si="134"/>
        <v>0</v>
      </c>
      <c r="CG486" s="32" t="str">
        <f t="shared" si="135"/>
        <v/>
      </c>
      <c r="CH486" s="32">
        <v>481</v>
      </c>
      <c r="CI486" s="32" t="s">
        <v>6</v>
      </c>
      <c r="CJ486" s="32" t="str">
        <f t="shared" si="136"/>
        <v/>
      </c>
      <c r="CK486" s="32" t="str">
        <f t="shared" si="137"/>
        <v/>
      </c>
      <c r="CL486" s="32" t="str">
        <f t="shared" si="138"/>
        <v/>
      </c>
      <c r="CM486" s="32" t="str">
        <f t="shared" si="139"/>
        <v/>
      </c>
      <c r="CN486" s="32" t="str">
        <f t="shared" si="140"/>
        <v/>
      </c>
    </row>
    <row r="487" spans="71:92" x14ac:dyDescent="0.3">
      <c r="BS487" s="32" t="str">
        <f>IF(Kiadasi_kiseroiv!$K$2=BT487,BV487,"")</f>
        <v/>
      </c>
      <c r="BT487" s="34" t="str">
        <f t="shared" si="141"/>
        <v/>
      </c>
      <c r="BU487" s="32" t="str">
        <f t="shared" si="130"/>
        <v/>
      </c>
      <c r="BV487" s="32" t="str">
        <f t="shared" si="142"/>
        <v/>
      </c>
      <c r="BW487" s="32" t="str">
        <f t="shared" si="131"/>
        <v/>
      </c>
      <c r="BX487" s="32" t="str">
        <f t="shared" si="143"/>
        <v/>
      </c>
      <c r="BY487" s="32" t="str">
        <f t="shared" si="144"/>
        <v/>
      </c>
      <c r="BZ487" s="32" t="str">
        <f t="shared" si="145"/>
        <v/>
      </c>
      <c r="CA487" s="32" t="str">
        <f t="shared" si="146"/>
        <v/>
      </c>
      <c r="CB487" s="33">
        <f>IF(COUNTIF($CD$7:CD487,CD487)=1,CD487,CD487+COUNTIF($CD$6:CD486,CD487))</f>
        <v>55633</v>
      </c>
      <c r="CC487" s="34">
        <f t="shared" si="132"/>
        <v>55153</v>
      </c>
      <c r="CD487" s="32">
        <f t="shared" si="147"/>
        <v>55153</v>
      </c>
      <c r="CE487" s="32">
        <f t="shared" si="133"/>
        <v>0</v>
      </c>
      <c r="CF487" s="32">
        <f t="shared" si="134"/>
        <v>0</v>
      </c>
      <c r="CG487" s="32" t="str">
        <f t="shared" si="135"/>
        <v/>
      </c>
      <c r="CH487" s="32">
        <v>482</v>
      </c>
      <c r="CI487" s="32" t="s">
        <v>6</v>
      </c>
      <c r="CJ487" s="32" t="str">
        <f t="shared" si="136"/>
        <v/>
      </c>
      <c r="CK487" s="32" t="str">
        <f t="shared" si="137"/>
        <v/>
      </c>
      <c r="CL487" s="32" t="str">
        <f t="shared" si="138"/>
        <v/>
      </c>
      <c r="CM487" s="32" t="str">
        <f t="shared" si="139"/>
        <v/>
      </c>
      <c r="CN487" s="32" t="str">
        <f t="shared" si="140"/>
        <v/>
      </c>
    </row>
    <row r="488" spans="71:92" x14ac:dyDescent="0.3">
      <c r="BS488" s="32" t="str">
        <f>IF(Kiadasi_kiseroiv!$K$2=BT488,BV488,"")</f>
        <v/>
      </c>
      <c r="BT488" s="34" t="str">
        <f t="shared" si="141"/>
        <v/>
      </c>
      <c r="BU488" s="32" t="str">
        <f t="shared" si="130"/>
        <v/>
      </c>
      <c r="BV488" s="32" t="str">
        <f t="shared" si="142"/>
        <v/>
      </c>
      <c r="BW488" s="32" t="str">
        <f t="shared" si="131"/>
        <v/>
      </c>
      <c r="BX488" s="32" t="str">
        <f t="shared" si="143"/>
        <v/>
      </c>
      <c r="BY488" s="32" t="str">
        <f t="shared" si="144"/>
        <v/>
      </c>
      <c r="BZ488" s="32" t="str">
        <f t="shared" si="145"/>
        <v/>
      </c>
      <c r="CA488" s="32" t="str">
        <f t="shared" si="146"/>
        <v/>
      </c>
      <c r="CB488" s="33">
        <f>IF(COUNTIF($CD$7:CD488,CD488)=1,CD488,CD488+COUNTIF($CD$6:CD487,CD488))</f>
        <v>55634</v>
      </c>
      <c r="CC488" s="34">
        <f t="shared" si="132"/>
        <v>55153</v>
      </c>
      <c r="CD488" s="32">
        <f t="shared" si="147"/>
        <v>55153</v>
      </c>
      <c r="CE488" s="32">
        <f t="shared" si="133"/>
        <v>0</v>
      </c>
      <c r="CF488" s="32">
        <f t="shared" si="134"/>
        <v>0</v>
      </c>
      <c r="CG488" s="32" t="str">
        <f t="shared" si="135"/>
        <v/>
      </c>
      <c r="CH488" s="32">
        <v>483</v>
      </c>
      <c r="CI488" s="32" t="s">
        <v>6</v>
      </c>
      <c r="CJ488" s="32" t="str">
        <f t="shared" si="136"/>
        <v/>
      </c>
      <c r="CK488" s="32" t="str">
        <f t="shared" si="137"/>
        <v/>
      </c>
      <c r="CL488" s="32" t="str">
        <f t="shared" si="138"/>
        <v/>
      </c>
      <c r="CM488" s="32" t="str">
        <f t="shared" si="139"/>
        <v/>
      </c>
      <c r="CN488" s="32" t="str">
        <f t="shared" si="140"/>
        <v/>
      </c>
    </row>
    <row r="489" spans="71:92" x14ac:dyDescent="0.3">
      <c r="BS489" s="32" t="str">
        <f>IF(Kiadasi_kiseroiv!$K$2=BT489,BV489,"")</f>
        <v/>
      </c>
      <c r="BT489" s="34" t="str">
        <f t="shared" si="141"/>
        <v/>
      </c>
      <c r="BU489" s="32" t="str">
        <f t="shared" si="130"/>
        <v/>
      </c>
      <c r="BV489" s="32" t="str">
        <f t="shared" si="142"/>
        <v/>
      </c>
      <c r="BW489" s="32" t="str">
        <f t="shared" si="131"/>
        <v/>
      </c>
      <c r="BX489" s="32" t="str">
        <f t="shared" si="143"/>
        <v/>
      </c>
      <c r="BY489" s="32" t="str">
        <f t="shared" si="144"/>
        <v/>
      </c>
      <c r="BZ489" s="32" t="str">
        <f t="shared" si="145"/>
        <v/>
      </c>
      <c r="CA489" s="32" t="str">
        <f t="shared" si="146"/>
        <v/>
      </c>
      <c r="CB489" s="33">
        <f>IF(COUNTIF($CD$7:CD489,CD489)=1,CD489,CD489+COUNTIF($CD$6:CD488,CD489))</f>
        <v>55635</v>
      </c>
      <c r="CC489" s="34">
        <f t="shared" si="132"/>
        <v>55153</v>
      </c>
      <c r="CD489" s="32">
        <f t="shared" si="147"/>
        <v>55153</v>
      </c>
      <c r="CE489" s="32">
        <f t="shared" si="133"/>
        <v>0</v>
      </c>
      <c r="CF489" s="32">
        <f t="shared" si="134"/>
        <v>0</v>
      </c>
      <c r="CG489" s="32" t="str">
        <f t="shared" si="135"/>
        <v/>
      </c>
      <c r="CH489" s="32">
        <v>484</v>
      </c>
      <c r="CI489" s="32" t="s">
        <v>6</v>
      </c>
      <c r="CJ489" s="32" t="str">
        <f t="shared" si="136"/>
        <v/>
      </c>
      <c r="CK489" s="32" t="str">
        <f t="shared" si="137"/>
        <v/>
      </c>
      <c r="CL489" s="32" t="str">
        <f t="shared" si="138"/>
        <v/>
      </c>
      <c r="CM489" s="32" t="str">
        <f t="shared" si="139"/>
        <v/>
      </c>
      <c r="CN489" s="32" t="str">
        <f t="shared" si="140"/>
        <v/>
      </c>
    </row>
    <row r="490" spans="71:92" x14ac:dyDescent="0.3">
      <c r="BS490" s="32" t="str">
        <f>IF(Kiadasi_kiseroiv!$K$2=BT490,BV490,"")</f>
        <v/>
      </c>
      <c r="BT490" s="34" t="str">
        <f t="shared" si="141"/>
        <v/>
      </c>
      <c r="BU490" s="32" t="str">
        <f t="shared" si="130"/>
        <v/>
      </c>
      <c r="BV490" s="32" t="str">
        <f t="shared" si="142"/>
        <v/>
      </c>
      <c r="BW490" s="32" t="str">
        <f t="shared" si="131"/>
        <v/>
      </c>
      <c r="BX490" s="32" t="str">
        <f t="shared" si="143"/>
        <v/>
      </c>
      <c r="BY490" s="32" t="str">
        <f t="shared" si="144"/>
        <v/>
      </c>
      <c r="BZ490" s="32" t="str">
        <f t="shared" si="145"/>
        <v/>
      </c>
      <c r="CA490" s="32" t="str">
        <f t="shared" si="146"/>
        <v/>
      </c>
      <c r="CB490" s="33">
        <f>IF(COUNTIF($CD$7:CD490,CD490)=1,CD490,CD490+COUNTIF($CD$6:CD489,CD490))</f>
        <v>55636</v>
      </c>
      <c r="CC490" s="34">
        <f t="shared" si="132"/>
        <v>55153</v>
      </c>
      <c r="CD490" s="32">
        <f t="shared" si="147"/>
        <v>55153</v>
      </c>
      <c r="CE490" s="32">
        <f t="shared" si="133"/>
        <v>0</v>
      </c>
      <c r="CF490" s="32">
        <f t="shared" si="134"/>
        <v>0</v>
      </c>
      <c r="CG490" s="32" t="str">
        <f t="shared" si="135"/>
        <v/>
      </c>
      <c r="CH490" s="32">
        <v>485</v>
      </c>
      <c r="CI490" s="32" t="s">
        <v>6</v>
      </c>
      <c r="CJ490" s="32" t="str">
        <f t="shared" si="136"/>
        <v/>
      </c>
      <c r="CK490" s="32" t="str">
        <f t="shared" si="137"/>
        <v/>
      </c>
      <c r="CL490" s="32" t="str">
        <f t="shared" si="138"/>
        <v/>
      </c>
      <c r="CM490" s="32" t="str">
        <f t="shared" si="139"/>
        <v/>
      </c>
      <c r="CN490" s="32" t="str">
        <f t="shared" si="140"/>
        <v/>
      </c>
    </row>
    <row r="491" spans="71:92" x14ac:dyDescent="0.3">
      <c r="BS491" s="32" t="str">
        <f>IF(Kiadasi_kiseroiv!$K$2=BT491,BV491,"")</f>
        <v/>
      </c>
      <c r="BT491" s="34" t="str">
        <f t="shared" si="141"/>
        <v/>
      </c>
      <c r="BU491" s="32" t="str">
        <f t="shared" si="130"/>
        <v/>
      </c>
      <c r="BV491" s="32" t="str">
        <f t="shared" si="142"/>
        <v/>
      </c>
      <c r="BW491" s="32" t="str">
        <f t="shared" si="131"/>
        <v/>
      </c>
      <c r="BX491" s="32" t="str">
        <f t="shared" si="143"/>
        <v/>
      </c>
      <c r="BY491" s="32" t="str">
        <f t="shared" si="144"/>
        <v/>
      </c>
      <c r="BZ491" s="32" t="str">
        <f t="shared" si="145"/>
        <v/>
      </c>
      <c r="CA491" s="32" t="str">
        <f t="shared" si="146"/>
        <v/>
      </c>
      <c r="CB491" s="33">
        <f>IF(COUNTIF($CD$7:CD491,CD491)=1,CD491,CD491+COUNTIF($CD$6:CD490,CD491))</f>
        <v>55637</v>
      </c>
      <c r="CC491" s="34">
        <f t="shared" si="132"/>
        <v>55153</v>
      </c>
      <c r="CD491" s="32">
        <f t="shared" si="147"/>
        <v>55153</v>
      </c>
      <c r="CE491" s="32">
        <f t="shared" si="133"/>
        <v>0</v>
      </c>
      <c r="CF491" s="32">
        <f t="shared" si="134"/>
        <v>0</v>
      </c>
      <c r="CG491" s="32" t="str">
        <f t="shared" si="135"/>
        <v/>
      </c>
      <c r="CH491" s="32">
        <v>486</v>
      </c>
      <c r="CI491" s="32" t="s">
        <v>6</v>
      </c>
      <c r="CJ491" s="32" t="str">
        <f t="shared" si="136"/>
        <v/>
      </c>
      <c r="CK491" s="32" t="str">
        <f t="shared" si="137"/>
        <v/>
      </c>
      <c r="CL491" s="32" t="str">
        <f t="shared" si="138"/>
        <v/>
      </c>
      <c r="CM491" s="32" t="str">
        <f t="shared" si="139"/>
        <v/>
      </c>
      <c r="CN491" s="32" t="str">
        <f t="shared" si="140"/>
        <v/>
      </c>
    </row>
    <row r="492" spans="71:92" x14ac:dyDescent="0.3">
      <c r="BS492" s="32" t="str">
        <f>IF(Kiadasi_kiseroiv!$K$2=BT492,BV492,"")</f>
        <v/>
      </c>
      <c r="BT492" s="34" t="str">
        <f t="shared" si="141"/>
        <v/>
      </c>
      <c r="BU492" s="32" t="str">
        <f t="shared" si="130"/>
        <v/>
      </c>
      <c r="BV492" s="32" t="str">
        <f t="shared" si="142"/>
        <v/>
      </c>
      <c r="BW492" s="32" t="str">
        <f t="shared" si="131"/>
        <v/>
      </c>
      <c r="BX492" s="32" t="str">
        <f t="shared" si="143"/>
        <v/>
      </c>
      <c r="BY492" s="32" t="str">
        <f t="shared" si="144"/>
        <v/>
      </c>
      <c r="BZ492" s="32" t="str">
        <f t="shared" si="145"/>
        <v/>
      </c>
      <c r="CA492" s="32" t="str">
        <f t="shared" si="146"/>
        <v/>
      </c>
      <c r="CB492" s="33">
        <f>IF(COUNTIF($CD$7:CD492,CD492)=1,CD492,CD492+COUNTIF($CD$6:CD491,CD492))</f>
        <v>55638</v>
      </c>
      <c r="CC492" s="34">
        <f t="shared" si="132"/>
        <v>55153</v>
      </c>
      <c r="CD492" s="32">
        <f t="shared" si="147"/>
        <v>55153</v>
      </c>
      <c r="CE492" s="32">
        <f t="shared" si="133"/>
        <v>0</v>
      </c>
      <c r="CF492" s="32">
        <f t="shared" si="134"/>
        <v>0</v>
      </c>
      <c r="CG492" s="32" t="str">
        <f t="shared" si="135"/>
        <v/>
      </c>
      <c r="CH492" s="32">
        <v>487</v>
      </c>
      <c r="CI492" s="32" t="s">
        <v>6</v>
      </c>
      <c r="CJ492" s="32" t="str">
        <f t="shared" si="136"/>
        <v/>
      </c>
      <c r="CK492" s="32" t="str">
        <f t="shared" si="137"/>
        <v/>
      </c>
      <c r="CL492" s="32" t="str">
        <f t="shared" si="138"/>
        <v/>
      </c>
      <c r="CM492" s="32" t="str">
        <f t="shared" si="139"/>
        <v/>
      </c>
      <c r="CN492" s="32" t="str">
        <f t="shared" si="140"/>
        <v/>
      </c>
    </row>
    <row r="493" spans="71:92" x14ac:dyDescent="0.3">
      <c r="BS493" s="32" t="str">
        <f>IF(Kiadasi_kiseroiv!$K$2=BT493,BV493,"")</f>
        <v/>
      </c>
      <c r="BT493" s="34" t="str">
        <f t="shared" si="141"/>
        <v/>
      </c>
      <c r="BU493" s="32" t="str">
        <f t="shared" si="130"/>
        <v/>
      </c>
      <c r="BV493" s="32" t="str">
        <f t="shared" si="142"/>
        <v/>
      </c>
      <c r="BW493" s="32" t="str">
        <f t="shared" si="131"/>
        <v/>
      </c>
      <c r="BX493" s="32" t="str">
        <f t="shared" si="143"/>
        <v/>
      </c>
      <c r="BY493" s="32" t="str">
        <f t="shared" si="144"/>
        <v/>
      </c>
      <c r="BZ493" s="32" t="str">
        <f t="shared" si="145"/>
        <v/>
      </c>
      <c r="CA493" s="32" t="str">
        <f t="shared" si="146"/>
        <v/>
      </c>
      <c r="CB493" s="33">
        <f>IF(COUNTIF($CD$7:CD493,CD493)=1,CD493,CD493+COUNTIF($CD$6:CD492,CD493))</f>
        <v>55639</v>
      </c>
      <c r="CC493" s="34">
        <f t="shared" si="132"/>
        <v>55153</v>
      </c>
      <c r="CD493" s="32">
        <f t="shared" si="147"/>
        <v>55153</v>
      </c>
      <c r="CE493" s="32">
        <f t="shared" si="133"/>
        <v>0</v>
      </c>
      <c r="CF493" s="32">
        <f t="shared" si="134"/>
        <v>0</v>
      </c>
      <c r="CG493" s="32" t="str">
        <f t="shared" si="135"/>
        <v/>
      </c>
      <c r="CH493" s="32">
        <v>488</v>
      </c>
      <c r="CI493" s="32" t="s">
        <v>6</v>
      </c>
      <c r="CJ493" s="32" t="str">
        <f t="shared" si="136"/>
        <v/>
      </c>
      <c r="CK493" s="32" t="str">
        <f t="shared" si="137"/>
        <v/>
      </c>
      <c r="CL493" s="32" t="str">
        <f t="shared" si="138"/>
        <v/>
      </c>
      <c r="CM493" s="32" t="str">
        <f t="shared" si="139"/>
        <v/>
      </c>
      <c r="CN493" s="32" t="str">
        <f t="shared" si="140"/>
        <v/>
      </c>
    </row>
    <row r="494" spans="71:92" x14ac:dyDescent="0.3">
      <c r="BS494" s="32" t="str">
        <f>IF(Kiadasi_kiseroiv!$K$2=BT494,BV494,"")</f>
        <v/>
      </c>
      <c r="BT494" s="34" t="str">
        <f t="shared" si="141"/>
        <v/>
      </c>
      <c r="BU494" s="32" t="str">
        <f t="shared" si="130"/>
        <v/>
      </c>
      <c r="BV494" s="32" t="str">
        <f t="shared" si="142"/>
        <v/>
      </c>
      <c r="BW494" s="32" t="str">
        <f t="shared" si="131"/>
        <v/>
      </c>
      <c r="BX494" s="32" t="str">
        <f t="shared" si="143"/>
        <v/>
      </c>
      <c r="BY494" s="32" t="str">
        <f t="shared" si="144"/>
        <v/>
      </c>
      <c r="BZ494" s="32" t="str">
        <f t="shared" si="145"/>
        <v/>
      </c>
      <c r="CA494" s="32" t="str">
        <f t="shared" si="146"/>
        <v/>
      </c>
      <c r="CB494" s="33">
        <f>IF(COUNTIF($CD$7:CD494,CD494)=1,CD494,CD494+COUNTIF($CD$6:CD493,CD494))</f>
        <v>55640</v>
      </c>
      <c r="CC494" s="34">
        <f t="shared" si="132"/>
        <v>55153</v>
      </c>
      <c r="CD494" s="32">
        <f t="shared" si="147"/>
        <v>55153</v>
      </c>
      <c r="CE494" s="32">
        <f t="shared" si="133"/>
        <v>0</v>
      </c>
      <c r="CF494" s="32">
        <f t="shared" si="134"/>
        <v>0</v>
      </c>
      <c r="CG494" s="32" t="str">
        <f t="shared" si="135"/>
        <v/>
      </c>
      <c r="CH494" s="32">
        <v>489</v>
      </c>
      <c r="CI494" s="32" t="s">
        <v>6</v>
      </c>
      <c r="CJ494" s="32" t="str">
        <f t="shared" si="136"/>
        <v/>
      </c>
      <c r="CK494" s="32" t="str">
        <f t="shared" si="137"/>
        <v/>
      </c>
      <c r="CL494" s="32" t="str">
        <f t="shared" si="138"/>
        <v/>
      </c>
      <c r="CM494" s="32" t="str">
        <f t="shared" si="139"/>
        <v/>
      </c>
      <c r="CN494" s="32" t="str">
        <f t="shared" si="140"/>
        <v/>
      </c>
    </row>
    <row r="495" spans="71:92" x14ac:dyDescent="0.3">
      <c r="BS495" s="32" t="str">
        <f>IF(Kiadasi_kiseroiv!$K$2=BT495,BV495,"")</f>
        <v/>
      </c>
      <c r="BT495" s="34" t="str">
        <f t="shared" si="141"/>
        <v/>
      </c>
      <c r="BU495" s="32" t="str">
        <f t="shared" si="130"/>
        <v/>
      </c>
      <c r="BV495" s="32" t="str">
        <f t="shared" si="142"/>
        <v/>
      </c>
      <c r="BW495" s="32" t="str">
        <f t="shared" si="131"/>
        <v/>
      </c>
      <c r="BX495" s="32" t="str">
        <f t="shared" si="143"/>
        <v/>
      </c>
      <c r="BY495" s="32" t="str">
        <f t="shared" si="144"/>
        <v/>
      </c>
      <c r="BZ495" s="32" t="str">
        <f t="shared" si="145"/>
        <v/>
      </c>
      <c r="CA495" s="32" t="str">
        <f t="shared" si="146"/>
        <v/>
      </c>
      <c r="CB495" s="33">
        <f>IF(COUNTIF($CD$7:CD495,CD495)=1,CD495,CD495+COUNTIF($CD$6:CD494,CD495))</f>
        <v>55641</v>
      </c>
      <c r="CC495" s="34">
        <f t="shared" si="132"/>
        <v>55153</v>
      </c>
      <c r="CD495" s="32">
        <f t="shared" si="147"/>
        <v>55153</v>
      </c>
      <c r="CE495" s="32">
        <f t="shared" si="133"/>
        <v>0</v>
      </c>
      <c r="CF495" s="32">
        <f t="shared" si="134"/>
        <v>0</v>
      </c>
      <c r="CG495" s="32" t="str">
        <f t="shared" si="135"/>
        <v/>
      </c>
      <c r="CH495" s="32">
        <v>490</v>
      </c>
      <c r="CI495" s="32" t="s">
        <v>6</v>
      </c>
      <c r="CJ495" s="32" t="str">
        <f t="shared" si="136"/>
        <v/>
      </c>
      <c r="CK495" s="32" t="str">
        <f t="shared" si="137"/>
        <v/>
      </c>
      <c r="CL495" s="32" t="str">
        <f t="shared" si="138"/>
        <v/>
      </c>
      <c r="CM495" s="32" t="str">
        <f t="shared" si="139"/>
        <v/>
      </c>
      <c r="CN495" s="32" t="str">
        <f t="shared" si="140"/>
        <v/>
      </c>
    </row>
    <row r="496" spans="71:92" x14ac:dyDescent="0.3">
      <c r="BS496" s="32" t="str">
        <f>IF(Kiadasi_kiseroiv!$K$2=BT496,BV496,"")</f>
        <v/>
      </c>
      <c r="BT496" s="34" t="str">
        <f t="shared" si="141"/>
        <v/>
      </c>
      <c r="BU496" s="32" t="str">
        <f t="shared" si="130"/>
        <v/>
      </c>
      <c r="BV496" s="32" t="str">
        <f t="shared" si="142"/>
        <v/>
      </c>
      <c r="BW496" s="32" t="str">
        <f t="shared" si="131"/>
        <v/>
      </c>
      <c r="BX496" s="32" t="str">
        <f t="shared" si="143"/>
        <v/>
      </c>
      <c r="BY496" s="32" t="str">
        <f t="shared" si="144"/>
        <v/>
      </c>
      <c r="BZ496" s="32" t="str">
        <f t="shared" si="145"/>
        <v/>
      </c>
      <c r="CA496" s="32" t="str">
        <f t="shared" si="146"/>
        <v/>
      </c>
      <c r="CB496" s="33">
        <f>IF(COUNTIF($CD$7:CD496,CD496)=1,CD496,CD496+COUNTIF($CD$6:CD495,CD496))</f>
        <v>55642</v>
      </c>
      <c r="CC496" s="34">
        <f t="shared" si="132"/>
        <v>55153</v>
      </c>
      <c r="CD496" s="32">
        <f t="shared" si="147"/>
        <v>55153</v>
      </c>
      <c r="CE496" s="32">
        <f t="shared" si="133"/>
        <v>0</v>
      </c>
      <c r="CF496" s="32">
        <f t="shared" si="134"/>
        <v>0</v>
      </c>
      <c r="CG496" s="32" t="str">
        <f t="shared" si="135"/>
        <v/>
      </c>
      <c r="CH496" s="32">
        <v>491</v>
      </c>
      <c r="CI496" s="32" t="s">
        <v>6</v>
      </c>
      <c r="CJ496" s="32" t="str">
        <f t="shared" si="136"/>
        <v/>
      </c>
      <c r="CK496" s="32" t="str">
        <f t="shared" si="137"/>
        <v/>
      </c>
      <c r="CL496" s="32" t="str">
        <f t="shared" si="138"/>
        <v/>
      </c>
      <c r="CM496" s="32" t="str">
        <f t="shared" si="139"/>
        <v/>
      </c>
      <c r="CN496" s="32" t="str">
        <f t="shared" si="140"/>
        <v/>
      </c>
    </row>
    <row r="497" spans="71:92" x14ac:dyDescent="0.3">
      <c r="BS497" s="32" t="str">
        <f>IF(Kiadasi_kiseroiv!$K$2=BT497,BV497,"")</f>
        <v/>
      </c>
      <c r="BT497" s="34" t="str">
        <f t="shared" si="141"/>
        <v/>
      </c>
      <c r="BU497" s="32" t="str">
        <f t="shared" si="130"/>
        <v/>
      </c>
      <c r="BV497" s="32" t="str">
        <f t="shared" si="142"/>
        <v/>
      </c>
      <c r="BW497" s="32" t="str">
        <f t="shared" si="131"/>
        <v/>
      </c>
      <c r="BX497" s="32" t="str">
        <f t="shared" si="143"/>
        <v/>
      </c>
      <c r="BY497" s="32" t="str">
        <f t="shared" si="144"/>
        <v/>
      </c>
      <c r="BZ497" s="32" t="str">
        <f t="shared" si="145"/>
        <v/>
      </c>
      <c r="CA497" s="32" t="str">
        <f t="shared" si="146"/>
        <v/>
      </c>
      <c r="CB497" s="33">
        <f>IF(COUNTIF($CD$7:CD497,CD497)=1,CD497,CD497+COUNTIF($CD$6:CD496,CD497))</f>
        <v>55643</v>
      </c>
      <c r="CC497" s="34">
        <f t="shared" si="132"/>
        <v>55153</v>
      </c>
      <c r="CD497" s="32">
        <f t="shared" si="147"/>
        <v>55153</v>
      </c>
      <c r="CE497" s="32">
        <f t="shared" si="133"/>
        <v>0</v>
      </c>
      <c r="CF497" s="32">
        <f t="shared" si="134"/>
        <v>0</v>
      </c>
      <c r="CG497" s="32" t="str">
        <f t="shared" si="135"/>
        <v/>
      </c>
      <c r="CH497" s="32">
        <v>492</v>
      </c>
      <c r="CI497" s="32" t="s">
        <v>6</v>
      </c>
      <c r="CJ497" s="32" t="str">
        <f t="shared" si="136"/>
        <v/>
      </c>
      <c r="CK497" s="32" t="str">
        <f t="shared" si="137"/>
        <v/>
      </c>
      <c r="CL497" s="32" t="str">
        <f t="shared" si="138"/>
        <v/>
      </c>
      <c r="CM497" s="32" t="str">
        <f t="shared" si="139"/>
        <v/>
      </c>
      <c r="CN497" s="32" t="str">
        <f t="shared" si="140"/>
        <v/>
      </c>
    </row>
    <row r="498" spans="71:92" x14ac:dyDescent="0.3">
      <c r="BS498" s="32" t="str">
        <f>IF(Kiadasi_kiseroiv!$K$2=BT498,BV498,"")</f>
        <v/>
      </c>
      <c r="BT498" s="34" t="str">
        <f t="shared" si="141"/>
        <v/>
      </c>
      <c r="BU498" s="32" t="str">
        <f t="shared" si="130"/>
        <v/>
      </c>
      <c r="BV498" s="32" t="str">
        <f t="shared" si="142"/>
        <v/>
      </c>
      <c r="BW498" s="32" t="str">
        <f t="shared" si="131"/>
        <v/>
      </c>
      <c r="BX498" s="32" t="str">
        <f t="shared" si="143"/>
        <v/>
      </c>
      <c r="BY498" s="32" t="str">
        <f t="shared" si="144"/>
        <v/>
      </c>
      <c r="BZ498" s="32" t="str">
        <f t="shared" si="145"/>
        <v/>
      </c>
      <c r="CA498" s="32" t="str">
        <f t="shared" si="146"/>
        <v/>
      </c>
      <c r="CB498" s="33">
        <f>IF(COUNTIF($CD$7:CD498,CD498)=1,CD498,CD498+COUNTIF($CD$6:CD497,CD498))</f>
        <v>55644</v>
      </c>
      <c r="CC498" s="34">
        <f t="shared" si="132"/>
        <v>55153</v>
      </c>
      <c r="CD498" s="32">
        <f t="shared" si="147"/>
        <v>55153</v>
      </c>
      <c r="CE498" s="32">
        <f t="shared" si="133"/>
        <v>0</v>
      </c>
      <c r="CF498" s="32">
        <f t="shared" si="134"/>
        <v>0</v>
      </c>
      <c r="CG498" s="32" t="str">
        <f t="shared" si="135"/>
        <v/>
      </c>
      <c r="CH498" s="32">
        <v>493</v>
      </c>
      <c r="CI498" s="32" t="s">
        <v>6</v>
      </c>
      <c r="CJ498" s="32" t="str">
        <f t="shared" si="136"/>
        <v/>
      </c>
      <c r="CK498" s="32" t="str">
        <f t="shared" si="137"/>
        <v/>
      </c>
      <c r="CL498" s="32" t="str">
        <f t="shared" si="138"/>
        <v/>
      </c>
      <c r="CM498" s="32" t="str">
        <f t="shared" si="139"/>
        <v/>
      </c>
      <c r="CN498" s="32" t="str">
        <f t="shared" si="140"/>
        <v/>
      </c>
    </row>
    <row r="499" spans="71:92" x14ac:dyDescent="0.3">
      <c r="BS499" s="32" t="str">
        <f>IF(Kiadasi_kiseroiv!$K$2=BT499,BV499,"")</f>
        <v/>
      </c>
      <c r="BT499" s="34" t="str">
        <f t="shared" si="141"/>
        <v/>
      </c>
      <c r="BU499" s="32" t="str">
        <f t="shared" si="130"/>
        <v/>
      </c>
      <c r="BV499" s="32" t="str">
        <f t="shared" si="142"/>
        <v/>
      </c>
      <c r="BW499" s="32" t="str">
        <f t="shared" si="131"/>
        <v/>
      </c>
      <c r="BX499" s="32" t="str">
        <f t="shared" si="143"/>
        <v/>
      </c>
      <c r="BY499" s="32" t="str">
        <f t="shared" si="144"/>
        <v/>
      </c>
      <c r="BZ499" s="32" t="str">
        <f t="shared" si="145"/>
        <v/>
      </c>
      <c r="CA499" s="32" t="str">
        <f t="shared" si="146"/>
        <v/>
      </c>
      <c r="CB499" s="33">
        <f>IF(COUNTIF($CD$7:CD499,CD499)=1,CD499,CD499+COUNTIF($CD$6:CD498,CD499))</f>
        <v>55645</v>
      </c>
      <c r="CC499" s="34">
        <f t="shared" si="132"/>
        <v>55153</v>
      </c>
      <c r="CD499" s="32">
        <f t="shared" si="147"/>
        <v>55153</v>
      </c>
      <c r="CE499" s="32">
        <f t="shared" si="133"/>
        <v>0</v>
      </c>
      <c r="CF499" s="32">
        <f t="shared" si="134"/>
        <v>0</v>
      </c>
      <c r="CG499" s="32" t="str">
        <f t="shared" si="135"/>
        <v/>
      </c>
      <c r="CH499" s="32">
        <v>494</v>
      </c>
      <c r="CI499" s="32" t="s">
        <v>6</v>
      </c>
      <c r="CJ499" s="32" t="str">
        <f t="shared" si="136"/>
        <v/>
      </c>
      <c r="CK499" s="32" t="str">
        <f t="shared" si="137"/>
        <v/>
      </c>
      <c r="CL499" s="32" t="str">
        <f t="shared" si="138"/>
        <v/>
      </c>
      <c r="CM499" s="32" t="str">
        <f t="shared" si="139"/>
        <v/>
      </c>
      <c r="CN499" s="32" t="str">
        <f t="shared" si="140"/>
        <v/>
      </c>
    </row>
    <row r="500" spans="71:92" x14ac:dyDescent="0.3">
      <c r="BS500" s="32" t="str">
        <f>IF(Kiadasi_kiseroiv!$K$2=BT500,BV500,"")</f>
        <v/>
      </c>
      <c r="BT500" s="34" t="str">
        <f t="shared" si="141"/>
        <v/>
      </c>
      <c r="BU500" s="32" t="str">
        <f t="shared" si="130"/>
        <v/>
      </c>
      <c r="BV500" s="32" t="str">
        <f t="shared" si="142"/>
        <v/>
      </c>
      <c r="BW500" s="32" t="str">
        <f t="shared" si="131"/>
        <v/>
      </c>
      <c r="BX500" s="32" t="str">
        <f t="shared" si="143"/>
        <v/>
      </c>
      <c r="BY500" s="32" t="str">
        <f t="shared" si="144"/>
        <v/>
      </c>
      <c r="BZ500" s="32" t="str">
        <f t="shared" si="145"/>
        <v/>
      </c>
      <c r="CA500" s="32" t="str">
        <f t="shared" si="146"/>
        <v/>
      </c>
      <c r="CB500" s="33">
        <f>IF(COUNTIF($CD$7:CD500,CD500)=1,CD500,CD500+COUNTIF($CD$6:CD499,CD500))</f>
        <v>55646</v>
      </c>
      <c r="CC500" s="34">
        <f t="shared" si="132"/>
        <v>55153</v>
      </c>
      <c r="CD500" s="32">
        <f t="shared" si="147"/>
        <v>55153</v>
      </c>
      <c r="CE500" s="32">
        <f t="shared" si="133"/>
        <v>0</v>
      </c>
      <c r="CF500" s="32">
        <f t="shared" si="134"/>
        <v>0</v>
      </c>
      <c r="CG500" s="32" t="str">
        <f t="shared" si="135"/>
        <v/>
      </c>
      <c r="CH500" s="32">
        <v>495</v>
      </c>
      <c r="CI500" s="32" t="s">
        <v>6</v>
      </c>
      <c r="CJ500" s="32" t="str">
        <f t="shared" si="136"/>
        <v/>
      </c>
      <c r="CK500" s="32" t="str">
        <f t="shared" si="137"/>
        <v/>
      </c>
      <c r="CL500" s="32" t="str">
        <f t="shared" si="138"/>
        <v/>
      </c>
      <c r="CM500" s="32" t="str">
        <f t="shared" si="139"/>
        <v/>
      </c>
      <c r="CN500" s="32" t="str">
        <f t="shared" si="140"/>
        <v/>
      </c>
    </row>
    <row r="501" spans="71:92" x14ac:dyDescent="0.3">
      <c r="BS501" s="32" t="str">
        <f>IF(Kiadasi_kiseroiv!$K$2=BT501,BV501,"")</f>
        <v/>
      </c>
      <c r="BT501" s="34" t="str">
        <f t="shared" si="141"/>
        <v/>
      </c>
      <c r="BU501" s="32" t="str">
        <f t="shared" si="130"/>
        <v/>
      </c>
      <c r="BV501" s="32" t="str">
        <f t="shared" si="142"/>
        <v/>
      </c>
      <c r="BW501" s="32" t="str">
        <f t="shared" si="131"/>
        <v/>
      </c>
      <c r="BX501" s="32" t="str">
        <f t="shared" si="143"/>
        <v/>
      </c>
      <c r="BY501" s="32" t="str">
        <f t="shared" si="144"/>
        <v/>
      </c>
      <c r="BZ501" s="32" t="str">
        <f t="shared" si="145"/>
        <v/>
      </c>
      <c r="CA501" s="32" t="str">
        <f t="shared" si="146"/>
        <v/>
      </c>
      <c r="CB501" s="33">
        <f>IF(COUNTIF($CD$7:CD501,CD501)=1,CD501,CD501+COUNTIF($CD$6:CD500,CD501))</f>
        <v>55647</v>
      </c>
      <c r="CC501" s="34">
        <f t="shared" si="132"/>
        <v>55153</v>
      </c>
      <c r="CD501" s="32">
        <f t="shared" si="147"/>
        <v>55153</v>
      </c>
      <c r="CE501" s="32">
        <f t="shared" si="133"/>
        <v>0</v>
      </c>
      <c r="CF501" s="32">
        <f t="shared" si="134"/>
        <v>0</v>
      </c>
      <c r="CG501" s="32" t="str">
        <f t="shared" si="135"/>
        <v/>
      </c>
      <c r="CH501" s="32">
        <v>496</v>
      </c>
      <c r="CI501" s="32" t="s">
        <v>6</v>
      </c>
      <c r="CJ501" s="32" t="str">
        <f t="shared" si="136"/>
        <v/>
      </c>
      <c r="CK501" s="32" t="str">
        <f t="shared" si="137"/>
        <v/>
      </c>
      <c r="CL501" s="32" t="str">
        <f t="shared" si="138"/>
        <v/>
      </c>
      <c r="CM501" s="32" t="str">
        <f t="shared" si="139"/>
        <v/>
      </c>
      <c r="CN501" s="32" t="str">
        <f t="shared" si="140"/>
        <v/>
      </c>
    </row>
    <row r="502" spans="71:92" x14ac:dyDescent="0.3">
      <c r="BS502" s="32" t="str">
        <f>IF(Kiadasi_kiseroiv!$K$2=BT502,BV502,"")</f>
        <v/>
      </c>
      <c r="BT502" s="34" t="str">
        <f t="shared" si="141"/>
        <v/>
      </c>
      <c r="BU502" s="32" t="str">
        <f t="shared" si="130"/>
        <v/>
      </c>
      <c r="BV502" s="32" t="str">
        <f t="shared" si="142"/>
        <v/>
      </c>
      <c r="BW502" s="32" t="str">
        <f t="shared" si="131"/>
        <v/>
      </c>
      <c r="BX502" s="32" t="str">
        <f t="shared" si="143"/>
        <v/>
      </c>
      <c r="BY502" s="32" t="str">
        <f t="shared" si="144"/>
        <v/>
      </c>
      <c r="BZ502" s="32" t="str">
        <f t="shared" si="145"/>
        <v/>
      </c>
      <c r="CA502" s="32" t="str">
        <f t="shared" si="146"/>
        <v/>
      </c>
      <c r="CB502" s="33">
        <f>IF(COUNTIF($CD$7:CD502,CD502)=1,CD502,CD502+COUNTIF($CD$6:CD501,CD502))</f>
        <v>55648</v>
      </c>
      <c r="CC502" s="34">
        <f t="shared" si="132"/>
        <v>55153</v>
      </c>
      <c r="CD502" s="32">
        <f t="shared" si="147"/>
        <v>55153</v>
      </c>
      <c r="CE502" s="32">
        <f t="shared" si="133"/>
        <v>0</v>
      </c>
      <c r="CF502" s="32">
        <f t="shared" si="134"/>
        <v>0</v>
      </c>
      <c r="CG502" s="32" t="str">
        <f t="shared" si="135"/>
        <v/>
      </c>
      <c r="CH502" s="32">
        <v>497</v>
      </c>
      <c r="CI502" s="32" t="s">
        <v>6</v>
      </c>
      <c r="CJ502" s="32" t="str">
        <f t="shared" si="136"/>
        <v/>
      </c>
      <c r="CK502" s="32" t="str">
        <f t="shared" si="137"/>
        <v/>
      </c>
      <c r="CL502" s="32" t="str">
        <f t="shared" si="138"/>
        <v/>
      </c>
      <c r="CM502" s="32" t="str">
        <f t="shared" si="139"/>
        <v/>
      </c>
      <c r="CN502" s="32" t="str">
        <f t="shared" si="140"/>
        <v/>
      </c>
    </row>
    <row r="503" spans="71:92" x14ac:dyDescent="0.3">
      <c r="BS503" s="32" t="str">
        <f>IF(Kiadasi_kiseroiv!$K$2=BT503,BV503,"")</f>
        <v/>
      </c>
      <c r="BT503" s="34" t="str">
        <f t="shared" si="141"/>
        <v/>
      </c>
      <c r="BU503" s="32" t="str">
        <f t="shared" si="130"/>
        <v/>
      </c>
      <c r="BV503" s="32" t="str">
        <f t="shared" si="142"/>
        <v/>
      </c>
      <c r="BW503" s="32" t="str">
        <f t="shared" si="131"/>
        <v/>
      </c>
      <c r="BX503" s="32" t="str">
        <f t="shared" si="143"/>
        <v/>
      </c>
      <c r="BY503" s="32" t="str">
        <f t="shared" si="144"/>
        <v/>
      </c>
      <c r="BZ503" s="32" t="str">
        <f t="shared" si="145"/>
        <v/>
      </c>
      <c r="CA503" s="32" t="str">
        <f t="shared" si="146"/>
        <v/>
      </c>
      <c r="CB503" s="33">
        <f>IF(COUNTIF($CD$7:CD503,CD503)=1,CD503,CD503+COUNTIF($CD$6:CD502,CD503))</f>
        <v>55649</v>
      </c>
      <c r="CC503" s="34">
        <f t="shared" si="132"/>
        <v>55153</v>
      </c>
      <c r="CD503" s="32">
        <f t="shared" si="147"/>
        <v>55153</v>
      </c>
      <c r="CE503" s="32">
        <f t="shared" si="133"/>
        <v>0</v>
      </c>
      <c r="CF503" s="32">
        <f t="shared" si="134"/>
        <v>0</v>
      </c>
      <c r="CG503" s="32" t="str">
        <f t="shared" si="135"/>
        <v/>
      </c>
      <c r="CH503" s="32">
        <v>498</v>
      </c>
      <c r="CI503" s="32" t="s">
        <v>6</v>
      </c>
      <c r="CJ503" s="32" t="str">
        <f t="shared" si="136"/>
        <v/>
      </c>
      <c r="CK503" s="32" t="str">
        <f t="shared" si="137"/>
        <v/>
      </c>
      <c r="CL503" s="32" t="str">
        <f t="shared" si="138"/>
        <v/>
      </c>
      <c r="CM503" s="32" t="str">
        <f t="shared" si="139"/>
        <v/>
      </c>
      <c r="CN503" s="32" t="str">
        <f t="shared" si="140"/>
        <v/>
      </c>
    </row>
    <row r="504" spans="71:92" x14ac:dyDescent="0.3">
      <c r="BS504" s="32" t="str">
        <f>IF(Kiadasi_kiseroiv!$K$2=BT504,BV504,"")</f>
        <v/>
      </c>
      <c r="BT504" s="34" t="str">
        <f t="shared" si="141"/>
        <v/>
      </c>
      <c r="BU504" s="32" t="str">
        <f t="shared" si="130"/>
        <v/>
      </c>
      <c r="BV504" s="32" t="str">
        <f t="shared" si="142"/>
        <v/>
      </c>
      <c r="BW504" s="32" t="str">
        <f t="shared" si="131"/>
        <v/>
      </c>
      <c r="BX504" s="32" t="str">
        <f t="shared" si="143"/>
        <v/>
      </c>
      <c r="BY504" s="32" t="str">
        <f t="shared" si="144"/>
        <v/>
      </c>
      <c r="BZ504" s="32" t="str">
        <f t="shared" si="145"/>
        <v/>
      </c>
      <c r="CA504" s="32" t="str">
        <f t="shared" si="146"/>
        <v/>
      </c>
      <c r="CB504" s="33">
        <f>IF(COUNTIF($CD$7:CD504,CD504)=1,CD504,CD504+COUNTIF($CD$6:CD503,CD504))</f>
        <v>55650</v>
      </c>
      <c r="CC504" s="34">
        <f t="shared" si="132"/>
        <v>55153</v>
      </c>
      <c r="CD504" s="32">
        <f t="shared" si="147"/>
        <v>55153</v>
      </c>
      <c r="CE504" s="32">
        <f t="shared" si="133"/>
        <v>0</v>
      </c>
      <c r="CF504" s="32">
        <f t="shared" si="134"/>
        <v>0</v>
      </c>
      <c r="CG504" s="32" t="str">
        <f t="shared" si="135"/>
        <v/>
      </c>
      <c r="CH504" s="32">
        <v>499</v>
      </c>
      <c r="CI504" s="32" t="s">
        <v>6</v>
      </c>
      <c r="CJ504" s="32" t="str">
        <f t="shared" si="136"/>
        <v/>
      </c>
      <c r="CK504" s="32" t="str">
        <f t="shared" si="137"/>
        <v/>
      </c>
      <c r="CL504" s="32" t="str">
        <f t="shared" si="138"/>
        <v/>
      </c>
      <c r="CM504" s="32" t="str">
        <f t="shared" si="139"/>
        <v/>
      </c>
      <c r="CN504" s="32" t="str">
        <f t="shared" si="140"/>
        <v/>
      </c>
    </row>
    <row r="505" spans="71:92" x14ac:dyDescent="0.3">
      <c r="BS505" s="32" t="str">
        <f>IF(Kiadasi_kiseroiv!$K$2=BT505,BV505,"")</f>
        <v/>
      </c>
      <c r="BT505" s="34" t="str">
        <f t="shared" si="141"/>
        <v/>
      </c>
      <c r="BU505" s="32" t="str">
        <f t="shared" si="130"/>
        <v/>
      </c>
      <c r="BV505" s="32" t="str">
        <f t="shared" si="142"/>
        <v/>
      </c>
      <c r="BW505" s="32" t="str">
        <f t="shared" si="131"/>
        <v/>
      </c>
      <c r="BX505" s="32" t="str">
        <f t="shared" si="143"/>
        <v/>
      </c>
      <c r="BY505" s="32" t="str">
        <f t="shared" si="144"/>
        <v/>
      </c>
      <c r="BZ505" s="32" t="str">
        <f t="shared" si="145"/>
        <v/>
      </c>
      <c r="CA505" s="32" t="str">
        <f t="shared" si="146"/>
        <v/>
      </c>
      <c r="CB505" s="33">
        <f>IF(COUNTIF($CD$7:CD505,CD505)=1,CD505,CD505+COUNTIF($CD$6:CD504,CD505))</f>
        <v>55651</v>
      </c>
      <c r="CC505" s="34">
        <f t="shared" si="132"/>
        <v>55153</v>
      </c>
      <c r="CD505" s="32">
        <f t="shared" si="147"/>
        <v>55153</v>
      </c>
      <c r="CE505" s="32">
        <f t="shared" si="133"/>
        <v>0</v>
      </c>
      <c r="CF505" s="32">
        <f t="shared" si="134"/>
        <v>0</v>
      </c>
      <c r="CG505" s="32" t="str">
        <f t="shared" si="135"/>
        <v/>
      </c>
      <c r="CH505" s="32">
        <v>500</v>
      </c>
      <c r="CI505" s="32" t="s">
        <v>6</v>
      </c>
      <c r="CJ505" s="32" t="str">
        <f t="shared" si="136"/>
        <v/>
      </c>
      <c r="CK505" s="32" t="str">
        <f t="shared" si="137"/>
        <v/>
      </c>
      <c r="CL505" s="32" t="str">
        <f t="shared" si="138"/>
        <v/>
      </c>
      <c r="CM505" s="32" t="str">
        <f t="shared" si="139"/>
        <v/>
      </c>
      <c r="CN505" s="32" t="str">
        <f t="shared" si="140"/>
        <v/>
      </c>
    </row>
    <row r="506" spans="71:92" x14ac:dyDescent="0.3">
      <c r="BS506" s="32" t="str">
        <f>IF(Kiadasi_kiseroiv!$K$2=BT506,BV506,"")</f>
        <v/>
      </c>
      <c r="BT506" s="34" t="str">
        <f t="shared" si="141"/>
        <v/>
      </c>
      <c r="BU506" s="32" t="str">
        <f t="shared" si="130"/>
        <v/>
      </c>
      <c r="BV506" s="32" t="str">
        <f t="shared" si="142"/>
        <v/>
      </c>
      <c r="BW506" s="32" t="str">
        <f t="shared" si="131"/>
        <v/>
      </c>
      <c r="BX506" s="32" t="str">
        <f t="shared" si="143"/>
        <v/>
      </c>
      <c r="BY506" s="32" t="str">
        <f t="shared" si="144"/>
        <v/>
      </c>
      <c r="BZ506" s="32" t="str">
        <f t="shared" si="145"/>
        <v/>
      </c>
      <c r="CA506" s="32" t="str">
        <f t="shared" si="146"/>
        <v/>
      </c>
      <c r="CB506" s="33">
        <f>IF(COUNTIF($CD$7:CD506,CD506)=1,CD506,CD506+COUNTIF($CD$6:CD505,CD506))</f>
        <v>55652</v>
      </c>
      <c r="CC506" s="34">
        <f t="shared" si="132"/>
        <v>55153</v>
      </c>
      <c r="CD506" s="32">
        <f t="shared" si="147"/>
        <v>55153</v>
      </c>
      <c r="CE506" s="32">
        <f t="shared" si="133"/>
        <v>0</v>
      </c>
      <c r="CF506" s="32">
        <f t="shared" si="134"/>
        <v>0</v>
      </c>
      <c r="CG506" s="32" t="str">
        <f t="shared" si="135"/>
        <v/>
      </c>
      <c r="CH506" s="32">
        <v>501</v>
      </c>
      <c r="CI506" s="32" t="s">
        <v>6</v>
      </c>
      <c r="CJ506" s="32" t="str">
        <f t="shared" si="136"/>
        <v/>
      </c>
      <c r="CK506" s="32" t="str">
        <f t="shared" si="137"/>
        <v/>
      </c>
      <c r="CL506" s="32" t="str">
        <f t="shared" si="138"/>
        <v/>
      </c>
      <c r="CM506" s="32" t="str">
        <f t="shared" si="139"/>
        <v/>
      </c>
      <c r="CN506" s="32" t="str">
        <f t="shared" si="140"/>
        <v/>
      </c>
    </row>
    <row r="507" spans="71:92" x14ac:dyDescent="0.3">
      <c r="BS507" s="32" t="str">
        <f>IF(Kiadasi_kiseroiv!$K$2=BT507,BV507,"")</f>
        <v/>
      </c>
      <c r="BT507" s="34" t="str">
        <f t="shared" si="141"/>
        <v/>
      </c>
      <c r="BU507" s="32" t="str">
        <f t="shared" si="130"/>
        <v/>
      </c>
      <c r="BV507" s="32" t="str">
        <f t="shared" si="142"/>
        <v/>
      </c>
      <c r="BW507" s="32" t="str">
        <f t="shared" si="131"/>
        <v/>
      </c>
      <c r="BX507" s="32" t="str">
        <f t="shared" si="143"/>
        <v/>
      </c>
      <c r="BY507" s="32" t="str">
        <f t="shared" si="144"/>
        <v/>
      </c>
      <c r="BZ507" s="32" t="str">
        <f t="shared" si="145"/>
        <v/>
      </c>
      <c r="CA507" s="32" t="str">
        <f t="shared" si="146"/>
        <v/>
      </c>
      <c r="CB507" s="33">
        <f>IF(COUNTIF($CD$7:CD507,CD507)=1,CD507,CD507+COUNTIF($CD$6:CD506,CD507))</f>
        <v>55653</v>
      </c>
      <c r="CC507" s="34">
        <f t="shared" si="132"/>
        <v>55153</v>
      </c>
      <c r="CD507" s="32">
        <f t="shared" si="147"/>
        <v>55153</v>
      </c>
      <c r="CE507" s="32">
        <f t="shared" si="133"/>
        <v>0</v>
      </c>
      <c r="CF507" s="32">
        <f t="shared" si="134"/>
        <v>0</v>
      </c>
      <c r="CG507" s="32" t="str">
        <f t="shared" si="135"/>
        <v/>
      </c>
      <c r="CH507" s="32">
        <v>502</v>
      </c>
      <c r="CI507" s="32" t="s">
        <v>6</v>
      </c>
      <c r="CJ507" s="32" t="str">
        <f t="shared" si="136"/>
        <v/>
      </c>
      <c r="CK507" s="32" t="str">
        <f t="shared" si="137"/>
        <v/>
      </c>
      <c r="CL507" s="32" t="str">
        <f t="shared" si="138"/>
        <v/>
      </c>
      <c r="CM507" s="32" t="str">
        <f t="shared" si="139"/>
        <v/>
      </c>
      <c r="CN507" s="32" t="str">
        <f t="shared" si="140"/>
        <v/>
      </c>
    </row>
    <row r="508" spans="71:92" x14ac:dyDescent="0.3">
      <c r="BS508" s="32" t="str">
        <f>IF(Kiadasi_kiseroiv!$K$2=BT508,BV508,"")</f>
        <v/>
      </c>
      <c r="BT508" s="34" t="str">
        <f t="shared" si="141"/>
        <v/>
      </c>
      <c r="BU508" s="32" t="str">
        <f t="shared" si="130"/>
        <v/>
      </c>
      <c r="BV508" s="32" t="str">
        <f t="shared" si="142"/>
        <v/>
      </c>
      <c r="BW508" s="32" t="str">
        <f t="shared" si="131"/>
        <v/>
      </c>
      <c r="BX508" s="32" t="str">
        <f t="shared" si="143"/>
        <v/>
      </c>
      <c r="BY508" s="32" t="str">
        <f t="shared" si="144"/>
        <v/>
      </c>
      <c r="BZ508" s="32" t="str">
        <f t="shared" si="145"/>
        <v/>
      </c>
      <c r="CA508" s="32" t="str">
        <f t="shared" si="146"/>
        <v/>
      </c>
      <c r="CB508" s="33">
        <f>IF(COUNTIF($CD$7:CD508,CD508)=1,CD508,CD508+COUNTIF($CD$6:CD507,CD508))</f>
        <v>55654</v>
      </c>
      <c r="CC508" s="34">
        <f t="shared" si="132"/>
        <v>55153</v>
      </c>
      <c r="CD508" s="32">
        <f t="shared" si="147"/>
        <v>55153</v>
      </c>
      <c r="CE508" s="32">
        <f t="shared" si="133"/>
        <v>0</v>
      </c>
      <c r="CF508" s="32">
        <f t="shared" si="134"/>
        <v>0</v>
      </c>
      <c r="CG508" s="32" t="str">
        <f t="shared" si="135"/>
        <v/>
      </c>
      <c r="CH508" s="32">
        <v>503</v>
      </c>
      <c r="CI508" s="32" t="s">
        <v>6</v>
      </c>
      <c r="CJ508" s="32" t="str">
        <f t="shared" si="136"/>
        <v/>
      </c>
      <c r="CK508" s="32" t="str">
        <f t="shared" si="137"/>
        <v/>
      </c>
      <c r="CL508" s="32" t="str">
        <f t="shared" si="138"/>
        <v/>
      </c>
      <c r="CM508" s="32" t="str">
        <f t="shared" si="139"/>
        <v/>
      </c>
      <c r="CN508" s="32" t="str">
        <f t="shared" si="140"/>
        <v/>
      </c>
    </row>
    <row r="509" spans="71:92" x14ac:dyDescent="0.3">
      <c r="BS509" s="32" t="str">
        <f>IF(Kiadasi_kiseroiv!$K$2=BT509,BV509,"")</f>
        <v/>
      </c>
      <c r="BT509" s="34" t="str">
        <f t="shared" si="141"/>
        <v/>
      </c>
      <c r="BU509" s="32" t="str">
        <f t="shared" si="130"/>
        <v/>
      </c>
      <c r="BV509" s="32" t="str">
        <f t="shared" si="142"/>
        <v/>
      </c>
      <c r="BW509" s="32" t="str">
        <f t="shared" si="131"/>
        <v/>
      </c>
      <c r="BX509" s="32" t="str">
        <f t="shared" si="143"/>
        <v/>
      </c>
      <c r="BY509" s="32" t="str">
        <f t="shared" si="144"/>
        <v/>
      </c>
      <c r="BZ509" s="32" t="str">
        <f t="shared" si="145"/>
        <v/>
      </c>
      <c r="CA509" s="32" t="str">
        <f t="shared" si="146"/>
        <v/>
      </c>
      <c r="CB509" s="33">
        <f>IF(COUNTIF($CD$7:CD509,CD509)=1,CD509,CD509+COUNTIF($CD$6:CD508,CD509))</f>
        <v>55655</v>
      </c>
      <c r="CC509" s="34">
        <f t="shared" si="132"/>
        <v>55153</v>
      </c>
      <c r="CD509" s="32">
        <f t="shared" si="147"/>
        <v>55153</v>
      </c>
      <c r="CE509" s="32">
        <f t="shared" si="133"/>
        <v>0</v>
      </c>
      <c r="CF509" s="32">
        <f t="shared" si="134"/>
        <v>0</v>
      </c>
      <c r="CG509" s="32" t="str">
        <f t="shared" si="135"/>
        <v/>
      </c>
      <c r="CH509" s="32">
        <v>504</v>
      </c>
      <c r="CI509" s="32" t="s">
        <v>6</v>
      </c>
      <c r="CJ509" s="32" t="str">
        <f t="shared" si="136"/>
        <v/>
      </c>
      <c r="CK509" s="32" t="str">
        <f t="shared" si="137"/>
        <v/>
      </c>
      <c r="CL509" s="32" t="str">
        <f t="shared" si="138"/>
        <v/>
      </c>
      <c r="CM509" s="32" t="str">
        <f t="shared" si="139"/>
        <v/>
      </c>
      <c r="CN509" s="32" t="str">
        <f t="shared" si="140"/>
        <v/>
      </c>
    </row>
    <row r="510" spans="71:92" x14ac:dyDescent="0.3">
      <c r="BS510" s="32" t="str">
        <f>IF(Kiadasi_kiseroiv!$K$2=BT510,BV510,"")</f>
        <v/>
      </c>
      <c r="BT510" s="34" t="str">
        <f t="shared" si="141"/>
        <v/>
      </c>
      <c r="BU510" s="32" t="str">
        <f t="shared" si="130"/>
        <v/>
      </c>
      <c r="BV510" s="32" t="str">
        <f t="shared" si="142"/>
        <v/>
      </c>
      <c r="BW510" s="32" t="str">
        <f t="shared" si="131"/>
        <v/>
      </c>
      <c r="BX510" s="32" t="str">
        <f t="shared" si="143"/>
        <v/>
      </c>
      <c r="BY510" s="32" t="str">
        <f t="shared" si="144"/>
        <v/>
      </c>
      <c r="BZ510" s="32" t="str">
        <f t="shared" si="145"/>
        <v/>
      </c>
      <c r="CA510" s="32" t="str">
        <f t="shared" si="146"/>
        <v/>
      </c>
      <c r="CB510" s="33">
        <f>IF(COUNTIF($CD$7:CD510,CD510)=1,CD510,CD510+COUNTIF($CD$6:CD509,CD510))</f>
        <v>55656</v>
      </c>
      <c r="CC510" s="34">
        <f t="shared" si="132"/>
        <v>55153</v>
      </c>
      <c r="CD510" s="32">
        <f t="shared" si="147"/>
        <v>55153</v>
      </c>
      <c r="CE510" s="32">
        <f t="shared" si="133"/>
        <v>0</v>
      </c>
      <c r="CF510" s="32">
        <f t="shared" si="134"/>
        <v>0</v>
      </c>
      <c r="CG510" s="32" t="str">
        <f t="shared" si="135"/>
        <v/>
      </c>
      <c r="CH510" s="32">
        <v>505</v>
      </c>
      <c r="CI510" s="32" t="s">
        <v>6</v>
      </c>
      <c r="CJ510" s="32" t="str">
        <f t="shared" si="136"/>
        <v/>
      </c>
      <c r="CK510" s="32" t="str">
        <f t="shared" si="137"/>
        <v/>
      </c>
      <c r="CL510" s="32" t="str">
        <f t="shared" si="138"/>
        <v/>
      </c>
      <c r="CM510" s="32" t="str">
        <f t="shared" si="139"/>
        <v/>
      </c>
      <c r="CN510" s="32" t="str">
        <f t="shared" si="140"/>
        <v/>
      </c>
    </row>
    <row r="511" spans="71:92" x14ac:dyDescent="0.3">
      <c r="BS511" s="32" t="str">
        <f>IF(Kiadasi_kiseroiv!$K$2=BT511,BV511,"")</f>
        <v/>
      </c>
      <c r="BT511" s="34" t="str">
        <f t="shared" si="141"/>
        <v/>
      </c>
      <c r="BU511" s="32" t="str">
        <f t="shared" si="130"/>
        <v/>
      </c>
      <c r="BV511" s="32" t="str">
        <f t="shared" si="142"/>
        <v/>
      </c>
      <c r="BW511" s="32" t="str">
        <f t="shared" si="131"/>
        <v/>
      </c>
      <c r="BX511" s="32" t="str">
        <f t="shared" si="143"/>
        <v/>
      </c>
      <c r="BY511" s="32" t="str">
        <f t="shared" si="144"/>
        <v/>
      </c>
      <c r="BZ511" s="32" t="str">
        <f t="shared" si="145"/>
        <v/>
      </c>
      <c r="CA511" s="32" t="str">
        <f t="shared" si="146"/>
        <v/>
      </c>
      <c r="CB511" s="33">
        <f>IF(COUNTIF($CD$7:CD511,CD511)=1,CD511,CD511+COUNTIF($CD$6:CD510,CD511))</f>
        <v>55657</v>
      </c>
      <c r="CC511" s="34">
        <f t="shared" si="132"/>
        <v>55153</v>
      </c>
      <c r="CD511" s="32">
        <f t="shared" si="147"/>
        <v>55153</v>
      </c>
      <c r="CE511" s="32">
        <f t="shared" si="133"/>
        <v>0</v>
      </c>
      <c r="CF511" s="32">
        <f t="shared" si="134"/>
        <v>0</v>
      </c>
      <c r="CG511" s="32" t="str">
        <f t="shared" si="135"/>
        <v/>
      </c>
      <c r="CH511" s="32">
        <v>506</v>
      </c>
      <c r="CI511" s="32" t="s">
        <v>6</v>
      </c>
      <c r="CJ511" s="32" t="str">
        <f t="shared" si="136"/>
        <v/>
      </c>
      <c r="CK511" s="32" t="str">
        <f t="shared" si="137"/>
        <v/>
      </c>
      <c r="CL511" s="32" t="str">
        <f t="shared" si="138"/>
        <v/>
      </c>
      <c r="CM511" s="32" t="str">
        <f t="shared" si="139"/>
        <v/>
      </c>
      <c r="CN511" s="32" t="str">
        <f t="shared" si="140"/>
        <v/>
      </c>
    </row>
    <row r="512" spans="71:92" x14ac:dyDescent="0.3">
      <c r="BS512" s="32" t="str">
        <f>IF(Kiadasi_kiseroiv!$K$2=BT512,BV512,"")</f>
        <v/>
      </c>
      <c r="BT512" s="34" t="str">
        <f t="shared" si="141"/>
        <v/>
      </c>
      <c r="BU512" s="32" t="str">
        <f t="shared" si="130"/>
        <v/>
      </c>
      <c r="BV512" s="32" t="str">
        <f t="shared" si="142"/>
        <v/>
      </c>
      <c r="BW512" s="32" t="str">
        <f t="shared" si="131"/>
        <v/>
      </c>
      <c r="BX512" s="32" t="str">
        <f t="shared" si="143"/>
        <v/>
      </c>
      <c r="BY512" s="32" t="str">
        <f t="shared" si="144"/>
        <v/>
      </c>
      <c r="BZ512" s="32" t="str">
        <f t="shared" si="145"/>
        <v/>
      </c>
      <c r="CA512" s="32" t="str">
        <f t="shared" si="146"/>
        <v/>
      </c>
      <c r="CB512" s="33">
        <f>IF(COUNTIF($CD$7:CD512,CD512)=1,CD512,CD512+COUNTIF($CD$6:CD511,CD512))</f>
        <v>55658</v>
      </c>
      <c r="CC512" s="34">
        <f t="shared" si="132"/>
        <v>55153</v>
      </c>
      <c r="CD512" s="32">
        <f t="shared" si="147"/>
        <v>55153</v>
      </c>
      <c r="CE512" s="32">
        <f t="shared" si="133"/>
        <v>0</v>
      </c>
      <c r="CF512" s="32">
        <f t="shared" si="134"/>
        <v>0</v>
      </c>
      <c r="CG512" s="32" t="str">
        <f t="shared" si="135"/>
        <v/>
      </c>
      <c r="CH512" s="32">
        <v>507</v>
      </c>
      <c r="CI512" s="32" t="s">
        <v>6</v>
      </c>
      <c r="CJ512" s="32" t="str">
        <f t="shared" si="136"/>
        <v/>
      </c>
      <c r="CK512" s="32" t="str">
        <f t="shared" si="137"/>
        <v/>
      </c>
      <c r="CL512" s="32" t="str">
        <f t="shared" si="138"/>
        <v/>
      </c>
      <c r="CM512" s="32" t="str">
        <f t="shared" si="139"/>
        <v/>
      </c>
      <c r="CN512" s="32" t="str">
        <f t="shared" si="140"/>
        <v/>
      </c>
    </row>
    <row r="513" spans="71:92" x14ac:dyDescent="0.3">
      <c r="BS513" s="32" t="str">
        <f>IF(Kiadasi_kiseroiv!$K$2=BT513,BV513,"")</f>
        <v/>
      </c>
      <c r="BT513" s="34" t="str">
        <f t="shared" si="141"/>
        <v/>
      </c>
      <c r="BU513" s="32" t="str">
        <f t="shared" si="130"/>
        <v/>
      </c>
      <c r="BV513" s="32" t="str">
        <f t="shared" si="142"/>
        <v/>
      </c>
      <c r="BW513" s="32" t="str">
        <f t="shared" si="131"/>
        <v/>
      </c>
      <c r="BX513" s="32" t="str">
        <f t="shared" si="143"/>
        <v/>
      </c>
      <c r="BY513" s="32" t="str">
        <f t="shared" si="144"/>
        <v/>
      </c>
      <c r="BZ513" s="32" t="str">
        <f t="shared" si="145"/>
        <v/>
      </c>
      <c r="CA513" s="32" t="str">
        <f t="shared" si="146"/>
        <v/>
      </c>
      <c r="CB513" s="33">
        <f>IF(COUNTIF($CD$7:CD513,CD513)=1,CD513,CD513+COUNTIF($CD$6:CD512,CD513))</f>
        <v>55659</v>
      </c>
      <c r="CC513" s="34">
        <f t="shared" si="132"/>
        <v>55153</v>
      </c>
      <c r="CD513" s="32">
        <f t="shared" si="147"/>
        <v>55153</v>
      </c>
      <c r="CE513" s="32">
        <f t="shared" si="133"/>
        <v>0</v>
      </c>
      <c r="CF513" s="32">
        <f t="shared" si="134"/>
        <v>0</v>
      </c>
      <c r="CG513" s="32" t="str">
        <f t="shared" si="135"/>
        <v/>
      </c>
      <c r="CH513" s="32">
        <v>508</v>
      </c>
      <c r="CI513" s="32" t="s">
        <v>6</v>
      </c>
      <c r="CJ513" s="32" t="str">
        <f t="shared" si="136"/>
        <v/>
      </c>
      <c r="CK513" s="32" t="str">
        <f t="shared" si="137"/>
        <v/>
      </c>
      <c r="CL513" s="32" t="str">
        <f t="shared" si="138"/>
        <v/>
      </c>
      <c r="CM513" s="32" t="str">
        <f t="shared" si="139"/>
        <v/>
      </c>
      <c r="CN513" s="32" t="str">
        <f t="shared" si="140"/>
        <v/>
      </c>
    </row>
    <row r="514" spans="71:92" x14ac:dyDescent="0.3">
      <c r="BS514" s="32" t="str">
        <f>IF(Kiadasi_kiseroiv!$K$2=BT514,BV514,"")</f>
        <v/>
      </c>
      <c r="BT514" s="34" t="str">
        <f t="shared" si="141"/>
        <v/>
      </c>
      <c r="BU514" s="32" t="str">
        <f t="shared" si="130"/>
        <v/>
      </c>
      <c r="BV514" s="32" t="str">
        <f t="shared" si="142"/>
        <v/>
      </c>
      <c r="BW514" s="32" t="str">
        <f t="shared" si="131"/>
        <v/>
      </c>
      <c r="BX514" s="32" t="str">
        <f t="shared" si="143"/>
        <v/>
      </c>
      <c r="BY514" s="32" t="str">
        <f t="shared" si="144"/>
        <v/>
      </c>
      <c r="BZ514" s="32" t="str">
        <f t="shared" si="145"/>
        <v/>
      </c>
      <c r="CA514" s="32" t="str">
        <f t="shared" si="146"/>
        <v/>
      </c>
      <c r="CB514" s="33">
        <f>IF(COUNTIF($CD$7:CD514,CD514)=1,CD514,CD514+COUNTIF($CD$6:CD513,CD514))</f>
        <v>55660</v>
      </c>
      <c r="CC514" s="34">
        <f t="shared" si="132"/>
        <v>55153</v>
      </c>
      <c r="CD514" s="32">
        <f t="shared" si="147"/>
        <v>55153</v>
      </c>
      <c r="CE514" s="32">
        <f t="shared" si="133"/>
        <v>0</v>
      </c>
      <c r="CF514" s="32">
        <f t="shared" si="134"/>
        <v>0</v>
      </c>
      <c r="CG514" s="32" t="str">
        <f t="shared" si="135"/>
        <v/>
      </c>
      <c r="CH514" s="32">
        <v>509</v>
      </c>
      <c r="CI514" s="32" t="s">
        <v>6</v>
      </c>
      <c r="CJ514" s="32" t="str">
        <f t="shared" si="136"/>
        <v/>
      </c>
      <c r="CK514" s="32" t="str">
        <f t="shared" si="137"/>
        <v/>
      </c>
      <c r="CL514" s="32" t="str">
        <f t="shared" si="138"/>
        <v/>
      </c>
      <c r="CM514" s="32" t="str">
        <f t="shared" si="139"/>
        <v/>
      </c>
      <c r="CN514" s="32" t="str">
        <f t="shared" si="140"/>
        <v/>
      </c>
    </row>
    <row r="515" spans="71:92" x14ac:dyDescent="0.3">
      <c r="BS515" s="32" t="str">
        <f>IF(Kiadasi_kiseroiv!$K$2=BT515,BV515,"")</f>
        <v/>
      </c>
      <c r="BT515" s="34" t="str">
        <f t="shared" si="141"/>
        <v/>
      </c>
      <c r="BU515" s="32" t="str">
        <f t="shared" si="130"/>
        <v/>
      </c>
      <c r="BV515" s="32" t="str">
        <f t="shared" si="142"/>
        <v/>
      </c>
      <c r="BW515" s="32" t="str">
        <f t="shared" si="131"/>
        <v/>
      </c>
      <c r="BX515" s="32" t="str">
        <f t="shared" si="143"/>
        <v/>
      </c>
      <c r="BY515" s="32" t="str">
        <f t="shared" si="144"/>
        <v/>
      </c>
      <c r="BZ515" s="32" t="str">
        <f t="shared" si="145"/>
        <v/>
      </c>
      <c r="CA515" s="32" t="str">
        <f t="shared" si="146"/>
        <v/>
      </c>
      <c r="CB515" s="33">
        <f>IF(COUNTIF($CD$7:CD515,CD515)=1,CD515,CD515+COUNTIF($CD$6:CD514,CD515))</f>
        <v>55661</v>
      </c>
      <c r="CC515" s="34">
        <f t="shared" si="132"/>
        <v>55153</v>
      </c>
      <c r="CD515" s="32">
        <f t="shared" si="147"/>
        <v>55153</v>
      </c>
      <c r="CE515" s="32">
        <f t="shared" si="133"/>
        <v>0</v>
      </c>
      <c r="CF515" s="32">
        <f t="shared" si="134"/>
        <v>0</v>
      </c>
      <c r="CG515" s="32" t="str">
        <f t="shared" si="135"/>
        <v/>
      </c>
      <c r="CH515" s="32">
        <v>510</v>
      </c>
      <c r="CI515" s="32" t="s">
        <v>6</v>
      </c>
      <c r="CJ515" s="32" t="str">
        <f t="shared" si="136"/>
        <v/>
      </c>
      <c r="CK515" s="32" t="str">
        <f t="shared" si="137"/>
        <v/>
      </c>
      <c r="CL515" s="32" t="str">
        <f t="shared" si="138"/>
        <v/>
      </c>
      <c r="CM515" s="32" t="str">
        <f t="shared" si="139"/>
        <v/>
      </c>
      <c r="CN515" s="32" t="str">
        <f t="shared" si="140"/>
        <v/>
      </c>
    </row>
    <row r="516" spans="71:92" x14ac:dyDescent="0.3">
      <c r="BS516" s="32" t="str">
        <f>IF(Kiadasi_kiseroiv!$K$2=BT516,BV516,"")</f>
        <v/>
      </c>
      <c r="BT516" s="34" t="str">
        <f t="shared" si="141"/>
        <v/>
      </c>
      <c r="BU516" s="32" t="str">
        <f t="shared" si="130"/>
        <v/>
      </c>
      <c r="BV516" s="32" t="str">
        <f t="shared" si="142"/>
        <v/>
      </c>
      <c r="BW516" s="32" t="str">
        <f t="shared" si="131"/>
        <v/>
      </c>
      <c r="BX516" s="32" t="str">
        <f t="shared" si="143"/>
        <v/>
      </c>
      <c r="BY516" s="32" t="str">
        <f t="shared" si="144"/>
        <v/>
      </c>
      <c r="BZ516" s="32" t="str">
        <f t="shared" si="145"/>
        <v/>
      </c>
      <c r="CA516" s="32" t="str">
        <f t="shared" si="146"/>
        <v/>
      </c>
      <c r="CB516" s="33">
        <f>IF(COUNTIF($CD$7:CD516,CD516)=1,CD516,CD516+COUNTIF($CD$6:CD515,CD516))</f>
        <v>55662</v>
      </c>
      <c r="CC516" s="34">
        <f t="shared" si="132"/>
        <v>55153</v>
      </c>
      <c r="CD516" s="32">
        <f t="shared" si="147"/>
        <v>55153</v>
      </c>
      <c r="CE516" s="32">
        <f t="shared" si="133"/>
        <v>0</v>
      </c>
      <c r="CF516" s="32">
        <f t="shared" si="134"/>
        <v>0</v>
      </c>
      <c r="CG516" s="32" t="str">
        <f t="shared" si="135"/>
        <v/>
      </c>
      <c r="CH516" s="32">
        <v>511</v>
      </c>
      <c r="CI516" s="32" t="s">
        <v>6</v>
      </c>
      <c r="CJ516" s="32" t="str">
        <f t="shared" si="136"/>
        <v/>
      </c>
      <c r="CK516" s="32" t="str">
        <f t="shared" si="137"/>
        <v/>
      </c>
      <c r="CL516" s="32" t="str">
        <f t="shared" si="138"/>
        <v/>
      </c>
      <c r="CM516" s="32" t="str">
        <f t="shared" si="139"/>
        <v/>
      </c>
      <c r="CN516" s="32" t="str">
        <f t="shared" si="140"/>
        <v/>
      </c>
    </row>
    <row r="517" spans="71:92" x14ac:dyDescent="0.3">
      <c r="BS517" s="32" t="str">
        <f>IF(Kiadasi_kiseroiv!$K$2=BT517,BV517,"")</f>
        <v/>
      </c>
      <c r="BT517" s="34" t="str">
        <f t="shared" si="141"/>
        <v/>
      </c>
      <c r="BU517" s="32" t="str">
        <f t="shared" si="130"/>
        <v/>
      </c>
      <c r="BV517" s="32" t="str">
        <f t="shared" si="142"/>
        <v/>
      </c>
      <c r="BW517" s="32" t="str">
        <f t="shared" si="131"/>
        <v/>
      </c>
      <c r="BX517" s="32" t="str">
        <f t="shared" si="143"/>
        <v/>
      </c>
      <c r="BY517" s="32" t="str">
        <f t="shared" si="144"/>
        <v/>
      </c>
      <c r="BZ517" s="32" t="str">
        <f t="shared" si="145"/>
        <v/>
      </c>
      <c r="CA517" s="32" t="str">
        <f t="shared" si="146"/>
        <v/>
      </c>
      <c r="CB517" s="33">
        <f>IF(COUNTIF($CD$7:CD517,CD517)=1,CD517,CD517+COUNTIF($CD$6:CD516,CD517))</f>
        <v>55663</v>
      </c>
      <c r="CC517" s="34">
        <f t="shared" si="132"/>
        <v>55153</v>
      </c>
      <c r="CD517" s="32">
        <f t="shared" si="147"/>
        <v>55153</v>
      </c>
      <c r="CE517" s="32">
        <f t="shared" si="133"/>
        <v>0</v>
      </c>
      <c r="CF517" s="32">
        <f t="shared" si="134"/>
        <v>0</v>
      </c>
      <c r="CG517" s="32" t="str">
        <f t="shared" si="135"/>
        <v/>
      </c>
      <c r="CH517" s="32">
        <v>512</v>
      </c>
      <c r="CI517" s="32" t="s">
        <v>6</v>
      </c>
      <c r="CJ517" s="32" t="str">
        <f t="shared" si="136"/>
        <v/>
      </c>
      <c r="CK517" s="32" t="str">
        <f t="shared" si="137"/>
        <v/>
      </c>
      <c r="CL517" s="32" t="str">
        <f t="shared" si="138"/>
        <v/>
      </c>
      <c r="CM517" s="32" t="str">
        <f t="shared" si="139"/>
        <v/>
      </c>
      <c r="CN517" s="32" t="str">
        <f t="shared" si="140"/>
        <v/>
      </c>
    </row>
    <row r="518" spans="71:92" x14ac:dyDescent="0.3">
      <c r="BS518" s="32" t="str">
        <f>IF(Kiadasi_kiseroiv!$K$2=BT518,BV518,"")</f>
        <v/>
      </c>
      <c r="BT518" s="34" t="str">
        <f t="shared" si="141"/>
        <v/>
      </c>
      <c r="BU518" s="32" t="str">
        <f t="shared" si="130"/>
        <v/>
      </c>
      <c r="BV518" s="32" t="str">
        <f t="shared" si="142"/>
        <v/>
      </c>
      <c r="BW518" s="32" t="str">
        <f t="shared" si="131"/>
        <v/>
      </c>
      <c r="BX518" s="32" t="str">
        <f t="shared" si="143"/>
        <v/>
      </c>
      <c r="BY518" s="32" t="str">
        <f t="shared" si="144"/>
        <v/>
      </c>
      <c r="BZ518" s="32" t="str">
        <f t="shared" si="145"/>
        <v/>
      </c>
      <c r="CA518" s="32" t="str">
        <f t="shared" si="146"/>
        <v/>
      </c>
      <c r="CB518" s="33">
        <f>IF(COUNTIF($CD$7:CD518,CD518)=1,CD518,CD518+COUNTIF($CD$6:CD517,CD518))</f>
        <v>55664</v>
      </c>
      <c r="CC518" s="34">
        <f t="shared" si="132"/>
        <v>55153</v>
      </c>
      <c r="CD518" s="32">
        <f t="shared" si="147"/>
        <v>55153</v>
      </c>
      <c r="CE518" s="32">
        <f t="shared" si="133"/>
        <v>0</v>
      </c>
      <c r="CF518" s="32">
        <f t="shared" si="134"/>
        <v>0</v>
      </c>
      <c r="CG518" s="32" t="str">
        <f t="shared" si="135"/>
        <v/>
      </c>
      <c r="CH518" s="32">
        <v>513</v>
      </c>
      <c r="CI518" s="32" t="s">
        <v>6</v>
      </c>
      <c r="CJ518" s="32" t="str">
        <f t="shared" si="136"/>
        <v/>
      </c>
      <c r="CK518" s="32" t="str">
        <f t="shared" si="137"/>
        <v/>
      </c>
      <c r="CL518" s="32" t="str">
        <f t="shared" si="138"/>
        <v/>
      </c>
      <c r="CM518" s="32" t="str">
        <f t="shared" si="139"/>
        <v/>
      </c>
      <c r="CN518" s="32" t="str">
        <f t="shared" si="140"/>
        <v/>
      </c>
    </row>
    <row r="519" spans="71:92" x14ac:dyDescent="0.3">
      <c r="BS519" s="32" t="str">
        <f>IF(Kiadasi_kiseroiv!$K$2=BT519,BV519,"")</f>
        <v/>
      </c>
      <c r="BT519" s="34" t="str">
        <f t="shared" si="141"/>
        <v/>
      </c>
      <c r="BU519" s="32" t="str">
        <f t="shared" ref="BU519:BU582" si="148">IF(AND($BU$1=CI519,ISERROR(VLOOKUP(CG519,Kisiv,2,FALSE))=FALSE),CB519,"")</f>
        <v/>
      </c>
      <c r="BV519" s="32" t="str">
        <f t="shared" si="142"/>
        <v/>
      </c>
      <c r="BW519" s="32" t="str">
        <f t="shared" ref="BW519:BW582" si="149">IF(CC519&lt;min,$BW$2,IF(CC519&lt;=max,CG519,""))</f>
        <v/>
      </c>
      <c r="BX519" s="32" t="str">
        <f t="shared" si="143"/>
        <v/>
      </c>
      <c r="BY519" s="32" t="str">
        <f t="shared" si="144"/>
        <v/>
      </c>
      <c r="BZ519" s="32" t="str">
        <f t="shared" si="145"/>
        <v/>
      </c>
      <c r="CA519" s="32" t="str">
        <f t="shared" si="146"/>
        <v/>
      </c>
      <c r="CB519" s="33">
        <f>IF(COUNTIF($CD$7:CD519,CD519)=1,CD519,CD519+COUNTIF($CD$6:CD518,CD519))</f>
        <v>55665</v>
      </c>
      <c r="CC519" s="34">
        <f t="shared" ref="CC519:CC582" si="150">IF(INDEX(Kassza,CH519,1)&lt;&gt;1,INDEX(Kassza,CH519,1),$CD$2)</f>
        <v>55153</v>
      </c>
      <c r="CD519" s="32">
        <f t="shared" si="147"/>
        <v>55153</v>
      </c>
      <c r="CE519" s="32">
        <f t="shared" ref="CE519:CE582" si="151">INDEX(Kassza,CH519,6)</f>
        <v>0</v>
      </c>
      <c r="CF519" s="32">
        <f t="shared" ref="CF519:CF582" si="152">INDEX(Kassza,CH519,8)</f>
        <v>0</v>
      </c>
      <c r="CG519" s="32" t="str">
        <f t="shared" ref="CG519:CG582" si="153">INDEX(Kassza,CH519,7)&amp;INDEX(Kassza,CH519,9)</f>
        <v/>
      </c>
      <c r="CH519" s="32">
        <v>514</v>
      </c>
      <c r="CI519" s="32" t="s">
        <v>6</v>
      </c>
      <c r="CJ519" s="32" t="str">
        <f t="shared" ref="CJ519:CJ582" si="154">IF(INDEX(Kassza,CH519,5)&lt;&gt;0,INDEX(Kassza,CH519,5),"")</f>
        <v/>
      </c>
      <c r="CK519" s="32" t="str">
        <f t="shared" ref="CK519:CK582" si="155">IF(INDEX(Kassza,CH519,10)&lt;&gt;0,INDEX(Kassza,CH519,10),"")</f>
        <v/>
      </c>
      <c r="CL519" s="32" t="str">
        <f t="shared" ref="CL519:CL582" si="156">IF(INDEX(Kassza,CH519,11)&lt;&gt;0,INDEX(Kassza,CH519,11),"")</f>
        <v/>
      </c>
      <c r="CM519" s="32" t="str">
        <f t="shared" ref="CM519:CM582" si="157">IF(INDEX(Kassza,CH519,4)&lt;&gt;0,INDEX(Kassza,CH519,4),"")</f>
        <v/>
      </c>
      <c r="CN519" s="32" t="str">
        <f t="shared" ref="CN519:CN582" si="158">IF(INDEX(Kassza,CH519,3)&lt;&gt;0,INDEX(Kassza,CH519,3),"")</f>
        <v/>
      </c>
    </row>
    <row r="520" spans="71:92" x14ac:dyDescent="0.3">
      <c r="BS520" s="32" t="str">
        <f>IF(Kiadasi_kiseroiv!$K$2=BT520,BV520,"")</f>
        <v/>
      </c>
      <c r="BT520" s="34" t="str">
        <f t="shared" ref="BT520:BT583" si="159">IF(AND($BT$4=CI520,BU520&lt;&gt;""),CC520,"")</f>
        <v/>
      </c>
      <c r="BU520" s="32" t="str">
        <f t="shared" si="148"/>
        <v/>
      </c>
      <c r="BV520" s="32" t="str">
        <f t="shared" ref="BV520:BV583" si="160">IF(BU520&lt;&gt;"",RANK(BU520,$BU$7:$BU$33000,1),"")</f>
        <v/>
      </c>
      <c r="BW520" s="32" t="str">
        <f t="shared" si="149"/>
        <v/>
      </c>
      <c r="BX520" s="32" t="str">
        <f t="shared" ref="BX520:BX583" si="161">IF(AND(OR($BX$1=0,$BX$1=CG520),OR($BX$2=0,IF(ISERROR(SEARCH($BX$2,CJ520&amp;CK520&amp;CL520,1)),FALSE,TRUE))),CB520,"")</f>
        <v/>
      </c>
      <c r="BY520" s="32" t="str">
        <f t="shared" ref="BY520:BY583" si="162">IF(AND(BX520&lt;&gt;"",CC520&lt;&gt;$CD$2),RANK(BX520,$BX$7:$BX$33000,1),"")</f>
        <v/>
      </c>
      <c r="BZ520" s="32" t="str">
        <f t="shared" ref="BZ520:BZ583" si="163">IF(AND(CC520&lt;$BZ$2,CI520=$BZ$4),$BZ$5,IF(AND(CC520&lt;=$BZ$3,CI520=$BZ$4),CB520,""))</f>
        <v/>
      </c>
      <c r="CA520" s="32" t="str">
        <f t="shared" ref="CA520:CA583" si="164">IF(AND(BZ520&lt;&gt;"",BZ520&lt;&gt;$BZ$5),RANK(BZ520,$BZ$7:$BZ$33000,1),"")</f>
        <v/>
      </c>
      <c r="CB520" s="33">
        <f>IF(COUNTIF($CD$7:CD520,CD520)=1,CD520,CD520+COUNTIF($CD$6:CD519,CD520))</f>
        <v>55666</v>
      </c>
      <c r="CC520" s="34">
        <f t="shared" si="150"/>
        <v>55153</v>
      </c>
      <c r="CD520" s="32">
        <f t="shared" ref="CD520:CD583" si="165">IF(CC520&lt;&gt;$CD$2,RANK(CC520,$CC$7:$CC$33000,1),$CD$2)</f>
        <v>55153</v>
      </c>
      <c r="CE520" s="32">
        <f t="shared" si="151"/>
        <v>0</v>
      </c>
      <c r="CF520" s="32">
        <f t="shared" si="152"/>
        <v>0</v>
      </c>
      <c r="CG520" s="32" t="str">
        <f t="shared" si="153"/>
        <v/>
      </c>
      <c r="CH520" s="32">
        <v>515</v>
      </c>
      <c r="CI520" s="32" t="s">
        <v>6</v>
      </c>
      <c r="CJ520" s="32" t="str">
        <f t="shared" si="154"/>
        <v/>
      </c>
      <c r="CK520" s="32" t="str">
        <f t="shared" si="155"/>
        <v/>
      </c>
      <c r="CL520" s="32" t="str">
        <f t="shared" si="156"/>
        <v/>
      </c>
      <c r="CM520" s="32" t="str">
        <f t="shared" si="157"/>
        <v/>
      </c>
      <c r="CN520" s="32" t="str">
        <f t="shared" si="158"/>
        <v/>
      </c>
    </row>
    <row r="521" spans="71:92" x14ac:dyDescent="0.3">
      <c r="BS521" s="32" t="str">
        <f>IF(Kiadasi_kiseroiv!$K$2=BT521,BV521,"")</f>
        <v/>
      </c>
      <c r="BT521" s="34" t="str">
        <f t="shared" si="159"/>
        <v/>
      </c>
      <c r="BU521" s="32" t="str">
        <f t="shared" si="148"/>
        <v/>
      </c>
      <c r="BV521" s="32" t="str">
        <f t="shared" si="160"/>
        <v/>
      </c>
      <c r="BW521" s="32" t="str">
        <f t="shared" si="149"/>
        <v/>
      </c>
      <c r="BX521" s="32" t="str">
        <f t="shared" si="161"/>
        <v/>
      </c>
      <c r="BY521" s="32" t="str">
        <f t="shared" si="162"/>
        <v/>
      </c>
      <c r="BZ521" s="32" t="str">
        <f t="shared" si="163"/>
        <v/>
      </c>
      <c r="CA521" s="32" t="str">
        <f t="shared" si="164"/>
        <v/>
      </c>
      <c r="CB521" s="33">
        <f>IF(COUNTIF($CD$7:CD521,CD521)=1,CD521,CD521+COUNTIF($CD$6:CD520,CD521))</f>
        <v>55667</v>
      </c>
      <c r="CC521" s="34">
        <f t="shared" si="150"/>
        <v>55153</v>
      </c>
      <c r="CD521" s="32">
        <f t="shared" si="165"/>
        <v>55153</v>
      </c>
      <c r="CE521" s="32">
        <f t="shared" si="151"/>
        <v>0</v>
      </c>
      <c r="CF521" s="32">
        <f t="shared" si="152"/>
        <v>0</v>
      </c>
      <c r="CG521" s="32" t="str">
        <f t="shared" si="153"/>
        <v/>
      </c>
      <c r="CH521" s="32">
        <v>516</v>
      </c>
      <c r="CI521" s="32" t="s">
        <v>6</v>
      </c>
      <c r="CJ521" s="32" t="str">
        <f t="shared" si="154"/>
        <v/>
      </c>
      <c r="CK521" s="32" t="str">
        <f t="shared" si="155"/>
        <v/>
      </c>
      <c r="CL521" s="32" t="str">
        <f t="shared" si="156"/>
        <v/>
      </c>
      <c r="CM521" s="32" t="str">
        <f t="shared" si="157"/>
        <v/>
      </c>
      <c r="CN521" s="32" t="str">
        <f t="shared" si="158"/>
        <v/>
      </c>
    </row>
    <row r="522" spans="71:92" x14ac:dyDescent="0.3">
      <c r="BS522" s="32" t="str">
        <f>IF(Kiadasi_kiseroiv!$K$2=BT522,BV522,"")</f>
        <v/>
      </c>
      <c r="BT522" s="34" t="str">
        <f t="shared" si="159"/>
        <v/>
      </c>
      <c r="BU522" s="32" t="str">
        <f t="shared" si="148"/>
        <v/>
      </c>
      <c r="BV522" s="32" t="str">
        <f t="shared" si="160"/>
        <v/>
      </c>
      <c r="BW522" s="32" t="str">
        <f t="shared" si="149"/>
        <v/>
      </c>
      <c r="BX522" s="32" t="str">
        <f t="shared" si="161"/>
        <v/>
      </c>
      <c r="BY522" s="32" t="str">
        <f t="shared" si="162"/>
        <v/>
      </c>
      <c r="BZ522" s="32" t="str">
        <f t="shared" si="163"/>
        <v/>
      </c>
      <c r="CA522" s="32" t="str">
        <f t="shared" si="164"/>
        <v/>
      </c>
      <c r="CB522" s="33">
        <f>IF(COUNTIF($CD$7:CD522,CD522)=1,CD522,CD522+COUNTIF($CD$6:CD521,CD522))</f>
        <v>55668</v>
      </c>
      <c r="CC522" s="34">
        <f t="shared" si="150"/>
        <v>55153</v>
      </c>
      <c r="CD522" s="32">
        <f t="shared" si="165"/>
        <v>55153</v>
      </c>
      <c r="CE522" s="32">
        <f t="shared" si="151"/>
        <v>0</v>
      </c>
      <c r="CF522" s="32">
        <f t="shared" si="152"/>
        <v>0</v>
      </c>
      <c r="CG522" s="32" t="str">
        <f t="shared" si="153"/>
        <v/>
      </c>
      <c r="CH522" s="32">
        <v>517</v>
      </c>
      <c r="CI522" s="32" t="s">
        <v>6</v>
      </c>
      <c r="CJ522" s="32" t="str">
        <f t="shared" si="154"/>
        <v/>
      </c>
      <c r="CK522" s="32" t="str">
        <f t="shared" si="155"/>
        <v/>
      </c>
      <c r="CL522" s="32" t="str">
        <f t="shared" si="156"/>
        <v/>
      </c>
      <c r="CM522" s="32" t="str">
        <f t="shared" si="157"/>
        <v/>
      </c>
      <c r="CN522" s="32" t="str">
        <f t="shared" si="158"/>
        <v/>
      </c>
    </row>
    <row r="523" spans="71:92" x14ac:dyDescent="0.3">
      <c r="BS523" s="32" t="str">
        <f>IF(Kiadasi_kiseroiv!$K$2=BT523,BV523,"")</f>
        <v/>
      </c>
      <c r="BT523" s="34" t="str">
        <f t="shared" si="159"/>
        <v/>
      </c>
      <c r="BU523" s="32" t="str">
        <f t="shared" si="148"/>
        <v/>
      </c>
      <c r="BV523" s="32" t="str">
        <f t="shared" si="160"/>
        <v/>
      </c>
      <c r="BW523" s="32" t="str">
        <f t="shared" si="149"/>
        <v/>
      </c>
      <c r="BX523" s="32" t="str">
        <f t="shared" si="161"/>
        <v/>
      </c>
      <c r="BY523" s="32" t="str">
        <f t="shared" si="162"/>
        <v/>
      </c>
      <c r="BZ523" s="32" t="str">
        <f t="shared" si="163"/>
        <v/>
      </c>
      <c r="CA523" s="32" t="str">
        <f t="shared" si="164"/>
        <v/>
      </c>
      <c r="CB523" s="33">
        <f>IF(COUNTIF($CD$7:CD523,CD523)=1,CD523,CD523+COUNTIF($CD$6:CD522,CD523))</f>
        <v>55669</v>
      </c>
      <c r="CC523" s="34">
        <f t="shared" si="150"/>
        <v>55153</v>
      </c>
      <c r="CD523" s="32">
        <f t="shared" si="165"/>
        <v>55153</v>
      </c>
      <c r="CE523" s="32">
        <f t="shared" si="151"/>
        <v>0</v>
      </c>
      <c r="CF523" s="32">
        <f t="shared" si="152"/>
        <v>0</v>
      </c>
      <c r="CG523" s="32" t="str">
        <f t="shared" si="153"/>
        <v/>
      </c>
      <c r="CH523" s="32">
        <v>518</v>
      </c>
      <c r="CI523" s="32" t="s">
        <v>6</v>
      </c>
      <c r="CJ523" s="32" t="str">
        <f t="shared" si="154"/>
        <v/>
      </c>
      <c r="CK523" s="32" t="str">
        <f t="shared" si="155"/>
        <v/>
      </c>
      <c r="CL523" s="32" t="str">
        <f t="shared" si="156"/>
        <v/>
      </c>
      <c r="CM523" s="32" t="str">
        <f t="shared" si="157"/>
        <v/>
      </c>
      <c r="CN523" s="32" t="str">
        <f t="shared" si="158"/>
        <v/>
      </c>
    </row>
    <row r="524" spans="71:92" x14ac:dyDescent="0.3">
      <c r="BS524" s="32" t="str">
        <f>IF(Kiadasi_kiseroiv!$K$2=BT524,BV524,"")</f>
        <v/>
      </c>
      <c r="BT524" s="34" t="str">
        <f t="shared" si="159"/>
        <v/>
      </c>
      <c r="BU524" s="32" t="str">
        <f t="shared" si="148"/>
        <v/>
      </c>
      <c r="BV524" s="32" t="str">
        <f t="shared" si="160"/>
        <v/>
      </c>
      <c r="BW524" s="32" t="str">
        <f t="shared" si="149"/>
        <v/>
      </c>
      <c r="BX524" s="32" t="str">
        <f t="shared" si="161"/>
        <v/>
      </c>
      <c r="BY524" s="32" t="str">
        <f t="shared" si="162"/>
        <v/>
      </c>
      <c r="BZ524" s="32" t="str">
        <f t="shared" si="163"/>
        <v/>
      </c>
      <c r="CA524" s="32" t="str">
        <f t="shared" si="164"/>
        <v/>
      </c>
      <c r="CB524" s="33">
        <f>IF(COUNTIF($CD$7:CD524,CD524)=1,CD524,CD524+COUNTIF($CD$6:CD523,CD524))</f>
        <v>55670</v>
      </c>
      <c r="CC524" s="34">
        <f t="shared" si="150"/>
        <v>55153</v>
      </c>
      <c r="CD524" s="32">
        <f t="shared" si="165"/>
        <v>55153</v>
      </c>
      <c r="CE524" s="32">
        <f t="shared" si="151"/>
        <v>0</v>
      </c>
      <c r="CF524" s="32">
        <f t="shared" si="152"/>
        <v>0</v>
      </c>
      <c r="CG524" s="32" t="str">
        <f t="shared" si="153"/>
        <v/>
      </c>
      <c r="CH524" s="32">
        <v>519</v>
      </c>
      <c r="CI524" s="32" t="s">
        <v>6</v>
      </c>
      <c r="CJ524" s="32" t="str">
        <f t="shared" si="154"/>
        <v/>
      </c>
      <c r="CK524" s="32" t="str">
        <f t="shared" si="155"/>
        <v/>
      </c>
      <c r="CL524" s="32" t="str">
        <f t="shared" si="156"/>
        <v/>
      </c>
      <c r="CM524" s="32" t="str">
        <f t="shared" si="157"/>
        <v/>
      </c>
      <c r="CN524" s="32" t="str">
        <f t="shared" si="158"/>
        <v/>
      </c>
    </row>
    <row r="525" spans="71:92" x14ac:dyDescent="0.3">
      <c r="BS525" s="32" t="str">
        <f>IF(Kiadasi_kiseroiv!$K$2=BT525,BV525,"")</f>
        <v/>
      </c>
      <c r="BT525" s="34" t="str">
        <f t="shared" si="159"/>
        <v/>
      </c>
      <c r="BU525" s="32" t="str">
        <f t="shared" si="148"/>
        <v/>
      </c>
      <c r="BV525" s="32" t="str">
        <f t="shared" si="160"/>
        <v/>
      </c>
      <c r="BW525" s="32" t="str">
        <f t="shared" si="149"/>
        <v/>
      </c>
      <c r="BX525" s="32" t="str">
        <f t="shared" si="161"/>
        <v/>
      </c>
      <c r="BY525" s="32" t="str">
        <f t="shared" si="162"/>
        <v/>
      </c>
      <c r="BZ525" s="32" t="str">
        <f t="shared" si="163"/>
        <v/>
      </c>
      <c r="CA525" s="32" t="str">
        <f t="shared" si="164"/>
        <v/>
      </c>
      <c r="CB525" s="33">
        <f>IF(COUNTIF($CD$7:CD525,CD525)=1,CD525,CD525+COUNTIF($CD$6:CD524,CD525))</f>
        <v>55671</v>
      </c>
      <c r="CC525" s="34">
        <f t="shared" si="150"/>
        <v>55153</v>
      </c>
      <c r="CD525" s="32">
        <f t="shared" si="165"/>
        <v>55153</v>
      </c>
      <c r="CE525" s="32">
        <f t="shared" si="151"/>
        <v>0</v>
      </c>
      <c r="CF525" s="32">
        <f t="shared" si="152"/>
        <v>0</v>
      </c>
      <c r="CG525" s="32" t="str">
        <f t="shared" si="153"/>
        <v/>
      </c>
      <c r="CH525" s="32">
        <v>520</v>
      </c>
      <c r="CI525" s="32" t="s">
        <v>6</v>
      </c>
      <c r="CJ525" s="32" t="str">
        <f t="shared" si="154"/>
        <v/>
      </c>
      <c r="CK525" s="32" t="str">
        <f t="shared" si="155"/>
        <v/>
      </c>
      <c r="CL525" s="32" t="str">
        <f t="shared" si="156"/>
        <v/>
      </c>
      <c r="CM525" s="32" t="str">
        <f t="shared" si="157"/>
        <v/>
      </c>
      <c r="CN525" s="32" t="str">
        <f t="shared" si="158"/>
        <v/>
      </c>
    </row>
    <row r="526" spans="71:92" x14ac:dyDescent="0.3">
      <c r="BS526" s="32" t="str">
        <f>IF(Kiadasi_kiseroiv!$K$2=BT526,BV526,"")</f>
        <v/>
      </c>
      <c r="BT526" s="34" t="str">
        <f t="shared" si="159"/>
        <v/>
      </c>
      <c r="BU526" s="32" t="str">
        <f t="shared" si="148"/>
        <v/>
      </c>
      <c r="BV526" s="32" t="str">
        <f t="shared" si="160"/>
        <v/>
      </c>
      <c r="BW526" s="32" t="str">
        <f t="shared" si="149"/>
        <v/>
      </c>
      <c r="BX526" s="32" t="str">
        <f t="shared" si="161"/>
        <v/>
      </c>
      <c r="BY526" s="32" t="str">
        <f t="shared" si="162"/>
        <v/>
      </c>
      <c r="BZ526" s="32" t="str">
        <f t="shared" si="163"/>
        <v/>
      </c>
      <c r="CA526" s="32" t="str">
        <f t="shared" si="164"/>
        <v/>
      </c>
      <c r="CB526" s="33">
        <f>IF(COUNTIF($CD$7:CD526,CD526)=1,CD526,CD526+COUNTIF($CD$6:CD525,CD526))</f>
        <v>55672</v>
      </c>
      <c r="CC526" s="34">
        <f t="shared" si="150"/>
        <v>55153</v>
      </c>
      <c r="CD526" s="32">
        <f t="shared" si="165"/>
        <v>55153</v>
      </c>
      <c r="CE526" s="32">
        <f t="shared" si="151"/>
        <v>0</v>
      </c>
      <c r="CF526" s="32">
        <f t="shared" si="152"/>
        <v>0</v>
      </c>
      <c r="CG526" s="32" t="str">
        <f t="shared" si="153"/>
        <v/>
      </c>
      <c r="CH526" s="32">
        <v>521</v>
      </c>
      <c r="CI526" s="32" t="s">
        <v>6</v>
      </c>
      <c r="CJ526" s="32" t="str">
        <f t="shared" si="154"/>
        <v/>
      </c>
      <c r="CK526" s="32" t="str">
        <f t="shared" si="155"/>
        <v/>
      </c>
      <c r="CL526" s="32" t="str">
        <f t="shared" si="156"/>
        <v/>
      </c>
      <c r="CM526" s="32" t="str">
        <f t="shared" si="157"/>
        <v/>
      </c>
      <c r="CN526" s="32" t="str">
        <f t="shared" si="158"/>
        <v/>
      </c>
    </row>
    <row r="527" spans="71:92" x14ac:dyDescent="0.3">
      <c r="BS527" s="32" t="str">
        <f>IF(Kiadasi_kiseroiv!$K$2=BT527,BV527,"")</f>
        <v/>
      </c>
      <c r="BT527" s="34" t="str">
        <f t="shared" si="159"/>
        <v/>
      </c>
      <c r="BU527" s="32" t="str">
        <f t="shared" si="148"/>
        <v/>
      </c>
      <c r="BV527" s="32" t="str">
        <f t="shared" si="160"/>
        <v/>
      </c>
      <c r="BW527" s="32" t="str">
        <f t="shared" si="149"/>
        <v/>
      </c>
      <c r="BX527" s="32" t="str">
        <f t="shared" si="161"/>
        <v/>
      </c>
      <c r="BY527" s="32" t="str">
        <f t="shared" si="162"/>
        <v/>
      </c>
      <c r="BZ527" s="32" t="str">
        <f t="shared" si="163"/>
        <v/>
      </c>
      <c r="CA527" s="32" t="str">
        <f t="shared" si="164"/>
        <v/>
      </c>
      <c r="CB527" s="33">
        <f>IF(COUNTIF($CD$7:CD527,CD527)=1,CD527,CD527+COUNTIF($CD$6:CD526,CD527))</f>
        <v>55673</v>
      </c>
      <c r="CC527" s="34">
        <f t="shared" si="150"/>
        <v>55153</v>
      </c>
      <c r="CD527" s="32">
        <f t="shared" si="165"/>
        <v>55153</v>
      </c>
      <c r="CE527" s="32">
        <f t="shared" si="151"/>
        <v>0</v>
      </c>
      <c r="CF527" s="32">
        <f t="shared" si="152"/>
        <v>0</v>
      </c>
      <c r="CG527" s="32" t="str">
        <f t="shared" si="153"/>
        <v/>
      </c>
      <c r="CH527" s="32">
        <v>522</v>
      </c>
      <c r="CI527" s="32" t="s">
        <v>6</v>
      </c>
      <c r="CJ527" s="32" t="str">
        <f t="shared" si="154"/>
        <v/>
      </c>
      <c r="CK527" s="32" t="str">
        <f t="shared" si="155"/>
        <v/>
      </c>
      <c r="CL527" s="32" t="str">
        <f t="shared" si="156"/>
        <v/>
      </c>
      <c r="CM527" s="32" t="str">
        <f t="shared" si="157"/>
        <v/>
      </c>
      <c r="CN527" s="32" t="str">
        <f t="shared" si="158"/>
        <v/>
      </c>
    </row>
    <row r="528" spans="71:92" x14ac:dyDescent="0.3">
      <c r="BS528" s="32" t="str">
        <f>IF(Kiadasi_kiseroiv!$K$2=BT528,BV528,"")</f>
        <v/>
      </c>
      <c r="BT528" s="34" t="str">
        <f t="shared" si="159"/>
        <v/>
      </c>
      <c r="BU528" s="32" t="str">
        <f t="shared" si="148"/>
        <v/>
      </c>
      <c r="BV528" s="32" t="str">
        <f t="shared" si="160"/>
        <v/>
      </c>
      <c r="BW528" s="32" t="str">
        <f t="shared" si="149"/>
        <v/>
      </c>
      <c r="BX528" s="32" t="str">
        <f t="shared" si="161"/>
        <v/>
      </c>
      <c r="BY528" s="32" t="str">
        <f t="shared" si="162"/>
        <v/>
      </c>
      <c r="BZ528" s="32" t="str">
        <f t="shared" si="163"/>
        <v/>
      </c>
      <c r="CA528" s="32" t="str">
        <f t="shared" si="164"/>
        <v/>
      </c>
      <c r="CB528" s="33">
        <f>IF(COUNTIF($CD$7:CD528,CD528)=1,CD528,CD528+COUNTIF($CD$6:CD527,CD528))</f>
        <v>55674</v>
      </c>
      <c r="CC528" s="34">
        <f t="shared" si="150"/>
        <v>55153</v>
      </c>
      <c r="CD528" s="32">
        <f t="shared" si="165"/>
        <v>55153</v>
      </c>
      <c r="CE528" s="32">
        <f t="shared" si="151"/>
        <v>0</v>
      </c>
      <c r="CF528" s="32">
        <f t="shared" si="152"/>
        <v>0</v>
      </c>
      <c r="CG528" s="32" t="str">
        <f t="shared" si="153"/>
        <v/>
      </c>
      <c r="CH528" s="32">
        <v>523</v>
      </c>
      <c r="CI528" s="32" t="s">
        <v>6</v>
      </c>
      <c r="CJ528" s="32" t="str">
        <f t="shared" si="154"/>
        <v/>
      </c>
      <c r="CK528" s="32" t="str">
        <f t="shared" si="155"/>
        <v/>
      </c>
      <c r="CL528" s="32" t="str">
        <f t="shared" si="156"/>
        <v/>
      </c>
      <c r="CM528" s="32" t="str">
        <f t="shared" si="157"/>
        <v/>
      </c>
      <c r="CN528" s="32" t="str">
        <f t="shared" si="158"/>
        <v/>
      </c>
    </row>
    <row r="529" spans="71:92" x14ac:dyDescent="0.3">
      <c r="BS529" s="32" t="str">
        <f>IF(Kiadasi_kiseroiv!$K$2=BT529,BV529,"")</f>
        <v/>
      </c>
      <c r="BT529" s="34" t="str">
        <f t="shared" si="159"/>
        <v/>
      </c>
      <c r="BU529" s="32" t="str">
        <f t="shared" si="148"/>
        <v/>
      </c>
      <c r="BV529" s="32" t="str">
        <f t="shared" si="160"/>
        <v/>
      </c>
      <c r="BW529" s="32" t="str">
        <f t="shared" si="149"/>
        <v/>
      </c>
      <c r="BX529" s="32" t="str">
        <f t="shared" si="161"/>
        <v/>
      </c>
      <c r="BY529" s="32" t="str">
        <f t="shared" si="162"/>
        <v/>
      </c>
      <c r="BZ529" s="32" t="str">
        <f t="shared" si="163"/>
        <v/>
      </c>
      <c r="CA529" s="32" t="str">
        <f t="shared" si="164"/>
        <v/>
      </c>
      <c r="CB529" s="33">
        <f>IF(COUNTIF($CD$7:CD529,CD529)=1,CD529,CD529+COUNTIF($CD$6:CD528,CD529))</f>
        <v>55675</v>
      </c>
      <c r="CC529" s="34">
        <f t="shared" si="150"/>
        <v>55153</v>
      </c>
      <c r="CD529" s="32">
        <f t="shared" si="165"/>
        <v>55153</v>
      </c>
      <c r="CE529" s="32">
        <f t="shared" si="151"/>
        <v>0</v>
      </c>
      <c r="CF529" s="32">
        <f t="shared" si="152"/>
        <v>0</v>
      </c>
      <c r="CG529" s="32" t="str">
        <f t="shared" si="153"/>
        <v/>
      </c>
      <c r="CH529" s="32">
        <v>524</v>
      </c>
      <c r="CI529" s="32" t="s">
        <v>6</v>
      </c>
      <c r="CJ529" s="32" t="str">
        <f t="shared" si="154"/>
        <v/>
      </c>
      <c r="CK529" s="32" t="str">
        <f t="shared" si="155"/>
        <v/>
      </c>
      <c r="CL529" s="32" t="str">
        <f t="shared" si="156"/>
        <v/>
      </c>
      <c r="CM529" s="32" t="str">
        <f t="shared" si="157"/>
        <v/>
      </c>
      <c r="CN529" s="32" t="str">
        <f t="shared" si="158"/>
        <v/>
      </c>
    </row>
    <row r="530" spans="71:92" x14ac:dyDescent="0.3">
      <c r="BS530" s="32" t="str">
        <f>IF(Kiadasi_kiseroiv!$K$2=BT530,BV530,"")</f>
        <v/>
      </c>
      <c r="BT530" s="34" t="str">
        <f t="shared" si="159"/>
        <v/>
      </c>
      <c r="BU530" s="32" t="str">
        <f t="shared" si="148"/>
        <v/>
      </c>
      <c r="BV530" s="32" t="str">
        <f t="shared" si="160"/>
        <v/>
      </c>
      <c r="BW530" s="32" t="str">
        <f t="shared" si="149"/>
        <v/>
      </c>
      <c r="BX530" s="32" t="str">
        <f t="shared" si="161"/>
        <v/>
      </c>
      <c r="BY530" s="32" t="str">
        <f t="shared" si="162"/>
        <v/>
      </c>
      <c r="BZ530" s="32" t="str">
        <f t="shared" si="163"/>
        <v/>
      </c>
      <c r="CA530" s="32" t="str">
        <f t="shared" si="164"/>
        <v/>
      </c>
      <c r="CB530" s="33">
        <f>IF(COUNTIF($CD$7:CD530,CD530)=1,CD530,CD530+COUNTIF($CD$6:CD529,CD530))</f>
        <v>55676</v>
      </c>
      <c r="CC530" s="34">
        <f t="shared" si="150"/>
        <v>55153</v>
      </c>
      <c r="CD530" s="32">
        <f t="shared" si="165"/>
        <v>55153</v>
      </c>
      <c r="CE530" s="32">
        <f t="shared" si="151"/>
        <v>0</v>
      </c>
      <c r="CF530" s="32">
        <f t="shared" si="152"/>
        <v>0</v>
      </c>
      <c r="CG530" s="32" t="str">
        <f t="shared" si="153"/>
        <v/>
      </c>
      <c r="CH530" s="32">
        <v>525</v>
      </c>
      <c r="CI530" s="32" t="s">
        <v>6</v>
      </c>
      <c r="CJ530" s="32" t="str">
        <f t="shared" si="154"/>
        <v/>
      </c>
      <c r="CK530" s="32" t="str">
        <f t="shared" si="155"/>
        <v/>
      </c>
      <c r="CL530" s="32" t="str">
        <f t="shared" si="156"/>
        <v/>
      </c>
      <c r="CM530" s="32" t="str">
        <f t="shared" si="157"/>
        <v/>
      </c>
      <c r="CN530" s="32" t="str">
        <f t="shared" si="158"/>
        <v/>
      </c>
    </row>
    <row r="531" spans="71:92" x14ac:dyDescent="0.3">
      <c r="BS531" s="32" t="str">
        <f>IF(Kiadasi_kiseroiv!$K$2=BT531,BV531,"")</f>
        <v/>
      </c>
      <c r="BT531" s="34" t="str">
        <f t="shared" si="159"/>
        <v/>
      </c>
      <c r="BU531" s="32" t="str">
        <f t="shared" si="148"/>
        <v/>
      </c>
      <c r="BV531" s="32" t="str">
        <f t="shared" si="160"/>
        <v/>
      </c>
      <c r="BW531" s="32" t="str">
        <f t="shared" si="149"/>
        <v/>
      </c>
      <c r="BX531" s="32" t="str">
        <f t="shared" si="161"/>
        <v/>
      </c>
      <c r="BY531" s="32" t="str">
        <f t="shared" si="162"/>
        <v/>
      </c>
      <c r="BZ531" s="32" t="str">
        <f t="shared" si="163"/>
        <v/>
      </c>
      <c r="CA531" s="32" t="str">
        <f t="shared" si="164"/>
        <v/>
      </c>
      <c r="CB531" s="33">
        <f>IF(COUNTIF($CD$7:CD531,CD531)=1,CD531,CD531+COUNTIF($CD$6:CD530,CD531))</f>
        <v>55677</v>
      </c>
      <c r="CC531" s="34">
        <f t="shared" si="150"/>
        <v>55153</v>
      </c>
      <c r="CD531" s="32">
        <f t="shared" si="165"/>
        <v>55153</v>
      </c>
      <c r="CE531" s="32">
        <f t="shared" si="151"/>
        <v>0</v>
      </c>
      <c r="CF531" s="32">
        <f t="shared" si="152"/>
        <v>0</v>
      </c>
      <c r="CG531" s="32" t="str">
        <f t="shared" si="153"/>
        <v/>
      </c>
      <c r="CH531" s="32">
        <v>526</v>
      </c>
      <c r="CI531" s="32" t="s">
        <v>6</v>
      </c>
      <c r="CJ531" s="32" t="str">
        <f t="shared" si="154"/>
        <v/>
      </c>
      <c r="CK531" s="32" t="str">
        <f t="shared" si="155"/>
        <v/>
      </c>
      <c r="CL531" s="32" t="str">
        <f t="shared" si="156"/>
        <v/>
      </c>
      <c r="CM531" s="32" t="str">
        <f t="shared" si="157"/>
        <v/>
      </c>
      <c r="CN531" s="32" t="str">
        <f t="shared" si="158"/>
        <v/>
      </c>
    </row>
    <row r="532" spans="71:92" x14ac:dyDescent="0.3">
      <c r="BS532" s="32" t="str">
        <f>IF(Kiadasi_kiseroiv!$K$2=BT532,BV532,"")</f>
        <v/>
      </c>
      <c r="BT532" s="34" t="str">
        <f t="shared" si="159"/>
        <v/>
      </c>
      <c r="BU532" s="32" t="str">
        <f t="shared" si="148"/>
        <v/>
      </c>
      <c r="BV532" s="32" t="str">
        <f t="shared" si="160"/>
        <v/>
      </c>
      <c r="BW532" s="32" t="str">
        <f t="shared" si="149"/>
        <v/>
      </c>
      <c r="BX532" s="32" t="str">
        <f t="shared" si="161"/>
        <v/>
      </c>
      <c r="BY532" s="32" t="str">
        <f t="shared" si="162"/>
        <v/>
      </c>
      <c r="BZ532" s="32" t="str">
        <f t="shared" si="163"/>
        <v/>
      </c>
      <c r="CA532" s="32" t="str">
        <f t="shared" si="164"/>
        <v/>
      </c>
      <c r="CB532" s="33">
        <f>IF(COUNTIF($CD$7:CD532,CD532)=1,CD532,CD532+COUNTIF($CD$6:CD531,CD532))</f>
        <v>55678</v>
      </c>
      <c r="CC532" s="34">
        <f t="shared" si="150"/>
        <v>55153</v>
      </c>
      <c r="CD532" s="32">
        <f t="shared" si="165"/>
        <v>55153</v>
      </c>
      <c r="CE532" s="32">
        <f t="shared" si="151"/>
        <v>0</v>
      </c>
      <c r="CF532" s="32">
        <f t="shared" si="152"/>
        <v>0</v>
      </c>
      <c r="CG532" s="32" t="str">
        <f t="shared" si="153"/>
        <v/>
      </c>
      <c r="CH532" s="32">
        <v>527</v>
      </c>
      <c r="CI532" s="32" t="s">
        <v>6</v>
      </c>
      <c r="CJ532" s="32" t="str">
        <f t="shared" si="154"/>
        <v/>
      </c>
      <c r="CK532" s="32" t="str">
        <f t="shared" si="155"/>
        <v/>
      </c>
      <c r="CL532" s="32" t="str">
        <f t="shared" si="156"/>
        <v/>
      </c>
      <c r="CM532" s="32" t="str">
        <f t="shared" si="157"/>
        <v/>
      </c>
      <c r="CN532" s="32" t="str">
        <f t="shared" si="158"/>
        <v/>
      </c>
    </row>
    <row r="533" spans="71:92" x14ac:dyDescent="0.3">
      <c r="BS533" s="32" t="str">
        <f>IF(Kiadasi_kiseroiv!$K$2=BT533,BV533,"")</f>
        <v/>
      </c>
      <c r="BT533" s="34" t="str">
        <f t="shared" si="159"/>
        <v/>
      </c>
      <c r="BU533" s="32" t="str">
        <f t="shared" si="148"/>
        <v/>
      </c>
      <c r="BV533" s="32" t="str">
        <f t="shared" si="160"/>
        <v/>
      </c>
      <c r="BW533" s="32" t="str">
        <f t="shared" si="149"/>
        <v/>
      </c>
      <c r="BX533" s="32" t="str">
        <f t="shared" si="161"/>
        <v/>
      </c>
      <c r="BY533" s="32" t="str">
        <f t="shared" si="162"/>
        <v/>
      </c>
      <c r="BZ533" s="32" t="str">
        <f t="shared" si="163"/>
        <v/>
      </c>
      <c r="CA533" s="32" t="str">
        <f t="shared" si="164"/>
        <v/>
      </c>
      <c r="CB533" s="33">
        <f>IF(COUNTIF($CD$7:CD533,CD533)=1,CD533,CD533+COUNTIF($CD$6:CD532,CD533))</f>
        <v>55679</v>
      </c>
      <c r="CC533" s="34">
        <f t="shared" si="150"/>
        <v>55153</v>
      </c>
      <c r="CD533" s="32">
        <f t="shared" si="165"/>
        <v>55153</v>
      </c>
      <c r="CE533" s="32">
        <f t="shared" si="151"/>
        <v>0</v>
      </c>
      <c r="CF533" s="32">
        <f t="shared" si="152"/>
        <v>0</v>
      </c>
      <c r="CG533" s="32" t="str">
        <f t="shared" si="153"/>
        <v/>
      </c>
      <c r="CH533" s="32">
        <v>528</v>
      </c>
      <c r="CI533" s="32" t="s">
        <v>6</v>
      </c>
      <c r="CJ533" s="32" t="str">
        <f t="shared" si="154"/>
        <v/>
      </c>
      <c r="CK533" s="32" t="str">
        <f t="shared" si="155"/>
        <v/>
      </c>
      <c r="CL533" s="32" t="str">
        <f t="shared" si="156"/>
        <v/>
      </c>
      <c r="CM533" s="32" t="str">
        <f t="shared" si="157"/>
        <v/>
      </c>
      <c r="CN533" s="32" t="str">
        <f t="shared" si="158"/>
        <v/>
      </c>
    </row>
    <row r="534" spans="71:92" x14ac:dyDescent="0.3">
      <c r="BS534" s="32" t="str">
        <f>IF(Kiadasi_kiseroiv!$K$2=BT534,BV534,"")</f>
        <v/>
      </c>
      <c r="BT534" s="34" t="str">
        <f t="shared" si="159"/>
        <v/>
      </c>
      <c r="BU534" s="32" t="str">
        <f t="shared" si="148"/>
        <v/>
      </c>
      <c r="BV534" s="32" t="str">
        <f t="shared" si="160"/>
        <v/>
      </c>
      <c r="BW534" s="32" t="str">
        <f t="shared" si="149"/>
        <v/>
      </c>
      <c r="BX534" s="32" t="str">
        <f t="shared" si="161"/>
        <v/>
      </c>
      <c r="BY534" s="32" t="str">
        <f t="shared" si="162"/>
        <v/>
      </c>
      <c r="BZ534" s="32" t="str">
        <f t="shared" si="163"/>
        <v/>
      </c>
      <c r="CA534" s="32" t="str">
        <f t="shared" si="164"/>
        <v/>
      </c>
      <c r="CB534" s="33">
        <f>IF(COUNTIF($CD$7:CD534,CD534)=1,CD534,CD534+COUNTIF($CD$6:CD533,CD534))</f>
        <v>55680</v>
      </c>
      <c r="CC534" s="34">
        <f t="shared" si="150"/>
        <v>55153</v>
      </c>
      <c r="CD534" s="32">
        <f t="shared" si="165"/>
        <v>55153</v>
      </c>
      <c r="CE534" s="32">
        <f t="shared" si="151"/>
        <v>0</v>
      </c>
      <c r="CF534" s="32">
        <f t="shared" si="152"/>
        <v>0</v>
      </c>
      <c r="CG534" s="32" t="str">
        <f t="shared" si="153"/>
        <v/>
      </c>
      <c r="CH534" s="32">
        <v>529</v>
      </c>
      <c r="CI534" s="32" t="s">
        <v>6</v>
      </c>
      <c r="CJ534" s="32" t="str">
        <f t="shared" si="154"/>
        <v/>
      </c>
      <c r="CK534" s="32" t="str">
        <f t="shared" si="155"/>
        <v/>
      </c>
      <c r="CL534" s="32" t="str">
        <f t="shared" si="156"/>
        <v/>
      </c>
      <c r="CM534" s="32" t="str">
        <f t="shared" si="157"/>
        <v/>
      </c>
      <c r="CN534" s="32" t="str">
        <f t="shared" si="158"/>
        <v/>
      </c>
    </row>
    <row r="535" spans="71:92" x14ac:dyDescent="0.3">
      <c r="BS535" s="32" t="str">
        <f>IF(Kiadasi_kiseroiv!$K$2=BT535,BV535,"")</f>
        <v/>
      </c>
      <c r="BT535" s="34" t="str">
        <f t="shared" si="159"/>
        <v/>
      </c>
      <c r="BU535" s="32" t="str">
        <f t="shared" si="148"/>
        <v/>
      </c>
      <c r="BV535" s="32" t="str">
        <f t="shared" si="160"/>
        <v/>
      </c>
      <c r="BW535" s="32" t="str">
        <f t="shared" si="149"/>
        <v/>
      </c>
      <c r="BX535" s="32" t="str">
        <f t="shared" si="161"/>
        <v/>
      </c>
      <c r="BY535" s="32" t="str">
        <f t="shared" si="162"/>
        <v/>
      </c>
      <c r="BZ535" s="32" t="str">
        <f t="shared" si="163"/>
        <v/>
      </c>
      <c r="CA535" s="32" t="str">
        <f t="shared" si="164"/>
        <v/>
      </c>
      <c r="CB535" s="33">
        <f>IF(COUNTIF($CD$7:CD535,CD535)=1,CD535,CD535+COUNTIF($CD$6:CD534,CD535))</f>
        <v>55681</v>
      </c>
      <c r="CC535" s="34">
        <f t="shared" si="150"/>
        <v>55153</v>
      </c>
      <c r="CD535" s="32">
        <f t="shared" si="165"/>
        <v>55153</v>
      </c>
      <c r="CE535" s="32">
        <f t="shared" si="151"/>
        <v>0</v>
      </c>
      <c r="CF535" s="32">
        <f t="shared" si="152"/>
        <v>0</v>
      </c>
      <c r="CG535" s="32" t="str">
        <f t="shared" si="153"/>
        <v/>
      </c>
      <c r="CH535" s="32">
        <v>530</v>
      </c>
      <c r="CI535" s="32" t="s">
        <v>6</v>
      </c>
      <c r="CJ535" s="32" t="str">
        <f t="shared" si="154"/>
        <v/>
      </c>
      <c r="CK535" s="32" t="str">
        <f t="shared" si="155"/>
        <v/>
      </c>
      <c r="CL535" s="32" t="str">
        <f t="shared" si="156"/>
        <v/>
      </c>
      <c r="CM535" s="32" t="str">
        <f t="shared" si="157"/>
        <v/>
      </c>
      <c r="CN535" s="32" t="str">
        <f t="shared" si="158"/>
        <v/>
      </c>
    </row>
    <row r="536" spans="71:92" x14ac:dyDescent="0.3">
      <c r="BS536" s="32" t="str">
        <f>IF(Kiadasi_kiseroiv!$K$2=BT536,BV536,"")</f>
        <v/>
      </c>
      <c r="BT536" s="34" t="str">
        <f t="shared" si="159"/>
        <v/>
      </c>
      <c r="BU536" s="32" t="str">
        <f t="shared" si="148"/>
        <v/>
      </c>
      <c r="BV536" s="32" t="str">
        <f t="shared" si="160"/>
        <v/>
      </c>
      <c r="BW536" s="32" t="str">
        <f t="shared" si="149"/>
        <v/>
      </c>
      <c r="BX536" s="32" t="str">
        <f t="shared" si="161"/>
        <v/>
      </c>
      <c r="BY536" s="32" t="str">
        <f t="shared" si="162"/>
        <v/>
      </c>
      <c r="BZ536" s="32" t="str">
        <f t="shared" si="163"/>
        <v/>
      </c>
      <c r="CA536" s="32" t="str">
        <f t="shared" si="164"/>
        <v/>
      </c>
      <c r="CB536" s="33">
        <f>IF(COUNTIF($CD$7:CD536,CD536)=1,CD536,CD536+COUNTIF($CD$6:CD535,CD536))</f>
        <v>55682</v>
      </c>
      <c r="CC536" s="34">
        <f t="shared" si="150"/>
        <v>55153</v>
      </c>
      <c r="CD536" s="32">
        <f t="shared" si="165"/>
        <v>55153</v>
      </c>
      <c r="CE536" s="32">
        <f t="shared" si="151"/>
        <v>0</v>
      </c>
      <c r="CF536" s="32">
        <f t="shared" si="152"/>
        <v>0</v>
      </c>
      <c r="CG536" s="32" t="str">
        <f t="shared" si="153"/>
        <v/>
      </c>
      <c r="CH536" s="32">
        <v>531</v>
      </c>
      <c r="CI536" s="32" t="s">
        <v>6</v>
      </c>
      <c r="CJ536" s="32" t="str">
        <f t="shared" si="154"/>
        <v/>
      </c>
      <c r="CK536" s="32" t="str">
        <f t="shared" si="155"/>
        <v/>
      </c>
      <c r="CL536" s="32" t="str">
        <f t="shared" si="156"/>
        <v/>
      </c>
      <c r="CM536" s="32" t="str">
        <f t="shared" si="157"/>
        <v/>
      </c>
      <c r="CN536" s="32" t="str">
        <f t="shared" si="158"/>
        <v/>
      </c>
    </row>
    <row r="537" spans="71:92" x14ac:dyDescent="0.3">
      <c r="BS537" s="32" t="str">
        <f>IF(Kiadasi_kiseroiv!$K$2=BT537,BV537,"")</f>
        <v/>
      </c>
      <c r="BT537" s="34" t="str">
        <f t="shared" si="159"/>
        <v/>
      </c>
      <c r="BU537" s="32" t="str">
        <f t="shared" si="148"/>
        <v/>
      </c>
      <c r="BV537" s="32" t="str">
        <f t="shared" si="160"/>
        <v/>
      </c>
      <c r="BW537" s="32" t="str">
        <f t="shared" si="149"/>
        <v/>
      </c>
      <c r="BX537" s="32" t="str">
        <f t="shared" si="161"/>
        <v/>
      </c>
      <c r="BY537" s="32" t="str">
        <f t="shared" si="162"/>
        <v/>
      </c>
      <c r="BZ537" s="32" t="str">
        <f t="shared" si="163"/>
        <v/>
      </c>
      <c r="CA537" s="32" t="str">
        <f t="shared" si="164"/>
        <v/>
      </c>
      <c r="CB537" s="33">
        <f>IF(COUNTIF($CD$7:CD537,CD537)=1,CD537,CD537+COUNTIF($CD$6:CD536,CD537))</f>
        <v>55683</v>
      </c>
      <c r="CC537" s="34">
        <f t="shared" si="150"/>
        <v>55153</v>
      </c>
      <c r="CD537" s="32">
        <f t="shared" si="165"/>
        <v>55153</v>
      </c>
      <c r="CE537" s="32">
        <f t="shared" si="151"/>
        <v>0</v>
      </c>
      <c r="CF537" s="32">
        <f t="shared" si="152"/>
        <v>0</v>
      </c>
      <c r="CG537" s="32" t="str">
        <f t="shared" si="153"/>
        <v/>
      </c>
      <c r="CH537" s="32">
        <v>532</v>
      </c>
      <c r="CI537" s="32" t="s">
        <v>6</v>
      </c>
      <c r="CJ537" s="32" t="str">
        <f t="shared" si="154"/>
        <v/>
      </c>
      <c r="CK537" s="32" t="str">
        <f t="shared" si="155"/>
        <v/>
      </c>
      <c r="CL537" s="32" t="str">
        <f t="shared" si="156"/>
        <v/>
      </c>
      <c r="CM537" s="32" t="str">
        <f t="shared" si="157"/>
        <v/>
      </c>
      <c r="CN537" s="32" t="str">
        <f t="shared" si="158"/>
        <v/>
      </c>
    </row>
    <row r="538" spans="71:92" x14ac:dyDescent="0.3">
      <c r="BS538" s="32" t="str">
        <f>IF(Kiadasi_kiseroiv!$K$2=BT538,BV538,"")</f>
        <v/>
      </c>
      <c r="BT538" s="34" t="str">
        <f t="shared" si="159"/>
        <v/>
      </c>
      <c r="BU538" s="32" t="str">
        <f t="shared" si="148"/>
        <v/>
      </c>
      <c r="BV538" s="32" t="str">
        <f t="shared" si="160"/>
        <v/>
      </c>
      <c r="BW538" s="32" t="str">
        <f t="shared" si="149"/>
        <v/>
      </c>
      <c r="BX538" s="32" t="str">
        <f t="shared" si="161"/>
        <v/>
      </c>
      <c r="BY538" s="32" t="str">
        <f t="shared" si="162"/>
        <v/>
      </c>
      <c r="BZ538" s="32" t="str">
        <f t="shared" si="163"/>
        <v/>
      </c>
      <c r="CA538" s="32" t="str">
        <f t="shared" si="164"/>
        <v/>
      </c>
      <c r="CB538" s="33">
        <f>IF(COUNTIF($CD$7:CD538,CD538)=1,CD538,CD538+COUNTIF($CD$6:CD537,CD538))</f>
        <v>55684</v>
      </c>
      <c r="CC538" s="34">
        <f t="shared" si="150"/>
        <v>55153</v>
      </c>
      <c r="CD538" s="32">
        <f t="shared" si="165"/>
        <v>55153</v>
      </c>
      <c r="CE538" s="32">
        <f t="shared" si="151"/>
        <v>0</v>
      </c>
      <c r="CF538" s="32">
        <f t="shared" si="152"/>
        <v>0</v>
      </c>
      <c r="CG538" s="32" t="str">
        <f t="shared" si="153"/>
        <v/>
      </c>
      <c r="CH538" s="32">
        <v>533</v>
      </c>
      <c r="CI538" s="32" t="s">
        <v>6</v>
      </c>
      <c r="CJ538" s="32" t="str">
        <f t="shared" si="154"/>
        <v/>
      </c>
      <c r="CK538" s="32" t="str">
        <f t="shared" si="155"/>
        <v/>
      </c>
      <c r="CL538" s="32" t="str">
        <f t="shared" si="156"/>
        <v/>
      </c>
      <c r="CM538" s="32" t="str">
        <f t="shared" si="157"/>
        <v/>
      </c>
      <c r="CN538" s="32" t="str">
        <f t="shared" si="158"/>
        <v/>
      </c>
    </row>
    <row r="539" spans="71:92" x14ac:dyDescent="0.3">
      <c r="BS539" s="32" t="str">
        <f>IF(Kiadasi_kiseroiv!$K$2=BT539,BV539,"")</f>
        <v/>
      </c>
      <c r="BT539" s="34" t="str">
        <f t="shared" si="159"/>
        <v/>
      </c>
      <c r="BU539" s="32" t="str">
        <f t="shared" si="148"/>
        <v/>
      </c>
      <c r="BV539" s="32" t="str">
        <f t="shared" si="160"/>
        <v/>
      </c>
      <c r="BW539" s="32" t="str">
        <f t="shared" si="149"/>
        <v/>
      </c>
      <c r="BX539" s="32" t="str">
        <f t="shared" si="161"/>
        <v/>
      </c>
      <c r="BY539" s="32" t="str">
        <f t="shared" si="162"/>
        <v/>
      </c>
      <c r="BZ539" s="32" t="str">
        <f t="shared" si="163"/>
        <v/>
      </c>
      <c r="CA539" s="32" t="str">
        <f t="shared" si="164"/>
        <v/>
      </c>
      <c r="CB539" s="33">
        <f>IF(COUNTIF($CD$7:CD539,CD539)=1,CD539,CD539+COUNTIF($CD$6:CD538,CD539))</f>
        <v>55685</v>
      </c>
      <c r="CC539" s="34">
        <f t="shared" si="150"/>
        <v>55153</v>
      </c>
      <c r="CD539" s="32">
        <f t="shared" si="165"/>
        <v>55153</v>
      </c>
      <c r="CE539" s="32">
        <f t="shared" si="151"/>
        <v>0</v>
      </c>
      <c r="CF539" s="32">
        <f t="shared" si="152"/>
        <v>0</v>
      </c>
      <c r="CG539" s="32" t="str">
        <f t="shared" si="153"/>
        <v/>
      </c>
      <c r="CH539" s="32">
        <v>534</v>
      </c>
      <c r="CI539" s="32" t="s">
        <v>6</v>
      </c>
      <c r="CJ539" s="32" t="str">
        <f t="shared" si="154"/>
        <v/>
      </c>
      <c r="CK539" s="32" t="str">
        <f t="shared" si="155"/>
        <v/>
      </c>
      <c r="CL539" s="32" t="str">
        <f t="shared" si="156"/>
        <v/>
      </c>
      <c r="CM539" s="32" t="str">
        <f t="shared" si="157"/>
        <v/>
      </c>
      <c r="CN539" s="32" t="str">
        <f t="shared" si="158"/>
        <v/>
      </c>
    </row>
    <row r="540" spans="71:92" x14ac:dyDescent="0.3">
      <c r="BS540" s="32" t="str">
        <f>IF(Kiadasi_kiseroiv!$K$2=BT540,BV540,"")</f>
        <v/>
      </c>
      <c r="BT540" s="34" t="str">
        <f t="shared" si="159"/>
        <v/>
      </c>
      <c r="BU540" s="32" t="str">
        <f t="shared" si="148"/>
        <v/>
      </c>
      <c r="BV540" s="32" t="str">
        <f t="shared" si="160"/>
        <v/>
      </c>
      <c r="BW540" s="32" t="str">
        <f t="shared" si="149"/>
        <v/>
      </c>
      <c r="BX540" s="32" t="str">
        <f t="shared" si="161"/>
        <v/>
      </c>
      <c r="BY540" s="32" t="str">
        <f t="shared" si="162"/>
        <v/>
      </c>
      <c r="BZ540" s="32" t="str">
        <f t="shared" si="163"/>
        <v/>
      </c>
      <c r="CA540" s="32" t="str">
        <f t="shared" si="164"/>
        <v/>
      </c>
      <c r="CB540" s="33">
        <f>IF(COUNTIF($CD$7:CD540,CD540)=1,CD540,CD540+COUNTIF($CD$6:CD539,CD540))</f>
        <v>55686</v>
      </c>
      <c r="CC540" s="34">
        <f t="shared" si="150"/>
        <v>55153</v>
      </c>
      <c r="CD540" s="32">
        <f t="shared" si="165"/>
        <v>55153</v>
      </c>
      <c r="CE540" s="32">
        <f t="shared" si="151"/>
        <v>0</v>
      </c>
      <c r="CF540" s="32">
        <f t="shared" si="152"/>
        <v>0</v>
      </c>
      <c r="CG540" s="32" t="str">
        <f t="shared" si="153"/>
        <v/>
      </c>
      <c r="CH540" s="32">
        <v>535</v>
      </c>
      <c r="CI540" s="32" t="s">
        <v>6</v>
      </c>
      <c r="CJ540" s="32" t="str">
        <f t="shared" si="154"/>
        <v/>
      </c>
      <c r="CK540" s="32" t="str">
        <f t="shared" si="155"/>
        <v/>
      </c>
      <c r="CL540" s="32" t="str">
        <f t="shared" si="156"/>
        <v/>
      </c>
      <c r="CM540" s="32" t="str">
        <f t="shared" si="157"/>
        <v/>
      </c>
      <c r="CN540" s="32" t="str">
        <f t="shared" si="158"/>
        <v/>
      </c>
    </row>
    <row r="541" spans="71:92" x14ac:dyDescent="0.3">
      <c r="BS541" s="32" t="str">
        <f>IF(Kiadasi_kiseroiv!$K$2=BT541,BV541,"")</f>
        <v/>
      </c>
      <c r="BT541" s="34" t="str">
        <f t="shared" si="159"/>
        <v/>
      </c>
      <c r="BU541" s="32" t="str">
        <f t="shared" si="148"/>
        <v/>
      </c>
      <c r="BV541" s="32" t="str">
        <f t="shared" si="160"/>
        <v/>
      </c>
      <c r="BW541" s="32" t="str">
        <f t="shared" si="149"/>
        <v/>
      </c>
      <c r="BX541" s="32" t="str">
        <f t="shared" si="161"/>
        <v/>
      </c>
      <c r="BY541" s="32" t="str">
        <f t="shared" si="162"/>
        <v/>
      </c>
      <c r="BZ541" s="32" t="str">
        <f t="shared" si="163"/>
        <v/>
      </c>
      <c r="CA541" s="32" t="str">
        <f t="shared" si="164"/>
        <v/>
      </c>
      <c r="CB541" s="33">
        <f>IF(COUNTIF($CD$7:CD541,CD541)=1,CD541,CD541+COUNTIF($CD$6:CD540,CD541))</f>
        <v>55687</v>
      </c>
      <c r="CC541" s="34">
        <f t="shared" si="150"/>
        <v>55153</v>
      </c>
      <c r="CD541" s="32">
        <f t="shared" si="165"/>
        <v>55153</v>
      </c>
      <c r="CE541" s="32">
        <f t="shared" si="151"/>
        <v>0</v>
      </c>
      <c r="CF541" s="32">
        <f t="shared" si="152"/>
        <v>0</v>
      </c>
      <c r="CG541" s="32" t="str">
        <f t="shared" si="153"/>
        <v/>
      </c>
      <c r="CH541" s="32">
        <v>536</v>
      </c>
      <c r="CI541" s="32" t="s">
        <v>6</v>
      </c>
      <c r="CJ541" s="32" t="str">
        <f t="shared" si="154"/>
        <v/>
      </c>
      <c r="CK541" s="32" t="str">
        <f t="shared" si="155"/>
        <v/>
      </c>
      <c r="CL541" s="32" t="str">
        <f t="shared" si="156"/>
        <v/>
      </c>
      <c r="CM541" s="32" t="str">
        <f t="shared" si="157"/>
        <v/>
      </c>
      <c r="CN541" s="32" t="str">
        <f t="shared" si="158"/>
        <v/>
      </c>
    </row>
    <row r="542" spans="71:92" x14ac:dyDescent="0.3">
      <c r="BS542" s="32" t="str">
        <f>IF(Kiadasi_kiseroiv!$K$2=BT542,BV542,"")</f>
        <v/>
      </c>
      <c r="BT542" s="34" t="str">
        <f t="shared" si="159"/>
        <v/>
      </c>
      <c r="BU542" s="32" t="str">
        <f t="shared" si="148"/>
        <v/>
      </c>
      <c r="BV542" s="32" t="str">
        <f t="shared" si="160"/>
        <v/>
      </c>
      <c r="BW542" s="32" t="str">
        <f t="shared" si="149"/>
        <v/>
      </c>
      <c r="BX542" s="32" t="str">
        <f t="shared" si="161"/>
        <v/>
      </c>
      <c r="BY542" s="32" t="str">
        <f t="shared" si="162"/>
        <v/>
      </c>
      <c r="BZ542" s="32" t="str">
        <f t="shared" si="163"/>
        <v/>
      </c>
      <c r="CA542" s="32" t="str">
        <f t="shared" si="164"/>
        <v/>
      </c>
      <c r="CB542" s="33">
        <f>IF(COUNTIF($CD$7:CD542,CD542)=1,CD542,CD542+COUNTIF($CD$6:CD541,CD542))</f>
        <v>55688</v>
      </c>
      <c r="CC542" s="34">
        <f t="shared" si="150"/>
        <v>55153</v>
      </c>
      <c r="CD542" s="32">
        <f t="shared" si="165"/>
        <v>55153</v>
      </c>
      <c r="CE542" s="32">
        <f t="shared" si="151"/>
        <v>0</v>
      </c>
      <c r="CF542" s="32">
        <f t="shared" si="152"/>
        <v>0</v>
      </c>
      <c r="CG542" s="32" t="str">
        <f t="shared" si="153"/>
        <v/>
      </c>
      <c r="CH542" s="32">
        <v>537</v>
      </c>
      <c r="CI542" s="32" t="s">
        <v>6</v>
      </c>
      <c r="CJ542" s="32" t="str">
        <f t="shared" si="154"/>
        <v/>
      </c>
      <c r="CK542" s="32" t="str">
        <f t="shared" si="155"/>
        <v/>
      </c>
      <c r="CL542" s="32" t="str">
        <f t="shared" si="156"/>
        <v/>
      </c>
      <c r="CM542" s="32" t="str">
        <f t="shared" si="157"/>
        <v/>
      </c>
      <c r="CN542" s="32" t="str">
        <f t="shared" si="158"/>
        <v/>
      </c>
    </row>
    <row r="543" spans="71:92" x14ac:dyDescent="0.3">
      <c r="BS543" s="32" t="str">
        <f>IF(Kiadasi_kiseroiv!$K$2=BT543,BV543,"")</f>
        <v/>
      </c>
      <c r="BT543" s="34" t="str">
        <f t="shared" si="159"/>
        <v/>
      </c>
      <c r="BU543" s="32" t="str">
        <f t="shared" si="148"/>
        <v/>
      </c>
      <c r="BV543" s="32" t="str">
        <f t="shared" si="160"/>
        <v/>
      </c>
      <c r="BW543" s="32" t="str">
        <f t="shared" si="149"/>
        <v/>
      </c>
      <c r="BX543" s="32" t="str">
        <f t="shared" si="161"/>
        <v/>
      </c>
      <c r="BY543" s="32" t="str">
        <f t="shared" si="162"/>
        <v/>
      </c>
      <c r="BZ543" s="32" t="str">
        <f t="shared" si="163"/>
        <v/>
      </c>
      <c r="CA543" s="32" t="str">
        <f t="shared" si="164"/>
        <v/>
      </c>
      <c r="CB543" s="33">
        <f>IF(COUNTIF($CD$7:CD543,CD543)=1,CD543,CD543+COUNTIF($CD$6:CD542,CD543))</f>
        <v>55689</v>
      </c>
      <c r="CC543" s="34">
        <f t="shared" si="150"/>
        <v>55153</v>
      </c>
      <c r="CD543" s="32">
        <f t="shared" si="165"/>
        <v>55153</v>
      </c>
      <c r="CE543" s="32">
        <f t="shared" si="151"/>
        <v>0</v>
      </c>
      <c r="CF543" s="32">
        <f t="shared" si="152"/>
        <v>0</v>
      </c>
      <c r="CG543" s="32" t="str">
        <f t="shared" si="153"/>
        <v/>
      </c>
      <c r="CH543" s="32">
        <v>538</v>
      </c>
      <c r="CI543" s="32" t="s">
        <v>6</v>
      </c>
      <c r="CJ543" s="32" t="str">
        <f t="shared" si="154"/>
        <v/>
      </c>
      <c r="CK543" s="32" t="str">
        <f t="shared" si="155"/>
        <v/>
      </c>
      <c r="CL543" s="32" t="str">
        <f t="shared" si="156"/>
        <v/>
      </c>
      <c r="CM543" s="32" t="str">
        <f t="shared" si="157"/>
        <v/>
      </c>
      <c r="CN543" s="32" t="str">
        <f t="shared" si="158"/>
        <v/>
      </c>
    </row>
    <row r="544" spans="71:92" x14ac:dyDescent="0.3">
      <c r="BS544" s="32" t="str">
        <f>IF(Kiadasi_kiseroiv!$K$2=BT544,BV544,"")</f>
        <v/>
      </c>
      <c r="BT544" s="34" t="str">
        <f t="shared" si="159"/>
        <v/>
      </c>
      <c r="BU544" s="32" t="str">
        <f t="shared" si="148"/>
        <v/>
      </c>
      <c r="BV544" s="32" t="str">
        <f t="shared" si="160"/>
        <v/>
      </c>
      <c r="BW544" s="32" t="str">
        <f t="shared" si="149"/>
        <v/>
      </c>
      <c r="BX544" s="32" t="str">
        <f t="shared" si="161"/>
        <v/>
      </c>
      <c r="BY544" s="32" t="str">
        <f t="shared" si="162"/>
        <v/>
      </c>
      <c r="BZ544" s="32" t="str">
        <f t="shared" si="163"/>
        <v/>
      </c>
      <c r="CA544" s="32" t="str">
        <f t="shared" si="164"/>
        <v/>
      </c>
      <c r="CB544" s="33">
        <f>IF(COUNTIF($CD$7:CD544,CD544)=1,CD544,CD544+COUNTIF($CD$6:CD543,CD544))</f>
        <v>55690</v>
      </c>
      <c r="CC544" s="34">
        <f t="shared" si="150"/>
        <v>55153</v>
      </c>
      <c r="CD544" s="32">
        <f t="shared" si="165"/>
        <v>55153</v>
      </c>
      <c r="CE544" s="32">
        <f t="shared" si="151"/>
        <v>0</v>
      </c>
      <c r="CF544" s="32">
        <f t="shared" si="152"/>
        <v>0</v>
      </c>
      <c r="CG544" s="32" t="str">
        <f t="shared" si="153"/>
        <v/>
      </c>
      <c r="CH544" s="32">
        <v>539</v>
      </c>
      <c r="CI544" s="32" t="s">
        <v>6</v>
      </c>
      <c r="CJ544" s="32" t="str">
        <f t="shared" si="154"/>
        <v/>
      </c>
      <c r="CK544" s="32" t="str">
        <f t="shared" si="155"/>
        <v/>
      </c>
      <c r="CL544" s="32" t="str">
        <f t="shared" si="156"/>
        <v/>
      </c>
      <c r="CM544" s="32" t="str">
        <f t="shared" si="157"/>
        <v/>
      </c>
      <c r="CN544" s="32" t="str">
        <f t="shared" si="158"/>
        <v/>
      </c>
    </row>
    <row r="545" spans="71:92" x14ac:dyDescent="0.3">
      <c r="BS545" s="32" t="str">
        <f>IF(Kiadasi_kiseroiv!$K$2=BT545,BV545,"")</f>
        <v/>
      </c>
      <c r="BT545" s="34" t="str">
        <f t="shared" si="159"/>
        <v/>
      </c>
      <c r="BU545" s="32" t="str">
        <f t="shared" si="148"/>
        <v/>
      </c>
      <c r="BV545" s="32" t="str">
        <f t="shared" si="160"/>
        <v/>
      </c>
      <c r="BW545" s="32" t="str">
        <f t="shared" si="149"/>
        <v/>
      </c>
      <c r="BX545" s="32" t="str">
        <f t="shared" si="161"/>
        <v/>
      </c>
      <c r="BY545" s="32" t="str">
        <f t="shared" si="162"/>
        <v/>
      </c>
      <c r="BZ545" s="32" t="str">
        <f t="shared" si="163"/>
        <v/>
      </c>
      <c r="CA545" s="32" t="str">
        <f t="shared" si="164"/>
        <v/>
      </c>
      <c r="CB545" s="33">
        <f>IF(COUNTIF($CD$7:CD545,CD545)=1,CD545,CD545+COUNTIF($CD$6:CD544,CD545))</f>
        <v>55691</v>
      </c>
      <c r="CC545" s="34">
        <f t="shared" si="150"/>
        <v>55153</v>
      </c>
      <c r="CD545" s="32">
        <f t="shared" si="165"/>
        <v>55153</v>
      </c>
      <c r="CE545" s="32">
        <f t="shared" si="151"/>
        <v>0</v>
      </c>
      <c r="CF545" s="32">
        <f t="shared" si="152"/>
        <v>0</v>
      </c>
      <c r="CG545" s="32" t="str">
        <f t="shared" si="153"/>
        <v/>
      </c>
      <c r="CH545" s="32">
        <v>540</v>
      </c>
      <c r="CI545" s="32" t="s">
        <v>6</v>
      </c>
      <c r="CJ545" s="32" t="str">
        <f t="shared" si="154"/>
        <v/>
      </c>
      <c r="CK545" s="32" t="str">
        <f t="shared" si="155"/>
        <v/>
      </c>
      <c r="CL545" s="32" t="str">
        <f t="shared" si="156"/>
        <v/>
      </c>
      <c r="CM545" s="32" t="str">
        <f t="shared" si="157"/>
        <v/>
      </c>
      <c r="CN545" s="32" t="str">
        <f t="shared" si="158"/>
        <v/>
      </c>
    </row>
    <row r="546" spans="71:92" x14ac:dyDescent="0.3">
      <c r="BS546" s="32" t="str">
        <f>IF(Kiadasi_kiseroiv!$K$2=BT546,BV546,"")</f>
        <v/>
      </c>
      <c r="BT546" s="34" t="str">
        <f t="shared" si="159"/>
        <v/>
      </c>
      <c r="BU546" s="32" t="str">
        <f t="shared" si="148"/>
        <v/>
      </c>
      <c r="BV546" s="32" t="str">
        <f t="shared" si="160"/>
        <v/>
      </c>
      <c r="BW546" s="32" t="str">
        <f t="shared" si="149"/>
        <v/>
      </c>
      <c r="BX546" s="32" t="str">
        <f t="shared" si="161"/>
        <v/>
      </c>
      <c r="BY546" s="32" t="str">
        <f t="shared" si="162"/>
        <v/>
      </c>
      <c r="BZ546" s="32" t="str">
        <f t="shared" si="163"/>
        <v/>
      </c>
      <c r="CA546" s="32" t="str">
        <f t="shared" si="164"/>
        <v/>
      </c>
      <c r="CB546" s="33">
        <f>IF(COUNTIF($CD$7:CD546,CD546)=1,CD546,CD546+COUNTIF($CD$6:CD545,CD546))</f>
        <v>55692</v>
      </c>
      <c r="CC546" s="34">
        <f t="shared" si="150"/>
        <v>55153</v>
      </c>
      <c r="CD546" s="32">
        <f t="shared" si="165"/>
        <v>55153</v>
      </c>
      <c r="CE546" s="32">
        <f t="shared" si="151"/>
        <v>0</v>
      </c>
      <c r="CF546" s="32">
        <f t="shared" si="152"/>
        <v>0</v>
      </c>
      <c r="CG546" s="32" t="str">
        <f t="shared" si="153"/>
        <v/>
      </c>
      <c r="CH546" s="32">
        <v>541</v>
      </c>
      <c r="CI546" s="32" t="s">
        <v>6</v>
      </c>
      <c r="CJ546" s="32" t="str">
        <f t="shared" si="154"/>
        <v/>
      </c>
      <c r="CK546" s="32" t="str">
        <f t="shared" si="155"/>
        <v/>
      </c>
      <c r="CL546" s="32" t="str">
        <f t="shared" si="156"/>
        <v/>
      </c>
      <c r="CM546" s="32" t="str">
        <f t="shared" si="157"/>
        <v/>
      </c>
      <c r="CN546" s="32" t="str">
        <f t="shared" si="158"/>
        <v/>
      </c>
    </row>
    <row r="547" spans="71:92" x14ac:dyDescent="0.3">
      <c r="BS547" s="32" t="str">
        <f>IF(Kiadasi_kiseroiv!$K$2=BT547,BV547,"")</f>
        <v/>
      </c>
      <c r="BT547" s="34" t="str">
        <f t="shared" si="159"/>
        <v/>
      </c>
      <c r="BU547" s="32" t="str">
        <f t="shared" si="148"/>
        <v/>
      </c>
      <c r="BV547" s="32" t="str">
        <f t="shared" si="160"/>
        <v/>
      </c>
      <c r="BW547" s="32" t="str">
        <f t="shared" si="149"/>
        <v/>
      </c>
      <c r="BX547" s="32" t="str">
        <f t="shared" si="161"/>
        <v/>
      </c>
      <c r="BY547" s="32" t="str">
        <f t="shared" si="162"/>
        <v/>
      </c>
      <c r="BZ547" s="32" t="str">
        <f t="shared" si="163"/>
        <v/>
      </c>
      <c r="CA547" s="32" t="str">
        <f t="shared" si="164"/>
        <v/>
      </c>
      <c r="CB547" s="33">
        <f>IF(COUNTIF($CD$7:CD547,CD547)=1,CD547,CD547+COUNTIF($CD$6:CD546,CD547))</f>
        <v>55693</v>
      </c>
      <c r="CC547" s="34">
        <f t="shared" si="150"/>
        <v>55153</v>
      </c>
      <c r="CD547" s="32">
        <f t="shared" si="165"/>
        <v>55153</v>
      </c>
      <c r="CE547" s="32">
        <f t="shared" si="151"/>
        <v>0</v>
      </c>
      <c r="CF547" s="32">
        <f t="shared" si="152"/>
        <v>0</v>
      </c>
      <c r="CG547" s="32" t="str">
        <f t="shared" si="153"/>
        <v/>
      </c>
      <c r="CH547" s="32">
        <v>542</v>
      </c>
      <c r="CI547" s="32" t="s">
        <v>6</v>
      </c>
      <c r="CJ547" s="32" t="str">
        <f t="shared" si="154"/>
        <v/>
      </c>
      <c r="CK547" s="32" t="str">
        <f t="shared" si="155"/>
        <v/>
      </c>
      <c r="CL547" s="32" t="str">
        <f t="shared" si="156"/>
        <v/>
      </c>
      <c r="CM547" s="32" t="str">
        <f t="shared" si="157"/>
        <v/>
      </c>
      <c r="CN547" s="32" t="str">
        <f t="shared" si="158"/>
        <v/>
      </c>
    </row>
    <row r="548" spans="71:92" x14ac:dyDescent="0.3">
      <c r="BS548" s="32" t="str">
        <f>IF(Kiadasi_kiseroiv!$K$2=BT548,BV548,"")</f>
        <v/>
      </c>
      <c r="BT548" s="34" t="str">
        <f t="shared" si="159"/>
        <v/>
      </c>
      <c r="BU548" s="32" t="str">
        <f t="shared" si="148"/>
        <v/>
      </c>
      <c r="BV548" s="32" t="str">
        <f t="shared" si="160"/>
        <v/>
      </c>
      <c r="BW548" s="32" t="str">
        <f t="shared" si="149"/>
        <v/>
      </c>
      <c r="BX548" s="32" t="str">
        <f t="shared" si="161"/>
        <v/>
      </c>
      <c r="BY548" s="32" t="str">
        <f t="shared" si="162"/>
        <v/>
      </c>
      <c r="BZ548" s="32" t="str">
        <f t="shared" si="163"/>
        <v/>
      </c>
      <c r="CA548" s="32" t="str">
        <f t="shared" si="164"/>
        <v/>
      </c>
      <c r="CB548" s="33">
        <f>IF(COUNTIF($CD$7:CD548,CD548)=1,CD548,CD548+COUNTIF($CD$6:CD547,CD548))</f>
        <v>55694</v>
      </c>
      <c r="CC548" s="34">
        <f t="shared" si="150"/>
        <v>55153</v>
      </c>
      <c r="CD548" s="32">
        <f t="shared" si="165"/>
        <v>55153</v>
      </c>
      <c r="CE548" s="32">
        <f t="shared" si="151"/>
        <v>0</v>
      </c>
      <c r="CF548" s="32">
        <f t="shared" si="152"/>
        <v>0</v>
      </c>
      <c r="CG548" s="32" t="str">
        <f t="shared" si="153"/>
        <v/>
      </c>
      <c r="CH548" s="32">
        <v>543</v>
      </c>
      <c r="CI548" s="32" t="s">
        <v>6</v>
      </c>
      <c r="CJ548" s="32" t="str">
        <f t="shared" si="154"/>
        <v/>
      </c>
      <c r="CK548" s="32" t="str">
        <f t="shared" si="155"/>
        <v/>
      </c>
      <c r="CL548" s="32" t="str">
        <f t="shared" si="156"/>
        <v/>
      </c>
      <c r="CM548" s="32" t="str">
        <f t="shared" si="157"/>
        <v/>
      </c>
      <c r="CN548" s="32" t="str">
        <f t="shared" si="158"/>
        <v/>
      </c>
    </row>
    <row r="549" spans="71:92" x14ac:dyDescent="0.3">
      <c r="BS549" s="32" t="str">
        <f>IF(Kiadasi_kiseroiv!$K$2=BT549,BV549,"")</f>
        <v/>
      </c>
      <c r="BT549" s="34" t="str">
        <f t="shared" si="159"/>
        <v/>
      </c>
      <c r="BU549" s="32" t="str">
        <f t="shared" si="148"/>
        <v/>
      </c>
      <c r="BV549" s="32" t="str">
        <f t="shared" si="160"/>
        <v/>
      </c>
      <c r="BW549" s="32" t="str">
        <f t="shared" si="149"/>
        <v/>
      </c>
      <c r="BX549" s="32" t="str">
        <f t="shared" si="161"/>
        <v/>
      </c>
      <c r="BY549" s="32" t="str">
        <f t="shared" si="162"/>
        <v/>
      </c>
      <c r="BZ549" s="32" t="str">
        <f t="shared" si="163"/>
        <v/>
      </c>
      <c r="CA549" s="32" t="str">
        <f t="shared" si="164"/>
        <v/>
      </c>
      <c r="CB549" s="33">
        <f>IF(COUNTIF($CD$7:CD549,CD549)=1,CD549,CD549+COUNTIF($CD$6:CD548,CD549))</f>
        <v>55695</v>
      </c>
      <c r="CC549" s="34">
        <f t="shared" si="150"/>
        <v>55153</v>
      </c>
      <c r="CD549" s="32">
        <f t="shared" si="165"/>
        <v>55153</v>
      </c>
      <c r="CE549" s="32">
        <f t="shared" si="151"/>
        <v>0</v>
      </c>
      <c r="CF549" s="32">
        <f t="shared" si="152"/>
        <v>0</v>
      </c>
      <c r="CG549" s="32" t="str">
        <f t="shared" si="153"/>
        <v/>
      </c>
      <c r="CH549" s="32">
        <v>544</v>
      </c>
      <c r="CI549" s="32" t="s">
        <v>6</v>
      </c>
      <c r="CJ549" s="32" t="str">
        <f t="shared" si="154"/>
        <v/>
      </c>
      <c r="CK549" s="32" t="str">
        <f t="shared" si="155"/>
        <v/>
      </c>
      <c r="CL549" s="32" t="str">
        <f t="shared" si="156"/>
        <v/>
      </c>
      <c r="CM549" s="32" t="str">
        <f t="shared" si="157"/>
        <v/>
      </c>
      <c r="CN549" s="32" t="str">
        <f t="shared" si="158"/>
        <v/>
      </c>
    </row>
    <row r="550" spans="71:92" x14ac:dyDescent="0.3">
      <c r="BS550" s="32" t="str">
        <f>IF(Kiadasi_kiseroiv!$K$2=BT550,BV550,"")</f>
        <v/>
      </c>
      <c r="BT550" s="34" t="str">
        <f t="shared" si="159"/>
        <v/>
      </c>
      <c r="BU550" s="32" t="str">
        <f t="shared" si="148"/>
        <v/>
      </c>
      <c r="BV550" s="32" t="str">
        <f t="shared" si="160"/>
        <v/>
      </c>
      <c r="BW550" s="32" t="str">
        <f t="shared" si="149"/>
        <v/>
      </c>
      <c r="BX550" s="32" t="str">
        <f t="shared" si="161"/>
        <v/>
      </c>
      <c r="BY550" s="32" t="str">
        <f t="shared" si="162"/>
        <v/>
      </c>
      <c r="BZ550" s="32" t="str">
        <f t="shared" si="163"/>
        <v/>
      </c>
      <c r="CA550" s="32" t="str">
        <f t="shared" si="164"/>
        <v/>
      </c>
      <c r="CB550" s="33">
        <f>IF(COUNTIF($CD$7:CD550,CD550)=1,CD550,CD550+COUNTIF($CD$6:CD549,CD550))</f>
        <v>55696</v>
      </c>
      <c r="CC550" s="34">
        <f t="shared" si="150"/>
        <v>55153</v>
      </c>
      <c r="CD550" s="32">
        <f t="shared" si="165"/>
        <v>55153</v>
      </c>
      <c r="CE550" s="32">
        <f t="shared" si="151"/>
        <v>0</v>
      </c>
      <c r="CF550" s="32">
        <f t="shared" si="152"/>
        <v>0</v>
      </c>
      <c r="CG550" s="32" t="str">
        <f t="shared" si="153"/>
        <v/>
      </c>
      <c r="CH550" s="32">
        <v>545</v>
      </c>
      <c r="CI550" s="32" t="s">
        <v>6</v>
      </c>
      <c r="CJ550" s="32" t="str">
        <f t="shared" si="154"/>
        <v/>
      </c>
      <c r="CK550" s="32" t="str">
        <f t="shared" si="155"/>
        <v/>
      </c>
      <c r="CL550" s="32" t="str">
        <f t="shared" si="156"/>
        <v/>
      </c>
      <c r="CM550" s="32" t="str">
        <f t="shared" si="157"/>
        <v/>
      </c>
      <c r="CN550" s="32" t="str">
        <f t="shared" si="158"/>
        <v/>
      </c>
    </row>
    <row r="551" spans="71:92" x14ac:dyDescent="0.3">
      <c r="BS551" s="32" t="str">
        <f>IF(Kiadasi_kiseroiv!$K$2=BT551,BV551,"")</f>
        <v/>
      </c>
      <c r="BT551" s="34" t="str">
        <f t="shared" si="159"/>
        <v/>
      </c>
      <c r="BU551" s="32" t="str">
        <f t="shared" si="148"/>
        <v/>
      </c>
      <c r="BV551" s="32" t="str">
        <f t="shared" si="160"/>
        <v/>
      </c>
      <c r="BW551" s="32" t="str">
        <f t="shared" si="149"/>
        <v/>
      </c>
      <c r="BX551" s="32" t="str">
        <f t="shared" si="161"/>
        <v/>
      </c>
      <c r="BY551" s="32" t="str">
        <f t="shared" si="162"/>
        <v/>
      </c>
      <c r="BZ551" s="32" t="str">
        <f t="shared" si="163"/>
        <v/>
      </c>
      <c r="CA551" s="32" t="str">
        <f t="shared" si="164"/>
        <v/>
      </c>
      <c r="CB551" s="33">
        <f>IF(COUNTIF($CD$7:CD551,CD551)=1,CD551,CD551+COUNTIF($CD$6:CD550,CD551))</f>
        <v>55697</v>
      </c>
      <c r="CC551" s="34">
        <f t="shared" si="150"/>
        <v>55153</v>
      </c>
      <c r="CD551" s="32">
        <f t="shared" si="165"/>
        <v>55153</v>
      </c>
      <c r="CE551" s="32">
        <f t="shared" si="151"/>
        <v>0</v>
      </c>
      <c r="CF551" s="32">
        <f t="shared" si="152"/>
        <v>0</v>
      </c>
      <c r="CG551" s="32" t="str">
        <f t="shared" si="153"/>
        <v/>
      </c>
      <c r="CH551" s="32">
        <v>546</v>
      </c>
      <c r="CI551" s="32" t="s">
        <v>6</v>
      </c>
      <c r="CJ551" s="32" t="str">
        <f t="shared" si="154"/>
        <v/>
      </c>
      <c r="CK551" s="32" t="str">
        <f t="shared" si="155"/>
        <v/>
      </c>
      <c r="CL551" s="32" t="str">
        <f t="shared" si="156"/>
        <v/>
      </c>
      <c r="CM551" s="32" t="str">
        <f t="shared" si="157"/>
        <v/>
      </c>
      <c r="CN551" s="32" t="str">
        <f t="shared" si="158"/>
        <v/>
      </c>
    </row>
    <row r="552" spans="71:92" x14ac:dyDescent="0.3">
      <c r="BS552" s="32" t="str">
        <f>IF(Kiadasi_kiseroiv!$K$2=BT552,BV552,"")</f>
        <v/>
      </c>
      <c r="BT552" s="34" t="str">
        <f t="shared" si="159"/>
        <v/>
      </c>
      <c r="BU552" s="32" t="str">
        <f t="shared" si="148"/>
        <v/>
      </c>
      <c r="BV552" s="32" t="str">
        <f t="shared" si="160"/>
        <v/>
      </c>
      <c r="BW552" s="32" t="str">
        <f t="shared" si="149"/>
        <v/>
      </c>
      <c r="BX552" s="32" t="str">
        <f t="shared" si="161"/>
        <v/>
      </c>
      <c r="BY552" s="32" t="str">
        <f t="shared" si="162"/>
        <v/>
      </c>
      <c r="BZ552" s="32" t="str">
        <f t="shared" si="163"/>
        <v/>
      </c>
      <c r="CA552" s="32" t="str">
        <f t="shared" si="164"/>
        <v/>
      </c>
      <c r="CB552" s="33">
        <f>IF(COUNTIF($CD$7:CD552,CD552)=1,CD552,CD552+COUNTIF($CD$6:CD551,CD552))</f>
        <v>55698</v>
      </c>
      <c r="CC552" s="34">
        <f t="shared" si="150"/>
        <v>55153</v>
      </c>
      <c r="CD552" s="32">
        <f t="shared" si="165"/>
        <v>55153</v>
      </c>
      <c r="CE552" s="32">
        <f t="shared" si="151"/>
        <v>0</v>
      </c>
      <c r="CF552" s="32">
        <f t="shared" si="152"/>
        <v>0</v>
      </c>
      <c r="CG552" s="32" t="str">
        <f t="shared" si="153"/>
        <v/>
      </c>
      <c r="CH552" s="32">
        <v>547</v>
      </c>
      <c r="CI552" s="32" t="s">
        <v>6</v>
      </c>
      <c r="CJ552" s="32" t="str">
        <f t="shared" si="154"/>
        <v/>
      </c>
      <c r="CK552" s="32" t="str">
        <f t="shared" si="155"/>
        <v/>
      </c>
      <c r="CL552" s="32" t="str">
        <f t="shared" si="156"/>
        <v/>
      </c>
      <c r="CM552" s="32" t="str">
        <f t="shared" si="157"/>
        <v/>
      </c>
      <c r="CN552" s="32" t="str">
        <f t="shared" si="158"/>
        <v/>
      </c>
    </row>
    <row r="553" spans="71:92" x14ac:dyDescent="0.3">
      <c r="BS553" s="32" t="str">
        <f>IF(Kiadasi_kiseroiv!$K$2=BT553,BV553,"")</f>
        <v/>
      </c>
      <c r="BT553" s="34" t="str">
        <f t="shared" si="159"/>
        <v/>
      </c>
      <c r="BU553" s="32" t="str">
        <f t="shared" si="148"/>
        <v/>
      </c>
      <c r="BV553" s="32" t="str">
        <f t="shared" si="160"/>
        <v/>
      </c>
      <c r="BW553" s="32" t="str">
        <f t="shared" si="149"/>
        <v/>
      </c>
      <c r="BX553" s="32" t="str">
        <f t="shared" si="161"/>
        <v/>
      </c>
      <c r="BY553" s="32" t="str">
        <f t="shared" si="162"/>
        <v/>
      </c>
      <c r="BZ553" s="32" t="str">
        <f t="shared" si="163"/>
        <v/>
      </c>
      <c r="CA553" s="32" t="str">
        <f t="shared" si="164"/>
        <v/>
      </c>
      <c r="CB553" s="33">
        <f>IF(COUNTIF($CD$7:CD553,CD553)=1,CD553,CD553+COUNTIF($CD$6:CD552,CD553))</f>
        <v>55699</v>
      </c>
      <c r="CC553" s="34">
        <f t="shared" si="150"/>
        <v>55153</v>
      </c>
      <c r="CD553" s="32">
        <f t="shared" si="165"/>
        <v>55153</v>
      </c>
      <c r="CE553" s="32">
        <f t="shared" si="151"/>
        <v>0</v>
      </c>
      <c r="CF553" s="32">
        <f t="shared" si="152"/>
        <v>0</v>
      </c>
      <c r="CG553" s="32" t="str">
        <f t="shared" si="153"/>
        <v/>
      </c>
      <c r="CH553" s="32">
        <v>548</v>
      </c>
      <c r="CI553" s="32" t="s">
        <v>6</v>
      </c>
      <c r="CJ553" s="32" t="str">
        <f t="shared" si="154"/>
        <v/>
      </c>
      <c r="CK553" s="32" t="str">
        <f t="shared" si="155"/>
        <v/>
      </c>
      <c r="CL553" s="32" t="str">
        <f t="shared" si="156"/>
        <v/>
      </c>
      <c r="CM553" s="32" t="str">
        <f t="shared" si="157"/>
        <v/>
      </c>
      <c r="CN553" s="32" t="str">
        <f t="shared" si="158"/>
        <v/>
      </c>
    </row>
    <row r="554" spans="71:92" x14ac:dyDescent="0.3">
      <c r="BS554" s="32" t="str">
        <f>IF(Kiadasi_kiseroiv!$K$2=BT554,BV554,"")</f>
        <v/>
      </c>
      <c r="BT554" s="34" t="str">
        <f t="shared" si="159"/>
        <v/>
      </c>
      <c r="BU554" s="32" t="str">
        <f t="shared" si="148"/>
        <v/>
      </c>
      <c r="BV554" s="32" t="str">
        <f t="shared" si="160"/>
        <v/>
      </c>
      <c r="BW554" s="32" t="str">
        <f t="shared" si="149"/>
        <v/>
      </c>
      <c r="BX554" s="32" t="str">
        <f t="shared" si="161"/>
        <v/>
      </c>
      <c r="BY554" s="32" t="str">
        <f t="shared" si="162"/>
        <v/>
      </c>
      <c r="BZ554" s="32" t="str">
        <f t="shared" si="163"/>
        <v/>
      </c>
      <c r="CA554" s="32" t="str">
        <f t="shared" si="164"/>
        <v/>
      </c>
      <c r="CB554" s="33">
        <f>IF(COUNTIF($CD$7:CD554,CD554)=1,CD554,CD554+COUNTIF($CD$6:CD553,CD554))</f>
        <v>55700</v>
      </c>
      <c r="CC554" s="34">
        <f t="shared" si="150"/>
        <v>55153</v>
      </c>
      <c r="CD554" s="32">
        <f t="shared" si="165"/>
        <v>55153</v>
      </c>
      <c r="CE554" s="32">
        <f t="shared" si="151"/>
        <v>0</v>
      </c>
      <c r="CF554" s="32">
        <f t="shared" si="152"/>
        <v>0</v>
      </c>
      <c r="CG554" s="32" t="str">
        <f t="shared" si="153"/>
        <v/>
      </c>
      <c r="CH554" s="32">
        <v>549</v>
      </c>
      <c r="CI554" s="32" t="s">
        <v>6</v>
      </c>
      <c r="CJ554" s="32" t="str">
        <f t="shared" si="154"/>
        <v/>
      </c>
      <c r="CK554" s="32" t="str">
        <f t="shared" si="155"/>
        <v/>
      </c>
      <c r="CL554" s="32" t="str">
        <f t="shared" si="156"/>
        <v/>
      </c>
      <c r="CM554" s="32" t="str">
        <f t="shared" si="157"/>
        <v/>
      </c>
      <c r="CN554" s="32" t="str">
        <f t="shared" si="158"/>
        <v/>
      </c>
    </row>
    <row r="555" spans="71:92" x14ac:dyDescent="0.3">
      <c r="BS555" s="32" t="str">
        <f>IF(Kiadasi_kiseroiv!$K$2=BT555,BV555,"")</f>
        <v/>
      </c>
      <c r="BT555" s="34" t="str">
        <f t="shared" si="159"/>
        <v/>
      </c>
      <c r="BU555" s="32" t="str">
        <f t="shared" si="148"/>
        <v/>
      </c>
      <c r="BV555" s="32" t="str">
        <f t="shared" si="160"/>
        <v/>
      </c>
      <c r="BW555" s="32" t="str">
        <f t="shared" si="149"/>
        <v/>
      </c>
      <c r="BX555" s="32" t="str">
        <f t="shared" si="161"/>
        <v/>
      </c>
      <c r="BY555" s="32" t="str">
        <f t="shared" si="162"/>
        <v/>
      </c>
      <c r="BZ555" s="32" t="str">
        <f t="shared" si="163"/>
        <v/>
      </c>
      <c r="CA555" s="32" t="str">
        <f t="shared" si="164"/>
        <v/>
      </c>
      <c r="CB555" s="33">
        <f>IF(COUNTIF($CD$7:CD555,CD555)=1,CD555,CD555+COUNTIF($CD$6:CD554,CD555))</f>
        <v>55701</v>
      </c>
      <c r="CC555" s="34">
        <f t="shared" si="150"/>
        <v>55153</v>
      </c>
      <c r="CD555" s="32">
        <f t="shared" si="165"/>
        <v>55153</v>
      </c>
      <c r="CE555" s="32">
        <f t="shared" si="151"/>
        <v>0</v>
      </c>
      <c r="CF555" s="32">
        <f t="shared" si="152"/>
        <v>0</v>
      </c>
      <c r="CG555" s="32" t="str">
        <f t="shared" si="153"/>
        <v/>
      </c>
      <c r="CH555" s="32">
        <v>550</v>
      </c>
      <c r="CI555" s="32" t="s">
        <v>6</v>
      </c>
      <c r="CJ555" s="32" t="str">
        <f t="shared" si="154"/>
        <v/>
      </c>
      <c r="CK555" s="32" t="str">
        <f t="shared" si="155"/>
        <v/>
      </c>
      <c r="CL555" s="32" t="str">
        <f t="shared" si="156"/>
        <v/>
      </c>
      <c r="CM555" s="32" t="str">
        <f t="shared" si="157"/>
        <v/>
      </c>
      <c r="CN555" s="32" t="str">
        <f t="shared" si="158"/>
        <v/>
      </c>
    </row>
    <row r="556" spans="71:92" x14ac:dyDescent="0.3">
      <c r="BS556" s="32" t="str">
        <f>IF(Kiadasi_kiseroiv!$K$2=BT556,BV556,"")</f>
        <v/>
      </c>
      <c r="BT556" s="34" t="str">
        <f t="shared" si="159"/>
        <v/>
      </c>
      <c r="BU556" s="32" t="str">
        <f t="shared" si="148"/>
        <v/>
      </c>
      <c r="BV556" s="32" t="str">
        <f t="shared" si="160"/>
        <v/>
      </c>
      <c r="BW556" s="32" t="str">
        <f t="shared" si="149"/>
        <v/>
      </c>
      <c r="BX556" s="32" t="str">
        <f t="shared" si="161"/>
        <v/>
      </c>
      <c r="BY556" s="32" t="str">
        <f t="shared" si="162"/>
        <v/>
      </c>
      <c r="BZ556" s="32" t="str">
        <f t="shared" si="163"/>
        <v/>
      </c>
      <c r="CA556" s="32" t="str">
        <f t="shared" si="164"/>
        <v/>
      </c>
      <c r="CB556" s="33">
        <f>IF(COUNTIF($CD$7:CD556,CD556)=1,CD556,CD556+COUNTIF($CD$6:CD555,CD556))</f>
        <v>55702</v>
      </c>
      <c r="CC556" s="34">
        <f t="shared" si="150"/>
        <v>55153</v>
      </c>
      <c r="CD556" s="32">
        <f t="shared" si="165"/>
        <v>55153</v>
      </c>
      <c r="CE556" s="32">
        <f t="shared" si="151"/>
        <v>0</v>
      </c>
      <c r="CF556" s="32">
        <f t="shared" si="152"/>
        <v>0</v>
      </c>
      <c r="CG556" s="32" t="str">
        <f t="shared" si="153"/>
        <v/>
      </c>
      <c r="CH556" s="32">
        <v>551</v>
      </c>
      <c r="CI556" s="32" t="s">
        <v>6</v>
      </c>
      <c r="CJ556" s="32" t="str">
        <f t="shared" si="154"/>
        <v/>
      </c>
      <c r="CK556" s="32" t="str">
        <f t="shared" si="155"/>
        <v/>
      </c>
      <c r="CL556" s="32" t="str">
        <f t="shared" si="156"/>
        <v/>
      </c>
      <c r="CM556" s="32" t="str">
        <f t="shared" si="157"/>
        <v/>
      </c>
      <c r="CN556" s="32" t="str">
        <f t="shared" si="158"/>
        <v/>
      </c>
    </row>
    <row r="557" spans="71:92" x14ac:dyDescent="0.3">
      <c r="BS557" s="32" t="str">
        <f>IF(Kiadasi_kiseroiv!$K$2=BT557,BV557,"")</f>
        <v/>
      </c>
      <c r="BT557" s="34" t="str">
        <f t="shared" si="159"/>
        <v/>
      </c>
      <c r="BU557" s="32" t="str">
        <f t="shared" si="148"/>
        <v/>
      </c>
      <c r="BV557" s="32" t="str">
        <f t="shared" si="160"/>
        <v/>
      </c>
      <c r="BW557" s="32" t="str">
        <f t="shared" si="149"/>
        <v/>
      </c>
      <c r="BX557" s="32" t="str">
        <f t="shared" si="161"/>
        <v/>
      </c>
      <c r="BY557" s="32" t="str">
        <f t="shared" si="162"/>
        <v/>
      </c>
      <c r="BZ557" s="32" t="str">
        <f t="shared" si="163"/>
        <v/>
      </c>
      <c r="CA557" s="32" t="str">
        <f t="shared" si="164"/>
        <v/>
      </c>
      <c r="CB557" s="33">
        <f>IF(COUNTIF($CD$7:CD557,CD557)=1,CD557,CD557+COUNTIF($CD$6:CD556,CD557))</f>
        <v>55703</v>
      </c>
      <c r="CC557" s="34">
        <f t="shared" si="150"/>
        <v>55153</v>
      </c>
      <c r="CD557" s="32">
        <f t="shared" si="165"/>
        <v>55153</v>
      </c>
      <c r="CE557" s="32">
        <f t="shared" si="151"/>
        <v>0</v>
      </c>
      <c r="CF557" s="32">
        <f t="shared" si="152"/>
        <v>0</v>
      </c>
      <c r="CG557" s="32" t="str">
        <f t="shared" si="153"/>
        <v/>
      </c>
      <c r="CH557" s="32">
        <v>552</v>
      </c>
      <c r="CI557" s="32" t="s">
        <v>6</v>
      </c>
      <c r="CJ557" s="32" t="str">
        <f t="shared" si="154"/>
        <v/>
      </c>
      <c r="CK557" s="32" t="str">
        <f t="shared" si="155"/>
        <v/>
      </c>
      <c r="CL557" s="32" t="str">
        <f t="shared" si="156"/>
        <v/>
      </c>
      <c r="CM557" s="32" t="str">
        <f t="shared" si="157"/>
        <v/>
      </c>
      <c r="CN557" s="32" t="str">
        <f t="shared" si="158"/>
        <v/>
      </c>
    </row>
    <row r="558" spans="71:92" x14ac:dyDescent="0.3">
      <c r="BS558" s="32" t="str">
        <f>IF(Kiadasi_kiseroiv!$K$2=BT558,BV558,"")</f>
        <v/>
      </c>
      <c r="BT558" s="34" t="str">
        <f t="shared" si="159"/>
        <v/>
      </c>
      <c r="BU558" s="32" t="str">
        <f t="shared" si="148"/>
        <v/>
      </c>
      <c r="BV558" s="32" t="str">
        <f t="shared" si="160"/>
        <v/>
      </c>
      <c r="BW558" s="32" t="str">
        <f t="shared" si="149"/>
        <v/>
      </c>
      <c r="BX558" s="32" t="str">
        <f t="shared" si="161"/>
        <v/>
      </c>
      <c r="BY558" s="32" t="str">
        <f t="shared" si="162"/>
        <v/>
      </c>
      <c r="BZ558" s="32" t="str">
        <f t="shared" si="163"/>
        <v/>
      </c>
      <c r="CA558" s="32" t="str">
        <f t="shared" si="164"/>
        <v/>
      </c>
      <c r="CB558" s="33">
        <f>IF(COUNTIF($CD$7:CD558,CD558)=1,CD558,CD558+COUNTIF($CD$6:CD557,CD558))</f>
        <v>55704</v>
      </c>
      <c r="CC558" s="34">
        <f t="shared" si="150"/>
        <v>55153</v>
      </c>
      <c r="CD558" s="32">
        <f t="shared" si="165"/>
        <v>55153</v>
      </c>
      <c r="CE558" s="32">
        <f t="shared" si="151"/>
        <v>0</v>
      </c>
      <c r="CF558" s="32">
        <f t="shared" si="152"/>
        <v>0</v>
      </c>
      <c r="CG558" s="32" t="str">
        <f t="shared" si="153"/>
        <v/>
      </c>
      <c r="CH558" s="32">
        <v>553</v>
      </c>
      <c r="CI558" s="32" t="s">
        <v>6</v>
      </c>
      <c r="CJ558" s="32" t="str">
        <f t="shared" si="154"/>
        <v/>
      </c>
      <c r="CK558" s="32" t="str">
        <f t="shared" si="155"/>
        <v/>
      </c>
      <c r="CL558" s="32" t="str">
        <f t="shared" si="156"/>
        <v/>
      </c>
      <c r="CM558" s="32" t="str">
        <f t="shared" si="157"/>
        <v/>
      </c>
      <c r="CN558" s="32" t="str">
        <f t="shared" si="158"/>
        <v/>
      </c>
    </row>
    <row r="559" spans="71:92" x14ac:dyDescent="0.3">
      <c r="BS559" s="32" t="str">
        <f>IF(Kiadasi_kiseroiv!$K$2=BT559,BV559,"")</f>
        <v/>
      </c>
      <c r="BT559" s="34" t="str">
        <f t="shared" si="159"/>
        <v/>
      </c>
      <c r="BU559" s="32" t="str">
        <f t="shared" si="148"/>
        <v/>
      </c>
      <c r="BV559" s="32" t="str">
        <f t="shared" si="160"/>
        <v/>
      </c>
      <c r="BW559" s="32" t="str">
        <f t="shared" si="149"/>
        <v/>
      </c>
      <c r="BX559" s="32" t="str">
        <f t="shared" si="161"/>
        <v/>
      </c>
      <c r="BY559" s="32" t="str">
        <f t="shared" si="162"/>
        <v/>
      </c>
      <c r="BZ559" s="32" t="str">
        <f t="shared" si="163"/>
        <v/>
      </c>
      <c r="CA559" s="32" t="str">
        <f t="shared" si="164"/>
        <v/>
      </c>
      <c r="CB559" s="33">
        <f>IF(COUNTIF($CD$7:CD559,CD559)=1,CD559,CD559+COUNTIF($CD$6:CD558,CD559))</f>
        <v>55705</v>
      </c>
      <c r="CC559" s="34">
        <f t="shared" si="150"/>
        <v>55153</v>
      </c>
      <c r="CD559" s="32">
        <f t="shared" si="165"/>
        <v>55153</v>
      </c>
      <c r="CE559" s="32">
        <f t="shared" si="151"/>
        <v>0</v>
      </c>
      <c r="CF559" s="32">
        <f t="shared" si="152"/>
        <v>0</v>
      </c>
      <c r="CG559" s="32" t="str">
        <f t="shared" si="153"/>
        <v/>
      </c>
      <c r="CH559" s="32">
        <v>554</v>
      </c>
      <c r="CI559" s="32" t="s">
        <v>6</v>
      </c>
      <c r="CJ559" s="32" t="str">
        <f t="shared" si="154"/>
        <v/>
      </c>
      <c r="CK559" s="32" t="str">
        <f t="shared" si="155"/>
        <v/>
      </c>
      <c r="CL559" s="32" t="str">
        <f t="shared" si="156"/>
        <v/>
      </c>
      <c r="CM559" s="32" t="str">
        <f t="shared" si="157"/>
        <v/>
      </c>
      <c r="CN559" s="32" t="str">
        <f t="shared" si="158"/>
        <v/>
      </c>
    </row>
    <row r="560" spans="71:92" x14ac:dyDescent="0.3">
      <c r="BS560" s="32" t="str">
        <f>IF(Kiadasi_kiseroiv!$K$2=BT560,BV560,"")</f>
        <v/>
      </c>
      <c r="BT560" s="34" t="str">
        <f t="shared" si="159"/>
        <v/>
      </c>
      <c r="BU560" s="32" t="str">
        <f t="shared" si="148"/>
        <v/>
      </c>
      <c r="BV560" s="32" t="str">
        <f t="shared" si="160"/>
        <v/>
      </c>
      <c r="BW560" s="32" t="str">
        <f t="shared" si="149"/>
        <v/>
      </c>
      <c r="BX560" s="32" t="str">
        <f t="shared" si="161"/>
        <v/>
      </c>
      <c r="BY560" s="32" t="str">
        <f t="shared" si="162"/>
        <v/>
      </c>
      <c r="BZ560" s="32" t="str">
        <f t="shared" si="163"/>
        <v/>
      </c>
      <c r="CA560" s="32" t="str">
        <f t="shared" si="164"/>
        <v/>
      </c>
      <c r="CB560" s="33">
        <f>IF(COUNTIF($CD$7:CD560,CD560)=1,CD560,CD560+COUNTIF($CD$6:CD559,CD560))</f>
        <v>55706</v>
      </c>
      <c r="CC560" s="34">
        <f t="shared" si="150"/>
        <v>55153</v>
      </c>
      <c r="CD560" s="32">
        <f t="shared" si="165"/>
        <v>55153</v>
      </c>
      <c r="CE560" s="32">
        <f t="shared" si="151"/>
        <v>0</v>
      </c>
      <c r="CF560" s="32">
        <f t="shared" si="152"/>
        <v>0</v>
      </c>
      <c r="CG560" s="32" t="str">
        <f t="shared" si="153"/>
        <v/>
      </c>
      <c r="CH560" s="32">
        <v>555</v>
      </c>
      <c r="CI560" s="32" t="s">
        <v>6</v>
      </c>
      <c r="CJ560" s="32" t="str">
        <f t="shared" si="154"/>
        <v/>
      </c>
      <c r="CK560" s="32" t="str">
        <f t="shared" si="155"/>
        <v/>
      </c>
      <c r="CL560" s="32" t="str">
        <f t="shared" si="156"/>
        <v/>
      </c>
      <c r="CM560" s="32" t="str">
        <f t="shared" si="157"/>
        <v/>
      </c>
      <c r="CN560" s="32" t="str">
        <f t="shared" si="158"/>
        <v/>
      </c>
    </row>
    <row r="561" spans="71:92" x14ac:dyDescent="0.3">
      <c r="BS561" s="32" t="str">
        <f>IF(Kiadasi_kiseroiv!$K$2=BT561,BV561,"")</f>
        <v/>
      </c>
      <c r="BT561" s="34" t="str">
        <f t="shared" si="159"/>
        <v/>
      </c>
      <c r="BU561" s="32" t="str">
        <f t="shared" si="148"/>
        <v/>
      </c>
      <c r="BV561" s="32" t="str">
        <f t="shared" si="160"/>
        <v/>
      </c>
      <c r="BW561" s="32" t="str">
        <f t="shared" si="149"/>
        <v/>
      </c>
      <c r="BX561" s="32" t="str">
        <f t="shared" si="161"/>
        <v/>
      </c>
      <c r="BY561" s="32" t="str">
        <f t="shared" si="162"/>
        <v/>
      </c>
      <c r="BZ561" s="32" t="str">
        <f t="shared" si="163"/>
        <v/>
      </c>
      <c r="CA561" s="32" t="str">
        <f t="shared" si="164"/>
        <v/>
      </c>
      <c r="CB561" s="33">
        <f>IF(COUNTIF($CD$7:CD561,CD561)=1,CD561,CD561+COUNTIF($CD$6:CD560,CD561))</f>
        <v>55707</v>
      </c>
      <c r="CC561" s="34">
        <f t="shared" si="150"/>
        <v>55153</v>
      </c>
      <c r="CD561" s="32">
        <f t="shared" si="165"/>
        <v>55153</v>
      </c>
      <c r="CE561" s="32">
        <f t="shared" si="151"/>
        <v>0</v>
      </c>
      <c r="CF561" s="32">
        <f t="shared" si="152"/>
        <v>0</v>
      </c>
      <c r="CG561" s="32" t="str">
        <f t="shared" si="153"/>
        <v/>
      </c>
      <c r="CH561" s="32">
        <v>556</v>
      </c>
      <c r="CI561" s="32" t="s">
        <v>6</v>
      </c>
      <c r="CJ561" s="32" t="str">
        <f t="shared" si="154"/>
        <v/>
      </c>
      <c r="CK561" s="32" t="str">
        <f t="shared" si="155"/>
        <v/>
      </c>
      <c r="CL561" s="32" t="str">
        <f t="shared" si="156"/>
        <v/>
      </c>
      <c r="CM561" s="32" t="str">
        <f t="shared" si="157"/>
        <v/>
      </c>
      <c r="CN561" s="32" t="str">
        <f t="shared" si="158"/>
        <v/>
      </c>
    </row>
    <row r="562" spans="71:92" x14ac:dyDescent="0.3">
      <c r="BS562" s="32" t="str">
        <f>IF(Kiadasi_kiseroiv!$K$2=BT562,BV562,"")</f>
        <v/>
      </c>
      <c r="BT562" s="34" t="str">
        <f t="shared" si="159"/>
        <v/>
      </c>
      <c r="BU562" s="32" t="str">
        <f t="shared" si="148"/>
        <v/>
      </c>
      <c r="BV562" s="32" t="str">
        <f t="shared" si="160"/>
        <v/>
      </c>
      <c r="BW562" s="32" t="str">
        <f t="shared" si="149"/>
        <v/>
      </c>
      <c r="BX562" s="32" t="str">
        <f t="shared" si="161"/>
        <v/>
      </c>
      <c r="BY562" s="32" t="str">
        <f t="shared" si="162"/>
        <v/>
      </c>
      <c r="BZ562" s="32" t="str">
        <f t="shared" si="163"/>
        <v/>
      </c>
      <c r="CA562" s="32" t="str">
        <f t="shared" si="164"/>
        <v/>
      </c>
      <c r="CB562" s="33">
        <f>IF(COUNTIF($CD$7:CD562,CD562)=1,CD562,CD562+COUNTIF($CD$6:CD561,CD562))</f>
        <v>55708</v>
      </c>
      <c r="CC562" s="34">
        <f t="shared" si="150"/>
        <v>55153</v>
      </c>
      <c r="CD562" s="32">
        <f t="shared" si="165"/>
        <v>55153</v>
      </c>
      <c r="CE562" s="32">
        <f t="shared" si="151"/>
        <v>0</v>
      </c>
      <c r="CF562" s="32">
        <f t="shared" si="152"/>
        <v>0</v>
      </c>
      <c r="CG562" s="32" t="str">
        <f t="shared" si="153"/>
        <v/>
      </c>
      <c r="CH562" s="32">
        <v>557</v>
      </c>
      <c r="CI562" s="32" t="s">
        <v>6</v>
      </c>
      <c r="CJ562" s="32" t="str">
        <f t="shared" si="154"/>
        <v/>
      </c>
      <c r="CK562" s="32" t="str">
        <f t="shared" si="155"/>
        <v/>
      </c>
      <c r="CL562" s="32" t="str">
        <f t="shared" si="156"/>
        <v/>
      </c>
      <c r="CM562" s="32" t="str">
        <f t="shared" si="157"/>
        <v/>
      </c>
      <c r="CN562" s="32" t="str">
        <f t="shared" si="158"/>
        <v/>
      </c>
    </row>
    <row r="563" spans="71:92" x14ac:dyDescent="0.3">
      <c r="BS563" s="32" t="str">
        <f>IF(Kiadasi_kiseroiv!$K$2=BT563,BV563,"")</f>
        <v/>
      </c>
      <c r="BT563" s="34" t="str">
        <f t="shared" si="159"/>
        <v/>
      </c>
      <c r="BU563" s="32" t="str">
        <f t="shared" si="148"/>
        <v/>
      </c>
      <c r="BV563" s="32" t="str">
        <f t="shared" si="160"/>
        <v/>
      </c>
      <c r="BW563" s="32" t="str">
        <f t="shared" si="149"/>
        <v/>
      </c>
      <c r="BX563" s="32" t="str">
        <f t="shared" si="161"/>
        <v/>
      </c>
      <c r="BY563" s="32" t="str">
        <f t="shared" si="162"/>
        <v/>
      </c>
      <c r="BZ563" s="32" t="str">
        <f t="shared" si="163"/>
        <v/>
      </c>
      <c r="CA563" s="32" t="str">
        <f t="shared" si="164"/>
        <v/>
      </c>
      <c r="CB563" s="33">
        <f>IF(COUNTIF($CD$7:CD563,CD563)=1,CD563,CD563+COUNTIF($CD$6:CD562,CD563))</f>
        <v>55709</v>
      </c>
      <c r="CC563" s="34">
        <f t="shared" si="150"/>
        <v>55153</v>
      </c>
      <c r="CD563" s="32">
        <f t="shared" si="165"/>
        <v>55153</v>
      </c>
      <c r="CE563" s="32">
        <f t="shared" si="151"/>
        <v>0</v>
      </c>
      <c r="CF563" s="32">
        <f t="shared" si="152"/>
        <v>0</v>
      </c>
      <c r="CG563" s="32" t="str">
        <f t="shared" si="153"/>
        <v/>
      </c>
      <c r="CH563" s="32">
        <v>558</v>
      </c>
      <c r="CI563" s="32" t="s">
        <v>6</v>
      </c>
      <c r="CJ563" s="32" t="str">
        <f t="shared" si="154"/>
        <v/>
      </c>
      <c r="CK563" s="32" t="str">
        <f t="shared" si="155"/>
        <v/>
      </c>
      <c r="CL563" s="32" t="str">
        <f t="shared" si="156"/>
        <v/>
      </c>
      <c r="CM563" s="32" t="str">
        <f t="shared" si="157"/>
        <v/>
      </c>
      <c r="CN563" s="32" t="str">
        <f t="shared" si="158"/>
        <v/>
      </c>
    </row>
    <row r="564" spans="71:92" x14ac:dyDescent="0.3">
      <c r="BS564" s="32" t="str">
        <f>IF(Kiadasi_kiseroiv!$K$2=BT564,BV564,"")</f>
        <v/>
      </c>
      <c r="BT564" s="34" t="str">
        <f t="shared" si="159"/>
        <v/>
      </c>
      <c r="BU564" s="32" t="str">
        <f t="shared" si="148"/>
        <v/>
      </c>
      <c r="BV564" s="32" t="str">
        <f t="shared" si="160"/>
        <v/>
      </c>
      <c r="BW564" s="32" t="str">
        <f t="shared" si="149"/>
        <v/>
      </c>
      <c r="BX564" s="32" t="str">
        <f t="shared" si="161"/>
        <v/>
      </c>
      <c r="BY564" s="32" t="str">
        <f t="shared" si="162"/>
        <v/>
      </c>
      <c r="BZ564" s="32" t="str">
        <f t="shared" si="163"/>
        <v/>
      </c>
      <c r="CA564" s="32" t="str">
        <f t="shared" si="164"/>
        <v/>
      </c>
      <c r="CB564" s="33">
        <f>IF(COUNTIF($CD$7:CD564,CD564)=1,CD564,CD564+COUNTIF($CD$6:CD563,CD564))</f>
        <v>55710</v>
      </c>
      <c r="CC564" s="34">
        <f t="shared" si="150"/>
        <v>55153</v>
      </c>
      <c r="CD564" s="32">
        <f t="shared" si="165"/>
        <v>55153</v>
      </c>
      <c r="CE564" s="32">
        <f t="shared" si="151"/>
        <v>0</v>
      </c>
      <c r="CF564" s="32">
        <f t="shared" si="152"/>
        <v>0</v>
      </c>
      <c r="CG564" s="32" t="str">
        <f t="shared" si="153"/>
        <v/>
      </c>
      <c r="CH564" s="32">
        <v>559</v>
      </c>
      <c r="CI564" s="32" t="s">
        <v>6</v>
      </c>
      <c r="CJ564" s="32" t="str">
        <f t="shared" si="154"/>
        <v/>
      </c>
      <c r="CK564" s="32" t="str">
        <f t="shared" si="155"/>
        <v/>
      </c>
      <c r="CL564" s="32" t="str">
        <f t="shared" si="156"/>
        <v/>
      </c>
      <c r="CM564" s="32" t="str">
        <f t="shared" si="157"/>
        <v/>
      </c>
      <c r="CN564" s="32" t="str">
        <f t="shared" si="158"/>
        <v/>
      </c>
    </row>
    <row r="565" spans="71:92" x14ac:dyDescent="0.3">
      <c r="BS565" s="32" t="str">
        <f>IF(Kiadasi_kiseroiv!$K$2=BT565,BV565,"")</f>
        <v/>
      </c>
      <c r="BT565" s="34" t="str">
        <f t="shared" si="159"/>
        <v/>
      </c>
      <c r="BU565" s="32" t="str">
        <f t="shared" si="148"/>
        <v/>
      </c>
      <c r="BV565" s="32" t="str">
        <f t="shared" si="160"/>
        <v/>
      </c>
      <c r="BW565" s="32" t="str">
        <f t="shared" si="149"/>
        <v/>
      </c>
      <c r="BX565" s="32" t="str">
        <f t="shared" si="161"/>
        <v/>
      </c>
      <c r="BY565" s="32" t="str">
        <f t="shared" si="162"/>
        <v/>
      </c>
      <c r="BZ565" s="32" t="str">
        <f t="shared" si="163"/>
        <v/>
      </c>
      <c r="CA565" s="32" t="str">
        <f t="shared" si="164"/>
        <v/>
      </c>
      <c r="CB565" s="33">
        <f>IF(COUNTIF($CD$7:CD565,CD565)=1,CD565,CD565+COUNTIF($CD$6:CD564,CD565))</f>
        <v>55711</v>
      </c>
      <c r="CC565" s="34">
        <f t="shared" si="150"/>
        <v>55153</v>
      </c>
      <c r="CD565" s="32">
        <f t="shared" si="165"/>
        <v>55153</v>
      </c>
      <c r="CE565" s="32">
        <f t="shared" si="151"/>
        <v>0</v>
      </c>
      <c r="CF565" s="32">
        <f t="shared" si="152"/>
        <v>0</v>
      </c>
      <c r="CG565" s="32" t="str">
        <f t="shared" si="153"/>
        <v/>
      </c>
      <c r="CH565" s="32">
        <v>560</v>
      </c>
      <c r="CI565" s="32" t="s">
        <v>6</v>
      </c>
      <c r="CJ565" s="32" t="str">
        <f t="shared" si="154"/>
        <v/>
      </c>
      <c r="CK565" s="32" t="str">
        <f t="shared" si="155"/>
        <v/>
      </c>
      <c r="CL565" s="32" t="str">
        <f t="shared" si="156"/>
        <v/>
      </c>
      <c r="CM565" s="32" t="str">
        <f t="shared" si="157"/>
        <v/>
      </c>
      <c r="CN565" s="32" t="str">
        <f t="shared" si="158"/>
        <v/>
      </c>
    </row>
    <row r="566" spans="71:92" x14ac:dyDescent="0.3">
      <c r="BS566" s="32" t="str">
        <f>IF(Kiadasi_kiseroiv!$K$2=BT566,BV566,"")</f>
        <v/>
      </c>
      <c r="BT566" s="34" t="str">
        <f t="shared" si="159"/>
        <v/>
      </c>
      <c r="BU566" s="32" t="str">
        <f t="shared" si="148"/>
        <v/>
      </c>
      <c r="BV566" s="32" t="str">
        <f t="shared" si="160"/>
        <v/>
      </c>
      <c r="BW566" s="32" t="str">
        <f t="shared" si="149"/>
        <v/>
      </c>
      <c r="BX566" s="32" t="str">
        <f t="shared" si="161"/>
        <v/>
      </c>
      <c r="BY566" s="32" t="str">
        <f t="shared" si="162"/>
        <v/>
      </c>
      <c r="BZ566" s="32" t="str">
        <f t="shared" si="163"/>
        <v/>
      </c>
      <c r="CA566" s="32" t="str">
        <f t="shared" si="164"/>
        <v/>
      </c>
      <c r="CB566" s="33">
        <f>IF(COUNTIF($CD$7:CD566,CD566)=1,CD566,CD566+COUNTIF($CD$6:CD565,CD566))</f>
        <v>55712</v>
      </c>
      <c r="CC566" s="34">
        <f t="shared" si="150"/>
        <v>55153</v>
      </c>
      <c r="CD566" s="32">
        <f t="shared" si="165"/>
        <v>55153</v>
      </c>
      <c r="CE566" s="32">
        <f t="shared" si="151"/>
        <v>0</v>
      </c>
      <c r="CF566" s="32">
        <f t="shared" si="152"/>
        <v>0</v>
      </c>
      <c r="CG566" s="32" t="str">
        <f t="shared" si="153"/>
        <v/>
      </c>
      <c r="CH566" s="32">
        <v>561</v>
      </c>
      <c r="CI566" s="32" t="s">
        <v>6</v>
      </c>
      <c r="CJ566" s="32" t="str">
        <f t="shared" si="154"/>
        <v/>
      </c>
      <c r="CK566" s="32" t="str">
        <f t="shared" si="155"/>
        <v/>
      </c>
      <c r="CL566" s="32" t="str">
        <f t="shared" si="156"/>
        <v/>
      </c>
      <c r="CM566" s="32" t="str">
        <f t="shared" si="157"/>
        <v/>
      </c>
      <c r="CN566" s="32" t="str">
        <f t="shared" si="158"/>
        <v/>
      </c>
    </row>
    <row r="567" spans="71:92" x14ac:dyDescent="0.3">
      <c r="BS567" s="32" t="str">
        <f>IF(Kiadasi_kiseroiv!$K$2=BT567,BV567,"")</f>
        <v/>
      </c>
      <c r="BT567" s="34" t="str">
        <f t="shared" si="159"/>
        <v/>
      </c>
      <c r="BU567" s="32" t="str">
        <f t="shared" si="148"/>
        <v/>
      </c>
      <c r="BV567" s="32" t="str">
        <f t="shared" si="160"/>
        <v/>
      </c>
      <c r="BW567" s="32" t="str">
        <f t="shared" si="149"/>
        <v/>
      </c>
      <c r="BX567" s="32" t="str">
        <f t="shared" si="161"/>
        <v/>
      </c>
      <c r="BY567" s="32" t="str">
        <f t="shared" si="162"/>
        <v/>
      </c>
      <c r="BZ567" s="32" t="str">
        <f t="shared" si="163"/>
        <v/>
      </c>
      <c r="CA567" s="32" t="str">
        <f t="shared" si="164"/>
        <v/>
      </c>
      <c r="CB567" s="33">
        <f>IF(COUNTIF($CD$7:CD567,CD567)=1,CD567,CD567+COUNTIF($CD$6:CD566,CD567))</f>
        <v>55713</v>
      </c>
      <c r="CC567" s="34">
        <f t="shared" si="150"/>
        <v>55153</v>
      </c>
      <c r="CD567" s="32">
        <f t="shared" si="165"/>
        <v>55153</v>
      </c>
      <c r="CE567" s="32">
        <f t="shared" si="151"/>
        <v>0</v>
      </c>
      <c r="CF567" s="32">
        <f t="shared" si="152"/>
        <v>0</v>
      </c>
      <c r="CG567" s="32" t="str">
        <f t="shared" si="153"/>
        <v/>
      </c>
      <c r="CH567" s="32">
        <v>562</v>
      </c>
      <c r="CI567" s="32" t="s">
        <v>6</v>
      </c>
      <c r="CJ567" s="32" t="str">
        <f t="shared" si="154"/>
        <v/>
      </c>
      <c r="CK567" s="32" t="str">
        <f t="shared" si="155"/>
        <v/>
      </c>
      <c r="CL567" s="32" t="str">
        <f t="shared" si="156"/>
        <v/>
      </c>
      <c r="CM567" s="32" t="str">
        <f t="shared" si="157"/>
        <v/>
      </c>
      <c r="CN567" s="32" t="str">
        <f t="shared" si="158"/>
        <v/>
      </c>
    </row>
    <row r="568" spans="71:92" x14ac:dyDescent="0.3">
      <c r="BS568" s="32" t="str">
        <f>IF(Kiadasi_kiseroiv!$K$2=BT568,BV568,"")</f>
        <v/>
      </c>
      <c r="BT568" s="34" t="str">
        <f t="shared" si="159"/>
        <v/>
      </c>
      <c r="BU568" s="32" t="str">
        <f t="shared" si="148"/>
        <v/>
      </c>
      <c r="BV568" s="32" t="str">
        <f t="shared" si="160"/>
        <v/>
      </c>
      <c r="BW568" s="32" t="str">
        <f t="shared" si="149"/>
        <v/>
      </c>
      <c r="BX568" s="32" t="str">
        <f t="shared" si="161"/>
        <v/>
      </c>
      <c r="BY568" s="32" t="str">
        <f t="shared" si="162"/>
        <v/>
      </c>
      <c r="BZ568" s="32" t="str">
        <f t="shared" si="163"/>
        <v/>
      </c>
      <c r="CA568" s="32" t="str">
        <f t="shared" si="164"/>
        <v/>
      </c>
      <c r="CB568" s="33">
        <f>IF(COUNTIF($CD$7:CD568,CD568)=1,CD568,CD568+COUNTIF($CD$6:CD567,CD568))</f>
        <v>55714</v>
      </c>
      <c r="CC568" s="34">
        <f t="shared" si="150"/>
        <v>55153</v>
      </c>
      <c r="CD568" s="32">
        <f t="shared" si="165"/>
        <v>55153</v>
      </c>
      <c r="CE568" s="32">
        <f t="shared" si="151"/>
        <v>0</v>
      </c>
      <c r="CF568" s="32">
        <f t="shared" si="152"/>
        <v>0</v>
      </c>
      <c r="CG568" s="32" t="str">
        <f t="shared" si="153"/>
        <v/>
      </c>
      <c r="CH568" s="32">
        <v>563</v>
      </c>
      <c r="CI568" s="32" t="s">
        <v>6</v>
      </c>
      <c r="CJ568" s="32" t="str">
        <f t="shared" si="154"/>
        <v/>
      </c>
      <c r="CK568" s="32" t="str">
        <f t="shared" si="155"/>
        <v/>
      </c>
      <c r="CL568" s="32" t="str">
        <f t="shared" si="156"/>
        <v/>
      </c>
      <c r="CM568" s="32" t="str">
        <f t="shared" si="157"/>
        <v/>
      </c>
      <c r="CN568" s="32" t="str">
        <f t="shared" si="158"/>
        <v/>
      </c>
    </row>
    <row r="569" spans="71:92" x14ac:dyDescent="0.3">
      <c r="BS569" s="32" t="str">
        <f>IF(Kiadasi_kiseroiv!$K$2=BT569,BV569,"")</f>
        <v/>
      </c>
      <c r="BT569" s="34" t="str">
        <f t="shared" si="159"/>
        <v/>
      </c>
      <c r="BU569" s="32" t="str">
        <f t="shared" si="148"/>
        <v/>
      </c>
      <c r="BV569" s="32" t="str">
        <f t="shared" si="160"/>
        <v/>
      </c>
      <c r="BW569" s="32" t="str">
        <f t="shared" si="149"/>
        <v/>
      </c>
      <c r="BX569" s="32" t="str">
        <f t="shared" si="161"/>
        <v/>
      </c>
      <c r="BY569" s="32" t="str">
        <f t="shared" si="162"/>
        <v/>
      </c>
      <c r="BZ569" s="32" t="str">
        <f t="shared" si="163"/>
        <v/>
      </c>
      <c r="CA569" s="32" t="str">
        <f t="shared" si="164"/>
        <v/>
      </c>
      <c r="CB569" s="33">
        <f>IF(COUNTIF($CD$7:CD569,CD569)=1,CD569,CD569+COUNTIF($CD$6:CD568,CD569))</f>
        <v>55715</v>
      </c>
      <c r="CC569" s="34">
        <f t="shared" si="150"/>
        <v>55153</v>
      </c>
      <c r="CD569" s="32">
        <f t="shared" si="165"/>
        <v>55153</v>
      </c>
      <c r="CE569" s="32">
        <f t="shared" si="151"/>
        <v>0</v>
      </c>
      <c r="CF569" s="32">
        <f t="shared" si="152"/>
        <v>0</v>
      </c>
      <c r="CG569" s="32" t="str">
        <f t="shared" si="153"/>
        <v/>
      </c>
      <c r="CH569" s="32">
        <v>564</v>
      </c>
      <c r="CI569" s="32" t="s">
        <v>6</v>
      </c>
      <c r="CJ569" s="32" t="str">
        <f t="shared" si="154"/>
        <v/>
      </c>
      <c r="CK569" s="32" t="str">
        <f t="shared" si="155"/>
        <v/>
      </c>
      <c r="CL569" s="32" t="str">
        <f t="shared" si="156"/>
        <v/>
      </c>
      <c r="CM569" s="32" t="str">
        <f t="shared" si="157"/>
        <v/>
      </c>
      <c r="CN569" s="32" t="str">
        <f t="shared" si="158"/>
        <v/>
      </c>
    </row>
    <row r="570" spans="71:92" x14ac:dyDescent="0.3">
      <c r="BS570" s="32" t="str">
        <f>IF(Kiadasi_kiseroiv!$K$2=BT570,BV570,"")</f>
        <v/>
      </c>
      <c r="BT570" s="34" t="str">
        <f t="shared" si="159"/>
        <v/>
      </c>
      <c r="BU570" s="32" t="str">
        <f t="shared" si="148"/>
        <v/>
      </c>
      <c r="BV570" s="32" t="str">
        <f t="shared" si="160"/>
        <v/>
      </c>
      <c r="BW570" s="32" t="str">
        <f t="shared" si="149"/>
        <v/>
      </c>
      <c r="BX570" s="32" t="str">
        <f t="shared" si="161"/>
        <v/>
      </c>
      <c r="BY570" s="32" t="str">
        <f t="shared" si="162"/>
        <v/>
      </c>
      <c r="BZ570" s="32" t="str">
        <f t="shared" si="163"/>
        <v/>
      </c>
      <c r="CA570" s="32" t="str">
        <f t="shared" si="164"/>
        <v/>
      </c>
      <c r="CB570" s="33">
        <f>IF(COUNTIF($CD$7:CD570,CD570)=1,CD570,CD570+COUNTIF($CD$6:CD569,CD570))</f>
        <v>55716</v>
      </c>
      <c r="CC570" s="34">
        <f t="shared" si="150"/>
        <v>55153</v>
      </c>
      <c r="CD570" s="32">
        <f t="shared" si="165"/>
        <v>55153</v>
      </c>
      <c r="CE570" s="32">
        <f t="shared" si="151"/>
        <v>0</v>
      </c>
      <c r="CF570" s="32">
        <f t="shared" si="152"/>
        <v>0</v>
      </c>
      <c r="CG570" s="32" t="str">
        <f t="shared" si="153"/>
        <v/>
      </c>
      <c r="CH570" s="32">
        <v>565</v>
      </c>
      <c r="CI570" s="32" t="s">
        <v>6</v>
      </c>
      <c r="CJ570" s="32" t="str">
        <f t="shared" si="154"/>
        <v/>
      </c>
      <c r="CK570" s="32" t="str">
        <f t="shared" si="155"/>
        <v/>
      </c>
      <c r="CL570" s="32" t="str">
        <f t="shared" si="156"/>
        <v/>
      </c>
      <c r="CM570" s="32" t="str">
        <f t="shared" si="157"/>
        <v/>
      </c>
      <c r="CN570" s="32" t="str">
        <f t="shared" si="158"/>
        <v/>
      </c>
    </row>
    <row r="571" spans="71:92" x14ac:dyDescent="0.3">
      <c r="BS571" s="32" t="str">
        <f>IF(Kiadasi_kiseroiv!$K$2=BT571,BV571,"")</f>
        <v/>
      </c>
      <c r="BT571" s="34" t="str">
        <f t="shared" si="159"/>
        <v/>
      </c>
      <c r="BU571" s="32" t="str">
        <f t="shared" si="148"/>
        <v/>
      </c>
      <c r="BV571" s="32" t="str">
        <f t="shared" si="160"/>
        <v/>
      </c>
      <c r="BW571" s="32" t="str">
        <f t="shared" si="149"/>
        <v/>
      </c>
      <c r="BX571" s="32" t="str">
        <f t="shared" si="161"/>
        <v/>
      </c>
      <c r="BY571" s="32" t="str">
        <f t="shared" si="162"/>
        <v/>
      </c>
      <c r="BZ571" s="32" t="str">
        <f t="shared" si="163"/>
        <v/>
      </c>
      <c r="CA571" s="32" t="str">
        <f t="shared" si="164"/>
        <v/>
      </c>
      <c r="CB571" s="33">
        <f>IF(COUNTIF($CD$7:CD571,CD571)=1,CD571,CD571+COUNTIF($CD$6:CD570,CD571))</f>
        <v>55717</v>
      </c>
      <c r="CC571" s="34">
        <f t="shared" si="150"/>
        <v>55153</v>
      </c>
      <c r="CD571" s="32">
        <f t="shared" si="165"/>
        <v>55153</v>
      </c>
      <c r="CE571" s="32">
        <f t="shared" si="151"/>
        <v>0</v>
      </c>
      <c r="CF571" s="32">
        <f t="shared" si="152"/>
        <v>0</v>
      </c>
      <c r="CG571" s="32" t="str">
        <f t="shared" si="153"/>
        <v/>
      </c>
      <c r="CH571" s="32">
        <v>566</v>
      </c>
      <c r="CI571" s="32" t="s">
        <v>6</v>
      </c>
      <c r="CJ571" s="32" t="str">
        <f t="shared" si="154"/>
        <v/>
      </c>
      <c r="CK571" s="32" t="str">
        <f t="shared" si="155"/>
        <v/>
      </c>
      <c r="CL571" s="32" t="str">
        <f t="shared" si="156"/>
        <v/>
      </c>
      <c r="CM571" s="32" t="str">
        <f t="shared" si="157"/>
        <v/>
      </c>
      <c r="CN571" s="32" t="str">
        <f t="shared" si="158"/>
        <v/>
      </c>
    </row>
    <row r="572" spans="71:92" x14ac:dyDescent="0.3">
      <c r="BS572" s="32" t="str">
        <f>IF(Kiadasi_kiseroiv!$K$2=BT572,BV572,"")</f>
        <v/>
      </c>
      <c r="BT572" s="34" t="str">
        <f t="shared" si="159"/>
        <v/>
      </c>
      <c r="BU572" s="32" t="str">
        <f t="shared" si="148"/>
        <v/>
      </c>
      <c r="BV572" s="32" t="str">
        <f t="shared" si="160"/>
        <v/>
      </c>
      <c r="BW572" s="32" t="str">
        <f t="shared" si="149"/>
        <v/>
      </c>
      <c r="BX572" s="32" t="str">
        <f t="shared" si="161"/>
        <v/>
      </c>
      <c r="BY572" s="32" t="str">
        <f t="shared" si="162"/>
        <v/>
      </c>
      <c r="BZ572" s="32" t="str">
        <f t="shared" si="163"/>
        <v/>
      </c>
      <c r="CA572" s="32" t="str">
        <f t="shared" si="164"/>
        <v/>
      </c>
      <c r="CB572" s="33">
        <f>IF(COUNTIF($CD$7:CD572,CD572)=1,CD572,CD572+COUNTIF($CD$6:CD571,CD572))</f>
        <v>55718</v>
      </c>
      <c r="CC572" s="34">
        <f t="shared" si="150"/>
        <v>55153</v>
      </c>
      <c r="CD572" s="32">
        <f t="shared" si="165"/>
        <v>55153</v>
      </c>
      <c r="CE572" s="32">
        <f t="shared" si="151"/>
        <v>0</v>
      </c>
      <c r="CF572" s="32">
        <f t="shared" si="152"/>
        <v>0</v>
      </c>
      <c r="CG572" s="32" t="str">
        <f t="shared" si="153"/>
        <v/>
      </c>
      <c r="CH572" s="32">
        <v>567</v>
      </c>
      <c r="CI572" s="32" t="s">
        <v>6</v>
      </c>
      <c r="CJ572" s="32" t="str">
        <f t="shared" si="154"/>
        <v/>
      </c>
      <c r="CK572" s="32" t="str">
        <f t="shared" si="155"/>
        <v/>
      </c>
      <c r="CL572" s="32" t="str">
        <f t="shared" si="156"/>
        <v/>
      </c>
      <c r="CM572" s="32" t="str">
        <f t="shared" si="157"/>
        <v/>
      </c>
      <c r="CN572" s="32" t="str">
        <f t="shared" si="158"/>
        <v/>
      </c>
    </row>
    <row r="573" spans="71:92" x14ac:dyDescent="0.3">
      <c r="BS573" s="32" t="str">
        <f>IF(Kiadasi_kiseroiv!$K$2=BT573,BV573,"")</f>
        <v/>
      </c>
      <c r="BT573" s="34" t="str">
        <f t="shared" si="159"/>
        <v/>
      </c>
      <c r="BU573" s="32" t="str">
        <f t="shared" si="148"/>
        <v/>
      </c>
      <c r="BV573" s="32" t="str">
        <f t="shared" si="160"/>
        <v/>
      </c>
      <c r="BW573" s="32" t="str">
        <f t="shared" si="149"/>
        <v/>
      </c>
      <c r="BX573" s="32" t="str">
        <f t="shared" si="161"/>
        <v/>
      </c>
      <c r="BY573" s="32" t="str">
        <f t="shared" si="162"/>
        <v/>
      </c>
      <c r="BZ573" s="32" t="str">
        <f t="shared" si="163"/>
        <v/>
      </c>
      <c r="CA573" s="32" t="str">
        <f t="shared" si="164"/>
        <v/>
      </c>
      <c r="CB573" s="33">
        <f>IF(COUNTIF($CD$7:CD573,CD573)=1,CD573,CD573+COUNTIF($CD$6:CD572,CD573))</f>
        <v>55719</v>
      </c>
      <c r="CC573" s="34">
        <f t="shared" si="150"/>
        <v>55153</v>
      </c>
      <c r="CD573" s="32">
        <f t="shared" si="165"/>
        <v>55153</v>
      </c>
      <c r="CE573" s="32">
        <f t="shared" si="151"/>
        <v>0</v>
      </c>
      <c r="CF573" s="32">
        <f t="shared" si="152"/>
        <v>0</v>
      </c>
      <c r="CG573" s="32" t="str">
        <f t="shared" si="153"/>
        <v/>
      </c>
      <c r="CH573" s="32">
        <v>568</v>
      </c>
      <c r="CI573" s="32" t="s">
        <v>6</v>
      </c>
      <c r="CJ573" s="32" t="str">
        <f t="shared" si="154"/>
        <v/>
      </c>
      <c r="CK573" s="32" t="str">
        <f t="shared" si="155"/>
        <v/>
      </c>
      <c r="CL573" s="32" t="str">
        <f t="shared" si="156"/>
        <v/>
      </c>
      <c r="CM573" s="32" t="str">
        <f t="shared" si="157"/>
        <v/>
      </c>
      <c r="CN573" s="32" t="str">
        <f t="shared" si="158"/>
        <v/>
      </c>
    </row>
    <row r="574" spans="71:92" x14ac:dyDescent="0.3">
      <c r="BS574" s="32" t="str">
        <f>IF(Kiadasi_kiseroiv!$K$2=BT574,BV574,"")</f>
        <v/>
      </c>
      <c r="BT574" s="34" t="str">
        <f t="shared" si="159"/>
        <v/>
      </c>
      <c r="BU574" s="32" t="str">
        <f t="shared" si="148"/>
        <v/>
      </c>
      <c r="BV574" s="32" t="str">
        <f t="shared" si="160"/>
        <v/>
      </c>
      <c r="BW574" s="32" t="str">
        <f t="shared" si="149"/>
        <v/>
      </c>
      <c r="BX574" s="32" t="str">
        <f t="shared" si="161"/>
        <v/>
      </c>
      <c r="BY574" s="32" t="str">
        <f t="shared" si="162"/>
        <v/>
      </c>
      <c r="BZ574" s="32" t="str">
        <f t="shared" si="163"/>
        <v/>
      </c>
      <c r="CA574" s="32" t="str">
        <f t="shared" si="164"/>
        <v/>
      </c>
      <c r="CB574" s="33">
        <f>IF(COUNTIF($CD$7:CD574,CD574)=1,CD574,CD574+COUNTIF($CD$6:CD573,CD574))</f>
        <v>55720</v>
      </c>
      <c r="CC574" s="34">
        <f t="shared" si="150"/>
        <v>55153</v>
      </c>
      <c r="CD574" s="32">
        <f t="shared" si="165"/>
        <v>55153</v>
      </c>
      <c r="CE574" s="32">
        <f t="shared" si="151"/>
        <v>0</v>
      </c>
      <c r="CF574" s="32">
        <f t="shared" si="152"/>
        <v>0</v>
      </c>
      <c r="CG574" s="32" t="str">
        <f t="shared" si="153"/>
        <v/>
      </c>
      <c r="CH574" s="32">
        <v>569</v>
      </c>
      <c r="CI574" s="32" t="s">
        <v>6</v>
      </c>
      <c r="CJ574" s="32" t="str">
        <f t="shared" si="154"/>
        <v/>
      </c>
      <c r="CK574" s="32" t="str">
        <f t="shared" si="155"/>
        <v/>
      </c>
      <c r="CL574" s="32" t="str">
        <f t="shared" si="156"/>
        <v/>
      </c>
      <c r="CM574" s="32" t="str">
        <f t="shared" si="157"/>
        <v/>
      </c>
      <c r="CN574" s="32" t="str">
        <f t="shared" si="158"/>
        <v/>
      </c>
    </row>
    <row r="575" spans="71:92" x14ac:dyDescent="0.3">
      <c r="BS575" s="32" t="str">
        <f>IF(Kiadasi_kiseroiv!$K$2=BT575,BV575,"")</f>
        <v/>
      </c>
      <c r="BT575" s="34" t="str">
        <f t="shared" si="159"/>
        <v/>
      </c>
      <c r="BU575" s="32" t="str">
        <f t="shared" si="148"/>
        <v/>
      </c>
      <c r="BV575" s="32" t="str">
        <f t="shared" si="160"/>
        <v/>
      </c>
      <c r="BW575" s="32" t="str">
        <f t="shared" si="149"/>
        <v/>
      </c>
      <c r="BX575" s="32" t="str">
        <f t="shared" si="161"/>
        <v/>
      </c>
      <c r="BY575" s="32" t="str">
        <f t="shared" si="162"/>
        <v/>
      </c>
      <c r="BZ575" s="32" t="str">
        <f t="shared" si="163"/>
        <v/>
      </c>
      <c r="CA575" s="32" t="str">
        <f t="shared" si="164"/>
        <v/>
      </c>
      <c r="CB575" s="33">
        <f>IF(COUNTIF($CD$7:CD575,CD575)=1,CD575,CD575+COUNTIF($CD$6:CD574,CD575))</f>
        <v>55721</v>
      </c>
      <c r="CC575" s="34">
        <f t="shared" si="150"/>
        <v>55153</v>
      </c>
      <c r="CD575" s="32">
        <f t="shared" si="165"/>
        <v>55153</v>
      </c>
      <c r="CE575" s="32">
        <f t="shared" si="151"/>
        <v>0</v>
      </c>
      <c r="CF575" s="32">
        <f t="shared" si="152"/>
        <v>0</v>
      </c>
      <c r="CG575" s="32" t="str">
        <f t="shared" si="153"/>
        <v/>
      </c>
      <c r="CH575" s="32">
        <v>570</v>
      </c>
      <c r="CI575" s="32" t="s">
        <v>6</v>
      </c>
      <c r="CJ575" s="32" t="str">
        <f t="shared" si="154"/>
        <v/>
      </c>
      <c r="CK575" s="32" t="str">
        <f t="shared" si="155"/>
        <v/>
      </c>
      <c r="CL575" s="32" t="str">
        <f t="shared" si="156"/>
        <v/>
      </c>
      <c r="CM575" s="32" t="str">
        <f t="shared" si="157"/>
        <v/>
      </c>
      <c r="CN575" s="32" t="str">
        <f t="shared" si="158"/>
        <v/>
      </c>
    </row>
    <row r="576" spans="71:92" x14ac:dyDescent="0.3">
      <c r="BS576" s="32" t="str">
        <f>IF(Kiadasi_kiseroiv!$K$2=BT576,BV576,"")</f>
        <v/>
      </c>
      <c r="BT576" s="34" t="str">
        <f t="shared" si="159"/>
        <v/>
      </c>
      <c r="BU576" s="32" t="str">
        <f t="shared" si="148"/>
        <v/>
      </c>
      <c r="BV576" s="32" t="str">
        <f t="shared" si="160"/>
        <v/>
      </c>
      <c r="BW576" s="32" t="str">
        <f t="shared" si="149"/>
        <v/>
      </c>
      <c r="BX576" s="32" t="str">
        <f t="shared" si="161"/>
        <v/>
      </c>
      <c r="BY576" s="32" t="str">
        <f t="shared" si="162"/>
        <v/>
      </c>
      <c r="BZ576" s="32" t="str">
        <f t="shared" si="163"/>
        <v/>
      </c>
      <c r="CA576" s="32" t="str">
        <f t="shared" si="164"/>
        <v/>
      </c>
      <c r="CB576" s="33">
        <f>IF(COUNTIF($CD$7:CD576,CD576)=1,CD576,CD576+COUNTIF($CD$6:CD575,CD576))</f>
        <v>55722</v>
      </c>
      <c r="CC576" s="34">
        <f t="shared" si="150"/>
        <v>55153</v>
      </c>
      <c r="CD576" s="32">
        <f t="shared" si="165"/>
        <v>55153</v>
      </c>
      <c r="CE576" s="32">
        <f t="shared" si="151"/>
        <v>0</v>
      </c>
      <c r="CF576" s="32">
        <f t="shared" si="152"/>
        <v>0</v>
      </c>
      <c r="CG576" s="32" t="str">
        <f t="shared" si="153"/>
        <v/>
      </c>
      <c r="CH576" s="32">
        <v>571</v>
      </c>
      <c r="CI576" s="32" t="s">
        <v>6</v>
      </c>
      <c r="CJ576" s="32" t="str">
        <f t="shared" si="154"/>
        <v/>
      </c>
      <c r="CK576" s="32" t="str">
        <f t="shared" si="155"/>
        <v/>
      </c>
      <c r="CL576" s="32" t="str">
        <f t="shared" si="156"/>
        <v/>
      </c>
      <c r="CM576" s="32" t="str">
        <f t="shared" si="157"/>
        <v/>
      </c>
      <c r="CN576" s="32" t="str">
        <f t="shared" si="158"/>
        <v/>
      </c>
    </row>
    <row r="577" spans="71:92" x14ac:dyDescent="0.3">
      <c r="BS577" s="32" t="str">
        <f>IF(Kiadasi_kiseroiv!$K$2=BT577,BV577,"")</f>
        <v/>
      </c>
      <c r="BT577" s="34" t="str">
        <f t="shared" si="159"/>
        <v/>
      </c>
      <c r="BU577" s="32" t="str">
        <f t="shared" si="148"/>
        <v/>
      </c>
      <c r="BV577" s="32" t="str">
        <f t="shared" si="160"/>
        <v/>
      </c>
      <c r="BW577" s="32" t="str">
        <f t="shared" si="149"/>
        <v/>
      </c>
      <c r="BX577" s="32" t="str">
        <f t="shared" si="161"/>
        <v/>
      </c>
      <c r="BY577" s="32" t="str">
        <f t="shared" si="162"/>
        <v/>
      </c>
      <c r="BZ577" s="32" t="str">
        <f t="shared" si="163"/>
        <v/>
      </c>
      <c r="CA577" s="32" t="str">
        <f t="shared" si="164"/>
        <v/>
      </c>
      <c r="CB577" s="33">
        <f>IF(COUNTIF($CD$7:CD577,CD577)=1,CD577,CD577+COUNTIF($CD$6:CD576,CD577))</f>
        <v>55723</v>
      </c>
      <c r="CC577" s="34">
        <f t="shared" si="150"/>
        <v>55153</v>
      </c>
      <c r="CD577" s="32">
        <f t="shared" si="165"/>
        <v>55153</v>
      </c>
      <c r="CE577" s="32">
        <f t="shared" si="151"/>
        <v>0</v>
      </c>
      <c r="CF577" s="32">
        <f t="shared" si="152"/>
        <v>0</v>
      </c>
      <c r="CG577" s="32" t="str">
        <f t="shared" si="153"/>
        <v/>
      </c>
      <c r="CH577" s="32">
        <v>572</v>
      </c>
      <c r="CI577" s="32" t="s">
        <v>6</v>
      </c>
      <c r="CJ577" s="32" t="str">
        <f t="shared" si="154"/>
        <v/>
      </c>
      <c r="CK577" s="32" t="str">
        <f t="shared" si="155"/>
        <v/>
      </c>
      <c r="CL577" s="32" t="str">
        <f t="shared" si="156"/>
        <v/>
      </c>
      <c r="CM577" s="32" t="str">
        <f t="shared" si="157"/>
        <v/>
      </c>
      <c r="CN577" s="32" t="str">
        <f t="shared" si="158"/>
        <v/>
      </c>
    </row>
    <row r="578" spans="71:92" x14ac:dyDescent="0.3">
      <c r="BS578" s="32" t="str">
        <f>IF(Kiadasi_kiseroiv!$K$2=BT578,BV578,"")</f>
        <v/>
      </c>
      <c r="BT578" s="34" t="str">
        <f t="shared" si="159"/>
        <v/>
      </c>
      <c r="BU578" s="32" t="str">
        <f t="shared" si="148"/>
        <v/>
      </c>
      <c r="BV578" s="32" t="str">
        <f t="shared" si="160"/>
        <v/>
      </c>
      <c r="BW578" s="32" t="str">
        <f t="shared" si="149"/>
        <v/>
      </c>
      <c r="BX578" s="32" t="str">
        <f t="shared" si="161"/>
        <v/>
      </c>
      <c r="BY578" s="32" t="str">
        <f t="shared" si="162"/>
        <v/>
      </c>
      <c r="BZ578" s="32" t="str">
        <f t="shared" si="163"/>
        <v/>
      </c>
      <c r="CA578" s="32" t="str">
        <f t="shared" si="164"/>
        <v/>
      </c>
      <c r="CB578" s="33">
        <f>IF(COUNTIF($CD$7:CD578,CD578)=1,CD578,CD578+COUNTIF($CD$6:CD577,CD578))</f>
        <v>55724</v>
      </c>
      <c r="CC578" s="34">
        <f t="shared" si="150"/>
        <v>55153</v>
      </c>
      <c r="CD578" s="32">
        <f t="shared" si="165"/>
        <v>55153</v>
      </c>
      <c r="CE578" s="32">
        <f t="shared" si="151"/>
        <v>0</v>
      </c>
      <c r="CF578" s="32">
        <f t="shared" si="152"/>
        <v>0</v>
      </c>
      <c r="CG578" s="32" t="str">
        <f t="shared" si="153"/>
        <v/>
      </c>
      <c r="CH578" s="32">
        <v>573</v>
      </c>
      <c r="CI578" s="32" t="s">
        <v>6</v>
      </c>
      <c r="CJ578" s="32" t="str">
        <f t="shared" si="154"/>
        <v/>
      </c>
      <c r="CK578" s="32" t="str">
        <f t="shared" si="155"/>
        <v/>
      </c>
      <c r="CL578" s="32" t="str">
        <f t="shared" si="156"/>
        <v/>
      </c>
      <c r="CM578" s="32" t="str">
        <f t="shared" si="157"/>
        <v/>
      </c>
      <c r="CN578" s="32" t="str">
        <f t="shared" si="158"/>
        <v/>
      </c>
    </row>
    <row r="579" spans="71:92" x14ac:dyDescent="0.3">
      <c r="BS579" s="32" t="str">
        <f>IF(Kiadasi_kiseroiv!$K$2=BT579,BV579,"")</f>
        <v/>
      </c>
      <c r="BT579" s="34" t="str">
        <f t="shared" si="159"/>
        <v/>
      </c>
      <c r="BU579" s="32" t="str">
        <f t="shared" si="148"/>
        <v/>
      </c>
      <c r="BV579" s="32" t="str">
        <f t="shared" si="160"/>
        <v/>
      </c>
      <c r="BW579" s="32" t="str">
        <f t="shared" si="149"/>
        <v/>
      </c>
      <c r="BX579" s="32" t="str">
        <f t="shared" si="161"/>
        <v/>
      </c>
      <c r="BY579" s="32" t="str">
        <f t="shared" si="162"/>
        <v/>
      </c>
      <c r="BZ579" s="32" t="str">
        <f t="shared" si="163"/>
        <v/>
      </c>
      <c r="CA579" s="32" t="str">
        <f t="shared" si="164"/>
        <v/>
      </c>
      <c r="CB579" s="33">
        <f>IF(COUNTIF($CD$7:CD579,CD579)=1,CD579,CD579+COUNTIF($CD$6:CD578,CD579))</f>
        <v>55725</v>
      </c>
      <c r="CC579" s="34">
        <f t="shared" si="150"/>
        <v>55153</v>
      </c>
      <c r="CD579" s="32">
        <f t="shared" si="165"/>
        <v>55153</v>
      </c>
      <c r="CE579" s="32">
        <f t="shared" si="151"/>
        <v>0</v>
      </c>
      <c r="CF579" s="32">
        <f t="shared" si="152"/>
        <v>0</v>
      </c>
      <c r="CG579" s="32" t="str">
        <f t="shared" si="153"/>
        <v/>
      </c>
      <c r="CH579" s="32">
        <v>574</v>
      </c>
      <c r="CI579" s="32" t="s">
        <v>6</v>
      </c>
      <c r="CJ579" s="32" t="str">
        <f t="shared" si="154"/>
        <v/>
      </c>
      <c r="CK579" s="32" t="str">
        <f t="shared" si="155"/>
        <v/>
      </c>
      <c r="CL579" s="32" t="str">
        <f t="shared" si="156"/>
        <v/>
      </c>
      <c r="CM579" s="32" t="str">
        <f t="shared" si="157"/>
        <v/>
      </c>
      <c r="CN579" s="32" t="str">
        <f t="shared" si="158"/>
        <v/>
      </c>
    </row>
    <row r="580" spans="71:92" x14ac:dyDescent="0.3">
      <c r="BS580" s="32" t="str">
        <f>IF(Kiadasi_kiseroiv!$K$2=BT580,BV580,"")</f>
        <v/>
      </c>
      <c r="BT580" s="34" t="str">
        <f t="shared" si="159"/>
        <v/>
      </c>
      <c r="BU580" s="32" t="str">
        <f t="shared" si="148"/>
        <v/>
      </c>
      <c r="BV580" s="32" t="str">
        <f t="shared" si="160"/>
        <v/>
      </c>
      <c r="BW580" s="32" t="str">
        <f t="shared" si="149"/>
        <v/>
      </c>
      <c r="BX580" s="32" t="str">
        <f t="shared" si="161"/>
        <v/>
      </c>
      <c r="BY580" s="32" t="str">
        <f t="shared" si="162"/>
        <v/>
      </c>
      <c r="BZ580" s="32" t="str">
        <f t="shared" si="163"/>
        <v/>
      </c>
      <c r="CA580" s="32" t="str">
        <f t="shared" si="164"/>
        <v/>
      </c>
      <c r="CB580" s="33">
        <f>IF(COUNTIF($CD$7:CD580,CD580)=1,CD580,CD580+COUNTIF($CD$6:CD579,CD580))</f>
        <v>55726</v>
      </c>
      <c r="CC580" s="34">
        <f t="shared" si="150"/>
        <v>55153</v>
      </c>
      <c r="CD580" s="32">
        <f t="shared" si="165"/>
        <v>55153</v>
      </c>
      <c r="CE580" s="32">
        <f t="shared" si="151"/>
        <v>0</v>
      </c>
      <c r="CF580" s="32">
        <f t="shared" si="152"/>
        <v>0</v>
      </c>
      <c r="CG580" s="32" t="str">
        <f t="shared" si="153"/>
        <v/>
      </c>
      <c r="CH580" s="32">
        <v>575</v>
      </c>
      <c r="CI580" s="32" t="s">
        <v>6</v>
      </c>
      <c r="CJ580" s="32" t="str">
        <f t="shared" si="154"/>
        <v/>
      </c>
      <c r="CK580" s="32" t="str">
        <f t="shared" si="155"/>
        <v/>
      </c>
      <c r="CL580" s="32" t="str">
        <f t="shared" si="156"/>
        <v/>
      </c>
      <c r="CM580" s="32" t="str">
        <f t="shared" si="157"/>
        <v/>
      </c>
      <c r="CN580" s="32" t="str">
        <f t="shared" si="158"/>
        <v/>
      </c>
    </row>
    <row r="581" spans="71:92" x14ac:dyDescent="0.3">
      <c r="BS581" s="32" t="str">
        <f>IF(Kiadasi_kiseroiv!$K$2=BT581,BV581,"")</f>
        <v/>
      </c>
      <c r="BT581" s="34" t="str">
        <f t="shared" si="159"/>
        <v/>
      </c>
      <c r="BU581" s="32" t="str">
        <f t="shared" si="148"/>
        <v/>
      </c>
      <c r="BV581" s="32" t="str">
        <f t="shared" si="160"/>
        <v/>
      </c>
      <c r="BW581" s="32" t="str">
        <f t="shared" si="149"/>
        <v/>
      </c>
      <c r="BX581" s="32" t="str">
        <f t="shared" si="161"/>
        <v/>
      </c>
      <c r="BY581" s="32" t="str">
        <f t="shared" si="162"/>
        <v/>
      </c>
      <c r="BZ581" s="32" t="str">
        <f t="shared" si="163"/>
        <v/>
      </c>
      <c r="CA581" s="32" t="str">
        <f t="shared" si="164"/>
        <v/>
      </c>
      <c r="CB581" s="33">
        <f>IF(COUNTIF($CD$7:CD581,CD581)=1,CD581,CD581+COUNTIF($CD$6:CD580,CD581))</f>
        <v>55727</v>
      </c>
      <c r="CC581" s="34">
        <f t="shared" si="150"/>
        <v>55153</v>
      </c>
      <c r="CD581" s="32">
        <f t="shared" si="165"/>
        <v>55153</v>
      </c>
      <c r="CE581" s="32">
        <f t="shared" si="151"/>
        <v>0</v>
      </c>
      <c r="CF581" s="32">
        <f t="shared" si="152"/>
        <v>0</v>
      </c>
      <c r="CG581" s="32" t="str">
        <f t="shared" si="153"/>
        <v/>
      </c>
      <c r="CH581" s="32">
        <v>576</v>
      </c>
      <c r="CI581" s="32" t="s">
        <v>6</v>
      </c>
      <c r="CJ581" s="32" t="str">
        <f t="shared" si="154"/>
        <v/>
      </c>
      <c r="CK581" s="32" t="str">
        <f t="shared" si="155"/>
        <v/>
      </c>
      <c r="CL581" s="32" t="str">
        <f t="shared" si="156"/>
        <v/>
      </c>
      <c r="CM581" s="32" t="str">
        <f t="shared" si="157"/>
        <v/>
      </c>
      <c r="CN581" s="32" t="str">
        <f t="shared" si="158"/>
        <v/>
      </c>
    </row>
    <row r="582" spans="71:92" x14ac:dyDescent="0.3">
      <c r="BS582" s="32" t="str">
        <f>IF(Kiadasi_kiseroiv!$K$2=BT582,BV582,"")</f>
        <v/>
      </c>
      <c r="BT582" s="34" t="str">
        <f t="shared" si="159"/>
        <v/>
      </c>
      <c r="BU582" s="32" t="str">
        <f t="shared" si="148"/>
        <v/>
      </c>
      <c r="BV582" s="32" t="str">
        <f t="shared" si="160"/>
        <v/>
      </c>
      <c r="BW582" s="32" t="str">
        <f t="shared" si="149"/>
        <v/>
      </c>
      <c r="BX582" s="32" t="str">
        <f t="shared" si="161"/>
        <v/>
      </c>
      <c r="BY582" s="32" t="str">
        <f t="shared" si="162"/>
        <v/>
      </c>
      <c r="BZ582" s="32" t="str">
        <f t="shared" si="163"/>
        <v/>
      </c>
      <c r="CA582" s="32" t="str">
        <f t="shared" si="164"/>
        <v/>
      </c>
      <c r="CB582" s="33">
        <f>IF(COUNTIF($CD$7:CD582,CD582)=1,CD582,CD582+COUNTIF($CD$6:CD581,CD582))</f>
        <v>55728</v>
      </c>
      <c r="CC582" s="34">
        <f t="shared" si="150"/>
        <v>55153</v>
      </c>
      <c r="CD582" s="32">
        <f t="shared" si="165"/>
        <v>55153</v>
      </c>
      <c r="CE582" s="32">
        <f t="shared" si="151"/>
        <v>0</v>
      </c>
      <c r="CF582" s="32">
        <f t="shared" si="152"/>
        <v>0</v>
      </c>
      <c r="CG582" s="32" t="str">
        <f t="shared" si="153"/>
        <v/>
      </c>
      <c r="CH582" s="32">
        <v>577</v>
      </c>
      <c r="CI582" s="32" t="s">
        <v>6</v>
      </c>
      <c r="CJ582" s="32" t="str">
        <f t="shared" si="154"/>
        <v/>
      </c>
      <c r="CK582" s="32" t="str">
        <f t="shared" si="155"/>
        <v/>
      </c>
      <c r="CL582" s="32" t="str">
        <f t="shared" si="156"/>
        <v/>
      </c>
      <c r="CM582" s="32" t="str">
        <f t="shared" si="157"/>
        <v/>
      </c>
      <c r="CN582" s="32" t="str">
        <f t="shared" si="158"/>
        <v/>
      </c>
    </row>
    <row r="583" spans="71:92" x14ac:dyDescent="0.3">
      <c r="BS583" s="32" t="str">
        <f>IF(Kiadasi_kiseroiv!$K$2=BT583,BV583,"")</f>
        <v/>
      </c>
      <c r="BT583" s="34" t="str">
        <f t="shared" si="159"/>
        <v/>
      </c>
      <c r="BU583" s="32" t="str">
        <f t="shared" ref="BU583:BU646" si="166">IF(AND($BU$1=CI583,ISERROR(VLOOKUP(CG583,Kisiv,2,FALSE))=FALSE),CB583,"")</f>
        <v/>
      </c>
      <c r="BV583" s="32" t="str">
        <f t="shared" si="160"/>
        <v/>
      </c>
      <c r="BW583" s="32" t="str">
        <f t="shared" ref="BW583:BW646" si="167">IF(CC583&lt;min,$BW$2,IF(CC583&lt;=max,CG583,""))</f>
        <v/>
      </c>
      <c r="BX583" s="32" t="str">
        <f t="shared" si="161"/>
        <v/>
      </c>
      <c r="BY583" s="32" t="str">
        <f t="shared" si="162"/>
        <v/>
      </c>
      <c r="BZ583" s="32" t="str">
        <f t="shared" si="163"/>
        <v/>
      </c>
      <c r="CA583" s="32" t="str">
        <f t="shared" si="164"/>
        <v/>
      </c>
      <c r="CB583" s="33">
        <f>IF(COUNTIF($CD$7:CD583,CD583)=1,CD583,CD583+COUNTIF($CD$6:CD582,CD583))</f>
        <v>55729</v>
      </c>
      <c r="CC583" s="34">
        <f t="shared" ref="CC583:CC646" si="168">IF(INDEX(Kassza,CH583,1)&lt;&gt;1,INDEX(Kassza,CH583,1),$CD$2)</f>
        <v>55153</v>
      </c>
      <c r="CD583" s="32">
        <f t="shared" si="165"/>
        <v>55153</v>
      </c>
      <c r="CE583" s="32">
        <f t="shared" ref="CE583:CE646" si="169">INDEX(Kassza,CH583,6)</f>
        <v>0</v>
      </c>
      <c r="CF583" s="32">
        <f t="shared" ref="CF583:CF646" si="170">INDEX(Kassza,CH583,8)</f>
        <v>0</v>
      </c>
      <c r="CG583" s="32" t="str">
        <f t="shared" ref="CG583:CG646" si="171">INDEX(Kassza,CH583,7)&amp;INDEX(Kassza,CH583,9)</f>
        <v/>
      </c>
      <c r="CH583" s="32">
        <v>578</v>
      </c>
      <c r="CI583" s="32" t="s">
        <v>6</v>
      </c>
      <c r="CJ583" s="32" t="str">
        <f t="shared" ref="CJ583:CJ646" si="172">IF(INDEX(Kassza,CH583,5)&lt;&gt;0,INDEX(Kassza,CH583,5),"")</f>
        <v/>
      </c>
      <c r="CK583" s="32" t="str">
        <f t="shared" ref="CK583:CK646" si="173">IF(INDEX(Kassza,CH583,10)&lt;&gt;0,INDEX(Kassza,CH583,10),"")</f>
        <v/>
      </c>
      <c r="CL583" s="32" t="str">
        <f t="shared" ref="CL583:CL646" si="174">IF(INDEX(Kassza,CH583,11)&lt;&gt;0,INDEX(Kassza,CH583,11),"")</f>
        <v/>
      </c>
      <c r="CM583" s="32" t="str">
        <f t="shared" ref="CM583:CM646" si="175">IF(INDEX(Kassza,CH583,4)&lt;&gt;0,INDEX(Kassza,CH583,4),"")</f>
        <v/>
      </c>
      <c r="CN583" s="32" t="str">
        <f t="shared" ref="CN583:CN646" si="176">IF(INDEX(Kassza,CH583,3)&lt;&gt;0,INDEX(Kassza,CH583,3),"")</f>
        <v/>
      </c>
    </row>
    <row r="584" spans="71:92" x14ac:dyDescent="0.3">
      <c r="BS584" s="32" t="str">
        <f>IF(Kiadasi_kiseroiv!$K$2=BT584,BV584,"")</f>
        <v/>
      </c>
      <c r="BT584" s="34" t="str">
        <f t="shared" ref="BT584:BT647" si="177">IF(AND($BT$4=CI584,BU584&lt;&gt;""),CC584,"")</f>
        <v/>
      </c>
      <c r="BU584" s="32" t="str">
        <f t="shared" si="166"/>
        <v/>
      </c>
      <c r="BV584" s="32" t="str">
        <f t="shared" ref="BV584:BV647" si="178">IF(BU584&lt;&gt;"",RANK(BU584,$BU$7:$BU$33000,1),"")</f>
        <v/>
      </c>
      <c r="BW584" s="32" t="str">
        <f t="shared" si="167"/>
        <v/>
      </c>
      <c r="BX584" s="32" t="str">
        <f t="shared" ref="BX584:BX647" si="179">IF(AND(OR($BX$1=0,$BX$1=CG584),OR($BX$2=0,IF(ISERROR(SEARCH($BX$2,CJ584&amp;CK584&amp;CL584,1)),FALSE,TRUE))),CB584,"")</f>
        <v/>
      </c>
      <c r="BY584" s="32" t="str">
        <f t="shared" ref="BY584:BY647" si="180">IF(AND(BX584&lt;&gt;"",CC584&lt;&gt;$CD$2),RANK(BX584,$BX$7:$BX$33000,1),"")</f>
        <v/>
      </c>
      <c r="BZ584" s="32" t="str">
        <f t="shared" ref="BZ584:BZ647" si="181">IF(AND(CC584&lt;$BZ$2,CI584=$BZ$4),$BZ$5,IF(AND(CC584&lt;=$BZ$3,CI584=$BZ$4),CB584,""))</f>
        <v/>
      </c>
      <c r="CA584" s="32" t="str">
        <f t="shared" ref="CA584:CA647" si="182">IF(AND(BZ584&lt;&gt;"",BZ584&lt;&gt;$BZ$5),RANK(BZ584,$BZ$7:$BZ$33000,1),"")</f>
        <v/>
      </c>
      <c r="CB584" s="33">
        <f>IF(COUNTIF($CD$7:CD584,CD584)=1,CD584,CD584+COUNTIF($CD$6:CD583,CD584))</f>
        <v>55730</v>
      </c>
      <c r="CC584" s="34">
        <f t="shared" si="168"/>
        <v>55153</v>
      </c>
      <c r="CD584" s="32">
        <f t="shared" ref="CD584:CD647" si="183">IF(CC584&lt;&gt;$CD$2,RANK(CC584,$CC$7:$CC$33000,1),$CD$2)</f>
        <v>55153</v>
      </c>
      <c r="CE584" s="32">
        <f t="shared" si="169"/>
        <v>0</v>
      </c>
      <c r="CF584" s="32">
        <f t="shared" si="170"/>
        <v>0</v>
      </c>
      <c r="CG584" s="32" t="str">
        <f t="shared" si="171"/>
        <v/>
      </c>
      <c r="CH584" s="32">
        <v>579</v>
      </c>
      <c r="CI584" s="32" t="s">
        <v>6</v>
      </c>
      <c r="CJ584" s="32" t="str">
        <f t="shared" si="172"/>
        <v/>
      </c>
      <c r="CK584" s="32" t="str">
        <f t="shared" si="173"/>
        <v/>
      </c>
      <c r="CL584" s="32" t="str">
        <f t="shared" si="174"/>
        <v/>
      </c>
      <c r="CM584" s="32" t="str">
        <f t="shared" si="175"/>
        <v/>
      </c>
      <c r="CN584" s="32" t="str">
        <f t="shared" si="176"/>
        <v/>
      </c>
    </row>
    <row r="585" spans="71:92" x14ac:dyDescent="0.3">
      <c r="BS585" s="32" t="str">
        <f>IF(Kiadasi_kiseroiv!$K$2=BT585,BV585,"")</f>
        <v/>
      </c>
      <c r="BT585" s="34" t="str">
        <f t="shared" si="177"/>
        <v/>
      </c>
      <c r="BU585" s="32" t="str">
        <f t="shared" si="166"/>
        <v/>
      </c>
      <c r="BV585" s="32" t="str">
        <f t="shared" si="178"/>
        <v/>
      </c>
      <c r="BW585" s="32" t="str">
        <f t="shared" si="167"/>
        <v/>
      </c>
      <c r="BX585" s="32" t="str">
        <f t="shared" si="179"/>
        <v/>
      </c>
      <c r="BY585" s="32" t="str">
        <f t="shared" si="180"/>
        <v/>
      </c>
      <c r="BZ585" s="32" t="str">
        <f t="shared" si="181"/>
        <v/>
      </c>
      <c r="CA585" s="32" t="str">
        <f t="shared" si="182"/>
        <v/>
      </c>
      <c r="CB585" s="33">
        <f>IF(COUNTIF($CD$7:CD585,CD585)=1,CD585,CD585+COUNTIF($CD$6:CD584,CD585))</f>
        <v>55731</v>
      </c>
      <c r="CC585" s="34">
        <f t="shared" si="168"/>
        <v>55153</v>
      </c>
      <c r="CD585" s="32">
        <f t="shared" si="183"/>
        <v>55153</v>
      </c>
      <c r="CE585" s="32">
        <f t="shared" si="169"/>
        <v>0</v>
      </c>
      <c r="CF585" s="32">
        <f t="shared" si="170"/>
        <v>0</v>
      </c>
      <c r="CG585" s="32" t="str">
        <f t="shared" si="171"/>
        <v/>
      </c>
      <c r="CH585" s="32">
        <v>580</v>
      </c>
      <c r="CI585" s="32" t="s">
        <v>6</v>
      </c>
      <c r="CJ585" s="32" t="str">
        <f t="shared" si="172"/>
        <v/>
      </c>
      <c r="CK585" s="32" t="str">
        <f t="shared" si="173"/>
        <v/>
      </c>
      <c r="CL585" s="32" t="str">
        <f t="shared" si="174"/>
        <v/>
      </c>
      <c r="CM585" s="32" t="str">
        <f t="shared" si="175"/>
        <v/>
      </c>
      <c r="CN585" s="32" t="str">
        <f t="shared" si="176"/>
        <v/>
      </c>
    </row>
    <row r="586" spans="71:92" x14ac:dyDescent="0.3">
      <c r="BS586" s="32" t="str">
        <f>IF(Kiadasi_kiseroiv!$K$2=BT586,BV586,"")</f>
        <v/>
      </c>
      <c r="BT586" s="34" t="str">
        <f t="shared" si="177"/>
        <v/>
      </c>
      <c r="BU586" s="32" t="str">
        <f t="shared" si="166"/>
        <v/>
      </c>
      <c r="BV586" s="32" t="str">
        <f t="shared" si="178"/>
        <v/>
      </c>
      <c r="BW586" s="32" t="str">
        <f t="shared" si="167"/>
        <v/>
      </c>
      <c r="BX586" s="32" t="str">
        <f t="shared" si="179"/>
        <v/>
      </c>
      <c r="BY586" s="32" t="str">
        <f t="shared" si="180"/>
        <v/>
      </c>
      <c r="BZ586" s="32" t="str">
        <f t="shared" si="181"/>
        <v/>
      </c>
      <c r="CA586" s="32" t="str">
        <f t="shared" si="182"/>
        <v/>
      </c>
      <c r="CB586" s="33">
        <f>IF(COUNTIF($CD$7:CD586,CD586)=1,CD586,CD586+COUNTIF($CD$6:CD585,CD586))</f>
        <v>55732</v>
      </c>
      <c r="CC586" s="34">
        <f t="shared" si="168"/>
        <v>55153</v>
      </c>
      <c r="CD586" s="32">
        <f t="shared" si="183"/>
        <v>55153</v>
      </c>
      <c r="CE586" s="32">
        <f t="shared" si="169"/>
        <v>0</v>
      </c>
      <c r="CF586" s="32">
        <f t="shared" si="170"/>
        <v>0</v>
      </c>
      <c r="CG586" s="32" t="str">
        <f t="shared" si="171"/>
        <v/>
      </c>
      <c r="CH586" s="32">
        <v>581</v>
      </c>
      <c r="CI586" s="32" t="s">
        <v>6</v>
      </c>
      <c r="CJ586" s="32" t="str">
        <f t="shared" si="172"/>
        <v/>
      </c>
      <c r="CK586" s="32" t="str">
        <f t="shared" si="173"/>
        <v/>
      </c>
      <c r="CL586" s="32" t="str">
        <f t="shared" si="174"/>
        <v/>
      </c>
      <c r="CM586" s="32" t="str">
        <f t="shared" si="175"/>
        <v/>
      </c>
      <c r="CN586" s="32" t="str">
        <f t="shared" si="176"/>
        <v/>
      </c>
    </row>
    <row r="587" spans="71:92" x14ac:dyDescent="0.3">
      <c r="BS587" s="32" t="str">
        <f>IF(Kiadasi_kiseroiv!$K$2=BT587,BV587,"")</f>
        <v/>
      </c>
      <c r="BT587" s="34" t="str">
        <f t="shared" si="177"/>
        <v/>
      </c>
      <c r="BU587" s="32" t="str">
        <f t="shared" si="166"/>
        <v/>
      </c>
      <c r="BV587" s="32" t="str">
        <f t="shared" si="178"/>
        <v/>
      </c>
      <c r="BW587" s="32" t="str">
        <f t="shared" si="167"/>
        <v/>
      </c>
      <c r="BX587" s="32" t="str">
        <f t="shared" si="179"/>
        <v/>
      </c>
      <c r="BY587" s="32" t="str">
        <f t="shared" si="180"/>
        <v/>
      </c>
      <c r="BZ587" s="32" t="str">
        <f t="shared" si="181"/>
        <v/>
      </c>
      <c r="CA587" s="32" t="str">
        <f t="shared" si="182"/>
        <v/>
      </c>
      <c r="CB587" s="33">
        <f>IF(COUNTIF($CD$7:CD587,CD587)=1,CD587,CD587+COUNTIF($CD$6:CD586,CD587))</f>
        <v>55733</v>
      </c>
      <c r="CC587" s="34">
        <f t="shared" si="168"/>
        <v>55153</v>
      </c>
      <c r="CD587" s="32">
        <f t="shared" si="183"/>
        <v>55153</v>
      </c>
      <c r="CE587" s="32">
        <f t="shared" si="169"/>
        <v>0</v>
      </c>
      <c r="CF587" s="32">
        <f t="shared" si="170"/>
        <v>0</v>
      </c>
      <c r="CG587" s="32" t="str">
        <f t="shared" si="171"/>
        <v/>
      </c>
      <c r="CH587" s="32">
        <v>582</v>
      </c>
      <c r="CI587" s="32" t="s">
        <v>6</v>
      </c>
      <c r="CJ587" s="32" t="str">
        <f t="shared" si="172"/>
        <v/>
      </c>
      <c r="CK587" s="32" t="str">
        <f t="shared" si="173"/>
        <v/>
      </c>
      <c r="CL587" s="32" t="str">
        <f t="shared" si="174"/>
        <v/>
      </c>
      <c r="CM587" s="32" t="str">
        <f t="shared" si="175"/>
        <v/>
      </c>
      <c r="CN587" s="32" t="str">
        <f t="shared" si="176"/>
        <v/>
      </c>
    </row>
    <row r="588" spans="71:92" x14ac:dyDescent="0.3">
      <c r="BS588" s="32" t="str">
        <f>IF(Kiadasi_kiseroiv!$K$2=BT588,BV588,"")</f>
        <v/>
      </c>
      <c r="BT588" s="34" t="str">
        <f t="shared" si="177"/>
        <v/>
      </c>
      <c r="BU588" s="32" t="str">
        <f t="shared" si="166"/>
        <v/>
      </c>
      <c r="BV588" s="32" t="str">
        <f t="shared" si="178"/>
        <v/>
      </c>
      <c r="BW588" s="32" t="str">
        <f t="shared" si="167"/>
        <v/>
      </c>
      <c r="BX588" s="32" t="str">
        <f t="shared" si="179"/>
        <v/>
      </c>
      <c r="BY588" s="32" t="str">
        <f t="shared" si="180"/>
        <v/>
      </c>
      <c r="BZ588" s="32" t="str">
        <f t="shared" si="181"/>
        <v/>
      </c>
      <c r="CA588" s="32" t="str">
        <f t="shared" si="182"/>
        <v/>
      </c>
      <c r="CB588" s="33">
        <f>IF(COUNTIF($CD$7:CD588,CD588)=1,CD588,CD588+COUNTIF($CD$6:CD587,CD588))</f>
        <v>55734</v>
      </c>
      <c r="CC588" s="34">
        <f t="shared" si="168"/>
        <v>55153</v>
      </c>
      <c r="CD588" s="32">
        <f t="shared" si="183"/>
        <v>55153</v>
      </c>
      <c r="CE588" s="32">
        <f t="shared" si="169"/>
        <v>0</v>
      </c>
      <c r="CF588" s="32">
        <f t="shared" si="170"/>
        <v>0</v>
      </c>
      <c r="CG588" s="32" t="str">
        <f t="shared" si="171"/>
        <v/>
      </c>
      <c r="CH588" s="32">
        <v>583</v>
      </c>
      <c r="CI588" s="32" t="s">
        <v>6</v>
      </c>
      <c r="CJ588" s="32" t="str">
        <f t="shared" si="172"/>
        <v/>
      </c>
      <c r="CK588" s="32" t="str">
        <f t="shared" si="173"/>
        <v/>
      </c>
      <c r="CL588" s="32" t="str">
        <f t="shared" si="174"/>
        <v/>
      </c>
      <c r="CM588" s="32" t="str">
        <f t="shared" si="175"/>
        <v/>
      </c>
      <c r="CN588" s="32" t="str">
        <f t="shared" si="176"/>
        <v/>
      </c>
    </row>
    <row r="589" spans="71:92" x14ac:dyDescent="0.3">
      <c r="BS589" s="32" t="str">
        <f>IF(Kiadasi_kiseroiv!$K$2=BT589,BV589,"")</f>
        <v/>
      </c>
      <c r="BT589" s="34" t="str">
        <f t="shared" si="177"/>
        <v/>
      </c>
      <c r="BU589" s="32" t="str">
        <f t="shared" si="166"/>
        <v/>
      </c>
      <c r="BV589" s="32" t="str">
        <f t="shared" si="178"/>
        <v/>
      </c>
      <c r="BW589" s="32" t="str">
        <f t="shared" si="167"/>
        <v/>
      </c>
      <c r="BX589" s="32" t="str">
        <f t="shared" si="179"/>
        <v/>
      </c>
      <c r="BY589" s="32" t="str">
        <f t="shared" si="180"/>
        <v/>
      </c>
      <c r="BZ589" s="32" t="str">
        <f t="shared" si="181"/>
        <v/>
      </c>
      <c r="CA589" s="32" t="str">
        <f t="shared" si="182"/>
        <v/>
      </c>
      <c r="CB589" s="33">
        <f>IF(COUNTIF($CD$7:CD589,CD589)=1,CD589,CD589+COUNTIF($CD$6:CD588,CD589))</f>
        <v>55735</v>
      </c>
      <c r="CC589" s="34">
        <f t="shared" si="168"/>
        <v>55153</v>
      </c>
      <c r="CD589" s="32">
        <f t="shared" si="183"/>
        <v>55153</v>
      </c>
      <c r="CE589" s="32">
        <f t="shared" si="169"/>
        <v>0</v>
      </c>
      <c r="CF589" s="32">
        <f t="shared" si="170"/>
        <v>0</v>
      </c>
      <c r="CG589" s="32" t="str">
        <f t="shared" si="171"/>
        <v/>
      </c>
      <c r="CH589" s="32">
        <v>584</v>
      </c>
      <c r="CI589" s="32" t="s">
        <v>6</v>
      </c>
      <c r="CJ589" s="32" t="str">
        <f t="shared" si="172"/>
        <v/>
      </c>
      <c r="CK589" s="32" t="str">
        <f t="shared" si="173"/>
        <v/>
      </c>
      <c r="CL589" s="32" t="str">
        <f t="shared" si="174"/>
        <v/>
      </c>
      <c r="CM589" s="32" t="str">
        <f t="shared" si="175"/>
        <v/>
      </c>
      <c r="CN589" s="32" t="str">
        <f t="shared" si="176"/>
        <v/>
      </c>
    </row>
    <row r="590" spans="71:92" x14ac:dyDescent="0.3">
      <c r="BS590" s="32" t="str">
        <f>IF(Kiadasi_kiseroiv!$K$2=BT590,BV590,"")</f>
        <v/>
      </c>
      <c r="BT590" s="34" t="str">
        <f t="shared" si="177"/>
        <v/>
      </c>
      <c r="BU590" s="32" t="str">
        <f t="shared" si="166"/>
        <v/>
      </c>
      <c r="BV590" s="32" t="str">
        <f t="shared" si="178"/>
        <v/>
      </c>
      <c r="BW590" s="32" t="str">
        <f t="shared" si="167"/>
        <v/>
      </c>
      <c r="BX590" s="32" t="str">
        <f t="shared" si="179"/>
        <v/>
      </c>
      <c r="BY590" s="32" t="str">
        <f t="shared" si="180"/>
        <v/>
      </c>
      <c r="BZ590" s="32" t="str">
        <f t="shared" si="181"/>
        <v/>
      </c>
      <c r="CA590" s="32" t="str">
        <f t="shared" si="182"/>
        <v/>
      </c>
      <c r="CB590" s="33">
        <f>IF(COUNTIF($CD$7:CD590,CD590)=1,CD590,CD590+COUNTIF($CD$6:CD589,CD590))</f>
        <v>55736</v>
      </c>
      <c r="CC590" s="34">
        <f t="shared" si="168"/>
        <v>55153</v>
      </c>
      <c r="CD590" s="32">
        <f t="shared" si="183"/>
        <v>55153</v>
      </c>
      <c r="CE590" s="32">
        <f t="shared" si="169"/>
        <v>0</v>
      </c>
      <c r="CF590" s="32">
        <f t="shared" si="170"/>
        <v>0</v>
      </c>
      <c r="CG590" s="32" t="str">
        <f t="shared" si="171"/>
        <v/>
      </c>
      <c r="CH590" s="32">
        <v>585</v>
      </c>
      <c r="CI590" s="32" t="s">
        <v>6</v>
      </c>
      <c r="CJ590" s="32" t="str">
        <f t="shared" si="172"/>
        <v/>
      </c>
      <c r="CK590" s="32" t="str">
        <f t="shared" si="173"/>
        <v/>
      </c>
      <c r="CL590" s="32" t="str">
        <f t="shared" si="174"/>
        <v/>
      </c>
      <c r="CM590" s="32" t="str">
        <f t="shared" si="175"/>
        <v/>
      </c>
      <c r="CN590" s="32" t="str">
        <f t="shared" si="176"/>
        <v/>
      </c>
    </row>
    <row r="591" spans="71:92" x14ac:dyDescent="0.3">
      <c r="BS591" s="32" t="str">
        <f>IF(Kiadasi_kiseroiv!$K$2=BT591,BV591,"")</f>
        <v/>
      </c>
      <c r="BT591" s="34" t="str">
        <f t="shared" si="177"/>
        <v/>
      </c>
      <c r="BU591" s="32" t="str">
        <f t="shared" si="166"/>
        <v/>
      </c>
      <c r="BV591" s="32" t="str">
        <f t="shared" si="178"/>
        <v/>
      </c>
      <c r="BW591" s="32" t="str">
        <f t="shared" si="167"/>
        <v/>
      </c>
      <c r="BX591" s="32" t="str">
        <f t="shared" si="179"/>
        <v/>
      </c>
      <c r="BY591" s="32" t="str">
        <f t="shared" si="180"/>
        <v/>
      </c>
      <c r="BZ591" s="32" t="str">
        <f t="shared" si="181"/>
        <v/>
      </c>
      <c r="CA591" s="32" t="str">
        <f t="shared" si="182"/>
        <v/>
      </c>
      <c r="CB591" s="33">
        <f>IF(COUNTIF($CD$7:CD591,CD591)=1,CD591,CD591+COUNTIF($CD$6:CD590,CD591))</f>
        <v>55737</v>
      </c>
      <c r="CC591" s="34">
        <f t="shared" si="168"/>
        <v>55153</v>
      </c>
      <c r="CD591" s="32">
        <f t="shared" si="183"/>
        <v>55153</v>
      </c>
      <c r="CE591" s="32">
        <f t="shared" si="169"/>
        <v>0</v>
      </c>
      <c r="CF591" s="32">
        <f t="shared" si="170"/>
        <v>0</v>
      </c>
      <c r="CG591" s="32" t="str">
        <f t="shared" si="171"/>
        <v/>
      </c>
      <c r="CH591" s="32">
        <v>586</v>
      </c>
      <c r="CI591" s="32" t="s">
        <v>6</v>
      </c>
      <c r="CJ591" s="32" t="str">
        <f t="shared" si="172"/>
        <v/>
      </c>
      <c r="CK591" s="32" t="str">
        <f t="shared" si="173"/>
        <v/>
      </c>
      <c r="CL591" s="32" t="str">
        <f t="shared" si="174"/>
        <v/>
      </c>
      <c r="CM591" s="32" t="str">
        <f t="shared" si="175"/>
        <v/>
      </c>
      <c r="CN591" s="32" t="str">
        <f t="shared" si="176"/>
        <v/>
      </c>
    </row>
    <row r="592" spans="71:92" x14ac:dyDescent="0.3">
      <c r="BS592" s="32" t="str">
        <f>IF(Kiadasi_kiseroiv!$K$2=BT592,BV592,"")</f>
        <v/>
      </c>
      <c r="BT592" s="34" t="str">
        <f t="shared" si="177"/>
        <v/>
      </c>
      <c r="BU592" s="32" t="str">
        <f t="shared" si="166"/>
        <v/>
      </c>
      <c r="BV592" s="32" t="str">
        <f t="shared" si="178"/>
        <v/>
      </c>
      <c r="BW592" s="32" t="str">
        <f t="shared" si="167"/>
        <v/>
      </c>
      <c r="BX592" s="32" t="str">
        <f t="shared" si="179"/>
        <v/>
      </c>
      <c r="BY592" s="32" t="str">
        <f t="shared" si="180"/>
        <v/>
      </c>
      <c r="BZ592" s="32" t="str">
        <f t="shared" si="181"/>
        <v/>
      </c>
      <c r="CA592" s="32" t="str">
        <f t="shared" si="182"/>
        <v/>
      </c>
      <c r="CB592" s="33">
        <f>IF(COUNTIF($CD$7:CD592,CD592)=1,CD592,CD592+COUNTIF($CD$6:CD591,CD592))</f>
        <v>55738</v>
      </c>
      <c r="CC592" s="34">
        <f t="shared" si="168"/>
        <v>55153</v>
      </c>
      <c r="CD592" s="32">
        <f t="shared" si="183"/>
        <v>55153</v>
      </c>
      <c r="CE592" s="32">
        <f t="shared" si="169"/>
        <v>0</v>
      </c>
      <c r="CF592" s="32">
        <f t="shared" si="170"/>
        <v>0</v>
      </c>
      <c r="CG592" s="32" t="str">
        <f t="shared" si="171"/>
        <v/>
      </c>
      <c r="CH592" s="32">
        <v>587</v>
      </c>
      <c r="CI592" s="32" t="s">
        <v>6</v>
      </c>
      <c r="CJ592" s="32" t="str">
        <f t="shared" si="172"/>
        <v/>
      </c>
      <c r="CK592" s="32" t="str">
        <f t="shared" si="173"/>
        <v/>
      </c>
      <c r="CL592" s="32" t="str">
        <f t="shared" si="174"/>
        <v/>
      </c>
      <c r="CM592" s="32" t="str">
        <f t="shared" si="175"/>
        <v/>
      </c>
      <c r="CN592" s="32" t="str">
        <f t="shared" si="176"/>
        <v/>
      </c>
    </row>
    <row r="593" spans="71:92" x14ac:dyDescent="0.3">
      <c r="BS593" s="32" t="str">
        <f>IF(Kiadasi_kiseroiv!$K$2=BT593,BV593,"")</f>
        <v/>
      </c>
      <c r="BT593" s="34" t="str">
        <f t="shared" si="177"/>
        <v/>
      </c>
      <c r="BU593" s="32" t="str">
        <f t="shared" si="166"/>
        <v/>
      </c>
      <c r="BV593" s="32" t="str">
        <f t="shared" si="178"/>
        <v/>
      </c>
      <c r="BW593" s="32" t="str">
        <f t="shared" si="167"/>
        <v/>
      </c>
      <c r="BX593" s="32" t="str">
        <f t="shared" si="179"/>
        <v/>
      </c>
      <c r="BY593" s="32" t="str">
        <f t="shared" si="180"/>
        <v/>
      </c>
      <c r="BZ593" s="32" t="str">
        <f t="shared" si="181"/>
        <v/>
      </c>
      <c r="CA593" s="32" t="str">
        <f t="shared" si="182"/>
        <v/>
      </c>
      <c r="CB593" s="33">
        <f>IF(COUNTIF($CD$7:CD593,CD593)=1,CD593,CD593+COUNTIF($CD$6:CD592,CD593))</f>
        <v>55739</v>
      </c>
      <c r="CC593" s="34">
        <f t="shared" si="168"/>
        <v>55153</v>
      </c>
      <c r="CD593" s="32">
        <f t="shared" si="183"/>
        <v>55153</v>
      </c>
      <c r="CE593" s="32">
        <f t="shared" si="169"/>
        <v>0</v>
      </c>
      <c r="CF593" s="32">
        <f t="shared" si="170"/>
        <v>0</v>
      </c>
      <c r="CG593" s="32" t="str">
        <f t="shared" si="171"/>
        <v/>
      </c>
      <c r="CH593" s="32">
        <v>588</v>
      </c>
      <c r="CI593" s="32" t="s">
        <v>6</v>
      </c>
      <c r="CJ593" s="32" t="str">
        <f t="shared" si="172"/>
        <v/>
      </c>
      <c r="CK593" s="32" t="str">
        <f t="shared" si="173"/>
        <v/>
      </c>
      <c r="CL593" s="32" t="str">
        <f t="shared" si="174"/>
        <v/>
      </c>
      <c r="CM593" s="32" t="str">
        <f t="shared" si="175"/>
        <v/>
      </c>
      <c r="CN593" s="32" t="str">
        <f t="shared" si="176"/>
        <v/>
      </c>
    </row>
    <row r="594" spans="71:92" x14ac:dyDescent="0.3">
      <c r="BS594" s="32" t="str">
        <f>IF(Kiadasi_kiseroiv!$K$2=BT594,BV594,"")</f>
        <v/>
      </c>
      <c r="BT594" s="34" t="str">
        <f t="shared" si="177"/>
        <v/>
      </c>
      <c r="BU594" s="32" t="str">
        <f t="shared" si="166"/>
        <v/>
      </c>
      <c r="BV594" s="32" t="str">
        <f t="shared" si="178"/>
        <v/>
      </c>
      <c r="BW594" s="32" t="str">
        <f t="shared" si="167"/>
        <v/>
      </c>
      <c r="BX594" s="32" t="str">
        <f t="shared" si="179"/>
        <v/>
      </c>
      <c r="BY594" s="32" t="str">
        <f t="shared" si="180"/>
        <v/>
      </c>
      <c r="BZ594" s="32" t="str">
        <f t="shared" si="181"/>
        <v/>
      </c>
      <c r="CA594" s="32" t="str">
        <f t="shared" si="182"/>
        <v/>
      </c>
      <c r="CB594" s="33">
        <f>IF(COUNTIF($CD$7:CD594,CD594)=1,CD594,CD594+COUNTIF($CD$6:CD593,CD594))</f>
        <v>55740</v>
      </c>
      <c r="CC594" s="34">
        <f t="shared" si="168"/>
        <v>55153</v>
      </c>
      <c r="CD594" s="32">
        <f t="shared" si="183"/>
        <v>55153</v>
      </c>
      <c r="CE594" s="32">
        <f t="shared" si="169"/>
        <v>0</v>
      </c>
      <c r="CF594" s="32">
        <f t="shared" si="170"/>
        <v>0</v>
      </c>
      <c r="CG594" s="32" t="str">
        <f t="shared" si="171"/>
        <v/>
      </c>
      <c r="CH594" s="32">
        <v>589</v>
      </c>
      <c r="CI594" s="32" t="s">
        <v>6</v>
      </c>
      <c r="CJ594" s="32" t="str">
        <f t="shared" si="172"/>
        <v/>
      </c>
      <c r="CK594" s="32" t="str">
        <f t="shared" si="173"/>
        <v/>
      </c>
      <c r="CL594" s="32" t="str">
        <f t="shared" si="174"/>
        <v/>
      </c>
      <c r="CM594" s="32" t="str">
        <f t="shared" si="175"/>
        <v/>
      </c>
      <c r="CN594" s="32" t="str">
        <f t="shared" si="176"/>
        <v/>
      </c>
    </row>
    <row r="595" spans="71:92" x14ac:dyDescent="0.3">
      <c r="BS595" s="32" t="str">
        <f>IF(Kiadasi_kiseroiv!$K$2=BT595,BV595,"")</f>
        <v/>
      </c>
      <c r="BT595" s="34" t="str">
        <f t="shared" si="177"/>
        <v/>
      </c>
      <c r="BU595" s="32" t="str">
        <f t="shared" si="166"/>
        <v/>
      </c>
      <c r="BV595" s="32" t="str">
        <f t="shared" si="178"/>
        <v/>
      </c>
      <c r="BW595" s="32" t="str">
        <f t="shared" si="167"/>
        <v/>
      </c>
      <c r="BX595" s="32" t="str">
        <f t="shared" si="179"/>
        <v/>
      </c>
      <c r="BY595" s="32" t="str">
        <f t="shared" si="180"/>
        <v/>
      </c>
      <c r="BZ595" s="32" t="str">
        <f t="shared" si="181"/>
        <v/>
      </c>
      <c r="CA595" s="32" t="str">
        <f t="shared" si="182"/>
        <v/>
      </c>
      <c r="CB595" s="33">
        <f>IF(COUNTIF($CD$7:CD595,CD595)=1,CD595,CD595+COUNTIF($CD$6:CD594,CD595))</f>
        <v>55741</v>
      </c>
      <c r="CC595" s="34">
        <f t="shared" si="168"/>
        <v>55153</v>
      </c>
      <c r="CD595" s="32">
        <f t="shared" si="183"/>
        <v>55153</v>
      </c>
      <c r="CE595" s="32">
        <f t="shared" si="169"/>
        <v>0</v>
      </c>
      <c r="CF595" s="32">
        <f t="shared" si="170"/>
        <v>0</v>
      </c>
      <c r="CG595" s="32" t="str">
        <f t="shared" si="171"/>
        <v/>
      </c>
      <c r="CH595" s="32">
        <v>590</v>
      </c>
      <c r="CI595" s="32" t="s">
        <v>6</v>
      </c>
      <c r="CJ595" s="32" t="str">
        <f t="shared" si="172"/>
        <v/>
      </c>
      <c r="CK595" s="32" t="str">
        <f t="shared" si="173"/>
        <v/>
      </c>
      <c r="CL595" s="32" t="str">
        <f t="shared" si="174"/>
        <v/>
      </c>
      <c r="CM595" s="32" t="str">
        <f t="shared" si="175"/>
        <v/>
      </c>
      <c r="CN595" s="32" t="str">
        <f t="shared" si="176"/>
        <v/>
      </c>
    </row>
    <row r="596" spans="71:92" x14ac:dyDescent="0.3">
      <c r="BS596" s="32" t="str">
        <f>IF(Kiadasi_kiseroiv!$K$2=BT596,BV596,"")</f>
        <v/>
      </c>
      <c r="BT596" s="34" t="str">
        <f t="shared" si="177"/>
        <v/>
      </c>
      <c r="BU596" s="32" t="str">
        <f t="shared" si="166"/>
        <v/>
      </c>
      <c r="BV596" s="32" t="str">
        <f t="shared" si="178"/>
        <v/>
      </c>
      <c r="BW596" s="32" t="str">
        <f t="shared" si="167"/>
        <v/>
      </c>
      <c r="BX596" s="32" t="str">
        <f t="shared" si="179"/>
        <v/>
      </c>
      <c r="BY596" s="32" t="str">
        <f t="shared" si="180"/>
        <v/>
      </c>
      <c r="BZ596" s="32" t="str">
        <f t="shared" si="181"/>
        <v/>
      </c>
      <c r="CA596" s="32" t="str">
        <f t="shared" si="182"/>
        <v/>
      </c>
      <c r="CB596" s="33">
        <f>IF(COUNTIF($CD$7:CD596,CD596)=1,CD596,CD596+COUNTIF($CD$6:CD595,CD596))</f>
        <v>55742</v>
      </c>
      <c r="CC596" s="34">
        <f t="shared" si="168"/>
        <v>55153</v>
      </c>
      <c r="CD596" s="32">
        <f t="shared" si="183"/>
        <v>55153</v>
      </c>
      <c r="CE596" s="32">
        <f t="shared" si="169"/>
        <v>0</v>
      </c>
      <c r="CF596" s="32">
        <f t="shared" si="170"/>
        <v>0</v>
      </c>
      <c r="CG596" s="32" t="str">
        <f t="shared" si="171"/>
        <v/>
      </c>
      <c r="CH596" s="32">
        <v>591</v>
      </c>
      <c r="CI596" s="32" t="s">
        <v>6</v>
      </c>
      <c r="CJ596" s="32" t="str">
        <f t="shared" si="172"/>
        <v/>
      </c>
      <c r="CK596" s="32" t="str">
        <f t="shared" si="173"/>
        <v/>
      </c>
      <c r="CL596" s="32" t="str">
        <f t="shared" si="174"/>
        <v/>
      </c>
      <c r="CM596" s="32" t="str">
        <f t="shared" si="175"/>
        <v/>
      </c>
      <c r="CN596" s="32" t="str">
        <f t="shared" si="176"/>
        <v/>
      </c>
    </row>
    <row r="597" spans="71:92" x14ac:dyDescent="0.3">
      <c r="BS597" s="32" t="str">
        <f>IF(Kiadasi_kiseroiv!$K$2=BT597,BV597,"")</f>
        <v/>
      </c>
      <c r="BT597" s="34" t="str">
        <f t="shared" si="177"/>
        <v/>
      </c>
      <c r="BU597" s="32" t="str">
        <f t="shared" si="166"/>
        <v/>
      </c>
      <c r="BV597" s="32" t="str">
        <f t="shared" si="178"/>
        <v/>
      </c>
      <c r="BW597" s="32" t="str">
        <f t="shared" si="167"/>
        <v/>
      </c>
      <c r="BX597" s="32" t="str">
        <f t="shared" si="179"/>
        <v/>
      </c>
      <c r="BY597" s="32" t="str">
        <f t="shared" si="180"/>
        <v/>
      </c>
      <c r="BZ597" s="32" t="str">
        <f t="shared" si="181"/>
        <v/>
      </c>
      <c r="CA597" s="32" t="str">
        <f t="shared" si="182"/>
        <v/>
      </c>
      <c r="CB597" s="33">
        <f>IF(COUNTIF($CD$7:CD597,CD597)=1,CD597,CD597+COUNTIF($CD$6:CD596,CD597))</f>
        <v>55743</v>
      </c>
      <c r="CC597" s="34">
        <f t="shared" si="168"/>
        <v>55153</v>
      </c>
      <c r="CD597" s="32">
        <f t="shared" si="183"/>
        <v>55153</v>
      </c>
      <c r="CE597" s="32">
        <f t="shared" si="169"/>
        <v>0</v>
      </c>
      <c r="CF597" s="32">
        <f t="shared" si="170"/>
        <v>0</v>
      </c>
      <c r="CG597" s="32" t="str">
        <f t="shared" si="171"/>
        <v/>
      </c>
      <c r="CH597" s="32">
        <v>592</v>
      </c>
      <c r="CI597" s="32" t="s">
        <v>6</v>
      </c>
      <c r="CJ597" s="32" t="str">
        <f t="shared" si="172"/>
        <v/>
      </c>
      <c r="CK597" s="32" t="str">
        <f t="shared" si="173"/>
        <v/>
      </c>
      <c r="CL597" s="32" t="str">
        <f t="shared" si="174"/>
        <v/>
      </c>
      <c r="CM597" s="32" t="str">
        <f t="shared" si="175"/>
        <v/>
      </c>
      <c r="CN597" s="32" t="str">
        <f t="shared" si="176"/>
        <v/>
      </c>
    </row>
    <row r="598" spans="71:92" x14ac:dyDescent="0.3">
      <c r="BS598" s="32" t="str">
        <f>IF(Kiadasi_kiseroiv!$K$2=BT598,BV598,"")</f>
        <v/>
      </c>
      <c r="BT598" s="34" t="str">
        <f t="shared" si="177"/>
        <v/>
      </c>
      <c r="BU598" s="32" t="str">
        <f t="shared" si="166"/>
        <v/>
      </c>
      <c r="BV598" s="32" t="str">
        <f t="shared" si="178"/>
        <v/>
      </c>
      <c r="BW598" s="32" t="str">
        <f t="shared" si="167"/>
        <v/>
      </c>
      <c r="BX598" s="32" t="str">
        <f t="shared" si="179"/>
        <v/>
      </c>
      <c r="BY598" s="32" t="str">
        <f t="shared" si="180"/>
        <v/>
      </c>
      <c r="BZ598" s="32" t="str">
        <f t="shared" si="181"/>
        <v/>
      </c>
      <c r="CA598" s="32" t="str">
        <f t="shared" si="182"/>
        <v/>
      </c>
      <c r="CB598" s="33">
        <f>IF(COUNTIF($CD$7:CD598,CD598)=1,CD598,CD598+COUNTIF($CD$6:CD597,CD598))</f>
        <v>55744</v>
      </c>
      <c r="CC598" s="34">
        <f t="shared" si="168"/>
        <v>55153</v>
      </c>
      <c r="CD598" s="32">
        <f t="shared" si="183"/>
        <v>55153</v>
      </c>
      <c r="CE598" s="32">
        <f t="shared" si="169"/>
        <v>0</v>
      </c>
      <c r="CF598" s="32">
        <f t="shared" si="170"/>
        <v>0</v>
      </c>
      <c r="CG598" s="32" t="str">
        <f t="shared" si="171"/>
        <v/>
      </c>
      <c r="CH598" s="32">
        <v>593</v>
      </c>
      <c r="CI598" s="32" t="s">
        <v>6</v>
      </c>
      <c r="CJ598" s="32" t="str">
        <f t="shared" si="172"/>
        <v/>
      </c>
      <c r="CK598" s="32" t="str">
        <f t="shared" si="173"/>
        <v/>
      </c>
      <c r="CL598" s="32" t="str">
        <f t="shared" si="174"/>
        <v/>
      </c>
      <c r="CM598" s="32" t="str">
        <f t="shared" si="175"/>
        <v/>
      </c>
      <c r="CN598" s="32" t="str">
        <f t="shared" si="176"/>
        <v/>
      </c>
    </row>
    <row r="599" spans="71:92" x14ac:dyDescent="0.3">
      <c r="BS599" s="32" t="str">
        <f>IF(Kiadasi_kiseroiv!$K$2=BT599,BV599,"")</f>
        <v/>
      </c>
      <c r="BT599" s="34" t="str">
        <f t="shared" si="177"/>
        <v/>
      </c>
      <c r="BU599" s="32" t="str">
        <f t="shared" si="166"/>
        <v/>
      </c>
      <c r="BV599" s="32" t="str">
        <f t="shared" si="178"/>
        <v/>
      </c>
      <c r="BW599" s="32" t="str">
        <f t="shared" si="167"/>
        <v/>
      </c>
      <c r="BX599" s="32" t="str">
        <f t="shared" si="179"/>
        <v/>
      </c>
      <c r="BY599" s="32" t="str">
        <f t="shared" si="180"/>
        <v/>
      </c>
      <c r="BZ599" s="32" t="str">
        <f t="shared" si="181"/>
        <v/>
      </c>
      <c r="CA599" s="32" t="str">
        <f t="shared" si="182"/>
        <v/>
      </c>
      <c r="CB599" s="33">
        <f>IF(COUNTIF($CD$7:CD599,CD599)=1,CD599,CD599+COUNTIF($CD$6:CD598,CD599))</f>
        <v>55745</v>
      </c>
      <c r="CC599" s="34">
        <f t="shared" si="168"/>
        <v>55153</v>
      </c>
      <c r="CD599" s="32">
        <f t="shared" si="183"/>
        <v>55153</v>
      </c>
      <c r="CE599" s="32">
        <f t="shared" si="169"/>
        <v>0</v>
      </c>
      <c r="CF599" s="32">
        <f t="shared" si="170"/>
        <v>0</v>
      </c>
      <c r="CG599" s="32" t="str">
        <f t="shared" si="171"/>
        <v/>
      </c>
      <c r="CH599" s="32">
        <v>594</v>
      </c>
      <c r="CI599" s="32" t="s">
        <v>6</v>
      </c>
      <c r="CJ599" s="32" t="str">
        <f t="shared" si="172"/>
        <v/>
      </c>
      <c r="CK599" s="32" t="str">
        <f t="shared" si="173"/>
        <v/>
      </c>
      <c r="CL599" s="32" t="str">
        <f t="shared" si="174"/>
        <v/>
      </c>
      <c r="CM599" s="32" t="str">
        <f t="shared" si="175"/>
        <v/>
      </c>
      <c r="CN599" s="32" t="str">
        <f t="shared" si="176"/>
        <v/>
      </c>
    </row>
    <row r="600" spans="71:92" x14ac:dyDescent="0.3">
      <c r="BS600" s="32" t="str">
        <f>IF(Kiadasi_kiseroiv!$K$2=BT600,BV600,"")</f>
        <v/>
      </c>
      <c r="BT600" s="34" t="str">
        <f t="shared" si="177"/>
        <v/>
      </c>
      <c r="BU600" s="32" t="str">
        <f t="shared" si="166"/>
        <v/>
      </c>
      <c r="BV600" s="32" t="str">
        <f t="shared" si="178"/>
        <v/>
      </c>
      <c r="BW600" s="32" t="str">
        <f t="shared" si="167"/>
        <v/>
      </c>
      <c r="BX600" s="32" t="str">
        <f t="shared" si="179"/>
        <v/>
      </c>
      <c r="BY600" s="32" t="str">
        <f t="shared" si="180"/>
        <v/>
      </c>
      <c r="BZ600" s="32" t="str">
        <f t="shared" si="181"/>
        <v/>
      </c>
      <c r="CA600" s="32" t="str">
        <f t="shared" si="182"/>
        <v/>
      </c>
      <c r="CB600" s="33">
        <f>IF(COUNTIF($CD$7:CD600,CD600)=1,CD600,CD600+COUNTIF($CD$6:CD599,CD600))</f>
        <v>55746</v>
      </c>
      <c r="CC600" s="34">
        <f t="shared" si="168"/>
        <v>55153</v>
      </c>
      <c r="CD600" s="32">
        <f t="shared" si="183"/>
        <v>55153</v>
      </c>
      <c r="CE600" s="32">
        <f t="shared" si="169"/>
        <v>0</v>
      </c>
      <c r="CF600" s="32">
        <f t="shared" si="170"/>
        <v>0</v>
      </c>
      <c r="CG600" s="32" t="str">
        <f t="shared" si="171"/>
        <v/>
      </c>
      <c r="CH600" s="32">
        <v>595</v>
      </c>
      <c r="CI600" s="32" t="s">
        <v>6</v>
      </c>
      <c r="CJ600" s="32" t="str">
        <f t="shared" si="172"/>
        <v/>
      </c>
      <c r="CK600" s="32" t="str">
        <f t="shared" si="173"/>
        <v/>
      </c>
      <c r="CL600" s="32" t="str">
        <f t="shared" si="174"/>
        <v/>
      </c>
      <c r="CM600" s="32" t="str">
        <f t="shared" si="175"/>
        <v/>
      </c>
      <c r="CN600" s="32" t="str">
        <f t="shared" si="176"/>
        <v/>
      </c>
    </row>
    <row r="601" spans="71:92" x14ac:dyDescent="0.3">
      <c r="BS601" s="32" t="str">
        <f>IF(Kiadasi_kiseroiv!$K$2=BT601,BV601,"")</f>
        <v/>
      </c>
      <c r="BT601" s="34" t="str">
        <f t="shared" si="177"/>
        <v/>
      </c>
      <c r="BU601" s="32" t="str">
        <f t="shared" si="166"/>
        <v/>
      </c>
      <c r="BV601" s="32" t="str">
        <f t="shared" si="178"/>
        <v/>
      </c>
      <c r="BW601" s="32" t="str">
        <f t="shared" si="167"/>
        <v/>
      </c>
      <c r="BX601" s="32" t="str">
        <f t="shared" si="179"/>
        <v/>
      </c>
      <c r="BY601" s="32" t="str">
        <f t="shared" si="180"/>
        <v/>
      </c>
      <c r="BZ601" s="32" t="str">
        <f t="shared" si="181"/>
        <v/>
      </c>
      <c r="CA601" s="32" t="str">
        <f t="shared" si="182"/>
        <v/>
      </c>
      <c r="CB601" s="33">
        <f>IF(COUNTIF($CD$7:CD601,CD601)=1,CD601,CD601+COUNTIF($CD$6:CD600,CD601))</f>
        <v>55747</v>
      </c>
      <c r="CC601" s="34">
        <f t="shared" si="168"/>
        <v>55153</v>
      </c>
      <c r="CD601" s="32">
        <f t="shared" si="183"/>
        <v>55153</v>
      </c>
      <c r="CE601" s="32">
        <f t="shared" si="169"/>
        <v>0</v>
      </c>
      <c r="CF601" s="32">
        <f t="shared" si="170"/>
        <v>0</v>
      </c>
      <c r="CG601" s="32" t="str">
        <f t="shared" si="171"/>
        <v/>
      </c>
      <c r="CH601" s="32">
        <v>596</v>
      </c>
      <c r="CI601" s="32" t="s">
        <v>6</v>
      </c>
      <c r="CJ601" s="32" t="str">
        <f t="shared" si="172"/>
        <v/>
      </c>
      <c r="CK601" s="32" t="str">
        <f t="shared" si="173"/>
        <v/>
      </c>
      <c r="CL601" s="32" t="str">
        <f t="shared" si="174"/>
        <v/>
      </c>
      <c r="CM601" s="32" t="str">
        <f t="shared" si="175"/>
        <v/>
      </c>
      <c r="CN601" s="32" t="str">
        <f t="shared" si="176"/>
        <v/>
      </c>
    </row>
    <row r="602" spans="71:92" x14ac:dyDescent="0.3">
      <c r="BS602" s="32" t="str">
        <f>IF(Kiadasi_kiseroiv!$K$2=BT602,BV602,"")</f>
        <v/>
      </c>
      <c r="BT602" s="34" t="str">
        <f t="shared" si="177"/>
        <v/>
      </c>
      <c r="BU602" s="32" t="str">
        <f t="shared" si="166"/>
        <v/>
      </c>
      <c r="BV602" s="32" t="str">
        <f t="shared" si="178"/>
        <v/>
      </c>
      <c r="BW602" s="32" t="str">
        <f t="shared" si="167"/>
        <v/>
      </c>
      <c r="BX602" s="32" t="str">
        <f t="shared" si="179"/>
        <v/>
      </c>
      <c r="BY602" s="32" t="str">
        <f t="shared" si="180"/>
        <v/>
      </c>
      <c r="BZ602" s="32" t="str">
        <f t="shared" si="181"/>
        <v/>
      </c>
      <c r="CA602" s="32" t="str">
        <f t="shared" si="182"/>
        <v/>
      </c>
      <c r="CB602" s="33">
        <f>IF(COUNTIF($CD$7:CD602,CD602)=1,CD602,CD602+COUNTIF($CD$6:CD601,CD602))</f>
        <v>55748</v>
      </c>
      <c r="CC602" s="34">
        <f t="shared" si="168"/>
        <v>55153</v>
      </c>
      <c r="CD602" s="32">
        <f t="shared" si="183"/>
        <v>55153</v>
      </c>
      <c r="CE602" s="32">
        <f t="shared" si="169"/>
        <v>0</v>
      </c>
      <c r="CF602" s="32">
        <f t="shared" si="170"/>
        <v>0</v>
      </c>
      <c r="CG602" s="32" t="str">
        <f t="shared" si="171"/>
        <v/>
      </c>
      <c r="CH602" s="32">
        <v>597</v>
      </c>
      <c r="CI602" s="32" t="s">
        <v>6</v>
      </c>
      <c r="CJ602" s="32" t="str">
        <f t="shared" si="172"/>
        <v/>
      </c>
      <c r="CK602" s="32" t="str">
        <f t="shared" si="173"/>
        <v/>
      </c>
      <c r="CL602" s="32" t="str">
        <f t="shared" si="174"/>
        <v/>
      </c>
      <c r="CM602" s="32" t="str">
        <f t="shared" si="175"/>
        <v/>
      </c>
      <c r="CN602" s="32" t="str">
        <f t="shared" si="176"/>
        <v/>
      </c>
    </row>
    <row r="603" spans="71:92" x14ac:dyDescent="0.3">
      <c r="BS603" s="32" t="str">
        <f>IF(Kiadasi_kiseroiv!$K$2=BT603,BV603,"")</f>
        <v/>
      </c>
      <c r="BT603" s="34" t="str">
        <f t="shared" si="177"/>
        <v/>
      </c>
      <c r="BU603" s="32" t="str">
        <f t="shared" si="166"/>
        <v/>
      </c>
      <c r="BV603" s="32" t="str">
        <f t="shared" si="178"/>
        <v/>
      </c>
      <c r="BW603" s="32" t="str">
        <f t="shared" si="167"/>
        <v/>
      </c>
      <c r="BX603" s="32" t="str">
        <f t="shared" si="179"/>
        <v/>
      </c>
      <c r="BY603" s="32" t="str">
        <f t="shared" si="180"/>
        <v/>
      </c>
      <c r="BZ603" s="32" t="str">
        <f t="shared" si="181"/>
        <v/>
      </c>
      <c r="CA603" s="32" t="str">
        <f t="shared" si="182"/>
        <v/>
      </c>
      <c r="CB603" s="33">
        <f>IF(COUNTIF($CD$7:CD603,CD603)=1,CD603,CD603+COUNTIF($CD$6:CD602,CD603))</f>
        <v>55749</v>
      </c>
      <c r="CC603" s="34">
        <f t="shared" si="168"/>
        <v>55153</v>
      </c>
      <c r="CD603" s="32">
        <f t="shared" si="183"/>
        <v>55153</v>
      </c>
      <c r="CE603" s="32">
        <f t="shared" si="169"/>
        <v>0</v>
      </c>
      <c r="CF603" s="32">
        <f t="shared" si="170"/>
        <v>0</v>
      </c>
      <c r="CG603" s="32" t="str">
        <f t="shared" si="171"/>
        <v/>
      </c>
      <c r="CH603" s="32">
        <v>598</v>
      </c>
      <c r="CI603" s="32" t="s">
        <v>6</v>
      </c>
      <c r="CJ603" s="32" t="str">
        <f t="shared" si="172"/>
        <v/>
      </c>
      <c r="CK603" s="32" t="str">
        <f t="shared" si="173"/>
        <v/>
      </c>
      <c r="CL603" s="32" t="str">
        <f t="shared" si="174"/>
        <v/>
      </c>
      <c r="CM603" s="32" t="str">
        <f t="shared" si="175"/>
        <v/>
      </c>
      <c r="CN603" s="32" t="str">
        <f t="shared" si="176"/>
        <v/>
      </c>
    </row>
    <row r="604" spans="71:92" x14ac:dyDescent="0.3">
      <c r="BS604" s="32" t="str">
        <f>IF(Kiadasi_kiseroiv!$K$2=BT604,BV604,"")</f>
        <v/>
      </c>
      <c r="BT604" s="34" t="str">
        <f t="shared" si="177"/>
        <v/>
      </c>
      <c r="BU604" s="32" t="str">
        <f t="shared" si="166"/>
        <v/>
      </c>
      <c r="BV604" s="32" t="str">
        <f t="shared" si="178"/>
        <v/>
      </c>
      <c r="BW604" s="32" t="str">
        <f t="shared" si="167"/>
        <v/>
      </c>
      <c r="BX604" s="32" t="str">
        <f t="shared" si="179"/>
        <v/>
      </c>
      <c r="BY604" s="32" t="str">
        <f t="shared" si="180"/>
        <v/>
      </c>
      <c r="BZ604" s="32" t="str">
        <f t="shared" si="181"/>
        <v/>
      </c>
      <c r="CA604" s="32" t="str">
        <f t="shared" si="182"/>
        <v/>
      </c>
      <c r="CB604" s="33">
        <f>IF(COUNTIF($CD$7:CD604,CD604)=1,CD604,CD604+COUNTIF($CD$6:CD603,CD604))</f>
        <v>55750</v>
      </c>
      <c r="CC604" s="34">
        <f t="shared" si="168"/>
        <v>55153</v>
      </c>
      <c r="CD604" s="32">
        <f t="shared" si="183"/>
        <v>55153</v>
      </c>
      <c r="CE604" s="32">
        <f t="shared" si="169"/>
        <v>0</v>
      </c>
      <c r="CF604" s="32">
        <f t="shared" si="170"/>
        <v>0</v>
      </c>
      <c r="CG604" s="32" t="str">
        <f t="shared" si="171"/>
        <v/>
      </c>
      <c r="CH604" s="32">
        <v>599</v>
      </c>
      <c r="CI604" s="32" t="s">
        <v>6</v>
      </c>
      <c r="CJ604" s="32" t="str">
        <f t="shared" si="172"/>
        <v/>
      </c>
      <c r="CK604" s="32" t="str">
        <f t="shared" si="173"/>
        <v/>
      </c>
      <c r="CL604" s="32" t="str">
        <f t="shared" si="174"/>
        <v/>
      </c>
      <c r="CM604" s="32" t="str">
        <f t="shared" si="175"/>
        <v/>
      </c>
      <c r="CN604" s="32" t="str">
        <f t="shared" si="176"/>
        <v/>
      </c>
    </row>
    <row r="605" spans="71:92" x14ac:dyDescent="0.3">
      <c r="BS605" s="32" t="str">
        <f>IF(Kiadasi_kiseroiv!$K$2=BT605,BV605,"")</f>
        <v/>
      </c>
      <c r="BT605" s="34" t="str">
        <f t="shared" si="177"/>
        <v/>
      </c>
      <c r="BU605" s="32" t="str">
        <f t="shared" si="166"/>
        <v/>
      </c>
      <c r="BV605" s="32" t="str">
        <f t="shared" si="178"/>
        <v/>
      </c>
      <c r="BW605" s="32" t="str">
        <f t="shared" si="167"/>
        <v/>
      </c>
      <c r="BX605" s="32" t="str">
        <f t="shared" si="179"/>
        <v/>
      </c>
      <c r="BY605" s="32" t="str">
        <f t="shared" si="180"/>
        <v/>
      </c>
      <c r="BZ605" s="32" t="str">
        <f t="shared" si="181"/>
        <v/>
      </c>
      <c r="CA605" s="32" t="str">
        <f t="shared" si="182"/>
        <v/>
      </c>
      <c r="CB605" s="33">
        <f>IF(COUNTIF($CD$7:CD605,CD605)=1,CD605,CD605+COUNTIF($CD$6:CD604,CD605))</f>
        <v>55751</v>
      </c>
      <c r="CC605" s="34">
        <f t="shared" si="168"/>
        <v>55153</v>
      </c>
      <c r="CD605" s="32">
        <f t="shared" si="183"/>
        <v>55153</v>
      </c>
      <c r="CE605" s="32">
        <f t="shared" si="169"/>
        <v>0</v>
      </c>
      <c r="CF605" s="32">
        <f t="shared" si="170"/>
        <v>0</v>
      </c>
      <c r="CG605" s="32" t="str">
        <f t="shared" si="171"/>
        <v/>
      </c>
      <c r="CH605" s="32">
        <v>600</v>
      </c>
      <c r="CI605" s="32" t="s">
        <v>6</v>
      </c>
      <c r="CJ605" s="32" t="str">
        <f t="shared" si="172"/>
        <v/>
      </c>
      <c r="CK605" s="32" t="str">
        <f t="shared" si="173"/>
        <v/>
      </c>
      <c r="CL605" s="32" t="str">
        <f t="shared" si="174"/>
        <v/>
      </c>
      <c r="CM605" s="32" t="str">
        <f t="shared" si="175"/>
        <v/>
      </c>
      <c r="CN605" s="32" t="str">
        <f t="shared" si="176"/>
        <v/>
      </c>
    </row>
    <row r="606" spans="71:92" x14ac:dyDescent="0.3">
      <c r="BS606" s="32" t="str">
        <f>IF(Kiadasi_kiseroiv!$K$2=BT606,BV606,"")</f>
        <v/>
      </c>
      <c r="BT606" s="34" t="str">
        <f t="shared" si="177"/>
        <v/>
      </c>
      <c r="BU606" s="32" t="str">
        <f t="shared" si="166"/>
        <v/>
      </c>
      <c r="BV606" s="32" t="str">
        <f t="shared" si="178"/>
        <v/>
      </c>
      <c r="BW606" s="32" t="str">
        <f t="shared" si="167"/>
        <v/>
      </c>
      <c r="BX606" s="32" t="str">
        <f t="shared" si="179"/>
        <v/>
      </c>
      <c r="BY606" s="32" t="str">
        <f t="shared" si="180"/>
        <v/>
      </c>
      <c r="BZ606" s="32" t="str">
        <f t="shared" si="181"/>
        <v/>
      </c>
      <c r="CA606" s="32" t="str">
        <f t="shared" si="182"/>
        <v/>
      </c>
      <c r="CB606" s="33">
        <f>IF(COUNTIF($CD$7:CD606,CD606)=1,CD606,CD606+COUNTIF($CD$6:CD605,CD606))</f>
        <v>55752</v>
      </c>
      <c r="CC606" s="34">
        <f t="shared" si="168"/>
        <v>55153</v>
      </c>
      <c r="CD606" s="32">
        <f t="shared" si="183"/>
        <v>55153</v>
      </c>
      <c r="CE606" s="32">
        <f t="shared" si="169"/>
        <v>0</v>
      </c>
      <c r="CF606" s="32">
        <f t="shared" si="170"/>
        <v>0</v>
      </c>
      <c r="CG606" s="32" t="str">
        <f t="shared" si="171"/>
        <v/>
      </c>
      <c r="CH606" s="32">
        <v>601</v>
      </c>
      <c r="CI606" s="32" t="s">
        <v>6</v>
      </c>
      <c r="CJ606" s="32" t="str">
        <f t="shared" si="172"/>
        <v/>
      </c>
      <c r="CK606" s="32" t="str">
        <f t="shared" si="173"/>
        <v/>
      </c>
      <c r="CL606" s="32" t="str">
        <f t="shared" si="174"/>
        <v/>
      </c>
      <c r="CM606" s="32" t="str">
        <f t="shared" si="175"/>
        <v/>
      </c>
      <c r="CN606" s="32" t="str">
        <f t="shared" si="176"/>
        <v/>
      </c>
    </row>
    <row r="607" spans="71:92" x14ac:dyDescent="0.3">
      <c r="BS607" s="32" t="str">
        <f>IF(Kiadasi_kiseroiv!$K$2=BT607,BV607,"")</f>
        <v/>
      </c>
      <c r="BT607" s="34" t="str">
        <f t="shared" si="177"/>
        <v/>
      </c>
      <c r="BU607" s="32" t="str">
        <f t="shared" si="166"/>
        <v/>
      </c>
      <c r="BV607" s="32" t="str">
        <f t="shared" si="178"/>
        <v/>
      </c>
      <c r="BW607" s="32" t="str">
        <f t="shared" si="167"/>
        <v/>
      </c>
      <c r="BX607" s="32" t="str">
        <f t="shared" si="179"/>
        <v/>
      </c>
      <c r="BY607" s="32" t="str">
        <f t="shared" si="180"/>
        <v/>
      </c>
      <c r="BZ607" s="32" t="str">
        <f t="shared" si="181"/>
        <v/>
      </c>
      <c r="CA607" s="32" t="str">
        <f t="shared" si="182"/>
        <v/>
      </c>
      <c r="CB607" s="33">
        <f>IF(COUNTIF($CD$7:CD607,CD607)=1,CD607,CD607+COUNTIF($CD$6:CD606,CD607))</f>
        <v>55753</v>
      </c>
      <c r="CC607" s="34">
        <f t="shared" si="168"/>
        <v>55153</v>
      </c>
      <c r="CD607" s="32">
        <f t="shared" si="183"/>
        <v>55153</v>
      </c>
      <c r="CE607" s="32">
        <f t="shared" si="169"/>
        <v>0</v>
      </c>
      <c r="CF607" s="32">
        <f t="shared" si="170"/>
        <v>0</v>
      </c>
      <c r="CG607" s="32" t="str">
        <f t="shared" si="171"/>
        <v/>
      </c>
      <c r="CH607" s="32">
        <v>602</v>
      </c>
      <c r="CI607" s="32" t="s">
        <v>6</v>
      </c>
      <c r="CJ607" s="32" t="str">
        <f t="shared" si="172"/>
        <v/>
      </c>
      <c r="CK607" s="32" t="str">
        <f t="shared" si="173"/>
        <v/>
      </c>
      <c r="CL607" s="32" t="str">
        <f t="shared" si="174"/>
        <v/>
      </c>
      <c r="CM607" s="32" t="str">
        <f t="shared" si="175"/>
        <v/>
      </c>
      <c r="CN607" s="32" t="str">
        <f t="shared" si="176"/>
        <v/>
      </c>
    </row>
    <row r="608" spans="71:92" x14ac:dyDescent="0.3">
      <c r="BS608" s="32" t="str">
        <f>IF(Kiadasi_kiseroiv!$K$2=BT608,BV608,"")</f>
        <v/>
      </c>
      <c r="BT608" s="34" t="str">
        <f t="shared" si="177"/>
        <v/>
      </c>
      <c r="BU608" s="32" t="str">
        <f t="shared" si="166"/>
        <v/>
      </c>
      <c r="BV608" s="32" t="str">
        <f t="shared" si="178"/>
        <v/>
      </c>
      <c r="BW608" s="32" t="str">
        <f t="shared" si="167"/>
        <v/>
      </c>
      <c r="BX608" s="32" t="str">
        <f t="shared" si="179"/>
        <v/>
      </c>
      <c r="BY608" s="32" t="str">
        <f t="shared" si="180"/>
        <v/>
      </c>
      <c r="BZ608" s="32" t="str">
        <f t="shared" si="181"/>
        <v/>
      </c>
      <c r="CA608" s="32" t="str">
        <f t="shared" si="182"/>
        <v/>
      </c>
      <c r="CB608" s="33">
        <f>IF(COUNTIF($CD$7:CD608,CD608)=1,CD608,CD608+COUNTIF($CD$6:CD607,CD608))</f>
        <v>55754</v>
      </c>
      <c r="CC608" s="34">
        <f t="shared" si="168"/>
        <v>55153</v>
      </c>
      <c r="CD608" s="32">
        <f t="shared" si="183"/>
        <v>55153</v>
      </c>
      <c r="CE608" s="32">
        <f t="shared" si="169"/>
        <v>0</v>
      </c>
      <c r="CF608" s="32">
        <f t="shared" si="170"/>
        <v>0</v>
      </c>
      <c r="CG608" s="32" t="str">
        <f t="shared" si="171"/>
        <v/>
      </c>
      <c r="CH608" s="32">
        <v>603</v>
      </c>
      <c r="CI608" s="32" t="s">
        <v>6</v>
      </c>
      <c r="CJ608" s="32" t="str">
        <f t="shared" si="172"/>
        <v/>
      </c>
      <c r="CK608" s="32" t="str">
        <f t="shared" si="173"/>
        <v/>
      </c>
      <c r="CL608" s="32" t="str">
        <f t="shared" si="174"/>
        <v/>
      </c>
      <c r="CM608" s="32" t="str">
        <f t="shared" si="175"/>
        <v/>
      </c>
      <c r="CN608" s="32" t="str">
        <f t="shared" si="176"/>
        <v/>
      </c>
    </row>
    <row r="609" spans="71:92" x14ac:dyDescent="0.3">
      <c r="BS609" s="32" t="str">
        <f>IF(Kiadasi_kiseroiv!$K$2=BT609,BV609,"")</f>
        <v/>
      </c>
      <c r="BT609" s="34" t="str">
        <f t="shared" si="177"/>
        <v/>
      </c>
      <c r="BU609" s="32" t="str">
        <f t="shared" si="166"/>
        <v/>
      </c>
      <c r="BV609" s="32" t="str">
        <f t="shared" si="178"/>
        <v/>
      </c>
      <c r="BW609" s="32" t="str">
        <f t="shared" si="167"/>
        <v/>
      </c>
      <c r="BX609" s="32" t="str">
        <f t="shared" si="179"/>
        <v/>
      </c>
      <c r="BY609" s="32" t="str">
        <f t="shared" si="180"/>
        <v/>
      </c>
      <c r="BZ609" s="32" t="str">
        <f t="shared" si="181"/>
        <v/>
      </c>
      <c r="CA609" s="32" t="str">
        <f t="shared" si="182"/>
        <v/>
      </c>
      <c r="CB609" s="33">
        <f>IF(COUNTIF($CD$7:CD609,CD609)=1,CD609,CD609+COUNTIF($CD$6:CD608,CD609))</f>
        <v>55755</v>
      </c>
      <c r="CC609" s="34">
        <f t="shared" si="168"/>
        <v>55153</v>
      </c>
      <c r="CD609" s="32">
        <f t="shared" si="183"/>
        <v>55153</v>
      </c>
      <c r="CE609" s="32">
        <f t="shared" si="169"/>
        <v>0</v>
      </c>
      <c r="CF609" s="32">
        <f t="shared" si="170"/>
        <v>0</v>
      </c>
      <c r="CG609" s="32" t="str">
        <f t="shared" si="171"/>
        <v/>
      </c>
      <c r="CH609" s="32">
        <v>604</v>
      </c>
      <c r="CI609" s="32" t="s">
        <v>6</v>
      </c>
      <c r="CJ609" s="32" t="str">
        <f t="shared" si="172"/>
        <v/>
      </c>
      <c r="CK609" s="32" t="str">
        <f t="shared" si="173"/>
        <v/>
      </c>
      <c r="CL609" s="32" t="str">
        <f t="shared" si="174"/>
        <v/>
      </c>
      <c r="CM609" s="32" t="str">
        <f t="shared" si="175"/>
        <v/>
      </c>
      <c r="CN609" s="32" t="str">
        <f t="shared" si="176"/>
        <v/>
      </c>
    </row>
    <row r="610" spans="71:92" x14ac:dyDescent="0.3">
      <c r="BS610" s="32" t="str">
        <f>IF(Kiadasi_kiseroiv!$K$2=BT610,BV610,"")</f>
        <v/>
      </c>
      <c r="BT610" s="34" t="str">
        <f t="shared" si="177"/>
        <v/>
      </c>
      <c r="BU610" s="32" t="str">
        <f t="shared" si="166"/>
        <v/>
      </c>
      <c r="BV610" s="32" t="str">
        <f t="shared" si="178"/>
        <v/>
      </c>
      <c r="BW610" s="32" t="str">
        <f t="shared" si="167"/>
        <v/>
      </c>
      <c r="BX610" s="32" t="str">
        <f t="shared" si="179"/>
        <v/>
      </c>
      <c r="BY610" s="32" t="str">
        <f t="shared" si="180"/>
        <v/>
      </c>
      <c r="BZ610" s="32" t="str">
        <f t="shared" si="181"/>
        <v/>
      </c>
      <c r="CA610" s="32" t="str">
        <f t="shared" si="182"/>
        <v/>
      </c>
      <c r="CB610" s="33">
        <f>IF(COUNTIF($CD$7:CD610,CD610)=1,CD610,CD610+COUNTIF($CD$6:CD609,CD610))</f>
        <v>55756</v>
      </c>
      <c r="CC610" s="34">
        <f t="shared" si="168"/>
        <v>55153</v>
      </c>
      <c r="CD610" s="32">
        <f t="shared" si="183"/>
        <v>55153</v>
      </c>
      <c r="CE610" s="32">
        <f t="shared" si="169"/>
        <v>0</v>
      </c>
      <c r="CF610" s="32">
        <f t="shared" si="170"/>
        <v>0</v>
      </c>
      <c r="CG610" s="32" t="str">
        <f t="shared" si="171"/>
        <v/>
      </c>
      <c r="CH610" s="32">
        <v>605</v>
      </c>
      <c r="CI610" s="32" t="s">
        <v>6</v>
      </c>
      <c r="CJ610" s="32" t="str">
        <f t="shared" si="172"/>
        <v/>
      </c>
      <c r="CK610" s="32" t="str">
        <f t="shared" si="173"/>
        <v/>
      </c>
      <c r="CL610" s="32" t="str">
        <f t="shared" si="174"/>
        <v/>
      </c>
      <c r="CM610" s="32" t="str">
        <f t="shared" si="175"/>
        <v/>
      </c>
      <c r="CN610" s="32" t="str">
        <f t="shared" si="176"/>
        <v/>
      </c>
    </row>
    <row r="611" spans="71:92" x14ac:dyDescent="0.3">
      <c r="BS611" s="32" t="str">
        <f>IF(Kiadasi_kiseroiv!$K$2=BT611,BV611,"")</f>
        <v/>
      </c>
      <c r="BT611" s="34" t="str">
        <f t="shared" si="177"/>
        <v/>
      </c>
      <c r="BU611" s="32" t="str">
        <f t="shared" si="166"/>
        <v/>
      </c>
      <c r="BV611" s="32" t="str">
        <f t="shared" si="178"/>
        <v/>
      </c>
      <c r="BW611" s="32" t="str">
        <f t="shared" si="167"/>
        <v/>
      </c>
      <c r="BX611" s="32" t="str">
        <f t="shared" si="179"/>
        <v/>
      </c>
      <c r="BY611" s="32" t="str">
        <f t="shared" si="180"/>
        <v/>
      </c>
      <c r="BZ611" s="32" t="str">
        <f t="shared" si="181"/>
        <v/>
      </c>
      <c r="CA611" s="32" t="str">
        <f t="shared" si="182"/>
        <v/>
      </c>
      <c r="CB611" s="33">
        <f>IF(COUNTIF($CD$7:CD611,CD611)=1,CD611,CD611+COUNTIF($CD$6:CD610,CD611))</f>
        <v>55757</v>
      </c>
      <c r="CC611" s="34">
        <f t="shared" si="168"/>
        <v>55153</v>
      </c>
      <c r="CD611" s="32">
        <f t="shared" si="183"/>
        <v>55153</v>
      </c>
      <c r="CE611" s="32">
        <f t="shared" si="169"/>
        <v>0</v>
      </c>
      <c r="CF611" s="32">
        <f t="shared" si="170"/>
        <v>0</v>
      </c>
      <c r="CG611" s="32" t="str">
        <f t="shared" si="171"/>
        <v/>
      </c>
      <c r="CH611" s="32">
        <v>606</v>
      </c>
      <c r="CI611" s="32" t="s">
        <v>6</v>
      </c>
      <c r="CJ611" s="32" t="str">
        <f t="shared" si="172"/>
        <v/>
      </c>
      <c r="CK611" s="32" t="str">
        <f t="shared" si="173"/>
        <v/>
      </c>
      <c r="CL611" s="32" t="str">
        <f t="shared" si="174"/>
        <v/>
      </c>
      <c r="CM611" s="32" t="str">
        <f t="shared" si="175"/>
        <v/>
      </c>
      <c r="CN611" s="32" t="str">
        <f t="shared" si="176"/>
        <v/>
      </c>
    </row>
    <row r="612" spans="71:92" x14ac:dyDescent="0.3">
      <c r="BS612" s="32" t="str">
        <f>IF(Kiadasi_kiseroiv!$K$2=BT612,BV612,"")</f>
        <v/>
      </c>
      <c r="BT612" s="34" t="str">
        <f t="shared" si="177"/>
        <v/>
      </c>
      <c r="BU612" s="32" t="str">
        <f t="shared" si="166"/>
        <v/>
      </c>
      <c r="BV612" s="32" t="str">
        <f t="shared" si="178"/>
        <v/>
      </c>
      <c r="BW612" s="32" t="str">
        <f t="shared" si="167"/>
        <v/>
      </c>
      <c r="BX612" s="32" t="str">
        <f t="shared" si="179"/>
        <v/>
      </c>
      <c r="BY612" s="32" t="str">
        <f t="shared" si="180"/>
        <v/>
      </c>
      <c r="BZ612" s="32" t="str">
        <f t="shared" si="181"/>
        <v/>
      </c>
      <c r="CA612" s="32" t="str">
        <f t="shared" si="182"/>
        <v/>
      </c>
      <c r="CB612" s="33">
        <f>IF(COUNTIF($CD$7:CD612,CD612)=1,CD612,CD612+COUNTIF($CD$6:CD611,CD612))</f>
        <v>55758</v>
      </c>
      <c r="CC612" s="34">
        <f t="shared" si="168"/>
        <v>55153</v>
      </c>
      <c r="CD612" s="32">
        <f t="shared" si="183"/>
        <v>55153</v>
      </c>
      <c r="CE612" s="32">
        <f t="shared" si="169"/>
        <v>0</v>
      </c>
      <c r="CF612" s="32">
        <f t="shared" si="170"/>
        <v>0</v>
      </c>
      <c r="CG612" s="32" t="str">
        <f t="shared" si="171"/>
        <v/>
      </c>
      <c r="CH612" s="32">
        <v>607</v>
      </c>
      <c r="CI612" s="32" t="s">
        <v>6</v>
      </c>
      <c r="CJ612" s="32" t="str">
        <f t="shared" si="172"/>
        <v/>
      </c>
      <c r="CK612" s="32" t="str">
        <f t="shared" si="173"/>
        <v/>
      </c>
      <c r="CL612" s="32" t="str">
        <f t="shared" si="174"/>
        <v/>
      </c>
      <c r="CM612" s="32" t="str">
        <f t="shared" si="175"/>
        <v/>
      </c>
      <c r="CN612" s="32" t="str">
        <f t="shared" si="176"/>
        <v/>
      </c>
    </row>
    <row r="613" spans="71:92" x14ac:dyDescent="0.3">
      <c r="BS613" s="32" t="str">
        <f>IF(Kiadasi_kiseroiv!$K$2=BT613,BV613,"")</f>
        <v/>
      </c>
      <c r="BT613" s="34" t="str">
        <f t="shared" si="177"/>
        <v/>
      </c>
      <c r="BU613" s="32" t="str">
        <f t="shared" si="166"/>
        <v/>
      </c>
      <c r="BV613" s="32" t="str">
        <f t="shared" si="178"/>
        <v/>
      </c>
      <c r="BW613" s="32" t="str">
        <f t="shared" si="167"/>
        <v/>
      </c>
      <c r="BX613" s="32" t="str">
        <f t="shared" si="179"/>
        <v/>
      </c>
      <c r="BY613" s="32" t="str">
        <f t="shared" si="180"/>
        <v/>
      </c>
      <c r="BZ613" s="32" t="str">
        <f t="shared" si="181"/>
        <v/>
      </c>
      <c r="CA613" s="32" t="str">
        <f t="shared" si="182"/>
        <v/>
      </c>
      <c r="CB613" s="33">
        <f>IF(COUNTIF($CD$7:CD613,CD613)=1,CD613,CD613+COUNTIF($CD$6:CD612,CD613))</f>
        <v>55759</v>
      </c>
      <c r="CC613" s="34">
        <f t="shared" si="168"/>
        <v>55153</v>
      </c>
      <c r="CD613" s="32">
        <f t="shared" si="183"/>
        <v>55153</v>
      </c>
      <c r="CE613" s="32">
        <f t="shared" si="169"/>
        <v>0</v>
      </c>
      <c r="CF613" s="32">
        <f t="shared" si="170"/>
        <v>0</v>
      </c>
      <c r="CG613" s="32" t="str">
        <f t="shared" si="171"/>
        <v/>
      </c>
      <c r="CH613" s="32">
        <v>608</v>
      </c>
      <c r="CI613" s="32" t="s">
        <v>6</v>
      </c>
      <c r="CJ613" s="32" t="str">
        <f t="shared" si="172"/>
        <v/>
      </c>
      <c r="CK613" s="32" t="str">
        <f t="shared" si="173"/>
        <v/>
      </c>
      <c r="CL613" s="32" t="str">
        <f t="shared" si="174"/>
        <v/>
      </c>
      <c r="CM613" s="32" t="str">
        <f t="shared" si="175"/>
        <v/>
      </c>
      <c r="CN613" s="32" t="str">
        <f t="shared" si="176"/>
        <v/>
      </c>
    </row>
    <row r="614" spans="71:92" x14ac:dyDescent="0.3">
      <c r="BS614" s="32" t="str">
        <f>IF(Kiadasi_kiseroiv!$K$2=BT614,BV614,"")</f>
        <v/>
      </c>
      <c r="BT614" s="34" t="str">
        <f t="shared" si="177"/>
        <v/>
      </c>
      <c r="BU614" s="32" t="str">
        <f t="shared" si="166"/>
        <v/>
      </c>
      <c r="BV614" s="32" t="str">
        <f t="shared" si="178"/>
        <v/>
      </c>
      <c r="BW614" s="32" t="str">
        <f t="shared" si="167"/>
        <v/>
      </c>
      <c r="BX614" s="32" t="str">
        <f t="shared" si="179"/>
        <v/>
      </c>
      <c r="BY614" s="32" t="str">
        <f t="shared" si="180"/>
        <v/>
      </c>
      <c r="BZ614" s="32" t="str">
        <f t="shared" si="181"/>
        <v/>
      </c>
      <c r="CA614" s="32" t="str">
        <f t="shared" si="182"/>
        <v/>
      </c>
      <c r="CB614" s="33">
        <f>IF(COUNTIF($CD$7:CD614,CD614)=1,CD614,CD614+COUNTIF($CD$6:CD613,CD614))</f>
        <v>55760</v>
      </c>
      <c r="CC614" s="34">
        <f t="shared" si="168"/>
        <v>55153</v>
      </c>
      <c r="CD614" s="32">
        <f t="shared" si="183"/>
        <v>55153</v>
      </c>
      <c r="CE614" s="32">
        <f t="shared" si="169"/>
        <v>0</v>
      </c>
      <c r="CF614" s="32">
        <f t="shared" si="170"/>
        <v>0</v>
      </c>
      <c r="CG614" s="32" t="str">
        <f t="shared" si="171"/>
        <v/>
      </c>
      <c r="CH614" s="32">
        <v>609</v>
      </c>
      <c r="CI614" s="32" t="s">
        <v>6</v>
      </c>
      <c r="CJ614" s="32" t="str">
        <f t="shared" si="172"/>
        <v/>
      </c>
      <c r="CK614" s="32" t="str">
        <f t="shared" si="173"/>
        <v/>
      </c>
      <c r="CL614" s="32" t="str">
        <f t="shared" si="174"/>
        <v/>
      </c>
      <c r="CM614" s="32" t="str">
        <f t="shared" si="175"/>
        <v/>
      </c>
      <c r="CN614" s="32" t="str">
        <f t="shared" si="176"/>
        <v/>
      </c>
    </row>
    <row r="615" spans="71:92" x14ac:dyDescent="0.3">
      <c r="BS615" s="32" t="str">
        <f>IF(Kiadasi_kiseroiv!$K$2=BT615,BV615,"")</f>
        <v/>
      </c>
      <c r="BT615" s="34" t="str">
        <f t="shared" si="177"/>
        <v/>
      </c>
      <c r="BU615" s="32" t="str">
        <f t="shared" si="166"/>
        <v/>
      </c>
      <c r="BV615" s="32" t="str">
        <f t="shared" si="178"/>
        <v/>
      </c>
      <c r="BW615" s="32" t="str">
        <f t="shared" si="167"/>
        <v/>
      </c>
      <c r="BX615" s="32" t="str">
        <f t="shared" si="179"/>
        <v/>
      </c>
      <c r="BY615" s="32" t="str">
        <f t="shared" si="180"/>
        <v/>
      </c>
      <c r="BZ615" s="32" t="str">
        <f t="shared" si="181"/>
        <v/>
      </c>
      <c r="CA615" s="32" t="str">
        <f t="shared" si="182"/>
        <v/>
      </c>
      <c r="CB615" s="33">
        <f>IF(COUNTIF($CD$7:CD615,CD615)=1,CD615,CD615+COUNTIF($CD$6:CD614,CD615))</f>
        <v>55761</v>
      </c>
      <c r="CC615" s="34">
        <f t="shared" si="168"/>
        <v>55153</v>
      </c>
      <c r="CD615" s="32">
        <f t="shared" si="183"/>
        <v>55153</v>
      </c>
      <c r="CE615" s="32">
        <f t="shared" si="169"/>
        <v>0</v>
      </c>
      <c r="CF615" s="32">
        <f t="shared" si="170"/>
        <v>0</v>
      </c>
      <c r="CG615" s="32" t="str">
        <f t="shared" si="171"/>
        <v/>
      </c>
      <c r="CH615" s="32">
        <v>610</v>
      </c>
      <c r="CI615" s="32" t="s">
        <v>6</v>
      </c>
      <c r="CJ615" s="32" t="str">
        <f t="shared" si="172"/>
        <v/>
      </c>
      <c r="CK615" s="32" t="str">
        <f t="shared" si="173"/>
        <v/>
      </c>
      <c r="CL615" s="32" t="str">
        <f t="shared" si="174"/>
        <v/>
      </c>
      <c r="CM615" s="32" t="str">
        <f t="shared" si="175"/>
        <v/>
      </c>
      <c r="CN615" s="32" t="str">
        <f t="shared" si="176"/>
        <v/>
      </c>
    </row>
    <row r="616" spans="71:92" x14ac:dyDescent="0.3">
      <c r="BS616" s="32" t="str">
        <f>IF(Kiadasi_kiseroiv!$K$2=BT616,BV616,"")</f>
        <v/>
      </c>
      <c r="BT616" s="34" t="str">
        <f t="shared" si="177"/>
        <v/>
      </c>
      <c r="BU616" s="32" t="str">
        <f t="shared" si="166"/>
        <v/>
      </c>
      <c r="BV616" s="32" t="str">
        <f t="shared" si="178"/>
        <v/>
      </c>
      <c r="BW616" s="32" t="str">
        <f t="shared" si="167"/>
        <v/>
      </c>
      <c r="BX616" s="32" t="str">
        <f t="shared" si="179"/>
        <v/>
      </c>
      <c r="BY616" s="32" t="str">
        <f t="shared" si="180"/>
        <v/>
      </c>
      <c r="BZ616" s="32" t="str">
        <f t="shared" si="181"/>
        <v/>
      </c>
      <c r="CA616" s="32" t="str">
        <f t="shared" si="182"/>
        <v/>
      </c>
      <c r="CB616" s="33">
        <f>IF(COUNTIF($CD$7:CD616,CD616)=1,CD616,CD616+COUNTIF($CD$6:CD615,CD616))</f>
        <v>55762</v>
      </c>
      <c r="CC616" s="34">
        <f t="shared" si="168"/>
        <v>55153</v>
      </c>
      <c r="CD616" s="32">
        <f t="shared" si="183"/>
        <v>55153</v>
      </c>
      <c r="CE616" s="32">
        <f t="shared" si="169"/>
        <v>0</v>
      </c>
      <c r="CF616" s="32">
        <f t="shared" si="170"/>
        <v>0</v>
      </c>
      <c r="CG616" s="32" t="str">
        <f t="shared" si="171"/>
        <v/>
      </c>
      <c r="CH616" s="32">
        <v>611</v>
      </c>
      <c r="CI616" s="32" t="s">
        <v>6</v>
      </c>
      <c r="CJ616" s="32" t="str">
        <f t="shared" si="172"/>
        <v/>
      </c>
      <c r="CK616" s="32" t="str">
        <f t="shared" si="173"/>
        <v/>
      </c>
      <c r="CL616" s="32" t="str">
        <f t="shared" si="174"/>
        <v/>
      </c>
      <c r="CM616" s="32" t="str">
        <f t="shared" si="175"/>
        <v/>
      </c>
      <c r="CN616" s="32" t="str">
        <f t="shared" si="176"/>
        <v/>
      </c>
    </row>
    <row r="617" spans="71:92" x14ac:dyDescent="0.3">
      <c r="BS617" s="32" t="str">
        <f>IF(Kiadasi_kiseroiv!$K$2=BT617,BV617,"")</f>
        <v/>
      </c>
      <c r="BT617" s="34" t="str">
        <f t="shared" si="177"/>
        <v/>
      </c>
      <c r="BU617" s="32" t="str">
        <f t="shared" si="166"/>
        <v/>
      </c>
      <c r="BV617" s="32" t="str">
        <f t="shared" si="178"/>
        <v/>
      </c>
      <c r="BW617" s="32" t="str">
        <f t="shared" si="167"/>
        <v/>
      </c>
      <c r="BX617" s="32" t="str">
        <f t="shared" si="179"/>
        <v/>
      </c>
      <c r="BY617" s="32" t="str">
        <f t="shared" si="180"/>
        <v/>
      </c>
      <c r="BZ617" s="32" t="str">
        <f t="shared" si="181"/>
        <v/>
      </c>
      <c r="CA617" s="32" t="str">
        <f t="shared" si="182"/>
        <v/>
      </c>
      <c r="CB617" s="33">
        <f>IF(COUNTIF($CD$7:CD617,CD617)=1,CD617,CD617+COUNTIF($CD$6:CD616,CD617))</f>
        <v>55763</v>
      </c>
      <c r="CC617" s="34">
        <f t="shared" si="168"/>
        <v>55153</v>
      </c>
      <c r="CD617" s="32">
        <f t="shared" si="183"/>
        <v>55153</v>
      </c>
      <c r="CE617" s="32">
        <f t="shared" si="169"/>
        <v>0</v>
      </c>
      <c r="CF617" s="32">
        <f t="shared" si="170"/>
        <v>0</v>
      </c>
      <c r="CG617" s="32" t="str">
        <f t="shared" si="171"/>
        <v/>
      </c>
      <c r="CH617" s="32">
        <v>612</v>
      </c>
      <c r="CI617" s="32" t="s">
        <v>6</v>
      </c>
      <c r="CJ617" s="32" t="str">
        <f t="shared" si="172"/>
        <v/>
      </c>
      <c r="CK617" s="32" t="str">
        <f t="shared" si="173"/>
        <v/>
      </c>
      <c r="CL617" s="32" t="str">
        <f t="shared" si="174"/>
        <v/>
      </c>
      <c r="CM617" s="32" t="str">
        <f t="shared" si="175"/>
        <v/>
      </c>
      <c r="CN617" s="32" t="str">
        <f t="shared" si="176"/>
        <v/>
      </c>
    </row>
    <row r="618" spans="71:92" x14ac:dyDescent="0.3">
      <c r="BS618" s="32" t="str">
        <f>IF(Kiadasi_kiseroiv!$K$2=BT618,BV618,"")</f>
        <v/>
      </c>
      <c r="BT618" s="34" t="str">
        <f t="shared" si="177"/>
        <v/>
      </c>
      <c r="BU618" s="32" t="str">
        <f t="shared" si="166"/>
        <v/>
      </c>
      <c r="BV618" s="32" t="str">
        <f t="shared" si="178"/>
        <v/>
      </c>
      <c r="BW618" s="32" t="str">
        <f t="shared" si="167"/>
        <v/>
      </c>
      <c r="BX618" s="32" t="str">
        <f t="shared" si="179"/>
        <v/>
      </c>
      <c r="BY618" s="32" t="str">
        <f t="shared" si="180"/>
        <v/>
      </c>
      <c r="BZ618" s="32" t="str">
        <f t="shared" si="181"/>
        <v/>
      </c>
      <c r="CA618" s="32" t="str">
        <f t="shared" si="182"/>
        <v/>
      </c>
      <c r="CB618" s="33">
        <f>IF(COUNTIF($CD$7:CD618,CD618)=1,CD618,CD618+COUNTIF($CD$6:CD617,CD618))</f>
        <v>55764</v>
      </c>
      <c r="CC618" s="34">
        <f t="shared" si="168"/>
        <v>55153</v>
      </c>
      <c r="CD618" s="32">
        <f t="shared" si="183"/>
        <v>55153</v>
      </c>
      <c r="CE618" s="32">
        <f t="shared" si="169"/>
        <v>0</v>
      </c>
      <c r="CF618" s="32">
        <f t="shared" si="170"/>
        <v>0</v>
      </c>
      <c r="CG618" s="32" t="str">
        <f t="shared" si="171"/>
        <v/>
      </c>
      <c r="CH618" s="32">
        <v>613</v>
      </c>
      <c r="CI618" s="32" t="s">
        <v>6</v>
      </c>
      <c r="CJ618" s="32" t="str">
        <f t="shared" si="172"/>
        <v/>
      </c>
      <c r="CK618" s="32" t="str">
        <f t="shared" si="173"/>
        <v/>
      </c>
      <c r="CL618" s="32" t="str">
        <f t="shared" si="174"/>
        <v/>
      </c>
      <c r="CM618" s="32" t="str">
        <f t="shared" si="175"/>
        <v/>
      </c>
      <c r="CN618" s="32" t="str">
        <f t="shared" si="176"/>
        <v/>
      </c>
    </row>
    <row r="619" spans="71:92" x14ac:dyDescent="0.3">
      <c r="BS619" s="32" t="str">
        <f>IF(Kiadasi_kiseroiv!$K$2=BT619,BV619,"")</f>
        <v/>
      </c>
      <c r="BT619" s="34" t="str">
        <f t="shared" si="177"/>
        <v/>
      </c>
      <c r="BU619" s="32" t="str">
        <f t="shared" si="166"/>
        <v/>
      </c>
      <c r="BV619" s="32" t="str">
        <f t="shared" si="178"/>
        <v/>
      </c>
      <c r="BW619" s="32" t="str">
        <f t="shared" si="167"/>
        <v/>
      </c>
      <c r="BX619" s="32" t="str">
        <f t="shared" si="179"/>
        <v/>
      </c>
      <c r="BY619" s="32" t="str">
        <f t="shared" si="180"/>
        <v/>
      </c>
      <c r="BZ619" s="32" t="str">
        <f t="shared" si="181"/>
        <v/>
      </c>
      <c r="CA619" s="32" t="str">
        <f t="shared" si="182"/>
        <v/>
      </c>
      <c r="CB619" s="33">
        <f>IF(COUNTIF($CD$7:CD619,CD619)=1,CD619,CD619+COUNTIF($CD$6:CD618,CD619))</f>
        <v>55765</v>
      </c>
      <c r="CC619" s="34">
        <f t="shared" si="168"/>
        <v>55153</v>
      </c>
      <c r="CD619" s="32">
        <f t="shared" si="183"/>
        <v>55153</v>
      </c>
      <c r="CE619" s="32">
        <f t="shared" si="169"/>
        <v>0</v>
      </c>
      <c r="CF619" s="32">
        <f t="shared" si="170"/>
        <v>0</v>
      </c>
      <c r="CG619" s="32" t="str">
        <f t="shared" si="171"/>
        <v/>
      </c>
      <c r="CH619" s="32">
        <v>614</v>
      </c>
      <c r="CI619" s="32" t="s">
        <v>6</v>
      </c>
      <c r="CJ619" s="32" t="str">
        <f t="shared" si="172"/>
        <v/>
      </c>
      <c r="CK619" s="32" t="str">
        <f t="shared" si="173"/>
        <v/>
      </c>
      <c r="CL619" s="32" t="str">
        <f t="shared" si="174"/>
        <v/>
      </c>
      <c r="CM619" s="32" t="str">
        <f t="shared" si="175"/>
        <v/>
      </c>
      <c r="CN619" s="32" t="str">
        <f t="shared" si="176"/>
        <v/>
      </c>
    </row>
    <row r="620" spans="71:92" x14ac:dyDescent="0.3">
      <c r="BS620" s="32" t="str">
        <f>IF(Kiadasi_kiseroiv!$K$2=BT620,BV620,"")</f>
        <v/>
      </c>
      <c r="BT620" s="34" t="str">
        <f t="shared" si="177"/>
        <v/>
      </c>
      <c r="BU620" s="32" t="str">
        <f t="shared" si="166"/>
        <v/>
      </c>
      <c r="BV620" s="32" t="str">
        <f t="shared" si="178"/>
        <v/>
      </c>
      <c r="BW620" s="32" t="str">
        <f t="shared" si="167"/>
        <v/>
      </c>
      <c r="BX620" s="32" t="str">
        <f t="shared" si="179"/>
        <v/>
      </c>
      <c r="BY620" s="32" t="str">
        <f t="shared" si="180"/>
        <v/>
      </c>
      <c r="BZ620" s="32" t="str">
        <f t="shared" si="181"/>
        <v/>
      </c>
      <c r="CA620" s="32" t="str">
        <f t="shared" si="182"/>
        <v/>
      </c>
      <c r="CB620" s="33">
        <f>IF(COUNTIF($CD$7:CD620,CD620)=1,CD620,CD620+COUNTIF($CD$6:CD619,CD620))</f>
        <v>55766</v>
      </c>
      <c r="CC620" s="34">
        <f t="shared" si="168"/>
        <v>55153</v>
      </c>
      <c r="CD620" s="32">
        <f t="shared" si="183"/>
        <v>55153</v>
      </c>
      <c r="CE620" s="32">
        <f t="shared" si="169"/>
        <v>0</v>
      </c>
      <c r="CF620" s="32">
        <f t="shared" si="170"/>
        <v>0</v>
      </c>
      <c r="CG620" s="32" t="str">
        <f t="shared" si="171"/>
        <v/>
      </c>
      <c r="CH620" s="32">
        <v>615</v>
      </c>
      <c r="CI620" s="32" t="s">
        <v>6</v>
      </c>
      <c r="CJ620" s="32" t="str">
        <f t="shared" si="172"/>
        <v/>
      </c>
      <c r="CK620" s="32" t="str">
        <f t="shared" si="173"/>
        <v/>
      </c>
      <c r="CL620" s="32" t="str">
        <f t="shared" si="174"/>
        <v/>
      </c>
      <c r="CM620" s="32" t="str">
        <f t="shared" si="175"/>
        <v/>
      </c>
      <c r="CN620" s="32" t="str">
        <f t="shared" si="176"/>
        <v/>
      </c>
    </row>
    <row r="621" spans="71:92" x14ac:dyDescent="0.3">
      <c r="BS621" s="32" t="str">
        <f>IF(Kiadasi_kiseroiv!$K$2=BT621,BV621,"")</f>
        <v/>
      </c>
      <c r="BT621" s="34" t="str">
        <f t="shared" si="177"/>
        <v/>
      </c>
      <c r="BU621" s="32" t="str">
        <f t="shared" si="166"/>
        <v/>
      </c>
      <c r="BV621" s="32" t="str">
        <f t="shared" si="178"/>
        <v/>
      </c>
      <c r="BW621" s="32" t="str">
        <f t="shared" si="167"/>
        <v/>
      </c>
      <c r="BX621" s="32" t="str">
        <f t="shared" si="179"/>
        <v/>
      </c>
      <c r="BY621" s="32" t="str">
        <f t="shared" si="180"/>
        <v/>
      </c>
      <c r="BZ621" s="32" t="str">
        <f t="shared" si="181"/>
        <v/>
      </c>
      <c r="CA621" s="32" t="str">
        <f t="shared" si="182"/>
        <v/>
      </c>
      <c r="CB621" s="33">
        <f>IF(COUNTIF($CD$7:CD621,CD621)=1,CD621,CD621+COUNTIF($CD$6:CD620,CD621))</f>
        <v>55767</v>
      </c>
      <c r="CC621" s="34">
        <f t="shared" si="168"/>
        <v>55153</v>
      </c>
      <c r="CD621" s="32">
        <f t="shared" si="183"/>
        <v>55153</v>
      </c>
      <c r="CE621" s="32">
        <f t="shared" si="169"/>
        <v>0</v>
      </c>
      <c r="CF621" s="32">
        <f t="shared" si="170"/>
        <v>0</v>
      </c>
      <c r="CG621" s="32" t="str">
        <f t="shared" si="171"/>
        <v/>
      </c>
      <c r="CH621" s="32">
        <v>616</v>
      </c>
      <c r="CI621" s="32" t="s">
        <v>6</v>
      </c>
      <c r="CJ621" s="32" t="str">
        <f t="shared" si="172"/>
        <v/>
      </c>
      <c r="CK621" s="32" t="str">
        <f t="shared" si="173"/>
        <v/>
      </c>
      <c r="CL621" s="32" t="str">
        <f t="shared" si="174"/>
        <v/>
      </c>
      <c r="CM621" s="32" t="str">
        <f t="shared" si="175"/>
        <v/>
      </c>
      <c r="CN621" s="32" t="str">
        <f t="shared" si="176"/>
        <v/>
      </c>
    </row>
    <row r="622" spans="71:92" x14ac:dyDescent="0.3">
      <c r="BS622" s="32" t="str">
        <f>IF(Kiadasi_kiseroiv!$K$2=BT622,BV622,"")</f>
        <v/>
      </c>
      <c r="BT622" s="34" t="str">
        <f t="shared" si="177"/>
        <v/>
      </c>
      <c r="BU622" s="32" t="str">
        <f t="shared" si="166"/>
        <v/>
      </c>
      <c r="BV622" s="32" t="str">
        <f t="shared" si="178"/>
        <v/>
      </c>
      <c r="BW622" s="32" t="str">
        <f t="shared" si="167"/>
        <v/>
      </c>
      <c r="BX622" s="32" t="str">
        <f t="shared" si="179"/>
        <v/>
      </c>
      <c r="BY622" s="32" t="str">
        <f t="shared" si="180"/>
        <v/>
      </c>
      <c r="BZ622" s="32" t="str">
        <f t="shared" si="181"/>
        <v/>
      </c>
      <c r="CA622" s="32" t="str">
        <f t="shared" si="182"/>
        <v/>
      </c>
      <c r="CB622" s="33">
        <f>IF(COUNTIF($CD$7:CD622,CD622)=1,CD622,CD622+COUNTIF($CD$6:CD621,CD622))</f>
        <v>55768</v>
      </c>
      <c r="CC622" s="34">
        <f t="shared" si="168"/>
        <v>55153</v>
      </c>
      <c r="CD622" s="32">
        <f t="shared" si="183"/>
        <v>55153</v>
      </c>
      <c r="CE622" s="32">
        <f t="shared" si="169"/>
        <v>0</v>
      </c>
      <c r="CF622" s="32">
        <f t="shared" si="170"/>
        <v>0</v>
      </c>
      <c r="CG622" s="32" t="str">
        <f t="shared" si="171"/>
        <v/>
      </c>
      <c r="CH622" s="32">
        <v>617</v>
      </c>
      <c r="CI622" s="32" t="s">
        <v>6</v>
      </c>
      <c r="CJ622" s="32" t="str">
        <f t="shared" si="172"/>
        <v/>
      </c>
      <c r="CK622" s="32" t="str">
        <f t="shared" si="173"/>
        <v/>
      </c>
      <c r="CL622" s="32" t="str">
        <f t="shared" si="174"/>
        <v/>
      </c>
      <c r="CM622" s="32" t="str">
        <f t="shared" si="175"/>
        <v/>
      </c>
      <c r="CN622" s="32" t="str">
        <f t="shared" si="176"/>
        <v/>
      </c>
    </row>
    <row r="623" spans="71:92" x14ac:dyDescent="0.3">
      <c r="BS623" s="32" t="str">
        <f>IF(Kiadasi_kiseroiv!$K$2=BT623,BV623,"")</f>
        <v/>
      </c>
      <c r="BT623" s="34" t="str">
        <f t="shared" si="177"/>
        <v/>
      </c>
      <c r="BU623" s="32" t="str">
        <f t="shared" si="166"/>
        <v/>
      </c>
      <c r="BV623" s="32" t="str">
        <f t="shared" si="178"/>
        <v/>
      </c>
      <c r="BW623" s="32" t="str">
        <f t="shared" si="167"/>
        <v/>
      </c>
      <c r="BX623" s="32" t="str">
        <f t="shared" si="179"/>
        <v/>
      </c>
      <c r="BY623" s="32" t="str">
        <f t="shared" si="180"/>
        <v/>
      </c>
      <c r="BZ623" s="32" t="str">
        <f t="shared" si="181"/>
        <v/>
      </c>
      <c r="CA623" s="32" t="str">
        <f t="shared" si="182"/>
        <v/>
      </c>
      <c r="CB623" s="33">
        <f>IF(COUNTIF($CD$7:CD623,CD623)=1,CD623,CD623+COUNTIF($CD$6:CD622,CD623))</f>
        <v>55769</v>
      </c>
      <c r="CC623" s="34">
        <f t="shared" si="168"/>
        <v>55153</v>
      </c>
      <c r="CD623" s="32">
        <f t="shared" si="183"/>
        <v>55153</v>
      </c>
      <c r="CE623" s="32">
        <f t="shared" si="169"/>
        <v>0</v>
      </c>
      <c r="CF623" s="32">
        <f t="shared" si="170"/>
        <v>0</v>
      </c>
      <c r="CG623" s="32" t="str">
        <f t="shared" si="171"/>
        <v/>
      </c>
      <c r="CH623" s="32">
        <v>618</v>
      </c>
      <c r="CI623" s="32" t="s">
        <v>6</v>
      </c>
      <c r="CJ623" s="32" t="str">
        <f t="shared" si="172"/>
        <v/>
      </c>
      <c r="CK623" s="32" t="str">
        <f t="shared" si="173"/>
        <v/>
      </c>
      <c r="CL623" s="32" t="str">
        <f t="shared" si="174"/>
        <v/>
      </c>
      <c r="CM623" s="32" t="str">
        <f t="shared" si="175"/>
        <v/>
      </c>
      <c r="CN623" s="32" t="str">
        <f t="shared" si="176"/>
        <v/>
      </c>
    </row>
    <row r="624" spans="71:92" x14ac:dyDescent="0.3">
      <c r="BS624" s="32" t="str">
        <f>IF(Kiadasi_kiseroiv!$K$2=BT624,BV624,"")</f>
        <v/>
      </c>
      <c r="BT624" s="34" t="str">
        <f t="shared" si="177"/>
        <v/>
      </c>
      <c r="BU624" s="32" t="str">
        <f t="shared" si="166"/>
        <v/>
      </c>
      <c r="BV624" s="32" t="str">
        <f t="shared" si="178"/>
        <v/>
      </c>
      <c r="BW624" s="32" t="str">
        <f t="shared" si="167"/>
        <v/>
      </c>
      <c r="BX624" s="32" t="str">
        <f t="shared" si="179"/>
        <v/>
      </c>
      <c r="BY624" s="32" t="str">
        <f t="shared" si="180"/>
        <v/>
      </c>
      <c r="BZ624" s="32" t="str">
        <f t="shared" si="181"/>
        <v/>
      </c>
      <c r="CA624" s="32" t="str">
        <f t="shared" si="182"/>
        <v/>
      </c>
      <c r="CB624" s="33">
        <f>IF(COUNTIF($CD$7:CD624,CD624)=1,CD624,CD624+COUNTIF($CD$6:CD623,CD624))</f>
        <v>55770</v>
      </c>
      <c r="CC624" s="34">
        <f t="shared" si="168"/>
        <v>55153</v>
      </c>
      <c r="CD624" s="32">
        <f t="shared" si="183"/>
        <v>55153</v>
      </c>
      <c r="CE624" s="32">
        <f t="shared" si="169"/>
        <v>0</v>
      </c>
      <c r="CF624" s="32">
        <f t="shared" si="170"/>
        <v>0</v>
      </c>
      <c r="CG624" s="32" t="str">
        <f t="shared" si="171"/>
        <v/>
      </c>
      <c r="CH624" s="32">
        <v>619</v>
      </c>
      <c r="CI624" s="32" t="s">
        <v>6</v>
      </c>
      <c r="CJ624" s="32" t="str">
        <f t="shared" si="172"/>
        <v/>
      </c>
      <c r="CK624" s="32" t="str">
        <f t="shared" si="173"/>
        <v/>
      </c>
      <c r="CL624" s="32" t="str">
        <f t="shared" si="174"/>
        <v/>
      </c>
      <c r="CM624" s="32" t="str">
        <f t="shared" si="175"/>
        <v/>
      </c>
      <c r="CN624" s="32" t="str">
        <f t="shared" si="176"/>
        <v/>
      </c>
    </row>
    <row r="625" spans="71:92" x14ac:dyDescent="0.3">
      <c r="BS625" s="32" t="str">
        <f>IF(Kiadasi_kiseroiv!$K$2=BT625,BV625,"")</f>
        <v/>
      </c>
      <c r="BT625" s="34" t="str">
        <f t="shared" si="177"/>
        <v/>
      </c>
      <c r="BU625" s="32" t="str">
        <f t="shared" si="166"/>
        <v/>
      </c>
      <c r="BV625" s="32" t="str">
        <f t="shared" si="178"/>
        <v/>
      </c>
      <c r="BW625" s="32" t="str">
        <f t="shared" si="167"/>
        <v/>
      </c>
      <c r="BX625" s="32" t="str">
        <f t="shared" si="179"/>
        <v/>
      </c>
      <c r="BY625" s="32" t="str">
        <f t="shared" si="180"/>
        <v/>
      </c>
      <c r="BZ625" s="32" t="str">
        <f t="shared" si="181"/>
        <v/>
      </c>
      <c r="CA625" s="32" t="str">
        <f t="shared" si="182"/>
        <v/>
      </c>
      <c r="CB625" s="33">
        <f>IF(COUNTIF($CD$7:CD625,CD625)=1,CD625,CD625+COUNTIF($CD$6:CD624,CD625))</f>
        <v>55771</v>
      </c>
      <c r="CC625" s="34">
        <f t="shared" si="168"/>
        <v>55153</v>
      </c>
      <c r="CD625" s="32">
        <f t="shared" si="183"/>
        <v>55153</v>
      </c>
      <c r="CE625" s="32">
        <f t="shared" si="169"/>
        <v>0</v>
      </c>
      <c r="CF625" s="32">
        <f t="shared" si="170"/>
        <v>0</v>
      </c>
      <c r="CG625" s="32" t="str">
        <f t="shared" si="171"/>
        <v/>
      </c>
      <c r="CH625" s="32">
        <v>620</v>
      </c>
      <c r="CI625" s="32" t="s">
        <v>6</v>
      </c>
      <c r="CJ625" s="32" t="str">
        <f t="shared" si="172"/>
        <v/>
      </c>
      <c r="CK625" s="32" t="str">
        <f t="shared" si="173"/>
        <v/>
      </c>
      <c r="CL625" s="32" t="str">
        <f t="shared" si="174"/>
        <v/>
      </c>
      <c r="CM625" s="32" t="str">
        <f t="shared" si="175"/>
        <v/>
      </c>
      <c r="CN625" s="32" t="str">
        <f t="shared" si="176"/>
        <v/>
      </c>
    </row>
    <row r="626" spans="71:92" x14ac:dyDescent="0.3">
      <c r="BS626" s="32" t="str">
        <f>IF(Kiadasi_kiseroiv!$K$2=BT626,BV626,"")</f>
        <v/>
      </c>
      <c r="BT626" s="34" t="str">
        <f t="shared" si="177"/>
        <v/>
      </c>
      <c r="BU626" s="32" t="str">
        <f t="shared" si="166"/>
        <v/>
      </c>
      <c r="BV626" s="32" t="str">
        <f t="shared" si="178"/>
        <v/>
      </c>
      <c r="BW626" s="32" t="str">
        <f t="shared" si="167"/>
        <v/>
      </c>
      <c r="BX626" s="32" t="str">
        <f t="shared" si="179"/>
        <v/>
      </c>
      <c r="BY626" s="32" t="str">
        <f t="shared" si="180"/>
        <v/>
      </c>
      <c r="BZ626" s="32" t="str">
        <f t="shared" si="181"/>
        <v/>
      </c>
      <c r="CA626" s="32" t="str">
        <f t="shared" si="182"/>
        <v/>
      </c>
      <c r="CB626" s="33">
        <f>IF(COUNTIF($CD$7:CD626,CD626)=1,CD626,CD626+COUNTIF($CD$6:CD625,CD626))</f>
        <v>55772</v>
      </c>
      <c r="CC626" s="34">
        <f t="shared" si="168"/>
        <v>55153</v>
      </c>
      <c r="CD626" s="32">
        <f t="shared" si="183"/>
        <v>55153</v>
      </c>
      <c r="CE626" s="32">
        <f t="shared" si="169"/>
        <v>0</v>
      </c>
      <c r="CF626" s="32">
        <f t="shared" si="170"/>
        <v>0</v>
      </c>
      <c r="CG626" s="32" t="str">
        <f t="shared" si="171"/>
        <v/>
      </c>
      <c r="CH626" s="32">
        <v>621</v>
      </c>
      <c r="CI626" s="32" t="s">
        <v>6</v>
      </c>
      <c r="CJ626" s="32" t="str">
        <f t="shared" si="172"/>
        <v/>
      </c>
      <c r="CK626" s="32" t="str">
        <f t="shared" si="173"/>
        <v/>
      </c>
      <c r="CL626" s="32" t="str">
        <f t="shared" si="174"/>
        <v/>
      </c>
      <c r="CM626" s="32" t="str">
        <f t="shared" si="175"/>
        <v/>
      </c>
      <c r="CN626" s="32" t="str">
        <f t="shared" si="176"/>
        <v/>
      </c>
    </row>
    <row r="627" spans="71:92" x14ac:dyDescent="0.3">
      <c r="BS627" s="32" t="str">
        <f>IF(Kiadasi_kiseroiv!$K$2=BT627,BV627,"")</f>
        <v/>
      </c>
      <c r="BT627" s="34" t="str">
        <f t="shared" si="177"/>
        <v/>
      </c>
      <c r="BU627" s="32" t="str">
        <f t="shared" si="166"/>
        <v/>
      </c>
      <c r="BV627" s="32" t="str">
        <f t="shared" si="178"/>
        <v/>
      </c>
      <c r="BW627" s="32" t="str">
        <f t="shared" si="167"/>
        <v/>
      </c>
      <c r="BX627" s="32" t="str">
        <f t="shared" si="179"/>
        <v/>
      </c>
      <c r="BY627" s="32" t="str">
        <f t="shared" si="180"/>
        <v/>
      </c>
      <c r="BZ627" s="32" t="str">
        <f t="shared" si="181"/>
        <v/>
      </c>
      <c r="CA627" s="32" t="str">
        <f t="shared" si="182"/>
        <v/>
      </c>
      <c r="CB627" s="33">
        <f>IF(COUNTIF($CD$7:CD627,CD627)=1,CD627,CD627+COUNTIF($CD$6:CD626,CD627))</f>
        <v>55773</v>
      </c>
      <c r="CC627" s="34">
        <f t="shared" si="168"/>
        <v>55153</v>
      </c>
      <c r="CD627" s="32">
        <f t="shared" si="183"/>
        <v>55153</v>
      </c>
      <c r="CE627" s="32">
        <f t="shared" si="169"/>
        <v>0</v>
      </c>
      <c r="CF627" s="32">
        <f t="shared" si="170"/>
        <v>0</v>
      </c>
      <c r="CG627" s="32" t="str">
        <f t="shared" si="171"/>
        <v/>
      </c>
      <c r="CH627" s="32">
        <v>622</v>
      </c>
      <c r="CI627" s="32" t="s">
        <v>6</v>
      </c>
      <c r="CJ627" s="32" t="str">
        <f t="shared" si="172"/>
        <v/>
      </c>
      <c r="CK627" s="32" t="str">
        <f t="shared" si="173"/>
        <v/>
      </c>
      <c r="CL627" s="32" t="str">
        <f t="shared" si="174"/>
        <v/>
      </c>
      <c r="CM627" s="32" t="str">
        <f t="shared" si="175"/>
        <v/>
      </c>
      <c r="CN627" s="32" t="str">
        <f t="shared" si="176"/>
        <v/>
      </c>
    </row>
    <row r="628" spans="71:92" x14ac:dyDescent="0.3">
      <c r="BS628" s="32" t="str">
        <f>IF(Kiadasi_kiseroiv!$K$2=BT628,BV628,"")</f>
        <v/>
      </c>
      <c r="BT628" s="34" t="str">
        <f t="shared" si="177"/>
        <v/>
      </c>
      <c r="BU628" s="32" t="str">
        <f t="shared" si="166"/>
        <v/>
      </c>
      <c r="BV628" s="32" t="str">
        <f t="shared" si="178"/>
        <v/>
      </c>
      <c r="BW628" s="32" t="str">
        <f t="shared" si="167"/>
        <v/>
      </c>
      <c r="BX628" s="32" t="str">
        <f t="shared" si="179"/>
        <v/>
      </c>
      <c r="BY628" s="32" t="str">
        <f t="shared" si="180"/>
        <v/>
      </c>
      <c r="BZ628" s="32" t="str">
        <f t="shared" si="181"/>
        <v/>
      </c>
      <c r="CA628" s="32" t="str">
        <f t="shared" si="182"/>
        <v/>
      </c>
      <c r="CB628" s="33">
        <f>IF(COUNTIF($CD$7:CD628,CD628)=1,CD628,CD628+COUNTIF($CD$6:CD627,CD628))</f>
        <v>55774</v>
      </c>
      <c r="CC628" s="34">
        <f t="shared" si="168"/>
        <v>55153</v>
      </c>
      <c r="CD628" s="32">
        <f t="shared" si="183"/>
        <v>55153</v>
      </c>
      <c r="CE628" s="32">
        <f t="shared" si="169"/>
        <v>0</v>
      </c>
      <c r="CF628" s="32">
        <f t="shared" si="170"/>
        <v>0</v>
      </c>
      <c r="CG628" s="32" t="str">
        <f t="shared" si="171"/>
        <v/>
      </c>
      <c r="CH628" s="32">
        <v>623</v>
      </c>
      <c r="CI628" s="32" t="s">
        <v>6</v>
      </c>
      <c r="CJ628" s="32" t="str">
        <f t="shared" si="172"/>
        <v/>
      </c>
      <c r="CK628" s="32" t="str">
        <f t="shared" si="173"/>
        <v/>
      </c>
      <c r="CL628" s="32" t="str">
        <f t="shared" si="174"/>
        <v/>
      </c>
      <c r="CM628" s="32" t="str">
        <f t="shared" si="175"/>
        <v/>
      </c>
      <c r="CN628" s="32" t="str">
        <f t="shared" si="176"/>
        <v/>
      </c>
    </row>
    <row r="629" spans="71:92" x14ac:dyDescent="0.3">
      <c r="BS629" s="32" t="str">
        <f>IF(Kiadasi_kiseroiv!$K$2=BT629,BV629,"")</f>
        <v/>
      </c>
      <c r="BT629" s="34" t="str">
        <f t="shared" si="177"/>
        <v/>
      </c>
      <c r="BU629" s="32" t="str">
        <f t="shared" si="166"/>
        <v/>
      </c>
      <c r="BV629" s="32" t="str">
        <f t="shared" si="178"/>
        <v/>
      </c>
      <c r="BW629" s="32" t="str">
        <f t="shared" si="167"/>
        <v/>
      </c>
      <c r="BX629" s="32" t="str">
        <f t="shared" si="179"/>
        <v/>
      </c>
      <c r="BY629" s="32" t="str">
        <f t="shared" si="180"/>
        <v/>
      </c>
      <c r="BZ629" s="32" t="str">
        <f t="shared" si="181"/>
        <v/>
      </c>
      <c r="CA629" s="32" t="str">
        <f t="shared" si="182"/>
        <v/>
      </c>
      <c r="CB629" s="33">
        <f>IF(COUNTIF($CD$7:CD629,CD629)=1,CD629,CD629+COUNTIF($CD$6:CD628,CD629))</f>
        <v>55775</v>
      </c>
      <c r="CC629" s="34">
        <f t="shared" si="168"/>
        <v>55153</v>
      </c>
      <c r="CD629" s="32">
        <f t="shared" si="183"/>
        <v>55153</v>
      </c>
      <c r="CE629" s="32">
        <f t="shared" si="169"/>
        <v>0</v>
      </c>
      <c r="CF629" s="32">
        <f t="shared" si="170"/>
        <v>0</v>
      </c>
      <c r="CG629" s="32" t="str">
        <f t="shared" si="171"/>
        <v/>
      </c>
      <c r="CH629" s="32">
        <v>624</v>
      </c>
      <c r="CI629" s="32" t="s">
        <v>6</v>
      </c>
      <c r="CJ629" s="32" t="str">
        <f t="shared" si="172"/>
        <v/>
      </c>
      <c r="CK629" s="32" t="str">
        <f t="shared" si="173"/>
        <v/>
      </c>
      <c r="CL629" s="32" t="str">
        <f t="shared" si="174"/>
        <v/>
      </c>
      <c r="CM629" s="32" t="str">
        <f t="shared" si="175"/>
        <v/>
      </c>
      <c r="CN629" s="32" t="str">
        <f t="shared" si="176"/>
        <v/>
      </c>
    </row>
    <row r="630" spans="71:92" x14ac:dyDescent="0.3">
      <c r="BS630" s="32" t="str">
        <f>IF(Kiadasi_kiseroiv!$K$2=BT630,BV630,"")</f>
        <v/>
      </c>
      <c r="BT630" s="34" t="str">
        <f t="shared" si="177"/>
        <v/>
      </c>
      <c r="BU630" s="32" t="str">
        <f t="shared" si="166"/>
        <v/>
      </c>
      <c r="BV630" s="32" t="str">
        <f t="shared" si="178"/>
        <v/>
      </c>
      <c r="BW630" s="32" t="str">
        <f t="shared" si="167"/>
        <v/>
      </c>
      <c r="BX630" s="32" t="str">
        <f t="shared" si="179"/>
        <v/>
      </c>
      <c r="BY630" s="32" t="str">
        <f t="shared" si="180"/>
        <v/>
      </c>
      <c r="BZ630" s="32" t="str">
        <f t="shared" si="181"/>
        <v/>
      </c>
      <c r="CA630" s="32" t="str">
        <f t="shared" si="182"/>
        <v/>
      </c>
      <c r="CB630" s="33">
        <f>IF(COUNTIF($CD$7:CD630,CD630)=1,CD630,CD630+COUNTIF($CD$6:CD629,CD630))</f>
        <v>55776</v>
      </c>
      <c r="CC630" s="34">
        <f t="shared" si="168"/>
        <v>55153</v>
      </c>
      <c r="CD630" s="32">
        <f t="shared" si="183"/>
        <v>55153</v>
      </c>
      <c r="CE630" s="32">
        <f t="shared" si="169"/>
        <v>0</v>
      </c>
      <c r="CF630" s="32">
        <f t="shared" si="170"/>
        <v>0</v>
      </c>
      <c r="CG630" s="32" t="str">
        <f t="shared" si="171"/>
        <v/>
      </c>
      <c r="CH630" s="32">
        <v>625</v>
      </c>
      <c r="CI630" s="32" t="s">
        <v>6</v>
      </c>
      <c r="CJ630" s="32" t="str">
        <f t="shared" si="172"/>
        <v/>
      </c>
      <c r="CK630" s="32" t="str">
        <f t="shared" si="173"/>
        <v/>
      </c>
      <c r="CL630" s="32" t="str">
        <f t="shared" si="174"/>
        <v/>
      </c>
      <c r="CM630" s="32" t="str">
        <f t="shared" si="175"/>
        <v/>
      </c>
      <c r="CN630" s="32" t="str">
        <f t="shared" si="176"/>
        <v/>
      </c>
    </row>
    <row r="631" spans="71:92" x14ac:dyDescent="0.3">
      <c r="BS631" s="32" t="str">
        <f>IF(Kiadasi_kiseroiv!$K$2=BT631,BV631,"")</f>
        <v/>
      </c>
      <c r="BT631" s="34" t="str">
        <f t="shared" si="177"/>
        <v/>
      </c>
      <c r="BU631" s="32" t="str">
        <f t="shared" si="166"/>
        <v/>
      </c>
      <c r="BV631" s="32" t="str">
        <f t="shared" si="178"/>
        <v/>
      </c>
      <c r="BW631" s="32" t="str">
        <f t="shared" si="167"/>
        <v/>
      </c>
      <c r="BX631" s="32" t="str">
        <f t="shared" si="179"/>
        <v/>
      </c>
      <c r="BY631" s="32" t="str">
        <f t="shared" si="180"/>
        <v/>
      </c>
      <c r="BZ631" s="32" t="str">
        <f t="shared" si="181"/>
        <v/>
      </c>
      <c r="CA631" s="32" t="str">
        <f t="shared" si="182"/>
        <v/>
      </c>
      <c r="CB631" s="33">
        <f>IF(COUNTIF($CD$7:CD631,CD631)=1,CD631,CD631+COUNTIF($CD$6:CD630,CD631))</f>
        <v>55777</v>
      </c>
      <c r="CC631" s="34">
        <f t="shared" si="168"/>
        <v>55153</v>
      </c>
      <c r="CD631" s="32">
        <f t="shared" si="183"/>
        <v>55153</v>
      </c>
      <c r="CE631" s="32">
        <f t="shared" si="169"/>
        <v>0</v>
      </c>
      <c r="CF631" s="32">
        <f t="shared" si="170"/>
        <v>0</v>
      </c>
      <c r="CG631" s="32" t="str">
        <f t="shared" si="171"/>
        <v/>
      </c>
      <c r="CH631" s="32">
        <v>626</v>
      </c>
      <c r="CI631" s="32" t="s">
        <v>6</v>
      </c>
      <c r="CJ631" s="32" t="str">
        <f t="shared" si="172"/>
        <v/>
      </c>
      <c r="CK631" s="32" t="str">
        <f t="shared" si="173"/>
        <v/>
      </c>
      <c r="CL631" s="32" t="str">
        <f t="shared" si="174"/>
        <v/>
      </c>
      <c r="CM631" s="32" t="str">
        <f t="shared" si="175"/>
        <v/>
      </c>
      <c r="CN631" s="32" t="str">
        <f t="shared" si="176"/>
        <v/>
      </c>
    </row>
    <row r="632" spans="71:92" x14ac:dyDescent="0.3">
      <c r="BS632" s="32" t="str">
        <f>IF(Kiadasi_kiseroiv!$K$2=BT632,BV632,"")</f>
        <v/>
      </c>
      <c r="BT632" s="34" t="str">
        <f t="shared" si="177"/>
        <v/>
      </c>
      <c r="BU632" s="32" t="str">
        <f t="shared" si="166"/>
        <v/>
      </c>
      <c r="BV632" s="32" t="str">
        <f t="shared" si="178"/>
        <v/>
      </c>
      <c r="BW632" s="32" t="str">
        <f t="shared" si="167"/>
        <v/>
      </c>
      <c r="BX632" s="32" t="str">
        <f t="shared" si="179"/>
        <v/>
      </c>
      <c r="BY632" s="32" t="str">
        <f t="shared" si="180"/>
        <v/>
      </c>
      <c r="BZ632" s="32" t="str">
        <f t="shared" si="181"/>
        <v/>
      </c>
      <c r="CA632" s="32" t="str">
        <f t="shared" si="182"/>
        <v/>
      </c>
      <c r="CB632" s="33">
        <f>IF(COUNTIF($CD$7:CD632,CD632)=1,CD632,CD632+COUNTIF($CD$6:CD631,CD632))</f>
        <v>55778</v>
      </c>
      <c r="CC632" s="34">
        <f t="shared" si="168"/>
        <v>55153</v>
      </c>
      <c r="CD632" s="32">
        <f t="shared" si="183"/>
        <v>55153</v>
      </c>
      <c r="CE632" s="32">
        <f t="shared" si="169"/>
        <v>0</v>
      </c>
      <c r="CF632" s="32">
        <f t="shared" si="170"/>
        <v>0</v>
      </c>
      <c r="CG632" s="32" t="str">
        <f t="shared" si="171"/>
        <v/>
      </c>
      <c r="CH632" s="32">
        <v>627</v>
      </c>
      <c r="CI632" s="32" t="s">
        <v>6</v>
      </c>
      <c r="CJ632" s="32" t="str">
        <f t="shared" si="172"/>
        <v/>
      </c>
      <c r="CK632" s="32" t="str">
        <f t="shared" si="173"/>
        <v/>
      </c>
      <c r="CL632" s="32" t="str">
        <f t="shared" si="174"/>
        <v/>
      </c>
      <c r="CM632" s="32" t="str">
        <f t="shared" si="175"/>
        <v/>
      </c>
      <c r="CN632" s="32" t="str">
        <f t="shared" si="176"/>
        <v/>
      </c>
    </row>
    <row r="633" spans="71:92" x14ac:dyDescent="0.3">
      <c r="BS633" s="32" t="str">
        <f>IF(Kiadasi_kiseroiv!$K$2=BT633,BV633,"")</f>
        <v/>
      </c>
      <c r="BT633" s="34" t="str">
        <f t="shared" si="177"/>
        <v/>
      </c>
      <c r="BU633" s="32" t="str">
        <f t="shared" si="166"/>
        <v/>
      </c>
      <c r="BV633" s="32" t="str">
        <f t="shared" si="178"/>
        <v/>
      </c>
      <c r="BW633" s="32" t="str">
        <f t="shared" si="167"/>
        <v/>
      </c>
      <c r="BX633" s="32" t="str">
        <f t="shared" si="179"/>
        <v/>
      </c>
      <c r="BY633" s="32" t="str">
        <f t="shared" si="180"/>
        <v/>
      </c>
      <c r="BZ633" s="32" t="str">
        <f t="shared" si="181"/>
        <v/>
      </c>
      <c r="CA633" s="32" t="str">
        <f t="shared" si="182"/>
        <v/>
      </c>
      <c r="CB633" s="33">
        <f>IF(COUNTIF($CD$7:CD633,CD633)=1,CD633,CD633+COUNTIF($CD$6:CD632,CD633))</f>
        <v>55779</v>
      </c>
      <c r="CC633" s="34">
        <f t="shared" si="168"/>
        <v>55153</v>
      </c>
      <c r="CD633" s="32">
        <f t="shared" si="183"/>
        <v>55153</v>
      </c>
      <c r="CE633" s="32">
        <f t="shared" si="169"/>
        <v>0</v>
      </c>
      <c r="CF633" s="32">
        <f t="shared" si="170"/>
        <v>0</v>
      </c>
      <c r="CG633" s="32" t="str">
        <f t="shared" si="171"/>
        <v/>
      </c>
      <c r="CH633" s="32">
        <v>628</v>
      </c>
      <c r="CI633" s="32" t="s">
        <v>6</v>
      </c>
      <c r="CJ633" s="32" t="str">
        <f t="shared" si="172"/>
        <v/>
      </c>
      <c r="CK633" s="32" t="str">
        <f t="shared" si="173"/>
        <v/>
      </c>
      <c r="CL633" s="32" t="str">
        <f t="shared" si="174"/>
        <v/>
      </c>
      <c r="CM633" s="32" t="str">
        <f t="shared" si="175"/>
        <v/>
      </c>
      <c r="CN633" s="32" t="str">
        <f t="shared" si="176"/>
        <v/>
      </c>
    </row>
    <row r="634" spans="71:92" x14ac:dyDescent="0.3">
      <c r="BS634" s="32" t="str">
        <f>IF(Kiadasi_kiseroiv!$K$2=BT634,BV634,"")</f>
        <v/>
      </c>
      <c r="BT634" s="34" t="str">
        <f t="shared" si="177"/>
        <v/>
      </c>
      <c r="BU634" s="32" t="str">
        <f t="shared" si="166"/>
        <v/>
      </c>
      <c r="BV634" s="32" t="str">
        <f t="shared" si="178"/>
        <v/>
      </c>
      <c r="BW634" s="32" t="str">
        <f t="shared" si="167"/>
        <v/>
      </c>
      <c r="BX634" s="32" t="str">
        <f t="shared" si="179"/>
        <v/>
      </c>
      <c r="BY634" s="32" t="str">
        <f t="shared" si="180"/>
        <v/>
      </c>
      <c r="BZ634" s="32" t="str">
        <f t="shared" si="181"/>
        <v/>
      </c>
      <c r="CA634" s="32" t="str">
        <f t="shared" si="182"/>
        <v/>
      </c>
      <c r="CB634" s="33">
        <f>IF(COUNTIF($CD$7:CD634,CD634)=1,CD634,CD634+COUNTIF($CD$6:CD633,CD634))</f>
        <v>55780</v>
      </c>
      <c r="CC634" s="34">
        <f t="shared" si="168"/>
        <v>55153</v>
      </c>
      <c r="CD634" s="32">
        <f t="shared" si="183"/>
        <v>55153</v>
      </c>
      <c r="CE634" s="32">
        <f t="shared" si="169"/>
        <v>0</v>
      </c>
      <c r="CF634" s="32">
        <f t="shared" si="170"/>
        <v>0</v>
      </c>
      <c r="CG634" s="32" t="str">
        <f t="shared" si="171"/>
        <v/>
      </c>
      <c r="CH634" s="32">
        <v>629</v>
      </c>
      <c r="CI634" s="32" t="s">
        <v>6</v>
      </c>
      <c r="CJ634" s="32" t="str">
        <f t="shared" si="172"/>
        <v/>
      </c>
      <c r="CK634" s="32" t="str">
        <f t="shared" si="173"/>
        <v/>
      </c>
      <c r="CL634" s="32" t="str">
        <f t="shared" si="174"/>
        <v/>
      </c>
      <c r="CM634" s="32" t="str">
        <f t="shared" si="175"/>
        <v/>
      </c>
      <c r="CN634" s="32" t="str">
        <f t="shared" si="176"/>
        <v/>
      </c>
    </row>
    <row r="635" spans="71:92" x14ac:dyDescent="0.3">
      <c r="BS635" s="32" t="str">
        <f>IF(Kiadasi_kiseroiv!$K$2=BT635,BV635,"")</f>
        <v/>
      </c>
      <c r="BT635" s="34" t="str">
        <f t="shared" si="177"/>
        <v/>
      </c>
      <c r="BU635" s="32" t="str">
        <f t="shared" si="166"/>
        <v/>
      </c>
      <c r="BV635" s="32" t="str">
        <f t="shared" si="178"/>
        <v/>
      </c>
      <c r="BW635" s="32" t="str">
        <f t="shared" si="167"/>
        <v/>
      </c>
      <c r="BX635" s="32" t="str">
        <f t="shared" si="179"/>
        <v/>
      </c>
      <c r="BY635" s="32" t="str">
        <f t="shared" si="180"/>
        <v/>
      </c>
      <c r="BZ635" s="32" t="str">
        <f t="shared" si="181"/>
        <v/>
      </c>
      <c r="CA635" s="32" t="str">
        <f t="shared" si="182"/>
        <v/>
      </c>
      <c r="CB635" s="33">
        <f>IF(COUNTIF($CD$7:CD635,CD635)=1,CD635,CD635+COUNTIF($CD$6:CD634,CD635))</f>
        <v>55781</v>
      </c>
      <c r="CC635" s="34">
        <f t="shared" si="168"/>
        <v>55153</v>
      </c>
      <c r="CD635" s="32">
        <f t="shared" si="183"/>
        <v>55153</v>
      </c>
      <c r="CE635" s="32">
        <f t="shared" si="169"/>
        <v>0</v>
      </c>
      <c r="CF635" s="32">
        <f t="shared" si="170"/>
        <v>0</v>
      </c>
      <c r="CG635" s="32" t="str">
        <f t="shared" si="171"/>
        <v/>
      </c>
      <c r="CH635" s="32">
        <v>630</v>
      </c>
      <c r="CI635" s="32" t="s">
        <v>6</v>
      </c>
      <c r="CJ635" s="32" t="str">
        <f t="shared" si="172"/>
        <v/>
      </c>
      <c r="CK635" s="32" t="str">
        <f t="shared" si="173"/>
        <v/>
      </c>
      <c r="CL635" s="32" t="str">
        <f t="shared" si="174"/>
        <v/>
      </c>
      <c r="CM635" s="32" t="str">
        <f t="shared" si="175"/>
        <v/>
      </c>
      <c r="CN635" s="32" t="str">
        <f t="shared" si="176"/>
        <v/>
      </c>
    </row>
    <row r="636" spans="71:92" x14ac:dyDescent="0.3">
      <c r="BS636" s="32" t="str">
        <f>IF(Kiadasi_kiseroiv!$K$2=BT636,BV636,"")</f>
        <v/>
      </c>
      <c r="BT636" s="34" t="str">
        <f t="shared" si="177"/>
        <v/>
      </c>
      <c r="BU636" s="32" t="str">
        <f t="shared" si="166"/>
        <v/>
      </c>
      <c r="BV636" s="32" t="str">
        <f t="shared" si="178"/>
        <v/>
      </c>
      <c r="BW636" s="32" t="str">
        <f t="shared" si="167"/>
        <v/>
      </c>
      <c r="BX636" s="32" t="str">
        <f t="shared" si="179"/>
        <v/>
      </c>
      <c r="BY636" s="32" t="str">
        <f t="shared" si="180"/>
        <v/>
      </c>
      <c r="BZ636" s="32" t="str">
        <f t="shared" si="181"/>
        <v/>
      </c>
      <c r="CA636" s="32" t="str">
        <f t="shared" si="182"/>
        <v/>
      </c>
      <c r="CB636" s="33">
        <f>IF(COUNTIF($CD$7:CD636,CD636)=1,CD636,CD636+COUNTIF($CD$6:CD635,CD636))</f>
        <v>55782</v>
      </c>
      <c r="CC636" s="34">
        <f t="shared" si="168"/>
        <v>55153</v>
      </c>
      <c r="CD636" s="32">
        <f t="shared" si="183"/>
        <v>55153</v>
      </c>
      <c r="CE636" s="32">
        <f t="shared" si="169"/>
        <v>0</v>
      </c>
      <c r="CF636" s="32">
        <f t="shared" si="170"/>
        <v>0</v>
      </c>
      <c r="CG636" s="32" t="str">
        <f t="shared" si="171"/>
        <v/>
      </c>
      <c r="CH636" s="32">
        <v>631</v>
      </c>
      <c r="CI636" s="32" t="s">
        <v>6</v>
      </c>
      <c r="CJ636" s="32" t="str">
        <f t="shared" si="172"/>
        <v/>
      </c>
      <c r="CK636" s="32" t="str">
        <f t="shared" si="173"/>
        <v/>
      </c>
      <c r="CL636" s="32" t="str">
        <f t="shared" si="174"/>
        <v/>
      </c>
      <c r="CM636" s="32" t="str">
        <f t="shared" si="175"/>
        <v/>
      </c>
      <c r="CN636" s="32" t="str">
        <f t="shared" si="176"/>
        <v/>
      </c>
    </row>
    <row r="637" spans="71:92" x14ac:dyDescent="0.3">
      <c r="BS637" s="32" t="str">
        <f>IF(Kiadasi_kiseroiv!$K$2=BT637,BV637,"")</f>
        <v/>
      </c>
      <c r="BT637" s="34" t="str">
        <f t="shared" si="177"/>
        <v/>
      </c>
      <c r="BU637" s="32" t="str">
        <f t="shared" si="166"/>
        <v/>
      </c>
      <c r="BV637" s="32" t="str">
        <f t="shared" si="178"/>
        <v/>
      </c>
      <c r="BW637" s="32" t="str">
        <f t="shared" si="167"/>
        <v/>
      </c>
      <c r="BX637" s="32" t="str">
        <f t="shared" si="179"/>
        <v/>
      </c>
      <c r="BY637" s="32" t="str">
        <f t="shared" si="180"/>
        <v/>
      </c>
      <c r="BZ637" s="32" t="str">
        <f t="shared" si="181"/>
        <v/>
      </c>
      <c r="CA637" s="32" t="str">
        <f t="shared" si="182"/>
        <v/>
      </c>
      <c r="CB637" s="33">
        <f>IF(COUNTIF($CD$7:CD637,CD637)=1,CD637,CD637+COUNTIF($CD$6:CD636,CD637))</f>
        <v>55783</v>
      </c>
      <c r="CC637" s="34">
        <f t="shared" si="168"/>
        <v>55153</v>
      </c>
      <c r="CD637" s="32">
        <f t="shared" si="183"/>
        <v>55153</v>
      </c>
      <c r="CE637" s="32">
        <f t="shared" si="169"/>
        <v>0</v>
      </c>
      <c r="CF637" s="32">
        <f t="shared" si="170"/>
        <v>0</v>
      </c>
      <c r="CG637" s="32" t="str">
        <f t="shared" si="171"/>
        <v/>
      </c>
      <c r="CH637" s="32">
        <v>632</v>
      </c>
      <c r="CI637" s="32" t="s">
        <v>6</v>
      </c>
      <c r="CJ637" s="32" t="str">
        <f t="shared" si="172"/>
        <v/>
      </c>
      <c r="CK637" s="32" t="str">
        <f t="shared" si="173"/>
        <v/>
      </c>
      <c r="CL637" s="32" t="str">
        <f t="shared" si="174"/>
        <v/>
      </c>
      <c r="CM637" s="32" t="str">
        <f t="shared" si="175"/>
        <v/>
      </c>
      <c r="CN637" s="32" t="str">
        <f t="shared" si="176"/>
        <v/>
      </c>
    </row>
    <row r="638" spans="71:92" x14ac:dyDescent="0.3">
      <c r="BS638" s="32" t="str">
        <f>IF(Kiadasi_kiseroiv!$K$2=BT638,BV638,"")</f>
        <v/>
      </c>
      <c r="BT638" s="34" t="str">
        <f t="shared" si="177"/>
        <v/>
      </c>
      <c r="BU638" s="32" t="str">
        <f t="shared" si="166"/>
        <v/>
      </c>
      <c r="BV638" s="32" t="str">
        <f t="shared" si="178"/>
        <v/>
      </c>
      <c r="BW638" s="32" t="str">
        <f t="shared" si="167"/>
        <v/>
      </c>
      <c r="BX638" s="32" t="str">
        <f t="shared" si="179"/>
        <v/>
      </c>
      <c r="BY638" s="32" t="str">
        <f t="shared" si="180"/>
        <v/>
      </c>
      <c r="BZ638" s="32" t="str">
        <f t="shared" si="181"/>
        <v/>
      </c>
      <c r="CA638" s="32" t="str">
        <f t="shared" si="182"/>
        <v/>
      </c>
      <c r="CB638" s="33">
        <f>IF(COUNTIF($CD$7:CD638,CD638)=1,CD638,CD638+COUNTIF($CD$6:CD637,CD638))</f>
        <v>55784</v>
      </c>
      <c r="CC638" s="34">
        <f t="shared" si="168"/>
        <v>55153</v>
      </c>
      <c r="CD638" s="32">
        <f t="shared" si="183"/>
        <v>55153</v>
      </c>
      <c r="CE638" s="32">
        <f t="shared" si="169"/>
        <v>0</v>
      </c>
      <c r="CF638" s="32">
        <f t="shared" si="170"/>
        <v>0</v>
      </c>
      <c r="CG638" s="32" t="str">
        <f t="shared" si="171"/>
        <v/>
      </c>
      <c r="CH638" s="32">
        <v>633</v>
      </c>
      <c r="CI638" s="32" t="s">
        <v>6</v>
      </c>
      <c r="CJ638" s="32" t="str">
        <f t="shared" si="172"/>
        <v/>
      </c>
      <c r="CK638" s="32" t="str">
        <f t="shared" si="173"/>
        <v/>
      </c>
      <c r="CL638" s="32" t="str">
        <f t="shared" si="174"/>
        <v/>
      </c>
      <c r="CM638" s="32" t="str">
        <f t="shared" si="175"/>
        <v/>
      </c>
      <c r="CN638" s="32" t="str">
        <f t="shared" si="176"/>
        <v/>
      </c>
    </row>
    <row r="639" spans="71:92" x14ac:dyDescent="0.3">
      <c r="BS639" s="32" t="str">
        <f>IF(Kiadasi_kiseroiv!$K$2=BT639,BV639,"")</f>
        <v/>
      </c>
      <c r="BT639" s="34" t="str">
        <f t="shared" si="177"/>
        <v/>
      </c>
      <c r="BU639" s="32" t="str">
        <f t="shared" si="166"/>
        <v/>
      </c>
      <c r="BV639" s="32" t="str">
        <f t="shared" si="178"/>
        <v/>
      </c>
      <c r="BW639" s="32" t="str">
        <f t="shared" si="167"/>
        <v/>
      </c>
      <c r="BX639" s="32" t="str">
        <f t="shared" si="179"/>
        <v/>
      </c>
      <c r="BY639" s="32" t="str">
        <f t="shared" si="180"/>
        <v/>
      </c>
      <c r="BZ639" s="32" t="str">
        <f t="shared" si="181"/>
        <v/>
      </c>
      <c r="CA639" s="32" t="str">
        <f t="shared" si="182"/>
        <v/>
      </c>
      <c r="CB639" s="33">
        <f>IF(COUNTIF($CD$7:CD639,CD639)=1,CD639,CD639+COUNTIF($CD$6:CD638,CD639))</f>
        <v>55785</v>
      </c>
      <c r="CC639" s="34">
        <f t="shared" si="168"/>
        <v>55153</v>
      </c>
      <c r="CD639" s="32">
        <f t="shared" si="183"/>
        <v>55153</v>
      </c>
      <c r="CE639" s="32">
        <f t="shared" si="169"/>
        <v>0</v>
      </c>
      <c r="CF639" s="32">
        <f t="shared" si="170"/>
        <v>0</v>
      </c>
      <c r="CG639" s="32" t="str">
        <f t="shared" si="171"/>
        <v/>
      </c>
      <c r="CH639" s="32">
        <v>634</v>
      </c>
      <c r="CI639" s="32" t="s">
        <v>6</v>
      </c>
      <c r="CJ639" s="32" t="str">
        <f t="shared" si="172"/>
        <v/>
      </c>
      <c r="CK639" s="32" t="str">
        <f t="shared" si="173"/>
        <v/>
      </c>
      <c r="CL639" s="32" t="str">
        <f t="shared" si="174"/>
        <v/>
      </c>
      <c r="CM639" s="32" t="str">
        <f t="shared" si="175"/>
        <v/>
      </c>
      <c r="CN639" s="32" t="str">
        <f t="shared" si="176"/>
        <v/>
      </c>
    </row>
    <row r="640" spans="71:92" x14ac:dyDescent="0.3">
      <c r="BS640" s="32" t="str">
        <f>IF(Kiadasi_kiseroiv!$K$2=BT640,BV640,"")</f>
        <v/>
      </c>
      <c r="BT640" s="34" t="str">
        <f t="shared" si="177"/>
        <v/>
      </c>
      <c r="BU640" s="32" t="str">
        <f t="shared" si="166"/>
        <v/>
      </c>
      <c r="BV640" s="32" t="str">
        <f t="shared" si="178"/>
        <v/>
      </c>
      <c r="BW640" s="32" t="str">
        <f t="shared" si="167"/>
        <v/>
      </c>
      <c r="BX640" s="32" t="str">
        <f t="shared" si="179"/>
        <v/>
      </c>
      <c r="BY640" s="32" t="str">
        <f t="shared" si="180"/>
        <v/>
      </c>
      <c r="BZ640" s="32" t="str">
        <f t="shared" si="181"/>
        <v/>
      </c>
      <c r="CA640" s="32" t="str">
        <f t="shared" si="182"/>
        <v/>
      </c>
      <c r="CB640" s="33">
        <f>IF(COUNTIF($CD$7:CD640,CD640)=1,CD640,CD640+COUNTIF($CD$6:CD639,CD640))</f>
        <v>55786</v>
      </c>
      <c r="CC640" s="34">
        <f t="shared" si="168"/>
        <v>55153</v>
      </c>
      <c r="CD640" s="32">
        <f t="shared" si="183"/>
        <v>55153</v>
      </c>
      <c r="CE640" s="32">
        <f t="shared" si="169"/>
        <v>0</v>
      </c>
      <c r="CF640" s="32">
        <f t="shared" si="170"/>
        <v>0</v>
      </c>
      <c r="CG640" s="32" t="str">
        <f t="shared" si="171"/>
        <v/>
      </c>
      <c r="CH640" s="32">
        <v>635</v>
      </c>
      <c r="CI640" s="32" t="s">
        <v>6</v>
      </c>
      <c r="CJ640" s="32" t="str">
        <f t="shared" si="172"/>
        <v/>
      </c>
      <c r="CK640" s="32" t="str">
        <f t="shared" si="173"/>
        <v/>
      </c>
      <c r="CL640" s="32" t="str">
        <f t="shared" si="174"/>
        <v/>
      </c>
      <c r="CM640" s="32" t="str">
        <f t="shared" si="175"/>
        <v/>
      </c>
      <c r="CN640" s="32" t="str">
        <f t="shared" si="176"/>
        <v/>
      </c>
    </row>
    <row r="641" spans="71:92" x14ac:dyDescent="0.3">
      <c r="BS641" s="32" t="str">
        <f>IF(Kiadasi_kiseroiv!$K$2=BT641,BV641,"")</f>
        <v/>
      </c>
      <c r="BT641" s="34" t="str">
        <f t="shared" si="177"/>
        <v/>
      </c>
      <c r="BU641" s="32" t="str">
        <f t="shared" si="166"/>
        <v/>
      </c>
      <c r="BV641" s="32" t="str">
        <f t="shared" si="178"/>
        <v/>
      </c>
      <c r="BW641" s="32" t="str">
        <f t="shared" si="167"/>
        <v/>
      </c>
      <c r="BX641" s="32" t="str">
        <f t="shared" si="179"/>
        <v/>
      </c>
      <c r="BY641" s="32" t="str">
        <f t="shared" si="180"/>
        <v/>
      </c>
      <c r="BZ641" s="32" t="str">
        <f t="shared" si="181"/>
        <v/>
      </c>
      <c r="CA641" s="32" t="str">
        <f t="shared" si="182"/>
        <v/>
      </c>
      <c r="CB641" s="33">
        <f>IF(COUNTIF($CD$7:CD641,CD641)=1,CD641,CD641+COUNTIF($CD$6:CD640,CD641))</f>
        <v>55787</v>
      </c>
      <c r="CC641" s="34">
        <f t="shared" si="168"/>
        <v>55153</v>
      </c>
      <c r="CD641" s="32">
        <f t="shared" si="183"/>
        <v>55153</v>
      </c>
      <c r="CE641" s="32">
        <f t="shared" si="169"/>
        <v>0</v>
      </c>
      <c r="CF641" s="32">
        <f t="shared" si="170"/>
        <v>0</v>
      </c>
      <c r="CG641" s="32" t="str">
        <f t="shared" si="171"/>
        <v/>
      </c>
      <c r="CH641" s="32">
        <v>636</v>
      </c>
      <c r="CI641" s="32" t="s">
        <v>6</v>
      </c>
      <c r="CJ641" s="32" t="str">
        <f t="shared" si="172"/>
        <v/>
      </c>
      <c r="CK641" s="32" t="str">
        <f t="shared" si="173"/>
        <v/>
      </c>
      <c r="CL641" s="32" t="str">
        <f t="shared" si="174"/>
        <v/>
      </c>
      <c r="CM641" s="32" t="str">
        <f t="shared" si="175"/>
        <v/>
      </c>
      <c r="CN641" s="32" t="str">
        <f t="shared" si="176"/>
        <v/>
      </c>
    </row>
    <row r="642" spans="71:92" x14ac:dyDescent="0.3">
      <c r="BS642" s="32" t="str">
        <f>IF(Kiadasi_kiseroiv!$K$2=BT642,BV642,"")</f>
        <v/>
      </c>
      <c r="BT642" s="34" t="str">
        <f t="shared" si="177"/>
        <v/>
      </c>
      <c r="BU642" s="32" t="str">
        <f t="shared" si="166"/>
        <v/>
      </c>
      <c r="BV642" s="32" t="str">
        <f t="shared" si="178"/>
        <v/>
      </c>
      <c r="BW642" s="32" t="str">
        <f t="shared" si="167"/>
        <v/>
      </c>
      <c r="BX642" s="32" t="str">
        <f t="shared" si="179"/>
        <v/>
      </c>
      <c r="BY642" s="32" t="str">
        <f t="shared" si="180"/>
        <v/>
      </c>
      <c r="BZ642" s="32" t="str">
        <f t="shared" si="181"/>
        <v/>
      </c>
      <c r="CA642" s="32" t="str">
        <f t="shared" si="182"/>
        <v/>
      </c>
      <c r="CB642" s="33">
        <f>IF(COUNTIF($CD$7:CD642,CD642)=1,CD642,CD642+COUNTIF($CD$6:CD641,CD642))</f>
        <v>55788</v>
      </c>
      <c r="CC642" s="34">
        <f t="shared" si="168"/>
        <v>55153</v>
      </c>
      <c r="CD642" s="32">
        <f t="shared" si="183"/>
        <v>55153</v>
      </c>
      <c r="CE642" s="32">
        <f t="shared" si="169"/>
        <v>0</v>
      </c>
      <c r="CF642" s="32">
        <f t="shared" si="170"/>
        <v>0</v>
      </c>
      <c r="CG642" s="32" t="str">
        <f t="shared" si="171"/>
        <v/>
      </c>
      <c r="CH642" s="32">
        <v>637</v>
      </c>
      <c r="CI642" s="32" t="s">
        <v>6</v>
      </c>
      <c r="CJ642" s="32" t="str">
        <f t="shared" si="172"/>
        <v/>
      </c>
      <c r="CK642" s="32" t="str">
        <f t="shared" si="173"/>
        <v/>
      </c>
      <c r="CL642" s="32" t="str">
        <f t="shared" si="174"/>
        <v/>
      </c>
      <c r="CM642" s="32" t="str">
        <f t="shared" si="175"/>
        <v/>
      </c>
      <c r="CN642" s="32" t="str">
        <f t="shared" si="176"/>
        <v/>
      </c>
    </row>
    <row r="643" spans="71:92" x14ac:dyDescent="0.3">
      <c r="BS643" s="32" t="str">
        <f>IF(Kiadasi_kiseroiv!$K$2=BT643,BV643,"")</f>
        <v/>
      </c>
      <c r="BT643" s="34" t="str">
        <f t="shared" si="177"/>
        <v/>
      </c>
      <c r="BU643" s="32" t="str">
        <f t="shared" si="166"/>
        <v/>
      </c>
      <c r="BV643" s="32" t="str">
        <f t="shared" si="178"/>
        <v/>
      </c>
      <c r="BW643" s="32" t="str">
        <f t="shared" si="167"/>
        <v/>
      </c>
      <c r="BX643" s="32" t="str">
        <f t="shared" si="179"/>
        <v/>
      </c>
      <c r="BY643" s="32" t="str">
        <f t="shared" si="180"/>
        <v/>
      </c>
      <c r="BZ643" s="32" t="str">
        <f t="shared" si="181"/>
        <v/>
      </c>
      <c r="CA643" s="32" t="str">
        <f t="shared" si="182"/>
        <v/>
      </c>
      <c r="CB643" s="33">
        <f>IF(COUNTIF($CD$7:CD643,CD643)=1,CD643,CD643+COUNTIF($CD$6:CD642,CD643))</f>
        <v>55789</v>
      </c>
      <c r="CC643" s="34">
        <f t="shared" si="168"/>
        <v>55153</v>
      </c>
      <c r="CD643" s="32">
        <f t="shared" si="183"/>
        <v>55153</v>
      </c>
      <c r="CE643" s="32">
        <f t="shared" si="169"/>
        <v>0</v>
      </c>
      <c r="CF643" s="32">
        <f t="shared" si="170"/>
        <v>0</v>
      </c>
      <c r="CG643" s="32" t="str">
        <f t="shared" si="171"/>
        <v/>
      </c>
      <c r="CH643" s="32">
        <v>638</v>
      </c>
      <c r="CI643" s="32" t="s">
        <v>6</v>
      </c>
      <c r="CJ643" s="32" t="str">
        <f t="shared" si="172"/>
        <v/>
      </c>
      <c r="CK643" s="32" t="str">
        <f t="shared" si="173"/>
        <v/>
      </c>
      <c r="CL643" s="32" t="str">
        <f t="shared" si="174"/>
        <v/>
      </c>
      <c r="CM643" s="32" t="str">
        <f t="shared" si="175"/>
        <v/>
      </c>
      <c r="CN643" s="32" t="str">
        <f t="shared" si="176"/>
        <v/>
      </c>
    </row>
    <row r="644" spans="71:92" x14ac:dyDescent="0.3">
      <c r="BS644" s="32" t="str">
        <f>IF(Kiadasi_kiseroiv!$K$2=BT644,BV644,"")</f>
        <v/>
      </c>
      <c r="BT644" s="34" t="str">
        <f t="shared" si="177"/>
        <v/>
      </c>
      <c r="BU644" s="32" t="str">
        <f t="shared" si="166"/>
        <v/>
      </c>
      <c r="BV644" s="32" t="str">
        <f t="shared" si="178"/>
        <v/>
      </c>
      <c r="BW644" s="32" t="str">
        <f t="shared" si="167"/>
        <v/>
      </c>
      <c r="BX644" s="32" t="str">
        <f t="shared" si="179"/>
        <v/>
      </c>
      <c r="BY644" s="32" t="str">
        <f t="shared" si="180"/>
        <v/>
      </c>
      <c r="BZ644" s="32" t="str">
        <f t="shared" si="181"/>
        <v/>
      </c>
      <c r="CA644" s="32" t="str">
        <f t="shared" si="182"/>
        <v/>
      </c>
      <c r="CB644" s="33">
        <f>IF(COUNTIF($CD$7:CD644,CD644)=1,CD644,CD644+COUNTIF($CD$6:CD643,CD644))</f>
        <v>55790</v>
      </c>
      <c r="CC644" s="34">
        <f t="shared" si="168"/>
        <v>55153</v>
      </c>
      <c r="CD644" s="32">
        <f t="shared" si="183"/>
        <v>55153</v>
      </c>
      <c r="CE644" s="32">
        <f t="shared" si="169"/>
        <v>0</v>
      </c>
      <c r="CF644" s="32">
        <f t="shared" si="170"/>
        <v>0</v>
      </c>
      <c r="CG644" s="32" t="str">
        <f t="shared" si="171"/>
        <v/>
      </c>
      <c r="CH644" s="32">
        <v>639</v>
      </c>
      <c r="CI644" s="32" t="s">
        <v>6</v>
      </c>
      <c r="CJ644" s="32" t="str">
        <f t="shared" si="172"/>
        <v/>
      </c>
      <c r="CK644" s="32" t="str">
        <f t="shared" si="173"/>
        <v/>
      </c>
      <c r="CL644" s="32" t="str">
        <f t="shared" si="174"/>
        <v/>
      </c>
      <c r="CM644" s="32" t="str">
        <f t="shared" si="175"/>
        <v/>
      </c>
      <c r="CN644" s="32" t="str">
        <f t="shared" si="176"/>
        <v/>
      </c>
    </row>
    <row r="645" spans="71:92" x14ac:dyDescent="0.3">
      <c r="BS645" s="32" t="str">
        <f>IF(Kiadasi_kiseroiv!$K$2=BT645,BV645,"")</f>
        <v/>
      </c>
      <c r="BT645" s="34" t="str">
        <f t="shared" si="177"/>
        <v/>
      </c>
      <c r="BU645" s="32" t="str">
        <f t="shared" si="166"/>
        <v/>
      </c>
      <c r="BV645" s="32" t="str">
        <f t="shared" si="178"/>
        <v/>
      </c>
      <c r="BW645" s="32" t="str">
        <f t="shared" si="167"/>
        <v/>
      </c>
      <c r="BX645" s="32" t="str">
        <f t="shared" si="179"/>
        <v/>
      </c>
      <c r="BY645" s="32" t="str">
        <f t="shared" si="180"/>
        <v/>
      </c>
      <c r="BZ645" s="32" t="str">
        <f t="shared" si="181"/>
        <v/>
      </c>
      <c r="CA645" s="32" t="str">
        <f t="shared" si="182"/>
        <v/>
      </c>
      <c r="CB645" s="33">
        <f>IF(COUNTIF($CD$7:CD645,CD645)=1,CD645,CD645+COUNTIF($CD$6:CD644,CD645))</f>
        <v>55791</v>
      </c>
      <c r="CC645" s="34">
        <f t="shared" si="168"/>
        <v>55153</v>
      </c>
      <c r="CD645" s="32">
        <f t="shared" si="183"/>
        <v>55153</v>
      </c>
      <c r="CE645" s="32">
        <f t="shared" si="169"/>
        <v>0</v>
      </c>
      <c r="CF645" s="32">
        <f t="shared" si="170"/>
        <v>0</v>
      </c>
      <c r="CG645" s="32" t="str">
        <f t="shared" si="171"/>
        <v/>
      </c>
      <c r="CH645" s="32">
        <v>640</v>
      </c>
      <c r="CI645" s="32" t="s">
        <v>6</v>
      </c>
      <c r="CJ645" s="32" t="str">
        <f t="shared" si="172"/>
        <v/>
      </c>
      <c r="CK645" s="32" t="str">
        <f t="shared" si="173"/>
        <v/>
      </c>
      <c r="CL645" s="32" t="str">
        <f t="shared" si="174"/>
        <v/>
      </c>
      <c r="CM645" s="32" t="str">
        <f t="shared" si="175"/>
        <v/>
      </c>
      <c r="CN645" s="32" t="str">
        <f t="shared" si="176"/>
        <v/>
      </c>
    </row>
    <row r="646" spans="71:92" x14ac:dyDescent="0.3">
      <c r="BS646" s="32" t="str">
        <f>IF(Kiadasi_kiseroiv!$K$2=BT646,BV646,"")</f>
        <v/>
      </c>
      <c r="BT646" s="34" t="str">
        <f t="shared" si="177"/>
        <v/>
      </c>
      <c r="BU646" s="32" t="str">
        <f t="shared" si="166"/>
        <v/>
      </c>
      <c r="BV646" s="32" t="str">
        <f t="shared" si="178"/>
        <v/>
      </c>
      <c r="BW646" s="32" t="str">
        <f t="shared" si="167"/>
        <v/>
      </c>
      <c r="BX646" s="32" t="str">
        <f t="shared" si="179"/>
        <v/>
      </c>
      <c r="BY646" s="32" t="str">
        <f t="shared" si="180"/>
        <v/>
      </c>
      <c r="BZ646" s="32" t="str">
        <f t="shared" si="181"/>
        <v/>
      </c>
      <c r="CA646" s="32" t="str">
        <f t="shared" si="182"/>
        <v/>
      </c>
      <c r="CB646" s="33">
        <f>IF(COUNTIF($CD$7:CD646,CD646)=1,CD646,CD646+COUNTIF($CD$6:CD645,CD646))</f>
        <v>55792</v>
      </c>
      <c r="CC646" s="34">
        <f t="shared" si="168"/>
        <v>55153</v>
      </c>
      <c r="CD646" s="32">
        <f t="shared" si="183"/>
        <v>55153</v>
      </c>
      <c r="CE646" s="32">
        <f t="shared" si="169"/>
        <v>0</v>
      </c>
      <c r="CF646" s="32">
        <f t="shared" si="170"/>
        <v>0</v>
      </c>
      <c r="CG646" s="32" t="str">
        <f t="shared" si="171"/>
        <v/>
      </c>
      <c r="CH646" s="32">
        <v>641</v>
      </c>
      <c r="CI646" s="32" t="s">
        <v>6</v>
      </c>
      <c r="CJ646" s="32" t="str">
        <f t="shared" si="172"/>
        <v/>
      </c>
      <c r="CK646" s="32" t="str">
        <f t="shared" si="173"/>
        <v/>
      </c>
      <c r="CL646" s="32" t="str">
        <f t="shared" si="174"/>
        <v/>
      </c>
      <c r="CM646" s="32" t="str">
        <f t="shared" si="175"/>
        <v/>
      </c>
      <c r="CN646" s="32" t="str">
        <f t="shared" si="176"/>
        <v/>
      </c>
    </row>
    <row r="647" spans="71:92" x14ac:dyDescent="0.3">
      <c r="BS647" s="32" t="str">
        <f>IF(Kiadasi_kiseroiv!$K$2=BT647,BV647,"")</f>
        <v/>
      </c>
      <c r="BT647" s="34" t="str">
        <f t="shared" si="177"/>
        <v/>
      </c>
      <c r="BU647" s="32" t="str">
        <f t="shared" ref="BU647:BU710" si="184">IF(AND($BU$1=CI647,ISERROR(VLOOKUP(CG647,Kisiv,2,FALSE))=FALSE),CB647,"")</f>
        <v/>
      </c>
      <c r="BV647" s="32" t="str">
        <f t="shared" si="178"/>
        <v/>
      </c>
      <c r="BW647" s="32" t="str">
        <f t="shared" ref="BW647:BW710" si="185">IF(CC647&lt;min,$BW$2,IF(CC647&lt;=max,CG647,""))</f>
        <v/>
      </c>
      <c r="BX647" s="32" t="str">
        <f t="shared" si="179"/>
        <v/>
      </c>
      <c r="BY647" s="32" t="str">
        <f t="shared" si="180"/>
        <v/>
      </c>
      <c r="BZ647" s="32" t="str">
        <f t="shared" si="181"/>
        <v/>
      </c>
      <c r="CA647" s="32" t="str">
        <f t="shared" si="182"/>
        <v/>
      </c>
      <c r="CB647" s="33">
        <f>IF(COUNTIF($CD$7:CD647,CD647)=1,CD647,CD647+COUNTIF($CD$6:CD646,CD647))</f>
        <v>55793</v>
      </c>
      <c r="CC647" s="34">
        <f t="shared" ref="CC647:CC710" si="186">IF(INDEX(Kassza,CH647,1)&lt;&gt;1,INDEX(Kassza,CH647,1),$CD$2)</f>
        <v>55153</v>
      </c>
      <c r="CD647" s="32">
        <f t="shared" si="183"/>
        <v>55153</v>
      </c>
      <c r="CE647" s="32">
        <f t="shared" ref="CE647:CE710" si="187">INDEX(Kassza,CH647,6)</f>
        <v>0</v>
      </c>
      <c r="CF647" s="32">
        <f t="shared" ref="CF647:CF710" si="188">INDEX(Kassza,CH647,8)</f>
        <v>0</v>
      </c>
      <c r="CG647" s="32" t="str">
        <f t="shared" ref="CG647:CG710" si="189">INDEX(Kassza,CH647,7)&amp;INDEX(Kassza,CH647,9)</f>
        <v/>
      </c>
      <c r="CH647" s="32">
        <v>642</v>
      </c>
      <c r="CI647" s="32" t="s">
        <v>6</v>
      </c>
      <c r="CJ647" s="32" t="str">
        <f t="shared" ref="CJ647:CJ710" si="190">IF(INDEX(Kassza,CH647,5)&lt;&gt;0,INDEX(Kassza,CH647,5),"")</f>
        <v/>
      </c>
      <c r="CK647" s="32" t="str">
        <f t="shared" ref="CK647:CK710" si="191">IF(INDEX(Kassza,CH647,10)&lt;&gt;0,INDEX(Kassza,CH647,10),"")</f>
        <v/>
      </c>
      <c r="CL647" s="32" t="str">
        <f t="shared" ref="CL647:CL710" si="192">IF(INDEX(Kassza,CH647,11)&lt;&gt;0,INDEX(Kassza,CH647,11),"")</f>
        <v/>
      </c>
      <c r="CM647" s="32" t="str">
        <f t="shared" ref="CM647:CM710" si="193">IF(INDEX(Kassza,CH647,4)&lt;&gt;0,INDEX(Kassza,CH647,4),"")</f>
        <v/>
      </c>
      <c r="CN647" s="32" t="str">
        <f t="shared" ref="CN647:CN710" si="194">IF(INDEX(Kassza,CH647,3)&lt;&gt;0,INDEX(Kassza,CH647,3),"")</f>
        <v/>
      </c>
    </row>
    <row r="648" spans="71:92" x14ac:dyDescent="0.3">
      <c r="BS648" s="32" t="str">
        <f>IF(Kiadasi_kiseroiv!$K$2=BT648,BV648,"")</f>
        <v/>
      </c>
      <c r="BT648" s="34" t="str">
        <f t="shared" ref="BT648:BT711" si="195">IF(AND($BT$4=CI648,BU648&lt;&gt;""),CC648,"")</f>
        <v/>
      </c>
      <c r="BU648" s="32" t="str">
        <f t="shared" si="184"/>
        <v/>
      </c>
      <c r="BV648" s="32" t="str">
        <f t="shared" ref="BV648:BV711" si="196">IF(BU648&lt;&gt;"",RANK(BU648,$BU$7:$BU$33000,1),"")</f>
        <v/>
      </c>
      <c r="BW648" s="32" t="str">
        <f t="shared" si="185"/>
        <v/>
      </c>
      <c r="BX648" s="32" t="str">
        <f t="shared" ref="BX648:BX711" si="197">IF(AND(OR($BX$1=0,$BX$1=CG648),OR($BX$2=0,IF(ISERROR(SEARCH($BX$2,CJ648&amp;CK648&amp;CL648,1)),FALSE,TRUE))),CB648,"")</f>
        <v/>
      </c>
      <c r="BY648" s="32" t="str">
        <f t="shared" ref="BY648:BY711" si="198">IF(AND(BX648&lt;&gt;"",CC648&lt;&gt;$CD$2),RANK(BX648,$BX$7:$BX$33000,1),"")</f>
        <v/>
      </c>
      <c r="BZ648" s="32" t="str">
        <f t="shared" ref="BZ648:BZ711" si="199">IF(AND(CC648&lt;$BZ$2,CI648=$BZ$4),$BZ$5,IF(AND(CC648&lt;=$BZ$3,CI648=$BZ$4),CB648,""))</f>
        <v/>
      </c>
      <c r="CA648" s="32" t="str">
        <f t="shared" ref="CA648:CA711" si="200">IF(AND(BZ648&lt;&gt;"",BZ648&lt;&gt;$BZ$5),RANK(BZ648,$BZ$7:$BZ$33000,1),"")</f>
        <v/>
      </c>
      <c r="CB648" s="33">
        <f>IF(COUNTIF($CD$7:CD648,CD648)=1,CD648,CD648+COUNTIF($CD$6:CD647,CD648))</f>
        <v>55794</v>
      </c>
      <c r="CC648" s="34">
        <f t="shared" si="186"/>
        <v>55153</v>
      </c>
      <c r="CD648" s="32">
        <f t="shared" ref="CD648:CD711" si="201">IF(CC648&lt;&gt;$CD$2,RANK(CC648,$CC$7:$CC$33000,1),$CD$2)</f>
        <v>55153</v>
      </c>
      <c r="CE648" s="32">
        <f t="shared" si="187"/>
        <v>0</v>
      </c>
      <c r="CF648" s="32">
        <f t="shared" si="188"/>
        <v>0</v>
      </c>
      <c r="CG648" s="32" t="str">
        <f t="shared" si="189"/>
        <v/>
      </c>
      <c r="CH648" s="32">
        <v>643</v>
      </c>
      <c r="CI648" s="32" t="s">
        <v>6</v>
      </c>
      <c r="CJ648" s="32" t="str">
        <f t="shared" si="190"/>
        <v/>
      </c>
      <c r="CK648" s="32" t="str">
        <f t="shared" si="191"/>
        <v/>
      </c>
      <c r="CL648" s="32" t="str">
        <f t="shared" si="192"/>
        <v/>
      </c>
      <c r="CM648" s="32" t="str">
        <f t="shared" si="193"/>
        <v/>
      </c>
      <c r="CN648" s="32" t="str">
        <f t="shared" si="194"/>
        <v/>
      </c>
    </row>
    <row r="649" spans="71:92" x14ac:dyDescent="0.3">
      <c r="BS649" s="32" t="str">
        <f>IF(Kiadasi_kiseroiv!$K$2=BT649,BV649,"")</f>
        <v/>
      </c>
      <c r="BT649" s="34" t="str">
        <f t="shared" si="195"/>
        <v/>
      </c>
      <c r="BU649" s="32" t="str">
        <f t="shared" si="184"/>
        <v/>
      </c>
      <c r="BV649" s="32" t="str">
        <f t="shared" si="196"/>
        <v/>
      </c>
      <c r="BW649" s="32" t="str">
        <f t="shared" si="185"/>
        <v/>
      </c>
      <c r="BX649" s="32" t="str">
        <f t="shared" si="197"/>
        <v/>
      </c>
      <c r="BY649" s="32" t="str">
        <f t="shared" si="198"/>
        <v/>
      </c>
      <c r="BZ649" s="32" t="str">
        <f t="shared" si="199"/>
        <v/>
      </c>
      <c r="CA649" s="32" t="str">
        <f t="shared" si="200"/>
        <v/>
      </c>
      <c r="CB649" s="33">
        <f>IF(COUNTIF($CD$7:CD649,CD649)=1,CD649,CD649+COUNTIF($CD$6:CD648,CD649))</f>
        <v>55795</v>
      </c>
      <c r="CC649" s="34">
        <f t="shared" si="186"/>
        <v>55153</v>
      </c>
      <c r="CD649" s="32">
        <f t="shared" si="201"/>
        <v>55153</v>
      </c>
      <c r="CE649" s="32">
        <f t="shared" si="187"/>
        <v>0</v>
      </c>
      <c r="CF649" s="32">
        <f t="shared" si="188"/>
        <v>0</v>
      </c>
      <c r="CG649" s="32" t="str">
        <f t="shared" si="189"/>
        <v/>
      </c>
      <c r="CH649" s="32">
        <v>644</v>
      </c>
      <c r="CI649" s="32" t="s">
        <v>6</v>
      </c>
      <c r="CJ649" s="32" t="str">
        <f t="shared" si="190"/>
        <v/>
      </c>
      <c r="CK649" s="32" t="str">
        <f t="shared" si="191"/>
        <v/>
      </c>
      <c r="CL649" s="32" t="str">
        <f t="shared" si="192"/>
        <v/>
      </c>
      <c r="CM649" s="32" t="str">
        <f t="shared" si="193"/>
        <v/>
      </c>
      <c r="CN649" s="32" t="str">
        <f t="shared" si="194"/>
        <v/>
      </c>
    </row>
    <row r="650" spans="71:92" x14ac:dyDescent="0.3">
      <c r="BS650" s="32" t="str">
        <f>IF(Kiadasi_kiseroiv!$K$2=BT650,BV650,"")</f>
        <v/>
      </c>
      <c r="BT650" s="34" t="str">
        <f t="shared" si="195"/>
        <v/>
      </c>
      <c r="BU650" s="32" t="str">
        <f t="shared" si="184"/>
        <v/>
      </c>
      <c r="BV650" s="32" t="str">
        <f t="shared" si="196"/>
        <v/>
      </c>
      <c r="BW650" s="32" t="str">
        <f t="shared" si="185"/>
        <v/>
      </c>
      <c r="BX650" s="32" t="str">
        <f t="shared" si="197"/>
        <v/>
      </c>
      <c r="BY650" s="32" t="str">
        <f t="shared" si="198"/>
        <v/>
      </c>
      <c r="BZ650" s="32" t="str">
        <f t="shared" si="199"/>
        <v/>
      </c>
      <c r="CA650" s="32" t="str">
        <f t="shared" si="200"/>
        <v/>
      </c>
      <c r="CB650" s="33">
        <f>IF(COUNTIF($CD$7:CD650,CD650)=1,CD650,CD650+COUNTIF($CD$6:CD649,CD650))</f>
        <v>55796</v>
      </c>
      <c r="CC650" s="34">
        <f t="shared" si="186"/>
        <v>55153</v>
      </c>
      <c r="CD650" s="32">
        <f t="shared" si="201"/>
        <v>55153</v>
      </c>
      <c r="CE650" s="32">
        <f t="shared" si="187"/>
        <v>0</v>
      </c>
      <c r="CF650" s="32">
        <f t="shared" si="188"/>
        <v>0</v>
      </c>
      <c r="CG650" s="32" t="str">
        <f t="shared" si="189"/>
        <v/>
      </c>
      <c r="CH650" s="32">
        <v>645</v>
      </c>
      <c r="CI650" s="32" t="s">
        <v>6</v>
      </c>
      <c r="CJ650" s="32" t="str">
        <f t="shared" si="190"/>
        <v/>
      </c>
      <c r="CK650" s="32" t="str">
        <f t="shared" si="191"/>
        <v/>
      </c>
      <c r="CL650" s="32" t="str">
        <f t="shared" si="192"/>
        <v/>
      </c>
      <c r="CM650" s="32" t="str">
        <f t="shared" si="193"/>
        <v/>
      </c>
      <c r="CN650" s="32" t="str">
        <f t="shared" si="194"/>
        <v/>
      </c>
    </row>
    <row r="651" spans="71:92" x14ac:dyDescent="0.3">
      <c r="BS651" s="32" t="str">
        <f>IF(Kiadasi_kiseroiv!$K$2=BT651,BV651,"")</f>
        <v/>
      </c>
      <c r="BT651" s="34" t="str">
        <f t="shared" si="195"/>
        <v/>
      </c>
      <c r="BU651" s="32" t="str">
        <f t="shared" si="184"/>
        <v/>
      </c>
      <c r="BV651" s="32" t="str">
        <f t="shared" si="196"/>
        <v/>
      </c>
      <c r="BW651" s="32" t="str">
        <f t="shared" si="185"/>
        <v/>
      </c>
      <c r="BX651" s="32" t="str">
        <f t="shared" si="197"/>
        <v/>
      </c>
      <c r="BY651" s="32" t="str">
        <f t="shared" si="198"/>
        <v/>
      </c>
      <c r="BZ651" s="32" t="str">
        <f t="shared" si="199"/>
        <v/>
      </c>
      <c r="CA651" s="32" t="str">
        <f t="shared" si="200"/>
        <v/>
      </c>
      <c r="CB651" s="33">
        <f>IF(COUNTIF($CD$7:CD651,CD651)=1,CD651,CD651+COUNTIF($CD$6:CD650,CD651))</f>
        <v>55797</v>
      </c>
      <c r="CC651" s="34">
        <f t="shared" si="186"/>
        <v>55153</v>
      </c>
      <c r="CD651" s="32">
        <f t="shared" si="201"/>
        <v>55153</v>
      </c>
      <c r="CE651" s="32">
        <f t="shared" si="187"/>
        <v>0</v>
      </c>
      <c r="CF651" s="32">
        <f t="shared" si="188"/>
        <v>0</v>
      </c>
      <c r="CG651" s="32" t="str">
        <f t="shared" si="189"/>
        <v/>
      </c>
      <c r="CH651" s="32">
        <v>646</v>
      </c>
      <c r="CI651" s="32" t="s">
        <v>6</v>
      </c>
      <c r="CJ651" s="32" t="str">
        <f t="shared" si="190"/>
        <v/>
      </c>
      <c r="CK651" s="32" t="str">
        <f t="shared" si="191"/>
        <v/>
      </c>
      <c r="CL651" s="32" t="str">
        <f t="shared" si="192"/>
        <v/>
      </c>
      <c r="CM651" s="32" t="str">
        <f t="shared" si="193"/>
        <v/>
      </c>
      <c r="CN651" s="32" t="str">
        <f t="shared" si="194"/>
        <v/>
      </c>
    </row>
    <row r="652" spans="71:92" x14ac:dyDescent="0.3">
      <c r="BS652" s="32" t="str">
        <f>IF(Kiadasi_kiseroiv!$K$2=BT652,BV652,"")</f>
        <v/>
      </c>
      <c r="BT652" s="34" t="str">
        <f t="shared" si="195"/>
        <v/>
      </c>
      <c r="BU652" s="32" t="str">
        <f t="shared" si="184"/>
        <v/>
      </c>
      <c r="BV652" s="32" t="str">
        <f t="shared" si="196"/>
        <v/>
      </c>
      <c r="BW652" s="32" t="str">
        <f t="shared" si="185"/>
        <v/>
      </c>
      <c r="BX652" s="32" t="str">
        <f t="shared" si="197"/>
        <v/>
      </c>
      <c r="BY652" s="32" t="str">
        <f t="shared" si="198"/>
        <v/>
      </c>
      <c r="BZ652" s="32" t="str">
        <f t="shared" si="199"/>
        <v/>
      </c>
      <c r="CA652" s="32" t="str">
        <f t="shared" si="200"/>
        <v/>
      </c>
      <c r="CB652" s="33">
        <f>IF(COUNTIF($CD$7:CD652,CD652)=1,CD652,CD652+COUNTIF($CD$6:CD651,CD652))</f>
        <v>55798</v>
      </c>
      <c r="CC652" s="34">
        <f t="shared" si="186"/>
        <v>55153</v>
      </c>
      <c r="CD652" s="32">
        <f t="shared" si="201"/>
        <v>55153</v>
      </c>
      <c r="CE652" s="32">
        <f t="shared" si="187"/>
        <v>0</v>
      </c>
      <c r="CF652" s="32">
        <f t="shared" si="188"/>
        <v>0</v>
      </c>
      <c r="CG652" s="32" t="str">
        <f t="shared" si="189"/>
        <v/>
      </c>
      <c r="CH652" s="32">
        <v>647</v>
      </c>
      <c r="CI652" s="32" t="s">
        <v>6</v>
      </c>
      <c r="CJ652" s="32" t="str">
        <f t="shared" si="190"/>
        <v/>
      </c>
      <c r="CK652" s="32" t="str">
        <f t="shared" si="191"/>
        <v/>
      </c>
      <c r="CL652" s="32" t="str">
        <f t="shared" si="192"/>
        <v/>
      </c>
      <c r="CM652" s="32" t="str">
        <f t="shared" si="193"/>
        <v/>
      </c>
      <c r="CN652" s="32" t="str">
        <f t="shared" si="194"/>
        <v/>
      </c>
    </row>
    <row r="653" spans="71:92" x14ac:dyDescent="0.3">
      <c r="BS653" s="32" t="str">
        <f>IF(Kiadasi_kiseroiv!$K$2=BT653,BV653,"")</f>
        <v/>
      </c>
      <c r="BT653" s="34" t="str">
        <f t="shared" si="195"/>
        <v/>
      </c>
      <c r="BU653" s="32" t="str">
        <f t="shared" si="184"/>
        <v/>
      </c>
      <c r="BV653" s="32" t="str">
        <f t="shared" si="196"/>
        <v/>
      </c>
      <c r="BW653" s="32" t="str">
        <f t="shared" si="185"/>
        <v/>
      </c>
      <c r="BX653" s="32" t="str">
        <f t="shared" si="197"/>
        <v/>
      </c>
      <c r="BY653" s="32" t="str">
        <f t="shared" si="198"/>
        <v/>
      </c>
      <c r="BZ653" s="32" t="str">
        <f t="shared" si="199"/>
        <v/>
      </c>
      <c r="CA653" s="32" t="str">
        <f t="shared" si="200"/>
        <v/>
      </c>
      <c r="CB653" s="33">
        <f>IF(COUNTIF($CD$7:CD653,CD653)=1,CD653,CD653+COUNTIF($CD$6:CD652,CD653))</f>
        <v>55799</v>
      </c>
      <c r="CC653" s="34">
        <f t="shared" si="186"/>
        <v>55153</v>
      </c>
      <c r="CD653" s="32">
        <f t="shared" si="201"/>
        <v>55153</v>
      </c>
      <c r="CE653" s="32">
        <f t="shared" si="187"/>
        <v>0</v>
      </c>
      <c r="CF653" s="32">
        <f t="shared" si="188"/>
        <v>0</v>
      </c>
      <c r="CG653" s="32" t="str">
        <f t="shared" si="189"/>
        <v/>
      </c>
      <c r="CH653" s="32">
        <v>648</v>
      </c>
      <c r="CI653" s="32" t="s">
        <v>6</v>
      </c>
      <c r="CJ653" s="32" t="str">
        <f t="shared" si="190"/>
        <v/>
      </c>
      <c r="CK653" s="32" t="str">
        <f t="shared" si="191"/>
        <v/>
      </c>
      <c r="CL653" s="32" t="str">
        <f t="shared" si="192"/>
        <v/>
      </c>
      <c r="CM653" s="32" t="str">
        <f t="shared" si="193"/>
        <v/>
      </c>
      <c r="CN653" s="32" t="str">
        <f t="shared" si="194"/>
        <v/>
      </c>
    </row>
    <row r="654" spans="71:92" x14ac:dyDescent="0.3">
      <c r="BS654" s="32" t="str">
        <f>IF(Kiadasi_kiseroiv!$K$2=BT654,BV654,"")</f>
        <v/>
      </c>
      <c r="BT654" s="34" t="str">
        <f t="shared" si="195"/>
        <v/>
      </c>
      <c r="BU654" s="32" t="str">
        <f t="shared" si="184"/>
        <v/>
      </c>
      <c r="BV654" s="32" t="str">
        <f t="shared" si="196"/>
        <v/>
      </c>
      <c r="BW654" s="32" t="str">
        <f t="shared" si="185"/>
        <v/>
      </c>
      <c r="BX654" s="32" t="str">
        <f t="shared" si="197"/>
        <v/>
      </c>
      <c r="BY654" s="32" t="str">
        <f t="shared" si="198"/>
        <v/>
      </c>
      <c r="BZ654" s="32" t="str">
        <f t="shared" si="199"/>
        <v/>
      </c>
      <c r="CA654" s="32" t="str">
        <f t="shared" si="200"/>
        <v/>
      </c>
      <c r="CB654" s="33">
        <f>IF(COUNTIF($CD$7:CD654,CD654)=1,CD654,CD654+COUNTIF($CD$6:CD653,CD654))</f>
        <v>55800</v>
      </c>
      <c r="CC654" s="34">
        <f t="shared" si="186"/>
        <v>55153</v>
      </c>
      <c r="CD654" s="32">
        <f t="shared" si="201"/>
        <v>55153</v>
      </c>
      <c r="CE654" s="32">
        <f t="shared" si="187"/>
        <v>0</v>
      </c>
      <c r="CF654" s="32">
        <f t="shared" si="188"/>
        <v>0</v>
      </c>
      <c r="CG654" s="32" t="str">
        <f t="shared" si="189"/>
        <v/>
      </c>
      <c r="CH654" s="32">
        <v>649</v>
      </c>
      <c r="CI654" s="32" t="s">
        <v>6</v>
      </c>
      <c r="CJ654" s="32" t="str">
        <f t="shared" si="190"/>
        <v/>
      </c>
      <c r="CK654" s="32" t="str">
        <f t="shared" si="191"/>
        <v/>
      </c>
      <c r="CL654" s="32" t="str">
        <f t="shared" si="192"/>
        <v/>
      </c>
      <c r="CM654" s="32" t="str">
        <f t="shared" si="193"/>
        <v/>
      </c>
      <c r="CN654" s="32" t="str">
        <f t="shared" si="194"/>
        <v/>
      </c>
    </row>
    <row r="655" spans="71:92" x14ac:dyDescent="0.3">
      <c r="BS655" s="32" t="str">
        <f>IF(Kiadasi_kiseroiv!$K$2=BT655,BV655,"")</f>
        <v/>
      </c>
      <c r="BT655" s="34" t="str">
        <f t="shared" si="195"/>
        <v/>
      </c>
      <c r="BU655" s="32" t="str">
        <f t="shared" si="184"/>
        <v/>
      </c>
      <c r="BV655" s="32" t="str">
        <f t="shared" si="196"/>
        <v/>
      </c>
      <c r="BW655" s="32" t="str">
        <f t="shared" si="185"/>
        <v/>
      </c>
      <c r="BX655" s="32" t="str">
        <f t="shared" si="197"/>
        <v/>
      </c>
      <c r="BY655" s="32" t="str">
        <f t="shared" si="198"/>
        <v/>
      </c>
      <c r="BZ655" s="32" t="str">
        <f t="shared" si="199"/>
        <v/>
      </c>
      <c r="CA655" s="32" t="str">
        <f t="shared" si="200"/>
        <v/>
      </c>
      <c r="CB655" s="33">
        <f>IF(COUNTIF($CD$7:CD655,CD655)=1,CD655,CD655+COUNTIF($CD$6:CD654,CD655))</f>
        <v>55801</v>
      </c>
      <c r="CC655" s="34">
        <f t="shared" si="186"/>
        <v>55153</v>
      </c>
      <c r="CD655" s="32">
        <f t="shared" si="201"/>
        <v>55153</v>
      </c>
      <c r="CE655" s="32">
        <f t="shared" si="187"/>
        <v>0</v>
      </c>
      <c r="CF655" s="32">
        <f t="shared" si="188"/>
        <v>0</v>
      </c>
      <c r="CG655" s="32" t="str">
        <f t="shared" si="189"/>
        <v/>
      </c>
      <c r="CH655" s="32">
        <v>650</v>
      </c>
      <c r="CI655" s="32" t="s">
        <v>6</v>
      </c>
      <c r="CJ655" s="32" t="str">
        <f t="shared" si="190"/>
        <v/>
      </c>
      <c r="CK655" s="32" t="str">
        <f t="shared" si="191"/>
        <v/>
      </c>
      <c r="CL655" s="32" t="str">
        <f t="shared" si="192"/>
        <v/>
      </c>
      <c r="CM655" s="32" t="str">
        <f t="shared" si="193"/>
        <v/>
      </c>
      <c r="CN655" s="32" t="str">
        <f t="shared" si="194"/>
        <v/>
      </c>
    </row>
    <row r="656" spans="71:92" x14ac:dyDescent="0.3">
      <c r="BS656" s="32" t="str">
        <f>IF(Kiadasi_kiseroiv!$K$2=BT656,BV656,"")</f>
        <v/>
      </c>
      <c r="BT656" s="34" t="str">
        <f t="shared" si="195"/>
        <v/>
      </c>
      <c r="BU656" s="32" t="str">
        <f t="shared" si="184"/>
        <v/>
      </c>
      <c r="BV656" s="32" t="str">
        <f t="shared" si="196"/>
        <v/>
      </c>
      <c r="BW656" s="32" t="str">
        <f t="shared" si="185"/>
        <v/>
      </c>
      <c r="BX656" s="32" t="str">
        <f t="shared" si="197"/>
        <v/>
      </c>
      <c r="BY656" s="32" t="str">
        <f t="shared" si="198"/>
        <v/>
      </c>
      <c r="BZ656" s="32" t="str">
        <f t="shared" si="199"/>
        <v/>
      </c>
      <c r="CA656" s="32" t="str">
        <f t="shared" si="200"/>
        <v/>
      </c>
      <c r="CB656" s="33">
        <f>IF(COUNTIF($CD$7:CD656,CD656)=1,CD656,CD656+COUNTIF($CD$6:CD655,CD656))</f>
        <v>55802</v>
      </c>
      <c r="CC656" s="34">
        <f t="shared" si="186"/>
        <v>55153</v>
      </c>
      <c r="CD656" s="32">
        <f t="shared" si="201"/>
        <v>55153</v>
      </c>
      <c r="CE656" s="32">
        <f t="shared" si="187"/>
        <v>0</v>
      </c>
      <c r="CF656" s="32">
        <f t="shared" si="188"/>
        <v>0</v>
      </c>
      <c r="CG656" s="32" t="str">
        <f t="shared" si="189"/>
        <v/>
      </c>
      <c r="CH656" s="32">
        <v>651</v>
      </c>
      <c r="CI656" s="32" t="s">
        <v>6</v>
      </c>
      <c r="CJ656" s="32" t="str">
        <f t="shared" si="190"/>
        <v/>
      </c>
      <c r="CK656" s="32" t="str">
        <f t="shared" si="191"/>
        <v/>
      </c>
      <c r="CL656" s="32" t="str">
        <f t="shared" si="192"/>
        <v/>
      </c>
      <c r="CM656" s="32" t="str">
        <f t="shared" si="193"/>
        <v/>
      </c>
      <c r="CN656" s="32" t="str">
        <f t="shared" si="194"/>
        <v/>
      </c>
    </row>
    <row r="657" spans="71:92" x14ac:dyDescent="0.3">
      <c r="BS657" s="32" t="str">
        <f>IF(Kiadasi_kiseroiv!$K$2=BT657,BV657,"")</f>
        <v/>
      </c>
      <c r="BT657" s="34" t="str">
        <f t="shared" si="195"/>
        <v/>
      </c>
      <c r="BU657" s="32" t="str">
        <f t="shared" si="184"/>
        <v/>
      </c>
      <c r="BV657" s="32" t="str">
        <f t="shared" si="196"/>
        <v/>
      </c>
      <c r="BW657" s="32" t="str">
        <f t="shared" si="185"/>
        <v/>
      </c>
      <c r="BX657" s="32" t="str">
        <f t="shared" si="197"/>
        <v/>
      </c>
      <c r="BY657" s="32" t="str">
        <f t="shared" si="198"/>
        <v/>
      </c>
      <c r="BZ657" s="32" t="str">
        <f t="shared" si="199"/>
        <v/>
      </c>
      <c r="CA657" s="32" t="str">
        <f t="shared" si="200"/>
        <v/>
      </c>
      <c r="CB657" s="33">
        <f>IF(COUNTIF($CD$7:CD657,CD657)=1,CD657,CD657+COUNTIF($CD$6:CD656,CD657))</f>
        <v>55803</v>
      </c>
      <c r="CC657" s="34">
        <f t="shared" si="186"/>
        <v>55153</v>
      </c>
      <c r="CD657" s="32">
        <f t="shared" si="201"/>
        <v>55153</v>
      </c>
      <c r="CE657" s="32">
        <f t="shared" si="187"/>
        <v>0</v>
      </c>
      <c r="CF657" s="32">
        <f t="shared" si="188"/>
        <v>0</v>
      </c>
      <c r="CG657" s="32" t="str">
        <f t="shared" si="189"/>
        <v/>
      </c>
      <c r="CH657" s="32">
        <v>652</v>
      </c>
      <c r="CI657" s="32" t="s">
        <v>6</v>
      </c>
      <c r="CJ657" s="32" t="str">
        <f t="shared" si="190"/>
        <v/>
      </c>
      <c r="CK657" s="32" t="str">
        <f t="shared" si="191"/>
        <v/>
      </c>
      <c r="CL657" s="32" t="str">
        <f t="shared" si="192"/>
        <v/>
      </c>
      <c r="CM657" s="32" t="str">
        <f t="shared" si="193"/>
        <v/>
      </c>
      <c r="CN657" s="32" t="str">
        <f t="shared" si="194"/>
        <v/>
      </c>
    </row>
    <row r="658" spans="71:92" x14ac:dyDescent="0.3">
      <c r="BS658" s="32" t="str">
        <f>IF(Kiadasi_kiseroiv!$K$2=BT658,BV658,"")</f>
        <v/>
      </c>
      <c r="BT658" s="34" t="str">
        <f t="shared" si="195"/>
        <v/>
      </c>
      <c r="BU658" s="32" t="str">
        <f t="shared" si="184"/>
        <v/>
      </c>
      <c r="BV658" s="32" t="str">
        <f t="shared" si="196"/>
        <v/>
      </c>
      <c r="BW658" s="32" t="str">
        <f t="shared" si="185"/>
        <v/>
      </c>
      <c r="BX658" s="32" t="str">
        <f t="shared" si="197"/>
        <v/>
      </c>
      <c r="BY658" s="32" t="str">
        <f t="shared" si="198"/>
        <v/>
      </c>
      <c r="BZ658" s="32" t="str">
        <f t="shared" si="199"/>
        <v/>
      </c>
      <c r="CA658" s="32" t="str">
        <f t="shared" si="200"/>
        <v/>
      </c>
      <c r="CB658" s="33">
        <f>IF(COUNTIF($CD$7:CD658,CD658)=1,CD658,CD658+COUNTIF($CD$6:CD657,CD658))</f>
        <v>55804</v>
      </c>
      <c r="CC658" s="34">
        <f t="shared" si="186"/>
        <v>55153</v>
      </c>
      <c r="CD658" s="32">
        <f t="shared" si="201"/>
        <v>55153</v>
      </c>
      <c r="CE658" s="32">
        <f t="shared" si="187"/>
        <v>0</v>
      </c>
      <c r="CF658" s="32">
        <f t="shared" si="188"/>
        <v>0</v>
      </c>
      <c r="CG658" s="32" t="str">
        <f t="shared" si="189"/>
        <v/>
      </c>
      <c r="CH658" s="32">
        <v>653</v>
      </c>
      <c r="CI658" s="32" t="s">
        <v>6</v>
      </c>
      <c r="CJ658" s="32" t="str">
        <f t="shared" si="190"/>
        <v/>
      </c>
      <c r="CK658" s="32" t="str">
        <f t="shared" si="191"/>
        <v/>
      </c>
      <c r="CL658" s="32" t="str">
        <f t="shared" si="192"/>
        <v/>
      </c>
      <c r="CM658" s="32" t="str">
        <f t="shared" si="193"/>
        <v/>
      </c>
      <c r="CN658" s="32" t="str">
        <f t="shared" si="194"/>
        <v/>
      </c>
    </row>
    <row r="659" spans="71:92" x14ac:dyDescent="0.3">
      <c r="BS659" s="32" t="str">
        <f>IF(Kiadasi_kiseroiv!$K$2=BT659,BV659,"")</f>
        <v/>
      </c>
      <c r="BT659" s="34" t="str">
        <f t="shared" si="195"/>
        <v/>
      </c>
      <c r="BU659" s="32" t="str">
        <f t="shared" si="184"/>
        <v/>
      </c>
      <c r="BV659" s="32" t="str">
        <f t="shared" si="196"/>
        <v/>
      </c>
      <c r="BW659" s="32" t="str">
        <f t="shared" si="185"/>
        <v/>
      </c>
      <c r="BX659" s="32" t="str">
        <f t="shared" si="197"/>
        <v/>
      </c>
      <c r="BY659" s="32" t="str">
        <f t="shared" si="198"/>
        <v/>
      </c>
      <c r="BZ659" s="32" t="str">
        <f t="shared" si="199"/>
        <v/>
      </c>
      <c r="CA659" s="32" t="str">
        <f t="shared" si="200"/>
        <v/>
      </c>
      <c r="CB659" s="33">
        <f>IF(COUNTIF($CD$7:CD659,CD659)=1,CD659,CD659+COUNTIF($CD$6:CD658,CD659))</f>
        <v>55805</v>
      </c>
      <c r="CC659" s="34">
        <f t="shared" si="186"/>
        <v>55153</v>
      </c>
      <c r="CD659" s="32">
        <f t="shared" si="201"/>
        <v>55153</v>
      </c>
      <c r="CE659" s="32">
        <f t="shared" si="187"/>
        <v>0</v>
      </c>
      <c r="CF659" s="32">
        <f t="shared" si="188"/>
        <v>0</v>
      </c>
      <c r="CG659" s="32" t="str">
        <f t="shared" si="189"/>
        <v/>
      </c>
      <c r="CH659" s="32">
        <v>654</v>
      </c>
      <c r="CI659" s="32" t="s">
        <v>6</v>
      </c>
      <c r="CJ659" s="32" t="str">
        <f t="shared" si="190"/>
        <v/>
      </c>
      <c r="CK659" s="32" t="str">
        <f t="shared" si="191"/>
        <v/>
      </c>
      <c r="CL659" s="32" t="str">
        <f t="shared" si="192"/>
        <v/>
      </c>
      <c r="CM659" s="32" t="str">
        <f t="shared" si="193"/>
        <v/>
      </c>
      <c r="CN659" s="32" t="str">
        <f t="shared" si="194"/>
        <v/>
      </c>
    </row>
    <row r="660" spans="71:92" x14ac:dyDescent="0.3">
      <c r="BS660" s="32" t="str">
        <f>IF(Kiadasi_kiseroiv!$K$2=BT660,BV660,"")</f>
        <v/>
      </c>
      <c r="BT660" s="34" t="str">
        <f t="shared" si="195"/>
        <v/>
      </c>
      <c r="BU660" s="32" t="str">
        <f t="shared" si="184"/>
        <v/>
      </c>
      <c r="BV660" s="32" t="str">
        <f t="shared" si="196"/>
        <v/>
      </c>
      <c r="BW660" s="32" t="str">
        <f t="shared" si="185"/>
        <v/>
      </c>
      <c r="BX660" s="32" t="str">
        <f t="shared" si="197"/>
        <v/>
      </c>
      <c r="BY660" s="32" t="str">
        <f t="shared" si="198"/>
        <v/>
      </c>
      <c r="BZ660" s="32" t="str">
        <f t="shared" si="199"/>
        <v/>
      </c>
      <c r="CA660" s="32" t="str">
        <f t="shared" si="200"/>
        <v/>
      </c>
      <c r="CB660" s="33">
        <f>IF(COUNTIF($CD$7:CD660,CD660)=1,CD660,CD660+COUNTIF($CD$6:CD659,CD660))</f>
        <v>55806</v>
      </c>
      <c r="CC660" s="34">
        <f t="shared" si="186"/>
        <v>55153</v>
      </c>
      <c r="CD660" s="32">
        <f t="shared" si="201"/>
        <v>55153</v>
      </c>
      <c r="CE660" s="32">
        <f t="shared" si="187"/>
        <v>0</v>
      </c>
      <c r="CF660" s="32">
        <f t="shared" si="188"/>
        <v>0</v>
      </c>
      <c r="CG660" s="32" t="str">
        <f t="shared" si="189"/>
        <v/>
      </c>
      <c r="CH660" s="32">
        <v>655</v>
      </c>
      <c r="CI660" s="32" t="s">
        <v>6</v>
      </c>
      <c r="CJ660" s="32" t="str">
        <f t="shared" si="190"/>
        <v/>
      </c>
      <c r="CK660" s="32" t="str">
        <f t="shared" si="191"/>
        <v/>
      </c>
      <c r="CL660" s="32" t="str">
        <f t="shared" si="192"/>
        <v/>
      </c>
      <c r="CM660" s="32" t="str">
        <f t="shared" si="193"/>
        <v/>
      </c>
      <c r="CN660" s="32" t="str">
        <f t="shared" si="194"/>
        <v/>
      </c>
    </row>
    <row r="661" spans="71:92" x14ac:dyDescent="0.3">
      <c r="BS661" s="32" t="str">
        <f>IF(Kiadasi_kiseroiv!$K$2=BT661,BV661,"")</f>
        <v/>
      </c>
      <c r="BT661" s="34" t="str">
        <f t="shared" si="195"/>
        <v/>
      </c>
      <c r="BU661" s="32" t="str">
        <f t="shared" si="184"/>
        <v/>
      </c>
      <c r="BV661" s="32" t="str">
        <f t="shared" si="196"/>
        <v/>
      </c>
      <c r="BW661" s="32" t="str">
        <f t="shared" si="185"/>
        <v/>
      </c>
      <c r="BX661" s="32" t="str">
        <f t="shared" si="197"/>
        <v/>
      </c>
      <c r="BY661" s="32" t="str">
        <f t="shared" si="198"/>
        <v/>
      </c>
      <c r="BZ661" s="32" t="str">
        <f t="shared" si="199"/>
        <v/>
      </c>
      <c r="CA661" s="32" t="str">
        <f t="shared" si="200"/>
        <v/>
      </c>
      <c r="CB661" s="33">
        <f>IF(COUNTIF($CD$7:CD661,CD661)=1,CD661,CD661+COUNTIF($CD$6:CD660,CD661))</f>
        <v>55807</v>
      </c>
      <c r="CC661" s="34">
        <f t="shared" si="186"/>
        <v>55153</v>
      </c>
      <c r="CD661" s="32">
        <f t="shared" si="201"/>
        <v>55153</v>
      </c>
      <c r="CE661" s="32">
        <f t="shared" si="187"/>
        <v>0</v>
      </c>
      <c r="CF661" s="32">
        <f t="shared" si="188"/>
        <v>0</v>
      </c>
      <c r="CG661" s="32" t="str">
        <f t="shared" si="189"/>
        <v/>
      </c>
      <c r="CH661" s="32">
        <v>656</v>
      </c>
      <c r="CI661" s="32" t="s">
        <v>6</v>
      </c>
      <c r="CJ661" s="32" t="str">
        <f t="shared" si="190"/>
        <v/>
      </c>
      <c r="CK661" s="32" t="str">
        <f t="shared" si="191"/>
        <v/>
      </c>
      <c r="CL661" s="32" t="str">
        <f t="shared" si="192"/>
        <v/>
      </c>
      <c r="CM661" s="32" t="str">
        <f t="shared" si="193"/>
        <v/>
      </c>
      <c r="CN661" s="32" t="str">
        <f t="shared" si="194"/>
        <v/>
      </c>
    </row>
    <row r="662" spans="71:92" x14ac:dyDescent="0.3">
      <c r="BS662" s="32" t="str">
        <f>IF(Kiadasi_kiseroiv!$K$2=BT662,BV662,"")</f>
        <v/>
      </c>
      <c r="BT662" s="34" t="str">
        <f t="shared" si="195"/>
        <v/>
      </c>
      <c r="BU662" s="32" t="str">
        <f t="shared" si="184"/>
        <v/>
      </c>
      <c r="BV662" s="32" t="str">
        <f t="shared" si="196"/>
        <v/>
      </c>
      <c r="BW662" s="32" t="str">
        <f t="shared" si="185"/>
        <v/>
      </c>
      <c r="BX662" s="32" t="str">
        <f t="shared" si="197"/>
        <v/>
      </c>
      <c r="BY662" s="32" t="str">
        <f t="shared" si="198"/>
        <v/>
      </c>
      <c r="BZ662" s="32" t="str">
        <f t="shared" si="199"/>
        <v/>
      </c>
      <c r="CA662" s="32" t="str">
        <f t="shared" si="200"/>
        <v/>
      </c>
      <c r="CB662" s="33">
        <f>IF(COUNTIF($CD$7:CD662,CD662)=1,CD662,CD662+COUNTIF($CD$6:CD661,CD662))</f>
        <v>55808</v>
      </c>
      <c r="CC662" s="34">
        <f t="shared" si="186"/>
        <v>55153</v>
      </c>
      <c r="CD662" s="32">
        <f t="shared" si="201"/>
        <v>55153</v>
      </c>
      <c r="CE662" s="32">
        <f t="shared" si="187"/>
        <v>0</v>
      </c>
      <c r="CF662" s="32">
        <f t="shared" si="188"/>
        <v>0</v>
      </c>
      <c r="CG662" s="32" t="str">
        <f t="shared" si="189"/>
        <v/>
      </c>
      <c r="CH662" s="32">
        <v>657</v>
      </c>
      <c r="CI662" s="32" t="s">
        <v>6</v>
      </c>
      <c r="CJ662" s="32" t="str">
        <f t="shared" si="190"/>
        <v/>
      </c>
      <c r="CK662" s="32" t="str">
        <f t="shared" si="191"/>
        <v/>
      </c>
      <c r="CL662" s="32" t="str">
        <f t="shared" si="192"/>
        <v/>
      </c>
      <c r="CM662" s="32" t="str">
        <f t="shared" si="193"/>
        <v/>
      </c>
      <c r="CN662" s="32" t="str">
        <f t="shared" si="194"/>
        <v/>
      </c>
    </row>
    <row r="663" spans="71:92" x14ac:dyDescent="0.3">
      <c r="BS663" s="32" t="str">
        <f>IF(Kiadasi_kiseroiv!$K$2=BT663,BV663,"")</f>
        <v/>
      </c>
      <c r="BT663" s="34" t="str">
        <f t="shared" si="195"/>
        <v/>
      </c>
      <c r="BU663" s="32" t="str">
        <f t="shared" si="184"/>
        <v/>
      </c>
      <c r="BV663" s="32" t="str">
        <f t="shared" si="196"/>
        <v/>
      </c>
      <c r="BW663" s="32" t="str">
        <f t="shared" si="185"/>
        <v/>
      </c>
      <c r="BX663" s="32" t="str">
        <f t="shared" si="197"/>
        <v/>
      </c>
      <c r="BY663" s="32" t="str">
        <f t="shared" si="198"/>
        <v/>
      </c>
      <c r="BZ663" s="32" t="str">
        <f t="shared" si="199"/>
        <v/>
      </c>
      <c r="CA663" s="32" t="str">
        <f t="shared" si="200"/>
        <v/>
      </c>
      <c r="CB663" s="33">
        <f>IF(COUNTIF($CD$7:CD663,CD663)=1,CD663,CD663+COUNTIF($CD$6:CD662,CD663))</f>
        <v>55809</v>
      </c>
      <c r="CC663" s="34">
        <f t="shared" si="186"/>
        <v>55153</v>
      </c>
      <c r="CD663" s="32">
        <f t="shared" si="201"/>
        <v>55153</v>
      </c>
      <c r="CE663" s="32">
        <f t="shared" si="187"/>
        <v>0</v>
      </c>
      <c r="CF663" s="32">
        <f t="shared" si="188"/>
        <v>0</v>
      </c>
      <c r="CG663" s="32" t="str">
        <f t="shared" si="189"/>
        <v/>
      </c>
      <c r="CH663" s="32">
        <v>658</v>
      </c>
      <c r="CI663" s="32" t="s">
        <v>6</v>
      </c>
      <c r="CJ663" s="32" t="str">
        <f t="shared" si="190"/>
        <v/>
      </c>
      <c r="CK663" s="32" t="str">
        <f t="shared" si="191"/>
        <v/>
      </c>
      <c r="CL663" s="32" t="str">
        <f t="shared" si="192"/>
        <v/>
      </c>
      <c r="CM663" s="32" t="str">
        <f t="shared" si="193"/>
        <v/>
      </c>
      <c r="CN663" s="32" t="str">
        <f t="shared" si="194"/>
        <v/>
      </c>
    </row>
    <row r="664" spans="71:92" x14ac:dyDescent="0.3">
      <c r="BS664" s="32" t="str">
        <f>IF(Kiadasi_kiseroiv!$K$2=BT664,BV664,"")</f>
        <v/>
      </c>
      <c r="BT664" s="34" t="str">
        <f t="shared" si="195"/>
        <v/>
      </c>
      <c r="BU664" s="32" t="str">
        <f t="shared" si="184"/>
        <v/>
      </c>
      <c r="BV664" s="32" t="str">
        <f t="shared" si="196"/>
        <v/>
      </c>
      <c r="BW664" s="32" t="str">
        <f t="shared" si="185"/>
        <v/>
      </c>
      <c r="BX664" s="32" t="str">
        <f t="shared" si="197"/>
        <v/>
      </c>
      <c r="BY664" s="32" t="str">
        <f t="shared" si="198"/>
        <v/>
      </c>
      <c r="BZ664" s="32" t="str">
        <f t="shared" si="199"/>
        <v/>
      </c>
      <c r="CA664" s="32" t="str">
        <f t="shared" si="200"/>
        <v/>
      </c>
      <c r="CB664" s="33">
        <f>IF(COUNTIF($CD$7:CD664,CD664)=1,CD664,CD664+COUNTIF($CD$6:CD663,CD664))</f>
        <v>55810</v>
      </c>
      <c r="CC664" s="34">
        <f t="shared" si="186"/>
        <v>55153</v>
      </c>
      <c r="CD664" s="32">
        <f t="shared" si="201"/>
        <v>55153</v>
      </c>
      <c r="CE664" s="32">
        <f t="shared" si="187"/>
        <v>0</v>
      </c>
      <c r="CF664" s="32">
        <f t="shared" si="188"/>
        <v>0</v>
      </c>
      <c r="CG664" s="32" t="str">
        <f t="shared" si="189"/>
        <v/>
      </c>
      <c r="CH664" s="32">
        <v>659</v>
      </c>
      <c r="CI664" s="32" t="s">
        <v>6</v>
      </c>
      <c r="CJ664" s="32" t="str">
        <f t="shared" si="190"/>
        <v/>
      </c>
      <c r="CK664" s="32" t="str">
        <f t="shared" si="191"/>
        <v/>
      </c>
      <c r="CL664" s="32" t="str">
        <f t="shared" si="192"/>
        <v/>
      </c>
      <c r="CM664" s="32" t="str">
        <f t="shared" si="193"/>
        <v/>
      </c>
      <c r="CN664" s="32" t="str">
        <f t="shared" si="194"/>
        <v/>
      </c>
    </row>
    <row r="665" spans="71:92" x14ac:dyDescent="0.3">
      <c r="BS665" s="32" t="str">
        <f>IF(Kiadasi_kiseroiv!$K$2=BT665,BV665,"")</f>
        <v/>
      </c>
      <c r="BT665" s="34" t="str">
        <f t="shared" si="195"/>
        <v/>
      </c>
      <c r="BU665" s="32" t="str">
        <f t="shared" si="184"/>
        <v/>
      </c>
      <c r="BV665" s="32" t="str">
        <f t="shared" si="196"/>
        <v/>
      </c>
      <c r="BW665" s="32" t="str">
        <f t="shared" si="185"/>
        <v/>
      </c>
      <c r="BX665" s="32" t="str">
        <f t="shared" si="197"/>
        <v/>
      </c>
      <c r="BY665" s="32" t="str">
        <f t="shared" si="198"/>
        <v/>
      </c>
      <c r="BZ665" s="32" t="str">
        <f t="shared" si="199"/>
        <v/>
      </c>
      <c r="CA665" s="32" t="str">
        <f t="shared" si="200"/>
        <v/>
      </c>
      <c r="CB665" s="33">
        <f>IF(COUNTIF($CD$7:CD665,CD665)=1,CD665,CD665+COUNTIF($CD$6:CD664,CD665))</f>
        <v>55811</v>
      </c>
      <c r="CC665" s="34">
        <f t="shared" si="186"/>
        <v>55153</v>
      </c>
      <c r="CD665" s="32">
        <f t="shared" si="201"/>
        <v>55153</v>
      </c>
      <c r="CE665" s="32">
        <f t="shared" si="187"/>
        <v>0</v>
      </c>
      <c r="CF665" s="32">
        <f t="shared" si="188"/>
        <v>0</v>
      </c>
      <c r="CG665" s="32" t="str">
        <f t="shared" si="189"/>
        <v/>
      </c>
      <c r="CH665" s="32">
        <v>660</v>
      </c>
      <c r="CI665" s="32" t="s">
        <v>6</v>
      </c>
      <c r="CJ665" s="32" t="str">
        <f t="shared" si="190"/>
        <v/>
      </c>
      <c r="CK665" s="32" t="str">
        <f t="shared" si="191"/>
        <v/>
      </c>
      <c r="CL665" s="32" t="str">
        <f t="shared" si="192"/>
        <v/>
      </c>
      <c r="CM665" s="32" t="str">
        <f t="shared" si="193"/>
        <v/>
      </c>
      <c r="CN665" s="32" t="str">
        <f t="shared" si="194"/>
        <v/>
      </c>
    </row>
    <row r="666" spans="71:92" x14ac:dyDescent="0.3">
      <c r="BS666" s="32" t="str">
        <f>IF(Kiadasi_kiseroiv!$K$2=BT666,BV666,"")</f>
        <v/>
      </c>
      <c r="BT666" s="34" t="str">
        <f t="shared" si="195"/>
        <v/>
      </c>
      <c r="BU666" s="32" t="str">
        <f t="shared" si="184"/>
        <v/>
      </c>
      <c r="BV666" s="32" t="str">
        <f t="shared" si="196"/>
        <v/>
      </c>
      <c r="BW666" s="32" t="str">
        <f t="shared" si="185"/>
        <v/>
      </c>
      <c r="BX666" s="32" t="str">
        <f t="shared" si="197"/>
        <v/>
      </c>
      <c r="BY666" s="32" t="str">
        <f t="shared" si="198"/>
        <v/>
      </c>
      <c r="BZ666" s="32" t="str">
        <f t="shared" si="199"/>
        <v/>
      </c>
      <c r="CA666" s="32" t="str">
        <f t="shared" si="200"/>
        <v/>
      </c>
      <c r="CB666" s="33">
        <f>IF(COUNTIF($CD$7:CD666,CD666)=1,CD666,CD666+COUNTIF($CD$6:CD665,CD666))</f>
        <v>55812</v>
      </c>
      <c r="CC666" s="34">
        <f t="shared" si="186"/>
        <v>55153</v>
      </c>
      <c r="CD666" s="32">
        <f t="shared" si="201"/>
        <v>55153</v>
      </c>
      <c r="CE666" s="32">
        <f t="shared" si="187"/>
        <v>0</v>
      </c>
      <c r="CF666" s="32">
        <f t="shared" si="188"/>
        <v>0</v>
      </c>
      <c r="CG666" s="32" t="str">
        <f t="shared" si="189"/>
        <v/>
      </c>
      <c r="CH666" s="32">
        <v>661</v>
      </c>
      <c r="CI666" s="32" t="s">
        <v>6</v>
      </c>
      <c r="CJ666" s="32" t="str">
        <f t="shared" si="190"/>
        <v/>
      </c>
      <c r="CK666" s="32" t="str">
        <f t="shared" si="191"/>
        <v/>
      </c>
      <c r="CL666" s="32" t="str">
        <f t="shared" si="192"/>
        <v/>
      </c>
      <c r="CM666" s="32" t="str">
        <f t="shared" si="193"/>
        <v/>
      </c>
      <c r="CN666" s="32" t="str">
        <f t="shared" si="194"/>
        <v/>
      </c>
    </row>
    <row r="667" spans="71:92" x14ac:dyDescent="0.3">
      <c r="BS667" s="32" t="str">
        <f>IF(Kiadasi_kiseroiv!$K$2=BT667,BV667,"")</f>
        <v/>
      </c>
      <c r="BT667" s="34" t="str">
        <f t="shared" si="195"/>
        <v/>
      </c>
      <c r="BU667" s="32" t="str">
        <f t="shared" si="184"/>
        <v/>
      </c>
      <c r="BV667" s="32" t="str">
        <f t="shared" si="196"/>
        <v/>
      </c>
      <c r="BW667" s="32" t="str">
        <f t="shared" si="185"/>
        <v/>
      </c>
      <c r="BX667" s="32" t="str">
        <f t="shared" si="197"/>
        <v/>
      </c>
      <c r="BY667" s="32" t="str">
        <f t="shared" si="198"/>
        <v/>
      </c>
      <c r="BZ667" s="32" t="str">
        <f t="shared" si="199"/>
        <v/>
      </c>
      <c r="CA667" s="32" t="str">
        <f t="shared" si="200"/>
        <v/>
      </c>
      <c r="CB667" s="33">
        <f>IF(COUNTIF($CD$7:CD667,CD667)=1,CD667,CD667+COUNTIF($CD$6:CD666,CD667))</f>
        <v>55813</v>
      </c>
      <c r="CC667" s="34">
        <f t="shared" si="186"/>
        <v>55153</v>
      </c>
      <c r="CD667" s="32">
        <f t="shared" si="201"/>
        <v>55153</v>
      </c>
      <c r="CE667" s="32">
        <f t="shared" si="187"/>
        <v>0</v>
      </c>
      <c r="CF667" s="32">
        <f t="shared" si="188"/>
        <v>0</v>
      </c>
      <c r="CG667" s="32" t="str">
        <f t="shared" si="189"/>
        <v/>
      </c>
      <c r="CH667" s="32">
        <v>662</v>
      </c>
      <c r="CI667" s="32" t="s">
        <v>6</v>
      </c>
      <c r="CJ667" s="32" t="str">
        <f t="shared" si="190"/>
        <v/>
      </c>
      <c r="CK667" s="32" t="str">
        <f t="shared" si="191"/>
        <v/>
      </c>
      <c r="CL667" s="32" t="str">
        <f t="shared" si="192"/>
        <v/>
      </c>
      <c r="CM667" s="32" t="str">
        <f t="shared" si="193"/>
        <v/>
      </c>
      <c r="CN667" s="32" t="str">
        <f t="shared" si="194"/>
        <v/>
      </c>
    </row>
    <row r="668" spans="71:92" x14ac:dyDescent="0.3">
      <c r="BS668" s="32" t="str">
        <f>IF(Kiadasi_kiseroiv!$K$2=BT668,BV668,"")</f>
        <v/>
      </c>
      <c r="BT668" s="34" t="str">
        <f t="shared" si="195"/>
        <v/>
      </c>
      <c r="BU668" s="32" t="str">
        <f t="shared" si="184"/>
        <v/>
      </c>
      <c r="BV668" s="32" t="str">
        <f t="shared" si="196"/>
        <v/>
      </c>
      <c r="BW668" s="32" t="str">
        <f t="shared" si="185"/>
        <v/>
      </c>
      <c r="BX668" s="32" t="str">
        <f t="shared" si="197"/>
        <v/>
      </c>
      <c r="BY668" s="32" t="str">
        <f t="shared" si="198"/>
        <v/>
      </c>
      <c r="BZ668" s="32" t="str">
        <f t="shared" si="199"/>
        <v/>
      </c>
      <c r="CA668" s="32" t="str">
        <f t="shared" si="200"/>
        <v/>
      </c>
      <c r="CB668" s="33">
        <f>IF(COUNTIF($CD$7:CD668,CD668)=1,CD668,CD668+COUNTIF($CD$6:CD667,CD668))</f>
        <v>55814</v>
      </c>
      <c r="CC668" s="34">
        <f t="shared" si="186"/>
        <v>55153</v>
      </c>
      <c r="CD668" s="32">
        <f t="shared" si="201"/>
        <v>55153</v>
      </c>
      <c r="CE668" s="32">
        <f t="shared" si="187"/>
        <v>0</v>
      </c>
      <c r="CF668" s="32">
        <f t="shared" si="188"/>
        <v>0</v>
      </c>
      <c r="CG668" s="32" t="str">
        <f t="shared" si="189"/>
        <v/>
      </c>
      <c r="CH668" s="32">
        <v>663</v>
      </c>
      <c r="CI668" s="32" t="s">
        <v>6</v>
      </c>
      <c r="CJ668" s="32" t="str">
        <f t="shared" si="190"/>
        <v/>
      </c>
      <c r="CK668" s="32" t="str">
        <f t="shared" si="191"/>
        <v/>
      </c>
      <c r="CL668" s="32" t="str">
        <f t="shared" si="192"/>
        <v/>
      </c>
      <c r="CM668" s="32" t="str">
        <f t="shared" si="193"/>
        <v/>
      </c>
      <c r="CN668" s="32" t="str">
        <f t="shared" si="194"/>
        <v/>
      </c>
    </row>
    <row r="669" spans="71:92" x14ac:dyDescent="0.3">
      <c r="BS669" s="32" t="str">
        <f>IF(Kiadasi_kiseroiv!$K$2=BT669,BV669,"")</f>
        <v/>
      </c>
      <c r="BT669" s="34" t="str">
        <f t="shared" si="195"/>
        <v/>
      </c>
      <c r="BU669" s="32" t="str">
        <f t="shared" si="184"/>
        <v/>
      </c>
      <c r="BV669" s="32" t="str">
        <f t="shared" si="196"/>
        <v/>
      </c>
      <c r="BW669" s="32" t="str">
        <f t="shared" si="185"/>
        <v/>
      </c>
      <c r="BX669" s="32" t="str">
        <f t="shared" si="197"/>
        <v/>
      </c>
      <c r="BY669" s="32" t="str">
        <f t="shared" si="198"/>
        <v/>
      </c>
      <c r="BZ669" s="32" t="str">
        <f t="shared" si="199"/>
        <v/>
      </c>
      <c r="CA669" s="32" t="str">
        <f t="shared" si="200"/>
        <v/>
      </c>
      <c r="CB669" s="33">
        <f>IF(COUNTIF($CD$7:CD669,CD669)=1,CD669,CD669+COUNTIF($CD$6:CD668,CD669))</f>
        <v>55815</v>
      </c>
      <c r="CC669" s="34">
        <f t="shared" si="186"/>
        <v>55153</v>
      </c>
      <c r="CD669" s="32">
        <f t="shared" si="201"/>
        <v>55153</v>
      </c>
      <c r="CE669" s="32">
        <f t="shared" si="187"/>
        <v>0</v>
      </c>
      <c r="CF669" s="32">
        <f t="shared" si="188"/>
        <v>0</v>
      </c>
      <c r="CG669" s="32" t="str">
        <f t="shared" si="189"/>
        <v/>
      </c>
      <c r="CH669" s="32">
        <v>664</v>
      </c>
      <c r="CI669" s="32" t="s">
        <v>6</v>
      </c>
      <c r="CJ669" s="32" t="str">
        <f t="shared" si="190"/>
        <v/>
      </c>
      <c r="CK669" s="32" t="str">
        <f t="shared" si="191"/>
        <v/>
      </c>
      <c r="CL669" s="32" t="str">
        <f t="shared" si="192"/>
        <v/>
      </c>
      <c r="CM669" s="32" t="str">
        <f t="shared" si="193"/>
        <v/>
      </c>
      <c r="CN669" s="32" t="str">
        <f t="shared" si="194"/>
        <v/>
      </c>
    </row>
    <row r="670" spans="71:92" x14ac:dyDescent="0.3">
      <c r="BS670" s="32" t="str">
        <f>IF(Kiadasi_kiseroiv!$K$2=BT670,BV670,"")</f>
        <v/>
      </c>
      <c r="BT670" s="34" t="str">
        <f t="shared" si="195"/>
        <v/>
      </c>
      <c r="BU670" s="32" t="str">
        <f t="shared" si="184"/>
        <v/>
      </c>
      <c r="BV670" s="32" t="str">
        <f t="shared" si="196"/>
        <v/>
      </c>
      <c r="BW670" s="32" t="str">
        <f t="shared" si="185"/>
        <v/>
      </c>
      <c r="BX670" s="32" t="str">
        <f t="shared" si="197"/>
        <v/>
      </c>
      <c r="BY670" s="32" t="str">
        <f t="shared" si="198"/>
        <v/>
      </c>
      <c r="BZ670" s="32" t="str">
        <f t="shared" si="199"/>
        <v/>
      </c>
      <c r="CA670" s="32" t="str">
        <f t="shared" si="200"/>
        <v/>
      </c>
      <c r="CB670" s="33">
        <f>IF(COUNTIF($CD$7:CD670,CD670)=1,CD670,CD670+COUNTIF($CD$6:CD669,CD670))</f>
        <v>55816</v>
      </c>
      <c r="CC670" s="34">
        <f t="shared" si="186"/>
        <v>55153</v>
      </c>
      <c r="CD670" s="32">
        <f t="shared" si="201"/>
        <v>55153</v>
      </c>
      <c r="CE670" s="32">
        <f t="shared" si="187"/>
        <v>0</v>
      </c>
      <c r="CF670" s="32">
        <f t="shared" si="188"/>
        <v>0</v>
      </c>
      <c r="CG670" s="32" t="str">
        <f t="shared" si="189"/>
        <v/>
      </c>
      <c r="CH670" s="32">
        <v>665</v>
      </c>
      <c r="CI670" s="32" t="s">
        <v>6</v>
      </c>
      <c r="CJ670" s="32" t="str">
        <f t="shared" si="190"/>
        <v/>
      </c>
      <c r="CK670" s="32" t="str">
        <f t="shared" si="191"/>
        <v/>
      </c>
      <c r="CL670" s="32" t="str">
        <f t="shared" si="192"/>
        <v/>
      </c>
      <c r="CM670" s="32" t="str">
        <f t="shared" si="193"/>
        <v/>
      </c>
      <c r="CN670" s="32" t="str">
        <f t="shared" si="194"/>
        <v/>
      </c>
    </row>
    <row r="671" spans="71:92" x14ac:dyDescent="0.3">
      <c r="BS671" s="32" t="str">
        <f>IF(Kiadasi_kiseroiv!$K$2=BT671,BV671,"")</f>
        <v/>
      </c>
      <c r="BT671" s="34" t="str">
        <f t="shared" si="195"/>
        <v/>
      </c>
      <c r="BU671" s="32" t="str">
        <f t="shared" si="184"/>
        <v/>
      </c>
      <c r="BV671" s="32" t="str">
        <f t="shared" si="196"/>
        <v/>
      </c>
      <c r="BW671" s="32" t="str">
        <f t="shared" si="185"/>
        <v/>
      </c>
      <c r="BX671" s="32" t="str">
        <f t="shared" si="197"/>
        <v/>
      </c>
      <c r="BY671" s="32" t="str">
        <f t="shared" si="198"/>
        <v/>
      </c>
      <c r="BZ671" s="32" t="str">
        <f t="shared" si="199"/>
        <v/>
      </c>
      <c r="CA671" s="32" t="str">
        <f t="shared" si="200"/>
        <v/>
      </c>
      <c r="CB671" s="33">
        <f>IF(COUNTIF($CD$7:CD671,CD671)=1,CD671,CD671+COUNTIF($CD$6:CD670,CD671))</f>
        <v>55817</v>
      </c>
      <c r="CC671" s="34">
        <f t="shared" si="186"/>
        <v>55153</v>
      </c>
      <c r="CD671" s="32">
        <f t="shared" si="201"/>
        <v>55153</v>
      </c>
      <c r="CE671" s="32">
        <f t="shared" si="187"/>
        <v>0</v>
      </c>
      <c r="CF671" s="32">
        <f t="shared" si="188"/>
        <v>0</v>
      </c>
      <c r="CG671" s="32" t="str">
        <f t="shared" si="189"/>
        <v/>
      </c>
      <c r="CH671" s="32">
        <v>666</v>
      </c>
      <c r="CI671" s="32" t="s">
        <v>6</v>
      </c>
      <c r="CJ671" s="32" t="str">
        <f t="shared" si="190"/>
        <v/>
      </c>
      <c r="CK671" s="32" t="str">
        <f t="shared" si="191"/>
        <v/>
      </c>
      <c r="CL671" s="32" t="str">
        <f t="shared" si="192"/>
        <v/>
      </c>
      <c r="CM671" s="32" t="str">
        <f t="shared" si="193"/>
        <v/>
      </c>
      <c r="CN671" s="32" t="str">
        <f t="shared" si="194"/>
        <v/>
      </c>
    </row>
    <row r="672" spans="71:92" x14ac:dyDescent="0.3">
      <c r="BS672" s="32" t="str">
        <f>IF(Kiadasi_kiseroiv!$K$2=BT672,BV672,"")</f>
        <v/>
      </c>
      <c r="BT672" s="34" t="str">
        <f t="shared" si="195"/>
        <v/>
      </c>
      <c r="BU672" s="32" t="str">
        <f t="shared" si="184"/>
        <v/>
      </c>
      <c r="BV672" s="32" t="str">
        <f t="shared" si="196"/>
        <v/>
      </c>
      <c r="BW672" s="32" t="str">
        <f t="shared" si="185"/>
        <v/>
      </c>
      <c r="BX672" s="32" t="str">
        <f t="shared" si="197"/>
        <v/>
      </c>
      <c r="BY672" s="32" t="str">
        <f t="shared" si="198"/>
        <v/>
      </c>
      <c r="BZ672" s="32" t="str">
        <f t="shared" si="199"/>
        <v/>
      </c>
      <c r="CA672" s="32" t="str">
        <f t="shared" si="200"/>
        <v/>
      </c>
      <c r="CB672" s="33">
        <f>IF(COUNTIF($CD$7:CD672,CD672)=1,CD672,CD672+COUNTIF($CD$6:CD671,CD672))</f>
        <v>55818</v>
      </c>
      <c r="CC672" s="34">
        <f t="shared" si="186"/>
        <v>55153</v>
      </c>
      <c r="CD672" s="32">
        <f t="shared" si="201"/>
        <v>55153</v>
      </c>
      <c r="CE672" s="32">
        <f t="shared" si="187"/>
        <v>0</v>
      </c>
      <c r="CF672" s="32">
        <f t="shared" si="188"/>
        <v>0</v>
      </c>
      <c r="CG672" s="32" t="str">
        <f t="shared" si="189"/>
        <v/>
      </c>
      <c r="CH672" s="32">
        <v>667</v>
      </c>
      <c r="CI672" s="32" t="s">
        <v>6</v>
      </c>
      <c r="CJ672" s="32" t="str">
        <f t="shared" si="190"/>
        <v/>
      </c>
      <c r="CK672" s="32" t="str">
        <f t="shared" si="191"/>
        <v/>
      </c>
      <c r="CL672" s="32" t="str">
        <f t="shared" si="192"/>
        <v/>
      </c>
      <c r="CM672" s="32" t="str">
        <f t="shared" si="193"/>
        <v/>
      </c>
      <c r="CN672" s="32" t="str">
        <f t="shared" si="194"/>
        <v/>
      </c>
    </row>
    <row r="673" spans="71:92" x14ac:dyDescent="0.3">
      <c r="BS673" s="32" t="str">
        <f>IF(Kiadasi_kiseroiv!$K$2=BT673,BV673,"")</f>
        <v/>
      </c>
      <c r="BT673" s="34" t="str">
        <f t="shared" si="195"/>
        <v/>
      </c>
      <c r="BU673" s="32" t="str">
        <f t="shared" si="184"/>
        <v/>
      </c>
      <c r="BV673" s="32" t="str">
        <f t="shared" si="196"/>
        <v/>
      </c>
      <c r="BW673" s="32" t="str">
        <f t="shared" si="185"/>
        <v/>
      </c>
      <c r="BX673" s="32" t="str">
        <f t="shared" si="197"/>
        <v/>
      </c>
      <c r="BY673" s="32" t="str">
        <f t="shared" si="198"/>
        <v/>
      </c>
      <c r="BZ673" s="32" t="str">
        <f t="shared" si="199"/>
        <v/>
      </c>
      <c r="CA673" s="32" t="str">
        <f t="shared" si="200"/>
        <v/>
      </c>
      <c r="CB673" s="33">
        <f>IF(COUNTIF($CD$7:CD673,CD673)=1,CD673,CD673+COUNTIF($CD$6:CD672,CD673))</f>
        <v>55819</v>
      </c>
      <c r="CC673" s="34">
        <f t="shared" si="186"/>
        <v>55153</v>
      </c>
      <c r="CD673" s="32">
        <f t="shared" si="201"/>
        <v>55153</v>
      </c>
      <c r="CE673" s="32">
        <f t="shared" si="187"/>
        <v>0</v>
      </c>
      <c r="CF673" s="32">
        <f t="shared" si="188"/>
        <v>0</v>
      </c>
      <c r="CG673" s="32" t="str">
        <f t="shared" si="189"/>
        <v/>
      </c>
      <c r="CH673" s="32">
        <v>668</v>
      </c>
      <c r="CI673" s="32" t="s">
        <v>6</v>
      </c>
      <c r="CJ673" s="32" t="str">
        <f t="shared" si="190"/>
        <v/>
      </c>
      <c r="CK673" s="32" t="str">
        <f t="shared" si="191"/>
        <v/>
      </c>
      <c r="CL673" s="32" t="str">
        <f t="shared" si="192"/>
        <v/>
      </c>
      <c r="CM673" s="32" t="str">
        <f t="shared" si="193"/>
        <v/>
      </c>
      <c r="CN673" s="32" t="str">
        <f t="shared" si="194"/>
        <v/>
      </c>
    </row>
    <row r="674" spans="71:92" x14ac:dyDescent="0.3">
      <c r="BS674" s="32" t="str">
        <f>IF(Kiadasi_kiseroiv!$K$2=BT674,BV674,"")</f>
        <v/>
      </c>
      <c r="BT674" s="34" t="str">
        <f t="shared" si="195"/>
        <v/>
      </c>
      <c r="BU674" s="32" t="str">
        <f t="shared" si="184"/>
        <v/>
      </c>
      <c r="BV674" s="32" t="str">
        <f t="shared" si="196"/>
        <v/>
      </c>
      <c r="BW674" s="32" t="str">
        <f t="shared" si="185"/>
        <v/>
      </c>
      <c r="BX674" s="32" t="str">
        <f t="shared" si="197"/>
        <v/>
      </c>
      <c r="BY674" s="32" t="str">
        <f t="shared" si="198"/>
        <v/>
      </c>
      <c r="BZ674" s="32" t="str">
        <f t="shared" si="199"/>
        <v/>
      </c>
      <c r="CA674" s="32" t="str">
        <f t="shared" si="200"/>
        <v/>
      </c>
      <c r="CB674" s="33">
        <f>IF(COUNTIF($CD$7:CD674,CD674)=1,CD674,CD674+COUNTIF($CD$6:CD673,CD674))</f>
        <v>55820</v>
      </c>
      <c r="CC674" s="34">
        <f t="shared" si="186"/>
        <v>55153</v>
      </c>
      <c r="CD674" s="32">
        <f t="shared" si="201"/>
        <v>55153</v>
      </c>
      <c r="CE674" s="32">
        <f t="shared" si="187"/>
        <v>0</v>
      </c>
      <c r="CF674" s="32">
        <f t="shared" si="188"/>
        <v>0</v>
      </c>
      <c r="CG674" s="32" t="str">
        <f t="shared" si="189"/>
        <v/>
      </c>
      <c r="CH674" s="32">
        <v>669</v>
      </c>
      <c r="CI674" s="32" t="s">
        <v>6</v>
      </c>
      <c r="CJ674" s="32" t="str">
        <f t="shared" si="190"/>
        <v/>
      </c>
      <c r="CK674" s="32" t="str">
        <f t="shared" si="191"/>
        <v/>
      </c>
      <c r="CL674" s="32" t="str">
        <f t="shared" si="192"/>
        <v/>
      </c>
      <c r="CM674" s="32" t="str">
        <f t="shared" si="193"/>
        <v/>
      </c>
      <c r="CN674" s="32" t="str">
        <f t="shared" si="194"/>
        <v/>
      </c>
    </row>
    <row r="675" spans="71:92" x14ac:dyDescent="0.3">
      <c r="BS675" s="32" t="str">
        <f>IF(Kiadasi_kiseroiv!$K$2=BT675,BV675,"")</f>
        <v/>
      </c>
      <c r="BT675" s="34" t="str">
        <f t="shared" si="195"/>
        <v/>
      </c>
      <c r="BU675" s="32" t="str">
        <f t="shared" si="184"/>
        <v/>
      </c>
      <c r="BV675" s="32" t="str">
        <f t="shared" si="196"/>
        <v/>
      </c>
      <c r="BW675" s="32" t="str">
        <f t="shared" si="185"/>
        <v/>
      </c>
      <c r="BX675" s="32" t="str">
        <f t="shared" si="197"/>
        <v/>
      </c>
      <c r="BY675" s="32" t="str">
        <f t="shared" si="198"/>
        <v/>
      </c>
      <c r="BZ675" s="32" t="str">
        <f t="shared" si="199"/>
        <v/>
      </c>
      <c r="CA675" s="32" t="str">
        <f t="shared" si="200"/>
        <v/>
      </c>
      <c r="CB675" s="33">
        <f>IF(COUNTIF($CD$7:CD675,CD675)=1,CD675,CD675+COUNTIF($CD$6:CD674,CD675))</f>
        <v>55821</v>
      </c>
      <c r="CC675" s="34">
        <f t="shared" si="186"/>
        <v>55153</v>
      </c>
      <c r="CD675" s="32">
        <f t="shared" si="201"/>
        <v>55153</v>
      </c>
      <c r="CE675" s="32">
        <f t="shared" si="187"/>
        <v>0</v>
      </c>
      <c r="CF675" s="32">
        <f t="shared" si="188"/>
        <v>0</v>
      </c>
      <c r="CG675" s="32" t="str">
        <f t="shared" si="189"/>
        <v/>
      </c>
      <c r="CH675" s="32">
        <v>670</v>
      </c>
      <c r="CI675" s="32" t="s">
        <v>6</v>
      </c>
      <c r="CJ675" s="32" t="str">
        <f t="shared" si="190"/>
        <v/>
      </c>
      <c r="CK675" s="32" t="str">
        <f t="shared" si="191"/>
        <v/>
      </c>
      <c r="CL675" s="32" t="str">
        <f t="shared" si="192"/>
        <v/>
      </c>
      <c r="CM675" s="32" t="str">
        <f t="shared" si="193"/>
        <v/>
      </c>
      <c r="CN675" s="32" t="str">
        <f t="shared" si="194"/>
        <v/>
      </c>
    </row>
    <row r="676" spans="71:92" x14ac:dyDescent="0.3">
      <c r="BS676" s="32" t="str">
        <f>IF(Kiadasi_kiseroiv!$K$2=BT676,BV676,"")</f>
        <v/>
      </c>
      <c r="BT676" s="34" t="str">
        <f t="shared" si="195"/>
        <v/>
      </c>
      <c r="BU676" s="32" t="str">
        <f t="shared" si="184"/>
        <v/>
      </c>
      <c r="BV676" s="32" t="str">
        <f t="shared" si="196"/>
        <v/>
      </c>
      <c r="BW676" s="32" t="str">
        <f t="shared" si="185"/>
        <v/>
      </c>
      <c r="BX676" s="32" t="str">
        <f t="shared" si="197"/>
        <v/>
      </c>
      <c r="BY676" s="32" t="str">
        <f t="shared" si="198"/>
        <v/>
      </c>
      <c r="BZ676" s="32" t="str">
        <f t="shared" si="199"/>
        <v/>
      </c>
      <c r="CA676" s="32" t="str">
        <f t="shared" si="200"/>
        <v/>
      </c>
      <c r="CB676" s="33">
        <f>IF(COUNTIF($CD$7:CD676,CD676)=1,CD676,CD676+COUNTIF($CD$6:CD675,CD676))</f>
        <v>55822</v>
      </c>
      <c r="CC676" s="34">
        <f t="shared" si="186"/>
        <v>55153</v>
      </c>
      <c r="CD676" s="32">
        <f t="shared" si="201"/>
        <v>55153</v>
      </c>
      <c r="CE676" s="32">
        <f t="shared" si="187"/>
        <v>0</v>
      </c>
      <c r="CF676" s="32">
        <f t="shared" si="188"/>
        <v>0</v>
      </c>
      <c r="CG676" s="32" t="str">
        <f t="shared" si="189"/>
        <v/>
      </c>
      <c r="CH676" s="32">
        <v>671</v>
      </c>
      <c r="CI676" s="32" t="s">
        <v>6</v>
      </c>
      <c r="CJ676" s="32" t="str">
        <f t="shared" si="190"/>
        <v/>
      </c>
      <c r="CK676" s="32" t="str">
        <f t="shared" si="191"/>
        <v/>
      </c>
      <c r="CL676" s="32" t="str">
        <f t="shared" si="192"/>
        <v/>
      </c>
      <c r="CM676" s="32" t="str">
        <f t="shared" si="193"/>
        <v/>
      </c>
      <c r="CN676" s="32" t="str">
        <f t="shared" si="194"/>
        <v/>
      </c>
    </row>
    <row r="677" spans="71:92" x14ac:dyDescent="0.3">
      <c r="BS677" s="32" t="str">
        <f>IF(Kiadasi_kiseroiv!$K$2=BT677,BV677,"")</f>
        <v/>
      </c>
      <c r="BT677" s="34" t="str">
        <f t="shared" si="195"/>
        <v/>
      </c>
      <c r="BU677" s="32" t="str">
        <f t="shared" si="184"/>
        <v/>
      </c>
      <c r="BV677" s="32" t="str">
        <f t="shared" si="196"/>
        <v/>
      </c>
      <c r="BW677" s="32" t="str">
        <f t="shared" si="185"/>
        <v/>
      </c>
      <c r="BX677" s="32" t="str">
        <f t="shared" si="197"/>
        <v/>
      </c>
      <c r="BY677" s="32" t="str">
        <f t="shared" si="198"/>
        <v/>
      </c>
      <c r="BZ677" s="32" t="str">
        <f t="shared" si="199"/>
        <v/>
      </c>
      <c r="CA677" s="32" t="str">
        <f t="shared" si="200"/>
        <v/>
      </c>
      <c r="CB677" s="33">
        <f>IF(COUNTIF($CD$7:CD677,CD677)=1,CD677,CD677+COUNTIF($CD$6:CD676,CD677))</f>
        <v>55823</v>
      </c>
      <c r="CC677" s="34">
        <f t="shared" si="186"/>
        <v>55153</v>
      </c>
      <c r="CD677" s="32">
        <f t="shared" si="201"/>
        <v>55153</v>
      </c>
      <c r="CE677" s="32">
        <f t="shared" si="187"/>
        <v>0</v>
      </c>
      <c r="CF677" s="32">
        <f t="shared" si="188"/>
        <v>0</v>
      </c>
      <c r="CG677" s="32" t="str">
        <f t="shared" si="189"/>
        <v/>
      </c>
      <c r="CH677" s="32">
        <v>672</v>
      </c>
      <c r="CI677" s="32" t="s">
        <v>6</v>
      </c>
      <c r="CJ677" s="32" t="str">
        <f t="shared" si="190"/>
        <v/>
      </c>
      <c r="CK677" s="32" t="str">
        <f t="shared" si="191"/>
        <v/>
      </c>
      <c r="CL677" s="32" t="str">
        <f t="shared" si="192"/>
        <v/>
      </c>
      <c r="CM677" s="32" t="str">
        <f t="shared" si="193"/>
        <v/>
      </c>
      <c r="CN677" s="32" t="str">
        <f t="shared" si="194"/>
        <v/>
      </c>
    </row>
    <row r="678" spans="71:92" x14ac:dyDescent="0.3">
      <c r="BS678" s="32" t="str">
        <f>IF(Kiadasi_kiseroiv!$K$2=BT678,BV678,"")</f>
        <v/>
      </c>
      <c r="BT678" s="34" t="str">
        <f t="shared" si="195"/>
        <v/>
      </c>
      <c r="BU678" s="32" t="str">
        <f t="shared" si="184"/>
        <v/>
      </c>
      <c r="BV678" s="32" t="str">
        <f t="shared" si="196"/>
        <v/>
      </c>
      <c r="BW678" s="32" t="str">
        <f t="shared" si="185"/>
        <v/>
      </c>
      <c r="BX678" s="32" t="str">
        <f t="shared" si="197"/>
        <v/>
      </c>
      <c r="BY678" s="32" t="str">
        <f t="shared" si="198"/>
        <v/>
      </c>
      <c r="BZ678" s="32" t="str">
        <f t="shared" si="199"/>
        <v/>
      </c>
      <c r="CA678" s="32" t="str">
        <f t="shared" si="200"/>
        <v/>
      </c>
      <c r="CB678" s="33">
        <f>IF(COUNTIF($CD$7:CD678,CD678)=1,CD678,CD678+COUNTIF($CD$6:CD677,CD678))</f>
        <v>55824</v>
      </c>
      <c r="CC678" s="34">
        <f t="shared" si="186"/>
        <v>55153</v>
      </c>
      <c r="CD678" s="32">
        <f t="shared" si="201"/>
        <v>55153</v>
      </c>
      <c r="CE678" s="32">
        <f t="shared" si="187"/>
        <v>0</v>
      </c>
      <c r="CF678" s="32">
        <f t="shared" si="188"/>
        <v>0</v>
      </c>
      <c r="CG678" s="32" t="str">
        <f t="shared" si="189"/>
        <v/>
      </c>
      <c r="CH678" s="32">
        <v>673</v>
      </c>
      <c r="CI678" s="32" t="s">
        <v>6</v>
      </c>
      <c r="CJ678" s="32" t="str">
        <f t="shared" si="190"/>
        <v/>
      </c>
      <c r="CK678" s="32" t="str">
        <f t="shared" si="191"/>
        <v/>
      </c>
      <c r="CL678" s="32" t="str">
        <f t="shared" si="192"/>
        <v/>
      </c>
      <c r="CM678" s="32" t="str">
        <f t="shared" si="193"/>
        <v/>
      </c>
      <c r="CN678" s="32" t="str">
        <f t="shared" si="194"/>
        <v/>
      </c>
    </row>
    <row r="679" spans="71:92" x14ac:dyDescent="0.3">
      <c r="BS679" s="32" t="str">
        <f>IF(Kiadasi_kiseroiv!$K$2=BT679,BV679,"")</f>
        <v/>
      </c>
      <c r="BT679" s="34" t="str">
        <f t="shared" si="195"/>
        <v/>
      </c>
      <c r="BU679" s="32" t="str">
        <f t="shared" si="184"/>
        <v/>
      </c>
      <c r="BV679" s="32" t="str">
        <f t="shared" si="196"/>
        <v/>
      </c>
      <c r="BW679" s="32" t="str">
        <f t="shared" si="185"/>
        <v/>
      </c>
      <c r="BX679" s="32" t="str">
        <f t="shared" si="197"/>
        <v/>
      </c>
      <c r="BY679" s="32" t="str">
        <f t="shared" si="198"/>
        <v/>
      </c>
      <c r="BZ679" s="32" t="str">
        <f t="shared" si="199"/>
        <v/>
      </c>
      <c r="CA679" s="32" t="str">
        <f t="shared" si="200"/>
        <v/>
      </c>
      <c r="CB679" s="33">
        <f>IF(COUNTIF($CD$7:CD679,CD679)=1,CD679,CD679+COUNTIF($CD$6:CD678,CD679))</f>
        <v>55825</v>
      </c>
      <c r="CC679" s="34">
        <f t="shared" si="186"/>
        <v>55153</v>
      </c>
      <c r="CD679" s="32">
        <f t="shared" si="201"/>
        <v>55153</v>
      </c>
      <c r="CE679" s="32">
        <f t="shared" si="187"/>
        <v>0</v>
      </c>
      <c r="CF679" s="32">
        <f t="shared" si="188"/>
        <v>0</v>
      </c>
      <c r="CG679" s="32" t="str">
        <f t="shared" si="189"/>
        <v/>
      </c>
      <c r="CH679" s="32">
        <v>674</v>
      </c>
      <c r="CI679" s="32" t="s">
        <v>6</v>
      </c>
      <c r="CJ679" s="32" t="str">
        <f t="shared" si="190"/>
        <v/>
      </c>
      <c r="CK679" s="32" t="str">
        <f t="shared" si="191"/>
        <v/>
      </c>
      <c r="CL679" s="32" t="str">
        <f t="shared" si="192"/>
        <v/>
      </c>
      <c r="CM679" s="32" t="str">
        <f t="shared" si="193"/>
        <v/>
      </c>
      <c r="CN679" s="32" t="str">
        <f t="shared" si="194"/>
        <v/>
      </c>
    </row>
    <row r="680" spans="71:92" x14ac:dyDescent="0.3">
      <c r="BS680" s="32" t="str">
        <f>IF(Kiadasi_kiseroiv!$K$2=BT680,BV680,"")</f>
        <v/>
      </c>
      <c r="BT680" s="34" t="str">
        <f t="shared" si="195"/>
        <v/>
      </c>
      <c r="BU680" s="32" t="str">
        <f t="shared" si="184"/>
        <v/>
      </c>
      <c r="BV680" s="32" t="str">
        <f t="shared" si="196"/>
        <v/>
      </c>
      <c r="BW680" s="32" t="str">
        <f t="shared" si="185"/>
        <v/>
      </c>
      <c r="BX680" s="32" t="str">
        <f t="shared" si="197"/>
        <v/>
      </c>
      <c r="BY680" s="32" t="str">
        <f t="shared" si="198"/>
        <v/>
      </c>
      <c r="BZ680" s="32" t="str">
        <f t="shared" si="199"/>
        <v/>
      </c>
      <c r="CA680" s="32" t="str">
        <f t="shared" si="200"/>
        <v/>
      </c>
      <c r="CB680" s="33">
        <f>IF(COUNTIF($CD$7:CD680,CD680)=1,CD680,CD680+COUNTIF($CD$6:CD679,CD680))</f>
        <v>55826</v>
      </c>
      <c r="CC680" s="34">
        <f t="shared" si="186"/>
        <v>55153</v>
      </c>
      <c r="CD680" s="32">
        <f t="shared" si="201"/>
        <v>55153</v>
      </c>
      <c r="CE680" s="32">
        <f t="shared" si="187"/>
        <v>0</v>
      </c>
      <c r="CF680" s="32">
        <f t="shared" si="188"/>
        <v>0</v>
      </c>
      <c r="CG680" s="32" t="str">
        <f t="shared" si="189"/>
        <v/>
      </c>
      <c r="CH680" s="32">
        <v>675</v>
      </c>
      <c r="CI680" s="32" t="s">
        <v>6</v>
      </c>
      <c r="CJ680" s="32" t="str">
        <f t="shared" si="190"/>
        <v/>
      </c>
      <c r="CK680" s="32" t="str">
        <f t="shared" si="191"/>
        <v/>
      </c>
      <c r="CL680" s="32" t="str">
        <f t="shared" si="192"/>
        <v/>
      </c>
      <c r="CM680" s="32" t="str">
        <f t="shared" si="193"/>
        <v/>
      </c>
      <c r="CN680" s="32" t="str">
        <f t="shared" si="194"/>
        <v/>
      </c>
    </row>
    <row r="681" spans="71:92" x14ac:dyDescent="0.3">
      <c r="BS681" s="32" t="str">
        <f>IF(Kiadasi_kiseroiv!$K$2=BT681,BV681,"")</f>
        <v/>
      </c>
      <c r="BT681" s="34" t="str">
        <f t="shared" si="195"/>
        <v/>
      </c>
      <c r="BU681" s="32" t="str">
        <f t="shared" si="184"/>
        <v/>
      </c>
      <c r="BV681" s="32" t="str">
        <f t="shared" si="196"/>
        <v/>
      </c>
      <c r="BW681" s="32" t="str">
        <f t="shared" si="185"/>
        <v/>
      </c>
      <c r="BX681" s="32" t="str">
        <f t="shared" si="197"/>
        <v/>
      </c>
      <c r="BY681" s="32" t="str">
        <f t="shared" si="198"/>
        <v/>
      </c>
      <c r="BZ681" s="32" t="str">
        <f t="shared" si="199"/>
        <v/>
      </c>
      <c r="CA681" s="32" t="str">
        <f t="shared" si="200"/>
        <v/>
      </c>
      <c r="CB681" s="33">
        <f>IF(COUNTIF($CD$7:CD681,CD681)=1,CD681,CD681+COUNTIF($CD$6:CD680,CD681))</f>
        <v>55827</v>
      </c>
      <c r="CC681" s="34">
        <f t="shared" si="186"/>
        <v>55153</v>
      </c>
      <c r="CD681" s="32">
        <f t="shared" si="201"/>
        <v>55153</v>
      </c>
      <c r="CE681" s="32">
        <f t="shared" si="187"/>
        <v>0</v>
      </c>
      <c r="CF681" s="32">
        <f t="shared" si="188"/>
        <v>0</v>
      </c>
      <c r="CG681" s="32" t="str">
        <f t="shared" si="189"/>
        <v/>
      </c>
      <c r="CH681" s="32">
        <v>676</v>
      </c>
      <c r="CI681" s="32" t="s">
        <v>6</v>
      </c>
      <c r="CJ681" s="32" t="str">
        <f t="shared" si="190"/>
        <v/>
      </c>
      <c r="CK681" s="32" t="str">
        <f t="shared" si="191"/>
        <v/>
      </c>
      <c r="CL681" s="32" t="str">
        <f t="shared" si="192"/>
        <v/>
      </c>
      <c r="CM681" s="32" t="str">
        <f t="shared" si="193"/>
        <v/>
      </c>
      <c r="CN681" s="32" t="str">
        <f t="shared" si="194"/>
        <v/>
      </c>
    </row>
    <row r="682" spans="71:92" x14ac:dyDescent="0.3">
      <c r="BS682" s="32" t="str">
        <f>IF(Kiadasi_kiseroiv!$K$2=BT682,BV682,"")</f>
        <v/>
      </c>
      <c r="BT682" s="34" t="str">
        <f t="shared" si="195"/>
        <v/>
      </c>
      <c r="BU682" s="32" t="str">
        <f t="shared" si="184"/>
        <v/>
      </c>
      <c r="BV682" s="32" t="str">
        <f t="shared" si="196"/>
        <v/>
      </c>
      <c r="BW682" s="32" t="str">
        <f t="shared" si="185"/>
        <v/>
      </c>
      <c r="BX682" s="32" t="str">
        <f t="shared" si="197"/>
        <v/>
      </c>
      <c r="BY682" s="32" t="str">
        <f t="shared" si="198"/>
        <v/>
      </c>
      <c r="BZ682" s="32" t="str">
        <f t="shared" si="199"/>
        <v/>
      </c>
      <c r="CA682" s="32" t="str">
        <f t="shared" si="200"/>
        <v/>
      </c>
      <c r="CB682" s="33">
        <f>IF(COUNTIF($CD$7:CD682,CD682)=1,CD682,CD682+COUNTIF($CD$6:CD681,CD682))</f>
        <v>55828</v>
      </c>
      <c r="CC682" s="34">
        <f t="shared" si="186"/>
        <v>55153</v>
      </c>
      <c r="CD682" s="32">
        <f t="shared" si="201"/>
        <v>55153</v>
      </c>
      <c r="CE682" s="32">
        <f t="shared" si="187"/>
        <v>0</v>
      </c>
      <c r="CF682" s="32">
        <f t="shared" si="188"/>
        <v>0</v>
      </c>
      <c r="CG682" s="32" t="str">
        <f t="shared" si="189"/>
        <v/>
      </c>
      <c r="CH682" s="32">
        <v>677</v>
      </c>
      <c r="CI682" s="32" t="s">
        <v>6</v>
      </c>
      <c r="CJ682" s="32" t="str">
        <f t="shared" si="190"/>
        <v/>
      </c>
      <c r="CK682" s="32" t="str">
        <f t="shared" si="191"/>
        <v/>
      </c>
      <c r="CL682" s="32" t="str">
        <f t="shared" si="192"/>
        <v/>
      </c>
      <c r="CM682" s="32" t="str">
        <f t="shared" si="193"/>
        <v/>
      </c>
      <c r="CN682" s="32" t="str">
        <f t="shared" si="194"/>
        <v/>
      </c>
    </row>
    <row r="683" spans="71:92" x14ac:dyDescent="0.3">
      <c r="BS683" s="32" t="str">
        <f>IF(Kiadasi_kiseroiv!$K$2=BT683,BV683,"")</f>
        <v/>
      </c>
      <c r="BT683" s="34" t="str">
        <f t="shared" si="195"/>
        <v/>
      </c>
      <c r="BU683" s="32" t="str">
        <f t="shared" si="184"/>
        <v/>
      </c>
      <c r="BV683" s="32" t="str">
        <f t="shared" si="196"/>
        <v/>
      </c>
      <c r="BW683" s="32" t="str">
        <f t="shared" si="185"/>
        <v/>
      </c>
      <c r="BX683" s="32" t="str">
        <f t="shared" si="197"/>
        <v/>
      </c>
      <c r="BY683" s="32" t="str">
        <f t="shared" si="198"/>
        <v/>
      </c>
      <c r="BZ683" s="32" t="str">
        <f t="shared" si="199"/>
        <v/>
      </c>
      <c r="CA683" s="32" t="str">
        <f t="shared" si="200"/>
        <v/>
      </c>
      <c r="CB683" s="33">
        <f>IF(COUNTIF($CD$7:CD683,CD683)=1,CD683,CD683+COUNTIF($CD$6:CD682,CD683))</f>
        <v>55829</v>
      </c>
      <c r="CC683" s="34">
        <f t="shared" si="186"/>
        <v>55153</v>
      </c>
      <c r="CD683" s="32">
        <f t="shared" si="201"/>
        <v>55153</v>
      </c>
      <c r="CE683" s="32">
        <f t="shared" si="187"/>
        <v>0</v>
      </c>
      <c r="CF683" s="32">
        <f t="shared" si="188"/>
        <v>0</v>
      </c>
      <c r="CG683" s="32" t="str">
        <f t="shared" si="189"/>
        <v/>
      </c>
      <c r="CH683" s="32">
        <v>678</v>
      </c>
      <c r="CI683" s="32" t="s">
        <v>6</v>
      </c>
      <c r="CJ683" s="32" t="str">
        <f t="shared" si="190"/>
        <v/>
      </c>
      <c r="CK683" s="32" t="str">
        <f t="shared" si="191"/>
        <v/>
      </c>
      <c r="CL683" s="32" t="str">
        <f t="shared" si="192"/>
        <v/>
      </c>
      <c r="CM683" s="32" t="str">
        <f t="shared" si="193"/>
        <v/>
      </c>
      <c r="CN683" s="32" t="str">
        <f t="shared" si="194"/>
        <v/>
      </c>
    </row>
    <row r="684" spans="71:92" x14ac:dyDescent="0.3">
      <c r="BS684" s="32" t="str">
        <f>IF(Kiadasi_kiseroiv!$K$2=BT684,BV684,"")</f>
        <v/>
      </c>
      <c r="BT684" s="34" t="str">
        <f t="shared" si="195"/>
        <v/>
      </c>
      <c r="BU684" s="32" t="str">
        <f t="shared" si="184"/>
        <v/>
      </c>
      <c r="BV684" s="32" t="str">
        <f t="shared" si="196"/>
        <v/>
      </c>
      <c r="BW684" s="32" t="str">
        <f t="shared" si="185"/>
        <v/>
      </c>
      <c r="BX684" s="32" t="str">
        <f t="shared" si="197"/>
        <v/>
      </c>
      <c r="BY684" s="32" t="str">
        <f t="shared" si="198"/>
        <v/>
      </c>
      <c r="BZ684" s="32" t="str">
        <f t="shared" si="199"/>
        <v/>
      </c>
      <c r="CA684" s="32" t="str">
        <f t="shared" si="200"/>
        <v/>
      </c>
      <c r="CB684" s="33">
        <f>IF(COUNTIF($CD$7:CD684,CD684)=1,CD684,CD684+COUNTIF($CD$6:CD683,CD684))</f>
        <v>55830</v>
      </c>
      <c r="CC684" s="34">
        <f t="shared" si="186"/>
        <v>55153</v>
      </c>
      <c r="CD684" s="32">
        <f t="shared" si="201"/>
        <v>55153</v>
      </c>
      <c r="CE684" s="32">
        <f t="shared" si="187"/>
        <v>0</v>
      </c>
      <c r="CF684" s="32">
        <f t="shared" si="188"/>
        <v>0</v>
      </c>
      <c r="CG684" s="32" t="str">
        <f t="shared" si="189"/>
        <v/>
      </c>
      <c r="CH684" s="32">
        <v>679</v>
      </c>
      <c r="CI684" s="32" t="s">
        <v>6</v>
      </c>
      <c r="CJ684" s="32" t="str">
        <f t="shared" si="190"/>
        <v/>
      </c>
      <c r="CK684" s="32" t="str">
        <f t="shared" si="191"/>
        <v/>
      </c>
      <c r="CL684" s="32" t="str">
        <f t="shared" si="192"/>
        <v/>
      </c>
      <c r="CM684" s="32" t="str">
        <f t="shared" si="193"/>
        <v/>
      </c>
      <c r="CN684" s="32" t="str">
        <f t="shared" si="194"/>
        <v/>
      </c>
    </row>
    <row r="685" spans="71:92" x14ac:dyDescent="0.3">
      <c r="BS685" s="32" t="str">
        <f>IF(Kiadasi_kiseroiv!$K$2=BT685,BV685,"")</f>
        <v/>
      </c>
      <c r="BT685" s="34" t="str">
        <f t="shared" si="195"/>
        <v/>
      </c>
      <c r="BU685" s="32" t="str">
        <f t="shared" si="184"/>
        <v/>
      </c>
      <c r="BV685" s="32" t="str">
        <f t="shared" si="196"/>
        <v/>
      </c>
      <c r="BW685" s="32" t="str">
        <f t="shared" si="185"/>
        <v/>
      </c>
      <c r="BX685" s="32" t="str">
        <f t="shared" si="197"/>
        <v/>
      </c>
      <c r="BY685" s="32" t="str">
        <f t="shared" si="198"/>
        <v/>
      </c>
      <c r="BZ685" s="32" t="str">
        <f t="shared" si="199"/>
        <v/>
      </c>
      <c r="CA685" s="32" t="str">
        <f t="shared" si="200"/>
        <v/>
      </c>
      <c r="CB685" s="33">
        <f>IF(COUNTIF($CD$7:CD685,CD685)=1,CD685,CD685+COUNTIF($CD$6:CD684,CD685))</f>
        <v>55831</v>
      </c>
      <c r="CC685" s="34">
        <f t="shared" si="186"/>
        <v>55153</v>
      </c>
      <c r="CD685" s="32">
        <f t="shared" si="201"/>
        <v>55153</v>
      </c>
      <c r="CE685" s="32">
        <f t="shared" si="187"/>
        <v>0</v>
      </c>
      <c r="CF685" s="32">
        <f t="shared" si="188"/>
        <v>0</v>
      </c>
      <c r="CG685" s="32" t="str">
        <f t="shared" si="189"/>
        <v/>
      </c>
      <c r="CH685" s="32">
        <v>680</v>
      </c>
      <c r="CI685" s="32" t="s">
        <v>6</v>
      </c>
      <c r="CJ685" s="32" t="str">
        <f t="shared" si="190"/>
        <v/>
      </c>
      <c r="CK685" s="32" t="str">
        <f t="shared" si="191"/>
        <v/>
      </c>
      <c r="CL685" s="32" t="str">
        <f t="shared" si="192"/>
        <v/>
      </c>
      <c r="CM685" s="32" t="str">
        <f t="shared" si="193"/>
        <v/>
      </c>
      <c r="CN685" s="32" t="str">
        <f t="shared" si="194"/>
        <v/>
      </c>
    </row>
    <row r="686" spans="71:92" x14ac:dyDescent="0.3">
      <c r="BS686" s="32" t="str">
        <f>IF(Kiadasi_kiseroiv!$K$2=BT686,BV686,"")</f>
        <v/>
      </c>
      <c r="BT686" s="34" t="str">
        <f t="shared" si="195"/>
        <v/>
      </c>
      <c r="BU686" s="32" t="str">
        <f t="shared" si="184"/>
        <v/>
      </c>
      <c r="BV686" s="32" t="str">
        <f t="shared" si="196"/>
        <v/>
      </c>
      <c r="BW686" s="32" t="str">
        <f t="shared" si="185"/>
        <v/>
      </c>
      <c r="BX686" s="32" t="str">
        <f t="shared" si="197"/>
        <v/>
      </c>
      <c r="BY686" s="32" t="str">
        <f t="shared" si="198"/>
        <v/>
      </c>
      <c r="BZ686" s="32" t="str">
        <f t="shared" si="199"/>
        <v/>
      </c>
      <c r="CA686" s="32" t="str">
        <f t="shared" si="200"/>
        <v/>
      </c>
      <c r="CB686" s="33">
        <f>IF(COUNTIF($CD$7:CD686,CD686)=1,CD686,CD686+COUNTIF($CD$6:CD685,CD686))</f>
        <v>55832</v>
      </c>
      <c r="CC686" s="34">
        <f t="shared" si="186"/>
        <v>55153</v>
      </c>
      <c r="CD686" s="32">
        <f t="shared" si="201"/>
        <v>55153</v>
      </c>
      <c r="CE686" s="32">
        <f t="shared" si="187"/>
        <v>0</v>
      </c>
      <c r="CF686" s="32">
        <f t="shared" si="188"/>
        <v>0</v>
      </c>
      <c r="CG686" s="32" t="str">
        <f t="shared" si="189"/>
        <v/>
      </c>
      <c r="CH686" s="32">
        <v>681</v>
      </c>
      <c r="CI686" s="32" t="s">
        <v>6</v>
      </c>
      <c r="CJ686" s="32" t="str">
        <f t="shared" si="190"/>
        <v/>
      </c>
      <c r="CK686" s="32" t="str">
        <f t="shared" si="191"/>
        <v/>
      </c>
      <c r="CL686" s="32" t="str">
        <f t="shared" si="192"/>
        <v/>
      </c>
      <c r="CM686" s="32" t="str">
        <f t="shared" si="193"/>
        <v/>
      </c>
      <c r="CN686" s="32" t="str">
        <f t="shared" si="194"/>
        <v/>
      </c>
    </row>
    <row r="687" spans="71:92" x14ac:dyDescent="0.3">
      <c r="BS687" s="32" t="str">
        <f>IF(Kiadasi_kiseroiv!$K$2=BT687,BV687,"")</f>
        <v/>
      </c>
      <c r="BT687" s="34" t="str">
        <f t="shared" si="195"/>
        <v/>
      </c>
      <c r="BU687" s="32" t="str">
        <f t="shared" si="184"/>
        <v/>
      </c>
      <c r="BV687" s="32" t="str">
        <f t="shared" si="196"/>
        <v/>
      </c>
      <c r="BW687" s="32" t="str">
        <f t="shared" si="185"/>
        <v/>
      </c>
      <c r="BX687" s="32" t="str">
        <f t="shared" si="197"/>
        <v/>
      </c>
      <c r="BY687" s="32" t="str">
        <f t="shared" si="198"/>
        <v/>
      </c>
      <c r="BZ687" s="32" t="str">
        <f t="shared" si="199"/>
        <v/>
      </c>
      <c r="CA687" s="32" t="str">
        <f t="shared" si="200"/>
        <v/>
      </c>
      <c r="CB687" s="33">
        <f>IF(COUNTIF($CD$7:CD687,CD687)=1,CD687,CD687+COUNTIF($CD$6:CD686,CD687))</f>
        <v>55833</v>
      </c>
      <c r="CC687" s="34">
        <f t="shared" si="186"/>
        <v>55153</v>
      </c>
      <c r="CD687" s="32">
        <f t="shared" si="201"/>
        <v>55153</v>
      </c>
      <c r="CE687" s="32">
        <f t="shared" si="187"/>
        <v>0</v>
      </c>
      <c r="CF687" s="32">
        <f t="shared" si="188"/>
        <v>0</v>
      </c>
      <c r="CG687" s="32" t="str">
        <f t="shared" si="189"/>
        <v/>
      </c>
      <c r="CH687" s="32">
        <v>682</v>
      </c>
      <c r="CI687" s="32" t="s">
        <v>6</v>
      </c>
      <c r="CJ687" s="32" t="str">
        <f t="shared" si="190"/>
        <v/>
      </c>
      <c r="CK687" s="32" t="str">
        <f t="shared" si="191"/>
        <v/>
      </c>
      <c r="CL687" s="32" t="str">
        <f t="shared" si="192"/>
        <v/>
      </c>
      <c r="CM687" s="32" t="str">
        <f t="shared" si="193"/>
        <v/>
      </c>
      <c r="CN687" s="32" t="str">
        <f t="shared" si="194"/>
        <v/>
      </c>
    </row>
    <row r="688" spans="71:92" x14ac:dyDescent="0.3">
      <c r="BS688" s="32" t="str">
        <f>IF(Kiadasi_kiseroiv!$K$2=BT688,BV688,"")</f>
        <v/>
      </c>
      <c r="BT688" s="34" t="str">
        <f t="shared" si="195"/>
        <v/>
      </c>
      <c r="BU688" s="32" t="str">
        <f t="shared" si="184"/>
        <v/>
      </c>
      <c r="BV688" s="32" t="str">
        <f t="shared" si="196"/>
        <v/>
      </c>
      <c r="BW688" s="32" t="str">
        <f t="shared" si="185"/>
        <v/>
      </c>
      <c r="BX688" s="32" t="str">
        <f t="shared" si="197"/>
        <v/>
      </c>
      <c r="BY688" s="32" t="str">
        <f t="shared" si="198"/>
        <v/>
      </c>
      <c r="BZ688" s="32" t="str">
        <f t="shared" si="199"/>
        <v/>
      </c>
      <c r="CA688" s="32" t="str">
        <f t="shared" si="200"/>
        <v/>
      </c>
      <c r="CB688" s="33">
        <f>IF(COUNTIF($CD$7:CD688,CD688)=1,CD688,CD688+COUNTIF($CD$6:CD687,CD688))</f>
        <v>55834</v>
      </c>
      <c r="CC688" s="34">
        <f t="shared" si="186"/>
        <v>55153</v>
      </c>
      <c r="CD688" s="32">
        <f t="shared" si="201"/>
        <v>55153</v>
      </c>
      <c r="CE688" s="32">
        <f t="shared" si="187"/>
        <v>0</v>
      </c>
      <c r="CF688" s="32">
        <f t="shared" si="188"/>
        <v>0</v>
      </c>
      <c r="CG688" s="32" t="str">
        <f t="shared" si="189"/>
        <v/>
      </c>
      <c r="CH688" s="32">
        <v>683</v>
      </c>
      <c r="CI688" s="32" t="s">
        <v>6</v>
      </c>
      <c r="CJ688" s="32" t="str">
        <f t="shared" si="190"/>
        <v/>
      </c>
      <c r="CK688" s="32" t="str">
        <f t="shared" si="191"/>
        <v/>
      </c>
      <c r="CL688" s="32" t="str">
        <f t="shared" si="192"/>
        <v/>
      </c>
      <c r="CM688" s="32" t="str">
        <f t="shared" si="193"/>
        <v/>
      </c>
      <c r="CN688" s="32" t="str">
        <f t="shared" si="194"/>
        <v/>
      </c>
    </row>
    <row r="689" spans="71:92" x14ac:dyDescent="0.3">
      <c r="BS689" s="32" t="str">
        <f>IF(Kiadasi_kiseroiv!$K$2=BT689,BV689,"")</f>
        <v/>
      </c>
      <c r="BT689" s="34" t="str">
        <f t="shared" si="195"/>
        <v/>
      </c>
      <c r="BU689" s="32" t="str">
        <f t="shared" si="184"/>
        <v/>
      </c>
      <c r="BV689" s="32" t="str">
        <f t="shared" si="196"/>
        <v/>
      </c>
      <c r="BW689" s="32" t="str">
        <f t="shared" si="185"/>
        <v/>
      </c>
      <c r="BX689" s="32" t="str">
        <f t="shared" si="197"/>
        <v/>
      </c>
      <c r="BY689" s="32" t="str">
        <f t="shared" si="198"/>
        <v/>
      </c>
      <c r="BZ689" s="32" t="str">
        <f t="shared" si="199"/>
        <v/>
      </c>
      <c r="CA689" s="32" t="str">
        <f t="shared" si="200"/>
        <v/>
      </c>
      <c r="CB689" s="33">
        <f>IF(COUNTIF($CD$7:CD689,CD689)=1,CD689,CD689+COUNTIF($CD$6:CD688,CD689))</f>
        <v>55835</v>
      </c>
      <c r="CC689" s="34">
        <f t="shared" si="186"/>
        <v>55153</v>
      </c>
      <c r="CD689" s="32">
        <f t="shared" si="201"/>
        <v>55153</v>
      </c>
      <c r="CE689" s="32">
        <f t="shared" si="187"/>
        <v>0</v>
      </c>
      <c r="CF689" s="32">
        <f t="shared" si="188"/>
        <v>0</v>
      </c>
      <c r="CG689" s="32" t="str">
        <f t="shared" si="189"/>
        <v/>
      </c>
      <c r="CH689" s="32">
        <v>684</v>
      </c>
      <c r="CI689" s="32" t="s">
        <v>6</v>
      </c>
      <c r="CJ689" s="32" t="str">
        <f t="shared" si="190"/>
        <v/>
      </c>
      <c r="CK689" s="32" t="str">
        <f t="shared" si="191"/>
        <v/>
      </c>
      <c r="CL689" s="32" t="str">
        <f t="shared" si="192"/>
        <v/>
      </c>
      <c r="CM689" s="32" t="str">
        <f t="shared" si="193"/>
        <v/>
      </c>
      <c r="CN689" s="32" t="str">
        <f t="shared" si="194"/>
        <v/>
      </c>
    </row>
    <row r="690" spans="71:92" x14ac:dyDescent="0.3">
      <c r="BS690" s="32" t="str">
        <f>IF(Kiadasi_kiseroiv!$K$2=BT690,BV690,"")</f>
        <v/>
      </c>
      <c r="BT690" s="34" t="str">
        <f t="shared" si="195"/>
        <v/>
      </c>
      <c r="BU690" s="32" t="str">
        <f t="shared" si="184"/>
        <v/>
      </c>
      <c r="BV690" s="32" t="str">
        <f t="shared" si="196"/>
        <v/>
      </c>
      <c r="BW690" s="32" t="str">
        <f t="shared" si="185"/>
        <v/>
      </c>
      <c r="BX690" s="32" t="str">
        <f t="shared" si="197"/>
        <v/>
      </c>
      <c r="BY690" s="32" t="str">
        <f t="shared" si="198"/>
        <v/>
      </c>
      <c r="BZ690" s="32" t="str">
        <f t="shared" si="199"/>
        <v/>
      </c>
      <c r="CA690" s="32" t="str">
        <f t="shared" si="200"/>
        <v/>
      </c>
      <c r="CB690" s="33">
        <f>IF(COUNTIF($CD$7:CD690,CD690)=1,CD690,CD690+COUNTIF($CD$6:CD689,CD690))</f>
        <v>55836</v>
      </c>
      <c r="CC690" s="34">
        <f t="shared" si="186"/>
        <v>55153</v>
      </c>
      <c r="CD690" s="32">
        <f t="shared" si="201"/>
        <v>55153</v>
      </c>
      <c r="CE690" s="32">
        <f t="shared" si="187"/>
        <v>0</v>
      </c>
      <c r="CF690" s="32">
        <f t="shared" si="188"/>
        <v>0</v>
      </c>
      <c r="CG690" s="32" t="str">
        <f t="shared" si="189"/>
        <v/>
      </c>
      <c r="CH690" s="32">
        <v>685</v>
      </c>
      <c r="CI690" s="32" t="s">
        <v>6</v>
      </c>
      <c r="CJ690" s="32" t="str">
        <f t="shared" si="190"/>
        <v/>
      </c>
      <c r="CK690" s="32" t="str">
        <f t="shared" si="191"/>
        <v/>
      </c>
      <c r="CL690" s="32" t="str">
        <f t="shared" si="192"/>
        <v/>
      </c>
      <c r="CM690" s="32" t="str">
        <f t="shared" si="193"/>
        <v/>
      </c>
      <c r="CN690" s="32" t="str">
        <f t="shared" si="194"/>
        <v/>
      </c>
    </row>
    <row r="691" spans="71:92" x14ac:dyDescent="0.3">
      <c r="BS691" s="32" t="str">
        <f>IF(Kiadasi_kiseroiv!$K$2=BT691,BV691,"")</f>
        <v/>
      </c>
      <c r="BT691" s="34" t="str">
        <f t="shared" si="195"/>
        <v/>
      </c>
      <c r="BU691" s="32" t="str">
        <f t="shared" si="184"/>
        <v/>
      </c>
      <c r="BV691" s="32" t="str">
        <f t="shared" si="196"/>
        <v/>
      </c>
      <c r="BW691" s="32" t="str">
        <f t="shared" si="185"/>
        <v/>
      </c>
      <c r="BX691" s="32" t="str">
        <f t="shared" si="197"/>
        <v/>
      </c>
      <c r="BY691" s="32" t="str">
        <f t="shared" si="198"/>
        <v/>
      </c>
      <c r="BZ691" s="32" t="str">
        <f t="shared" si="199"/>
        <v/>
      </c>
      <c r="CA691" s="32" t="str">
        <f t="shared" si="200"/>
        <v/>
      </c>
      <c r="CB691" s="33">
        <f>IF(COUNTIF($CD$7:CD691,CD691)=1,CD691,CD691+COUNTIF($CD$6:CD690,CD691))</f>
        <v>55837</v>
      </c>
      <c r="CC691" s="34">
        <f t="shared" si="186"/>
        <v>55153</v>
      </c>
      <c r="CD691" s="32">
        <f t="shared" si="201"/>
        <v>55153</v>
      </c>
      <c r="CE691" s="32">
        <f t="shared" si="187"/>
        <v>0</v>
      </c>
      <c r="CF691" s="32">
        <f t="shared" si="188"/>
        <v>0</v>
      </c>
      <c r="CG691" s="32" t="str">
        <f t="shared" si="189"/>
        <v/>
      </c>
      <c r="CH691" s="32">
        <v>686</v>
      </c>
      <c r="CI691" s="32" t="s">
        <v>6</v>
      </c>
      <c r="CJ691" s="32" t="str">
        <f t="shared" si="190"/>
        <v/>
      </c>
      <c r="CK691" s="32" t="str">
        <f t="shared" si="191"/>
        <v/>
      </c>
      <c r="CL691" s="32" t="str">
        <f t="shared" si="192"/>
        <v/>
      </c>
      <c r="CM691" s="32" t="str">
        <f t="shared" si="193"/>
        <v/>
      </c>
      <c r="CN691" s="32" t="str">
        <f t="shared" si="194"/>
        <v/>
      </c>
    </row>
    <row r="692" spans="71:92" x14ac:dyDescent="0.3">
      <c r="BS692" s="32" t="str">
        <f>IF(Kiadasi_kiseroiv!$K$2=BT692,BV692,"")</f>
        <v/>
      </c>
      <c r="BT692" s="34" t="str">
        <f t="shared" si="195"/>
        <v/>
      </c>
      <c r="BU692" s="32" t="str">
        <f t="shared" si="184"/>
        <v/>
      </c>
      <c r="BV692" s="32" t="str">
        <f t="shared" si="196"/>
        <v/>
      </c>
      <c r="BW692" s="32" t="str">
        <f t="shared" si="185"/>
        <v/>
      </c>
      <c r="BX692" s="32" t="str">
        <f t="shared" si="197"/>
        <v/>
      </c>
      <c r="BY692" s="32" t="str">
        <f t="shared" si="198"/>
        <v/>
      </c>
      <c r="BZ692" s="32" t="str">
        <f t="shared" si="199"/>
        <v/>
      </c>
      <c r="CA692" s="32" t="str">
        <f t="shared" si="200"/>
        <v/>
      </c>
      <c r="CB692" s="33">
        <f>IF(COUNTIF($CD$7:CD692,CD692)=1,CD692,CD692+COUNTIF($CD$6:CD691,CD692))</f>
        <v>55838</v>
      </c>
      <c r="CC692" s="34">
        <f t="shared" si="186"/>
        <v>55153</v>
      </c>
      <c r="CD692" s="32">
        <f t="shared" si="201"/>
        <v>55153</v>
      </c>
      <c r="CE692" s="32">
        <f t="shared" si="187"/>
        <v>0</v>
      </c>
      <c r="CF692" s="32">
        <f t="shared" si="188"/>
        <v>0</v>
      </c>
      <c r="CG692" s="32" t="str">
        <f t="shared" si="189"/>
        <v/>
      </c>
      <c r="CH692" s="32">
        <v>687</v>
      </c>
      <c r="CI692" s="32" t="s">
        <v>6</v>
      </c>
      <c r="CJ692" s="32" t="str">
        <f t="shared" si="190"/>
        <v/>
      </c>
      <c r="CK692" s="32" t="str">
        <f t="shared" si="191"/>
        <v/>
      </c>
      <c r="CL692" s="32" t="str">
        <f t="shared" si="192"/>
        <v/>
      </c>
      <c r="CM692" s="32" t="str">
        <f t="shared" si="193"/>
        <v/>
      </c>
      <c r="CN692" s="32" t="str">
        <f t="shared" si="194"/>
        <v/>
      </c>
    </row>
    <row r="693" spans="71:92" x14ac:dyDescent="0.3">
      <c r="BS693" s="32" t="str">
        <f>IF(Kiadasi_kiseroiv!$K$2=BT693,BV693,"")</f>
        <v/>
      </c>
      <c r="BT693" s="34" t="str">
        <f t="shared" si="195"/>
        <v/>
      </c>
      <c r="BU693" s="32" t="str">
        <f t="shared" si="184"/>
        <v/>
      </c>
      <c r="BV693" s="32" t="str">
        <f t="shared" si="196"/>
        <v/>
      </c>
      <c r="BW693" s="32" t="str">
        <f t="shared" si="185"/>
        <v/>
      </c>
      <c r="BX693" s="32" t="str">
        <f t="shared" si="197"/>
        <v/>
      </c>
      <c r="BY693" s="32" t="str">
        <f t="shared" si="198"/>
        <v/>
      </c>
      <c r="BZ693" s="32" t="str">
        <f t="shared" si="199"/>
        <v/>
      </c>
      <c r="CA693" s="32" t="str">
        <f t="shared" si="200"/>
        <v/>
      </c>
      <c r="CB693" s="33">
        <f>IF(COUNTIF($CD$7:CD693,CD693)=1,CD693,CD693+COUNTIF($CD$6:CD692,CD693))</f>
        <v>55839</v>
      </c>
      <c r="CC693" s="34">
        <f t="shared" si="186"/>
        <v>55153</v>
      </c>
      <c r="CD693" s="32">
        <f t="shared" si="201"/>
        <v>55153</v>
      </c>
      <c r="CE693" s="32">
        <f t="shared" si="187"/>
        <v>0</v>
      </c>
      <c r="CF693" s="32">
        <f t="shared" si="188"/>
        <v>0</v>
      </c>
      <c r="CG693" s="32" t="str">
        <f t="shared" si="189"/>
        <v/>
      </c>
      <c r="CH693" s="32">
        <v>688</v>
      </c>
      <c r="CI693" s="32" t="s">
        <v>6</v>
      </c>
      <c r="CJ693" s="32" t="str">
        <f t="shared" si="190"/>
        <v/>
      </c>
      <c r="CK693" s="32" t="str">
        <f t="shared" si="191"/>
        <v/>
      </c>
      <c r="CL693" s="32" t="str">
        <f t="shared" si="192"/>
        <v/>
      </c>
      <c r="CM693" s="32" t="str">
        <f t="shared" si="193"/>
        <v/>
      </c>
      <c r="CN693" s="32" t="str">
        <f t="shared" si="194"/>
        <v/>
      </c>
    </row>
    <row r="694" spans="71:92" x14ac:dyDescent="0.3">
      <c r="BS694" s="32" t="str">
        <f>IF(Kiadasi_kiseroiv!$K$2=BT694,BV694,"")</f>
        <v/>
      </c>
      <c r="BT694" s="34" t="str">
        <f t="shared" si="195"/>
        <v/>
      </c>
      <c r="BU694" s="32" t="str">
        <f t="shared" si="184"/>
        <v/>
      </c>
      <c r="BV694" s="32" t="str">
        <f t="shared" si="196"/>
        <v/>
      </c>
      <c r="BW694" s="32" t="str">
        <f t="shared" si="185"/>
        <v/>
      </c>
      <c r="BX694" s="32" t="str">
        <f t="shared" si="197"/>
        <v/>
      </c>
      <c r="BY694" s="32" t="str">
        <f t="shared" si="198"/>
        <v/>
      </c>
      <c r="BZ694" s="32" t="str">
        <f t="shared" si="199"/>
        <v/>
      </c>
      <c r="CA694" s="32" t="str">
        <f t="shared" si="200"/>
        <v/>
      </c>
      <c r="CB694" s="33">
        <f>IF(COUNTIF($CD$7:CD694,CD694)=1,CD694,CD694+COUNTIF($CD$6:CD693,CD694))</f>
        <v>55840</v>
      </c>
      <c r="CC694" s="34">
        <f t="shared" si="186"/>
        <v>55153</v>
      </c>
      <c r="CD694" s="32">
        <f t="shared" si="201"/>
        <v>55153</v>
      </c>
      <c r="CE694" s="32">
        <f t="shared" si="187"/>
        <v>0</v>
      </c>
      <c r="CF694" s="32">
        <f t="shared" si="188"/>
        <v>0</v>
      </c>
      <c r="CG694" s="32" t="str">
        <f t="shared" si="189"/>
        <v/>
      </c>
      <c r="CH694" s="32">
        <v>689</v>
      </c>
      <c r="CI694" s="32" t="s">
        <v>6</v>
      </c>
      <c r="CJ694" s="32" t="str">
        <f t="shared" si="190"/>
        <v/>
      </c>
      <c r="CK694" s="32" t="str">
        <f t="shared" si="191"/>
        <v/>
      </c>
      <c r="CL694" s="32" t="str">
        <f t="shared" si="192"/>
        <v/>
      </c>
      <c r="CM694" s="32" t="str">
        <f t="shared" si="193"/>
        <v/>
      </c>
      <c r="CN694" s="32" t="str">
        <f t="shared" si="194"/>
        <v/>
      </c>
    </row>
    <row r="695" spans="71:92" x14ac:dyDescent="0.3">
      <c r="BS695" s="32" t="str">
        <f>IF(Kiadasi_kiseroiv!$K$2=BT695,BV695,"")</f>
        <v/>
      </c>
      <c r="BT695" s="34" t="str">
        <f t="shared" si="195"/>
        <v/>
      </c>
      <c r="BU695" s="32" t="str">
        <f t="shared" si="184"/>
        <v/>
      </c>
      <c r="BV695" s="32" t="str">
        <f t="shared" si="196"/>
        <v/>
      </c>
      <c r="BW695" s="32" t="str">
        <f t="shared" si="185"/>
        <v/>
      </c>
      <c r="BX695" s="32" t="str">
        <f t="shared" si="197"/>
        <v/>
      </c>
      <c r="BY695" s="32" t="str">
        <f t="shared" si="198"/>
        <v/>
      </c>
      <c r="BZ695" s="32" t="str">
        <f t="shared" si="199"/>
        <v/>
      </c>
      <c r="CA695" s="32" t="str">
        <f t="shared" si="200"/>
        <v/>
      </c>
      <c r="CB695" s="33">
        <f>IF(COUNTIF($CD$7:CD695,CD695)=1,CD695,CD695+COUNTIF($CD$6:CD694,CD695))</f>
        <v>55841</v>
      </c>
      <c r="CC695" s="34">
        <f t="shared" si="186"/>
        <v>55153</v>
      </c>
      <c r="CD695" s="32">
        <f t="shared" si="201"/>
        <v>55153</v>
      </c>
      <c r="CE695" s="32">
        <f t="shared" si="187"/>
        <v>0</v>
      </c>
      <c r="CF695" s="32">
        <f t="shared" si="188"/>
        <v>0</v>
      </c>
      <c r="CG695" s="32" t="str">
        <f t="shared" si="189"/>
        <v/>
      </c>
      <c r="CH695" s="32">
        <v>690</v>
      </c>
      <c r="CI695" s="32" t="s">
        <v>6</v>
      </c>
      <c r="CJ695" s="32" t="str">
        <f t="shared" si="190"/>
        <v/>
      </c>
      <c r="CK695" s="32" t="str">
        <f t="shared" si="191"/>
        <v/>
      </c>
      <c r="CL695" s="32" t="str">
        <f t="shared" si="192"/>
        <v/>
      </c>
      <c r="CM695" s="32" t="str">
        <f t="shared" si="193"/>
        <v/>
      </c>
      <c r="CN695" s="32" t="str">
        <f t="shared" si="194"/>
        <v/>
      </c>
    </row>
    <row r="696" spans="71:92" x14ac:dyDescent="0.3">
      <c r="BS696" s="32" t="str">
        <f>IF(Kiadasi_kiseroiv!$K$2=BT696,BV696,"")</f>
        <v/>
      </c>
      <c r="BT696" s="34" t="str">
        <f t="shared" si="195"/>
        <v/>
      </c>
      <c r="BU696" s="32" t="str">
        <f t="shared" si="184"/>
        <v/>
      </c>
      <c r="BV696" s="32" t="str">
        <f t="shared" si="196"/>
        <v/>
      </c>
      <c r="BW696" s="32" t="str">
        <f t="shared" si="185"/>
        <v/>
      </c>
      <c r="BX696" s="32" t="str">
        <f t="shared" si="197"/>
        <v/>
      </c>
      <c r="BY696" s="32" t="str">
        <f t="shared" si="198"/>
        <v/>
      </c>
      <c r="BZ696" s="32" t="str">
        <f t="shared" si="199"/>
        <v/>
      </c>
      <c r="CA696" s="32" t="str">
        <f t="shared" si="200"/>
        <v/>
      </c>
      <c r="CB696" s="33">
        <f>IF(COUNTIF($CD$7:CD696,CD696)=1,CD696,CD696+COUNTIF($CD$6:CD695,CD696))</f>
        <v>55842</v>
      </c>
      <c r="CC696" s="34">
        <f t="shared" si="186"/>
        <v>55153</v>
      </c>
      <c r="CD696" s="32">
        <f t="shared" si="201"/>
        <v>55153</v>
      </c>
      <c r="CE696" s="32">
        <f t="shared" si="187"/>
        <v>0</v>
      </c>
      <c r="CF696" s="32">
        <f t="shared" si="188"/>
        <v>0</v>
      </c>
      <c r="CG696" s="32" t="str">
        <f t="shared" si="189"/>
        <v/>
      </c>
      <c r="CH696" s="32">
        <v>691</v>
      </c>
      <c r="CI696" s="32" t="s">
        <v>6</v>
      </c>
      <c r="CJ696" s="32" t="str">
        <f t="shared" si="190"/>
        <v/>
      </c>
      <c r="CK696" s="32" t="str">
        <f t="shared" si="191"/>
        <v/>
      </c>
      <c r="CL696" s="32" t="str">
        <f t="shared" si="192"/>
        <v/>
      </c>
      <c r="CM696" s="32" t="str">
        <f t="shared" si="193"/>
        <v/>
      </c>
      <c r="CN696" s="32" t="str">
        <f t="shared" si="194"/>
        <v/>
      </c>
    </row>
    <row r="697" spans="71:92" x14ac:dyDescent="0.3">
      <c r="BS697" s="32" t="str">
        <f>IF(Kiadasi_kiseroiv!$K$2=BT697,BV697,"")</f>
        <v/>
      </c>
      <c r="BT697" s="34" t="str">
        <f t="shared" si="195"/>
        <v/>
      </c>
      <c r="BU697" s="32" t="str">
        <f t="shared" si="184"/>
        <v/>
      </c>
      <c r="BV697" s="32" t="str">
        <f t="shared" si="196"/>
        <v/>
      </c>
      <c r="BW697" s="32" t="str">
        <f t="shared" si="185"/>
        <v/>
      </c>
      <c r="BX697" s="32" t="str">
        <f t="shared" si="197"/>
        <v/>
      </c>
      <c r="BY697" s="32" t="str">
        <f t="shared" si="198"/>
        <v/>
      </c>
      <c r="BZ697" s="32" t="str">
        <f t="shared" si="199"/>
        <v/>
      </c>
      <c r="CA697" s="32" t="str">
        <f t="shared" si="200"/>
        <v/>
      </c>
      <c r="CB697" s="33">
        <f>IF(COUNTIF($CD$7:CD697,CD697)=1,CD697,CD697+COUNTIF($CD$6:CD696,CD697))</f>
        <v>55843</v>
      </c>
      <c r="CC697" s="34">
        <f t="shared" si="186"/>
        <v>55153</v>
      </c>
      <c r="CD697" s="32">
        <f t="shared" si="201"/>
        <v>55153</v>
      </c>
      <c r="CE697" s="32">
        <f t="shared" si="187"/>
        <v>0</v>
      </c>
      <c r="CF697" s="32">
        <f t="shared" si="188"/>
        <v>0</v>
      </c>
      <c r="CG697" s="32" t="str">
        <f t="shared" si="189"/>
        <v/>
      </c>
      <c r="CH697" s="32">
        <v>692</v>
      </c>
      <c r="CI697" s="32" t="s">
        <v>6</v>
      </c>
      <c r="CJ697" s="32" t="str">
        <f t="shared" si="190"/>
        <v/>
      </c>
      <c r="CK697" s="32" t="str">
        <f t="shared" si="191"/>
        <v/>
      </c>
      <c r="CL697" s="32" t="str">
        <f t="shared" si="192"/>
        <v/>
      </c>
      <c r="CM697" s="32" t="str">
        <f t="shared" si="193"/>
        <v/>
      </c>
      <c r="CN697" s="32" t="str">
        <f t="shared" si="194"/>
        <v/>
      </c>
    </row>
    <row r="698" spans="71:92" x14ac:dyDescent="0.3">
      <c r="BS698" s="32" t="str">
        <f>IF(Kiadasi_kiseroiv!$K$2=BT698,BV698,"")</f>
        <v/>
      </c>
      <c r="BT698" s="34" t="str">
        <f t="shared" si="195"/>
        <v/>
      </c>
      <c r="BU698" s="32" t="str">
        <f t="shared" si="184"/>
        <v/>
      </c>
      <c r="BV698" s="32" t="str">
        <f t="shared" si="196"/>
        <v/>
      </c>
      <c r="BW698" s="32" t="str">
        <f t="shared" si="185"/>
        <v/>
      </c>
      <c r="BX698" s="32" t="str">
        <f t="shared" si="197"/>
        <v/>
      </c>
      <c r="BY698" s="32" t="str">
        <f t="shared" si="198"/>
        <v/>
      </c>
      <c r="BZ698" s="32" t="str">
        <f t="shared" si="199"/>
        <v/>
      </c>
      <c r="CA698" s="32" t="str">
        <f t="shared" si="200"/>
        <v/>
      </c>
      <c r="CB698" s="33">
        <f>IF(COUNTIF($CD$7:CD698,CD698)=1,CD698,CD698+COUNTIF($CD$6:CD697,CD698))</f>
        <v>55844</v>
      </c>
      <c r="CC698" s="34">
        <f t="shared" si="186"/>
        <v>55153</v>
      </c>
      <c r="CD698" s="32">
        <f t="shared" si="201"/>
        <v>55153</v>
      </c>
      <c r="CE698" s="32">
        <f t="shared" si="187"/>
        <v>0</v>
      </c>
      <c r="CF698" s="32">
        <f t="shared" si="188"/>
        <v>0</v>
      </c>
      <c r="CG698" s="32" t="str">
        <f t="shared" si="189"/>
        <v/>
      </c>
      <c r="CH698" s="32">
        <v>693</v>
      </c>
      <c r="CI698" s="32" t="s">
        <v>6</v>
      </c>
      <c r="CJ698" s="32" t="str">
        <f t="shared" si="190"/>
        <v/>
      </c>
      <c r="CK698" s="32" t="str">
        <f t="shared" si="191"/>
        <v/>
      </c>
      <c r="CL698" s="32" t="str">
        <f t="shared" si="192"/>
        <v/>
      </c>
      <c r="CM698" s="32" t="str">
        <f t="shared" si="193"/>
        <v/>
      </c>
      <c r="CN698" s="32" t="str">
        <f t="shared" si="194"/>
        <v/>
      </c>
    </row>
    <row r="699" spans="71:92" x14ac:dyDescent="0.3">
      <c r="BS699" s="32" t="str">
        <f>IF(Kiadasi_kiseroiv!$K$2=BT699,BV699,"")</f>
        <v/>
      </c>
      <c r="BT699" s="34" t="str">
        <f t="shared" si="195"/>
        <v/>
      </c>
      <c r="BU699" s="32" t="str">
        <f t="shared" si="184"/>
        <v/>
      </c>
      <c r="BV699" s="32" t="str">
        <f t="shared" si="196"/>
        <v/>
      </c>
      <c r="BW699" s="32" t="str">
        <f t="shared" si="185"/>
        <v/>
      </c>
      <c r="BX699" s="32" t="str">
        <f t="shared" si="197"/>
        <v/>
      </c>
      <c r="BY699" s="32" t="str">
        <f t="shared" si="198"/>
        <v/>
      </c>
      <c r="BZ699" s="32" t="str">
        <f t="shared" si="199"/>
        <v/>
      </c>
      <c r="CA699" s="32" t="str">
        <f t="shared" si="200"/>
        <v/>
      </c>
      <c r="CB699" s="33">
        <f>IF(COUNTIF($CD$7:CD699,CD699)=1,CD699,CD699+COUNTIF($CD$6:CD698,CD699))</f>
        <v>55845</v>
      </c>
      <c r="CC699" s="34">
        <f t="shared" si="186"/>
        <v>55153</v>
      </c>
      <c r="CD699" s="32">
        <f t="shared" si="201"/>
        <v>55153</v>
      </c>
      <c r="CE699" s="32">
        <f t="shared" si="187"/>
        <v>0</v>
      </c>
      <c r="CF699" s="32">
        <f t="shared" si="188"/>
        <v>0</v>
      </c>
      <c r="CG699" s="32" t="str">
        <f t="shared" si="189"/>
        <v/>
      </c>
      <c r="CH699" s="32">
        <v>694</v>
      </c>
      <c r="CI699" s="32" t="s">
        <v>6</v>
      </c>
      <c r="CJ699" s="32" t="str">
        <f t="shared" si="190"/>
        <v/>
      </c>
      <c r="CK699" s="32" t="str">
        <f t="shared" si="191"/>
        <v/>
      </c>
      <c r="CL699" s="32" t="str">
        <f t="shared" si="192"/>
        <v/>
      </c>
      <c r="CM699" s="32" t="str">
        <f t="shared" si="193"/>
        <v/>
      </c>
      <c r="CN699" s="32" t="str">
        <f t="shared" si="194"/>
        <v/>
      </c>
    </row>
    <row r="700" spans="71:92" x14ac:dyDescent="0.3">
      <c r="BS700" s="32" t="str">
        <f>IF(Kiadasi_kiseroiv!$K$2=BT700,BV700,"")</f>
        <v/>
      </c>
      <c r="BT700" s="34" t="str">
        <f t="shared" si="195"/>
        <v/>
      </c>
      <c r="BU700" s="32" t="str">
        <f t="shared" si="184"/>
        <v/>
      </c>
      <c r="BV700" s="32" t="str">
        <f t="shared" si="196"/>
        <v/>
      </c>
      <c r="BW700" s="32" t="str">
        <f t="shared" si="185"/>
        <v/>
      </c>
      <c r="BX700" s="32" t="str">
        <f t="shared" si="197"/>
        <v/>
      </c>
      <c r="BY700" s="32" t="str">
        <f t="shared" si="198"/>
        <v/>
      </c>
      <c r="BZ700" s="32" t="str">
        <f t="shared" si="199"/>
        <v/>
      </c>
      <c r="CA700" s="32" t="str">
        <f t="shared" si="200"/>
        <v/>
      </c>
      <c r="CB700" s="33">
        <f>IF(COUNTIF($CD$7:CD700,CD700)=1,CD700,CD700+COUNTIF($CD$6:CD699,CD700))</f>
        <v>55846</v>
      </c>
      <c r="CC700" s="34">
        <f t="shared" si="186"/>
        <v>55153</v>
      </c>
      <c r="CD700" s="32">
        <f t="shared" si="201"/>
        <v>55153</v>
      </c>
      <c r="CE700" s="32">
        <f t="shared" si="187"/>
        <v>0</v>
      </c>
      <c r="CF700" s="32">
        <f t="shared" si="188"/>
        <v>0</v>
      </c>
      <c r="CG700" s="32" t="str">
        <f t="shared" si="189"/>
        <v/>
      </c>
      <c r="CH700" s="32">
        <v>695</v>
      </c>
      <c r="CI700" s="32" t="s">
        <v>6</v>
      </c>
      <c r="CJ700" s="32" t="str">
        <f t="shared" si="190"/>
        <v/>
      </c>
      <c r="CK700" s="32" t="str">
        <f t="shared" si="191"/>
        <v/>
      </c>
      <c r="CL700" s="32" t="str">
        <f t="shared" si="192"/>
        <v/>
      </c>
      <c r="CM700" s="32" t="str">
        <f t="shared" si="193"/>
        <v/>
      </c>
      <c r="CN700" s="32" t="str">
        <f t="shared" si="194"/>
        <v/>
      </c>
    </row>
    <row r="701" spans="71:92" x14ac:dyDescent="0.3">
      <c r="BS701" s="32" t="str">
        <f>IF(Kiadasi_kiseroiv!$K$2=BT701,BV701,"")</f>
        <v/>
      </c>
      <c r="BT701" s="34" t="str">
        <f t="shared" si="195"/>
        <v/>
      </c>
      <c r="BU701" s="32" t="str">
        <f t="shared" si="184"/>
        <v/>
      </c>
      <c r="BV701" s="32" t="str">
        <f t="shared" si="196"/>
        <v/>
      </c>
      <c r="BW701" s="32" t="str">
        <f t="shared" si="185"/>
        <v/>
      </c>
      <c r="BX701" s="32" t="str">
        <f t="shared" si="197"/>
        <v/>
      </c>
      <c r="BY701" s="32" t="str">
        <f t="shared" si="198"/>
        <v/>
      </c>
      <c r="BZ701" s="32" t="str">
        <f t="shared" si="199"/>
        <v/>
      </c>
      <c r="CA701" s="32" t="str">
        <f t="shared" si="200"/>
        <v/>
      </c>
      <c r="CB701" s="33">
        <f>IF(COUNTIF($CD$7:CD701,CD701)=1,CD701,CD701+COUNTIF($CD$6:CD700,CD701))</f>
        <v>55847</v>
      </c>
      <c r="CC701" s="34">
        <f t="shared" si="186"/>
        <v>55153</v>
      </c>
      <c r="CD701" s="32">
        <f t="shared" si="201"/>
        <v>55153</v>
      </c>
      <c r="CE701" s="32">
        <f t="shared" si="187"/>
        <v>0</v>
      </c>
      <c r="CF701" s="32">
        <f t="shared" si="188"/>
        <v>0</v>
      </c>
      <c r="CG701" s="32" t="str">
        <f t="shared" si="189"/>
        <v/>
      </c>
      <c r="CH701" s="32">
        <v>696</v>
      </c>
      <c r="CI701" s="32" t="s">
        <v>6</v>
      </c>
      <c r="CJ701" s="32" t="str">
        <f t="shared" si="190"/>
        <v/>
      </c>
      <c r="CK701" s="32" t="str">
        <f t="shared" si="191"/>
        <v/>
      </c>
      <c r="CL701" s="32" t="str">
        <f t="shared" si="192"/>
        <v/>
      </c>
      <c r="CM701" s="32" t="str">
        <f t="shared" si="193"/>
        <v/>
      </c>
      <c r="CN701" s="32" t="str">
        <f t="shared" si="194"/>
        <v/>
      </c>
    </row>
    <row r="702" spans="71:92" x14ac:dyDescent="0.3">
      <c r="BS702" s="32" t="str">
        <f>IF(Kiadasi_kiseroiv!$K$2=BT702,BV702,"")</f>
        <v/>
      </c>
      <c r="BT702" s="34" t="str">
        <f t="shared" si="195"/>
        <v/>
      </c>
      <c r="BU702" s="32" t="str">
        <f t="shared" si="184"/>
        <v/>
      </c>
      <c r="BV702" s="32" t="str">
        <f t="shared" si="196"/>
        <v/>
      </c>
      <c r="BW702" s="32" t="str">
        <f t="shared" si="185"/>
        <v/>
      </c>
      <c r="BX702" s="32" t="str">
        <f t="shared" si="197"/>
        <v/>
      </c>
      <c r="BY702" s="32" t="str">
        <f t="shared" si="198"/>
        <v/>
      </c>
      <c r="BZ702" s="32" t="str">
        <f t="shared" si="199"/>
        <v/>
      </c>
      <c r="CA702" s="32" t="str">
        <f t="shared" si="200"/>
        <v/>
      </c>
      <c r="CB702" s="33">
        <f>IF(COUNTIF($CD$7:CD702,CD702)=1,CD702,CD702+COUNTIF($CD$6:CD701,CD702))</f>
        <v>55848</v>
      </c>
      <c r="CC702" s="34">
        <f t="shared" si="186"/>
        <v>55153</v>
      </c>
      <c r="CD702" s="32">
        <f t="shared" si="201"/>
        <v>55153</v>
      </c>
      <c r="CE702" s="32">
        <f t="shared" si="187"/>
        <v>0</v>
      </c>
      <c r="CF702" s="32">
        <f t="shared" si="188"/>
        <v>0</v>
      </c>
      <c r="CG702" s="32" t="str">
        <f t="shared" si="189"/>
        <v/>
      </c>
      <c r="CH702" s="32">
        <v>697</v>
      </c>
      <c r="CI702" s="32" t="s">
        <v>6</v>
      </c>
      <c r="CJ702" s="32" t="str">
        <f t="shared" si="190"/>
        <v/>
      </c>
      <c r="CK702" s="32" t="str">
        <f t="shared" si="191"/>
        <v/>
      </c>
      <c r="CL702" s="32" t="str">
        <f t="shared" si="192"/>
        <v/>
      </c>
      <c r="CM702" s="32" t="str">
        <f t="shared" si="193"/>
        <v/>
      </c>
      <c r="CN702" s="32" t="str">
        <f t="shared" si="194"/>
        <v/>
      </c>
    </row>
    <row r="703" spans="71:92" x14ac:dyDescent="0.3">
      <c r="BS703" s="32" t="str">
        <f>IF(Kiadasi_kiseroiv!$K$2=BT703,BV703,"")</f>
        <v/>
      </c>
      <c r="BT703" s="34" t="str">
        <f t="shared" si="195"/>
        <v/>
      </c>
      <c r="BU703" s="32" t="str">
        <f t="shared" si="184"/>
        <v/>
      </c>
      <c r="BV703" s="32" t="str">
        <f t="shared" si="196"/>
        <v/>
      </c>
      <c r="BW703" s="32" t="str">
        <f t="shared" si="185"/>
        <v/>
      </c>
      <c r="BX703" s="32" t="str">
        <f t="shared" si="197"/>
        <v/>
      </c>
      <c r="BY703" s="32" t="str">
        <f t="shared" si="198"/>
        <v/>
      </c>
      <c r="BZ703" s="32" t="str">
        <f t="shared" si="199"/>
        <v/>
      </c>
      <c r="CA703" s="32" t="str">
        <f t="shared" si="200"/>
        <v/>
      </c>
      <c r="CB703" s="33">
        <f>IF(COUNTIF($CD$7:CD703,CD703)=1,CD703,CD703+COUNTIF($CD$6:CD702,CD703))</f>
        <v>55849</v>
      </c>
      <c r="CC703" s="34">
        <f t="shared" si="186"/>
        <v>55153</v>
      </c>
      <c r="CD703" s="32">
        <f t="shared" si="201"/>
        <v>55153</v>
      </c>
      <c r="CE703" s="32">
        <f t="shared" si="187"/>
        <v>0</v>
      </c>
      <c r="CF703" s="32">
        <f t="shared" si="188"/>
        <v>0</v>
      </c>
      <c r="CG703" s="32" t="str">
        <f t="shared" si="189"/>
        <v/>
      </c>
      <c r="CH703" s="32">
        <v>698</v>
      </c>
      <c r="CI703" s="32" t="s">
        <v>6</v>
      </c>
      <c r="CJ703" s="32" t="str">
        <f t="shared" si="190"/>
        <v/>
      </c>
      <c r="CK703" s="32" t="str">
        <f t="shared" si="191"/>
        <v/>
      </c>
      <c r="CL703" s="32" t="str">
        <f t="shared" si="192"/>
        <v/>
      </c>
      <c r="CM703" s="32" t="str">
        <f t="shared" si="193"/>
        <v/>
      </c>
      <c r="CN703" s="32" t="str">
        <f t="shared" si="194"/>
        <v/>
      </c>
    </row>
    <row r="704" spans="71:92" x14ac:dyDescent="0.3">
      <c r="BS704" s="32" t="str">
        <f>IF(Kiadasi_kiseroiv!$K$2=BT704,BV704,"")</f>
        <v/>
      </c>
      <c r="BT704" s="34" t="str">
        <f t="shared" si="195"/>
        <v/>
      </c>
      <c r="BU704" s="32" t="str">
        <f t="shared" si="184"/>
        <v/>
      </c>
      <c r="BV704" s="32" t="str">
        <f t="shared" si="196"/>
        <v/>
      </c>
      <c r="BW704" s="32" t="str">
        <f t="shared" si="185"/>
        <v/>
      </c>
      <c r="BX704" s="32" t="str">
        <f t="shared" si="197"/>
        <v/>
      </c>
      <c r="BY704" s="32" t="str">
        <f t="shared" si="198"/>
        <v/>
      </c>
      <c r="BZ704" s="32" t="str">
        <f t="shared" si="199"/>
        <v/>
      </c>
      <c r="CA704" s="32" t="str">
        <f t="shared" si="200"/>
        <v/>
      </c>
      <c r="CB704" s="33">
        <f>IF(COUNTIF($CD$7:CD704,CD704)=1,CD704,CD704+COUNTIF($CD$6:CD703,CD704))</f>
        <v>55850</v>
      </c>
      <c r="CC704" s="34">
        <f t="shared" si="186"/>
        <v>55153</v>
      </c>
      <c r="CD704" s="32">
        <f t="shared" si="201"/>
        <v>55153</v>
      </c>
      <c r="CE704" s="32">
        <f t="shared" si="187"/>
        <v>0</v>
      </c>
      <c r="CF704" s="32">
        <f t="shared" si="188"/>
        <v>0</v>
      </c>
      <c r="CG704" s="32" t="str">
        <f t="shared" si="189"/>
        <v/>
      </c>
      <c r="CH704" s="32">
        <v>699</v>
      </c>
      <c r="CI704" s="32" t="s">
        <v>6</v>
      </c>
      <c r="CJ704" s="32" t="str">
        <f t="shared" si="190"/>
        <v/>
      </c>
      <c r="CK704" s="32" t="str">
        <f t="shared" si="191"/>
        <v/>
      </c>
      <c r="CL704" s="32" t="str">
        <f t="shared" si="192"/>
        <v/>
      </c>
      <c r="CM704" s="32" t="str">
        <f t="shared" si="193"/>
        <v/>
      </c>
      <c r="CN704" s="32" t="str">
        <f t="shared" si="194"/>
        <v/>
      </c>
    </row>
    <row r="705" spans="71:92" x14ac:dyDescent="0.3">
      <c r="BS705" s="32" t="str">
        <f>IF(Kiadasi_kiseroiv!$K$2=BT705,BV705,"")</f>
        <v/>
      </c>
      <c r="BT705" s="34" t="str">
        <f t="shared" si="195"/>
        <v/>
      </c>
      <c r="BU705" s="32" t="str">
        <f t="shared" si="184"/>
        <v/>
      </c>
      <c r="BV705" s="32" t="str">
        <f t="shared" si="196"/>
        <v/>
      </c>
      <c r="BW705" s="32" t="str">
        <f t="shared" si="185"/>
        <v/>
      </c>
      <c r="BX705" s="32" t="str">
        <f t="shared" si="197"/>
        <v/>
      </c>
      <c r="BY705" s="32" t="str">
        <f t="shared" si="198"/>
        <v/>
      </c>
      <c r="BZ705" s="32" t="str">
        <f t="shared" si="199"/>
        <v/>
      </c>
      <c r="CA705" s="32" t="str">
        <f t="shared" si="200"/>
        <v/>
      </c>
      <c r="CB705" s="33">
        <f>IF(COUNTIF($CD$7:CD705,CD705)=1,CD705,CD705+COUNTIF($CD$6:CD704,CD705))</f>
        <v>55851</v>
      </c>
      <c r="CC705" s="34">
        <f t="shared" si="186"/>
        <v>55153</v>
      </c>
      <c r="CD705" s="32">
        <f t="shared" si="201"/>
        <v>55153</v>
      </c>
      <c r="CE705" s="32">
        <f t="shared" si="187"/>
        <v>0</v>
      </c>
      <c r="CF705" s="32">
        <f t="shared" si="188"/>
        <v>0</v>
      </c>
      <c r="CG705" s="32" t="str">
        <f t="shared" si="189"/>
        <v/>
      </c>
      <c r="CH705" s="32">
        <v>700</v>
      </c>
      <c r="CI705" s="32" t="s">
        <v>6</v>
      </c>
      <c r="CJ705" s="32" t="str">
        <f t="shared" si="190"/>
        <v/>
      </c>
      <c r="CK705" s="32" t="str">
        <f t="shared" si="191"/>
        <v/>
      </c>
      <c r="CL705" s="32" t="str">
        <f t="shared" si="192"/>
        <v/>
      </c>
      <c r="CM705" s="32" t="str">
        <f t="shared" si="193"/>
        <v/>
      </c>
      <c r="CN705" s="32" t="str">
        <f t="shared" si="194"/>
        <v/>
      </c>
    </row>
    <row r="706" spans="71:92" x14ac:dyDescent="0.3">
      <c r="BS706" s="32" t="str">
        <f>IF(Kiadasi_kiseroiv!$K$2=BT706,BV706,"")</f>
        <v/>
      </c>
      <c r="BT706" s="34" t="str">
        <f t="shared" si="195"/>
        <v/>
      </c>
      <c r="BU706" s="32" t="str">
        <f t="shared" si="184"/>
        <v/>
      </c>
      <c r="BV706" s="32" t="str">
        <f t="shared" si="196"/>
        <v/>
      </c>
      <c r="BW706" s="32" t="str">
        <f t="shared" si="185"/>
        <v/>
      </c>
      <c r="BX706" s="32" t="str">
        <f t="shared" si="197"/>
        <v/>
      </c>
      <c r="BY706" s="32" t="str">
        <f t="shared" si="198"/>
        <v/>
      </c>
      <c r="BZ706" s="32" t="str">
        <f t="shared" si="199"/>
        <v/>
      </c>
      <c r="CA706" s="32" t="str">
        <f t="shared" si="200"/>
        <v/>
      </c>
      <c r="CB706" s="33">
        <f>IF(COUNTIF($CD$7:CD706,CD706)=1,CD706,CD706+COUNTIF($CD$6:CD705,CD706))</f>
        <v>55852</v>
      </c>
      <c r="CC706" s="34">
        <f t="shared" si="186"/>
        <v>55153</v>
      </c>
      <c r="CD706" s="32">
        <f t="shared" si="201"/>
        <v>55153</v>
      </c>
      <c r="CE706" s="32">
        <f t="shared" si="187"/>
        <v>0</v>
      </c>
      <c r="CF706" s="32">
        <f t="shared" si="188"/>
        <v>0</v>
      </c>
      <c r="CG706" s="32" t="str">
        <f t="shared" si="189"/>
        <v/>
      </c>
      <c r="CH706" s="32">
        <v>701</v>
      </c>
      <c r="CI706" s="32" t="s">
        <v>6</v>
      </c>
      <c r="CJ706" s="32" t="str">
        <f t="shared" si="190"/>
        <v/>
      </c>
      <c r="CK706" s="32" t="str">
        <f t="shared" si="191"/>
        <v/>
      </c>
      <c r="CL706" s="32" t="str">
        <f t="shared" si="192"/>
        <v/>
      </c>
      <c r="CM706" s="32" t="str">
        <f t="shared" si="193"/>
        <v/>
      </c>
      <c r="CN706" s="32" t="str">
        <f t="shared" si="194"/>
        <v/>
      </c>
    </row>
    <row r="707" spans="71:92" x14ac:dyDescent="0.3">
      <c r="BS707" s="32" t="str">
        <f>IF(Kiadasi_kiseroiv!$K$2=BT707,BV707,"")</f>
        <v/>
      </c>
      <c r="BT707" s="34" t="str">
        <f t="shared" si="195"/>
        <v/>
      </c>
      <c r="BU707" s="32" t="str">
        <f t="shared" si="184"/>
        <v/>
      </c>
      <c r="BV707" s="32" t="str">
        <f t="shared" si="196"/>
        <v/>
      </c>
      <c r="BW707" s="32" t="str">
        <f t="shared" si="185"/>
        <v/>
      </c>
      <c r="BX707" s="32" t="str">
        <f t="shared" si="197"/>
        <v/>
      </c>
      <c r="BY707" s="32" t="str">
        <f t="shared" si="198"/>
        <v/>
      </c>
      <c r="BZ707" s="32" t="str">
        <f t="shared" si="199"/>
        <v/>
      </c>
      <c r="CA707" s="32" t="str">
        <f t="shared" si="200"/>
        <v/>
      </c>
      <c r="CB707" s="33">
        <f>IF(COUNTIF($CD$7:CD707,CD707)=1,CD707,CD707+COUNTIF($CD$6:CD706,CD707))</f>
        <v>55853</v>
      </c>
      <c r="CC707" s="34">
        <f t="shared" si="186"/>
        <v>55153</v>
      </c>
      <c r="CD707" s="32">
        <f t="shared" si="201"/>
        <v>55153</v>
      </c>
      <c r="CE707" s="32">
        <f t="shared" si="187"/>
        <v>0</v>
      </c>
      <c r="CF707" s="32">
        <f t="shared" si="188"/>
        <v>0</v>
      </c>
      <c r="CG707" s="32" t="str">
        <f t="shared" si="189"/>
        <v/>
      </c>
      <c r="CH707" s="32">
        <v>702</v>
      </c>
      <c r="CI707" s="32" t="s">
        <v>6</v>
      </c>
      <c r="CJ707" s="32" t="str">
        <f t="shared" si="190"/>
        <v/>
      </c>
      <c r="CK707" s="32" t="str">
        <f t="shared" si="191"/>
        <v/>
      </c>
      <c r="CL707" s="32" t="str">
        <f t="shared" si="192"/>
        <v/>
      </c>
      <c r="CM707" s="32" t="str">
        <f t="shared" si="193"/>
        <v/>
      </c>
      <c r="CN707" s="32" t="str">
        <f t="shared" si="194"/>
        <v/>
      </c>
    </row>
    <row r="708" spans="71:92" x14ac:dyDescent="0.3">
      <c r="BS708" s="32" t="str">
        <f>IF(Kiadasi_kiseroiv!$K$2=BT708,BV708,"")</f>
        <v/>
      </c>
      <c r="BT708" s="34" t="str">
        <f t="shared" si="195"/>
        <v/>
      </c>
      <c r="BU708" s="32" t="str">
        <f t="shared" si="184"/>
        <v/>
      </c>
      <c r="BV708" s="32" t="str">
        <f t="shared" si="196"/>
        <v/>
      </c>
      <c r="BW708" s="32" t="str">
        <f t="shared" si="185"/>
        <v/>
      </c>
      <c r="BX708" s="32" t="str">
        <f t="shared" si="197"/>
        <v/>
      </c>
      <c r="BY708" s="32" t="str">
        <f t="shared" si="198"/>
        <v/>
      </c>
      <c r="BZ708" s="32" t="str">
        <f t="shared" si="199"/>
        <v/>
      </c>
      <c r="CA708" s="32" t="str">
        <f t="shared" si="200"/>
        <v/>
      </c>
      <c r="CB708" s="33">
        <f>IF(COUNTIF($CD$7:CD708,CD708)=1,CD708,CD708+COUNTIF($CD$6:CD707,CD708))</f>
        <v>55854</v>
      </c>
      <c r="CC708" s="34">
        <f t="shared" si="186"/>
        <v>55153</v>
      </c>
      <c r="CD708" s="32">
        <f t="shared" si="201"/>
        <v>55153</v>
      </c>
      <c r="CE708" s="32">
        <f t="shared" si="187"/>
        <v>0</v>
      </c>
      <c r="CF708" s="32">
        <f t="shared" si="188"/>
        <v>0</v>
      </c>
      <c r="CG708" s="32" t="str">
        <f t="shared" si="189"/>
        <v/>
      </c>
      <c r="CH708" s="32">
        <v>703</v>
      </c>
      <c r="CI708" s="32" t="s">
        <v>6</v>
      </c>
      <c r="CJ708" s="32" t="str">
        <f t="shared" si="190"/>
        <v/>
      </c>
      <c r="CK708" s="32" t="str">
        <f t="shared" si="191"/>
        <v/>
      </c>
      <c r="CL708" s="32" t="str">
        <f t="shared" si="192"/>
        <v/>
      </c>
      <c r="CM708" s="32" t="str">
        <f t="shared" si="193"/>
        <v/>
      </c>
      <c r="CN708" s="32" t="str">
        <f t="shared" si="194"/>
        <v/>
      </c>
    </row>
    <row r="709" spans="71:92" x14ac:dyDescent="0.3">
      <c r="BS709" s="32" t="str">
        <f>IF(Kiadasi_kiseroiv!$K$2=BT709,BV709,"")</f>
        <v/>
      </c>
      <c r="BT709" s="34" t="str">
        <f t="shared" si="195"/>
        <v/>
      </c>
      <c r="BU709" s="32" t="str">
        <f t="shared" si="184"/>
        <v/>
      </c>
      <c r="BV709" s="32" t="str">
        <f t="shared" si="196"/>
        <v/>
      </c>
      <c r="BW709" s="32" t="str">
        <f t="shared" si="185"/>
        <v/>
      </c>
      <c r="BX709" s="32" t="str">
        <f t="shared" si="197"/>
        <v/>
      </c>
      <c r="BY709" s="32" t="str">
        <f t="shared" si="198"/>
        <v/>
      </c>
      <c r="BZ709" s="32" t="str">
        <f t="shared" si="199"/>
        <v/>
      </c>
      <c r="CA709" s="32" t="str">
        <f t="shared" si="200"/>
        <v/>
      </c>
      <c r="CB709" s="33">
        <f>IF(COUNTIF($CD$7:CD709,CD709)=1,CD709,CD709+COUNTIF($CD$6:CD708,CD709))</f>
        <v>55855</v>
      </c>
      <c r="CC709" s="34">
        <f t="shared" si="186"/>
        <v>55153</v>
      </c>
      <c r="CD709" s="32">
        <f t="shared" si="201"/>
        <v>55153</v>
      </c>
      <c r="CE709" s="32">
        <f t="shared" si="187"/>
        <v>0</v>
      </c>
      <c r="CF709" s="32">
        <f t="shared" si="188"/>
        <v>0</v>
      </c>
      <c r="CG709" s="32" t="str">
        <f t="shared" si="189"/>
        <v/>
      </c>
      <c r="CH709" s="32">
        <v>704</v>
      </c>
      <c r="CI709" s="32" t="s">
        <v>6</v>
      </c>
      <c r="CJ709" s="32" t="str">
        <f t="shared" si="190"/>
        <v/>
      </c>
      <c r="CK709" s="32" t="str">
        <f t="shared" si="191"/>
        <v/>
      </c>
      <c r="CL709" s="32" t="str">
        <f t="shared" si="192"/>
        <v/>
      </c>
      <c r="CM709" s="32" t="str">
        <f t="shared" si="193"/>
        <v/>
      </c>
      <c r="CN709" s="32" t="str">
        <f t="shared" si="194"/>
        <v/>
      </c>
    </row>
    <row r="710" spans="71:92" x14ac:dyDescent="0.3">
      <c r="BS710" s="32" t="str">
        <f>IF(Kiadasi_kiseroiv!$K$2=BT710,BV710,"")</f>
        <v/>
      </c>
      <c r="BT710" s="34" t="str">
        <f t="shared" si="195"/>
        <v/>
      </c>
      <c r="BU710" s="32" t="str">
        <f t="shared" si="184"/>
        <v/>
      </c>
      <c r="BV710" s="32" t="str">
        <f t="shared" si="196"/>
        <v/>
      </c>
      <c r="BW710" s="32" t="str">
        <f t="shared" si="185"/>
        <v/>
      </c>
      <c r="BX710" s="32" t="str">
        <f t="shared" si="197"/>
        <v/>
      </c>
      <c r="BY710" s="32" t="str">
        <f t="shared" si="198"/>
        <v/>
      </c>
      <c r="BZ710" s="32" t="str">
        <f t="shared" si="199"/>
        <v/>
      </c>
      <c r="CA710" s="32" t="str">
        <f t="shared" si="200"/>
        <v/>
      </c>
      <c r="CB710" s="33">
        <f>IF(COUNTIF($CD$7:CD710,CD710)=1,CD710,CD710+COUNTIF($CD$6:CD709,CD710))</f>
        <v>55856</v>
      </c>
      <c r="CC710" s="34">
        <f t="shared" si="186"/>
        <v>55153</v>
      </c>
      <c r="CD710" s="32">
        <f t="shared" si="201"/>
        <v>55153</v>
      </c>
      <c r="CE710" s="32">
        <f t="shared" si="187"/>
        <v>0</v>
      </c>
      <c r="CF710" s="32">
        <f t="shared" si="188"/>
        <v>0</v>
      </c>
      <c r="CG710" s="32" t="str">
        <f t="shared" si="189"/>
        <v/>
      </c>
      <c r="CH710" s="32">
        <v>705</v>
      </c>
      <c r="CI710" s="32" t="s">
        <v>6</v>
      </c>
      <c r="CJ710" s="32" t="str">
        <f t="shared" si="190"/>
        <v/>
      </c>
      <c r="CK710" s="32" t="str">
        <f t="shared" si="191"/>
        <v/>
      </c>
      <c r="CL710" s="32" t="str">
        <f t="shared" si="192"/>
        <v/>
      </c>
      <c r="CM710" s="32" t="str">
        <f t="shared" si="193"/>
        <v/>
      </c>
      <c r="CN710" s="32" t="str">
        <f t="shared" si="194"/>
        <v/>
      </c>
    </row>
    <row r="711" spans="71:92" x14ac:dyDescent="0.3">
      <c r="BS711" s="32" t="str">
        <f>IF(Kiadasi_kiseroiv!$K$2=BT711,BV711,"")</f>
        <v/>
      </c>
      <c r="BT711" s="34" t="str">
        <f t="shared" si="195"/>
        <v/>
      </c>
      <c r="BU711" s="32" t="str">
        <f t="shared" ref="BU711:BU774" si="202">IF(AND($BU$1=CI711,ISERROR(VLOOKUP(CG711,Kisiv,2,FALSE))=FALSE),CB711,"")</f>
        <v/>
      </c>
      <c r="BV711" s="32" t="str">
        <f t="shared" si="196"/>
        <v/>
      </c>
      <c r="BW711" s="32" t="str">
        <f t="shared" ref="BW711:BW774" si="203">IF(CC711&lt;min,$BW$2,IF(CC711&lt;=max,CG711,""))</f>
        <v/>
      </c>
      <c r="BX711" s="32" t="str">
        <f t="shared" si="197"/>
        <v/>
      </c>
      <c r="BY711" s="32" t="str">
        <f t="shared" si="198"/>
        <v/>
      </c>
      <c r="BZ711" s="32" t="str">
        <f t="shared" si="199"/>
        <v/>
      </c>
      <c r="CA711" s="32" t="str">
        <f t="shared" si="200"/>
        <v/>
      </c>
      <c r="CB711" s="33">
        <f>IF(COUNTIF($CD$7:CD711,CD711)=1,CD711,CD711+COUNTIF($CD$6:CD710,CD711))</f>
        <v>55857</v>
      </c>
      <c r="CC711" s="34">
        <f t="shared" ref="CC711:CC774" si="204">IF(INDEX(Kassza,CH711,1)&lt;&gt;1,INDEX(Kassza,CH711,1),$CD$2)</f>
        <v>55153</v>
      </c>
      <c r="CD711" s="32">
        <f t="shared" si="201"/>
        <v>55153</v>
      </c>
      <c r="CE711" s="32">
        <f t="shared" ref="CE711:CE774" si="205">INDEX(Kassza,CH711,6)</f>
        <v>0</v>
      </c>
      <c r="CF711" s="32">
        <f t="shared" ref="CF711:CF774" si="206">INDEX(Kassza,CH711,8)</f>
        <v>0</v>
      </c>
      <c r="CG711" s="32" t="str">
        <f t="shared" ref="CG711:CG774" si="207">INDEX(Kassza,CH711,7)&amp;INDEX(Kassza,CH711,9)</f>
        <v/>
      </c>
      <c r="CH711" s="32">
        <v>706</v>
      </c>
      <c r="CI711" s="32" t="s">
        <v>6</v>
      </c>
      <c r="CJ711" s="32" t="str">
        <f t="shared" ref="CJ711:CJ774" si="208">IF(INDEX(Kassza,CH711,5)&lt;&gt;0,INDEX(Kassza,CH711,5),"")</f>
        <v/>
      </c>
      <c r="CK711" s="32" t="str">
        <f t="shared" ref="CK711:CK774" si="209">IF(INDEX(Kassza,CH711,10)&lt;&gt;0,INDEX(Kassza,CH711,10),"")</f>
        <v/>
      </c>
      <c r="CL711" s="32" t="str">
        <f t="shared" ref="CL711:CL774" si="210">IF(INDEX(Kassza,CH711,11)&lt;&gt;0,INDEX(Kassza,CH711,11),"")</f>
        <v/>
      </c>
      <c r="CM711" s="32" t="str">
        <f t="shared" ref="CM711:CM774" si="211">IF(INDEX(Kassza,CH711,4)&lt;&gt;0,INDEX(Kassza,CH711,4),"")</f>
        <v/>
      </c>
      <c r="CN711" s="32" t="str">
        <f t="shared" ref="CN711:CN774" si="212">IF(INDEX(Kassza,CH711,3)&lt;&gt;0,INDEX(Kassza,CH711,3),"")</f>
        <v/>
      </c>
    </row>
    <row r="712" spans="71:92" x14ac:dyDescent="0.3">
      <c r="BS712" s="32" t="str">
        <f>IF(Kiadasi_kiseroiv!$K$2=BT712,BV712,"")</f>
        <v/>
      </c>
      <c r="BT712" s="34" t="str">
        <f t="shared" ref="BT712:BT775" si="213">IF(AND($BT$4=CI712,BU712&lt;&gt;""),CC712,"")</f>
        <v/>
      </c>
      <c r="BU712" s="32" t="str">
        <f t="shared" si="202"/>
        <v/>
      </c>
      <c r="BV712" s="32" t="str">
        <f t="shared" ref="BV712:BV775" si="214">IF(BU712&lt;&gt;"",RANK(BU712,$BU$7:$BU$33000,1),"")</f>
        <v/>
      </c>
      <c r="BW712" s="32" t="str">
        <f t="shared" si="203"/>
        <v/>
      </c>
      <c r="BX712" s="32" t="str">
        <f t="shared" ref="BX712:BX775" si="215">IF(AND(OR($BX$1=0,$BX$1=CG712),OR($BX$2=0,IF(ISERROR(SEARCH($BX$2,CJ712&amp;CK712&amp;CL712,1)),FALSE,TRUE))),CB712,"")</f>
        <v/>
      </c>
      <c r="BY712" s="32" t="str">
        <f t="shared" ref="BY712:BY775" si="216">IF(AND(BX712&lt;&gt;"",CC712&lt;&gt;$CD$2),RANK(BX712,$BX$7:$BX$33000,1),"")</f>
        <v/>
      </c>
      <c r="BZ712" s="32" t="str">
        <f t="shared" ref="BZ712:BZ775" si="217">IF(AND(CC712&lt;$BZ$2,CI712=$BZ$4),$BZ$5,IF(AND(CC712&lt;=$BZ$3,CI712=$BZ$4),CB712,""))</f>
        <v/>
      </c>
      <c r="CA712" s="32" t="str">
        <f t="shared" ref="CA712:CA775" si="218">IF(AND(BZ712&lt;&gt;"",BZ712&lt;&gt;$BZ$5),RANK(BZ712,$BZ$7:$BZ$33000,1),"")</f>
        <v/>
      </c>
      <c r="CB712" s="33">
        <f>IF(COUNTIF($CD$7:CD712,CD712)=1,CD712,CD712+COUNTIF($CD$6:CD711,CD712))</f>
        <v>55858</v>
      </c>
      <c r="CC712" s="34">
        <f t="shared" si="204"/>
        <v>55153</v>
      </c>
      <c r="CD712" s="32">
        <f t="shared" ref="CD712:CD775" si="219">IF(CC712&lt;&gt;$CD$2,RANK(CC712,$CC$7:$CC$33000,1),$CD$2)</f>
        <v>55153</v>
      </c>
      <c r="CE712" s="32">
        <f t="shared" si="205"/>
        <v>0</v>
      </c>
      <c r="CF712" s="32">
        <f t="shared" si="206"/>
        <v>0</v>
      </c>
      <c r="CG712" s="32" t="str">
        <f t="shared" si="207"/>
        <v/>
      </c>
      <c r="CH712" s="32">
        <v>707</v>
      </c>
      <c r="CI712" s="32" t="s">
        <v>6</v>
      </c>
      <c r="CJ712" s="32" t="str">
        <f t="shared" si="208"/>
        <v/>
      </c>
      <c r="CK712" s="32" t="str">
        <f t="shared" si="209"/>
        <v/>
      </c>
      <c r="CL712" s="32" t="str">
        <f t="shared" si="210"/>
        <v/>
      </c>
      <c r="CM712" s="32" t="str">
        <f t="shared" si="211"/>
        <v/>
      </c>
      <c r="CN712" s="32" t="str">
        <f t="shared" si="212"/>
        <v/>
      </c>
    </row>
    <row r="713" spans="71:92" x14ac:dyDescent="0.3">
      <c r="BS713" s="32" t="str">
        <f>IF(Kiadasi_kiseroiv!$K$2=BT713,BV713,"")</f>
        <v/>
      </c>
      <c r="BT713" s="34" t="str">
        <f t="shared" si="213"/>
        <v/>
      </c>
      <c r="BU713" s="32" t="str">
        <f t="shared" si="202"/>
        <v/>
      </c>
      <c r="BV713" s="32" t="str">
        <f t="shared" si="214"/>
        <v/>
      </c>
      <c r="BW713" s="32" t="str">
        <f t="shared" si="203"/>
        <v/>
      </c>
      <c r="BX713" s="32" t="str">
        <f t="shared" si="215"/>
        <v/>
      </c>
      <c r="BY713" s="32" t="str">
        <f t="shared" si="216"/>
        <v/>
      </c>
      <c r="BZ713" s="32" t="str">
        <f t="shared" si="217"/>
        <v/>
      </c>
      <c r="CA713" s="32" t="str">
        <f t="shared" si="218"/>
        <v/>
      </c>
      <c r="CB713" s="33">
        <f>IF(COUNTIF($CD$7:CD713,CD713)=1,CD713,CD713+COUNTIF($CD$6:CD712,CD713))</f>
        <v>55859</v>
      </c>
      <c r="CC713" s="34">
        <f t="shared" si="204"/>
        <v>55153</v>
      </c>
      <c r="CD713" s="32">
        <f t="shared" si="219"/>
        <v>55153</v>
      </c>
      <c r="CE713" s="32">
        <f t="shared" si="205"/>
        <v>0</v>
      </c>
      <c r="CF713" s="32">
        <f t="shared" si="206"/>
        <v>0</v>
      </c>
      <c r="CG713" s="32" t="str">
        <f t="shared" si="207"/>
        <v/>
      </c>
      <c r="CH713" s="32">
        <v>708</v>
      </c>
      <c r="CI713" s="32" t="s">
        <v>6</v>
      </c>
      <c r="CJ713" s="32" t="str">
        <f t="shared" si="208"/>
        <v/>
      </c>
      <c r="CK713" s="32" t="str">
        <f t="shared" si="209"/>
        <v/>
      </c>
      <c r="CL713" s="32" t="str">
        <f t="shared" si="210"/>
        <v/>
      </c>
      <c r="CM713" s="32" t="str">
        <f t="shared" si="211"/>
        <v/>
      </c>
      <c r="CN713" s="32" t="str">
        <f t="shared" si="212"/>
        <v/>
      </c>
    </row>
    <row r="714" spans="71:92" x14ac:dyDescent="0.3">
      <c r="BS714" s="32" t="str">
        <f>IF(Kiadasi_kiseroiv!$K$2=BT714,BV714,"")</f>
        <v/>
      </c>
      <c r="BT714" s="34" t="str">
        <f t="shared" si="213"/>
        <v/>
      </c>
      <c r="BU714" s="32" t="str">
        <f t="shared" si="202"/>
        <v/>
      </c>
      <c r="BV714" s="32" t="str">
        <f t="shared" si="214"/>
        <v/>
      </c>
      <c r="BW714" s="32" t="str">
        <f t="shared" si="203"/>
        <v/>
      </c>
      <c r="BX714" s="32" t="str">
        <f t="shared" si="215"/>
        <v/>
      </c>
      <c r="BY714" s="32" t="str">
        <f t="shared" si="216"/>
        <v/>
      </c>
      <c r="BZ714" s="32" t="str">
        <f t="shared" si="217"/>
        <v/>
      </c>
      <c r="CA714" s="32" t="str">
        <f t="shared" si="218"/>
        <v/>
      </c>
      <c r="CB714" s="33">
        <f>IF(COUNTIF($CD$7:CD714,CD714)=1,CD714,CD714+COUNTIF($CD$6:CD713,CD714))</f>
        <v>55860</v>
      </c>
      <c r="CC714" s="34">
        <f t="shared" si="204"/>
        <v>55153</v>
      </c>
      <c r="CD714" s="32">
        <f t="shared" si="219"/>
        <v>55153</v>
      </c>
      <c r="CE714" s="32">
        <f t="shared" si="205"/>
        <v>0</v>
      </c>
      <c r="CF714" s="32">
        <f t="shared" si="206"/>
        <v>0</v>
      </c>
      <c r="CG714" s="32" t="str">
        <f t="shared" si="207"/>
        <v/>
      </c>
      <c r="CH714" s="32">
        <v>709</v>
      </c>
      <c r="CI714" s="32" t="s">
        <v>6</v>
      </c>
      <c r="CJ714" s="32" t="str">
        <f t="shared" si="208"/>
        <v/>
      </c>
      <c r="CK714" s="32" t="str">
        <f t="shared" si="209"/>
        <v/>
      </c>
      <c r="CL714" s="32" t="str">
        <f t="shared" si="210"/>
        <v/>
      </c>
      <c r="CM714" s="32" t="str">
        <f t="shared" si="211"/>
        <v/>
      </c>
      <c r="CN714" s="32" t="str">
        <f t="shared" si="212"/>
        <v/>
      </c>
    </row>
    <row r="715" spans="71:92" x14ac:dyDescent="0.3">
      <c r="BS715" s="32" t="str">
        <f>IF(Kiadasi_kiseroiv!$K$2=BT715,BV715,"")</f>
        <v/>
      </c>
      <c r="BT715" s="34" t="str">
        <f t="shared" si="213"/>
        <v/>
      </c>
      <c r="BU715" s="32" t="str">
        <f t="shared" si="202"/>
        <v/>
      </c>
      <c r="BV715" s="32" t="str">
        <f t="shared" si="214"/>
        <v/>
      </c>
      <c r="BW715" s="32" t="str">
        <f t="shared" si="203"/>
        <v/>
      </c>
      <c r="BX715" s="32" t="str">
        <f t="shared" si="215"/>
        <v/>
      </c>
      <c r="BY715" s="32" t="str">
        <f t="shared" si="216"/>
        <v/>
      </c>
      <c r="BZ715" s="32" t="str">
        <f t="shared" si="217"/>
        <v/>
      </c>
      <c r="CA715" s="32" t="str">
        <f t="shared" si="218"/>
        <v/>
      </c>
      <c r="CB715" s="33">
        <f>IF(COUNTIF($CD$7:CD715,CD715)=1,CD715,CD715+COUNTIF($CD$6:CD714,CD715))</f>
        <v>55861</v>
      </c>
      <c r="CC715" s="34">
        <f t="shared" si="204"/>
        <v>55153</v>
      </c>
      <c r="CD715" s="32">
        <f t="shared" si="219"/>
        <v>55153</v>
      </c>
      <c r="CE715" s="32">
        <f t="shared" si="205"/>
        <v>0</v>
      </c>
      <c r="CF715" s="32">
        <f t="shared" si="206"/>
        <v>0</v>
      </c>
      <c r="CG715" s="32" t="str">
        <f t="shared" si="207"/>
        <v/>
      </c>
      <c r="CH715" s="32">
        <v>710</v>
      </c>
      <c r="CI715" s="32" t="s">
        <v>6</v>
      </c>
      <c r="CJ715" s="32" t="str">
        <f t="shared" si="208"/>
        <v/>
      </c>
      <c r="CK715" s="32" t="str">
        <f t="shared" si="209"/>
        <v/>
      </c>
      <c r="CL715" s="32" t="str">
        <f t="shared" si="210"/>
        <v/>
      </c>
      <c r="CM715" s="32" t="str">
        <f t="shared" si="211"/>
        <v/>
      </c>
      <c r="CN715" s="32" t="str">
        <f t="shared" si="212"/>
        <v/>
      </c>
    </row>
    <row r="716" spans="71:92" x14ac:dyDescent="0.3">
      <c r="BS716" s="32" t="str">
        <f>IF(Kiadasi_kiseroiv!$K$2=BT716,BV716,"")</f>
        <v/>
      </c>
      <c r="BT716" s="34" t="str">
        <f t="shared" si="213"/>
        <v/>
      </c>
      <c r="BU716" s="32" t="str">
        <f t="shared" si="202"/>
        <v/>
      </c>
      <c r="BV716" s="32" t="str">
        <f t="shared" si="214"/>
        <v/>
      </c>
      <c r="BW716" s="32" t="str">
        <f t="shared" si="203"/>
        <v/>
      </c>
      <c r="BX716" s="32" t="str">
        <f t="shared" si="215"/>
        <v/>
      </c>
      <c r="BY716" s="32" t="str">
        <f t="shared" si="216"/>
        <v/>
      </c>
      <c r="BZ716" s="32" t="str">
        <f t="shared" si="217"/>
        <v/>
      </c>
      <c r="CA716" s="32" t="str">
        <f t="shared" si="218"/>
        <v/>
      </c>
      <c r="CB716" s="33">
        <f>IF(COUNTIF($CD$7:CD716,CD716)=1,CD716,CD716+COUNTIF($CD$6:CD715,CD716))</f>
        <v>55862</v>
      </c>
      <c r="CC716" s="34">
        <f t="shared" si="204"/>
        <v>55153</v>
      </c>
      <c r="CD716" s="32">
        <f t="shared" si="219"/>
        <v>55153</v>
      </c>
      <c r="CE716" s="32">
        <f t="shared" si="205"/>
        <v>0</v>
      </c>
      <c r="CF716" s="32">
        <f t="shared" si="206"/>
        <v>0</v>
      </c>
      <c r="CG716" s="32" t="str">
        <f t="shared" si="207"/>
        <v/>
      </c>
      <c r="CH716" s="32">
        <v>711</v>
      </c>
      <c r="CI716" s="32" t="s">
        <v>6</v>
      </c>
      <c r="CJ716" s="32" t="str">
        <f t="shared" si="208"/>
        <v/>
      </c>
      <c r="CK716" s="32" t="str">
        <f t="shared" si="209"/>
        <v/>
      </c>
      <c r="CL716" s="32" t="str">
        <f t="shared" si="210"/>
        <v/>
      </c>
      <c r="CM716" s="32" t="str">
        <f t="shared" si="211"/>
        <v/>
      </c>
      <c r="CN716" s="32" t="str">
        <f t="shared" si="212"/>
        <v/>
      </c>
    </row>
    <row r="717" spans="71:92" x14ac:dyDescent="0.3">
      <c r="BS717" s="32" t="str">
        <f>IF(Kiadasi_kiseroiv!$K$2=BT717,BV717,"")</f>
        <v/>
      </c>
      <c r="BT717" s="34" t="str">
        <f t="shared" si="213"/>
        <v/>
      </c>
      <c r="BU717" s="32" t="str">
        <f t="shared" si="202"/>
        <v/>
      </c>
      <c r="BV717" s="32" t="str">
        <f t="shared" si="214"/>
        <v/>
      </c>
      <c r="BW717" s="32" t="str">
        <f t="shared" si="203"/>
        <v/>
      </c>
      <c r="BX717" s="32" t="str">
        <f t="shared" si="215"/>
        <v/>
      </c>
      <c r="BY717" s="32" t="str">
        <f t="shared" si="216"/>
        <v/>
      </c>
      <c r="BZ717" s="32" t="str">
        <f t="shared" si="217"/>
        <v/>
      </c>
      <c r="CA717" s="32" t="str">
        <f t="shared" si="218"/>
        <v/>
      </c>
      <c r="CB717" s="33">
        <f>IF(COUNTIF($CD$7:CD717,CD717)=1,CD717,CD717+COUNTIF($CD$6:CD716,CD717))</f>
        <v>55863</v>
      </c>
      <c r="CC717" s="34">
        <f t="shared" si="204"/>
        <v>55153</v>
      </c>
      <c r="CD717" s="32">
        <f t="shared" si="219"/>
        <v>55153</v>
      </c>
      <c r="CE717" s="32">
        <f t="shared" si="205"/>
        <v>0</v>
      </c>
      <c r="CF717" s="32">
        <f t="shared" si="206"/>
        <v>0</v>
      </c>
      <c r="CG717" s="32" t="str">
        <f t="shared" si="207"/>
        <v/>
      </c>
      <c r="CH717" s="32">
        <v>712</v>
      </c>
      <c r="CI717" s="32" t="s">
        <v>6</v>
      </c>
      <c r="CJ717" s="32" t="str">
        <f t="shared" si="208"/>
        <v/>
      </c>
      <c r="CK717" s="32" t="str">
        <f t="shared" si="209"/>
        <v/>
      </c>
      <c r="CL717" s="32" t="str">
        <f t="shared" si="210"/>
        <v/>
      </c>
      <c r="CM717" s="32" t="str">
        <f t="shared" si="211"/>
        <v/>
      </c>
      <c r="CN717" s="32" t="str">
        <f t="shared" si="212"/>
        <v/>
      </c>
    </row>
    <row r="718" spans="71:92" x14ac:dyDescent="0.3">
      <c r="BS718" s="32" t="str">
        <f>IF(Kiadasi_kiseroiv!$K$2=BT718,BV718,"")</f>
        <v/>
      </c>
      <c r="BT718" s="34" t="str">
        <f t="shared" si="213"/>
        <v/>
      </c>
      <c r="BU718" s="32" t="str">
        <f t="shared" si="202"/>
        <v/>
      </c>
      <c r="BV718" s="32" t="str">
        <f t="shared" si="214"/>
        <v/>
      </c>
      <c r="BW718" s="32" t="str">
        <f t="shared" si="203"/>
        <v/>
      </c>
      <c r="BX718" s="32" t="str">
        <f t="shared" si="215"/>
        <v/>
      </c>
      <c r="BY718" s="32" t="str">
        <f t="shared" si="216"/>
        <v/>
      </c>
      <c r="BZ718" s="32" t="str">
        <f t="shared" si="217"/>
        <v/>
      </c>
      <c r="CA718" s="32" t="str">
        <f t="shared" si="218"/>
        <v/>
      </c>
      <c r="CB718" s="33">
        <f>IF(COUNTIF($CD$7:CD718,CD718)=1,CD718,CD718+COUNTIF($CD$6:CD717,CD718))</f>
        <v>55864</v>
      </c>
      <c r="CC718" s="34">
        <f t="shared" si="204"/>
        <v>55153</v>
      </c>
      <c r="CD718" s="32">
        <f t="shared" si="219"/>
        <v>55153</v>
      </c>
      <c r="CE718" s="32">
        <f t="shared" si="205"/>
        <v>0</v>
      </c>
      <c r="CF718" s="32">
        <f t="shared" si="206"/>
        <v>0</v>
      </c>
      <c r="CG718" s="32" t="str">
        <f t="shared" si="207"/>
        <v/>
      </c>
      <c r="CH718" s="32">
        <v>713</v>
      </c>
      <c r="CI718" s="32" t="s">
        <v>6</v>
      </c>
      <c r="CJ718" s="32" t="str">
        <f t="shared" si="208"/>
        <v/>
      </c>
      <c r="CK718" s="32" t="str">
        <f t="shared" si="209"/>
        <v/>
      </c>
      <c r="CL718" s="32" t="str">
        <f t="shared" si="210"/>
        <v/>
      </c>
      <c r="CM718" s="32" t="str">
        <f t="shared" si="211"/>
        <v/>
      </c>
      <c r="CN718" s="32" t="str">
        <f t="shared" si="212"/>
        <v/>
      </c>
    </row>
    <row r="719" spans="71:92" x14ac:dyDescent="0.3">
      <c r="BS719" s="32" t="str">
        <f>IF(Kiadasi_kiseroiv!$K$2=BT719,BV719,"")</f>
        <v/>
      </c>
      <c r="BT719" s="34" t="str">
        <f t="shared" si="213"/>
        <v/>
      </c>
      <c r="BU719" s="32" t="str">
        <f t="shared" si="202"/>
        <v/>
      </c>
      <c r="BV719" s="32" t="str">
        <f t="shared" si="214"/>
        <v/>
      </c>
      <c r="BW719" s="32" t="str">
        <f t="shared" si="203"/>
        <v/>
      </c>
      <c r="BX719" s="32" t="str">
        <f t="shared" si="215"/>
        <v/>
      </c>
      <c r="BY719" s="32" t="str">
        <f t="shared" si="216"/>
        <v/>
      </c>
      <c r="BZ719" s="32" t="str">
        <f t="shared" si="217"/>
        <v/>
      </c>
      <c r="CA719" s="32" t="str">
        <f t="shared" si="218"/>
        <v/>
      </c>
      <c r="CB719" s="33">
        <f>IF(COUNTIF($CD$7:CD719,CD719)=1,CD719,CD719+COUNTIF($CD$6:CD718,CD719))</f>
        <v>55865</v>
      </c>
      <c r="CC719" s="34">
        <f t="shared" si="204"/>
        <v>55153</v>
      </c>
      <c r="CD719" s="32">
        <f t="shared" si="219"/>
        <v>55153</v>
      </c>
      <c r="CE719" s="32">
        <f t="shared" si="205"/>
        <v>0</v>
      </c>
      <c r="CF719" s="32">
        <f t="shared" si="206"/>
        <v>0</v>
      </c>
      <c r="CG719" s="32" t="str">
        <f t="shared" si="207"/>
        <v/>
      </c>
      <c r="CH719" s="32">
        <v>714</v>
      </c>
      <c r="CI719" s="32" t="s">
        <v>6</v>
      </c>
      <c r="CJ719" s="32" t="str">
        <f t="shared" si="208"/>
        <v/>
      </c>
      <c r="CK719" s="32" t="str">
        <f t="shared" si="209"/>
        <v/>
      </c>
      <c r="CL719" s="32" t="str">
        <f t="shared" si="210"/>
        <v/>
      </c>
      <c r="CM719" s="32" t="str">
        <f t="shared" si="211"/>
        <v/>
      </c>
      <c r="CN719" s="32" t="str">
        <f t="shared" si="212"/>
        <v/>
      </c>
    </row>
    <row r="720" spans="71:92" x14ac:dyDescent="0.3">
      <c r="BS720" s="32" t="str">
        <f>IF(Kiadasi_kiseroiv!$K$2=BT720,BV720,"")</f>
        <v/>
      </c>
      <c r="BT720" s="34" t="str">
        <f t="shared" si="213"/>
        <v/>
      </c>
      <c r="BU720" s="32" t="str">
        <f t="shared" si="202"/>
        <v/>
      </c>
      <c r="BV720" s="32" t="str">
        <f t="shared" si="214"/>
        <v/>
      </c>
      <c r="BW720" s="32" t="str">
        <f t="shared" si="203"/>
        <v/>
      </c>
      <c r="BX720" s="32" t="str">
        <f t="shared" si="215"/>
        <v/>
      </c>
      <c r="BY720" s="32" t="str">
        <f t="shared" si="216"/>
        <v/>
      </c>
      <c r="BZ720" s="32" t="str">
        <f t="shared" si="217"/>
        <v/>
      </c>
      <c r="CA720" s="32" t="str">
        <f t="shared" si="218"/>
        <v/>
      </c>
      <c r="CB720" s="33">
        <f>IF(COUNTIF($CD$7:CD720,CD720)=1,CD720,CD720+COUNTIF($CD$6:CD719,CD720))</f>
        <v>55866</v>
      </c>
      <c r="CC720" s="34">
        <f t="shared" si="204"/>
        <v>55153</v>
      </c>
      <c r="CD720" s="32">
        <f t="shared" si="219"/>
        <v>55153</v>
      </c>
      <c r="CE720" s="32">
        <f t="shared" si="205"/>
        <v>0</v>
      </c>
      <c r="CF720" s="32">
        <f t="shared" si="206"/>
        <v>0</v>
      </c>
      <c r="CG720" s="32" t="str">
        <f t="shared" si="207"/>
        <v/>
      </c>
      <c r="CH720" s="32">
        <v>715</v>
      </c>
      <c r="CI720" s="32" t="s">
        <v>6</v>
      </c>
      <c r="CJ720" s="32" t="str">
        <f t="shared" si="208"/>
        <v/>
      </c>
      <c r="CK720" s="32" t="str">
        <f t="shared" si="209"/>
        <v/>
      </c>
      <c r="CL720" s="32" t="str">
        <f t="shared" si="210"/>
        <v/>
      </c>
      <c r="CM720" s="32" t="str">
        <f t="shared" si="211"/>
        <v/>
      </c>
      <c r="CN720" s="32" t="str">
        <f t="shared" si="212"/>
        <v/>
      </c>
    </row>
    <row r="721" spans="71:92" x14ac:dyDescent="0.3">
      <c r="BS721" s="32" t="str">
        <f>IF(Kiadasi_kiseroiv!$K$2=BT721,BV721,"")</f>
        <v/>
      </c>
      <c r="BT721" s="34" t="str">
        <f t="shared" si="213"/>
        <v/>
      </c>
      <c r="BU721" s="32" t="str">
        <f t="shared" si="202"/>
        <v/>
      </c>
      <c r="BV721" s="32" t="str">
        <f t="shared" si="214"/>
        <v/>
      </c>
      <c r="BW721" s="32" t="str">
        <f t="shared" si="203"/>
        <v/>
      </c>
      <c r="BX721" s="32" t="str">
        <f t="shared" si="215"/>
        <v/>
      </c>
      <c r="BY721" s="32" t="str">
        <f t="shared" si="216"/>
        <v/>
      </c>
      <c r="BZ721" s="32" t="str">
        <f t="shared" si="217"/>
        <v/>
      </c>
      <c r="CA721" s="32" t="str">
        <f t="shared" si="218"/>
        <v/>
      </c>
      <c r="CB721" s="33">
        <f>IF(COUNTIF($CD$7:CD721,CD721)=1,CD721,CD721+COUNTIF($CD$6:CD720,CD721))</f>
        <v>55867</v>
      </c>
      <c r="CC721" s="34">
        <f t="shared" si="204"/>
        <v>55153</v>
      </c>
      <c r="CD721" s="32">
        <f t="shared" si="219"/>
        <v>55153</v>
      </c>
      <c r="CE721" s="32">
        <f t="shared" si="205"/>
        <v>0</v>
      </c>
      <c r="CF721" s="32">
        <f t="shared" si="206"/>
        <v>0</v>
      </c>
      <c r="CG721" s="32" t="str">
        <f t="shared" si="207"/>
        <v/>
      </c>
      <c r="CH721" s="32">
        <v>716</v>
      </c>
      <c r="CI721" s="32" t="s">
        <v>6</v>
      </c>
      <c r="CJ721" s="32" t="str">
        <f t="shared" si="208"/>
        <v/>
      </c>
      <c r="CK721" s="32" t="str">
        <f t="shared" si="209"/>
        <v/>
      </c>
      <c r="CL721" s="32" t="str">
        <f t="shared" si="210"/>
        <v/>
      </c>
      <c r="CM721" s="32" t="str">
        <f t="shared" si="211"/>
        <v/>
      </c>
      <c r="CN721" s="32" t="str">
        <f t="shared" si="212"/>
        <v/>
      </c>
    </row>
    <row r="722" spans="71:92" x14ac:dyDescent="0.3">
      <c r="BS722" s="32" t="str">
        <f>IF(Kiadasi_kiseroiv!$K$2=BT722,BV722,"")</f>
        <v/>
      </c>
      <c r="BT722" s="34" t="str">
        <f t="shared" si="213"/>
        <v/>
      </c>
      <c r="BU722" s="32" t="str">
        <f t="shared" si="202"/>
        <v/>
      </c>
      <c r="BV722" s="32" t="str">
        <f t="shared" si="214"/>
        <v/>
      </c>
      <c r="BW722" s="32" t="str">
        <f t="shared" si="203"/>
        <v/>
      </c>
      <c r="BX722" s="32" t="str">
        <f t="shared" si="215"/>
        <v/>
      </c>
      <c r="BY722" s="32" t="str">
        <f t="shared" si="216"/>
        <v/>
      </c>
      <c r="BZ722" s="32" t="str">
        <f t="shared" si="217"/>
        <v/>
      </c>
      <c r="CA722" s="32" t="str">
        <f t="shared" si="218"/>
        <v/>
      </c>
      <c r="CB722" s="33">
        <f>IF(COUNTIF($CD$7:CD722,CD722)=1,CD722,CD722+COUNTIF($CD$6:CD721,CD722))</f>
        <v>55868</v>
      </c>
      <c r="CC722" s="34">
        <f t="shared" si="204"/>
        <v>55153</v>
      </c>
      <c r="CD722" s="32">
        <f t="shared" si="219"/>
        <v>55153</v>
      </c>
      <c r="CE722" s="32">
        <f t="shared" si="205"/>
        <v>0</v>
      </c>
      <c r="CF722" s="32">
        <f t="shared" si="206"/>
        <v>0</v>
      </c>
      <c r="CG722" s="32" t="str">
        <f t="shared" si="207"/>
        <v/>
      </c>
      <c r="CH722" s="32">
        <v>717</v>
      </c>
      <c r="CI722" s="32" t="s">
        <v>6</v>
      </c>
      <c r="CJ722" s="32" t="str">
        <f t="shared" si="208"/>
        <v/>
      </c>
      <c r="CK722" s="32" t="str">
        <f t="shared" si="209"/>
        <v/>
      </c>
      <c r="CL722" s="32" t="str">
        <f t="shared" si="210"/>
        <v/>
      </c>
      <c r="CM722" s="32" t="str">
        <f t="shared" si="211"/>
        <v/>
      </c>
      <c r="CN722" s="32" t="str">
        <f t="shared" si="212"/>
        <v/>
      </c>
    </row>
    <row r="723" spans="71:92" x14ac:dyDescent="0.3">
      <c r="BS723" s="32" t="str">
        <f>IF(Kiadasi_kiseroiv!$K$2=BT723,BV723,"")</f>
        <v/>
      </c>
      <c r="BT723" s="34" t="str">
        <f t="shared" si="213"/>
        <v/>
      </c>
      <c r="BU723" s="32" t="str">
        <f t="shared" si="202"/>
        <v/>
      </c>
      <c r="BV723" s="32" t="str">
        <f t="shared" si="214"/>
        <v/>
      </c>
      <c r="BW723" s="32" t="str">
        <f t="shared" si="203"/>
        <v/>
      </c>
      <c r="BX723" s="32" t="str">
        <f t="shared" si="215"/>
        <v/>
      </c>
      <c r="BY723" s="32" t="str">
        <f t="shared" si="216"/>
        <v/>
      </c>
      <c r="BZ723" s="32" t="str">
        <f t="shared" si="217"/>
        <v/>
      </c>
      <c r="CA723" s="32" t="str">
        <f t="shared" si="218"/>
        <v/>
      </c>
      <c r="CB723" s="33">
        <f>IF(COUNTIF($CD$7:CD723,CD723)=1,CD723,CD723+COUNTIF($CD$6:CD722,CD723))</f>
        <v>55869</v>
      </c>
      <c r="CC723" s="34">
        <f t="shared" si="204"/>
        <v>55153</v>
      </c>
      <c r="CD723" s="32">
        <f t="shared" si="219"/>
        <v>55153</v>
      </c>
      <c r="CE723" s="32">
        <f t="shared" si="205"/>
        <v>0</v>
      </c>
      <c r="CF723" s="32">
        <f t="shared" si="206"/>
        <v>0</v>
      </c>
      <c r="CG723" s="32" t="str">
        <f t="shared" si="207"/>
        <v/>
      </c>
      <c r="CH723" s="32">
        <v>718</v>
      </c>
      <c r="CI723" s="32" t="s">
        <v>6</v>
      </c>
      <c r="CJ723" s="32" t="str">
        <f t="shared" si="208"/>
        <v/>
      </c>
      <c r="CK723" s="32" t="str">
        <f t="shared" si="209"/>
        <v/>
      </c>
      <c r="CL723" s="32" t="str">
        <f t="shared" si="210"/>
        <v/>
      </c>
      <c r="CM723" s="32" t="str">
        <f t="shared" si="211"/>
        <v/>
      </c>
      <c r="CN723" s="32" t="str">
        <f t="shared" si="212"/>
        <v/>
      </c>
    </row>
    <row r="724" spans="71:92" x14ac:dyDescent="0.3">
      <c r="BS724" s="32" t="str">
        <f>IF(Kiadasi_kiseroiv!$K$2=BT724,BV724,"")</f>
        <v/>
      </c>
      <c r="BT724" s="34" t="str">
        <f t="shared" si="213"/>
        <v/>
      </c>
      <c r="BU724" s="32" t="str">
        <f t="shared" si="202"/>
        <v/>
      </c>
      <c r="BV724" s="32" t="str">
        <f t="shared" si="214"/>
        <v/>
      </c>
      <c r="BW724" s="32" t="str">
        <f t="shared" si="203"/>
        <v/>
      </c>
      <c r="BX724" s="32" t="str">
        <f t="shared" si="215"/>
        <v/>
      </c>
      <c r="BY724" s="32" t="str">
        <f t="shared" si="216"/>
        <v/>
      </c>
      <c r="BZ724" s="32" t="str">
        <f t="shared" si="217"/>
        <v/>
      </c>
      <c r="CA724" s="32" t="str">
        <f t="shared" si="218"/>
        <v/>
      </c>
      <c r="CB724" s="33">
        <f>IF(COUNTIF($CD$7:CD724,CD724)=1,CD724,CD724+COUNTIF($CD$6:CD723,CD724))</f>
        <v>55870</v>
      </c>
      <c r="CC724" s="34">
        <f t="shared" si="204"/>
        <v>55153</v>
      </c>
      <c r="CD724" s="32">
        <f t="shared" si="219"/>
        <v>55153</v>
      </c>
      <c r="CE724" s="32">
        <f t="shared" si="205"/>
        <v>0</v>
      </c>
      <c r="CF724" s="32">
        <f t="shared" si="206"/>
        <v>0</v>
      </c>
      <c r="CG724" s="32" t="str">
        <f t="shared" si="207"/>
        <v/>
      </c>
      <c r="CH724" s="32">
        <v>719</v>
      </c>
      <c r="CI724" s="32" t="s">
        <v>6</v>
      </c>
      <c r="CJ724" s="32" t="str">
        <f t="shared" si="208"/>
        <v/>
      </c>
      <c r="CK724" s="32" t="str">
        <f t="shared" si="209"/>
        <v/>
      </c>
      <c r="CL724" s="32" t="str">
        <f t="shared" si="210"/>
        <v/>
      </c>
      <c r="CM724" s="32" t="str">
        <f t="shared" si="211"/>
        <v/>
      </c>
      <c r="CN724" s="32" t="str">
        <f t="shared" si="212"/>
        <v/>
      </c>
    </row>
    <row r="725" spans="71:92" x14ac:dyDescent="0.3">
      <c r="BS725" s="32" t="str">
        <f>IF(Kiadasi_kiseroiv!$K$2=BT725,BV725,"")</f>
        <v/>
      </c>
      <c r="BT725" s="34" t="str">
        <f t="shared" si="213"/>
        <v/>
      </c>
      <c r="BU725" s="32" t="str">
        <f t="shared" si="202"/>
        <v/>
      </c>
      <c r="BV725" s="32" t="str">
        <f t="shared" si="214"/>
        <v/>
      </c>
      <c r="BW725" s="32" t="str">
        <f t="shared" si="203"/>
        <v/>
      </c>
      <c r="BX725" s="32" t="str">
        <f t="shared" si="215"/>
        <v/>
      </c>
      <c r="BY725" s="32" t="str">
        <f t="shared" si="216"/>
        <v/>
      </c>
      <c r="BZ725" s="32" t="str">
        <f t="shared" si="217"/>
        <v/>
      </c>
      <c r="CA725" s="32" t="str">
        <f t="shared" si="218"/>
        <v/>
      </c>
      <c r="CB725" s="33">
        <f>IF(COUNTIF($CD$7:CD725,CD725)=1,CD725,CD725+COUNTIF($CD$6:CD724,CD725))</f>
        <v>55871</v>
      </c>
      <c r="CC725" s="34">
        <f t="shared" si="204"/>
        <v>55153</v>
      </c>
      <c r="CD725" s="32">
        <f t="shared" si="219"/>
        <v>55153</v>
      </c>
      <c r="CE725" s="32">
        <f t="shared" si="205"/>
        <v>0</v>
      </c>
      <c r="CF725" s="32">
        <f t="shared" si="206"/>
        <v>0</v>
      </c>
      <c r="CG725" s="32" t="str">
        <f t="shared" si="207"/>
        <v/>
      </c>
      <c r="CH725" s="32">
        <v>720</v>
      </c>
      <c r="CI725" s="32" t="s">
        <v>6</v>
      </c>
      <c r="CJ725" s="32" t="str">
        <f t="shared" si="208"/>
        <v/>
      </c>
      <c r="CK725" s="32" t="str">
        <f t="shared" si="209"/>
        <v/>
      </c>
      <c r="CL725" s="32" t="str">
        <f t="shared" si="210"/>
        <v/>
      </c>
      <c r="CM725" s="32" t="str">
        <f t="shared" si="211"/>
        <v/>
      </c>
      <c r="CN725" s="32" t="str">
        <f t="shared" si="212"/>
        <v/>
      </c>
    </row>
    <row r="726" spans="71:92" x14ac:dyDescent="0.3">
      <c r="BS726" s="32" t="str">
        <f>IF(Kiadasi_kiseroiv!$K$2=BT726,BV726,"")</f>
        <v/>
      </c>
      <c r="BT726" s="34" t="str">
        <f t="shared" si="213"/>
        <v/>
      </c>
      <c r="BU726" s="32" t="str">
        <f t="shared" si="202"/>
        <v/>
      </c>
      <c r="BV726" s="32" t="str">
        <f t="shared" si="214"/>
        <v/>
      </c>
      <c r="BW726" s="32" t="str">
        <f t="shared" si="203"/>
        <v/>
      </c>
      <c r="BX726" s="32" t="str">
        <f t="shared" si="215"/>
        <v/>
      </c>
      <c r="BY726" s="32" t="str">
        <f t="shared" si="216"/>
        <v/>
      </c>
      <c r="BZ726" s="32" t="str">
        <f t="shared" si="217"/>
        <v/>
      </c>
      <c r="CA726" s="32" t="str">
        <f t="shared" si="218"/>
        <v/>
      </c>
      <c r="CB726" s="33">
        <f>IF(COUNTIF($CD$7:CD726,CD726)=1,CD726,CD726+COUNTIF($CD$6:CD725,CD726))</f>
        <v>55872</v>
      </c>
      <c r="CC726" s="34">
        <f t="shared" si="204"/>
        <v>55153</v>
      </c>
      <c r="CD726" s="32">
        <f t="shared" si="219"/>
        <v>55153</v>
      </c>
      <c r="CE726" s="32">
        <f t="shared" si="205"/>
        <v>0</v>
      </c>
      <c r="CF726" s="32">
        <f t="shared" si="206"/>
        <v>0</v>
      </c>
      <c r="CG726" s="32" t="str">
        <f t="shared" si="207"/>
        <v/>
      </c>
      <c r="CH726" s="32">
        <v>721</v>
      </c>
      <c r="CI726" s="32" t="s">
        <v>6</v>
      </c>
      <c r="CJ726" s="32" t="str">
        <f t="shared" si="208"/>
        <v/>
      </c>
      <c r="CK726" s="32" t="str">
        <f t="shared" si="209"/>
        <v/>
      </c>
      <c r="CL726" s="32" t="str">
        <f t="shared" si="210"/>
        <v/>
      </c>
      <c r="CM726" s="32" t="str">
        <f t="shared" si="211"/>
        <v/>
      </c>
      <c r="CN726" s="32" t="str">
        <f t="shared" si="212"/>
        <v/>
      </c>
    </row>
    <row r="727" spans="71:92" x14ac:dyDescent="0.3">
      <c r="BS727" s="32" t="str">
        <f>IF(Kiadasi_kiseroiv!$K$2=BT727,BV727,"")</f>
        <v/>
      </c>
      <c r="BT727" s="34" t="str">
        <f t="shared" si="213"/>
        <v/>
      </c>
      <c r="BU727" s="32" t="str">
        <f t="shared" si="202"/>
        <v/>
      </c>
      <c r="BV727" s="32" t="str">
        <f t="shared" si="214"/>
        <v/>
      </c>
      <c r="BW727" s="32" t="str">
        <f t="shared" si="203"/>
        <v/>
      </c>
      <c r="BX727" s="32" t="str">
        <f t="shared" si="215"/>
        <v/>
      </c>
      <c r="BY727" s="32" t="str">
        <f t="shared" si="216"/>
        <v/>
      </c>
      <c r="BZ727" s="32" t="str">
        <f t="shared" si="217"/>
        <v/>
      </c>
      <c r="CA727" s="32" t="str">
        <f t="shared" si="218"/>
        <v/>
      </c>
      <c r="CB727" s="33">
        <f>IF(COUNTIF($CD$7:CD727,CD727)=1,CD727,CD727+COUNTIF($CD$6:CD726,CD727))</f>
        <v>55873</v>
      </c>
      <c r="CC727" s="34">
        <f t="shared" si="204"/>
        <v>55153</v>
      </c>
      <c r="CD727" s="32">
        <f t="shared" si="219"/>
        <v>55153</v>
      </c>
      <c r="CE727" s="32">
        <f t="shared" si="205"/>
        <v>0</v>
      </c>
      <c r="CF727" s="32">
        <f t="shared" si="206"/>
        <v>0</v>
      </c>
      <c r="CG727" s="32" t="str">
        <f t="shared" si="207"/>
        <v/>
      </c>
      <c r="CH727" s="32">
        <v>722</v>
      </c>
      <c r="CI727" s="32" t="s">
        <v>6</v>
      </c>
      <c r="CJ727" s="32" t="str">
        <f t="shared" si="208"/>
        <v/>
      </c>
      <c r="CK727" s="32" t="str">
        <f t="shared" si="209"/>
        <v/>
      </c>
      <c r="CL727" s="32" t="str">
        <f t="shared" si="210"/>
        <v/>
      </c>
      <c r="CM727" s="32" t="str">
        <f t="shared" si="211"/>
        <v/>
      </c>
      <c r="CN727" s="32" t="str">
        <f t="shared" si="212"/>
        <v/>
      </c>
    </row>
    <row r="728" spans="71:92" x14ac:dyDescent="0.3">
      <c r="BS728" s="32" t="str">
        <f>IF(Kiadasi_kiseroiv!$K$2=BT728,BV728,"")</f>
        <v/>
      </c>
      <c r="BT728" s="34" t="str">
        <f t="shared" si="213"/>
        <v/>
      </c>
      <c r="BU728" s="32" t="str">
        <f t="shared" si="202"/>
        <v/>
      </c>
      <c r="BV728" s="32" t="str">
        <f t="shared" si="214"/>
        <v/>
      </c>
      <c r="BW728" s="32" t="str">
        <f t="shared" si="203"/>
        <v/>
      </c>
      <c r="BX728" s="32" t="str">
        <f t="shared" si="215"/>
        <v/>
      </c>
      <c r="BY728" s="32" t="str">
        <f t="shared" si="216"/>
        <v/>
      </c>
      <c r="BZ728" s="32" t="str">
        <f t="shared" si="217"/>
        <v/>
      </c>
      <c r="CA728" s="32" t="str">
        <f t="shared" si="218"/>
        <v/>
      </c>
      <c r="CB728" s="33">
        <f>IF(COUNTIF($CD$7:CD728,CD728)=1,CD728,CD728+COUNTIF($CD$6:CD727,CD728))</f>
        <v>55874</v>
      </c>
      <c r="CC728" s="34">
        <f t="shared" si="204"/>
        <v>55153</v>
      </c>
      <c r="CD728" s="32">
        <f t="shared" si="219"/>
        <v>55153</v>
      </c>
      <c r="CE728" s="32">
        <f t="shared" si="205"/>
        <v>0</v>
      </c>
      <c r="CF728" s="32">
        <f t="shared" si="206"/>
        <v>0</v>
      </c>
      <c r="CG728" s="32" t="str">
        <f t="shared" si="207"/>
        <v/>
      </c>
      <c r="CH728" s="32">
        <v>723</v>
      </c>
      <c r="CI728" s="32" t="s">
        <v>6</v>
      </c>
      <c r="CJ728" s="32" t="str">
        <f t="shared" si="208"/>
        <v/>
      </c>
      <c r="CK728" s="32" t="str">
        <f t="shared" si="209"/>
        <v/>
      </c>
      <c r="CL728" s="32" t="str">
        <f t="shared" si="210"/>
        <v/>
      </c>
      <c r="CM728" s="32" t="str">
        <f t="shared" si="211"/>
        <v/>
      </c>
      <c r="CN728" s="32" t="str">
        <f t="shared" si="212"/>
        <v/>
      </c>
    </row>
    <row r="729" spans="71:92" x14ac:dyDescent="0.3">
      <c r="BS729" s="32" t="str">
        <f>IF(Kiadasi_kiseroiv!$K$2=BT729,BV729,"")</f>
        <v/>
      </c>
      <c r="BT729" s="34" t="str">
        <f t="shared" si="213"/>
        <v/>
      </c>
      <c r="BU729" s="32" t="str">
        <f t="shared" si="202"/>
        <v/>
      </c>
      <c r="BV729" s="32" t="str">
        <f t="shared" si="214"/>
        <v/>
      </c>
      <c r="BW729" s="32" t="str">
        <f t="shared" si="203"/>
        <v/>
      </c>
      <c r="BX729" s="32" t="str">
        <f t="shared" si="215"/>
        <v/>
      </c>
      <c r="BY729" s="32" t="str">
        <f t="shared" si="216"/>
        <v/>
      </c>
      <c r="BZ729" s="32" t="str">
        <f t="shared" si="217"/>
        <v/>
      </c>
      <c r="CA729" s="32" t="str">
        <f t="shared" si="218"/>
        <v/>
      </c>
      <c r="CB729" s="33">
        <f>IF(COUNTIF($CD$7:CD729,CD729)=1,CD729,CD729+COUNTIF($CD$6:CD728,CD729))</f>
        <v>55875</v>
      </c>
      <c r="CC729" s="34">
        <f t="shared" si="204"/>
        <v>55153</v>
      </c>
      <c r="CD729" s="32">
        <f t="shared" si="219"/>
        <v>55153</v>
      </c>
      <c r="CE729" s="32">
        <f t="shared" si="205"/>
        <v>0</v>
      </c>
      <c r="CF729" s="32">
        <f t="shared" si="206"/>
        <v>0</v>
      </c>
      <c r="CG729" s="32" t="str">
        <f t="shared" si="207"/>
        <v/>
      </c>
      <c r="CH729" s="32">
        <v>724</v>
      </c>
      <c r="CI729" s="32" t="s">
        <v>6</v>
      </c>
      <c r="CJ729" s="32" t="str">
        <f t="shared" si="208"/>
        <v/>
      </c>
      <c r="CK729" s="32" t="str">
        <f t="shared" si="209"/>
        <v/>
      </c>
      <c r="CL729" s="32" t="str">
        <f t="shared" si="210"/>
        <v/>
      </c>
      <c r="CM729" s="32" t="str">
        <f t="shared" si="211"/>
        <v/>
      </c>
      <c r="CN729" s="32" t="str">
        <f t="shared" si="212"/>
        <v/>
      </c>
    </row>
    <row r="730" spans="71:92" x14ac:dyDescent="0.3">
      <c r="BS730" s="32" t="str">
        <f>IF(Kiadasi_kiseroiv!$K$2=BT730,BV730,"")</f>
        <v/>
      </c>
      <c r="BT730" s="34" t="str">
        <f t="shared" si="213"/>
        <v/>
      </c>
      <c r="BU730" s="32" t="str">
        <f t="shared" si="202"/>
        <v/>
      </c>
      <c r="BV730" s="32" t="str">
        <f t="shared" si="214"/>
        <v/>
      </c>
      <c r="BW730" s="32" t="str">
        <f t="shared" si="203"/>
        <v/>
      </c>
      <c r="BX730" s="32" t="str">
        <f t="shared" si="215"/>
        <v/>
      </c>
      <c r="BY730" s="32" t="str">
        <f t="shared" si="216"/>
        <v/>
      </c>
      <c r="BZ730" s="32" t="str">
        <f t="shared" si="217"/>
        <v/>
      </c>
      <c r="CA730" s="32" t="str">
        <f t="shared" si="218"/>
        <v/>
      </c>
      <c r="CB730" s="33">
        <f>IF(COUNTIF($CD$7:CD730,CD730)=1,CD730,CD730+COUNTIF($CD$6:CD729,CD730))</f>
        <v>55876</v>
      </c>
      <c r="CC730" s="34">
        <f t="shared" si="204"/>
        <v>55153</v>
      </c>
      <c r="CD730" s="32">
        <f t="shared" si="219"/>
        <v>55153</v>
      </c>
      <c r="CE730" s="32">
        <f t="shared" si="205"/>
        <v>0</v>
      </c>
      <c r="CF730" s="32">
        <f t="shared" si="206"/>
        <v>0</v>
      </c>
      <c r="CG730" s="32" t="str">
        <f t="shared" si="207"/>
        <v/>
      </c>
      <c r="CH730" s="32">
        <v>725</v>
      </c>
      <c r="CI730" s="32" t="s">
        <v>6</v>
      </c>
      <c r="CJ730" s="32" t="str">
        <f t="shared" si="208"/>
        <v/>
      </c>
      <c r="CK730" s="32" t="str">
        <f t="shared" si="209"/>
        <v/>
      </c>
      <c r="CL730" s="32" t="str">
        <f t="shared" si="210"/>
        <v/>
      </c>
      <c r="CM730" s="32" t="str">
        <f t="shared" si="211"/>
        <v/>
      </c>
      <c r="CN730" s="32" t="str">
        <f t="shared" si="212"/>
        <v/>
      </c>
    </row>
    <row r="731" spans="71:92" x14ac:dyDescent="0.3">
      <c r="BS731" s="32" t="str">
        <f>IF(Kiadasi_kiseroiv!$K$2=BT731,BV731,"")</f>
        <v/>
      </c>
      <c r="BT731" s="34" t="str">
        <f t="shared" si="213"/>
        <v/>
      </c>
      <c r="BU731" s="32" t="str">
        <f t="shared" si="202"/>
        <v/>
      </c>
      <c r="BV731" s="32" t="str">
        <f t="shared" si="214"/>
        <v/>
      </c>
      <c r="BW731" s="32" t="str">
        <f t="shared" si="203"/>
        <v/>
      </c>
      <c r="BX731" s="32" t="str">
        <f t="shared" si="215"/>
        <v/>
      </c>
      <c r="BY731" s="32" t="str">
        <f t="shared" si="216"/>
        <v/>
      </c>
      <c r="BZ731" s="32" t="str">
        <f t="shared" si="217"/>
        <v/>
      </c>
      <c r="CA731" s="32" t="str">
        <f t="shared" si="218"/>
        <v/>
      </c>
      <c r="CB731" s="33">
        <f>IF(COUNTIF($CD$7:CD731,CD731)=1,CD731,CD731+COUNTIF($CD$6:CD730,CD731))</f>
        <v>55877</v>
      </c>
      <c r="CC731" s="34">
        <f t="shared" si="204"/>
        <v>55153</v>
      </c>
      <c r="CD731" s="32">
        <f t="shared" si="219"/>
        <v>55153</v>
      </c>
      <c r="CE731" s="32">
        <f t="shared" si="205"/>
        <v>0</v>
      </c>
      <c r="CF731" s="32">
        <f t="shared" si="206"/>
        <v>0</v>
      </c>
      <c r="CG731" s="32" t="str">
        <f t="shared" si="207"/>
        <v/>
      </c>
      <c r="CH731" s="32">
        <v>726</v>
      </c>
      <c r="CI731" s="32" t="s">
        <v>6</v>
      </c>
      <c r="CJ731" s="32" t="str">
        <f t="shared" si="208"/>
        <v/>
      </c>
      <c r="CK731" s="32" t="str">
        <f t="shared" si="209"/>
        <v/>
      </c>
      <c r="CL731" s="32" t="str">
        <f t="shared" si="210"/>
        <v/>
      </c>
      <c r="CM731" s="32" t="str">
        <f t="shared" si="211"/>
        <v/>
      </c>
      <c r="CN731" s="32" t="str">
        <f t="shared" si="212"/>
        <v/>
      </c>
    </row>
    <row r="732" spans="71:92" x14ac:dyDescent="0.3">
      <c r="BS732" s="32" t="str">
        <f>IF(Kiadasi_kiseroiv!$K$2=BT732,BV732,"")</f>
        <v/>
      </c>
      <c r="BT732" s="34" t="str">
        <f t="shared" si="213"/>
        <v/>
      </c>
      <c r="BU732" s="32" t="str">
        <f t="shared" si="202"/>
        <v/>
      </c>
      <c r="BV732" s="32" t="str">
        <f t="shared" si="214"/>
        <v/>
      </c>
      <c r="BW732" s="32" t="str">
        <f t="shared" si="203"/>
        <v/>
      </c>
      <c r="BX732" s="32" t="str">
        <f t="shared" si="215"/>
        <v/>
      </c>
      <c r="BY732" s="32" t="str">
        <f t="shared" si="216"/>
        <v/>
      </c>
      <c r="BZ732" s="32" t="str">
        <f t="shared" si="217"/>
        <v/>
      </c>
      <c r="CA732" s="32" t="str">
        <f t="shared" si="218"/>
        <v/>
      </c>
      <c r="CB732" s="33">
        <f>IF(COUNTIF($CD$7:CD732,CD732)=1,CD732,CD732+COUNTIF($CD$6:CD731,CD732))</f>
        <v>55878</v>
      </c>
      <c r="CC732" s="34">
        <f t="shared" si="204"/>
        <v>55153</v>
      </c>
      <c r="CD732" s="32">
        <f t="shared" si="219"/>
        <v>55153</v>
      </c>
      <c r="CE732" s="32">
        <f t="shared" si="205"/>
        <v>0</v>
      </c>
      <c r="CF732" s="32">
        <f t="shared" si="206"/>
        <v>0</v>
      </c>
      <c r="CG732" s="32" t="str">
        <f t="shared" si="207"/>
        <v/>
      </c>
      <c r="CH732" s="32">
        <v>727</v>
      </c>
      <c r="CI732" s="32" t="s">
        <v>6</v>
      </c>
      <c r="CJ732" s="32" t="str">
        <f t="shared" si="208"/>
        <v/>
      </c>
      <c r="CK732" s="32" t="str">
        <f t="shared" si="209"/>
        <v/>
      </c>
      <c r="CL732" s="32" t="str">
        <f t="shared" si="210"/>
        <v/>
      </c>
      <c r="CM732" s="32" t="str">
        <f t="shared" si="211"/>
        <v/>
      </c>
      <c r="CN732" s="32" t="str">
        <f t="shared" si="212"/>
        <v/>
      </c>
    </row>
    <row r="733" spans="71:92" x14ac:dyDescent="0.3">
      <c r="BS733" s="32" t="str">
        <f>IF(Kiadasi_kiseroiv!$K$2=BT733,BV733,"")</f>
        <v/>
      </c>
      <c r="BT733" s="34" t="str">
        <f t="shared" si="213"/>
        <v/>
      </c>
      <c r="BU733" s="32" t="str">
        <f t="shared" si="202"/>
        <v/>
      </c>
      <c r="BV733" s="32" t="str">
        <f t="shared" si="214"/>
        <v/>
      </c>
      <c r="BW733" s="32" t="str">
        <f t="shared" si="203"/>
        <v/>
      </c>
      <c r="BX733" s="32" t="str">
        <f t="shared" si="215"/>
        <v/>
      </c>
      <c r="BY733" s="32" t="str">
        <f t="shared" si="216"/>
        <v/>
      </c>
      <c r="BZ733" s="32" t="str">
        <f t="shared" si="217"/>
        <v/>
      </c>
      <c r="CA733" s="32" t="str">
        <f t="shared" si="218"/>
        <v/>
      </c>
      <c r="CB733" s="33">
        <f>IF(COUNTIF($CD$7:CD733,CD733)=1,CD733,CD733+COUNTIF($CD$6:CD732,CD733))</f>
        <v>55879</v>
      </c>
      <c r="CC733" s="34">
        <f t="shared" si="204"/>
        <v>55153</v>
      </c>
      <c r="CD733" s="32">
        <f t="shared" si="219"/>
        <v>55153</v>
      </c>
      <c r="CE733" s="32">
        <f t="shared" si="205"/>
        <v>0</v>
      </c>
      <c r="CF733" s="32">
        <f t="shared" si="206"/>
        <v>0</v>
      </c>
      <c r="CG733" s="32" t="str">
        <f t="shared" si="207"/>
        <v/>
      </c>
      <c r="CH733" s="32">
        <v>728</v>
      </c>
      <c r="CI733" s="32" t="s">
        <v>6</v>
      </c>
      <c r="CJ733" s="32" t="str">
        <f t="shared" si="208"/>
        <v/>
      </c>
      <c r="CK733" s="32" t="str">
        <f t="shared" si="209"/>
        <v/>
      </c>
      <c r="CL733" s="32" t="str">
        <f t="shared" si="210"/>
        <v/>
      </c>
      <c r="CM733" s="32" t="str">
        <f t="shared" si="211"/>
        <v/>
      </c>
      <c r="CN733" s="32" t="str">
        <f t="shared" si="212"/>
        <v/>
      </c>
    </row>
    <row r="734" spans="71:92" x14ac:dyDescent="0.3">
      <c r="BS734" s="32" t="str">
        <f>IF(Kiadasi_kiseroiv!$K$2=BT734,BV734,"")</f>
        <v/>
      </c>
      <c r="BT734" s="34" t="str">
        <f t="shared" si="213"/>
        <v/>
      </c>
      <c r="BU734" s="32" t="str">
        <f t="shared" si="202"/>
        <v/>
      </c>
      <c r="BV734" s="32" t="str">
        <f t="shared" si="214"/>
        <v/>
      </c>
      <c r="BW734" s="32" t="str">
        <f t="shared" si="203"/>
        <v/>
      </c>
      <c r="BX734" s="32" t="str">
        <f t="shared" si="215"/>
        <v/>
      </c>
      <c r="BY734" s="32" t="str">
        <f t="shared" si="216"/>
        <v/>
      </c>
      <c r="BZ734" s="32" t="str">
        <f t="shared" si="217"/>
        <v/>
      </c>
      <c r="CA734" s="32" t="str">
        <f t="shared" si="218"/>
        <v/>
      </c>
      <c r="CB734" s="33">
        <f>IF(COUNTIF($CD$7:CD734,CD734)=1,CD734,CD734+COUNTIF($CD$6:CD733,CD734))</f>
        <v>55880</v>
      </c>
      <c r="CC734" s="34">
        <f t="shared" si="204"/>
        <v>55153</v>
      </c>
      <c r="CD734" s="32">
        <f t="shared" si="219"/>
        <v>55153</v>
      </c>
      <c r="CE734" s="32">
        <f t="shared" si="205"/>
        <v>0</v>
      </c>
      <c r="CF734" s="32">
        <f t="shared" si="206"/>
        <v>0</v>
      </c>
      <c r="CG734" s="32" t="str">
        <f t="shared" si="207"/>
        <v/>
      </c>
      <c r="CH734" s="32">
        <v>729</v>
      </c>
      <c r="CI734" s="32" t="s">
        <v>6</v>
      </c>
      <c r="CJ734" s="32" t="str">
        <f t="shared" si="208"/>
        <v/>
      </c>
      <c r="CK734" s="32" t="str">
        <f t="shared" si="209"/>
        <v/>
      </c>
      <c r="CL734" s="32" t="str">
        <f t="shared" si="210"/>
        <v/>
      </c>
      <c r="CM734" s="32" t="str">
        <f t="shared" si="211"/>
        <v/>
      </c>
      <c r="CN734" s="32" t="str">
        <f t="shared" si="212"/>
        <v/>
      </c>
    </row>
    <row r="735" spans="71:92" x14ac:dyDescent="0.3">
      <c r="BS735" s="32" t="str">
        <f>IF(Kiadasi_kiseroiv!$K$2=BT735,BV735,"")</f>
        <v/>
      </c>
      <c r="BT735" s="34" t="str">
        <f t="shared" si="213"/>
        <v/>
      </c>
      <c r="BU735" s="32" t="str">
        <f t="shared" si="202"/>
        <v/>
      </c>
      <c r="BV735" s="32" t="str">
        <f t="shared" si="214"/>
        <v/>
      </c>
      <c r="BW735" s="32" t="str">
        <f t="shared" si="203"/>
        <v/>
      </c>
      <c r="BX735" s="32" t="str">
        <f t="shared" si="215"/>
        <v/>
      </c>
      <c r="BY735" s="32" t="str">
        <f t="shared" si="216"/>
        <v/>
      </c>
      <c r="BZ735" s="32" t="str">
        <f t="shared" si="217"/>
        <v/>
      </c>
      <c r="CA735" s="32" t="str">
        <f t="shared" si="218"/>
        <v/>
      </c>
      <c r="CB735" s="33">
        <f>IF(COUNTIF($CD$7:CD735,CD735)=1,CD735,CD735+COUNTIF($CD$6:CD734,CD735))</f>
        <v>55881</v>
      </c>
      <c r="CC735" s="34">
        <f t="shared" si="204"/>
        <v>55153</v>
      </c>
      <c r="CD735" s="32">
        <f t="shared" si="219"/>
        <v>55153</v>
      </c>
      <c r="CE735" s="32">
        <f t="shared" si="205"/>
        <v>0</v>
      </c>
      <c r="CF735" s="32">
        <f t="shared" si="206"/>
        <v>0</v>
      </c>
      <c r="CG735" s="32" t="str">
        <f t="shared" si="207"/>
        <v/>
      </c>
      <c r="CH735" s="32">
        <v>730</v>
      </c>
      <c r="CI735" s="32" t="s">
        <v>6</v>
      </c>
      <c r="CJ735" s="32" t="str">
        <f t="shared" si="208"/>
        <v/>
      </c>
      <c r="CK735" s="32" t="str">
        <f t="shared" si="209"/>
        <v/>
      </c>
      <c r="CL735" s="32" t="str">
        <f t="shared" si="210"/>
        <v/>
      </c>
      <c r="CM735" s="32" t="str">
        <f t="shared" si="211"/>
        <v/>
      </c>
      <c r="CN735" s="32" t="str">
        <f t="shared" si="212"/>
        <v/>
      </c>
    </row>
    <row r="736" spans="71:92" x14ac:dyDescent="0.3">
      <c r="BS736" s="32" t="str">
        <f>IF(Kiadasi_kiseroiv!$K$2=BT736,BV736,"")</f>
        <v/>
      </c>
      <c r="BT736" s="34" t="str">
        <f t="shared" si="213"/>
        <v/>
      </c>
      <c r="BU736" s="32" t="str">
        <f t="shared" si="202"/>
        <v/>
      </c>
      <c r="BV736" s="32" t="str">
        <f t="shared" si="214"/>
        <v/>
      </c>
      <c r="BW736" s="32" t="str">
        <f t="shared" si="203"/>
        <v/>
      </c>
      <c r="BX736" s="32" t="str">
        <f t="shared" si="215"/>
        <v/>
      </c>
      <c r="BY736" s="32" t="str">
        <f t="shared" si="216"/>
        <v/>
      </c>
      <c r="BZ736" s="32" t="str">
        <f t="shared" si="217"/>
        <v/>
      </c>
      <c r="CA736" s="32" t="str">
        <f t="shared" si="218"/>
        <v/>
      </c>
      <c r="CB736" s="33">
        <f>IF(COUNTIF($CD$7:CD736,CD736)=1,CD736,CD736+COUNTIF($CD$6:CD735,CD736))</f>
        <v>55882</v>
      </c>
      <c r="CC736" s="34">
        <f t="shared" si="204"/>
        <v>55153</v>
      </c>
      <c r="CD736" s="32">
        <f t="shared" si="219"/>
        <v>55153</v>
      </c>
      <c r="CE736" s="32">
        <f t="shared" si="205"/>
        <v>0</v>
      </c>
      <c r="CF736" s="32">
        <f t="shared" si="206"/>
        <v>0</v>
      </c>
      <c r="CG736" s="32" t="str">
        <f t="shared" si="207"/>
        <v/>
      </c>
      <c r="CH736" s="32">
        <v>731</v>
      </c>
      <c r="CI736" s="32" t="s">
        <v>6</v>
      </c>
      <c r="CJ736" s="32" t="str">
        <f t="shared" si="208"/>
        <v/>
      </c>
      <c r="CK736" s="32" t="str">
        <f t="shared" si="209"/>
        <v/>
      </c>
      <c r="CL736" s="32" t="str">
        <f t="shared" si="210"/>
        <v/>
      </c>
      <c r="CM736" s="32" t="str">
        <f t="shared" si="211"/>
        <v/>
      </c>
      <c r="CN736" s="32" t="str">
        <f t="shared" si="212"/>
        <v/>
      </c>
    </row>
    <row r="737" spans="71:92" x14ac:dyDescent="0.3">
      <c r="BS737" s="32" t="str">
        <f>IF(Kiadasi_kiseroiv!$K$2=BT737,BV737,"")</f>
        <v/>
      </c>
      <c r="BT737" s="34" t="str">
        <f t="shared" si="213"/>
        <v/>
      </c>
      <c r="BU737" s="32" t="str">
        <f t="shared" si="202"/>
        <v/>
      </c>
      <c r="BV737" s="32" t="str">
        <f t="shared" si="214"/>
        <v/>
      </c>
      <c r="BW737" s="32" t="str">
        <f t="shared" si="203"/>
        <v/>
      </c>
      <c r="BX737" s="32" t="str">
        <f t="shared" si="215"/>
        <v/>
      </c>
      <c r="BY737" s="32" t="str">
        <f t="shared" si="216"/>
        <v/>
      </c>
      <c r="BZ737" s="32" t="str">
        <f t="shared" si="217"/>
        <v/>
      </c>
      <c r="CA737" s="32" t="str">
        <f t="shared" si="218"/>
        <v/>
      </c>
      <c r="CB737" s="33">
        <f>IF(COUNTIF($CD$7:CD737,CD737)=1,CD737,CD737+COUNTIF($CD$6:CD736,CD737))</f>
        <v>55883</v>
      </c>
      <c r="CC737" s="34">
        <f t="shared" si="204"/>
        <v>55153</v>
      </c>
      <c r="CD737" s="32">
        <f t="shared" si="219"/>
        <v>55153</v>
      </c>
      <c r="CE737" s="32">
        <f t="shared" si="205"/>
        <v>0</v>
      </c>
      <c r="CF737" s="32">
        <f t="shared" si="206"/>
        <v>0</v>
      </c>
      <c r="CG737" s="32" t="str">
        <f t="shared" si="207"/>
        <v/>
      </c>
      <c r="CH737" s="32">
        <v>732</v>
      </c>
      <c r="CI737" s="32" t="s">
        <v>6</v>
      </c>
      <c r="CJ737" s="32" t="str">
        <f t="shared" si="208"/>
        <v/>
      </c>
      <c r="CK737" s="32" t="str">
        <f t="shared" si="209"/>
        <v/>
      </c>
      <c r="CL737" s="32" t="str">
        <f t="shared" si="210"/>
        <v/>
      </c>
      <c r="CM737" s="32" t="str">
        <f t="shared" si="211"/>
        <v/>
      </c>
      <c r="CN737" s="32" t="str">
        <f t="shared" si="212"/>
        <v/>
      </c>
    </row>
    <row r="738" spans="71:92" x14ac:dyDescent="0.3">
      <c r="BS738" s="32" t="str">
        <f>IF(Kiadasi_kiseroiv!$K$2=BT738,BV738,"")</f>
        <v/>
      </c>
      <c r="BT738" s="34" t="str">
        <f t="shared" si="213"/>
        <v/>
      </c>
      <c r="BU738" s="32" t="str">
        <f t="shared" si="202"/>
        <v/>
      </c>
      <c r="BV738" s="32" t="str">
        <f t="shared" si="214"/>
        <v/>
      </c>
      <c r="BW738" s="32" t="str">
        <f t="shared" si="203"/>
        <v/>
      </c>
      <c r="BX738" s="32" t="str">
        <f t="shared" si="215"/>
        <v/>
      </c>
      <c r="BY738" s="32" t="str">
        <f t="shared" si="216"/>
        <v/>
      </c>
      <c r="BZ738" s="32" t="str">
        <f t="shared" si="217"/>
        <v/>
      </c>
      <c r="CA738" s="32" t="str">
        <f t="shared" si="218"/>
        <v/>
      </c>
      <c r="CB738" s="33">
        <f>IF(COUNTIF($CD$7:CD738,CD738)=1,CD738,CD738+COUNTIF($CD$6:CD737,CD738))</f>
        <v>55884</v>
      </c>
      <c r="CC738" s="34">
        <f t="shared" si="204"/>
        <v>55153</v>
      </c>
      <c r="CD738" s="32">
        <f t="shared" si="219"/>
        <v>55153</v>
      </c>
      <c r="CE738" s="32">
        <f t="shared" si="205"/>
        <v>0</v>
      </c>
      <c r="CF738" s="32">
        <f t="shared" si="206"/>
        <v>0</v>
      </c>
      <c r="CG738" s="32" t="str">
        <f t="shared" si="207"/>
        <v/>
      </c>
      <c r="CH738" s="32">
        <v>733</v>
      </c>
      <c r="CI738" s="32" t="s">
        <v>6</v>
      </c>
      <c r="CJ738" s="32" t="str">
        <f t="shared" si="208"/>
        <v/>
      </c>
      <c r="CK738" s="32" t="str">
        <f t="shared" si="209"/>
        <v/>
      </c>
      <c r="CL738" s="32" t="str">
        <f t="shared" si="210"/>
        <v/>
      </c>
      <c r="CM738" s="32" t="str">
        <f t="shared" si="211"/>
        <v/>
      </c>
      <c r="CN738" s="32" t="str">
        <f t="shared" si="212"/>
        <v/>
      </c>
    </row>
    <row r="739" spans="71:92" x14ac:dyDescent="0.3">
      <c r="BS739" s="32" t="str">
        <f>IF(Kiadasi_kiseroiv!$K$2=BT739,BV739,"")</f>
        <v/>
      </c>
      <c r="BT739" s="34" t="str">
        <f t="shared" si="213"/>
        <v/>
      </c>
      <c r="BU739" s="32" t="str">
        <f t="shared" si="202"/>
        <v/>
      </c>
      <c r="BV739" s="32" t="str">
        <f t="shared" si="214"/>
        <v/>
      </c>
      <c r="BW739" s="32" t="str">
        <f t="shared" si="203"/>
        <v/>
      </c>
      <c r="BX739" s="32" t="str">
        <f t="shared" si="215"/>
        <v/>
      </c>
      <c r="BY739" s="32" t="str">
        <f t="shared" si="216"/>
        <v/>
      </c>
      <c r="BZ739" s="32" t="str">
        <f t="shared" si="217"/>
        <v/>
      </c>
      <c r="CA739" s="32" t="str">
        <f t="shared" si="218"/>
        <v/>
      </c>
      <c r="CB739" s="33">
        <f>IF(COUNTIF($CD$7:CD739,CD739)=1,CD739,CD739+COUNTIF($CD$6:CD738,CD739))</f>
        <v>55885</v>
      </c>
      <c r="CC739" s="34">
        <f t="shared" si="204"/>
        <v>55153</v>
      </c>
      <c r="CD739" s="32">
        <f t="shared" si="219"/>
        <v>55153</v>
      </c>
      <c r="CE739" s="32">
        <f t="shared" si="205"/>
        <v>0</v>
      </c>
      <c r="CF739" s="32">
        <f t="shared" si="206"/>
        <v>0</v>
      </c>
      <c r="CG739" s="32" t="str">
        <f t="shared" si="207"/>
        <v/>
      </c>
      <c r="CH739" s="32">
        <v>734</v>
      </c>
      <c r="CI739" s="32" t="s">
        <v>6</v>
      </c>
      <c r="CJ739" s="32" t="str">
        <f t="shared" si="208"/>
        <v/>
      </c>
      <c r="CK739" s="32" t="str">
        <f t="shared" si="209"/>
        <v/>
      </c>
      <c r="CL739" s="32" t="str">
        <f t="shared" si="210"/>
        <v/>
      </c>
      <c r="CM739" s="32" t="str">
        <f t="shared" si="211"/>
        <v/>
      </c>
      <c r="CN739" s="32" t="str">
        <f t="shared" si="212"/>
        <v/>
      </c>
    </row>
    <row r="740" spans="71:92" x14ac:dyDescent="0.3">
      <c r="BS740" s="32" t="str">
        <f>IF(Kiadasi_kiseroiv!$K$2=BT740,BV740,"")</f>
        <v/>
      </c>
      <c r="BT740" s="34" t="str">
        <f t="shared" si="213"/>
        <v/>
      </c>
      <c r="BU740" s="32" t="str">
        <f t="shared" si="202"/>
        <v/>
      </c>
      <c r="BV740" s="32" t="str">
        <f t="shared" si="214"/>
        <v/>
      </c>
      <c r="BW740" s="32" t="str">
        <f t="shared" si="203"/>
        <v/>
      </c>
      <c r="BX740" s="32" t="str">
        <f t="shared" si="215"/>
        <v/>
      </c>
      <c r="BY740" s="32" t="str">
        <f t="shared" si="216"/>
        <v/>
      </c>
      <c r="BZ740" s="32" t="str">
        <f t="shared" si="217"/>
        <v/>
      </c>
      <c r="CA740" s="32" t="str">
        <f t="shared" si="218"/>
        <v/>
      </c>
      <c r="CB740" s="33">
        <f>IF(COUNTIF($CD$7:CD740,CD740)=1,CD740,CD740+COUNTIF($CD$6:CD739,CD740))</f>
        <v>55886</v>
      </c>
      <c r="CC740" s="34">
        <f t="shared" si="204"/>
        <v>55153</v>
      </c>
      <c r="CD740" s="32">
        <f t="shared" si="219"/>
        <v>55153</v>
      </c>
      <c r="CE740" s="32">
        <f t="shared" si="205"/>
        <v>0</v>
      </c>
      <c r="CF740" s="32">
        <f t="shared" si="206"/>
        <v>0</v>
      </c>
      <c r="CG740" s="32" t="str">
        <f t="shared" si="207"/>
        <v/>
      </c>
      <c r="CH740" s="32">
        <v>735</v>
      </c>
      <c r="CI740" s="32" t="s">
        <v>6</v>
      </c>
      <c r="CJ740" s="32" t="str">
        <f t="shared" si="208"/>
        <v/>
      </c>
      <c r="CK740" s="32" t="str">
        <f t="shared" si="209"/>
        <v/>
      </c>
      <c r="CL740" s="32" t="str">
        <f t="shared" si="210"/>
        <v/>
      </c>
      <c r="CM740" s="32" t="str">
        <f t="shared" si="211"/>
        <v/>
      </c>
      <c r="CN740" s="32" t="str">
        <f t="shared" si="212"/>
        <v/>
      </c>
    </row>
    <row r="741" spans="71:92" x14ac:dyDescent="0.3">
      <c r="BS741" s="32" t="str">
        <f>IF(Kiadasi_kiseroiv!$K$2=BT741,BV741,"")</f>
        <v/>
      </c>
      <c r="BT741" s="34" t="str">
        <f t="shared" si="213"/>
        <v/>
      </c>
      <c r="BU741" s="32" t="str">
        <f t="shared" si="202"/>
        <v/>
      </c>
      <c r="BV741" s="32" t="str">
        <f t="shared" si="214"/>
        <v/>
      </c>
      <c r="BW741" s="32" t="str">
        <f t="shared" si="203"/>
        <v/>
      </c>
      <c r="BX741" s="32" t="str">
        <f t="shared" si="215"/>
        <v/>
      </c>
      <c r="BY741" s="32" t="str">
        <f t="shared" si="216"/>
        <v/>
      </c>
      <c r="BZ741" s="32" t="str">
        <f t="shared" si="217"/>
        <v/>
      </c>
      <c r="CA741" s="32" t="str">
        <f t="shared" si="218"/>
        <v/>
      </c>
      <c r="CB741" s="33">
        <f>IF(COUNTIF($CD$7:CD741,CD741)=1,CD741,CD741+COUNTIF($CD$6:CD740,CD741))</f>
        <v>55887</v>
      </c>
      <c r="CC741" s="34">
        <f t="shared" si="204"/>
        <v>55153</v>
      </c>
      <c r="CD741" s="32">
        <f t="shared" si="219"/>
        <v>55153</v>
      </c>
      <c r="CE741" s="32">
        <f t="shared" si="205"/>
        <v>0</v>
      </c>
      <c r="CF741" s="32">
        <f t="shared" si="206"/>
        <v>0</v>
      </c>
      <c r="CG741" s="32" t="str">
        <f t="shared" si="207"/>
        <v/>
      </c>
      <c r="CH741" s="32">
        <v>736</v>
      </c>
      <c r="CI741" s="32" t="s">
        <v>6</v>
      </c>
      <c r="CJ741" s="32" t="str">
        <f t="shared" si="208"/>
        <v/>
      </c>
      <c r="CK741" s="32" t="str">
        <f t="shared" si="209"/>
        <v/>
      </c>
      <c r="CL741" s="32" t="str">
        <f t="shared" si="210"/>
        <v/>
      </c>
      <c r="CM741" s="32" t="str">
        <f t="shared" si="211"/>
        <v/>
      </c>
      <c r="CN741" s="32" t="str">
        <f t="shared" si="212"/>
        <v/>
      </c>
    </row>
    <row r="742" spans="71:92" x14ac:dyDescent="0.3">
      <c r="BS742" s="32" t="str">
        <f>IF(Kiadasi_kiseroiv!$K$2=BT742,BV742,"")</f>
        <v/>
      </c>
      <c r="BT742" s="34" t="str">
        <f t="shared" si="213"/>
        <v/>
      </c>
      <c r="BU742" s="32" t="str">
        <f t="shared" si="202"/>
        <v/>
      </c>
      <c r="BV742" s="32" t="str">
        <f t="shared" si="214"/>
        <v/>
      </c>
      <c r="BW742" s="32" t="str">
        <f t="shared" si="203"/>
        <v/>
      </c>
      <c r="BX742" s="32" t="str">
        <f t="shared" si="215"/>
        <v/>
      </c>
      <c r="BY742" s="32" t="str">
        <f t="shared" si="216"/>
        <v/>
      </c>
      <c r="BZ742" s="32" t="str">
        <f t="shared" si="217"/>
        <v/>
      </c>
      <c r="CA742" s="32" t="str">
        <f t="shared" si="218"/>
        <v/>
      </c>
      <c r="CB742" s="33">
        <f>IF(COUNTIF($CD$7:CD742,CD742)=1,CD742,CD742+COUNTIF($CD$6:CD741,CD742))</f>
        <v>55888</v>
      </c>
      <c r="CC742" s="34">
        <f t="shared" si="204"/>
        <v>55153</v>
      </c>
      <c r="CD742" s="32">
        <f t="shared" si="219"/>
        <v>55153</v>
      </c>
      <c r="CE742" s="32">
        <f t="shared" si="205"/>
        <v>0</v>
      </c>
      <c r="CF742" s="32">
        <f t="shared" si="206"/>
        <v>0</v>
      </c>
      <c r="CG742" s="32" t="str">
        <f t="shared" si="207"/>
        <v/>
      </c>
      <c r="CH742" s="32">
        <v>737</v>
      </c>
      <c r="CI742" s="32" t="s">
        <v>6</v>
      </c>
      <c r="CJ742" s="32" t="str">
        <f t="shared" si="208"/>
        <v/>
      </c>
      <c r="CK742" s="32" t="str">
        <f t="shared" si="209"/>
        <v/>
      </c>
      <c r="CL742" s="32" t="str">
        <f t="shared" si="210"/>
        <v/>
      </c>
      <c r="CM742" s="32" t="str">
        <f t="shared" si="211"/>
        <v/>
      </c>
      <c r="CN742" s="32" t="str">
        <f t="shared" si="212"/>
        <v/>
      </c>
    </row>
    <row r="743" spans="71:92" x14ac:dyDescent="0.3">
      <c r="BS743" s="32" t="str">
        <f>IF(Kiadasi_kiseroiv!$K$2=BT743,BV743,"")</f>
        <v/>
      </c>
      <c r="BT743" s="34" t="str">
        <f t="shared" si="213"/>
        <v/>
      </c>
      <c r="BU743" s="32" t="str">
        <f t="shared" si="202"/>
        <v/>
      </c>
      <c r="BV743" s="32" t="str">
        <f t="shared" si="214"/>
        <v/>
      </c>
      <c r="BW743" s="32" t="str">
        <f t="shared" si="203"/>
        <v/>
      </c>
      <c r="BX743" s="32" t="str">
        <f t="shared" si="215"/>
        <v/>
      </c>
      <c r="BY743" s="32" t="str">
        <f t="shared" si="216"/>
        <v/>
      </c>
      <c r="BZ743" s="32" t="str">
        <f t="shared" si="217"/>
        <v/>
      </c>
      <c r="CA743" s="32" t="str">
        <f t="shared" si="218"/>
        <v/>
      </c>
      <c r="CB743" s="33">
        <f>IF(COUNTIF($CD$7:CD743,CD743)=1,CD743,CD743+COUNTIF($CD$6:CD742,CD743))</f>
        <v>55889</v>
      </c>
      <c r="CC743" s="34">
        <f t="shared" si="204"/>
        <v>55153</v>
      </c>
      <c r="CD743" s="32">
        <f t="shared" si="219"/>
        <v>55153</v>
      </c>
      <c r="CE743" s="32">
        <f t="shared" si="205"/>
        <v>0</v>
      </c>
      <c r="CF743" s="32">
        <f t="shared" si="206"/>
        <v>0</v>
      </c>
      <c r="CG743" s="32" t="str">
        <f t="shared" si="207"/>
        <v/>
      </c>
      <c r="CH743" s="32">
        <v>738</v>
      </c>
      <c r="CI743" s="32" t="s">
        <v>6</v>
      </c>
      <c r="CJ743" s="32" t="str">
        <f t="shared" si="208"/>
        <v/>
      </c>
      <c r="CK743" s="32" t="str">
        <f t="shared" si="209"/>
        <v/>
      </c>
      <c r="CL743" s="32" t="str">
        <f t="shared" si="210"/>
        <v/>
      </c>
      <c r="CM743" s="32" t="str">
        <f t="shared" si="211"/>
        <v/>
      </c>
      <c r="CN743" s="32" t="str">
        <f t="shared" si="212"/>
        <v/>
      </c>
    </row>
    <row r="744" spans="71:92" x14ac:dyDescent="0.3">
      <c r="BS744" s="32" t="str">
        <f>IF(Kiadasi_kiseroiv!$K$2=BT744,BV744,"")</f>
        <v/>
      </c>
      <c r="BT744" s="34" t="str">
        <f t="shared" si="213"/>
        <v/>
      </c>
      <c r="BU744" s="32" t="str">
        <f t="shared" si="202"/>
        <v/>
      </c>
      <c r="BV744" s="32" t="str">
        <f t="shared" si="214"/>
        <v/>
      </c>
      <c r="BW744" s="32" t="str">
        <f t="shared" si="203"/>
        <v/>
      </c>
      <c r="BX744" s="32" t="str">
        <f t="shared" si="215"/>
        <v/>
      </c>
      <c r="BY744" s="32" t="str">
        <f t="shared" si="216"/>
        <v/>
      </c>
      <c r="BZ744" s="32" t="str">
        <f t="shared" si="217"/>
        <v/>
      </c>
      <c r="CA744" s="32" t="str">
        <f t="shared" si="218"/>
        <v/>
      </c>
      <c r="CB744" s="33">
        <f>IF(COUNTIF($CD$7:CD744,CD744)=1,CD744,CD744+COUNTIF($CD$6:CD743,CD744))</f>
        <v>55890</v>
      </c>
      <c r="CC744" s="34">
        <f t="shared" si="204"/>
        <v>55153</v>
      </c>
      <c r="CD744" s="32">
        <f t="shared" si="219"/>
        <v>55153</v>
      </c>
      <c r="CE744" s="32">
        <f t="shared" si="205"/>
        <v>0</v>
      </c>
      <c r="CF744" s="32">
        <f t="shared" si="206"/>
        <v>0</v>
      </c>
      <c r="CG744" s="32" t="str">
        <f t="shared" si="207"/>
        <v/>
      </c>
      <c r="CH744" s="32">
        <v>739</v>
      </c>
      <c r="CI744" s="32" t="s">
        <v>6</v>
      </c>
      <c r="CJ744" s="32" t="str">
        <f t="shared" si="208"/>
        <v/>
      </c>
      <c r="CK744" s="32" t="str">
        <f t="shared" si="209"/>
        <v/>
      </c>
      <c r="CL744" s="32" t="str">
        <f t="shared" si="210"/>
        <v/>
      </c>
      <c r="CM744" s="32" t="str">
        <f t="shared" si="211"/>
        <v/>
      </c>
      <c r="CN744" s="32" t="str">
        <f t="shared" si="212"/>
        <v/>
      </c>
    </row>
    <row r="745" spans="71:92" x14ac:dyDescent="0.3">
      <c r="BS745" s="32" t="str">
        <f>IF(Kiadasi_kiseroiv!$K$2=BT745,BV745,"")</f>
        <v/>
      </c>
      <c r="BT745" s="34" t="str">
        <f t="shared" si="213"/>
        <v/>
      </c>
      <c r="BU745" s="32" t="str">
        <f t="shared" si="202"/>
        <v/>
      </c>
      <c r="BV745" s="32" t="str">
        <f t="shared" si="214"/>
        <v/>
      </c>
      <c r="BW745" s="32" t="str">
        <f t="shared" si="203"/>
        <v/>
      </c>
      <c r="BX745" s="32" t="str">
        <f t="shared" si="215"/>
        <v/>
      </c>
      <c r="BY745" s="32" t="str">
        <f t="shared" si="216"/>
        <v/>
      </c>
      <c r="BZ745" s="32" t="str">
        <f t="shared" si="217"/>
        <v/>
      </c>
      <c r="CA745" s="32" t="str">
        <f t="shared" si="218"/>
        <v/>
      </c>
      <c r="CB745" s="33">
        <f>IF(COUNTIF($CD$7:CD745,CD745)=1,CD745,CD745+COUNTIF($CD$6:CD744,CD745))</f>
        <v>55891</v>
      </c>
      <c r="CC745" s="34">
        <f t="shared" si="204"/>
        <v>55153</v>
      </c>
      <c r="CD745" s="32">
        <f t="shared" si="219"/>
        <v>55153</v>
      </c>
      <c r="CE745" s="32">
        <f t="shared" si="205"/>
        <v>0</v>
      </c>
      <c r="CF745" s="32">
        <f t="shared" si="206"/>
        <v>0</v>
      </c>
      <c r="CG745" s="32" t="str">
        <f t="shared" si="207"/>
        <v/>
      </c>
      <c r="CH745" s="32">
        <v>740</v>
      </c>
      <c r="CI745" s="32" t="s">
        <v>6</v>
      </c>
      <c r="CJ745" s="32" t="str">
        <f t="shared" si="208"/>
        <v/>
      </c>
      <c r="CK745" s="32" t="str">
        <f t="shared" si="209"/>
        <v/>
      </c>
      <c r="CL745" s="32" t="str">
        <f t="shared" si="210"/>
        <v/>
      </c>
      <c r="CM745" s="32" t="str">
        <f t="shared" si="211"/>
        <v/>
      </c>
      <c r="CN745" s="32" t="str">
        <f t="shared" si="212"/>
        <v/>
      </c>
    </row>
    <row r="746" spans="71:92" x14ac:dyDescent="0.3">
      <c r="BS746" s="32" t="str">
        <f>IF(Kiadasi_kiseroiv!$K$2=BT746,BV746,"")</f>
        <v/>
      </c>
      <c r="BT746" s="34" t="str">
        <f t="shared" si="213"/>
        <v/>
      </c>
      <c r="BU746" s="32" t="str">
        <f t="shared" si="202"/>
        <v/>
      </c>
      <c r="BV746" s="32" t="str">
        <f t="shared" si="214"/>
        <v/>
      </c>
      <c r="BW746" s="32" t="str">
        <f t="shared" si="203"/>
        <v/>
      </c>
      <c r="BX746" s="32" t="str">
        <f t="shared" si="215"/>
        <v/>
      </c>
      <c r="BY746" s="32" t="str">
        <f t="shared" si="216"/>
        <v/>
      </c>
      <c r="BZ746" s="32" t="str">
        <f t="shared" si="217"/>
        <v/>
      </c>
      <c r="CA746" s="32" t="str">
        <f t="shared" si="218"/>
        <v/>
      </c>
      <c r="CB746" s="33">
        <f>IF(COUNTIF($CD$7:CD746,CD746)=1,CD746,CD746+COUNTIF($CD$6:CD745,CD746))</f>
        <v>55892</v>
      </c>
      <c r="CC746" s="34">
        <f t="shared" si="204"/>
        <v>55153</v>
      </c>
      <c r="CD746" s="32">
        <f t="shared" si="219"/>
        <v>55153</v>
      </c>
      <c r="CE746" s="32">
        <f t="shared" si="205"/>
        <v>0</v>
      </c>
      <c r="CF746" s="32">
        <f t="shared" si="206"/>
        <v>0</v>
      </c>
      <c r="CG746" s="32" t="str">
        <f t="shared" si="207"/>
        <v/>
      </c>
      <c r="CH746" s="32">
        <v>741</v>
      </c>
      <c r="CI746" s="32" t="s">
        <v>6</v>
      </c>
      <c r="CJ746" s="32" t="str">
        <f t="shared" si="208"/>
        <v/>
      </c>
      <c r="CK746" s="32" t="str">
        <f t="shared" si="209"/>
        <v/>
      </c>
      <c r="CL746" s="32" t="str">
        <f t="shared" si="210"/>
        <v/>
      </c>
      <c r="CM746" s="32" t="str">
        <f t="shared" si="211"/>
        <v/>
      </c>
      <c r="CN746" s="32" t="str">
        <f t="shared" si="212"/>
        <v/>
      </c>
    </row>
    <row r="747" spans="71:92" x14ac:dyDescent="0.3">
      <c r="BS747" s="32" t="str">
        <f>IF(Kiadasi_kiseroiv!$K$2=BT747,BV747,"")</f>
        <v/>
      </c>
      <c r="BT747" s="34" t="str">
        <f t="shared" si="213"/>
        <v/>
      </c>
      <c r="BU747" s="32" t="str">
        <f t="shared" si="202"/>
        <v/>
      </c>
      <c r="BV747" s="32" t="str">
        <f t="shared" si="214"/>
        <v/>
      </c>
      <c r="BW747" s="32" t="str">
        <f t="shared" si="203"/>
        <v/>
      </c>
      <c r="BX747" s="32" t="str">
        <f t="shared" si="215"/>
        <v/>
      </c>
      <c r="BY747" s="32" t="str">
        <f t="shared" si="216"/>
        <v/>
      </c>
      <c r="BZ747" s="32" t="str">
        <f t="shared" si="217"/>
        <v/>
      </c>
      <c r="CA747" s="32" t="str">
        <f t="shared" si="218"/>
        <v/>
      </c>
      <c r="CB747" s="33">
        <f>IF(COUNTIF($CD$7:CD747,CD747)=1,CD747,CD747+COUNTIF($CD$6:CD746,CD747))</f>
        <v>55893</v>
      </c>
      <c r="CC747" s="34">
        <f t="shared" si="204"/>
        <v>55153</v>
      </c>
      <c r="CD747" s="32">
        <f t="shared" si="219"/>
        <v>55153</v>
      </c>
      <c r="CE747" s="32">
        <f t="shared" si="205"/>
        <v>0</v>
      </c>
      <c r="CF747" s="32">
        <f t="shared" si="206"/>
        <v>0</v>
      </c>
      <c r="CG747" s="32" t="str">
        <f t="shared" si="207"/>
        <v/>
      </c>
      <c r="CH747" s="32">
        <v>742</v>
      </c>
      <c r="CI747" s="32" t="s">
        <v>6</v>
      </c>
      <c r="CJ747" s="32" t="str">
        <f t="shared" si="208"/>
        <v/>
      </c>
      <c r="CK747" s="32" t="str">
        <f t="shared" si="209"/>
        <v/>
      </c>
      <c r="CL747" s="32" t="str">
        <f t="shared" si="210"/>
        <v/>
      </c>
      <c r="CM747" s="32" t="str">
        <f t="shared" si="211"/>
        <v/>
      </c>
      <c r="CN747" s="32" t="str">
        <f t="shared" si="212"/>
        <v/>
      </c>
    </row>
    <row r="748" spans="71:92" x14ac:dyDescent="0.3">
      <c r="BS748" s="32" t="str">
        <f>IF(Kiadasi_kiseroiv!$K$2=BT748,BV748,"")</f>
        <v/>
      </c>
      <c r="BT748" s="34" t="str">
        <f t="shared" si="213"/>
        <v/>
      </c>
      <c r="BU748" s="32" t="str">
        <f t="shared" si="202"/>
        <v/>
      </c>
      <c r="BV748" s="32" t="str">
        <f t="shared" si="214"/>
        <v/>
      </c>
      <c r="BW748" s="32" t="str">
        <f t="shared" si="203"/>
        <v/>
      </c>
      <c r="BX748" s="32" t="str">
        <f t="shared" si="215"/>
        <v/>
      </c>
      <c r="BY748" s="32" t="str">
        <f t="shared" si="216"/>
        <v/>
      </c>
      <c r="BZ748" s="32" t="str">
        <f t="shared" si="217"/>
        <v/>
      </c>
      <c r="CA748" s="32" t="str">
        <f t="shared" si="218"/>
        <v/>
      </c>
      <c r="CB748" s="33">
        <f>IF(COUNTIF($CD$7:CD748,CD748)=1,CD748,CD748+COUNTIF($CD$6:CD747,CD748))</f>
        <v>55894</v>
      </c>
      <c r="CC748" s="34">
        <f t="shared" si="204"/>
        <v>55153</v>
      </c>
      <c r="CD748" s="32">
        <f t="shared" si="219"/>
        <v>55153</v>
      </c>
      <c r="CE748" s="32">
        <f t="shared" si="205"/>
        <v>0</v>
      </c>
      <c r="CF748" s="32">
        <f t="shared" si="206"/>
        <v>0</v>
      </c>
      <c r="CG748" s="32" t="str">
        <f t="shared" si="207"/>
        <v/>
      </c>
      <c r="CH748" s="32">
        <v>743</v>
      </c>
      <c r="CI748" s="32" t="s">
        <v>6</v>
      </c>
      <c r="CJ748" s="32" t="str">
        <f t="shared" si="208"/>
        <v/>
      </c>
      <c r="CK748" s="32" t="str">
        <f t="shared" si="209"/>
        <v/>
      </c>
      <c r="CL748" s="32" t="str">
        <f t="shared" si="210"/>
        <v/>
      </c>
      <c r="CM748" s="32" t="str">
        <f t="shared" si="211"/>
        <v/>
      </c>
      <c r="CN748" s="32" t="str">
        <f t="shared" si="212"/>
        <v/>
      </c>
    </row>
    <row r="749" spans="71:92" x14ac:dyDescent="0.3">
      <c r="BS749" s="32" t="str">
        <f>IF(Kiadasi_kiseroiv!$K$2=BT749,BV749,"")</f>
        <v/>
      </c>
      <c r="BT749" s="34" t="str">
        <f t="shared" si="213"/>
        <v/>
      </c>
      <c r="BU749" s="32" t="str">
        <f t="shared" si="202"/>
        <v/>
      </c>
      <c r="BV749" s="32" t="str">
        <f t="shared" si="214"/>
        <v/>
      </c>
      <c r="BW749" s="32" t="str">
        <f t="shared" si="203"/>
        <v/>
      </c>
      <c r="BX749" s="32" t="str">
        <f t="shared" si="215"/>
        <v/>
      </c>
      <c r="BY749" s="32" t="str">
        <f t="shared" si="216"/>
        <v/>
      </c>
      <c r="BZ749" s="32" t="str">
        <f t="shared" si="217"/>
        <v/>
      </c>
      <c r="CA749" s="32" t="str">
        <f t="shared" si="218"/>
        <v/>
      </c>
      <c r="CB749" s="33">
        <f>IF(COUNTIF($CD$7:CD749,CD749)=1,CD749,CD749+COUNTIF($CD$6:CD748,CD749))</f>
        <v>55895</v>
      </c>
      <c r="CC749" s="34">
        <f t="shared" si="204"/>
        <v>55153</v>
      </c>
      <c r="CD749" s="32">
        <f t="shared" si="219"/>
        <v>55153</v>
      </c>
      <c r="CE749" s="32">
        <f t="shared" si="205"/>
        <v>0</v>
      </c>
      <c r="CF749" s="32">
        <f t="shared" si="206"/>
        <v>0</v>
      </c>
      <c r="CG749" s="32" t="str">
        <f t="shared" si="207"/>
        <v/>
      </c>
      <c r="CH749" s="32">
        <v>744</v>
      </c>
      <c r="CI749" s="32" t="s">
        <v>6</v>
      </c>
      <c r="CJ749" s="32" t="str">
        <f t="shared" si="208"/>
        <v/>
      </c>
      <c r="CK749" s="32" t="str">
        <f t="shared" si="209"/>
        <v/>
      </c>
      <c r="CL749" s="32" t="str">
        <f t="shared" si="210"/>
        <v/>
      </c>
      <c r="CM749" s="32" t="str">
        <f t="shared" si="211"/>
        <v/>
      </c>
      <c r="CN749" s="32" t="str">
        <f t="shared" si="212"/>
        <v/>
      </c>
    </row>
    <row r="750" spans="71:92" x14ac:dyDescent="0.3">
      <c r="BS750" s="32" t="str">
        <f>IF(Kiadasi_kiseroiv!$K$2=BT750,BV750,"")</f>
        <v/>
      </c>
      <c r="BT750" s="34" t="str">
        <f t="shared" si="213"/>
        <v/>
      </c>
      <c r="BU750" s="32" t="str">
        <f t="shared" si="202"/>
        <v/>
      </c>
      <c r="BV750" s="32" t="str">
        <f t="shared" si="214"/>
        <v/>
      </c>
      <c r="BW750" s="32" t="str">
        <f t="shared" si="203"/>
        <v/>
      </c>
      <c r="BX750" s="32" t="str">
        <f t="shared" si="215"/>
        <v/>
      </c>
      <c r="BY750" s="32" t="str">
        <f t="shared" si="216"/>
        <v/>
      </c>
      <c r="BZ750" s="32" t="str">
        <f t="shared" si="217"/>
        <v/>
      </c>
      <c r="CA750" s="32" t="str">
        <f t="shared" si="218"/>
        <v/>
      </c>
      <c r="CB750" s="33">
        <f>IF(COUNTIF($CD$7:CD750,CD750)=1,CD750,CD750+COUNTIF($CD$6:CD749,CD750))</f>
        <v>55896</v>
      </c>
      <c r="CC750" s="34">
        <f t="shared" si="204"/>
        <v>55153</v>
      </c>
      <c r="CD750" s="32">
        <f t="shared" si="219"/>
        <v>55153</v>
      </c>
      <c r="CE750" s="32">
        <f t="shared" si="205"/>
        <v>0</v>
      </c>
      <c r="CF750" s="32">
        <f t="shared" si="206"/>
        <v>0</v>
      </c>
      <c r="CG750" s="32" t="str">
        <f t="shared" si="207"/>
        <v/>
      </c>
      <c r="CH750" s="32">
        <v>745</v>
      </c>
      <c r="CI750" s="32" t="s">
        <v>6</v>
      </c>
      <c r="CJ750" s="32" t="str">
        <f t="shared" si="208"/>
        <v/>
      </c>
      <c r="CK750" s="32" t="str">
        <f t="shared" si="209"/>
        <v/>
      </c>
      <c r="CL750" s="32" t="str">
        <f t="shared" si="210"/>
        <v/>
      </c>
      <c r="CM750" s="32" t="str">
        <f t="shared" si="211"/>
        <v/>
      </c>
      <c r="CN750" s="32" t="str">
        <f t="shared" si="212"/>
        <v/>
      </c>
    </row>
    <row r="751" spans="71:92" x14ac:dyDescent="0.3">
      <c r="BS751" s="32" t="str">
        <f>IF(Kiadasi_kiseroiv!$K$2=BT751,BV751,"")</f>
        <v/>
      </c>
      <c r="BT751" s="34" t="str">
        <f t="shared" si="213"/>
        <v/>
      </c>
      <c r="BU751" s="32" t="str">
        <f t="shared" si="202"/>
        <v/>
      </c>
      <c r="BV751" s="32" t="str">
        <f t="shared" si="214"/>
        <v/>
      </c>
      <c r="BW751" s="32" t="str">
        <f t="shared" si="203"/>
        <v/>
      </c>
      <c r="BX751" s="32" t="str">
        <f t="shared" si="215"/>
        <v/>
      </c>
      <c r="BY751" s="32" t="str">
        <f t="shared" si="216"/>
        <v/>
      </c>
      <c r="BZ751" s="32" t="str">
        <f t="shared" si="217"/>
        <v/>
      </c>
      <c r="CA751" s="32" t="str">
        <f t="shared" si="218"/>
        <v/>
      </c>
      <c r="CB751" s="33">
        <f>IF(COUNTIF($CD$7:CD751,CD751)=1,CD751,CD751+COUNTIF($CD$6:CD750,CD751))</f>
        <v>55897</v>
      </c>
      <c r="CC751" s="34">
        <f t="shared" si="204"/>
        <v>55153</v>
      </c>
      <c r="CD751" s="32">
        <f t="shared" si="219"/>
        <v>55153</v>
      </c>
      <c r="CE751" s="32">
        <f t="shared" si="205"/>
        <v>0</v>
      </c>
      <c r="CF751" s="32">
        <f t="shared" si="206"/>
        <v>0</v>
      </c>
      <c r="CG751" s="32" t="str">
        <f t="shared" si="207"/>
        <v/>
      </c>
      <c r="CH751" s="32">
        <v>746</v>
      </c>
      <c r="CI751" s="32" t="s">
        <v>6</v>
      </c>
      <c r="CJ751" s="32" t="str">
        <f t="shared" si="208"/>
        <v/>
      </c>
      <c r="CK751" s="32" t="str">
        <f t="shared" si="209"/>
        <v/>
      </c>
      <c r="CL751" s="32" t="str">
        <f t="shared" si="210"/>
        <v/>
      </c>
      <c r="CM751" s="32" t="str">
        <f t="shared" si="211"/>
        <v/>
      </c>
      <c r="CN751" s="32" t="str">
        <f t="shared" si="212"/>
        <v/>
      </c>
    </row>
    <row r="752" spans="71:92" x14ac:dyDescent="0.3">
      <c r="BS752" s="32" t="str">
        <f>IF(Kiadasi_kiseroiv!$K$2=BT752,BV752,"")</f>
        <v/>
      </c>
      <c r="BT752" s="34" t="str">
        <f t="shared" si="213"/>
        <v/>
      </c>
      <c r="BU752" s="32" t="str">
        <f t="shared" si="202"/>
        <v/>
      </c>
      <c r="BV752" s="32" t="str">
        <f t="shared" si="214"/>
        <v/>
      </c>
      <c r="BW752" s="32" t="str">
        <f t="shared" si="203"/>
        <v/>
      </c>
      <c r="BX752" s="32" t="str">
        <f t="shared" si="215"/>
        <v/>
      </c>
      <c r="BY752" s="32" t="str">
        <f t="shared" si="216"/>
        <v/>
      </c>
      <c r="BZ752" s="32" t="str">
        <f t="shared" si="217"/>
        <v/>
      </c>
      <c r="CA752" s="32" t="str">
        <f t="shared" si="218"/>
        <v/>
      </c>
      <c r="CB752" s="33">
        <f>IF(COUNTIF($CD$7:CD752,CD752)=1,CD752,CD752+COUNTIF($CD$6:CD751,CD752))</f>
        <v>55898</v>
      </c>
      <c r="CC752" s="34">
        <f t="shared" si="204"/>
        <v>55153</v>
      </c>
      <c r="CD752" s="32">
        <f t="shared" si="219"/>
        <v>55153</v>
      </c>
      <c r="CE752" s="32">
        <f t="shared" si="205"/>
        <v>0</v>
      </c>
      <c r="CF752" s="32">
        <f t="shared" si="206"/>
        <v>0</v>
      </c>
      <c r="CG752" s="32" t="str">
        <f t="shared" si="207"/>
        <v/>
      </c>
      <c r="CH752" s="32">
        <v>747</v>
      </c>
      <c r="CI752" s="32" t="s">
        <v>6</v>
      </c>
      <c r="CJ752" s="32" t="str">
        <f t="shared" si="208"/>
        <v/>
      </c>
      <c r="CK752" s="32" t="str">
        <f t="shared" si="209"/>
        <v/>
      </c>
      <c r="CL752" s="32" t="str">
        <f t="shared" si="210"/>
        <v/>
      </c>
      <c r="CM752" s="32" t="str">
        <f t="shared" si="211"/>
        <v/>
      </c>
      <c r="CN752" s="32" t="str">
        <f t="shared" si="212"/>
        <v/>
      </c>
    </row>
    <row r="753" spans="71:92" x14ac:dyDescent="0.3">
      <c r="BS753" s="32" t="str">
        <f>IF(Kiadasi_kiseroiv!$K$2=BT753,BV753,"")</f>
        <v/>
      </c>
      <c r="BT753" s="34" t="str">
        <f t="shared" si="213"/>
        <v/>
      </c>
      <c r="BU753" s="32" t="str">
        <f t="shared" si="202"/>
        <v/>
      </c>
      <c r="BV753" s="32" t="str">
        <f t="shared" si="214"/>
        <v/>
      </c>
      <c r="BW753" s="32" t="str">
        <f t="shared" si="203"/>
        <v/>
      </c>
      <c r="BX753" s="32" t="str">
        <f t="shared" si="215"/>
        <v/>
      </c>
      <c r="BY753" s="32" t="str">
        <f t="shared" si="216"/>
        <v/>
      </c>
      <c r="BZ753" s="32" t="str">
        <f t="shared" si="217"/>
        <v/>
      </c>
      <c r="CA753" s="32" t="str">
        <f t="shared" si="218"/>
        <v/>
      </c>
      <c r="CB753" s="33">
        <f>IF(COUNTIF($CD$7:CD753,CD753)=1,CD753,CD753+COUNTIF($CD$6:CD752,CD753))</f>
        <v>55899</v>
      </c>
      <c r="CC753" s="34">
        <f t="shared" si="204"/>
        <v>55153</v>
      </c>
      <c r="CD753" s="32">
        <f t="shared" si="219"/>
        <v>55153</v>
      </c>
      <c r="CE753" s="32">
        <f t="shared" si="205"/>
        <v>0</v>
      </c>
      <c r="CF753" s="32">
        <f t="shared" si="206"/>
        <v>0</v>
      </c>
      <c r="CG753" s="32" t="str">
        <f t="shared" si="207"/>
        <v/>
      </c>
      <c r="CH753" s="32">
        <v>748</v>
      </c>
      <c r="CI753" s="32" t="s">
        <v>6</v>
      </c>
      <c r="CJ753" s="32" t="str">
        <f t="shared" si="208"/>
        <v/>
      </c>
      <c r="CK753" s="32" t="str">
        <f t="shared" si="209"/>
        <v/>
      </c>
      <c r="CL753" s="32" t="str">
        <f t="shared" si="210"/>
        <v/>
      </c>
      <c r="CM753" s="32" t="str">
        <f t="shared" si="211"/>
        <v/>
      </c>
      <c r="CN753" s="32" t="str">
        <f t="shared" si="212"/>
        <v/>
      </c>
    </row>
    <row r="754" spans="71:92" x14ac:dyDescent="0.3">
      <c r="BS754" s="32" t="str">
        <f>IF(Kiadasi_kiseroiv!$K$2=BT754,BV754,"")</f>
        <v/>
      </c>
      <c r="BT754" s="34" t="str">
        <f t="shared" si="213"/>
        <v/>
      </c>
      <c r="BU754" s="32" t="str">
        <f t="shared" si="202"/>
        <v/>
      </c>
      <c r="BV754" s="32" t="str">
        <f t="shared" si="214"/>
        <v/>
      </c>
      <c r="BW754" s="32" t="str">
        <f t="shared" si="203"/>
        <v/>
      </c>
      <c r="BX754" s="32" t="str">
        <f t="shared" si="215"/>
        <v/>
      </c>
      <c r="BY754" s="32" t="str">
        <f t="shared" si="216"/>
        <v/>
      </c>
      <c r="BZ754" s="32" t="str">
        <f t="shared" si="217"/>
        <v/>
      </c>
      <c r="CA754" s="32" t="str">
        <f t="shared" si="218"/>
        <v/>
      </c>
      <c r="CB754" s="33">
        <f>IF(COUNTIF($CD$7:CD754,CD754)=1,CD754,CD754+COUNTIF($CD$6:CD753,CD754))</f>
        <v>55900</v>
      </c>
      <c r="CC754" s="34">
        <f t="shared" si="204"/>
        <v>55153</v>
      </c>
      <c r="CD754" s="32">
        <f t="shared" si="219"/>
        <v>55153</v>
      </c>
      <c r="CE754" s="32">
        <f t="shared" si="205"/>
        <v>0</v>
      </c>
      <c r="CF754" s="32">
        <f t="shared" si="206"/>
        <v>0</v>
      </c>
      <c r="CG754" s="32" t="str">
        <f t="shared" si="207"/>
        <v/>
      </c>
      <c r="CH754" s="32">
        <v>749</v>
      </c>
      <c r="CI754" s="32" t="s">
        <v>6</v>
      </c>
      <c r="CJ754" s="32" t="str">
        <f t="shared" si="208"/>
        <v/>
      </c>
      <c r="CK754" s="32" t="str">
        <f t="shared" si="209"/>
        <v/>
      </c>
      <c r="CL754" s="32" t="str">
        <f t="shared" si="210"/>
        <v/>
      </c>
      <c r="CM754" s="32" t="str">
        <f t="shared" si="211"/>
        <v/>
      </c>
      <c r="CN754" s="32" t="str">
        <f t="shared" si="212"/>
        <v/>
      </c>
    </row>
    <row r="755" spans="71:92" x14ac:dyDescent="0.3">
      <c r="BS755" s="32" t="str">
        <f>IF(Kiadasi_kiseroiv!$K$2=BT755,BV755,"")</f>
        <v/>
      </c>
      <c r="BT755" s="34" t="str">
        <f t="shared" si="213"/>
        <v/>
      </c>
      <c r="BU755" s="32" t="str">
        <f t="shared" si="202"/>
        <v/>
      </c>
      <c r="BV755" s="32" t="str">
        <f t="shared" si="214"/>
        <v/>
      </c>
      <c r="BW755" s="32" t="str">
        <f t="shared" si="203"/>
        <v/>
      </c>
      <c r="BX755" s="32" t="str">
        <f t="shared" si="215"/>
        <v/>
      </c>
      <c r="BY755" s="32" t="str">
        <f t="shared" si="216"/>
        <v/>
      </c>
      <c r="BZ755" s="32" t="str">
        <f t="shared" si="217"/>
        <v/>
      </c>
      <c r="CA755" s="32" t="str">
        <f t="shared" si="218"/>
        <v/>
      </c>
      <c r="CB755" s="33">
        <f>IF(COUNTIF($CD$7:CD755,CD755)=1,CD755,CD755+COUNTIF($CD$6:CD754,CD755))</f>
        <v>55901</v>
      </c>
      <c r="CC755" s="34">
        <f t="shared" si="204"/>
        <v>55153</v>
      </c>
      <c r="CD755" s="32">
        <f t="shared" si="219"/>
        <v>55153</v>
      </c>
      <c r="CE755" s="32">
        <f t="shared" si="205"/>
        <v>0</v>
      </c>
      <c r="CF755" s="32">
        <f t="shared" si="206"/>
        <v>0</v>
      </c>
      <c r="CG755" s="32" t="str">
        <f t="shared" si="207"/>
        <v/>
      </c>
      <c r="CH755" s="32">
        <v>750</v>
      </c>
      <c r="CI755" s="32" t="s">
        <v>6</v>
      </c>
      <c r="CJ755" s="32" t="str">
        <f t="shared" si="208"/>
        <v/>
      </c>
      <c r="CK755" s="32" t="str">
        <f t="shared" si="209"/>
        <v/>
      </c>
      <c r="CL755" s="32" t="str">
        <f t="shared" si="210"/>
        <v/>
      </c>
      <c r="CM755" s="32" t="str">
        <f t="shared" si="211"/>
        <v/>
      </c>
      <c r="CN755" s="32" t="str">
        <f t="shared" si="212"/>
        <v/>
      </c>
    </row>
    <row r="756" spans="71:92" x14ac:dyDescent="0.3">
      <c r="BS756" s="32" t="str">
        <f>IF(Kiadasi_kiseroiv!$K$2=BT756,BV756,"")</f>
        <v/>
      </c>
      <c r="BT756" s="34" t="str">
        <f t="shared" si="213"/>
        <v/>
      </c>
      <c r="BU756" s="32" t="str">
        <f t="shared" si="202"/>
        <v/>
      </c>
      <c r="BV756" s="32" t="str">
        <f t="shared" si="214"/>
        <v/>
      </c>
      <c r="BW756" s="32" t="str">
        <f t="shared" si="203"/>
        <v/>
      </c>
      <c r="BX756" s="32" t="str">
        <f t="shared" si="215"/>
        <v/>
      </c>
      <c r="BY756" s="32" t="str">
        <f t="shared" si="216"/>
        <v/>
      </c>
      <c r="BZ756" s="32" t="str">
        <f t="shared" si="217"/>
        <v/>
      </c>
      <c r="CA756" s="32" t="str">
        <f t="shared" si="218"/>
        <v/>
      </c>
      <c r="CB756" s="33">
        <f>IF(COUNTIF($CD$7:CD756,CD756)=1,CD756,CD756+COUNTIF($CD$6:CD755,CD756))</f>
        <v>55902</v>
      </c>
      <c r="CC756" s="34">
        <f t="shared" si="204"/>
        <v>55153</v>
      </c>
      <c r="CD756" s="32">
        <f t="shared" si="219"/>
        <v>55153</v>
      </c>
      <c r="CE756" s="32">
        <f t="shared" si="205"/>
        <v>0</v>
      </c>
      <c r="CF756" s="32">
        <f t="shared" si="206"/>
        <v>0</v>
      </c>
      <c r="CG756" s="32" t="str">
        <f t="shared" si="207"/>
        <v/>
      </c>
      <c r="CH756" s="32">
        <v>751</v>
      </c>
      <c r="CI756" s="32" t="s">
        <v>6</v>
      </c>
      <c r="CJ756" s="32" t="str">
        <f t="shared" si="208"/>
        <v/>
      </c>
      <c r="CK756" s="32" t="str">
        <f t="shared" si="209"/>
        <v/>
      </c>
      <c r="CL756" s="32" t="str">
        <f t="shared" si="210"/>
        <v/>
      </c>
      <c r="CM756" s="32" t="str">
        <f t="shared" si="211"/>
        <v/>
      </c>
      <c r="CN756" s="32" t="str">
        <f t="shared" si="212"/>
        <v/>
      </c>
    </row>
    <row r="757" spans="71:92" x14ac:dyDescent="0.3">
      <c r="BS757" s="32" t="str">
        <f>IF(Kiadasi_kiseroiv!$K$2=BT757,BV757,"")</f>
        <v/>
      </c>
      <c r="BT757" s="34" t="str">
        <f t="shared" si="213"/>
        <v/>
      </c>
      <c r="BU757" s="32" t="str">
        <f t="shared" si="202"/>
        <v/>
      </c>
      <c r="BV757" s="32" t="str">
        <f t="shared" si="214"/>
        <v/>
      </c>
      <c r="BW757" s="32" t="str">
        <f t="shared" si="203"/>
        <v/>
      </c>
      <c r="BX757" s="32" t="str">
        <f t="shared" si="215"/>
        <v/>
      </c>
      <c r="BY757" s="32" t="str">
        <f t="shared" si="216"/>
        <v/>
      </c>
      <c r="BZ757" s="32" t="str">
        <f t="shared" si="217"/>
        <v/>
      </c>
      <c r="CA757" s="32" t="str">
        <f t="shared" si="218"/>
        <v/>
      </c>
      <c r="CB757" s="33">
        <f>IF(COUNTIF($CD$7:CD757,CD757)=1,CD757,CD757+COUNTIF($CD$6:CD756,CD757))</f>
        <v>55903</v>
      </c>
      <c r="CC757" s="34">
        <f t="shared" si="204"/>
        <v>55153</v>
      </c>
      <c r="CD757" s="32">
        <f t="shared" si="219"/>
        <v>55153</v>
      </c>
      <c r="CE757" s="32">
        <f t="shared" si="205"/>
        <v>0</v>
      </c>
      <c r="CF757" s="32">
        <f t="shared" si="206"/>
        <v>0</v>
      </c>
      <c r="CG757" s="32" t="str">
        <f t="shared" si="207"/>
        <v/>
      </c>
      <c r="CH757" s="32">
        <v>752</v>
      </c>
      <c r="CI757" s="32" t="s">
        <v>6</v>
      </c>
      <c r="CJ757" s="32" t="str">
        <f t="shared" si="208"/>
        <v/>
      </c>
      <c r="CK757" s="32" t="str">
        <f t="shared" si="209"/>
        <v/>
      </c>
      <c r="CL757" s="32" t="str">
        <f t="shared" si="210"/>
        <v/>
      </c>
      <c r="CM757" s="32" t="str">
        <f t="shared" si="211"/>
        <v/>
      </c>
      <c r="CN757" s="32" t="str">
        <f t="shared" si="212"/>
        <v/>
      </c>
    </row>
    <row r="758" spans="71:92" x14ac:dyDescent="0.3">
      <c r="BS758" s="32" t="str">
        <f>IF(Kiadasi_kiseroiv!$K$2=BT758,BV758,"")</f>
        <v/>
      </c>
      <c r="BT758" s="34" t="str">
        <f t="shared" si="213"/>
        <v/>
      </c>
      <c r="BU758" s="32" t="str">
        <f t="shared" si="202"/>
        <v/>
      </c>
      <c r="BV758" s="32" t="str">
        <f t="shared" si="214"/>
        <v/>
      </c>
      <c r="BW758" s="32" t="str">
        <f t="shared" si="203"/>
        <v/>
      </c>
      <c r="BX758" s="32" t="str">
        <f t="shared" si="215"/>
        <v/>
      </c>
      <c r="BY758" s="32" t="str">
        <f t="shared" si="216"/>
        <v/>
      </c>
      <c r="BZ758" s="32" t="str">
        <f t="shared" si="217"/>
        <v/>
      </c>
      <c r="CA758" s="32" t="str">
        <f t="shared" si="218"/>
        <v/>
      </c>
      <c r="CB758" s="33">
        <f>IF(COUNTIF($CD$7:CD758,CD758)=1,CD758,CD758+COUNTIF($CD$6:CD757,CD758))</f>
        <v>55904</v>
      </c>
      <c r="CC758" s="34">
        <f t="shared" si="204"/>
        <v>55153</v>
      </c>
      <c r="CD758" s="32">
        <f t="shared" si="219"/>
        <v>55153</v>
      </c>
      <c r="CE758" s="32">
        <f t="shared" si="205"/>
        <v>0</v>
      </c>
      <c r="CF758" s="32">
        <f t="shared" si="206"/>
        <v>0</v>
      </c>
      <c r="CG758" s="32" t="str">
        <f t="shared" si="207"/>
        <v/>
      </c>
      <c r="CH758" s="32">
        <v>753</v>
      </c>
      <c r="CI758" s="32" t="s">
        <v>6</v>
      </c>
      <c r="CJ758" s="32" t="str">
        <f t="shared" si="208"/>
        <v/>
      </c>
      <c r="CK758" s="32" t="str">
        <f t="shared" si="209"/>
        <v/>
      </c>
      <c r="CL758" s="32" t="str">
        <f t="shared" si="210"/>
        <v/>
      </c>
      <c r="CM758" s="32" t="str">
        <f t="shared" si="211"/>
        <v/>
      </c>
      <c r="CN758" s="32" t="str">
        <f t="shared" si="212"/>
        <v/>
      </c>
    </row>
    <row r="759" spans="71:92" x14ac:dyDescent="0.3">
      <c r="BS759" s="32" t="str">
        <f>IF(Kiadasi_kiseroiv!$K$2=BT759,BV759,"")</f>
        <v/>
      </c>
      <c r="BT759" s="34" t="str">
        <f t="shared" si="213"/>
        <v/>
      </c>
      <c r="BU759" s="32" t="str">
        <f t="shared" si="202"/>
        <v/>
      </c>
      <c r="BV759" s="32" t="str">
        <f t="shared" si="214"/>
        <v/>
      </c>
      <c r="BW759" s="32" t="str">
        <f t="shared" si="203"/>
        <v/>
      </c>
      <c r="BX759" s="32" t="str">
        <f t="shared" si="215"/>
        <v/>
      </c>
      <c r="BY759" s="32" t="str">
        <f t="shared" si="216"/>
        <v/>
      </c>
      <c r="BZ759" s="32" t="str">
        <f t="shared" si="217"/>
        <v/>
      </c>
      <c r="CA759" s="32" t="str">
        <f t="shared" si="218"/>
        <v/>
      </c>
      <c r="CB759" s="33">
        <f>IF(COUNTIF($CD$7:CD759,CD759)=1,CD759,CD759+COUNTIF($CD$6:CD758,CD759))</f>
        <v>55905</v>
      </c>
      <c r="CC759" s="34">
        <f t="shared" si="204"/>
        <v>55153</v>
      </c>
      <c r="CD759" s="32">
        <f t="shared" si="219"/>
        <v>55153</v>
      </c>
      <c r="CE759" s="32">
        <f t="shared" si="205"/>
        <v>0</v>
      </c>
      <c r="CF759" s="32">
        <f t="shared" si="206"/>
        <v>0</v>
      </c>
      <c r="CG759" s="32" t="str">
        <f t="shared" si="207"/>
        <v/>
      </c>
      <c r="CH759" s="32">
        <v>754</v>
      </c>
      <c r="CI759" s="32" t="s">
        <v>6</v>
      </c>
      <c r="CJ759" s="32" t="str">
        <f t="shared" si="208"/>
        <v/>
      </c>
      <c r="CK759" s="32" t="str">
        <f t="shared" si="209"/>
        <v/>
      </c>
      <c r="CL759" s="32" t="str">
        <f t="shared" si="210"/>
        <v/>
      </c>
      <c r="CM759" s="32" t="str">
        <f t="shared" si="211"/>
        <v/>
      </c>
      <c r="CN759" s="32" t="str">
        <f t="shared" si="212"/>
        <v/>
      </c>
    </row>
    <row r="760" spans="71:92" x14ac:dyDescent="0.3">
      <c r="BS760" s="32" t="str">
        <f>IF(Kiadasi_kiseroiv!$K$2=BT760,BV760,"")</f>
        <v/>
      </c>
      <c r="BT760" s="34" t="str">
        <f t="shared" si="213"/>
        <v/>
      </c>
      <c r="BU760" s="32" t="str">
        <f t="shared" si="202"/>
        <v/>
      </c>
      <c r="BV760" s="32" t="str">
        <f t="shared" si="214"/>
        <v/>
      </c>
      <c r="BW760" s="32" t="str">
        <f t="shared" si="203"/>
        <v/>
      </c>
      <c r="BX760" s="32" t="str">
        <f t="shared" si="215"/>
        <v/>
      </c>
      <c r="BY760" s="32" t="str">
        <f t="shared" si="216"/>
        <v/>
      </c>
      <c r="BZ760" s="32" t="str">
        <f t="shared" si="217"/>
        <v/>
      </c>
      <c r="CA760" s="32" t="str">
        <f t="shared" si="218"/>
        <v/>
      </c>
      <c r="CB760" s="33">
        <f>IF(COUNTIF($CD$7:CD760,CD760)=1,CD760,CD760+COUNTIF($CD$6:CD759,CD760))</f>
        <v>55906</v>
      </c>
      <c r="CC760" s="34">
        <f t="shared" si="204"/>
        <v>55153</v>
      </c>
      <c r="CD760" s="32">
        <f t="shared" si="219"/>
        <v>55153</v>
      </c>
      <c r="CE760" s="32">
        <f t="shared" si="205"/>
        <v>0</v>
      </c>
      <c r="CF760" s="32">
        <f t="shared" si="206"/>
        <v>0</v>
      </c>
      <c r="CG760" s="32" t="str">
        <f t="shared" si="207"/>
        <v/>
      </c>
      <c r="CH760" s="32">
        <v>755</v>
      </c>
      <c r="CI760" s="32" t="s">
        <v>6</v>
      </c>
      <c r="CJ760" s="32" t="str">
        <f t="shared" si="208"/>
        <v/>
      </c>
      <c r="CK760" s="32" t="str">
        <f t="shared" si="209"/>
        <v/>
      </c>
      <c r="CL760" s="32" t="str">
        <f t="shared" si="210"/>
        <v/>
      </c>
      <c r="CM760" s="32" t="str">
        <f t="shared" si="211"/>
        <v/>
      </c>
      <c r="CN760" s="32" t="str">
        <f t="shared" si="212"/>
        <v/>
      </c>
    </row>
    <row r="761" spans="71:92" x14ac:dyDescent="0.3">
      <c r="BS761" s="32" t="str">
        <f>IF(Kiadasi_kiseroiv!$K$2=BT761,BV761,"")</f>
        <v/>
      </c>
      <c r="BT761" s="34" t="str">
        <f t="shared" si="213"/>
        <v/>
      </c>
      <c r="BU761" s="32" t="str">
        <f t="shared" si="202"/>
        <v/>
      </c>
      <c r="BV761" s="32" t="str">
        <f t="shared" si="214"/>
        <v/>
      </c>
      <c r="BW761" s="32" t="str">
        <f t="shared" si="203"/>
        <v/>
      </c>
      <c r="BX761" s="32" t="str">
        <f t="shared" si="215"/>
        <v/>
      </c>
      <c r="BY761" s="32" t="str">
        <f t="shared" si="216"/>
        <v/>
      </c>
      <c r="BZ761" s="32" t="str">
        <f t="shared" si="217"/>
        <v/>
      </c>
      <c r="CA761" s="32" t="str">
        <f t="shared" si="218"/>
        <v/>
      </c>
      <c r="CB761" s="33">
        <f>IF(COUNTIF($CD$7:CD761,CD761)=1,CD761,CD761+COUNTIF($CD$6:CD760,CD761))</f>
        <v>55907</v>
      </c>
      <c r="CC761" s="34">
        <f t="shared" si="204"/>
        <v>55153</v>
      </c>
      <c r="CD761" s="32">
        <f t="shared" si="219"/>
        <v>55153</v>
      </c>
      <c r="CE761" s="32">
        <f t="shared" si="205"/>
        <v>0</v>
      </c>
      <c r="CF761" s="32">
        <f t="shared" si="206"/>
        <v>0</v>
      </c>
      <c r="CG761" s="32" t="str">
        <f t="shared" si="207"/>
        <v/>
      </c>
      <c r="CH761" s="32">
        <v>756</v>
      </c>
      <c r="CI761" s="32" t="s">
        <v>6</v>
      </c>
      <c r="CJ761" s="32" t="str">
        <f t="shared" si="208"/>
        <v/>
      </c>
      <c r="CK761" s="32" t="str">
        <f t="shared" si="209"/>
        <v/>
      </c>
      <c r="CL761" s="32" t="str">
        <f t="shared" si="210"/>
        <v/>
      </c>
      <c r="CM761" s="32" t="str">
        <f t="shared" si="211"/>
        <v/>
      </c>
      <c r="CN761" s="32" t="str">
        <f t="shared" si="212"/>
        <v/>
      </c>
    </row>
    <row r="762" spans="71:92" x14ac:dyDescent="0.3">
      <c r="BS762" s="32" t="str">
        <f>IF(Kiadasi_kiseroiv!$K$2=BT762,BV762,"")</f>
        <v/>
      </c>
      <c r="BT762" s="34" t="str">
        <f t="shared" si="213"/>
        <v/>
      </c>
      <c r="BU762" s="32" t="str">
        <f t="shared" si="202"/>
        <v/>
      </c>
      <c r="BV762" s="32" t="str">
        <f t="shared" si="214"/>
        <v/>
      </c>
      <c r="BW762" s="32" t="str">
        <f t="shared" si="203"/>
        <v/>
      </c>
      <c r="BX762" s="32" t="str">
        <f t="shared" si="215"/>
        <v/>
      </c>
      <c r="BY762" s="32" t="str">
        <f t="shared" si="216"/>
        <v/>
      </c>
      <c r="BZ762" s="32" t="str">
        <f t="shared" si="217"/>
        <v/>
      </c>
      <c r="CA762" s="32" t="str">
        <f t="shared" si="218"/>
        <v/>
      </c>
      <c r="CB762" s="33">
        <f>IF(COUNTIF($CD$7:CD762,CD762)=1,CD762,CD762+COUNTIF($CD$6:CD761,CD762))</f>
        <v>55908</v>
      </c>
      <c r="CC762" s="34">
        <f t="shared" si="204"/>
        <v>55153</v>
      </c>
      <c r="CD762" s="32">
        <f t="shared" si="219"/>
        <v>55153</v>
      </c>
      <c r="CE762" s="32">
        <f t="shared" si="205"/>
        <v>0</v>
      </c>
      <c r="CF762" s="32">
        <f t="shared" si="206"/>
        <v>0</v>
      </c>
      <c r="CG762" s="32" t="str">
        <f t="shared" si="207"/>
        <v/>
      </c>
      <c r="CH762" s="32">
        <v>757</v>
      </c>
      <c r="CI762" s="32" t="s">
        <v>6</v>
      </c>
      <c r="CJ762" s="32" t="str">
        <f t="shared" si="208"/>
        <v/>
      </c>
      <c r="CK762" s="32" t="str">
        <f t="shared" si="209"/>
        <v/>
      </c>
      <c r="CL762" s="32" t="str">
        <f t="shared" si="210"/>
        <v/>
      </c>
      <c r="CM762" s="32" t="str">
        <f t="shared" si="211"/>
        <v/>
      </c>
      <c r="CN762" s="32" t="str">
        <f t="shared" si="212"/>
        <v/>
      </c>
    </row>
    <row r="763" spans="71:92" x14ac:dyDescent="0.3">
      <c r="BS763" s="32" t="str">
        <f>IF(Kiadasi_kiseroiv!$K$2=BT763,BV763,"")</f>
        <v/>
      </c>
      <c r="BT763" s="34" t="str">
        <f t="shared" si="213"/>
        <v/>
      </c>
      <c r="BU763" s="32" t="str">
        <f t="shared" si="202"/>
        <v/>
      </c>
      <c r="BV763" s="32" t="str">
        <f t="shared" si="214"/>
        <v/>
      </c>
      <c r="BW763" s="32" t="str">
        <f t="shared" si="203"/>
        <v/>
      </c>
      <c r="BX763" s="32" t="str">
        <f t="shared" si="215"/>
        <v/>
      </c>
      <c r="BY763" s="32" t="str">
        <f t="shared" si="216"/>
        <v/>
      </c>
      <c r="BZ763" s="32" t="str">
        <f t="shared" si="217"/>
        <v/>
      </c>
      <c r="CA763" s="32" t="str">
        <f t="shared" si="218"/>
        <v/>
      </c>
      <c r="CB763" s="33">
        <f>IF(COUNTIF($CD$7:CD763,CD763)=1,CD763,CD763+COUNTIF($CD$6:CD762,CD763))</f>
        <v>55909</v>
      </c>
      <c r="CC763" s="34">
        <f t="shared" si="204"/>
        <v>55153</v>
      </c>
      <c r="CD763" s="32">
        <f t="shared" si="219"/>
        <v>55153</v>
      </c>
      <c r="CE763" s="32">
        <f t="shared" si="205"/>
        <v>0</v>
      </c>
      <c r="CF763" s="32">
        <f t="shared" si="206"/>
        <v>0</v>
      </c>
      <c r="CG763" s="32" t="str">
        <f t="shared" si="207"/>
        <v/>
      </c>
      <c r="CH763" s="32">
        <v>758</v>
      </c>
      <c r="CI763" s="32" t="s">
        <v>6</v>
      </c>
      <c r="CJ763" s="32" t="str">
        <f t="shared" si="208"/>
        <v/>
      </c>
      <c r="CK763" s="32" t="str">
        <f t="shared" si="209"/>
        <v/>
      </c>
      <c r="CL763" s="32" t="str">
        <f t="shared" si="210"/>
        <v/>
      </c>
      <c r="CM763" s="32" t="str">
        <f t="shared" si="211"/>
        <v/>
      </c>
      <c r="CN763" s="32" t="str">
        <f t="shared" si="212"/>
        <v/>
      </c>
    </row>
    <row r="764" spans="71:92" x14ac:dyDescent="0.3">
      <c r="BS764" s="32" t="str">
        <f>IF(Kiadasi_kiseroiv!$K$2=BT764,BV764,"")</f>
        <v/>
      </c>
      <c r="BT764" s="34" t="str">
        <f t="shared" si="213"/>
        <v/>
      </c>
      <c r="BU764" s="32" t="str">
        <f t="shared" si="202"/>
        <v/>
      </c>
      <c r="BV764" s="32" t="str">
        <f t="shared" si="214"/>
        <v/>
      </c>
      <c r="BW764" s="32" t="str">
        <f t="shared" si="203"/>
        <v/>
      </c>
      <c r="BX764" s="32" t="str">
        <f t="shared" si="215"/>
        <v/>
      </c>
      <c r="BY764" s="32" t="str">
        <f t="shared" si="216"/>
        <v/>
      </c>
      <c r="BZ764" s="32" t="str">
        <f t="shared" si="217"/>
        <v/>
      </c>
      <c r="CA764" s="32" t="str">
        <f t="shared" si="218"/>
        <v/>
      </c>
      <c r="CB764" s="33">
        <f>IF(COUNTIF($CD$7:CD764,CD764)=1,CD764,CD764+COUNTIF($CD$6:CD763,CD764))</f>
        <v>55910</v>
      </c>
      <c r="CC764" s="34">
        <f t="shared" si="204"/>
        <v>55153</v>
      </c>
      <c r="CD764" s="32">
        <f t="shared" si="219"/>
        <v>55153</v>
      </c>
      <c r="CE764" s="32">
        <f t="shared" si="205"/>
        <v>0</v>
      </c>
      <c r="CF764" s="32">
        <f t="shared" si="206"/>
        <v>0</v>
      </c>
      <c r="CG764" s="32" t="str">
        <f t="shared" si="207"/>
        <v/>
      </c>
      <c r="CH764" s="32">
        <v>759</v>
      </c>
      <c r="CI764" s="32" t="s">
        <v>6</v>
      </c>
      <c r="CJ764" s="32" t="str">
        <f t="shared" si="208"/>
        <v/>
      </c>
      <c r="CK764" s="32" t="str">
        <f t="shared" si="209"/>
        <v/>
      </c>
      <c r="CL764" s="32" t="str">
        <f t="shared" si="210"/>
        <v/>
      </c>
      <c r="CM764" s="32" t="str">
        <f t="shared" si="211"/>
        <v/>
      </c>
      <c r="CN764" s="32" t="str">
        <f t="shared" si="212"/>
        <v/>
      </c>
    </row>
    <row r="765" spans="71:92" x14ac:dyDescent="0.3">
      <c r="BS765" s="32" t="str">
        <f>IF(Kiadasi_kiseroiv!$K$2=BT765,BV765,"")</f>
        <v/>
      </c>
      <c r="BT765" s="34" t="str">
        <f t="shared" si="213"/>
        <v/>
      </c>
      <c r="BU765" s="32" t="str">
        <f t="shared" si="202"/>
        <v/>
      </c>
      <c r="BV765" s="32" t="str">
        <f t="shared" si="214"/>
        <v/>
      </c>
      <c r="BW765" s="32" t="str">
        <f t="shared" si="203"/>
        <v/>
      </c>
      <c r="BX765" s="32" t="str">
        <f t="shared" si="215"/>
        <v/>
      </c>
      <c r="BY765" s="32" t="str">
        <f t="shared" si="216"/>
        <v/>
      </c>
      <c r="BZ765" s="32" t="str">
        <f t="shared" si="217"/>
        <v/>
      </c>
      <c r="CA765" s="32" t="str">
        <f t="shared" si="218"/>
        <v/>
      </c>
      <c r="CB765" s="33">
        <f>IF(COUNTIF($CD$7:CD765,CD765)=1,CD765,CD765+COUNTIF($CD$6:CD764,CD765))</f>
        <v>55911</v>
      </c>
      <c r="CC765" s="34">
        <f t="shared" si="204"/>
        <v>55153</v>
      </c>
      <c r="CD765" s="32">
        <f t="shared" si="219"/>
        <v>55153</v>
      </c>
      <c r="CE765" s="32">
        <f t="shared" si="205"/>
        <v>0</v>
      </c>
      <c r="CF765" s="32">
        <f t="shared" si="206"/>
        <v>0</v>
      </c>
      <c r="CG765" s="32" t="str">
        <f t="shared" si="207"/>
        <v/>
      </c>
      <c r="CH765" s="32">
        <v>760</v>
      </c>
      <c r="CI765" s="32" t="s">
        <v>6</v>
      </c>
      <c r="CJ765" s="32" t="str">
        <f t="shared" si="208"/>
        <v/>
      </c>
      <c r="CK765" s="32" t="str">
        <f t="shared" si="209"/>
        <v/>
      </c>
      <c r="CL765" s="32" t="str">
        <f t="shared" si="210"/>
        <v/>
      </c>
      <c r="CM765" s="32" t="str">
        <f t="shared" si="211"/>
        <v/>
      </c>
      <c r="CN765" s="32" t="str">
        <f t="shared" si="212"/>
        <v/>
      </c>
    </row>
    <row r="766" spans="71:92" x14ac:dyDescent="0.3">
      <c r="BS766" s="32" t="str">
        <f>IF(Kiadasi_kiseroiv!$K$2=BT766,BV766,"")</f>
        <v/>
      </c>
      <c r="BT766" s="34" t="str">
        <f t="shared" si="213"/>
        <v/>
      </c>
      <c r="BU766" s="32" t="str">
        <f t="shared" si="202"/>
        <v/>
      </c>
      <c r="BV766" s="32" t="str">
        <f t="shared" si="214"/>
        <v/>
      </c>
      <c r="BW766" s="32" t="str">
        <f t="shared" si="203"/>
        <v/>
      </c>
      <c r="BX766" s="32" t="str">
        <f t="shared" si="215"/>
        <v/>
      </c>
      <c r="BY766" s="32" t="str">
        <f t="shared" si="216"/>
        <v/>
      </c>
      <c r="BZ766" s="32" t="str">
        <f t="shared" si="217"/>
        <v/>
      </c>
      <c r="CA766" s="32" t="str">
        <f t="shared" si="218"/>
        <v/>
      </c>
      <c r="CB766" s="33">
        <f>IF(COUNTIF($CD$7:CD766,CD766)=1,CD766,CD766+COUNTIF($CD$6:CD765,CD766))</f>
        <v>55912</v>
      </c>
      <c r="CC766" s="34">
        <f t="shared" si="204"/>
        <v>55153</v>
      </c>
      <c r="CD766" s="32">
        <f t="shared" si="219"/>
        <v>55153</v>
      </c>
      <c r="CE766" s="32">
        <f t="shared" si="205"/>
        <v>0</v>
      </c>
      <c r="CF766" s="32">
        <f t="shared" si="206"/>
        <v>0</v>
      </c>
      <c r="CG766" s="32" t="str">
        <f t="shared" si="207"/>
        <v/>
      </c>
      <c r="CH766" s="32">
        <v>761</v>
      </c>
      <c r="CI766" s="32" t="s">
        <v>6</v>
      </c>
      <c r="CJ766" s="32" t="str">
        <f t="shared" si="208"/>
        <v/>
      </c>
      <c r="CK766" s="32" t="str">
        <f t="shared" si="209"/>
        <v/>
      </c>
      <c r="CL766" s="32" t="str">
        <f t="shared" si="210"/>
        <v/>
      </c>
      <c r="CM766" s="32" t="str">
        <f t="shared" si="211"/>
        <v/>
      </c>
      <c r="CN766" s="32" t="str">
        <f t="shared" si="212"/>
        <v/>
      </c>
    </row>
    <row r="767" spans="71:92" x14ac:dyDescent="0.3">
      <c r="BS767" s="32" t="str">
        <f>IF(Kiadasi_kiseroiv!$K$2=BT767,BV767,"")</f>
        <v/>
      </c>
      <c r="BT767" s="34" t="str">
        <f t="shared" si="213"/>
        <v/>
      </c>
      <c r="BU767" s="32" t="str">
        <f t="shared" si="202"/>
        <v/>
      </c>
      <c r="BV767" s="32" t="str">
        <f t="shared" si="214"/>
        <v/>
      </c>
      <c r="BW767" s="32" t="str">
        <f t="shared" si="203"/>
        <v/>
      </c>
      <c r="BX767" s="32" t="str">
        <f t="shared" si="215"/>
        <v/>
      </c>
      <c r="BY767" s="32" t="str">
        <f t="shared" si="216"/>
        <v/>
      </c>
      <c r="BZ767" s="32" t="str">
        <f t="shared" si="217"/>
        <v/>
      </c>
      <c r="CA767" s="32" t="str">
        <f t="shared" si="218"/>
        <v/>
      </c>
      <c r="CB767" s="33">
        <f>IF(COUNTIF($CD$7:CD767,CD767)=1,CD767,CD767+COUNTIF($CD$6:CD766,CD767))</f>
        <v>55913</v>
      </c>
      <c r="CC767" s="34">
        <f t="shared" si="204"/>
        <v>55153</v>
      </c>
      <c r="CD767" s="32">
        <f t="shared" si="219"/>
        <v>55153</v>
      </c>
      <c r="CE767" s="32">
        <f t="shared" si="205"/>
        <v>0</v>
      </c>
      <c r="CF767" s="32">
        <f t="shared" si="206"/>
        <v>0</v>
      </c>
      <c r="CG767" s="32" t="str">
        <f t="shared" si="207"/>
        <v/>
      </c>
      <c r="CH767" s="32">
        <v>762</v>
      </c>
      <c r="CI767" s="32" t="s">
        <v>6</v>
      </c>
      <c r="CJ767" s="32" t="str">
        <f t="shared" si="208"/>
        <v/>
      </c>
      <c r="CK767" s="32" t="str">
        <f t="shared" si="209"/>
        <v/>
      </c>
      <c r="CL767" s="32" t="str">
        <f t="shared" si="210"/>
        <v/>
      </c>
      <c r="CM767" s="32" t="str">
        <f t="shared" si="211"/>
        <v/>
      </c>
      <c r="CN767" s="32" t="str">
        <f t="shared" si="212"/>
        <v/>
      </c>
    </row>
    <row r="768" spans="71:92" x14ac:dyDescent="0.3">
      <c r="BS768" s="32" t="str">
        <f>IF(Kiadasi_kiseroiv!$K$2=BT768,BV768,"")</f>
        <v/>
      </c>
      <c r="BT768" s="34" t="str">
        <f t="shared" si="213"/>
        <v/>
      </c>
      <c r="BU768" s="32" t="str">
        <f t="shared" si="202"/>
        <v/>
      </c>
      <c r="BV768" s="32" t="str">
        <f t="shared" si="214"/>
        <v/>
      </c>
      <c r="BW768" s="32" t="str">
        <f t="shared" si="203"/>
        <v/>
      </c>
      <c r="BX768" s="32" t="str">
        <f t="shared" si="215"/>
        <v/>
      </c>
      <c r="BY768" s="32" t="str">
        <f t="shared" si="216"/>
        <v/>
      </c>
      <c r="BZ768" s="32" t="str">
        <f t="shared" si="217"/>
        <v/>
      </c>
      <c r="CA768" s="32" t="str">
        <f t="shared" si="218"/>
        <v/>
      </c>
      <c r="CB768" s="33">
        <f>IF(COUNTIF($CD$7:CD768,CD768)=1,CD768,CD768+COUNTIF($CD$6:CD767,CD768))</f>
        <v>55914</v>
      </c>
      <c r="CC768" s="34">
        <f t="shared" si="204"/>
        <v>55153</v>
      </c>
      <c r="CD768" s="32">
        <f t="shared" si="219"/>
        <v>55153</v>
      </c>
      <c r="CE768" s="32">
        <f t="shared" si="205"/>
        <v>0</v>
      </c>
      <c r="CF768" s="32">
        <f t="shared" si="206"/>
        <v>0</v>
      </c>
      <c r="CG768" s="32" t="str">
        <f t="shared" si="207"/>
        <v/>
      </c>
      <c r="CH768" s="32">
        <v>763</v>
      </c>
      <c r="CI768" s="32" t="s">
        <v>6</v>
      </c>
      <c r="CJ768" s="32" t="str">
        <f t="shared" si="208"/>
        <v/>
      </c>
      <c r="CK768" s="32" t="str">
        <f t="shared" si="209"/>
        <v/>
      </c>
      <c r="CL768" s="32" t="str">
        <f t="shared" si="210"/>
        <v/>
      </c>
      <c r="CM768" s="32" t="str">
        <f t="shared" si="211"/>
        <v/>
      </c>
      <c r="CN768" s="32" t="str">
        <f t="shared" si="212"/>
        <v/>
      </c>
    </row>
    <row r="769" spans="71:92" x14ac:dyDescent="0.3">
      <c r="BS769" s="32" t="str">
        <f>IF(Kiadasi_kiseroiv!$K$2=BT769,BV769,"")</f>
        <v/>
      </c>
      <c r="BT769" s="34" t="str">
        <f t="shared" si="213"/>
        <v/>
      </c>
      <c r="BU769" s="32" t="str">
        <f t="shared" si="202"/>
        <v/>
      </c>
      <c r="BV769" s="32" t="str">
        <f t="shared" si="214"/>
        <v/>
      </c>
      <c r="BW769" s="32" t="str">
        <f t="shared" si="203"/>
        <v/>
      </c>
      <c r="BX769" s="32" t="str">
        <f t="shared" si="215"/>
        <v/>
      </c>
      <c r="BY769" s="32" t="str">
        <f t="shared" si="216"/>
        <v/>
      </c>
      <c r="BZ769" s="32" t="str">
        <f t="shared" si="217"/>
        <v/>
      </c>
      <c r="CA769" s="32" t="str">
        <f t="shared" si="218"/>
        <v/>
      </c>
      <c r="CB769" s="33">
        <f>IF(COUNTIF($CD$7:CD769,CD769)=1,CD769,CD769+COUNTIF($CD$6:CD768,CD769))</f>
        <v>55915</v>
      </c>
      <c r="CC769" s="34">
        <f t="shared" si="204"/>
        <v>55153</v>
      </c>
      <c r="CD769" s="32">
        <f t="shared" si="219"/>
        <v>55153</v>
      </c>
      <c r="CE769" s="32">
        <f t="shared" si="205"/>
        <v>0</v>
      </c>
      <c r="CF769" s="32">
        <f t="shared" si="206"/>
        <v>0</v>
      </c>
      <c r="CG769" s="32" t="str">
        <f t="shared" si="207"/>
        <v/>
      </c>
      <c r="CH769" s="32">
        <v>764</v>
      </c>
      <c r="CI769" s="32" t="s">
        <v>6</v>
      </c>
      <c r="CJ769" s="32" t="str">
        <f t="shared" si="208"/>
        <v/>
      </c>
      <c r="CK769" s="32" t="str">
        <f t="shared" si="209"/>
        <v/>
      </c>
      <c r="CL769" s="32" t="str">
        <f t="shared" si="210"/>
        <v/>
      </c>
      <c r="CM769" s="32" t="str">
        <f t="shared" si="211"/>
        <v/>
      </c>
      <c r="CN769" s="32" t="str">
        <f t="shared" si="212"/>
        <v/>
      </c>
    </row>
    <row r="770" spans="71:92" x14ac:dyDescent="0.3">
      <c r="BS770" s="32" t="str">
        <f>IF(Kiadasi_kiseroiv!$K$2=BT770,BV770,"")</f>
        <v/>
      </c>
      <c r="BT770" s="34" t="str">
        <f t="shared" si="213"/>
        <v/>
      </c>
      <c r="BU770" s="32" t="str">
        <f t="shared" si="202"/>
        <v/>
      </c>
      <c r="BV770" s="32" t="str">
        <f t="shared" si="214"/>
        <v/>
      </c>
      <c r="BW770" s="32" t="str">
        <f t="shared" si="203"/>
        <v/>
      </c>
      <c r="BX770" s="32" t="str">
        <f t="shared" si="215"/>
        <v/>
      </c>
      <c r="BY770" s="32" t="str">
        <f t="shared" si="216"/>
        <v/>
      </c>
      <c r="BZ770" s="32" t="str">
        <f t="shared" si="217"/>
        <v/>
      </c>
      <c r="CA770" s="32" t="str">
        <f t="shared" si="218"/>
        <v/>
      </c>
      <c r="CB770" s="33">
        <f>IF(COUNTIF($CD$7:CD770,CD770)=1,CD770,CD770+COUNTIF($CD$6:CD769,CD770))</f>
        <v>55916</v>
      </c>
      <c r="CC770" s="34">
        <f t="shared" si="204"/>
        <v>55153</v>
      </c>
      <c r="CD770" s="32">
        <f t="shared" si="219"/>
        <v>55153</v>
      </c>
      <c r="CE770" s="32">
        <f t="shared" si="205"/>
        <v>0</v>
      </c>
      <c r="CF770" s="32">
        <f t="shared" si="206"/>
        <v>0</v>
      </c>
      <c r="CG770" s="32" t="str">
        <f t="shared" si="207"/>
        <v/>
      </c>
      <c r="CH770" s="32">
        <v>765</v>
      </c>
      <c r="CI770" s="32" t="s">
        <v>6</v>
      </c>
      <c r="CJ770" s="32" t="str">
        <f t="shared" si="208"/>
        <v/>
      </c>
      <c r="CK770" s="32" t="str">
        <f t="shared" si="209"/>
        <v/>
      </c>
      <c r="CL770" s="32" t="str">
        <f t="shared" si="210"/>
        <v/>
      </c>
      <c r="CM770" s="32" t="str">
        <f t="shared" si="211"/>
        <v/>
      </c>
      <c r="CN770" s="32" t="str">
        <f t="shared" si="212"/>
        <v/>
      </c>
    </row>
    <row r="771" spans="71:92" x14ac:dyDescent="0.3">
      <c r="BS771" s="32" t="str">
        <f>IF(Kiadasi_kiseroiv!$K$2=BT771,BV771,"")</f>
        <v/>
      </c>
      <c r="BT771" s="34" t="str">
        <f t="shared" si="213"/>
        <v/>
      </c>
      <c r="BU771" s="32" t="str">
        <f t="shared" si="202"/>
        <v/>
      </c>
      <c r="BV771" s="32" t="str">
        <f t="shared" si="214"/>
        <v/>
      </c>
      <c r="BW771" s="32" t="str">
        <f t="shared" si="203"/>
        <v/>
      </c>
      <c r="BX771" s="32" t="str">
        <f t="shared" si="215"/>
        <v/>
      </c>
      <c r="BY771" s="32" t="str">
        <f t="shared" si="216"/>
        <v/>
      </c>
      <c r="BZ771" s="32" t="str">
        <f t="shared" si="217"/>
        <v/>
      </c>
      <c r="CA771" s="32" t="str">
        <f t="shared" si="218"/>
        <v/>
      </c>
      <c r="CB771" s="33">
        <f>IF(COUNTIF($CD$7:CD771,CD771)=1,CD771,CD771+COUNTIF($CD$6:CD770,CD771))</f>
        <v>55917</v>
      </c>
      <c r="CC771" s="34">
        <f t="shared" si="204"/>
        <v>55153</v>
      </c>
      <c r="CD771" s="32">
        <f t="shared" si="219"/>
        <v>55153</v>
      </c>
      <c r="CE771" s="32">
        <f t="shared" si="205"/>
        <v>0</v>
      </c>
      <c r="CF771" s="32">
        <f t="shared" si="206"/>
        <v>0</v>
      </c>
      <c r="CG771" s="32" t="str">
        <f t="shared" si="207"/>
        <v/>
      </c>
      <c r="CH771" s="32">
        <v>766</v>
      </c>
      <c r="CI771" s="32" t="s">
        <v>6</v>
      </c>
      <c r="CJ771" s="32" t="str">
        <f t="shared" si="208"/>
        <v/>
      </c>
      <c r="CK771" s="32" t="str">
        <f t="shared" si="209"/>
        <v/>
      </c>
      <c r="CL771" s="32" t="str">
        <f t="shared" si="210"/>
        <v/>
      </c>
      <c r="CM771" s="32" t="str">
        <f t="shared" si="211"/>
        <v/>
      </c>
      <c r="CN771" s="32" t="str">
        <f t="shared" si="212"/>
        <v/>
      </c>
    </row>
    <row r="772" spans="71:92" x14ac:dyDescent="0.3">
      <c r="BS772" s="32" t="str">
        <f>IF(Kiadasi_kiseroiv!$K$2=BT772,BV772,"")</f>
        <v/>
      </c>
      <c r="BT772" s="34" t="str">
        <f t="shared" si="213"/>
        <v/>
      </c>
      <c r="BU772" s="32" t="str">
        <f t="shared" si="202"/>
        <v/>
      </c>
      <c r="BV772" s="32" t="str">
        <f t="shared" si="214"/>
        <v/>
      </c>
      <c r="BW772" s="32" t="str">
        <f t="shared" si="203"/>
        <v/>
      </c>
      <c r="BX772" s="32" t="str">
        <f t="shared" si="215"/>
        <v/>
      </c>
      <c r="BY772" s="32" t="str">
        <f t="shared" si="216"/>
        <v/>
      </c>
      <c r="BZ772" s="32" t="str">
        <f t="shared" si="217"/>
        <v/>
      </c>
      <c r="CA772" s="32" t="str">
        <f t="shared" si="218"/>
        <v/>
      </c>
      <c r="CB772" s="33">
        <f>IF(COUNTIF($CD$7:CD772,CD772)=1,CD772,CD772+COUNTIF($CD$6:CD771,CD772))</f>
        <v>55918</v>
      </c>
      <c r="CC772" s="34">
        <f t="shared" si="204"/>
        <v>55153</v>
      </c>
      <c r="CD772" s="32">
        <f t="shared" si="219"/>
        <v>55153</v>
      </c>
      <c r="CE772" s="32">
        <f t="shared" si="205"/>
        <v>0</v>
      </c>
      <c r="CF772" s="32">
        <f t="shared" si="206"/>
        <v>0</v>
      </c>
      <c r="CG772" s="32" t="str">
        <f t="shared" si="207"/>
        <v/>
      </c>
      <c r="CH772" s="32">
        <v>767</v>
      </c>
      <c r="CI772" s="32" t="s">
        <v>6</v>
      </c>
      <c r="CJ772" s="32" t="str">
        <f t="shared" si="208"/>
        <v/>
      </c>
      <c r="CK772" s="32" t="str">
        <f t="shared" si="209"/>
        <v/>
      </c>
      <c r="CL772" s="32" t="str">
        <f t="shared" si="210"/>
        <v/>
      </c>
      <c r="CM772" s="32" t="str">
        <f t="shared" si="211"/>
        <v/>
      </c>
      <c r="CN772" s="32" t="str">
        <f t="shared" si="212"/>
        <v/>
      </c>
    </row>
    <row r="773" spans="71:92" x14ac:dyDescent="0.3">
      <c r="BS773" s="32" t="str">
        <f>IF(Kiadasi_kiseroiv!$K$2=BT773,BV773,"")</f>
        <v/>
      </c>
      <c r="BT773" s="34" t="str">
        <f t="shared" si="213"/>
        <v/>
      </c>
      <c r="BU773" s="32" t="str">
        <f t="shared" si="202"/>
        <v/>
      </c>
      <c r="BV773" s="32" t="str">
        <f t="shared" si="214"/>
        <v/>
      </c>
      <c r="BW773" s="32" t="str">
        <f t="shared" si="203"/>
        <v/>
      </c>
      <c r="BX773" s="32" t="str">
        <f t="shared" si="215"/>
        <v/>
      </c>
      <c r="BY773" s="32" t="str">
        <f t="shared" si="216"/>
        <v/>
      </c>
      <c r="BZ773" s="32" t="str">
        <f t="shared" si="217"/>
        <v/>
      </c>
      <c r="CA773" s="32" t="str">
        <f t="shared" si="218"/>
        <v/>
      </c>
      <c r="CB773" s="33">
        <f>IF(COUNTIF($CD$7:CD773,CD773)=1,CD773,CD773+COUNTIF($CD$6:CD772,CD773))</f>
        <v>55919</v>
      </c>
      <c r="CC773" s="34">
        <f t="shared" si="204"/>
        <v>55153</v>
      </c>
      <c r="CD773" s="32">
        <f t="shared" si="219"/>
        <v>55153</v>
      </c>
      <c r="CE773" s="32">
        <f t="shared" si="205"/>
        <v>0</v>
      </c>
      <c r="CF773" s="32">
        <f t="shared" si="206"/>
        <v>0</v>
      </c>
      <c r="CG773" s="32" t="str">
        <f t="shared" si="207"/>
        <v/>
      </c>
      <c r="CH773" s="32">
        <v>768</v>
      </c>
      <c r="CI773" s="32" t="s">
        <v>6</v>
      </c>
      <c r="CJ773" s="32" t="str">
        <f t="shared" si="208"/>
        <v/>
      </c>
      <c r="CK773" s="32" t="str">
        <f t="shared" si="209"/>
        <v/>
      </c>
      <c r="CL773" s="32" t="str">
        <f t="shared" si="210"/>
        <v/>
      </c>
      <c r="CM773" s="32" t="str">
        <f t="shared" si="211"/>
        <v/>
      </c>
      <c r="CN773" s="32" t="str">
        <f t="shared" si="212"/>
        <v/>
      </c>
    </row>
    <row r="774" spans="71:92" x14ac:dyDescent="0.3">
      <c r="BS774" s="32" t="str">
        <f>IF(Kiadasi_kiseroiv!$K$2=BT774,BV774,"")</f>
        <v/>
      </c>
      <c r="BT774" s="34" t="str">
        <f t="shared" si="213"/>
        <v/>
      </c>
      <c r="BU774" s="32" t="str">
        <f t="shared" si="202"/>
        <v/>
      </c>
      <c r="BV774" s="32" t="str">
        <f t="shared" si="214"/>
        <v/>
      </c>
      <c r="BW774" s="32" t="str">
        <f t="shared" si="203"/>
        <v/>
      </c>
      <c r="BX774" s="32" t="str">
        <f t="shared" si="215"/>
        <v/>
      </c>
      <c r="BY774" s="32" t="str">
        <f t="shared" si="216"/>
        <v/>
      </c>
      <c r="BZ774" s="32" t="str">
        <f t="shared" si="217"/>
        <v/>
      </c>
      <c r="CA774" s="32" t="str">
        <f t="shared" si="218"/>
        <v/>
      </c>
      <c r="CB774" s="33">
        <f>IF(COUNTIF($CD$7:CD774,CD774)=1,CD774,CD774+COUNTIF($CD$6:CD773,CD774))</f>
        <v>55920</v>
      </c>
      <c r="CC774" s="34">
        <f t="shared" si="204"/>
        <v>55153</v>
      </c>
      <c r="CD774" s="32">
        <f t="shared" si="219"/>
        <v>55153</v>
      </c>
      <c r="CE774" s="32">
        <f t="shared" si="205"/>
        <v>0</v>
      </c>
      <c r="CF774" s="32">
        <f t="shared" si="206"/>
        <v>0</v>
      </c>
      <c r="CG774" s="32" t="str">
        <f t="shared" si="207"/>
        <v/>
      </c>
      <c r="CH774" s="32">
        <v>769</v>
      </c>
      <c r="CI774" s="32" t="s">
        <v>6</v>
      </c>
      <c r="CJ774" s="32" t="str">
        <f t="shared" si="208"/>
        <v/>
      </c>
      <c r="CK774" s="32" t="str">
        <f t="shared" si="209"/>
        <v/>
      </c>
      <c r="CL774" s="32" t="str">
        <f t="shared" si="210"/>
        <v/>
      </c>
      <c r="CM774" s="32" t="str">
        <f t="shared" si="211"/>
        <v/>
      </c>
      <c r="CN774" s="32" t="str">
        <f t="shared" si="212"/>
        <v/>
      </c>
    </row>
    <row r="775" spans="71:92" x14ac:dyDescent="0.3">
      <c r="BS775" s="32" t="str">
        <f>IF(Kiadasi_kiseroiv!$K$2=BT775,BV775,"")</f>
        <v/>
      </c>
      <c r="BT775" s="34" t="str">
        <f t="shared" si="213"/>
        <v/>
      </c>
      <c r="BU775" s="32" t="str">
        <f t="shared" ref="BU775:BU838" si="220">IF(AND($BU$1=CI775,ISERROR(VLOOKUP(CG775,Kisiv,2,FALSE))=FALSE),CB775,"")</f>
        <v/>
      </c>
      <c r="BV775" s="32" t="str">
        <f t="shared" si="214"/>
        <v/>
      </c>
      <c r="BW775" s="32" t="str">
        <f t="shared" ref="BW775:BW838" si="221">IF(CC775&lt;min,$BW$2,IF(CC775&lt;=max,CG775,""))</f>
        <v/>
      </c>
      <c r="BX775" s="32" t="str">
        <f t="shared" si="215"/>
        <v/>
      </c>
      <c r="BY775" s="32" t="str">
        <f t="shared" si="216"/>
        <v/>
      </c>
      <c r="BZ775" s="32" t="str">
        <f t="shared" si="217"/>
        <v/>
      </c>
      <c r="CA775" s="32" t="str">
        <f t="shared" si="218"/>
        <v/>
      </c>
      <c r="CB775" s="33">
        <f>IF(COUNTIF($CD$7:CD775,CD775)=1,CD775,CD775+COUNTIF($CD$6:CD774,CD775))</f>
        <v>55921</v>
      </c>
      <c r="CC775" s="34">
        <f t="shared" ref="CC775:CC838" si="222">IF(INDEX(Kassza,CH775,1)&lt;&gt;1,INDEX(Kassza,CH775,1),$CD$2)</f>
        <v>55153</v>
      </c>
      <c r="CD775" s="32">
        <f t="shared" si="219"/>
        <v>55153</v>
      </c>
      <c r="CE775" s="32">
        <f t="shared" ref="CE775:CE838" si="223">INDEX(Kassza,CH775,6)</f>
        <v>0</v>
      </c>
      <c r="CF775" s="32">
        <f t="shared" ref="CF775:CF838" si="224">INDEX(Kassza,CH775,8)</f>
        <v>0</v>
      </c>
      <c r="CG775" s="32" t="str">
        <f t="shared" ref="CG775:CG838" si="225">INDEX(Kassza,CH775,7)&amp;INDEX(Kassza,CH775,9)</f>
        <v/>
      </c>
      <c r="CH775" s="32">
        <v>770</v>
      </c>
      <c r="CI775" s="32" t="s">
        <v>6</v>
      </c>
      <c r="CJ775" s="32" t="str">
        <f t="shared" ref="CJ775:CJ838" si="226">IF(INDEX(Kassza,CH775,5)&lt;&gt;0,INDEX(Kassza,CH775,5),"")</f>
        <v/>
      </c>
      <c r="CK775" s="32" t="str">
        <f t="shared" ref="CK775:CK838" si="227">IF(INDEX(Kassza,CH775,10)&lt;&gt;0,INDEX(Kassza,CH775,10),"")</f>
        <v/>
      </c>
      <c r="CL775" s="32" t="str">
        <f t="shared" ref="CL775:CL838" si="228">IF(INDEX(Kassza,CH775,11)&lt;&gt;0,INDEX(Kassza,CH775,11),"")</f>
        <v/>
      </c>
      <c r="CM775" s="32" t="str">
        <f t="shared" ref="CM775:CM838" si="229">IF(INDEX(Kassza,CH775,4)&lt;&gt;0,INDEX(Kassza,CH775,4),"")</f>
        <v/>
      </c>
      <c r="CN775" s="32" t="str">
        <f t="shared" ref="CN775:CN838" si="230">IF(INDEX(Kassza,CH775,3)&lt;&gt;0,INDEX(Kassza,CH775,3),"")</f>
        <v/>
      </c>
    </row>
    <row r="776" spans="71:92" x14ac:dyDescent="0.3">
      <c r="BS776" s="32" t="str">
        <f>IF(Kiadasi_kiseroiv!$K$2=BT776,BV776,"")</f>
        <v/>
      </c>
      <c r="BT776" s="34" t="str">
        <f t="shared" ref="BT776:BT839" si="231">IF(AND($BT$4=CI776,BU776&lt;&gt;""),CC776,"")</f>
        <v/>
      </c>
      <c r="BU776" s="32" t="str">
        <f t="shared" si="220"/>
        <v/>
      </c>
      <c r="BV776" s="32" t="str">
        <f t="shared" ref="BV776:BV839" si="232">IF(BU776&lt;&gt;"",RANK(BU776,$BU$7:$BU$33000,1),"")</f>
        <v/>
      </c>
      <c r="BW776" s="32" t="str">
        <f t="shared" si="221"/>
        <v/>
      </c>
      <c r="BX776" s="32" t="str">
        <f t="shared" ref="BX776:BX839" si="233">IF(AND(OR($BX$1=0,$BX$1=CG776),OR($BX$2=0,IF(ISERROR(SEARCH($BX$2,CJ776&amp;CK776&amp;CL776,1)),FALSE,TRUE))),CB776,"")</f>
        <v/>
      </c>
      <c r="BY776" s="32" t="str">
        <f t="shared" ref="BY776:BY839" si="234">IF(AND(BX776&lt;&gt;"",CC776&lt;&gt;$CD$2),RANK(BX776,$BX$7:$BX$33000,1),"")</f>
        <v/>
      </c>
      <c r="BZ776" s="32" t="str">
        <f t="shared" ref="BZ776:BZ839" si="235">IF(AND(CC776&lt;$BZ$2,CI776=$BZ$4),$BZ$5,IF(AND(CC776&lt;=$BZ$3,CI776=$BZ$4),CB776,""))</f>
        <v/>
      </c>
      <c r="CA776" s="32" t="str">
        <f t="shared" ref="CA776:CA839" si="236">IF(AND(BZ776&lt;&gt;"",BZ776&lt;&gt;$BZ$5),RANK(BZ776,$BZ$7:$BZ$33000,1),"")</f>
        <v/>
      </c>
      <c r="CB776" s="33">
        <f>IF(COUNTIF($CD$7:CD776,CD776)=1,CD776,CD776+COUNTIF($CD$6:CD775,CD776))</f>
        <v>55922</v>
      </c>
      <c r="CC776" s="34">
        <f t="shared" si="222"/>
        <v>55153</v>
      </c>
      <c r="CD776" s="32">
        <f t="shared" ref="CD776:CD839" si="237">IF(CC776&lt;&gt;$CD$2,RANK(CC776,$CC$7:$CC$33000,1),$CD$2)</f>
        <v>55153</v>
      </c>
      <c r="CE776" s="32">
        <f t="shared" si="223"/>
        <v>0</v>
      </c>
      <c r="CF776" s="32">
        <f t="shared" si="224"/>
        <v>0</v>
      </c>
      <c r="CG776" s="32" t="str">
        <f t="shared" si="225"/>
        <v/>
      </c>
      <c r="CH776" s="32">
        <v>771</v>
      </c>
      <c r="CI776" s="32" t="s">
        <v>6</v>
      </c>
      <c r="CJ776" s="32" t="str">
        <f t="shared" si="226"/>
        <v/>
      </c>
      <c r="CK776" s="32" t="str">
        <f t="shared" si="227"/>
        <v/>
      </c>
      <c r="CL776" s="32" t="str">
        <f t="shared" si="228"/>
        <v/>
      </c>
      <c r="CM776" s="32" t="str">
        <f t="shared" si="229"/>
        <v/>
      </c>
      <c r="CN776" s="32" t="str">
        <f t="shared" si="230"/>
        <v/>
      </c>
    </row>
    <row r="777" spans="71:92" x14ac:dyDescent="0.3">
      <c r="BS777" s="32" t="str">
        <f>IF(Kiadasi_kiseroiv!$K$2=BT777,BV777,"")</f>
        <v/>
      </c>
      <c r="BT777" s="34" t="str">
        <f t="shared" si="231"/>
        <v/>
      </c>
      <c r="BU777" s="32" t="str">
        <f t="shared" si="220"/>
        <v/>
      </c>
      <c r="BV777" s="32" t="str">
        <f t="shared" si="232"/>
        <v/>
      </c>
      <c r="BW777" s="32" t="str">
        <f t="shared" si="221"/>
        <v/>
      </c>
      <c r="BX777" s="32" t="str">
        <f t="shared" si="233"/>
        <v/>
      </c>
      <c r="BY777" s="32" t="str">
        <f t="shared" si="234"/>
        <v/>
      </c>
      <c r="BZ777" s="32" t="str">
        <f t="shared" si="235"/>
        <v/>
      </c>
      <c r="CA777" s="32" t="str">
        <f t="shared" si="236"/>
        <v/>
      </c>
      <c r="CB777" s="33">
        <f>IF(COUNTIF($CD$7:CD777,CD777)=1,CD777,CD777+COUNTIF($CD$6:CD776,CD777))</f>
        <v>55923</v>
      </c>
      <c r="CC777" s="34">
        <f t="shared" si="222"/>
        <v>55153</v>
      </c>
      <c r="CD777" s="32">
        <f t="shared" si="237"/>
        <v>55153</v>
      </c>
      <c r="CE777" s="32">
        <f t="shared" si="223"/>
        <v>0</v>
      </c>
      <c r="CF777" s="32">
        <f t="shared" si="224"/>
        <v>0</v>
      </c>
      <c r="CG777" s="32" t="str">
        <f t="shared" si="225"/>
        <v/>
      </c>
      <c r="CH777" s="32">
        <v>772</v>
      </c>
      <c r="CI777" s="32" t="s">
        <v>6</v>
      </c>
      <c r="CJ777" s="32" t="str">
        <f t="shared" si="226"/>
        <v/>
      </c>
      <c r="CK777" s="32" t="str">
        <f t="shared" si="227"/>
        <v/>
      </c>
      <c r="CL777" s="32" t="str">
        <f t="shared" si="228"/>
        <v/>
      </c>
      <c r="CM777" s="32" t="str">
        <f t="shared" si="229"/>
        <v/>
      </c>
      <c r="CN777" s="32" t="str">
        <f t="shared" si="230"/>
        <v/>
      </c>
    </row>
    <row r="778" spans="71:92" x14ac:dyDescent="0.3">
      <c r="BS778" s="32" t="str">
        <f>IF(Kiadasi_kiseroiv!$K$2=BT778,BV778,"")</f>
        <v/>
      </c>
      <c r="BT778" s="34" t="str">
        <f t="shared" si="231"/>
        <v/>
      </c>
      <c r="BU778" s="32" t="str">
        <f t="shared" si="220"/>
        <v/>
      </c>
      <c r="BV778" s="32" t="str">
        <f t="shared" si="232"/>
        <v/>
      </c>
      <c r="BW778" s="32" t="str">
        <f t="shared" si="221"/>
        <v/>
      </c>
      <c r="BX778" s="32" t="str">
        <f t="shared" si="233"/>
        <v/>
      </c>
      <c r="BY778" s="32" t="str">
        <f t="shared" si="234"/>
        <v/>
      </c>
      <c r="BZ778" s="32" t="str">
        <f t="shared" si="235"/>
        <v/>
      </c>
      <c r="CA778" s="32" t="str">
        <f t="shared" si="236"/>
        <v/>
      </c>
      <c r="CB778" s="33">
        <f>IF(COUNTIF($CD$7:CD778,CD778)=1,CD778,CD778+COUNTIF($CD$6:CD777,CD778))</f>
        <v>55924</v>
      </c>
      <c r="CC778" s="34">
        <f t="shared" si="222"/>
        <v>55153</v>
      </c>
      <c r="CD778" s="32">
        <f t="shared" si="237"/>
        <v>55153</v>
      </c>
      <c r="CE778" s="32">
        <f t="shared" si="223"/>
        <v>0</v>
      </c>
      <c r="CF778" s="32">
        <f t="shared" si="224"/>
        <v>0</v>
      </c>
      <c r="CG778" s="32" t="str">
        <f t="shared" si="225"/>
        <v/>
      </c>
      <c r="CH778" s="32">
        <v>773</v>
      </c>
      <c r="CI778" s="32" t="s">
        <v>6</v>
      </c>
      <c r="CJ778" s="32" t="str">
        <f t="shared" si="226"/>
        <v/>
      </c>
      <c r="CK778" s="32" t="str">
        <f t="shared" si="227"/>
        <v/>
      </c>
      <c r="CL778" s="32" t="str">
        <f t="shared" si="228"/>
        <v/>
      </c>
      <c r="CM778" s="32" t="str">
        <f t="shared" si="229"/>
        <v/>
      </c>
      <c r="CN778" s="32" t="str">
        <f t="shared" si="230"/>
        <v/>
      </c>
    </row>
    <row r="779" spans="71:92" x14ac:dyDescent="0.3">
      <c r="BS779" s="32" t="str">
        <f>IF(Kiadasi_kiseroiv!$K$2=BT779,BV779,"")</f>
        <v/>
      </c>
      <c r="BT779" s="34" t="str">
        <f t="shared" si="231"/>
        <v/>
      </c>
      <c r="BU779" s="32" t="str">
        <f t="shared" si="220"/>
        <v/>
      </c>
      <c r="BV779" s="32" t="str">
        <f t="shared" si="232"/>
        <v/>
      </c>
      <c r="BW779" s="32" t="str">
        <f t="shared" si="221"/>
        <v/>
      </c>
      <c r="BX779" s="32" t="str">
        <f t="shared" si="233"/>
        <v/>
      </c>
      <c r="BY779" s="32" t="str">
        <f t="shared" si="234"/>
        <v/>
      </c>
      <c r="BZ779" s="32" t="str">
        <f t="shared" si="235"/>
        <v/>
      </c>
      <c r="CA779" s="32" t="str">
        <f t="shared" si="236"/>
        <v/>
      </c>
      <c r="CB779" s="33">
        <f>IF(COUNTIF($CD$7:CD779,CD779)=1,CD779,CD779+COUNTIF($CD$6:CD778,CD779))</f>
        <v>55925</v>
      </c>
      <c r="CC779" s="34">
        <f t="shared" si="222"/>
        <v>55153</v>
      </c>
      <c r="CD779" s="32">
        <f t="shared" si="237"/>
        <v>55153</v>
      </c>
      <c r="CE779" s="32">
        <f t="shared" si="223"/>
        <v>0</v>
      </c>
      <c r="CF779" s="32">
        <f t="shared" si="224"/>
        <v>0</v>
      </c>
      <c r="CG779" s="32" t="str">
        <f t="shared" si="225"/>
        <v/>
      </c>
      <c r="CH779" s="32">
        <v>774</v>
      </c>
      <c r="CI779" s="32" t="s">
        <v>6</v>
      </c>
      <c r="CJ779" s="32" t="str">
        <f t="shared" si="226"/>
        <v/>
      </c>
      <c r="CK779" s="32" t="str">
        <f t="shared" si="227"/>
        <v/>
      </c>
      <c r="CL779" s="32" t="str">
        <f t="shared" si="228"/>
        <v/>
      </c>
      <c r="CM779" s="32" t="str">
        <f t="shared" si="229"/>
        <v/>
      </c>
      <c r="CN779" s="32" t="str">
        <f t="shared" si="230"/>
        <v/>
      </c>
    </row>
    <row r="780" spans="71:92" x14ac:dyDescent="0.3">
      <c r="BS780" s="32" t="str">
        <f>IF(Kiadasi_kiseroiv!$K$2=BT780,BV780,"")</f>
        <v/>
      </c>
      <c r="BT780" s="34" t="str">
        <f t="shared" si="231"/>
        <v/>
      </c>
      <c r="BU780" s="32" t="str">
        <f t="shared" si="220"/>
        <v/>
      </c>
      <c r="BV780" s="32" t="str">
        <f t="shared" si="232"/>
        <v/>
      </c>
      <c r="BW780" s="32" t="str">
        <f t="shared" si="221"/>
        <v/>
      </c>
      <c r="BX780" s="32" t="str">
        <f t="shared" si="233"/>
        <v/>
      </c>
      <c r="BY780" s="32" t="str">
        <f t="shared" si="234"/>
        <v/>
      </c>
      <c r="BZ780" s="32" t="str">
        <f t="shared" si="235"/>
        <v/>
      </c>
      <c r="CA780" s="32" t="str">
        <f t="shared" si="236"/>
        <v/>
      </c>
      <c r="CB780" s="33">
        <f>IF(COUNTIF($CD$7:CD780,CD780)=1,CD780,CD780+COUNTIF($CD$6:CD779,CD780))</f>
        <v>55926</v>
      </c>
      <c r="CC780" s="34">
        <f t="shared" si="222"/>
        <v>55153</v>
      </c>
      <c r="CD780" s="32">
        <f t="shared" si="237"/>
        <v>55153</v>
      </c>
      <c r="CE780" s="32">
        <f t="shared" si="223"/>
        <v>0</v>
      </c>
      <c r="CF780" s="32">
        <f t="shared" si="224"/>
        <v>0</v>
      </c>
      <c r="CG780" s="32" t="str">
        <f t="shared" si="225"/>
        <v/>
      </c>
      <c r="CH780" s="32">
        <v>775</v>
      </c>
      <c r="CI780" s="32" t="s">
        <v>6</v>
      </c>
      <c r="CJ780" s="32" t="str">
        <f t="shared" si="226"/>
        <v/>
      </c>
      <c r="CK780" s="32" t="str">
        <f t="shared" si="227"/>
        <v/>
      </c>
      <c r="CL780" s="32" t="str">
        <f t="shared" si="228"/>
        <v/>
      </c>
      <c r="CM780" s="32" t="str">
        <f t="shared" si="229"/>
        <v/>
      </c>
      <c r="CN780" s="32" t="str">
        <f t="shared" si="230"/>
        <v/>
      </c>
    </row>
    <row r="781" spans="71:92" x14ac:dyDescent="0.3">
      <c r="BS781" s="32" t="str">
        <f>IF(Kiadasi_kiseroiv!$K$2=BT781,BV781,"")</f>
        <v/>
      </c>
      <c r="BT781" s="34" t="str">
        <f t="shared" si="231"/>
        <v/>
      </c>
      <c r="BU781" s="32" t="str">
        <f t="shared" si="220"/>
        <v/>
      </c>
      <c r="BV781" s="32" t="str">
        <f t="shared" si="232"/>
        <v/>
      </c>
      <c r="BW781" s="32" t="str">
        <f t="shared" si="221"/>
        <v/>
      </c>
      <c r="BX781" s="32" t="str">
        <f t="shared" si="233"/>
        <v/>
      </c>
      <c r="BY781" s="32" t="str">
        <f t="shared" si="234"/>
        <v/>
      </c>
      <c r="BZ781" s="32" t="str">
        <f t="shared" si="235"/>
        <v/>
      </c>
      <c r="CA781" s="32" t="str">
        <f t="shared" si="236"/>
        <v/>
      </c>
      <c r="CB781" s="33">
        <f>IF(COUNTIF($CD$7:CD781,CD781)=1,CD781,CD781+COUNTIF($CD$6:CD780,CD781))</f>
        <v>55927</v>
      </c>
      <c r="CC781" s="34">
        <f t="shared" si="222"/>
        <v>55153</v>
      </c>
      <c r="CD781" s="32">
        <f t="shared" si="237"/>
        <v>55153</v>
      </c>
      <c r="CE781" s="32">
        <f t="shared" si="223"/>
        <v>0</v>
      </c>
      <c r="CF781" s="32">
        <f t="shared" si="224"/>
        <v>0</v>
      </c>
      <c r="CG781" s="32" t="str">
        <f t="shared" si="225"/>
        <v/>
      </c>
      <c r="CH781" s="32">
        <v>776</v>
      </c>
      <c r="CI781" s="32" t="s">
        <v>6</v>
      </c>
      <c r="CJ781" s="32" t="str">
        <f t="shared" si="226"/>
        <v/>
      </c>
      <c r="CK781" s="32" t="str">
        <f t="shared" si="227"/>
        <v/>
      </c>
      <c r="CL781" s="32" t="str">
        <f t="shared" si="228"/>
        <v/>
      </c>
      <c r="CM781" s="32" t="str">
        <f t="shared" si="229"/>
        <v/>
      </c>
      <c r="CN781" s="32" t="str">
        <f t="shared" si="230"/>
        <v/>
      </c>
    </row>
    <row r="782" spans="71:92" x14ac:dyDescent="0.3">
      <c r="BS782" s="32" t="str">
        <f>IF(Kiadasi_kiseroiv!$K$2=BT782,BV782,"")</f>
        <v/>
      </c>
      <c r="BT782" s="34" t="str">
        <f t="shared" si="231"/>
        <v/>
      </c>
      <c r="BU782" s="32" t="str">
        <f t="shared" si="220"/>
        <v/>
      </c>
      <c r="BV782" s="32" t="str">
        <f t="shared" si="232"/>
        <v/>
      </c>
      <c r="BW782" s="32" t="str">
        <f t="shared" si="221"/>
        <v/>
      </c>
      <c r="BX782" s="32" t="str">
        <f t="shared" si="233"/>
        <v/>
      </c>
      <c r="BY782" s="32" t="str">
        <f t="shared" si="234"/>
        <v/>
      </c>
      <c r="BZ782" s="32" t="str">
        <f t="shared" si="235"/>
        <v/>
      </c>
      <c r="CA782" s="32" t="str">
        <f t="shared" si="236"/>
        <v/>
      </c>
      <c r="CB782" s="33">
        <f>IF(COUNTIF($CD$7:CD782,CD782)=1,CD782,CD782+COUNTIF($CD$6:CD781,CD782))</f>
        <v>55928</v>
      </c>
      <c r="CC782" s="34">
        <f t="shared" si="222"/>
        <v>55153</v>
      </c>
      <c r="CD782" s="32">
        <f t="shared" si="237"/>
        <v>55153</v>
      </c>
      <c r="CE782" s="32">
        <f t="shared" si="223"/>
        <v>0</v>
      </c>
      <c r="CF782" s="32">
        <f t="shared" si="224"/>
        <v>0</v>
      </c>
      <c r="CG782" s="32" t="str">
        <f t="shared" si="225"/>
        <v/>
      </c>
      <c r="CH782" s="32">
        <v>777</v>
      </c>
      <c r="CI782" s="32" t="s">
        <v>6</v>
      </c>
      <c r="CJ782" s="32" t="str">
        <f t="shared" si="226"/>
        <v/>
      </c>
      <c r="CK782" s="32" t="str">
        <f t="shared" si="227"/>
        <v/>
      </c>
      <c r="CL782" s="32" t="str">
        <f t="shared" si="228"/>
        <v/>
      </c>
      <c r="CM782" s="32" t="str">
        <f t="shared" si="229"/>
        <v/>
      </c>
      <c r="CN782" s="32" t="str">
        <f t="shared" si="230"/>
        <v/>
      </c>
    </row>
    <row r="783" spans="71:92" x14ac:dyDescent="0.3">
      <c r="BS783" s="32" t="str">
        <f>IF(Kiadasi_kiseroiv!$K$2=BT783,BV783,"")</f>
        <v/>
      </c>
      <c r="BT783" s="34" t="str">
        <f t="shared" si="231"/>
        <v/>
      </c>
      <c r="BU783" s="32" t="str">
        <f t="shared" si="220"/>
        <v/>
      </c>
      <c r="BV783" s="32" t="str">
        <f t="shared" si="232"/>
        <v/>
      </c>
      <c r="BW783" s="32" t="str">
        <f t="shared" si="221"/>
        <v/>
      </c>
      <c r="BX783" s="32" t="str">
        <f t="shared" si="233"/>
        <v/>
      </c>
      <c r="BY783" s="32" t="str">
        <f t="shared" si="234"/>
        <v/>
      </c>
      <c r="BZ783" s="32" t="str">
        <f t="shared" si="235"/>
        <v/>
      </c>
      <c r="CA783" s="32" t="str">
        <f t="shared" si="236"/>
        <v/>
      </c>
      <c r="CB783" s="33">
        <f>IF(COUNTIF($CD$7:CD783,CD783)=1,CD783,CD783+COUNTIF($CD$6:CD782,CD783))</f>
        <v>55929</v>
      </c>
      <c r="CC783" s="34">
        <f t="shared" si="222"/>
        <v>55153</v>
      </c>
      <c r="CD783" s="32">
        <f t="shared" si="237"/>
        <v>55153</v>
      </c>
      <c r="CE783" s="32">
        <f t="shared" si="223"/>
        <v>0</v>
      </c>
      <c r="CF783" s="32">
        <f t="shared" si="224"/>
        <v>0</v>
      </c>
      <c r="CG783" s="32" t="str">
        <f t="shared" si="225"/>
        <v/>
      </c>
      <c r="CH783" s="32">
        <v>778</v>
      </c>
      <c r="CI783" s="32" t="s">
        <v>6</v>
      </c>
      <c r="CJ783" s="32" t="str">
        <f t="shared" si="226"/>
        <v/>
      </c>
      <c r="CK783" s="32" t="str">
        <f t="shared" si="227"/>
        <v/>
      </c>
      <c r="CL783" s="32" t="str">
        <f t="shared" si="228"/>
        <v/>
      </c>
      <c r="CM783" s="32" t="str">
        <f t="shared" si="229"/>
        <v/>
      </c>
      <c r="CN783" s="32" t="str">
        <f t="shared" si="230"/>
        <v/>
      </c>
    </row>
    <row r="784" spans="71:92" x14ac:dyDescent="0.3">
      <c r="BS784" s="32" t="str">
        <f>IF(Kiadasi_kiseroiv!$K$2=BT784,BV784,"")</f>
        <v/>
      </c>
      <c r="BT784" s="34" t="str">
        <f t="shared" si="231"/>
        <v/>
      </c>
      <c r="BU784" s="32" t="str">
        <f t="shared" si="220"/>
        <v/>
      </c>
      <c r="BV784" s="32" t="str">
        <f t="shared" si="232"/>
        <v/>
      </c>
      <c r="BW784" s="32" t="str">
        <f t="shared" si="221"/>
        <v/>
      </c>
      <c r="BX784" s="32" t="str">
        <f t="shared" si="233"/>
        <v/>
      </c>
      <c r="BY784" s="32" t="str">
        <f t="shared" si="234"/>
        <v/>
      </c>
      <c r="BZ784" s="32" t="str">
        <f t="shared" si="235"/>
        <v/>
      </c>
      <c r="CA784" s="32" t="str">
        <f t="shared" si="236"/>
        <v/>
      </c>
      <c r="CB784" s="33">
        <f>IF(COUNTIF($CD$7:CD784,CD784)=1,CD784,CD784+COUNTIF($CD$6:CD783,CD784))</f>
        <v>55930</v>
      </c>
      <c r="CC784" s="34">
        <f t="shared" si="222"/>
        <v>55153</v>
      </c>
      <c r="CD784" s="32">
        <f t="shared" si="237"/>
        <v>55153</v>
      </c>
      <c r="CE784" s="32">
        <f t="shared" si="223"/>
        <v>0</v>
      </c>
      <c r="CF784" s="32">
        <f t="shared" si="224"/>
        <v>0</v>
      </c>
      <c r="CG784" s="32" t="str">
        <f t="shared" si="225"/>
        <v/>
      </c>
      <c r="CH784" s="32">
        <v>779</v>
      </c>
      <c r="CI784" s="32" t="s">
        <v>6</v>
      </c>
      <c r="CJ784" s="32" t="str">
        <f t="shared" si="226"/>
        <v/>
      </c>
      <c r="CK784" s="32" t="str">
        <f t="shared" si="227"/>
        <v/>
      </c>
      <c r="CL784" s="32" t="str">
        <f t="shared" si="228"/>
        <v/>
      </c>
      <c r="CM784" s="32" t="str">
        <f t="shared" si="229"/>
        <v/>
      </c>
      <c r="CN784" s="32" t="str">
        <f t="shared" si="230"/>
        <v/>
      </c>
    </row>
    <row r="785" spans="71:92" x14ac:dyDescent="0.3">
      <c r="BS785" s="32" t="str">
        <f>IF(Kiadasi_kiseroiv!$K$2=BT785,BV785,"")</f>
        <v/>
      </c>
      <c r="BT785" s="34" t="str">
        <f t="shared" si="231"/>
        <v/>
      </c>
      <c r="BU785" s="32" t="str">
        <f t="shared" si="220"/>
        <v/>
      </c>
      <c r="BV785" s="32" t="str">
        <f t="shared" si="232"/>
        <v/>
      </c>
      <c r="BW785" s="32" t="str">
        <f t="shared" si="221"/>
        <v/>
      </c>
      <c r="BX785" s="32" t="str">
        <f t="shared" si="233"/>
        <v/>
      </c>
      <c r="BY785" s="32" t="str">
        <f t="shared" si="234"/>
        <v/>
      </c>
      <c r="BZ785" s="32" t="str">
        <f t="shared" si="235"/>
        <v/>
      </c>
      <c r="CA785" s="32" t="str">
        <f t="shared" si="236"/>
        <v/>
      </c>
      <c r="CB785" s="33">
        <f>IF(COUNTIF($CD$7:CD785,CD785)=1,CD785,CD785+COUNTIF($CD$6:CD784,CD785))</f>
        <v>55931</v>
      </c>
      <c r="CC785" s="34">
        <f t="shared" si="222"/>
        <v>55153</v>
      </c>
      <c r="CD785" s="32">
        <f t="shared" si="237"/>
        <v>55153</v>
      </c>
      <c r="CE785" s="32">
        <f t="shared" si="223"/>
        <v>0</v>
      </c>
      <c r="CF785" s="32">
        <f t="shared" si="224"/>
        <v>0</v>
      </c>
      <c r="CG785" s="32" t="str">
        <f t="shared" si="225"/>
        <v/>
      </c>
      <c r="CH785" s="32">
        <v>780</v>
      </c>
      <c r="CI785" s="32" t="s">
        <v>6</v>
      </c>
      <c r="CJ785" s="32" t="str">
        <f t="shared" si="226"/>
        <v/>
      </c>
      <c r="CK785" s="32" t="str">
        <f t="shared" si="227"/>
        <v/>
      </c>
      <c r="CL785" s="32" t="str">
        <f t="shared" si="228"/>
        <v/>
      </c>
      <c r="CM785" s="32" t="str">
        <f t="shared" si="229"/>
        <v/>
      </c>
      <c r="CN785" s="32" t="str">
        <f t="shared" si="230"/>
        <v/>
      </c>
    </row>
    <row r="786" spans="71:92" x14ac:dyDescent="0.3">
      <c r="BS786" s="32" t="str">
        <f>IF(Kiadasi_kiseroiv!$K$2=BT786,BV786,"")</f>
        <v/>
      </c>
      <c r="BT786" s="34" t="str">
        <f t="shared" si="231"/>
        <v/>
      </c>
      <c r="BU786" s="32" t="str">
        <f t="shared" si="220"/>
        <v/>
      </c>
      <c r="BV786" s="32" t="str">
        <f t="shared" si="232"/>
        <v/>
      </c>
      <c r="BW786" s="32" t="str">
        <f t="shared" si="221"/>
        <v/>
      </c>
      <c r="BX786" s="32" t="str">
        <f t="shared" si="233"/>
        <v/>
      </c>
      <c r="BY786" s="32" t="str">
        <f t="shared" si="234"/>
        <v/>
      </c>
      <c r="BZ786" s="32" t="str">
        <f t="shared" si="235"/>
        <v/>
      </c>
      <c r="CA786" s="32" t="str">
        <f t="shared" si="236"/>
        <v/>
      </c>
      <c r="CB786" s="33">
        <f>IF(COUNTIF($CD$7:CD786,CD786)=1,CD786,CD786+COUNTIF($CD$6:CD785,CD786))</f>
        <v>55932</v>
      </c>
      <c r="CC786" s="34">
        <f t="shared" si="222"/>
        <v>55153</v>
      </c>
      <c r="CD786" s="32">
        <f t="shared" si="237"/>
        <v>55153</v>
      </c>
      <c r="CE786" s="32">
        <f t="shared" si="223"/>
        <v>0</v>
      </c>
      <c r="CF786" s="32">
        <f t="shared" si="224"/>
        <v>0</v>
      </c>
      <c r="CG786" s="32" t="str">
        <f t="shared" si="225"/>
        <v/>
      </c>
      <c r="CH786" s="32">
        <v>781</v>
      </c>
      <c r="CI786" s="32" t="s">
        <v>6</v>
      </c>
      <c r="CJ786" s="32" t="str">
        <f t="shared" si="226"/>
        <v/>
      </c>
      <c r="CK786" s="32" t="str">
        <f t="shared" si="227"/>
        <v/>
      </c>
      <c r="CL786" s="32" t="str">
        <f t="shared" si="228"/>
        <v/>
      </c>
      <c r="CM786" s="32" t="str">
        <f t="shared" si="229"/>
        <v/>
      </c>
      <c r="CN786" s="32" t="str">
        <f t="shared" si="230"/>
        <v/>
      </c>
    </row>
    <row r="787" spans="71:92" x14ac:dyDescent="0.3">
      <c r="BS787" s="32" t="str">
        <f>IF(Kiadasi_kiseroiv!$K$2=BT787,BV787,"")</f>
        <v/>
      </c>
      <c r="BT787" s="34" t="str">
        <f t="shared" si="231"/>
        <v/>
      </c>
      <c r="BU787" s="32" t="str">
        <f t="shared" si="220"/>
        <v/>
      </c>
      <c r="BV787" s="32" t="str">
        <f t="shared" si="232"/>
        <v/>
      </c>
      <c r="BW787" s="32" t="str">
        <f t="shared" si="221"/>
        <v/>
      </c>
      <c r="BX787" s="32" t="str">
        <f t="shared" si="233"/>
        <v/>
      </c>
      <c r="BY787" s="32" t="str">
        <f t="shared" si="234"/>
        <v/>
      </c>
      <c r="BZ787" s="32" t="str">
        <f t="shared" si="235"/>
        <v/>
      </c>
      <c r="CA787" s="32" t="str">
        <f t="shared" si="236"/>
        <v/>
      </c>
      <c r="CB787" s="33">
        <f>IF(COUNTIF($CD$7:CD787,CD787)=1,CD787,CD787+COUNTIF($CD$6:CD786,CD787))</f>
        <v>55933</v>
      </c>
      <c r="CC787" s="34">
        <f t="shared" si="222"/>
        <v>55153</v>
      </c>
      <c r="CD787" s="32">
        <f t="shared" si="237"/>
        <v>55153</v>
      </c>
      <c r="CE787" s="32">
        <f t="shared" si="223"/>
        <v>0</v>
      </c>
      <c r="CF787" s="32">
        <f t="shared" si="224"/>
        <v>0</v>
      </c>
      <c r="CG787" s="32" t="str">
        <f t="shared" si="225"/>
        <v/>
      </c>
      <c r="CH787" s="32">
        <v>782</v>
      </c>
      <c r="CI787" s="32" t="s">
        <v>6</v>
      </c>
      <c r="CJ787" s="32" t="str">
        <f t="shared" si="226"/>
        <v/>
      </c>
      <c r="CK787" s="32" t="str">
        <f t="shared" si="227"/>
        <v/>
      </c>
      <c r="CL787" s="32" t="str">
        <f t="shared" si="228"/>
        <v/>
      </c>
      <c r="CM787" s="32" t="str">
        <f t="shared" si="229"/>
        <v/>
      </c>
      <c r="CN787" s="32" t="str">
        <f t="shared" si="230"/>
        <v/>
      </c>
    </row>
    <row r="788" spans="71:92" x14ac:dyDescent="0.3">
      <c r="BS788" s="32" t="str">
        <f>IF(Kiadasi_kiseroiv!$K$2=BT788,BV788,"")</f>
        <v/>
      </c>
      <c r="BT788" s="34" t="str">
        <f t="shared" si="231"/>
        <v/>
      </c>
      <c r="BU788" s="32" t="str">
        <f t="shared" si="220"/>
        <v/>
      </c>
      <c r="BV788" s="32" t="str">
        <f t="shared" si="232"/>
        <v/>
      </c>
      <c r="BW788" s="32" t="str">
        <f t="shared" si="221"/>
        <v/>
      </c>
      <c r="BX788" s="32" t="str">
        <f t="shared" si="233"/>
        <v/>
      </c>
      <c r="BY788" s="32" t="str">
        <f t="shared" si="234"/>
        <v/>
      </c>
      <c r="BZ788" s="32" t="str">
        <f t="shared" si="235"/>
        <v/>
      </c>
      <c r="CA788" s="32" t="str">
        <f t="shared" si="236"/>
        <v/>
      </c>
      <c r="CB788" s="33">
        <f>IF(COUNTIF($CD$7:CD788,CD788)=1,CD788,CD788+COUNTIF($CD$6:CD787,CD788))</f>
        <v>55934</v>
      </c>
      <c r="CC788" s="34">
        <f t="shared" si="222"/>
        <v>55153</v>
      </c>
      <c r="CD788" s="32">
        <f t="shared" si="237"/>
        <v>55153</v>
      </c>
      <c r="CE788" s="32">
        <f t="shared" si="223"/>
        <v>0</v>
      </c>
      <c r="CF788" s="32">
        <f t="shared" si="224"/>
        <v>0</v>
      </c>
      <c r="CG788" s="32" t="str">
        <f t="shared" si="225"/>
        <v/>
      </c>
      <c r="CH788" s="32">
        <v>783</v>
      </c>
      <c r="CI788" s="32" t="s">
        <v>6</v>
      </c>
      <c r="CJ788" s="32" t="str">
        <f t="shared" si="226"/>
        <v/>
      </c>
      <c r="CK788" s="32" t="str">
        <f t="shared" si="227"/>
        <v/>
      </c>
      <c r="CL788" s="32" t="str">
        <f t="shared" si="228"/>
        <v/>
      </c>
      <c r="CM788" s="32" t="str">
        <f t="shared" si="229"/>
        <v/>
      </c>
      <c r="CN788" s="32" t="str">
        <f t="shared" si="230"/>
        <v/>
      </c>
    </row>
    <row r="789" spans="71:92" x14ac:dyDescent="0.3">
      <c r="BS789" s="32" t="str">
        <f>IF(Kiadasi_kiseroiv!$K$2=BT789,BV789,"")</f>
        <v/>
      </c>
      <c r="BT789" s="34" t="str">
        <f t="shared" si="231"/>
        <v/>
      </c>
      <c r="BU789" s="32" t="str">
        <f t="shared" si="220"/>
        <v/>
      </c>
      <c r="BV789" s="32" t="str">
        <f t="shared" si="232"/>
        <v/>
      </c>
      <c r="BW789" s="32" t="str">
        <f t="shared" si="221"/>
        <v/>
      </c>
      <c r="BX789" s="32" t="str">
        <f t="shared" si="233"/>
        <v/>
      </c>
      <c r="BY789" s="32" t="str">
        <f t="shared" si="234"/>
        <v/>
      </c>
      <c r="BZ789" s="32" t="str">
        <f t="shared" si="235"/>
        <v/>
      </c>
      <c r="CA789" s="32" t="str">
        <f t="shared" si="236"/>
        <v/>
      </c>
      <c r="CB789" s="33">
        <f>IF(COUNTIF($CD$7:CD789,CD789)=1,CD789,CD789+COUNTIF($CD$6:CD788,CD789))</f>
        <v>55935</v>
      </c>
      <c r="CC789" s="34">
        <f t="shared" si="222"/>
        <v>55153</v>
      </c>
      <c r="CD789" s="32">
        <f t="shared" si="237"/>
        <v>55153</v>
      </c>
      <c r="CE789" s="32">
        <f t="shared" si="223"/>
        <v>0</v>
      </c>
      <c r="CF789" s="32">
        <f t="shared" si="224"/>
        <v>0</v>
      </c>
      <c r="CG789" s="32" t="str">
        <f t="shared" si="225"/>
        <v/>
      </c>
      <c r="CH789" s="32">
        <v>784</v>
      </c>
      <c r="CI789" s="32" t="s">
        <v>6</v>
      </c>
      <c r="CJ789" s="32" t="str">
        <f t="shared" si="226"/>
        <v/>
      </c>
      <c r="CK789" s="32" t="str">
        <f t="shared" si="227"/>
        <v/>
      </c>
      <c r="CL789" s="32" t="str">
        <f t="shared" si="228"/>
        <v/>
      </c>
      <c r="CM789" s="32" t="str">
        <f t="shared" si="229"/>
        <v/>
      </c>
      <c r="CN789" s="32" t="str">
        <f t="shared" si="230"/>
        <v/>
      </c>
    </row>
    <row r="790" spans="71:92" x14ac:dyDescent="0.3">
      <c r="BS790" s="32" t="str">
        <f>IF(Kiadasi_kiseroiv!$K$2=BT790,BV790,"")</f>
        <v/>
      </c>
      <c r="BT790" s="34" t="str">
        <f t="shared" si="231"/>
        <v/>
      </c>
      <c r="BU790" s="32" t="str">
        <f t="shared" si="220"/>
        <v/>
      </c>
      <c r="BV790" s="32" t="str">
        <f t="shared" si="232"/>
        <v/>
      </c>
      <c r="BW790" s="32" t="str">
        <f t="shared" si="221"/>
        <v/>
      </c>
      <c r="BX790" s="32" t="str">
        <f t="shared" si="233"/>
        <v/>
      </c>
      <c r="BY790" s="32" t="str">
        <f t="shared" si="234"/>
        <v/>
      </c>
      <c r="BZ790" s="32" t="str">
        <f t="shared" si="235"/>
        <v/>
      </c>
      <c r="CA790" s="32" t="str">
        <f t="shared" si="236"/>
        <v/>
      </c>
      <c r="CB790" s="33">
        <f>IF(COUNTIF($CD$7:CD790,CD790)=1,CD790,CD790+COUNTIF($CD$6:CD789,CD790))</f>
        <v>55936</v>
      </c>
      <c r="CC790" s="34">
        <f t="shared" si="222"/>
        <v>55153</v>
      </c>
      <c r="CD790" s="32">
        <f t="shared" si="237"/>
        <v>55153</v>
      </c>
      <c r="CE790" s="32">
        <f t="shared" si="223"/>
        <v>0</v>
      </c>
      <c r="CF790" s="32">
        <f t="shared" si="224"/>
        <v>0</v>
      </c>
      <c r="CG790" s="32" t="str">
        <f t="shared" si="225"/>
        <v/>
      </c>
      <c r="CH790" s="32">
        <v>785</v>
      </c>
      <c r="CI790" s="32" t="s">
        <v>6</v>
      </c>
      <c r="CJ790" s="32" t="str">
        <f t="shared" si="226"/>
        <v/>
      </c>
      <c r="CK790" s="32" t="str">
        <f t="shared" si="227"/>
        <v/>
      </c>
      <c r="CL790" s="32" t="str">
        <f t="shared" si="228"/>
        <v/>
      </c>
      <c r="CM790" s="32" t="str">
        <f t="shared" si="229"/>
        <v/>
      </c>
      <c r="CN790" s="32" t="str">
        <f t="shared" si="230"/>
        <v/>
      </c>
    </row>
    <row r="791" spans="71:92" x14ac:dyDescent="0.3">
      <c r="BS791" s="32" t="str">
        <f>IF(Kiadasi_kiseroiv!$K$2=BT791,BV791,"")</f>
        <v/>
      </c>
      <c r="BT791" s="34" t="str">
        <f t="shared" si="231"/>
        <v/>
      </c>
      <c r="BU791" s="32" t="str">
        <f t="shared" si="220"/>
        <v/>
      </c>
      <c r="BV791" s="32" t="str">
        <f t="shared" si="232"/>
        <v/>
      </c>
      <c r="BW791" s="32" t="str">
        <f t="shared" si="221"/>
        <v/>
      </c>
      <c r="BX791" s="32" t="str">
        <f t="shared" si="233"/>
        <v/>
      </c>
      <c r="BY791" s="32" t="str">
        <f t="shared" si="234"/>
        <v/>
      </c>
      <c r="BZ791" s="32" t="str">
        <f t="shared" si="235"/>
        <v/>
      </c>
      <c r="CA791" s="32" t="str">
        <f t="shared" si="236"/>
        <v/>
      </c>
      <c r="CB791" s="33">
        <f>IF(COUNTIF($CD$7:CD791,CD791)=1,CD791,CD791+COUNTIF($CD$6:CD790,CD791))</f>
        <v>55937</v>
      </c>
      <c r="CC791" s="34">
        <f t="shared" si="222"/>
        <v>55153</v>
      </c>
      <c r="CD791" s="32">
        <f t="shared" si="237"/>
        <v>55153</v>
      </c>
      <c r="CE791" s="32">
        <f t="shared" si="223"/>
        <v>0</v>
      </c>
      <c r="CF791" s="32">
        <f t="shared" si="224"/>
        <v>0</v>
      </c>
      <c r="CG791" s="32" t="str">
        <f t="shared" si="225"/>
        <v/>
      </c>
      <c r="CH791" s="32">
        <v>786</v>
      </c>
      <c r="CI791" s="32" t="s">
        <v>6</v>
      </c>
      <c r="CJ791" s="32" t="str">
        <f t="shared" si="226"/>
        <v/>
      </c>
      <c r="CK791" s="32" t="str">
        <f t="shared" si="227"/>
        <v/>
      </c>
      <c r="CL791" s="32" t="str">
        <f t="shared" si="228"/>
        <v/>
      </c>
      <c r="CM791" s="32" t="str">
        <f t="shared" si="229"/>
        <v/>
      </c>
      <c r="CN791" s="32" t="str">
        <f t="shared" si="230"/>
        <v/>
      </c>
    </row>
    <row r="792" spans="71:92" x14ac:dyDescent="0.3">
      <c r="BS792" s="32" t="str">
        <f>IF(Kiadasi_kiseroiv!$K$2=BT792,BV792,"")</f>
        <v/>
      </c>
      <c r="BT792" s="34" t="str">
        <f t="shared" si="231"/>
        <v/>
      </c>
      <c r="BU792" s="32" t="str">
        <f t="shared" si="220"/>
        <v/>
      </c>
      <c r="BV792" s="32" t="str">
        <f t="shared" si="232"/>
        <v/>
      </c>
      <c r="BW792" s="32" t="str">
        <f t="shared" si="221"/>
        <v/>
      </c>
      <c r="BX792" s="32" t="str">
        <f t="shared" si="233"/>
        <v/>
      </c>
      <c r="BY792" s="32" t="str">
        <f t="shared" si="234"/>
        <v/>
      </c>
      <c r="BZ792" s="32" t="str">
        <f t="shared" si="235"/>
        <v/>
      </c>
      <c r="CA792" s="32" t="str">
        <f t="shared" si="236"/>
        <v/>
      </c>
      <c r="CB792" s="33">
        <f>IF(COUNTIF($CD$7:CD792,CD792)=1,CD792,CD792+COUNTIF($CD$6:CD791,CD792))</f>
        <v>55938</v>
      </c>
      <c r="CC792" s="34">
        <f t="shared" si="222"/>
        <v>55153</v>
      </c>
      <c r="CD792" s="32">
        <f t="shared" si="237"/>
        <v>55153</v>
      </c>
      <c r="CE792" s="32">
        <f t="shared" si="223"/>
        <v>0</v>
      </c>
      <c r="CF792" s="32">
        <f t="shared" si="224"/>
        <v>0</v>
      </c>
      <c r="CG792" s="32" t="str">
        <f t="shared" si="225"/>
        <v/>
      </c>
      <c r="CH792" s="32">
        <v>787</v>
      </c>
      <c r="CI792" s="32" t="s">
        <v>6</v>
      </c>
      <c r="CJ792" s="32" t="str">
        <f t="shared" si="226"/>
        <v/>
      </c>
      <c r="CK792" s="32" t="str">
        <f t="shared" si="227"/>
        <v/>
      </c>
      <c r="CL792" s="32" t="str">
        <f t="shared" si="228"/>
        <v/>
      </c>
      <c r="CM792" s="32" t="str">
        <f t="shared" si="229"/>
        <v/>
      </c>
      <c r="CN792" s="32" t="str">
        <f t="shared" si="230"/>
        <v/>
      </c>
    </row>
    <row r="793" spans="71:92" x14ac:dyDescent="0.3">
      <c r="BS793" s="32" t="str">
        <f>IF(Kiadasi_kiseroiv!$K$2=BT793,BV793,"")</f>
        <v/>
      </c>
      <c r="BT793" s="34" t="str">
        <f t="shared" si="231"/>
        <v/>
      </c>
      <c r="BU793" s="32" t="str">
        <f t="shared" si="220"/>
        <v/>
      </c>
      <c r="BV793" s="32" t="str">
        <f t="shared" si="232"/>
        <v/>
      </c>
      <c r="BW793" s="32" t="str">
        <f t="shared" si="221"/>
        <v/>
      </c>
      <c r="BX793" s="32" t="str">
        <f t="shared" si="233"/>
        <v/>
      </c>
      <c r="BY793" s="32" t="str">
        <f t="shared" si="234"/>
        <v/>
      </c>
      <c r="BZ793" s="32" t="str">
        <f t="shared" si="235"/>
        <v/>
      </c>
      <c r="CA793" s="32" t="str">
        <f t="shared" si="236"/>
        <v/>
      </c>
      <c r="CB793" s="33">
        <f>IF(COUNTIF($CD$7:CD793,CD793)=1,CD793,CD793+COUNTIF($CD$6:CD792,CD793))</f>
        <v>55939</v>
      </c>
      <c r="CC793" s="34">
        <f t="shared" si="222"/>
        <v>55153</v>
      </c>
      <c r="CD793" s="32">
        <f t="shared" si="237"/>
        <v>55153</v>
      </c>
      <c r="CE793" s="32">
        <f t="shared" si="223"/>
        <v>0</v>
      </c>
      <c r="CF793" s="32">
        <f t="shared" si="224"/>
        <v>0</v>
      </c>
      <c r="CG793" s="32" t="str">
        <f t="shared" si="225"/>
        <v/>
      </c>
      <c r="CH793" s="32">
        <v>788</v>
      </c>
      <c r="CI793" s="32" t="s">
        <v>6</v>
      </c>
      <c r="CJ793" s="32" t="str">
        <f t="shared" si="226"/>
        <v/>
      </c>
      <c r="CK793" s="32" t="str">
        <f t="shared" si="227"/>
        <v/>
      </c>
      <c r="CL793" s="32" t="str">
        <f t="shared" si="228"/>
        <v/>
      </c>
      <c r="CM793" s="32" t="str">
        <f t="shared" si="229"/>
        <v/>
      </c>
      <c r="CN793" s="32" t="str">
        <f t="shared" si="230"/>
        <v/>
      </c>
    </row>
    <row r="794" spans="71:92" x14ac:dyDescent="0.3">
      <c r="BS794" s="32" t="str">
        <f>IF(Kiadasi_kiseroiv!$K$2=BT794,BV794,"")</f>
        <v/>
      </c>
      <c r="BT794" s="34" t="str">
        <f t="shared" si="231"/>
        <v/>
      </c>
      <c r="BU794" s="32" t="str">
        <f t="shared" si="220"/>
        <v/>
      </c>
      <c r="BV794" s="32" t="str">
        <f t="shared" si="232"/>
        <v/>
      </c>
      <c r="BW794" s="32" t="str">
        <f t="shared" si="221"/>
        <v/>
      </c>
      <c r="BX794" s="32" t="str">
        <f t="shared" si="233"/>
        <v/>
      </c>
      <c r="BY794" s="32" t="str">
        <f t="shared" si="234"/>
        <v/>
      </c>
      <c r="BZ794" s="32" t="str">
        <f t="shared" si="235"/>
        <v/>
      </c>
      <c r="CA794" s="32" t="str">
        <f t="shared" si="236"/>
        <v/>
      </c>
      <c r="CB794" s="33">
        <f>IF(COUNTIF($CD$7:CD794,CD794)=1,CD794,CD794+COUNTIF($CD$6:CD793,CD794))</f>
        <v>55940</v>
      </c>
      <c r="CC794" s="34">
        <f t="shared" si="222"/>
        <v>55153</v>
      </c>
      <c r="CD794" s="32">
        <f t="shared" si="237"/>
        <v>55153</v>
      </c>
      <c r="CE794" s="32">
        <f t="shared" si="223"/>
        <v>0</v>
      </c>
      <c r="CF794" s="32">
        <f t="shared" si="224"/>
        <v>0</v>
      </c>
      <c r="CG794" s="32" t="str">
        <f t="shared" si="225"/>
        <v/>
      </c>
      <c r="CH794" s="32">
        <v>789</v>
      </c>
      <c r="CI794" s="32" t="s">
        <v>6</v>
      </c>
      <c r="CJ794" s="32" t="str">
        <f t="shared" si="226"/>
        <v/>
      </c>
      <c r="CK794" s="32" t="str">
        <f t="shared" si="227"/>
        <v/>
      </c>
      <c r="CL794" s="32" t="str">
        <f t="shared" si="228"/>
        <v/>
      </c>
      <c r="CM794" s="32" t="str">
        <f t="shared" si="229"/>
        <v/>
      </c>
      <c r="CN794" s="32" t="str">
        <f t="shared" si="230"/>
        <v/>
      </c>
    </row>
    <row r="795" spans="71:92" x14ac:dyDescent="0.3">
      <c r="BS795" s="32" t="str">
        <f>IF(Kiadasi_kiseroiv!$K$2=BT795,BV795,"")</f>
        <v/>
      </c>
      <c r="BT795" s="34" t="str">
        <f t="shared" si="231"/>
        <v/>
      </c>
      <c r="BU795" s="32" t="str">
        <f t="shared" si="220"/>
        <v/>
      </c>
      <c r="BV795" s="32" t="str">
        <f t="shared" si="232"/>
        <v/>
      </c>
      <c r="BW795" s="32" t="str">
        <f t="shared" si="221"/>
        <v/>
      </c>
      <c r="BX795" s="32" t="str">
        <f t="shared" si="233"/>
        <v/>
      </c>
      <c r="BY795" s="32" t="str">
        <f t="shared" si="234"/>
        <v/>
      </c>
      <c r="BZ795" s="32" t="str">
        <f t="shared" si="235"/>
        <v/>
      </c>
      <c r="CA795" s="32" t="str">
        <f t="shared" si="236"/>
        <v/>
      </c>
      <c r="CB795" s="33">
        <f>IF(COUNTIF($CD$7:CD795,CD795)=1,CD795,CD795+COUNTIF($CD$6:CD794,CD795))</f>
        <v>55941</v>
      </c>
      <c r="CC795" s="34">
        <f t="shared" si="222"/>
        <v>55153</v>
      </c>
      <c r="CD795" s="32">
        <f t="shared" si="237"/>
        <v>55153</v>
      </c>
      <c r="CE795" s="32">
        <f t="shared" si="223"/>
        <v>0</v>
      </c>
      <c r="CF795" s="32">
        <f t="shared" si="224"/>
        <v>0</v>
      </c>
      <c r="CG795" s="32" t="str">
        <f t="shared" si="225"/>
        <v/>
      </c>
      <c r="CH795" s="32">
        <v>790</v>
      </c>
      <c r="CI795" s="32" t="s">
        <v>6</v>
      </c>
      <c r="CJ795" s="32" t="str">
        <f t="shared" si="226"/>
        <v/>
      </c>
      <c r="CK795" s="32" t="str">
        <f t="shared" si="227"/>
        <v/>
      </c>
      <c r="CL795" s="32" t="str">
        <f t="shared" si="228"/>
        <v/>
      </c>
      <c r="CM795" s="32" t="str">
        <f t="shared" si="229"/>
        <v/>
      </c>
      <c r="CN795" s="32" t="str">
        <f t="shared" si="230"/>
        <v/>
      </c>
    </row>
    <row r="796" spans="71:92" x14ac:dyDescent="0.3">
      <c r="BS796" s="32" t="str">
        <f>IF(Kiadasi_kiseroiv!$K$2=BT796,BV796,"")</f>
        <v/>
      </c>
      <c r="BT796" s="34" t="str">
        <f t="shared" si="231"/>
        <v/>
      </c>
      <c r="BU796" s="32" t="str">
        <f t="shared" si="220"/>
        <v/>
      </c>
      <c r="BV796" s="32" t="str">
        <f t="shared" si="232"/>
        <v/>
      </c>
      <c r="BW796" s="32" t="str">
        <f t="shared" si="221"/>
        <v/>
      </c>
      <c r="BX796" s="32" t="str">
        <f t="shared" si="233"/>
        <v/>
      </c>
      <c r="BY796" s="32" t="str">
        <f t="shared" si="234"/>
        <v/>
      </c>
      <c r="BZ796" s="32" t="str">
        <f t="shared" si="235"/>
        <v/>
      </c>
      <c r="CA796" s="32" t="str">
        <f t="shared" si="236"/>
        <v/>
      </c>
      <c r="CB796" s="33">
        <f>IF(COUNTIF($CD$7:CD796,CD796)=1,CD796,CD796+COUNTIF($CD$6:CD795,CD796))</f>
        <v>55942</v>
      </c>
      <c r="CC796" s="34">
        <f t="shared" si="222"/>
        <v>55153</v>
      </c>
      <c r="CD796" s="32">
        <f t="shared" si="237"/>
        <v>55153</v>
      </c>
      <c r="CE796" s="32">
        <f t="shared" si="223"/>
        <v>0</v>
      </c>
      <c r="CF796" s="32">
        <f t="shared" si="224"/>
        <v>0</v>
      </c>
      <c r="CG796" s="32" t="str">
        <f t="shared" si="225"/>
        <v/>
      </c>
      <c r="CH796" s="32">
        <v>791</v>
      </c>
      <c r="CI796" s="32" t="s">
        <v>6</v>
      </c>
      <c r="CJ796" s="32" t="str">
        <f t="shared" si="226"/>
        <v/>
      </c>
      <c r="CK796" s="32" t="str">
        <f t="shared" si="227"/>
        <v/>
      </c>
      <c r="CL796" s="32" t="str">
        <f t="shared" si="228"/>
        <v/>
      </c>
      <c r="CM796" s="32" t="str">
        <f t="shared" si="229"/>
        <v/>
      </c>
      <c r="CN796" s="32" t="str">
        <f t="shared" si="230"/>
        <v/>
      </c>
    </row>
    <row r="797" spans="71:92" x14ac:dyDescent="0.3">
      <c r="BS797" s="32" t="str">
        <f>IF(Kiadasi_kiseroiv!$K$2=BT797,BV797,"")</f>
        <v/>
      </c>
      <c r="BT797" s="34" t="str">
        <f t="shared" si="231"/>
        <v/>
      </c>
      <c r="BU797" s="32" t="str">
        <f t="shared" si="220"/>
        <v/>
      </c>
      <c r="BV797" s="32" t="str">
        <f t="shared" si="232"/>
        <v/>
      </c>
      <c r="BW797" s="32" t="str">
        <f t="shared" si="221"/>
        <v/>
      </c>
      <c r="BX797" s="32" t="str">
        <f t="shared" si="233"/>
        <v/>
      </c>
      <c r="BY797" s="32" t="str">
        <f t="shared" si="234"/>
        <v/>
      </c>
      <c r="BZ797" s="32" t="str">
        <f t="shared" si="235"/>
        <v/>
      </c>
      <c r="CA797" s="32" t="str">
        <f t="shared" si="236"/>
        <v/>
      </c>
      <c r="CB797" s="33">
        <f>IF(COUNTIF($CD$7:CD797,CD797)=1,CD797,CD797+COUNTIF($CD$6:CD796,CD797))</f>
        <v>55943</v>
      </c>
      <c r="CC797" s="34">
        <f t="shared" si="222"/>
        <v>55153</v>
      </c>
      <c r="CD797" s="32">
        <f t="shared" si="237"/>
        <v>55153</v>
      </c>
      <c r="CE797" s="32">
        <f t="shared" si="223"/>
        <v>0</v>
      </c>
      <c r="CF797" s="32">
        <f t="shared" si="224"/>
        <v>0</v>
      </c>
      <c r="CG797" s="32" t="str">
        <f t="shared" si="225"/>
        <v/>
      </c>
      <c r="CH797" s="32">
        <v>792</v>
      </c>
      <c r="CI797" s="32" t="s">
        <v>6</v>
      </c>
      <c r="CJ797" s="32" t="str">
        <f t="shared" si="226"/>
        <v/>
      </c>
      <c r="CK797" s="32" t="str">
        <f t="shared" si="227"/>
        <v/>
      </c>
      <c r="CL797" s="32" t="str">
        <f t="shared" si="228"/>
        <v/>
      </c>
      <c r="CM797" s="32" t="str">
        <f t="shared" si="229"/>
        <v/>
      </c>
      <c r="CN797" s="32" t="str">
        <f t="shared" si="230"/>
        <v/>
      </c>
    </row>
    <row r="798" spans="71:92" x14ac:dyDescent="0.3">
      <c r="BS798" s="32" t="str">
        <f>IF(Kiadasi_kiseroiv!$K$2=BT798,BV798,"")</f>
        <v/>
      </c>
      <c r="BT798" s="34" t="str">
        <f t="shared" si="231"/>
        <v/>
      </c>
      <c r="BU798" s="32" t="str">
        <f t="shared" si="220"/>
        <v/>
      </c>
      <c r="BV798" s="32" t="str">
        <f t="shared" si="232"/>
        <v/>
      </c>
      <c r="BW798" s="32" t="str">
        <f t="shared" si="221"/>
        <v/>
      </c>
      <c r="BX798" s="32" t="str">
        <f t="shared" si="233"/>
        <v/>
      </c>
      <c r="BY798" s="32" t="str">
        <f t="shared" si="234"/>
        <v/>
      </c>
      <c r="BZ798" s="32" t="str">
        <f t="shared" si="235"/>
        <v/>
      </c>
      <c r="CA798" s="32" t="str">
        <f t="shared" si="236"/>
        <v/>
      </c>
      <c r="CB798" s="33">
        <f>IF(COUNTIF($CD$7:CD798,CD798)=1,CD798,CD798+COUNTIF($CD$6:CD797,CD798))</f>
        <v>55944</v>
      </c>
      <c r="CC798" s="34">
        <f t="shared" si="222"/>
        <v>55153</v>
      </c>
      <c r="CD798" s="32">
        <f t="shared" si="237"/>
        <v>55153</v>
      </c>
      <c r="CE798" s="32">
        <f t="shared" si="223"/>
        <v>0</v>
      </c>
      <c r="CF798" s="32">
        <f t="shared" si="224"/>
        <v>0</v>
      </c>
      <c r="CG798" s="32" t="str">
        <f t="shared" si="225"/>
        <v/>
      </c>
      <c r="CH798" s="32">
        <v>793</v>
      </c>
      <c r="CI798" s="32" t="s">
        <v>6</v>
      </c>
      <c r="CJ798" s="32" t="str">
        <f t="shared" si="226"/>
        <v/>
      </c>
      <c r="CK798" s="32" t="str">
        <f t="shared" si="227"/>
        <v/>
      </c>
      <c r="CL798" s="32" t="str">
        <f t="shared" si="228"/>
        <v/>
      </c>
      <c r="CM798" s="32" t="str">
        <f t="shared" si="229"/>
        <v/>
      </c>
      <c r="CN798" s="32" t="str">
        <f t="shared" si="230"/>
        <v/>
      </c>
    </row>
    <row r="799" spans="71:92" x14ac:dyDescent="0.3">
      <c r="BS799" s="32" t="str">
        <f>IF(Kiadasi_kiseroiv!$K$2=BT799,BV799,"")</f>
        <v/>
      </c>
      <c r="BT799" s="34" t="str">
        <f t="shared" si="231"/>
        <v/>
      </c>
      <c r="BU799" s="32" t="str">
        <f t="shared" si="220"/>
        <v/>
      </c>
      <c r="BV799" s="32" t="str">
        <f t="shared" si="232"/>
        <v/>
      </c>
      <c r="BW799" s="32" t="str">
        <f t="shared" si="221"/>
        <v/>
      </c>
      <c r="BX799" s="32" t="str">
        <f t="shared" si="233"/>
        <v/>
      </c>
      <c r="BY799" s="32" t="str">
        <f t="shared" si="234"/>
        <v/>
      </c>
      <c r="BZ799" s="32" t="str">
        <f t="shared" si="235"/>
        <v/>
      </c>
      <c r="CA799" s="32" t="str">
        <f t="shared" si="236"/>
        <v/>
      </c>
      <c r="CB799" s="33">
        <f>IF(COUNTIF($CD$7:CD799,CD799)=1,CD799,CD799+COUNTIF($CD$6:CD798,CD799))</f>
        <v>55945</v>
      </c>
      <c r="CC799" s="34">
        <f t="shared" si="222"/>
        <v>55153</v>
      </c>
      <c r="CD799" s="32">
        <f t="shared" si="237"/>
        <v>55153</v>
      </c>
      <c r="CE799" s="32">
        <f t="shared" si="223"/>
        <v>0</v>
      </c>
      <c r="CF799" s="32">
        <f t="shared" si="224"/>
        <v>0</v>
      </c>
      <c r="CG799" s="32" t="str">
        <f t="shared" si="225"/>
        <v/>
      </c>
      <c r="CH799" s="32">
        <v>794</v>
      </c>
      <c r="CI799" s="32" t="s">
        <v>6</v>
      </c>
      <c r="CJ799" s="32" t="str">
        <f t="shared" si="226"/>
        <v/>
      </c>
      <c r="CK799" s="32" t="str">
        <f t="shared" si="227"/>
        <v/>
      </c>
      <c r="CL799" s="32" t="str">
        <f t="shared" si="228"/>
        <v/>
      </c>
      <c r="CM799" s="32" t="str">
        <f t="shared" si="229"/>
        <v/>
      </c>
      <c r="CN799" s="32" t="str">
        <f t="shared" si="230"/>
        <v/>
      </c>
    </row>
    <row r="800" spans="71:92" x14ac:dyDescent="0.3">
      <c r="BS800" s="32" t="str">
        <f>IF(Kiadasi_kiseroiv!$K$2=BT800,BV800,"")</f>
        <v/>
      </c>
      <c r="BT800" s="34" t="str">
        <f t="shared" si="231"/>
        <v/>
      </c>
      <c r="BU800" s="32" t="str">
        <f t="shared" si="220"/>
        <v/>
      </c>
      <c r="BV800" s="32" t="str">
        <f t="shared" si="232"/>
        <v/>
      </c>
      <c r="BW800" s="32" t="str">
        <f t="shared" si="221"/>
        <v/>
      </c>
      <c r="BX800" s="32" t="str">
        <f t="shared" si="233"/>
        <v/>
      </c>
      <c r="BY800" s="32" t="str">
        <f t="shared" si="234"/>
        <v/>
      </c>
      <c r="BZ800" s="32" t="str">
        <f t="shared" si="235"/>
        <v/>
      </c>
      <c r="CA800" s="32" t="str">
        <f t="shared" si="236"/>
        <v/>
      </c>
      <c r="CB800" s="33">
        <f>IF(COUNTIF($CD$7:CD800,CD800)=1,CD800,CD800+COUNTIF($CD$6:CD799,CD800))</f>
        <v>55946</v>
      </c>
      <c r="CC800" s="34">
        <f t="shared" si="222"/>
        <v>55153</v>
      </c>
      <c r="CD800" s="32">
        <f t="shared" si="237"/>
        <v>55153</v>
      </c>
      <c r="CE800" s="32">
        <f t="shared" si="223"/>
        <v>0</v>
      </c>
      <c r="CF800" s="32">
        <f t="shared" si="224"/>
        <v>0</v>
      </c>
      <c r="CG800" s="32" t="str">
        <f t="shared" si="225"/>
        <v/>
      </c>
      <c r="CH800" s="32">
        <v>795</v>
      </c>
      <c r="CI800" s="32" t="s">
        <v>6</v>
      </c>
      <c r="CJ800" s="32" t="str">
        <f t="shared" si="226"/>
        <v/>
      </c>
      <c r="CK800" s="32" t="str">
        <f t="shared" si="227"/>
        <v/>
      </c>
      <c r="CL800" s="32" t="str">
        <f t="shared" si="228"/>
        <v/>
      </c>
      <c r="CM800" s="32" t="str">
        <f t="shared" si="229"/>
        <v/>
      </c>
      <c r="CN800" s="32" t="str">
        <f t="shared" si="230"/>
        <v/>
      </c>
    </row>
    <row r="801" spans="71:92" x14ac:dyDescent="0.3">
      <c r="BS801" s="32" t="str">
        <f>IF(Kiadasi_kiseroiv!$K$2=BT801,BV801,"")</f>
        <v/>
      </c>
      <c r="BT801" s="34" t="str">
        <f t="shared" si="231"/>
        <v/>
      </c>
      <c r="BU801" s="32" t="str">
        <f t="shared" si="220"/>
        <v/>
      </c>
      <c r="BV801" s="32" t="str">
        <f t="shared" si="232"/>
        <v/>
      </c>
      <c r="BW801" s="32" t="str">
        <f t="shared" si="221"/>
        <v/>
      </c>
      <c r="BX801" s="32" t="str">
        <f t="shared" si="233"/>
        <v/>
      </c>
      <c r="BY801" s="32" t="str">
        <f t="shared" si="234"/>
        <v/>
      </c>
      <c r="BZ801" s="32" t="str">
        <f t="shared" si="235"/>
        <v/>
      </c>
      <c r="CA801" s="32" t="str">
        <f t="shared" si="236"/>
        <v/>
      </c>
      <c r="CB801" s="33">
        <f>IF(COUNTIF($CD$7:CD801,CD801)=1,CD801,CD801+COUNTIF($CD$6:CD800,CD801))</f>
        <v>55947</v>
      </c>
      <c r="CC801" s="34">
        <f t="shared" si="222"/>
        <v>55153</v>
      </c>
      <c r="CD801" s="32">
        <f t="shared" si="237"/>
        <v>55153</v>
      </c>
      <c r="CE801" s="32">
        <f t="shared" si="223"/>
        <v>0</v>
      </c>
      <c r="CF801" s="32">
        <f t="shared" si="224"/>
        <v>0</v>
      </c>
      <c r="CG801" s="32" t="str">
        <f t="shared" si="225"/>
        <v/>
      </c>
      <c r="CH801" s="32">
        <v>796</v>
      </c>
      <c r="CI801" s="32" t="s">
        <v>6</v>
      </c>
      <c r="CJ801" s="32" t="str">
        <f t="shared" si="226"/>
        <v/>
      </c>
      <c r="CK801" s="32" t="str">
        <f t="shared" si="227"/>
        <v/>
      </c>
      <c r="CL801" s="32" t="str">
        <f t="shared" si="228"/>
        <v/>
      </c>
      <c r="CM801" s="32" t="str">
        <f t="shared" si="229"/>
        <v/>
      </c>
      <c r="CN801" s="32" t="str">
        <f t="shared" si="230"/>
        <v/>
      </c>
    </row>
    <row r="802" spans="71:92" x14ac:dyDescent="0.3">
      <c r="BS802" s="32" t="str">
        <f>IF(Kiadasi_kiseroiv!$K$2=BT802,BV802,"")</f>
        <v/>
      </c>
      <c r="BT802" s="34" t="str">
        <f t="shared" si="231"/>
        <v/>
      </c>
      <c r="BU802" s="32" t="str">
        <f t="shared" si="220"/>
        <v/>
      </c>
      <c r="BV802" s="32" t="str">
        <f t="shared" si="232"/>
        <v/>
      </c>
      <c r="BW802" s="32" t="str">
        <f t="shared" si="221"/>
        <v/>
      </c>
      <c r="BX802" s="32" t="str">
        <f t="shared" si="233"/>
        <v/>
      </c>
      <c r="BY802" s="32" t="str">
        <f t="shared" si="234"/>
        <v/>
      </c>
      <c r="BZ802" s="32" t="str">
        <f t="shared" si="235"/>
        <v/>
      </c>
      <c r="CA802" s="32" t="str">
        <f t="shared" si="236"/>
        <v/>
      </c>
      <c r="CB802" s="33">
        <f>IF(COUNTIF($CD$7:CD802,CD802)=1,CD802,CD802+COUNTIF($CD$6:CD801,CD802))</f>
        <v>55948</v>
      </c>
      <c r="CC802" s="34">
        <f t="shared" si="222"/>
        <v>55153</v>
      </c>
      <c r="CD802" s="32">
        <f t="shared" si="237"/>
        <v>55153</v>
      </c>
      <c r="CE802" s="32">
        <f t="shared" si="223"/>
        <v>0</v>
      </c>
      <c r="CF802" s="32">
        <f t="shared" si="224"/>
        <v>0</v>
      </c>
      <c r="CG802" s="32" t="str">
        <f t="shared" si="225"/>
        <v/>
      </c>
      <c r="CH802" s="32">
        <v>797</v>
      </c>
      <c r="CI802" s="32" t="s">
        <v>6</v>
      </c>
      <c r="CJ802" s="32" t="str">
        <f t="shared" si="226"/>
        <v/>
      </c>
      <c r="CK802" s="32" t="str">
        <f t="shared" si="227"/>
        <v/>
      </c>
      <c r="CL802" s="32" t="str">
        <f t="shared" si="228"/>
        <v/>
      </c>
      <c r="CM802" s="32" t="str">
        <f t="shared" si="229"/>
        <v/>
      </c>
      <c r="CN802" s="32" t="str">
        <f t="shared" si="230"/>
        <v/>
      </c>
    </row>
    <row r="803" spans="71:92" x14ac:dyDescent="0.3">
      <c r="BS803" s="32" t="str">
        <f>IF(Kiadasi_kiseroiv!$K$2=BT803,BV803,"")</f>
        <v/>
      </c>
      <c r="BT803" s="34" t="str">
        <f t="shared" si="231"/>
        <v/>
      </c>
      <c r="BU803" s="32" t="str">
        <f t="shared" si="220"/>
        <v/>
      </c>
      <c r="BV803" s="32" t="str">
        <f t="shared" si="232"/>
        <v/>
      </c>
      <c r="BW803" s="32" t="str">
        <f t="shared" si="221"/>
        <v/>
      </c>
      <c r="BX803" s="32" t="str">
        <f t="shared" si="233"/>
        <v/>
      </c>
      <c r="BY803" s="32" t="str">
        <f t="shared" si="234"/>
        <v/>
      </c>
      <c r="BZ803" s="32" t="str">
        <f t="shared" si="235"/>
        <v/>
      </c>
      <c r="CA803" s="32" t="str">
        <f t="shared" si="236"/>
        <v/>
      </c>
      <c r="CB803" s="33">
        <f>IF(COUNTIF($CD$7:CD803,CD803)=1,CD803,CD803+COUNTIF($CD$6:CD802,CD803))</f>
        <v>55949</v>
      </c>
      <c r="CC803" s="34">
        <f t="shared" si="222"/>
        <v>55153</v>
      </c>
      <c r="CD803" s="32">
        <f t="shared" si="237"/>
        <v>55153</v>
      </c>
      <c r="CE803" s="32">
        <f t="shared" si="223"/>
        <v>0</v>
      </c>
      <c r="CF803" s="32">
        <f t="shared" si="224"/>
        <v>0</v>
      </c>
      <c r="CG803" s="32" t="str">
        <f t="shared" si="225"/>
        <v/>
      </c>
      <c r="CH803" s="32">
        <v>798</v>
      </c>
      <c r="CI803" s="32" t="s">
        <v>6</v>
      </c>
      <c r="CJ803" s="32" t="str">
        <f t="shared" si="226"/>
        <v/>
      </c>
      <c r="CK803" s="32" t="str">
        <f t="shared" si="227"/>
        <v/>
      </c>
      <c r="CL803" s="32" t="str">
        <f t="shared" si="228"/>
        <v/>
      </c>
      <c r="CM803" s="32" t="str">
        <f t="shared" si="229"/>
        <v/>
      </c>
      <c r="CN803" s="32" t="str">
        <f t="shared" si="230"/>
        <v/>
      </c>
    </row>
    <row r="804" spans="71:92" x14ac:dyDescent="0.3">
      <c r="BS804" s="32" t="str">
        <f>IF(Kiadasi_kiseroiv!$K$2=BT804,BV804,"")</f>
        <v/>
      </c>
      <c r="BT804" s="34" t="str">
        <f t="shared" si="231"/>
        <v/>
      </c>
      <c r="BU804" s="32" t="str">
        <f t="shared" si="220"/>
        <v/>
      </c>
      <c r="BV804" s="32" t="str">
        <f t="shared" si="232"/>
        <v/>
      </c>
      <c r="BW804" s="32" t="str">
        <f t="shared" si="221"/>
        <v/>
      </c>
      <c r="BX804" s="32" t="str">
        <f t="shared" si="233"/>
        <v/>
      </c>
      <c r="BY804" s="32" t="str">
        <f t="shared" si="234"/>
        <v/>
      </c>
      <c r="BZ804" s="32" t="str">
        <f t="shared" si="235"/>
        <v/>
      </c>
      <c r="CA804" s="32" t="str">
        <f t="shared" si="236"/>
        <v/>
      </c>
      <c r="CB804" s="33">
        <f>IF(COUNTIF($CD$7:CD804,CD804)=1,CD804,CD804+COUNTIF($CD$6:CD803,CD804))</f>
        <v>55950</v>
      </c>
      <c r="CC804" s="34">
        <f t="shared" si="222"/>
        <v>55153</v>
      </c>
      <c r="CD804" s="32">
        <f t="shared" si="237"/>
        <v>55153</v>
      </c>
      <c r="CE804" s="32">
        <f t="shared" si="223"/>
        <v>0</v>
      </c>
      <c r="CF804" s="32">
        <f t="shared" si="224"/>
        <v>0</v>
      </c>
      <c r="CG804" s="32" t="str">
        <f t="shared" si="225"/>
        <v/>
      </c>
      <c r="CH804" s="32">
        <v>799</v>
      </c>
      <c r="CI804" s="32" t="s">
        <v>6</v>
      </c>
      <c r="CJ804" s="32" t="str">
        <f t="shared" si="226"/>
        <v/>
      </c>
      <c r="CK804" s="32" t="str">
        <f t="shared" si="227"/>
        <v/>
      </c>
      <c r="CL804" s="32" t="str">
        <f t="shared" si="228"/>
        <v/>
      </c>
      <c r="CM804" s="32" t="str">
        <f t="shared" si="229"/>
        <v/>
      </c>
      <c r="CN804" s="32" t="str">
        <f t="shared" si="230"/>
        <v/>
      </c>
    </row>
    <row r="805" spans="71:92" x14ac:dyDescent="0.3">
      <c r="BS805" s="32" t="str">
        <f>IF(Kiadasi_kiseroiv!$K$2=BT805,BV805,"")</f>
        <v/>
      </c>
      <c r="BT805" s="34" t="str">
        <f t="shared" si="231"/>
        <v/>
      </c>
      <c r="BU805" s="32" t="str">
        <f t="shared" si="220"/>
        <v/>
      </c>
      <c r="BV805" s="32" t="str">
        <f t="shared" si="232"/>
        <v/>
      </c>
      <c r="BW805" s="32" t="str">
        <f t="shared" si="221"/>
        <v/>
      </c>
      <c r="BX805" s="32" t="str">
        <f t="shared" si="233"/>
        <v/>
      </c>
      <c r="BY805" s="32" t="str">
        <f t="shared" si="234"/>
        <v/>
      </c>
      <c r="BZ805" s="32" t="str">
        <f t="shared" si="235"/>
        <v/>
      </c>
      <c r="CA805" s="32" t="str">
        <f t="shared" si="236"/>
        <v/>
      </c>
      <c r="CB805" s="33">
        <f>IF(COUNTIF($CD$7:CD805,CD805)=1,CD805,CD805+COUNTIF($CD$6:CD804,CD805))</f>
        <v>55951</v>
      </c>
      <c r="CC805" s="34">
        <f t="shared" si="222"/>
        <v>55153</v>
      </c>
      <c r="CD805" s="32">
        <f t="shared" si="237"/>
        <v>55153</v>
      </c>
      <c r="CE805" s="32">
        <f t="shared" si="223"/>
        <v>0</v>
      </c>
      <c r="CF805" s="32">
        <f t="shared" si="224"/>
        <v>0</v>
      </c>
      <c r="CG805" s="32" t="str">
        <f t="shared" si="225"/>
        <v/>
      </c>
      <c r="CH805" s="32">
        <v>800</v>
      </c>
      <c r="CI805" s="32" t="s">
        <v>6</v>
      </c>
      <c r="CJ805" s="32" t="str">
        <f t="shared" si="226"/>
        <v/>
      </c>
      <c r="CK805" s="32" t="str">
        <f t="shared" si="227"/>
        <v/>
      </c>
      <c r="CL805" s="32" t="str">
        <f t="shared" si="228"/>
        <v/>
      </c>
      <c r="CM805" s="32" t="str">
        <f t="shared" si="229"/>
        <v/>
      </c>
      <c r="CN805" s="32" t="str">
        <f t="shared" si="230"/>
        <v/>
      </c>
    </row>
    <row r="806" spans="71:92" x14ac:dyDescent="0.3">
      <c r="BS806" s="32" t="str">
        <f>IF(Kiadasi_kiseroiv!$K$2=BT806,BV806,"")</f>
        <v/>
      </c>
      <c r="BT806" s="34" t="str">
        <f t="shared" si="231"/>
        <v/>
      </c>
      <c r="BU806" s="32" t="str">
        <f t="shared" si="220"/>
        <v/>
      </c>
      <c r="BV806" s="32" t="str">
        <f t="shared" si="232"/>
        <v/>
      </c>
      <c r="BW806" s="32" t="str">
        <f t="shared" si="221"/>
        <v/>
      </c>
      <c r="BX806" s="32" t="str">
        <f t="shared" si="233"/>
        <v/>
      </c>
      <c r="BY806" s="32" t="str">
        <f t="shared" si="234"/>
        <v/>
      </c>
      <c r="BZ806" s="32" t="str">
        <f t="shared" si="235"/>
        <v/>
      </c>
      <c r="CA806" s="32" t="str">
        <f t="shared" si="236"/>
        <v/>
      </c>
      <c r="CB806" s="33">
        <f>IF(COUNTIF($CD$7:CD806,CD806)=1,CD806,CD806+COUNTIF($CD$6:CD805,CD806))</f>
        <v>55952</v>
      </c>
      <c r="CC806" s="34">
        <f t="shared" si="222"/>
        <v>55153</v>
      </c>
      <c r="CD806" s="32">
        <f t="shared" si="237"/>
        <v>55153</v>
      </c>
      <c r="CE806" s="32">
        <f t="shared" si="223"/>
        <v>0</v>
      </c>
      <c r="CF806" s="32">
        <f t="shared" si="224"/>
        <v>0</v>
      </c>
      <c r="CG806" s="32" t="str">
        <f t="shared" si="225"/>
        <v/>
      </c>
      <c r="CH806" s="32">
        <v>801</v>
      </c>
      <c r="CI806" s="32" t="s">
        <v>6</v>
      </c>
      <c r="CJ806" s="32" t="str">
        <f t="shared" si="226"/>
        <v/>
      </c>
      <c r="CK806" s="32" t="str">
        <f t="shared" si="227"/>
        <v/>
      </c>
      <c r="CL806" s="32" t="str">
        <f t="shared" si="228"/>
        <v/>
      </c>
      <c r="CM806" s="32" t="str">
        <f t="shared" si="229"/>
        <v/>
      </c>
      <c r="CN806" s="32" t="str">
        <f t="shared" si="230"/>
        <v/>
      </c>
    </row>
    <row r="807" spans="71:92" x14ac:dyDescent="0.3">
      <c r="BS807" s="32" t="str">
        <f>IF(Kiadasi_kiseroiv!$K$2=BT807,BV807,"")</f>
        <v/>
      </c>
      <c r="BT807" s="34" t="str">
        <f t="shared" si="231"/>
        <v/>
      </c>
      <c r="BU807" s="32" t="str">
        <f t="shared" si="220"/>
        <v/>
      </c>
      <c r="BV807" s="32" t="str">
        <f t="shared" si="232"/>
        <v/>
      </c>
      <c r="BW807" s="32" t="str">
        <f t="shared" si="221"/>
        <v/>
      </c>
      <c r="BX807" s="32" t="str">
        <f t="shared" si="233"/>
        <v/>
      </c>
      <c r="BY807" s="32" t="str">
        <f t="shared" si="234"/>
        <v/>
      </c>
      <c r="BZ807" s="32" t="str">
        <f t="shared" si="235"/>
        <v/>
      </c>
      <c r="CA807" s="32" t="str">
        <f t="shared" si="236"/>
        <v/>
      </c>
      <c r="CB807" s="33">
        <f>IF(COUNTIF($CD$7:CD807,CD807)=1,CD807,CD807+COUNTIF($CD$6:CD806,CD807))</f>
        <v>55953</v>
      </c>
      <c r="CC807" s="34">
        <f t="shared" si="222"/>
        <v>55153</v>
      </c>
      <c r="CD807" s="32">
        <f t="shared" si="237"/>
        <v>55153</v>
      </c>
      <c r="CE807" s="32">
        <f t="shared" si="223"/>
        <v>0</v>
      </c>
      <c r="CF807" s="32">
        <f t="shared" si="224"/>
        <v>0</v>
      </c>
      <c r="CG807" s="32" t="str">
        <f t="shared" si="225"/>
        <v/>
      </c>
      <c r="CH807" s="32">
        <v>802</v>
      </c>
      <c r="CI807" s="32" t="s">
        <v>6</v>
      </c>
      <c r="CJ807" s="32" t="str">
        <f t="shared" si="226"/>
        <v/>
      </c>
      <c r="CK807" s="32" t="str">
        <f t="shared" si="227"/>
        <v/>
      </c>
      <c r="CL807" s="32" t="str">
        <f t="shared" si="228"/>
        <v/>
      </c>
      <c r="CM807" s="32" t="str">
        <f t="shared" si="229"/>
        <v/>
      </c>
      <c r="CN807" s="32" t="str">
        <f t="shared" si="230"/>
        <v/>
      </c>
    </row>
    <row r="808" spans="71:92" x14ac:dyDescent="0.3">
      <c r="BS808" s="32" t="str">
        <f>IF(Kiadasi_kiseroiv!$K$2=BT808,BV808,"")</f>
        <v/>
      </c>
      <c r="BT808" s="34" t="str">
        <f t="shared" si="231"/>
        <v/>
      </c>
      <c r="BU808" s="32" t="str">
        <f t="shared" si="220"/>
        <v/>
      </c>
      <c r="BV808" s="32" t="str">
        <f t="shared" si="232"/>
        <v/>
      </c>
      <c r="BW808" s="32" t="str">
        <f t="shared" si="221"/>
        <v/>
      </c>
      <c r="BX808" s="32" t="str">
        <f t="shared" si="233"/>
        <v/>
      </c>
      <c r="BY808" s="32" t="str">
        <f t="shared" si="234"/>
        <v/>
      </c>
      <c r="BZ808" s="32" t="str">
        <f t="shared" si="235"/>
        <v/>
      </c>
      <c r="CA808" s="32" t="str">
        <f t="shared" si="236"/>
        <v/>
      </c>
      <c r="CB808" s="33">
        <f>IF(COUNTIF($CD$7:CD808,CD808)=1,CD808,CD808+COUNTIF($CD$6:CD807,CD808))</f>
        <v>55954</v>
      </c>
      <c r="CC808" s="34">
        <f t="shared" si="222"/>
        <v>55153</v>
      </c>
      <c r="CD808" s="32">
        <f t="shared" si="237"/>
        <v>55153</v>
      </c>
      <c r="CE808" s="32">
        <f t="shared" si="223"/>
        <v>0</v>
      </c>
      <c r="CF808" s="32">
        <f t="shared" si="224"/>
        <v>0</v>
      </c>
      <c r="CG808" s="32" t="str">
        <f t="shared" si="225"/>
        <v/>
      </c>
      <c r="CH808" s="32">
        <v>803</v>
      </c>
      <c r="CI808" s="32" t="s">
        <v>6</v>
      </c>
      <c r="CJ808" s="32" t="str">
        <f t="shared" si="226"/>
        <v/>
      </c>
      <c r="CK808" s="32" t="str">
        <f t="shared" si="227"/>
        <v/>
      </c>
      <c r="CL808" s="32" t="str">
        <f t="shared" si="228"/>
        <v/>
      </c>
      <c r="CM808" s="32" t="str">
        <f t="shared" si="229"/>
        <v/>
      </c>
      <c r="CN808" s="32" t="str">
        <f t="shared" si="230"/>
        <v/>
      </c>
    </row>
    <row r="809" spans="71:92" x14ac:dyDescent="0.3">
      <c r="BS809" s="32" t="str">
        <f>IF(Kiadasi_kiseroiv!$K$2=BT809,BV809,"")</f>
        <v/>
      </c>
      <c r="BT809" s="34" t="str">
        <f t="shared" si="231"/>
        <v/>
      </c>
      <c r="BU809" s="32" t="str">
        <f t="shared" si="220"/>
        <v/>
      </c>
      <c r="BV809" s="32" t="str">
        <f t="shared" si="232"/>
        <v/>
      </c>
      <c r="BW809" s="32" t="str">
        <f t="shared" si="221"/>
        <v/>
      </c>
      <c r="BX809" s="32" t="str">
        <f t="shared" si="233"/>
        <v/>
      </c>
      <c r="BY809" s="32" t="str">
        <f t="shared" si="234"/>
        <v/>
      </c>
      <c r="BZ809" s="32" t="str">
        <f t="shared" si="235"/>
        <v/>
      </c>
      <c r="CA809" s="32" t="str">
        <f t="shared" si="236"/>
        <v/>
      </c>
      <c r="CB809" s="33">
        <f>IF(COUNTIF($CD$7:CD809,CD809)=1,CD809,CD809+COUNTIF($CD$6:CD808,CD809))</f>
        <v>55955</v>
      </c>
      <c r="CC809" s="34">
        <f t="shared" si="222"/>
        <v>55153</v>
      </c>
      <c r="CD809" s="32">
        <f t="shared" si="237"/>
        <v>55153</v>
      </c>
      <c r="CE809" s="32">
        <f t="shared" si="223"/>
        <v>0</v>
      </c>
      <c r="CF809" s="32">
        <f t="shared" si="224"/>
        <v>0</v>
      </c>
      <c r="CG809" s="32" t="str">
        <f t="shared" si="225"/>
        <v/>
      </c>
      <c r="CH809" s="32">
        <v>804</v>
      </c>
      <c r="CI809" s="32" t="s">
        <v>6</v>
      </c>
      <c r="CJ809" s="32" t="str">
        <f t="shared" si="226"/>
        <v/>
      </c>
      <c r="CK809" s="32" t="str">
        <f t="shared" si="227"/>
        <v/>
      </c>
      <c r="CL809" s="32" t="str">
        <f t="shared" si="228"/>
        <v/>
      </c>
      <c r="CM809" s="32" t="str">
        <f t="shared" si="229"/>
        <v/>
      </c>
      <c r="CN809" s="32" t="str">
        <f t="shared" si="230"/>
        <v/>
      </c>
    </row>
    <row r="810" spans="71:92" x14ac:dyDescent="0.3">
      <c r="BS810" s="32" t="str">
        <f>IF(Kiadasi_kiseroiv!$K$2=BT810,BV810,"")</f>
        <v/>
      </c>
      <c r="BT810" s="34" t="str">
        <f t="shared" si="231"/>
        <v/>
      </c>
      <c r="BU810" s="32" t="str">
        <f t="shared" si="220"/>
        <v/>
      </c>
      <c r="BV810" s="32" t="str">
        <f t="shared" si="232"/>
        <v/>
      </c>
      <c r="BW810" s="32" t="str">
        <f t="shared" si="221"/>
        <v/>
      </c>
      <c r="BX810" s="32" t="str">
        <f t="shared" si="233"/>
        <v/>
      </c>
      <c r="BY810" s="32" t="str">
        <f t="shared" si="234"/>
        <v/>
      </c>
      <c r="BZ810" s="32" t="str">
        <f t="shared" si="235"/>
        <v/>
      </c>
      <c r="CA810" s="32" t="str">
        <f t="shared" si="236"/>
        <v/>
      </c>
      <c r="CB810" s="33">
        <f>IF(COUNTIF($CD$7:CD810,CD810)=1,CD810,CD810+COUNTIF($CD$6:CD809,CD810))</f>
        <v>55956</v>
      </c>
      <c r="CC810" s="34">
        <f t="shared" si="222"/>
        <v>55153</v>
      </c>
      <c r="CD810" s="32">
        <f t="shared" si="237"/>
        <v>55153</v>
      </c>
      <c r="CE810" s="32">
        <f t="shared" si="223"/>
        <v>0</v>
      </c>
      <c r="CF810" s="32">
        <f t="shared" si="224"/>
        <v>0</v>
      </c>
      <c r="CG810" s="32" t="str">
        <f t="shared" si="225"/>
        <v/>
      </c>
      <c r="CH810" s="32">
        <v>805</v>
      </c>
      <c r="CI810" s="32" t="s">
        <v>6</v>
      </c>
      <c r="CJ810" s="32" t="str">
        <f t="shared" si="226"/>
        <v/>
      </c>
      <c r="CK810" s="32" t="str">
        <f t="shared" si="227"/>
        <v/>
      </c>
      <c r="CL810" s="32" t="str">
        <f t="shared" si="228"/>
        <v/>
      </c>
      <c r="CM810" s="32" t="str">
        <f t="shared" si="229"/>
        <v/>
      </c>
      <c r="CN810" s="32" t="str">
        <f t="shared" si="230"/>
        <v/>
      </c>
    </row>
    <row r="811" spans="71:92" x14ac:dyDescent="0.3">
      <c r="BS811" s="32" t="str">
        <f>IF(Kiadasi_kiseroiv!$K$2=BT811,BV811,"")</f>
        <v/>
      </c>
      <c r="BT811" s="34" t="str">
        <f t="shared" si="231"/>
        <v/>
      </c>
      <c r="BU811" s="32" t="str">
        <f t="shared" si="220"/>
        <v/>
      </c>
      <c r="BV811" s="32" t="str">
        <f t="shared" si="232"/>
        <v/>
      </c>
      <c r="BW811" s="32" t="str">
        <f t="shared" si="221"/>
        <v/>
      </c>
      <c r="BX811" s="32" t="str">
        <f t="shared" si="233"/>
        <v/>
      </c>
      <c r="BY811" s="32" t="str">
        <f t="shared" si="234"/>
        <v/>
      </c>
      <c r="BZ811" s="32" t="str">
        <f t="shared" si="235"/>
        <v/>
      </c>
      <c r="CA811" s="32" t="str">
        <f t="shared" si="236"/>
        <v/>
      </c>
      <c r="CB811" s="33">
        <f>IF(COUNTIF($CD$7:CD811,CD811)=1,CD811,CD811+COUNTIF($CD$6:CD810,CD811))</f>
        <v>55957</v>
      </c>
      <c r="CC811" s="34">
        <f t="shared" si="222"/>
        <v>55153</v>
      </c>
      <c r="CD811" s="32">
        <f t="shared" si="237"/>
        <v>55153</v>
      </c>
      <c r="CE811" s="32">
        <f t="shared" si="223"/>
        <v>0</v>
      </c>
      <c r="CF811" s="32">
        <f t="shared" si="224"/>
        <v>0</v>
      </c>
      <c r="CG811" s="32" t="str">
        <f t="shared" si="225"/>
        <v/>
      </c>
      <c r="CH811" s="32">
        <v>806</v>
      </c>
      <c r="CI811" s="32" t="s">
        <v>6</v>
      </c>
      <c r="CJ811" s="32" t="str">
        <f t="shared" si="226"/>
        <v/>
      </c>
      <c r="CK811" s="32" t="str">
        <f t="shared" si="227"/>
        <v/>
      </c>
      <c r="CL811" s="32" t="str">
        <f t="shared" si="228"/>
        <v/>
      </c>
      <c r="CM811" s="32" t="str">
        <f t="shared" si="229"/>
        <v/>
      </c>
      <c r="CN811" s="32" t="str">
        <f t="shared" si="230"/>
        <v/>
      </c>
    </row>
    <row r="812" spans="71:92" x14ac:dyDescent="0.3">
      <c r="BS812" s="32" t="str">
        <f>IF(Kiadasi_kiseroiv!$K$2=BT812,BV812,"")</f>
        <v/>
      </c>
      <c r="BT812" s="34" t="str">
        <f t="shared" si="231"/>
        <v/>
      </c>
      <c r="BU812" s="32" t="str">
        <f t="shared" si="220"/>
        <v/>
      </c>
      <c r="BV812" s="32" t="str">
        <f t="shared" si="232"/>
        <v/>
      </c>
      <c r="BW812" s="32" t="str">
        <f t="shared" si="221"/>
        <v/>
      </c>
      <c r="BX812" s="32" t="str">
        <f t="shared" si="233"/>
        <v/>
      </c>
      <c r="BY812" s="32" t="str">
        <f t="shared" si="234"/>
        <v/>
      </c>
      <c r="BZ812" s="32" t="str">
        <f t="shared" si="235"/>
        <v/>
      </c>
      <c r="CA812" s="32" t="str">
        <f t="shared" si="236"/>
        <v/>
      </c>
      <c r="CB812" s="33">
        <f>IF(COUNTIF($CD$7:CD812,CD812)=1,CD812,CD812+COUNTIF($CD$6:CD811,CD812))</f>
        <v>55958</v>
      </c>
      <c r="CC812" s="34">
        <f t="shared" si="222"/>
        <v>55153</v>
      </c>
      <c r="CD812" s="32">
        <f t="shared" si="237"/>
        <v>55153</v>
      </c>
      <c r="CE812" s="32">
        <f t="shared" si="223"/>
        <v>0</v>
      </c>
      <c r="CF812" s="32">
        <f t="shared" si="224"/>
        <v>0</v>
      </c>
      <c r="CG812" s="32" t="str">
        <f t="shared" si="225"/>
        <v/>
      </c>
      <c r="CH812" s="32">
        <v>807</v>
      </c>
      <c r="CI812" s="32" t="s">
        <v>6</v>
      </c>
      <c r="CJ812" s="32" t="str">
        <f t="shared" si="226"/>
        <v/>
      </c>
      <c r="CK812" s="32" t="str">
        <f t="shared" si="227"/>
        <v/>
      </c>
      <c r="CL812" s="32" t="str">
        <f t="shared" si="228"/>
        <v/>
      </c>
      <c r="CM812" s="32" t="str">
        <f t="shared" si="229"/>
        <v/>
      </c>
      <c r="CN812" s="32" t="str">
        <f t="shared" si="230"/>
        <v/>
      </c>
    </row>
    <row r="813" spans="71:92" x14ac:dyDescent="0.3">
      <c r="BS813" s="32" t="str">
        <f>IF(Kiadasi_kiseroiv!$K$2=BT813,BV813,"")</f>
        <v/>
      </c>
      <c r="BT813" s="34" t="str">
        <f t="shared" si="231"/>
        <v/>
      </c>
      <c r="BU813" s="32" t="str">
        <f t="shared" si="220"/>
        <v/>
      </c>
      <c r="BV813" s="32" t="str">
        <f t="shared" si="232"/>
        <v/>
      </c>
      <c r="BW813" s="32" t="str">
        <f t="shared" si="221"/>
        <v/>
      </c>
      <c r="BX813" s="32" t="str">
        <f t="shared" si="233"/>
        <v/>
      </c>
      <c r="BY813" s="32" t="str">
        <f t="shared" si="234"/>
        <v/>
      </c>
      <c r="BZ813" s="32" t="str">
        <f t="shared" si="235"/>
        <v/>
      </c>
      <c r="CA813" s="32" t="str">
        <f t="shared" si="236"/>
        <v/>
      </c>
      <c r="CB813" s="33">
        <f>IF(COUNTIF($CD$7:CD813,CD813)=1,CD813,CD813+COUNTIF($CD$6:CD812,CD813))</f>
        <v>55959</v>
      </c>
      <c r="CC813" s="34">
        <f t="shared" si="222"/>
        <v>55153</v>
      </c>
      <c r="CD813" s="32">
        <f t="shared" si="237"/>
        <v>55153</v>
      </c>
      <c r="CE813" s="32">
        <f t="shared" si="223"/>
        <v>0</v>
      </c>
      <c r="CF813" s="32">
        <f t="shared" si="224"/>
        <v>0</v>
      </c>
      <c r="CG813" s="32" t="str">
        <f t="shared" si="225"/>
        <v/>
      </c>
      <c r="CH813" s="32">
        <v>808</v>
      </c>
      <c r="CI813" s="32" t="s">
        <v>6</v>
      </c>
      <c r="CJ813" s="32" t="str">
        <f t="shared" si="226"/>
        <v/>
      </c>
      <c r="CK813" s="32" t="str">
        <f t="shared" si="227"/>
        <v/>
      </c>
      <c r="CL813" s="32" t="str">
        <f t="shared" si="228"/>
        <v/>
      </c>
      <c r="CM813" s="32" t="str">
        <f t="shared" si="229"/>
        <v/>
      </c>
      <c r="CN813" s="32" t="str">
        <f t="shared" si="230"/>
        <v/>
      </c>
    </row>
    <row r="814" spans="71:92" x14ac:dyDescent="0.3">
      <c r="BS814" s="32" t="str">
        <f>IF(Kiadasi_kiseroiv!$K$2=BT814,BV814,"")</f>
        <v/>
      </c>
      <c r="BT814" s="34" t="str">
        <f t="shared" si="231"/>
        <v/>
      </c>
      <c r="BU814" s="32" t="str">
        <f t="shared" si="220"/>
        <v/>
      </c>
      <c r="BV814" s="32" t="str">
        <f t="shared" si="232"/>
        <v/>
      </c>
      <c r="BW814" s="32" t="str">
        <f t="shared" si="221"/>
        <v/>
      </c>
      <c r="BX814" s="32" t="str">
        <f t="shared" si="233"/>
        <v/>
      </c>
      <c r="BY814" s="32" t="str">
        <f t="shared" si="234"/>
        <v/>
      </c>
      <c r="BZ814" s="32" t="str">
        <f t="shared" si="235"/>
        <v/>
      </c>
      <c r="CA814" s="32" t="str">
        <f t="shared" si="236"/>
        <v/>
      </c>
      <c r="CB814" s="33">
        <f>IF(COUNTIF($CD$7:CD814,CD814)=1,CD814,CD814+COUNTIF($CD$6:CD813,CD814))</f>
        <v>55960</v>
      </c>
      <c r="CC814" s="34">
        <f t="shared" si="222"/>
        <v>55153</v>
      </c>
      <c r="CD814" s="32">
        <f t="shared" si="237"/>
        <v>55153</v>
      </c>
      <c r="CE814" s="32">
        <f t="shared" si="223"/>
        <v>0</v>
      </c>
      <c r="CF814" s="32">
        <f t="shared" si="224"/>
        <v>0</v>
      </c>
      <c r="CG814" s="32" t="str">
        <f t="shared" si="225"/>
        <v/>
      </c>
      <c r="CH814" s="32">
        <v>809</v>
      </c>
      <c r="CI814" s="32" t="s">
        <v>6</v>
      </c>
      <c r="CJ814" s="32" t="str">
        <f t="shared" si="226"/>
        <v/>
      </c>
      <c r="CK814" s="32" t="str">
        <f t="shared" si="227"/>
        <v/>
      </c>
      <c r="CL814" s="32" t="str">
        <f t="shared" si="228"/>
        <v/>
      </c>
      <c r="CM814" s="32" t="str">
        <f t="shared" si="229"/>
        <v/>
      </c>
      <c r="CN814" s="32" t="str">
        <f t="shared" si="230"/>
        <v/>
      </c>
    </row>
    <row r="815" spans="71:92" x14ac:dyDescent="0.3">
      <c r="BS815" s="32" t="str">
        <f>IF(Kiadasi_kiseroiv!$K$2=BT815,BV815,"")</f>
        <v/>
      </c>
      <c r="BT815" s="34" t="str">
        <f t="shared" si="231"/>
        <v/>
      </c>
      <c r="BU815" s="32" t="str">
        <f t="shared" si="220"/>
        <v/>
      </c>
      <c r="BV815" s="32" t="str">
        <f t="shared" si="232"/>
        <v/>
      </c>
      <c r="BW815" s="32" t="str">
        <f t="shared" si="221"/>
        <v/>
      </c>
      <c r="BX815" s="32" t="str">
        <f t="shared" si="233"/>
        <v/>
      </c>
      <c r="BY815" s="32" t="str">
        <f t="shared" si="234"/>
        <v/>
      </c>
      <c r="BZ815" s="32" t="str">
        <f t="shared" si="235"/>
        <v/>
      </c>
      <c r="CA815" s="32" t="str">
        <f t="shared" si="236"/>
        <v/>
      </c>
      <c r="CB815" s="33">
        <f>IF(COUNTIF($CD$7:CD815,CD815)=1,CD815,CD815+COUNTIF($CD$6:CD814,CD815))</f>
        <v>55961</v>
      </c>
      <c r="CC815" s="34">
        <f t="shared" si="222"/>
        <v>55153</v>
      </c>
      <c r="CD815" s="32">
        <f t="shared" si="237"/>
        <v>55153</v>
      </c>
      <c r="CE815" s="32">
        <f t="shared" si="223"/>
        <v>0</v>
      </c>
      <c r="CF815" s="32">
        <f t="shared" si="224"/>
        <v>0</v>
      </c>
      <c r="CG815" s="32" t="str">
        <f t="shared" si="225"/>
        <v/>
      </c>
      <c r="CH815" s="32">
        <v>810</v>
      </c>
      <c r="CI815" s="32" t="s">
        <v>6</v>
      </c>
      <c r="CJ815" s="32" t="str">
        <f t="shared" si="226"/>
        <v/>
      </c>
      <c r="CK815" s="32" t="str">
        <f t="shared" si="227"/>
        <v/>
      </c>
      <c r="CL815" s="32" t="str">
        <f t="shared" si="228"/>
        <v/>
      </c>
      <c r="CM815" s="32" t="str">
        <f t="shared" si="229"/>
        <v/>
      </c>
      <c r="CN815" s="32" t="str">
        <f t="shared" si="230"/>
        <v/>
      </c>
    </row>
    <row r="816" spans="71:92" x14ac:dyDescent="0.3">
      <c r="BS816" s="32" t="str">
        <f>IF(Kiadasi_kiseroiv!$K$2=BT816,BV816,"")</f>
        <v/>
      </c>
      <c r="BT816" s="34" t="str">
        <f t="shared" si="231"/>
        <v/>
      </c>
      <c r="BU816" s="32" t="str">
        <f t="shared" si="220"/>
        <v/>
      </c>
      <c r="BV816" s="32" t="str">
        <f t="shared" si="232"/>
        <v/>
      </c>
      <c r="BW816" s="32" t="str">
        <f t="shared" si="221"/>
        <v/>
      </c>
      <c r="BX816" s="32" t="str">
        <f t="shared" si="233"/>
        <v/>
      </c>
      <c r="BY816" s="32" t="str">
        <f t="shared" si="234"/>
        <v/>
      </c>
      <c r="BZ816" s="32" t="str">
        <f t="shared" si="235"/>
        <v/>
      </c>
      <c r="CA816" s="32" t="str">
        <f t="shared" si="236"/>
        <v/>
      </c>
      <c r="CB816" s="33">
        <f>IF(COUNTIF($CD$7:CD816,CD816)=1,CD816,CD816+COUNTIF($CD$6:CD815,CD816))</f>
        <v>55962</v>
      </c>
      <c r="CC816" s="34">
        <f t="shared" si="222"/>
        <v>55153</v>
      </c>
      <c r="CD816" s="32">
        <f t="shared" si="237"/>
        <v>55153</v>
      </c>
      <c r="CE816" s="32">
        <f t="shared" si="223"/>
        <v>0</v>
      </c>
      <c r="CF816" s="32">
        <f t="shared" si="224"/>
        <v>0</v>
      </c>
      <c r="CG816" s="32" t="str">
        <f t="shared" si="225"/>
        <v/>
      </c>
      <c r="CH816" s="32">
        <v>811</v>
      </c>
      <c r="CI816" s="32" t="s">
        <v>6</v>
      </c>
      <c r="CJ816" s="32" t="str">
        <f t="shared" si="226"/>
        <v/>
      </c>
      <c r="CK816" s="32" t="str">
        <f t="shared" si="227"/>
        <v/>
      </c>
      <c r="CL816" s="32" t="str">
        <f t="shared" si="228"/>
        <v/>
      </c>
      <c r="CM816" s="32" t="str">
        <f t="shared" si="229"/>
        <v/>
      </c>
      <c r="CN816" s="32" t="str">
        <f t="shared" si="230"/>
        <v/>
      </c>
    </row>
    <row r="817" spans="71:92" x14ac:dyDescent="0.3">
      <c r="BS817" s="32" t="str">
        <f>IF(Kiadasi_kiseroiv!$K$2=BT817,BV817,"")</f>
        <v/>
      </c>
      <c r="BT817" s="34" t="str">
        <f t="shared" si="231"/>
        <v/>
      </c>
      <c r="BU817" s="32" t="str">
        <f t="shared" si="220"/>
        <v/>
      </c>
      <c r="BV817" s="32" t="str">
        <f t="shared" si="232"/>
        <v/>
      </c>
      <c r="BW817" s="32" t="str">
        <f t="shared" si="221"/>
        <v/>
      </c>
      <c r="BX817" s="32" t="str">
        <f t="shared" si="233"/>
        <v/>
      </c>
      <c r="BY817" s="32" t="str">
        <f t="shared" si="234"/>
        <v/>
      </c>
      <c r="BZ817" s="32" t="str">
        <f t="shared" si="235"/>
        <v/>
      </c>
      <c r="CA817" s="32" t="str">
        <f t="shared" si="236"/>
        <v/>
      </c>
      <c r="CB817" s="33">
        <f>IF(COUNTIF($CD$7:CD817,CD817)=1,CD817,CD817+COUNTIF($CD$6:CD816,CD817))</f>
        <v>55963</v>
      </c>
      <c r="CC817" s="34">
        <f t="shared" si="222"/>
        <v>55153</v>
      </c>
      <c r="CD817" s="32">
        <f t="shared" si="237"/>
        <v>55153</v>
      </c>
      <c r="CE817" s="32">
        <f t="shared" si="223"/>
        <v>0</v>
      </c>
      <c r="CF817" s="32">
        <f t="shared" si="224"/>
        <v>0</v>
      </c>
      <c r="CG817" s="32" t="str">
        <f t="shared" si="225"/>
        <v/>
      </c>
      <c r="CH817" s="32">
        <v>812</v>
      </c>
      <c r="CI817" s="32" t="s">
        <v>6</v>
      </c>
      <c r="CJ817" s="32" t="str">
        <f t="shared" si="226"/>
        <v/>
      </c>
      <c r="CK817" s="32" t="str">
        <f t="shared" si="227"/>
        <v/>
      </c>
      <c r="CL817" s="32" t="str">
        <f t="shared" si="228"/>
        <v/>
      </c>
      <c r="CM817" s="32" t="str">
        <f t="shared" si="229"/>
        <v/>
      </c>
      <c r="CN817" s="32" t="str">
        <f t="shared" si="230"/>
        <v/>
      </c>
    </row>
    <row r="818" spans="71:92" x14ac:dyDescent="0.3">
      <c r="BS818" s="32" t="str">
        <f>IF(Kiadasi_kiseroiv!$K$2=BT818,BV818,"")</f>
        <v/>
      </c>
      <c r="BT818" s="34" t="str">
        <f t="shared" si="231"/>
        <v/>
      </c>
      <c r="BU818" s="32" t="str">
        <f t="shared" si="220"/>
        <v/>
      </c>
      <c r="BV818" s="32" t="str">
        <f t="shared" si="232"/>
        <v/>
      </c>
      <c r="BW818" s="32" t="str">
        <f t="shared" si="221"/>
        <v/>
      </c>
      <c r="BX818" s="32" t="str">
        <f t="shared" si="233"/>
        <v/>
      </c>
      <c r="BY818" s="32" t="str">
        <f t="shared" si="234"/>
        <v/>
      </c>
      <c r="BZ818" s="32" t="str">
        <f t="shared" si="235"/>
        <v/>
      </c>
      <c r="CA818" s="32" t="str">
        <f t="shared" si="236"/>
        <v/>
      </c>
      <c r="CB818" s="33">
        <f>IF(COUNTIF($CD$7:CD818,CD818)=1,CD818,CD818+COUNTIF($CD$6:CD817,CD818))</f>
        <v>55964</v>
      </c>
      <c r="CC818" s="34">
        <f t="shared" si="222"/>
        <v>55153</v>
      </c>
      <c r="CD818" s="32">
        <f t="shared" si="237"/>
        <v>55153</v>
      </c>
      <c r="CE818" s="32">
        <f t="shared" si="223"/>
        <v>0</v>
      </c>
      <c r="CF818" s="32">
        <f t="shared" si="224"/>
        <v>0</v>
      </c>
      <c r="CG818" s="32" t="str">
        <f t="shared" si="225"/>
        <v/>
      </c>
      <c r="CH818" s="32">
        <v>813</v>
      </c>
      <c r="CI818" s="32" t="s">
        <v>6</v>
      </c>
      <c r="CJ818" s="32" t="str">
        <f t="shared" si="226"/>
        <v/>
      </c>
      <c r="CK818" s="32" t="str">
        <f t="shared" si="227"/>
        <v/>
      </c>
      <c r="CL818" s="32" t="str">
        <f t="shared" si="228"/>
        <v/>
      </c>
      <c r="CM818" s="32" t="str">
        <f t="shared" si="229"/>
        <v/>
      </c>
      <c r="CN818" s="32" t="str">
        <f t="shared" si="230"/>
        <v/>
      </c>
    </row>
    <row r="819" spans="71:92" x14ac:dyDescent="0.3">
      <c r="BS819" s="32" t="str">
        <f>IF(Kiadasi_kiseroiv!$K$2=BT819,BV819,"")</f>
        <v/>
      </c>
      <c r="BT819" s="34" t="str">
        <f t="shared" si="231"/>
        <v/>
      </c>
      <c r="BU819" s="32" t="str">
        <f t="shared" si="220"/>
        <v/>
      </c>
      <c r="BV819" s="32" t="str">
        <f t="shared" si="232"/>
        <v/>
      </c>
      <c r="BW819" s="32" t="str">
        <f t="shared" si="221"/>
        <v/>
      </c>
      <c r="BX819" s="32" t="str">
        <f t="shared" si="233"/>
        <v/>
      </c>
      <c r="BY819" s="32" t="str">
        <f t="shared" si="234"/>
        <v/>
      </c>
      <c r="BZ819" s="32" t="str">
        <f t="shared" si="235"/>
        <v/>
      </c>
      <c r="CA819" s="32" t="str">
        <f t="shared" si="236"/>
        <v/>
      </c>
      <c r="CB819" s="33">
        <f>IF(COUNTIF($CD$7:CD819,CD819)=1,CD819,CD819+COUNTIF($CD$6:CD818,CD819))</f>
        <v>55965</v>
      </c>
      <c r="CC819" s="34">
        <f t="shared" si="222"/>
        <v>55153</v>
      </c>
      <c r="CD819" s="32">
        <f t="shared" si="237"/>
        <v>55153</v>
      </c>
      <c r="CE819" s="32">
        <f t="shared" si="223"/>
        <v>0</v>
      </c>
      <c r="CF819" s="32">
        <f t="shared" si="224"/>
        <v>0</v>
      </c>
      <c r="CG819" s="32" t="str">
        <f t="shared" si="225"/>
        <v/>
      </c>
      <c r="CH819" s="32">
        <v>814</v>
      </c>
      <c r="CI819" s="32" t="s">
        <v>6</v>
      </c>
      <c r="CJ819" s="32" t="str">
        <f t="shared" si="226"/>
        <v/>
      </c>
      <c r="CK819" s="32" t="str">
        <f t="shared" si="227"/>
        <v/>
      </c>
      <c r="CL819" s="32" t="str">
        <f t="shared" si="228"/>
        <v/>
      </c>
      <c r="CM819" s="32" t="str">
        <f t="shared" si="229"/>
        <v/>
      </c>
      <c r="CN819" s="32" t="str">
        <f t="shared" si="230"/>
        <v/>
      </c>
    </row>
    <row r="820" spans="71:92" x14ac:dyDescent="0.3">
      <c r="BS820" s="32" t="str">
        <f>IF(Kiadasi_kiseroiv!$K$2=BT820,BV820,"")</f>
        <v/>
      </c>
      <c r="BT820" s="34" t="str">
        <f t="shared" si="231"/>
        <v/>
      </c>
      <c r="BU820" s="32" t="str">
        <f t="shared" si="220"/>
        <v/>
      </c>
      <c r="BV820" s="32" t="str">
        <f t="shared" si="232"/>
        <v/>
      </c>
      <c r="BW820" s="32" t="str">
        <f t="shared" si="221"/>
        <v/>
      </c>
      <c r="BX820" s="32" t="str">
        <f t="shared" si="233"/>
        <v/>
      </c>
      <c r="BY820" s="32" t="str">
        <f t="shared" si="234"/>
        <v/>
      </c>
      <c r="BZ820" s="32" t="str">
        <f t="shared" si="235"/>
        <v/>
      </c>
      <c r="CA820" s="32" t="str">
        <f t="shared" si="236"/>
        <v/>
      </c>
      <c r="CB820" s="33">
        <f>IF(COUNTIF($CD$7:CD820,CD820)=1,CD820,CD820+COUNTIF($CD$6:CD819,CD820))</f>
        <v>55966</v>
      </c>
      <c r="CC820" s="34">
        <f t="shared" si="222"/>
        <v>55153</v>
      </c>
      <c r="CD820" s="32">
        <f t="shared" si="237"/>
        <v>55153</v>
      </c>
      <c r="CE820" s="32">
        <f t="shared" si="223"/>
        <v>0</v>
      </c>
      <c r="CF820" s="32">
        <f t="shared" si="224"/>
        <v>0</v>
      </c>
      <c r="CG820" s="32" t="str">
        <f t="shared" si="225"/>
        <v/>
      </c>
      <c r="CH820" s="32">
        <v>815</v>
      </c>
      <c r="CI820" s="32" t="s">
        <v>6</v>
      </c>
      <c r="CJ820" s="32" t="str">
        <f t="shared" si="226"/>
        <v/>
      </c>
      <c r="CK820" s="32" t="str">
        <f t="shared" si="227"/>
        <v/>
      </c>
      <c r="CL820" s="32" t="str">
        <f t="shared" si="228"/>
        <v/>
      </c>
      <c r="CM820" s="32" t="str">
        <f t="shared" si="229"/>
        <v/>
      </c>
      <c r="CN820" s="32" t="str">
        <f t="shared" si="230"/>
        <v/>
      </c>
    </row>
    <row r="821" spans="71:92" x14ac:dyDescent="0.3">
      <c r="BS821" s="32" t="str">
        <f>IF(Kiadasi_kiseroiv!$K$2=BT821,BV821,"")</f>
        <v/>
      </c>
      <c r="BT821" s="34" t="str">
        <f t="shared" si="231"/>
        <v/>
      </c>
      <c r="BU821" s="32" t="str">
        <f t="shared" si="220"/>
        <v/>
      </c>
      <c r="BV821" s="32" t="str">
        <f t="shared" si="232"/>
        <v/>
      </c>
      <c r="BW821" s="32" t="str">
        <f t="shared" si="221"/>
        <v/>
      </c>
      <c r="BX821" s="32" t="str">
        <f t="shared" si="233"/>
        <v/>
      </c>
      <c r="BY821" s="32" t="str">
        <f t="shared" si="234"/>
        <v/>
      </c>
      <c r="BZ821" s="32" t="str">
        <f t="shared" si="235"/>
        <v/>
      </c>
      <c r="CA821" s="32" t="str">
        <f t="shared" si="236"/>
        <v/>
      </c>
      <c r="CB821" s="33">
        <f>IF(COUNTIF($CD$7:CD821,CD821)=1,CD821,CD821+COUNTIF($CD$6:CD820,CD821))</f>
        <v>55967</v>
      </c>
      <c r="CC821" s="34">
        <f t="shared" si="222"/>
        <v>55153</v>
      </c>
      <c r="CD821" s="32">
        <f t="shared" si="237"/>
        <v>55153</v>
      </c>
      <c r="CE821" s="32">
        <f t="shared" si="223"/>
        <v>0</v>
      </c>
      <c r="CF821" s="32">
        <f t="shared" si="224"/>
        <v>0</v>
      </c>
      <c r="CG821" s="32" t="str">
        <f t="shared" si="225"/>
        <v/>
      </c>
      <c r="CH821" s="32">
        <v>816</v>
      </c>
      <c r="CI821" s="32" t="s">
        <v>6</v>
      </c>
      <c r="CJ821" s="32" t="str">
        <f t="shared" si="226"/>
        <v/>
      </c>
      <c r="CK821" s="32" t="str">
        <f t="shared" si="227"/>
        <v/>
      </c>
      <c r="CL821" s="32" t="str">
        <f t="shared" si="228"/>
        <v/>
      </c>
      <c r="CM821" s="32" t="str">
        <f t="shared" si="229"/>
        <v/>
      </c>
      <c r="CN821" s="32" t="str">
        <f t="shared" si="230"/>
        <v/>
      </c>
    </row>
    <row r="822" spans="71:92" x14ac:dyDescent="0.3">
      <c r="BS822" s="32" t="str">
        <f>IF(Kiadasi_kiseroiv!$K$2=BT822,BV822,"")</f>
        <v/>
      </c>
      <c r="BT822" s="34" t="str">
        <f t="shared" si="231"/>
        <v/>
      </c>
      <c r="BU822" s="32" t="str">
        <f t="shared" si="220"/>
        <v/>
      </c>
      <c r="BV822" s="32" t="str">
        <f t="shared" si="232"/>
        <v/>
      </c>
      <c r="BW822" s="32" t="str">
        <f t="shared" si="221"/>
        <v/>
      </c>
      <c r="BX822" s="32" t="str">
        <f t="shared" si="233"/>
        <v/>
      </c>
      <c r="BY822" s="32" t="str">
        <f t="shared" si="234"/>
        <v/>
      </c>
      <c r="BZ822" s="32" t="str">
        <f t="shared" si="235"/>
        <v/>
      </c>
      <c r="CA822" s="32" t="str">
        <f t="shared" si="236"/>
        <v/>
      </c>
      <c r="CB822" s="33">
        <f>IF(COUNTIF($CD$7:CD822,CD822)=1,CD822,CD822+COUNTIF($CD$6:CD821,CD822))</f>
        <v>55968</v>
      </c>
      <c r="CC822" s="34">
        <f t="shared" si="222"/>
        <v>55153</v>
      </c>
      <c r="CD822" s="32">
        <f t="shared" si="237"/>
        <v>55153</v>
      </c>
      <c r="CE822" s="32">
        <f t="shared" si="223"/>
        <v>0</v>
      </c>
      <c r="CF822" s="32">
        <f t="shared" si="224"/>
        <v>0</v>
      </c>
      <c r="CG822" s="32" t="str">
        <f t="shared" si="225"/>
        <v/>
      </c>
      <c r="CH822" s="32">
        <v>817</v>
      </c>
      <c r="CI822" s="32" t="s">
        <v>6</v>
      </c>
      <c r="CJ822" s="32" t="str">
        <f t="shared" si="226"/>
        <v/>
      </c>
      <c r="CK822" s="32" t="str">
        <f t="shared" si="227"/>
        <v/>
      </c>
      <c r="CL822" s="32" t="str">
        <f t="shared" si="228"/>
        <v/>
      </c>
      <c r="CM822" s="32" t="str">
        <f t="shared" si="229"/>
        <v/>
      </c>
      <c r="CN822" s="32" t="str">
        <f t="shared" si="230"/>
        <v/>
      </c>
    </row>
    <row r="823" spans="71:92" x14ac:dyDescent="0.3">
      <c r="BS823" s="32" t="str">
        <f>IF(Kiadasi_kiseroiv!$K$2=BT823,BV823,"")</f>
        <v/>
      </c>
      <c r="BT823" s="34" t="str">
        <f t="shared" si="231"/>
        <v/>
      </c>
      <c r="BU823" s="32" t="str">
        <f t="shared" si="220"/>
        <v/>
      </c>
      <c r="BV823" s="32" t="str">
        <f t="shared" si="232"/>
        <v/>
      </c>
      <c r="BW823" s="32" t="str">
        <f t="shared" si="221"/>
        <v/>
      </c>
      <c r="BX823" s="32" t="str">
        <f t="shared" si="233"/>
        <v/>
      </c>
      <c r="BY823" s="32" t="str">
        <f t="shared" si="234"/>
        <v/>
      </c>
      <c r="BZ823" s="32" t="str">
        <f t="shared" si="235"/>
        <v/>
      </c>
      <c r="CA823" s="32" t="str">
        <f t="shared" si="236"/>
        <v/>
      </c>
      <c r="CB823" s="33">
        <f>IF(COUNTIF($CD$7:CD823,CD823)=1,CD823,CD823+COUNTIF($CD$6:CD822,CD823))</f>
        <v>55969</v>
      </c>
      <c r="CC823" s="34">
        <f t="shared" si="222"/>
        <v>55153</v>
      </c>
      <c r="CD823" s="32">
        <f t="shared" si="237"/>
        <v>55153</v>
      </c>
      <c r="CE823" s="32">
        <f t="shared" si="223"/>
        <v>0</v>
      </c>
      <c r="CF823" s="32">
        <f t="shared" si="224"/>
        <v>0</v>
      </c>
      <c r="CG823" s="32" t="str">
        <f t="shared" si="225"/>
        <v/>
      </c>
      <c r="CH823" s="32">
        <v>818</v>
      </c>
      <c r="CI823" s="32" t="s">
        <v>6</v>
      </c>
      <c r="CJ823" s="32" t="str">
        <f t="shared" si="226"/>
        <v/>
      </c>
      <c r="CK823" s="32" t="str">
        <f t="shared" si="227"/>
        <v/>
      </c>
      <c r="CL823" s="32" t="str">
        <f t="shared" si="228"/>
        <v/>
      </c>
      <c r="CM823" s="32" t="str">
        <f t="shared" si="229"/>
        <v/>
      </c>
      <c r="CN823" s="32" t="str">
        <f t="shared" si="230"/>
        <v/>
      </c>
    </row>
    <row r="824" spans="71:92" x14ac:dyDescent="0.3">
      <c r="BS824" s="32" t="str">
        <f>IF(Kiadasi_kiseroiv!$K$2=BT824,BV824,"")</f>
        <v/>
      </c>
      <c r="BT824" s="34" t="str">
        <f t="shared" si="231"/>
        <v/>
      </c>
      <c r="BU824" s="32" t="str">
        <f t="shared" si="220"/>
        <v/>
      </c>
      <c r="BV824" s="32" t="str">
        <f t="shared" si="232"/>
        <v/>
      </c>
      <c r="BW824" s="32" t="str">
        <f t="shared" si="221"/>
        <v/>
      </c>
      <c r="BX824" s="32" t="str">
        <f t="shared" si="233"/>
        <v/>
      </c>
      <c r="BY824" s="32" t="str">
        <f t="shared" si="234"/>
        <v/>
      </c>
      <c r="BZ824" s="32" t="str">
        <f t="shared" si="235"/>
        <v/>
      </c>
      <c r="CA824" s="32" t="str">
        <f t="shared" si="236"/>
        <v/>
      </c>
      <c r="CB824" s="33">
        <f>IF(COUNTIF($CD$7:CD824,CD824)=1,CD824,CD824+COUNTIF($CD$6:CD823,CD824))</f>
        <v>55970</v>
      </c>
      <c r="CC824" s="34">
        <f t="shared" si="222"/>
        <v>55153</v>
      </c>
      <c r="CD824" s="32">
        <f t="shared" si="237"/>
        <v>55153</v>
      </c>
      <c r="CE824" s="32">
        <f t="shared" si="223"/>
        <v>0</v>
      </c>
      <c r="CF824" s="32">
        <f t="shared" si="224"/>
        <v>0</v>
      </c>
      <c r="CG824" s="32" t="str">
        <f t="shared" si="225"/>
        <v/>
      </c>
      <c r="CH824" s="32">
        <v>819</v>
      </c>
      <c r="CI824" s="32" t="s">
        <v>6</v>
      </c>
      <c r="CJ824" s="32" t="str">
        <f t="shared" si="226"/>
        <v/>
      </c>
      <c r="CK824" s="32" t="str">
        <f t="shared" si="227"/>
        <v/>
      </c>
      <c r="CL824" s="32" t="str">
        <f t="shared" si="228"/>
        <v/>
      </c>
      <c r="CM824" s="32" t="str">
        <f t="shared" si="229"/>
        <v/>
      </c>
      <c r="CN824" s="32" t="str">
        <f t="shared" si="230"/>
        <v/>
      </c>
    </row>
    <row r="825" spans="71:92" x14ac:dyDescent="0.3">
      <c r="BS825" s="32" t="str">
        <f>IF(Kiadasi_kiseroiv!$K$2=BT825,BV825,"")</f>
        <v/>
      </c>
      <c r="BT825" s="34" t="str">
        <f t="shared" si="231"/>
        <v/>
      </c>
      <c r="BU825" s="32" t="str">
        <f t="shared" si="220"/>
        <v/>
      </c>
      <c r="BV825" s="32" t="str">
        <f t="shared" si="232"/>
        <v/>
      </c>
      <c r="BW825" s="32" t="str">
        <f t="shared" si="221"/>
        <v/>
      </c>
      <c r="BX825" s="32" t="str">
        <f t="shared" si="233"/>
        <v/>
      </c>
      <c r="BY825" s="32" t="str">
        <f t="shared" si="234"/>
        <v/>
      </c>
      <c r="BZ825" s="32" t="str">
        <f t="shared" si="235"/>
        <v/>
      </c>
      <c r="CA825" s="32" t="str">
        <f t="shared" si="236"/>
        <v/>
      </c>
      <c r="CB825" s="33">
        <f>IF(COUNTIF($CD$7:CD825,CD825)=1,CD825,CD825+COUNTIF($CD$6:CD824,CD825))</f>
        <v>55971</v>
      </c>
      <c r="CC825" s="34">
        <f t="shared" si="222"/>
        <v>55153</v>
      </c>
      <c r="CD825" s="32">
        <f t="shared" si="237"/>
        <v>55153</v>
      </c>
      <c r="CE825" s="32">
        <f t="shared" si="223"/>
        <v>0</v>
      </c>
      <c r="CF825" s="32">
        <f t="shared" si="224"/>
        <v>0</v>
      </c>
      <c r="CG825" s="32" t="str">
        <f t="shared" si="225"/>
        <v/>
      </c>
      <c r="CH825" s="32">
        <v>820</v>
      </c>
      <c r="CI825" s="32" t="s">
        <v>6</v>
      </c>
      <c r="CJ825" s="32" t="str">
        <f t="shared" si="226"/>
        <v/>
      </c>
      <c r="CK825" s="32" t="str">
        <f t="shared" si="227"/>
        <v/>
      </c>
      <c r="CL825" s="32" t="str">
        <f t="shared" si="228"/>
        <v/>
      </c>
      <c r="CM825" s="32" t="str">
        <f t="shared" si="229"/>
        <v/>
      </c>
      <c r="CN825" s="32" t="str">
        <f t="shared" si="230"/>
        <v/>
      </c>
    </row>
    <row r="826" spans="71:92" x14ac:dyDescent="0.3">
      <c r="BS826" s="32" t="str">
        <f>IF(Kiadasi_kiseroiv!$K$2=BT826,BV826,"")</f>
        <v/>
      </c>
      <c r="BT826" s="34" t="str">
        <f t="shared" si="231"/>
        <v/>
      </c>
      <c r="BU826" s="32" t="str">
        <f t="shared" si="220"/>
        <v/>
      </c>
      <c r="BV826" s="32" t="str">
        <f t="shared" si="232"/>
        <v/>
      </c>
      <c r="BW826" s="32" t="str">
        <f t="shared" si="221"/>
        <v/>
      </c>
      <c r="BX826" s="32" t="str">
        <f t="shared" si="233"/>
        <v/>
      </c>
      <c r="BY826" s="32" t="str">
        <f t="shared" si="234"/>
        <v/>
      </c>
      <c r="BZ826" s="32" t="str">
        <f t="shared" si="235"/>
        <v/>
      </c>
      <c r="CA826" s="32" t="str">
        <f t="shared" si="236"/>
        <v/>
      </c>
      <c r="CB826" s="33">
        <f>IF(COUNTIF($CD$7:CD826,CD826)=1,CD826,CD826+COUNTIF($CD$6:CD825,CD826))</f>
        <v>55972</v>
      </c>
      <c r="CC826" s="34">
        <f t="shared" si="222"/>
        <v>55153</v>
      </c>
      <c r="CD826" s="32">
        <f t="shared" si="237"/>
        <v>55153</v>
      </c>
      <c r="CE826" s="32">
        <f t="shared" si="223"/>
        <v>0</v>
      </c>
      <c r="CF826" s="32">
        <f t="shared" si="224"/>
        <v>0</v>
      </c>
      <c r="CG826" s="32" t="str">
        <f t="shared" si="225"/>
        <v/>
      </c>
      <c r="CH826" s="32">
        <v>821</v>
      </c>
      <c r="CI826" s="32" t="s">
        <v>6</v>
      </c>
      <c r="CJ826" s="32" t="str">
        <f t="shared" si="226"/>
        <v/>
      </c>
      <c r="CK826" s="32" t="str">
        <f t="shared" si="227"/>
        <v/>
      </c>
      <c r="CL826" s="32" t="str">
        <f t="shared" si="228"/>
        <v/>
      </c>
      <c r="CM826" s="32" t="str">
        <f t="shared" si="229"/>
        <v/>
      </c>
      <c r="CN826" s="32" t="str">
        <f t="shared" si="230"/>
        <v/>
      </c>
    </row>
    <row r="827" spans="71:92" x14ac:dyDescent="0.3">
      <c r="BS827" s="32" t="str">
        <f>IF(Kiadasi_kiseroiv!$K$2=BT827,BV827,"")</f>
        <v/>
      </c>
      <c r="BT827" s="34" t="str">
        <f t="shared" si="231"/>
        <v/>
      </c>
      <c r="BU827" s="32" t="str">
        <f t="shared" si="220"/>
        <v/>
      </c>
      <c r="BV827" s="32" t="str">
        <f t="shared" si="232"/>
        <v/>
      </c>
      <c r="BW827" s="32" t="str">
        <f t="shared" si="221"/>
        <v/>
      </c>
      <c r="BX827" s="32" t="str">
        <f t="shared" si="233"/>
        <v/>
      </c>
      <c r="BY827" s="32" t="str">
        <f t="shared" si="234"/>
        <v/>
      </c>
      <c r="BZ827" s="32" t="str">
        <f t="shared" si="235"/>
        <v/>
      </c>
      <c r="CA827" s="32" t="str">
        <f t="shared" si="236"/>
        <v/>
      </c>
      <c r="CB827" s="33">
        <f>IF(COUNTIF($CD$7:CD827,CD827)=1,CD827,CD827+COUNTIF($CD$6:CD826,CD827))</f>
        <v>55973</v>
      </c>
      <c r="CC827" s="34">
        <f t="shared" si="222"/>
        <v>55153</v>
      </c>
      <c r="CD827" s="32">
        <f t="shared" si="237"/>
        <v>55153</v>
      </c>
      <c r="CE827" s="32">
        <f t="shared" si="223"/>
        <v>0</v>
      </c>
      <c r="CF827" s="32">
        <f t="shared" si="224"/>
        <v>0</v>
      </c>
      <c r="CG827" s="32" t="str">
        <f t="shared" si="225"/>
        <v/>
      </c>
      <c r="CH827" s="32">
        <v>822</v>
      </c>
      <c r="CI827" s="32" t="s">
        <v>6</v>
      </c>
      <c r="CJ827" s="32" t="str">
        <f t="shared" si="226"/>
        <v/>
      </c>
      <c r="CK827" s="32" t="str">
        <f t="shared" si="227"/>
        <v/>
      </c>
      <c r="CL827" s="32" t="str">
        <f t="shared" si="228"/>
        <v/>
      </c>
      <c r="CM827" s="32" t="str">
        <f t="shared" si="229"/>
        <v/>
      </c>
      <c r="CN827" s="32" t="str">
        <f t="shared" si="230"/>
        <v/>
      </c>
    </row>
    <row r="828" spans="71:92" x14ac:dyDescent="0.3">
      <c r="BS828" s="32" t="str">
        <f>IF(Kiadasi_kiseroiv!$K$2=BT828,BV828,"")</f>
        <v/>
      </c>
      <c r="BT828" s="34" t="str">
        <f t="shared" si="231"/>
        <v/>
      </c>
      <c r="BU828" s="32" t="str">
        <f t="shared" si="220"/>
        <v/>
      </c>
      <c r="BV828" s="32" t="str">
        <f t="shared" si="232"/>
        <v/>
      </c>
      <c r="BW828" s="32" t="str">
        <f t="shared" si="221"/>
        <v/>
      </c>
      <c r="BX828" s="32" t="str">
        <f t="shared" si="233"/>
        <v/>
      </c>
      <c r="BY828" s="32" t="str">
        <f t="shared" si="234"/>
        <v/>
      </c>
      <c r="BZ828" s="32" t="str">
        <f t="shared" si="235"/>
        <v/>
      </c>
      <c r="CA828" s="32" t="str">
        <f t="shared" si="236"/>
        <v/>
      </c>
      <c r="CB828" s="33">
        <f>IF(COUNTIF($CD$7:CD828,CD828)=1,CD828,CD828+COUNTIF($CD$6:CD827,CD828))</f>
        <v>55974</v>
      </c>
      <c r="CC828" s="34">
        <f t="shared" si="222"/>
        <v>55153</v>
      </c>
      <c r="CD828" s="32">
        <f t="shared" si="237"/>
        <v>55153</v>
      </c>
      <c r="CE828" s="32">
        <f t="shared" si="223"/>
        <v>0</v>
      </c>
      <c r="CF828" s="32">
        <f t="shared" si="224"/>
        <v>0</v>
      </c>
      <c r="CG828" s="32" t="str">
        <f t="shared" si="225"/>
        <v/>
      </c>
      <c r="CH828" s="32">
        <v>823</v>
      </c>
      <c r="CI828" s="32" t="s">
        <v>6</v>
      </c>
      <c r="CJ828" s="32" t="str">
        <f t="shared" si="226"/>
        <v/>
      </c>
      <c r="CK828" s="32" t="str">
        <f t="shared" si="227"/>
        <v/>
      </c>
      <c r="CL828" s="32" t="str">
        <f t="shared" si="228"/>
        <v/>
      </c>
      <c r="CM828" s="32" t="str">
        <f t="shared" si="229"/>
        <v/>
      </c>
      <c r="CN828" s="32" t="str">
        <f t="shared" si="230"/>
        <v/>
      </c>
    </row>
    <row r="829" spans="71:92" x14ac:dyDescent="0.3">
      <c r="BS829" s="32" t="str">
        <f>IF(Kiadasi_kiseroiv!$K$2=BT829,BV829,"")</f>
        <v/>
      </c>
      <c r="BT829" s="34" t="str">
        <f t="shared" si="231"/>
        <v/>
      </c>
      <c r="BU829" s="32" t="str">
        <f t="shared" si="220"/>
        <v/>
      </c>
      <c r="BV829" s="32" t="str">
        <f t="shared" si="232"/>
        <v/>
      </c>
      <c r="BW829" s="32" t="str">
        <f t="shared" si="221"/>
        <v/>
      </c>
      <c r="BX829" s="32" t="str">
        <f t="shared" si="233"/>
        <v/>
      </c>
      <c r="BY829" s="32" t="str">
        <f t="shared" si="234"/>
        <v/>
      </c>
      <c r="BZ829" s="32" t="str">
        <f t="shared" si="235"/>
        <v/>
      </c>
      <c r="CA829" s="32" t="str">
        <f t="shared" si="236"/>
        <v/>
      </c>
      <c r="CB829" s="33">
        <f>IF(COUNTIF($CD$7:CD829,CD829)=1,CD829,CD829+COUNTIF($CD$6:CD828,CD829))</f>
        <v>55975</v>
      </c>
      <c r="CC829" s="34">
        <f t="shared" si="222"/>
        <v>55153</v>
      </c>
      <c r="CD829" s="32">
        <f t="shared" si="237"/>
        <v>55153</v>
      </c>
      <c r="CE829" s="32">
        <f t="shared" si="223"/>
        <v>0</v>
      </c>
      <c r="CF829" s="32">
        <f t="shared" si="224"/>
        <v>0</v>
      </c>
      <c r="CG829" s="32" t="str">
        <f t="shared" si="225"/>
        <v/>
      </c>
      <c r="CH829" s="32">
        <v>824</v>
      </c>
      <c r="CI829" s="32" t="s">
        <v>6</v>
      </c>
      <c r="CJ829" s="32" t="str">
        <f t="shared" si="226"/>
        <v/>
      </c>
      <c r="CK829" s="32" t="str">
        <f t="shared" si="227"/>
        <v/>
      </c>
      <c r="CL829" s="32" t="str">
        <f t="shared" si="228"/>
        <v/>
      </c>
      <c r="CM829" s="32" t="str">
        <f t="shared" si="229"/>
        <v/>
      </c>
      <c r="CN829" s="32" t="str">
        <f t="shared" si="230"/>
        <v/>
      </c>
    </row>
    <row r="830" spans="71:92" x14ac:dyDescent="0.3">
      <c r="BS830" s="32" t="str">
        <f>IF(Kiadasi_kiseroiv!$K$2=BT830,BV830,"")</f>
        <v/>
      </c>
      <c r="BT830" s="34" t="str">
        <f t="shared" si="231"/>
        <v/>
      </c>
      <c r="BU830" s="32" t="str">
        <f t="shared" si="220"/>
        <v/>
      </c>
      <c r="BV830" s="32" t="str">
        <f t="shared" si="232"/>
        <v/>
      </c>
      <c r="BW830" s="32" t="str">
        <f t="shared" si="221"/>
        <v/>
      </c>
      <c r="BX830" s="32" t="str">
        <f t="shared" si="233"/>
        <v/>
      </c>
      <c r="BY830" s="32" t="str">
        <f t="shared" si="234"/>
        <v/>
      </c>
      <c r="BZ830" s="32" t="str">
        <f t="shared" si="235"/>
        <v/>
      </c>
      <c r="CA830" s="32" t="str">
        <f t="shared" si="236"/>
        <v/>
      </c>
      <c r="CB830" s="33">
        <f>IF(COUNTIF($CD$7:CD830,CD830)=1,CD830,CD830+COUNTIF($CD$6:CD829,CD830))</f>
        <v>55976</v>
      </c>
      <c r="CC830" s="34">
        <f t="shared" si="222"/>
        <v>55153</v>
      </c>
      <c r="CD830" s="32">
        <f t="shared" si="237"/>
        <v>55153</v>
      </c>
      <c r="CE830" s="32">
        <f t="shared" si="223"/>
        <v>0</v>
      </c>
      <c r="CF830" s="32">
        <f t="shared" si="224"/>
        <v>0</v>
      </c>
      <c r="CG830" s="32" t="str">
        <f t="shared" si="225"/>
        <v/>
      </c>
      <c r="CH830" s="32">
        <v>825</v>
      </c>
      <c r="CI830" s="32" t="s">
        <v>6</v>
      </c>
      <c r="CJ830" s="32" t="str">
        <f t="shared" si="226"/>
        <v/>
      </c>
      <c r="CK830" s="32" t="str">
        <f t="shared" si="227"/>
        <v/>
      </c>
      <c r="CL830" s="32" t="str">
        <f t="shared" si="228"/>
        <v/>
      </c>
      <c r="CM830" s="32" t="str">
        <f t="shared" si="229"/>
        <v/>
      </c>
      <c r="CN830" s="32" t="str">
        <f t="shared" si="230"/>
        <v/>
      </c>
    </row>
    <row r="831" spans="71:92" x14ac:dyDescent="0.3">
      <c r="BS831" s="32" t="str">
        <f>IF(Kiadasi_kiseroiv!$K$2=BT831,BV831,"")</f>
        <v/>
      </c>
      <c r="BT831" s="34" t="str">
        <f t="shared" si="231"/>
        <v/>
      </c>
      <c r="BU831" s="32" t="str">
        <f t="shared" si="220"/>
        <v/>
      </c>
      <c r="BV831" s="32" t="str">
        <f t="shared" si="232"/>
        <v/>
      </c>
      <c r="BW831" s="32" t="str">
        <f t="shared" si="221"/>
        <v/>
      </c>
      <c r="BX831" s="32" t="str">
        <f t="shared" si="233"/>
        <v/>
      </c>
      <c r="BY831" s="32" t="str">
        <f t="shared" si="234"/>
        <v/>
      </c>
      <c r="BZ831" s="32" t="str">
        <f t="shared" si="235"/>
        <v/>
      </c>
      <c r="CA831" s="32" t="str">
        <f t="shared" si="236"/>
        <v/>
      </c>
      <c r="CB831" s="33">
        <f>IF(COUNTIF($CD$7:CD831,CD831)=1,CD831,CD831+COUNTIF($CD$6:CD830,CD831))</f>
        <v>55977</v>
      </c>
      <c r="CC831" s="34">
        <f t="shared" si="222"/>
        <v>55153</v>
      </c>
      <c r="CD831" s="32">
        <f t="shared" si="237"/>
        <v>55153</v>
      </c>
      <c r="CE831" s="32">
        <f t="shared" si="223"/>
        <v>0</v>
      </c>
      <c r="CF831" s="32">
        <f t="shared" si="224"/>
        <v>0</v>
      </c>
      <c r="CG831" s="32" t="str">
        <f t="shared" si="225"/>
        <v/>
      </c>
      <c r="CH831" s="32">
        <v>826</v>
      </c>
      <c r="CI831" s="32" t="s">
        <v>6</v>
      </c>
      <c r="CJ831" s="32" t="str">
        <f t="shared" si="226"/>
        <v/>
      </c>
      <c r="CK831" s="32" t="str">
        <f t="shared" si="227"/>
        <v/>
      </c>
      <c r="CL831" s="32" t="str">
        <f t="shared" si="228"/>
        <v/>
      </c>
      <c r="CM831" s="32" t="str">
        <f t="shared" si="229"/>
        <v/>
      </c>
      <c r="CN831" s="32" t="str">
        <f t="shared" si="230"/>
        <v/>
      </c>
    </row>
    <row r="832" spans="71:92" x14ac:dyDescent="0.3">
      <c r="BS832" s="32" t="str">
        <f>IF(Kiadasi_kiseroiv!$K$2=BT832,BV832,"")</f>
        <v/>
      </c>
      <c r="BT832" s="34" t="str">
        <f t="shared" si="231"/>
        <v/>
      </c>
      <c r="BU832" s="32" t="str">
        <f t="shared" si="220"/>
        <v/>
      </c>
      <c r="BV832" s="32" t="str">
        <f t="shared" si="232"/>
        <v/>
      </c>
      <c r="BW832" s="32" t="str">
        <f t="shared" si="221"/>
        <v/>
      </c>
      <c r="BX832" s="32" t="str">
        <f t="shared" si="233"/>
        <v/>
      </c>
      <c r="BY832" s="32" t="str">
        <f t="shared" si="234"/>
        <v/>
      </c>
      <c r="BZ832" s="32" t="str">
        <f t="shared" si="235"/>
        <v/>
      </c>
      <c r="CA832" s="32" t="str">
        <f t="shared" si="236"/>
        <v/>
      </c>
      <c r="CB832" s="33">
        <f>IF(COUNTIF($CD$7:CD832,CD832)=1,CD832,CD832+COUNTIF($CD$6:CD831,CD832))</f>
        <v>55978</v>
      </c>
      <c r="CC832" s="34">
        <f t="shared" si="222"/>
        <v>55153</v>
      </c>
      <c r="CD832" s="32">
        <f t="shared" si="237"/>
        <v>55153</v>
      </c>
      <c r="CE832" s="32">
        <f t="shared" si="223"/>
        <v>0</v>
      </c>
      <c r="CF832" s="32">
        <f t="shared" si="224"/>
        <v>0</v>
      </c>
      <c r="CG832" s="32" t="str">
        <f t="shared" si="225"/>
        <v/>
      </c>
      <c r="CH832" s="32">
        <v>827</v>
      </c>
      <c r="CI832" s="32" t="s">
        <v>6</v>
      </c>
      <c r="CJ832" s="32" t="str">
        <f t="shared" si="226"/>
        <v/>
      </c>
      <c r="CK832" s="32" t="str">
        <f t="shared" si="227"/>
        <v/>
      </c>
      <c r="CL832" s="32" t="str">
        <f t="shared" si="228"/>
        <v/>
      </c>
      <c r="CM832" s="32" t="str">
        <f t="shared" si="229"/>
        <v/>
      </c>
      <c r="CN832" s="32" t="str">
        <f t="shared" si="230"/>
        <v/>
      </c>
    </row>
    <row r="833" spans="71:92" x14ac:dyDescent="0.3">
      <c r="BS833" s="32" t="str">
        <f>IF(Kiadasi_kiseroiv!$K$2=BT833,BV833,"")</f>
        <v/>
      </c>
      <c r="BT833" s="34" t="str">
        <f t="shared" si="231"/>
        <v/>
      </c>
      <c r="BU833" s="32" t="str">
        <f t="shared" si="220"/>
        <v/>
      </c>
      <c r="BV833" s="32" t="str">
        <f t="shared" si="232"/>
        <v/>
      </c>
      <c r="BW833" s="32" t="str">
        <f t="shared" si="221"/>
        <v/>
      </c>
      <c r="BX833" s="32" t="str">
        <f t="shared" si="233"/>
        <v/>
      </c>
      <c r="BY833" s="32" t="str">
        <f t="shared" si="234"/>
        <v/>
      </c>
      <c r="BZ833" s="32" t="str">
        <f t="shared" si="235"/>
        <v/>
      </c>
      <c r="CA833" s="32" t="str">
        <f t="shared" si="236"/>
        <v/>
      </c>
      <c r="CB833" s="33">
        <f>IF(COUNTIF($CD$7:CD833,CD833)=1,CD833,CD833+COUNTIF($CD$6:CD832,CD833))</f>
        <v>55979</v>
      </c>
      <c r="CC833" s="34">
        <f t="shared" si="222"/>
        <v>55153</v>
      </c>
      <c r="CD833" s="32">
        <f t="shared" si="237"/>
        <v>55153</v>
      </c>
      <c r="CE833" s="32">
        <f t="shared" si="223"/>
        <v>0</v>
      </c>
      <c r="CF833" s="32">
        <f t="shared" si="224"/>
        <v>0</v>
      </c>
      <c r="CG833" s="32" t="str">
        <f t="shared" si="225"/>
        <v/>
      </c>
      <c r="CH833" s="32">
        <v>828</v>
      </c>
      <c r="CI833" s="32" t="s">
        <v>6</v>
      </c>
      <c r="CJ833" s="32" t="str">
        <f t="shared" si="226"/>
        <v/>
      </c>
      <c r="CK833" s="32" t="str">
        <f t="shared" si="227"/>
        <v/>
      </c>
      <c r="CL833" s="32" t="str">
        <f t="shared" si="228"/>
        <v/>
      </c>
      <c r="CM833" s="32" t="str">
        <f t="shared" si="229"/>
        <v/>
      </c>
      <c r="CN833" s="32" t="str">
        <f t="shared" si="230"/>
        <v/>
      </c>
    </row>
    <row r="834" spans="71:92" x14ac:dyDescent="0.3">
      <c r="BS834" s="32" t="str">
        <f>IF(Kiadasi_kiseroiv!$K$2=BT834,BV834,"")</f>
        <v/>
      </c>
      <c r="BT834" s="34" t="str">
        <f t="shared" si="231"/>
        <v/>
      </c>
      <c r="BU834" s="32" t="str">
        <f t="shared" si="220"/>
        <v/>
      </c>
      <c r="BV834" s="32" t="str">
        <f t="shared" si="232"/>
        <v/>
      </c>
      <c r="BW834" s="32" t="str">
        <f t="shared" si="221"/>
        <v/>
      </c>
      <c r="BX834" s="32" t="str">
        <f t="shared" si="233"/>
        <v/>
      </c>
      <c r="BY834" s="32" t="str">
        <f t="shared" si="234"/>
        <v/>
      </c>
      <c r="BZ834" s="32" t="str">
        <f t="shared" si="235"/>
        <v/>
      </c>
      <c r="CA834" s="32" t="str">
        <f t="shared" si="236"/>
        <v/>
      </c>
      <c r="CB834" s="33">
        <f>IF(COUNTIF($CD$7:CD834,CD834)=1,CD834,CD834+COUNTIF($CD$6:CD833,CD834))</f>
        <v>55980</v>
      </c>
      <c r="CC834" s="34">
        <f t="shared" si="222"/>
        <v>55153</v>
      </c>
      <c r="CD834" s="32">
        <f t="shared" si="237"/>
        <v>55153</v>
      </c>
      <c r="CE834" s="32">
        <f t="shared" si="223"/>
        <v>0</v>
      </c>
      <c r="CF834" s="32">
        <f t="shared" si="224"/>
        <v>0</v>
      </c>
      <c r="CG834" s="32" t="str">
        <f t="shared" si="225"/>
        <v/>
      </c>
      <c r="CH834" s="32">
        <v>829</v>
      </c>
      <c r="CI834" s="32" t="s">
        <v>6</v>
      </c>
      <c r="CJ834" s="32" t="str">
        <f t="shared" si="226"/>
        <v/>
      </c>
      <c r="CK834" s="32" t="str">
        <f t="shared" si="227"/>
        <v/>
      </c>
      <c r="CL834" s="32" t="str">
        <f t="shared" si="228"/>
        <v/>
      </c>
      <c r="CM834" s="32" t="str">
        <f t="shared" si="229"/>
        <v/>
      </c>
      <c r="CN834" s="32" t="str">
        <f t="shared" si="230"/>
        <v/>
      </c>
    </row>
    <row r="835" spans="71:92" x14ac:dyDescent="0.3">
      <c r="BS835" s="32" t="str">
        <f>IF(Kiadasi_kiseroiv!$K$2=BT835,BV835,"")</f>
        <v/>
      </c>
      <c r="BT835" s="34" t="str">
        <f t="shared" si="231"/>
        <v/>
      </c>
      <c r="BU835" s="32" t="str">
        <f t="shared" si="220"/>
        <v/>
      </c>
      <c r="BV835" s="32" t="str">
        <f t="shared" si="232"/>
        <v/>
      </c>
      <c r="BW835" s="32" t="str">
        <f t="shared" si="221"/>
        <v/>
      </c>
      <c r="BX835" s="32" t="str">
        <f t="shared" si="233"/>
        <v/>
      </c>
      <c r="BY835" s="32" t="str">
        <f t="shared" si="234"/>
        <v/>
      </c>
      <c r="BZ835" s="32" t="str">
        <f t="shared" si="235"/>
        <v/>
      </c>
      <c r="CA835" s="32" t="str">
        <f t="shared" si="236"/>
        <v/>
      </c>
      <c r="CB835" s="33">
        <f>IF(COUNTIF($CD$7:CD835,CD835)=1,CD835,CD835+COUNTIF($CD$6:CD834,CD835))</f>
        <v>55981</v>
      </c>
      <c r="CC835" s="34">
        <f t="shared" si="222"/>
        <v>55153</v>
      </c>
      <c r="CD835" s="32">
        <f t="shared" si="237"/>
        <v>55153</v>
      </c>
      <c r="CE835" s="32">
        <f t="shared" si="223"/>
        <v>0</v>
      </c>
      <c r="CF835" s="32">
        <f t="shared" si="224"/>
        <v>0</v>
      </c>
      <c r="CG835" s="32" t="str">
        <f t="shared" si="225"/>
        <v/>
      </c>
      <c r="CH835" s="32">
        <v>830</v>
      </c>
      <c r="CI835" s="32" t="s">
        <v>6</v>
      </c>
      <c r="CJ835" s="32" t="str">
        <f t="shared" si="226"/>
        <v/>
      </c>
      <c r="CK835" s="32" t="str">
        <f t="shared" si="227"/>
        <v/>
      </c>
      <c r="CL835" s="32" t="str">
        <f t="shared" si="228"/>
        <v/>
      </c>
      <c r="CM835" s="32" t="str">
        <f t="shared" si="229"/>
        <v/>
      </c>
      <c r="CN835" s="32" t="str">
        <f t="shared" si="230"/>
        <v/>
      </c>
    </row>
    <row r="836" spans="71:92" x14ac:dyDescent="0.3">
      <c r="BS836" s="32" t="str">
        <f>IF(Kiadasi_kiseroiv!$K$2=BT836,BV836,"")</f>
        <v/>
      </c>
      <c r="BT836" s="34" t="str">
        <f t="shared" si="231"/>
        <v/>
      </c>
      <c r="BU836" s="32" t="str">
        <f t="shared" si="220"/>
        <v/>
      </c>
      <c r="BV836" s="32" t="str">
        <f t="shared" si="232"/>
        <v/>
      </c>
      <c r="BW836" s="32" t="str">
        <f t="shared" si="221"/>
        <v/>
      </c>
      <c r="BX836" s="32" t="str">
        <f t="shared" si="233"/>
        <v/>
      </c>
      <c r="BY836" s="32" t="str">
        <f t="shared" si="234"/>
        <v/>
      </c>
      <c r="BZ836" s="32" t="str">
        <f t="shared" si="235"/>
        <v/>
      </c>
      <c r="CA836" s="32" t="str">
        <f t="shared" si="236"/>
        <v/>
      </c>
      <c r="CB836" s="33">
        <f>IF(COUNTIF($CD$7:CD836,CD836)=1,CD836,CD836+COUNTIF($CD$6:CD835,CD836))</f>
        <v>55982</v>
      </c>
      <c r="CC836" s="34">
        <f t="shared" si="222"/>
        <v>55153</v>
      </c>
      <c r="CD836" s="32">
        <f t="shared" si="237"/>
        <v>55153</v>
      </c>
      <c r="CE836" s="32">
        <f t="shared" si="223"/>
        <v>0</v>
      </c>
      <c r="CF836" s="32">
        <f t="shared" si="224"/>
        <v>0</v>
      </c>
      <c r="CG836" s="32" t="str">
        <f t="shared" si="225"/>
        <v/>
      </c>
      <c r="CH836" s="32">
        <v>831</v>
      </c>
      <c r="CI836" s="32" t="s">
        <v>6</v>
      </c>
      <c r="CJ836" s="32" t="str">
        <f t="shared" si="226"/>
        <v/>
      </c>
      <c r="CK836" s="32" t="str">
        <f t="shared" si="227"/>
        <v/>
      </c>
      <c r="CL836" s="32" t="str">
        <f t="shared" si="228"/>
        <v/>
      </c>
      <c r="CM836" s="32" t="str">
        <f t="shared" si="229"/>
        <v/>
      </c>
      <c r="CN836" s="32" t="str">
        <f t="shared" si="230"/>
        <v/>
      </c>
    </row>
    <row r="837" spans="71:92" x14ac:dyDescent="0.3">
      <c r="BS837" s="32" t="str">
        <f>IF(Kiadasi_kiseroiv!$K$2=BT837,BV837,"")</f>
        <v/>
      </c>
      <c r="BT837" s="34" t="str">
        <f t="shared" si="231"/>
        <v/>
      </c>
      <c r="BU837" s="32" t="str">
        <f t="shared" si="220"/>
        <v/>
      </c>
      <c r="BV837" s="32" t="str">
        <f t="shared" si="232"/>
        <v/>
      </c>
      <c r="BW837" s="32" t="str">
        <f t="shared" si="221"/>
        <v/>
      </c>
      <c r="BX837" s="32" t="str">
        <f t="shared" si="233"/>
        <v/>
      </c>
      <c r="BY837" s="32" t="str">
        <f t="shared" si="234"/>
        <v/>
      </c>
      <c r="BZ837" s="32" t="str">
        <f t="shared" si="235"/>
        <v/>
      </c>
      <c r="CA837" s="32" t="str">
        <f t="shared" si="236"/>
        <v/>
      </c>
      <c r="CB837" s="33">
        <f>IF(COUNTIF($CD$7:CD837,CD837)=1,CD837,CD837+COUNTIF($CD$6:CD836,CD837))</f>
        <v>55983</v>
      </c>
      <c r="CC837" s="34">
        <f t="shared" si="222"/>
        <v>55153</v>
      </c>
      <c r="CD837" s="32">
        <f t="shared" si="237"/>
        <v>55153</v>
      </c>
      <c r="CE837" s="32">
        <f t="shared" si="223"/>
        <v>0</v>
      </c>
      <c r="CF837" s="32">
        <f t="shared" si="224"/>
        <v>0</v>
      </c>
      <c r="CG837" s="32" t="str">
        <f t="shared" si="225"/>
        <v/>
      </c>
      <c r="CH837" s="32">
        <v>832</v>
      </c>
      <c r="CI837" s="32" t="s">
        <v>6</v>
      </c>
      <c r="CJ837" s="32" t="str">
        <f t="shared" si="226"/>
        <v/>
      </c>
      <c r="CK837" s="32" t="str">
        <f t="shared" si="227"/>
        <v/>
      </c>
      <c r="CL837" s="32" t="str">
        <f t="shared" si="228"/>
        <v/>
      </c>
      <c r="CM837" s="32" t="str">
        <f t="shared" si="229"/>
        <v/>
      </c>
      <c r="CN837" s="32" t="str">
        <f t="shared" si="230"/>
        <v/>
      </c>
    </row>
    <row r="838" spans="71:92" x14ac:dyDescent="0.3">
      <c r="BS838" s="32" t="str">
        <f>IF(Kiadasi_kiseroiv!$K$2=BT838,BV838,"")</f>
        <v/>
      </c>
      <c r="BT838" s="34" t="str">
        <f t="shared" si="231"/>
        <v/>
      </c>
      <c r="BU838" s="32" t="str">
        <f t="shared" si="220"/>
        <v/>
      </c>
      <c r="BV838" s="32" t="str">
        <f t="shared" si="232"/>
        <v/>
      </c>
      <c r="BW838" s="32" t="str">
        <f t="shared" si="221"/>
        <v/>
      </c>
      <c r="BX838" s="32" t="str">
        <f t="shared" si="233"/>
        <v/>
      </c>
      <c r="BY838" s="32" t="str">
        <f t="shared" si="234"/>
        <v/>
      </c>
      <c r="BZ838" s="32" t="str">
        <f t="shared" si="235"/>
        <v/>
      </c>
      <c r="CA838" s="32" t="str">
        <f t="shared" si="236"/>
        <v/>
      </c>
      <c r="CB838" s="33">
        <f>IF(COUNTIF($CD$7:CD838,CD838)=1,CD838,CD838+COUNTIF($CD$6:CD837,CD838))</f>
        <v>55984</v>
      </c>
      <c r="CC838" s="34">
        <f t="shared" si="222"/>
        <v>55153</v>
      </c>
      <c r="CD838" s="32">
        <f t="shared" si="237"/>
        <v>55153</v>
      </c>
      <c r="CE838" s="32">
        <f t="shared" si="223"/>
        <v>0</v>
      </c>
      <c r="CF838" s="32">
        <f t="shared" si="224"/>
        <v>0</v>
      </c>
      <c r="CG838" s="32" t="str">
        <f t="shared" si="225"/>
        <v/>
      </c>
      <c r="CH838" s="32">
        <v>833</v>
      </c>
      <c r="CI838" s="32" t="s">
        <v>6</v>
      </c>
      <c r="CJ838" s="32" t="str">
        <f t="shared" si="226"/>
        <v/>
      </c>
      <c r="CK838" s="32" t="str">
        <f t="shared" si="227"/>
        <v/>
      </c>
      <c r="CL838" s="32" t="str">
        <f t="shared" si="228"/>
        <v/>
      </c>
      <c r="CM838" s="32" t="str">
        <f t="shared" si="229"/>
        <v/>
      </c>
      <c r="CN838" s="32" t="str">
        <f t="shared" si="230"/>
        <v/>
      </c>
    </row>
    <row r="839" spans="71:92" x14ac:dyDescent="0.3">
      <c r="BS839" s="32" t="str">
        <f>IF(Kiadasi_kiseroiv!$K$2=BT839,BV839,"")</f>
        <v/>
      </c>
      <c r="BT839" s="34" t="str">
        <f t="shared" si="231"/>
        <v/>
      </c>
      <c r="BU839" s="32" t="str">
        <f t="shared" ref="BU839:BU902" si="238">IF(AND($BU$1=CI839,ISERROR(VLOOKUP(CG839,Kisiv,2,FALSE))=FALSE),CB839,"")</f>
        <v/>
      </c>
      <c r="BV839" s="32" t="str">
        <f t="shared" si="232"/>
        <v/>
      </c>
      <c r="BW839" s="32" t="str">
        <f t="shared" ref="BW839:BW902" si="239">IF(CC839&lt;min,$BW$2,IF(CC839&lt;=max,CG839,""))</f>
        <v/>
      </c>
      <c r="BX839" s="32" t="str">
        <f t="shared" si="233"/>
        <v/>
      </c>
      <c r="BY839" s="32" t="str">
        <f t="shared" si="234"/>
        <v/>
      </c>
      <c r="BZ839" s="32" t="str">
        <f t="shared" si="235"/>
        <v/>
      </c>
      <c r="CA839" s="32" t="str">
        <f t="shared" si="236"/>
        <v/>
      </c>
      <c r="CB839" s="33">
        <f>IF(COUNTIF($CD$7:CD839,CD839)=1,CD839,CD839+COUNTIF($CD$6:CD838,CD839))</f>
        <v>55985</v>
      </c>
      <c r="CC839" s="34">
        <f t="shared" ref="CC839:CC902" si="240">IF(INDEX(Kassza,CH839,1)&lt;&gt;1,INDEX(Kassza,CH839,1),$CD$2)</f>
        <v>55153</v>
      </c>
      <c r="CD839" s="32">
        <f t="shared" si="237"/>
        <v>55153</v>
      </c>
      <c r="CE839" s="32">
        <f t="shared" ref="CE839:CE902" si="241">INDEX(Kassza,CH839,6)</f>
        <v>0</v>
      </c>
      <c r="CF839" s="32">
        <f t="shared" ref="CF839:CF902" si="242">INDEX(Kassza,CH839,8)</f>
        <v>0</v>
      </c>
      <c r="CG839" s="32" t="str">
        <f t="shared" ref="CG839:CG902" si="243">INDEX(Kassza,CH839,7)&amp;INDEX(Kassza,CH839,9)</f>
        <v/>
      </c>
      <c r="CH839" s="32">
        <v>834</v>
      </c>
      <c r="CI839" s="32" t="s">
        <v>6</v>
      </c>
      <c r="CJ839" s="32" t="str">
        <f t="shared" ref="CJ839:CJ902" si="244">IF(INDEX(Kassza,CH839,5)&lt;&gt;0,INDEX(Kassza,CH839,5),"")</f>
        <v/>
      </c>
      <c r="CK839" s="32" t="str">
        <f t="shared" ref="CK839:CK902" si="245">IF(INDEX(Kassza,CH839,10)&lt;&gt;0,INDEX(Kassza,CH839,10),"")</f>
        <v/>
      </c>
      <c r="CL839" s="32" t="str">
        <f t="shared" ref="CL839:CL902" si="246">IF(INDEX(Kassza,CH839,11)&lt;&gt;0,INDEX(Kassza,CH839,11),"")</f>
        <v/>
      </c>
      <c r="CM839" s="32" t="str">
        <f t="shared" ref="CM839:CM902" si="247">IF(INDEX(Kassza,CH839,4)&lt;&gt;0,INDEX(Kassza,CH839,4),"")</f>
        <v/>
      </c>
      <c r="CN839" s="32" t="str">
        <f t="shared" ref="CN839:CN902" si="248">IF(INDEX(Kassza,CH839,3)&lt;&gt;0,INDEX(Kassza,CH839,3),"")</f>
        <v/>
      </c>
    </row>
    <row r="840" spans="71:92" x14ac:dyDescent="0.3">
      <c r="BS840" s="32" t="str">
        <f>IF(Kiadasi_kiseroiv!$K$2=BT840,BV840,"")</f>
        <v/>
      </c>
      <c r="BT840" s="34" t="str">
        <f t="shared" ref="BT840:BT903" si="249">IF(AND($BT$4=CI840,BU840&lt;&gt;""),CC840,"")</f>
        <v/>
      </c>
      <c r="BU840" s="32" t="str">
        <f t="shared" si="238"/>
        <v/>
      </c>
      <c r="BV840" s="32" t="str">
        <f t="shared" ref="BV840:BV903" si="250">IF(BU840&lt;&gt;"",RANK(BU840,$BU$7:$BU$33000,1),"")</f>
        <v/>
      </c>
      <c r="BW840" s="32" t="str">
        <f t="shared" si="239"/>
        <v/>
      </c>
      <c r="BX840" s="32" t="str">
        <f t="shared" ref="BX840:BX903" si="251">IF(AND(OR($BX$1=0,$BX$1=CG840),OR($BX$2=0,IF(ISERROR(SEARCH($BX$2,CJ840&amp;CK840&amp;CL840,1)),FALSE,TRUE))),CB840,"")</f>
        <v/>
      </c>
      <c r="BY840" s="32" t="str">
        <f t="shared" ref="BY840:BY903" si="252">IF(AND(BX840&lt;&gt;"",CC840&lt;&gt;$CD$2),RANK(BX840,$BX$7:$BX$33000,1),"")</f>
        <v/>
      </c>
      <c r="BZ840" s="32" t="str">
        <f t="shared" ref="BZ840:BZ903" si="253">IF(AND(CC840&lt;$BZ$2,CI840=$BZ$4),$BZ$5,IF(AND(CC840&lt;=$BZ$3,CI840=$BZ$4),CB840,""))</f>
        <v/>
      </c>
      <c r="CA840" s="32" t="str">
        <f t="shared" ref="CA840:CA903" si="254">IF(AND(BZ840&lt;&gt;"",BZ840&lt;&gt;$BZ$5),RANK(BZ840,$BZ$7:$BZ$33000,1),"")</f>
        <v/>
      </c>
      <c r="CB840" s="33">
        <f>IF(COUNTIF($CD$7:CD840,CD840)=1,CD840,CD840+COUNTIF($CD$6:CD839,CD840))</f>
        <v>55986</v>
      </c>
      <c r="CC840" s="34">
        <f t="shared" si="240"/>
        <v>55153</v>
      </c>
      <c r="CD840" s="32">
        <f t="shared" ref="CD840:CD903" si="255">IF(CC840&lt;&gt;$CD$2,RANK(CC840,$CC$7:$CC$33000,1),$CD$2)</f>
        <v>55153</v>
      </c>
      <c r="CE840" s="32">
        <f t="shared" si="241"/>
        <v>0</v>
      </c>
      <c r="CF840" s="32">
        <f t="shared" si="242"/>
        <v>0</v>
      </c>
      <c r="CG840" s="32" t="str">
        <f t="shared" si="243"/>
        <v/>
      </c>
      <c r="CH840" s="32">
        <v>835</v>
      </c>
      <c r="CI840" s="32" t="s">
        <v>6</v>
      </c>
      <c r="CJ840" s="32" t="str">
        <f t="shared" si="244"/>
        <v/>
      </c>
      <c r="CK840" s="32" t="str">
        <f t="shared" si="245"/>
        <v/>
      </c>
      <c r="CL840" s="32" t="str">
        <f t="shared" si="246"/>
        <v/>
      </c>
      <c r="CM840" s="32" t="str">
        <f t="shared" si="247"/>
        <v/>
      </c>
      <c r="CN840" s="32" t="str">
        <f t="shared" si="248"/>
        <v/>
      </c>
    </row>
    <row r="841" spans="71:92" x14ac:dyDescent="0.3">
      <c r="BS841" s="32" t="str">
        <f>IF(Kiadasi_kiseroiv!$K$2=BT841,BV841,"")</f>
        <v/>
      </c>
      <c r="BT841" s="34" t="str">
        <f t="shared" si="249"/>
        <v/>
      </c>
      <c r="BU841" s="32" t="str">
        <f t="shared" si="238"/>
        <v/>
      </c>
      <c r="BV841" s="32" t="str">
        <f t="shared" si="250"/>
        <v/>
      </c>
      <c r="BW841" s="32" t="str">
        <f t="shared" si="239"/>
        <v/>
      </c>
      <c r="BX841" s="32" t="str">
        <f t="shared" si="251"/>
        <v/>
      </c>
      <c r="BY841" s="32" t="str">
        <f t="shared" si="252"/>
        <v/>
      </c>
      <c r="BZ841" s="32" t="str">
        <f t="shared" si="253"/>
        <v/>
      </c>
      <c r="CA841" s="32" t="str">
        <f t="shared" si="254"/>
        <v/>
      </c>
      <c r="CB841" s="33">
        <f>IF(COUNTIF($CD$7:CD841,CD841)=1,CD841,CD841+COUNTIF($CD$6:CD840,CD841))</f>
        <v>55987</v>
      </c>
      <c r="CC841" s="34">
        <f t="shared" si="240"/>
        <v>55153</v>
      </c>
      <c r="CD841" s="32">
        <f t="shared" si="255"/>
        <v>55153</v>
      </c>
      <c r="CE841" s="32">
        <f t="shared" si="241"/>
        <v>0</v>
      </c>
      <c r="CF841" s="32">
        <f t="shared" si="242"/>
        <v>0</v>
      </c>
      <c r="CG841" s="32" t="str">
        <f t="shared" si="243"/>
        <v/>
      </c>
      <c r="CH841" s="32">
        <v>836</v>
      </c>
      <c r="CI841" s="32" t="s">
        <v>6</v>
      </c>
      <c r="CJ841" s="32" t="str">
        <f t="shared" si="244"/>
        <v/>
      </c>
      <c r="CK841" s="32" t="str">
        <f t="shared" si="245"/>
        <v/>
      </c>
      <c r="CL841" s="32" t="str">
        <f t="shared" si="246"/>
        <v/>
      </c>
      <c r="CM841" s="32" t="str">
        <f t="shared" si="247"/>
        <v/>
      </c>
      <c r="CN841" s="32" t="str">
        <f t="shared" si="248"/>
        <v/>
      </c>
    </row>
    <row r="842" spans="71:92" x14ac:dyDescent="0.3">
      <c r="BS842" s="32" t="str">
        <f>IF(Kiadasi_kiseroiv!$K$2=BT842,BV842,"")</f>
        <v/>
      </c>
      <c r="BT842" s="34" t="str">
        <f t="shared" si="249"/>
        <v/>
      </c>
      <c r="BU842" s="32" t="str">
        <f t="shared" si="238"/>
        <v/>
      </c>
      <c r="BV842" s="32" t="str">
        <f t="shared" si="250"/>
        <v/>
      </c>
      <c r="BW842" s="32" t="str">
        <f t="shared" si="239"/>
        <v/>
      </c>
      <c r="BX842" s="32" t="str">
        <f t="shared" si="251"/>
        <v/>
      </c>
      <c r="BY842" s="32" t="str">
        <f t="shared" si="252"/>
        <v/>
      </c>
      <c r="BZ842" s="32" t="str">
        <f t="shared" si="253"/>
        <v/>
      </c>
      <c r="CA842" s="32" t="str">
        <f t="shared" si="254"/>
        <v/>
      </c>
      <c r="CB842" s="33">
        <f>IF(COUNTIF($CD$7:CD842,CD842)=1,CD842,CD842+COUNTIF($CD$6:CD841,CD842))</f>
        <v>55988</v>
      </c>
      <c r="CC842" s="34">
        <f t="shared" si="240"/>
        <v>55153</v>
      </c>
      <c r="CD842" s="32">
        <f t="shared" si="255"/>
        <v>55153</v>
      </c>
      <c r="CE842" s="32">
        <f t="shared" si="241"/>
        <v>0</v>
      </c>
      <c r="CF842" s="32">
        <f t="shared" si="242"/>
        <v>0</v>
      </c>
      <c r="CG842" s="32" t="str">
        <f t="shared" si="243"/>
        <v/>
      </c>
      <c r="CH842" s="32">
        <v>837</v>
      </c>
      <c r="CI842" s="32" t="s">
        <v>6</v>
      </c>
      <c r="CJ842" s="32" t="str">
        <f t="shared" si="244"/>
        <v/>
      </c>
      <c r="CK842" s="32" t="str">
        <f t="shared" si="245"/>
        <v/>
      </c>
      <c r="CL842" s="32" t="str">
        <f t="shared" si="246"/>
        <v/>
      </c>
      <c r="CM842" s="32" t="str">
        <f t="shared" si="247"/>
        <v/>
      </c>
      <c r="CN842" s="32" t="str">
        <f t="shared" si="248"/>
        <v/>
      </c>
    </row>
    <row r="843" spans="71:92" x14ac:dyDescent="0.3">
      <c r="BS843" s="32" t="str">
        <f>IF(Kiadasi_kiseroiv!$K$2=BT843,BV843,"")</f>
        <v/>
      </c>
      <c r="BT843" s="34" t="str">
        <f t="shared" si="249"/>
        <v/>
      </c>
      <c r="BU843" s="32" t="str">
        <f t="shared" si="238"/>
        <v/>
      </c>
      <c r="BV843" s="32" t="str">
        <f t="shared" si="250"/>
        <v/>
      </c>
      <c r="BW843" s="32" t="str">
        <f t="shared" si="239"/>
        <v/>
      </c>
      <c r="BX843" s="32" t="str">
        <f t="shared" si="251"/>
        <v/>
      </c>
      <c r="BY843" s="32" t="str">
        <f t="shared" si="252"/>
        <v/>
      </c>
      <c r="BZ843" s="32" t="str">
        <f t="shared" si="253"/>
        <v/>
      </c>
      <c r="CA843" s="32" t="str">
        <f t="shared" si="254"/>
        <v/>
      </c>
      <c r="CB843" s="33">
        <f>IF(COUNTIF($CD$7:CD843,CD843)=1,CD843,CD843+COUNTIF($CD$6:CD842,CD843))</f>
        <v>55989</v>
      </c>
      <c r="CC843" s="34">
        <f t="shared" si="240"/>
        <v>55153</v>
      </c>
      <c r="CD843" s="32">
        <f t="shared" si="255"/>
        <v>55153</v>
      </c>
      <c r="CE843" s="32">
        <f t="shared" si="241"/>
        <v>0</v>
      </c>
      <c r="CF843" s="32">
        <f t="shared" si="242"/>
        <v>0</v>
      </c>
      <c r="CG843" s="32" t="str">
        <f t="shared" si="243"/>
        <v/>
      </c>
      <c r="CH843" s="32">
        <v>838</v>
      </c>
      <c r="CI843" s="32" t="s">
        <v>6</v>
      </c>
      <c r="CJ843" s="32" t="str">
        <f t="shared" si="244"/>
        <v/>
      </c>
      <c r="CK843" s="32" t="str">
        <f t="shared" si="245"/>
        <v/>
      </c>
      <c r="CL843" s="32" t="str">
        <f t="shared" si="246"/>
        <v/>
      </c>
      <c r="CM843" s="32" t="str">
        <f t="shared" si="247"/>
        <v/>
      </c>
      <c r="CN843" s="32" t="str">
        <f t="shared" si="248"/>
        <v/>
      </c>
    </row>
    <row r="844" spans="71:92" x14ac:dyDescent="0.3">
      <c r="BS844" s="32" t="str">
        <f>IF(Kiadasi_kiseroiv!$K$2=BT844,BV844,"")</f>
        <v/>
      </c>
      <c r="BT844" s="34" t="str">
        <f t="shared" si="249"/>
        <v/>
      </c>
      <c r="BU844" s="32" t="str">
        <f t="shared" si="238"/>
        <v/>
      </c>
      <c r="BV844" s="32" t="str">
        <f t="shared" si="250"/>
        <v/>
      </c>
      <c r="BW844" s="32" t="str">
        <f t="shared" si="239"/>
        <v/>
      </c>
      <c r="BX844" s="32" t="str">
        <f t="shared" si="251"/>
        <v/>
      </c>
      <c r="BY844" s="32" t="str">
        <f t="shared" si="252"/>
        <v/>
      </c>
      <c r="BZ844" s="32" t="str">
        <f t="shared" si="253"/>
        <v/>
      </c>
      <c r="CA844" s="32" t="str">
        <f t="shared" si="254"/>
        <v/>
      </c>
      <c r="CB844" s="33">
        <f>IF(COUNTIF($CD$7:CD844,CD844)=1,CD844,CD844+COUNTIF($CD$6:CD843,CD844))</f>
        <v>55990</v>
      </c>
      <c r="CC844" s="34">
        <f t="shared" si="240"/>
        <v>55153</v>
      </c>
      <c r="CD844" s="32">
        <f t="shared" si="255"/>
        <v>55153</v>
      </c>
      <c r="CE844" s="32">
        <f t="shared" si="241"/>
        <v>0</v>
      </c>
      <c r="CF844" s="32">
        <f t="shared" si="242"/>
        <v>0</v>
      </c>
      <c r="CG844" s="32" t="str">
        <f t="shared" si="243"/>
        <v/>
      </c>
      <c r="CH844" s="32">
        <v>839</v>
      </c>
      <c r="CI844" s="32" t="s">
        <v>6</v>
      </c>
      <c r="CJ844" s="32" t="str">
        <f t="shared" si="244"/>
        <v/>
      </c>
      <c r="CK844" s="32" t="str">
        <f t="shared" si="245"/>
        <v/>
      </c>
      <c r="CL844" s="32" t="str">
        <f t="shared" si="246"/>
        <v/>
      </c>
      <c r="CM844" s="32" t="str">
        <f t="shared" si="247"/>
        <v/>
      </c>
      <c r="CN844" s="32" t="str">
        <f t="shared" si="248"/>
        <v/>
      </c>
    </row>
    <row r="845" spans="71:92" x14ac:dyDescent="0.3">
      <c r="BS845" s="32" t="str">
        <f>IF(Kiadasi_kiseroiv!$K$2=BT845,BV845,"")</f>
        <v/>
      </c>
      <c r="BT845" s="34" t="str">
        <f t="shared" si="249"/>
        <v/>
      </c>
      <c r="BU845" s="32" t="str">
        <f t="shared" si="238"/>
        <v/>
      </c>
      <c r="BV845" s="32" t="str">
        <f t="shared" si="250"/>
        <v/>
      </c>
      <c r="BW845" s="32" t="str">
        <f t="shared" si="239"/>
        <v/>
      </c>
      <c r="BX845" s="32" t="str">
        <f t="shared" si="251"/>
        <v/>
      </c>
      <c r="BY845" s="32" t="str">
        <f t="shared" si="252"/>
        <v/>
      </c>
      <c r="BZ845" s="32" t="str">
        <f t="shared" si="253"/>
        <v/>
      </c>
      <c r="CA845" s="32" t="str">
        <f t="shared" si="254"/>
        <v/>
      </c>
      <c r="CB845" s="33">
        <f>IF(COUNTIF($CD$7:CD845,CD845)=1,CD845,CD845+COUNTIF($CD$6:CD844,CD845))</f>
        <v>55991</v>
      </c>
      <c r="CC845" s="34">
        <f t="shared" si="240"/>
        <v>55153</v>
      </c>
      <c r="CD845" s="32">
        <f t="shared" si="255"/>
        <v>55153</v>
      </c>
      <c r="CE845" s="32">
        <f t="shared" si="241"/>
        <v>0</v>
      </c>
      <c r="CF845" s="32">
        <f t="shared" si="242"/>
        <v>0</v>
      </c>
      <c r="CG845" s="32" t="str">
        <f t="shared" si="243"/>
        <v/>
      </c>
      <c r="CH845" s="32">
        <v>840</v>
      </c>
      <c r="CI845" s="32" t="s">
        <v>6</v>
      </c>
      <c r="CJ845" s="32" t="str">
        <f t="shared" si="244"/>
        <v/>
      </c>
      <c r="CK845" s="32" t="str">
        <f t="shared" si="245"/>
        <v/>
      </c>
      <c r="CL845" s="32" t="str">
        <f t="shared" si="246"/>
        <v/>
      </c>
      <c r="CM845" s="32" t="str">
        <f t="shared" si="247"/>
        <v/>
      </c>
      <c r="CN845" s="32" t="str">
        <f t="shared" si="248"/>
        <v/>
      </c>
    </row>
    <row r="846" spans="71:92" x14ac:dyDescent="0.3">
      <c r="BS846" s="32" t="str">
        <f>IF(Kiadasi_kiseroiv!$K$2=BT846,BV846,"")</f>
        <v/>
      </c>
      <c r="BT846" s="34" t="str">
        <f t="shared" si="249"/>
        <v/>
      </c>
      <c r="BU846" s="32" t="str">
        <f t="shared" si="238"/>
        <v/>
      </c>
      <c r="BV846" s="32" t="str">
        <f t="shared" si="250"/>
        <v/>
      </c>
      <c r="BW846" s="32" t="str">
        <f t="shared" si="239"/>
        <v/>
      </c>
      <c r="BX846" s="32" t="str">
        <f t="shared" si="251"/>
        <v/>
      </c>
      <c r="BY846" s="32" t="str">
        <f t="shared" si="252"/>
        <v/>
      </c>
      <c r="BZ846" s="32" t="str">
        <f t="shared" si="253"/>
        <v/>
      </c>
      <c r="CA846" s="32" t="str">
        <f t="shared" si="254"/>
        <v/>
      </c>
      <c r="CB846" s="33">
        <f>IF(COUNTIF($CD$7:CD846,CD846)=1,CD846,CD846+COUNTIF($CD$6:CD845,CD846))</f>
        <v>55992</v>
      </c>
      <c r="CC846" s="34">
        <f t="shared" si="240"/>
        <v>55153</v>
      </c>
      <c r="CD846" s="32">
        <f t="shared" si="255"/>
        <v>55153</v>
      </c>
      <c r="CE846" s="32">
        <f t="shared" si="241"/>
        <v>0</v>
      </c>
      <c r="CF846" s="32">
        <f t="shared" si="242"/>
        <v>0</v>
      </c>
      <c r="CG846" s="32" t="str">
        <f t="shared" si="243"/>
        <v/>
      </c>
      <c r="CH846" s="32">
        <v>841</v>
      </c>
      <c r="CI846" s="32" t="s">
        <v>6</v>
      </c>
      <c r="CJ846" s="32" t="str">
        <f t="shared" si="244"/>
        <v/>
      </c>
      <c r="CK846" s="32" t="str">
        <f t="shared" si="245"/>
        <v/>
      </c>
      <c r="CL846" s="32" t="str">
        <f t="shared" si="246"/>
        <v/>
      </c>
      <c r="CM846" s="32" t="str">
        <f t="shared" si="247"/>
        <v/>
      </c>
      <c r="CN846" s="32" t="str">
        <f t="shared" si="248"/>
        <v/>
      </c>
    </row>
    <row r="847" spans="71:92" x14ac:dyDescent="0.3">
      <c r="BS847" s="32" t="str">
        <f>IF(Kiadasi_kiseroiv!$K$2=BT847,BV847,"")</f>
        <v/>
      </c>
      <c r="BT847" s="34" t="str">
        <f t="shared" si="249"/>
        <v/>
      </c>
      <c r="BU847" s="32" t="str">
        <f t="shared" si="238"/>
        <v/>
      </c>
      <c r="BV847" s="32" t="str">
        <f t="shared" si="250"/>
        <v/>
      </c>
      <c r="BW847" s="32" t="str">
        <f t="shared" si="239"/>
        <v/>
      </c>
      <c r="BX847" s="32" t="str">
        <f t="shared" si="251"/>
        <v/>
      </c>
      <c r="BY847" s="32" t="str">
        <f t="shared" si="252"/>
        <v/>
      </c>
      <c r="BZ847" s="32" t="str">
        <f t="shared" si="253"/>
        <v/>
      </c>
      <c r="CA847" s="32" t="str">
        <f t="shared" si="254"/>
        <v/>
      </c>
      <c r="CB847" s="33">
        <f>IF(COUNTIF($CD$7:CD847,CD847)=1,CD847,CD847+COUNTIF($CD$6:CD846,CD847))</f>
        <v>55993</v>
      </c>
      <c r="CC847" s="34">
        <f t="shared" si="240"/>
        <v>55153</v>
      </c>
      <c r="CD847" s="32">
        <f t="shared" si="255"/>
        <v>55153</v>
      </c>
      <c r="CE847" s="32">
        <f t="shared" si="241"/>
        <v>0</v>
      </c>
      <c r="CF847" s="32">
        <f t="shared" si="242"/>
        <v>0</v>
      </c>
      <c r="CG847" s="32" t="str">
        <f t="shared" si="243"/>
        <v/>
      </c>
      <c r="CH847" s="32">
        <v>842</v>
      </c>
      <c r="CI847" s="32" t="s">
        <v>6</v>
      </c>
      <c r="CJ847" s="32" t="str">
        <f t="shared" si="244"/>
        <v/>
      </c>
      <c r="CK847" s="32" t="str">
        <f t="shared" si="245"/>
        <v/>
      </c>
      <c r="CL847" s="32" t="str">
        <f t="shared" si="246"/>
        <v/>
      </c>
      <c r="CM847" s="32" t="str">
        <f t="shared" si="247"/>
        <v/>
      </c>
      <c r="CN847" s="32" t="str">
        <f t="shared" si="248"/>
        <v/>
      </c>
    </row>
    <row r="848" spans="71:92" x14ac:dyDescent="0.3">
      <c r="BS848" s="32" t="str">
        <f>IF(Kiadasi_kiseroiv!$K$2=BT848,BV848,"")</f>
        <v/>
      </c>
      <c r="BT848" s="34" t="str">
        <f t="shared" si="249"/>
        <v/>
      </c>
      <c r="BU848" s="32" t="str">
        <f t="shared" si="238"/>
        <v/>
      </c>
      <c r="BV848" s="32" t="str">
        <f t="shared" si="250"/>
        <v/>
      </c>
      <c r="BW848" s="32" t="str">
        <f t="shared" si="239"/>
        <v/>
      </c>
      <c r="BX848" s="32" t="str">
        <f t="shared" si="251"/>
        <v/>
      </c>
      <c r="BY848" s="32" t="str">
        <f t="shared" si="252"/>
        <v/>
      </c>
      <c r="BZ848" s="32" t="str">
        <f t="shared" si="253"/>
        <v/>
      </c>
      <c r="CA848" s="32" t="str">
        <f t="shared" si="254"/>
        <v/>
      </c>
      <c r="CB848" s="33">
        <f>IF(COUNTIF($CD$7:CD848,CD848)=1,CD848,CD848+COUNTIF($CD$6:CD847,CD848))</f>
        <v>55994</v>
      </c>
      <c r="CC848" s="34">
        <f t="shared" si="240"/>
        <v>55153</v>
      </c>
      <c r="CD848" s="32">
        <f t="shared" si="255"/>
        <v>55153</v>
      </c>
      <c r="CE848" s="32">
        <f t="shared" si="241"/>
        <v>0</v>
      </c>
      <c r="CF848" s="32">
        <f t="shared" si="242"/>
        <v>0</v>
      </c>
      <c r="CG848" s="32" t="str">
        <f t="shared" si="243"/>
        <v/>
      </c>
      <c r="CH848" s="32">
        <v>843</v>
      </c>
      <c r="CI848" s="32" t="s">
        <v>6</v>
      </c>
      <c r="CJ848" s="32" t="str">
        <f t="shared" si="244"/>
        <v/>
      </c>
      <c r="CK848" s="32" t="str">
        <f t="shared" si="245"/>
        <v/>
      </c>
      <c r="CL848" s="32" t="str">
        <f t="shared" si="246"/>
        <v/>
      </c>
      <c r="CM848" s="32" t="str">
        <f t="shared" si="247"/>
        <v/>
      </c>
      <c r="CN848" s="32" t="str">
        <f t="shared" si="248"/>
        <v/>
      </c>
    </row>
    <row r="849" spans="71:92" x14ac:dyDescent="0.3">
      <c r="BS849" s="32" t="str">
        <f>IF(Kiadasi_kiseroiv!$K$2=BT849,BV849,"")</f>
        <v/>
      </c>
      <c r="BT849" s="34" t="str">
        <f t="shared" si="249"/>
        <v/>
      </c>
      <c r="BU849" s="32" t="str">
        <f t="shared" si="238"/>
        <v/>
      </c>
      <c r="BV849" s="32" t="str">
        <f t="shared" si="250"/>
        <v/>
      </c>
      <c r="BW849" s="32" t="str">
        <f t="shared" si="239"/>
        <v/>
      </c>
      <c r="BX849" s="32" t="str">
        <f t="shared" si="251"/>
        <v/>
      </c>
      <c r="BY849" s="32" t="str">
        <f t="shared" si="252"/>
        <v/>
      </c>
      <c r="BZ849" s="32" t="str">
        <f t="shared" si="253"/>
        <v/>
      </c>
      <c r="CA849" s="32" t="str">
        <f t="shared" si="254"/>
        <v/>
      </c>
      <c r="CB849" s="33">
        <f>IF(COUNTIF($CD$7:CD849,CD849)=1,CD849,CD849+COUNTIF($CD$6:CD848,CD849))</f>
        <v>55995</v>
      </c>
      <c r="CC849" s="34">
        <f t="shared" si="240"/>
        <v>55153</v>
      </c>
      <c r="CD849" s="32">
        <f t="shared" si="255"/>
        <v>55153</v>
      </c>
      <c r="CE849" s="32">
        <f t="shared" si="241"/>
        <v>0</v>
      </c>
      <c r="CF849" s="32">
        <f t="shared" si="242"/>
        <v>0</v>
      </c>
      <c r="CG849" s="32" t="str">
        <f t="shared" si="243"/>
        <v/>
      </c>
      <c r="CH849" s="32">
        <v>844</v>
      </c>
      <c r="CI849" s="32" t="s">
        <v>6</v>
      </c>
      <c r="CJ849" s="32" t="str">
        <f t="shared" si="244"/>
        <v/>
      </c>
      <c r="CK849" s="32" t="str">
        <f t="shared" si="245"/>
        <v/>
      </c>
      <c r="CL849" s="32" t="str">
        <f t="shared" si="246"/>
        <v/>
      </c>
      <c r="CM849" s="32" t="str">
        <f t="shared" si="247"/>
        <v/>
      </c>
      <c r="CN849" s="32" t="str">
        <f t="shared" si="248"/>
        <v/>
      </c>
    </row>
    <row r="850" spans="71:92" x14ac:dyDescent="0.3">
      <c r="BS850" s="32" t="str">
        <f>IF(Kiadasi_kiseroiv!$K$2=BT850,BV850,"")</f>
        <v/>
      </c>
      <c r="BT850" s="34" t="str">
        <f t="shared" si="249"/>
        <v/>
      </c>
      <c r="BU850" s="32" t="str">
        <f t="shared" si="238"/>
        <v/>
      </c>
      <c r="BV850" s="32" t="str">
        <f t="shared" si="250"/>
        <v/>
      </c>
      <c r="BW850" s="32" t="str">
        <f t="shared" si="239"/>
        <v/>
      </c>
      <c r="BX850" s="32" t="str">
        <f t="shared" si="251"/>
        <v/>
      </c>
      <c r="BY850" s="32" t="str">
        <f t="shared" si="252"/>
        <v/>
      </c>
      <c r="BZ850" s="32" t="str">
        <f t="shared" si="253"/>
        <v/>
      </c>
      <c r="CA850" s="32" t="str">
        <f t="shared" si="254"/>
        <v/>
      </c>
      <c r="CB850" s="33">
        <f>IF(COUNTIF($CD$7:CD850,CD850)=1,CD850,CD850+COUNTIF($CD$6:CD849,CD850))</f>
        <v>55996</v>
      </c>
      <c r="CC850" s="34">
        <f t="shared" si="240"/>
        <v>55153</v>
      </c>
      <c r="CD850" s="32">
        <f t="shared" si="255"/>
        <v>55153</v>
      </c>
      <c r="CE850" s="32">
        <f t="shared" si="241"/>
        <v>0</v>
      </c>
      <c r="CF850" s="32">
        <f t="shared" si="242"/>
        <v>0</v>
      </c>
      <c r="CG850" s="32" t="str">
        <f t="shared" si="243"/>
        <v/>
      </c>
      <c r="CH850" s="32">
        <v>845</v>
      </c>
      <c r="CI850" s="32" t="s">
        <v>6</v>
      </c>
      <c r="CJ850" s="32" t="str">
        <f t="shared" si="244"/>
        <v/>
      </c>
      <c r="CK850" s="32" t="str">
        <f t="shared" si="245"/>
        <v/>
      </c>
      <c r="CL850" s="32" t="str">
        <f t="shared" si="246"/>
        <v/>
      </c>
      <c r="CM850" s="32" t="str">
        <f t="shared" si="247"/>
        <v/>
      </c>
      <c r="CN850" s="32" t="str">
        <f t="shared" si="248"/>
        <v/>
      </c>
    </row>
    <row r="851" spans="71:92" x14ac:dyDescent="0.3">
      <c r="BS851" s="32" t="str">
        <f>IF(Kiadasi_kiseroiv!$K$2=BT851,BV851,"")</f>
        <v/>
      </c>
      <c r="BT851" s="34" t="str">
        <f t="shared" si="249"/>
        <v/>
      </c>
      <c r="BU851" s="32" t="str">
        <f t="shared" si="238"/>
        <v/>
      </c>
      <c r="BV851" s="32" t="str">
        <f t="shared" si="250"/>
        <v/>
      </c>
      <c r="BW851" s="32" t="str">
        <f t="shared" si="239"/>
        <v/>
      </c>
      <c r="BX851" s="32" t="str">
        <f t="shared" si="251"/>
        <v/>
      </c>
      <c r="BY851" s="32" t="str">
        <f t="shared" si="252"/>
        <v/>
      </c>
      <c r="BZ851" s="32" t="str">
        <f t="shared" si="253"/>
        <v/>
      </c>
      <c r="CA851" s="32" t="str">
        <f t="shared" si="254"/>
        <v/>
      </c>
      <c r="CB851" s="33">
        <f>IF(COUNTIF($CD$7:CD851,CD851)=1,CD851,CD851+COUNTIF($CD$6:CD850,CD851))</f>
        <v>55997</v>
      </c>
      <c r="CC851" s="34">
        <f t="shared" si="240"/>
        <v>55153</v>
      </c>
      <c r="CD851" s="32">
        <f t="shared" si="255"/>
        <v>55153</v>
      </c>
      <c r="CE851" s="32">
        <f t="shared" si="241"/>
        <v>0</v>
      </c>
      <c r="CF851" s="32">
        <f t="shared" si="242"/>
        <v>0</v>
      </c>
      <c r="CG851" s="32" t="str">
        <f t="shared" si="243"/>
        <v/>
      </c>
      <c r="CH851" s="32">
        <v>846</v>
      </c>
      <c r="CI851" s="32" t="s">
        <v>6</v>
      </c>
      <c r="CJ851" s="32" t="str">
        <f t="shared" si="244"/>
        <v/>
      </c>
      <c r="CK851" s="32" t="str">
        <f t="shared" si="245"/>
        <v/>
      </c>
      <c r="CL851" s="32" t="str">
        <f t="shared" si="246"/>
        <v/>
      </c>
      <c r="CM851" s="32" t="str">
        <f t="shared" si="247"/>
        <v/>
      </c>
      <c r="CN851" s="32" t="str">
        <f t="shared" si="248"/>
        <v/>
      </c>
    </row>
    <row r="852" spans="71:92" x14ac:dyDescent="0.3">
      <c r="BS852" s="32" t="str">
        <f>IF(Kiadasi_kiseroiv!$K$2=BT852,BV852,"")</f>
        <v/>
      </c>
      <c r="BT852" s="34" t="str">
        <f t="shared" si="249"/>
        <v/>
      </c>
      <c r="BU852" s="32" t="str">
        <f t="shared" si="238"/>
        <v/>
      </c>
      <c r="BV852" s="32" t="str">
        <f t="shared" si="250"/>
        <v/>
      </c>
      <c r="BW852" s="32" t="str">
        <f t="shared" si="239"/>
        <v/>
      </c>
      <c r="BX852" s="32" t="str">
        <f t="shared" si="251"/>
        <v/>
      </c>
      <c r="BY852" s="32" t="str">
        <f t="shared" si="252"/>
        <v/>
      </c>
      <c r="BZ852" s="32" t="str">
        <f t="shared" si="253"/>
        <v/>
      </c>
      <c r="CA852" s="32" t="str">
        <f t="shared" si="254"/>
        <v/>
      </c>
      <c r="CB852" s="33">
        <f>IF(COUNTIF($CD$7:CD852,CD852)=1,CD852,CD852+COUNTIF($CD$6:CD851,CD852))</f>
        <v>55998</v>
      </c>
      <c r="CC852" s="34">
        <f t="shared" si="240"/>
        <v>55153</v>
      </c>
      <c r="CD852" s="32">
        <f t="shared" si="255"/>
        <v>55153</v>
      </c>
      <c r="CE852" s="32">
        <f t="shared" si="241"/>
        <v>0</v>
      </c>
      <c r="CF852" s="32">
        <f t="shared" si="242"/>
        <v>0</v>
      </c>
      <c r="CG852" s="32" t="str">
        <f t="shared" si="243"/>
        <v/>
      </c>
      <c r="CH852" s="32">
        <v>847</v>
      </c>
      <c r="CI852" s="32" t="s">
        <v>6</v>
      </c>
      <c r="CJ852" s="32" t="str">
        <f t="shared" si="244"/>
        <v/>
      </c>
      <c r="CK852" s="32" t="str">
        <f t="shared" si="245"/>
        <v/>
      </c>
      <c r="CL852" s="32" t="str">
        <f t="shared" si="246"/>
        <v/>
      </c>
      <c r="CM852" s="32" t="str">
        <f t="shared" si="247"/>
        <v/>
      </c>
      <c r="CN852" s="32" t="str">
        <f t="shared" si="248"/>
        <v/>
      </c>
    </row>
    <row r="853" spans="71:92" x14ac:dyDescent="0.3">
      <c r="BS853" s="32" t="str">
        <f>IF(Kiadasi_kiseroiv!$K$2=BT853,BV853,"")</f>
        <v/>
      </c>
      <c r="BT853" s="34" t="str">
        <f t="shared" si="249"/>
        <v/>
      </c>
      <c r="BU853" s="32" t="str">
        <f t="shared" si="238"/>
        <v/>
      </c>
      <c r="BV853" s="32" t="str">
        <f t="shared" si="250"/>
        <v/>
      </c>
      <c r="BW853" s="32" t="str">
        <f t="shared" si="239"/>
        <v/>
      </c>
      <c r="BX853" s="32" t="str">
        <f t="shared" si="251"/>
        <v/>
      </c>
      <c r="BY853" s="32" t="str">
        <f t="shared" si="252"/>
        <v/>
      </c>
      <c r="BZ853" s="32" t="str">
        <f t="shared" si="253"/>
        <v/>
      </c>
      <c r="CA853" s="32" t="str">
        <f t="shared" si="254"/>
        <v/>
      </c>
      <c r="CB853" s="33">
        <f>IF(COUNTIF($CD$7:CD853,CD853)=1,CD853,CD853+COUNTIF($CD$6:CD852,CD853))</f>
        <v>55999</v>
      </c>
      <c r="CC853" s="34">
        <f t="shared" si="240"/>
        <v>55153</v>
      </c>
      <c r="CD853" s="32">
        <f t="shared" si="255"/>
        <v>55153</v>
      </c>
      <c r="CE853" s="32">
        <f t="shared" si="241"/>
        <v>0</v>
      </c>
      <c r="CF853" s="32">
        <f t="shared" si="242"/>
        <v>0</v>
      </c>
      <c r="CG853" s="32" t="str">
        <f t="shared" si="243"/>
        <v/>
      </c>
      <c r="CH853" s="32">
        <v>848</v>
      </c>
      <c r="CI853" s="32" t="s">
        <v>6</v>
      </c>
      <c r="CJ853" s="32" t="str">
        <f t="shared" si="244"/>
        <v/>
      </c>
      <c r="CK853" s="32" t="str">
        <f t="shared" si="245"/>
        <v/>
      </c>
      <c r="CL853" s="32" t="str">
        <f t="shared" si="246"/>
        <v/>
      </c>
      <c r="CM853" s="32" t="str">
        <f t="shared" si="247"/>
        <v/>
      </c>
      <c r="CN853" s="32" t="str">
        <f t="shared" si="248"/>
        <v/>
      </c>
    </row>
    <row r="854" spans="71:92" x14ac:dyDescent="0.3">
      <c r="BS854" s="32" t="str">
        <f>IF(Kiadasi_kiseroiv!$K$2=BT854,BV854,"")</f>
        <v/>
      </c>
      <c r="BT854" s="34" t="str">
        <f t="shared" si="249"/>
        <v/>
      </c>
      <c r="BU854" s="32" t="str">
        <f t="shared" si="238"/>
        <v/>
      </c>
      <c r="BV854" s="32" t="str">
        <f t="shared" si="250"/>
        <v/>
      </c>
      <c r="BW854" s="32" t="str">
        <f t="shared" si="239"/>
        <v/>
      </c>
      <c r="BX854" s="32" t="str">
        <f t="shared" si="251"/>
        <v/>
      </c>
      <c r="BY854" s="32" t="str">
        <f t="shared" si="252"/>
        <v/>
      </c>
      <c r="BZ854" s="32" t="str">
        <f t="shared" si="253"/>
        <v/>
      </c>
      <c r="CA854" s="32" t="str">
        <f t="shared" si="254"/>
        <v/>
      </c>
      <c r="CB854" s="33">
        <f>IF(COUNTIF($CD$7:CD854,CD854)=1,CD854,CD854+COUNTIF($CD$6:CD853,CD854))</f>
        <v>56000</v>
      </c>
      <c r="CC854" s="34">
        <f t="shared" si="240"/>
        <v>55153</v>
      </c>
      <c r="CD854" s="32">
        <f t="shared" si="255"/>
        <v>55153</v>
      </c>
      <c r="CE854" s="32">
        <f t="shared" si="241"/>
        <v>0</v>
      </c>
      <c r="CF854" s="32">
        <f t="shared" si="242"/>
        <v>0</v>
      </c>
      <c r="CG854" s="32" t="str">
        <f t="shared" si="243"/>
        <v/>
      </c>
      <c r="CH854" s="32">
        <v>849</v>
      </c>
      <c r="CI854" s="32" t="s">
        <v>6</v>
      </c>
      <c r="CJ854" s="32" t="str">
        <f t="shared" si="244"/>
        <v/>
      </c>
      <c r="CK854" s="32" t="str">
        <f t="shared" si="245"/>
        <v/>
      </c>
      <c r="CL854" s="32" t="str">
        <f t="shared" si="246"/>
        <v/>
      </c>
      <c r="CM854" s="32" t="str">
        <f t="shared" si="247"/>
        <v/>
      </c>
      <c r="CN854" s="32" t="str">
        <f t="shared" si="248"/>
        <v/>
      </c>
    </row>
    <row r="855" spans="71:92" x14ac:dyDescent="0.3">
      <c r="BS855" s="32" t="str">
        <f>IF(Kiadasi_kiseroiv!$K$2=BT855,BV855,"")</f>
        <v/>
      </c>
      <c r="BT855" s="34" t="str">
        <f t="shared" si="249"/>
        <v/>
      </c>
      <c r="BU855" s="32" t="str">
        <f t="shared" si="238"/>
        <v/>
      </c>
      <c r="BV855" s="32" t="str">
        <f t="shared" si="250"/>
        <v/>
      </c>
      <c r="BW855" s="32" t="str">
        <f t="shared" si="239"/>
        <v/>
      </c>
      <c r="BX855" s="32" t="str">
        <f t="shared" si="251"/>
        <v/>
      </c>
      <c r="BY855" s="32" t="str">
        <f t="shared" si="252"/>
        <v/>
      </c>
      <c r="BZ855" s="32" t="str">
        <f t="shared" si="253"/>
        <v/>
      </c>
      <c r="CA855" s="32" t="str">
        <f t="shared" si="254"/>
        <v/>
      </c>
      <c r="CB855" s="33">
        <f>IF(COUNTIF($CD$7:CD855,CD855)=1,CD855,CD855+COUNTIF($CD$6:CD854,CD855))</f>
        <v>56001</v>
      </c>
      <c r="CC855" s="34">
        <f t="shared" si="240"/>
        <v>55153</v>
      </c>
      <c r="CD855" s="32">
        <f t="shared" si="255"/>
        <v>55153</v>
      </c>
      <c r="CE855" s="32">
        <f t="shared" si="241"/>
        <v>0</v>
      </c>
      <c r="CF855" s="32">
        <f t="shared" si="242"/>
        <v>0</v>
      </c>
      <c r="CG855" s="32" t="str">
        <f t="shared" si="243"/>
        <v/>
      </c>
      <c r="CH855" s="32">
        <v>850</v>
      </c>
      <c r="CI855" s="32" t="s">
        <v>6</v>
      </c>
      <c r="CJ855" s="32" t="str">
        <f t="shared" si="244"/>
        <v/>
      </c>
      <c r="CK855" s="32" t="str">
        <f t="shared" si="245"/>
        <v/>
      </c>
      <c r="CL855" s="32" t="str">
        <f t="shared" si="246"/>
        <v/>
      </c>
      <c r="CM855" s="32" t="str">
        <f t="shared" si="247"/>
        <v/>
      </c>
      <c r="CN855" s="32" t="str">
        <f t="shared" si="248"/>
        <v/>
      </c>
    </row>
    <row r="856" spans="71:92" x14ac:dyDescent="0.3">
      <c r="BS856" s="32" t="str">
        <f>IF(Kiadasi_kiseroiv!$K$2=BT856,BV856,"")</f>
        <v/>
      </c>
      <c r="BT856" s="34" t="str">
        <f t="shared" si="249"/>
        <v/>
      </c>
      <c r="BU856" s="32" t="str">
        <f t="shared" si="238"/>
        <v/>
      </c>
      <c r="BV856" s="32" t="str">
        <f t="shared" si="250"/>
        <v/>
      </c>
      <c r="BW856" s="32" t="str">
        <f t="shared" si="239"/>
        <v/>
      </c>
      <c r="BX856" s="32" t="str">
        <f t="shared" si="251"/>
        <v/>
      </c>
      <c r="BY856" s="32" t="str">
        <f t="shared" si="252"/>
        <v/>
      </c>
      <c r="BZ856" s="32" t="str">
        <f t="shared" si="253"/>
        <v/>
      </c>
      <c r="CA856" s="32" t="str">
        <f t="shared" si="254"/>
        <v/>
      </c>
      <c r="CB856" s="33">
        <f>IF(COUNTIF($CD$7:CD856,CD856)=1,CD856,CD856+COUNTIF($CD$6:CD855,CD856))</f>
        <v>56002</v>
      </c>
      <c r="CC856" s="34">
        <f t="shared" si="240"/>
        <v>55153</v>
      </c>
      <c r="CD856" s="32">
        <f t="shared" si="255"/>
        <v>55153</v>
      </c>
      <c r="CE856" s="32">
        <f t="shared" si="241"/>
        <v>0</v>
      </c>
      <c r="CF856" s="32">
        <f t="shared" si="242"/>
        <v>0</v>
      </c>
      <c r="CG856" s="32" t="str">
        <f t="shared" si="243"/>
        <v/>
      </c>
      <c r="CH856" s="32">
        <v>851</v>
      </c>
      <c r="CI856" s="32" t="s">
        <v>6</v>
      </c>
      <c r="CJ856" s="32" t="str">
        <f t="shared" si="244"/>
        <v/>
      </c>
      <c r="CK856" s="32" t="str">
        <f t="shared" si="245"/>
        <v/>
      </c>
      <c r="CL856" s="32" t="str">
        <f t="shared" si="246"/>
        <v/>
      </c>
      <c r="CM856" s="32" t="str">
        <f t="shared" si="247"/>
        <v/>
      </c>
      <c r="CN856" s="32" t="str">
        <f t="shared" si="248"/>
        <v/>
      </c>
    </row>
    <row r="857" spans="71:92" x14ac:dyDescent="0.3">
      <c r="BS857" s="32" t="str">
        <f>IF(Kiadasi_kiseroiv!$K$2=BT857,BV857,"")</f>
        <v/>
      </c>
      <c r="BT857" s="34" t="str">
        <f t="shared" si="249"/>
        <v/>
      </c>
      <c r="BU857" s="32" t="str">
        <f t="shared" si="238"/>
        <v/>
      </c>
      <c r="BV857" s="32" t="str">
        <f t="shared" si="250"/>
        <v/>
      </c>
      <c r="BW857" s="32" t="str">
        <f t="shared" si="239"/>
        <v/>
      </c>
      <c r="BX857" s="32" t="str">
        <f t="shared" si="251"/>
        <v/>
      </c>
      <c r="BY857" s="32" t="str">
        <f t="shared" si="252"/>
        <v/>
      </c>
      <c r="BZ857" s="32" t="str">
        <f t="shared" si="253"/>
        <v/>
      </c>
      <c r="CA857" s="32" t="str">
        <f t="shared" si="254"/>
        <v/>
      </c>
      <c r="CB857" s="33">
        <f>IF(COUNTIF($CD$7:CD857,CD857)=1,CD857,CD857+COUNTIF($CD$6:CD856,CD857))</f>
        <v>56003</v>
      </c>
      <c r="CC857" s="34">
        <f t="shared" si="240"/>
        <v>55153</v>
      </c>
      <c r="CD857" s="32">
        <f t="shared" si="255"/>
        <v>55153</v>
      </c>
      <c r="CE857" s="32">
        <f t="shared" si="241"/>
        <v>0</v>
      </c>
      <c r="CF857" s="32">
        <f t="shared" si="242"/>
        <v>0</v>
      </c>
      <c r="CG857" s="32" t="str">
        <f t="shared" si="243"/>
        <v/>
      </c>
      <c r="CH857" s="32">
        <v>852</v>
      </c>
      <c r="CI857" s="32" t="s">
        <v>6</v>
      </c>
      <c r="CJ857" s="32" t="str">
        <f t="shared" si="244"/>
        <v/>
      </c>
      <c r="CK857" s="32" t="str">
        <f t="shared" si="245"/>
        <v/>
      </c>
      <c r="CL857" s="32" t="str">
        <f t="shared" si="246"/>
        <v/>
      </c>
      <c r="CM857" s="32" t="str">
        <f t="shared" si="247"/>
        <v/>
      </c>
      <c r="CN857" s="32" t="str">
        <f t="shared" si="248"/>
        <v/>
      </c>
    </row>
    <row r="858" spans="71:92" x14ac:dyDescent="0.3">
      <c r="BS858" s="32" t="str">
        <f>IF(Kiadasi_kiseroiv!$K$2=BT858,BV858,"")</f>
        <v/>
      </c>
      <c r="BT858" s="34" t="str">
        <f t="shared" si="249"/>
        <v/>
      </c>
      <c r="BU858" s="32" t="str">
        <f t="shared" si="238"/>
        <v/>
      </c>
      <c r="BV858" s="32" t="str">
        <f t="shared" si="250"/>
        <v/>
      </c>
      <c r="BW858" s="32" t="str">
        <f t="shared" si="239"/>
        <v/>
      </c>
      <c r="BX858" s="32" t="str">
        <f t="shared" si="251"/>
        <v/>
      </c>
      <c r="BY858" s="32" t="str">
        <f t="shared" si="252"/>
        <v/>
      </c>
      <c r="BZ858" s="32" t="str">
        <f t="shared" si="253"/>
        <v/>
      </c>
      <c r="CA858" s="32" t="str">
        <f t="shared" si="254"/>
        <v/>
      </c>
      <c r="CB858" s="33">
        <f>IF(COUNTIF($CD$7:CD858,CD858)=1,CD858,CD858+COUNTIF($CD$6:CD857,CD858))</f>
        <v>56004</v>
      </c>
      <c r="CC858" s="34">
        <f t="shared" si="240"/>
        <v>55153</v>
      </c>
      <c r="CD858" s="32">
        <f t="shared" si="255"/>
        <v>55153</v>
      </c>
      <c r="CE858" s="32">
        <f t="shared" si="241"/>
        <v>0</v>
      </c>
      <c r="CF858" s="32">
        <f t="shared" si="242"/>
        <v>0</v>
      </c>
      <c r="CG858" s="32" t="str">
        <f t="shared" si="243"/>
        <v/>
      </c>
      <c r="CH858" s="32">
        <v>853</v>
      </c>
      <c r="CI858" s="32" t="s">
        <v>6</v>
      </c>
      <c r="CJ858" s="32" t="str">
        <f t="shared" si="244"/>
        <v/>
      </c>
      <c r="CK858" s="32" t="str">
        <f t="shared" si="245"/>
        <v/>
      </c>
      <c r="CL858" s="32" t="str">
        <f t="shared" si="246"/>
        <v/>
      </c>
      <c r="CM858" s="32" t="str">
        <f t="shared" si="247"/>
        <v/>
      </c>
      <c r="CN858" s="32" t="str">
        <f t="shared" si="248"/>
        <v/>
      </c>
    </row>
    <row r="859" spans="71:92" x14ac:dyDescent="0.3">
      <c r="BS859" s="32" t="str">
        <f>IF(Kiadasi_kiseroiv!$K$2=BT859,BV859,"")</f>
        <v/>
      </c>
      <c r="BT859" s="34" t="str">
        <f t="shared" si="249"/>
        <v/>
      </c>
      <c r="BU859" s="32" t="str">
        <f t="shared" si="238"/>
        <v/>
      </c>
      <c r="BV859" s="32" t="str">
        <f t="shared" si="250"/>
        <v/>
      </c>
      <c r="BW859" s="32" t="str">
        <f t="shared" si="239"/>
        <v/>
      </c>
      <c r="BX859" s="32" t="str">
        <f t="shared" si="251"/>
        <v/>
      </c>
      <c r="BY859" s="32" t="str">
        <f t="shared" si="252"/>
        <v/>
      </c>
      <c r="BZ859" s="32" t="str">
        <f t="shared" si="253"/>
        <v/>
      </c>
      <c r="CA859" s="32" t="str">
        <f t="shared" si="254"/>
        <v/>
      </c>
      <c r="CB859" s="33">
        <f>IF(COUNTIF($CD$7:CD859,CD859)=1,CD859,CD859+COUNTIF($CD$6:CD858,CD859))</f>
        <v>56005</v>
      </c>
      <c r="CC859" s="34">
        <f t="shared" si="240"/>
        <v>55153</v>
      </c>
      <c r="CD859" s="32">
        <f t="shared" si="255"/>
        <v>55153</v>
      </c>
      <c r="CE859" s="32">
        <f t="shared" si="241"/>
        <v>0</v>
      </c>
      <c r="CF859" s="32">
        <f t="shared" si="242"/>
        <v>0</v>
      </c>
      <c r="CG859" s="32" t="str">
        <f t="shared" si="243"/>
        <v/>
      </c>
      <c r="CH859" s="32">
        <v>854</v>
      </c>
      <c r="CI859" s="32" t="s">
        <v>6</v>
      </c>
      <c r="CJ859" s="32" t="str">
        <f t="shared" si="244"/>
        <v/>
      </c>
      <c r="CK859" s="32" t="str">
        <f t="shared" si="245"/>
        <v/>
      </c>
      <c r="CL859" s="32" t="str">
        <f t="shared" si="246"/>
        <v/>
      </c>
      <c r="CM859" s="32" t="str">
        <f t="shared" si="247"/>
        <v/>
      </c>
      <c r="CN859" s="32" t="str">
        <f t="shared" si="248"/>
        <v/>
      </c>
    </row>
    <row r="860" spans="71:92" x14ac:dyDescent="0.3">
      <c r="BS860" s="32" t="str">
        <f>IF(Kiadasi_kiseroiv!$K$2=BT860,BV860,"")</f>
        <v/>
      </c>
      <c r="BT860" s="34" t="str">
        <f t="shared" si="249"/>
        <v/>
      </c>
      <c r="BU860" s="32" t="str">
        <f t="shared" si="238"/>
        <v/>
      </c>
      <c r="BV860" s="32" t="str">
        <f t="shared" si="250"/>
        <v/>
      </c>
      <c r="BW860" s="32" t="str">
        <f t="shared" si="239"/>
        <v/>
      </c>
      <c r="BX860" s="32" t="str">
        <f t="shared" si="251"/>
        <v/>
      </c>
      <c r="BY860" s="32" t="str">
        <f t="shared" si="252"/>
        <v/>
      </c>
      <c r="BZ860" s="32" t="str">
        <f t="shared" si="253"/>
        <v/>
      </c>
      <c r="CA860" s="32" t="str">
        <f t="shared" si="254"/>
        <v/>
      </c>
      <c r="CB860" s="33">
        <f>IF(COUNTIF($CD$7:CD860,CD860)=1,CD860,CD860+COUNTIF($CD$6:CD859,CD860))</f>
        <v>56006</v>
      </c>
      <c r="CC860" s="34">
        <f t="shared" si="240"/>
        <v>55153</v>
      </c>
      <c r="CD860" s="32">
        <f t="shared" si="255"/>
        <v>55153</v>
      </c>
      <c r="CE860" s="32">
        <f t="shared" si="241"/>
        <v>0</v>
      </c>
      <c r="CF860" s="32">
        <f t="shared" si="242"/>
        <v>0</v>
      </c>
      <c r="CG860" s="32" t="str">
        <f t="shared" si="243"/>
        <v/>
      </c>
      <c r="CH860" s="32">
        <v>855</v>
      </c>
      <c r="CI860" s="32" t="s">
        <v>6</v>
      </c>
      <c r="CJ860" s="32" t="str">
        <f t="shared" si="244"/>
        <v/>
      </c>
      <c r="CK860" s="32" t="str">
        <f t="shared" si="245"/>
        <v/>
      </c>
      <c r="CL860" s="32" t="str">
        <f t="shared" si="246"/>
        <v/>
      </c>
      <c r="CM860" s="32" t="str">
        <f t="shared" si="247"/>
        <v/>
      </c>
      <c r="CN860" s="32" t="str">
        <f t="shared" si="248"/>
        <v/>
      </c>
    </row>
    <row r="861" spans="71:92" x14ac:dyDescent="0.3">
      <c r="BS861" s="32" t="str">
        <f>IF(Kiadasi_kiseroiv!$K$2=BT861,BV861,"")</f>
        <v/>
      </c>
      <c r="BT861" s="34" t="str">
        <f t="shared" si="249"/>
        <v/>
      </c>
      <c r="BU861" s="32" t="str">
        <f t="shared" si="238"/>
        <v/>
      </c>
      <c r="BV861" s="32" t="str">
        <f t="shared" si="250"/>
        <v/>
      </c>
      <c r="BW861" s="32" t="str">
        <f t="shared" si="239"/>
        <v/>
      </c>
      <c r="BX861" s="32" t="str">
        <f t="shared" si="251"/>
        <v/>
      </c>
      <c r="BY861" s="32" t="str">
        <f t="shared" si="252"/>
        <v/>
      </c>
      <c r="BZ861" s="32" t="str">
        <f t="shared" si="253"/>
        <v/>
      </c>
      <c r="CA861" s="32" t="str">
        <f t="shared" si="254"/>
        <v/>
      </c>
      <c r="CB861" s="33">
        <f>IF(COUNTIF($CD$7:CD861,CD861)=1,CD861,CD861+COUNTIF($CD$6:CD860,CD861))</f>
        <v>56007</v>
      </c>
      <c r="CC861" s="34">
        <f t="shared" si="240"/>
        <v>55153</v>
      </c>
      <c r="CD861" s="32">
        <f t="shared" si="255"/>
        <v>55153</v>
      </c>
      <c r="CE861" s="32">
        <f t="shared" si="241"/>
        <v>0</v>
      </c>
      <c r="CF861" s="32">
        <f t="shared" si="242"/>
        <v>0</v>
      </c>
      <c r="CG861" s="32" t="str">
        <f t="shared" si="243"/>
        <v/>
      </c>
      <c r="CH861" s="32">
        <v>856</v>
      </c>
      <c r="CI861" s="32" t="s">
        <v>6</v>
      </c>
      <c r="CJ861" s="32" t="str">
        <f t="shared" si="244"/>
        <v/>
      </c>
      <c r="CK861" s="32" t="str">
        <f t="shared" si="245"/>
        <v/>
      </c>
      <c r="CL861" s="32" t="str">
        <f t="shared" si="246"/>
        <v/>
      </c>
      <c r="CM861" s="32" t="str">
        <f t="shared" si="247"/>
        <v/>
      </c>
      <c r="CN861" s="32" t="str">
        <f t="shared" si="248"/>
        <v/>
      </c>
    </row>
    <row r="862" spans="71:92" x14ac:dyDescent="0.3">
      <c r="BS862" s="32" t="str">
        <f>IF(Kiadasi_kiseroiv!$K$2=BT862,BV862,"")</f>
        <v/>
      </c>
      <c r="BT862" s="34" t="str">
        <f t="shared" si="249"/>
        <v/>
      </c>
      <c r="BU862" s="32" t="str">
        <f t="shared" si="238"/>
        <v/>
      </c>
      <c r="BV862" s="32" t="str">
        <f t="shared" si="250"/>
        <v/>
      </c>
      <c r="BW862" s="32" t="str">
        <f t="shared" si="239"/>
        <v/>
      </c>
      <c r="BX862" s="32" t="str">
        <f t="shared" si="251"/>
        <v/>
      </c>
      <c r="BY862" s="32" t="str">
        <f t="shared" si="252"/>
        <v/>
      </c>
      <c r="BZ862" s="32" t="str">
        <f t="shared" si="253"/>
        <v/>
      </c>
      <c r="CA862" s="32" t="str">
        <f t="shared" si="254"/>
        <v/>
      </c>
      <c r="CB862" s="33">
        <f>IF(COUNTIF($CD$7:CD862,CD862)=1,CD862,CD862+COUNTIF($CD$6:CD861,CD862))</f>
        <v>56008</v>
      </c>
      <c r="CC862" s="34">
        <f t="shared" si="240"/>
        <v>55153</v>
      </c>
      <c r="CD862" s="32">
        <f t="shared" si="255"/>
        <v>55153</v>
      </c>
      <c r="CE862" s="32">
        <f t="shared" si="241"/>
        <v>0</v>
      </c>
      <c r="CF862" s="32">
        <f t="shared" si="242"/>
        <v>0</v>
      </c>
      <c r="CG862" s="32" t="str">
        <f t="shared" si="243"/>
        <v/>
      </c>
      <c r="CH862" s="32">
        <v>857</v>
      </c>
      <c r="CI862" s="32" t="s">
        <v>6</v>
      </c>
      <c r="CJ862" s="32" t="str">
        <f t="shared" si="244"/>
        <v/>
      </c>
      <c r="CK862" s="32" t="str">
        <f t="shared" si="245"/>
        <v/>
      </c>
      <c r="CL862" s="32" t="str">
        <f t="shared" si="246"/>
        <v/>
      </c>
      <c r="CM862" s="32" t="str">
        <f t="shared" si="247"/>
        <v/>
      </c>
      <c r="CN862" s="32" t="str">
        <f t="shared" si="248"/>
        <v/>
      </c>
    </row>
    <row r="863" spans="71:92" x14ac:dyDescent="0.3">
      <c r="BS863" s="32" t="str">
        <f>IF(Kiadasi_kiseroiv!$K$2=BT863,BV863,"")</f>
        <v/>
      </c>
      <c r="BT863" s="34" t="str">
        <f t="shared" si="249"/>
        <v/>
      </c>
      <c r="BU863" s="32" t="str">
        <f t="shared" si="238"/>
        <v/>
      </c>
      <c r="BV863" s="32" t="str">
        <f t="shared" si="250"/>
        <v/>
      </c>
      <c r="BW863" s="32" t="str">
        <f t="shared" si="239"/>
        <v/>
      </c>
      <c r="BX863" s="32" t="str">
        <f t="shared" si="251"/>
        <v/>
      </c>
      <c r="BY863" s="32" t="str">
        <f t="shared" si="252"/>
        <v/>
      </c>
      <c r="BZ863" s="32" t="str">
        <f t="shared" si="253"/>
        <v/>
      </c>
      <c r="CA863" s="32" t="str">
        <f t="shared" si="254"/>
        <v/>
      </c>
      <c r="CB863" s="33">
        <f>IF(COUNTIF($CD$7:CD863,CD863)=1,CD863,CD863+COUNTIF($CD$6:CD862,CD863))</f>
        <v>56009</v>
      </c>
      <c r="CC863" s="34">
        <f t="shared" si="240"/>
        <v>55153</v>
      </c>
      <c r="CD863" s="32">
        <f t="shared" si="255"/>
        <v>55153</v>
      </c>
      <c r="CE863" s="32">
        <f t="shared" si="241"/>
        <v>0</v>
      </c>
      <c r="CF863" s="32">
        <f t="shared" si="242"/>
        <v>0</v>
      </c>
      <c r="CG863" s="32" t="str">
        <f t="shared" si="243"/>
        <v/>
      </c>
      <c r="CH863" s="32">
        <v>858</v>
      </c>
      <c r="CI863" s="32" t="s">
        <v>6</v>
      </c>
      <c r="CJ863" s="32" t="str">
        <f t="shared" si="244"/>
        <v/>
      </c>
      <c r="CK863" s="32" t="str">
        <f t="shared" si="245"/>
        <v/>
      </c>
      <c r="CL863" s="32" t="str">
        <f t="shared" si="246"/>
        <v/>
      </c>
      <c r="CM863" s="32" t="str">
        <f t="shared" si="247"/>
        <v/>
      </c>
      <c r="CN863" s="32" t="str">
        <f t="shared" si="248"/>
        <v/>
      </c>
    </row>
    <row r="864" spans="71:92" x14ac:dyDescent="0.3">
      <c r="BS864" s="32" t="str">
        <f>IF(Kiadasi_kiseroiv!$K$2=BT864,BV864,"")</f>
        <v/>
      </c>
      <c r="BT864" s="34" t="str">
        <f t="shared" si="249"/>
        <v/>
      </c>
      <c r="BU864" s="32" t="str">
        <f t="shared" si="238"/>
        <v/>
      </c>
      <c r="BV864" s="32" t="str">
        <f t="shared" si="250"/>
        <v/>
      </c>
      <c r="BW864" s="32" t="str">
        <f t="shared" si="239"/>
        <v/>
      </c>
      <c r="BX864" s="32" t="str">
        <f t="shared" si="251"/>
        <v/>
      </c>
      <c r="BY864" s="32" t="str">
        <f t="shared" si="252"/>
        <v/>
      </c>
      <c r="BZ864" s="32" t="str">
        <f t="shared" si="253"/>
        <v/>
      </c>
      <c r="CA864" s="32" t="str">
        <f t="shared" si="254"/>
        <v/>
      </c>
      <c r="CB864" s="33">
        <f>IF(COUNTIF($CD$7:CD864,CD864)=1,CD864,CD864+COUNTIF($CD$6:CD863,CD864))</f>
        <v>56010</v>
      </c>
      <c r="CC864" s="34">
        <f t="shared" si="240"/>
        <v>55153</v>
      </c>
      <c r="CD864" s="32">
        <f t="shared" si="255"/>
        <v>55153</v>
      </c>
      <c r="CE864" s="32">
        <f t="shared" si="241"/>
        <v>0</v>
      </c>
      <c r="CF864" s="32">
        <f t="shared" si="242"/>
        <v>0</v>
      </c>
      <c r="CG864" s="32" t="str">
        <f t="shared" si="243"/>
        <v/>
      </c>
      <c r="CH864" s="32">
        <v>859</v>
      </c>
      <c r="CI864" s="32" t="s">
        <v>6</v>
      </c>
      <c r="CJ864" s="32" t="str">
        <f t="shared" si="244"/>
        <v/>
      </c>
      <c r="CK864" s="32" t="str">
        <f t="shared" si="245"/>
        <v/>
      </c>
      <c r="CL864" s="32" t="str">
        <f t="shared" si="246"/>
        <v/>
      </c>
      <c r="CM864" s="32" t="str">
        <f t="shared" si="247"/>
        <v/>
      </c>
      <c r="CN864" s="32" t="str">
        <f t="shared" si="248"/>
        <v/>
      </c>
    </row>
    <row r="865" spans="71:92" x14ac:dyDescent="0.3">
      <c r="BS865" s="32" t="str">
        <f>IF(Kiadasi_kiseroiv!$K$2=BT865,BV865,"")</f>
        <v/>
      </c>
      <c r="BT865" s="34" t="str">
        <f t="shared" si="249"/>
        <v/>
      </c>
      <c r="BU865" s="32" t="str">
        <f t="shared" si="238"/>
        <v/>
      </c>
      <c r="BV865" s="32" t="str">
        <f t="shared" si="250"/>
        <v/>
      </c>
      <c r="BW865" s="32" t="str">
        <f t="shared" si="239"/>
        <v/>
      </c>
      <c r="BX865" s="32" t="str">
        <f t="shared" si="251"/>
        <v/>
      </c>
      <c r="BY865" s="32" t="str">
        <f t="shared" si="252"/>
        <v/>
      </c>
      <c r="BZ865" s="32" t="str">
        <f t="shared" si="253"/>
        <v/>
      </c>
      <c r="CA865" s="32" t="str">
        <f t="shared" si="254"/>
        <v/>
      </c>
      <c r="CB865" s="33">
        <f>IF(COUNTIF($CD$7:CD865,CD865)=1,CD865,CD865+COUNTIF($CD$6:CD864,CD865))</f>
        <v>56011</v>
      </c>
      <c r="CC865" s="34">
        <f t="shared" si="240"/>
        <v>55153</v>
      </c>
      <c r="CD865" s="32">
        <f t="shared" si="255"/>
        <v>55153</v>
      </c>
      <c r="CE865" s="32">
        <f t="shared" si="241"/>
        <v>0</v>
      </c>
      <c r="CF865" s="32">
        <f t="shared" si="242"/>
        <v>0</v>
      </c>
      <c r="CG865" s="32" t="str">
        <f t="shared" si="243"/>
        <v/>
      </c>
      <c r="CH865" s="32">
        <v>860</v>
      </c>
      <c r="CI865" s="32" t="s">
        <v>6</v>
      </c>
      <c r="CJ865" s="32" t="str">
        <f t="shared" si="244"/>
        <v/>
      </c>
      <c r="CK865" s="32" t="str">
        <f t="shared" si="245"/>
        <v/>
      </c>
      <c r="CL865" s="32" t="str">
        <f t="shared" si="246"/>
        <v/>
      </c>
      <c r="CM865" s="32" t="str">
        <f t="shared" si="247"/>
        <v/>
      </c>
      <c r="CN865" s="32" t="str">
        <f t="shared" si="248"/>
        <v/>
      </c>
    </row>
    <row r="866" spans="71:92" x14ac:dyDescent="0.3">
      <c r="BS866" s="32" t="str">
        <f>IF(Kiadasi_kiseroiv!$K$2=BT866,BV866,"")</f>
        <v/>
      </c>
      <c r="BT866" s="34" t="str">
        <f t="shared" si="249"/>
        <v/>
      </c>
      <c r="BU866" s="32" t="str">
        <f t="shared" si="238"/>
        <v/>
      </c>
      <c r="BV866" s="32" t="str">
        <f t="shared" si="250"/>
        <v/>
      </c>
      <c r="BW866" s="32" t="str">
        <f t="shared" si="239"/>
        <v/>
      </c>
      <c r="BX866" s="32" t="str">
        <f t="shared" si="251"/>
        <v/>
      </c>
      <c r="BY866" s="32" t="str">
        <f t="shared" si="252"/>
        <v/>
      </c>
      <c r="BZ866" s="32" t="str">
        <f t="shared" si="253"/>
        <v/>
      </c>
      <c r="CA866" s="32" t="str">
        <f t="shared" si="254"/>
        <v/>
      </c>
      <c r="CB866" s="33">
        <f>IF(COUNTIF($CD$7:CD866,CD866)=1,CD866,CD866+COUNTIF($CD$6:CD865,CD866))</f>
        <v>56012</v>
      </c>
      <c r="CC866" s="34">
        <f t="shared" si="240"/>
        <v>55153</v>
      </c>
      <c r="CD866" s="32">
        <f t="shared" si="255"/>
        <v>55153</v>
      </c>
      <c r="CE866" s="32">
        <f t="shared" si="241"/>
        <v>0</v>
      </c>
      <c r="CF866" s="32">
        <f t="shared" si="242"/>
        <v>0</v>
      </c>
      <c r="CG866" s="32" t="str">
        <f t="shared" si="243"/>
        <v/>
      </c>
      <c r="CH866" s="32">
        <v>861</v>
      </c>
      <c r="CI866" s="32" t="s">
        <v>6</v>
      </c>
      <c r="CJ866" s="32" t="str">
        <f t="shared" si="244"/>
        <v/>
      </c>
      <c r="CK866" s="32" t="str">
        <f t="shared" si="245"/>
        <v/>
      </c>
      <c r="CL866" s="32" t="str">
        <f t="shared" si="246"/>
        <v/>
      </c>
      <c r="CM866" s="32" t="str">
        <f t="shared" si="247"/>
        <v/>
      </c>
      <c r="CN866" s="32" t="str">
        <f t="shared" si="248"/>
        <v/>
      </c>
    </row>
    <row r="867" spans="71:92" x14ac:dyDescent="0.3">
      <c r="BS867" s="32" t="str">
        <f>IF(Kiadasi_kiseroiv!$K$2=BT867,BV867,"")</f>
        <v/>
      </c>
      <c r="BT867" s="34" t="str">
        <f t="shared" si="249"/>
        <v/>
      </c>
      <c r="BU867" s="32" t="str">
        <f t="shared" si="238"/>
        <v/>
      </c>
      <c r="BV867" s="32" t="str">
        <f t="shared" si="250"/>
        <v/>
      </c>
      <c r="BW867" s="32" t="str">
        <f t="shared" si="239"/>
        <v/>
      </c>
      <c r="BX867" s="32" t="str">
        <f t="shared" si="251"/>
        <v/>
      </c>
      <c r="BY867" s="32" t="str">
        <f t="shared" si="252"/>
        <v/>
      </c>
      <c r="BZ867" s="32" t="str">
        <f t="shared" si="253"/>
        <v/>
      </c>
      <c r="CA867" s="32" t="str">
        <f t="shared" si="254"/>
        <v/>
      </c>
      <c r="CB867" s="33">
        <f>IF(COUNTIF($CD$7:CD867,CD867)=1,CD867,CD867+COUNTIF($CD$6:CD866,CD867))</f>
        <v>56013</v>
      </c>
      <c r="CC867" s="34">
        <f t="shared" si="240"/>
        <v>55153</v>
      </c>
      <c r="CD867" s="32">
        <f t="shared" si="255"/>
        <v>55153</v>
      </c>
      <c r="CE867" s="32">
        <f t="shared" si="241"/>
        <v>0</v>
      </c>
      <c r="CF867" s="32">
        <f t="shared" si="242"/>
        <v>0</v>
      </c>
      <c r="CG867" s="32" t="str">
        <f t="shared" si="243"/>
        <v/>
      </c>
      <c r="CH867" s="32">
        <v>862</v>
      </c>
      <c r="CI867" s="32" t="s">
        <v>6</v>
      </c>
      <c r="CJ867" s="32" t="str">
        <f t="shared" si="244"/>
        <v/>
      </c>
      <c r="CK867" s="32" t="str">
        <f t="shared" si="245"/>
        <v/>
      </c>
      <c r="CL867" s="32" t="str">
        <f t="shared" si="246"/>
        <v/>
      </c>
      <c r="CM867" s="32" t="str">
        <f t="shared" si="247"/>
        <v/>
      </c>
      <c r="CN867" s="32" t="str">
        <f t="shared" si="248"/>
        <v/>
      </c>
    </row>
    <row r="868" spans="71:92" x14ac:dyDescent="0.3">
      <c r="BS868" s="32" t="str">
        <f>IF(Kiadasi_kiseroiv!$K$2=BT868,BV868,"")</f>
        <v/>
      </c>
      <c r="BT868" s="34" t="str">
        <f t="shared" si="249"/>
        <v/>
      </c>
      <c r="BU868" s="32" t="str">
        <f t="shared" si="238"/>
        <v/>
      </c>
      <c r="BV868" s="32" t="str">
        <f t="shared" si="250"/>
        <v/>
      </c>
      <c r="BW868" s="32" t="str">
        <f t="shared" si="239"/>
        <v/>
      </c>
      <c r="BX868" s="32" t="str">
        <f t="shared" si="251"/>
        <v/>
      </c>
      <c r="BY868" s="32" t="str">
        <f t="shared" si="252"/>
        <v/>
      </c>
      <c r="BZ868" s="32" t="str">
        <f t="shared" si="253"/>
        <v/>
      </c>
      <c r="CA868" s="32" t="str">
        <f t="shared" si="254"/>
        <v/>
      </c>
      <c r="CB868" s="33">
        <f>IF(COUNTIF($CD$7:CD868,CD868)=1,CD868,CD868+COUNTIF($CD$6:CD867,CD868))</f>
        <v>56014</v>
      </c>
      <c r="CC868" s="34">
        <f t="shared" si="240"/>
        <v>55153</v>
      </c>
      <c r="CD868" s="32">
        <f t="shared" si="255"/>
        <v>55153</v>
      </c>
      <c r="CE868" s="32">
        <f t="shared" si="241"/>
        <v>0</v>
      </c>
      <c r="CF868" s="32">
        <f t="shared" si="242"/>
        <v>0</v>
      </c>
      <c r="CG868" s="32" t="str">
        <f t="shared" si="243"/>
        <v/>
      </c>
      <c r="CH868" s="32">
        <v>863</v>
      </c>
      <c r="CI868" s="32" t="s">
        <v>6</v>
      </c>
      <c r="CJ868" s="32" t="str">
        <f t="shared" si="244"/>
        <v/>
      </c>
      <c r="CK868" s="32" t="str">
        <f t="shared" si="245"/>
        <v/>
      </c>
      <c r="CL868" s="32" t="str">
        <f t="shared" si="246"/>
        <v/>
      </c>
      <c r="CM868" s="32" t="str">
        <f t="shared" si="247"/>
        <v/>
      </c>
      <c r="CN868" s="32" t="str">
        <f t="shared" si="248"/>
        <v/>
      </c>
    </row>
    <row r="869" spans="71:92" x14ac:dyDescent="0.3">
      <c r="BS869" s="32" t="str">
        <f>IF(Kiadasi_kiseroiv!$K$2=BT869,BV869,"")</f>
        <v/>
      </c>
      <c r="BT869" s="34" t="str">
        <f t="shared" si="249"/>
        <v/>
      </c>
      <c r="BU869" s="32" t="str">
        <f t="shared" si="238"/>
        <v/>
      </c>
      <c r="BV869" s="32" t="str">
        <f t="shared" si="250"/>
        <v/>
      </c>
      <c r="BW869" s="32" t="str">
        <f t="shared" si="239"/>
        <v/>
      </c>
      <c r="BX869" s="32" t="str">
        <f t="shared" si="251"/>
        <v/>
      </c>
      <c r="BY869" s="32" t="str">
        <f t="shared" si="252"/>
        <v/>
      </c>
      <c r="BZ869" s="32" t="str">
        <f t="shared" si="253"/>
        <v/>
      </c>
      <c r="CA869" s="32" t="str">
        <f t="shared" si="254"/>
        <v/>
      </c>
      <c r="CB869" s="33">
        <f>IF(COUNTIF($CD$7:CD869,CD869)=1,CD869,CD869+COUNTIF($CD$6:CD868,CD869))</f>
        <v>56015</v>
      </c>
      <c r="CC869" s="34">
        <f t="shared" si="240"/>
        <v>55153</v>
      </c>
      <c r="CD869" s="32">
        <f t="shared" si="255"/>
        <v>55153</v>
      </c>
      <c r="CE869" s="32">
        <f t="shared" si="241"/>
        <v>0</v>
      </c>
      <c r="CF869" s="32">
        <f t="shared" si="242"/>
        <v>0</v>
      </c>
      <c r="CG869" s="32" t="str">
        <f t="shared" si="243"/>
        <v/>
      </c>
      <c r="CH869" s="32">
        <v>864</v>
      </c>
      <c r="CI869" s="32" t="s">
        <v>6</v>
      </c>
      <c r="CJ869" s="32" t="str">
        <f t="shared" si="244"/>
        <v/>
      </c>
      <c r="CK869" s="32" t="str">
        <f t="shared" si="245"/>
        <v/>
      </c>
      <c r="CL869" s="32" t="str">
        <f t="shared" si="246"/>
        <v/>
      </c>
      <c r="CM869" s="32" t="str">
        <f t="shared" si="247"/>
        <v/>
      </c>
      <c r="CN869" s="32" t="str">
        <f t="shared" si="248"/>
        <v/>
      </c>
    </row>
    <row r="870" spans="71:92" x14ac:dyDescent="0.3">
      <c r="BS870" s="32" t="str">
        <f>IF(Kiadasi_kiseroiv!$K$2=BT870,BV870,"")</f>
        <v/>
      </c>
      <c r="BT870" s="34" t="str">
        <f t="shared" si="249"/>
        <v/>
      </c>
      <c r="BU870" s="32" t="str">
        <f t="shared" si="238"/>
        <v/>
      </c>
      <c r="BV870" s="32" t="str">
        <f t="shared" si="250"/>
        <v/>
      </c>
      <c r="BW870" s="32" t="str">
        <f t="shared" si="239"/>
        <v/>
      </c>
      <c r="BX870" s="32" t="str">
        <f t="shared" si="251"/>
        <v/>
      </c>
      <c r="BY870" s="32" t="str">
        <f t="shared" si="252"/>
        <v/>
      </c>
      <c r="BZ870" s="32" t="str">
        <f t="shared" si="253"/>
        <v/>
      </c>
      <c r="CA870" s="32" t="str">
        <f t="shared" si="254"/>
        <v/>
      </c>
      <c r="CB870" s="33">
        <f>IF(COUNTIF($CD$7:CD870,CD870)=1,CD870,CD870+COUNTIF($CD$6:CD869,CD870))</f>
        <v>56016</v>
      </c>
      <c r="CC870" s="34">
        <f t="shared" si="240"/>
        <v>55153</v>
      </c>
      <c r="CD870" s="32">
        <f t="shared" si="255"/>
        <v>55153</v>
      </c>
      <c r="CE870" s="32">
        <f t="shared" si="241"/>
        <v>0</v>
      </c>
      <c r="CF870" s="32">
        <f t="shared" si="242"/>
        <v>0</v>
      </c>
      <c r="CG870" s="32" t="str">
        <f t="shared" si="243"/>
        <v/>
      </c>
      <c r="CH870" s="32">
        <v>865</v>
      </c>
      <c r="CI870" s="32" t="s">
        <v>6</v>
      </c>
      <c r="CJ870" s="32" t="str">
        <f t="shared" si="244"/>
        <v/>
      </c>
      <c r="CK870" s="32" t="str">
        <f t="shared" si="245"/>
        <v/>
      </c>
      <c r="CL870" s="32" t="str">
        <f t="shared" si="246"/>
        <v/>
      </c>
      <c r="CM870" s="32" t="str">
        <f t="shared" si="247"/>
        <v/>
      </c>
      <c r="CN870" s="32" t="str">
        <f t="shared" si="248"/>
        <v/>
      </c>
    </row>
    <row r="871" spans="71:92" x14ac:dyDescent="0.3">
      <c r="BS871" s="32" t="str">
        <f>IF(Kiadasi_kiseroiv!$K$2=BT871,BV871,"")</f>
        <v/>
      </c>
      <c r="BT871" s="34" t="str">
        <f t="shared" si="249"/>
        <v/>
      </c>
      <c r="BU871" s="32" t="str">
        <f t="shared" si="238"/>
        <v/>
      </c>
      <c r="BV871" s="32" t="str">
        <f t="shared" si="250"/>
        <v/>
      </c>
      <c r="BW871" s="32" t="str">
        <f t="shared" si="239"/>
        <v/>
      </c>
      <c r="BX871" s="32" t="str">
        <f t="shared" si="251"/>
        <v/>
      </c>
      <c r="BY871" s="32" t="str">
        <f t="shared" si="252"/>
        <v/>
      </c>
      <c r="BZ871" s="32" t="str">
        <f t="shared" si="253"/>
        <v/>
      </c>
      <c r="CA871" s="32" t="str">
        <f t="shared" si="254"/>
        <v/>
      </c>
      <c r="CB871" s="33">
        <f>IF(COUNTIF($CD$7:CD871,CD871)=1,CD871,CD871+COUNTIF($CD$6:CD870,CD871))</f>
        <v>56017</v>
      </c>
      <c r="CC871" s="34">
        <f t="shared" si="240"/>
        <v>55153</v>
      </c>
      <c r="CD871" s="32">
        <f t="shared" si="255"/>
        <v>55153</v>
      </c>
      <c r="CE871" s="32">
        <f t="shared" si="241"/>
        <v>0</v>
      </c>
      <c r="CF871" s="32">
        <f t="shared" si="242"/>
        <v>0</v>
      </c>
      <c r="CG871" s="32" t="str">
        <f t="shared" si="243"/>
        <v/>
      </c>
      <c r="CH871" s="32">
        <v>866</v>
      </c>
      <c r="CI871" s="32" t="s">
        <v>6</v>
      </c>
      <c r="CJ871" s="32" t="str">
        <f t="shared" si="244"/>
        <v/>
      </c>
      <c r="CK871" s="32" t="str">
        <f t="shared" si="245"/>
        <v/>
      </c>
      <c r="CL871" s="32" t="str">
        <f t="shared" si="246"/>
        <v/>
      </c>
      <c r="CM871" s="32" t="str">
        <f t="shared" si="247"/>
        <v/>
      </c>
      <c r="CN871" s="32" t="str">
        <f t="shared" si="248"/>
        <v/>
      </c>
    </row>
    <row r="872" spans="71:92" x14ac:dyDescent="0.3">
      <c r="BS872" s="32" t="str">
        <f>IF(Kiadasi_kiseroiv!$K$2=BT872,BV872,"")</f>
        <v/>
      </c>
      <c r="BT872" s="34" t="str">
        <f t="shared" si="249"/>
        <v/>
      </c>
      <c r="BU872" s="32" t="str">
        <f t="shared" si="238"/>
        <v/>
      </c>
      <c r="BV872" s="32" t="str">
        <f t="shared" si="250"/>
        <v/>
      </c>
      <c r="BW872" s="32" t="str">
        <f t="shared" si="239"/>
        <v/>
      </c>
      <c r="BX872" s="32" t="str">
        <f t="shared" si="251"/>
        <v/>
      </c>
      <c r="BY872" s="32" t="str">
        <f t="shared" si="252"/>
        <v/>
      </c>
      <c r="BZ872" s="32" t="str">
        <f t="shared" si="253"/>
        <v/>
      </c>
      <c r="CA872" s="32" t="str">
        <f t="shared" si="254"/>
        <v/>
      </c>
      <c r="CB872" s="33">
        <f>IF(COUNTIF($CD$7:CD872,CD872)=1,CD872,CD872+COUNTIF($CD$6:CD871,CD872))</f>
        <v>56018</v>
      </c>
      <c r="CC872" s="34">
        <f t="shared" si="240"/>
        <v>55153</v>
      </c>
      <c r="CD872" s="32">
        <f t="shared" si="255"/>
        <v>55153</v>
      </c>
      <c r="CE872" s="32">
        <f t="shared" si="241"/>
        <v>0</v>
      </c>
      <c r="CF872" s="32">
        <f t="shared" si="242"/>
        <v>0</v>
      </c>
      <c r="CG872" s="32" t="str">
        <f t="shared" si="243"/>
        <v/>
      </c>
      <c r="CH872" s="32">
        <v>867</v>
      </c>
      <c r="CI872" s="32" t="s">
        <v>6</v>
      </c>
      <c r="CJ872" s="32" t="str">
        <f t="shared" si="244"/>
        <v/>
      </c>
      <c r="CK872" s="32" t="str">
        <f t="shared" si="245"/>
        <v/>
      </c>
      <c r="CL872" s="32" t="str">
        <f t="shared" si="246"/>
        <v/>
      </c>
      <c r="CM872" s="32" t="str">
        <f t="shared" si="247"/>
        <v/>
      </c>
      <c r="CN872" s="32" t="str">
        <f t="shared" si="248"/>
        <v/>
      </c>
    </row>
    <row r="873" spans="71:92" x14ac:dyDescent="0.3">
      <c r="BS873" s="32" t="str">
        <f>IF(Kiadasi_kiseroiv!$K$2=BT873,BV873,"")</f>
        <v/>
      </c>
      <c r="BT873" s="34" t="str">
        <f t="shared" si="249"/>
        <v/>
      </c>
      <c r="BU873" s="32" t="str">
        <f t="shared" si="238"/>
        <v/>
      </c>
      <c r="BV873" s="32" t="str">
        <f t="shared" si="250"/>
        <v/>
      </c>
      <c r="BW873" s="32" t="str">
        <f t="shared" si="239"/>
        <v/>
      </c>
      <c r="BX873" s="32" t="str">
        <f t="shared" si="251"/>
        <v/>
      </c>
      <c r="BY873" s="32" t="str">
        <f t="shared" si="252"/>
        <v/>
      </c>
      <c r="BZ873" s="32" t="str">
        <f t="shared" si="253"/>
        <v/>
      </c>
      <c r="CA873" s="32" t="str">
        <f t="shared" si="254"/>
        <v/>
      </c>
      <c r="CB873" s="33">
        <f>IF(COUNTIF($CD$7:CD873,CD873)=1,CD873,CD873+COUNTIF($CD$6:CD872,CD873))</f>
        <v>56019</v>
      </c>
      <c r="CC873" s="34">
        <f t="shared" si="240"/>
        <v>55153</v>
      </c>
      <c r="CD873" s="32">
        <f t="shared" si="255"/>
        <v>55153</v>
      </c>
      <c r="CE873" s="32">
        <f t="shared" si="241"/>
        <v>0</v>
      </c>
      <c r="CF873" s="32">
        <f t="shared" si="242"/>
        <v>0</v>
      </c>
      <c r="CG873" s="32" t="str">
        <f t="shared" si="243"/>
        <v/>
      </c>
      <c r="CH873" s="32">
        <v>868</v>
      </c>
      <c r="CI873" s="32" t="s">
        <v>6</v>
      </c>
      <c r="CJ873" s="32" t="str">
        <f t="shared" si="244"/>
        <v/>
      </c>
      <c r="CK873" s="32" t="str">
        <f t="shared" si="245"/>
        <v/>
      </c>
      <c r="CL873" s="32" t="str">
        <f t="shared" si="246"/>
        <v/>
      </c>
      <c r="CM873" s="32" t="str">
        <f t="shared" si="247"/>
        <v/>
      </c>
      <c r="CN873" s="32" t="str">
        <f t="shared" si="248"/>
        <v/>
      </c>
    </row>
    <row r="874" spans="71:92" x14ac:dyDescent="0.3">
      <c r="BS874" s="32" t="str">
        <f>IF(Kiadasi_kiseroiv!$K$2=BT874,BV874,"")</f>
        <v/>
      </c>
      <c r="BT874" s="34" t="str">
        <f t="shared" si="249"/>
        <v/>
      </c>
      <c r="BU874" s="32" t="str">
        <f t="shared" si="238"/>
        <v/>
      </c>
      <c r="BV874" s="32" t="str">
        <f t="shared" si="250"/>
        <v/>
      </c>
      <c r="BW874" s="32" t="str">
        <f t="shared" si="239"/>
        <v/>
      </c>
      <c r="BX874" s="32" t="str">
        <f t="shared" si="251"/>
        <v/>
      </c>
      <c r="BY874" s="32" t="str">
        <f t="shared" si="252"/>
        <v/>
      </c>
      <c r="BZ874" s="32" t="str">
        <f t="shared" si="253"/>
        <v/>
      </c>
      <c r="CA874" s="32" t="str">
        <f t="shared" si="254"/>
        <v/>
      </c>
      <c r="CB874" s="33">
        <f>IF(COUNTIF($CD$7:CD874,CD874)=1,CD874,CD874+COUNTIF($CD$6:CD873,CD874))</f>
        <v>56020</v>
      </c>
      <c r="CC874" s="34">
        <f t="shared" si="240"/>
        <v>55153</v>
      </c>
      <c r="CD874" s="32">
        <f t="shared" si="255"/>
        <v>55153</v>
      </c>
      <c r="CE874" s="32">
        <f t="shared" si="241"/>
        <v>0</v>
      </c>
      <c r="CF874" s="32">
        <f t="shared" si="242"/>
        <v>0</v>
      </c>
      <c r="CG874" s="32" t="str">
        <f t="shared" si="243"/>
        <v/>
      </c>
      <c r="CH874" s="32">
        <v>869</v>
      </c>
      <c r="CI874" s="32" t="s">
        <v>6</v>
      </c>
      <c r="CJ874" s="32" t="str">
        <f t="shared" si="244"/>
        <v/>
      </c>
      <c r="CK874" s="32" t="str">
        <f t="shared" si="245"/>
        <v/>
      </c>
      <c r="CL874" s="32" t="str">
        <f t="shared" si="246"/>
        <v/>
      </c>
      <c r="CM874" s="32" t="str">
        <f t="shared" si="247"/>
        <v/>
      </c>
      <c r="CN874" s="32" t="str">
        <f t="shared" si="248"/>
        <v/>
      </c>
    </row>
    <row r="875" spans="71:92" x14ac:dyDescent="0.3">
      <c r="BS875" s="32" t="str">
        <f>IF(Kiadasi_kiseroiv!$K$2=BT875,BV875,"")</f>
        <v/>
      </c>
      <c r="BT875" s="34" t="str">
        <f t="shared" si="249"/>
        <v/>
      </c>
      <c r="BU875" s="32" t="str">
        <f t="shared" si="238"/>
        <v/>
      </c>
      <c r="BV875" s="32" t="str">
        <f t="shared" si="250"/>
        <v/>
      </c>
      <c r="BW875" s="32" t="str">
        <f t="shared" si="239"/>
        <v/>
      </c>
      <c r="BX875" s="32" t="str">
        <f t="shared" si="251"/>
        <v/>
      </c>
      <c r="BY875" s="32" t="str">
        <f t="shared" si="252"/>
        <v/>
      </c>
      <c r="BZ875" s="32" t="str">
        <f t="shared" si="253"/>
        <v/>
      </c>
      <c r="CA875" s="32" t="str">
        <f t="shared" si="254"/>
        <v/>
      </c>
      <c r="CB875" s="33">
        <f>IF(COUNTIF($CD$7:CD875,CD875)=1,CD875,CD875+COUNTIF($CD$6:CD874,CD875))</f>
        <v>56021</v>
      </c>
      <c r="CC875" s="34">
        <f t="shared" si="240"/>
        <v>55153</v>
      </c>
      <c r="CD875" s="32">
        <f t="shared" si="255"/>
        <v>55153</v>
      </c>
      <c r="CE875" s="32">
        <f t="shared" si="241"/>
        <v>0</v>
      </c>
      <c r="CF875" s="32">
        <f t="shared" si="242"/>
        <v>0</v>
      </c>
      <c r="CG875" s="32" t="str">
        <f t="shared" si="243"/>
        <v/>
      </c>
      <c r="CH875" s="32">
        <v>870</v>
      </c>
      <c r="CI875" s="32" t="s">
        <v>6</v>
      </c>
      <c r="CJ875" s="32" t="str">
        <f t="shared" si="244"/>
        <v/>
      </c>
      <c r="CK875" s="32" t="str">
        <f t="shared" si="245"/>
        <v/>
      </c>
      <c r="CL875" s="32" t="str">
        <f t="shared" si="246"/>
        <v/>
      </c>
      <c r="CM875" s="32" t="str">
        <f t="shared" si="247"/>
        <v/>
      </c>
      <c r="CN875" s="32" t="str">
        <f t="shared" si="248"/>
        <v/>
      </c>
    </row>
    <row r="876" spans="71:92" x14ac:dyDescent="0.3">
      <c r="BS876" s="32" t="str">
        <f>IF(Kiadasi_kiseroiv!$K$2=BT876,BV876,"")</f>
        <v/>
      </c>
      <c r="BT876" s="34" t="str">
        <f t="shared" si="249"/>
        <v/>
      </c>
      <c r="BU876" s="32" t="str">
        <f t="shared" si="238"/>
        <v/>
      </c>
      <c r="BV876" s="32" t="str">
        <f t="shared" si="250"/>
        <v/>
      </c>
      <c r="BW876" s="32" t="str">
        <f t="shared" si="239"/>
        <v/>
      </c>
      <c r="BX876" s="32" t="str">
        <f t="shared" si="251"/>
        <v/>
      </c>
      <c r="BY876" s="32" t="str">
        <f t="shared" si="252"/>
        <v/>
      </c>
      <c r="BZ876" s="32" t="str">
        <f t="shared" si="253"/>
        <v/>
      </c>
      <c r="CA876" s="32" t="str">
        <f t="shared" si="254"/>
        <v/>
      </c>
      <c r="CB876" s="33">
        <f>IF(COUNTIF($CD$7:CD876,CD876)=1,CD876,CD876+COUNTIF($CD$6:CD875,CD876))</f>
        <v>56022</v>
      </c>
      <c r="CC876" s="34">
        <f t="shared" si="240"/>
        <v>55153</v>
      </c>
      <c r="CD876" s="32">
        <f t="shared" si="255"/>
        <v>55153</v>
      </c>
      <c r="CE876" s="32">
        <f t="shared" si="241"/>
        <v>0</v>
      </c>
      <c r="CF876" s="32">
        <f t="shared" si="242"/>
        <v>0</v>
      </c>
      <c r="CG876" s="32" t="str">
        <f t="shared" si="243"/>
        <v/>
      </c>
      <c r="CH876" s="32">
        <v>871</v>
      </c>
      <c r="CI876" s="32" t="s">
        <v>6</v>
      </c>
      <c r="CJ876" s="32" t="str">
        <f t="shared" si="244"/>
        <v/>
      </c>
      <c r="CK876" s="32" t="str">
        <f t="shared" si="245"/>
        <v/>
      </c>
      <c r="CL876" s="32" t="str">
        <f t="shared" si="246"/>
        <v/>
      </c>
      <c r="CM876" s="32" t="str">
        <f t="shared" si="247"/>
        <v/>
      </c>
      <c r="CN876" s="32" t="str">
        <f t="shared" si="248"/>
        <v/>
      </c>
    </row>
    <row r="877" spans="71:92" x14ac:dyDescent="0.3">
      <c r="BS877" s="32" t="str">
        <f>IF(Kiadasi_kiseroiv!$K$2=BT877,BV877,"")</f>
        <v/>
      </c>
      <c r="BT877" s="34" t="str">
        <f t="shared" si="249"/>
        <v/>
      </c>
      <c r="BU877" s="32" t="str">
        <f t="shared" si="238"/>
        <v/>
      </c>
      <c r="BV877" s="32" t="str">
        <f t="shared" si="250"/>
        <v/>
      </c>
      <c r="BW877" s="32" t="str">
        <f t="shared" si="239"/>
        <v/>
      </c>
      <c r="BX877" s="32" t="str">
        <f t="shared" si="251"/>
        <v/>
      </c>
      <c r="BY877" s="32" t="str">
        <f t="shared" si="252"/>
        <v/>
      </c>
      <c r="BZ877" s="32" t="str">
        <f t="shared" si="253"/>
        <v/>
      </c>
      <c r="CA877" s="32" t="str">
        <f t="shared" si="254"/>
        <v/>
      </c>
      <c r="CB877" s="33">
        <f>IF(COUNTIF($CD$7:CD877,CD877)=1,CD877,CD877+COUNTIF($CD$6:CD876,CD877))</f>
        <v>56023</v>
      </c>
      <c r="CC877" s="34">
        <f t="shared" si="240"/>
        <v>55153</v>
      </c>
      <c r="CD877" s="32">
        <f t="shared" si="255"/>
        <v>55153</v>
      </c>
      <c r="CE877" s="32">
        <f t="shared" si="241"/>
        <v>0</v>
      </c>
      <c r="CF877" s="32">
        <f t="shared" si="242"/>
        <v>0</v>
      </c>
      <c r="CG877" s="32" t="str">
        <f t="shared" si="243"/>
        <v/>
      </c>
      <c r="CH877" s="32">
        <v>872</v>
      </c>
      <c r="CI877" s="32" t="s">
        <v>6</v>
      </c>
      <c r="CJ877" s="32" t="str">
        <f t="shared" si="244"/>
        <v/>
      </c>
      <c r="CK877" s="32" t="str">
        <f t="shared" si="245"/>
        <v/>
      </c>
      <c r="CL877" s="32" t="str">
        <f t="shared" si="246"/>
        <v/>
      </c>
      <c r="CM877" s="32" t="str">
        <f t="shared" si="247"/>
        <v/>
      </c>
      <c r="CN877" s="32" t="str">
        <f t="shared" si="248"/>
        <v/>
      </c>
    </row>
    <row r="878" spans="71:92" x14ac:dyDescent="0.3">
      <c r="BS878" s="32" t="str">
        <f>IF(Kiadasi_kiseroiv!$K$2=BT878,BV878,"")</f>
        <v/>
      </c>
      <c r="BT878" s="34" t="str">
        <f t="shared" si="249"/>
        <v/>
      </c>
      <c r="BU878" s="32" t="str">
        <f t="shared" si="238"/>
        <v/>
      </c>
      <c r="BV878" s="32" t="str">
        <f t="shared" si="250"/>
        <v/>
      </c>
      <c r="BW878" s="32" t="str">
        <f t="shared" si="239"/>
        <v/>
      </c>
      <c r="BX878" s="32" t="str">
        <f t="shared" si="251"/>
        <v/>
      </c>
      <c r="BY878" s="32" t="str">
        <f t="shared" si="252"/>
        <v/>
      </c>
      <c r="BZ878" s="32" t="str">
        <f t="shared" si="253"/>
        <v/>
      </c>
      <c r="CA878" s="32" t="str">
        <f t="shared" si="254"/>
        <v/>
      </c>
      <c r="CB878" s="33">
        <f>IF(COUNTIF($CD$7:CD878,CD878)=1,CD878,CD878+COUNTIF($CD$6:CD877,CD878))</f>
        <v>56024</v>
      </c>
      <c r="CC878" s="34">
        <f t="shared" si="240"/>
        <v>55153</v>
      </c>
      <c r="CD878" s="32">
        <f t="shared" si="255"/>
        <v>55153</v>
      </c>
      <c r="CE878" s="32">
        <f t="shared" si="241"/>
        <v>0</v>
      </c>
      <c r="CF878" s="32">
        <f t="shared" si="242"/>
        <v>0</v>
      </c>
      <c r="CG878" s="32" t="str">
        <f t="shared" si="243"/>
        <v/>
      </c>
      <c r="CH878" s="32">
        <v>873</v>
      </c>
      <c r="CI878" s="32" t="s">
        <v>6</v>
      </c>
      <c r="CJ878" s="32" t="str">
        <f t="shared" si="244"/>
        <v/>
      </c>
      <c r="CK878" s="32" t="str">
        <f t="shared" si="245"/>
        <v/>
      </c>
      <c r="CL878" s="32" t="str">
        <f t="shared" si="246"/>
        <v/>
      </c>
      <c r="CM878" s="32" t="str">
        <f t="shared" si="247"/>
        <v/>
      </c>
      <c r="CN878" s="32" t="str">
        <f t="shared" si="248"/>
        <v/>
      </c>
    </row>
    <row r="879" spans="71:92" x14ac:dyDescent="0.3">
      <c r="BS879" s="32" t="str">
        <f>IF(Kiadasi_kiseroiv!$K$2=BT879,BV879,"")</f>
        <v/>
      </c>
      <c r="BT879" s="34" t="str">
        <f t="shared" si="249"/>
        <v/>
      </c>
      <c r="BU879" s="32" t="str">
        <f t="shared" si="238"/>
        <v/>
      </c>
      <c r="BV879" s="32" t="str">
        <f t="shared" si="250"/>
        <v/>
      </c>
      <c r="BW879" s="32" t="str">
        <f t="shared" si="239"/>
        <v/>
      </c>
      <c r="BX879" s="32" t="str">
        <f t="shared" si="251"/>
        <v/>
      </c>
      <c r="BY879" s="32" t="str">
        <f t="shared" si="252"/>
        <v/>
      </c>
      <c r="BZ879" s="32" t="str">
        <f t="shared" si="253"/>
        <v/>
      </c>
      <c r="CA879" s="32" t="str">
        <f t="shared" si="254"/>
        <v/>
      </c>
      <c r="CB879" s="33">
        <f>IF(COUNTIF($CD$7:CD879,CD879)=1,CD879,CD879+COUNTIF($CD$6:CD878,CD879))</f>
        <v>56025</v>
      </c>
      <c r="CC879" s="34">
        <f t="shared" si="240"/>
        <v>55153</v>
      </c>
      <c r="CD879" s="32">
        <f t="shared" si="255"/>
        <v>55153</v>
      </c>
      <c r="CE879" s="32">
        <f t="shared" si="241"/>
        <v>0</v>
      </c>
      <c r="CF879" s="32">
        <f t="shared" si="242"/>
        <v>0</v>
      </c>
      <c r="CG879" s="32" t="str">
        <f t="shared" si="243"/>
        <v/>
      </c>
      <c r="CH879" s="32">
        <v>874</v>
      </c>
      <c r="CI879" s="32" t="s">
        <v>6</v>
      </c>
      <c r="CJ879" s="32" t="str">
        <f t="shared" si="244"/>
        <v/>
      </c>
      <c r="CK879" s="32" t="str">
        <f t="shared" si="245"/>
        <v/>
      </c>
      <c r="CL879" s="32" t="str">
        <f t="shared" si="246"/>
        <v/>
      </c>
      <c r="CM879" s="32" t="str">
        <f t="shared" si="247"/>
        <v/>
      </c>
      <c r="CN879" s="32" t="str">
        <f t="shared" si="248"/>
        <v/>
      </c>
    </row>
    <row r="880" spans="71:92" x14ac:dyDescent="0.3">
      <c r="BS880" s="32" t="str">
        <f>IF(Kiadasi_kiseroiv!$K$2=BT880,BV880,"")</f>
        <v/>
      </c>
      <c r="BT880" s="34" t="str">
        <f t="shared" si="249"/>
        <v/>
      </c>
      <c r="BU880" s="32" t="str">
        <f t="shared" si="238"/>
        <v/>
      </c>
      <c r="BV880" s="32" t="str">
        <f t="shared" si="250"/>
        <v/>
      </c>
      <c r="BW880" s="32" t="str">
        <f t="shared" si="239"/>
        <v/>
      </c>
      <c r="BX880" s="32" t="str">
        <f t="shared" si="251"/>
        <v/>
      </c>
      <c r="BY880" s="32" t="str">
        <f t="shared" si="252"/>
        <v/>
      </c>
      <c r="BZ880" s="32" t="str">
        <f t="shared" si="253"/>
        <v/>
      </c>
      <c r="CA880" s="32" t="str">
        <f t="shared" si="254"/>
        <v/>
      </c>
      <c r="CB880" s="33">
        <f>IF(COUNTIF($CD$7:CD880,CD880)=1,CD880,CD880+COUNTIF($CD$6:CD879,CD880))</f>
        <v>56026</v>
      </c>
      <c r="CC880" s="34">
        <f t="shared" si="240"/>
        <v>55153</v>
      </c>
      <c r="CD880" s="32">
        <f t="shared" si="255"/>
        <v>55153</v>
      </c>
      <c r="CE880" s="32">
        <f t="shared" si="241"/>
        <v>0</v>
      </c>
      <c r="CF880" s="32">
        <f t="shared" si="242"/>
        <v>0</v>
      </c>
      <c r="CG880" s="32" t="str">
        <f t="shared" si="243"/>
        <v/>
      </c>
      <c r="CH880" s="32">
        <v>875</v>
      </c>
      <c r="CI880" s="32" t="s">
        <v>6</v>
      </c>
      <c r="CJ880" s="32" t="str">
        <f t="shared" si="244"/>
        <v/>
      </c>
      <c r="CK880" s="32" t="str">
        <f t="shared" si="245"/>
        <v/>
      </c>
      <c r="CL880" s="32" t="str">
        <f t="shared" si="246"/>
        <v/>
      </c>
      <c r="CM880" s="32" t="str">
        <f t="shared" si="247"/>
        <v/>
      </c>
      <c r="CN880" s="32" t="str">
        <f t="shared" si="248"/>
        <v/>
      </c>
    </row>
    <row r="881" spans="71:92" x14ac:dyDescent="0.3">
      <c r="BS881" s="32" t="str">
        <f>IF(Kiadasi_kiseroiv!$K$2=BT881,BV881,"")</f>
        <v/>
      </c>
      <c r="BT881" s="34" t="str">
        <f t="shared" si="249"/>
        <v/>
      </c>
      <c r="BU881" s="32" t="str">
        <f t="shared" si="238"/>
        <v/>
      </c>
      <c r="BV881" s="32" t="str">
        <f t="shared" si="250"/>
        <v/>
      </c>
      <c r="BW881" s="32" t="str">
        <f t="shared" si="239"/>
        <v/>
      </c>
      <c r="BX881" s="32" t="str">
        <f t="shared" si="251"/>
        <v/>
      </c>
      <c r="BY881" s="32" t="str">
        <f t="shared" si="252"/>
        <v/>
      </c>
      <c r="BZ881" s="32" t="str">
        <f t="shared" si="253"/>
        <v/>
      </c>
      <c r="CA881" s="32" t="str">
        <f t="shared" si="254"/>
        <v/>
      </c>
      <c r="CB881" s="33">
        <f>IF(COUNTIF($CD$7:CD881,CD881)=1,CD881,CD881+COUNTIF($CD$6:CD880,CD881))</f>
        <v>56027</v>
      </c>
      <c r="CC881" s="34">
        <f t="shared" si="240"/>
        <v>55153</v>
      </c>
      <c r="CD881" s="32">
        <f t="shared" si="255"/>
        <v>55153</v>
      </c>
      <c r="CE881" s="32">
        <f t="shared" si="241"/>
        <v>0</v>
      </c>
      <c r="CF881" s="32">
        <f t="shared" si="242"/>
        <v>0</v>
      </c>
      <c r="CG881" s="32" t="str">
        <f t="shared" si="243"/>
        <v/>
      </c>
      <c r="CH881" s="32">
        <v>876</v>
      </c>
      <c r="CI881" s="32" t="s">
        <v>6</v>
      </c>
      <c r="CJ881" s="32" t="str">
        <f t="shared" si="244"/>
        <v/>
      </c>
      <c r="CK881" s="32" t="str">
        <f t="shared" si="245"/>
        <v/>
      </c>
      <c r="CL881" s="32" t="str">
        <f t="shared" si="246"/>
        <v/>
      </c>
      <c r="CM881" s="32" t="str">
        <f t="shared" si="247"/>
        <v/>
      </c>
      <c r="CN881" s="32" t="str">
        <f t="shared" si="248"/>
        <v/>
      </c>
    </row>
    <row r="882" spans="71:92" x14ac:dyDescent="0.3">
      <c r="BS882" s="32" t="str">
        <f>IF(Kiadasi_kiseroiv!$K$2=BT882,BV882,"")</f>
        <v/>
      </c>
      <c r="BT882" s="34" t="str">
        <f t="shared" si="249"/>
        <v/>
      </c>
      <c r="BU882" s="32" t="str">
        <f t="shared" si="238"/>
        <v/>
      </c>
      <c r="BV882" s="32" t="str">
        <f t="shared" si="250"/>
        <v/>
      </c>
      <c r="BW882" s="32" t="str">
        <f t="shared" si="239"/>
        <v/>
      </c>
      <c r="BX882" s="32" t="str">
        <f t="shared" si="251"/>
        <v/>
      </c>
      <c r="BY882" s="32" t="str">
        <f t="shared" si="252"/>
        <v/>
      </c>
      <c r="BZ882" s="32" t="str">
        <f t="shared" si="253"/>
        <v/>
      </c>
      <c r="CA882" s="32" t="str">
        <f t="shared" si="254"/>
        <v/>
      </c>
      <c r="CB882" s="33">
        <f>IF(COUNTIF($CD$7:CD882,CD882)=1,CD882,CD882+COUNTIF($CD$6:CD881,CD882))</f>
        <v>56028</v>
      </c>
      <c r="CC882" s="34">
        <f t="shared" si="240"/>
        <v>55153</v>
      </c>
      <c r="CD882" s="32">
        <f t="shared" si="255"/>
        <v>55153</v>
      </c>
      <c r="CE882" s="32">
        <f t="shared" si="241"/>
        <v>0</v>
      </c>
      <c r="CF882" s="32">
        <f t="shared" si="242"/>
        <v>0</v>
      </c>
      <c r="CG882" s="32" t="str">
        <f t="shared" si="243"/>
        <v/>
      </c>
      <c r="CH882" s="32">
        <v>877</v>
      </c>
      <c r="CI882" s="32" t="s">
        <v>6</v>
      </c>
      <c r="CJ882" s="32" t="str">
        <f t="shared" si="244"/>
        <v/>
      </c>
      <c r="CK882" s="32" t="str">
        <f t="shared" si="245"/>
        <v/>
      </c>
      <c r="CL882" s="32" t="str">
        <f t="shared" si="246"/>
        <v/>
      </c>
      <c r="CM882" s="32" t="str">
        <f t="shared" si="247"/>
        <v/>
      </c>
      <c r="CN882" s="32" t="str">
        <f t="shared" si="248"/>
        <v/>
      </c>
    </row>
    <row r="883" spans="71:92" x14ac:dyDescent="0.3">
      <c r="BS883" s="32" t="str">
        <f>IF(Kiadasi_kiseroiv!$K$2=BT883,BV883,"")</f>
        <v/>
      </c>
      <c r="BT883" s="34" t="str">
        <f t="shared" si="249"/>
        <v/>
      </c>
      <c r="BU883" s="32" t="str">
        <f t="shared" si="238"/>
        <v/>
      </c>
      <c r="BV883" s="32" t="str">
        <f t="shared" si="250"/>
        <v/>
      </c>
      <c r="BW883" s="32" t="str">
        <f t="shared" si="239"/>
        <v/>
      </c>
      <c r="BX883" s="32" t="str">
        <f t="shared" si="251"/>
        <v/>
      </c>
      <c r="BY883" s="32" t="str">
        <f t="shared" si="252"/>
        <v/>
      </c>
      <c r="BZ883" s="32" t="str">
        <f t="shared" si="253"/>
        <v/>
      </c>
      <c r="CA883" s="32" t="str">
        <f t="shared" si="254"/>
        <v/>
      </c>
      <c r="CB883" s="33">
        <f>IF(COUNTIF($CD$7:CD883,CD883)=1,CD883,CD883+COUNTIF($CD$6:CD882,CD883))</f>
        <v>56029</v>
      </c>
      <c r="CC883" s="34">
        <f t="shared" si="240"/>
        <v>55153</v>
      </c>
      <c r="CD883" s="32">
        <f t="shared" si="255"/>
        <v>55153</v>
      </c>
      <c r="CE883" s="32">
        <f t="shared" si="241"/>
        <v>0</v>
      </c>
      <c r="CF883" s="32">
        <f t="shared" si="242"/>
        <v>0</v>
      </c>
      <c r="CG883" s="32" t="str">
        <f t="shared" si="243"/>
        <v/>
      </c>
      <c r="CH883" s="32">
        <v>878</v>
      </c>
      <c r="CI883" s="32" t="s">
        <v>6</v>
      </c>
      <c r="CJ883" s="32" t="str">
        <f t="shared" si="244"/>
        <v/>
      </c>
      <c r="CK883" s="32" t="str">
        <f t="shared" si="245"/>
        <v/>
      </c>
      <c r="CL883" s="32" t="str">
        <f t="shared" si="246"/>
        <v/>
      </c>
      <c r="CM883" s="32" t="str">
        <f t="shared" si="247"/>
        <v/>
      </c>
      <c r="CN883" s="32" t="str">
        <f t="shared" si="248"/>
        <v/>
      </c>
    </row>
    <row r="884" spans="71:92" x14ac:dyDescent="0.3">
      <c r="BS884" s="32" t="str">
        <f>IF(Kiadasi_kiseroiv!$K$2=BT884,BV884,"")</f>
        <v/>
      </c>
      <c r="BT884" s="34" t="str">
        <f t="shared" si="249"/>
        <v/>
      </c>
      <c r="BU884" s="32" t="str">
        <f t="shared" si="238"/>
        <v/>
      </c>
      <c r="BV884" s="32" t="str">
        <f t="shared" si="250"/>
        <v/>
      </c>
      <c r="BW884" s="32" t="str">
        <f t="shared" si="239"/>
        <v/>
      </c>
      <c r="BX884" s="32" t="str">
        <f t="shared" si="251"/>
        <v/>
      </c>
      <c r="BY884" s="32" t="str">
        <f t="shared" si="252"/>
        <v/>
      </c>
      <c r="BZ884" s="32" t="str">
        <f t="shared" si="253"/>
        <v/>
      </c>
      <c r="CA884" s="32" t="str">
        <f t="shared" si="254"/>
        <v/>
      </c>
      <c r="CB884" s="33">
        <f>IF(COUNTIF($CD$7:CD884,CD884)=1,CD884,CD884+COUNTIF($CD$6:CD883,CD884))</f>
        <v>56030</v>
      </c>
      <c r="CC884" s="34">
        <f t="shared" si="240"/>
        <v>55153</v>
      </c>
      <c r="CD884" s="32">
        <f t="shared" si="255"/>
        <v>55153</v>
      </c>
      <c r="CE884" s="32">
        <f t="shared" si="241"/>
        <v>0</v>
      </c>
      <c r="CF884" s="32">
        <f t="shared" si="242"/>
        <v>0</v>
      </c>
      <c r="CG884" s="32" t="str">
        <f t="shared" si="243"/>
        <v/>
      </c>
      <c r="CH884" s="32">
        <v>879</v>
      </c>
      <c r="CI884" s="32" t="s">
        <v>6</v>
      </c>
      <c r="CJ884" s="32" t="str">
        <f t="shared" si="244"/>
        <v/>
      </c>
      <c r="CK884" s="32" t="str">
        <f t="shared" si="245"/>
        <v/>
      </c>
      <c r="CL884" s="32" t="str">
        <f t="shared" si="246"/>
        <v/>
      </c>
      <c r="CM884" s="32" t="str">
        <f t="shared" si="247"/>
        <v/>
      </c>
      <c r="CN884" s="32" t="str">
        <f t="shared" si="248"/>
        <v/>
      </c>
    </row>
    <row r="885" spans="71:92" x14ac:dyDescent="0.3">
      <c r="BS885" s="32" t="str">
        <f>IF(Kiadasi_kiseroiv!$K$2=BT885,BV885,"")</f>
        <v/>
      </c>
      <c r="BT885" s="34" t="str">
        <f t="shared" si="249"/>
        <v/>
      </c>
      <c r="BU885" s="32" t="str">
        <f t="shared" si="238"/>
        <v/>
      </c>
      <c r="BV885" s="32" t="str">
        <f t="shared" si="250"/>
        <v/>
      </c>
      <c r="BW885" s="32" t="str">
        <f t="shared" si="239"/>
        <v/>
      </c>
      <c r="BX885" s="32" t="str">
        <f t="shared" si="251"/>
        <v/>
      </c>
      <c r="BY885" s="32" t="str">
        <f t="shared" si="252"/>
        <v/>
      </c>
      <c r="BZ885" s="32" t="str">
        <f t="shared" si="253"/>
        <v/>
      </c>
      <c r="CA885" s="32" t="str">
        <f t="shared" si="254"/>
        <v/>
      </c>
      <c r="CB885" s="33">
        <f>IF(COUNTIF($CD$7:CD885,CD885)=1,CD885,CD885+COUNTIF($CD$6:CD884,CD885))</f>
        <v>56031</v>
      </c>
      <c r="CC885" s="34">
        <f t="shared" si="240"/>
        <v>55153</v>
      </c>
      <c r="CD885" s="32">
        <f t="shared" si="255"/>
        <v>55153</v>
      </c>
      <c r="CE885" s="32">
        <f t="shared" si="241"/>
        <v>0</v>
      </c>
      <c r="CF885" s="32">
        <f t="shared" si="242"/>
        <v>0</v>
      </c>
      <c r="CG885" s="32" t="str">
        <f t="shared" si="243"/>
        <v/>
      </c>
      <c r="CH885" s="32">
        <v>880</v>
      </c>
      <c r="CI885" s="32" t="s">
        <v>6</v>
      </c>
      <c r="CJ885" s="32" t="str">
        <f t="shared" si="244"/>
        <v/>
      </c>
      <c r="CK885" s="32" t="str">
        <f t="shared" si="245"/>
        <v/>
      </c>
      <c r="CL885" s="32" t="str">
        <f t="shared" si="246"/>
        <v/>
      </c>
      <c r="CM885" s="32" t="str">
        <f t="shared" si="247"/>
        <v/>
      </c>
      <c r="CN885" s="32" t="str">
        <f t="shared" si="248"/>
        <v/>
      </c>
    </row>
    <row r="886" spans="71:92" x14ac:dyDescent="0.3">
      <c r="BS886" s="32" t="str">
        <f>IF(Kiadasi_kiseroiv!$K$2=BT886,BV886,"")</f>
        <v/>
      </c>
      <c r="BT886" s="34" t="str">
        <f t="shared" si="249"/>
        <v/>
      </c>
      <c r="BU886" s="32" t="str">
        <f t="shared" si="238"/>
        <v/>
      </c>
      <c r="BV886" s="32" t="str">
        <f t="shared" si="250"/>
        <v/>
      </c>
      <c r="BW886" s="32" t="str">
        <f t="shared" si="239"/>
        <v/>
      </c>
      <c r="BX886" s="32" t="str">
        <f t="shared" si="251"/>
        <v/>
      </c>
      <c r="BY886" s="32" t="str">
        <f t="shared" si="252"/>
        <v/>
      </c>
      <c r="BZ886" s="32" t="str">
        <f t="shared" si="253"/>
        <v/>
      </c>
      <c r="CA886" s="32" t="str">
        <f t="shared" si="254"/>
        <v/>
      </c>
      <c r="CB886" s="33">
        <f>IF(COUNTIF($CD$7:CD886,CD886)=1,CD886,CD886+COUNTIF($CD$6:CD885,CD886))</f>
        <v>56032</v>
      </c>
      <c r="CC886" s="34">
        <f t="shared" si="240"/>
        <v>55153</v>
      </c>
      <c r="CD886" s="32">
        <f t="shared" si="255"/>
        <v>55153</v>
      </c>
      <c r="CE886" s="32">
        <f t="shared" si="241"/>
        <v>0</v>
      </c>
      <c r="CF886" s="32">
        <f t="shared" si="242"/>
        <v>0</v>
      </c>
      <c r="CG886" s="32" t="str">
        <f t="shared" si="243"/>
        <v/>
      </c>
      <c r="CH886" s="32">
        <v>881</v>
      </c>
      <c r="CI886" s="32" t="s">
        <v>6</v>
      </c>
      <c r="CJ886" s="32" t="str">
        <f t="shared" si="244"/>
        <v/>
      </c>
      <c r="CK886" s="32" t="str">
        <f t="shared" si="245"/>
        <v/>
      </c>
      <c r="CL886" s="32" t="str">
        <f t="shared" si="246"/>
        <v/>
      </c>
      <c r="CM886" s="32" t="str">
        <f t="shared" si="247"/>
        <v/>
      </c>
      <c r="CN886" s="32" t="str">
        <f t="shared" si="248"/>
        <v/>
      </c>
    </row>
    <row r="887" spans="71:92" x14ac:dyDescent="0.3">
      <c r="BS887" s="32" t="str">
        <f>IF(Kiadasi_kiseroiv!$K$2=BT887,BV887,"")</f>
        <v/>
      </c>
      <c r="BT887" s="34" t="str">
        <f t="shared" si="249"/>
        <v/>
      </c>
      <c r="BU887" s="32" t="str">
        <f t="shared" si="238"/>
        <v/>
      </c>
      <c r="BV887" s="32" t="str">
        <f t="shared" si="250"/>
        <v/>
      </c>
      <c r="BW887" s="32" t="str">
        <f t="shared" si="239"/>
        <v/>
      </c>
      <c r="BX887" s="32" t="str">
        <f t="shared" si="251"/>
        <v/>
      </c>
      <c r="BY887" s="32" t="str">
        <f t="shared" si="252"/>
        <v/>
      </c>
      <c r="BZ887" s="32" t="str">
        <f t="shared" si="253"/>
        <v/>
      </c>
      <c r="CA887" s="32" t="str">
        <f t="shared" si="254"/>
        <v/>
      </c>
      <c r="CB887" s="33">
        <f>IF(COUNTIF($CD$7:CD887,CD887)=1,CD887,CD887+COUNTIF($CD$6:CD886,CD887))</f>
        <v>56033</v>
      </c>
      <c r="CC887" s="34">
        <f t="shared" si="240"/>
        <v>55153</v>
      </c>
      <c r="CD887" s="32">
        <f t="shared" si="255"/>
        <v>55153</v>
      </c>
      <c r="CE887" s="32">
        <f t="shared" si="241"/>
        <v>0</v>
      </c>
      <c r="CF887" s="32">
        <f t="shared" si="242"/>
        <v>0</v>
      </c>
      <c r="CG887" s="32" t="str">
        <f t="shared" si="243"/>
        <v/>
      </c>
      <c r="CH887" s="32">
        <v>882</v>
      </c>
      <c r="CI887" s="32" t="s">
        <v>6</v>
      </c>
      <c r="CJ887" s="32" t="str">
        <f t="shared" si="244"/>
        <v/>
      </c>
      <c r="CK887" s="32" t="str">
        <f t="shared" si="245"/>
        <v/>
      </c>
      <c r="CL887" s="32" t="str">
        <f t="shared" si="246"/>
        <v/>
      </c>
      <c r="CM887" s="32" t="str">
        <f t="shared" si="247"/>
        <v/>
      </c>
      <c r="CN887" s="32" t="str">
        <f t="shared" si="248"/>
        <v/>
      </c>
    </row>
    <row r="888" spans="71:92" x14ac:dyDescent="0.3">
      <c r="BS888" s="32" t="str">
        <f>IF(Kiadasi_kiseroiv!$K$2=BT888,BV888,"")</f>
        <v/>
      </c>
      <c r="BT888" s="34" t="str">
        <f t="shared" si="249"/>
        <v/>
      </c>
      <c r="BU888" s="32" t="str">
        <f t="shared" si="238"/>
        <v/>
      </c>
      <c r="BV888" s="32" t="str">
        <f t="shared" si="250"/>
        <v/>
      </c>
      <c r="BW888" s="32" t="str">
        <f t="shared" si="239"/>
        <v/>
      </c>
      <c r="BX888" s="32" t="str">
        <f t="shared" si="251"/>
        <v/>
      </c>
      <c r="BY888" s="32" t="str">
        <f t="shared" si="252"/>
        <v/>
      </c>
      <c r="BZ888" s="32" t="str">
        <f t="shared" si="253"/>
        <v/>
      </c>
      <c r="CA888" s="32" t="str">
        <f t="shared" si="254"/>
        <v/>
      </c>
      <c r="CB888" s="33">
        <f>IF(COUNTIF($CD$7:CD888,CD888)=1,CD888,CD888+COUNTIF($CD$6:CD887,CD888))</f>
        <v>56034</v>
      </c>
      <c r="CC888" s="34">
        <f t="shared" si="240"/>
        <v>55153</v>
      </c>
      <c r="CD888" s="32">
        <f t="shared" si="255"/>
        <v>55153</v>
      </c>
      <c r="CE888" s="32">
        <f t="shared" si="241"/>
        <v>0</v>
      </c>
      <c r="CF888" s="32">
        <f t="shared" si="242"/>
        <v>0</v>
      </c>
      <c r="CG888" s="32" t="str">
        <f t="shared" si="243"/>
        <v/>
      </c>
      <c r="CH888" s="32">
        <v>883</v>
      </c>
      <c r="CI888" s="32" t="s">
        <v>6</v>
      </c>
      <c r="CJ888" s="32" t="str">
        <f t="shared" si="244"/>
        <v/>
      </c>
      <c r="CK888" s="32" t="str">
        <f t="shared" si="245"/>
        <v/>
      </c>
      <c r="CL888" s="32" t="str">
        <f t="shared" si="246"/>
        <v/>
      </c>
      <c r="CM888" s="32" t="str">
        <f t="shared" si="247"/>
        <v/>
      </c>
      <c r="CN888" s="32" t="str">
        <f t="shared" si="248"/>
        <v/>
      </c>
    </row>
    <row r="889" spans="71:92" x14ac:dyDescent="0.3">
      <c r="BS889" s="32" t="str">
        <f>IF(Kiadasi_kiseroiv!$K$2=BT889,BV889,"")</f>
        <v/>
      </c>
      <c r="BT889" s="34" t="str">
        <f t="shared" si="249"/>
        <v/>
      </c>
      <c r="BU889" s="32" t="str">
        <f t="shared" si="238"/>
        <v/>
      </c>
      <c r="BV889" s="32" t="str">
        <f t="shared" si="250"/>
        <v/>
      </c>
      <c r="BW889" s="32" t="str">
        <f t="shared" si="239"/>
        <v/>
      </c>
      <c r="BX889" s="32" t="str">
        <f t="shared" si="251"/>
        <v/>
      </c>
      <c r="BY889" s="32" t="str">
        <f t="shared" si="252"/>
        <v/>
      </c>
      <c r="BZ889" s="32" t="str">
        <f t="shared" si="253"/>
        <v/>
      </c>
      <c r="CA889" s="32" t="str">
        <f t="shared" si="254"/>
        <v/>
      </c>
      <c r="CB889" s="33">
        <f>IF(COUNTIF($CD$7:CD889,CD889)=1,CD889,CD889+COUNTIF($CD$6:CD888,CD889))</f>
        <v>56035</v>
      </c>
      <c r="CC889" s="34">
        <f t="shared" si="240"/>
        <v>55153</v>
      </c>
      <c r="CD889" s="32">
        <f t="shared" si="255"/>
        <v>55153</v>
      </c>
      <c r="CE889" s="32">
        <f t="shared" si="241"/>
        <v>0</v>
      </c>
      <c r="CF889" s="32">
        <f t="shared" si="242"/>
        <v>0</v>
      </c>
      <c r="CG889" s="32" t="str">
        <f t="shared" si="243"/>
        <v/>
      </c>
      <c r="CH889" s="32">
        <v>884</v>
      </c>
      <c r="CI889" s="32" t="s">
        <v>6</v>
      </c>
      <c r="CJ889" s="32" t="str">
        <f t="shared" si="244"/>
        <v/>
      </c>
      <c r="CK889" s="32" t="str">
        <f t="shared" si="245"/>
        <v/>
      </c>
      <c r="CL889" s="32" t="str">
        <f t="shared" si="246"/>
        <v/>
      </c>
      <c r="CM889" s="32" t="str">
        <f t="shared" si="247"/>
        <v/>
      </c>
      <c r="CN889" s="32" t="str">
        <f t="shared" si="248"/>
        <v/>
      </c>
    </row>
    <row r="890" spans="71:92" x14ac:dyDescent="0.3">
      <c r="BS890" s="32" t="str">
        <f>IF(Kiadasi_kiseroiv!$K$2=BT890,BV890,"")</f>
        <v/>
      </c>
      <c r="BT890" s="34" t="str">
        <f t="shared" si="249"/>
        <v/>
      </c>
      <c r="BU890" s="32" t="str">
        <f t="shared" si="238"/>
        <v/>
      </c>
      <c r="BV890" s="32" t="str">
        <f t="shared" si="250"/>
        <v/>
      </c>
      <c r="BW890" s="32" t="str">
        <f t="shared" si="239"/>
        <v/>
      </c>
      <c r="BX890" s="32" t="str">
        <f t="shared" si="251"/>
        <v/>
      </c>
      <c r="BY890" s="32" t="str">
        <f t="shared" si="252"/>
        <v/>
      </c>
      <c r="BZ890" s="32" t="str">
        <f t="shared" si="253"/>
        <v/>
      </c>
      <c r="CA890" s="32" t="str">
        <f t="shared" si="254"/>
        <v/>
      </c>
      <c r="CB890" s="33">
        <f>IF(COUNTIF($CD$7:CD890,CD890)=1,CD890,CD890+COUNTIF($CD$6:CD889,CD890))</f>
        <v>56036</v>
      </c>
      <c r="CC890" s="34">
        <f t="shared" si="240"/>
        <v>55153</v>
      </c>
      <c r="CD890" s="32">
        <f t="shared" si="255"/>
        <v>55153</v>
      </c>
      <c r="CE890" s="32">
        <f t="shared" si="241"/>
        <v>0</v>
      </c>
      <c r="CF890" s="32">
        <f t="shared" si="242"/>
        <v>0</v>
      </c>
      <c r="CG890" s="32" t="str">
        <f t="shared" si="243"/>
        <v/>
      </c>
      <c r="CH890" s="32">
        <v>885</v>
      </c>
      <c r="CI890" s="32" t="s">
        <v>6</v>
      </c>
      <c r="CJ890" s="32" t="str">
        <f t="shared" si="244"/>
        <v/>
      </c>
      <c r="CK890" s="32" t="str">
        <f t="shared" si="245"/>
        <v/>
      </c>
      <c r="CL890" s="32" t="str">
        <f t="shared" si="246"/>
        <v/>
      </c>
      <c r="CM890" s="32" t="str">
        <f t="shared" si="247"/>
        <v/>
      </c>
      <c r="CN890" s="32" t="str">
        <f t="shared" si="248"/>
        <v/>
      </c>
    </row>
    <row r="891" spans="71:92" x14ac:dyDescent="0.3">
      <c r="BS891" s="32" t="str">
        <f>IF(Kiadasi_kiseroiv!$K$2=BT891,BV891,"")</f>
        <v/>
      </c>
      <c r="BT891" s="34" t="str">
        <f t="shared" si="249"/>
        <v/>
      </c>
      <c r="BU891" s="32" t="str">
        <f t="shared" si="238"/>
        <v/>
      </c>
      <c r="BV891" s="32" t="str">
        <f t="shared" si="250"/>
        <v/>
      </c>
      <c r="BW891" s="32" t="str">
        <f t="shared" si="239"/>
        <v/>
      </c>
      <c r="BX891" s="32" t="str">
        <f t="shared" si="251"/>
        <v/>
      </c>
      <c r="BY891" s="32" t="str">
        <f t="shared" si="252"/>
        <v/>
      </c>
      <c r="BZ891" s="32" t="str">
        <f t="shared" si="253"/>
        <v/>
      </c>
      <c r="CA891" s="32" t="str">
        <f t="shared" si="254"/>
        <v/>
      </c>
      <c r="CB891" s="33">
        <f>IF(COUNTIF($CD$7:CD891,CD891)=1,CD891,CD891+COUNTIF($CD$6:CD890,CD891))</f>
        <v>56037</v>
      </c>
      <c r="CC891" s="34">
        <f t="shared" si="240"/>
        <v>55153</v>
      </c>
      <c r="CD891" s="32">
        <f t="shared" si="255"/>
        <v>55153</v>
      </c>
      <c r="CE891" s="32">
        <f t="shared" si="241"/>
        <v>0</v>
      </c>
      <c r="CF891" s="32">
        <f t="shared" si="242"/>
        <v>0</v>
      </c>
      <c r="CG891" s="32" t="str">
        <f t="shared" si="243"/>
        <v/>
      </c>
      <c r="CH891" s="32">
        <v>886</v>
      </c>
      <c r="CI891" s="32" t="s">
        <v>6</v>
      </c>
      <c r="CJ891" s="32" t="str">
        <f t="shared" si="244"/>
        <v/>
      </c>
      <c r="CK891" s="32" t="str">
        <f t="shared" si="245"/>
        <v/>
      </c>
      <c r="CL891" s="32" t="str">
        <f t="shared" si="246"/>
        <v/>
      </c>
      <c r="CM891" s="32" t="str">
        <f t="shared" si="247"/>
        <v/>
      </c>
      <c r="CN891" s="32" t="str">
        <f t="shared" si="248"/>
        <v/>
      </c>
    </row>
    <row r="892" spans="71:92" x14ac:dyDescent="0.3">
      <c r="BS892" s="32" t="str">
        <f>IF(Kiadasi_kiseroiv!$K$2=BT892,BV892,"")</f>
        <v/>
      </c>
      <c r="BT892" s="34" t="str">
        <f t="shared" si="249"/>
        <v/>
      </c>
      <c r="BU892" s="32" t="str">
        <f t="shared" si="238"/>
        <v/>
      </c>
      <c r="BV892" s="32" t="str">
        <f t="shared" si="250"/>
        <v/>
      </c>
      <c r="BW892" s="32" t="str">
        <f t="shared" si="239"/>
        <v/>
      </c>
      <c r="BX892" s="32" t="str">
        <f t="shared" si="251"/>
        <v/>
      </c>
      <c r="BY892" s="32" t="str">
        <f t="shared" si="252"/>
        <v/>
      </c>
      <c r="BZ892" s="32" t="str">
        <f t="shared" si="253"/>
        <v/>
      </c>
      <c r="CA892" s="32" t="str">
        <f t="shared" si="254"/>
        <v/>
      </c>
      <c r="CB892" s="33">
        <f>IF(COUNTIF($CD$7:CD892,CD892)=1,CD892,CD892+COUNTIF($CD$6:CD891,CD892))</f>
        <v>56038</v>
      </c>
      <c r="CC892" s="34">
        <f t="shared" si="240"/>
        <v>55153</v>
      </c>
      <c r="CD892" s="32">
        <f t="shared" si="255"/>
        <v>55153</v>
      </c>
      <c r="CE892" s="32">
        <f t="shared" si="241"/>
        <v>0</v>
      </c>
      <c r="CF892" s="32">
        <f t="shared" si="242"/>
        <v>0</v>
      </c>
      <c r="CG892" s="32" t="str">
        <f t="shared" si="243"/>
        <v/>
      </c>
      <c r="CH892" s="32">
        <v>887</v>
      </c>
      <c r="CI892" s="32" t="s">
        <v>6</v>
      </c>
      <c r="CJ892" s="32" t="str">
        <f t="shared" si="244"/>
        <v/>
      </c>
      <c r="CK892" s="32" t="str">
        <f t="shared" si="245"/>
        <v/>
      </c>
      <c r="CL892" s="32" t="str">
        <f t="shared" si="246"/>
        <v/>
      </c>
      <c r="CM892" s="32" t="str">
        <f t="shared" si="247"/>
        <v/>
      </c>
      <c r="CN892" s="32" t="str">
        <f t="shared" si="248"/>
        <v/>
      </c>
    </row>
    <row r="893" spans="71:92" x14ac:dyDescent="0.3">
      <c r="BS893" s="32" t="str">
        <f>IF(Kiadasi_kiseroiv!$K$2=BT893,BV893,"")</f>
        <v/>
      </c>
      <c r="BT893" s="34" t="str">
        <f t="shared" si="249"/>
        <v/>
      </c>
      <c r="BU893" s="32" t="str">
        <f t="shared" si="238"/>
        <v/>
      </c>
      <c r="BV893" s="32" t="str">
        <f t="shared" si="250"/>
        <v/>
      </c>
      <c r="BW893" s="32" t="str">
        <f t="shared" si="239"/>
        <v/>
      </c>
      <c r="BX893" s="32" t="str">
        <f t="shared" si="251"/>
        <v/>
      </c>
      <c r="BY893" s="32" t="str">
        <f t="shared" si="252"/>
        <v/>
      </c>
      <c r="BZ893" s="32" t="str">
        <f t="shared" si="253"/>
        <v/>
      </c>
      <c r="CA893" s="32" t="str">
        <f t="shared" si="254"/>
        <v/>
      </c>
      <c r="CB893" s="33">
        <f>IF(COUNTIF($CD$7:CD893,CD893)=1,CD893,CD893+COUNTIF($CD$6:CD892,CD893))</f>
        <v>56039</v>
      </c>
      <c r="CC893" s="34">
        <f t="shared" si="240"/>
        <v>55153</v>
      </c>
      <c r="CD893" s="32">
        <f t="shared" si="255"/>
        <v>55153</v>
      </c>
      <c r="CE893" s="32">
        <f t="shared" si="241"/>
        <v>0</v>
      </c>
      <c r="CF893" s="32">
        <f t="shared" si="242"/>
        <v>0</v>
      </c>
      <c r="CG893" s="32" t="str">
        <f t="shared" si="243"/>
        <v/>
      </c>
      <c r="CH893" s="32">
        <v>888</v>
      </c>
      <c r="CI893" s="32" t="s">
        <v>6</v>
      </c>
      <c r="CJ893" s="32" t="str">
        <f t="shared" si="244"/>
        <v/>
      </c>
      <c r="CK893" s="32" t="str">
        <f t="shared" si="245"/>
        <v/>
      </c>
      <c r="CL893" s="32" t="str">
        <f t="shared" si="246"/>
        <v/>
      </c>
      <c r="CM893" s="32" t="str">
        <f t="shared" si="247"/>
        <v/>
      </c>
      <c r="CN893" s="32" t="str">
        <f t="shared" si="248"/>
        <v/>
      </c>
    </row>
    <row r="894" spans="71:92" x14ac:dyDescent="0.3">
      <c r="BS894" s="32" t="str">
        <f>IF(Kiadasi_kiseroiv!$K$2=BT894,BV894,"")</f>
        <v/>
      </c>
      <c r="BT894" s="34" t="str">
        <f t="shared" si="249"/>
        <v/>
      </c>
      <c r="BU894" s="32" t="str">
        <f t="shared" si="238"/>
        <v/>
      </c>
      <c r="BV894" s="32" t="str">
        <f t="shared" si="250"/>
        <v/>
      </c>
      <c r="BW894" s="32" t="str">
        <f t="shared" si="239"/>
        <v/>
      </c>
      <c r="BX894" s="32" t="str">
        <f t="shared" si="251"/>
        <v/>
      </c>
      <c r="BY894" s="32" t="str">
        <f t="shared" si="252"/>
        <v/>
      </c>
      <c r="BZ894" s="32" t="str">
        <f t="shared" si="253"/>
        <v/>
      </c>
      <c r="CA894" s="32" t="str">
        <f t="shared" si="254"/>
        <v/>
      </c>
      <c r="CB894" s="33">
        <f>IF(COUNTIF($CD$7:CD894,CD894)=1,CD894,CD894+COUNTIF($CD$6:CD893,CD894))</f>
        <v>56040</v>
      </c>
      <c r="CC894" s="34">
        <f t="shared" si="240"/>
        <v>55153</v>
      </c>
      <c r="CD894" s="32">
        <f t="shared" si="255"/>
        <v>55153</v>
      </c>
      <c r="CE894" s="32">
        <f t="shared" si="241"/>
        <v>0</v>
      </c>
      <c r="CF894" s="32">
        <f t="shared" si="242"/>
        <v>0</v>
      </c>
      <c r="CG894" s="32" t="str">
        <f t="shared" si="243"/>
        <v/>
      </c>
      <c r="CH894" s="32">
        <v>889</v>
      </c>
      <c r="CI894" s="32" t="s">
        <v>6</v>
      </c>
      <c r="CJ894" s="32" t="str">
        <f t="shared" si="244"/>
        <v/>
      </c>
      <c r="CK894" s="32" t="str">
        <f t="shared" si="245"/>
        <v/>
      </c>
      <c r="CL894" s="32" t="str">
        <f t="shared" si="246"/>
        <v/>
      </c>
      <c r="CM894" s="32" t="str">
        <f t="shared" si="247"/>
        <v/>
      </c>
      <c r="CN894" s="32" t="str">
        <f t="shared" si="248"/>
        <v/>
      </c>
    </row>
    <row r="895" spans="71:92" x14ac:dyDescent="0.3">
      <c r="BS895" s="32" t="str">
        <f>IF(Kiadasi_kiseroiv!$K$2=BT895,BV895,"")</f>
        <v/>
      </c>
      <c r="BT895" s="34" t="str">
        <f t="shared" si="249"/>
        <v/>
      </c>
      <c r="BU895" s="32" t="str">
        <f t="shared" si="238"/>
        <v/>
      </c>
      <c r="BV895" s="32" t="str">
        <f t="shared" si="250"/>
        <v/>
      </c>
      <c r="BW895" s="32" t="str">
        <f t="shared" si="239"/>
        <v/>
      </c>
      <c r="BX895" s="32" t="str">
        <f t="shared" si="251"/>
        <v/>
      </c>
      <c r="BY895" s="32" t="str">
        <f t="shared" si="252"/>
        <v/>
      </c>
      <c r="BZ895" s="32" t="str">
        <f t="shared" si="253"/>
        <v/>
      </c>
      <c r="CA895" s="32" t="str">
        <f t="shared" si="254"/>
        <v/>
      </c>
      <c r="CB895" s="33">
        <f>IF(COUNTIF($CD$7:CD895,CD895)=1,CD895,CD895+COUNTIF($CD$6:CD894,CD895))</f>
        <v>56041</v>
      </c>
      <c r="CC895" s="34">
        <f t="shared" si="240"/>
        <v>55153</v>
      </c>
      <c r="CD895" s="32">
        <f t="shared" si="255"/>
        <v>55153</v>
      </c>
      <c r="CE895" s="32">
        <f t="shared" si="241"/>
        <v>0</v>
      </c>
      <c r="CF895" s="32">
        <f t="shared" si="242"/>
        <v>0</v>
      </c>
      <c r="CG895" s="32" t="str">
        <f t="shared" si="243"/>
        <v/>
      </c>
      <c r="CH895" s="32">
        <v>890</v>
      </c>
      <c r="CI895" s="32" t="s">
        <v>6</v>
      </c>
      <c r="CJ895" s="32" t="str">
        <f t="shared" si="244"/>
        <v/>
      </c>
      <c r="CK895" s="32" t="str">
        <f t="shared" si="245"/>
        <v/>
      </c>
      <c r="CL895" s="32" t="str">
        <f t="shared" si="246"/>
        <v/>
      </c>
      <c r="CM895" s="32" t="str">
        <f t="shared" si="247"/>
        <v/>
      </c>
      <c r="CN895" s="32" t="str">
        <f t="shared" si="248"/>
        <v/>
      </c>
    </row>
    <row r="896" spans="71:92" x14ac:dyDescent="0.3">
      <c r="BS896" s="32" t="str">
        <f>IF(Kiadasi_kiseroiv!$K$2=BT896,BV896,"")</f>
        <v/>
      </c>
      <c r="BT896" s="34" t="str">
        <f t="shared" si="249"/>
        <v/>
      </c>
      <c r="BU896" s="32" t="str">
        <f t="shared" si="238"/>
        <v/>
      </c>
      <c r="BV896" s="32" t="str">
        <f t="shared" si="250"/>
        <v/>
      </c>
      <c r="BW896" s="32" t="str">
        <f t="shared" si="239"/>
        <v/>
      </c>
      <c r="BX896" s="32" t="str">
        <f t="shared" si="251"/>
        <v/>
      </c>
      <c r="BY896" s="32" t="str">
        <f t="shared" si="252"/>
        <v/>
      </c>
      <c r="BZ896" s="32" t="str">
        <f t="shared" si="253"/>
        <v/>
      </c>
      <c r="CA896" s="32" t="str">
        <f t="shared" si="254"/>
        <v/>
      </c>
      <c r="CB896" s="33">
        <f>IF(COUNTIF($CD$7:CD896,CD896)=1,CD896,CD896+COUNTIF($CD$6:CD895,CD896))</f>
        <v>56042</v>
      </c>
      <c r="CC896" s="34">
        <f t="shared" si="240"/>
        <v>55153</v>
      </c>
      <c r="CD896" s="32">
        <f t="shared" si="255"/>
        <v>55153</v>
      </c>
      <c r="CE896" s="32">
        <f t="shared" si="241"/>
        <v>0</v>
      </c>
      <c r="CF896" s="32">
        <f t="shared" si="242"/>
        <v>0</v>
      </c>
      <c r="CG896" s="32" t="str">
        <f t="shared" si="243"/>
        <v/>
      </c>
      <c r="CH896" s="32">
        <v>891</v>
      </c>
      <c r="CI896" s="32" t="s">
        <v>6</v>
      </c>
      <c r="CJ896" s="32" t="str">
        <f t="shared" si="244"/>
        <v/>
      </c>
      <c r="CK896" s="32" t="str">
        <f t="shared" si="245"/>
        <v/>
      </c>
      <c r="CL896" s="32" t="str">
        <f t="shared" si="246"/>
        <v/>
      </c>
      <c r="CM896" s="32" t="str">
        <f t="shared" si="247"/>
        <v/>
      </c>
      <c r="CN896" s="32" t="str">
        <f t="shared" si="248"/>
        <v/>
      </c>
    </row>
    <row r="897" spans="71:92" x14ac:dyDescent="0.3">
      <c r="BS897" s="32" t="str">
        <f>IF(Kiadasi_kiseroiv!$K$2=BT897,BV897,"")</f>
        <v/>
      </c>
      <c r="BT897" s="34" t="str">
        <f t="shared" si="249"/>
        <v/>
      </c>
      <c r="BU897" s="32" t="str">
        <f t="shared" si="238"/>
        <v/>
      </c>
      <c r="BV897" s="32" t="str">
        <f t="shared" si="250"/>
        <v/>
      </c>
      <c r="BW897" s="32" t="str">
        <f t="shared" si="239"/>
        <v/>
      </c>
      <c r="BX897" s="32" t="str">
        <f t="shared" si="251"/>
        <v/>
      </c>
      <c r="BY897" s="32" t="str">
        <f t="shared" si="252"/>
        <v/>
      </c>
      <c r="BZ897" s="32" t="str">
        <f t="shared" si="253"/>
        <v/>
      </c>
      <c r="CA897" s="32" t="str">
        <f t="shared" si="254"/>
        <v/>
      </c>
      <c r="CB897" s="33">
        <f>IF(COUNTIF($CD$7:CD897,CD897)=1,CD897,CD897+COUNTIF($CD$6:CD896,CD897))</f>
        <v>56043</v>
      </c>
      <c r="CC897" s="34">
        <f t="shared" si="240"/>
        <v>55153</v>
      </c>
      <c r="CD897" s="32">
        <f t="shared" si="255"/>
        <v>55153</v>
      </c>
      <c r="CE897" s="32">
        <f t="shared" si="241"/>
        <v>0</v>
      </c>
      <c r="CF897" s="32">
        <f t="shared" si="242"/>
        <v>0</v>
      </c>
      <c r="CG897" s="32" t="str">
        <f t="shared" si="243"/>
        <v/>
      </c>
      <c r="CH897" s="32">
        <v>892</v>
      </c>
      <c r="CI897" s="32" t="s">
        <v>6</v>
      </c>
      <c r="CJ897" s="32" t="str">
        <f t="shared" si="244"/>
        <v/>
      </c>
      <c r="CK897" s="32" t="str">
        <f t="shared" si="245"/>
        <v/>
      </c>
      <c r="CL897" s="32" t="str">
        <f t="shared" si="246"/>
        <v/>
      </c>
      <c r="CM897" s="32" t="str">
        <f t="shared" si="247"/>
        <v/>
      </c>
      <c r="CN897" s="32" t="str">
        <f t="shared" si="248"/>
        <v/>
      </c>
    </row>
    <row r="898" spans="71:92" x14ac:dyDescent="0.3">
      <c r="BS898" s="32" t="str">
        <f>IF(Kiadasi_kiseroiv!$K$2=BT898,BV898,"")</f>
        <v/>
      </c>
      <c r="BT898" s="34" t="str">
        <f t="shared" si="249"/>
        <v/>
      </c>
      <c r="BU898" s="32" t="str">
        <f t="shared" si="238"/>
        <v/>
      </c>
      <c r="BV898" s="32" t="str">
        <f t="shared" si="250"/>
        <v/>
      </c>
      <c r="BW898" s="32" t="str">
        <f t="shared" si="239"/>
        <v/>
      </c>
      <c r="BX898" s="32" t="str">
        <f t="shared" si="251"/>
        <v/>
      </c>
      <c r="BY898" s="32" t="str">
        <f t="shared" si="252"/>
        <v/>
      </c>
      <c r="BZ898" s="32" t="str">
        <f t="shared" si="253"/>
        <v/>
      </c>
      <c r="CA898" s="32" t="str">
        <f t="shared" si="254"/>
        <v/>
      </c>
      <c r="CB898" s="33">
        <f>IF(COUNTIF($CD$7:CD898,CD898)=1,CD898,CD898+COUNTIF($CD$6:CD897,CD898))</f>
        <v>56044</v>
      </c>
      <c r="CC898" s="34">
        <f t="shared" si="240"/>
        <v>55153</v>
      </c>
      <c r="CD898" s="32">
        <f t="shared" si="255"/>
        <v>55153</v>
      </c>
      <c r="CE898" s="32">
        <f t="shared" si="241"/>
        <v>0</v>
      </c>
      <c r="CF898" s="32">
        <f t="shared" si="242"/>
        <v>0</v>
      </c>
      <c r="CG898" s="32" t="str">
        <f t="shared" si="243"/>
        <v/>
      </c>
      <c r="CH898" s="32">
        <v>893</v>
      </c>
      <c r="CI898" s="32" t="s">
        <v>6</v>
      </c>
      <c r="CJ898" s="32" t="str">
        <f t="shared" si="244"/>
        <v/>
      </c>
      <c r="CK898" s="32" t="str">
        <f t="shared" si="245"/>
        <v/>
      </c>
      <c r="CL898" s="32" t="str">
        <f t="shared" si="246"/>
        <v/>
      </c>
      <c r="CM898" s="32" t="str">
        <f t="shared" si="247"/>
        <v/>
      </c>
      <c r="CN898" s="32" t="str">
        <f t="shared" si="248"/>
        <v/>
      </c>
    </row>
    <row r="899" spans="71:92" x14ac:dyDescent="0.3">
      <c r="BS899" s="32" t="str">
        <f>IF(Kiadasi_kiseroiv!$K$2=BT899,BV899,"")</f>
        <v/>
      </c>
      <c r="BT899" s="34" t="str">
        <f t="shared" si="249"/>
        <v/>
      </c>
      <c r="BU899" s="32" t="str">
        <f t="shared" si="238"/>
        <v/>
      </c>
      <c r="BV899" s="32" t="str">
        <f t="shared" si="250"/>
        <v/>
      </c>
      <c r="BW899" s="32" t="str">
        <f t="shared" si="239"/>
        <v/>
      </c>
      <c r="BX899" s="32" t="str">
        <f t="shared" si="251"/>
        <v/>
      </c>
      <c r="BY899" s="32" t="str">
        <f t="shared" si="252"/>
        <v/>
      </c>
      <c r="BZ899" s="32" t="str">
        <f t="shared" si="253"/>
        <v/>
      </c>
      <c r="CA899" s="32" t="str">
        <f t="shared" si="254"/>
        <v/>
      </c>
      <c r="CB899" s="33">
        <f>IF(COUNTIF($CD$7:CD899,CD899)=1,CD899,CD899+COUNTIF($CD$6:CD898,CD899))</f>
        <v>56045</v>
      </c>
      <c r="CC899" s="34">
        <f t="shared" si="240"/>
        <v>55153</v>
      </c>
      <c r="CD899" s="32">
        <f t="shared" si="255"/>
        <v>55153</v>
      </c>
      <c r="CE899" s="32">
        <f t="shared" si="241"/>
        <v>0</v>
      </c>
      <c r="CF899" s="32">
        <f t="shared" si="242"/>
        <v>0</v>
      </c>
      <c r="CG899" s="32" t="str">
        <f t="shared" si="243"/>
        <v/>
      </c>
      <c r="CH899" s="32">
        <v>894</v>
      </c>
      <c r="CI899" s="32" t="s">
        <v>6</v>
      </c>
      <c r="CJ899" s="32" t="str">
        <f t="shared" si="244"/>
        <v/>
      </c>
      <c r="CK899" s="32" t="str">
        <f t="shared" si="245"/>
        <v/>
      </c>
      <c r="CL899" s="32" t="str">
        <f t="shared" si="246"/>
        <v/>
      </c>
      <c r="CM899" s="32" t="str">
        <f t="shared" si="247"/>
        <v/>
      </c>
      <c r="CN899" s="32" t="str">
        <f t="shared" si="248"/>
        <v/>
      </c>
    </row>
    <row r="900" spans="71:92" x14ac:dyDescent="0.3">
      <c r="BS900" s="32" t="str">
        <f>IF(Kiadasi_kiseroiv!$K$2=BT900,BV900,"")</f>
        <v/>
      </c>
      <c r="BT900" s="34" t="str">
        <f t="shared" si="249"/>
        <v/>
      </c>
      <c r="BU900" s="32" t="str">
        <f t="shared" si="238"/>
        <v/>
      </c>
      <c r="BV900" s="32" t="str">
        <f t="shared" si="250"/>
        <v/>
      </c>
      <c r="BW900" s="32" t="str">
        <f t="shared" si="239"/>
        <v/>
      </c>
      <c r="BX900" s="32" t="str">
        <f t="shared" si="251"/>
        <v/>
      </c>
      <c r="BY900" s="32" t="str">
        <f t="shared" si="252"/>
        <v/>
      </c>
      <c r="BZ900" s="32" t="str">
        <f t="shared" si="253"/>
        <v/>
      </c>
      <c r="CA900" s="32" t="str">
        <f t="shared" si="254"/>
        <v/>
      </c>
      <c r="CB900" s="33">
        <f>IF(COUNTIF($CD$7:CD900,CD900)=1,CD900,CD900+COUNTIF($CD$6:CD899,CD900))</f>
        <v>56046</v>
      </c>
      <c r="CC900" s="34">
        <f t="shared" si="240"/>
        <v>55153</v>
      </c>
      <c r="CD900" s="32">
        <f t="shared" si="255"/>
        <v>55153</v>
      </c>
      <c r="CE900" s="32">
        <f t="shared" si="241"/>
        <v>0</v>
      </c>
      <c r="CF900" s="32">
        <f t="shared" si="242"/>
        <v>0</v>
      </c>
      <c r="CG900" s="32" t="str">
        <f t="shared" si="243"/>
        <v/>
      </c>
      <c r="CH900" s="32">
        <v>895</v>
      </c>
      <c r="CI900" s="32" t="s">
        <v>6</v>
      </c>
      <c r="CJ900" s="32" t="str">
        <f t="shared" si="244"/>
        <v/>
      </c>
      <c r="CK900" s="32" t="str">
        <f t="shared" si="245"/>
        <v/>
      </c>
      <c r="CL900" s="32" t="str">
        <f t="shared" si="246"/>
        <v/>
      </c>
      <c r="CM900" s="32" t="str">
        <f t="shared" si="247"/>
        <v/>
      </c>
      <c r="CN900" s="32" t="str">
        <f t="shared" si="248"/>
        <v/>
      </c>
    </row>
    <row r="901" spans="71:92" x14ac:dyDescent="0.3">
      <c r="BS901" s="32" t="str">
        <f>IF(Kiadasi_kiseroiv!$K$2=BT901,BV901,"")</f>
        <v/>
      </c>
      <c r="BT901" s="34" t="str">
        <f t="shared" si="249"/>
        <v/>
      </c>
      <c r="BU901" s="32" t="str">
        <f t="shared" si="238"/>
        <v/>
      </c>
      <c r="BV901" s="32" t="str">
        <f t="shared" si="250"/>
        <v/>
      </c>
      <c r="BW901" s="32" t="str">
        <f t="shared" si="239"/>
        <v/>
      </c>
      <c r="BX901" s="32" t="str">
        <f t="shared" si="251"/>
        <v/>
      </c>
      <c r="BY901" s="32" t="str">
        <f t="shared" si="252"/>
        <v/>
      </c>
      <c r="BZ901" s="32" t="str">
        <f t="shared" si="253"/>
        <v/>
      </c>
      <c r="CA901" s="32" t="str">
        <f t="shared" si="254"/>
        <v/>
      </c>
      <c r="CB901" s="33">
        <f>IF(COUNTIF($CD$7:CD901,CD901)=1,CD901,CD901+COUNTIF($CD$6:CD900,CD901))</f>
        <v>56047</v>
      </c>
      <c r="CC901" s="34">
        <f t="shared" si="240"/>
        <v>55153</v>
      </c>
      <c r="CD901" s="32">
        <f t="shared" si="255"/>
        <v>55153</v>
      </c>
      <c r="CE901" s="32">
        <f t="shared" si="241"/>
        <v>0</v>
      </c>
      <c r="CF901" s="32">
        <f t="shared" si="242"/>
        <v>0</v>
      </c>
      <c r="CG901" s="32" t="str">
        <f t="shared" si="243"/>
        <v/>
      </c>
      <c r="CH901" s="32">
        <v>896</v>
      </c>
      <c r="CI901" s="32" t="s">
        <v>6</v>
      </c>
      <c r="CJ901" s="32" t="str">
        <f t="shared" si="244"/>
        <v/>
      </c>
      <c r="CK901" s="32" t="str">
        <f t="shared" si="245"/>
        <v/>
      </c>
      <c r="CL901" s="32" t="str">
        <f t="shared" si="246"/>
        <v/>
      </c>
      <c r="CM901" s="32" t="str">
        <f t="shared" si="247"/>
        <v/>
      </c>
      <c r="CN901" s="32" t="str">
        <f t="shared" si="248"/>
        <v/>
      </c>
    </row>
    <row r="902" spans="71:92" x14ac:dyDescent="0.3">
      <c r="BS902" s="32" t="str">
        <f>IF(Kiadasi_kiseroiv!$K$2=BT902,BV902,"")</f>
        <v/>
      </c>
      <c r="BT902" s="34" t="str">
        <f t="shared" si="249"/>
        <v/>
      </c>
      <c r="BU902" s="32" t="str">
        <f t="shared" si="238"/>
        <v/>
      </c>
      <c r="BV902" s="32" t="str">
        <f t="shared" si="250"/>
        <v/>
      </c>
      <c r="BW902" s="32" t="str">
        <f t="shared" si="239"/>
        <v/>
      </c>
      <c r="BX902" s="32" t="str">
        <f t="shared" si="251"/>
        <v/>
      </c>
      <c r="BY902" s="32" t="str">
        <f t="shared" si="252"/>
        <v/>
      </c>
      <c r="BZ902" s="32" t="str">
        <f t="shared" si="253"/>
        <v/>
      </c>
      <c r="CA902" s="32" t="str">
        <f t="shared" si="254"/>
        <v/>
      </c>
      <c r="CB902" s="33">
        <f>IF(COUNTIF($CD$7:CD902,CD902)=1,CD902,CD902+COUNTIF($CD$6:CD901,CD902))</f>
        <v>56048</v>
      </c>
      <c r="CC902" s="34">
        <f t="shared" si="240"/>
        <v>55153</v>
      </c>
      <c r="CD902" s="32">
        <f t="shared" si="255"/>
        <v>55153</v>
      </c>
      <c r="CE902" s="32">
        <f t="shared" si="241"/>
        <v>0</v>
      </c>
      <c r="CF902" s="32">
        <f t="shared" si="242"/>
        <v>0</v>
      </c>
      <c r="CG902" s="32" t="str">
        <f t="shared" si="243"/>
        <v/>
      </c>
      <c r="CH902" s="32">
        <v>897</v>
      </c>
      <c r="CI902" s="32" t="s">
        <v>6</v>
      </c>
      <c r="CJ902" s="32" t="str">
        <f t="shared" si="244"/>
        <v/>
      </c>
      <c r="CK902" s="32" t="str">
        <f t="shared" si="245"/>
        <v/>
      </c>
      <c r="CL902" s="32" t="str">
        <f t="shared" si="246"/>
        <v/>
      </c>
      <c r="CM902" s="32" t="str">
        <f t="shared" si="247"/>
        <v/>
      </c>
      <c r="CN902" s="32" t="str">
        <f t="shared" si="248"/>
        <v/>
      </c>
    </row>
    <row r="903" spans="71:92" x14ac:dyDescent="0.3">
      <c r="BS903" s="32" t="str">
        <f>IF(Kiadasi_kiseroiv!$K$2=BT903,BV903,"")</f>
        <v/>
      </c>
      <c r="BT903" s="34" t="str">
        <f t="shared" si="249"/>
        <v/>
      </c>
      <c r="BU903" s="32" t="str">
        <f t="shared" ref="BU903:BU966" si="256">IF(AND($BU$1=CI903,ISERROR(VLOOKUP(CG903,Kisiv,2,FALSE))=FALSE),CB903,"")</f>
        <v/>
      </c>
      <c r="BV903" s="32" t="str">
        <f t="shared" si="250"/>
        <v/>
      </c>
      <c r="BW903" s="32" t="str">
        <f t="shared" ref="BW903:BW966" si="257">IF(CC903&lt;min,$BW$2,IF(CC903&lt;=max,CG903,""))</f>
        <v/>
      </c>
      <c r="BX903" s="32" t="str">
        <f t="shared" si="251"/>
        <v/>
      </c>
      <c r="BY903" s="32" t="str">
        <f t="shared" si="252"/>
        <v/>
      </c>
      <c r="BZ903" s="32" t="str">
        <f t="shared" si="253"/>
        <v/>
      </c>
      <c r="CA903" s="32" t="str">
        <f t="shared" si="254"/>
        <v/>
      </c>
      <c r="CB903" s="33">
        <f>IF(COUNTIF($CD$7:CD903,CD903)=1,CD903,CD903+COUNTIF($CD$6:CD902,CD903))</f>
        <v>56049</v>
      </c>
      <c r="CC903" s="34">
        <f t="shared" ref="CC903:CC966" si="258">IF(INDEX(Kassza,CH903,1)&lt;&gt;1,INDEX(Kassza,CH903,1),$CD$2)</f>
        <v>55153</v>
      </c>
      <c r="CD903" s="32">
        <f t="shared" si="255"/>
        <v>55153</v>
      </c>
      <c r="CE903" s="32">
        <f t="shared" ref="CE903:CE966" si="259">INDEX(Kassza,CH903,6)</f>
        <v>0</v>
      </c>
      <c r="CF903" s="32">
        <f t="shared" ref="CF903:CF966" si="260">INDEX(Kassza,CH903,8)</f>
        <v>0</v>
      </c>
      <c r="CG903" s="32" t="str">
        <f t="shared" ref="CG903:CG966" si="261">INDEX(Kassza,CH903,7)&amp;INDEX(Kassza,CH903,9)</f>
        <v/>
      </c>
      <c r="CH903" s="32">
        <v>898</v>
      </c>
      <c r="CI903" s="32" t="s">
        <v>6</v>
      </c>
      <c r="CJ903" s="32" t="str">
        <f t="shared" ref="CJ903:CJ966" si="262">IF(INDEX(Kassza,CH903,5)&lt;&gt;0,INDEX(Kassza,CH903,5),"")</f>
        <v/>
      </c>
      <c r="CK903" s="32" t="str">
        <f t="shared" ref="CK903:CK966" si="263">IF(INDEX(Kassza,CH903,10)&lt;&gt;0,INDEX(Kassza,CH903,10),"")</f>
        <v/>
      </c>
      <c r="CL903" s="32" t="str">
        <f t="shared" ref="CL903:CL966" si="264">IF(INDEX(Kassza,CH903,11)&lt;&gt;0,INDEX(Kassza,CH903,11),"")</f>
        <v/>
      </c>
      <c r="CM903" s="32" t="str">
        <f t="shared" ref="CM903:CM966" si="265">IF(INDEX(Kassza,CH903,4)&lt;&gt;0,INDEX(Kassza,CH903,4),"")</f>
        <v/>
      </c>
      <c r="CN903" s="32" t="str">
        <f t="shared" ref="CN903:CN966" si="266">IF(INDEX(Kassza,CH903,3)&lt;&gt;0,INDEX(Kassza,CH903,3),"")</f>
        <v/>
      </c>
    </row>
    <row r="904" spans="71:92" x14ac:dyDescent="0.3">
      <c r="BS904" s="32" t="str">
        <f>IF(Kiadasi_kiseroiv!$K$2=BT904,BV904,"")</f>
        <v/>
      </c>
      <c r="BT904" s="34" t="str">
        <f t="shared" ref="BT904:BT967" si="267">IF(AND($BT$4=CI904,BU904&lt;&gt;""),CC904,"")</f>
        <v/>
      </c>
      <c r="BU904" s="32" t="str">
        <f t="shared" si="256"/>
        <v/>
      </c>
      <c r="BV904" s="32" t="str">
        <f t="shared" ref="BV904:BV967" si="268">IF(BU904&lt;&gt;"",RANK(BU904,$BU$7:$BU$33000,1),"")</f>
        <v/>
      </c>
      <c r="BW904" s="32" t="str">
        <f t="shared" si="257"/>
        <v/>
      </c>
      <c r="BX904" s="32" t="str">
        <f t="shared" ref="BX904:BX967" si="269">IF(AND(OR($BX$1=0,$BX$1=CG904),OR($BX$2=0,IF(ISERROR(SEARCH($BX$2,CJ904&amp;CK904&amp;CL904,1)),FALSE,TRUE))),CB904,"")</f>
        <v/>
      </c>
      <c r="BY904" s="32" t="str">
        <f t="shared" ref="BY904:BY967" si="270">IF(AND(BX904&lt;&gt;"",CC904&lt;&gt;$CD$2),RANK(BX904,$BX$7:$BX$33000,1),"")</f>
        <v/>
      </c>
      <c r="BZ904" s="32" t="str">
        <f t="shared" ref="BZ904:BZ967" si="271">IF(AND(CC904&lt;$BZ$2,CI904=$BZ$4),$BZ$5,IF(AND(CC904&lt;=$BZ$3,CI904=$BZ$4),CB904,""))</f>
        <v/>
      </c>
      <c r="CA904" s="32" t="str">
        <f t="shared" ref="CA904:CA967" si="272">IF(AND(BZ904&lt;&gt;"",BZ904&lt;&gt;$BZ$5),RANK(BZ904,$BZ$7:$BZ$33000,1),"")</f>
        <v/>
      </c>
      <c r="CB904" s="33">
        <f>IF(COUNTIF($CD$7:CD904,CD904)=1,CD904,CD904+COUNTIF($CD$6:CD903,CD904))</f>
        <v>56050</v>
      </c>
      <c r="CC904" s="34">
        <f t="shared" si="258"/>
        <v>55153</v>
      </c>
      <c r="CD904" s="32">
        <f t="shared" ref="CD904:CD967" si="273">IF(CC904&lt;&gt;$CD$2,RANK(CC904,$CC$7:$CC$33000,1),$CD$2)</f>
        <v>55153</v>
      </c>
      <c r="CE904" s="32">
        <f t="shared" si="259"/>
        <v>0</v>
      </c>
      <c r="CF904" s="32">
        <f t="shared" si="260"/>
        <v>0</v>
      </c>
      <c r="CG904" s="32" t="str">
        <f t="shared" si="261"/>
        <v/>
      </c>
      <c r="CH904" s="32">
        <v>899</v>
      </c>
      <c r="CI904" s="32" t="s">
        <v>6</v>
      </c>
      <c r="CJ904" s="32" t="str">
        <f t="shared" si="262"/>
        <v/>
      </c>
      <c r="CK904" s="32" t="str">
        <f t="shared" si="263"/>
        <v/>
      </c>
      <c r="CL904" s="32" t="str">
        <f t="shared" si="264"/>
        <v/>
      </c>
      <c r="CM904" s="32" t="str">
        <f t="shared" si="265"/>
        <v/>
      </c>
      <c r="CN904" s="32" t="str">
        <f t="shared" si="266"/>
        <v/>
      </c>
    </row>
    <row r="905" spans="71:92" x14ac:dyDescent="0.3">
      <c r="BS905" s="32" t="str">
        <f>IF(Kiadasi_kiseroiv!$K$2=BT905,BV905,"")</f>
        <v/>
      </c>
      <c r="BT905" s="34" t="str">
        <f t="shared" si="267"/>
        <v/>
      </c>
      <c r="BU905" s="32" t="str">
        <f t="shared" si="256"/>
        <v/>
      </c>
      <c r="BV905" s="32" t="str">
        <f t="shared" si="268"/>
        <v/>
      </c>
      <c r="BW905" s="32" t="str">
        <f t="shared" si="257"/>
        <v/>
      </c>
      <c r="BX905" s="32" t="str">
        <f t="shared" si="269"/>
        <v/>
      </c>
      <c r="BY905" s="32" t="str">
        <f t="shared" si="270"/>
        <v/>
      </c>
      <c r="BZ905" s="32" t="str">
        <f t="shared" si="271"/>
        <v/>
      </c>
      <c r="CA905" s="32" t="str">
        <f t="shared" si="272"/>
        <v/>
      </c>
      <c r="CB905" s="33">
        <f>IF(COUNTIF($CD$7:CD905,CD905)=1,CD905,CD905+COUNTIF($CD$6:CD904,CD905))</f>
        <v>56051</v>
      </c>
      <c r="CC905" s="34">
        <f t="shared" si="258"/>
        <v>55153</v>
      </c>
      <c r="CD905" s="32">
        <f t="shared" si="273"/>
        <v>55153</v>
      </c>
      <c r="CE905" s="32">
        <f t="shared" si="259"/>
        <v>0</v>
      </c>
      <c r="CF905" s="32">
        <f t="shared" si="260"/>
        <v>0</v>
      </c>
      <c r="CG905" s="32" t="str">
        <f t="shared" si="261"/>
        <v/>
      </c>
      <c r="CH905" s="32">
        <v>900</v>
      </c>
      <c r="CI905" s="32" t="s">
        <v>6</v>
      </c>
      <c r="CJ905" s="32" t="str">
        <f t="shared" si="262"/>
        <v/>
      </c>
      <c r="CK905" s="32" t="str">
        <f t="shared" si="263"/>
        <v/>
      </c>
      <c r="CL905" s="32" t="str">
        <f t="shared" si="264"/>
        <v/>
      </c>
      <c r="CM905" s="32" t="str">
        <f t="shared" si="265"/>
        <v/>
      </c>
      <c r="CN905" s="32" t="str">
        <f t="shared" si="266"/>
        <v/>
      </c>
    </row>
    <row r="906" spans="71:92" x14ac:dyDescent="0.3">
      <c r="BS906" s="32" t="str">
        <f>IF(Kiadasi_kiseroiv!$K$2=BT906,BV906,"")</f>
        <v/>
      </c>
      <c r="BT906" s="34" t="str">
        <f t="shared" si="267"/>
        <v/>
      </c>
      <c r="BU906" s="32" t="str">
        <f t="shared" si="256"/>
        <v/>
      </c>
      <c r="BV906" s="32" t="str">
        <f t="shared" si="268"/>
        <v/>
      </c>
      <c r="BW906" s="32" t="str">
        <f t="shared" si="257"/>
        <v/>
      </c>
      <c r="BX906" s="32" t="str">
        <f t="shared" si="269"/>
        <v/>
      </c>
      <c r="BY906" s="32" t="str">
        <f t="shared" si="270"/>
        <v/>
      </c>
      <c r="BZ906" s="32" t="str">
        <f t="shared" si="271"/>
        <v/>
      </c>
      <c r="CA906" s="32" t="str">
        <f t="shared" si="272"/>
        <v/>
      </c>
      <c r="CB906" s="33">
        <f>IF(COUNTIF($CD$7:CD906,CD906)=1,CD906,CD906+COUNTIF($CD$6:CD905,CD906))</f>
        <v>56052</v>
      </c>
      <c r="CC906" s="34">
        <f t="shared" si="258"/>
        <v>55153</v>
      </c>
      <c r="CD906" s="32">
        <f t="shared" si="273"/>
        <v>55153</v>
      </c>
      <c r="CE906" s="32">
        <f t="shared" si="259"/>
        <v>0</v>
      </c>
      <c r="CF906" s="32">
        <f t="shared" si="260"/>
        <v>0</v>
      </c>
      <c r="CG906" s="32" t="str">
        <f t="shared" si="261"/>
        <v/>
      </c>
      <c r="CH906" s="32">
        <v>901</v>
      </c>
      <c r="CI906" s="32" t="s">
        <v>6</v>
      </c>
      <c r="CJ906" s="32" t="str">
        <f t="shared" si="262"/>
        <v/>
      </c>
      <c r="CK906" s="32" t="str">
        <f t="shared" si="263"/>
        <v/>
      </c>
      <c r="CL906" s="32" t="str">
        <f t="shared" si="264"/>
        <v/>
      </c>
      <c r="CM906" s="32" t="str">
        <f t="shared" si="265"/>
        <v/>
      </c>
      <c r="CN906" s="32" t="str">
        <f t="shared" si="266"/>
        <v/>
      </c>
    </row>
    <row r="907" spans="71:92" x14ac:dyDescent="0.3">
      <c r="BS907" s="32" t="str">
        <f>IF(Kiadasi_kiseroiv!$K$2=BT907,BV907,"")</f>
        <v/>
      </c>
      <c r="BT907" s="34" t="str">
        <f t="shared" si="267"/>
        <v/>
      </c>
      <c r="BU907" s="32" t="str">
        <f t="shared" si="256"/>
        <v/>
      </c>
      <c r="BV907" s="32" t="str">
        <f t="shared" si="268"/>
        <v/>
      </c>
      <c r="BW907" s="32" t="str">
        <f t="shared" si="257"/>
        <v/>
      </c>
      <c r="BX907" s="32" t="str">
        <f t="shared" si="269"/>
        <v/>
      </c>
      <c r="BY907" s="32" t="str">
        <f t="shared" si="270"/>
        <v/>
      </c>
      <c r="BZ907" s="32" t="str">
        <f t="shared" si="271"/>
        <v/>
      </c>
      <c r="CA907" s="32" t="str">
        <f t="shared" si="272"/>
        <v/>
      </c>
      <c r="CB907" s="33">
        <f>IF(COUNTIF($CD$7:CD907,CD907)=1,CD907,CD907+COUNTIF($CD$6:CD906,CD907))</f>
        <v>56053</v>
      </c>
      <c r="CC907" s="34">
        <f t="shared" si="258"/>
        <v>55153</v>
      </c>
      <c r="CD907" s="32">
        <f t="shared" si="273"/>
        <v>55153</v>
      </c>
      <c r="CE907" s="32">
        <f t="shared" si="259"/>
        <v>0</v>
      </c>
      <c r="CF907" s="32">
        <f t="shared" si="260"/>
        <v>0</v>
      </c>
      <c r="CG907" s="32" t="str">
        <f t="shared" si="261"/>
        <v/>
      </c>
      <c r="CH907" s="32">
        <v>902</v>
      </c>
      <c r="CI907" s="32" t="s">
        <v>6</v>
      </c>
      <c r="CJ907" s="32" t="str">
        <f t="shared" si="262"/>
        <v/>
      </c>
      <c r="CK907" s="32" t="str">
        <f t="shared" si="263"/>
        <v/>
      </c>
      <c r="CL907" s="32" t="str">
        <f t="shared" si="264"/>
        <v/>
      </c>
      <c r="CM907" s="32" t="str">
        <f t="shared" si="265"/>
        <v/>
      </c>
      <c r="CN907" s="32" t="str">
        <f t="shared" si="266"/>
        <v/>
      </c>
    </row>
    <row r="908" spans="71:92" x14ac:dyDescent="0.3">
      <c r="BS908" s="32" t="str">
        <f>IF(Kiadasi_kiseroiv!$K$2=BT908,BV908,"")</f>
        <v/>
      </c>
      <c r="BT908" s="34" t="str">
        <f t="shared" si="267"/>
        <v/>
      </c>
      <c r="BU908" s="32" t="str">
        <f t="shared" si="256"/>
        <v/>
      </c>
      <c r="BV908" s="32" t="str">
        <f t="shared" si="268"/>
        <v/>
      </c>
      <c r="BW908" s="32" t="str">
        <f t="shared" si="257"/>
        <v/>
      </c>
      <c r="BX908" s="32" t="str">
        <f t="shared" si="269"/>
        <v/>
      </c>
      <c r="BY908" s="32" t="str">
        <f t="shared" si="270"/>
        <v/>
      </c>
      <c r="BZ908" s="32" t="str">
        <f t="shared" si="271"/>
        <v/>
      </c>
      <c r="CA908" s="32" t="str">
        <f t="shared" si="272"/>
        <v/>
      </c>
      <c r="CB908" s="33">
        <f>IF(COUNTIF($CD$7:CD908,CD908)=1,CD908,CD908+COUNTIF($CD$6:CD907,CD908))</f>
        <v>56054</v>
      </c>
      <c r="CC908" s="34">
        <f t="shared" si="258"/>
        <v>55153</v>
      </c>
      <c r="CD908" s="32">
        <f t="shared" si="273"/>
        <v>55153</v>
      </c>
      <c r="CE908" s="32">
        <f t="shared" si="259"/>
        <v>0</v>
      </c>
      <c r="CF908" s="32">
        <f t="shared" si="260"/>
        <v>0</v>
      </c>
      <c r="CG908" s="32" t="str">
        <f t="shared" si="261"/>
        <v/>
      </c>
      <c r="CH908" s="32">
        <v>903</v>
      </c>
      <c r="CI908" s="32" t="s">
        <v>6</v>
      </c>
      <c r="CJ908" s="32" t="str">
        <f t="shared" si="262"/>
        <v/>
      </c>
      <c r="CK908" s="32" t="str">
        <f t="shared" si="263"/>
        <v/>
      </c>
      <c r="CL908" s="32" t="str">
        <f t="shared" si="264"/>
        <v/>
      </c>
      <c r="CM908" s="32" t="str">
        <f t="shared" si="265"/>
        <v/>
      </c>
      <c r="CN908" s="32" t="str">
        <f t="shared" si="266"/>
        <v/>
      </c>
    </row>
    <row r="909" spans="71:92" x14ac:dyDescent="0.3">
      <c r="BS909" s="32" t="str">
        <f>IF(Kiadasi_kiseroiv!$K$2=BT909,BV909,"")</f>
        <v/>
      </c>
      <c r="BT909" s="34" t="str">
        <f t="shared" si="267"/>
        <v/>
      </c>
      <c r="BU909" s="32" t="str">
        <f t="shared" si="256"/>
        <v/>
      </c>
      <c r="BV909" s="32" t="str">
        <f t="shared" si="268"/>
        <v/>
      </c>
      <c r="BW909" s="32" t="str">
        <f t="shared" si="257"/>
        <v/>
      </c>
      <c r="BX909" s="32" t="str">
        <f t="shared" si="269"/>
        <v/>
      </c>
      <c r="BY909" s="32" t="str">
        <f t="shared" si="270"/>
        <v/>
      </c>
      <c r="BZ909" s="32" t="str">
        <f t="shared" si="271"/>
        <v/>
      </c>
      <c r="CA909" s="32" t="str">
        <f t="shared" si="272"/>
        <v/>
      </c>
      <c r="CB909" s="33">
        <f>IF(COUNTIF($CD$7:CD909,CD909)=1,CD909,CD909+COUNTIF($CD$6:CD908,CD909))</f>
        <v>56055</v>
      </c>
      <c r="CC909" s="34">
        <f t="shared" si="258"/>
        <v>55153</v>
      </c>
      <c r="CD909" s="32">
        <f t="shared" si="273"/>
        <v>55153</v>
      </c>
      <c r="CE909" s="32">
        <f t="shared" si="259"/>
        <v>0</v>
      </c>
      <c r="CF909" s="32">
        <f t="shared" si="260"/>
        <v>0</v>
      </c>
      <c r="CG909" s="32" t="str">
        <f t="shared" si="261"/>
        <v/>
      </c>
      <c r="CH909" s="32">
        <v>904</v>
      </c>
      <c r="CI909" s="32" t="s">
        <v>6</v>
      </c>
      <c r="CJ909" s="32" t="str">
        <f t="shared" si="262"/>
        <v/>
      </c>
      <c r="CK909" s="32" t="str">
        <f t="shared" si="263"/>
        <v/>
      </c>
      <c r="CL909" s="32" t="str">
        <f t="shared" si="264"/>
        <v/>
      </c>
      <c r="CM909" s="32" t="str">
        <f t="shared" si="265"/>
        <v/>
      </c>
      <c r="CN909" s="32" t="str">
        <f t="shared" si="266"/>
        <v/>
      </c>
    </row>
    <row r="910" spans="71:92" x14ac:dyDescent="0.3">
      <c r="BS910" s="32" t="str">
        <f>IF(Kiadasi_kiseroiv!$K$2=BT910,BV910,"")</f>
        <v/>
      </c>
      <c r="BT910" s="34" t="str">
        <f t="shared" si="267"/>
        <v/>
      </c>
      <c r="BU910" s="32" t="str">
        <f t="shared" si="256"/>
        <v/>
      </c>
      <c r="BV910" s="32" t="str">
        <f t="shared" si="268"/>
        <v/>
      </c>
      <c r="BW910" s="32" t="str">
        <f t="shared" si="257"/>
        <v/>
      </c>
      <c r="BX910" s="32" t="str">
        <f t="shared" si="269"/>
        <v/>
      </c>
      <c r="BY910" s="32" t="str">
        <f t="shared" si="270"/>
        <v/>
      </c>
      <c r="BZ910" s="32" t="str">
        <f t="shared" si="271"/>
        <v/>
      </c>
      <c r="CA910" s="32" t="str">
        <f t="shared" si="272"/>
        <v/>
      </c>
      <c r="CB910" s="33">
        <f>IF(COUNTIF($CD$7:CD910,CD910)=1,CD910,CD910+COUNTIF($CD$6:CD909,CD910))</f>
        <v>56056</v>
      </c>
      <c r="CC910" s="34">
        <f t="shared" si="258"/>
        <v>55153</v>
      </c>
      <c r="CD910" s="32">
        <f t="shared" si="273"/>
        <v>55153</v>
      </c>
      <c r="CE910" s="32">
        <f t="shared" si="259"/>
        <v>0</v>
      </c>
      <c r="CF910" s="32">
        <f t="shared" si="260"/>
        <v>0</v>
      </c>
      <c r="CG910" s="32" t="str">
        <f t="shared" si="261"/>
        <v/>
      </c>
      <c r="CH910" s="32">
        <v>905</v>
      </c>
      <c r="CI910" s="32" t="s">
        <v>6</v>
      </c>
      <c r="CJ910" s="32" t="str">
        <f t="shared" si="262"/>
        <v/>
      </c>
      <c r="CK910" s="32" t="str">
        <f t="shared" si="263"/>
        <v/>
      </c>
      <c r="CL910" s="32" t="str">
        <f t="shared" si="264"/>
        <v/>
      </c>
      <c r="CM910" s="32" t="str">
        <f t="shared" si="265"/>
        <v/>
      </c>
      <c r="CN910" s="32" t="str">
        <f t="shared" si="266"/>
        <v/>
      </c>
    </row>
    <row r="911" spans="71:92" x14ac:dyDescent="0.3">
      <c r="BS911" s="32" t="str">
        <f>IF(Kiadasi_kiseroiv!$K$2=BT911,BV911,"")</f>
        <v/>
      </c>
      <c r="BT911" s="34" t="str">
        <f t="shared" si="267"/>
        <v/>
      </c>
      <c r="BU911" s="32" t="str">
        <f t="shared" si="256"/>
        <v/>
      </c>
      <c r="BV911" s="32" t="str">
        <f t="shared" si="268"/>
        <v/>
      </c>
      <c r="BW911" s="32" t="str">
        <f t="shared" si="257"/>
        <v/>
      </c>
      <c r="BX911" s="32" t="str">
        <f t="shared" si="269"/>
        <v/>
      </c>
      <c r="BY911" s="32" t="str">
        <f t="shared" si="270"/>
        <v/>
      </c>
      <c r="BZ911" s="32" t="str">
        <f t="shared" si="271"/>
        <v/>
      </c>
      <c r="CA911" s="32" t="str">
        <f t="shared" si="272"/>
        <v/>
      </c>
      <c r="CB911" s="33">
        <f>IF(COUNTIF($CD$7:CD911,CD911)=1,CD911,CD911+COUNTIF($CD$6:CD910,CD911))</f>
        <v>56057</v>
      </c>
      <c r="CC911" s="34">
        <f t="shared" si="258"/>
        <v>55153</v>
      </c>
      <c r="CD911" s="32">
        <f t="shared" si="273"/>
        <v>55153</v>
      </c>
      <c r="CE911" s="32">
        <f t="shared" si="259"/>
        <v>0</v>
      </c>
      <c r="CF911" s="32">
        <f t="shared" si="260"/>
        <v>0</v>
      </c>
      <c r="CG911" s="32" t="str">
        <f t="shared" si="261"/>
        <v/>
      </c>
      <c r="CH911" s="32">
        <v>906</v>
      </c>
      <c r="CI911" s="32" t="s">
        <v>6</v>
      </c>
      <c r="CJ911" s="32" t="str">
        <f t="shared" si="262"/>
        <v/>
      </c>
      <c r="CK911" s="32" t="str">
        <f t="shared" si="263"/>
        <v/>
      </c>
      <c r="CL911" s="32" t="str">
        <f t="shared" si="264"/>
        <v/>
      </c>
      <c r="CM911" s="32" t="str">
        <f t="shared" si="265"/>
        <v/>
      </c>
      <c r="CN911" s="32" t="str">
        <f t="shared" si="266"/>
        <v/>
      </c>
    </row>
    <row r="912" spans="71:92" x14ac:dyDescent="0.3">
      <c r="BS912" s="32" t="str">
        <f>IF(Kiadasi_kiseroiv!$K$2=BT912,BV912,"")</f>
        <v/>
      </c>
      <c r="BT912" s="34" t="str">
        <f t="shared" si="267"/>
        <v/>
      </c>
      <c r="BU912" s="32" t="str">
        <f t="shared" si="256"/>
        <v/>
      </c>
      <c r="BV912" s="32" t="str">
        <f t="shared" si="268"/>
        <v/>
      </c>
      <c r="BW912" s="32" t="str">
        <f t="shared" si="257"/>
        <v/>
      </c>
      <c r="BX912" s="32" t="str">
        <f t="shared" si="269"/>
        <v/>
      </c>
      <c r="BY912" s="32" t="str">
        <f t="shared" si="270"/>
        <v/>
      </c>
      <c r="BZ912" s="32" t="str">
        <f t="shared" si="271"/>
        <v/>
      </c>
      <c r="CA912" s="32" t="str">
        <f t="shared" si="272"/>
        <v/>
      </c>
      <c r="CB912" s="33">
        <f>IF(COUNTIF($CD$7:CD912,CD912)=1,CD912,CD912+COUNTIF($CD$6:CD911,CD912))</f>
        <v>56058</v>
      </c>
      <c r="CC912" s="34">
        <f t="shared" si="258"/>
        <v>55153</v>
      </c>
      <c r="CD912" s="32">
        <f t="shared" si="273"/>
        <v>55153</v>
      </c>
      <c r="CE912" s="32">
        <f t="shared" si="259"/>
        <v>0</v>
      </c>
      <c r="CF912" s="32">
        <f t="shared" si="260"/>
        <v>0</v>
      </c>
      <c r="CG912" s="32" t="str">
        <f t="shared" si="261"/>
        <v/>
      </c>
      <c r="CH912" s="32">
        <v>907</v>
      </c>
      <c r="CI912" s="32" t="s">
        <v>6</v>
      </c>
      <c r="CJ912" s="32" t="str">
        <f t="shared" si="262"/>
        <v/>
      </c>
      <c r="CK912" s="32" t="str">
        <f t="shared" si="263"/>
        <v/>
      </c>
      <c r="CL912" s="32" t="str">
        <f t="shared" si="264"/>
        <v/>
      </c>
      <c r="CM912" s="32" t="str">
        <f t="shared" si="265"/>
        <v/>
      </c>
      <c r="CN912" s="32" t="str">
        <f t="shared" si="266"/>
        <v/>
      </c>
    </row>
    <row r="913" spans="71:92" x14ac:dyDescent="0.3">
      <c r="BS913" s="32" t="str">
        <f>IF(Kiadasi_kiseroiv!$K$2=BT913,BV913,"")</f>
        <v/>
      </c>
      <c r="BT913" s="34" t="str">
        <f t="shared" si="267"/>
        <v/>
      </c>
      <c r="BU913" s="32" t="str">
        <f t="shared" si="256"/>
        <v/>
      </c>
      <c r="BV913" s="32" t="str">
        <f t="shared" si="268"/>
        <v/>
      </c>
      <c r="BW913" s="32" t="str">
        <f t="shared" si="257"/>
        <v/>
      </c>
      <c r="BX913" s="32" t="str">
        <f t="shared" si="269"/>
        <v/>
      </c>
      <c r="BY913" s="32" t="str">
        <f t="shared" si="270"/>
        <v/>
      </c>
      <c r="BZ913" s="32" t="str">
        <f t="shared" si="271"/>
        <v/>
      </c>
      <c r="CA913" s="32" t="str">
        <f t="shared" si="272"/>
        <v/>
      </c>
      <c r="CB913" s="33">
        <f>IF(COUNTIF($CD$7:CD913,CD913)=1,CD913,CD913+COUNTIF($CD$6:CD912,CD913))</f>
        <v>56059</v>
      </c>
      <c r="CC913" s="34">
        <f t="shared" si="258"/>
        <v>55153</v>
      </c>
      <c r="CD913" s="32">
        <f t="shared" si="273"/>
        <v>55153</v>
      </c>
      <c r="CE913" s="32">
        <f t="shared" si="259"/>
        <v>0</v>
      </c>
      <c r="CF913" s="32">
        <f t="shared" si="260"/>
        <v>0</v>
      </c>
      <c r="CG913" s="32" t="str">
        <f t="shared" si="261"/>
        <v/>
      </c>
      <c r="CH913" s="32">
        <v>908</v>
      </c>
      <c r="CI913" s="32" t="s">
        <v>6</v>
      </c>
      <c r="CJ913" s="32" t="str">
        <f t="shared" si="262"/>
        <v/>
      </c>
      <c r="CK913" s="32" t="str">
        <f t="shared" si="263"/>
        <v/>
      </c>
      <c r="CL913" s="32" t="str">
        <f t="shared" si="264"/>
        <v/>
      </c>
      <c r="CM913" s="32" t="str">
        <f t="shared" si="265"/>
        <v/>
      </c>
      <c r="CN913" s="32" t="str">
        <f t="shared" si="266"/>
        <v/>
      </c>
    </row>
    <row r="914" spans="71:92" x14ac:dyDescent="0.3">
      <c r="BS914" s="32" t="str">
        <f>IF(Kiadasi_kiseroiv!$K$2=BT914,BV914,"")</f>
        <v/>
      </c>
      <c r="BT914" s="34" t="str">
        <f t="shared" si="267"/>
        <v/>
      </c>
      <c r="BU914" s="32" t="str">
        <f t="shared" si="256"/>
        <v/>
      </c>
      <c r="BV914" s="32" t="str">
        <f t="shared" si="268"/>
        <v/>
      </c>
      <c r="BW914" s="32" t="str">
        <f t="shared" si="257"/>
        <v/>
      </c>
      <c r="BX914" s="32" t="str">
        <f t="shared" si="269"/>
        <v/>
      </c>
      <c r="BY914" s="32" t="str">
        <f t="shared" si="270"/>
        <v/>
      </c>
      <c r="BZ914" s="32" t="str">
        <f t="shared" si="271"/>
        <v/>
      </c>
      <c r="CA914" s="32" t="str">
        <f t="shared" si="272"/>
        <v/>
      </c>
      <c r="CB914" s="33">
        <f>IF(COUNTIF($CD$7:CD914,CD914)=1,CD914,CD914+COUNTIF($CD$6:CD913,CD914))</f>
        <v>56060</v>
      </c>
      <c r="CC914" s="34">
        <f t="shared" si="258"/>
        <v>55153</v>
      </c>
      <c r="CD914" s="32">
        <f t="shared" si="273"/>
        <v>55153</v>
      </c>
      <c r="CE914" s="32">
        <f t="shared" si="259"/>
        <v>0</v>
      </c>
      <c r="CF914" s="32">
        <f t="shared" si="260"/>
        <v>0</v>
      </c>
      <c r="CG914" s="32" t="str">
        <f t="shared" si="261"/>
        <v/>
      </c>
      <c r="CH914" s="32">
        <v>909</v>
      </c>
      <c r="CI914" s="32" t="s">
        <v>6</v>
      </c>
      <c r="CJ914" s="32" t="str">
        <f t="shared" si="262"/>
        <v/>
      </c>
      <c r="CK914" s="32" t="str">
        <f t="shared" si="263"/>
        <v/>
      </c>
      <c r="CL914" s="32" t="str">
        <f t="shared" si="264"/>
        <v/>
      </c>
      <c r="CM914" s="32" t="str">
        <f t="shared" si="265"/>
        <v/>
      </c>
      <c r="CN914" s="32" t="str">
        <f t="shared" si="266"/>
        <v/>
      </c>
    </row>
    <row r="915" spans="71:92" x14ac:dyDescent="0.3">
      <c r="BS915" s="32" t="str">
        <f>IF(Kiadasi_kiseroiv!$K$2=BT915,BV915,"")</f>
        <v/>
      </c>
      <c r="BT915" s="34" t="str">
        <f t="shared" si="267"/>
        <v/>
      </c>
      <c r="BU915" s="32" t="str">
        <f t="shared" si="256"/>
        <v/>
      </c>
      <c r="BV915" s="32" t="str">
        <f t="shared" si="268"/>
        <v/>
      </c>
      <c r="BW915" s="32" t="str">
        <f t="shared" si="257"/>
        <v/>
      </c>
      <c r="BX915" s="32" t="str">
        <f t="shared" si="269"/>
        <v/>
      </c>
      <c r="BY915" s="32" t="str">
        <f t="shared" si="270"/>
        <v/>
      </c>
      <c r="BZ915" s="32" t="str">
        <f t="shared" si="271"/>
        <v/>
      </c>
      <c r="CA915" s="32" t="str">
        <f t="shared" si="272"/>
        <v/>
      </c>
      <c r="CB915" s="33">
        <f>IF(COUNTIF($CD$7:CD915,CD915)=1,CD915,CD915+COUNTIF($CD$6:CD914,CD915))</f>
        <v>56061</v>
      </c>
      <c r="CC915" s="34">
        <f t="shared" si="258"/>
        <v>55153</v>
      </c>
      <c r="CD915" s="32">
        <f t="shared" si="273"/>
        <v>55153</v>
      </c>
      <c r="CE915" s="32">
        <f t="shared" si="259"/>
        <v>0</v>
      </c>
      <c r="CF915" s="32">
        <f t="shared" si="260"/>
        <v>0</v>
      </c>
      <c r="CG915" s="32" t="str">
        <f t="shared" si="261"/>
        <v/>
      </c>
      <c r="CH915" s="32">
        <v>910</v>
      </c>
      <c r="CI915" s="32" t="s">
        <v>6</v>
      </c>
      <c r="CJ915" s="32" t="str">
        <f t="shared" si="262"/>
        <v/>
      </c>
      <c r="CK915" s="32" t="str">
        <f t="shared" si="263"/>
        <v/>
      </c>
      <c r="CL915" s="32" t="str">
        <f t="shared" si="264"/>
        <v/>
      </c>
      <c r="CM915" s="32" t="str">
        <f t="shared" si="265"/>
        <v/>
      </c>
      <c r="CN915" s="32" t="str">
        <f t="shared" si="266"/>
        <v/>
      </c>
    </row>
    <row r="916" spans="71:92" x14ac:dyDescent="0.3">
      <c r="BS916" s="32" t="str">
        <f>IF(Kiadasi_kiseroiv!$K$2=BT916,BV916,"")</f>
        <v/>
      </c>
      <c r="BT916" s="34" t="str">
        <f t="shared" si="267"/>
        <v/>
      </c>
      <c r="BU916" s="32" t="str">
        <f t="shared" si="256"/>
        <v/>
      </c>
      <c r="BV916" s="32" t="str">
        <f t="shared" si="268"/>
        <v/>
      </c>
      <c r="BW916" s="32" t="str">
        <f t="shared" si="257"/>
        <v/>
      </c>
      <c r="BX916" s="32" t="str">
        <f t="shared" si="269"/>
        <v/>
      </c>
      <c r="BY916" s="32" t="str">
        <f t="shared" si="270"/>
        <v/>
      </c>
      <c r="BZ916" s="32" t="str">
        <f t="shared" si="271"/>
        <v/>
      </c>
      <c r="CA916" s="32" t="str">
        <f t="shared" si="272"/>
        <v/>
      </c>
      <c r="CB916" s="33">
        <f>IF(COUNTIF($CD$7:CD916,CD916)=1,CD916,CD916+COUNTIF($CD$6:CD915,CD916))</f>
        <v>56062</v>
      </c>
      <c r="CC916" s="34">
        <f t="shared" si="258"/>
        <v>55153</v>
      </c>
      <c r="CD916" s="32">
        <f t="shared" si="273"/>
        <v>55153</v>
      </c>
      <c r="CE916" s="32">
        <f t="shared" si="259"/>
        <v>0</v>
      </c>
      <c r="CF916" s="32">
        <f t="shared" si="260"/>
        <v>0</v>
      </c>
      <c r="CG916" s="32" t="str">
        <f t="shared" si="261"/>
        <v/>
      </c>
      <c r="CH916" s="32">
        <v>911</v>
      </c>
      <c r="CI916" s="32" t="s">
        <v>6</v>
      </c>
      <c r="CJ916" s="32" t="str">
        <f t="shared" si="262"/>
        <v/>
      </c>
      <c r="CK916" s="32" t="str">
        <f t="shared" si="263"/>
        <v/>
      </c>
      <c r="CL916" s="32" t="str">
        <f t="shared" si="264"/>
        <v/>
      </c>
      <c r="CM916" s="32" t="str">
        <f t="shared" si="265"/>
        <v/>
      </c>
      <c r="CN916" s="32" t="str">
        <f t="shared" si="266"/>
        <v/>
      </c>
    </row>
    <row r="917" spans="71:92" x14ac:dyDescent="0.3">
      <c r="BS917" s="32" t="str">
        <f>IF(Kiadasi_kiseroiv!$K$2=BT917,BV917,"")</f>
        <v/>
      </c>
      <c r="BT917" s="34" t="str">
        <f t="shared" si="267"/>
        <v/>
      </c>
      <c r="BU917" s="32" t="str">
        <f t="shared" si="256"/>
        <v/>
      </c>
      <c r="BV917" s="32" t="str">
        <f t="shared" si="268"/>
        <v/>
      </c>
      <c r="BW917" s="32" t="str">
        <f t="shared" si="257"/>
        <v/>
      </c>
      <c r="BX917" s="32" t="str">
        <f t="shared" si="269"/>
        <v/>
      </c>
      <c r="BY917" s="32" t="str">
        <f t="shared" si="270"/>
        <v/>
      </c>
      <c r="BZ917" s="32" t="str">
        <f t="shared" si="271"/>
        <v/>
      </c>
      <c r="CA917" s="32" t="str">
        <f t="shared" si="272"/>
        <v/>
      </c>
      <c r="CB917" s="33">
        <f>IF(COUNTIF($CD$7:CD917,CD917)=1,CD917,CD917+COUNTIF($CD$6:CD916,CD917))</f>
        <v>56063</v>
      </c>
      <c r="CC917" s="34">
        <f t="shared" si="258"/>
        <v>55153</v>
      </c>
      <c r="CD917" s="32">
        <f t="shared" si="273"/>
        <v>55153</v>
      </c>
      <c r="CE917" s="32">
        <f t="shared" si="259"/>
        <v>0</v>
      </c>
      <c r="CF917" s="32">
        <f t="shared" si="260"/>
        <v>0</v>
      </c>
      <c r="CG917" s="32" t="str">
        <f t="shared" si="261"/>
        <v/>
      </c>
      <c r="CH917" s="32">
        <v>912</v>
      </c>
      <c r="CI917" s="32" t="s">
        <v>6</v>
      </c>
      <c r="CJ917" s="32" t="str">
        <f t="shared" si="262"/>
        <v/>
      </c>
      <c r="CK917" s="32" t="str">
        <f t="shared" si="263"/>
        <v/>
      </c>
      <c r="CL917" s="32" t="str">
        <f t="shared" si="264"/>
        <v/>
      </c>
      <c r="CM917" s="32" t="str">
        <f t="shared" si="265"/>
        <v/>
      </c>
      <c r="CN917" s="32" t="str">
        <f t="shared" si="266"/>
        <v/>
      </c>
    </row>
    <row r="918" spans="71:92" x14ac:dyDescent="0.3">
      <c r="BS918" s="32" t="str">
        <f>IF(Kiadasi_kiseroiv!$K$2=BT918,BV918,"")</f>
        <v/>
      </c>
      <c r="BT918" s="34" t="str">
        <f t="shared" si="267"/>
        <v/>
      </c>
      <c r="BU918" s="32" t="str">
        <f t="shared" si="256"/>
        <v/>
      </c>
      <c r="BV918" s="32" t="str">
        <f t="shared" si="268"/>
        <v/>
      </c>
      <c r="BW918" s="32" t="str">
        <f t="shared" si="257"/>
        <v/>
      </c>
      <c r="BX918" s="32" t="str">
        <f t="shared" si="269"/>
        <v/>
      </c>
      <c r="BY918" s="32" t="str">
        <f t="shared" si="270"/>
        <v/>
      </c>
      <c r="BZ918" s="32" t="str">
        <f t="shared" si="271"/>
        <v/>
      </c>
      <c r="CA918" s="32" t="str">
        <f t="shared" si="272"/>
        <v/>
      </c>
      <c r="CB918" s="33">
        <f>IF(COUNTIF($CD$7:CD918,CD918)=1,CD918,CD918+COUNTIF($CD$6:CD917,CD918))</f>
        <v>56064</v>
      </c>
      <c r="CC918" s="34">
        <f t="shared" si="258"/>
        <v>55153</v>
      </c>
      <c r="CD918" s="32">
        <f t="shared" si="273"/>
        <v>55153</v>
      </c>
      <c r="CE918" s="32">
        <f t="shared" si="259"/>
        <v>0</v>
      </c>
      <c r="CF918" s="32">
        <f t="shared" si="260"/>
        <v>0</v>
      </c>
      <c r="CG918" s="32" t="str">
        <f t="shared" si="261"/>
        <v/>
      </c>
      <c r="CH918" s="32">
        <v>913</v>
      </c>
      <c r="CI918" s="32" t="s">
        <v>6</v>
      </c>
      <c r="CJ918" s="32" t="str">
        <f t="shared" si="262"/>
        <v/>
      </c>
      <c r="CK918" s="32" t="str">
        <f t="shared" si="263"/>
        <v/>
      </c>
      <c r="CL918" s="32" t="str">
        <f t="shared" si="264"/>
        <v/>
      </c>
      <c r="CM918" s="32" t="str">
        <f t="shared" si="265"/>
        <v/>
      </c>
      <c r="CN918" s="32" t="str">
        <f t="shared" si="266"/>
        <v/>
      </c>
    </row>
    <row r="919" spans="71:92" x14ac:dyDescent="0.3">
      <c r="BS919" s="32" t="str">
        <f>IF(Kiadasi_kiseroiv!$K$2=BT919,BV919,"")</f>
        <v/>
      </c>
      <c r="BT919" s="34" t="str">
        <f t="shared" si="267"/>
        <v/>
      </c>
      <c r="BU919" s="32" t="str">
        <f t="shared" si="256"/>
        <v/>
      </c>
      <c r="BV919" s="32" t="str">
        <f t="shared" si="268"/>
        <v/>
      </c>
      <c r="BW919" s="32" t="str">
        <f t="shared" si="257"/>
        <v/>
      </c>
      <c r="BX919" s="32" t="str">
        <f t="shared" si="269"/>
        <v/>
      </c>
      <c r="BY919" s="32" t="str">
        <f t="shared" si="270"/>
        <v/>
      </c>
      <c r="BZ919" s="32" t="str">
        <f t="shared" si="271"/>
        <v/>
      </c>
      <c r="CA919" s="32" t="str">
        <f t="shared" si="272"/>
        <v/>
      </c>
      <c r="CB919" s="33">
        <f>IF(COUNTIF($CD$7:CD919,CD919)=1,CD919,CD919+COUNTIF($CD$6:CD918,CD919))</f>
        <v>56065</v>
      </c>
      <c r="CC919" s="34">
        <f t="shared" si="258"/>
        <v>55153</v>
      </c>
      <c r="CD919" s="32">
        <f t="shared" si="273"/>
        <v>55153</v>
      </c>
      <c r="CE919" s="32">
        <f t="shared" si="259"/>
        <v>0</v>
      </c>
      <c r="CF919" s="32">
        <f t="shared" si="260"/>
        <v>0</v>
      </c>
      <c r="CG919" s="32" t="str">
        <f t="shared" si="261"/>
        <v/>
      </c>
      <c r="CH919" s="32">
        <v>914</v>
      </c>
      <c r="CI919" s="32" t="s">
        <v>6</v>
      </c>
      <c r="CJ919" s="32" t="str">
        <f t="shared" si="262"/>
        <v/>
      </c>
      <c r="CK919" s="32" t="str">
        <f t="shared" si="263"/>
        <v/>
      </c>
      <c r="CL919" s="32" t="str">
        <f t="shared" si="264"/>
        <v/>
      </c>
      <c r="CM919" s="32" t="str">
        <f t="shared" si="265"/>
        <v/>
      </c>
      <c r="CN919" s="32" t="str">
        <f t="shared" si="266"/>
        <v/>
      </c>
    </row>
    <row r="920" spans="71:92" x14ac:dyDescent="0.3">
      <c r="BS920" s="32" t="str">
        <f>IF(Kiadasi_kiseroiv!$K$2=BT920,BV920,"")</f>
        <v/>
      </c>
      <c r="BT920" s="34" t="str">
        <f t="shared" si="267"/>
        <v/>
      </c>
      <c r="BU920" s="32" t="str">
        <f t="shared" si="256"/>
        <v/>
      </c>
      <c r="BV920" s="32" t="str">
        <f t="shared" si="268"/>
        <v/>
      </c>
      <c r="BW920" s="32" t="str">
        <f t="shared" si="257"/>
        <v/>
      </c>
      <c r="BX920" s="32" t="str">
        <f t="shared" si="269"/>
        <v/>
      </c>
      <c r="BY920" s="32" t="str">
        <f t="shared" si="270"/>
        <v/>
      </c>
      <c r="BZ920" s="32" t="str">
        <f t="shared" si="271"/>
        <v/>
      </c>
      <c r="CA920" s="32" t="str">
        <f t="shared" si="272"/>
        <v/>
      </c>
      <c r="CB920" s="33">
        <f>IF(COUNTIF($CD$7:CD920,CD920)=1,CD920,CD920+COUNTIF($CD$6:CD919,CD920))</f>
        <v>56066</v>
      </c>
      <c r="CC920" s="34">
        <f t="shared" si="258"/>
        <v>55153</v>
      </c>
      <c r="CD920" s="32">
        <f t="shared" si="273"/>
        <v>55153</v>
      </c>
      <c r="CE920" s="32">
        <f t="shared" si="259"/>
        <v>0</v>
      </c>
      <c r="CF920" s="32">
        <f t="shared" si="260"/>
        <v>0</v>
      </c>
      <c r="CG920" s="32" t="str">
        <f t="shared" si="261"/>
        <v/>
      </c>
      <c r="CH920" s="32">
        <v>915</v>
      </c>
      <c r="CI920" s="32" t="s">
        <v>6</v>
      </c>
      <c r="CJ920" s="32" t="str">
        <f t="shared" si="262"/>
        <v/>
      </c>
      <c r="CK920" s="32" t="str">
        <f t="shared" si="263"/>
        <v/>
      </c>
      <c r="CL920" s="32" t="str">
        <f t="shared" si="264"/>
        <v/>
      </c>
      <c r="CM920" s="32" t="str">
        <f t="shared" si="265"/>
        <v/>
      </c>
      <c r="CN920" s="32" t="str">
        <f t="shared" si="266"/>
        <v/>
      </c>
    </row>
    <row r="921" spans="71:92" x14ac:dyDescent="0.3">
      <c r="BS921" s="32" t="str">
        <f>IF(Kiadasi_kiseroiv!$K$2=BT921,BV921,"")</f>
        <v/>
      </c>
      <c r="BT921" s="34" t="str">
        <f t="shared" si="267"/>
        <v/>
      </c>
      <c r="BU921" s="32" t="str">
        <f t="shared" si="256"/>
        <v/>
      </c>
      <c r="BV921" s="32" t="str">
        <f t="shared" si="268"/>
        <v/>
      </c>
      <c r="BW921" s="32" t="str">
        <f t="shared" si="257"/>
        <v/>
      </c>
      <c r="BX921" s="32" t="str">
        <f t="shared" si="269"/>
        <v/>
      </c>
      <c r="BY921" s="32" t="str">
        <f t="shared" si="270"/>
        <v/>
      </c>
      <c r="BZ921" s="32" t="str">
        <f t="shared" si="271"/>
        <v/>
      </c>
      <c r="CA921" s="32" t="str">
        <f t="shared" si="272"/>
        <v/>
      </c>
      <c r="CB921" s="33">
        <f>IF(COUNTIF($CD$7:CD921,CD921)=1,CD921,CD921+COUNTIF($CD$6:CD920,CD921))</f>
        <v>56067</v>
      </c>
      <c r="CC921" s="34">
        <f t="shared" si="258"/>
        <v>55153</v>
      </c>
      <c r="CD921" s="32">
        <f t="shared" si="273"/>
        <v>55153</v>
      </c>
      <c r="CE921" s="32">
        <f t="shared" si="259"/>
        <v>0</v>
      </c>
      <c r="CF921" s="32">
        <f t="shared" si="260"/>
        <v>0</v>
      </c>
      <c r="CG921" s="32" t="str">
        <f t="shared" si="261"/>
        <v/>
      </c>
      <c r="CH921" s="32">
        <v>916</v>
      </c>
      <c r="CI921" s="32" t="s">
        <v>6</v>
      </c>
      <c r="CJ921" s="32" t="str">
        <f t="shared" si="262"/>
        <v/>
      </c>
      <c r="CK921" s="32" t="str">
        <f t="shared" si="263"/>
        <v/>
      </c>
      <c r="CL921" s="32" t="str">
        <f t="shared" si="264"/>
        <v/>
      </c>
      <c r="CM921" s="32" t="str">
        <f t="shared" si="265"/>
        <v/>
      </c>
      <c r="CN921" s="32" t="str">
        <f t="shared" si="266"/>
        <v/>
      </c>
    </row>
    <row r="922" spans="71:92" x14ac:dyDescent="0.3">
      <c r="BS922" s="32" t="str">
        <f>IF(Kiadasi_kiseroiv!$K$2=BT922,BV922,"")</f>
        <v/>
      </c>
      <c r="BT922" s="34" t="str">
        <f t="shared" si="267"/>
        <v/>
      </c>
      <c r="BU922" s="32" t="str">
        <f t="shared" si="256"/>
        <v/>
      </c>
      <c r="BV922" s="32" t="str">
        <f t="shared" si="268"/>
        <v/>
      </c>
      <c r="BW922" s="32" t="str">
        <f t="shared" si="257"/>
        <v/>
      </c>
      <c r="BX922" s="32" t="str">
        <f t="shared" si="269"/>
        <v/>
      </c>
      <c r="BY922" s="32" t="str">
        <f t="shared" si="270"/>
        <v/>
      </c>
      <c r="BZ922" s="32" t="str">
        <f t="shared" si="271"/>
        <v/>
      </c>
      <c r="CA922" s="32" t="str">
        <f t="shared" si="272"/>
        <v/>
      </c>
      <c r="CB922" s="33">
        <f>IF(COUNTIF($CD$7:CD922,CD922)=1,CD922,CD922+COUNTIF($CD$6:CD921,CD922))</f>
        <v>56068</v>
      </c>
      <c r="CC922" s="34">
        <f t="shared" si="258"/>
        <v>55153</v>
      </c>
      <c r="CD922" s="32">
        <f t="shared" si="273"/>
        <v>55153</v>
      </c>
      <c r="CE922" s="32">
        <f t="shared" si="259"/>
        <v>0</v>
      </c>
      <c r="CF922" s="32">
        <f t="shared" si="260"/>
        <v>0</v>
      </c>
      <c r="CG922" s="32" t="str">
        <f t="shared" si="261"/>
        <v/>
      </c>
      <c r="CH922" s="32">
        <v>917</v>
      </c>
      <c r="CI922" s="32" t="s">
        <v>6</v>
      </c>
      <c r="CJ922" s="32" t="str">
        <f t="shared" si="262"/>
        <v/>
      </c>
      <c r="CK922" s="32" t="str">
        <f t="shared" si="263"/>
        <v/>
      </c>
      <c r="CL922" s="32" t="str">
        <f t="shared" si="264"/>
        <v/>
      </c>
      <c r="CM922" s="32" t="str">
        <f t="shared" si="265"/>
        <v/>
      </c>
      <c r="CN922" s="32" t="str">
        <f t="shared" si="266"/>
        <v/>
      </c>
    </row>
    <row r="923" spans="71:92" x14ac:dyDescent="0.3">
      <c r="BS923" s="32" t="str">
        <f>IF(Kiadasi_kiseroiv!$K$2=BT923,BV923,"")</f>
        <v/>
      </c>
      <c r="BT923" s="34" t="str">
        <f t="shared" si="267"/>
        <v/>
      </c>
      <c r="BU923" s="32" t="str">
        <f t="shared" si="256"/>
        <v/>
      </c>
      <c r="BV923" s="32" t="str">
        <f t="shared" si="268"/>
        <v/>
      </c>
      <c r="BW923" s="32" t="str">
        <f t="shared" si="257"/>
        <v/>
      </c>
      <c r="BX923" s="32" t="str">
        <f t="shared" si="269"/>
        <v/>
      </c>
      <c r="BY923" s="32" t="str">
        <f t="shared" si="270"/>
        <v/>
      </c>
      <c r="BZ923" s="32" t="str">
        <f t="shared" si="271"/>
        <v/>
      </c>
      <c r="CA923" s="32" t="str">
        <f t="shared" si="272"/>
        <v/>
      </c>
      <c r="CB923" s="33">
        <f>IF(COUNTIF($CD$7:CD923,CD923)=1,CD923,CD923+COUNTIF($CD$6:CD922,CD923))</f>
        <v>56069</v>
      </c>
      <c r="CC923" s="34">
        <f t="shared" si="258"/>
        <v>55153</v>
      </c>
      <c r="CD923" s="32">
        <f t="shared" si="273"/>
        <v>55153</v>
      </c>
      <c r="CE923" s="32">
        <f t="shared" si="259"/>
        <v>0</v>
      </c>
      <c r="CF923" s="32">
        <f t="shared" si="260"/>
        <v>0</v>
      </c>
      <c r="CG923" s="32" t="str">
        <f t="shared" si="261"/>
        <v/>
      </c>
      <c r="CH923" s="32">
        <v>918</v>
      </c>
      <c r="CI923" s="32" t="s">
        <v>6</v>
      </c>
      <c r="CJ923" s="32" t="str">
        <f t="shared" si="262"/>
        <v/>
      </c>
      <c r="CK923" s="32" t="str">
        <f t="shared" si="263"/>
        <v/>
      </c>
      <c r="CL923" s="32" t="str">
        <f t="shared" si="264"/>
        <v/>
      </c>
      <c r="CM923" s="32" t="str">
        <f t="shared" si="265"/>
        <v/>
      </c>
      <c r="CN923" s="32" t="str">
        <f t="shared" si="266"/>
        <v/>
      </c>
    </row>
    <row r="924" spans="71:92" x14ac:dyDescent="0.3">
      <c r="BS924" s="32" t="str">
        <f>IF(Kiadasi_kiseroiv!$K$2=BT924,BV924,"")</f>
        <v/>
      </c>
      <c r="BT924" s="34" t="str">
        <f t="shared" si="267"/>
        <v/>
      </c>
      <c r="BU924" s="32" t="str">
        <f t="shared" si="256"/>
        <v/>
      </c>
      <c r="BV924" s="32" t="str">
        <f t="shared" si="268"/>
        <v/>
      </c>
      <c r="BW924" s="32" t="str">
        <f t="shared" si="257"/>
        <v/>
      </c>
      <c r="BX924" s="32" t="str">
        <f t="shared" si="269"/>
        <v/>
      </c>
      <c r="BY924" s="32" t="str">
        <f t="shared" si="270"/>
        <v/>
      </c>
      <c r="BZ924" s="32" t="str">
        <f t="shared" si="271"/>
        <v/>
      </c>
      <c r="CA924" s="32" t="str">
        <f t="shared" si="272"/>
        <v/>
      </c>
      <c r="CB924" s="33">
        <f>IF(COUNTIF($CD$7:CD924,CD924)=1,CD924,CD924+COUNTIF($CD$6:CD923,CD924))</f>
        <v>56070</v>
      </c>
      <c r="CC924" s="34">
        <f t="shared" si="258"/>
        <v>55153</v>
      </c>
      <c r="CD924" s="32">
        <f t="shared" si="273"/>
        <v>55153</v>
      </c>
      <c r="CE924" s="32">
        <f t="shared" si="259"/>
        <v>0</v>
      </c>
      <c r="CF924" s="32">
        <f t="shared" si="260"/>
        <v>0</v>
      </c>
      <c r="CG924" s="32" t="str">
        <f t="shared" si="261"/>
        <v/>
      </c>
      <c r="CH924" s="32">
        <v>919</v>
      </c>
      <c r="CI924" s="32" t="s">
        <v>6</v>
      </c>
      <c r="CJ924" s="32" t="str">
        <f t="shared" si="262"/>
        <v/>
      </c>
      <c r="CK924" s="32" t="str">
        <f t="shared" si="263"/>
        <v/>
      </c>
      <c r="CL924" s="32" t="str">
        <f t="shared" si="264"/>
        <v/>
      </c>
      <c r="CM924" s="32" t="str">
        <f t="shared" si="265"/>
        <v/>
      </c>
      <c r="CN924" s="32" t="str">
        <f t="shared" si="266"/>
        <v/>
      </c>
    </row>
    <row r="925" spans="71:92" x14ac:dyDescent="0.3">
      <c r="BS925" s="32" t="str">
        <f>IF(Kiadasi_kiseroiv!$K$2=BT925,BV925,"")</f>
        <v/>
      </c>
      <c r="BT925" s="34" t="str">
        <f t="shared" si="267"/>
        <v/>
      </c>
      <c r="BU925" s="32" t="str">
        <f t="shared" si="256"/>
        <v/>
      </c>
      <c r="BV925" s="32" t="str">
        <f t="shared" si="268"/>
        <v/>
      </c>
      <c r="BW925" s="32" t="str">
        <f t="shared" si="257"/>
        <v/>
      </c>
      <c r="BX925" s="32" t="str">
        <f t="shared" si="269"/>
        <v/>
      </c>
      <c r="BY925" s="32" t="str">
        <f t="shared" si="270"/>
        <v/>
      </c>
      <c r="BZ925" s="32" t="str">
        <f t="shared" si="271"/>
        <v/>
      </c>
      <c r="CA925" s="32" t="str">
        <f t="shared" si="272"/>
        <v/>
      </c>
      <c r="CB925" s="33">
        <f>IF(COUNTIF($CD$7:CD925,CD925)=1,CD925,CD925+COUNTIF($CD$6:CD924,CD925))</f>
        <v>56071</v>
      </c>
      <c r="CC925" s="34">
        <f t="shared" si="258"/>
        <v>55153</v>
      </c>
      <c r="CD925" s="32">
        <f t="shared" si="273"/>
        <v>55153</v>
      </c>
      <c r="CE925" s="32">
        <f t="shared" si="259"/>
        <v>0</v>
      </c>
      <c r="CF925" s="32">
        <f t="shared" si="260"/>
        <v>0</v>
      </c>
      <c r="CG925" s="32" t="str">
        <f t="shared" si="261"/>
        <v/>
      </c>
      <c r="CH925" s="32">
        <v>920</v>
      </c>
      <c r="CI925" s="32" t="s">
        <v>6</v>
      </c>
      <c r="CJ925" s="32" t="str">
        <f t="shared" si="262"/>
        <v/>
      </c>
      <c r="CK925" s="32" t="str">
        <f t="shared" si="263"/>
        <v/>
      </c>
      <c r="CL925" s="32" t="str">
        <f t="shared" si="264"/>
        <v/>
      </c>
      <c r="CM925" s="32" t="str">
        <f t="shared" si="265"/>
        <v/>
      </c>
      <c r="CN925" s="32" t="str">
        <f t="shared" si="266"/>
        <v/>
      </c>
    </row>
    <row r="926" spans="71:92" x14ac:dyDescent="0.3">
      <c r="BS926" s="32" t="str">
        <f>IF(Kiadasi_kiseroiv!$K$2=BT926,BV926,"")</f>
        <v/>
      </c>
      <c r="BT926" s="34" t="str">
        <f t="shared" si="267"/>
        <v/>
      </c>
      <c r="BU926" s="32" t="str">
        <f t="shared" si="256"/>
        <v/>
      </c>
      <c r="BV926" s="32" t="str">
        <f t="shared" si="268"/>
        <v/>
      </c>
      <c r="BW926" s="32" t="str">
        <f t="shared" si="257"/>
        <v/>
      </c>
      <c r="BX926" s="32" t="str">
        <f t="shared" si="269"/>
        <v/>
      </c>
      <c r="BY926" s="32" t="str">
        <f t="shared" si="270"/>
        <v/>
      </c>
      <c r="BZ926" s="32" t="str">
        <f t="shared" si="271"/>
        <v/>
      </c>
      <c r="CA926" s="32" t="str">
        <f t="shared" si="272"/>
        <v/>
      </c>
      <c r="CB926" s="33">
        <f>IF(COUNTIF($CD$7:CD926,CD926)=1,CD926,CD926+COUNTIF($CD$6:CD925,CD926))</f>
        <v>56072</v>
      </c>
      <c r="CC926" s="34">
        <f t="shared" si="258"/>
        <v>55153</v>
      </c>
      <c r="CD926" s="32">
        <f t="shared" si="273"/>
        <v>55153</v>
      </c>
      <c r="CE926" s="32">
        <f t="shared" si="259"/>
        <v>0</v>
      </c>
      <c r="CF926" s="32">
        <f t="shared" si="260"/>
        <v>0</v>
      </c>
      <c r="CG926" s="32" t="str">
        <f t="shared" si="261"/>
        <v/>
      </c>
      <c r="CH926" s="32">
        <v>921</v>
      </c>
      <c r="CI926" s="32" t="s">
        <v>6</v>
      </c>
      <c r="CJ926" s="32" t="str">
        <f t="shared" si="262"/>
        <v/>
      </c>
      <c r="CK926" s="32" t="str">
        <f t="shared" si="263"/>
        <v/>
      </c>
      <c r="CL926" s="32" t="str">
        <f t="shared" si="264"/>
        <v/>
      </c>
      <c r="CM926" s="32" t="str">
        <f t="shared" si="265"/>
        <v/>
      </c>
      <c r="CN926" s="32" t="str">
        <f t="shared" si="266"/>
        <v/>
      </c>
    </row>
    <row r="927" spans="71:92" x14ac:dyDescent="0.3">
      <c r="BS927" s="32" t="str">
        <f>IF(Kiadasi_kiseroiv!$K$2=BT927,BV927,"")</f>
        <v/>
      </c>
      <c r="BT927" s="34" t="str">
        <f t="shared" si="267"/>
        <v/>
      </c>
      <c r="BU927" s="32" t="str">
        <f t="shared" si="256"/>
        <v/>
      </c>
      <c r="BV927" s="32" t="str">
        <f t="shared" si="268"/>
        <v/>
      </c>
      <c r="BW927" s="32" t="str">
        <f t="shared" si="257"/>
        <v/>
      </c>
      <c r="BX927" s="32" t="str">
        <f t="shared" si="269"/>
        <v/>
      </c>
      <c r="BY927" s="32" t="str">
        <f t="shared" si="270"/>
        <v/>
      </c>
      <c r="BZ927" s="32" t="str">
        <f t="shared" si="271"/>
        <v/>
      </c>
      <c r="CA927" s="32" t="str">
        <f t="shared" si="272"/>
        <v/>
      </c>
      <c r="CB927" s="33">
        <f>IF(COUNTIF($CD$7:CD927,CD927)=1,CD927,CD927+COUNTIF($CD$6:CD926,CD927))</f>
        <v>56073</v>
      </c>
      <c r="CC927" s="34">
        <f t="shared" si="258"/>
        <v>55153</v>
      </c>
      <c r="CD927" s="32">
        <f t="shared" si="273"/>
        <v>55153</v>
      </c>
      <c r="CE927" s="32">
        <f t="shared" si="259"/>
        <v>0</v>
      </c>
      <c r="CF927" s="32">
        <f t="shared" si="260"/>
        <v>0</v>
      </c>
      <c r="CG927" s="32" t="str">
        <f t="shared" si="261"/>
        <v/>
      </c>
      <c r="CH927" s="32">
        <v>922</v>
      </c>
      <c r="CI927" s="32" t="s">
        <v>6</v>
      </c>
      <c r="CJ927" s="32" t="str">
        <f t="shared" si="262"/>
        <v/>
      </c>
      <c r="CK927" s="32" t="str">
        <f t="shared" si="263"/>
        <v/>
      </c>
      <c r="CL927" s="32" t="str">
        <f t="shared" si="264"/>
        <v/>
      </c>
      <c r="CM927" s="32" t="str">
        <f t="shared" si="265"/>
        <v/>
      </c>
      <c r="CN927" s="32" t="str">
        <f t="shared" si="266"/>
        <v/>
      </c>
    </row>
    <row r="928" spans="71:92" x14ac:dyDescent="0.3">
      <c r="BS928" s="32" t="str">
        <f>IF(Kiadasi_kiseroiv!$K$2=BT928,BV928,"")</f>
        <v/>
      </c>
      <c r="BT928" s="34" t="str">
        <f t="shared" si="267"/>
        <v/>
      </c>
      <c r="BU928" s="32" t="str">
        <f t="shared" si="256"/>
        <v/>
      </c>
      <c r="BV928" s="32" t="str">
        <f t="shared" si="268"/>
        <v/>
      </c>
      <c r="BW928" s="32" t="str">
        <f t="shared" si="257"/>
        <v/>
      </c>
      <c r="BX928" s="32" t="str">
        <f t="shared" si="269"/>
        <v/>
      </c>
      <c r="BY928" s="32" t="str">
        <f t="shared" si="270"/>
        <v/>
      </c>
      <c r="BZ928" s="32" t="str">
        <f t="shared" si="271"/>
        <v/>
      </c>
      <c r="CA928" s="32" t="str">
        <f t="shared" si="272"/>
        <v/>
      </c>
      <c r="CB928" s="33">
        <f>IF(COUNTIF($CD$7:CD928,CD928)=1,CD928,CD928+COUNTIF($CD$6:CD927,CD928))</f>
        <v>56074</v>
      </c>
      <c r="CC928" s="34">
        <f t="shared" si="258"/>
        <v>55153</v>
      </c>
      <c r="CD928" s="32">
        <f t="shared" si="273"/>
        <v>55153</v>
      </c>
      <c r="CE928" s="32">
        <f t="shared" si="259"/>
        <v>0</v>
      </c>
      <c r="CF928" s="32">
        <f t="shared" si="260"/>
        <v>0</v>
      </c>
      <c r="CG928" s="32" t="str">
        <f t="shared" si="261"/>
        <v/>
      </c>
      <c r="CH928" s="32">
        <v>923</v>
      </c>
      <c r="CI928" s="32" t="s">
        <v>6</v>
      </c>
      <c r="CJ928" s="32" t="str">
        <f t="shared" si="262"/>
        <v/>
      </c>
      <c r="CK928" s="32" t="str">
        <f t="shared" si="263"/>
        <v/>
      </c>
      <c r="CL928" s="32" t="str">
        <f t="shared" si="264"/>
        <v/>
      </c>
      <c r="CM928" s="32" t="str">
        <f t="shared" si="265"/>
        <v/>
      </c>
      <c r="CN928" s="32" t="str">
        <f t="shared" si="266"/>
        <v/>
      </c>
    </row>
    <row r="929" spans="71:92" x14ac:dyDescent="0.3">
      <c r="BS929" s="32" t="str">
        <f>IF(Kiadasi_kiseroiv!$K$2=BT929,BV929,"")</f>
        <v/>
      </c>
      <c r="BT929" s="34" t="str">
        <f t="shared" si="267"/>
        <v/>
      </c>
      <c r="BU929" s="32" t="str">
        <f t="shared" si="256"/>
        <v/>
      </c>
      <c r="BV929" s="32" t="str">
        <f t="shared" si="268"/>
        <v/>
      </c>
      <c r="BW929" s="32" t="str">
        <f t="shared" si="257"/>
        <v/>
      </c>
      <c r="BX929" s="32" t="str">
        <f t="shared" si="269"/>
        <v/>
      </c>
      <c r="BY929" s="32" t="str">
        <f t="shared" si="270"/>
        <v/>
      </c>
      <c r="BZ929" s="32" t="str">
        <f t="shared" si="271"/>
        <v/>
      </c>
      <c r="CA929" s="32" t="str">
        <f t="shared" si="272"/>
        <v/>
      </c>
      <c r="CB929" s="33">
        <f>IF(COUNTIF($CD$7:CD929,CD929)=1,CD929,CD929+COUNTIF($CD$6:CD928,CD929))</f>
        <v>56075</v>
      </c>
      <c r="CC929" s="34">
        <f t="shared" si="258"/>
        <v>55153</v>
      </c>
      <c r="CD929" s="32">
        <f t="shared" si="273"/>
        <v>55153</v>
      </c>
      <c r="CE929" s="32">
        <f t="shared" si="259"/>
        <v>0</v>
      </c>
      <c r="CF929" s="32">
        <f t="shared" si="260"/>
        <v>0</v>
      </c>
      <c r="CG929" s="32" t="str">
        <f t="shared" si="261"/>
        <v/>
      </c>
      <c r="CH929" s="32">
        <v>924</v>
      </c>
      <c r="CI929" s="32" t="s">
        <v>6</v>
      </c>
      <c r="CJ929" s="32" t="str">
        <f t="shared" si="262"/>
        <v/>
      </c>
      <c r="CK929" s="32" t="str">
        <f t="shared" si="263"/>
        <v/>
      </c>
      <c r="CL929" s="32" t="str">
        <f t="shared" si="264"/>
        <v/>
      </c>
      <c r="CM929" s="32" t="str">
        <f t="shared" si="265"/>
        <v/>
      </c>
      <c r="CN929" s="32" t="str">
        <f t="shared" si="266"/>
        <v/>
      </c>
    </row>
    <row r="930" spans="71:92" x14ac:dyDescent="0.3">
      <c r="BS930" s="32" t="str">
        <f>IF(Kiadasi_kiseroiv!$K$2=BT930,BV930,"")</f>
        <v/>
      </c>
      <c r="BT930" s="34" t="str">
        <f t="shared" si="267"/>
        <v/>
      </c>
      <c r="BU930" s="32" t="str">
        <f t="shared" si="256"/>
        <v/>
      </c>
      <c r="BV930" s="32" t="str">
        <f t="shared" si="268"/>
        <v/>
      </c>
      <c r="BW930" s="32" t="str">
        <f t="shared" si="257"/>
        <v/>
      </c>
      <c r="BX930" s="32" t="str">
        <f t="shared" si="269"/>
        <v/>
      </c>
      <c r="BY930" s="32" t="str">
        <f t="shared" si="270"/>
        <v/>
      </c>
      <c r="BZ930" s="32" t="str">
        <f t="shared" si="271"/>
        <v/>
      </c>
      <c r="CA930" s="32" t="str">
        <f t="shared" si="272"/>
        <v/>
      </c>
      <c r="CB930" s="33">
        <f>IF(COUNTIF($CD$7:CD930,CD930)=1,CD930,CD930+COUNTIF($CD$6:CD929,CD930))</f>
        <v>56076</v>
      </c>
      <c r="CC930" s="34">
        <f t="shared" si="258"/>
        <v>55153</v>
      </c>
      <c r="CD930" s="32">
        <f t="shared" si="273"/>
        <v>55153</v>
      </c>
      <c r="CE930" s="32">
        <f t="shared" si="259"/>
        <v>0</v>
      </c>
      <c r="CF930" s="32">
        <f t="shared" si="260"/>
        <v>0</v>
      </c>
      <c r="CG930" s="32" t="str">
        <f t="shared" si="261"/>
        <v/>
      </c>
      <c r="CH930" s="32">
        <v>925</v>
      </c>
      <c r="CI930" s="32" t="s">
        <v>6</v>
      </c>
      <c r="CJ930" s="32" t="str">
        <f t="shared" si="262"/>
        <v/>
      </c>
      <c r="CK930" s="32" t="str">
        <f t="shared" si="263"/>
        <v/>
      </c>
      <c r="CL930" s="32" t="str">
        <f t="shared" si="264"/>
        <v/>
      </c>
      <c r="CM930" s="32" t="str">
        <f t="shared" si="265"/>
        <v/>
      </c>
      <c r="CN930" s="32" t="str">
        <f t="shared" si="266"/>
        <v/>
      </c>
    </row>
    <row r="931" spans="71:92" x14ac:dyDescent="0.3">
      <c r="BS931" s="32" t="str">
        <f>IF(Kiadasi_kiseroiv!$K$2=BT931,BV931,"")</f>
        <v/>
      </c>
      <c r="BT931" s="34" t="str">
        <f t="shared" si="267"/>
        <v/>
      </c>
      <c r="BU931" s="32" t="str">
        <f t="shared" si="256"/>
        <v/>
      </c>
      <c r="BV931" s="32" t="str">
        <f t="shared" si="268"/>
        <v/>
      </c>
      <c r="BW931" s="32" t="str">
        <f t="shared" si="257"/>
        <v/>
      </c>
      <c r="BX931" s="32" t="str">
        <f t="shared" si="269"/>
        <v/>
      </c>
      <c r="BY931" s="32" t="str">
        <f t="shared" si="270"/>
        <v/>
      </c>
      <c r="BZ931" s="32" t="str">
        <f t="shared" si="271"/>
        <v/>
      </c>
      <c r="CA931" s="32" t="str">
        <f t="shared" si="272"/>
        <v/>
      </c>
      <c r="CB931" s="33">
        <f>IF(COUNTIF($CD$7:CD931,CD931)=1,CD931,CD931+COUNTIF($CD$6:CD930,CD931))</f>
        <v>56077</v>
      </c>
      <c r="CC931" s="34">
        <f t="shared" si="258"/>
        <v>55153</v>
      </c>
      <c r="CD931" s="32">
        <f t="shared" si="273"/>
        <v>55153</v>
      </c>
      <c r="CE931" s="32">
        <f t="shared" si="259"/>
        <v>0</v>
      </c>
      <c r="CF931" s="32">
        <f t="shared" si="260"/>
        <v>0</v>
      </c>
      <c r="CG931" s="32" t="str">
        <f t="shared" si="261"/>
        <v/>
      </c>
      <c r="CH931" s="32">
        <v>926</v>
      </c>
      <c r="CI931" s="32" t="s">
        <v>6</v>
      </c>
      <c r="CJ931" s="32" t="str">
        <f t="shared" si="262"/>
        <v/>
      </c>
      <c r="CK931" s="32" t="str">
        <f t="shared" si="263"/>
        <v/>
      </c>
      <c r="CL931" s="32" t="str">
        <f t="shared" si="264"/>
        <v/>
      </c>
      <c r="CM931" s="32" t="str">
        <f t="shared" si="265"/>
        <v/>
      </c>
      <c r="CN931" s="32" t="str">
        <f t="shared" si="266"/>
        <v/>
      </c>
    </row>
    <row r="932" spans="71:92" x14ac:dyDescent="0.3">
      <c r="BS932" s="32" t="str">
        <f>IF(Kiadasi_kiseroiv!$K$2=BT932,BV932,"")</f>
        <v/>
      </c>
      <c r="BT932" s="34" t="str">
        <f t="shared" si="267"/>
        <v/>
      </c>
      <c r="BU932" s="32" t="str">
        <f t="shared" si="256"/>
        <v/>
      </c>
      <c r="BV932" s="32" t="str">
        <f t="shared" si="268"/>
        <v/>
      </c>
      <c r="BW932" s="32" t="str">
        <f t="shared" si="257"/>
        <v/>
      </c>
      <c r="BX932" s="32" t="str">
        <f t="shared" si="269"/>
        <v/>
      </c>
      <c r="BY932" s="32" t="str">
        <f t="shared" si="270"/>
        <v/>
      </c>
      <c r="BZ932" s="32" t="str">
        <f t="shared" si="271"/>
        <v/>
      </c>
      <c r="CA932" s="32" t="str">
        <f t="shared" si="272"/>
        <v/>
      </c>
      <c r="CB932" s="33">
        <f>IF(COUNTIF($CD$7:CD932,CD932)=1,CD932,CD932+COUNTIF($CD$6:CD931,CD932))</f>
        <v>56078</v>
      </c>
      <c r="CC932" s="34">
        <f t="shared" si="258"/>
        <v>55153</v>
      </c>
      <c r="CD932" s="32">
        <f t="shared" si="273"/>
        <v>55153</v>
      </c>
      <c r="CE932" s="32">
        <f t="shared" si="259"/>
        <v>0</v>
      </c>
      <c r="CF932" s="32">
        <f t="shared" si="260"/>
        <v>0</v>
      </c>
      <c r="CG932" s="32" t="str">
        <f t="shared" si="261"/>
        <v/>
      </c>
      <c r="CH932" s="32">
        <v>927</v>
      </c>
      <c r="CI932" s="32" t="s">
        <v>6</v>
      </c>
      <c r="CJ932" s="32" t="str">
        <f t="shared" si="262"/>
        <v/>
      </c>
      <c r="CK932" s="32" t="str">
        <f t="shared" si="263"/>
        <v/>
      </c>
      <c r="CL932" s="32" t="str">
        <f t="shared" si="264"/>
        <v/>
      </c>
      <c r="CM932" s="32" t="str">
        <f t="shared" si="265"/>
        <v/>
      </c>
      <c r="CN932" s="32" t="str">
        <f t="shared" si="266"/>
        <v/>
      </c>
    </row>
    <row r="933" spans="71:92" x14ac:dyDescent="0.3">
      <c r="BS933" s="32" t="str">
        <f>IF(Kiadasi_kiseroiv!$K$2=BT933,BV933,"")</f>
        <v/>
      </c>
      <c r="BT933" s="34" t="str">
        <f t="shared" si="267"/>
        <v/>
      </c>
      <c r="BU933" s="32" t="str">
        <f t="shared" si="256"/>
        <v/>
      </c>
      <c r="BV933" s="32" t="str">
        <f t="shared" si="268"/>
        <v/>
      </c>
      <c r="BW933" s="32" t="str">
        <f t="shared" si="257"/>
        <v/>
      </c>
      <c r="BX933" s="32" t="str">
        <f t="shared" si="269"/>
        <v/>
      </c>
      <c r="BY933" s="32" t="str">
        <f t="shared" si="270"/>
        <v/>
      </c>
      <c r="BZ933" s="32" t="str">
        <f t="shared" si="271"/>
        <v/>
      </c>
      <c r="CA933" s="32" t="str">
        <f t="shared" si="272"/>
        <v/>
      </c>
      <c r="CB933" s="33">
        <f>IF(COUNTIF($CD$7:CD933,CD933)=1,CD933,CD933+COUNTIF($CD$6:CD932,CD933))</f>
        <v>56079</v>
      </c>
      <c r="CC933" s="34">
        <f t="shared" si="258"/>
        <v>55153</v>
      </c>
      <c r="CD933" s="32">
        <f t="shared" si="273"/>
        <v>55153</v>
      </c>
      <c r="CE933" s="32">
        <f t="shared" si="259"/>
        <v>0</v>
      </c>
      <c r="CF933" s="32">
        <f t="shared" si="260"/>
        <v>0</v>
      </c>
      <c r="CG933" s="32" t="str">
        <f t="shared" si="261"/>
        <v/>
      </c>
      <c r="CH933" s="32">
        <v>928</v>
      </c>
      <c r="CI933" s="32" t="s">
        <v>6</v>
      </c>
      <c r="CJ933" s="32" t="str">
        <f t="shared" si="262"/>
        <v/>
      </c>
      <c r="CK933" s="32" t="str">
        <f t="shared" si="263"/>
        <v/>
      </c>
      <c r="CL933" s="32" t="str">
        <f t="shared" si="264"/>
        <v/>
      </c>
      <c r="CM933" s="32" t="str">
        <f t="shared" si="265"/>
        <v/>
      </c>
      <c r="CN933" s="32" t="str">
        <f t="shared" si="266"/>
        <v/>
      </c>
    </row>
    <row r="934" spans="71:92" x14ac:dyDescent="0.3">
      <c r="BS934" s="32" t="str">
        <f>IF(Kiadasi_kiseroiv!$K$2=BT934,BV934,"")</f>
        <v/>
      </c>
      <c r="BT934" s="34" t="str">
        <f t="shared" si="267"/>
        <v/>
      </c>
      <c r="BU934" s="32" t="str">
        <f t="shared" si="256"/>
        <v/>
      </c>
      <c r="BV934" s="32" t="str">
        <f t="shared" si="268"/>
        <v/>
      </c>
      <c r="BW934" s="32" t="str">
        <f t="shared" si="257"/>
        <v/>
      </c>
      <c r="BX934" s="32" t="str">
        <f t="shared" si="269"/>
        <v/>
      </c>
      <c r="BY934" s="32" t="str">
        <f t="shared" si="270"/>
        <v/>
      </c>
      <c r="BZ934" s="32" t="str">
        <f t="shared" si="271"/>
        <v/>
      </c>
      <c r="CA934" s="32" t="str">
        <f t="shared" si="272"/>
        <v/>
      </c>
      <c r="CB934" s="33">
        <f>IF(COUNTIF($CD$7:CD934,CD934)=1,CD934,CD934+COUNTIF($CD$6:CD933,CD934))</f>
        <v>56080</v>
      </c>
      <c r="CC934" s="34">
        <f t="shared" si="258"/>
        <v>55153</v>
      </c>
      <c r="CD934" s="32">
        <f t="shared" si="273"/>
        <v>55153</v>
      </c>
      <c r="CE934" s="32">
        <f t="shared" si="259"/>
        <v>0</v>
      </c>
      <c r="CF934" s="32">
        <f t="shared" si="260"/>
        <v>0</v>
      </c>
      <c r="CG934" s="32" t="str">
        <f t="shared" si="261"/>
        <v/>
      </c>
      <c r="CH934" s="32">
        <v>929</v>
      </c>
      <c r="CI934" s="32" t="s">
        <v>6</v>
      </c>
      <c r="CJ934" s="32" t="str">
        <f t="shared" si="262"/>
        <v/>
      </c>
      <c r="CK934" s="32" t="str">
        <f t="shared" si="263"/>
        <v/>
      </c>
      <c r="CL934" s="32" t="str">
        <f t="shared" si="264"/>
        <v/>
      </c>
      <c r="CM934" s="32" t="str">
        <f t="shared" si="265"/>
        <v/>
      </c>
      <c r="CN934" s="32" t="str">
        <f t="shared" si="266"/>
        <v/>
      </c>
    </row>
    <row r="935" spans="71:92" x14ac:dyDescent="0.3">
      <c r="BS935" s="32" t="str">
        <f>IF(Kiadasi_kiseroiv!$K$2=BT935,BV935,"")</f>
        <v/>
      </c>
      <c r="BT935" s="34" t="str">
        <f t="shared" si="267"/>
        <v/>
      </c>
      <c r="BU935" s="32" t="str">
        <f t="shared" si="256"/>
        <v/>
      </c>
      <c r="BV935" s="32" t="str">
        <f t="shared" si="268"/>
        <v/>
      </c>
      <c r="BW935" s="32" t="str">
        <f t="shared" si="257"/>
        <v/>
      </c>
      <c r="BX935" s="32" t="str">
        <f t="shared" si="269"/>
        <v/>
      </c>
      <c r="BY935" s="32" t="str">
        <f t="shared" si="270"/>
        <v/>
      </c>
      <c r="BZ935" s="32" t="str">
        <f t="shared" si="271"/>
        <v/>
      </c>
      <c r="CA935" s="32" t="str">
        <f t="shared" si="272"/>
        <v/>
      </c>
      <c r="CB935" s="33">
        <f>IF(COUNTIF($CD$7:CD935,CD935)=1,CD935,CD935+COUNTIF($CD$6:CD934,CD935))</f>
        <v>56081</v>
      </c>
      <c r="CC935" s="34">
        <f t="shared" si="258"/>
        <v>55153</v>
      </c>
      <c r="CD935" s="32">
        <f t="shared" si="273"/>
        <v>55153</v>
      </c>
      <c r="CE935" s="32">
        <f t="shared" si="259"/>
        <v>0</v>
      </c>
      <c r="CF935" s="32">
        <f t="shared" si="260"/>
        <v>0</v>
      </c>
      <c r="CG935" s="32" t="str">
        <f t="shared" si="261"/>
        <v/>
      </c>
      <c r="CH935" s="32">
        <v>930</v>
      </c>
      <c r="CI935" s="32" t="s">
        <v>6</v>
      </c>
      <c r="CJ935" s="32" t="str">
        <f t="shared" si="262"/>
        <v/>
      </c>
      <c r="CK935" s="32" t="str">
        <f t="shared" si="263"/>
        <v/>
      </c>
      <c r="CL935" s="32" t="str">
        <f t="shared" si="264"/>
        <v/>
      </c>
      <c r="CM935" s="32" t="str">
        <f t="shared" si="265"/>
        <v/>
      </c>
      <c r="CN935" s="32" t="str">
        <f t="shared" si="266"/>
        <v/>
      </c>
    </row>
    <row r="936" spans="71:92" x14ac:dyDescent="0.3">
      <c r="BS936" s="32" t="str">
        <f>IF(Kiadasi_kiseroiv!$K$2=BT936,BV936,"")</f>
        <v/>
      </c>
      <c r="BT936" s="34" t="str">
        <f t="shared" si="267"/>
        <v/>
      </c>
      <c r="BU936" s="32" t="str">
        <f t="shared" si="256"/>
        <v/>
      </c>
      <c r="BV936" s="32" t="str">
        <f t="shared" si="268"/>
        <v/>
      </c>
      <c r="BW936" s="32" t="str">
        <f t="shared" si="257"/>
        <v/>
      </c>
      <c r="BX936" s="32" t="str">
        <f t="shared" si="269"/>
        <v/>
      </c>
      <c r="BY936" s="32" t="str">
        <f t="shared" si="270"/>
        <v/>
      </c>
      <c r="BZ936" s="32" t="str">
        <f t="shared" si="271"/>
        <v/>
      </c>
      <c r="CA936" s="32" t="str">
        <f t="shared" si="272"/>
        <v/>
      </c>
      <c r="CB936" s="33">
        <f>IF(COUNTIF($CD$7:CD936,CD936)=1,CD936,CD936+COUNTIF($CD$6:CD935,CD936))</f>
        <v>56082</v>
      </c>
      <c r="CC936" s="34">
        <f t="shared" si="258"/>
        <v>55153</v>
      </c>
      <c r="CD936" s="32">
        <f t="shared" si="273"/>
        <v>55153</v>
      </c>
      <c r="CE936" s="32">
        <f t="shared" si="259"/>
        <v>0</v>
      </c>
      <c r="CF936" s="32">
        <f t="shared" si="260"/>
        <v>0</v>
      </c>
      <c r="CG936" s="32" t="str">
        <f t="shared" si="261"/>
        <v/>
      </c>
      <c r="CH936" s="32">
        <v>931</v>
      </c>
      <c r="CI936" s="32" t="s">
        <v>6</v>
      </c>
      <c r="CJ936" s="32" t="str">
        <f t="shared" si="262"/>
        <v/>
      </c>
      <c r="CK936" s="32" t="str">
        <f t="shared" si="263"/>
        <v/>
      </c>
      <c r="CL936" s="32" t="str">
        <f t="shared" si="264"/>
        <v/>
      </c>
      <c r="CM936" s="32" t="str">
        <f t="shared" si="265"/>
        <v/>
      </c>
      <c r="CN936" s="32" t="str">
        <f t="shared" si="266"/>
        <v/>
      </c>
    </row>
    <row r="937" spans="71:92" x14ac:dyDescent="0.3">
      <c r="BS937" s="32" t="str">
        <f>IF(Kiadasi_kiseroiv!$K$2=BT937,BV937,"")</f>
        <v/>
      </c>
      <c r="BT937" s="34" t="str">
        <f t="shared" si="267"/>
        <v/>
      </c>
      <c r="BU937" s="32" t="str">
        <f t="shared" si="256"/>
        <v/>
      </c>
      <c r="BV937" s="32" t="str">
        <f t="shared" si="268"/>
        <v/>
      </c>
      <c r="BW937" s="32" t="str">
        <f t="shared" si="257"/>
        <v/>
      </c>
      <c r="BX937" s="32" t="str">
        <f t="shared" si="269"/>
        <v/>
      </c>
      <c r="BY937" s="32" t="str">
        <f t="shared" si="270"/>
        <v/>
      </c>
      <c r="BZ937" s="32" t="str">
        <f t="shared" si="271"/>
        <v/>
      </c>
      <c r="CA937" s="32" t="str">
        <f t="shared" si="272"/>
        <v/>
      </c>
      <c r="CB937" s="33">
        <f>IF(COUNTIF($CD$7:CD937,CD937)=1,CD937,CD937+COUNTIF($CD$6:CD936,CD937))</f>
        <v>56083</v>
      </c>
      <c r="CC937" s="34">
        <f t="shared" si="258"/>
        <v>55153</v>
      </c>
      <c r="CD937" s="32">
        <f t="shared" si="273"/>
        <v>55153</v>
      </c>
      <c r="CE937" s="32">
        <f t="shared" si="259"/>
        <v>0</v>
      </c>
      <c r="CF937" s="32">
        <f t="shared" si="260"/>
        <v>0</v>
      </c>
      <c r="CG937" s="32" t="str">
        <f t="shared" si="261"/>
        <v/>
      </c>
      <c r="CH937" s="32">
        <v>932</v>
      </c>
      <c r="CI937" s="32" t="s">
        <v>6</v>
      </c>
      <c r="CJ937" s="32" t="str">
        <f t="shared" si="262"/>
        <v/>
      </c>
      <c r="CK937" s="32" t="str">
        <f t="shared" si="263"/>
        <v/>
      </c>
      <c r="CL937" s="32" t="str">
        <f t="shared" si="264"/>
        <v/>
      </c>
      <c r="CM937" s="32" t="str">
        <f t="shared" si="265"/>
        <v/>
      </c>
      <c r="CN937" s="32" t="str">
        <f t="shared" si="266"/>
        <v/>
      </c>
    </row>
    <row r="938" spans="71:92" x14ac:dyDescent="0.3">
      <c r="BS938" s="32" t="str">
        <f>IF(Kiadasi_kiseroiv!$K$2=BT938,BV938,"")</f>
        <v/>
      </c>
      <c r="BT938" s="34" t="str">
        <f t="shared" si="267"/>
        <v/>
      </c>
      <c r="BU938" s="32" t="str">
        <f t="shared" si="256"/>
        <v/>
      </c>
      <c r="BV938" s="32" t="str">
        <f t="shared" si="268"/>
        <v/>
      </c>
      <c r="BW938" s="32" t="str">
        <f t="shared" si="257"/>
        <v/>
      </c>
      <c r="BX938" s="32" t="str">
        <f t="shared" si="269"/>
        <v/>
      </c>
      <c r="BY938" s="32" t="str">
        <f t="shared" si="270"/>
        <v/>
      </c>
      <c r="BZ938" s="32" t="str">
        <f t="shared" si="271"/>
        <v/>
      </c>
      <c r="CA938" s="32" t="str">
        <f t="shared" si="272"/>
        <v/>
      </c>
      <c r="CB938" s="33">
        <f>IF(COUNTIF($CD$7:CD938,CD938)=1,CD938,CD938+COUNTIF($CD$6:CD937,CD938))</f>
        <v>56084</v>
      </c>
      <c r="CC938" s="34">
        <f t="shared" si="258"/>
        <v>55153</v>
      </c>
      <c r="CD938" s="32">
        <f t="shared" si="273"/>
        <v>55153</v>
      </c>
      <c r="CE938" s="32">
        <f t="shared" si="259"/>
        <v>0</v>
      </c>
      <c r="CF938" s="32">
        <f t="shared" si="260"/>
        <v>0</v>
      </c>
      <c r="CG938" s="32" t="str">
        <f t="shared" si="261"/>
        <v/>
      </c>
      <c r="CH938" s="32">
        <v>933</v>
      </c>
      <c r="CI938" s="32" t="s">
        <v>6</v>
      </c>
      <c r="CJ938" s="32" t="str">
        <f t="shared" si="262"/>
        <v/>
      </c>
      <c r="CK938" s="32" t="str">
        <f t="shared" si="263"/>
        <v/>
      </c>
      <c r="CL938" s="32" t="str">
        <f t="shared" si="264"/>
        <v/>
      </c>
      <c r="CM938" s="32" t="str">
        <f t="shared" si="265"/>
        <v/>
      </c>
      <c r="CN938" s="32" t="str">
        <f t="shared" si="266"/>
        <v/>
      </c>
    </row>
    <row r="939" spans="71:92" x14ac:dyDescent="0.3">
      <c r="BS939" s="32" t="str">
        <f>IF(Kiadasi_kiseroiv!$K$2=BT939,BV939,"")</f>
        <v/>
      </c>
      <c r="BT939" s="34" t="str">
        <f t="shared" si="267"/>
        <v/>
      </c>
      <c r="BU939" s="32" t="str">
        <f t="shared" si="256"/>
        <v/>
      </c>
      <c r="BV939" s="32" t="str">
        <f t="shared" si="268"/>
        <v/>
      </c>
      <c r="BW939" s="32" t="str">
        <f t="shared" si="257"/>
        <v/>
      </c>
      <c r="BX939" s="32" t="str">
        <f t="shared" si="269"/>
        <v/>
      </c>
      <c r="BY939" s="32" t="str">
        <f t="shared" si="270"/>
        <v/>
      </c>
      <c r="BZ939" s="32" t="str">
        <f t="shared" si="271"/>
        <v/>
      </c>
      <c r="CA939" s="32" t="str">
        <f t="shared" si="272"/>
        <v/>
      </c>
      <c r="CB939" s="33">
        <f>IF(COUNTIF($CD$7:CD939,CD939)=1,CD939,CD939+COUNTIF($CD$6:CD938,CD939))</f>
        <v>56085</v>
      </c>
      <c r="CC939" s="34">
        <f t="shared" si="258"/>
        <v>55153</v>
      </c>
      <c r="CD939" s="32">
        <f t="shared" si="273"/>
        <v>55153</v>
      </c>
      <c r="CE939" s="32">
        <f t="shared" si="259"/>
        <v>0</v>
      </c>
      <c r="CF939" s="32">
        <f t="shared" si="260"/>
        <v>0</v>
      </c>
      <c r="CG939" s="32" t="str">
        <f t="shared" si="261"/>
        <v/>
      </c>
      <c r="CH939" s="32">
        <v>934</v>
      </c>
      <c r="CI939" s="32" t="s">
        <v>6</v>
      </c>
      <c r="CJ939" s="32" t="str">
        <f t="shared" si="262"/>
        <v/>
      </c>
      <c r="CK939" s="32" t="str">
        <f t="shared" si="263"/>
        <v/>
      </c>
      <c r="CL939" s="32" t="str">
        <f t="shared" si="264"/>
        <v/>
      </c>
      <c r="CM939" s="32" t="str">
        <f t="shared" si="265"/>
        <v/>
      </c>
      <c r="CN939" s="32" t="str">
        <f t="shared" si="266"/>
        <v/>
      </c>
    </row>
    <row r="940" spans="71:92" x14ac:dyDescent="0.3">
      <c r="BS940" s="32" t="str">
        <f>IF(Kiadasi_kiseroiv!$K$2=BT940,BV940,"")</f>
        <v/>
      </c>
      <c r="BT940" s="34" t="str">
        <f t="shared" si="267"/>
        <v/>
      </c>
      <c r="BU940" s="32" t="str">
        <f t="shared" si="256"/>
        <v/>
      </c>
      <c r="BV940" s="32" t="str">
        <f t="shared" si="268"/>
        <v/>
      </c>
      <c r="BW940" s="32" t="str">
        <f t="shared" si="257"/>
        <v/>
      </c>
      <c r="BX940" s="32" t="str">
        <f t="shared" si="269"/>
        <v/>
      </c>
      <c r="BY940" s="32" t="str">
        <f t="shared" si="270"/>
        <v/>
      </c>
      <c r="BZ940" s="32" t="str">
        <f t="shared" si="271"/>
        <v/>
      </c>
      <c r="CA940" s="32" t="str">
        <f t="shared" si="272"/>
        <v/>
      </c>
      <c r="CB940" s="33">
        <f>IF(COUNTIF($CD$7:CD940,CD940)=1,CD940,CD940+COUNTIF($CD$6:CD939,CD940))</f>
        <v>56086</v>
      </c>
      <c r="CC940" s="34">
        <f t="shared" si="258"/>
        <v>55153</v>
      </c>
      <c r="CD940" s="32">
        <f t="shared" si="273"/>
        <v>55153</v>
      </c>
      <c r="CE940" s="32">
        <f t="shared" si="259"/>
        <v>0</v>
      </c>
      <c r="CF940" s="32">
        <f t="shared" si="260"/>
        <v>0</v>
      </c>
      <c r="CG940" s="32" t="str">
        <f t="shared" si="261"/>
        <v/>
      </c>
      <c r="CH940" s="32">
        <v>935</v>
      </c>
      <c r="CI940" s="32" t="s">
        <v>6</v>
      </c>
      <c r="CJ940" s="32" t="str">
        <f t="shared" si="262"/>
        <v/>
      </c>
      <c r="CK940" s="32" t="str">
        <f t="shared" si="263"/>
        <v/>
      </c>
      <c r="CL940" s="32" t="str">
        <f t="shared" si="264"/>
        <v/>
      </c>
      <c r="CM940" s="32" t="str">
        <f t="shared" si="265"/>
        <v/>
      </c>
      <c r="CN940" s="32" t="str">
        <f t="shared" si="266"/>
        <v/>
      </c>
    </row>
    <row r="941" spans="71:92" x14ac:dyDescent="0.3">
      <c r="BS941" s="32" t="str">
        <f>IF(Kiadasi_kiseroiv!$K$2=BT941,BV941,"")</f>
        <v/>
      </c>
      <c r="BT941" s="34" t="str">
        <f t="shared" si="267"/>
        <v/>
      </c>
      <c r="BU941" s="32" t="str">
        <f t="shared" si="256"/>
        <v/>
      </c>
      <c r="BV941" s="32" t="str">
        <f t="shared" si="268"/>
        <v/>
      </c>
      <c r="BW941" s="32" t="str">
        <f t="shared" si="257"/>
        <v/>
      </c>
      <c r="BX941" s="32" t="str">
        <f t="shared" si="269"/>
        <v/>
      </c>
      <c r="BY941" s="32" t="str">
        <f t="shared" si="270"/>
        <v/>
      </c>
      <c r="BZ941" s="32" t="str">
        <f t="shared" si="271"/>
        <v/>
      </c>
      <c r="CA941" s="32" t="str">
        <f t="shared" si="272"/>
        <v/>
      </c>
      <c r="CB941" s="33">
        <f>IF(COUNTIF($CD$7:CD941,CD941)=1,CD941,CD941+COUNTIF($CD$6:CD940,CD941))</f>
        <v>56087</v>
      </c>
      <c r="CC941" s="34">
        <f t="shared" si="258"/>
        <v>55153</v>
      </c>
      <c r="CD941" s="32">
        <f t="shared" si="273"/>
        <v>55153</v>
      </c>
      <c r="CE941" s="32">
        <f t="shared" si="259"/>
        <v>0</v>
      </c>
      <c r="CF941" s="32">
        <f t="shared" si="260"/>
        <v>0</v>
      </c>
      <c r="CG941" s="32" t="str">
        <f t="shared" si="261"/>
        <v/>
      </c>
      <c r="CH941" s="32">
        <v>936</v>
      </c>
      <c r="CI941" s="32" t="s">
        <v>6</v>
      </c>
      <c r="CJ941" s="32" t="str">
        <f t="shared" si="262"/>
        <v/>
      </c>
      <c r="CK941" s="32" t="str">
        <f t="shared" si="263"/>
        <v/>
      </c>
      <c r="CL941" s="32" t="str">
        <f t="shared" si="264"/>
        <v/>
      </c>
      <c r="CM941" s="32" t="str">
        <f t="shared" si="265"/>
        <v/>
      </c>
      <c r="CN941" s="32" t="str">
        <f t="shared" si="266"/>
        <v/>
      </c>
    </row>
    <row r="942" spans="71:92" x14ac:dyDescent="0.3">
      <c r="BS942" s="32" t="str">
        <f>IF(Kiadasi_kiseroiv!$K$2=BT942,BV942,"")</f>
        <v/>
      </c>
      <c r="BT942" s="34" t="str">
        <f t="shared" si="267"/>
        <v/>
      </c>
      <c r="BU942" s="32" t="str">
        <f t="shared" si="256"/>
        <v/>
      </c>
      <c r="BV942" s="32" t="str">
        <f t="shared" si="268"/>
        <v/>
      </c>
      <c r="BW942" s="32" t="str">
        <f t="shared" si="257"/>
        <v/>
      </c>
      <c r="BX942" s="32" t="str">
        <f t="shared" si="269"/>
        <v/>
      </c>
      <c r="BY942" s="32" t="str">
        <f t="shared" si="270"/>
        <v/>
      </c>
      <c r="BZ942" s="32" t="str">
        <f t="shared" si="271"/>
        <v/>
      </c>
      <c r="CA942" s="32" t="str">
        <f t="shared" si="272"/>
        <v/>
      </c>
      <c r="CB942" s="33">
        <f>IF(COUNTIF($CD$7:CD942,CD942)=1,CD942,CD942+COUNTIF($CD$6:CD941,CD942))</f>
        <v>56088</v>
      </c>
      <c r="CC942" s="34">
        <f t="shared" si="258"/>
        <v>55153</v>
      </c>
      <c r="CD942" s="32">
        <f t="shared" si="273"/>
        <v>55153</v>
      </c>
      <c r="CE942" s="32">
        <f t="shared" si="259"/>
        <v>0</v>
      </c>
      <c r="CF942" s="32">
        <f t="shared" si="260"/>
        <v>0</v>
      </c>
      <c r="CG942" s="32" t="str">
        <f t="shared" si="261"/>
        <v/>
      </c>
      <c r="CH942" s="32">
        <v>937</v>
      </c>
      <c r="CI942" s="32" t="s">
        <v>6</v>
      </c>
      <c r="CJ942" s="32" t="str">
        <f t="shared" si="262"/>
        <v/>
      </c>
      <c r="CK942" s="32" t="str">
        <f t="shared" si="263"/>
        <v/>
      </c>
      <c r="CL942" s="32" t="str">
        <f t="shared" si="264"/>
        <v/>
      </c>
      <c r="CM942" s="32" t="str">
        <f t="shared" si="265"/>
        <v/>
      </c>
      <c r="CN942" s="32" t="str">
        <f t="shared" si="266"/>
        <v/>
      </c>
    </row>
    <row r="943" spans="71:92" x14ac:dyDescent="0.3">
      <c r="BS943" s="32" t="str">
        <f>IF(Kiadasi_kiseroiv!$K$2=BT943,BV943,"")</f>
        <v/>
      </c>
      <c r="BT943" s="34" t="str">
        <f t="shared" si="267"/>
        <v/>
      </c>
      <c r="BU943" s="32" t="str">
        <f t="shared" si="256"/>
        <v/>
      </c>
      <c r="BV943" s="32" t="str">
        <f t="shared" si="268"/>
        <v/>
      </c>
      <c r="BW943" s="32" t="str">
        <f t="shared" si="257"/>
        <v/>
      </c>
      <c r="BX943" s="32" t="str">
        <f t="shared" si="269"/>
        <v/>
      </c>
      <c r="BY943" s="32" t="str">
        <f t="shared" si="270"/>
        <v/>
      </c>
      <c r="BZ943" s="32" t="str">
        <f t="shared" si="271"/>
        <v/>
      </c>
      <c r="CA943" s="32" t="str">
        <f t="shared" si="272"/>
        <v/>
      </c>
      <c r="CB943" s="33">
        <f>IF(COUNTIF($CD$7:CD943,CD943)=1,CD943,CD943+COUNTIF($CD$6:CD942,CD943))</f>
        <v>56089</v>
      </c>
      <c r="CC943" s="34">
        <f t="shared" si="258"/>
        <v>55153</v>
      </c>
      <c r="CD943" s="32">
        <f t="shared" si="273"/>
        <v>55153</v>
      </c>
      <c r="CE943" s="32">
        <f t="shared" si="259"/>
        <v>0</v>
      </c>
      <c r="CF943" s="32">
        <f t="shared" si="260"/>
        <v>0</v>
      </c>
      <c r="CG943" s="32" t="str">
        <f t="shared" si="261"/>
        <v/>
      </c>
      <c r="CH943" s="32">
        <v>938</v>
      </c>
      <c r="CI943" s="32" t="s">
        <v>6</v>
      </c>
      <c r="CJ943" s="32" t="str">
        <f t="shared" si="262"/>
        <v/>
      </c>
      <c r="CK943" s="32" t="str">
        <f t="shared" si="263"/>
        <v/>
      </c>
      <c r="CL943" s="32" t="str">
        <f t="shared" si="264"/>
        <v/>
      </c>
      <c r="CM943" s="32" t="str">
        <f t="shared" si="265"/>
        <v/>
      </c>
      <c r="CN943" s="32" t="str">
        <f t="shared" si="266"/>
        <v/>
      </c>
    </row>
    <row r="944" spans="71:92" x14ac:dyDescent="0.3">
      <c r="BS944" s="32" t="str">
        <f>IF(Kiadasi_kiseroiv!$K$2=BT944,BV944,"")</f>
        <v/>
      </c>
      <c r="BT944" s="34" t="str">
        <f t="shared" si="267"/>
        <v/>
      </c>
      <c r="BU944" s="32" t="str">
        <f t="shared" si="256"/>
        <v/>
      </c>
      <c r="BV944" s="32" t="str">
        <f t="shared" si="268"/>
        <v/>
      </c>
      <c r="BW944" s="32" t="str">
        <f t="shared" si="257"/>
        <v/>
      </c>
      <c r="BX944" s="32" t="str">
        <f t="shared" si="269"/>
        <v/>
      </c>
      <c r="BY944" s="32" t="str">
        <f t="shared" si="270"/>
        <v/>
      </c>
      <c r="BZ944" s="32" t="str">
        <f t="shared" si="271"/>
        <v/>
      </c>
      <c r="CA944" s="32" t="str">
        <f t="shared" si="272"/>
        <v/>
      </c>
      <c r="CB944" s="33">
        <f>IF(COUNTIF($CD$7:CD944,CD944)=1,CD944,CD944+COUNTIF($CD$6:CD943,CD944))</f>
        <v>56090</v>
      </c>
      <c r="CC944" s="34">
        <f t="shared" si="258"/>
        <v>55153</v>
      </c>
      <c r="CD944" s="32">
        <f t="shared" si="273"/>
        <v>55153</v>
      </c>
      <c r="CE944" s="32">
        <f t="shared" si="259"/>
        <v>0</v>
      </c>
      <c r="CF944" s="32">
        <f t="shared" si="260"/>
        <v>0</v>
      </c>
      <c r="CG944" s="32" t="str">
        <f t="shared" si="261"/>
        <v/>
      </c>
      <c r="CH944" s="32">
        <v>939</v>
      </c>
      <c r="CI944" s="32" t="s">
        <v>6</v>
      </c>
      <c r="CJ944" s="32" t="str">
        <f t="shared" si="262"/>
        <v/>
      </c>
      <c r="CK944" s="32" t="str">
        <f t="shared" si="263"/>
        <v/>
      </c>
      <c r="CL944" s="32" t="str">
        <f t="shared" si="264"/>
        <v/>
      </c>
      <c r="CM944" s="32" t="str">
        <f t="shared" si="265"/>
        <v/>
      </c>
      <c r="CN944" s="32" t="str">
        <f t="shared" si="266"/>
        <v/>
      </c>
    </row>
    <row r="945" spans="71:92" x14ac:dyDescent="0.3">
      <c r="BS945" s="32" t="str">
        <f>IF(Kiadasi_kiseroiv!$K$2=BT945,BV945,"")</f>
        <v/>
      </c>
      <c r="BT945" s="34" t="str">
        <f t="shared" si="267"/>
        <v/>
      </c>
      <c r="BU945" s="32" t="str">
        <f t="shared" si="256"/>
        <v/>
      </c>
      <c r="BV945" s="32" t="str">
        <f t="shared" si="268"/>
        <v/>
      </c>
      <c r="BW945" s="32" t="str">
        <f t="shared" si="257"/>
        <v/>
      </c>
      <c r="BX945" s="32" t="str">
        <f t="shared" si="269"/>
        <v/>
      </c>
      <c r="BY945" s="32" t="str">
        <f t="shared" si="270"/>
        <v/>
      </c>
      <c r="BZ945" s="32" t="str">
        <f t="shared" si="271"/>
        <v/>
      </c>
      <c r="CA945" s="32" t="str">
        <f t="shared" si="272"/>
        <v/>
      </c>
      <c r="CB945" s="33">
        <f>IF(COUNTIF($CD$7:CD945,CD945)=1,CD945,CD945+COUNTIF($CD$6:CD944,CD945))</f>
        <v>56091</v>
      </c>
      <c r="CC945" s="34">
        <f t="shared" si="258"/>
        <v>55153</v>
      </c>
      <c r="CD945" s="32">
        <f t="shared" si="273"/>
        <v>55153</v>
      </c>
      <c r="CE945" s="32">
        <f t="shared" si="259"/>
        <v>0</v>
      </c>
      <c r="CF945" s="32">
        <f t="shared" si="260"/>
        <v>0</v>
      </c>
      <c r="CG945" s="32" t="str">
        <f t="shared" si="261"/>
        <v/>
      </c>
      <c r="CH945" s="32">
        <v>940</v>
      </c>
      <c r="CI945" s="32" t="s">
        <v>6</v>
      </c>
      <c r="CJ945" s="32" t="str">
        <f t="shared" si="262"/>
        <v/>
      </c>
      <c r="CK945" s="32" t="str">
        <f t="shared" si="263"/>
        <v/>
      </c>
      <c r="CL945" s="32" t="str">
        <f t="shared" si="264"/>
        <v/>
      </c>
      <c r="CM945" s="32" t="str">
        <f t="shared" si="265"/>
        <v/>
      </c>
      <c r="CN945" s="32" t="str">
        <f t="shared" si="266"/>
        <v/>
      </c>
    </row>
    <row r="946" spans="71:92" x14ac:dyDescent="0.3">
      <c r="BS946" s="32" t="str">
        <f>IF(Kiadasi_kiseroiv!$K$2=BT946,BV946,"")</f>
        <v/>
      </c>
      <c r="BT946" s="34" t="str">
        <f t="shared" si="267"/>
        <v/>
      </c>
      <c r="BU946" s="32" t="str">
        <f t="shared" si="256"/>
        <v/>
      </c>
      <c r="BV946" s="32" t="str">
        <f t="shared" si="268"/>
        <v/>
      </c>
      <c r="BW946" s="32" t="str">
        <f t="shared" si="257"/>
        <v/>
      </c>
      <c r="BX946" s="32" t="str">
        <f t="shared" si="269"/>
        <v/>
      </c>
      <c r="BY946" s="32" t="str">
        <f t="shared" si="270"/>
        <v/>
      </c>
      <c r="BZ946" s="32" t="str">
        <f t="shared" si="271"/>
        <v/>
      </c>
      <c r="CA946" s="32" t="str">
        <f t="shared" si="272"/>
        <v/>
      </c>
      <c r="CB946" s="33">
        <f>IF(COUNTIF($CD$7:CD946,CD946)=1,CD946,CD946+COUNTIF($CD$6:CD945,CD946))</f>
        <v>56092</v>
      </c>
      <c r="CC946" s="34">
        <f t="shared" si="258"/>
        <v>55153</v>
      </c>
      <c r="CD946" s="32">
        <f t="shared" si="273"/>
        <v>55153</v>
      </c>
      <c r="CE946" s="32">
        <f t="shared" si="259"/>
        <v>0</v>
      </c>
      <c r="CF946" s="32">
        <f t="shared" si="260"/>
        <v>0</v>
      </c>
      <c r="CG946" s="32" t="str">
        <f t="shared" si="261"/>
        <v/>
      </c>
      <c r="CH946" s="32">
        <v>941</v>
      </c>
      <c r="CI946" s="32" t="s">
        <v>6</v>
      </c>
      <c r="CJ946" s="32" t="str">
        <f t="shared" si="262"/>
        <v/>
      </c>
      <c r="CK946" s="32" t="str">
        <f t="shared" si="263"/>
        <v/>
      </c>
      <c r="CL946" s="32" t="str">
        <f t="shared" si="264"/>
        <v/>
      </c>
      <c r="CM946" s="32" t="str">
        <f t="shared" si="265"/>
        <v/>
      </c>
      <c r="CN946" s="32" t="str">
        <f t="shared" si="266"/>
        <v/>
      </c>
    </row>
    <row r="947" spans="71:92" x14ac:dyDescent="0.3">
      <c r="BS947" s="32" t="str">
        <f>IF(Kiadasi_kiseroiv!$K$2=BT947,BV947,"")</f>
        <v/>
      </c>
      <c r="BT947" s="34" t="str">
        <f t="shared" si="267"/>
        <v/>
      </c>
      <c r="BU947" s="32" t="str">
        <f t="shared" si="256"/>
        <v/>
      </c>
      <c r="BV947" s="32" t="str">
        <f t="shared" si="268"/>
        <v/>
      </c>
      <c r="BW947" s="32" t="str">
        <f t="shared" si="257"/>
        <v/>
      </c>
      <c r="BX947" s="32" t="str">
        <f t="shared" si="269"/>
        <v/>
      </c>
      <c r="BY947" s="32" t="str">
        <f t="shared" si="270"/>
        <v/>
      </c>
      <c r="BZ947" s="32" t="str">
        <f t="shared" si="271"/>
        <v/>
      </c>
      <c r="CA947" s="32" t="str">
        <f t="shared" si="272"/>
        <v/>
      </c>
      <c r="CB947" s="33">
        <f>IF(COUNTIF($CD$7:CD947,CD947)=1,CD947,CD947+COUNTIF($CD$6:CD946,CD947))</f>
        <v>56093</v>
      </c>
      <c r="CC947" s="34">
        <f t="shared" si="258"/>
        <v>55153</v>
      </c>
      <c r="CD947" s="32">
        <f t="shared" si="273"/>
        <v>55153</v>
      </c>
      <c r="CE947" s="32">
        <f t="shared" si="259"/>
        <v>0</v>
      </c>
      <c r="CF947" s="32">
        <f t="shared" si="260"/>
        <v>0</v>
      </c>
      <c r="CG947" s="32" t="str">
        <f t="shared" si="261"/>
        <v/>
      </c>
      <c r="CH947" s="32">
        <v>942</v>
      </c>
      <c r="CI947" s="32" t="s">
        <v>6</v>
      </c>
      <c r="CJ947" s="32" t="str">
        <f t="shared" si="262"/>
        <v/>
      </c>
      <c r="CK947" s="32" t="str">
        <f t="shared" si="263"/>
        <v/>
      </c>
      <c r="CL947" s="32" t="str">
        <f t="shared" si="264"/>
        <v/>
      </c>
      <c r="CM947" s="32" t="str">
        <f t="shared" si="265"/>
        <v/>
      </c>
      <c r="CN947" s="32" t="str">
        <f t="shared" si="266"/>
        <v/>
      </c>
    </row>
    <row r="948" spans="71:92" x14ac:dyDescent="0.3">
      <c r="BS948" s="32" t="str">
        <f>IF(Kiadasi_kiseroiv!$K$2=BT948,BV948,"")</f>
        <v/>
      </c>
      <c r="BT948" s="34" t="str">
        <f t="shared" si="267"/>
        <v/>
      </c>
      <c r="BU948" s="32" t="str">
        <f t="shared" si="256"/>
        <v/>
      </c>
      <c r="BV948" s="32" t="str">
        <f t="shared" si="268"/>
        <v/>
      </c>
      <c r="BW948" s="32" t="str">
        <f t="shared" si="257"/>
        <v/>
      </c>
      <c r="BX948" s="32" t="str">
        <f t="shared" si="269"/>
        <v/>
      </c>
      <c r="BY948" s="32" t="str">
        <f t="shared" si="270"/>
        <v/>
      </c>
      <c r="BZ948" s="32" t="str">
        <f t="shared" si="271"/>
        <v/>
      </c>
      <c r="CA948" s="32" t="str">
        <f t="shared" si="272"/>
        <v/>
      </c>
      <c r="CB948" s="33">
        <f>IF(COUNTIF($CD$7:CD948,CD948)=1,CD948,CD948+COUNTIF($CD$6:CD947,CD948))</f>
        <v>56094</v>
      </c>
      <c r="CC948" s="34">
        <f t="shared" si="258"/>
        <v>55153</v>
      </c>
      <c r="CD948" s="32">
        <f t="shared" si="273"/>
        <v>55153</v>
      </c>
      <c r="CE948" s="32">
        <f t="shared" si="259"/>
        <v>0</v>
      </c>
      <c r="CF948" s="32">
        <f t="shared" si="260"/>
        <v>0</v>
      </c>
      <c r="CG948" s="32" t="str">
        <f t="shared" si="261"/>
        <v/>
      </c>
      <c r="CH948" s="32">
        <v>943</v>
      </c>
      <c r="CI948" s="32" t="s">
        <v>6</v>
      </c>
      <c r="CJ948" s="32" t="str">
        <f t="shared" si="262"/>
        <v/>
      </c>
      <c r="CK948" s="32" t="str">
        <f t="shared" si="263"/>
        <v/>
      </c>
      <c r="CL948" s="32" t="str">
        <f t="shared" si="264"/>
        <v/>
      </c>
      <c r="CM948" s="32" t="str">
        <f t="shared" si="265"/>
        <v/>
      </c>
      <c r="CN948" s="32" t="str">
        <f t="shared" si="266"/>
        <v/>
      </c>
    </row>
    <row r="949" spans="71:92" x14ac:dyDescent="0.3">
      <c r="BS949" s="32" t="str">
        <f>IF(Kiadasi_kiseroiv!$K$2=BT949,BV949,"")</f>
        <v/>
      </c>
      <c r="BT949" s="34" t="str">
        <f t="shared" si="267"/>
        <v/>
      </c>
      <c r="BU949" s="32" t="str">
        <f t="shared" si="256"/>
        <v/>
      </c>
      <c r="BV949" s="32" t="str">
        <f t="shared" si="268"/>
        <v/>
      </c>
      <c r="BW949" s="32" t="str">
        <f t="shared" si="257"/>
        <v/>
      </c>
      <c r="BX949" s="32" t="str">
        <f t="shared" si="269"/>
        <v/>
      </c>
      <c r="BY949" s="32" t="str">
        <f t="shared" si="270"/>
        <v/>
      </c>
      <c r="BZ949" s="32" t="str">
        <f t="shared" si="271"/>
        <v/>
      </c>
      <c r="CA949" s="32" t="str">
        <f t="shared" si="272"/>
        <v/>
      </c>
      <c r="CB949" s="33">
        <f>IF(COUNTIF($CD$7:CD949,CD949)=1,CD949,CD949+COUNTIF($CD$6:CD948,CD949))</f>
        <v>56095</v>
      </c>
      <c r="CC949" s="34">
        <f t="shared" si="258"/>
        <v>55153</v>
      </c>
      <c r="CD949" s="32">
        <f t="shared" si="273"/>
        <v>55153</v>
      </c>
      <c r="CE949" s="32">
        <f t="shared" si="259"/>
        <v>0</v>
      </c>
      <c r="CF949" s="32">
        <f t="shared" si="260"/>
        <v>0</v>
      </c>
      <c r="CG949" s="32" t="str">
        <f t="shared" si="261"/>
        <v/>
      </c>
      <c r="CH949" s="32">
        <v>944</v>
      </c>
      <c r="CI949" s="32" t="s">
        <v>6</v>
      </c>
      <c r="CJ949" s="32" t="str">
        <f t="shared" si="262"/>
        <v/>
      </c>
      <c r="CK949" s="32" t="str">
        <f t="shared" si="263"/>
        <v/>
      </c>
      <c r="CL949" s="32" t="str">
        <f t="shared" si="264"/>
        <v/>
      </c>
      <c r="CM949" s="32" t="str">
        <f t="shared" si="265"/>
        <v/>
      </c>
      <c r="CN949" s="32" t="str">
        <f t="shared" si="266"/>
        <v/>
      </c>
    </row>
    <row r="950" spans="71:92" x14ac:dyDescent="0.3">
      <c r="BS950" s="32" t="str">
        <f>IF(Kiadasi_kiseroiv!$K$2=BT950,BV950,"")</f>
        <v/>
      </c>
      <c r="BT950" s="34" t="str">
        <f t="shared" si="267"/>
        <v/>
      </c>
      <c r="BU950" s="32" t="str">
        <f t="shared" si="256"/>
        <v/>
      </c>
      <c r="BV950" s="32" t="str">
        <f t="shared" si="268"/>
        <v/>
      </c>
      <c r="BW950" s="32" t="str">
        <f t="shared" si="257"/>
        <v/>
      </c>
      <c r="BX950" s="32" t="str">
        <f t="shared" si="269"/>
        <v/>
      </c>
      <c r="BY950" s="32" t="str">
        <f t="shared" si="270"/>
        <v/>
      </c>
      <c r="BZ950" s="32" t="str">
        <f t="shared" si="271"/>
        <v/>
      </c>
      <c r="CA950" s="32" t="str">
        <f t="shared" si="272"/>
        <v/>
      </c>
      <c r="CB950" s="33">
        <f>IF(COUNTIF($CD$7:CD950,CD950)=1,CD950,CD950+COUNTIF($CD$6:CD949,CD950))</f>
        <v>56096</v>
      </c>
      <c r="CC950" s="34">
        <f t="shared" si="258"/>
        <v>55153</v>
      </c>
      <c r="CD950" s="32">
        <f t="shared" si="273"/>
        <v>55153</v>
      </c>
      <c r="CE950" s="32">
        <f t="shared" si="259"/>
        <v>0</v>
      </c>
      <c r="CF950" s="32">
        <f t="shared" si="260"/>
        <v>0</v>
      </c>
      <c r="CG950" s="32" t="str">
        <f t="shared" si="261"/>
        <v/>
      </c>
      <c r="CH950" s="32">
        <v>945</v>
      </c>
      <c r="CI950" s="32" t="s">
        <v>6</v>
      </c>
      <c r="CJ950" s="32" t="str">
        <f t="shared" si="262"/>
        <v/>
      </c>
      <c r="CK950" s="32" t="str">
        <f t="shared" si="263"/>
        <v/>
      </c>
      <c r="CL950" s="32" t="str">
        <f t="shared" si="264"/>
        <v/>
      </c>
      <c r="CM950" s="32" t="str">
        <f t="shared" si="265"/>
        <v/>
      </c>
      <c r="CN950" s="32" t="str">
        <f t="shared" si="266"/>
        <v/>
      </c>
    </row>
    <row r="951" spans="71:92" x14ac:dyDescent="0.3">
      <c r="BS951" s="32" t="str">
        <f>IF(Kiadasi_kiseroiv!$K$2=BT951,BV951,"")</f>
        <v/>
      </c>
      <c r="BT951" s="34" t="str">
        <f t="shared" si="267"/>
        <v/>
      </c>
      <c r="BU951" s="32" t="str">
        <f t="shared" si="256"/>
        <v/>
      </c>
      <c r="BV951" s="32" t="str">
        <f t="shared" si="268"/>
        <v/>
      </c>
      <c r="BW951" s="32" t="str">
        <f t="shared" si="257"/>
        <v/>
      </c>
      <c r="BX951" s="32" t="str">
        <f t="shared" si="269"/>
        <v/>
      </c>
      <c r="BY951" s="32" t="str">
        <f t="shared" si="270"/>
        <v/>
      </c>
      <c r="BZ951" s="32" t="str">
        <f t="shared" si="271"/>
        <v/>
      </c>
      <c r="CA951" s="32" t="str">
        <f t="shared" si="272"/>
        <v/>
      </c>
      <c r="CB951" s="33">
        <f>IF(COUNTIF($CD$7:CD951,CD951)=1,CD951,CD951+COUNTIF($CD$6:CD950,CD951))</f>
        <v>56097</v>
      </c>
      <c r="CC951" s="34">
        <f t="shared" si="258"/>
        <v>55153</v>
      </c>
      <c r="CD951" s="32">
        <f t="shared" si="273"/>
        <v>55153</v>
      </c>
      <c r="CE951" s="32">
        <f t="shared" si="259"/>
        <v>0</v>
      </c>
      <c r="CF951" s="32">
        <f t="shared" si="260"/>
        <v>0</v>
      </c>
      <c r="CG951" s="32" t="str">
        <f t="shared" si="261"/>
        <v/>
      </c>
      <c r="CH951" s="32">
        <v>946</v>
      </c>
      <c r="CI951" s="32" t="s">
        <v>6</v>
      </c>
      <c r="CJ951" s="32" t="str">
        <f t="shared" si="262"/>
        <v/>
      </c>
      <c r="CK951" s="32" t="str">
        <f t="shared" si="263"/>
        <v/>
      </c>
      <c r="CL951" s="32" t="str">
        <f t="shared" si="264"/>
        <v/>
      </c>
      <c r="CM951" s="32" t="str">
        <f t="shared" si="265"/>
        <v/>
      </c>
      <c r="CN951" s="32" t="str">
        <f t="shared" si="266"/>
        <v/>
      </c>
    </row>
    <row r="952" spans="71:92" x14ac:dyDescent="0.3">
      <c r="BS952" s="32" t="str">
        <f>IF(Kiadasi_kiseroiv!$K$2=BT952,BV952,"")</f>
        <v/>
      </c>
      <c r="BT952" s="34" t="str">
        <f t="shared" si="267"/>
        <v/>
      </c>
      <c r="BU952" s="32" t="str">
        <f t="shared" si="256"/>
        <v/>
      </c>
      <c r="BV952" s="32" t="str">
        <f t="shared" si="268"/>
        <v/>
      </c>
      <c r="BW952" s="32" t="str">
        <f t="shared" si="257"/>
        <v/>
      </c>
      <c r="BX952" s="32" t="str">
        <f t="shared" si="269"/>
        <v/>
      </c>
      <c r="BY952" s="32" t="str">
        <f t="shared" si="270"/>
        <v/>
      </c>
      <c r="BZ952" s="32" t="str">
        <f t="shared" si="271"/>
        <v/>
      </c>
      <c r="CA952" s="32" t="str">
        <f t="shared" si="272"/>
        <v/>
      </c>
      <c r="CB952" s="33">
        <f>IF(COUNTIF($CD$7:CD952,CD952)=1,CD952,CD952+COUNTIF($CD$6:CD951,CD952))</f>
        <v>56098</v>
      </c>
      <c r="CC952" s="34">
        <f t="shared" si="258"/>
        <v>55153</v>
      </c>
      <c r="CD952" s="32">
        <f t="shared" si="273"/>
        <v>55153</v>
      </c>
      <c r="CE952" s="32">
        <f t="shared" si="259"/>
        <v>0</v>
      </c>
      <c r="CF952" s="32">
        <f t="shared" si="260"/>
        <v>0</v>
      </c>
      <c r="CG952" s="32" t="str">
        <f t="shared" si="261"/>
        <v/>
      </c>
      <c r="CH952" s="32">
        <v>947</v>
      </c>
      <c r="CI952" s="32" t="s">
        <v>6</v>
      </c>
      <c r="CJ952" s="32" t="str">
        <f t="shared" si="262"/>
        <v/>
      </c>
      <c r="CK952" s="32" t="str">
        <f t="shared" si="263"/>
        <v/>
      </c>
      <c r="CL952" s="32" t="str">
        <f t="shared" si="264"/>
        <v/>
      </c>
      <c r="CM952" s="32" t="str">
        <f t="shared" si="265"/>
        <v/>
      </c>
      <c r="CN952" s="32" t="str">
        <f t="shared" si="266"/>
        <v/>
      </c>
    </row>
    <row r="953" spans="71:92" x14ac:dyDescent="0.3">
      <c r="BS953" s="32" t="str">
        <f>IF(Kiadasi_kiseroiv!$K$2=BT953,BV953,"")</f>
        <v/>
      </c>
      <c r="BT953" s="34" t="str">
        <f t="shared" si="267"/>
        <v/>
      </c>
      <c r="BU953" s="32" t="str">
        <f t="shared" si="256"/>
        <v/>
      </c>
      <c r="BV953" s="32" t="str">
        <f t="shared" si="268"/>
        <v/>
      </c>
      <c r="BW953" s="32" t="str">
        <f t="shared" si="257"/>
        <v/>
      </c>
      <c r="BX953" s="32" t="str">
        <f t="shared" si="269"/>
        <v/>
      </c>
      <c r="BY953" s="32" t="str">
        <f t="shared" si="270"/>
        <v/>
      </c>
      <c r="BZ953" s="32" t="str">
        <f t="shared" si="271"/>
        <v/>
      </c>
      <c r="CA953" s="32" t="str">
        <f t="shared" si="272"/>
        <v/>
      </c>
      <c r="CB953" s="33">
        <f>IF(COUNTIF($CD$7:CD953,CD953)=1,CD953,CD953+COUNTIF($CD$6:CD952,CD953))</f>
        <v>56099</v>
      </c>
      <c r="CC953" s="34">
        <f t="shared" si="258"/>
        <v>55153</v>
      </c>
      <c r="CD953" s="32">
        <f t="shared" si="273"/>
        <v>55153</v>
      </c>
      <c r="CE953" s="32">
        <f t="shared" si="259"/>
        <v>0</v>
      </c>
      <c r="CF953" s="32">
        <f t="shared" si="260"/>
        <v>0</v>
      </c>
      <c r="CG953" s="32" t="str">
        <f t="shared" si="261"/>
        <v/>
      </c>
      <c r="CH953" s="32">
        <v>948</v>
      </c>
      <c r="CI953" s="32" t="s">
        <v>6</v>
      </c>
      <c r="CJ953" s="32" t="str">
        <f t="shared" si="262"/>
        <v/>
      </c>
      <c r="CK953" s="32" t="str">
        <f t="shared" si="263"/>
        <v/>
      </c>
      <c r="CL953" s="32" t="str">
        <f t="shared" si="264"/>
        <v/>
      </c>
      <c r="CM953" s="32" t="str">
        <f t="shared" si="265"/>
        <v/>
      </c>
      <c r="CN953" s="32" t="str">
        <f t="shared" si="266"/>
        <v/>
      </c>
    </row>
    <row r="954" spans="71:92" x14ac:dyDescent="0.3">
      <c r="BS954" s="32" t="str">
        <f>IF(Kiadasi_kiseroiv!$K$2=BT954,BV954,"")</f>
        <v/>
      </c>
      <c r="BT954" s="34" t="str">
        <f t="shared" si="267"/>
        <v/>
      </c>
      <c r="BU954" s="32" t="str">
        <f t="shared" si="256"/>
        <v/>
      </c>
      <c r="BV954" s="32" t="str">
        <f t="shared" si="268"/>
        <v/>
      </c>
      <c r="BW954" s="32" t="str">
        <f t="shared" si="257"/>
        <v/>
      </c>
      <c r="BX954" s="32" t="str">
        <f t="shared" si="269"/>
        <v/>
      </c>
      <c r="BY954" s="32" t="str">
        <f t="shared" si="270"/>
        <v/>
      </c>
      <c r="BZ954" s="32" t="str">
        <f t="shared" si="271"/>
        <v/>
      </c>
      <c r="CA954" s="32" t="str">
        <f t="shared" si="272"/>
        <v/>
      </c>
      <c r="CB954" s="33">
        <f>IF(COUNTIF($CD$7:CD954,CD954)=1,CD954,CD954+COUNTIF($CD$6:CD953,CD954))</f>
        <v>56100</v>
      </c>
      <c r="CC954" s="34">
        <f t="shared" si="258"/>
        <v>55153</v>
      </c>
      <c r="CD954" s="32">
        <f t="shared" si="273"/>
        <v>55153</v>
      </c>
      <c r="CE954" s="32">
        <f t="shared" si="259"/>
        <v>0</v>
      </c>
      <c r="CF954" s="32">
        <f t="shared" si="260"/>
        <v>0</v>
      </c>
      <c r="CG954" s="32" t="str">
        <f t="shared" si="261"/>
        <v/>
      </c>
      <c r="CH954" s="32">
        <v>949</v>
      </c>
      <c r="CI954" s="32" t="s">
        <v>6</v>
      </c>
      <c r="CJ954" s="32" t="str">
        <f t="shared" si="262"/>
        <v/>
      </c>
      <c r="CK954" s="32" t="str">
        <f t="shared" si="263"/>
        <v/>
      </c>
      <c r="CL954" s="32" t="str">
        <f t="shared" si="264"/>
        <v/>
      </c>
      <c r="CM954" s="32" t="str">
        <f t="shared" si="265"/>
        <v/>
      </c>
      <c r="CN954" s="32" t="str">
        <f t="shared" si="266"/>
        <v/>
      </c>
    </row>
    <row r="955" spans="71:92" x14ac:dyDescent="0.3">
      <c r="BS955" s="32" t="str">
        <f>IF(Kiadasi_kiseroiv!$K$2=BT955,BV955,"")</f>
        <v/>
      </c>
      <c r="BT955" s="34" t="str">
        <f t="shared" si="267"/>
        <v/>
      </c>
      <c r="BU955" s="32" t="str">
        <f t="shared" si="256"/>
        <v/>
      </c>
      <c r="BV955" s="32" t="str">
        <f t="shared" si="268"/>
        <v/>
      </c>
      <c r="BW955" s="32" t="str">
        <f t="shared" si="257"/>
        <v/>
      </c>
      <c r="BX955" s="32" t="str">
        <f t="shared" si="269"/>
        <v/>
      </c>
      <c r="BY955" s="32" t="str">
        <f t="shared" si="270"/>
        <v/>
      </c>
      <c r="BZ955" s="32" t="str">
        <f t="shared" si="271"/>
        <v/>
      </c>
      <c r="CA955" s="32" t="str">
        <f t="shared" si="272"/>
        <v/>
      </c>
      <c r="CB955" s="33">
        <f>IF(COUNTIF($CD$7:CD955,CD955)=1,CD955,CD955+COUNTIF($CD$6:CD954,CD955))</f>
        <v>56101</v>
      </c>
      <c r="CC955" s="34">
        <f t="shared" si="258"/>
        <v>55153</v>
      </c>
      <c r="CD955" s="32">
        <f t="shared" si="273"/>
        <v>55153</v>
      </c>
      <c r="CE955" s="32">
        <f t="shared" si="259"/>
        <v>0</v>
      </c>
      <c r="CF955" s="32">
        <f t="shared" si="260"/>
        <v>0</v>
      </c>
      <c r="CG955" s="32" t="str">
        <f t="shared" si="261"/>
        <v/>
      </c>
      <c r="CH955" s="32">
        <v>950</v>
      </c>
      <c r="CI955" s="32" t="s">
        <v>6</v>
      </c>
      <c r="CJ955" s="32" t="str">
        <f t="shared" si="262"/>
        <v/>
      </c>
      <c r="CK955" s="32" t="str">
        <f t="shared" si="263"/>
        <v/>
      </c>
      <c r="CL955" s="32" t="str">
        <f t="shared" si="264"/>
        <v/>
      </c>
      <c r="CM955" s="32" t="str">
        <f t="shared" si="265"/>
        <v/>
      </c>
      <c r="CN955" s="32" t="str">
        <f t="shared" si="266"/>
        <v/>
      </c>
    </row>
    <row r="956" spans="71:92" x14ac:dyDescent="0.3">
      <c r="BS956" s="32" t="str">
        <f>IF(Kiadasi_kiseroiv!$K$2=BT956,BV956,"")</f>
        <v/>
      </c>
      <c r="BT956" s="34" t="str">
        <f t="shared" si="267"/>
        <v/>
      </c>
      <c r="BU956" s="32" t="str">
        <f t="shared" si="256"/>
        <v/>
      </c>
      <c r="BV956" s="32" t="str">
        <f t="shared" si="268"/>
        <v/>
      </c>
      <c r="BW956" s="32" t="str">
        <f t="shared" si="257"/>
        <v/>
      </c>
      <c r="BX956" s="32" t="str">
        <f t="shared" si="269"/>
        <v/>
      </c>
      <c r="BY956" s="32" t="str">
        <f t="shared" si="270"/>
        <v/>
      </c>
      <c r="BZ956" s="32" t="str">
        <f t="shared" si="271"/>
        <v/>
      </c>
      <c r="CA956" s="32" t="str">
        <f t="shared" si="272"/>
        <v/>
      </c>
      <c r="CB956" s="33">
        <f>IF(COUNTIF($CD$7:CD956,CD956)=1,CD956,CD956+COUNTIF($CD$6:CD955,CD956))</f>
        <v>56102</v>
      </c>
      <c r="CC956" s="34">
        <f t="shared" si="258"/>
        <v>55153</v>
      </c>
      <c r="CD956" s="32">
        <f t="shared" si="273"/>
        <v>55153</v>
      </c>
      <c r="CE956" s="32">
        <f t="shared" si="259"/>
        <v>0</v>
      </c>
      <c r="CF956" s="32">
        <f t="shared" si="260"/>
        <v>0</v>
      </c>
      <c r="CG956" s="32" t="str">
        <f t="shared" si="261"/>
        <v/>
      </c>
      <c r="CH956" s="32">
        <v>951</v>
      </c>
      <c r="CI956" s="32" t="s">
        <v>6</v>
      </c>
      <c r="CJ956" s="32" t="str">
        <f t="shared" si="262"/>
        <v/>
      </c>
      <c r="CK956" s="32" t="str">
        <f t="shared" si="263"/>
        <v/>
      </c>
      <c r="CL956" s="32" t="str">
        <f t="shared" si="264"/>
        <v/>
      </c>
      <c r="CM956" s="32" t="str">
        <f t="shared" si="265"/>
        <v/>
      </c>
      <c r="CN956" s="32" t="str">
        <f t="shared" si="266"/>
        <v/>
      </c>
    </row>
    <row r="957" spans="71:92" x14ac:dyDescent="0.3">
      <c r="BS957" s="32" t="str">
        <f>IF(Kiadasi_kiseroiv!$K$2=BT957,BV957,"")</f>
        <v/>
      </c>
      <c r="BT957" s="34" t="str">
        <f t="shared" si="267"/>
        <v/>
      </c>
      <c r="BU957" s="32" t="str">
        <f t="shared" si="256"/>
        <v/>
      </c>
      <c r="BV957" s="32" t="str">
        <f t="shared" si="268"/>
        <v/>
      </c>
      <c r="BW957" s="32" t="str">
        <f t="shared" si="257"/>
        <v/>
      </c>
      <c r="BX957" s="32" t="str">
        <f t="shared" si="269"/>
        <v/>
      </c>
      <c r="BY957" s="32" t="str">
        <f t="shared" si="270"/>
        <v/>
      </c>
      <c r="BZ957" s="32" t="str">
        <f t="shared" si="271"/>
        <v/>
      </c>
      <c r="CA957" s="32" t="str">
        <f t="shared" si="272"/>
        <v/>
      </c>
      <c r="CB957" s="33">
        <f>IF(COUNTIF($CD$7:CD957,CD957)=1,CD957,CD957+COUNTIF($CD$6:CD956,CD957))</f>
        <v>56103</v>
      </c>
      <c r="CC957" s="34">
        <f t="shared" si="258"/>
        <v>55153</v>
      </c>
      <c r="CD957" s="32">
        <f t="shared" si="273"/>
        <v>55153</v>
      </c>
      <c r="CE957" s="32">
        <f t="shared" si="259"/>
        <v>0</v>
      </c>
      <c r="CF957" s="32">
        <f t="shared" si="260"/>
        <v>0</v>
      </c>
      <c r="CG957" s="32" t="str">
        <f t="shared" si="261"/>
        <v/>
      </c>
      <c r="CH957" s="32">
        <v>952</v>
      </c>
      <c r="CI957" s="32" t="s">
        <v>6</v>
      </c>
      <c r="CJ957" s="32" t="str">
        <f t="shared" si="262"/>
        <v/>
      </c>
      <c r="CK957" s="32" t="str">
        <f t="shared" si="263"/>
        <v/>
      </c>
      <c r="CL957" s="32" t="str">
        <f t="shared" si="264"/>
        <v/>
      </c>
      <c r="CM957" s="32" t="str">
        <f t="shared" si="265"/>
        <v/>
      </c>
      <c r="CN957" s="32" t="str">
        <f t="shared" si="266"/>
        <v/>
      </c>
    </row>
    <row r="958" spans="71:92" x14ac:dyDescent="0.3">
      <c r="BS958" s="32" t="str">
        <f>IF(Kiadasi_kiseroiv!$K$2=BT958,BV958,"")</f>
        <v/>
      </c>
      <c r="BT958" s="34" t="str">
        <f t="shared" si="267"/>
        <v/>
      </c>
      <c r="BU958" s="32" t="str">
        <f t="shared" si="256"/>
        <v/>
      </c>
      <c r="BV958" s="32" t="str">
        <f t="shared" si="268"/>
        <v/>
      </c>
      <c r="BW958" s="32" t="str">
        <f t="shared" si="257"/>
        <v/>
      </c>
      <c r="BX958" s="32" t="str">
        <f t="shared" si="269"/>
        <v/>
      </c>
      <c r="BY958" s="32" t="str">
        <f t="shared" si="270"/>
        <v/>
      </c>
      <c r="BZ958" s="32" t="str">
        <f t="shared" si="271"/>
        <v/>
      </c>
      <c r="CA958" s="32" t="str">
        <f t="shared" si="272"/>
        <v/>
      </c>
      <c r="CB958" s="33">
        <f>IF(COUNTIF($CD$7:CD958,CD958)=1,CD958,CD958+COUNTIF($CD$6:CD957,CD958))</f>
        <v>56104</v>
      </c>
      <c r="CC958" s="34">
        <f t="shared" si="258"/>
        <v>55153</v>
      </c>
      <c r="CD958" s="32">
        <f t="shared" si="273"/>
        <v>55153</v>
      </c>
      <c r="CE958" s="32">
        <f t="shared" si="259"/>
        <v>0</v>
      </c>
      <c r="CF958" s="32">
        <f t="shared" si="260"/>
        <v>0</v>
      </c>
      <c r="CG958" s="32" t="str">
        <f t="shared" si="261"/>
        <v/>
      </c>
      <c r="CH958" s="32">
        <v>953</v>
      </c>
      <c r="CI958" s="32" t="s">
        <v>6</v>
      </c>
      <c r="CJ958" s="32" t="str">
        <f t="shared" si="262"/>
        <v/>
      </c>
      <c r="CK958" s="32" t="str">
        <f t="shared" si="263"/>
        <v/>
      </c>
      <c r="CL958" s="32" t="str">
        <f t="shared" si="264"/>
        <v/>
      </c>
      <c r="CM958" s="32" t="str">
        <f t="shared" si="265"/>
        <v/>
      </c>
      <c r="CN958" s="32" t="str">
        <f t="shared" si="266"/>
        <v/>
      </c>
    </row>
    <row r="959" spans="71:92" x14ac:dyDescent="0.3">
      <c r="BS959" s="32" t="str">
        <f>IF(Kiadasi_kiseroiv!$K$2=BT959,BV959,"")</f>
        <v/>
      </c>
      <c r="BT959" s="34" t="str">
        <f t="shared" si="267"/>
        <v/>
      </c>
      <c r="BU959" s="32" t="str">
        <f t="shared" si="256"/>
        <v/>
      </c>
      <c r="BV959" s="32" t="str">
        <f t="shared" si="268"/>
        <v/>
      </c>
      <c r="BW959" s="32" t="str">
        <f t="shared" si="257"/>
        <v/>
      </c>
      <c r="BX959" s="32" t="str">
        <f t="shared" si="269"/>
        <v/>
      </c>
      <c r="BY959" s="32" t="str">
        <f t="shared" si="270"/>
        <v/>
      </c>
      <c r="BZ959" s="32" t="str">
        <f t="shared" si="271"/>
        <v/>
      </c>
      <c r="CA959" s="32" t="str">
        <f t="shared" si="272"/>
        <v/>
      </c>
      <c r="CB959" s="33">
        <f>IF(COUNTIF($CD$7:CD959,CD959)=1,CD959,CD959+COUNTIF($CD$6:CD958,CD959))</f>
        <v>56105</v>
      </c>
      <c r="CC959" s="34">
        <f t="shared" si="258"/>
        <v>55153</v>
      </c>
      <c r="CD959" s="32">
        <f t="shared" si="273"/>
        <v>55153</v>
      </c>
      <c r="CE959" s="32">
        <f t="shared" si="259"/>
        <v>0</v>
      </c>
      <c r="CF959" s="32">
        <f t="shared" si="260"/>
        <v>0</v>
      </c>
      <c r="CG959" s="32" t="str">
        <f t="shared" si="261"/>
        <v/>
      </c>
      <c r="CH959" s="32">
        <v>954</v>
      </c>
      <c r="CI959" s="32" t="s">
        <v>6</v>
      </c>
      <c r="CJ959" s="32" t="str">
        <f t="shared" si="262"/>
        <v/>
      </c>
      <c r="CK959" s="32" t="str">
        <f t="shared" si="263"/>
        <v/>
      </c>
      <c r="CL959" s="32" t="str">
        <f t="shared" si="264"/>
        <v/>
      </c>
      <c r="CM959" s="32" t="str">
        <f t="shared" si="265"/>
        <v/>
      </c>
      <c r="CN959" s="32" t="str">
        <f t="shared" si="266"/>
        <v/>
      </c>
    </row>
    <row r="960" spans="71:92" x14ac:dyDescent="0.3">
      <c r="BS960" s="32" t="str">
        <f>IF(Kiadasi_kiseroiv!$K$2=BT960,BV960,"")</f>
        <v/>
      </c>
      <c r="BT960" s="34" t="str">
        <f t="shared" si="267"/>
        <v/>
      </c>
      <c r="BU960" s="32" t="str">
        <f t="shared" si="256"/>
        <v/>
      </c>
      <c r="BV960" s="32" t="str">
        <f t="shared" si="268"/>
        <v/>
      </c>
      <c r="BW960" s="32" t="str">
        <f t="shared" si="257"/>
        <v/>
      </c>
      <c r="BX960" s="32" t="str">
        <f t="shared" si="269"/>
        <v/>
      </c>
      <c r="BY960" s="32" t="str">
        <f t="shared" si="270"/>
        <v/>
      </c>
      <c r="BZ960" s="32" t="str">
        <f t="shared" si="271"/>
        <v/>
      </c>
      <c r="CA960" s="32" t="str">
        <f t="shared" si="272"/>
        <v/>
      </c>
      <c r="CB960" s="33">
        <f>IF(COUNTIF($CD$7:CD960,CD960)=1,CD960,CD960+COUNTIF($CD$6:CD959,CD960))</f>
        <v>56106</v>
      </c>
      <c r="CC960" s="34">
        <f t="shared" si="258"/>
        <v>55153</v>
      </c>
      <c r="CD960" s="32">
        <f t="shared" si="273"/>
        <v>55153</v>
      </c>
      <c r="CE960" s="32">
        <f t="shared" si="259"/>
        <v>0</v>
      </c>
      <c r="CF960" s="32">
        <f t="shared" si="260"/>
        <v>0</v>
      </c>
      <c r="CG960" s="32" t="str">
        <f t="shared" si="261"/>
        <v/>
      </c>
      <c r="CH960" s="32">
        <v>955</v>
      </c>
      <c r="CI960" s="32" t="s">
        <v>6</v>
      </c>
      <c r="CJ960" s="32" t="str">
        <f t="shared" si="262"/>
        <v/>
      </c>
      <c r="CK960" s="32" t="str">
        <f t="shared" si="263"/>
        <v/>
      </c>
      <c r="CL960" s="32" t="str">
        <f t="shared" si="264"/>
        <v/>
      </c>
      <c r="CM960" s="32" t="str">
        <f t="shared" si="265"/>
        <v/>
      </c>
      <c r="CN960" s="32" t="str">
        <f t="shared" si="266"/>
        <v/>
      </c>
    </row>
    <row r="961" spans="71:92" x14ac:dyDescent="0.3">
      <c r="BS961" s="32" t="str">
        <f>IF(Kiadasi_kiseroiv!$K$2=BT961,BV961,"")</f>
        <v/>
      </c>
      <c r="BT961" s="34" t="str">
        <f t="shared" si="267"/>
        <v/>
      </c>
      <c r="BU961" s="32" t="str">
        <f t="shared" si="256"/>
        <v/>
      </c>
      <c r="BV961" s="32" t="str">
        <f t="shared" si="268"/>
        <v/>
      </c>
      <c r="BW961" s="32" t="str">
        <f t="shared" si="257"/>
        <v/>
      </c>
      <c r="BX961" s="32" t="str">
        <f t="shared" si="269"/>
        <v/>
      </c>
      <c r="BY961" s="32" t="str">
        <f t="shared" si="270"/>
        <v/>
      </c>
      <c r="BZ961" s="32" t="str">
        <f t="shared" si="271"/>
        <v/>
      </c>
      <c r="CA961" s="32" t="str">
        <f t="shared" si="272"/>
        <v/>
      </c>
      <c r="CB961" s="33">
        <f>IF(COUNTIF($CD$7:CD961,CD961)=1,CD961,CD961+COUNTIF($CD$6:CD960,CD961))</f>
        <v>56107</v>
      </c>
      <c r="CC961" s="34">
        <f t="shared" si="258"/>
        <v>55153</v>
      </c>
      <c r="CD961" s="32">
        <f t="shared" si="273"/>
        <v>55153</v>
      </c>
      <c r="CE961" s="32">
        <f t="shared" si="259"/>
        <v>0</v>
      </c>
      <c r="CF961" s="32">
        <f t="shared" si="260"/>
        <v>0</v>
      </c>
      <c r="CG961" s="32" t="str">
        <f t="shared" si="261"/>
        <v/>
      </c>
      <c r="CH961" s="32">
        <v>956</v>
      </c>
      <c r="CI961" s="32" t="s">
        <v>6</v>
      </c>
      <c r="CJ961" s="32" t="str">
        <f t="shared" si="262"/>
        <v/>
      </c>
      <c r="CK961" s="32" t="str">
        <f t="shared" si="263"/>
        <v/>
      </c>
      <c r="CL961" s="32" t="str">
        <f t="shared" si="264"/>
        <v/>
      </c>
      <c r="CM961" s="32" t="str">
        <f t="shared" si="265"/>
        <v/>
      </c>
      <c r="CN961" s="32" t="str">
        <f t="shared" si="266"/>
        <v/>
      </c>
    </row>
    <row r="962" spans="71:92" x14ac:dyDescent="0.3">
      <c r="BS962" s="32" t="str">
        <f>IF(Kiadasi_kiseroiv!$K$2=BT962,BV962,"")</f>
        <v/>
      </c>
      <c r="BT962" s="34" t="str">
        <f t="shared" si="267"/>
        <v/>
      </c>
      <c r="BU962" s="32" t="str">
        <f t="shared" si="256"/>
        <v/>
      </c>
      <c r="BV962" s="32" t="str">
        <f t="shared" si="268"/>
        <v/>
      </c>
      <c r="BW962" s="32" t="str">
        <f t="shared" si="257"/>
        <v/>
      </c>
      <c r="BX962" s="32" t="str">
        <f t="shared" si="269"/>
        <v/>
      </c>
      <c r="BY962" s="32" t="str">
        <f t="shared" si="270"/>
        <v/>
      </c>
      <c r="BZ962" s="32" t="str">
        <f t="shared" si="271"/>
        <v/>
      </c>
      <c r="CA962" s="32" t="str">
        <f t="shared" si="272"/>
        <v/>
      </c>
      <c r="CB962" s="33">
        <f>IF(COUNTIF($CD$7:CD962,CD962)=1,CD962,CD962+COUNTIF($CD$6:CD961,CD962))</f>
        <v>56108</v>
      </c>
      <c r="CC962" s="34">
        <f t="shared" si="258"/>
        <v>55153</v>
      </c>
      <c r="CD962" s="32">
        <f t="shared" si="273"/>
        <v>55153</v>
      </c>
      <c r="CE962" s="32">
        <f t="shared" si="259"/>
        <v>0</v>
      </c>
      <c r="CF962" s="32">
        <f t="shared" si="260"/>
        <v>0</v>
      </c>
      <c r="CG962" s="32" t="str">
        <f t="shared" si="261"/>
        <v/>
      </c>
      <c r="CH962" s="32">
        <v>957</v>
      </c>
      <c r="CI962" s="32" t="s">
        <v>6</v>
      </c>
      <c r="CJ962" s="32" t="str">
        <f t="shared" si="262"/>
        <v/>
      </c>
      <c r="CK962" s="32" t="str">
        <f t="shared" si="263"/>
        <v/>
      </c>
      <c r="CL962" s="32" t="str">
        <f t="shared" si="264"/>
        <v/>
      </c>
      <c r="CM962" s="32" t="str">
        <f t="shared" si="265"/>
        <v/>
      </c>
      <c r="CN962" s="32" t="str">
        <f t="shared" si="266"/>
        <v/>
      </c>
    </row>
    <row r="963" spans="71:92" x14ac:dyDescent="0.3">
      <c r="BS963" s="32" t="str">
        <f>IF(Kiadasi_kiseroiv!$K$2=BT963,BV963,"")</f>
        <v/>
      </c>
      <c r="BT963" s="34" t="str">
        <f t="shared" si="267"/>
        <v/>
      </c>
      <c r="BU963" s="32" t="str">
        <f t="shared" si="256"/>
        <v/>
      </c>
      <c r="BV963" s="32" t="str">
        <f t="shared" si="268"/>
        <v/>
      </c>
      <c r="BW963" s="32" t="str">
        <f t="shared" si="257"/>
        <v/>
      </c>
      <c r="BX963" s="32" t="str">
        <f t="shared" si="269"/>
        <v/>
      </c>
      <c r="BY963" s="32" t="str">
        <f t="shared" si="270"/>
        <v/>
      </c>
      <c r="BZ963" s="32" t="str">
        <f t="shared" si="271"/>
        <v/>
      </c>
      <c r="CA963" s="32" t="str">
        <f t="shared" si="272"/>
        <v/>
      </c>
      <c r="CB963" s="33">
        <f>IF(COUNTIF($CD$7:CD963,CD963)=1,CD963,CD963+COUNTIF($CD$6:CD962,CD963))</f>
        <v>56109</v>
      </c>
      <c r="CC963" s="34">
        <f t="shared" si="258"/>
        <v>55153</v>
      </c>
      <c r="CD963" s="32">
        <f t="shared" si="273"/>
        <v>55153</v>
      </c>
      <c r="CE963" s="32">
        <f t="shared" si="259"/>
        <v>0</v>
      </c>
      <c r="CF963" s="32">
        <f t="shared" si="260"/>
        <v>0</v>
      </c>
      <c r="CG963" s="32" t="str">
        <f t="shared" si="261"/>
        <v/>
      </c>
      <c r="CH963" s="32">
        <v>958</v>
      </c>
      <c r="CI963" s="32" t="s">
        <v>6</v>
      </c>
      <c r="CJ963" s="32" t="str">
        <f t="shared" si="262"/>
        <v/>
      </c>
      <c r="CK963" s="32" t="str">
        <f t="shared" si="263"/>
        <v/>
      </c>
      <c r="CL963" s="32" t="str">
        <f t="shared" si="264"/>
        <v/>
      </c>
      <c r="CM963" s="32" t="str">
        <f t="shared" si="265"/>
        <v/>
      </c>
      <c r="CN963" s="32" t="str">
        <f t="shared" si="266"/>
        <v/>
      </c>
    </row>
    <row r="964" spans="71:92" x14ac:dyDescent="0.3">
      <c r="BS964" s="32" t="str">
        <f>IF(Kiadasi_kiseroiv!$K$2=BT964,BV964,"")</f>
        <v/>
      </c>
      <c r="BT964" s="34" t="str">
        <f t="shared" si="267"/>
        <v/>
      </c>
      <c r="BU964" s="32" t="str">
        <f t="shared" si="256"/>
        <v/>
      </c>
      <c r="BV964" s="32" t="str">
        <f t="shared" si="268"/>
        <v/>
      </c>
      <c r="BW964" s="32" t="str">
        <f t="shared" si="257"/>
        <v/>
      </c>
      <c r="BX964" s="32" t="str">
        <f t="shared" si="269"/>
        <v/>
      </c>
      <c r="BY964" s="32" t="str">
        <f t="shared" si="270"/>
        <v/>
      </c>
      <c r="BZ964" s="32" t="str">
        <f t="shared" si="271"/>
        <v/>
      </c>
      <c r="CA964" s="32" t="str">
        <f t="shared" si="272"/>
        <v/>
      </c>
      <c r="CB964" s="33">
        <f>IF(COUNTIF($CD$7:CD964,CD964)=1,CD964,CD964+COUNTIF($CD$6:CD963,CD964))</f>
        <v>56110</v>
      </c>
      <c r="CC964" s="34">
        <f t="shared" si="258"/>
        <v>55153</v>
      </c>
      <c r="CD964" s="32">
        <f t="shared" si="273"/>
        <v>55153</v>
      </c>
      <c r="CE964" s="32">
        <f t="shared" si="259"/>
        <v>0</v>
      </c>
      <c r="CF964" s="32">
        <f t="shared" si="260"/>
        <v>0</v>
      </c>
      <c r="CG964" s="32" t="str">
        <f t="shared" si="261"/>
        <v/>
      </c>
      <c r="CH964" s="32">
        <v>959</v>
      </c>
      <c r="CI964" s="32" t="s">
        <v>6</v>
      </c>
      <c r="CJ964" s="32" t="str">
        <f t="shared" si="262"/>
        <v/>
      </c>
      <c r="CK964" s="32" t="str">
        <f t="shared" si="263"/>
        <v/>
      </c>
      <c r="CL964" s="32" t="str">
        <f t="shared" si="264"/>
        <v/>
      </c>
      <c r="CM964" s="32" t="str">
        <f t="shared" si="265"/>
        <v/>
      </c>
      <c r="CN964" s="32" t="str">
        <f t="shared" si="266"/>
        <v/>
      </c>
    </row>
    <row r="965" spans="71:92" x14ac:dyDescent="0.3">
      <c r="BS965" s="32" t="str">
        <f>IF(Kiadasi_kiseroiv!$K$2=BT965,BV965,"")</f>
        <v/>
      </c>
      <c r="BT965" s="34" t="str">
        <f t="shared" si="267"/>
        <v/>
      </c>
      <c r="BU965" s="32" t="str">
        <f t="shared" si="256"/>
        <v/>
      </c>
      <c r="BV965" s="32" t="str">
        <f t="shared" si="268"/>
        <v/>
      </c>
      <c r="BW965" s="32" t="str">
        <f t="shared" si="257"/>
        <v/>
      </c>
      <c r="BX965" s="32" t="str">
        <f t="shared" si="269"/>
        <v/>
      </c>
      <c r="BY965" s="32" t="str">
        <f t="shared" si="270"/>
        <v/>
      </c>
      <c r="BZ965" s="32" t="str">
        <f t="shared" si="271"/>
        <v/>
      </c>
      <c r="CA965" s="32" t="str">
        <f t="shared" si="272"/>
        <v/>
      </c>
      <c r="CB965" s="33">
        <f>IF(COUNTIF($CD$7:CD965,CD965)=1,CD965,CD965+COUNTIF($CD$6:CD964,CD965))</f>
        <v>56111</v>
      </c>
      <c r="CC965" s="34">
        <f t="shared" si="258"/>
        <v>55153</v>
      </c>
      <c r="CD965" s="32">
        <f t="shared" si="273"/>
        <v>55153</v>
      </c>
      <c r="CE965" s="32">
        <f t="shared" si="259"/>
        <v>0</v>
      </c>
      <c r="CF965" s="32">
        <f t="shared" si="260"/>
        <v>0</v>
      </c>
      <c r="CG965" s="32" t="str">
        <f t="shared" si="261"/>
        <v/>
      </c>
      <c r="CH965" s="32">
        <v>960</v>
      </c>
      <c r="CI965" s="32" t="s">
        <v>6</v>
      </c>
      <c r="CJ965" s="32" t="str">
        <f t="shared" si="262"/>
        <v/>
      </c>
      <c r="CK965" s="32" t="str">
        <f t="shared" si="263"/>
        <v/>
      </c>
      <c r="CL965" s="32" t="str">
        <f t="shared" si="264"/>
        <v/>
      </c>
      <c r="CM965" s="32" t="str">
        <f t="shared" si="265"/>
        <v/>
      </c>
      <c r="CN965" s="32" t="str">
        <f t="shared" si="266"/>
        <v/>
      </c>
    </row>
    <row r="966" spans="71:92" x14ac:dyDescent="0.3">
      <c r="BS966" s="32" t="str">
        <f>IF(Kiadasi_kiseroiv!$K$2=BT966,BV966,"")</f>
        <v/>
      </c>
      <c r="BT966" s="34" t="str">
        <f t="shared" si="267"/>
        <v/>
      </c>
      <c r="BU966" s="32" t="str">
        <f t="shared" si="256"/>
        <v/>
      </c>
      <c r="BV966" s="32" t="str">
        <f t="shared" si="268"/>
        <v/>
      </c>
      <c r="BW966" s="32" t="str">
        <f t="shared" si="257"/>
        <v/>
      </c>
      <c r="BX966" s="32" t="str">
        <f t="shared" si="269"/>
        <v/>
      </c>
      <c r="BY966" s="32" t="str">
        <f t="shared" si="270"/>
        <v/>
      </c>
      <c r="BZ966" s="32" t="str">
        <f t="shared" si="271"/>
        <v/>
      </c>
      <c r="CA966" s="32" t="str">
        <f t="shared" si="272"/>
        <v/>
      </c>
      <c r="CB966" s="33">
        <f>IF(COUNTIF($CD$7:CD966,CD966)=1,CD966,CD966+COUNTIF($CD$6:CD965,CD966))</f>
        <v>56112</v>
      </c>
      <c r="CC966" s="34">
        <f t="shared" si="258"/>
        <v>55153</v>
      </c>
      <c r="CD966" s="32">
        <f t="shared" si="273"/>
        <v>55153</v>
      </c>
      <c r="CE966" s="32">
        <f t="shared" si="259"/>
        <v>0</v>
      </c>
      <c r="CF966" s="32">
        <f t="shared" si="260"/>
        <v>0</v>
      </c>
      <c r="CG966" s="32" t="str">
        <f t="shared" si="261"/>
        <v/>
      </c>
      <c r="CH966" s="32">
        <v>961</v>
      </c>
      <c r="CI966" s="32" t="s">
        <v>6</v>
      </c>
      <c r="CJ966" s="32" t="str">
        <f t="shared" si="262"/>
        <v/>
      </c>
      <c r="CK966" s="32" t="str">
        <f t="shared" si="263"/>
        <v/>
      </c>
      <c r="CL966" s="32" t="str">
        <f t="shared" si="264"/>
        <v/>
      </c>
      <c r="CM966" s="32" t="str">
        <f t="shared" si="265"/>
        <v/>
      </c>
      <c r="CN966" s="32" t="str">
        <f t="shared" si="266"/>
        <v/>
      </c>
    </row>
    <row r="967" spans="71:92" x14ac:dyDescent="0.3">
      <c r="BS967" s="32" t="str">
        <f>IF(Kiadasi_kiseroiv!$K$2=BT967,BV967,"")</f>
        <v/>
      </c>
      <c r="BT967" s="34" t="str">
        <f t="shared" si="267"/>
        <v/>
      </c>
      <c r="BU967" s="32" t="str">
        <f t="shared" ref="BU967:BU1000" si="274">IF(AND($BU$1=CI967,ISERROR(VLOOKUP(CG967,Kisiv,2,FALSE))=FALSE),CB967,"")</f>
        <v/>
      </c>
      <c r="BV967" s="32" t="str">
        <f t="shared" si="268"/>
        <v/>
      </c>
      <c r="BW967" s="32" t="str">
        <f t="shared" ref="BW967:BW1000" si="275">IF(CC967&lt;min,$BW$2,IF(CC967&lt;=max,CG967,""))</f>
        <v/>
      </c>
      <c r="BX967" s="32" t="str">
        <f t="shared" si="269"/>
        <v/>
      </c>
      <c r="BY967" s="32" t="str">
        <f t="shared" si="270"/>
        <v/>
      </c>
      <c r="BZ967" s="32" t="str">
        <f t="shared" si="271"/>
        <v/>
      </c>
      <c r="CA967" s="32" t="str">
        <f t="shared" si="272"/>
        <v/>
      </c>
      <c r="CB967" s="33">
        <f>IF(COUNTIF($CD$7:CD967,CD967)=1,CD967,CD967+COUNTIF($CD$6:CD966,CD967))</f>
        <v>56113</v>
      </c>
      <c r="CC967" s="34">
        <f t="shared" ref="CC967:CC1000" si="276">IF(INDEX(Kassza,CH967,1)&lt;&gt;1,INDEX(Kassza,CH967,1),$CD$2)</f>
        <v>55153</v>
      </c>
      <c r="CD967" s="32">
        <f t="shared" si="273"/>
        <v>55153</v>
      </c>
      <c r="CE967" s="32">
        <f t="shared" ref="CE967:CE1000" si="277">INDEX(Kassza,CH967,6)</f>
        <v>0</v>
      </c>
      <c r="CF967" s="32">
        <f t="shared" ref="CF967:CF1000" si="278">INDEX(Kassza,CH967,8)</f>
        <v>0</v>
      </c>
      <c r="CG967" s="32" t="str">
        <f t="shared" ref="CG967:CG1000" si="279">INDEX(Kassza,CH967,7)&amp;INDEX(Kassza,CH967,9)</f>
        <v/>
      </c>
      <c r="CH967" s="32">
        <v>962</v>
      </c>
      <c r="CI967" s="32" t="s">
        <v>6</v>
      </c>
      <c r="CJ967" s="32" t="str">
        <f t="shared" ref="CJ967:CJ1000" si="280">IF(INDEX(Kassza,CH967,5)&lt;&gt;0,INDEX(Kassza,CH967,5),"")</f>
        <v/>
      </c>
      <c r="CK967" s="32" t="str">
        <f t="shared" ref="CK967:CK1000" si="281">IF(INDEX(Kassza,CH967,10)&lt;&gt;0,INDEX(Kassza,CH967,10),"")</f>
        <v/>
      </c>
      <c r="CL967" s="32" t="str">
        <f t="shared" ref="CL967:CL1000" si="282">IF(INDEX(Kassza,CH967,11)&lt;&gt;0,INDEX(Kassza,CH967,11),"")</f>
        <v/>
      </c>
      <c r="CM967" s="32" t="str">
        <f t="shared" ref="CM967:CM1000" si="283">IF(INDEX(Kassza,CH967,4)&lt;&gt;0,INDEX(Kassza,CH967,4),"")</f>
        <v/>
      </c>
      <c r="CN967" s="32" t="str">
        <f t="shared" ref="CN967:CN1000" si="284">IF(INDEX(Kassza,CH967,3)&lt;&gt;0,INDEX(Kassza,CH967,3),"")</f>
        <v/>
      </c>
    </row>
    <row r="968" spans="71:92" x14ac:dyDescent="0.3">
      <c r="BS968" s="32" t="str">
        <f>IF(Kiadasi_kiseroiv!$K$2=BT968,BV968,"")</f>
        <v/>
      </c>
      <c r="BT968" s="34" t="str">
        <f t="shared" ref="BT968:BT1000" si="285">IF(AND($BT$4=CI968,BU968&lt;&gt;""),CC968,"")</f>
        <v/>
      </c>
      <c r="BU968" s="32" t="str">
        <f t="shared" si="274"/>
        <v/>
      </c>
      <c r="BV968" s="32" t="str">
        <f t="shared" ref="BV968:BV1000" si="286">IF(BU968&lt;&gt;"",RANK(BU968,$BU$7:$BU$33000,1),"")</f>
        <v/>
      </c>
      <c r="BW968" s="32" t="str">
        <f t="shared" si="275"/>
        <v/>
      </c>
      <c r="BX968" s="32" t="str">
        <f t="shared" ref="BX968:BX1000" si="287">IF(AND(OR($BX$1=0,$BX$1=CG968),OR($BX$2=0,IF(ISERROR(SEARCH($BX$2,CJ968&amp;CK968&amp;CL968,1)),FALSE,TRUE))),CB968,"")</f>
        <v/>
      </c>
      <c r="BY968" s="32" t="str">
        <f t="shared" ref="BY968:BY1000" si="288">IF(AND(BX968&lt;&gt;"",CC968&lt;&gt;$CD$2),RANK(BX968,$BX$7:$BX$33000,1),"")</f>
        <v/>
      </c>
      <c r="BZ968" s="32" t="str">
        <f t="shared" ref="BZ968:BZ1000" si="289">IF(AND(CC968&lt;$BZ$2,CI968=$BZ$4),$BZ$5,IF(AND(CC968&lt;=$BZ$3,CI968=$BZ$4),CB968,""))</f>
        <v/>
      </c>
      <c r="CA968" s="32" t="str">
        <f t="shared" ref="CA968:CA1000" si="290">IF(AND(BZ968&lt;&gt;"",BZ968&lt;&gt;$BZ$5),RANK(BZ968,$BZ$7:$BZ$33000,1),"")</f>
        <v/>
      </c>
      <c r="CB968" s="33">
        <f>IF(COUNTIF($CD$7:CD968,CD968)=1,CD968,CD968+COUNTIF($CD$6:CD967,CD968))</f>
        <v>56114</v>
      </c>
      <c r="CC968" s="34">
        <f t="shared" si="276"/>
        <v>55153</v>
      </c>
      <c r="CD968" s="32">
        <f t="shared" ref="CD968:CD1000" si="291">IF(CC968&lt;&gt;$CD$2,RANK(CC968,$CC$7:$CC$33000,1),$CD$2)</f>
        <v>55153</v>
      </c>
      <c r="CE968" s="32">
        <f t="shared" si="277"/>
        <v>0</v>
      </c>
      <c r="CF968" s="32">
        <f t="shared" si="278"/>
        <v>0</v>
      </c>
      <c r="CG968" s="32" t="str">
        <f t="shared" si="279"/>
        <v/>
      </c>
      <c r="CH968" s="32">
        <v>963</v>
      </c>
      <c r="CI968" s="32" t="s">
        <v>6</v>
      </c>
      <c r="CJ968" s="32" t="str">
        <f t="shared" si="280"/>
        <v/>
      </c>
      <c r="CK968" s="32" t="str">
        <f t="shared" si="281"/>
        <v/>
      </c>
      <c r="CL968" s="32" t="str">
        <f t="shared" si="282"/>
        <v/>
      </c>
      <c r="CM968" s="32" t="str">
        <f t="shared" si="283"/>
        <v/>
      </c>
      <c r="CN968" s="32" t="str">
        <f t="shared" si="284"/>
        <v/>
      </c>
    </row>
    <row r="969" spans="71:92" x14ac:dyDescent="0.3">
      <c r="BS969" s="32" t="str">
        <f>IF(Kiadasi_kiseroiv!$K$2=BT969,BV969,"")</f>
        <v/>
      </c>
      <c r="BT969" s="34" t="str">
        <f t="shared" si="285"/>
        <v/>
      </c>
      <c r="BU969" s="32" t="str">
        <f t="shared" si="274"/>
        <v/>
      </c>
      <c r="BV969" s="32" t="str">
        <f t="shared" si="286"/>
        <v/>
      </c>
      <c r="BW969" s="32" t="str">
        <f t="shared" si="275"/>
        <v/>
      </c>
      <c r="BX969" s="32" t="str">
        <f t="shared" si="287"/>
        <v/>
      </c>
      <c r="BY969" s="32" t="str">
        <f t="shared" si="288"/>
        <v/>
      </c>
      <c r="BZ969" s="32" t="str">
        <f t="shared" si="289"/>
        <v/>
      </c>
      <c r="CA969" s="32" t="str">
        <f t="shared" si="290"/>
        <v/>
      </c>
      <c r="CB969" s="33">
        <f>IF(COUNTIF($CD$7:CD969,CD969)=1,CD969,CD969+COUNTIF($CD$6:CD968,CD969))</f>
        <v>56115</v>
      </c>
      <c r="CC969" s="34">
        <f t="shared" si="276"/>
        <v>55153</v>
      </c>
      <c r="CD969" s="32">
        <f t="shared" si="291"/>
        <v>55153</v>
      </c>
      <c r="CE969" s="32">
        <f t="shared" si="277"/>
        <v>0</v>
      </c>
      <c r="CF969" s="32">
        <f t="shared" si="278"/>
        <v>0</v>
      </c>
      <c r="CG969" s="32" t="str">
        <f t="shared" si="279"/>
        <v/>
      </c>
      <c r="CH969" s="32">
        <v>964</v>
      </c>
      <c r="CI969" s="32" t="s">
        <v>6</v>
      </c>
      <c r="CJ969" s="32" t="str">
        <f t="shared" si="280"/>
        <v/>
      </c>
      <c r="CK969" s="32" t="str">
        <f t="shared" si="281"/>
        <v/>
      </c>
      <c r="CL969" s="32" t="str">
        <f t="shared" si="282"/>
        <v/>
      </c>
      <c r="CM969" s="32" t="str">
        <f t="shared" si="283"/>
        <v/>
      </c>
      <c r="CN969" s="32" t="str">
        <f t="shared" si="284"/>
        <v/>
      </c>
    </row>
    <row r="970" spans="71:92" x14ac:dyDescent="0.3">
      <c r="BS970" s="32" t="str">
        <f>IF(Kiadasi_kiseroiv!$K$2=BT970,BV970,"")</f>
        <v/>
      </c>
      <c r="BT970" s="34" t="str">
        <f t="shared" si="285"/>
        <v/>
      </c>
      <c r="BU970" s="32" t="str">
        <f t="shared" si="274"/>
        <v/>
      </c>
      <c r="BV970" s="32" t="str">
        <f t="shared" si="286"/>
        <v/>
      </c>
      <c r="BW970" s="32" t="str">
        <f t="shared" si="275"/>
        <v/>
      </c>
      <c r="BX970" s="32" t="str">
        <f t="shared" si="287"/>
        <v/>
      </c>
      <c r="BY970" s="32" t="str">
        <f t="shared" si="288"/>
        <v/>
      </c>
      <c r="BZ970" s="32" t="str">
        <f t="shared" si="289"/>
        <v/>
      </c>
      <c r="CA970" s="32" t="str">
        <f t="shared" si="290"/>
        <v/>
      </c>
      <c r="CB970" s="33">
        <f>IF(COUNTIF($CD$7:CD970,CD970)=1,CD970,CD970+COUNTIF($CD$6:CD969,CD970))</f>
        <v>56116</v>
      </c>
      <c r="CC970" s="34">
        <f t="shared" si="276"/>
        <v>55153</v>
      </c>
      <c r="CD970" s="32">
        <f t="shared" si="291"/>
        <v>55153</v>
      </c>
      <c r="CE970" s="32">
        <f t="shared" si="277"/>
        <v>0</v>
      </c>
      <c r="CF970" s="32">
        <f t="shared" si="278"/>
        <v>0</v>
      </c>
      <c r="CG970" s="32" t="str">
        <f t="shared" si="279"/>
        <v/>
      </c>
      <c r="CH970" s="32">
        <v>965</v>
      </c>
      <c r="CI970" s="32" t="s">
        <v>6</v>
      </c>
      <c r="CJ970" s="32" t="str">
        <f t="shared" si="280"/>
        <v/>
      </c>
      <c r="CK970" s="32" t="str">
        <f t="shared" si="281"/>
        <v/>
      </c>
      <c r="CL970" s="32" t="str">
        <f t="shared" si="282"/>
        <v/>
      </c>
      <c r="CM970" s="32" t="str">
        <f t="shared" si="283"/>
        <v/>
      </c>
      <c r="CN970" s="32" t="str">
        <f t="shared" si="284"/>
        <v/>
      </c>
    </row>
    <row r="971" spans="71:92" x14ac:dyDescent="0.3">
      <c r="BS971" s="32" t="str">
        <f>IF(Kiadasi_kiseroiv!$K$2=BT971,BV971,"")</f>
        <v/>
      </c>
      <c r="BT971" s="34" t="str">
        <f t="shared" si="285"/>
        <v/>
      </c>
      <c r="BU971" s="32" t="str">
        <f t="shared" si="274"/>
        <v/>
      </c>
      <c r="BV971" s="32" t="str">
        <f t="shared" si="286"/>
        <v/>
      </c>
      <c r="BW971" s="32" t="str">
        <f t="shared" si="275"/>
        <v/>
      </c>
      <c r="BX971" s="32" t="str">
        <f t="shared" si="287"/>
        <v/>
      </c>
      <c r="BY971" s="32" t="str">
        <f t="shared" si="288"/>
        <v/>
      </c>
      <c r="BZ971" s="32" t="str">
        <f t="shared" si="289"/>
        <v/>
      </c>
      <c r="CA971" s="32" t="str">
        <f t="shared" si="290"/>
        <v/>
      </c>
      <c r="CB971" s="33">
        <f>IF(COUNTIF($CD$7:CD971,CD971)=1,CD971,CD971+COUNTIF($CD$6:CD970,CD971))</f>
        <v>56117</v>
      </c>
      <c r="CC971" s="34">
        <f t="shared" si="276"/>
        <v>55153</v>
      </c>
      <c r="CD971" s="32">
        <f t="shared" si="291"/>
        <v>55153</v>
      </c>
      <c r="CE971" s="32">
        <f t="shared" si="277"/>
        <v>0</v>
      </c>
      <c r="CF971" s="32">
        <f t="shared" si="278"/>
        <v>0</v>
      </c>
      <c r="CG971" s="32" t="str">
        <f t="shared" si="279"/>
        <v/>
      </c>
      <c r="CH971" s="32">
        <v>966</v>
      </c>
      <c r="CI971" s="32" t="s">
        <v>6</v>
      </c>
      <c r="CJ971" s="32" t="str">
        <f t="shared" si="280"/>
        <v/>
      </c>
      <c r="CK971" s="32" t="str">
        <f t="shared" si="281"/>
        <v/>
      </c>
      <c r="CL971" s="32" t="str">
        <f t="shared" si="282"/>
        <v/>
      </c>
      <c r="CM971" s="32" t="str">
        <f t="shared" si="283"/>
        <v/>
      </c>
      <c r="CN971" s="32" t="str">
        <f t="shared" si="284"/>
        <v/>
      </c>
    </row>
    <row r="972" spans="71:92" x14ac:dyDescent="0.3">
      <c r="BS972" s="32" t="str">
        <f>IF(Kiadasi_kiseroiv!$K$2=BT972,BV972,"")</f>
        <v/>
      </c>
      <c r="BT972" s="34" t="str">
        <f t="shared" si="285"/>
        <v/>
      </c>
      <c r="BU972" s="32" t="str">
        <f t="shared" si="274"/>
        <v/>
      </c>
      <c r="BV972" s="32" t="str">
        <f t="shared" si="286"/>
        <v/>
      </c>
      <c r="BW972" s="32" t="str">
        <f t="shared" si="275"/>
        <v/>
      </c>
      <c r="BX972" s="32" t="str">
        <f t="shared" si="287"/>
        <v/>
      </c>
      <c r="BY972" s="32" t="str">
        <f t="shared" si="288"/>
        <v/>
      </c>
      <c r="BZ972" s="32" t="str">
        <f t="shared" si="289"/>
        <v/>
      </c>
      <c r="CA972" s="32" t="str">
        <f t="shared" si="290"/>
        <v/>
      </c>
      <c r="CB972" s="33">
        <f>IF(COUNTIF($CD$7:CD972,CD972)=1,CD972,CD972+COUNTIF($CD$6:CD971,CD972))</f>
        <v>56118</v>
      </c>
      <c r="CC972" s="34">
        <f t="shared" si="276"/>
        <v>55153</v>
      </c>
      <c r="CD972" s="32">
        <f t="shared" si="291"/>
        <v>55153</v>
      </c>
      <c r="CE972" s="32">
        <f t="shared" si="277"/>
        <v>0</v>
      </c>
      <c r="CF972" s="32">
        <f t="shared" si="278"/>
        <v>0</v>
      </c>
      <c r="CG972" s="32" t="str">
        <f t="shared" si="279"/>
        <v/>
      </c>
      <c r="CH972" s="32">
        <v>967</v>
      </c>
      <c r="CI972" s="32" t="s">
        <v>6</v>
      </c>
      <c r="CJ972" s="32" t="str">
        <f t="shared" si="280"/>
        <v/>
      </c>
      <c r="CK972" s="32" t="str">
        <f t="shared" si="281"/>
        <v/>
      </c>
      <c r="CL972" s="32" t="str">
        <f t="shared" si="282"/>
        <v/>
      </c>
      <c r="CM972" s="32" t="str">
        <f t="shared" si="283"/>
        <v/>
      </c>
      <c r="CN972" s="32" t="str">
        <f t="shared" si="284"/>
        <v/>
      </c>
    </row>
    <row r="973" spans="71:92" x14ac:dyDescent="0.3">
      <c r="BS973" s="32" t="str">
        <f>IF(Kiadasi_kiseroiv!$K$2=BT973,BV973,"")</f>
        <v/>
      </c>
      <c r="BT973" s="34" t="str">
        <f t="shared" si="285"/>
        <v/>
      </c>
      <c r="BU973" s="32" t="str">
        <f t="shared" si="274"/>
        <v/>
      </c>
      <c r="BV973" s="32" t="str">
        <f t="shared" si="286"/>
        <v/>
      </c>
      <c r="BW973" s="32" t="str">
        <f t="shared" si="275"/>
        <v/>
      </c>
      <c r="BX973" s="32" t="str">
        <f t="shared" si="287"/>
        <v/>
      </c>
      <c r="BY973" s="32" t="str">
        <f t="shared" si="288"/>
        <v/>
      </c>
      <c r="BZ973" s="32" t="str">
        <f t="shared" si="289"/>
        <v/>
      </c>
      <c r="CA973" s="32" t="str">
        <f t="shared" si="290"/>
        <v/>
      </c>
      <c r="CB973" s="33">
        <f>IF(COUNTIF($CD$7:CD973,CD973)=1,CD973,CD973+COUNTIF($CD$6:CD972,CD973))</f>
        <v>56119</v>
      </c>
      <c r="CC973" s="34">
        <f t="shared" si="276"/>
        <v>55153</v>
      </c>
      <c r="CD973" s="32">
        <f t="shared" si="291"/>
        <v>55153</v>
      </c>
      <c r="CE973" s="32">
        <f t="shared" si="277"/>
        <v>0</v>
      </c>
      <c r="CF973" s="32">
        <f t="shared" si="278"/>
        <v>0</v>
      </c>
      <c r="CG973" s="32" t="str">
        <f t="shared" si="279"/>
        <v/>
      </c>
      <c r="CH973" s="32">
        <v>968</v>
      </c>
      <c r="CI973" s="32" t="s">
        <v>6</v>
      </c>
      <c r="CJ973" s="32" t="str">
        <f t="shared" si="280"/>
        <v/>
      </c>
      <c r="CK973" s="32" t="str">
        <f t="shared" si="281"/>
        <v/>
      </c>
      <c r="CL973" s="32" t="str">
        <f t="shared" si="282"/>
        <v/>
      </c>
      <c r="CM973" s="32" t="str">
        <f t="shared" si="283"/>
        <v/>
      </c>
      <c r="CN973" s="32" t="str">
        <f t="shared" si="284"/>
        <v/>
      </c>
    </row>
    <row r="974" spans="71:92" x14ac:dyDescent="0.3">
      <c r="BS974" s="32" t="str">
        <f>IF(Kiadasi_kiseroiv!$K$2=BT974,BV974,"")</f>
        <v/>
      </c>
      <c r="BT974" s="34" t="str">
        <f t="shared" si="285"/>
        <v/>
      </c>
      <c r="BU974" s="32" t="str">
        <f t="shared" si="274"/>
        <v/>
      </c>
      <c r="BV974" s="32" t="str">
        <f t="shared" si="286"/>
        <v/>
      </c>
      <c r="BW974" s="32" t="str">
        <f t="shared" si="275"/>
        <v/>
      </c>
      <c r="BX974" s="32" t="str">
        <f t="shared" si="287"/>
        <v/>
      </c>
      <c r="BY974" s="32" t="str">
        <f t="shared" si="288"/>
        <v/>
      </c>
      <c r="BZ974" s="32" t="str">
        <f t="shared" si="289"/>
        <v/>
      </c>
      <c r="CA974" s="32" t="str">
        <f t="shared" si="290"/>
        <v/>
      </c>
      <c r="CB974" s="33">
        <f>IF(COUNTIF($CD$7:CD974,CD974)=1,CD974,CD974+COUNTIF($CD$6:CD973,CD974))</f>
        <v>56120</v>
      </c>
      <c r="CC974" s="34">
        <f t="shared" si="276"/>
        <v>55153</v>
      </c>
      <c r="CD974" s="32">
        <f t="shared" si="291"/>
        <v>55153</v>
      </c>
      <c r="CE974" s="32">
        <f t="shared" si="277"/>
        <v>0</v>
      </c>
      <c r="CF974" s="32">
        <f t="shared" si="278"/>
        <v>0</v>
      </c>
      <c r="CG974" s="32" t="str">
        <f t="shared" si="279"/>
        <v/>
      </c>
      <c r="CH974" s="32">
        <v>969</v>
      </c>
      <c r="CI974" s="32" t="s">
        <v>6</v>
      </c>
      <c r="CJ974" s="32" t="str">
        <f t="shared" si="280"/>
        <v/>
      </c>
      <c r="CK974" s="32" t="str">
        <f t="shared" si="281"/>
        <v/>
      </c>
      <c r="CL974" s="32" t="str">
        <f t="shared" si="282"/>
        <v/>
      </c>
      <c r="CM974" s="32" t="str">
        <f t="shared" si="283"/>
        <v/>
      </c>
      <c r="CN974" s="32" t="str">
        <f t="shared" si="284"/>
        <v/>
      </c>
    </row>
    <row r="975" spans="71:92" x14ac:dyDescent="0.3">
      <c r="BS975" s="32" t="str">
        <f>IF(Kiadasi_kiseroiv!$K$2=BT975,BV975,"")</f>
        <v/>
      </c>
      <c r="BT975" s="34" t="str">
        <f t="shared" si="285"/>
        <v/>
      </c>
      <c r="BU975" s="32" t="str">
        <f t="shared" si="274"/>
        <v/>
      </c>
      <c r="BV975" s="32" t="str">
        <f t="shared" si="286"/>
        <v/>
      </c>
      <c r="BW975" s="32" t="str">
        <f t="shared" si="275"/>
        <v/>
      </c>
      <c r="BX975" s="32" t="str">
        <f t="shared" si="287"/>
        <v/>
      </c>
      <c r="BY975" s="32" t="str">
        <f t="shared" si="288"/>
        <v/>
      </c>
      <c r="BZ975" s="32" t="str">
        <f t="shared" si="289"/>
        <v/>
      </c>
      <c r="CA975" s="32" t="str">
        <f t="shared" si="290"/>
        <v/>
      </c>
      <c r="CB975" s="33">
        <f>IF(COUNTIF($CD$7:CD975,CD975)=1,CD975,CD975+COUNTIF($CD$6:CD974,CD975))</f>
        <v>56121</v>
      </c>
      <c r="CC975" s="34">
        <f t="shared" si="276"/>
        <v>55153</v>
      </c>
      <c r="CD975" s="32">
        <f t="shared" si="291"/>
        <v>55153</v>
      </c>
      <c r="CE975" s="32">
        <f t="shared" si="277"/>
        <v>0</v>
      </c>
      <c r="CF975" s="32">
        <f t="shared" si="278"/>
        <v>0</v>
      </c>
      <c r="CG975" s="32" t="str">
        <f t="shared" si="279"/>
        <v/>
      </c>
      <c r="CH975" s="32">
        <v>970</v>
      </c>
      <c r="CI975" s="32" t="s">
        <v>6</v>
      </c>
      <c r="CJ975" s="32" t="str">
        <f t="shared" si="280"/>
        <v/>
      </c>
      <c r="CK975" s="32" t="str">
        <f t="shared" si="281"/>
        <v/>
      </c>
      <c r="CL975" s="32" t="str">
        <f t="shared" si="282"/>
        <v/>
      </c>
      <c r="CM975" s="32" t="str">
        <f t="shared" si="283"/>
        <v/>
      </c>
      <c r="CN975" s="32" t="str">
        <f t="shared" si="284"/>
        <v/>
      </c>
    </row>
    <row r="976" spans="71:92" x14ac:dyDescent="0.3">
      <c r="BS976" s="32" t="str">
        <f>IF(Kiadasi_kiseroiv!$K$2=BT976,BV976,"")</f>
        <v/>
      </c>
      <c r="BT976" s="34" t="str">
        <f t="shared" si="285"/>
        <v/>
      </c>
      <c r="BU976" s="32" t="str">
        <f t="shared" si="274"/>
        <v/>
      </c>
      <c r="BV976" s="32" t="str">
        <f t="shared" si="286"/>
        <v/>
      </c>
      <c r="BW976" s="32" t="str">
        <f t="shared" si="275"/>
        <v/>
      </c>
      <c r="BX976" s="32" t="str">
        <f t="shared" si="287"/>
        <v/>
      </c>
      <c r="BY976" s="32" t="str">
        <f t="shared" si="288"/>
        <v/>
      </c>
      <c r="BZ976" s="32" t="str">
        <f t="shared" si="289"/>
        <v/>
      </c>
      <c r="CA976" s="32" t="str">
        <f t="shared" si="290"/>
        <v/>
      </c>
      <c r="CB976" s="33">
        <f>IF(COUNTIF($CD$7:CD976,CD976)=1,CD976,CD976+COUNTIF($CD$6:CD975,CD976))</f>
        <v>56122</v>
      </c>
      <c r="CC976" s="34">
        <f t="shared" si="276"/>
        <v>55153</v>
      </c>
      <c r="CD976" s="32">
        <f t="shared" si="291"/>
        <v>55153</v>
      </c>
      <c r="CE976" s="32">
        <f t="shared" si="277"/>
        <v>0</v>
      </c>
      <c r="CF976" s="32">
        <f t="shared" si="278"/>
        <v>0</v>
      </c>
      <c r="CG976" s="32" t="str">
        <f t="shared" si="279"/>
        <v/>
      </c>
      <c r="CH976" s="32">
        <v>971</v>
      </c>
      <c r="CI976" s="32" t="s">
        <v>6</v>
      </c>
      <c r="CJ976" s="32" t="str">
        <f t="shared" si="280"/>
        <v/>
      </c>
      <c r="CK976" s="32" t="str">
        <f t="shared" si="281"/>
        <v/>
      </c>
      <c r="CL976" s="32" t="str">
        <f t="shared" si="282"/>
        <v/>
      </c>
      <c r="CM976" s="32" t="str">
        <f t="shared" si="283"/>
        <v/>
      </c>
      <c r="CN976" s="32" t="str">
        <f t="shared" si="284"/>
        <v/>
      </c>
    </row>
    <row r="977" spans="71:92" x14ac:dyDescent="0.3">
      <c r="BS977" s="32" t="str">
        <f>IF(Kiadasi_kiseroiv!$K$2=BT977,BV977,"")</f>
        <v/>
      </c>
      <c r="BT977" s="34" t="str">
        <f t="shared" si="285"/>
        <v/>
      </c>
      <c r="BU977" s="32" t="str">
        <f t="shared" si="274"/>
        <v/>
      </c>
      <c r="BV977" s="32" t="str">
        <f t="shared" si="286"/>
        <v/>
      </c>
      <c r="BW977" s="32" t="str">
        <f t="shared" si="275"/>
        <v/>
      </c>
      <c r="BX977" s="32" t="str">
        <f t="shared" si="287"/>
        <v/>
      </c>
      <c r="BY977" s="32" t="str">
        <f t="shared" si="288"/>
        <v/>
      </c>
      <c r="BZ977" s="32" t="str">
        <f t="shared" si="289"/>
        <v/>
      </c>
      <c r="CA977" s="32" t="str">
        <f t="shared" si="290"/>
        <v/>
      </c>
      <c r="CB977" s="33">
        <f>IF(COUNTIF($CD$7:CD977,CD977)=1,CD977,CD977+COUNTIF($CD$6:CD976,CD977))</f>
        <v>56123</v>
      </c>
      <c r="CC977" s="34">
        <f t="shared" si="276"/>
        <v>55153</v>
      </c>
      <c r="CD977" s="32">
        <f t="shared" si="291"/>
        <v>55153</v>
      </c>
      <c r="CE977" s="32">
        <f t="shared" si="277"/>
        <v>0</v>
      </c>
      <c r="CF977" s="32">
        <f t="shared" si="278"/>
        <v>0</v>
      </c>
      <c r="CG977" s="32" t="str">
        <f t="shared" si="279"/>
        <v/>
      </c>
      <c r="CH977" s="32">
        <v>972</v>
      </c>
      <c r="CI977" s="32" t="s">
        <v>6</v>
      </c>
      <c r="CJ977" s="32" t="str">
        <f t="shared" si="280"/>
        <v/>
      </c>
      <c r="CK977" s="32" t="str">
        <f t="shared" si="281"/>
        <v/>
      </c>
      <c r="CL977" s="32" t="str">
        <f t="shared" si="282"/>
        <v/>
      </c>
      <c r="CM977" s="32" t="str">
        <f t="shared" si="283"/>
        <v/>
      </c>
      <c r="CN977" s="32" t="str">
        <f t="shared" si="284"/>
        <v/>
      </c>
    </row>
    <row r="978" spans="71:92" x14ac:dyDescent="0.3">
      <c r="BS978" s="32" t="str">
        <f>IF(Kiadasi_kiseroiv!$K$2=BT978,BV978,"")</f>
        <v/>
      </c>
      <c r="BT978" s="34" t="str">
        <f t="shared" si="285"/>
        <v/>
      </c>
      <c r="BU978" s="32" t="str">
        <f t="shared" si="274"/>
        <v/>
      </c>
      <c r="BV978" s="32" t="str">
        <f t="shared" si="286"/>
        <v/>
      </c>
      <c r="BW978" s="32" t="str">
        <f t="shared" si="275"/>
        <v/>
      </c>
      <c r="BX978" s="32" t="str">
        <f t="shared" si="287"/>
        <v/>
      </c>
      <c r="BY978" s="32" t="str">
        <f t="shared" si="288"/>
        <v/>
      </c>
      <c r="BZ978" s="32" t="str">
        <f t="shared" si="289"/>
        <v/>
      </c>
      <c r="CA978" s="32" t="str">
        <f t="shared" si="290"/>
        <v/>
      </c>
      <c r="CB978" s="33">
        <f>IF(COUNTIF($CD$7:CD978,CD978)=1,CD978,CD978+COUNTIF($CD$6:CD977,CD978))</f>
        <v>56124</v>
      </c>
      <c r="CC978" s="34">
        <f t="shared" si="276"/>
        <v>55153</v>
      </c>
      <c r="CD978" s="32">
        <f t="shared" si="291"/>
        <v>55153</v>
      </c>
      <c r="CE978" s="32">
        <f t="shared" si="277"/>
        <v>0</v>
      </c>
      <c r="CF978" s="32">
        <f t="shared" si="278"/>
        <v>0</v>
      </c>
      <c r="CG978" s="32" t="str">
        <f t="shared" si="279"/>
        <v/>
      </c>
      <c r="CH978" s="32">
        <v>973</v>
      </c>
      <c r="CI978" s="32" t="s">
        <v>6</v>
      </c>
      <c r="CJ978" s="32" t="str">
        <f t="shared" si="280"/>
        <v/>
      </c>
      <c r="CK978" s="32" t="str">
        <f t="shared" si="281"/>
        <v/>
      </c>
      <c r="CL978" s="32" t="str">
        <f t="shared" si="282"/>
        <v/>
      </c>
      <c r="CM978" s="32" t="str">
        <f t="shared" si="283"/>
        <v/>
      </c>
      <c r="CN978" s="32" t="str">
        <f t="shared" si="284"/>
        <v/>
      </c>
    </row>
    <row r="979" spans="71:92" x14ac:dyDescent="0.3">
      <c r="BS979" s="32" t="str">
        <f>IF(Kiadasi_kiseroiv!$K$2=BT979,BV979,"")</f>
        <v/>
      </c>
      <c r="BT979" s="34" t="str">
        <f t="shared" si="285"/>
        <v/>
      </c>
      <c r="BU979" s="32" t="str">
        <f t="shared" si="274"/>
        <v/>
      </c>
      <c r="BV979" s="32" t="str">
        <f t="shared" si="286"/>
        <v/>
      </c>
      <c r="BW979" s="32" t="str">
        <f t="shared" si="275"/>
        <v/>
      </c>
      <c r="BX979" s="32" t="str">
        <f t="shared" si="287"/>
        <v/>
      </c>
      <c r="BY979" s="32" t="str">
        <f t="shared" si="288"/>
        <v/>
      </c>
      <c r="BZ979" s="32" t="str">
        <f t="shared" si="289"/>
        <v/>
      </c>
      <c r="CA979" s="32" t="str">
        <f t="shared" si="290"/>
        <v/>
      </c>
      <c r="CB979" s="33">
        <f>IF(COUNTIF($CD$7:CD979,CD979)=1,CD979,CD979+COUNTIF($CD$6:CD978,CD979))</f>
        <v>56125</v>
      </c>
      <c r="CC979" s="34">
        <f t="shared" si="276"/>
        <v>55153</v>
      </c>
      <c r="CD979" s="32">
        <f t="shared" si="291"/>
        <v>55153</v>
      </c>
      <c r="CE979" s="32">
        <f t="shared" si="277"/>
        <v>0</v>
      </c>
      <c r="CF979" s="32">
        <f t="shared" si="278"/>
        <v>0</v>
      </c>
      <c r="CG979" s="32" t="str">
        <f t="shared" si="279"/>
        <v/>
      </c>
      <c r="CH979" s="32">
        <v>974</v>
      </c>
      <c r="CI979" s="32" t="s">
        <v>6</v>
      </c>
      <c r="CJ979" s="32" t="str">
        <f t="shared" si="280"/>
        <v/>
      </c>
      <c r="CK979" s="32" t="str">
        <f t="shared" si="281"/>
        <v/>
      </c>
      <c r="CL979" s="32" t="str">
        <f t="shared" si="282"/>
        <v/>
      </c>
      <c r="CM979" s="32" t="str">
        <f t="shared" si="283"/>
        <v/>
      </c>
      <c r="CN979" s="32" t="str">
        <f t="shared" si="284"/>
        <v/>
      </c>
    </row>
    <row r="980" spans="71:92" x14ac:dyDescent="0.3">
      <c r="BS980" s="32" t="str">
        <f>IF(Kiadasi_kiseroiv!$K$2=BT980,BV980,"")</f>
        <v/>
      </c>
      <c r="BT980" s="34" t="str">
        <f t="shared" si="285"/>
        <v/>
      </c>
      <c r="BU980" s="32" t="str">
        <f t="shared" si="274"/>
        <v/>
      </c>
      <c r="BV980" s="32" t="str">
        <f t="shared" si="286"/>
        <v/>
      </c>
      <c r="BW980" s="32" t="str">
        <f t="shared" si="275"/>
        <v/>
      </c>
      <c r="BX980" s="32" t="str">
        <f t="shared" si="287"/>
        <v/>
      </c>
      <c r="BY980" s="32" t="str">
        <f t="shared" si="288"/>
        <v/>
      </c>
      <c r="BZ980" s="32" t="str">
        <f t="shared" si="289"/>
        <v/>
      </c>
      <c r="CA980" s="32" t="str">
        <f t="shared" si="290"/>
        <v/>
      </c>
      <c r="CB980" s="33">
        <f>IF(COUNTIF($CD$7:CD980,CD980)=1,CD980,CD980+COUNTIF($CD$6:CD979,CD980))</f>
        <v>56126</v>
      </c>
      <c r="CC980" s="34">
        <f t="shared" si="276"/>
        <v>55153</v>
      </c>
      <c r="CD980" s="32">
        <f t="shared" si="291"/>
        <v>55153</v>
      </c>
      <c r="CE980" s="32">
        <f t="shared" si="277"/>
        <v>0</v>
      </c>
      <c r="CF980" s="32">
        <f t="shared" si="278"/>
        <v>0</v>
      </c>
      <c r="CG980" s="32" t="str">
        <f t="shared" si="279"/>
        <v/>
      </c>
      <c r="CH980" s="32">
        <v>975</v>
      </c>
      <c r="CI980" s="32" t="s">
        <v>6</v>
      </c>
      <c r="CJ980" s="32" t="str">
        <f t="shared" si="280"/>
        <v/>
      </c>
      <c r="CK980" s="32" t="str">
        <f t="shared" si="281"/>
        <v/>
      </c>
      <c r="CL980" s="32" t="str">
        <f t="shared" si="282"/>
        <v/>
      </c>
      <c r="CM980" s="32" t="str">
        <f t="shared" si="283"/>
        <v/>
      </c>
      <c r="CN980" s="32" t="str">
        <f t="shared" si="284"/>
        <v/>
      </c>
    </row>
    <row r="981" spans="71:92" x14ac:dyDescent="0.3">
      <c r="BS981" s="32" t="str">
        <f>IF(Kiadasi_kiseroiv!$K$2=BT981,BV981,"")</f>
        <v/>
      </c>
      <c r="BT981" s="34" t="str">
        <f t="shared" si="285"/>
        <v/>
      </c>
      <c r="BU981" s="32" t="str">
        <f t="shared" si="274"/>
        <v/>
      </c>
      <c r="BV981" s="32" t="str">
        <f t="shared" si="286"/>
        <v/>
      </c>
      <c r="BW981" s="32" t="str">
        <f t="shared" si="275"/>
        <v/>
      </c>
      <c r="BX981" s="32" t="str">
        <f t="shared" si="287"/>
        <v/>
      </c>
      <c r="BY981" s="32" t="str">
        <f t="shared" si="288"/>
        <v/>
      </c>
      <c r="BZ981" s="32" t="str">
        <f t="shared" si="289"/>
        <v/>
      </c>
      <c r="CA981" s="32" t="str">
        <f t="shared" si="290"/>
        <v/>
      </c>
      <c r="CB981" s="33">
        <f>IF(COUNTIF($CD$7:CD981,CD981)=1,CD981,CD981+COUNTIF($CD$6:CD980,CD981))</f>
        <v>56127</v>
      </c>
      <c r="CC981" s="34">
        <f t="shared" si="276"/>
        <v>55153</v>
      </c>
      <c r="CD981" s="32">
        <f t="shared" si="291"/>
        <v>55153</v>
      </c>
      <c r="CE981" s="32">
        <f t="shared" si="277"/>
        <v>0</v>
      </c>
      <c r="CF981" s="32">
        <f t="shared" si="278"/>
        <v>0</v>
      </c>
      <c r="CG981" s="32" t="str">
        <f t="shared" si="279"/>
        <v/>
      </c>
      <c r="CH981" s="32">
        <v>976</v>
      </c>
      <c r="CI981" s="32" t="s">
        <v>6</v>
      </c>
      <c r="CJ981" s="32" t="str">
        <f t="shared" si="280"/>
        <v/>
      </c>
      <c r="CK981" s="32" t="str">
        <f t="shared" si="281"/>
        <v/>
      </c>
      <c r="CL981" s="32" t="str">
        <f t="shared" si="282"/>
        <v/>
      </c>
      <c r="CM981" s="32" t="str">
        <f t="shared" si="283"/>
        <v/>
      </c>
      <c r="CN981" s="32" t="str">
        <f t="shared" si="284"/>
        <v/>
      </c>
    </row>
    <row r="982" spans="71:92" x14ac:dyDescent="0.3">
      <c r="BS982" s="32" t="str">
        <f>IF(Kiadasi_kiseroiv!$K$2=BT982,BV982,"")</f>
        <v/>
      </c>
      <c r="BT982" s="34" t="str">
        <f t="shared" si="285"/>
        <v/>
      </c>
      <c r="BU982" s="32" t="str">
        <f t="shared" si="274"/>
        <v/>
      </c>
      <c r="BV982" s="32" t="str">
        <f t="shared" si="286"/>
        <v/>
      </c>
      <c r="BW982" s="32" t="str">
        <f t="shared" si="275"/>
        <v/>
      </c>
      <c r="BX982" s="32" t="str">
        <f t="shared" si="287"/>
        <v/>
      </c>
      <c r="BY982" s="32" t="str">
        <f t="shared" si="288"/>
        <v/>
      </c>
      <c r="BZ982" s="32" t="str">
        <f t="shared" si="289"/>
        <v/>
      </c>
      <c r="CA982" s="32" t="str">
        <f t="shared" si="290"/>
        <v/>
      </c>
      <c r="CB982" s="33">
        <f>IF(COUNTIF($CD$7:CD982,CD982)=1,CD982,CD982+COUNTIF($CD$6:CD981,CD982))</f>
        <v>56128</v>
      </c>
      <c r="CC982" s="34">
        <f t="shared" si="276"/>
        <v>55153</v>
      </c>
      <c r="CD982" s="32">
        <f t="shared" si="291"/>
        <v>55153</v>
      </c>
      <c r="CE982" s="32">
        <f t="shared" si="277"/>
        <v>0</v>
      </c>
      <c r="CF982" s="32">
        <f t="shared" si="278"/>
        <v>0</v>
      </c>
      <c r="CG982" s="32" t="str">
        <f t="shared" si="279"/>
        <v/>
      </c>
      <c r="CH982" s="32">
        <v>977</v>
      </c>
      <c r="CI982" s="32" t="s">
        <v>6</v>
      </c>
      <c r="CJ982" s="32" t="str">
        <f t="shared" si="280"/>
        <v/>
      </c>
      <c r="CK982" s="32" t="str">
        <f t="shared" si="281"/>
        <v/>
      </c>
      <c r="CL982" s="32" t="str">
        <f t="shared" si="282"/>
        <v/>
      </c>
      <c r="CM982" s="32" t="str">
        <f t="shared" si="283"/>
        <v/>
      </c>
      <c r="CN982" s="32" t="str">
        <f t="shared" si="284"/>
        <v/>
      </c>
    </row>
    <row r="983" spans="71:92" x14ac:dyDescent="0.3">
      <c r="BS983" s="32" t="str">
        <f>IF(Kiadasi_kiseroiv!$K$2=BT983,BV983,"")</f>
        <v/>
      </c>
      <c r="BT983" s="34" t="str">
        <f t="shared" si="285"/>
        <v/>
      </c>
      <c r="BU983" s="32" t="str">
        <f t="shared" si="274"/>
        <v/>
      </c>
      <c r="BV983" s="32" t="str">
        <f t="shared" si="286"/>
        <v/>
      </c>
      <c r="BW983" s="32" t="str">
        <f t="shared" si="275"/>
        <v/>
      </c>
      <c r="BX983" s="32" t="str">
        <f t="shared" si="287"/>
        <v/>
      </c>
      <c r="BY983" s="32" t="str">
        <f t="shared" si="288"/>
        <v/>
      </c>
      <c r="BZ983" s="32" t="str">
        <f t="shared" si="289"/>
        <v/>
      </c>
      <c r="CA983" s="32" t="str">
        <f t="shared" si="290"/>
        <v/>
      </c>
      <c r="CB983" s="33">
        <f>IF(COUNTIF($CD$7:CD983,CD983)=1,CD983,CD983+COUNTIF($CD$6:CD982,CD983))</f>
        <v>56129</v>
      </c>
      <c r="CC983" s="34">
        <f t="shared" si="276"/>
        <v>55153</v>
      </c>
      <c r="CD983" s="32">
        <f t="shared" si="291"/>
        <v>55153</v>
      </c>
      <c r="CE983" s="32">
        <f t="shared" si="277"/>
        <v>0</v>
      </c>
      <c r="CF983" s="32">
        <f t="shared" si="278"/>
        <v>0</v>
      </c>
      <c r="CG983" s="32" t="str">
        <f t="shared" si="279"/>
        <v/>
      </c>
      <c r="CH983" s="32">
        <v>978</v>
      </c>
      <c r="CI983" s="32" t="s">
        <v>6</v>
      </c>
      <c r="CJ983" s="32" t="str">
        <f t="shared" si="280"/>
        <v/>
      </c>
      <c r="CK983" s="32" t="str">
        <f t="shared" si="281"/>
        <v/>
      </c>
      <c r="CL983" s="32" t="str">
        <f t="shared" si="282"/>
        <v/>
      </c>
      <c r="CM983" s="32" t="str">
        <f t="shared" si="283"/>
        <v/>
      </c>
      <c r="CN983" s="32" t="str">
        <f t="shared" si="284"/>
        <v/>
      </c>
    </row>
    <row r="984" spans="71:92" x14ac:dyDescent="0.3">
      <c r="BS984" s="32" t="str">
        <f>IF(Kiadasi_kiseroiv!$K$2=BT984,BV984,"")</f>
        <v/>
      </c>
      <c r="BT984" s="34" t="str">
        <f t="shared" si="285"/>
        <v/>
      </c>
      <c r="BU984" s="32" t="str">
        <f t="shared" si="274"/>
        <v/>
      </c>
      <c r="BV984" s="32" t="str">
        <f t="shared" si="286"/>
        <v/>
      </c>
      <c r="BW984" s="32" t="str">
        <f t="shared" si="275"/>
        <v/>
      </c>
      <c r="BX984" s="32" t="str">
        <f t="shared" si="287"/>
        <v/>
      </c>
      <c r="BY984" s="32" t="str">
        <f t="shared" si="288"/>
        <v/>
      </c>
      <c r="BZ984" s="32" t="str">
        <f t="shared" si="289"/>
        <v/>
      </c>
      <c r="CA984" s="32" t="str">
        <f t="shared" si="290"/>
        <v/>
      </c>
      <c r="CB984" s="33">
        <f>IF(COUNTIF($CD$7:CD984,CD984)=1,CD984,CD984+COUNTIF($CD$6:CD983,CD984))</f>
        <v>56130</v>
      </c>
      <c r="CC984" s="34">
        <f t="shared" si="276"/>
        <v>55153</v>
      </c>
      <c r="CD984" s="32">
        <f t="shared" si="291"/>
        <v>55153</v>
      </c>
      <c r="CE984" s="32">
        <f t="shared" si="277"/>
        <v>0</v>
      </c>
      <c r="CF984" s="32">
        <f t="shared" si="278"/>
        <v>0</v>
      </c>
      <c r="CG984" s="32" t="str">
        <f t="shared" si="279"/>
        <v/>
      </c>
      <c r="CH984" s="32">
        <v>979</v>
      </c>
      <c r="CI984" s="32" t="s">
        <v>6</v>
      </c>
      <c r="CJ984" s="32" t="str">
        <f t="shared" si="280"/>
        <v/>
      </c>
      <c r="CK984" s="32" t="str">
        <f t="shared" si="281"/>
        <v/>
      </c>
      <c r="CL984" s="32" t="str">
        <f t="shared" si="282"/>
        <v/>
      </c>
      <c r="CM984" s="32" t="str">
        <f t="shared" si="283"/>
        <v/>
      </c>
      <c r="CN984" s="32" t="str">
        <f t="shared" si="284"/>
        <v/>
      </c>
    </row>
    <row r="985" spans="71:92" x14ac:dyDescent="0.3">
      <c r="BS985" s="32" t="str">
        <f>IF(Kiadasi_kiseroiv!$K$2=BT985,BV985,"")</f>
        <v/>
      </c>
      <c r="BT985" s="34" t="str">
        <f t="shared" si="285"/>
        <v/>
      </c>
      <c r="BU985" s="32" t="str">
        <f t="shared" si="274"/>
        <v/>
      </c>
      <c r="BV985" s="32" t="str">
        <f t="shared" si="286"/>
        <v/>
      </c>
      <c r="BW985" s="32" t="str">
        <f t="shared" si="275"/>
        <v/>
      </c>
      <c r="BX985" s="32" t="str">
        <f t="shared" si="287"/>
        <v/>
      </c>
      <c r="BY985" s="32" t="str">
        <f t="shared" si="288"/>
        <v/>
      </c>
      <c r="BZ985" s="32" t="str">
        <f t="shared" si="289"/>
        <v/>
      </c>
      <c r="CA985" s="32" t="str">
        <f t="shared" si="290"/>
        <v/>
      </c>
      <c r="CB985" s="33">
        <f>IF(COUNTIF($CD$7:CD985,CD985)=1,CD985,CD985+COUNTIF($CD$6:CD984,CD985))</f>
        <v>56131</v>
      </c>
      <c r="CC985" s="34">
        <f t="shared" si="276"/>
        <v>55153</v>
      </c>
      <c r="CD985" s="32">
        <f t="shared" si="291"/>
        <v>55153</v>
      </c>
      <c r="CE985" s="32">
        <f t="shared" si="277"/>
        <v>0</v>
      </c>
      <c r="CF985" s="32">
        <f t="shared" si="278"/>
        <v>0</v>
      </c>
      <c r="CG985" s="32" t="str">
        <f t="shared" si="279"/>
        <v/>
      </c>
      <c r="CH985" s="32">
        <v>980</v>
      </c>
      <c r="CI985" s="32" t="s">
        <v>6</v>
      </c>
      <c r="CJ985" s="32" t="str">
        <f t="shared" si="280"/>
        <v/>
      </c>
      <c r="CK985" s="32" t="str">
        <f t="shared" si="281"/>
        <v/>
      </c>
      <c r="CL985" s="32" t="str">
        <f t="shared" si="282"/>
        <v/>
      </c>
      <c r="CM985" s="32" t="str">
        <f t="shared" si="283"/>
        <v/>
      </c>
      <c r="CN985" s="32" t="str">
        <f t="shared" si="284"/>
        <v/>
      </c>
    </row>
    <row r="986" spans="71:92" x14ac:dyDescent="0.3">
      <c r="BS986" s="32" t="str">
        <f>IF(Kiadasi_kiseroiv!$K$2=BT986,BV986,"")</f>
        <v/>
      </c>
      <c r="BT986" s="34" t="str">
        <f t="shared" si="285"/>
        <v/>
      </c>
      <c r="BU986" s="32" t="str">
        <f t="shared" si="274"/>
        <v/>
      </c>
      <c r="BV986" s="32" t="str">
        <f t="shared" si="286"/>
        <v/>
      </c>
      <c r="BW986" s="32" t="str">
        <f t="shared" si="275"/>
        <v/>
      </c>
      <c r="BX986" s="32" t="str">
        <f t="shared" si="287"/>
        <v/>
      </c>
      <c r="BY986" s="32" t="str">
        <f t="shared" si="288"/>
        <v/>
      </c>
      <c r="BZ986" s="32" t="str">
        <f t="shared" si="289"/>
        <v/>
      </c>
      <c r="CA986" s="32" t="str">
        <f t="shared" si="290"/>
        <v/>
      </c>
      <c r="CB986" s="33">
        <f>IF(COUNTIF($CD$7:CD986,CD986)=1,CD986,CD986+COUNTIF($CD$6:CD985,CD986))</f>
        <v>56132</v>
      </c>
      <c r="CC986" s="34">
        <f t="shared" si="276"/>
        <v>55153</v>
      </c>
      <c r="CD986" s="32">
        <f t="shared" si="291"/>
        <v>55153</v>
      </c>
      <c r="CE986" s="32">
        <f t="shared" si="277"/>
        <v>0</v>
      </c>
      <c r="CF986" s="32">
        <f t="shared" si="278"/>
        <v>0</v>
      </c>
      <c r="CG986" s="32" t="str">
        <f t="shared" si="279"/>
        <v/>
      </c>
      <c r="CH986" s="32">
        <v>981</v>
      </c>
      <c r="CI986" s="32" t="s">
        <v>6</v>
      </c>
      <c r="CJ986" s="32" t="str">
        <f t="shared" si="280"/>
        <v/>
      </c>
      <c r="CK986" s="32" t="str">
        <f t="shared" si="281"/>
        <v/>
      </c>
      <c r="CL986" s="32" t="str">
        <f t="shared" si="282"/>
        <v/>
      </c>
      <c r="CM986" s="32" t="str">
        <f t="shared" si="283"/>
        <v/>
      </c>
      <c r="CN986" s="32" t="str">
        <f t="shared" si="284"/>
        <v/>
      </c>
    </row>
    <row r="987" spans="71:92" x14ac:dyDescent="0.3">
      <c r="BS987" s="32" t="str">
        <f>IF(Kiadasi_kiseroiv!$K$2=BT987,BV987,"")</f>
        <v/>
      </c>
      <c r="BT987" s="34" t="str">
        <f t="shared" si="285"/>
        <v/>
      </c>
      <c r="BU987" s="32" t="str">
        <f t="shared" si="274"/>
        <v/>
      </c>
      <c r="BV987" s="32" t="str">
        <f t="shared" si="286"/>
        <v/>
      </c>
      <c r="BW987" s="32" t="str">
        <f t="shared" si="275"/>
        <v/>
      </c>
      <c r="BX987" s="32" t="str">
        <f t="shared" si="287"/>
        <v/>
      </c>
      <c r="BY987" s="32" t="str">
        <f t="shared" si="288"/>
        <v/>
      </c>
      <c r="BZ987" s="32" t="str">
        <f t="shared" si="289"/>
        <v/>
      </c>
      <c r="CA987" s="32" t="str">
        <f t="shared" si="290"/>
        <v/>
      </c>
      <c r="CB987" s="33">
        <f>IF(COUNTIF($CD$7:CD987,CD987)=1,CD987,CD987+COUNTIF($CD$6:CD986,CD987))</f>
        <v>56133</v>
      </c>
      <c r="CC987" s="34">
        <f t="shared" si="276"/>
        <v>55153</v>
      </c>
      <c r="CD987" s="32">
        <f t="shared" si="291"/>
        <v>55153</v>
      </c>
      <c r="CE987" s="32">
        <f t="shared" si="277"/>
        <v>0</v>
      </c>
      <c r="CF987" s="32">
        <f t="shared" si="278"/>
        <v>0</v>
      </c>
      <c r="CG987" s="32" t="str">
        <f t="shared" si="279"/>
        <v/>
      </c>
      <c r="CH987" s="32">
        <v>982</v>
      </c>
      <c r="CI987" s="32" t="s">
        <v>6</v>
      </c>
      <c r="CJ987" s="32" t="str">
        <f t="shared" si="280"/>
        <v/>
      </c>
      <c r="CK987" s="32" t="str">
        <f t="shared" si="281"/>
        <v/>
      </c>
      <c r="CL987" s="32" t="str">
        <f t="shared" si="282"/>
        <v/>
      </c>
      <c r="CM987" s="32" t="str">
        <f t="shared" si="283"/>
        <v/>
      </c>
      <c r="CN987" s="32" t="str">
        <f t="shared" si="284"/>
        <v/>
      </c>
    </row>
    <row r="988" spans="71:92" x14ac:dyDescent="0.3">
      <c r="BS988" s="32" t="str">
        <f>IF(Kiadasi_kiseroiv!$K$2=BT988,BV988,"")</f>
        <v/>
      </c>
      <c r="BT988" s="34" t="str">
        <f t="shared" si="285"/>
        <v/>
      </c>
      <c r="BU988" s="32" t="str">
        <f t="shared" si="274"/>
        <v/>
      </c>
      <c r="BV988" s="32" t="str">
        <f t="shared" si="286"/>
        <v/>
      </c>
      <c r="BW988" s="32" t="str">
        <f t="shared" si="275"/>
        <v/>
      </c>
      <c r="BX988" s="32" t="str">
        <f t="shared" si="287"/>
        <v/>
      </c>
      <c r="BY988" s="32" t="str">
        <f t="shared" si="288"/>
        <v/>
      </c>
      <c r="BZ988" s="32" t="str">
        <f t="shared" si="289"/>
        <v/>
      </c>
      <c r="CA988" s="32" t="str">
        <f t="shared" si="290"/>
        <v/>
      </c>
      <c r="CB988" s="33">
        <f>IF(COUNTIF($CD$7:CD988,CD988)=1,CD988,CD988+COUNTIF($CD$6:CD987,CD988))</f>
        <v>56134</v>
      </c>
      <c r="CC988" s="34">
        <f t="shared" si="276"/>
        <v>55153</v>
      </c>
      <c r="CD988" s="32">
        <f t="shared" si="291"/>
        <v>55153</v>
      </c>
      <c r="CE988" s="32">
        <f t="shared" si="277"/>
        <v>0</v>
      </c>
      <c r="CF988" s="32">
        <f t="shared" si="278"/>
        <v>0</v>
      </c>
      <c r="CG988" s="32" t="str">
        <f t="shared" si="279"/>
        <v/>
      </c>
      <c r="CH988" s="32">
        <v>983</v>
      </c>
      <c r="CI988" s="32" t="s">
        <v>6</v>
      </c>
      <c r="CJ988" s="32" t="str">
        <f t="shared" si="280"/>
        <v/>
      </c>
      <c r="CK988" s="32" t="str">
        <f t="shared" si="281"/>
        <v/>
      </c>
      <c r="CL988" s="32" t="str">
        <f t="shared" si="282"/>
        <v/>
      </c>
      <c r="CM988" s="32" t="str">
        <f t="shared" si="283"/>
        <v/>
      </c>
      <c r="CN988" s="32" t="str">
        <f t="shared" si="284"/>
        <v/>
      </c>
    </row>
    <row r="989" spans="71:92" x14ac:dyDescent="0.3">
      <c r="BS989" s="32" t="str">
        <f>IF(Kiadasi_kiseroiv!$K$2=BT989,BV989,"")</f>
        <v/>
      </c>
      <c r="BT989" s="34" t="str">
        <f t="shared" si="285"/>
        <v/>
      </c>
      <c r="BU989" s="32" t="str">
        <f t="shared" si="274"/>
        <v/>
      </c>
      <c r="BV989" s="32" t="str">
        <f t="shared" si="286"/>
        <v/>
      </c>
      <c r="BW989" s="32" t="str">
        <f t="shared" si="275"/>
        <v/>
      </c>
      <c r="BX989" s="32" t="str">
        <f t="shared" si="287"/>
        <v/>
      </c>
      <c r="BY989" s="32" t="str">
        <f t="shared" si="288"/>
        <v/>
      </c>
      <c r="BZ989" s="32" t="str">
        <f t="shared" si="289"/>
        <v/>
      </c>
      <c r="CA989" s="32" t="str">
        <f t="shared" si="290"/>
        <v/>
      </c>
      <c r="CB989" s="33">
        <f>IF(COUNTIF($CD$7:CD989,CD989)=1,CD989,CD989+COUNTIF($CD$6:CD988,CD989))</f>
        <v>56135</v>
      </c>
      <c r="CC989" s="34">
        <f t="shared" si="276"/>
        <v>55153</v>
      </c>
      <c r="CD989" s="32">
        <f t="shared" si="291"/>
        <v>55153</v>
      </c>
      <c r="CE989" s="32">
        <f t="shared" si="277"/>
        <v>0</v>
      </c>
      <c r="CF989" s="32">
        <f t="shared" si="278"/>
        <v>0</v>
      </c>
      <c r="CG989" s="32" t="str">
        <f t="shared" si="279"/>
        <v/>
      </c>
      <c r="CH989" s="32">
        <v>984</v>
      </c>
      <c r="CI989" s="32" t="s">
        <v>6</v>
      </c>
      <c r="CJ989" s="32" t="str">
        <f t="shared" si="280"/>
        <v/>
      </c>
      <c r="CK989" s="32" t="str">
        <f t="shared" si="281"/>
        <v/>
      </c>
      <c r="CL989" s="32" t="str">
        <f t="shared" si="282"/>
        <v/>
      </c>
      <c r="CM989" s="32" t="str">
        <f t="shared" si="283"/>
        <v/>
      </c>
      <c r="CN989" s="32" t="str">
        <f t="shared" si="284"/>
        <v/>
      </c>
    </row>
    <row r="990" spans="71:92" x14ac:dyDescent="0.3">
      <c r="BS990" s="32" t="str">
        <f>IF(Kiadasi_kiseroiv!$K$2=BT990,BV990,"")</f>
        <v/>
      </c>
      <c r="BT990" s="34" t="str">
        <f t="shared" si="285"/>
        <v/>
      </c>
      <c r="BU990" s="32" t="str">
        <f t="shared" si="274"/>
        <v/>
      </c>
      <c r="BV990" s="32" t="str">
        <f t="shared" si="286"/>
        <v/>
      </c>
      <c r="BW990" s="32" t="str">
        <f t="shared" si="275"/>
        <v/>
      </c>
      <c r="BX990" s="32" t="str">
        <f t="shared" si="287"/>
        <v/>
      </c>
      <c r="BY990" s="32" t="str">
        <f t="shared" si="288"/>
        <v/>
      </c>
      <c r="BZ990" s="32" t="str">
        <f t="shared" si="289"/>
        <v/>
      </c>
      <c r="CA990" s="32" t="str">
        <f t="shared" si="290"/>
        <v/>
      </c>
      <c r="CB990" s="33">
        <f>IF(COUNTIF($CD$7:CD990,CD990)=1,CD990,CD990+COUNTIF($CD$6:CD989,CD990))</f>
        <v>56136</v>
      </c>
      <c r="CC990" s="34">
        <f t="shared" si="276"/>
        <v>55153</v>
      </c>
      <c r="CD990" s="32">
        <f t="shared" si="291"/>
        <v>55153</v>
      </c>
      <c r="CE990" s="32">
        <f t="shared" si="277"/>
        <v>0</v>
      </c>
      <c r="CF990" s="32">
        <f t="shared" si="278"/>
        <v>0</v>
      </c>
      <c r="CG990" s="32" t="str">
        <f t="shared" si="279"/>
        <v/>
      </c>
      <c r="CH990" s="32">
        <v>985</v>
      </c>
      <c r="CI990" s="32" t="s">
        <v>6</v>
      </c>
      <c r="CJ990" s="32" t="str">
        <f t="shared" si="280"/>
        <v/>
      </c>
      <c r="CK990" s="32" t="str">
        <f t="shared" si="281"/>
        <v/>
      </c>
      <c r="CL990" s="32" t="str">
        <f t="shared" si="282"/>
        <v/>
      </c>
      <c r="CM990" s="32" t="str">
        <f t="shared" si="283"/>
        <v/>
      </c>
      <c r="CN990" s="32" t="str">
        <f t="shared" si="284"/>
        <v/>
      </c>
    </row>
    <row r="991" spans="71:92" x14ac:dyDescent="0.3">
      <c r="BS991" s="32" t="str">
        <f>IF(Kiadasi_kiseroiv!$K$2=BT991,BV991,"")</f>
        <v/>
      </c>
      <c r="BT991" s="34" t="str">
        <f t="shared" si="285"/>
        <v/>
      </c>
      <c r="BU991" s="32" t="str">
        <f t="shared" si="274"/>
        <v/>
      </c>
      <c r="BV991" s="32" t="str">
        <f t="shared" si="286"/>
        <v/>
      </c>
      <c r="BW991" s="32" t="str">
        <f t="shared" si="275"/>
        <v/>
      </c>
      <c r="BX991" s="32" t="str">
        <f t="shared" si="287"/>
        <v/>
      </c>
      <c r="BY991" s="32" t="str">
        <f t="shared" si="288"/>
        <v/>
      </c>
      <c r="BZ991" s="32" t="str">
        <f t="shared" si="289"/>
        <v/>
      </c>
      <c r="CA991" s="32" t="str">
        <f t="shared" si="290"/>
        <v/>
      </c>
      <c r="CB991" s="33">
        <f>IF(COUNTIF($CD$7:CD991,CD991)=1,CD991,CD991+COUNTIF($CD$6:CD990,CD991))</f>
        <v>56137</v>
      </c>
      <c r="CC991" s="34">
        <f t="shared" si="276"/>
        <v>55153</v>
      </c>
      <c r="CD991" s="32">
        <f t="shared" si="291"/>
        <v>55153</v>
      </c>
      <c r="CE991" s="32">
        <f t="shared" si="277"/>
        <v>0</v>
      </c>
      <c r="CF991" s="32">
        <f t="shared" si="278"/>
        <v>0</v>
      </c>
      <c r="CG991" s="32" t="str">
        <f t="shared" si="279"/>
        <v/>
      </c>
      <c r="CH991" s="32">
        <v>986</v>
      </c>
      <c r="CI991" s="32" t="s">
        <v>6</v>
      </c>
      <c r="CJ991" s="32" t="str">
        <f t="shared" si="280"/>
        <v/>
      </c>
      <c r="CK991" s="32" t="str">
        <f t="shared" si="281"/>
        <v/>
      </c>
      <c r="CL991" s="32" t="str">
        <f t="shared" si="282"/>
        <v/>
      </c>
      <c r="CM991" s="32" t="str">
        <f t="shared" si="283"/>
        <v/>
      </c>
      <c r="CN991" s="32" t="str">
        <f t="shared" si="284"/>
        <v/>
      </c>
    </row>
    <row r="992" spans="71:92" x14ac:dyDescent="0.3">
      <c r="BS992" s="32" t="str">
        <f>IF(Kiadasi_kiseroiv!$K$2=BT992,BV992,"")</f>
        <v/>
      </c>
      <c r="BT992" s="34" t="str">
        <f t="shared" si="285"/>
        <v/>
      </c>
      <c r="BU992" s="32" t="str">
        <f t="shared" si="274"/>
        <v/>
      </c>
      <c r="BV992" s="32" t="str">
        <f t="shared" si="286"/>
        <v/>
      </c>
      <c r="BW992" s="32" t="str">
        <f t="shared" si="275"/>
        <v/>
      </c>
      <c r="BX992" s="32" t="str">
        <f t="shared" si="287"/>
        <v/>
      </c>
      <c r="BY992" s="32" t="str">
        <f t="shared" si="288"/>
        <v/>
      </c>
      <c r="BZ992" s="32" t="str">
        <f t="shared" si="289"/>
        <v/>
      </c>
      <c r="CA992" s="32" t="str">
        <f t="shared" si="290"/>
        <v/>
      </c>
      <c r="CB992" s="33">
        <f>IF(COUNTIF($CD$7:CD992,CD992)=1,CD992,CD992+COUNTIF($CD$6:CD991,CD992))</f>
        <v>56138</v>
      </c>
      <c r="CC992" s="34">
        <f t="shared" si="276"/>
        <v>55153</v>
      </c>
      <c r="CD992" s="32">
        <f t="shared" si="291"/>
        <v>55153</v>
      </c>
      <c r="CE992" s="32">
        <f t="shared" si="277"/>
        <v>0</v>
      </c>
      <c r="CF992" s="32">
        <f t="shared" si="278"/>
        <v>0</v>
      </c>
      <c r="CG992" s="32" t="str">
        <f t="shared" si="279"/>
        <v/>
      </c>
      <c r="CH992" s="32">
        <v>987</v>
      </c>
      <c r="CI992" s="32" t="s">
        <v>6</v>
      </c>
      <c r="CJ992" s="32" t="str">
        <f t="shared" si="280"/>
        <v/>
      </c>
      <c r="CK992" s="32" t="str">
        <f t="shared" si="281"/>
        <v/>
      </c>
      <c r="CL992" s="32" t="str">
        <f t="shared" si="282"/>
        <v/>
      </c>
      <c r="CM992" s="32" t="str">
        <f t="shared" si="283"/>
        <v/>
      </c>
      <c r="CN992" s="32" t="str">
        <f t="shared" si="284"/>
        <v/>
      </c>
    </row>
    <row r="993" spans="71:92" x14ac:dyDescent="0.3">
      <c r="BS993" s="32" t="str">
        <f>IF(Kiadasi_kiseroiv!$K$2=BT993,BV993,"")</f>
        <v/>
      </c>
      <c r="BT993" s="34" t="str">
        <f t="shared" si="285"/>
        <v/>
      </c>
      <c r="BU993" s="32" t="str">
        <f t="shared" si="274"/>
        <v/>
      </c>
      <c r="BV993" s="32" t="str">
        <f t="shared" si="286"/>
        <v/>
      </c>
      <c r="BW993" s="32" t="str">
        <f t="shared" si="275"/>
        <v/>
      </c>
      <c r="BX993" s="32" t="str">
        <f t="shared" si="287"/>
        <v/>
      </c>
      <c r="BY993" s="32" t="str">
        <f t="shared" si="288"/>
        <v/>
      </c>
      <c r="BZ993" s="32" t="str">
        <f t="shared" si="289"/>
        <v/>
      </c>
      <c r="CA993" s="32" t="str">
        <f t="shared" si="290"/>
        <v/>
      </c>
      <c r="CB993" s="33">
        <f>IF(COUNTIF($CD$7:CD993,CD993)=1,CD993,CD993+COUNTIF($CD$6:CD992,CD993))</f>
        <v>56139</v>
      </c>
      <c r="CC993" s="34">
        <f t="shared" si="276"/>
        <v>55153</v>
      </c>
      <c r="CD993" s="32">
        <f t="shared" si="291"/>
        <v>55153</v>
      </c>
      <c r="CE993" s="32">
        <f t="shared" si="277"/>
        <v>0</v>
      </c>
      <c r="CF993" s="32">
        <f t="shared" si="278"/>
        <v>0</v>
      </c>
      <c r="CG993" s="32" t="str">
        <f t="shared" si="279"/>
        <v/>
      </c>
      <c r="CH993" s="32">
        <v>988</v>
      </c>
      <c r="CI993" s="32" t="s">
        <v>6</v>
      </c>
      <c r="CJ993" s="32" t="str">
        <f t="shared" si="280"/>
        <v/>
      </c>
      <c r="CK993" s="32" t="str">
        <f t="shared" si="281"/>
        <v/>
      </c>
      <c r="CL993" s="32" t="str">
        <f t="shared" si="282"/>
        <v/>
      </c>
      <c r="CM993" s="32" t="str">
        <f t="shared" si="283"/>
        <v/>
      </c>
      <c r="CN993" s="32" t="str">
        <f t="shared" si="284"/>
        <v/>
      </c>
    </row>
    <row r="994" spans="71:92" x14ac:dyDescent="0.3">
      <c r="BS994" s="32" t="str">
        <f>IF(Kiadasi_kiseroiv!$K$2=BT994,BV994,"")</f>
        <v/>
      </c>
      <c r="BT994" s="34" t="str">
        <f t="shared" si="285"/>
        <v/>
      </c>
      <c r="BU994" s="32" t="str">
        <f t="shared" si="274"/>
        <v/>
      </c>
      <c r="BV994" s="32" t="str">
        <f t="shared" si="286"/>
        <v/>
      </c>
      <c r="BW994" s="32" t="str">
        <f t="shared" si="275"/>
        <v/>
      </c>
      <c r="BX994" s="32" t="str">
        <f t="shared" si="287"/>
        <v/>
      </c>
      <c r="BY994" s="32" t="str">
        <f t="shared" si="288"/>
        <v/>
      </c>
      <c r="BZ994" s="32" t="str">
        <f t="shared" si="289"/>
        <v/>
      </c>
      <c r="CA994" s="32" t="str">
        <f t="shared" si="290"/>
        <v/>
      </c>
      <c r="CB994" s="33">
        <f>IF(COUNTIF($CD$7:CD994,CD994)=1,CD994,CD994+COUNTIF($CD$6:CD993,CD994))</f>
        <v>56140</v>
      </c>
      <c r="CC994" s="34">
        <f t="shared" si="276"/>
        <v>55153</v>
      </c>
      <c r="CD994" s="32">
        <f t="shared" si="291"/>
        <v>55153</v>
      </c>
      <c r="CE994" s="32">
        <f t="shared" si="277"/>
        <v>0</v>
      </c>
      <c r="CF994" s="32">
        <f t="shared" si="278"/>
        <v>0</v>
      </c>
      <c r="CG994" s="32" t="str">
        <f t="shared" si="279"/>
        <v/>
      </c>
      <c r="CH994" s="32">
        <v>989</v>
      </c>
      <c r="CI994" s="32" t="s">
        <v>6</v>
      </c>
      <c r="CJ994" s="32" t="str">
        <f t="shared" si="280"/>
        <v/>
      </c>
      <c r="CK994" s="32" t="str">
        <f t="shared" si="281"/>
        <v/>
      </c>
      <c r="CL994" s="32" t="str">
        <f t="shared" si="282"/>
        <v/>
      </c>
      <c r="CM994" s="32" t="str">
        <f t="shared" si="283"/>
        <v/>
      </c>
      <c r="CN994" s="32" t="str">
        <f t="shared" si="284"/>
        <v/>
      </c>
    </row>
    <row r="995" spans="71:92" x14ac:dyDescent="0.3">
      <c r="BS995" s="32" t="str">
        <f>IF(Kiadasi_kiseroiv!$K$2=BT995,BV995,"")</f>
        <v/>
      </c>
      <c r="BT995" s="34" t="str">
        <f t="shared" si="285"/>
        <v/>
      </c>
      <c r="BU995" s="32" t="str">
        <f t="shared" si="274"/>
        <v/>
      </c>
      <c r="BV995" s="32" t="str">
        <f t="shared" si="286"/>
        <v/>
      </c>
      <c r="BW995" s="32" t="str">
        <f t="shared" si="275"/>
        <v/>
      </c>
      <c r="BX995" s="32" t="str">
        <f t="shared" si="287"/>
        <v/>
      </c>
      <c r="BY995" s="32" t="str">
        <f t="shared" si="288"/>
        <v/>
      </c>
      <c r="BZ995" s="32" t="str">
        <f t="shared" si="289"/>
        <v/>
      </c>
      <c r="CA995" s="32" t="str">
        <f t="shared" si="290"/>
        <v/>
      </c>
      <c r="CB995" s="33">
        <f>IF(COUNTIF($CD$7:CD995,CD995)=1,CD995,CD995+COUNTIF($CD$6:CD994,CD995))</f>
        <v>56141</v>
      </c>
      <c r="CC995" s="34">
        <f t="shared" si="276"/>
        <v>55153</v>
      </c>
      <c r="CD995" s="32">
        <f t="shared" si="291"/>
        <v>55153</v>
      </c>
      <c r="CE995" s="32">
        <f t="shared" si="277"/>
        <v>0</v>
      </c>
      <c r="CF995" s="32">
        <f t="shared" si="278"/>
        <v>0</v>
      </c>
      <c r="CG995" s="32" t="str">
        <f t="shared" si="279"/>
        <v/>
      </c>
      <c r="CH995" s="32">
        <v>990</v>
      </c>
      <c r="CI995" s="32" t="s">
        <v>6</v>
      </c>
      <c r="CJ995" s="32" t="str">
        <f t="shared" si="280"/>
        <v/>
      </c>
      <c r="CK995" s="32" t="str">
        <f t="shared" si="281"/>
        <v/>
      </c>
      <c r="CL995" s="32" t="str">
        <f t="shared" si="282"/>
        <v/>
      </c>
      <c r="CM995" s="32" t="str">
        <f t="shared" si="283"/>
        <v/>
      </c>
      <c r="CN995" s="32" t="str">
        <f t="shared" si="284"/>
        <v/>
      </c>
    </row>
    <row r="996" spans="71:92" x14ac:dyDescent="0.3">
      <c r="BS996" s="32" t="str">
        <f>IF(Kiadasi_kiseroiv!$K$2=BT996,BV996,"")</f>
        <v/>
      </c>
      <c r="BT996" s="34" t="str">
        <f t="shared" si="285"/>
        <v/>
      </c>
      <c r="BU996" s="32" t="str">
        <f t="shared" si="274"/>
        <v/>
      </c>
      <c r="BV996" s="32" t="str">
        <f t="shared" si="286"/>
        <v/>
      </c>
      <c r="BW996" s="32" t="str">
        <f t="shared" si="275"/>
        <v/>
      </c>
      <c r="BX996" s="32" t="str">
        <f t="shared" si="287"/>
        <v/>
      </c>
      <c r="BY996" s="32" t="str">
        <f t="shared" si="288"/>
        <v/>
      </c>
      <c r="BZ996" s="32" t="str">
        <f t="shared" si="289"/>
        <v/>
      </c>
      <c r="CA996" s="32" t="str">
        <f t="shared" si="290"/>
        <v/>
      </c>
      <c r="CB996" s="33">
        <f>IF(COUNTIF($CD$7:CD996,CD996)=1,CD996,CD996+COUNTIF($CD$6:CD995,CD996))</f>
        <v>56142</v>
      </c>
      <c r="CC996" s="34">
        <f t="shared" si="276"/>
        <v>55153</v>
      </c>
      <c r="CD996" s="32">
        <f t="shared" si="291"/>
        <v>55153</v>
      </c>
      <c r="CE996" s="32">
        <f t="shared" si="277"/>
        <v>0</v>
      </c>
      <c r="CF996" s="32">
        <f t="shared" si="278"/>
        <v>0</v>
      </c>
      <c r="CG996" s="32" t="str">
        <f t="shared" si="279"/>
        <v/>
      </c>
      <c r="CH996" s="32">
        <v>991</v>
      </c>
      <c r="CI996" s="32" t="s">
        <v>6</v>
      </c>
      <c r="CJ996" s="32" t="str">
        <f t="shared" si="280"/>
        <v/>
      </c>
      <c r="CK996" s="32" t="str">
        <f t="shared" si="281"/>
        <v/>
      </c>
      <c r="CL996" s="32" t="str">
        <f t="shared" si="282"/>
        <v/>
      </c>
      <c r="CM996" s="32" t="str">
        <f t="shared" si="283"/>
        <v/>
      </c>
      <c r="CN996" s="32" t="str">
        <f t="shared" si="284"/>
        <v/>
      </c>
    </row>
    <row r="997" spans="71:92" x14ac:dyDescent="0.3">
      <c r="BS997" s="32" t="str">
        <f>IF(Kiadasi_kiseroiv!$K$2=BT997,BV997,"")</f>
        <v/>
      </c>
      <c r="BT997" s="34" t="str">
        <f t="shared" si="285"/>
        <v/>
      </c>
      <c r="BU997" s="32" t="str">
        <f t="shared" si="274"/>
        <v/>
      </c>
      <c r="BV997" s="32" t="str">
        <f t="shared" si="286"/>
        <v/>
      </c>
      <c r="BW997" s="32" t="str">
        <f t="shared" si="275"/>
        <v/>
      </c>
      <c r="BX997" s="32" t="str">
        <f t="shared" si="287"/>
        <v/>
      </c>
      <c r="BY997" s="32" t="str">
        <f t="shared" si="288"/>
        <v/>
      </c>
      <c r="BZ997" s="32" t="str">
        <f t="shared" si="289"/>
        <v/>
      </c>
      <c r="CA997" s="32" t="str">
        <f t="shared" si="290"/>
        <v/>
      </c>
      <c r="CB997" s="33">
        <f>IF(COUNTIF($CD$7:CD997,CD997)=1,CD997,CD997+COUNTIF($CD$6:CD996,CD997))</f>
        <v>56143</v>
      </c>
      <c r="CC997" s="34">
        <f t="shared" si="276"/>
        <v>55153</v>
      </c>
      <c r="CD997" s="32">
        <f t="shared" si="291"/>
        <v>55153</v>
      </c>
      <c r="CE997" s="32">
        <f t="shared" si="277"/>
        <v>0</v>
      </c>
      <c r="CF997" s="32">
        <f t="shared" si="278"/>
        <v>0</v>
      </c>
      <c r="CG997" s="32" t="str">
        <f t="shared" si="279"/>
        <v/>
      </c>
      <c r="CH997" s="32">
        <v>992</v>
      </c>
      <c r="CI997" s="32" t="s">
        <v>6</v>
      </c>
      <c r="CJ997" s="32" t="str">
        <f t="shared" si="280"/>
        <v/>
      </c>
      <c r="CK997" s="32" t="str">
        <f t="shared" si="281"/>
        <v/>
      </c>
      <c r="CL997" s="32" t="str">
        <f t="shared" si="282"/>
        <v/>
      </c>
      <c r="CM997" s="32" t="str">
        <f t="shared" si="283"/>
        <v/>
      </c>
      <c r="CN997" s="32" t="str">
        <f t="shared" si="284"/>
        <v/>
      </c>
    </row>
    <row r="998" spans="71:92" x14ac:dyDescent="0.3">
      <c r="BS998" s="32" t="str">
        <f>IF(Kiadasi_kiseroiv!$K$2=BT998,BV998,"")</f>
        <v/>
      </c>
      <c r="BT998" s="34" t="str">
        <f t="shared" si="285"/>
        <v/>
      </c>
      <c r="BU998" s="32" t="str">
        <f t="shared" si="274"/>
        <v/>
      </c>
      <c r="BV998" s="32" t="str">
        <f t="shared" si="286"/>
        <v/>
      </c>
      <c r="BW998" s="32" t="str">
        <f t="shared" si="275"/>
        <v/>
      </c>
      <c r="BX998" s="32" t="str">
        <f t="shared" si="287"/>
        <v/>
      </c>
      <c r="BY998" s="32" t="str">
        <f t="shared" si="288"/>
        <v/>
      </c>
      <c r="BZ998" s="32" t="str">
        <f t="shared" si="289"/>
        <v/>
      </c>
      <c r="CA998" s="32" t="str">
        <f t="shared" si="290"/>
        <v/>
      </c>
      <c r="CB998" s="33">
        <f>IF(COUNTIF($CD$7:CD998,CD998)=1,CD998,CD998+COUNTIF($CD$6:CD997,CD998))</f>
        <v>56144</v>
      </c>
      <c r="CC998" s="34">
        <f t="shared" si="276"/>
        <v>55153</v>
      </c>
      <c r="CD998" s="32">
        <f t="shared" si="291"/>
        <v>55153</v>
      </c>
      <c r="CE998" s="32">
        <f t="shared" si="277"/>
        <v>0</v>
      </c>
      <c r="CF998" s="32">
        <f t="shared" si="278"/>
        <v>0</v>
      </c>
      <c r="CG998" s="32" t="str">
        <f t="shared" si="279"/>
        <v/>
      </c>
      <c r="CH998" s="32">
        <v>993</v>
      </c>
      <c r="CI998" s="32" t="s">
        <v>6</v>
      </c>
      <c r="CJ998" s="32" t="str">
        <f t="shared" si="280"/>
        <v/>
      </c>
      <c r="CK998" s="32" t="str">
        <f t="shared" si="281"/>
        <v/>
      </c>
      <c r="CL998" s="32" t="str">
        <f t="shared" si="282"/>
        <v/>
      </c>
      <c r="CM998" s="32" t="str">
        <f t="shared" si="283"/>
        <v/>
      </c>
      <c r="CN998" s="32" t="str">
        <f t="shared" si="284"/>
        <v/>
      </c>
    </row>
    <row r="999" spans="71:92" x14ac:dyDescent="0.3">
      <c r="BS999" s="32" t="str">
        <f>IF(Kiadasi_kiseroiv!$K$2=BT999,BV999,"")</f>
        <v/>
      </c>
      <c r="BT999" s="34" t="str">
        <f t="shared" si="285"/>
        <v/>
      </c>
      <c r="BU999" s="32" t="str">
        <f t="shared" si="274"/>
        <v/>
      </c>
      <c r="BV999" s="32" t="str">
        <f t="shared" si="286"/>
        <v/>
      </c>
      <c r="BW999" s="32" t="str">
        <f t="shared" si="275"/>
        <v/>
      </c>
      <c r="BX999" s="32" t="str">
        <f t="shared" si="287"/>
        <v/>
      </c>
      <c r="BY999" s="32" t="str">
        <f t="shared" si="288"/>
        <v/>
      </c>
      <c r="BZ999" s="32" t="str">
        <f t="shared" si="289"/>
        <v/>
      </c>
      <c r="CA999" s="32" t="str">
        <f t="shared" si="290"/>
        <v/>
      </c>
      <c r="CB999" s="33">
        <f>IF(COUNTIF($CD$7:CD999,CD999)=1,CD999,CD999+COUNTIF($CD$6:CD998,CD999))</f>
        <v>56145</v>
      </c>
      <c r="CC999" s="34">
        <f t="shared" si="276"/>
        <v>55153</v>
      </c>
      <c r="CD999" s="32">
        <f t="shared" si="291"/>
        <v>55153</v>
      </c>
      <c r="CE999" s="32">
        <f t="shared" si="277"/>
        <v>0</v>
      </c>
      <c r="CF999" s="32">
        <f t="shared" si="278"/>
        <v>0</v>
      </c>
      <c r="CG999" s="32" t="str">
        <f t="shared" si="279"/>
        <v/>
      </c>
      <c r="CH999" s="32">
        <v>994</v>
      </c>
      <c r="CI999" s="32" t="s">
        <v>6</v>
      </c>
      <c r="CJ999" s="32" t="str">
        <f t="shared" si="280"/>
        <v/>
      </c>
      <c r="CK999" s="32" t="str">
        <f t="shared" si="281"/>
        <v/>
      </c>
      <c r="CL999" s="32" t="str">
        <f t="shared" si="282"/>
        <v/>
      </c>
      <c r="CM999" s="32" t="str">
        <f t="shared" si="283"/>
        <v/>
      </c>
      <c r="CN999" s="32" t="str">
        <f t="shared" si="284"/>
        <v/>
      </c>
    </row>
    <row r="1000" spans="71:92" x14ac:dyDescent="0.3">
      <c r="BS1000" s="32" t="str">
        <f>IF(Kiadasi_kiseroiv!$K$2=BT1000,BV1000,"")</f>
        <v/>
      </c>
      <c r="BT1000" s="34" t="str">
        <f t="shared" si="285"/>
        <v/>
      </c>
      <c r="BU1000" s="32" t="str">
        <f t="shared" si="274"/>
        <v/>
      </c>
      <c r="BV1000" s="32" t="str">
        <f t="shared" si="286"/>
        <v/>
      </c>
      <c r="BW1000" s="32" t="str">
        <f t="shared" si="275"/>
        <v/>
      </c>
      <c r="BX1000" s="32" t="str">
        <f t="shared" si="287"/>
        <v/>
      </c>
      <c r="BY1000" s="32" t="str">
        <f t="shared" si="288"/>
        <v/>
      </c>
      <c r="BZ1000" s="32" t="str">
        <f t="shared" si="289"/>
        <v/>
      </c>
      <c r="CA1000" s="32" t="str">
        <f t="shared" si="290"/>
        <v/>
      </c>
      <c r="CB1000" s="33">
        <f>IF(COUNTIF($CD$7:CD1000,CD1000)=1,CD1000,CD1000+COUNTIF($CD$6:CD999,CD1000))</f>
        <v>56146</v>
      </c>
      <c r="CC1000" s="34">
        <f t="shared" si="276"/>
        <v>55153</v>
      </c>
      <c r="CD1000" s="32">
        <f t="shared" si="291"/>
        <v>55153</v>
      </c>
      <c r="CE1000" s="32">
        <f t="shared" si="277"/>
        <v>0</v>
      </c>
      <c r="CF1000" s="32">
        <f t="shared" si="278"/>
        <v>0</v>
      </c>
      <c r="CG1000" s="32" t="str">
        <f t="shared" si="279"/>
        <v/>
      </c>
      <c r="CH1000" s="32">
        <v>995</v>
      </c>
      <c r="CI1000" s="32" t="s">
        <v>6</v>
      </c>
      <c r="CJ1000" s="32" t="str">
        <f t="shared" si="280"/>
        <v/>
      </c>
      <c r="CK1000" s="32" t="str">
        <f t="shared" si="281"/>
        <v/>
      </c>
      <c r="CL1000" s="32" t="str">
        <f t="shared" si="282"/>
        <v/>
      </c>
      <c r="CM1000" s="32" t="str">
        <f t="shared" si="283"/>
        <v/>
      </c>
      <c r="CN1000" s="32" t="str">
        <f t="shared" si="284"/>
        <v/>
      </c>
    </row>
    <row r="1001" spans="71:92" x14ac:dyDescent="0.3">
      <c r="BS1001" s="32" t="str">
        <f>IF(Kiadasi_kiseroiv!$K$2=BT1001,BV1001,"")</f>
        <v/>
      </c>
      <c r="BT1001" s="34" t="str">
        <f t="shared" ref="BT1001:BT1064" si="292">IF(AND($BT$4=CI1001,BU1001&lt;&gt;""),CC1001,"")</f>
        <v/>
      </c>
      <c r="BU1001" s="32" t="str">
        <f t="shared" ref="BU1001:BU1064" si="293">IF(AND($BU$1=CI1001,ISERROR(VLOOKUP(CG1001,Kisiv,2,FALSE))=FALSE),CB1001,"")</f>
        <v/>
      </c>
      <c r="BV1001" s="32" t="str">
        <f t="shared" ref="BV1001:BV1064" si="294">IF(BU1001&lt;&gt;"",RANK(BU1001,$BU$7:$BU$33000,1),"")</f>
        <v/>
      </c>
      <c r="BW1001" s="32" t="str">
        <f t="shared" ref="BW1001:BW1064" si="295">IF(CC1001&lt;min,$BW$2,IF(CC1001&lt;=max,CG1001,""))</f>
        <v/>
      </c>
      <c r="BX1001" s="32" t="str">
        <f t="shared" ref="BX1001:BX1064" si="296">IF(AND(OR($BX$1=0,$BX$1=CG1001),OR($BX$2=0,IF(ISERROR(SEARCH($BX$2,CJ1001&amp;CK1001&amp;CL1001,1)),FALSE,TRUE))),CB1001,"")</f>
        <v/>
      </c>
      <c r="BY1001" s="32" t="str">
        <f t="shared" ref="BY1001:BY1064" si="297">IF(AND(BX1001&lt;&gt;"",CC1001&lt;&gt;$CD$2),RANK(BX1001,$BX$7:$BX$33000,1),"")</f>
        <v/>
      </c>
      <c r="BZ1001" s="32" t="str">
        <f t="shared" ref="BZ1001:BZ1064" si="298">IF(AND(CC1001&lt;$BZ$2,CI1001=$BZ$4),$BZ$5,IF(AND(CC1001&lt;=$BZ$3,CI1001=$BZ$4),CB1001,""))</f>
        <v/>
      </c>
      <c r="CA1001" s="32" t="str">
        <f t="shared" ref="CA1001:CA1064" si="299">IF(AND(BZ1001&lt;&gt;"",BZ1001&lt;&gt;$BZ$5),RANK(BZ1001,$BZ$7:$BZ$33000,1),"")</f>
        <v/>
      </c>
      <c r="CB1001" s="33">
        <f>IF(COUNTIF($CD$7:CD1001,CD1001)=1,CD1001,CD1001+COUNTIF($CD$6:CD1000,CD1001))</f>
        <v>56147</v>
      </c>
      <c r="CC1001" s="34">
        <f t="shared" ref="CC1001:CC1064" si="300">IF(INDEX(Kassza,CH1001,1)&lt;&gt;1,INDEX(Kassza,CH1001,1),$CD$2)</f>
        <v>55153</v>
      </c>
      <c r="CD1001" s="32">
        <f t="shared" ref="CD1001:CD1064" si="301">IF(CC1001&lt;&gt;$CD$2,RANK(CC1001,$CC$7:$CC$33000,1),$CD$2)</f>
        <v>55153</v>
      </c>
      <c r="CE1001" s="32">
        <f t="shared" ref="CE1001:CE1064" si="302">INDEX(Kassza,CH1001,6)</f>
        <v>0</v>
      </c>
      <c r="CF1001" s="32">
        <f t="shared" ref="CF1001:CF1064" si="303">INDEX(Kassza,CH1001,8)</f>
        <v>0</v>
      </c>
      <c r="CG1001" s="32" t="str">
        <f t="shared" ref="CG1001:CG1064" si="304">INDEX(Kassza,CH1001,7)&amp;INDEX(Kassza,CH1001,9)</f>
        <v/>
      </c>
      <c r="CH1001" s="32">
        <v>996</v>
      </c>
      <c r="CI1001" s="32" t="s">
        <v>6</v>
      </c>
      <c r="CJ1001" s="32" t="str">
        <f t="shared" ref="CJ1001:CJ1064" si="305">IF(INDEX(Kassza,CH1001,5)&lt;&gt;0,INDEX(Kassza,CH1001,5),"")</f>
        <v/>
      </c>
      <c r="CK1001" s="32" t="str">
        <f t="shared" ref="CK1001:CK1064" si="306">IF(INDEX(Kassza,CH1001,10)&lt;&gt;0,INDEX(Kassza,CH1001,10),"")</f>
        <v/>
      </c>
      <c r="CL1001" s="32" t="str">
        <f t="shared" ref="CL1001:CL1064" si="307">IF(INDEX(Kassza,CH1001,11)&lt;&gt;0,INDEX(Kassza,CH1001,11),"")</f>
        <v/>
      </c>
      <c r="CM1001" s="32" t="str">
        <f t="shared" ref="CM1001:CM1064" si="308">IF(INDEX(Kassza,CH1001,4)&lt;&gt;0,INDEX(Kassza,CH1001,4),"")</f>
        <v/>
      </c>
      <c r="CN1001" s="32" t="str">
        <f t="shared" ref="CN1001:CN1064" si="309">IF(INDEX(Kassza,CH1001,3)&lt;&gt;0,INDEX(Kassza,CH1001,3),"")</f>
        <v/>
      </c>
    </row>
    <row r="1002" spans="71:92" x14ac:dyDescent="0.3">
      <c r="BS1002" s="32" t="str">
        <f>IF(Kiadasi_kiseroiv!$K$2=BT1002,BV1002,"")</f>
        <v/>
      </c>
      <c r="BT1002" s="34" t="str">
        <f t="shared" si="292"/>
        <v/>
      </c>
      <c r="BU1002" s="32" t="str">
        <f t="shared" si="293"/>
        <v/>
      </c>
      <c r="BV1002" s="32" t="str">
        <f t="shared" si="294"/>
        <v/>
      </c>
      <c r="BW1002" s="32" t="str">
        <f t="shared" si="295"/>
        <v/>
      </c>
      <c r="BX1002" s="32" t="str">
        <f t="shared" si="296"/>
        <v/>
      </c>
      <c r="BY1002" s="32" t="str">
        <f t="shared" si="297"/>
        <v/>
      </c>
      <c r="BZ1002" s="32" t="str">
        <f t="shared" si="298"/>
        <v/>
      </c>
      <c r="CA1002" s="32" t="str">
        <f t="shared" si="299"/>
        <v/>
      </c>
      <c r="CB1002" s="33">
        <f>IF(COUNTIF($CD$7:CD1002,CD1002)=1,CD1002,CD1002+COUNTIF($CD$6:CD1001,CD1002))</f>
        <v>56148</v>
      </c>
      <c r="CC1002" s="34">
        <f t="shared" si="300"/>
        <v>55153</v>
      </c>
      <c r="CD1002" s="32">
        <f t="shared" si="301"/>
        <v>55153</v>
      </c>
      <c r="CE1002" s="32">
        <f t="shared" si="302"/>
        <v>0</v>
      </c>
      <c r="CF1002" s="32">
        <f t="shared" si="303"/>
        <v>0</v>
      </c>
      <c r="CG1002" s="32" t="str">
        <f t="shared" si="304"/>
        <v/>
      </c>
      <c r="CH1002" s="32">
        <v>997</v>
      </c>
      <c r="CI1002" s="32" t="s">
        <v>6</v>
      </c>
      <c r="CJ1002" s="32" t="str">
        <f t="shared" si="305"/>
        <v/>
      </c>
      <c r="CK1002" s="32" t="str">
        <f t="shared" si="306"/>
        <v/>
      </c>
      <c r="CL1002" s="32" t="str">
        <f t="shared" si="307"/>
        <v/>
      </c>
      <c r="CM1002" s="32" t="str">
        <f t="shared" si="308"/>
        <v/>
      </c>
      <c r="CN1002" s="32" t="str">
        <f t="shared" si="309"/>
        <v/>
      </c>
    </row>
    <row r="1003" spans="71:92" x14ac:dyDescent="0.3">
      <c r="BS1003" s="32" t="str">
        <f>IF(Kiadasi_kiseroiv!$K$2=BT1003,BV1003,"")</f>
        <v/>
      </c>
      <c r="BT1003" s="34" t="str">
        <f t="shared" si="292"/>
        <v/>
      </c>
      <c r="BU1003" s="32" t="str">
        <f t="shared" si="293"/>
        <v/>
      </c>
      <c r="BV1003" s="32" t="str">
        <f t="shared" si="294"/>
        <v/>
      </c>
      <c r="BW1003" s="32" t="str">
        <f t="shared" si="295"/>
        <v/>
      </c>
      <c r="BX1003" s="32" t="str">
        <f t="shared" si="296"/>
        <v/>
      </c>
      <c r="BY1003" s="32" t="str">
        <f t="shared" si="297"/>
        <v/>
      </c>
      <c r="BZ1003" s="32" t="str">
        <f t="shared" si="298"/>
        <v/>
      </c>
      <c r="CA1003" s="32" t="str">
        <f t="shared" si="299"/>
        <v/>
      </c>
      <c r="CB1003" s="33">
        <f>IF(COUNTIF($CD$7:CD1003,CD1003)=1,CD1003,CD1003+COUNTIF($CD$6:CD1002,CD1003))</f>
        <v>56149</v>
      </c>
      <c r="CC1003" s="34">
        <f t="shared" si="300"/>
        <v>55153</v>
      </c>
      <c r="CD1003" s="32">
        <f t="shared" si="301"/>
        <v>55153</v>
      </c>
      <c r="CE1003" s="32">
        <f t="shared" si="302"/>
        <v>0</v>
      </c>
      <c r="CF1003" s="32">
        <f t="shared" si="303"/>
        <v>0</v>
      </c>
      <c r="CG1003" s="32" t="str">
        <f t="shared" si="304"/>
        <v/>
      </c>
      <c r="CH1003" s="32">
        <v>998</v>
      </c>
      <c r="CI1003" s="32" t="s">
        <v>6</v>
      </c>
      <c r="CJ1003" s="32" t="str">
        <f t="shared" si="305"/>
        <v/>
      </c>
      <c r="CK1003" s="32" t="str">
        <f t="shared" si="306"/>
        <v/>
      </c>
      <c r="CL1003" s="32" t="str">
        <f t="shared" si="307"/>
        <v/>
      </c>
      <c r="CM1003" s="32" t="str">
        <f t="shared" si="308"/>
        <v/>
      </c>
      <c r="CN1003" s="32" t="str">
        <f t="shared" si="309"/>
        <v/>
      </c>
    </row>
    <row r="1004" spans="71:92" x14ac:dyDescent="0.3">
      <c r="BS1004" s="32" t="str">
        <f>IF(Kiadasi_kiseroiv!$K$2=BT1004,BV1004,"")</f>
        <v/>
      </c>
      <c r="BT1004" s="34" t="str">
        <f t="shared" si="292"/>
        <v/>
      </c>
      <c r="BU1004" s="32" t="str">
        <f t="shared" si="293"/>
        <v/>
      </c>
      <c r="BV1004" s="32" t="str">
        <f t="shared" si="294"/>
        <v/>
      </c>
      <c r="BW1004" s="32" t="str">
        <f t="shared" si="295"/>
        <v/>
      </c>
      <c r="BX1004" s="32" t="str">
        <f t="shared" si="296"/>
        <v/>
      </c>
      <c r="BY1004" s="32" t="str">
        <f t="shared" si="297"/>
        <v/>
      </c>
      <c r="BZ1004" s="32" t="str">
        <f t="shared" si="298"/>
        <v/>
      </c>
      <c r="CA1004" s="32" t="str">
        <f t="shared" si="299"/>
        <v/>
      </c>
      <c r="CB1004" s="33">
        <f>IF(COUNTIF($CD$7:CD1004,CD1004)=1,CD1004,CD1004+COUNTIF($CD$6:CD1003,CD1004))</f>
        <v>56150</v>
      </c>
      <c r="CC1004" s="34">
        <f t="shared" si="300"/>
        <v>55153</v>
      </c>
      <c r="CD1004" s="32">
        <f t="shared" si="301"/>
        <v>55153</v>
      </c>
      <c r="CE1004" s="32">
        <f t="shared" si="302"/>
        <v>0</v>
      </c>
      <c r="CF1004" s="32">
        <f t="shared" si="303"/>
        <v>0</v>
      </c>
      <c r="CG1004" s="32" t="str">
        <f t="shared" si="304"/>
        <v/>
      </c>
      <c r="CH1004" s="32">
        <v>999</v>
      </c>
      <c r="CI1004" s="32" t="s">
        <v>6</v>
      </c>
      <c r="CJ1004" s="32" t="str">
        <f t="shared" si="305"/>
        <v/>
      </c>
      <c r="CK1004" s="32" t="str">
        <f t="shared" si="306"/>
        <v/>
      </c>
      <c r="CL1004" s="32" t="str">
        <f t="shared" si="307"/>
        <v/>
      </c>
      <c r="CM1004" s="32" t="str">
        <f t="shared" si="308"/>
        <v/>
      </c>
      <c r="CN1004" s="32" t="str">
        <f t="shared" si="309"/>
        <v/>
      </c>
    </row>
    <row r="1005" spans="71:92" x14ac:dyDescent="0.3">
      <c r="BS1005" s="32" t="str">
        <f>IF(Kiadasi_kiseroiv!$K$2=BT1005,BV1005,"")</f>
        <v/>
      </c>
      <c r="BT1005" s="34" t="str">
        <f t="shared" si="292"/>
        <v/>
      </c>
      <c r="BU1005" s="32" t="str">
        <f t="shared" si="293"/>
        <v/>
      </c>
      <c r="BV1005" s="32" t="str">
        <f t="shared" si="294"/>
        <v/>
      </c>
      <c r="BW1005" s="32" t="str">
        <f t="shared" si="295"/>
        <v/>
      </c>
      <c r="BX1005" s="32" t="str">
        <f t="shared" si="296"/>
        <v/>
      </c>
      <c r="BY1005" s="32" t="str">
        <f t="shared" si="297"/>
        <v/>
      </c>
      <c r="BZ1005" s="32" t="str">
        <f t="shared" si="298"/>
        <v/>
      </c>
      <c r="CA1005" s="32" t="str">
        <f t="shared" si="299"/>
        <v/>
      </c>
      <c r="CB1005" s="33">
        <f>IF(COUNTIF($CD$7:CD1005,CD1005)=1,CD1005,CD1005+COUNTIF($CD$6:CD1004,CD1005))</f>
        <v>56151</v>
      </c>
      <c r="CC1005" s="34">
        <f t="shared" si="300"/>
        <v>55153</v>
      </c>
      <c r="CD1005" s="32">
        <f t="shared" si="301"/>
        <v>55153</v>
      </c>
      <c r="CE1005" s="32">
        <f t="shared" si="302"/>
        <v>0</v>
      </c>
      <c r="CF1005" s="32">
        <f t="shared" si="303"/>
        <v>0</v>
      </c>
      <c r="CG1005" s="32" t="str">
        <f t="shared" si="304"/>
        <v/>
      </c>
      <c r="CH1005" s="32">
        <v>1000</v>
      </c>
      <c r="CI1005" s="32" t="s">
        <v>6</v>
      </c>
      <c r="CJ1005" s="32" t="str">
        <f t="shared" si="305"/>
        <v/>
      </c>
      <c r="CK1005" s="32" t="str">
        <f t="shared" si="306"/>
        <v/>
      </c>
      <c r="CL1005" s="32" t="str">
        <f t="shared" si="307"/>
        <v/>
      </c>
      <c r="CM1005" s="32" t="str">
        <f t="shared" si="308"/>
        <v/>
      </c>
      <c r="CN1005" s="32" t="str">
        <f t="shared" si="309"/>
        <v/>
      </c>
    </row>
    <row r="1006" spans="71:92" x14ac:dyDescent="0.3">
      <c r="BS1006" s="32" t="str">
        <f>IF(Kiadasi_kiseroiv!$K$2=BT1006,BV1006,"")</f>
        <v/>
      </c>
      <c r="BT1006" s="34" t="str">
        <f t="shared" si="292"/>
        <v/>
      </c>
      <c r="BU1006" s="32" t="str">
        <f t="shared" si="293"/>
        <v/>
      </c>
      <c r="BV1006" s="32" t="str">
        <f t="shared" si="294"/>
        <v/>
      </c>
      <c r="BW1006" s="32" t="str">
        <f t="shared" si="295"/>
        <v/>
      </c>
      <c r="BX1006" s="32" t="str">
        <f t="shared" si="296"/>
        <v/>
      </c>
      <c r="BY1006" s="32" t="str">
        <f t="shared" si="297"/>
        <v/>
      </c>
      <c r="BZ1006" s="32" t="str">
        <f t="shared" si="298"/>
        <v/>
      </c>
      <c r="CA1006" s="32" t="str">
        <f t="shared" si="299"/>
        <v/>
      </c>
      <c r="CB1006" s="33">
        <f>IF(COUNTIF($CD$7:CD1006,CD1006)=1,CD1006,CD1006+COUNTIF($CD$6:CD1005,CD1006))</f>
        <v>56152</v>
      </c>
      <c r="CC1006" s="34">
        <f t="shared" si="300"/>
        <v>55153</v>
      </c>
      <c r="CD1006" s="32">
        <f t="shared" si="301"/>
        <v>55153</v>
      </c>
      <c r="CE1006" s="32">
        <f t="shared" si="302"/>
        <v>0</v>
      </c>
      <c r="CF1006" s="32">
        <f t="shared" si="303"/>
        <v>0</v>
      </c>
      <c r="CG1006" s="32" t="str">
        <f t="shared" si="304"/>
        <v/>
      </c>
      <c r="CH1006" s="32">
        <v>1001</v>
      </c>
      <c r="CI1006" s="32" t="s">
        <v>6</v>
      </c>
      <c r="CJ1006" s="32" t="str">
        <f t="shared" si="305"/>
        <v/>
      </c>
      <c r="CK1006" s="32" t="str">
        <f t="shared" si="306"/>
        <v/>
      </c>
      <c r="CL1006" s="32" t="str">
        <f t="shared" si="307"/>
        <v/>
      </c>
      <c r="CM1006" s="32" t="str">
        <f t="shared" si="308"/>
        <v/>
      </c>
      <c r="CN1006" s="32" t="str">
        <f t="shared" si="309"/>
        <v/>
      </c>
    </row>
    <row r="1007" spans="71:92" x14ac:dyDescent="0.3">
      <c r="BS1007" s="32" t="str">
        <f>IF(Kiadasi_kiseroiv!$K$2=BT1007,BV1007,"")</f>
        <v/>
      </c>
      <c r="BT1007" s="34" t="str">
        <f t="shared" si="292"/>
        <v/>
      </c>
      <c r="BU1007" s="32" t="str">
        <f t="shared" si="293"/>
        <v/>
      </c>
      <c r="BV1007" s="32" t="str">
        <f t="shared" si="294"/>
        <v/>
      </c>
      <c r="BW1007" s="32" t="str">
        <f t="shared" si="295"/>
        <v/>
      </c>
      <c r="BX1007" s="32" t="str">
        <f t="shared" si="296"/>
        <v/>
      </c>
      <c r="BY1007" s="32" t="str">
        <f t="shared" si="297"/>
        <v/>
      </c>
      <c r="BZ1007" s="32" t="str">
        <f t="shared" si="298"/>
        <v/>
      </c>
      <c r="CA1007" s="32" t="str">
        <f t="shared" si="299"/>
        <v/>
      </c>
      <c r="CB1007" s="33">
        <f>IF(COUNTIF($CD$7:CD1007,CD1007)=1,CD1007,CD1007+COUNTIF($CD$6:CD1006,CD1007))</f>
        <v>56153</v>
      </c>
      <c r="CC1007" s="34">
        <f t="shared" si="300"/>
        <v>55153</v>
      </c>
      <c r="CD1007" s="32">
        <f t="shared" si="301"/>
        <v>55153</v>
      </c>
      <c r="CE1007" s="32">
        <f t="shared" si="302"/>
        <v>0</v>
      </c>
      <c r="CF1007" s="32">
        <f t="shared" si="303"/>
        <v>0</v>
      </c>
      <c r="CG1007" s="32" t="str">
        <f t="shared" si="304"/>
        <v/>
      </c>
      <c r="CH1007" s="32">
        <v>1002</v>
      </c>
      <c r="CI1007" s="32" t="s">
        <v>6</v>
      </c>
      <c r="CJ1007" s="32" t="str">
        <f t="shared" si="305"/>
        <v/>
      </c>
      <c r="CK1007" s="32" t="str">
        <f t="shared" si="306"/>
        <v/>
      </c>
      <c r="CL1007" s="32" t="str">
        <f t="shared" si="307"/>
        <v/>
      </c>
      <c r="CM1007" s="32" t="str">
        <f t="shared" si="308"/>
        <v/>
      </c>
      <c r="CN1007" s="32" t="str">
        <f t="shared" si="309"/>
        <v/>
      </c>
    </row>
    <row r="1008" spans="71:92" x14ac:dyDescent="0.3">
      <c r="BS1008" s="32" t="str">
        <f>IF(Kiadasi_kiseroiv!$K$2=BT1008,BV1008,"")</f>
        <v/>
      </c>
      <c r="BT1008" s="34" t="str">
        <f t="shared" si="292"/>
        <v/>
      </c>
      <c r="BU1008" s="32" t="str">
        <f t="shared" si="293"/>
        <v/>
      </c>
      <c r="BV1008" s="32" t="str">
        <f t="shared" si="294"/>
        <v/>
      </c>
      <c r="BW1008" s="32" t="str">
        <f t="shared" si="295"/>
        <v/>
      </c>
      <c r="BX1008" s="32" t="str">
        <f t="shared" si="296"/>
        <v/>
      </c>
      <c r="BY1008" s="32" t="str">
        <f t="shared" si="297"/>
        <v/>
      </c>
      <c r="BZ1008" s="32" t="str">
        <f t="shared" si="298"/>
        <v/>
      </c>
      <c r="CA1008" s="32" t="str">
        <f t="shared" si="299"/>
        <v/>
      </c>
      <c r="CB1008" s="33">
        <f>IF(COUNTIF($CD$7:CD1008,CD1008)=1,CD1008,CD1008+COUNTIF($CD$6:CD1007,CD1008))</f>
        <v>56154</v>
      </c>
      <c r="CC1008" s="34">
        <f t="shared" si="300"/>
        <v>55153</v>
      </c>
      <c r="CD1008" s="32">
        <f t="shared" si="301"/>
        <v>55153</v>
      </c>
      <c r="CE1008" s="32">
        <f t="shared" si="302"/>
        <v>0</v>
      </c>
      <c r="CF1008" s="32">
        <f t="shared" si="303"/>
        <v>0</v>
      </c>
      <c r="CG1008" s="32" t="str">
        <f t="shared" si="304"/>
        <v/>
      </c>
      <c r="CH1008" s="32">
        <v>1003</v>
      </c>
      <c r="CI1008" s="32" t="s">
        <v>6</v>
      </c>
      <c r="CJ1008" s="32" t="str">
        <f t="shared" si="305"/>
        <v/>
      </c>
      <c r="CK1008" s="32" t="str">
        <f t="shared" si="306"/>
        <v/>
      </c>
      <c r="CL1008" s="32" t="str">
        <f t="shared" si="307"/>
        <v/>
      </c>
      <c r="CM1008" s="32" t="str">
        <f t="shared" si="308"/>
        <v/>
      </c>
      <c r="CN1008" s="32" t="str">
        <f t="shared" si="309"/>
        <v/>
      </c>
    </row>
    <row r="1009" spans="71:92" x14ac:dyDescent="0.3">
      <c r="BS1009" s="32" t="str">
        <f>IF(Kiadasi_kiseroiv!$K$2=BT1009,BV1009,"")</f>
        <v/>
      </c>
      <c r="BT1009" s="34" t="str">
        <f t="shared" si="292"/>
        <v/>
      </c>
      <c r="BU1009" s="32" t="str">
        <f t="shared" si="293"/>
        <v/>
      </c>
      <c r="BV1009" s="32" t="str">
        <f t="shared" si="294"/>
        <v/>
      </c>
      <c r="BW1009" s="32" t="str">
        <f t="shared" si="295"/>
        <v/>
      </c>
      <c r="BX1009" s="32" t="str">
        <f t="shared" si="296"/>
        <v/>
      </c>
      <c r="BY1009" s="32" t="str">
        <f t="shared" si="297"/>
        <v/>
      </c>
      <c r="BZ1009" s="32" t="str">
        <f t="shared" si="298"/>
        <v/>
      </c>
      <c r="CA1009" s="32" t="str">
        <f t="shared" si="299"/>
        <v/>
      </c>
      <c r="CB1009" s="33">
        <f>IF(COUNTIF($CD$7:CD1009,CD1009)=1,CD1009,CD1009+COUNTIF($CD$6:CD1008,CD1009))</f>
        <v>56155</v>
      </c>
      <c r="CC1009" s="34">
        <f t="shared" si="300"/>
        <v>55153</v>
      </c>
      <c r="CD1009" s="32">
        <f t="shared" si="301"/>
        <v>55153</v>
      </c>
      <c r="CE1009" s="32">
        <f t="shared" si="302"/>
        <v>0</v>
      </c>
      <c r="CF1009" s="32">
        <f t="shared" si="303"/>
        <v>0</v>
      </c>
      <c r="CG1009" s="32" t="str">
        <f t="shared" si="304"/>
        <v/>
      </c>
      <c r="CH1009" s="32">
        <v>1004</v>
      </c>
      <c r="CI1009" s="32" t="s">
        <v>6</v>
      </c>
      <c r="CJ1009" s="32" t="str">
        <f t="shared" si="305"/>
        <v/>
      </c>
      <c r="CK1009" s="32" t="str">
        <f t="shared" si="306"/>
        <v/>
      </c>
      <c r="CL1009" s="32" t="str">
        <f t="shared" si="307"/>
        <v/>
      </c>
      <c r="CM1009" s="32" t="str">
        <f t="shared" si="308"/>
        <v/>
      </c>
      <c r="CN1009" s="32" t="str">
        <f t="shared" si="309"/>
        <v/>
      </c>
    </row>
    <row r="1010" spans="71:92" x14ac:dyDescent="0.3">
      <c r="BS1010" s="32" t="str">
        <f>IF(Kiadasi_kiseroiv!$K$2=BT1010,BV1010,"")</f>
        <v/>
      </c>
      <c r="BT1010" s="34" t="str">
        <f t="shared" si="292"/>
        <v/>
      </c>
      <c r="BU1010" s="32" t="str">
        <f t="shared" si="293"/>
        <v/>
      </c>
      <c r="BV1010" s="32" t="str">
        <f t="shared" si="294"/>
        <v/>
      </c>
      <c r="BW1010" s="32" t="str">
        <f t="shared" si="295"/>
        <v/>
      </c>
      <c r="BX1010" s="32" t="str">
        <f t="shared" si="296"/>
        <v/>
      </c>
      <c r="BY1010" s="32" t="str">
        <f t="shared" si="297"/>
        <v/>
      </c>
      <c r="BZ1010" s="32" t="str">
        <f t="shared" si="298"/>
        <v/>
      </c>
      <c r="CA1010" s="32" t="str">
        <f t="shared" si="299"/>
        <v/>
      </c>
      <c r="CB1010" s="33">
        <f>IF(COUNTIF($CD$7:CD1010,CD1010)=1,CD1010,CD1010+COUNTIF($CD$6:CD1009,CD1010))</f>
        <v>56156</v>
      </c>
      <c r="CC1010" s="34">
        <f t="shared" si="300"/>
        <v>55153</v>
      </c>
      <c r="CD1010" s="32">
        <f t="shared" si="301"/>
        <v>55153</v>
      </c>
      <c r="CE1010" s="32">
        <f t="shared" si="302"/>
        <v>0</v>
      </c>
      <c r="CF1010" s="32">
        <f t="shared" si="303"/>
        <v>0</v>
      </c>
      <c r="CG1010" s="32" t="str">
        <f t="shared" si="304"/>
        <v/>
      </c>
      <c r="CH1010" s="32">
        <v>1005</v>
      </c>
      <c r="CI1010" s="32" t="s">
        <v>6</v>
      </c>
      <c r="CJ1010" s="32" t="str">
        <f t="shared" si="305"/>
        <v/>
      </c>
      <c r="CK1010" s="32" t="str">
        <f t="shared" si="306"/>
        <v/>
      </c>
      <c r="CL1010" s="32" t="str">
        <f t="shared" si="307"/>
        <v/>
      </c>
      <c r="CM1010" s="32" t="str">
        <f t="shared" si="308"/>
        <v/>
      </c>
      <c r="CN1010" s="32" t="str">
        <f t="shared" si="309"/>
        <v/>
      </c>
    </row>
    <row r="1011" spans="71:92" x14ac:dyDescent="0.3">
      <c r="BS1011" s="32" t="str">
        <f>IF(Kiadasi_kiseroiv!$K$2=BT1011,BV1011,"")</f>
        <v/>
      </c>
      <c r="BT1011" s="34" t="str">
        <f t="shared" si="292"/>
        <v/>
      </c>
      <c r="BU1011" s="32" t="str">
        <f t="shared" si="293"/>
        <v/>
      </c>
      <c r="BV1011" s="32" t="str">
        <f t="shared" si="294"/>
        <v/>
      </c>
      <c r="BW1011" s="32" t="str">
        <f t="shared" si="295"/>
        <v/>
      </c>
      <c r="BX1011" s="32" t="str">
        <f t="shared" si="296"/>
        <v/>
      </c>
      <c r="BY1011" s="32" t="str">
        <f t="shared" si="297"/>
        <v/>
      </c>
      <c r="BZ1011" s="32" t="str">
        <f t="shared" si="298"/>
        <v/>
      </c>
      <c r="CA1011" s="32" t="str">
        <f t="shared" si="299"/>
        <v/>
      </c>
      <c r="CB1011" s="33">
        <f>IF(COUNTIF($CD$7:CD1011,CD1011)=1,CD1011,CD1011+COUNTIF($CD$6:CD1010,CD1011))</f>
        <v>56157</v>
      </c>
      <c r="CC1011" s="34">
        <f t="shared" si="300"/>
        <v>55153</v>
      </c>
      <c r="CD1011" s="32">
        <f t="shared" si="301"/>
        <v>55153</v>
      </c>
      <c r="CE1011" s="32">
        <f t="shared" si="302"/>
        <v>0</v>
      </c>
      <c r="CF1011" s="32">
        <f t="shared" si="303"/>
        <v>0</v>
      </c>
      <c r="CG1011" s="32" t="str">
        <f t="shared" si="304"/>
        <v/>
      </c>
      <c r="CH1011" s="32">
        <v>1006</v>
      </c>
      <c r="CI1011" s="32" t="s">
        <v>6</v>
      </c>
      <c r="CJ1011" s="32" t="str">
        <f t="shared" si="305"/>
        <v/>
      </c>
      <c r="CK1011" s="32" t="str">
        <f t="shared" si="306"/>
        <v/>
      </c>
      <c r="CL1011" s="32" t="str">
        <f t="shared" si="307"/>
        <v/>
      </c>
      <c r="CM1011" s="32" t="str">
        <f t="shared" si="308"/>
        <v/>
      </c>
      <c r="CN1011" s="32" t="str">
        <f t="shared" si="309"/>
        <v/>
      </c>
    </row>
    <row r="1012" spans="71:92" x14ac:dyDescent="0.3">
      <c r="BS1012" s="32" t="str">
        <f>IF(Kiadasi_kiseroiv!$K$2=BT1012,BV1012,"")</f>
        <v/>
      </c>
      <c r="BT1012" s="34" t="str">
        <f t="shared" si="292"/>
        <v/>
      </c>
      <c r="BU1012" s="32" t="str">
        <f t="shared" si="293"/>
        <v/>
      </c>
      <c r="BV1012" s="32" t="str">
        <f t="shared" si="294"/>
        <v/>
      </c>
      <c r="BW1012" s="32" t="str">
        <f t="shared" si="295"/>
        <v/>
      </c>
      <c r="BX1012" s="32" t="str">
        <f t="shared" si="296"/>
        <v/>
      </c>
      <c r="BY1012" s="32" t="str">
        <f t="shared" si="297"/>
        <v/>
      </c>
      <c r="BZ1012" s="32" t="str">
        <f t="shared" si="298"/>
        <v/>
      </c>
      <c r="CA1012" s="32" t="str">
        <f t="shared" si="299"/>
        <v/>
      </c>
      <c r="CB1012" s="33">
        <f>IF(COUNTIF($CD$7:CD1012,CD1012)=1,CD1012,CD1012+COUNTIF($CD$6:CD1011,CD1012))</f>
        <v>56158</v>
      </c>
      <c r="CC1012" s="34">
        <f t="shared" si="300"/>
        <v>55153</v>
      </c>
      <c r="CD1012" s="32">
        <f t="shared" si="301"/>
        <v>55153</v>
      </c>
      <c r="CE1012" s="32">
        <f t="shared" si="302"/>
        <v>0</v>
      </c>
      <c r="CF1012" s="32">
        <f t="shared" si="303"/>
        <v>0</v>
      </c>
      <c r="CG1012" s="32" t="str">
        <f t="shared" si="304"/>
        <v/>
      </c>
      <c r="CH1012" s="32">
        <v>1007</v>
      </c>
      <c r="CI1012" s="32" t="s">
        <v>6</v>
      </c>
      <c r="CJ1012" s="32" t="str">
        <f t="shared" si="305"/>
        <v/>
      </c>
      <c r="CK1012" s="32" t="str">
        <f t="shared" si="306"/>
        <v/>
      </c>
      <c r="CL1012" s="32" t="str">
        <f t="shared" si="307"/>
        <v/>
      </c>
      <c r="CM1012" s="32" t="str">
        <f t="shared" si="308"/>
        <v/>
      </c>
      <c r="CN1012" s="32" t="str">
        <f t="shared" si="309"/>
        <v/>
      </c>
    </row>
    <row r="1013" spans="71:92" x14ac:dyDescent="0.3">
      <c r="BS1013" s="32" t="str">
        <f>IF(Kiadasi_kiseroiv!$K$2=BT1013,BV1013,"")</f>
        <v/>
      </c>
      <c r="BT1013" s="34" t="str">
        <f t="shared" si="292"/>
        <v/>
      </c>
      <c r="BU1013" s="32" t="str">
        <f t="shared" si="293"/>
        <v/>
      </c>
      <c r="BV1013" s="32" t="str">
        <f t="shared" si="294"/>
        <v/>
      </c>
      <c r="BW1013" s="32" t="str">
        <f t="shared" si="295"/>
        <v/>
      </c>
      <c r="BX1013" s="32" t="str">
        <f t="shared" si="296"/>
        <v/>
      </c>
      <c r="BY1013" s="32" t="str">
        <f t="shared" si="297"/>
        <v/>
      </c>
      <c r="BZ1013" s="32" t="str">
        <f t="shared" si="298"/>
        <v/>
      </c>
      <c r="CA1013" s="32" t="str">
        <f t="shared" si="299"/>
        <v/>
      </c>
      <c r="CB1013" s="33">
        <f>IF(COUNTIF($CD$7:CD1013,CD1013)=1,CD1013,CD1013+COUNTIF($CD$6:CD1012,CD1013))</f>
        <v>56159</v>
      </c>
      <c r="CC1013" s="34">
        <f t="shared" si="300"/>
        <v>55153</v>
      </c>
      <c r="CD1013" s="32">
        <f t="shared" si="301"/>
        <v>55153</v>
      </c>
      <c r="CE1013" s="32">
        <f t="shared" si="302"/>
        <v>0</v>
      </c>
      <c r="CF1013" s="32">
        <f t="shared" si="303"/>
        <v>0</v>
      </c>
      <c r="CG1013" s="32" t="str">
        <f t="shared" si="304"/>
        <v/>
      </c>
      <c r="CH1013" s="32">
        <v>1008</v>
      </c>
      <c r="CI1013" s="32" t="s">
        <v>6</v>
      </c>
      <c r="CJ1013" s="32" t="str">
        <f t="shared" si="305"/>
        <v/>
      </c>
      <c r="CK1013" s="32" t="str">
        <f t="shared" si="306"/>
        <v/>
      </c>
      <c r="CL1013" s="32" t="str">
        <f t="shared" si="307"/>
        <v/>
      </c>
      <c r="CM1013" s="32" t="str">
        <f t="shared" si="308"/>
        <v/>
      </c>
      <c r="CN1013" s="32" t="str">
        <f t="shared" si="309"/>
        <v/>
      </c>
    </row>
    <row r="1014" spans="71:92" x14ac:dyDescent="0.3">
      <c r="BS1014" s="32" t="str">
        <f>IF(Kiadasi_kiseroiv!$K$2=BT1014,BV1014,"")</f>
        <v/>
      </c>
      <c r="BT1014" s="34" t="str">
        <f t="shared" si="292"/>
        <v/>
      </c>
      <c r="BU1014" s="32" t="str">
        <f t="shared" si="293"/>
        <v/>
      </c>
      <c r="BV1014" s="32" t="str">
        <f t="shared" si="294"/>
        <v/>
      </c>
      <c r="BW1014" s="32" t="str">
        <f t="shared" si="295"/>
        <v/>
      </c>
      <c r="BX1014" s="32" t="str">
        <f t="shared" si="296"/>
        <v/>
      </c>
      <c r="BY1014" s="32" t="str">
        <f t="shared" si="297"/>
        <v/>
      </c>
      <c r="BZ1014" s="32" t="str">
        <f t="shared" si="298"/>
        <v/>
      </c>
      <c r="CA1014" s="32" t="str">
        <f t="shared" si="299"/>
        <v/>
      </c>
      <c r="CB1014" s="33">
        <f>IF(COUNTIF($CD$7:CD1014,CD1014)=1,CD1014,CD1014+COUNTIF($CD$6:CD1013,CD1014))</f>
        <v>56160</v>
      </c>
      <c r="CC1014" s="34">
        <f t="shared" si="300"/>
        <v>55153</v>
      </c>
      <c r="CD1014" s="32">
        <f t="shared" si="301"/>
        <v>55153</v>
      </c>
      <c r="CE1014" s="32">
        <f t="shared" si="302"/>
        <v>0</v>
      </c>
      <c r="CF1014" s="32">
        <f t="shared" si="303"/>
        <v>0</v>
      </c>
      <c r="CG1014" s="32" t="str">
        <f t="shared" si="304"/>
        <v/>
      </c>
      <c r="CH1014" s="32">
        <v>1009</v>
      </c>
      <c r="CI1014" s="32" t="s">
        <v>6</v>
      </c>
      <c r="CJ1014" s="32" t="str">
        <f t="shared" si="305"/>
        <v/>
      </c>
      <c r="CK1014" s="32" t="str">
        <f t="shared" si="306"/>
        <v/>
      </c>
      <c r="CL1014" s="32" t="str">
        <f t="shared" si="307"/>
        <v/>
      </c>
      <c r="CM1014" s="32" t="str">
        <f t="shared" si="308"/>
        <v/>
      </c>
      <c r="CN1014" s="32" t="str">
        <f t="shared" si="309"/>
        <v/>
      </c>
    </row>
    <row r="1015" spans="71:92" x14ac:dyDescent="0.3">
      <c r="BS1015" s="32" t="str">
        <f>IF(Kiadasi_kiseroiv!$K$2=BT1015,BV1015,"")</f>
        <v/>
      </c>
      <c r="BT1015" s="34" t="str">
        <f t="shared" si="292"/>
        <v/>
      </c>
      <c r="BU1015" s="32" t="str">
        <f t="shared" si="293"/>
        <v/>
      </c>
      <c r="BV1015" s="32" t="str">
        <f t="shared" si="294"/>
        <v/>
      </c>
      <c r="BW1015" s="32" t="str">
        <f t="shared" si="295"/>
        <v/>
      </c>
      <c r="BX1015" s="32" t="str">
        <f t="shared" si="296"/>
        <v/>
      </c>
      <c r="BY1015" s="32" t="str">
        <f t="shared" si="297"/>
        <v/>
      </c>
      <c r="BZ1015" s="32" t="str">
        <f t="shared" si="298"/>
        <v/>
      </c>
      <c r="CA1015" s="32" t="str">
        <f t="shared" si="299"/>
        <v/>
      </c>
      <c r="CB1015" s="33">
        <f>IF(COUNTIF($CD$7:CD1015,CD1015)=1,CD1015,CD1015+COUNTIF($CD$6:CD1014,CD1015))</f>
        <v>56161</v>
      </c>
      <c r="CC1015" s="34">
        <f t="shared" si="300"/>
        <v>55153</v>
      </c>
      <c r="CD1015" s="32">
        <f t="shared" si="301"/>
        <v>55153</v>
      </c>
      <c r="CE1015" s="32">
        <f t="shared" si="302"/>
        <v>0</v>
      </c>
      <c r="CF1015" s="32">
        <f t="shared" si="303"/>
        <v>0</v>
      </c>
      <c r="CG1015" s="32" t="str">
        <f t="shared" si="304"/>
        <v/>
      </c>
      <c r="CH1015" s="32">
        <v>1010</v>
      </c>
      <c r="CI1015" s="32" t="s">
        <v>6</v>
      </c>
      <c r="CJ1015" s="32" t="str">
        <f t="shared" si="305"/>
        <v/>
      </c>
      <c r="CK1015" s="32" t="str">
        <f t="shared" si="306"/>
        <v/>
      </c>
      <c r="CL1015" s="32" t="str">
        <f t="shared" si="307"/>
        <v/>
      </c>
      <c r="CM1015" s="32" t="str">
        <f t="shared" si="308"/>
        <v/>
      </c>
      <c r="CN1015" s="32" t="str">
        <f t="shared" si="309"/>
        <v/>
      </c>
    </row>
    <row r="1016" spans="71:92" x14ac:dyDescent="0.3">
      <c r="BS1016" s="32" t="str">
        <f>IF(Kiadasi_kiseroiv!$K$2=BT1016,BV1016,"")</f>
        <v/>
      </c>
      <c r="BT1016" s="34" t="str">
        <f t="shared" si="292"/>
        <v/>
      </c>
      <c r="BU1016" s="32" t="str">
        <f t="shared" si="293"/>
        <v/>
      </c>
      <c r="BV1016" s="32" t="str">
        <f t="shared" si="294"/>
        <v/>
      </c>
      <c r="BW1016" s="32" t="str">
        <f t="shared" si="295"/>
        <v/>
      </c>
      <c r="BX1016" s="32" t="str">
        <f t="shared" si="296"/>
        <v/>
      </c>
      <c r="BY1016" s="32" t="str">
        <f t="shared" si="297"/>
        <v/>
      </c>
      <c r="BZ1016" s="32" t="str">
        <f t="shared" si="298"/>
        <v/>
      </c>
      <c r="CA1016" s="32" t="str">
        <f t="shared" si="299"/>
        <v/>
      </c>
      <c r="CB1016" s="33">
        <f>IF(COUNTIF($CD$7:CD1016,CD1016)=1,CD1016,CD1016+COUNTIF($CD$6:CD1015,CD1016))</f>
        <v>56162</v>
      </c>
      <c r="CC1016" s="34">
        <f t="shared" si="300"/>
        <v>55153</v>
      </c>
      <c r="CD1016" s="32">
        <f t="shared" si="301"/>
        <v>55153</v>
      </c>
      <c r="CE1016" s="32">
        <f t="shared" si="302"/>
        <v>0</v>
      </c>
      <c r="CF1016" s="32">
        <f t="shared" si="303"/>
        <v>0</v>
      </c>
      <c r="CG1016" s="32" t="str">
        <f t="shared" si="304"/>
        <v/>
      </c>
      <c r="CH1016" s="32">
        <v>1011</v>
      </c>
      <c r="CI1016" s="32" t="s">
        <v>6</v>
      </c>
      <c r="CJ1016" s="32" t="str">
        <f t="shared" si="305"/>
        <v/>
      </c>
      <c r="CK1016" s="32" t="str">
        <f t="shared" si="306"/>
        <v/>
      </c>
      <c r="CL1016" s="32" t="str">
        <f t="shared" si="307"/>
        <v/>
      </c>
      <c r="CM1016" s="32" t="str">
        <f t="shared" si="308"/>
        <v/>
      </c>
      <c r="CN1016" s="32" t="str">
        <f t="shared" si="309"/>
        <v/>
      </c>
    </row>
    <row r="1017" spans="71:92" x14ac:dyDescent="0.3">
      <c r="BS1017" s="32" t="str">
        <f>IF(Kiadasi_kiseroiv!$K$2=BT1017,BV1017,"")</f>
        <v/>
      </c>
      <c r="BT1017" s="34" t="str">
        <f t="shared" si="292"/>
        <v/>
      </c>
      <c r="BU1017" s="32" t="str">
        <f t="shared" si="293"/>
        <v/>
      </c>
      <c r="BV1017" s="32" t="str">
        <f t="shared" si="294"/>
        <v/>
      </c>
      <c r="BW1017" s="32" t="str">
        <f t="shared" si="295"/>
        <v/>
      </c>
      <c r="BX1017" s="32" t="str">
        <f t="shared" si="296"/>
        <v/>
      </c>
      <c r="BY1017" s="32" t="str">
        <f t="shared" si="297"/>
        <v/>
      </c>
      <c r="BZ1017" s="32" t="str">
        <f t="shared" si="298"/>
        <v/>
      </c>
      <c r="CA1017" s="32" t="str">
        <f t="shared" si="299"/>
        <v/>
      </c>
      <c r="CB1017" s="33">
        <f>IF(COUNTIF($CD$7:CD1017,CD1017)=1,CD1017,CD1017+COUNTIF($CD$6:CD1016,CD1017))</f>
        <v>56163</v>
      </c>
      <c r="CC1017" s="34">
        <f t="shared" si="300"/>
        <v>55153</v>
      </c>
      <c r="CD1017" s="32">
        <f t="shared" si="301"/>
        <v>55153</v>
      </c>
      <c r="CE1017" s="32">
        <f t="shared" si="302"/>
        <v>0</v>
      </c>
      <c r="CF1017" s="32">
        <f t="shared" si="303"/>
        <v>0</v>
      </c>
      <c r="CG1017" s="32" t="str">
        <f t="shared" si="304"/>
        <v/>
      </c>
      <c r="CH1017" s="32">
        <v>1012</v>
      </c>
      <c r="CI1017" s="32" t="s">
        <v>6</v>
      </c>
      <c r="CJ1017" s="32" t="str">
        <f t="shared" si="305"/>
        <v/>
      </c>
      <c r="CK1017" s="32" t="str">
        <f t="shared" si="306"/>
        <v/>
      </c>
      <c r="CL1017" s="32" t="str">
        <f t="shared" si="307"/>
        <v/>
      </c>
      <c r="CM1017" s="32" t="str">
        <f t="shared" si="308"/>
        <v/>
      </c>
      <c r="CN1017" s="32" t="str">
        <f t="shared" si="309"/>
        <v/>
      </c>
    </row>
    <row r="1018" spans="71:92" x14ac:dyDescent="0.3">
      <c r="BS1018" s="32" t="str">
        <f>IF(Kiadasi_kiseroiv!$K$2=BT1018,BV1018,"")</f>
        <v/>
      </c>
      <c r="BT1018" s="34" t="str">
        <f t="shared" si="292"/>
        <v/>
      </c>
      <c r="BU1018" s="32" t="str">
        <f t="shared" si="293"/>
        <v/>
      </c>
      <c r="BV1018" s="32" t="str">
        <f t="shared" si="294"/>
        <v/>
      </c>
      <c r="BW1018" s="32" t="str">
        <f t="shared" si="295"/>
        <v/>
      </c>
      <c r="BX1018" s="32" t="str">
        <f t="shared" si="296"/>
        <v/>
      </c>
      <c r="BY1018" s="32" t="str">
        <f t="shared" si="297"/>
        <v/>
      </c>
      <c r="BZ1018" s="32" t="str">
        <f t="shared" si="298"/>
        <v/>
      </c>
      <c r="CA1018" s="32" t="str">
        <f t="shared" si="299"/>
        <v/>
      </c>
      <c r="CB1018" s="33">
        <f>IF(COUNTIF($CD$7:CD1018,CD1018)=1,CD1018,CD1018+COUNTIF($CD$6:CD1017,CD1018))</f>
        <v>56164</v>
      </c>
      <c r="CC1018" s="34">
        <f t="shared" si="300"/>
        <v>55153</v>
      </c>
      <c r="CD1018" s="32">
        <f t="shared" si="301"/>
        <v>55153</v>
      </c>
      <c r="CE1018" s="32">
        <f t="shared" si="302"/>
        <v>0</v>
      </c>
      <c r="CF1018" s="32">
        <f t="shared" si="303"/>
        <v>0</v>
      </c>
      <c r="CG1018" s="32" t="str">
        <f t="shared" si="304"/>
        <v/>
      </c>
      <c r="CH1018" s="32">
        <v>1013</v>
      </c>
      <c r="CI1018" s="32" t="s">
        <v>6</v>
      </c>
      <c r="CJ1018" s="32" t="str">
        <f t="shared" si="305"/>
        <v/>
      </c>
      <c r="CK1018" s="32" t="str">
        <f t="shared" si="306"/>
        <v/>
      </c>
      <c r="CL1018" s="32" t="str">
        <f t="shared" si="307"/>
        <v/>
      </c>
      <c r="CM1018" s="32" t="str">
        <f t="shared" si="308"/>
        <v/>
      </c>
      <c r="CN1018" s="32" t="str">
        <f t="shared" si="309"/>
        <v/>
      </c>
    </row>
    <row r="1019" spans="71:92" x14ac:dyDescent="0.3">
      <c r="BS1019" s="32" t="str">
        <f>IF(Kiadasi_kiseroiv!$K$2=BT1019,BV1019,"")</f>
        <v/>
      </c>
      <c r="BT1019" s="34" t="str">
        <f t="shared" si="292"/>
        <v/>
      </c>
      <c r="BU1019" s="32" t="str">
        <f t="shared" si="293"/>
        <v/>
      </c>
      <c r="BV1019" s="32" t="str">
        <f t="shared" si="294"/>
        <v/>
      </c>
      <c r="BW1019" s="32" t="str">
        <f t="shared" si="295"/>
        <v/>
      </c>
      <c r="BX1019" s="32" t="str">
        <f t="shared" si="296"/>
        <v/>
      </c>
      <c r="BY1019" s="32" t="str">
        <f t="shared" si="297"/>
        <v/>
      </c>
      <c r="BZ1019" s="32" t="str">
        <f t="shared" si="298"/>
        <v/>
      </c>
      <c r="CA1019" s="32" t="str">
        <f t="shared" si="299"/>
        <v/>
      </c>
      <c r="CB1019" s="33">
        <f>IF(COUNTIF($CD$7:CD1019,CD1019)=1,CD1019,CD1019+COUNTIF($CD$6:CD1018,CD1019))</f>
        <v>56165</v>
      </c>
      <c r="CC1019" s="34">
        <f t="shared" si="300"/>
        <v>55153</v>
      </c>
      <c r="CD1019" s="32">
        <f t="shared" si="301"/>
        <v>55153</v>
      </c>
      <c r="CE1019" s="32">
        <f t="shared" si="302"/>
        <v>0</v>
      </c>
      <c r="CF1019" s="32">
        <f t="shared" si="303"/>
        <v>0</v>
      </c>
      <c r="CG1019" s="32" t="str">
        <f t="shared" si="304"/>
        <v/>
      </c>
      <c r="CH1019" s="32">
        <v>1014</v>
      </c>
      <c r="CI1019" s="32" t="s">
        <v>6</v>
      </c>
      <c r="CJ1019" s="32" t="str">
        <f t="shared" si="305"/>
        <v/>
      </c>
      <c r="CK1019" s="32" t="str">
        <f t="shared" si="306"/>
        <v/>
      </c>
      <c r="CL1019" s="32" t="str">
        <f t="shared" si="307"/>
        <v/>
      </c>
      <c r="CM1019" s="32" t="str">
        <f t="shared" si="308"/>
        <v/>
      </c>
      <c r="CN1019" s="32" t="str">
        <f t="shared" si="309"/>
        <v/>
      </c>
    </row>
    <row r="1020" spans="71:92" x14ac:dyDescent="0.3">
      <c r="BS1020" s="32" t="str">
        <f>IF(Kiadasi_kiseroiv!$K$2=BT1020,BV1020,"")</f>
        <v/>
      </c>
      <c r="BT1020" s="34" t="str">
        <f t="shared" si="292"/>
        <v/>
      </c>
      <c r="BU1020" s="32" t="str">
        <f t="shared" si="293"/>
        <v/>
      </c>
      <c r="BV1020" s="32" t="str">
        <f t="shared" si="294"/>
        <v/>
      </c>
      <c r="BW1020" s="32" t="str">
        <f t="shared" si="295"/>
        <v/>
      </c>
      <c r="BX1020" s="32" t="str">
        <f t="shared" si="296"/>
        <v/>
      </c>
      <c r="BY1020" s="32" t="str">
        <f t="shared" si="297"/>
        <v/>
      </c>
      <c r="BZ1020" s="32" t="str">
        <f t="shared" si="298"/>
        <v/>
      </c>
      <c r="CA1020" s="32" t="str">
        <f t="shared" si="299"/>
        <v/>
      </c>
      <c r="CB1020" s="33">
        <f>IF(COUNTIF($CD$7:CD1020,CD1020)=1,CD1020,CD1020+COUNTIF($CD$6:CD1019,CD1020))</f>
        <v>56166</v>
      </c>
      <c r="CC1020" s="34">
        <f t="shared" si="300"/>
        <v>55153</v>
      </c>
      <c r="CD1020" s="32">
        <f t="shared" si="301"/>
        <v>55153</v>
      </c>
      <c r="CE1020" s="32">
        <f t="shared" si="302"/>
        <v>0</v>
      </c>
      <c r="CF1020" s="32">
        <f t="shared" si="303"/>
        <v>0</v>
      </c>
      <c r="CG1020" s="32" t="str">
        <f t="shared" si="304"/>
        <v/>
      </c>
      <c r="CH1020" s="32">
        <v>1015</v>
      </c>
      <c r="CI1020" s="32" t="s">
        <v>6</v>
      </c>
      <c r="CJ1020" s="32" t="str">
        <f t="shared" si="305"/>
        <v/>
      </c>
      <c r="CK1020" s="32" t="str">
        <f t="shared" si="306"/>
        <v/>
      </c>
      <c r="CL1020" s="32" t="str">
        <f t="shared" si="307"/>
        <v/>
      </c>
      <c r="CM1020" s="32" t="str">
        <f t="shared" si="308"/>
        <v/>
      </c>
      <c r="CN1020" s="32" t="str">
        <f t="shared" si="309"/>
        <v/>
      </c>
    </row>
    <row r="1021" spans="71:92" x14ac:dyDescent="0.3">
      <c r="BS1021" s="32" t="str">
        <f>IF(Kiadasi_kiseroiv!$K$2=BT1021,BV1021,"")</f>
        <v/>
      </c>
      <c r="BT1021" s="34" t="str">
        <f t="shared" si="292"/>
        <v/>
      </c>
      <c r="BU1021" s="32" t="str">
        <f t="shared" si="293"/>
        <v/>
      </c>
      <c r="BV1021" s="32" t="str">
        <f t="shared" si="294"/>
        <v/>
      </c>
      <c r="BW1021" s="32" t="str">
        <f t="shared" si="295"/>
        <v/>
      </c>
      <c r="BX1021" s="32" t="str">
        <f t="shared" si="296"/>
        <v/>
      </c>
      <c r="BY1021" s="32" t="str">
        <f t="shared" si="297"/>
        <v/>
      </c>
      <c r="BZ1021" s="32" t="str">
        <f t="shared" si="298"/>
        <v/>
      </c>
      <c r="CA1021" s="32" t="str">
        <f t="shared" si="299"/>
        <v/>
      </c>
      <c r="CB1021" s="33">
        <f>IF(COUNTIF($CD$7:CD1021,CD1021)=1,CD1021,CD1021+COUNTIF($CD$6:CD1020,CD1021))</f>
        <v>56167</v>
      </c>
      <c r="CC1021" s="34">
        <f t="shared" si="300"/>
        <v>55153</v>
      </c>
      <c r="CD1021" s="32">
        <f t="shared" si="301"/>
        <v>55153</v>
      </c>
      <c r="CE1021" s="32">
        <f t="shared" si="302"/>
        <v>0</v>
      </c>
      <c r="CF1021" s="32">
        <f t="shared" si="303"/>
        <v>0</v>
      </c>
      <c r="CG1021" s="32" t="str">
        <f t="shared" si="304"/>
        <v/>
      </c>
      <c r="CH1021" s="32">
        <v>1016</v>
      </c>
      <c r="CI1021" s="32" t="s">
        <v>6</v>
      </c>
      <c r="CJ1021" s="32" t="str">
        <f t="shared" si="305"/>
        <v/>
      </c>
      <c r="CK1021" s="32" t="str">
        <f t="shared" si="306"/>
        <v/>
      </c>
      <c r="CL1021" s="32" t="str">
        <f t="shared" si="307"/>
        <v/>
      </c>
      <c r="CM1021" s="32" t="str">
        <f t="shared" si="308"/>
        <v/>
      </c>
      <c r="CN1021" s="32" t="str">
        <f t="shared" si="309"/>
        <v/>
      </c>
    </row>
    <row r="1022" spans="71:92" x14ac:dyDescent="0.3">
      <c r="BS1022" s="32" t="str">
        <f>IF(Kiadasi_kiseroiv!$K$2=BT1022,BV1022,"")</f>
        <v/>
      </c>
      <c r="BT1022" s="34" t="str">
        <f t="shared" si="292"/>
        <v/>
      </c>
      <c r="BU1022" s="32" t="str">
        <f t="shared" si="293"/>
        <v/>
      </c>
      <c r="BV1022" s="32" t="str">
        <f t="shared" si="294"/>
        <v/>
      </c>
      <c r="BW1022" s="32" t="str">
        <f t="shared" si="295"/>
        <v/>
      </c>
      <c r="BX1022" s="32" t="str">
        <f t="shared" si="296"/>
        <v/>
      </c>
      <c r="BY1022" s="32" t="str">
        <f t="shared" si="297"/>
        <v/>
      </c>
      <c r="BZ1022" s="32" t="str">
        <f t="shared" si="298"/>
        <v/>
      </c>
      <c r="CA1022" s="32" t="str">
        <f t="shared" si="299"/>
        <v/>
      </c>
      <c r="CB1022" s="33">
        <f>IF(COUNTIF($CD$7:CD1022,CD1022)=1,CD1022,CD1022+COUNTIF($CD$6:CD1021,CD1022))</f>
        <v>56168</v>
      </c>
      <c r="CC1022" s="34">
        <f t="shared" si="300"/>
        <v>55153</v>
      </c>
      <c r="CD1022" s="32">
        <f t="shared" si="301"/>
        <v>55153</v>
      </c>
      <c r="CE1022" s="32">
        <f t="shared" si="302"/>
        <v>0</v>
      </c>
      <c r="CF1022" s="32">
        <f t="shared" si="303"/>
        <v>0</v>
      </c>
      <c r="CG1022" s="32" t="str">
        <f t="shared" si="304"/>
        <v/>
      </c>
      <c r="CH1022" s="32">
        <v>1017</v>
      </c>
      <c r="CI1022" s="32" t="s">
        <v>6</v>
      </c>
      <c r="CJ1022" s="32" t="str">
        <f t="shared" si="305"/>
        <v/>
      </c>
      <c r="CK1022" s="32" t="str">
        <f t="shared" si="306"/>
        <v/>
      </c>
      <c r="CL1022" s="32" t="str">
        <f t="shared" si="307"/>
        <v/>
      </c>
      <c r="CM1022" s="32" t="str">
        <f t="shared" si="308"/>
        <v/>
      </c>
      <c r="CN1022" s="32" t="str">
        <f t="shared" si="309"/>
        <v/>
      </c>
    </row>
    <row r="1023" spans="71:92" x14ac:dyDescent="0.3">
      <c r="BS1023" s="32" t="str">
        <f>IF(Kiadasi_kiseroiv!$K$2=BT1023,BV1023,"")</f>
        <v/>
      </c>
      <c r="BT1023" s="34" t="str">
        <f t="shared" si="292"/>
        <v/>
      </c>
      <c r="BU1023" s="32" t="str">
        <f t="shared" si="293"/>
        <v/>
      </c>
      <c r="BV1023" s="32" t="str">
        <f t="shared" si="294"/>
        <v/>
      </c>
      <c r="BW1023" s="32" t="str">
        <f t="shared" si="295"/>
        <v/>
      </c>
      <c r="BX1023" s="32" t="str">
        <f t="shared" si="296"/>
        <v/>
      </c>
      <c r="BY1023" s="32" t="str">
        <f t="shared" si="297"/>
        <v/>
      </c>
      <c r="BZ1023" s="32" t="str">
        <f t="shared" si="298"/>
        <v/>
      </c>
      <c r="CA1023" s="32" t="str">
        <f t="shared" si="299"/>
        <v/>
      </c>
      <c r="CB1023" s="33">
        <f>IF(COUNTIF($CD$7:CD1023,CD1023)=1,CD1023,CD1023+COUNTIF($CD$6:CD1022,CD1023))</f>
        <v>56169</v>
      </c>
      <c r="CC1023" s="34">
        <f t="shared" si="300"/>
        <v>55153</v>
      </c>
      <c r="CD1023" s="32">
        <f t="shared" si="301"/>
        <v>55153</v>
      </c>
      <c r="CE1023" s="32">
        <f t="shared" si="302"/>
        <v>0</v>
      </c>
      <c r="CF1023" s="32">
        <f t="shared" si="303"/>
        <v>0</v>
      </c>
      <c r="CG1023" s="32" t="str">
        <f t="shared" si="304"/>
        <v/>
      </c>
      <c r="CH1023" s="32">
        <v>1018</v>
      </c>
      <c r="CI1023" s="32" t="s">
        <v>6</v>
      </c>
      <c r="CJ1023" s="32" t="str">
        <f t="shared" si="305"/>
        <v/>
      </c>
      <c r="CK1023" s="32" t="str">
        <f t="shared" si="306"/>
        <v/>
      </c>
      <c r="CL1023" s="32" t="str">
        <f t="shared" si="307"/>
        <v/>
      </c>
      <c r="CM1023" s="32" t="str">
        <f t="shared" si="308"/>
        <v/>
      </c>
      <c r="CN1023" s="32" t="str">
        <f t="shared" si="309"/>
        <v/>
      </c>
    </row>
    <row r="1024" spans="71:92" x14ac:dyDescent="0.3">
      <c r="BS1024" s="32" t="str">
        <f>IF(Kiadasi_kiseroiv!$K$2=BT1024,BV1024,"")</f>
        <v/>
      </c>
      <c r="BT1024" s="34" t="str">
        <f t="shared" si="292"/>
        <v/>
      </c>
      <c r="BU1024" s="32" t="str">
        <f t="shared" si="293"/>
        <v/>
      </c>
      <c r="BV1024" s="32" t="str">
        <f t="shared" si="294"/>
        <v/>
      </c>
      <c r="BW1024" s="32" t="str">
        <f t="shared" si="295"/>
        <v/>
      </c>
      <c r="BX1024" s="32" t="str">
        <f t="shared" si="296"/>
        <v/>
      </c>
      <c r="BY1024" s="32" t="str">
        <f t="shared" si="297"/>
        <v/>
      </c>
      <c r="BZ1024" s="32" t="str">
        <f t="shared" si="298"/>
        <v/>
      </c>
      <c r="CA1024" s="32" t="str">
        <f t="shared" si="299"/>
        <v/>
      </c>
      <c r="CB1024" s="33">
        <f>IF(COUNTIF($CD$7:CD1024,CD1024)=1,CD1024,CD1024+COUNTIF($CD$6:CD1023,CD1024))</f>
        <v>56170</v>
      </c>
      <c r="CC1024" s="34">
        <f t="shared" si="300"/>
        <v>55153</v>
      </c>
      <c r="CD1024" s="32">
        <f t="shared" si="301"/>
        <v>55153</v>
      </c>
      <c r="CE1024" s="32">
        <f t="shared" si="302"/>
        <v>0</v>
      </c>
      <c r="CF1024" s="32">
        <f t="shared" si="303"/>
        <v>0</v>
      </c>
      <c r="CG1024" s="32" t="str">
        <f t="shared" si="304"/>
        <v/>
      </c>
      <c r="CH1024" s="32">
        <v>1019</v>
      </c>
      <c r="CI1024" s="32" t="s">
        <v>6</v>
      </c>
      <c r="CJ1024" s="32" t="str">
        <f t="shared" si="305"/>
        <v/>
      </c>
      <c r="CK1024" s="32" t="str">
        <f t="shared" si="306"/>
        <v/>
      </c>
      <c r="CL1024" s="32" t="str">
        <f t="shared" si="307"/>
        <v/>
      </c>
      <c r="CM1024" s="32" t="str">
        <f t="shared" si="308"/>
        <v/>
      </c>
      <c r="CN1024" s="32" t="str">
        <f t="shared" si="309"/>
        <v/>
      </c>
    </row>
    <row r="1025" spans="71:92" x14ac:dyDescent="0.3">
      <c r="BS1025" s="32" t="str">
        <f>IF(Kiadasi_kiseroiv!$K$2=BT1025,BV1025,"")</f>
        <v/>
      </c>
      <c r="BT1025" s="34" t="str">
        <f t="shared" si="292"/>
        <v/>
      </c>
      <c r="BU1025" s="32" t="str">
        <f t="shared" si="293"/>
        <v/>
      </c>
      <c r="BV1025" s="32" t="str">
        <f t="shared" si="294"/>
        <v/>
      </c>
      <c r="BW1025" s="32" t="str">
        <f t="shared" si="295"/>
        <v/>
      </c>
      <c r="BX1025" s="32" t="str">
        <f t="shared" si="296"/>
        <v/>
      </c>
      <c r="BY1025" s="32" t="str">
        <f t="shared" si="297"/>
        <v/>
      </c>
      <c r="BZ1025" s="32" t="str">
        <f t="shared" si="298"/>
        <v/>
      </c>
      <c r="CA1025" s="32" t="str">
        <f t="shared" si="299"/>
        <v/>
      </c>
      <c r="CB1025" s="33">
        <f>IF(COUNTIF($CD$7:CD1025,CD1025)=1,CD1025,CD1025+COUNTIF($CD$6:CD1024,CD1025))</f>
        <v>56171</v>
      </c>
      <c r="CC1025" s="34">
        <f t="shared" si="300"/>
        <v>55153</v>
      </c>
      <c r="CD1025" s="32">
        <f t="shared" si="301"/>
        <v>55153</v>
      </c>
      <c r="CE1025" s="32">
        <f t="shared" si="302"/>
        <v>0</v>
      </c>
      <c r="CF1025" s="32">
        <f t="shared" si="303"/>
        <v>0</v>
      </c>
      <c r="CG1025" s="32" t="str">
        <f t="shared" si="304"/>
        <v/>
      </c>
      <c r="CH1025" s="32">
        <v>1020</v>
      </c>
      <c r="CI1025" s="32" t="s">
        <v>6</v>
      </c>
      <c r="CJ1025" s="32" t="str">
        <f t="shared" si="305"/>
        <v/>
      </c>
      <c r="CK1025" s="32" t="str">
        <f t="shared" si="306"/>
        <v/>
      </c>
      <c r="CL1025" s="32" t="str">
        <f t="shared" si="307"/>
        <v/>
      </c>
      <c r="CM1025" s="32" t="str">
        <f t="shared" si="308"/>
        <v/>
      </c>
      <c r="CN1025" s="32" t="str">
        <f t="shared" si="309"/>
        <v/>
      </c>
    </row>
    <row r="1026" spans="71:92" x14ac:dyDescent="0.3">
      <c r="BS1026" s="32" t="str">
        <f>IF(Kiadasi_kiseroiv!$K$2=BT1026,BV1026,"")</f>
        <v/>
      </c>
      <c r="BT1026" s="34" t="str">
        <f t="shared" si="292"/>
        <v/>
      </c>
      <c r="BU1026" s="32" t="str">
        <f t="shared" si="293"/>
        <v/>
      </c>
      <c r="BV1026" s="32" t="str">
        <f t="shared" si="294"/>
        <v/>
      </c>
      <c r="BW1026" s="32" t="str">
        <f t="shared" si="295"/>
        <v/>
      </c>
      <c r="BX1026" s="32" t="str">
        <f t="shared" si="296"/>
        <v/>
      </c>
      <c r="BY1026" s="32" t="str">
        <f t="shared" si="297"/>
        <v/>
      </c>
      <c r="BZ1026" s="32" t="str">
        <f t="shared" si="298"/>
        <v/>
      </c>
      <c r="CA1026" s="32" t="str">
        <f t="shared" si="299"/>
        <v/>
      </c>
      <c r="CB1026" s="33">
        <f>IF(COUNTIF($CD$7:CD1026,CD1026)=1,CD1026,CD1026+COUNTIF($CD$6:CD1025,CD1026))</f>
        <v>56172</v>
      </c>
      <c r="CC1026" s="34">
        <f t="shared" si="300"/>
        <v>55153</v>
      </c>
      <c r="CD1026" s="32">
        <f t="shared" si="301"/>
        <v>55153</v>
      </c>
      <c r="CE1026" s="32">
        <f t="shared" si="302"/>
        <v>0</v>
      </c>
      <c r="CF1026" s="32">
        <f t="shared" si="303"/>
        <v>0</v>
      </c>
      <c r="CG1026" s="32" t="str">
        <f t="shared" si="304"/>
        <v/>
      </c>
      <c r="CH1026" s="32">
        <v>1021</v>
      </c>
      <c r="CI1026" s="32" t="s">
        <v>6</v>
      </c>
      <c r="CJ1026" s="32" t="str">
        <f t="shared" si="305"/>
        <v/>
      </c>
      <c r="CK1026" s="32" t="str">
        <f t="shared" si="306"/>
        <v/>
      </c>
      <c r="CL1026" s="32" t="str">
        <f t="shared" si="307"/>
        <v/>
      </c>
      <c r="CM1026" s="32" t="str">
        <f t="shared" si="308"/>
        <v/>
      </c>
      <c r="CN1026" s="32" t="str">
        <f t="shared" si="309"/>
        <v/>
      </c>
    </row>
    <row r="1027" spans="71:92" x14ac:dyDescent="0.3">
      <c r="BS1027" s="32" t="str">
        <f>IF(Kiadasi_kiseroiv!$K$2=BT1027,BV1027,"")</f>
        <v/>
      </c>
      <c r="BT1027" s="34" t="str">
        <f t="shared" si="292"/>
        <v/>
      </c>
      <c r="BU1027" s="32" t="str">
        <f t="shared" si="293"/>
        <v/>
      </c>
      <c r="BV1027" s="32" t="str">
        <f t="shared" si="294"/>
        <v/>
      </c>
      <c r="BW1027" s="32" t="str">
        <f t="shared" si="295"/>
        <v/>
      </c>
      <c r="BX1027" s="32" t="str">
        <f t="shared" si="296"/>
        <v/>
      </c>
      <c r="BY1027" s="32" t="str">
        <f t="shared" si="297"/>
        <v/>
      </c>
      <c r="BZ1027" s="32" t="str">
        <f t="shared" si="298"/>
        <v/>
      </c>
      <c r="CA1027" s="32" t="str">
        <f t="shared" si="299"/>
        <v/>
      </c>
      <c r="CB1027" s="33">
        <f>IF(COUNTIF($CD$7:CD1027,CD1027)=1,CD1027,CD1027+COUNTIF($CD$6:CD1026,CD1027))</f>
        <v>56173</v>
      </c>
      <c r="CC1027" s="34">
        <f t="shared" si="300"/>
        <v>55153</v>
      </c>
      <c r="CD1027" s="32">
        <f t="shared" si="301"/>
        <v>55153</v>
      </c>
      <c r="CE1027" s="32">
        <f t="shared" si="302"/>
        <v>0</v>
      </c>
      <c r="CF1027" s="32">
        <f t="shared" si="303"/>
        <v>0</v>
      </c>
      <c r="CG1027" s="32" t="str">
        <f t="shared" si="304"/>
        <v/>
      </c>
      <c r="CH1027" s="32">
        <v>1022</v>
      </c>
      <c r="CI1027" s="32" t="s">
        <v>6</v>
      </c>
      <c r="CJ1027" s="32" t="str">
        <f t="shared" si="305"/>
        <v/>
      </c>
      <c r="CK1027" s="32" t="str">
        <f t="shared" si="306"/>
        <v/>
      </c>
      <c r="CL1027" s="32" t="str">
        <f t="shared" si="307"/>
        <v/>
      </c>
      <c r="CM1027" s="32" t="str">
        <f t="shared" si="308"/>
        <v/>
      </c>
      <c r="CN1027" s="32" t="str">
        <f t="shared" si="309"/>
        <v/>
      </c>
    </row>
    <row r="1028" spans="71:92" x14ac:dyDescent="0.3">
      <c r="BS1028" s="32" t="str">
        <f>IF(Kiadasi_kiseroiv!$K$2=BT1028,BV1028,"")</f>
        <v/>
      </c>
      <c r="BT1028" s="34" t="str">
        <f t="shared" si="292"/>
        <v/>
      </c>
      <c r="BU1028" s="32" t="str">
        <f t="shared" si="293"/>
        <v/>
      </c>
      <c r="BV1028" s="32" t="str">
        <f t="shared" si="294"/>
        <v/>
      </c>
      <c r="BW1028" s="32" t="str">
        <f t="shared" si="295"/>
        <v/>
      </c>
      <c r="BX1028" s="32" t="str">
        <f t="shared" si="296"/>
        <v/>
      </c>
      <c r="BY1028" s="32" t="str">
        <f t="shared" si="297"/>
        <v/>
      </c>
      <c r="BZ1028" s="32" t="str">
        <f t="shared" si="298"/>
        <v/>
      </c>
      <c r="CA1028" s="32" t="str">
        <f t="shared" si="299"/>
        <v/>
      </c>
      <c r="CB1028" s="33">
        <f>IF(COUNTIF($CD$7:CD1028,CD1028)=1,CD1028,CD1028+COUNTIF($CD$6:CD1027,CD1028))</f>
        <v>56174</v>
      </c>
      <c r="CC1028" s="34">
        <f t="shared" si="300"/>
        <v>55153</v>
      </c>
      <c r="CD1028" s="32">
        <f t="shared" si="301"/>
        <v>55153</v>
      </c>
      <c r="CE1028" s="32">
        <f t="shared" si="302"/>
        <v>0</v>
      </c>
      <c r="CF1028" s="32">
        <f t="shared" si="303"/>
        <v>0</v>
      </c>
      <c r="CG1028" s="32" t="str">
        <f t="shared" si="304"/>
        <v/>
      </c>
      <c r="CH1028" s="32">
        <v>1023</v>
      </c>
      <c r="CI1028" s="32" t="s">
        <v>6</v>
      </c>
      <c r="CJ1028" s="32" t="str">
        <f t="shared" si="305"/>
        <v/>
      </c>
      <c r="CK1028" s="32" t="str">
        <f t="shared" si="306"/>
        <v/>
      </c>
      <c r="CL1028" s="32" t="str">
        <f t="shared" si="307"/>
        <v/>
      </c>
      <c r="CM1028" s="32" t="str">
        <f t="shared" si="308"/>
        <v/>
      </c>
      <c r="CN1028" s="32" t="str">
        <f t="shared" si="309"/>
        <v/>
      </c>
    </row>
    <row r="1029" spans="71:92" x14ac:dyDescent="0.3">
      <c r="BS1029" s="32" t="str">
        <f>IF(Kiadasi_kiseroiv!$K$2=BT1029,BV1029,"")</f>
        <v/>
      </c>
      <c r="BT1029" s="34" t="str">
        <f t="shared" si="292"/>
        <v/>
      </c>
      <c r="BU1029" s="32" t="str">
        <f t="shared" si="293"/>
        <v/>
      </c>
      <c r="BV1029" s="32" t="str">
        <f t="shared" si="294"/>
        <v/>
      </c>
      <c r="BW1029" s="32" t="str">
        <f t="shared" si="295"/>
        <v/>
      </c>
      <c r="BX1029" s="32" t="str">
        <f t="shared" si="296"/>
        <v/>
      </c>
      <c r="BY1029" s="32" t="str">
        <f t="shared" si="297"/>
        <v/>
      </c>
      <c r="BZ1029" s="32" t="str">
        <f t="shared" si="298"/>
        <v/>
      </c>
      <c r="CA1029" s="32" t="str">
        <f t="shared" si="299"/>
        <v/>
      </c>
      <c r="CB1029" s="33">
        <f>IF(COUNTIF($CD$7:CD1029,CD1029)=1,CD1029,CD1029+COUNTIF($CD$6:CD1028,CD1029))</f>
        <v>56175</v>
      </c>
      <c r="CC1029" s="34">
        <f t="shared" si="300"/>
        <v>55153</v>
      </c>
      <c r="CD1029" s="32">
        <f t="shared" si="301"/>
        <v>55153</v>
      </c>
      <c r="CE1029" s="32">
        <f t="shared" si="302"/>
        <v>0</v>
      </c>
      <c r="CF1029" s="32">
        <f t="shared" si="303"/>
        <v>0</v>
      </c>
      <c r="CG1029" s="32" t="str">
        <f t="shared" si="304"/>
        <v/>
      </c>
      <c r="CH1029" s="32">
        <v>1024</v>
      </c>
      <c r="CI1029" s="32" t="s">
        <v>6</v>
      </c>
      <c r="CJ1029" s="32" t="str">
        <f t="shared" si="305"/>
        <v/>
      </c>
      <c r="CK1029" s="32" t="str">
        <f t="shared" si="306"/>
        <v/>
      </c>
      <c r="CL1029" s="32" t="str">
        <f t="shared" si="307"/>
        <v/>
      </c>
      <c r="CM1029" s="32" t="str">
        <f t="shared" si="308"/>
        <v/>
      </c>
      <c r="CN1029" s="32" t="str">
        <f t="shared" si="309"/>
        <v/>
      </c>
    </row>
    <row r="1030" spans="71:92" x14ac:dyDescent="0.3">
      <c r="BS1030" s="32" t="str">
        <f>IF(Kiadasi_kiseroiv!$K$2=BT1030,BV1030,"")</f>
        <v/>
      </c>
      <c r="BT1030" s="34" t="str">
        <f t="shared" si="292"/>
        <v/>
      </c>
      <c r="BU1030" s="32" t="str">
        <f t="shared" si="293"/>
        <v/>
      </c>
      <c r="BV1030" s="32" t="str">
        <f t="shared" si="294"/>
        <v/>
      </c>
      <c r="BW1030" s="32" t="str">
        <f t="shared" si="295"/>
        <v/>
      </c>
      <c r="BX1030" s="32" t="str">
        <f t="shared" si="296"/>
        <v/>
      </c>
      <c r="BY1030" s="32" t="str">
        <f t="shared" si="297"/>
        <v/>
      </c>
      <c r="BZ1030" s="32" t="str">
        <f t="shared" si="298"/>
        <v/>
      </c>
      <c r="CA1030" s="32" t="str">
        <f t="shared" si="299"/>
        <v/>
      </c>
      <c r="CB1030" s="33">
        <f>IF(COUNTIF($CD$7:CD1030,CD1030)=1,CD1030,CD1030+COUNTIF($CD$6:CD1029,CD1030))</f>
        <v>56176</v>
      </c>
      <c r="CC1030" s="34">
        <f t="shared" si="300"/>
        <v>55153</v>
      </c>
      <c r="CD1030" s="32">
        <f t="shared" si="301"/>
        <v>55153</v>
      </c>
      <c r="CE1030" s="32">
        <f t="shared" si="302"/>
        <v>0</v>
      </c>
      <c r="CF1030" s="32">
        <f t="shared" si="303"/>
        <v>0</v>
      </c>
      <c r="CG1030" s="32" t="str">
        <f t="shared" si="304"/>
        <v/>
      </c>
      <c r="CH1030" s="32">
        <v>1025</v>
      </c>
      <c r="CI1030" s="32" t="s">
        <v>6</v>
      </c>
      <c r="CJ1030" s="32" t="str">
        <f t="shared" si="305"/>
        <v/>
      </c>
      <c r="CK1030" s="32" t="str">
        <f t="shared" si="306"/>
        <v/>
      </c>
      <c r="CL1030" s="32" t="str">
        <f t="shared" si="307"/>
        <v/>
      </c>
      <c r="CM1030" s="32" t="str">
        <f t="shared" si="308"/>
        <v/>
      </c>
      <c r="CN1030" s="32" t="str">
        <f t="shared" si="309"/>
        <v/>
      </c>
    </row>
    <row r="1031" spans="71:92" x14ac:dyDescent="0.3">
      <c r="BS1031" s="32" t="str">
        <f>IF(Kiadasi_kiseroiv!$K$2=BT1031,BV1031,"")</f>
        <v/>
      </c>
      <c r="BT1031" s="34" t="str">
        <f t="shared" si="292"/>
        <v/>
      </c>
      <c r="BU1031" s="32" t="str">
        <f t="shared" si="293"/>
        <v/>
      </c>
      <c r="BV1031" s="32" t="str">
        <f t="shared" si="294"/>
        <v/>
      </c>
      <c r="BW1031" s="32" t="str">
        <f t="shared" si="295"/>
        <v/>
      </c>
      <c r="BX1031" s="32" t="str">
        <f t="shared" si="296"/>
        <v/>
      </c>
      <c r="BY1031" s="32" t="str">
        <f t="shared" si="297"/>
        <v/>
      </c>
      <c r="BZ1031" s="32" t="str">
        <f t="shared" si="298"/>
        <v/>
      </c>
      <c r="CA1031" s="32" t="str">
        <f t="shared" si="299"/>
        <v/>
      </c>
      <c r="CB1031" s="33">
        <f>IF(COUNTIF($CD$7:CD1031,CD1031)=1,CD1031,CD1031+COUNTIF($CD$6:CD1030,CD1031))</f>
        <v>56177</v>
      </c>
      <c r="CC1031" s="34">
        <f t="shared" si="300"/>
        <v>55153</v>
      </c>
      <c r="CD1031" s="32">
        <f t="shared" si="301"/>
        <v>55153</v>
      </c>
      <c r="CE1031" s="32">
        <f t="shared" si="302"/>
        <v>0</v>
      </c>
      <c r="CF1031" s="32">
        <f t="shared" si="303"/>
        <v>0</v>
      </c>
      <c r="CG1031" s="32" t="str">
        <f t="shared" si="304"/>
        <v/>
      </c>
      <c r="CH1031" s="32">
        <v>1026</v>
      </c>
      <c r="CI1031" s="32" t="s">
        <v>6</v>
      </c>
      <c r="CJ1031" s="32" t="str">
        <f t="shared" si="305"/>
        <v/>
      </c>
      <c r="CK1031" s="32" t="str">
        <f t="shared" si="306"/>
        <v/>
      </c>
      <c r="CL1031" s="32" t="str">
        <f t="shared" si="307"/>
        <v/>
      </c>
      <c r="CM1031" s="32" t="str">
        <f t="shared" si="308"/>
        <v/>
      </c>
      <c r="CN1031" s="32" t="str">
        <f t="shared" si="309"/>
        <v/>
      </c>
    </row>
    <row r="1032" spans="71:92" x14ac:dyDescent="0.3">
      <c r="BS1032" s="32" t="str">
        <f>IF(Kiadasi_kiseroiv!$K$2=BT1032,BV1032,"")</f>
        <v/>
      </c>
      <c r="BT1032" s="34" t="str">
        <f t="shared" si="292"/>
        <v/>
      </c>
      <c r="BU1032" s="32" t="str">
        <f t="shared" si="293"/>
        <v/>
      </c>
      <c r="BV1032" s="32" t="str">
        <f t="shared" si="294"/>
        <v/>
      </c>
      <c r="BW1032" s="32" t="str">
        <f t="shared" si="295"/>
        <v/>
      </c>
      <c r="BX1032" s="32" t="str">
        <f t="shared" si="296"/>
        <v/>
      </c>
      <c r="BY1032" s="32" t="str">
        <f t="shared" si="297"/>
        <v/>
      </c>
      <c r="BZ1032" s="32" t="str">
        <f t="shared" si="298"/>
        <v/>
      </c>
      <c r="CA1032" s="32" t="str">
        <f t="shared" si="299"/>
        <v/>
      </c>
      <c r="CB1032" s="33">
        <f>IF(COUNTIF($CD$7:CD1032,CD1032)=1,CD1032,CD1032+COUNTIF($CD$6:CD1031,CD1032))</f>
        <v>56178</v>
      </c>
      <c r="CC1032" s="34">
        <f t="shared" si="300"/>
        <v>55153</v>
      </c>
      <c r="CD1032" s="32">
        <f t="shared" si="301"/>
        <v>55153</v>
      </c>
      <c r="CE1032" s="32">
        <f t="shared" si="302"/>
        <v>0</v>
      </c>
      <c r="CF1032" s="32">
        <f t="shared" si="303"/>
        <v>0</v>
      </c>
      <c r="CG1032" s="32" t="str">
        <f t="shared" si="304"/>
        <v/>
      </c>
      <c r="CH1032" s="32">
        <v>1027</v>
      </c>
      <c r="CI1032" s="32" t="s">
        <v>6</v>
      </c>
      <c r="CJ1032" s="32" t="str">
        <f t="shared" si="305"/>
        <v/>
      </c>
      <c r="CK1032" s="32" t="str">
        <f t="shared" si="306"/>
        <v/>
      </c>
      <c r="CL1032" s="32" t="str">
        <f t="shared" si="307"/>
        <v/>
      </c>
      <c r="CM1032" s="32" t="str">
        <f t="shared" si="308"/>
        <v/>
      </c>
      <c r="CN1032" s="32" t="str">
        <f t="shared" si="309"/>
        <v/>
      </c>
    </row>
    <row r="1033" spans="71:92" x14ac:dyDescent="0.3">
      <c r="BS1033" s="32" t="str">
        <f>IF(Kiadasi_kiseroiv!$K$2=BT1033,BV1033,"")</f>
        <v/>
      </c>
      <c r="BT1033" s="34" t="str">
        <f t="shared" si="292"/>
        <v/>
      </c>
      <c r="BU1033" s="32" t="str">
        <f t="shared" si="293"/>
        <v/>
      </c>
      <c r="BV1033" s="32" t="str">
        <f t="shared" si="294"/>
        <v/>
      </c>
      <c r="BW1033" s="32" t="str">
        <f t="shared" si="295"/>
        <v/>
      </c>
      <c r="BX1033" s="32" t="str">
        <f t="shared" si="296"/>
        <v/>
      </c>
      <c r="BY1033" s="32" t="str">
        <f t="shared" si="297"/>
        <v/>
      </c>
      <c r="BZ1033" s="32" t="str">
        <f t="shared" si="298"/>
        <v/>
      </c>
      <c r="CA1033" s="32" t="str">
        <f t="shared" si="299"/>
        <v/>
      </c>
      <c r="CB1033" s="33">
        <f>IF(COUNTIF($CD$7:CD1033,CD1033)=1,CD1033,CD1033+COUNTIF($CD$6:CD1032,CD1033))</f>
        <v>56179</v>
      </c>
      <c r="CC1033" s="34">
        <f t="shared" si="300"/>
        <v>55153</v>
      </c>
      <c r="CD1033" s="32">
        <f t="shared" si="301"/>
        <v>55153</v>
      </c>
      <c r="CE1033" s="32">
        <f t="shared" si="302"/>
        <v>0</v>
      </c>
      <c r="CF1033" s="32">
        <f t="shared" si="303"/>
        <v>0</v>
      </c>
      <c r="CG1033" s="32" t="str">
        <f t="shared" si="304"/>
        <v/>
      </c>
      <c r="CH1033" s="32">
        <v>1028</v>
      </c>
      <c r="CI1033" s="32" t="s">
        <v>6</v>
      </c>
      <c r="CJ1033" s="32" t="str">
        <f t="shared" si="305"/>
        <v/>
      </c>
      <c r="CK1033" s="32" t="str">
        <f t="shared" si="306"/>
        <v/>
      </c>
      <c r="CL1033" s="32" t="str">
        <f t="shared" si="307"/>
        <v/>
      </c>
      <c r="CM1033" s="32" t="str">
        <f t="shared" si="308"/>
        <v/>
      </c>
      <c r="CN1033" s="32" t="str">
        <f t="shared" si="309"/>
        <v/>
      </c>
    </row>
    <row r="1034" spans="71:92" x14ac:dyDescent="0.3">
      <c r="BS1034" s="32" t="str">
        <f>IF(Kiadasi_kiseroiv!$K$2=BT1034,BV1034,"")</f>
        <v/>
      </c>
      <c r="BT1034" s="34" t="str">
        <f t="shared" si="292"/>
        <v/>
      </c>
      <c r="BU1034" s="32" t="str">
        <f t="shared" si="293"/>
        <v/>
      </c>
      <c r="BV1034" s="32" t="str">
        <f t="shared" si="294"/>
        <v/>
      </c>
      <c r="BW1034" s="32" t="str">
        <f t="shared" si="295"/>
        <v/>
      </c>
      <c r="BX1034" s="32" t="str">
        <f t="shared" si="296"/>
        <v/>
      </c>
      <c r="BY1034" s="32" t="str">
        <f t="shared" si="297"/>
        <v/>
      </c>
      <c r="BZ1034" s="32" t="str">
        <f t="shared" si="298"/>
        <v/>
      </c>
      <c r="CA1034" s="32" t="str">
        <f t="shared" si="299"/>
        <v/>
      </c>
      <c r="CB1034" s="33">
        <f>IF(COUNTIF($CD$7:CD1034,CD1034)=1,CD1034,CD1034+COUNTIF($CD$6:CD1033,CD1034))</f>
        <v>56180</v>
      </c>
      <c r="CC1034" s="34">
        <f t="shared" si="300"/>
        <v>55153</v>
      </c>
      <c r="CD1034" s="32">
        <f t="shared" si="301"/>
        <v>55153</v>
      </c>
      <c r="CE1034" s="32">
        <f t="shared" si="302"/>
        <v>0</v>
      </c>
      <c r="CF1034" s="32">
        <f t="shared" si="303"/>
        <v>0</v>
      </c>
      <c r="CG1034" s="32" t="str">
        <f t="shared" si="304"/>
        <v/>
      </c>
      <c r="CH1034" s="32">
        <v>1029</v>
      </c>
      <c r="CI1034" s="32" t="s">
        <v>6</v>
      </c>
      <c r="CJ1034" s="32" t="str">
        <f t="shared" si="305"/>
        <v/>
      </c>
      <c r="CK1034" s="32" t="str">
        <f t="shared" si="306"/>
        <v/>
      </c>
      <c r="CL1034" s="32" t="str">
        <f t="shared" si="307"/>
        <v/>
      </c>
      <c r="CM1034" s="32" t="str">
        <f t="shared" si="308"/>
        <v/>
      </c>
      <c r="CN1034" s="32" t="str">
        <f t="shared" si="309"/>
        <v/>
      </c>
    </row>
    <row r="1035" spans="71:92" x14ac:dyDescent="0.3">
      <c r="BS1035" s="32" t="str">
        <f>IF(Kiadasi_kiseroiv!$K$2=BT1035,BV1035,"")</f>
        <v/>
      </c>
      <c r="BT1035" s="34" t="str">
        <f t="shared" si="292"/>
        <v/>
      </c>
      <c r="BU1035" s="32" t="str">
        <f t="shared" si="293"/>
        <v/>
      </c>
      <c r="BV1035" s="32" t="str">
        <f t="shared" si="294"/>
        <v/>
      </c>
      <c r="BW1035" s="32" t="str">
        <f t="shared" si="295"/>
        <v/>
      </c>
      <c r="BX1035" s="32" t="str">
        <f t="shared" si="296"/>
        <v/>
      </c>
      <c r="BY1035" s="32" t="str">
        <f t="shared" si="297"/>
        <v/>
      </c>
      <c r="BZ1035" s="32" t="str">
        <f t="shared" si="298"/>
        <v/>
      </c>
      <c r="CA1035" s="32" t="str">
        <f t="shared" si="299"/>
        <v/>
      </c>
      <c r="CB1035" s="33">
        <f>IF(COUNTIF($CD$7:CD1035,CD1035)=1,CD1035,CD1035+COUNTIF($CD$6:CD1034,CD1035))</f>
        <v>56181</v>
      </c>
      <c r="CC1035" s="34">
        <f t="shared" si="300"/>
        <v>55153</v>
      </c>
      <c r="CD1035" s="32">
        <f t="shared" si="301"/>
        <v>55153</v>
      </c>
      <c r="CE1035" s="32">
        <f t="shared" si="302"/>
        <v>0</v>
      </c>
      <c r="CF1035" s="32">
        <f t="shared" si="303"/>
        <v>0</v>
      </c>
      <c r="CG1035" s="32" t="str">
        <f t="shared" si="304"/>
        <v/>
      </c>
      <c r="CH1035" s="32">
        <v>1030</v>
      </c>
      <c r="CI1035" s="32" t="s">
        <v>6</v>
      </c>
      <c r="CJ1035" s="32" t="str">
        <f t="shared" si="305"/>
        <v/>
      </c>
      <c r="CK1035" s="32" t="str">
        <f t="shared" si="306"/>
        <v/>
      </c>
      <c r="CL1035" s="32" t="str">
        <f t="shared" si="307"/>
        <v/>
      </c>
      <c r="CM1035" s="32" t="str">
        <f t="shared" si="308"/>
        <v/>
      </c>
      <c r="CN1035" s="32" t="str">
        <f t="shared" si="309"/>
        <v/>
      </c>
    </row>
    <row r="1036" spans="71:92" x14ac:dyDescent="0.3">
      <c r="BS1036" s="32" t="str">
        <f>IF(Kiadasi_kiseroiv!$K$2=BT1036,BV1036,"")</f>
        <v/>
      </c>
      <c r="BT1036" s="34" t="str">
        <f t="shared" si="292"/>
        <v/>
      </c>
      <c r="BU1036" s="32" t="str">
        <f t="shared" si="293"/>
        <v/>
      </c>
      <c r="BV1036" s="32" t="str">
        <f t="shared" si="294"/>
        <v/>
      </c>
      <c r="BW1036" s="32" t="str">
        <f t="shared" si="295"/>
        <v/>
      </c>
      <c r="BX1036" s="32" t="str">
        <f t="shared" si="296"/>
        <v/>
      </c>
      <c r="BY1036" s="32" t="str">
        <f t="shared" si="297"/>
        <v/>
      </c>
      <c r="BZ1036" s="32" t="str">
        <f t="shared" si="298"/>
        <v/>
      </c>
      <c r="CA1036" s="32" t="str">
        <f t="shared" si="299"/>
        <v/>
      </c>
      <c r="CB1036" s="33">
        <f>IF(COUNTIF($CD$7:CD1036,CD1036)=1,CD1036,CD1036+COUNTIF($CD$6:CD1035,CD1036))</f>
        <v>56182</v>
      </c>
      <c r="CC1036" s="34">
        <f t="shared" si="300"/>
        <v>55153</v>
      </c>
      <c r="CD1036" s="32">
        <f t="shared" si="301"/>
        <v>55153</v>
      </c>
      <c r="CE1036" s="32">
        <f t="shared" si="302"/>
        <v>0</v>
      </c>
      <c r="CF1036" s="32">
        <f t="shared" si="303"/>
        <v>0</v>
      </c>
      <c r="CG1036" s="32" t="str">
        <f t="shared" si="304"/>
        <v/>
      </c>
      <c r="CH1036" s="32">
        <v>1031</v>
      </c>
      <c r="CI1036" s="32" t="s">
        <v>6</v>
      </c>
      <c r="CJ1036" s="32" t="str">
        <f t="shared" si="305"/>
        <v/>
      </c>
      <c r="CK1036" s="32" t="str">
        <f t="shared" si="306"/>
        <v/>
      </c>
      <c r="CL1036" s="32" t="str">
        <f t="shared" si="307"/>
        <v/>
      </c>
      <c r="CM1036" s="32" t="str">
        <f t="shared" si="308"/>
        <v/>
      </c>
      <c r="CN1036" s="32" t="str">
        <f t="shared" si="309"/>
        <v/>
      </c>
    </row>
    <row r="1037" spans="71:92" x14ac:dyDescent="0.3">
      <c r="BS1037" s="32" t="str">
        <f>IF(Kiadasi_kiseroiv!$K$2=BT1037,BV1037,"")</f>
        <v/>
      </c>
      <c r="BT1037" s="34" t="str">
        <f t="shared" si="292"/>
        <v/>
      </c>
      <c r="BU1037" s="32" t="str">
        <f t="shared" si="293"/>
        <v/>
      </c>
      <c r="BV1037" s="32" t="str">
        <f t="shared" si="294"/>
        <v/>
      </c>
      <c r="BW1037" s="32" t="str">
        <f t="shared" si="295"/>
        <v/>
      </c>
      <c r="BX1037" s="32" t="str">
        <f t="shared" si="296"/>
        <v/>
      </c>
      <c r="BY1037" s="32" t="str">
        <f t="shared" si="297"/>
        <v/>
      </c>
      <c r="BZ1037" s="32" t="str">
        <f t="shared" si="298"/>
        <v/>
      </c>
      <c r="CA1037" s="32" t="str">
        <f t="shared" si="299"/>
        <v/>
      </c>
      <c r="CB1037" s="33">
        <f>IF(COUNTIF($CD$7:CD1037,CD1037)=1,CD1037,CD1037+COUNTIF($CD$6:CD1036,CD1037))</f>
        <v>56183</v>
      </c>
      <c r="CC1037" s="34">
        <f t="shared" si="300"/>
        <v>55153</v>
      </c>
      <c r="CD1037" s="32">
        <f t="shared" si="301"/>
        <v>55153</v>
      </c>
      <c r="CE1037" s="32">
        <f t="shared" si="302"/>
        <v>0</v>
      </c>
      <c r="CF1037" s="32">
        <f t="shared" si="303"/>
        <v>0</v>
      </c>
      <c r="CG1037" s="32" t="str">
        <f t="shared" si="304"/>
        <v/>
      </c>
      <c r="CH1037" s="32">
        <v>1032</v>
      </c>
      <c r="CI1037" s="32" t="s">
        <v>6</v>
      </c>
      <c r="CJ1037" s="32" t="str">
        <f t="shared" si="305"/>
        <v/>
      </c>
      <c r="CK1037" s="32" t="str">
        <f t="shared" si="306"/>
        <v/>
      </c>
      <c r="CL1037" s="32" t="str">
        <f t="shared" si="307"/>
        <v/>
      </c>
      <c r="CM1037" s="32" t="str">
        <f t="shared" si="308"/>
        <v/>
      </c>
      <c r="CN1037" s="32" t="str">
        <f t="shared" si="309"/>
        <v/>
      </c>
    </row>
    <row r="1038" spans="71:92" x14ac:dyDescent="0.3">
      <c r="BS1038" s="32" t="str">
        <f>IF(Kiadasi_kiseroiv!$K$2=BT1038,BV1038,"")</f>
        <v/>
      </c>
      <c r="BT1038" s="34" t="str">
        <f t="shared" si="292"/>
        <v/>
      </c>
      <c r="BU1038" s="32" t="str">
        <f t="shared" si="293"/>
        <v/>
      </c>
      <c r="BV1038" s="32" t="str">
        <f t="shared" si="294"/>
        <v/>
      </c>
      <c r="BW1038" s="32" t="str">
        <f t="shared" si="295"/>
        <v/>
      </c>
      <c r="BX1038" s="32" t="str">
        <f t="shared" si="296"/>
        <v/>
      </c>
      <c r="BY1038" s="32" t="str">
        <f t="shared" si="297"/>
        <v/>
      </c>
      <c r="BZ1038" s="32" t="str">
        <f t="shared" si="298"/>
        <v/>
      </c>
      <c r="CA1038" s="32" t="str">
        <f t="shared" si="299"/>
        <v/>
      </c>
      <c r="CB1038" s="33">
        <f>IF(COUNTIF($CD$7:CD1038,CD1038)=1,CD1038,CD1038+COUNTIF($CD$6:CD1037,CD1038))</f>
        <v>56184</v>
      </c>
      <c r="CC1038" s="34">
        <f t="shared" si="300"/>
        <v>55153</v>
      </c>
      <c r="CD1038" s="32">
        <f t="shared" si="301"/>
        <v>55153</v>
      </c>
      <c r="CE1038" s="32">
        <f t="shared" si="302"/>
        <v>0</v>
      </c>
      <c r="CF1038" s="32">
        <f t="shared" si="303"/>
        <v>0</v>
      </c>
      <c r="CG1038" s="32" t="str">
        <f t="shared" si="304"/>
        <v/>
      </c>
      <c r="CH1038" s="32">
        <v>1033</v>
      </c>
      <c r="CI1038" s="32" t="s">
        <v>6</v>
      </c>
      <c r="CJ1038" s="32" t="str">
        <f t="shared" si="305"/>
        <v/>
      </c>
      <c r="CK1038" s="32" t="str">
        <f t="shared" si="306"/>
        <v/>
      </c>
      <c r="CL1038" s="32" t="str">
        <f t="shared" si="307"/>
        <v/>
      </c>
      <c r="CM1038" s="32" t="str">
        <f t="shared" si="308"/>
        <v/>
      </c>
      <c r="CN1038" s="32" t="str">
        <f t="shared" si="309"/>
        <v/>
      </c>
    </row>
    <row r="1039" spans="71:92" x14ac:dyDescent="0.3">
      <c r="BS1039" s="32" t="str">
        <f>IF(Kiadasi_kiseroiv!$K$2=BT1039,BV1039,"")</f>
        <v/>
      </c>
      <c r="BT1039" s="34" t="str">
        <f t="shared" si="292"/>
        <v/>
      </c>
      <c r="BU1039" s="32" t="str">
        <f t="shared" si="293"/>
        <v/>
      </c>
      <c r="BV1039" s="32" t="str">
        <f t="shared" si="294"/>
        <v/>
      </c>
      <c r="BW1039" s="32" t="str">
        <f t="shared" si="295"/>
        <v/>
      </c>
      <c r="BX1039" s="32" t="str">
        <f t="shared" si="296"/>
        <v/>
      </c>
      <c r="BY1039" s="32" t="str">
        <f t="shared" si="297"/>
        <v/>
      </c>
      <c r="BZ1039" s="32" t="str">
        <f t="shared" si="298"/>
        <v/>
      </c>
      <c r="CA1039" s="32" t="str">
        <f t="shared" si="299"/>
        <v/>
      </c>
      <c r="CB1039" s="33">
        <f>IF(COUNTIF($CD$7:CD1039,CD1039)=1,CD1039,CD1039+COUNTIF($CD$6:CD1038,CD1039))</f>
        <v>56185</v>
      </c>
      <c r="CC1039" s="34">
        <f t="shared" si="300"/>
        <v>55153</v>
      </c>
      <c r="CD1039" s="32">
        <f t="shared" si="301"/>
        <v>55153</v>
      </c>
      <c r="CE1039" s="32">
        <f t="shared" si="302"/>
        <v>0</v>
      </c>
      <c r="CF1039" s="32">
        <f t="shared" si="303"/>
        <v>0</v>
      </c>
      <c r="CG1039" s="32" t="str">
        <f t="shared" si="304"/>
        <v/>
      </c>
      <c r="CH1039" s="32">
        <v>1034</v>
      </c>
      <c r="CI1039" s="32" t="s">
        <v>6</v>
      </c>
      <c r="CJ1039" s="32" t="str">
        <f t="shared" si="305"/>
        <v/>
      </c>
      <c r="CK1039" s="32" t="str">
        <f t="shared" si="306"/>
        <v/>
      </c>
      <c r="CL1039" s="32" t="str">
        <f t="shared" si="307"/>
        <v/>
      </c>
      <c r="CM1039" s="32" t="str">
        <f t="shared" si="308"/>
        <v/>
      </c>
      <c r="CN1039" s="32" t="str">
        <f t="shared" si="309"/>
        <v/>
      </c>
    </row>
    <row r="1040" spans="71:92" x14ac:dyDescent="0.3">
      <c r="BS1040" s="32" t="str">
        <f>IF(Kiadasi_kiseroiv!$K$2=BT1040,BV1040,"")</f>
        <v/>
      </c>
      <c r="BT1040" s="34" t="str">
        <f t="shared" si="292"/>
        <v/>
      </c>
      <c r="BU1040" s="32" t="str">
        <f t="shared" si="293"/>
        <v/>
      </c>
      <c r="BV1040" s="32" t="str">
        <f t="shared" si="294"/>
        <v/>
      </c>
      <c r="BW1040" s="32" t="str">
        <f t="shared" si="295"/>
        <v/>
      </c>
      <c r="BX1040" s="32" t="str">
        <f t="shared" si="296"/>
        <v/>
      </c>
      <c r="BY1040" s="32" t="str">
        <f t="shared" si="297"/>
        <v/>
      </c>
      <c r="BZ1040" s="32" t="str">
        <f t="shared" si="298"/>
        <v/>
      </c>
      <c r="CA1040" s="32" t="str">
        <f t="shared" si="299"/>
        <v/>
      </c>
      <c r="CB1040" s="33">
        <f>IF(COUNTIF($CD$7:CD1040,CD1040)=1,CD1040,CD1040+COUNTIF($CD$6:CD1039,CD1040))</f>
        <v>56186</v>
      </c>
      <c r="CC1040" s="34">
        <f t="shared" si="300"/>
        <v>55153</v>
      </c>
      <c r="CD1040" s="32">
        <f t="shared" si="301"/>
        <v>55153</v>
      </c>
      <c r="CE1040" s="32">
        <f t="shared" si="302"/>
        <v>0</v>
      </c>
      <c r="CF1040" s="32">
        <f t="shared" si="303"/>
        <v>0</v>
      </c>
      <c r="CG1040" s="32" t="str">
        <f t="shared" si="304"/>
        <v/>
      </c>
      <c r="CH1040" s="32">
        <v>1035</v>
      </c>
      <c r="CI1040" s="32" t="s">
        <v>6</v>
      </c>
      <c r="CJ1040" s="32" t="str">
        <f t="shared" si="305"/>
        <v/>
      </c>
      <c r="CK1040" s="32" t="str">
        <f t="shared" si="306"/>
        <v/>
      </c>
      <c r="CL1040" s="32" t="str">
        <f t="shared" si="307"/>
        <v/>
      </c>
      <c r="CM1040" s="32" t="str">
        <f t="shared" si="308"/>
        <v/>
      </c>
      <c r="CN1040" s="32" t="str">
        <f t="shared" si="309"/>
        <v/>
      </c>
    </row>
    <row r="1041" spans="71:92" x14ac:dyDescent="0.3">
      <c r="BS1041" s="32" t="str">
        <f>IF(Kiadasi_kiseroiv!$K$2=BT1041,BV1041,"")</f>
        <v/>
      </c>
      <c r="BT1041" s="34" t="str">
        <f t="shared" si="292"/>
        <v/>
      </c>
      <c r="BU1041" s="32" t="str">
        <f t="shared" si="293"/>
        <v/>
      </c>
      <c r="BV1041" s="32" t="str">
        <f t="shared" si="294"/>
        <v/>
      </c>
      <c r="BW1041" s="32" t="str">
        <f t="shared" si="295"/>
        <v/>
      </c>
      <c r="BX1041" s="32" t="str">
        <f t="shared" si="296"/>
        <v/>
      </c>
      <c r="BY1041" s="32" t="str">
        <f t="shared" si="297"/>
        <v/>
      </c>
      <c r="BZ1041" s="32" t="str">
        <f t="shared" si="298"/>
        <v/>
      </c>
      <c r="CA1041" s="32" t="str">
        <f t="shared" si="299"/>
        <v/>
      </c>
      <c r="CB1041" s="33">
        <f>IF(COUNTIF($CD$7:CD1041,CD1041)=1,CD1041,CD1041+COUNTIF($CD$6:CD1040,CD1041))</f>
        <v>56187</v>
      </c>
      <c r="CC1041" s="34">
        <f t="shared" si="300"/>
        <v>55153</v>
      </c>
      <c r="CD1041" s="32">
        <f t="shared" si="301"/>
        <v>55153</v>
      </c>
      <c r="CE1041" s="32">
        <f t="shared" si="302"/>
        <v>0</v>
      </c>
      <c r="CF1041" s="32">
        <f t="shared" si="303"/>
        <v>0</v>
      </c>
      <c r="CG1041" s="32" t="str">
        <f t="shared" si="304"/>
        <v/>
      </c>
      <c r="CH1041" s="32">
        <v>1036</v>
      </c>
      <c r="CI1041" s="32" t="s">
        <v>6</v>
      </c>
      <c r="CJ1041" s="32" t="str">
        <f t="shared" si="305"/>
        <v/>
      </c>
      <c r="CK1041" s="32" t="str">
        <f t="shared" si="306"/>
        <v/>
      </c>
      <c r="CL1041" s="32" t="str">
        <f t="shared" si="307"/>
        <v/>
      </c>
      <c r="CM1041" s="32" t="str">
        <f t="shared" si="308"/>
        <v/>
      </c>
      <c r="CN1041" s="32" t="str">
        <f t="shared" si="309"/>
        <v/>
      </c>
    </row>
    <row r="1042" spans="71:92" x14ac:dyDescent="0.3">
      <c r="BS1042" s="32" t="str">
        <f>IF(Kiadasi_kiseroiv!$K$2=BT1042,BV1042,"")</f>
        <v/>
      </c>
      <c r="BT1042" s="34" t="str">
        <f t="shared" si="292"/>
        <v/>
      </c>
      <c r="BU1042" s="32" t="str">
        <f t="shared" si="293"/>
        <v/>
      </c>
      <c r="BV1042" s="32" t="str">
        <f t="shared" si="294"/>
        <v/>
      </c>
      <c r="BW1042" s="32" t="str">
        <f t="shared" si="295"/>
        <v/>
      </c>
      <c r="BX1042" s="32" t="str">
        <f t="shared" si="296"/>
        <v/>
      </c>
      <c r="BY1042" s="32" t="str">
        <f t="shared" si="297"/>
        <v/>
      </c>
      <c r="BZ1042" s="32" t="str">
        <f t="shared" si="298"/>
        <v/>
      </c>
      <c r="CA1042" s="32" t="str">
        <f t="shared" si="299"/>
        <v/>
      </c>
      <c r="CB1042" s="33">
        <f>IF(COUNTIF($CD$7:CD1042,CD1042)=1,CD1042,CD1042+COUNTIF($CD$6:CD1041,CD1042))</f>
        <v>56188</v>
      </c>
      <c r="CC1042" s="34">
        <f t="shared" si="300"/>
        <v>55153</v>
      </c>
      <c r="CD1042" s="32">
        <f t="shared" si="301"/>
        <v>55153</v>
      </c>
      <c r="CE1042" s="32">
        <f t="shared" si="302"/>
        <v>0</v>
      </c>
      <c r="CF1042" s="32">
        <f t="shared" si="303"/>
        <v>0</v>
      </c>
      <c r="CG1042" s="32" t="str">
        <f t="shared" si="304"/>
        <v/>
      </c>
      <c r="CH1042" s="32">
        <v>1037</v>
      </c>
      <c r="CI1042" s="32" t="s">
        <v>6</v>
      </c>
      <c r="CJ1042" s="32" t="str">
        <f t="shared" si="305"/>
        <v/>
      </c>
      <c r="CK1042" s="32" t="str">
        <f t="shared" si="306"/>
        <v/>
      </c>
      <c r="CL1042" s="32" t="str">
        <f t="shared" si="307"/>
        <v/>
      </c>
      <c r="CM1042" s="32" t="str">
        <f t="shared" si="308"/>
        <v/>
      </c>
      <c r="CN1042" s="32" t="str">
        <f t="shared" si="309"/>
        <v/>
      </c>
    </row>
    <row r="1043" spans="71:92" x14ac:dyDescent="0.3">
      <c r="BS1043" s="32" t="str">
        <f>IF(Kiadasi_kiseroiv!$K$2=BT1043,BV1043,"")</f>
        <v/>
      </c>
      <c r="BT1043" s="34" t="str">
        <f t="shared" si="292"/>
        <v/>
      </c>
      <c r="BU1043" s="32" t="str">
        <f t="shared" si="293"/>
        <v/>
      </c>
      <c r="BV1043" s="32" t="str">
        <f t="shared" si="294"/>
        <v/>
      </c>
      <c r="BW1043" s="32" t="str">
        <f t="shared" si="295"/>
        <v/>
      </c>
      <c r="BX1043" s="32" t="str">
        <f t="shared" si="296"/>
        <v/>
      </c>
      <c r="BY1043" s="32" t="str">
        <f t="shared" si="297"/>
        <v/>
      </c>
      <c r="BZ1043" s="32" t="str">
        <f t="shared" si="298"/>
        <v/>
      </c>
      <c r="CA1043" s="32" t="str">
        <f t="shared" si="299"/>
        <v/>
      </c>
      <c r="CB1043" s="33">
        <f>IF(COUNTIF($CD$7:CD1043,CD1043)=1,CD1043,CD1043+COUNTIF($CD$6:CD1042,CD1043))</f>
        <v>56189</v>
      </c>
      <c r="CC1043" s="34">
        <f t="shared" si="300"/>
        <v>55153</v>
      </c>
      <c r="CD1043" s="32">
        <f t="shared" si="301"/>
        <v>55153</v>
      </c>
      <c r="CE1043" s="32">
        <f t="shared" si="302"/>
        <v>0</v>
      </c>
      <c r="CF1043" s="32">
        <f t="shared" si="303"/>
        <v>0</v>
      </c>
      <c r="CG1043" s="32" t="str">
        <f t="shared" si="304"/>
        <v/>
      </c>
      <c r="CH1043" s="32">
        <v>1038</v>
      </c>
      <c r="CI1043" s="32" t="s">
        <v>6</v>
      </c>
      <c r="CJ1043" s="32" t="str">
        <f t="shared" si="305"/>
        <v/>
      </c>
      <c r="CK1043" s="32" t="str">
        <f t="shared" si="306"/>
        <v/>
      </c>
      <c r="CL1043" s="32" t="str">
        <f t="shared" si="307"/>
        <v/>
      </c>
      <c r="CM1043" s="32" t="str">
        <f t="shared" si="308"/>
        <v/>
      </c>
      <c r="CN1043" s="32" t="str">
        <f t="shared" si="309"/>
        <v/>
      </c>
    </row>
    <row r="1044" spans="71:92" x14ac:dyDescent="0.3">
      <c r="BS1044" s="32" t="str">
        <f>IF(Kiadasi_kiseroiv!$K$2=BT1044,BV1044,"")</f>
        <v/>
      </c>
      <c r="BT1044" s="34" t="str">
        <f t="shared" si="292"/>
        <v/>
      </c>
      <c r="BU1044" s="32" t="str">
        <f t="shared" si="293"/>
        <v/>
      </c>
      <c r="BV1044" s="32" t="str">
        <f t="shared" si="294"/>
        <v/>
      </c>
      <c r="BW1044" s="32" t="str">
        <f t="shared" si="295"/>
        <v/>
      </c>
      <c r="BX1044" s="32" t="str">
        <f t="shared" si="296"/>
        <v/>
      </c>
      <c r="BY1044" s="32" t="str">
        <f t="shared" si="297"/>
        <v/>
      </c>
      <c r="BZ1044" s="32" t="str">
        <f t="shared" si="298"/>
        <v/>
      </c>
      <c r="CA1044" s="32" t="str">
        <f t="shared" si="299"/>
        <v/>
      </c>
      <c r="CB1044" s="33">
        <f>IF(COUNTIF($CD$7:CD1044,CD1044)=1,CD1044,CD1044+COUNTIF($CD$6:CD1043,CD1044))</f>
        <v>56190</v>
      </c>
      <c r="CC1044" s="34">
        <f t="shared" si="300"/>
        <v>55153</v>
      </c>
      <c r="CD1044" s="32">
        <f t="shared" si="301"/>
        <v>55153</v>
      </c>
      <c r="CE1044" s="32">
        <f t="shared" si="302"/>
        <v>0</v>
      </c>
      <c r="CF1044" s="32">
        <f t="shared" si="303"/>
        <v>0</v>
      </c>
      <c r="CG1044" s="32" t="str">
        <f t="shared" si="304"/>
        <v/>
      </c>
      <c r="CH1044" s="32">
        <v>1039</v>
      </c>
      <c r="CI1044" s="32" t="s">
        <v>6</v>
      </c>
      <c r="CJ1044" s="32" t="str">
        <f t="shared" si="305"/>
        <v/>
      </c>
      <c r="CK1044" s="32" t="str">
        <f t="shared" si="306"/>
        <v/>
      </c>
      <c r="CL1044" s="32" t="str">
        <f t="shared" si="307"/>
        <v/>
      </c>
      <c r="CM1044" s="32" t="str">
        <f t="shared" si="308"/>
        <v/>
      </c>
      <c r="CN1044" s="32" t="str">
        <f t="shared" si="309"/>
        <v/>
      </c>
    </row>
    <row r="1045" spans="71:92" x14ac:dyDescent="0.3">
      <c r="BS1045" s="32" t="str">
        <f>IF(Kiadasi_kiseroiv!$K$2=BT1045,BV1045,"")</f>
        <v/>
      </c>
      <c r="BT1045" s="34" t="str">
        <f t="shared" si="292"/>
        <v/>
      </c>
      <c r="BU1045" s="32" t="str">
        <f t="shared" si="293"/>
        <v/>
      </c>
      <c r="BV1045" s="32" t="str">
        <f t="shared" si="294"/>
        <v/>
      </c>
      <c r="BW1045" s="32" t="str">
        <f t="shared" si="295"/>
        <v/>
      </c>
      <c r="BX1045" s="32" t="str">
        <f t="shared" si="296"/>
        <v/>
      </c>
      <c r="BY1045" s="32" t="str">
        <f t="shared" si="297"/>
        <v/>
      </c>
      <c r="BZ1045" s="32" t="str">
        <f t="shared" si="298"/>
        <v/>
      </c>
      <c r="CA1045" s="32" t="str">
        <f t="shared" si="299"/>
        <v/>
      </c>
      <c r="CB1045" s="33">
        <f>IF(COUNTIF($CD$7:CD1045,CD1045)=1,CD1045,CD1045+COUNTIF($CD$6:CD1044,CD1045))</f>
        <v>56191</v>
      </c>
      <c r="CC1045" s="34">
        <f t="shared" si="300"/>
        <v>55153</v>
      </c>
      <c r="CD1045" s="32">
        <f t="shared" si="301"/>
        <v>55153</v>
      </c>
      <c r="CE1045" s="32">
        <f t="shared" si="302"/>
        <v>0</v>
      </c>
      <c r="CF1045" s="32">
        <f t="shared" si="303"/>
        <v>0</v>
      </c>
      <c r="CG1045" s="32" t="str">
        <f t="shared" si="304"/>
        <v/>
      </c>
      <c r="CH1045" s="32">
        <v>1040</v>
      </c>
      <c r="CI1045" s="32" t="s">
        <v>6</v>
      </c>
      <c r="CJ1045" s="32" t="str">
        <f t="shared" si="305"/>
        <v/>
      </c>
      <c r="CK1045" s="32" t="str">
        <f t="shared" si="306"/>
        <v/>
      </c>
      <c r="CL1045" s="32" t="str">
        <f t="shared" si="307"/>
        <v/>
      </c>
      <c r="CM1045" s="32" t="str">
        <f t="shared" si="308"/>
        <v/>
      </c>
      <c r="CN1045" s="32" t="str">
        <f t="shared" si="309"/>
        <v/>
      </c>
    </row>
    <row r="1046" spans="71:92" x14ac:dyDescent="0.3">
      <c r="BS1046" s="32" t="str">
        <f>IF(Kiadasi_kiseroiv!$K$2=BT1046,BV1046,"")</f>
        <v/>
      </c>
      <c r="BT1046" s="34" t="str">
        <f t="shared" si="292"/>
        <v/>
      </c>
      <c r="BU1046" s="32" t="str">
        <f t="shared" si="293"/>
        <v/>
      </c>
      <c r="BV1046" s="32" t="str">
        <f t="shared" si="294"/>
        <v/>
      </c>
      <c r="BW1046" s="32" t="str">
        <f t="shared" si="295"/>
        <v/>
      </c>
      <c r="BX1046" s="32" t="str">
        <f t="shared" si="296"/>
        <v/>
      </c>
      <c r="BY1046" s="32" t="str">
        <f t="shared" si="297"/>
        <v/>
      </c>
      <c r="BZ1046" s="32" t="str">
        <f t="shared" si="298"/>
        <v/>
      </c>
      <c r="CA1046" s="32" t="str">
        <f t="shared" si="299"/>
        <v/>
      </c>
      <c r="CB1046" s="33">
        <f>IF(COUNTIF($CD$7:CD1046,CD1046)=1,CD1046,CD1046+COUNTIF($CD$6:CD1045,CD1046))</f>
        <v>56192</v>
      </c>
      <c r="CC1046" s="34">
        <f t="shared" si="300"/>
        <v>55153</v>
      </c>
      <c r="CD1046" s="32">
        <f t="shared" si="301"/>
        <v>55153</v>
      </c>
      <c r="CE1046" s="32">
        <f t="shared" si="302"/>
        <v>0</v>
      </c>
      <c r="CF1046" s="32">
        <f t="shared" si="303"/>
        <v>0</v>
      </c>
      <c r="CG1046" s="32" t="str">
        <f t="shared" si="304"/>
        <v/>
      </c>
      <c r="CH1046" s="32">
        <v>1041</v>
      </c>
      <c r="CI1046" s="32" t="s">
        <v>6</v>
      </c>
      <c r="CJ1046" s="32" t="str">
        <f t="shared" si="305"/>
        <v/>
      </c>
      <c r="CK1046" s="32" t="str">
        <f t="shared" si="306"/>
        <v/>
      </c>
      <c r="CL1046" s="32" t="str">
        <f t="shared" si="307"/>
        <v/>
      </c>
      <c r="CM1046" s="32" t="str">
        <f t="shared" si="308"/>
        <v/>
      </c>
      <c r="CN1046" s="32" t="str">
        <f t="shared" si="309"/>
        <v/>
      </c>
    </row>
    <row r="1047" spans="71:92" x14ac:dyDescent="0.3">
      <c r="BS1047" s="32" t="str">
        <f>IF(Kiadasi_kiseroiv!$K$2=BT1047,BV1047,"")</f>
        <v/>
      </c>
      <c r="BT1047" s="34" t="str">
        <f t="shared" si="292"/>
        <v/>
      </c>
      <c r="BU1047" s="32" t="str">
        <f t="shared" si="293"/>
        <v/>
      </c>
      <c r="BV1047" s="32" t="str">
        <f t="shared" si="294"/>
        <v/>
      </c>
      <c r="BW1047" s="32" t="str">
        <f t="shared" si="295"/>
        <v/>
      </c>
      <c r="BX1047" s="32" t="str">
        <f t="shared" si="296"/>
        <v/>
      </c>
      <c r="BY1047" s="32" t="str">
        <f t="shared" si="297"/>
        <v/>
      </c>
      <c r="BZ1047" s="32" t="str">
        <f t="shared" si="298"/>
        <v/>
      </c>
      <c r="CA1047" s="32" t="str">
        <f t="shared" si="299"/>
        <v/>
      </c>
      <c r="CB1047" s="33">
        <f>IF(COUNTIF($CD$7:CD1047,CD1047)=1,CD1047,CD1047+COUNTIF($CD$6:CD1046,CD1047))</f>
        <v>56193</v>
      </c>
      <c r="CC1047" s="34">
        <f t="shared" si="300"/>
        <v>55153</v>
      </c>
      <c r="CD1047" s="32">
        <f t="shared" si="301"/>
        <v>55153</v>
      </c>
      <c r="CE1047" s="32">
        <f t="shared" si="302"/>
        <v>0</v>
      </c>
      <c r="CF1047" s="32">
        <f t="shared" si="303"/>
        <v>0</v>
      </c>
      <c r="CG1047" s="32" t="str">
        <f t="shared" si="304"/>
        <v/>
      </c>
      <c r="CH1047" s="32">
        <v>1042</v>
      </c>
      <c r="CI1047" s="32" t="s">
        <v>6</v>
      </c>
      <c r="CJ1047" s="32" t="str">
        <f t="shared" si="305"/>
        <v/>
      </c>
      <c r="CK1047" s="32" t="str">
        <f t="shared" si="306"/>
        <v/>
      </c>
      <c r="CL1047" s="32" t="str">
        <f t="shared" si="307"/>
        <v/>
      </c>
      <c r="CM1047" s="32" t="str">
        <f t="shared" si="308"/>
        <v/>
      </c>
      <c r="CN1047" s="32" t="str">
        <f t="shared" si="309"/>
        <v/>
      </c>
    </row>
    <row r="1048" spans="71:92" x14ac:dyDescent="0.3">
      <c r="BS1048" s="32" t="str">
        <f>IF(Kiadasi_kiseroiv!$K$2=BT1048,BV1048,"")</f>
        <v/>
      </c>
      <c r="BT1048" s="34" t="str">
        <f t="shared" si="292"/>
        <v/>
      </c>
      <c r="BU1048" s="32" t="str">
        <f t="shared" si="293"/>
        <v/>
      </c>
      <c r="BV1048" s="32" t="str">
        <f t="shared" si="294"/>
        <v/>
      </c>
      <c r="BW1048" s="32" t="str">
        <f t="shared" si="295"/>
        <v/>
      </c>
      <c r="BX1048" s="32" t="str">
        <f t="shared" si="296"/>
        <v/>
      </c>
      <c r="BY1048" s="32" t="str">
        <f t="shared" si="297"/>
        <v/>
      </c>
      <c r="BZ1048" s="32" t="str">
        <f t="shared" si="298"/>
        <v/>
      </c>
      <c r="CA1048" s="32" t="str">
        <f t="shared" si="299"/>
        <v/>
      </c>
      <c r="CB1048" s="33">
        <f>IF(COUNTIF($CD$7:CD1048,CD1048)=1,CD1048,CD1048+COUNTIF($CD$6:CD1047,CD1048))</f>
        <v>56194</v>
      </c>
      <c r="CC1048" s="34">
        <f t="shared" si="300"/>
        <v>55153</v>
      </c>
      <c r="CD1048" s="32">
        <f t="shared" si="301"/>
        <v>55153</v>
      </c>
      <c r="CE1048" s="32">
        <f t="shared" si="302"/>
        <v>0</v>
      </c>
      <c r="CF1048" s="32">
        <f t="shared" si="303"/>
        <v>0</v>
      </c>
      <c r="CG1048" s="32" t="str">
        <f t="shared" si="304"/>
        <v/>
      </c>
      <c r="CH1048" s="32">
        <v>1043</v>
      </c>
      <c r="CI1048" s="32" t="s">
        <v>6</v>
      </c>
      <c r="CJ1048" s="32" t="str">
        <f t="shared" si="305"/>
        <v/>
      </c>
      <c r="CK1048" s="32" t="str">
        <f t="shared" si="306"/>
        <v/>
      </c>
      <c r="CL1048" s="32" t="str">
        <f t="shared" si="307"/>
        <v/>
      </c>
      <c r="CM1048" s="32" t="str">
        <f t="shared" si="308"/>
        <v/>
      </c>
      <c r="CN1048" s="32" t="str">
        <f t="shared" si="309"/>
        <v/>
      </c>
    </row>
    <row r="1049" spans="71:92" x14ac:dyDescent="0.3">
      <c r="BS1049" s="32" t="str">
        <f>IF(Kiadasi_kiseroiv!$K$2=BT1049,BV1049,"")</f>
        <v/>
      </c>
      <c r="BT1049" s="34" t="str">
        <f t="shared" si="292"/>
        <v/>
      </c>
      <c r="BU1049" s="32" t="str">
        <f t="shared" si="293"/>
        <v/>
      </c>
      <c r="BV1049" s="32" t="str">
        <f t="shared" si="294"/>
        <v/>
      </c>
      <c r="BW1049" s="32" t="str">
        <f t="shared" si="295"/>
        <v/>
      </c>
      <c r="BX1049" s="32" t="str">
        <f t="shared" si="296"/>
        <v/>
      </c>
      <c r="BY1049" s="32" t="str">
        <f t="shared" si="297"/>
        <v/>
      </c>
      <c r="BZ1049" s="32" t="str">
        <f t="shared" si="298"/>
        <v/>
      </c>
      <c r="CA1049" s="32" t="str">
        <f t="shared" si="299"/>
        <v/>
      </c>
      <c r="CB1049" s="33">
        <f>IF(COUNTIF($CD$7:CD1049,CD1049)=1,CD1049,CD1049+COUNTIF($CD$6:CD1048,CD1049))</f>
        <v>56195</v>
      </c>
      <c r="CC1049" s="34">
        <f t="shared" si="300"/>
        <v>55153</v>
      </c>
      <c r="CD1049" s="32">
        <f t="shared" si="301"/>
        <v>55153</v>
      </c>
      <c r="CE1049" s="32">
        <f t="shared" si="302"/>
        <v>0</v>
      </c>
      <c r="CF1049" s="32">
        <f t="shared" si="303"/>
        <v>0</v>
      </c>
      <c r="CG1049" s="32" t="str">
        <f t="shared" si="304"/>
        <v/>
      </c>
      <c r="CH1049" s="32">
        <v>1044</v>
      </c>
      <c r="CI1049" s="32" t="s">
        <v>6</v>
      </c>
      <c r="CJ1049" s="32" t="str">
        <f t="shared" si="305"/>
        <v/>
      </c>
      <c r="CK1049" s="32" t="str">
        <f t="shared" si="306"/>
        <v/>
      </c>
      <c r="CL1049" s="32" t="str">
        <f t="shared" si="307"/>
        <v/>
      </c>
      <c r="CM1049" s="32" t="str">
        <f t="shared" si="308"/>
        <v/>
      </c>
      <c r="CN1049" s="32" t="str">
        <f t="shared" si="309"/>
        <v/>
      </c>
    </row>
    <row r="1050" spans="71:92" x14ac:dyDescent="0.3">
      <c r="BS1050" s="32" t="str">
        <f>IF(Kiadasi_kiseroiv!$K$2=BT1050,BV1050,"")</f>
        <v/>
      </c>
      <c r="BT1050" s="34" t="str">
        <f t="shared" si="292"/>
        <v/>
      </c>
      <c r="BU1050" s="32" t="str">
        <f t="shared" si="293"/>
        <v/>
      </c>
      <c r="BV1050" s="32" t="str">
        <f t="shared" si="294"/>
        <v/>
      </c>
      <c r="BW1050" s="32" t="str">
        <f t="shared" si="295"/>
        <v/>
      </c>
      <c r="BX1050" s="32" t="str">
        <f t="shared" si="296"/>
        <v/>
      </c>
      <c r="BY1050" s="32" t="str">
        <f t="shared" si="297"/>
        <v/>
      </c>
      <c r="BZ1050" s="32" t="str">
        <f t="shared" si="298"/>
        <v/>
      </c>
      <c r="CA1050" s="32" t="str">
        <f t="shared" si="299"/>
        <v/>
      </c>
      <c r="CB1050" s="33">
        <f>IF(COUNTIF($CD$7:CD1050,CD1050)=1,CD1050,CD1050+COUNTIF($CD$6:CD1049,CD1050))</f>
        <v>56196</v>
      </c>
      <c r="CC1050" s="34">
        <f t="shared" si="300"/>
        <v>55153</v>
      </c>
      <c r="CD1050" s="32">
        <f t="shared" si="301"/>
        <v>55153</v>
      </c>
      <c r="CE1050" s="32">
        <f t="shared" si="302"/>
        <v>0</v>
      </c>
      <c r="CF1050" s="32">
        <f t="shared" si="303"/>
        <v>0</v>
      </c>
      <c r="CG1050" s="32" t="str">
        <f t="shared" si="304"/>
        <v/>
      </c>
      <c r="CH1050" s="32">
        <v>1045</v>
      </c>
      <c r="CI1050" s="32" t="s">
        <v>6</v>
      </c>
      <c r="CJ1050" s="32" t="str">
        <f t="shared" si="305"/>
        <v/>
      </c>
      <c r="CK1050" s="32" t="str">
        <f t="shared" si="306"/>
        <v/>
      </c>
      <c r="CL1050" s="32" t="str">
        <f t="shared" si="307"/>
        <v/>
      </c>
      <c r="CM1050" s="32" t="str">
        <f t="shared" si="308"/>
        <v/>
      </c>
      <c r="CN1050" s="32" t="str">
        <f t="shared" si="309"/>
        <v/>
      </c>
    </row>
    <row r="1051" spans="71:92" x14ac:dyDescent="0.3">
      <c r="BS1051" s="32" t="str">
        <f>IF(Kiadasi_kiseroiv!$K$2=BT1051,BV1051,"")</f>
        <v/>
      </c>
      <c r="BT1051" s="34" t="str">
        <f t="shared" si="292"/>
        <v/>
      </c>
      <c r="BU1051" s="32" t="str">
        <f t="shared" si="293"/>
        <v/>
      </c>
      <c r="BV1051" s="32" t="str">
        <f t="shared" si="294"/>
        <v/>
      </c>
      <c r="BW1051" s="32" t="str">
        <f t="shared" si="295"/>
        <v/>
      </c>
      <c r="BX1051" s="32" t="str">
        <f t="shared" si="296"/>
        <v/>
      </c>
      <c r="BY1051" s="32" t="str">
        <f t="shared" si="297"/>
        <v/>
      </c>
      <c r="BZ1051" s="32" t="str">
        <f t="shared" si="298"/>
        <v/>
      </c>
      <c r="CA1051" s="32" t="str">
        <f t="shared" si="299"/>
        <v/>
      </c>
      <c r="CB1051" s="33">
        <f>IF(COUNTIF($CD$7:CD1051,CD1051)=1,CD1051,CD1051+COUNTIF($CD$6:CD1050,CD1051))</f>
        <v>56197</v>
      </c>
      <c r="CC1051" s="34">
        <f t="shared" si="300"/>
        <v>55153</v>
      </c>
      <c r="CD1051" s="32">
        <f t="shared" si="301"/>
        <v>55153</v>
      </c>
      <c r="CE1051" s="32">
        <f t="shared" si="302"/>
        <v>0</v>
      </c>
      <c r="CF1051" s="32">
        <f t="shared" si="303"/>
        <v>0</v>
      </c>
      <c r="CG1051" s="32" t="str">
        <f t="shared" si="304"/>
        <v/>
      </c>
      <c r="CH1051" s="32">
        <v>1046</v>
      </c>
      <c r="CI1051" s="32" t="s">
        <v>6</v>
      </c>
      <c r="CJ1051" s="32" t="str">
        <f t="shared" si="305"/>
        <v/>
      </c>
      <c r="CK1051" s="32" t="str">
        <f t="shared" si="306"/>
        <v/>
      </c>
      <c r="CL1051" s="32" t="str">
        <f t="shared" si="307"/>
        <v/>
      </c>
      <c r="CM1051" s="32" t="str">
        <f t="shared" si="308"/>
        <v/>
      </c>
      <c r="CN1051" s="32" t="str">
        <f t="shared" si="309"/>
        <v/>
      </c>
    </row>
    <row r="1052" spans="71:92" x14ac:dyDescent="0.3">
      <c r="BS1052" s="32" t="str">
        <f>IF(Kiadasi_kiseroiv!$K$2=BT1052,BV1052,"")</f>
        <v/>
      </c>
      <c r="BT1052" s="34" t="str">
        <f t="shared" si="292"/>
        <v/>
      </c>
      <c r="BU1052" s="32" t="str">
        <f t="shared" si="293"/>
        <v/>
      </c>
      <c r="BV1052" s="32" t="str">
        <f t="shared" si="294"/>
        <v/>
      </c>
      <c r="BW1052" s="32" t="str">
        <f t="shared" si="295"/>
        <v/>
      </c>
      <c r="BX1052" s="32" t="str">
        <f t="shared" si="296"/>
        <v/>
      </c>
      <c r="BY1052" s="32" t="str">
        <f t="shared" si="297"/>
        <v/>
      </c>
      <c r="BZ1052" s="32" t="str">
        <f t="shared" si="298"/>
        <v/>
      </c>
      <c r="CA1052" s="32" t="str">
        <f t="shared" si="299"/>
        <v/>
      </c>
      <c r="CB1052" s="33">
        <f>IF(COUNTIF($CD$7:CD1052,CD1052)=1,CD1052,CD1052+COUNTIF($CD$6:CD1051,CD1052))</f>
        <v>56198</v>
      </c>
      <c r="CC1052" s="34">
        <f t="shared" si="300"/>
        <v>55153</v>
      </c>
      <c r="CD1052" s="32">
        <f t="shared" si="301"/>
        <v>55153</v>
      </c>
      <c r="CE1052" s="32">
        <f t="shared" si="302"/>
        <v>0</v>
      </c>
      <c r="CF1052" s="32">
        <f t="shared" si="303"/>
        <v>0</v>
      </c>
      <c r="CG1052" s="32" t="str">
        <f t="shared" si="304"/>
        <v/>
      </c>
      <c r="CH1052" s="32">
        <v>1047</v>
      </c>
      <c r="CI1052" s="32" t="s">
        <v>6</v>
      </c>
      <c r="CJ1052" s="32" t="str">
        <f t="shared" si="305"/>
        <v/>
      </c>
      <c r="CK1052" s="32" t="str">
        <f t="shared" si="306"/>
        <v/>
      </c>
      <c r="CL1052" s="32" t="str">
        <f t="shared" si="307"/>
        <v/>
      </c>
      <c r="CM1052" s="32" t="str">
        <f t="shared" si="308"/>
        <v/>
      </c>
      <c r="CN1052" s="32" t="str">
        <f t="shared" si="309"/>
        <v/>
      </c>
    </row>
    <row r="1053" spans="71:92" x14ac:dyDescent="0.3">
      <c r="BS1053" s="32" t="str">
        <f>IF(Kiadasi_kiseroiv!$K$2=BT1053,BV1053,"")</f>
        <v/>
      </c>
      <c r="BT1053" s="34" t="str">
        <f t="shared" si="292"/>
        <v/>
      </c>
      <c r="BU1053" s="32" t="str">
        <f t="shared" si="293"/>
        <v/>
      </c>
      <c r="BV1053" s="32" t="str">
        <f t="shared" si="294"/>
        <v/>
      </c>
      <c r="BW1053" s="32" t="str">
        <f t="shared" si="295"/>
        <v/>
      </c>
      <c r="BX1053" s="32" t="str">
        <f t="shared" si="296"/>
        <v/>
      </c>
      <c r="BY1053" s="32" t="str">
        <f t="shared" si="297"/>
        <v/>
      </c>
      <c r="BZ1053" s="32" t="str">
        <f t="shared" si="298"/>
        <v/>
      </c>
      <c r="CA1053" s="32" t="str">
        <f t="shared" si="299"/>
        <v/>
      </c>
      <c r="CB1053" s="33">
        <f>IF(COUNTIF($CD$7:CD1053,CD1053)=1,CD1053,CD1053+COUNTIF($CD$6:CD1052,CD1053))</f>
        <v>56199</v>
      </c>
      <c r="CC1053" s="34">
        <f t="shared" si="300"/>
        <v>55153</v>
      </c>
      <c r="CD1053" s="32">
        <f t="shared" si="301"/>
        <v>55153</v>
      </c>
      <c r="CE1053" s="32">
        <f t="shared" si="302"/>
        <v>0</v>
      </c>
      <c r="CF1053" s="32">
        <f t="shared" si="303"/>
        <v>0</v>
      </c>
      <c r="CG1053" s="32" t="str">
        <f t="shared" si="304"/>
        <v/>
      </c>
      <c r="CH1053" s="32">
        <v>1048</v>
      </c>
      <c r="CI1053" s="32" t="s">
        <v>6</v>
      </c>
      <c r="CJ1053" s="32" t="str">
        <f t="shared" si="305"/>
        <v/>
      </c>
      <c r="CK1053" s="32" t="str">
        <f t="shared" si="306"/>
        <v/>
      </c>
      <c r="CL1053" s="32" t="str">
        <f t="shared" si="307"/>
        <v/>
      </c>
      <c r="CM1053" s="32" t="str">
        <f t="shared" si="308"/>
        <v/>
      </c>
      <c r="CN1053" s="32" t="str">
        <f t="shared" si="309"/>
        <v/>
      </c>
    </row>
    <row r="1054" spans="71:92" x14ac:dyDescent="0.3">
      <c r="BS1054" s="32" t="str">
        <f>IF(Kiadasi_kiseroiv!$K$2=BT1054,BV1054,"")</f>
        <v/>
      </c>
      <c r="BT1054" s="34" t="str">
        <f t="shared" si="292"/>
        <v/>
      </c>
      <c r="BU1054" s="32" t="str">
        <f t="shared" si="293"/>
        <v/>
      </c>
      <c r="BV1054" s="32" t="str">
        <f t="shared" si="294"/>
        <v/>
      </c>
      <c r="BW1054" s="32" t="str">
        <f t="shared" si="295"/>
        <v/>
      </c>
      <c r="BX1054" s="32" t="str">
        <f t="shared" si="296"/>
        <v/>
      </c>
      <c r="BY1054" s="32" t="str">
        <f t="shared" si="297"/>
        <v/>
      </c>
      <c r="BZ1054" s="32" t="str">
        <f t="shared" si="298"/>
        <v/>
      </c>
      <c r="CA1054" s="32" t="str">
        <f t="shared" si="299"/>
        <v/>
      </c>
      <c r="CB1054" s="33">
        <f>IF(COUNTIF($CD$7:CD1054,CD1054)=1,CD1054,CD1054+COUNTIF($CD$6:CD1053,CD1054))</f>
        <v>56200</v>
      </c>
      <c r="CC1054" s="34">
        <f t="shared" si="300"/>
        <v>55153</v>
      </c>
      <c r="CD1054" s="32">
        <f t="shared" si="301"/>
        <v>55153</v>
      </c>
      <c r="CE1054" s="32">
        <f t="shared" si="302"/>
        <v>0</v>
      </c>
      <c r="CF1054" s="32">
        <f t="shared" si="303"/>
        <v>0</v>
      </c>
      <c r="CG1054" s="32" t="str">
        <f t="shared" si="304"/>
        <v/>
      </c>
      <c r="CH1054" s="32">
        <v>1049</v>
      </c>
      <c r="CI1054" s="32" t="s">
        <v>6</v>
      </c>
      <c r="CJ1054" s="32" t="str">
        <f t="shared" si="305"/>
        <v/>
      </c>
      <c r="CK1054" s="32" t="str">
        <f t="shared" si="306"/>
        <v/>
      </c>
      <c r="CL1054" s="32" t="str">
        <f t="shared" si="307"/>
        <v/>
      </c>
      <c r="CM1054" s="32" t="str">
        <f t="shared" si="308"/>
        <v/>
      </c>
      <c r="CN1054" s="32" t="str">
        <f t="shared" si="309"/>
        <v/>
      </c>
    </row>
    <row r="1055" spans="71:92" x14ac:dyDescent="0.3">
      <c r="BS1055" s="32" t="str">
        <f>IF(Kiadasi_kiseroiv!$K$2=BT1055,BV1055,"")</f>
        <v/>
      </c>
      <c r="BT1055" s="34" t="str">
        <f t="shared" si="292"/>
        <v/>
      </c>
      <c r="BU1055" s="32" t="str">
        <f t="shared" si="293"/>
        <v/>
      </c>
      <c r="BV1055" s="32" t="str">
        <f t="shared" si="294"/>
        <v/>
      </c>
      <c r="BW1055" s="32" t="str">
        <f t="shared" si="295"/>
        <v/>
      </c>
      <c r="BX1055" s="32" t="str">
        <f t="shared" si="296"/>
        <v/>
      </c>
      <c r="BY1055" s="32" t="str">
        <f t="shared" si="297"/>
        <v/>
      </c>
      <c r="BZ1055" s="32" t="str">
        <f t="shared" si="298"/>
        <v/>
      </c>
      <c r="CA1055" s="32" t="str">
        <f t="shared" si="299"/>
        <v/>
      </c>
      <c r="CB1055" s="33">
        <f>IF(COUNTIF($CD$7:CD1055,CD1055)=1,CD1055,CD1055+COUNTIF($CD$6:CD1054,CD1055))</f>
        <v>56201</v>
      </c>
      <c r="CC1055" s="34">
        <f t="shared" si="300"/>
        <v>55153</v>
      </c>
      <c r="CD1055" s="32">
        <f t="shared" si="301"/>
        <v>55153</v>
      </c>
      <c r="CE1055" s="32">
        <f t="shared" si="302"/>
        <v>0</v>
      </c>
      <c r="CF1055" s="32">
        <f t="shared" si="303"/>
        <v>0</v>
      </c>
      <c r="CG1055" s="32" t="str">
        <f t="shared" si="304"/>
        <v/>
      </c>
      <c r="CH1055" s="32">
        <v>1050</v>
      </c>
      <c r="CI1055" s="32" t="s">
        <v>6</v>
      </c>
      <c r="CJ1055" s="32" t="str">
        <f t="shared" si="305"/>
        <v/>
      </c>
      <c r="CK1055" s="32" t="str">
        <f t="shared" si="306"/>
        <v/>
      </c>
      <c r="CL1055" s="32" t="str">
        <f t="shared" si="307"/>
        <v/>
      </c>
      <c r="CM1055" s="32" t="str">
        <f t="shared" si="308"/>
        <v/>
      </c>
      <c r="CN1055" s="32" t="str">
        <f t="shared" si="309"/>
        <v/>
      </c>
    </row>
    <row r="1056" spans="71:92" x14ac:dyDescent="0.3">
      <c r="BS1056" s="32" t="str">
        <f>IF(Kiadasi_kiseroiv!$K$2=BT1056,BV1056,"")</f>
        <v/>
      </c>
      <c r="BT1056" s="34" t="str">
        <f t="shared" si="292"/>
        <v/>
      </c>
      <c r="BU1056" s="32" t="str">
        <f t="shared" si="293"/>
        <v/>
      </c>
      <c r="BV1056" s="32" t="str">
        <f t="shared" si="294"/>
        <v/>
      </c>
      <c r="BW1056" s="32" t="str">
        <f t="shared" si="295"/>
        <v/>
      </c>
      <c r="BX1056" s="32" t="str">
        <f t="shared" si="296"/>
        <v/>
      </c>
      <c r="BY1056" s="32" t="str">
        <f t="shared" si="297"/>
        <v/>
      </c>
      <c r="BZ1056" s="32" t="str">
        <f t="shared" si="298"/>
        <v/>
      </c>
      <c r="CA1056" s="32" t="str">
        <f t="shared" si="299"/>
        <v/>
      </c>
      <c r="CB1056" s="33">
        <f>IF(COUNTIF($CD$7:CD1056,CD1056)=1,CD1056,CD1056+COUNTIF($CD$6:CD1055,CD1056))</f>
        <v>56202</v>
      </c>
      <c r="CC1056" s="34">
        <f t="shared" si="300"/>
        <v>55153</v>
      </c>
      <c r="CD1056" s="32">
        <f t="shared" si="301"/>
        <v>55153</v>
      </c>
      <c r="CE1056" s="32">
        <f t="shared" si="302"/>
        <v>0</v>
      </c>
      <c r="CF1056" s="32">
        <f t="shared" si="303"/>
        <v>0</v>
      </c>
      <c r="CG1056" s="32" t="str">
        <f t="shared" si="304"/>
        <v/>
      </c>
      <c r="CH1056" s="32">
        <v>1051</v>
      </c>
      <c r="CI1056" s="32" t="s">
        <v>6</v>
      </c>
      <c r="CJ1056" s="32" t="str">
        <f t="shared" si="305"/>
        <v/>
      </c>
      <c r="CK1056" s="32" t="str">
        <f t="shared" si="306"/>
        <v/>
      </c>
      <c r="CL1056" s="32" t="str">
        <f t="shared" si="307"/>
        <v/>
      </c>
      <c r="CM1056" s="32" t="str">
        <f t="shared" si="308"/>
        <v/>
      </c>
      <c r="CN1056" s="32" t="str">
        <f t="shared" si="309"/>
        <v/>
      </c>
    </row>
    <row r="1057" spans="71:92" x14ac:dyDescent="0.3">
      <c r="BS1057" s="32" t="str">
        <f>IF(Kiadasi_kiseroiv!$K$2=BT1057,BV1057,"")</f>
        <v/>
      </c>
      <c r="BT1057" s="34" t="str">
        <f t="shared" si="292"/>
        <v/>
      </c>
      <c r="BU1057" s="32" t="str">
        <f t="shared" si="293"/>
        <v/>
      </c>
      <c r="BV1057" s="32" t="str">
        <f t="shared" si="294"/>
        <v/>
      </c>
      <c r="BW1057" s="32" t="str">
        <f t="shared" si="295"/>
        <v/>
      </c>
      <c r="BX1057" s="32" t="str">
        <f t="shared" si="296"/>
        <v/>
      </c>
      <c r="BY1057" s="32" t="str">
        <f t="shared" si="297"/>
        <v/>
      </c>
      <c r="BZ1057" s="32" t="str">
        <f t="shared" si="298"/>
        <v/>
      </c>
      <c r="CA1057" s="32" t="str">
        <f t="shared" si="299"/>
        <v/>
      </c>
      <c r="CB1057" s="33">
        <f>IF(COUNTIF($CD$7:CD1057,CD1057)=1,CD1057,CD1057+COUNTIF($CD$6:CD1056,CD1057))</f>
        <v>56203</v>
      </c>
      <c r="CC1057" s="34">
        <f t="shared" si="300"/>
        <v>55153</v>
      </c>
      <c r="CD1057" s="32">
        <f t="shared" si="301"/>
        <v>55153</v>
      </c>
      <c r="CE1057" s="32">
        <f t="shared" si="302"/>
        <v>0</v>
      </c>
      <c r="CF1057" s="32">
        <f t="shared" si="303"/>
        <v>0</v>
      </c>
      <c r="CG1057" s="32" t="str">
        <f t="shared" si="304"/>
        <v/>
      </c>
      <c r="CH1057" s="32">
        <v>1052</v>
      </c>
      <c r="CI1057" s="32" t="s">
        <v>6</v>
      </c>
      <c r="CJ1057" s="32" t="str">
        <f t="shared" si="305"/>
        <v/>
      </c>
      <c r="CK1057" s="32" t="str">
        <f t="shared" si="306"/>
        <v/>
      </c>
      <c r="CL1057" s="32" t="str">
        <f t="shared" si="307"/>
        <v/>
      </c>
      <c r="CM1057" s="32" t="str">
        <f t="shared" si="308"/>
        <v/>
      </c>
      <c r="CN1057" s="32" t="str">
        <f t="shared" si="309"/>
        <v/>
      </c>
    </row>
    <row r="1058" spans="71:92" x14ac:dyDescent="0.3">
      <c r="BS1058" s="32" t="str">
        <f>IF(Kiadasi_kiseroiv!$K$2=BT1058,BV1058,"")</f>
        <v/>
      </c>
      <c r="BT1058" s="34" t="str">
        <f t="shared" si="292"/>
        <v/>
      </c>
      <c r="BU1058" s="32" t="str">
        <f t="shared" si="293"/>
        <v/>
      </c>
      <c r="BV1058" s="32" t="str">
        <f t="shared" si="294"/>
        <v/>
      </c>
      <c r="BW1058" s="32" t="str">
        <f t="shared" si="295"/>
        <v/>
      </c>
      <c r="BX1058" s="32" t="str">
        <f t="shared" si="296"/>
        <v/>
      </c>
      <c r="BY1058" s="32" t="str">
        <f t="shared" si="297"/>
        <v/>
      </c>
      <c r="BZ1058" s="32" t="str">
        <f t="shared" si="298"/>
        <v/>
      </c>
      <c r="CA1058" s="32" t="str">
        <f t="shared" si="299"/>
        <v/>
      </c>
      <c r="CB1058" s="33">
        <f>IF(COUNTIF($CD$7:CD1058,CD1058)=1,CD1058,CD1058+COUNTIF($CD$6:CD1057,CD1058))</f>
        <v>56204</v>
      </c>
      <c r="CC1058" s="34">
        <f t="shared" si="300"/>
        <v>55153</v>
      </c>
      <c r="CD1058" s="32">
        <f t="shared" si="301"/>
        <v>55153</v>
      </c>
      <c r="CE1058" s="32">
        <f t="shared" si="302"/>
        <v>0</v>
      </c>
      <c r="CF1058" s="32">
        <f t="shared" si="303"/>
        <v>0</v>
      </c>
      <c r="CG1058" s="32" t="str">
        <f t="shared" si="304"/>
        <v/>
      </c>
      <c r="CH1058" s="32">
        <v>1053</v>
      </c>
      <c r="CI1058" s="32" t="s">
        <v>6</v>
      </c>
      <c r="CJ1058" s="32" t="str">
        <f t="shared" si="305"/>
        <v/>
      </c>
      <c r="CK1058" s="32" t="str">
        <f t="shared" si="306"/>
        <v/>
      </c>
      <c r="CL1058" s="32" t="str">
        <f t="shared" si="307"/>
        <v/>
      </c>
      <c r="CM1058" s="32" t="str">
        <f t="shared" si="308"/>
        <v/>
      </c>
      <c r="CN1058" s="32" t="str">
        <f t="shared" si="309"/>
        <v/>
      </c>
    </row>
    <row r="1059" spans="71:92" x14ac:dyDescent="0.3">
      <c r="BS1059" s="32" t="str">
        <f>IF(Kiadasi_kiseroiv!$K$2=BT1059,BV1059,"")</f>
        <v/>
      </c>
      <c r="BT1059" s="34" t="str">
        <f t="shared" si="292"/>
        <v/>
      </c>
      <c r="BU1059" s="32" t="str">
        <f t="shared" si="293"/>
        <v/>
      </c>
      <c r="BV1059" s="32" t="str">
        <f t="shared" si="294"/>
        <v/>
      </c>
      <c r="BW1059" s="32" t="str">
        <f t="shared" si="295"/>
        <v/>
      </c>
      <c r="BX1059" s="32" t="str">
        <f t="shared" si="296"/>
        <v/>
      </c>
      <c r="BY1059" s="32" t="str">
        <f t="shared" si="297"/>
        <v/>
      </c>
      <c r="BZ1059" s="32" t="str">
        <f t="shared" si="298"/>
        <v/>
      </c>
      <c r="CA1059" s="32" t="str">
        <f t="shared" si="299"/>
        <v/>
      </c>
      <c r="CB1059" s="33">
        <f>IF(COUNTIF($CD$7:CD1059,CD1059)=1,CD1059,CD1059+COUNTIF($CD$6:CD1058,CD1059))</f>
        <v>56205</v>
      </c>
      <c r="CC1059" s="34">
        <f t="shared" si="300"/>
        <v>55153</v>
      </c>
      <c r="CD1059" s="32">
        <f t="shared" si="301"/>
        <v>55153</v>
      </c>
      <c r="CE1059" s="32">
        <f t="shared" si="302"/>
        <v>0</v>
      </c>
      <c r="CF1059" s="32">
        <f t="shared" si="303"/>
        <v>0</v>
      </c>
      <c r="CG1059" s="32" t="str">
        <f t="shared" si="304"/>
        <v/>
      </c>
      <c r="CH1059" s="32">
        <v>1054</v>
      </c>
      <c r="CI1059" s="32" t="s">
        <v>6</v>
      </c>
      <c r="CJ1059" s="32" t="str">
        <f t="shared" si="305"/>
        <v/>
      </c>
      <c r="CK1059" s="32" t="str">
        <f t="shared" si="306"/>
        <v/>
      </c>
      <c r="CL1059" s="32" t="str">
        <f t="shared" si="307"/>
        <v/>
      </c>
      <c r="CM1059" s="32" t="str">
        <f t="shared" si="308"/>
        <v/>
      </c>
      <c r="CN1059" s="32" t="str">
        <f t="shared" si="309"/>
        <v/>
      </c>
    </row>
    <row r="1060" spans="71:92" x14ac:dyDescent="0.3">
      <c r="BS1060" s="32" t="str">
        <f>IF(Kiadasi_kiseroiv!$K$2=BT1060,BV1060,"")</f>
        <v/>
      </c>
      <c r="BT1060" s="34" t="str">
        <f t="shared" si="292"/>
        <v/>
      </c>
      <c r="BU1060" s="32" t="str">
        <f t="shared" si="293"/>
        <v/>
      </c>
      <c r="BV1060" s="32" t="str">
        <f t="shared" si="294"/>
        <v/>
      </c>
      <c r="BW1060" s="32" t="str">
        <f t="shared" si="295"/>
        <v/>
      </c>
      <c r="BX1060" s="32" t="str">
        <f t="shared" si="296"/>
        <v/>
      </c>
      <c r="BY1060" s="32" t="str">
        <f t="shared" si="297"/>
        <v/>
      </c>
      <c r="BZ1060" s="32" t="str">
        <f t="shared" si="298"/>
        <v/>
      </c>
      <c r="CA1060" s="32" t="str">
        <f t="shared" si="299"/>
        <v/>
      </c>
      <c r="CB1060" s="33">
        <f>IF(COUNTIF($CD$7:CD1060,CD1060)=1,CD1060,CD1060+COUNTIF($CD$6:CD1059,CD1060))</f>
        <v>56206</v>
      </c>
      <c r="CC1060" s="34">
        <f t="shared" si="300"/>
        <v>55153</v>
      </c>
      <c r="CD1060" s="32">
        <f t="shared" si="301"/>
        <v>55153</v>
      </c>
      <c r="CE1060" s="32">
        <f t="shared" si="302"/>
        <v>0</v>
      </c>
      <c r="CF1060" s="32">
        <f t="shared" si="303"/>
        <v>0</v>
      </c>
      <c r="CG1060" s="32" t="str">
        <f t="shared" si="304"/>
        <v/>
      </c>
      <c r="CH1060" s="32">
        <v>1055</v>
      </c>
      <c r="CI1060" s="32" t="s">
        <v>6</v>
      </c>
      <c r="CJ1060" s="32" t="str">
        <f t="shared" si="305"/>
        <v/>
      </c>
      <c r="CK1060" s="32" t="str">
        <f t="shared" si="306"/>
        <v/>
      </c>
      <c r="CL1060" s="32" t="str">
        <f t="shared" si="307"/>
        <v/>
      </c>
      <c r="CM1060" s="32" t="str">
        <f t="shared" si="308"/>
        <v/>
      </c>
      <c r="CN1060" s="32" t="str">
        <f t="shared" si="309"/>
        <v/>
      </c>
    </row>
    <row r="1061" spans="71:92" x14ac:dyDescent="0.3">
      <c r="BS1061" s="32" t="str">
        <f>IF(Kiadasi_kiseroiv!$K$2=BT1061,BV1061,"")</f>
        <v/>
      </c>
      <c r="BT1061" s="34" t="str">
        <f t="shared" si="292"/>
        <v/>
      </c>
      <c r="BU1061" s="32" t="str">
        <f t="shared" si="293"/>
        <v/>
      </c>
      <c r="BV1061" s="32" t="str">
        <f t="shared" si="294"/>
        <v/>
      </c>
      <c r="BW1061" s="32" t="str">
        <f t="shared" si="295"/>
        <v/>
      </c>
      <c r="BX1061" s="32" t="str">
        <f t="shared" si="296"/>
        <v/>
      </c>
      <c r="BY1061" s="32" t="str">
        <f t="shared" si="297"/>
        <v/>
      </c>
      <c r="BZ1061" s="32" t="str">
        <f t="shared" si="298"/>
        <v/>
      </c>
      <c r="CA1061" s="32" t="str">
        <f t="shared" si="299"/>
        <v/>
      </c>
      <c r="CB1061" s="33">
        <f>IF(COUNTIF($CD$7:CD1061,CD1061)=1,CD1061,CD1061+COUNTIF($CD$6:CD1060,CD1061))</f>
        <v>56207</v>
      </c>
      <c r="CC1061" s="34">
        <f t="shared" si="300"/>
        <v>55153</v>
      </c>
      <c r="CD1061" s="32">
        <f t="shared" si="301"/>
        <v>55153</v>
      </c>
      <c r="CE1061" s="32">
        <f t="shared" si="302"/>
        <v>0</v>
      </c>
      <c r="CF1061" s="32">
        <f t="shared" si="303"/>
        <v>0</v>
      </c>
      <c r="CG1061" s="32" t="str">
        <f t="shared" si="304"/>
        <v/>
      </c>
      <c r="CH1061" s="32">
        <v>1056</v>
      </c>
      <c r="CI1061" s="32" t="s">
        <v>6</v>
      </c>
      <c r="CJ1061" s="32" t="str">
        <f t="shared" si="305"/>
        <v/>
      </c>
      <c r="CK1061" s="32" t="str">
        <f t="shared" si="306"/>
        <v/>
      </c>
      <c r="CL1061" s="32" t="str">
        <f t="shared" si="307"/>
        <v/>
      </c>
      <c r="CM1061" s="32" t="str">
        <f t="shared" si="308"/>
        <v/>
      </c>
      <c r="CN1061" s="32" t="str">
        <f t="shared" si="309"/>
        <v/>
      </c>
    </row>
    <row r="1062" spans="71:92" x14ac:dyDescent="0.3">
      <c r="BS1062" s="32" t="str">
        <f>IF(Kiadasi_kiseroiv!$K$2=BT1062,BV1062,"")</f>
        <v/>
      </c>
      <c r="BT1062" s="34" t="str">
        <f t="shared" si="292"/>
        <v/>
      </c>
      <c r="BU1062" s="32" t="str">
        <f t="shared" si="293"/>
        <v/>
      </c>
      <c r="BV1062" s="32" t="str">
        <f t="shared" si="294"/>
        <v/>
      </c>
      <c r="BW1062" s="32" t="str">
        <f t="shared" si="295"/>
        <v/>
      </c>
      <c r="BX1062" s="32" t="str">
        <f t="shared" si="296"/>
        <v/>
      </c>
      <c r="BY1062" s="32" t="str">
        <f t="shared" si="297"/>
        <v/>
      </c>
      <c r="BZ1062" s="32" t="str">
        <f t="shared" si="298"/>
        <v/>
      </c>
      <c r="CA1062" s="32" t="str">
        <f t="shared" si="299"/>
        <v/>
      </c>
      <c r="CB1062" s="33">
        <f>IF(COUNTIF($CD$7:CD1062,CD1062)=1,CD1062,CD1062+COUNTIF($CD$6:CD1061,CD1062))</f>
        <v>56208</v>
      </c>
      <c r="CC1062" s="34">
        <f t="shared" si="300"/>
        <v>55153</v>
      </c>
      <c r="CD1062" s="32">
        <f t="shared" si="301"/>
        <v>55153</v>
      </c>
      <c r="CE1062" s="32">
        <f t="shared" si="302"/>
        <v>0</v>
      </c>
      <c r="CF1062" s="32">
        <f t="shared" si="303"/>
        <v>0</v>
      </c>
      <c r="CG1062" s="32" t="str">
        <f t="shared" si="304"/>
        <v/>
      </c>
      <c r="CH1062" s="32">
        <v>1057</v>
      </c>
      <c r="CI1062" s="32" t="s">
        <v>6</v>
      </c>
      <c r="CJ1062" s="32" t="str">
        <f t="shared" si="305"/>
        <v/>
      </c>
      <c r="CK1062" s="32" t="str">
        <f t="shared" si="306"/>
        <v/>
      </c>
      <c r="CL1062" s="32" t="str">
        <f t="shared" si="307"/>
        <v/>
      </c>
      <c r="CM1062" s="32" t="str">
        <f t="shared" si="308"/>
        <v/>
      </c>
      <c r="CN1062" s="32" t="str">
        <f t="shared" si="309"/>
        <v/>
      </c>
    </row>
    <row r="1063" spans="71:92" x14ac:dyDescent="0.3">
      <c r="BS1063" s="32" t="str">
        <f>IF(Kiadasi_kiseroiv!$K$2=BT1063,BV1063,"")</f>
        <v/>
      </c>
      <c r="BT1063" s="34" t="str">
        <f t="shared" si="292"/>
        <v/>
      </c>
      <c r="BU1063" s="32" t="str">
        <f t="shared" si="293"/>
        <v/>
      </c>
      <c r="BV1063" s="32" t="str">
        <f t="shared" si="294"/>
        <v/>
      </c>
      <c r="BW1063" s="32" t="str">
        <f t="shared" si="295"/>
        <v/>
      </c>
      <c r="BX1063" s="32" t="str">
        <f t="shared" si="296"/>
        <v/>
      </c>
      <c r="BY1063" s="32" t="str">
        <f t="shared" si="297"/>
        <v/>
      </c>
      <c r="BZ1063" s="32" t="str">
        <f t="shared" si="298"/>
        <v/>
      </c>
      <c r="CA1063" s="32" t="str">
        <f t="shared" si="299"/>
        <v/>
      </c>
      <c r="CB1063" s="33">
        <f>IF(COUNTIF($CD$7:CD1063,CD1063)=1,CD1063,CD1063+COUNTIF($CD$6:CD1062,CD1063))</f>
        <v>56209</v>
      </c>
      <c r="CC1063" s="34">
        <f t="shared" si="300"/>
        <v>55153</v>
      </c>
      <c r="CD1063" s="32">
        <f t="shared" si="301"/>
        <v>55153</v>
      </c>
      <c r="CE1063" s="32">
        <f t="shared" si="302"/>
        <v>0</v>
      </c>
      <c r="CF1063" s="32">
        <f t="shared" si="303"/>
        <v>0</v>
      </c>
      <c r="CG1063" s="32" t="str">
        <f t="shared" si="304"/>
        <v/>
      </c>
      <c r="CH1063" s="32">
        <v>1058</v>
      </c>
      <c r="CI1063" s="32" t="s">
        <v>6</v>
      </c>
      <c r="CJ1063" s="32" t="str">
        <f t="shared" si="305"/>
        <v/>
      </c>
      <c r="CK1063" s="32" t="str">
        <f t="shared" si="306"/>
        <v/>
      </c>
      <c r="CL1063" s="32" t="str">
        <f t="shared" si="307"/>
        <v/>
      </c>
      <c r="CM1063" s="32" t="str">
        <f t="shared" si="308"/>
        <v/>
      </c>
      <c r="CN1063" s="32" t="str">
        <f t="shared" si="309"/>
        <v/>
      </c>
    </row>
    <row r="1064" spans="71:92" x14ac:dyDescent="0.3">
      <c r="BS1064" s="32" t="str">
        <f>IF(Kiadasi_kiseroiv!$K$2=BT1064,BV1064,"")</f>
        <v/>
      </c>
      <c r="BT1064" s="34" t="str">
        <f t="shared" si="292"/>
        <v/>
      </c>
      <c r="BU1064" s="32" t="str">
        <f t="shared" si="293"/>
        <v/>
      </c>
      <c r="BV1064" s="32" t="str">
        <f t="shared" si="294"/>
        <v/>
      </c>
      <c r="BW1064" s="32" t="str">
        <f t="shared" si="295"/>
        <v/>
      </c>
      <c r="BX1064" s="32" t="str">
        <f t="shared" si="296"/>
        <v/>
      </c>
      <c r="BY1064" s="32" t="str">
        <f t="shared" si="297"/>
        <v/>
      </c>
      <c r="BZ1064" s="32" t="str">
        <f t="shared" si="298"/>
        <v/>
      </c>
      <c r="CA1064" s="32" t="str">
        <f t="shared" si="299"/>
        <v/>
      </c>
      <c r="CB1064" s="33">
        <f>IF(COUNTIF($CD$7:CD1064,CD1064)=1,CD1064,CD1064+COUNTIF($CD$6:CD1063,CD1064))</f>
        <v>56210</v>
      </c>
      <c r="CC1064" s="34">
        <f t="shared" si="300"/>
        <v>55153</v>
      </c>
      <c r="CD1064" s="32">
        <f t="shared" si="301"/>
        <v>55153</v>
      </c>
      <c r="CE1064" s="32">
        <f t="shared" si="302"/>
        <v>0</v>
      </c>
      <c r="CF1064" s="32">
        <f t="shared" si="303"/>
        <v>0</v>
      </c>
      <c r="CG1064" s="32" t="str">
        <f t="shared" si="304"/>
        <v/>
      </c>
      <c r="CH1064" s="32">
        <v>1059</v>
      </c>
      <c r="CI1064" s="32" t="s">
        <v>6</v>
      </c>
      <c r="CJ1064" s="32" t="str">
        <f t="shared" si="305"/>
        <v/>
      </c>
      <c r="CK1064" s="32" t="str">
        <f t="shared" si="306"/>
        <v/>
      </c>
      <c r="CL1064" s="32" t="str">
        <f t="shared" si="307"/>
        <v/>
      </c>
      <c r="CM1064" s="32" t="str">
        <f t="shared" si="308"/>
        <v/>
      </c>
      <c r="CN1064" s="32" t="str">
        <f t="shared" si="309"/>
        <v/>
      </c>
    </row>
    <row r="1065" spans="71:92" x14ac:dyDescent="0.3">
      <c r="BS1065" s="32" t="str">
        <f>IF(Kiadasi_kiseroiv!$K$2=BT1065,BV1065,"")</f>
        <v/>
      </c>
      <c r="BT1065" s="34" t="str">
        <f t="shared" ref="BT1065:BT1128" si="310">IF(AND($BT$4=CI1065,BU1065&lt;&gt;""),CC1065,"")</f>
        <v/>
      </c>
      <c r="BU1065" s="32" t="str">
        <f t="shared" ref="BU1065:BU1128" si="311">IF(AND($BU$1=CI1065,ISERROR(VLOOKUP(CG1065,Kisiv,2,FALSE))=FALSE),CB1065,"")</f>
        <v/>
      </c>
      <c r="BV1065" s="32" t="str">
        <f t="shared" ref="BV1065:BV1128" si="312">IF(BU1065&lt;&gt;"",RANK(BU1065,$BU$7:$BU$33000,1),"")</f>
        <v/>
      </c>
      <c r="BW1065" s="32" t="str">
        <f t="shared" ref="BW1065:BW1128" si="313">IF(CC1065&lt;min,$BW$2,IF(CC1065&lt;=max,CG1065,""))</f>
        <v/>
      </c>
      <c r="BX1065" s="32" t="str">
        <f t="shared" ref="BX1065:BX1128" si="314">IF(AND(OR($BX$1=0,$BX$1=CG1065),OR($BX$2=0,IF(ISERROR(SEARCH($BX$2,CJ1065&amp;CK1065&amp;CL1065,1)),FALSE,TRUE))),CB1065,"")</f>
        <v/>
      </c>
      <c r="BY1065" s="32" t="str">
        <f t="shared" ref="BY1065:BY1128" si="315">IF(AND(BX1065&lt;&gt;"",CC1065&lt;&gt;$CD$2),RANK(BX1065,$BX$7:$BX$33000,1),"")</f>
        <v/>
      </c>
      <c r="BZ1065" s="32" t="str">
        <f t="shared" ref="BZ1065:BZ1128" si="316">IF(AND(CC1065&lt;$BZ$2,CI1065=$BZ$4),$BZ$5,IF(AND(CC1065&lt;=$BZ$3,CI1065=$BZ$4),CB1065,""))</f>
        <v/>
      </c>
      <c r="CA1065" s="32" t="str">
        <f t="shared" ref="CA1065:CA1128" si="317">IF(AND(BZ1065&lt;&gt;"",BZ1065&lt;&gt;$BZ$5),RANK(BZ1065,$BZ$7:$BZ$33000,1),"")</f>
        <v/>
      </c>
      <c r="CB1065" s="33">
        <f>IF(COUNTIF($CD$7:CD1065,CD1065)=1,CD1065,CD1065+COUNTIF($CD$6:CD1064,CD1065))</f>
        <v>56211</v>
      </c>
      <c r="CC1065" s="34">
        <f t="shared" ref="CC1065:CC1128" si="318">IF(INDEX(Kassza,CH1065,1)&lt;&gt;1,INDEX(Kassza,CH1065,1),$CD$2)</f>
        <v>55153</v>
      </c>
      <c r="CD1065" s="32">
        <f t="shared" ref="CD1065:CD1128" si="319">IF(CC1065&lt;&gt;$CD$2,RANK(CC1065,$CC$7:$CC$33000,1),$CD$2)</f>
        <v>55153</v>
      </c>
      <c r="CE1065" s="32">
        <f t="shared" ref="CE1065:CE1128" si="320">INDEX(Kassza,CH1065,6)</f>
        <v>0</v>
      </c>
      <c r="CF1065" s="32">
        <f t="shared" ref="CF1065:CF1128" si="321">INDEX(Kassza,CH1065,8)</f>
        <v>0</v>
      </c>
      <c r="CG1065" s="32" t="str">
        <f t="shared" ref="CG1065:CG1128" si="322">INDEX(Kassza,CH1065,7)&amp;INDEX(Kassza,CH1065,9)</f>
        <v/>
      </c>
      <c r="CH1065" s="32">
        <v>1060</v>
      </c>
      <c r="CI1065" s="32" t="s">
        <v>6</v>
      </c>
      <c r="CJ1065" s="32" t="str">
        <f t="shared" ref="CJ1065:CJ1128" si="323">IF(INDEX(Kassza,CH1065,5)&lt;&gt;0,INDEX(Kassza,CH1065,5),"")</f>
        <v/>
      </c>
      <c r="CK1065" s="32" t="str">
        <f t="shared" ref="CK1065:CK1128" si="324">IF(INDEX(Kassza,CH1065,10)&lt;&gt;0,INDEX(Kassza,CH1065,10),"")</f>
        <v/>
      </c>
      <c r="CL1065" s="32" t="str">
        <f t="shared" ref="CL1065:CL1128" si="325">IF(INDEX(Kassza,CH1065,11)&lt;&gt;0,INDEX(Kassza,CH1065,11),"")</f>
        <v/>
      </c>
      <c r="CM1065" s="32" t="str">
        <f t="shared" ref="CM1065:CM1128" si="326">IF(INDEX(Kassza,CH1065,4)&lt;&gt;0,INDEX(Kassza,CH1065,4),"")</f>
        <v/>
      </c>
      <c r="CN1065" s="32" t="str">
        <f t="shared" ref="CN1065:CN1128" si="327">IF(INDEX(Kassza,CH1065,3)&lt;&gt;0,INDEX(Kassza,CH1065,3),"")</f>
        <v/>
      </c>
    </row>
    <row r="1066" spans="71:92" x14ac:dyDescent="0.3">
      <c r="BS1066" s="32" t="str">
        <f>IF(Kiadasi_kiseroiv!$K$2=BT1066,BV1066,"")</f>
        <v/>
      </c>
      <c r="BT1066" s="34" t="str">
        <f t="shared" si="310"/>
        <v/>
      </c>
      <c r="BU1066" s="32" t="str">
        <f t="shared" si="311"/>
        <v/>
      </c>
      <c r="BV1066" s="32" t="str">
        <f t="shared" si="312"/>
        <v/>
      </c>
      <c r="BW1066" s="32" t="str">
        <f t="shared" si="313"/>
        <v/>
      </c>
      <c r="BX1066" s="32" t="str">
        <f t="shared" si="314"/>
        <v/>
      </c>
      <c r="BY1066" s="32" t="str">
        <f t="shared" si="315"/>
        <v/>
      </c>
      <c r="BZ1066" s="32" t="str">
        <f t="shared" si="316"/>
        <v/>
      </c>
      <c r="CA1066" s="32" t="str">
        <f t="shared" si="317"/>
        <v/>
      </c>
      <c r="CB1066" s="33">
        <f>IF(COUNTIF($CD$7:CD1066,CD1066)=1,CD1066,CD1066+COUNTIF($CD$6:CD1065,CD1066))</f>
        <v>56212</v>
      </c>
      <c r="CC1066" s="34">
        <f t="shared" si="318"/>
        <v>55153</v>
      </c>
      <c r="CD1066" s="32">
        <f t="shared" si="319"/>
        <v>55153</v>
      </c>
      <c r="CE1066" s="32">
        <f t="shared" si="320"/>
        <v>0</v>
      </c>
      <c r="CF1066" s="32">
        <f t="shared" si="321"/>
        <v>0</v>
      </c>
      <c r="CG1066" s="32" t="str">
        <f t="shared" si="322"/>
        <v/>
      </c>
      <c r="CH1066" s="32">
        <v>1061</v>
      </c>
      <c r="CI1066" s="32" t="s">
        <v>6</v>
      </c>
      <c r="CJ1066" s="32" t="str">
        <f t="shared" si="323"/>
        <v/>
      </c>
      <c r="CK1066" s="32" t="str">
        <f t="shared" si="324"/>
        <v/>
      </c>
      <c r="CL1066" s="32" t="str">
        <f t="shared" si="325"/>
        <v/>
      </c>
      <c r="CM1066" s="32" t="str">
        <f t="shared" si="326"/>
        <v/>
      </c>
      <c r="CN1066" s="32" t="str">
        <f t="shared" si="327"/>
        <v/>
      </c>
    </row>
    <row r="1067" spans="71:92" x14ac:dyDescent="0.3">
      <c r="BS1067" s="32" t="str">
        <f>IF(Kiadasi_kiseroiv!$K$2=BT1067,BV1067,"")</f>
        <v/>
      </c>
      <c r="BT1067" s="34" t="str">
        <f t="shared" si="310"/>
        <v/>
      </c>
      <c r="BU1067" s="32" t="str">
        <f t="shared" si="311"/>
        <v/>
      </c>
      <c r="BV1067" s="32" t="str">
        <f t="shared" si="312"/>
        <v/>
      </c>
      <c r="BW1067" s="32" t="str">
        <f t="shared" si="313"/>
        <v/>
      </c>
      <c r="BX1067" s="32" t="str">
        <f t="shared" si="314"/>
        <v/>
      </c>
      <c r="BY1067" s="32" t="str">
        <f t="shared" si="315"/>
        <v/>
      </c>
      <c r="BZ1067" s="32" t="str">
        <f t="shared" si="316"/>
        <v/>
      </c>
      <c r="CA1067" s="32" t="str">
        <f t="shared" si="317"/>
        <v/>
      </c>
      <c r="CB1067" s="33">
        <f>IF(COUNTIF($CD$7:CD1067,CD1067)=1,CD1067,CD1067+COUNTIF($CD$6:CD1066,CD1067))</f>
        <v>56213</v>
      </c>
      <c r="CC1067" s="34">
        <f t="shared" si="318"/>
        <v>55153</v>
      </c>
      <c r="CD1067" s="32">
        <f t="shared" si="319"/>
        <v>55153</v>
      </c>
      <c r="CE1067" s="32">
        <f t="shared" si="320"/>
        <v>0</v>
      </c>
      <c r="CF1067" s="32">
        <f t="shared" si="321"/>
        <v>0</v>
      </c>
      <c r="CG1067" s="32" t="str">
        <f t="shared" si="322"/>
        <v/>
      </c>
      <c r="CH1067" s="32">
        <v>1062</v>
      </c>
      <c r="CI1067" s="32" t="s">
        <v>6</v>
      </c>
      <c r="CJ1067" s="32" t="str">
        <f t="shared" si="323"/>
        <v/>
      </c>
      <c r="CK1067" s="32" t="str">
        <f t="shared" si="324"/>
        <v/>
      </c>
      <c r="CL1067" s="32" t="str">
        <f t="shared" si="325"/>
        <v/>
      </c>
      <c r="CM1067" s="32" t="str">
        <f t="shared" si="326"/>
        <v/>
      </c>
      <c r="CN1067" s="32" t="str">
        <f t="shared" si="327"/>
        <v/>
      </c>
    </row>
    <row r="1068" spans="71:92" x14ac:dyDescent="0.3">
      <c r="BS1068" s="32" t="str">
        <f>IF(Kiadasi_kiseroiv!$K$2=BT1068,BV1068,"")</f>
        <v/>
      </c>
      <c r="BT1068" s="34" t="str">
        <f t="shared" si="310"/>
        <v/>
      </c>
      <c r="BU1068" s="32" t="str">
        <f t="shared" si="311"/>
        <v/>
      </c>
      <c r="BV1068" s="32" t="str">
        <f t="shared" si="312"/>
        <v/>
      </c>
      <c r="BW1068" s="32" t="str">
        <f t="shared" si="313"/>
        <v/>
      </c>
      <c r="BX1068" s="32" t="str">
        <f t="shared" si="314"/>
        <v/>
      </c>
      <c r="BY1068" s="32" t="str">
        <f t="shared" si="315"/>
        <v/>
      </c>
      <c r="BZ1068" s="32" t="str">
        <f t="shared" si="316"/>
        <v/>
      </c>
      <c r="CA1068" s="32" t="str">
        <f t="shared" si="317"/>
        <v/>
      </c>
      <c r="CB1068" s="33">
        <f>IF(COUNTIF($CD$7:CD1068,CD1068)=1,CD1068,CD1068+COUNTIF($CD$6:CD1067,CD1068))</f>
        <v>56214</v>
      </c>
      <c r="CC1068" s="34">
        <f t="shared" si="318"/>
        <v>55153</v>
      </c>
      <c r="CD1068" s="32">
        <f t="shared" si="319"/>
        <v>55153</v>
      </c>
      <c r="CE1068" s="32">
        <f t="shared" si="320"/>
        <v>0</v>
      </c>
      <c r="CF1068" s="32">
        <f t="shared" si="321"/>
        <v>0</v>
      </c>
      <c r="CG1068" s="32" t="str">
        <f t="shared" si="322"/>
        <v/>
      </c>
      <c r="CH1068" s="32">
        <v>1063</v>
      </c>
      <c r="CI1068" s="32" t="s">
        <v>6</v>
      </c>
      <c r="CJ1068" s="32" t="str">
        <f t="shared" si="323"/>
        <v/>
      </c>
      <c r="CK1068" s="32" t="str">
        <f t="shared" si="324"/>
        <v/>
      </c>
      <c r="CL1068" s="32" t="str">
        <f t="shared" si="325"/>
        <v/>
      </c>
      <c r="CM1068" s="32" t="str">
        <f t="shared" si="326"/>
        <v/>
      </c>
      <c r="CN1068" s="32" t="str">
        <f t="shared" si="327"/>
        <v/>
      </c>
    </row>
    <row r="1069" spans="71:92" x14ac:dyDescent="0.3">
      <c r="BS1069" s="32" t="str">
        <f>IF(Kiadasi_kiseroiv!$K$2=BT1069,BV1069,"")</f>
        <v/>
      </c>
      <c r="BT1069" s="34" t="str">
        <f t="shared" si="310"/>
        <v/>
      </c>
      <c r="BU1069" s="32" t="str">
        <f t="shared" si="311"/>
        <v/>
      </c>
      <c r="BV1069" s="32" t="str">
        <f t="shared" si="312"/>
        <v/>
      </c>
      <c r="BW1069" s="32" t="str">
        <f t="shared" si="313"/>
        <v/>
      </c>
      <c r="BX1069" s="32" t="str">
        <f t="shared" si="314"/>
        <v/>
      </c>
      <c r="BY1069" s="32" t="str">
        <f t="shared" si="315"/>
        <v/>
      </c>
      <c r="BZ1069" s="32" t="str">
        <f t="shared" si="316"/>
        <v/>
      </c>
      <c r="CA1069" s="32" t="str">
        <f t="shared" si="317"/>
        <v/>
      </c>
      <c r="CB1069" s="33">
        <f>IF(COUNTIF($CD$7:CD1069,CD1069)=1,CD1069,CD1069+COUNTIF($CD$6:CD1068,CD1069))</f>
        <v>56215</v>
      </c>
      <c r="CC1069" s="34">
        <f t="shared" si="318"/>
        <v>55153</v>
      </c>
      <c r="CD1069" s="32">
        <f t="shared" si="319"/>
        <v>55153</v>
      </c>
      <c r="CE1069" s="32">
        <f t="shared" si="320"/>
        <v>0</v>
      </c>
      <c r="CF1069" s="32">
        <f t="shared" si="321"/>
        <v>0</v>
      </c>
      <c r="CG1069" s="32" t="str">
        <f t="shared" si="322"/>
        <v/>
      </c>
      <c r="CH1069" s="32">
        <v>1064</v>
      </c>
      <c r="CI1069" s="32" t="s">
        <v>6</v>
      </c>
      <c r="CJ1069" s="32" t="str">
        <f t="shared" si="323"/>
        <v/>
      </c>
      <c r="CK1069" s="32" t="str">
        <f t="shared" si="324"/>
        <v/>
      </c>
      <c r="CL1069" s="32" t="str">
        <f t="shared" si="325"/>
        <v/>
      </c>
      <c r="CM1069" s="32" t="str">
        <f t="shared" si="326"/>
        <v/>
      </c>
      <c r="CN1069" s="32" t="str">
        <f t="shared" si="327"/>
        <v/>
      </c>
    </row>
    <row r="1070" spans="71:92" x14ac:dyDescent="0.3">
      <c r="BS1070" s="32" t="str">
        <f>IF(Kiadasi_kiseroiv!$K$2=BT1070,BV1070,"")</f>
        <v/>
      </c>
      <c r="BT1070" s="34" t="str">
        <f t="shared" si="310"/>
        <v/>
      </c>
      <c r="BU1070" s="32" t="str">
        <f t="shared" si="311"/>
        <v/>
      </c>
      <c r="BV1070" s="32" t="str">
        <f t="shared" si="312"/>
        <v/>
      </c>
      <c r="BW1070" s="32" t="str">
        <f t="shared" si="313"/>
        <v/>
      </c>
      <c r="BX1070" s="32" t="str">
        <f t="shared" si="314"/>
        <v/>
      </c>
      <c r="BY1070" s="32" t="str">
        <f t="shared" si="315"/>
        <v/>
      </c>
      <c r="BZ1070" s="32" t="str">
        <f t="shared" si="316"/>
        <v/>
      </c>
      <c r="CA1070" s="32" t="str">
        <f t="shared" si="317"/>
        <v/>
      </c>
      <c r="CB1070" s="33">
        <f>IF(COUNTIF($CD$7:CD1070,CD1070)=1,CD1070,CD1070+COUNTIF($CD$6:CD1069,CD1070))</f>
        <v>56216</v>
      </c>
      <c r="CC1070" s="34">
        <f t="shared" si="318"/>
        <v>55153</v>
      </c>
      <c r="CD1070" s="32">
        <f t="shared" si="319"/>
        <v>55153</v>
      </c>
      <c r="CE1070" s="32">
        <f t="shared" si="320"/>
        <v>0</v>
      </c>
      <c r="CF1070" s="32">
        <f t="shared" si="321"/>
        <v>0</v>
      </c>
      <c r="CG1070" s="32" t="str">
        <f t="shared" si="322"/>
        <v/>
      </c>
      <c r="CH1070" s="32">
        <v>1065</v>
      </c>
      <c r="CI1070" s="32" t="s">
        <v>6</v>
      </c>
      <c r="CJ1070" s="32" t="str">
        <f t="shared" si="323"/>
        <v/>
      </c>
      <c r="CK1070" s="32" t="str">
        <f t="shared" si="324"/>
        <v/>
      </c>
      <c r="CL1070" s="32" t="str">
        <f t="shared" si="325"/>
        <v/>
      </c>
      <c r="CM1070" s="32" t="str">
        <f t="shared" si="326"/>
        <v/>
      </c>
      <c r="CN1070" s="32" t="str">
        <f t="shared" si="327"/>
        <v/>
      </c>
    </row>
    <row r="1071" spans="71:92" x14ac:dyDescent="0.3">
      <c r="BS1071" s="32" t="str">
        <f>IF(Kiadasi_kiseroiv!$K$2=BT1071,BV1071,"")</f>
        <v/>
      </c>
      <c r="BT1071" s="34" t="str">
        <f t="shared" si="310"/>
        <v/>
      </c>
      <c r="BU1071" s="32" t="str">
        <f t="shared" si="311"/>
        <v/>
      </c>
      <c r="BV1071" s="32" t="str">
        <f t="shared" si="312"/>
        <v/>
      </c>
      <c r="BW1071" s="32" t="str">
        <f t="shared" si="313"/>
        <v/>
      </c>
      <c r="BX1071" s="32" t="str">
        <f t="shared" si="314"/>
        <v/>
      </c>
      <c r="BY1071" s="32" t="str">
        <f t="shared" si="315"/>
        <v/>
      </c>
      <c r="BZ1071" s="32" t="str">
        <f t="shared" si="316"/>
        <v/>
      </c>
      <c r="CA1071" s="32" t="str">
        <f t="shared" si="317"/>
        <v/>
      </c>
      <c r="CB1071" s="33">
        <f>IF(COUNTIF($CD$7:CD1071,CD1071)=1,CD1071,CD1071+COUNTIF($CD$6:CD1070,CD1071))</f>
        <v>56217</v>
      </c>
      <c r="CC1071" s="34">
        <f t="shared" si="318"/>
        <v>55153</v>
      </c>
      <c r="CD1071" s="32">
        <f t="shared" si="319"/>
        <v>55153</v>
      </c>
      <c r="CE1071" s="32">
        <f t="shared" si="320"/>
        <v>0</v>
      </c>
      <c r="CF1071" s="32">
        <f t="shared" si="321"/>
        <v>0</v>
      </c>
      <c r="CG1071" s="32" t="str">
        <f t="shared" si="322"/>
        <v/>
      </c>
      <c r="CH1071" s="32">
        <v>1066</v>
      </c>
      <c r="CI1071" s="32" t="s">
        <v>6</v>
      </c>
      <c r="CJ1071" s="32" t="str">
        <f t="shared" si="323"/>
        <v/>
      </c>
      <c r="CK1071" s="32" t="str">
        <f t="shared" si="324"/>
        <v/>
      </c>
      <c r="CL1071" s="32" t="str">
        <f t="shared" si="325"/>
        <v/>
      </c>
      <c r="CM1071" s="32" t="str">
        <f t="shared" si="326"/>
        <v/>
      </c>
      <c r="CN1071" s="32" t="str">
        <f t="shared" si="327"/>
        <v/>
      </c>
    </row>
    <row r="1072" spans="71:92" x14ac:dyDescent="0.3">
      <c r="BS1072" s="32" t="str">
        <f>IF(Kiadasi_kiseroiv!$K$2=BT1072,BV1072,"")</f>
        <v/>
      </c>
      <c r="BT1072" s="34" t="str">
        <f t="shared" si="310"/>
        <v/>
      </c>
      <c r="BU1072" s="32" t="str">
        <f t="shared" si="311"/>
        <v/>
      </c>
      <c r="BV1072" s="32" t="str">
        <f t="shared" si="312"/>
        <v/>
      </c>
      <c r="BW1072" s="32" t="str">
        <f t="shared" si="313"/>
        <v/>
      </c>
      <c r="BX1072" s="32" t="str">
        <f t="shared" si="314"/>
        <v/>
      </c>
      <c r="BY1072" s="32" t="str">
        <f t="shared" si="315"/>
        <v/>
      </c>
      <c r="BZ1072" s="32" t="str">
        <f t="shared" si="316"/>
        <v/>
      </c>
      <c r="CA1072" s="32" t="str">
        <f t="shared" si="317"/>
        <v/>
      </c>
      <c r="CB1072" s="33">
        <f>IF(COUNTIF($CD$7:CD1072,CD1072)=1,CD1072,CD1072+COUNTIF($CD$6:CD1071,CD1072))</f>
        <v>56218</v>
      </c>
      <c r="CC1072" s="34">
        <f t="shared" si="318"/>
        <v>55153</v>
      </c>
      <c r="CD1072" s="32">
        <f t="shared" si="319"/>
        <v>55153</v>
      </c>
      <c r="CE1072" s="32">
        <f t="shared" si="320"/>
        <v>0</v>
      </c>
      <c r="CF1072" s="32">
        <f t="shared" si="321"/>
        <v>0</v>
      </c>
      <c r="CG1072" s="32" t="str">
        <f t="shared" si="322"/>
        <v/>
      </c>
      <c r="CH1072" s="32">
        <v>1067</v>
      </c>
      <c r="CI1072" s="32" t="s">
        <v>6</v>
      </c>
      <c r="CJ1072" s="32" t="str">
        <f t="shared" si="323"/>
        <v/>
      </c>
      <c r="CK1072" s="32" t="str">
        <f t="shared" si="324"/>
        <v/>
      </c>
      <c r="CL1072" s="32" t="str">
        <f t="shared" si="325"/>
        <v/>
      </c>
      <c r="CM1072" s="32" t="str">
        <f t="shared" si="326"/>
        <v/>
      </c>
      <c r="CN1072" s="32" t="str">
        <f t="shared" si="327"/>
        <v/>
      </c>
    </row>
    <row r="1073" spans="71:92" x14ac:dyDescent="0.3">
      <c r="BS1073" s="32" t="str">
        <f>IF(Kiadasi_kiseroiv!$K$2=BT1073,BV1073,"")</f>
        <v/>
      </c>
      <c r="BT1073" s="34" t="str">
        <f t="shared" si="310"/>
        <v/>
      </c>
      <c r="BU1073" s="32" t="str">
        <f t="shared" si="311"/>
        <v/>
      </c>
      <c r="BV1073" s="32" t="str">
        <f t="shared" si="312"/>
        <v/>
      </c>
      <c r="BW1073" s="32" t="str">
        <f t="shared" si="313"/>
        <v/>
      </c>
      <c r="BX1073" s="32" t="str">
        <f t="shared" si="314"/>
        <v/>
      </c>
      <c r="BY1073" s="32" t="str">
        <f t="shared" si="315"/>
        <v/>
      </c>
      <c r="BZ1073" s="32" t="str">
        <f t="shared" si="316"/>
        <v/>
      </c>
      <c r="CA1073" s="32" t="str">
        <f t="shared" si="317"/>
        <v/>
      </c>
      <c r="CB1073" s="33">
        <f>IF(COUNTIF($CD$7:CD1073,CD1073)=1,CD1073,CD1073+COUNTIF($CD$6:CD1072,CD1073))</f>
        <v>56219</v>
      </c>
      <c r="CC1073" s="34">
        <f t="shared" si="318"/>
        <v>55153</v>
      </c>
      <c r="CD1073" s="32">
        <f t="shared" si="319"/>
        <v>55153</v>
      </c>
      <c r="CE1073" s="32">
        <f t="shared" si="320"/>
        <v>0</v>
      </c>
      <c r="CF1073" s="32">
        <f t="shared" si="321"/>
        <v>0</v>
      </c>
      <c r="CG1073" s="32" t="str">
        <f t="shared" si="322"/>
        <v/>
      </c>
      <c r="CH1073" s="32">
        <v>1068</v>
      </c>
      <c r="CI1073" s="32" t="s">
        <v>6</v>
      </c>
      <c r="CJ1073" s="32" t="str">
        <f t="shared" si="323"/>
        <v/>
      </c>
      <c r="CK1073" s="32" t="str">
        <f t="shared" si="324"/>
        <v/>
      </c>
      <c r="CL1073" s="32" t="str">
        <f t="shared" si="325"/>
        <v/>
      </c>
      <c r="CM1073" s="32" t="str">
        <f t="shared" si="326"/>
        <v/>
      </c>
      <c r="CN1073" s="32" t="str">
        <f t="shared" si="327"/>
        <v/>
      </c>
    </row>
    <row r="1074" spans="71:92" x14ac:dyDescent="0.3">
      <c r="BS1074" s="32" t="str">
        <f>IF(Kiadasi_kiseroiv!$K$2=BT1074,BV1074,"")</f>
        <v/>
      </c>
      <c r="BT1074" s="34" t="str">
        <f t="shared" si="310"/>
        <v/>
      </c>
      <c r="BU1074" s="32" t="str">
        <f t="shared" si="311"/>
        <v/>
      </c>
      <c r="BV1074" s="32" t="str">
        <f t="shared" si="312"/>
        <v/>
      </c>
      <c r="BW1074" s="32" t="str">
        <f t="shared" si="313"/>
        <v/>
      </c>
      <c r="BX1074" s="32" t="str">
        <f t="shared" si="314"/>
        <v/>
      </c>
      <c r="BY1074" s="32" t="str">
        <f t="shared" si="315"/>
        <v/>
      </c>
      <c r="BZ1074" s="32" t="str">
        <f t="shared" si="316"/>
        <v/>
      </c>
      <c r="CA1074" s="32" t="str">
        <f t="shared" si="317"/>
        <v/>
      </c>
      <c r="CB1074" s="33">
        <f>IF(COUNTIF($CD$7:CD1074,CD1074)=1,CD1074,CD1074+COUNTIF($CD$6:CD1073,CD1074))</f>
        <v>56220</v>
      </c>
      <c r="CC1074" s="34">
        <f t="shared" si="318"/>
        <v>55153</v>
      </c>
      <c r="CD1074" s="32">
        <f t="shared" si="319"/>
        <v>55153</v>
      </c>
      <c r="CE1074" s="32">
        <f t="shared" si="320"/>
        <v>0</v>
      </c>
      <c r="CF1074" s="32">
        <f t="shared" si="321"/>
        <v>0</v>
      </c>
      <c r="CG1074" s="32" t="str">
        <f t="shared" si="322"/>
        <v/>
      </c>
      <c r="CH1074" s="32">
        <v>1069</v>
      </c>
      <c r="CI1074" s="32" t="s">
        <v>6</v>
      </c>
      <c r="CJ1074" s="32" t="str">
        <f t="shared" si="323"/>
        <v/>
      </c>
      <c r="CK1074" s="32" t="str">
        <f t="shared" si="324"/>
        <v/>
      </c>
      <c r="CL1074" s="32" t="str">
        <f t="shared" si="325"/>
        <v/>
      </c>
      <c r="CM1074" s="32" t="str">
        <f t="shared" si="326"/>
        <v/>
      </c>
      <c r="CN1074" s="32" t="str">
        <f t="shared" si="327"/>
        <v/>
      </c>
    </row>
    <row r="1075" spans="71:92" x14ac:dyDescent="0.3">
      <c r="BS1075" s="32" t="str">
        <f>IF(Kiadasi_kiseroiv!$K$2=BT1075,BV1075,"")</f>
        <v/>
      </c>
      <c r="BT1075" s="34" t="str">
        <f t="shared" si="310"/>
        <v/>
      </c>
      <c r="BU1075" s="32" t="str">
        <f t="shared" si="311"/>
        <v/>
      </c>
      <c r="BV1075" s="32" t="str">
        <f t="shared" si="312"/>
        <v/>
      </c>
      <c r="BW1075" s="32" t="str">
        <f t="shared" si="313"/>
        <v/>
      </c>
      <c r="BX1075" s="32" t="str">
        <f t="shared" si="314"/>
        <v/>
      </c>
      <c r="BY1075" s="32" t="str">
        <f t="shared" si="315"/>
        <v/>
      </c>
      <c r="BZ1075" s="32" t="str">
        <f t="shared" si="316"/>
        <v/>
      </c>
      <c r="CA1075" s="32" t="str">
        <f t="shared" si="317"/>
        <v/>
      </c>
      <c r="CB1075" s="33">
        <f>IF(COUNTIF($CD$7:CD1075,CD1075)=1,CD1075,CD1075+COUNTIF($CD$6:CD1074,CD1075))</f>
        <v>56221</v>
      </c>
      <c r="CC1075" s="34">
        <f t="shared" si="318"/>
        <v>55153</v>
      </c>
      <c r="CD1075" s="32">
        <f t="shared" si="319"/>
        <v>55153</v>
      </c>
      <c r="CE1075" s="32">
        <f t="shared" si="320"/>
        <v>0</v>
      </c>
      <c r="CF1075" s="32">
        <f t="shared" si="321"/>
        <v>0</v>
      </c>
      <c r="CG1075" s="32" t="str">
        <f t="shared" si="322"/>
        <v/>
      </c>
      <c r="CH1075" s="32">
        <v>1070</v>
      </c>
      <c r="CI1075" s="32" t="s">
        <v>6</v>
      </c>
      <c r="CJ1075" s="32" t="str">
        <f t="shared" si="323"/>
        <v/>
      </c>
      <c r="CK1075" s="32" t="str">
        <f t="shared" si="324"/>
        <v/>
      </c>
      <c r="CL1075" s="32" t="str">
        <f t="shared" si="325"/>
        <v/>
      </c>
      <c r="CM1075" s="32" t="str">
        <f t="shared" si="326"/>
        <v/>
      </c>
      <c r="CN1075" s="32" t="str">
        <f t="shared" si="327"/>
        <v/>
      </c>
    </row>
    <row r="1076" spans="71:92" x14ac:dyDescent="0.3">
      <c r="BS1076" s="32" t="str">
        <f>IF(Kiadasi_kiseroiv!$K$2=BT1076,BV1076,"")</f>
        <v/>
      </c>
      <c r="BT1076" s="34" t="str">
        <f t="shared" si="310"/>
        <v/>
      </c>
      <c r="BU1076" s="32" t="str">
        <f t="shared" si="311"/>
        <v/>
      </c>
      <c r="BV1076" s="32" t="str">
        <f t="shared" si="312"/>
        <v/>
      </c>
      <c r="BW1076" s="32" t="str">
        <f t="shared" si="313"/>
        <v/>
      </c>
      <c r="BX1076" s="32" t="str">
        <f t="shared" si="314"/>
        <v/>
      </c>
      <c r="BY1076" s="32" t="str">
        <f t="shared" si="315"/>
        <v/>
      </c>
      <c r="BZ1076" s="32" t="str">
        <f t="shared" si="316"/>
        <v/>
      </c>
      <c r="CA1076" s="32" t="str">
        <f t="shared" si="317"/>
        <v/>
      </c>
      <c r="CB1076" s="33">
        <f>IF(COUNTIF($CD$7:CD1076,CD1076)=1,CD1076,CD1076+COUNTIF($CD$6:CD1075,CD1076))</f>
        <v>56222</v>
      </c>
      <c r="CC1076" s="34">
        <f t="shared" si="318"/>
        <v>55153</v>
      </c>
      <c r="CD1076" s="32">
        <f t="shared" si="319"/>
        <v>55153</v>
      </c>
      <c r="CE1076" s="32">
        <f t="shared" si="320"/>
        <v>0</v>
      </c>
      <c r="CF1076" s="32">
        <f t="shared" si="321"/>
        <v>0</v>
      </c>
      <c r="CG1076" s="32" t="str">
        <f t="shared" si="322"/>
        <v/>
      </c>
      <c r="CH1076" s="32">
        <v>1071</v>
      </c>
      <c r="CI1076" s="32" t="s">
        <v>6</v>
      </c>
      <c r="CJ1076" s="32" t="str">
        <f t="shared" si="323"/>
        <v/>
      </c>
      <c r="CK1076" s="32" t="str">
        <f t="shared" si="324"/>
        <v/>
      </c>
      <c r="CL1076" s="32" t="str">
        <f t="shared" si="325"/>
        <v/>
      </c>
      <c r="CM1076" s="32" t="str">
        <f t="shared" si="326"/>
        <v/>
      </c>
      <c r="CN1076" s="32" t="str">
        <f t="shared" si="327"/>
        <v/>
      </c>
    </row>
    <row r="1077" spans="71:92" x14ac:dyDescent="0.3">
      <c r="BS1077" s="32" t="str">
        <f>IF(Kiadasi_kiseroiv!$K$2=BT1077,BV1077,"")</f>
        <v/>
      </c>
      <c r="BT1077" s="34" t="str">
        <f t="shared" si="310"/>
        <v/>
      </c>
      <c r="BU1077" s="32" t="str">
        <f t="shared" si="311"/>
        <v/>
      </c>
      <c r="BV1077" s="32" t="str">
        <f t="shared" si="312"/>
        <v/>
      </c>
      <c r="BW1077" s="32" t="str">
        <f t="shared" si="313"/>
        <v/>
      </c>
      <c r="BX1077" s="32" t="str">
        <f t="shared" si="314"/>
        <v/>
      </c>
      <c r="BY1077" s="32" t="str">
        <f t="shared" si="315"/>
        <v/>
      </c>
      <c r="BZ1077" s="32" t="str">
        <f t="shared" si="316"/>
        <v/>
      </c>
      <c r="CA1077" s="32" t="str">
        <f t="shared" si="317"/>
        <v/>
      </c>
      <c r="CB1077" s="33">
        <f>IF(COUNTIF($CD$7:CD1077,CD1077)=1,CD1077,CD1077+COUNTIF($CD$6:CD1076,CD1077))</f>
        <v>56223</v>
      </c>
      <c r="CC1077" s="34">
        <f t="shared" si="318"/>
        <v>55153</v>
      </c>
      <c r="CD1077" s="32">
        <f t="shared" si="319"/>
        <v>55153</v>
      </c>
      <c r="CE1077" s="32">
        <f t="shared" si="320"/>
        <v>0</v>
      </c>
      <c r="CF1077" s="32">
        <f t="shared" si="321"/>
        <v>0</v>
      </c>
      <c r="CG1077" s="32" t="str">
        <f t="shared" si="322"/>
        <v/>
      </c>
      <c r="CH1077" s="32">
        <v>1072</v>
      </c>
      <c r="CI1077" s="32" t="s">
        <v>6</v>
      </c>
      <c r="CJ1077" s="32" t="str">
        <f t="shared" si="323"/>
        <v/>
      </c>
      <c r="CK1077" s="32" t="str">
        <f t="shared" si="324"/>
        <v/>
      </c>
      <c r="CL1077" s="32" t="str">
        <f t="shared" si="325"/>
        <v/>
      </c>
      <c r="CM1077" s="32" t="str">
        <f t="shared" si="326"/>
        <v/>
      </c>
      <c r="CN1077" s="32" t="str">
        <f t="shared" si="327"/>
        <v/>
      </c>
    </row>
    <row r="1078" spans="71:92" x14ac:dyDescent="0.3">
      <c r="BS1078" s="32" t="str">
        <f>IF(Kiadasi_kiseroiv!$K$2=BT1078,BV1078,"")</f>
        <v/>
      </c>
      <c r="BT1078" s="34" t="str">
        <f t="shared" si="310"/>
        <v/>
      </c>
      <c r="BU1078" s="32" t="str">
        <f t="shared" si="311"/>
        <v/>
      </c>
      <c r="BV1078" s="32" t="str">
        <f t="shared" si="312"/>
        <v/>
      </c>
      <c r="BW1078" s="32" t="str">
        <f t="shared" si="313"/>
        <v/>
      </c>
      <c r="BX1078" s="32" t="str">
        <f t="shared" si="314"/>
        <v/>
      </c>
      <c r="BY1078" s="32" t="str">
        <f t="shared" si="315"/>
        <v/>
      </c>
      <c r="BZ1078" s="32" t="str">
        <f t="shared" si="316"/>
        <v/>
      </c>
      <c r="CA1078" s="32" t="str">
        <f t="shared" si="317"/>
        <v/>
      </c>
      <c r="CB1078" s="33">
        <f>IF(COUNTIF($CD$7:CD1078,CD1078)=1,CD1078,CD1078+COUNTIF($CD$6:CD1077,CD1078))</f>
        <v>56224</v>
      </c>
      <c r="CC1078" s="34">
        <f t="shared" si="318"/>
        <v>55153</v>
      </c>
      <c r="CD1078" s="32">
        <f t="shared" si="319"/>
        <v>55153</v>
      </c>
      <c r="CE1078" s="32">
        <f t="shared" si="320"/>
        <v>0</v>
      </c>
      <c r="CF1078" s="32">
        <f t="shared" si="321"/>
        <v>0</v>
      </c>
      <c r="CG1078" s="32" t="str">
        <f t="shared" si="322"/>
        <v/>
      </c>
      <c r="CH1078" s="32">
        <v>1073</v>
      </c>
      <c r="CI1078" s="32" t="s">
        <v>6</v>
      </c>
      <c r="CJ1078" s="32" t="str">
        <f t="shared" si="323"/>
        <v/>
      </c>
      <c r="CK1078" s="32" t="str">
        <f t="shared" si="324"/>
        <v/>
      </c>
      <c r="CL1078" s="32" t="str">
        <f t="shared" si="325"/>
        <v/>
      </c>
      <c r="CM1078" s="32" t="str">
        <f t="shared" si="326"/>
        <v/>
      </c>
      <c r="CN1078" s="32" t="str">
        <f t="shared" si="327"/>
        <v/>
      </c>
    </row>
    <row r="1079" spans="71:92" x14ac:dyDescent="0.3">
      <c r="BS1079" s="32" t="str">
        <f>IF(Kiadasi_kiseroiv!$K$2=BT1079,BV1079,"")</f>
        <v/>
      </c>
      <c r="BT1079" s="34" t="str">
        <f t="shared" si="310"/>
        <v/>
      </c>
      <c r="BU1079" s="32" t="str">
        <f t="shared" si="311"/>
        <v/>
      </c>
      <c r="BV1079" s="32" t="str">
        <f t="shared" si="312"/>
        <v/>
      </c>
      <c r="BW1079" s="32" t="str">
        <f t="shared" si="313"/>
        <v/>
      </c>
      <c r="BX1079" s="32" t="str">
        <f t="shared" si="314"/>
        <v/>
      </c>
      <c r="BY1079" s="32" t="str">
        <f t="shared" si="315"/>
        <v/>
      </c>
      <c r="BZ1079" s="32" t="str">
        <f t="shared" si="316"/>
        <v/>
      </c>
      <c r="CA1079" s="32" t="str">
        <f t="shared" si="317"/>
        <v/>
      </c>
      <c r="CB1079" s="33">
        <f>IF(COUNTIF($CD$7:CD1079,CD1079)=1,CD1079,CD1079+COUNTIF($CD$6:CD1078,CD1079))</f>
        <v>56225</v>
      </c>
      <c r="CC1079" s="34">
        <f t="shared" si="318"/>
        <v>55153</v>
      </c>
      <c r="CD1079" s="32">
        <f t="shared" si="319"/>
        <v>55153</v>
      </c>
      <c r="CE1079" s="32">
        <f t="shared" si="320"/>
        <v>0</v>
      </c>
      <c r="CF1079" s="32">
        <f t="shared" si="321"/>
        <v>0</v>
      </c>
      <c r="CG1079" s="32" t="str">
        <f t="shared" si="322"/>
        <v/>
      </c>
      <c r="CH1079" s="32">
        <v>1074</v>
      </c>
      <c r="CI1079" s="32" t="s">
        <v>6</v>
      </c>
      <c r="CJ1079" s="32" t="str">
        <f t="shared" si="323"/>
        <v/>
      </c>
      <c r="CK1079" s="32" t="str">
        <f t="shared" si="324"/>
        <v/>
      </c>
      <c r="CL1079" s="32" t="str">
        <f t="shared" si="325"/>
        <v/>
      </c>
      <c r="CM1079" s="32" t="str">
        <f t="shared" si="326"/>
        <v/>
      </c>
      <c r="CN1079" s="32" t="str">
        <f t="shared" si="327"/>
        <v/>
      </c>
    </row>
    <row r="1080" spans="71:92" x14ac:dyDescent="0.3">
      <c r="BS1080" s="32" t="str">
        <f>IF(Kiadasi_kiseroiv!$K$2=BT1080,BV1080,"")</f>
        <v/>
      </c>
      <c r="BT1080" s="34" t="str">
        <f t="shared" si="310"/>
        <v/>
      </c>
      <c r="BU1080" s="32" t="str">
        <f t="shared" si="311"/>
        <v/>
      </c>
      <c r="BV1080" s="32" t="str">
        <f t="shared" si="312"/>
        <v/>
      </c>
      <c r="BW1080" s="32" t="str">
        <f t="shared" si="313"/>
        <v/>
      </c>
      <c r="BX1080" s="32" t="str">
        <f t="shared" si="314"/>
        <v/>
      </c>
      <c r="BY1080" s="32" t="str">
        <f t="shared" si="315"/>
        <v/>
      </c>
      <c r="BZ1080" s="32" t="str">
        <f t="shared" si="316"/>
        <v/>
      </c>
      <c r="CA1080" s="32" t="str">
        <f t="shared" si="317"/>
        <v/>
      </c>
      <c r="CB1080" s="33">
        <f>IF(COUNTIF($CD$7:CD1080,CD1080)=1,CD1080,CD1080+COUNTIF($CD$6:CD1079,CD1080))</f>
        <v>56226</v>
      </c>
      <c r="CC1080" s="34">
        <f t="shared" si="318"/>
        <v>55153</v>
      </c>
      <c r="CD1080" s="32">
        <f t="shared" si="319"/>
        <v>55153</v>
      </c>
      <c r="CE1080" s="32">
        <f t="shared" si="320"/>
        <v>0</v>
      </c>
      <c r="CF1080" s="32">
        <f t="shared" si="321"/>
        <v>0</v>
      </c>
      <c r="CG1080" s="32" t="str">
        <f t="shared" si="322"/>
        <v/>
      </c>
      <c r="CH1080" s="32">
        <v>1075</v>
      </c>
      <c r="CI1080" s="32" t="s">
        <v>6</v>
      </c>
      <c r="CJ1080" s="32" t="str">
        <f t="shared" si="323"/>
        <v/>
      </c>
      <c r="CK1080" s="32" t="str">
        <f t="shared" si="324"/>
        <v/>
      </c>
      <c r="CL1080" s="32" t="str">
        <f t="shared" si="325"/>
        <v/>
      </c>
      <c r="CM1080" s="32" t="str">
        <f t="shared" si="326"/>
        <v/>
      </c>
      <c r="CN1080" s="32" t="str">
        <f t="shared" si="327"/>
        <v/>
      </c>
    </row>
    <row r="1081" spans="71:92" x14ac:dyDescent="0.3">
      <c r="BS1081" s="32" t="str">
        <f>IF(Kiadasi_kiseroiv!$K$2=BT1081,BV1081,"")</f>
        <v/>
      </c>
      <c r="BT1081" s="34" t="str">
        <f t="shared" si="310"/>
        <v/>
      </c>
      <c r="BU1081" s="32" t="str">
        <f t="shared" si="311"/>
        <v/>
      </c>
      <c r="BV1081" s="32" t="str">
        <f t="shared" si="312"/>
        <v/>
      </c>
      <c r="BW1081" s="32" t="str">
        <f t="shared" si="313"/>
        <v/>
      </c>
      <c r="BX1081" s="32" t="str">
        <f t="shared" si="314"/>
        <v/>
      </c>
      <c r="BY1081" s="32" t="str">
        <f t="shared" si="315"/>
        <v/>
      </c>
      <c r="BZ1081" s="32" t="str">
        <f t="shared" si="316"/>
        <v/>
      </c>
      <c r="CA1081" s="32" t="str">
        <f t="shared" si="317"/>
        <v/>
      </c>
      <c r="CB1081" s="33">
        <f>IF(COUNTIF($CD$7:CD1081,CD1081)=1,CD1081,CD1081+COUNTIF($CD$6:CD1080,CD1081))</f>
        <v>56227</v>
      </c>
      <c r="CC1081" s="34">
        <f t="shared" si="318"/>
        <v>55153</v>
      </c>
      <c r="CD1081" s="32">
        <f t="shared" si="319"/>
        <v>55153</v>
      </c>
      <c r="CE1081" s="32">
        <f t="shared" si="320"/>
        <v>0</v>
      </c>
      <c r="CF1081" s="32">
        <f t="shared" si="321"/>
        <v>0</v>
      </c>
      <c r="CG1081" s="32" t="str">
        <f t="shared" si="322"/>
        <v/>
      </c>
      <c r="CH1081" s="32">
        <v>1076</v>
      </c>
      <c r="CI1081" s="32" t="s">
        <v>6</v>
      </c>
      <c r="CJ1081" s="32" t="str">
        <f t="shared" si="323"/>
        <v/>
      </c>
      <c r="CK1081" s="32" t="str">
        <f t="shared" si="324"/>
        <v/>
      </c>
      <c r="CL1081" s="32" t="str">
        <f t="shared" si="325"/>
        <v/>
      </c>
      <c r="CM1081" s="32" t="str">
        <f t="shared" si="326"/>
        <v/>
      </c>
      <c r="CN1081" s="32" t="str">
        <f t="shared" si="327"/>
        <v/>
      </c>
    </row>
    <row r="1082" spans="71:92" x14ac:dyDescent="0.3">
      <c r="BS1082" s="32" t="str">
        <f>IF(Kiadasi_kiseroiv!$K$2=BT1082,BV1082,"")</f>
        <v/>
      </c>
      <c r="BT1082" s="34" t="str">
        <f t="shared" si="310"/>
        <v/>
      </c>
      <c r="BU1082" s="32" t="str">
        <f t="shared" si="311"/>
        <v/>
      </c>
      <c r="BV1082" s="32" t="str">
        <f t="shared" si="312"/>
        <v/>
      </c>
      <c r="BW1082" s="32" t="str">
        <f t="shared" si="313"/>
        <v/>
      </c>
      <c r="BX1082" s="32" t="str">
        <f t="shared" si="314"/>
        <v/>
      </c>
      <c r="BY1082" s="32" t="str">
        <f t="shared" si="315"/>
        <v/>
      </c>
      <c r="BZ1082" s="32" t="str">
        <f t="shared" si="316"/>
        <v/>
      </c>
      <c r="CA1082" s="32" t="str">
        <f t="shared" si="317"/>
        <v/>
      </c>
      <c r="CB1082" s="33">
        <f>IF(COUNTIF($CD$7:CD1082,CD1082)=1,CD1082,CD1082+COUNTIF($CD$6:CD1081,CD1082))</f>
        <v>56228</v>
      </c>
      <c r="CC1082" s="34">
        <f t="shared" si="318"/>
        <v>55153</v>
      </c>
      <c r="CD1082" s="32">
        <f t="shared" si="319"/>
        <v>55153</v>
      </c>
      <c r="CE1082" s="32">
        <f t="shared" si="320"/>
        <v>0</v>
      </c>
      <c r="CF1082" s="32">
        <f t="shared" si="321"/>
        <v>0</v>
      </c>
      <c r="CG1082" s="32" t="str">
        <f t="shared" si="322"/>
        <v/>
      </c>
      <c r="CH1082" s="32">
        <v>1077</v>
      </c>
      <c r="CI1082" s="32" t="s">
        <v>6</v>
      </c>
      <c r="CJ1082" s="32" t="str">
        <f t="shared" si="323"/>
        <v/>
      </c>
      <c r="CK1082" s="32" t="str">
        <f t="shared" si="324"/>
        <v/>
      </c>
      <c r="CL1082" s="32" t="str">
        <f t="shared" si="325"/>
        <v/>
      </c>
      <c r="CM1082" s="32" t="str">
        <f t="shared" si="326"/>
        <v/>
      </c>
      <c r="CN1082" s="32" t="str">
        <f t="shared" si="327"/>
        <v/>
      </c>
    </row>
    <row r="1083" spans="71:92" x14ac:dyDescent="0.3">
      <c r="BS1083" s="32" t="str">
        <f>IF(Kiadasi_kiseroiv!$K$2=BT1083,BV1083,"")</f>
        <v/>
      </c>
      <c r="BT1083" s="34" t="str">
        <f t="shared" si="310"/>
        <v/>
      </c>
      <c r="BU1083" s="32" t="str">
        <f t="shared" si="311"/>
        <v/>
      </c>
      <c r="BV1083" s="32" t="str">
        <f t="shared" si="312"/>
        <v/>
      </c>
      <c r="BW1083" s="32" t="str">
        <f t="shared" si="313"/>
        <v/>
      </c>
      <c r="BX1083" s="32" t="str">
        <f t="shared" si="314"/>
        <v/>
      </c>
      <c r="BY1083" s="32" t="str">
        <f t="shared" si="315"/>
        <v/>
      </c>
      <c r="BZ1083" s="32" t="str">
        <f t="shared" si="316"/>
        <v/>
      </c>
      <c r="CA1083" s="32" t="str">
        <f t="shared" si="317"/>
        <v/>
      </c>
      <c r="CB1083" s="33">
        <f>IF(COUNTIF($CD$7:CD1083,CD1083)=1,CD1083,CD1083+COUNTIF($CD$6:CD1082,CD1083))</f>
        <v>56229</v>
      </c>
      <c r="CC1083" s="34">
        <f t="shared" si="318"/>
        <v>55153</v>
      </c>
      <c r="CD1083" s="32">
        <f t="shared" si="319"/>
        <v>55153</v>
      </c>
      <c r="CE1083" s="32">
        <f t="shared" si="320"/>
        <v>0</v>
      </c>
      <c r="CF1083" s="32">
        <f t="shared" si="321"/>
        <v>0</v>
      </c>
      <c r="CG1083" s="32" t="str">
        <f t="shared" si="322"/>
        <v/>
      </c>
      <c r="CH1083" s="32">
        <v>1078</v>
      </c>
      <c r="CI1083" s="32" t="s">
        <v>6</v>
      </c>
      <c r="CJ1083" s="32" t="str">
        <f t="shared" si="323"/>
        <v/>
      </c>
      <c r="CK1083" s="32" t="str">
        <f t="shared" si="324"/>
        <v/>
      </c>
      <c r="CL1083" s="32" t="str">
        <f t="shared" si="325"/>
        <v/>
      </c>
      <c r="CM1083" s="32" t="str">
        <f t="shared" si="326"/>
        <v/>
      </c>
      <c r="CN1083" s="32" t="str">
        <f t="shared" si="327"/>
        <v/>
      </c>
    </row>
    <row r="1084" spans="71:92" x14ac:dyDescent="0.3">
      <c r="BS1084" s="32" t="str">
        <f>IF(Kiadasi_kiseroiv!$K$2=BT1084,BV1084,"")</f>
        <v/>
      </c>
      <c r="BT1084" s="34" t="str">
        <f t="shared" si="310"/>
        <v/>
      </c>
      <c r="BU1084" s="32" t="str">
        <f t="shared" si="311"/>
        <v/>
      </c>
      <c r="BV1084" s="32" t="str">
        <f t="shared" si="312"/>
        <v/>
      </c>
      <c r="BW1084" s="32" t="str">
        <f t="shared" si="313"/>
        <v/>
      </c>
      <c r="BX1084" s="32" t="str">
        <f t="shared" si="314"/>
        <v/>
      </c>
      <c r="BY1084" s="32" t="str">
        <f t="shared" si="315"/>
        <v/>
      </c>
      <c r="BZ1084" s="32" t="str">
        <f t="shared" si="316"/>
        <v/>
      </c>
      <c r="CA1084" s="32" t="str">
        <f t="shared" si="317"/>
        <v/>
      </c>
      <c r="CB1084" s="33">
        <f>IF(COUNTIF($CD$7:CD1084,CD1084)=1,CD1084,CD1084+COUNTIF($CD$6:CD1083,CD1084))</f>
        <v>56230</v>
      </c>
      <c r="CC1084" s="34">
        <f t="shared" si="318"/>
        <v>55153</v>
      </c>
      <c r="CD1084" s="32">
        <f t="shared" si="319"/>
        <v>55153</v>
      </c>
      <c r="CE1084" s="32">
        <f t="shared" si="320"/>
        <v>0</v>
      </c>
      <c r="CF1084" s="32">
        <f t="shared" si="321"/>
        <v>0</v>
      </c>
      <c r="CG1084" s="32" t="str">
        <f t="shared" si="322"/>
        <v/>
      </c>
      <c r="CH1084" s="32">
        <v>1079</v>
      </c>
      <c r="CI1084" s="32" t="s">
        <v>6</v>
      </c>
      <c r="CJ1084" s="32" t="str">
        <f t="shared" si="323"/>
        <v/>
      </c>
      <c r="CK1084" s="32" t="str">
        <f t="shared" si="324"/>
        <v/>
      </c>
      <c r="CL1084" s="32" t="str">
        <f t="shared" si="325"/>
        <v/>
      </c>
      <c r="CM1084" s="32" t="str">
        <f t="shared" si="326"/>
        <v/>
      </c>
      <c r="CN1084" s="32" t="str">
        <f t="shared" si="327"/>
        <v/>
      </c>
    </row>
    <row r="1085" spans="71:92" x14ac:dyDescent="0.3">
      <c r="BS1085" s="32" t="str">
        <f>IF(Kiadasi_kiseroiv!$K$2=BT1085,BV1085,"")</f>
        <v/>
      </c>
      <c r="BT1085" s="34" t="str">
        <f t="shared" si="310"/>
        <v/>
      </c>
      <c r="BU1085" s="32" t="str">
        <f t="shared" si="311"/>
        <v/>
      </c>
      <c r="BV1085" s="32" t="str">
        <f t="shared" si="312"/>
        <v/>
      </c>
      <c r="BW1085" s="32" t="str">
        <f t="shared" si="313"/>
        <v/>
      </c>
      <c r="BX1085" s="32" t="str">
        <f t="shared" si="314"/>
        <v/>
      </c>
      <c r="BY1085" s="32" t="str">
        <f t="shared" si="315"/>
        <v/>
      </c>
      <c r="BZ1085" s="32" t="str">
        <f t="shared" si="316"/>
        <v/>
      </c>
      <c r="CA1085" s="32" t="str">
        <f t="shared" si="317"/>
        <v/>
      </c>
      <c r="CB1085" s="33">
        <f>IF(COUNTIF($CD$7:CD1085,CD1085)=1,CD1085,CD1085+COUNTIF($CD$6:CD1084,CD1085))</f>
        <v>56231</v>
      </c>
      <c r="CC1085" s="34">
        <f t="shared" si="318"/>
        <v>55153</v>
      </c>
      <c r="CD1085" s="32">
        <f t="shared" si="319"/>
        <v>55153</v>
      </c>
      <c r="CE1085" s="32">
        <f t="shared" si="320"/>
        <v>0</v>
      </c>
      <c r="CF1085" s="32">
        <f t="shared" si="321"/>
        <v>0</v>
      </c>
      <c r="CG1085" s="32" t="str">
        <f t="shared" si="322"/>
        <v/>
      </c>
      <c r="CH1085" s="32">
        <v>1080</v>
      </c>
      <c r="CI1085" s="32" t="s">
        <v>6</v>
      </c>
      <c r="CJ1085" s="32" t="str">
        <f t="shared" si="323"/>
        <v/>
      </c>
      <c r="CK1085" s="32" t="str">
        <f t="shared" si="324"/>
        <v/>
      </c>
      <c r="CL1085" s="32" t="str">
        <f t="shared" si="325"/>
        <v/>
      </c>
      <c r="CM1085" s="32" t="str">
        <f t="shared" si="326"/>
        <v/>
      </c>
      <c r="CN1085" s="32" t="str">
        <f t="shared" si="327"/>
        <v/>
      </c>
    </row>
    <row r="1086" spans="71:92" x14ac:dyDescent="0.3">
      <c r="BS1086" s="32" t="str">
        <f>IF(Kiadasi_kiseroiv!$K$2=BT1086,BV1086,"")</f>
        <v/>
      </c>
      <c r="BT1086" s="34" t="str">
        <f t="shared" si="310"/>
        <v/>
      </c>
      <c r="BU1086" s="32" t="str">
        <f t="shared" si="311"/>
        <v/>
      </c>
      <c r="BV1086" s="32" t="str">
        <f t="shared" si="312"/>
        <v/>
      </c>
      <c r="BW1086" s="32" t="str">
        <f t="shared" si="313"/>
        <v/>
      </c>
      <c r="BX1086" s="32" t="str">
        <f t="shared" si="314"/>
        <v/>
      </c>
      <c r="BY1086" s="32" t="str">
        <f t="shared" si="315"/>
        <v/>
      </c>
      <c r="BZ1086" s="32" t="str">
        <f t="shared" si="316"/>
        <v/>
      </c>
      <c r="CA1086" s="32" t="str">
        <f t="shared" si="317"/>
        <v/>
      </c>
      <c r="CB1086" s="33">
        <f>IF(COUNTIF($CD$7:CD1086,CD1086)=1,CD1086,CD1086+COUNTIF($CD$6:CD1085,CD1086))</f>
        <v>56232</v>
      </c>
      <c r="CC1086" s="34">
        <f t="shared" si="318"/>
        <v>55153</v>
      </c>
      <c r="CD1086" s="32">
        <f t="shared" si="319"/>
        <v>55153</v>
      </c>
      <c r="CE1086" s="32">
        <f t="shared" si="320"/>
        <v>0</v>
      </c>
      <c r="CF1086" s="32">
        <f t="shared" si="321"/>
        <v>0</v>
      </c>
      <c r="CG1086" s="32" t="str">
        <f t="shared" si="322"/>
        <v/>
      </c>
      <c r="CH1086" s="32">
        <v>1081</v>
      </c>
      <c r="CI1086" s="32" t="s">
        <v>6</v>
      </c>
      <c r="CJ1086" s="32" t="str">
        <f t="shared" si="323"/>
        <v/>
      </c>
      <c r="CK1086" s="32" t="str">
        <f t="shared" si="324"/>
        <v/>
      </c>
      <c r="CL1086" s="32" t="str">
        <f t="shared" si="325"/>
        <v/>
      </c>
      <c r="CM1086" s="32" t="str">
        <f t="shared" si="326"/>
        <v/>
      </c>
      <c r="CN1086" s="32" t="str">
        <f t="shared" si="327"/>
        <v/>
      </c>
    </row>
    <row r="1087" spans="71:92" x14ac:dyDescent="0.3">
      <c r="BS1087" s="32" t="str">
        <f>IF(Kiadasi_kiseroiv!$K$2=BT1087,BV1087,"")</f>
        <v/>
      </c>
      <c r="BT1087" s="34" t="str">
        <f t="shared" si="310"/>
        <v/>
      </c>
      <c r="BU1087" s="32" t="str">
        <f t="shared" si="311"/>
        <v/>
      </c>
      <c r="BV1087" s="32" t="str">
        <f t="shared" si="312"/>
        <v/>
      </c>
      <c r="BW1087" s="32" t="str">
        <f t="shared" si="313"/>
        <v/>
      </c>
      <c r="BX1087" s="32" t="str">
        <f t="shared" si="314"/>
        <v/>
      </c>
      <c r="BY1087" s="32" t="str">
        <f t="shared" si="315"/>
        <v/>
      </c>
      <c r="BZ1087" s="32" t="str">
        <f t="shared" si="316"/>
        <v/>
      </c>
      <c r="CA1087" s="32" t="str">
        <f t="shared" si="317"/>
        <v/>
      </c>
      <c r="CB1087" s="33">
        <f>IF(COUNTIF($CD$7:CD1087,CD1087)=1,CD1087,CD1087+COUNTIF($CD$6:CD1086,CD1087))</f>
        <v>56233</v>
      </c>
      <c r="CC1087" s="34">
        <f t="shared" si="318"/>
        <v>55153</v>
      </c>
      <c r="CD1087" s="32">
        <f t="shared" si="319"/>
        <v>55153</v>
      </c>
      <c r="CE1087" s="32">
        <f t="shared" si="320"/>
        <v>0</v>
      </c>
      <c r="CF1087" s="32">
        <f t="shared" si="321"/>
        <v>0</v>
      </c>
      <c r="CG1087" s="32" t="str">
        <f t="shared" si="322"/>
        <v/>
      </c>
      <c r="CH1087" s="32">
        <v>1082</v>
      </c>
      <c r="CI1087" s="32" t="s">
        <v>6</v>
      </c>
      <c r="CJ1087" s="32" t="str">
        <f t="shared" si="323"/>
        <v/>
      </c>
      <c r="CK1087" s="32" t="str">
        <f t="shared" si="324"/>
        <v/>
      </c>
      <c r="CL1087" s="32" t="str">
        <f t="shared" si="325"/>
        <v/>
      </c>
      <c r="CM1087" s="32" t="str">
        <f t="shared" si="326"/>
        <v/>
      </c>
      <c r="CN1087" s="32" t="str">
        <f t="shared" si="327"/>
        <v/>
      </c>
    </row>
    <row r="1088" spans="71:92" x14ac:dyDescent="0.3">
      <c r="BS1088" s="32" t="str">
        <f>IF(Kiadasi_kiseroiv!$K$2=BT1088,BV1088,"")</f>
        <v/>
      </c>
      <c r="BT1088" s="34" t="str">
        <f t="shared" si="310"/>
        <v/>
      </c>
      <c r="BU1088" s="32" t="str">
        <f t="shared" si="311"/>
        <v/>
      </c>
      <c r="BV1088" s="32" t="str">
        <f t="shared" si="312"/>
        <v/>
      </c>
      <c r="BW1088" s="32" t="str">
        <f t="shared" si="313"/>
        <v/>
      </c>
      <c r="BX1088" s="32" t="str">
        <f t="shared" si="314"/>
        <v/>
      </c>
      <c r="BY1088" s="32" t="str">
        <f t="shared" si="315"/>
        <v/>
      </c>
      <c r="BZ1088" s="32" t="str">
        <f t="shared" si="316"/>
        <v/>
      </c>
      <c r="CA1088" s="32" t="str">
        <f t="shared" si="317"/>
        <v/>
      </c>
      <c r="CB1088" s="33">
        <f>IF(COUNTIF($CD$7:CD1088,CD1088)=1,CD1088,CD1088+COUNTIF($CD$6:CD1087,CD1088))</f>
        <v>56234</v>
      </c>
      <c r="CC1088" s="34">
        <f t="shared" si="318"/>
        <v>55153</v>
      </c>
      <c r="CD1088" s="32">
        <f t="shared" si="319"/>
        <v>55153</v>
      </c>
      <c r="CE1088" s="32">
        <f t="shared" si="320"/>
        <v>0</v>
      </c>
      <c r="CF1088" s="32">
        <f t="shared" si="321"/>
        <v>0</v>
      </c>
      <c r="CG1088" s="32" t="str">
        <f t="shared" si="322"/>
        <v/>
      </c>
      <c r="CH1088" s="32">
        <v>1083</v>
      </c>
      <c r="CI1088" s="32" t="s">
        <v>6</v>
      </c>
      <c r="CJ1088" s="32" t="str">
        <f t="shared" si="323"/>
        <v/>
      </c>
      <c r="CK1088" s="32" t="str">
        <f t="shared" si="324"/>
        <v/>
      </c>
      <c r="CL1088" s="32" t="str">
        <f t="shared" si="325"/>
        <v/>
      </c>
      <c r="CM1088" s="32" t="str">
        <f t="shared" si="326"/>
        <v/>
      </c>
      <c r="CN1088" s="32" t="str">
        <f t="shared" si="327"/>
        <v/>
      </c>
    </row>
    <row r="1089" spans="71:92" x14ac:dyDescent="0.3">
      <c r="BS1089" s="32" t="str">
        <f>IF(Kiadasi_kiseroiv!$K$2=BT1089,BV1089,"")</f>
        <v/>
      </c>
      <c r="BT1089" s="34" t="str">
        <f t="shared" si="310"/>
        <v/>
      </c>
      <c r="BU1089" s="32" t="str">
        <f t="shared" si="311"/>
        <v/>
      </c>
      <c r="BV1089" s="32" t="str">
        <f t="shared" si="312"/>
        <v/>
      </c>
      <c r="BW1089" s="32" t="str">
        <f t="shared" si="313"/>
        <v/>
      </c>
      <c r="BX1089" s="32" t="str">
        <f t="shared" si="314"/>
        <v/>
      </c>
      <c r="BY1089" s="32" t="str">
        <f t="shared" si="315"/>
        <v/>
      </c>
      <c r="BZ1089" s="32" t="str">
        <f t="shared" si="316"/>
        <v/>
      </c>
      <c r="CA1089" s="32" t="str">
        <f t="shared" si="317"/>
        <v/>
      </c>
      <c r="CB1089" s="33">
        <f>IF(COUNTIF($CD$7:CD1089,CD1089)=1,CD1089,CD1089+COUNTIF($CD$6:CD1088,CD1089))</f>
        <v>56235</v>
      </c>
      <c r="CC1089" s="34">
        <f t="shared" si="318"/>
        <v>55153</v>
      </c>
      <c r="CD1089" s="32">
        <f t="shared" si="319"/>
        <v>55153</v>
      </c>
      <c r="CE1089" s="32">
        <f t="shared" si="320"/>
        <v>0</v>
      </c>
      <c r="CF1089" s="32">
        <f t="shared" si="321"/>
        <v>0</v>
      </c>
      <c r="CG1089" s="32" t="str">
        <f t="shared" si="322"/>
        <v/>
      </c>
      <c r="CH1089" s="32">
        <v>1084</v>
      </c>
      <c r="CI1089" s="32" t="s">
        <v>6</v>
      </c>
      <c r="CJ1089" s="32" t="str">
        <f t="shared" si="323"/>
        <v/>
      </c>
      <c r="CK1089" s="32" t="str">
        <f t="shared" si="324"/>
        <v/>
      </c>
      <c r="CL1089" s="32" t="str">
        <f t="shared" si="325"/>
        <v/>
      </c>
      <c r="CM1089" s="32" t="str">
        <f t="shared" si="326"/>
        <v/>
      </c>
      <c r="CN1089" s="32" t="str">
        <f t="shared" si="327"/>
        <v/>
      </c>
    </row>
    <row r="1090" spans="71:92" x14ac:dyDescent="0.3">
      <c r="BS1090" s="32" t="str">
        <f>IF(Kiadasi_kiseroiv!$K$2=BT1090,BV1090,"")</f>
        <v/>
      </c>
      <c r="BT1090" s="34" t="str">
        <f t="shared" si="310"/>
        <v/>
      </c>
      <c r="BU1090" s="32" t="str">
        <f t="shared" si="311"/>
        <v/>
      </c>
      <c r="BV1090" s="32" t="str">
        <f t="shared" si="312"/>
        <v/>
      </c>
      <c r="BW1090" s="32" t="str">
        <f t="shared" si="313"/>
        <v/>
      </c>
      <c r="BX1090" s="32" t="str">
        <f t="shared" si="314"/>
        <v/>
      </c>
      <c r="BY1090" s="32" t="str">
        <f t="shared" si="315"/>
        <v/>
      </c>
      <c r="BZ1090" s="32" t="str">
        <f t="shared" si="316"/>
        <v/>
      </c>
      <c r="CA1090" s="32" t="str">
        <f t="shared" si="317"/>
        <v/>
      </c>
      <c r="CB1090" s="33">
        <f>IF(COUNTIF($CD$7:CD1090,CD1090)=1,CD1090,CD1090+COUNTIF($CD$6:CD1089,CD1090))</f>
        <v>56236</v>
      </c>
      <c r="CC1090" s="34">
        <f t="shared" si="318"/>
        <v>55153</v>
      </c>
      <c r="CD1090" s="32">
        <f t="shared" si="319"/>
        <v>55153</v>
      </c>
      <c r="CE1090" s="32">
        <f t="shared" si="320"/>
        <v>0</v>
      </c>
      <c r="CF1090" s="32">
        <f t="shared" si="321"/>
        <v>0</v>
      </c>
      <c r="CG1090" s="32" t="str">
        <f t="shared" si="322"/>
        <v/>
      </c>
      <c r="CH1090" s="32">
        <v>1085</v>
      </c>
      <c r="CI1090" s="32" t="s">
        <v>6</v>
      </c>
      <c r="CJ1090" s="32" t="str">
        <f t="shared" si="323"/>
        <v/>
      </c>
      <c r="CK1090" s="32" t="str">
        <f t="shared" si="324"/>
        <v/>
      </c>
      <c r="CL1090" s="32" t="str">
        <f t="shared" si="325"/>
        <v/>
      </c>
      <c r="CM1090" s="32" t="str">
        <f t="shared" si="326"/>
        <v/>
      </c>
      <c r="CN1090" s="32" t="str">
        <f t="shared" si="327"/>
        <v/>
      </c>
    </row>
    <row r="1091" spans="71:92" x14ac:dyDescent="0.3">
      <c r="BS1091" s="32" t="str">
        <f>IF(Kiadasi_kiseroiv!$K$2=BT1091,BV1091,"")</f>
        <v/>
      </c>
      <c r="BT1091" s="34" t="str">
        <f t="shared" si="310"/>
        <v/>
      </c>
      <c r="BU1091" s="32" t="str">
        <f t="shared" si="311"/>
        <v/>
      </c>
      <c r="BV1091" s="32" t="str">
        <f t="shared" si="312"/>
        <v/>
      </c>
      <c r="BW1091" s="32" t="str">
        <f t="shared" si="313"/>
        <v/>
      </c>
      <c r="BX1091" s="32" t="str">
        <f t="shared" si="314"/>
        <v/>
      </c>
      <c r="BY1091" s="32" t="str">
        <f t="shared" si="315"/>
        <v/>
      </c>
      <c r="BZ1091" s="32" t="str">
        <f t="shared" si="316"/>
        <v/>
      </c>
      <c r="CA1091" s="32" t="str">
        <f t="shared" si="317"/>
        <v/>
      </c>
      <c r="CB1091" s="33">
        <f>IF(COUNTIF($CD$7:CD1091,CD1091)=1,CD1091,CD1091+COUNTIF($CD$6:CD1090,CD1091))</f>
        <v>56237</v>
      </c>
      <c r="CC1091" s="34">
        <f t="shared" si="318"/>
        <v>55153</v>
      </c>
      <c r="CD1091" s="32">
        <f t="shared" si="319"/>
        <v>55153</v>
      </c>
      <c r="CE1091" s="32">
        <f t="shared" si="320"/>
        <v>0</v>
      </c>
      <c r="CF1091" s="32">
        <f t="shared" si="321"/>
        <v>0</v>
      </c>
      <c r="CG1091" s="32" t="str">
        <f t="shared" si="322"/>
        <v/>
      </c>
      <c r="CH1091" s="32">
        <v>1086</v>
      </c>
      <c r="CI1091" s="32" t="s">
        <v>6</v>
      </c>
      <c r="CJ1091" s="32" t="str">
        <f t="shared" si="323"/>
        <v/>
      </c>
      <c r="CK1091" s="32" t="str">
        <f t="shared" si="324"/>
        <v/>
      </c>
      <c r="CL1091" s="32" t="str">
        <f t="shared" si="325"/>
        <v/>
      </c>
      <c r="CM1091" s="32" t="str">
        <f t="shared" si="326"/>
        <v/>
      </c>
      <c r="CN1091" s="32" t="str">
        <f t="shared" si="327"/>
        <v/>
      </c>
    </row>
    <row r="1092" spans="71:92" x14ac:dyDescent="0.3">
      <c r="BS1092" s="32" t="str">
        <f>IF(Kiadasi_kiseroiv!$K$2=BT1092,BV1092,"")</f>
        <v/>
      </c>
      <c r="BT1092" s="34" t="str">
        <f t="shared" si="310"/>
        <v/>
      </c>
      <c r="BU1092" s="32" t="str">
        <f t="shared" si="311"/>
        <v/>
      </c>
      <c r="BV1092" s="32" t="str">
        <f t="shared" si="312"/>
        <v/>
      </c>
      <c r="BW1092" s="32" t="str">
        <f t="shared" si="313"/>
        <v/>
      </c>
      <c r="BX1092" s="32" t="str">
        <f t="shared" si="314"/>
        <v/>
      </c>
      <c r="BY1092" s="32" t="str">
        <f t="shared" si="315"/>
        <v/>
      </c>
      <c r="BZ1092" s="32" t="str">
        <f t="shared" si="316"/>
        <v/>
      </c>
      <c r="CA1092" s="32" t="str">
        <f t="shared" si="317"/>
        <v/>
      </c>
      <c r="CB1092" s="33">
        <f>IF(COUNTIF($CD$7:CD1092,CD1092)=1,CD1092,CD1092+COUNTIF($CD$6:CD1091,CD1092))</f>
        <v>56238</v>
      </c>
      <c r="CC1092" s="34">
        <f t="shared" si="318"/>
        <v>55153</v>
      </c>
      <c r="CD1092" s="32">
        <f t="shared" si="319"/>
        <v>55153</v>
      </c>
      <c r="CE1092" s="32">
        <f t="shared" si="320"/>
        <v>0</v>
      </c>
      <c r="CF1092" s="32">
        <f t="shared" si="321"/>
        <v>0</v>
      </c>
      <c r="CG1092" s="32" t="str">
        <f t="shared" si="322"/>
        <v/>
      </c>
      <c r="CH1092" s="32">
        <v>1087</v>
      </c>
      <c r="CI1092" s="32" t="s">
        <v>6</v>
      </c>
      <c r="CJ1092" s="32" t="str">
        <f t="shared" si="323"/>
        <v/>
      </c>
      <c r="CK1092" s="32" t="str">
        <f t="shared" si="324"/>
        <v/>
      </c>
      <c r="CL1092" s="32" t="str">
        <f t="shared" si="325"/>
        <v/>
      </c>
      <c r="CM1092" s="32" t="str">
        <f t="shared" si="326"/>
        <v/>
      </c>
      <c r="CN1092" s="32" t="str">
        <f t="shared" si="327"/>
        <v/>
      </c>
    </row>
    <row r="1093" spans="71:92" x14ac:dyDescent="0.3">
      <c r="BS1093" s="32" t="str">
        <f>IF(Kiadasi_kiseroiv!$K$2=BT1093,BV1093,"")</f>
        <v/>
      </c>
      <c r="BT1093" s="34" t="str">
        <f t="shared" si="310"/>
        <v/>
      </c>
      <c r="BU1093" s="32" t="str">
        <f t="shared" si="311"/>
        <v/>
      </c>
      <c r="BV1093" s="32" t="str">
        <f t="shared" si="312"/>
        <v/>
      </c>
      <c r="BW1093" s="32" t="str">
        <f t="shared" si="313"/>
        <v/>
      </c>
      <c r="BX1093" s="32" t="str">
        <f t="shared" si="314"/>
        <v/>
      </c>
      <c r="BY1093" s="32" t="str">
        <f t="shared" si="315"/>
        <v/>
      </c>
      <c r="BZ1093" s="32" t="str">
        <f t="shared" si="316"/>
        <v/>
      </c>
      <c r="CA1093" s="32" t="str">
        <f t="shared" si="317"/>
        <v/>
      </c>
      <c r="CB1093" s="33">
        <f>IF(COUNTIF($CD$7:CD1093,CD1093)=1,CD1093,CD1093+COUNTIF($CD$6:CD1092,CD1093))</f>
        <v>56239</v>
      </c>
      <c r="CC1093" s="34">
        <f t="shared" si="318"/>
        <v>55153</v>
      </c>
      <c r="CD1093" s="32">
        <f t="shared" si="319"/>
        <v>55153</v>
      </c>
      <c r="CE1093" s="32">
        <f t="shared" si="320"/>
        <v>0</v>
      </c>
      <c r="CF1093" s="32">
        <f t="shared" si="321"/>
        <v>0</v>
      </c>
      <c r="CG1093" s="32" t="str">
        <f t="shared" si="322"/>
        <v/>
      </c>
      <c r="CH1093" s="32">
        <v>1088</v>
      </c>
      <c r="CI1093" s="32" t="s">
        <v>6</v>
      </c>
      <c r="CJ1093" s="32" t="str">
        <f t="shared" si="323"/>
        <v/>
      </c>
      <c r="CK1093" s="32" t="str">
        <f t="shared" si="324"/>
        <v/>
      </c>
      <c r="CL1093" s="32" t="str">
        <f t="shared" si="325"/>
        <v/>
      </c>
      <c r="CM1093" s="32" t="str">
        <f t="shared" si="326"/>
        <v/>
      </c>
      <c r="CN1093" s="32" t="str">
        <f t="shared" si="327"/>
        <v/>
      </c>
    </row>
    <row r="1094" spans="71:92" x14ac:dyDescent="0.3">
      <c r="BS1094" s="32" t="str">
        <f>IF(Kiadasi_kiseroiv!$K$2=BT1094,BV1094,"")</f>
        <v/>
      </c>
      <c r="BT1094" s="34" t="str">
        <f t="shared" si="310"/>
        <v/>
      </c>
      <c r="BU1094" s="32" t="str">
        <f t="shared" si="311"/>
        <v/>
      </c>
      <c r="BV1094" s="32" t="str">
        <f t="shared" si="312"/>
        <v/>
      </c>
      <c r="BW1094" s="32" t="str">
        <f t="shared" si="313"/>
        <v/>
      </c>
      <c r="BX1094" s="32" t="str">
        <f t="shared" si="314"/>
        <v/>
      </c>
      <c r="BY1094" s="32" t="str">
        <f t="shared" si="315"/>
        <v/>
      </c>
      <c r="BZ1094" s="32" t="str">
        <f t="shared" si="316"/>
        <v/>
      </c>
      <c r="CA1094" s="32" t="str">
        <f t="shared" si="317"/>
        <v/>
      </c>
      <c r="CB1094" s="33">
        <f>IF(COUNTIF($CD$7:CD1094,CD1094)=1,CD1094,CD1094+COUNTIF($CD$6:CD1093,CD1094))</f>
        <v>56240</v>
      </c>
      <c r="CC1094" s="34">
        <f t="shared" si="318"/>
        <v>55153</v>
      </c>
      <c r="CD1094" s="32">
        <f t="shared" si="319"/>
        <v>55153</v>
      </c>
      <c r="CE1094" s="32">
        <f t="shared" si="320"/>
        <v>0</v>
      </c>
      <c r="CF1094" s="32">
        <f t="shared" si="321"/>
        <v>0</v>
      </c>
      <c r="CG1094" s="32" t="str">
        <f t="shared" si="322"/>
        <v/>
      </c>
      <c r="CH1094" s="32">
        <v>1089</v>
      </c>
      <c r="CI1094" s="32" t="s">
        <v>6</v>
      </c>
      <c r="CJ1094" s="32" t="str">
        <f t="shared" si="323"/>
        <v/>
      </c>
      <c r="CK1094" s="32" t="str">
        <f t="shared" si="324"/>
        <v/>
      </c>
      <c r="CL1094" s="32" t="str">
        <f t="shared" si="325"/>
        <v/>
      </c>
      <c r="CM1094" s="32" t="str">
        <f t="shared" si="326"/>
        <v/>
      </c>
      <c r="CN1094" s="32" t="str">
        <f t="shared" si="327"/>
        <v/>
      </c>
    </row>
    <row r="1095" spans="71:92" x14ac:dyDescent="0.3">
      <c r="BS1095" s="32" t="str">
        <f>IF(Kiadasi_kiseroiv!$K$2=BT1095,BV1095,"")</f>
        <v/>
      </c>
      <c r="BT1095" s="34" t="str">
        <f t="shared" si="310"/>
        <v/>
      </c>
      <c r="BU1095" s="32" t="str">
        <f t="shared" si="311"/>
        <v/>
      </c>
      <c r="BV1095" s="32" t="str">
        <f t="shared" si="312"/>
        <v/>
      </c>
      <c r="BW1095" s="32" t="str">
        <f t="shared" si="313"/>
        <v/>
      </c>
      <c r="BX1095" s="32" t="str">
        <f t="shared" si="314"/>
        <v/>
      </c>
      <c r="BY1095" s="32" t="str">
        <f t="shared" si="315"/>
        <v/>
      </c>
      <c r="BZ1095" s="32" t="str">
        <f t="shared" si="316"/>
        <v/>
      </c>
      <c r="CA1095" s="32" t="str">
        <f t="shared" si="317"/>
        <v/>
      </c>
      <c r="CB1095" s="33">
        <f>IF(COUNTIF($CD$7:CD1095,CD1095)=1,CD1095,CD1095+COUNTIF($CD$6:CD1094,CD1095))</f>
        <v>56241</v>
      </c>
      <c r="CC1095" s="34">
        <f t="shared" si="318"/>
        <v>55153</v>
      </c>
      <c r="CD1095" s="32">
        <f t="shared" si="319"/>
        <v>55153</v>
      </c>
      <c r="CE1095" s="32">
        <f t="shared" si="320"/>
        <v>0</v>
      </c>
      <c r="CF1095" s="32">
        <f t="shared" si="321"/>
        <v>0</v>
      </c>
      <c r="CG1095" s="32" t="str">
        <f t="shared" si="322"/>
        <v/>
      </c>
      <c r="CH1095" s="32">
        <v>1090</v>
      </c>
      <c r="CI1095" s="32" t="s">
        <v>6</v>
      </c>
      <c r="CJ1095" s="32" t="str">
        <f t="shared" si="323"/>
        <v/>
      </c>
      <c r="CK1095" s="32" t="str">
        <f t="shared" si="324"/>
        <v/>
      </c>
      <c r="CL1095" s="32" t="str">
        <f t="shared" si="325"/>
        <v/>
      </c>
      <c r="CM1095" s="32" t="str">
        <f t="shared" si="326"/>
        <v/>
      </c>
      <c r="CN1095" s="32" t="str">
        <f t="shared" si="327"/>
        <v/>
      </c>
    </row>
    <row r="1096" spans="71:92" x14ac:dyDescent="0.3">
      <c r="BS1096" s="32" t="str">
        <f>IF(Kiadasi_kiseroiv!$K$2=BT1096,BV1096,"")</f>
        <v/>
      </c>
      <c r="BT1096" s="34" t="str">
        <f t="shared" si="310"/>
        <v/>
      </c>
      <c r="BU1096" s="32" t="str">
        <f t="shared" si="311"/>
        <v/>
      </c>
      <c r="BV1096" s="32" t="str">
        <f t="shared" si="312"/>
        <v/>
      </c>
      <c r="BW1096" s="32" t="str">
        <f t="shared" si="313"/>
        <v/>
      </c>
      <c r="BX1096" s="32" t="str">
        <f t="shared" si="314"/>
        <v/>
      </c>
      <c r="BY1096" s="32" t="str">
        <f t="shared" si="315"/>
        <v/>
      </c>
      <c r="BZ1096" s="32" t="str">
        <f t="shared" si="316"/>
        <v/>
      </c>
      <c r="CA1096" s="32" t="str">
        <f t="shared" si="317"/>
        <v/>
      </c>
      <c r="CB1096" s="33">
        <f>IF(COUNTIF($CD$7:CD1096,CD1096)=1,CD1096,CD1096+COUNTIF($CD$6:CD1095,CD1096))</f>
        <v>56242</v>
      </c>
      <c r="CC1096" s="34">
        <f t="shared" si="318"/>
        <v>55153</v>
      </c>
      <c r="CD1096" s="32">
        <f t="shared" si="319"/>
        <v>55153</v>
      </c>
      <c r="CE1096" s="32">
        <f t="shared" si="320"/>
        <v>0</v>
      </c>
      <c r="CF1096" s="32">
        <f t="shared" si="321"/>
        <v>0</v>
      </c>
      <c r="CG1096" s="32" t="str">
        <f t="shared" si="322"/>
        <v/>
      </c>
      <c r="CH1096" s="32">
        <v>1091</v>
      </c>
      <c r="CI1096" s="32" t="s">
        <v>6</v>
      </c>
      <c r="CJ1096" s="32" t="str">
        <f t="shared" si="323"/>
        <v/>
      </c>
      <c r="CK1096" s="32" t="str">
        <f t="shared" si="324"/>
        <v/>
      </c>
      <c r="CL1096" s="32" t="str">
        <f t="shared" si="325"/>
        <v/>
      </c>
      <c r="CM1096" s="32" t="str">
        <f t="shared" si="326"/>
        <v/>
      </c>
      <c r="CN1096" s="32" t="str">
        <f t="shared" si="327"/>
        <v/>
      </c>
    </row>
    <row r="1097" spans="71:92" x14ac:dyDescent="0.3">
      <c r="BS1097" s="32" t="str">
        <f>IF(Kiadasi_kiseroiv!$K$2=BT1097,BV1097,"")</f>
        <v/>
      </c>
      <c r="BT1097" s="34" t="str">
        <f t="shared" si="310"/>
        <v/>
      </c>
      <c r="BU1097" s="32" t="str">
        <f t="shared" si="311"/>
        <v/>
      </c>
      <c r="BV1097" s="32" t="str">
        <f t="shared" si="312"/>
        <v/>
      </c>
      <c r="BW1097" s="32" t="str">
        <f t="shared" si="313"/>
        <v/>
      </c>
      <c r="BX1097" s="32" t="str">
        <f t="shared" si="314"/>
        <v/>
      </c>
      <c r="BY1097" s="32" t="str">
        <f t="shared" si="315"/>
        <v/>
      </c>
      <c r="BZ1097" s="32" t="str">
        <f t="shared" si="316"/>
        <v/>
      </c>
      <c r="CA1097" s="32" t="str">
        <f t="shared" si="317"/>
        <v/>
      </c>
      <c r="CB1097" s="33">
        <f>IF(COUNTIF($CD$7:CD1097,CD1097)=1,CD1097,CD1097+COUNTIF($CD$6:CD1096,CD1097))</f>
        <v>56243</v>
      </c>
      <c r="CC1097" s="34">
        <f t="shared" si="318"/>
        <v>55153</v>
      </c>
      <c r="CD1097" s="32">
        <f t="shared" si="319"/>
        <v>55153</v>
      </c>
      <c r="CE1097" s="32">
        <f t="shared" si="320"/>
        <v>0</v>
      </c>
      <c r="CF1097" s="32">
        <f t="shared" si="321"/>
        <v>0</v>
      </c>
      <c r="CG1097" s="32" t="str">
        <f t="shared" si="322"/>
        <v/>
      </c>
      <c r="CH1097" s="32">
        <v>1092</v>
      </c>
      <c r="CI1097" s="32" t="s">
        <v>6</v>
      </c>
      <c r="CJ1097" s="32" t="str">
        <f t="shared" si="323"/>
        <v/>
      </c>
      <c r="CK1097" s="32" t="str">
        <f t="shared" si="324"/>
        <v/>
      </c>
      <c r="CL1097" s="32" t="str">
        <f t="shared" si="325"/>
        <v/>
      </c>
      <c r="CM1097" s="32" t="str">
        <f t="shared" si="326"/>
        <v/>
      </c>
      <c r="CN1097" s="32" t="str">
        <f t="shared" si="327"/>
        <v/>
      </c>
    </row>
    <row r="1098" spans="71:92" x14ac:dyDescent="0.3">
      <c r="BS1098" s="32" t="str">
        <f>IF(Kiadasi_kiseroiv!$K$2=BT1098,BV1098,"")</f>
        <v/>
      </c>
      <c r="BT1098" s="34" t="str">
        <f t="shared" si="310"/>
        <v/>
      </c>
      <c r="BU1098" s="32" t="str">
        <f t="shared" si="311"/>
        <v/>
      </c>
      <c r="BV1098" s="32" t="str">
        <f t="shared" si="312"/>
        <v/>
      </c>
      <c r="BW1098" s="32" t="str">
        <f t="shared" si="313"/>
        <v/>
      </c>
      <c r="BX1098" s="32" t="str">
        <f t="shared" si="314"/>
        <v/>
      </c>
      <c r="BY1098" s="32" t="str">
        <f t="shared" si="315"/>
        <v/>
      </c>
      <c r="BZ1098" s="32" t="str">
        <f t="shared" si="316"/>
        <v/>
      </c>
      <c r="CA1098" s="32" t="str">
        <f t="shared" si="317"/>
        <v/>
      </c>
      <c r="CB1098" s="33">
        <f>IF(COUNTIF($CD$7:CD1098,CD1098)=1,CD1098,CD1098+COUNTIF($CD$6:CD1097,CD1098))</f>
        <v>56244</v>
      </c>
      <c r="CC1098" s="34">
        <f t="shared" si="318"/>
        <v>55153</v>
      </c>
      <c r="CD1098" s="32">
        <f t="shared" si="319"/>
        <v>55153</v>
      </c>
      <c r="CE1098" s="32">
        <f t="shared" si="320"/>
        <v>0</v>
      </c>
      <c r="CF1098" s="32">
        <f t="shared" si="321"/>
        <v>0</v>
      </c>
      <c r="CG1098" s="32" t="str">
        <f t="shared" si="322"/>
        <v/>
      </c>
      <c r="CH1098" s="32">
        <v>1093</v>
      </c>
      <c r="CI1098" s="32" t="s">
        <v>6</v>
      </c>
      <c r="CJ1098" s="32" t="str">
        <f t="shared" si="323"/>
        <v/>
      </c>
      <c r="CK1098" s="32" t="str">
        <f t="shared" si="324"/>
        <v/>
      </c>
      <c r="CL1098" s="32" t="str">
        <f t="shared" si="325"/>
        <v/>
      </c>
      <c r="CM1098" s="32" t="str">
        <f t="shared" si="326"/>
        <v/>
      </c>
      <c r="CN1098" s="32" t="str">
        <f t="shared" si="327"/>
        <v/>
      </c>
    </row>
    <row r="1099" spans="71:92" x14ac:dyDescent="0.3">
      <c r="BS1099" s="32" t="str">
        <f>IF(Kiadasi_kiseroiv!$K$2=BT1099,BV1099,"")</f>
        <v/>
      </c>
      <c r="BT1099" s="34" t="str">
        <f t="shared" si="310"/>
        <v/>
      </c>
      <c r="BU1099" s="32" t="str">
        <f t="shared" si="311"/>
        <v/>
      </c>
      <c r="BV1099" s="32" t="str">
        <f t="shared" si="312"/>
        <v/>
      </c>
      <c r="BW1099" s="32" t="str">
        <f t="shared" si="313"/>
        <v/>
      </c>
      <c r="BX1099" s="32" t="str">
        <f t="shared" si="314"/>
        <v/>
      </c>
      <c r="BY1099" s="32" t="str">
        <f t="shared" si="315"/>
        <v/>
      </c>
      <c r="BZ1099" s="32" t="str">
        <f t="shared" si="316"/>
        <v/>
      </c>
      <c r="CA1099" s="32" t="str">
        <f t="shared" si="317"/>
        <v/>
      </c>
      <c r="CB1099" s="33">
        <f>IF(COUNTIF($CD$7:CD1099,CD1099)=1,CD1099,CD1099+COUNTIF($CD$6:CD1098,CD1099))</f>
        <v>56245</v>
      </c>
      <c r="CC1099" s="34">
        <f t="shared" si="318"/>
        <v>55153</v>
      </c>
      <c r="CD1099" s="32">
        <f t="shared" si="319"/>
        <v>55153</v>
      </c>
      <c r="CE1099" s="32">
        <f t="shared" si="320"/>
        <v>0</v>
      </c>
      <c r="CF1099" s="32">
        <f t="shared" si="321"/>
        <v>0</v>
      </c>
      <c r="CG1099" s="32" t="str">
        <f t="shared" si="322"/>
        <v/>
      </c>
      <c r="CH1099" s="32">
        <v>1094</v>
      </c>
      <c r="CI1099" s="32" t="s">
        <v>6</v>
      </c>
      <c r="CJ1099" s="32" t="str">
        <f t="shared" si="323"/>
        <v/>
      </c>
      <c r="CK1099" s="32" t="str">
        <f t="shared" si="324"/>
        <v/>
      </c>
      <c r="CL1099" s="32" t="str">
        <f t="shared" si="325"/>
        <v/>
      </c>
      <c r="CM1099" s="32" t="str">
        <f t="shared" si="326"/>
        <v/>
      </c>
      <c r="CN1099" s="32" t="str">
        <f t="shared" si="327"/>
        <v/>
      </c>
    </row>
    <row r="1100" spans="71:92" x14ac:dyDescent="0.3">
      <c r="BS1100" s="32" t="str">
        <f>IF(Kiadasi_kiseroiv!$K$2=BT1100,BV1100,"")</f>
        <v/>
      </c>
      <c r="BT1100" s="34" t="str">
        <f t="shared" si="310"/>
        <v/>
      </c>
      <c r="BU1100" s="32" t="str">
        <f t="shared" si="311"/>
        <v/>
      </c>
      <c r="BV1100" s="32" t="str">
        <f t="shared" si="312"/>
        <v/>
      </c>
      <c r="BW1100" s="32" t="str">
        <f t="shared" si="313"/>
        <v/>
      </c>
      <c r="BX1100" s="32" t="str">
        <f t="shared" si="314"/>
        <v/>
      </c>
      <c r="BY1100" s="32" t="str">
        <f t="shared" si="315"/>
        <v/>
      </c>
      <c r="BZ1100" s="32" t="str">
        <f t="shared" si="316"/>
        <v/>
      </c>
      <c r="CA1100" s="32" t="str">
        <f t="shared" si="317"/>
        <v/>
      </c>
      <c r="CB1100" s="33">
        <f>IF(COUNTIF($CD$7:CD1100,CD1100)=1,CD1100,CD1100+COUNTIF($CD$6:CD1099,CD1100))</f>
        <v>56246</v>
      </c>
      <c r="CC1100" s="34">
        <f t="shared" si="318"/>
        <v>55153</v>
      </c>
      <c r="CD1100" s="32">
        <f t="shared" si="319"/>
        <v>55153</v>
      </c>
      <c r="CE1100" s="32">
        <f t="shared" si="320"/>
        <v>0</v>
      </c>
      <c r="CF1100" s="32">
        <f t="shared" si="321"/>
        <v>0</v>
      </c>
      <c r="CG1100" s="32" t="str">
        <f t="shared" si="322"/>
        <v/>
      </c>
      <c r="CH1100" s="32">
        <v>1095</v>
      </c>
      <c r="CI1100" s="32" t="s">
        <v>6</v>
      </c>
      <c r="CJ1100" s="32" t="str">
        <f t="shared" si="323"/>
        <v/>
      </c>
      <c r="CK1100" s="32" t="str">
        <f t="shared" si="324"/>
        <v/>
      </c>
      <c r="CL1100" s="32" t="str">
        <f t="shared" si="325"/>
        <v/>
      </c>
      <c r="CM1100" s="32" t="str">
        <f t="shared" si="326"/>
        <v/>
      </c>
      <c r="CN1100" s="32" t="str">
        <f t="shared" si="327"/>
        <v/>
      </c>
    </row>
    <row r="1101" spans="71:92" x14ac:dyDescent="0.3">
      <c r="BS1101" s="32" t="str">
        <f>IF(Kiadasi_kiseroiv!$K$2=BT1101,BV1101,"")</f>
        <v/>
      </c>
      <c r="BT1101" s="34" t="str">
        <f t="shared" si="310"/>
        <v/>
      </c>
      <c r="BU1101" s="32" t="str">
        <f t="shared" si="311"/>
        <v/>
      </c>
      <c r="BV1101" s="32" t="str">
        <f t="shared" si="312"/>
        <v/>
      </c>
      <c r="BW1101" s="32" t="str">
        <f t="shared" si="313"/>
        <v/>
      </c>
      <c r="BX1101" s="32" t="str">
        <f t="shared" si="314"/>
        <v/>
      </c>
      <c r="BY1101" s="32" t="str">
        <f t="shared" si="315"/>
        <v/>
      </c>
      <c r="BZ1101" s="32" t="str">
        <f t="shared" si="316"/>
        <v/>
      </c>
      <c r="CA1101" s="32" t="str">
        <f t="shared" si="317"/>
        <v/>
      </c>
      <c r="CB1101" s="33">
        <f>IF(COUNTIF($CD$7:CD1101,CD1101)=1,CD1101,CD1101+COUNTIF($CD$6:CD1100,CD1101))</f>
        <v>56247</v>
      </c>
      <c r="CC1101" s="34">
        <f t="shared" si="318"/>
        <v>55153</v>
      </c>
      <c r="CD1101" s="32">
        <f t="shared" si="319"/>
        <v>55153</v>
      </c>
      <c r="CE1101" s="32">
        <f t="shared" si="320"/>
        <v>0</v>
      </c>
      <c r="CF1101" s="32">
        <f t="shared" si="321"/>
        <v>0</v>
      </c>
      <c r="CG1101" s="32" t="str">
        <f t="shared" si="322"/>
        <v/>
      </c>
      <c r="CH1101" s="32">
        <v>1096</v>
      </c>
      <c r="CI1101" s="32" t="s">
        <v>6</v>
      </c>
      <c r="CJ1101" s="32" t="str">
        <f t="shared" si="323"/>
        <v/>
      </c>
      <c r="CK1101" s="32" t="str">
        <f t="shared" si="324"/>
        <v/>
      </c>
      <c r="CL1101" s="32" t="str">
        <f t="shared" si="325"/>
        <v/>
      </c>
      <c r="CM1101" s="32" t="str">
        <f t="shared" si="326"/>
        <v/>
      </c>
      <c r="CN1101" s="32" t="str">
        <f t="shared" si="327"/>
        <v/>
      </c>
    </row>
    <row r="1102" spans="71:92" x14ac:dyDescent="0.3">
      <c r="BS1102" s="32" t="str">
        <f>IF(Kiadasi_kiseroiv!$K$2=BT1102,BV1102,"")</f>
        <v/>
      </c>
      <c r="BT1102" s="34" t="str">
        <f t="shared" si="310"/>
        <v/>
      </c>
      <c r="BU1102" s="32" t="str">
        <f t="shared" si="311"/>
        <v/>
      </c>
      <c r="BV1102" s="32" t="str">
        <f t="shared" si="312"/>
        <v/>
      </c>
      <c r="BW1102" s="32" t="str">
        <f t="shared" si="313"/>
        <v/>
      </c>
      <c r="BX1102" s="32" t="str">
        <f t="shared" si="314"/>
        <v/>
      </c>
      <c r="BY1102" s="32" t="str">
        <f t="shared" si="315"/>
        <v/>
      </c>
      <c r="BZ1102" s="32" t="str">
        <f t="shared" si="316"/>
        <v/>
      </c>
      <c r="CA1102" s="32" t="str">
        <f t="shared" si="317"/>
        <v/>
      </c>
      <c r="CB1102" s="33">
        <f>IF(COUNTIF($CD$7:CD1102,CD1102)=1,CD1102,CD1102+COUNTIF($CD$6:CD1101,CD1102))</f>
        <v>56248</v>
      </c>
      <c r="CC1102" s="34">
        <f t="shared" si="318"/>
        <v>55153</v>
      </c>
      <c r="CD1102" s="32">
        <f t="shared" si="319"/>
        <v>55153</v>
      </c>
      <c r="CE1102" s="32">
        <f t="shared" si="320"/>
        <v>0</v>
      </c>
      <c r="CF1102" s="32">
        <f t="shared" si="321"/>
        <v>0</v>
      </c>
      <c r="CG1102" s="32" t="str">
        <f t="shared" si="322"/>
        <v/>
      </c>
      <c r="CH1102" s="32">
        <v>1097</v>
      </c>
      <c r="CI1102" s="32" t="s">
        <v>6</v>
      </c>
      <c r="CJ1102" s="32" t="str">
        <f t="shared" si="323"/>
        <v/>
      </c>
      <c r="CK1102" s="32" t="str">
        <f t="shared" si="324"/>
        <v/>
      </c>
      <c r="CL1102" s="32" t="str">
        <f t="shared" si="325"/>
        <v/>
      </c>
      <c r="CM1102" s="32" t="str">
        <f t="shared" si="326"/>
        <v/>
      </c>
      <c r="CN1102" s="32" t="str">
        <f t="shared" si="327"/>
        <v/>
      </c>
    </row>
    <row r="1103" spans="71:92" x14ac:dyDescent="0.3">
      <c r="BS1103" s="32" t="str">
        <f>IF(Kiadasi_kiseroiv!$K$2=BT1103,BV1103,"")</f>
        <v/>
      </c>
      <c r="BT1103" s="34" t="str">
        <f t="shared" si="310"/>
        <v/>
      </c>
      <c r="BU1103" s="32" t="str">
        <f t="shared" si="311"/>
        <v/>
      </c>
      <c r="BV1103" s="32" t="str">
        <f t="shared" si="312"/>
        <v/>
      </c>
      <c r="BW1103" s="32" t="str">
        <f t="shared" si="313"/>
        <v/>
      </c>
      <c r="BX1103" s="32" t="str">
        <f t="shared" si="314"/>
        <v/>
      </c>
      <c r="BY1103" s="32" t="str">
        <f t="shared" si="315"/>
        <v/>
      </c>
      <c r="BZ1103" s="32" t="str">
        <f t="shared" si="316"/>
        <v/>
      </c>
      <c r="CA1103" s="32" t="str">
        <f t="shared" si="317"/>
        <v/>
      </c>
      <c r="CB1103" s="33">
        <f>IF(COUNTIF($CD$7:CD1103,CD1103)=1,CD1103,CD1103+COUNTIF($CD$6:CD1102,CD1103))</f>
        <v>56249</v>
      </c>
      <c r="CC1103" s="34">
        <f t="shared" si="318"/>
        <v>55153</v>
      </c>
      <c r="CD1103" s="32">
        <f t="shared" si="319"/>
        <v>55153</v>
      </c>
      <c r="CE1103" s="32">
        <f t="shared" si="320"/>
        <v>0</v>
      </c>
      <c r="CF1103" s="32">
        <f t="shared" si="321"/>
        <v>0</v>
      </c>
      <c r="CG1103" s="32" t="str">
        <f t="shared" si="322"/>
        <v/>
      </c>
      <c r="CH1103" s="32">
        <v>1098</v>
      </c>
      <c r="CI1103" s="32" t="s">
        <v>6</v>
      </c>
      <c r="CJ1103" s="32" t="str">
        <f t="shared" si="323"/>
        <v/>
      </c>
      <c r="CK1103" s="32" t="str">
        <f t="shared" si="324"/>
        <v/>
      </c>
      <c r="CL1103" s="32" t="str">
        <f t="shared" si="325"/>
        <v/>
      </c>
      <c r="CM1103" s="32" t="str">
        <f t="shared" si="326"/>
        <v/>
      </c>
      <c r="CN1103" s="32" t="str">
        <f t="shared" si="327"/>
        <v/>
      </c>
    </row>
    <row r="1104" spans="71:92" x14ac:dyDescent="0.3">
      <c r="BS1104" s="32" t="str">
        <f>IF(Kiadasi_kiseroiv!$K$2=BT1104,BV1104,"")</f>
        <v/>
      </c>
      <c r="BT1104" s="34" t="str">
        <f t="shared" si="310"/>
        <v/>
      </c>
      <c r="BU1104" s="32" t="str">
        <f t="shared" si="311"/>
        <v/>
      </c>
      <c r="BV1104" s="32" t="str">
        <f t="shared" si="312"/>
        <v/>
      </c>
      <c r="BW1104" s="32" t="str">
        <f t="shared" si="313"/>
        <v/>
      </c>
      <c r="BX1104" s="32" t="str">
        <f t="shared" si="314"/>
        <v/>
      </c>
      <c r="BY1104" s="32" t="str">
        <f t="shared" si="315"/>
        <v/>
      </c>
      <c r="BZ1104" s="32" t="str">
        <f t="shared" si="316"/>
        <v/>
      </c>
      <c r="CA1104" s="32" t="str">
        <f t="shared" si="317"/>
        <v/>
      </c>
      <c r="CB1104" s="33">
        <f>IF(COUNTIF($CD$7:CD1104,CD1104)=1,CD1104,CD1104+COUNTIF($CD$6:CD1103,CD1104))</f>
        <v>56250</v>
      </c>
      <c r="CC1104" s="34">
        <f t="shared" si="318"/>
        <v>55153</v>
      </c>
      <c r="CD1104" s="32">
        <f t="shared" si="319"/>
        <v>55153</v>
      </c>
      <c r="CE1104" s="32">
        <f t="shared" si="320"/>
        <v>0</v>
      </c>
      <c r="CF1104" s="32">
        <f t="shared" si="321"/>
        <v>0</v>
      </c>
      <c r="CG1104" s="32" t="str">
        <f t="shared" si="322"/>
        <v/>
      </c>
      <c r="CH1104" s="32">
        <v>1099</v>
      </c>
      <c r="CI1104" s="32" t="s">
        <v>6</v>
      </c>
      <c r="CJ1104" s="32" t="str">
        <f t="shared" si="323"/>
        <v/>
      </c>
      <c r="CK1104" s="32" t="str">
        <f t="shared" si="324"/>
        <v/>
      </c>
      <c r="CL1104" s="32" t="str">
        <f t="shared" si="325"/>
        <v/>
      </c>
      <c r="CM1104" s="32" t="str">
        <f t="shared" si="326"/>
        <v/>
      </c>
      <c r="CN1104" s="32" t="str">
        <f t="shared" si="327"/>
        <v/>
      </c>
    </row>
    <row r="1105" spans="71:92" x14ac:dyDescent="0.3">
      <c r="BS1105" s="32" t="str">
        <f>IF(Kiadasi_kiseroiv!$K$2=BT1105,BV1105,"")</f>
        <v/>
      </c>
      <c r="BT1105" s="34" t="str">
        <f t="shared" si="310"/>
        <v/>
      </c>
      <c r="BU1105" s="32" t="str">
        <f t="shared" si="311"/>
        <v/>
      </c>
      <c r="BV1105" s="32" t="str">
        <f t="shared" si="312"/>
        <v/>
      </c>
      <c r="BW1105" s="32" t="str">
        <f t="shared" si="313"/>
        <v/>
      </c>
      <c r="BX1105" s="32" t="str">
        <f t="shared" si="314"/>
        <v/>
      </c>
      <c r="BY1105" s="32" t="str">
        <f t="shared" si="315"/>
        <v/>
      </c>
      <c r="BZ1105" s="32" t="str">
        <f t="shared" si="316"/>
        <v/>
      </c>
      <c r="CA1105" s="32" t="str">
        <f t="shared" si="317"/>
        <v/>
      </c>
      <c r="CB1105" s="33">
        <f>IF(COUNTIF($CD$7:CD1105,CD1105)=1,CD1105,CD1105+COUNTIF($CD$6:CD1104,CD1105))</f>
        <v>56251</v>
      </c>
      <c r="CC1105" s="34">
        <f t="shared" si="318"/>
        <v>55153</v>
      </c>
      <c r="CD1105" s="32">
        <f t="shared" si="319"/>
        <v>55153</v>
      </c>
      <c r="CE1105" s="32">
        <f t="shared" si="320"/>
        <v>0</v>
      </c>
      <c r="CF1105" s="32">
        <f t="shared" si="321"/>
        <v>0</v>
      </c>
      <c r="CG1105" s="32" t="str">
        <f t="shared" si="322"/>
        <v/>
      </c>
      <c r="CH1105" s="32">
        <v>1100</v>
      </c>
      <c r="CI1105" s="32" t="s">
        <v>6</v>
      </c>
      <c r="CJ1105" s="32" t="str">
        <f t="shared" si="323"/>
        <v/>
      </c>
      <c r="CK1105" s="32" t="str">
        <f t="shared" si="324"/>
        <v/>
      </c>
      <c r="CL1105" s="32" t="str">
        <f t="shared" si="325"/>
        <v/>
      </c>
      <c r="CM1105" s="32" t="str">
        <f t="shared" si="326"/>
        <v/>
      </c>
      <c r="CN1105" s="32" t="str">
        <f t="shared" si="327"/>
        <v/>
      </c>
    </row>
    <row r="1106" spans="71:92" x14ac:dyDescent="0.3">
      <c r="BS1106" s="32" t="str">
        <f>IF(Kiadasi_kiseroiv!$K$2=BT1106,BV1106,"")</f>
        <v/>
      </c>
      <c r="BT1106" s="34" t="str">
        <f t="shared" si="310"/>
        <v/>
      </c>
      <c r="BU1106" s="32" t="str">
        <f t="shared" si="311"/>
        <v/>
      </c>
      <c r="BV1106" s="32" t="str">
        <f t="shared" si="312"/>
        <v/>
      </c>
      <c r="BW1106" s="32" t="str">
        <f t="shared" si="313"/>
        <v/>
      </c>
      <c r="BX1106" s="32" t="str">
        <f t="shared" si="314"/>
        <v/>
      </c>
      <c r="BY1106" s="32" t="str">
        <f t="shared" si="315"/>
        <v/>
      </c>
      <c r="BZ1106" s="32" t="str">
        <f t="shared" si="316"/>
        <v/>
      </c>
      <c r="CA1106" s="32" t="str">
        <f t="shared" si="317"/>
        <v/>
      </c>
      <c r="CB1106" s="33">
        <f>IF(COUNTIF($CD$7:CD1106,CD1106)=1,CD1106,CD1106+COUNTIF($CD$6:CD1105,CD1106))</f>
        <v>56252</v>
      </c>
      <c r="CC1106" s="34">
        <f t="shared" si="318"/>
        <v>55153</v>
      </c>
      <c r="CD1106" s="32">
        <f t="shared" si="319"/>
        <v>55153</v>
      </c>
      <c r="CE1106" s="32">
        <f t="shared" si="320"/>
        <v>0</v>
      </c>
      <c r="CF1106" s="32">
        <f t="shared" si="321"/>
        <v>0</v>
      </c>
      <c r="CG1106" s="32" t="str">
        <f t="shared" si="322"/>
        <v/>
      </c>
      <c r="CH1106" s="32">
        <v>1101</v>
      </c>
      <c r="CI1106" s="32" t="s">
        <v>6</v>
      </c>
      <c r="CJ1106" s="32" t="str">
        <f t="shared" si="323"/>
        <v/>
      </c>
      <c r="CK1106" s="32" t="str">
        <f t="shared" si="324"/>
        <v/>
      </c>
      <c r="CL1106" s="32" t="str">
        <f t="shared" si="325"/>
        <v/>
      </c>
      <c r="CM1106" s="32" t="str">
        <f t="shared" si="326"/>
        <v/>
      </c>
      <c r="CN1106" s="32" t="str">
        <f t="shared" si="327"/>
        <v/>
      </c>
    </row>
    <row r="1107" spans="71:92" x14ac:dyDescent="0.3">
      <c r="BS1107" s="32" t="str">
        <f>IF(Kiadasi_kiseroiv!$K$2=BT1107,BV1107,"")</f>
        <v/>
      </c>
      <c r="BT1107" s="34" t="str">
        <f t="shared" si="310"/>
        <v/>
      </c>
      <c r="BU1107" s="32" t="str">
        <f t="shared" si="311"/>
        <v/>
      </c>
      <c r="BV1107" s="32" t="str">
        <f t="shared" si="312"/>
        <v/>
      </c>
      <c r="BW1107" s="32" t="str">
        <f t="shared" si="313"/>
        <v/>
      </c>
      <c r="BX1107" s="32" t="str">
        <f t="shared" si="314"/>
        <v/>
      </c>
      <c r="BY1107" s="32" t="str">
        <f t="shared" si="315"/>
        <v/>
      </c>
      <c r="BZ1107" s="32" t="str">
        <f t="shared" si="316"/>
        <v/>
      </c>
      <c r="CA1107" s="32" t="str">
        <f t="shared" si="317"/>
        <v/>
      </c>
      <c r="CB1107" s="33">
        <f>IF(COUNTIF($CD$7:CD1107,CD1107)=1,CD1107,CD1107+COUNTIF($CD$6:CD1106,CD1107))</f>
        <v>56253</v>
      </c>
      <c r="CC1107" s="34">
        <f t="shared" si="318"/>
        <v>55153</v>
      </c>
      <c r="CD1107" s="32">
        <f t="shared" si="319"/>
        <v>55153</v>
      </c>
      <c r="CE1107" s="32">
        <f t="shared" si="320"/>
        <v>0</v>
      </c>
      <c r="CF1107" s="32">
        <f t="shared" si="321"/>
        <v>0</v>
      </c>
      <c r="CG1107" s="32" t="str">
        <f t="shared" si="322"/>
        <v/>
      </c>
      <c r="CH1107" s="32">
        <v>1102</v>
      </c>
      <c r="CI1107" s="32" t="s">
        <v>6</v>
      </c>
      <c r="CJ1107" s="32" t="str">
        <f t="shared" si="323"/>
        <v/>
      </c>
      <c r="CK1107" s="32" t="str">
        <f t="shared" si="324"/>
        <v/>
      </c>
      <c r="CL1107" s="32" t="str">
        <f t="shared" si="325"/>
        <v/>
      </c>
      <c r="CM1107" s="32" t="str">
        <f t="shared" si="326"/>
        <v/>
      </c>
      <c r="CN1107" s="32" t="str">
        <f t="shared" si="327"/>
        <v/>
      </c>
    </row>
    <row r="1108" spans="71:92" x14ac:dyDescent="0.3">
      <c r="BS1108" s="32" t="str">
        <f>IF(Kiadasi_kiseroiv!$K$2=BT1108,BV1108,"")</f>
        <v/>
      </c>
      <c r="BT1108" s="34" t="str">
        <f t="shared" si="310"/>
        <v/>
      </c>
      <c r="BU1108" s="32" t="str">
        <f t="shared" si="311"/>
        <v/>
      </c>
      <c r="BV1108" s="32" t="str">
        <f t="shared" si="312"/>
        <v/>
      </c>
      <c r="BW1108" s="32" t="str">
        <f t="shared" si="313"/>
        <v/>
      </c>
      <c r="BX1108" s="32" t="str">
        <f t="shared" si="314"/>
        <v/>
      </c>
      <c r="BY1108" s="32" t="str">
        <f t="shared" si="315"/>
        <v/>
      </c>
      <c r="BZ1108" s="32" t="str">
        <f t="shared" si="316"/>
        <v/>
      </c>
      <c r="CA1108" s="32" t="str">
        <f t="shared" si="317"/>
        <v/>
      </c>
      <c r="CB1108" s="33">
        <f>IF(COUNTIF($CD$7:CD1108,CD1108)=1,CD1108,CD1108+COUNTIF($CD$6:CD1107,CD1108))</f>
        <v>56254</v>
      </c>
      <c r="CC1108" s="34">
        <f t="shared" si="318"/>
        <v>55153</v>
      </c>
      <c r="CD1108" s="32">
        <f t="shared" si="319"/>
        <v>55153</v>
      </c>
      <c r="CE1108" s="32">
        <f t="shared" si="320"/>
        <v>0</v>
      </c>
      <c r="CF1108" s="32">
        <f t="shared" si="321"/>
        <v>0</v>
      </c>
      <c r="CG1108" s="32" t="str">
        <f t="shared" si="322"/>
        <v/>
      </c>
      <c r="CH1108" s="32">
        <v>1103</v>
      </c>
      <c r="CI1108" s="32" t="s">
        <v>6</v>
      </c>
      <c r="CJ1108" s="32" t="str">
        <f t="shared" si="323"/>
        <v/>
      </c>
      <c r="CK1108" s="32" t="str">
        <f t="shared" si="324"/>
        <v/>
      </c>
      <c r="CL1108" s="32" t="str">
        <f t="shared" si="325"/>
        <v/>
      </c>
      <c r="CM1108" s="32" t="str">
        <f t="shared" si="326"/>
        <v/>
      </c>
      <c r="CN1108" s="32" t="str">
        <f t="shared" si="327"/>
        <v/>
      </c>
    </row>
    <row r="1109" spans="71:92" x14ac:dyDescent="0.3">
      <c r="BS1109" s="32" t="str">
        <f>IF(Kiadasi_kiseroiv!$K$2=BT1109,BV1109,"")</f>
        <v/>
      </c>
      <c r="BT1109" s="34" t="str">
        <f t="shared" si="310"/>
        <v/>
      </c>
      <c r="BU1109" s="32" t="str">
        <f t="shared" si="311"/>
        <v/>
      </c>
      <c r="BV1109" s="32" t="str">
        <f t="shared" si="312"/>
        <v/>
      </c>
      <c r="BW1109" s="32" t="str">
        <f t="shared" si="313"/>
        <v/>
      </c>
      <c r="BX1109" s="32" t="str">
        <f t="shared" si="314"/>
        <v/>
      </c>
      <c r="BY1109" s="32" t="str">
        <f t="shared" si="315"/>
        <v/>
      </c>
      <c r="BZ1109" s="32" t="str">
        <f t="shared" si="316"/>
        <v/>
      </c>
      <c r="CA1109" s="32" t="str">
        <f t="shared" si="317"/>
        <v/>
      </c>
      <c r="CB1109" s="33">
        <f>IF(COUNTIF($CD$7:CD1109,CD1109)=1,CD1109,CD1109+COUNTIF($CD$6:CD1108,CD1109))</f>
        <v>56255</v>
      </c>
      <c r="CC1109" s="34">
        <f t="shared" si="318"/>
        <v>55153</v>
      </c>
      <c r="CD1109" s="32">
        <f t="shared" si="319"/>
        <v>55153</v>
      </c>
      <c r="CE1109" s="32">
        <f t="shared" si="320"/>
        <v>0</v>
      </c>
      <c r="CF1109" s="32">
        <f t="shared" si="321"/>
        <v>0</v>
      </c>
      <c r="CG1109" s="32" t="str">
        <f t="shared" si="322"/>
        <v/>
      </c>
      <c r="CH1109" s="32">
        <v>1104</v>
      </c>
      <c r="CI1109" s="32" t="s">
        <v>6</v>
      </c>
      <c r="CJ1109" s="32" t="str">
        <f t="shared" si="323"/>
        <v/>
      </c>
      <c r="CK1109" s="32" t="str">
        <f t="shared" si="324"/>
        <v/>
      </c>
      <c r="CL1109" s="32" t="str">
        <f t="shared" si="325"/>
        <v/>
      </c>
      <c r="CM1109" s="32" t="str">
        <f t="shared" si="326"/>
        <v/>
      </c>
      <c r="CN1109" s="32" t="str">
        <f t="shared" si="327"/>
        <v/>
      </c>
    </row>
    <row r="1110" spans="71:92" x14ac:dyDescent="0.3">
      <c r="BS1110" s="32" t="str">
        <f>IF(Kiadasi_kiseroiv!$K$2=BT1110,BV1110,"")</f>
        <v/>
      </c>
      <c r="BT1110" s="34" t="str">
        <f t="shared" si="310"/>
        <v/>
      </c>
      <c r="BU1110" s="32" t="str">
        <f t="shared" si="311"/>
        <v/>
      </c>
      <c r="BV1110" s="32" t="str">
        <f t="shared" si="312"/>
        <v/>
      </c>
      <c r="BW1110" s="32" t="str">
        <f t="shared" si="313"/>
        <v/>
      </c>
      <c r="BX1110" s="32" t="str">
        <f t="shared" si="314"/>
        <v/>
      </c>
      <c r="BY1110" s="32" t="str">
        <f t="shared" si="315"/>
        <v/>
      </c>
      <c r="BZ1110" s="32" t="str">
        <f t="shared" si="316"/>
        <v/>
      </c>
      <c r="CA1110" s="32" t="str">
        <f t="shared" si="317"/>
        <v/>
      </c>
      <c r="CB1110" s="33">
        <f>IF(COUNTIF($CD$7:CD1110,CD1110)=1,CD1110,CD1110+COUNTIF($CD$6:CD1109,CD1110))</f>
        <v>56256</v>
      </c>
      <c r="CC1110" s="34">
        <f t="shared" si="318"/>
        <v>55153</v>
      </c>
      <c r="CD1110" s="32">
        <f t="shared" si="319"/>
        <v>55153</v>
      </c>
      <c r="CE1110" s="32">
        <f t="shared" si="320"/>
        <v>0</v>
      </c>
      <c r="CF1110" s="32">
        <f t="shared" si="321"/>
        <v>0</v>
      </c>
      <c r="CG1110" s="32" t="str">
        <f t="shared" si="322"/>
        <v/>
      </c>
      <c r="CH1110" s="32">
        <v>1105</v>
      </c>
      <c r="CI1110" s="32" t="s">
        <v>6</v>
      </c>
      <c r="CJ1110" s="32" t="str">
        <f t="shared" si="323"/>
        <v/>
      </c>
      <c r="CK1110" s="32" t="str">
        <f t="shared" si="324"/>
        <v/>
      </c>
      <c r="CL1110" s="32" t="str">
        <f t="shared" si="325"/>
        <v/>
      </c>
      <c r="CM1110" s="32" t="str">
        <f t="shared" si="326"/>
        <v/>
      </c>
      <c r="CN1110" s="32" t="str">
        <f t="shared" si="327"/>
        <v/>
      </c>
    </row>
    <row r="1111" spans="71:92" x14ac:dyDescent="0.3">
      <c r="BS1111" s="32" t="str">
        <f>IF(Kiadasi_kiseroiv!$K$2=BT1111,BV1111,"")</f>
        <v/>
      </c>
      <c r="BT1111" s="34" t="str">
        <f t="shared" si="310"/>
        <v/>
      </c>
      <c r="BU1111" s="32" t="str">
        <f t="shared" si="311"/>
        <v/>
      </c>
      <c r="BV1111" s="32" t="str">
        <f t="shared" si="312"/>
        <v/>
      </c>
      <c r="BW1111" s="32" t="str">
        <f t="shared" si="313"/>
        <v/>
      </c>
      <c r="BX1111" s="32" t="str">
        <f t="shared" si="314"/>
        <v/>
      </c>
      <c r="BY1111" s="32" t="str">
        <f t="shared" si="315"/>
        <v/>
      </c>
      <c r="BZ1111" s="32" t="str">
        <f t="shared" si="316"/>
        <v/>
      </c>
      <c r="CA1111" s="32" t="str">
        <f t="shared" si="317"/>
        <v/>
      </c>
      <c r="CB1111" s="33">
        <f>IF(COUNTIF($CD$7:CD1111,CD1111)=1,CD1111,CD1111+COUNTIF($CD$6:CD1110,CD1111))</f>
        <v>56257</v>
      </c>
      <c r="CC1111" s="34">
        <f t="shared" si="318"/>
        <v>55153</v>
      </c>
      <c r="CD1111" s="32">
        <f t="shared" si="319"/>
        <v>55153</v>
      </c>
      <c r="CE1111" s="32">
        <f t="shared" si="320"/>
        <v>0</v>
      </c>
      <c r="CF1111" s="32">
        <f t="shared" si="321"/>
        <v>0</v>
      </c>
      <c r="CG1111" s="32" t="str">
        <f t="shared" si="322"/>
        <v/>
      </c>
      <c r="CH1111" s="32">
        <v>1106</v>
      </c>
      <c r="CI1111" s="32" t="s">
        <v>6</v>
      </c>
      <c r="CJ1111" s="32" t="str">
        <f t="shared" si="323"/>
        <v/>
      </c>
      <c r="CK1111" s="32" t="str">
        <f t="shared" si="324"/>
        <v/>
      </c>
      <c r="CL1111" s="32" t="str">
        <f t="shared" si="325"/>
        <v/>
      </c>
      <c r="CM1111" s="32" t="str">
        <f t="shared" si="326"/>
        <v/>
      </c>
      <c r="CN1111" s="32" t="str">
        <f t="shared" si="327"/>
        <v/>
      </c>
    </row>
    <row r="1112" spans="71:92" x14ac:dyDescent="0.3">
      <c r="BS1112" s="32" t="str">
        <f>IF(Kiadasi_kiseroiv!$K$2=BT1112,BV1112,"")</f>
        <v/>
      </c>
      <c r="BT1112" s="34" t="str">
        <f t="shared" si="310"/>
        <v/>
      </c>
      <c r="BU1112" s="32" t="str">
        <f t="shared" si="311"/>
        <v/>
      </c>
      <c r="BV1112" s="32" t="str">
        <f t="shared" si="312"/>
        <v/>
      </c>
      <c r="BW1112" s="32" t="str">
        <f t="shared" si="313"/>
        <v/>
      </c>
      <c r="BX1112" s="32" t="str">
        <f t="shared" si="314"/>
        <v/>
      </c>
      <c r="BY1112" s="32" t="str">
        <f t="shared" si="315"/>
        <v/>
      </c>
      <c r="BZ1112" s="32" t="str">
        <f t="shared" si="316"/>
        <v/>
      </c>
      <c r="CA1112" s="32" t="str">
        <f t="shared" si="317"/>
        <v/>
      </c>
      <c r="CB1112" s="33">
        <f>IF(COUNTIF($CD$7:CD1112,CD1112)=1,CD1112,CD1112+COUNTIF($CD$6:CD1111,CD1112))</f>
        <v>56258</v>
      </c>
      <c r="CC1112" s="34">
        <f t="shared" si="318"/>
        <v>55153</v>
      </c>
      <c r="CD1112" s="32">
        <f t="shared" si="319"/>
        <v>55153</v>
      </c>
      <c r="CE1112" s="32">
        <f t="shared" si="320"/>
        <v>0</v>
      </c>
      <c r="CF1112" s="32">
        <f t="shared" si="321"/>
        <v>0</v>
      </c>
      <c r="CG1112" s="32" t="str">
        <f t="shared" si="322"/>
        <v/>
      </c>
      <c r="CH1112" s="32">
        <v>1107</v>
      </c>
      <c r="CI1112" s="32" t="s">
        <v>6</v>
      </c>
      <c r="CJ1112" s="32" t="str">
        <f t="shared" si="323"/>
        <v/>
      </c>
      <c r="CK1112" s="32" t="str">
        <f t="shared" si="324"/>
        <v/>
      </c>
      <c r="CL1112" s="32" t="str">
        <f t="shared" si="325"/>
        <v/>
      </c>
      <c r="CM1112" s="32" t="str">
        <f t="shared" si="326"/>
        <v/>
      </c>
      <c r="CN1112" s="32" t="str">
        <f t="shared" si="327"/>
        <v/>
      </c>
    </row>
    <row r="1113" spans="71:92" x14ac:dyDescent="0.3">
      <c r="BS1113" s="32" t="str">
        <f>IF(Kiadasi_kiseroiv!$K$2=BT1113,BV1113,"")</f>
        <v/>
      </c>
      <c r="BT1113" s="34" t="str">
        <f t="shared" si="310"/>
        <v/>
      </c>
      <c r="BU1113" s="32" t="str">
        <f t="shared" si="311"/>
        <v/>
      </c>
      <c r="BV1113" s="32" t="str">
        <f t="shared" si="312"/>
        <v/>
      </c>
      <c r="BW1113" s="32" t="str">
        <f t="shared" si="313"/>
        <v/>
      </c>
      <c r="BX1113" s="32" t="str">
        <f t="shared" si="314"/>
        <v/>
      </c>
      <c r="BY1113" s="32" t="str">
        <f t="shared" si="315"/>
        <v/>
      </c>
      <c r="BZ1113" s="32" t="str">
        <f t="shared" si="316"/>
        <v/>
      </c>
      <c r="CA1113" s="32" t="str">
        <f t="shared" si="317"/>
        <v/>
      </c>
      <c r="CB1113" s="33">
        <f>IF(COUNTIF($CD$7:CD1113,CD1113)=1,CD1113,CD1113+COUNTIF($CD$6:CD1112,CD1113))</f>
        <v>56259</v>
      </c>
      <c r="CC1113" s="34">
        <f t="shared" si="318"/>
        <v>55153</v>
      </c>
      <c r="CD1113" s="32">
        <f t="shared" si="319"/>
        <v>55153</v>
      </c>
      <c r="CE1113" s="32">
        <f t="shared" si="320"/>
        <v>0</v>
      </c>
      <c r="CF1113" s="32">
        <f t="shared" si="321"/>
        <v>0</v>
      </c>
      <c r="CG1113" s="32" t="str">
        <f t="shared" si="322"/>
        <v/>
      </c>
      <c r="CH1113" s="32">
        <v>1108</v>
      </c>
      <c r="CI1113" s="32" t="s">
        <v>6</v>
      </c>
      <c r="CJ1113" s="32" t="str">
        <f t="shared" si="323"/>
        <v/>
      </c>
      <c r="CK1113" s="32" t="str">
        <f t="shared" si="324"/>
        <v/>
      </c>
      <c r="CL1113" s="32" t="str">
        <f t="shared" si="325"/>
        <v/>
      </c>
      <c r="CM1113" s="32" t="str">
        <f t="shared" si="326"/>
        <v/>
      </c>
      <c r="CN1113" s="32" t="str">
        <f t="shared" si="327"/>
        <v/>
      </c>
    </row>
    <row r="1114" spans="71:92" x14ac:dyDescent="0.3">
      <c r="BS1114" s="32" t="str">
        <f>IF(Kiadasi_kiseroiv!$K$2=BT1114,BV1114,"")</f>
        <v/>
      </c>
      <c r="BT1114" s="34" t="str">
        <f t="shared" si="310"/>
        <v/>
      </c>
      <c r="BU1114" s="32" t="str">
        <f t="shared" si="311"/>
        <v/>
      </c>
      <c r="BV1114" s="32" t="str">
        <f t="shared" si="312"/>
        <v/>
      </c>
      <c r="BW1114" s="32" t="str">
        <f t="shared" si="313"/>
        <v/>
      </c>
      <c r="BX1114" s="32" t="str">
        <f t="shared" si="314"/>
        <v/>
      </c>
      <c r="BY1114" s="32" t="str">
        <f t="shared" si="315"/>
        <v/>
      </c>
      <c r="BZ1114" s="32" t="str">
        <f t="shared" si="316"/>
        <v/>
      </c>
      <c r="CA1114" s="32" t="str">
        <f t="shared" si="317"/>
        <v/>
      </c>
      <c r="CB1114" s="33">
        <f>IF(COUNTIF($CD$7:CD1114,CD1114)=1,CD1114,CD1114+COUNTIF($CD$6:CD1113,CD1114))</f>
        <v>56260</v>
      </c>
      <c r="CC1114" s="34">
        <f t="shared" si="318"/>
        <v>55153</v>
      </c>
      <c r="CD1114" s="32">
        <f t="shared" si="319"/>
        <v>55153</v>
      </c>
      <c r="CE1114" s="32">
        <f t="shared" si="320"/>
        <v>0</v>
      </c>
      <c r="CF1114" s="32">
        <f t="shared" si="321"/>
        <v>0</v>
      </c>
      <c r="CG1114" s="32" t="str">
        <f t="shared" si="322"/>
        <v/>
      </c>
      <c r="CH1114" s="32">
        <v>1109</v>
      </c>
      <c r="CI1114" s="32" t="s">
        <v>6</v>
      </c>
      <c r="CJ1114" s="32" t="str">
        <f t="shared" si="323"/>
        <v/>
      </c>
      <c r="CK1114" s="32" t="str">
        <f t="shared" si="324"/>
        <v/>
      </c>
      <c r="CL1114" s="32" t="str">
        <f t="shared" si="325"/>
        <v/>
      </c>
      <c r="CM1114" s="32" t="str">
        <f t="shared" si="326"/>
        <v/>
      </c>
      <c r="CN1114" s="32" t="str">
        <f t="shared" si="327"/>
        <v/>
      </c>
    </row>
    <row r="1115" spans="71:92" x14ac:dyDescent="0.3">
      <c r="BS1115" s="32" t="str">
        <f>IF(Kiadasi_kiseroiv!$K$2=BT1115,BV1115,"")</f>
        <v/>
      </c>
      <c r="BT1115" s="34" t="str">
        <f t="shared" si="310"/>
        <v/>
      </c>
      <c r="BU1115" s="32" t="str">
        <f t="shared" si="311"/>
        <v/>
      </c>
      <c r="BV1115" s="32" t="str">
        <f t="shared" si="312"/>
        <v/>
      </c>
      <c r="BW1115" s="32" t="str">
        <f t="shared" si="313"/>
        <v/>
      </c>
      <c r="BX1115" s="32" t="str">
        <f t="shared" si="314"/>
        <v/>
      </c>
      <c r="BY1115" s="32" t="str">
        <f t="shared" si="315"/>
        <v/>
      </c>
      <c r="BZ1115" s="32" t="str">
        <f t="shared" si="316"/>
        <v/>
      </c>
      <c r="CA1115" s="32" t="str">
        <f t="shared" si="317"/>
        <v/>
      </c>
      <c r="CB1115" s="33">
        <f>IF(COUNTIF($CD$7:CD1115,CD1115)=1,CD1115,CD1115+COUNTIF($CD$6:CD1114,CD1115))</f>
        <v>56261</v>
      </c>
      <c r="CC1115" s="34">
        <f t="shared" si="318"/>
        <v>55153</v>
      </c>
      <c r="CD1115" s="32">
        <f t="shared" si="319"/>
        <v>55153</v>
      </c>
      <c r="CE1115" s="32">
        <f t="shared" si="320"/>
        <v>0</v>
      </c>
      <c r="CF1115" s="32">
        <f t="shared" si="321"/>
        <v>0</v>
      </c>
      <c r="CG1115" s="32" t="str">
        <f t="shared" si="322"/>
        <v/>
      </c>
      <c r="CH1115" s="32">
        <v>1110</v>
      </c>
      <c r="CI1115" s="32" t="s">
        <v>6</v>
      </c>
      <c r="CJ1115" s="32" t="str">
        <f t="shared" si="323"/>
        <v/>
      </c>
      <c r="CK1115" s="32" t="str">
        <f t="shared" si="324"/>
        <v/>
      </c>
      <c r="CL1115" s="32" t="str">
        <f t="shared" si="325"/>
        <v/>
      </c>
      <c r="CM1115" s="32" t="str">
        <f t="shared" si="326"/>
        <v/>
      </c>
      <c r="CN1115" s="32" t="str">
        <f t="shared" si="327"/>
        <v/>
      </c>
    </row>
    <row r="1116" spans="71:92" x14ac:dyDescent="0.3">
      <c r="BS1116" s="32" t="str">
        <f>IF(Kiadasi_kiseroiv!$K$2=BT1116,BV1116,"")</f>
        <v/>
      </c>
      <c r="BT1116" s="34" t="str">
        <f t="shared" si="310"/>
        <v/>
      </c>
      <c r="BU1116" s="32" t="str">
        <f t="shared" si="311"/>
        <v/>
      </c>
      <c r="BV1116" s="32" t="str">
        <f t="shared" si="312"/>
        <v/>
      </c>
      <c r="BW1116" s="32" t="str">
        <f t="shared" si="313"/>
        <v/>
      </c>
      <c r="BX1116" s="32" t="str">
        <f t="shared" si="314"/>
        <v/>
      </c>
      <c r="BY1116" s="32" t="str">
        <f t="shared" si="315"/>
        <v/>
      </c>
      <c r="BZ1116" s="32" t="str">
        <f t="shared" si="316"/>
        <v/>
      </c>
      <c r="CA1116" s="32" t="str">
        <f t="shared" si="317"/>
        <v/>
      </c>
      <c r="CB1116" s="33">
        <f>IF(COUNTIF($CD$7:CD1116,CD1116)=1,CD1116,CD1116+COUNTIF($CD$6:CD1115,CD1116))</f>
        <v>56262</v>
      </c>
      <c r="CC1116" s="34">
        <f t="shared" si="318"/>
        <v>55153</v>
      </c>
      <c r="CD1116" s="32">
        <f t="shared" si="319"/>
        <v>55153</v>
      </c>
      <c r="CE1116" s="32">
        <f t="shared" si="320"/>
        <v>0</v>
      </c>
      <c r="CF1116" s="32">
        <f t="shared" si="321"/>
        <v>0</v>
      </c>
      <c r="CG1116" s="32" t="str">
        <f t="shared" si="322"/>
        <v/>
      </c>
      <c r="CH1116" s="32">
        <v>1111</v>
      </c>
      <c r="CI1116" s="32" t="s">
        <v>6</v>
      </c>
      <c r="CJ1116" s="32" t="str">
        <f t="shared" si="323"/>
        <v/>
      </c>
      <c r="CK1116" s="32" t="str">
        <f t="shared" si="324"/>
        <v/>
      </c>
      <c r="CL1116" s="32" t="str">
        <f t="shared" si="325"/>
        <v/>
      </c>
      <c r="CM1116" s="32" t="str">
        <f t="shared" si="326"/>
        <v/>
      </c>
      <c r="CN1116" s="32" t="str">
        <f t="shared" si="327"/>
        <v/>
      </c>
    </row>
    <row r="1117" spans="71:92" x14ac:dyDescent="0.3">
      <c r="BS1117" s="32" t="str">
        <f>IF(Kiadasi_kiseroiv!$K$2=BT1117,BV1117,"")</f>
        <v/>
      </c>
      <c r="BT1117" s="34" t="str">
        <f t="shared" si="310"/>
        <v/>
      </c>
      <c r="BU1117" s="32" t="str">
        <f t="shared" si="311"/>
        <v/>
      </c>
      <c r="BV1117" s="32" t="str">
        <f t="shared" si="312"/>
        <v/>
      </c>
      <c r="BW1117" s="32" t="str">
        <f t="shared" si="313"/>
        <v/>
      </c>
      <c r="BX1117" s="32" t="str">
        <f t="shared" si="314"/>
        <v/>
      </c>
      <c r="BY1117" s="32" t="str">
        <f t="shared" si="315"/>
        <v/>
      </c>
      <c r="BZ1117" s="32" t="str">
        <f t="shared" si="316"/>
        <v/>
      </c>
      <c r="CA1117" s="32" t="str">
        <f t="shared" si="317"/>
        <v/>
      </c>
      <c r="CB1117" s="33">
        <f>IF(COUNTIF($CD$7:CD1117,CD1117)=1,CD1117,CD1117+COUNTIF($CD$6:CD1116,CD1117))</f>
        <v>56263</v>
      </c>
      <c r="CC1117" s="34">
        <f t="shared" si="318"/>
        <v>55153</v>
      </c>
      <c r="CD1117" s="32">
        <f t="shared" si="319"/>
        <v>55153</v>
      </c>
      <c r="CE1117" s="32">
        <f t="shared" si="320"/>
        <v>0</v>
      </c>
      <c r="CF1117" s="32">
        <f t="shared" si="321"/>
        <v>0</v>
      </c>
      <c r="CG1117" s="32" t="str">
        <f t="shared" si="322"/>
        <v/>
      </c>
      <c r="CH1117" s="32">
        <v>1112</v>
      </c>
      <c r="CI1117" s="32" t="s">
        <v>6</v>
      </c>
      <c r="CJ1117" s="32" t="str">
        <f t="shared" si="323"/>
        <v/>
      </c>
      <c r="CK1117" s="32" t="str">
        <f t="shared" si="324"/>
        <v/>
      </c>
      <c r="CL1117" s="32" t="str">
        <f t="shared" si="325"/>
        <v/>
      </c>
      <c r="CM1117" s="32" t="str">
        <f t="shared" si="326"/>
        <v/>
      </c>
      <c r="CN1117" s="32" t="str">
        <f t="shared" si="327"/>
        <v/>
      </c>
    </row>
    <row r="1118" spans="71:92" x14ac:dyDescent="0.3">
      <c r="BS1118" s="32" t="str">
        <f>IF(Kiadasi_kiseroiv!$K$2=BT1118,BV1118,"")</f>
        <v/>
      </c>
      <c r="BT1118" s="34" t="str">
        <f t="shared" si="310"/>
        <v/>
      </c>
      <c r="BU1118" s="32" t="str">
        <f t="shared" si="311"/>
        <v/>
      </c>
      <c r="BV1118" s="32" t="str">
        <f t="shared" si="312"/>
        <v/>
      </c>
      <c r="BW1118" s="32" t="str">
        <f t="shared" si="313"/>
        <v/>
      </c>
      <c r="BX1118" s="32" t="str">
        <f t="shared" si="314"/>
        <v/>
      </c>
      <c r="BY1118" s="32" t="str">
        <f t="shared" si="315"/>
        <v/>
      </c>
      <c r="BZ1118" s="32" t="str">
        <f t="shared" si="316"/>
        <v/>
      </c>
      <c r="CA1118" s="32" t="str">
        <f t="shared" si="317"/>
        <v/>
      </c>
      <c r="CB1118" s="33">
        <f>IF(COUNTIF($CD$7:CD1118,CD1118)=1,CD1118,CD1118+COUNTIF($CD$6:CD1117,CD1118))</f>
        <v>56264</v>
      </c>
      <c r="CC1118" s="34">
        <f t="shared" si="318"/>
        <v>55153</v>
      </c>
      <c r="CD1118" s="32">
        <f t="shared" si="319"/>
        <v>55153</v>
      </c>
      <c r="CE1118" s="32">
        <f t="shared" si="320"/>
        <v>0</v>
      </c>
      <c r="CF1118" s="32">
        <f t="shared" si="321"/>
        <v>0</v>
      </c>
      <c r="CG1118" s="32" t="str">
        <f t="shared" si="322"/>
        <v/>
      </c>
      <c r="CH1118" s="32">
        <v>1113</v>
      </c>
      <c r="CI1118" s="32" t="s">
        <v>6</v>
      </c>
      <c r="CJ1118" s="32" t="str">
        <f t="shared" si="323"/>
        <v/>
      </c>
      <c r="CK1118" s="32" t="str">
        <f t="shared" si="324"/>
        <v/>
      </c>
      <c r="CL1118" s="32" t="str">
        <f t="shared" si="325"/>
        <v/>
      </c>
      <c r="CM1118" s="32" t="str">
        <f t="shared" si="326"/>
        <v/>
      </c>
      <c r="CN1118" s="32" t="str">
        <f t="shared" si="327"/>
        <v/>
      </c>
    </row>
    <row r="1119" spans="71:92" x14ac:dyDescent="0.3">
      <c r="BS1119" s="32" t="str">
        <f>IF(Kiadasi_kiseroiv!$K$2=BT1119,BV1119,"")</f>
        <v/>
      </c>
      <c r="BT1119" s="34" t="str">
        <f t="shared" si="310"/>
        <v/>
      </c>
      <c r="BU1119" s="32" t="str">
        <f t="shared" si="311"/>
        <v/>
      </c>
      <c r="BV1119" s="32" t="str">
        <f t="shared" si="312"/>
        <v/>
      </c>
      <c r="BW1119" s="32" t="str">
        <f t="shared" si="313"/>
        <v/>
      </c>
      <c r="BX1119" s="32" t="str">
        <f t="shared" si="314"/>
        <v/>
      </c>
      <c r="BY1119" s="32" t="str">
        <f t="shared" si="315"/>
        <v/>
      </c>
      <c r="BZ1119" s="32" t="str">
        <f t="shared" si="316"/>
        <v/>
      </c>
      <c r="CA1119" s="32" t="str">
        <f t="shared" si="317"/>
        <v/>
      </c>
      <c r="CB1119" s="33">
        <f>IF(COUNTIF($CD$7:CD1119,CD1119)=1,CD1119,CD1119+COUNTIF($CD$6:CD1118,CD1119))</f>
        <v>56265</v>
      </c>
      <c r="CC1119" s="34">
        <f t="shared" si="318"/>
        <v>55153</v>
      </c>
      <c r="CD1119" s="32">
        <f t="shared" si="319"/>
        <v>55153</v>
      </c>
      <c r="CE1119" s="32">
        <f t="shared" si="320"/>
        <v>0</v>
      </c>
      <c r="CF1119" s="32">
        <f t="shared" si="321"/>
        <v>0</v>
      </c>
      <c r="CG1119" s="32" t="str">
        <f t="shared" si="322"/>
        <v/>
      </c>
      <c r="CH1119" s="32">
        <v>1114</v>
      </c>
      <c r="CI1119" s="32" t="s">
        <v>6</v>
      </c>
      <c r="CJ1119" s="32" t="str">
        <f t="shared" si="323"/>
        <v/>
      </c>
      <c r="CK1119" s="32" t="str">
        <f t="shared" si="324"/>
        <v/>
      </c>
      <c r="CL1119" s="32" t="str">
        <f t="shared" si="325"/>
        <v/>
      </c>
      <c r="CM1119" s="32" t="str">
        <f t="shared" si="326"/>
        <v/>
      </c>
      <c r="CN1119" s="32" t="str">
        <f t="shared" si="327"/>
        <v/>
      </c>
    </row>
    <row r="1120" spans="71:92" x14ac:dyDescent="0.3">
      <c r="BS1120" s="32" t="str">
        <f>IF(Kiadasi_kiseroiv!$K$2=BT1120,BV1120,"")</f>
        <v/>
      </c>
      <c r="BT1120" s="34" t="str">
        <f t="shared" si="310"/>
        <v/>
      </c>
      <c r="BU1120" s="32" t="str">
        <f t="shared" si="311"/>
        <v/>
      </c>
      <c r="BV1120" s="32" t="str">
        <f t="shared" si="312"/>
        <v/>
      </c>
      <c r="BW1120" s="32" t="str">
        <f t="shared" si="313"/>
        <v/>
      </c>
      <c r="BX1120" s="32" t="str">
        <f t="shared" si="314"/>
        <v/>
      </c>
      <c r="BY1120" s="32" t="str">
        <f t="shared" si="315"/>
        <v/>
      </c>
      <c r="BZ1120" s="32" t="str">
        <f t="shared" si="316"/>
        <v/>
      </c>
      <c r="CA1120" s="32" t="str">
        <f t="shared" si="317"/>
        <v/>
      </c>
      <c r="CB1120" s="33">
        <f>IF(COUNTIF($CD$7:CD1120,CD1120)=1,CD1120,CD1120+COUNTIF($CD$6:CD1119,CD1120))</f>
        <v>56266</v>
      </c>
      <c r="CC1120" s="34">
        <f t="shared" si="318"/>
        <v>55153</v>
      </c>
      <c r="CD1120" s="32">
        <f t="shared" si="319"/>
        <v>55153</v>
      </c>
      <c r="CE1120" s="32">
        <f t="shared" si="320"/>
        <v>0</v>
      </c>
      <c r="CF1120" s="32">
        <f t="shared" si="321"/>
        <v>0</v>
      </c>
      <c r="CG1120" s="32" t="str">
        <f t="shared" si="322"/>
        <v/>
      </c>
      <c r="CH1120" s="32">
        <v>1115</v>
      </c>
      <c r="CI1120" s="32" t="s">
        <v>6</v>
      </c>
      <c r="CJ1120" s="32" t="str">
        <f t="shared" si="323"/>
        <v/>
      </c>
      <c r="CK1120" s="32" t="str">
        <f t="shared" si="324"/>
        <v/>
      </c>
      <c r="CL1120" s="32" t="str">
        <f t="shared" si="325"/>
        <v/>
      </c>
      <c r="CM1120" s="32" t="str">
        <f t="shared" si="326"/>
        <v/>
      </c>
      <c r="CN1120" s="32" t="str">
        <f t="shared" si="327"/>
        <v/>
      </c>
    </row>
    <row r="1121" spans="71:92" x14ac:dyDescent="0.3">
      <c r="BS1121" s="32" t="str">
        <f>IF(Kiadasi_kiseroiv!$K$2=BT1121,BV1121,"")</f>
        <v/>
      </c>
      <c r="BT1121" s="34" t="str">
        <f t="shared" si="310"/>
        <v/>
      </c>
      <c r="BU1121" s="32" t="str">
        <f t="shared" si="311"/>
        <v/>
      </c>
      <c r="BV1121" s="32" t="str">
        <f t="shared" si="312"/>
        <v/>
      </c>
      <c r="BW1121" s="32" t="str">
        <f t="shared" si="313"/>
        <v/>
      </c>
      <c r="BX1121" s="32" t="str">
        <f t="shared" si="314"/>
        <v/>
      </c>
      <c r="BY1121" s="32" t="str">
        <f t="shared" si="315"/>
        <v/>
      </c>
      <c r="BZ1121" s="32" t="str">
        <f t="shared" si="316"/>
        <v/>
      </c>
      <c r="CA1121" s="32" t="str">
        <f t="shared" si="317"/>
        <v/>
      </c>
      <c r="CB1121" s="33">
        <f>IF(COUNTIF($CD$7:CD1121,CD1121)=1,CD1121,CD1121+COUNTIF($CD$6:CD1120,CD1121))</f>
        <v>56267</v>
      </c>
      <c r="CC1121" s="34">
        <f t="shared" si="318"/>
        <v>55153</v>
      </c>
      <c r="CD1121" s="32">
        <f t="shared" si="319"/>
        <v>55153</v>
      </c>
      <c r="CE1121" s="32">
        <f t="shared" si="320"/>
        <v>0</v>
      </c>
      <c r="CF1121" s="32">
        <f t="shared" si="321"/>
        <v>0</v>
      </c>
      <c r="CG1121" s="32" t="str">
        <f t="shared" si="322"/>
        <v/>
      </c>
      <c r="CH1121" s="32">
        <v>1116</v>
      </c>
      <c r="CI1121" s="32" t="s">
        <v>6</v>
      </c>
      <c r="CJ1121" s="32" t="str">
        <f t="shared" si="323"/>
        <v/>
      </c>
      <c r="CK1121" s="32" t="str">
        <f t="shared" si="324"/>
        <v/>
      </c>
      <c r="CL1121" s="32" t="str">
        <f t="shared" si="325"/>
        <v/>
      </c>
      <c r="CM1121" s="32" t="str">
        <f t="shared" si="326"/>
        <v/>
      </c>
      <c r="CN1121" s="32" t="str">
        <f t="shared" si="327"/>
        <v/>
      </c>
    </row>
    <row r="1122" spans="71:92" x14ac:dyDescent="0.3">
      <c r="BS1122" s="32" t="str">
        <f>IF(Kiadasi_kiseroiv!$K$2=BT1122,BV1122,"")</f>
        <v/>
      </c>
      <c r="BT1122" s="34" t="str">
        <f t="shared" si="310"/>
        <v/>
      </c>
      <c r="BU1122" s="32" t="str">
        <f t="shared" si="311"/>
        <v/>
      </c>
      <c r="BV1122" s="32" t="str">
        <f t="shared" si="312"/>
        <v/>
      </c>
      <c r="BW1122" s="32" t="str">
        <f t="shared" si="313"/>
        <v/>
      </c>
      <c r="BX1122" s="32" t="str">
        <f t="shared" si="314"/>
        <v/>
      </c>
      <c r="BY1122" s="32" t="str">
        <f t="shared" si="315"/>
        <v/>
      </c>
      <c r="BZ1122" s="32" t="str">
        <f t="shared" si="316"/>
        <v/>
      </c>
      <c r="CA1122" s="32" t="str">
        <f t="shared" si="317"/>
        <v/>
      </c>
      <c r="CB1122" s="33">
        <f>IF(COUNTIF($CD$7:CD1122,CD1122)=1,CD1122,CD1122+COUNTIF($CD$6:CD1121,CD1122))</f>
        <v>56268</v>
      </c>
      <c r="CC1122" s="34">
        <f t="shared" si="318"/>
        <v>55153</v>
      </c>
      <c r="CD1122" s="32">
        <f t="shared" si="319"/>
        <v>55153</v>
      </c>
      <c r="CE1122" s="32">
        <f t="shared" si="320"/>
        <v>0</v>
      </c>
      <c r="CF1122" s="32">
        <f t="shared" si="321"/>
        <v>0</v>
      </c>
      <c r="CG1122" s="32" t="str">
        <f t="shared" si="322"/>
        <v/>
      </c>
      <c r="CH1122" s="32">
        <v>1117</v>
      </c>
      <c r="CI1122" s="32" t="s">
        <v>6</v>
      </c>
      <c r="CJ1122" s="32" t="str">
        <f t="shared" si="323"/>
        <v/>
      </c>
      <c r="CK1122" s="32" t="str">
        <f t="shared" si="324"/>
        <v/>
      </c>
      <c r="CL1122" s="32" t="str">
        <f t="shared" si="325"/>
        <v/>
      </c>
      <c r="CM1122" s="32" t="str">
        <f t="shared" si="326"/>
        <v/>
      </c>
      <c r="CN1122" s="32" t="str">
        <f t="shared" si="327"/>
        <v/>
      </c>
    </row>
    <row r="1123" spans="71:92" x14ac:dyDescent="0.3">
      <c r="BS1123" s="32" t="str">
        <f>IF(Kiadasi_kiseroiv!$K$2=BT1123,BV1123,"")</f>
        <v/>
      </c>
      <c r="BT1123" s="34" t="str">
        <f t="shared" si="310"/>
        <v/>
      </c>
      <c r="BU1123" s="32" t="str">
        <f t="shared" si="311"/>
        <v/>
      </c>
      <c r="BV1123" s="32" t="str">
        <f t="shared" si="312"/>
        <v/>
      </c>
      <c r="BW1123" s="32" t="str">
        <f t="shared" si="313"/>
        <v/>
      </c>
      <c r="BX1123" s="32" t="str">
        <f t="shared" si="314"/>
        <v/>
      </c>
      <c r="BY1123" s="32" t="str">
        <f t="shared" si="315"/>
        <v/>
      </c>
      <c r="BZ1123" s="32" t="str">
        <f t="shared" si="316"/>
        <v/>
      </c>
      <c r="CA1123" s="32" t="str">
        <f t="shared" si="317"/>
        <v/>
      </c>
      <c r="CB1123" s="33">
        <f>IF(COUNTIF($CD$7:CD1123,CD1123)=1,CD1123,CD1123+COUNTIF($CD$6:CD1122,CD1123))</f>
        <v>56269</v>
      </c>
      <c r="CC1123" s="34">
        <f t="shared" si="318"/>
        <v>55153</v>
      </c>
      <c r="CD1123" s="32">
        <f t="shared" si="319"/>
        <v>55153</v>
      </c>
      <c r="CE1123" s="32">
        <f t="shared" si="320"/>
        <v>0</v>
      </c>
      <c r="CF1123" s="32">
        <f t="shared" si="321"/>
        <v>0</v>
      </c>
      <c r="CG1123" s="32" t="str">
        <f t="shared" si="322"/>
        <v/>
      </c>
      <c r="CH1123" s="32">
        <v>1118</v>
      </c>
      <c r="CI1123" s="32" t="s">
        <v>6</v>
      </c>
      <c r="CJ1123" s="32" t="str">
        <f t="shared" si="323"/>
        <v/>
      </c>
      <c r="CK1123" s="32" t="str">
        <f t="shared" si="324"/>
        <v/>
      </c>
      <c r="CL1123" s="32" t="str">
        <f t="shared" si="325"/>
        <v/>
      </c>
      <c r="CM1123" s="32" t="str">
        <f t="shared" si="326"/>
        <v/>
      </c>
      <c r="CN1123" s="32" t="str">
        <f t="shared" si="327"/>
        <v/>
      </c>
    </row>
    <row r="1124" spans="71:92" x14ac:dyDescent="0.3">
      <c r="BS1124" s="32" t="str">
        <f>IF(Kiadasi_kiseroiv!$K$2=BT1124,BV1124,"")</f>
        <v/>
      </c>
      <c r="BT1124" s="34" t="str">
        <f t="shared" si="310"/>
        <v/>
      </c>
      <c r="BU1124" s="32" t="str">
        <f t="shared" si="311"/>
        <v/>
      </c>
      <c r="BV1124" s="32" t="str">
        <f t="shared" si="312"/>
        <v/>
      </c>
      <c r="BW1124" s="32" t="str">
        <f t="shared" si="313"/>
        <v/>
      </c>
      <c r="BX1124" s="32" t="str">
        <f t="shared" si="314"/>
        <v/>
      </c>
      <c r="BY1124" s="32" t="str">
        <f t="shared" si="315"/>
        <v/>
      </c>
      <c r="BZ1124" s="32" t="str">
        <f t="shared" si="316"/>
        <v/>
      </c>
      <c r="CA1124" s="32" t="str">
        <f t="shared" si="317"/>
        <v/>
      </c>
      <c r="CB1124" s="33">
        <f>IF(COUNTIF($CD$7:CD1124,CD1124)=1,CD1124,CD1124+COUNTIF($CD$6:CD1123,CD1124))</f>
        <v>56270</v>
      </c>
      <c r="CC1124" s="34">
        <f t="shared" si="318"/>
        <v>55153</v>
      </c>
      <c r="CD1124" s="32">
        <f t="shared" si="319"/>
        <v>55153</v>
      </c>
      <c r="CE1124" s="32">
        <f t="shared" si="320"/>
        <v>0</v>
      </c>
      <c r="CF1124" s="32">
        <f t="shared" si="321"/>
        <v>0</v>
      </c>
      <c r="CG1124" s="32" t="str">
        <f t="shared" si="322"/>
        <v/>
      </c>
      <c r="CH1124" s="32">
        <v>1119</v>
      </c>
      <c r="CI1124" s="32" t="s">
        <v>6</v>
      </c>
      <c r="CJ1124" s="32" t="str">
        <f t="shared" si="323"/>
        <v/>
      </c>
      <c r="CK1124" s="32" t="str">
        <f t="shared" si="324"/>
        <v/>
      </c>
      <c r="CL1124" s="32" t="str">
        <f t="shared" si="325"/>
        <v/>
      </c>
      <c r="CM1124" s="32" t="str">
        <f t="shared" si="326"/>
        <v/>
      </c>
      <c r="CN1124" s="32" t="str">
        <f t="shared" si="327"/>
        <v/>
      </c>
    </row>
    <row r="1125" spans="71:92" x14ac:dyDescent="0.3">
      <c r="BS1125" s="32" t="str">
        <f>IF(Kiadasi_kiseroiv!$K$2=BT1125,BV1125,"")</f>
        <v/>
      </c>
      <c r="BT1125" s="34" t="str">
        <f t="shared" si="310"/>
        <v/>
      </c>
      <c r="BU1125" s="32" t="str">
        <f t="shared" si="311"/>
        <v/>
      </c>
      <c r="BV1125" s="32" t="str">
        <f t="shared" si="312"/>
        <v/>
      </c>
      <c r="BW1125" s="32" t="str">
        <f t="shared" si="313"/>
        <v/>
      </c>
      <c r="BX1125" s="32" t="str">
        <f t="shared" si="314"/>
        <v/>
      </c>
      <c r="BY1125" s="32" t="str">
        <f t="shared" si="315"/>
        <v/>
      </c>
      <c r="BZ1125" s="32" t="str">
        <f t="shared" si="316"/>
        <v/>
      </c>
      <c r="CA1125" s="32" t="str">
        <f t="shared" si="317"/>
        <v/>
      </c>
      <c r="CB1125" s="33">
        <f>IF(COUNTIF($CD$7:CD1125,CD1125)=1,CD1125,CD1125+COUNTIF($CD$6:CD1124,CD1125))</f>
        <v>56271</v>
      </c>
      <c r="CC1125" s="34">
        <f t="shared" si="318"/>
        <v>55153</v>
      </c>
      <c r="CD1125" s="32">
        <f t="shared" si="319"/>
        <v>55153</v>
      </c>
      <c r="CE1125" s="32">
        <f t="shared" si="320"/>
        <v>0</v>
      </c>
      <c r="CF1125" s="32">
        <f t="shared" si="321"/>
        <v>0</v>
      </c>
      <c r="CG1125" s="32" t="str">
        <f t="shared" si="322"/>
        <v/>
      </c>
      <c r="CH1125" s="32">
        <v>1120</v>
      </c>
      <c r="CI1125" s="32" t="s">
        <v>6</v>
      </c>
      <c r="CJ1125" s="32" t="str">
        <f t="shared" si="323"/>
        <v/>
      </c>
      <c r="CK1125" s="32" t="str">
        <f t="shared" si="324"/>
        <v/>
      </c>
      <c r="CL1125" s="32" t="str">
        <f t="shared" si="325"/>
        <v/>
      </c>
      <c r="CM1125" s="32" t="str">
        <f t="shared" si="326"/>
        <v/>
      </c>
      <c r="CN1125" s="32" t="str">
        <f t="shared" si="327"/>
        <v/>
      </c>
    </row>
    <row r="1126" spans="71:92" x14ac:dyDescent="0.3">
      <c r="BS1126" s="32" t="str">
        <f>IF(Kiadasi_kiseroiv!$K$2=BT1126,BV1126,"")</f>
        <v/>
      </c>
      <c r="BT1126" s="34" t="str">
        <f t="shared" si="310"/>
        <v/>
      </c>
      <c r="BU1126" s="32" t="str">
        <f t="shared" si="311"/>
        <v/>
      </c>
      <c r="BV1126" s="32" t="str">
        <f t="shared" si="312"/>
        <v/>
      </c>
      <c r="BW1126" s="32" t="str">
        <f t="shared" si="313"/>
        <v/>
      </c>
      <c r="BX1126" s="32" t="str">
        <f t="shared" si="314"/>
        <v/>
      </c>
      <c r="BY1126" s="32" t="str">
        <f t="shared" si="315"/>
        <v/>
      </c>
      <c r="BZ1126" s="32" t="str">
        <f t="shared" si="316"/>
        <v/>
      </c>
      <c r="CA1126" s="32" t="str">
        <f t="shared" si="317"/>
        <v/>
      </c>
      <c r="CB1126" s="33">
        <f>IF(COUNTIF($CD$7:CD1126,CD1126)=1,CD1126,CD1126+COUNTIF($CD$6:CD1125,CD1126))</f>
        <v>56272</v>
      </c>
      <c r="CC1126" s="34">
        <f t="shared" si="318"/>
        <v>55153</v>
      </c>
      <c r="CD1126" s="32">
        <f t="shared" si="319"/>
        <v>55153</v>
      </c>
      <c r="CE1126" s="32">
        <f t="shared" si="320"/>
        <v>0</v>
      </c>
      <c r="CF1126" s="32">
        <f t="shared" si="321"/>
        <v>0</v>
      </c>
      <c r="CG1126" s="32" t="str">
        <f t="shared" si="322"/>
        <v/>
      </c>
      <c r="CH1126" s="32">
        <v>1121</v>
      </c>
      <c r="CI1126" s="32" t="s">
        <v>6</v>
      </c>
      <c r="CJ1126" s="32" t="str">
        <f t="shared" si="323"/>
        <v/>
      </c>
      <c r="CK1126" s="32" t="str">
        <f t="shared" si="324"/>
        <v/>
      </c>
      <c r="CL1126" s="32" t="str">
        <f t="shared" si="325"/>
        <v/>
      </c>
      <c r="CM1126" s="32" t="str">
        <f t="shared" si="326"/>
        <v/>
      </c>
      <c r="CN1126" s="32" t="str">
        <f t="shared" si="327"/>
        <v/>
      </c>
    </row>
    <row r="1127" spans="71:92" x14ac:dyDescent="0.3">
      <c r="BS1127" s="32" t="str">
        <f>IF(Kiadasi_kiseroiv!$K$2=BT1127,BV1127,"")</f>
        <v/>
      </c>
      <c r="BT1127" s="34" t="str">
        <f t="shared" si="310"/>
        <v/>
      </c>
      <c r="BU1127" s="32" t="str">
        <f t="shared" si="311"/>
        <v/>
      </c>
      <c r="BV1127" s="32" t="str">
        <f t="shared" si="312"/>
        <v/>
      </c>
      <c r="BW1127" s="32" t="str">
        <f t="shared" si="313"/>
        <v/>
      </c>
      <c r="BX1127" s="32" t="str">
        <f t="shared" si="314"/>
        <v/>
      </c>
      <c r="BY1127" s="32" t="str">
        <f t="shared" si="315"/>
        <v/>
      </c>
      <c r="BZ1127" s="32" t="str">
        <f t="shared" si="316"/>
        <v/>
      </c>
      <c r="CA1127" s="32" t="str">
        <f t="shared" si="317"/>
        <v/>
      </c>
      <c r="CB1127" s="33">
        <f>IF(COUNTIF($CD$7:CD1127,CD1127)=1,CD1127,CD1127+COUNTIF($CD$6:CD1126,CD1127))</f>
        <v>56273</v>
      </c>
      <c r="CC1127" s="34">
        <f t="shared" si="318"/>
        <v>55153</v>
      </c>
      <c r="CD1127" s="32">
        <f t="shared" si="319"/>
        <v>55153</v>
      </c>
      <c r="CE1127" s="32">
        <f t="shared" si="320"/>
        <v>0</v>
      </c>
      <c r="CF1127" s="32">
        <f t="shared" si="321"/>
        <v>0</v>
      </c>
      <c r="CG1127" s="32" t="str">
        <f t="shared" si="322"/>
        <v/>
      </c>
      <c r="CH1127" s="32">
        <v>1122</v>
      </c>
      <c r="CI1127" s="32" t="s">
        <v>6</v>
      </c>
      <c r="CJ1127" s="32" t="str">
        <f t="shared" si="323"/>
        <v/>
      </c>
      <c r="CK1127" s="32" t="str">
        <f t="shared" si="324"/>
        <v/>
      </c>
      <c r="CL1127" s="32" t="str">
        <f t="shared" si="325"/>
        <v/>
      </c>
      <c r="CM1127" s="32" t="str">
        <f t="shared" si="326"/>
        <v/>
      </c>
      <c r="CN1127" s="32" t="str">
        <f t="shared" si="327"/>
        <v/>
      </c>
    </row>
    <row r="1128" spans="71:92" x14ac:dyDescent="0.3">
      <c r="BS1128" s="32" t="str">
        <f>IF(Kiadasi_kiseroiv!$K$2=BT1128,BV1128,"")</f>
        <v/>
      </c>
      <c r="BT1128" s="34" t="str">
        <f t="shared" si="310"/>
        <v/>
      </c>
      <c r="BU1128" s="32" t="str">
        <f t="shared" si="311"/>
        <v/>
      </c>
      <c r="BV1128" s="32" t="str">
        <f t="shared" si="312"/>
        <v/>
      </c>
      <c r="BW1128" s="32" t="str">
        <f t="shared" si="313"/>
        <v/>
      </c>
      <c r="BX1128" s="32" t="str">
        <f t="shared" si="314"/>
        <v/>
      </c>
      <c r="BY1128" s="32" t="str">
        <f t="shared" si="315"/>
        <v/>
      </c>
      <c r="BZ1128" s="32" t="str">
        <f t="shared" si="316"/>
        <v/>
      </c>
      <c r="CA1128" s="32" t="str">
        <f t="shared" si="317"/>
        <v/>
      </c>
      <c r="CB1128" s="33">
        <f>IF(COUNTIF($CD$7:CD1128,CD1128)=1,CD1128,CD1128+COUNTIF($CD$6:CD1127,CD1128))</f>
        <v>56274</v>
      </c>
      <c r="CC1128" s="34">
        <f t="shared" si="318"/>
        <v>55153</v>
      </c>
      <c r="CD1128" s="32">
        <f t="shared" si="319"/>
        <v>55153</v>
      </c>
      <c r="CE1128" s="32">
        <f t="shared" si="320"/>
        <v>0</v>
      </c>
      <c r="CF1128" s="32">
        <f t="shared" si="321"/>
        <v>0</v>
      </c>
      <c r="CG1128" s="32" t="str">
        <f t="shared" si="322"/>
        <v/>
      </c>
      <c r="CH1128" s="32">
        <v>1123</v>
      </c>
      <c r="CI1128" s="32" t="s">
        <v>6</v>
      </c>
      <c r="CJ1128" s="32" t="str">
        <f t="shared" si="323"/>
        <v/>
      </c>
      <c r="CK1128" s="32" t="str">
        <f t="shared" si="324"/>
        <v/>
      </c>
      <c r="CL1128" s="32" t="str">
        <f t="shared" si="325"/>
        <v/>
      </c>
      <c r="CM1128" s="32" t="str">
        <f t="shared" si="326"/>
        <v/>
      </c>
      <c r="CN1128" s="32" t="str">
        <f t="shared" si="327"/>
        <v/>
      </c>
    </row>
    <row r="1129" spans="71:92" x14ac:dyDescent="0.3">
      <c r="BS1129" s="32" t="str">
        <f>IF(Kiadasi_kiseroiv!$K$2=BT1129,BV1129,"")</f>
        <v/>
      </c>
      <c r="BT1129" s="34" t="str">
        <f t="shared" ref="BT1129:BT1192" si="328">IF(AND($BT$4=CI1129,BU1129&lt;&gt;""),CC1129,"")</f>
        <v/>
      </c>
      <c r="BU1129" s="32" t="str">
        <f t="shared" ref="BU1129:BU1192" si="329">IF(AND($BU$1=CI1129,ISERROR(VLOOKUP(CG1129,Kisiv,2,FALSE))=FALSE),CB1129,"")</f>
        <v/>
      </c>
      <c r="BV1129" s="32" t="str">
        <f t="shared" ref="BV1129:BV1192" si="330">IF(BU1129&lt;&gt;"",RANK(BU1129,$BU$7:$BU$33000,1),"")</f>
        <v/>
      </c>
      <c r="BW1129" s="32" t="str">
        <f t="shared" ref="BW1129:BW1192" si="331">IF(CC1129&lt;min,$BW$2,IF(CC1129&lt;=max,CG1129,""))</f>
        <v/>
      </c>
      <c r="BX1129" s="32" t="str">
        <f t="shared" ref="BX1129:BX1192" si="332">IF(AND(OR($BX$1=0,$BX$1=CG1129),OR($BX$2=0,IF(ISERROR(SEARCH($BX$2,CJ1129&amp;CK1129&amp;CL1129,1)),FALSE,TRUE))),CB1129,"")</f>
        <v/>
      </c>
      <c r="BY1129" s="32" t="str">
        <f t="shared" ref="BY1129:BY1192" si="333">IF(AND(BX1129&lt;&gt;"",CC1129&lt;&gt;$CD$2),RANK(BX1129,$BX$7:$BX$33000,1),"")</f>
        <v/>
      </c>
      <c r="BZ1129" s="32" t="str">
        <f t="shared" ref="BZ1129:BZ1192" si="334">IF(AND(CC1129&lt;$BZ$2,CI1129=$BZ$4),$BZ$5,IF(AND(CC1129&lt;=$BZ$3,CI1129=$BZ$4),CB1129,""))</f>
        <v/>
      </c>
      <c r="CA1129" s="32" t="str">
        <f t="shared" ref="CA1129:CA1192" si="335">IF(AND(BZ1129&lt;&gt;"",BZ1129&lt;&gt;$BZ$5),RANK(BZ1129,$BZ$7:$BZ$33000,1),"")</f>
        <v/>
      </c>
      <c r="CB1129" s="33">
        <f>IF(COUNTIF($CD$7:CD1129,CD1129)=1,CD1129,CD1129+COUNTIF($CD$6:CD1128,CD1129))</f>
        <v>56275</v>
      </c>
      <c r="CC1129" s="34">
        <f t="shared" ref="CC1129:CC1192" si="336">IF(INDEX(Kassza,CH1129,1)&lt;&gt;1,INDEX(Kassza,CH1129,1),$CD$2)</f>
        <v>55153</v>
      </c>
      <c r="CD1129" s="32">
        <f t="shared" ref="CD1129:CD1192" si="337">IF(CC1129&lt;&gt;$CD$2,RANK(CC1129,$CC$7:$CC$33000,1),$CD$2)</f>
        <v>55153</v>
      </c>
      <c r="CE1129" s="32">
        <f t="shared" ref="CE1129:CE1192" si="338">INDEX(Kassza,CH1129,6)</f>
        <v>0</v>
      </c>
      <c r="CF1129" s="32">
        <f t="shared" ref="CF1129:CF1192" si="339">INDEX(Kassza,CH1129,8)</f>
        <v>0</v>
      </c>
      <c r="CG1129" s="32" t="str">
        <f t="shared" ref="CG1129:CG1192" si="340">INDEX(Kassza,CH1129,7)&amp;INDEX(Kassza,CH1129,9)</f>
        <v/>
      </c>
      <c r="CH1129" s="32">
        <v>1124</v>
      </c>
      <c r="CI1129" s="32" t="s">
        <v>6</v>
      </c>
      <c r="CJ1129" s="32" t="str">
        <f t="shared" ref="CJ1129:CJ1192" si="341">IF(INDEX(Kassza,CH1129,5)&lt;&gt;0,INDEX(Kassza,CH1129,5),"")</f>
        <v/>
      </c>
      <c r="CK1129" s="32" t="str">
        <f t="shared" ref="CK1129:CK1192" si="342">IF(INDEX(Kassza,CH1129,10)&lt;&gt;0,INDEX(Kassza,CH1129,10),"")</f>
        <v/>
      </c>
      <c r="CL1129" s="32" t="str">
        <f t="shared" ref="CL1129:CL1192" si="343">IF(INDEX(Kassza,CH1129,11)&lt;&gt;0,INDEX(Kassza,CH1129,11),"")</f>
        <v/>
      </c>
      <c r="CM1129" s="32" t="str">
        <f t="shared" ref="CM1129:CM1192" si="344">IF(INDEX(Kassza,CH1129,4)&lt;&gt;0,INDEX(Kassza,CH1129,4),"")</f>
        <v/>
      </c>
      <c r="CN1129" s="32" t="str">
        <f t="shared" ref="CN1129:CN1192" si="345">IF(INDEX(Kassza,CH1129,3)&lt;&gt;0,INDEX(Kassza,CH1129,3),"")</f>
        <v/>
      </c>
    </row>
    <row r="1130" spans="71:92" x14ac:dyDescent="0.3">
      <c r="BS1130" s="32" t="str">
        <f>IF(Kiadasi_kiseroiv!$K$2=BT1130,BV1130,"")</f>
        <v/>
      </c>
      <c r="BT1130" s="34" t="str">
        <f t="shared" si="328"/>
        <v/>
      </c>
      <c r="BU1130" s="32" t="str">
        <f t="shared" si="329"/>
        <v/>
      </c>
      <c r="BV1130" s="32" t="str">
        <f t="shared" si="330"/>
        <v/>
      </c>
      <c r="BW1130" s="32" t="str">
        <f t="shared" si="331"/>
        <v/>
      </c>
      <c r="BX1130" s="32" t="str">
        <f t="shared" si="332"/>
        <v/>
      </c>
      <c r="BY1130" s="32" t="str">
        <f t="shared" si="333"/>
        <v/>
      </c>
      <c r="BZ1130" s="32" t="str">
        <f t="shared" si="334"/>
        <v/>
      </c>
      <c r="CA1130" s="32" t="str">
        <f t="shared" si="335"/>
        <v/>
      </c>
      <c r="CB1130" s="33">
        <f>IF(COUNTIF($CD$7:CD1130,CD1130)=1,CD1130,CD1130+COUNTIF($CD$6:CD1129,CD1130))</f>
        <v>56276</v>
      </c>
      <c r="CC1130" s="34">
        <f t="shared" si="336"/>
        <v>55153</v>
      </c>
      <c r="CD1130" s="32">
        <f t="shared" si="337"/>
        <v>55153</v>
      </c>
      <c r="CE1130" s="32">
        <f t="shared" si="338"/>
        <v>0</v>
      </c>
      <c r="CF1130" s="32">
        <f t="shared" si="339"/>
        <v>0</v>
      </c>
      <c r="CG1130" s="32" t="str">
        <f t="shared" si="340"/>
        <v/>
      </c>
      <c r="CH1130" s="32">
        <v>1125</v>
      </c>
      <c r="CI1130" s="32" t="s">
        <v>6</v>
      </c>
      <c r="CJ1130" s="32" t="str">
        <f t="shared" si="341"/>
        <v/>
      </c>
      <c r="CK1130" s="32" t="str">
        <f t="shared" si="342"/>
        <v/>
      </c>
      <c r="CL1130" s="32" t="str">
        <f t="shared" si="343"/>
        <v/>
      </c>
      <c r="CM1130" s="32" t="str">
        <f t="shared" si="344"/>
        <v/>
      </c>
      <c r="CN1130" s="32" t="str">
        <f t="shared" si="345"/>
        <v/>
      </c>
    </row>
    <row r="1131" spans="71:92" x14ac:dyDescent="0.3">
      <c r="BS1131" s="32" t="str">
        <f>IF(Kiadasi_kiseroiv!$K$2=BT1131,BV1131,"")</f>
        <v/>
      </c>
      <c r="BT1131" s="34" t="str">
        <f t="shared" si="328"/>
        <v/>
      </c>
      <c r="BU1131" s="32" t="str">
        <f t="shared" si="329"/>
        <v/>
      </c>
      <c r="BV1131" s="32" t="str">
        <f t="shared" si="330"/>
        <v/>
      </c>
      <c r="BW1131" s="32" t="str">
        <f t="shared" si="331"/>
        <v/>
      </c>
      <c r="BX1131" s="32" t="str">
        <f t="shared" si="332"/>
        <v/>
      </c>
      <c r="BY1131" s="32" t="str">
        <f t="shared" si="333"/>
        <v/>
      </c>
      <c r="BZ1131" s="32" t="str">
        <f t="shared" si="334"/>
        <v/>
      </c>
      <c r="CA1131" s="32" t="str">
        <f t="shared" si="335"/>
        <v/>
      </c>
      <c r="CB1131" s="33">
        <f>IF(COUNTIF($CD$7:CD1131,CD1131)=1,CD1131,CD1131+COUNTIF($CD$6:CD1130,CD1131))</f>
        <v>56277</v>
      </c>
      <c r="CC1131" s="34">
        <f t="shared" si="336"/>
        <v>55153</v>
      </c>
      <c r="CD1131" s="32">
        <f t="shared" si="337"/>
        <v>55153</v>
      </c>
      <c r="CE1131" s="32">
        <f t="shared" si="338"/>
        <v>0</v>
      </c>
      <c r="CF1131" s="32">
        <f t="shared" si="339"/>
        <v>0</v>
      </c>
      <c r="CG1131" s="32" t="str">
        <f t="shared" si="340"/>
        <v/>
      </c>
      <c r="CH1131" s="32">
        <v>1126</v>
      </c>
      <c r="CI1131" s="32" t="s">
        <v>6</v>
      </c>
      <c r="CJ1131" s="32" t="str">
        <f t="shared" si="341"/>
        <v/>
      </c>
      <c r="CK1131" s="32" t="str">
        <f t="shared" si="342"/>
        <v/>
      </c>
      <c r="CL1131" s="32" t="str">
        <f t="shared" si="343"/>
        <v/>
      </c>
      <c r="CM1131" s="32" t="str">
        <f t="shared" si="344"/>
        <v/>
      </c>
      <c r="CN1131" s="32" t="str">
        <f t="shared" si="345"/>
        <v/>
      </c>
    </row>
    <row r="1132" spans="71:92" x14ac:dyDescent="0.3">
      <c r="BS1132" s="32" t="str">
        <f>IF(Kiadasi_kiseroiv!$K$2=BT1132,BV1132,"")</f>
        <v/>
      </c>
      <c r="BT1132" s="34" t="str">
        <f t="shared" si="328"/>
        <v/>
      </c>
      <c r="BU1132" s="32" t="str">
        <f t="shared" si="329"/>
        <v/>
      </c>
      <c r="BV1132" s="32" t="str">
        <f t="shared" si="330"/>
        <v/>
      </c>
      <c r="BW1132" s="32" t="str">
        <f t="shared" si="331"/>
        <v/>
      </c>
      <c r="BX1132" s="32" t="str">
        <f t="shared" si="332"/>
        <v/>
      </c>
      <c r="BY1132" s="32" t="str">
        <f t="shared" si="333"/>
        <v/>
      </c>
      <c r="BZ1132" s="32" t="str">
        <f t="shared" si="334"/>
        <v/>
      </c>
      <c r="CA1132" s="32" t="str">
        <f t="shared" si="335"/>
        <v/>
      </c>
      <c r="CB1132" s="33">
        <f>IF(COUNTIF($CD$7:CD1132,CD1132)=1,CD1132,CD1132+COUNTIF($CD$6:CD1131,CD1132))</f>
        <v>56278</v>
      </c>
      <c r="CC1132" s="34">
        <f t="shared" si="336"/>
        <v>55153</v>
      </c>
      <c r="CD1132" s="32">
        <f t="shared" si="337"/>
        <v>55153</v>
      </c>
      <c r="CE1132" s="32">
        <f t="shared" si="338"/>
        <v>0</v>
      </c>
      <c r="CF1132" s="32">
        <f t="shared" si="339"/>
        <v>0</v>
      </c>
      <c r="CG1132" s="32" t="str">
        <f t="shared" si="340"/>
        <v/>
      </c>
      <c r="CH1132" s="32">
        <v>1127</v>
      </c>
      <c r="CI1132" s="32" t="s">
        <v>6</v>
      </c>
      <c r="CJ1132" s="32" t="str">
        <f t="shared" si="341"/>
        <v/>
      </c>
      <c r="CK1132" s="32" t="str">
        <f t="shared" si="342"/>
        <v/>
      </c>
      <c r="CL1132" s="32" t="str">
        <f t="shared" si="343"/>
        <v/>
      </c>
      <c r="CM1132" s="32" t="str">
        <f t="shared" si="344"/>
        <v/>
      </c>
      <c r="CN1132" s="32" t="str">
        <f t="shared" si="345"/>
        <v/>
      </c>
    </row>
    <row r="1133" spans="71:92" x14ac:dyDescent="0.3">
      <c r="BS1133" s="32" t="str">
        <f>IF(Kiadasi_kiseroiv!$K$2=BT1133,BV1133,"")</f>
        <v/>
      </c>
      <c r="BT1133" s="34" t="str">
        <f t="shared" si="328"/>
        <v/>
      </c>
      <c r="BU1133" s="32" t="str">
        <f t="shared" si="329"/>
        <v/>
      </c>
      <c r="BV1133" s="32" t="str">
        <f t="shared" si="330"/>
        <v/>
      </c>
      <c r="BW1133" s="32" t="str">
        <f t="shared" si="331"/>
        <v/>
      </c>
      <c r="BX1133" s="32" t="str">
        <f t="shared" si="332"/>
        <v/>
      </c>
      <c r="BY1133" s="32" t="str">
        <f t="shared" si="333"/>
        <v/>
      </c>
      <c r="BZ1133" s="32" t="str">
        <f t="shared" si="334"/>
        <v/>
      </c>
      <c r="CA1133" s="32" t="str">
        <f t="shared" si="335"/>
        <v/>
      </c>
      <c r="CB1133" s="33">
        <f>IF(COUNTIF($CD$7:CD1133,CD1133)=1,CD1133,CD1133+COUNTIF($CD$6:CD1132,CD1133))</f>
        <v>56279</v>
      </c>
      <c r="CC1133" s="34">
        <f t="shared" si="336"/>
        <v>55153</v>
      </c>
      <c r="CD1133" s="32">
        <f t="shared" si="337"/>
        <v>55153</v>
      </c>
      <c r="CE1133" s="32">
        <f t="shared" si="338"/>
        <v>0</v>
      </c>
      <c r="CF1133" s="32">
        <f t="shared" si="339"/>
        <v>0</v>
      </c>
      <c r="CG1133" s="32" t="str">
        <f t="shared" si="340"/>
        <v/>
      </c>
      <c r="CH1133" s="32">
        <v>1128</v>
      </c>
      <c r="CI1133" s="32" t="s">
        <v>6</v>
      </c>
      <c r="CJ1133" s="32" t="str">
        <f t="shared" si="341"/>
        <v/>
      </c>
      <c r="CK1133" s="32" t="str">
        <f t="shared" si="342"/>
        <v/>
      </c>
      <c r="CL1133" s="32" t="str">
        <f t="shared" si="343"/>
        <v/>
      </c>
      <c r="CM1133" s="32" t="str">
        <f t="shared" si="344"/>
        <v/>
      </c>
      <c r="CN1133" s="32" t="str">
        <f t="shared" si="345"/>
        <v/>
      </c>
    </row>
    <row r="1134" spans="71:92" x14ac:dyDescent="0.3">
      <c r="BS1134" s="32" t="str">
        <f>IF(Kiadasi_kiseroiv!$K$2=BT1134,BV1134,"")</f>
        <v/>
      </c>
      <c r="BT1134" s="34" t="str">
        <f t="shared" si="328"/>
        <v/>
      </c>
      <c r="BU1134" s="32" t="str">
        <f t="shared" si="329"/>
        <v/>
      </c>
      <c r="BV1134" s="32" t="str">
        <f t="shared" si="330"/>
        <v/>
      </c>
      <c r="BW1134" s="32" t="str">
        <f t="shared" si="331"/>
        <v/>
      </c>
      <c r="BX1134" s="32" t="str">
        <f t="shared" si="332"/>
        <v/>
      </c>
      <c r="BY1134" s="32" t="str">
        <f t="shared" si="333"/>
        <v/>
      </c>
      <c r="BZ1134" s="32" t="str">
        <f t="shared" si="334"/>
        <v/>
      </c>
      <c r="CA1134" s="32" t="str">
        <f t="shared" si="335"/>
        <v/>
      </c>
      <c r="CB1134" s="33">
        <f>IF(COUNTIF($CD$7:CD1134,CD1134)=1,CD1134,CD1134+COUNTIF($CD$6:CD1133,CD1134))</f>
        <v>56280</v>
      </c>
      <c r="CC1134" s="34">
        <f t="shared" si="336"/>
        <v>55153</v>
      </c>
      <c r="CD1134" s="32">
        <f t="shared" si="337"/>
        <v>55153</v>
      </c>
      <c r="CE1134" s="32">
        <f t="shared" si="338"/>
        <v>0</v>
      </c>
      <c r="CF1134" s="32">
        <f t="shared" si="339"/>
        <v>0</v>
      </c>
      <c r="CG1134" s="32" t="str">
        <f t="shared" si="340"/>
        <v/>
      </c>
      <c r="CH1134" s="32">
        <v>1129</v>
      </c>
      <c r="CI1134" s="32" t="s">
        <v>6</v>
      </c>
      <c r="CJ1134" s="32" t="str">
        <f t="shared" si="341"/>
        <v/>
      </c>
      <c r="CK1134" s="32" t="str">
        <f t="shared" si="342"/>
        <v/>
      </c>
      <c r="CL1134" s="32" t="str">
        <f t="shared" si="343"/>
        <v/>
      </c>
      <c r="CM1134" s="32" t="str">
        <f t="shared" si="344"/>
        <v/>
      </c>
      <c r="CN1134" s="32" t="str">
        <f t="shared" si="345"/>
        <v/>
      </c>
    </row>
    <row r="1135" spans="71:92" x14ac:dyDescent="0.3">
      <c r="BS1135" s="32" t="str">
        <f>IF(Kiadasi_kiseroiv!$K$2=BT1135,BV1135,"")</f>
        <v/>
      </c>
      <c r="BT1135" s="34" t="str">
        <f t="shared" si="328"/>
        <v/>
      </c>
      <c r="BU1135" s="32" t="str">
        <f t="shared" si="329"/>
        <v/>
      </c>
      <c r="BV1135" s="32" t="str">
        <f t="shared" si="330"/>
        <v/>
      </c>
      <c r="BW1135" s="32" t="str">
        <f t="shared" si="331"/>
        <v/>
      </c>
      <c r="BX1135" s="32" t="str">
        <f t="shared" si="332"/>
        <v/>
      </c>
      <c r="BY1135" s="32" t="str">
        <f t="shared" si="333"/>
        <v/>
      </c>
      <c r="BZ1135" s="32" t="str">
        <f t="shared" si="334"/>
        <v/>
      </c>
      <c r="CA1135" s="32" t="str">
        <f t="shared" si="335"/>
        <v/>
      </c>
      <c r="CB1135" s="33">
        <f>IF(COUNTIF($CD$7:CD1135,CD1135)=1,CD1135,CD1135+COUNTIF($CD$6:CD1134,CD1135))</f>
        <v>56281</v>
      </c>
      <c r="CC1135" s="34">
        <f t="shared" si="336"/>
        <v>55153</v>
      </c>
      <c r="CD1135" s="32">
        <f t="shared" si="337"/>
        <v>55153</v>
      </c>
      <c r="CE1135" s="32">
        <f t="shared" si="338"/>
        <v>0</v>
      </c>
      <c r="CF1135" s="32">
        <f t="shared" si="339"/>
        <v>0</v>
      </c>
      <c r="CG1135" s="32" t="str">
        <f t="shared" si="340"/>
        <v/>
      </c>
      <c r="CH1135" s="32">
        <v>1130</v>
      </c>
      <c r="CI1135" s="32" t="s">
        <v>6</v>
      </c>
      <c r="CJ1135" s="32" t="str">
        <f t="shared" si="341"/>
        <v/>
      </c>
      <c r="CK1135" s="32" t="str">
        <f t="shared" si="342"/>
        <v/>
      </c>
      <c r="CL1135" s="32" t="str">
        <f t="shared" si="343"/>
        <v/>
      </c>
      <c r="CM1135" s="32" t="str">
        <f t="shared" si="344"/>
        <v/>
      </c>
      <c r="CN1135" s="32" t="str">
        <f t="shared" si="345"/>
        <v/>
      </c>
    </row>
    <row r="1136" spans="71:92" x14ac:dyDescent="0.3">
      <c r="BS1136" s="32" t="str">
        <f>IF(Kiadasi_kiseroiv!$K$2=BT1136,BV1136,"")</f>
        <v/>
      </c>
      <c r="BT1136" s="34" t="str">
        <f t="shared" si="328"/>
        <v/>
      </c>
      <c r="BU1136" s="32" t="str">
        <f t="shared" si="329"/>
        <v/>
      </c>
      <c r="BV1136" s="32" t="str">
        <f t="shared" si="330"/>
        <v/>
      </c>
      <c r="BW1136" s="32" t="str">
        <f t="shared" si="331"/>
        <v/>
      </c>
      <c r="BX1136" s="32" t="str">
        <f t="shared" si="332"/>
        <v/>
      </c>
      <c r="BY1136" s="32" t="str">
        <f t="shared" si="333"/>
        <v/>
      </c>
      <c r="BZ1136" s="32" t="str">
        <f t="shared" si="334"/>
        <v/>
      </c>
      <c r="CA1136" s="32" t="str">
        <f t="shared" si="335"/>
        <v/>
      </c>
      <c r="CB1136" s="33">
        <f>IF(COUNTIF($CD$7:CD1136,CD1136)=1,CD1136,CD1136+COUNTIF($CD$6:CD1135,CD1136))</f>
        <v>56282</v>
      </c>
      <c r="CC1136" s="34">
        <f t="shared" si="336"/>
        <v>55153</v>
      </c>
      <c r="CD1136" s="32">
        <f t="shared" si="337"/>
        <v>55153</v>
      </c>
      <c r="CE1136" s="32">
        <f t="shared" si="338"/>
        <v>0</v>
      </c>
      <c r="CF1136" s="32">
        <f t="shared" si="339"/>
        <v>0</v>
      </c>
      <c r="CG1136" s="32" t="str">
        <f t="shared" si="340"/>
        <v/>
      </c>
      <c r="CH1136" s="32">
        <v>1131</v>
      </c>
      <c r="CI1136" s="32" t="s">
        <v>6</v>
      </c>
      <c r="CJ1136" s="32" t="str">
        <f t="shared" si="341"/>
        <v/>
      </c>
      <c r="CK1136" s="32" t="str">
        <f t="shared" si="342"/>
        <v/>
      </c>
      <c r="CL1136" s="32" t="str">
        <f t="shared" si="343"/>
        <v/>
      </c>
      <c r="CM1136" s="32" t="str">
        <f t="shared" si="344"/>
        <v/>
      </c>
      <c r="CN1136" s="32" t="str">
        <f t="shared" si="345"/>
        <v/>
      </c>
    </row>
    <row r="1137" spans="71:92" x14ac:dyDescent="0.3">
      <c r="BS1137" s="32" t="str">
        <f>IF(Kiadasi_kiseroiv!$K$2=BT1137,BV1137,"")</f>
        <v/>
      </c>
      <c r="BT1137" s="34" t="str">
        <f t="shared" si="328"/>
        <v/>
      </c>
      <c r="BU1137" s="32" t="str">
        <f t="shared" si="329"/>
        <v/>
      </c>
      <c r="BV1137" s="32" t="str">
        <f t="shared" si="330"/>
        <v/>
      </c>
      <c r="BW1137" s="32" t="str">
        <f t="shared" si="331"/>
        <v/>
      </c>
      <c r="BX1137" s="32" t="str">
        <f t="shared" si="332"/>
        <v/>
      </c>
      <c r="BY1137" s="32" t="str">
        <f t="shared" si="333"/>
        <v/>
      </c>
      <c r="BZ1137" s="32" t="str">
        <f t="shared" si="334"/>
        <v/>
      </c>
      <c r="CA1137" s="32" t="str">
        <f t="shared" si="335"/>
        <v/>
      </c>
      <c r="CB1137" s="33">
        <f>IF(COUNTIF($CD$7:CD1137,CD1137)=1,CD1137,CD1137+COUNTIF($CD$6:CD1136,CD1137))</f>
        <v>56283</v>
      </c>
      <c r="CC1137" s="34">
        <f t="shared" si="336"/>
        <v>55153</v>
      </c>
      <c r="CD1137" s="32">
        <f t="shared" si="337"/>
        <v>55153</v>
      </c>
      <c r="CE1137" s="32">
        <f t="shared" si="338"/>
        <v>0</v>
      </c>
      <c r="CF1137" s="32">
        <f t="shared" si="339"/>
        <v>0</v>
      </c>
      <c r="CG1137" s="32" t="str">
        <f t="shared" si="340"/>
        <v/>
      </c>
      <c r="CH1137" s="32">
        <v>1132</v>
      </c>
      <c r="CI1137" s="32" t="s">
        <v>6</v>
      </c>
      <c r="CJ1137" s="32" t="str">
        <f t="shared" si="341"/>
        <v/>
      </c>
      <c r="CK1137" s="32" t="str">
        <f t="shared" si="342"/>
        <v/>
      </c>
      <c r="CL1137" s="32" t="str">
        <f t="shared" si="343"/>
        <v/>
      </c>
      <c r="CM1137" s="32" t="str">
        <f t="shared" si="344"/>
        <v/>
      </c>
      <c r="CN1137" s="32" t="str">
        <f t="shared" si="345"/>
        <v/>
      </c>
    </row>
    <row r="1138" spans="71:92" x14ac:dyDescent="0.3">
      <c r="BS1138" s="32" t="str">
        <f>IF(Kiadasi_kiseroiv!$K$2=BT1138,BV1138,"")</f>
        <v/>
      </c>
      <c r="BT1138" s="34" t="str">
        <f t="shared" si="328"/>
        <v/>
      </c>
      <c r="BU1138" s="32" t="str">
        <f t="shared" si="329"/>
        <v/>
      </c>
      <c r="BV1138" s="32" t="str">
        <f t="shared" si="330"/>
        <v/>
      </c>
      <c r="BW1138" s="32" t="str">
        <f t="shared" si="331"/>
        <v/>
      </c>
      <c r="BX1138" s="32" t="str">
        <f t="shared" si="332"/>
        <v/>
      </c>
      <c r="BY1138" s="32" t="str">
        <f t="shared" si="333"/>
        <v/>
      </c>
      <c r="BZ1138" s="32" t="str">
        <f t="shared" si="334"/>
        <v/>
      </c>
      <c r="CA1138" s="32" t="str">
        <f t="shared" si="335"/>
        <v/>
      </c>
      <c r="CB1138" s="33">
        <f>IF(COUNTIF($CD$7:CD1138,CD1138)=1,CD1138,CD1138+COUNTIF($CD$6:CD1137,CD1138))</f>
        <v>56284</v>
      </c>
      <c r="CC1138" s="34">
        <f t="shared" si="336"/>
        <v>55153</v>
      </c>
      <c r="CD1138" s="32">
        <f t="shared" si="337"/>
        <v>55153</v>
      </c>
      <c r="CE1138" s="32">
        <f t="shared" si="338"/>
        <v>0</v>
      </c>
      <c r="CF1138" s="32">
        <f t="shared" si="339"/>
        <v>0</v>
      </c>
      <c r="CG1138" s="32" t="str">
        <f t="shared" si="340"/>
        <v/>
      </c>
      <c r="CH1138" s="32">
        <v>1133</v>
      </c>
      <c r="CI1138" s="32" t="s">
        <v>6</v>
      </c>
      <c r="CJ1138" s="32" t="str">
        <f t="shared" si="341"/>
        <v/>
      </c>
      <c r="CK1138" s="32" t="str">
        <f t="shared" si="342"/>
        <v/>
      </c>
      <c r="CL1138" s="32" t="str">
        <f t="shared" si="343"/>
        <v/>
      </c>
      <c r="CM1138" s="32" t="str">
        <f t="shared" si="344"/>
        <v/>
      </c>
      <c r="CN1138" s="32" t="str">
        <f t="shared" si="345"/>
        <v/>
      </c>
    </row>
    <row r="1139" spans="71:92" x14ac:dyDescent="0.3">
      <c r="BS1139" s="32" t="str">
        <f>IF(Kiadasi_kiseroiv!$K$2=BT1139,BV1139,"")</f>
        <v/>
      </c>
      <c r="BT1139" s="34" t="str">
        <f t="shared" si="328"/>
        <v/>
      </c>
      <c r="BU1139" s="32" t="str">
        <f t="shared" si="329"/>
        <v/>
      </c>
      <c r="BV1139" s="32" t="str">
        <f t="shared" si="330"/>
        <v/>
      </c>
      <c r="BW1139" s="32" t="str">
        <f t="shared" si="331"/>
        <v/>
      </c>
      <c r="BX1139" s="32" t="str">
        <f t="shared" si="332"/>
        <v/>
      </c>
      <c r="BY1139" s="32" t="str">
        <f t="shared" si="333"/>
        <v/>
      </c>
      <c r="BZ1139" s="32" t="str">
        <f t="shared" si="334"/>
        <v/>
      </c>
      <c r="CA1139" s="32" t="str">
        <f t="shared" si="335"/>
        <v/>
      </c>
      <c r="CB1139" s="33">
        <f>IF(COUNTIF($CD$7:CD1139,CD1139)=1,CD1139,CD1139+COUNTIF($CD$6:CD1138,CD1139))</f>
        <v>56285</v>
      </c>
      <c r="CC1139" s="34">
        <f t="shared" si="336"/>
        <v>55153</v>
      </c>
      <c r="CD1139" s="32">
        <f t="shared" si="337"/>
        <v>55153</v>
      </c>
      <c r="CE1139" s="32">
        <f t="shared" si="338"/>
        <v>0</v>
      </c>
      <c r="CF1139" s="32">
        <f t="shared" si="339"/>
        <v>0</v>
      </c>
      <c r="CG1139" s="32" t="str">
        <f t="shared" si="340"/>
        <v/>
      </c>
      <c r="CH1139" s="32">
        <v>1134</v>
      </c>
      <c r="CI1139" s="32" t="s">
        <v>6</v>
      </c>
      <c r="CJ1139" s="32" t="str">
        <f t="shared" si="341"/>
        <v/>
      </c>
      <c r="CK1139" s="32" t="str">
        <f t="shared" si="342"/>
        <v/>
      </c>
      <c r="CL1139" s="32" t="str">
        <f t="shared" si="343"/>
        <v/>
      </c>
      <c r="CM1139" s="32" t="str">
        <f t="shared" si="344"/>
        <v/>
      </c>
      <c r="CN1139" s="32" t="str">
        <f t="shared" si="345"/>
        <v/>
      </c>
    </row>
    <row r="1140" spans="71:92" x14ac:dyDescent="0.3">
      <c r="BS1140" s="32" t="str">
        <f>IF(Kiadasi_kiseroiv!$K$2=BT1140,BV1140,"")</f>
        <v/>
      </c>
      <c r="BT1140" s="34" t="str">
        <f t="shared" si="328"/>
        <v/>
      </c>
      <c r="BU1140" s="32" t="str">
        <f t="shared" si="329"/>
        <v/>
      </c>
      <c r="BV1140" s="32" t="str">
        <f t="shared" si="330"/>
        <v/>
      </c>
      <c r="BW1140" s="32" t="str">
        <f t="shared" si="331"/>
        <v/>
      </c>
      <c r="BX1140" s="32" t="str">
        <f t="shared" si="332"/>
        <v/>
      </c>
      <c r="BY1140" s="32" t="str">
        <f t="shared" si="333"/>
        <v/>
      </c>
      <c r="BZ1140" s="32" t="str">
        <f t="shared" si="334"/>
        <v/>
      </c>
      <c r="CA1140" s="32" t="str">
        <f t="shared" si="335"/>
        <v/>
      </c>
      <c r="CB1140" s="33">
        <f>IF(COUNTIF($CD$7:CD1140,CD1140)=1,CD1140,CD1140+COUNTIF($CD$6:CD1139,CD1140))</f>
        <v>56286</v>
      </c>
      <c r="CC1140" s="34">
        <f t="shared" si="336"/>
        <v>55153</v>
      </c>
      <c r="CD1140" s="32">
        <f t="shared" si="337"/>
        <v>55153</v>
      </c>
      <c r="CE1140" s="32">
        <f t="shared" si="338"/>
        <v>0</v>
      </c>
      <c r="CF1140" s="32">
        <f t="shared" si="339"/>
        <v>0</v>
      </c>
      <c r="CG1140" s="32" t="str">
        <f t="shared" si="340"/>
        <v/>
      </c>
      <c r="CH1140" s="32">
        <v>1135</v>
      </c>
      <c r="CI1140" s="32" t="s">
        <v>6</v>
      </c>
      <c r="CJ1140" s="32" t="str">
        <f t="shared" si="341"/>
        <v/>
      </c>
      <c r="CK1140" s="32" t="str">
        <f t="shared" si="342"/>
        <v/>
      </c>
      <c r="CL1140" s="32" t="str">
        <f t="shared" si="343"/>
        <v/>
      </c>
      <c r="CM1140" s="32" t="str">
        <f t="shared" si="344"/>
        <v/>
      </c>
      <c r="CN1140" s="32" t="str">
        <f t="shared" si="345"/>
        <v/>
      </c>
    </row>
    <row r="1141" spans="71:92" x14ac:dyDescent="0.3">
      <c r="BS1141" s="32" t="str">
        <f>IF(Kiadasi_kiseroiv!$K$2=BT1141,BV1141,"")</f>
        <v/>
      </c>
      <c r="BT1141" s="34" t="str">
        <f t="shared" si="328"/>
        <v/>
      </c>
      <c r="BU1141" s="32" t="str">
        <f t="shared" si="329"/>
        <v/>
      </c>
      <c r="BV1141" s="32" t="str">
        <f t="shared" si="330"/>
        <v/>
      </c>
      <c r="BW1141" s="32" t="str">
        <f t="shared" si="331"/>
        <v/>
      </c>
      <c r="BX1141" s="32" t="str">
        <f t="shared" si="332"/>
        <v/>
      </c>
      <c r="BY1141" s="32" t="str">
        <f t="shared" si="333"/>
        <v/>
      </c>
      <c r="BZ1141" s="32" t="str">
        <f t="shared" si="334"/>
        <v/>
      </c>
      <c r="CA1141" s="32" t="str">
        <f t="shared" si="335"/>
        <v/>
      </c>
      <c r="CB1141" s="33">
        <f>IF(COUNTIF($CD$7:CD1141,CD1141)=1,CD1141,CD1141+COUNTIF($CD$6:CD1140,CD1141))</f>
        <v>56287</v>
      </c>
      <c r="CC1141" s="34">
        <f t="shared" si="336"/>
        <v>55153</v>
      </c>
      <c r="CD1141" s="32">
        <f t="shared" si="337"/>
        <v>55153</v>
      </c>
      <c r="CE1141" s="32">
        <f t="shared" si="338"/>
        <v>0</v>
      </c>
      <c r="CF1141" s="32">
        <f t="shared" si="339"/>
        <v>0</v>
      </c>
      <c r="CG1141" s="32" t="str">
        <f t="shared" si="340"/>
        <v/>
      </c>
      <c r="CH1141" s="32">
        <v>1136</v>
      </c>
      <c r="CI1141" s="32" t="s">
        <v>6</v>
      </c>
      <c r="CJ1141" s="32" t="str">
        <f t="shared" si="341"/>
        <v/>
      </c>
      <c r="CK1141" s="32" t="str">
        <f t="shared" si="342"/>
        <v/>
      </c>
      <c r="CL1141" s="32" t="str">
        <f t="shared" si="343"/>
        <v/>
      </c>
      <c r="CM1141" s="32" t="str">
        <f t="shared" si="344"/>
        <v/>
      </c>
      <c r="CN1141" s="32" t="str">
        <f t="shared" si="345"/>
        <v/>
      </c>
    </row>
    <row r="1142" spans="71:92" x14ac:dyDescent="0.3">
      <c r="BS1142" s="32" t="str">
        <f>IF(Kiadasi_kiseroiv!$K$2=BT1142,BV1142,"")</f>
        <v/>
      </c>
      <c r="BT1142" s="34" t="str">
        <f t="shared" si="328"/>
        <v/>
      </c>
      <c r="BU1142" s="32" t="str">
        <f t="shared" si="329"/>
        <v/>
      </c>
      <c r="BV1142" s="32" t="str">
        <f t="shared" si="330"/>
        <v/>
      </c>
      <c r="BW1142" s="32" t="str">
        <f t="shared" si="331"/>
        <v/>
      </c>
      <c r="BX1142" s="32" t="str">
        <f t="shared" si="332"/>
        <v/>
      </c>
      <c r="BY1142" s="32" t="str">
        <f t="shared" si="333"/>
        <v/>
      </c>
      <c r="BZ1142" s="32" t="str">
        <f t="shared" si="334"/>
        <v/>
      </c>
      <c r="CA1142" s="32" t="str">
        <f t="shared" si="335"/>
        <v/>
      </c>
      <c r="CB1142" s="33">
        <f>IF(COUNTIF($CD$7:CD1142,CD1142)=1,CD1142,CD1142+COUNTIF($CD$6:CD1141,CD1142))</f>
        <v>56288</v>
      </c>
      <c r="CC1142" s="34">
        <f t="shared" si="336"/>
        <v>55153</v>
      </c>
      <c r="CD1142" s="32">
        <f t="shared" si="337"/>
        <v>55153</v>
      </c>
      <c r="CE1142" s="32">
        <f t="shared" si="338"/>
        <v>0</v>
      </c>
      <c r="CF1142" s="32">
        <f t="shared" si="339"/>
        <v>0</v>
      </c>
      <c r="CG1142" s="32" t="str">
        <f t="shared" si="340"/>
        <v/>
      </c>
      <c r="CH1142" s="32">
        <v>1137</v>
      </c>
      <c r="CI1142" s="32" t="s">
        <v>6</v>
      </c>
      <c r="CJ1142" s="32" t="str">
        <f t="shared" si="341"/>
        <v/>
      </c>
      <c r="CK1142" s="32" t="str">
        <f t="shared" si="342"/>
        <v/>
      </c>
      <c r="CL1142" s="32" t="str">
        <f t="shared" si="343"/>
        <v/>
      </c>
      <c r="CM1142" s="32" t="str">
        <f t="shared" si="344"/>
        <v/>
      </c>
      <c r="CN1142" s="32" t="str">
        <f t="shared" si="345"/>
        <v/>
      </c>
    </row>
    <row r="1143" spans="71:92" x14ac:dyDescent="0.3">
      <c r="BS1143" s="32" t="str">
        <f>IF(Kiadasi_kiseroiv!$K$2=BT1143,BV1143,"")</f>
        <v/>
      </c>
      <c r="BT1143" s="34" t="str">
        <f t="shared" si="328"/>
        <v/>
      </c>
      <c r="BU1143" s="32" t="str">
        <f t="shared" si="329"/>
        <v/>
      </c>
      <c r="BV1143" s="32" t="str">
        <f t="shared" si="330"/>
        <v/>
      </c>
      <c r="BW1143" s="32" t="str">
        <f t="shared" si="331"/>
        <v/>
      </c>
      <c r="BX1143" s="32" t="str">
        <f t="shared" si="332"/>
        <v/>
      </c>
      <c r="BY1143" s="32" t="str">
        <f t="shared" si="333"/>
        <v/>
      </c>
      <c r="BZ1143" s="32" t="str">
        <f t="shared" si="334"/>
        <v/>
      </c>
      <c r="CA1143" s="32" t="str">
        <f t="shared" si="335"/>
        <v/>
      </c>
      <c r="CB1143" s="33">
        <f>IF(COUNTIF($CD$7:CD1143,CD1143)=1,CD1143,CD1143+COUNTIF($CD$6:CD1142,CD1143))</f>
        <v>56289</v>
      </c>
      <c r="CC1143" s="34">
        <f t="shared" si="336"/>
        <v>55153</v>
      </c>
      <c r="CD1143" s="32">
        <f t="shared" si="337"/>
        <v>55153</v>
      </c>
      <c r="CE1143" s="32">
        <f t="shared" si="338"/>
        <v>0</v>
      </c>
      <c r="CF1143" s="32">
        <f t="shared" si="339"/>
        <v>0</v>
      </c>
      <c r="CG1143" s="32" t="str">
        <f t="shared" si="340"/>
        <v/>
      </c>
      <c r="CH1143" s="32">
        <v>1138</v>
      </c>
      <c r="CI1143" s="32" t="s">
        <v>6</v>
      </c>
      <c r="CJ1143" s="32" t="str">
        <f t="shared" si="341"/>
        <v/>
      </c>
      <c r="CK1143" s="32" t="str">
        <f t="shared" si="342"/>
        <v/>
      </c>
      <c r="CL1143" s="32" t="str">
        <f t="shared" si="343"/>
        <v/>
      </c>
      <c r="CM1143" s="32" t="str">
        <f t="shared" si="344"/>
        <v/>
      </c>
      <c r="CN1143" s="32" t="str">
        <f t="shared" si="345"/>
        <v/>
      </c>
    </row>
    <row r="1144" spans="71:92" x14ac:dyDescent="0.3">
      <c r="BS1144" s="32" t="str">
        <f>IF(Kiadasi_kiseroiv!$K$2=BT1144,BV1144,"")</f>
        <v/>
      </c>
      <c r="BT1144" s="34" t="str">
        <f t="shared" si="328"/>
        <v/>
      </c>
      <c r="BU1144" s="32" t="str">
        <f t="shared" si="329"/>
        <v/>
      </c>
      <c r="BV1144" s="32" t="str">
        <f t="shared" si="330"/>
        <v/>
      </c>
      <c r="BW1144" s="32" t="str">
        <f t="shared" si="331"/>
        <v/>
      </c>
      <c r="BX1144" s="32" t="str">
        <f t="shared" si="332"/>
        <v/>
      </c>
      <c r="BY1144" s="32" t="str">
        <f t="shared" si="333"/>
        <v/>
      </c>
      <c r="BZ1144" s="32" t="str">
        <f t="shared" si="334"/>
        <v/>
      </c>
      <c r="CA1144" s="32" t="str">
        <f t="shared" si="335"/>
        <v/>
      </c>
      <c r="CB1144" s="33">
        <f>IF(COUNTIF($CD$7:CD1144,CD1144)=1,CD1144,CD1144+COUNTIF($CD$6:CD1143,CD1144))</f>
        <v>56290</v>
      </c>
      <c r="CC1144" s="34">
        <f t="shared" si="336"/>
        <v>55153</v>
      </c>
      <c r="CD1144" s="32">
        <f t="shared" si="337"/>
        <v>55153</v>
      </c>
      <c r="CE1144" s="32">
        <f t="shared" si="338"/>
        <v>0</v>
      </c>
      <c r="CF1144" s="32">
        <f t="shared" si="339"/>
        <v>0</v>
      </c>
      <c r="CG1144" s="32" t="str">
        <f t="shared" si="340"/>
        <v/>
      </c>
      <c r="CH1144" s="32">
        <v>1139</v>
      </c>
      <c r="CI1144" s="32" t="s">
        <v>6</v>
      </c>
      <c r="CJ1144" s="32" t="str">
        <f t="shared" si="341"/>
        <v/>
      </c>
      <c r="CK1144" s="32" t="str">
        <f t="shared" si="342"/>
        <v/>
      </c>
      <c r="CL1144" s="32" t="str">
        <f t="shared" si="343"/>
        <v/>
      </c>
      <c r="CM1144" s="32" t="str">
        <f t="shared" si="344"/>
        <v/>
      </c>
      <c r="CN1144" s="32" t="str">
        <f t="shared" si="345"/>
        <v/>
      </c>
    </row>
    <row r="1145" spans="71:92" x14ac:dyDescent="0.3">
      <c r="BS1145" s="32" t="str">
        <f>IF(Kiadasi_kiseroiv!$K$2=BT1145,BV1145,"")</f>
        <v/>
      </c>
      <c r="BT1145" s="34" t="str">
        <f t="shared" si="328"/>
        <v/>
      </c>
      <c r="BU1145" s="32" t="str">
        <f t="shared" si="329"/>
        <v/>
      </c>
      <c r="BV1145" s="32" t="str">
        <f t="shared" si="330"/>
        <v/>
      </c>
      <c r="BW1145" s="32" t="str">
        <f t="shared" si="331"/>
        <v/>
      </c>
      <c r="BX1145" s="32" t="str">
        <f t="shared" si="332"/>
        <v/>
      </c>
      <c r="BY1145" s="32" t="str">
        <f t="shared" si="333"/>
        <v/>
      </c>
      <c r="BZ1145" s="32" t="str">
        <f t="shared" si="334"/>
        <v/>
      </c>
      <c r="CA1145" s="32" t="str">
        <f t="shared" si="335"/>
        <v/>
      </c>
      <c r="CB1145" s="33">
        <f>IF(COUNTIF($CD$7:CD1145,CD1145)=1,CD1145,CD1145+COUNTIF($CD$6:CD1144,CD1145))</f>
        <v>56291</v>
      </c>
      <c r="CC1145" s="34">
        <f t="shared" si="336"/>
        <v>55153</v>
      </c>
      <c r="CD1145" s="32">
        <f t="shared" si="337"/>
        <v>55153</v>
      </c>
      <c r="CE1145" s="32">
        <f t="shared" si="338"/>
        <v>0</v>
      </c>
      <c r="CF1145" s="32">
        <f t="shared" si="339"/>
        <v>0</v>
      </c>
      <c r="CG1145" s="32" t="str">
        <f t="shared" si="340"/>
        <v/>
      </c>
      <c r="CH1145" s="32">
        <v>1140</v>
      </c>
      <c r="CI1145" s="32" t="s">
        <v>6</v>
      </c>
      <c r="CJ1145" s="32" t="str">
        <f t="shared" si="341"/>
        <v/>
      </c>
      <c r="CK1145" s="32" t="str">
        <f t="shared" si="342"/>
        <v/>
      </c>
      <c r="CL1145" s="32" t="str">
        <f t="shared" si="343"/>
        <v/>
      </c>
      <c r="CM1145" s="32" t="str">
        <f t="shared" si="344"/>
        <v/>
      </c>
      <c r="CN1145" s="32" t="str">
        <f t="shared" si="345"/>
        <v/>
      </c>
    </row>
    <row r="1146" spans="71:92" x14ac:dyDescent="0.3">
      <c r="BS1146" s="32" t="str">
        <f>IF(Kiadasi_kiseroiv!$K$2=BT1146,BV1146,"")</f>
        <v/>
      </c>
      <c r="BT1146" s="34" t="str">
        <f t="shared" si="328"/>
        <v/>
      </c>
      <c r="BU1146" s="32" t="str">
        <f t="shared" si="329"/>
        <v/>
      </c>
      <c r="BV1146" s="32" t="str">
        <f t="shared" si="330"/>
        <v/>
      </c>
      <c r="BW1146" s="32" t="str">
        <f t="shared" si="331"/>
        <v/>
      </c>
      <c r="BX1146" s="32" t="str">
        <f t="shared" si="332"/>
        <v/>
      </c>
      <c r="BY1146" s="32" t="str">
        <f t="shared" si="333"/>
        <v/>
      </c>
      <c r="BZ1146" s="32" t="str">
        <f t="shared" si="334"/>
        <v/>
      </c>
      <c r="CA1146" s="32" t="str">
        <f t="shared" si="335"/>
        <v/>
      </c>
      <c r="CB1146" s="33">
        <f>IF(COUNTIF($CD$7:CD1146,CD1146)=1,CD1146,CD1146+COUNTIF($CD$6:CD1145,CD1146))</f>
        <v>56292</v>
      </c>
      <c r="CC1146" s="34">
        <f t="shared" si="336"/>
        <v>55153</v>
      </c>
      <c r="CD1146" s="32">
        <f t="shared" si="337"/>
        <v>55153</v>
      </c>
      <c r="CE1146" s="32">
        <f t="shared" si="338"/>
        <v>0</v>
      </c>
      <c r="CF1146" s="32">
        <f t="shared" si="339"/>
        <v>0</v>
      </c>
      <c r="CG1146" s="32" t="str">
        <f t="shared" si="340"/>
        <v/>
      </c>
      <c r="CH1146" s="32">
        <v>1141</v>
      </c>
      <c r="CI1146" s="32" t="s">
        <v>6</v>
      </c>
      <c r="CJ1146" s="32" t="str">
        <f t="shared" si="341"/>
        <v/>
      </c>
      <c r="CK1146" s="32" t="str">
        <f t="shared" si="342"/>
        <v/>
      </c>
      <c r="CL1146" s="32" t="str">
        <f t="shared" si="343"/>
        <v/>
      </c>
      <c r="CM1146" s="32" t="str">
        <f t="shared" si="344"/>
        <v/>
      </c>
      <c r="CN1146" s="32" t="str">
        <f t="shared" si="345"/>
        <v/>
      </c>
    </row>
    <row r="1147" spans="71:92" x14ac:dyDescent="0.3">
      <c r="BS1147" s="32" t="str">
        <f>IF(Kiadasi_kiseroiv!$K$2=BT1147,BV1147,"")</f>
        <v/>
      </c>
      <c r="BT1147" s="34" t="str">
        <f t="shared" si="328"/>
        <v/>
      </c>
      <c r="BU1147" s="32" t="str">
        <f t="shared" si="329"/>
        <v/>
      </c>
      <c r="BV1147" s="32" t="str">
        <f t="shared" si="330"/>
        <v/>
      </c>
      <c r="BW1147" s="32" t="str">
        <f t="shared" si="331"/>
        <v/>
      </c>
      <c r="BX1147" s="32" t="str">
        <f t="shared" si="332"/>
        <v/>
      </c>
      <c r="BY1147" s="32" t="str">
        <f t="shared" si="333"/>
        <v/>
      </c>
      <c r="BZ1147" s="32" t="str">
        <f t="shared" si="334"/>
        <v/>
      </c>
      <c r="CA1147" s="32" t="str">
        <f t="shared" si="335"/>
        <v/>
      </c>
      <c r="CB1147" s="33">
        <f>IF(COUNTIF($CD$7:CD1147,CD1147)=1,CD1147,CD1147+COUNTIF($CD$6:CD1146,CD1147))</f>
        <v>56293</v>
      </c>
      <c r="CC1147" s="34">
        <f t="shared" si="336"/>
        <v>55153</v>
      </c>
      <c r="CD1147" s="32">
        <f t="shared" si="337"/>
        <v>55153</v>
      </c>
      <c r="CE1147" s="32">
        <f t="shared" si="338"/>
        <v>0</v>
      </c>
      <c r="CF1147" s="32">
        <f t="shared" si="339"/>
        <v>0</v>
      </c>
      <c r="CG1147" s="32" t="str">
        <f t="shared" si="340"/>
        <v/>
      </c>
      <c r="CH1147" s="32">
        <v>1142</v>
      </c>
      <c r="CI1147" s="32" t="s">
        <v>6</v>
      </c>
      <c r="CJ1147" s="32" t="str">
        <f t="shared" si="341"/>
        <v/>
      </c>
      <c r="CK1147" s="32" t="str">
        <f t="shared" si="342"/>
        <v/>
      </c>
      <c r="CL1147" s="32" t="str">
        <f t="shared" si="343"/>
        <v/>
      </c>
      <c r="CM1147" s="32" t="str">
        <f t="shared" si="344"/>
        <v/>
      </c>
      <c r="CN1147" s="32" t="str">
        <f t="shared" si="345"/>
        <v/>
      </c>
    </row>
    <row r="1148" spans="71:92" x14ac:dyDescent="0.3">
      <c r="BS1148" s="32" t="str">
        <f>IF(Kiadasi_kiseroiv!$K$2=BT1148,BV1148,"")</f>
        <v/>
      </c>
      <c r="BT1148" s="34" t="str">
        <f t="shared" si="328"/>
        <v/>
      </c>
      <c r="BU1148" s="32" t="str">
        <f t="shared" si="329"/>
        <v/>
      </c>
      <c r="BV1148" s="32" t="str">
        <f t="shared" si="330"/>
        <v/>
      </c>
      <c r="BW1148" s="32" t="str">
        <f t="shared" si="331"/>
        <v/>
      </c>
      <c r="BX1148" s="32" t="str">
        <f t="shared" si="332"/>
        <v/>
      </c>
      <c r="BY1148" s="32" t="str">
        <f t="shared" si="333"/>
        <v/>
      </c>
      <c r="BZ1148" s="32" t="str">
        <f t="shared" si="334"/>
        <v/>
      </c>
      <c r="CA1148" s="32" t="str">
        <f t="shared" si="335"/>
        <v/>
      </c>
      <c r="CB1148" s="33">
        <f>IF(COUNTIF($CD$7:CD1148,CD1148)=1,CD1148,CD1148+COUNTIF($CD$6:CD1147,CD1148))</f>
        <v>56294</v>
      </c>
      <c r="CC1148" s="34">
        <f t="shared" si="336"/>
        <v>55153</v>
      </c>
      <c r="CD1148" s="32">
        <f t="shared" si="337"/>
        <v>55153</v>
      </c>
      <c r="CE1148" s="32">
        <f t="shared" si="338"/>
        <v>0</v>
      </c>
      <c r="CF1148" s="32">
        <f t="shared" si="339"/>
        <v>0</v>
      </c>
      <c r="CG1148" s="32" t="str">
        <f t="shared" si="340"/>
        <v/>
      </c>
      <c r="CH1148" s="32">
        <v>1143</v>
      </c>
      <c r="CI1148" s="32" t="s">
        <v>6</v>
      </c>
      <c r="CJ1148" s="32" t="str">
        <f t="shared" si="341"/>
        <v/>
      </c>
      <c r="CK1148" s="32" t="str">
        <f t="shared" si="342"/>
        <v/>
      </c>
      <c r="CL1148" s="32" t="str">
        <f t="shared" si="343"/>
        <v/>
      </c>
      <c r="CM1148" s="32" t="str">
        <f t="shared" si="344"/>
        <v/>
      </c>
      <c r="CN1148" s="32" t="str">
        <f t="shared" si="345"/>
        <v/>
      </c>
    </row>
    <row r="1149" spans="71:92" x14ac:dyDescent="0.3">
      <c r="BS1149" s="32" t="str">
        <f>IF(Kiadasi_kiseroiv!$K$2=BT1149,BV1149,"")</f>
        <v/>
      </c>
      <c r="BT1149" s="34" t="str">
        <f t="shared" si="328"/>
        <v/>
      </c>
      <c r="BU1149" s="32" t="str">
        <f t="shared" si="329"/>
        <v/>
      </c>
      <c r="BV1149" s="32" t="str">
        <f t="shared" si="330"/>
        <v/>
      </c>
      <c r="BW1149" s="32" t="str">
        <f t="shared" si="331"/>
        <v/>
      </c>
      <c r="BX1149" s="32" t="str">
        <f t="shared" si="332"/>
        <v/>
      </c>
      <c r="BY1149" s="32" t="str">
        <f t="shared" si="333"/>
        <v/>
      </c>
      <c r="BZ1149" s="32" t="str">
        <f t="shared" si="334"/>
        <v/>
      </c>
      <c r="CA1149" s="32" t="str">
        <f t="shared" si="335"/>
        <v/>
      </c>
      <c r="CB1149" s="33">
        <f>IF(COUNTIF($CD$7:CD1149,CD1149)=1,CD1149,CD1149+COUNTIF($CD$6:CD1148,CD1149))</f>
        <v>56295</v>
      </c>
      <c r="CC1149" s="34">
        <f t="shared" si="336"/>
        <v>55153</v>
      </c>
      <c r="CD1149" s="32">
        <f t="shared" si="337"/>
        <v>55153</v>
      </c>
      <c r="CE1149" s="32">
        <f t="shared" si="338"/>
        <v>0</v>
      </c>
      <c r="CF1149" s="32">
        <f t="shared" si="339"/>
        <v>0</v>
      </c>
      <c r="CG1149" s="32" t="str">
        <f t="shared" si="340"/>
        <v/>
      </c>
      <c r="CH1149" s="32">
        <v>1144</v>
      </c>
      <c r="CI1149" s="32" t="s">
        <v>6</v>
      </c>
      <c r="CJ1149" s="32" t="str">
        <f t="shared" si="341"/>
        <v/>
      </c>
      <c r="CK1149" s="32" t="str">
        <f t="shared" si="342"/>
        <v/>
      </c>
      <c r="CL1149" s="32" t="str">
        <f t="shared" si="343"/>
        <v/>
      </c>
      <c r="CM1149" s="32" t="str">
        <f t="shared" si="344"/>
        <v/>
      </c>
      <c r="CN1149" s="32" t="str">
        <f t="shared" si="345"/>
        <v/>
      </c>
    </row>
    <row r="1150" spans="71:92" x14ac:dyDescent="0.3">
      <c r="BS1150" s="32" t="str">
        <f>IF(Kiadasi_kiseroiv!$K$2=BT1150,BV1150,"")</f>
        <v/>
      </c>
      <c r="BT1150" s="34" t="str">
        <f t="shared" si="328"/>
        <v/>
      </c>
      <c r="BU1150" s="32" t="str">
        <f t="shared" si="329"/>
        <v/>
      </c>
      <c r="BV1150" s="32" t="str">
        <f t="shared" si="330"/>
        <v/>
      </c>
      <c r="BW1150" s="32" t="str">
        <f t="shared" si="331"/>
        <v/>
      </c>
      <c r="BX1150" s="32" t="str">
        <f t="shared" si="332"/>
        <v/>
      </c>
      <c r="BY1150" s="32" t="str">
        <f t="shared" si="333"/>
        <v/>
      </c>
      <c r="BZ1150" s="32" t="str">
        <f t="shared" si="334"/>
        <v/>
      </c>
      <c r="CA1150" s="32" t="str">
        <f t="shared" si="335"/>
        <v/>
      </c>
      <c r="CB1150" s="33">
        <f>IF(COUNTIF($CD$7:CD1150,CD1150)=1,CD1150,CD1150+COUNTIF($CD$6:CD1149,CD1150))</f>
        <v>56296</v>
      </c>
      <c r="CC1150" s="34">
        <f t="shared" si="336"/>
        <v>55153</v>
      </c>
      <c r="CD1150" s="32">
        <f t="shared" si="337"/>
        <v>55153</v>
      </c>
      <c r="CE1150" s="32">
        <f t="shared" si="338"/>
        <v>0</v>
      </c>
      <c r="CF1150" s="32">
        <f t="shared" si="339"/>
        <v>0</v>
      </c>
      <c r="CG1150" s="32" t="str">
        <f t="shared" si="340"/>
        <v/>
      </c>
      <c r="CH1150" s="32">
        <v>1145</v>
      </c>
      <c r="CI1150" s="32" t="s">
        <v>6</v>
      </c>
      <c r="CJ1150" s="32" t="str">
        <f t="shared" si="341"/>
        <v/>
      </c>
      <c r="CK1150" s="32" t="str">
        <f t="shared" si="342"/>
        <v/>
      </c>
      <c r="CL1150" s="32" t="str">
        <f t="shared" si="343"/>
        <v/>
      </c>
      <c r="CM1150" s="32" t="str">
        <f t="shared" si="344"/>
        <v/>
      </c>
      <c r="CN1150" s="32" t="str">
        <f t="shared" si="345"/>
        <v/>
      </c>
    </row>
    <row r="1151" spans="71:92" x14ac:dyDescent="0.3">
      <c r="BS1151" s="32" t="str">
        <f>IF(Kiadasi_kiseroiv!$K$2=BT1151,BV1151,"")</f>
        <v/>
      </c>
      <c r="BT1151" s="34" t="str">
        <f t="shared" si="328"/>
        <v/>
      </c>
      <c r="BU1151" s="32" t="str">
        <f t="shared" si="329"/>
        <v/>
      </c>
      <c r="BV1151" s="32" t="str">
        <f t="shared" si="330"/>
        <v/>
      </c>
      <c r="BW1151" s="32" t="str">
        <f t="shared" si="331"/>
        <v/>
      </c>
      <c r="BX1151" s="32" t="str">
        <f t="shared" si="332"/>
        <v/>
      </c>
      <c r="BY1151" s="32" t="str">
        <f t="shared" si="333"/>
        <v/>
      </c>
      <c r="BZ1151" s="32" t="str">
        <f t="shared" si="334"/>
        <v/>
      </c>
      <c r="CA1151" s="32" t="str">
        <f t="shared" si="335"/>
        <v/>
      </c>
      <c r="CB1151" s="33">
        <f>IF(COUNTIF($CD$7:CD1151,CD1151)=1,CD1151,CD1151+COUNTIF($CD$6:CD1150,CD1151))</f>
        <v>56297</v>
      </c>
      <c r="CC1151" s="34">
        <f t="shared" si="336"/>
        <v>55153</v>
      </c>
      <c r="CD1151" s="32">
        <f t="shared" si="337"/>
        <v>55153</v>
      </c>
      <c r="CE1151" s="32">
        <f t="shared" si="338"/>
        <v>0</v>
      </c>
      <c r="CF1151" s="32">
        <f t="shared" si="339"/>
        <v>0</v>
      </c>
      <c r="CG1151" s="32" t="str">
        <f t="shared" si="340"/>
        <v/>
      </c>
      <c r="CH1151" s="32">
        <v>1146</v>
      </c>
      <c r="CI1151" s="32" t="s">
        <v>6</v>
      </c>
      <c r="CJ1151" s="32" t="str">
        <f t="shared" si="341"/>
        <v/>
      </c>
      <c r="CK1151" s="32" t="str">
        <f t="shared" si="342"/>
        <v/>
      </c>
      <c r="CL1151" s="32" t="str">
        <f t="shared" si="343"/>
        <v/>
      </c>
      <c r="CM1151" s="32" t="str">
        <f t="shared" si="344"/>
        <v/>
      </c>
      <c r="CN1151" s="32" t="str">
        <f t="shared" si="345"/>
        <v/>
      </c>
    </row>
    <row r="1152" spans="71:92" x14ac:dyDescent="0.3">
      <c r="BS1152" s="32" t="str">
        <f>IF(Kiadasi_kiseroiv!$K$2=BT1152,BV1152,"")</f>
        <v/>
      </c>
      <c r="BT1152" s="34" t="str">
        <f t="shared" si="328"/>
        <v/>
      </c>
      <c r="BU1152" s="32" t="str">
        <f t="shared" si="329"/>
        <v/>
      </c>
      <c r="BV1152" s="32" t="str">
        <f t="shared" si="330"/>
        <v/>
      </c>
      <c r="BW1152" s="32" t="str">
        <f t="shared" si="331"/>
        <v/>
      </c>
      <c r="BX1152" s="32" t="str">
        <f t="shared" si="332"/>
        <v/>
      </c>
      <c r="BY1152" s="32" t="str">
        <f t="shared" si="333"/>
        <v/>
      </c>
      <c r="BZ1152" s="32" t="str">
        <f t="shared" si="334"/>
        <v/>
      </c>
      <c r="CA1152" s="32" t="str">
        <f t="shared" si="335"/>
        <v/>
      </c>
      <c r="CB1152" s="33">
        <f>IF(COUNTIF($CD$7:CD1152,CD1152)=1,CD1152,CD1152+COUNTIF($CD$6:CD1151,CD1152))</f>
        <v>56298</v>
      </c>
      <c r="CC1152" s="34">
        <f t="shared" si="336"/>
        <v>55153</v>
      </c>
      <c r="CD1152" s="32">
        <f t="shared" si="337"/>
        <v>55153</v>
      </c>
      <c r="CE1152" s="32">
        <f t="shared" si="338"/>
        <v>0</v>
      </c>
      <c r="CF1152" s="32">
        <f t="shared" si="339"/>
        <v>0</v>
      </c>
      <c r="CG1152" s="32" t="str">
        <f t="shared" si="340"/>
        <v/>
      </c>
      <c r="CH1152" s="32">
        <v>1147</v>
      </c>
      <c r="CI1152" s="32" t="s">
        <v>6</v>
      </c>
      <c r="CJ1152" s="32" t="str">
        <f t="shared" si="341"/>
        <v/>
      </c>
      <c r="CK1152" s="32" t="str">
        <f t="shared" si="342"/>
        <v/>
      </c>
      <c r="CL1152" s="32" t="str">
        <f t="shared" si="343"/>
        <v/>
      </c>
      <c r="CM1152" s="32" t="str">
        <f t="shared" si="344"/>
        <v/>
      </c>
      <c r="CN1152" s="32" t="str">
        <f t="shared" si="345"/>
        <v/>
      </c>
    </row>
    <row r="1153" spans="71:92" x14ac:dyDescent="0.3">
      <c r="BS1153" s="32" t="str">
        <f>IF(Kiadasi_kiseroiv!$K$2=BT1153,BV1153,"")</f>
        <v/>
      </c>
      <c r="BT1153" s="34" t="str">
        <f t="shared" si="328"/>
        <v/>
      </c>
      <c r="BU1153" s="32" t="str">
        <f t="shared" si="329"/>
        <v/>
      </c>
      <c r="BV1153" s="32" t="str">
        <f t="shared" si="330"/>
        <v/>
      </c>
      <c r="BW1153" s="32" t="str">
        <f t="shared" si="331"/>
        <v/>
      </c>
      <c r="BX1153" s="32" t="str">
        <f t="shared" si="332"/>
        <v/>
      </c>
      <c r="BY1153" s="32" t="str">
        <f t="shared" si="333"/>
        <v/>
      </c>
      <c r="BZ1153" s="32" t="str">
        <f t="shared" si="334"/>
        <v/>
      </c>
      <c r="CA1153" s="32" t="str">
        <f t="shared" si="335"/>
        <v/>
      </c>
      <c r="CB1153" s="33">
        <f>IF(COUNTIF($CD$7:CD1153,CD1153)=1,CD1153,CD1153+COUNTIF($CD$6:CD1152,CD1153))</f>
        <v>56299</v>
      </c>
      <c r="CC1153" s="34">
        <f t="shared" si="336"/>
        <v>55153</v>
      </c>
      <c r="CD1153" s="32">
        <f t="shared" si="337"/>
        <v>55153</v>
      </c>
      <c r="CE1153" s="32">
        <f t="shared" si="338"/>
        <v>0</v>
      </c>
      <c r="CF1153" s="32">
        <f t="shared" si="339"/>
        <v>0</v>
      </c>
      <c r="CG1153" s="32" t="str">
        <f t="shared" si="340"/>
        <v/>
      </c>
      <c r="CH1153" s="32">
        <v>1148</v>
      </c>
      <c r="CI1153" s="32" t="s">
        <v>6</v>
      </c>
      <c r="CJ1153" s="32" t="str">
        <f t="shared" si="341"/>
        <v/>
      </c>
      <c r="CK1153" s="32" t="str">
        <f t="shared" si="342"/>
        <v/>
      </c>
      <c r="CL1153" s="32" t="str">
        <f t="shared" si="343"/>
        <v/>
      </c>
      <c r="CM1153" s="32" t="str">
        <f t="shared" si="344"/>
        <v/>
      </c>
      <c r="CN1153" s="32" t="str">
        <f t="shared" si="345"/>
        <v/>
      </c>
    </row>
    <row r="1154" spans="71:92" x14ac:dyDescent="0.3">
      <c r="BS1154" s="32" t="str">
        <f>IF(Kiadasi_kiseroiv!$K$2=BT1154,BV1154,"")</f>
        <v/>
      </c>
      <c r="BT1154" s="34" t="str">
        <f t="shared" si="328"/>
        <v/>
      </c>
      <c r="BU1154" s="32" t="str">
        <f t="shared" si="329"/>
        <v/>
      </c>
      <c r="BV1154" s="32" t="str">
        <f t="shared" si="330"/>
        <v/>
      </c>
      <c r="BW1154" s="32" t="str">
        <f t="shared" si="331"/>
        <v/>
      </c>
      <c r="BX1154" s="32" t="str">
        <f t="shared" si="332"/>
        <v/>
      </c>
      <c r="BY1154" s="32" t="str">
        <f t="shared" si="333"/>
        <v/>
      </c>
      <c r="BZ1154" s="32" t="str">
        <f t="shared" si="334"/>
        <v/>
      </c>
      <c r="CA1154" s="32" t="str">
        <f t="shared" si="335"/>
        <v/>
      </c>
      <c r="CB1154" s="33">
        <f>IF(COUNTIF($CD$7:CD1154,CD1154)=1,CD1154,CD1154+COUNTIF($CD$6:CD1153,CD1154))</f>
        <v>56300</v>
      </c>
      <c r="CC1154" s="34">
        <f t="shared" si="336"/>
        <v>55153</v>
      </c>
      <c r="CD1154" s="32">
        <f t="shared" si="337"/>
        <v>55153</v>
      </c>
      <c r="CE1154" s="32">
        <f t="shared" si="338"/>
        <v>0</v>
      </c>
      <c r="CF1154" s="32">
        <f t="shared" si="339"/>
        <v>0</v>
      </c>
      <c r="CG1154" s="32" t="str">
        <f t="shared" si="340"/>
        <v/>
      </c>
      <c r="CH1154" s="32">
        <v>1149</v>
      </c>
      <c r="CI1154" s="32" t="s">
        <v>6</v>
      </c>
      <c r="CJ1154" s="32" t="str">
        <f t="shared" si="341"/>
        <v/>
      </c>
      <c r="CK1154" s="32" t="str">
        <f t="shared" si="342"/>
        <v/>
      </c>
      <c r="CL1154" s="32" t="str">
        <f t="shared" si="343"/>
        <v/>
      </c>
      <c r="CM1154" s="32" t="str">
        <f t="shared" si="344"/>
        <v/>
      </c>
      <c r="CN1154" s="32" t="str">
        <f t="shared" si="345"/>
        <v/>
      </c>
    </row>
    <row r="1155" spans="71:92" x14ac:dyDescent="0.3">
      <c r="BS1155" s="32" t="str">
        <f>IF(Kiadasi_kiseroiv!$K$2=BT1155,BV1155,"")</f>
        <v/>
      </c>
      <c r="BT1155" s="34" t="str">
        <f t="shared" si="328"/>
        <v/>
      </c>
      <c r="BU1155" s="32" t="str">
        <f t="shared" si="329"/>
        <v/>
      </c>
      <c r="BV1155" s="32" t="str">
        <f t="shared" si="330"/>
        <v/>
      </c>
      <c r="BW1155" s="32" t="str">
        <f t="shared" si="331"/>
        <v/>
      </c>
      <c r="BX1155" s="32" t="str">
        <f t="shared" si="332"/>
        <v/>
      </c>
      <c r="BY1155" s="32" t="str">
        <f t="shared" si="333"/>
        <v/>
      </c>
      <c r="BZ1155" s="32" t="str">
        <f t="shared" si="334"/>
        <v/>
      </c>
      <c r="CA1155" s="32" t="str">
        <f t="shared" si="335"/>
        <v/>
      </c>
      <c r="CB1155" s="33">
        <f>IF(COUNTIF($CD$7:CD1155,CD1155)=1,CD1155,CD1155+COUNTIF($CD$6:CD1154,CD1155))</f>
        <v>56301</v>
      </c>
      <c r="CC1155" s="34">
        <f t="shared" si="336"/>
        <v>55153</v>
      </c>
      <c r="CD1155" s="32">
        <f t="shared" si="337"/>
        <v>55153</v>
      </c>
      <c r="CE1155" s="32">
        <f t="shared" si="338"/>
        <v>0</v>
      </c>
      <c r="CF1155" s="32">
        <f t="shared" si="339"/>
        <v>0</v>
      </c>
      <c r="CG1155" s="32" t="str">
        <f t="shared" si="340"/>
        <v/>
      </c>
      <c r="CH1155" s="32">
        <v>1150</v>
      </c>
      <c r="CI1155" s="32" t="s">
        <v>6</v>
      </c>
      <c r="CJ1155" s="32" t="str">
        <f t="shared" si="341"/>
        <v/>
      </c>
      <c r="CK1155" s="32" t="str">
        <f t="shared" si="342"/>
        <v/>
      </c>
      <c r="CL1155" s="32" t="str">
        <f t="shared" si="343"/>
        <v/>
      </c>
      <c r="CM1155" s="32" t="str">
        <f t="shared" si="344"/>
        <v/>
      </c>
      <c r="CN1155" s="32" t="str">
        <f t="shared" si="345"/>
        <v/>
      </c>
    </row>
    <row r="1156" spans="71:92" x14ac:dyDescent="0.3">
      <c r="BS1156" s="32" t="str">
        <f>IF(Kiadasi_kiseroiv!$K$2=BT1156,BV1156,"")</f>
        <v/>
      </c>
      <c r="BT1156" s="34" t="str">
        <f t="shared" si="328"/>
        <v/>
      </c>
      <c r="BU1156" s="32" t="str">
        <f t="shared" si="329"/>
        <v/>
      </c>
      <c r="BV1156" s="32" t="str">
        <f t="shared" si="330"/>
        <v/>
      </c>
      <c r="BW1156" s="32" t="str">
        <f t="shared" si="331"/>
        <v/>
      </c>
      <c r="BX1156" s="32" t="str">
        <f t="shared" si="332"/>
        <v/>
      </c>
      <c r="BY1156" s="32" t="str">
        <f t="shared" si="333"/>
        <v/>
      </c>
      <c r="BZ1156" s="32" t="str">
        <f t="shared" si="334"/>
        <v/>
      </c>
      <c r="CA1156" s="32" t="str">
        <f t="shared" si="335"/>
        <v/>
      </c>
      <c r="CB1156" s="33">
        <f>IF(COUNTIF($CD$7:CD1156,CD1156)=1,CD1156,CD1156+COUNTIF($CD$6:CD1155,CD1156))</f>
        <v>56302</v>
      </c>
      <c r="CC1156" s="34">
        <f t="shared" si="336"/>
        <v>55153</v>
      </c>
      <c r="CD1156" s="32">
        <f t="shared" si="337"/>
        <v>55153</v>
      </c>
      <c r="CE1156" s="32">
        <f t="shared" si="338"/>
        <v>0</v>
      </c>
      <c r="CF1156" s="32">
        <f t="shared" si="339"/>
        <v>0</v>
      </c>
      <c r="CG1156" s="32" t="str">
        <f t="shared" si="340"/>
        <v/>
      </c>
      <c r="CH1156" s="32">
        <v>1151</v>
      </c>
      <c r="CI1156" s="32" t="s">
        <v>6</v>
      </c>
      <c r="CJ1156" s="32" t="str">
        <f t="shared" si="341"/>
        <v/>
      </c>
      <c r="CK1156" s="32" t="str">
        <f t="shared" si="342"/>
        <v/>
      </c>
      <c r="CL1156" s="32" t="str">
        <f t="shared" si="343"/>
        <v/>
      </c>
      <c r="CM1156" s="32" t="str">
        <f t="shared" si="344"/>
        <v/>
      </c>
      <c r="CN1156" s="32" t="str">
        <f t="shared" si="345"/>
        <v/>
      </c>
    </row>
    <row r="1157" spans="71:92" x14ac:dyDescent="0.3">
      <c r="BS1157" s="32" t="str">
        <f>IF(Kiadasi_kiseroiv!$K$2=BT1157,BV1157,"")</f>
        <v/>
      </c>
      <c r="BT1157" s="34" t="str">
        <f t="shared" si="328"/>
        <v/>
      </c>
      <c r="BU1157" s="32" t="str">
        <f t="shared" si="329"/>
        <v/>
      </c>
      <c r="BV1157" s="32" t="str">
        <f t="shared" si="330"/>
        <v/>
      </c>
      <c r="BW1157" s="32" t="str">
        <f t="shared" si="331"/>
        <v/>
      </c>
      <c r="BX1157" s="32" t="str">
        <f t="shared" si="332"/>
        <v/>
      </c>
      <c r="BY1157" s="32" t="str">
        <f t="shared" si="333"/>
        <v/>
      </c>
      <c r="BZ1157" s="32" t="str">
        <f t="shared" si="334"/>
        <v/>
      </c>
      <c r="CA1157" s="32" t="str">
        <f t="shared" si="335"/>
        <v/>
      </c>
      <c r="CB1157" s="33">
        <f>IF(COUNTIF($CD$7:CD1157,CD1157)=1,CD1157,CD1157+COUNTIF($CD$6:CD1156,CD1157))</f>
        <v>56303</v>
      </c>
      <c r="CC1157" s="34">
        <f t="shared" si="336"/>
        <v>55153</v>
      </c>
      <c r="CD1157" s="32">
        <f t="shared" si="337"/>
        <v>55153</v>
      </c>
      <c r="CE1157" s="32">
        <f t="shared" si="338"/>
        <v>0</v>
      </c>
      <c r="CF1157" s="32">
        <f t="shared" si="339"/>
        <v>0</v>
      </c>
      <c r="CG1157" s="32" t="str">
        <f t="shared" si="340"/>
        <v/>
      </c>
      <c r="CH1157" s="32">
        <v>1152</v>
      </c>
      <c r="CI1157" s="32" t="s">
        <v>6</v>
      </c>
      <c r="CJ1157" s="32" t="str">
        <f t="shared" si="341"/>
        <v/>
      </c>
      <c r="CK1157" s="32" t="str">
        <f t="shared" si="342"/>
        <v/>
      </c>
      <c r="CL1157" s="32" t="str">
        <f t="shared" si="343"/>
        <v/>
      </c>
      <c r="CM1157" s="32" t="str">
        <f t="shared" si="344"/>
        <v/>
      </c>
      <c r="CN1157" s="32" t="str">
        <f t="shared" si="345"/>
        <v/>
      </c>
    </row>
    <row r="1158" spans="71:92" x14ac:dyDescent="0.3">
      <c r="BS1158" s="32" t="str">
        <f>IF(Kiadasi_kiseroiv!$K$2=BT1158,BV1158,"")</f>
        <v/>
      </c>
      <c r="BT1158" s="34" t="str">
        <f t="shared" si="328"/>
        <v/>
      </c>
      <c r="BU1158" s="32" t="str">
        <f t="shared" si="329"/>
        <v/>
      </c>
      <c r="BV1158" s="32" t="str">
        <f t="shared" si="330"/>
        <v/>
      </c>
      <c r="BW1158" s="32" t="str">
        <f t="shared" si="331"/>
        <v/>
      </c>
      <c r="BX1158" s="32" t="str">
        <f t="shared" si="332"/>
        <v/>
      </c>
      <c r="BY1158" s="32" t="str">
        <f t="shared" si="333"/>
        <v/>
      </c>
      <c r="BZ1158" s="32" t="str">
        <f t="shared" si="334"/>
        <v/>
      </c>
      <c r="CA1158" s="32" t="str">
        <f t="shared" si="335"/>
        <v/>
      </c>
      <c r="CB1158" s="33">
        <f>IF(COUNTIF($CD$7:CD1158,CD1158)=1,CD1158,CD1158+COUNTIF($CD$6:CD1157,CD1158))</f>
        <v>56304</v>
      </c>
      <c r="CC1158" s="34">
        <f t="shared" si="336"/>
        <v>55153</v>
      </c>
      <c r="CD1158" s="32">
        <f t="shared" si="337"/>
        <v>55153</v>
      </c>
      <c r="CE1158" s="32">
        <f t="shared" si="338"/>
        <v>0</v>
      </c>
      <c r="CF1158" s="32">
        <f t="shared" si="339"/>
        <v>0</v>
      </c>
      <c r="CG1158" s="32" t="str">
        <f t="shared" si="340"/>
        <v/>
      </c>
      <c r="CH1158" s="32">
        <v>1153</v>
      </c>
      <c r="CI1158" s="32" t="s">
        <v>6</v>
      </c>
      <c r="CJ1158" s="32" t="str">
        <f t="shared" si="341"/>
        <v/>
      </c>
      <c r="CK1158" s="32" t="str">
        <f t="shared" si="342"/>
        <v/>
      </c>
      <c r="CL1158" s="32" t="str">
        <f t="shared" si="343"/>
        <v/>
      </c>
      <c r="CM1158" s="32" t="str">
        <f t="shared" si="344"/>
        <v/>
      </c>
      <c r="CN1158" s="32" t="str">
        <f t="shared" si="345"/>
        <v/>
      </c>
    </row>
    <row r="1159" spans="71:92" x14ac:dyDescent="0.3">
      <c r="BS1159" s="32" t="str">
        <f>IF(Kiadasi_kiseroiv!$K$2=BT1159,BV1159,"")</f>
        <v/>
      </c>
      <c r="BT1159" s="34" t="str">
        <f t="shared" si="328"/>
        <v/>
      </c>
      <c r="BU1159" s="32" t="str">
        <f t="shared" si="329"/>
        <v/>
      </c>
      <c r="BV1159" s="32" t="str">
        <f t="shared" si="330"/>
        <v/>
      </c>
      <c r="BW1159" s="32" t="str">
        <f t="shared" si="331"/>
        <v/>
      </c>
      <c r="BX1159" s="32" t="str">
        <f t="shared" si="332"/>
        <v/>
      </c>
      <c r="BY1159" s="32" t="str">
        <f t="shared" si="333"/>
        <v/>
      </c>
      <c r="BZ1159" s="32" t="str">
        <f t="shared" si="334"/>
        <v/>
      </c>
      <c r="CA1159" s="32" t="str">
        <f t="shared" si="335"/>
        <v/>
      </c>
      <c r="CB1159" s="33">
        <f>IF(COUNTIF($CD$7:CD1159,CD1159)=1,CD1159,CD1159+COUNTIF($CD$6:CD1158,CD1159))</f>
        <v>56305</v>
      </c>
      <c r="CC1159" s="34">
        <f t="shared" si="336"/>
        <v>55153</v>
      </c>
      <c r="CD1159" s="32">
        <f t="shared" si="337"/>
        <v>55153</v>
      </c>
      <c r="CE1159" s="32">
        <f t="shared" si="338"/>
        <v>0</v>
      </c>
      <c r="CF1159" s="32">
        <f t="shared" si="339"/>
        <v>0</v>
      </c>
      <c r="CG1159" s="32" t="str">
        <f t="shared" si="340"/>
        <v/>
      </c>
      <c r="CH1159" s="32">
        <v>1154</v>
      </c>
      <c r="CI1159" s="32" t="s">
        <v>6</v>
      </c>
      <c r="CJ1159" s="32" t="str">
        <f t="shared" si="341"/>
        <v/>
      </c>
      <c r="CK1159" s="32" t="str">
        <f t="shared" si="342"/>
        <v/>
      </c>
      <c r="CL1159" s="32" t="str">
        <f t="shared" si="343"/>
        <v/>
      </c>
      <c r="CM1159" s="32" t="str">
        <f t="shared" si="344"/>
        <v/>
      </c>
      <c r="CN1159" s="32" t="str">
        <f t="shared" si="345"/>
        <v/>
      </c>
    </row>
    <row r="1160" spans="71:92" x14ac:dyDescent="0.3">
      <c r="BS1160" s="32" t="str">
        <f>IF(Kiadasi_kiseroiv!$K$2=BT1160,BV1160,"")</f>
        <v/>
      </c>
      <c r="BT1160" s="34" t="str">
        <f t="shared" si="328"/>
        <v/>
      </c>
      <c r="BU1160" s="32" t="str">
        <f t="shared" si="329"/>
        <v/>
      </c>
      <c r="BV1160" s="32" t="str">
        <f t="shared" si="330"/>
        <v/>
      </c>
      <c r="BW1160" s="32" t="str">
        <f t="shared" si="331"/>
        <v/>
      </c>
      <c r="BX1160" s="32" t="str">
        <f t="shared" si="332"/>
        <v/>
      </c>
      <c r="BY1160" s="32" t="str">
        <f t="shared" si="333"/>
        <v/>
      </c>
      <c r="BZ1160" s="32" t="str">
        <f t="shared" si="334"/>
        <v/>
      </c>
      <c r="CA1160" s="32" t="str">
        <f t="shared" si="335"/>
        <v/>
      </c>
      <c r="CB1160" s="33">
        <f>IF(COUNTIF($CD$7:CD1160,CD1160)=1,CD1160,CD1160+COUNTIF($CD$6:CD1159,CD1160))</f>
        <v>56306</v>
      </c>
      <c r="CC1160" s="34">
        <f t="shared" si="336"/>
        <v>55153</v>
      </c>
      <c r="CD1160" s="32">
        <f t="shared" si="337"/>
        <v>55153</v>
      </c>
      <c r="CE1160" s="32">
        <f t="shared" si="338"/>
        <v>0</v>
      </c>
      <c r="CF1160" s="32">
        <f t="shared" si="339"/>
        <v>0</v>
      </c>
      <c r="CG1160" s="32" t="str">
        <f t="shared" si="340"/>
        <v/>
      </c>
      <c r="CH1160" s="32">
        <v>1155</v>
      </c>
      <c r="CI1160" s="32" t="s">
        <v>6</v>
      </c>
      <c r="CJ1160" s="32" t="str">
        <f t="shared" si="341"/>
        <v/>
      </c>
      <c r="CK1160" s="32" t="str">
        <f t="shared" si="342"/>
        <v/>
      </c>
      <c r="CL1160" s="32" t="str">
        <f t="shared" si="343"/>
        <v/>
      </c>
      <c r="CM1160" s="32" t="str">
        <f t="shared" si="344"/>
        <v/>
      </c>
      <c r="CN1160" s="32" t="str">
        <f t="shared" si="345"/>
        <v/>
      </c>
    </row>
    <row r="1161" spans="71:92" x14ac:dyDescent="0.3">
      <c r="BS1161" s="32" t="str">
        <f>IF(Kiadasi_kiseroiv!$K$2=BT1161,BV1161,"")</f>
        <v/>
      </c>
      <c r="BT1161" s="34" t="str">
        <f t="shared" si="328"/>
        <v/>
      </c>
      <c r="BU1161" s="32" t="str">
        <f t="shared" si="329"/>
        <v/>
      </c>
      <c r="BV1161" s="32" t="str">
        <f t="shared" si="330"/>
        <v/>
      </c>
      <c r="BW1161" s="32" t="str">
        <f t="shared" si="331"/>
        <v/>
      </c>
      <c r="BX1161" s="32" t="str">
        <f t="shared" si="332"/>
        <v/>
      </c>
      <c r="BY1161" s="32" t="str">
        <f t="shared" si="333"/>
        <v/>
      </c>
      <c r="BZ1161" s="32" t="str">
        <f t="shared" si="334"/>
        <v/>
      </c>
      <c r="CA1161" s="32" t="str">
        <f t="shared" si="335"/>
        <v/>
      </c>
      <c r="CB1161" s="33">
        <f>IF(COUNTIF($CD$7:CD1161,CD1161)=1,CD1161,CD1161+COUNTIF($CD$6:CD1160,CD1161))</f>
        <v>56307</v>
      </c>
      <c r="CC1161" s="34">
        <f t="shared" si="336"/>
        <v>55153</v>
      </c>
      <c r="CD1161" s="32">
        <f t="shared" si="337"/>
        <v>55153</v>
      </c>
      <c r="CE1161" s="32">
        <f t="shared" si="338"/>
        <v>0</v>
      </c>
      <c r="CF1161" s="32">
        <f t="shared" si="339"/>
        <v>0</v>
      </c>
      <c r="CG1161" s="32" t="str">
        <f t="shared" si="340"/>
        <v/>
      </c>
      <c r="CH1161" s="32">
        <v>1156</v>
      </c>
      <c r="CI1161" s="32" t="s">
        <v>6</v>
      </c>
      <c r="CJ1161" s="32" t="str">
        <f t="shared" si="341"/>
        <v/>
      </c>
      <c r="CK1161" s="32" t="str">
        <f t="shared" si="342"/>
        <v/>
      </c>
      <c r="CL1161" s="32" t="str">
        <f t="shared" si="343"/>
        <v/>
      </c>
      <c r="CM1161" s="32" t="str">
        <f t="shared" si="344"/>
        <v/>
      </c>
      <c r="CN1161" s="32" t="str">
        <f t="shared" si="345"/>
        <v/>
      </c>
    </row>
    <row r="1162" spans="71:92" x14ac:dyDescent="0.3">
      <c r="BS1162" s="32" t="str">
        <f>IF(Kiadasi_kiseroiv!$K$2=BT1162,BV1162,"")</f>
        <v/>
      </c>
      <c r="BT1162" s="34" t="str">
        <f t="shared" si="328"/>
        <v/>
      </c>
      <c r="BU1162" s="32" t="str">
        <f t="shared" si="329"/>
        <v/>
      </c>
      <c r="BV1162" s="32" t="str">
        <f t="shared" si="330"/>
        <v/>
      </c>
      <c r="BW1162" s="32" t="str">
        <f t="shared" si="331"/>
        <v/>
      </c>
      <c r="BX1162" s="32" t="str">
        <f t="shared" si="332"/>
        <v/>
      </c>
      <c r="BY1162" s="32" t="str">
        <f t="shared" si="333"/>
        <v/>
      </c>
      <c r="BZ1162" s="32" t="str">
        <f t="shared" si="334"/>
        <v/>
      </c>
      <c r="CA1162" s="32" t="str">
        <f t="shared" si="335"/>
        <v/>
      </c>
      <c r="CB1162" s="33">
        <f>IF(COUNTIF($CD$7:CD1162,CD1162)=1,CD1162,CD1162+COUNTIF($CD$6:CD1161,CD1162))</f>
        <v>56308</v>
      </c>
      <c r="CC1162" s="34">
        <f t="shared" si="336"/>
        <v>55153</v>
      </c>
      <c r="CD1162" s="32">
        <f t="shared" si="337"/>
        <v>55153</v>
      </c>
      <c r="CE1162" s="32">
        <f t="shared" si="338"/>
        <v>0</v>
      </c>
      <c r="CF1162" s="32">
        <f t="shared" si="339"/>
        <v>0</v>
      </c>
      <c r="CG1162" s="32" t="str">
        <f t="shared" si="340"/>
        <v/>
      </c>
      <c r="CH1162" s="32">
        <v>1157</v>
      </c>
      <c r="CI1162" s="32" t="s">
        <v>6</v>
      </c>
      <c r="CJ1162" s="32" t="str">
        <f t="shared" si="341"/>
        <v/>
      </c>
      <c r="CK1162" s="32" t="str">
        <f t="shared" si="342"/>
        <v/>
      </c>
      <c r="CL1162" s="32" t="str">
        <f t="shared" si="343"/>
        <v/>
      </c>
      <c r="CM1162" s="32" t="str">
        <f t="shared" si="344"/>
        <v/>
      </c>
      <c r="CN1162" s="32" t="str">
        <f t="shared" si="345"/>
        <v/>
      </c>
    </row>
    <row r="1163" spans="71:92" x14ac:dyDescent="0.3">
      <c r="BS1163" s="32" t="str">
        <f>IF(Kiadasi_kiseroiv!$K$2=BT1163,BV1163,"")</f>
        <v/>
      </c>
      <c r="BT1163" s="34" t="str">
        <f t="shared" si="328"/>
        <v/>
      </c>
      <c r="BU1163" s="32" t="str">
        <f t="shared" si="329"/>
        <v/>
      </c>
      <c r="BV1163" s="32" t="str">
        <f t="shared" si="330"/>
        <v/>
      </c>
      <c r="BW1163" s="32" t="str">
        <f t="shared" si="331"/>
        <v/>
      </c>
      <c r="BX1163" s="32" t="str">
        <f t="shared" si="332"/>
        <v/>
      </c>
      <c r="BY1163" s="32" t="str">
        <f t="shared" si="333"/>
        <v/>
      </c>
      <c r="BZ1163" s="32" t="str">
        <f t="shared" si="334"/>
        <v/>
      </c>
      <c r="CA1163" s="32" t="str">
        <f t="shared" si="335"/>
        <v/>
      </c>
      <c r="CB1163" s="33">
        <f>IF(COUNTIF($CD$7:CD1163,CD1163)=1,CD1163,CD1163+COUNTIF($CD$6:CD1162,CD1163))</f>
        <v>56309</v>
      </c>
      <c r="CC1163" s="34">
        <f t="shared" si="336"/>
        <v>55153</v>
      </c>
      <c r="CD1163" s="32">
        <f t="shared" si="337"/>
        <v>55153</v>
      </c>
      <c r="CE1163" s="32">
        <f t="shared" si="338"/>
        <v>0</v>
      </c>
      <c r="CF1163" s="32">
        <f t="shared" si="339"/>
        <v>0</v>
      </c>
      <c r="CG1163" s="32" t="str">
        <f t="shared" si="340"/>
        <v/>
      </c>
      <c r="CH1163" s="32">
        <v>1158</v>
      </c>
      <c r="CI1163" s="32" t="s">
        <v>6</v>
      </c>
      <c r="CJ1163" s="32" t="str">
        <f t="shared" si="341"/>
        <v/>
      </c>
      <c r="CK1163" s="32" t="str">
        <f t="shared" si="342"/>
        <v/>
      </c>
      <c r="CL1163" s="32" t="str">
        <f t="shared" si="343"/>
        <v/>
      </c>
      <c r="CM1163" s="32" t="str">
        <f t="shared" si="344"/>
        <v/>
      </c>
      <c r="CN1163" s="32" t="str">
        <f t="shared" si="345"/>
        <v/>
      </c>
    </row>
    <row r="1164" spans="71:92" x14ac:dyDescent="0.3">
      <c r="BS1164" s="32" t="str">
        <f>IF(Kiadasi_kiseroiv!$K$2=BT1164,BV1164,"")</f>
        <v/>
      </c>
      <c r="BT1164" s="34" t="str">
        <f t="shared" si="328"/>
        <v/>
      </c>
      <c r="BU1164" s="32" t="str">
        <f t="shared" si="329"/>
        <v/>
      </c>
      <c r="BV1164" s="32" t="str">
        <f t="shared" si="330"/>
        <v/>
      </c>
      <c r="BW1164" s="32" t="str">
        <f t="shared" si="331"/>
        <v/>
      </c>
      <c r="BX1164" s="32" t="str">
        <f t="shared" si="332"/>
        <v/>
      </c>
      <c r="BY1164" s="32" t="str">
        <f t="shared" si="333"/>
        <v/>
      </c>
      <c r="BZ1164" s="32" t="str">
        <f t="shared" si="334"/>
        <v/>
      </c>
      <c r="CA1164" s="32" t="str">
        <f t="shared" si="335"/>
        <v/>
      </c>
      <c r="CB1164" s="33">
        <f>IF(COUNTIF($CD$7:CD1164,CD1164)=1,CD1164,CD1164+COUNTIF($CD$6:CD1163,CD1164))</f>
        <v>56310</v>
      </c>
      <c r="CC1164" s="34">
        <f t="shared" si="336"/>
        <v>55153</v>
      </c>
      <c r="CD1164" s="32">
        <f t="shared" si="337"/>
        <v>55153</v>
      </c>
      <c r="CE1164" s="32">
        <f t="shared" si="338"/>
        <v>0</v>
      </c>
      <c r="CF1164" s="32">
        <f t="shared" si="339"/>
        <v>0</v>
      </c>
      <c r="CG1164" s="32" t="str">
        <f t="shared" si="340"/>
        <v/>
      </c>
      <c r="CH1164" s="32">
        <v>1159</v>
      </c>
      <c r="CI1164" s="32" t="s">
        <v>6</v>
      </c>
      <c r="CJ1164" s="32" t="str">
        <f t="shared" si="341"/>
        <v/>
      </c>
      <c r="CK1164" s="32" t="str">
        <f t="shared" si="342"/>
        <v/>
      </c>
      <c r="CL1164" s="32" t="str">
        <f t="shared" si="343"/>
        <v/>
      </c>
      <c r="CM1164" s="32" t="str">
        <f t="shared" si="344"/>
        <v/>
      </c>
      <c r="CN1164" s="32" t="str">
        <f t="shared" si="345"/>
        <v/>
      </c>
    </row>
    <row r="1165" spans="71:92" x14ac:dyDescent="0.3">
      <c r="BS1165" s="32" t="str">
        <f>IF(Kiadasi_kiseroiv!$K$2=BT1165,BV1165,"")</f>
        <v/>
      </c>
      <c r="BT1165" s="34" t="str">
        <f t="shared" si="328"/>
        <v/>
      </c>
      <c r="BU1165" s="32" t="str">
        <f t="shared" si="329"/>
        <v/>
      </c>
      <c r="BV1165" s="32" t="str">
        <f t="shared" si="330"/>
        <v/>
      </c>
      <c r="BW1165" s="32" t="str">
        <f t="shared" si="331"/>
        <v/>
      </c>
      <c r="BX1165" s="32" t="str">
        <f t="shared" si="332"/>
        <v/>
      </c>
      <c r="BY1165" s="32" t="str">
        <f t="shared" si="333"/>
        <v/>
      </c>
      <c r="BZ1165" s="32" t="str">
        <f t="shared" si="334"/>
        <v/>
      </c>
      <c r="CA1165" s="32" t="str">
        <f t="shared" si="335"/>
        <v/>
      </c>
      <c r="CB1165" s="33">
        <f>IF(COUNTIF($CD$7:CD1165,CD1165)=1,CD1165,CD1165+COUNTIF($CD$6:CD1164,CD1165))</f>
        <v>56311</v>
      </c>
      <c r="CC1165" s="34">
        <f t="shared" si="336"/>
        <v>55153</v>
      </c>
      <c r="CD1165" s="32">
        <f t="shared" si="337"/>
        <v>55153</v>
      </c>
      <c r="CE1165" s="32">
        <f t="shared" si="338"/>
        <v>0</v>
      </c>
      <c r="CF1165" s="32">
        <f t="shared" si="339"/>
        <v>0</v>
      </c>
      <c r="CG1165" s="32" t="str">
        <f t="shared" si="340"/>
        <v/>
      </c>
      <c r="CH1165" s="32">
        <v>1160</v>
      </c>
      <c r="CI1165" s="32" t="s">
        <v>6</v>
      </c>
      <c r="CJ1165" s="32" t="str">
        <f t="shared" si="341"/>
        <v/>
      </c>
      <c r="CK1165" s="32" t="str">
        <f t="shared" si="342"/>
        <v/>
      </c>
      <c r="CL1165" s="32" t="str">
        <f t="shared" si="343"/>
        <v/>
      </c>
      <c r="CM1165" s="32" t="str">
        <f t="shared" si="344"/>
        <v/>
      </c>
      <c r="CN1165" s="32" t="str">
        <f t="shared" si="345"/>
        <v/>
      </c>
    </row>
    <row r="1166" spans="71:92" x14ac:dyDescent="0.3">
      <c r="BS1166" s="32" t="str">
        <f>IF(Kiadasi_kiseroiv!$K$2=BT1166,BV1166,"")</f>
        <v/>
      </c>
      <c r="BT1166" s="34" t="str">
        <f t="shared" si="328"/>
        <v/>
      </c>
      <c r="BU1166" s="32" t="str">
        <f t="shared" si="329"/>
        <v/>
      </c>
      <c r="BV1166" s="32" t="str">
        <f t="shared" si="330"/>
        <v/>
      </c>
      <c r="BW1166" s="32" t="str">
        <f t="shared" si="331"/>
        <v/>
      </c>
      <c r="BX1166" s="32" t="str">
        <f t="shared" si="332"/>
        <v/>
      </c>
      <c r="BY1166" s="32" t="str">
        <f t="shared" si="333"/>
        <v/>
      </c>
      <c r="BZ1166" s="32" t="str">
        <f t="shared" si="334"/>
        <v/>
      </c>
      <c r="CA1166" s="32" t="str">
        <f t="shared" si="335"/>
        <v/>
      </c>
      <c r="CB1166" s="33">
        <f>IF(COUNTIF($CD$7:CD1166,CD1166)=1,CD1166,CD1166+COUNTIF($CD$6:CD1165,CD1166))</f>
        <v>56312</v>
      </c>
      <c r="CC1166" s="34">
        <f t="shared" si="336"/>
        <v>55153</v>
      </c>
      <c r="CD1166" s="32">
        <f t="shared" si="337"/>
        <v>55153</v>
      </c>
      <c r="CE1166" s="32">
        <f t="shared" si="338"/>
        <v>0</v>
      </c>
      <c r="CF1166" s="32">
        <f t="shared" si="339"/>
        <v>0</v>
      </c>
      <c r="CG1166" s="32" t="str">
        <f t="shared" si="340"/>
        <v/>
      </c>
      <c r="CH1166" s="32">
        <v>1161</v>
      </c>
      <c r="CI1166" s="32" t="s">
        <v>6</v>
      </c>
      <c r="CJ1166" s="32" t="str">
        <f t="shared" si="341"/>
        <v/>
      </c>
      <c r="CK1166" s="32" t="str">
        <f t="shared" si="342"/>
        <v/>
      </c>
      <c r="CL1166" s="32" t="str">
        <f t="shared" si="343"/>
        <v/>
      </c>
      <c r="CM1166" s="32" t="str">
        <f t="shared" si="344"/>
        <v/>
      </c>
      <c r="CN1166" s="32" t="str">
        <f t="shared" si="345"/>
        <v/>
      </c>
    </row>
    <row r="1167" spans="71:92" x14ac:dyDescent="0.3">
      <c r="BS1167" s="32" t="str">
        <f>IF(Kiadasi_kiseroiv!$K$2=BT1167,BV1167,"")</f>
        <v/>
      </c>
      <c r="BT1167" s="34" t="str">
        <f t="shared" si="328"/>
        <v/>
      </c>
      <c r="BU1167" s="32" t="str">
        <f t="shared" si="329"/>
        <v/>
      </c>
      <c r="BV1167" s="32" t="str">
        <f t="shared" si="330"/>
        <v/>
      </c>
      <c r="BW1167" s="32" t="str">
        <f t="shared" si="331"/>
        <v/>
      </c>
      <c r="BX1167" s="32" t="str">
        <f t="shared" si="332"/>
        <v/>
      </c>
      <c r="BY1167" s="32" t="str">
        <f t="shared" si="333"/>
        <v/>
      </c>
      <c r="BZ1167" s="32" t="str">
        <f t="shared" si="334"/>
        <v/>
      </c>
      <c r="CA1167" s="32" t="str">
        <f t="shared" si="335"/>
        <v/>
      </c>
      <c r="CB1167" s="33">
        <f>IF(COUNTIF($CD$7:CD1167,CD1167)=1,CD1167,CD1167+COUNTIF($CD$6:CD1166,CD1167))</f>
        <v>56313</v>
      </c>
      <c r="CC1167" s="34">
        <f t="shared" si="336"/>
        <v>55153</v>
      </c>
      <c r="CD1167" s="32">
        <f t="shared" si="337"/>
        <v>55153</v>
      </c>
      <c r="CE1167" s="32">
        <f t="shared" si="338"/>
        <v>0</v>
      </c>
      <c r="CF1167" s="32">
        <f t="shared" si="339"/>
        <v>0</v>
      </c>
      <c r="CG1167" s="32" t="str">
        <f t="shared" si="340"/>
        <v/>
      </c>
      <c r="CH1167" s="32">
        <v>1162</v>
      </c>
      <c r="CI1167" s="32" t="s">
        <v>6</v>
      </c>
      <c r="CJ1167" s="32" t="str">
        <f t="shared" si="341"/>
        <v/>
      </c>
      <c r="CK1167" s="32" t="str">
        <f t="shared" si="342"/>
        <v/>
      </c>
      <c r="CL1167" s="32" t="str">
        <f t="shared" si="343"/>
        <v/>
      </c>
      <c r="CM1167" s="32" t="str">
        <f t="shared" si="344"/>
        <v/>
      </c>
      <c r="CN1167" s="32" t="str">
        <f t="shared" si="345"/>
        <v/>
      </c>
    </row>
    <row r="1168" spans="71:92" x14ac:dyDescent="0.3">
      <c r="BS1168" s="32" t="str">
        <f>IF(Kiadasi_kiseroiv!$K$2=BT1168,BV1168,"")</f>
        <v/>
      </c>
      <c r="BT1168" s="34" t="str">
        <f t="shared" si="328"/>
        <v/>
      </c>
      <c r="BU1168" s="32" t="str">
        <f t="shared" si="329"/>
        <v/>
      </c>
      <c r="BV1168" s="32" t="str">
        <f t="shared" si="330"/>
        <v/>
      </c>
      <c r="BW1168" s="32" t="str">
        <f t="shared" si="331"/>
        <v/>
      </c>
      <c r="BX1168" s="32" t="str">
        <f t="shared" si="332"/>
        <v/>
      </c>
      <c r="BY1168" s="32" t="str">
        <f t="shared" si="333"/>
        <v/>
      </c>
      <c r="BZ1168" s="32" t="str">
        <f t="shared" si="334"/>
        <v/>
      </c>
      <c r="CA1168" s="32" t="str">
        <f t="shared" si="335"/>
        <v/>
      </c>
      <c r="CB1168" s="33">
        <f>IF(COUNTIF($CD$7:CD1168,CD1168)=1,CD1168,CD1168+COUNTIF($CD$6:CD1167,CD1168))</f>
        <v>56314</v>
      </c>
      <c r="CC1168" s="34">
        <f t="shared" si="336"/>
        <v>55153</v>
      </c>
      <c r="CD1168" s="32">
        <f t="shared" si="337"/>
        <v>55153</v>
      </c>
      <c r="CE1168" s="32">
        <f t="shared" si="338"/>
        <v>0</v>
      </c>
      <c r="CF1168" s="32">
        <f t="shared" si="339"/>
        <v>0</v>
      </c>
      <c r="CG1168" s="32" t="str">
        <f t="shared" si="340"/>
        <v/>
      </c>
      <c r="CH1168" s="32">
        <v>1163</v>
      </c>
      <c r="CI1168" s="32" t="s">
        <v>6</v>
      </c>
      <c r="CJ1168" s="32" t="str">
        <f t="shared" si="341"/>
        <v/>
      </c>
      <c r="CK1168" s="32" t="str">
        <f t="shared" si="342"/>
        <v/>
      </c>
      <c r="CL1168" s="32" t="str">
        <f t="shared" si="343"/>
        <v/>
      </c>
      <c r="CM1168" s="32" t="str">
        <f t="shared" si="344"/>
        <v/>
      </c>
      <c r="CN1168" s="32" t="str">
        <f t="shared" si="345"/>
        <v/>
      </c>
    </row>
    <row r="1169" spans="71:92" x14ac:dyDescent="0.3">
      <c r="BS1169" s="32" t="str">
        <f>IF(Kiadasi_kiseroiv!$K$2=BT1169,BV1169,"")</f>
        <v/>
      </c>
      <c r="BT1169" s="34" t="str">
        <f t="shared" si="328"/>
        <v/>
      </c>
      <c r="BU1169" s="32" t="str">
        <f t="shared" si="329"/>
        <v/>
      </c>
      <c r="BV1169" s="32" t="str">
        <f t="shared" si="330"/>
        <v/>
      </c>
      <c r="BW1169" s="32" t="str">
        <f t="shared" si="331"/>
        <v/>
      </c>
      <c r="BX1169" s="32" t="str">
        <f t="shared" si="332"/>
        <v/>
      </c>
      <c r="BY1169" s="32" t="str">
        <f t="shared" si="333"/>
        <v/>
      </c>
      <c r="BZ1169" s="32" t="str">
        <f t="shared" si="334"/>
        <v/>
      </c>
      <c r="CA1169" s="32" t="str">
        <f t="shared" si="335"/>
        <v/>
      </c>
      <c r="CB1169" s="33">
        <f>IF(COUNTIF($CD$7:CD1169,CD1169)=1,CD1169,CD1169+COUNTIF($CD$6:CD1168,CD1169))</f>
        <v>56315</v>
      </c>
      <c r="CC1169" s="34">
        <f t="shared" si="336"/>
        <v>55153</v>
      </c>
      <c r="CD1169" s="32">
        <f t="shared" si="337"/>
        <v>55153</v>
      </c>
      <c r="CE1169" s="32">
        <f t="shared" si="338"/>
        <v>0</v>
      </c>
      <c r="CF1169" s="32">
        <f t="shared" si="339"/>
        <v>0</v>
      </c>
      <c r="CG1169" s="32" t="str">
        <f t="shared" si="340"/>
        <v/>
      </c>
      <c r="CH1169" s="32">
        <v>1164</v>
      </c>
      <c r="CI1169" s="32" t="s">
        <v>6</v>
      </c>
      <c r="CJ1169" s="32" t="str">
        <f t="shared" si="341"/>
        <v/>
      </c>
      <c r="CK1169" s="32" t="str">
        <f t="shared" si="342"/>
        <v/>
      </c>
      <c r="CL1169" s="32" t="str">
        <f t="shared" si="343"/>
        <v/>
      </c>
      <c r="CM1169" s="32" t="str">
        <f t="shared" si="344"/>
        <v/>
      </c>
      <c r="CN1169" s="32" t="str">
        <f t="shared" si="345"/>
        <v/>
      </c>
    </row>
    <row r="1170" spans="71:92" x14ac:dyDescent="0.3">
      <c r="BS1170" s="32" t="str">
        <f>IF(Kiadasi_kiseroiv!$K$2=BT1170,BV1170,"")</f>
        <v/>
      </c>
      <c r="BT1170" s="34" t="str">
        <f t="shared" si="328"/>
        <v/>
      </c>
      <c r="BU1170" s="32" t="str">
        <f t="shared" si="329"/>
        <v/>
      </c>
      <c r="BV1170" s="32" t="str">
        <f t="shared" si="330"/>
        <v/>
      </c>
      <c r="BW1170" s="32" t="str">
        <f t="shared" si="331"/>
        <v/>
      </c>
      <c r="BX1170" s="32" t="str">
        <f t="shared" si="332"/>
        <v/>
      </c>
      <c r="BY1170" s="32" t="str">
        <f t="shared" si="333"/>
        <v/>
      </c>
      <c r="BZ1170" s="32" t="str">
        <f t="shared" si="334"/>
        <v/>
      </c>
      <c r="CA1170" s="32" t="str">
        <f t="shared" si="335"/>
        <v/>
      </c>
      <c r="CB1170" s="33">
        <f>IF(COUNTIF($CD$7:CD1170,CD1170)=1,CD1170,CD1170+COUNTIF($CD$6:CD1169,CD1170))</f>
        <v>56316</v>
      </c>
      <c r="CC1170" s="34">
        <f t="shared" si="336"/>
        <v>55153</v>
      </c>
      <c r="CD1170" s="32">
        <f t="shared" si="337"/>
        <v>55153</v>
      </c>
      <c r="CE1170" s="32">
        <f t="shared" si="338"/>
        <v>0</v>
      </c>
      <c r="CF1170" s="32">
        <f t="shared" si="339"/>
        <v>0</v>
      </c>
      <c r="CG1170" s="32" t="str">
        <f t="shared" si="340"/>
        <v/>
      </c>
      <c r="CH1170" s="32">
        <v>1165</v>
      </c>
      <c r="CI1170" s="32" t="s">
        <v>6</v>
      </c>
      <c r="CJ1170" s="32" t="str">
        <f t="shared" si="341"/>
        <v/>
      </c>
      <c r="CK1170" s="32" t="str">
        <f t="shared" si="342"/>
        <v/>
      </c>
      <c r="CL1170" s="32" t="str">
        <f t="shared" si="343"/>
        <v/>
      </c>
      <c r="CM1170" s="32" t="str">
        <f t="shared" si="344"/>
        <v/>
      </c>
      <c r="CN1170" s="32" t="str">
        <f t="shared" si="345"/>
        <v/>
      </c>
    </row>
    <row r="1171" spans="71:92" x14ac:dyDescent="0.3">
      <c r="BS1171" s="32" t="str">
        <f>IF(Kiadasi_kiseroiv!$K$2=BT1171,BV1171,"")</f>
        <v/>
      </c>
      <c r="BT1171" s="34" t="str">
        <f t="shared" si="328"/>
        <v/>
      </c>
      <c r="BU1171" s="32" t="str">
        <f t="shared" si="329"/>
        <v/>
      </c>
      <c r="BV1171" s="32" t="str">
        <f t="shared" si="330"/>
        <v/>
      </c>
      <c r="BW1171" s="32" t="str">
        <f t="shared" si="331"/>
        <v/>
      </c>
      <c r="BX1171" s="32" t="str">
        <f t="shared" si="332"/>
        <v/>
      </c>
      <c r="BY1171" s="32" t="str">
        <f t="shared" si="333"/>
        <v/>
      </c>
      <c r="BZ1171" s="32" t="str">
        <f t="shared" si="334"/>
        <v/>
      </c>
      <c r="CA1171" s="32" t="str">
        <f t="shared" si="335"/>
        <v/>
      </c>
      <c r="CB1171" s="33">
        <f>IF(COUNTIF($CD$7:CD1171,CD1171)=1,CD1171,CD1171+COUNTIF($CD$6:CD1170,CD1171))</f>
        <v>56317</v>
      </c>
      <c r="CC1171" s="34">
        <f t="shared" si="336"/>
        <v>55153</v>
      </c>
      <c r="CD1171" s="32">
        <f t="shared" si="337"/>
        <v>55153</v>
      </c>
      <c r="CE1171" s="32">
        <f t="shared" si="338"/>
        <v>0</v>
      </c>
      <c r="CF1171" s="32">
        <f t="shared" si="339"/>
        <v>0</v>
      </c>
      <c r="CG1171" s="32" t="str">
        <f t="shared" si="340"/>
        <v/>
      </c>
      <c r="CH1171" s="32">
        <v>1166</v>
      </c>
      <c r="CI1171" s="32" t="s">
        <v>6</v>
      </c>
      <c r="CJ1171" s="32" t="str">
        <f t="shared" si="341"/>
        <v/>
      </c>
      <c r="CK1171" s="32" t="str">
        <f t="shared" si="342"/>
        <v/>
      </c>
      <c r="CL1171" s="32" t="str">
        <f t="shared" si="343"/>
        <v/>
      </c>
      <c r="CM1171" s="32" t="str">
        <f t="shared" si="344"/>
        <v/>
      </c>
      <c r="CN1171" s="32" t="str">
        <f t="shared" si="345"/>
        <v/>
      </c>
    </row>
    <row r="1172" spans="71:92" x14ac:dyDescent="0.3">
      <c r="BS1172" s="32" t="str">
        <f>IF(Kiadasi_kiseroiv!$K$2=BT1172,BV1172,"")</f>
        <v/>
      </c>
      <c r="BT1172" s="34" t="str">
        <f t="shared" si="328"/>
        <v/>
      </c>
      <c r="BU1172" s="32" t="str">
        <f t="shared" si="329"/>
        <v/>
      </c>
      <c r="BV1172" s="32" t="str">
        <f t="shared" si="330"/>
        <v/>
      </c>
      <c r="BW1172" s="32" t="str">
        <f t="shared" si="331"/>
        <v/>
      </c>
      <c r="BX1172" s="32" t="str">
        <f t="shared" si="332"/>
        <v/>
      </c>
      <c r="BY1172" s="32" t="str">
        <f t="shared" si="333"/>
        <v/>
      </c>
      <c r="BZ1172" s="32" t="str">
        <f t="shared" si="334"/>
        <v/>
      </c>
      <c r="CA1172" s="32" t="str">
        <f t="shared" si="335"/>
        <v/>
      </c>
      <c r="CB1172" s="33">
        <f>IF(COUNTIF($CD$7:CD1172,CD1172)=1,CD1172,CD1172+COUNTIF($CD$6:CD1171,CD1172))</f>
        <v>56318</v>
      </c>
      <c r="CC1172" s="34">
        <f t="shared" si="336"/>
        <v>55153</v>
      </c>
      <c r="CD1172" s="32">
        <f t="shared" si="337"/>
        <v>55153</v>
      </c>
      <c r="CE1172" s="32">
        <f t="shared" si="338"/>
        <v>0</v>
      </c>
      <c r="CF1172" s="32">
        <f t="shared" si="339"/>
        <v>0</v>
      </c>
      <c r="CG1172" s="32" t="str">
        <f t="shared" si="340"/>
        <v/>
      </c>
      <c r="CH1172" s="32">
        <v>1167</v>
      </c>
      <c r="CI1172" s="32" t="s">
        <v>6</v>
      </c>
      <c r="CJ1172" s="32" t="str">
        <f t="shared" si="341"/>
        <v/>
      </c>
      <c r="CK1172" s="32" t="str">
        <f t="shared" si="342"/>
        <v/>
      </c>
      <c r="CL1172" s="32" t="str">
        <f t="shared" si="343"/>
        <v/>
      </c>
      <c r="CM1172" s="32" t="str">
        <f t="shared" si="344"/>
        <v/>
      </c>
      <c r="CN1172" s="32" t="str">
        <f t="shared" si="345"/>
        <v/>
      </c>
    </row>
    <row r="1173" spans="71:92" x14ac:dyDescent="0.3">
      <c r="BS1173" s="32" t="str">
        <f>IF(Kiadasi_kiseroiv!$K$2=BT1173,BV1173,"")</f>
        <v/>
      </c>
      <c r="BT1173" s="34" t="str">
        <f t="shared" si="328"/>
        <v/>
      </c>
      <c r="BU1173" s="32" t="str">
        <f t="shared" si="329"/>
        <v/>
      </c>
      <c r="BV1173" s="32" t="str">
        <f t="shared" si="330"/>
        <v/>
      </c>
      <c r="BW1173" s="32" t="str">
        <f t="shared" si="331"/>
        <v/>
      </c>
      <c r="BX1173" s="32" t="str">
        <f t="shared" si="332"/>
        <v/>
      </c>
      <c r="BY1173" s="32" t="str">
        <f t="shared" si="333"/>
        <v/>
      </c>
      <c r="BZ1173" s="32" t="str">
        <f t="shared" si="334"/>
        <v/>
      </c>
      <c r="CA1173" s="32" t="str">
        <f t="shared" si="335"/>
        <v/>
      </c>
      <c r="CB1173" s="33">
        <f>IF(COUNTIF($CD$7:CD1173,CD1173)=1,CD1173,CD1173+COUNTIF($CD$6:CD1172,CD1173))</f>
        <v>56319</v>
      </c>
      <c r="CC1173" s="34">
        <f t="shared" si="336"/>
        <v>55153</v>
      </c>
      <c r="CD1173" s="32">
        <f t="shared" si="337"/>
        <v>55153</v>
      </c>
      <c r="CE1173" s="32">
        <f t="shared" si="338"/>
        <v>0</v>
      </c>
      <c r="CF1173" s="32">
        <f t="shared" si="339"/>
        <v>0</v>
      </c>
      <c r="CG1173" s="32" t="str">
        <f t="shared" si="340"/>
        <v/>
      </c>
      <c r="CH1173" s="32">
        <v>1168</v>
      </c>
      <c r="CI1173" s="32" t="s">
        <v>6</v>
      </c>
      <c r="CJ1173" s="32" t="str">
        <f t="shared" si="341"/>
        <v/>
      </c>
      <c r="CK1173" s="32" t="str">
        <f t="shared" si="342"/>
        <v/>
      </c>
      <c r="CL1173" s="32" t="str">
        <f t="shared" si="343"/>
        <v/>
      </c>
      <c r="CM1173" s="32" t="str">
        <f t="shared" si="344"/>
        <v/>
      </c>
      <c r="CN1173" s="32" t="str">
        <f t="shared" si="345"/>
        <v/>
      </c>
    </row>
    <row r="1174" spans="71:92" x14ac:dyDescent="0.3">
      <c r="BS1174" s="32" t="str">
        <f>IF(Kiadasi_kiseroiv!$K$2=BT1174,BV1174,"")</f>
        <v/>
      </c>
      <c r="BT1174" s="34" t="str">
        <f t="shared" si="328"/>
        <v/>
      </c>
      <c r="BU1174" s="32" t="str">
        <f t="shared" si="329"/>
        <v/>
      </c>
      <c r="BV1174" s="32" t="str">
        <f t="shared" si="330"/>
        <v/>
      </c>
      <c r="BW1174" s="32" t="str">
        <f t="shared" si="331"/>
        <v/>
      </c>
      <c r="BX1174" s="32" t="str">
        <f t="shared" si="332"/>
        <v/>
      </c>
      <c r="BY1174" s="32" t="str">
        <f t="shared" si="333"/>
        <v/>
      </c>
      <c r="BZ1174" s="32" t="str">
        <f t="shared" si="334"/>
        <v/>
      </c>
      <c r="CA1174" s="32" t="str">
        <f t="shared" si="335"/>
        <v/>
      </c>
      <c r="CB1174" s="33">
        <f>IF(COUNTIF($CD$7:CD1174,CD1174)=1,CD1174,CD1174+COUNTIF($CD$6:CD1173,CD1174))</f>
        <v>56320</v>
      </c>
      <c r="CC1174" s="34">
        <f t="shared" si="336"/>
        <v>55153</v>
      </c>
      <c r="CD1174" s="32">
        <f t="shared" si="337"/>
        <v>55153</v>
      </c>
      <c r="CE1174" s="32">
        <f t="shared" si="338"/>
        <v>0</v>
      </c>
      <c r="CF1174" s="32">
        <f t="shared" si="339"/>
        <v>0</v>
      </c>
      <c r="CG1174" s="32" t="str">
        <f t="shared" si="340"/>
        <v/>
      </c>
      <c r="CH1174" s="32">
        <v>1169</v>
      </c>
      <c r="CI1174" s="32" t="s">
        <v>6</v>
      </c>
      <c r="CJ1174" s="32" t="str">
        <f t="shared" si="341"/>
        <v/>
      </c>
      <c r="CK1174" s="32" t="str">
        <f t="shared" si="342"/>
        <v/>
      </c>
      <c r="CL1174" s="32" t="str">
        <f t="shared" si="343"/>
        <v/>
      </c>
      <c r="CM1174" s="32" t="str">
        <f t="shared" si="344"/>
        <v/>
      </c>
      <c r="CN1174" s="32" t="str">
        <f t="shared" si="345"/>
        <v/>
      </c>
    </row>
    <row r="1175" spans="71:92" x14ac:dyDescent="0.3">
      <c r="BS1175" s="32" t="str">
        <f>IF(Kiadasi_kiseroiv!$K$2=BT1175,BV1175,"")</f>
        <v/>
      </c>
      <c r="BT1175" s="34" t="str">
        <f t="shared" si="328"/>
        <v/>
      </c>
      <c r="BU1175" s="32" t="str">
        <f t="shared" si="329"/>
        <v/>
      </c>
      <c r="BV1175" s="32" t="str">
        <f t="shared" si="330"/>
        <v/>
      </c>
      <c r="BW1175" s="32" t="str">
        <f t="shared" si="331"/>
        <v/>
      </c>
      <c r="BX1175" s="32" t="str">
        <f t="shared" si="332"/>
        <v/>
      </c>
      <c r="BY1175" s="32" t="str">
        <f t="shared" si="333"/>
        <v/>
      </c>
      <c r="BZ1175" s="32" t="str">
        <f t="shared" si="334"/>
        <v/>
      </c>
      <c r="CA1175" s="32" t="str">
        <f t="shared" si="335"/>
        <v/>
      </c>
      <c r="CB1175" s="33">
        <f>IF(COUNTIF($CD$7:CD1175,CD1175)=1,CD1175,CD1175+COUNTIF($CD$6:CD1174,CD1175))</f>
        <v>56321</v>
      </c>
      <c r="CC1175" s="34">
        <f t="shared" si="336"/>
        <v>55153</v>
      </c>
      <c r="CD1175" s="32">
        <f t="shared" si="337"/>
        <v>55153</v>
      </c>
      <c r="CE1175" s="32">
        <f t="shared" si="338"/>
        <v>0</v>
      </c>
      <c r="CF1175" s="32">
        <f t="shared" si="339"/>
        <v>0</v>
      </c>
      <c r="CG1175" s="32" t="str">
        <f t="shared" si="340"/>
        <v/>
      </c>
      <c r="CH1175" s="32">
        <v>1170</v>
      </c>
      <c r="CI1175" s="32" t="s">
        <v>6</v>
      </c>
      <c r="CJ1175" s="32" t="str">
        <f t="shared" si="341"/>
        <v/>
      </c>
      <c r="CK1175" s="32" t="str">
        <f t="shared" si="342"/>
        <v/>
      </c>
      <c r="CL1175" s="32" t="str">
        <f t="shared" si="343"/>
        <v/>
      </c>
      <c r="CM1175" s="32" t="str">
        <f t="shared" si="344"/>
        <v/>
      </c>
      <c r="CN1175" s="32" t="str">
        <f t="shared" si="345"/>
        <v/>
      </c>
    </row>
    <row r="1176" spans="71:92" x14ac:dyDescent="0.3">
      <c r="BS1176" s="32" t="str">
        <f>IF(Kiadasi_kiseroiv!$K$2=BT1176,BV1176,"")</f>
        <v/>
      </c>
      <c r="BT1176" s="34" t="str">
        <f t="shared" si="328"/>
        <v/>
      </c>
      <c r="BU1176" s="32" t="str">
        <f t="shared" si="329"/>
        <v/>
      </c>
      <c r="BV1176" s="32" t="str">
        <f t="shared" si="330"/>
        <v/>
      </c>
      <c r="BW1176" s="32" t="str">
        <f t="shared" si="331"/>
        <v/>
      </c>
      <c r="BX1176" s="32" t="str">
        <f t="shared" si="332"/>
        <v/>
      </c>
      <c r="BY1176" s="32" t="str">
        <f t="shared" si="333"/>
        <v/>
      </c>
      <c r="BZ1176" s="32" t="str">
        <f t="shared" si="334"/>
        <v/>
      </c>
      <c r="CA1176" s="32" t="str">
        <f t="shared" si="335"/>
        <v/>
      </c>
      <c r="CB1176" s="33">
        <f>IF(COUNTIF($CD$7:CD1176,CD1176)=1,CD1176,CD1176+COUNTIF($CD$6:CD1175,CD1176))</f>
        <v>56322</v>
      </c>
      <c r="CC1176" s="34">
        <f t="shared" si="336"/>
        <v>55153</v>
      </c>
      <c r="CD1176" s="32">
        <f t="shared" si="337"/>
        <v>55153</v>
      </c>
      <c r="CE1176" s="32">
        <f t="shared" si="338"/>
        <v>0</v>
      </c>
      <c r="CF1176" s="32">
        <f t="shared" si="339"/>
        <v>0</v>
      </c>
      <c r="CG1176" s="32" t="str">
        <f t="shared" si="340"/>
        <v/>
      </c>
      <c r="CH1176" s="32">
        <v>1171</v>
      </c>
      <c r="CI1176" s="32" t="s">
        <v>6</v>
      </c>
      <c r="CJ1176" s="32" t="str">
        <f t="shared" si="341"/>
        <v/>
      </c>
      <c r="CK1176" s="32" t="str">
        <f t="shared" si="342"/>
        <v/>
      </c>
      <c r="CL1176" s="32" t="str">
        <f t="shared" si="343"/>
        <v/>
      </c>
      <c r="CM1176" s="32" t="str">
        <f t="shared" si="344"/>
        <v/>
      </c>
      <c r="CN1176" s="32" t="str">
        <f t="shared" si="345"/>
        <v/>
      </c>
    </row>
    <row r="1177" spans="71:92" x14ac:dyDescent="0.3">
      <c r="BS1177" s="32" t="str">
        <f>IF(Kiadasi_kiseroiv!$K$2=BT1177,BV1177,"")</f>
        <v/>
      </c>
      <c r="BT1177" s="34" t="str">
        <f t="shared" si="328"/>
        <v/>
      </c>
      <c r="BU1177" s="32" t="str">
        <f t="shared" si="329"/>
        <v/>
      </c>
      <c r="BV1177" s="32" t="str">
        <f t="shared" si="330"/>
        <v/>
      </c>
      <c r="BW1177" s="32" t="str">
        <f t="shared" si="331"/>
        <v/>
      </c>
      <c r="BX1177" s="32" t="str">
        <f t="shared" si="332"/>
        <v/>
      </c>
      <c r="BY1177" s="32" t="str">
        <f t="shared" si="333"/>
        <v/>
      </c>
      <c r="BZ1177" s="32" t="str">
        <f t="shared" si="334"/>
        <v/>
      </c>
      <c r="CA1177" s="32" t="str">
        <f t="shared" si="335"/>
        <v/>
      </c>
      <c r="CB1177" s="33">
        <f>IF(COUNTIF($CD$7:CD1177,CD1177)=1,CD1177,CD1177+COUNTIF($CD$6:CD1176,CD1177))</f>
        <v>56323</v>
      </c>
      <c r="CC1177" s="34">
        <f t="shared" si="336"/>
        <v>55153</v>
      </c>
      <c r="CD1177" s="32">
        <f t="shared" si="337"/>
        <v>55153</v>
      </c>
      <c r="CE1177" s="32">
        <f t="shared" si="338"/>
        <v>0</v>
      </c>
      <c r="CF1177" s="32">
        <f t="shared" si="339"/>
        <v>0</v>
      </c>
      <c r="CG1177" s="32" t="str">
        <f t="shared" si="340"/>
        <v/>
      </c>
      <c r="CH1177" s="32">
        <v>1172</v>
      </c>
      <c r="CI1177" s="32" t="s">
        <v>6</v>
      </c>
      <c r="CJ1177" s="32" t="str">
        <f t="shared" si="341"/>
        <v/>
      </c>
      <c r="CK1177" s="32" t="str">
        <f t="shared" si="342"/>
        <v/>
      </c>
      <c r="CL1177" s="32" t="str">
        <f t="shared" si="343"/>
        <v/>
      </c>
      <c r="CM1177" s="32" t="str">
        <f t="shared" si="344"/>
        <v/>
      </c>
      <c r="CN1177" s="32" t="str">
        <f t="shared" si="345"/>
        <v/>
      </c>
    </row>
    <row r="1178" spans="71:92" x14ac:dyDescent="0.3">
      <c r="BS1178" s="32" t="str">
        <f>IF(Kiadasi_kiseroiv!$K$2=BT1178,BV1178,"")</f>
        <v/>
      </c>
      <c r="BT1178" s="34" t="str">
        <f t="shared" si="328"/>
        <v/>
      </c>
      <c r="BU1178" s="32" t="str">
        <f t="shared" si="329"/>
        <v/>
      </c>
      <c r="BV1178" s="32" t="str">
        <f t="shared" si="330"/>
        <v/>
      </c>
      <c r="BW1178" s="32" t="str">
        <f t="shared" si="331"/>
        <v/>
      </c>
      <c r="BX1178" s="32" t="str">
        <f t="shared" si="332"/>
        <v/>
      </c>
      <c r="BY1178" s="32" t="str">
        <f t="shared" si="333"/>
        <v/>
      </c>
      <c r="BZ1178" s="32" t="str">
        <f t="shared" si="334"/>
        <v/>
      </c>
      <c r="CA1178" s="32" t="str">
        <f t="shared" si="335"/>
        <v/>
      </c>
      <c r="CB1178" s="33">
        <f>IF(COUNTIF($CD$7:CD1178,CD1178)=1,CD1178,CD1178+COUNTIF($CD$6:CD1177,CD1178))</f>
        <v>56324</v>
      </c>
      <c r="CC1178" s="34">
        <f t="shared" si="336"/>
        <v>55153</v>
      </c>
      <c r="CD1178" s="32">
        <f t="shared" si="337"/>
        <v>55153</v>
      </c>
      <c r="CE1178" s="32">
        <f t="shared" si="338"/>
        <v>0</v>
      </c>
      <c r="CF1178" s="32">
        <f t="shared" si="339"/>
        <v>0</v>
      </c>
      <c r="CG1178" s="32" t="str">
        <f t="shared" si="340"/>
        <v/>
      </c>
      <c r="CH1178" s="32">
        <v>1173</v>
      </c>
      <c r="CI1178" s="32" t="s">
        <v>6</v>
      </c>
      <c r="CJ1178" s="32" t="str">
        <f t="shared" si="341"/>
        <v/>
      </c>
      <c r="CK1178" s="32" t="str">
        <f t="shared" si="342"/>
        <v/>
      </c>
      <c r="CL1178" s="32" t="str">
        <f t="shared" si="343"/>
        <v/>
      </c>
      <c r="CM1178" s="32" t="str">
        <f t="shared" si="344"/>
        <v/>
      </c>
      <c r="CN1178" s="32" t="str">
        <f t="shared" si="345"/>
        <v/>
      </c>
    </row>
    <row r="1179" spans="71:92" x14ac:dyDescent="0.3">
      <c r="BS1179" s="32" t="str">
        <f>IF(Kiadasi_kiseroiv!$K$2=BT1179,BV1179,"")</f>
        <v/>
      </c>
      <c r="BT1179" s="34" t="str">
        <f t="shared" si="328"/>
        <v/>
      </c>
      <c r="BU1179" s="32" t="str">
        <f t="shared" si="329"/>
        <v/>
      </c>
      <c r="BV1179" s="32" t="str">
        <f t="shared" si="330"/>
        <v/>
      </c>
      <c r="BW1179" s="32" t="str">
        <f t="shared" si="331"/>
        <v/>
      </c>
      <c r="BX1179" s="32" t="str">
        <f t="shared" si="332"/>
        <v/>
      </c>
      <c r="BY1179" s="32" t="str">
        <f t="shared" si="333"/>
        <v/>
      </c>
      <c r="BZ1179" s="32" t="str">
        <f t="shared" si="334"/>
        <v/>
      </c>
      <c r="CA1179" s="32" t="str">
        <f t="shared" si="335"/>
        <v/>
      </c>
      <c r="CB1179" s="33">
        <f>IF(COUNTIF($CD$7:CD1179,CD1179)=1,CD1179,CD1179+COUNTIF($CD$6:CD1178,CD1179))</f>
        <v>56325</v>
      </c>
      <c r="CC1179" s="34">
        <f t="shared" si="336"/>
        <v>55153</v>
      </c>
      <c r="CD1179" s="32">
        <f t="shared" si="337"/>
        <v>55153</v>
      </c>
      <c r="CE1179" s="32">
        <f t="shared" si="338"/>
        <v>0</v>
      </c>
      <c r="CF1179" s="32">
        <f t="shared" si="339"/>
        <v>0</v>
      </c>
      <c r="CG1179" s="32" t="str">
        <f t="shared" si="340"/>
        <v/>
      </c>
      <c r="CH1179" s="32">
        <v>1174</v>
      </c>
      <c r="CI1179" s="32" t="s">
        <v>6</v>
      </c>
      <c r="CJ1179" s="32" t="str">
        <f t="shared" si="341"/>
        <v/>
      </c>
      <c r="CK1179" s="32" t="str">
        <f t="shared" si="342"/>
        <v/>
      </c>
      <c r="CL1179" s="32" t="str">
        <f t="shared" si="343"/>
        <v/>
      </c>
      <c r="CM1179" s="32" t="str">
        <f t="shared" si="344"/>
        <v/>
      </c>
      <c r="CN1179" s="32" t="str">
        <f t="shared" si="345"/>
        <v/>
      </c>
    </row>
    <row r="1180" spans="71:92" x14ac:dyDescent="0.3">
      <c r="BS1180" s="32" t="str">
        <f>IF(Kiadasi_kiseroiv!$K$2=BT1180,BV1180,"")</f>
        <v/>
      </c>
      <c r="BT1180" s="34" t="str">
        <f t="shared" si="328"/>
        <v/>
      </c>
      <c r="BU1180" s="32" t="str">
        <f t="shared" si="329"/>
        <v/>
      </c>
      <c r="BV1180" s="32" t="str">
        <f t="shared" si="330"/>
        <v/>
      </c>
      <c r="BW1180" s="32" t="str">
        <f t="shared" si="331"/>
        <v/>
      </c>
      <c r="BX1180" s="32" t="str">
        <f t="shared" si="332"/>
        <v/>
      </c>
      <c r="BY1180" s="32" t="str">
        <f t="shared" si="333"/>
        <v/>
      </c>
      <c r="BZ1180" s="32" t="str">
        <f t="shared" si="334"/>
        <v/>
      </c>
      <c r="CA1180" s="32" t="str">
        <f t="shared" si="335"/>
        <v/>
      </c>
      <c r="CB1180" s="33">
        <f>IF(COUNTIF($CD$7:CD1180,CD1180)=1,CD1180,CD1180+COUNTIF($CD$6:CD1179,CD1180))</f>
        <v>56326</v>
      </c>
      <c r="CC1180" s="34">
        <f t="shared" si="336"/>
        <v>55153</v>
      </c>
      <c r="CD1180" s="32">
        <f t="shared" si="337"/>
        <v>55153</v>
      </c>
      <c r="CE1180" s="32">
        <f t="shared" si="338"/>
        <v>0</v>
      </c>
      <c r="CF1180" s="32">
        <f t="shared" si="339"/>
        <v>0</v>
      </c>
      <c r="CG1180" s="32" t="str">
        <f t="shared" si="340"/>
        <v/>
      </c>
      <c r="CH1180" s="32">
        <v>1175</v>
      </c>
      <c r="CI1180" s="32" t="s">
        <v>6</v>
      </c>
      <c r="CJ1180" s="32" t="str">
        <f t="shared" si="341"/>
        <v/>
      </c>
      <c r="CK1180" s="32" t="str">
        <f t="shared" si="342"/>
        <v/>
      </c>
      <c r="CL1180" s="32" t="str">
        <f t="shared" si="343"/>
        <v/>
      </c>
      <c r="CM1180" s="32" t="str">
        <f t="shared" si="344"/>
        <v/>
      </c>
      <c r="CN1180" s="32" t="str">
        <f t="shared" si="345"/>
        <v/>
      </c>
    </row>
    <row r="1181" spans="71:92" x14ac:dyDescent="0.3">
      <c r="BS1181" s="32" t="str">
        <f>IF(Kiadasi_kiseroiv!$K$2=BT1181,BV1181,"")</f>
        <v/>
      </c>
      <c r="BT1181" s="34" t="str">
        <f t="shared" si="328"/>
        <v/>
      </c>
      <c r="BU1181" s="32" t="str">
        <f t="shared" si="329"/>
        <v/>
      </c>
      <c r="BV1181" s="32" t="str">
        <f t="shared" si="330"/>
        <v/>
      </c>
      <c r="BW1181" s="32" t="str">
        <f t="shared" si="331"/>
        <v/>
      </c>
      <c r="BX1181" s="32" t="str">
        <f t="shared" si="332"/>
        <v/>
      </c>
      <c r="BY1181" s="32" t="str">
        <f t="shared" si="333"/>
        <v/>
      </c>
      <c r="BZ1181" s="32" t="str">
        <f t="shared" si="334"/>
        <v/>
      </c>
      <c r="CA1181" s="32" t="str">
        <f t="shared" si="335"/>
        <v/>
      </c>
      <c r="CB1181" s="33">
        <f>IF(COUNTIF($CD$7:CD1181,CD1181)=1,CD1181,CD1181+COUNTIF($CD$6:CD1180,CD1181))</f>
        <v>56327</v>
      </c>
      <c r="CC1181" s="34">
        <f t="shared" si="336"/>
        <v>55153</v>
      </c>
      <c r="CD1181" s="32">
        <f t="shared" si="337"/>
        <v>55153</v>
      </c>
      <c r="CE1181" s="32">
        <f t="shared" si="338"/>
        <v>0</v>
      </c>
      <c r="CF1181" s="32">
        <f t="shared" si="339"/>
        <v>0</v>
      </c>
      <c r="CG1181" s="32" t="str">
        <f t="shared" si="340"/>
        <v/>
      </c>
      <c r="CH1181" s="32">
        <v>1176</v>
      </c>
      <c r="CI1181" s="32" t="s">
        <v>6</v>
      </c>
      <c r="CJ1181" s="32" t="str">
        <f t="shared" si="341"/>
        <v/>
      </c>
      <c r="CK1181" s="32" t="str">
        <f t="shared" si="342"/>
        <v/>
      </c>
      <c r="CL1181" s="32" t="str">
        <f t="shared" si="343"/>
        <v/>
      </c>
      <c r="CM1181" s="32" t="str">
        <f t="shared" si="344"/>
        <v/>
      </c>
      <c r="CN1181" s="32" t="str">
        <f t="shared" si="345"/>
        <v/>
      </c>
    </row>
    <row r="1182" spans="71:92" x14ac:dyDescent="0.3">
      <c r="BS1182" s="32" t="str">
        <f>IF(Kiadasi_kiseroiv!$K$2=BT1182,BV1182,"")</f>
        <v/>
      </c>
      <c r="BT1182" s="34" t="str">
        <f t="shared" si="328"/>
        <v/>
      </c>
      <c r="BU1182" s="32" t="str">
        <f t="shared" si="329"/>
        <v/>
      </c>
      <c r="BV1182" s="32" t="str">
        <f t="shared" si="330"/>
        <v/>
      </c>
      <c r="BW1182" s="32" t="str">
        <f t="shared" si="331"/>
        <v/>
      </c>
      <c r="BX1182" s="32" t="str">
        <f t="shared" si="332"/>
        <v/>
      </c>
      <c r="BY1182" s="32" t="str">
        <f t="shared" si="333"/>
        <v/>
      </c>
      <c r="BZ1182" s="32" t="str">
        <f t="shared" si="334"/>
        <v/>
      </c>
      <c r="CA1182" s="32" t="str">
        <f t="shared" si="335"/>
        <v/>
      </c>
      <c r="CB1182" s="33">
        <f>IF(COUNTIF($CD$7:CD1182,CD1182)=1,CD1182,CD1182+COUNTIF($CD$6:CD1181,CD1182))</f>
        <v>56328</v>
      </c>
      <c r="CC1182" s="34">
        <f t="shared" si="336"/>
        <v>55153</v>
      </c>
      <c r="CD1182" s="32">
        <f t="shared" si="337"/>
        <v>55153</v>
      </c>
      <c r="CE1182" s="32">
        <f t="shared" si="338"/>
        <v>0</v>
      </c>
      <c r="CF1182" s="32">
        <f t="shared" si="339"/>
        <v>0</v>
      </c>
      <c r="CG1182" s="32" t="str">
        <f t="shared" si="340"/>
        <v/>
      </c>
      <c r="CH1182" s="32">
        <v>1177</v>
      </c>
      <c r="CI1182" s="32" t="s">
        <v>6</v>
      </c>
      <c r="CJ1182" s="32" t="str">
        <f t="shared" si="341"/>
        <v/>
      </c>
      <c r="CK1182" s="32" t="str">
        <f t="shared" si="342"/>
        <v/>
      </c>
      <c r="CL1182" s="32" t="str">
        <f t="shared" si="343"/>
        <v/>
      </c>
      <c r="CM1182" s="32" t="str">
        <f t="shared" si="344"/>
        <v/>
      </c>
      <c r="CN1182" s="32" t="str">
        <f t="shared" si="345"/>
        <v/>
      </c>
    </row>
    <row r="1183" spans="71:92" x14ac:dyDescent="0.3">
      <c r="BS1183" s="32" t="str">
        <f>IF(Kiadasi_kiseroiv!$K$2=BT1183,BV1183,"")</f>
        <v/>
      </c>
      <c r="BT1183" s="34" t="str">
        <f t="shared" si="328"/>
        <v/>
      </c>
      <c r="BU1183" s="32" t="str">
        <f t="shared" si="329"/>
        <v/>
      </c>
      <c r="BV1183" s="32" t="str">
        <f t="shared" si="330"/>
        <v/>
      </c>
      <c r="BW1183" s="32" t="str">
        <f t="shared" si="331"/>
        <v/>
      </c>
      <c r="BX1183" s="32" t="str">
        <f t="shared" si="332"/>
        <v/>
      </c>
      <c r="BY1183" s="32" t="str">
        <f t="shared" si="333"/>
        <v/>
      </c>
      <c r="BZ1183" s="32" t="str">
        <f t="shared" si="334"/>
        <v/>
      </c>
      <c r="CA1183" s="32" t="str">
        <f t="shared" si="335"/>
        <v/>
      </c>
      <c r="CB1183" s="33">
        <f>IF(COUNTIF($CD$7:CD1183,CD1183)=1,CD1183,CD1183+COUNTIF($CD$6:CD1182,CD1183))</f>
        <v>56329</v>
      </c>
      <c r="CC1183" s="34">
        <f t="shared" si="336"/>
        <v>55153</v>
      </c>
      <c r="CD1183" s="32">
        <f t="shared" si="337"/>
        <v>55153</v>
      </c>
      <c r="CE1183" s="32">
        <f t="shared" si="338"/>
        <v>0</v>
      </c>
      <c r="CF1183" s="32">
        <f t="shared" si="339"/>
        <v>0</v>
      </c>
      <c r="CG1183" s="32" t="str">
        <f t="shared" si="340"/>
        <v/>
      </c>
      <c r="CH1183" s="32">
        <v>1178</v>
      </c>
      <c r="CI1183" s="32" t="s">
        <v>6</v>
      </c>
      <c r="CJ1183" s="32" t="str">
        <f t="shared" si="341"/>
        <v/>
      </c>
      <c r="CK1183" s="32" t="str">
        <f t="shared" si="342"/>
        <v/>
      </c>
      <c r="CL1183" s="32" t="str">
        <f t="shared" si="343"/>
        <v/>
      </c>
      <c r="CM1183" s="32" t="str">
        <f t="shared" si="344"/>
        <v/>
      </c>
      <c r="CN1183" s="32" t="str">
        <f t="shared" si="345"/>
        <v/>
      </c>
    </row>
    <row r="1184" spans="71:92" x14ac:dyDescent="0.3">
      <c r="BS1184" s="32" t="str">
        <f>IF(Kiadasi_kiseroiv!$K$2=BT1184,BV1184,"")</f>
        <v/>
      </c>
      <c r="BT1184" s="34" t="str">
        <f t="shared" si="328"/>
        <v/>
      </c>
      <c r="BU1184" s="32" t="str">
        <f t="shared" si="329"/>
        <v/>
      </c>
      <c r="BV1184" s="32" t="str">
        <f t="shared" si="330"/>
        <v/>
      </c>
      <c r="BW1184" s="32" t="str">
        <f t="shared" si="331"/>
        <v/>
      </c>
      <c r="BX1184" s="32" t="str">
        <f t="shared" si="332"/>
        <v/>
      </c>
      <c r="BY1184" s="32" t="str">
        <f t="shared" si="333"/>
        <v/>
      </c>
      <c r="BZ1184" s="32" t="str">
        <f t="shared" si="334"/>
        <v/>
      </c>
      <c r="CA1184" s="32" t="str">
        <f t="shared" si="335"/>
        <v/>
      </c>
      <c r="CB1184" s="33">
        <f>IF(COUNTIF($CD$7:CD1184,CD1184)=1,CD1184,CD1184+COUNTIF($CD$6:CD1183,CD1184))</f>
        <v>56330</v>
      </c>
      <c r="CC1184" s="34">
        <f t="shared" si="336"/>
        <v>55153</v>
      </c>
      <c r="CD1184" s="32">
        <f t="shared" si="337"/>
        <v>55153</v>
      </c>
      <c r="CE1184" s="32">
        <f t="shared" si="338"/>
        <v>0</v>
      </c>
      <c r="CF1184" s="32">
        <f t="shared" si="339"/>
        <v>0</v>
      </c>
      <c r="CG1184" s="32" t="str">
        <f t="shared" si="340"/>
        <v/>
      </c>
      <c r="CH1184" s="32">
        <v>1179</v>
      </c>
      <c r="CI1184" s="32" t="s">
        <v>6</v>
      </c>
      <c r="CJ1184" s="32" t="str">
        <f t="shared" si="341"/>
        <v/>
      </c>
      <c r="CK1184" s="32" t="str">
        <f t="shared" si="342"/>
        <v/>
      </c>
      <c r="CL1184" s="32" t="str">
        <f t="shared" si="343"/>
        <v/>
      </c>
      <c r="CM1184" s="32" t="str">
        <f t="shared" si="344"/>
        <v/>
      </c>
      <c r="CN1184" s="32" t="str">
        <f t="shared" si="345"/>
        <v/>
      </c>
    </row>
    <row r="1185" spans="71:92" x14ac:dyDescent="0.3">
      <c r="BS1185" s="32" t="str">
        <f>IF(Kiadasi_kiseroiv!$K$2=BT1185,BV1185,"")</f>
        <v/>
      </c>
      <c r="BT1185" s="34" t="str">
        <f t="shared" si="328"/>
        <v/>
      </c>
      <c r="BU1185" s="32" t="str">
        <f t="shared" si="329"/>
        <v/>
      </c>
      <c r="BV1185" s="32" t="str">
        <f t="shared" si="330"/>
        <v/>
      </c>
      <c r="BW1185" s="32" t="str">
        <f t="shared" si="331"/>
        <v/>
      </c>
      <c r="BX1185" s="32" t="str">
        <f t="shared" si="332"/>
        <v/>
      </c>
      <c r="BY1185" s="32" t="str">
        <f t="shared" si="333"/>
        <v/>
      </c>
      <c r="BZ1185" s="32" t="str">
        <f t="shared" si="334"/>
        <v/>
      </c>
      <c r="CA1185" s="32" t="str">
        <f t="shared" si="335"/>
        <v/>
      </c>
      <c r="CB1185" s="33">
        <f>IF(COUNTIF($CD$7:CD1185,CD1185)=1,CD1185,CD1185+COUNTIF($CD$6:CD1184,CD1185))</f>
        <v>56331</v>
      </c>
      <c r="CC1185" s="34">
        <f t="shared" si="336"/>
        <v>55153</v>
      </c>
      <c r="CD1185" s="32">
        <f t="shared" si="337"/>
        <v>55153</v>
      </c>
      <c r="CE1185" s="32">
        <f t="shared" si="338"/>
        <v>0</v>
      </c>
      <c r="CF1185" s="32">
        <f t="shared" si="339"/>
        <v>0</v>
      </c>
      <c r="CG1185" s="32" t="str">
        <f t="shared" si="340"/>
        <v/>
      </c>
      <c r="CH1185" s="32">
        <v>1180</v>
      </c>
      <c r="CI1185" s="32" t="s">
        <v>6</v>
      </c>
      <c r="CJ1185" s="32" t="str">
        <f t="shared" si="341"/>
        <v/>
      </c>
      <c r="CK1185" s="32" t="str">
        <f t="shared" si="342"/>
        <v/>
      </c>
      <c r="CL1185" s="32" t="str">
        <f t="shared" si="343"/>
        <v/>
      </c>
      <c r="CM1185" s="32" t="str">
        <f t="shared" si="344"/>
        <v/>
      </c>
      <c r="CN1185" s="32" t="str">
        <f t="shared" si="345"/>
        <v/>
      </c>
    </row>
    <row r="1186" spans="71:92" x14ac:dyDescent="0.3">
      <c r="BS1186" s="32" t="str">
        <f>IF(Kiadasi_kiseroiv!$K$2=BT1186,BV1186,"")</f>
        <v/>
      </c>
      <c r="BT1186" s="34" t="str">
        <f t="shared" si="328"/>
        <v/>
      </c>
      <c r="BU1186" s="32" t="str">
        <f t="shared" si="329"/>
        <v/>
      </c>
      <c r="BV1186" s="32" t="str">
        <f t="shared" si="330"/>
        <v/>
      </c>
      <c r="BW1186" s="32" t="str">
        <f t="shared" si="331"/>
        <v/>
      </c>
      <c r="BX1186" s="32" t="str">
        <f t="shared" si="332"/>
        <v/>
      </c>
      <c r="BY1186" s="32" t="str">
        <f t="shared" si="333"/>
        <v/>
      </c>
      <c r="BZ1186" s="32" t="str">
        <f t="shared" si="334"/>
        <v/>
      </c>
      <c r="CA1186" s="32" t="str">
        <f t="shared" si="335"/>
        <v/>
      </c>
      <c r="CB1186" s="33">
        <f>IF(COUNTIF($CD$7:CD1186,CD1186)=1,CD1186,CD1186+COUNTIF($CD$6:CD1185,CD1186))</f>
        <v>56332</v>
      </c>
      <c r="CC1186" s="34">
        <f t="shared" si="336"/>
        <v>55153</v>
      </c>
      <c r="CD1186" s="32">
        <f t="shared" si="337"/>
        <v>55153</v>
      </c>
      <c r="CE1186" s="32">
        <f t="shared" si="338"/>
        <v>0</v>
      </c>
      <c r="CF1186" s="32">
        <f t="shared" si="339"/>
        <v>0</v>
      </c>
      <c r="CG1186" s="32" t="str">
        <f t="shared" si="340"/>
        <v/>
      </c>
      <c r="CH1186" s="32">
        <v>1181</v>
      </c>
      <c r="CI1186" s="32" t="s">
        <v>6</v>
      </c>
      <c r="CJ1186" s="32" t="str">
        <f t="shared" si="341"/>
        <v/>
      </c>
      <c r="CK1186" s="32" t="str">
        <f t="shared" si="342"/>
        <v/>
      </c>
      <c r="CL1186" s="32" t="str">
        <f t="shared" si="343"/>
        <v/>
      </c>
      <c r="CM1186" s="32" t="str">
        <f t="shared" si="344"/>
        <v/>
      </c>
      <c r="CN1186" s="32" t="str">
        <f t="shared" si="345"/>
        <v/>
      </c>
    </row>
    <row r="1187" spans="71:92" x14ac:dyDescent="0.3">
      <c r="BS1187" s="32" t="str">
        <f>IF(Kiadasi_kiseroiv!$K$2=BT1187,BV1187,"")</f>
        <v/>
      </c>
      <c r="BT1187" s="34" t="str">
        <f t="shared" si="328"/>
        <v/>
      </c>
      <c r="BU1187" s="32" t="str">
        <f t="shared" si="329"/>
        <v/>
      </c>
      <c r="BV1187" s="32" t="str">
        <f t="shared" si="330"/>
        <v/>
      </c>
      <c r="BW1187" s="32" t="str">
        <f t="shared" si="331"/>
        <v/>
      </c>
      <c r="BX1187" s="32" t="str">
        <f t="shared" si="332"/>
        <v/>
      </c>
      <c r="BY1187" s="32" t="str">
        <f t="shared" si="333"/>
        <v/>
      </c>
      <c r="BZ1187" s="32" t="str">
        <f t="shared" si="334"/>
        <v/>
      </c>
      <c r="CA1187" s="32" t="str">
        <f t="shared" si="335"/>
        <v/>
      </c>
      <c r="CB1187" s="33">
        <f>IF(COUNTIF($CD$7:CD1187,CD1187)=1,CD1187,CD1187+COUNTIF($CD$6:CD1186,CD1187))</f>
        <v>56333</v>
      </c>
      <c r="CC1187" s="34">
        <f t="shared" si="336"/>
        <v>55153</v>
      </c>
      <c r="CD1187" s="32">
        <f t="shared" si="337"/>
        <v>55153</v>
      </c>
      <c r="CE1187" s="32">
        <f t="shared" si="338"/>
        <v>0</v>
      </c>
      <c r="CF1187" s="32">
        <f t="shared" si="339"/>
        <v>0</v>
      </c>
      <c r="CG1187" s="32" t="str">
        <f t="shared" si="340"/>
        <v/>
      </c>
      <c r="CH1187" s="32">
        <v>1182</v>
      </c>
      <c r="CI1187" s="32" t="s">
        <v>6</v>
      </c>
      <c r="CJ1187" s="32" t="str">
        <f t="shared" si="341"/>
        <v/>
      </c>
      <c r="CK1187" s="32" t="str">
        <f t="shared" si="342"/>
        <v/>
      </c>
      <c r="CL1187" s="32" t="str">
        <f t="shared" si="343"/>
        <v/>
      </c>
      <c r="CM1187" s="32" t="str">
        <f t="shared" si="344"/>
        <v/>
      </c>
      <c r="CN1187" s="32" t="str">
        <f t="shared" si="345"/>
        <v/>
      </c>
    </row>
    <row r="1188" spans="71:92" x14ac:dyDescent="0.3">
      <c r="BS1188" s="32" t="str">
        <f>IF(Kiadasi_kiseroiv!$K$2=BT1188,BV1188,"")</f>
        <v/>
      </c>
      <c r="BT1188" s="34" t="str">
        <f t="shared" si="328"/>
        <v/>
      </c>
      <c r="BU1188" s="32" t="str">
        <f t="shared" si="329"/>
        <v/>
      </c>
      <c r="BV1188" s="32" t="str">
        <f t="shared" si="330"/>
        <v/>
      </c>
      <c r="BW1188" s="32" t="str">
        <f t="shared" si="331"/>
        <v/>
      </c>
      <c r="BX1188" s="32" t="str">
        <f t="shared" si="332"/>
        <v/>
      </c>
      <c r="BY1188" s="32" t="str">
        <f t="shared" si="333"/>
        <v/>
      </c>
      <c r="BZ1188" s="32" t="str">
        <f t="shared" si="334"/>
        <v/>
      </c>
      <c r="CA1188" s="32" t="str">
        <f t="shared" si="335"/>
        <v/>
      </c>
      <c r="CB1188" s="33">
        <f>IF(COUNTIF($CD$7:CD1188,CD1188)=1,CD1188,CD1188+COUNTIF($CD$6:CD1187,CD1188))</f>
        <v>56334</v>
      </c>
      <c r="CC1188" s="34">
        <f t="shared" si="336"/>
        <v>55153</v>
      </c>
      <c r="CD1188" s="32">
        <f t="shared" si="337"/>
        <v>55153</v>
      </c>
      <c r="CE1188" s="32">
        <f t="shared" si="338"/>
        <v>0</v>
      </c>
      <c r="CF1188" s="32">
        <f t="shared" si="339"/>
        <v>0</v>
      </c>
      <c r="CG1188" s="32" t="str">
        <f t="shared" si="340"/>
        <v/>
      </c>
      <c r="CH1188" s="32">
        <v>1183</v>
      </c>
      <c r="CI1188" s="32" t="s">
        <v>6</v>
      </c>
      <c r="CJ1188" s="32" t="str">
        <f t="shared" si="341"/>
        <v/>
      </c>
      <c r="CK1188" s="32" t="str">
        <f t="shared" si="342"/>
        <v/>
      </c>
      <c r="CL1188" s="32" t="str">
        <f t="shared" si="343"/>
        <v/>
      </c>
      <c r="CM1188" s="32" t="str">
        <f t="shared" si="344"/>
        <v/>
      </c>
      <c r="CN1188" s="32" t="str">
        <f t="shared" si="345"/>
        <v/>
      </c>
    </row>
    <row r="1189" spans="71:92" x14ac:dyDescent="0.3">
      <c r="BS1189" s="32" t="str">
        <f>IF(Kiadasi_kiseroiv!$K$2=BT1189,BV1189,"")</f>
        <v/>
      </c>
      <c r="BT1189" s="34" t="str">
        <f t="shared" si="328"/>
        <v/>
      </c>
      <c r="BU1189" s="32" t="str">
        <f t="shared" si="329"/>
        <v/>
      </c>
      <c r="BV1189" s="32" t="str">
        <f t="shared" si="330"/>
        <v/>
      </c>
      <c r="BW1189" s="32" t="str">
        <f t="shared" si="331"/>
        <v/>
      </c>
      <c r="BX1189" s="32" t="str">
        <f t="shared" si="332"/>
        <v/>
      </c>
      <c r="BY1189" s="32" t="str">
        <f t="shared" si="333"/>
        <v/>
      </c>
      <c r="BZ1189" s="32" t="str">
        <f t="shared" si="334"/>
        <v/>
      </c>
      <c r="CA1189" s="32" t="str">
        <f t="shared" si="335"/>
        <v/>
      </c>
      <c r="CB1189" s="33">
        <f>IF(COUNTIF($CD$7:CD1189,CD1189)=1,CD1189,CD1189+COUNTIF($CD$6:CD1188,CD1189))</f>
        <v>56335</v>
      </c>
      <c r="CC1189" s="34">
        <f t="shared" si="336"/>
        <v>55153</v>
      </c>
      <c r="CD1189" s="32">
        <f t="shared" si="337"/>
        <v>55153</v>
      </c>
      <c r="CE1189" s="32">
        <f t="shared" si="338"/>
        <v>0</v>
      </c>
      <c r="CF1189" s="32">
        <f t="shared" si="339"/>
        <v>0</v>
      </c>
      <c r="CG1189" s="32" t="str">
        <f t="shared" si="340"/>
        <v/>
      </c>
      <c r="CH1189" s="32">
        <v>1184</v>
      </c>
      <c r="CI1189" s="32" t="s">
        <v>6</v>
      </c>
      <c r="CJ1189" s="32" t="str">
        <f t="shared" si="341"/>
        <v/>
      </c>
      <c r="CK1189" s="32" t="str">
        <f t="shared" si="342"/>
        <v/>
      </c>
      <c r="CL1189" s="32" t="str">
        <f t="shared" si="343"/>
        <v/>
      </c>
      <c r="CM1189" s="32" t="str">
        <f t="shared" si="344"/>
        <v/>
      </c>
      <c r="CN1189" s="32" t="str">
        <f t="shared" si="345"/>
        <v/>
      </c>
    </row>
    <row r="1190" spans="71:92" x14ac:dyDescent="0.3">
      <c r="BS1190" s="32" t="str">
        <f>IF(Kiadasi_kiseroiv!$K$2=BT1190,BV1190,"")</f>
        <v/>
      </c>
      <c r="BT1190" s="34" t="str">
        <f t="shared" si="328"/>
        <v/>
      </c>
      <c r="BU1190" s="32" t="str">
        <f t="shared" si="329"/>
        <v/>
      </c>
      <c r="BV1190" s="32" t="str">
        <f t="shared" si="330"/>
        <v/>
      </c>
      <c r="BW1190" s="32" t="str">
        <f t="shared" si="331"/>
        <v/>
      </c>
      <c r="BX1190" s="32" t="str">
        <f t="shared" si="332"/>
        <v/>
      </c>
      <c r="BY1190" s="32" t="str">
        <f t="shared" si="333"/>
        <v/>
      </c>
      <c r="BZ1190" s="32" t="str">
        <f t="shared" si="334"/>
        <v/>
      </c>
      <c r="CA1190" s="32" t="str">
        <f t="shared" si="335"/>
        <v/>
      </c>
      <c r="CB1190" s="33">
        <f>IF(COUNTIF($CD$7:CD1190,CD1190)=1,CD1190,CD1190+COUNTIF($CD$6:CD1189,CD1190))</f>
        <v>56336</v>
      </c>
      <c r="CC1190" s="34">
        <f t="shared" si="336"/>
        <v>55153</v>
      </c>
      <c r="CD1190" s="32">
        <f t="shared" si="337"/>
        <v>55153</v>
      </c>
      <c r="CE1190" s="32">
        <f t="shared" si="338"/>
        <v>0</v>
      </c>
      <c r="CF1190" s="32">
        <f t="shared" si="339"/>
        <v>0</v>
      </c>
      <c r="CG1190" s="32" t="str">
        <f t="shared" si="340"/>
        <v/>
      </c>
      <c r="CH1190" s="32">
        <v>1185</v>
      </c>
      <c r="CI1190" s="32" t="s">
        <v>6</v>
      </c>
      <c r="CJ1190" s="32" t="str">
        <f t="shared" si="341"/>
        <v/>
      </c>
      <c r="CK1190" s="32" t="str">
        <f t="shared" si="342"/>
        <v/>
      </c>
      <c r="CL1190" s="32" t="str">
        <f t="shared" si="343"/>
        <v/>
      </c>
      <c r="CM1190" s="32" t="str">
        <f t="shared" si="344"/>
        <v/>
      </c>
      <c r="CN1190" s="32" t="str">
        <f t="shared" si="345"/>
        <v/>
      </c>
    </row>
    <row r="1191" spans="71:92" x14ac:dyDescent="0.3">
      <c r="BS1191" s="32" t="str">
        <f>IF(Kiadasi_kiseroiv!$K$2=BT1191,BV1191,"")</f>
        <v/>
      </c>
      <c r="BT1191" s="34" t="str">
        <f t="shared" si="328"/>
        <v/>
      </c>
      <c r="BU1191" s="32" t="str">
        <f t="shared" si="329"/>
        <v/>
      </c>
      <c r="BV1191" s="32" t="str">
        <f t="shared" si="330"/>
        <v/>
      </c>
      <c r="BW1191" s="32" t="str">
        <f t="shared" si="331"/>
        <v/>
      </c>
      <c r="BX1191" s="32" t="str">
        <f t="shared" si="332"/>
        <v/>
      </c>
      <c r="BY1191" s="32" t="str">
        <f t="shared" si="333"/>
        <v/>
      </c>
      <c r="BZ1191" s="32" t="str">
        <f t="shared" si="334"/>
        <v/>
      </c>
      <c r="CA1191" s="32" t="str">
        <f t="shared" si="335"/>
        <v/>
      </c>
      <c r="CB1191" s="33">
        <f>IF(COUNTIF($CD$7:CD1191,CD1191)=1,CD1191,CD1191+COUNTIF($CD$6:CD1190,CD1191))</f>
        <v>56337</v>
      </c>
      <c r="CC1191" s="34">
        <f t="shared" si="336"/>
        <v>55153</v>
      </c>
      <c r="CD1191" s="32">
        <f t="shared" si="337"/>
        <v>55153</v>
      </c>
      <c r="CE1191" s="32">
        <f t="shared" si="338"/>
        <v>0</v>
      </c>
      <c r="CF1191" s="32">
        <f t="shared" si="339"/>
        <v>0</v>
      </c>
      <c r="CG1191" s="32" t="str">
        <f t="shared" si="340"/>
        <v/>
      </c>
      <c r="CH1191" s="32">
        <v>1186</v>
      </c>
      <c r="CI1191" s="32" t="s">
        <v>6</v>
      </c>
      <c r="CJ1191" s="32" t="str">
        <f t="shared" si="341"/>
        <v/>
      </c>
      <c r="CK1191" s="32" t="str">
        <f t="shared" si="342"/>
        <v/>
      </c>
      <c r="CL1191" s="32" t="str">
        <f t="shared" si="343"/>
        <v/>
      </c>
      <c r="CM1191" s="32" t="str">
        <f t="shared" si="344"/>
        <v/>
      </c>
      <c r="CN1191" s="32" t="str">
        <f t="shared" si="345"/>
        <v/>
      </c>
    </row>
    <row r="1192" spans="71:92" x14ac:dyDescent="0.3">
      <c r="BS1192" s="32" t="str">
        <f>IF(Kiadasi_kiseroiv!$K$2=BT1192,BV1192,"")</f>
        <v/>
      </c>
      <c r="BT1192" s="34" t="str">
        <f t="shared" si="328"/>
        <v/>
      </c>
      <c r="BU1192" s="32" t="str">
        <f t="shared" si="329"/>
        <v/>
      </c>
      <c r="BV1192" s="32" t="str">
        <f t="shared" si="330"/>
        <v/>
      </c>
      <c r="BW1192" s="32" t="str">
        <f t="shared" si="331"/>
        <v/>
      </c>
      <c r="BX1192" s="32" t="str">
        <f t="shared" si="332"/>
        <v/>
      </c>
      <c r="BY1192" s="32" t="str">
        <f t="shared" si="333"/>
        <v/>
      </c>
      <c r="BZ1192" s="32" t="str">
        <f t="shared" si="334"/>
        <v/>
      </c>
      <c r="CA1192" s="32" t="str">
        <f t="shared" si="335"/>
        <v/>
      </c>
      <c r="CB1192" s="33">
        <f>IF(COUNTIF($CD$7:CD1192,CD1192)=1,CD1192,CD1192+COUNTIF($CD$6:CD1191,CD1192))</f>
        <v>56338</v>
      </c>
      <c r="CC1192" s="34">
        <f t="shared" si="336"/>
        <v>55153</v>
      </c>
      <c r="CD1192" s="32">
        <f t="shared" si="337"/>
        <v>55153</v>
      </c>
      <c r="CE1192" s="32">
        <f t="shared" si="338"/>
        <v>0</v>
      </c>
      <c r="CF1192" s="32">
        <f t="shared" si="339"/>
        <v>0</v>
      </c>
      <c r="CG1192" s="32" t="str">
        <f t="shared" si="340"/>
        <v/>
      </c>
      <c r="CH1192" s="32">
        <v>1187</v>
      </c>
      <c r="CI1192" s="32" t="s">
        <v>6</v>
      </c>
      <c r="CJ1192" s="32" t="str">
        <f t="shared" si="341"/>
        <v/>
      </c>
      <c r="CK1192" s="32" t="str">
        <f t="shared" si="342"/>
        <v/>
      </c>
      <c r="CL1192" s="32" t="str">
        <f t="shared" si="343"/>
        <v/>
      </c>
      <c r="CM1192" s="32" t="str">
        <f t="shared" si="344"/>
        <v/>
      </c>
      <c r="CN1192" s="32" t="str">
        <f t="shared" si="345"/>
        <v/>
      </c>
    </row>
    <row r="1193" spans="71:92" x14ac:dyDescent="0.3">
      <c r="BS1193" s="32" t="str">
        <f>IF(Kiadasi_kiseroiv!$K$2=BT1193,BV1193,"")</f>
        <v/>
      </c>
      <c r="BT1193" s="34" t="str">
        <f t="shared" ref="BT1193:BT1256" si="346">IF(AND($BT$4=CI1193,BU1193&lt;&gt;""),CC1193,"")</f>
        <v/>
      </c>
      <c r="BU1193" s="32" t="str">
        <f t="shared" ref="BU1193:BU1256" si="347">IF(AND($BU$1=CI1193,ISERROR(VLOOKUP(CG1193,Kisiv,2,FALSE))=FALSE),CB1193,"")</f>
        <v/>
      </c>
      <c r="BV1193" s="32" t="str">
        <f t="shared" ref="BV1193:BV1256" si="348">IF(BU1193&lt;&gt;"",RANK(BU1193,$BU$7:$BU$33000,1),"")</f>
        <v/>
      </c>
      <c r="BW1193" s="32" t="str">
        <f t="shared" ref="BW1193:BW1256" si="349">IF(CC1193&lt;min,$BW$2,IF(CC1193&lt;=max,CG1193,""))</f>
        <v/>
      </c>
      <c r="BX1193" s="32" t="str">
        <f t="shared" ref="BX1193:BX1256" si="350">IF(AND(OR($BX$1=0,$BX$1=CG1193),OR($BX$2=0,IF(ISERROR(SEARCH($BX$2,CJ1193&amp;CK1193&amp;CL1193,1)),FALSE,TRUE))),CB1193,"")</f>
        <v/>
      </c>
      <c r="BY1193" s="32" t="str">
        <f t="shared" ref="BY1193:BY1256" si="351">IF(AND(BX1193&lt;&gt;"",CC1193&lt;&gt;$CD$2),RANK(BX1193,$BX$7:$BX$33000,1),"")</f>
        <v/>
      </c>
      <c r="BZ1193" s="32" t="str">
        <f t="shared" ref="BZ1193:BZ1256" si="352">IF(AND(CC1193&lt;$BZ$2,CI1193=$BZ$4),$BZ$5,IF(AND(CC1193&lt;=$BZ$3,CI1193=$BZ$4),CB1193,""))</f>
        <v/>
      </c>
      <c r="CA1193" s="32" t="str">
        <f t="shared" ref="CA1193:CA1256" si="353">IF(AND(BZ1193&lt;&gt;"",BZ1193&lt;&gt;$BZ$5),RANK(BZ1193,$BZ$7:$BZ$33000,1),"")</f>
        <v/>
      </c>
      <c r="CB1193" s="33">
        <f>IF(COUNTIF($CD$7:CD1193,CD1193)=1,CD1193,CD1193+COUNTIF($CD$6:CD1192,CD1193))</f>
        <v>56339</v>
      </c>
      <c r="CC1193" s="34">
        <f t="shared" ref="CC1193:CC1256" si="354">IF(INDEX(Kassza,CH1193,1)&lt;&gt;1,INDEX(Kassza,CH1193,1),$CD$2)</f>
        <v>55153</v>
      </c>
      <c r="CD1193" s="32">
        <f t="shared" ref="CD1193:CD1256" si="355">IF(CC1193&lt;&gt;$CD$2,RANK(CC1193,$CC$7:$CC$33000,1),$CD$2)</f>
        <v>55153</v>
      </c>
      <c r="CE1193" s="32">
        <f t="shared" ref="CE1193:CE1256" si="356">INDEX(Kassza,CH1193,6)</f>
        <v>0</v>
      </c>
      <c r="CF1193" s="32">
        <f t="shared" ref="CF1193:CF1256" si="357">INDEX(Kassza,CH1193,8)</f>
        <v>0</v>
      </c>
      <c r="CG1193" s="32" t="str">
        <f t="shared" ref="CG1193:CG1256" si="358">INDEX(Kassza,CH1193,7)&amp;INDEX(Kassza,CH1193,9)</f>
        <v/>
      </c>
      <c r="CH1193" s="32">
        <v>1188</v>
      </c>
      <c r="CI1193" s="32" t="s">
        <v>6</v>
      </c>
      <c r="CJ1193" s="32" t="str">
        <f t="shared" ref="CJ1193:CJ1256" si="359">IF(INDEX(Kassza,CH1193,5)&lt;&gt;0,INDEX(Kassza,CH1193,5),"")</f>
        <v/>
      </c>
      <c r="CK1193" s="32" t="str">
        <f t="shared" ref="CK1193:CK1256" si="360">IF(INDEX(Kassza,CH1193,10)&lt;&gt;0,INDEX(Kassza,CH1193,10),"")</f>
        <v/>
      </c>
      <c r="CL1193" s="32" t="str">
        <f t="shared" ref="CL1193:CL1256" si="361">IF(INDEX(Kassza,CH1193,11)&lt;&gt;0,INDEX(Kassza,CH1193,11),"")</f>
        <v/>
      </c>
      <c r="CM1193" s="32" t="str">
        <f t="shared" ref="CM1193:CM1256" si="362">IF(INDEX(Kassza,CH1193,4)&lt;&gt;0,INDEX(Kassza,CH1193,4),"")</f>
        <v/>
      </c>
      <c r="CN1193" s="32" t="str">
        <f t="shared" ref="CN1193:CN1256" si="363">IF(INDEX(Kassza,CH1193,3)&lt;&gt;0,INDEX(Kassza,CH1193,3),"")</f>
        <v/>
      </c>
    </row>
    <row r="1194" spans="71:92" x14ac:dyDescent="0.3">
      <c r="BS1194" s="32" t="str">
        <f>IF(Kiadasi_kiseroiv!$K$2=BT1194,BV1194,"")</f>
        <v/>
      </c>
      <c r="BT1194" s="34" t="str">
        <f t="shared" si="346"/>
        <v/>
      </c>
      <c r="BU1194" s="32" t="str">
        <f t="shared" si="347"/>
        <v/>
      </c>
      <c r="BV1194" s="32" t="str">
        <f t="shared" si="348"/>
        <v/>
      </c>
      <c r="BW1194" s="32" t="str">
        <f t="shared" si="349"/>
        <v/>
      </c>
      <c r="BX1194" s="32" t="str">
        <f t="shared" si="350"/>
        <v/>
      </c>
      <c r="BY1194" s="32" t="str">
        <f t="shared" si="351"/>
        <v/>
      </c>
      <c r="BZ1194" s="32" t="str">
        <f t="shared" si="352"/>
        <v/>
      </c>
      <c r="CA1194" s="32" t="str">
        <f t="shared" si="353"/>
        <v/>
      </c>
      <c r="CB1194" s="33">
        <f>IF(COUNTIF($CD$7:CD1194,CD1194)=1,CD1194,CD1194+COUNTIF($CD$6:CD1193,CD1194))</f>
        <v>56340</v>
      </c>
      <c r="CC1194" s="34">
        <f t="shared" si="354"/>
        <v>55153</v>
      </c>
      <c r="CD1194" s="32">
        <f t="shared" si="355"/>
        <v>55153</v>
      </c>
      <c r="CE1194" s="32">
        <f t="shared" si="356"/>
        <v>0</v>
      </c>
      <c r="CF1194" s="32">
        <f t="shared" si="357"/>
        <v>0</v>
      </c>
      <c r="CG1194" s="32" t="str">
        <f t="shared" si="358"/>
        <v/>
      </c>
      <c r="CH1194" s="32">
        <v>1189</v>
      </c>
      <c r="CI1194" s="32" t="s">
        <v>6</v>
      </c>
      <c r="CJ1194" s="32" t="str">
        <f t="shared" si="359"/>
        <v/>
      </c>
      <c r="CK1194" s="32" t="str">
        <f t="shared" si="360"/>
        <v/>
      </c>
      <c r="CL1194" s="32" t="str">
        <f t="shared" si="361"/>
        <v/>
      </c>
      <c r="CM1194" s="32" t="str">
        <f t="shared" si="362"/>
        <v/>
      </c>
      <c r="CN1194" s="32" t="str">
        <f t="shared" si="363"/>
        <v/>
      </c>
    </row>
    <row r="1195" spans="71:92" x14ac:dyDescent="0.3">
      <c r="BS1195" s="32" t="str">
        <f>IF(Kiadasi_kiseroiv!$K$2=BT1195,BV1195,"")</f>
        <v/>
      </c>
      <c r="BT1195" s="34" t="str">
        <f t="shared" si="346"/>
        <v/>
      </c>
      <c r="BU1195" s="32" t="str">
        <f t="shared" si="347"/>
        <v/>
      </c>
      <c r="BV1195" s="32" t="str">
        <f t="shared" si="348"/>
        <v/>
      </c>
      <c r="BW1195" s="32" t="str">
        <f t="shared" si="349"/>
        <v/>
      </c>
      <c r="BX1195" s="32" t="str">
        <f t="shared" si="350"/>
        <v/>
      </c>
      <c r="BY1195" s="32" t="str">
        <f t="shared" si="351"/>
        <v/>
      </c>
      <c r="BZ1195" s="32" t="str">
        <f t="shared" si="352"/>
        <v/>
      </c>
      <c r="CA1195" s="32" t="str">
        <f t="shared" si="353"/>
        <v/>
      </c>
      <c r="CB1195" s="33">
        <f>IF(COUNTIF($CD$7:CD1195,CD1195)=1,CD1195,CD1195+COUNTIF($CD$6:CD1194,CD1195))</f>
        <v>56341</v>
      </c>
      <c r="CC1195" s="34">
        <f t="shared" si="354"/>
        <v>55153</v>
      </c>
      <c r="CD1195" s="32">
        <f t="shared" si="355"/>
        <v>55153</v>
      </c>
      <c r="CE1195" s="32">
        <f t="shared" si="356"/>
        <v>0</v>
      </c>
      <c r="CF1195" s="32">
        <f t="shared" si="357"/>
        <v>0</v>
      </c>
      <c r="CG1195" s="32" t="str">
        <f t="shared" si="358"/>
        <v/>
      </c>
      <c r="CH1195" s="32">
        <v>1190</v>
      </c>
      <c r="CI1195" s="32" t="s">
        <v>6</v>
      </c>
      <c r="CJ1195" s="32" t="str">
        <f t="shared" si="359"/>
        <v/>
      </c>
      <c r="CK1195" s="32" t="str">
        <f t="shared" si="360"/>
        <v/>
      </c>
      <c r="CL1195" s="32" t="str">
        <f t="shared" si="361"/>
        <v/>
      </c>
      <c r="CM1195" s="32" t="str">
        <f t="shared" si="362"/>
        <v/>
      </c>
      <c r="CN1195" s="32" t="str">
        <f t="shared" si="363"/>
        <v/>
      </c>
    </row>
    <row r="1196" spans="71:92" x14ac:dyDescent="0.3">
      <c r="BS1196" s="32" t="str">
        <f>IF(Kiadasi_kiseroiv!$K$2=BT1196,BV1196,"")</f>
        <v/>
      </c>
      <c r="BT1196" s="34" t="str">
        <f t="shared" si="346"/>
        <v/>
      </c>
      <c r="BU1196" s="32" t="str">
        <f t="shared" si="347"/>
        <v/>
      </c>
      <c r="BV1196" s="32" t="str">
        <f t="shared" si="348"/>
        <v/>
      </c>
      <c r="BW1196" s="32" t="str">
        <f t="shared" si="349"/>
        <v/>
      </c>
      <c r="BX1196" s="32" t="str">
        <f t="shared" si="350"/>
        <v/>
      </c>
      <c r="BY1196" s="32" t="str">
        <f t="shared" si="351"/>
        <v/>
      </c>
      <c r="BZ1196" s="32" t="str">
        <f t="shared" si="352"/>
        <v/>
      </c>
      <c r="CA1196" s="32" t="str">
        <f t="shared" si="353"/>
        <v/>
      </c>
      <c r="CB1196" s="33">
        <f>IF(COUNTIF($CD$7:CD1196,CD1196)=1,CD1196,CD1196+COUNTIF($CD$6:CD1195,CD1196))</f>
        <v>56342</v>
      </c>
      <c r="CC1196" s="34">
        <f t="shared" si="354"/>
        <v>55153</v>
      </c>
      <c r="CD1196" s="32">
        <f t="shared" si="355"/>
        <v>55153</v>
      </c>
      <c r="CE1196" s="32">
        <f t="shared" si="356"/>
        <v>0</v>
      </c>
      <c r="CF1196" s="32">
        <f t="shared" si="357"/>
        <v>0</v>
      </c>
      <c r="CG1196" s="32" t="str">
        <f t="shared" si="358"/>
        <v/>
      </c>
      <c r="CH1196" s="32">
        <v>1191</v>
      </c>
      <c r="CI1196" s="32" t="s">
        <v>6</v>
      </c>
      <c r="CJ1196" s="32" t="str">
        <f t="shared" si="359"/>
        <v/>
      </c>
      <c r="CK1196" s="32" t="str">
        <f t="shared" si="360"/>
        <v/>
      </c>
      <c r="CL1196" s="32" t="str">
        <f t="shared" si="361"/>
        <v/>
      </c>
      <c r="CM1196" s="32" t="str">
        <f t="shared" si="362"/>
        <v/>
      </c>
      <c r="CN1196" s="32" t="str">
        <f t="shared" si="363"/>
        <v/>
      </c>
    </row>
    <row r="1197" spans="71:92" x14ac:dyDescent="0.3">
      <c r="BS1197" s="32" t="str">
        <f>IF(Kiadasi_kiseroiv!$K$2=BT1197,BV1197,"")</f>
        <v/>
      </c>
      <c r="BT1197" s="34" t="str">
        <f t="shared" si="346"/>
        <v/>
      </c>
      <c r="BU1197" s="32" t="str">
        <f t="shared" si="347"/>
        <v/>
      </c>
      <c r="BV1197" s="32" t="str">
        <f t="shared" si="348"/>
        <v/>
      </c>
      <c r="BW1197" s="32" t="str">
        <f t="shared" si="349"/>
        <v/>
      </c>
      <c r="BX1197" s="32" t="str">
        <f t="shared" si="350"/>
        <v/>
      </c>
      <c r="BY1197" s="32" t="str">
        <f t="shared" si="351"/>
        <v/>
      </c>
      <c r="BZ1197" s="32" t="str">
        <f t="shared" si="352"/>
        <v/>
      </c>
      <c r="CA1197" s="32" t="str">
        <f t="shared" si="353"/>
        <v/>
      </c>
      <c r="CB1197" s="33">
        <f>IF(COUNTIF($CD$7:CD1197,CD1197)=1,CD1197,CD1197+COUNTIF($CD$6:CD1196,CD1197))</f>
        <v>56343</v>
      </c>
      <c r="CC1197" s="34">
        <f t="shared" si="354"/>
        <v>55153</v>
      </c>
      <c r="CD1197" s="32">
        <f t="shared" si="355"/>
        <v>55153</v>
      </c>
      <c r="CE1197" s="32">
        <f t="shared" si="356"/>
        <v>0</v>
      </c>
      <c r="CF1197" s="32">
        <f t="shared" si="357"/>
        <v>0</v>
      </c>
      <c r="CG1197" s="32" t="str">
        <f t="shared" si="358"/>
        <v/>
      </c>
      <c r="CH1197" s="32">
        <v>1192</v>
      </c>
      <c r="CI1197" s="32" t="s">
        <v>6</v>
      </c>
      <c r="CJ1197" s="32" t="str">
        <f t="shared" si="359"/>
        <v/>
      </c>
      <c r="CK1197" s="32" t="str">
        <f t="shared" si="360"/>
        <v/>
      </c>
      <c r="CL1197" s="32" t="str">
        <f t="shared" si="361"/>
        <v/>
      </c>
      <c r="CM1197" s="32" t="str">
        <f t="shared" si="362"/>
        <v/>
      </c>
      <c r="CN1197" s="32" t="str">
        <f t="shared" si="363"/>
        <v/>
      </c>
    </row>
    <row r="1198" spans="71:92" x14ac:dyDescent="0.3">
      <c r="BS1198" s="32" t="str">
        <f>IF(Kiadasi_kiseroiv!$K$2=BT1198,BV1198,"")</f>
        <v/>
      </c>
      <c r="BT1198" s="34" t="str">
        <f t="shared" si="346"/>
        <v/>
      </c>
      <c r="BU1198" s="32" t="str">
        <f t="shared" si="347"/>
        <v/>
      </c>
      <c r="BV1198" s="32" t="str">
        <f t="shared" si="348"/>
        <v/>
      </c>
      <c r="BW1198" s="32" t="str">
        <f t="shared" si="349"/>
        <v/>
      </c>
      <c r="BX1198" s="32" t="str">
        <f t="shared" si="350"/>
        <v/>
      </c>
      <c r="BY1198" s="32" t="str">
        <f t="shared" si="351"/>
        <v/>
      </c>
      <c r="BZ1198" s="32" t="str">
        <f t="shared" si="352"/>
        <v/>
      </c>
      <c r="CA1198" s="32" t="str">
        <f t="shared" si="353"/>
        <v/>
      </c>
      <c r="CB1198" s="33">
        <f>IF(COUNTIF($CD$7:CD1198,CD1198)=1,CD1198,CD1198+COUNTIF($CD$6:CD1197,CD1198))</f>
        <v>56344</v>
      </c>
      <c r="CC1198" s="34">
        <f t="shared" si="354"/>
        <v>55153</v>
      </c>
      <c r="CD1198" s="32">
        <f t="shared" si="355"/>
        <v>55153</v>
      </c>
      <c r="CE1198" s="32">
        <f t="shared" si="356"/>
        <v>0</v>
      </c>
      <c r="CF1198" s="32">
        <f t="shared" si="357"/>
        <v>0</v>
      </c>
      <c r="CG1198" s="32" t="str">
        <f t="shared" si="358"/>
        <v/>
      </c>
      <c r="CH1198" s="32">
        <v>1193</v>
      </c>
      <c r="CI1198" s="32" t="s">
        <v>6</v>
      </c>
      <c r="CJ1198" s="32" t="str">
        <f t="shared" si="359"/>
        <v/>
      </c>
      <c r="CK1198" s="32" t="str">
        <f t="shared" si="360"/>
        <v/>
      </c>
      <c r="CL1198" s="32" t="str">
        <f t="shared" si="361"/>
        <v/>
      </c>
      <c r="CM1198" s="32" t="str">
        <f t="shared" si="362"/>
        <v/>
      </c>
      <c r="CN1198" s="32" t="str">
        <f t="shared" si="363"/>
        <v/>
      </c>
    </row>
    <row r="1199" spans="71:92" x14ac:dyDescent="0.3">
      <c r="BS1199" s="32" t="str">
        <f>IF(Kiadasi_kiseroiv!$K$2=BT1199,BV1199,"")</f>
        <v/>
      </c>
      <c r="BT1199" s="34" t="str">
        <f t="shared" si="346"/>
        <v/>
      </c>
      <c r="BU1199" s="32" t="str">
        <f t="shared" si="347"/>
        <v/>
      </c>
      <c r="BV1199" s="32" t="str">
        <f t="shared" si="348"/>
        <v/>
      </c>
      <c r="BW1199" s="32" t="str">
        <f t="shared" si="349"/>
        <v/>
      </c>
      <c r="BX1199" s="32" t="str">
        <f t="shared" si="350"/>
        <v/>
      </c>
      <c r="BY1199" s="32" t="str">
        <f t="shared" si="351"/>
        <v/>
      </c>
      <c r="BZ1199" s="32" t="str">
        <f t="shared" si="352"/>
        <v/>
      </c>
      <c r="CA1199" s="32" t="str">
        <f t="shared" si="353"/>
        <v/>
      </c>
      <c r="CB1199" s="33">
        <f>IF(COUNTIF($CD$7:CD1199,CD1199)=1,CD1199,CD1199+COUNTIF($CD$6:CD1198,CD1199))</f>
        <v>56345</v>
      </c>
      <c r="CC1199" s="34">
        <f t="shared" si="354"/>
        <v>55153</v>
      </c>
      <c r="CD1199" s="32">
        <f t="shared" si="355"/>
        <v>55153</v>
      </c>
      <c r="CE1199" s="32">
        <f t="shared" si="356"/>
        <v>0</v>
      </c>
      <c r="CF1199" s="32">
        <f t="shared" si="357"/>
        <v>0</v>
      </c>
      <c r="CG1199" s="32" t="str">
        <f t="shared" si="358"/>
        <v/>
      </c>
      <c r="CH1199" s="32">
        <v>1194</v>
      </c>
      <c r="CI1199" s="32" t="s">
        <v>6</v>
      </c>
      <c r="CJ1199" s="32" t="str">
        <f t="shared" si="359"/>
        <v/>
      </c>
      <c r="CK1199" s="32" t="str">
        <f t="shared" si="360"/>
        <v/>
      </c>
      <c r="CL1199" s="32" t="str">
        <f t="shared" si="361"/>
        <v/>
      </c>
      <c r="CM1199" s="32" t="str">
        <f t="shared" si="362"/>
        <v/>
      </c>
      <c r="CN1199" s="32" t="str">
        <f t="shared" si="363"/>
        <v/>
      </c>
    </row>
    <row r="1200" spans="71:92" x14ac:dyDescent="0.3">
      <c r="BS1200" s="32" t="str">
        <f>IF(Kiadasi_kiseroiv!$K$2=BT1200,BV1200,"")</f>
        <v/>
      </c>
      <c r="BT1200" s="34" t="str">
        <f t="shared" si="346"/>
        <v/>
      </c>
      <c r="BU1200" s="32" t="str">
        <f t="shared" si="347"/>
        <v/>
      </c>
      <c r="BV1200" s="32" t="str">
        <f t="shared" si="348"/>
        <v/>
      </c>
      <c r="BW1200" s="32" t="str">
        <f t="shared" si="349"/>
        <v/>
      </c>
      <c r="BX1200" s="32" t="str">
        <f t="shared" si="350"/>
        <v/>
      </c>
      <c r="BY1200" s="32" t="str">
        <f t="shared" si="351"/>
        <v/>
      </c>
      <c r="BZ1200" s="32" t="str">
        <f t="shared" si="352"/>
        <v/>
      </c>
      <c r="CA1200" s="32" t="str">
        <f t="shared" si="353"/>
        <v/>
      </c>
      <c r="CB1200" s="33">
        <f>IF(COUNTIF($CD$7:CD1200,CD1200)=1,CD1200,CD1200+COUNTIF($CD$6:CD1199,CD1200))</f>
        <v>56346</v>
      </c>
      <c r="CC1200" s="34">
        <f t="shared" si="354"/>
        <v>55153</v>
      </c>
      <c r="CD1200" s="32">
        <f t="shared" si="355"/>
        <v>55153</v>
      </c>
      <c r="CE1200" s="32">
        <f t="shared" si="356"/>
        <v>0</v>
      </c>
      <c r="CF1200" s="32">
        <f t="shared" si="357"/>
        <v>0</v>
      </c>
      <c r="CG1200" s="32" t="str">
        <f t="shared" si="358"/>
        <v/>
      </c>
      <c r="CH1200" s="32">
        <v>1195</v>
      </c>
      <c r="CI1200" s="32" t="s">
        <v>6</v>
      </c>
      <c r="CJ1200" s="32" t="str">
        <f t="shared" si="359"/>
        <v/>
      </c>
      <c r="CK1200" s="32" t="str">
        <f t="shared" si="360"/>
        <v/>
      </c>
      <c r="CL1200" s="32" t="str">
        <f t="shared" si="361"/>
        <v/>
      </c>
      <c r="CM1200" s="32" t="str">
        <f t="shared" si="362"/>
        <v/>
      </c>
      <c r="CN1200" s="32" t="str">
        <f t="shared" si="363"/>
        <v/>
      </c>
    </row>
    <row r="1201" spans="71:92" x14ac:dyDescent="0.3">
      <c r="BS1201" s="32" t="str">
        <f>IF(Kiadasi_kiseroiv!$K$2=BT1201,BV1201,"")</f>
        <v/>
      </c>
      <c r="BT1201" s="34" t="str">
        <f t="shared" si="346"/>
        <v/>
      </c>
      <c r="BU1201" s="32" t="str">
        <f t="shared" si="347"/>
        <v/>
      </c>
      <c r="BV1201" s="32" t="str">
        <f t="shared" si="348"/>
        <v/>
      </c>
      <c r="BW1201" s="32" t="str">
        <f t="shared" si="349"/>
        <v/>
      </c>
      <c r="BX1201" s="32" t="str">
        <f t="shared" si="350"/>
        <v/>
      </c>
      <c r="BY1201" s="32" t="str">
        <f t="shared" si="351"/>
        <v/>
      </c>
      <c r="BZ1201" s="32" t="str">
        <f t="shared" si="352"/>
        <v/>
      </c>
      <c r="CA1201" s="32" t="str">
        <f t="shared" si="353"/>
        <v/>
      </c>
      <c r="CB1201" s="33">
        <f>IF(COUNTIF($CD$7:CD1201,CD1201)=1,CD1201,CD1201+COUNTIF($CD$6:CD1200,CD1201))</f>
        <v>56347</v>
      </c>
      <c r="CC1201" s="34">
        <f t="shared" si="354"/>
        <v>55153</v>
      </c>
      <c r="CD1201" s="32">
        <f t="shared" si="355"/>
        <v>55153</v>
      </c>
      <c r="CE1201" s="32">
        <f t="shared" si="356"/>
        <v>0</v>
      </c>
      <c r="CF1201" s="32">
        <f t="shared" si="357"/>
        <v>0</v>
      </c>
      <c r="CG1201" s="32" t="str">
        <f t="shared" si="358"/>
        <v/>
      </c>
      <c r="CH1201" s="32">
        <v>1196</v>
      </c>
      <c r="CI1201" s="32" t="s">
        <v>6</v>
      </c>
      <c r="CJ1201" s="32" t="str">
        <f t="shared" si="359"/>
        <v/>
      </c>
      <c r="CK1201" s="32" t="str">
        <f t="shared" si="360"/>
        <v/>
      </c>
      <c r="CL1201" s="32" t="str">
        <f t="shared" si="361"/>
        <v/>
      </c>
      <c r="CM1201" s="32" t="str">
        <f t="shared" si="362"/>
        <v/>
      </c>
      <c r="CN1201" s="32" t="str">
        <f t="shared" si="363"/>
        <v/>
      </c>
    </row>
    <row r="1202" spans="71:92" x14ac:dyDescent="0.3">
      <c r="BS1202" s="32" t="str">
        <f>IF(Kiadasi_kiseroiv!$K$2=BT1202,BV1202,"")</f>
        <v/>
      </c>
      <c r="BT1202" s="34" t="str">
        <f t="shared" si="346"/>
        <v/>
      </c>
      <c r="BU1202" s="32" t="str">
        <f t="shared" si="347"/>
        <v/>
      </c>
      <c r="BV1202" s="32" t="str">
        <f t="shared" si="348"/>
        <v/>
      </c>
      <c r="BW1202" s="32" t="str">
        <f t="shared" si="349"/>
        <v/>
      </c>
      <c r="BX1202" s="32" t="str">
        <f t="shared" si="350"/>
        <v/>
      </c>
      <c r="BY1202" s="32" t="str">
        <f t="shared" si="351"/>
        <v/>
      </c>
      <c r="BZ1202" s="32" t="str">
        <f t="shared" si="352"/>
        <v/>
      </c>
      <c r="CA1202" s="32" t="str">
        <f t="shared" si="353"/>
        <v/>
      </c>
      <c r="CB1202" s="33">
        <f>IF(COUNTIF($CD$7:CD1202,CD1202)=1,CD1202,CD1202+COUNTIF($CD$6:CD1201,CD1202))</f>
        <v>56348</v>
      </c>
      <c r="CC1202" s="34">
        <f t="shared" si="354"/>
        <v>55153</v>
      </c>
      <c r="CD1202" s="32">
        <f t="shared" si="355"/>
        <v>55153</v>
      </c>
      <c r="CE1202" s="32">
        <f t="shared" si="356"/>
        <v>0</v>
      </c>
      <c r="CF1202" s="32">
        <f t="shared" si="357"/>
        <v>0</v>
      </c>
      <c r="CG1202" s="32" t="str">
        <f t="shared" si="358"/>
        <v/>
      </c>
      <c r="CH1202" s="32">
        <v>1197</v>
      </c>
      <c r="CI1202" s="32" t="s">
        <v>6</v>
      </c>
      <c r="CJ1202" s="32" t="str">
        <f t="shared" si="359"/>
        <v/>
      </c>
      <c r="CK1202" s="32" t="str">
        <f t="shared" si="360"/>
        <v/>
      </c>
      <c r="CL1202" s="32" t="str">
        <f t="shared" si="361"/>
        <v/>
      </c>
      <c r="CM1202" s="32" t="str">
        <f t="shared" si="362"/>
        <v/>
      </c>
      <c r="CN1202" s="32" t="str">
        <f t="shared" si="363"/>
        <v/>
      </c>
    </row>
    <row r="1203" spans="71:92" x14ac:dyDescent="0.3">
      <c r="BS1203" s="32" t="str">
        <f>IF(Kiadasi_kiseroiv!$K$2=BT1203,BV1203,"")</f>
        <v/>
      </c>
      <c r="BT1203" s="34" t="str">
        <f t="shared" si="346"/>
        <v/>
      </c>
      <c r="BU1203" s="32" t="str">
        <f t="shared" si="347"/>
        <v/>
      </c>
      <c r="BV1203" s="32" t="str">
        <f t="shared" si="348"/>
        <v/>
      </c>
      <c r="BW1203" s="32" t="str">
        <f t="shared" si="349"/>
        <v/>
      </c>
      <c r="BX1203" s="32" t="str">
        <f t="shared" si="350"/>
        <v/>
      </c>
      <c r="BY1203" s="32" t="str">
        <f t="shared" si="351"/>
        <v/>
      </c>
      <c r="BZ1203" s="32" t="str">
        <f t="shared" si="352"/>
        <v/>
      </c>
      <c r="CA1203" s="32" t="str">
        <f t="shared" si="353"/>
        <v/>
      </c>
      <c r="CB1203" s="33">
        <f>IF(COUNTIF($CD$7:CD1203,CD1203)=1,CD1203,CD1203+COUNTIF($CD$6:CD1202,CD1203))</f>
        <v>56349</v>
      </c>
      <c r="CC1203" s="34">
        <f t="shared" si="354"/>
        <v>55153</v>
      </c>
      <c r="CD1203" s="32">
        <f t="shared" si="355"/>
        <v>55153</v>
      </c>
      <c r="CE1203" s="32">
        <f t="shared" si="356"/>
        <v>0</v>
      </c>
      <c r="CF1203" s="32">
        <f t="shared" si="357"/>
        <v>0</v>
      </c>
      <c r="CG1203" s="32" t="str">
        <f t="shared" si="358"/>
        <v/>
      </c>
      <c r="CH1203" s="32">
        <v>1198</v>
      </c>
      <c r="CI1203" s="32" t="s">
        <v>6</v>
      </c>
      <c r="CJ1203" s="32" t="str">
        <f t="shared" si="359"/>
        <v/>
      </c>
      <c r="CK1203" s="32" t="str">
        <f t="shared" si="360"/>
        <v/>
      </c>
      <c r="CL1203" s="32" t="str">
        <f t="shared" si="361"/>
        <v/>
      </c>
      <c r="CM1203" s="32" t="str">
        <f t="shared" si="362"/>
        <v/>
      </c>
      <c r="CN1203" s="32" t="str">
        <f t="shared" si="363"/>
        <v/>
      </c>
    </row>
    <row r="1204" spans="71:92" x14ac:dyDescent="0.3">
      <c r="BS1204" s="32" t="str">
        <f>IF(Kiadasi_kiseroiv!$K$2=BT1204,BV1204,"")</f>
        <v/>
      </c>
      <c r="BT1204" s="34" t="str">
        <f t="shared" si="346"/>
        <v/>
      </c>
      <c r="BU1204" s="32" t="str">
        <f t="shared" si="347"/>
        <v/>
      </c>
      <c r="BV1204" s="32" t="str">
        <f t="shared" si="348"/>
        <v/>
      </c>
      <c r="BW1204" s="32" t="str">
        <f t="shared" si="349"/>
        <v/>
      </c>
      <c r="BX1204" s="32" t="str">
        <f t="shared" si="350"/>
        <v/>
      </c>
      <c r="BY1204" s="32" t="str">
        <f t="shared" si="351"/>
        <v/>
      </c>
      <c r="BZ1204" s="32" t="str">
        <f t="shared" si="352"/>
        <v/>
      </c>
      <c r="CA1204" s="32" t="str">
        <f t="shared" si="353"/>
        <v/>
      </c>
      <c r="CB1204" s="33">
        <f>IF(COUNTIF($CD$7:CD1204,CD1204)=1,CD1204,CD1204+COUNTIF($CD$6:CD1203,CD1204))</f>
        <v>56350</v>
      </c>
      <c r="CC1204" s="34">
        <f t="shared" si="354"/>
        <v>55153</v>
      </c>
      <c r="CD1204" s="32">
        <f t="shared" si="355"/>
        <v>55153</v>
      </c>
      <c r="CE1204" s="32">
        <f t="shared" si="356"/>
        <v>0</v>
      </c>
      <c r="CF1204" s="32">
        <f t="shared" si="357"/>
        <v>0</v>
      </c>
      <c r="CG1204" s="32" t="str">
        <f t="shared" si="358"/>
        <v/>
      </c>
      <c r="CH1204" s="32">
        <v>1199</v>
      </c>
      <c r="CI1204" s="32" t="s">
        <v>6</v>
      </c>
      <c r="CJ1204" s="32" t="str">
        <f t="shared" si="359"/>
        <v/>
      </c>
      <c r="CK1204" s="32" t="str">
        <f t="shared" si="360"/>
        <v/>
      </c>
      <c r="CL1204" s="32" t="str">
        <f t="shared" si="361"/>
        <v/>
      </c>
      <c r="CM1204" s="32" t="str">
        <f t="shared" si="362"/>
        <v/>
      </c>
      <c r="CN1204" s="32" t="str">
        <f t="shared" si="363"/>
        <v/>
      </c>
    </row>
    <row r="1205" spans="71:92" x14ac:dyDescent="0.3">
      <c r="BS1205" s="32" t="str">
        <f>IF(Kiadasi_kiseroiv!$K$2=BT1205,BV1205,"")</f>
        <v/>
      </c>
      <c r="BT1205" s="34" t="str">
        <f t="shared" si="346"/>
        <v/>
      </c>
      <c r="BU1205" s="32" t="str">
        <f t="shared" si="347"/>
        <v/>
      </c>
      <c r="BV1205" s="32" t="str">
        <f t="shared" si="348"/>
        <v/>
      </c>
      <c r="BW1205" s="32" t="str">
        <f t="shared" si="349"/>
        <v/>
      </c>
      <c r="BX1205" s="32" t="str">
        <f t="shared" si="350"/>
        <v/>
      </c>
      <c r="BY1205" s="32" t="str">
        <f t="shared" si="351"/>
        <v/>
      </c>
      <c r="BZ1205" s="32" t="str">
        <f t="shared" si="352"/>
        <v/>
      </c>
      <c r="CA1205" s="32" t="str">
        <f t="shared" si="353"/>
        <v/>
      </c>
      <c r="CB1205" s="33">
        <f>IF(COUNTIF($CD$7:CD1205,CD1205)=1,CD1205,CD1205+COUNTIF($CD$6:CD1204,CD1205))</f>
        <v>56351</v>
      </c>
      <c r="CC1205" s="34">
        <f t="shared" si="354"/>
        <v>55153</v>
      </c>
      <c r="CD1205" s="32">
        <f t="shared" si="355"/>
        <v>55153</v>
      </c>
      <c r="CE1205" s="32">
        <f t="shared" si="356"/>
        <v>0</v>
      </c>
      <c r="CF1205" s="32">
        <f t="shared" si="357"/>
        <v>0</v>
      </c>
      <c r="CG1205" s="32" t="str">
        <f t="shared" si="358"/>
        <v/>
      </c>
      <c r="CH1205" s="32">
        <v>1200</v>
      </c>
      <c r="CI1205" s="32" t="s">
        <v>6</v>
      </c>
      <c r="CJ1205" s="32" t="str">
        <f t="shared" si="359"/>
        <v/>
      </c>
      <c r="CK1205" s="32" t="str">
        <f t="shared" si="360"/>
        <v/>
      </c>
      <c r="CL1205" s="32" t="str">
        <f t="shared" si="361"/>
        <v/>
      </c>
      <c r="CM1205" s="32" t="str">
        <f t="shared" si="362"/>
        <v/>
      </c>
      <c r="CN1205" s="32" t="str">
        <f t="shared" si="363"/>
        <v/>
      </c>
    </row>
    <row r="1206" spans="71:92" x14ac:dyDescent="0.3">
      <c r="BS1206" s="32" t="str">
        <f>IF(Kiadasi_kiseroiv!$K$2=BT1206,BV1206,"")</f>
        <v/>
      </c>
      <c r="BT1206" s="34" t="str">
        <f t="shared" si="346"/>
        <v/>
      </c>
      <c r="BU1206" s="32" t="str">
        <f t="shared" si="347"/>
        <v/>
      </c>
      <c r="BV1206" s="32" t="str">
        <f t="shared" si="348"/>
        <v/>
      </c>
      <c r="BW1206" s="32" t="str">
        <f t="shared" si="349"/>
        <v/>
      </c>
      <c r="BX1206" s="32" t="str">
        <f t="shared" si="350"/>
        <v/>
      </c>
      <c r="BY1206" s="32" t="str">
        <f t="shared" si="351"/>
        <v/>
      </c>
      <c r="BZ1206" s="32" t="str">
        <f t="shared" si="352"/>
        <v/>
      </c>
      <c r="CA1206" s="32" t="str">
        <f t="shared" si="353"/>
        <v/>
      </c>
      <c r="CB1206" s="33">
        <f>IF(COUNTIF($CD$7:CD1206,CD1206)=1,CD1206,CD1206+COUNTIF($CD$6:CD1205,CD1206))</f>
        <v>56352</v>
      </c>
      <c r="CC1206" s="34">
        <f t="shared" si="354"/>
        <v>55153</v>
      </c>
      <c r="CD1206" s="32">
        <f t="shared" si="355"/>
        <v>55153</v>
      </c>
      <c r="CE1206" s="32">
        <f t="shared" si="356"/>
        <v>0</v>
      </c>
      <c r="CF1206" s="32">
        <f t="shared" si="357"/>
        <v>0</v>
      </c>
      <c r="CG1206" s="32" t="str">
        <f t="shared" si="358"/>
        <v/>
      </c>
      <c r="CH1206" s="32">
        <v>1201</v>
      </c>
      <c r="CI1206" s="32" t="s">
        <v>6</v>
      </c>
      <c r="CJ1206" s="32" t="str">
        <f t="shared" si="359"/>
        <v/>
      </c>
      <c r="CK1206" s="32" t="str">
        <f t="shared" si="360"/>
        <v/>
      </c>
      <c r="CL1206" s="32" t="str">
        <f t="shared" si="361"/>
        <v/>
      </c>
      <c r="CM1206" s="32" t="str">
        <f t="shared" si="362"/>
        <v/>
      </c>
      <c r="CN1206" s="32" t="str">
        <f t="shared" si="363"/>
        <v/>
      </c>
    </row>
    <row r="1207" spans="71:92" x14ac:dyDescent="0.3">
      <c r="BS1207" s="32" t="str">
        <f>IF(Kiadasi_kiseroiv!$K$2=BT1207,BV1207,"")</f>
        <v/>
      </c>
      <c r="BT1207" s="34" t="str">
        <f t="shared" si="346"/>
        <v/>
      </c>
      <c r="BU1207" s="32" t="str">
        <f t="shared" si="347"/>
        <v/>
      </c>
      <c r="BV1207" s="32" t="str">
        <f t="shared" si="348"/>
        <v/>
      </c>
      <c r="BW1207" s="32" t="str">
        <f t="shared" si="349"/>
        <v/>
      </c>
      <c r="BX1207" s="32" t="str">
        <f t="shared" si="350"/>
        <v/>
      </c>
      <c r="BY1207" s="32" t="str">
        <f t="shared" si="351"/>
        <v/>
      </c>
      <c r="BZ1207" s="32" t="str">
        <f t="shared" si="352"/>
        <v/>
      </c>
      <c r="CA1207" s="32" t="str">
        <f t="shared" si="353"/>
        <v/>
      </c>
      <c r="CB1207" s="33">
        <f>IF(COUNTIF($CD$7:CD1207,CD1207)=1,CD1207,CD1207+COUNTIF($CD$6:CD1206,CD1207))</f>
        <v>56353</v>
      </c>
      <c r="CC1207" s="34">
        <f t="shared" si="354"/>
        <v>55153</v>
      </c>
      <c r="CD1207" s="32">
        <f t="shared" si="355"/>
        <v>55153</v>
      </c>
      <c r="CE1207" s="32">
        <f t="shared" si="356"/>
        <v>0</v>
      </c>
      <c r="CF1207" s="32">
        <f t="shared" si="357"/>
        <v>0</v>
      </c>
      <c r="CG1207" s="32" t="str">
        <f t="shared" si="358"/>
        <v/>
      </c>
      <c r="CH1207" s="32">
        <v>1202</v>
      </c>
      <c r="CI1207" s="32" t="s">
        <v>6</v>
      </c>
      <c r="CJ1207" s="32" t="str">
        <f t="shared" si="359"/>
        <v/>
      </c>
      <c r="CK1207" s="32" t="str">
        <f t="shared" si="360"/>
        <v/>
      </c>
      <c r="CL1207" s="32" t="str">
        <f t="shared" si="361"/>
        <v/>
      </c>
      <c r="CM1207" s="32" t="str">
        <f t="shared" si="362"/>
        <v/>
      </c>
      <c r="CN1207" s="32" t="str">
        <f t="shared" si="363"/>
        <v/>
      </c>
    </row>
    <row r="1208" spans="71:92" x14ac:dyDescent="0.3">
      <c r="BS1208" s="32" t="str">
        <f>IF(Kiadasi_kiseroiv!$K$2=BT1208,BV1208,"")</f>
        <v/>
      </c>
      <c r="BT1208" s="34" t="str">
        <f t="shared" si="346"/>
        <v/>
      </c>
      <c r="BU1208" s="32" t="str">
        <f t="shared" si="347"/>
        <v/>
      </c>
      <c r="BV1208" s="32" t="str">
        <f t="shared" si="348"/>
        <v/>
      </c>
      <c r="BW1208" s="32" t="str">
        <f t="shared" si="349"/>
        <v/>
      </c>
      <c r="BX1208" s="32" t="str">
        <f t="shared" si="350"/>
        <v/>
      </c>
      <c r="BY1208" s="32" t="str">
        <f t="shared" si="351"/>
        <v/>
      </c>
      <c r="BZ1208" s="32" t="str">
        <f t="shared" si="352"/>
        <v/>
      </c>
      <c r="CA1208" s="32" t="str">
        <f t="shared" si="353"/>
        <v/>
      </c>
      <c r="CB1208" s="33">
        <f>IF(COUNTIF($CD$7:CD1208,CD1208)=1,CD1208,CD1208+COUNTIF($CD$6:CD1207,CD1208))</f>
        <v>56354</v>
      </c>
      <c r="CC1208" s="34">
        <f t="shared" si="354"/>
        <v>55153</v>
      </c>
      <c r="CD1208" s="32">
        <f t="shared" si="355"/>
        <v>55153</v>
      </c>
      <c r="CE1208" s="32">
        <f t="shared" si="356"/>
        <v>0</v>
      </c>
      <c r="CF1208" s="32">
        <f t="shared" si="357"/>
        <v>0</v>
      </c>
      <c r="CG1208" s="32" t="str">
        <f t="shared" si="358"/>
        <v/>
      </c>
      <c r="CH1208" s="32">
        <v>1203</v>
      </c>
      <c r="CI1208" s="32" t="s">
        <v>6</v>
      </c>
      <c r="CJ1208" s="32" t="str">
        <f t="shared" si="359"/>
        <v/>
      </c>
      <c r="CK1208" s="32" t="str">
        <f t="shared" si="360"/>
        <v/>
      </c>
      <c r="CL1208" s="32" t="str">
        <f t="shared" si="361"/>
        <v/>
      </c>
      <c r="CM1208" s="32" t="str">
        <f t="shared" si="362"/>
        <v/>
      </c>
      <c r="CN1208" s="32" t="str">
        <f t="shared" si="363"/>
        <v/>
      </c>
    </row>
    <row r="1209" spans="71:92" x14ac:dyDescent="0.3">
      <c r="BS1209" s="32" t="str">
        <f>IF(Kiadasi_kiseroiv!$K$2=BT1209,BV1209,"")</f>
        <v/>
      </c>
      <c r="BT1209" s="34" t="str">
        <f t="shared" si="346"/>
        <v/>
      </c>
      <c r="BU1209" s="32" t="str">
        <f t="shared" si="347"/>
        <v/>
      </c>
      <c r="BV1209" s="32" t="str">
        <f t="shared" si="348"/>
        <v/>
      </c>
      <c r="BW1209" s="32" t="str">
        <f t="shared" si="349"/>
        <v/>
      </c>
      <c r="BX1209" s="32" t="str">
        <f t="shared" si="350"/>
        <v/>
      </c>
      <c r="BY1209" s="32" t="str">
        <f t="shared" si="351"/>
        <v/>
      </c>
      <c r="BZ1209" s="32" t="str">
        <f t="shared" si="352"/>
        <v/>
      </c>
      <c r="CA1209" s="32" t="str">
        <f t="shared" si="353"/>
        <v/>
      </c>
      <c r="CB1209" s="33">
        <f>IF(COUNTIF($CD$7:CD1209,CD1209)=1,CD1209,CD1209+COUNTIF($CD$6:CD1208,CD1209))</f>
        <v>56355</v>
      </c>
      <c r="CC1209" s="34">
        <f t="shared" si="354"/>
        <v>55153</v>
      </c>
      <c r="CD1209" s="32">
        <f t="shared" si="355"/>
        <v>55153</v>
      </c>
      <c r="CE1209" s="32">
        <f t="shared" si="356"/>
        <v>0</v>
      </c>
      <c r="CF1209" s="32">
        <f t="shared" si="357"/>
        <v>0</v>
      </c>
      <c r="CG1209" s="32" t="str">
        <f t="shared" si="358"/>
        <v/>
      </c>
      <c r="CH1209" s="32">
        <v>1204</v>
      </c>
      <c r="CI1209" s="32" t="s">
        <v>6</v>
      </c>
      <c r="CJ1209" s="32" t="str">
        <f t="shared" si="359"/>
        <v/>
      </c>
      <c r="CK1209" s="32" t="str">
        <f t="shared" si="360"/>
        <v/>
      </c>
      <c r="CL1209" s="32" t="str">
        <f t="shared" si="361"/>
        <v/>
      </c>
      <c r="CM1209" s="32" t="str">
        <f t="shared" si="362"/>
        <v/>
      </c>
      <c r="CN1209" s="32" t="str">
        <f t="shared" si="363"/>
        <v/>
      </c>
    </row>
    <row r="1210" spans="71:92" x14ac:dyDescent="0.3">
      <c r="BS1210" s="32" t="str">
        <f>IF(Kiadasi_kiseroiv!$K$2=BT1210,BV1210,"")</f>
        <v/>
      </c>
      <c r="BT1210" s="34" t="str">
        <f t="shared" si="346"/>
        <v/>
      </c>
      <c r="BU1210" s="32" t="str">
        <f t="shared" si="347"/>
        <v/>
      </c>
      <c r="BV1210" s="32" t="str">
        <f t="shared" si="348"/>
        <v/>
      </c>
      <c r="BW1210" s="32" t="str">
        <f t="shared" si="349"/>
        <v/>
      </c>
      <c r="BX1210" s="32" t="str">
        <f t="shared" si="350"/>
        <v/>
      </c>
      <c r="BY1210" s="32" t="str">
        <f t="shared" si="351"/>
        <v/>
      </c>
      <c r="BZ1210" s="32" t="str">
        <f t="shared" si="352"/>
        <v/>
      </c>
      <c r="CA1210" s="32" t="str">
        <f t="shared" si="353"/>
        <v/>
      </c>
      <c r="CB1210" s="33">
        <f>IF(COUNTIF($CD$7:CD1210,CD1210)=1,CD1210,CD1210+COUNTIF($CD$6:CD1209,CD1210))</f>
        <v>56356</v>
      </c>
      <c r="CC1210" s="34">
        <f t="shared" si="354"/>
        <v>55153</v>
      </c>
      <c r="CD1210" s="32">
        <f t="shared" si="355"/>
        <v>55153</v>
      </c>
      <c r="CE1210" s="32">
        <f t="shared" si="356"/>
        <v>0</v>
      </c>
      <c r="CF1210" s="32">
        <f t="shared" si="357"/>
        <v>0</v>
      </c>
      <c r="CG1210" s="32" t="str">
        <f t="shared" si="358"/>
        <v/>
      </c>
      <c r="CH1210" s="32">
        <v>1205</v>
      </c>
      <c r="CI1210" s="32" t="s">
        <v>6</v>
      </c>
      <c r="CJ1210" s="32" t="str">
        <f t="shared" si="359"/>
        <v/>
      </c>
      <c r="CK1210" s="32" t="str">
        <f t="shared" si="360"/>
        <v/>
      </c>
      <c r="CL1210" s="32" t="str">
        <f t="shared" si="361"/>
        <v/>
      </c>
      <c r="CM1210" s="32" t="str">
        <f t="shared" si="362"/>
        <v/>
      </c>
      <c r="CN1210" s="32" t="str">
        <f t="shared" si="363"/>
        <v/>
      </c>
    </row>
    <row r="1211" spans="71:92" x14ac:dyDescent="0.3">
      <c r="BS1211" s="32" t="str">
        <f>IF(Kiadasi_kiseroiv!$K$2=BT1211,BV1211,"")</f>
        <v/>
      </c>
      <c r="BT1211" s="34" t="str">
        <f t="shared" si="346"/>
        <v/>
      </c>
      <c r="BU1211" s="32" t="str">
        <f t="shared" si="347"/>
        <v/>
      </c>
      <c r="BV1211" s="32" t="str">
        <f t="shared" si="348"/>
        <v/>
      </c>
      <c r="BW1211" s="32" t="str">
        <f t="shared" si="349"/>
        <v/>
      </c>
      <c r="BX1211" s="32" t="str">
        <f t="shared" si="350"/>
        <v/>
      </c>
      <c r="BY1211" s="32" t="str">
        <f t="shared" si="351"/>
        <v/>
      </c>
      <c r="BZ1211" s="32" t="str">
        <f t="shared" si="352"/>
        <v/>
      </c>
      <c r="CA1211" s="32" t="str">
        <f t="shared" si="353"/>
        <v/>
      </c>
      <c r="CB1211" s="33">
        <f>IF(COUNTIF($CD$7:CD1211,CD1211)=1,CD1211,CD1211+COUNTIF($CD$6:CD1210,CD1211))</f>
        <v>56357</v>
      </c>
      <c r="CC1211" s="34">
        <f t="shared" si="354"/>
        <v>55153</v>
      </c>
      <c r="CD1211" s="32">
        <f t="shared" si="355"/>
        <v>55153</v>
      </c>
      <c r="CE1211" s="32">
        <f t="shared" si="356"/>
        <v>0</v>
      </c>
      <c r="CF1211" s="32">
        <f t="shared" si="357"/>
        <v>0</v>
      </c>
      <c r="CG1211" s="32" t="str">
        <f t="shared" si="358"/>
        <v/>
      </c>
      <c r="CH1211" s="32">
        <v>1206</v>
      </c>
      <c r="CI1211" s="32" t="s">
        <v>6</v>
      </c>
      <c r="CJ1211" s="32" t="str">
        <f t="shared" si="359"/>
        <v/>
      </c>
      <c r="CK1211" s="32" t="str">
        <f t="shared" si="360"/>
        <v/>
      </c>
      <c r="CL1211" s="32" t="str">
        <f t="shared" si="361"/>
        <v/>
      </c>
      <c r="CM1211" s="32" t="str">
        <f t="shared" si="362"/>
        <v/>
      </c>
      <c r="CN1211" s="32" t="str">
        <f t="shared" si="363"/>
        <v/>
      </c>
    </row>
    <row r="1212" spans="71:92" x14ac:dyDescent="0.3">
      <c r="BS1212" s="32" t="str">
        <f>IF(Kiadasi_kiseroiv!$K$2=BT1212,BV1212,"")</f>
        <v/>
      </c>
      <c r="BT1212" s="34" t="str">
        <f t="shared" si="346"/>
        <v/>
      </c>
      <c r="BU1212" s="32" t="str">
        <f t="shared" si="347"/>
        <v/>
      </c>
      <c r="BV1212" s="32" t="str">
        <f t="shared" si="348"/>
        <v/>
      </c>
      <c r="BW1212" s="32" t="str">
        <f t="shared" si="349"/>
        <v/>
      </c>
      <c r="BX1212" s="32" t="str">
        <f t="shared" si="350"/>
        <v/>
      </c>
      <c r="BY1212" s="32" t="str">
        <f t="shared" si="351"/>
        <v/>
      </c>
      <c r="BZ1212" s="32" t="str">
        <f t="shared" si="352"/>
        <v/>
      </c>
      <c r="CA1212" s="32" t="str">
        <f t="shared" si="353"/>
        <v/>
      </c>
      <c r="CB1212" s="33">
        <f>IF(COUNTIF($CD$7:CD1212,CD1212)=1,CD1212,CD1212+COUNTIF($CD$6:CD1211,CD1212))</f>
        <v>56358</v>
      </c>
      <c r="CC1212" s="34">
        <f t="shared" si="354"/>
        <v>55153</v>
      </c>
      <c r="CD1212" s="32">
        <f t="shared" si="355"/>
        <v>55153</v>
      </c>
      <c r="CE1212" s="32">
        <f t="shared" si="356"/>
        <v>0</v>
      </c>
      <c r="CF1212" s="32">
        <f t="shared" si="357"/>
        <v>0</v>
      </c>
      <c r="CG1212" s="32" t="str">
        <f t="shared" si="358"/>
        <v/>
      </c>
      <c r="CH1212" s="32">
        <v>1207</v>
      </c>
      <c r="CI1212" s="32" t="s">
        <v>6</v>
      </c>
      <c r="CJ1212" s="32" t="str">
        <f t="shared" si="359"/>
        <v/>
      </c>
      <c r="CK1212" s="32" t="str">
        <f t="shared" si="360"/>
        <v/>
      </c>
      <c r="CL1212" s="32" t="str">
        <f t="shared" si="361"/>
        <v/>
      </c>
      <c r="CM1212" s="32" t="str">
        <f t="shared" si="362"/>
        <v/>
      </c>
      <c r="CN1212" s="32" t="str">
        <f t="shared" si="363"/>
        <v/>
      </c>
    </row>
    <row r="1213" spans="71:92" x14ac:dyDescent="0.3">
      <c r="BS1213" s="32" t="str">
        <f>IF(Kiadasi_kiseroiv!$K$2=BT1213,BV1213,"")</f>
        <v/>
      </c>
      <c r="BT1213" s="34" t="str">
        <f t="shared" si="346"/>
        <v/>
      </c>
      <c r="BU1213" s="32" t="str">
        <f t="shared" si="347"/>
        <v/>
      </c>
      <c r="BV1213" s="32" t="str">
        <f t="shared" si="348"/>
        <v/>
      </c>
      <c r="BW1213" s="32" t="str">
        <f t="shared" si="349"/>
        <v/>
      </c>
      <c r="BX1213" s="32" t="str">
        <f t="shared" si="350"/>
        <v/>
      </c>
      <c r="BY1213" s="32" t="str">
        <f t="shared" si="351"/>
        <v/>
      </c>
      <c r="BZ1213" s="32" t="str">
        <f t="shared" si="352"/>
        <v/>
      </c>
      <c r="CA1213" s="32" t="str">
        <f t="shared" si="353"/>
        <v/>
      </c>
      <c r="CB1213" s="33">
        <f>IF(COUNTIF($CD$7:CD1213,CD1213)=1,CD1213,CD1213+COUNTIF($CD$6:CD1212,CD1213))</f>
        <v>56359</v>
      </c>
      <c r="CC1213" s="34">
        <f t="shared" si="354"/>
        <v>55153</v>
      </c>
      <c r="CD1213" s="32">
        <f t="shared" si="355"/>
        <v>55153</v>
      </c>
      <c r="CE1213" s="32">
        <f t="shared" si="356"/>
        <v>0</v>
      </c>
      <c r="CF1213" s="32">
        <f t="shared" si="357"/>
        <v>0</v>
      </c>
      <c r="CG1213" s="32" t="str">
        <f t="shared" si="358"/>
        <v/>
      </c>
      <c r="CH1213" s="32">
        <v>1208</v>
      </c>
      <c r="CI1213" s="32" t="s">
        <v>6</v>
      </c>
      <c r="CJ1213" s="32" t="str">
        <f t="shared" si="359"/>
        <v/>
      </c>
      <c r="CK1213" s="32" t="str">
        <f t="shared" si="360"/>
        <v/>
      </c>
      <c r="CL1213" s="32" t="str">
        <f t="shared" si="361"/>
        <v/>
      </c>
      <c r="CM1213" s="32" t="str">
        <f t="shared" si="362"/>
        <v/>
      </c>
      <c r="CN1213" s="32" t="str">
        <f t="shared" si="363"/>
        <v/>
      </c>
    </row>
    <row r="1214" spans="71:92" x14ac:dyDescent="0.3">
      <c r="BS1214" s="32" t="str">
        <f>IF(Kiadasi_kiseroiv!$K$2=BT1214,BV1214,"")</f>
        <v/>
      </c>
      <c r="BT1214" s="34" t="str">
        <f t="shared" si="346"/>
        <v/>
      </c>
      <c r="BU1214" s="32" t="str">
        <f t="shared" si="347"/>
        <v/>
      </c>
      <c r="BV1214" s="32" t="str">
        <f t="shared" si="348"/>
        <v/>
      </c>
      <c r="BW1214" s="32" t="str">
        <f t="shared" si="349"/>
        <v/>
      </c>
      <c r="BX1214" s="32" t="str">
        <f t="shared" si="350"/>
        <v/>
      </c>
      <c r="BY1214" s="32" t="str">
        <f t="shared" si="351"/>
        <v/>
      </c>
      <c r="BZ1214" s="32" t="str">
        <f t="shared" si="352"/>
        <v/>
      </c>
      <c r="CA1214" s="32" t="str">
        <f t="shared" si="353"/>
        <v/>
      </c>
      <c r="CB1214" s="33">
        <f>IF(COUNTIF($CD$7:CD1214,CD1214)=1,CD1214,CD1214+COUNTIF($CD$6:CD1213,CD1214))</f>
        <v>56360</v>
      </c>
      <c r="CC1214" s="34">
        <f t="shared" si="354"/>
        <v>55153</v>
      </c>
      <c r="CD1214" s="32">
        <f t="shared" si="355"/>
        <v>55153</v>
      </c>
      <c r="CE1214" s="32">
        <f t="shared" si="356"/>
        <v>0</v>
      </c>
      <c r="CF1214" s="32">
        <f t="shared" si="357"/>
        <v>0</v>
      </c>
      <c r="CG1214" s="32" t="str">
        <f t="shared" si="358"/>
        <v/>
      </c>
      <c r="CH1214" s="32">
        <v>1209</v>
      </c>
      <c r="CI1214" s="32" t="s">
        <v>6</v>
      </c>
      <c r="CJ1214" s="32" t="str">
        <f t="shared" si="359"/>
        <v/>
      </c>
      <c r="CK1214" s="32" t="str">
        <f t="shared" si="360"/>
        <v/>
      </c>
      <c r="CL1214" s="32" t="str">
        <f t="shared" si="361"/>
        <v/>
      </c>
      <c r="CM1214" s="32" t="str">
        <f t="shared" si="362"/>
        <v/>
      </c>
      <c r="CN1214" s="32" t="str">
        <f t="shared" si="363"/>
        <v/>
      </c>
    </row>
    <row r="1215" spans="71:92" x14ac:dyDescent="0.3">
      <c r="BS1215" s="32" t="str">
        <f>IF(Kiadasi_kiseroiv!$K$2=BT1215,BV1215,"")</f>
        <v/>
      </c>
      <c r="BT1215" s="34" t="str">
        <f t="shared" si="346"/>
        <v/>
      </c>
      <c r="BU1215" s="32" t="str">
        <f t="shared" si="347"/>
        <v/>
      </c>
      <c r="BV1215" s="32" t="str">
        <f t="shared" si="348"/>
        <v/>
      </c>
      <c r="BW1215" s="32" t="str">
        <f t="shared" si="349"/>
        <v/>
      </c>
      <c r="BX1215" s="32" t="str">
        <f t="shared" si="350"/>
        <v/>
      </c>
      <c r="BY1215" s="32" t="str">
        <f t="shared" si="351"/>
        <v/>
      </c>
      <c r="BZ1215" s="32" t="str">
        <f t="shared" si="352"/>
        <v/>
      </c>
      <c r="CA1215" s="32" t="str">
        <f t="shared" si="353"/>
        <v/>
      </c>
      <c r="CB1215" s="33">
        <f>IF(COUNTIF($CD$7:CD1215,CD1215)=1,CD1215,CD1215+COUNTIF($CD$6:CD1214,CD1215))</f>
        <v>56361</v>
      </c>
      <c r="CC1215" s="34">
        <f t="shared" si="354"/>
        <v>55153</v>
      </c>
      <c r="CD1215" s="32">
        <f t="shared" si="355"/>
        <v>55153</v>
      </c>
      <c r="CE1215" s="32">
        <f t="shared" si="356"/>
        <v>0</v>
      </c>
      <c r="CF1215" s="32">
        <f t="shared" si="357"/>
        <v>0</v>
      </c>
      <c r="CG1215" s="32" t="str">
        <f t="shared" si="358"/>
        <v/>
      </c>
      <c r="CH1215" s="32">
        <v>1210</v>
      </c>
      <c r="CI1215" s="32" t="s">
        <v>6</v>
      </c>
      <c r="CJ1215" s="32" t="str">
        <f t="shared" si="359"/>
        <v/>
      </c>
      <c r="CK1215" s="32" t="str">
        <f t="shared" si="360"/>
        <v/>
      </c>
      <c r="CL1215" s="32" t="str">
        <f t="shared" si="361"/>
        <v/>
      </c>
      <c r="CM1215" s="32" t="str">
        <f t="shared" si="362"/>
        <v/>
      </c>
      <c r="CN1215" s="32" t="str">
        <f t="shared" si="363"/>
        <v/>
      </c>
    </row>
    <row r="1216" spans="71:92" x14ac:dyDescent="0.3">
      <c r="BS1216" s="32" t="str">
        <f>IF(Kiadasi_kiseroiv!$K$2=BT1216,BV1216,"")</f>
        <v/>
      </c>
      <c r="BT1216" s="34" t="str">
        <f t="shared" si="346"/>
        <v/>
      </c>
      <c r="BU1216" s="32" t="str">
        <f t="shared" si="347"/>
        <v/>
      </c>
      <c r="BV1216" s="32" t="str">
        <f t="shared" si="348"/>
        <v/>
      </c>
      <c r="BW1216" s="32" t="str">
        <f t="shared" si="349"/>
        <v/>
      </c>
      <c r="BX1216" s="32" t="str">
        <f t="shared" si="350"/>
        <v/>
      </c>
      <c r="BY1216" s="32" t="str">
        <f t="shared" si="351"/>
        <v/>
      </c>
      <c r="BZ1216" s="32" t="str">
        <f t="shared" si="352"/>
        <v/>
      </c>
      <c r="CA1216" s="32" t="str">
        <f t="shared" si="353"/>
        <v/>
      </c>
      <c r="CB1216" s="33">
        <f>IF(COUNTIF($CD$7:CD1216,CD1216)=1,CD1216,CD1216+COUNTIF($CD$6:CD1215,CD1216))</f>
        <v>56362</v>
      </c>
      <c r="CC1216" s="34">
        <f t="shared" si="354"/>
        <v>55153</v>
      </c>
      <c r="CD1216" s="32">
        <f t="shared" si="355"/>
        <v>55153</v>
      </c>
      <c r="CE1216" s="32">
        <f t="shared" si="356"/>
        <v>0</v>
      </c>
      <c r="CF1216" s="32">
        <f t="shared" si="357"/>
        <v>0</v>
      </c>
      <c r="CG1216" s="32" t="str">
        <f t="shared" si="358"/>
        <v/>
      </c>
      <c r="CH1216" s="32">
        <v>1211</v>
      </c>
      <c r="CI1216" s="32" t="s">
        <v>6</v>
      </c>
      <c r="CJ1216" s="32" t="str">
        <f t="shared" si="359"/>
        <v/>
      </c>
      <c r="CK1216" s="32" t="str">
        <f t="shared" si="360"/>
        <v/>
      </c>
      <c r="CL1216" s="32" t="str">
        <f t="shared" si="361"/>
        <v/>
      </c>
      <c r="CM1216" s="32" t="str">
        <f t="shared" si="362"/>
        <v/>
      </c>
      <c r="CN1216" s="32" t="str">
        <f t="shared" si="363"/>
        <v/>
      </c>
    </row>
    <row r="1217" spans="71:92" x14ac:dyDescent="0.3">
      <c r="BS1217" s="32" t="str">
        <f>IF(Kiadasi_kiseroiv!$K$2=BT1217,BV1217,"")</f>
        <v/>
      </c>
      <c r="BT1217" s="34" t="str">
        <f t="shared" si="346"/>
        <v/>
      </c>
      <c r="BU1217" s="32" t="str">
        <f t="shared" si="347"/>
        <v/>
      </c>
      <c r="BV1217" s="32" t="str">
        <f t="shared" si="348"/>
        <v/>
      </c>
      <c r="BW1217" s="32" t="str">
        <f t="shared" si="349"/>
        <v/>
      </c>
      <c r="BX1217" s="32" t="str">
        <f t="shared" si="350"/>
        <v/>
      </c>
      <c r="BY1217" s="32" t="str">
        <f t="shared" si="351"/>
        <v/>
      </c>
      <c r="BZ1217" s="32" t="str">
        <f t="shared" si="352"/>
        <v/>
      </c>
      <c r="CA1217" s="32" t="str">
        <f t="shared" si="353"/>
        <v/>
      </c>
      <c r="CB1217" s="33">
        <f>IF(COUNTIF($CD$7:CD1217,CD1217)=1,CD1217,CD1217+COUNTIF($CD$6:CD1216,CD1217))</f>
        <v>56363</v>
      </c>
      <c r="CC1217" s="34">
        <f t="shared" si="354"/>
        <v>55153</v>
      </c>
      <c r="CD1217" s="32">
        <f t="shared" si="355"/>
        <v>55153</v>
      </c>
      <c r="CE1217" s="32">
        <f t="shared" si="356"/>
        <v>0</v>
      </c>
      <c r="CF1217" s="32">
        <f t="shared" si="357"/>
        <v>0</v>
      </c>
      <c r="CG1217" s="32" t="str">
        <f t="shared" si="358"/>
        <v/>
      </c>
      <c r="CH1217" s="32">
        <v>1212</v>
      </c>
      <c r="CI1217" s="32" t="s">
        <v>6</v>
      </c>
      <c r="CJ1217" s="32" t="str">
        <f t="shared" si="359"/>
        <v/>
      </c>
      <c r="CK1217" s="32" t="str">
        <f t="shared" si="360"/>
        <v/>
      </c>
      <c r="CL1217" s="32" t="str">
        <f t="shared" si="361"/>
        <v/>
      </c>
      <c r="CM1217" s="32" t="str">
        <f t="shared" si="362"/>
        <v/>
      </c>
      <c r="CN1217" s="32" t="str">
        <f t="shared" si="363"/>
        <v/>
      </c>
    </row>
    <row r="1218" spans="71:92" x14ac:dyDescent="0.3">
      <c r="BS1218" s="32" t="str">
        <f>IF(Kiadasi_kiseroiv!$K$2=BT1218,BV1218,"")</f>
        <v/>
      </c>
      <c r="BT1218" s="34" t="str">
        <f t="shared" si="346"/>
        <v/>
      </c>
      <c r="BU1218" s="32" t="str">
        <f t="shared" si="347"/>
        <v/>
      </c>
      <c r="BV1218" s="32" t="str">
        <f t="shared" si="348"/>
        <v/>
      </c>
      <c r="BW1218" s="32" t="str">
        <f t="shared" si="349"/>
        <v/>
      </c>
      <c r="BX1218" s="32" t="str">
        <f t="shared" si="350"/>
        <v/>
      </c>
      <c r="BY1218" s="32" t="str">
        <f t="shared" si="351"/>
        <v/>
      </c>
      <c r="BZ1218" s="32" t="str">
        <f t="shared" si="352"/>
        <v/>
      </c>
      <c r="CA1218" s="32" t="str">
        <f t="shared" si="353"/>
        <v/>
      </c>
      <c r="CB1218" s="33">
        <f>IF(COUNTIF($CD$7:CD1218,CD1218)=1,CD1218,CD1218+COUNTIF($CD$6:CD1217,CD1218))</f>
        <v>56364</v>
      </c>
      <c r="CC1218" s="34">
        <f t="shared" si="354"/>
        <v>55153</v>
      </c>
      <c r="CD1218" s="32">
        <f t="shared" si="355"/>
        <v>55153</v>
      </c>
      <c r="CE1218" s="32">
        <f t="shared" si="356"/>
        <v>0</v>
      </c>
      <c r="CF1218" s="32">
        <f t="shared" si="357"/>
        <v>0</v>
      </c>
      <c r="CG1218" s="32" t="str">
        <f t="shared" si="358"/>
        <v/>
      </c>
      <c r="CH1218" s="32">
        <v>1213</v>
      </c>
      <c r="CI1218" s="32" t="s">
        <v>6</v>
      </c>
      <c r="CJ1218" s="32" t="str">
        <f t="shared" si="359"/>
        <v/>
      </c>
      <c r="CK1218" s="32" t="str">
        <f t="shared" si="360"/>
        <v/>
      </c>
      <c r="CL1218" s="32" t="str">
        <f t="shared" si="361"/>
        <v/>
      </c>
      <c r="CM1218" s="32" t="str">
        <f t="shared" si="362"/>
        <v/>
      </c>
      <c r="CN1218" s="32" t="str">
        <f t="shared" si="363"/>
        <v/>
      </c>
    </row>
    <row r="1219" spans="71:92" x14ac:dyDescent="0.3">
      <c r="BS1219" s="32" t="str">
        <f>IF(Kiadasi_kiseroiv!$K$2=BT1219,BV1219,"")</f>
        <v/>
      </c>
      <c r="BT1219" s="34" t="str">
        <f t="shared" si="346"/>
        <v/>
      </c>
      <c r="BU1219" s="32" t="str">
        <f t="shared" si="347"/>
        <v/>
      </c>
      <c r="BV1219" s="32" t="str">
        <f t="shared" si="348"/>
        <v/>
      </c>
      <c r="BW1219" s="32" t="str">
        <f t="shared" si="349"/>
        <v/>
      </c>
      <c r="BX1219" s="32" t="str">
        <f t="shared" si="350"/>
        <v/>
      </c>
      <c r="BY1219" s="32" t="str">
        <f t="shared" si="351"/>
        <v/>
      </c>
      <c r="BZ1219" s="32" t="str">
        <f t="shared" si="352"/>
        <v/>
      </c>
      <c r="CA1219" s="32" t="str">
        <f t="shared" si="353"/>
        <v/>
      </c>
      <c r="CB1219" s="33">
        <f>IF(COUNTIF($CD$7:CD1219,CD1219)=1,CD1219,CD1219+COUNTIF($CD$6:CD1218,CD1219))</f>
        <v>56365</v>
      </c>
      <c r="CC1219" s="34">
        <f t="shared" si="354"/>
        <v>55153</v>
      </c>
      <c r="CD1219" s="32">
        <f t="shared" si="355"/>
        <v>55153</v>
      </c>
      <c r="CE1219" s="32">
        <f t="shared" si="356"/>
        <v>0</v>
      </c>
      <c r="CF1219" s="32">
        <f t="shared" si="357"/>
        <v>0</v>
      </c>
      <c r="CG1219" s="32" t="str">
        <f t="shared" si="358"/>
        <v/>
      </c>
      <c r="CH1219" s="32">
        <v>1214</v>
      </c>
      <c r="CI1219" s="32" t="s">
        <v>6</v>
      </c>
      <c r="CJ1219" s="32" t="str">
        <f t="shared" si="359"/>
        <v/>
      </c>
      <c r="CK1219" s="32" t="str">
        <f t="shared" si="360"/>
        <v/>
      </c>
      <c r="CL1219" s="32" t="str">
        <f t="shared" si="361"/>
        <v/>
      </c>
      <c r="CM1219" s="32" t="str">
        <f t="shared" si="362"/>
        <v/>
      </c>
      <c r="CN1219" s="32" t="str">
        <f t="shared" si="363"/>
        <v/>
      </c>
    </row>
    <row r="1220" spans="71:92" x14ac:dyDescent="0.3">
      <c r="BS1220" s="32" t="str">
        <f>IF(Kiadasi_kiseroiv!$K$2=BT1220,BV1220,"")</f>
        <v/>
      </c>
      <c r="BT1220" s="34" t="str">
        <f t="shared" si="346"/>
        <v/>
      </c>
      <c r="BU1220" s="32" t="str">
        <f t="shared" si="347"/>
        <v/>
      </c>
      <c r="BV1220" s="32" t="str">
        <f t="shared" si="348"/>
        <v/>
      </c>
      <c r="BW1220" s="32" t="str">
        <f t="shared" si="349"/>
        <v/>
      </c>
      <c r="BX1220" s="32" t="str">
        <f t="shared" si="350"/>
        <v/>
      </c>
      <c r="BY1220" s="32" t="str">
        <f t="shared" si="351"/>
        <v/>
      </c>
      <c r="BZ1220" s="32" t="str">
        <f t="shared" si="352"/>
        <v/>
      </c>
      <c r="CA1220" s="32" t="str">
        <f t="shared" si="353"/>
        <v/>
      </c>
      <c r="CB1220" s="33">
        <f>IF(COUNTIF($CD$7:CD1220,CD1220)=1,CD1220,CD1220+COUNTIF($CD$6:CD1219,CD1220))</f>
        <v>56366</v>
      </c>
      <c r="CC1220" s="34">
        <f t="shared" si="354"/>
        <v>55153</v>
      </c>
      <c r="CD1220" s="32">
        <f t="shared" si="355"/>
        <v>55153</v>
      </c>
      <c r="CE1220" s="32">
        <f t="shared" si="356"/>
        <v>0</v>
      </c>
      <c r="CF1220" s="32">
        <f t="shared" si="357"/>
        <v>0</v>
      </c>
      <c r="CG1220" s="32" t="str">
        <f t="shared" si="358"/>
        <v/>
      </c>
      <c r="CH1220" s="32">
        <v>1215</v>
      </c>
      <c r="CI1220" s="32" t="s">
        <v>6</v>
      </c>
      <c r="CJ1220" s="32" t="str">
        <f t="shared" si="359"/>
        <v/>
      </c>
      <c r="CK1220" s="32" t="str">
        <f t="shared" si="360"/>
        <v/>
      </c>
      <c r="CL1220" s="32" t="str">
        <f t="shared" si="361"/>
        <v/>
      </c>
      <c r="CM1220" s="32" t="str">
        <f t="shared" si="362"/>
        <v/>
      </c>
      <c r="CN1220" s="32" t="str">
        <f t="shared" si="363"/>
        <v/>
      </c>
    </row>
    <row r="1221" spans="71:92" x14ac:dyDescent="0.3">
      <c r="BS1221" s="32" t="str">
        <f>IF(Kiadasi_kiseroiv!$K$2=BT1221,BV1221,"")</f>
        <v/>
      </c>
      <c r="BT1221" s="34" t="str">
        <f t="shared" si="346"/>
        <v/>
      </c>
      <c r="BU1221" s="32" t="str">
        <f t="shared" si="347"/>
        <v/>
      </c>
      <c r="BV1221" s="32" t="str">
        <f t="shared" si="348"/>
        <v/>
      </c>
      <c r="BW1221" s="32" t="str">
        <f t="shared" si="349"/>
        <v/>
      </c>
      <c r="BX1221" s="32" t="str">
        <f t="shared" si="350"/>
        <v/>
      </c>
      <c r="BY1221" s="32" t="str">
        <f t="shared" si="351"/>
        <v/>
      </c>
      <c r="BZ1221" s="32" t="str">
        <f t="shared" si="352"/>
        <v/>
      </c>
      <c r="CA1221" s="32" t="str">
        <f t="shared" si="353"/>
        <v/>
      </c>
      <c r="CB1221" s="33">
        <f>IF(COUNTIF($CD$7:CD1221,CD1221)=1,CD1221,CD1221+COUNTIF($CD$6:CD1220,CD1221))</f>
        <v>56367</v>
      </c>
      <c r="CC1221" s="34">
        <f t="shared" si="354"/>
        <v>55153</v>
      </c>
      <c r="CD1221" s="32">
        <f t="shared" si="355"/>
        <v>55153</v>
      </c>
      <c r="CE1221" s="32">
        <f t="shared" si="356"/>
        <v>0</v>
      </c>
      <c r="CF1221" s="32">
        <f t="shared" si="357"/>
        <v>0</v>
      </c>
      <c r="CG1221" s="32" t="str">
        <f t="shared" si="358"/>
        <v/>
      </c>
      <c r="CH1221" s="32">
        <v>1216</v>
      </c>
      <c r="CI1221" s="32" t="s">
        <v>6</v>
      </c>
      <c r="CJ1221" s="32" t="str">
        <f t="shared" si="359"/>
        <v/>
      </c>
      <c r="CK1221" s="32" t="str">
        <f t="shared" si="360"/>
        <v/>
      </c>
      <c r="CL1221" s="32" t="str">
        <f t="shared" si="361"/>
        <v/>
      </c>
      <c r="CM1221" s="32" t="str">
        <f t="shared" si="362"/>
        <v/>
      </c>
      <c r="CN1221" s="32" t="str">
        <f t="shared" si="363"/>
        <v/>
      </c>
    </row>
    <row r="1222" spans="71:92" x14ac:dyDescent="0.3">
      <c r="BS1222" s="32" t="str">
        <f>IF(Kiadasi_kiseroiv!$K$2=BT1222,BV1222,"")</f>
        <v/>
      </c>
      <c r="BT1222" s="34" t="str">
        <f t="shared" si="346"/>
        <v/>
      </c>
      <c r="BU1222" s="32" t="str">
        <f t="shared" si="347"/>
        <v/>
      </c>
      <c r="BV1222" s="32" t="str">
        <f t="shared" si="348"/>
        <v/>
      </c>
      <c r="BW1222" s="32" t="str">
        <f t="shared" si="349"/>
        <v/>
      </c>
      <c r="BX1222" s="32" t="str">
        <f t="shared" si="350"/>
        <v/>
      </c>
      <c r="BY1222" s="32" t="str">
        <f t="shared" si="351"/>
        <v/>
      </c>
      <c r="BZ1222" s="32" t="str">
        <f t="shared" si="352"/>
        <v/>
      </c>
      <c r="CA1222" s="32" t="str">
        <f t="shared" si="353"/>
        <v/>
      </c>
      <c r="CB1222" s="33">
        <f>IF(COUNTIF($CD$7:CD1222,CD1222)=1,CD1222,CD1222+COUNTIF($CD$6:CD1221,CD1222))</f>
        <v>56368</v>
      </c>
      <c r="CC1222" s="34">
        <f t="shared" si="354"/>
        <v>55153</v>
      </c>
      <c r="CD1222" s="32">
        <f t="shared" si="355"/>
        <v>55153</v>
      </c>
      <c r="CE1222" s="32">
        <f t="shared" si="356"/>
        <v>0</v>
      </c>
      <c r="CF1222" s="32">
        <f t="shared" si="357"/>
        <v>0</v>
      </c>
      <c r="CG1222" s="32" t="str">
        <f t="shared" si="358"/>
        <v/>
      </c>
      <c r="CH1222" s="32">
        <v>1217</v>
      </c>
      <c r="CI1222" s="32" t="s">
        <v>6</v>
      </c>
      <c r="CJ1222" s="32" t="str">
        <f t="shared" si="359"/>
        <v/>
      </c>
      <c r="CK1222" s="32" t="str">
        <f t="shared" si="360"/>
        <v/>
      </c>
      <c r="CL1222" s="32" t="str">
        <f t="shared" si="361"/>
        <v/>
      </c>
      <c r="CM1222" s="32" t="str">
        <f t="shared" si="362"/>
        <v/>
      </c>
      <c r="CN1222" s="32" t="str">
        <f t="shared" si="363"/>
        <v/>
      </c>
    </row>
    <row r="1223" spans="71:92" x14ac:dyDescent="0.3">
      <c r="BS1223" s="32" t="str">
        <f>IF(Kiadasi_kiseroiv!$K$2=BT1223,BV1223,"")</f>
        <v/>
      </c>
      <c r="BT1223" s="34" t="str">
        <f t="shared" si="346"/>
        <v/>
      </c>
      <c r="BU1223" s="32" t="str">
        <f t="shared" si="347"/>
        <v/>
      </c>
      <c r="BV1223" s="32" t="str">
        <f t="shared" si="348"/>
        <v/>
      </c>
      <c r="BW1223" s="32" t="str">
        <f t="shared" si="349"/>
        <v/>
      </c>
      <c r="BX1223" s="32" t="str">
        <f t="shared" si="350"/>
        <v/>
      </c>
      <c r="BY1223" s="32" t="str">
        <f t="shared" si="351"/>
        <v/>
      </c>
      <c r="BZ1223" s="32" t="str">
        <f t="shared" si="352"/>
        <v/>
      </c>
      <c r="CA1223" s="32" t="str">
        <f t="shared" si="353"/>
        <v/>
      </c>
      <c r="CB1223" s="33">
        <f>IF(COUNTIF($CD$7:CD1223,CD1223)=1,CD1223,CD1223+COUNTIF($CD$6:CD1222,CD1223))</f>
        <v>56369</v>
      </c>
      <c r="CC1223" s="34">
        <f t="shared" si="354"/>
        <v>55153</v>
      </c>
      <c r="CD1223" s="32">
        <f t="shared" si="355"/>
        <v>55153</v>
      </c>
      <c r="CE1223" s="32">
        <f t="shared" si="356"/>
        <v>0</v>
      </c>
      <c r="CF1223" s="32">
        <f t="shared" si="357"/>
        <v>0</v>
      </c>
      <c r="CG1223" s="32" t="str">
        <f t="shared" si="358"/>
        <v/>
      </c>
      <c r="CH1223" s="32">
        <v>1218</v>
      </c>
      <c r="CI1223" s="32" t="s">
        <v>6</v>
      </c>
      <c r="CJ1223" s="32" t="str">
        <f t="shared" si="359"/>
        <v/>
      </c>
      <c r="CK1223" s="32" t="str">
        <f t="shared" si="360"/>
        <v/>
      </c>
      <c r="CL1223" s="32" t="str">
        <f t="shared" si="361"/>
        <v/>
      </c>
      <c r="CM1223" s="32" t="str">
        <f t="shared" si="362"/>
        <v/>
      </c>
      <c r="CN1223" s="32" t="str">
        <f t="shared" si="363"/>
        <v/>
      </c>
    </row>
    <row r="1224" spans="71:92" x14ac:dyDescent="0.3">
      <c r="BS1224" s="32" t="str">
        <f>IF(Kiadasi_kiseroiv!$K$2=BT1224,BV1224,"")</f>
        <v/>
      </c>
      <c r="BT1224" s="34" t="str">
        <f t="shared" si="346"/>
        <v/>
      </c>
      <c r="BU1224" s="32" t="str">
        <f t="shared" si="347"/>
        <v/>
      </c>
      <c r="BV1224" s="32" t="str">
        <f t="shared" si="348"/>
        <v/>
      </c>
      <c r="BW1224" s="32" t="str">
        <f t="shared" si="349"/>
        <v/>
      </c>
      <c r="BX1224" s="32" t="str">
        <f t="shared" si="350"/>
        <v/>
      </c>
      <c r="BY1224" s="32" t="str">
        <f t="shared" si="351"/>
        <v/>
      </c>
      <c r="BZ1224" s="32" t="str">
        <f t="shared" si="352"/>
        <v/>
      </c>
      <c r="CA1224" s="32" t="str">
        <f t="shared" si="353"/>
        <v/>
      </c>
      <c r="CB1224" s="33">
        <f>IF(COUNTIF($CD$7:CD1224,CD1224)=1,CD1224,CD1224+COUNTIF($CD$6:CD1223,CD1224))</f>
        <v>56370</v>
      </c>
      <c r="CC1224" s="34">
        <f t="shared" si="354"/>
        <v>55153</v>
      </c>
      <c r="CD1224" s="32">
        <f t="shared" si="355"/>
        <v>55153</v>
      </c>
      <c r="CE1224" s="32">
        <f t="shared" si="356"/>
        <v>0</v>
      </c>
      <c r="CF1224" s="32">
        <f t="shared" si="357"/>
        <v>0</v>
      </c>
      <c r="CG1224" s="32" t="str">
        <f t="shared" si="358"/>
        <v/>
      </c>
      <c r="CH1224" s="32">
        <v>1219</v>
      </c>
      <c r="CI1224" s="32" t="s">
        <v>6</v>
      </c>
      <c r="CJ1224" s="32" t="str">
        <f t="shared" si="359"/>
        <v/>
      </c>
      <c r="CK1224" s="32" t="str">
        <f t="shared" si="360"/>
        <v/>
      </c>
      <c r="CL1224" s="32" t="str">
        <f t="shared" si="361"/>
        <v/>
      </c>
      <c r="CM1224" s="32" t="str">
        <f t="shared" si="362"/>
        <v/>
      </c>
      <c r="CN1224" s="32" t="str">
        <f t="shared" si="363"/>
        <v/>
      </c>
    </row>
    <row r="1225" spans="71:92" x14ac:dyDescent="0.3">
      <c r="BS1225" s="32" t="str">
        <f>IF(Kiadasi_kiseroiv!$K$2=BT1225,BV1225,"")</f>
        <v/>
      </c>
      <c r="BT1225" s="34" t="str">
        <f t="shared" si="346"/>
        <v/>
      </c>
      <c r="BU1225" s="32" t="str">
        <f t="shared" si="347"/>
        <v/>
      </c>
      <c r="BV1225" s="32" t="str">
        <f t="shared" si="348"/>
        <v/>
      </c>
      <c r="BW1225" s="32" t="str">
        <f t="shared" si="349"/>
        <v/>
      </c>
      <c r="BX1225" s="32" t="str">
        <f t="shared" si="350"/>
        <v/>
      </c>
      <c r="BY1225" s="32" t="str">
        <f t="shared" si="351"/>
        <v/>
      </c>
      <c r="BZ1225" s="32" t="str">
        <f t="shared" si="352"/>
        <v/>
      </c>
      <c r="CA1225" s="32" t="str">
        <f t="shared" si="353"/>
        <v/>
      </c>
      <c r="CB1225" s="33">
        <f>IF(COUNTIF($CD$7:CD1225,CD1225)=1,CD1225,CD1225+COUNTIF($CD$6:CD1224,CD1225))</f>
        <v>56371</v>
      </c>
      <c r="CC1225" s="34">
        <f t="shared" si="354"/>
        <v>55153</v>
      </c>
      <c r="CD1225" s="32">
        <f t="shared" si="355"/>
        <v>55153</v>
      </c>
      <c r="CE1225" s="32">
        <f t="shared" si="356"/>
        <v>0</v>
      </c>
      <c r="CF1225" s="32">
        <f t="shared" si="357"/>
        <v>0</v>
      </c>
      <c r="CG1225" s="32" t="str">
        <f t="shared" si="358"/>
        <v/>
      </c>
      <c r="CH1225" s="32">
        <v>1220</v>
      </c>
      <c r="CI1225" s="32" t="s">
        <v>6</v>
      </c>
      <c r="CJ1225" s="32" t="str">
        <f t="shared" si="359"/>
        <v/>
      </c>
      <c r="CK1225" s="32" t="str">
        <f t="shared" si="360"/>
        <v/>
      </c>
      <c r="CL1225" s="32" t="str">
        <f t="shared" si="361"/>
        <v/>
      </c>
      <c r="CM1225" s="32" t="str">
        <f t="shared" si="362"/>
        <v/>
      </c>
      <c r="CN1225" s="32" t="str">
        <f t="shared" si="363"/>
        <v/>
      </c>
    </row>
    <row r="1226" spans="71:92" x14ac:dyDescent="0.3">
      <c r="BS1226" s="32" t="str">
        <f>IF(Kiadasi_kiseroiv!$K$2=BT1226,BV1226,"")</f>
        <v/>
      </c>
      <c r="BT1226" s="34" t="str">
        <f t="shared" si="346"/>
        <v/>
      </c>
      <c r="BU1226" s="32" t="str">
        <f t="shared" si="347"/>
        <v/>
      </c>
      <c r="BV1226" s="32" t="str">
        <f t="shared" si="348"/>
        <v/>
      </c>
      <c r="BW1226" s="32" t="str">
        <f t="shared" si="349"/>
        <v/>
      </c>
      <c r="BX1226" s="32" t="str">
        <f t="shared" si="350"/>
        <v/>
      </c>
      <c r="BY1226" s="32" t="str">
        <f t="shared" si="351"/>
        <v/>
      </c>
      <c r="BZ1226" s="32" t="str">
        <f t="shared" si="352"/>
        <v/>
      </c>
      <c r="CA1226" s="32" t="str">
        <f t="shared" si="353"/>
        <v/>
      </c>
      <c r="CB1226" s="33">
        <f>IF(COUNTIF($CD$7:CD1226,CD1226)=1,CD1226,CD1226+COUNTIF($CD$6:CD1225,CD1226))</f>
        <v>56372</v>
      </c>
      <c r="CC1226" s="34">
        <f t="shared" si="354"/>
        <v>55153</v>
      </c>
      <c r="CD1226" s="32">
        <f t="shared" si="355"/>
        <v>55153</v>
      </c>
      <c r="CE1226" s="32">
        <f t="shared" si="356"/>
        <v>0</v>
      </c>
      <c r="CF1226" s="32">
        <f t="shared" si="357"/>
        <v>0</v>
      </c>
      <c r="CG1226" s="32" t="str">
        <f t="shared" si="358"/>
        <v/>
      </c>
      <c r="CH1226" s="32">
        <v>1221</v>
      </c>
      <c r="CI1226" s="32" t="s">
        <v>6</v>
      </c>
      <c r="CJ1226" s="32" t="str">
        <f t="shared" si="359"/>
        <v/>
      </c>
      <c r="CK1226" s="32" t="str">
        <f t="shared" si="360"/>
        <v/>
      </c>
      <c r="CL1226" s="32" t="str">
        <f t="shared" si="361"/>
        <v/>
      </c>
      <c r="CM1226" s="32" t="str">
        <f t="shared" si="362"/>
        <v/>
      </c>
      <c r="CN1226" s="32" t="str">
        <f t="shared" si="363"/>
        <v/>
      </c>
    </row>
    <row r="1227" spans="71:92" x14ac:dyDescent="0.3">
      <c r="BS1227" s="32" t="str">
        <f>IF(Kiadasi_kiseroiv!$K$2=BT1227,BV1227,"")</f>
        <v/>
      </c>
      <c r="BT1227" s="34" t="str">
        <f t="shared" si="346"/>
        <v/>
      </c>
      <c r="BU1227" s="32" t="str">
        <f t="shared" si="347"/>
        <v/>
      </c>
      <c r="BV1227" s="32" t="str">
        <f t="shared" si="348"/>
        <v/>
      </c>
      <c r="BW1227" s="32" t="str">
        <f t="shared" si="349"/>
        <v/>
      </c>
      <c r="BX1227" s="32" t="str">
        <f t="shared" si="350"/>
        <v/>
      </c>
      <c r="BY1227" s="32" t="str">
        <f t="shared" si="351"/>
        <v/>
      </c>
      <c r="BZ1227" s="32" t="str">
        <f t="shared" si="352"/>
        <v/>
      </c>
      <c r="CA1227" s="32" t="str">
        <f t="shared" si="353"/>
        <v/>
      </c>
      <c r="CB1227" s="33">
        <f>IF(COUNTIF($CD$7:CD1227,CD1227)=1,CD1227,CD1227+COUNTIF($CD$6:CD1226,CD1227))</f>
        <v>56373</v>
      </c>
      <c r="CC1227" s="34">
        <f t="shared" si="354"/>
        <v>55153</v>
      </c>
      <c r="CD1227" s="32">
        <f t="shared" si="355"/>
        <v>55153</v>
      </c>
      <c r="CE1227" s="32">
        <f t="shared" si="356"/>
        <v>0</v>
      </c>
      <c r="CF1227" s="32">
        <f t="shared" si="357"/>
        <v>0</v>
      </c>
      <c r="CG1227" s="32" t="str">
        <f t="shared" si="358"/>
        <v/>
      </c>
      <c r="CH1227" s="32">
        <v>1222</v>
      </c>
      <c r="CI1227" s="32" t="s">
        <v>6</v>
      </c>
      <c r="CJ1227" s="32" t="str">
        <f t="shared" si="359"/>
        <v/>
      </c>
      <c r="CK1227" s="32" t="str">
        <f t="shared" si="360"/>
        <v/>
      </c>
      <c r="CL1227" s="32" t="str">
        <f t="shared" si="361"/>
        <v/>
      </c>
      <c r="CM1227" s="32" t="str">
        <f t="shared" si="362"/>
        <v/>
      </c>
      <c r="CN1227" s="32" t="str">
        <f t="shared" si="363"/>
        <v/>
      </c>
    </row>
    <row r="1228" spans="71:92" x14ac:dyDescent="0.3">
      <c r="BS1228" s="32" t="str">
        <f>IF(Kiadasi_kiseroiv!$K$2=BT1228,BV1228,"")</f>
        <v/>
      </c>
      <c r="BT1228" s="34" t="str">
        <f t="shared" si="346"/>
        <v/>
      </c>
      <c r="BU1228" s="32" t="str">
        <f t="shared" si="347"/>
        <v/>
      </c>
      <c r="BV1228" s="32" t="str">
        <f t="shared" si="348"/>
        <v/>
      </c>
      <c r="BW1228" s="32" t="str">
        <f t="shared" si="349"/>
        <v/>
      </c>
      <c r="BX1228" s="32" t="str">
        <f t="shared" si="350"/>
        <v/>
      </c>
      <c r="BY1228" s="32" t="str">
        <f t="shared" si="351"/>
        <v/>
      </c>
      <c r="BZ1228" s="32" t="str">
        <f t="shared" si="352"/>
        <v/>
      </c>
      <c r="CA1228" s="32" t="str">
        <f t="shared" si="353"/>
        <v/>
      </c>
      <c r="CB1228" s="33">
        <f>IF(COUNTIF($CD$7:CD1228,CD1228)=1,CD1228,CD1228+COUNTIF($CD$6:CD1227,CD1228))</f>
        <v>56374</v>
      </c>
      <c r="CC1228" s="34">
        <f t="shared" si="354"/>
        <v>55153</v>
      </c>
      <c r="CD1228" s="32">
        <f t="shared" si="355"/>
        <v>55153</v>
      </c>
      <c r="CE1228" s="32">
        <f t="shared" si="356"/>
        <v>0</v>
      </c>
      <c r="CF1228" s="32">
        <f t="shared" si="357"/>
        <v>0</v>
      </c>
      <c r="CG1228" s="32" t="str">
        <f t="shared" si="358"/>
        <v/>
      </c>
      <c r="CH1228" s="32">
        <v>1223</v>
      </c>
      <c r="CI1228" s="32" t="s">
        <v>6</v>
      </c>
      <c r="CJ1228" s="32" t="str">
        <f t="shared" si="359"/>
        <v/>
      </c>
      <c r="CK1228" s="32" t="str">
        <f t="shared" si="360"/>
        <v/>
      </c>
      <c r="CL1228" s="32" t="str">
        <f t="shared" si="361"/>
        <v/>
      </c>
      <c r="CM1228" s="32" t="str">
        <f t="shared" si="362"/>
        <v/>
      </c>
      <c r="CN1228" s="32" t="str">
        <f t="shared" si="363"/>
        <v/>
      </c>
    </row>
    <row r="1229" spans="71:92" x14ac:dyDescent="0.3">
      <c r="BS1229" s="32" t="str">
        <f>IF(Kiadasi_kiseroiv!$K$2=BT1229,BV1229,"")</f>
        <v/>
      </c>
      <c r="BT1229" s="34" t="str">
        <f t="shared" si="346"/>
        <v/>
      </c>
      <c r="BU1229" s="32" t="str">
        <f t="shared" si="347"/>
        <v/>
      </c>
      <c r="BV1229" s="32" t="str">
        <f t="shared" si="348"/>
        <v/>
      </c>
      <c r="BW1229" s="32" t="str">
        <f t="shared" si="349"/>
        <v/>
      </c>
      <c r="BX1229" s="32" t="str">
        <f t="shared" si="350"/>
        <v/>
      </c>
      <c r="BY1229" s="32" t="str">
        <f t="shared" si="351"/>
        <v/>
      </c>
      <c r="BZ1229" s="32" t="str">
        <f t="shared" si="352"/>
        <v/>
      </c>
      <c r="CA1229" s="32" t="str">
        <f t="shared" si="353"/>
        <v/>
      </c>
      <c r="CB1229" s="33">
        <f>IF(COUNTIF($CD$7:CD1229,CD1229)=1,CD1229,CD1229+COUNTIF($CD$6:CD1228,CD1229))</f>
        <v>56375</v>
      </c>
      <c r="CC1229" s="34">
        <f t="shared" si="354"/>
        <v>55153</v>
      </c>
      <c r="CD1229" s="32">
        <f t="shared" si="355"/>
        <v>55153</v>
      </c>
      <c r="CE1229" s="32">
        <f t="shared" si="356"/>
        <v>0</v>
      </c>
      <c r="CF1229" s="32">
        <f t="shared" si="357"/>
        <v>0</v>
      </c>
      <c r="CG1229" s="32" t="str">
        <f t="shared" si="358"/>
        <v/>
      </c>
      <c r="CH1229" s="32">
        <v>1224</v>
      </c>
      <c r="CI1229" s="32" t="s">
        <v>6</v>
      </c>
      <c r="CJ1229" s="32" t="str">
        <f t="shared" si="359"/>
        <v/>
      </c>
      <c r="CK1229" s="32" t="str">
        <f t="shared" si="360"/>
        <v/>
      </c>
      <c r="CL1229" s="32" t="str">
        <f t="shared" si="361"/>
        <v/>
      </c>
      <c r="CM1229" s="32" t="str">
        <f t="shared" si="362"/>
        <v/>
      </c>
      <c r="CN1229" s="32" t="str">
        <f t="shared" si="363"/>
        <v/>
      </c>
    </row>
    <row r="1230" spans="71:92" x14ac:dyDescent="0.3">
      <c r="BS1230" s="32" t="str">
        <f>IF(Kiadasi_kiseroiv!$K$2=BT1230,BV1230,"")</f>
        <v/>
      </c>
      <c r="BT1230" s="34" t="str">
        <f t="shared" si="346"/>
        <v/>
      </c>
      <c r="BU1230" s="32" t="str">
        <f t="shared" si="347"/>
        <v/>
      </c>
      <c r="BV1230" s="32" t="str">
        <f t="shared" si="348"/>
        <v/>
      </c>
      <c r="BW1230" s="32" t="str">
        <f t="shared" si="349"/>
        <v/>
      </c>
      <c r="BX1230" s="32" t="str">
        <f t="shared" si="350"/>
        <v/>
      </c>
      <c r="BY1230" s="32" t="str">
        <f t="shared" si="351"/>
        <v/>
      </c>
      <c r="BZ1230" s="32" t="str">
        <f t="shared" si="352"/>
        <v/>
      </c>
      <c r="CA1230" s="32" t="str">
        <f t="shared" si="353"/>
        <v/>
      </c>
      <c r="CB1230" s="33">
        <f>IF(COUNTIF($CD$7:CD1230,CD1230)=1,CD1230,CD1230+COUNTIF($CD$6:CD1229,CD1230))</f>
        <v>56376</v>
      </c>
      <c r="CC1230" s="34">
        <f t="shared" si="354"/>
        <v>55153</v>
      </c>
      <c r="CD1230" s="32">
        <f t="shared" si="355"/>
        <v>55153</v>
      </c>
      <c r="CE1230" s="32">
        <f t="shared" si="356"/>
        <v>0</v>
      </c>
      <c r="CF1230" s="32">
        <f t="shared" si="357"/>
        <v>0</v>
      </c>
      <c r="CG1230" s="32" t="str">
        <f t="shared" si="358"/>
        <v/>
      </c>
      <c r="CH1230" s="32">
        <v>1225</v>
      </c>
      <c r="CI1230" s="32" t="s">
        <v>6</v>
      </c>
      <c r="CJ1230" s="32" t="str">
        <f t="shared" si="359"/>
        <v/>
      </c>
      <c r="CK1230" s="32" t="str">
        <f t="shared" si="360"/>
        <v/>
      </c>
      <c r="CL1230" s="32" t="str">
        <f t="shared" si="361"/>
        <v/>
      </c>
      <c r="CM1230" s="32" t="str">
        <f t="shared" si="362"/>
        <v/>
      </c>
      <c r="CN1230" s="32" t="str">
        <f t="shared" si="363"/>
        <v/>
      </c>
    </row>
    <row r="1231" spans="71:92" x14ac:dyDescent="0.3">
      <c r="BS1231" s="32" t="str">
        <f>IF(Kiadasi_kiseroiv!$K$2=BT1231,BV1231,"")</f>
        <v/>
      </c>
      <c r="BT1231" s="34" t="str">
        <f t="shared" si="346"/>
        <v/>
      </c>
      <c r="BU1231" s="32" t="str">
        <f t="shared" si="347"/>
        <v/>
      </c>
      <c r="BV1231" s="32" t="str">
        <f t="shared" si="348"/>
        <v/>
      </c>
      <c r="BW1231" s="32" t="str">
        <f t="shared" si="349"/>
        <v/>
      </c>
      <c r="BX1231" s="32" t="str">
        <f t="shared" si="350"/>
        <v/>
      </c>
      <c r="BY1231" s="32" t="str">
        <f t="shared" si="351"/>
        <v/>
      </c>
      <c r="BZ1231" s="32" t="str">
        <f t="shared" si="352"/>
        <v/>
      </c>
      <c r="CA1231" s="32" t="str">
        <f t="shared" si="353"/>
        <v/>
      </c>
      <c r="CB1231" s="33">
        <f>IF(COUNTIF($CD$7:CD1231,CD1231)=1,CD1231,CD1231+COUNTIF($CD$6:CD1230,CD1231))</f>
        <v>56377</v>
      </c>
      <c r="CC1231" s="34">
        <f t="shared" si="354"/>
        <v>55153</v>
      </c>
      <c r="CD1231" s="32">
        <f t="shared" si="355"/>
        <v>55153</v>
      </c>
      <c r="CE1231" s="32">
        <f t="shared" si="356"/>
        <v>0</v>
      </c>
      <c r="CF1231" s="32">
        <f t="shared" si="357"/>
        <v>0</v>
      </c>
      <c r="CG1231" s="32" t="str">
        <f t="shared" si="358"/>
        <v/>
      </c>
      <c r="CH1231" s="32">
        <v>1226</v>
      </c>
      <c r="CI1231" s="32" t="s">
        <v>6</v>
      </c>
      <c r="CJ1231" s="32" t="str">
        <f t="shared" si="359"/>
        <v/>
      </c>
      <c r="CK1231" s="32" t="str">
        <f t="shared" si="360"/>
        <v/>
      </c>
      <c r="CL1231" s="32" t="str">
        <f t="shared" si="361"/>
        <v/>
      </c>
      <c r="CM1231" s="32" t="str">
        <f t="shared" si="362"/>
        <v/>
      </c>
      <c r="CN1231" s="32" t="str">
        <f t="shared" si="363"/>
        <v/>
      </c>
    </row>
    <row r="1232" spans="71:92" x14ac:dyDescent="0.3">
      <c r="BS1232" s="32" t="str">
        <f>IF(Kiadasi_kiseroiv!$K$2=BT1232,BV1232,"")</f>
        <v/>
      </c>
      <c r="BT1232" s="34" t="str">
        <f t="shared" si="346"/>
        <v/>
      </c>
      <c r="BU1232" s="32" t="str">
        <f t="shared" si="347"/>
        <v/>
      </c>
      <c r="BV1232" s="32" t="str">
        <f t="shared" si="348"/>
        <v/>
      </c>
      <c r="BW1232" s="32" t="str">
        <f t="shared" si="349"/>
        <v/>
      </c>
      <c r="BX1232" s="32" t="str">
        <f t="shared" si="350"/>
        <v/>
      </c>
      <c r="BY1232" s="32" t="str">
        <f t="shared" si="351"/>
        <v/>
      </c>
      <c r="BZ1232" s="32" t="str">
        <f t="shared" si="352"/>
        <v/>
      </c>
      <c r="CA1232" s="32" t="str">
        <f t="shared" si="353"/>
        <v/>
      </c>
      <c r="CB1232" s="33">
        <f>IF(COUNTIF($CD$7:CD1232,CD1232)=1,CD1232,CD1232+COUNTIF($CD$6:CD1231,CD1232))</f>
        <v>56378</v>
      </c>
      <c r="CC1232" s="34">
        <f t="shared" si="354"/>
        <v>55153</v>
      </c>
      <c r="CD1232" s="32">
        <f t="shared" si="355"/>
        <v>55153</v>
      </c>
      <c r="CE1232" s="32">
        <f t="shared" si="356"/>
        <v>0</v>
      </c>
      <c r="CF1232" s="32">
        <f t="shared" si="357"/>
        <v>0</v>
      </c>
      <c r="CG1232" s="32" t="str">
        <f t="shared" si="358"/>
        <v/>
      </c>
      <c r="CH1232" s="32">
        <v>1227</v>
      </c>
      <c r="CI1232" s="32" t="s">
        <v>6</v>
      </c>
      <c r="CJ1232" s="32" t="str">
        <f t="shared" si="359"/>
        <v/>
      </c>
      <c r="CK1232" s="32" t="str">
        <f t="shared" si="360"/>
        <v/>
      </c>
      <c r="CL1232" s="32" t="str">
        <f t="shared" si="361"/>
        <v/>
      </c>
      <c r="CM1232" s="32" t="str">
        <f t="shared" si="362"/>
        <v/>
      </c>
      <c r="CN1232" s="32" t="str">
        <f t="shared" si="363"/>
        <v/>
      </c>
    </row>
    <row r="1233" spans="71:92" x14ac:dyDescent="0.3">
      <c r="BS1233" s="32" t="str">
        <f>IF(Kiadasi_kiseroiv!$K$2=BT1233,BV1233,"")</f>
        <v/>
      </c>
      <c r="BT1233" s="34" t="str">
        <f t="shared" si="346"/>
        <v/>
      </c>
      <c r="BU1233" s="32" t="str">
        <f t="shared" si="347"/>
        <v/>
      </c>
      <c r="BV1233" s="32" t="str">
        <f t="shared" si="348"/>
        <v/>
      </c>
      <c r="BW1233" s="32" t="str">
        <f t="shared" si="349"/>
        <v/>
      </c>
      <c r="BX1233" s="32" t="str">
        <f t="shared" si="350"/>
        <v/>
      </c>
      <c r="BY1233" s="32" t="str">
        <f t="shared" si="351"/>
        <v/>
      </c>
      <c r="BZ1233" s="32" t="str">
        <f t="shared" si="352"/>
        <v/>
      </c>
      <c r="CA1233" s="32" t="str">
        <f t="shared" si="353"/>
        <v/>
      </c>
      <c r="CB1233" s="33">
        <f>IF(COUNTIF($CD$7:CD1233,CD1233)=1,CD1233,CD1233+COUNTIF($CD$6:CD1232,CD1233))</f>
        <v>56379</v>
      </c>
      <c r="CC1233" s="34">
        <f t="shared" si="354"/>
        <v>55153</v>
      </c>
      <c r="CD1233" s="32">
        <f t="shared" si="355"/>
        <v>55153</v>
      </c>
      <c r="CE1233" s="32">
        <f t="shared" si="356"/>
        <v>0</v>
      </c>
      <c r="CF1233" s="32">
        <f t="shared" si="357"/>
        <v>0</v>
      </c>
      <c r="CG1233" s="32" t="str">
        <f t="shared" si="358"/>
        <v/>
      </c>
      <c r="CH1233" s="32">
        <v>1228</v>
      </c>
      <c r="CI1233" s="32" t="s">
        <v>6</v>
      </c>
      <c r="CJ1233" s="32" t="str">
        <f t="shared" si="359"/>
        <v/>
      </c>
      <c r="CK1233" s="32" t="str">
        <f t="shared" si="360"/>
        <v/>
      </c>
      <c r="CL1233" s="32" t="str">
        <f t="shared" si="361"/>
        <v/>
      </c>
      <c r="CM1233" s="32" t="str">
        <f t="shared" si="362"/>
        <v/>
      </c>
      <c r="CN1233" s="32" t="str">
        <f t="shared" si="363"/>
        <v/>
      </c>
    </row>
    <row r="1234" spans="71:92" x14ac:dyDescent="0.3">
      <c r="BS1234" s="32" t="str">
        <f>IF(Kiadasi_kiseroiv!$K$2=BT1234,BV1234,"")</f>
        <v/>
      </c>
      <c r="BT1234" s="34" t="str">
        <f t="shared" si="346"/>
        <v/>
      </c>
      <c r="BU1234" s="32" t="str">
        <f t="shared" si="347"/>
        <v/>
      </c>
      <c r="BV1234" s="32" t="str">
        <f t="shared" si="348"/>
        <v/>
      </c>
      <c r="BW1234" s="32" t="str">
        <f t="shared" si="349"/>
        <v/>
      </c>
      <c r="BX1234" s="32" t="str">
        <f t="shared" si="350"/>
        <v/>
      </c>
      <c r="BY1234" s="32" t="str">
        <f t="shared" si="351"/>
        <v/>
      </c>
      <c r="BZ1234" s="32" t="str">
        <f t="shared" si="352"/>
        <v/>
      </c>
      <c r="CA1234" s="32" t="str">
        <f t="shared" si="353"/>
        <v/>
      </c>
      <c r="CB1234" s="33">
        <f>IF(COUNTIF($CD$7:CD1234,CD1234)=1,CD1234,CD1234+COUNTIF($CD$6:CD1233,CD1234))</f>
        <v>56380</v>
      </c>
      <c r="CC1234" s="34">
        <f t="shared" si="354"/>
        <v>55153</v>
      </c>
      <c r="CD1234" s="32">
        <f t="shared" si="355"/>
        <v>55153</v>
      </c>
      <c r="CE1234" s="32">
        <f t="shared" si="356"/>
        <v>0</v>
      </c>
      <c r="CF1234" s="32">
        <f t="shared" si="357"/>
        <v>0</v>
      </c>
      <c r="CG1234" s="32" t="str">
        <f t="shared" si="358"/>
        <v/>
      </c>
      <c r="CH1234" s="32">
        <v>1229</v>
      </c>
      <c r="CI1234" s="32" t="s">
        <v>6</v>
      </c>
      <c r="CJ1234" s="32" t="str">
        <f t="shared" si="359"/>
        <v/>
      </c>
      <c r="CK1234" s="32" t="str">
        <f t="shared" si="360"/>
        <v/>
      </c>
      <c r="CL1234" s="32" t="str">
        <f t="shared" si="361"/>
        <v/>
      </c>
      <c r="CM1234" s="32" t="str">
        <f t="shared" si="362"/>
        <v/>
      </c>
      <c r="CN1234" s="32" t="str">
        <f t="shared" si="363"/>
        <v/>
      </c>
    </row>
    <row r="1235" spans="71:92" x14ac:dyDescent="0.3">
      <c r="BS1235" s="32" t="str">
        <f>IF(Kiadasi_kiseroiv!$K$2=BT1235,BV1235,"")</f>
        <v/>
      </c>
      <c r="BT1235" s="34" t="str">
        <f t="shared" si="346"/>
        <v/>
      </c>
      <c r="BU1235" s="32" t="str">
        <f t="shared" si="347"/>
        <v/>
      </c>
      <c r="BV1235" s="32" t="str">
        <f t="shared" si="348"/>
        <v/>
      </c>
      <c r="BW1235" s="32" t="str">
        <f t="shared" si="349"/>
        <v/>
      </c>
      <c r="BX1235" s="32" t="str">
        <f t="shared" si="350"/>
        <v/>
      </c>
      <c r="BY1235" s="32" t="str">
        <f t="shared" si="351"/>
        <v/>
      </c>
      <c r="BZ1235" s="32" t="str">
        <f t="shared" si="352"/>
        <v/>
      </c>
      <c r="CA1235" s="32" t="str">
        <f t="shared" si="353"/>
        <v/>
      </c>
      <c r="CB1235" s="33">
        <f>IF(COUNTIF($CD$7:CD1235,CD1235)=1,CD1235,CD1235+COUNTIF($CD$6:CD1234,CD1235))</f>
        <v>56381</v>
      </c>
      <c r="CC1235" s="34">
        <f t="shared" si="354"/>
        <v>55153</v>
      </c>
      <c r="CD1235" s="32">
        <f t="shared" si="355"/>
        <v>55153</v>
      </c>
      <c r="CE1235" s="32">
        <f t="shared" si="356"/>
        <v>0</v>
      </c>
      <c r="CF1235" s="32">
        <f t="shared" si="357"/>
        <v>0</v>
      </c>
      <c r="CG1235" s="32" t="str">
        <f t="shared" si="358"/>
        <v/>
      </c>
      <c r="CH1235" s="32">
        <v>1230</v>
      </c>
      <c r="CI1235" s="32" t="s">
        <v>6</v>
      </c>
      <c r="CJ1235" s="32" t="str">
        <f t="shared" si="359"/>
        <v/>
      </c>
      <c r="CK1235" s="32" t="str">
        <f t="shared" si="360"/>
        <v/>
      </c>
      <c r="CL1235" s="32" t="str">
        <f t="shared" si="361"/>
        <v/>
      </c>
      <c r="CM1235" s="32" t="str">
        <f t="shared" si="362"/>
        <v/>
      </c>
      <c r="CN1235" s="32" t="str">
        <f t="shared" si="363"/>
        <v/>
      </c>
    </row>
    <row r="1236" spans="71:92" x14ac:dyDescent="0.3">
      <c r="BS1236" s="32" t="str">
        <f>IF(Kiadasi_kiseroiv!$K$2=BT1236,BV1236,"")</f>
        <v/>
      </c>
      <c r="BT1236" s="34" t="str">
        <f t="shared" si="346"/>
        <v/>
      </c>
      <c r="BU1236" s="32" t="str">
        <f t="shared" si="347"/>
        <v/>
      </c>
      <c r="BV1236" s="32" t="str">
        <f t="shared" si="348"/>
        <v/>
      </c>
      <c r="BW1236" s="32" t="str">
        <f t="shared" si="349"/>
        <v/>
      </c>
      <c r="BX1236" s="32" t="str">
        <f t="shared" si="350"/>
        <v/>
      </c>
      <c r="BY1236" s="32" t="str">
        <f t="shared" si="351"/>
        <v/>
      </c>
      <c r="BZ1236" s="32" t="str">
        <f t="shared" si="352"/>
        <v/>
      </c>
      <c r="CA1236" s="32" t="str">
        <f t="shared" si="353"/>
        <v/>
      </c>
      <c r="CB1236" s="33">
        <f>IF(COUNTIF($CD$7:CD1236,CD1236)=1,CD1236,CD1236+COUNTIF($CD$6:CD1235,CD1236))</f>
        <v>56382</v>
      </c>
      <c r="CC1236" s="34">
        <f t="shared" si="354"/>
        <v>55153</v>
      </c>
      <c r="CD1236" s="32">
        <f t="shared" si="355"/>
        <v>55153</v>
      </c>
      <c r="CE1236" s="32">
        <f t="shared" si="356"/>
        <v>0</v>
      </c>
      <c r="CF1236" s="32">
        <f t="shared" si="357"/>
        <v>0</v>
      </c>
      <c r="CG1236" s="32" t="str">
        <f t="shared" si="358"/>
        <v/>
      </c>
      <c r="CH1236" s="32">
        <v>1231</v>
      </c>
      <c r="CI1236" s="32" t="s">
        <v>6</v>
      </c>
      <c r="CJ1236" s="32" t="str">
        <f t="shared" si="359"/>
        <v/>
      </c>
      <c r="CK1236" s="32" t="str">
        <f t="shared" si="360"/>
        <v/>
      </c>
      <c r="CL1236" s="32" t="str">
        <f t="shared" si="361"/>
        <v/>
      </c>
      <c r="CM1236" s="32" t="str">
        <f t="shared" si="362"/>
        <v/>
      </c>
      <c r="CN1236" s="32" t="str">
        <f t="shared" si="363"/>
        <v/>
      </c>
    </row>
    <row r="1237" spans="71:92" x14ac:dyDescent="0.3">
      <c r="BS1237" s="32" t="str">
        <f>IF(Kiadasi_kiseroiv!$K$2=BT1237,BV1237,"")</f>
        <v/>
      </c>
      <c r="BT1237" s="34" t="str">
        <f t="shared" si="346"/>
        <v/>
      </c>
      <c r="BU1237" s="32" t="str">
        <f t="shared" si="347"/>
        <v/>
      </c>
      <c r="BV1237" s="32" t="str">
        <f t="shared" si="348"/>
        <v/>
      </c>
      <c r="BW1237" s="32" t="str">
        <f t="shared" si="349"/>
        <v/>
      </c>
      <c r="BX1237" s="32" t="str">
        <f t="shared" si="350"/>
        <v/>
      </c>
      <c r="BY1237" s="32" t="str">
        <f t="shared" si="351"/>
        <v/>
      </c>
      <c r="BZ1237" s="32" t="str">
        <f t="shared" si="352"/>
        <v/>
      </c>
      <c r="CA1237" s="32" t="str">
        <f t="shared" si="353"/>
        <v/>
      </c>
      <c r="CB1237" s="33">
        <f>IF(COUNTIF($CD$7:CD1237,CD1237)=1,CD1237,CD1237+COUNTIF($CD$6:CD1236,CD1237))</f>
        <v>56383</v>
      </c>
      <c r="CC1237" s="34">
        <f t="shared" si="354"/>
        <v>55153</v>
      </c>
      <c r="CD1237" s="32">
        <f t="shared" si="355"/>
        <v>55153</v>
      </c>
      <c r="CE1237" s="32">
        <f t="shared" si="356"/>
        <v>0</v>
      </c>
      <c r="CF1237" s="32">
        <f t="shared" si="357"/>
        <v>0</v>
      </c>
      <c r="CG1237" s="32" t="str">
        <f t="shared" si="358"/>
        <v/>
      </c>
      <c r="CH1237" s="32">
        <v>1232</v>
      </c>
      <c r="CI1237" s="32" t="s">
        <v>6</v>
      </c>
      <c r="CJ1237" s="32" t="str">
        <f t="shared" si="359"/>
        <v/>
      </c>
      <c r="CK1237" s="32" t="str">
        <f t="shared" si="360"/>
        <v/>
      </c>
      <c r="CL1237" s="32" t="str">
        <f t="shared" si="361"/>
        <v/>
      </c>
      <c r="CM1237" s="32" t="str">
        <f t="shared" si="362"/>
        <v/>
      </c>
      <c r="CN1237" s="32" t="str">
        <f t="shared" si="363"/>
        <v/>
      </c>
    </row>
    <row r="1238" spans="71:92" x14ac:dyDescent="0.3">
      <c r="BS1238" s="32" t="str">
        <f>IF(Kiadasi_kiseroiv!$K$2=BT1238,BV1238,"")</f>
        <v/>
      </c>
      <c r="BT1238" s="34" t="str">
        <f t="shared" si="346"/>
        <v/>
      </c>
      <c r="BU1238" s="32" t="str">
        <f t="shared" si="347"/>
        <v/>
      </c>
      <c r="BV1238" s="32" t="str">
        <f t="shared" si="348"/>
        <v/>
      </c>
      <c r="BW1238" s="32" t="str">
        <f t="shared" si="349"/>
        <v/>
      </c>
      <c r="BX1238" s="32" t="str">
        <f t="shared" si="350"/>
        <v/>
      </c>
      <c r="BY1238" s="32" t="str">
        <f t="shared" si="351"/>
        <v/>
      </c>
      <c r="BZ1238" s="32" t="str">
        <f t="shared" si="352"/>
        <v/>
      </c>
      <c r="CA1238" s="32" t="str">
        <f t="shared" si="353"/>
        <v/>
      </c>
      <c r="CB1238" s="33">
        <f>IF(COUNTIF($CD$7:CD1238,CD1238)=1,CD1238,CD1238+COUNTIF($CD$6:CD1237,CD1238))</f>
        <v>56384</v>
      </c>
      <c r="CC1238" s="34">
        <f t="shared" si="354"/>
        <v>55153</v>
      </c>
      <c r="CD1238" s="32">
        <f t="shared" si="355"/>
        <v>55153</v>
      </c>
      <c r="CE1238" s="32">
        <f t="shared" si="356"/>
        <v>0</v>
      </c>
      <c r="CF1238" s="32">
        <f t="shared" si="357"/>
        <v>0</v>
      </c>
      <c r="CG1238" s="32" t="str">
        <f t="shared" si="358"/>
        <v/>
      </c>
      <c r="CH1238" s="32">
        <v>1233</v>
      </c>
      <c r="CI1238" s="32" t="s">
        <v>6</v>
      </c>
      <c r="CJ1238" s="32" t="str">
        <f t="shared" si="359"/>
        <v/>
      </c>
      <c r="CK1238" s="32" t="str">
        <f t="shared" si="360"/>
        <v/>
      </c>
      <c r="CL1238" s="32" t="str">
        <f t="shared" si="361"/>
        <v/>
      </c>
      <c r="CM1238" s="32" t="str">
        <f t="shared" si="362"/>
        <v/>
      </c>
      <c r="CN1238" s="32" t="str">
        <f t="shared" si="363"/>
        <v/>
      </c>
    </row>
    <row r="1239" spans="71:92" x14ac:dyDescent="0.3">
      <c r="BS1239" s="32" t="str">
        <f>IF(Kiadasi_kiseroiv!$K$2=BT1239,BV1239,"")</f>
        <v/>
      </c>
      <c r="BT1239" s="34" t="str">
        <f t="shared" si="346"/>
        <v/>
      </c>
      <c r="BU1239" s="32" t="str">
        <f t="shared" si="347"/>
        <v/>
      </c>
      <c r="BV1239" s="32" t="str">
        <f t="shared" si="348"/>
        <v/>
      </c>
      <c r="BW1239" s="32" t="str">
        <f t="shared" si="349"/>
        <v/>
      </c>
      <c r="BX1239" s="32" t="str">
        <f t="shared" si="350"/>
        <v/>
      </c>
      <c r="BY1239" s="32" t="str">
        <f t="shared" si="351"/>
        <v/>
      </c>
      <c r="BZ1239" s="32" t="str">
        <f t="shared" si="352"/>
        <v/>
      </c>
      <c r="CA1239" s="32" t="str">
        <f t="shared" si="353"/>
        <v/>
      </c>
      <c r="CB1239" s="33">
        <f>IF(COUNTIF($CD$7:CD1239,CD1239)=1,CD1239,CD1239+COUNTIF($CD$6:CD1238,CD1239))</f>
        <v>56385</v>
      </c>
      <c r="CC1239" s="34">
        <f t="shared" si="354"/>
        <v>55153</v>
      </c>
      <c r="CD1239" s="32">
        <f t="shared" si="355"/>
        <v>55153</v>
      </c>
      <c r="CE1239" s="32">
        <f t="shared" si="356"/>
        <v>0</v>
      </c>
      <c r="CF1239" s="32">
        <f t="shared" si="357"/>
        <v>0</v>
      </c>
      <c r="CG1239" s="32" t="str">
        <f t="shared" si="358"/>
        <v/>
      </c>
      <c r="CH1239" s="32">
        <v>1234</v>
      </c>
      <c r="CI1239" s="32" t="s">
        <v>6</v>
      </c>
      <c r="CJ1239" s="32" t="str">
        <f t="shared" si="359"/>
        <v/>
      </c>
      <c r="CK1239" s="32" t="str">
        <f t="shared" si="360"/>
        <v/>
      </c>
      <c r="CL1239" s="32" t="str">
        <f t="shared" si="361"/>
        <v/>
      </c>
      <c r="CM1239" s="32" t="str">
        <f t="shared" si="362"/>
        <v/>
      </c>
      <c r="CN1239" s="32" t="str">
        <f t="shared" si="363"/>
        <v/>
      </c>
    </row>
    <row r="1240" spans="71:92" x14ac:dyDescent="0.3">
      <c r="BS1240" s="32" t="str">
        <f>IF(Kiadasi_kiseroiv!$K$2=BT1240,BV1240,"")</f>
        <v/>
      </c>
      <c r="BT1240" s="34" t="str">
        <f t="shared" si="346"/>
        <v/>
      </c>
      <c r="BU1240" s="32" t="str">
        <f t="shared" si="347"/>
        <v/>
      </c>
      <c r="BV1240" s="32" t="str">
        <f t="shared" si="348"/>
        <v/>
      </c>
      <c r="BW1240" s="32" t="str">
        <f t="shared" si="349"/>
        <v/>
      </c>
      <c r="BX1240" s="32" t="str">
        <f t="shared" si="350"/>
        <v/>
      </c>
      <c r="BY1240" s="32" t="str">
        <f t="shared" si="351"/>
        <v/>
      </c>
      <c r="BZ1240" s="32" t="str">
        <f t="shared" si="352"/>
        <v/>
      </c>
      <c r="CA1240" s="32" t="str">
        <f t="shared" si="353"/>
        <v/>
      </c>
      <c r="CB1240" s="33">
        <f>IF(COUNTIF($CD$7:CD1240,CD1240)=1,CD1240,CD1240+COUNTIF($CD$6:CD1239,CD1240))</f>
        <v>56386</v>
      </c>
      <c r="CC1240" s="34">
        <f t="shared" si="354"/>
        <v>55153</v>
      </c>
      <c r="CD1240" s="32">
        <f t="shared" si="355"/>
        <v>55153</v>
      </c>
      <c r="CE1240" s="32">
        <f t="shared" si="356"/>
        <v>0</v>
      </c>
      <c r="CF1240" s="32">
        <f t="shared" si="357"/>
        <v>0</v>
      </c>
      <c r="CG1240" s="32" t="str">
        <f t="shared" si="358"/>
        <v/>
      </c>
      <c r="CH1240" s="32">
        <v>1235</v>
      </c>
      <c r="CI1240" s="32" t="s">
        <v>6</v>
      </c>
      <c r="CJ1240" s="32" t="str">
        <f t="shared" si="359"/>
        <v/>
      </c>
      <c r="CK1240" s="32" t="str">
        <f t="shared" si="360"/>
        <v/>
      </c>
      <c r="CL1240" s="32" t="str">
        <f t="shared" si="361"/>
        <v/>
      </c>
      <c r="CM1240" s="32" t="str">
        <f t="shared" si="362"/>
        <v/>
      </c>
      <c r="CN1240" s="32" t="str">
        <f t="shared" si="363"/>
        <v/>
      </c>
    </row>
    <row r="1241" spans="71:92" x14ac:dyDescent="0.3">
      <c r="BS1241" s="32" t="str">
        <f>IF(Kiadasi_kiseroiv!$K$2=BT1241,BV1241,"")</f>
        <v/>
      </c>
      <c r="BT1241" s="34" t="str">
        <f t="shared" si="346"/>
        <v/>
      </c>
      <c r="BU1241" s="32" t="str">
        <f t="shared" si="347"/>
        <v/>
      </c>
      <c r="BV1241" s="32" t="str">
        <f t="shared" si="348"/>
        <v/>
      </c>
      <c r="BW1241" s="32" t="str">
        <f t="shared" si="349"/>
        <v/>
      </c>
      <c r="BX1241" s="32" t="str">
        <f t="shared" si="350"/>
        <v/>
      </c>
      <c r="BY1241" s="32" t="str">
        <f t="shared" si="351"/>
        <v/>
      </c>
      <c r="BZ1241" s="32" t="str">
        <f t="shared" si="352"/>
        <v/>
      </c>
      <c r="CA1241" s="32" t="str">
        <f t="shared" si="353"/>
        <v/>
      </c>
      <c r="CB1241" s="33">
        <f>IF(COUNTIF($CD$7:CD1241,CD1241)=1,CD1241,CD1241+COUNTIF($CD$6:CD1240,CD1241))</f>
        <v>56387</v>
      </c>
      <c r="CC1241" s="34">
        <f t="shared" si="354"/>
        <v>55153</v>
      </c>
      <c r="CD1241" s="32">
        <f t="shared" si="355"/>
        <v>55153</v>
      </c>
      <c r="CE1241" s="32">
        <f t="shared" si="356"/>
        <v>0</v>
      </c>
      <c r="CF1241" s="32">
        <f t="shared" si="357"/>
        <v>0</v>
      </c>
      <c r="CG1241" s="32" t="str">
        <f t="shared" si="358"/>
        <v/>
      </c>
      <c r="CH1241" s="32">
        <v>1236</v>
      </c>
      <c r="CI1241" s="32" t="s">
        <v>6</v>
      </c>
      <c r="CJ1241" s="32" t="str">
        <f t="shared" si="359"/>
        <v/>
      </c>
      <c r="CK1241" s="32" t="str">
        <f t="shared" si="360"/>
        <v/>
      </c>
      <c r="CL1241" s="32" t="str">
        <f t="shared" si="361"/>
        <v/>
      </c>
      <c r="CM1241" s="32" t="str">
        <f t="shared" si="362"/>
        <v/>
      </c>
      <c r="CN1241" s="32" t="str">
        <f t="shared" si="363"/>
        <v/>
      </c>
    </row>
    <row r="1242" spans="71:92" x14ac:dyDescent="0.3">
      <c r="BS1242" s="32" t="str">
        <f>IF(Kiadasi_kiseroiv!$K$2=BT1242,BV1242,"")</f>
        <v/>
      </c>
      <c r="BT1242" s="34" t="str">
        <f t="shared" si="346"/>
        <v/>
      </c>
      <c r="BU1242" s="32" t="str">
        <f t="shared" si="347"/>
        <v/>
      </c>
      <c r="BV1242" s="32" t="str">
        <f t="shared" si="348"/>
        <v/>
      </c>
      <c r="BW1242" s="32" t="str">
        <f t="shared" si="349"/>
        <v/>
      </c>
      <c r="BX1242" s="32" t="str">
        <f t="shared" si="350"/>
        <v/>
      </c>
      <c r="BY1242" s="32" t="str">
        <f t="shared" si="351"/>
        <v/>
      </c>
      <c r="BZ1242" s="32" t="str">
        <f t="shared" si="352"/>
        <v/>
      </c>
      <c r="CA1242" s="32" t="str">
        <f t="shared" si="353"/>
        <v/>
      </c>
      <c r="CB1242" s="33">
        <f>IF(COUNTIF($CD$7:CD1242,CD1242)=1,CD1242,CD1242+COUNTIF($CD$6:CD1241,CD1242))</f>
        <v>56388</v>
      </c>
      <c r="CC1242" s="34">
        <f t="shared" si="354"/>
        <v>55153</v>
      </c>
      <c r="CD1242" s="32">
        <f t="shared" si="355"/>
        <v>55153</v>
      </c>
      <c r="CE1242" s="32">
        <f t="shared" si="356"/>
        <v>0</v>
      </c>
      <c r="CF1242" s="32">
        <f t="shared" si="357"/>
        <v>0</v>
      </c>
      <c r="CG1242" s="32" t="str">
        <f t="shared" si="358"/>
        <v/>
      </c>
      <c r="CH1242" s="32">
        <v>1237</v>
      </c>
      <c r="CI1242" s="32" t="s">
        <v>6</v>
      </c>
      <c r="CJ1242" s="32" t="str">
        <f t="shared" si="359"/>
        <v/>
      </c>
      <c r="CK1242" s="32" t="str">
        <f t="shared" si="360"/>
        <v/>
      </c>
      <c r="CL1242" s="32" t="str">
        <f t="shared" si="361"/>
        <v/>
      </c>
      <c r="CM1242" s="32" t="str">
        <f t="shared" si="362"/>
        <v/>
      </c>
      <c r="CN1242" s="32" t="str">
        <f t="shared" si="363"/>
        <v/>
      </c>
    </row>
    <row r="1243" spans="71:92" x14ac:dyDescent="0.3">
      <c r="BS1243" s="32" t="str">
        <f>IF(Kiadasi_kiseroiv!$K$2=BT1243,BV1243,"")</f>
        <v/>
      </c>
      <c r="BT1243" s="34" t="str">
        <f t="shared" si="346"/>
        <v/>
      </c>
      <c r="BU1243" s="32" t="str">
        <f t="shared" si="347"/>
        <v/>
      </c>
      <c r="BV1243" s="32" t="str">
        <f t="shared" si="348"/>
        <v/>
      </c>
      <c r="BW1243" s="32" t="str">
        <f t="shared" si="349"/>
        <v/>
      </c>
      <c r="BX1243" s="32" t="str">
        <f t="shared" si="350"/>
        <v/>
      </c>
      <c r="BY1243" s="32" t="str">
        <f t="shared" si="351"/>
        <v/>
      </c>
      <c r="BZ1243" s="32" t="str">
        <f t="shared" si="352"/>
        <v/>
      </c>
      <c r="CA1243" s="32" t="str">
        <f t="shared" si="353"/>
        <v/>
      </c>
      <c r="CB1243" s="33">
        <f>IF(COUNTIF($CD$7:CD1243,CD1243)=1,CD1243,CD1243+COUNTIF($CD$6:CD1242,CD1243))</f>
        <v>56389</v>
      </c>
      <c r="CC1243" s="34">
        <f t="shared" si="354"/>
        <v>55153</v>
      </c>
      <c r="CD1243" s="32">
        <f t="shared" si="355"/>
        <v>55153</v>
      </c>
      <c r="CE1243" s="32">
        <f t="shared" si="356"/>
        <v>0</v>
      </c>
      <c r="CF1243" s="32">
        <f t="shared" si="357"/>
        <v>0</v>
      </c>
      <c r="CG1243" s="32" t="str">
        <f t="shared" si="358"/>
        <v/>
      </c>
      <c r="CH1243" s="32">
        <v>1238</v>
      </c>
      <c r="CI1243" s="32" t="s">
        <v>6</v>
      </c>
      <c r="CJ1243" s="32" t="str">
        <f t="shared" si="359"/>
        <v/>
      </c>
      <c r="CK1243" s="32" t="str">
        <f t="shared" si="360"/>
        <v/>
      </c>
      <c r="CL1243" s="32" t="str">
        <f t="shared" si="361"/>
        <v/>
      </c>
      <c r="CM1243" s="32" t="str">
        <f t="shared" si="362"/>
        <v/>
      </c>
      <c r="CN1243" s="32" t="str">
        <f t="shared" si="363"/>
        <v/>
      </c>
    </row>
    <row r="1244" spans="71:92" x14ac:dyDescent="0.3">
      <c r="BS1244" s="32" t="str">
        <f>IF(Kiadasi_kiseroiv!$K$2=BT1244,BV1244,"")</f>
        <v/>
      </c>
      <c r="BT1244" s="34" t="str">
        <f t="shared" si="346"/>
        <v/>
      </c>
      <c r="BU1244" s="32" t="str">
        <f t="shared" si="347"/>
        <v/>
      </c>
      <c r="BV1244" s="32" t="str">
        <f t="shared" si="348"/>
        <v/>
      </c>
      <c r="BW1244" s="32" t="str">
        <f t="shared" si="349"/>
        <v/>
      </c>
      <c r="BX1244" s="32" t="str">
        <f t="shared" si="350"/>
        <v/>
      </c>
      <c r="BY1244" s="32" t="str">
        <f t="shared" si="351"/>
        <v/>
      </c>
      <c r="BZ1244" s="32" t="str">
        <f t="shared" si="352"/>
        <v/>
      </c>
      <c r="CA1244" s="32" t="str">
        <f t="shared" si="353"/>
        <v/>
      </c>
      <c r="CB1244" s="33">
        <f>IF(COUNTIF($CD$7:CD1244,CD1244)=1,CD1244,CD1244+COUNTIF($CD$6:CD1243,CD1244))</f>
        <v>56390</v>
      </c>
      <c r="CC1244" s="34">
        <f t="shared" si="354"/>
        <v>55153</v>
      </c>
      <c r="CD1244" s="32">
        <f t="shared" si="355"/>
        <v>55153</v>
      </c>
      <c r="CE1244" s="32">
        <f t="shared" si="356"/>
        <v>0</v>
      </c>
      <c r="CF1244" s="32">
        <f t="shared" si="357"/>
        <v>0</v>
      </c>
      <c r="CG1244" s="32" t="str">
        <f t="shared" si="358"/>
        <v/>
      </c>
      <c r="CH1244" s="32">
        <v>1239</v>
      </c>
      <c r="CI1244" s="32" t="s">
        <v>6</v>
      </c>
      <c r="CJ1244" s="32" t="str">
        <f t="shared" si="359"/>
        <v/>
      </c>
      <c r="CK1244" s="32" t="str">
        <f t="shared" si="360"/>
        <v/>
      </c>
      <c r="CL1244" s="32" t="str">
        <f t="shared" si="361"/>
        <v/>
      </c>
      <c r="CM1244" s="32" t="str">
        <f t="shared" si="362"/>
        <v/>
      </c>
      <c r="CN1244" s="32" t="str">
        <f t="shared" si="363"/>
        <v/>
      </c>
    </row>
    <row r="1245" spans="71:92" x14ac:dyDescent="0.3">
      <c r="BS1245" s="32" t="str">
        <f>IF(Kiadasi_kiseroiv!$K$2=BT1245,BV1245,"")</f>
        <v/>
      </c>
      <c r="BT1245" s="34" t="str">
        <f t="shared" si="346"/>
        <v/>
      </c>
      <c r="BU1245" s="32" t="str">
        <f t="shared" si="347"/>
        <v/>
      </c>
      <c r="BV1245" s="32" t="str">
        <f t="shared" si="348"/>
        <v/>
      </c>
      <c r="BW1245" s="32" t="str">
        <f t="shared" si="349"/>
        <v/>
      </c>
      <c r="BX1245" s="32" t="str">
        <f t="shared" si="350"/>
        <v/>
      </c>
      <c r="BY1245" s="32" t="str">
        <f t="shared" si="351"/>
        <v/>
      </c>
      <c r="BZ1245" s="32" t="str">
        <f t="shared" si="352"/>
        <v/>
      </c>
      <c r="CA1245" s="32" t="str">
        <f t="shared" si="353"/>
        <v/>
      </c>
      <c r="CB1245" s="33">
        <f>IF(COUNTIF($CD$7:CD1245,CD1245)=1,CD1245,CD1245+COUNTIF($CD$6:CD1244,CD1245))</f>
        <v>56391</v>
      </c>
      <c r="CC1245" s="34">
        <f t="shared" si="354"/>
        <v>55153</v>
      </c>
      <c r="CD1245" s="32">
        <f t="shared" si="355"/>
        <v>55153</v>
      </c>
      <c r="CE1245" s="32">
        <f t="shared" si="356"/>
        <v>0</v>
      </c>
      <c r="CF1245" s="32">
        <f t="shared" si="357"/>
        <v>0</v>
      </c>
      <c r="CG1245" s="32" t="str">
        <f t="shared" si="358"/>
        <v/>
      </c>
      <c r="CH1245" s="32">
        <v>1240</v>
      </c>
      <c r="CI1245" s="32" t="s">
        <v>6</v>
      </c>
      <c r="CJ1245" s="32" t="str">
        <f t="shared" si="359"/>
        <v/>
      </c>
      <c r="CK1245" s="32" t="str">
        <f t="shared" si="360"/>
        <v/>
      </c>
      <c r="CL1245" s="32" t="str">
        <f t="shared" si="361"/>
        <v/>
      </c>
      <c r="CM1245" s="32" t="str">
        <f t="shared" si="362"/>
        <v/>
      </c>
      <c r="CN1245" s="32" t="str">
        <f t="shared" si="363"/>
        <v/>
      </c>
    </row>
    <row r="1246" spans="71:92" x14ac:dyDescent="0.3">
      <c r="BS1246" s="32" t="str">
        <f>IF(Kiadasi_kiseroiv!$K$2=BT1246,BV1246,"")</f>
        <v/>
      </c>
      <c r="BT1246" s="34" t="str">
        <f t="shared" si="346"/>
        <v/>
      </c>
      <c r="BU1246" s="32" t="str">
        <f t="shared" si="347"/>
        <v/>
      </c>
      <c r="BV1246" s="32" t="str">
        <f t="shared" si="348"/>
        <v/>
      </c>
      <c r="BW1246" s="32" t="str">
        <f t="shared" si="349"/>
        <v/>
      </c>
      <c r="BX1246" s="32" t="str">
        <f t="shared" si="350"/>
        <v/>
      </c>
      <c r="BY1246" s="32" t="str">
        <f t="shared" si="351"/>
        <v/>
      </c>
      <c r="BZ1246" s="32" t="str">
        <f t="shared" si="352"/>
        <v/>
      </c>
      <c r="CA1246" s="32" t="str">
        <f t="shared" si="353"/>
        <v/>
      </c>
      <c r="CB1246" s="33">
        <f>IF(COUNTIF($CD$7:CD1246,CD1246)=1,CD1246,CD1246+COUNTIF($CD$6:CD1245,CD1246))</f>
        <v>56392</v>
      </c>
      <c r="CC1246" s="34">
        <f t="shared" si="354"/>
        <v>55153</v>
      </c>
      <c r="CD1246" s="32">
        <f t="shared" si="355"/>
        <v>55153</v>
      </c>
      <c r="CE1246" s="32">
        <f t="shared" si="356"/>
        <v>0</v>
      </c>
      <c r="CF1246" s="32">
        <f t="shared" si="357"/>
        <v>0</v>
      </c>
      <c r="CG1246" s="32" t="str">
        <f t="shared" si="358"/>
        <v/>
      </c>
      <c r="CH1246" s="32">
        <v>1241</v>
      </c>
      <c r="CI1246" s="32" t="s">
        <v>6</v>
      </c>
      <c r="CJ1246" s="32" t="str">
        <f t="shared" si="359"/>
        <v/>
      </c>
      <c r="CK1246" s="32" t="str">
        <f t="shared" si="360"/>
        <v/>
      </c>
      <c r="CL1246" s="32" t="str">
        <f t="shared" si="361"/>
        <v/>
      </c>
      <c r="CM1246" s="32" t="str">
        <f t="shared" si="362"/>
        <v/>
      </c>
      <c r="CN1246" s="32" t="str">
        <f t="shared" si="363"/>
        <v/>
      </c>
    </row>
    <row r="1247" spans="71:92" x14ac:dyDescent="0.3">
      <c r="BS1247" s="32" t="str">
        <f>IF(Kiadasi_kiseroiv!$K$2=BT1247,BV1247,"")</f>
        <v/>
      </c>
      <c r="BT1247" s="34" t="str">
        <f t="shared" si="346"/>
        <v/>
      </c>
      <c r="BU1247" s="32" t="str">
        <f t="shared" si="347"/>
        <v/>
      </c>
      <c r="BV1247" s="32" t="str">
        <f t="shared" si="348"/>
        <v/>
      </c>
      <c r="BW1247" s="32" t="str">
        <f t="shared" si="349"/>
        <v/>
      </c>
      <c r="BX1247" s="32" t="str">
        <f t="shared" si="350"/>
        <v/>
      </c>
      <c r="BY1247" s="32" t="str">
        <f t="shared" si="351"/>
        <v/>
      </c>
      <c r="BZ1247" s="32" t="str">
        <f t="shared" si="352"/>
        <v/>
      </c>
      <c r="CA1247" s="32" t="str">
        <f t="shared" si="353"/>
        <v/>
      </c>
      <c r="CB1247" s="33">
        <f>IF(COUNTIF($CD$7:CD1247,CD1247)=1,CD1247,CD1247+COUNTIF($CD$6:CD1246,CD1247))</f>
        <v>56393</v>
      </c>
      <c r="CC1247" s="34">
        <f t="shared" si="354"/>
        <v>55153</v>
      </c>
      <c r="CD1247" s="32">
        <f t="shared" si="355"/>
        <v>55153</v>
      </c>
      <c r="CE1247" s="32">
        <f t="shared" si="356"/>
        <v>0</v>
      </c>
      <c r="CF1247" s="32">
        <f t="shared" si="357"/>
        <v>0</v>
      </c>
      <c r="CG1247" s="32" t="str">
        <f t="shared" si="358"/>
        <v/>
      </c>
      <c r="CH1247" s="32">
        <v>1242</v>
      </c>
      <c r="CI1247" s="32" t="s">
        <v>6</v>
      </c>
      <c r="CJ1247" s="32" t="str">
        <f t="shared" si="359"/>
        <v/>
      </c>
      <c r="CK1247" s="32" t="str">
        <f t="shared" si="360"/>
        <v/>
      </c>
      <c r="CL1247" s="32" t="str">
        <f t="shared" si="361"/>
        <v/>
      </c>
      <c r="CM1247" s="32" t="str">
        <f t="shared" si="362"/>
        <v/>
      </c>
      <c r="CN1247" s="32" t="str">
        <f t="shared" si="363"/>
        <v/>
      </c>
    </row>
    <row r="1248" spans="71:92" x14ac:dyDescent="0.3">
      <c r="BS1248" s="32" t="str">
        <f>IF(Kiadasi_kiseroiv!$K$2=BT1248,BV1248,"")</f>
        <v/>
      </c>
      <c r="BT1248" s="34" t="str">
        <f t="shared" si="346"/>
        <v/>
      </c>
      <c r="BU1248" s="32" t="str">
        <f t="shared" si="347"/>
        <v/>
      </c>
      <c r="BV1248" s="32" t="str">
        <f t="shared" si="348"/>
        <v/>
      </c>
      <c r="BW1248" s="32" t="str">
        <f t="shared" si="349"/>
        <v/>
      </c>
      <c r="BX1248" s="32" t="str">
        <f t="shared" si="350"/>
        <v/>
      </c>
      <c r="BY1248" s="32" t="str">
        <f t="shared" si="351"/>
        <v/>
      </c>
      <c r="BZ1248" s="32" t="str">
        <f t="shared" si="352"/>
        <v/>
      </c>
      <c r="CA1248" s="32" t="str">
        <f t="shared" si="353"/>
        <v/>
      </c>
      <c r="CB1248" s="33">
        <f>IF(COUNTIF($CD$7:CD1248,CD1248)=1,CD1248,CD1248+COUNTIF($CD$6:CD1247,CD1248))</f>
        <v>56394</v>
      </c>
      <c r="CC1248" s="34">
        <f t="shared" si="354"/>
        <v>55153</v>
      </c>
      <c r="CD1248" s="32">
        <f t="shared" si="355"/>
        <v>55153</v>
      </c>
      <c r="CE1248" s="32">
        <f t="shared" si="356"/>
        <v>0</v>
      </c>
      <c r="CF1248" s="32">
        <f t="shared" si="357"/>
        <v>0</v>
      </c>
      <c r="CG1248" s="32" t="str">
        <f t="shared" si="358"/>
        <v/>
      </c>
      <c r="CH1248" s="32">
        <v>1243</v>
      </c>
      <c r="CI1248" s="32" t="s">
        <v>6</v>
      </c>
      <c r="CJ1248" s="32" t="str">
        <f t="shared" si="359"/>
        <v/>
      </c>
      <c r="CK1248" s="32" t="str">
        <f t="shared" si="360"/>
        <v/>
      </c>
      <c r="CL1248" s="32" t="str">
        <f t="shared" si="361"/>
        <v/>
      </c>
      <c r="CM1248" s="32" t="str">
        <f t="shared" si="362"/>
        <v/>
      </c>
      <c r="CN1248" s="32" t="str">
        <f t="shared" si="363"/>
        <v/>
      </c>
    </row>
    <row r="1249" spans="71:92" x14ac:dyDescent="0.3">
      <c r="BS1249" s="32" t="str">
        <f>IF(Kiadasi_kiseroiv!$K$2=BT1249,BV1249,"")</f>
        <v/>
      </c>
      <c r="BT1249" s="34" t="str">
        <f t="shared" si="346"/>
        <v/>
      </c>
      <c r="BU1249" s="32" t="str">
        <f t="shared" si="347"/>
        <v/>
      </c>
      <c r="BV1249" s="32" t="str">
        <f t="shared" si="348"/>
        <v/>
      </c>
      <c r="BW1249" s="32" t="str">
        <f t="shared" si="349"/>
        <v/>
      </c>
      <c r="BX1249" s="32" t="str">
        <f t="shared" si="350"/>
        <v/>
      </c>
      <c r="BY1249" s="32" t="str">
        <f t="shared" si="351"/>
        <v/>
      </c>
      <c r="BZ1249" s="32" t="str">
        <f t="shared" si="352"/>
        <v/>
      </c>
      <c r="CA1249" s="32" t="str">
        <f t="shared" si="353"/>
        <v/>
      </c>
      <c r="CB1249" s="33">
        <f>IF(COUNTIF($CD$7:CD1249,CD1249)=1,CD1249,CD1249+COUNTIF($CD$6:CD1248,CD1249))</f>
        <v>56395</v>
      </c>
      <c r="CC1249" s="34">
        <f t="shared" si="354"/>
        <v>55153</v>
      </c>
      <c r="CD1249" s="32">
        <f t="shared" si="355"/>
        <v>55153</v>
      </c>
      <c r="CE1249" s="32">
        <f t="shared" si="356"/>
        <v>0</v>
      </c>
      <c r="CF1249" s="32">
        <f t="shared" si="357"/>
        <v>0</v>
      </c>
      <c r="CG1249" s="32" t="str">
        <f t="shared" si="358"/>
        <v/>
      </c>
      <c r="CH1249" s="32">
        <v>1244</v>
      </c>
      <c r="CI1249" s="32" t="s">
        <v>6</v>
      </c>
      <c r="CJ1249" s="32" t="str">
        <f t="shared" si="359"/>
        <v/>
      </c>
      <c r="CK1249" s="32" t="str">
        <f t="shared" si="360"/>
        <v/>
      </c>
      <c r="CL1249" s="32" t="str">
        <f t="shared" si="361"/>
        <v/>
      </c>
      <c r="CM1249" s="32" t="str">
        <f t="shared" si="362"/>
        <v/>
      </c>
      <c r="CN1249" s="32" t="str">
        <f t="shared" si="363"/>
        <v/>
      </c>
    </row>
    <row r="1250" spans="71:92" x14ac:dyDescent="0.3">
      <c r="BS1250" s="32" t="str">
        <f>IF(Kiadasi_kiseroiv!$K$2=BT1250,BV1250,"")</f>
        <v/>
      </c>
      <c r="BT1250" s="34" t="str">
        <f t="shared" si="346"/>
        <v/>
      </c>
      <c r="BU1250" s="32" t="str">
        <f t="shared" si="347"/>
        <v/>
      </c>
      <c r="BV1250" s="32" t="str">
        <f t="shared" si="348"/>
        <v/>
      </c>
      <c r="BW1250" s="32" t="str">
        <f t="shared" si="349"/>
        <v/>
      </c>
      <c r="BX1250" s="32" t="str">
        <f t="shared" si="350"/>
        <v/>
      </c>
      <c r="BY1250" s="32" t="str">
        <f t="shared" si="351"/>
        <v/>
      </c>
      <c r="BZ1250" s="32" t="str">
        <f t="shared" si="352"/>
        <v/>
      </c>
      <c r="CA1250" s="32" t="str">
        <f t="shared" si="353"/>
        <v/>
      </c>
      <c r="CB1250" s="33">
        <f>IF(COUNTIF($CD$7:CD1250,CD1250)=1,CD1250,CD1250+COUNTIF($CD$6:CD1249,CD1250))</f>
        <v>56396</v>
      </c>
      <c r="CC1250" s="34">
        <f t="shared" si="354"/>
        <v>55153</v>
      </c>
      <c r="CD1250" s="32">
        <f t="shared" si="355"/>
        <v>55153</v>
      </c>
      <c r="CE1250" s="32">
        <f t="shared" si="356"/>
        <v>0</v>
      </c>
      <c r="CF1250" s="32">
        <f t="shared" si="357"/>
        <v>0</v>
      </c>
      <c r="CG1250" s="32" t="str">
        <f t="shared" si="358"/>
        <v/>
      </c>
      <c r="CH1250" s="32">
        <v>1245</v>
      </c>
      <c r="CI1250" s="32" t="s">
        <v>6</v>
      </c>
      <c r="CJ1250" s="32" t="str">
        <f t="shared" si="359"/>
        <v/>
      </c>
      <c r="CK1250" s="32" t="str">
        <f t="shared" si="360"/>
        <v/>
      </c>
      <c r="CL1250" s="32" t="str">
        <f t="shared" si="361"/>
        <v/>
      </c>
      <c r="CM1250" s="32" t="str">
        <f t="shared" si="362"/>
        <v/>
      </c>
      <c r="CN1250" s="32" t="str">
        <f t="shared" si="363"/>
        <v/>
      </c>
    </row>
    <row r="1251" spans="71:92" x14ac:dyDescent="0.3">
      <c r="BS1251" s="32" t="str">
        <f>IF(Kiadasi_kiseroiv!$K$2=BT1251,BV1251,"")</f>
        <v/>
      </c>
      <c r="BT1251" s="34" t="str">
        <f t="shared" si="346"/>
        <v/>
      </c>
      <c r="BU1251" s="32" t="str">
        <f t="shared" si="347"/>
        <v/>
      </c>
      <c r="BV1251" s="32" t="str">
        <f t="shared" si="348"/>
        <v/>
      </c>
      <c r="BW1251" s="32" t="str">
        <f t="shared" si="349"/>
        <v/>
      </c>
      <c r="BX1251" s="32" t="str">
        <f t="shared" si="350"/>
        <v/>
      </c>
      <c r="BY1251" s="32" t="str">
        <f t="shared" si="351"/>
        <v/>
      </c>
      <c r="BZ1251" s="32" t="str">
        <f t="shared" si="352"/>
        <v/>
      </c>
      <c r="CA1251" s="32" t="str">
        <f t="shared" si="353"/>
        <v/>
      </c>
      <c r="CB1251" s="33">
        <f>IF(COUNTIF($CD$7:CD1251,CD1251)=1,CD1251,CD1251+COUNTIF($CD$6:CD1250,CD1251))</f>
        <v>56397</v>
      </c>
      <c r="CC1251" s="34">
        <f t="shared" si="354"/>
        <v>55153</v>
      </c>
      <c r="CD1251" s="32">
        <f t="shared" si="355"/>
        <v>55153</v>
      </c>
      <c r="CE1251" s="32">
        <f t="shared" si="356"/>
        <v>0</v>
      </c>
      <c r="CF1251" s="32">
        <f t="shared" si="357"/>
        <v>0</v>
      </c>
      <c r="CG1251" s="32" t="str">
        <f t="shared" si="358"/>
        <v/>
      </c>
      <c r="CH1251" s="32">
        <v>1246</v>
      </c>
      <c r="CI1251" s="32" t="s">
        <v>6</v>
      </c>
      <c r="CJ1251" s="32" t="str">
        <f t="shared" si="359"/>
        <v/>
      </c>
      <c r="CK1251" s="32" t="str">
        <f t="shared" si="360"/>
        <v/>
      </c>
      <c r="CL1251" s="32" t="str">
        <f t="shared" si="361"/>
        <v/>
      </c>
      <c r="CM1251" s="32" t="str">
        <f t="shared" si="362"/>
        <v/>
      </c>
      <c r="CN1251" s="32" t="str">
        <f t="shared" si="363"/>
        <v/>
      </c>
    </row>
    <row r="1252" spans="71:92" x14ac:dyDescent="0.3">
      <c r="BS1252" s="32" t="str">
        <f>IF(Kiadasi_kiseroiv!$K$2=BT1252,BV1252,"")</f>
        <v/>
      </c>
      <c r="BT1252" s="34" t="str">
        <f t="shared" si="346"/>
        <v/>
      </c>
      <c r="BU1252" s="32" t="str">
        <f t="shared" si="347"/>
        <v/>
      </c>
      <c r="BV1252" s="32" t="str">
        <f t="shared" si="348"/>
        <v/>
      </c>
      <c r="BW1252" s="32" t="str">
        <f t="shared" si="349"/>
        <v/>
      </c>
      <c r="BX1252" s="32" t="str">
        <f t="shared" si="350"/>
        <v/>
      </c>
      <c r="BY1252" s="32" t="str">
        <f t="shared" si="351"/>
        <v/>
      </c>
      <c r="BZ1252" s="32" t="str">
        <f t="shared" si="352"/>
        <v/>
      </c>
      <c r="CA1252" s="32" t="str">
        <f t="shared" si="353"/>
        <v/>
      </c>
      <c r="CB1252" s="33">
        <f>IF(COUNTIF($CD$7:CD1252,CD1252)=1,CD1252,CD1252+COUNTIF($CD$6:CD1251,CD1252))</f>
        <v>56398</v>
      </c>
      <c r="CC1252" s="34">
        <f t="shared" si="354"/>
        <v>55153</v>
      </c>
      <c r="CD1252" s="32">
        <f t="shared" si="355"/>
        <v>55153</v>
      </c>
      <c r="CE1252" s="32">
        <f t="shared" si="356"/>
        <v>0</v>
      </c>
      <c r="CF1252" s="32">
        <f t="shared" si="357"/>
        <v>0</v>
      </c>
      <c r="CG1252" s="32" t="str">
        <f t="shared" si="358"/>
        <v/>
      </c>
      <c r="CH1252" s="32">
        <v>1247</v>
      </c>
      <c r="CI1252" s="32" t="s">
        <v>6</v>
      </c>
      <c r="CJ1252" s="32" t="str">
        <f t="shared" si="359"/>
        <v/>
      </c>
      <c r="CK1252" s="32" t="str">
        <f t="shared" si="360"/>
        <v/>
      </c>
      <c r="CL1252" s="32" t="str">
        <f t="shared" si="361"/>
        <v/>
      </c>
      <c r="CM1252" s="32" t="str">
        <f t="shared" si="362"/>
        <v/>
      </c>
      <c r="CN1252" s="32" t="str">
        <f t="shared" si="363"/>
        <v/>
      </c>
    </row>
    <row r="1253" spans="71:92" x14ac:dyDescent="0.3">
      <c r="BS1253" s="32" t="str">
        <f>IF(Kiadasi_kiseroiv!$K$2=BT1253,BV1253,"")</f>
        <v/>
      </c>
      <c r="BT1253" s="34" t="str">
        <f t="shared" si="346"/>
        <v/>
      </c>
      <c r="BU1253" s="32" t="str">
        <f t="shared" si="347"/>
        <v/>
      </c>
      <c r="BV1253" s="32" t="str">
        <f t="shared" si="348"/>
        <v/>
      </c>
      <c r="BW1253" s="32" t="str">
        <f t="shared" si="349"/>
        <v/>
      </c>
      <c r="BX1253" s="32" t="str">
        <f t="shared" si="350"/>
        <v/>
      </c>
      <c r="BY1253" s="32" t="str">
        <f t="shared" si="351"/>
        <v/>
      </c>
      <c r="BZ1253" s="32" t="str">
        <f t="shared" si="352"/>
        <v/>
      </c>
      <c r="CA1253" s="32" t="str">
        <f t="shared" si="353"/>
        <v/>
      </c>
      <c r="CB1253" s="33">
        <f>IF(COUNTIF($CD$7:CD1253,CD1253)=1,CD1253,CD1253+COUNTIF($CD$6:CD1252,CD1253))</f>
        <v>56399</v>
      </c>
      <c r="CC1253" s="34">
        <f t="shared" si="354"/>
        <v>55153</v>
      </c>
      <c r="CD1253" s="32">
        <f t="shared" si="355"/>
        <v>55153</v>
      </c>
      <c r="CE1253" s="32">
        <f t="shared" si="356"/>
        <v>0</v>
      </c>
      <c r="CF1253" s="32">
        <f t="shared" si="357"/>
        <v>0</v>
      </c>
      <c r="CG1253" s="32" t="str">
        <f t="shared" si="358"/>
        <v/>
      </c>
      <c r="CH1253" s="32">
        <v>1248</v>
      </c>
      <c r="CI1253" s="32" t="s">
        <v>6</v>
      </c>
      <c r="CJ1253" s="32" t="str">
        <f t="shared" si="359"/>
        <v/>
      </c>
      <c r="CK1253" s="32" t="str">
        <f t="shared" si="360"/>
        <v/>
      </c>
      <c r="CL1253" s="32" t="str">
        <f t="shared" si="361"/>
        <v/>
      </c>
      <c r="CM1253" s="32" t="str">
        <f t="shared" si="362"/>
        <v/>
      </c>
      <c r="CN1253" s="32" t="str">
        <f t="shared" si="363"/>
        <v/>
      </c>
    </row>
    <row r="1254" spans="71:92" x14ac:dyDescent="0.3">
      <c r="BS1254" s="32" t="str">
        <f>IF(Kiadasi_kiseroiv!$K$2=BT1254,BV1254,"")</f>
        <v/>
      </c>
      <c r="BT1254" s="34" t="str">
        <f t="shared" si="346"/>
        <v/>
      </c>
      <c r="BU1254" s="32" t="str">
        <f t="shared" si="347"/>
        <v/>
      </c>
      <c r="BV1254" s="32" t="str">
        <f t="shared" si="348"/>
        <v/>
      </c>
      <c r="BW1254" s="32" t="str">
        <f t="shared" si="349"/>
        <v/>
      </c>
      <c r="BX1254" s="32" t="str">
        <f t="shared" si="350"/>
        <v/>
      </c>
      <c r="BY1254" s="32" t="str">
        <f t="shared" si="351"/>
        <v/>
      </c>
      <c r="BZ1254" s="32" t="str">
        <f t="shared" si="352"/>
        <v/>
      </c>
      <c r="CA1254" s="32" t="str">
        <f t="shared" si="353"/>
        <v/>
      </c>
      <c r="CB1254" s="33">
        <f>IF(COUNTIF($CD$7:CD1254,CD1254)=1,CD1254,CD1254+COUNTIF($CD$6:CD1253,CD1254))</f>
        <v>56400</v>
      </c>
      <c r="CC1254" s="34">
        <f t="shared" si="354"/>
        <v>55153</v>
      </c>
      <c r="CD1254" s="32">
        <f t="shared" si="355"/>
        <v>55153</v>
      </c>
      <c r="CE1254" s="32">
        <f t="shared" si="356"/>
        <v>0</v>
      </c>
      <c r="CF1254" s="32">
        <f t="shared" si="357"/>
        <v>0</v>
      </c>
      <c r="CG1254" s="32" t="str">
        <f t="shared" si="358"/>
        <v/>
      </c>
      <c r="CH1254" s="32">
        <v>1249</v>
      </c>
      <c r="CI1254" s="32" t="s">
        <v>6</v>
      </c>
      <c r="CJ1254" s="32" t="str">
        <f t="shared" si="359"/>
        <v/>
      </c>
      <c r="CK1254" s="32" t="str">
        <f t="shared" si="360"/>
        <v/>
      </c>
      <c r="CL1254" s="32" t="str">
        <f t="shared" si="361"/>
        <v/>
      </c>
      <c r="CM1254" s="32" t="str">
        <f t="shared" si="362"/>
        <v/>
      </c>
      <c r="CN1254" s="32" t="str">
        <f t="shared" si="363"/>
        <v/>
      </c>
    </row>
    <row r="1255" spans="71:92" x14ac:dyDescent="0.3">
      <c r="BS1255" s="32" t="str">
        <f>IF(Kiadasi_kiseroiv!$K$2=BT1255,BV1255,"")</f>
        <v/>
      </c>
      <c r="BT1255" s="34" t="str">
        <f t="shared" si="346"/>
        <v/>
      </c>
      <c r="BU1255" s="32" t="str">
        <f t="shared" si="347"/>
        <v/>
      </c>
      <c r="BV1255" s="32" t="str">
        <f t="shared" si="348"/>
        <v/>
      </c>
      <c r="BW1255" s="32" t="str">
        <f t="shared" si="349"/>
        <v/>
      </c>
      <c r="BX1255" s="32" t="str">
        <f t="shared" si="350"/>
        <v/>
      </c>
      <c r="BY1255" s="32" t="str">
        <f t="shared" si="351"/>
        <v/>
      </c>
      <c r="BZ1255" s="32" t="str">
        <f t="shared" si="352"/>
        <v/>
      </c>
      <c r="CA1255" s="32" t="str">
        <f t="shared" si="353"/>
        <v/>
      </c>
      <c r="CB1255" s="33">
        <f>IF(COUNTIF($CD$7:CD1255,CD1255)=1,CD1255,CD1255+COUNTIF($CD$6:CD1254,CD1255))</f>
        <v>56401</v>
      </c>
      <c r="CC1255" s="34">
        <f t="shared" si="354"/>
        <v>55153</v>
      </c>
      <c r="CD1255" s="32">
        <f t="shared" si="355"/>
        <v>55153</v>
      </c>
      <c r="CE1255" s="32">
        <f t="shared" si="356"/>
        <v>0</v>
      </c>
      <c r="CF1255" s="32">
        <f t="shared" si="357"/>
        <v>0</v>
      </c>
      <c r="CG1255" s="32" t="str">
        <f t="shared" si="358"/>
        <v/>
      </c>
      <c r="CH1255" s="32">
        <v>1250</v>
      </c>
      <c r="CI1255" s="32" t="s">
        <v>6</v>
      </c>
      <c r="CJ1255" s="32" t="str">
        <f t="shared" si="359"/>
        <v/>
      </c>
      <c r="CK1255" s="32" t="str">
        <f t="shared" si="360"/>
        <v/>
      </c>
      <c r="CL1255" s="32" t="str">
        <f t="shared" si="361"/>
        <v/>
      </c>
      <c r="CM1255" s="32" t="str">
        <f t="shared" si="362"/>
        <v/>
      </c>
      <c r="CN1255" s="32" t="str">
        <f t="shared" si="363"/>
        <v/>
      </c>
    </row>
    <row r="1256" spans="71:92" x14ac:dyDescent="0.3">
      <c r="BS1256" s="32" t="str">
        <f>IF(Kiadasi_kiseroiv!$K$2=BT1256,BV1256,"")</f>
        <v/>
      </c>
      <c r="BT1256" s="34" t="str">
        <f t="shared" si="346"/>
        <v/>
      </c>
      <c r="BU1256" s="32" t="str">
        <f t="shared" si="347"/>
        <v/>
      </c>
      <c r="BV1256" s="32" t="str">
        <f t="shared" si="348"/>
        <v/>
      </c>
      <c r="BW1256" s="32" t="str">
        <f t="shared" si="349"/>
        <v/>
      </c>
      <c r="BX1256" s="32" t="str">
        <f t="shared" si="350"/>
        <v/>
      </c>
      <c r="BY1256" s="32" t="str">
        <f t="shared" si="351"/>
        <v/>
      </c>
      <c r="BZ1256" s="32" t="str">
        <f t="shared" si="352"/>
        <v/>
      </c>
      <c r="CA1256" s="32" t="str">
        <f t="shared" si="353"/>
        <v/>
      </c>
      <c r="CB1256" s="33">
        <f>IF(COUNTIF($CD$7:CD1256,CD1256)=1,CD1256,CD1256+COUNTIF($CD$6:CD1255,CD1256))</f>
        <v>56402</v>
      </c>
      <c r="CC1256" s="34">
        <f t="shared" si="354"/>
        <v>55153</v>
      </c>
      <c r="CD1256" s="32">
        <f t="shared" si="355"/>
        <v>55153</v>
      </c>
      <c r="CE1256" s="32">
        <f t="shared" si="356"/>
        <v>0</v>
      </c>
      <c r="CF1256" s="32">
        <f t="shared" si="357"/>
        <v>0</v>
      </c>
      <c r="CG1256" s="32" t="str">
        <f t="shared" si="358"/>
        <v/>
      </c>
      <c r="CH1256" s="32">
        <v>1251</v>
      </c>
      <c r="CI1256" s="32" t="s">
        <v>6</v>
      </c>
      <c r="CJ1256" s="32" t="str">
        <f t="shared" si="359"/>
        <v/>
      </c>
      <c r="CK1256" s="32" t="str">
        <f t="shared" si="360"/>
        <v/>
      </c>
      <c r="CL1256" s="32" t="str">
        <f t="shared" si="361"/>
        <v/>
      </c>
      <c r="CM1256" s="32" t="str">
        <f t="shared" si="362"/>
        <v/>
      </c>
      <c r="CN1256" s="32" t="str">
        <f t="shared" si="363"/>
        <v/>
      </c>
    </row>
    <row r="1257" spans="71:92" x14ac:dyDescent="0.3">
      <c r="BS1257" s="32" t="str">
        <f>IF(Kiadasi_kiseroiv!$K$2=BT1257,BV1257,"")</f>
        <v/>
      </c>
      <c r="BT1257" s="34" t="str">
        <f t="shared" ref="BT1257:BT1320" si="364">IF(AND($BT$4=CI1257,BU1257&lt;&gt;""),CC1257,"")</f>
        <v/>
      </c>
      <c r="BU1257" s="32" t="str">
        <f t="shared" ref="BU1257:BU1320" si="365">IF(AND($BU$1=CI1257,ISERROR(VLOOKUP(CG1257,Kisiv,2,FALSE))=FALSE),CB1257,"")</f>
        <v/>
      </c>
      <c r="BV1257" s="32" t="str">
        <f t="shared" ref="BV1257:BV1320" si="366">IF(BU1257&lt;&gt;"",RANK(BU1257,$BU$7:$BU$33000,1),"")</f>
        <v/>
      </c>
      <c r="BW1257" s="32" t="str">
        <f t="shared" ref="BW1257:BW1320" si="367">IF(CC1257&lt;min,$BW$2,IF(CC1257&lt;=max,CG1257,""))</f>
        <v/>
      </c>
      <c r="BX1257" s="32" t="str">
        <f t="shared" ref="BX1257:BX1320" si="368">IF(AND(OR($BX$1=0,$BX$1=CG1257),OR($BX$2=0,IF(ISERROR(SEARCH($BX$2,CJ1257&amp;CK1257&amp;CL1257,1)),FALSE,TRUE))),CB1257,"")</f>
        <v/>
      </c>
      <c r="BY1257" s="32" t="str">
        <f t="shared" ref="BY1257:BY1320" si="369">IF(AND(BX1257&lt;&gt;"",CC1257&lt;&gt;$CD$2),RANK(BX1257,$BX$7:$BX$33000,1),"")</f>
        <v/>
      </c>
      <c r="BZ1257" s="32" t="str">
        <f t="shared" ref="BZ1257:BZ1320" si="370">IF(AND(CC1257&lt;$BZ$2,CI1257=$BZ$4),$BZ$5,IF(AND(CC1257&lt;=$BZ$3,CI1257=$BZ$4),CB1257,""))</f>
        <v/>
      </c>
      <c r="CA1257" s="32" t="str">
        <f t="shared" ref="CA1257:CA1320" si="371">IF(AND(BZ1257&lt;&gt;"",BZ1257&lt;&gt;$BZ$5),RANK(BZ1257,$BZ$7:$BZ$33000,1),"")</f>
        <v/>
      </c>
      <c r="CB1257" s="33">
        <f>IF(COUNTIF($CD$7:CD1257,CD1257)=1,CD1257,CD1257+COUNTIF($CD$6:CD1256,CD1257))</f>
        <v>56403</v>
      </c>
      <c r="CC1257" s="34">
        <f t="shared" ref="CC1257:CC1320" si="372">IF(INDEX(Kassza,CH1257,1)&lt;&gt;1,INDEX(Kassza,CH1257,1),$CD$2)</f>
        <v>55153</v>
      </c>
      <c r="CD1257" s="32">
        <f t="shared" ref="CD1257:CD1320" si="373">IF(CC1257&lt;&gt;$CD$2,RANK(CC1257,$CC$7:$CC$33000,1),$CD$2)</f>
        <v>55153</v>
      </c>
      <c r="CE1257" s="32">
        <f t="shared" ref="CE1257:CE1320" si="374">INDEX(Kassza,CH1257,6)</f>
        <v>0</v>
      </c>
      <c r="CF1257" s="32">
        <f t="shared" ref="CF1257:CF1320" si="375">INDEX(Kassza,CH1257,8)</f>
        <v>0</v>
      </c>
      <c r="CG1257" s="32" t="str">
        <f t="shared" ref="CG1257:CG1320" si="376">INDEX(Kassza,CH1257,7)&amp;INDEX(Kassza,CH1257,9)</f>
        <v/>
      </c>
      <c r="CH1257" s="32">
        <v>1252</v>
      </c>
      <c r="CI1257" s="32" t="s">
        <v>6</v>
      </c>
      <c r="CJ1257" s="32" t="str">
        <f t="shared" ref="CJ1257:CJ1320" si="377">IF(INDEX(Kassza,CH1257,5)&lt;&gt;0,INDEX(Kassza,CH1257,5),"")</f>
        <v/>
      </c>
      <c r="CK1257" s="32" t="str">
        <f t="shared" ref="CK1257:CK1320" si="378">IF(INDEX(Kassza,CH1257,10)&lt;&gt;0,INDEX(Kassza,CH1257,10),"")</f>
        <v/>
      </c>
      <c r="CL1257" s="32" t="str">
        <f t="shared" ref="CL1257:CL1320" si="379">IF(INDEX(Kassza,CH1257,11)&lt;&gt;0,INDEX(Kassza,CH1257,11),"")</f>
        <v/>
      </c>
      <c r="CM1257" s="32" t="str">
        <f t="shared" ref="CM1257:CM1320" si="380">IF(INDEX(Kassza,CH1257,4)&lt;&gt;0,INDEX(Kassza,CH1257,4),"")</f>
        <v/>
      </c>
      <c r="CN1257" s="32" t="str">
        <f t="shared" ref="CN1257:CN1320" si="381">IF(INDEX(Kassza,CH1257,3)&lt;&gt;0,INDEX(Kassza,CH1257,3),"")</f>
        <v/>
      </c>
    </row>
    <row r="1258" spans="71:92" x14ac:dyDescent="0.3">
      <c r="BS1258" s="32" t="str">
        <f>IF(Kiadasi_kiseroiv!$K$2=BT1258,BV1258,"")</f>
        <v/>
      </c>
      <c r="BT1258" s="34" t="str">
        <f t="shared" si="364"/>
        <v/>
      </c>
      <c r="BU1258" s="32" t="str">
        <f t="shared" si="365"/>
        <v/>
      </c>
      <c r="BV1258" s="32" t="str">
        <f t="shared" si="366"/>
        <v/>
      </c>
      <c r="BW1258" s="32" t="str">
        <f t="shared" si="367"/>
        <v/>
      </c>
      <c r="BX1258" s="32" t="str">
        <f t="shared" si="368"/>
        <v/>
      </c>
      <c r="BY1258" s="32" t="str">
        <f t="shared" si="369"/>
        <v/>
      </c>
      <c r="BZ1258" s="32" t="str">
        <f t="shared" si="370"/>
        <v/>
      </c>
      <c r="CA1258" s="32" t="str">
        <f t="shared" si="371"/>
        <v/>
      </c>
      <c r="CB1258" s="33">
        <f>IF(COUNTIF($CD$7:CD1258,CD1258)=1,CD1258,CD1258+COUNTIF($CD$6:CD1257,CD1258))</f>
        <v>56404</v>
      </c>
      <c r="CC1258" s="34">
        <f t="shared" si="372"/>
        <v>55153</v>
      </c>
      <c r="CD1258" s="32">
        <f t="shared" si="373"/>
        <v>55153</v>
      </c>
      <c r="CE1258" s="32">
        <f t="shared" si="374"/>
        <v>0</v>
      </c>
      <c r="CF1258" s="32">
        <f t="shared" si="375"/>
        <v>0</v>
      </c>
      <c r="CG1258" s="32" t="str">
        <f t="shared" si="376"/>
        <v/>
      </c>
      <c r="CH1258" s="32">
        <v>1253</v>
      </c>
      <c r="CI1258" s="32" t="s">
        <v>6</v>
      </c>
      <c r="CJ1258" s="32" t="str">
        <f t="shared" si="377"/>
        <v/>
      </c>
      <c r="CK1258" s="32" t="str">
        <f t="shared" si="378"/>
        <v/>
      </c>
      <c r="CL1258" s="32" t="str">
        <f t="shared" si="379"/>
        <v/>
      </c>
      <c r="CM1258" s="32" t="str">
        <f t="shared" si="380"/>
        <v/>
      </c>
      <c r="CN1258" s="32" t="str">
        <f t="shared" si="381"/>
        <v/>
      </c>
    </row>
    <row r="1259" spans="71:92" x14ac:dyDescent="0.3">
      <c r="BS1259" s="32" t="str">
        <f>IF(Kiadasi_kiseroiv!$K$2=BT1259,BV1259,"")</f>
        <v/>
      </c>
      <c r="BT1259" s="34" t="str">
        <f t="shared" si="364"/>
        <v/>
      </c>
      <c r="BU1259" s="32" t="str">
        <f t="shared" si="365"/>
        <v/>
      </c>
      <c r="BV1259" s="32" t="str">
        <f t="shared" si="366"/>
        <v/>
      </c>
      <c r="BW1259" s="32" t="str">
        <f t="shared" si="367"/>
        <v/>
      </c>
      <c r="BX1259" s="32" t="str">
        <f t="shared" si="368"/>
        <v/>
      </c>
      <c r="BY1259" s="32" t="str">
        <f t="shared" si="369"/>
        <v/>
      </c>
      <c r="BZ1259" s="32" t="str">
        <f t="shared" si="370"/>
        <v/>
      </c>
      <c r="CA1259" s="32" t="str">
        <f t="shared" si="371"/>
        <v/>
      </c>
      <c r="CB1259" s="33">
        <f>IF(COUNTIF($CD$7:CD1259,CD1259)=1,CD1259,CD1259+COUNTIF($CD$6:CD1258,CD1259))</f>
        <v>56405</v>
      </c>
      <c r="CC1259" s="34">
        <f t="shared" si="372"/>
        <v>55153</v>
      </c>
      <c r="CD1259" s="32">
        <f t="shared" si="373"/>
        <v>55153</v>
      </c>
      <c r="CE1259" s="32">
        <f t="shared" si="374"/>
        <v>0</v>
      </c>
      <c r="CF1259" s="32">
        <f t="shared" si="375"/>
        <v>0</v>
      </c>
      <c r="CG1259" s="32" t="str">
        <f t="shared" si="376"/>
        <v/>
      </c>
      <c r="CH1259" s="32">
        <v>1254</v>
      </c>
      <c r="CI1259" s="32" t="s">
        <v>6</v>
      </c>
      <c r="CJ1259" s="32" t="str">
        <f t="shared" si="377"/>
        <v/>
      </c>
      <c r="CK1259" s="32" t="str">
        <f t="shared" si="378"/>
        <v/>
      </c>
      <c r="CL1259" s="32" t="str">
        <f t="shared" si="379"/>
        <v/>
      </c>
      <c r="CM1259" s="32" t="str">
        <f t="shared" si="380"/>
        <v/>
      </c>
      <c r="CN1259" s="32" t="str">
        <f t="shared" si="381"/>
        <v/>
      </c>
    </row>
    <row r="1260" spans="71:92" x14ac:dyDescent="0.3">
      <c r="BS1260" s="32" t="str">
        <f>IF(Kiadasi_kiseroiv!$K$2=BT1260,BV1260,"")</f>
        <v/>
      </c>
      <c r="BT1260" s="34" t="str">
        <f t="shared" si="364"/>
        <v/>
      </c>
      <c r="BU1260" s="32" t="str">
        <f t="shared" si="365"/>
        <v/>
      </c>
      <c r="BV1260" s="32" t="str">
        <f t="shared" si="366"/>
        <v/>
      </c>
      <c r="BW1260" s="32" t="str">
        <f t="shared" si="367"/>
        <v/>
      </c>
      <c r="BX1260" s="32" t="str">
        <f t="shared" si="368"/>
        <v/>
      </c>
      <c r="BY1260" s="32" t="str">
        <f t="shared" si="369"/>
        <v/>
      </c>
      <c r="BZ1260" s="32" t="str">
        <f t="shared" si="370"/>
        <v/>
      </c>
      <c r="CA1260" s="32" t="str">
        <f t="shared" si="371"/>
        <v/>
      </c>
      <c r="CB1260" s="33">
        <f>IF(COUNTIF($CD$7:CD1260,CD1260)=1,CD1260,CD1260+COUNTIF($CD$6:CD1259,CD1260))</f>
        <v>56406</v>
      </c>
      <c r="CC1260" s="34">
        <f t="shared" si="372"/>
        <v>55153</v>
      </c>
      <c r="CD1260" s="32">
        <f t="shared" si="373"/>
        <v>55153</v>
      </c>
      <c r="CE1260" s="32">
        <f t="shared" si="374"/>
        <v>0</v>
      </c>
      <c r="CF1260" s="32">
        <f t="shared" si="375"/>
        <v>0</v>
      </c>
      <c r="CG1260" s="32" t="str">
        <f t="shared" si="376"/>
        <v/>
      </c>
      <c r="CH1260" s="32">
        <v>1255</v>
      </c>
      <c r="CI1260" s="32" t="s">
        <v>6</v>
      </c>
      <c r="CJ1260" s="32" t="str">
        <f t="shared" si="377"/>
        <v/>
      </c>
      <c r="CK1260" s="32" t="str">
        <f t="shared" si="378"/>
        <v/>
      </c>
      <c r="CL1260" s="32" t="str">
        <f t="shared" si="379"/>
        <v/>
      </c>
      <c r="CM1260" s="32" t="str">
        <f t="shared" si="380"/>
        <v/>
      </c>
      <c r="CN1260" s="32" t="str">
        <f t="shared" si="381"/>
        <v/>
      </c>
    </row>
    <row r="1261" spans="71:92" x14ac:dyDescent="0.3">
      <c r="BS1261" s="32" t="str">
        <f>IF(Kiadasi_kiseroiv!$K$2=BT1261,BV1261,"")</f>
        <v/>
      </c>
      <c r="BT1261" s="34" t="str">
        <f t="shared" si="364"/>
        <v/>
      </c>
      <c r="BU1261" s="32" t="str">
        <f t="shared" si="365"/>
        <v/>
      </c>
      <c r="BV1261" s="32" t="str">
        <f t="shared" si="366"/>
        <v/>
      </c>
      <c r="BW1261" s="32" t="str">
        <f t="shared" si="367"/>
        <v/>
      </c>
      <c r="BX1261" s="32" t="str">
        <f t="shared" si="368"/>
        <v/>
      </c>
      <c r="BY1261" s="32" t="str">
        <f t="shared" si="369"/>
        <v/>
      </c>
      <c r="BZ1261" s="32" t="str">
        <f t="shared" si="370"/>
        <v/>
      </c>
      <c r="CA1261" s="32" t="str">
        <f t="shared" si="371"/>
        <v/>
      </c>
      <c r="CB1261" s="33">
        <f>IF(COUNTIF($CD$7:CD1261,CD1261)=1,CD1261,CD1261+COUNTIF($CD$6:CD1260,CD1261))</f>
        <v>56407</v>
      </c>
      <c r="CC1261" s="34">
        <f t="shared" si="372"/>
        <v>55153</v>
      </c>
      <c r="CD1261" s="32">
        <f t="shared" si="373"/>
        <v>55153</v>
      </c>
      <c r="CE1261" s="32">
        <f t="shared" si="374"/>
        <v>0</v>
      </c>
      <c r="CF1261" s="32">
        <f t="shared" si="375"/>
        <v>0</v>
      </c>
      <c r="CG1261" s="32" t="str">
        <f t="shared" si="376"/>
        <v/>
      </c>
      <c r="CH1261" s="32">
        <v>1256</v>
      </c>
      <c r="CI1261" s="32" t="s">
        <v>6</v>
      </c>
      <c r="CJ1261" s="32" t="str">
        <f t="shared" si="377"/>
        <v/>
      </c>
      <c r="CK1261" s="32" t="str">
        <f t="shared" si="378"/>
        <v/>
      </c>
      <c r="CL1261" s="32" t="str">
        <f t="shared" si="379"/>
        <v/>
      </c>
      <c r="CM1261" s="32" t="str">
        <f t="shared" si="380"/>
        <v/>
      </c>
      <c r="CN1261" s="32" t="str">
        <f t="shared" si="381"/>
        <v/>
      </c>
    </row>
    <row r="1262" spans="71:92" x14ac:dyDescent="0.3">
      <c r="BS1262" s="32" t="str">
        <f>IF(Kiadasi_kiseroiv!$K$2=BT1262,BV1262,"")</f>
        <v/>
      </c>
      <c r="BT1262" s="34" t="str">
        <f t="shared" si="364"/>
        <v/>
      </c>
      <c r="BU1262" s="32" t="str">
        <f t="shared" si="365"/>
        <v/>
      </c>
      <c r="BV1262" s="32" t="str">
        <f t="shared" si="366"/>
        <v/>
      </c>
      <c r="BW1262" s="32" t="str">
        <f t="shared" si="367"/>
        <v/>
      </c>
      <c r="BX1262" s="32" t="str">
        <f t="shared" si="368"/>
        <v/>
      </c>
      <c r="BY1262" s="32" t="str">
        <f t="shared" si="369"/>
        <v/>
      </c>
      <c r="BZ1262" s="32" t="str">
        <f t="shared" si="370"/>
        <v/>
      </c>
      <c r="CA1262" s="32" t="str">
        <f t="shared" si="371"/>
        <v/>
      </c>
      <c r="CB1262" s="33">
        <f>IF(COUNTIF($CD$7:CD1262,CD1262)=1,CD1262,CD1262+COUNTIF($CD$6:CD1261,CD1262))</f>
        <v>56408</v>
      </c>
      <c r="CC1262" s="34">
        <f t="shared" si="372"/>
        <v>55153</v>
      </c>
      <c r="CD1262" s="32">
        <f t="shared" si="373"/>
        <v>55153</v>
      </c>
      <c r="CE1262" s="32">
        <f t="shared" si="374"/>
        <v>0</v>
      </c>
      <c r="CF1262" s="32">
        <f t="shared" si="375"/>
        <v>0</v>
      </c>
      <c r="CG1262" s="32" t="str">
        <f t="shared" si="376"/>
        <v/>
      </c>
      <c r="CH1262" s="32">
        <v>1257</v>
      </c>
      <c r="CI1262" s="32" t="s">
        <v>6</v>
      </c>
      <c r="CJ1262" s="32" t="str">
        <f t="shared" si="377"/>
        <v/>
      </c>
      <c r="CK1262" s="32" t="str">
        <f t="shared" si="378"/>
        <v/>
      </c>
      <c r="CL1262" s="32" t="str">
        <f t="shared" si="379"/>
        <v/>
      </c>
      <c r="CM1262" s="32" t="str">
        <f t="shared" si="380"/>
        <v/>
      </c>
      <c r="CN1262" s="32" t="str">
        <f t="shared" si="381"/>
        <v/>
      </c>
    </row>
    <row r="1263" spans="71:92" x14ac:dyDescent="0.3">
      <c r="BS1263" s="32" t="str">
        <f>IF(Kiadasi_kiseroiv!$K$2=BT1263,BV1263,"")</f>
        <v/>
      </c>
      <c r="BT1263" s="34" t="str">
        <f t="shared" si="364"/>
        <v/>
      </c>
      <c r="BU1263" s="32" t="str">
        <f t="shared" si="365"/>
        <v/>
      </c>
      <c r="BV1263" s="32" t="str">
        <f t="shared" si="366"/>
        <v/>
      </c>
      <c r="BW1263" s="32" t="str">
        <f t="shared" si="367"/>
        <v/>
      </c>
      <c r="BX1263" s="32" t="str">
        <f t="shared" si="368"/>
        <v/>
      </c>
      <c r="BY1263" s="32" t="str">
        <f t="shared" si="369"/>
        <v/>
      </c>
      <c r="BZ1263" s="32" t="str">
        <f t="shared" si="370"/>
        <v/>
      </c>
      <c r="CA1263" s="32" t="str">
        <f t="shared" si="371"/>
        <v/>
      </c>
      <c r="CB1263" s="33">
        <f>IF(COUNTIF($CD$7:CD1263,CD1263)=1,CD1263,CD1263+COUNTIF($CD$6:CD1262,CD1263))</f>
        <v>56409</v>
      </c>
      <c r="CC1263" s="34">
        <f t="shared" si="372"/>
        <v>55153</v>
      </c>
      <c r="CD1263" s="32">
        <f t="shared" si="373"/>
        <v>55153</v>
      </c>
      <c r="CE1263" s="32">
        <f t="shared" si="374"/>
        <v>0</v>
      </c>
      <c r="CF1263" s="32">
        <f t="shared" si="375"/>
        <v>0</v>
      </c>
      <c r="CG1263" s="32" t="str">
        <f t="shared" si="376"/>
        <v/>
      </c>
      <c r="CH1263" s="32">
        <v>1258</v>
      </c>
      <c r="CI1263" s="32" t="s">
        <v>6</v>
      </c>
      <c r="CJ1263" s="32" t="str">
        <f t="shared" si="377"/>
        <v/>
      </c>
      <c r="CK1263" s="32" t="str">
        <f t="shared" si="378"/>
        <v/>
      </c>
      <c r="CL1263" s="32" t="str">
        <f t="shared" si="379"/>
        <v/>
      </c>
      <c r="CM1263" s="32" t="str">
        <f t="shared" si="380"/>
        <v/>
      </c>
      <c r="CN1263" s="32" t="str">
        <f t="shared" si="381"/>
        <v/>
      </c>
    </row>
    <row r="1264" spans="71:92" x14ac:dyDescent="0.3">
      <c r="BS1264" s="32" t="str">
        <f>IF(Kiadasi_kiseroiv!$K$2=BT1264,BV1264,"")</f>
        <v/>
      </c>
      <c r="BT1264" s="34" t="str">
        <f t="shared" si="364"/>
        <v/>
      </c>
      <c r="BU1264" s="32" t="str">
        <f t="shared" si="365"/>
        <v/>
      </c>
      <c r="BV1264" s="32" t="str">
        <f t="shared" si="366"/>
        <v/>
      </c>
      <c r="BW1264" s="32" t="str">
        <f t="shared" si="367"/>
        <v/>
      </c>
      <c r="BX1264" s="32" t="str">
        <f t="shared" si="368"/>
        <v/>
      </c>
      <c r="BY1264" s="32" t="str">
        <f t="shared" si="369"/>
        <v/>
      </c>
      <c r="BZ1264" s="32" t="str">
        <f t="shared" si="370"/>
        <v/>
      </c>
      <c r="CA1264" s="32" t="str">
        <f t="shared" si="371"/>
        <v/>
      </c>
      <c r="CB1264" s="33">
        <f>IF(COUNTIF($CD$7:CD1264,CD1264)=1,CD1264,CD1264+COUNTIF($CD$6:CD1263,CD1264))</f>
        <v>56410</v>
      </c>
      <c r="CC1264" s="34">
        <f t="shared" si="372"/>
        <v>55153</v>
      </c>
      <c r="CD1264" s="32">
        <f t="shared" si="373"/>
        <v>55153</v>
      </c>
      <c r="CE1264" s="32">
        <f t="shared" si="374"/>
        <v>0</v>
      </c>
      <c r="CF1264" s="32">
        <f t="shared" si="375"/>
        <v>0</v>
      </c>
      <c r="CG1264" s="32" t="str">
        <f t="shared" si="376"/>
        <v/>
      </c>
      <c r="CH1264" s="32">
        <v>1259</v>
      </c>
      <c r="CI1264" s="32" t="s">
        <v>6</v>
      </c>
      <c r="CJ1264" s="32" t="str">
        <f t="shared" si="377"/>
        <v/>
      </c>
      <c r="CK1264" s="32" t="str">
        <f t="shared" si="378"/>
        <v/>
      </c>
      <c r="CL1264" s="32" t="str">
        <f t="shared" si="379"/>
        <v/>
      </c>
      <c r="CM1264" s="32" t="str">
        <f t="shared" si="380"/>
        <v/>
      </c>
      <c r="CN1264" s="32" t="str">
        <f t="shared" si="381"/>
        <v/>
      </c>
    </row>
    <row r="1265" spans="71:92" x14ac:dyDescent="0.3">
      <c r="BS1265" s="32" t="str">
        <f>IF(Kiadasi_kiseroiv!$K$2=BT1265,BV1265,"")</f>
        <v/>
      </c>
      <c r="BT1265" s="34" t="str">
        <f t="shared" si="364"/>
        <v/>
      </c>
      <c r="BU1265" s="32" t="str">
        <f t="shared" si="365"/>
        <v/>
      </c>
      <c r="BV1265" s="32" t="str">
        <f t="shared" si="366"/>
        <v/>
      </c>
      <c r="BW1265" s="32" t="str">
        <f t="shared" si="367"/>
        <v/>
      </c>
      <c r="BX1265" s="32" t="str">
        <f t="shared" si="368"/>
        <v/>
      </c>
      <c r="BY1265" s="32" t="str">
        <f t="shared" si="369"/>
        <v/>
      </c>
      <c r="BZ1265" s="32" t="str">
        <f t="shared" si="370"/>
        <v/>
      </c>
      <c r="CA1265" s="32" t="str">
        <f t="shared" si="371"/>
        <v/>
      </c>
      <c r="CB1265" s="33">
        <f>IF(COUNTIF($CD$7:CD1265,CD1265)=1,CD1265,CD1265+COUNTIF($CD$6:CD1264,CD1265))</f>
        <v>56411</v>
      </c>
      <c r="CC1265" s="34">
        <f t="shared" si="372"/>
        <v>55153</v>
      </c>
      <c r="CD1265" s="32">
        <f t="shared" si="373"/>
        <v>55153</v>
      </c>
      <c r="CE1265" s="32">
        <f t="shared" si="374"/>
        <v>0</v>
      </c>
      <c r="CF1265" s="32">
        <f t="shared" si="375"/>
        <v>0</v>
      </c>
      <c r="CG1265" s="32" t="str">
        <f t="shared" si="376"/>
        <v/>
      </c>
      <c r="CH1265" s="32">
        <v>1260</v>
      </c>
      <c r="CI1265" s="32" t="s">
        <v>6</v>
      </c>
      <c r="CJ1265" s="32" t="str">
        <f t="shared" si="377"/>
        <v/>
      </c>
      <c r="CK1265" s="32" t="str">
        <f t="shared" si="378"/>
        <v/>
      </c>
      <c r="CL1265" s="32" t="str">
        <f t="shared" si="379"/>
        <v/>
      </c>
      <c r="CM1265" s="32" t="str">
        <f t="shared" si="380"/>
        <v/>
      </c>
      <c r="CN1265" s="32" t="str">
        <f t="shared" si="381"/>
        <v/>
      </c>
    </row>
    <row r="1266" spans="71:92" x14ac:dyDescent="0.3">
      <c r="BS1266" s="32" t="str">
        <f>IF(Kiadasi_kiseroiv!$K$2=BT1266,BV1266,"")</f>
        <v/>
      </c>
      <c r="BT1266" s="34" t="str">
        <f t="shared" si="364"/>
        <v/>
      </c>
      <c r="BU1266" s="32" t="str">
        <f t="shared" si="365"/>
        <v/>
      </c>
      <c r="BV1266" s="32" t="str">
        <f t="shared" si="366"/>
        <v/>
      </c>
      <c r="BW1266" s="32" t="str">
        <f t="shared" si="367"/>
        <v/>
      </c>
      <c r="BX1266" s="32" t="str">
        <f t="shared" si="368"/>
        <v/>
      </c>
      <c r="BY1266" s="32" t="str">
        <f t="shared" si="369"/>
        <v/>
      </c>
      <c r="BZ1266" s="32" t="str">
        <f t="shared" si="370"/>
        <v/>
      </c>
      <c r="CA1266" s="32" t="str">
        <f t="shared" si="371"/>
        <v/>
      </c>
      <c r="CB1266" s="33">
        <f>IF(COUNTIF($CD$7:CD1266,CD1266)=1,CD1266,CD1266+COUNTIF($CD$6:CD1265,CD1266))</f>
        <v>56412</v>
      </c>
      <c r="CC1266" s="34">
        <f t="shared" si="372"/>
        <v>55153</v>
      </c>
      <c r="CD1266" s="32">
        <f t="shared" si="373"/>
        <v>55153</v>
      </c>
      <c r="CE1266" s="32">
        <f t="shared" si="374"/>
        <v>0</v>
      </c>
      <c r="CF1266" s="32">
        <f t="shared" si="375"/>
        <v>0</v>
      </c>
      <c r="CG1266" s="32" t="str">
        <f t="shared" si="376"/>
        <v/>
      </c>
      <c r="CH1266" s="32">
        <v>1261</v>
      </c>
      <c r="CI1266" s="32" t="s">
        <v>6</v>
      </c>
      <c r="CJ1266" s="32" t="str">
        <f t="shared" si="377"/>
        <v/>
      </c>
      <c r="CK1266" s="32" t="str">
        <f t="shared" si="378"/>
        <v/>
      </c>
      <c r="CL1266" s="32" t="str">
        <f t="shared" si="379"/>
        <v/>
      </c>
      <c r="CM1266" s="32" t="str">
        <f t="shared" si="380"/>
        <v/>
      </c>
      <c r="CN1266" s="32" t="str">
        <f t="shared" si="381"/>
        <v/>
      </c>
    </row>
    <row r="1267" spans="71:92" x14ac:dyDescent="0.3">
      <c r="BS1267" s="32" t="str">
        <f>IF(Kiadasi_kiseroiv!$K$2=BT1267,BV1267,"")</f>
        <v/>
      </c>
      <c r="BT1267" s="34" t="str">
        <f t="shared" si="364"/>
        <v/>
      </c>
      <c r="BU1267" s="32" t="str">
        <f t="shared" si="365"/>
        <v/>
      </c>
      <c r="BV1267" s="32" t="str">
        <f t="shared" si="366"/>
        <v/>
      </c>
      <c r="BW1267" s="32" t="str">
        <f t="shared" si="367"/>
        <v/>
      </c>
      <c r="BX1267" s="32" t="str">
        <f t="shared" si="368"/>
        <v/>
      </c>
      <c r="BY1267" s="32" t="str">
        <f t="shared" si="369"/>
        <v/>
      </c>
      <c r="BZ1267" s="32" t="str">
        <f t="shared" si="370"/>
        <v/>
      </c>
      <c r="CA1267" s="32" t="str">
        <f t="shared" si="371"/>
        <v/>
      </c>
      <c r="CB1267" s="33">
        <f>IF(COUNTIF($CD$7:CD1267,CD1267)=1,CD1267,CD1267+COUNTIF($CD$6:CD1266,CD1267))</f>
        <v>56413</v>
      </c>
      <c r="CC1267" s="34">
        <f t="shared" si="372"/>
        <v>55153</v>
      </c>
      <c r="CD1267" s="32">
        <f t="shared" si="373"/>
        <v>55153</v>
      </c>
      <c r="CE1267" s="32">
        <f t="shared" si="374"/>
        <v>0</v>
      </c>
      <c r="CF1267" s="32">
        <f t="shared" si="375"/>
        <v>0</v>
      </c>
      <c r="CG1267" s="32" t="str">
        <f t="shared" si="376"/>
        <v/>
      </c>
      <c r="CH1267" s="32">
        <v>1262</v>
      </c>
      <c r="CI1267" s="32" t="s">
        <v>6</v>
      </c>
      <c r="CJ1267" s="32" t="str">
        <f t="shared" si="377"/>
        <v/>
      </c>
      <c r="CK1267" s="32" t="str">
        <f t="shared" si="378"/>
        <v/>
      </c>
      <c r="CL1267" s="32" t="str">
        <f t="shared" si="379"/>
        <v/>
      </c>
      <c r="CM1267" s="32" t="str">
        <f t="shared" si="380"/>
        <v/>
      </c>
      <c r="CN1267" s="32" t="str">
        <f t="shared" si="381"/>
        <v/>
      </c>
    </row>
    <row r="1268" spans="71:92" x14ac:dyDescent="0.3">
      <c r="BS1268" s="32" t="str">
        <f>IF(Kiadasi_kiseroiv!$K$2=BT1268,BV1268,"")</f>
        <v/>
      </c>
      <c r="BT1268" s="34" t="str">
        <f t="shared" si="364"/>
        <v/>
      </c>
      <c r="BU1268" s="32" t="str">
        <f t="shared" si="365"/>
        <v/>
      </c>
      <c r="BV1268" s="32" t="str">
        <f t="shared" si="366"/>
        <v/>
      </c>
      <c r="BW1268" s="32" t="str">
        <f t="shared" si="367"/>
        <v/>
      </c>
      <c r="BX1268" s="32" t="str">
        <f t="shared" si="368"/>
        <v/>
      </c>
      <c r="BY1268" s="32" t="str">
        <f t="shared" si="369"/>
        <v/>
      </c>
      <c r="BZ1268" s="32" t="str">
        <f t="shared" si="370"/>
        <v/>
      </c>
      <c r="CA1268" s="32" t="str">
        <f t="shared" si="371"/>
        <v/>
      </c>
      <c r="CB1268" s="33">
        <f>IF(COUNTIF($CD$7:CD1268,CD1268)=1,CD1268,CD1268+COUNTIF($CD$6:CD1267,CD1268))</f>
        <v>56414</v>
      </c>
      <c r="CC1268" s="34">
        <f t="shared" si="372"/>
        <v>55153</v>
      </c>
      <c r="CD1268" s="32">
        <f t="shared" si="373"/>
        <v>55153</v>
      </c>
      <c r="CE1268" s="32">
        <f t="shared" si="374"/>
        <v>0</v>
      </c>
      <c r="CF1268" s="32">
        <f t="shared" si="375"/>
        <v>0</v>
      </c>
      <c r="CG1268" s="32" t="str">
        <f t="shared" si="376"/>
        <v/>
      </c>
      <c r="CH1268" s="32">
        <v>1263</v>
      </c>
      <c r="CI1268" s="32" t="s">
        <v>6</v>
      </c>
      <c r="CJ1268" s="32" t="str">
        <f t="shared" si="377"/>
        <v/>
      </c>
      <c r="CK1268" s="32" t="str">
        <f t="shared" si="378"/>
        <v/>
      </c>
      <c r="CL1268" s="32" t="str">
        <f t="shared" si="379"/>
        <v/>
      </c>
      <c r="CM1268" s="32" t="str">
        <f t="shared" si="380"/>
        <v/>
      </c>
      <c r="CN1268" s="32" t="str">
        <f t="shared" si="381"/>
        <v/>
      </c>
    </row>
    <row r="1269" spans="71:92" x14ac:dyDescent="0.3">
      <c r="BS1269" s="32" t="str">
        <f>IF(Kiadasi_kiseroiv!$K$2=BT1269,BV1269,"")</f>
        <v/>
      </c>
      <c r="BT1269" s="34" t="str">
        <f t="shared" si="364"/>
        <v/>
      </c>
      <c r="BU1269" s="32" t="str">
        <f t="shared" si="365"/>
        <v/>
      </c>
      <c r="BV1269" s="32" t="str">
        <f t="shared" si="366"/>
        <v/>
      </c>
      <c r="BW1269" s="32" t="str">
        <f t="shared" si="367"/>
        <v/>
      </c>
      <c r="BX1269" s="32" t="str">
        <f t="shared" si="368"/>
        <v/>
      </c>
      <c r="BY1269" s="32" t="str">
        <f t="shared" si="369"/>
        <v/>
      </c>
      <c r="BZ1269" s="32" t="str">
        <f t="shared" si="370"/>
        <v/>
      </c>
      <c r="CA1269" s="32" t="str">
        <f t="shared" si="371"/>
        <v/>
      </c>
      <c r="CB1269" s="33">
        <f>IF(COUNTIF($CD$7:CD1269,CD1269)=1,CD1269,CD1269+COUNTIF($CD$6:CD1268,CD1269))</f>
        <v>56415</v>
      </c>
      <c r="CC1269" s="34">
        <f t="shared" si="372"/>
        <v>55153</v>
      </c>
      <c r="CD1269" s="32">
        <f t="shared" si="373"/>
        <v>55153</v>
      </c>
      <c r="CE1269" s="32">
        <f t="shared" si="374"/>
        <v>0</v>
      </c>
      <c r="CF1269" s="32">
        <f t="shared" si="375"/>
        <v>0</v>
      </c>
      <c r="CG1269" s="32" t="str">
        <f t="shared" si="376"/>
        <v/>
      </c>
      <c r="CH1269" s="32">
        <v>1264</v>
      </c>
      <c r="CI1269" s="32" t="s">
        <v>6</v>
      </c>
      <c r="CJ1269" s="32" t="str">
        <f t="shared" si="377"/>
        <v/>
      </c>
      <c r="CK1269" s="32" t="str">
        <f t="shared" si="378"/>
        <v/>
      </c>
      <c r="CL1269" s="32" t="str">
        <f t="shared" si="379"/>
        <v/>
      </c>
      <c r="CM1269" s="32" t="str">
        <f t="shared" si="380"/>
        <v/>
      </c>
      <c r="CN1269" s="32" t="str">
        <f t="shared" si="381"/>
        <v/>
      </c>
    </row>
    <row r="1270" spans="71:92" x14ac:dyDescent="0.3">
      <c r="BS1270" s="32" t="str">
        <f>IF(Kiadasi_kiseroiv!$K$2=BT1270,BV1270,"")</f>
        <v/>
      </c>
      <c r="BT1270" s="34" t="str">
        <f t="shared" si="364"/>
        <v/>
      </c>
      <c r="BU1270" s="32" t="str">
        <f t="shared" si="365"/>
        <v/>
      </c>
      <c r="BV1270" s="32" t="str">
        <f t="shared" si="366"/>
        <v/>
      </c>
      <c r="BW1270" s="32" t="str">
        <f t="shared" si="367"/>
        <v/>
      </c>
      <c r="BX1270" s="32" t="str">
        <f t="shared" si="368"/>
        <v/>
      </c>
      <c r="BY1270" s="32" t="str">
        <f t="shared" si="369"/>
        <v/>
      </c>
      <c r="BZ1270" s="32" t="str">
        <f t="shared" si="370"/>
        <v/>
      </c>
      <c r="CA1270" s="32" t="str">
        <f t="shared" si="371"/>
        <v/>
      </c>
      <c r="CB1270" s="33">
        <f>IF(COUNTIF($CD$7:CD1270,CD1270)=1,CD1270,CD1270+COUNTIF($CD$6:CD1269,CD1270))</f>
        <v>56416</v>
      </c>
      <c r="CC1270" s="34">
        <f t="shared" si="372"/>
        <v>55153</v>
      </c>
      <c r="CD1270" s="32">
        <f t="shared" si="373"/>
        <v>55153</v>
      </c>
      <c r="CE1270" s="32">
        <f t="shared" si="374"/>
        <v>0</v>
      </c>
      <c r="CF1270" s="32">
        <f t="shared" si="375"/>
        <v>0</v>
      </c>
      <c r="CG1270" s="32" t="str">
        <f t="shared" si="376"/>
        <v/>
      </c>
      <c r="CH1270" s="32">
        <v>1265</v>
      </c>
      <c r="CI1270" s="32" t="s">
        <v>6</v>
      </c>
      <c r="CJ1270" s="32" t="str">
        <f t="shared" si="377"/>
        <v/>
      </c>
      <c r="CK1270" s="32" t="str">
        <f t="shared" si="378"/>
        <v/>
      </c>
      <c r="CL1270" s="32" t="str">
        <f t="shared" si="379"/>
        <v/>
      </c>
      <c r="CM1270" s="32" t="str">
        <f t="shared" si="380"/>
        <v/>
      </c>
      <c r="CN1270" s="32" t="str">
        <f t="shared" si="381"/>
        <v/>
      </c>
    </row>
    <row r="1271" spans="71:92" x14ac:dyDescent="0.3">
      <c r="BS1271" s="32" t="str">
        <f>IF(Kiadasi_kiseroiv!$K$2=BT1271,BV1271,"")</f>
        <v/>
      </c>
      <c r="BT1271" s="34" t="str">
        <f t="shared" si="364"/>
        <v/>
      </c>
      <c r="BU1271" s="32" t="str">
        <f t="shared" si="365"/>
        <v/>
      </c>
      <c r="BV1271" s="32" t="str">
        <f t="shared" si="366"/>
        <v/>
      </c>
      <c r="BW1271" s="32" t="str">
        <f t="shared" si="367"/>
        <v/>
      </c>
      <c r="BX1271" s="32" t="str">
        <f t="shared" si="368"/>
        <v/>
      </c>
      <c r="BY1271" s="32" t="str">
        <f t="shared" si="369"/>
        <v/>
      </c>
      <c r="BZ1271" s="32" t="str">
        <f t="shared" si="370"/>
        <v/>
      </c>
      <c r="CA1271" s="32" t="str">
        <f t="shared" si="371"/>
        <v/>
      </c>
      <c r="CB1271" s="33">
        <f>IF(COUNTIF($CD$7:CD1271,CD1271)=1,CD1271,CD1271+COUNTIF($CD$6:CD1270,CD1271))</f>
        <v>56417</v>
      </c>
      <c r="CC1271" s="34">
        <f t="shared" si="372"/>
        <v>55153</v>
      </c>
      <c r="CD1271" s="32">
        <f t="shared" si="373"/>
        <v>55153</v>
      </c>
      <c r="CE1271" s="32">
        <f t="shared" si="374"/>
        <v>0</v>
      </c>
      <c r="CF1271" s="32">
        <f t="shared" si="375"/>
        <v>0</v>
      </c>
      <c r="CG1271" s="32" t="str">
        <f t="shared" si="376"/>
        <v/>
      </c>
      <c r="CH1271" s="32">
        <v>1266</v>
      </c>
      <c r="CI1271" s="32" t="s">
        <v>6</v>
      </c>
      <c r="CJ1271" s="32" t="str">
        <f t="shared" si="377"/>
        <v/>
      </c>
      <c r="CK1271" s="32" t="str">
        <f t="shared" si="378"/>
        <v/>
      </c>
      <c r="CL1271" s="32" t="str">
        <f t="shared" si="379"/>
        <v/>
      </c>
      <c r="CM1271" s="32" t="str">
        <f t="shared" si="380"/>
        <v/>
      </c>
      <c r="CN1271" s="32" t="str">
        <f t="shared" si="381"/>
        <v/>
      </c>
    </row>
    <row r="1272" spans="71:92" x14ac:dyDescent="0.3">
      <c r="BS1272" s="32" t="str">
        <f>IF(Kiadasi_kiseroiv!$K$2=BT1272,BV1272,"")</f>
        <v/>
      </c>
      <c r="BT1272" s="34" t="str">
        <f t="shared" si="364"/>
        <v/>
      </c>
      <c r="BU1272" s="32" t="str">
        <f t="shared" si="365"/>
        <v/>
      </c>
      <c r="BV1272" s="32" t="str">
        <f t="shared" si="366"/>
        <v/>
      </c>
      <c r="BW1272" s="32" t="str">
        <f t="shared" si="367"/>
        <v/>
      </c>
      <c r="BX1272" s="32" t="str">
        <f t="shared" si="368"/>
        <v/>
      </c>
      <c r="BY1272" s="32" t="str">
        <f t="shared" si="369"/>
        <v/>
      </c>
      <c r="BZ1272" s="32" t="str">
        <f t="shared" si="370"/>
        <v/>
      </c>
      <c r="CA1272" s="32" t="str">
        <f t="shared" si="371"/>
        <v/>
      </c>
      <c r="CB1272" s="33">
        <f>IF(COUNTIF($CD$7:CD1272,CD1272)=1,CD1272,CD1272+COUNTIF($CD$6:CD1271,CD1272))</f>
        <v>56418</v>
      </c>
      <c r="CC1272" s="34">
        <f t="shared" si="372"/>
        <v>55153</v>
      </c>
      <c r="CD1272" s="32">
        <f t="shared" si="373"/>
        <v>55153</v>
      </c>
      <c r="CE1272" s="32">
        <f t="shared" si="374"/>
        <v>0</v>
      </c>
      <c r="CF1272" s="32">
        <f t="shared" si="375"/>
        <v>0</v>
      </c>
      <c r="CG1272" s="32" t="str">
        <f t="shared" si="376"/>
        <v/>
      </c>
      <c r="CH1272" s="32">
        <v>1267</v>
      </c>
      <c r="CI1272" s="32" t="s">
        <v>6</v>
      </c>
      <c r="CJ1272" s="32" t="str">
        <f t="shared" si="377"/>
        <v/>
      </c>
      <c r="CK1272" s="32" t="str">
        <f t="shared" si="378"/>
        <v/>
      </c>
      <c r="CL1272" s="32" t="str">
        <f t="shared" si="379"/>
        <v/>
      </c>
      <c r="CM1272" s="32" t="str">
        <f t="shared" si="380"/>
        <v/>
      </c>
      <c r="CN1272" s="32" t="str">
        <f t="shared" si="381"/>
        <v/>
      </c>
    </row>
    <row r="1273" spans="71:92" x14ac:dyDescent="0.3">
      <c r="BS1273" s="32" t="str">
        <f>IF(Kiadasi_kiseroiv!$K$2=BT1273,BV1273,"")</f>
        <v/>
      </c>
      <c r="BT1273" s="34" t="str">
        <f t="shared" si="364"/>
        <v/>
      </c>
      <c r="BU1273" s="32" t="str">
        <f t="shared" si="365"/>
        <v/>
      </c>
      <c r="BV1273" s="32" t="str">
        <f t="shared" si="366"/>
        <v/>
      </c>
      <c r="BW1273" s="32" t="str">
        <f t="shared" si="367"/>
        <v/>
      </c>
      <c r="BX1273" s="32" t="str">
        <f t="shared" si="368"/>
        <v/>
      </c>
      <c r="BY1273" s="32" t="str">
        <f t="shared" si="369"/>
        <v/>
      </c>
      <c r="BZ1273" s="32" t="str">
        <f t="shared" si="370"/>
        <v/>
      </c>
      <c r="CA1273" s="32" t="str">
        <f t="shared" si="371"/>
        <v/>
      </c>
      <c r="CB1273" s="33">
        <f>IF(COUNTIF($CD$7:CD1273,CD1273)=1,CD1273,CD1273+COUNTIF($CD$6:CD1272,CD1273))</f>
        <v>56419</v>
      </c>
      <c r="CC1273" s="34">
        <f t="shared" si="372"/>
        <v>55153</v>
      </c>
      <c r="CD1273" s="32">
        <f t="shared" si="373"/>
        <v>55153</v>
      </c>
      <c r="CE1273" s="32">
        <f t="shared" si="374"/>
        <v>0</v>
      </c>
      <c r="CF1273" s="32">
        <f t="shared" si="375"/>
        <v>0</v>
      </c>
      <c r="CG1273" s="32" t="str">
        <f t="shared" si="376"/>
        <v/>
      </c>
      <c r="CH1273" s="32">
        <v>1268</v>
      </c>
      <c r="CI1273" s="32" t="s">
        <v>6</v>
      </c>
      <c r="CJ1273" s="32" t="str">
        <f t="shared" si="377"/>
        <v/>
      </c>
      <c r="CK1273" s="32" t="str">
        <f t="shared" si="378"/>
        <v/>
      </c>
      <c r="CL1273" s="32" t="str">
        <f t="shared" si="379"/>
        <v/>
      </c>
      <c r="CM1273" s="32" t="str">
        <f t="shared" si="380"/>
        <v/>
      </c>
      <c r="CN1273" s="32" t="str">
        <f t="shared" si="381"/>
        <v/>
      </c>
    </row>
    <row r="1274" spans="71:92" x14ac:dyDescent="0.3">
      <c r="BS1274" s="32" t="str">
        <f>IF(Kiadasi_kiseroiv!$K$2=BT1274,BV1274,"")</f>
        <v/>
      </c>
      <c r="BT1274" s="34" t="str">
        <f t="shared" si="364"/>
        <v/>
      </c>
      <c r="BU1274" s="32" t="str">
        <f t="shared" si="365"/>
        <v/>
      </c>
      <c r="BV1274" s="32" t="str">
        <f t="shared" si="366"/>
        <v/>
      </c>
      <c r="BW1274" s="32" t="str">
        <f t="shared" si="367"/>
        <v/>
      </c>
      <c r="BX1274" s="32" t="str">
        <f t="shared" si="368"/>
        <v/>
      </c>
      <c r="BY1274" s="32" t="str">
        <f t="shared" si="369"/>
        <v/>
      </c>
      <c r="BZ1274" s="32" t="str">
        <f t="shared" si="370"/>
        <v/>
      </c>
      <c r="CA1274" s="32" t="str">
        <f t="shared" si="371"/>
        <v/>
      </c>
      <c r="CB1274" s="33">
        <f>IF(COUNTIF($CD$7:CD1274,CD1274)=1,CD1274,CD1274+COUNTIF($CD$6:CD1273,CD1274))</f>
        <v>56420</v>
      </c>
      <c r="CC1274" s="34">
        <f t="shared" si="372"/>
        <v>55153</v>
      </c>
      <c r="CD1274" s="32">
        <f t="shared" si="373"/>
        <v>55153</v>
      </c>
      <c r="CE1274" s="32">
        <f t="shared" si="374"/>
        <v>0</v>
      </c>
      <c r="CF1274" s="32">
        <f t="shared" si="375"/>
        <v>0</v>
      </c>
      <c r="CG1274" s="32" t="str">
        <f t="shared" si="376"/>
        <v/>
      </c>
      <c r="CH1274" s="32">
        <v>1269</v>
      </c>
      <c r="CI1274" s="32" t="s">
        <v>6</v>
      </c>
      <c r="CJ1274" s="32" t="str">
        <f t="shared" si="377"/>
        <v/>
      </c>
      <c r="CK1274" s="32" t="str">
        <f t="shared" si="378"/>
        <v/>
      </c>
      <c r="CL1274" s="32" t="str">
        <f t="shared" si="379"/>
        <v/>
      </c>
      <c r="CM1274" s="32" t="str">
        <f t="shared" si="380"/>
        <v/>
      </c>
      <c r="CN1274" s="32" t="str">
        <f t="shared" si="381"/>
        <v/>
      </c>
    </row>
    <row r="1275" spans="71:92" x14ac:dyDescent="0.3">
      <c r="BS1275" s="32" t="str">
        <f>IF(Kiadasi_kiseroiv!$K$2=BT1275,BV1275,"")</f>
        <v/>
      </c>
      <c r="BT1275" s="34" t="str">
        <f t="shared" si="364"/>
        <v/>
      </c>
      <c r="BU1275" s="32" t="str">
        <f t="shared" si="365"/>
        <v/>
      </c>
      <c r="BV1275" s="32" t="str">
        <f t="shared" si="366"/>
        <v/>
      </c>
      <c r="BW1275" s="32" t="str">
        <f t="shared" si="367"/>
        <v/>
      </c>
      <c r="BX1275" s="32" t="str">
        <f t="shared" si="368"/>
        <v/>
      </c>
      <c r="BY1275" s="32" t="str">
        <f t="shared" si="369"/>
        <v/>
      </c>
      <c r="BZ1275" s="32" t="str">
        <f t="shared" si="370"/>
        <v/>
      </c>
      <c r="CA1275" s="32" t="str">
        <f t="shared" si="371"/>
        <v/>
      </c>
      <c r="CB1275" s="33">
        <f>IF(COUNTIF($CD$7:CD1275,CD1275)=1,CD1275,CD1275+COUNTIF($CD$6:CD1274,CD1275))</f>
        <v>56421</v>
      </c>
      <c r="CC1275" s="34">
        <f t="shared" si="372"/>
        <v>55153</v>
      </c>
      <c r="CD1275" s="32">
        <f t="shared" si="373"/>
        <v>55153</v>
      </c>
      <c r="CE1275" s="32">
        <f t="shared" si="374"/>
        <v>0</v>
      </c>
      <c r="CF1275" s="32">
        <f t="shared" si="375"/>
        <v>0</v>
      </c>
      <c r="CG1275" s="32" t="str">
        <f t="shared" si="376"/>
        <v/>
      </c>
      <c r="CH1275" s="32">
        <v>1270</v>
      </c>
      <c r="CI1275" s="32" t="s">
        <v>6</v>
      </c>
      <c r="CJ1275" s="32" t="str">
        <f t="shared" si="377"/>
        <v/>
      </c>
      <c r="CK1275" s="32" t="str">
        <f t="shared" si="378"/>
        <v/>
      </c>
      <c r="CL1275" s="32" t="str">
        <f t="shared" si="379"/>
        <v/>
      </c>
      <c r="CM1275" s="32" t="str">
        <f t="shared" si="380"/>
        <v/>
      </c>
      <c r="CN1275" s="32" t="str">
        <f t="shared" si="381"/>
        <v/>
      </c>
    </row>
    <row r="1276" spans="71:92" x14ac:dyDescent="0.3">
      <c r="BS1276" s="32" t="str">
        <f>IF(Kiadasi_kiseroiv!$K$2=BT1276,BV1276,"")</f>
        <v/>
      </c>
      <c r="BT1276" s="34" t="str">
        <f t="shared" si="364"/>
        <v/>
      </c>
      <c r="BU1276" s="32" t="str">
        <f t="shared" si="365"/>
        <v/>
      </c>
      <c r="BV1276" s="32" t="str">
        <f t="shared" si="366"/>
        <v/>
      </c>
      <c r="BW1276" s="32" t="str">
        <f t="shared" si="367"/>
        <v/>
      </c>
      <c r="BX1276" s="32" t="str">
        <f t="shared" si="368"/>
        <v/>
      </c>
      <c r="BY1276" s="32" t="str">
        <f t="shared" si="369"/>
        <v/>
      </c>
      <c r="BZ1276" s="32" t="str">
        <f t="shared" si="370"/>
        <v/>
      </c>
      <c r="CA1276" s="32" t="str">
        <f t="shared" si="371"/>
        <v/>
      </c>
      <c r="CB1276" s="33">
        <f>IF(COUNTIF($CD$7:CD1276,CD1276)=1,CD1276,CD1276+COUNTIF($CD$6:CD1275,CD1276))</f>
        <v>56422</v>
      </c>
      <c r="CC1276" s="34">
        <f t="shared" si="372"/>
        <v>55153</v>
      </c>
      <c r="CD1276" s="32">
        <f t="shared" si="373"/>
        <v>55153</v>
      </c>
      <c r="CE1276" s="32">
        <f t="shared" si="374"/>
        <v>0</v>
      </c>
      <c r="CF1276" s="32">
        <f t="shared" si="375"/>
        <v>0</v>
      </c>
      <c r="CG1276" s="32" t="str">
        <f t="shared" si="376"/>
        <v/>
      </c>
      <c r="CH1276" s="32">
        <v>1271</v>
      </c>
      <c r="CI1276" s="32" t="s">
        <v>6</v>
      </c>
      <c r="CJ1276" s="32" t="str">
        <f t="shared" si="377"/>
        <v/>
      </c>
      <c r="CK1276" s="32" t="str">
        <f t="shared" si="378"/>
        <v/>
      </c>
      <c r="CL1276" s="32" t="str">
        <f t="shared" si="379"/>
        <v/>
      </c>
      <c r="CM1276" s="32" t="str">
        <f t="shared" si="380"/>
        <v/>
      </c>
      <c r="CN1276" s="32" t="str">
        <f t="shared" si="381"/>
        <v/>
      </c>
    </row>
    <row r="1277" spans="71:92" x14ac:dyDescent="0.3">
      <c r="BS1277" s="32" t="str">
        <f>IF(Kiadasi_kiseroiv!$K$2=BT1277,BV1277,"")</f>
        <v/>
      </c>
      <c r="BT1277" s="34" t="str">
        <f t="shared" si="364"/>
        <v/>
      </c>
      <c r="BU1277" s="32" t="str">
        <f t="shared" si="365"/>
        <v/>
      </c>
      <c r="BV1277" s="32" t="str">
        <f t="shared" si="366"/>
        <v/>
      </c>
      <c r="BW1277" s="32" t="str">
        <f t="shared" si="367"/>
        <v/>
      </c>
      <c r="BX1277" s="32" t="str">
        <f t="shared" si="368"/>
        <v/>
      </c>
      <c r="BY1277" s="32" t="str">
        <f t="shared" si="369"/>
        <v/>
      </c>
      <c r="BZ1277" s="32" t="str">
        <f t="shared" si="370"/>
        <v/>
      </c>
      <c r="CA1277" s="32" t="str">
        <f t="shared" si="371"/>
        <v/>
      </c>
      <c r="CB1277" s="33">
        <f>IF(COUNTIF($CD$7:CD1277,CD1277)=1,CD1277,CD1277+COUNTIF($CD$6:CD1276,CD1277))</f>
        <v>56423</v>
      </c>
      <c r="CC1277" s="34">
        <f t="shared" si="372"/>
        <v>55153</v>
      </c>
      <c r="CD1277" s="32">
        <f t="shared" si="373"/>
        <v>55153</v>
      </c>
      <c r="CE1277" s="32">
        <f t="shared" si="374"/>
        <v>0</v>
      </c>
      <c r="CF1277" s="32">
        <f t="shared" si="375"/>
        <v>0</v>
      </c>
      <c r="CG1277" s="32" t="str">
        <f t="shared" si="376"/>
        <v/>
      </c>
      <c r="CH1277" s="32">
        <v>1272</v>
      </c>
      <c r="CI1277" s="32" t="s">
        <v>6</v>
      </c>
      <c r="CJ1277" s="32" t="str">
        <f t="shared" si="377"/>
        <v/>
      </c>
      <c r="CK1277" s="32" t="str">
        <f t="shared" si="378"/>
        <v/>
      </c>
      <c r="CL1277" s="32" t="str">
        <f t="shared" si="379"/>
        <v/>
      </c>
      <c r="CM1277" s="32" t="str">
        <f t="shared" si="380"/>
        <v/>
      </c>
      <c r="CN1277" s="32" t="str">
        <f t="shared" si="381"/>
        <v/>
      </c>
    </row>
    <row r="1278" spans="71:92" x14ac:dyDescent="0.3">
      <c r="BS1278" s="32" t="str">
        <f>IF(Kiadasi_kiseroiv!$K$2=BT1278,BV1278,"")</f>
        <v/>
      </c>
      <c r="BT1278" s="34" t="str">
        <f t="shared" si="364"/>
        <v/>
      </c>
      <c r="BU1278" s="32" t="str">
        <f t="shared" si="365"/>
        <v/>
      </c>
      <c r="BV1278" s="32" t="str">
        <f t="shared" si="366"/>
        <v/>
      </c>
      <c r="BW1278" s="32" t="str">
        <f t="shared" si="367"/>
        <v/>
      </c>
      <c r="BX1278" s="32" t="str">
        <f t="shared" si="368"/>
        <v/>
      </c>
      <c r="BY1278" s="32" t="str">
        <f t="shared" si="369"/>
        <v/>
      </c>
      <c r="BZ1278" s="32" t="str">
        <f t="shared" si="370"/>
        <v/>
      </c>
      <c r="CA1278" s="32" t="str">
        <f t="shared" si="371"/>
        <v/>
      </c>
      <c r="CB1278" s="33">
        <f>IF(COUNTIF($CD$7:CD1278,CD1278)=1,CD1278,CD1278+COUNTIF($CD$6:CD1277,CD1278))</f>
        <v>56424</v>
      </c>
      <c r="CC1278" s="34">
        <f t="shared" si="372"/>
        <v>55153</v>
      </c>
      <c r="CD1278" s="32">
        <f t="shared" si="373"/>
        <v>55153</v>
      </c>
      <c r="CE1278" s="32">
        <f t="shared" si="374"/>
        <v>0</v>
      </c>
      <c r="CF1278" s="32">
        <f t="shared" si="375"/>
        <v>0</v>
      </c>
      <c r="CG1278" s="32" t="str">
        <f t="shared" si="376"/>
        <v/>
      </c>
      <c r="CH1278" s="32">
        <v>1273</v>
      </c>
      <c r="CI1278" s="32" t="s">
        <v>6</v>
      </c>
      <c r="CJ1278" s="32" t="str">
        <f t="shared" si="377"/>
        <v/>
      </c>
      <c r="CK1278" s="32" t="str">
        <f t="shared" si="378"/>
        <v/>
      </c>
      <c r="CL1278" s="32" t="str">
        <f t="shared" si="379"/>
        <v/>
      </c>
      <c r="CM1278" s="32" t="str">
        <f t="shared" si="380"/>
        <v/>
      </c>
      <c r="CN1278" s="32" t="str">
        <f t="shared" si="381"/>
        <v/>
      </c>
    </row>
    <row r="1279" spans="71:92" x14ac:dyDescent="0.3">
      <c r="BS1279" s="32" t="str">
        <f>IF(Kiadasi_kiseroiv!$K$2=BT1279,BV1279,"")</f>
        <v/>
      </c>
      <c r="BT1279" s="34" t="str">
        <f t="shared" si="364"/>
        <v/>
      </c>
      <c r="BU1279" s="32" t="str">
        <f t="shared" si="365"/>
        <v/>
      </c>
      <c r="BV1279" s="32" t="str">
        <f t="shared" si="366"/>
        <v/>
      </c>
      <c r="BW1279" s="32" t="str">
        <f t="shared" si="367"/>
        <v/>
      </c>
      <c r="BX1279" s="32" t="str">
        <f t="shared" si="368"/>
        <v/>
      </c>
      <c r="BY1279" s="32" t="str">
        <f t="shared" si="369"/>
        <v/>
      </c>
      <c r="BZ1279" s="32" t="str">
        <f t="shared" si="370"/>
        <v/>
      </c>
      <c r="CA1279" s="32" t="str">
        <f t="shared" si="371"/>
        <v/>
      </c>
      <c r="CB1279" s="33">
        <f>IF(COUNTIF($CD$7:CD1279,CD1279)=1,CD1279,CD1279+COUNTIF($CD$6:CD1278,CD1279))</f>
        <v>56425</v>
      </c>
      <c r="CC1279" s="34">
        <f t="shared" si="372"/>
        <v>55153</v>
      </c>
      <c r="CD1279" s="32">
        <f t="shared" si="373"/>
        <v>55153</v>
      </c>
      <c r="CE1279" s="32">
        <f t="shared" si="374"/>
        <v>0</v>
      </c>
      <c r="CF1279" s="32">
        <f t="shared" si="375"/>
        <v>0</v>
      </c>
      <c r="CG1279" s="32" t="str">
        <f t="shared" si="376"/>
        <v/>
      </c>
      <c r="CH1279" s="32">
        <v>1274</v>
      </c>
      <c r="CI1279" s="32" t="s">
        <v>6</v>
      </c>
      <c r="CJ1279" s="32" t="str">
        <f t="shared" si="377"/>
        <v/>
      </c>
      <c r="CK1279" s="32" t="str">
        <f t="shared" si="378"/>
        <v/>
      </c>
      <c r="CL1279" s="32" t="str">
        <f t="shared" si="379"/>
        <v/>
      </c>
      <c r="CM1279" s="32" t="str">
        <f t="shared" si="380"/>
        <v/>
      </c>
      <c r="CN1279" s="32" t="str">
        <f t="shared" si="381"/>
        <v/>
      </c>
    </row>
    <row r="1280" spans="71:92" x14ac:dyDescent="0.3">
      <c r="BS1280" s="32" t="str">
        <f>IF(Kiadasi_kiseroiv!$K$2=BT1280,BV1280,"")</f>
        <v/>
      </c>
      <c r="BT1280" s="34" t="str">
        <f t="shared" si="364"/>
        <v/>
      </c>
      <c r="BU1280" s="32" t="str">
        <f t="shared" si="365"/>
        <v/>
      </c>
      <c r="BV1280" s="32" t="str">
        <f t="shared" si="366"/>
        <v/>
      </c>
      <c r="BW1280" s="32" t="str">
        <f t="shared" si="367"/>
        <v/>
      </c>
      <c r="BX1280" s="32" t="str">
        <f t="shared" si="368"/>
        <v/>
      </c>
      <c r="BY1280" s="32" t="str">
        <f t="shared" si="369"/>
        <v/>
      </c>
      <c r="BZ1280" s="32" t="str">
        <f t="shared" si="370"/>
        <v/>
      </c>
      <c r="CA1280" s="32" t="str">
        <f t="shared" si="371"/>
        <v/>
      </c>
      <c r="CB1280" s="33">
        <f>IF(COUNTIF($CD$7:CD1280,CD1280)=1,CD1280,CD1280+COUNTIF($CD$6:CD1279,CD1280))</f>
        <v>56426</v>
      </c>
      <c r="CC1280" s="34">
        <f t="shared" si="372"/>
        <v>55153</v>
      </c>
      <c r="CD1280" s="32">
        <f t="shared" si="373"/>
        <v>55153</v>
      </c>
      <c r="CE1280" s="32">
        <f t="shared" si="374"/>
        <v>0</v>
      </c>
      <c r="CF1280" s="32">
        <f t="shared" si="375"/>
        <v>0</v>
      </c>
      <c r="CG1280" s="32" t="str">
        <f t="shared" si="376"/>
        <v/>
      </c>
      <c r="CH1280" s="32">
        <v>1275</v>
      </c>
      <c r="CI1280" s="32" t="s">
        <v>6</v>
      </c>
      <c r="CJ1280" s="32" t="str">
        <f t="shared" si="377"/>
        <v/>
      </c>
      <c r="CK1280" s="32" t="str">
        <f t="shared" si="378"/>
        <v/>
      </c>
      <c r="CL1280" s="32" t="str">
        <f t="shared" si="379"/>
        <v/>
      </c>
      <c r="CM1280" s="32" t="str">
        <f t="shared" si="380"/>
        <v/>
      </c>
      <c r="CN1280" s="32" t="str">
        <f t="shared" si="381"/>
        <v/>
      </c>
    </row>
    <row r="1281" spans="71:92" x14ac:dyDescent="0.3">
      <c r="BS1281" s="32" t="str">
        <f>IF(Kiadasi_kiseroiv!$K$2=BT1281,BV1281,"")</f>
        <v/>
      </c>
      <c r="BT1281" s="34" t="str">
        <f t="shared" si="364"/>
        <v/>
      </c>
      <c r="BU1281" s="32" t="str">
        <f t="shared" si="365"/>
        <v/>
      </c>
      <c r="BV1281" s="32" t="str">
        <f t="shared" si="366"/>
        <v/>
      </c>
      <c r="BW1281" s="32" t="str">
        <f t="shared" si="367"/>
        <v/>
      </c>
      <c r="BX1281" s="32" t="str">
        <f t="shared" si="368"/>
        <v/>
      </c>
      <c r="BY1281" s="32" t="str">
        <f t="shared" si="369"/>
        <v/>
      </c>
      <c r="BZ1281" s="32" t="str">
        <f t="shared" si="370"/>
        <v/>
      </c>
      <c r="CA1281" s="32" t="str">
        <f t="shared" si="371"/>
        <v/>
      </c>
      <c r="CB1281" s="33">
        <f>IF(COUNTIF($CD$7:CD1281,CD1281)=1,CD1281,CD1281+COUNTIF($CD$6:CD1280,CD1281))</f>
        <v>56427</v>
      </c>
      <c r="CC1281" s="34">
        <f t="shared" si="372"/>
        <v>55153</v>
      </c>
      <c r="CD1281" s="32">
        <f t="shared" si="373"/>
        <v>55153</v>
      </c>
      <c r="CE1281" s="32">
        <f t="shared" si="374"/>
        <v>0</v>
      </c>
      <c r="CF1281" s="32">
        <f t="shared" si="375"/>
        <v>0</v>
      </c>
      <c r="CG1281" s="32" t="str">
        <f t="shared" si="376"/>
        <v/>
      </c>
      <c r="CH1281" s="32">
        <v>1276</v>
      </c>
      <c r="CI1281" s="32" t="s">
        <v>6</v>
      </c>
      <c r="CJ1281" s="32" t="str">
        <f t="shared" si="377"/>
        <v/>
      </c>
      <c r="CK1281" s="32" t="str">
        <f t="shared" si="378"/>
        <v/>
      </c>
      <c r="CL1281" s="32" t="str">
        <f t="shared" si="379"/>
        <v/>
      </c>
      <c r="CM1281" s="32" t="str">
        <f t="shared" si="380"/>
        <v/>
      </c>
      <c r="CN1281" s="32" t="str">
        <f t="shared" si="381"/>
        <v/>
      </c>
    </row>
    <row r="1282" spans="71:92" x14ac:dyDescent="0.3">
      <c r="BS1282" s="32" t="str">
        <f>IF(Kiadasi_kiseroiv!$K$2=BT1282,BV1282,"")</f>
        <v/>
      </c>
      <c r="BT1282" s="34" t="str">
        <f t="shared" si="364"/>
        <v/>
      </c>
      <c r="BU1282" s="32" t="str">
        <f t="shared" si="365"/>
        <v/>
      </c>
      <c r="BV1282" s="32" t="str">
        <f t="shared" si="366"/>
        <v/>
      </c>
      <c r="BW1282" s="32" t="str">
        <f t="shared" si="367"/>
        <v/>
      </c>
      <c r="BX1282" s="32" t="str">
        <f t="shared" si="368"/>
        <v/>
      </c>
      <c r="BY1282" s="32" t="str">
        <f t="shared" si="369"/>
        <v/>
      </c>
      <c r="BZ1282" s="32" t="str">
        <f t="shared" si="370"/>
        <v/>
      </c>
      <c r="CA1282" s="32" t="str">
        <f t="shared" si="371"/>
        <v/>
      </c>
      <c r="CB1282" s="33">
        <f>IF(COUNTIF($CD$7:CD1282,CD1282)=1,CD1282,CD1282+COUNTIF($CD$6:CD1281,CD1282))</f>
        <v>56428</v>
      </c>
      <c r="CC1282" s="34">
        <f t="shared" si="372"/>
        <v>55153</v>
      </c>
      <c r="CD1282" s="32">
        <f t="shared" si="373"/>
        <v>55153</v>
      </c>
      <c r="CE1282" s="32">
        <f t="shared" si="374"/>
        <v>0</v>
      </c>
      <c r="CF1282" s="32">
        <f t="shared" si="375"/>
        <v>0</v>
      </c>
      <c r="CG1282" s="32" t="str">
        <f t="shared" si="376"/>
        <v/>
      </c>
      <c r="CH1282" s="32">
        <v>1277</v>
      </c>
      <c r="CI1282" s="32" t="s">
        <v>6</v>
      </c>
      <c r="CJ1282" s="32" t="str">
        <f t="shared" si="377"/>
        <v/>
      </c>
      <c r="CK1282" s="32" t="str">
        <f t="shared" si="378"/>
        <v/>
      </c>
      <c r="CL1282" s="32" t="str">
        <f t="shared" si="379"/>
        <v/>
      </c>
      <c r="CM1282" s="32" t="str">
        <f t="shared" si="380"/>
        <v/>
      </c>
      <c r="CN1282" s="32" t="str">
        <f t="shared" si="381"/>
        <v/>
      </c>
    </row>
    <row r="1283" spans="71:92" x14ac:dyDescent="0.3">
      <c r="BS1283" s="32" t="str">
        <f>IF(Kiadasi_kiseroiv!$K$2=BT1283,BV1283,"")</f>
        <v/>
      </c>
      <c r="BT1283" s="34" t="str">
        <f t="shared" si="364"/>
        <v/>
      </c>
      <c r="BU1283" s="32" t="str">
        <f t="shared" si="365"/>
        <v/>
      </c>
      <c r="BV1283" s="32" t="str">
        <f t="shared" si="366"/>
        <v/>
      </c>
      <c r="BW1283" s="32" t="str">
        <f t="shared" si="367"/>
        <v/>
      </c>
      <c r="BX1283" s="32" t="str">
        <f t="shared" si="368"/>
        <v/>
      </c>
      <c r="BY1283" s="32" t="str">
        <f t="shared" si="369"/>
        <v/>
      </c>
      <c r="BZ1283" s="32" t="str">
        <f t="shared" si="370"/>
        <v/>
      </c>
      <c r="CA1283" s="32" t="str">
        <f t="shared" si="371"/>
        <v/>
      </c>
      <c r="CB1283" s="33">
        <f>IF(COUNTIF($CD$7:CD1283,CD1283)=1,CD1283,CD1283+COUNTIF($CD$6:CD1282,CD1283))</f>
        <v>56429</v>
      </c>
      <c r="CC1283" s="34">
        <f t="shared" si="372"/>
        <v>55153</v>
      </c>
      <c r="CD1283" s="32">
        <f t="shared" si="373"/>
        <v>55153</v>
      </c>
      <c r="CE1283" s="32">
        <f t="shared" si="374"/>
        <v>0</v>
      </c>
      <c r="CF1283" s="32">
        <f t="shared" si="375"/>
        <v>0</v>
      </c>
      <c r="CG1283" s="32" t="str">
        <f t="shared" si="376"/>
        <v/>
      </c>
      <c r="CH1283" s="32">
        <v>1278</v>
      </c>
      <c r="CI1283" s="32" t="s">
        <v>6</v>
      </c>
      <c r="CJ1283" s="32" t="str">
        <f t="shared" si="377"/>
        <v/>
      </c>
      <c r="CK1283" s="32" t="str">
        <f t="shared" si="378"/>
        <v/>
      </c>
      <c r="CL1283" s="32" t="str">
        <f t="shared" si="379"/>
        <v/>
      </c>
      <c r="CM1283" s="32" t="str">
        <f t="shared" si="380"/>
        <v/>
      </c>
      <c r="CN1283" s="32" t="str">
        <f t="shared" si="381"/>
        <v/>
      </c>
    </row>
    <row r="1284" spans="71:92" x14ac:dyDescent="0.3">
      <c r="BS1284" s="32" t="str">
        <f>IF(Kiadasi_kiseroiv!$K$2=BT1284,BV1284,"")</f>
        <v/>
      </c>
      <c r="BT1284" s="34" t="str">
        <f t="shared" si="364"/>
        <v/>
      </c>
      <c r="BU1284" s="32" t="str">
        <f t="shared" si="365"/>
        <v/>
      </c>
      <c r="BV1284" s="32" t="str">
        <f t="shared" si="366"/>
        <v/>
      </c>
      <c r="BW1284" s="32" t="str">
        <f t="shared" si="367"/>
        <v/>
      </c>
      <c r="BX1284" s="32" t="str">
        <f t="shared" si="368"/>
        <v/>
      </c>
      <c r="BY1284" s="32" t="str">
        <f t="shared" si="369"/>
        <v/>
      </c>
      <c r="BZ1284" s="32" t="str">
        <f t="shared" si="370"/>
        <v/>
      </c>
      <c r="CA1284" s="32" t="str">
        <f t="shared" si="371"/>
        <v/>
      </c>
      <c r="CB1284" s="33">
        <f>IF(COUNTIF($CD$7:CD1284,CD1284)=1,CD1284,CD1284+COUNTIF($CD$6:CD1283,CD1284))</f>
        <v>56430</v>
      </c>
      <c r="CC1284" s="34">
        <f t="shared" si="372"/>
        <v>55153</v>
      </c>
      <c r="CD1284" s="32">
        <f t="shared" si="373"/>
        <v>55153</v>
      </c>
      <c r="CE1284" s="32">
        <f t="shared" si="374"/>
        <v>0</v>
      </c>
      <c r="CF1284" s="32">
        <f t="shared" si="375"/>
        <v>0</v>
      </c>
      <c r="CG1284" s="32" t="str">
        <f t="shared" si="376"/>
        <v/>
      </c>
      <c r="CH1284" s="32">
        <v>1279</v>
      </c>
      <c r="CI1284" s="32" t="s">
        <v>6</v>
      </c>
      <c r="CJ1284" s="32" t="str">
        <f t="shared" si="377"/>
        <v/>
      </c>
      <c r="CK1284" s="32" t="str">
        <f t="shared" si="378"/>
        <v/>
      </c>
      <c r="CL1284" s="32" t="str">
        <f t="shared" si="379"/>
        <v/>
      </c>
      <c r="CM1284" s="32" t="str">
        <f t="shared" si="380"/>
        <v/>
      </c>
      <c r="CN1284" s="32" t="str">
        <f t="shared" si="381"/>
        <v/>
      </c>
    </row>
    <row r="1285" spans="71:92" x14ac:dyDescent="0.3">
      <c r="BS1285" s="32" t="str">
        <f>IF(Kiadasi_kiseroiv!$K$2=BT1285,BV1285,"")</f>
        <v/>
      </c>
      <c r="BT1285" s="34" t="str">
        <f t="shared" si="364"/>
        <v/>
      </c>
      <c r="BU1285" s="32" t="str">
        <f t="shared" si="365"/>
        <v/>
      </c>
      <c r="BV1285" s="32" t="str">
        <f t="shared" si="366"/>
        <v/>
      </c>
      <c r="BW1285" s="32" t="str">
        <f t="shared" si="367"/>
        <v/>
      </c>
      <c r="BX1285" s="32" t="str">
        <f t="shared" si="368"/>
        <v/>
      </c>
      <c r="BY1285" s="32" t="str">
        <f t="shared" si="369"/>
        <v/>
      </c>
      <c r="BZ1285" s="32" t="str">
        <f t="shared" si="370"/>
        <v/>
      </c>
      <c r="CA1285" s="32" t="str">
        <f t="shared" si="371"/>
        <v/>
      </c>
      <c r="CB1285" s="33">
        <f>IF(COUNTIF($CD$7:CD1285,CD1285)=1,CD1285,CD1285+COUNTIF($CD$6:CD1284,CD1285))</f>
        <v>56431</v>
      </c>
      <c r="CC1285" s="34">
        <f t="shared" si="372"/>
        <v>55153</v>
      </c>
      <c r="CD1285" s="32">
        <f t="shared" si="373"/>
        <v>55153</v>
      </c>
      <c r="CE1285" s="32">
        <f t="shared" si="374"/>
        <v>0</v>
      </c>
      <c r="CF1285" s="32">
        <f t="shared" si="375"/>
        <v>0</v>
      </c>
      <c r="CG1285" s="32" t="str">
        <f t="shared" si="376"/>
        <v/>
      </c>
      <c r="CH1285" s="32">
        <v>1280</v>
      </c>
      <c r="CI1285" s="32" t="s">
        <v>6</v>
      </c>
      <c r="CJ1285" s="32" t="str">
        <f t="shared" si="377"/>
        <v/>
      </c>
      <c r="CK1285" s="32" t="str">
        <f t="shared" si="378"/>
        <v/>
      </c>
      <c r="CL1285" s="32" t="str">
        <f t="shared" si="379"/>
        <v/>
      </c>
      <c r="CM1285" s="32" t="str">
        <f t="shared" si="380"/>
        <v/>
      </c>
      <c r="CN1285" s="32" t="str">
        <f t="shared" si="381"/>
        <v/>
      </c>
    </row>
    <row r="1286" spans="71:92" x14ac:dyDescent="0.3">
      <c r="BS1286" s="32" t="str">
        <f>IF(Kiadasi_kiseroiv!$K$2=BT1286,BV1286,"")</f>
        <v/>
      </c>
      <c r="BT1286" s="34" t="str">
        <f t="shared" si="364"/>
        <v/>
      </c>
      <c r="BU1286" s="32" t="str">
        <f t="shared" si="365"/>
        <v/>
      </c>
      <c r="BV1286" s="32" t="str">
        <f t="shared" si="366"/>
        <v/>
      </c>
      <c r="BW1286" s="32" t="str">
        <f t="shared" si="367"/>
        <v/>
      </c>
      <c r="BX1286" s="32" t="str">
        <f t="shared" si="368"/>
        <v/>
      </c>
      <c r="BY1286" s="32" t="str">
        <f t="shared" si="369"/>
        <v/>
      </c>
      <c r="BZ1286" s="32" t="str">
        <f t="shared" si="370"/>
        <v/>
      </c>
      <c r="CA1286" s="32" t="str">
        <f t="shared" si="371"/>
        <v/>
      </c>
      <c r="CB1286" s="33">
        <f>IF(COUNTIF($CD$7:CD1286,CD1286)=1,CD1286,CD1286+COUNTIF($CD$6:CD1285,CD1286))</f>
        <v>56432</v>
      </c>
      <c r="CC1286" s="34">
        <f t="shared" si="372"/>
        <v>55153</v>
      </c>
      <c r="CD1286" s="32">
        <f t="shared" si="373"/>
        <v>55153</v>
      </c>
      <c r="CE1286" s="32">
        <f t="shared" si="374"/>
        <v>0</v>
      </c>
      <c r="CF1286" s="32">
        <f t="shared" si="375"/>
        <v>0</v>
      </c>
      <c r="CG1286" s="32" t="str">
        <f t="shared" si="376"/>
        <v/>
      </c>
      <c r="CH1286" s="32">
        <v>1281</v>
      </c>
      <c r="CI1286" s="32" t="s">
        <v>6</v>
      </c>
      <c r="CJ1286" s="32" t="str">
        <f t="shared" si="377"/>
        <v/>
      </c>
      <c r="CK1286" s="32" t="str">
        <f t="shared" si="378"/>
        <v/>
      </c>
      <c r="CL1286" s="32" t="str">
        <f t="shared" si="379"/>
        <v/>
      </c>
      <c r="CM1286" s="32" t="str">
        <f t="shared" si="380"/>
        <v/>
      </c>
      <c r="CN1286" s="32" t="str">
        <f t="shared" si="381"/>
        <v/>
      </c>
    </row>
    <row r="1287" spans="71:92" x14ac:dyDescent="0.3">
      <c r="BS1287" s="32" t="str">
        <f>IF(Kiadasi_kiseroiv!$K$2=BT1287,BV1287,"")</f>
        <v/>
      </c>
      <c r="BT1287" s="34" t="str">
        <f t="shared" si="364"/>
        <v/>
      </c>
      <c r="BU1287" s="32" t="str">
        <f t="shared" si="365"/>
        <v/>
      </c>
      <c r="BV1287" s="32" t="str">
        <f t="shared" si="366"/>
        <v/>
      </c>
      <c r="BW1287" s="32" t="str">
        <f t="shared" si="367"/>
        <v/>
      </c>
      <c r="BX1287" s="32" t="str">
        <f t="shared" si="368"/>
        <v/>
      </c>
      <c r="BY1287" s="32" t="str">
        <f t="shared" si="369"/>
        <v/>
      </c>
      <c r="BZ1287" s="32" t="str">
        <f t="shared" si="370"/>
        <v/>
      </c>
      <c r="CA1287" s="32" t="str">
        <f t="shared" si="371"/>
        <v/>
      </c>
      <c r="CB1287" s="33">
        <f>IF(COUNTIF($CD$7:CD1287,CD1287)=1,CD1287,CD1287+COUNTIF($CD$6:CD1286,CD1287))</f>
        <v>56433</v>
      </c>
      <c r="CC1287" s="34">
        <f t="shared" si="372"/>
        <v>55153</v>
      </c>
      <c r="CD1287" s="32">
        <f t="shared" si="373"/>
        <v>55153</v>
      </c>
      <c r="CE1287" s="32">
        <f t="shared" si="374"/>
        <v>0</v>
      </c>
      <c r="CF1287" s="32">
        <f t="shared" si="375"/>
        <v>0</v>
      </c>
      <c r="CG1287" s="32" t="str">
        <f t="shared" si="376"/>
        <v/>
      </c>
      <c r="CH1287" s="32">
        <v>1282</v>
      </c>
      <c r="CI1287" s="32" t="s">
        <v>6</v>
      </c>
      <c r="CJ1287" s="32" t="str">
        <f t="shared" si="377"/>
        <v/>
      </c>
      <c r="CK1287" s="32" t="str">
        <f t="shared" si="378"/>
        <v/>
      </c>
      <c r="CL1287" s="32" t="str">
        <f t="shared" si="379"/>
        <v/>
      </c>
      <c r="CM1287" s="32" t="str">
        <f t="shared" si="380"/>
        <v/>
      </c>
      <c r="CN1287" s="32" t="str">
        <f t="shared" si="381"/>
        <v/>
      </c>
    </row>
    <row r="1288" spans="71:92" x14ac:dyDescent="0.3">
      <c r="BS1288" s="32" t="str">
        <f>IF(Kiadasi_kiseroiv!$K$2=BT1288,BV1288,"")</f>
        <v/>
      </c>
      <c r="BT1288" s="34" t="str">
        <f t="shared" si="364"/>
        <v/>
      </c>
      <c r="BU1288" s="32" t="str">
        <f t="shared" si="365"/>
        <v/>
      </c>
      <c r="BV1288" s="32" t="str">
        <f t="shared" si="366"/>
        <v/>
      </c>
      <c r="BW1288" s="32" t="str">
        <f t="shared" si="367"/>
        <v/>
      </c>
      <c r="BX1288" s="32" t="str">
        <f t="shared" si="368"/>
        <v/>
      </c>
      <c r="BY1288" s="32" t="str">
        <f t="shared" si="369"/>
        <v/>
      </c>
      <c r="BZ1288" s="32" t="str">
        <f t="shared" si="370"/>
        <v/>
      </c>
      <c r="CA1288" s="32" t="str">
        <f t="shared" si="371"/>
        <v/>
      </c>
      <c r="CB1288" s="33">
        <f>IF(COUNTIF($CD$7:CD1288,CD1288)=1,CD1288,CD1288+COUNTIF($CD$6:CD1287,CD1288))</f>
        <v>56434</v>
      </c>
      <c r="CC1288" s="34">
        <f t="shared" si="372"/>
        <v>55153</v>
      </c>
      <c r="CD1288" s="32">
        <f t="shared" si="373"/>
        <v>55153</v>
      </c>
      <c r="CE1288" s="32">
        <f t="shared" si="374"/>
        <v>0</v>
      </c>
      <c r="CF1288" s="32">
        <f t="shared" si="375"/>
        <v>0</v>
      </c>
      <c r="CG1288" s="32" t="str">
        <f t="shared" si="376"/>
        <v/>
      </c>
      <c r="CH1288" s="32">
        <v>1283</v>
      </c>
      <c r="CI1288" s="32" t="s">
        <v>6</v>
      </c>
      <c r="CJ1288" s="32" t="str">
        <f t="shared" si="377"/>
        <v/>
      </c>
      <c r="CK1288" s="32" t="str">
        <f t="shared" si="378"/>
        <v/>
      </c>
      <c r="CL1288" s="32" t="str">
        <f t="shared" si="379"/>
        <v/>
      </c>
      <c r="CM1288" s="32" t="str">
        <f t="shared" si="380"/>
        <v/>
      </c>
      <c r="CN1288" s="32" t="str">
        <f t="shared" si="381"/>
        <v/>
      </c>
    </row>
    <row r="1289" spans="71:92" x14ac:dyDescent="0.3">
      <c r="BS1289" s="32" t="str">
        <f>IF(Kiadasi_kiseroiv!$K$2=BT1289,BV1289,"")</f>
        <v/>
      </c>
      <c r="BT1289" s="34" t="str">
        <f t="shared" si="364"/>
        <v/>
      </c>
      <c r="BU1289" s="32" t="str">
        <f t="shared" si="365"/>
        <v/>
      </c>
      <c r="BV1289" s="32" t="str">
        <f t="shared" si="366"/>
        <v/>
      </c>
      <c r="BW1289" s="32" t="str">
        <f t="shared" si="367"/>
        <v/>
      </c>
      <c r="BX1289" s="32" t="str">
        <f t="shared" si="368"/>
        <v/>
      </c>
      <c r="BY1289" s="32" t="str">
        <f t="shared" si="369"/>
        <v/>
      </c>
      <c r="BZ1289" s="32" t="str">
        <f t="shared" si="370"/>
        <v/>
      </c>
      <c r="CA1289" s="32" t="str">
        <f t="shared" si="371"/>
        <v/>
      </c>
      <c r="CB1289" s="33">
        <f>IF(COUNTIF($CD$7:CD1289,CD1289)=1,CD1289,CD1289+COUNTIF($CD$6:CD1288,CD1289))</f>
        <v>56435</v>
      </c>
      <c r="CC1289" s="34">
        <f t="shared" si="372"/>
        <v>55153</v>
      </c>
      <c r="CD1289" s="32">
        <f t="shared" si="373"/>
        <v>55153</v>
      </c>
      <c r="CE1289" s="32">
        <f t="shared" si="374"/>
        <v>0</v>
      </c>
      <c r="CF1289" s="32">
        <f t="shared" si="375"/>
        <v>0</v>
      </c>
      <c r="CG1289" s="32" t="str">
        <f t="shared" si="376"/>
        <v/>
      </c>
      <c r="CH1289" s="32">
        <v>1284</v>
      </c>
      <c r="CI1289" s="32" t="s">
        <v>6</v>
      </c>
      <c r="CJ1289" s="32" t="str">
        <f t="shared" si="377"/>
        <v/>
      </c>
      <c r="CK1289" s="32" t="str">
        <f t="shared" si="378"/>
        <v/>
      </c>
      <c r="CL1289" s="32" t="str">
        <f t="shared" si="379"/>
        <v/>
      </c>
      <c r="CM1289" s="32" t="str">
        <f t="shared" si="380"/>
        <v/>
      </c>
      <c r="CN1289" s="32" t="str">
        <f t="shared" si="381"/>
        <v/>
      </c>
    </row>
    <row r="1290" spans="71:92" x14ac:dyDescent="0.3">
      <c r="BS1290" s="32" t="str">
        <f>IF(Kiadasi_kiseroiv!$K$2=BT1290,BV1290,"")</f>
        <v/>
      </c>
      <c r="BT1290" s="34" t="str">
        <f t="shared" si="364"/>
        <v/>
      </c>
      <c r="BU1290" s="32" t="str">
        <f t="shared" si="365"/>
        <v/>
      </c>
      <c r="BV1290" s="32" t="str">
        <f t="shared" si="366"/>
        <v/>
      </c>
      <c r="BW1290" s="32" t="str">
        <f t="shared" si="367"/>
        <v/>
      </c>
      <c r="BX1290" s="32" t="str">
        <f t="shared" si="368"/>
        <v/>
      </c>
      <c r="BY1290" s="32" t="str">
        <f t="shared" si="369"/>
        <v/>
      </c>
      <c r="BZ1290" s="32" t="str">
        <f t="shared" si="370"/>
        <v/>
      </c>
      <c r="CA1290" s="32" t="str">
        <f t="shared" si="371"/>
        <v/>
      </c>
      <c r="CB1290" s="33">
        <f>IF(COUNTIF($CD$7:CD1290,CD1290)=1,CD1290,CD1290+COUNTIF($CD$6:CD1289,CD1290))</f>
        <v>56436</v>
      </c>
      <c r="CC1290" s="34">
        <f t="shared" si="372"/>
        <v>55153</v>
      </c>
      <c r="CD1290" s="32">
        <f t="shared" si="373"/>
        <v>55153</v>
      </c>
      <c r="CE1290" s="32">
        <f t="shared" si="374"/>
        <v>0</v>
      </c>
      <c r="CF1290" s="32">
        <f t="shared" si="375"/>
        <v>0</v>
      </c>
      <c r="CG1290" s="32" t="str">
        <f t="shared" si="376"/>
        <v/>
      </c>
      <c r="CH1290" s="32">
        <v>1285</v>
      </c>
      <c r="CI1290" s="32" t="s">
        <v>6</v>
      </c>
      <c r="CJ1290" s="32" t="str">
        <f t="shared" si="377"/>
        <v/>
      </c>
      <c r="CK1290" s="32" t="str">
        <f t="shared" si="378"/>
        <v/>
      </c>
      <c r="CL1290" s="32" t="str">
        <f t="shared" si="379"/>
        <v/>
      </c>
      <c r="CM1290" s="32" t="str">
        <f t="shared" si="380"/>
        <v/>
      </c>
      <c r="CN1290" s="32" t="str">
        <f t="shared" si="381"/>
        <v/>
      </c>
    </row>
    <row r="1291" spans="71:92" x14ac:dyDescent="0.3">
      <c r="BS1291" s="32" t="str">
        <f>IF(Kiadasi_kiseroiv!$K$2=BT1291,BV1291,"")</f>
        <v/>
      </c>
      <c r="BT1291" s="34" t="str">
        <f t="shared" si="364"/>
        <v/>
      </c>
      <c r="BU1291" s="32" t="str">
        <f t="shared" si="365"/>
        <v/>
      </c>
      <c r="BV1291" s="32" t="str">
        <f t="shared" si="366"/>
        <v/>
      </c>
      <c r="BW1291" s="32" t="str">
        <f t="shared" si="367"/>
        <v/>
      </c>
      <c r="BX1291" s="32" t="str">
        <f t="shared" si="368"/>
        <v/>
      </c>
      <c r="BY1291" s="32" t="str">
        <f t="shared" si="369"/>
        <v/>
      </c>
      <c r="BZ1291" s="32" t="str">
        <f t="shared" si="370"/>
        <v/>
      </c>
      <c r="CA1291" s="32" t="str">
        <f t="shared" si="371"/>
        <v/>
      </c>
      <c r="CB1291" s="33">
        <f>IF(COUNTIF($CD$7:CD1291,CD1291)=1,CD1291,CD1291+COUNTIF($CD$6:CD1290,CD1291))</f>
        <v>56437</v>
      </c>
      <c r="CC1291" s="34">
        <f t="shared" si="372"/>
        <v>55153</v>
      </c>
      <c r="CD1291" s="32">
        <f t="shared" si="373"/>
        <v>55153</v>
      </c>
      <c r="CE1291" s="32">
        <f t="shared" si="374"/>
        <v>0</v>
      </c>
      <c r="CF1291" s="32">
        <f t="shared" si="375"/>
        <v>0</v>
      </c>
      <c r="CG1291" s="32" t="str">
        <f t="shared" si="376"/>
        <v/>
      </c>
      <c r="CH1291" s="32">
        <v>1286</v>
      </c>
      <c r="CI1291" s="32" t="s">
        <v>6</v>
      </c>
      <c r="CJ1291" s="32" t="str">
        <f t="shared" si="377"/>
        <v/>
      </c>
      <c r="CK1291" s="32" t="str">
        <f t="shared" si="378"/>
        <v/>
      </c>
      <c r="CL1291" s="32" t="str">
        <f t="shared" si="379"/>
        <v/>
      </c>
      <c r="CM1291" s="32" t="str">
        <f t="shared" si="380"/>
        <v/>
      </c>
      <c r="CN1291" s="32" t="str">
        <f t="shared" si="381"/>
        <v/>
      </c>
    </row>
    <row r="1292" spans="71:92" x14ac:dyDescent="0.3">
      <c r="BS1292" s="32" t="str">
        <f>IF(Kiadasi_kiseroiv!$K$2=BT1292,BV1292,"")</f>
        <v/>
      </c>
      <c r="BT1292" s="34" t="str">
        <f t="shared" si="364"/>
        <v/>
      </c>
      <c r="BU1292" s="32" t="str">
        <f t="shared" si="365"/>
        <v/>
      </c>
      <c r="BV1292" s="32" t="str">
        <f t="shared" si="366"/>
        <v/>
      </c>
      <c r="BW1292" s="32" t="str">
        <f t="shared" si="367"/>
        <v/>
      </c>
      <c r="BX1292" s="32" t="str">
        <f t="shared" si="368"/>
        <v/>
      </c>
      <c r="BY1292" s="32" t="str">
        <f t="shared" si="369"/>
        <v/>
      </c>
      <c r="BZ1292" s="32" t="str">
        <f t="shared" si="370"/>
        <v/>
      </c>
      <c r="CA1292" s="32" t="str">
        <f t="shared" si="371"/>
        <v/>
      </c>
      <c r="CB1292" s="33">
        <f>IF(COUNTIF($CD$7:CD1292,CD1292)=1,CD1292,CD1292+COUNTIF($CD$6:CD1291,CD1292))</f>
        <v>56438</v>
      </c>
      <c r="CC1292" s="34">
        <f t="shared" si="372"/>
        <v>55153</v>
      </c>
      <c r="CD1292" s="32">
        <f t="shared" si="373"/>
        <v>55153</v>
      </c>
      <c r="CE1292" s="32">
        <f t="shared" si="374"/>
        <v>0</v>
      </c>
      <c r="CF1292" s="32">
        <f t="shared" si="375"/>
        <v>0</v>
      </c>
      <c r="CG1292" s="32" t="str">
        <f t="shared" si="376"/>
        <v/>
      </c>
      <c r="CH1292" s="32">
        <v>1287</v>
      </c>
      <c r="CI1292" s="32" t="s">
        <v>6</v>
      </c>
      <c r="CJ1292" s="32" t="str">
        <f t="shared" si="377"/>
        <v/>
      </c>
      <c r="CK1292" s="32" t="str">
        <f t="shared" si="378"/>
        <v/>
      </c>
      <c r="CL1292" s="32" t="str">
        <f t="shared" si="379"/>
        <v/>
      </c>
      <c r="CM1292" s="32" t="str">
        <f t="shared" si="380"/>
        <v/>
      </c>
      <c r="CN1292" s="32" t="str">
        <f t="shared" si="381"/>
        <v/>
      </c>
    </row>
    <row r="1293" spans="71:92" x14ac:dyDescent="0.3">
      <c r="BS1293" s="32" t="str">
        <f>IF(Kiadasi_kiseroiv!$K$2=BT1293,BV1293,"")</f>
        <v/>
      </c>
      <c r="BT1293" s="34" t="str">
        <f t="shared" si="364"/>
        <v/>
      </c>
      <c r="BU1293" s="32" t="str">
        <f t="shared" si="365"/>
        <v/>
      </c>
      <c r="BV1293" s="32" t="str">
        <f t="shared" si="366"/>
        <v/>
      </c>
      <c r="BW1293" s="32" t="str">
        <f t="shared" si="367"/>
        <v/>
      </c>
      <c r="BX1293" s="32" t="str">
        <f t="shared" si="368"/>
        <v/>
      </c>
      <c r="BY1293" s="32" t="str">
        <f t="shared" si="369"/>
        <v/>
      </c>
      <c r="BZ1293" s="32" t="str">
        <f t="shared" si="370"/>
        <v/>
      </c>
      <c r="CA1293" s="32" t="str">
        <f t="shared" si="371"/>
        <v/>
      </c>
      <c r="CB1293" s="33">
        <f>IF(COUNTIF($CD$7:CD1293,CD1293)=1,CD1293,CD1293+COUNTIF($CD$6:CD1292,CD1293))</f>
        <v>56439</v>
      </c>
      <c r="CC1293" s="34">
        <f t="shared" si="372"/>
        <v>55153</v>
      </c>
      <c r="CD1293" s="32">
        <f t="shared" si="373"/>
        <v>55153</v>
      </c>
      <c r="CE1293" s="32">
        <f t="shared" si="374"/>
        <v>0</v>
      </c>
      <c r="CF1293" s="32">
        <f t="shared" si="375"/>
        <v>0</v>
      </c>
      <c r="CG1293" s="32" t="str">
        <f t="shared" si="376"/>
        <v/>
      </c>
      <c r="CH1293" s="32">
        <v>1288</v>
      </c>
      <c r="CI1293" s="32" t="s">
        <v>6</v>
      </c>
      <c r="CJ1293" s="32" t="str">
        <f t="shared" si="377"/>
        <v/>
      </c>
      <c r="CK1293" s="32" t="str">
        <f t="shared" si="378"/>
        <v/>
      </c>
      <c r="CL1293" s="32" t="str">
        <f t="shared" si="379"/>
        <v/>
      </c>
      <c r="CM1293" s="32" t="str">
        <f t="shared" si="380"/>
        <v/>
      </c>
      <c r="CN1293" s="32" t="str">
        <f t="shared" si="381"/>
        <v/>
      </c>
    </row>
    <row r="1294" spans="71:92" x14ac:dyDescent="0.3">
      <c r="BS1294" s="32" t="str">
        <f>IF(Kiadasi_kiseroiv!$K$2=BT1294,BV1294,"")</f>
        <v/>
      </c>
      <c r="BT1294" s="34" t="str">
        <f t="shared" si="364"/>
        <v/>
      </c>
      <c r="BU1294" s="32" t="str">
        <f t="shared" si="365"/>
        <v/>
      </c>
      <c r="BV1294" s="32" t="str">
        <f t="shared" si="366"/>
        <v/>
      </c>
      <c r="BW1294" s="32" t="str">
        <f t="shared" si="367"/>
        <v/>
      </c>
      <c r="BX1294" s="32" t="str">
        <f t="shared" si="368"/>
        <v/>
      </c>
      <c r="BY1294" s="32" t="str">
        <f t="shared" si="369"/>
        <v/>
      </c>
      <c r="BZ1294" s="32" t="str">
        <f t="shared" si="370"/>
        <v/>
      </c>
      <c r="CA1294" s="32" t="str">
        <f t="shared" si="371"/>
        <v/>
      </c>
      <c r="CB1294" s="33">
        <f>IF(COUNTIF($CD$7:CD1294,CD1294)=1,CD1294,CD1294+COUNTIF($CD$6:CD1293,CD1294))</f>
        <v>56440</v>
      </c>
      <c r="CC1294" s="34">
        <f t="shared" si="372"/>
        <v>55153</v>
      </c>
      <c r="CD1294" s="32">
        <f t="shared" si="373"/>
        <v>55153</v>
      </c>
      <c r="CE1294" s="32">
        <f t="shared" si="374"/>
        <v>0</v>
      </c>
      <c r="CF1294" s="32">
        <f t="shared" si="375"/>
        <v>0</v>
      </c>
      <c r="CG1294" s="32" t="str">
        <f t="shared" si="376"/>
        <v/>
      </c>
      <c r="CH1294" s="32">
        <v>1289</v>
      </c>
      <c r="CI1294" s="32" t="s">
        <v>6</v>
      </c>
      <c r="CJ1294" s="32" t="str">
        <f t="shared" si="377"/>
        <v/>
      </c>
      <c r="CK1294" s="32" t="str">
        <f t="shared" si="378"/>
        <v/>
      </c>
      <c r="CL1294" s="32" t="str">
        <f t="shared" si="379"/>
        <v/>
      </c>
      <c r="CM1294" s="32" t="str">
        <f t="shared" si="380"/>
        <v/>
      </c>
      <c r="CN1294" s="32" t="str">
        <f t="shared" si="381"/>
        <v/>
      </c>
    </row>
    <row r="1295" spans="71:92" x14ac:dyDescent="0.3">
      <c r="BS1295" s="32" t="str">
        <f>IF(Kiadasi_kiseroiv!$K$2=BT1295,BV1295,"")</f>
        <v/>
      </c>
      <c r="BT1295" s="34" t="str">
        <f t="shared" si="364"/>
        <v/>
      </c>
      <c r="BU1295" s="32" t="str">
        <f t="shared" si="365"/>
        <v/>
      </c>
      <c r="BV1295" s="32" t="str">
        <f t="shared" si="366"/>
        <v/>
      </c>
      <c r="BW1295" s="32" t="str">
        <f t="shared" si="367"/>
        <v/>
      </c>
      <c r="BX1295" s="32" t="str">
        <f t="shared" si="368"/>
        <v/>
      </c>
      <c r="BY1295" s="32" t="str">
        <f t="shared" si="369"/>
        <v/>
      </c>
      <c r="BZ1295" s="32" t="str">
        <f t="shared" si="370"/>
        <v/>
      </c>
      <c r="CA1295" s="32" t="str">
        <f t="shared" si="371"/>
        <v/>
      </c>
      <c r="CB1295" s="33">
        <f>IF(COUNTIF($CD$7:CD1295,CD1295)=1,CD1295,CD1295+COUNTIF($CD$6:CD1294,CD1295))</f>
        <v>56441</v>
      </c>
      <c r="CC1295" s="34">
        <f t="shared" si="372"/>
        <v>55153</v>
      </c>
      <c r="CD1295" s="32">
        <f t="shared" si="373"/>
        <v>55153</v>
      </c>
      <c r="CE1295" s="32">
        <f t="shared" si="374"/>
        <v>0</v>
      </c>
      <c r="CF1295" s="32">
        <f t="shared" si="375"/>
        <v>0</v>
      </c>
      <c r="CG1295" s="32" t="str">
        <f t="shared" si="376"/>
        <v/>
      </c>
      <c r="CH1295" s="32">
        <v>1290</v>
      </c>
      <c r="CI1295" s="32" t="s">
        <v>6</v>
      </c>
      <c r="CJ1295" s="32" t="str">
        <f t="shared" si="377"/>
        <v/>
      </c>
      <c r="CK1295" s="32" t="str">
        <f t="shared" si="378"/>
        <v/>
      </c>
      <c r="CL1295" s="32" t="str">
        <f t="shared" si="379"/>
        <v/>
      </c>
      <c r="CM1295" s="32" t="str">
        <f t="shared" si="380"/>
        <v/>
      </c>
      <c r="CN1295" s="32" t="str">
        <f t="shared" si="381"/>
        <v/>
      </c>
    </row>
    <row r="1296" spans="71:92" x14ac:dyDescent="0.3">
      <c r="BS1296" s="32" t="str">
        <f>IF(Kiadasi_kiseroiv!$K$2=BT1296,BV1296,"")</f>
        <v/>
      </c>
      <c r="BT1296" s="34" t="str">
        <f t="shared" si="364"/>
        <v/>
      </c>
      <c r="BU1296" s="32" t="str">
        <f t="shared" si="365"/>
        <v/>
      </c>
      <c r="BV1296" s="32" t="str">
        <f t="shared" si="366"/>
        <v/>
      </c>
      <c r="BW1296" s="32" t="str">
        <f t="shared" si="367"/>
        <v/>
      </c>
      <c r="BX1296" s="32" t="str">
        <f t="shared" si="368"/>
        <v/>
      </c>
      <c r="BY1296" s="32" t="str">
        <f t="shared" si="369"/>
        <v/>
      </c>
      <c r="BZ1296" s="32" t="str">
        <f t="shared" si="370"/>
        <v/>
      </c>
      <c r="CA1296" s="32" t="str">
        <f t="shared" si="371"/>
        <v/>
      </c>
      <c r="CB1296" s="33">
        <f>IF(COUNTIF($CD$7:CD1296,CD1296)=1,CD1296,CD1296+COUNTIF($CD$6:CD1295,CD1296))</f>
        <v>56442</v>
      </c>
      <c r="CC1296" s="34">
        <f t="shared" si="372"/>
        <v>55153</v>
      </c>
      <c r="CD1296" s="32">
        <f t="shared" si="373"/>
        <v>55153</v>
      </c>
      <c r="CE1296" s="32">
        <f t="shared" si="374"/>
        <v>0</v>
      </c>
      <c r="CF1296" s="32">
        <f t="shared" si="375"/>
        <v>0</v>
      </c>
      <c r="CG1296" s="32" t="str">
        <f t="shared" si="376"/>
        <v/>
      </c>
      <c r="CH1296" s="32">
        <v>1291</v>
      </c>
      <c r="CI1296" s="32" t="s">
        <v>6</v>
      </c>
      <c r="CJ1296" s="32" t="str">
        <f t="shared" si="377"/>
        <v/>
      </c>
      <c r="CK1296" s="32" t="str">
        <f t="shared" si="378"/>
        <v/>
      </c>
      <c r="CL1296" s="32" t="str">
        <f t="shared" si="379"/>
        <v/>
      </c>
      <c r="CM1296" s="32" t="str">
        <f t="shared" si="380"/>
        <v/>
      </c>
      <c r="CN1296" s="32" t="str">
        <f t="shared" si="381"/>
        <v/>
      </c>
    </row>
    <row r="1297" spans="71:92" x14ac:dyDescent="0.3">
      <c r="BS1297" s="32" t="str">
        <f>IF(Kiadasi_kiseroiv!$K$2=BT1297,BV1297,"")</f>
        <v/>
      </c>
      <c r="BT1297" s="34" t="str">
        <f t="shared" si="364"/>
        <v/>
      </c>
      <c r="BU1297" s="32" t="str">
        <f t="shared" si="365"/>
        <v/>
      </c>
      <c r="BV1297" s="32" t="str">
        <f t="shared" si="366"/>
        <v/>
      </c>
      <c r="BW1297" s="32" t="str">
        <f t="shared" si="367"/>
        <v/>
      </c>
      <c r="BX1297" s="32" t="str">
        <f t="shared" si="368"/>
        <v/>
      </c>
      <c r="BY1297" s="32" t="str">
        <f t="shared" si="369"/>
        <v/>
      </c>
      <c r="BZ1297" s="32" t="str">
        <f t="shared" si="370"/>
        <v/>
      </c>
      <c r="CA1297" s="32" t="str">
        <f t="shared" si="371"/>
        <v/>
      </c>
      <c r="CB1297" s="33">
        <f>IF(COUNTIF($CD$7:CD1297,CD1297)=1,CD1297,CD1297+COUNTIF($CD$6:CD1296,CD1297))</f>
        <v>56443</v>
      </c>
      <c r="CC1297" s="34">
        <f t="shared" si="372"/>
        <v>55153</v>
      </c>
      <c r="CD1297" s="32">
        <f t="shared" si="373"/>
        <v>55153</v>
      </c>
      <c r="CE1297" s="32">
        <f t="shared" si="374"/>
        <v>0</v>
      </c>
      <c r="CF1297" s="32">
        <f t="shared" si="375"/>
        <v>0</v>
      </c>
      <c r="CG1297" s="32" t="str">
        <f t="shared" si="376"/>
        <v/>
      </c>
      <c r="CH1297" s="32">
        <v>1292</v>
      </c>
      <c r="CI1297" s="32" t="s">
        <v>6</v>
      </c>
      <c r="CJ1297" s="32" t="str">
        <f t="shared" si="377"/>
        <v/>
      </c>
      <c r="CK1297" s="32" t="str">
        <f t="shared" si="378"/>
        <v/>
      </c>
      <c r="CL1297" s="32" t="str">
        <f t="shared" si="379"/>
        <v/>
      </c>
      <c r="CM1297" s="32" t="str">
        <f t="shared" si="380"/>
        <v/>
      </c>
      <c r="CN1297" s="32" t="str">
        <f t="shared" si="381"/>
        <v/>
      </c>
    </row>
    <row r="1298" spans="71:92" x14ac:dyDescent="0.3">
      <c r="BS1298" s="32" t="str">
        <f>IF(Kiadasi_kiseroiv!$K$2=BT1298,BV1298,"")</f>
        <v/>
      </c>
      <c r="BT1298" s="34" t="str">
        <f t="shared" si="364"/>
        <v/>
      </c>
      <c r="BU1298" s="32" t="str">
        <f t="shared" si="365"/>
        <v/>
      </c>
      <c r="BV1298" s="32" t="str">
        <f t="shared" si="366"/>
        <v/>
      </c>
      <c r="BW1298" s="32" t="str">
        <f t="shared" si="367"/>
        <v/>
      </c>
      <c r="BX1298" s="32" t="str">
        <f t="shared" si="368"/>
        <v/>
      </c>
      <c r="BY1298" s="32" t="str">
        <f t="shared" si="369"/>
        <v/>
      </c>
      <c r="BZ1298" s="32" t="str">
        <f t="shared" si="370"/>
        <v/>
      </c>
      <c r="CA1298" s="32" t="str">
        <f t="shared" si="371"/>
        <v/>
      </c>
      <c r="CB1298" s="33">
        <f>IF(COUNTIF($CD$7:CD1298,CD1298)=1,CD1298,CD1298+COUNTIF($CD$6:CD1297,CD1298))</f>
        <v>56444</v>
      </c>
      <c r="CC1298" s="34">
        <f t="shared" si="372"/>
        <v>55153</v>
      </c>
      <c r="CD1298" s="32">
        <f t="shared" si="373"/>
        <v>55153</v>
      </c>
      <c r="CE1298" s="32">
        <f t="shared" si="374"/>
        <v>0</v>
      </c>
      <c r="CF1298" s="32">
        <f t="shared" si="375"/>
        <v>0</v>
      </c>
      <c r="CG1298" s="32" t="str">
        <f t="shared" si="376"/>
        <v/>
      </c>
      <c r="CH1298" s="32">
        <v>1293</v>
      </c>
      <c r="CI1298" s="32" t="s">
        <v>6</v>
      </c>
      <c r="CJ1298" s="32" t="str">
        <f t="shared" si="377"/>
        <v/>
      </c>
      <c r="CK1298" s="32" t="str">
        <f t="shared" si="378"/>
        <v/>
      </c>
      <c r="CL1298" s="32" t="str">
        <f t="shared" si="379"/>
        <v/>
      </c>
      <c r="CM1298" s="32" t="str">
        <f t="shared" si="380"/>
        <v/>
      </c>
      <c r="CN1298" s="32" t="str">
        <f t="shared" si="381"/>
        <v/>
      </c>
    </row>
    <row r="1299" spans="71:92" x14ac:dyDescent="0.3">
      <c r="BS1299" s="32" t="str">
        <f>IF(Kiadasi_kiseroiv!$K$2=BT1299,BV1299,"")</f>
        <v/>
      </c>
      <c r="BT1299" s="34" t="str">
        <f t="shared" si="364"/>
        <v/>
      </c>
      <c r="BU1299" s="32" t="str">
        <f t="shared" si="365"/>
        <v/>
      </c>
      <c r="BV1299" s="32" t="str">
        <f t="shared" si="366"/>
        <v/>
      </c>
      <c r="BW1299" s="32" t="str">
        <f t="shared" si="367"/>
        <v/>
      </c>
      <c r="BX1299" s="32" t="str">
        <f t="shared" si="368"/>
        <v/>
      </c>
      <c r="BY1299" s="32" t="str">
        <f t="shared" si="369"/>
        <v/>
      </c>
      <c r="BZ1299" s="32" t="str">
        <f t="shared" si="370"/>
        <v/>
      </c>
      <c r="CA1299" s="32" t="str">
        <f t="shared" si="371"/>
        <v/>
      </c>
      <c r="CB1299" s="33">
        <f>IF(COUNTIF($CD$7:CD1299,CD1299)=1,CD1299,CD1299+COUNTIF($CD$6:CD1298,CD1299))</f>
        <v>56445</v>
      </c>
      <c r="CC1299" s="34">
        <f t="shared" si="372"/>
        <v>55153</v>
      </c>
      <c r="CD1299" s="32">
        <f t="shared" si="373"/>
        <v>55153</v>
      </c>
      <c r="CE1299" s="32">
        <f t="shared" si="374"/>
        <v>0</v>
      </c>
      <c r="CF1299" s="32">
        <f t="shared" si="375"/>
        <v>0</v>
      </c>
      <c r="CG1299" s="32" t="str">
        <f t="shared" si="376"/>
        <v/>
      </c>
      <c r="CH1299" s="32">
        <v>1294</v>
      </c>
      <c r="CI1299" s="32" t="s">
        <v>6</v>
      </c>
      <c r="CJ1299" s="32" t="str">
        <f t="shared" si="377"/>
        <v/>
      </c>
      <c r="CK1299" s="32" t="str">
        <f t="shared" si="378"/>
        <v/>
      </c>
      <c r="CL1299" s="32" t="str">
        <f t="shared" si="379"/>
        <v/>
      </c>
      <c r="CM1299" s="32" t="str">
        <f t="shared" si="380"/>
        <v/>
      </c>
      <c r="CN1299" s="32" t="str">
        <f t="shared" si="381"/>
        <v/>
      </c>
    </row>
    <row r="1300" spans="71:92" x14ac:dyDescent="0.3">
      <c r="BS1300" s="32" t="str">
        <f>IF(Kiadasi_kiseroiv!$K$2=BT1300,BV1300,"")</f>
        <v/>
      </c>
      <c r="BT1300" s="34" t="str">
        <f t="shared" si="364"/>
        <v/>
      </c>
      <c r="BU1300" s="32" t="str">
        <f t="shared" si="365"/>
        <v/>
      </c>
      <c r="BV1300" s="32" t="str">
        <f t="shared" si="366"/>
        <v/>
      </c>
      <c r="BW1300" s="32" t="str">
        <f t="shared" si="367"/>
        <v/>
      </c>
      <c r="BX1300" s="32" t="str">
        <f t="shared" si="368"/>
        <v/>
      </c>
      <c r="BY1300" s="32" t="str">
        <f t="shared" si="369"/>
        <v/>
      </c>
      <c r="BZ1300" s="32" t="str">
        <f t="shared" si="370"/>
        <v/>
      </c>
      <c r="CA1300" s="32" t="str">
        <f t="shared" si="371"/>
        <v/>
      </c>
      <c r="CB1300" s="33">
        <f>IF(COUNTIF($CD$7:CD1300,CD1300)=1,CD1300,CD1300+COUNTIF($CD$6:CD1299,CD1300))</f>
        <v>56446</v>
      </c>
      <c r="CC1300" s="34">
        <f t="shared" si="372"/>
        <v>55153</v>
      </c>
      <c r="CD1300" s="32">
        <f t="shared" si="373"/>
        <v>55153</v>
      </c>
      <c r="CE1300" s="32">
        <f t="shared" si="374"/>
        <v>0</v>
      </c>
      <c r="CF1300" s="32">
        <f t="shared" si="375"/>
        <v>0</v>
      </c>
      <c r="CG1300" s="32" t="str">
        <f t="shared" si="376"/>
        <v/>
      </c>
      <c r="CH1300" s="32">
        <v>1295</v>
      </c>
      <c r="CI1300" s="32" t="s">
        <v>6</v>
      </c>
      <c r="CJ1300" s="32" t="str">
        <f t="shared" si="377"/>
        <v/>
      </c>
      <c r="CK1300" s="32" t="str">
        <f t="shared" si="378"/>
        <v/>
      </c>
      <c r="CL1300" s="32" t="str">
        <f t="shared" si="379"/>
        <v/>
      </c>
      <c r="CM1300" s="32" t="str">
        <f t="shared" si="380"/>
        <v/>
      </c>
      <c r="CN1300" s="32" t="str">
        <f t="shared" si="381"/>
        <v/>
      </c>
    </row>
    <row r="1301" spans="71:92" x14ac:dyDescent="0.3">
      <c r="BS1301" s="32" t="str">
        <f>IF(Kiadasi_kiseroiv!$K$2=BT1301,BV1301,"")</f>
        <v/>
      </c>
      <c r="BT1301" s="34" t="str">
        <f t="shared" si="364"/>
        <v/>
      </c>
      <c r="BU1301" s="32" t="str">
        <f t="shared" si="365"/>
        <v/>
      </c>
      <c r="BV1301" s="32" t="str">
        <f t="shared" si="366"/>
        <v/>
      </c>
      <c r="BW1301" s="32" t="str">
        <f t="shared" si="367"/>
        <v/>
      </c>
      <c r="BX1301" s="32" t="str">
        <f t="shared" si="368"/>
        <v/>
      </c>
      <c r="BY1301" s="32" t="str">
        <f t="shared" si="369"/>
        <v/>
      </c>
      <c r="BZ1301" s="32" t="str">
        <f t="shared" si="370"/>
        <v/>
      </c>
      <c r="CA1301" s="32" t="str">
        <f t="shared" si="371"/>
        <v/>
      </c>
      <c r="CB1301" s="33">
        <f>IF(COUNTIF($CD$7:CD1301,CD1301)=1,CD1301,CD1301+COUNTIF($CD$6:CD1300,CD1301))</f>
        <v>56447</v>
      </c>
      <c r="CC1301" s="34">
        <f t="shared" si="372"/>
        <v>55153</v>
      </c>
      <c r="CD1301" s="32">
        <f t="shared" si="373"/>
        <v>55153</v>
      </c>
      <c r="CE1301" s="32">
        <f t="shared" si="374"/>
        <v>0</v>
      </c>
      <c r="CF1301" s="32">
        <f t="shared" si="375"/>
        <v>0</v>
      </c>
      <c r="CG1301" s="32" t="str">
        <f t="shared" si="376"/>
        <v/>
      </c>
      <c r="CH1301" s="32">
        <v>1296</v>
      </c>
      <c r="CI1301" s="32" t="s">
        <v>6</v>
      </c>
      <c r="CJ1301" s="32" t="str">
        <f t="shared" si="377"/>
        <v/>
      </c>
      <c r="CK1301" s="32" t="str">
        <f t="shared" si="378"/>
        <v/>
      </c>
      <c r="CL1301" s="32" t="str">
        <f t="shared" si="379"/>
        <v/>
      </c>
      <c r="CM1301" s="32" t="str">
        <f t="shared" si="380"/>
        <v/>
      </c>
      <c r="CN1301" s="32" t="str">
        <f t="shared" si="381"/>
        <v/>
      </c>
    </row>
    <row r="1302" spans="71:92" x14ac:dyDescent="0.3">
      <c r="BS1302" s="32" t="str">
        <f>IF(Kiadasi_kiseroiv!$K$2=BT1302,BV1302,"")</f>
        <v/>
      </c>
      <c r="BT1302" s="34" t="str">
        <f t="shared" si="364"/>
        <v/>
      </c>
      <c r="BU1302" s="32" t="str">
        <f t="shared" si="365"/>
        <v/>
      </c>
      <c r="BV1302" s="32" t="str">
        <f t="shared" si="366"/>
        <v/>
      </c>
      <c r="BW1302" s="32" t="str">
        <f t="shared" si="367"/>
        <v/>
      </c>
      <c r="BX1302" s="32" t="str">
        <f t="shared" si="368"/>
        <v/>
      </c>
      <c r="BY1302" s="32" t="str">
        <f t="shared" si="369"/>
        <v/>
      </c>
      <c r="BZ1302" s="32" t="str">
        <f t="shared" si="370"/>
        <v/>
      </c>
      <c r="CA1302" s="32" t="str">
        <f t="shared" si="371"/>
        <v/>
      </c>
      <c r="CB1302" s="33">
        <f>IF(COUNTIF($CD$7:CD1302,CD1302)=1,CD1302,CD1302+COUNTIF($CD$6:CD1301,CD1302))</f>
        <v>56448</v>
      </c>
      <c r="CC1302" s="34">
        <f t="shared" si="372"/>
        <v>55153</v>
      </c>
      <c r="CD1302" s="32">
        <f t="shared" si="373"/>
        <v>55153</v>
      </c>
      <c r="CE1302" s="32">
        <f t="shared" si="374"/>
        <v>0</v>
      </c>
      <c r="CF1302" s="32">
        <f t="shared" si="375"/>
        <v>0</v>
      </c>
      <c r="CG1302" s="32" t="str">
        <f t="shared" si="376"/>
        <v/>
      </c>
      <c r="CH1302" s="32">
        <v>1297</v>
      </c>
      <c r="CI1302" s="32" t="s">
        <v>6</v>
      </c>
      <c r="CJ1302" s="32" t="str">
        <f t="shared" si="377"/>
        <v/>
      </c>
      <c r="CK1302" s="32" t="str">
        <f t="shared" si="378"/>
        <v/>
      </c>
      <c r="CL1302" s="32" t="str">
        <f t="shared" si="379"/>
        <v/>
      </c>
      <c r="CM1302" s="32" t="str">
        <f t="shared" si="380"/>
        <v/>
      </c>
      <c r="CN1302" s="32" t="str">
        <f t="shared" si="381"/>
        <v/>
      </c>
    </row>
    <row r="1303" spans="71:92" x14ac:dyDescent="0.3">
      <c r="BS1303" s="32" t="str">
        <f>IF(Kiadasi_kiseroiv!$K$2=BT1303,BV1303,"")</f>
        <v/>
      </c>
      <c r="BT1303" s="34" t="str">
        <f t="shared" si="364"/>
        <v/>
      </c>
      <c r="BU1303" s="32" t="str">
        <f t="shared" si="365"/>
        <v/>
      </c>
      <c r="BV1303" s="32" t="str">
        <f t="shared" si="366"/>
        <v/>
      </c>
      <c r="BW1303" s="32" t="str">
        <f t="shared" si="367"/>
        <v/>
      </c>
      <c r="BX1303" s="32" t="str">
        <f t="shared" si="368"/>
        <v/>
      </c>
      <c r="BY1303" s="32" t="str">
        <f t="shared" si="369"/>
        <v/>
      </c>
      <c r="BZ1303" s="32" t="str">
        <f t="shared" si="370"/>
        <v/>
      </c>
      <c r="CA1303" s="32" t="str">
        <f t="shared" si="371"/>
        <v/>
      </c>
      <c r="CB1303" s="33">
        <f>IF(COUNTIF($CD$7:CD1303,CD1303)=1,CD1303,CD1303+COUNTIF($CD$6:CD1302,CD1303))</f>
        <v>56449</v>
      </c>
      <c r="CC1303" s="34">
        <f t="shared" si="372"/>
        <v>55153</v>
      </c>
      <c r="CD1303" s="32">
        <f t="shared" si="373"/>
        <v>55153</v>
      </c>
      <c r="CE1303" s="32">
        <f t="shared" si="374"/>
        <v>0</v>
      </c>
      <c r="CF1303" s="32">
        <f t="shared" si="375"/>
        <v>0</v>
      </c>
      <c r="CG1303" s="32" t="str">
        <f t="shared" si="376"/>
        <v/>
      </c>
      <c r="CH1303" s="32">
        <v>1298</v>
      </c>
      <c r="CI1303" s="32" t="s">
        <v>6</v>
      </c>
      <c r="CJ1303" s="32" t="str">
        <f t="shared" si="377"/>
        <v/>
      </c>
      <c r="CK1303" s="32" t="str">
        <f t="shared" si="378"/>
        <v/>
      </c>
      <c r="CL1303" s="32" t="str">
        <f t="shared" si="379"/>
        <v/>
      </c>
      <c r="CM1303" s="32" t="str">
        <f t="shared" si="380"/>
        <v/>
      </c>
      <c r="CN1303" s="32" t="str">
        <f t="shared" si="381"/>
        <v/>
      </c>
    </row>
    <row r="1304" spans="71:92" x14ac:dyDescent="0.3">
      <c r="BS1304" s="32" t="str">
        <f>IF(Kiadasi_kiseroiv!$K$2=BT1304,BV1304,"")</f>
        <v/>
      </c>
      <c r="BT1304" s="34" t="str">
        <f t="shared" si="364"/>
        <v/>
      </c>
      <c r="BU1304" s="32" t="str">
        <f t="shared" si="365"/>
        <v/>
      </c>
      <c r="BV1304" s="32" t="str">
        <f t="shared" si="366"/>
        <v/>
      </c>
      <c r="BW1304" s="32" t="str">
        <f t="shared" si="367"/>
        <v/>
      </c>
      <c r="BX1304" s="32" t="str">
        <f t="shared" si="368"/>
        <v/>
      </c>
      <c r="BY1304" s="32" t="str">
        <f t="shared" si="369"/>
        <v/>
      </c>
      <c r="BZ1304" s="32" t="str">
        <f t="shared" si="370"/>
        <v/>
      </c>
      <c r="CA1304" s="32" t="str">
        <f t="shared" si="371"/>
        <v/>
      </c>
      <c r="CB1304" s="33">
        <f>IF(COUNTIF($CD$7:CD1304,CD1304)=1,CD1304,CD1304+COUNTIF($CD$6:CD1303,CD1304))</f>
        <v>56450</v>
      </c>
      <c r="CC1304" s="34">
        <f t="shared" si="372"/>
        <v>55153</v>
      </c>
      <c r="CD1304" s="32">
        <f t="shared" si="373"/>
        <v>55153</v>
      </c>
      <c r="CE1304" s="32">
        <f t="shared" si="374"/>
        <v>0</v>
      </c>
      <c r="CF1304" s="32">
        <f t="shared" si="375"/>
        <v>0</v>
      </c>
      <c r="CG1304" s="32" t="str">
        <f t="shared" si="376"/>
        <v/>
      </c>
      <c r="CH1304" s="32">
        <v>1299</v>
      </c>
      <c r="CI1304" s="32" t="s">
        <v>6</v>
      </c>
      <c r="CJ1304" s="32" t="str">
        <f t="shared" si="377"/>
        <v/>
      </c>
      <c r="CK1304" s="32" t="str">
        <f t="shared" si="378"/>
        <v/>
      </c>
      <c r="CL1304" s="32" t="str">
        <f t="shared" si="379"/>
        <v/>
      </c>
      <c r="CM1304" s="32" t="str">
        <f t="shared" si="380"/>
        <v/>
      </c>
      <c r="CN1304" s="32" t="str">
        <f t="shared" si="381"/>
        <v/>
      </c>
    </row>
    <row r="1305" spans="71:92" x14ac:dyDescent="0.3">
      <c r="BS1305" s="32" t="str">
        <f>IF(Kiadasi_kiseroiv!$K$2=BT1305,BV1305,"")</f>
        <v/>
      </c>
      <c r="BT1305" s="34" t="str">
        <f t="shared" si="364"/>
        <v/>
      </c>
      <c r="BU1305" s="32" t="str">
        <f t="shared" si="365"/>
        <v/>
      </c>
      <c r="BV1305" s="32" t="str">
        <f t="shared" si="366"/>
        <v/>
      </c>
      <c r="BW1305" s="32" t="str">
        <f t="shared" si="367"/>
        <v/>
      </c>
      <c r="BX1305" s="32" t="str">
        <f t="shared" si="368"/>
        <v/>
      </c>
      <c r="BY1305" s="32" t="str">
        <f t="shared" si="369"/>
        <v/>
      </c>
      <c r="BZ1305" s="32" t="str">
        <f t="shared" si="370"/>
        <v/>
      </c>
      <c r="CA1305" s="32" t="str">
        <f t="shared" si="371"/>
        <v/>
      </c>
      <c r="CB1305" s="33">
        <f>IF(COUNTIF($CD$7:CD1305,CD1305)=1,CD1305,CD1305+COUNTIF($CD$6:CD1304,CD1305))</f>
        <v>56451</v>
      </c>
      <c r="CC1305" s="34">
        <f t="shared" si="372"/>
        <v>55153</v>
      </c>
      <c r="CD1305" s="32">
        <f t="shared" si="373"/>
        <v>55153</v>
      </c>
      <c r="CE1305" s="32">
        <f t="shared" si="374"/>
        <v>0</v>
      </c>
      <c r="CF1305" s="32">
        <f t="shared" si="375"/>
        <v>0</v>
      </c>
      <c r="CG1305" s="32" t="str">
        <f t="shared" si="376"/>
        <v/>
      </c>
      <c r="CH1305" s="32">
        <v>1300</v>
      </c>
      <c r="CI1305" s="32" t="s">
        <v>6</v>
      </c>
      <c r="CJ1305" s="32" t="str">
        <f t="shared" si="377"/>
        <v/>
      </c>
      <c r="CK1305" s="32" t="str">
        <f t="shared" si="378"/>
        <v/>
      </c>
      <c r="CL1305" s="32" t="str">
        <f t="shared" si="379"/>
        <v/>
      </c>
      <c r="CM1305" s="32" t="str">
        <f t="shared" si="380"/>
        <v/>
      </c>
      <c r="CN1305" s="32" t="str">
        <f t="shared" si="381"/>
        <v/>
      </c>
    </row>
    <row r="1306" spans="71:92" x14ac:dyDescent="0.3">
      <c r="BS1306" s="32" t="str">
        <f>IF(Kiadasi_kiseroiv!$K$2=BT1306,BV1306,"")</f>
        <v/>
      </c>
      <c r="BT1306" s="34" t="str">
        <f t="shared" si="364"/>
        <v/>
      </c>
      <c r="BU1306" s="32" t="str">
        <f t="shared" si="365"/>
        <v/>
      </c>
      <c r="BV1306" s="32" t="str">
        <f t="shared" si="366"/>
        <v/>
      </c>
      <c r="BW1306" s="32" t="str">
        <f t="shared" si="367"/>
        <v/>
      </c>
      <c r="BX1306" s="32" t="str">
        <f t="shared" si="368"/>
        <v/>
      </c>
      <c r="BY1306" s="32" t="str">
        <f t="shared" si="369"/>
        <v/>
      </c>
      <c r="BZ1306" s="32" t="str">
        <f t="shared" si="370"/>
        <v/>
      </c>
      <c r="CA1306" s="32" t="str">
        <f t="shared" si="371"/>
        <v/>
      </c>
      <c r="CB1306" s="33">
        <f>IF(COUNTIF($CD$7:CD1306,CD1306)=1,CD1306,CD1306+COUNTIF($CD$6:CD1305,CD1306))</f>
        <v>56452</v>
      </c>
      <c r="CC1306" s="34">
        <f t="shared" si="372"/>
        <v>55153</v>
      </c>
      <c r="CD1306" s="32">
        <f t="shared" si="373"/>
        <v>55153</v>
      </c>
      <c r="CE1306" s="32">
        <f t="shared" si="374"/>
        <v>0</v>
      </c>
      <c r="CF1306" s="32">
        <f t="shared" si="375"/>
        <v>0</v>
      </c>
      <c r="CG1306" s="32" t="str">
        <f t="shared" si="376"/>
        <v/>
      </c>
      <c r="CH1306" s="32">
        <v>1301</v>
      </c>
      <c r="CI1306" s="32" t="s">
        <v>6</v>
      </c>
      <c r="CJ1306" s="32" t="str">
        <f t="shared" si="377"/>
        <v/>
      </c>
      <c r="CK1306" s="32" t="str">
        <f t="shared" si="378"/>
        <v/>
      </c>
      <c r="CL1306" s="32" t="str">
        <f t="shared" si="379"/>
        <v/>
      </c>
      <c r="CM1306" s="32" t="str">
        <f t="shared" si="380"/>
        <v/>
      </c>
      <c r="CN1306" s="32" t="str">
        <f t="shared" si="381"/>
        <v/>
      </c>
    </row>
    <row r="1307" spans="71:92" x14ac:dyDescent="0.3">
      <c r="BS1307" s="32" t="str">
        <f>IF(Kiadasi_kiseroiv!$K$2=BT1307,BV1307,"")</f>
        <v/>
      </c>
      <c r="BT1307" s="34" t="str">
        <f t="shared" si="364"/>
        <v/>
      </c>
      <c r="BU1307" s="32" t="str">
        <f t="shared" si="365"/>
        <v/>
      </c>
      <c r="BV1307" s="32" t="str">
        <f t="shared" si="366"/>
        <v/>
      </c>
      <c r="BW1307" s="32" t="str">
        <f t="shared" si="367"/>
        <v/>
      </c>
      <c r="BX1307" s="32" t="str">
        <f t="shared" si="368"/>
        <v/>
      </c>
      <c r="BY1307" s="32" t="str">
        <f t="shared" si="369"/>
        <v/>
      </c>
      <c r="BZ1307" s="32" t="str">
        <f t="shared" si="370"/>
        <v/>
      </c>
      <c r="CA1307" s="32" t="str">
        <f t="shared" si="371"/>
        <v/>
      </c>
      <c r="CB1307" s="33">
        <f>IF(COUNTIF($CD$7:CD1307,CD1307)=1,CD1307,CD1307+COUNTIF($CD$6:CD1306,CD1307))</f>
        <v>56453</v>
      </c>
      <c r="CC1307" s="34">
        <f t="shared" si="372"/>
        <v>55153</v>
      </c>
      <c r="CD1307" s="32">
        <f t="shared" si="373"/>
        <v>55153</v>
      </c>
      <c r="CE1307" s="32">
        <f t="shared" si="374"/>
        <v>0</v>
      </c>
      <c r="CF1307" s="32">
        <f t="shared" si="375"/>
        <v>0</v>
      </c>
      <c r="CG1307" s="32" t="str">
        <f t="shared" si="376"/>
        <v/>
      </c>
      <c r="CH1307" s="32">
        <v>1302</v>
      </c>
      <c r="CI1307" s="32" t="s">
        <v>6</v>
      </c>
      <c r="CJ1307" s="32" t="str">
        <f t="shared" si="377"/>
        <v/>
      </c>
      <c r="CK1307" s="32" t="str">
        <f t="shared" si="378"/>
        <v/>
      </c>
      <c r="CL1307" s="32" t="str">
        <f t="shared" si="379"/>
        <v/>
      </c>
      <c r="CM1307" s="32" t="str">
        <f t="shared" si="380"/>
        <v/>
      </c>
      <c r="CN1307" s="32" t="str">
        <f t="shared" si="381"/>
        <v/>
      </c>
    </row>
    <row r="1308" spans="71:92" x14ac:dyDescent="0.3">
      <c r="BS1308" s="32" t="str">
        <f>IF(Kiadasi_kiseroiv!$K$2=BT1308,BV1308,"")</f>
        <v/>
      </c>
      <c r="BT1308" s="34" t="str">
        <f t="shared" si="364"/>
        <v/>
      </c>
      <c r="BU1308" s="32" t="str">
        <f t="shared" si="365"/>
        <v/>
      </c>
      <c r="BV1308" s="32" t="str">
        <f t="shared" si="366"/>
        <v/>
      </c>
      <c r="BW1308" s="32" t="str">
        <f t="shared" si="367"/>
        <v/>
      </c>
      <c r="BX1308" s="32" t="str">
        <f t="shared" si="368"/>
        <v/>
      </c>
      <c r="BY1308" s="32" t="str">
        <f t="shared" si="369"/>
        <v/>
      </c>
      <c r="BZ1308" s="32" t="str">
        <f t="shared" si="370"/>
        <v/>
      </c>
      <c r="CA1308" s="32" t="str">
        <f t="shared" si="371"/>
        <v/>
      </c>
      <c r="CB1308" s="33">
        <f>IF(COUNTIF($CD$7:CD1308,CD1308)=1,CD1308,CD1308+COUNTIF($CD$6:CD1307,CD1308))</f>
        <v>56454</v>
      </c>
      <c r="CC1308" s="34">
        <f t="shared" si="372"/>
        <v>55153</v>
      </c>
      <c r="CD1308" s="32">
        <f t="shared" si="373"/>
        <v>55153</v>
      </c>
      <c r="CE1308" s="32">
        <f t="shared" si="374"/>
        <v>0</v>
      </c>
      <c r="CF1308" s="32">
        <f t="shared" si="375"/>
        <v>0</v>
      </c>
      <c r="CG1308" s="32" t="str">
        <f t="shared" si="376"/>
        <v/>
      </c>
      <c r="CH1308" s="32">
        <v>1303</v>
      </c>
      <c r="CI1308" s="32" t="s">
        <v>6</v>
      </c>
      <c r="CJ1308" s="32" t="str">
        <f t="shared" si="377"/>
        <v/>
      </c>
      <c r="CK1308" s="32" t="str">
        <f t="shared" si="378"/>
        <v/>
      </c>
      <c r="CL1308" s="32" t="str">
        <f t="shared" si="379"/>
        <v/>
      </c>
      <c r="CM1308" s="32" t="str">
        <f t="shared" si="380"/>
        <v/>
      </c>
      <c r="CN1308" s="32" t="str">
        <f t="shared" si="381"/>
        <v/>
      </c>
    </row>
    <row r="1309" spans="71:92" x14ac:dyDescent="0.3">
      <c r="BS1309" s="32" t="str">
        <f>IF(Kiadasi_kiseroiv!$K$2=BT1309,BV1309,"")</f>
        <v/>
      </c>
      <c r="BT1309" s="34" t="str">
        <f t="shared" si="364"/>
        <v/>
      </c>
      <c r="BU1309" s="32" t="str">
        <f t="shared" si="365"/>
        <v/>
      </c>
      <c r="BV1309" s="32" t="str">
        <f t="shared" si="366"/>
        <v/>
      </c>
      <c r="BW1309" s="32" t="str">
        <f t="shared" si="367"/>
        <v/>
      </c>
      <c r="BX1309" s="32" t="str">
        <f t="shared" si="368"/>
        <v/>
      </c>
      <c r="BY1309" s="32" t="str">
        <f t="shared" si="369"/>
        <v/>
      </c>
      <c r="BZ1309" s="32" t="str">
        <f t="shared" si="370"/>
        <v/>
      </c>
      <c r="CA1309" s="32" t="str">
        <f t="shared" si="371"/>
        <v/>
      </c>
      <c r="CB1309" s="33">
        <f>IF(COUNTIF($CD$7:CD1309,CD1309)=1,CD1309,CD1309+COUNTIF($CD$6:CD1308,CD1309))</f>
        <v>56455</v>
      </c>
      <c r="CC1309" s="34">
        <f t="shared" si="372"/>
        <v>55153</v>
      </c>
      <c r="CD1309" s="32">
        <f t="shared" si="373"/>
        <v>55153</v>
      </c>
      <c r="CE1309" s="32">
        <f t="shared" si="374"/>
        <v>0</v>
      </c>
      <c r="CF1309" s="32">
        <f t="shared" si="375"/>
        <v>0</v>
      </c>
      <c r="CG1309" s="32" t="str">
        <f t="shared" si="376"/>
        <v/>
      </c>
      <c r="CH1309" s="32">
        <v>1304</v>
      </c>
      <c r="CI1309" s="32" t="s">
        <v>6</v>
      </c>
      <c r="CJ1309" s="32" t="str">
        <f t="shared" si="377"/>
        <v/>
      </c>
      <c r="CK1309" s="32" t="str">
        <f t="shared" si="378"/>
        <v/>
      </c>
      <c r="CL1309" s="32" t="str">
        <f t="shared" si="379"/>
        <v/>
      </c>
      <c r="CM1309" s="32" t="str">
        <f t="shared" si="380"/>
        <v/>
      </c>
      <c r="CN1309" s="32" t="str">
        <f t="shared" si="381"/>
        <v/>
      </c>
    </row>
    <row r="1310" spans="71:92" x14ac:dyDescent="0.3">
      <c r="BS1310" s="32" t="str">
        <f>IF(Kiadasi_kiseroiv!$K$2=BT1310,BV1310,"")</f>
        <v/>
      </c>
      <c r="BT1310" s="34" t="str">
        <f t="shared" si="364"/>
        <v/>
      </c>
      <c r="BU1310" s="32" t="str">
        <f t="shared" si="365"/>
        <v/>
      </c>
      <c r="BV1310" s="32" t="str">
        <f t="shared" si="366"/>
        <v/>
      </c>
      <c r="BW1310" s="32" t="str">
        <f t="shared" si="367"/>
        <v/>
      </c>
      <c r="BX1310" s="32" t="str">
        <f t="shared" si="368"/>
        <v/>
      </c>
      <c r="BY1310" s="32" t="str">
        <f t="shared" si="369"/>
        <v/>
      </c>
      <c r="BZ1310" s="32" t="str">
        <f t="shared" si="370"/>
        <v/>
      </c>
      <c r="CA1310" s="32" t="str">
        <f t="shared" si="371"/>
        <v/>
      </c>
      <c r="CB1310" s="33">
        <f>IF(COUNTIF($CD$7:CD1310,CD1310)=1,CD1310,CD1310+COUNTIF($CD$6:CD1309,CD1310))</f>
        <v>56456</v>
      </c>
      <c r="CC1310" s="34">
        <f t="shared" si="372"/>
        <v>55153</v>
      </c>
      <c r="CD1310" s="32">
        <f t="shared" si="373"/>
        <v>55153</v>
      </c>
      <c r="CE1310" s="32">
        <f t="shared" si="374"/>
        <v>0</v>
      </c>
      <c r="CF1310" s="32">
        <f t="shared" si="375"/>
        <v>0</v>
      </c>
      <c r="CG1310" s="32" t="str">
        <f t="shared" si="376"/>
        <v/>
      </c>
      <c r="CH1310" s="32">
        <v>1305</v>
      </c>
      <c r="CI1310" s="32" t="s">
        <v>6</v>
      </c>
      <c r="CJ1310" s="32" t="str">
        <f t="shared" si="377"/>
        <v/>
      </c>
      <c r="CK1310" s="32" t="str">
        <f t="shared" si="378"/>
        <v/>
      </c>
      <c r="CL1310" s="32" t="str">
        <f t="shared" si="379"/>
        <v/>
      </c>
      <c r="CM1310" s="32" t="str">
        <f t="shared" si="380"/>
        <v/>
      </c>
      <c r="CN1310" s="32" t="str">
        <f t="shared" si="381"/>
        <v/>
      </c>
    </row>
    <row r="1311" spans="71:92" x14ac:dyDescent="0.3">
      <c r="BS1311" s="32" t="str">
        <f>IF(Kiadasi_kiseroiv!$K$2=BT1311,BV1311,"")</f>
        <v/>
      </c>
      <c r="BT1311" s="34" t="str">
        <f t="shared" si="364"/>
        <v/>
      </c>
      <c r="BU1311" s="32" t="str">
        <f t="shared" si="365"/>
        <v/>
      </c>
      <c r="BV1311" s="32" t="str">
        <f t="shared" si="366"/>
        <v/>
      </c>
      <c r="BW1311" s="32" t="str">
        <f t="shared" si="367"/>
        <v/>
      </c>
      <c r="BX1311" s="32" t="str">
        <f t="shared" si="368"/>
        <v/>
      </c>
      <c r="BY1311" s="32" t="str">
        <f t="shared" si="369"/>
        <v/>
      </c>
      <c r="BZ1311" s="32" t="str">
        <f t="shared" si="370"/>
        <v/>
      </c>
      <c r="CA1311" s="32" t="str">
        <f t="shared" si="371"/>
        <v/>
      </c>
      <c r="CB1311" s="33">
        <f>IF(COUNTIF($CD$7:CD1311,CD1311)=1,CD1311,CD1311+COUNTIF($CD$6:CD1310,CD1311))</f>
        <v>56457</v>
      </c>
      <c r="CC1311" s="34">
        <f t="shared" si="372"/>
        <v>55153</v>
      </c>
      <c r="CD1311" s="32">
        <f t="shared" si="373"/>
        <v>55153</v>
      </c>
      <c r="CE1311" s="32">
        <f t="shared" si="374"/>
        <v>0</v>
      </c>
      <c r="CF1311" s="32">
        <f t="shared" si="375"/>
        <v>0</v>
      </c>
      <c r="CG1311" s="32" t="str">
        <f t="shared" si="376"/>
        <v/>
      </c>
      <c r="CH1311" s="32">
        <v>1306</v>
      </c>
      <c r="CI1311" s="32" t="s">
        <v>6</v>
      </c>
      <c r="CJ1311" s="32" t="str">
        <f t="shared" si="377"/>
        <v/>
      </c>
      <c r="CK1311" s="32" t="str">
        <f t="shared" si="378"/>
        <v/>
      </c>
      <c r="CL1311" s="32" t="str">
        <f t="shared" si="379"/>
        <v/>
      </c>
      <c r="CM1311" s="32" t="str">
        <f t="shared" si="380"/>
        <v/>
      </c>
      <c r="CN1311" s="32" t="str">
        <f t="shared" si="381"/>
        <v/>
      </c>
    </row>
    <row r="1312" spans="71:92" x14ac:dyDescent="0.3">
      <c r="BS1312" s="32" t="str">
        <f>IF(Kiadasi_kiseroiv!$K$2=BT1312,BV1312,"")</f>
        <v/>
      </c>
      <c r="BT1312" s="34" t="str">
        <f t="shared" si="364"/>
        <v/>
      </c>
      <c r="BU1312" s="32" t="str">
        <f t="shared" si="365"/>
        <v/>
      </c>
      <c r="BV1312" s="32" t="str">
        <f t="shared" si="366"/>
        <v/>
      </c>
      <c r="BW1312" s="32" t="str">
        <f t="shared" si="367"/>
        <v/>
      </c>
      <c r="BX1312" s="32" t="str">
        <f t="shared" si="368"/>
        <v/>
      </c>
      <c r="BY1312" s="32" t="str">
        <f t="shared" si="369"/>
        <v/>
      </c>
      <c r="BZ1312" s="32" t="str">
        <f t="shared" si="370"/>
        <v/>
      </c>
      <c r="CA1312" s="32" t="str">
        <f t="shared" si="371"/>
        <v/>
      </c>
      <c r="CB1312" s="33">
        <f>IF(COUNTIF($CD$7:CD1312,CD1312)=1,CD1312,CD1312+COUNTIF($CD$6:CD1311,CD1312))</f>
        <v>56458</v>
      </c>
      <c r="CC1312" s="34">
        <f t="shared" si="372"/>
        <v>55153</v>
      </c>
      <c r="CD1312" s="32">
        <f t="shared" si="373"/>
        <v>55153</v>
      </c>
      <c r="CE1312" s="32">
        <f t="shared" si="374"/>
        <v>0</v>
      </c>
      <c r="CF1312" s="32">
        <f t="shared" si="375"/>
        <v>0</v>
      </c>
      <c r="CG1312" s="32" t="str">
        <f t="shared" si="376"/>
        <v/>
      </c>
      <c r="CH1312" s="32">
        <v>1307</v>
      </c>
      <c r="CI1312" s="32" t="s">
        <v>6</v>
      </c>
      <c r="CJ1312" s="32" t="str">
        <f t="shared" si="377"/>
        <v/>
      </c>
      <c r="CK1312" s="32" t="str">
        <f t="shared" si="378"/>
        <v/>
      </c>
      <c r="CL1312" s="32" t="str">
        <f t="shared" si="379"/>
        <v/>
      </c>
      <c r="CM1312" s="32" t="str">
        <f t="shared" si="380"/>
        <v/>
      </c>
      <c r="CN1312" s="32" t="str">
        <f t="shared" si="381"/>
        <v/>
      </c>
    </row>
    <row r="1313" spans="71:92" x14ac:dyDescent="0.3">
      <c r="BS1313" s="32" t="str">
        <f>IF(Kiadasi_kiseroiv!$K$2=BT1313,BV1313,"")</f>
        <v/>
      </c>
      <c r="BT1313" s="34" t="str">
        <f t="shared" si="364"/>
        <v/>
      </c>
      <c r="BU1313" s="32" t="str">
        <f t="shared" si="365"/>
        <v/>
      </c>
      <c r="BV1313" s="32" t="str">
        <f t="shared" si="366"/>
        <v/>
      </c>
      <c r="BW1313" s="32" t="str">
        <f t="shared" si="367"/>
        <v/>
      </c>
      <c r="BX1313" s="32" t="str">
        <f t="shared" si="368"/>
        <v/>
      </c>
      <c r="BY1313" s="32" t="str">
        <f t="shared" si="369"/>
        <v/>
      </c>
      <c r="BZ1313" s="32" t="str">
        <f t="shared" si="370"/>
        <v/>
      </c>
      <c r="CA1313" s="32" t="str">
        <f t="shared" si="371"/>
        <v/>
      </c>
      <c r="CB1313" s="33">
        <f>IF(COUNTIF($CD$7:CD1313,CD1313)=1,CD1313,CD1313+COUNTIF($CD$6:CD1312,CD1313))</f>
        <v>56459</v>
      </c>
      <c r="CC1313" s="34">
        <f t="shared" si="372"/>
        <v>55153</v>
      </c>
      <c r="CD1313" s="32">
        <f t="shared" si="373"/>
        <v>55153</v>
      </c>
      <c r="CE1313" s="32">
        <f t="shared" si="374"/>
        <v>0</v>
      </c>
      <c r="CF1313" s="32">
        <f t="shared" si="375"/>
        <v>0</v>
      </c>
      <c r="CG1313" s="32" t="str">
        <f t="shared" si="376"/>
        <v/>
      </c>
      <c r="CH1313" s="32">
        <v>1308</v>
      </c>
      <c r="CI1313" s="32" t="s">
        <v>6</v>
      </c>
      <c r="CJ1313" s="32" t="str">
        <f t="shared" si="377"/>
        <v/>
      </c>
      <c r="CK1313" s="32" t="str">
        <f t="shared" si="378"/>
        <v/>
      </c>
      <c r="CL1313" s="32" t="str">
        <f t="shared" si="379"/>
        <v/>
      </c>
      <c r="CM1313" s="32" t="str">
        <f t="shared" si="380"/>
        <v/>
      </c>
      <c r="CN1313" s="32" t="str">
        <f t="shared" si="381"/>
        <v/>
      </c>
    </row>
    <row r="1314" spans="71:92" x14ac:dyDescent="0.3">
      <c r="BS1314" s="32" t="str">
        <f>IF(Kiadasi_kiseroiv!$K$2=BT1314,BV1314,"")</f>
        <v/>
      </c>
      <c r="BT1314" s="34" t="str">
        <f t="shared" si="364"/>
        <v/>
      </c>
      <c r="BU1314" s="32" t="str">
        <f t="shared" si="365"/>
        <v/>
      </c>
      <c r="BV1314" s="32" t="str">
        <f t="shared" si="366"/>
        <v/>
      </c>
      <c r="BW1314" s="32" t="str">
        <f t="shared" si="367"/>
        <v/>
      </c>
      <c r="BX1314" s="32" t="str">
        <f t="shared" si="368"/>
        <v/>
      </c>
      <c r="BY1314" s="32" t="str">
        <f t="shared" si="369"/>
        <v/>
      </c>
      <c r="BZ1314" s="32" t="str">
        <f t="shared" si="370"/>
        <v/>
      </c>
      <c r="CA1314" s="32" t="str">
        <f t="shared" si="371"/>
        <v/>
      </c>
      <c r="CB1314" s="33">
        <f>IF(COUNTIF($CD$7:CD1314,CD1314)=1,CD1314,CD1314+COUNTIF($CD$6:CD1313,CD1314))</f>
        <v>56460</v>
      </c>
      <c r="CC1314" s="34">
        <f t="shared" si="372"/>
        <v>55153</v>
      </c>
      <c r="CD1314" s="32">
        <f t="shared" si="373"/>
        <v>55153</v>
      </c>
      <c r="CE1314" s="32">
        <f t="shared" si="374"/>
        <v>0</v>
      </c>
      <c r="CF1314" s="32">
        <f t="shared" si="375"/>
        <v>0</v>
      </c>
      <c r="CG1314" s="32" t="str">
        <f t="shared" si="376"/>
        <v/>
      </c>
      <c r="CH1314" s="32">
        <v>1309</v>
      </c>
      <c r="CI1314" s="32" t="s">
        <v>6</v>
      </c>
      <c r="CJ1314" s="32" t="str">
        <f t="shared" si="377"/>
        <v/>
      </c>
      <c r="CK1314" s="32" t="str">
        <f t="shared" si="378"/>
        <v/>
      </c>
      <c r="CL1314" s="32" t="str">
        <f t="shared" si="379"/>
        <v/>
      </c>
      <c r="CM1314" s="32" t="str">
        <f t="shared" si="380"/>
        <v/>
      </c>
      <c r="CN1314" s="32" t="str">
        <f t="shared" si="381"/>
        <v/>
      </c>
    </row>
    <row r="1315" spans="71:92" x14ac:dyDescent="0.3">
      <c r="BS1315" s="32" t="str">
        <f>IF(Kiadasi_kiseroiv!$K$2=BT1315,BV1315,"")</f>
        <v/>
      </c>
      <c r="BT1315" s="34" t="str">
        <f t="shared" si="364"/>
        <v/>
      </c>
      <c r="BU1315" s="32" t="str">
        <f t="shared" si="365"/>
        <v/>
      </c>
      <c r="BV1315" s="32" t="str">
        <f t="shared" si="366"/>
        <v/>
      </c>
      <c r="BW1315" s="32" t="str">
        <f t="shared" si="367"/>
        <v/>
      </c>
      <c r="BX1315" s="32" t="str">
        <f t="shared" si="368"/>
        <v/>
      </c>
      <c r="BY1315" s="32" t="str">
        <f t="shared" si="369"/>
        <v/>
      </c>
      <c r="BZ1315" s="32" t="str">
        <f t="shared" si="370"/>
        <v/>
      </c>
      <c r="CA1315" s="32" t="str">
        <f t="shared" si="371"/>
        <v/>
      </c>
      <c r="CB1315" s="33">
        <f>IF(COUNTIF($CD$7:CD1315,CD1315)=1,CD1315,CD1315+COUNTIF($CD$6:CD1314,CD1315))</f>
        <v>56461</v>
      </c>
      <c r="CC1315" s="34">
        <f t="shared" si="372"/>
        <v>55153</v>
      </c>
      <c r="CD1315" s="32">
        <f t="shared" si="373"/>
        <v>55153</v>
      </c>
      <c r="CE1315" s="32">
        <f t="shared" si="374"/>
        <v>0</v>
      </c>
      <c r="CF1315" s="32">
        <f t="shared" si="375"/>
        <v>0</v>
      </c>
      <c r="CG1315" s="32" t="str">
        <f t="shared" si="376"/>
        <v/>
      </c>
      <c r="CH1315" s="32">
        <v>1310</v>
      </c>
      <c r="CI1315" s="32" t="s">
        <v>6</v>
      </c>
      <c r="CJ1315" s="32" t="str">
        <f t="shared" si="377"/>
        <v/>
      </c>
      <c r="CK1315" s="32" t="str">
        <f t="shared" si="378"/>
        <v/>
      </c>
      <c r="CL1315" s="32" t="str">
        <f t="shared" si="379"/>
        <v/>
      </c>
      <c r="CM1315" s="32" t="str">
        <f t="shared" si="380"/>
        <v/>
      </c>
      <c r="CN1315" s="32" t="str">
        <f t="shared" si="381"/>
        <v/>
      </c>
    </row>
    <row r="1316" spans="71:92" x14ac:dyDescent="0.3">
      <c r="BS1316" s="32" t="str">
        <f>IF(Kiadasi_kiseroiv!$K$2=BT1316,BV1316,"")</f>
        <v/>
      </c>
      <c r="BT1316" s="34" t="str">
        <f t="shared" si="364"/>
        <v/>
      </c>
      <c r="BU1316" s="32" t="str">
        <f t="shared" si="365"/>
        <v/>
      </c>
      <c r="BV1316" s="32" t="str">
        <f t="shared" si="366"/>
        <v/>
      </c>
      <c r="BW1316" s="32" t="str">
        <f t="shared" si="367"/>
        <v/>
      </c>
      <c r="BX1316" s="32" t="str">
        <f t="shared" si="368"/>
        <v/>
      </c>
      <c r="BY1316" s="32" t="str">
        <f t="shared" si="369"/>
        <v/>
      </c>
      <c r="BZ1316" s="32" t="str">
        <f t="shared" si="370"/>
        <v/>
      </c>
      <c r="CA1316" s="32" t="str">
        <f t="shared" si="371"/>
        <v/>
      </c>
      <c r="CB1316" s="33">
        <f>IF(COUNTIF($CD$7:CD1316,CD1316)=1,CD1316,CD1316+COUNTIF($CD$6:CD1315,CD1316))</f>
        <v>56462</v>
      </c>
      <c r="CC1316" s="34">
        <f t="shared" si="372"/>
        <v>55153</v>
      </c>
      <c r="CD1316" s="32">
        <f t="shared" si="373"/>
        <v>55153</v>
      </c>
      <c r="CE1316" s="32">
        <f t="shared" si="374"/>
        <v>0</v>
      </c>
      <c r="CF1316" s="32">
        <f t="shared" si="375"/>
        <v>0</v>
      </c>
      <c r="CG1316" s="32" t="str">
        <f t="shared" si="376"/>
        <v/>
      </c>
      <c r="CH1316" s="32">
        <v>1311</v>
      </c>
      <c r="CI1316" s="32" t="s">
        <v>6</v>
      </c>
      <c r="CJ1316" s="32" t="str">
        <f t="shared" si="377"/>
        <v/>
      </c>
      <c r="CK1316" s="32" t="str">
        <f t="shared" si="378"/>
        <v/>
      </c>
      <c r="CL1316" s="32" t="str">
        <f t="shared" si="379"/>
        <v/>
      </c>
      <c r="CM1316" s="32" t="str">
        <f t="shared" si="380"/>
        <v/>
      </c>
      <c r="CN1316" s="32" t="str">
        <f t="shared" si="381"/>
        <v/>
      </c>
    </row>
    <row r="1317" spans="71:92" x14ac:dyDescent="0.3">
      <c r="BS1317" s="32" t="str">
        <f>IF(Kiadasi_kiseroiv!$K$2=BT1317,BV1317,"")</f>
        <v/>
      </c>
      <c r="BT1317" s="34" t="str">
        <f t="shared" si="364"/>
        <v/>
      </c>
      <c r="BU1317" s="32" t="str">
        <f t="shared" si="365"/>
        <v/>
      </c>
      <c r="BV1317" s="32" t="str">
        <f t="shared" si="366"/>
        <v/>
      </c>
      <c r="BW1317" s="32" t="str">
        <f t="shared" si="367"/>
        <v/>
      </c>
      <c r="BX1317" s="32" t="str">
        <f t="shared" si="368"/>
        <v/>
      </c>
      <c r="BY1317" s="32" t="str">
        <f t="shared" si="369"/>
        <v/>
      </c>
      <c r="BZ1317" s="32" t="str">
        <f t="shared" si="370"/>
        <v/>
      </c>
      <c r="CA1317" s="32" t="str">
        <f t="shared" si="371"/>
        <v/>
      </c>
      <c r="CB1317" s="33">
        <f>IF(COUNTIF($CD$7:CD1317,CD1317)=1,CD1317,CD1317+COUNTIF($CD$6:CD1316,CD1317))</f>
        <v>56463</v>
      </c>
      <c r="CC1317" s="34">
        <f t="shared" si="372"/>
        <v>55153</v>
      </c>
      <c r="CD1317" s="32">
        <f t="shared" si="373"/>
        <v>55153</v>
      </c>
      <c r="CE1317" s="32">
        <f t="shared" si="374"/>
        <v>0</v>
      </c>
      <c r="CF1317" s="32">
        <f t="shared" si="375"/>
        <v>0</v>
      </c>
      <c r="CG1317" s="32" t="str">
        <f t="shared" si="376"/>
        <v/>
      </c>
      <c r="CH1317" s="32">
        <v>1312</v>
      </c>
      <c r="CI1317" s="32" t="s">
        <v>6</v>
      </c>
      <c r="CJ1317" s="32" t="str">
        <f t="shared" si="377"/>
        <v/>
      </c>
      <c r="CK1317" s="32" t="str">
        <f t="shared" si="378"/>
        <v/>
      </c>
      <c r="CL1317" s="32" t="str">
        <f t="shared" si="379"/>
        <v/>
      </c>
      <c r="CM1317" s="32" t="str">
        <f t="shared" si="380"/>
        <v/>
      </c>
      <c r="CN1317" s="32" t="str">
        <f t="shared" si="381"/>
        <v/>
      </c>
    </row>
    <row r="1318" spans="71:92" x14ac:dyDescent="0.3">
      <c r="BS1318" s="32" t="str">
        <f>IF(Kiadasi_kiseroiv!$K$2=BT1318,BV1318,"")</f>
        <v/>
      </c>
      <c r="BT1318" s="34" t="str">
        <f t="shared" si="364"/>
        <v/>
      </c>
      <c r="BU1318" s="32" t="str">
        <f t="shared" si="365"/>
        <v/>
      </c>
      <c r="BV1318" s="32" t="str">
        <f t="shared" si="366"/>
        <v/>
      </c>
      <c r="BW1318" s="32" t="str">
        <f t="shared" si="367"/>
        <v/>
      </c>
      <c r="BX1318" s="32" t="str">
        <f t="shared" si="368"/>
        <v/>
      </c>
      <c r="BY1318" s="32" t="str">
        <f t="shared" si="369"/>
        <v/>
      </c>
      <c r="BZ1318" s="32" t="str">
        <f t="shared" si="370"/>
        <v/>
      </c>
      <c r="CA1318" s="32" t="str">
        <f t="shared" si="371"/>
        <v/>
      </c>
      <c r="CB1318" s="33">
        <f>IF(COUNTIF($CD$7:CD1318,CD1318)=1,CD1318,CD1318+COUNTIF($CD$6:CD1317,CD1318))</f>
        <v>56464</v>
      </c>
      <c r="CC1318" s="34">
        <f t="shared" si="372"/>
        <v>55153</v>
      </c>
      <c r="CD1318" s="32">
        <f t="shared" si="373"/>
        <v>55153</v>
      </c>
      <c r="CE1318" s="32">
        <f t="shared" si="374"/>
        <v>0</v>
      </c>
      <c r="CF1318" s="32">
        <f t="shared" si="375"/>
        <v>0</v>
      </c>
      <c r="CG1318" s="32" t="str">
        <f t="shared" si="376"/>
        <v/>
      </c>
      <c r="CH1318" s="32">
        <v>1313</v>
      </c>
      <c r="CI1318" s="32" t="s">
        <v>6</v>
      </c>
      <c r="CJ1318" s="32" t="str">
        <f t="shared" si="377"/>
        <v/>
      </c>
      <c r="CK1318" s="32" t="str">
        <f t="shared" si="378"/>
        <v/>
      </c>
      <c r="CL1318" s="32" t="str">
        <f t="shared" si="379"/>
        <v/>
      </c>
      <c r="CM1318" s="32" t="str">
        <f t="shared" si="380"/>
        <v/>
      </c>
      <c r="CN1318" s="32" t="str">
        <f t="shared" si="381"/>
        <v/>
      </c>
    </row>
    <row r="1319" spans="71:92" x14ac:dyDescent="0.3">
      <c r="BS1319" s="32" t="str">
        <f>IF(Kiadasi_kiseroiv!$K$2=BT1319,BV1319,"")</f>
        <v/>
      </c>
      <c r="BT1319" s="34" t="str">
        <f t="shared" si="364"/>
        <v/>
      </c>
      <c r="BU1319" s="32" t="str">
        <f t="shared" si="365"/>
        <v/>
      </c>
      <c r="BV1319" s="32" t="str">
        <f t="shared" si="366"/>
        <v/>
      </c>
      <c r="BW1319" s="32" t="str">
        <f t="shared" si="367"/>
        <v/>
      </c>
      <c r="BX1319" s="32" t="str">
        <f t="shared" si="368"/>
        <v/>
      </c>
      <c r="BY1319" s="32" t="str">
        <f t="shared" si="369"/>
        <v/>
      </c>
      <c r="BZ1319" s="32" t="str">
        <f t="shared" si="370"/>
        <v/>
      </c>
      <c r="CA1319" s="32" t="str">
        <f t="shared" si="371"/>
        <v/>
      </c>
      <c r="CB1319" s="33">
        <f>IF(COUNTIF($CD$7:CD1319,CD1319)=1,CD1319,CD1319+COUNTIF($CD$6:CD1318,CD1319))</f>
        <v>56465</v>
      </c>
      <c r="CC1319" s="34">
        <f t="shared" si="372"/>
        <v>55153</v>
      </c>
      <c r="CD1319" s="32">
        <f t="shared" si="373"/>
        <v>55153</v>
      </c>
      <c r="CE1319" s="32">
        <f t="shared" si="374"/>
        <v>0</v>
      </c>
      <c r="CF1319" s="32">
        <f t="shared" si="375"/>
        <v>0</v>
      </c>
      <c r="CG1319" s="32" t="str">
        <f t="shared" si="376"/>
        <v/>
      </c>
      <c r="CH1319" s="32">
        <v>1314</v>
      </c>
      <c r="CI1319" s="32" t="s">
        <v>6</v>
      </c>
      <c r="CJ1319" s="32" t="str">
        <f t="shared" si="377"/>
        <v/>
      </c>
      <c r="CK1319" s="32" t="str">
        <f t="shared" si="378"/>
        <v/>
      </c>
      <c r="CL1319" s="32" t="str">
        <f t="shared" si="379"/>
        <v/>
      </c>
      <c r="CM1319" s="32" t="str">
        <f t="shared" si="380"/>
        <v/>
      </c>
      <c r="CN1319" s="32" t="str">
        <f t="shared" si="381"/>
        <v/>
      </c>
    </row>
    <row r="1320" spans="71:92" x14ac:dyDescent="0.3">
      <c r="BS1320" s="32" t="str">
        <f>IF(Kiadasi_kiseroiv!$K$2=BT1320,BV1320,"")</f>
        <v/>
      </c>
      <c r="BT1320" s="34" t="str">
        <f t="shared" si="364"/>
        <v/>
      </c>
      <c r="BU1320" s="32" t="str">
        <f t="shared" si="365"/>
        <v/>
      </c>
      <c r="BV1320" s="32" t="str">
        <f t="shared" si="366"/>
        <v/>
      </c>
      <c r="BW1320" s="32" t="str">
        <f t="shared" si="367"/>
        <v/>
      </c>
      <c r="BX1320" s="32" t="str">
        <f t="shared" si="368"/>
        <v/>
      </c>
      <c r="BY1320" s="32" t="str">
        <f t="shared" si="369"/>
        <v/>
      </c>
      <c r="BZ1320" s="32" t="str">
        <f t="shared" si="370"/>
        <v/>
      </c>
      <c r="CA1320" s="32" t="str">
        <f t="shared" si="371"/>
        <v/>
      </c>
      <c r="CB1320" s="33">
        <f>IF(COUNTIF($CD$7:CD1320,CD1320)=1,CD1320,CD1320+COUNTIF($CD$6:CD1319,CD1320))</f>
        <v>56466</v>
      </c>
      <c r="CC1320" s="34">
        <f t="shared" si="372"/>
        <v>55153</v>
      </c>
      <c r="CD1320" s="32">
        <f t="shared" si="373"/>
        <v>55153</v>
      </c>
      <c r="CE1320" s="32">
        <f t="shared" si="374"/>
        <v>0</v>
      </c>
      <c r="CF1320" s="32">
        <f t="shared" si="375"/>
        <v>0</v>
      </c>
      <c r="CG1320" s="32" t="str">
        <f t="shared" si="376"/>
        <v/>
      </c>
      <c r="CH1320" s="32">
        <v>1315</v>
      </c>
      <c r="CI1320" s="32" t="s">
        <v>6</v>
      </c>
      <c r="CJ1320" s="32" t="str">
        <f t="shared" si="377"/>
        <v/>
      </c>
      <c r="CK1320" s="32" t="str">
        <f t="shared" si="378"/>
        <v/>
      </c>
      <c r="CL1320" s="32" t="str">
        <f t="shared" si="379"/>
        <v/>
      </c>
      <c r="CM1320" s="32" t="str">
        <f t="shared" si="380"/>
        <v/>
      </c>
      <c r="CN1320" s="32" t="str">
        <f t="shared" si="381"/>
        <v/>
      </c>
    </row>
    <row r="1321" spans="71:92" x14ac:dyDescent="0.3">
      <c r="BS1321" s="32" t="str">
        <f>IF(Kiadasi_kiseroiv!$K$2=BT1321,BV1321,"")</f>
        <v/>
      </c>
      <c r="BT1321" s="34" t="str">
        <f t="shared" ref="BT1321:BT1384" si="382">IF(AND($BT$4=CI1321,BU1321&lt;&gt;""),CC1321,"")</f>
        <v/>
      </c>
      <c r="BU1321" s="32" t="str">
        <f t="shared" ref="BU1321:BU1384" si="383">IF(AND($BU$1=CI1321,ISERROR(VLOOKUP(CG1321,Kisiv,2,FALSE))=FALSE),CB1321,"")</f>
        <v/>
      </c>
      <c r="BV1321" s="32" t="str">
        <f t="shared" ref="BV1321:BV1384" si="384">IF(BU1321&lt;&gt;"",RANK(BU1321,$BU$7:$BU$33000,1),"")</f>
        <v/>
      </c>
      <c r="BW1321" s="32" t="str">
        <f t="shared" ref="BW1321:BW1384" si="385">IF(CC1321&lt;min,$BW$2,IF(CC1321&lt;=max,CG1321,""))</f>
        <v/>
      </c>
      <c r="BX1321" s="32" t="str">
        <f t="shared" ref="BX1321:BX1384" si="386">IF(AND(OR($BX$1=0,$BX$1=CG1321),OR($BX$2=0,IF(ISERROR(SEARCH($BX$2,CJ1321&amp;CK1321&amp;CL1321,1)),FALSE,TRUE))),CB1321,"")</f>
        <v/>
      </c>
      <c r="BY1321" s="32" t="str">
        <f t="shared" ref="BY1321:BY1384" si="387">IF(AND(BX1321&lt;&gt;"",CC1321&lt;&gt;$CD$2),RANK(BX1321,$BX$7:$BX$33000,1),"")</f>
        <v/>
      </c>
      <c r="BZ1321" s="32" t="str">
        <f t="shared" ref="BZ1321:BZ1384" si="388">IF(AND(CC1321&lt;$BZ$2,CI1321=$BZ$4),$BZ$5,IF(AND(CC1321&lt;=$BZ$3,CI1321=$BZ$4),CB1321,""))</f>
        <v/>
      </c>
      <c r="CA1321" s="32" t="str">
        <f t="shared" ref="CA1321:CA1384" si="389">IF(AND(BZ1321&lt;&gt;"",BZ1321&lt;&gt;$BZ$5),RANK(BZ1321,$BZ$7:$BZ$33000,1),"")</f>
        <v/>
      </c>
      <c r="CB1321" s="33">
        <f>IF(COUNTIF($CD$7:CD1321,CD1321)=1,CD1321,CD1321+COUNTIF($CD$6:CD1320,CD1321))</f>
        <v>56467</v>
      </c>
      <c r="CC1321" s="34">
        <f t="shared" ref="CC1321:CC1384" si="390">IF(INDEX(Kassza,CH1321,1)&lt;&gt;1,INDEX(Kassza,CH1321,1),$CD$2)</f>
        <v>55153</v>
      </c>
      <c r="CD1321" s="32">
        <f t="shared" ref="CD1321:CD1384" si="391">IF(CC1321&lt;&gt;$CD$2,RANK(CC1321,$CC$7:$CC$33000,1),$CD$2)</f>
        <v>55153</v>
      </c>
      <c r="CE1321" s="32">
        <f t="shared" ref="CE1321:CE1384" si="392">INDEX(Kassza,CH1321,6)</f>
        <v>0</v>
      </c>
      <c r="CF1321" s="32">
        <f t="shared" ref="CF1321:CF1384" si="393">INDEX(Kassza,CH1321,8)</f>
        <v>0</v>
      </c>
      <c r="CG1321" s="32" t="str">
        <f t="shared" ref="CG1321:CG1384" si="394">INDEX(Kassza,CH1321,7)&amp;INDEX(Kassza,CH1321,9)</f>
        <v/>
      </c>
      <c r="CH1321" s="32">
        <v>1316</v>
      </c>
      <c r="CI1321" s="32" t="s">
        <v>6</v>
      </c>
      <c r="CJ1321" s="32" t="str">
        <f t="shared" ref="CJ1321:CJ1384" si="395">IF(INDEX(Kassza,CH1321,5)&lt;&gt;0,INDEX(Kassza,CH1321,5),"")</f>
        <v/>
      </c>
      <c r="CK1321" s="32" t="str">
        <f t="shared" ref="CK1321:CK1384" si="396">IF(INDEX(Kassza,CH1321,10)&lt;&gt;0,INDEX(Kassza,CH1321,10),"")</f>
        <v/>
      </c>
      <c r="CL1321" s="32" t="str">
        <f t="shared" ref="CL1321:CL1384" si="397">IF(INDEX(Kassza,CH1321,11)&lt;&gt;0,INDEX(Kassza,CH1321,11),"")</f>
        <v/>
      </c>
      <c r="CM1321" s="32" t="str">
        <f t="shared" ref="CM1321:CM1384" si="398">IF(INDEX(Kassza,CH1321,4)&lt;&gt;0,INDEX(Kassza,CH1321,4),"")</f>
        <v/>
      </c>
      <c r="CN1321" s="32" t="str">
        <f t="shared" ref="CN1321:CN1384" si="399">IF(INDEX(Kassza,CH1321,3)&lt;&gt;0,INDEX(Kassza,CH1321,3),"")</f>
        <v/>
      </c>
    </row>
    <row r="1322" spans="71:92" x14ac:dyDescent="0.3">
      <c r="BS1322" s="32" t="str">
        <f>IF(Kiadasi_kiseroiv!$K$2=BT1322,BV1322,"")</f>
        <v/>
      </c>
      <c r="BT1322" s="34" t="str">
        <f t="shared" si="382"/>
        <v/>
      </c>
      <c r="BU1322" s="32" t="str">
        <f t="shared" si="383"/>
        <v/>
      </c>
      <c r="BV1322" s="32" t="str">
        <f t="shared" si="384"/>
        <v/>
      </c>
      <c r="BW1322" s="32" t="str">
        <f t="shared" si="385"/>
        <v/>
      </c>
      <c r="BX1322" s="32" t="str">
        <f t="shared" si="386"/>
        <v/>
      </c>
      <c r="BY1322" s="32" t="str">
        <f t="shared" si="387"/>
        <v/>
      </c>
      <c r="BZ1322" s="32" t="str">
        <f t="shared" si="388"/>
        <v/>
      </c>
      <c r="CA1322" s="32" t="str">
        <f t="shared" si="389"/>
        <v/>
      </c>
      <c r="CB1322" s="33">
        <f>IF(COUNTIF($CD$7:CD1322,CD1322)=1,CD1322,CD1322+COUNTIF($CD$6:CD1321,CD1322))</f>
        <v>56468</v>
      </c>
      <c r="CC1322" s="34">
        <f t="shared" si="390"/>
        <v>55153</v>
      </c>
      <c r="CD1322" s="32">
        <f t="shared" si="391"/>
        <v>55153</v>
      </c>
      <c r="CE1322" s="32">
        <f t="shared" si="392"/>
        <v>0</v>
      </c>
      <c r="CF1322" s="32">
        <f t="shared" si="393"/>
        <v>0</v>
      </c>
      <c r="CG1322" s="32" t="str">
        <f t="shared" si="394"/>
        <v/>
      </c>
      <c r="CH1322" s="32">
        <v>1317</v>
      </c>
      <c r="CI1322" s="32" t="s">
        <v>6</v>
      </c>
      <c r="CJ1322" s="32" t="str">
        <f t="shared" si="395"/>
        <v/>
      </c>
      <c r="CK1322" s="32" t="str">
        <f t="shared" si="396"/>
        <v/>
      </c>
      <c r="CL1322" s="32" t="str">
        <f t="shared" si="397"/>
        <v/>
      </c>
      <c r="CM1322" s="32" t="str">
        <f t="shared" si="398"/>
        <v/>
      </c>
      <c r="CN1322" s="32" t="str">
        <f t="shared" si="399"/>
        <v/>
      </c>
    </row>
    <row r="1323" spans="71:92" x14ac:dyDescent="0.3">
      <c r="BS1323" s="32" t="str">
        <f>IF(Kiadasi_kiseroiv!$K$2=BT1323,BV1323,"")</f>
        <v/>
      </c>
      <c r="BT1323" s="34" t="str">
        <f t="shared" si="382"/>
        <v/>
      </c>
      <c r="BU1323" s="32" t="str">
        <f t="shared" si="383"/>
        <v/>
      </c>
      <c r="BV1323" s="32" t="str">
        <f t="shared" si="384"/>
        <v/>
      </c>
      <c r="BW1323" s="32" t="str">
        <f t="shared" si="385"/>
        <v/>
      </c>
      <c r="BX1323" s="32" t="str">
        <f t="shared" si="386"/>
        <v/>
      </c>
      <c r="BY1323" s="32" t="str">
        <f t="shared" si="387"/>
        <v/>
      </c>
      <c r="BZ1323" s="32" t="str">
        <f t="shared" si="388"/>
        <v/>
      </c>
      <c r="CA1323" s="32" t="str">
        <f t="shared" si="389"/>
        <v/>
      </c>
      <c r="CB1323" s="33">
        <f>IF(COUNTIF($CD$7:CD1323,CD1323)=1,CD1323,CD1323+COUNTIF($CD$6:CD1322,CD1323))</f>
        <v>56469</v>
      </c>
      <c r="CC1323" s="34">
        <f t="shared" si="390"/>
        <v>55153</v>
      </c>
      <c r="CD1323" s="32">
        <f t="shared" si="391"/>
        <v>55153</v>
      </c>
      <c r="CE1323" s="32">
        <f t="shared" si="392"/>
        <v>0</v>
      </c>
      <c r="CF1323" s="32">
        <f t="shared" si="393"/>
        <v>0</v>
      </c>
      <c r="CG1323" s="32" t="str">
        <f t="shared" si="394"/>
        <v/>
      </c>
      <c r="CH1323" s="32">
        <v>1318</v>
      </c>
      <c r="CI1323" s="32" t="s">
        <v>6</v>
      </c>
      <c r="CJ1323" s="32" t="str">
        <f t="shared" si="395"/>
        <v/>
      </c>
      <c r="CK1323" s="32" t="str">
        <f t="shared" si="396"/>
        <v/>
      </c>
      <c r="CL1323" s="32" t="str">
        <f t="shared" si="397"/>
        <v/>
      </c>
      <c r="CM1323" s="32" t="str">
        <f t="shared" si="398"/>
        <v/>
      </c>
      <c r="CN1323" s="32" t="str">
        <f t="shared" si="399"/>
        <v/>
      </c>
    </row>
    <row r="1324" spans="71:92" x14ac:dyDescent="0.3">
      <c r="BS1324" s="32" t="str">
        <f>IF(Kiadasi_kiseroiv!$K$2=BT1324,BV1324,"")</f>
        <v/>
      </c>
      <c r="BT1324" s="34" t="str">
        <f t="shared" si="382"/>
        <v/>
      </c>
      <c r="BU1324" s="32" t="str">
        <f t="shared" si="383"/>
        <v/>
      </c>
      <c r="BV1324" s="32" t="str">
        <f t="shared" si="384"/>
        <v/>
      </c>
      <c r="BW1324" s="32" t="str">
        <f t="shared" si="385"/>
        <v/>
      </c>
      <c r="BX1324" s="32" t="str">
        <f t="shared" si="386"/>
        <v/>
      </c>
      <c r="BY1324" s="32" t="str">
        <f t="shared" si="387"/>
        <v/>
      </c>
      <c r="BZ1324" s="32" t="str">
        <f t="shared" si="388"/>
        <v/>
      </c>
      <c r="CA1324" s="32" t="str">
        <f t="shared" si="389"/>
        <v/>
      </c>
      <c r="CB1324" s="33">
        <f>IF(COUNTIF($CD$7:CD1324,CD1324)=1,CD1324,CD1324+COUNTIF($CD$6:CD1323,CD1324))</f>
        <v>56470</v>
      </c>
      <c r="CC1324" s="34">
        <f t="shared" si="390"/>
        <v>55153</v>
      </c>
      <c r="CD1324" s="32">
        <f t="shared" si="391"/>
        <v>55153</v>
      </c>
      <c r="CE1324" s="32">
        <f t="shared" si="392"/>
        <v>0</v>
      </c>
      <c r="CF1324" s="32">
        <f t="shared" si="393"/>
        <v>0</v>
      </c>
      <c r="CG1324" s="32" t="str">
        <f t="shared" si="394"/>
        <v/>
      </c>
      <c r="CH1324" s="32">
        <v>1319</v>
      </c>
      <c r="CI1324" s="32" t="s">
        <v>6</v>
      </c>
      <c r="CJ1324" s="32" t="str">
        <f t="shared" si="395"/>
        <v/>
      </c>
      <c r="CK1324" s="32" t="str">
        <f t="shared" si="396"/>
        <v/>
      </c>
      <c r="CL1324" s="32" t="str">
        <f t="shared" si="397"/>
        <v/>
      </c>
      <c r="CM1324" s="32" t="str">
        <f t="shared" si="398"/>
        <v/>
      </c>
      <c r="CN1324" s="32" t="str">
        <f t="shared" si="399"/>
        <v/>
      </c>
    </row>
    <row r="1325" spans="71:92" x14ac:dyDescent="0.3">
      <c r="BS1325" s="32" t="str">
        <f>IF(Kiadasi_kiseroiv!$K$2=BT1325,BV1325,"")</f>
        <v/>
      </c>
      <c r="BT1325" s="34" t="str">
        <f t="shared" si="382"/>
        <v/>
      </c>
      <c r="BU1325" s="32" t="str">
        <f t="shared" si="383"/>
        <v/>
      </c>
      <c r="BV1325" s="32" t="str">
        <f t="shared" si="384"/>
        <v/>
      </c>
      <c r="BW1325" s="32" t="str">
        <f t="shared" si="385"/>
        <v/>
      </c>
      <c r="BX1325" s="32" t="str">
        <f t="shared" si="386"/>
        <v/>
      </c>
      <c r="BY1325" s="32" t="str">
        <f t="shared" si="387"/>
        <v/>
      </c>
      <c r="BZ1325" s="32" t="str">
        <f t="shared" si="388"/>
        <v/>
      </c>
      <c r="CA1325" s="32" t="str">
        <f t="shared" si="389"/>
        <v/>
      </c>
      <c r="CB1325" s="33">
        <f>IF(COUNTIF($CD$7:CD1325,CD1325)=1,CD1325,CD1325+COUNTIF($CD$6:CD1324,CD1325))</f>
        <v>56471</v>
      </c>
      <c r="CC1325" s="34">
        <f t="shared" si="390"/>
        <v>55153</v>
      </c>
      <c r="CD1325" s="32">
        <f t="shared" si="391"/>
        <v>55153</v>
      </c>
      <c r="CE1325" s="32">
        <f t="shared" si="392"/>
        <v>0</v>
      </c>
      <c r="CF1325" s="32">
        <f t="shared" si="393"/>
        <v>0</v>
      </c>
      <c r="CG1325" s="32" t="str">
        <f t="shared" si="394"/>
        <v/>
      </c>
      <c r="CH1325" s="32">
        <v>1320</v>
      </c>
      <c r="CI1325" s="32" t="s">
        <v>6</v>
      </c>
      <c r="CJ1325" s="32" t="str">
        <f t="shared" si="395"/>
        <v/>
      </c>
      <c r="CK1325" s="32" t="str">
        <f t="shared" si="396"/>
        <v/>
      </c>
      <c r="CL1325" s="32" t="str">
        <f t="shared" si="397"/>
        <v/>
      </c>
      <c r="CM1325" s="32" t="str">
        <f t="shared" si="398"/>
        <v/>
      </c>
      <c r="CN1325" s="32" t="str">
        <f t="shared" si="399"/>
        <v/>
      </c>
    </row>
    <row r="1326" spans="71:92" x14ac:dyDescent="0.3">
      <c r="BS1326" s="32" t="str">
        <f>IF(Kiadasi_kiseroiv!$K$2=BT1326,BV1326,"")</f>
        <v/>
      </c>
      <c r="BT1326" s="34" t="str">
        <f t="shared" si="382"/>
        <v/>
      </c>
      <c r="BU1326" s="32" t="str">
        <f t="shared" si="383"/>
        <v/>
      </c>
      <c r="BV1326" s="32" t="str">
        <f t="shared" si="384"/>
        <v/>
      </c>
      <c r="BW1326" s="32" t="str">
        <f t="shared" si="385"/>
        <v/>
      </c>
      <c r="BX1326" s="32" t="str">
        <f t="shared" si="386"/>
        <v/>
      </c>
      <c r="BY1326" s="32" t="str">
        <f t="shared" si="387"/>
        <v/>
      </c>
      <c r="BZ1326" s="32" t="str">
        <f t="shared" si="388"/>
        <v/>
      </c>
      <c r="CA1326" s="32" t="str">
        <f t="shared" si="389"/>
        <v/>
      </c>
      <c r="CB1326" s="33">
        <f>IF(COUNTIF($CD$7:CD1326,CD1326)=1,CD1326,CD1326+COUNTIF($CD$6:CD1325,CD1326))</f>
        <v>56472</v>
      </c>
      <c r="CC1326" s="34">
        <f t="shared" si="390"/>
        <v>55153</v>
      </c>
      <c r="CD1326" s="32">
        <f t="shared" si="391"/>
        <v>55153</v>
      </c>
      <c r="CE1326" s="32">
        <f t="shared" si="392"/>
        <v>0</v>
      </c>
      <c r="CF1326" s="32">
        <f t="shared" si="393"/>
        <v>0</v>
      </c>
      <c r="CG1326" s="32" t="str">
        <f t="shared" si="394"/>
        <v/>
      </c>
      <c r="CH1326" s="32">
        <v>1321</v>
      </c>
      <c r="CI1326" s="32" t="s">
        <v>6</v>
      </c>
      <c r="CJ1326" s="32" t="str">
        <f t="shared" si="395"/>
        <v/>
      </c>
      <c r="CK1326" s="32" t="str">
        <f t="shared" si="396"/>
        <v/>
      </c>
      <c r="CL1326" s="32" t="str">
        <f t="shared" si="397"/>
        <v/>
      </c>
      <c r="CM1326" s="32" t="str">
        <f t="shared" si="398"/>
        <v/>
      </c>
      <c r="CN1326" s="32" t="str">
        <f t="shared" si="399"/>
        <v/>
      </c>
    </row>
    <row r="1327" spans="71:92" x14ac:dyDescent="0.3">
      <c r="BS1327" s="32" t="str">
        <f>IF(Kiadasi_kiseroiv!$K$2=BT1327,BV1327,"")</f>
        <v/>
      </c>
      <c r="BT1327" s="34" t="str">
        <f t="shared" si="382"/>
        <v/>
      </c>
      <c r="BU1327" s="32" t="str">
        <f t="shared" si="383"/>
        <v/>
      </c>
      <c r="BV1327" s="32" t="str">
        <f t="shared" si="384"/>
        <v/>
      </c>
      <c r="BW1327" s="32" t="str">
        <f t="shared" si="385"/>
        <v/>
      </c>
      <c r="BX1327" s="32" t="str">
        <f t="shared" si="386"/>
        <v/>
      </c>
      <c r="BY1327" s="32" t="str">
        <f t="shared" si="387"/>
        <v/>
      </c>
      <c r="BZ1327" s="32" t="str">
        <f t="shared" si="388"/>
        <v/>
      </c>
      <c r="CA1327" s="32" t="str">
        <f t="shared" si="389"/>
        <v/>
      </c>
      <c r="CB1327" s="33">
        <f>IF(COUNTIF($CD$7:CD1327,CD1327)=1,CD1327,CD1327+COUNTIF($CD$6:CD1326,CD1327))</f>
        <v>56473</v>
      </c>
      <c r="CC1327" s="34">
        <f t="shared" si="390"/>
        <v>55153</v>
      </c>
      <c r="CD1327" s="32">
        <f t="shared" si="391"/>
        <v>55153</v>
      </c>
      <c r="CE1327" s="32">
        <f t="shared" si="392"/>
        <v>0</v>
      </c>
      <c r="CF1327" s="32">
        <f t="shared" si="393"/>
        <v>0</v>
      </c>
      <c r="CG1327" s="32" t="str">
        <f t="shared" si="394"/>
        <v/>
      </c>
      <c r="CH1327" s="32">
        <v>1322</v>
      </c>
      <c r="CI1327" s="32" t="s">
        <v>6</v>
      </c>
      <c r="CJ1327" s="32" t="str">
        <f t="shared" si="395"/>
        <v/>
      </c>
      <c r="CK1327" s="32" t="str">
        <f t="shared" si="396"/>
        <v/>
      </c>
      <c r="CL1327" s="32" t="str">
        <f t="shared" si="397"/>
        <v/>
      </c>
      <c r="CM1327" s="32" t="str">
        <f t="shared" si="398"/>
        <v/>
      </c>
      <c r="CN1327" s="32" t="str">
        <f t="shared" si="399"/>
        <v/>
      </c>
    </row>
    <row r="1328" spans="71:92" x14ac:dyDescent="0.3">
      <c r="BS1328" s="32" t="str">
        <f>IF(Kiadasi_kiseroiv!$K$2=BT1328,BV1328,"")</f>
        <v/>
      </c>
      <c r="BT1328" s="34" t="str">
        <f t="shared" si="382"/>
        <v/>
      </c>
      <c r="BU1328" s="32" t="str">
        <f t="shared" si="383"/>
        <v/>
      </c>
      <c r="BV1328" s="32" t="str">
        <f t="shared" si="384"/>
        <v/>
      </c>
      <c r="BW1328" s="32" t="str">
        <f t="shared" si="385"/>
        <v/>
      </c>
      <c r="BX1328" s="32" t="str">
        <f t="shared" si="386"/>
        <v/>
      </c>
      <c r="BY1328" s="32" t="str">
        <f t="shared" si="387"/>
        <v/>
      </c>
      <c r="BZ1328" s="32" t="str">
        <f t="shared" si="388"/>
        <v/>
      </c>
      <c r="CA1328" s="32" t="str">
        <f t="shared" si="389"/>
        <v/>
      </c>
      <c r="CB1328" s="33">
        <f>IF(COUNTIF($CD$7:CD1328,CD1328)=1,CD1328,CD1328+COUNTIF($CD$6:CD1327,CD1328))</f>
        <v>56474</v>
      </c>
      <c r="CC1328" s="34">
        <f t="shared" si="390"/>
        <v>55153</v>
      </c>
      <c r="CD1328" s="32">
        <f t="shared" si="391"/>
        <v>55153</v>
      </c>
      <c r="CE1328" s="32">
        <f t="shared" si="392"/>
        <v>0</v>
      </c>
      <c r="CF1328" s="32">
        <f t="shared" si="393"/>
        <v>0</v>
      </c>
      <c r="CG1328" s="32" t="str">
        <f t="shared" si="394"/>
        <v/>
      </c>
      <c r="CH1328" s="32">
        <v>1323</v>
      </c>
      <c r="CI1328" s="32" t="s">
        <v>6</v>
      </c>
      <c r="CJ1328" s="32" t="str">
        <f t="shared" si="395"/>
        <v/>
      </c>
      <c r="CK1328" s="32" t="str">
        <f t="shared" si="396"/>
        <v/>
      </c>
      <c r="CL1328" s="32" t="str">
        <f t="shared" si="397"/>
        <v/>
      </c>
      <c r="CM1328" s="32" t="str">
        <f t="shared" si="398"/>
        <v/>
      </c>
      <c r="CN1328" s="32" t="str">
        <f t="shared" si="399"/>
        <v/>
      </c>
    </row>
    <row r="1329" spans="71:92" x14ac:dyDescent="0.3">
      <c r="BS1329" s="32" t="str">
        <f>IF(Kiadasi_kiseroiv!$K$2=BT1329,BV1329,"")</f>
        <v/>
      </c>
      <c r="BT1329" s="34" t="str">
        <f t="shared" si="382"/>
        <v/>
      </c>
      <c r="BU1329" s="32" t="str">
        <f t="shared" si="383"/>
        <v/>
      </c>
      <c r="BV1329" s="32" t="str">
        <f t="shared" si="384"/>
        <v/>
      </c>
      <c r="BW1329" s="32" t="str">
        <f t="shared" si="385"/>
        <v/>
      </c>
      <c r="BX1329" s="32" t="str">
        <f t="shared" si="386"/>
        <v/>
      </c>
      <c r="BY1329" s="32" t="str">
        <f t="shared" si="387"/>
        <v/>
      </c>
      <c r="BZ1329" s="32" t="str">
        <f t="shared" si="388"/>
        <v/>
      </c>
      <c r="CA1329" s="32" t="str">
        <f t="shared" si="389"/>
        <v/>
      </c>
      <c r="CB1329" s="33">
        <f>IF(COUNTIF($CD$7:CD1329,CD1329)=1,CD1329,CD1329+COUNTIF($CD$6:CD1328,CD1329))</f>
        <v>56475</v>
      </c>
      <c r="CC1329" s="34">
        <f t="shared" si="390"/>
        <v>55153</v>
      </c>
      <c r="CD1329" s="32">
        <f t="shared" si="391"/>
        <v>55153</v>
      </c>
      <c r="CE1329" s="32">
        <f t="shared" si="392"/>
        <v>0</v>
      </c>
      <c r="CF1329" s="32">
        <f t="shared" si="393"/>
        <v>0</v>
      </c>
      <c r="CG1329" s="32" t="str">
        <f t="shared" si="394"/>
        <v/>
      </c>
      <c r="CH1329" s="32">
        <v>1324</v>
      </c>
      <c r="CI1329" s="32" t="s">
        <v>6</v>
      </c>
      <c r="CJ1329" s="32" t="str">
        <f t="shared" si="395"/>
        <v/>
      </c>
      <c r="CK1329" s="32" t="str">
        <f t="shared" si="396"/>
        <v/>
      </c>
      <c r="CL1329" s="32" t="str">
        <f t="shared" si="397"/>
        <v/>
      </c>
      <c r="CM1329" s="32" t="str">
        <f t="shared" si="398"/>
        <v/>
      </c>
      <c r="CN1329" s="32" t="str">
        <f t="shared" si="399"/>
        <v/>
      </c>
    </row>
    <row r="1330" spans="71:92" x14ac:dyDescent="0.3">
      <c r="BS1330" s="32" t="str">
        <f>IF(Kiadasi_kiseroiv!$K$2=BT1330,BV1330,"")</f>
        <v/>
      </c>
      <c r="BT1330" s="34" t="str">
        <f t="shared" si="382"/>
        <v/>
      </c>
      <c r="BU1330" s="32" t="str">
        <f t="shared" si="383"/>
        <v/>
      </c>
      <c r="BV1330" s="32" t="str">
        <f t="shared" si="384"/>
        <v/>
      </c>
      <c r="BW1330" s="32" t="str">
        <f t="shared" si="385"/>
        <v/>
      </c>
      <c r="BX1330" s="32" t="str">
        <f t="shared" si="386"/>
        <v/>
      </c>
      <c r="BY1330" s="32" t="str">
        <f t="shared" si="387"/>
        <v/>
      </c>
      <c r="BZ1330" s="32" t="str">
        <f t="shared" si="388"/>
        <v/>
      </c>
      <c r="CA1330" s="32" t="str">
        <f t="shared" si="389"/>
        <v/>
      </c>
      <c r="CB1330" s="33">
        <f>IF(COUNTIF($CD$7:CD1330,CD1330)=1,CD1330,CD1330+COUNTIF($CD$6:CD1329,CD1330))</f>
        <v>56476</v>
      </c>
      <c r="CC1330" s="34">
        <f t="shared" si="390"/>
        <v>55153</v>
      </c>
      <c r="CD1330" s="32">
        <f t="shared" si="391"/>
        <v>55153</v>
      </c>
      <c r="CE1330" s="32">
        <f t="shared" si="392"/>
        <v>0</v>
      </c>
      <c r="CF1330" s="32">
        <f t="shared" si="393"/>
        <v>0</v>
      </c>
      <c r="CG1330" s="32" t="str">
        <f t="shared" si="394"/>
        <v/>
      </c>
      <c r="CH1330" s="32">
        <v>1325</v>
      </c>
      <c r="CI1330" s="32" t="s">
        <v>6</v>
      </c>
      <c r="CJ1330" s="32" t="str">
        <f t="shared" si="395"/>
        <v/>
      </c>
      <c r="CK1330" s="32" t="str">
        <f t="shared" si="396"/>
        <v/>
      </c>
      <c r="CL1330" s="32" t="str">
        <f t="shared" si="397"/>
        <v/>
      </c>
      <c r="CM1330" s="32" t="str">
        <f t="shared" si="398"/>
        <v/>
      </c>
      <c r="CN1330" s="32" t="str">
        <f t="shared" si="399"/>
        <v/>
      </c>
    </row>
    <row r="1331" spans="71:92" x14ac:dyDescent="0.3">
      <c r="BS1331" s="32" t="str">
        <f>IF(Kiadasi_kiseroiv!$K$2=BT1331,BV1331,"")</f>
        <v/>
      </c>
      <c r="BT1331" s="34" t="str">
        <f t="shared" si="382"/>
        <v/>
      </c>
      <c r="BU1331" s="32" t="str">
        <f t="shared" si="383"/>
        <v/>
      </c>
      <c r="BV1331" s="32" t="str">
        <f t="shared" si="384"/>
        <v/>
      </c>
      <c r="BW1331" s="32" t="str">
        <f t="shared" si="385"/>
        <v/>
      </c>
      <c r="BX1331" s="32" t="str">
        <f t="shared" si="386"/>
        <v/>
      </c>
      <c r="BY1331" s="32" t="str">
        <f t="shared" si="387"/>
        <v/>
      </c>
      <c r="BZ1331" s="32" t="str">
        <f t="shared" si="388"/>
        <v/>
      </c>
      <c r="CA1331" s="32" t="str">
        <f t="shared" si="389"/>
        <v/>
      </c>
      <c r="CB1331" s="33">
        <f>IF(COUNTIF($CD$7:CD1331,CD1331)=1,CD1331,CD1331+COUNTIF($CD$6:CD1330,CD1331))</f>
        <v>56477</v>
      </c>
      <c r="CC1331" s="34">
        <f t="shared" si="390"/>
        <v>55153</v>
      </c>
      <c r="CD1331" s="32">
        <f t="shared" si="391"/>
        <v>55153</v>
      </c>
      <c r="CE1331" s="32">
        <f t="shared" si="392"/>
        <v>0</v>
      </c>
      <c r="CF1331" s="32">
        <f t="shared" si="393"/>
        <v>0</v>
      </c>
      <c r="CG1331" s="32" t="str">
        <f t="shared" si="394"/>
        <v/>
      </c>
      <c r="CH1331" s="32">
        <v>1326</v>
      </c>
      <c r="CI1331" s="32" t="s">
        <v>6</v>
      </c>
      <c r="CJ1331" s="32" t="str">
        <f t="shared" si="395"/>
        <v/>
      </c>
      <c r="CK1331" s="32" t="str">
        <f t="shared" si="396"/>
        <v/>
      </c>
      <c r="CL1331" s="32" t="str">
        <f t="shared" si="397"/>
        <v/>
      </c>
      <c r="CM1331" s="32" t="str">
        <f t="shared" si="398"/>
        <v/>
      </c>
      <c r="CN1331" s="32" t="str">
        <f t="shared" si="399"/>
        <v/>
      </c>
    </row>
    <row r="1332" spans="71:92" x14ac:dyDescent="0.3">
      <c r="BS1332" s="32" t="str">
        <f>IF(Kiadasi_kiseroiv!$K$2=BT1332,BV1332,"")</f>
        <v/>
      </c>
      <c r="BT1332" s="34" t="str">
        <f t="shared" si="382"/>
        <v/>
      </c>
      <c r="BU1332" s="32" t="str">
        <f t="shared" si="383"/>
        <v/>
      </c>
      <c r="BV1332" s="32" t="str">
        <f t="shared" si="384"/>
        <v/>
      </c>
      <c r="BW1332" s="32" t="str">
        <f t="shared" si="385"/>
        <v/>
      </c>
      <c r="BX1332" s="32" t="str">
        <f t="shared" si="386"/>
        <v/>
      </c>
      <c r="BY1332" s="32" t="str">
        <f t="shared" si="387"/>
        <v/>
      </c>
      <c r="BZ1332" s="32" t="str">
        <f t="shared" si="388"/>
        <v/>
      </c>
      <c r="CA1332" s="32" t="str">
        <f t="shared" si="389"/>
        <v/>
      </c>
      <c r="CB1332" s="33">
        <f>IF(COUNTIF($CD$7:CD1332,CD1332)=1,CD1332,CD1332+COUNTIF($CD$6:CD1331,CD1332))</f>
        <v>56478</v>
      </c>
      <c r="CC1332" s="34">
        <f t="shared" si="390"/>
        <v>55153</v>
      </c>
      <c r="CD1332" s="32">
        <f t="shared" si="391"/>
        <v>55153</v>
      </c>
      <c r="CE1332" s="32">
        <f t="shared" si="392"/>
        <v>0</v>
      </c>
      <c r="CF1332" s="32">
        <f t="shared" si="393"/>
        <v>0</v>
      </c>
      <c r="CG1332" s="32" t="str">
        <f t="shared" si="394"/>
        <v/>
      </c>
      <c r="CH1332" s="32">
        <v>1327</v>
      </c>
      <c r="CI1332" s="32" t="s">
        <v>6</v>
      </c>
      <c r="CJ1332" s="32" t="str">
        <f t="shared" si="395"/>
        <v/>
      </c>
      <c r="CK1332" s="32" t="str">
        <f t="shared" si="396"/>
        <v/>
      </c>
      <c r="CL1332" s="32" t="str">
        <f t="shared" si="397"/>
        <v/>
      </c>
      <c r="CM1332" s="32" t="str">
        <f t="shared" si="398"/>
        <v/>
      </c>
      <c r="CN1332" s="32" t="str">
        <f t="shared" si="399"/>
        <v/>
      </c>
    </row>
    <row r="1333" spans="71:92" x14ac:dyDescent="0.3">
      <c r="BS1333" s="32" t="str">
        <f>IF(Kiadasi_kiseroiv!$K$2=BT1333,BV1333,"")</f>
        <v/>
      </c>
      <c r="BT1333" s="34" t="str">
        <f t="shared" si="382"/>
        <v/>
      </c>
      <c r="BU1333" s="32" t="str">
        <f t="shared" si="383"/>
        <v/>
      </c>
      <c r="BV1333" s="32" t="str">
        <f t="shared" si="384"/>
        <v/>
      </c>
      <c r="BW1333" s="32" t="str">
        <f t="shared" si="385"/>
        <v/>
      </c>
      <c r="BX1333" s="32" t="str">
        <f t="shared" si="386"/>
        <v/>
      </c>
      <c r="BY1333" s="32" t="str">
        <f t="shared" si="387"/>
        <v/>
      </c>
      <c r="BZ1333" s="32" t="str">
        <f t="shared" si="388"/>
        <v/>
      </c>
      <c r="CA1333" s="32" t="str">
        <f t="shared" si="389"/>
        <v/>
      </c>
      <c r="CB1333" s="33">
        <f>IF(COUNTIF($CD$7:CD1333,CD1333)=1,CD1333,CD1333+COUNTIF($CD$6:CD1332,CD1333))</f>
        <v>56479</v>
      </c>
      <c r="CC1333" s="34">
        <f t="shared" si="390"/>
        <v>55153</v>
      </c>
      <c r="CD1333" s="32">
        <f t="shared" si="391"/>
        <v>55153</v>
      </c>
      <c r="CE1333" s="32">
        <f t="shared" si="392"/>
        <v>0</v>
      </c>
      <c r="CF1333" s="32">
        <f t="shared" si="393"/>
        <v>0</v>
      </c>
      <c r="CG1333" s="32" t="str">
        <f t="shared" si="394"/>
        <v/>
      </c>
      <c r="CH1333" s="32">
        <v>1328</v>
      </c>
      <c r="CI1333" s="32" t="s">
        <v>6</v>
      </c>
      <c r="CJ1333" s="32" t="str">
        <f t="shared" si="395"/>
        <v/>
      </c>
      <c r="CK1333" s="32" t="str">
        <f t="shared" si="396"/>
        <v/>
      </c>
      <c r="CL1333" s="32" t="str">
        <f t="shared" si="397"/>
        <v/>
      </c>
      <c r="CM1333" s="32" t="str">
        <f t="shared" si="398"/>
        <v/>
      </c>
      <c r="CN1333" s="32" t="str">
        <f t="shared" si="399"/>
        <v/>
      </c>
    </row>
    <row r="1334" spans="71:92" x14ac:dyDescent="0.3">
      <c r="BS1334" s="32" t="str">
        <f>IF(Kiadasi_kiseroiv!$K$2=BT1334,BV1334,"")</f>
        <v/>
      </c>
      <c r="BT1334" s="34" t="str">
        <f t="shared" si="382"/>
        <v/>
      </c>
      <c r="BU1334" s="32" t="str">
        <f t="shared" si="383"/>
        <v/>
      </c>
      <c r="BV1334" s="32" t="str">
        <f t="shared" si="384"/>
        <v/>
      </c>
      <c r="BW1334" s="32" t="str">
        <f t="shared" si="385"/>
        <v/>
      </c>
      <c r="BX1334" s="32" t="str">
        <f t="shared" si="386"/>
        <v/>
      </c>
      <c r="BY1334" s="32" t="str">
        <f t="shared" si="387"/>
        <v/>
      </c>
      <c r="BZ1334" s="32" t="str">
        <f t="shared" si="388"/>
        <v/>
      </c>
      <c r="CA1334" s="32" t="str">
        <f t="shared" si="389"/>
        <v/>
      </c>
      <c r="CB1334" s="33">
        <f>IF(COUNTIF($CD$7:CD1334,CD1334)=1,CD1334,CD1334+COUNTIF($CD$6:CD1333,CD1334))</f>
        <v>56480</v>
      </c>
      <c r="CC1334" s="34">
        <f t="shared" si="390"/>
        <v>55153</v>
      </c>
      <c r="CD1334" s="32">
        <f t="shared" si="391"/>
        <v>55153</v>
      </c>
      <c r="CE1334" s="32">
        <f t="shared" si="392"/>
        <v>0</v>
      </c>
      <c r="CF1334" s="32">
        <f t="shared" si="393"/>
        <v>0</v>
      </c>
      <c r="CG1334" s="32" t="str">
        <f t="shared" si="394"/>
        <v/>
      </c>
      <c r="CH1334" s="32">
        <v>1329</v>
      </c>
      <c r="CI1334" s="32" t="s">
        <v>6</v>
      </c>
      <c r="CJ1334" s="32" t="str">
        <f t="shared" si="395"/>
        <v/>
      </c>
      <c r="CK1334" s="32" t="str">
        <f t="shared" si="396"/>
        <v/>
      </c>
      <c r="CL1334" s="32" t="str">
        <f t="shared" si="397"/>
        <v/>
      </c>
      <c r="CM1334" s="32" t="str">
        <f t="shared" si="398"/>
        <v/>
      </c>
      <c r="CN1334" s="32" t="str">
        <f t="shared" si="399"/>
        <v/>
      </c>
    </row>
    <row r="1335" spans="71:92" x14ac:dyDescent="0.3">
      <c r="BS1335" s="32" t="str">
        <f>IF(Kiadasi_kiseroiv!$K$2=BT1335,BV1335,"")</f>
        <v/>
      </c>
      <c r="BT1335" s="34" t="str">
        <f t="shared" si="382"/>
        <v/>
      </c>
      <c r="BU1335" s="32" t="str">
        <f t="shared" si="383"/>
        <v/>
      </c>
      <c r="BV1335" s="32" t="str">
        <f t="shared" si="384"/>
        <v/>
      </c>
      <c r="BW1335" s="32" t="str">
        <f t="shared" si="385"/>
        <v/>
      </c>
      <c r="BX1335" s="32" t="str">
        <f t="shared" si="386"/>
        <v/>
      </c>
      <c r="BY1335" s="32" t="str">
        <f t="shared" si="387"/>
        <v/>
      </c>
      <c r="BZ1335" s="32" t="str">
        <f t="shared" si="388"/>
        <v/>
      </c>
      <c r="CA1335" s="32" t="str">
        <f t="shared" si="389"/>
        <v/>
      </c>
      <c r="CB1335" s="33">
        <f>IF(COUNTIF($CD$7:CD1335,CD1335)=1,CD1335,CD1335+COUNTIF($CD$6:CD1334,CD1335))</f>
        <v>56481</v>
      </c>
      <c r="CC1335" s="34">
        <f t="shared" si="390"/>
        <v>55153</v>
      </c>
      <c r="CD1335" s="32">
        <f t="shared" si="391"/>
        <v>55153</v>
      </c>
      <c r="CE1335" s="32">
        <f t="shared" si="392"/>
        <v>0</v>
      </c>
      <c r="CF1335" s="32">
        <f t="shared" si="393"/>
        <v>0</v>
      </c>
      <c r="CG1335" s="32" t="str">
        <f t="shared" si="394"/>
        <v/>
      </c>
      <c r="CH1335" s="32">
        <v>1330</v>
      </c>
      <c r="CI1335" s="32" t="s">
        <v>6</v>
      </c>
      <c r="CJ1335" s="32" t="str">
        <f t="shared" si="395"/>
        <v/>
      </c>
      <c r="CK1335" s="32" t="str">
        <f t="shared" si="396"/>
        <v/>
      </c>
      <c r="CL1335" s="32" t="str">
        <f t="shared" si="397"/>
        <v/>
      </c>
      <c r="CM1335" s="32" t="str">
        <f t="shared" si="398"/>
        <v/>
      </c>
      <c r="CN1335" s="32" t="str">
        <f t="shared" si="399"/>
        <v/>
      </c>
    </row>
    <row r="1336" spans="71:92" x14ac:dyDescent="0.3">
      <c r="BS1336" s="32" t="str">
        <f>IF(Kiadasi_kiseroiv!$K$2=BT1336,BV1336,"")</f>
        <v/>
      </c>
      <c r="BT1336" s="34" t="str">
        <f t="shared" si="382"/>
        <v/>
      </c>
      <c r="BU1336" s="32" t="str">
        <f t="shared" si="383"/>
        <v/>
      </c>
      <c r="BV1336" s="32" t="str">
        <f t="shared" si="384"/>
        <v/>
      </c>
      <c r="BW1336" s="32" t="str">
        <f t="shared" si="385"/>
        <v/>
      </c>
      <c r="BX1336" s="32" t="str">
        <f t="shared" si="386"/>
        <v/>
      </c>
      <c r="BY1336" s="32" t="str">
        <f t="shared" si="387"/>
        <v/>
      </c>
      <c r="BZ1336" s="32" t="str">
        <f t="shared" si="388"/>
        <v/>
      </c>
      <c r="CA1336" s="32" t="str">
        <f t="shared" si="389"/>
        <v/>
      </c>
      <c r="CB1336" s="33">
        <f>IF(COUNTIF($CD$7:CD1336,CD1336)=1,CD1336,CD1336+COUNTIF($CD$6:CD1335,CD1336))</f>
        <v>56482</v>
      </c>
      <c r="CC1336" s="34">
        <f t="shared" si="390"/>
        <v>55153</v>
      </c>
      <c r="CD1336" s="32">
        <f t="shared" si="391"/>
        <v>55153</v>
      </c>
      <c r="CE1336" s="32">
        <f t="shared" si="392"/>
        <v>0</v>
      </c>
      <c r="CF1336" s="32">
        <f t="shared" si="393"/>
        <v>0</v>
      </c>
      <c r="CG1336" s="32" t="str">
        <f t="shared" si="394"/>
        <v/>
      </c>
      <c r="CH1336" s="32">
        <v>1331</v>
      </c>
      <c r="CI1336" s="32" t="s">
        <v>6</v>
      </c>
      <c r="CJ1336" s="32" t="str">
        <f t="shared" si="395"/>
        <v/>
      </c>
      <c r="CK1336" s="32" t="str">
        <f t="shared" si="396"/>
        <v/>
      </c>
      <c r="CL1336" s="32" t="str">
        <f t="shared" si="397"/>
        <v/>
      </c>
      <c r="CM1336" s="32" t="str">
        <f t="shared" si="398"/>
        <v/>
      </c>
      <c r="CN1336" s="32" t="str">
        <f t="shared" si="399"/>
        <v/>
      </c>
    </row>
    <row r="1337" spans="71:92" x14ac:dyDescent="0.3">
      <c r="BS1337" s="32" t="str">
        <f>IF(Kiadasi_kiseroiv!$K$2=BT1337,BV1337,"")</f>
        <v/>
      </c>
      <c r="BT1337" s="34" t="str">
        <f t="shared" si="382"/>
        <v/>
      </c>
      <c r="BU1337" s="32" t="str">
        <f t="shared" si="383"/>
        <v/>
      </c>
      <c r="BV1337" s="32" t="str">
        <f t="shared" si="384"/>
        <v/>
      </c>
      <c r="BW1337" s="32" t="str">
        <f t="shared" si="385"/>
        <v/>
      </c>
      <c r="BX1337" s="32" t="str">
        <f t="shared" si="386"/>
        <v/>
      </c>
      <c r="BY1337" s="32" t="str">
        <f t="shared" si="387"/>
        <v/>
      </c>
      <c r="BZ1337" s="32" t="str">
        <f t="shared" si="388"/>
        <v/>
      </c>
      <c r="CA1337" s="32" t="str">
        <f t="shared" si="389"/>
        <v/>
      </c>
      <c r="CB1337" s="33">
        <f>IF(COUNTIF($CD$7:CD1337,CD1337)=1,CD1337,CD1337+COUNTIF($CD$6:CD1336,CD1337))</f>
        <v>56483</v>
      </c>
      <c r="CC1337" s="34">
        <f t="shared" si="390"/>
        <v>55153</v>
      </c>
      <c r="CD1337" s="32">
        <f t="shared" si="391"/>
        <v>55153</v>
      </c>
      <c r="CE1337" s="32">
        <f t="shared" si="392"/>
        <v>0</v>
      </c>
      <c r="CF1337" s="32">
        <f t="shared" si="393"/>
        <v>0</v>
      </c>
      <c r="CG1337" s="32" t="str">
        <f t="shared" si="394"/>
        <v/>
      </c>
      <c r="CH1337" s="32">
        <v>1332</v>
      </c>
      <c r="CI1337" s="32" t="s">
        <v>6</v>
      </c>
      <c r="CJ1337" s="32" t="str">
        <f t="shared" si="395"/>
        <v/>
      </c>
      <c r="CK1337" s="32" t="str">
        <f t="shared" si="396"/>
        <v/>
      </c>
      <c r="CL1337" s="32" t="str">
        <f t="shared" si="397"/>
        <v/>
      </c>
      <c r="CM1337" s="32" t="str">
        <f t="shared" si="398"/>
        <v/>
      </c>
      <c r="CN1337" s="32" t="str">
        <f t="shared" si="399"/>
        <v/>
      </c>
    </row>
    <row r="1338" spans="71:92" x14ac:dyDescent="0.3">
      <c r="BS1338" s="32" t="str">
        <f>IF(Kiadasi_kiseroiv!$K$2=BT1338,BV1338,"")</f>
        <v/>
      </c>
      <c r="BT1338" s="34" t="str">
        <f t="shared" si="382"/>
        <v/>
      </c>
      <c r="BU1338" s="32" t="str">
        <f t="shared" si="383"/>
        <v/>
      </c>
      <c r="BV1338" s="32" t="str">
        <f t="shared" si="384"/>
        <v/>
      </c>
      <c r="BW1338" s="32" t="str">
        <f t="shared" si="385"/>
        <v/>
      </c>
      <c r="BX1338" s="32" t="str">
        <f t="shared" si="386"/>
        <v/>
      </c>
      <c r="BY1338" s="32" t="str">
        <f t="shared" si="387"/>
        <v/>
      </c>
      <c r="BZ1338" s="32" t="str">
        <f t="shared" si="388"/>
        <v/>
      </c>
      <c r="CA1338" s="32" t="str">
        <f t="shared" si="389"/>
        <v/>
      </c>
      <c r="CB1338" s="33">
        <f>IF(COUNTIF($CD$7:CD1338,CD1338)=1,CD1338,CD1338+COUNTIF($CD$6:CD1337,CD1338))</f>
        <v>56484</v>
      </c>
      <c r="CC1338" s="34">
        <f t="shared" si="390"/>
        <v>55153</v>
      </c>
      <c r="CD1338" s="32">
        <f t="shared" si="391"/>
        <v>55153</v>
      </c>
      <c r="CE1338" s="32">
        <f t="shared" si="392"/>
        <v>0</v>
      </c>
      <c r="CF1338" s="32">
        <f t="shared" si="393"/>
        <v>0</v>
      </c>
      <c r="CG1338" s="32" t="str">
        <f t="shared" si="394"/>
        <v/>
      </c>
      <c r="CH1338" s="32">
        <v>1333</v>
      </c>
      <c r="CI1338" s="32" t="s">
        <v>6</v>
      </c>
      <c r="CJ1338" s="32" t="str">
        <f t="shared" si="395"/>
        <v/>
      </c>
      <c r="CK1338" s="32" t="str">
        <f t="shared" si="396"/>
        <v/>
      </c>
      <c r="CL1338" s="32" t="str">
        <f t="shared" si="397"/>
        <v/>
      </c>
      <c r="CM1338" s="32" t="str">
        <f t="shared" si="398"/>
        <v/>
      </c>
      <c r="CN1338" s="32" t="str">
        <f t="shared" si="399"/>
        <v/>
      </c>
    </row>
    <row r="1339" spans="71:92" x14ac:dyDescent="0.3">
      <c r="BS1339" s="32" t="str">
        <f>IF(Kiadasi_kiseroiv!$K$2=BT1339,BV1339,"")</f>
        <v/>
      </c>
      <c r="BT1339" s="34" t="str">
        <f t="shared" si="382"/>
        <v/>
      </c>
      <c r="BU1339" s="32" t="str">
        <f t="shared" si="383"/>
        <v/>
      </c>
      <c r="BV1339" s="32" t="str">
        <f t="shared" si="384"/>
        <v/>
      </c>
      <c r="BW1339" s="32" t="str">
        <f t="shared" si="385"/>
        <v/>
      </c>
      <c r="BX1339" s="32" t="str">
        <f t="shared" si="386"/>
        <v/>
      </c>
      <c r="BY1339" s="32" t="str">
        <f t="shared" si="387"/>
        <v/>
      </c>
      <c r="BZ1339" s="32" t="str">
        <f t="shared" si="388"/>
        <v/>
      </c>
      <c r="CA1339" s="32" t="str">
        <f t="shared" si="389"/>
        <v/>
      </c>
      <c r="CB1339" s="33">
        <f>IF(COUNTIF($CD$7:CD1339,CD1339)=1,CD1339,CD1339+COUNTIF($CD$6:CD1338,CD1339))</f>
        <v>56485</v>
      </c>
      <c r="CC1339" s="34">
        <f t="shared" si="390"/>
        <v>55153</v>
      </c>
      <c r="CD1339" s="32">
        <f t="shared" si="391"/>
        <v>55153</v>
      </c>
      <c r="CE1339" s="32">
        <f t="shared" si="392"/>
        <v>0</v>
      </c>
      <c r="CF1339" s="32">
        <f t="shared" si="393"/>
        <v>0</v>
      </c>
      <c r="CG1339" s="32" t="str">
        <f t="shared" si="394"/>
        <v/>
      </c>
      <c r="CH1339" s="32">
        <v>1334</v>
      </c>
      <c r="CI1339" s="32" t="s">
        <v>6</v>
      </c>
      <c r="CJ1339" s="32" t="str">
        <f t="shared" si="395"/>
        <v/>
      </c>
      <c r="CK1339" s="32" t="str">
        <f t="shared" si="396"/>
        <v/>
      </c>
      <c r="CL1339" s="32" t="str">
        <f t="shared" si="397"/>
        <v/>
      </c>
      <c r="CM1339" s="32" t="str">
        <f t="shared" si="398"/>
        <v/>
      </c>
      <c r="CN1339" s="32" t="str">
        <f t="shared" si="399"/>
        <v/>
      </c>
    </row>
    <row r="1340" spans="71:92" x14ac:dyDescent="0.3">
      <c r="BS1340" s="32" t="str">
        <f>IF(Kiadasi_kiseroiv!$K$2=BT1340,BV1340,"")</f>
        <v/>
      </c>
      <c r="BT1340" s="34" t="str">
        <f t="shared" si="382"/>
        <v/>
      </c>
      <c r="BU1340" s="32" t="str">
        <f t="shared" si="383"/>
        <v/>
      </c>
      <c r="BV1340" s="32" t="str">
        <f t="shared" si="384"/>
        <v/>
      </c>
      <c r="BW1340" s="32" t="str">
        <f t="shared" si="385"/>
        <v/>
      </c>
      <c r="BX1340" s="32" t="str">
        <f t="shared" si="386"/>
        <v/>
      </c>
      <c r="BY1340" s="32" t="str">
        <f t="shared" si="387"/>
        <v/>
      </c>
      <c r="BZ1340" s="32" t="str">
        <f t="shared" si="388"/>
        <v/>
      </c>
      <c r="CA1340" s="32" t="str">
        <f t="shared" si="389"/>
        <v/>
      </c>
      <c r="CB1340" s="33">
        <f>IF(COUNTIF($CD$7:CD1340,CD1340)=1,CD1340,CD1340+COUNTIF($CD$6:CD1339,CD1340))</f>
        <v>56486</v>
      </c>
      <c r="CC1340" s="34">
        <f t="shared" si="390"/>
        <v>55153</v>
      </c>
      <c r="CD1340" s="32">
        <f t="shared" si="391"/>
        <v>55153</v>
      </c>
      <c r="CE1340" s="32">
        <f t="shared" si="392"/>
        <v>0</v>
      </c>
      <c r="CF1340" s="32">
        <f t="shared" si="393"/>
        <v>0</v>
      </c>
      <c r="CG1340" s="32" t="str">
        <f t="shared" si="394"/>
        <v/>
      </c>
      <c r="CH1340" s="32">
        <v>1335</v>
      </c>
      <c r="CI1340" s="32" t="s">
        <v>6</v>
      </c>
      <c r="CJ1340" s="32" t="str">
        <f t="shared" si="395"/>
        <v/>
      </c>
      <c r="CK1340" s="32" t="str">
        <f t="shared" si="396"/>
        <v/>
      </c>
      <c r="CL1340" s="32" t="str">
        <f t="shared" si="397"/>
        <v/>
      </c>
      <c r="CM1340" s="32" t="str">
        <f t="shared" si="398"/>
        <v/>
      </c>
      <c r="CN1340" s="32" t="str">
        <f t="shared" si="399"/>
        <v/>
      </c>
    </row>
    <row r="1341" spans="71:92" x14ac:dyDescent="0.3">
      <c r="BS1341" s="32" t="str">
        <f>IF(Kiadasi_kiseroiv!$K$2=BT1341,BV1341,"")</f>
        <v/>
      </c>
      <c r="BT1341" s="34" t="str">
        <f t="shared" si="382"/>
        <v/>
      </c>
      <c r="BU1341" s="32" t="str">
        <f t="shared" si="383"/>
        <v/>
      </c>
      <c r="BV1341" s="32" t="str">
        <f t="shared" si="384"/>
        <v/>
      </c>
      <c r="BW1341" s="32" t="str">
        <f t="shared" si="385"/>
        <v/>
      </c>
      <c r="BX1341" s="32" t="str">
        <f t="shared" si="386"/>
        <v/>
      </c>
      <c r="BY1341" s="32" t="str">
        <f t="shared" si="387"/>
        <v/>
      </c>
      <c r="BZ1341" s="32" t="str">
        <f t="shared" si="388"/>
        <v/>
      </c>
      <c r="CA1341" s="32" t="str">
        <f t="shared" si="389"/>
        <v/>
      </c>
      <c r="CB1341" s="33">
        <f>IF(COUNTIF($CD$7:CD1341,CD1341)=1,CD1341,CD1341+COUNTIF($CD$6:CD1340,CD1341))</f>
        <v>56487</v>
      </c>
      <c r="CC1341" s="34">
        <f t="shared" si="390"/>
        <v>55153</v>
      </c>
      <c r="CD1341" s="32">
        <f t="shared" si="391"/>
        <v>55153</v>
      </c>
      <c r="CE1341" s="32">
        <f t="shared" si="392"/>
        <v>0</v>
      </c>
      <c r="CF1341" s="32">
        <f t="shared" si="393"/>
        <v>0</v>
      </c>
      <c r="CG1341" s="32" t="str">
        <f t="shared" si="394"/>
        <v/>
      </c>
      <c r="CH1341" s="32">
        <v>1336</v>
      </c>
      <c r="CI1341" s="32" t="s">
        <v>6</v>
      </c>
      <c r="CJ1341" s="32" t="str">
        <f t="shared" si="395"/>
        <v/>
      </c>
      <c r="CK1341" s="32" t="str">
        <f t="shared" si="396"/>
        <v/>
      </c>
      <c r="CL1341" s="32" t="str">
        <f t="shared" si="397"/>
        <v/>
      </c>
      <c r="CM1341" s="32" t="str">
        <f t="shared" si="398"/>
        <v/>
      </c>
      <c r="CN1341" s="32" t="str">
        <f t="shared" si="399"/>
        <v/>
      </c>
    </row>
    <row r="1342" spans="71:92" x14ac:dyDescent="0.3">
      <c r="BS1342" s="32" t="str">
        <f>IF(Kiadasi_kiseroiv!$K$2=BT1342,BV1342,"")</f>
        <v/>
      </c>
      <c r="BT1342" s="34" t="str">
        <f t="shared" si="382"/>
        <v/>
      </c>
      <c r="BU1342" s="32" t="str">
        <f t="shared" si="383"/>
        <v/>
      </c>
      <c r="BV1342" s="32" t="str">
        <f t="shared" si="384"/>
        <v/>
      </c>
      <c r="BW1342" s="32" t="str">
        <f t="shared" si="385"/>
        <v/>
      </c>
      <c r="BX1342" s="32" t="str">
        <f t="shared" si="386"/>
        <v/>
      </c>
      <c r="BY1342" s="32" t="str">
        <f t="shared" si="387"/>
        <v/>
      </c>
      <c r="BZ1342" s="32" t="str">
        <f t="shared" si="388"/>
        <v/>
      </c>
      <c r="CA1342" s="32" t="str">
        <f t="shared" si="389"/>
        <v/>
      </c>
      <c r="CB1342" s="33">
        <f>IF(COUNTIF($CD$7:CD1342,CD1342)=1,CD1342,CD1342+COUNTIF($CD$6:CD1341,CD1342))</f>
        <v>56488</v>
      </c>
      <c r="CC1342" s="34">
        <f t="shared" si="390"/>
        <v>55153</v>
      </c>
      <c r="CD1342" s="32">
        <f t="shared" si="391"/>
        <v>55153</v>
      </c>
      <c r="CE1342" s="32">
        <f t="shared" si="392"/>
        <v>0</v>
      </c>
      <c r="CF1342" s="32">
        <f t="shared" si="393"/>
        <v>0</v>
      </c>
      <c r="CG1342" s="32" t="str">
        <f t="shared" si="394"/>
        <v/>
      </c>
      <c r="CH1342" s="32">
        <v>1337</v>
      </c>
      <c r="CI1342" s="32" t="s">
        <v>6</v>
      </c>
      <c r="CJ1342" s="32" t="str">
        <f t="shared" si="395"/>
        <v/>
      </c>
      <c r="CK1342" s="32" t="str">
        <f t="shared" si="396"/>
        <v/>
      </c>
      <c r="CL1342" s="32" t="str">
        <f t="shared" si="397"/>
        <v/>
      </c>
      <c r="CM1342" s="32" t="str">
        <f t="shared" si="398"/>
        <v/>
      </c>
      <c r="CN1342" s="32" t="str">
        <f t="shared" si="399"/>
        <v/>
      </c>
    </row>
    <row r="1343" spans="71:92" x14ac:dyDescent="0.3">
      <c r="BS1343" s="32" t="str">
        <f>IF(Kiadasi_kiseroiv!$K$2=BT1343,BV1343,"")</f>
        <v/>
      </c>
      <c r="BT1343" s="34" t="str">
        <f t="shared" si="382"/>
        <v/>
      </c>
      <c r="BU1343" s="32" t="str">
        <f t="shared" si="383"/>
        <v/>
      </c>
      <c r="BV1343" s="32" t="str">
        <f t="shared" si="384"/>
        <v/>
      </c>
      <c r="BW1343" s="32" t="str">
        <f t="shared" si="385"/>
        <v/>
      </c>
      <c r="BX1343" s="32" t="str">
        <f t="shared" si="386"/>
        <v/>
      </c>
      <c r="BY1343" s="32" t="str">
        <f t="shared" si="387"/>
        <v/>
      </c>
      <c r="BZ1343" s="32" t="str">
        <f t="shared" si="388"/>
        <v/>
      </c>
      <c r="CA1343" s="32" t="str">
        <f t="shared" si="389"/>
        <v/>
      </c>
      <c r="CB1343" s="33">
        <f>IF(COUNTIF($CD$7:CD1343,CD1343)=1,CD1343,CD1343+COUNTIF($CD$6:CD1342,CD1343))</f>
        <v>56489</v>
      </c>
      <c r="CC1343" s="34">
        <f t="shared" si="390"/>
        <v>55153</v>
      </c>
      <c r="CD1343" s="32">
        <f t="shared" si="391"/>
        <v>55153</v>
      </c>
      <c r="CE1343" s="32">
        <f t="shared" si="392"/>
        <v>0</v>
      </c>
      <c r="CF1343" s="32">
        <f t="shared" si="393"/>
        <v>0</v>
      </c>
      <c r="CG1343" s="32" t="str">
        <f t="shared" si="394"/>
        <v/>
      </c>
      <c r="CH1343" s="32">
        <v>1338</v>
      </c>
      <c r="CI1343" s="32" t="s">
        <v>6</v>
      </c>
      <c r="CJ1343" s="32" t="str">
        <f t="shared" si="395"/>
        <v/>
      </c>
      <c r="CK1343" s="32" t="str">
        <f t="shared" si="396"/>
        <v/>
      </c>
      <c r="CL1343" s="32" t="str">
        <f t="shared" si="397"/>
        <v/>
      </c>
      <c r="CM1343" s="32" t="str">
        <f t="shared" si="398"/>
        <v/>
      </c>
      <c r="CN1343" s="32" t="str">
        <f t="shared" si="399"/>
        <v/>
      </c>
    </row>
    <row r="1344" spans="71:92" x14ac:dyDescent="0.3">
      <c r="BS1344" s="32" t="str">
        <f>IF(Kiadasi_kiseroiv!$K$2=BT1344,BV1344,"")</f>
        <v/>
      </c>
      <c r="BT1344" s="34" t="str">
        <f t="shared" si="382"/>
        <v/>
      </c>
      <c r="BU1344" s="32" t="str">
        <f t="shared" si="383"/>
        <v/>
      </c>
      <c r="BV1344" s="32" t="str">
        <f t="shared" si="384"/>
        <v/>
      </c>
      <c r="BW1344" s="32" t="str">
        <f t="shared" si="385"/>
        <v/>
      </c>
      <c r="BX1344" s="32" t="str">
        <f t="shared" si="386"/>
        <v/>
      </c>
      <c r="BY1344" s="32" t="str">
        <f t="shared" si="387"/>
        <v/>
      </c>
      <c r="BZ1344" s="32" t="str">
        <f t="shared" si="388"/>
        <v/>
      </c>
      <c r="CA1344" s="32" t="str">
        <f t="shared" si="389"/>
        <v/>
      </c>
      <c r="CB1344" s="33">
        <f>IF(COUNTIF($CD$7:CD1344,CD1344)=1,CD1344,CD1344+COUNTIF($CD$6:CD1343,CD1344))</f>
        <v>56490</v>
      </c>
      <c r="CC1344" s="34">
        <f t="shared" si="390"/>
        <v>55153</v>
      </c>
      <c r="CD1344" s="32">
        <f t="shared" si="391"/>
        <v>55153</v>
      </c>
      <c r="CE1344" s="32">
        <f t="shared" si="392"/>
        <v>0</v>
      </c>
      <c r="CF1344" s="32">
        <f t="shared" si="393"/>
        <v>0</v>
      </c>
      <c r="CG1344" s="32" t="str">
        <f t="shared" si="394"/>
        <v/>
      </c>
      <c r="CH1344" s="32">
        <v>1339</v>
      </c>
      <c r="CI1344" s="32" t="s">
        <v>6</v>
      </c>
      <c r="CJ1344" s="32" t="str">
        <f t="shared" si="395"/>
        <v/>
      </c>
      <c r="CK1344" s="32" t="str">
        <f t="shared" si="396"/>
        <v/>
      </c>
      <c r="CL1344" s="32" t="str">
        <f t="shared" si="397"/>
        <v/>
      </c>
      <c r="CM1344" s="32" t="str">
        <f t="shared" si="398"/>
        <v/>
      </c>
      <c r="CN1344" s="32" t="str">
        <f t="shared" si="399"/>
        <v/>
      </c>
    </row>
    <row r="1345" spans="71:92" x14ac:dyDescent="0.3">
      <c r="BS1345" s="32" t="str">
        <f>IF(Kiadasi_kiseroiv!$K$2=BT1345,BV1345,"")</f>
        <v/>
      </c>
      <c r="BT1345" s="34" t="str">
        <f t="shared" si="382"/>
        <v/>
      </c>
      <c r="BU1345" s="32" t="str">
        <f t="shared" si="383"/>
        <v/>
      </c>
      <c r="BV1345" s="32" t="str">
        <f t="shared" si="384"/>
        <v/>
      </c>
      <c r="BW1345" s="32" t="str">
        <f t="shared" si="385"/>
        <v/>
      </c>
      <c r="BX1345" s="32" t="str">
        <f t="shared" si="386"/>
        <v/>
      </c>
      <c r="BY1345" s="32" t="str">
        <f t="shared" si="387"/>
        <v/>
      </c>
      <c r="BZ1345" s="32" t="str">
        <f t="shared" si="388"/>
        <v/>
      </c>
      <c r="CA1345" s="32" t="str">
        <f t="shared" si="389"/>
        <v/>
      </c>
      <c r="CB1345" s="33">
        <f>IF(COUNTIF($CD$7:CD1345,CD1345)=1,CD1345,CD1345+COUNTIF($CD$6:CD1344,CD1345))</f>
        <v>56491</v>
      </c>
      <c r="CC1345" s="34">
        <f t="shared" si="390"/>
        <v>55153</v>
      </c>
      <c r="CD1345" s="32">
        <f t="shared" si="391"/>
        <v>55153</v>
      </c>
      <c r="CE1345" s="32">
        <f t="shared" si="392"/>
        <v>0</v>
      </c>
      <c r="CF1345" s="32">
        <f t="shared" si="393"/>
        <v>0</v>
      </c>
      <c r="CG1345" s="32" t="str">
        <f t="shared" si="394"/>
        <v/>
      </c>
      <c r="CH1345" s="32">
        <v>1340</v>
      </c>
      <c r="CI1345" s="32" t="s">
        <v>6</v>
      </c>
      <c r="CJ1345" s="32" t="str">
        <f t="shared" si="395"/>
        <v/>
      </c>
      <c r="CK1345" s="32" t="str">
        <f t="shared" si="396"/>
        <v/>
      </c>
      <c r="CL1345" s="32" t="str">
        <f t="shared" si="397"/>
        <v/>
      </c>
      <c r="CM1345" s="32" t="str">
        <f t="shared" si="398"/>
        <v/>
      </c>
      <c r="CN1345" s="32" t="str">
        <f t="shared" si="399"/>
        <v/>
      </c>
    </row>
    <row r="1346" spans="71:92" x14ac:dyDescent="0.3">
      <c r="BS1346" s="32" t="str">
        <f>IF(Kiadasi_kiseroiv!$K$2=BT1346,BV1346,"")</f>
        <v/>
      </c>
      <c r="BT1346" s="34" t="str">
        <f t="shared" si="382"/>
        <v/>
      </c>
      <c r="BU1346" s="32" t="str">
        <f t="shared" si="383"/>
        <v/>
      </c>
      <c r="BV1346" s="32" t="str">
        <f t="shared" si="384"/>
        <v/>
      </c>
      <c r="BW1346" s="32" t="str">
        <f t="shared" si="385"/>
        <v/>
      </c>
      <c r="BX1346" s="32" t="str">
        <f t="shared" si="386"/>
        <v/>
      </c>
      <c r="BY1346" s="32" t="str">
        <f t="shared" si="387"/>
        <v/>
      </c>
      <c r="BZ1346" s="32" t="str">
        <f t="shared" si="388"/>
        <v/>
      </c>
      <c r="CA1346" s="32" t="str">
        <f t="shared" si="389"/>
        <v/>
      </c>
      <c r="CB1346" s="33">
        <f>IF(COUNTIF($CD$7:CD1346,CD1346)=1,CD1346,CD1346+COUNTIF($CD$6:CD1345,CD1346))</f>
        <v>56492</v>
      </c>
      <c r="CC1346" s="34">
        <f t="shared" si="390"/>
        <v>55153</v>
      </c>
      <c r="CD1346" s="32">
        <f t="shared" si="391"/>
        <v>55153</v>
      </c>
      <c r="CE1346" s="32">
        <f t="shared" si="392"/>
        <v>0</v>
      </c>
      <c r="CF1346" s="32">
        <f t="shared" si="393"/>
        <v>0</v>
      </c>
      <c r="CG1346" s="32" t="str">
        <f t="shared" si="394"/>
        <v/>
      </c>
      <c r="CH1346" s="32">
        <v>1341</v>
      </c>
      <c r="CI1346" s="32" t="s">
        <v>6</v>
      </c>
      <c r="CJ1346" s="32" t="str">
        <f t="shared" si="395"/>
        <v/>
      </c>
      <c r="CK1346" s="32" t="str">
        <f t="shared" si="396"/>
        <v/>
      </c>
      <c r="CL1346" s="32" t="str">
        <f t="shared" si="397"/>
        <v/>
      </c>
      <c r="CM1346" s="32" t="str">
        <f t="shared" si="398"/>
        <v/>
      </c>
      <c r="CN1346" s="32" t="str">
        <f t="shared" si="399"/>
        <v/>
      </c>
    </row>
    <row r="1347" spans="71:92" x14ac:dyDescent="0.3">
      <c r="BS1347" s="32" t="str">
        <f>IF(Kiadasi_kiseroiv!$K$2=BT1347,BV1347,"")</f>
        <v/>
      </c>
      <c r="BT1347" s="34" t="str">
        <f t="shared" si="382"/>
        <v/>
      </c>
      <c r="BU1347" s="32" t="str">
        <f t="shared" si="383"/>
        <v/>
      </c>
      <c r="BV1347" s="32" t="str">
        <f t="shared" si="384"/>
        <v/>
      </c>
      <c r="BW1347" s="32" t="str">
        <f t="shared" si="385"/>
        <v/>
      </c>
      <c r="BX1347" s="32" t="str">
        <f t="shared" si="386"/>
        <v/>
      </c>
      <c r="BY1347" s="32" t="str">
        <f t="shared" si="387"/>
        <v/>
      </c>
      <c r="BZ1347" s="32" t="str">
        <f t="shared" si="388"/>
        <v/>
      </c>
      <c r="CA1347" s="32" t="str">
        <f t="shared" si="389"/>
        <v/>
      </c>
      <c r="CB1347" s="33">
        <f>IF(COUNTIF($CD$7:CD1347,CD1347)=1,CD1347,CD1347+COUNTIF($CD$6:CD1346,CD1347))</f>
        <v>56493</v>
      </c>
      <c r="CC1347" s="34">
        <f t="shared" si="390"/>
        <v>55153</v>
      </c>
      <c r="CD1347" s="32">
        <f t="shared" si="391"/>
        <v>55153</v>
      </c>
      <c r="CE1347" s="32">
        <f t="shared" si="392"/>
        <v>0</v>
      </c>
      <c r="CF1347" s="32">
        <f t="shared" si="393"/>
        <v>0</v>
      </c>
      <c r="CG1347" s="32" t="str">
        <f t="shared" si="394"/>
        <v/>
      </c>
      <c r="CH1347" s="32">
        <v>1342</v>
      </c>
      <c r="CI1347" s="32" t="s">
        <v>6</v>
      </c>
      <c r="CJ1347" s="32" t="str">
        <f t="shared" si="395"/>
        <v/>
      </c>
      <c r="CK1347" s="32" t="str">
        <f t="shared" si="396"/>
        <v/>
      </c>
      <c r="CL1347" s="32" t="str">
        <f t="shared" si="397"/>
        <v/>
      </c>
      <c r="CM1347" s="32" t="str">
        <f t="shared" si="398"/>
        <v/>
      </c>
      <c r="CN1347" s="32" t="str">
        <f t="shared" si="399"/>
        <v/>
      </c>
    </row>
    <row r="1348" spans="71:92" x14ac:dyDescent="0.3">
      <c r="BS1348" s="32" t="str">
        <f>IF(Kiadasi_kiseroiv!$K$2=BT1348,BV1348,"")</f>
        <v/>
      </c>
      <c r="BT1348" s="34" t="str">
        <f t="shared" si="382"/>
        <v/>
      </c>
      <c r="BU1348" s="32" t="str">
        <f t="shared" si="383"/>
        <v/>
      </c>
      <c r="BV1348" s="32" t="str">
        <f t="shared" si="384"/>
        <v/>
      </c>
      <c r="BW1348" s="32" t="str">
        <f t="shared" si="385"/>
        <v/>
      </c>
      <c r="BX1348" s="32" t="str">
        <f t="shared" si="386"/>
        <v/>
      </c>
      <c r="BY1348" s="32" t="str">
        <f t="shared" si="387"/>
        <v/>
      </c>
      <c r="BZ1348" s="32" t="str">
        <f t="shared" si="388"/>
        <v/>
      </c>
      <c r="CA1348" s="32" t="str">
        <f t="shared" si="389"/>
        <v/>
      </c>
      <c r="CB1348" s="33">
        <f>IF(COUNTIF($CD$7:CD1348,CD1348)=1,CD1348,CD1348+COUNTIF($CD$6:CD1347,CD1348))</f>
        <v>56494</v>
      </c>
      <c r="CC1348" s="34">
        <f t="shared" si="390"/>
        <v>55153</v>
      </c>
      <c r="CD1348" s="32">
        <f t="shared" si="391"/>
        <v>55153</v>
      </c>
      <c r="CE1348" s="32">
        <f t="shared" si="392"/>
        <v>0</v>
      </c>
      <c r="CF1348" s="32">
        <f t="shared" si="393"/>
        <v>0</v>
      </c>
      <c r="CG1348" s="32" t="str">
        <f t="shared" si="394"/>
        <v/>
      </c>
      <c r="CH1348" s="32">
        <v>1343</v>
      </c>
      <c r="CI1348" s="32" t="s">
        <v>6</v>
      </c>
      <c r="CJ1348" s="32" t="str">
        <f t="shared" si="395"/>
        <v/>
      </c>
      <c r="CK1348" s="32" t="str">
        <f t="shared" si="396"/>
        <v/>
      </c>
      <c r="CL1348" s="32" t="str">
        <f t="shared" si="397"/>
        <v/>
      </c>
      <c r="CM1348" s="32" t="str">
        <f t="shared" si="398"/>
        <v/>
      </c>
      <c r="CN1348" s="32" t="str">
        <f t="shared" si="399"/>
        <v/>
      </c>
    </row>
    <row r="1349" spans="71:92" x14ac:dyDescent="0.3">
      <c r="BS1349" s="32" t="str">
        <f>IF(Kiadasi_kiseroiv!$K$2=BT1349,BV1349,"")</f>
        <v/>
      </c>
      <c r="BT1349" s="34" t="str">
        <f t="shared" si="382"/>
        <v/>
      </c>
      <c r="BU1349" s="32" t="str">
        <f t="shared" si="383"/>
        <v/>
      </c>
      <c r="BV1349" s="32" t="str">
        <f t="shared" si="384"/>
        <v/>
      </c>
      <c r="BW1349" s="32" t="str">
        <f t="shared" si="385"/>
        <v/>
      </c>
      <c r="BX1349" s="32" t="str">
        <f t="shared" si="386"/>
        <v/>
      </c>
      <c r="BY1349" s="32" t="str">
        <f t="shared" si="387"/>
        <v/>
      </c>
      <c r="BZ1349" s="32" t="str">
        <f t="shared" si="388"/>
        <v/>
      </c>
      <c r="CA1349" s="32" t="str">
        <f t="shared" si="389"/>
        <v/>
      </c>
      <c r="CB1349" s="33">
        <f>IF(COUNTIF($CD$7:CD1349,CD1349)=1,CD1349,CD1349+COUNTIF($CD$6:CD1348,CD1349))</f>
        <v>56495</v>
      </c>
      <c r="CC1349" s="34">
        <f t="shared" si="390"/>
        <v>55153</v>
      </c>
      <c r="CD1349" s="32">
        <f t="shared" si="391"/>
        <v>55153</v>
      </c>
      <c r="CE1349" s="32">
        <f t="shared" si="392"/>
        <v>0</v>
      </c>
      <c r="CF1349" s="32">
        <f t="shared" si="393"/>
        <v>0</v>
      </c>
      <c r="CG1349" s="32" t="str">
        <f t="shared" si="394"/>
        <v/>
      </c>
      <c r="CH1349" s="32">
        <v>1344</v>
      </c>
      <c r="CI1349" s="32" t="s">
        <v>6</v>
      </c>
      <c r="CJ1349" s="32" t="str">
        <f t="shared" si="395"/>
        <v/>
      </c>
      <c r="CK1349" s="32" t="str">
        <f t="shared" si="396"/>
        <v/>
      </c>
      <c r="CL1349" s="32" t="str">
        <f t="shared" si="397"/>
        <v/>
      </c>
      <c r="CM1349" s="32" t="str">
        <f t="shared" si="398"/>
        <v/>
      </c>
      <c r="CN1349" s="32" t="str">
        <f t="shared" si="399"/>
        <v/>
      </c>
    </row>
    <row r="1350" spans="71:92" x14ac:dyDescent="0.3">
      <c r="BS1350" s="32" t="str">
        <f>IF(Kiadasi_kiseroiv!$K$2=BT1350,BV1350,"")</f>
        <v/>
      </c>
      <c r="BT1350" s="34" t="str">
        <f t="shared" si="382"/>
        <v/>
      </c>
      <c r="BU1350" s="32" t="str">
        <f t="shared" si="383"/>
        <v/>
      </c>
      <c r="BV1350" s="32" t="str">
        <f t="shared" si="384"/>
        <v/>
      </c>
      <c r="BW1350" s="32" t="str">
        <f t="shared" si="385"/>
        <v/>
      </c>
      <c r="BX1350" s="32" t="str">
        <f t="shared" si="386"/>
        <v/>
      </c>
      <c r="BY1350" s="32" t="str">
        <f t="shared" si="387"/>
        <v/>
      </c>
      <c r="BZ1350" s="32" t="str">
        <f t="shared" si="388"/>
        <v/>
      </c>
      <c r="CA1350" s="32" t="str">
        <f t="shared" si="389"/>
        <v/>
      </c>
      <c r="CB1350" s="33">
        <f>IF(COUNTIF($CD$7:CD1350,CD1350)=1,CD1350,CD1350+COUNTIF($CD$6:CD1349,CD1350))</f>
        <v>56496</v>
      </c>
      <c r="CC1350" s="34">
        <f t="shared" si="390"/>
        <v>55153</v>
      </c>
      <c r="CD1350" s="32">
        <f t="shared" si="391"/>
        <v>55153</v>
      </c>
      <c r="CE1350" s="32">
        <f t="shared" si="392"/>
        <v>0</v>
      </c>
      <c r="CF1350" s="32">
        <f t="shared" si="393"/>
        <v>0</v>
      </c>
      <c r="CG1350" s="32" t="str">
        <f t="shared" si="394"/>
        <v/>
      </c>
      <c r="CH1350" s="32">
        <v>1345</v>
      </c>
      <c r="CI1350" s="32" t="s">
        <v>6</v>
      </c>
      <c r="CJ1350" s="32" t="str">
        <f t="shared" si="395"/>
        <v/>
      </c>
      <c r="CK1350" s="32" t="str">
        <f t="shared" si="396"/>
        <v/>
      </c>
      <c r="CL1350" s="32" t="str">
        <f t="shared" si="397"/>
        <v/>
      </c>
      <c r="CM1350" s="32" t="str">
        <f t="shared" si="398"/>
        <v/>
      </c>
      <c r="CN1350" s="32" t="str">
        <f t="shared" si="399"/>
        <v/>
      </c>
    </row>
    <row r="1351" spans="71:92" x14ac:dyDescent="0.3">
      <c r="BS1351" s="32" t="str">
        <f>IF(Kiadasi_kiseroiv!$K$2=BT1351,BV1351,"")</f>
        <v/>
      </c>
      <c r="BT1351" s="34" t="str">
        <f t="shared" si="382"/>
        <v/>
      </c>
      <c r="BU1351" s="32" t="str">
        <f t="shared" si="383"/>
        <v/>
      </c>
      <c r="BV1351" s="32" t="str">
        <f t="shared" si="384"/>
        <v/>
      </c>
      <c r="BW1351" s="32" t="str">
        <f t="shared" si="385"/>
        <v/>
      </c>
      <c r="BX1351" s="32" t="str">
        <f t="shared" si="386"/>
        <v/>
      </c>
      <c r="BY1351" s="32" t="str">
        <f t="shared" si="387"/>
        <v/>
      </c>
      <c r="BZ1351" s="32" t="str">
        <f t="shared" si="388"/>
        <v/>
      </c>
      <c r="CA1351" s="32" t="str">
        <f t="shared" si="389"/>
        <v/>
      </c>
      <c r="CB1351" s="33">
        <f>IF(COUNTIF($CD$7:CD1351,CD1351)=1,CD1351,CD1351+COUNTIF($CD$6:CD1350,CD1351))</f>
        <v>56497</v>
      </c>
      <c r="CC1351" s="34">
        <f t="shared" si="390"/>
        <v>55153</v>
      </c>
      <c r="CD1351" s="32">
        <f t="shared" si="391"/>
        <v>55153</v>
      </c>
      <c r="CE1351" s="32">
        <f t="shared" si="392"/>
        <v>0</v>
      </c>
      <c r="CF1351" s="32">
        <f t="shared" si="393"/>
        <v>0</v>
      </c>
      <c r="CG1351" s="32" t="str">
        <f t="shared" si="394"/>
        <v/>
      </c>
      <c r="CH1351" s="32">
        <v>1346</v>
      </c>
      <c r="CI1351" s="32" t="s">
        <v>6</v>
      </c>
      <c r="CJ1351" s="32" t="str">
        <f t="shared" si="395"/>
        <v/>
      </c>
      <c r="CK1351" s="32" t="str">
        <f t="shared" si="396"/>
        <v/>
      </c>
      <c r="CL1351" s="32" t="str">
        <f t="shared" si="397"/>
        <v/>
      </c>
      <c r="CM1351" s="32" t="str">
        <f t="shared" si="398"/>
        <v/>
      </c>
      <c r="CN1351" s="32" t="str">
        <f t="shared" si="399"/>
        <v/>
      </c>
    </row>
    <row r="1352" spans="71:92" x14ac:dyDescent="0.3">
      <c r="BS1352" s="32" t="str">
        <f>IF(Kiadasi_kiseroiv!$K$2=BT1352,BV1352,"")</f>
        <v/>
      </c>
      <c r="BT1352" s="34" t="str">
        <f t="shared" si="382"/>
        <v/>
      </c>
      <c r="BU1352" s="32" t="str">
        <f t="shared" si="383"/>
        <v/>
      </c>
      <c r="BV1352" s="32" t="str">
        <f t="shared" si="384"/>
        <v/>
      </c>
      <c r="BW1352" s="32" t="str">
        <f t="shared" si="385"/>
        <v/>
      </c>
      <c r="BX1352" s="32" t="str">
        <f t="shared" si="386"/>
        <v/>
      </c>
      <c r="BY1352" s="32" t="str">
        <f t="shared" si="387"/>
        <v/>
      </c>
      <c r="BZ1352" s="32" t="str">
        <f t="shared" si="388"/>
        <v/>
      </c>
      <c r="CA1352" s="32" t="str">
        <f t="shared" si="389"/>
        <v/>
      </c>
      <c r="CB1352" s="33">
        <f>IF(COUNTIF($CD$7:CD1352,CD1352)=1,CD1352,CD1352+COUNTIF($CD$6:CD1351,CD1352))</f>
        <v>56498</v>
      </c>
      <c r="CC1352" s="34">
        <f t="shared" si="390"/>
        <v>55153</v>
      </c>
      <c r="CD1352" s="32">
        <f t="shared" si="391"/>
        <v>55153</v>
      </c>
      <c r="CE1352" s="32">
        <f t="shared" si="392"/>
        <v>0</v>
      </c>
      <c r="CF1352" s="32">
        <f t="shared" si="393"/>
        <v>0</v>
      </c>
      <c r="CG1352" s="32" t="str">
        <f t="shared" si="394"/>
        <v/>
      </c>
      <c r="CH1352" s="32">
        <v>1347</v>
      </c>
      <c r="CI1352" s="32" t="s">
        <v>6</v>
      </c>
      <c r="CJ1352" s="32" t="str">
        <f t="shared" si="395"/>
        <v/>
      </c>
      <c r="CK1352" s="32" t="str">
        <f t="shared" si="396"/>
        <v/>
      </c>
      <c r="CL1352" s="32" t="str">
        <f t="shared" si="397"/>
        <v/>
      </c>
      <c r="CM1352" s="32" t="str">
        <f t="shared" si="398"/>
        <v/>
      </c>
      <c r="CN1352" s="32" t="str">
        <f t="shared" si="399"/>
        <v/>
      </c>
    </row>
    <row r="1353" spans="71:92" x14ac:dyDescent="0.3">
      <c r="BS1353" s="32" t="str">
        <f>IF(Kiadasi_kiseroiv!$K$2=BT1353,BV1353,"")</f>
        <v/>
      </c>
      <c r="BT1353" s="34" t="str">
        <f t="shared" si="382"/>
        <v/>
      </c>
      <c r="BU1353" s="32" t="str">
        <f t="shared" si="383"/>
        <v/>
      </c>
      <c r="BV1353" s="32" t="str">
        <f t="shared" si="384"/>
        <v/>
      </c>
      <c r="BW1353" s="32" t="str">
        <f t="shared" si="385"/>
        <v/>
      </c>
      <c r="BX1353" s="32" t="str">
        <f t="shared" si="386"/>
        <v/>
      </c>
      <c r="BY1353" s="32" t="str">
        <f t="shared" si="387"/>
        <v/>
      </c>
      <c r="BZ1353" s="32" t="str">
        <f t="shared" si="388"/>
        <v/>
      </c>
      <c r="CA1353" s="32" t="str">
        <f t="shared" si="389"/>
        <v/>
      </c>
      <c r="CB1353" s="33">
        <f>IF(COUNTIF($CD$7:CD1353,CD1353)=1,CD1353,CD1353+COUNTIF($CD$6:CD1352,CD1353))</f>
        <v>56499</v>
      </c>
      <c r="CC1353" s="34">
        <f t="shared" si="390"/>
        <v>55153</v>
      </c>
      <c r="CD1353" s="32">
        <f t="shared" si="391"/>
        <v>55153</v>
      </c>
      <c r="CE1353" s="32">
        <f t="shared" si="392"/>
        <v>0</v>
      </c>
      <c r="CF1353" s="32">
        <f t="shared" si="393"/>
        <v>0</v>
      </c>
      <c r="CG1353" s="32" t="str">
        <f t="shared" si="394"/>
        <v/>
      </c>
      <c r="CH1353" s="32">
        <v>1348</v>
      </c>
      <c r="CI1353" s="32" t="s">
        <v>6</v>
      </c>
      <c r="CJ1353" s="32" t="str">
        <f t="shared" si="395"/>
        <v/>
      </c>
      <c r="CK1353" s="32" t="str">
        <f t="shared" si="396"/>
        <v/>
      </c>
      <c r="CL1353" s="32" t="str">
        <f t="shared" si="397"/>
        <v/>
      </c>
      <c r="CM1353" s="32" t="str">
        <f t="shared" si="398"/>
        <v/>
      </c>
      <c r="CN1353" s="32" t="str">
        <f t="shared" si="399"/>
        <v/>
      </c>
    </row>
    <row r="1354" spans="71:92" x14ac:dyDescent="0.3">
      <c r="BS1354" s="32" t="str">
        <f>IF(Kiadasi_kiseroiv!$K$2=BT1354,BV1354,"")</f>
        <v/>
      </c>
      <c r="BT1354" s="34" t="str">
        <f t="shared" si="382"/>
        <v/>
      </c>
      <c r="BU1354" s="32" t="str">
        <f t="shared" si="383"/>
        <v/>
      </c>
      <c r="BV1354" s="32" t="str">
        <f t="shared" si="384"/>
        <v/>
      </c>
      <c r="BW1354" s="32" t="str">
        <f t="shared" si="385"/>
        <v/>
      </c>
      <c r="BX1354" s="32" t="str">
        <f t="shared" si="386"/>
        <v/>
      </c>
      <c r="BY1354" s="32" t="str">
        <f t="shared" si="387"/>
        <v/>
      </c>
      <c r="BZ1354" s="32" t="str">
        <f t="shared" si="388"/>
        <v/>
      </c>
      <c r="CA1354" s="32" t="str">
        <f t="shared" si="389"/>
        <v/>
      </c>
      <c r="CB1354" s="33">
        <f>IF(COUNTIF($CD$7:CD1354,CD1354)=1,CD1354,CD1354+COUNTIF($CD$6:CD1353,CD1354))</f>
        <v>56500</v>
      </c>
      <c r="CC1354" s="34">
        <f t="shared" si="390"/>
        <v>55153</v>
      </c>
      <c r="CD1354" s="32">
        <f t="shared" si="391"/>
        <v>55153</v>
      </c>
      <c r="CE1354" s="32">
        <f t="shared" si="392"/>
        <v>0</v>
      </c>
      <c r="CF1354" s="32">
        <f t="shared" si="393"/>
        <v>0</v>
      </c>
      <c r="CG1354" s="32" t="str">
        <f t="shared" si="394"/>
        <v/>
      </c>
      <c r="CH1354" s="32">
        <v>1349</v>
      </c>
      <c r="CI1354" s="32" t="s">
        <v>6</v>
      </c>
      <c r="CJ1354" s="32" t="str">
        <f t="shared" si="395"/>
        <v/>
      </c>
      <c r="CK1354" s="32" t="str">
        <f t="shared" si="396"/>
        <v/>
      </c>
      <c r="CL1354" s="32" t="str">
        <f t="shared" si="397"/>
        <v/>
      </c>
      <c r="CM1354" s="32" t="str">
        <f t="shared" si="398"/>
        <v/>
      </c>
      <c r="CN1354" s="32" t="str">
        <f t="shared" si="399"/>
        <v/>
      </c>
    </row>
    <row r="1355" spans="71:92" x14ac:dyDescent="0.3">
      <c r="BS1355" s="32" t="str">
        <f>IF(Kiadasi_kiseroiv!$K$2=BT1355,BV1355,"")</f>
        <v/>
      </c>
      <c r="BT1355" s="34" t="str">
        <f t="shared" si="382"/>
        <v/>
      </c>
      <c r="BU1355" s="32" t="str">
        <f t="shared" si="383"/>
        <v/>
      </c>
      <c r="BV1355" s="32" t="str">
        <f t="shared" si="384"/>
        <v/>
      </c>
      <c r="BW1355" s="32" t="str">
        <f t="shared" si="385"/>
        <v/>
      </c>
      <c r="BX1355" s="32" t="str">
        <f t="shared" si="386"/>
        <v/>
      </c>
      <c r="BY1355" s="32" t="str">
        <f t="shared" si="387"/>
        <v/>
      </c>
      <c r="BZ1355" s="32" t="str">
        <f t="shared" si="388"/>
        <v/>
      </c>
      <c r="CA1355" s="32" t="str">
        <f t="shared" si="389"/>
        <v/>
      </c>
      <c r="CB1355" s="33">
        <f>IF(COUNTIF($CD$7:CD1355,CD1355)=1,CD1355,CD1355+COUNTIF($CD$6:CD1354,CD1355))</f>
        <v>56501</v>
      </c>
      <c r="CC1355" s="34">
        <f t="shared" si="390"/>
        <v>55153</v>
      </c>
      <c r="CD1355" s="32">
        <f t="shared" si="391"/>
        <v>55153</v>
      </c>
      <c r="CE1355" s="32">
        <f t="shared" si="392"/>
        <v>0</v>
      </c>
      <c r="CF1355" s="32">
        <f t="shared" si="393"/>
        <v>0</v>
      </c>
      <c r="CG1355" s="32" t="str">
        <f t="shared" si="394"/>
        <v/>
      </c>
      <c r="CH1355" s="32">
        <v>1350</v>
      </c>
      <c r="CI1355" s="32" t="s">
        <v>6</v>
      </c>
      <c r="CJ1355" s="32" t="str">
        <f t="shared" si="395"/>
        <v/>
      </c>
      <c r="CK1355" s="32" t="str">
        <f t="shared" si="396"/>
        <v/>
      </c>
      <c r="CL1355" s="32" t="str">
        <f t="shared" si="397"/>
        <v/>
      </c>
      <c r="CM1355" s="32" t="str">
        <f t="shared" si="398"/>
        <v/>
      </c>
      <c r="CN1355" s="32" t="str">
        <f t="shared" si="399"/>
        <v/>
      </c>
    </row>
    <row r="1356" spans="71:92" x14ac:dyDescent="0.3">
      <c r="BS1356" s="32" t="str">
        <f>IF(Kiadasi_kiseroiv!$K$2=BT1356,BV1356,"")</f>
        <v/>
      </c>
      <c r="BT1356" s="34" t="str">
        <f t="shared" si="382"/>
        <v/>
      </c>
      <c r="BU1356" s="32" t="str">
        <f t="shared" si="383"/>
        <v/>
      </c>
      <c r="BV1356" s="32" t="str">
        <f t="shared" si="384"/>
        <v/>
      </c>
      <c r="BW1356" s="32" t="str">
        <f t="shared" si="385"/>
        <v/>
      </c>
      <c r="BX1356" s="32" t="str">
        <f t="shared" si="386"/>
        <v/>
      </c>
      <c r="BY1356" s="32" t="str">
        <f t="shared" si="387"/>
        <v/>
      </c>
      <c r="BZ1356" s="32" t="str">
        <f t="shared" si="388"/>
        <v/>
      </c>
      <c r="CA1356" s="32" t="str">
        <f t="shared" si="389"/>
        <v/>
      </c>
      <c r="CB1356" s="33">
        <f>IF(COUNTIF($CD$7:CD1356,CD1356)=1,CD1356,CD1356+COUNTIF($CD$6:CD1355,CD1356))</f>
        <v>56502</v>
      </c>
      <c r="CC1356" s="34">
        <f t="shared" si="390"/>
        <v>55153</v>
      </c>
      <c r="CD1356" s="32">
        <f t="shared" si="391"/>
        <v>55153</v>
      </c>
      <c r="CE1356" s="32">
        <f t="shared" si="392"/>
        <v>0</v>
      </c>
      <c r="CF1356" s="32">
        <f t="shared" si="393"/>
        <v>0</v>
      </c>
      <c r="CG1356" s="32" t="str">
        <f t="shared" si="394"/>
        <v/>
      </c>
      <c r="CH1356" s="32">
        <v>1351</v>
      </c>
      <c r="CI1356" s="32" t="s">
        <v>6</v>
      </c>
      <c r="CJ1356" s="32" t="str">
        <f t="shared" si="395"/>
        <v/>
      </c>
      <c r="CK1356" s="32" t="str">
        <f t="shared" si="396"/>
        <v/>
      </c>
      <c r="CL1356" s="32" t="str">
        <f t="shared" si="397"/>
        <v/>
      </c>
      <c r="CM1356" s="32" t="str">
        <f t="shared" si="398"/>
        <v/>
      </c>
      <c r="CN1356" s="32" t="str">
        <f t="shared" si="399"/>
        <v/>
      </c>
    </row>
    <row r="1357" spans="71:92" x14ac:dyDescent="0.3">
      <c r="BS1357" s="32" t="str">
        <f>IF(Kiadasi_kiseroiv!$K$2=BT1357,BV1357,"")</f>
        <v/>
      </c>
      <c r="BT1357" s="34" t="str">
        <f t="shared" si="382"/>
        <v/>
      </c>
      <c r="BU1357" s="32" t="str">
        <f t="shared" si="383"/>
        <v/>
      </c>
      <c r="BV1357" s="32" t="str">
        <f t="shared" si="384"/>
        <v/>
      </c>
      <c r="BW1357" s="32" t="str">
        <f t="shared" si="385"/>
        <v/>
      </c>
      <c r="BX1357" s="32" t="str">
        <f t="shared" si="386"/>
        <v/>
      </c>
      <c r="BY1357" s="32" t="str">
        <f t="shared" si="387"/>
        <v/>
      </c>
      <c r="BZ1357" s="32" t="str">
        <f t="shared" si="388"/>
        <v/>
      </c>
      <c r="CA1357" s="32" t="str">
        <f t="shared" si="389"/>
        <v/>
      </c>
      <c r="CB1357" s="33">
        <f>IF(COUNTIF($CD$7:CD1357,CD1357)=1,CD1357,CD1357+COUNTIF($CD$6:CD1356,CD1357))</f>
        <v>56503</v>
      </c>
      <c r="CC1357" s="34">
        <f t="shared" si="390"/>
        <v>55153</v>
      </c>
      <c r="CD1357" s="32">
        <f t="shared" si="391"/>
        <v>55153</v>
      </c>
      <c r="CE1357" s="32">
        <f t="shared" si="392"/>
        <v>0</v>
      </c>
      <c r="CF1357" s="32">
        <f t="shared" si="393"/>
        <v>0</v>
      </c>
      <c r="CG1357" s="32" t="str">
        <f t="shared" si="394"/>
        <v/>
      </c>
      <c r="CH1357" s="32">
        <v>1352</v>
      </c>
      <c r="CI1357" s="32" t="s">
        <v>6</v>
      </c>
      <c r="CJ1357" s="32" t="str">
        <f t="shared" si="395"/>
        <v/>
      </c>
      <c r="CK1357" s="32" t="str">
        <f t="shared" si="396"/>
        <v/>
      </c>
      <c r="CL1357" s="32" t="str">
        <f t="shared" si="397"/>
        <v/>
      </c>
      <c r="CM1357" s="32" t="str">
        <f t="shared" si="398"/>
        <v/>
      </c>
      <c r="CN1357" s="32" t="str">
        <f t="shared" si="399"/>
        <v/>
      </c>
    </row>
    <row r="1358" spans="71:92" x14ac:dyDescent="0.3">
      <c r="BS1358" s="32" t="str">
        <f>IF(Kiadasi_kiseroiv!$K$2=BT1358,BV1358,"")</f>
        <v/>
      </c>
      <c r="BT1358" s="34" t="str">
        <f t="shared" si="382"/>
        <v/>
      </c>
      <c r="BU1358" s="32" t="str">
        <f t="shared" si="383"/>
        <v/>
      </c>
      <c r="BV1358" s="32" t="str">
        <f t="shared" si="384"/>
        <v/>
      </c>
      <c r="BW1358" s="32" t="str">
        <f t="shared" si="385"/>
        <v/>
      </c>
      <c r="BX1358" s="32" t="str">
        <f t="shared" si="386"/>
        <v/>
      </c>
      <c r="BY1358" s="32" t="str">
        <f t="shared" si="387"/>
        <v/>
      </c>
      <c r="BZ1358" s="32" t="str">
        <f t="shared" si="388"/>
        <v/>
      </c>
      <c r="CA1358" s="32" t="str">
        <f t="shared" si="389"/>
        <v/>
      </c>
      <c r="CB1358" s="33">
        <f>IF(COUNTIF($CD$7:CD1358,CD1358)=1,CD1358,CD1358+COUNTIF($CD$6:CD1357,CD1358))</f>
        <v>56504</v>
      </c>
      <c r="CC1358" s="34">
        <f t="shared" si="390"/>
        <v>55153</v>
      </c>
      <c r="CD1358" s="32">
        <f t="shared" si="391"/>
        <v>55153</v>
      </c>
      <c r="CE1358" s="32">
        <f t="shared" si="392"/>
        <v>0</v>
      </c>
      <c r="CF1358" s="32">
        <f t="shared" si="393"/>
        <v>0</v>
      </c>
      <c r="CG1358" s="32" t="str">
        <f t="shared" si="394"/>
        <v/>
      </c>
      <c r="CH1358" s="32">
        <v>1353</v>
      </c>
      <c r="CI1358" s="32" t="s">
        <v>6</v>
      </c>
      <c r="CJ1358" s="32" t="str">
        <f t="shared" si="395"/>
        <v/>
      </c>
      <c r="CK1358" s="32" t="str">
        <f t="shared" si="396"/>
        <v/>
      </c>
      <c r="CL1358" s="32" t="str">
        <f t="shared" si="397"/>
        <v/>
      </c>
      <c r="CM1358" s="32" t="str">
        <f t="shared" si="398"/>
        <v/>
      </c>
      <c r="CN1358" s="32" t="str">
        <f t="shared" si="399"/>
        <v/>
      </c>
    </row>
    <row r="1359" spans="71:92" x14ac:dyDescent="0.3">
      <c r="BS1359" s="32" t="str">
        <f>IF(Kiadasi_kiseroiv!$K$2=BT1359,BV1359,"")</f>
        <v/>
      </c>
      <c r="BT1359" s="34" t="str">
        <f t="shared" si="382"/>
        <v/>
      </c>
      <c r="BU1359" s="32" t="str">
        <f t="shared" si="383"/>
        <v/>
      </c>
      <c r="BV1359" s="32" t="str">
        <f t="shared" si="384"/>
        <v/>
      </c>
      <c r="BW1359" s="32" t="str">
        <f t="shared" si="385"/>
        <v/>
      </c>
      <c r="BX1359" s="32" t="str">
        <f t="shared" si="386"/>
        <v/>
      </c>
      <c r="BY1359" s="32" t="str">
        <f t="shared" si="387"/>
        <v/>
      </c>
      <c r="BZ1359" s="32" t="str">
        <f t="shared" si="388"/>
        <v/>
      </c>
      <c r="CA1359" s="32" t="str">
        <f t="shared" si="389"/>
        <v/>
      </c>
      <c r="CB1359" s="33">
        <f>IF(COUNTIF($CD$7:CD1359,CD1359)=1,CD1359,CD1359+COUNTIF($CD$6:CD1358,CD1359))</f>
        <v>56505</v>
      </c>
      <c r="CC1359" s="34">
        <f t="shared" si="390"/>
        <v>55153</v>
      </c>
      <c r="CD1359" s="32">
        <f t="shared" si="391"/>
        <v>55153</v>
      </c>
      <c r="CE1359" s="32">
        <f t="shared" si="392"/>
        <v>0</v>
      </c>
      <c r="CF1359" s="32">
        <f t="shared" si="393"/>
        <v>0</v>
      </c>
      <c r="CG1359" s="32" t="str">
        <f t="shared" si="394"/>
        <v/>
      </c>
      <c r="CH1359" s="32">
        <v>1354</v>
      </c>
      <c r="CI1359" s="32" t="s">
        <v>6</v>
      </c>
      <c r="CJ1359" s="32" t="str">
        <f t="shared" si="395"/>
        <v/>
      </c>
      <c r="CK1359" s="32" t="str">
        <f t="shared" si="396"/>
        <v/>
      </c>
      <c r="CL1359" s="32" t="str">
        <f t="shared" si="397"/>
        <v/>
      </c>
      <c r="CM1359" s="32" t="str">
        <f t="shared" si="398"/>
        <v/>
      </c>
      <c r="CN1359" s="32" t="str">
        <f t="shared" si="399"/>
        <v/>
      </c>
    </row>
    <row r="1360" spans="71:92" x14ac:dyDescent="0.3">
      <c r="BS1360" s="32" t="str">
        <f>IF(Kiadasi_kiseroiv!$K$2=BT1360,BV1360,"")</f>
        <v/>
      </c>
      <c r="BT1360" s="34" t="str">
        <f t="shared" si="382"/>
        <v/>
      </c>
      <c r="BU1360" s="32" t="str">
        <f t="shared" si="383"/>
        <v/>
      </c>
      <c r="BV1360" s="32" t="str">
        <f t="shared" si="384"/>
        <v/>
      </c>
      <c r="BW1360" s="32" t="str">
        <f t="shared" si="385"/>
        <v/>
      </c>
      <c r="BX1360" s="32" t="str">
        <f t="shared" si="386"/>
        <v/>
      </c>
      <c r="BY1360" s="32" t="str">
        <f t="shared" si="387"/>
        <v/>
      </c>
      <c r="BZ1360" s="32" t="str">
        <f t="shared" si="388"/>
        <v/>
      </c>
      <c r="CA1360" s="32" t="str">
        <f t="shared" si="389"/>
        <v/>
      </c>
      <c r="CB1360" s="33">
        <f>IF(COUNTIF($CD$7:CD1360,CD1360)=1,CD1360,CD1360+COUNTIF($CD$6:CD1359,CD1360))</f>
        <v>56506</v>
      </c>
      <c r="CC1360" s="34">
        <f t="shared" si="390"/>
        <v>55153</v>
      </c>
      <c r="CD1360" s="32">
        <f t="shared" si="391"/>
        <v>55153</v>
      </c>
      <c r="CE1360" s="32">
        <f t="shared" si="392"/>
        <v>0</v>
      </c>
      <c r="CF1360" s="32">
        <f t="shared" si="393"/>
        <v>0</v>
      </c>
      <c r="CG1360" s="32" t="str">
        <f t="shared" si="394"/>
        <v/>
      </c>
      <c r="CH1360" s="32">
        <v>1355</v>
      </c>
      <c r="CI1360" s="32" t="s">
        <v>6</v>
      </c>
      <c r="CJ1360" s="32" t="str">
        <f t="shared" si="395"/>
        <v/>
      </c>
      <c r="CK1360" s="32" t="str">
        <f t="shared" si="396"/>
        <v/>
      </c>
      <c r="CL1360" s="32" t="str">
        <f t="shared" si="397"/>
        <v/>
      </c>
      <c r="CM1360" s="32" t="str">
        <f t="shared" si="398"/>
        <v/>
      </c>
      <c r="CN1360" s="32" t="str">
        <f t="shared" si="399"/>
        <v/>
      </c>
    </row>
    <row r="1361" spans="71:92" x14ac:dyDescent="0.3">
      <c r="BS1361" s="32" t="str">
        <f>IF(Kiadasi_kiseroiv!$K$2=BT1361,BV1361,"")</f>
        <v/>
      </c>
      <c r="BT1361" s="34" t="str">
        <f t="shared" si="382"/>
        <v/>
      </c>
      <c r="BU1361" s="32" t="str">
        <f t="shared" si="383"/>
        <v/>
      </c>
      <c r="BV1361" s="32" t="str">
        <f t="shared" si="384"/>
        <v/>
      </c>
      <c r="BW1361" s="32" t="str">
        <f t="shared" si="385"/>
        <v/>
      </c>
      <c r="BX1361" s="32" t="str">
        <f t="shared" si="386"/>
        <v/>
      </c>
      <c r="BY1361" s="32" t="str">
        <f t="shared" si="387"/>
        <v/>
      </c>
      <c r="BZ1361" s="32" t="str">
        <f t="shared" si="388"/>
        <v/>
      </c>
      <c r="CA1361" s="32" t="str">
        <f t="shared" si="389"/>
        <v/>
      </c>
      <c r="CB1361" s="33">
        <f>IF(COUNTIF($CD$7:CD1361,CD1361)=1,CD1361,CD1361+COUNTIF($CD$6:CD1360,CD1361))</f>
        <v>56507</v>
      </c>
      <c r="CC1361" s="34">
        <f t="shared" si="390"/>
        <v>55153</v>
      </c>
      <c r="CD1361" s="32">
        <f t="shared" si="391"/>
        <v>55153</v>
      </c>
      <c r="CE1361" s="32">
        <f t="shared" si="392"/>
        <v>0</v>
      </c>
      <c r="CF1361" s="32">
        <f t="shared" si="393"/>
        <v>0</v>
      </c>
      <c r="CG1361" s="32" t="str">
        <f t="shared" si="394"/>
        <v/>
      </c>
      <c r="CH1361" s="32">
        <v>1356</v>
      </c>
      <c r="CI1361" s="32" t="s">
        <v>6</v>
      </c>
      <c r="CJ1361" s="32" t="str">
        <f t="shared" si="395"/>
        <v/>
      </c>
      <c r="CK1361" s="32" t="str">
        <f t="shared" si="396"/>
        <v/>
      </c>
      <c r="CL1361" s="32" t="str">
        <f t="shared" si="397"/>
        <v/>
      </c>
      <c r="CM1361" s="32" t="str">
        <f t="shared" si="398"/>
        <v/>
      </c>
      <c r="CN1361" s="32" t="str">
        <f t="shared" si="399"/>
        <v/>
      </c>
    </row>
    <row r="1362" spans="71:92" x14ac:dyDescent="0.3">
      <c r="BS1362" s="32" t="str">
        <f>IF(Kiadasi_kiseroiv!$K$2=BT1362,BV1362,"")</f>
        <v/>
      </c>
      <c r="BT1362" s="34" t="str">
        <f t="shared" si="382"/>
        <v/>
      </c>
      <c r="BU1362" s="32" t="str">
        <f t="shared" si="383"/>
        <v/>
      </c>
      <c r="BV1362" s="32" t="str">
        <f t="shared" si="384"/>
        <v/>
      </c>
      <c r="BW1362" s="32" t="str">
        <f t="shared" si="385"/>
        <v/>
      </c>
      <c r="BX1362" s="32" t="str">
        <f t="shared" si="386"/>
        <v/>
      </c>
      <c r="BY1362" s="32" t="str">
        <f t="shared" si="387"/>
        <v/>
      </c>
      <c r="BZ1362" s="32" t="str">
        <f t="shared" si="388"/>
        <v/>
      </c>
      <c r="CA1362" s="32" t="str">
        <f t="shared" si="389"/>
        <v/>
      </c>
      <c r="CB1362" s="33">
        <f>IF(COUNTIF($CD$7:CD1362,CD1362)=1,CD1362,CD1362+COUNTIF($CD$6:CD1361,CD1362))</f>
        <v>56508</v>
      </c>
      <c r="CC1362" s="34">
        <f t="shared" si="390"/>
        <v>55153</v>
      </c>
      <c r="CD1362" s="32">
        <f t="shared" si="391"/>
        <v>55153</v>
      </c>
      <c r="CE1362" s="32">
        <f t="shared" si="392"/>
        <v>0</v>
      </c>
      <c r="CF1362" s="32">
        <f t="shared" si="393"/>
        <v>0</v>
      </c>
      <c r="CG1362" s="32" t="str">
        <f t="shared" si="394"/>
        <v/>
      </c>
      <c r="CH1362" s="32">
        <v>1357</v>
      </c>
      <c r="CI1362" s="32" t="s">
        <v>6</v>
      </c>
      <c r="CJ1362" s="32" t="str">
        <f t="shared" si="395"/>
        <v/>
      </c>
      <c r="CK1362" s="32" t="str">
        <f t="shared" si="396"/>
        <v/>
      </c>
      <c r="CL1362" s="32" t="str">
        <f t="shared" si="397"/>
        <v/>
      </c>
      <c r="CM1362" s="32" t="str">
        <f t="shared" si="398"/>
        <v/>
      </c>
      <c r="CN1362" s="32" t="str">
        <f t="shared" si="399"/>
        <v/>
      </c>
    </row>
    <row r="1363" spans="71:92" x14ac:dyDescent="0.3">
      <c r="BS1363" s="32" t="str">
        <f>IF(Kiadasi_kiseroiv!$K$2=BT1363,BV1363,"")</f>
        <v/>
      </c>
      <c r="BT1363" s="34" t="str">
        <f t="shared" si="382"/>
        <v/>
      </c>
      <c r="BU1363" s="32" t="str">
        <f t="shared" si="383"/>
        <v/>
      </c>
      <c r="BV1363" s="32" t="str">
        <f t="shared" si="384"/>
        <v/>
      </c>
      <c r="BW1363" s="32" t="str">
        <f t="shared" si="385"/>
        <v/>
      </c>
      <c r="BX1363" s="32" t="str">
        <f t="shared" si="386"/>
        <v/>
      </c>
      <c r="BY1363" s="32" t="str">
        <f t="shared" si="387"/>
        <v/>
      </c>
      <c r="BZ1363" s="32" t="str">
        <f t="shared" si="388"/>
        <v/>
      </c>
      <c r="CA1363" s="32" t="str">
        <f t="shared" si="389"/>
        <v/>
      </c>
      <c r="CB1363" s="33">
        <f>IF(COUNTIF($CD$7:CD1363,CD1363)=1,CD1363,CD1363+COUNTIF($CD$6:CD1362,CD1363))</f>
        <v>56509</v>
      </c>
      <c r="CC1363" s="34">
        <f t="shared" si="390"/>
        <v>55153</v>
      </c>
      <c r="CD1363" s="32">
        <f t="shared" si="391"/>
        <v>55153</v>
      </c>
      <c r="CE1363" s="32">
        <f t="shared" si="392"/>
        <v>0</v>
      </c>
      <c r="CF1363" s="32">
        <f t="shared" si="393"/>
        <v>0</v>
      </c>
      <c r="CG1363" s="32" t="str">
        <f t="shared" si="394"/>
        <v/>
      </c>
      <c r="CH1363" s="32">
        <v>1358</v>
      </c>
      <c r="CI1363" s="32" t="s">
        <v>6</v>
      </c>
      <c r="CJ1363" s="32" t="str">
        <f t="shared" si="395"/>
        <v/>
      </c>
      <c r="CK1363" s="32" t="str">
        <f t="shared" si="396"/>
        <v/>
      </c>
      <c r="CL1363" s="32" t="str">
        <f t="shared" si="397"/>
        <v/>
      </c>
      <c r="CM1363" s="32" t="str">
        <f t="shared" si="398"/>
        <v/>
      </c>
      <c r="CN1363" s="32" t="str">
        <f t="shared" si="399"/>
        <v/>
      </c>
    </row>
    <row r="1364" spans="71:92" x14ac:dyDescent="0.3">
      <c r="BS1364" s="32" t="str">
        <f>IF(Kiadasi_kiseroiv!$K$2=BT1364,BV1364,"")</f>
        <v/>
      </c>
      <c r="BT1364" s="34" t="str">
        <f t="shared" si="382"/>
        <v/>
      </c>
      <c r="BU1364" s="32" t="str">
        <f t="shared" si="383"/>
        <v/>
      </c>
      <c r="BV1364" s="32" t="str">
        <f t="shared" si="384"/>
        <v/>
      </c>
      <c r="BW1364" s="32" t="str">
        <f t="shared" si="385"/>
        <v/>
      </c>
      <c r="BX1364" s="32" t="str">
        <f t="shared" si="386"/>
        <v/>
      </c>
      <c r="BY1364" s="32" t="str">
        <f t="shared" si="387"/>
        <v/>
      </c>
      <c r="BZ1364" s="32" t="str">
        <f t="shared" si="388"/>
        <v/>
      </c>
      <c r="CA1364" s="32" t="str">
        <f t="shared" si="389"/>
        <v/>
      </c>
      <c r="CB1364" s="33">
        <f>IF(COUNTIF($CD$7:CD1364,CD1364)=1,CD1364,CD1364+COUNTIF($CD$6:CD1363,CD1364))</f>
        <v>56510</v>
      </c>
      <c r="CC1364" s="34">
        <f t="shared" si="390"/>
        <v>55153</v>
      </c>
      <c r="CD1364" s="32">
        <f t="shared" si="391"/>
        <v>55153</v>
      </c>
      <c r="CE1364" s="32">
        <f t="shared" si="392"/>
        <v>0</v>
      </c>
      <c r="CF1364" s="32">
        <f t="shared" si="393"/>
        <v>0</v>
      </c>
      <c r="CG1364" s="32" t="str">
        <f t="shared" si="394"/>
        <v/>
      </c>
      <c r="CH1364" s="32">
        <v>1359</v>
      </c>
      <c r="CI1364" s="32" t="s">
        <v>6</v>
      </c>
      <c r="CJ1364" s="32" t="str">
        <f t="shared" si="395"/>
        <v/>
      </c>
      <c r="CK1364" s="32" t="str">
        <f t="shared" si="396"/>
        <v/>
      </c>
      <c r="CL1364" s="32" t="str">
        <f t="shared" si="397"/>
        <v/>
      </c>
      <c r="CM1364" s="32" t="str">
        <f t="shared" si="398"/>
        <v/>
      </c>
      <c r="CN1364" s="32" t="str">
        <f t="shared" si="399"/>
        <v/>
      </c>
    </row>
    <row r="1365" spans="71:92" x14ac:dyDescent="0.3">
      <c r="BS1365" s="32" t="str">
        <f>IF(Kiadasi_kiseroiv!$K$2=BT1365,BV1365,"")</f>
        <v/>
      </c>
      <c r="BT1365" s="34" t="str">
        <f t="shared" si="382"/>
        <v/>
      </c>
      <c r="BU1365" s="32" t="str">
        <f t="shared" si="383"/>
        <v/>
      </c>
      <c r="BV1365" s="32" t="str">
        <f t="shared" si="384"/>
        <v/>
      </c>
      <c r="BW1365" s="32" t="str">
        <f t="shared" si="385"/>
        <v/>
      </c>
      <c r="BX1365" s="32" t="str">
        <f t="shared" si="386"/>
        <v/>
      </c>
      <c r="BY1365" s="32" t="str">
        <f t="shared" si="387"/>
        <v/>
      </c>
      <c r="BZ1365" s="32" t="str">
        <f t="shared" si="388"/>
        <v/>
      </c>
      <c r="CA1365" s="32" t="str">
        <f t="shared" si="389"/>
        <v/>
      </c>
      <c r="CB1365" s="33">
        <f>IF(COUNTIF($CD$7:CD1365,CD1365)=1,CD1365,CD1365+COUNTIF($CD$6:CD1364,CD1365))</f>
        <v>56511</v>
      </c>
      <c r="CC1365" s="34">
        <f t="shared" si="390"/>
        <v>55153</v>
      </c>
      <c r="CD1365" s="32">
        <f t="shared" si="391"/>
        <v>55153</v>
      </c>
      <c r="CE1365" s="32">
        <f t="shared" si="392"/>
        <v>0</v>
      </c>
      <c r="CF1365" s="32">
        <f t="shared" si="393"/>
        <v>0</v>
      </c>
      <c r="CG1365" s="32" t="str">
        <f t="shared" si="394"/>
        <v/>
      </c>
      <c r="CH1365" s="32">
        <v>1360</v>
      </c>
      <c r="CI1365" s="32" t="s">
        <v>6</v>
      </c>
      <c r="CJ1365" s="32" t="str">
        <f t="shared" si="395"/>
        <v/>
      </c>
      <c r="CK1365" s="32" t="str">
        <f t="shared" si="396"/>
        <v/>
      </c>
      <c r="CL1365" s="32" t="str">
        <f t="shared" si="397"/>
        <v/>
      </c>
      <c r="CM1365" s="32" t="str">
        <f t="shared" si="398"/>
        <v/>
      </c>
      <c r="CN1365" s="32" t="str">
        <f t="shared" si="399"/>
        <v/>
      </c>
    </row>
    <row r="1366" spans="71:92" x14ac:dyDescent="0.3">
      <c r="BS1366" s="32" t="str">
        <f>IF(Kiadasi_kiseroiv!$K$2=BT1366,BV1366,"")</f>
        <v/>
      </c>
      <c r="BT1366" s="34" t="str">
        <f t="shared" si="382"/>
        <v/>
      </c>
      <c r="BU1366" s="32" t="str">
        <f t="shared" si="383"/>
        <v/>
      </c>
      <c r="BV1366" s="32" t="str">
        <f t="shared" si="384"/>
        <v/>
      </c>
      <c r="BW1366" s="32" t="str">
        <f t="shared" si="385"/>
        <v/>
      </c>
      <c r="BX1366" s="32" t="str">
        <f t="shared" si="386"/>
        <v/>
      </c>
      <c r="BY1366" s="32" t="str">
        <f t="shared" si="387"/>
        <v/>
      </c>
      <c r="BZ1366" s="32" t="str">
        <f t="shared" si="388"/>
        <v/>
      </c>
      <c r="CA1366" s="32" t="str">
        <f t="shared" si="389"/>
        <v/>
      </c>
      <c r="CB1366" s="33">
        <f>IF(COUNTIF($CD$7:CD1366,CD1366)=1,CD1366,CD1366+COUNTIF($CD$6:CD1365,CD1366))</f>
        <v>56512</v>
      </c>
      <c r="CC1366" s="34">
        <f t="shared" si="390"/>
        <v>55153</v>
      </c>
      <c r="CD1366" s="32">
        <f t="shared" si="391"/>
        <v>55153</v>
      </c>
      <c r="CE1366" s="32">
        <f t="shared" si="392"/>
        <v>0</v>
      </c>
      <c r="CF1366" s="32">
        <f t="shared" si="393"/>
        <v>0</v>
      </c>
      <c r="CG1366" s="32" t="str">
        <f t="shared" si="394"/>
        <v/>
      </c>
      <c r="CH1366" s="32">
        <v>1361</v>
      </c>
      <c r="CI1366" s="32" t="s">
        <v>6</v>
      </c>
      <c r="CJ1366" s="32" t="str">
        <f t="shared" si="395"/>
        <v/>
      </c>
      <c r="CK1366" s="32" t="str">
        <f t="shared" si="396"/>
        <v/>
      </c>
      <c r="CL1366" s="32" t="str">
        <f t="shared" si="397"/>
        <v/>
      </c>
      <c r="CM1366" s="32" t="str">
        <f t="shared" si="398"/>
        <v/>
      </c>
      <c r="CN1366" s="32" t="str">
        <f t="shared" si="399"/>
        <v/>
      </c>
    </row>
    <row r="1367" spans="71:92" x14ac:dyDescent="0.3">
      <c r="BS1367" s="32" t="str">
        <f>IF(Kiadasi_kiseroiv!$K$2=BT1367,BV1367,"")</f>
        <v/>
      </c>
      <c r="BT1367" s="34" t="str">
        <f t="shared" si="382"/>
        <v/>
      </c>
      <c r="BU1367" s="32" t="str">
        <f t="shared" si="383"/>
        <v/>
      </c>
      <c r="BV1367" s="32" t="str">
        <f t="shared" si="384"/>
        <v/>
      </c>
      <c r="BW1367" s="32" t="str">
        <f t="shared" si="385"/>
        <v/>
      </c>
      <c r="BX1367" s="32" t="str">
        <f t="shared" si="386"/>
        <v/>
      </c>
      <c r="BY1367" s="32" t="str">
        <f t="shared" si="387"/>
        <v/>
      </c>
      <c r="BZ1367" s="32" t="str">
        <f t="shared" si="388"/>
        <v/>
      </c>
      <c r="CA1367" s="32" t="str">
        <f t="shared" si="389"/>
        <v/>
      </c>
      <c r="CB1367" s="33">
        <f>IF(COUNTIF($CD$7:CD1367,CD1367)=1,CD1367,CD1367+COUNTIF($CD$6:CD1366,CD1367))</f>
        <v>56513</v>
      </c>
      <c r="CC1367" s="34">
        <f t="shared" si="390"/>
        <v>55153</v>
      </c>
      <c r="CD1367" s="32">
        <f t="shared" si="391"/>
        <v>55153</v>
      </c>
      <c r="CE1367" s="32">
        <f t="shared" si="392"/>
        <v>0</v>
      </c>
      <c r="CF1367" s="32">
        <f t="shared" si="393"/>
        <v>0</v>
      </c>
      <c r="CG1367" s="32" t="str">
        <f t="shared" si="394"/>
        <v/>
      </c>
      <c r="CH1367" s="32">
        <v>1362</v>
      </c>
      <c r="CI1367" s="32" t="s">
        <v>6</v>
      </c>
      <c r="CJ1367" s="32" t="str">
        <f t="shared" si="395"/>
        <v/>
      </c>
      <c r="CK1367" s="32" t="str">
        <f t="shared" si="396"/>
        <v/>
      </c>
      <c r="CL1367" s="32" t="str">
        <f t="shared" si="397"/>
        <v/>
      </c>
      <c r="CM1367" s="32" t="str">
        <f t="shared" si="398"/>
        <v/>
      </c>
      <c r="CN1367" s="32" t="str">
        <f t="shared" si="399"/>
        <v/>
      </c>
    </row>
    <row r="1368" spans="71:92" x14ac:dyDescent="0.3">
      <c r="BS1368" s="32" t="str">
        <f>IF(Kiadasi_kiseroiv!$K$2=BT1368,BV1368,"")</f>
        <v/>
      </c>
      <c r="BT1368" s="34" t="str">
        <f t="shared" si="382"/>
        <v/>
      </c>
      <c r="BU1368" s="32" t="str">
        <f t="shared" si="383"/>
        <v/>
      </c>
      <c r="BV1368" s="32" t="str">
        <f t="shared" si="384"/>
        <v/>
      </c>
      <c r="BW1368" s="32" t="str">
        <f t="shared" si="385"/>
        <v/>
      </c>
      <c r="BX1368" s="32" t="str">
        <f t="shared" si="386"/>
        <v/>
      </c>
      <c r="BY1368" s="32" t="str">
        <f t="shared" si="387"/>
        <v/>
      </c>
      <c r="BZ1368" s="32" t="str">
        <f t="shared" si="388"/>
        <v/>
      </c>
      <c r="CA1368" s="32" t="str">
        <f t="shared" si="389"/>
        <v/>
      </c>
      <c r="CB1368" s="33">
        <f>IF(COUNTIF($CD$7:CD1368,CD1368)=1,CD1368,CD1368+COUNTIF($CD$6:CD1367,CD1368))</f>
        <v>56514</v>
      </c>
      <c r="CC1368" s="34">
        <f t="shared" si="390"/>
        <v>55153</v>
      </c>
      <c r="CD1368" s="32">
        <f t="shared" si="391"/>
        <v>55153</v>
      </c>
      <c r="CE1368" s="32">
        <f t="shared" si="392"/>
        <v>0</v>
      </c>
      <c r="CF1368" s="32">
        <f t="shared" si="393"/>
        <v>0</v>
      </c>
      <c r="CG1368" s="32" t="str">
        <f t="shared" si="394"/>
        <v/>
      </c>
      <c r="CH1368" s="32">
        <v>1363</v>
      </c>
      <c r="CI1368" s="32" t="s">
        <v>6</v>
      </c>
      <c r="CJ1368" s="32" t="str">
        <f t="shared" si="395"/>
        <v/>
      </c>
      <c r="CK1368" s="32" t="str">
        <f t="shared" si="396"/>
        <v/>
      </c>
      <c r="CL1368" s="32" t="str">
        <f t="shared" si="397"/>
        <v/>
      </c>
      <c r="CM1368" s="32" t="str">
        <f t="shared" si="398"/>
        <v/>
      </c>
      <c r="CN1368" s="32" t="str">
        <f t="shared" si="399"/>
        <v/>
      </c>
    </row>
    <row r="1369" spans="71:92" x14ac:dyDescent="0.3">
      <c r="BS1369" s="32" t="str">
        <f>IF(Kiadasi_kiseroiv!$K$2=BT1369,BV1369,"")</f>
        <v/>
      </c>
      <c r="BT1369" s="34" t="str">
        <f t="shared" si="382"/>
        <v/>
      </c>
      <c r="BU1369" s="32" t="str">
        <f t="shared" si="383"/>
        <v/>
      </c>
      <c r="BV1369" s="32" t="str">
        <f t="shared" si="384"/>
        <v/>
      </c>
      <c r="BW1369" s="32" t="str">
        <f t="shared" si="385"/>
        <v/>
      </c>
      <c r="BX1369" s="32" t="str">
        <f t="shared" si="386"/>
        <v/>
      </c>
      <c r="BY1369" s="32" t="str">
        <f t="shared" si="387"/>
        <v/>
      </c>
      <c r="BZ1369" s="32" t="str">
        <f t="shared" si="388"/>
        <v/>
      </c>
      <c r="CA1369" s="32" t="str">
        <f t="shared" si="389"/>
        <v/>
      </c>
      <c r="CB1369" s="33">
        <f>IF(COUNTIF($CD$7:CD1369,CD1369)=1,CD1369,CD1369+COUNTIF($CD$6:CD1368,CD1369))</f>
        <v>56515</v>
      </c>
      <c r="CC1369" s="34">
        <f t="shared" si="390"/>
        <v>55153</v>
      </c>
      <c r="CD1369" s="32">
        <f t="shared" si="391"/>
        <v>55153</v>
      </c>
      <c r="CE1369" s="32">
        <f t="shared" si="392"/>
        <v>0</v>
      </c>
      <c r="CF1369" s="32">
        <f t="shared" si="393"/>
        <v>0</v>
      </c>
      <c r="CG1369" s="32" t="str">
        <f t="shared" si="394"/>
        <v/>
      </c>
      <c r="CH1369" s="32">
        <v>1364</v>
      </c>
      <c r="CI1369" s="32" t="s">
        <v>6</v>
      </c>
      <c r="CJ1369" s="32" t="str">
        <f t="shared" si="395"/>
        <v/>
      </c>
      <c r="CK1369" s="32" t="str">
        <f t="shared" si="396"/>
        <v/>
      </c>
      <c r="CL1369" s="32" t="str">
        <f t="shared" si="397"/>
        <v/>
      </c>
      <c r="CM1369" s="32" t="str">
        <f t="shared" si="398"/>
        <v/>
      </c>
      <c r="CN1369" s="32" t="str">
        <f t="shared" si="399"/>
        <v/>
      </c>
    </row>
    <row r="1370" spans="71:92" x14ac:dyDescent="0.3">
      <c r="BS1370" s="32" t="str">
        <f>IF(Kiadasi_kiseroiv!$K$2=BT1370,BV1370,"")</f>
        <v/>
      </c>
      <c r="BT1370" s="34" t="str">
        <f t="shared" si="382"/>
        <v/>
      </c>
      <c r="BU1370" s="32" t="str">
        <f t="shared" si="383"/>
        <v/>
      </c>
      <c r="BV1370" s="32" t="str">
        <f t="shared" si="384"/>
        <v/>
      </c>
      <c r="BW1370" s="32" t="str">
        <f t="shared" si="385"/>
        <v/>
      </c>
      <c r="BX1370" s="32" t="str">
        <f t="shared" si="386"/>
        <v/>
      </c>
      <c r="BY1370" s="32" t="str">
        <f t="shared" si="387"/>
        <v/>
      </c>
      <c r="BZ1370" s="32" t="str">
        <f t="shared" si="388"/>
        <v/>
      </c>
      <c r="CA1370" s="32" t="str">
        <f t="shared" si="389"/>
        <v/>
      </c>
      <c r="CB1370" s="33">
        <f>IF(COUNTIF($CD$7:CD1370,CD1370)=1,CD1370,CD1370+COUNTIF($CD$6:CD1369,CD1370))</f>
        <v>56516</v>
      </c>
      <c r="CC1370" s="34">
        <f t="shared" si="390"/>
        <v>55153</v>
      </c>
      <c r="CD1370" s="32">
        <f t="shared" si="391"/>
        <v>55153</v>
      </c>
      <c r="CE1370" s="32">
        <f t="shared" si="392"/>
        <v>0</v>
      </c>
      <c r="CF1370" s="32">
        <f t="shared" si="393"/>
        <v>0</v>
      </c>
      <c r="CG1370" s="32" t="str">
        <f t="shared" si="394"/>
        <v/>
      </c>
      <c r="CH1370" s="32">
        <v>1365</v>
      </c>
      <c r="CI1370" s="32" t="s">
        <v>6</v>
      </c>
      <c r="CJ1370" s="32" t="str">
        <f t="shared" si="395"/>
        <v/>
      </c>
      <c r="CK1370" s="32" t="str">
        <f t="shared" si="396"/>
        <v/>
      </c>
      <c r="CL1370" s="32" t="str">
        <f t="shared" si="397"/>
        <v/>
      </c>
      <c r="CM1370" s="32" t="str">
        <f t="shared" si="398"/>
        <v/>
      </c>
      <c r="CN1370" s="32" t="str">
        <f t="shared" si="399"/>
        <v/>
      </c>
    </row>
    <row r="1371" spans="71:92" x14ac:dyDescent="0.3">
      <c r="BS1371" s="32" t="str">
        <f>IF(Kiadasi_kiseroiv!$K$2=BT1371,BV1371,"")</f>
        <v/>
      </c>
      <c r="BT1371" s="34" t="str">
        <f t="shared" si="382"/>
        <v/>
      </c>
      <c r="BU1371" s="32" t="str">
        <f t="shared" si="383"/>
        <v/>
      </c>
      <c r="BV1371" s="32" t="str">
        <f t="shared" si="384"/>
        <v/>
      </c>
      <c r="BW1371" s="32" t="str">
        <f t="shared" si="385"/>
        <v/>
      </c>
      <c r="BX1371" s="32" t="str">
        <f t="shared" si="386"/>
        <v/>
      </c>
      <c r="BY1371" s="32" t="str">
        <f t="shared" si="387"/>
        <v/>
      </c>
      <c r="BZ1371" s="32" t="str">
        <f t="shared" si="388"/>
        <v/>
      </c>
      <c r="CA1371" s="32" t="str">
        <f t="shared" si="389"/>
        <v/>
      </c>
      <c r="CB1371" s="33">
        <f>IF(COUNTIF($CD$7:CD1371,CD1371)=1,CD1371,CD1371+COUNTIF($CD$6:CD1370,CD1371))</f>
        <v>56517</v>
      </c>
      <c r="CC1371" s="34">
        <f t="shared" si="390"/>
        <v>55153</v>
      </c>
      <c r="CD1371" s="32">
        <f t="shared" si="391"/>
        <v>55153</v>
      </c>
      <c r="CE1371" s="32">
        <f t="shared" si="392"/>
        <v>0</v>
      </c>
      <c r="CF1371" s="32">
        <f t="shared" si="393"/>
        <v>0</v>
      </c>
      <c r="CG1371" s="32" t="str">
        <f t="shared" si="394"/>
        <v/>
      </c>
      <c r="CH1371" s="32">
        <v>1366</v>
      </c>
      <c r="CI1371" s="32" t="s">
        <v>6</v>
      </c>
      <c r="CJ1371" s="32" t="str">
        <f t="shared" si="395"/>
        <v/>
      </c>
      <c r="CK1371" s="32" t="str">
        <f t="shared" si="396"/>
        <v/>
      </c>
      <c r="CL1371" s="32" t="str">
        <f t="shared" si="397"/>
        <v/>
      </c>
      <c r="CM1371" s="32" t="str">
        <f t="shared" si="398"/>
        <v/>
      </c>
      <c r="CN1371" s="32" t="str">
        <f t="shared" si="399"/>
        <v/>
      </c>
    </row>
    <row r="1372" spans="71:92" x14ac:dyDescent="0.3">
      <c r="BS1372" s="32" t="str">
        <f>IF(Kiadasi_kiseroiv!$K$2=BT1372,BV1372,"")</f>
        <v/>
      </c>
      <c r="BT1372" s="34" t="str">
        <f t="shared" si="382"/>
        <v/>
      </c>
      <c r="BU1372" s="32" t="str">
        <f t="shared" si="383"/>
        <v/>
      </c>
      <c r="BV1372" s="32" t="str">
        <f t="shared" si="384"/>
        <v/>
      </c>
      <c r="BW1372" s="32" t="str">
        <f t="shared" si="385"/>
        <v/>
      </c>
      <c r="BX1372" s="32" t="str">
        <f t="shared" si="386"/>
        <v/>
      </c>
      <c r="BY1372" s="32" t="str">
        <f t="shared" si="387"/>
        <v/>
      </c>
      <c r="BZ1372" s="32" t="str">
        <f t="shared" si="388"/>
        <v/>
      </c>
      <c r="CA1372" s="32" t="str">
        <f t="shared" si="389"/>
        <v/>
      </c>
      <c r="CB1372" s="33">
        <f>IF(COUNTIF($CD$7:CD1372,CD1372)=1,CD1372,CD1372+COUNTIF($CD$6:CD1371,CD1372))</f>
        <v>56518</v>
      </c>
      <c r="CC1372" s="34">
        <f t="shared" si="390"/>
        <v>55153</v>
      </c>
      <c r="CD1372" s="32">
        <f t="shared" si="391"/>
        <v>55153</v>
      </c>
      <c r="CE1372" s="32">
        <f t="shared" si="392"/>
        <v>0</v>
      </c>
      <c r="CF1372" s="32">
        <f t="shared" si="393"/>
        <v>0</v>
      </c>
      <c r="CG1372" s="32" t="str">
        <f t="shared" si="394"/>
        <v/>
      </c>
      <c r="CH1372" s="32">
        <v>1367</v>
      </c>
      <c r="CI1372" s="32" t="s">
        <v>6</v>
      </c>
      <c r="CJ1372" s="32" t="str">
        <f t="shared" si="395"/>
        <v/>
      </c>
      <c r="CK1372" s="32" t="str">
        <f t="shared" si="396"/>
        <v/>
      </c>
      <c r="CL1372" s="32" t="str">
        <f t="shared" si="397"/>
        <v/>
      </c>
      <c r="CM1372" s="32" t="str">
        <f t="shared" si="398"/>
        <v/>
      </c>
      <c r="CN1372" s="32" t="str">
        <f t="shared" si="399"/>
        <v/>
      </c>
    </row>
    <row r="1373" spans="71:92" x14ac:dyDescent="0.3">
      <c r="BS1373" s="32" t="str">
        <f>IF(Kiadasi_kiseroiv!$K$2=BT1373,BV1373,"")</f>
        <v/>
      </c>
      <c r="BT1373" s="34" t="str">
        <f t="shared" si="382"/>
        <v/>
      </c>
      <c r="BU1373" s="32" t="str">
        <f t="shared" si="383"/>
        <v/>
      </c>
      <c r="BV1373" s="32" t="str">
        <f t="shared" si="384"/>
        <v/>
      </c>
      <c r="BW1373" s="32" t="str">
        <f t="shared" si="385"/>
        <v/>
      </c>
      <c r="BX1373" s="32" t="str">
        <f t="shared" si="386"/>
        <v/>
      </c>
      <c r="BY1373" s="32" t="str">
        <f t="shared" si="387"/>
        <v/>
      </c>
      <c r="BZ1373" s="32" t="str">
        <f t="shared" si="388"/>
        <v/>
      </c>
      <c r="CA1373" s="32" t="str">
        <f t="shared" si="389"/>
        <v/>
      </c>
      <c r="CB1373" s="33">
        <f>IF(COUNTIF($CD$7:CD1373,CD1373)=1,CD1373,CD1373+COUNTIF($CD$6:CD1372,CD1373))</f>
        <v>56519</v>
      </c>
      <c r="CC1373" s="34">
        <f t="shared" si="390"/>
        <v>55153</v>
      </c>
      <c r="CD1373" s="32">
        <f t="shared" si="391"/>
        <v>55153</v>
      </c>
      <c r="CE1373" s="32">
        <f t="shared" si="392"/>
        <v>0</v>
      </c>
      <c r="CF1373" s="32">
        <f t="shared" si="393"/>
        <v>0</v>
      </c>
      <c r="CG1373" s="32" t="str">
        <f t="shared" si="394"/>
        <v/>
      </c>
      <c r="CH1373" s="32">
        <v>1368</v>
      </c>
      <c r="CI1373" s="32" t="s">
        <v>6</v>
      </c>
      <c r="CJ1373" s="32" t="str">
        <f t="shared" si="395"/>
        <v/>
      </c>
      <c r="CK1373" s="32" t="str">
        <f t="shared" si="396"/>
        <v/>
      </c>
      <c r="CL1373" s="32" t="str">
        <f t="shared" si="397"/>
        <v/>
      </c>
      <c r="CM1373" s="32" t="str">
        <f t="shared" si="398"/>
        <v/>
      </c>
      <c r="CN1373" s="32" t="str">
        <f t="shared" si="399"/>
        <v/>
      </c>
    </row>
    <row r="1374" spans="71:92" x14ac:dyDescent="0.3">
      <c r="BS1374" s="32" t="str">
        <f>IF(Kiadasi_kiseroiv!$K$2=BT1374,BV1374,"")</f>
        <v/>
      </c>
      <c r="BT1374" s="34" t="str">
        <f t="shared" si="382"/>
        <v/>
      </c>
      <c r="BU1374" s="32" t="str">
        <f t="shared" si="383"/>
        <v/>
      </c>
      <c r="BV1374" s="32" t="str">
        <f t="shared" si="384"/>
        <v/>
      </c>
      <c r="BW1374" s="32" t="str">
        <f t="shared" si="385"/>
        <v/>
      </c>
      <c r="BX1374" s="32" t="str">
        <f t="shared" si="386"/>
        <v/>
      </c>
      <c r="BY1374" s="32" t="str">
        <f t="shared" si="387"/>
        <v/>
      </c>
      <c r="BZ1374" s="32" t="str">
        <f t="shared" si="388"/>
        <v/>
      </c>
      <c r="CA1374" s="32" t="str">
        <f t="shared" si="389"/>
        <v/>
      </c>
      <c r="CB1374" s="33">
        <f>IF(COUNTIF($CD$7:CD1374,CD1374)=1,CD1374,CD1374+COUNTIF($CD$6:CD1373,CD1374))</f>
        <v>56520</v>
      </c>
      <c r="CC1374" s="34">
        <f t="shared" si="390"/>
        <v>55153</v>
      </c>
      <c r="CD1374" s="32">
        <f t="shared" si="391"/>
        <v>55153</v>
      </c>
      <c r="CE1374" s="32">
        <f t="shared" si="392"/>
        <v>0</v>
      </c>
      <c r="CF1374" s="32">
        <f t="shared" si="393"/>
        <v>0</v>
      </c>
      <c r="CG1374" s="32" t="str">
        <f t="shared" si="394"/>
        <v/>
      </c>
      <c r="CH1374" s="32">
        <v>1369</v>
      </c>
      <c r="CI1374" s="32" t="s">
        <v>6</v>
      </c>
      <c r="CJ1374" s="32" t="str">
        <f t="shared" si="395"/>
        <v/>
      </c>
      <c r="CK1374" s="32" t="str">
        <f t="shared" si="396"/>
        <v/>
      </c>
      <c r="CL1374" s="32" t="str">
        <f t="shared" si="397"/>
        <v/>
      </c>
      <c r="CM1374" s="32" t="str">
        <f t="shared" si="398"/>
        <v/>
      </c>
      <c r="CN1374" s="32" t="str">
        <f t="shared" si="399"/>
        <v/>
      </c>
    </row>
    <row r="1375" spans="71:92" x14ac:dyDescent="0.3">
      <c r="BS1375" s="32" t="str">
        <f>IF(Kiadasi_kiseroiv!$K$2=BT1375,BV1375,"")</f>
        <v/>
      </c>
      <c r="BT1375" s="34" t="str">
        <f t="shared" si="382"/>
        <v/>
      </c>
      <c r="BU1375" s="32" t="str">
        <f t="shared" si="383"/>
        <v/>
      </c>
      <c r="BV1375" s="32" t="str">
        <f t="shared" si="384"/>
        <v/>
      </c>
      <c r="BW1375" s="32" t="str">
        <f t="shared" si="385"/>
        <v/>
      </c>
      <c r="BX1375" s="32" t="str">
        <f t="shared" si="386"/>
        <v/>
      </c>
      <c r="BY1375" s="32" t="str">
        <f t="shared" si="387"/>
        <v/>
      </c>
      <c r="BZ1375" s="32" t="str">
        <f t="shared" si="388"/>
        <v/>
      </c>
      <c r="CA1375" s="32" t="str">
        <f t="shared" si="389"/>
        <v/>
      </c>
      <c r="CB1375" s="33">
        <f>IF(COUNTIF($CD$7:CD1375,CD1375)=1,CD1375,CD1375+COUNTIF($CD$6:CD1374,CD1375))</f>
        <v>56521</v>
      </c>
      <c r="CC1375" s="34">
        <f t="shared" si="390"/>
        <v>55153</v>
      </c>
      <c r="CD1375" s="32">
        <f t="shared" si="391"/>
        <v>55153</v>
      </c>
      <c r="CE1375" s="32">
        <f t="shared" si="392"/>
        <v>0</v>
      </c>
      <c r="CF1375" s="32">
        <f t="shared" si="393"/>
        <v>0</v>
      </c>
      <c r="CG1375" s="32" t="str">
        <f t="shared" si="394"/>
        <v/>
      </c>
      <c r="CH1375" s="32">
        <v>1370</v>
      </c>
      <c r="CI1375" s="32" t="s">
        <v>6</v>
      </c>
      <c r="CJ1375" s="32" t="str">
        <f t="shared" si="395"/>
        <v/>
      </c>
      <c r="CK1375" s="32" t="str">
        <f t="shared" si="396"/>
        <v/>
      </c>
      <c r="CL1375" s="32" t="str">
        <f t="shared" si="397"/>
        <v/>
      </c>
      <c r="CM1375" s="32" t="str">
        <f t="shared" si="398"/>
        <v/>
      </c>
      <c r="CN1375" s="32" t="str">
        <f t="shared" si="399"/>
        <v/>
      </c>
    </row>
    <row r="1376" spans="71:92" x14ac:dyDescent="0.3">
      <c r="BS1376" s="32" t="str">
        <f>IF(Kiadasi_kiseroiv!$K$2=BT1376,BV1376,"")</f>
        <v/>
      </c>
      <c r="BT1376" s="34" t="str">
        <f t="shared" si="382"/>
        <v/>
      </c>
      <c r="BU1376" s="32" t="str">
        <f t="shared" si="383"/>
        <v/>
      </c>
      <c r="BV1376" s="32" t="str">
        <f t="shared" si="384"/>
        <v/>
      </c>
      <c r="BW1376" s="32" t="str">
        <f t="shared" si="385"/>
        <v/>
      </c>
      <c r="BX1376" s="32" t="str">
        <f t="shared" si="386"/>
        <v/>
      </c>
      <c r="BY1376" s="32" t="str">
        <f t="shared" si="387"/>
        <v/>
      </c>
      <c r="BZ1376" s="32" t="str">
        <f t="shared" si="388"/>
        <v/>
      </c>
      <c r="CA1376" s="32" t="str">
        <f t="shared" si="389"/>
        <v/>
      </c>
      <c r="CB1376" s="33">
        <f>IF(COUNTIF($CD$7:CD1376,CD1376)=1,CD1376,CD1376+COUNTIF($CD$6:CD1375,CD1376))</f>
        <v>56522</v>
      </c>
      <c r="CC1376" s="34">
        <f t="shared" si="390"/>
        <v>55153</v>
      </c>
      <c r="CD1376" s="32">
        <f t="shared" si="391"/>
        <v>55153</v>
      </c>
      <c r="CE1376" s="32">
        <f t="shared" si="392"/>
        <v>0</v>
      </c>
      <c r="CF1376" s="32">
        <f t="shared" si="393"/>
        <v>0</v>
      </c>
      <c r="CG1376" s="32" t="str">
        <f t="shared" si="394"/>
        <v/>
      </c>
      <c r="CH1376" s="32">
        <v>1371</v>
      </c>
      <c r="CI1376" s="32" t="s">
        <v>6</v>
      </c>
      <c r="CJ1376" s="32" t="str">
        <f t="shared" si="395"/>
        <v/>
      </c>
      <c r="CK1376" s="32" t="str">
        <f t="shared" si="396"/>
        <v/>
      </c>
      <c r="CL1376" s="32" t="str">
        <f t="shared" si="397"/>
        <v/>
      </c>
      <c r="CM1376" s="32" t="str">
        <f t="shared" si="398"/>
        <v/>
      </c>
      <c r="CN1376" s="32" t="str">
        <f t="shared" si="399"/>
        <v/>
      </c>
    </row>
    <row r="1377" spans="71:92" x14ac:dyDescent="0.3">
      <c r="BS1377" s="32" t="str">
        <f>IF(Kiadasi_kiseroiv!$K$2=BT1377,BV1377,"")</f>
        <v/>
      </c>
      <c r="BT1377" s="34" t="str">
        <f t="shared" si="382"/>
        <v/>
      </c>
      <c r="BU1377" s="32" t="str">
        <f t="shared" si="383"/>
        <v/>
      </c>
      <c r="BV1377" s="32" t="str">
        <f t="shared" si="384"/>
        <v/>
      </c>
      <c r="BW1377" s="32" t="str">
        <f t="shared" si="385"/>
        <v/>
      </c>
      <c r="BX1377" s="32" t="str">
        <f t="shared" si="386"/>
        <v/>
      </c>
      <c r="BY1377" s="32" t="str">
        <f t="shared" si="387"/>
        <v/>
      </c>
      <c r="BZ1377" s="32" t="str">
        <f t="shared" si="388"/>
        <v/>
      </c>
      <c r="CA1377" s="32" t="str">
        <f t="shared" si="389"/>
        <v/>
      </c>
      <c r="CB1377" s="33">
        <f>IF(COUNTIF($CD$7:CD1377,CD1377)=1,CD1377,CD1377+COUNTIF($CD$6:CD1376,CD1377))</f>
        <v>56523</v>
      </c>
      <c r="CC1377" s="34">
        <f t="shared" si="390"/>
        <v>55153</v>
      </c>
      <c r="CD1377" s="32">
        <f t="shared" si="391"/>
        <v>55153</v>
      </c>
      <c r="CE1377" s="32">
        <f t="shared" si="392"/>
        <v>0</v>
      </c>
      <c r="CF1377" s="32">
        <f t="shared" si="393"/>
        <v>0</v>
      </c>
      <c r="CG1377" s="32" t="str">
        <f t="shared" si="394"/>
        <v/>
      </c>
      <c r="CH1377" s="32">
        <v>1372</v>
      </c>
      <c r="CI1377" s="32" t="s">
        <v>6</v>
      </c>
      <c r="CJ1377" s="32" t="str">
        <f t="shared" si="395"/>
        <v/>
      </c>
      <c r="CK1377" s="32" t="str">
        <f t="shared" si="396"/>
        <v/>
      </c>
      <c r="CL1377" s="32" t="str">
        <f t="shared" si="397"/>
        <v/>
      </c>
      <c r="CM1377" s="32" t="str">
        <f t="shared" si="398"/>
        <v/>
      </c>
      <c r="CN1377" s="32" t="str">
        <f t="shared" si="399"/>
        <v/>
      </c>
    </row>
    <row r="1378" spans="71:92" x14ac:dyDescent="0.3">
      <c r="BS1378" s="32" t="str">
        <f>IF(Kiadasi_kiseroiv!$K$2=BT1378,BV1378,"")</f>
        <v/>
      </c>
      <c r="BT1378" s="34" t="str">
        <f t="shared" si="382"/>
        <v/>
      </c>
      <c r="BU1378" s="32" t="str">
        <f t="shared" si="383"/>
        <v/>
      </c>
      <c r="BV1378" s="32" t="str">
        <f t="shared" si="384"/>
        <v/>
      </c>
      <c r="BW1378" s="32" t="str">
        <f t="shared" si="385"/>
        <v/>
      </c>
      <c r="BX1378" s="32" t="str">
        <f t="shared" si="386"/>
        <v/>
      </c>
      <c r="BY1378" s="32" t="str">
        <f t="shared" si="387"/>
        <v/>
      </c>
      <c r="BZ1378" s="32" t="str">
        <f t="shared" si="388"/>
        <v/>
      </c>
      <c r="CA1378" s="32" t="str">
        <f t="shared" si="389"/>
        <v/>
      </c>
      <c r="CB1378" s="33">
        <f>IF(COUNTIF($CD$7:CD1378,CD1378)=1,CD1378,CD1378+COUNTIF($CD$6:CD1377,CD1378))</f>
        <v>56524</v>
      </c>
      <c r="CC1378" s="34">
        <f t="shared" si="390"/>
        <v>55153</v>
      </c>
      <c r="CD1378" s="32">
        <f t="shared" si="391"/>
        <v>55153</v>
      </c>
      <c r="CE1378" s="32">
        <f t="shared" si="392"/>
        <v>0</v>
      </c>
      <c r="CF1378" s="32">
        <f t="shared" si="393"/>
        <v>0</v>
      </c>
      <c r="CG1378" s="32" t="str">
        <f t="shared" si="394"/>
        <v/>
      </c>
      <c r="CH1378" s="32">
        <v>1373</v>
      </c>
      <c r="CI1378" s="32" t="s">
        <v>6</v>
      </c>
      <c r="CJ1378" s="32" t="str">
        <f t="shared" si="395"/>
        <v/>
      </c>
      <c r="CK1378" s="32" t="str">
        <f t="shared" si="396"/>
        <v/>
      </c>
      <c r="CL1378" s="32" t="str">
        <f t="shared" si="397"/>
        <v/>
      </c>
      <c r="CM1378" s="32" t="str">
        <f t="shared" si="398"/>
        <v/>
      </c>
      <c r="CN1378" s="32" t="str">
        <f t="shared" si="399"/>
        <v/>
      </c>
    </row>
    <row r="1379" spans="71:92" x14ac:dyDescent="0.3">
      <c r="BS1379" s="32" t="str">
        <f>IF(Kiadasi_kiseroiv!$K$2=BT1379,BV1379,"")</f>
        <v/>
      </c>
      <c r="BT1379" s="34" t="str">
        <f t="shared" si="382"/>
        <v/>
      </c>
      <c r="BU1379" s="32" t="str">
        <f t="shared" si="383"/>
        <v/>
      </c>
      <c r="BV1379" s="32" t="str">
        <f t="shared" si="384"/>
        <v/>
      </c>
      <c r="BW1379" s="32" t="str">
        <f t="shared" si="385"/>
        <v/>
      </c>
      <c r="BX1379" s="32" t="str">
        <f t="shared" si="386"/>
        <v/>
      </c>
      <c r="BY1379" s="32" t="str">
        <f t="shared" si="387"/>
        <v/>
      </c>
      <c r="BZ1379" s="32" t="str">
        <f t="shared" si="388"/>
        <v/>
      </c>
      <c r="CA1379" s="32" t="str">
        <f t="shared" si="389"/>
        <v/>
      </c>
      <c r="CB1379" s="33">
        <f>IF(COUNTIF($CD$7:CD1379,CD1379)=1,CD1379,CD1379+COUNTIF($CD$6:CD1378,CD1379))</f>
        <v>56525</v>
      </c>
      <c r="CC1379" s="34">
        <f t="shared" si="390"/>
        <v>55153</v>
      </c>
      <c r="CD1379" s="32">
        <f t="shared" si="391"/>
        <v>55153</v>
      </c>
      <c r="CE1379" s="32">
        <f t="shared" si="392"/>
        <v>0</v>
      </c>
      <c r="CF1379" s="32">
        <f t="shared" si="393"/>
        <v>0</v>
      </c>
      <c r="CG1379" s="32" t="str">
        <f t="shared" si="394"/>
        <v/>
      </c>
      <c r="CH1379" s="32">
        <v>1374</v>
      </c>
      <c r="CI1379" s="32" t="s">
        <v>6</v>
      </c>
      <c r="CJ1379" s="32" t="str">
        <f t="shared" si="395"/>
        <v/>
      </c>
      <c r="CK1379" s="32" t="str">
        <f t="shared" si="396"/>
        <v/>
      </c>
      <c r="CL1379" s="32" t="str">
        <f t="shared" si="397"/>
        <v/>
      </c>
      <c r="CM1379" s="32" t="str">
        <f t="shared" si="398"/>
        <v/>
      </c>
      <c r="CN1379" s="32" t="str">
        <f t="shared" si="399"/>
        <v/>
      </c>
    </row>
    <row r="1380" spans="71:92" x14ac:dyDescent="0.3">
      <c r="BS1380" s="32" t="str">
        <f>IF(Kiadasi_kiseroiv!$K$2=BT1380,BV1380,"")</f>
        <v/>
      </c>
      <c r="BT1380" s="34" t="str">
        <f t="shared" si="382"/>
        <v/>
      </c>
      <c r="BU1380" s="32" t="str">
        <f t="shared" si="383"/>
        <v/>
      </c>
      <c r="BV1380" s="32" t="str">
        <f t="shared" si="384"/>
        <v/>
      </c>
      <c r="BW1380" s="32" t="str">
        <f t="shared" si="385"/>
        <v/>
      </c>
      <c r="BX1380" s="32" t="str">
        <f t="shared" si="386"/>
        <v/>
      </c>
      <c r="BY1380" s="32" t="str">
        <f t="shared" si="387"/>
        <v/>
      </c>
      <c r="BZ1380" s="32" t="str">
        <f t="shared" si="388"/>
        <v/>
      </c>
      <c r="CA1380" s="32" t="str">
        <f t="shared" si="389"/>
        <v/>
      </c>
      <c r="CB1380" s="33">
        <f>IF(COUNTIF($CD$7:CD1380,CD1380)=1,CD1380,CD1380+COUNTIF($CD$6:CD1379,CD1380))</f>
        <v>56526</v>
      </c>
      <c r="CC1380" s="34">
        <f t="shared" si="390"/>
        <v>55153</v>
      </c>
      <c r="CD1380" s="32">
        <f t="shared" si="391"/>
        <v>55153</v>
      </c>
      <c r="CE1380" s="32">
        <f t="shared" si="392"/>
        <v>0</v>
      </c>
      <c r="CF1380" s="32">
        <f t="shared" si="393"/>
        <v>0</v>
      </c>
      <c r="CG1380" s="32" t="str">
        <f t="shared" si="394"/>
        <v/>
      </c>
      <c r="CH1380" s="32">
        <v>1375</v>
      </c>
      <c r="CI1380" s="32" t="s">
        <v>6</v>
      </c>
      <c r="CJ1380" s="32" t="str">
        <f t="shared" si="395"/>
        <v/>
      </c>
      <c r="CK1380" s="32" t="str">
        <f t="shared" si="396"/>
        <v/>
      </c>
      <c r="CL1380" s="32" t="str">
        <f t="shared" si="397"/>
        <v/>
      </c>
      <c r="CM1380" s="32" t="str">
        <f t="shared" si="398"/>
        <v/>
      </c>
      <c r="CN1380" s="32" t="str">
        <f t="shared" si="399"/>
        <v/>
      </c>
    </row>
    <row r="1381" spans="71:92" x14ac:dyDescent="0.3">
      <c r="BS1381" s="32" t="str">
        <f>IF(Kiadasi_kiseroiv!$K$2=BT1381,BV1381,"")</f>
        <v/>
      </c>
      <c r="BT1381" s="34" t="str">
        <f t="shared" si="382"/>
        <v/>
      </c>
      <c r="BU1381" s="32" t="str">
        <f t="shared" si="383"/>
        <v/>
      </c>
      <c r="BV1381" s="32" t="str">
        <f t="shared" si="384"/>
        <v/>
      </c>
      <c r="BW1381" s="32" t="str">
        <f t="shared" si="385"/>
        <v/>
      </c>
      <c r="BX1381" s="32" t="str">
        <f t="shared" si="386"/>
        <v/>
      </c>
      <c r="BY1381" s="32" t="str">
        <f t="shared" si="387"/>
        <v/>
      </c>
      <c r="BZ1381" s="32" t="str">
        <f t="shared" si="388"/>
        <v/>
      </c>
      <c r="CA1381" s="32" t="str">
        <f t="shared" si="389"/>
        <v/>
      </c>
      <c r="CB1381" s="33">
        <f>IF(COUNTIF($CD$7:CD1381,CD1381)=1,CD1381,CD1381+COUNTIF($CD$6:CD1380,CD1381))</f>
        <v>56527</v>
      </c>
      <c r="CC1381" s="34">
        <f t="shared" si="390"/>
        <v>55153</v>
      </c>
      <c r="CD1381" s="32">
        <f t="shared" si="391"/>
        <v>55153</v>
      </c>
      <c r="CE1381" s="32">
        <f t="shared" si="392"/>
        <v>0</v>
      </c>
      <c r="CF1381" s="32">
        <f t="shared" si="393"/>
        <v>0</v>
      </c>
      <c r="CG1381" s="32" t="str">
        <f t="shared" si="394"/>
        <v/>
      </c>
      <c r="CH1381" s="32">
        <v>1376</v>
      </c>
      <c r="CI1381" s="32" t="s">
        <v>6</v>
      </c>
      <c r="CJ1381" s="32" t="str">
        <f t="shared" si="395"/>
        <v/>
      </c>
      <c r="CK1381" s="32" t="str">
        <f t="shared" si="396"/>
        <v/>
      </c>
      <c r="CL1381" s="32" t="str">
        <f t="shared" si="397"/>
        <v/>
      </c>
      <c r="CM1381" s="32" t="str">
        <f t="shared" si="398"/>
        <v/>
      </c>
      <c r="CN1381" s="32" t="str">
        <f t="shared" si="399"/>
        <v/>
      </c>
    </row>
    <row r="1382" spans="71:92" x14ac:dyDescent="0.3">
      <c r="BS1382" s="32" t="str">
        <f>IF(Kiadasi_kiseroiv!$K$2=BT1382,BV1382,"")</f>
        <v/>
      </c>
      <c r="BT1382" s="34" t="str">
        <f t="shared" si="382"/>
        <v/>
      </c>
      <c r="BU1382" s="32" t="str">
        <f t="shared" si="383"/>
        <v/>
      </c>
      <c r="BV1382" s="32" t="str">
        <f t="shared" si="384"/>
        <v/>
      </c>
      <c r="BW1382" s="32" t="str">
        <f t="shared" si="385"/>
        <v/>
      </c>
      <c r="BX1382" s="32" t="str">
        <f t="shared" si="386"/>
        <v/>
      </c>
      <c r="BY1382" s="32" t="str">
        <f t="shared" si="387"/>
        <v/>
      </c>
      <c r="BZ1382" s="32" t="str">
        <f t="shared" si="388"/>
        <v/>
      </c>
      <c r="CA1382" s="32" t="str">
        <f t="shared" si="389"/>
        <v/>
      </c>
      <c r="CB1382" s="33">
        <f>IF(COUNTIF($CD$7:CD1382,CD1382)=1,CD1382,CD1382+COUNTIF($CD$6:CD1381,CD1382))</f>
        <v>56528</v>
      </c>
      <c r="CC1382" s="34">
        <f t="shared" si="390"/>
        <v>55153</v>
      </c>
      <c r="CD1382" s="32">
        <f t="shared" si="391"/>
        <v>55153</v>
      </c>
      <c r="CE1382" s="32">
        <f t="shared" si="392"/>
        <v>0</v>
      </c>
      <c r="CF1382" s="32">
        <f t="shared" si="393"/>
        <v>0</v>
      </c>
      <c r="CG1382" s="32" t="str">
        <f t="shared" si="394"/>
        <v/>
      </c>
      <c r="CH1382" s="32">
        <v>1377</v>
      </c>
      <c r="CI1382" s="32" t="s">
        <v>6</v>
      </c>
      <c r="CJ1382" s="32" t="str">
        <f t="shared" si="395"/>
        <v/>
      </c>
      <c r="CK1382" s="32" t="str">
        <f t="shared" si="396"/>
        <v/>
      </c>
      <c r="CL1382" s="32" t="str">
        <f t="shared" si="397"/>
        <v/>
      </c>
      <c r="CM1382" s="32" t="str">
        <f t="shared" si="398"/>
        <v/>
      </c>
      <c r="CN1382" s="32" t="str">
        <f t="shared" si="399"/>
        <v/>
      </c>
    </row>
    <row r="1383" spans="71:92" x14ac:dyDescent="0.3">
      <c r="BS1383" s="32" t="str">
        <f>IF(Kiadasi_kiseroiv!$K$2=BT1383,BV1383,"")</f>
        <v/>
      </c>
      <c r="BT1383" s="34" t="str">
        <f t="shared" si="382"/>
        <v/>
      </c>
      <c r="BU1383" s="32" t="str">
        <f t="shared" si="383"/>
        <v/>
      </c>
      <c r="BV1383" s="32" t="str">
        <f t="shared" si="384"/>
        <v/>
      </c>
      <c r="BW1383" s="32" t="str">
        <f t="shared" si="385"/>
        <v/>
      </c>
      <c r="BX1383" s="32" t="str">
        <f t="shared" si="386"/>
        <v/>
      </c>
      <c r="BY1383" s="32" t="str">
        <f t="shared" si="387"/>
        <v/>
      </c>
      <c r="BZ1383" s="32" t="str">
        <f t="shared" si="388"/>
        <v/>
      </c>
      <c r="CA1383" s="32" t="str">
        <f t="shared" si="389"/>
        <v/>
      </c>
      <c r="CB1383" s="33">
        <f>IF(COUNTIF($CD$7:CD1383,CD1383)=1,CD1383,CD1383+COUNTIF($CD$6:CD1382,CD1383))</f>
        <v>56529</v>
      </c>
      <c r="CC1383" s="34">
        <f t="shared" si="390"/>
        <v>55153</v>
      </c>
      <c r="CD1383" s="32">
        <f t="shared" si="391"/>
        <v>55153</v>
      </c>
      <c r="CE1383" s="32">
        <f t="shared" si="392"/>
        <v>0</v>
      </c>
      <c r="CF1383" s="32">
        <f t="shared" si="393"/>
        <v>0</v>
      </c>
      <c r="CG1383" s="32" t="str">
        <f t="shared" si="394"/>
        <v/>
      </c>
      <c r="CH1383" s="32">
        <v>1378</v>
      </c>
      <c r="CI1383" s="32" t="s">
        <v>6</v>
      </c>
      <c r="CJ1383" s="32" t="str">
        <f t="shared" si="395"/>
        <v/>
      </c>
      <c r="CK1383" s="32" t="str">
        <f t="shared" si="396"/>
        <v/>
      </c>
      <c r="CL1383" s="32" t="str">
        <f t="shared" si="397"/>
        <v/>
      </c>
      <c r="CM1383" s="32" t="str">
        <f t="shared" si="398"/>
        <v/>
      </c>
      <c r="CN1383" s="32" t="str">
        <f t="shared" si="399"/>
        <v/>
      </c>
    </row>
    <row r="1384" spans="71:92" x14ac:dyDescent="0.3">
      <c r="BS1384" s="32" t="str">
        <f>IF(Kiadasi_kiseroiv!$K$2=BT1384,BV1384,"")</f>
        <v/>
      </c>
      <c r="BT1384" s="34" t="str">
        <f t="shared" si="382"/>
        <v/>
      </c>
      <c r="BU1384" s="32" t="str">
        <f t="shared" si="383"/>
        <v/>
      </c>
      <c r="BV1384" s="32" t="str">
        <f t="shared" si="384"/>
        <v/>
      </c>
      <c r="BW1384" s="32" t="str">
        <f t="shared" si="385"/>
        <v/>
      </c>
      <c r="BX1384" s="32" t="str">
        <f t="shared" si="386"/>
        <v/>
      </c>
      <c r="BY1384" s="32" t="str">
        <f t="shared" si="387"/>
        <v/>
      </c>
      <c r="BZ1384" s="32" t="str">
        <f t="shared" si="388"/>
        <v/>
      </c>
      <c r="CA1384" s="32" t="str">
        <f t="shared" si="389"/>
        <v/>
      </c>
      <c r="CB1384" s="33">
        <f>IF(COUNTIF($CD$7:CD1384,CD1384)=1,CD1384,CD1384+COUNTIF($CD$6:CD1383,CD1384))</f>
        <v>56530</v>
      </c>
      <c r="CC1384" s="34">
        <f t="shared" si="390"/>
        <v>55153</v>
      </c>
      <c r="CD1384" s="32">
        <f t="shared" si="391"/>
        <v>55153</v>
      </c>
      <c r="CE1384" s="32">
        <f t="shared" si="392"/>
        <v>0</v>
      </c>
      <c r="CF1384" s="32">
        <f t="shared" si="393"/>
        <v>0</v>
      </c>
      <c r="CG1384" s="32" t="str">
        <f t="shared" si="394"/>
        <v/>
      </c>
      <c r="CH1384" s="32">
        <v>1379</v>
      </c>
      <c r="CI1384" s="32" t="s">
        <v>6</v>
      </c>
      <c r="CJ1384" s="32" t="str">
        <f t="shared" si="395"/>
        <v/>
      </c>
      <c r="CK1384" s="32" t="str">
        <f t="shared" si="396"/>
        <v/>
      </c>
      <c r="CL1384" s="32" t="str">
        <f t="shared" si="397"/>
        <v/>
      </c>
      <c r="CM1384" s="32" t="str">
        <f t="shared" si="398"/>
        <v/>
      </c>
      <c r="CN1384" s="32" t="str">
        <f t="shared" si="399"/>
        <v/>
      </c>
    </row>
    <row r="1385" spans="71:92" x14ac:dyDescent="0.3">
      <c r="BS1385" s="32" t="str">
        <f>IF(Kiadasi_kiseroiv!$K$2=BT1385,BV1385,"")</f>
        <v/>
      </c>
      <c r="BT1385" s="34" t="str">
        <f t="shared" ref="BT1385:BT1448" si="400">IF(AND($BT$4=CI1385,BU1385&lt;&gt;""),CC1385,"")</f>
        <v/>
      </c>
      <c r="BU1385" s="32" t="str">
        <f t="shared" ref="BU1385:BU1448" si="401">IF(AND($BU$1=CI1385,ISERROR(VLOOKUP(CG1385,Kisiv,2,FALSE))=FALSE),CB1385,"")</f>
        <v/>
      </c>
      <c r="BV1385" s="32" t="str">
        <f t="shared" ref="BV1385:BV1448" si="402">IF(BU1385&lt;&gt;"",RANK(BU1385,$BU$7:$BU$33000,1),"")</f>
        <v/>
      </c>
      <c r="BW1385" s="32" t="str">
        <f t="shared" ref="BW1385:BW1448" si="403">IF(CC1385&lt;min,$BW$2,IF(CC1385&lt;=max,CG1385,""))</f>
        <v/>
      </c>
      <c r="BX1385" s="32" t="str">
        <f t="shared" ref="BX1385:BX1448" si="404">IF(AND(OR($BX$1=0,$BX$1=CG1385),OR($BX$2=0,IF(ISERROR(SEARCH($BX$2,CJ1385&amp;CK1385&amp;CL1385,1)),FALSE,TRUE))),CB1385,"")</f>
        <v/>
      </c>
      <c r="BY1385" s="32" t="str">
        <f t="shared" ref="BY1385:BY1448" si="405">IF(AND(BX1385&lt;&gt;"",CC1385&lt;&gt;$CD$2),RANK(BX1385,$BX$7:$BX$33000,1),"")</f>
        <v/>
      </c>
      <c r="BZ1385" s="32" t="str">
        <f t="shared" ref="BZ1385:BZ1448" si="406">IF(AND(CC1385&lt;$BZ$2,CI1385=$BZ$4),$BZ$5,IF(AND(CC1385&lt;=$BZ$3,CI1385=$BZ$4),CB1385,""))</f>
        <v/>
      </c>
      <c r="CA1385" s="32" t="str">
        <f t="shared" ref="CA1385:CA1448" si="407">IF(AND(BZ1385&lt;&gt;"",BZ1385&lt;&gt;$BZ$5),RANK(BZ1385,$BZ$7:$BZ$33000,1),"")</f>
        <v/>
      </c>
      <c r="CB1385" s="33">
        <f>IF(COUNTIF($CD$7:CD1385,CD1385)=1,CD1385,CD1385+COUNTIF($CD$6:CD1384,CD1385))</f>
        <v>56531</v>
      </c>
      <c r="CC1385" s="34">
        <f t="shared" ref="CC1385:CC1448" si="408">IF(INDEX(Kassza,CH1385,1)&lt;&gt;1,INDEX(Kassza,CH1385,1),$CD$2)</f>
        <v>55153</v>
      </c>
      <c r="CD1385" s="32">
        <f t="shared" ref="CD1385:CD1448" si="409">IF(CC1385&lt;&gt;$CD$2,RANK(CC1385,$CC$7:$CC$33000,1),$CD$2)</f>
        <v>55153</v>
      </c>
      <c r="CE1385" s="32">
        <f t="shared" ref="CE1385:CE1448" si="410">INDEX(Kassza,CH1385,6)</f>
        <v>0</v>
      </c>
      <c r="CF1385" s="32">
        <f t="shared" ref="CF1385:CF1448" si="411">INDEX(Kassza,CH1385,8)</f>
        <v>0</v>
      </c>
      <c r="CG1385" s="32" t="str">
        <f t="shared" ref="CG1385:CG1448" si="412">INDEX(Kassza,CH1385,7)&amp;INDEX(Kassza,CH1385,9)</f>
        <v/>
      </c>
      <c r="CH1385" s="32">
        <v>1380</v>
      </c>
      <c r="CI1385" s="32" t="s">
        <v>6</v>
      </c>
      <c r="CJ1385" s="32" t="str">
        <f t="shared" ref="CJ1385:CJ1448" si="413">IF(INDEX(Kassza,CH1385,5)&lt;&gt;0,INDEX(Kassza,CH1385,5),"")</f>
        <v/>
      </c>
      <c r="CK1385" s="32" t="str">
        <f t="shared" ref="CK1385:CK1448" si="414">IF(INDEX(Kassza,CH1385,10)&lt;&gt;0,INDEX(Kassza,CH1385,10),"")</f>
        <v/>
      </c>
      <c r="CL1385" s="32" t="str">
        <f t="shared" ref="CL1385:CL1448" si="415">IF(INDEX(Kassza,CH1385,11)&lt;&gt;0,INDEX(Kassza,CH1385,11),"")</f>
        <v/>
      </c>
      <c r="CM1385" s="32" t="str">
        <f t="shared" ref="CM1385:CM1448" si="416">IF(INDEX(Kassza,CH1385,4)&lt;&gt;0,INDEX(Kassza,CH1385,4),"")</f>
        <v/>
      </c>
      <c r="CN1385" s="32" t="str">
        <f t="shared" ref="CN1385:CN1448" si="417">IF(INDEX(Kassza,CH1385,3)&lt;&gt;0,INDEX(Kassza,CH1385,3),"")</f>
        <v/>
      </c>
    </row>
    <row r="1386" spans="71:92" x14ac:dyDescent="0.3">
      <c r="BS1386" s="32" t="str">
        <f>IF(Kiadasi_kiseroiv!$K$2=BT1386,BV1386,"")</f>
        <v/>
      </c>
      <c r="BT1386" s="34" t="str">
        <f t="shared" si="400"/>
        <v/>
      </c>
      <c r="BU1386" s="32" t="str">
        <f t="shared" si="401"/>
        <v/>
      </c>
      <c r="BV1386" s="32" t="str">
        <f t="shared" si="402"/>
        <v/>
      </c>
      <c r="BW1386" s="32" t="str">
        <f t="shared" si="403"/>
        <v/>
      </c>
      <c r="BX1386" s="32" t="str">
        <f t="shared" si="404"/>
        <v/>
      </c>
      <c r="BY1386" s="32" t="str">
        <f t="shared" si="405"/>
        <v/>
      </c>
      <c r="BZ1386" s="32" t="str">
        <f t="shared" si="406"/>
        <v/>
      </c>
      <c r="CA1386" s="32" t="str">
        <f t="shared" si="407"/>
        <v/>
      </c>
      <c r="CB1386" s="33">
        <f>IF(COUNTIF($CD$7:CD1386,CD1386)=1,CD1386,CD1386+COUNTIF($CD$6:CD1385,CD1386))</f>
        <v>56532</v>
      </c>
      <c r="CC1386" s="34">
        <f t="shared" si="408"/>
        <v>55153</v>
      </c>
      <c r="CD1386" s="32">
        <f t="shared" si="409"/>
        <v>55153</v>
      </c>
      <c r="CE1386" s="32">
        <f t="shared" si="410"/>
        <v>0</v>
      </c>
      <c r="CF1386" s="32">
        <f t="shared" si="411"/>
        <v>0</v>
      </c>
      <c r="CG1386" s="32" t="str">
        <f t="shared" si="412"/>
        <v/>
      </c>
      <c r="CH1386" s="32">
        <v>1381</v>
      </c>
      <c r="CI1386" s="32" t="s">
        <v>6</v>
      </c>
      <c r="CJ1386" s="32" t="str">
        <f t="shared" si="413"/>
        <v/>
      </c>
      <c r="CK1386" s="32" t="str">
        <f t="shared" si="414"/>
        <v/>
      </c>
      <c r="CL1386" s="32" t="str">
        <f t="shared" si="415"/>
        <v/>
      </c>
      <c r="CM1386" s="32" t="str">
        <f t="shared" si="416"/>
        <v/>
      </c>
      <c r="CN1386" s="32" t="str">
        <f t="shared" si="417"/>
        <v/>
      </c>
    </row>
    <row r="1387" spans="71:92" x14ac:dyDescent="0.3">
      <c r="BS1387" s="32" t="str">
        <f>IF(Kiadasi_kiseroiv!$K$2=BT1387,BV1387,"")</f>
        <v/>
      </c>
      <c r="BT1387" s="34" t="str">
        <f t="shared" si="400"/>
        <v/>
      </c>
      <c r="BU1387" s="32" t="str">
        <f t="shared" si="401"/>
        <v/>
      </c>
      <c r="BV1387" s="32" t="str">
        <f t="shared" si="402"/>
        <v/>
      </c>
      <c r="BW1387" s="32" t="str">
        <f t="shared" si="403"/>
        <v/>
      </c>
      <c r="BX1387" s="32" t="str">
        <f t="shared" si="404"/>
        <v/>
      </c>
      <c r="BY1387" s="32" t="str">
        <f t="shared" si="405"/>
        <v/>
      </c>
      <c r="BZ1387" s="32" t="str">
        <f t="shared" si="406"/>
        <v/>
      </c>
      <c r="CA1387" s="32" t="str">
        <f t="shared" si="407"/>
        <v/>
      </c>
      <c r="CB1387" s="33">
        <f>IF(COUNTIF($CD$7:CD1387,CD1387)=1,CD1387,CD1387+COUNTIF($CD$6:CD1386,CD1387))</f>
        <v>56533</v>
      </c>
      <c r="CC1387" s="34">
        <f t="shared" si="408"/>
        <v>55153</v>
      </c>
      <c r="CD1387" s="32">
        <f t="shared" si="409"/>
        <v>55153</v>
      </c>
      <c r="CE1387" s="32">
        <f t="shared" si="410"/>
        <v>0</v>
      </c>
      <c r="CF1387" s="32">
        <f t="shared" si="411"/>
        <v>0</v>
      </c>
      <c r="CG1387" s="32" t="str">
        <f t="shared" si="412"/>
        <v/>
      </c>
      <c r="CH1387" s="32">
        <v>1382</v>
      </c>
      <c r="CI1387" s="32" t="s">
        <v>6</v>
      </c>
      <c r="CJ1387" s="32" t="str">
        <f t="shared" si="413"/>
        <v/>
      </c>
      <c r="CK1387" s="32" t="str">
        <f t="shared" si="414"/>
        <v/>
      </c>
      <c r="CL1387" s="32" t="str">
        <f t="shared" si="415"/>
        <v/>
      </c>
      <c r="CM1387" s="32" t="str">
        <f t="shared" si="416"/>
        <v/>
      </c>
      <c r="CN1387" s="32" t="str">
        <f t="shared" si="417"/>
        <v/>
      </c>
    </row>
    <row r="1388" spans="71:92" x14ac:dyDescent="0.3">
      <c r="BS1388" s="32" t="str">
        <f>IF(Kiadasi_kiseroiv!$K$2=BT1388,BV1388,"")</f>
        <v/>
      </c>
      <c r="BT1388" s="34" t="str">
        <f t="shared" si="400"/>
        <v/>
      </c>
      <c r="BU1388" s="32" t="str">
        <f t="shared" si="401"/>
        <v/>
      </c>
      <c r="BV1388" s="32" t="str">
        <f t="shared" si="402"/>
        <v/>
      </c>
      <c r="BW1388" s="32" t="str">
        <f t="shared" si="403"/>
        <v/>
      </c>
      <c r="BX1388" s="32" t="str">
        <f t="shared" si="404"/>
        <v/>
      </c>
      <c r="BY1388" s="32" t="str">
        <f t="shared" si="405"/>
        <v/>
      </c>
      <c r="BZ1388" s="32" t="str">
        <f t="shared" si="406"/>
        <v/>
      </c>
      <c r="CA1388" s="32" t="str">
        <f t="shared" si="407"/>
        <v/>
      </c>
      <c r="CB1388" s="33">
        <f>IF(COUNTIF($CD$7:CD1388,CD1388)=1,CD1388,CD1388+COUNTIF($CD$6:CD1387,CD1388))</f>
        <v>56534</v>
      </c>
      <c r="CC1388" s="34">
        <f t="shared" si="408"/>
        <v>55153</v>
      </c>
      <c r="CD1388" s="32">
        <f t="shared" si="409"/>
        <v>55153</v>
      </c>
      <c r="CE1388" s="32">
        <f t="shared" si="410"/>
        <v>0</v>
      </c>
      <c r="CF1388" s="32">
        <f t="shared" si="411"/>
        <v>0</v>
      </c>
      <c r="CG1388" s="32" t="str">
        <f t="shared" si="412"/>
        <v/>
      </c>
      <c r="CH1388" s="32">
        <v>1383</v>
      </c>
      <c r="CI1388" s="32" t="s">
        <v>6</v>
      </c>
      <c r="CJ1388" s="32" t="str">
        <f t="shared" si="413"/>
        <v/>
      </c>
      <c r="CK1388" s="32" t="str">
        <f t="shared" si="414"/>
        <v/>
      </c>
      <c r="CL1388" s="32" t="str">
        <f t="shared" si="415"/>
        <v/>
      </c>
      <c r="CM1388" s="32" t="str">
        <f t="shared" si="416"/>
        <v/>
      </c>
      <c r="CN1388" s="32" t="str">
        <f t="shared" si="417"/>
        <v/>
      </c>
    </row>
    <row r="1389" spans="71:92" x14ac:dyDescent="0.3">
      <c r="BS1389" s="32" t="str">
        <f>IF(Kiadasi_kiseroiv!$K$2=BT1389,BV1389,"")</f>
        <v/>
      </c>
      <c r="BT1389" s="34" t="str">
        <f t="shared" si="400"/>
        <v/>
      </c>
      <c r="BU1389" s="32" t="str">
        <f t="shared" si="401"/>
        <v/>
      </c>
      <c r="BV1389" s="32" t="str">
        <f t="shared" si="402"/>
        <v/>
      </c>
      <c r="BW1389" s="32" t="str">
        <f t="shared" si="403"/>
        <v/>
      </c>
      <c r="BX1389" s="32" t="str">
        <f t="shared" si="404"/>
        <v/>
      </c>
      <c r="BY1389" s="32" t="str">
        <f t="shared" si="405"/>
        <v/>
      </c>
      <c r="BZ1389" s="32" t="str">
        <f t="shared" si="406"/>
        <v/>
      </c>
      <c r="CA1389" s="32" t="str">
        <f t="shared" si="407"/>
        <v/>
      </c>
      <c r="CB1389" s="33">
        <f>IF(COUNTIF($CD$7:CD1389,CD1389)=1,CD1389,CD1389+COUNTIF($CD$6:CD1388,CD1389))</f>
        <v>56535</v>
      </c>
      <c r="CC1389" s="34">
        <f t="shared" si="408"/>
        <v>55153</v>
      </c>
      <c r="CD1389" s="32">
        <f t="shared" si="409"/>
        <v>55153</v>
      </c>
      <c r="CE1389" s="32">
        <f t="shared" si="410"/>
        <v>0</v>
      </c>
      <c r="CF1389" s="32">
        <f t="shared" si="411"/>
        <v>0</v>
      </c>
      <c r="CG1389" s="32" t="str">
        <f t="shared" si="412"/>
        <v/>
      </c>
      <c r="CH1389" s="32">
        <v>1384</v>
      </c>
      <c r="CI1389" s="32" t="s">
        <v>6</v>
      </c>
      <c r="CJ1389" s="32" t="str">
        <f t="shared" si="413"/>
        <v/>
      </c>
      <c r="CK1389" s="32" t="str">
        <f t="shared" si="414"/>
        <v/>
      </c>
      <c r="CL1389" s="32" t="str">
        <f t="shared" si="415"/>
        <v/>
      </c>
      <c r="CM1389" s="32" t="str">
        <f t="shared" si="416"/>
        <v/>
      </c>
      <c r="CN1389" s="32" t="str">
        <f t="shared" si="417"/>
        <v/>
      </c>
    </row>
    <row r="1390" spans="71:92" x14ac:dyDescent="0.3">
      <c r="BS1390" s="32" t="str">
        <f>IF(Kiadasi_kiseroiv!$K$2=BT1390,BV1390,"")</f>
        <v/>
      </c>
      <c r="BT1390" s="34" t="str">
        <f t="shared" si="400"/>
        <v/>
      </c>
      <c r="BU1390" s="32" t="str">
        <f t="shared" si="401"/>
        <v/>
      </c>
      <c r="BV1390" s="32" t="str">
        <f t="shared" si="402"/>
        <v/>
      </c>
      <c r="BW1390" s="32" t="str">
        <f t="shared" si="403"/>
        <v/>
      </c>
      <c r="BX1390" s="32" t="str">
        <f t="shared" si="404"/>
        <v/>
      </c>
      <c r="BY1390" s="32" t="str">
        <f t="shared" si="405"/>
        <v/>
      </c>
      <c r="BZ1390" s="32" t="str">
        <f t="shared" si="406"/>
        <v/>
      </c>
      <c r="CA1390" s="32" t="str">
        <f t="shared" si="407"/>
        <v/>
      </c>
      <c r="CB1390" s="33">
        <f>IF(COUNTIF($CD$7:CD1390,CD1390)=1,CD1390,CD1390+COUNTIF($CD$6:CD1389,CD1390))</f>
        <v>56536</v>
      </c>
      <c r="CC1390" s="34">
        <f t="shared" si="408"/>
        <v>55153</v>
      </c>
      <c r="CD1390" s="32">
        <f t="shared" si="409"/>
        <v>55153</v>
      </c>
      <c r="CE1390" s="32">
        <f t="shared" si="410"/>
        <v>0</v>
      </c>
      <c r="CF1390" s="32">
        <f t="shared" si="411"/>
        <v>0</v>
      </c>
      <c r="CG1390" s="32" t="str">
        <f t="shared" si="412"/>
        <v/>
      </c>
      <c r="CH1390" s="32">
        <v>1385</v>
      </c>
      <c r="CI1390" s="32" t="s">
        <v>6</v>
      </c>
      <c r="CJ1390" s="32" t="str">
        <f t="shared" si="413"/>
        <v/>
      </c>
      <c r="CK1390" s="32" t="str">
        <f t="shared" si="414"/>
        <v/>
      </c>
      <c r="CL1390" s="32" t="str">
        <f t="shared" si="415"/>
        <v/>
      </c>
      <c r="CM1390" s="32" t="str">
        <f t="shared" si="416"/>
        <v/>
      </c>
      <c r="CN1390" s="32" t="str">
        <f t="shared" si="417"/>
        <v/>
      </c>
    </row>
    <row r="1391" spans="71:92" x14ac:dyDescent="0.3">
      <c r="BS1391" s="32" t="str">
        <f>IF(Kiadasi_kiseroiv!$K$2=BT1391,BV1391,"")</f>
        <v/>
      </c>
      <c r="BT1391" s="34" t="str">
        <f t="shared" si="400"/>
        <v/>
      </c>
      <c r="BU1391" s="32" t="str">
        <f t="shared" si="401"/>
        <v/>
      </c>
      <c r="BV1391" s="32" t="str">
        <f t="shared" si="402"/>
        <v/>
      </c>
      <c r="BW1391" s="32" t="str">
        <f t="shared" si="403"/>
        <v/>
      </c>
      <c r="BX1391" s="32" t="str">
        <f t="shared" si="404"/>
        <v/>
      </c>
      <c r="BY1391" s="32" t="str">
        <f t="shared" si="405"/>
        <v/>
      </c>
      <c r="BZ1391" s="32" t="str">
        <f t="shared" si="406"/>
        <v/>
      </c>
      <c r="CA1391" s="32" t="str">
        <f t="shared" si="407"/>
        <v/>
      </c>
      <c r="CB1391" s="33">
        <f>IF(COUNTIF($CD$7:CD1391,CD1391)=1,CD1391,CD1391+COUNTIF($CD$6:CD1390,CD1391))</f>
        <v>56537</v>
      </c>
      <c r="CC1391" s="34">
        <f t="shared" si="408"/>
        <v>55153</v>
      </c>
      <c r="CD1391" s="32">
        <f t="shared" si="409"/>
        <v>55153</v>
      </c>
      <c r="CE1391" s="32">
        <f t="shared" si="410"/>
        <v>0</v>
      </c>
      <c r="CF1391" s="32">
        <f t="shared" si="411"/>
        <v>0</v>
      </c>
      <c r="CG1391" s="32" t="str">
        <f t="shared" si="412"/>
        <v/>
      </c>
      <c r="CH1391" s="32">
        <v>1386</v>
      </c>
      <c r="CI1391" s="32" t="s">
        <v>6</v>
      </c>
      <c r="CJ1391" s="32" t="str">
        <f t="shared" si="413"/>
        <v/>
      </c>
      <c r="CK1391" s="32" t="str">
        <f t="shared" si="414"/>
        <v/>
      </c>
      <c r="CL1391" s="32" t="str">
        <f t="shared" si="415"/>
        <v/>
      </c>
      <c r="CM1391" s="32" t="str">
        <f t="shared" si="416"/>
        <v/>
      </c>
      <c r="CN1391" s="32" t="str">
        <f t="shared" si="417"/>
        <v/>
      </c>
    </row>
    <row r="1392" spans="71:92" x14ac:dyDescent="0.3">
      <c r="BS1392" s="32" t="str">
        <f>IF(Kiadasi_kiseroiv!$K$2=BT1392,BV1392,"")</f>
        <v/>
      </c>
      <c r="BT1392" s="34" t="str">
        <f t="shared" si="400"/>
        <v/>
      </c>
      <c r="BU1392" s="32" t="str">
        <f t="shared" si="401"/>
        <v/>
      </c>
      <c r="BV1392" s="32" t="str">
        <f t="shared" si="402"/>
        <v/>
      </c>
      <c r="BW1392" s="32" t="str">
        <f t="shared" si="403"/>
        <v/>
      </c>
      <c r="BX1392" s="32" t="str">
        <f t="shared" si="404"/>
        <v/>
      </c>
      <c r="BY1392" s="32" t="str">
        <f t="shared" si="405"/>
        <v/>
      </c>
      <c r="BZ1392" s="32" t="str">
        <f t="shared" si="406"/>
        <v/>
      </c>
      <c r="CA1392" s="32" t="str">
        <f t="shared" si="407"/>
        <v/>
      </c>
      <c r="CB1392" s="33">
        <f>IF(COUNTIF($CD$7:CD1392,CD1392)=1,CD1392,CD1392+COUNTIF($CD$6:CD1391,CD1392))</f>
        <v>56538</v>
      </c>
      <c r="CC1392" s="34">
        <f t="shared" si="408"/>
        <v>55153</v>
      </c>
      <c r="CD1392" s="32">
        <f t="shared" si="409"/>
        <v>55153</v>
      </c>
      <c r="CE1392" s="32">
        <f t="shared" si="410"/>
        <v>0</v>
      </c>
      <c r="CF1392" s="32">
        <f t="shared" si="411"/>
        <v>0</v>
      </c>
      <c r="CG1392" s="32" t="str">
        <f t="shared" si="412"/>
        <v/>
      </c>
      <c r="CH1392" s="32">
        <v>1387</v>
      </c>
      <c r="CI1392" s="32" t="s">
        <v>6</v>
      </c>
      <c r="CJ1392" s="32" t="str">
        <f t="shared" si="413"/>
        <v/>
      </c>
      <c r="CK1392" s="32" t="str">
        <f t="shared" si="414"/>
        <v/>
      </c>
      <c r="CL1392" s="32" t="str">
        <f t="shared" si="415"/>
        <v/>
      </c>
      <c r="CM1392" s="32" t="str">
        <f t="shared" si="416"/>
        <v/>
      </c>
      <c r="CN1392" s="32" t="str">
        <f t="shared" si="417"/>
        <v/>
      </c>
    </row>
    <row r="1393" spans="71:92" x14ac:dyDescent="0.3">
      <c r="BS1393" s="32" t="str">
        <f>IF(Kiadasi_kiseroiv!$K$2=BT1393,BV1393,"")</f>
        <v/>
      </c>
      <c r="BT1393" s="34" t="str">
        <f t="shared" si="400"/>
        <v/>
      </c>
      <c r="BU1393" s="32" t="str">
        <f t="shared" si="401"/>
        <v/>
      </c>
      <c r="BV1393" s="32" t="str">
        <f t="shared" si="402"/>
        <v/>
      </c>
      <c r="BW1393" s="32" t="str">
        <f t="shared" si="403"/>
        <v/>
      </c>
      <c r="BX1393" s="32" t="str">
        <f t="shared" si="404"/>
        <v/>
      </c>
      <c r="BY1393" s="32" t="str">
        <f t="shared" si="405"/>
        <v/>
      </c>
      <c r="BZ1393" s="32" t="str">
        <f t="shared" si="406"/>
        <v/>
      </c>
      <c r="CA1393" s="32" t="str">
        <f t="shared" si="407"/>
        <v/>
      </c>
      <c r="CB1393" s="33">
        <f>IF(COUNTIF($CD$7:CD1393,CD1393)=1,CD1393,CD1393+COUNTIF($CD$6:CD1392,CD1393))</f>
        <v>56539</v>
      </c>
      <c r="CC1393" s="34">
        <f t="shared" si="408"/>
        <v>55153</v>
      </c>
      <c r="CD1393" s="32">
        <f t="shared" si="409"/>
        <v>55153</v>
      </c>
      <c r="CE1393" s="32">
        <f t="shared" si="410"/>
        <v>0</v>
      </c>
      <c r="CF1393" s="32">
        <f t="shared" si="411"/>
        <v>0</v>
      </c>
      <c r="CG1393" s="32" t="str">
        <f t="shared" si="412"/>
        <v/>
      </c>
      <c r="CH1393" s="32">
        <v>1388</v>
      </c>
      <c r="CI1393" s="32" t="s">
        <v>6</v>
      </c>
      <c r="CJ1393" s="32" t="str">
        <f t="shared" si="413"/>
        <v/>
      </c>
      <c r="CK1393" s="32" t="str">
        <f t="shared" si="414"/>
        <v/>
      </c>
      <c r="CL1393" s="32" t="str">
        <f t="shared" si="415"/>
        <v/>
      </c>
      <c r="CM1393" s="32" t="str">
        <f t="shared" si="416"/>
        <v/>
      </c>
      <c r="CN1393" s="32" t="str">
        <f t="shared" si="417"/>
        <v/>
      </c>
    </row>
    <row r="1394" spans="71:92" x14ac:dyDescent="0.3">
      <c r="BS1394" s="32" t="str">
        <f>IF(Kiadasi_kiseroiv!$K$2=BT1394,BV1394,"")</f>
        <v/>
      </c>
      <c r="BT1394" s="34" t="str">
        <f t="shared" si="400"/>
        <v/>
      </c>
      <c r="BU1394" s="32" t="str">
        <f t="shared" si="401"/>
        <v/>
      </c>
      <c r="BV1394" s="32" t="str">
        <f t="shared" si="402"/>
        <v/>
      </c>
      <c r="BW1394" s="32" t="str">
        <f t="shared" si="403"/>
        <v/>
      </c>
      <c r="BX1394" s="32" t="str">
        <f t="shared" si="404"/>
        <v/>
      </c>
      <c r="BY1394" s="32" t="str">
        <f t="shared" si="405"/>
        <v/>
      </c>
      <c r="BZ1394" s="32" t="str">
        <f t="shared" si="406"/>
        <v/>
      </c>
      <c r="CA1394" s="32" t="str">
        <f t="shared" si="407"/>
        <v/>
      </c>
      <c r="CB1394" s="33">
        <f>IF(COUNTIF($CD$7:CD1394,CD1394)=1,CD1394,CD1394+COUNTIF($CD$6:CD1393,CD1394))</f>
        <v>56540</v>
      </c>
      <c r="CC1394" s="34">
        <f t="shared" si="408"/>
        <v>55153</v>
      </c>
      <c r="CD1394" s="32">
        <f t="shared" si="409"/>
        <v>55153</v>
      </c>
      <c r="CE1394" s="32">
        <f t="shared" si="410"/>
        <v>0</v>
      </c>
      <c r="CF1394" s="32">
        <f t="shared" si="411"/>
        <v>0</v>
      </c>
      <c r="CG1394" s="32" t="str">
        <f t="shared" si="412"/>
        <v/>
      </c>
      <c r="CH1394" s="32">
        <v>1389</v>
      </c>
      <c r="CI1394" s="32" t="s">
        <v>6</v>
      </c>
      <c r="CJ1394" s="32" t="str">
        <f t="shared" si="413"/>
        <v/>
      </c>
      <c r="CK1394" s="32" t="str">
        <f t="shared" si="414"/>
        <v/>
      </c>
      <c r="CL1394" s="32" t="str">
        <f t="shared" si="415"/>
        <v/>
      </c>
      <c r="CM1394" s="32" t="str">
        <f t="shared" si="416"/>
        <v/>
      </c>
      <c r="CN1394" s="32" t="str">
        <f t="shared" si="417"/>
        <v/>
      </c>
    </row>
    <row r="1395" spans="71:92" x14ac:dyDescent="0.3">
      <c r="BS1395" s="32" t="str">
        <f>IF(Kiadasi_kiseroiv!$K$2=BT1395,BV1395,"")</f>
        <v/>
      </c>
      <c r="BT1395" s="34" t="str">
        <f t="shared" si="400"/>
        <v/>
      </c>
      <c r="BU1395" s="32" t="str">
        <f t="shared" si="401"/>
        <v/>
      </c>
      <c r="BV1395" s="32" t="str">
        <f t="shared" si="402"/>
        <v/>
      </c>
      <c r="BW1395" s="32" t="str">
        <f t="shared" si="403"/>
        <v/>
      </c>
      <c r="BX1395" s="32" t="str">
        <f t="shared" si="404"/>
        <v/>
      </c>
      <c r="BY1395" s="32" t="str">
        <f t="shared" si="405"/>
        <v/>
      </c>
      <c r="BZ1395" s="32" t="str">
        <f t="shared" si="406"/>
        <v/>
      </c>
      <c r="CA1395" s="32" t="str">
        <f t="shared" si="407"/>
        <v/>
      </c>
      <c r="CB1395" s="33">
        <f>IF(COUNTIF($CD$7:CD1395,CD1395)=1,CD1395,CD1395+COUNTIF($CD$6:CD1394,CD1395))</f>
        <v>56541</v>
      </c>
      <c r="CC1395" s="34">
        <f t="shared" si="408"/>
        <v>55153</v>
      </c>
      <c r="CD1395" s="32">
        <f t="shared" si="409"/>
        <v>55153</v>
      </c>
      <c r="CE1395" s="32">
        <f t="shared" si="410"/>
        <v>0</v>
      </c>
      <c r="CF1395" s="32">
        <f t="shared" si="411"/>
        <v>0</v>
      </c>
      <c r="CG1395" s="32" t="str">
        <f t="shared" si="412"/>
        <v/>
      </c>
      <c r="CH1395" s="32">
        <v>1390</v>
      </c>
      <c r="CI1395" s="32" t="s">
        <v>6</v>
      </c>
      <c r="CJ1395" s="32" t="str">
        <f t="shared" si="413"/>
        <v/>
      </c>
      <c r="CK1395" s="32" t="str">
        <f t="shared" si="414"/>
        <v/>
      </c>
      <c r="CL1395" s="32" t="str">
        <f t="shared" si="415"/>
        <v/>
      </c>
      <c r="CM1395" s="32" t="str">
        <f t="shared" si="416"/>
        <v/>
      </c>
      <c r="CN1395" s="32" t="str">
        <f t="shared" si="417"/>
        <v/>
      </c>
    </row>
    <row r="1396" spans="71:92" x14ac:dyDescent="0.3">
      <c r="BS1396" s="32" t="str">
        <f>IF(Kiadasi_kiseroiv!$K$2=BT1396,BV1396,"")</f>
        <v/>
      </c>
      <c r="BT1396" s="34" t="str">
        <f t="shared" si="400"/>
        <v/>
      </c>
      <c r="BU1396" s="32" t="str">
        <f t="shared" si="401"/>
        <v/>
      </c>
      <c r="BV1396" s="32" t="str">
        <f t="shared" si="402"/>
        <v/>
      </c>
      <c r="BW1396" s="32" t="str">
        <f t="shared" si="403"/>
        <v/>
      </c>
      <c r="BX1396" s="32" t="str">
        <f t="shared" si="404"/>
        <v/>
      </c>
      <c r="BY1396" s="32" t="str">
        <f t="shared" si="405"/>
        <v/>
      </c>
      <c r="BZ1396" s="32" t="str">
        <f t="shared" si="406"/>
        <v/>
      </c>
      <c r="CA1396" s="32" t="str">
        <f t="shared" si="407"/>
        <v/>
      </c>
      <c r="CB1396" s="33">
        <f>IF(COUNTIF($CD$7:CD1396,CD1396)=1,CD1396,CD1396+COUNTIF($CD$6:CD1395,CD1396))</f>
        <v>56542</v>
      </c>
      <c r="CC1396" s="34">
        <f t="shared" si="408"/>
        <v>55153</v>
      </c>
      <c r="CD1396" s="32">
        <f t="shared" si="409"/>
        <v>55153</v>
      </c>
      <c r="CE1396" s="32">
        <f t="shared" si="410"/>
        <v>0</v>
      </c>
      <c r="CF1396" s="32">
        <f t="shared" si="411"/>
        <v>0</v>
      </c>
      <c r="CG1396" s="32" t="str">
        <f t="shared" si="412"/>
        <v/>
      </c>
      <c r="CH1396" s="32">
        <v>1391</v>
      </c>
      <c r="CI1396" s="32" t="s">
        <v>6</v>
      </c>
      <c r="CJ1396" s="32" t="str">
        <f t="shared" si="413"/>
        <v/>
      </c>
      <c r="CK1396" s="32" t="str">
        <f t="shared" si="414"/>
        <v/>
      </c>
      <c r="CL1396" s="32" t="str">
        <f t="shared" si="415"/>
        <v/>
      </c>
      <c r="CM1396" s="32" t="str">
        <f t="shared" si="416"/>
        <v/>
      </c>
      <c r="CN1396" s="32" t="str">
        <f t="shared" si="417"/>
        <v/>
      </c>
    </row>
    <row r="1397" spans="71:92" x14ac:dyDescent="0.3">
      <c r="BS1397" s="32" t="str">
        <f>IF(Kiadasi_kiseroiv!$K$2=BT1397,BV1397,"")</f>
        <v/>
      </c>
      <c r="BT1397" s="34" t="str">
        <f t="shared" si="400"/>
        <v/>
      </c>
      <c r="BU1397" s="32" t="str">
        <f t="shared" si="401"/>
        <v/>
      </c>
      <c r="BV1397" s="32" t="str">
        <f t="shared" si="402"/>
        <v/>
      </c>
      <c r="BW1397" s="32" t="str">
        <f t="shared" si="403"/>
        <v/>
      </c>
      <c r="BX1397" s="32" t="str">
        <f t="shared" si="404"/>
        <v/>
      </c>
      <c r="BY1397" s="32" t="str">
        <f t="shared" si="405"/>
        <v/>
      </c>
      <c r="BZ1397" s="32" t="str">
        <f t="shared" si="406"/>
        <v/>
      </c>
      <c r="CA1397" s="32" t="str">
        <f t="shared" si="407"/>
        <v/>
      </c>
      <c r="CB1397" s="33">
        <f>IF(COUNTIF($CD$7:CD1397,CD1397)=1,CD1397,CD1397+COUNTIF($CD$6:CD1396,CD1397))</f>
        <v>56543</v>
      </c>
      <c r="CC1397" s="34">
        <f t="shared" si="408"/>
        <v>55153</v>
      </c>
      <c r="CD1397" s="32">
        <f t="shared" si="409"/>
        <v>55153</v>
      </c>
      <c r="CE1397" s="32">
        <f t="shared" si="410"/>
        <v>0</v>
      </c>
      <c r="CF1397" s="32">
        <f t="shared" si="411"/>
        <v>0</v>
      </c>
      <c r="CG1397" s="32" t="str">
        <f t="shared" si="412"/>
        <v/>
      </c>
      <c r="CH1397" s="32">
        <v>1392</v>
      </c>
      <c r="CI1397" s="32" t="s">
        <v>6</v>
      </c>
      <c r="CJ1397" s="32" t="str">
        <f t="shared" si="413"/>
        <v/>
      </c>
      <c r="CK1397" s="32" t="str">
        <f t="shared" si="414"/>
        <v/>
      </c>
      <c r="CL1397" s="32" t="str">
        <f t="shared" si="415"/>
        <v/>
      </c>
      <c r="CM1397" s="32" t="str">
        <f t="shared" si="416"/>
        <v/>
      </c>
      <c r="CN1397" s="32" t="str">
        <f t="shared" si="417"/>
        <v/>
      </c>
    </row>
    <row r="1398" spans="71:92" x14ac:dyDescent="0.3">
      <c r="BS1398" s="32" t="str">
        <f>IF(Kiadasi_kiseroiv!$K$2=BT1398,BV1398,"")</f>
        <v/>
      </c>
      <c r="BT1398" s="34" t="str">
        <f t="shared" si="400"/>
        <v/>
      </c>
      <c r="BU1398" s="32" t="str">
        <f t="shared" si="401"/>
        <v/>
      </c>
      <c r="BV1398" s="32" t="str">
        <f t="shared" si="402"/>
        <v/>
      </c>
      <c r="BW1398" s="32" t="str">
        <f t="shared" si="403"/>
        <v/>
      </c>
      <c r="BX1398" s="32" t="str">
        <f t="shared" si="404"/>
        <v/>
      </c>
      <c r="BY1398" s="32" t="str">
        <f t="shared" si="405"/>
        <v/>
      </c>
      <c r="BZ1398" s="32" t="str">
        <f t="shared" si="406"/>
        <v/>
      </c>
      <c r="CA1398" s="32" t="str">
        <f t="shared" si="407"/>
        <v/>
      </c>
      <c r="CB1398" s="33">
        <f>IF(COUNTIF($CD$7:CD1398,CD1398)=1,CD1398,CD1398+COUNTIF($CD$6:CD1397,CD1398))</f>
        <v>56544</v>
      </c>
      <c r="CC1398" s="34">
        <f t="shared" si="408"/>
        <v>55153</v>
      </c>
      <c r="CD1398" s="32">
        <f t="shared" si="409"/>
        <v>55153</v>
      </c>
      <c r="CE1398" s="32">
        <f t="shared" si="410"/>
        <v>0</v>
      </c>
      <c r="CF1398" s="32">
        <f t="shared" si="411"/>
        <v>0</v>
      </c>
      <c r="CG1398" s="32" t="str">
        <f t="shared" si="412"/>
        <v/>
      </c>
      <c r="CH1398" s="32">
        <v>1393</v>
      </c>
      <c r="CI1398" s="32" t="s">
        <v>6</v>
      </c>
      <c r="CJ1398" s="32" t="str">
        <f t="shared" si="413"/>
        <v/>
      </c>
      <c r="CK1398" s="32" t="str">
        <f t="shared" si="414"/>
        <v/>
      </c>
      <c r="CL1398" s="32" t="str">
        <f t="shared" si="415"/>
        <v/>
      </c>
      <c r="CM1398" s="32" t="str">
        <f t="shared" si="416"/>
        <v/>
      </c>
      <c r="CN1398" s="32" t="str">
        <f t="shared" si="417"/>
        <v/>
      </c>
    </row>
    <row r="1399" spans="71:92" x14ac:dyDescent="0.3">
      <c r="BS1399" s="32" t="str">
        <f>IF(Kiadasi_kiseroiv!$K$2=BT1399,BV1399,"")</f>
        <v/>
      </c>
      <c r="BT1399" s="34" t="str">
        <f t="shared" si="400"/>
        <v/>
      </c>
      <c r="BU1399" s="32" t="str">
        <f t="shared" si="401"/>
        <v/>
      </c>
      <c r="BV1399" s="32" t="str">
        <f t="shared" si="402"/>
        <v/>
      </c>
      <c r="BW1399" s="32" t="str">
        <f t="shared" si="403"/>
        <v/>
      </c>
      <c r="BX1399" s="32" t="str">
        <f t="shared" si="404"/>
        <v/>
      </c>
      <c r="BY1399" s="32" t="str">
        <f t="shared" si="405"/>
        <v/>
      </c>
      <c r="BZ1399" s="32" t="str">
        <f t="shared" si="406"/>
        <v/>
      </c>
      <c r="CA1399" s="32" t="str">
        <f t="shared" si="407"/>
        <v/>
      </c>
      <c r="CB1399" s="33">
        <f>IF(COUNTIF($CD$7:CD1399,CD1399)=1,CD1399,CD1399+COUNTIF($CD$6:CD1398,CD1399))</f>
        <v>56545</v>
      </c>
      <c r="CC1399" s="34">
        <f t="shared" si="408"/>
        <v>55153</v>
      </c>
      <c r="CD1399" s="32">
        <f t="shared" si="409"/>
        <v>55153</v>
      </c>
      <c r="CE1399" s="32">
        <f t="shared" si="410"/>
        <v>0</v>
      </c>
      <c r="CF1399" s="32">
        <f t="shared" si="411"/>
        <v>0</v>
      </c>
      <c r="CG1399" s="32" t="str">
        <f t="shared" si="412"/>
        <v/>
      </c>
      <c r="CH1399" s="32">
        <v>1394</v>
      </c>
      <c r="CI1399" s="32" t="s">
        <v>6</v>
      </c>
      <c r="CJ1399" s="32" t="str">
        <f t="shared" si="413"/>
        <v/>
      </c>
      <c r="CK1399" s="32" t="str">
        <f t="shared" si="414"/>
        <v/>
      </c>
      <c r="CL1399" s="32" t="str">
        <f t="shared" si="415"/>
        <v/>
      </c>
      <c r="CM1399" s="32" t="str">
        <f t="shared" si="416"/>
        <v/>
      </c>
      <c r="CN1399" s="32" t="str">
        <f t="shared" si="417"/>
        <v/>
      </c>
    </row>
    <row r="1400" spans="71:92" x14ac:dyDescent="0.3">
      <c r="BS1400" s="32" t="str">
        <f>IF(Kiadasi_kiseroiv!$K$2=BT1400,BV1400,"")</f>
        <v/>
      </c>
      <c r="BT1400" s="34" t="str">
        <f t="shared" si="400"/>
        <v/>
      </c>
      <c r="BU1400" s="32" t="str">
        <f t="shared" si="401"/>
        <v/>
      </c>
      <c r="BV1400" s="32" t="str">
        <f t="shared" si="402"/>
        <v/>
      </c>
      <c r="BW1400" s="32" t="str">
        <f t="shared" si="403"/>
        <v/>
      </c>
      <c r="BX1400" s="32" t="str">
        <f t="shared" si="404"/>
        <v/>
      </c>
      <c r="BY1400" s="32" t="str">
        <f t="shared" si="405"/>
        <v/>
      </c>
      <c r="BZ1400" s="32" t="str">
        <f t="shared" si="406"/>
        <v/>
      </c>
      <c r="CA1400" s="32" t="str">
        <f t="shared" si="407"/>
        <v/>
      </c>
      <c r="CB1400" s="33">
        <f>IF(COUNTIF($CD$7:CD1400,CD1400)=1,CD1400,CD1400+COUNTIF($CD$6:CD1399,CD1400))</f>
        <v>56546</v>
      </c>
      <c r="CC1400" s="34">
        <f t="shared" si="408"/>
        <v>55153</v>
      </c>
      <c r="CD1400" s="32">
        <f t="shared" si="409"/>
        <v>55153</v>
      </c>
      <c r="CE1400" s="32">
        <f t="shared" si="410"/>
        <v>0</v>
      </c>
      <c r="CF1400" s="32">
        <f t="shared" si="411"/>
        <v>0</v>
      </c>
      <c r="CG1400" s="32" t="str">
        <f t="shared" si="412"/>
        <v/>
      </c>
      <c r="CH1400" s="32">
        <v>1395</v>
      </c>
      <c r="CI1400" s="32" t="s">
        <v>6</v>
      </c>
      <c r="CJ1400" s="32" t="str">
        <f t="shared" si="413"/>
        <v/>
      </c>
      <c r="CK1400" s="32" t="str">
        <f t="shared" si="414"/>
        <v/>
      </c>
      <c r="CL1400" s="32" t="str">
        <f t="shared" si="415"/>
        <v/>
      </c>
      <c r="CM1400" s="32" t="str">
        <f t="shared" si="416"/>
        <v/>
      </c>
      <c r="CN1400" s="32" t="str">
        <f t="shared" si="417"/>
        <v/>
      </c>
    </row>
    <row r="1401" spans="71:92" x14ac:dyDescent="0.3">
      <c r="BS1401" s="32" t="str">
        <f>IF(Kiadasi_kiseroiv!$K$2=BT1401,BV1401,"")</f>
        <v/>
      </c>
      <c r="BT1401" s="34" t="str">
        <f t="shared" si="400"/>
        <v/>
      </c>
      <c r="BU1401" s="32" t="str">
        <f t="shared" si="401"/>
        <v/>
      </c>
      <c r="BV1401" s="32" t="str">
        <f t="shared" si="402"/>
        <v/>
      </c>
      <c r="BW1401" s="32" t="str">
        <f t="shared" si="403"/>
        <v/>
      </c>
      <c r="BX1401" s="32" t="str">
        <f t="shared" si="404"/>
        <v/>
      </c>
      <c r="BY1401" s="32" t="str">
        <f t="shared" si="405"/>
        <v/>
      </c>
      <c r="BZ1401" s="32" t="str">
        <f t="shared" si="406"/>
        <v/>
      </c>
      <c r="CA1401" s="32" t="str">
        <f t="shared" si="407"/>
        <v/>
      </c>
      <c r="CB1401" s="33">
        <f>IF(COUNTIF($CD$7:CD1401,CD1401)=1,CD1401,CD1401+COUNTIF($CD$6:CD1400,CD1401))</f>
        <v>56547</v>
      </c>
      <c r="CC1401" s="34">
        <f t="shared" si="408"/>
        <v>55153</v>
      </c>
      <c r="CD1401" s="32">
        <f t="shared" si="409"/>
        <v>55153</v>
      </c>
      <c r="CE1401" s="32">
        <f t="shared" si="410"/>
        <v>0</v>
      </c>
      <c r="CF1401" s="32">
        <f t="shared" si="411"/>
        <v>0</v>
      </c>
      <c r="CG1401" s="32" t="str">
        <f t="shared" si="412"/>
        <v/>
      </c>
      <c r="CH1401" s="32">
        <v>1396</v>
      </c>
      <c r="CI1401" s="32" t="s">
        <v>6</v>
      </c>
      <c r="CJ1401" s="32" t="str">
        <f t="shared" si="413"/>
        <v/>
      </c>
      <c r="CK1401" s="32" t="str">
        <f t="shared" si="414"/>
        <v/>
      </c>
      <c r="CL1401" s="32" t="str">
        <f t="shared" si="415"/>
        <v/>
      </c>
      <c r="CM1401" s="32" t="str">
        <f t="shared" si="416"/>
        <v/>
      </c>
      <c r="CN1401" s="32" t="str">
        <f t="shared" si="417"/>
        <v/>
      </c>
    </row>
    <row r="1402" spans="71:92" x14ac:dyDescent="0.3">
      <c r="BS1402" s="32" t="str">
        <f>IF(Kiadasi_kiseroiv!$K$2=BT1402,BV1402,"")</f>
        <v/>
      </c>
      <c r="BT1402" s="34" t="str">
        <f t="shared" si="400"/>
        <v/>
      </c>
      <c r="BU1402" s="32" t="str">
        <f t="shared" si="401"/>
        <v/>
      </c>
      <c r="BV1402" s="32" t="str">
        <f t="shared" si="402"/>
        <v/>
      </c>
      <c r="BW1402" s="32" t="str">
        <f t="shared" si="403"/>
        <v/>
      </c>
      <c r="BX1402" s="32" t="str">
        <f t="shared" si="404"/>
        <v/>
      </c>
      <c r="BY1402" s="32" t="str">
        <f t="shared" si="405"/>
        <v/>
      </c>
      <c r="BZ1402" s="32" t="str">
        <f t="shared" si="406"/>
        <v/>
      </c>
      <c r="CA1402" s="32" t="str">
        <f t="shared" si="407"/>
        <v/>
      </c>
      <c r="CB1402" s="33">
        <f>IF(COUNTIF($CD$7:CD1402,CD1402)=1,CD1402,CD1402+COUNTIF($CD$6:CD1401,CD1402))</f>
        <v>56548</v>
      </c>
      <c r="CC1402" s="34">
        <f t="shared" si="408"/>
        <v>55153</v>
      </c>
      <c r="CD1402" s="32">
        <f t="shared" si="409"/>
        <v>55153</v>
      </c>
      <c r="CE1402" s="32">
        <f t="shared" si="410"/>
        <v>0</v>
      </c>
      <c r="CF1402" s="32">
        <f t="shared" si="411"/>
        <v>0</v>
      </c>
      <c r="CG1402" s="32" t="str">
        <f t="shared" si="412"/>
        <v/>
      </c>
      <c r="CH1402" s="32">
        <v>1397</v>
      </c>
      <c r="CI1402" s="32" t="s">
        <v>6</v>
      </c>
      <c r="CJ1402" s="32" t="str">
        <f t="shared" si="413"/>
        <v/>
      </c>
      <c r="CK1402" s="32" t="str">
        <f t="shared" si="414"/>
        <v/>
      </c>
      <c r="CL1402" s="32" t="str">
        <f t="shared" si="415"/>
        <v/>
      </c>
      <c r="CM1402" s="32" t="str">
        <f t="shared" si="416"/>
        <v/>
      </c>
      <c r="CN1402" s="32" t="str">
        <f t="shared" si="417"/>
        <v/>
      </c>
    </row>
    <row r="1403" spans="71:92" x14ac:dyDescent="0.3">
      <c r="BS1403" s="32" t="str">
        <f>IF(Kiadasi_kiseroiv!$K$2=BT1403,BV1403,"")</f>
        <v/>
      </c>
      <c r="BT1403" s="34" t="str">
        <f t="shared" si="400"/>
        <v/>
      </c>
      <c r="BU1403" s="32" t="str">
        <f t="shared" si="401"/>
        <v/>
      </c>
      <c r="BV1403" s="32" t="str">
        <f t="shared" si="402"/>
        <v/>
      </c>
      <c r="BW1403" s="32" t="str">
        <f t="shared" si="403"/>
        <v/>
      </c>
      <c r="BX1403" s="32" t="str">
        <f t="shared" si="404"/>
        <v/>
      </c>
      <c r="BY1403" s="32" t="str">
        <f t="shared" si="405"/>
        <v/>
      </c>
      <c r="BZ1403" s="32" t="str">
        <f t="shared" si="406"/>
        <v/>
      </c>
      <c r="CA1403" s="32" t="str">
        <f t="shared" si="407"/>
        <v/>
      </c>
      <c r="CB1403" s="33">
        <f>IF(COUNTIF($CD$7:CD1403,CD1403)=1,CD1403,CD1403+COUNTIF($CD$6:CD1402,CD1403))</f>
        <v>56549</v>
      </c>
      <c r="CC1403" s="34">
        <f t="shared" si="408"/>
        <v>55153</v>
      </c>
      <c r="CD1403" s="32">
        <f t="shared" si="409"/>
        <v>55153</v>
      </c>
      <c r="CE1403" s="32">
        <f t="shared" si="410"/>
        <v>0</v>
      </c>
      <c r="CF1403" s="32">
        <f t="shared" si="411"/>
        <v>0</v>
      </c>
      <c r="CG1403" s="32" t="str">
        <f t="shared" si="412"/>
        <v/>
      </c>
      <c r="CH1403" s="32">
        <v>1398</v>
      </c>
      <c r="CI1403" s="32" t="s">
        <v>6</v>
      </c>
      <c r="CJ1403" s="32" t="str">
        <f t="shared" si="413"/>
        <v/>
      </c>
      <c r="CK1403" s="32" t="str">
        <f t="shared" si="414"/>
        <v/>
      </c>
      <c r="CL1403" s="32" t="str">
        <f t="shared" si="415"/>
        <v/>
      </c>
      <c r="CM1403" s="32" t="str">
        <f t="shared" si="416"/>
        <v/>
      </c>
      <c r="CN1403" s="32" t="str">
        <f t="shared" si="417"/>
        <v/>
      </c>
    </row>
    <row r="1404" spans="71:92" x14ac:dyDescent="0.3">
      <c r="BS1404" s="32" t="str">
        <f>IF(Kiadasi_kiseroiv!$K$2=BT1404,BV1404,"")</f>
        <v/>
      </c>
      <c r="BT1404" s="34" t="str">
        <f t="shared" si="400"/>
        <v/>
      </c>
      <c r="BU1404" s="32" t="str">
        <f t="shared" si="401"/>
        <v/>
      </c>
      <c r="BV1404" s="32" t="str">
        <f t="shared" si="402"/>
        <v/>
      </c>
      <c r="BW1404" s="32" t="str">
        <f t="shared" si="403"/>
        <v/>
      </c>
      <c r="BX1404" s="32" t="str">
        <f t="shared" si="404"/>
        <v/>
      </c>
      <c r="BY1404" s="32" t="str">
        <f t="shared" si="405"/>
        <v/>
      </c>
      <c r="BZ1404" s="32" t="str">
        <f t="shared" si="406"/>
        <v/>
      </c>
      <c r="CA1404" s="32" t="str">
        <f t="shared" si="407"/>
        <v/>
      </c>
      <c r="CB1404" s="33">
        <f>IF(COUNTIF($CD$7:CD1404,CD1404)=1,CD1404,CD1404+COUNTIF($CD$6:CD1403,CD1404))</f>
        <v>56550</v>
      </c>
      <c r="CC1404" s="34">
        <f t="shared" si="408"/>
        <v>55153</v>
      </c>
      <c r="CD1404" s="32">
        <f t="shared" si="409"/>
        <v>55153</v>
      </c>
      <c r="CE1404" s="32">
        <f t="shared" si="410"/>
        <v>0</v>
      </c>
      <c r="CF1404" s="32">
        <f t="shared" si="411"/>
        <v>0</v>
      </c>
      <c r="CG1404" s="32" t="str">
        <f t="shared" si="412"/>
        <v/>
      </c>
      <c r="CH1404" s="32">
        <v>1399</v>
      </c>
      <c r="CI1404" s="32" t="s">
        <v>6</v>
      </c>
      <c r="CJ1404" s="32" t="str">
        <f t="shared" si="413"/>
        <v/>
      </c>
      <c r="CK1404" s="32" t="str">
        <f t="shared" si="414"/>
        <v/>
      </c>
      <c r="CL1404" s="32" t="str">
        <f t="shared" si="415"/>
        <v/>
      </c>
      <c r="CM1404" s="32" t="str">
        <f t="shared" si="416"/>
        <v/>
      </c>
      <c r="CN1404" s="32" t="str">
        <f t="shared" si="417"/>
        <v/>
      </c>
    </row>
    <row r="1405" spans="71:92" x14ac:dyDescent="0.3">
      <c r="BS1405" s="32" t="str">
        <f>IF(Kiadasi_kiseroiv!$K$2=BT1405,BV1405,"")</f>
        <v/>
      </c>
      <c r="BT1405" s="34" t="str">
        <f t="shared" si="400"/>
        <v/>
      </c>
      <c r="BU1405" s="32" t="str">
        <f t="shared" si="401"/>
        <v/>
      </c>
      <c r="BV1405" s="32" t="str">
        <f t="shared" si="402"/>
        <v/>
      </c>
      <c r="BW1405" s="32" t="str">
        <f t="shared" si="403"/>
        <v/>
      </c>
      <c r="BX1405" s="32" t="str">
        <f t="shared" si="404"/>
        <v/>
      </c>
      <c r="BY1405" s="32" t="str">
        <f t="shared" si="405"/>
        <v/>
      </c>
      <c r="BZ1405" s="32" t="str">
        <f t="shared" si="406"/>
        <v/>
      </c>
      <c r="CA1405" s="32" t="str">
        <f t="shared" si="407"/>
        <v/>
      </c>
      <c r="CB1405" s="33">
        <f>IF(COUNTIF($CD$7:CD1405,CD1405)=1,CD1405,CD1405+COUNTIF($CD$6:CD1404,CD1405))</f>
        <v>56551</v>
      </c>
      <c r="CC1405" s="34">
        <f t="shared" si="408"/>
        <v>55153</v>
      </c>
      <c r="CD1405" s="32">
        <f t="shared" si="409"/>
        <v>55153</v>
      </c>
      <c r="CE1405" s="32">
        <f t="shared" si="410"/>
        <v>0</v>
      </c>
      <c r="CF1405" s="32">
        <f t="shared" si="411"/>
        <v>0</v>
      </c>
      <c r="CG1405" s="32" t="str">
        <f t="shared" si="412"/>
        <v/>
      </c>
      <c r="CH1405" s="32">
        <v>1400</v>
      </c>
      <c r="CI1405" s="32" t="s">
        <v>6</v>
      </c>
      <c r="CJ1405" s="32" t="str">
        <f t="shared" si="413"/>
        <v/>
      </c>
      <c r="CK1405" s="32" t="str">
        <f t="shared" si="414"/>
        <v/>
      </c>
      <c r="CL1405" s="32" t="str">
        <f t="shared" si="415"/>
        <v/>
      </c>
      <c r="CM1405" s="32" t="str">
        <f t="shared" si="416"/>
        <v/>
      </c>
      <c r="CN1405" s="32" t="str">
        <f t="shared" si="417"/>
        <v/>
      </c>
    </row>
    <row r="1406" spans="71:92" x14ac:dyDescent="0.3">
      <c r="BS1406" s="32" t="str">
        <f>IF(Kiadasi_kiseroiv!$K$2=BT1406,BV1406,"")</f>
        <v/>
      </c>
      <c r="BT1406" s="34" t="str">
        <f t="shared" si="400"/>
        <v/>
      </c>
      <c r="BU1406" s="32" t="str">
        <f t="shared" si="401"/>
        <v/>
      </c>
      <c r="BV1406" s="32" t="str">
        <f t="shared" si="402"/>
        <v/>
      </c>
      <c r="BW1406" s="32" t="str">
        <f t="shared" si="403"/>
        <v/>
      </c>
      <c r="BX1406" s="32" t="str">
        <f t="shared" si="404"/>
        <v/>
      </c>
      <c r="BY1406" s="32" t="str">
        <f t="shared" si="405"/>
        <v/>
      </c>
      <c r="BZ1406" s="32" t="str">
        <f t="shared" si="406"/>
        <v/>
      </c>
      <c r="CA1406" s="32" t="str">
        <f t="shared" si="407"/>
        <v/>
      </c>
      <c r="CB1406" s="33">
        <f>IF(COUNTIF($CD$7:CD1406,CD1406)=1,CD1406,CD1406+COUNTIF($CD$6:CD1405,CD1406))</f>
        <v>56552</v>
      </c>
      <c r="CC1406" s="34">
        <f t="shared" si="408"/>
        <v>55153</v>
      </c>
      <c r="CD1406" s="32">
        <f t="shared" si="409"/>
        <v>55153</v>
      </c>
      <c r="CE1406" s="32">
        <f t="shared" si="410"/>
        <v>0</v>
      </c>
      <c r="CF1406" s="32">
        <f t="shared" si="411"/>
        <v>0</v>
      </c>
      <c r="CG1406" s="32" t="str">
        <f t="shared" si="412"/>
        <v/>
      </c>
      <c r="CH1406" s="32">
        <v>1401</v>
      </c>
      <c r="CI1406" s="32" t="s">
        <v>6</v>
      </c>
      <c r="CJ1406" s="32" t="str">
        <f t="shared" si="413"/>
        <v/>
      </c>
      <c r="CK1406" s="32" t="str">
        <f t="shared" si="414"/>
        <v/>
      </c>
      <c r="CL1406" s="32" t="str">
        <f t="shared" si="415"/>
        <v/>
      </c>
      <c r="CM1406" s="32" t="str">
        <f t="shared" si="416"/>
        <v/>
      </c>
      <c r="CN1406" s="32" t="str">
        <f t="shared" si="417"/>
        <v/>
      </c>
    </row>
    <row r="1407" spans="71:92" x14ac:dyDescent="0.3">
      <c r="BS1407" s="32" t="str">
        <f>IF(Kiadasi_kiseroiv!$K$2=BT1407,BV1407,"")</f>
        <v/>
      </c>
      <c r="BT1407" s="34" t="str">
        <f t="shared" si="400"/>
        <v/>
      </c>
      <c r="BU1407" s="32" t="str">
        <f t="shared" si="401"/>
        <v/>
      </c>
      <c r="BV1407" s="32" t="str">
        <f t="shared" si="402"/>
        <v/>
      </c>
      <c r="BW1407" s="32" t="str">
        <f t="shared" si="403"/>
        <v/>
      </c>
      <c r="BX1407" s="32" t="str">
        <f t="shared" si="404"/>
        <v/>
      </c>
      <c r="BY1407" s="32" t="str">
        <f t="shared" si="405"/>
        <v/>
      </c>
      <c r="BZ1407" s="32" t="str">
        <f t="shared" si="406"/>
        <v/>
      </c>
      <c r="CA1407" s="32" t="str">
        <f t="shared" si="407"/>
        <v/>
      </c>
      <c r="CB1407" s="33">
        <f>IF(COUNTIF($CD$7:CD1407,CD1407)=1,CD1407,CD1407+COUNTIF($CD$6:CD1406,CD1407))</f>
        <v>56553</v>
      </c>
      <c r="CC1407" s="34">
        <f t="shared" si="408"/>
        <v>55153</v>
      </c>
      <c r="CD1407" s="32">
        <f t="shared" si="409"/>
        <v>55153</v>
      </c>
      <c r="CE1407" s="32">
        <f t="shared" si="410"/>
        <v>0</v>
      </c>
      <c r="CF1407" s="32">
        <f t="shared" si="411"/>
        <v>0</v>
      </c>
      <c r="CG1407" s="32" t="str">
        <f t="shared" si="412"/>
        <v/>
      </c>
      <c r="CH1407" s="32">
        <v>1402</v>
      </c>
      <c r="CI1407" s="32" t="s">
        <v>6</v>
      </c>
      <c r="CJ1407" s="32" t="str">
        <f t="shared" si="413"/>
        <v/>
      </c>
      <c r="CK1407" s="32" t="str">
        <f t="shared" si="414"/>
        <v/>
      </c>
      <c r="CL1407" s="32" t="str">
        <f t="shared" si="415"/>
        <v/>
      </c>
      <c r="CM1407" s="32" t="str">
        <f t="shared" si="416"/>
        <v/>
      </c>
      <c r="CN1407" s="32" t="str">
        <f t="shared" si="417"/>
        <v/>
      </c>
    </row>
    <row r="1408" spans="71:92" x14ac:dyDescent="0.3">
      <c r="BS1408" s="32" t="str">
        <f>IF(Kiadasi_kiseroiv!$K$2=BT1408,BV1408,"")</f>
        <v/>
      </c>
      <c r="BT1408" s="34" t="str">
        <f t="shared" si="400"/>
        <v/>
      </c>
      <c r="BU1408" s="32" t="str">
        <f t="shared" si="401"/>
        <v/>
      </c>
      <c r="BV1408" s="32" t="str">
        <f t="shared" si="402"/>
        <v/>
      </c>
      <c r="BW1408" s="32" t="str">
        <f t="shared" si="403"/>
        <v/>
      </c>
      <c r="BX1408" s="32" t="str">
        <f t="shared" si="404"/>
        <v/>
      </c>
      <c r="BY1408" s="32" t="str">
        <f t="shared" si="405"/>
        <v/>
      </c>
      <c r="BZ1408" s="32" t="str">
        <f t="shared" si="406"/>
        <v/>
      </c>
      <c r="CA1408" s="32" t="str">
        <f t="shared" si="407"/>
        <v/>
      </c>
      <c r="CB1408" s="33">
        <f>IF(COUNTIF($CD$7:CD1408,CD1408)=1,CD1408,CD1408+COUNTIF($CD$6:CD1407,CD1408))</f>
        <v>56554</v>
      </c>
      <c r="CC1408" s="34">
        <f t="shared" si="408"/>
        <v>55153</v>
      </c>
      <c r="CD1408" s="32">
        <f t="shared" si="409"/>
        <v>55153</v>
      </c>
      <c r="CE1408" s="32">
        <f t="shared" si="410"/>
        <v>0</v>
      </c>
      <c r="CF1408" s="32">
        <f t="shared" si="411"/>
        <v>0</v>
      </c>
      <c r="CG1408" s="32" t="str">
        <f t="shared" si="412"/>
        <v/>
      </c>
      <c r="CH1408" s="32">
        <v>1403</v>
      </c>
      <c r="CI1408" s="32" t="s">
        <v>6</v>
      </c>
      <c r="CJ1408" s="32" t="str">
        <f t="shared" si="413"/>
        <v/>
      </c>
      <c r="CK1408" s="32" t="str">
        <f t="shared" si="414"/>
        <v/>
      </c>
      <c r="CL1408" s="32" t="str">
        <f t="shared" si="415"/>
        <v/>
      </c>
      <c r="CM1408" s="32" t="str">
        <f t="shared" si="416"/>
        <v/>
      </c>
      <c r="CN1408" s="32" t="str">
        <f t="shared" si="417"/>
        <v/>
      </c>
    </row>
    <row r="1409" spans="71:92" x14ac:dyDescent="0.3">
      <c r="BS1409" s="32" t="str">
        <f>IF(Kiadasi_kiseroiv!$K$2=BT1409,BV1409,"")</f>
        <v/>
      </c>
      <c r="BT1409" s="34" t="str">
        <f t="shared" si="400"/>
        <v/>
      </c>
      <c r="BU1409" s="32" t="str">
        <f t="shared" si="401"/>
        <v/>
      </c>
      <c r="BV1409" s="32" t="str">
        <f t="shared" si="402"/>
        <v/>
      </c>
      <c r="BW1409" s="32" t="str">
        <f t="shared" si="403"/>
        <v/>
      </c>
      <c r="BX1409" s="32" t="str">
        <f t="shared" si="404"/>
        <v/>
      </c>
      <c r="BY1409" s="32" t="str">
        <f t="shared" si="405"/>
        <v/>
      </c>
      <c r="BZ1409" s="32" t="str">
        <f t="shared" si="406"/>
        <v/>
      </c>
      <c r="CA1409" s="32" t="str">
        <f t="shared" si="407"/>
        <v/>
      </c>
      <c r="CB1409" s="33">
        <f>IF(COUNTIF($CD$7:CD1409,CD1409)=1,CD1409,CD1409+COUNTIF($CD$6:CD1408,CD1409))</f>
        <v>56555</v>
      </c>
      <c r="CC1409" s="34">
        <f t="shared" si="408"/>
        <v>55153</v>
      </c>
      <c r="CD1409" s="32">
        <f t="shared" si="409"/>
        <v>55153</v>
      </c>
      <c r="CE1409" s="32">
        <f t="shared" si="410"/>
        <v>0</v>
      </c>
      <c r="CF1409" s="32">
        <f t="shared" si="411"/>
        <v>0</v>
      </c>
      <c r="CG1409" s="32" t="str">
        <f t="shared" si="412"/>
        <v/>
      </c>
      <c r="CH1409" s="32">
        <v>1404</v>
      </c>
      <c r="CI1409" s="32" t="s">
        <v>6</v>
      </c>
      <c r="CJ1409" s="32" t="str">
        <f t="shared" si="413"/>
        <v/>
      </c>
      <c r="CK1409" s="32" t="str">
        <f t="shared" si="414"/>
        <v/>
      </c>
      <c r="CL1409" s="32" t="str">
        <f t="shared" si="415"/>
        <v/>
      </c>
      <c r="CM1409" s="32" t="str">
        <f t="shared" si="416"/>
        <v/>
      </c>
      <c r="CN1409" s="32" t="str">
        <f t="shared" si="417"/>
        <v/>
      </c>
    </row>
    <row r="1410" spans="71:92" x14ac:dyDescent="0.3">
      <c r="BS1410" s="32" t="str">
        <f>IF(Kiadasi_kiseroiv!$K$2=BT1410,BV1410,"")</f>
        <v/>
      </c>
      <c r="BT1410" s="34" t="str">
        <f t="shared" si="400"/>
        <v/>
      </c>
      <c r="BU1410" s="32" t="str">
        <f t="shared" si="401"/>
        <v/>
      </c>
      <c r="BV1410" s="32" t="str">
        <f t="shared" si="402"/>
        <v/>
      </c>
      <c r="BW1410" s="32" t="str">
        <f t="shared" si="403"/>
        <v/>
      </c>
      <c r="BX1410" s="32" t="str">
        <f t="shared" si="404"/>
        <v/>
      </c>
      <c r="BY1410" s="32" t="str">
        <f t="shared" si="405"/>
        <v/>
      </c>
      <c r="BZ1410" s="32" t="str">
        <f t="shared" si="406"/>
        <v/>
      </c>
      <c r="CA1410" s="32" t="str">
        <f t="shared" si="407"/>
        <v/>
      </c>
      <c r="CB1410" s="33">
        <f>IF(COUNTIF($CD$7:CD1410,CD1410)=1,CD1410,CD1410+COUNTIF($CD$6:CD1409,CD1410))</f>
        <v>56556</v>
      </c>
      <c r="CC1410" s="34">
        <f t="shared" si="408"/>
        <v>55153</v>
      </c>
      <c r="CD1410" s="32">
        <f t="shared" si="409"/>
        <v>55153</v>
      </c>
      <c r="CE1410" s="32">
        <f t="shared" si="410"/>
        <v>0</v>
      </c>
      <c r="CF1410" s="32">
        <f t="shared" si="411"/>
        <v>0</v>
      </c>
      <c r="CG1410" s="32" t="str">
        <f t="shared" si="412"/>
        <v/>
      </c>
      <c r="CH1410" s="32">
        <v>1405</v>
      </c>
      <c r="CI1410" s="32" t="s">
        <v>6</v>
      </c>
      <c r="CJ1410" s="32" t="str">
        <f t="shared" si="413"/>
        <v/>
      </c>
      <c r="CK1410" s="32" t="str">
        <f t="shared" si="414"/>
        <v/>
      </c>
      <c r="CL1410" s="32" t="str">
        <f t="shared" si="415"/>
        <v/>
      </c>
      <c r="CM1410" s="32" t="str">
        <f t="shared" si="416"/>
        <v/>
      </c>
      <c r="CN1410" s="32" t="str">
        <f t="shared" si="417"/>
        <v/>
      </c>
    </row>
    <row r="1411" spans="71:92" x14ac:dyDescent="0.3">
      <c r="BS1411" s="32" t="str">
        <f>IF(Kiadasi_kiseroiv!$K$2=BT1411,BV1411,"")</f>
        <v/>
      </c>
      <c r="BT1411" s="34" t="str">
        <f t="shared" si="400"/>
        <v/>
      </c>
      <c r="BU1411" s="32" t="str">
        <f t="shared" si="401"/>
        <v/>
      </c>
      <c r="BV1411" s="32" t="str">
        <f t="shared" si="402"/>
        <v/>
      </c>
      <c r="BW1411" s="32" t="str">
        <f t="shared" si="403"/>
        <v/>
      </c>
      <c r="BX1411" s="32" t="str">
        <f t="shared" si="404"/>
        <v/>
      </c>
      <c r="BY1411" s="32" t="str">
        <f t="shared" si="405"/>
        <v/>
      </c>
      <c r="BZ1411" s="32" t="str">
        <f t="shared" si="406"/>
        <v/>
      </c>
      <c r="CA1411" s="32" t="str">
        <f t="shared" si="407"/>
        <v/>
      </c>
      <c r="CB1411" s="33">
        <f>IF(COUNTIF($CD$7:CD1411,CD1411)=1,CD1411,CD1411+COUNTIF($CD$6:CD1410,CD1411))</f>
        <v>56557</v>
      </c>
      <c r="CC1411" s="34">
        <f t="shared" si="408"/>
        <v>55153</v>
      </c>
      <c r="CD1411" s="32">
        <f t="shared" si="409"/>
        <v>55153</v>
      </c>
      <c r="CE1411" s="32">
        <f t="shared" si="410"/>
        <v>0</v>
      </c>
      <c r="CF1411" s="32">
        <f t="shared" si="411"/>
        <v>0</v>
      </c>
      <c r="CG1411" s="32" t="str">
        <f t="shared" si="412"/>
        <v/>
      </c>
      <c r="CH1411" s="32">
        <v>1406</v>
      </c>
      <c r="CI1411" s="32" t="s">
        <v>6</v>
      </c>
      <c r="CJ1411" s="32" t="str">
        <f t="shared" si="413"/>
        <v/>
      </c>
      <c r="CK1411" s="32" t="str">
        <f t="shared" si="414"/>
        <v/>
      </c>
      <c r="CL1411" s="32" t="str">
        <f t="shared" si="415"/>
        <v/>
      </c>
      <c r="CM1411" s="32" t="str">
        <f t="shared" si="416"/>
        <v/>
      </c>
      <c r="CN1411" s="32" t="str">
        <f t="shared" si="417"/>
        <v/>
      </c>
    </row>
    <row r="1412" spans="71:92" x14ac:dyDescent="0.3">
      <c r="BS1412" s="32" t="str">
        <f>IF(Kiadasi_kiseroiv!$K$2=BT1412,BV1412,"")</f>
        <v/>
      </c>
      <c r="BT1412" s="34" t="str">
        <f t="shared" si="400"/>
        <v/>
      </c>
      <c r="BU1412" s="32" t="str">
        <f t="shared" si="401"/>
        <v/>
      </c>
      <c r="BV1412" s="32" t="str">
        <f t="shared" si="402"/>
        <v/>
      </c>
      <c r="BW1412" s="32" t="str">
        <f t="shared" si="403"/>
        <v/>
      </c>
      <c r="BX1412" s="32" t="str">
        <f t="shared" si="404"/>
        <v/>
      </c>
      <c r="BY1412" s="32" t="str">
        <f t="shared" si="405"/>
        <v/>
      </c>
      <c r="BZ1412" s="32" t="str">
        <f t="shared" si="406"/>
        <v/>
      </c>
      <c r="CA1412" s="32" t="str">
        <f t="shared" si="407"/>
        <v/>
      </c>
      <c r="CB1412" s="33">
        <f>IF(COUNTIF($CD$7:CD1412,CD1412)=1,CD1412,CD1412+COUNTIF($CD$6:CD1411,CD1412))</f>
        <v>56558</v>
      </c>
      <c r="CC1412" s="34">
        <f t="shared" si="408"/>
        <v>55153</v>
      </c>
      <c r="CD1412" s="32">
        <f t="shared" si="409"/>
        <v>55153</v>
      </c>
      <c r="CE1412" s="32">
        <f t="shared" si="410"/>
        <v>0</v>
      </c>
      <c r="CF1412" s="32">
        <f t="shared" si="411"/>
        <v>0</v>
      </c>
      <c r="CG1412" s="32" t="str">
        <f t="shared" si="412"/>
        <v/>
      </c>
      <c r="CH1412" s="32">
        <v>1407</v>
      </c>
      <c r="CI1412" s="32" t="s">
        <v>6</v>
      </c>
      <c r="CJ1412" s="32" t="str">
        <f t="shared" si="413"/>
        <v/>
      </c>
      <c r="CK1412" s="32" t="str">
        <f t="shared" si="414"/>
        <v/>
      </c>
      <c r="CL1412" s="32" t="str">
        <f t="shared" si="415"/>
        <v/>
      </c>
      <c r="CM1412" s="32" t="str">
        <f t="shared" si="416"/>
        <v/>
      </c>
      <c r="CN1412" s="32" t="str">
        <f t="shared" si="417"/>
        <v/>
      </c>
    </row>
    <row r="1413" spans="71:92" x14ac:dyDescent="0.3">
      <c r="BS1413" s="32" t="str">
        <f>IF(Kiadasi_kiseroiv!$K$2=BT1413,BV1413,"")</f>
        <v/>
      </c>
      <c r="BT1413" s="34" t="str">
        <f t="shared" si="400"/>
        <v/>
      </c>
      <c r="BU1413" s="32" t="str">
        <f t="shared" si="401"/>
        <v/>
      </c>
      <c r="BV1413" s="32" t="str">
        <f t="shared" si="402"/>
        <v/>
      </c>
      <c r="BW1413" s="32" t="str">
        <f t="shared" si="403"/>
        <v/>
      </c>
      <c r="BX1413" s="32" t="str">
        <f t="shared" si="404"/>
        <v/>
      </c>
      <c r="BY1413" s="32" t="str">
        <f t="shared" si="405"/>
        <v/>
      </c>
      <c r="BZ1413" s="32" t="str">
        <f t="shared" si="406"/>
        <v/>
      </c>
      <c r="CA1413" s="32" t="str">
        <f t="shared" si="407"/>
        <v/>
      </c>
      <c r="CB1413" s="33">
        <f>IF(COUNTIF($CD$7:CD1413,CD1413)=1,CD1413,CD1413+COUNTIF($CD$6:CD1412,CD1413))</f>
        <v>56559</v>
      </c>
      <c r="CC1413" s="34">
        <f t="shared" si="408"/>
        <v>55153</v>
      </c>
      <c r="CD1413" s="32">
        <f t="shared" si="409"/>
        <v>55153</v>
      </c>
      <c r="CE1413" s="32">
        <f t="shared" si="410"/>
        <v>0</v>
      </c>
      <c r="CF1413" s="32">
        <f t="shared" si="411"/>
        <v>0</v>
      </c>
      <c r="CG1413" s="32" t="str">
        <f t="shared" si="412"/>
        <v/>
      </c>
      <c r="CH1413" s="32">
        <v>1408</v>
      </c>
      <c r="CI1413" s="32" t="s">
        <v>6</v>
      </c>
      <c r="CJ1413" s="32" t="str">
        <f t="shared" si="413"/>
        <v/>
      </c>
      <c r="CK1413" s="32" t="str">
        <f t="shared" si="414"/>
        <v/>
      </c>
      <c r="CL1413" s="32" t="str">
        <f t="shared" si="415"/>
        <v/>
      </c>
      <c r="CM1413" s="32" t="str">
        <f t="shared" si="416"/>
        <v/>
      </c>
      <c r="CN1413" s="32" t="str">
        <f t="shared" si="417"/>
        <v/>
      </c>
    </row>
    <row r="1414" spans="71:92" x14ac:dyDescent="0.3">
      <c r="BS1414" s="32" t="str">
        <f>IF(Kiadasi_kiseroiv!$K$2=BT1414,BV1414,"")</f>
        <v/>
      </c>
      <c r="BT1414" s="34" t="str">
        <f t="shared" si="400"/>
        <v/>
      </c>
      <c r="BU1414" s="32" t="str">
        <f t="shared" si="401"/>
        <v/>
      </c>
      <c r="BV1414" s="32" t="str">
        <f t="shared" si="402"/>
        <v/>
      </c>
      <c r="BW1414" s="32" t="str">
        <f t="shared" si="403"/>
        <v/>
      </c>
      <c r="BX1414" s="32" t="str">
        <f t="shared" si="404"/>
        <v/>
      </c>
      <c r="BY1414" s="32" t="str">
        <f t="shared" si="405"/>
        <v/>
      </c>
      <c r="BZ1414" s="32" t="str">
        <f t="shared" si="406"/>
        <v/>
      </c>
      <c r="CA1414" s="32" t="str">
        <f t="shared" si="407"/>
        <v/>
      </c>
      <c r="CB1414" s="33">
        <f>IF(COUNTIF($CD$7:CD1414,CD1414)=1,CD1414,CD1414+COUNTIF($CD$6:CD1413,CD1414))</f>
        <v>56560</v>
      </c>
      <c r="CC1414" s="34">
        <f t="shared" si="408"/>
        <v>55153</v>
      </c>
      <c r="CD1414" s="32">
        <f t="shared" si="409"/>
        <v>55153</v>
      </c>
      <c r="CE1414" s="32">
        <f t="shared" si="410"/>
        <v>0</v>
      </c>
      <c r="CF1414" s="32">
        <f t="shared" si="411"/>
        <v>0</v>
      </c>
      <c r="CG1414" s="32" t="str">
        <f t="shared" si="412"/>
        <v/>
      </c>
      <c r="CH1414" s="32">
        <v>1409</v>
      </c>
      <c r="CI1414" s="32" t="s">
        <v>6</v>
      </c>
      <c r="CJ1414" s="32" t="str">
        <f t="shared" si="413"/>
        <v/>
      </c>
      <c r="CK1414" s="32" t="str">
        <f t="shared" si="414"/>
        <v/>
      </c>
      <c r="CL1414" s="32" t="str">
        <f t="shared" si="415"/>
        <v/>
      </c>
      <c r="CM1414" s="32" t="str">
        <f t="shared" si="416"/>
        <v/>
      </c>
      <c r="CN1414" s="32" t="str">
        <f t="shared" si="417"/>
        <v/>
      </c>
    </row>
    <row r="1415" spans="71:92" x14ac:dyDescent="0.3">
      <c r="BS1415" s="32" t="str">
        <f>IF(Kiadasi_kiseroiv!$K$2=BT1415,BV1415,"")</f>
        <v/>
      </c>
      <c r="BT1415" s="34" t="str">
        <f t="shared" si="400"/>
        <v/>
      </c>
      <c r="BU1415" s="32" t="str">
        <f t="shared" si="401"/>
        <v/>
      </c>
      <c r="BV1415" s="32" t="str">
        <f t="shared" si="402"/>
        <v/>
      </c>
      <c r="BW1415" s="32" t="str">
        <f t="shared" si="403"/>
        <v/>
      </c>
      <c r="BX1415" s="32" t="str">
        <f t="shared" si="404"/>
        <v/>
      </c>
      <c r="BY1415" s="32" t="str">
        <f t="shared" si="405"/>
        <v/>
      </c>
      <c r="BZ1415" s="32" t="str">
        <f t="shared" si="406"/>
        <v/>
      </c>
      <c r="CA1415" s="32" t="str">
        <f t="shared" si="407"/>
        <v/>
      </c>
      <c r="CB1415" s="33">
        <f>IF(COUNTIF($CD$7:CD1415,CD1415)=1,CD1415,CD1415+COUNTIF($CD$6:CD1414,CD1415))</f>
        <v>56561</v>
      </c>
      <c r="CC1415" s="34">
        <f t="shared" si="408"/>
        <v>55153</v>
      </c>
      <c r="CD1415" s="32">
        <f t="shared" si="409"/>
        <v>55153</v>
      </c>
      <c r="CE1415" s="32">
        <f t="shared" si="410"/>
        <v>0</v>
      </c>
      <c r="CF1415" s="32">
        <f t="shared" si="411"/>
        <v>0</v>
      </c>
      <c r="CG1415" s="32" t="str">
        <f t="shared" si="412"/>
        <v/>
      </c>
      <c r="CH1415" s="32">
        <v>1410</v>
      </c>
      <c r="CI1415" s="32" t="s">
        <v>6</v>
      </c>
      <c r="CJ1415" s="32" t="str">
        <f t="shared" si="413"/>
        <v/>
      </c>
      <c r="CK1415" s="32" t="str">
        <f t="shared" si="414"/>
        <v/>
      </c>
      <c r="CL1415" s="32" t="str">
        <f t="shared" si="415"/>
        <v/>
      </c>
      <c r="CM1415" s="32" t="str">
        <f t="shared" si="416"/>
        <v/>
      </c>
      <c r="CN1415" s="32" t="str">
        <f t="shared" si="417"/>
        <v/>
      </c>
    </row>
    <row r="1416" spans="71:92" x14ac:dyDescent="0.3">
      <c r="BS1416" s="32" t="str">
        <f>IF(Kiadasi_kiseroiv!$K$2=BT1416,BV1416,"")</f>
        <v/>
      </c>
      <c r="BT1416" s="34" t="str">
        <f t="shared" si="400"/>
        <v/>
      </c>
      <c r="BU1416" s="32" t="str">
        <f t="shared" si="401"/>
        <v/>
      </c>
      <c r="BV1416" s="32" t="str">
        <f t="shared" si="402"/>
        <v/>
      </c>
      <c r="BW1416" s="32" t="str">
        <f t="shared" si="403"/>
        <v/>
      </c>
      <c r="BX1416" s="32" t="str">
        <f t="shared" si="404"/>
        <v/>
      </c>
      <c r="BY1416" s="32" t="str">
        <f t="shared" si="405"/>
        <v/>
      </c>
      <c r="BZ1416" s="32" t="str">
        <f t="shared" si="406"/>
        <v/>
      </c>
      <c r="CA1416" s="32" t="str">
        <f t="shared" si="407"/>
        <v/>
      </c>
      <c r="CB1416" s="33">
        <f>IF(COUNTIF($CD$7:CD1416,CD1416)=1,CD1416,CD1416+COUNTIF($CD$6:CD1415,CD1416))</f>
        <v>56562</v>
      </c>
      <c r="CC1416" s="34">
        <f t="shared" si="408"/>
        <v>55153</v>
      </c>
      <c r="CD1416" s="32">
        <f t="shared" si="409"/>
        <v>55153</v>
      </c>
      <c r="CE1416" s="32">
        <f t="shared" si="410"/>
        <v>0</v>
      </c>
      <c r="CF1416" s="32">
        <f t="shared" si="411"/>
        <v>0</v>
      </c>
      <c r="CG1416" s="32" t="str">
        <f t="shared" si="412"/>
        <v/>
      </c>
      <c r="CH1416" s="32">
        <v>1411</v>
      </c>
      <c r="CI1416" s="32" t="s">
        <v>6</v>
      </c>
      <c r="CJ1416" s="32" t="str">
        <f t="shared" si="413"/>
        <v/>
      </c>
      <c r="CK1416" s="32" t="str">
        <f t="shared" si="414"/>
        <v/>
      </c>
      <c r="CL1416" s="32" t="str">
        <f t="shared" si="415"/>
        <v/>
      </c>
      <c r="CM1416" s="32" t="str">
        <f t="shared" si="416"/>
        <v/>
      </c>
      <c r="CN1416" s="32" t="str">
        <f t="shared" si="417"/>
        <v/>
      </c>
    </row>
    <row r="1417" spans="71:92" x14ac:dyDescent="0.3">
      <c r="BS1417" s="32" t="str">
        <f>IF(Kiadasi_kiseroiv!$K$2=BT1417,BV1417,"")</f>
        <v/>
      </c>
      <c r="BT1417" s="34" t="str">
        <f t="shared" si="400"/>
        <v/>
      </c>
      <c r="BU1417" s="32" t="str">
        <f t="shared" si="401"/>
        <v/>
      </c>
      <c r="BV1417" s="32" t="str">
        <f t="shared" si="402"/>
        <v/>
      </c>
      <c r="BW1417" s="32" t="str">
        <f t="shared" si="403"/>
        <v/>
      </c>
      <c r="BX1417" s="32" t="str">
        <f t="shared" si="404"/>
        <v/>
      </c>
      <c r="BY1417" s="32" t="str">
        <f t="shared" si="405"/>
        <v/>
      </c>
      <c r="BZ1417" s="32" t="str">
        <f t="shared" si="406"/>
        <v/>
      </c>
      <c r="CA1417" s="32" t="str">
        <f t="shared" si="407"/>
        <v/>
      </c>
      <c r="CB1417" s="33">
        <f>IF(COUNTIF($CD$7:CD1417,CD1417)=1,CD1417,CD1417+COUNTIF($CD$6:CD1416,CD1417))</f>
        <v>56563</v>
      </c>
      <c r="CC1417" s="34">
        <f t="shared" si="408"/>
        <v>55153</v>
      </c>
      <c r="CD1417" s="32">
        <f t="shared" si="409"/>
        <v>55153</v>
      </c>
      <c r="CE1417" s="32">
        <f t="shared" si="410"/>
        <v>0</v>
      </c>
      <c r="CF1417" s="32">
        <f t="shared" si="411"/>
        <v>0</v>
      </c>
      <c r="CG1417" s="32" t="str">
        <f t="shared" si="412"/>
        <v/>
      </c>
      <c r="CH1417" s="32">
        <v>1412</v>
      </c>
      <c r="CI1417" s="32" t="s">
        <v>6</v>
      </c>
      <c r="CJ1417" s="32" t="str">
        <f t="shared" si="413"/>
        <v/>
      </c>
      <c r="CK1417" s="32" t="str">
        <f t="shared" si="414"/>
        <v/>
      </c>
      <c r="CL1417" s="32" t="str">
        <f t="shared" si="415"/>
        <v/>
      </c>
      <c r="CM1417" s="32" t="str">
        <f t="shared" si="416"/>
        <v/>
      </c>
      <c r="CN1417" s="32" t="str">
        <f t="shared" si="417"/>
        <v/>
      </c>
    </row>
    <row r="1418" spans="71:92" x14ac:dyDescent="0.3">
      <c r="BS1418" s="32" t="str">
        <f>IF(Kiadasi_kiseroiv!$K$2=BT1418,BV1418,"")</f>
        <v/>
      </c>
      <c r="BT1418" s="34" t="str">
        <f t="shared" si="400"/>
        <v/>
      </c>
      <c r="BU1418" s="32" t="str">
        <f t="shared" si="401"/>
        <v/>
      </c>
      <c r="BV1418" s="32" t="str">
        <f t="shared" si="402"/>
        <v/>
      </c>
      <c r="BW1418" s="32" t="str">
        <f t="shared" si="403"/>
        <v/>
      </c>
      <c r="BX1418" s="32" t="str">
        <f t="shared" si="404"/>
        <v/>
      </c>
      <c r="BY1418" s="32" t="str">
        <f t="shared" si="405"/>
        <v/>
      </c>
      <c r="BZ1418" s="32" t="str">
        <f t="shared" si="406"/>
        <v/>
      </c>
      <c r="CA1418" s="32" t="str">
        <f t="shared" si="407"/>
        <v/>
      </c>
      <c r="CB1418" s="33">
        <f>IF(COUNTIF($CD$7:CD1418,CD1418)=1,CD1418,CD1418+COUNTIF($CD$6:CD1417,CD1418))</f>
        <v>56564</v>
      </c>
      <c r="CC1418" s="34">
        <f t="shared" si="408"/>
        <v>55153</v>
      </c>
      <c r="CD1418" s="32">
        <f t="shared" si="409"/>
        <v>55153</v>
      </c>
      <c r="CE1418" s="32">
        <f t="shared" si="410"/>
        <v>0</v>
      </c>
      <c r="CF1418" s="32">
        <f t="shared" si="411"/>
        <v>0</v>
      </c>
      <c r="CG1418" s="32" t="str">
        <f t="shared" si="412"/>
        <v/>
      </c>
      <c r="CH1418" s="32">
        <v>1413</v>
      </c>
      <c r="CI1418" s="32" t="s">
        <v>6</v>
      </c>
      <c r="CJ1418" s="32" t="str">
        <f t="shared" si="413"/>
        <v/>
      </c>
      <c r="CK1418" s="32" t="str">
        <f t="shared" si="414"/>
        <v/>
      </c>
      <c r="CL1418" s="32" t="str">
        <f t="shared" si="415"/>
        <v/>
      </c>
      <c r="CM1418" s="32" t="str">
        <f t="shared" si="416"/>
        <v/>
      </c>
      <c r="CN1418" s="32" t="str">
        <f t="shared" si="417"/>
        <v/>
      </c>
    </row>
    <row r="1419" spans="71:92" x14ac:dyDescent="0.3">
      <c r="BS1419" s="32" t="str">
        <f>IF(Kiadasi_kiseroiv!$K$2=BT1419,BV1419,"")</f>
        <v/>
      </c>
      <c r="BT1419" s="34" t="str">
        <f t="shared" si="400"/>
        <v/>
      </c>
      <c r="BU1419" s="32" t="str">
        <f t="shared" si="401"/>
        <v/>
      </c>
      <c r="BV1419" s="32" t="str">
        <f t="shared" si="402"/>
        <v/>
      </c>
      <c r="BW1419" s="32" t="str">
        <f t="shared" si="403"/>
        <v/>
      </c>
      <c r="BX1419" s="32" t="str">
        <f t="shared" si="404"/>
        <v/>
      </c>
      <c r="BY1419" s="32" t="str">
        <f t="shared" si="405"/>
        <v/>
      </c>
      <c r="BZ1419" s="32" t="str">
        <f t="shared" si="406"/>
        <v/>
      </c>
      <c r="CA1419" s="32" t="str">
        <f t="shared" si="407"/>
        <v/>
      </c>
      <c r="CB1419" s="33">
        <f>IF(COUNTIF($CD$7:CD1419,CD1419)=1,CD1419,CD1419+COUNTIF($CD$6:CD1418,CD1419))</f>
        <v>56565</v>
      </c>
      <c r="CC1419" s="34">
        <f t="shared" si="408"/>
        <v>55153</v>
      </c>
      <c r="CD1419" s="32">
        <f t="shared" si="409"/>
        <v>55153</v>
      </c>
      <c r="CE1419" s="32">
        <f t="shared" si="410"/>
        <v>0</v>
      </c>
      <c r="CF1419" s="32">
        <f t="shared" si="411"/>
        <v>0</v>
      </c>
      <c r="CG1419" s="32" t="str">
        <f t="shared" si="412"/>
        <v/>
      </c>
      <c r="CH1419" s="32">
        <v>1414</v>
      </c>
      <c r="CI1419" s="32" t="s">
        <v>6</v>
      </c>
      <c r="CJ1419" s="32" t="str">
        <f t="shared" si="413"/>
        <v/>
      </c>
      <c r="CK1419" s="32" t="str">
        <f t="shared" si="414"/>
        <v/>
      </c>
      <c r="CL1419" s="32" t="str">
        <f t="shared" si="415"/>
        <v/>
      </c>
      <c r="CM1419" s="32" t="str">
        <f t="shared" si="416"/>
        <v/>
      </c>
      <c r="CN1419" s="32" t="str">
        <f t="shared" si="417"/>
        <v/>
      </c>
    </row>
    <row r="1420" spans="71:92" x14ac:dyDescent="0.3">
      <c r="BS1420" s="32" t="str">
        <f>IF(Kiadasi_kiseroiv!$K$2=BT1420,BV1420,"")</f>
        <v/>
      </c>
      <c r="BT1420" s="34" t="str">
        <f t="shared" si="400"/>
        <v/>
      </c>
      <c r="BU1420" s="32" t="str">
        <f t="shared" si="401"/>
        <v/>
      </c>
      <c r="BV1420" s="32" t="str">
        <f t="shared" si="402"/>
        <v/>
      </c>
      <c r="BW1420" s="32" t="str">
        <f t="shared" si="403"/>
        <v/>
      </c>
      <c r="BX1420" s="32" t="str">
        <f t="shared" si="404"/>
        <v/>
      </c>
      <c r="BY1420" s="32" t="str">
        <f t="shared" si="405"/>
        <v/>
      </c>
      <c r="BZ1420" s="32" t="str">
        <f t="shared" si="406"/>
        <v/>
      </c>
      <c r="CA1420" s="32" t="str">
        <f t="shared" si="407"/>
        <v/>
      </c>
      <c r="CB1420" s="33">
        <f>IF(COUNTIF($CD$7:CD1420,CD1420)=1,CD1420,CD1420+COUNTIF($CD$6:CD1419,CD1420))</f>
        <v>56566</v>
      </c>
      <c r="CC1420" s="34">
        <f t="shared" si="408"/>
        <v>55153</v>
      </c>
      <c r="CD1420" s="32">
        <f t="shared" si="409"/>
        <v>55153</v>
      </c>
      <c r="CE1420" s="32">
        <f t="shared" si="410"/>
        <v>0</v>
      </c>
      <c r="CF1420" s="32">
        <f t="shared" si="411"/>
        <v>0</v>
      </c>
      <c r="CG1420" s="32" t="str">
        <f t="shared" si="412"/>
        <v/>
      </c>
      <c r="CH1420" s="32">
        <v>1415</v>
      </c>
      <c r="CI1420" s="32" t="s">
        <v>6</v>
      </c>
      <c r="CJ1420" s="32" t="str">
        <f t="shared" si="413"/>
        <v/>
      </c>
      <c r="CK1420" s="32" t="str">
        <f t="shared" si="414"/>
        <v/>
      </c>
      <c r="CL1420" s="32" t="str">
        <f t="shared" si="415"/>
        <v/>
      </c>
      <c r="CM1420" s="32" t="str">
        <f t="shared" si="416"/>
        <v/>
      </c>
      <c r="CN1420" s="32" t="str">
        <f t="shared" si="417"/>
        <v/>
      </c>
    </row>
    <row r="1421" spans="71:92" x14ac:dyDescent="0.3">
      <c r="BS1421" s="32" t="str">
        <f>IF(Kiadasi_kiseroiv!$K$2=BT1421,BV1421,"")</f>
        <v/>
      </c>
      <c r="BT1421" s="34" t="str">
        <f t="shared" si="400"/>
        <v/>
      </c>
      <c r="BU1421" s="32" t="str">
        <f t="shared" si="401"/>
        <v/>
      </c>
      <c r="BV1421" s="32" t="str">
        <f t="shared" si="402"/>
        <v/>
      </c>
      <c r="BW1421" s="32" t="str">
        <f t="shared" si="403"/>
        <v/>
      </c>
      <c r="BX1421" s="32" t="str">
        <f t="shared" si="404"/>
        <v/>
      </c>
      <c r="BY1421" s="32" t="str">
        <f t="shared" si="405"/>
        <v/>
      </c>
      <c r="BZ1421" s="32" t="str">
        <f t="shared" si="406"/>
        <v/>
      </c>
      <c r="CA1421" s="32" t="str">
        <f t="shared" si="407"/>
        <v/>
      </c>
      <c r="CB1421" s="33">
        <f>IF(COUNTIF($CD$7:CD1421,CD1421)=1,CD1421,CD1421+COUNTIF($CD$6:CD1420,CD1421))</f>
        <v>56567</v>
      </c>
      <c r="CC1421" s="34">
        <f t="shared" si="408"/>
        <v>55153</v>
      </c>
      <c r="CD1421" s="32">
        <f t="shared" si="409"/>
        <v>55153</v>
      </c>
      <c r="CE1421" s="32">
        <f t="shared" si="410"/>
        <v>0</v>
      </c>
      <c r="CF1421" s="32">
        <f t="shared" si="411"/>
        <v>0</v>
      </c>
      <c r="CG1421" s="32" t="str">
        <f t="shared" si="412"/>
        <v/>
      </c>
      <c r="CH1421" s="32">
        <v>1416</v>
      </c>
      <c r="CI1421" s="32" t="s">
        <v>6</v>
      </c>
      <c r="CJ1421" s="32" t="str">
        <f t="shared" si="413"/>
        <v/>
      </c>
      <c r="CK1421" s="32" t="str">
        <f t="shared" si="414"/>
        <v/>
      </c>
      <c r="CL1421" s="32" t="str">
        <f t="shared" si="415"/>
        <v/>
      </c>
      <c r="CM1421" s="32" t="str">
        <f t="shared" si="416"/>
        <v/>
      </c>
      <c r="CN1421" s="32" t="str">
        <f t="shared" si="417"/>
        <v/>
      </c>
    </row>
    <row r="1422" spans="71:92" x14ac:dyDescent="0.3">
      <c r="BS1422" s="32" t="str">
        <f>IF(Kiadasi_kiseroiv!$K$2=BT1422,BV1422,"")</f>
        <v/>
      </c>
      <c r="BT1422" s="34" t="str">
        <f t="shared" si="400"/>
        <v/>
      </c>
      <c r="BU1422" s="32" t="str">
        <f t="shared" si="401"/>
        <v/>
      </c>
      <c r="BV1422" s="32" t="str">
        <f t="shared" si="402"/>
        <v/>
      </c>
      <c r="BW1422" s="32" t="str">
        <f t="shared" si="403"/>
        <v/>
      </c>
      <c r="BX1422" s="32" t="str">
        <f t="shared" si="404"/>
        <v/>
      </c>
      <c r="BY1422" s="32" t="str">
        <f t="shared" si="405"/>
        <v/>
      </c>
      <c r="BZ1422" s="32" t="str">
        <f t="shared" si="406"/>
        <v/>
      </c>
      <c r="CA1422" s="32" t="str">
        <f t="shared" si="407"/>
        <v/>
      </c>
      <c r="CB1422" s="33">
        <f>IF(COUNTIF($CD$7:CD1422,CD1422)=1,CD1422,CD1422+COUNTIF($CD$6:CD1421,CD1422))</f>
        <v>56568</v>
      </c>
      <c r="CC1422" s="34">
        <f t="shared" si="408"/>
        <v>55153</v>
      </c>
      <c r="CD1422" s="32">
        <f t="shared" si="409"/>
        <v>55153</v>
      </c>
      <c r="CE1422" s="32">
        <f t="shared" si="410"/>
        <v>0</v>
      </c>
      <c r="CF1422" s="32">
        <f t="shared" si="411"/>
        <v>0</v>
      </c>
      <c r="CG1422" s="32" t="str">
        <f t="shared" si="412"/>
        <v/>
      </c>
      <c r="CH1422" s="32">
        <v>1417</v>
      </c>
      <c r="CI1422" s="32" t="s">
        <v>6</v>
      </c>
      <c r="CJ1422" s="32" t="str">
        <f t="shared" si="413"/>
        <v/>
      </c>
      <c r="CK1422" s="32" t="str">
        <f t="shared" si="414"/>
        <v/>
      </c>
      <c r="CL1422" s="32" t="str">
        <f t="shared" si="415"/>
        <v/>
      </c>
      <c r="CM1422" s="32" t="str">
        <f t="shared" si="416"/>
        <v/>
      </c>
      <c r="CN1422" s="32" t="str">
        <f t="shared" si="417"/>
        <v/>
      </c>
    </row>
    <row r="1423" spans="71:92" x14ac:dyDescent="0.3">
      <c r="BS1423" s="32" t="str">
        <f>IF(Kiadasi_kiseroiv!$K$2=BT1423,BV1423,"")</f>
        <v/>
      </c>
      <c r="BT1423" s="34" t="str">
        <f t="shared" si="400"/>
        <v/>
      </c>
      <c r="BU1423" s="32" t="str">
        <f t="shared" si="401"/>
        <v/>
      </c>
      <c r="BV1423" s="32" t="str">
        <f t="shared" si="402"/>
        <v/>
      </c>
      <c r="BW1423" s="32" t="str">
        <f t="shared" si="403"/>
        <v/>
      </c>
      <c r="BX1423" s="32" t="str">
        <f t="shared" si="404"/>
        <v/>
      </c>
      <c r="BY1423" s="32" t="str">
        <f t="shared" si="405"/>
        <v/>
      </c>
      <c r="BZ1423" s="32" t="str">
        <f t="shared" si="406"/>
        <v/>
      </c>
      <c r="CA1423" s="32" t="str">
        <f t="shared" si="407"/>
        <v/>
      </c>
      <c r="CB1423" s="33">
        <f>IF(COUNTIF($CD$7:CD1423,CD1423)=1,CD1423,CD1423+COUNTIF($CD$6:CD1422,CD1423))</f>
        <v>56569</v>
      </c>
      <c r="CC1423" s="34">
        <f t="shared" si="408"/>
        <v>55153</v>
      </c>
      <c r="CD1423" s="32">
        <f t="shared" si="409"/>
        <v>55153</v>
      </c>
      <c r="CE1423" s="32">
        <f t="shared" si="410"/>
        <v>0</v>
      </c>
      <c r="CF1423" s="32">
        <f t="shared" si="411"/>
        <v>0</v>
      </c>
      <c r="CG1423" s="32" t="str">
        <f t="shared" si="412"/>
        <v/>
      </c>
      <c r="CH1423" s="32">
        <v>1418</v>
      </c>
      <c r="CI1423" s="32" t="s">
        <v>6</v>
      </c>
      <c r="CJ1423" s="32" t="str">
        <f t="shared" si="413"/>
        <v/>
      </c>
      <c r="CK1423" s="32" t="str">
        <f t="shared" si="414"/>
        <v/>
      </c>
      <c r="CL1423" s="32" t="str">
        <f t="shared" si="415"/>
        <v/>
      </c>
      <c r="CM1423" s="32" t="str">
        <f t="shared" si="416"/>
        <v/>
      </c>
      <c r="CN1423" s="32" t="str">
        <f t="shared" si="417"/>
        <v/>
      </c>
    </row>
    <row r="1424" spans="71:92" x14ac:dyDescent="0.3">
      <c r="BS1424" s="32" t="str">
        <f>IF(Kiadasi_kiseroiv!$K$2=BT1424,BV1424,"")</f>
        <v/>
      </c>
      <c r="BT1424" s="34" t="str">
        <f t="shared" si="400"/>
        <v/>
      </c>
      <c r="BU1424" s="32" t="str">
        <f t="shared" si="401"/>
        <v/>
      </c>
      <c r="BV1424" s="32" t="str">
        <f t="shared" si="402"/>
        <v/>
      </c>
      <c r="BW1424" s="32" t="str">
        <f t="shared" si="403"/>
        <v/>
      </c>
      <c r="BX1424" s="32" t="str">
        <f t="shared" si="404"/>
        <v/>
      </c>
      <c r="BY1424" s="32" t="str">
        <f t="shared" si="405"/>
        <v/>
      </c>
      <c r="BZ1424" s="32" t="str">
        <f t="shared" si="406"/>
        <v/>
      </c>
      <c r="CA1424" s="32" t="str">
        <f t="shared" si="407"/>
        <v/>
      </c>
      <c r="CB1424" s="33">
        <f>IF(COUNTIF($CD$7:CD1424,CD1424)=1,CD1424,CD1424+COUNTIF($CD$6:CD1423,CD1424))</f>
        <v>56570</v>
      </c>
      <c r="CC1424" s="34">
        <f t="shared" si="408"/>
        <v>55153</v>
      </c>
      <c r="CD1424" s="32">
        <f t="shared" si="409"/>
        <v>55153</v>
      </c>
      <c r="CE1424" s="32">
        <f t="shared" si="410"/>
        <v>0</v>
      </c>
      <c r="CF1424" s="32">
        <f t="shared" si="411"/>
        <v>0</v>
      </c>
      <c r="CG1424" s="32" t="str">
        <f t="shared" si="412"/>
        <v/>
      </c>
      <c r="CH1424" s="32">
        <v>1419</v>
      </c>
      <c r="CI1424" s="32" t="s">
        <v>6</v>
      </c>
      <c r="CJ1424" s="32" t="str">
        <f t="shared" si="413"/>
        <v/>
      </c>
      <c r="CK1424" s="32" t="str">
        <f t="shared" si="414"/>
        <v/>
      </c>
      <c r="CL1424" s="32" t="str">
        <f t="shared" si="415"/>
        <v/>
      </c>
      <c r="CM1424" s="32" t="str">
        <f t="shared" si="416"/>
        <v/>
      </c>
      <c r="CN1424" s="32" t="str">
        <f t="shared" si="417"/>
        <v/>
      </c>
    </row>
    <row r="1425" spans="71:92" x14ac:dyDescent="0.3">
      <c r="BS1425" s="32" t="str">
        <f>IF(Kiadasi_kiseroiv!$K$2=BT1425,BV1425,"")</f>
        <v/>
      </c>
      <c r="BT1425" s="34" t="str">
        <f t="shared" si="400"/>
        <v/>
      </c>
      <c r="BU1425" s="32" t="str">
        <f t="shared" si="401"/>
        <v/>
      </c>
      <c r="BV1425" s="32" t="str">
        <f t="shared" si="402"/>
        <v/>
      </c>
      <c r="BW1425" s="32" t="str">
        <f t="shared" si="403"/>
        <v/>
      </c>
      <c r="BX1425" s="32" t="str">
        <f t="shared" si="404"/>
        <v/>
      </c>
      <c r="BY1425" s="32" t="str">
        <f t="shared" si="405"/>
        <v/>
      </c>
      <c r="BZ1425" s="32" t="str">
        <f t="shared" si="406"/>
        <v/>
      </c>
      <c r="CA1425" s="32" t="str">
        <f t="shared" si="407"/>
        <v/>
      </c>
      <c r="CB1425" s="33">
        <f>IF(COUNTIF($CD$7:CD1425,CD1425)=1,CD1425,CD1425+COUNTIF($CD$6:CD1424,CD1425))</f>
        <v>56571</v>
      </c>
      <c r="CC1425" s="34">
        <f t="shared" si="408"/>
        <v>55153</v>
      </c>
      <c r="CD1425" s="32">
        <f t="shared" si="409"/>
        <v>55153</v>
      </c>
      <c r="CE1425" s="32">
        <f t="shared" si="410"/>
        <v>0</v>
      </c>
      <c r="CF1425" s="32">
        <f t="shared" si="411"/>
        <v>0</v>
      </c>
      <c r="CG1425" s="32" t="str">
        <f t="shared" si="412"/>
        <v/>
      </c>
      <c r="CH1425" s="32">
        <v>1420</v>
      </c>
      <c r="CI1425" s="32" t="s">
        <v>6</v>
      </c>
      <c r="CJ1425" s="32" t="str">
        <f t="shared" si="413"/>
        <v/>
      </c>
      <c r="CK1425" s="32" t="str">
        <f t="shared" si="414"/>
        <v/>
      </c>
      <c r="CL1425" s="32" t="str">
        <f t="shared" si="415"/>
        <v/>
      </c>
      <c r="CM1425" s="32" t="str">
        <f t="shared" si="416"/>
        <v/>
      </c>
      <c r="CN1425" s="32" t="str">
        <f t="shared" si="417"/>
        <v/>
      </c>
    </row>
    <row r="1426" spans="71:92" x14ac:dyDescent="0.3">
      <c r="BS1426" s="32" t="str">
        <f>IF(Kiadasi_kiseroiv!$K$2=BT1426,BV1426,"")</f>
        <v/>
      </c>
      <c r="BT1426" s="34" t="str">
        <f t="shared" si="400"/>
        <v/>
      </c>
      <c r="BU1426" s="32" t="str">
        <f t="shared" si="401"/>
        <v/>
      </c>
      <c r="BV1426" s="32" t="str">
        <f t="shared" si="402"/>
        <v/>
      </c>
      <c r="BW1426" s="32" t="str">
        <f t="shared" si="403"/>
        <v/>
      </c>
      <c r="BX1426" s="32" t="str">
        <f t="shared" si="404"/>
        <v/>
      </c>
      <c r="BY1426" s="32" t="str">
        <f t="shared" si="405"/>
        <v/>
      </c>
      <c r="BZ1426" s="32" t="str">
        <f t="shared" si="406"/>
        <v/>
      </c>
      <c r="CA1426" s="32" t="str">
        <f t="shared" si="407"/>
        <v/>
      </c>
      <c r="CB1426" s="33">
        <f>IF(COUNTIF($CD$7:CD1426,CD1426)=1,CD1426,CD1426+COUNTIF($CD$6:CD1425,CD1426))</f>
        <v>56572</v>
      </c>
      <c r="CC1426" s="34">
        <f t="shared" si="408"/>
        <v>55153</v>
      </c>
      <c r="CD1426" s="32">
        <f t="shared" si="409"/>
        <v>55153</v>
      </c>
      <c r="CE1426" s="32">
        <f t="shared" si="410"/>
        <v>0</v>
      </c>
      <c r="CF1426" s="32">
        <f t="shared" si="411"/>
        <v>0</v>
      </c>
      <c r="CG1426" s="32" t="str">
        <f t="shared" si="412"/>
        <v/>
      </c>
      <c r="CH1426" s="32">
        <v>1421</v>
      </c>
      <c r="CI1426" s="32" t="s">
        <v>6</v>
      </c>
      <c r="CJ1426" s="32" t="str">
        <f t="shared" si="413"/>
        <v/>
      </c>
      <c r="CK1426" s="32" t="str">
        <f t="shared" si="414"/>
        <v/>
      </c>
      <c r="CL1426" s="32" t="str">
        <f t="shared" si="415"/>
        <v/>
      </c>
      <c r="CM1426" s="32" t="str">
        <f t="shared" si="416"/>
        <v/>
      </c>
      <c r="CN1426" s="32" t="str">
        <f t="shared" si="417"/>
        <v/>
      </c>
    </row>
    <row r="1427" spans="71:92" x14ac:dyDescent="0.3">
      <c r="BS1427" s="32" t="str">
        <f>IF(Kiadasi_kiseroiv!$K$2=BT1427,BV1427,"")</f>
        <v/>
      </c>
      <c r="BT1427" s="34" t="str">
        <f t="shared" si="400"/>
        <v/>
      </c>
      <c r="BU1427" s="32" t="str">
        <f t="shared" si="401"/>
        <v/>
      </c>
      <c r="BV1427" s="32" t="str">
        <f t="shared" si="402"/>
        <v/>
      </c>
      <c r="BW1427" s="32" t="str">
        <f t="shared" si="403"/>
        <v/>
      </c>
      <c r="BX1427" s="32" t="str">
        <f t="shared" si="404"/>
        <v/>
      </c>
      <c r="BY1427" s="32" t="str">
        <f t="shared" si="405"/>
        <v/>
      </c>
      <c r="BZ1427" s="32" t="str">
        <f t="shared" si="406"/>
        <v/>
      </c>
      <c r="CA1427" s="32" t="str">
        <f t="shared" si="407"/>
        <v/>
      </c>
      <c r="CB1427" s="33">
        <f>IF(COUNTIF($CD$7:CD1427,CD1427)=1,CD1427,CD1427+COUNTIF($CD$6:CD1426,CD1427))</f>
        <v>56573</v>
      </c>
      <c r="CC1427" s="34">
        <f t="shared" si="408"/>
        <v>55153</v>
      </c>
      <c r="CD1427" s="32">
        <f t="shared" si="409"/>
        <v>55153</v>
      </c>
      <c r="CE1427" s="32">
        <f t="shared" si="410"/>
        <v>0</v>
      </c>
      <c r="CF1427" s="32">
        <f t="shared" si="411"/>
        <v>0</v>
      </c>
      <c r="CG1427" s="32" t="str">
        <f t="shared" si="412"/>
        <v/>
      </c>
      <c r="CH1427" s="32">
        <v>1422</v>
      </c>
      <c r="CI1427" s="32" t="s">
        <v>6</v>
      </c>
      <c r="CJ1427" s="32" t="str">
        <f t="shared" si="413"/>
        <v/>
      </c>
      <c r="CK1427" s="32" t="str">
        <f t="shared" si="414"/>
        <v/>
      </c>
      <c r="CL1427" s="32" t="str">
        <f t="shared" si="415"/>
        <v/>
      </c>
      <c r="CM1427" s="32" t="str">
        <f t="shared" si="416"/>
        <v/>
      </c>
      <c r="CN1427" s="32" t="str">
        <f t="shared" si="417"/>
        <v/>
      </c>
    </row>
    <row r="1428" spans="71:92" x14ac:dyDescent="0.3">
      <c r="BS1428" s="32" t="str">
        <f>IF(Kiadasi_kiseroiv!$K$2=BT1428,BV1428,"")</f>
        <v/>
      </c>
      <c r="BT1428" s="34" t="str">
        <f t="shared" si="400"/>
        <v/>
      </c>
      <c r="BU1428" s="32" t="str">
        <f t="shared" si="401"/>
        <v/>
      </c>
      <c r="BV1428" s="32" t="str">
        <f t="shared" si="402"/>
        <v/>
      </c>
      <c r="BW1428" s="32" t="str">
        <f t="shared" si="403"/>
        <v/>
      </c>
      <c r="BX1428" s="32" t="str">
        <f t="shared" si="404"/>
        <v/>
      </c>
      <c r="BY1428" s="32" t="str">
        <f t="shared" si="405"/>
        <v/>
      </c>
      <c r="BZ1428" s="32" t="str">
        <f t="shared" si="406"/>
        <v/>
      </c>
      <c r="CA1428" s="32" t="str">
        <f t="shared" si="407"/>
        <v/>
      </c>
      <c r="CB1428" s="33">
        <f>IF(COUNTIF($CD$7:CD1428,CD1428)=1,CD1428,CD1428+COUNTIF($CD$6:CD1427,CD1428))</f>
        <v>56574</v>
      </c>
      <c r="CC1428" s="34">
        <f t="shared" si="408"/>
        <v>55153</v>
      </c>
      <c r="CD1428" s="32">
        <f t="shared" si="409"/>
        <v>55153</v>
      </c>
      <c r="CE1428" s="32">
        <f t="shared" si="410"/>
        <v>0</v>
      </c>
      <c r="CF1428" s="32">
        <f t="shared" si="411"/>
        <v>0</v>
      </c>
      <c r="CG1428" s="32" t="str">
        <f t="shared" si="412"/>
        <v/>
      </c>
      <c r="CH1428" s="32">
        <v>1423</v>
      </c>
      <c r="CI1428" s="32" t="s">
        <v>6</v>
      </c>
      <c r="CJ1428" s="32" t="str">
        <f t="shared" si="413"/>
        <v/>
      </c>
      <c r="CK1428" s="32" t="str">
        <f t="shared" si="414"/>
        <v/>
      </c>
      <c r="CL1428" s="32" t="str">
        <f t="shared" si="415"/>
        <v/>
      </c>
      <c r="CM1428" s="32" t="str">
        <f t="shared" si="416"/>
        <v/>
      </c>
      <c r="CN1428" s="32" t="str">
        <f t="shared" si="417"/>
        <v/>
      </c>
    </row>
    <row r="1429" spans="71:92" x14ac:dyDescent="0.3">
      <c r="BS1429" s="32" t="str">
        <f>IF(Kiadasi_kiseroiv!$K$2=BT1429,BV1429,"")</f>
        <v/>
      </c>
      <c r="BT1429" s="34" t="str">
        <f t="shared" si="400"/>
        <v/>
      </c>
      <c r="BU1429" s="32" t="str">
        <f t="shared" si="401"/>
        <v/>
      </c>
      <c r="BV1429" s="32" t="str">
        <f t="shared" si="402"/>
        <v/>
      </c>
      <c r="BW1429" s="32" t="str">
        <f t="shared" si="403"/>
        <v/>
      </c>
      <c r="BX1429" s="32" t="str">
        <f t="shared" si="404"/>
        <v/>
      </c>
      <c r="BY1429" s="32" t="str">
        <f t="shared" si="405"/>
        <v/>
      </c>
      <c r="BZ1429" s="32" t="str">
        <f t="shared" si="406"/>
        <v/>
      </c>
      <c r="CA1429" s="32" t="str">
        <f t="shared" si="407"/>
        <v/>
      </c>
      <c r="CB1429" s="33">
        <f>IF(COUNTIF($CD$7:CD1429,CD1429)=1,CD1429,CD1429+COUNTIF($CD$6:CD1428,CD1429))</f>
        <v>56575</v>
      </c>
      <c r="CC1429" s="34">
        <f t="shared" si="408"/>
        <v>55153</v>
      </c>
      <c r="CD1429" s="32">
        <f t="shared" si="409"/>
        <v>55153</v>
      </c>
      <c r="CE1429" s="32">
        <f t="shared" si="410"/>
        <v>0</v>
      </c>
      <c r="CF1429" s="32">
        <f t="shared" si="411"/>
        <v>0</v>
      </c>
      <c r="CG1429" s="32" t="str">
        <f t="shared" si="412"/>
        <v/>
      </c>
      <c r="CH1429" s="32">
        <v>1424</v>
      </c>
      <c r="CI1429" s="32" t="s">
        <v>6</v>
      </c>
      <c r="CJ1429" s="32" t="str">
        <f t="shared" si="413"/>
        <v/>
      </c>
      <c r="CK1429" s="32" t="str">
        <f t="shared" si="414"/>
        <v/>
      </c>
      <c r="CL1429" s="32" t="str">
        <f t="shared" si="415"/>
        <v/>
      </c>
      <c r="CM1429" s="32" t="str">
        <f t="shared" si="416"/>
        <v/>
      </c>
      <c r="CN1429" s="32" t="str">
        <f t="shared" si="417"/>
        <v/>
      </c>
    </row>
    <row r="1430" spans="71:92" x14ac:dyDescent="0.3">
      <c r="BS1430" s="32" t="str">
        <f>IF(Kiadasi_kiseroiv!$K$2=BT1430,BV1430,"")</f>
        <v/>
      </c>
      <c r="BT1430" s="34" t="str">
        <f t="shared" si="400"/>
        <v/>
      </c>
      <c r="BU1430" s="32" t="str">
        <f t="shared" si="401"/>
        <v/>
      </c>
      <c r="BV1430" s="32" t="str">
        <f t="shared" si="402"/>
        <v/>
      </c>
      <c r="BW1430" s="32" t="str">
        <f t="shared" si="403"/>
        <v/>
      </c>
      <c r="BX1430" s="32" t="str">
        <f t="shared" si="404"/>
        <v/>
      </c>
      <c r="BY1430" s="32" t="str">
        <f t="shared" si="405"/>
        <v/>
      </c>
      <c r="BZ1430" s="32" t="str">
        <f t="shared" si="406"/>
        <v/>
      </c>
      <c r="CA1430" s="32" t="str">
        <f t="shared" si="407"/>
        <v/>
      </c>
      <c r="CB1430" s="33">
        <f>IF(COUNTIF($CD$7:CD1430,CD1430)=1,CD1430,CD1430+COUNTIF($CD$6:CD1429,CD1430))</f>
        <v>56576</v>
      </c>
      <c r="CC1430" s="34">
        <f t="shared" si="408"/>
        <v>55153</v>
      </c>
      <c r="CD1430" s="32">
        <f t="shared" si="409"/>
        <v>55153</v>
      </c>
      <c r="CE1430" s="32">
        <f t="shared" si="410"/>
        <v>0</v>
      </c>
      <c r="CF1430" s="32">
        <f t="shared" si="411"/>
        <v>0</v>
      </c>
      <c r="CG1430" s="32" t="str">
        <f t="shared" si="412"/>
        <v/>
      </c>
      <c r="CH1430" s="32">
        <v>1425</v>
      </c>
      <c r="CI1430" s="32" t="s">
        <v>6</v>
      </c>
      <c r="CJ1430" s="32" t="str">
        <f t="shared" si="413"/>
        <v/>
      </c>
      <c r="CK1430" s="32" t="str">
        <f t="shared" si="414"/>
        <v/>
      </c>
      <c r="CL1430" s="32" t="str">
        <f t="shared" si="415"/>
        <v/>
      </c>
      <c r="CM1430" s="32" t="str">
        <f t="shared" si="416"/>
        <v/>
      </c>
      <c r="CN1430" s="32" t="str">
        <f t="shared" si="417"/>
        <v/>
      </c>
    </row>
    <row r="1431" spans="71:92" x14ac:dyDescent="0.3">
      <c r="BS1431" s="32" t="str">
        <f>IF(Kiadasi_kiseroiv!$K$2=BT1431,BV1431,"")</f>
        <v/>
      </c>
      <c r="BT1431" s="34" t="str">
        <f t="shared" si="400"/>
        <v/>
      </c>
      <c r="BU1431" s="32" t="str">
        <f t="shared" si="401"/>
        <v/>
      </c>
      <c r="BV1431" s="32" t="str">
        <f t="shared" si="402"/>
        <v/>
      </c>
      <c r="BW1431" s="32" t="str">
        <f t="shared" si="403"/>
        <v/>
      </c>
      <c r="BX1431" s="32" t="str">
        <f t="shared" si="404"/>
        <v/>
      </c>
      <c r="BY1431" s="32" t="str">
        <f t="shared" si="405"/>
        <v/>
      </c>
      <c r="BZ1431" s="32" t="str">
        <f t="shared" si="406"/>
        <v/>
      </c>
      <c r="CA1431" s="32" t="str">
        <f t="shared" si="407"/>
        <v/>
      </c>
      <c r="CB1431" s="33">
        <f>IF(COUNTIF($CD$7:CD1431,CD1431)=1,CD1431,CD1431+COUNTIF($CD$6:CD1430,CD1431))</f>
        <v>56577</v>
      </c>
      <c r="CC1431" s="34">
        <f t="shared" si="408"/>
        <v>55153</v>
      </c>
      <c r="CD1431" s="32">
        <f t="shared" si="409"/>
        <v>55153</v>
      </c>
      <c r="CE1431" s="32">
        <f t="shared" si="410"/>
        <v>0</v>
      </c>
      <c r="CF1431" s="32">
        <f t="shared" si="411"/>
        <v>0</v>
      </c>
      <c r="CG1431" s="32" t="str">
        <f t="shared" si="412"/>
        <v/>
      </c>
      <c r="CH1431" s="32">
        <v>1426</v>
      </c>
      <c r="CI1431" s="32" t="s">
        <v>6</v>
      </c>
      <c r="CJ1431" s="32" t="str">
        <f t="shared" si="413"/>
        <v/>
      </c>
      <c r="CK1431" s="32" t="str">
        <f t="shared" si="414"/>
        <v/>
      </c>
      <c r="CL1431" s="32" t="str">
        <f t="shared" si="415"/>
        <v/>
      </c>
      <c r="CM1431" s="32" t="str">
        <f t="shared" si="416"/>
        <v/>
      </c>
      <c r="CN1431" s="32" t="str">
        <f t="shared" si="417"/>
        <v/>
      </c>
    </row>
    <row r="1432" spans="71:92" x14ac:dyDescent="0.3">
      <c r="BS1432" s="32" t="str">
        <f>IF(Kiadasi_kiseroiv!$K$2=BT1432,BV1432,"")</f>
        <v/>
      </c>
      <c r="BT1432" s="34" t="str">
        <f t="shared" si="400"/>
        <v/>
      </c>
      <c r="BU1432" s="32" t="str">
        <f t="shared" si="401"/>
        <v/>
      </c>
      <c r="BV1432" s="32" t="str">
        <f t="shared" si="402"/>
        <v/>
      </c>
      <c r="BW1432" s="32" t="str">
        <f t="shared" si="403"/>
        <v/>
      </c>
      <c r="BX1432" s="32" t="str">
        <f t="shared" si="404"/>
        <v/>
      </c>
      <c r="BY1432" s="32" t="str">
        <f t="shared" si="405"/>
        <v/>
      </c>
      <c r="BZ1432" s="32" t="str">
        <f t="shared" si="406"/>
        <v/>
      </c>
      <c r="CA1432" s="32" t="str">
        <f t="shared" si="407"/>
        <v/>
      </c>
      <c r="CB1432" s="33">
        <f>IF(COUNTIF($CD$7:CD1432,CD1432)=1,CD1432,CD1432+COUNTIF($CD$6:CD1431,CD1432))</f>
        <v>56578</v>
      </c>
      <c r="CC1432" s="34">
        <f t="shared" si="408"/>
        <v>55153</v>
      </c>
      <c r="CD1432" s="32">
        <f t="shared" si="409"/>
        <v>55153</v>
      </c>
      <c r="CE1432" s="32">
        <f t="shared" si="410"/>
        <v>0</v>
      </c>
      <c r="CF1432" s="32">
        <f t="shared" si="411"/>
        <v>0</v>
      </c>
      <c r="CG1432" s="32" t="str">
        <f t="shared" si="412"/>
        <v/>
      </c>
      <c r="CH1432" s="32">
        <v>1427</v>
      </c>
      <c r="CI1432" s="32" t="s">
        <v>6</v>
      </c>
      <c r="CJ1432" s="32" t="str">
        <f t="shared" si="413"/>
        <v/>
      </c>
      <c r="CK1432" s="32" t="str">
        <f t="shared" si="414"/>
        <v/>
      </c>
      <c r="CL1432" s="32" t="str">
        <f t="shared" si="415"/>
        <v/>
      </c>
      <c r="CM1432" s="32" t="str">
        <f t="shared" si="416"/>
        <v/>
      </c>
      <c r="CN1432" s="32" t="str">
        <f t="shared" si="417"/>
        <v/>
      </c>
    </row>
    <row r="1433" spans="71:92" x14ac:dyDescent="0.3">
      <c r="BS1433" s="32" t="str">
        <f>IF(Kiadasi_kiseroiv!$K$2=BT1433,BV1433,"")</f>
        <v/>
      </c>
      <c r="BT1433" s="34" t="str">
        <f t="shared" si="400"/>
        <v/>
      </c>
      <c r="BU1433" s="32" t="str">
        <f t="shared" si="401"/>
        <v/>
      </c>
      <c r="BV1433" s="32" t="str">
        <f t="shared" si="402"/>
        <v/>
      </c>
      <c r="BW1433" s="32" t="str">
        <f t="shared" si="403"/>
        <v/>
      </c>
      <c r="BX1433" s="32" t="str">
        <f t="shared" si="404"/>
        <v/>
      </c>
      <c r="BY1433" s="32" t="str">
        <f t="shared" si="405"/>
        <v/>
      </c>
      <c r="BZ1433" s="32" t="str">
        <f t="shared" si="406"/>
        <v/>
      </c>
      <c r="CA1433" s="32" t="str">
        <f t="shared" si="407"/>
        <v/>
      </c>
      <c r="CB1433" s="33">
        <f>IF(COUNTIF($CD$7:CD1433,CD1433)=1,CD1433,CD1433+COUNTIF($CD$6:CD1432,CD1433))</f>
        <v>56579</v>
      </c>
      <c r="CC1433" s="34">
        <f t="shared" si="408"/>
        <v>55153</v>
      </c>
      <c r="CD1433" s="32">
        <f t="shared" si="409"/>
        <v>55153</v>
      </c>
      <c r="CE1433" s="32">
        <f t="shared" si="410"/>
        <v>0</v>
      </c>
      <c r="CF1433" s="32">
        <f t="shared" si="411"/>
        <v>0</v>
      </c>
      <c r="CG1433" s="32" t="str">
        <f t="shared" si="412"/>
        <v/>
      </c>
      <c r="CH1433" s="32">
        <v>1428</v>
      </c>
      <c r="CI1433" s="32" t="s">
        <v>6</v>
      </c>
      <c r="CJ1433" s="32" t="str">
        <f t="shared" si="413"/>
        <v/>
      </c>
      <c r="CK1433" s="32" t="str">
        <f t="shared" si="414"/>
        <v/>
      </c>
      <c r="CL1433" s="32" t="str">
        <f t="shared" si="415"/>
        <v/>
      </c>
      <c r="CM1433" s="32" t="str">
        <f t="shared" si="416"/>
        <v/>
      </c>
      <c r="CN1433" s="32" t="str">
        <f t="shared" si="417"/>
        <v/>
      </c>
    </row>
    <row r="1434" spans="71:92" x14ac:dyDescent="0.3">
      <c r="BS1434" s="32" t="str">
        <f>IF(Kiadasi_kiseroiv!$K$2=BT1434,BV1434,"")</f>
        <v/>
      </c>
      <c r="BT1434" s="34" t="str">
        <f t="shared" si="400"/>
        <v/>
      </c>
      <c r="BU1434" s="32" t="str">
        <f t="shared" si="401"/>
        <v/>
      </c>
      <c r="BV1434" s="32" t="str">
        <f t="shared" si="402"/>
        <v/>
      </c>
      <c r="BW1434" s="32" t="str">
        <f t="shared" si="403"/>
        <v/>
      </c>
      <c r="BX1434" s="32" t="str">
        <f t="shared" si="404"/>
        <v/>
      </c>
      <c r="BY1434" s="32" t="str">
        <f t="shared" si="405"/>
        <v/>
      </c>
      <c r="BZ1434" s="32" t="str">
        <f t="shared" si="406"/>
        <v/>
      </c>
      <c r="CA1434" s="32" t="str">
        <f t="shared" si="407"/>
        <v/>
      </c>
      <c r="CB1434" s="33">
        <f>IF(COUNTIF($CD$7:CD1434,CD1434)=1,CD1434,CD1434+COUNTIF($CD$6:CD1433,CD1434))</f>
        <v>56580</v>
      </c>
      <c r="CC1434" s="34">
        <f t="shared" si="408"/>
        <v>55153</v>
      </c>
      <c r="CD1434" s="32">
        <f t="shared" si="409"/>
        <v>55153</v>
      </c>
      <c r="CE1434" s="32">
        <f t="shared" si="410"/>
        <v>0</v>
      </c>
      <c r="CF1434" s="32">
        <f t="shared" si="411"/>
        <v>0</v>
      </c>
      <c r="CG1434" s="32" t="str">
        <f t="shared" si="412"/>
        <v/>
      </c>
      <c r="CH1434" s="32">
        <v>1429</v>
      </c>
      <c r="CI1434" s="32" t="s">
        <v>6</v>
      </c>
      <c r="CJ1434" s="32" t="str">
        <f t="shared" si="413"/>
        <v/>
      </c>
      <c r="CK1434" s="32" t="str">
        <f t="shared" si="414"/>
        <v/>
      </c>
      <c r="CL1434" s="32" t="str">
        <f t="shared" si="415"/>
        <v/>
      </c>
      <c r="CM1434" s="32" t="str">
        <f t="shared" si="416"/>
        <v/>
      </c>
      <c r="CN1434" s="32" t="str">
        <f t="shared" si="417"/>
        <v/>
      </c>
    </row>
    <row r="1435" spans="71:92" x14ac:dyDescent="0.3">
      <c r="BS1435" s="32" t="str">
        <f>IF(Kiadasi_kiseroiv!$K$2=BT1435,BV1435,"")</f>
        <v/>
      </c>
      <c r="BT1435" s="34" t="str">
        <f t="shared" si="400"/>
        <v/>
      </c>
      <c r="BU1435" s="32" t="str">
        <f t="shared" si="401"/>
        <v/>
      </c>
      <c r="BV1435" s="32" t="str">
        <f t="shared" si="402"/>
        <v/>
      </c>
      <c r="BW1435" s="32" t="str">
        <f t="shared" si="403"/>
        <v/>
      </c>
      <c r="BX1435" s="32" t="str">
        <f t="shared" si="404"/>
        <v/>
      </c>
      <c r="BY1435" s="32" t="str">
        <f t="shared" si="405"/>
        <v/>
      </c>
      <c r="BZ1435" s="32" t="str">
        <f t="shared" si="406"/>
        <v/>
      </c>
      <c r="CA1435" s="32" t="str">
        <f t="shared" si="407"/>
        <v/>
      </c>
      <c r="CB1435" s="33">
        <f>IF(COUNTIF($CD$7:CD1435,CD1435)=1,CD1435,CD1435+COUNTIF($CD$6:CD1434,CD1435))</f>
        <v>56581</v>
      </c>
      <c r="CC1435" s="34">
        <f t="shared" si="408"/>
        <v>55153</v>
      </c>
      <c r="CD1435" s="32">
        <f t="shared" si="409"/>
        <v>55153</v>
      </c>
      <c r="CE1435" s="32">
        <f t="shared" si="410"/>
        <v>0</v>
      </c>
      <c r="CF1435" s="32">
        <f t="shared" si="411"/>
        <v>0</v>
      </c>
      <c r="CG1435" s="32" t="str">
        <f t="shared" si="412"/>
        <v/>
      </c>
      <c r="CH1435" s="32">
        <v>1430</v>
      </c>
      <c r="CI1435" s="32" t="s">
        <v>6</v>
      </c>
      <c r="CJ1435" s="32" t="str">
        <f t="shared" si="413"/>
        <v/>
      </c>
      <c r="CK1435" s="32" t="str">
        <f t="shared" si="414"/>
        <v/>
      </c>
      <c r="CL1435" s="32" t="str">
        <f t="shared" si="415"/>
        <v/>
      </c>
      <c r="CM1435" s="32" t="str">
        <f t="shared" si="416"/>
        <v/>
      </c>
      <c r="CN1435" s="32" t="str">
        <f t="shared" si="417"/>
        <v/>
      </c>
    </row>
    <row r="1436" spans="71:92" x14ac:dyDescent="0.3">
      <c r="BS1436" s="32" t="str">
        <f>IF(Kiadasi_kiseroiv!$K$2=BT1436,BV1436,"")</f>
        <v/>
      </c>
      <c r="BT1436" s="34" t="str">
        <f t="shared" si="400"/>
        <v/>
      </c>
      <c r="BU1436" s="32" t="str">
        <f t="shared" si="401"/>
        <v/>
      </c>
      <c r="BV1436" s="32" t="str">
        <f t="shared" si="402"/>
        <v/>
      </c>
      <c r="BW1436" s="32" t="str">
        <f t="shared" si="403"/>
        <v/>
      </c>
      <c r="BX1436" s="32" t="str">
        <f t="shared" si="404"/>
        <v/>
      </c>
      <c r="BY1436" s="32" t="str">
        <f t="shared" si="405"/>
        <v/>
      </c>
      <c r="BZ1436" s="32" t="str">
        <f t="shared" si="406"/>
        <v/>
      </c>
      <c r="CA1436" s="32" t="str">
        <f t="shared" si="407"/>
        <v/>
      </c>
      <c r="CB1436" s="33">
        <f>IF(COUNTIF($CD$7:CD1436,CD1436)=1,CD1436,CD1436+COUNTIF($CD$6:CD1435,CD1436))</f>
        <v>56582</v>
      </c>
      <c r="CC1436" s="34">
        <f t="shared" si="408"/>
        <v>55153</v>
      </c>
      <c r="CD1436" s="32">
        <f t="shared" si="409"/>
        <v>55153</v>
      </c>
      <c r="CE1436" s="32">
        <f t="shared" si="410"/>
        <v>0</v>
      </c>
      <c r="CF1436" s="32">
        <f t="shared" si="411"/>
        <v>0</v>
      </c>
      <c r="CG1436" s="32" t="str">
        <f t="shared" si="412"/>
        <v/>
      </c>
      <c r="CH1436" s="32">
        <v>1431</v>
      </c>
      <c r="CI1436" s="32" t="s">
        <v>6</v>
      </c>
      <c r="CJ1436" s="32" t="str">
        <f t="shared" si="413"/>
        <v/>
      </c>
      <c r="CK1436" s="32" t="str">
        <f t="shared" si="414"/>
        <v/>
      </c>
      <c r="CL1436" s="32" t="str">
        <f t="shared" si="415"/>
        <v/>
      </c>
      <c r="CM1436" s="32" t="str">
        <f t="shared" si="416"/>
        <v/>
      </c>
      <c r="CN1436" s="32" t="str">
        <f t="shared" si="417"/>
        <v/>
      </c>
    </row>
    <row r="1437" spans="71:92" x14ac:dyDescent="0.3">
      <c r="BS1437" s="32" t="str">
        <f>IF(Kiadasi_kiseroiv!$K$2=BT1437,BV1437,"")</f>
        <v/>
      </c>
      <c r="BT1437" s="34" t="str">
        <f t="shared" si="400"/>
        <v/>
      </c>
      <c r="BU1437" s="32" t="str">
        <f t="shared" si="401"/>
        <v/>
      </c>
      <c r="BV1437" s="32" t="str">
        <f t="shared" si="402"/>
        <v/>
      </c>
      <c r="BW1437" s="32" t="str">
        <f t="shared" si="403"/>
        <v/>
      </c>
      <c r="BX1437" s="32" t="str">
        <f t="shared" si="404"/>
        <v/>
      </c>
      <c r="BY1437" s="32" t="str">
        <f t="shared" si="405"/>
        <v/>
      </c>
      <c r="BZ1437" s="32" t="str">
        <f t="shared" si="406"/>
        <v/>
      </c>
      <c r="CA1437" s="32" t="str">
        <f t="shared" si="407"/>
        <v/>
      </c>
      <c r="CB1437" s="33">
        <f>IF(COUNTIF($CD$7:CD1437,CD1437)=1,CD1437,CD1437+COUNTIF($CD$6:CD1436,CD1437))</f>
        <v>56583</v>
      </c>
      <c r="CC1437" s="34">
        <f t="shared" si="408"/>
        <v>55153</v>
      </c>
      <c r="CD1437" s="32">
        <f t="shared" si="409"/>
        <v>55153</v>
      </c>
      <c r="CE1437" s="32">
        <f t="shared" si="410"/>
        <v>0</v>
      </c>
      <c r="CF1437" s="32">
        <f t="shared" si="411"/>
        <v>0</v>
      </c>
      <c r="CG1437" s="32" t="str">
        <f t="shared" si="412"/>
        <v/>
      </c>
      <c r="CH1437" s="32">
        <v>1432</v>
      </c>
      <c r="CI1437" s="32" t="s">
        <v>6</v>
      </c>
      <c r="CJ1437" s="32" t="str">
        <f t="shared" si="413"/>
        <v/>
      </c>
      <c r="CK1437" s="32" t="str">
        <f t="shared" si="414"/>
        <v/>
      </c>
      <c r="CL1437" s="32" t="str">
        <f t="shared" si="415"/>
        <v/>
      </c>
      <c r="CM1437" s="32" t="str">
        <f t="shared" si="416"/>
        <v/>
      </c>
      <c r="CN1437" s="32" t="str">
        <f t="shared" si="417"/>
        <v/>
      </c>
    </row>
    <row r="1438" spans="71:92" x14ac:dyDescent="0.3">
      <c r="BS1438" s="32" t="str">
        <f>IF(Kiadasi_kiseroiv!$K$2=BT1438,BV1438,"")</f>
        <v/>
      </c>
      <c r="BT1438" s="34" t="str">
        <f t="shared" si="400"/>
        <v/>
      </c>
      <c r="BU1438" s="32" t="str">
        <f t="shared" si="401"/>
        <v/>
      </c>
      <c r="BV1438" s="32" t="str">
        <f t="shared" si="402"/>
        <v/>
      </c>
      <c r="BW1438" s="32" t="str">
        <f t="shared" si="403"/>
        <v/>
      </c>
      <c r="BX1438" s="32" t="str">
        <f t="shared" si="404"/>
        <v/>
      </c>
      <c r="BY1438" s="32" t="str">
        <f t="shared" si="405"/>
        <v/>
      </c>
      <c r="BZ1438" s="32" t="str">
        <f t="shared" si="406"/>
        <v/>
      </c>
      <c r="CA1438" s="32" t="str">
        <f t="shared" si="407"/>
        <v/>
      </c>
      <c r="CB1438" s="33">
        <f>IF(COUNTIF($CD$7:CD1438,CD1438)=1,CD1438,CD1438+COUNTIF($CD$6:CD1437,CD1438))</f>
        <v>56584</v>
      </c>
      <c r="CC1438" s="34">
        <f t="shared" si="408"/>
        <v>55153</v>
      </c>
      <c r="CD1438" s="32">
        <f t="shared" si="409"/>
        <v>55153</v>
      </c>
      <c r="CE1438" s="32">
        <f t="shared" si="410"/>
        <v>0</v>
      </c>
      <c r="CF1438" s="32">
        <f t="shared" si="411"/>
        <v>0</v>
      </c>
      <c r="CG1438" s="32" t="str">
        <f t="shared" si="412"/>
        <v/>
      </c>
      <c r="CH1438" s="32">
        <v>1433</v>
      </c>
      <c r="CI1438" s="32" t="s">
        <v>6</v>
      </c>
      <c r="CJ1438" s="32" t="str">
        <f t="shared" si="413"/>
        <v/>
      </c>
      <c r="CK1438" s="32" t="str">
        <f t="shared" si="414"/>
        <v/>
      </c>
      <c r="CL1438" s="32" t="str">
        <f t="shared" si="415"/>
        <v/>
      </c>
      <c r="CM1438" s="32" t="str">
        <f t="shared" si="416"/>
        <v/>
      </c>
      <c r="CN1438" s="32" t="str">
        <f t="shared" si="417"/>
        <v/>
      </c>
    </row>
    <row r="1439" spans="71:92" x14ac:dyDescent="0.3">
      <c r="BS1439" s="32" t="str">
        <f>IF(Kiadasi_kiseroiv!$K$2=BT1439,BV1439,"")</f>
        <v/>
      </c>
      <c r="BT1439" s="34" t="str">
        <f t="shared" si="400"/>
        <v/>
      </c>
      <c r="BU1439" s="32" t="str">
        <f t="shared" si="401"/>
        <v/>
      </c>
      <c r="BV1439" s="32" t="str">
        <f t="shared" si="402"/>
        <v/>
      </c>
      <c r="BW1439" s="32" t="str">
        <f t="shared" si="403"/>
        <v/>
      </c>
      <c r="BX1439" s="32" t="str">
        <f t="shared" si="404"/>
        <v/>
      </c>
      <c r="BY1439" s="32" t="str">
        <f t="shared" si="405"/>
        <v/>
      </c>
      <c r="BZ1439" s="32" t="str">
        <f t="shared" si="406"/>
        <v/>
      </c>
      <c r="CA1439" s="32" t="str">
        <f t="shared" si="407"/>
        <v/>
      </c>
      <c r="CB1439" s="33">
        <f>IF(COUNTIF($CD$7:CD1439,CD1439)=1,CD1439,CD1439+COUNTIF($CD$6:CD1438,CD1439))</f>
        <v>56585</v>
      </c>
      <c r="CC1439" s="34">
        <f t="shared" si="408"/>
        <v>55153</v>
      </c>
      <c r="CD1439" s="32">
        <f t="shared" si="409"/>
        <v>55153</v>
      </c>
      <c r="CE1439" s="32">
        <f t="shared" si="410"/>
        <v>0</v>
      </c>
      <c r="CF1439" s="32">
        <f t="shared" si="411"/>
        <v>0</v>
      </c>
      <c r="CG1439" s="32" t="str">
        <f t="shared" si="412"/>
        <v/>
      </c>
      <c r="CH1439" s="32">
        <v>1434</v>
      </c>
      <c r="CI1439" s="32" t="s">
        <v>6</v>
      </c>
      <c r="CJ1439" s="32" t="str">
        <f t="shared" si="413"/>
        <v/>
      </c>
      <c r="CK1439" s="32" t="str">
        <f t="shared" si="414"/>
        <v/>
      </c>
      <c r="CL1439" s="32" t="str">
        <f t="shared" si="415"/>
        <v/>
      </c>
      <c r="CM1439" s="32" t="str">
        <f t="shared" si="416"/>
        <v/>
      </c>
      <c r="CN1439" s="32" t="str">
        <f t="shared" si="417"/>
        <v/>
      </c>
    </row>
    <row r="1440" spans="71:92" x14ac:dyDescent="0.3">
      <c r="BS1440" s="32" t="str">
        <f>IF(Kiadasi_kiseroiv!$K$2=BT1440,BV1440,"")</f>
        <v/>
      </c>
      <c r="BT1440" s="34" t="str">
        <f t="shared" si="400"/>
        <v/>
      </c>
      <c r="BU1440" s="32" t="str">
        <f t="shared" si="401"/>
        <v/>
      </c>
      <c r="BV1440" s="32" t="str">
        <f t="shared" si="402"/>
        <v/>
      </c>
      <c r="BW1440" s="32" t="str">
        <f t="shared" si="403"/>
        <v/>
      </c>
      <c r="BX1440" s="32" t="str">
        <f t="shared" si="404"/>
        <v/>
      </c>
      <c r="BY1440" s="32" t="str">
        <f t="shared" si="405"/>
        <v/>
      </c>
      <c r="BZ1440" s="32" t="str">
        <f t="shared" si="406"/>
        <v/>
      </c>
      <c r="CA1440" s="32" t="str">
        <f t="shared" si="407"/>
        <v/>
      </c>
      <c r="CB1440" s="33">
        <f>IF(COUNTIF($CD$7:CD1440,CD1440)=1,CD1440,CD1440+COUNTIF($CD$6:CD1439,CD1440))</f>
        <v>56586</v>
      </c>
      <c r="CC1440" s="34">
        <f t="shared" si="408"/>
        <v>55153</v>
      </c>
      <c r="CD1440" s="32">
        <f t="shared" si="409"/>
        <v>55153</v>
      </c>
      <c r="CE1440" s="32">
        <f t="shared" si="410"/>
        <v>0</v>
      </c>
      <c r="CF1440" s="32">
        <f t="shared" si="411"/>
        <v>0</v>
      </c>
      <c r="CG1440" s="32" t="str">
        <f t="shared" si="412"/>
        <v/>
      </c>
      <c r="CH1440" s="32">
        <v>1435</v>
      </c>
      <c r="CI1440" s="32" t="s">
        <v>6</v>
      </c>
      <c r="CJ1440" s="32" t="str">
        <f t="shared" si="413"/>
        <v/>
      </c>
      <c r="CK1440" s="32" t="str">
        <f t="shared" si="414"/>
        <v/>
      </c>
      <c r="CL1440" s="32" t="str">
        <f t="shared" si="415"/>
        <v/>
      </c>
      <c r="CM1440" s="32" t="str">
        <f t="shared" si="416"/>
        <v/>
      </c>
      <c r="CN1440" s="32" t="str">
        <f t="shared" si="417"/>
        <v/>
      </c>
    </row>
    <row r="1441" spans="71:92" x14ac:dyDescent="0.3">
      <c r="BS1441" s="32" t="str">
        <f>IF(Kiadasi_kiseroiv!$K$2=BT1441,BV1441,"")</f>
        <v/>
      </c>
      <c r="BT1441" s="34" t="str">
        <f t="shared" si="400"/>
        <v/>
      </c>
      <c r="BU1441" s="32" t="str">
        <f t="shared" si="401"/>
        <v/>
      </c>
      <c r="BV1441" s="32" t="str">
        <f t="shared" si="402"/>
        <v/>
      </c>
      <c r="BW1441" s="32" t="str">
        <f t="shared" si="403"/>
        <v/>
      </c>
      <c r="BX1441" s="32" t="str">
        <f t="shared" si="404"/>
        <v/>
      </c>
      <c r="BY1441" s="32" t="str">
        <f t="shared" si="405"/>
        <v/>
      </c>
      <c r="BZ1441" s="32" t="str">
        <f t="shared" si="406"/>
        <v/>
      </c>
      <c r="CA1441" s="32" t="str">
        <f t="shared" si="407"/>
        <v/>
      </c>
      <c r="CB1441" s="33">
        <f>IF(COUNTIF($CD$7:CD1441,CD1441)=1,CD1441,CD1441+COUNTIF($CD$6:CD1440,CD1441))</f>
        <v>56587</v>
      </c>
      <c r="CC1441" s="34">
        <f t="shared" si="408"/>
        <v>55153</v>
      </c>
      <c r="CD1441" s="32">
        <f t="shared" si="409"/>
        <v>55153</v>
      </c>
      <c r="CE1441" s="32">
        <f t="shared" si="410"/>
        <v>0</v>
      </c>
      <c r="CF1441" s="32">
        <f t="shared" si="411"/>
        <v>0</v>
      </c>
      <c r="CG1441" s="32" t="str">
        <f t="shared" si="412"/>
        <v/>
      </c>
      <c r="CH1441" s="32">
        <v>1436</v>
      </c>
      <c r="CI1441" s="32" t="s">
        <v>6</v>
      </c>
      <c r="CJ1441" s="32" t="str">
        <f t="shared" si="413"/>
        <v/>
      </c>
      <c r="CK1441" s="32" t="str">
        <f t="shared" si="414"/>
        <v/>
      </c>
      <c r="CL1441" s="32" t="str">
        <f t="shared" si="415"/>
        <v/>
      </c>
      <c r="CM1441" s="32" t="str">
        <f t="shared" si="416"/>
        <v/>
      </c>
      <c r="CN1441" s="32" t="str">
        <f t="shared" si="417"/>
        <v/>
      </c>
    </row>
    <row r="1442" spans="71:92" x14ac:dyDescent="0.3">
      <c r="BS1442" s="32" t="str">
        <f>IF(Kiadasi_kiseroiv!$K$2=BT1442,BV1442,"")</f>
        <v/>
      </c>
      <c r="BT1442" s="34" t="str">
        <f t="shared" si="400"/>
        <v/>
      </c>
      <c r="BU1442" s="32" t="str">
        <f t="shared" si="401"/>
        <v/>
      </c>
      <c r="BV1442" s="32" t="str">
        <f t="shared" si="402"/>
        <v/>
      </c>
      <c r="BW1442" s="32" t="str">
        <f t="shared" si="403"/>
        <v/>
      </c>
      <c r="BX1442" s="32" t="str">
        <f t="shared" si="404"/>
        <v/>
      </c>
      <c r="BY1442" s="32" t="str">
        <f t="shared" si="405"/>
        <v/>
      </c>
      <c r="BZ1442" s="32" t="str">
        <f t="shared" si="406"/>
        <v/>
      </c>
      <c r="CA1442" s="32" t="str">
        <f t="shared" si="407"/>
        <v/>
      </c>
      <c r="CB1442" s="33">
        <f>IF(COUNTIF($CD$7:CD1442,CD1442)=1,CD1442,CD1442+COUNTIF($CD$6:CD1441,CD1442))</f>
        <v>56588</v>
      </c>
      <c r="CC1442" s="34">
        <f t="shared" si="408"/>
        <v>55153</v>
      </c>
      <c r="CD1442" s="32">
        <f t="shared" si="409"/>
        <v>55153</v>
      </c>
      <c r="CE1442" s="32">
        <f t="shared" si="410"/>
        <v>0</v>
      </c>
      <c r="CF1442" s="32">
        <f t="shared" si="411"/>
        <v>0</v>
      </c>
      <c r="CG1442" s="32" t="str">
        <f t="shared" si="412"/>
        <v/>
      </c>
      <c r="CH1442" s="32">
        <v>1437</v>
      </c>
      <c r="CI1442" s="32" t="s">
        <v>6</v>
      </c>
      <c r="CJ1442" s="32" t="str">
        <f t="shared" si="413"/>
        <v/>
      </c>
      <c r="CK1442" s="32" t="str">
        <f t="shared" si="414"/>
        <v/>
      </c>
      <c r="CL1442" s="32" t="str">
        <f t="shared" si="415"/>
        <v/>
      </c>
      <c r="CM1442" s="32" t="str">
        <f t="shared" si="416"/>
        <v/>
      </c>
      <c r="CN1442" s="32" t="str">
        <f t="shared" si="417"/>
        <v/>
      </c>
    </row>
    <row r="1443" spans="71:92" x14ac:dyDescent="0.3">
      <c r="BS1443" s="32" t="str">
        <f>IF(Kiadasi_kiseroiv!$K$2=BT1443,BV1443,"")</f>
        <v/>
      </c>
      <c r="BT1443" s="34" t="str">
        <f t="shared" si="400"/>
        <v/>
      </c>
      <c r="BU1443" s="32" t="str">
        <f t="shared" si="401"/>
        <v/>
      </c>
      <c r="BV1443" s="32" t="str">
        <f t="shared" si="402"/>
        <v/>
      </c>
      <c r="BW1443" s="32" t="str">
        <f t="shared" si="403"/>
        <v/>
      </c>
      <c r="BX1443" s="32" t="str">
        <f t="shared" si="404"/>
        <v/>
      </c>
      <c r="BY1443" s="32" t="str">
        <f t="shared" si="405"/>
        <v/>
      </c>
      <c r="BZ1443" s="32" t="str">
        <f t="shared" si="406"/>
        <v/>
      </c>
      <c r="CA1443" s="32" t="str">
        <f t="shared" si="407"/>
        <v/>
      </c>
      <c r="CB1443" s="33">
        <f>IF(COUNTIF($CD$7:CD1443,CD1443)=1,CD1443,CD1443+COUNTIF($CD$6:CD1442,CD1443))</f>
        <v>56589</v>
      </c>
      <c r="CC1443" s="34">
        <f t="shared" si="408"/>
        <v>55153</v>
      </c>
      <c r="CD1443" s="32">
        <f t="shared" si="409"/>
        <v>55153</v>
      </c>
      <c r="CE1443" s="32">
        <f t="shared" si="410"/>
        <v>0</v>
      </c>
      <c r="CF1443" s="32">
        <f t="shared" si="411"/>
        <v>0</v>
      </c>
      <c r="CG1443" s="32" t="str">
        <f t="shared" si="412"/>
        <v/>
      </c>
      <c r="CH1443" s="32">
        <v>1438</v>
      </c>
      <c r="CI1443" s="32" t="s">
        <v>6</v>
      </c>
      <c r="CJ1443" s="32" t="str">
        <f t="shared" si="413"/>
        <v/>
      </c>
      <c r="CK1443" s="32" t="str">
        <f t="shared" si="414"/>
        <v/>
      </c>
      <c r="CL1443" s="32" t="str">
        <f t="shared" si="415"/>
        <v/>
      </c>
      <c r="CM1443" s="32" t="str">
        <f t="shared" si="416"/>
        <v/>
      </c>
      <c r="CN1443" s="32" t="str">
        <f t="shared" si="417"/>
        <v/>
      </c>
    </row>
    <row r="1444" spans="71:92" x14ac:dyDescent="0.3">
      <c r="BS1444" s="32" t="str">
        <f>IF(Kiadasi_kiseroiv!$K$2=BT1444,BV1444,"")</f>
        <v/>
      </c>
      <c r="BT1444" s="34" t="str">
        <f t="shared" si="400"/>
        <v/>
      </c>
      <c r="BU1444" s="32" t="str">
        <f t="shared" si="401"/>
        <v/>
      </c>
      <c r="BV1444" s="32" t="str">
        <f t="shared" si="402"/>
        <v/>
      </c>
      <c r="BW1444" s="32" t="str">
        <f t="shared" si="403"/>
        <v/>
      </c>
      <c r="BX1444" s="32" t="str">
        <f t="shared" si="404"/>
        <v/>
      </c>
      <c r="BY1444" s="32" t="str">
        <f t="shared" si="405"/>
        <v/>
      </c>
      <c r="BZ1444" s="32" t="str">
        <f t="shared" si="406"/>
        <v/>
      </c>
      <c r="CA1444" s="32" t="str">
        <f t="shared" si="407"/>
        <v/>
      </c>
      <c r="CB1444" s="33">
        <f>IF(COUNTIF($CD$7:CD1444,CD1444)=1,CD1444,CD1444+COUNTIF($CD$6:CD1443,CD1444))</f>
        <v>56590</v>
      </c>
      <c r="CC1444" s="34">
        <f t="shared" si="408"/>
        <v>55153</v>
      </c>
      <c r="CD1444" s="32">
        <f t="shared" si="409"/>
        <v>55153</v>
      </c>
      <c r="CE1444" s="32">
        <f t="shared" si="410"/>
        <v>0</v>
      </c>
      <c r="CF1444" s="32">
        <f t="shared" si="411"/>
        <v>0</v>
      </c>
      <c r="CG1444" s="32" t="str">
        <f t="shared" si="412"/>
        <v/>
      </c>
      <c r="CH1444" s="32">
        <v>1439</v>
      </c>
      <c r="CI1444" s="32" t="s">
        <v>6</v>
      </c>
      <c r="CJ1444" s="32" t="str">
        <f t="shared" si="413"/>
        <v/>
      </c>
      <c r="CK1444" s="32" t="str">
        <f t="shared" si="414"/>
        <v/>
      </c>
      <c r="CL1444" s="32" t="str">
        <f t="shared" si="415"/>
        <v/>
      </c>
      <c r="CM1444" s="32" t="str">
        <f t="shared" si="416"/>
        <v/>
      </c>
      <c r="CN1444" s="32" t="str">
        <f t="shared" si="417"/>
        <v/>
      </c>
    </row>
    <row r="1445" spans="71:92" x14ac:dyDescent="0.3">
      <c r="BS1445" s="32" t="str">
        <f>IF(Kiadasi_kiseroiv!$K$2=BT1445,BV1445,"")</f>
        <v/>
      </c>
      <c r="BT1445" s="34" t="str">
        <f t="shared" si="400"/>
        <v/>
      </c>
      <c r="BU1445" s="32" t="str">
        <f t="shared" si="401"/>
        <v/>
      </c>
      <c r="BV1445" s="32" t="str">
        <f t="shared" si="402"/>
        <v/>
      </c>
      <c r="BW1445" s="32" t="str">
        <f t="shared" si="403"/>
        <v/>
      </c>
      <c r="BX1445" s="32" t="str">
        <f t="shared" si="404"/>
        <v/>
      </c>
      <c r="BY1445" s="32" t="str">
        <f t="shared" si="405"/>
        <v/>
      </c>
      <c r="BZ1445" s="32" t="str">
        <f t="shared" si="406"/>
        <v/>
      </c>
      <c r="CA1445" s="32" t="str">
        <f t="shared" si="407"/>
        <v/>
      </c>
      <c r="CB1445" s="33">
        <f>IF(COUNTIF($CD$7:CD1445,CD1445)=1,CD1445,CD1445+COUNTIF($CD$6:CD1444,CD1445))</f>
        <v>56591</v>
      </c>
      <c r="CC1445" s="34">
        <f t="shared" si="408"/>
        <v>55153</v>
      </c>
      <c r="CD1445" s="32">
        <f t="shared" si="409"/>
        <v>55153</v>
      </c>
      <c r="CE1445" s="32">
        <f t="shared" si="410"/>
        <v>0</v>
      </c>
      <c r="CF1445" s="32">
        <f t="shared" si="411"/>
        <v>0</v>
      </c>
      <c r="CG1445" s="32" t="str">
        <f t="shared" si="412"/>
        <v/>
      </c>
      <c r="CH1445" s="32">
        <v>1440</v>
      </c>
      <c r="CI1445" s="32" t="s">
        <v>6</v>
      </c>
      <c r="CJ1445" s="32" t="str">
        <f t="shared" si="413"/>
        <v/>
      </c>
      <c r="CK1445" s="32" t="str">
        <f t="shared" si="414"/>
        <v/>
      </c>
      <c r="CL1445" s="32" t="str">
        <f t="shared" si="415"/>
        <v/>
      </c>
      <c r="CM1445" s="32" t="str">
        <f t="shared" si="416"/>
        <v/>
      </c>
      <c r="CN1445" s="32" t="str">
        <f t="shared" si="417"/>
        <v/>
      </c>
    </row>
    <row r="1446" spans="71:92" x14ac:dyDescent="0.3">
      <c r="BS1446" s="32" t="str">
        <f>IF(Kiadasi_kiseroiv!$K$2=BT1446,BV1446,"")</f>
        <v/>
      </c>
      <c r="BT1446" s="34" t="str">
        <f t="shared" si="400"/>
        <v/>
      </c>
      <c r="BU1446" s="32" t="str">
        <f t="shared" si="401"/>
        <v/>
      </c>
      <c r="BV1446" s="32" t="str">
        <f t="shared" si="402"/>
        <v/>
      </c>
      <c r="BW1446" s="32" t="str">
        <f t="shared" si="403"/>
        <v/>
      </c>
      <c r="BX1446" s="32" t="str">
        <f t="shared" si="404"/>
        <v/>
      </c>
      <c r="BY1446" s="32" t="str">
        <f t="shared" si="405"/>
        <v/>
      </c>
      <c r="BZ1446" s="32" t="str">
        <f t="shared" si="406"/>
        <v/>
      </c>
      <c r="CA1446" s="32" t="str">
        <f t="shared" si="407"/>
        <v/>
      </c>
      <c r="CB1446" s="33">
        <f>IF(COUNTIF($CD$7:CD1446,CD1446)=1,CD1446,CD1446+COUNTIF($CD$6:CD1445,CD1446))</f>
        <v>56592</v>
      </c>
      <c r="CC1446" s="34">
        <f t="shared" si="408"/>
        <v>55153</v>
      </c>
      <c r="CD1446" s="32">
        <f t="shared" si="409"/>
        <v>55153</v>
      </c>
      <c r="CE1446" s="32">
        <f t="shared" si="410"/>
        <v>0</v>
      </c>
      <c r="CF1446" s="32">
        <f t="shared" si="411"/>
        <v>0</v>
      </c>
      <c r="CG1446" s="32" t="str">
        <f t="shared" si="412"/>
        <v/>
      </c>
      <c r="CH1446" s="32">
        <v>1441</v>
      </c>
      <c r="CI1446" s="32" t="s">
        <v>6</v>
      </c>
      <c r="CJ1446" s="32" t="str">
        <f t="shared" si="413"/>
        <v/>
      </c>
      <c r="CK1446" s="32" t="str">
        <f t="shared" si="414"/>
        <v/>
      </c>
      <c r="CL1446" s="32" t="str">
        <f t="shared" si="415"/>
        <v/>
      </c>
      <c r="CM1446" s="32" t="str">
        <f t="shared" si="416"/>
        <v/>
      </c>
      <c r="CN1446" s="32" t="str">
        <f t="shared" si="417"/>
        <v/>
      </c>
    </row>
    <row r="1447" spans="71:92" x14ac:dyDescent="0.3">
      <c r="BS1447" s="32" t="str">
        <f>IF(Kiadasi_kiseroiv!$K$2=BT1447,BV1447,"")</f>
        <v/>
      </c>
      <c r="BT1447" s="34" t="str">
        <f t="shared" si="400"/>
        <v/>
      </c>
      <c r="BU1447" s="32" t="str">
        <f t="shared" si="401"/>
        <v/>
      </c>
      <c r="BV1447" s="32" t="str">
        <f t="shared" si="402"/>
        <v/>
      </c>
      <c r="BW1447" s="32" t="str">
        <f t="shared" si="403"/>
        <v/>
      </c>
      <c r="BX1447" s="32" t="str">
        <f t="shared" si="404"/>
        <v/>
      </c>
      <c r="BY1447" s="32" t="str">
        <f t="shared" si="405"/>
        <v/>
      </c>
      <c r="BZ1447" s="32" t="str">
        <f t="shared" si="406"/>
        <v/>
      </c>
      <c r="CA1447" s="32" t="str">
        <f t="shared" si="407"/>
        <v/>
      </c>
      <c r="CB1447" s="33">
        <f>IF(COUNTIF($CD$7:CD1447,CD1447)=1,CD1447,CD1447+COUNTIF($CD$6:CD1446,CD1447))</f>
        <v>56593</v>
      </c>
      <c r="CC1447" s="34">
        <f t="shared" si="408"/>
        <v>55153</v>
      </c>
      <c r="CD1447" s="32">
        <f t="shared" si="409"/>
        <v>55153</v>
      </c>
      <c r="CE1447" s="32">
        <f t="shared" si="410"/>
        <v>0</v>
      </c>
      <c r="CF1447" s="32">
        <f t="shared" si="411"/>
        <v>0</v>
      </c>
      <c r="CG1447" s="32" t="str">
        <f t="shared" si="412"/>
        <v/>
      </c>
      <c r="CH1447" s="32">
        <v>1442</v>
      </c>
      <c r="CI1447" s="32" t="s">
        <v>6</v>
      </c>
      <c r="CJ1447" s="32" t="str">
        <f t="shared" si="413"/>
        <v/>
      </c>
      <c r="CK1447" s="32" t="str">
        <f t="shared" si="414"/>
        <v/>
      </c>
      <c r="CL1447" s="32" t="str">
        <f t="shared" si="415"/>
        <v/>
      </c>
      <c r="CM1447" s="32" t="str">
        <f t="shared" si="416"/>
        <v/>
      </c>
      <c r="CN1447" s="32" t="str">
        <f t="shared" si="417"/>
        <v/>
      </c>
    </row>
    <row r="1448" spans="71:92" x14ac:dyDescent="0.3">
      <c r="BS1448" s="32" t="str">
        <f>IF(Kiadasi_kiseroiv!$K$2=BT1448,BV1448,"")</f>
        <v/>
      </c>
      <c r="BT1448" s="34" t="str">
        <f t="shared" si="400"/>
        <v/>
      </c>
      <c r="BU1448" s="32" t="str">
        <f t="shared" si="401"/>
        <v/>
      </c>
      <c r="BV1448" s="32" t="str">
        <f t="shared" si="402"/>
        <v/>
      </c>
      <c r="BW1448" s="32" t="str">
        <f t="shared" si="403"/>
        <v/>
      </c>
      <c r="BX1448" s="32" t="str">
        <f t="shared" si="404"/>
        <v/>
      </c>
      <c r="BY1448" s="32" t="str">
        <f t="shared" si="405"/>
        <v/>
      </c>
      <c r="BZ1448" s="32" t="str">
        <f t="shared" si="406"/>
        <v/>
      </c>
      <c r="CA1448" s="32" t="str">
        <f t="shared" si="407"/>
        <v/>
      </c>
      <c r="CB1448" s="33">
        <f>IF(COUNTIF($CD$7:CD1448,CD1448)=1,CD1448,CD1448+COUNTIF($CD$6:CD1447,CD1448))</f>
        <v>56594</v>
      </c>
      <c r="CC1448" s="34">
        <f t="shared" si="408"/>
        <v>55153</v>
      </c>
      <c r="CD1448" s="32">
        <f t="shared" si="409"/>
        <v>55153</v>
      </c>
      <c r="CE1448" s="32">
        <f t="shared" si="410"/>
        <v>0</v>
      </c>
      <c r="CF1448" s="32">
        <f t="shared" si="411"/>
        <v>0</v>
      </c>
      <c r="CG1448" s="32" t="str">
        <f t="shared" si="412"/>
        <v/>
      </c>
      <c r="CH1448" s="32">
        <v>1443</v>
      </c>
      <c r="CI1448" s="32" t="s">
        <v>6</v>
      </c>
      <c r="CJ1448" s="32" t="str">
        <f t="shared" si="413"/>
        <v/>
      </c>
      <c r="CK1448" s="32" t="str">
        <f t="shared" si="414"/>
        <v/>
      </c>
      <c r="CL1448" s="32" t="str">
        <f t="shared" si="415"/>
        <v/>
      </c>
      <c r="CM1448" s="32" t="str">
        <f t="shared" si="416"/>
        <v/>
      </c>
      <c r="CN1448" s="32" t="str">
        <f t="shared" si="417"/>
        <v/>
      </c>
    </row>
    <row r="1449" spans="71:92" x14ac:dyDescent="0.3">
      <c r="BS1449" s="32" t="str">
        <f>IF(Kiadasi_kiseroiv!$K$2=BT1449,BV1449,"")</f>
        <v/>
      </c>
      <c r="BT1449" s="34" t="str">
        <f t="shared" ref="BT1449:BT1512" si="418">IF(AND($BT$4=CI1449,BU1449&lt;&gt;""),CC1449,"")</f>
        <v/>
      </c>
      <c r="BU1449" s="32" t="str">
        <f t="shared" ref="BU1449:BU1512" si="419">IF(AND($BU$1=CI1449,ISERROR(VLOOKUP(CG1449,Kisiv,2,FALSE))=FALSE),CB1449,"")</f>
        <v/>
      </c>
      <c r="BV1449" s="32" t="str">
        <f t="shared" ref="BV1449:BV1512" si="420">IF(BU1449&lt;&gt;"",RANK(BU1449,$BU$7:$BU$33000,1),"")</f>
        <v/>
      </c>
      <c r="BW1449" s="32" t="str">
        <f t="shared" ref="BW1449:BW1512" si="421">IF(CC1449&lt;min,$BW$2,IF(CC1449&lt;=max,CG1449,""))</f>
        <v/>
      </c>
      <c r="BX1449" s="32" t="str">
        <f t="shared" ref="BX1449:BX1512" si="422">IF(AND(OR($BX$1=0,$BX$1=CG1449),OR($BX$2=0,IF(ISERROR(SEARCH($BX$2,CJ1449&amp;CK1449&amp;CL1449,1)),FALSE,TRUE))),CB1449,"")</f>
        <v/>
      </c>
      <c r="BY1449" s="32" t="str">
        <f t="shared" ref="BY1449:BY1512" si="423">IF(AND(BX1449&lt;&gt;"",CC1449&lt;&gt;$CD$2),RANK(BX1449,$BX$7:$BX$33000,1),"")</f>
        <v/>
      </c>
      <c r="BZ1449" s="32" t="str">
        <f t="shared" ref="BZ1449:BZ1512" si="424">IF(AND(CC1449&lt;$BZ$2,CI1449=$BZ$4),$BZ$5,IF(AND(CC1449&lt;=$BZ$3,CI1449=$BZ$4),CB1449,""))</f>
        <v/>
      </c>
      <c r="CA1449" s="32" t="str">
        <f t="shared" ref="CA1449:CA1512" si="425">IF(AND(BZ1449&lt;&gt;"",BZ1449&lt;&gt;$BZ$5),RANK(BZ1449,$BZ$7:$BZ$33000,1),"")</f>
        <v/>
      </c>
      <c r="CB1449" s="33">
        <f>IF(COUNTIF($CD$7:CD1449,CD1449)=1,CD1449,CD1449+COUNTIF($CD$6:CD1448,CD1449))</f>
        <v>56595</v>
      </c>
      <c r="CC1449" s="34">
        <f t="shared" ref="CC1449:CC1512" si="426">IF(INDEX(Kassza,CH1449,1)&lt;&gt;1,INDEX(Kassza,CH1449,1),$CD$2)</f>
        <v>55153</v>
      </c>
      <c r="CD1449" s="32">
        <f t="shared" ref="CD1449:CD1512" si="427">IF(CC1449&lt;&gt;$CD$2,RANK(CC1449,$CC$7:$CC$33000,1),$CD$2)</f>
        <v>55153</v>
      </c>
      <c r="CE1449" s="32">
        <f t="shared" ref="CE1449:CE1512" si="428">INDEX(Kassza,CH1449,6)</f>
        <v>0</v>
      </c>
      <c r="CF1449" s="32">
        <f t="shared" ref="CF1449:CF1512" si="429">INDEX(Kassza,CH1449,8)</f>
        <v>0</v>
      </c>
      <c r="CG1449" s="32" t="str">
        <f t="shared" ref="CG1449:CG1512" si="430">INDEX(Kassza,CH1449,7)&amp;INDEX(Kassza,CH1449,9)</f>
        <v/>
      </c>
      <c r="CH1449" s="32">
        <v>1444</v>
      </c>
      <c r="CI1449" s="32" t="s">
        <v>6</v>
      </c>
      <c r="CJ1449" s="32" t="str">
        <f t="shared" ref="CJ1449:CJ1512" si="431">IF(INDEX(Kassza,CH1449,5)&lt;&gt;0,INDEX(Kassza,CH1449,5),"")</f>
        <v/>
      </c>
      <c r="CK1449" s="32" t="str">
        <f t="shared" ref="CK1449:CK1512" si="432">IF(INDEX(Kassza,CH1449,10)&lt;&gt;0,INDEX(Kassza,CH1449,10),"")</f>
        <v/>
      </c>
      <c r="CL1449" s="32" t="str">
        <f t="shared" ref="CL1449:CL1512" si="433">IF(INDEX(Kassza,CH1449,11)&lt;&gt;0,INDEX(Kassza,CH1449,11),"")</f>
        <v/>
      </c>
      <c r="CM1449" s="32" t="str">
        <f t="shared" ref="CM1449:CM1512" si="434">IF(INDEX(Kassza,CH1449,4)&lt;&gt;0,INDEX(Kassza,CH1449,4),"")</f>
        <v/>
      </c>
      <c r="CN1449" s="32" t="str">
        <f t="shared" ref="CN1449:CN1512" si="435">IF(INDEX(Kassza,CH1449,3)&lt;&gt;0,INDEX(Kassza,CH1449,3),"")</f>
        <v/>
      </c>
    </row>
    <row r="1450" spans="71:92" x14ac:dyDescent="0.3">
      <c r="BS1450" s="32" t="str">
        <f>IF(Kiadasi_kiseroiv!$K$2=BT1450,BV1450,"")</f>
        <v/>
      </c>
      <c r="BT1450" s="34" t="str">
        <f t="shared" si="418"/>
        <v/>
      </c>
      <c r="BU1450" s="32" t="str">
        <f t="shared" si="419"/>
        <v/>
      </c>
      <c r="BV1450" s="32" t="str">
        <f t="shared" si="420"/>
        <v/>
      </c>
      <c r="BW1450" s="32" t="str">
        <f t="shared" si="421"/>
        <v/>
      </c>
      <c r="BX1450" s="32" t="str">
        <f t="shared" si="422"/>
        <v/>
      </c>
      <c r="BY1450" s="32" t="str">
        <f t="shared" si="423"/>
        <v/>
      </c>
      <c r="BZ1450" s="32" t="str">
        <f t="shared" si="424"/>
        <v/>
      </c>
      <c r="CA1450" s="32" t="str">
        <f t="shared" si="425"/>
        <v/>
      </c>
      <c r="CB1450" s="33">
        <f>IF(COUNTIF($CD$7:CD1450,CD1450)=1,CD1450,CD1450+COUNTIF($CD$6:CD1449,CD1450))</f>
        <v>56596</v>
      </c>
      <c r="CC1450" s="34">
        <f t="shared" si="426"/>
        <v>55153</v>
      </c>
      <c r="CD1450" s="32">
        <f t="shared" si="427"/>
        <v>55153</v>
      </c>
      <c r="CE1450" s="32">
        <f t="shared" si="428"/>
        <v>0</v>
      </c>
      <c r="CF1450" s="32">
        <f t="shared" si="429"/>
        <v>0</v>
      </c>
      <c r="CG1450" s="32" t="str">
        <f t="shared" si="430"/>
        <v/>
      </c>
      <c r="CH1450" s="32">
        <v>1445</v>
      </c>
      <c r="CI1450" s="32" t="s">
        <v>6</v>
      </c>
      <c r="CJ1450" s="32" t="str">
        <f t="shared" si="431"/>
        <v/>
      </c>
      <c r="CK1450" s="32" t="str">
        <f t="shared" si="432"/>
        <v/>
      </c>
      <c r="CL1450" s="32" t="str">
        <f t="shared" si="433"/>
        <v/>
      </c>
      <c r="CM1450" s="32" t="str">
        <f t="shared" si="434"/>
        <v/>
      </c>
      <c r="CN1450" s="32" t="str">
        <f t="shared" si="435"/>
        <v/>
      </c>
    </row>
    <row r="1451" spans="71:92" x14ac:dyDescent="0.3">
      <c r="BS1451" s="32" t="str">
        <f>IF(Kiadasi_kiseroiv!$K$2=BT1451,BV1451,"")</f>
        <v/>
      </c>
      <c r="BT1451" s="34" t="str">
        <f t="shared" si="418"/>
        <v/>
      </c>
      <c r="BU1451" s="32" t="str">
        <f t="shared" si="419"/>
        <v/>
      </c>
      <c r="BV1451" s="32" t="str">
        <f t="shared" si="420"/>
        <v/>
      </c>
      <c r="BW1451" s="32" t="str">
        <f t="shared" si="421"/>
        <v/>
      </c>
      <c r="BX1451" s="32" t="str">
        <f t="shared" si="422"/>
        <v/>
      </c>
      <c r="BY1451" s="32" t="str">
        <f t="shared" si="423"/>
        <v/>
      </c>
      <c r="BZ1451" s="32" t="str">
        <f t="shared" si="424"/>
        <v/>
      </c>
      <c r="CA1451" s="32" t="str">
        <f t="shared" si="425"/>
        <v/>
      </c>
      <c r="CB1451" s="33">
        <f>IF(COUNTIF($CD$7:CD1451,CD1451)=1,CD1451,CD1451+COUNTIF($CD$6:CD1450,CD1451))</f>
        <v>56597</v>
      </c>
      <c r="CC1451" s="34">
        <f t="shared" si="426"/>
        <v>55153</v>
      </c>
      <c r="CD1451" s="32">
        <f t="shared" si="427"/>
        <v>55153</v>
      </c>
      <c r="CE1451" s="32">
        <f t="shared" si="428"/>
        <v>0</v>
      </c>
      <c r="CF1451" s="32">
        <f t="shared" si="429"/>
        <v>0</v>
      </c>
      <c r="CG1451" s="32" t="str">
        <f t="shared" si="430"/>
        <v/>
      </c>
      <c r="CH1451" s="32">
        <v>1446</v>
      </c>
      <c r="CI1451" s="32" t="s">
        <v>6</v>
      </c>
      <c r="CJ1451" s="32" t="str">
        <f t="shared" si="431"/>
        <v/>
      </c>
      <c r="CK1451" s="32" t="str">
        <f t="shared" si="432"/>
        <v/>
      </c>
      <c r="CL1451" s="32" t="str">
        <f t="shared" si="433"/>
        <v/>
      </c>
      <c r="CM1451" s="32" t="str">
        <f t="shared" si="434"/>
        <v/>
      </c>
      <c r="CN1451" s="32" t="str">
        <f t="shared" si="435"/>
        <v/>
      </c>
    </row>
    <row r="1452" spans="71:92" x14ac:dyDescent="0.3">
      <c r="BS1452" s="32" t="str">
        <f>IF(Kiadasi_kiseroiv!$K$2=BT1452,BV1452,"")</f>
        <v/>
      </c>
      <c r="BT1452" s="34" t="str">
        <f t="shared" si="418"/>
        <v/>
      </c>
      <c r="BU1452" s="32" t="str">
        <f t="shared" si="419"/>
        <v/>
      </c>
      <c r="BV1452" s="32" t="str">
        <f t="shared" si="420"/>
        <v/>
      </c>
      <c r="BW1452" s="32" t="str">
        <f t="shared" si="421"/>
        <v/>
      </c>
      <c r="BX1452" s="32" t="str">
        <f t="shared" si="422"/>
        <v/>
      </c>
      <c r="BY1452" s="32" t="str">
        <f t="shared" si="423"/>
        <v/>
      </c>
      <c r="BZ1452" s="32" t="str">
        <f t="shared" si="424"/>
        <v/>
      </c>
      <c r="CA1452" s="32" t="str">
        <f t="shared" si="425"/>
        <v/>
      </c>
      <c r="CB1452" s="33">
        <f>IF(COUNTIF($CD$7:CD1452,CD1452)=1,CD1452,CD1452+COUNTIF($CD$6:CD1451,CD1452))</f>
        <v>56598</v>
      </c>
      <c r="CC1452" s="34">
        <f t="shared" si="426"/>
        <v>55153</v>
      </c>
      <c r="CD1452" s="32">
        <f t="shared" si="427"/>
        <v>55153</v>
      </c>
      <c r="CE1452" s="32">
        <f t="shared" si="428"/>
        <v>0</v>
      </c>
      <c r="CF1452" s="32">
        <f t="shared" si="429"/>
        <v>0</v>
      </c>
      <c r="CG1452" s="32" t="str">
        <f t="shared" si="430"/>
        <v/>
      </c>
      <c r="CH1452" s="32">
        <v>1447</v>
      </c>
      <c r="CI1452" s="32" t="s">
        <v>6</v>
      </c>
      <c r="CJ1452" s="32" t="str">
        <f t="shared" si="431"/>
        <v/>
      </c>
      <c r="CK1452" s="32" t="str">
        <f t="shared" si="432"/>
        <v/>
      </c>
      <c r="CL1452" s="32" t="str">
        <f t="shared" si="433"/>
        <v/>
      </c>
      <c r="CM1452" s="32" t="str">
        <f t="shared" si="434"/>
        <v/>
      </c>
      <c r="CN1452" s="32" t="str">
        <f t="shared" si="435"/>
        <v/>
      </c>
    </row>
    <row r="1453" spans="71:92" x14ac:dyDescent="0.3">
      <c r="BS1453" s="32" t="str">
        <f>IF(Kiadasi_kiseroiv!$K$2=BT1453,BV1453,"")</f>
        <v/>
      </c>
      <c r="BT1453" s="34" t="str">
        <f t="shared" si="418"/>
        <v/>
      </c>
      <c r="BU1453" s="32" t="str">
        <f t="shared" si="419"/>
        <v/>
      </c>
      <c r="BV1453" s="32" t="str">
        <f t="shared" si="420"/>
        <v/>
      </c>
      <c r="BW1453" s="32" t="str">
        <f t="shared" si="421"/>
        <v/>
      </c>
      <c r="BX1453" s="32" t="str">
        <f t="shared" si="422"/>
        <v/>
      </c>
      <c r="BY1453" s="32" t="str">
        <f t="shared" si="423"/>
        <v/>
      </c>
      <c r="BZ1453" s="32" t="str">
        <f t="shared" si="424"/>
        <v/>
      </c>
      <c r="CA1453" s="32" t="str">
        <f t="shared" si="425"/>
        <v/>
      </c>
      <c r="CB1453" s="33">
        <f>IF(COUNTIF($CD$7:CD1453,CD1453)=1,CD1453,CD1453+COUNTIF($CD$6:CD1452,CD1453))</f>
        <v>56599</v>
      </c>
      <c r="CC1453" s="34">
        <f t="shared" si="426"/>
        <v>55153</v>
      </c>
      <c r="CD1453" s="32">
        <f t="shared" si="427"/>
        <v>55153</v>
      </c>
      <c r="CE1453" s="32">
        <f t="shared" si="428"/>
        <v>0</v>
      </c>
      <c r="CF1453" s="32">
        <f t="shared" si="429"/>
        <v>0</v>
      </c>
      <c r="CG1453" s="32" t="str">
        <f t="shared" si="430"/>
        <v/>
      </c>
      <c r="CH1453" s="32">
        <v>1448</v>
      </c>
      <c r="CI1453" s="32" t="s">
        <v>6</v>
      </c>
      <c r="CJ1453" s="32" t="str">
        <f t="shared" si="431"/>
        <v/>
      </c>
      <c r="CK1453" s="32" t="str">
        <f t="shared" si="432"/>
        <v/>
      </c>
      <c r="CL1453" s="32" t="str">
        <f t="shared" si="433"/>
        <v/>
      </c>
      <c r="CM1453" s="32" t="str">
        <f t="shared" si="434"/>
        <v/>
      </c>
      <c r="CN1453" s="32" t="str">
        <f t="shared" si="435"/>
        <v/>
      </c>
    </row>
    <row r="1454" spans="71:92" x14ac:dyDescent="0.3">
      <c r="BS1454" s="32" t="str">
        <f>IF(Kiadasi_kiseroiv!$K$2=BT1454,BV1454,"")</f>
        <v/>
      </c>
      <c r="BT1454" s="34" t="str">
        <f t="shared" si="418"/>
        <v/>
      </c>
      <c r="BU1454" s="32" t="str">
        <f t="shared" si="419"/>
        <v/>
      </c>
      <c r="BV1454" s="32" t="str">
        <f t="shared" si="420"/>
        <v/>
      </c>
      <c r="BW1454" s="32" t="str">
        <f t="shared" si="421"/>
        <v/>
      </c>
      <c r="BX1454" s="32" t="str">
        <f t="shared" si="422"/>
        <v/>
      </c>
      <c r="BY1454" s="32" t="str">
        <f t="shared" si="423"/>
        <v/>
      </c>
      <c r="BZ1454" s="32" t="str">
        <f t="shared" si="424"/>
        <v/>
      </c>
      <c r="CA1454" s="32" t="str">
        <f t="shared" si="425"/>
        <v/>
      </c>
      <c r="CB1454" s="33">
        <f>IF(COUNTIF($CD$7:CD1454,CD1454)=1,CD1454,CD1454+COUNTIF($CD$6:CD1453,CD1454))</f>
        <v>56600</v>
      </c>
      <c r="CC1454" s="34">
        <f t="shared" si="426"/>
        <v>55153</v>
      </c>
      <c r="CD1454" s="32">
        <f t="shared" si="427"/>
        <v>55153</v>
      </c>
      <c r="CE1454" s="32">
        <f t="shared" si="428"/>
        <v>0</v>
      </c>
      <c r="CF1454" s="32">
        <f t="shared" si="429"/>
        <v>0</v>
      </c>
      <c r="CG1454" s="32" t="str">
        <f t="shared" si="430"/>
        <v/>
      </c>
      <c r="CH1454" s="32">
        <v>1449</v>
      </c>
      <c r="CI1454" s="32" t="s">
        <v>6</v>
      </c>
      <c r="CJ1454" s="32" t="str">
        <f t="shared" si="431"/>
        <v/>
      </c>
      <c r="CK1454" s="32" t="str">
        <f t="shared" si="432"/>
        <v/>
      </c>
      <c r="CL1454" s="32" t="str">
        <f t="shared" si="433"/>
        <v/>
      </c>
      <c r="CM1454" s="32" t="str">
        <f t="shared" si="434"/>
        <v/>
      </c>
      <c r="CN1454" s="32" t="str">
        <f t="shared" si="435"/>
        <v/>
      </c>
    </row>
    <row r="1455" spans="71:92" x14ac:dyDescent="0.3">
      <c r="BS1455" s="32" t="str">
        <f>IF(Kiadasi_kiseroiv!$K$2=BT1455,BV1455,"")</f>
        <v/>
      </c>
      <c r="BT1455" s="34" t="str">
        <f t="shared" si="418"/>
        <v/>
      </c>
      <c r="BU1455" s="32" t="str">
        <f t="shared" si="419"/>
        <v/>
      </c>
      <c r="BV1455" s="32" t="str">
        <f t="shared" si="420"/>
        <v/>
      </c>
      <c r="BW1455" s="32" t="str">
        <f t="shared" si="421"/>
        <v/>
      </c>
      <c r="BX1455" s="32" t="str">
        <f t="shared" si="422"/>
        <v/>
      </c>
      <c r="BY1455" s="32" t="str">
        <f t="shared" si="423"/>
        <v/>
      </c>
      <c r="BZ1455" s="32" t="str">
        <f t="shared" si="424"/>
        <v/>
      </c>
      <c r="CA1455" s="32" t="str">
        <f t="shared" si="425"/>
        <v/>
      </c>
      <c r="CB1455" s="33">
        <f>IF(COUNTIF($CD$7:CD1455,CD1455)=1,CD1455,CD1455+COUNTIF($CD$6:CD1454,CD1455))</f>
        <v>56601</v>
      </c>
      <c r="CC1455" s="34">
        <f t="shared" si="426"/>
        <v>55153</v>
      </c>
      <c r="CD1455" s="32">
        <f t="shared" si="427"/>
        <v>55153</v>
      </c>
      <c r="CE1455" s="32">
        <f t="shared" si="428"/>
        <v>0</v>
      </c>
      <c r="CF1455" s="32">
        <f t="shared" si="429"/>
        <v>0</v>
      </c>
      <c r="CG1455" s="32" t="str">
        <f t="shared" si="430"/>
        <v/>
      </c>
      <c r="CH1455" s="32">
        <v>1450</v>
      </c>
      <c r="CI1455" s="32" t="s">
        <v>6</v>
      </c>
      <c r="CJ1455" s="32" t="str">
        <f t="shared" si="431"/>
        <v/>
      </c>
      <c r="CK1455" s="32" t="str">
        <f t="shared" si="432"/>
        <v/>
      </c>
      <c r="CL1455" s="32" t="str">
        <f t="shared" si="433"/>
        <v/>
      </c>
      <c r="CM1455" s="32" t="str">
        <f t="shared" si="434"/>
        <v/>
      </c>
      <c r="CN1455" s="32" t="str">
        <f t="shared" si="435"/>
        <v/>
      </c>
    </row>
    <row r="1456" spans="71:92" x14ac:dyDescent="0.3">
      <c r="BS1456" s="32" t="str">
        <f>IF(Kiadasi_kiseroiv!$K$2=BT1456,BV1456,"")</f>
        <v/>
      </c>
      <c r="BT1456" s="34" t="str">
        <f t="shared" si="418"/>
        <v/>
      </c>
      <c r="BU1456" s="32" t="str">
        <f t="shared" si="419"/>
        <v/>
      </c>
      <c r="BV1456" s="32" t="str">
        <f t="shared" si="420"/>
        <v/>
      </c>
      <c r="BW1456" s="32" t="str">
        <f t="shared" si="421"/>
        <v/>
      </c>
      <c r="BX1456" s="32" t="str">
        <f t="shared" si="422"/>
        <v/>
      </c>
      <c r="BY1456" s="32" t="str">
        <f t="shared" si="423"/>
        <v/>
      </c>
      <c r="BZ1456" s="32" t="str">
        <f t="shared" si="424"/>
        <v/>
      </c>
      <c r="CA1456" s="32" t="str">
        <f t="shared" si="425"/>
        <v/>
      </c>
      <c r="CB1456" s="33">
        <f>IF(COUNTIF($CD$7:CD1456,CD1456)=1,CD1456,CD1456+COUNTIF($CD$6:CD1455,CD1456))</f>
        <v>56602</v>
      </c>
      <c r="CC1456" s="34">
        <f t="shared" si="426"/>
        <v>55153</v>
      </c>
      <c r="CD1456" s="32">
        <f t="shared" si="427"/>
        <v>55153</v>
      </c>
      <c r="CE1456" s="32">
        <f t="shared" si="428"/>
        <v>0</v>
      </c>
      <c r="CF1456" s="32">
        <f t="shared" si="429"/>
        <v>0</v>
      </c>
      <c r="CG1456" s="32" t="str">
        <f t="shared" si="430"/>
        <v/>
      </c>
      <c r="CH1456" s="32">
        <v>1451</v>
      </c>
      <c r="CI1456" s="32" t="s">
        <v>6</v>
      </c>
      <c r="CJ1456" s="32" t="str">
        <f t="shared" si="431"/>
        <v/>
      </c>
      <c r="CK1456" s="32" t="str">
        <f t="shared" si="432"/>
        <v/>
      </c>
      <c r="CL1456" s="32" t="str">
        <f t="shared" si="433"/>
        <v/>
      </c>
      <c r="CM1456" s="32" t="str">
        <f t="shared" si="434"/>
        <v/>
      </c>
      <c r="CN1456" s="32" t="str">
        <f t="shared" si="435"/>
        <v/>
      </c>
    </row>
    <row r="1457" spans="71:92" x14ac:dyDescent="0.3">
      <c r="BS1457" s="32" t="str">
        <f>IF(Kiadasi_kiseroiv!$K$2=BT1457,BV1457,"")</f>
        <v/>
      </c>
      <c r="BT1457" s="34" t="str">
        <f t="shared" si="418"/>
        <v/>
      </c>
      <c r="BU1457" s="32" t="str">
        <f t="shared" si="419"/>
        <v/>
      </c>
      <c r="BV1457" s="32" t="str">
        <f t="shared" si="420"/>
        <v/>
      </c>
      <c r="BW1457" s="32" t="str">
        <f t="shared" si="421"/>
        <v/>
      </c>
      <c r="BX1457" s="32" t="str">
        <f t="shared" si="422"/>
        <v/>
      </c>
      <c r="BY1457" s="32" t="str">
        <f t="shared" si="423"/>
        <v/>
      </c>
      <c r="BZ1457" s="32" t="str">
        <f t="shared" si="424"/>
        <v/>
      </c>
      <c r="CA1457" s="32" t="str">
        <f t="shared" si="425"/>
        <v/>
      </c>
      <c r="CB1457" s="33">
        <f>IF(COUNTIF($CD$7:CD1457,CD1457)=1,CD1457,CD1457+COUNTIF($CD$6:CD1456,CD1457))</f>
        <v>56603</v>
      </c>
      <c r="CC1457" s="34">
        <f t="shared" si="426"/>
        <v>55153</v>
      </c>
      <c r="CD1457" s="32">
        <f t="shared" si="427"/>
        <v>55153</v>
      </c>
      <c r="CE1457" s="32">
        <f t="shared" si="428"/>
        <v>0</v>
      </c>
      <c r="CF1457" s="32">
        <f t="shared" si="429"/>
        <v>0</v>
      </c>
      <c r="CG1457" s="32" t="str">
        <f t="shared" si="430"/>
        <v/>
      </c>
      <c r="CH1457" s="32">
        <v>1452</v>
      </c>
      <c r="CI1457" s="32" t="s">
        <v>6</v>
      </c>
      <c r="CJ1457" s="32" t="str">
        <f t="shared" si="431"/>
        <v/>
      </c>
      <c r="CK1457" s="32" t="str">
        <f t="shared" si="432"/>
        <v/>
      </c>
      <c r="CL1457" s="32" t="str">
        <f t="shared" si="433"/>
        <v/>
      </c>
      <c r="CM1457" s="32" t="str">
        <f t="shared" si="434"/>
        <v/>
      </c>
      <c r="CN1457" s="32" t="str">
        <f t="shared" si="435"/>
        <v/>
      </c>
    </row>
    <row r="1458" spans="71:92" x14ac:dyDescent="0.3">
      <c r="BS1458" s="32" t="str">
        <f>IF(Kiadasi_kiseroiv!$K$2=BT1458,BV1458,"")</f>
        <v/>
      </c>
      <c r="BT1458" s="34" t="str">
        <f t="shared" si="418"/>
        <v/>
      </c>
      <c r="BU1458" s="32" t="str">
        <f t="shared" si="419"/>
        <v/>
      </c>
      <c r="BV1458" s="32" t="str">
        <f t="shared" si="420"/>
        <v/>
      </c>
      <c r="BW1458" s="32" t="str">
        <f t="shared" si="421"/>
        <v/>
      </c>
      <c r="BX1458" s="32" t="str">
        <f t="shared" si="422"/>
        <v/>
      </c>
      <c r="BY1458" s="32" t="str">
        <f t="shared" si="423"/>
        <v/>
      </c>
      <c r="BZ1458" s="32" t="str">
        <f t="shared" si="424"/>
        <v/>
      </c>
      <c r="CA1458" s="32" t="str">
        <f t="shared" si="425"/>
        <v/>
      </c>
      <c r="CB1458" s="33">
        <f>IF(COUNTIF($CD$7:CD1458,CD1458)=1,CD1458,CD1458+COUNTIF($CD$6:CD1457,CD1458))</f>
        <v>56604</v>
      </c>
      <c r="CC1458" s="34">
        <f t="shared" si="426"/>
        <v>55153</v>
      </c>
      <c r="CD1458" s="32">
        <f t="shared" si="427"/>
        <v>55153</v>
      </c>
      <c r="CE1458" s="32">
        <f t="shared" si="428"/>
        <v>0</v>
      </c>
      <c r="CF1458" s="32">
        <f t="shared" si="429"/>
        <v>0</v>
      </c>
      <c r="CG1458" s="32" t="str">
        <f t="shared" si="430"/>
        <v/>
      </c>
      <c r="CH1458" s="32">
        <v>1453</v>
      </c>
      <c r="CI1458" s="32" t="s">
        <v>6</v>
      </c>
      <c r="CJ1458" s="32" t="str">
        <f t="shared" si="431"/>
        <v/>
      </c>
      <c r="CK1458" s="32" t="str">
        <f t="shared" si="432"/>
        <v/>
      </c>
      <c r="CL1458" s="32" t="str">
        <f t="shared" si="433"/>
        <v/>
      </c>
      <c r="CM1458" s="32" t="str">
        <f t="shared" si="434"/>
        <v/>
      </c>
      <c r="CN1458" s="32" t="str">
        <f t="shared" si="435"/>
        <v/>
      </c>
    </row>
    <row r="1459" spans="71:92" x14ac:dyDescent="0.3">
      <c r="BS1459" s="32" t="str">
        <f>IF(Kiadasi_kiseroiv!$K$2=BT1459,BV1459,"")</f>
        <v/>
      </c>
      <c r="BT1459" s="34" t="str">
        <f t="shared" si="418"/>
        <v/>
      </c>
      <c r="BU1459" s="32" t="str">
        <f t="shared" si="419"/>
        <v/>
      </c>
      <c r="BV1459" s="32" t="str">
        <f t="shared" si="420"/>
        <v/>
      </c>
      <c r="BW1459" s="32" t="str">
        <f t="shared" si="421"/>
        <v/>
      </c>
      <c r="BX1459" s="32" t="str">
        <f t="shared" si="422"/>
        <v/>
      </c>
      <c r="BY1459" s="32" t="str">
        <f t="shared" si="423"/>
        <v/>
      </c>
      <c r="BZ1459" s="32" t="str">
        <f t="shared" si="424"/>
        <v/>
      </c>
      <c r="CA1459" s="32" t="str">
        <f t="shared" si="425"/>
        <v/>
      </c>
      <c r="CB1459" s="33">
        <f>IF(COUNTIF($CD$7:CD1459,CD1459)=1,CD1459,CD1459+COUNTIF($CD$6:CD1458,CD1459))</f>
        <v>56605</v>
      </c>
      <c r="CC1459" s="34">
        <f t="shared" si="426"/>
        <v>55153</v>
      </c>
      <c r="CD1459" s="32">
        <f t="shared" si="427"/>
        <v>55153</v>
      </c>
      <c r="CE1459" s="32">
        <f t="shared" si="428"/>
        <v>0</v>
      </c>
      <c r="CF1459" s="32">
        <f t="shared" si="429"/>
        <v>0</v>
      </c>
      <c r="CG1459" s="32" t="str">
        <f t="shared" si="430"/>
        <v/>
      </c>
      <c r="CH1459" s="32">
        <v>1454</v>
      </c>
      <c r="CI1459" s="32" t="s">
        <v>6</v>
      </c>
      <c r="CJ1459" s="32" t="str">
        <f t="shared" si="431"/>
        <v/>
      </c>
      <c r="CK1459" s="32" t="str">
        <f t="shared" si="432"/>
        <v/>
      </c>
      <c r="CL1459" s="32" t="str">
        <f t="shared" si="433"/>
        <v/>
      </c>
      <c r="CM1459" s="32" t="str">
        <f t="shared" si="434"/>
        <v/>
      </c>
      <c r="CN1459" s="32" t="str">
        <f t="shared" si="435"/>
        <v/>
      </c>
    </row>
    <row r="1460" spans="71:92" x14ac:dyDescent="0.3">
      <c r="BS1460" s="32" t="str">
        <f>IF(Kiadasi_kiseroiv!$K$2=BT1460,BV1460,"")</f>
        <v/>
      </c>
      <c r="BT1460" s="34" t="str">
        <f t="shared" si="418"/>
        <v/>
      </c>
      <c r="BU1460" s="32" t="str">
        <f t="shared" si="419"/>
        <v/>
      </c>
      <c r="BV1460" s="32" t="str">
        <f t="shared" si="420"/>
        <v/>
      </c>
      <c r="BW1460" s="32" t="str">
        <f t="shared" si="421"/>
        <v/>
      </c>
      <c r="BX1460" s="32" t="str">
        <f t="shared" si="422"/>
        <v/>
      </c>
      <c r="BY1460" s="32" t="str">
        <f t="shared" si="423"/>
        <v/>
      </c>
      <c r="BZ1460" s="32" t="str">
        <f t="shared" si="424"/>
        <v/>
      </c>
      <c r="CA1460" s="32" t="str">
        <f t="shared" si="425"/>
        <v/>
      </c>
      <c r="CB1460" s="33">
        <f>IF(COUNTIF($CD$7:CD1460,CD1460)=1,CD1460,CD1460+COUNTIF($CD$6:CD1459,CD1460))</f>
        <v>56606</v>
      </c>
      <c r="CC1460" s="34">
        <f t="shared" si="426"/>
        <v>55153</v>
      </c>
      <c r="CD1460" s="32">
        <f t="shared" si="427"/>
        <v>55153</v>
      </c>
      <c r="CE1460" s="32">
        <f t="shared" si="428"/>
        <v>0</v>
      </c>
      <c r="CF1460" s="32">
        <f t="shared" si="429"/>
        <v>0</v>
      </c>
      <c r="CG1460" s="32" t="str">
        <f t="shared" si="430"/>
        <v/>
      </c>
      <c r="CH1460" s="32">
        <v>1455</v>
      </c>
      <c r="CI1460" s="32" t="s">
        <v>6</v>
      </c>
      <c r="CJ1460" s="32" t="str">
        <f t="shared" si="431"/>
        <v/>
      </c>
      <c r="CK1460" s="32" t="str">
        <f t="shared" si="432"/>
        <v/>
      </c>
      <c r="CL1460" s="32" t="str">
        <f t="shared" si="433"/>
        <v/>
      </c>
      <c r="CM1460" s="32" t="str">
        <f t="shared" si="434"/>
        <v/>
      </c>
      <c r="CN1460" s="32" t="str">
        <f t="shared" si="435"/>
        <v/>
      </c>
    </row>
    <row r="1461" spans="71:92" x14ac:dyDescent="0.3">
      <c r="BS1461" s="32" t="str">
        <f>IF(Kiadasi_kiseroiv!$K$2=BT1461,BV1461,"")</f>
        <v/>
      </c>
      <c r="BT1461" s="34" t="str">
        <f t="shared" si="418"/>
        <v/>
      </c>
      <c r="BU1461" s="32" t="str">
        <f t="shared" si="419"/>
        <v/>
      </c>
      <c r="BV1461" s="32" t="str">
        <f t="shared" si="420"/>
        <v/>
      </c>
      <c r="BW1461" s="32" t="str">
        <f t="shared" si="421"/>
        <v/>
      </c>
      <c r="BX1461" s="32" t="str">
        <f t="shared" si="422"/>
        <v/>
      </c>
      <c r="BY1461" s="32" t="str">
        <f t="shared" si="423"/>
        <v/>
      </c>
      <c r="BZ1461" s="32" t="str">
        <f t="shared" si="424"/>
        <v/>
      </c>
      <c r="CA1461" s="32" t="str">
        <f t="shared" si="425"/>
        <v/>
      </c>
      <c r="CB1461" s="33">
        <f>IF(COUNTIF($CD$7:CD1461,CD1461)=1,CD1461,CD1461+COUNTIF($CD$6:CD1460,CD1461))</f>
        <v>56607</v>
      </c>
      <c r="CC1461" s="34">
        <f t="shared" si="426"/>
        <v>55153</v>
      </c>
      <c r="CD1461" s="32">
        <f t="shared" si="427"/>
        <v>55153</v>
      </c>
      <c r="CE1461" s="32">
        <f t="shared" si="428"/>
        <v>0</v>
      </c>
      <c r="CF1461" s="32">
        <f t="shared" si="429"/>
        <v>0</v>
      </c>
      <c r="CG1461" s="32" t="str">
        <f t="shared" si="430"/>
        <v/>
      </c>
      <c r="CH1461" s="32">
        <v>1456</v>
      </c>
      <c r="CI1461" s="32" t="s">
        <v>6</v>
      </c>
      <c r="CJ1461" s="32" t="str">
        <f t="shared" si="431"/>
        <v/>
      </c>
      <c r="CK1461" s="32" t="str">
        <f t="shared" si="432"/>
        <v/>
      </c>
      <c r="CL1461" s="32" t="str">
        <f t="shared" si="433"/>
        <v/>
      </c>
      <c r="CM1461" s="32" t="str">
        <f t="shared" si="434"/>
        <v/>
      </c>
      <c r="CN1461" s="32" t="str">
        <f t="shared" si="435"/>
        <v/>
      </c>
    </row>
    <row r="1462" spans="71:92" x14ac:dyDescent="0.3">
      <c r="BS1462" s="32" t="str">
        <f>IF(Kiadasi_kiseroiv!$K$2=BT1462,BV1462,"")</f>
        <v/>
      </c>
      <c r="BT1462" s="34" t="str">
        <f t="shared" si="418"/>
        <v/>
      </c>
      <c r="BU1462" s="32" t="str">
        <f t="shared" si="419"/>
        <v/>
      </c>
      <c r="BV1462" s="32" t="str">
        <f t="shared" si="420"/>
        <v/>
      </c>
      <c r="BW1462" s="32" t="str">
        <f t="shared" si="421"/>
        <v/>
      </c>
      <c r="BX1462" s="32" t="str">
        <f t="shared" si="422"/>
        <v/>
      </c>
      <c r="BY1462" s="32" t="str">
        <f t="shared" si="423"/>
        <v/>
      </c>
      <c r="BZ1462" s="32" t="str">
        <f t="shared" si="424"/>
        <v/>
      </c>
      <c r="CA1462" s="32" t="str">
        <f t="shared" si="425"/>
        <v/>
      </c>
      <c r="CB1462" s="33">
        <f>IF(COUNTIF($CD$7:CD1462,CD1462)=1,CD1462,CD1462+COUNTIF($CD$6:CD1461,CD1462))</f>
        <v>56608</v>
      </c>
      <c r="CC1462" s="34">
        <f t="shared" si="426"/>
        <v>55153</v>
      </c>
      <c r="CD1462" s="32">
        <f t="shared" si="427"/>
        <v>55153</v>
      </c>
      <c r="CE1462" s="32">
        <f t="shared" si="428"/>
        <v>0</v>
      </c>
      <c r="CF1462" s="32">
        <f t="shared" si="429"/>
        <v>0</v>
      </c>
      <c r="CG1462" s="32" t="str">
        <f t="shared" si="430"/>
        <v/>
      </c>
      <c r="CH1462" s="32">
        <v>1457</v>
      </c>
      <c r="CI1462" s="32" t="s">
        <v>6</v>
      </c>
      <c r="CJ1462" s="32" t="str">
        <f t="shared" si="431"/>
        <v/>
      </c>
      <c r="CK1462" s="32" t="str">
        <f t="shared" si="432"/>
        <v/>
      </c>
      <c r="CL1462" s="32" t="str">
        <f t="shared" si="433"/>
        <v/>
      </c>
      <c r="CM1462" s="32" t="str">
        <f t="shared" si="434"/>
        <v/>
      </c>
      <c r="CN1462" s="32" t="str">
        <f t="shared" si="435"/>
        <v/>
      </c>
    </row>
    <row r="1463" spans="71:92" x14ac:dyDescent="0.3">
      <c r="BS1463" s="32" t="str">
        <f>IF(Kiadasi_kiseroiv!$K$2=BT1463,BV1463,"")</f>
        <v/>
      </c>
      <c r="BT1463" s="34" t="str">
        <f t="shared" si="418"/>
        <v/>
      </c>
      <c r="BU1463" s="32" t="str">
        <f t="shared" si="419"/>
        <v/>
      </c>
      <c r="BV1463" s="32" t="str">
        <f t="shared" si="420"/>
        <v/>
      </c>
      <c r="BW1463" s="32" t="str">
        <f t="shared" si="421"/>
        <v/>
      </c>
      <c r="BX1463" s="32" t="str">
        <f t="shared" si="422"/>
        <v/>
      </c>
      <c r="BY1463" s="32" t="str">
        <f t="shared" si="423"/>
        <v/>
      </c>
      <c r="BZ1463" s="32" t="str">
        <f t="shared" si="424"/>
        <v/>
      </c>
      <c r="CA1463" s="32" t="str">
        <f t="shared" si="425"/>
        <v/>
      </c>
      <c r="CB1463" s="33">
        <f>IF(COUNTIF($CD$7:CD1463,CD1463)=1,CD1463,CD1463+COUNTIF($CD$6:CD1462,CD1463))</f>
        <v>56609</v>
      </c>
      <c r="CC1463" s="34">
        <f t="shared" si="426"/>
        <v>55153</v>
      </c>
      <c r="CD1463" s="32">
        <f t="shared" si="427"/>
        <v>55153</v>
      </c>
      <c r="CE1463" s="32">
        <f t="shared" si="428"/>
        <v>0</v>
      </c>
      <c r="CF1463" s="32">
        <f t="shared" si="429"/>
        <v>0</v>
      </c>
      <c r="CG1463" s="32" t="str">
        <f t="shared" si="430"/>
        <v/>
      </c>
      <c r="CH1463" s="32">
        <v>1458</v>
      </c>
      <c r="CI1463" s="32" t="s">
        <v>6</v>
      </c>
      <c r="CJ1463" s="32" t="str">
        <f t="shared" si="431"/>
        <v/>
      </c>
      <c r="CK1463" s="32" t="str">
        <f t="shared" si="432"/>
        <v/>
      </c>
      <c r="CL1463" s="32" t="str">
        <f t="shared" si="433"/>
        <v/>
      </c>
      <c r="CM1463" s="32" t="str">
        <f t="shared" si="434"/>
        <v/>
      </c>
      <c r="CN1463" s="32" t="str">
        <f t="shared" si="435"/>
        <v/>
      </c>
    </row>
    <row r="1464" spans="71:92" x14ac:dyDescent="0.3">
      <c r="BS1464" s="32" t="str">
        <f>IF(Kiadasi_kiseroiv!$K$2=BT1464,BV1464,"")</f>
        <v/>
      </c>
      <c r="BT1464" s="34" t="str">
        <f t="shared" si="418"/>
        <v/>
      </c>
      <c r="BU1464" s="32" t="str">
        <f t="shared" si="419"/>
        <v/>
      </c>
      <c r="BV1464" s="32" t="str">
        <f t="shared" si="420"/>
        <v/>
      </c>
      <c r="BW1464" s="32" t="str">
        <f t="shared" si="421"/>
        <v/>
      </c>
      <c r="BX1464" s="32" t="str">
        <f t="shared" si="422"/>
        <v/>
      </c>
      <c r="BY1464" s="32" t="str">
        <f t="shared" si="423"/>
        <v/>
      </c>
      <c r="BZ1464" s="32" t="str">
        <f t="shared" si="424"/>
        <v/>
      </c>
      <c r="CA1464" s="32" t="str">
        <f t="shared" si="425"/>
        <v/>
      </c>
      <c r="CB1464" s="33">
        <f>IF(COUNTIF($CD$7:CD1464,CD1464)=1,CD1464,CD1464+COUNTIF($CD$6:CD1463,CD1464))</f>
        <v>56610</v>
      </c>
      <c r="CC1464" s="34">
        <f t="shared" si="426"/>
        <v>55153</v>
      </c>
      <c r="CD1464" s="32">
        <f t="shared" si="427"/>
        <v>55153</v>
      </c>
      <c r="CE1464" s="32">
        <f t="shared" si="428"/>
        <v>0</v>
      </c>
      <c r="CF1464" s="32">
        <f t="shared" si="429"/>
        <v>0</v>
      </c>
      <c r="CG1464" s="32" t="str">
        <f t="shared" si="430"/>
        <v/>
      </c>
      <c r="CH1464" s="32">
        <v>1459</v>
      </c>
      <c r="CI1464" s="32" t="s">
        <v>6</v>
      </c>
      <c r="CJ1464" s="32" t="str">
        <f t="shared" si="431"/>
        <v/>
      </c>
      <c r="CK1464" s="32" t="str">
        <f t="shared" si="432"/>
        <v/>
      </c>
      <c r="CL1464" s="32" t="str">
        <f t="shared" si="433"/>
        <v/>
      </c>
      <c r="CM1464" s="32" t="str">
        <f t="shared" si="434"/>
        <v/>
      </c>
      <c r="CN1464" s="32" t="str">
        <f t="shared" si="435"/>
        <v/>
      </c>
    </row>
    <row r="1465" spans="71:92" x14ac:dyDescent="0.3">
      <c r="BS1465" s="32" t="str">
        <f>IF(Kiadasi_kiseroiv!$K$2=BT1465,BV1465,"")</f>
        <v/>
      </c>
      <c r="BT1465" s="34" t="str">
        <f t="shared" si="418"/>
        <v/>
      </c>
      <c r="BU1465" s="32" t="str">
        <f t="shared" si="419"/>
        <v/>
      </c>
      <c r="BV1465" s="32" t="str">
        <f t="shared" si="420"/>
        <v/>
      </c>
      <c r="BW1465" s="32" t="str">
        <f t="shared" si="421"/>
        <v/>
      </c>
      <c r="BX1465" s="32" t="str">
        <f t="shared" si="422"/>
        <v/>
      </c>
      <c r="BY1465" s="32" t="str">
        <f t="shared" si="423"/>
        <v/>
      </c>
      <c r="BZ1465" s="32" t="str">
        <f t="shared" si="424"/>
        <v/>
      </c>
      <c r="CA1465" s="32" t="str">
        <f t="shared" si="425"/>
        <v/>
      </c>
      <c r="CB1465" s="33">
        <f>IF(COUNTIF($CD$7:CD1465,CD1465)=1,CD1465,CD1465+COUNTIF($CD$6:CD1464,CD1465))</f>
        <v>56611</v>
      </c>
      <c r="CC1465" s="34">
        <f t="shared" si="426"/>
        <v>55153</v>
      </c>
      <c r="CD1465" s="32">
        <f t="shared" si="427"/>
        <v>55153</v>
      </c>
      <c r="CE1465" s="32">
        <f t="shared" si="428"/>
        <v>0</v>
      </c>
      <c r="CF1465" s="32">
        <f t="shared" si="429"/>
        <v>0</v>
      </c>
      <c r="CG1465" s="32" t="str">
        <f t="shared" si="430"/>
        <v/>
      </c>
      <c r="CH1465" s="32">
        <v>1460</v>
      </c>
      <c r="CI1465" s="32" t="s">
        <v>6</v>
      </c>
      <c r="CJ1465" s="32" t="str">
        <f t="shared" si="431"/>
        <v/>
      </c>
      <c r="CK1465" s="32" t="str">
        <f t="shared" si="432"/>
        <v/>
      </c>
      <c r="CL1465" s="32" t="str">
        <f t="shared" si="433"/>
        <v/>
      </c>
      <c r="CM1465" s="32" t="str">
        <f t="shared" si="434"/>
        <v/>
      </c>
      <c r="CN1465" s="32" t="str">
        <f t="shared" si="435"/>
        <v/>
      </c>
    </row>
    <row r="1466" spans="71:92" x14ac:dyDescent="0.3">
      <c r="BS1466" s="32" t="str">
        <f>IF(Kiadasi_kiseroiv!$K$2=BT1466,BV1466,"")</f>
        <v/>
      </c>
      <c r="BT1466" s="34" t="str">
        <f t="shared" si="418"/>
        <v/>
      </c>
      <c r="BU1466" s="32" t="str">
        <f t="shared" si="419"/>
        <v/>
      </c>
      <c r="BV1466" s="32" t="str">
        <f t="shared" si="420"/>
        <v/>
      </c>
      <c r="BW1466" s="32" t="str">
        <f t="shared" si="421"/>
        <v/>
      </c>
      <c r="BX1466" s="32" t="str">
        <f t="shared" si="422"/>
        <v/>
      </c>
      <c r="BY1466" s="32" t="str">
        <f t="shared" si="423"/>
        <v/>
      </c>
      <c r="BZ1466" s="32" t="str">
        <f t="shared" si="424"/>
        <v/>
      </c>
      <c r="CA1466" s="32" t="str">
        <f t="shared" si="425"/>
        <v/>
      </c>
      <c r="CB1466" s="33">
        <f>IF(COUNTIF($CD$7:CD1466,CD1466)=1,CD1466,CD1466+COUNTIF($CD$6:CD1465,CD1466))</f>
        <v>56612</v>
      </c>
      <c r="CC1466" s="34">
        <f t="shared" si="426"/>
        <v>55153</v>
      </c>
      <c r="CD1466" s="32">
        <f t="shared" si="427"/>
        <v>55153</v>
      </c>
      <c r="CE1466" s="32">
        <f t="shared" si="428"/>
        <v>0</v>
      </c>
      <c r="CF1466" s="32">
        <f t="shared" si="429"/>
        <v>0</v>
      </c>
      <c r="CG1466" s="32" t="str">
        <f t="shared" si="430"/>
        <v/>
      </c>
      <c r="CH1466" s="32">
        <v>1461</v>
      </c>
      <c r="CI1466" s="32" t="s">
        <v>6</v>
      </c>
      <c r="CJ1466" s="32" t="str">
        <f t="shared" si="431"/>
        <v/>
      </c>
      <c r="CK1466" s="32" t="str">
        <f t="shared" si="432"/>
        <v/>
      </c>
      <c r="CL1466" s="32" t="str">
        <f t="shared" si="433"/>
        <v/>
      </c>
      <c r="CM1466" s="32" t="str">
        <f t="shared" si="434"/>
        <v/>
      </c>
      <c r="CN1466" s="32" t="str">
        <f t="shared" si="435"/>
        <v/>
      </c>
    </row>
    <row r="1467" spans="71:92" x14ac:dyDescent="0.3">
      <c r="BS1467" s="32" t="str">
        <f>IF(Kiadasi_kiseroiv!$K$2=BT1467,BV1467,"")</f>
        <v/>
      </c>
      <c r="BT1467" s="34" t="str">
        <f t="shared" si="418"/>
        <v/>
      </c>
      <c r="BU1467" s="32" t="str">
        <f t="shared" si="419"/>
        <v/>
      </c>
      <c r="BV1467" s="32" t="str">
        <f t="shared" si="420"/>
        <v/>
      </c>
      <c r="BW1467" s="32" t="str">
        <f t="shared" si="421"/>
        <v/>
      </c>
      <c r="BX1467" s="32" t="str">
        <f t="shared" si="422"/>
        <v/>
      </c>
      <c r="BY1467" s="32" t="str">
        <f t="shared" si="423"/>
        <v/>
      </c>
      <c r="BZ1467" s="32" t="str">
        <f t="shared" si="424"/>
        <v/>
      </c>
      <c r="CA1467" s="32" t="str">
        <f t="shared" si="425"/>
        <v/>
      </c>
      <c r="CB1467" s="33">
        <f>IF(COUNTIF($CD$7:CD1467,CD1467)=1,CD1467,CD1467+COUNTIF($CD$6:CD1466,CD1467))</f>
        <v>56613</v>
      </c>
      <c r="CC1467" s="34">
        <f t="shared" si="426"/>
        <v>55153</v>
      </c>
      <c r="CD1467" s="32">
        <f t="shared" si="427"/>
        <v>55153</v>
      </c>
      <c r="CE1467" s="32">
        <f t="shared" si="428"/>
        <v>0</v>
      </c>
      <c r="CF1467" s="32">
        <f t="shared" si="429"/>
        <v>0</v>
      </c>
      <c r="CG1467" s="32" t="str">
        <f t="shared" si="430"/>
        <v/>
      </c>
      <c r="CH1467" s="32">
        <v>1462</v>
      </c>
      <c r="CI1467" s="32" t="s">
        <v>6</v>
      </c>
      <c r="CJ1467" s="32" t="str">
        <f t="shared" si="431"/>
        <v/>
      </c>
      <c r="CK1467" s="32" t="str">
        <f t="shared" si="432"/>
        <v/>
      </c>
      <c r="CL1467" s="32" t="str">
        <f t="shared" si="433"/>
        <v/>
      </c>
      <c r="CM1467" s="32" t="str">
        <f t="shared" si="434"/>
        <v/>
      </c>
      <c r="CN1467" s="32" t="str">
        <f t="shared" si="435"/>
        <v/>
      </c>
    </row>
    <row r="1468" spans="71:92" x14ac:dyDescent="0.3">
      <c r="BS1468" s="32" t="str">
        <f>IF(Kiadasi_kiseroiv!$K$2=BT1468,BV1468,"")</f>
        <v/>
      </c>
      <c r="BT1468" s="34" t="str">
        <f t="shared" si="418"/>
        <v/>
      </c>
      <c r="BU1468" s="32" t="str">
        <f t="shared" si="419"/>
        <v/>
      </c>
      <c r="BV1468" s="32" t="str">
        <f t="shared" si="420"/>
        <v/>
      </c>
      <c r="BW1468" s="32" t="str">
        <f t="shared" si="421"/>
        <v/>
      </c>
      <c r="BX1468" s="32" t="str">
        <f t="shared" si="422"/>
        <v/>
      </c>
      <c r="BY1468" s="32" t="str">
        <f t="shared" si="423"/>
        <v/>
      </c>
      <c r="BZ1468" s="32" t="str">
        <f t="shared" si="424"/>
        <v/>
      </c>
      <c r="CA1468" s="32" t="str">
        <f t="shared" si="425"/>
        <v/>
      </c>
      <c r="CB1468" s="33">
        <f>IF(COUNTIF($CD$7:CD1468,CD1468)=1,CD1468,CD1468+COUNTIF($CD$6:CD1467,CD1468))</f>
        <v>56614</v>
      </c>
      <c r="CC1468" s="34">
        <f t="shared" si="426"/>
        <v>55153</v>
      </c>
      <c r="CD1468" s="32">
        <f t="shared" si="427"/>
        <v>55153</v>
      </c>
      <c r="CE1468" s="32">
        <f t="shared" si="428"/>
        <v>0</v>
      </c>
      <c r="CF1468" s="32">
        <f t="shared" si="429"/>
        <v>0</v>
      </c>
      <c r="CG1468" s="32" t="str">
        <f t="shared" si="430"/>
        <v/>
      </c>
      <c r="CH1468" s="32">
        <v>1463</v>
      </c>
      <c r="CI1468" s="32" t="s">
        <v>6</v>
      </c>
      <c r="CJ1468" s="32" t="str">
        <f t="shared" si="431"/>
        <v/>
      </c>
      <c r="CK1468" s="32" t="str">
        <f t="shared" si="432"/>
        <v/>
      </c>
      <c r="CL1468" s="32" t="str">
        <f t="shared" si="433"/>
        <v/>
      </c>
      <c r="CM1468" s="32" t="str">
        <f t="shared" si="434"/>
        <v/>
      </c>
      <c r="CN1468" s="32" t="str">
        <f t="shared" si="435"/>
        <v/>
      </c>
    </row>
    <row r="1469" spans="71:92" x14ac:dyDescent="0.3">
      <c r="BS1469" s="32" t="str">
        <f>IF(Kiadasi_kiseroiv!$K$2=BT1469,BV1469,"")</f>
        <v/>
      </c>
      <c r="BT1469" s="34" t="str">
        <f t="shared" si="418"/>
        <v/>
      </c>
      <c r="BU1469" s="32" t="str">
        <f t="shared" si="419"/>
        <v/>
      </c>
      <c r="BV1469" s="32" t="str">
        <f t="shared" si="420"/>
        <v/>
      </c>
      <c r="BW1469" s="32" t="str">
        <f t="shared" si="421"/>
        <v/>
      </c>
      <c r="BX1469" s="32" t="str">
        <f t="shared" si="422"/>
        <v/>
      </c>
      <c r="BY1469" s="32" t="str">
        <f t="shared" si="423"/>
        <v/>
      </c>
      <c r="BZ1469" s="32" t="str">
        <f t="shared" si="424"/>
        <v/>
      </c>
      <c r="CA1469" s="32" t="str">
        <f t="shared" si="425"/>
        <v/>
      </c>
      <c r="CB1469" s="33">
        <f>IF(COUNTIF($CD$7:CD1469,CD1469)=1,CD1469,CD1469+COUNTIF($CD$6:CD1468,CD1469))</f>
        <v>56615</v>
      </c>
      <c r="CC1469" s="34">
        <f t="shared" si="426"/>
        <v>55153</v>
      </c>
      <c r="CD1469" s="32">
        <f t="shared" si="427"/>
        <v>55153</v>
      </c>
      <c r="CE1469" s="32">
        <f t="shared" si="428"/>
        <v>0</v>
      </c>
      <c r="CF1469" s="32">
        <f t="shared" si="429"/>
        <v>0</v>
      </c>
      <c r="CG1469" s="32" t="str">
        <f t="shared" si="430"/>
        <v/>
      </c>
      <c r="CH1469" s="32">
        <v>1464</v>
      </c>
      <c r="CI1469" s="32" t="s">
        <v>6</v>
      </c>
      <c r="CJ1469" s="32" t="str">
        <f t="shared" si="431"/>
        <v/>
      </c>
      <c r="CK1469" s="32" t="str">
        <f t="shared" si="432"/>
        <v/>
      </c>
      <c r="CL1469" s="32" t="str">
        <f t="shared" si="433"/>
        <v/>
      </c>
      <c r="CM1469" s="32" t="str">
        <f t="shared" si="434"/>
        <v/>
      </c>
      <c r="CN1469" s="32" t="str">
        <f t="shared" si="435"/>
        <v/>
      </c>
    </row>
    <row r="1470" spans="71:92" x14ac:dyDescent="0.3">
      <c r="BS1470" s="32" t="str">
        <f>IF(Kiadasi_kiseroiv!$K$2=BT1470,BV1470,"")</f>
        <v/>
      </c>
      <c r="BT1470" s="34" t="str">
        <f t="shared" si="418"/>
        <v/>
      </c>
      <c r="BU1470" s="32" t="str">
        <f t="shared" si="419"/>
        <v/>
      </c>
      <c r="BV1470" s="32" t="str">
        <f t="shared" si="420"/>
        <v/>
      </c>
      <c r="BW1470" s="32" t="str">
        <f t="shared" si="421"/>
        <v/>
      </c>
      <c r="BX1470" s="32" t="str">
        <f t="shared" si="422"/>
        <v/>
      </c>
      <c r="BY1470" s="32" t="str">
        <f t="shared" si="423"/>
        <v/>
      </c>
      <c r="BZ1470" s="32" t="str">
        <f t="shared" si="424"/>
        <v/>
      </c>
      <c r="CA1470" s="32" t="str">
        <f t="shared" si="425"/>
        <v/>
      </c>
      <c r="CB1470" s="33">
        <f>IF(COUNTIF($CD$7:CD1470,CD1470)=1,CD1470,CD1470+COUNTIF($CD$6:CD1469,CD1470))</f>
        <v>56616</v>
      </c>
      <c r="CC1470" s="34">
        <f t="shared" si="426"/>
        <v>55153</v>
      </c>
      <c r="CD1470" s="32">
        <f t="shared" si="427"/>
        <v>55153</v>
      </c>
      <c r="CE1470" s="32">
        <f t="shared" si="428"/>
        <v>0</v>
      </c>
      <c r="CF1470" s="32">
        <f t="shared" si="429"/>
        <v>0</v>
      </c>
      <c r="CG1470" s="32" t="str">
        <f t="shared" si="430"/>
        <v/>
      </c>
      <c r="CH1470" s="32">
        <v>1465</v>
      </c>
      <c r="CI1470" s="32" t="s">
        <v>6</v>
      </c>
      <c r="CJ1470" s="32" t="str">
        <f t="shared" si="431"/>
        <v/>
      </c>
      <c r="CK1470" s="32" t="str">
        <f t="shared" si="432"/>
        <v/>
      </c>
      <c r="CL1470" s="32" t="str">
        <f t="shared" si="433"/>
        <v/>
      </c>
      <c r="CM1470" s="32" t="str">
        <f t="shared" si="434"/>
        <v/>
      </c>
      <c r="CN1470" s="32" t="str">
        <f t="shared" si="435"/>
        <v/>
      </c>
    </row>
    <row r="1471" spans="71:92" x14ac:dyDescent="0.3">
      <c r="BS1471" s="32" t="str">
        <f>IF(Kiadasi_kiseroiv!$K$2=BT1471,BV1471,"")</f>
        <v/>
      </c>
      <c r="BT1471" s="34" t="str">
        <f t="shared" si="418"/>
        <v/>
      </c>
      <c r="BU1471" s="32" t="str">
        <f t="shared" si="419"/>
        <v/>
      </c>
      <c r="BV1471" s="32" t="str">
        <f t="shared" si="420"/>
        <v/>
      </c>
      <c r="BW1471" s="32" t="str">
        <f t="shared" si="421"/>
        <v/>
      </c>
      <c r="BX1471" s="32" t="str">
        <f t="shared" si="422"/>
        <v/>
      </c>
      <c r="BY1471" s="32" t="str">
        <f t="shared" si="423"/>
        <v/>
      </c>
      <c r="BZ1471" s="32" t="str">
        <f t="shared" si="424"/>
        <v/>
      </c>
      <c r="CA1471" s="32" t="str">
        <f t="shared" si="425"/>
        <v/>
      </c>
      <c r="CB1471" s="33">
        <f>IF(COUNTIF($CD$7:CD1471,CD1471)=1,CD1471,CD1471+COUNTIF($CD$6:CD1470,CD1471))</f>
        <v>56617</v>
      </c>
      <c r="CC1471" s="34">
        <f t="shared" si="426"/>
        <v>55153</v>
      </c>
      <c r="CD1471" s="32">
        <f t="shared" si="427"/>
        <v>55153</v>
      </c>
      <c r="CE1471" s="32">
        <f t="shared" si="428"/>
        <v>0</v>
      </c>
      <c r="CF1471" s="32">
        <f t="shared" si="429"/>
        <v>0</v>
      </c>
      <c r="CG1471" s="32" t="str">
        <f t="shared" si="430"/>
        <v/>
      </c>
      <c r="CH1471" s="32">
        <v>1466</v>
      </c>
      <c r="CI1471" s="32" t="s">
        <v>6</v>
      </c>
      <c r="CJ1471" s="32" t="str">
        <f t="shared" si="431"/>
        <v/>
      </c>
      <c r="CK1471" s="32" t="str">
        <f t="shared" si="432"/>
        <v/>
      </c>
      <c r="CL1471" s="32" t="str">
        <f t="shared" si="433"/>
        <v/>
      </c>
      <c r="CM1471" s="32" t="str">
        <f t="shared" si="434"/>
        <v/>
      </c>
      <c r="CN1471" s="32" t="str">
        <f t="shared" si="435"/>
        <v/>
      </c>
    </row>
    <row r="1472" spans="71:92" x14ac:dyDescent="0.3">
      <c r="BS1472" s="32" t="str">
        <f>IF(Kiadasi_kiseroiv!$K$2=BT1472,BV1472,"")</f>
        <v/>
      </c>
      <c r="BT1472" s="34" t="str">
        <f t="shared" si="418"/>
        <v/>
      </c>
      <c r="BU1472" s="32" t="str">
        <f t="shared" si="419"/>
        <v/>
      </c>
      <c r="BV1472" s="32" t="str">
        <f t="shared" si="420"/>
        <v/>
      </c>
      <c r="BW1472" s="32" t="str">
        <f t="shared" si="421"/>
        <v/>
      </c>
      <c r="BX1472" s="32" t="str">
        <f t="shared" si="422"/>
        <v/>
      </c>
      <c r="BY1472" s="32" t="str">
        <f t="shared" si="423"/>
        <v/>
      </c>
      <c r="BZ1472" s="32" t="str">
        <f t="shared" si="424"/>
        <v/>
      </c>
      <c r="CA1472" s="32" t="str">
        <f t="shared" si="425"/>
        <v/>
      </c>
      <c r="CB1472" s="33">
        <f>IF(COUNTIF($CD$7:CD1472,CD1472)=1,CD1472,CD1472+COUNTIF($CD$6:CD1471,CD1472))</f>
        <v>56618</v>
      </c>
      <c r="CC1472" s="34">
        <f t="shared" si="426"/>
        <v>55153</v>
      </c>
      <c r="CD1472" s="32">
        <f t="shared" si="427"/>
        <v>55153</v>
      </c>
      <c r="CE1472" s="32">
        <f t="shared" si="428"/>
        <v>0</v>
      </c>
      <c r="CF1472" s="32">
        <f t="shared" si="429"/>
        <v>0</v>
      </c>
      <c r="CG1472" s="32" t="str">
        <f t="shared" si="430"/>
        <v/>
      </c>
      <c r="CH1472" s="32">
        <v>1467</v>
      </c>
      <c r="CI1472" s="32" t="s">
        <v>6</v>
      </c>
      <c r="CJ1472" s="32" t="str">
        <f t="shared" si="431"/>
        <v/>
      </c>
      <c r="CK1472" s="32" t="str">
        <f t="shared" si="432"/>
        <v/>
      </c>
      <c r="CL1472" s="32" t="str">
        <f t="shared" si="433"/>
        <v/>
      </c>
      <c r="CM1472" s="32" t="str">
        <f t="shared" si="434"/>
        <v/>
      </c>
      <c r="CN1472" s="32" t="str">
        <f t="shared" si="435"/>
        <v/>
      </c>
    </row>
    <row r="1473" spans="71:92" x14ac:dyDescent="0.3">
      <c r="BS1473" s="32" t="str">
        <f>IF(Kiadasi_kiseroiv!$K$2=BT1473,BV1473,"")</f>
        <v/>
      </c>
      <c r="BT1473" s="34" t="str">
        <f t="shared" si="418"/>
        <v/>
      </c>
      <c r="BU1473" s="32" t="str">
        <f t="shared" si="419"/>
        <v/>
      </c>
      <c r="BV1473" s="32" t="str">
        <f t="shared" si="420"/>
        <v/>
      </c>
      <c r="BW1473" s="32" t="str">
        <f t="shared" si="421"/>
        <v/>
      </c>
      <c r="BX1473" s="32" t="str">
        <f t="shared" si="422"/>
        <v/>
      </c>
      <c r="BY1473" s="32" t="str">
        <f t="shared" si="423"/>
        <v/>
      </c>
      <c r="BZ1473" s="32" t="str">
        <f t="shared" si="424"/>
        <v/>
      </c>
      <c r="CA1473" s="32" t="str">
        <f t="shared" si="425"/>
        <v/>
      </c>
      <c r="CB1473" s="33">
        <f>IF(COUNTIF($CD$7:CD1473,CD1473)=1,CD1473,CD1473+COUNTIF($CD$6:CD1472,CD1473))</f>
        <v>56619</v>
      </c>
      <c r="CC1473" s="34">
        <f t="shared" si="426"/>
        <v>55153</v>
      </c>
      <c r="CD1473" s="32">
        <f t="shared" si="427"/>
        <v>55153</v>
      </c>
      <c r="CE1473" s="32">
        <f t="shared" si="428"/>
        <v>0</v>
      </c>
      <c r="CF1473" s="32">
        <f t="shared" si="429"/>
        <v>0</v>
      </c>
      <c r="CG1473" s="32" t="str">
        <f t="shared" si="430"/>
        <v/>
      </c>
      <c r="CH1473" s="32">
        <v>1468</v>
      </c>
      <c r="CI1473" s="32" t="s">
        <v>6</v>
      </c>
      <c r="CJ1473" s="32" t="str">
        <f t="shared" si="431"/>
        <v/>
      </c>
      <c r="CK1473" s="32" t="str">
        <f t="shared" si="432"/>
        <v/>
      </c>
      <c r="CL1473" s="32" t="str">
        <f t="shared" si="433"/>
        <v/>
      </c>
      <c r="CM1473" s="32" t="str">
        <f t="shared" si="434"/>
        <v/>
      </c>
      <c r="CN1473" s="32" t="str">
        <f t="shared" si="435"/>
        <v/>
      </c>
    </row>
    <row r="1474" spans="71:92" x14ac:dyDescent="0.3">
      <c r="BS1474" s="32" t="str">
        <f>IF(Kiadasi_kiseroiv!$K$2=BT1474,BV1474,"")</f>
        <v/>
      </c>
      <c r="BT1474" s="34" t="str">
        <f t="shared" si="418"/>
        <v/>
      </c>
      <c r="BU1474" s="32" t="str">
        <f t="shared" si="419"/>
        <v/>
      </c>
      <c r="BV1474" s="32" t="str">
        <f t="shared" si="420"/>
        <v/>
      </c>
      <c r="BW1474" s="32" t="str">
        <f t="shared" si="421"/>
        <v/>
      </c>
      <c r="BX1474" s="32" t="str">
        <f t="shared" si="422"/>
        <v/>
      </c>
      <c r="BY1474" s="32" t="str">
        <f t="shared" si="423"/>
        <v/>
      </c>
      <c r="BZ1474" s="32" t="str">
        <f t="shared" si="424"/>
        <v/>
      </c>
      <c r="CA1474" s="32" t="str">
        <f t="shared" si="425"/>
        <v/>
      </c>
      <c r="CB1474" s="33">
        <f>IF(COUNTIF($CD$7:CD1474,CD1474)=1,CD1474,CD1474+COUNTIF($CD$6:CD1473,CD1474))</f>
        <v>56620</v>
      </c>
      <c r="CC1474" s="34">
        <f t="shared" si="426"/>
        <v>55153</v>
      </c>
      <c r="CD1474" s="32">
        <f t="shared" si="427"/>
        <v>55153</v>
      </c>
      <c r="CE1474" s="32">
        <f t="shared" si="428"/>
        <v>0</v>
      </c>
      <c r="CF1474" s="32">
        <f t="shared" si="429"/>
        <v>0</v>
      </c>
      <c r="CG1474" s="32" t="str">
        <f t="shared" si="430"/>
        <v/>
      </c>
      <c r="CH1474" s="32">
        <v>1469</v>
      </c>
      <c r="CI1474" s="32" t="s">
        <v>6</v>
      </c>
      <c r="CJ1474" s="32" t="str">
        <f t="shared" si="431"/>
        <v/>
      </c>
      <c r="CK1474" s="32" t="str">
        <f t="shared" si="432"/>
        <v/>
      </c>
      <c r="CL1474" s="32" t="str">
        <f t="shared" si="433"/>
        <v/>
      </c>
      <c r="CM1474" s="32" t="str">
        <f t="shared" si="434"/>
        <v/>
      </c>
      <c r="CN1474" s="32" t="str">
        <f t="shared" si="435"/>
        <v/>
      </c>
    </row>
    <row r="1475" spans="71:92" x14ac:dyDescent="0.3">
      <c r="BS1475" s="32" t="str">
        <f>IF(Kiadasi_kiseroiv!$K$2=BT1475,BV1475,"")</f>
        <v/>
      </c>
      <c r="BT1475" s="34" t="str">
        <f t="shared" si="418"/>
        <v/>
      </c>
      <c r="BU1475" s="32" t="str">
        <f t="shared" si="419"/>
        <v/>
      </c>
      <c r="BV1475" s="32" t="str">
        <f t="shared" si="420"/>
        <v/>
      </c>
      <c r="BW1475" s="32" t="str">
        <f t="shared" si="421"/>
        <v/>
      </c>
      <c r="BX1475" s="32" t="str">
        <f t="shared" si="422"/>
        <v/>
      </c>
      <c r="BY1475" s="32" t="str">
        <f t="shared" si="423"/>
        <v/>
      </c>
      <c r="BZ1475" s="32" t="str">
        <f t="shared" si="424"/>
        <v/>
      </c>
      <c r="CA1475" s="32" t="str">
        <f t="shared" si="425"/>
        <v/>
      </c>
      <c r="CB1475" s="33">
        <f>IF(COUNTIF($CD$7:CD1475,CD1475)=1,CD1475,CD1475+COUNTIF($CD$6:CD1474,CD1475))</f>
        <v>56621</v>
      </c>
      <c r="CC1475" s="34">
        <f t="shared" si="426"/>
        <v>55153</v>
      </c>
      <c r="CD1475" s="32">
        <f t="shared" si="427"/>
        <v>55153</v>
      </c>
      <c r="CE1475" s="32">
        <f t="shared" si="428"/>
        <v>0</v>
      </c>
      <c r="CF1475" s="32">
        <f t="shared" si="429"/>
        <v>0</v>
      </c>
      <c r="CG1475" s="32" t="str">
        <f t="shared" si="430"/>
        <v/>
      </c>
      <c r="CH1475" s="32">
        <v>1470</v>
      </c>
      <c r="CI1475" s="32" t="s">
        <v>6</v>
      </c>
      <c r="CJ1475" s="32" t="str">
        <f t="shared" si="431"/>
        <v/>
      </c>
      <c r="CK1475" s="32" t="str">
        <f t="shared" si="432"/>
        <v/>
      </c>
      <c r="CL1475" s="32" t="str">
        <f t="shared" si="433"/>
        <v/>
      </c>
      <c r="CM1475" s="32" t="str">
        <f t="shared" si="434"/>
        <v/>
      </c>
      <c r="CN1475" s="32" t="str">
        <f t="shared" si="435"/>
        <v/>
      </c>
    </row>
    <row r="1476" spans="71:92" x14ac:dyDescent="0.3">
      <c r="BS1476" s="32" t="str">
        <f>IF(Kiadasi_kiseroiv!$K$2=BT1476,BV1476,"")</f>
        <v/>
      </c>
      <c r="BT1476" s="34" t="str">
        <f t="shared" si="418"/>
        <v/>
      </c>
      <c r="BU1476" s="32" t="str">
        <f t="shared" si="419"/>
        <v/>
      </c>
      <c r="BV1476" s="32" t="str">
        <f t="shared" si="420"/>
        <v/>
      </c>
      <c r="BW1476" s="32" t="str">
        <f t="shared" si="421"/>
        <v/>
      </c>
      <c r="BX1476" s="32" t="str">
        <f t="shared" si="422"/>
        <v/>
      </c>
      <c r="BY1476" s="32" t="str">
        <f t="shared" si="423"/>
        <v/>
      </c>
      <c r="BZ1476" s="32" t="str">
        <f t="shared" si="424"/>
        <v/>
      </c>
      <c r="CA1476" s="32" t="str">
        <f t="shared" si="425"/>
        <v/>
      </c>
      <c r="CB1476" s="33">
        <f>IF(COUNTIF($CD$7:CD1476,CD1476)=1,CD1476,CD1476+COUNTIF($CD$6:CD1475,CD1476))</f>
        <v>56622</v>
      </c>
      <c r="CC1476" s="34">
        <f t="shared" si="426"/>
        <v>55153</v>
      </c>
      <c r="CD1476" s="32">
        <f t="shared" si="427"/>
        <v>55153</v>
      </c>
      <c r="CE1476" s="32">
        <f t="shared" si="428"/>
        <v>0</v>
      </c>
      <c r="CF1476" s="32">
        <f t="shared" si="429"/>
        <v>0</v>
      </c>
      <c r="CG1476" s="32" t="str">
        <f t="shared" si="430"/>
        <v/>
      </c>
      <c r="CH1476" s="32">
        <v>1471</v>
      </c>
      <c r="CI1476" s="32" t="s">
        <v>6</v>
      </c>
      <c r="CJ1476" s="32" t="str">
        <f t="shared" si="431"/>
        <v/>
      </c>
      <c r="CK1476" s="32" t="str">
        <f t="shared" si="432"/>
        <v/>
      </c>
      <c r="CL1476" s="32" t="str">
        <f t="shared" si="433"/>
        <v/>
      </c>
      <c r="CM1476" s="32" t="str">
        <f t="shared" si="434"/>
        <v/>
      </c>
      <c r="CN1476" s="32" t="str">
        <f t="shared" si="435"/>
        <v/>
      </c>
    </row>
    <row r="1477" spans="71:92" x14ac:dyDescent="0.3">
      <c r="BS1477" s="32" t="str">
        <f>IF(Kiadasi_kiseroiv!$K$2=BT1477,BV1477,"")</f>
        <v/>
      </c>
      <c r="BT1477" s="34" t="str">
        <f t="shared" si="418"/>
        <v/>
      </c>
      <c r="BU1477" s="32" t="str">
        <f t="shared" si="419"/>
        <v/>
      </c>
      <c r="BV1477" s="32" t="str">
        <f t="shared" si="420"/>
        <v/>
      </c>
      <c r="BW1477" s="32" t="str">
        <f t="shared" si="421"/>
        <v/>
      </c>
      <c r="BX1477" s="32" t="str">
        <f t="shared" si="422"/>
        <v/>
      </c>
      <c r="BY1477" s="32" t="str">
        <f t="shared" si="423"/>
        <v/>
      </c>
      <c r="BZ1477" s="32" t="str">
        <f t="shared" si="424"/>
        <v/>
      </c>
      <c r="CA1477" s="32" t="str">
        <f t="shared" si="425"/>
        <v/>
      </c>
      <c r="CB1477" s="33">
        <f>IF(COUNTIF($CD$7:CD1477,CD1477)=1,CD1477,CD1477+COUNTIF($CD$6:CD1476,CD1477))</f>
        <v>56623</v>
      </c>
      <c r="CC1477" s="34">
        <f t="shared" si="426"/>
        <v>55153</v>
      </c>
      <c r="CD1477" s="32">
        <f t="shared" si="427"/>
        <v>55153</v>
      </c>
      <c r="CE1477" s="32">
        <f t="shared" si="428"/>
        <v>0</v>
      </c>
      <c r="CF1477" s="32">
        <f t="shared" si="429"/>
        <v>0</v>
      </c>
      <c r="CG1477" s="32" t="str">
        <f t="shared" si="430"/>
        <v/>
      </c>
      <c r="CH1477" s="32">
        <v>1472</v>
      </c>
      <c r="CI1477" s="32" t="s">
        <v>6</v>
      </c>
      <c r="CJ1477" s="32" t="str">
        <f t="shared" si="431"/>
        <v/>
      </c>
      <c r="CK1477" s="32" t="str">
        <f t="shared" si="432"/>
        <v/>
      </c>
      <c r="CL1477" s="32" t="str">
        <f t="shared" si="433"/>
        <v/>
      </c>
      <c r="CM1477" s="32" t="str">
        <f t="shared" si="434"/>
        <v/>
      </c>
      <c r="CN1477" s="32" t="str">
        <f t="shared" si="435"/>
        <v/>
      </c>
    </row>
    <row r="1478" spans="71:92" x14ac:dyDescent="0.3">
      <c r="BS1478" s="32" t="str">
        <f>IF(Kiadasi_kiseroiv!$K$2=BT1478,BV1478,"")</f>
        <v/>
      </c>
      <c r="BT1478" s="34" t="str">
        <f t="shared" si="418"/>
        <v/>
      </c>
      <c r="BU1478" s="32" t="str">
        <f t="shared" si="419"/>
        <v/>
      </c>
      <c r="BV1478" s="32" t="str">
        <f t="shared" si="420"/>
        <v/>
      </c>
      <c r="BW1478" s="32" t="str">
        <f t="shared" si="421"/>
        <v/>
      </c>
      <c r="BX1478" s="32" t="str">
        <f t="shared" si="422"/>
        <v/>
      </c>
      <c r="BY1478" s="32" t="str">
        <f t="shared" si="423"/>
        <v/>
      </c>
      <c r="BZ1478" s="32" t="str">
        <f t="shared" si="424"/>
        <v/>
      </c>
      <c r="CA1478" s="32" t="str">
        <f t="shared" si="425"/>
        <v/>
      </c>
      <c r="CB1478" s="33">
        <f>IF(COUNTIF($CD$7:CD1478,CD1478)=1,CD1478,CD1478+COUNTIF($CD$6:CD1477,CD1478))</f>
        <v>56624</v>
      </c>
      <c r="CC1478" s="34">
        <f t="shared" si="426"/>
        <v>55153</v>
      </c>
      <c r="CD1478" s="32">
        <f t="shared" si="427"/>
        <v>55153</v>
      </c>
      <c r="CE1478" s="32">
        <f t="shared" si="428"/>
        <v>0</v>
      </c>
      <c r="CF1478" s="32">
        <f t="shared" si="429"/>
        <v>0</v>
      </c>
      <c r="CG1478" s="32" t="str">
        <f t="shared" si="430"/>
        <v/>
      </c>
      <c r="CH1478" s="32">
        <v>1473</v>
      </c>
      <c r="CI1478" s="32" t="s">
        <v>6</v>
      </c>
      <c r="CJ1478" s="32" t="str">
        <f t="shared" si="431"/>
        <v/>
      </c>
      <c r="CK1478" s="32" t="str">
        <f t="shared" si="432"/>
        <v/>
      </c>
      <c r="CL1478" s="32" t="str">
        <f t="shared" si="433"/>
        <v/>
      </c>
      <c r="CM1478" s="32" t="str">
        <f t="shared" si="434"/>
        <v/>
      </c>
      <c r="CN1478" s="32" t="str">
        <f t="shared" si="435"/>
        <v/>
      </c>
    </row>
    <row r="1479" spans="71:92" x14ac:dyDescent="0.3">
      <c r="BS1479" s="32" t="str">
        <f>IF(Kiadasi_kiseroiv!$K$2=BT1479,BV1479,"")</f>
        <v/>
      </c>
      <c r="BT1479" s="34" t="str">
        <f t="shared" si="418"/>
        <v/>
      </c>
      <c r="BU1479" s="32" t="str">
        <f t="shared" si="419"/>
        <v/>
      </c>
      <c r="BV1479" s="32" t="str">
        <f t="shared" si="420"/>
        <v/>
      </c>
      <c r="BW1479" s="32" t="str">
        <f t="shared" si="421"/>
        <v/>
      </c>
      <c r="BX1479" s="32" t="str">
        <f t="shared" si="422"/>
        <v/>
      </c>
      <c r="BY1479" s="32" t="str">
        <f t="shared" si="423"/>
        <v/>
      </c>
      <c r="BZ1479" s="32" t="str">
        <f t="shared" si="424"/>
        <v/>
      </c>
      <c r="CA1479" s="32" t="str">
        <f t="shared" si="425"/>
        <v/>
      </c>
      <c r="CB1479" s="33">
        <f>IF(COUNTIF($CD$7:CD1479,CD1479)=1,CD1479,CD1479+COUNTIF($CD$6:CD1478,CD1479))</f>
        <v>56625</v>
      </c>
      <c r="CC1479" s="34">
        <f t="shared" si="426"/>
        <v>55153</v>
      </c>
      <c r="CD1479" s="32">
        <f t="shared" si="427"/>
        <v>55153</v>
      </c>
      <c r="CE1479" s="32">
        <f t="shared" si="428"/>
        <v>0</v>
      </c>
      <c r="CF1479" s="32">
        <f t="shared" si="429"/>
        <v>0</v>
      </c>
      <c r="CG1479" s="32" t="str">
        <f t="shared" si="430"/>
        <v/>
      </c>
      <c r="CH1479" s="32">
        <v>1474</v>
      </c>
      <c r="CI1479" s="32" t="s">
        <v>6</v>
      </c>
      <c r="CJ1479" s="32" t="str">
        <f t="shared" si="431"/>
        <v/>
      </c>
      <c r="CK1479" s="32" t="str">
        <f t="shared" si="432"/>
        <v/>
      </c>
      <c r="CL1479" s="32" t="str">
        <f t="shared" si="433"/>
        <v/>
      </c>
      <c r="CM1479" s="32" t="str">
        <f t="shared" si="434"/>
        <v/>
      </c>
      <c r="CN1479" s="32" t="str">
        <f t="shared" si="435"/>
        <v/>
      </c>
    </row>
    <row r="1480" spans="71:92" x14ac:dyDescent="0.3">
      <c r="BS1480" s="32" t="str">
        <f>IF(Kiadasi_kiseroiv!$K$2=BT1480,BV1480,"")</f>
        <v/>
      </c>
      <c r="BT1480" s="34" t="str">
        <f t="shared" si="418"/>
        <v/>
      </c>
      <c r="BU1480" s="32" t="str">
        <f t="shared" si="419"/>
        <v/>
      </c>
      <c r="BV1480" s="32" t="str">
        <f t="shared" si="420"/>
        <v/>
      </c>
      <c r="BW1480" s="32" t="str">
        <f t="shared" si="421"/>
        <v/>
      </c>
      <c r="BX1480" s="32" t="str">
        <f t="shared" si="422"/>
        <v/>
      </c>
      <c r="BY1480" s="32" t="str">
        <f t="shared" si="423"/>
        <v/>
      </c>
      <c r="BZ1480" s="32" t="str">
        <f t="shared" si="424"/>
        <v/>
      </c>
      <c r="CA1480" s="32" t="str">
        <f t="shared" si="425"/>
        <v/>
      </c>
      <c r="CB1480" s="33">
        <f>IF(COUNTIF($CD$7:CD1480,CD1480)=1,CD1480,CD1480+COUNTIF($CD$6:CD1479,CD1480))</f>
        <v>56626</v>
      </c>
      <c r="CC1480" s="34">
        <f t="shared" si="426"/>
        <v>55153</v>
      </c>
      <c r="CD1480" s="32">
        <f t="shared" si="427"/>
        <v>55153</v>
      </c>
      <c r="CE1480" s="32">
        <f t="shared" si="428"/>
        <v>0</v>
      </c>
      <c r="CF1480" s="32">
        <f t="shared" si="429"/>
        <v>0</v>
      </c>
      <c r="CG1480" s="32" t="str">
        <f t="shared" si="430"/>
        <v/>
      </c>
      <c r="CH1480" s="32">
        <v>1475</v>
      </c>
      <c r="CI1480" s="32" t="s">
        <v>6</v>
      </c>
      <c r="CJ1480" s="32" t="str">
        <f t="shared" si="431"/>
        <v/>
      </c>
      <c r="CK1480" s="32" t="str">
        <f t="shared" si="432"/>
        <v/>
      </c>
      <c r="CL1480" s="32" t="str">
        <f t="shared" si="433"/>
        <v/>
      </c>
      <c r="CM1480" s="32" t="str">
        <f t="shared" si="434"/>
        <v/>
      </c>
      <c r="CN1480" s="32" t="str">
        <f t="shared" si="435"/>
        <v/>
      </c>
    </row>
    <row r="1481" spans="71:92" x14ac:dyDescent="0.3">
      <c r="BS1481" s="32" t="str">
        <f>IF(Kiadasi_kiseroiv!$K$2=BT1481,BV1481,"")</f>
        <v/>
      </c>
      <c r="BT1481" s="34" t="str">
        <f t="shared" si="418"/>
        <v/>
      </c>
      <c r="BU1481" s="32" t="str">
        <f t="shared" si="419"/>
        <v/>
      </c>
      <c r="BV1481" s="32" t="str">
        <f t="shared" si="420"/>
        <v/>
      </c>
      <c r="BW1481" s="32" t="str">
        <f t="shared" si="421"/>
        <v/>
      </c>
      <c r="BX1481" s="32" t="str">
        <f t="shared" si="422"/>
        <v/>
      </c>
      <c r="BY1481" s="32" t="str">
        <f t="shared" si="423"/>
        <v/>
      </c>
      <c r="BZ1481" s="32" t="str">
        <f t="shared" si="424"/>
        <v/>
      </c>
      <c r="CA1481" s="32" t="str">
        <f t="shared" si="425"/>
        <v/>
      </c>
      <c r="CB1481" s="33">
        <f>IF(COUNTIF($CD$7:CD1481,CD1481)=1,CD1481,CD1481+COUNTIF($CD$6:CD1480,CD1481))</f>
        <v>56627</v>
      </c>
      <c r="CC1481" s="34">
        <f t="shared" si="426"/>
        <v>55153</v>
      </c>
      <c r="CD1481" s="32">
        <f t="shared" si="427"/>
        <v>55153</v>
      </c>
      <c r="CE1481" s="32">
        <f t="shared" si="428"/>
        <v>0</v>
      </c>
      <c r="CF1481" s="32">
        <f t="shared" si="429"/>
        <v>0</v>
      </c>
      <c r="CG1481" s="32" t="str">
        <f t="shared" si="430"/>
        <v/>
      </c>
      <c r="CH1481" s="32">
        <v>1476</v>
      </c>
      <c r="CI1481" s="32" t="s">
        <v>6</v>
      </c>
      <c r="CJ1481" s="32" t="str">
        <f t="shared" si="431"/>
        <v/>
      </c>
      <c r="CK1481" s="32" t="str">
        <f t="shared" si="432"/>
        <v/>
      </c>
      <c r="CL1481" s="32" t="str">
        <f t="shared" si="433"/>
        <v/>
      </c>
      <c r="CM1481" s="32" t="str">
        <f t="shared" si="434"/>
        <v/>
      </c>
      <c r="CN1481" s="32" t="str">
        <f t="shared" si="435"/>
        <v/>
      </c>
    </row>
    <row r="1482" spans="71:92" x14ac:dyDescent="0.3">
      <c r="BS1482" s="32" t="str">
        <f>IF(Kiadasi_kiseroiv!$K$2=BT1482,BV1482,"")</f>
        <v/>
      </c>
      <c r="BT1482" s="34" t="str">
        <f t="shared" si="418"/>
        <v/>
      </c>
      <c r="BU1482" s="32" t="str">
        <f t="shared" si="419"/>
        <v/>
      </c>
      <c r="BV1482" s="32" t="str">
        <f t="shared" si="420"/>
        <v/>
      </c>
      <c r="BW1482" s="32" t="str">
        <f t="shared" si="421"/>
        <v/>
      </c>
      <c r="BX1482" s="32" t="str">
        <f t="shared" si="422"/>
        <v/>
      </c>
      <c r="BY1482" s="32" t="str">
        <f t="shared" si="423"/>
        <v/>
      </c>
      <c r="BZ1482" s="32" t="str">
        <f t="shared" si="424"/>
        <v/>
      </c>
      <c r="CA1482" s="32" t="str">
        <f t="shared" si="425"/>
        <v/>
      </c>
      <c r="CB1482" s="33">
        <f>IF(COUNTIF($CD$7:CD1482,CD1482)=1,CD1482,CD1482+COUNTIF($CD$6:CD1481,CD1482))</f>
        <v>56628</v>
      </c>
      <c r="CC1482" s="34">
        <f t="shared" si="426"/>
        <v>55153</v>
      </c>
      <c r="CD1482" s="32">
        <f t="shared" si="427"/>
        <v>55153</v>
      </c>
      <c r="CE1482" s="32">
        <f t="shared" si="428"/>
        <v>0</v>
      </c>
      <c r="CF1482" s="32">
        <f t="shared" si="429"/>
        <v>0</v>
      </c>
      <c r="CG1482" s="32" t="str">
        <f t="shared" si="430"/>
        <v/>
      </c>
      <c r="CH1482" s="32">
        <v>1477</v>
      </c>
      <c r="CI1482" s="32" t="s">
        <v>6</v>
      </c>
      <c r="CJ1482" s="32" t="str">
        <f t="shared" si="431"/>
        <v/>
      </c>
      <c r="CK1482" s="32" t="str">
        <f t="shared" si="432"/>
        <v/>
      </c>
      <c r="CL1482" s="32" t="str">
        <f t="shared" si="433"/>
        <v/>
      </c>
      <c r="CM1482" s="32" t="str">
        <f t="shared" si="434"/>
        <v/>
      </c>
      <c r="CN1482" s="32" t="str">
        <f t="shared" si="435"/>
        <v/>
      </c>
    </row>
    <row r="1483" spans="71:92" x14ac:dyDescent="0.3">
      <c r="BS1483" s="32" t="str">
        <f>IF(Kiadasi_kiseroiv!$K$2=BT1483,BV1483,"")</f>
        <v/>
      </c>
      <c r="BT1483" s="34" t="str">
        <f t="shared" si="418"/>
        <v/>
      </c>
      <c r="BU1483" s="32" t="str">
        <f t="shared" si="419"/>
        <v/>
      </c>
      <c r="BV1483" s="32" t="str">
        <f t="shared" si="420"/>
        <v/>
      </c>
      <c r="BW1483" s="32" t="str">
        <f t="shared" si="421"/>
        <v/>
      </c>
      <c r="BX1483" s="32" t="str">
        <f t="shared" si="422"/>
        <v/>
      </c>
      <c r="BY1483" s="32" t="str">
        <f t="shared" si="423"/>
        <v/>
      </c>
      <c r="BZ1483" s="32" t="str">
        <f t="shared" si="424"/>
        <v/>
      </c>
      <c r="CA1483" s="32" t="str">
        <f t="shared" si="425"/>
        <v/>
      </c>
      <c r="CB1483" s="33">
        <f>IF(COUNTIF($CD$7:CD1483,CD1483)=1,CD1483,CD1483+COUNTIF($CD$6:CD1482,CD1483))</f>
        <v>56629</v>
      </c>
      <c r="CC1483" s="34">
        <f t="shared" si="426"/>
        <v>55153</v>
      </c>
      <c r="CD1483" s="32">
        <f t="shared" si="427"/>
        <v>55153</v>
      </c>
      <c r="CE1483" s="32">
        <f t="shared" si="428"/>
        <v>0</v>
      </c>
      <c r="CF1483" s="32">
        <f t="shared" si="429"/>
        <v>0</v>
      </c>
      <c r="CG1483" s="32" t="str">
        <f t="shared" si="430"/>
        <v/>
      </c>
      <c r="CH1483" s="32">
        <v>1478</v>
      </c>
      <c r="CI1483" s="32" t="s">
        <v>6</v>
      </c>
      <c r="CJ1483" s="32" t="str">
        <f t="shared" si="431"/>
        <v/>
      </c>
      <c r="CK1483" s="32" t="str">
        <f t="shared" si="432"/>
        <v/>
      </c>
      <c r="CL1483" s="32" t="str">
        <f t="shared" si="433"/>
        <v/>
      </c>
      <c r="CM1483" s="32" t="str">
        <f t="shared" si="434"/>
        <v/>
      </c>
      <c r="CN1483" s="32" t="str">
        <f t="shared" si="435"/>
        <v/>
      </c>
    </row>
    <row r="1484" spans="71:92" x14ac:dyDescent="0.3">
      <c r="BS1484" s="32" t="str">
        <f>IF(Kiadasi_kiseroiv!$K$2=BT1484,BV1484,"")</f>
        <v/>
      </c>
      <c r="BT1484" s="34" t="str">
        <f t="shared" si="418"/>
        <v/>
      </c>
      <c r="BU1484" s="32" t="str">
        <f t="shared" si="419"/>
        <v/>
      </c>
      <c r="BV1484" s="32" t="str">
        <f t="shared" si="420"/>
        <v/>
      </c>
      <c r="BW1484" s="32" t="str">
        <f t="shared" si="421"/>
        <v/>
      </c>
      <c r="BX1484" s="32" t="str">
        <f t="shared" si="422"/>
        <v/>
      </c>
      <c r="BY1484" s="32" t="str">
        <f t="shared" si="423"/>
        <v/>
      </c>
      <c r="BZ1484" s="32" t="str">
        <f t="shared" si="424"/>
        <v/>
      </c>
      <c r="CA1484" s="32" t="str">
        <f t="shared" si="425"/>
        <v/>
      </c>
      <c r="CB1484" s="33">
        <f>IF(COUNTIF($CD$7:CD1484,CD1484)=1,CD1484,CD1484+COUNTIF($CD$6:CD1483,CD1484))</f>
        <v>56630</v>
      </c>
      <c r="CC1484" s="34">
        <f t="shared" si="426"/>
        <v>55153</v>
      </c>
      <c r="CD1484" s="32">
        <f t="shared" si="427"/>
        <v>55153</v>
      </c>
      <c r="CE1484" s="32">
        <f t="shared" si="428"/>
        <v>0</v>
      </c>
      <c r="CF1484" s="32">
        <f t="shared" si="429"/>
        <v>0</v>
      </c>
      <c r="CG1484" s="32" t="str">
        <f t="shared" si="430"/>
        <v/>
      </c>
      <c r="CH1484" s="32">
        <v>1479</v>
      </c>
      <c r="CI1484" s="32" t="s">
        <v>6</v>
      </c>
      <c r="CJ1484" s="32" t="str">
        <f t="shared" si="431"/>
        <v/>
      </c>
      <c r="CK1484" s="32" t="str">
        <f t="shared" si="432"/>
        <v/>
      </c>
      <c r="CL1484" s="32" t="str">
        <f t="shared" si="433"/>
        <v/>
      </c>
      <c r="CM1484" s="32" t="str">
        <f t="shared" si="434"/>
        <v/>
      </c>
      <c r="CN1484" s="32" t="str">
        <f t="shared" si="435"/>
        <v/>
      </c>
    </row>
    <row r="1485" spans="71:92" x14ac:dyDescent="0.3">
      <c r="BS1485" s="32" t="str">
        <f>IF(Kiadasi_kiseroiv!$K$2=BT1485,BV1485,"")</f>
        <v/>
      </c>
      <c r="BT1485" s="34" t="str">
        <f t="shared" si="418"/>
        <v/>
      </c>
      <c r="BU1485" s="32" t="str">
        <f t="shared" si="419"/>
        <v/>
      </c>
      <c r="BV1485" s="32" t="str">
        <f t="shared" si="420"/>
        <v/>
      </c>
      <c r="BW1485" s="32" t="str">
        <f t="shared" si="421"/>
        <v/>
      </c>
      <c r="BX1485" s="32" t="str">
        <f t="shared" si="422"/>
        <v/>
      </c>
      <c r="BY1485" s="32" t="str">
        <f t="shared" si="423"/>
        <v/>
      </c>
      <c r="BZ1485" s="32" t="str">
        <f t="shared" si="424"/>
        <v/>
      </c>
      <c r="CA1485" s="32" t="str">
        <f t="shared" si="425"/>
        <v/>
      </c>
      <c r="CB1485" s="33">
        <f>IF(COUNTIF($CD$7:CD1485,CD1485)=1,CD1485,CD1485+COUNTIF($CD$6:CD1484,CD1485))</f>
        <v>56631</v>
      </c>
      <c r="CC1485" s="34">
        <f t="shared" si="426"/>
        <v>55153</v>
      </c>
      <c r="CD1485" s="32">
        <f t="shared" si="427"/>
        <v>55153</v>
      </c>
      <c r="CE1485" s="32">
        <f t="shared" si="428"/>
        <v>0</v>
      </c>
      <c r="CF1485" s="32">
        <f t="shared" si="429"/>
        <v>0</v>
      </c>
      <c r="CG1485" s="32" t="str">
        <f t="shared" si="430"/>
        <v/>
      </c>
      <c r="CH1485" s="32">
        <v>1480</v>
      </c>
      <c r="CI1485" s="32" t="s">
        <v>6</v>
      </c>
      <c r="CJ1485" s="32" t="str">
        <f t="shared" si="431"/>
        <v/>
      </c>
      <c r="CK1485" s="32" t="str">
        <f t="shared" si="432"/>
        <v/>
      </c>
      <c r="CL1485" s="32" t="str">
        <f t="shared" si="433"/>
        <v/>
      </c>
      <c r="CM1485" s="32" t="str">
        <f t="shared" si="434"/>
        <v/>
      </c>
      <c r="CN1485" s="32" t="str">
        <f t="shared" si="435"/>
        <v/>
      </c>
    </row>
    <row r="1486" spans="71:92" x14ac:dyDescent="0.3">
      <c r="BS1486" s="32" t="str">
        <f>IF(Kiadasi_kiseroiv!$K$2=BT1486,BV1486,"")</f>
        <v/>
      </c>
      <c r="BT1486" s="34" t="str">
        <f t="shared" si="418"/>
        <v/>
      </c>
      <c r="BU1486" s="32" t="str">
        <f t="shared" si="419"/>
        <v/>
      </c>
      <c r="BV1486" s="32" t="str">
        <f t="shared" si="420"/>
        <v/>
      </c>
      <c r="BW1486" s="32" t="str">
        <f t="shared" si="421"/>
        <v/>
      </c>
      <c r="BX1486" s="32" t="str">
        <f t="shared" si="422"/>
        <v/>
      </c>
      <c r="BY1486" s="32" t="str">
        <f t="shared" si="423"/>
        <v/>
      </c>
      <c r="BZ1486" s="32" t="str">
        <f t="shared" si="424"/>
        <v/>
      </c>
      <c r="CA1486" s="32" t="str">
        <f t="shared" si="425"/>
        <v/>
      </c>
      <c r="CB1486" s="33">
        <f>IF(COUNTIF($CD$7:CD1486,CD1486)=1,CD1486,CD1486+COUNTIF($CD$6:CD1485,CD1486))</f>
        <v>56632</v>
      </c>
      <c r="CC1486" s="34">
        <f t="shared" si="426"/>
        <v>55153</v>
      </c>
      <c r="CD1486" s="32">
        <f t="shared" si="427"/>
        <v>55153</v>
      </c>
      <c r="CE1486" s="32">
        <f t="shared" si="428"/>
        <v>0</v>
      </c>
      <c r="CF1486" s="32">
        <f t="shared" si="429"/>
        <v>0</v>
      </c>
      <c r="CG1486" s="32" t="str">
        <f t="shared" si="430"/>
        <v/>
      </c>
      <c r="CH1486" s="32">
        <v>1481</v>
      </c>
      <c r="CI1486" s="32" t="s">
        <v>6</v>
      </c>
      <c r="CJ1486" s="32" t="str">
        <f t="shared" si="431"/>
        <v/>
      </c>
      <c r="CK1486" s="32" t="str">
        <f t="shared" si="432"/>
        <v/>
      </c>
      <c r="CL1486" s="32" t="str">
        <f t="shared" si="433"/>
        <v/>
      </c>
      <c r="CM1486" s="32" t="str">
        <f t="shared" si="434"/>
        <v/>
      </c>
      <c r="CN1486" s="32" t="str">
        <f t="shared" si="435"/>
        <v/>
      </c>
    </row>
    <row r="1487" spans="71:92" x14ac:dyDescent="0.3">
      <c r="BS1487" s="32" t="str">
        <f>IF(Kiadasi_kiseroiv!$K$2=BT1487,BV1487,"")</f>
        <v/>
      </c>
      <c r="BT1487" s="34" t="str">
        <f t="shared" si="418"/>
        <v/>
      </c>
      <c r="BU1487" s="32" t="str">
        <f t="shared" si="419"/>
        <v/>
      </c>
      <c r="BV1487" s="32" t="str">
        <f t="shared" si="420"/>
        <v/>
      </c>
      <c r="BW1487" s="32" t="str">
        <f t="shared" si="421"/>
        <v/>
      </c>
      <c r="BX1487" s="32" t="str">
        <f t="shared" si="422"/>
        <v/>
      </c>
      <c r="BY1487" s="32" t="str">
        <f t="shared" si="423"/>
        <v/>
      </c>
      <c r="BZ1487" s="32" t="str">
        <f t="shared" si="424"/>
        <v/>
      </c>
      <c r="CA1487" s="32" t="str">
        <f t="shared" si="425"/>
        <v/>
      </c>
      <c r="CB1487" s="33">
        <f>IF(COUNTIF($CD$7:CD1487,CD1487)=1,CD1487,CD1487+COUNTIF($CD$6:CD1486,CD1487))</f>
        <v>56633</v>
      </c>
      <c r="CC1487" s="34">
        <f t="shared" si="426"/>
        <v>55153</v>
      </c>
      <c r="CD1487" s="32">
        <f t="shared" si="427"/>
        <v>55153</v>
      </c>
      <c r="CE1487" s="32">
        <f t="shared" si="428"/>
        <v>0</v>
      </c>
      <c r="CF1487" s="32">
        <f t="shared" si="429"/>
        <v>0</v>
      </c>
      <c r="CG1487" s="32" t="str">
        <f t="shared" si="430"/>
        <v/>
      </c>
      <c r="CH1487" s="32">
        <v>1482</v>
      </c>
      <c r="CI1487" s="32" t="s">
        <v>6</v>
      </c>
      <c r="CJ1487" s="32" t="str">
        <f t="shared" si="431"/>
        <v/>
      </c>
      <c r="CK1487" s="32" t="str">
        <f t="shared" si="432"/>
        <v/>
      </c>
      <c r="CL1487" s="32" t="str">
        <f t="shared" si="433"/>
        <v/>
      </c>
      <c r="CM1487" s="32" t="str">
        <f t="shared" si="434"/>
        <v/>
      </c>
      <c r="CN1487" s="32" t="str">
        <f t="shared" si="435"/>
        <v/>
      </c>
    </row>
    <row r="1488" spans="71:92" x14ac:dyDescent="0.3">
      <c r="BS1488" s="32" t="str">
        <f>IF(Kiadasi_kiseroiv!$K$2=BT1488,BV1488,"")</f>
        <v/>
      </c>
      <c r="BT1488" s="34" t="str">
        <f t="shared" si="418"/>
        <v/>
      </c>
      <c r="BU1488" s="32" t="str">
        <f t="shared" si="419"/>
        <v/>
      </c>
      <c r="BV1488" s="32" t="str">
        <f t="shared" si="420"/>
        <v/>
      </c>
      <c r="BW1488" s="32" t="str">
        <f t="shared" si="421"/>
        <v/>
      </c>
      <c r="BX1488" s="32" t="str">
        <f t="shared" si="422"/>
        <v/>
      </c>
      <c r="BY1488" s="32" t="str">
        <f t="shared" si="423"/>
        <v/>
      </c>
      <c r="BZ1488" s="32" t="str">
        <f t="shared" si="424"/>
        <v/>
      </c>
      <c r="CA1488" s="32" t="str">
        <f t="shared" si="425"/>
        <v/>
      </c>
      <c r="CB1488" s="33">
        <f>IF(COUNTIF($CD$7:CD1488,CD1488)=1,CD1488,CD1488+COUNTIF($CD$6:CD1487,CD1488))</f>
        <v>56634</v>
      </c>
      <c r="CC1488" s="34">
        <f t="shared" si="426"/>
        <v>55153</v>
      </c>
      <c r="CD1488" s="32">
        <f t="shared" si="427"/>
        <v>55153</v>
      </c>
      <c r="CE1488" s="32">
        <f t="shared" si="428"/>
        <v>0</v>
      </c>
      <c r="CF1488" s="32">
        <f t="shared" si="429"/>
        <v>0</v>
      </c>
      <c r="CG1488" s="32" t="str">
        <f t="shared" si="430"/>
        <v/>
      </c>
      <c r="CH1488" s="32">
        <v>1483</v>
      </c>
      <c r="CI1488" s="32" t="s">
        <v>6</v>
      </c>
      <c r="CJ1488" s="32" t="str">
        <f t="shared" si="431"/>
        <v/>
      </c>
      <c r="CK1488" s="32" t="str">
        <f t="shared" si="432"/>
        <v/>
      </c>
      <c r="CL1488" s="32" t="str">
        <f t="shared" si="433"/>
        <v/>
      </c>
      <c r="CM1488" s="32" t="str">
        <f t="shared" si="434"/>
        <v/>
      </c>
      <c r="CN1488" s="32" t="str">
        <f t="shared" si="435"/>
        <v/>
      </c>
    </row>
    <row r="1489" spans="71:92" x14ac:dyDescent="0.3">
      <c r="BS1489" s="32" t="str">
        <f>IF(Kiadasi_kiseroiv!$K$2=BT1489,BV1489,"")</f>
        <v/>
      </c>
      <c r="BT1489" s="34" t="str">
        <f t="shared" si="418"/>
        <v/>
      </c>
      <c r="BU1489" s="32" t="str">
        <f t="shared" si="419"/>
        <v/>
      </c>
      <c r="BV1489" s="32" t="str">
        <f t="shared" si="420"/>
        <v/>
      </c>
      <c r="BW1489" s="32" t="str">
        <f t="shared" si="421"/>
        <v/>
      </c>
      <c r="BX1489" s="32" t="str">
        <f t="shared" si="422"/>
        <v/>
      </c>
      <c r="BY1489" s="32" t="str">
        <f t="shared" si="423"/>
        <v/>
      </c>
      <c r="BZ1489" s="32" t="str">
        <f t="shared" si="424"/>
        <v/>
      </c>
      <c r="CA1489" s="32" t="str">
        <f t="shared" si="425"/>
        <v/>
      </c>
      <c r="CB1489" s="33">
        <f>IF(COUNTIF($CD$7:CD1489,CD1489)=1,CD1489,CD1489+COUNTIF($CD$6:CD1488,CD1489))</f>
        <v>56635</v>
      </c>
      <c r="CC1489" s="34">
        <f t="shared" si="426"/>
        <v>55153</v>
      </c>
      <c r="CD1489" s="32">
        <f t="shared" si="427"/>
        <v>55153</v>
      </c>
      <c r="CE1489" s="32">
        <f t="shared" si="428"/>
        <v>0</v>
      </c>
      <c r="CF1489" s="32">
        <f t="shared" si="429"/>
        <v>0</v>
      </c>
      <c r="CG1489" s="32" t="str">
        <f t="shared" si="430"/>
        <v/>
      </c>
      <c r="CH1489" s="32">
        <v>1484</v>
      </c>
      <c r="CI1489" s="32" t="s">
        <v>6</v>
      </c>
      <c r="CJ1489" s="32" t="str">
        <f t="shared" si="431"/>
        <v/>
      </c>
      <c r="CK1489" s="32" t="str">
        <f t="shared" si="432"/>
        <v/>
      </c>
      <c r="CL1489" s="32" t="str">
        <f t="shared" si="433"/>
        <v/>
      </c>
      <c r="CM1489" s="32" t="str">
        <f t="shared" si="434"/>
        <v/>
      </c>
      <c r="CN1489" s="32" t="str">
        <f t="shared" si="435"/>
        <v/>
      </c>
    </row>
    <row r="1490" spans="71:92" x14ac:dyDescent="0.3">
      <c r="BS1490" s="32" t="str">
        <f>IF(Kiadasi_kiseroiv!$K$2=BT1490,BV1490,"")</f>
        <v/>
      </c>
      <c r="BT1490" s="34" t="str">
        <f t="shared" si="418"/>
        <v/>
      </c>
      <c r="BU1490" s="32" t="str">
        <f t="shared" si="419"/>
        <v/>
      </c>
      <c r="BV1490" s="32" t="str">
        <f t="shared" si="420"/>
        <v/>
      </c>
      <c r="BW1490" s="32" t="str">
        <f t="shared" si="421"/>
        <v/>
      </c>
      <c r="BX1490" s="32" t="str">
        <f t="shared" si="422"/>
        <v/>
      </c>
      <c r="BY1490" s="32" t="str">
        <f t="shared" si="423"/>
        <v/>
      </c>
      <c r="BZ1490" s="32" t="str">
        <f t="shared" si="424"/>
        <v/>
      </c>
      <c r="CA1490" s="32" t="str">
        <f t="shared" si="425"/>
        <v/>
      </c>
      <c r="CB1490" s="33">
        <f>IF(COUNTIF($CD$7:CD1490,CD1490)=1,CD1490,CD1490+COUNTIF($CD$6:CD1489,CD1490))</f>
        <v>56636</v>
      </c>
      <c r="CC1490" s="34">
        <f t="shared" si="426"/>
        <v>55153</v>
      </c>
      <c r="CD1490" s="32">
        <f t="shared" si="427"/>
        <v>55153</v>
      </c>
      <c r="CE1490" s="32">
        <f t="shared" si="428"/>
        <v>0</v>
      </c>
      <c r="CF1490" s="32">
        <f t="shared" si="429"/>
        <v>0</v>
      </c>
      <c r="CG1490" s="32" t="str">
        <f t="shared" si="430"/>
        <v/>
      </c>
      <c r="CH1490" s="32">
        <v>1485</v>
      </c>
      <c r="CI1490" s="32" t="s">
        <v>6</v>
      </c>
      <c r="CJ1490" s="32" t="str">
        <f t="shared" si="431"/>
        <v/>
      </c>
      <c r="CK1490" s="32" t="str">
        <f t="shared" si="432"/>
        <v/>
      </c>
      <c r="CL1490" s="32" t="str">
        <f t="shared" si="433"/>
        <v/>
      </c>
      <c r="CM1490" s="32" t="str">
        <f t="shared" si="434"/>
        <v/>
      </c>
      <c r="CN1490" s="32" t="str">
        <f t="shared" si="435"/>
        <v/>
      </c>
    </row>
    <row r="1491" spans="71:92" x14ac:dyDescent="0.3">
      <c r="BS1491" s="32" t="str">
        <f>IF(Kiadasi_kiseroiv!$K$2=BT1491,BV1491,"")</f>
        <v/>
      </c>
      <c r="BT1491" s="34" t="str">
        <f t="shared" si="418"/>
        <v/>
      </c>
      <c r="BU1491" s="32" t="str">
        <f t="shared" si="419"/>
        <v/>
      </c>
      <c r="BV1491" s="32" t="str">
        <f t="shared" si="420"/>
        <v/>
      </c>
      <c r="BW1491" s="32" t="str">
        <f t="shared" si="421"/>
        <v/>
      </c>
      <c r="BX1491" s="32" t="str">
        <f t="shared" si="422"/>
        <v/>
      </c>
      <c r="BY1491" s="32" t="str">
        <f t="shared" si="423"/>
        <v/>
      </c>
      <c r="BZ1491" s="32" t="str">
        <f t="shared" si="424"/>
        <v/>
      </c>
      <c r="CA1491" s="32" t="str">
        <f t="shared" si="425"/>
        <v/>
      </c>
      <c r="CB1491" s="33">
        <f>IF(COUNTIF($CD$7:CD1491,CD1491)=1,CD1491,CD1491+COUNTIF($CD$6:CD1490,CD1491))</f>
        <v>56637</v>
      </c>
      <c r="CC1491" s="34">
        <f t="shared" si="426"/>
        <v>55153</v>
      </c>
      <c r="CD1491" s="32">
        <f t="shared" si="427"/>
        <v>55153</v>
      </c>
      <c r="CE1491" s="32">
        <f t="shared" si="428"/>
        <v>0</v>
      </c>
      <c r="CF1491" s="32">
        <f t="shared" si="429"/>
        <v>0</v>
      </c>
      <c r="CG1491" s="32" t="str">
        <f t="shared" si="430"/>
        <v/>
      </c>
      <c r="CH1491" s="32">
        <v>1486</v>
      </c>
      <c r="CI1491" s="32" t="s">
        <v>6</v>
      </c>
      <c r="CJ1491" s="32" t="str">
        <f t="shared" si="431"/>
        <v/>
      </c>
      <c r="CK1491" s="32" t="str">
        <f t="shared" si="432"/>
        <v/>
      </c>
      <c r="CL1491" s="32" t="str">
        <f t="shared" si="433"/>
        <v/>
      </c>
      <c r="CM1491" s="32" t="str">
        <f t="shared" si="434"/>
        <v/>
      </c>
      <c r="CN1491" s="32" t="str">
        <f t="shared" si="435"/>
        <v/>
      </c>
    </row>
    <row r="1492" spans="71:92" x14ac:dyDescent="0.3">
      <c r="BS1492" s="32" t="str">
        <f>IF(Kiadasi_kiseroiv!$K$2=BT1492,BV1492,"")</f>
        <v/>
      </c>
      <c r="BT1492" s="34" t="str">
        <f t="shared" si="418"/>
        <v/>
      </c>
      <c r="BU1492" s="32" t="str">
        <f t="shared" si="419"/>
        <v/>
      </c>
      <c r="BV1492" s="32" t="str">
        <f t="shared" si="420"/>
        <v/>
      </c>
      <c r="BW1492" s="32" t="str">
        <f t="shared" si="421"/>
        <v/>
      </c>
      <c r="BX1492" s="32" t="str">
        <f t="shared" si="422"/>
        <v/>
      </c>
      <c r="BY1492" s="32" t="str">
        <f t="shared" si="423"/>
        <v/>
      </c>
      <c r="BZ1492" s="32" t="str">
        <f t="shared" si="424"/>
        <v/>
      </c>
      <c r="CA1492" s="32" t="str">
        <f t="shared" si="425"/>
        <v/>
      </c>
      <c r="CB1492" s="33">
        <f>IF(COUNTIF($CD$7:CD1492,CD1492)=1,CD1492,CD1492+COUNTIF($CD$6:CD1491,CD1492))</f>
        <v>56638</v>
      </c>
      <c r="CC1492" s="34">
        <f t="shared" si="426"/>
        <v>55153</v>
      </c>
      <c r="CD1492" s="32">
        <f t="shared" si="427"/>
        <v>55153</v>
      </c>
      <c r="CE1492" s="32">
        <f t="shared" si="428"/>
        <v>0</v>
      </c>
      <c r="CF1492" s="32">
        <f t="shared" si="429"/>
        <v>0</v>
      </c>
      <c r="CG1492" s="32" t="str">
        <f t="shared" si="430"/>
        <v/>
      </c>
      <c r="CH1492" s="32">
        <v>1487</v>
      </c>
      <c r="CI1492" s="32" t="s">
        <v>6</v>
      </c>
      <c r="CJ1492" s="32" t="str">
        <f t="shared" si="431"/>
        <v/>
      </c>
      <c r="CK1492" s="32" t="str">
        <f t="shared" si="432"/>
        <v/>
      </c>
      <c r="CL1492" s="32" t="str">
        <f t="shared" si="433"/>
        <v/>
      </c>
      <c r="CM1492" s="32" t="str">
        <f t="shared" si="434"/>
        <v/>
      </c>
      <c r="CN1492" s="32" t="str">
        <f t="shared" si="435"/>
        <v/>
      </c>
    </row>
    <row r="1493" spans="71:92" x14ac:dyDescent="0.3">
      <c r="BS1493" s="32" t="str">
        <f>IF(Kiadasi_kiseroiv!$K$2=BT1493,BV1493,"")</f>
        <v/>
      </c>
      <c r="BT1493" s="34" t="str">
        <f t="shared" si="418"/>
        <v/>
      </c>
      <c r="BU1493" s="32" t="str">
        <f t="shared" si="419"/>
        <v/>
      </c>
      <c r="BV1493" s="32" t="str">
        <f t="shared" si="420"/>
        <v/>
      </c>
      <c r="BW1493" s="32" t="str">
        <f t="shared" si="421"/>
        <v/>
      </c>
      <c r="BX1493" s="32" t="str">
        <f t="shared" si="422"/>
        <v/>
      </c>
      <c r="BY1493" s="32" t="str">
        <f t="shared" si="423"/>
        <v/>
      </c>
      <c r="BZ1493" s="32" t="str">
        <f t="shared" si="424"/>
        <v/>
      </c>
      <c r="CA1493" s="32" t="str">
        <f t="shared" si="425"/>
        <v/>
      </c>
      <c r="CB1493" s="33">
        <f>IF(COUNTIF($CD$7:CD1493,CD1493)=1,CD1493,CD1493+COUNTIF($CD$6:CD1492,CD1493))</f>
        <v>56639</v>
      </c>
      <c r="CC1493" s="34">
        <f t="shared" si="426"/>
        <v>55153</v>
      </c>
      <c r="CD1493" s="32">
        <f t="shared" si="427"/>
        <v>55153</v>
      </c>
      <c r="CE1493" s="32">
        <f t="shared" si="428"/>
        <v>0</v>
      </c>
      <c r="CF1493" s="32">
        <f t="shared" si="429"/>
        <v>0</v>
      </c>
      <c r="CG1493" s="32" t="str">
        <f t="shared" si="430"/>
        <v/>
      </c>
      <c r="CH1493" s="32">
        <v>1488</v>
      </c>
      <c r="CI1493" s="32" t="s">
        <v>6</v>
      </c>
      <c r="CJ1493" s="32" t="str">
        <f t="shared" si="431"/>
        <v/>
      </c>
      <c r="CK1493" s="32" t="str">
        <f t="shared" si="432"/>
        <v/>
      </c>
      <c r="CL1493" s="32" t="str">
        <f t="shared" si="433"/>
        <v/>
      </c>
      <c r="CM1493" s="32" t="str">
        <f t="shared" si="434"/>
        <v/>
      </c>
      <c r="CN1493" s="32" t="str">
        <f t="shared" si="435"/>
        <v/>
      </c>
    </row>
    <row r="1494" spans="71:92" x14ac:dyDescent="0.3">
      <c r="BS1494" s="32" t="str">
        <f>IF(Kiadasi_kiseroiv!$K$2=BT1494,BV1494,"")</f>
        <v/>
      </c>
      <c r="BT1494" s="34" t="str">
        <f t="shared" si="418"/>
        <v/>
      </c>
      <c r="BU1494" s="32" t="str">
        <f t="shared" si="419"/>
        <v/>
      </c>
      <c r="BV1494" s="32" t="str">
        <f t="shared" si="420"/>
        <v/>
      </c>
      <c r="BW1494" s="32" t="str">
        <f t="shared" si="421"/>
        <v/>
      </c>
      <c r="BX1494" s="32" t="str">
        <f t="shared" si="422"/>
        <v/>
      </c>
      <c r="BY1494" s="32" t="str">
        <f t="shared" si="423"/>
        <v/>
      </c>
      <c r="BZ1494" s="32" t="str">
        <f t="shared" si="424"/>
        <v/>
      </c>
      <c r="CA1494" s="32" t="str">
        <f t="shared" si="425"/>
        <v/>
      </c>
      <c r="CB1494" s="33">
        <f>IF(COUNTIF($CD$7:CD1494,CD1494)=1,CD1494,CD1494+COUNTIF($CD$6:CD1493,CD1494))</f>
        <v>56640</v>
      </c>
      <c r="CC1494" s="34">
        <f t="shared" si="426"/>
        <v>55153</v>
      </c>
      <c r="CD1494" s="32">
        <f t="shared" si="427"/>
        <v>55153</v>
      </c>
      <c r="CE1494" s="32">
        <f t="shared" si="428"/>
        <v>0</v>
      </c>
      <c r="CF1494" s="32">
        <f t="shared" si="429"/>
        <v>0</v>
      </c>
      <c r="CG1494" s="32" t="str">
        <f t="shared" si="430"/>
        <v/>
      </c>
      <c r="CH1494" s="32">
        <v>1489</v>
      </c>
      <c r="CI1494" s="32" t="s">
        <v>6</v>
      </c>
      <c r="CJ1494" s="32" t="str">
        <f t="shared" si="431"/>
        <v/>
      </c>
      <c r="CK1494" s="32" t="str">
        <f t="shared" si="432"/>
        <v/>
      </c>
      <c r="CL1494" s="32" t="str">
        <f t="shared" si="433"/>
        <v/>
      </c>
      <c r="CM1494" s="32" t="str">
        <f t="shared" si="434"/>
        <v/>
      </c>
      <c r="CN1494" s="32" t="str">
        <f t="shared" si="435"/>
        <v/>
      </c>
    </row>
    <row r="1495" spans="71:92" x14ac:dyDescent="0.3">
      <c r="BS1495" s="32" t="str">
        <f>IF(Kiadasi_kiseroiv!$K$2=BT1495,BV1495,"")</f>
        <v/>
      </c>
      <c r="BT1495" s="34" t="str">
        <f t="shared" si="418"/>
        <v/>
      </c>
      <c r="BU1495" s="32" t="str">
        <f t="shared" si="419"/>
        <v/>
      </c>
      <c r="BV1495" s="32" t="str">
        <f t="shared" si="420"/>
        <v/>
      </c>
      <c r="BW1495" s="32" t="str">
        <f t="shared" si="421"/>
        <v/>
      </c>
      <c r="BX1495" s="32" t="str">
        <f t="shared" si="422"/>
        <v/>
      </c>
      <c r="BY1495" s="32" t="str">
        <f t="shared" si="423"/>
        <v/>
      </c>
      <c r="BZ1495" s="32" t="str">
        <f t="shared" si="424"/>
        <v/>
      </c>
      <c r="CA1495" s="32" t="str">
        <f t="shared" si="425"/>
        <v/>
      </c>
      <c r="CB1495" s="33">
        <f>IF(COUNTIF($CD$7:CD1495,CD1495)=1,CD1495,CD1495+COUNTIF($CD$6:CD1494,CD1495))</f>
        <v>56641</v>
      </c>
      <c r="CC1495" s="34">
        <f t="shared" si="426"/>
        <v>55153</v>
      </c>
      <c r="CD1495" s="32">
        <f t="shared" si="427"/>
        <v>55153</v>
      </c>
      <c r="CE1495" s="32">
        <f t="shared" si="428"/>
        <v>0</v>
      </c>
      <c r="CF1495" s="32">
        <f t="shared" si="429"/>
        <v>0</v>
      </c>
      <c r="CG1495" s="32" t="str">
        <f t="shared" si="430"/>
        <v/>
      </c>
      <c r="CH1495" s="32">
        <v>1490</v>
      </c>
      <c r="CI1495" s="32" t="s">
        <v>6</v>
      </c>
      <c r="CJ1495" s="32" t="str">
        <f t="shared" si="431"/>
        <v/>
      </c>
      <c r="CK1495" s="32" t="str">
        <f t="shared" si="432"/>
        <v/>
      </c>
      <c r="CL1495" s="32" t="str">
        <f t="shared" si="433"/>
        <v/>
      </c>
      <c r="CM1495" s="32" t="str">
        <f t="shared" si="434"/>
        <v/>
      </c>
      <c r="CN1495" s="32" t="str">
        <f t="shared" si="435"/>
        <v/>
      </c>
    </row>
    <row r="1496" spans="71:92" x14ac:dyDescent="0.3">
      <c r="BS1496" s="32" t="str">
        <f>IF(Kiadasi_kiseroiv!$K$2=BT1496,BV1496,"")</f>
        <v/>
      </c>
      <c r="BT1496" s="34" t="str">
        <f t="shared" si="418"/>
        <v/>
      </c>
      <c r="BU1496" s="32" t="str">
        <f t="shared" si="419"/>
        <v/>
      </c>
      <c r="BV1496" s="32" t="str">
        <f t="shared" si="420"/>
        <v/>
      </c>
      <c r="BW1496" s="32" t="str">
        <f t="shared" si="421"/>
        <v/>
      </c>
      <c r="BX1496" s="32" t="str">
        <f t="shared" si="422"/>
        <v/>
      </c>
      <c r="BY1496" s="32" t="str">
        <f t="shared" si="423"/>
        <v/>
      </c>
      <c r="BZ1496" s="32" t="str">
        <f t="shared" si="424"/>
        <v/>
      </c>
      <c r="CA1496" s="32" t="str">
        <f t="shared" si="425"/>
        <v/>
      </c>
      <c r="CB1496" s="33">
        <f>IF(COUNTIF($CD$7:CD1496,CD1496)=1,CD1496,CD1496+COUNTIF($CD$6:CD1495,CD1496))</f>
        <v>56642</v>
      </c>
      <c r="CC1496" s="34">
        <f t="shared" si="426"/>
        <v>55153</v>
      </c>
      <c r="CD1496" s="32">
        <f t="shared" si="427"/>
        <v>55153</v>
      </c>
      <c r="CE1496" s="32">
        <f t="shared" si="428"/>
        <v>0</v>
      </c>
      <c r="CF1496" s="32">
        <f t="shared" si="429"/>
        <v>0</v>
      </c>
      <c r="CG1496" s="32" t="str">
        <f t="shared" si="430"/>
        <v/>
      </c>
      <c r="CH1496" s="32">
        <v>1491</v>
      </c>
      <c r="CI1496" s="32" t="s">
        <v>6</v>
      </c>
      <c r="CJ1496" s="32" t="str">
        <f t="shared" si="431"/>
        <v/>
      </c>
      <c r="CK1496" s="32" t="str">
        <f t="shared" si="432"/>
        <v/>
      </c>
      <c r="CL1496" s="32" t="str">
        <f t="shared" si="433"/>
        <v/>
      </c>
      <c r="CM1496" s="32" t="str">
        <f t="shared" si="434"/>
        <v/>
      </c>
      <c r="CN1496" s="32" t="str">
        <f t="shared" si="435"/>
        <v/>
      </c>
    </row>
    <row r="1497" spans="71:92" x14ac:dyDescent="0.3">
      <c r="BS1497" s="32" t="str">
        <f>IF(Kiadasi_kiseroiv!$K$2=BT1497,BV1497,"")</f>
        <v/>
      </c>
      <c r="BT1497" s="34" t="str">
        <f t="shared" si="418"/>
        <v/>
      </c>
      <c r="BU1497" s="32" t="str">
        <f t="shared" si="419"/>
        <v/>
      </c>
      <c r="BV1497" s="32" t="str">
        <f t="shared" si="420"/>
        <v/>
      </c>
      <c r="BW1497" s="32" t="str">
        <f t="shared" si="421"/>
        <v/>
      </c>
      <c r="BX1497" s="32" t="str">
        <f t="shared" si="422"/>
        <v/>
      </c>
      <c r="BY1497" s="32" t="str">
        <f t="shared" si="423"/>
        <v/>
      </c>
      <c r="BZ1497" s="32" t="str">
        <f t="shared" si="424"/>
        <v/>
      </c>
      <c r="CA1497" s="32" t="str">
        <f t="shared" si="425"/>
        <v/>
      </c>
      <c r="CB1497" s="33">
        <f>IF(COUNTIF($CD$7:CD1497,CD1497)=1,CD1497,CD1497+COUNTIF($CD$6:CD1496,CD1497))</f>
        <v>56643</v>
      </c>
      <c r="CC1497" s="34">
        <f t="shared" si="426"/>
        <v>55153</v>
      </c>
      <c r="CD1497" s="32">
        <f t="shared" si="427"/>
        <v>55153</v>
      </c>
      <c r="CE1497" s="32">
        <f t="shared" si="428"/>
        <v>0</v>
      </c>
      <c r="CF1497" s="32">
        <f t="shared" si="429"/>
        <v>0</v>
      </c>
      <c r="CG1497" s="32" t="str">
        <f t="shared" si="430"/>
        <v/>
      </c>
      <c r="CH1497" s="32">
        <v>1492</v>
      </c>
      <c r="CI1497" s="32" t="s">
        <v>6</v>
      </c>
      <c r="CJ1497" s="32" t="str">
        <f t="shared" si="431"/>
        <v/>
      </c>
      <c r="CK1497" s="32" t="str">
        <f t="shared" si="432"/>
        <v/>
      </c>
      <c r="CL1497" s="32" t="str">
        <f t="shared" si="433"/>
        <v/>
      </c>
      <c r="CM1497" s="32" t="str">
        <f t="shared" si="434"/>
        <v/>
      </c>
      <c r="CN1497" s="32" t="str">
        <f t="shared" si="435"/>
        <v/>
      </c>
    </row>
    <row r="1498" spans="71:92" x14ac:dyDescent="0.3">
      <c r="BS1498" s="32" t="str">
        <f>IF(Kiadasi_kiseroiv!$K$2=BT1498,BV1498,"")</f>
        <v/>
      </c>
      <c r="BT1498" s="34" t="str">
        <f t="shared" si="418"/>
        <v/>
      </c>
      <c r="BU1498" s="32" t="str">
        <f t="shared" si="419"/>
        <v/>
      </c>
      <c r="BV1498" s="32" t="str">
        <f t="shared" si="420"/>
        <v/>
      </c>
      <c r="BW1498" s="32" t="str">
        <f t="shared" si="421"/>
        <v/>
      </c>
      <c r="BX1498" s="32" t="str">
        <f t="shared" si="422"/>
        <v/>
      </c>
      <c r="BY1498" s="32" t="str">
        <f t="shared" si="423"/>
        <v/>
      </c>
      <c r="BZ1498" s="32" t="str">
        <f t="shared" si="424"/>
        <v/>
      </c>
      <c r="CA1498" s="32" t="str">
        <f t="shared" si="425"/>
        <v/>
      </c>
      <c r="CB1498" s="33">
        <f>IF(COUNTIF($CD$7:CD1498,CD1498)=1,CD1498,CD1498+COUNTIF($CD$6:CD1497,CD1498))</f>
        <v>56644</v>
      </c>
      <c r="CC1498" s="34">
        <f t="shared" si="426"/>
        <v>55153</v>
      </c>
      <c r="CD1498" s="32">
        <f t="shared" si="427"/>
        <v>55153</v>
      </c>
      <c r="CE1498" s="32">
        <f t="shared" si="428"/>
        <v>0</v>
      </c>
      <c r="CF1498" s="32">
        <f t="shared" si="429"/>
        <v>0</v>
      </c>
      <c r="CG1498" s="32" t="str">
        <f t="shared" si="430"/>
        <v/>
      </c>
      <c r="CH1498" s="32">
        <v>1493</v>
      </c>
      <c r="CI1498" s="32" t="s">
        <v>6</v>
      </c>
      <c r="CJ1498" s="32" t="str">
        <f t="shared" si="431"/>
        <v/>
      </c>
      <c r="CK1498" s="32" t="str">
        <f t="shared" si="432"/>
        <v/>
      </c>
      <c r="CL1498" s="32" t="str">
        <f t="shared" si="433"/>
        <v/>
      </c>
      <c r="CM1498" s="32" t="str">
        <f t="shared" si="434"/>
        <v/>
      </c>
      <c r="CN1498" s="32" t="str">
        <f t="shared" si="435"/>
        <v/>
      </c>
    </row>
    <row r="1499" spans="71:92" x14ac:dyDescent="0.3">
      <c r="BS1499" s="32" t="str">
        <f>IF(Kiadasi_kiseroiv!$K$2=BT1499,BV1499,"")</f>
        <v/>
      </c>
      <c r="BT1499" s="34" t="str">
        <f t="shared" si="418"/>
        <v/>
      </c>
      <c r="BU1499" s="32" t="str">
        <f t="shared" si="419"/>
        <v/>
      </c>
      <c r="BV1499" s="32" t="str">
        <f t="shared" si="420"/>
        <v/>
      </c>
      <c r="BW1499" s="32" t="str">
        <f t="shared" si="421"/>
        <v/>
      </c>
      <c r="BX1499" s="32" t="str">
        <f t="shared" si="422"/>
        <v/>
      </c>
      <c r="BY1499" s="32" t="str">
        <f t="shared" si="423"/>
        <v/>
      </c>
      <c r="BZ1499" s="32" t="str">
        <f t="shared" si="424"/>
        <v/>
      </c>
      <c r="CA1499" s="32" t="str">
        <f t="shared" si="425"/>
        <v/>
      </c>
      <c r="CB1499" s="33">
        <f>IF(COUNTIF($CD$7:CD1499,CD1499)=1,CD1499,CD1499+COUNTIF($CD$6:CD1498,CD1499))</f>
        <v>56645</v>
      </c>
      <c r="CC1499" s="34">
        <f t="shared" si="426"/>
        <v>55153</v>
      </c>
      <c r="CD1499" s="32">
        <f t="shared" si="427"/>
        <v>55153</v>
      </c>
      <c r="CE1499" s="32">
        <f t="shared" si="428"/>
        <v>0</v>
      </c>
      <c r="CF1499" s="32">
        <f t="shared" si="429"/>
        <v>0</v>
      </c>
      <c r="CG1499" s="32" t="str">
        <f t="shared" si="430"/>
        <v/>
      </c>
      <c r="CH1499" s="32">
        <v>1494</v>
      </c>
      <c r="CI1499" s="32" t="s">
        <v>6</v>
      </c>
      <c r="CJ1499" s="32" t="str">
        <f t="shared" si="431"/>
        <v/>
      </c>
      <c r="CK1499" s="32" t="str">
        <f t="shared" si="432"/>
        <v/>
      </c>
      <c r="CL1499" s="32" t="str">
        <f t="shared" si="433"/>
        <v/>
      </c>
      <c r="CM1499" s="32" t="str">
        <f t="shared" si="434"/>
        <v/>
      </c>
      <c r="CN1499" s="32" t="str">
        <f t="shared" si="435"/>
        <v/>
      </c>
    </row>
    <row r="1500" spans="71:92" x14ac:dyDescent="0.3">
      <c r="BS1500" s="32" t="str">
        <f>IF(Kiadasi_kiseroiv!$K$2=BT1500,BV1500,"")</f>
        <v/>
      </c>
      <c r="BT1500" s="34" t="str">
        <f t="shared" si="418"/>
        <v/>
      </c>
      <c r="BU1500" s="32" t="str">
        <f t="shared" si="419"/>
        <v/>
      </c>
      <c r="BV1500" s="32" t="str">
        <f t="shared" si="420"/>
        <v/>
      </c>
      <c r="BW1500" s="32" t="str">
        <f t="shared" si="421"/>
        <v/>
      </c>
      <c r="BX1500" s="32" t="str">
        <f t="shared" si="422"/>
        <v/>
      </c>
      <c r="BY1500" s="32" t="str">
        <f t="shared" si="423"/>
        <v/>
      </c>
      <c r="BZ1500" s="32" t="str">
        <f t="shared" si="424"/>
        <v/>
      </c>
      <c r="CA1500" s="32" t="str">
        <f t="shared" si="425"/>
        <v/>
      </c>
      <c r="CB1500" s="33">
        <f>IF(COUNTIF($CD$7:CD1500,CD1500)=1,CD1500,CD1500+COUNTIF($CD$6:CD1499,CD1500))</f>
        <v>56646</v>
      </c>
      <c r="CC1500" s="34">
        <f t="shared" si="426"/>
        <v>55153</v>
      </c>
      <c r="CD1500" s="32">
        <f t="shared" si="427"/>
        <v>55153</v>
      </c>
      <c r="CE1500" s="32">
        <f t="shared" si="428"/>
        <v>0</v>
      </c>
      <c r="CF1500" s="32">
        <f t="shared" si="429"/>
        <v>0</v>
      </c>
      <c r="CG1500" s="32" t="str">
        <f t="shared" si="430"/>
        <v/>
      </c>
      <c r="CH1500" s="32">
        <v>1495</v>
      </c>
      <c r="CI1500" s="32" t="s">
        <v>6</v>
      </c>
      <c r="CJ1500" s="32" t="str">
        <f t="shared" si="431"/>
        <v/>
      </c>
      <c r="CK1500" s="32" t="str">
        <f t="shared" si="432"/>
        <v/>
      </c>
      <c r="CL1500" s="32" t="str">
        <f t="shared" si="433"/>
        <v/>
      </c>
      <c r="CM1500" s="32" t="str">
        <f t="shared" si="434"/>
        <v/>
      </c>
      <c r="CN1500" s="32" t="str">
        <f t="shared" si="435"/>
        <v/>
      </c>
    </row>
    <row r="1501" spans="71:92" x14ac:dyDescent="0.3">
      <c r="BS1501" s="32" t="str">
        <f>IF(Kiadasi_kiseroiv!$K$2=BT1501,BV1501,"")</f>
        <v/>
      </c>
      <c r="BT1501" s="34" t="str">
        <f t="shared" si="418"/>
        <v/>
      </c>
      <c r="BU1501" s="32" t="str">
        <f t="shared" si="419"/>
        <v/>
      </c>
      <c r="BV1501" s="32" t="str">
        <f t="shared" si="420"/>
        <v/>
      </c>
      <c r="BW1501" s="32" t="str">
        <f t="shared" si="421"/>
        <v/>
      </c>
      <c r="BX1501" s="32" t="str">
        <f t="shared" si="422"/>
        <v/>
      </c>
      <c r="BY1501" s="32" t="str">
        <f t="shared" si="423"/>
        <v/>
      </c>
      <c r="BZ1501" s="32" t="str">
        <f t="shared" si="424"/>
        <v/>
      </c>
      <c r="CA1501" s="32" t="str">
        <f t="shared" si="425"/>
        <v/>
      </c>
      <c r="CB1501" s="33">
        <f>IF(COUNTIF($CD$7:CD1501,CD1501)=1,CD1501,CD1501+COUNTIF($CD$6:CD1500,CD1501))</f>
        <v>56647</v>
      </c>
      <c r="CC1501" s="34">
        <f t="shared" si="426"/>
        <v>55153</v>
      </c>
      <c r="CD1501" s="32">
        <f t="shared" si="427"/>
        <v>55153</v>
      </c>
      <c r="CE1501" s="32">
        <f t="shared" si="428"/>
        <v>0</v>
      </c>
      <c r="CF1501" s="32">
        <f t="shared" si="429"/>
        <v>0</v>
      </c>
      <c r="CG1501" s="32" t="str">
        <f t="shared" si="430"/>
        <v/>
      </c>
      <c r="CH1501" s="32">
        <v>1496</v>
      </c>
      <c r="CI1501" s="32" t="s">
        <v>6</v>
      </c>
      <c r="CJ1501" s="32" t="str">
        <f t="shared" si="431"/>
        <v/>
      </c>
      <c r="CK1501" s="32" t="str">
        <f t="shared" si="432"/>
        <v/>
      </c>
      <c r="CL1501" s="32" t="str">
        <f t="shared" si="433"/>
        <v/>
      </c>
      <c r="CM1501" s="32" t="str">
        <f t="shared" si="434"/>
        <v/>
      </c>
      <c r="CN1501" s="32" t="str">
        <f t="shared" si="435"/>
        <v/>
      </c>
    </row>
    <row r="1502" spans="71:92" x14ac:dyDescent="0.3">
      <c r="BS1502" s="32" t="str">
        <f>IF(Kiadasi_kiseroiv!$K$2=BT1502,BV1502,"")</f>
        <v/>
      </c>
      <c r="BT1502" s="34" t="str">
        <f t="shared" si="418"/>
        <v/>
      </c>
      <c r="BU1502" s="32" t="str">
        <f t="shared" si="419"/>
        <v/>
      </c>
      <c r="BV1502" s="32" t="str">
        <f t="shared" si="420"/>
        <v/>
      </c>
      <c r="BW1502" s="32" t="str">
        <f t="shared" si="421"/>
        <v/>
      </c>
      <c r="BX1502" s="32" t="str">
        <f t="shared" si="422"/>
        <v/>
      </c>
      <c r="BY1502" s="32" t="str">
        <f t="shared" si="423"/>
        <v/>
      </c>
      <c r="BZ1502" s="32" t="str">
        <f t="shared" si="424"/>
        <v/>
      </c>
      <c r="CA1502" s="32" t="str">
        <f t="shared" si="425"/>
        <v/>
      </c>
      <c r="CB1502" s="33">
        <f>IF(COUNTIF($CD$7:CD1502,CD1502)=1,CD1502,CD1502+COUNTIF($CD$6:CD1501,CD1502))</f>
        <v>56648</v>
      </c>
      <c r="CC1502" s="34">
        <f t="shared" si="426"/>
        <v>55153</v>
      </c>
      <c r="CD1502" s="32">
        <f t="shared" si="427"/>
        <v>55153</v>
      </c>
      <c r="CE1502" s="32">
        <f t="shared" si="428"/>
        <v>0</v>
      </c>
      <c r="CF1502" s="32">
        <f t="shared" si="429"/>
        <v>0</v>
      </c>
      <c r="CG1502" s="32" t="str">
        <f t="shared" si="430"/>
        <v/>
      </c>
      <c r="CH1502" s="32">
        <v>1497</v>
      </c>
      <c r="CI1502" s="32" t="s">
        <v>6</v>
      </c>
      <c r="CJ1502" s="32" t="str">
        <f t="shared" si="431"/>
        <v/>
      </c>
      <c r="CK1502" s="32" t="str">
        <f t="shared" si="432"/>
        <v/>
      </c>
      <c r="CL1502" s="32" t="str">
        <f t="shared" si="433"/>
        <v/>
      </c>
      <c r="CM1502" s="32" t="str">
        <f t="shared" si="434"/>
        <v/>
      </c>
      <c r="CN1502" s="32" t="str">
        <f t="shared" si="435"/>
        <v/>
      </c>
    </row>
    <row r="1503" spans="71:92" x14ac:dyDescent="0.3">
      <c r="BS1503" s="32" t="str">
        <f>IF(Kiadasi_kiseroiv!$K$2=BT1503,BV1503,"")</f>
        <v/>
      </c>
      <c r="BT1503" s="34" t="str">
        <f t="shared" si="418"/>
        <v/>
      </c>
      <c r="BU1503" s="32" t="str">
        <f t="shared" si="419"/>
        <v/>
      </c>
      <c r="BV1503" s="32" t="str">
        <f t="shared" si="420"/>
        <v/>
      </c>
      <c r="BW1503" s="32" t="str">
        <f t="shared" si="421"/>
        <v/>
      </c>
      <c r="BX1503" s="32" t="str">
        <f t="shared" si="422"/>
        <v/>
      </c>
      <c r="BY1503" s="32" t="str">
        <f t="shared" si="423"/>
        <v/>
      </c>
      <c r="BZ1503" s="32" t="str">
        <f t="shared" si="424"/>
        <v/>
      </c>
      <c r="CA1503" s="32" t="str">
        <f t="shared" si="425"/>
        <v/>
      </c>
      <c r="CB1503" s="33">
        <f>IF(COUNTIF($CD$7:CD1503,CD1503)=1,CD1503,CD1503+COUNTIF($CD$6:CD1502,CD1503))</f>
        <v>56649</v>
      </c>
      <c r="CC1503" s="34">
        <f t="shared" si="426"/>
        <v>55153</v>
      </c>
      <c r="CD1503" s="32">
        <f t="shared" si="427"/>
        <v>55153</v>
      </c>
      <c r="CE1503" s="32">
        <f t="shared" si="428"/>
        <v>0</v>
      </c>
      <c r="CF1503" s="32">
        <f t="shared" si="429"/>
        <v>0</v>
      </c>
      <c r="CG1503" s="32" t="str">
        <f t="shared" si="430"/>
        <v/>
      </c>
      <c r="CH1503" s="32">
        <v>1498</v>
      </c>
      <c r="CI1503" s="32" t="s">
        <v>6</v>
      </c>
      <c r="CJ1503" s="32" t="str">
        <f t="shared" si="431"/>
        <v/>
      </c>
      <c r="CK1503" s="32" t="str">
        <f t="shared" si="432"/>
        <v/>
      </c>
      <c r="CL1503" s="32" t="str">
        <f t="shared" si="433"/>
        <v/>
      </c>
      <c r="CM1503" s="32" t="str">
        <f t="shared" si="434"/>
        <v/>
      </c>
      <c r="CN1503" s="32" t="str">
        <f t="shared" si="435"/>
        <v/>
      </c>
    </row>
    <row r="1504" spans="71:92" x14ac:dyDescent="0.3">
      <c r="BS1504" s="32" t="str">
        <f>IF(Kiadasi_kiseroiv!$K$2=BT1504,BV1504,"")</f>
        <v/>
      </c>
      <c r="BT1504" s="34" t="str">
        <f t="shared" si="418"/>
        <v/>
      </c>
      <c r="BU1504" s="32" t="str">
        <f t="shared" si="419"/>
        <v/>
      </c>
      <c r="BV1504" s="32" t="str">
        <f t="shared" si="420"/>
        <v/>
      </c>
      <c r="BW1504" s="32" t="str">
        <f t="shared" si="421"/>
        <v/>
      </c>
      <c r="BX1504" s="32" t="str">
        <f t="shared" si="422"/>
        <v/>
      </c>
      <c r="BY1504" s="32" t="str">
        <f t="shared" si="423"/>
        <v/>
      </c>
      <c r="BZ1504" s="32" t="str">
        <f t="shared" si="424"/>
        <v/>
      </c>
      <c r="CA1504" s="32" t="str">
        <f t="shared" si="425"/>
        <v/>
      </c>
      <c r="CB1504" s="33">
        <f>IF(COUNTIF($CD$7:CD1504,CD1504)=1,CD1504,CD1504+COUNTIF($CD$6:CD1503,CD1504))</f>
        <v>56650</v>
      </c>
      <c r="CC1504" s="34">
        <f t="shared" si="426"/>
        <v>55153</v>
      </c>
      <c r="CD1504" s="32">
        <f t="shared" si="427"/>
        <v>55153</v>
      </c>
      <c r="CE1504" s="32">
        <f t="shared" si="428"/>
        <v>0</v>
      </c>
      <c r="CF1504" s="32">
        <f t="shared" si="429"/>
        <v>0</v>
      </c>
      <c r="CG1504" s="32" t="str">
        <f t="shared" si="430"/>
        <v/>
      </c>
      <c r="CH1504" s="32">
        <v>1499</v>
      </c>
      <c r="CI1504" s="32" t="s">
        <v>6</v>
      </c>
      <c r="CJ1504" s="32" t="str">
        <f t="shared" si="431"/>
        <v/>
      </c>
      <c r="CK1504" s="32" t="str">
        <f t="shared" si="432"/>
        <v/>
      </c>
      <c r="CL1504" s="32" t="str">
        <f t="shared" si="433"/>
        <v/>
      </c>
      <c r="CM1504" s="32" t="str">
        <f t="shared" si="434"/>
        <v/>
      </c>
      <c r="CN1504" s="32" t="str">
        <f t="shared" si="435"/>
        <v/>
      </c>
    </row>
    <row r="1505" spans="71:92" x14ac:dyDescent="0.3">
      <c r="BS1505" s="32" t="str">
        <f>IF(Kiadasi_kiseroiv!$K$2=BT1505,BV1505,"")</f>
        <v/>
      </c>
      <c r="BT1505" s="34" t="str">
        <f t="shared" si="418"/>
        <v/>
      </c>
      <c r="BU1505" s="32" t="str">
        <f t="shared" si="419"/>
        <v/>
      </c>
      <c r="BV1505" s="32" t="str">
        <f t="shared" si="420"/>
        <v/>
      </c>
      <c r="BW1505" s="32" t="str">
        <f t="shared" si="421"/>
        <v/>
      </c>
      <c r="BX1505" s="32" t="str">
        <f t="shared" si="422"/>
        <v/>
      </c>
      <c r="BY1505" s="32" t="str">
        <f t="shared" si="423"/>
        <v/>
      </c>
      <c r="BZ1505" s="32" t="str">
        <f t="shared" si="424"/>
        <v/>
      </c>
      <c r="CA1505" s="32" t="str">
        <f t="shared" si="425"/>
        <v/>
      </c>
      <c r="CB1505" s="33">
        <f>IF(COUNTIF($CD$7:CD1505,CD1505)=1,CD1505,CD1505+COUNTIF($CD$6:CD1504,CD1505))</f>
        <v>56651</v>
      </c>
      <c r="CC1505" s="34">
        <f t="shared" si="426"/>
        <v>55153</v>
      </c>
      <c r="CD1505" s="32">
        <f t="shared" si="427"/>
        <v>55153</v>
      </c>
      <c r="CE1505" s="32">
        <f t="shared" si="428"/>
        <v>0</v>
      </c>
      <c r="CF1505" s="32">
        <f t="shared" si="429"/>
        <v>0</v>
      </c>
      <c r="CG1505" s="32" t="str">
        <f t="shared" si="430"/>
        <v/>
      </c>
      <c r="CH1505" s="32">
        <v>1500</v>
      </c>
      <c r="CI1505" s="32" t="s">
        <v>6</v>
      </c>
      <c r="CJ1505" s="32" t="str">
        <f t="shared" si="431"/>
        <v/>
      </c>
      <c r="CK1505" s="32" t="str">
        <f t="shared" si="432"/>
        <v/>
      </c>
      <c r="CL1505" s="32" t="str">
        <f t="shared" si="433"/>
        <v/>
      </c>
      <c r="CM1505" s="32" t="str">
        <f t="shared" si="434"/>
        <v/>
      </c>
      <c r="CN1505" s="32" t="str">
        <f t="shared" si="435"/>
        <v/>
      </c>
    </row>
    <row r="1506" spans="71:92" x14ac:dyDescent="0.3">
      <c r="BS1506" s="32" t="str">
        <f>IF(Kiadasi_kiseroiv!$K$2=BT1506,BV1506,"")</f>
        <v/>
      </c>
      <c r="BT1506" s="34" t="str">
        <f t="shared" si="418"/>
        <v/>
      </c>
      <c r="BU1506" s="32" t="str">
        <f t="shared" si="419"/>
        <v/>
      </c>
      <c r="BV1506" s="32" t="str">
        <f t="shared" si="420"/>
        <v/>
      </c>
      <c r="BW1506" s="32" t="str">
        <f t="shared" si="421"/>
        <v/>
      </c>
      <c r="BX1506" s="32" t="str">
        <f t="shared" si="422"/>
        <v/>
      </c>
      <c r="BY1506" s="32" t="str">
        <f t="shared" si="423"/>
        <v/>
      </c>
      <c r="BZ1506" s="32" t="str">
        <f t="shared" si="424"/>
        <v/>
      </c>
      <c r="CA1506" s="32" t="str">
        <f t="shared" si="425"/>
        <v/>
      </c>
      <c r="CB1506" s="33">
        <f>IF(COUNTIF($CD$7:CD1506,CD1506)=1,CD1506,CD1506+COUNTIF($CD$6:CD1505,CD1506))</f>
        <v>56652</v>
      </c>
      <c r="CC1506" s="34">
        <f t="shared" si="426"/>
        <v>55153</v>
      </c>
      <c r="CD1506" s="32">
        <f t="shared" si="427"/>
        <v>55153</v>
      </c>
      <c r="CE1506" s="32">
        <f t="shared" si="428"/>
        <v>0</v>
      </c>
      <c r="CF1506" s="32">
        <f t="shared" si="429"/>
        <v>0</v>
      </c>
      <c r="CG1506" s="32" t="str">
        <f t="shared" si="430"/>
        <v/>
      </c>
      <c r="CH1506" s="32">
        <v>1501</v>
      </c>
      <c r="CI1506" s="32" t="s">
        <v>6</v>
      </c>
      <c r="CJ1506" s="32" t="str">
        <f t="shared" si="431"/>
        <v/>
      </c>
      <c r="CK1506" s="32" t="str">
        <f t="shared" si="432"/>
        <v/>
      </c>
      <c r="CL1506" s="32" t="str">
        <f t="shared" si="433"/>
        <v/>
      </c>
      <c r="CM1506" s="32" t="str">
        <f t="shared" si="434"/>
        <v/>
      </c>
      <c r="CN1506" s="32" t="str">
        <f t="shared" si="435"/>
        <v/>
      </c>
    </row>
    <row r="1507" spans="71:92" x14ac:dyDescent="0.3">
      <c r="BS1507" s="32" t="str">
        <f>IF(Kiadasi_kiseroiv!$K$2=BT1507,BV1507,"")</f>
        <v/>
      </c>
      <c r="BT1507" s="34" t="str">
        <f t="shared" si="418"/>
        <v/>
      </c>
      <c r="BU1507" s="32" t="str">
        <f t="shared" si="419"/>
        <v/>
      </c>
      <c r="BV1507" s="32" t="str">
        <f t="shared" si="420"/>
        <v/>
      </c>
      <c r="BW1507" s="32" t="str">
        <f t="shared" si="421"/>
        <v/>
      </c>
      <c r="BX1507" s="32" t="str">
        <f t="shared" si="422"/>
        <v/>
      </c>
      <c r="BY1507" s="32" t="str">
        <f t="shared" si="423"/>
        <v/>
      </c>
      <c r="BZ1507" s="32" t="str">
        <f t="shared" si="424"/>
        <v/>
      </c>
      <c r="CA1507" s="32" t="str">
        <f t="shared" si="425"/>
        <v/>
      </c>
      <c r="CB1507" s="33">
        <f>IF(COUNTIF($CD$7:CD1507,CD1507)=1,CD1507,CD1507+COUNTIF($CD$6:CD1506,CD1507))</f>
        <v>56653</v>
      </c>
      <c r="CC1507" s="34">
        <f t="shared" si="426"/>
        <v>55153</v>
      </c>
      <c r="CD1507" s="32">
        <f t="shared" si="427"/>
        <v>55153</v>
      </c>
      <c r="CE1507" s="32">
        <f t="shared" si="428"/>
        <v>0</v>
      </c>
      <c r="CF1507" s="32">
        <f t="shared" si="429"/>
        <v>0</v>
      </c>
      <c r="CG1507" s="32" t="str">
        <f t="shared" si="430"/>
        <v/>
      </c>
      <c r="CH1507" s="32">
        <v>1502</v>
      </c>
      <c r="CI1507" s="32" t="s">
        <v>6</v>
      </c>
      <c r="CJ1507" s="32" t="str">
        <f t="shared" si="431"/>
        <v/>
      </c>
      <c r="CK1507" s="32" t="str">
        <f t="shared" si="432"/>
        <v/>
      </c>
      <c r="CL1507" s="32" t="str">
        <f t="shared" si="433"/>
        <v/>
      </c>
      <c r="CM1507" s="32" t="str">
        <f t="shared" si="434"/>
        <v/>
      </c>
      <c r="CN1507" s="32" t="str">
        <f t="shared" si="435"/>
        <v/>
      </c>
    </row>
    <row r="1508" spans="71:92" x14ac:dyDescent="0.3">
      <c r="BS1508" s="32" t="str">
        <f>IF(Kiadasi_kiseroiv!$K$2=BT1508,BV1508,"")</f>
        <v/>
      </c>
      <c r="BT1508" s="34" t="str">
        <f t="shared" si="418"/>
        <v/>
      </c>
      <c r="BU1508" s="32" t="str">
        <f t="shared" si="419"/>
        <v/>
      </c>
      <c r="BV1508" s="32" t="str">
        <f t="shared" si="420"/>
        <v/>
      </c>
      <c r="BW1508" s="32" t="str">
        <f t="shared" si="421"/>
        <v/>
      </c>
      <c r="BX1508" s="32" t="str">
        <f t="shared" si="422"/>
        <v/>
      </c>
      <c r="BY1508" s="32" t="str">
        <f t="shared" si="423"/>
        <v/>
      </c>
      <c r="BZ1508" s="32" t="str">
        <f t="shared" si="424"/>
        <v/>
      </c>
      <c r="CA1508" s="32" t="str">
        <f t="shared" si="425"/>
        <v/>
      </c>
      <c r="CB1508" s="33">
        <f>IF(COUNTIF($CD$7:CD1508,CD1508)=1,CD1508,CD1508+COUNTIF($CD$6:CD1507,CD1508))</f>
        <v>56654</v>
      </c>
      <c r="CC1508" s="34">
        <f t="shared" si="426"/>
        <v>55153</v>
      </c>
      <c r="CD1508" s="32">
        <f t="shared" si="427"/>
        <v>55153</v>
      </c>
      <c r="CE1508" s="32">
        <f t="shared" si="428"/>
        <v>0</v>
      </c>
      <c r="CF1508" s="32">
        <f t="shared" si="429"/>
        <v>0</v>
      </c>
      <c r="CG1508" s="32" t="str">
        <f t="shared" si="430"/>
        <v/>
      </c>
      <c r="CH1508" s="32">
        <v>1503</v>
      </c>
      <c r="CI1508" s="32" t="s">
        <v>6</v>
      </c>
      <c r="CJ1508" s="32" t="str">
        <f t="shared" si="431"/>
        <v/>
      </c>
      <c r="CK1508" s="32" t="str">
        <f t="shared" si="432"/>
        <v/>
      </c>
      <c r="CL1508" s="32" t="str">
        <f t="shared" si="433"/>
        <v/>
      </c>
      <c r="CM1508" s="32" t="str">
        <f t="shared" si="434"/>
        <v/>
      </c>
      <c r="CN1508" s="32" t="str">
        <f t="shared" si="435"/>
        <v/>
      </c>
    </row>
    <row r="1509" spans="71:92" x14ac:dyDescent="0.3">
      <c r="BS1509" s="32" t="str">
        <f>IF(Kiadasi_kiseroiv!$K$2=BT1509,BV1509,"")</f>
        <v/>
      </c>
      <c r="BT1509" s="34" t="str">
        <f t="shared" si="418"/>
        <v/>
      </c>
      <c r="BU1509" s="32" t="str">
        <f t="shared" si="419"/>
        <v/>
      </c>
      <c r="BV1509" s="32" t="str">
        <f t="shared" si="420"/>
        <v/>
      </c>
      <c r="BW1509" s="32" t="str">
        <f t="shared" si="421"/>
        <v/>
      </c>
      <c r="BX1509" s="32" t="str">
        <f t="shared" si="422"/>
        <v/>
      </c>
      <c r="BY1509" s="32" t="str">
        <f t="shared" si="423"/>
        <v/>
      </c>
      <c r="BZ1509" s="32" t="str">
        <f t="shared" si="424"/>
        <v/>
      </c>
      <c r="CA1509" s="32" t="str">
        <f t="shared" si="425"/>
        <v/>
      </c>
      <c r="CB1509" s="33">
        <f>IF(COUNTIF($CD$7:CD1509,CD1509)=1,CD1509,CD1509+COUNTIF($CD$6:CD1508,CD1509))</f>
        <v>56655</v>
      </c>
      <c r="CC1509" s="34">
        <f t="shared" si="426"/>
        <v>55153</v>
      </c>
      <c r="CD1509" s="32">
        <f t="shared" si="427"/>
        <v>55153</v>
      </c>
      <c r="CE1509" s="32">
        <f t="shared" si="428"/>
        <v>0</v>
      </c>
      <c r="CF1509" s="32">
        <f t="shared" si="429"/>
        <v>0</v>
      </c>
      <c r="CG1509" s="32" t="str">
        <f t="shared" si="430"/>
        <v/>
      </c>
      <c r="CH1509" s="32">
        <v>1504</v>
      </c>
      <c r="CI1509" s="32" t="s">
        <v>6</v>
      </c>
      <c r="CJ1509" s="32" t="str">
        <f t="shared" si="431"/>
        <v/>
      </c>
      <c r="CK1509" s="32" t="str">
        <f t="shared" si="432"/>
        <v/>
      </c>
      <c r="CL1509" s="32" t="str">
        <f t="shared" si="433"/>
        <v/>
      </c>
      <c r="CM1509" s="32" t="str">
        <f t="shared" si="434"/>
        <v/>
      </c>
      <c r="CN1509" s="32" t="str">
        <f t="shared" si="435"/>
        <v/>
      </c>
    </row>
    <row r="1510" spans="71:92" x14ac:dyDescent="0.3">
      <c r="BS1510" s="32" t="str">
        <f>IF(Kiadasi_kiseroiv!$K$2=BT1510,BV1510,"")</f>
        <v/>
      </c>
      <c r="BT1510" s="34" t="str">
        <f t="shared" si="418"/>
        <v/>
      </c>
      <c r="BU1510" s="32" t="str">
        <f t="shared" si="419"/>
        <v/>
      </c>
      <c r="BV1510" s="32" t="str">
        <f t="shared" si="420"/>
        <v/>
      </c>
      <c r="BW1510" s="32" t="str">
        <f t="shared" si="421"/>
        <v/>
      </c>
      <c r="BX1510" s="32" t="str">
        <f t="shared" si="422"/>
        <v/>
      </c>
      <c r="BY1510" s="32" t="str">
        <f t="shared" si="423"/>
        <v/>
      </c>
      <c r="BZ1510" s="32" t="str">
        <f t="shared" si="424"/>
        <v/>
      </c>
      <c r="CA1510" s="32" t="str">
        <f t="shared" si="425"/>
        <v/>
      </c>
      <c r="CB1510" s="33">
        <f>IF(COUNTIF($CD$7:CD1510,CD1510)=1,CD1510,CD1510+COUNTIF($CD$6:CD1509,CD1510))</f>
        <v>56656</v>
      </c>
      <c r="CC1510" s="34">
        <f t="shared" si="426"/>
        <v>55153</v>
      </c>
      <c r="CD1510" s="32">
        <f t="shared" si="427"/>
        <v>55153</v>
      </c>
      <c r="CE1510" s="32">
        <f t="shared" si="428"/>
        <v>0</v>
      </c>
      <c r="CF1510" s="32">
        <f t="shared" si="429"/>
        <v>0</v>
      </c>
      <c r="CG1510" s="32" t="str">
        <f t="shared" si="430"/>
        <v/>
      </c>
      <c r="CH1510" s="32">
        <v>1505</v>
      </c>
      <c r="CI1510" s="32" t="s">
        <v>6</v>
      </c>
      <c r="CJ1510" s="32" t="str">
        <f t="shared" si="431"/>
        <v/>
      </c>
      <c r="CK1510" s="32" t="str">
        <f t="shared" si="432"/>
        <v/>
      </c>
      <c r="CL1510" s="32" t="str">
        <f t="shared" si="433"/>
        <v/>
      </c>
      <c r="CM1510" s="32" t="str">
        <f t="shared" si="434"/>
        <v/>
      </c>
      <c r="CN1510" s="32" t="str">
        <f t="shared" si="435"/>
        <v/>
      </c>
    </row>
    <row r="1511" spans="71:92" x14ac:dyDescent="0.3">
      <c r="BS1511" s="32" t="str">
        <f>IF(Kiadasi_kiseroiv!$K$2=BT1511,BV1511,"")</f>
        <v/>
      </c>
      <c r="BT1511" s="34" t="str">
        <f t="shared" si="418"/>
        <v/>
      </c>
      <c r="BU1511" s="32" t="str">
        <f t="shared" si="419"/>
        <v/>
      </c>
      <c r="BV1511" s="32" t="str">
        <f t="shared" si="420"/>
        <v/>
      </c>
      <c r="BW1511" s="32" t="str">
        <f t="shared" si="421"/>
        <v/>
      </c>
      <c r="BX1511" s="32" t="str">
        <f t="shared" si="422"/>
        <v/>
      </c>
      <c r="BY1511" s="32" t="str">
        <f t="shared" si="423"/>
        <v/>
      </c>
      <c r="BZ1511" s="32" t="str">
        <f t="shared" si="424"/>
        <v/>
      </c>
      <c r="CA1511" s="32" t="str">
        <f t="shared" si="425"/>
        <v/>
      </c>
      <c r="CB1511" s="33">
        <f>IF(COUNTIF($CD$7:CD1511,CD1511)=1,CD1511,CD1511+COUNTIF($CD$6:CD1510,CD1511))</f>
        <v>56657</v>
      </c>
      <c r="CC1511" s="34">
        <f t="shared" si="426"/>
        <v>55153</v>
      </c>
      <c r="CD1511" s="32">
        <f t="shared" si="427"/>
        <v>55153</v>
      </c>
      <c r="CE1511" s="32">
        <f t="shared" si="428"/>
        <v>0</v>
      </c>
      <c r="CF1511" s="32">
        <f t="shared" si="429"/>
        <v>0</v>
      </c>
      <c r="CG1511" s="32" t="str">
        <f t="shared" si="430"/>
        <v/>
      </c>
      <c r="CH1511" s="32">
        <v>1506</v>
      </c>
      <c r="CI1511" s="32" t="s">
        <v>6</v>
      </c>
      <c r="CJ1511" s="32" t="str">
        <f t="shared" si="431"/>
        <v/>
      </c>
      <c r="CK1511" s="32" t="str">
        <f t="shared" si="432"/>
        <v/>
      </c>
      <c r="CL1511" s="32" t="str">
        <f t="shared" si="433"/>
        <v/>
      </c>
      <c r="CM1511" s="32" t="str">
        <f t="shared" si="434"/>
        <v/>
      </c>
      <c r="CN1511" s="32" t="str">
        <f t="shared" si="435"/>
        <v/>
      </c>
    </row>
    <row r="1512" spans="71:92" x14ac:dyDescent="0.3">
      <c r="BS1512" s="32" t="str">
        <f>IF(Kiadasi_kiseroiv!$K$2=BT1512,BV1512,"")</f>
        <v/>
      </c>
      <c r="BT1512" s="34" t="str">
        <f t="shared" si="418"/>
        <v/>
      </c>
      <c r="BU1512" s="32" t="str">
        <f t="shared" si="419"/>
        <v/>
      </c>
      <c r="BV1512" s="32" t="str">
        <f t="shared" si="420"/>
        <v/>
      </c>
      <c r="BW1512" s="32" t="str">
        <f t="shared" si="421"/>
        <v/>
      </c>
      <c r="BX1512" s="32" t="str">
        <f t="shared" si="422"/>
        <v/>
      </c>
      <c r="BY1512" s="32" t="str">
        <f t="shared" si="423"/>
        <v/>
      </c>
      <c r="BZ1512" s="32" t="str">
        <f t="shared" si="424"/>
        <v/>
      </c>
      <c r="CA1512" s="32" t="str">
        <f t="shared" si="425"/>
        <v/>
      </c>
      <c r="CB1512" s="33">
        <f>IF(COUNTIF($CD$7:CD1512,CD1512)=1,CD1512,CD1512+COUNTIF($CD$6:CD1511,CD1512))</f>
        <v>56658</v>
      </c>
      <c r="CC1512" s="34">
        <f t="shared" si="426"/>
        <v>55153</v>
      </c>
      <c r="CD1512" s="32">
        <f t="shared" si="427"/>
        <v>55153</v>
      </c>
      <c r="CE1512" s="32">
        <f t="shared" si="428"/>
        <v>0</v>
      </c>
      <c r="CF1512" s="32">
        <f t="shared" si="429"/>
        <v>0</v>
      </c>
      <c r="CG1512" s="32" t="str">
        <f t="shared" si="430"/>
        <v/>
      </c>
      <c r="CH1512" s="32">
        <v>1507</v>
      </c>
      <c r="CI1512" s="32" t="s">
        <v>6</v>
      </c>
      <c r="CJ1512" s="32" t="str">
        <f t="shared" si="431"/>
        <v/>
      </c>
      <c r="CK1512" s="32" t="str">
        <f t="shared" si="432"/>
        <v/>
      </c>
      <c r="CL1512" s="32" t="str">
        <f t="shared" si="433"/>
        <v/>
      </c>
      <c r="CM1512" s="32" t="str">
        <f t="shared" si="434"/>
        <v/>
      </c>
      <c r="CN1512" s="32" t="str">
        <f t="shared" si="435"/>
        <v/>
      </c>
    </row>
    <row r="1513" spans="71:92" x14ac:dyDescent="0.3">
      <c r="BS1513" s="32" t="str">
        <f>IF(Kiadasi_kiseroiv!$K$2=BT1513,BV1513,"")</f>
        <v/>
      </c>
      <c r="BT1513" s="34" t="str">
        <f t="shared" ref="BT1513:BT1576" si="436">IF(AND($BT$4=CI1513,BU1513&lt;&gt;""),CC1513,"")</f>
        <v/>
      </c>
      <c r="BU1513" s="32" t="str">
        <f t="shared" ref="BU1513:BU1576" si="437">IF(AND($BU$1=CI1513,ISERROR(VLOOKUP(CG1513,Kisiv,2,FALSE))=FALSE),CB1513,"")</f>
        <v/>
      </c>
      <c r="BV1513" s="32" t="str">
        <f t="shared" ref="BV1513:BV1576" si="438">IF(BU1513&lt;&gt;"",RANK(BU1513,$BU$7:$BU$33000,1),"")</f>
        <v/>
      </c>
      <c r="BW1513" s="32" t="str">
        <f t="shared" ref="BW1513:BW1576" si="439">IF(CC1513&lt;min,$BW$2,IF(CC1513&lt;=max,CG1513,""))</f>
        <v/>
      </c>
      <c r="BX1513" s="32" t="str">
        <f t="shared" ref="BX1513:BX1576" si="440">IF(AND(OR($BX$1=0,$BX$1=CG1513),OR($BX$2=0,IF(ISERROR(SEARCH($BX$2,CJ1513&amp;CK1513&amp;CL1513,1)),FALSE,TRUE))),CB1513,"")</f>
        <v/>
      </c>
      <c r="BY1513" s="32" t="str">
        <f t="shared" ref="BY1513:BY1576" si="441">IF(AND(BX1513&lt;&gt;"",CC1513&lt;&gt;$CD$2),RANK(BX1513,$BX$7:$BX$33000,1),"")</f>
        <v/>
      </c>
      <c r="BZ1513" s="32" t="str">
        <f t="shared" ref="BZ1513:BZ1576" si="442">IF(AND(CC1513&lt;$BZ$2,CI1513=$BZ$4),$BZ$5,IF(AND(CC1513&lt;=$BZ$3,CI1513=$BZ$4),CB1513,""))</f>
        <v/>
      </c>
      <c r="CA1513" s="32" t="str">
        <f t="shared" ref="CA1513:CA1576" si="443">IF(AND(BZ1513&lt;&gt;"",BZ1513&lt;&gt;$BZ$5),RANK(BZ1513,$BZ$7:$BZ$33000,1),"")</f>
        <v/>
      </c>
      <c r="CB1513" s="33">
        <f>IF(COUNTIF($CD$7:CD1513,CD1513)=1,CD1513,CD1513+COUNTIF($CD$6:CD1512,CD1513))</f>
        <v>56659</v>
      </c>
      <c r="CC1513" s="34">
        <f t="shared" ref="CC1513:CC1576" si="444">IF(INDEX(Kassza,CH1513,1)&lt;&gt;1,INDEX(Kassza,CH1513,1),$CD$2)</f>
        <v>55153</v>
      </c>
      <c r="CD1513" s="32">
        <f t="shared" ref="CD1513:CD1576" si="445">IF(CC1513&lt;&gt;$CD$2,RANK(CC1513,$CC$7:$CC$33000,1),$CD$2)</f>
        <v>55153</v>
      </c>
      <c r="CE1513" s="32">
        <f t="shared" ref="CE1513:CE1576" si="446">INDEX(Kassza,CH1513,6)</f>
        <v>0</v>
      </c>
      <c r="CF1513" s="32">
        <f t="shared" ref="CF1513:CF1576" si="447">INDEX(Kassza,CH1513,8)</f>
        <v>0</v>
      </c>
      <c r="CG1513" s="32" t="str">
        <f t="shared" ref="CG1513:CG1576" si="448">INDEX(Kassza,CH1513,7)&amp;INDEX(Kassza,CH1513,9)</f>
        <v/>
      </c>
      <c r="CH1513" s="32">
        <v>1508</v>
      </c>
      <c r="CI1513" s="32" t="s">
        <v>6</v>
      </c>
      <c r="CJ1513" s="32" t="str">
        <f t="shared" ref="CJ1513:CJ1576" si="449">IF(INDEX(Kassza,CH1513,5)&lt;&gt;0,INDEX(Kassza,CH1513,5),"")</f>
        <v/>
      </c>
      <c r="CK1513" s="32" t="str">
        <f t="shared" ref="CK1513:CK1576" si="450">IF(INDEX(Kassza,CH1513,10)&lt;&gt;0,INDEX(Kassza,CH1513,10),"")</f>
        <v/>
      </c>
      <c r="CL1513" s="32" t="str">
        <f t="shared" ref="CL1513:CL1576" si="451">IF(INDEX(Kassza,CH1513,11)&lt;&gt;0,INDEX(Kassza,CH1513,11),"")</f>
        <v/>
      </c>
      <c r="CM1513" s="32" t="str">
        <f t="shared" ref="CM1513:CM1576" si="452">IF(INDEX(Kassza,CH1513,4)&lt;&gt;0,INDEX(Kassza,CH1513,4),"")</f>
        <v/>
      </c>
      <c r="CN1513" s="32" t="str">
        <f t="shared" ref="CN1513:CN1576" si="453">IF(INDEX(Kassza,CH1513,3)&lt;&gt;0,INDEX(Kassza,CH1513,3),"")</f>
        <v/>
      </c>
    </row>
    <row r="1514" spans="71:92" x14ac:dyDescent="0.3">
      <c r="BS1514" s="32" t="str">
        <f>IF(Kiadasi_kiseroiv!$K$2=BT1514,BV1514,"")</f>
        <v/>
      </c>
      <c r="BT1514" s="34" t="str">
        <f t="shared" si="436"/>
        <v/>
      </c>
      <c r="BU1514" s="32" t="str">
        <f t="shared" si="437"/>
        <v/>
      </c>
      <c r="BV1514" s="32" t="str">
        <f t="shared" si="438"/>
        <v/>
      </c>
      <c r="BW1514" s="32" t="str">
        <f t="shared" si="439"/>
        <v/>
      </c>
      <c r="BX1514" s="32" t="str">
        <f t="shared" si="440"/>
        <v/>
      </c>
      <c r="BY1514" s="32" t="str">
        <f t="shared" si="441"/>
        <v/>
      </c>
      <c r="BZ1514" s="32" t="str">
        <f t="shared" si="442"/>
        <v/>
      </c>
      <c r="CA1514" s="32" t="str">
        <f t="shared" si="443"/>
        <v/>
      </c>
      <c r="CB1514" s="33">
        <f>IF(COUNTIF($CD$7:CD1514,CD1514)=1,CD1514,CD1514+COUNTIF($CD$6:CD1513,CD1514))</f>
        <v>56660</v>
      </c>
      <c r="CC1514" s="34">
        <f t="shared" si="444"/>
        <v>55153</v>
      </c>
      <c r="CD1514" s="32">
        <f t="shared" si="445"/>
        <v>55153</v>
      </c>
      <c r="CE1514" s="32">
        <f t="shared" si="446"/>
        <v>0</v>
      </c>
      <c r="CF1514" s="32">
        <f t="shared" si="447"/>
        <v>0</v>
      </c>
      <c r="CG1514" s="32" t="str">
        <f t="shared" si="448"/>
        <v/>
      </c>
      <c r="CH1514" s="32">
        <v>1509</v>
      </c>
      <c r="CI1514" s="32" t="s">
        <v>6</v>
      </c>
      <c r="CJ1514" s="32" t="str">
        <f t="shared" si="449"/>
        <v/>
      </c>
      <c r="CK1514" s="32" t="str">
        <f t="shared" si="450"/>
        <v/>
      </c>
      <c r="CL1514" s="32" t="str">
        <f t="shared" si="451"/>
        <v/>
      </c>
      <c r="CM1514" s="32" t="str">
        <f t="shared" si="452"/>
        <v/>
      </c>
      <c r="CN1514" s="32" t="str">
        <f t="shared" si="453"/>
        <v/>
      </c>
    </row>
    <row r="1515" spans="71:92" x14ac:dyDescent="0.3">
      <c r="BS1515" s="32" t="str">
        <f>IF(Kiadasi_kiseroiv!$K$2=BT1515,BV1515,"")</f>
        <v/>
      </c>
      <c r="BT1515" s="34" t="str">
        <f t="shared" si="436"/>
        <v/>
      </c>
      <c r="BU1515" s="32" t="str">
        <f t="shared" si="437"/>
        <v/>
      </c>
      <c r="BV1515" s="32" t="str">
        <f t="shared" si="438"/>
        <v/>
      </c>
      <c r="BW1515" s="32" t="str">
        <f t="shared" si="439"/>
        <v/>
      </c>
      <c r="BX1515" s="32" t="str">
        <f t="shared" si="440"/>
        <v/>
      </c>
      <c r="BY1515" s="32" t="str">
        <f t="shared" si="441"/>
        <v/>
      </c>
      <c r="BZ1515" s="32" t="str">
        <f t="shared" si="442"/>
        <v/>
      </c>
      <c r="CA1515" s="32" t="str">
        <f t="shared" si="443"/>
        <v/>
      </c>
      <c r="CB1515" s="33">
        <f>IF(COUNTIF($CD$7:CD1515,CD1515)=1,CD1515,CD1515+COUNTIF($CD$6:CD1514,CD1515))</f>
        <v>56661</v>
      </c>
      <c r="CC1515" s="34">
        <f t="shared" si="444"/>
        <v>55153</v>
      </c>
      <c r="CD1515" s="32">
        <f t="shared" si="445"/>
        <v>55153</v>
      </c>
      <c r="CE1515" s="32">
        <f t="shared" si="446"/>
        <v>0</v>
      </c>
      <c r="CF1515" s="32">
        <f t="shared" si="447"/>
        <v>0</v>
      </c>
      <c r="CG1515" s="32" t="str">
        <f t="shared" si="448"/>
        <v/>
      </c>
      <c r="CH1515" s="32">
        <v>1510</v>
      </c>
      <c r="CI1515" s="32" t="s">
        <v>6</v>
      </c>
      <c r="CJ1515" s="32" t="str">
        <f t="shared" si="449"/>
        <v/>
      </c>
      <c r="CK1515" s="32" t="str">
        <f t="shared" si="450"/>
        <v/>
      </c>
      <c r="CL1515" s="32" t="str">
        <f t="shared" si="451"/>
        <v/>
      </c>
      <c r="CM1515" s="32" t="str">
        <f t="shared" si="452"/>
        <v/>
      </c>
      <c r="CN1515" s="32" t="str">
        <f t="shared" si="453"/>
        <v/>
      </c>
    </row>
    <row r="1516" spans="71:92" x14ac:dyDescent="0.3">
      <c r="BS1516" s="32" t="str">
        <f>IF(Kiadasi_kiseroiv!$K$2=BT1516,BV1516,"")</f>
        <v/>
      </c>
      <c r="BT1516" s="34" t="str">
        <f t="shared" si="436"/>
        <v/>
      </c>
      <c r="BU1516" s="32" t="str">
        <f t="shared" si="437"/>
        <v/>
      </c>
      <c r="BV1516" s="32" t="str">
        <f t="shared" si="438"/>
        <v/>
      </c>
      <c r="BW1516" s="32" t="str">
        <f t="shared" si="439"/>
        <v/>
      </c>
      <c r="BX1516" s="32" t="str">
        <f t="shared" si="440"/>
        <v/>
      </c>
      <c r="BY1516" s="32" t="str">
        <f t="shared" si="441"/>
        <v/>
      </c>
      <c r="BZ1516" s="32" t="str">
        <f t="shared" si="442"/>
        <v/>
      </c>
      <c r="CA1516" s="32" t="str">
        <f t="shared" si="443"/>
        <v/>
      </c>
      <c r="CB1516" s="33">
        <f>IF(COUNTIF($CD$7:CD1516,CD1516)=1,CD1516,CD1516+COUNTIF($CD$6:CD1515,CD1516))</f>
        <v>56662</v>
      </c>
      <c r="CC1516" s="34">
        <f t="shared" si="444"/>
        <v>55153</v>
      </c>
      <c r="CD1516" s="32">
        <f t="shared" si="445"/>
        <v>55153</v>
      </c>
      <c r="CE1516" s="32">
        <f t="shared" si="446"/>
        <v>0</v>
      </c>
      <c r="CF1516" s="32">
        <f t="shared" si="447"/>
        <v>0</v>
      </c>
      <c r="CG1516" s="32" t="str">
        <f t="shared" si="448"/>
        <v/>
      </c>
      <c r="CH1516" s="32">
        <v>1511</v>
      </c>
      <c r="CI1516" s="32" t="s">
        <v>6</v>
      </c>
      <c r="CJ1516" s="32" t="str">
        <f t="shared" si="449"/>
        <v/>
      </c>
      <c r="CK1516" s="32" t="str">
        <f t="shared" si="450"/>
        <v/>
      </c>
      <c r="CL1516" s="32" t="str">
        <f t="shared" si="451"/>
        <v/>
      </c>
      <c r="CM1516" s="32" t="str">
        <f t="shared" si="452"/>
        <v/>
      </c>
      <c r="CN1516" s="32" t="str">
        <f t="shared" si="453"/>
        <v/>
      </c>
    </row>
    <row r="1517" spans="71:92" x14ac:dyDescent="0.3">
      <c r="BS1517" s="32" t="str">
        <f>IF(Kiadasi_kiseroiv!$K$2=BT1517,BV1517,"")</f>
        <v/>
      </c>
      <c r="BT1517" s="34" t="str">
        <f t="shared" si="436"/>
        <v/>
      </c>
      <c r="BU1517" s="32" t="str">
        <f t="shared" si="437"/>
        <v/>
      </c>
      <c r="BV1517" s="32" t="str">
        <f t="shared" si="438"/>
        <v/>
      </c>
      <c r="BW1517" s="32" t="str">
        <f t="shared" si="439"/>
        <v/>
      </c>
      <c r="BX1517" s="32" t="str">
        <f t="shared" si="440"/>
        <v/>
      </c>
      <c r="BY1517" s="32" t="str">
        <f t="shared" si="441"/>
        <v/>
      </c>
      <c r="BZ1517" s="32" t="str">
        <f t="shared" si="442"/>
        <v/>
      </c>
      <c r="CA1517" s="32" t="str">
        <f t="shared" si="443"/>
        <v/>
      </c>
      <c r="CB1517" s="33">
        <f>IF(COUNTIF($CD$7:CD1517,CD1517)=1,CD1517,CD1517+COUNTIF($CD$6:CD1516,CD1517))</f>
        <v>56663</v>
      </c>
      <c r="CC1517" s="34">
        <f t="shared" si="444"/>
        <v>55153</v>
      </c>
      <c r="CD1517" s="32">
        <f t="shared" si="445"/>
        <v>55153</v>
      </c>
      <c r="CE1517" s="32">
        <f t="shared" si="446"/>
        <v>0</v>
      </c>
      <c r="CF1517" s="32">
        <f t="shared" si="447"/>
        <v>0</v>
      </c>
      <c r="CG1517" s="32" t="str">
        <f t="shared" si="448"/>
        <v/>
      </c>
      <c r="CH1517" s="32">
        <v>1512</v>
      </c>
      <c r="CI1517" s="32" t="s">
        <v>6</v>
      </c>
      <c r="CJ1517" s="32" t="str">
        <f t="shared" si="449"/>
        <v/>
      </c>
      <c r="CK1517" s="32" t="str">
        <f t="shared" si="450"/>
        <v/>
      </c>
      <c r="CL1517" s="32" t="str">
        <f t="shared" si="451"/>
        <v/>
      </c>
      <c r="CM1517" s="32" t="str">
        <f t="shared" si="452"/>
        <v/>
      </c>
      <c r="CN1517" s="32" t="str">
        <f t="shared" si="453"/>
        <v/>
      </c>
    </row>
    <row r="1518" spans="71:92" x14ac:dyDescent="0.3">
      <c r="BS1518" s="32" t="str">
        <f>IF(Kiadasi_kiseroiv!$K$2=BT1518,BV1518,"")</f>
        <v/>
      </c>
      <c r="BT1518" s="34" t="str">
        <f t="shared" si="436"/>
        <v/>
      </c>
      <c r="BU1518" s="32" t="str">
        <f t="shared" si="437"/>
        <v/>
      </c>
      <c r="BV1518" s="32" t="str">
        <f t="shared" si="438"/>
        <v/>
      </c>
      <c r="BW1518" s="32" t="str">
        <f t="shared" si="439"/>
        <v/>
      </c>
      <c r="BX1518" s="32" t="str">
        <f t="shared" si="440"/>
        <v/>
      </c>
      <c r="BY1518" s="32" t="str">
        <f t="shared" si="441"/>
        <v/>
      </c>
      <c r="BZ1518" s="32" t="str">
        <f t="shared" si="442"/>
        <v/>
      </c>
      <c r="CA1518" s="32" t="str">
        <f t="shared" si="443"/>
        <v/>
      </c>
      <c r="CB1518" s="33">
        <f>IF(COUNTIF($CD$7:CD1518,CD1518)=1,CD1518,CD1518+COUNTIF($CD$6:CD1517,CD1518))</f>
        <v>56664</v>
      </c>
      <c r="CC1518" s="34">
        <f t="shared" si="444"/>
        <v>55153</v>
      </c>
      <c r="CD1518" s="32">
        <f t="shared" si="445"/>
        <v>55153</v>
      </c>
      <c r="CE1518" s="32">
        <f t="shared" si="446"/>
        <v>0</v>
      </c>
      <c r="CF1518" s="32">
        <f t="shared" si="447"/>
        <v>0</v>
      </c>
      <c r="CG1518" s="32" t="str">
        <f t="shared" si="448"/>
        <v/>
      </c>
      <c r="CH1518" s="32">
        <v>1513</v>
      </c>
      <c r="CI1518" s="32" t="s">
        <v>6</v>
      </c>
      <c r="CJ1518" s="32" t="str">
        <f t="shared" si="449"/>
        <v/>
      </c>
      <c r="CK1518" s="32" t="str">
        <f t="shared" si="450"/>
        <v/>
      </c>
      <c r="CL1518" s="32" t="str">
        <f t="shared" si="451"/>
        <v/>
      </c>
      <c r="CM1518" s="32" t="str">
        <f t="shared" si="452"/>
        <v/>
      </c>
      <c r="CN1518" s="32" t="str">
        <f t="shared" si="453"/>
        <v/>
      </c>
    </row>
    <row r="1519" spans="71:92" x14ac:dyDescent="0.3">
      <c r="BS1519" s="32" t="str">
        <f>IF(Kiadasi_kiseroiv!$K$2=BT1519,BV1519,"")</f>
        <v/>
      </c>
      <c r="BT1519" s="34" t="str">
        <f t="shared" si="436"/>
        <v/>
      </c>
      <c r="BU1519" s="32" t="str">
        <f t="shared" si="437"/>
        <v/>
      </c>
      <c r="BV1519" s="32" t="str">
        <f t="shared" si="438"/>
        <v/>
      </c>
      <c r="BW1519" s="32" t="str">
        <f t="shared" si="439"/>
        <v/>
      </c>
      <c r="BX1519" s="32" t="str">
        <f t="shared" si="440"/>
        <v/>
      </c>
      <c r="BY1519" s="32" t="str">
        <f t="shared" si="441"/>
        <v/>
      </c>
      <c r="BZ1519" s="32" t="str">
        <f t="shared" si="442"/>
        <v/>
      </c>
      <c r="CA1519" s="32" t="str">
        <f t="shared" si="443"/>
        <v/>
      </c>
      <c r="CB1519" s="33">
        <f>IF(COUNTIF($CD$7:CD1519,CD1519)=1,CD1519,CD1519+COUNTIF($CD$6:CD1518,CD1519))</f>
        <v>56665</v>
      </c>
      <c r="CC1519" s="34">
        <f t="shared" si="444"/>
        <v>55153</v>
      </c>
      <c r="CD1519" s="32">
        <f t="shared" si="445"/>
        <v>55153</v>
      </c>
      <c r="CE1519" s="32">
        <f t="shared" si="446"/>
        <v>0</v>
      </c>
      <c r="CF1519" s="32">
        <f t="shared" si="447"/>
        <v>0</v>
      </c>
      <c r="CG1519" s="32" t="str">
        <f t="shared" si="448"/>
        <v/>
      </c>
      <c r="CH1519" s="32">
        <v>1514</v>
      </c>
      <c r="CI1519" s="32" t="s">
        <v>6</v>
      </c>
      <c r="CJ1519" s="32" t="str">
        <f t="shared" si="449"/>
        <v/>
      </c>
      <c r="CK1519" s="32" t="str">
        <f t="shared" si="450"/>
        <v/>
      </c>
      <c r="CL1519" s="32" t="str">
        <f t="shared" si="451"/>
        <v/>
      </c>
      <c r="CM1519" s="32" t="str">
        <f t="shared" si="452"/>
        <v/>
      </c>
      <c r="CN1519" s="32" t="str">
        <f t="shared" si="453"/>
        <v/>
      </c>
    </row>
    <row r="1520" spans="71:92" x14ac:dyDescent="0.3">
      <c r="BS1520" s="32" t="str">
        <f>IF(Kiadasi_kiseroiv!$K$2=BT1520,BV1520,"")</f>
        <v/>
      </c>
      <c r="BT1520" s="34" t="str">
        <f t="shared" si="436"/>
        <v/>
      </c>
      <c r="BU1520" s="32" t="str">
        <f t="shared" si="437"/>
        <v/>
      </c>
      <c r="BV1520" s="32" t="str">
        <f t="shared" si="438"/>
        <v/>
      </c>
      <c r="BW1520" s="32" t="str">
        <f t="shared" si="439"/>
        <v/>
      </c>
      <c r="BX1520" s="32" t="str">
        <f t="shared" si="440"/>
        <v/>
      </c>
      <c r="BY1520" s="32" t="str">
        <f t="shared" si="441"/>
        <v/>
      </c>
      <c r="BZ1520" s="32" t="str">
        <f t="shared" si="442"/>
        <v/>
      </c>
      <c r="CA1520" s="32" t="str">
        <f t="shared" si="443"/>
        <v/>
      </c>
      <c r="CB1520" s="33">
        <f>IF(COUNTIF($CD$7:CD1520,CD1520)=1,CD1520,CD1520+COUNTIF($CD$6:CD1519,CD1520))</f>
        <v>56666</v>
      </c>
      <c r="CC1520" s="34">
        <f t="shared" si="444"/>
        <v>55153</v>
      </c>
      <c r="CD1520" s="32">
        <f t="shared" si="445"/>
        <v>55153</v>
      </c>
      <c r="CE1520" s="32">
        <f t="shared" si="446"/>
        <v>0</v>
      </c>
      <c r="CF1520" s="32">
        <f t="shared" si="447"/>
        <v>0</v>
      </c>
      <c r="CG1520" s="32" t="str">
        <f t="shared" si="448"/>
        <v/>
      </c>
      <c r="CH1520" s="32">
        <v>1515</v>
      </c>
      <c r="CI1520" s="32" t="s">
        <v>6</v>
      </c>
      <c r="CJ1520" s="32" t="str">
        <f t="shared" si="449"/>
        <v/>
      </c>
      <c r="CK1520" s="32" t="str">
        <f t="shared" si="450"/>
        <v/>
      </c>
      <c r="CL1520" s="32" t="str">
        <f t="shared" si="451"/>
        <v/>
      </c>
      <c r="CM1520" s="32" t="str">
        <f t="shared" si="452"/>
        <v/>
      </c>
      <c r="CN1520" s="32" t="str">
        <f t="shared" si="453"/>
        <v/>
      </c>
    </row>
    <row r="1521" spans="71:92" x14ac:dyDescent="0.3">
      <c r="BS1521" s="32" t="str">
        <f>IF(Kiadasi_kiseroiv!$K$2=BT1521,BV1521,"")</f>
        <v/>
      </c>
      <c r="BT1521" s="34" t="str">
        <f t="shared" si="436"/>
        <v/>
      </c>
      <c r="BU1521" s="32" t="str">
        <f t="shared" si="437"/>
        <v/>
      </c>
      <c r="BV1521" s="32" t="str">
        <f t="shared" si="438"/>
        <v/>
      </c>
      <c r="BW1521" s="32" t="str">
        <f t="shared" si="439"/>
        <v/>
      </c>
      <c r="BX1521" s="32" t="str">
        <f t="shared" si="440"/>
        <v/>
      </c>
      <c r="BY1521" s="32" t="str">
        <f t="shared" si="441"/>
        <v/>
      </c>
      <c r="BZ1521" s="32" t="str">
        <f t="shared" si="442"/>
        <v/>
      </c>
      <c r="CA1521" s="32" t="str">
        <f t="shared" si="443"/>
        <v/>
      </c>
      <c r="CB1521" s="33">
        <f>IF(COUNTIF($CD$7:CD1521,CD1521)=1,CD1521,CD1521+COUNTIF($CD$6:CD1520,CD1521))</f>
        <v>56667</v>
      </c>
      <c r="CC1521" s="34">
        <f t="shared" si="444"/>
        <v>55153</v>
      </c>
      <c r="CD1521" s="32">
        <f t="shared" si="445"/>
        <v>55153</v>
      </c>
      <c r="CE1521" s="32">
        <f t="shared" si="446"/>
        <v>0</v>
      </c>
      <c r="CF1521" s="32">
        <f t="shared" si="447"/>
        <v>0</v>
      </c>
      <c r="CG1521" s="32" t="str">
        <f t="shared" si="448"/>
        <v/>
      </c>
      <c r="CH1521" s="32">
        <v>1516</v>
      </c>
      <c r="CI1521" s="32" t="s">
        <v>6</v>
      </c>
      <c r="CJ1521" s="32" t="str">
        <f t="shared" si="449"/>
        <v/>
      </c>
      <c r="CK1521" s="32" t="str">
        <f t="shared" si="450"/>
        <v/>
      </c>
      <c r="CL1521" s="32" t="str">
        <f t="shared" si="451"/>
        <v/>
      </c>
      <c r="CM1521" s="32" t="str">
        <f t="shared" si="452"/>
        <v/>
      </c>
      <c r="CN1521" s="32" t="str">
        <f t="shared" si="453"/>
        <v/>
      </c>
    </row>
    <row r="1522" spans="71:92" x14ac:dyDescent="0.3">
      <c r="BS1522" s="32" t="str">
        <f>IF(Kiadasi_kiseroiv!$K$2=BT1522,BV1522,"")</f>
        <v/>
      </c>
      <c r="BT1522" s="34" t="str">
        <f t="shared" si="436"/>
        <v/>
      </c>
      <c r="BU1522" s="32" t="str">
        <f t="shared" si="437"/>
        <v/>
      </c>
      <c r="BV1522" s="32" t="str">
        <f t="shared" si="438"/>
        <v/>
      </c>
      <c r="BW1522" s="32" t="str">
        <f t="shared" si="439"/>
        <v/>
      </c>
      <c r="BX1522" s="32" t="str">
        <f t="shared" si="440"/>
        <v/>
      </c>
      <c r="BY1522" s="32" t="str">
        <f t="shared" si="441"/>
        <v/>
      </c>
      <c r="BZ1522" s="32" t="str">
        <f t="shared" si="442"/>
        <v/>
      </c>
      <c r="CA1522" s="32" t="str">
        <f t="shared" si="443"/>
        <v/>
      </c>
      <c r="CB1522" s="33">
        <f>IF(COUNTIF($CD$7:CD1522,CD1522)=1,CD1522,CD1522+COUNTIF($CD$6:CD1521,CD1522))</f>
        <v>56668</v>
      </c>
      <c r="CC1522" s="34">
        <f t="shared" si="444"/>
        <v>55153</v>
      </c>
      <c r="CD1522" s="32">
        <f t="shared" si="445"/>
        <v>55153</v>
      </c>
      <c r="CE1522" s="32">
        <f t="shared" si="446"/>
        <v>0</v>
      </c>
      <c r="CF1522" s="32">
        <f t="shared" si="447"/>
        <v>0</v>
      </c>
      <c r="CG1522" s="32" t="str">
        <f t="shared" si="448"/>
        <v/>
      </c>
      <c r="CH1522" s="32">
        <v>1517</v>
      </c>
      <c r="CI1522" s="32" t="s">
        <v>6</v>
      </c>
      <c r="CJ1522" s="32" t="str">
        <f t="shared" si="449"/>
        <v/>
      </c>
      <c r="CK1522" s="32" t="str">
        <f t="shared" si="450"/>
        <v/>
      </c>
      <c r="CL1522" s="32" t="str">
        <f t="shared" si="451"/>
        <v/>
      </c>
      <c r="CM1522" s="32" t="str">
        <f t="shared" si="452"/>
        <v/>
      </c>
      <c r="CN1522" s="32" t="str">
        <f t="shared" si="453"/>
        <v/>
      </c>
    </row>
    <row r="1523" spans="71:92" x14ac:dyDescent="0.3">
      <c r="BS1523" s="32" t="str">
        <f>IF(Kiadasi_kiseroiv!$K$2=BT1523,BV1523,"")</f>
        <v/>
      </c>
      <c r="BT1523" s="34" t="str">
        <f t="shared" si="436"/>
        <v/>
      </c>
      <c r="BU1523" s="32" t="str">
        <f t="shared" si="437"/>
        <v/>
      </c>
      <c r="BV1523" s="32" t="str">
        <f t="shared" si="438"/>
        <v/>
      </c>
      <c r="BW1523" s="32" t="str">
        <f t="shared" si="439"/>
        <v/>
      </c>
      <c r="BX1523" s="32" t="str">
        <f t="shared" si="440"/>
        <v/>
      </c>
      <c r="BY1523" s="32" t="str">
        <f t="shared" si="441"/>
        <v/>
      </c>
      <c r="BZ1523" s="32" t="str">
        <f t="shared" si="442"/>
        <v/>
      </c>
      <c r="CA1523" s="32" t="str">
        <f t="shared" si="443"/>
        <v/>
      </c>
      <c r="CB1523" s="33">
        <f>IF(COUNTIF($CD$7:CD1523,CD1523)=1,CD1523,CD1523+COUNTIF($CD$6:CD1522,CD1523))</f>
        <v>56669</v>
      </c>
      <c r="CC1523" s="34">
        <f t="shared" si="444"/>
        <v>55153</v>
      </c>
      <c r="CD1523" s="32">
        <f t="shared" si="445"/>
        <v>55153</v>
      </c>
      <c r="CE1523" s="32">
        <f t="shared" si="446"/>
        <v>0</v>
      </c>
      <c r="CF1523" s="32">
        <f t="shared" si="447"/>
        <v>0</v>
      </c>
      <c r="CG1523" s="32" t="str">
        <f t="shared" si="448"/>
        <v/>
      </c>
      <c r="CH1523" s="32">
        <v>1518</v>
      </c>
      <c r="CI1523" s="32" t="s">
        <v>6</v>
      </c>
      <c r="CJ1523" s="32" t="str">
        <f t="shared" si="449"/>
        <v/>
      </c>
      <c r="CK1523" s="32" t="str">
        <f t="shared" si="450"/>
        <v/>
      </c>
      <c r="CL1523" s="32" t="str">
        <f t="shared" si="451"/>
        <v/>
      </c>
      <c r="CM1523" s="32" t="str">
        <f t="shared" si="452"/>
        <v/>
      </c>
      <c r="CN1523" s="32" t="str">
        <f t="shared" si="453"/>
        <v/>
      </c>
    </row>
    <row r="1524" spans="71:92" x14ac:dyDescent="0.3">
      <c r="BS1524" s="32" t="str">
        <f>IF(Kiadasi_kiseroiv!$K$2=BT1524,BV1524,"")</f>
        <v/>
      </c>
      <c r="BT1524" s="34" t="str">
        <f t="shared" si="436"/>
        <v/>
      </c>
      <c r="BU1524" s="32" t="str">
        <f t="shared" si="437"/>
        <v/>
      </c>
      <c r="BV1524" s="32" t="str">
        <f t="shared" si="438"/>
        <v/>
      </c>
      <c r="BW1524" s="32" t="str">
        <f t="shared" si="439"/>
        <v/>
      </c>
      <c r="BX1524" s="32" t="str">
        <f t="shared" si="440"/>
        <v/>
      </c>
      <c r="BY1524" s="32" t="str">
        <f t="shared" si="441"/>
        <v/>
      </c>
      <c r="BZ1524" s="32" t="str">
        <f t="shared" si="442"/>
        <v/>
      </c>
      <c r="CA1524" s="32" t="str">
        <f t="shared" si="443"/>
        <v/>
      </c>
      <c r="CB1524" s="33">
        <f>IF(COUNTIF($CD$7:CD1524,CD1524)=1,CD1524,CD1524+COUNTIF($CD$6:CD1523,CD1524))</f>
        <v>56670</v>
      </c>
      <c r="CC1524" s="34">
        <f t="shared" si="444"/>
        <v>55153</v>
      </c>
      <c r="CD1524" s="32">
        <f t="shared" si="445"/>
        <v>55153</v>
      </c>
      <c r="CE1524" s="32">
        <f t="shared" si="446"/>
        <v>0</v>
      </c>
      <c r="CF1524" s="32">
        <f t="shared" si="447"/>
        <v>0</v>
      </c>
      <c r="CG1524" s="32" t="str">
        <f t="shared" si="448"/>
        <v/>
      </c>
      <c r="CH1524" s="32">
        <v>1519</v>
      </c>
      <c r="CI1524" s="32" t="s">
        <v>6</v>
      </c>
      <c r="CJ1524" s="32" t="str">
        <f t="shared" si="449"/>
        <v/>
      </c>
      <c r="CK1524" s="32" t="str">
        <f t="shared" si="450"/>
        <v/>
      </c>
      <c r="CL1524" s="32" t="str">
        <f t="shared" si="451"/>
        <v/>
      </c>
      <c r="CM1524" s="32" t="str">
        <f t="shared" si="452"/>
        <v/>
      </c>
      <c r="CN1524" s="32" t="str">
        <f t="shared" si="453"/>
        <v/>
      </c>
    </row>
    <row r="1525" spans="71:92" x14ac:dyDescent="0.3">
      <c r="BS1525" s="32" t="str">
        <f>IF(Kiadasi_kiseroiv!$K$2=BT1525,BV1525,"")</f>
        <v/>
      </c>
      <c r="BT1525" s="34" t="str">
        <f t="shared" si="436"/>
        <v/>
      </c>
      <c r="BU1525" s="32" t="str">
        <f t="shared" si="437"/>
        <v/>
      </c>
      <c r="BV1525" s="32" t="str">
        <f t="shared" si="438"/>
        <v/>
      </c>
      <c r="BW1525" s="32" t="str">
        <f t="shared" si="439"/>
        <v/>
      </c>
      <c r="BX1525" s="32" t="str">
        <f t="shared" si="440"/>
        <v/>
      </c>
      <c r="BY1525" s="32" t="str">
        <f t="shared" si="441"/>
        <v/>
      </c>
      <c r="BZ1525" s="32" t="str">
        <f t="shared" si="442"/>
        <v/>
      </c>
      <c r="CA1525" s="32" t="str">
        <f t="shared" si="443"/>
        <v/>
      </c>
      <c r="CB1525" s="33">
        <f>IF(COUNTIF($CD$7:CD1525,CD1525)=1,CD1525,CD1525+COUNTIF($CD$6:CD1524,CD1525))</f>
        <v>56671</v>
      </c>
      <c r="CC1525" s="34">
        <f t="shared" si="444"/>
        <v>55153</v>
      </c>
      <c r="CD1525" s="32">
        <f t="shared" si="445"/>
        <v>55153</v>
      </c>
      <c r="CE1525" s="32">
        <f t="shared" si="446"/>
        <v>0</v>
      </c>
      <c r="CF1525" s="32">
        <f t="shared" si="447"/>
        <v>0</v>
      </c>
      <c r="CG1525" s="32" t="str">
        <f t="shared" si="448"/>
        <v/>
      </c>
      <c r="CH1525" s="32">
        <v>1520</v>
      </c>
      <c r="CI1525" s="32" t="s">
        <v>6</v>
      </c>
      <c r="CJ1525" s="32" t="str">
        <f t="shared" si="449"/>
        <v/>
      </c>
      <c r="CK1525" s="32" t="str">
        <f t="shared" si="450"/>
        <v/>
      </c>
      <c r="CL1525" s="32" t="str">
        <f t="shared" si="451"/>
        <v/>
      </c>
      <c r="CM1525" s="32" t="str">
        <f t="shared" si="452"/>
        <v/>
      </c>
      <c r="CN1525" s="32" t="str">
        <f t="shared" si="453"/>
        <v/>
      </c>
    </row>
    <row r="1526" spans="71:92" x14ac:dyDescent="0.3">
      <c r="BS1526" s="32" t="str">
        <f>IF(Kiadasi_kiseroiv!$K$2=BT1526,BV1526,"")</f>
        <v/>
      </c>
      <c r="BT1526" s="34" t="str">
        <f t="shared" si="436"/>
        <v/>
      </c>
      <c r="BU1526" s="32" t="str">
        <f t="shared" si="437"/>
        <v/>
      </c>
      <c r="BV1526" s="32" t="str">
        <f t="shared" si="438"/>
        <v/>
      </c>
      <c r="BW1526" s="32" t="str">
        <f t="shared" si="439"/>
        <v/>
      </c>
      <c r="BX1526" s="32" t="str">
        <f t="shared" si="440"/>
        <v/>
      </c>
      <c r="BY1526" s="32" t="str">
        <f t="shared" si="441"/>
        <v/>
      </c>
      <c r="BZ1526" s="32" t="str">
        <f t="shared" si="442"/>
        <v/>
      </c>
      <c r="CA1526" s="32" t="str">
        <f t="shared" si="443"/>
        <v/>
      </c>
      <c r="CB1526" s="33">
        <f>IF(COUNTIF($CD$7:CD1526,CD1526)=1,CD1526,CD1526+COUNTIF($CD$6:CD1525,CD1526))</f>
        <v>56672</v>
      </c>
      <c r="CC1526" s="34">
        <f t="shared" si="444"/>
        <v>55153</v>
      </c>
      <c r="CD1526" s="32">
        <f t="shared" si="445"/>
        <v>55153</v>
      </c>
      <c r="CE1526" s="32">
        <f t="shared" si="446"/>
        <v>0</v>
      </c>
      <c r="CF1526" s="32">
        <f t="shared" si="447"/>
        <v>0</v>
      </c>
      <c r="CG1526" s="32" t="str">
        <f t="shared" si="448"/>
        <v/>
      </c>
      <c r="CH1526" s="32">
        <v>1521</v>
      </c>
      <c r="CI1526" s="32" t="s">
        <v>6</v>
      </c>
      <c r="CJ1526" s="32" t="str">
        <f t="shared" si="449"/>
        <v/>
      </c>
      <c r="CK1526" s="32" t="str">
        <f t="shared" si="450"/>
        <v/>
      </c>
      <c r="CL1526" s="32" t="str">
        <f t="shared" si="451"/>
        <v/>
      </c>
      <c r="CM1526" s="32" t="str">
        <f t="shared" si="452"/>
        <v/>
      </c>
      <c r="CN1526" s="32" t="str">
        <f t="shared" si="453"/>
        <v/>
      </c>
    </row>
    <row r="1527" spans="71:92" x14ac:dyDescent="0.3">
      <c r="BS1527" s="32" t="str">
        <f>IF(Kiadasi_kiseroiv!$K$2=BT1527,BV1527,"")</f>
        <v/>
      </c>
      <c r="BT1527" s="34" t="str">
        <f t="shared" si="436"/>
        <v/>
      </c>
      <c r="BU1527" s="32" t="str">
        <f t="shared" si="437"/>
        <v/>
      </c>
      <c r="BV1527" s="32" t="str">
        <f t="shared" si="438"/>
        <v/>
      </c>
      <c r="BW1527" s="32" t="str">
        <f t="shared" si="439"/>
        <v/>
      </c>
      <c r="BX1527" s="32" t="str">
        <f t="shared" si="440"/>
        <v/>
      </c>
      <c r="BY1527" s="32" t="str">
        <f t="shared" si="441"/>
        <v/>
      </c>
      <c r="BZ1527" s="32" t="str">
        <f t="shared" si="442"/>
        <v/>
      </c>
      <c r="CA1527" s="32" t="str">
        <f t="shared" si="443"/>
        <v/>
      </c>
      <c r="CB1527" s="33">
        <f>IF(COUNTIF($CD$7:CD1527,CD1527)=1,CD1527,CD1527+COUNTIF($CD$6:CD1526,CD1527))</f>
        <v>56673</v>
      </c>
      <c r="CC1527" s="34">
        <f t="shared" si="444"/>
        <v>55153</v>
      </c>
      <c r="CD1527" s="32">
        <f t="shared" si="445"/>
        <v>55153</v>
      </c>
      <c r="CE1527" s="32">
        <f t="shared" si="446"/>
        <v>0</v>
      </c>
      <c r="CF1527" s="32">
        <f t="shared" si="447"/>
        <v>0</v>
      </c>
      <c r="CG1527" s="32" t="str">
        <f t="shared" si="448"/>
        <v/>
      </c>
      <c r="CH1527" s="32">
        <v>1522</v>
      </c>
      <c r="CI1527" s="32" t="s">
        <v>6</v>
      </c>
      <c r="CJ1527" s="32" t="str">
        <f t="shared" si="449"/>
        <v/>
      </c>
      <c r="CK1527" s="32" t="str">
        <f t="shared" si="450"/>
        <v/>
      </c>
      <c r="CL1527" s="32" t="str">
        <f t="shared" si="451"/>
        <v/>
      </c>
      <c r="CM1527" s="32" t="str">
        <f t="shared" si="452"/>
        <v/>
      </c>
      <c r="CN1527" s="32" t="str">
        <f t="shared" si="453"/>
        <v/>
      </c>
    </row>
    <row r="1528" spans="71:92" x14ac:dyDescent="0.3">
      <c r="BS1528" s="32" t="str">
        <f>IF(Kiadasi_kiseroiv!$K$2=BT1528,BV1528,"")</f>
        <v/>
      </c>
      <c r="BT1528" s="34" t="str">
        <f t="shared" si="436"/>
        <v/>
      </c>
      <c r="BU1528" s="32" t="str">
        <f t="shared" si="437"/>
        <v/>
      </c>
      <c r="BV1528" s="32" t="str">
        <f t="shared" si="438"/>
        <v/>
      </c>
      <c r="BW1528" s="32" t="str">
        <f t="shared" si="439"/>
        <v/>
      </c>
      <c r="BX1528" s="32" t="str">
        <f t="shared" si="440"/>
        <v/>
      </c>
      <c r="BY1528" s="32" t="str">
        <f t="shared" si="441"/>
        <v/>
      </c>
      <c r="BZ1528" s="32" t="str">
        <f t="shared" si="442"/>
        <v/>
      </c>
      <c r="CA1528" s="32" t="str">
        <f t="shared" si="443"/>
        <v/>
      </c>
      <c r="CB1528" s="33">
        <f>IF(COUNTIF($CD$7:CD1528,CD1528)=1,CD1528,CD1528+COUNTIF($CD$6:CD1527,CD1528))</f>
        <v>56674</v>
      </c>
      <c r="CC1528" s="34">
        <f t="shared" si="444"/>
        <v>55153</v>
      </c>
      <c r="CD1528" s="32">
        <f t="shared" si="445"/>
        <v>55153</v>
      </c>
      <c r="CE1528" s="32">
        <f t="shared" si="446"/>
        <v>0</v>
      </c>
      <c r="CF1528" s="32">
        <f t="shared" si="447"/>
        <v>0</v>
      </c>
      <c r="CG1528" s="32" t="str">
        <f t="shared" si="448"/>
        <v/>
      </c>
      <c r="CH1528" s="32">
        <v>1523</v>
      </c>
      <c r="CI1528" s="32" t="s">
        <v>6</v>
      </c>
      <c r="CJ1528" s="32" t="str">
        <f t="shared" si="449"/>
        <v/>
      </c>
      <c r="CK1528" s="32" t="str">
        <f t="shared" si="450"/>
        <v/>
      </c>
      <c r="CL1528" s="32" t="str">
        <f t="shared" si="451"/>
        <v/>
      </c>
      <c r="CM1528" s="32" t="str">
        <f t="shared" si="452"/>
        <v/>
      </c>
      <c r="CN1528" s="32" t="str">
        <f t="shared" si="453"/>
        <v/>
      </c>
    </row>
    <row r="1529" spans="71:92" x14ac:dyDescent="0.3">
      <c r="BS1529" s="32" t="str">
        <f>IF(Kiadasi_kiseroiv!$K$2=BT1529,BV1529,"")</f>
        <v/>
      </c>
      <c r="BT1529" s="34" t="str">
        <f t="shared" si="436"/>
        <v/>
      </c>
      <c r="BU1529" s="32" t="str">
        <f t="shared" si="437"/>
        <v/>
      </c>
      <c r="BV1529" s="32" t="str">
        <f t="shared" si="438"/>
        <v/>
      </c>
      <c r="BW1529" s="32" t="str">
        <f t="shared" si="439"/>
        <v/>
      </c>
      <c r="BX1529" s="32" t="str">
        <f t="shared" si="440"/>
        <v/>
      </c>
      <c r="BY1529" s="32" t="str">
        <f t="shared" si="441"/>
        <v/>
      </c>
      <c r="BZ1529" s="32" t="str">
        <f t="shared" si="442"/>
        <v/>
      </c>
      <c r="CA1529" s="32" t="str">
        <f t="shared" si="443"/>
        <v/>
      </c>
      <c r="CB1529" s="33">
        <f>IF(COUNTIF($CD$7:CD1529,CD1529)=1,CD1529,CD1529+COUNTIF($CD$6:CD1528,CD1529))</f>
        <v>56675</v>
      </c>
      <c r="CC1529" s="34">
        <f t="shared" si="444"/>
        <v>55153</v>
      </c>
      <c r="CD1529" s="32">
        <f t="shared" si="445"/>
        <v>55153</v>
      </c>
      <c r="CE1529" s="32">
        <f t="shared" si="446"/>
        <v>0</v>
      </c>
      <c r="CF1529" s="32">
        <f t="shared" si="447"/>
        <v>0</v>
      </c>
      <c r="CG1529" s="32" t="str">
        <f t="shared" si="448"/>
        <v/>
      </c>
      <c r="CH1529" s="32">
        <v>1524</v>
      </c>
      <c r="CI1529" s="32" t="s">
        <v>6</v>
      </c>
      <c r="CJ1529" s="32" t="str">
        <f t="shared" si="449"/>
        <v/>
      </c>
      <c r="CK1529" s="32" t="str">
        <f t="shared" si="450"/>
        <v/>
      </c>
      <c r="CL1529" s="32" t="str">
        <f t="shared" si="451"/>
        <v/>
      </c>
      <c r="CM1529" s="32" t="str">
        <f t="shared" si="452"/>
        <v/>
      </c>
      <c r="CN1529" s="32" t="str">
        <f t="shared" si="453"/>
        <v/>
      </c>
    </row>
    <row r="1530" spans="71:92" x14ac:dyDescent="0.3">
      <c r="BS1530" s="32" t="str">
        <f>IF(Kiadasi_kiseroiv!$K$2=BT1530,BV1530,"")</f>
        <v/>
      </c>
      <c r="BT1530" s="34" t="str">
        <f t="shared" si="436"/>
        <v/>
      </c>
      <c r="BU1530" s="32" t="str">
        <f t="shared" si="437"/>
        <v/>
      </c>
      <c r="BV1530" s="32" t="str">
        <f t="shared" si="438"/>
        <v/>
      </c>
      <c r="BW1530" s="32" t="str">
        <f t="shared" si="439"/>
        <v/>
      </c>
      <c r="BX1530" s="32" t="str">
        <f t="shared" si="440"/>
        <v/>
      </c>
      <c r="BY1530" s="32" t="str">
        <f t="shared" si="441"/>
        <v/>
      </c>
      <c r="BZ1530" s="32" t="str">
        <f t="shared" si="442"/>
        <v/>
      </c>
      <c r="CA1530" s="32" t="str">
        <f t="shared" si="443"/>
        <v/>
      </c>
      <c r="CB1530" s="33">
        <f>IF(COUNTIF($CD$7:CD1530,CD1530)=1,CD1530,CD1530+COUNTIF($CD$6:CD1529,CD1530))</f>
        <v>56676</v>
      </c>
      <c r="CC1530" s="34">
        <f t="shared" si="444"/>
        <v>55153</v>
      </c>
      <c r="CD1530" s="32">
        <f t="shared" si="445"/>
        <v>55153</v>
      </c>
      <c r="CE1530" s="32">
        <f t="shared" si="446"/>
        <v>0</v>
      </c>
      <c r="CF1530" s="32">
        <f t="shared" si="447"/>
        <v>0</v>
      </c>
      <c r="CG1530" s="32" t="str">
        <f t="shared" si="448"/>
        <v/>
      </c>
      <c r="CH1530" s="32">
        <v>1525</v>
      </c>
      <c r="CI1530" s="32" t="s">
        <v>6</v>
      </c>
      <c r="CJ1530" s="32" t="str">
        <f t="shared" si="449"/>
        <v/>
      </c>
      <c r="CK1530" s="32" t="str">
        <f t="shared" si="450"/>
        <v/>
      </c>
      <c r="CL1530" s="32" t="str">
        <f t="shared" si="451"/>
        <v/>
      </c>
      <c r="CM1530" s="32" t="str">
        <f t="shared" si="452"/>
        <v/>
      </c>
      <c r="CN1530" s="32" t="str">
        <f t="shared" si="453"/>
        <v/>
      </c>
    </row>
    <row r="1531" spans="71:92" x14ac:dyDescent="0.3">
      <c r="BS1531" s="32" t="str">
        <f>IF(Kiadasi_kiseroiv!$K$2=BT1531,BV1531,"")</f>
        <v/>
      </c>
      <c r="BT1531" s="34" t="str">
        <f t="shared" si="436"/>
        <v/>
      </c>
      <c r="BU1531" s="32" t="str">
        <f t="shared" si="437"/>
        <v/>
      </c>
      <c r="BV1531" s="32" t="str">
        <f t="shared" si="438"/>
        <v/>
      </c>
      <c r="BW1531" s="32" t="str">
        <f t="shared" si="439"/>
        <v/>
      </c>
      <c r="BX1531" s="32" t="str">
        <f t="shared" si="440"/>
        <v/>
      </c>
      <c r="BY1531" s="32" t="str">
        <f t="shared" si="441"/>
        <v/>
      </c>
      <c r="BZ1531" s="32" t="str">
        <f t="shared" si="442"/>
        <v/>
      </c>
      <c r="CA1531" s="32" t="str">
        <f t="shared" si="443"/>
        <v/>
      </c>
      <c r="CB1531" s="33">
        <f>IF(COUNTIF($CD$7:CD1531,CD1531)=1,CD1531,CD1531+COUNTIF($CD$6:CD1530,CD1531))</f>
        <v>56677</v>
      </c>
      <c r="CC1531" s="34">
        <f t="shared" si="444"/>
        <v>55153</v>
      </c>
      <c r="CD1531" s="32">
        <f t="shared" si="445"/>
        <v>55153</v>
      </c>
      <c r="CE1531" s="32">
        <f t="shared" si="446"/>
        <v>0</v>
      </c>
      <c r="CF1531" s="32">
        <f t="shared" si="447"/>
        <v>0</v>
      </c>
      <c r="CG1531" s="32" t="str">
        <f t="shared" si="448"/>
        <v/>
      </c>
      <c r="CH1531" s="32">
        <v>1526</v>
      </c>
      <c r="CI1531" s="32" t="s">
        <v>6</v>
      </c>
      <c r="CJ1531" s="32" t="str">
        <f t="shared" si="449"/>
        <v/>
      </c>
      <c r="CK1531" s="32" t="str">
        <f t="shared" si="450"/>
        <v/>
      </c>
      <c r="CL1531" s="32" t="str">
        <f t="shared" si="451"/>
        <v/>
      </c>
      <c r="CM1531" s="32" t="str">
        <f t="shared" si="452"/>
        <v/>
      </c>
      <c r="CN1531" s="32" t="str">
        <f t="shared" si="453"/>
        <v/>
      </c>
    </row>
    <row r="1532" spans="71:92" x14ac:dyDescent="0.3">
      <c r="BS1532" s="32" t="str">
        <f>IF(Kiadasi_kiseroiv!$K$2=BT1532,BV1532,"")</f>
        <v/>
      </c>
      <c r="BT1532" s="34" t="str">
        <f t="shared" si="436"/>
        <v/>
      </c>
      <c r="BU1532" s="32" t="str">
        <f t="shared" si="437"/>
        <v/>
      </c>
      <c r="BV1532" s="32" t="str">
        <f t="shared" si="438"/>
        <v/>
      </c>
      <c r="BW1532" s="32" t="str">
        <f t="shared" si="439"/>
        <v/>
      </c>
      <c r="BX1532" s="32" t="str">
        <f t="shared" si="440"/>
        <v/>
      </c>
      <c r="BY1532" s="32" t="str">
        <f t="shared" si="441"/>
        <v/>
      </c>
      <c r="BZ1532" s="32" t="str">
        <f t="shared" si="442"/>
        <v/>
      </c>
      <c r="CA1532" s="32" t="str">
        <f t="shared" si="443"/>
        <v/>
      </c>
      <c r="CB1532" s="33">
        <f>IF(COUNTIF($CD$7:CD1532,CD1532)=1,CD1532,CD1532+COUNTIF($CD$6:CD1531,CD1532))</f>
        <v>56678</v>
      </c>
      <c r="CC1532" s="34">
        <f t="shared" si="444"/>
        <v>55153</v>
      </c>
      <c r="CD1532" s="32">
        <f t="shared" si="445"/>
        <v>55153</v>
      </c>
      <c r="CE1532" s="32">
        <f t="shared" si="446"/>
        <v>0</v>
      </c>
      <c r="CF1532" s="32">
        <f t="shared" si="447"/>
        <v>0</v>
      </c>
      <c r="CG1532" s="32" t="str">
        <f t="shared" si="448"/>
        <v/>
      </c>
      <c r="CH1532" s="32">
        <v>1527</v>
      </c>
      <c r="CI1532" s="32" t="s">
        <v>6</v>
      </c>
      <c r="CJ1532" s="32" t="str">
        <f t="shared" si="449"/>
        <v/>
      </c>
      <c r="CK1532" s="32" t="str">
        <f t="shared" si="450"/>
        <v/>
      </c>
      <c r="CL1532" s="32" t="str">
        <f t="shared" si="451"/>
        <v/>
      </c>
      <c r="CM1532" s="32" t="str">
        <f t="shared" si="452"/>
        <v/>
      </c>
      <c r="CN1532" s="32" t="str">
        <f t="shared" si="453"/>
        <v/>
      </c>
    </row>
    <row r="1533" spans="71:92" x14ac:dyDescent="0.3">
      <c r="BS1533" s="32" t="str">
        <f>IF(Kiadasi_kiseroiv!$K$2=BT1533,BV1533,"")</f>
        <v/>
      </c>
      <c r="BT1533" s="34" t="str">
        <f t="shared" si="436"/>
        <v/>
      </c>
      <c r="BU1533" s="32" t="str">
        <f t="shared" si="437"/>
        <v/>
      </c>
      <c r="BV1533" s="32" t="str">
        <f t="shared" si="438"/>
        <v/>
      </c>
      <c r="BW1533" s="32" t="str">
        <f t="shared" si="439"/>
        <v/>
      </c>
      <c r="BX1533" s="32" t="str">
        <f t="shared" si="440"/>
        <v/>
      </c>
      <c r="BY1533" s="32" t="str">
        <f t="shared" si="441"/>
        <v/>
      </c>
      <c r="BZ1533" s="32" t="str">
        <f t="shared" si="442"/>
        <v/>
      </c>
      <c r="CA1533" s="32" t="str">
        <f t="shared" si="443"/>
        <v/>
      </c>
      <c r="CB1533" s="33">
        <f>IF(COUNTIF($CD$7:CD1533,CD1533)=1,CD1533,CD1533+COUNTIF($CD$6:CD1532,CD1533))</f>
        <v>56679</v>
      </c>
      <c r="CC1533" s="34">
        <f t="shared" si="444"/>
        <v>55153</v>
      </c>
      <c r="CD1533" s="32">
        <f t="shared" si="445"/>
        <v>55153</v>
      </c>
      <c r="CE1533" s="32">
        <f t="shared" si="446"/>
        <v>0</v>
      </c>
      <c r="CF1533" s="32">
        <f t="shared" si="447"/>
        <v>0</v>
      </c>
      <c r="CG1533" s="32" t="str">
        <f t="shared" si="448"/>
        <v/>
      </c>
      <c r="CH1533" s="32">
        <v>1528</v>
      </c>
      <c r="CI1533" s="32" t="s">
        <v>6</v>
      </c>
      <c r="CJ1533" s="32" t="str">
        <f t="shared" si="449"/>
        <v/>
      </c>
      <c r="CK1533" s="32" t="str">
        <f t="shared" si="450"/>
        <v/>
      </c>
      <c r="CL1533" s="32" t="str">
        <f t="shared" si="451"/>
        <v/>
      </c>
      <c r="CM1533" s="32" t="str">
        <f t="shared" si="452"/>
        <v/>
      </c>
      <c r="CN1533" s="32" t="str">
        <f t="shared" si="453"/>
        <v/>
      </c>
    </row>
    <row r="1534" spans="71:92" x14ac:dyDescent="0.3">
      <c r="BS1534" s="32" t="str">
        <f>IF(Kiadasi_kiseroiv!$K$2=BT1534,BV1534,"")</f>
        <v/>
      </c>
      <c r="BT1534" s="34" t="str">
        <f t="shared" si="436"/>
        <v/>
      </c>
      <c r="BU1534" s="32" t="str">
        <f t="shared" si="437"/>
        <v/>
      </c>
      <c r="BV1534" s="32" t="str">
        <f t="shared" si="438"/>
        <v/>
      </c>
      <c r="BW1534" s="32" t="str">
        <f t="shared" si="439"/>
        <v/>
      </c>
      <c r="BX1534" s="32" t="str">
        <f t="shared" si="440"/>
        <v/>
      </c>
      <c r="BY1534" s="32" t="str">
        <f t="shared" si="441"/>
        <v/>
      </c>
      <c r="BZ1534" s="32" t="str">
        <f t="shared" si="442"/>
        <v/>
      </c>
      <c r="CA1534" s="32" t="str">
        <f t="shared" si="443"/>
        <v/>
      </c>
      <c r="CB1534" s="33">
        <f>IF(COUNTIF($CD$7:CD1534,CD1534)=1,CD1534,CD1534+COUNTIF($CD$6:CD1533,CD1534))</f>
        <v>56680</v>
      </c>
      <c r="CC1534" s="34">
        <f t="shared" si="444"/>
        <v>55153</v>
      </c>
      <c r="CD1534" s="32">
        <f t="shared" si="445"/>
        <v>55153</v>
      </c>
      <c r="CE1534" s="32">
        <f t="shared" si="446"/>
        <v>0</v>
      </c>
      <c r="CF1534" s="32">
        <f t="shared" si="447"/>
        <v>0</v>
      </c>
      <c r="CG1534" s="32" t="str">
        <f t="shared" si="448"/>
        <v/>
      </c>
      <c r="CH1534" s="32">
        <v>1529</v>
      </c>
      <c r="CI1534" s="32" t="s">
        <v>6</v>
      </c>
      <c r="CJ1534" s="32" t="str">
        <f t="shared" si="449"/>
        <v/>
      </c>
      <c r="CK1534" s="32" t="str">
        <f t="shared" si="450"/>
        <v/>
      </c>
      <c r="CL1534" s="32" t="str">
        <f t="shared" si="451"/>
        <v/>
      </c>
      <c r="CM1534" s="32" t="str">
        <f t="shared" si="452"/>
        <v/>
      </c>
      <c r="CN1534" s="32" t="str">
        <f t="shared" si="453"/>
        <v/>
      </c>
    </row>
    <row r="1535" spans="71:92" x14ac:dyDescent="0.3">
      <c r="BS1535" s="32" t="str">
        <f>IF(Kiadasi_kiseroiv!$K$2=BT1535,BV1535,"")</f>
        <v/>
      </c>
      <c r="BT1535" s="34" t="str">
        <f t="shared" si="436"/>
        <v/>
      </c>
      <c r="BU1535" s="32" t="str">
        <f t="shared" si="437"/>
        <v/>
      </c>
      <c r="BV1535" s="32" t="str">
        <f t="shared" si="438"/>
        <v/>
      </c>
      <c r="BW1535" s="32" t="str">
        <f t="shared" si="439"/>
        <v/>
      </c>
      <c r="BX1535" s="32" t="str">
        <f t="shared" si="440"/>
        <v/>
      </c>
      <c r="BY1535" s="32" t="str">
        <f t="shared" si="441"/>
        <v/>
      </c>
      <c r="BZ1535" s="32" t="str">
        <f t="shared" si="442"/>
        <v/>
      </c>
      <c r="CA1535" s="32" t="str">
        <f t="shared" si="443"/>
        <v/>
      </c>
      <c r="CB1535" s="33">
        <f>IF(COUNTIF($CD$7:CD1535,CD1535)=1,CD1535,CD1535+COUNTIF($CD$6:CD1534,CD1535))</f>
        <v>56681</v>
      </c>
      <c r="CC1535" s="34">
        <f t="shared" si="444"/>
        <v>55153</v>
      </c>
      <c r="CD1535" s="32">
        <f t="shared" si="445"/>
        <v>55153</v>
      </c>
      <c r="CE1535" s="32">
        <f t="shared" si="446"/>
        <v>0</v>
      </c>
      <c r="CF1535" s="32">
        <f t="shared" si="447"/>
        <v>0</v>
      </c>
      <c r="CG1535" s="32" t="str">
        <f t="shared" si="448"/>
        <v/>
      </c>
      <c r="CH1535" s="32">
        <v>1530</v>
      </c>
      <c r="CI1535" s="32" t="s">
        <v>6</v>
      </c>
      <c r="CJ1535" s="32" t="str">
        <f t="shared" si="449"/>
        <v/>
      </c>
      <c r="CK1535" s="32" t="str">
        <f t="shared" si="450"/>
        <v/>
      </c>
      <c r="CL1535" s="32" t="str">
        <f t="shared" si="451"/>
        <v/>
      </c>
      <c r="CM1535" s="32" t="str">
        <f t="shared" si="452"/>
        <v/>
      </c>
      <c r="CN1535" s="32" t="str">
        <f t="shared" si="453"/>
        <v/>
      </c>
    </row>
    <row r="1536" spans="71:92" x14ac:dyDescent="0.3">
      <c r="BS1536" s="32" t="str">
        <f>IF(Kiadasi_kiseroiv!$K$2=BT1536,BV1536,"")</f>
        <v/>
      </c>
      <c r="BT1536" s="34" t="str">
        <f t="shared" si="436"/>
        <v/>
      </c>
      <c r="BU1536" s="32" t="str">
        <f t="shared" si="437"/>
        <v/>
      </c>
      <c r="BV1536" s="32" t="str">
        <f t="shared" si="438"/>
        <v/>
      </c>
      <c r="BW1536" s="32" t="str">
        <f t="shared" si="439"/>
        <v/>
      </c>
      <c r="BX1536" s="32" t="str">
        <f t="shared" si="440"/>
        <v/>
      </c>
      <c r="BY1536" s="32" t="str">
        <f t="shared" si="441"/>
        <v/>
      </c>
      <c r="BZ1536" s="32" t="str">
        <f t="shared" si="442"/>
        <v/>
      </c>
      <c r="CA1536" s="32" t="str">
        <f t="shared" si="443"/>
        <v/>
      </c>
      <c r="CB1536" s="33">
        <f>IF(COUNTIF($CD$7:CD1536,CD1536)=1,CD1536,CD1536+COUNTIF($CD$6:CD1535,CD1536))</f>
        <v>56682</v>
      </c>
      <c r="CC1536" s="34">
        <f t="shared" si="444"/>
        <v>55153</v>
      </c>
      <c r="CD1536" s="32">
        <f t="shared" si="445"/>
        <v>55153</v>
      </c>
      <c r="CE1536" s="32">
        <f t="shared" si="446"/>
        <v>0</v>
      </c>
      <c r="CF1536" s="32">
        <f t="shared" si="447"/>
        <v>0</v>
      </c>
      <c r="CG1536" s="32" t="str">
        <f t="shared" si="448"/>
        <v/>
      </c>
      <c r="CH1536" s="32">
        <v>1531</v>
      </c>
      <c r="CI1536" s="32" t="s">
        <v>6</v>
      </c>
      <c r="CJ1536" s="32" t="str">
        <f t="shared" si="449"/>
        <v/>
      </c>
      <c r="CK1536" s="32" t="str">
        <f t="shared" si="450"/>
        <v/>
      </c>
      <c r="CL1536" s="32" t="str">
        <f t="shared" si="451"/>
        <v/>
      </c>
      <c r="CM1536" s="32" t="str">
        <f t="shared" si="452"/>
        <v/>
      </c>
      <c r="CN1536" s="32" t="str">
        <f t="shared" si="453"/>
        <v/>
      </c>
    </row>
    <row r="1537" spans="71:92" x14ac:dyDescent="0.3">
      <c r="BS1537" s="32" t="str">
        <f>IF(Kiadasi_kiseroiv!$K$2=BT1537,BV1537,"")</f>
        <v/>
      </c>
      <c r="BT1537" s="34" t="str">
        <f t="shared" si="436"/>
        <v/>
      </c>
      <c r="BU1537" s="32" t="str">
        <f t="shared" si="437"/>
        <v/>
      </c>
      <c r="BV1537" s="32" t="str">
        <f t="shared" si="438"/>
        <v/>
      </c>
      <c r="BW1537" s="32" t="str">
        <f t="shared" si="439"/>
        <v/>
      </c>
      <c r="BX1537" s="32" t="str">
        <f t="shared" si="440"/>
        <v/>
      </c>
      <c r="BY1537" s="32" t="str">
        <f t="shared" si="441"/>
        <v/>
      </c>
      <c r="BZ1537" s="32" t="str">
        <f t="shared" si="442"/>
        <v/>
      </c>
      <c r="CA1537" s="32" t="str">
        <f t="shared" si="443"/>
        <v/>
      </c>
      <c r="CB1537" s="33">
        <f>IF(COUNTIF($CD$7:CD1537,CD1537)=1,CD1537,CD1537+COUNTIF($CD$6:CD1536,CD1537))</f>
        <v>56683</v>
      </c>
      <c r="CC1537" s="34">
        <f t="shared" si="444"/>
        <v>55153</v>
      </c>
      <c r="CD1537" s="32">
        <f t="shared" si="445"/>
        <v>55153</v>
      </c>
      <c r="CE1537" s="32">
        <f t="shared" si="446"/>
        <v>0</v>
      </c>
      <c r="CF1537" s="32">
        <f t="shared" si="447"/>
        <v>0</v>
      </c>
      <c r="CG1537" s="32" t="str">
        <f t="shared" si="448"/>
        <v/>
      </c>
      <c r="CH1537" s="32">
        <v>1532</v>
      </c>
      <c r="CI1537" s="32" t="s">
        <v>6</v>
      </c>
      <c r="CJ1537" s="32" t="str">
        <f t="shared" si="449"/>
        <v/>
      </c>
      <c r="CK1537" s="32" t="str">
        <f t="shared" si="450"/>
        <v/>
      </c>
      <c r="CL1537" s="32" t="str">
        <f t="shared" si="451"/>
        <v/>
      </c>
      <c r="CM1537" s="32" t="str">
        <f t="shared" si="452"/>
        <v/>
      </c>
      <c r="CN1537" s="32" t="str">
        <f t="shared" si="453"/>
        <v/>
      </c>
    </row>
    <row r="1538" spans="71:92" x14ac:dyDescent="0.3">
      <c r="BS1538" s="32" t="str">
        <f>IF(Kiadasi_kiseroiv!$K$2=BT1538,BV1538,"")</f>
        <v/>
      </c>
      <c r="BT1538" s="34" t="str">
        <f t="shared" si="436"/>
        <v/>
      </c>
      <c r="BU1538" s="32" t="str">
        <f t="shared" si="437"/>
        <v/>
      </c>
      <c r="BV1538" s="32" t="str">
        <f t="shared" si="438"/>
        <v/>
      </c>
      <c r="BW1538" s="32" t="str">
        <f t="shared" si="439"/>
        <v/>
      </c>
      <c r="BX1538" s="32" t="str">
        <f t="shared" si="440"/>
        <v/>
      </c>
      <c r="BY1538" s="32" t="str">
        <f t="shared" si="441"/>
        <v/>
      </c>
      <c r="BZ1538" s="32" t="str">
        <f t="shared" si="442"/>
        <v/>
      </c>
      <c r="CA1538" s="32" t="str">
        <f t="shared" si="443"/>
        <v/>
      </c>
      <c r="CB1538" s="33">
        <f>IF(COUNTIF($CD$7:CD1538,CD1538)=1,CD1538,CD1538+COUNTIF($CD$6:CD1537,CD1538))</f>
        <v>56684</v>
      </c>
      <c r="CC1538" s="34">
        <f t="shared" si="444"/>
        <v>55153</v>
      </c>
      <c r="CD1538" s="32">
        <f t="shared" si="445"/>
        <v>55153</v>
      </c>
      <c r="CE1538" s="32">
        <f t="shared" si="446"/>
        <v>0</v>
      </c>
      <c r="CF1538" s="32">
        <f t="shared" si="447"/>
        <v>0</v>
      </c>
      <c r="CG1538" s="32" t="str">
        <f t="shared" si="448"/>
        <v/>
      </c>
      <c r="CH1538" s="32">
        <v>1533</v>
      </c>
      <c r="CI1538" s="32" t="s">
        <v>6</v>
      </c>
      <c r="CJ1538" s="32" t="str">
        <f t="shared" si="449"/>
        <v/>
      </c>
      <c r="CK1538" s="32" t="str">
        <f t="shared" si="450"/>
        <v/>
      </c>
      <c r="CL1538" s="32" t="str">
        <f t="shared" si="451"/>
        <v/>
      </c>
      <c r="CM1538" s="32" t="str">
        <f t="shared" si="452"/>
        <v/>
      </c>
      <c r="CN1538" s="32" t="str">
        <f t="shared" si="453"/>
        <v/>
      </c>
    </row>
    <row r="1539" spans="71:92" x14ac:dyDescent="0.3">
      <c r="BS1539" s="32" t="str">
        <f>IF(Kiadasi_kiseroiv!$K$2=BT1539,BV1539,"")</f>
        <v/>
      </c>
      <c r="BT1539" s="34" t="str">
        <f t="shared" si="436"/>
        <v/>
      </c>
      <c r="BU1539" s="32" t="str">
        <f t="shared" si="437"/>
        <v/>
      </c>
      <c r="BV1539" s="32" t="str">
        <f t="shared" si="438"/>
        <v/>
      </c>
      <c r="BW1539" s="32" t="str">
        <f t="shared" si="439"/>
        <v/>
      </c>
      <c r="BX1539" s="32" t="str">
        <f t="shared" si="440"/>
        <v/>
      </c>
      <c r="BY1539" s="32" t="str">
        <f t="shared" si="441"/>
        <v/>
      </c>
      <c r="BZ1539" s="32" t="str">
        <f t="shared" si="442"/>
        <v/>
      </c>
      <c r="CA1539" s="32" t="str">
        <f t="shared" si="443"/>
        <v/>
      </c>
      <c r="CB1539" s="33">
        <f>IF(COUNTIF($CD$7:CD1539,CD1539)=1,CD1539,CD1539+COUNTIF($CD$6:CD1538,CD1539))</f>
        <v>56685</v>
      </c>
      <c r="CC1539" s="34">
        <f t="shared" si="444"/>
        <v>55153</v>
      </c>
      <c r="CD1539" s="32">
        <f t="shared" si="445"/>
        <v>55153</v>
      </c>
      <c r="CE1539" s="32">
        <f t="shared" si="446"/>
        <v>0</v>
      </c>
      <c r="CF1539" s="32">
        <f t="shared" si="447"/>
        <v>0</v>
      </c>
      <c r="CG1539" s="32" t="str">
        <f t="shared" si="448"/>
        <v/>
      </c>
      <c r="CH1539" s="32">
        <v>1534</v>
      </c>
      <c r="CI1539" s="32" t="s">
        <v>6</v>
      </c>
      <c r="CJ1539" s="32" t="str">
        <f t="shared" si="449"/>
        <v/>
      </c>
      <c r="CK1539" s="32" t="str">
        <f t="shared" si="450"/>
        <v/>
      </c>
      <c r="CL1539" s="32" t="str">
        <f t="shared" si="451"/>
        <v/>
      </c>
      <c r="CM1539" s="32" t="str">
        <f t="shared" si="452"/>
        <v/>
      </c>
      <c r="CN1539" s="32" t="str">
        <f t="shared" si="453"/>
        <v/>
      </c>
    </row>
    <row r="1540" spans="71:92" x14ac:dyDescent="0.3">
      <c r="BS1540" s="32" t="str">
        <f>IF(Kiadasi_kiseroiv!$K$2=BT1540,BV1540,"")</f>
        <v/>
      </c>
      <c r="BT1540" s="34" t="str">
        <f t="shared" si="436"/>
        <v/>
      </c>
      <c r="BU1540" s="32" t="str">
        <f t="shared" si="437"/>
        <v/>
      </c>
      <c r="BV1540" s="32" t="str">
        <f t="shared" si="438"/>
        <v/>
      </c>
      <c r="BW1540" s="32" t="str">
        <f t="shared" si="439"/>
        <v/>
      </c>
      <c r="BX1540" s="32" t="str">
        <f t="shared" si="440"/>
        <v/>
      </c>
      <c r="BY1540" s="32" t="str">
        <f t="shared" si="441"/>
        <v/>
      </c>
      <c r="BZ1540" s="32" t="str">
        <f t="shared" si="442"/>
        <v/>
      </c>
      <c r="CA1540" s="32" t="str">
        <f t="shared" si="443"/>
        <v/>
      </c>
      <c r="CB1540" s="33">
        <f>IF(COUNTIF($CD$7:CD1540,CD1540)=1,CD1540,CD1540+COUNTIF($CD$6:CD1539,CD1540))</f>
        <v>56686</v>
      </c>
      <c r="CC1540" s="34">
        <f t="shared" si="444"/>
        <v>55153</v>
      </c>
      <c r="CD1540" s="32">
        <f t="shared" si="445"/>
        <v>55153</v>
      </c>
      <c r="CE1540" s="32">
        <f t="shared" si="446"/>
        <v>0</v>
      </c>
      <c r="CF1540" s="32">
        <f t="shared" si="447"/>
        <v>0</v>
      </c>
      <c r="CG1540" s="32" t="str">
        <f t="shared" si="448"/>
        <v/>
      </c>
      <c r="CH1540" s="32">
        <v>1535</v>
      </c>
      <c r="CI1540" s="32" t="s">
        <v>6</v>
      </c>
      <c r="CJ1540" s="32" t="str">
        <f t="shared" si="449"/>
        <v/>
      </c>
      <c r="CK1540" s="32" t="str">
        <f t="shared" si="450"/>
        <v/>
      </c>
      <c r="CL1540" s="32" t="str">
        <f t="shared" si="451"/>
        <v/>
      </c>
      <c r="CM1540" s="32" t="str">
        <f t="shared" si="452"/>
        <v/>
      </c>
      <c r="CN1540" s="32" t="str">
        <f t="shared" si="453"/>
        <v/>
      </c>
    </row>
    <row r="1541" spans="71:92" x14ac:dyDescent="0.3">
      <c r="BS1541" s="32" t="str">
        <f>IF(Kiadasi_kiseroiv!$K$2=BT1541,BV1541,"")</f>
        <v/>
      </c>
      <c r="BT1541" s="34" t="str">
        <f t="shared" si="436"/>
        <v/>
      </c>
      <c r="BU1541" s="32" t="str">
        <f t="shared" si="437"/>
        <v/>
      </c>
      <c r="BV1541" s="32" t="str">
        <f t="shared" si="438"/>
        <v/>
      </c>
      <c r="BW1541" s="32" t="str">
        <f t="shared" si="439"/>
        <v/>
      </c>
      <c r="BX1541" s="32" t="str">
        <f t="shared" si="440"/>
        <v/>
      </c>
      <c r="BY1541" s="32" t="str">
        <f t="shared" si="441"/>
        <v/>
      </c>
      <c r="BZ1541" s="32" t="str">
        <f t="shared" si="442"/>
        <v/>
      </c>
      <c r="CA1541" s="32" t="str">
        <f t="shared" si="443"/>
        <v/>
      </c>
      <c r="CB1541" s="33">
        <f>IF(COUNTIF($CD$7:CD1541,CD1541)=1,CD1541,CD1541+COUNTIF($CD$6:CD1540,CD1541))</f>
        <v>56687</v>
      </c>
      <c r="CC1541" s="34">
        <f t="shared" si="444"/>
        <v>55153</v>
      </c>
      <c r="CD1541" s="32">
        <f t="shared" si="445"/>
        <v>55153</v>
      </c>
      <c r="CE1541" s="32">
        <f t="shared" si="446"/>
        <v>0</v>
      </c>
      <c r="CF1541" s="32">
        <f t="shared" si="447"/>
        <v>0</v>
      </c>
      <c r="CG1541" s="32" t="str">
        <f t="shared" si="448"/>
        <v/>
      </c>
      <c r="CH1541" s="32">
        <v>1536</v>
      </c>
      <c r="CI1541" s="32" t="s">
        <v>6</v>
      </c>
      <c r="CJ1541" s="32" t="str">
        <f t="shared" si="449"/>
        <v/>
      </c>
      <c r="CK1541" s="32" t="str">
        <f t="shared" si="450"/>
        <v/>
      </c>
      <c r="CL1541" s="32" t="str">
        <f t="shared" si="451"/>
        <v/>
      </c>
      <c r="CM1541" s="32" t="str">
        <f t="shared" si="452"/>
        <v/>
      </c>
      <c r="CN1541" s="32" t="str">
        <f t="shared" si="453"/>
        <v/>
      </c>
    </row>
    <row r="1542" spans="71:92" x14ac:dyDescent="0.3">
      <c r="BS1542" s="32" t="str">
        <f>IF(Kiadasi_kiseroiv!$K$2=BT1542,BV1542,"")</f>
        <v/>
      </c>
      <c r="BT1542" s="34" t="str">
        <f t="shared" si="436"/>
        <v/>
      </c>
      <c r="BU1542" s="32" t="str">
        <f t="shared" si="437"/>
        <v/>
      </c>
      <c r="BV1542" s="32" t="str">
        <f t="shared" si="438"/>
        <v/>
      </c>
      <c r="BW1542" s="32" t="str">
        <f t="shared" si="439"/>
        <v/>
      </c>
      <c r="BX1542" s="32" t="str">
        <f t="shared" si="440"/>
        <v/>
      </c>
      <c r="BY1542" s="32" t="str">
        <f t="shared" si="441"/>
        <v/>
      </c>
      <c r="BZ1542" s="32" t="str">
        <f t="shared" si="442"/>
        <v/>
      </c>
      <c r="CA1542" s="32" t="str">
        <f t="shared" si="443"/>
        <v/>
      </c>
      <c r="CB1542" s="33">
        <f>IF(COUNTIF($CD$7:CD1542,CD1542)=1,CD1542,CD1542+COUNTIF($CD$6:CD1541,CD1542))</f>
        <v>56688</v>
      </c>
      <c r="CC1542" s="34">
        <f t="shared" si="444"/>
        <v>55153</v>
      </c>
      <c r="CD1542" s="32">
        <f t="shared" si="445"/>
        <v>55153</v>
      </c>
      <c r="CE1542" s="32">
        <f t="shared" si="446"/>
        <v>0</v>
      </c>
      <c r="CF1542" s="32">
        <f t="shared" si="447"/>
        <v>0</v>
      </c>
      <c r="CG1542" s="32" t="str">
        <f t="shared" si="448"/>
        <v/>
      </c>
      <c r="CH1542" s="32">
        <v>1537</v>
      </c>
      <c r="CI1542" s="32" t="s">
        <v>6</v>
      </c>
      <c r="CJ1542" s="32" t="str">
        <f t="shared" si="449"/>
        <v/>
      </c>
      <c r="CK1542" s="32" t="str">
        <f t="shared" si="450"/>
        <v/>
      </c>
      <c r="CL1542" s="32" t="str">
        <f t="shared" si="451"/>
        <v/>
      </c>
      <c r="CM1542" s="32" t="str">
        <f t="shared" si="452"/>
        <v/>
      </c>
      <c r="CN1542" s="32" t="str">
        <f t="shared" si="453"/>
        <v/>
      </c>
    </row>
    <row r="1543" spans="71:92" x14ac:dyDescent="0.3">
      <c r="BS1543" s="32" t="str">
        <f>IF(Kiadasi_kiseroiv!$K$2=BT1543,BV1543,"")</f>
        <v/>
      </c>
      <c r="BT1543" s="34" t="str">
        <f t="shared" si="436"/>
        <v/>
      </c>
      <c r="BU1543" s="32" t="str">
        <f t="shared" si="437"/>
        <v/>
      </c>
      <c r="BV1543" s="32" t="str">
        <f t="shared" si="438"/>
        <v/>
      </c>
      <c r="BW1543" s="32" t="str">
        <f t="shared" si="439"/>
        <v/>
      </c>
      <c r="BX1543" s="32" t="str">
        <f t="shared" si="440"/>
        <v/>
      </c>
      <c r="BY1543" s="32" t="str">
        <f t="shared" si="441"/>
        <v/>
      </c>
      <c r="BZ1543" s="32" t="str">
        <f t="shared" si="442"/>
        <v/>
      </c>
      <c r="CA1543" s="32" t="str">
        <f t="shared" si="443"/>
        <v/>
      </c>
      <c r="CB1543" s="33">
        <f>IF(COUNTIF($CD$7:CD1543,CD1543)=1,CD1543,CD1543+COUNTIF($CD$6:CD1542,CD1543))</f>
        <v>56689</v>
      </c>
      <c r="CC1543" s="34">
        <f t="shared" si="444"/>
        <v>55153</v>
      </c>
      <c r="CD1543" s="32">
        <f t="shared" si="445"/>
        <v>55153</v>
      </c>
      <c r="CE1543" s="32">
        <f t="shared" si="446"/>
        <v>0</v>
      </c>
      <c r="CF1543" s="32">
        <f t="shared" si="447"/>
        <v>0</v>
      </c>
      <c r="CG1543" s="32" t="str">
        <f t="shared" si="448"/>
        <v/>
      </c>
      <c r="CH1543" s="32">
        <v>1538</v>
      </c>
      <c r="CI1543" s="32" t="s">
        <v>6</v>
      </c>
      <c r="CJ1543" s="32" t="str">
        <f t="shared" si="449"/>
        <v/>
      </c>
      <c r="CK1543" s="32" t="str">
        <f t="shared" si="450"/>
        <v/>
      </c>
      <c r="CL1543" s="32" t="str">
        <f t="shared" si="451"/>
        <v/>
      </c>
      <c r="CM1543" s="32" t="str">
        <f t="shared" si="452"/>
        <v/>
      </c>
      <c r="CN1543" s="32" t="str">
        <f t="shared" si="453"/>
        <v/>
      </c>
    </row>
    <row r="1544" spans="71:92" x14ac:dyDescent="0.3">
      <c r="BS1544" s="32" t="str">
        <f>IF(Kiadasi_kiseroiv!$K$2=BT1544,BV1544,"")</f>
        <v/>
      </c>
      <c r="BT1544" s="34" t="str">
        <f t="shared" si="436"/>
        <v/>
      </c>
      <c r="BU1544" s="32" t="str">
        <f t="shared" si="437"/>
        <v/>
      </c>
      <c r="BV1544" s="32" t="str">
        <f t="shared" si="438"/>
        <v/>
      </c>
      <c r="BW1544" s="32" t="str">
        <f t="shared" si="439"/>
        <v/>
      </c>
      <c r="BX1544" s="32" t="str">
        <f t="shared" si="440"/>
        <v/>
      </c>
      <c r="BY1544" s="32" t="str">
        <f t="shared" si="441"/>
        <v/>
      </c>
      <c r="BZ1544" s="32" t="str">
        <f t="shared" si="442"/>
        <v/>
      </c>
      <c r="CA1544" s="32" t="str">
        <f t="shared" si="443"/>
        <v/>
      </c>
      <c r="CB1544" s="33">
        <f>IF(COUNTIF($CD$7:CD1544,CD1544)=1,CD1544,CD1544+COUNTIF($CD$6:CD1543,CD1544))</f>
        <v>56690</v>
      </c>
      <c r="CC1544" s="34">
        <f t="shared" si="444"/>
        <v>55153</v>
      </c>
      <c r="CD1544" s="32">
        <f t="shared" si="445"/>
        <v>55153</v>
      </c>
      <c r="CE1544" s="32">
        <f t="shared" si="446"/>
        <v>0</v>
      </c>
      <c r="CF1544" s="32">
        <f t="shared" si="447"/>
        <v>0</v>
      </c>
      <c r="CG1544" s="32" t="str">
        <f t="shared" si="448"/>
        <v/>
      </c>
      <c r="CH1544" s="32">
        <v>1539</v>
      </c>
      <c r="CI1544" s="32" t="s">
        <v>6</v>
      </c>
      <c r="CJ1544" s="32" t="str">
        <f t="shared" si="449"/>
        <v/>
      </c>
      <c r="CK1544" s="32" t="str">
        <f t="shared" si="450"/>
        <v/>
      </c>
      <c r="CL1544" s="32" t="str">
        <f t="shared" si="451"/>
        <v/>
      </c>
      <c r="CM1544" s="32" t="str">
        <f t="shared" si="452"/>
        <v/>
      </c>
      <c r="CN1544" s="32" t="str">
        <f t="shared" si="453"/>
        <v/>
      </c>
    </row>
    <row r="1545" spans="71:92" x14ac:dyDescent="0.3">
      <c r="BS1545" s="32" t="str">
        <f>IF(Kiadasi_kiseroiv!$K$2=BT1545,BV1545,"")</f>
        <v/>
      </c>
      <c r="BT1545" s="34" t="str">
        <f t="shared" si="436"/>
        <v/>
      </c>
      <c r="BU1545" s="32" t="str">
        <f t="shared" si="437"/>
        <v/>
      </c>
      <c r="BV1545" s="32" t="str">
        <f t="shared" si="438"/>
        <v/>
      </c>
      <c r="BW1545" s="32" t="str">
        <f t="shared" si="439"/>
        <v/>
      </c>
      <c r="BX1545" s="32" t="str">
        <f t="shared" si="440"/>
        <v/>
      </c>
      <c r="BY1545" s="32" t="str">
        <f t="shared" si="441"/>
        <v/>
      </c>
      <c r="BZ1545" s="32" t="str">
        <f t="shared" si="442"/>
        <v/>
      </c>
      <c r="CA1545" s="32" t="str">
        <f t="shared" si="443"/>
        <v/>
      </c>
      <c r="CB1545" s="33">
        <f>IF(COUNTIF($CD$7:CD1545,CD1545)=1,CD1545,CD1545+COUNTIF($CD$6:CD1544,CD1545))</f>
        <v>56691</v>
      </c>
      <c r="CC1545" s="34">
        <f t="shared" si="444"/>
        <v>55153</v>
      </c>
      <c r="CD1545" s="32">
        <f t="shared" si="445"/>
        <v>55153</v>
      </c>
      <c r="CE1545" s="32">
        <f t="shared" si="446"/>
        <v>0</v>
      </c>
      <c r="CF1545" s="32">
        <f t="shared" si="447"/>
        <v>0</v>
      </c>
      <c r="CG1545" s="32" t="str">
        <f t="shared" si="448"/>
        <v/>
      </c>
      <c r="CH1545" s="32">
        <v>1540</v>
      </c>
      <c r="CI1545" s="32" t="s">
        <v>6</v>
      </c>
      <c r="CJ1545" s="32" t="str">
        <f t="shared" si="449"/>
        <v/>
      </c>
      <c r="CK1545" s="32" t="str">
        <f t="shared" si="450"/>
        <v/>
      </c>
      <c r="CL1545" s="32" t="str">
        <f t="shared" si="451"/>
        <v/>
      </c>
      <c r="CM1545" s="32" t="str">
        <f t="shared" si="452"/>
        <v/>
      </c>
      <c r="CN1545" s="32" t="str">
        <f t="shared" si="453"/>
        <v/>
      </c>
    </row>
    <row r="1546" spans="71:92" x14ac:dyDescent="0.3">
      <c r="BS1546" s="32" t="str">
        <f>IF(Kiadasi_kiseroiv!$K$2=BT1546,BV1546,"")</f>
        <v/>
      </c>
      <c r="BT1546" s="34" t="str">
        <f t="shared" si="436"/>
        <v/>
      </c>
      <c r="BU1546" s="32" t="str">
        <f t="shared" si="437"/>
        <v/>
      </c>
      <c r="BV1546" s="32" t="str">
        <f t="shared" si="438"/>
        <v/>
      </c>
      <c r="BW1546" s="32" t="str">
        <f t="shared" si="439"/>
        <v/>
      </c>
      <c r="BX1546" s="32" t="str">
        <f t="shared" si="440"/>
        <v/>
      </c>
      <c r="BY1546" s="32" t="str">
        <f t="shared" si="441"/>
        <v/>
      </c>
      <c r="BZ1546" s="32" t="str">
        <f t="shared" si="442"/>
        <v/>
      </c>
      <c r="CA1546" s="32" t="str">
        <f t="shared" si="443"/>
        <v/>
      </c>
      <c r="CB1546" s="33">
        <f>IF(COUNTIF($CD$7:CD1546,CD1546)=1,CD1546,CD1546+COUNTIF($CD$6:CD1545,CD1546))</f>
        <v>56692</v>
      </c>
      <c r="CC1546" s="34">
        <f t="shared" si="444"/>
        <v>55153</v>
      </c>
      <c r="CD1546" s="32">
        <f t="shared" si="445"/>
        <v>55153</v>
      </c>
      <c r="CE1546" s="32">
        <f t="shared" si="446"/>
        <v>0</v>
      </c>
      <c r="CF1546" s="32">
        <f t="shared" si="447"/>
        <v>0</v>
      </c>
      <c r="CG1546" s="32" t="str">
        <f t="shared" si="448"/>
        <v/>
      </c>
      <c r="CH1546" s="32">
        <v>1541</v>
      </c>
      <c r="CI1546" s="32" t="s">
        <v>6</v>
      </c>
      <c r="CJ1546" s="32" t="str">
        <f t="shared" si="449"/>
        <v/>
      </c>
      <c r="CK1546" s="32" t="str">
        <f t="shared" si="450"/>
        <v/>
      </c>
      <c r="CL1546" s="32" t="str">
        <f t="shared" si="451"/>
        <v/>
      </c>
      <c r="CM1546" s="32" t="str">
        <f t="shared" si="452"/>
        <v/>
      </c>
      <c r="CN1546" s="32" t="str">
        <f t="shared" si="453"/>
        <v/>
      </c>
    </row>
    <row r="1547" spans="71:92" x14ac:dyDescent="0.3">
      <c r="BS1547" s="32" t="str">
        <f>IF(Kiadasi_kiseroiv!$K$2=BT1547,BV1547,"")</f>
        <v/>
      </c>
      <c r="BT1547" s="34" t="str">
        <f t="shared" si="436"/>
        <v/>
      </c>
      <c r="BU1547" s="32" t="str">
        <f t="shared" si="437"/>
        <v/>
      </c>
      <c r="BV1547" s="32" t="str">
        <f t="shared" si="438"/>
        <v/>
      </c>
      <c r="BW1547" s="32" t="str">
        <f t="shared" si="439"/>
        <v/>
      </c>
      <c r="BX1547" s="32" t="str">
        <f t="shared" si="440"/>
        <v/>
      </c>
      <c r="BY1547" s="32" t="str">
        <f t="shared" si="441"/>
        <v/>
      </c>
      <c r="BZ1547" s="32" t="str">
        <f t="shared" si="442"/>
        <v/>
      </c>
      <c r="CA1547" s="32" t="str">
        <f t="shared" si="443"/>
        <v/>
      </c>
      <c r="CB1547" s="33">
        <f>IF(COUNTIF($CD$7:CD1547,CD1547)=1,CD1547,CD1547+COUNTIF($CD$6:CD1546,CD1547))</f>
        <v>56693</v>
      </c>
      <c r="CC1547" s="34">
        <f t="shared" si="444"/>
        <v>55153</v>
      </c>
      <c r="CD1547" s="32">
        <f t="shared" si="445"/>
        <v>55153</v>
      </c>
      <c r="CE1547" s="32">
        <f t="shared" si="446"/>
        <v>0</v>
      </c>
      <c r="CF1547" s="32">
        <f t="shared" si="447"/>
        <v>0</v>
      </c>
      <c r="CG1547" s="32" t="str">
        <f t="shared" si="448"/>
        <v/>
      </c>
      <c r="CH1547" s="32">
        <v>1542</v>
      </c>
      <c r="CI1547" s="32" t="s">
        <v>6</v>
      </c>
      <c r="CJ1547" s="32" t="str">
        <f t="shared" si="449"/>
        <v/>
      </c>
      <c r="CK1547" s="32" t="str">
        <f t="shared" si="450"/>
        <v/>
      </c>
      <c r="CL1547" s="32" t="str">
        <f t="shared" si="451"/>
        <v/>
      </c>
      <c r="CM1547" s="32" t="str">
        <f t="shared" si="452"/>
        <v/>
      </c>
      <c r="CN1547" s="32" t="str">
        <f t="shared" si="453"/>
        <v/>
      </c>
    </row>
    <row r="1548" spans="71:92" x14ac:dyDescent="0.3">
      <c r="BS1548" s="32" t="str">
        <f>IF(Kiadasi_kiseroiv!$K$2=BT1548,BV1548,"")</f>
        <v/>
      </c>
      <c r="BT1548" s="34" t="str">
        <f t="shared" si="436"/>
        <v/>
      </c>
      <c r="BU1548" s="32" t="str">
        <f t="shared" si="437"/>
        <v/>
      </c>
      <c r="BV1548" s="32" t="str">
        <f t="shared" si="438"/>
        <v/>
      </c>
      <c r="BW1548" s="32" t="str">
        <f t="shared" si="439"/>
        <v/>
      </c>
      <c r="BX1548" s="32" t="str">
        <f t="shared" si="440"/>
        <v/>
      </c>
      <c r="BY1548" s="32" t="str">
        <f t="shared" si="441"/>
        <v/>
      </c>
      <c r="BZ1548" s="32" t="str">
        <f t="shared" si="442"/>
        <v/>
      </c>
      <c r="CA1548" s="32" t="str">
        <f t="shared" si="443"/>
        <v/>
      </c>
      <c r="CB1548" s="33">
        <f>IF(COUNTIF($CD$7:CD1548,CD1548)=1,CD1548,CD1548+COUNTIF($CD$6:CD1547,CD1548))</f>
        <v>56694</v>
      </c>
      <c r="CC1548" s="34">
        <f t="shared" si="444"/>
        <v>55153</v>
      </c>
      <c r="CD1548" s="32">
        <f t="shared" si="445"/>
        <v>55153</v>
      </c>
      <c r="CE1548" s="32">
        <f t="shared" si="446"/>
        <v>0</v>
      </c>
      <c r="CF1548" s="32">
        <f t="shared" si="447"/>
        <v>0</v>
      </c>
      <c r="CG1548" s="32" t="str">
        <f t="shared" si="448"/>
        <v/>
      </c>
      <c r="CH1548" s="32">
        <v>1543</v>
      </c>
      <c r="CI1548" s="32" t="s">
        <v>6</v>
      </c>
      <c r="CJ1548" s="32" t="str">
        <f t="shared" si="449"/>
        <v/>
      </c>
      <c r="CK1548" s="32" t="str">
        <f t="shared" si="450"/>
        <v/>
      </c>
      <c r="CL1548" s="32" t="str">
        <f t="shared" si="451"/>
        <v/>
      </c>
      <c r="CM1548" s="32" t="str">
        <f t="shared" si="452"/>
        <v/>
      </c>
      <c r="CN1548" s="32" t="str">
        <f t="shared" si="453"/>
        <v/>
      </c>
    </row>
    <row r="1549" spans="71:92" x14ac:dyDescent="0.3">
      <c r="BS1549" s="32" t="str">
        <f>IF(Kiadasi_kiseroiv!$K$2=BT1549,BV1549,"")</f>
        <v/>
      </c>
      <c r="BT1549" s="34" t="str">
        <f t="shared" si="436"/>
        <v/>
      </c>
      <c r="BU1549" s="32" t="str">
        <f t="shared" si="437"/>
        <v/>
      </c>
      <c r="BV1549" s="32" t="str">
        <f t="shared" si="438"/>
        <v/>
      </c>
      <c r="BW1549" s="32" t="str">
        <f t="shared" si="439"/>
        <v/>
      </c>
      <c r="BX1549" s="32" t="str">
        <f t="shared" si="440"/>
        <v/>
      </c>
      <c r="BY1549" s="32" t="str">
        <f t="shared" si="441"/>
        <v/>
      </c>
      <c r="BZ1549" s="32" t="str">
        <f t="shared" si="442"/>
        <v/>
      </c>
      <c r="CA1549" s="32" t="str">
        <f t="shared" si="443"/>
        <v/>
      </c>
      <c r="CB1549" s="33">
        <f>IF(COUNTIF($CD$7:CD1549,CD1549)=1,CD1549,CD1549+COUNTIF($CD$6:CD1548,CD1549))</f>
        <v>56695</v>
      </c>
      <c r="CC1549" s="34">
        <f t="shared" si="444"/>
        <v>55153</v>
      </c>
      <c r="CD1549" s="32">
        <f t="shared" si="445"/>
        <v>55153</v>
      </c>
      <c r="CE1549" s="32">
        <f t="shared" si="446"/>
        <v>0</v>
      </c>
      <c r="CF1549" s="32">
        <f t="shared" si="447"/>
        <v>0</v>
      </c>
      <c r="CG1549" s="32" t="str">
        <f t="shared" si="448"/>
        <v/>
      </c>
      <c r="CH1549" s="32">
        <v>1544</v>
      </c>
      <c r="CI1549" s="32" t="s">
        <v>6</v>
      </c>
      <c r="CJ1549" s="32" t="str">
        <f t="shared" si="449"/>
        <v/>
      </c>
      <c r="CK1549" s="32" t="str">
        <f t="shared" si="450"/>
        <v/>
      </c>
      <c r="CL1549" s="32" t="str">
        <f t="shared" si="451"/>
        <v/>
      </c>
      <c r="CM1549" s="32" t="str">
        <f t="shared" si="452"/>
        <v/>
      </c>
      <c r="CN1549" s="32" t="str">
        <f t="shared" si="453"/>
        <v/>
      </c>
    </row>
    <row r="1550" spans="71:92" x14ac:dyDescent="0.3">
      <c r="BS1550" s="32" t="str">
        <f>IF(Kiadasi_kiseroiv!$K$2=BT1550,BV1550,"")</f>
        <v/>
      </c>
      <c r="BT1550" s="34" t="str">
        <f t="shared" si="436"/>
        <v/>
      </c>
      <c r="BU1550" s="32" t="str">
        <f t="shared" si="437"/>
        <v/>
      </c>
      <c r="BV1550" s="32" t="str">
        <f t="shared" si="438"/>
        <v/>
      </c>
      <c r="BW1550" s="32" t="str">
        <f t="shared" si="439"/>
        <v/>
      </c>
      <c r="BX1550" s="32" t="str">
        <f t="shared" si="440"/>
        <v/>
      </c>
      <c r="BY1550" s="32" t="str">
        <f t="shared" si="441"/>
        <v/>
      </c>
      <c r="BZ1550" s="32" t="str">
        <f t="shared" si="442"/>
        <v/>
      </c>
      <c r="CA1550" s="32" t="str">
        <f t="shared" si="443"/>
        <v/>
      </c>
      <c r="CB1550" s="33">
        <f>IF(COUNTIF($CD$7:CD1550,CD1550)=1,CD1550,CD1550+COUNTIF($CD$6:CD1549,CD1550))</f>
        <v>56696</v>
      </c>
      <c r="CC1550" s="34">
        <f t="shared" si="444"/>
        <v>55153</v>
      </c>
      <c r="CD1550" s="32">
        <f t="shared" si="445"/>
        <v>55153</v>
      </c>
      <c r="CE1550" s="32">
        <f t="shared" si="446"/>
        <v>0</v>
      </c>
      <c r="CF1550" s="32">
        <f t="shared" si="447"/>
        <v>0</v>
      </c>
      <c r="CG1550" s="32" t="str">
        <f t="shared" si="448"/>
        <v/>
      </c>
      <c r="CH1550" s="32">
        <v>1545</v>
      </c>
      <c r="CI1550" s="32" t="s">
        <v>6</v>
      </c>
      <c r="CJ1550" s="32" t="str">
        <f t="shared" si="449"/>
        <v/>
      </c>
      <c r="CK1550" s="32" t="str">
        <f t="shared" si="450"/>
        <v/>
      </c>
      <c r="CL1550" s="32" t="str">
        <f t="shared" si="451"/>
        <v/>
      </c>
      <c r="CM1550" s="32" t="str">
        <f t="shared" si="452"/>
        <v/>
      </c>
      <c r="CN1550" s="32" t="str">
        <f t="shared" si="453"/>
        <v/>
      </c>
    </row>
    <row r="1551" spans="71:92" x14ac:dyDescent="0.3">
      <c r="BS1551" s="32" t="str">
        <f>IF(Kiadasi_kiseroiv!$K$2=BT1551,BV1551,"")</f>
        <v/>
      </c>
      <c r="BT1551" s="34" t="str">
        <f t="shared" si="436"/>
        <v/>
      </c>
      <c r="BU1551" s="32" t="str">
        <f t="shared" si="437"/>
        <v/>
      </c>
      <c r="BV1551" s="32" t="str">
        <f t="shared" si="438"/>
        <v/>
      </c>
      <c r="BW1551" s="32" t="str">
        <f t="shared" si="439"/>
        <v/>
      </c>
      <c r="BX1551" s="32" t="str">
        <f t="shared" si="440"/>
        <v/>
      </c>
      <c r="BY1551" s="32" t="str">
        <f t="shared" si="441"/>
        <v/>
      </c>
      <c r="BZ1551" s="32" t="str">
        <f t="shared" si="442"/>
        <v/>
      </c>
      <c r="CA1551" s="32" t="str">
        <f t="shared" si="443"/>
        <v/>
      </c>
      <c r="CB1551" s="33">
        <f>IF(COUNTIF($CD$7:CD1551,CD1551)=1,CD1551,CD1551+COUNTIF($CD$6:CD1550,CD1551))</f>
        <v>56697</v>
      </c>
      <c r="CC1551" s="34">
        <f t="shared" si="444"/>
        <v>55153</v>
      </c>
      <c r="CD1551" s="32">
        <f t="shared" si="445"/>
        <v>55153</v>
      </c>
      <c r="CE1551" s="32">
        <f t="shared" si="446"/>
        <v>0</v>
      </c>
      <c r="CF1551" s="32">
        <f t="shared" si="447"/>
        <v>0</v>
      </c>
      <c r="CG1551" s="32" t="str">
        <f t="shared" si="448"/>
        <v/>
      </c>
      <c r="CH1551" s="32">
        <v>1546</v>
      </c>
      <c r="CI1551" s="32" t="s">
        <v>6</v>
      </c>
      <c r="CJ1551" s="32" t="str">
        <f t="shared" si="449"/>
        <v/>
      </c>
      <c r="CK1551" s="32" t="str">
        <f t="shared" si="450"/>
        <v/>
      </c>
      <c r="CL1551" s="32" t="str">
        <f t="shared" si="451"/>
        <v/>
      </c>
      <c r="CM1551" s="32" t="str">
        <f t="shared" si="452"/>
        <v/>
      </c>
      <c r="CN1551" s="32" t="str">
        <f t="shared" si="453"/>
        <v/>
      </c>
    </row>
    <row r="1552" spans="71:92" x14ac:dyDescent="0.3">
      <c r="BS1552" s="32" t="str">
        <f>IF(Kiadasi_kiseroiv!$K$2=BT1552,BV1552,"")</f>
        <v/>
      </c>
      <c r="BT1552" s="34" t="str">
        <f t="shared" si="436"/>
        <v/>
      </c>
      <c r="BU1552" s="32" t="str">
        <f t="shared" si="437"/>
        <v/>
      </c>
      <c r="BV1552" s="32" t="str">
        <f t="shared" si="438"/>
        <v/>
      </c>
      <c r="BW1552" s="32" t="str">
        <f t="shared" si="439"/>
        <v/>
      </c>
      <c r="BX1552" s="32" t="str">
        <f t="shared" si="440"/>
        <v/>
      </c>
      <c r="BY1552" s="32" t="str">
        <f t="shared" si="441"/>
        <v/>
      </c>
      <c r="BZ1552" s="32" t="str">
        <f t="shared" si="442"/>
        <v/>
      </c>
      <c r="CA1552" s="32" t="str">
        <f t="shared" si="443"/>
        <v/>
      </c>
      <c r="CB1552" s="33">
        <f>IF(COUNTIF($CD$7:CD1552,CD1552)=1,CD1552,CD1552+COUNTIF($CD$6:CD1551,CD1552))</f>
        <v>56698</v>
      </c>
      <c r="CC1552" s="34">
        <f t="shared" si="444"/>
        <v>55153</v>
      </c>
      <c r="CD1552" s="32">
        <f t="shared" si="445"/>
        <v>55153</v>
      </c>
      <c r="CE1552" s="32">
        <f t="shared" si="446"/>
        <v>0</v>
      </c>
      <c r="CF1552" s="32">
        <f t="shared" si="447"/>
        <v>0</v>
      </c>
      <c r="CG1552" s="32" t="str">
        <f t="shared" si="448"/>
        <v/>
      </c>
      <c r="CH1552" s="32">
        <v>1547</v>
      </c>
      <c r="CI1552" s="32" t="s">
        <v>6</v>
      </c>
      <c r="CJ1552" s="32" t="str">
        <f t="shared" si="449"/>
        <v/>
      </c>
      <c r="CK1552" s="32" t="str">
        <f t="shared" si="450"/>
        <v/>
      </c>
      <c r="CL1552" s="32" t="str">
        <f t="shared" si="451"/>
        <v/>
      </c>
      <c r="CM1552" s="32" t="str">
        <f t="shared" si="452"/>
        <v/>
      </c>
      <c r="CN1552" s="32" t="str">
        <f t="shared" si="453"/>
        <v/>
      </c>
    </row>
    <row r="1553" spans="71:92" x14ac:dyDescent="0.3">
      <c r="BS1553" s="32" t="str">
        <f>IF(Kiadasi_kiseroiv!$K$2=BT1553,BV1553,"")</f>
        <v/>
      </c>
      <c r="BT1553" s="34" t="str">
        <f t="shared" si="436"/>
        <v/>
      </c>
      <c r="BU1553" s="32" t="str">
        <f t="shared" si="437"/>
        <v/>
      </c>
      <c r="BV1553" s="32" t="str">
        <f t="shared" si="438"/>
        <v/>
      </c>
      <c r="BW1553" s="32" t="str">
        <f t="shared" si="439"/>
        <v/>
      </c>
      <c r="BX1553" s="32" t="str">
        <f t="shared" si="440"/>
        <v/>
      </c>
      <c r="BY1553" s="32" t="str">
        <f t="shared" si="441"/>
        <v/>
      </c>
      <c r="BZ1553" s="32" t="str">
        <f t="shared" si="442"/>
        <v/>
      </c>
      <c r="CA1553" s="32" t="str">
        <f t="shared" si="443"/>
        <v/>
      </c>
      <c r="CB1553" s="33">
        <f>IF(COUNTIF($CD$7:CD1553,CD1553)=1,CD1553,CD1553+COUNTIF($CD$6:CD1552,CD1553))</f>
        <v>56699</v>
      </c>
      <c r="CC1553" s="34">
        <f t="shared" si="444"/>
        <v>55153</v>
      </c>
      <c r="CD1553" s="32">
        <f t="shared" si="445"/>
        <v>55153</v>
      </c>
      <c r="CE1553" s="32">
        <f t="shared" si="446"/>
        <v>0</v>
      </c>
      <c r="CF1553" s="32">
        <f t="shared" si="447"/>
        <v>0</v>
      </c>
      <c r="CG1553" s="32" t="str">
        <f t="shared" si="448"/>
        <v/>
      </c>
      <c r="CH1553" s="32">
        <v>1548</v>
      </c>
      <c r="CI1553" s="32" t="s">
        <v>6</v>
      </c>
      <c r="CJ1553" s="32" t="str">
        <f t="shared" si="449"/>
        <v/>
      </c>
      <c r="CK1553" s="32" t="str">
        <f t="shared" si="450"/>
        <v/>
      </c>
      <c r="CL1553" s="32" t="str">
        <f t="shared" si="451"/>
        <v/>
      </c>
      <c r="CM1553" s="32" t="str">
        <f t="shared" si="452"/>
        <v/>
      </c>
      <c r="CN1553" s="32" t="str">
        <f t="shared" si="453"/>
        <v/>
      </c>
    </row>
    <row r="1554" spans="71:92" x14ac:dyDescent="0.3">
      <c r="BS1554" s="32" t="str">
        <f>IF(Kiadasi_kiseroiv!$K$2=BT1554,BV1554,"")</f>
        <v/>
      </c>
      <c r="BT1554" s="34" t="str">
        <f t="shared" si="436"/>
        <v/>
      </c>
      <c r="BU1554" s="32" t="str">
        <f t="shared" si="437"/>
        <v/>
      </c>
      <c r="BV1554" s="32" t="str">
        <f t="shared" si="438"/>
        <v/>
      </c>
      <c r="BW1554" s="32" t="str">
        <f t="shared" si="439"/>
        <v/>
      </c>
      <c r="BX1554" s="32" t="str">
        <f t="shared" si="440"/>
        <v/>
      </c>
      <c r="BY1554" s="32" t="str">
        <f t="shared" si="441"/>
        <v/>
      </c>
      <c r="BZ1554" s="32" t="str">
        <f t="shared" si="442"/>
        <v/>
      </c>
      <c r="CA1554" s="32" t="str">
        <f t="shared" si="443"/>
        <v/>
      </c>
      <c r="CB1554" s="33">
        <f>IF(COUNTIF($CD$7:CD1554,CD1554)=1,CD1554,CD1554+COUNTIF($CD$6:CD1553,CD1554))</f>
        <v>56700</v>
      </c>
      <c r="CC1554" s="34">
        <f t="shared" si="444"/>
        <v>55153</v>
      </c>
      <c r="CD1554" s="32">
        <f t="shared" si="445"/>
        <v>55153</v>
      </c>
      <c r="CE1554" s="32">
        <f t="shared" si="446"/>
        <v>0</v>
      </c>
      <c r="CF1554" s="32">
        <f t="shared" si="447"/>
        <v>0</v>
      </c>
      <c r="CG1554" s="32" t="str">
        <f t="shared" si="448"/>
        <v/>
      </c>
      <c r="CH1554" s="32">
        <v>1549</v>
      </c>
      <c r="CI1554" s="32" t="s">
        <v>6</v>
      </c>
      <c r="CJ1554" s="32" t="str">
        <f t="shared" si="449"/>
        <v/>
      </c>
      <c r="CK1554" s="32" t="str">
        <f t="shared" si="450"/>
        <v/>
      </c>
      <c r="CL1554" s="32" t="str">
        <f t="shared" si="451"/>
        <v/>
      </c>
      <c r="CM1554" s="32" t="str">
        <f t="shared" si="452"/>
        <v/>
      </c>
      <c r="CN1554" s="32" t="str">
        <f t="shared" si="453"/>
        <v/>
      </c>
    </row>
    <row r="1555" spans="71:92" x14ac:dyDescent="0.3">
      <c r="BS1555" s="32" t="str">
        <f>IF(Kiadasi_kiseroiv!$K$2=BT1555,BV1555,"")</f>
        <v/>
      </c>
      <c r="BT1555" s="34" t="str">
        <f t="shared" si="436"/>
        <v/>
      </c>
      <c r="BU1555" s="32" t="str">
        <f t="shared" si="437"/>
        <v/>
      </c>
      <c r="BV1555" s="32" t="str">
        <f t="shared" si="438"/>
        <v/>
      </c>
      <c r="BW1555" s="32" t="str">
        <f t="shared" si="439"/>
        <v/>
      </c>
      <c r="BX1555" s="32" t="str">
        <f t="shared" si="440"/>
        <v/>
      </c>
      <c r="BY1555" s="32" t="str">
        <f t="shared" si="441"/>
        <v/>
      </c>
      <c r="BZ1555" s="32" t="str">
        <f t="shared" si="442"/>
        <v/>
      </c>
      <c r="CA1555" s="32" t="str">
        <f t="shared" si="443"/>
        <v/>
      </c>
      <c r="CB1555" s="33">
        <f>IF(COUNTIF($CD$7:CD1555,CD1555)=1,CD1555,CD1555+COUNTIF($CD$6:CD1554,CD1555))</f>
        <v>56701</v>
      </c>
      <c r="CC1555" s="34">
        <f t="shared" si="444"/>
        <v>55153</v>
      </c>
      <c r="CD1555" s="32">
        <f t="shared" si="445"/>
        <v>55153</v>
      </c>
      <c r="CE1555" s="32">
        <f t="shared" si="446"/>
        <v>0</v>
      </c>
      <c r="CF1555" s="32">
        <f t="shared" si="447"/>
        <v>0</v>
      </c>
      <c r="CG1555" s="32" t="str">
        <f t="shared" si="448"/>
        <v/>
      </c>
      <c r="CH1555" s="32">
        <v>1550</v>
      </c>
      <c r="CI1555" s="32" t="s">
        <v>6</v>
      </c>
      <c r="CJ1555" s="32" t="str">
        <f t="shared" si="449"/>
        <v/>
      </c>
      <c r="CK1555" s="32" t="str">
        <f t="shared" si="450"/>
        <v/>
      </c>
      <c r="CL1555" s="32" t="str">
        <f t="shared" si="451"/>
        <v/>
      </c>
      <c r="CM1555" s="32" t="str">
        <f t="shared" si="452"/>
        <v/>
      </c>
      <c r="CN1555" s="32" t="str">
        <f t="shared" si="453"/>
        <v/>
      </c>
    </row>
    <row r="1556" spans="71:92" x14ac:dyDescent="0.3">
      <c r="BS1556" s="32" t="str">
        <f>IF(Kiadasi_kiseroiv!$K$2=BT1556,BV1556,"")</f>
        <v/>
      </c>
      <c r="BT1556" s="34" t="str">
        <f t="shared" si="436"/>
        <v/>
      </c>
      <c r="BU1556" s="32" t="str">
        <f t="shared" si="437"/>
        <v/>
      </c>
      <c r="BV1556" s="32" t="str">
        <f t="shared" si="438"/>
        <v/>
      </c>
      <c r="BW1556" s="32" t="str">
        <f t="shared" si="439"/>
        <v/>
      </c>
      <c r="BX1556" s="32" t="str">
        <f t="shared" si="440"/>
        <v/>
      </c>
      <c r="BY1556" s="32" t="str">
        <f t="shared" si="441"/>
        <v/>
      </c>
      <c r="BZ1556" s="32" t="str">
        <f t="shared" si="442"/>
        <v/>
      </c>
      <c r="CA1556" s="32" t="str">
        <f t="shared" si="443"/>
        <v/>
      </c>
      <c r="CB1556" s="33">
        <f>IF(COUNTIF($CD$7:CD1556,CD1556)=1,CD1556,CD1556+COUNTIF($CD$6:CD1555,CD1556))</f>
        <v>56702</v>
      </c>
      <c r="CC1556" s="34">
        <f t="shared" si="444"/>
        <v>55153</v>
      </c>
      <c r="CD1556" s="32">
        <f t="shared" si="445"/>
        <v>55153</v>
      </c>
      <c r="CE1556" s="32">
        <f t="shared" si="446"/>
        <v>0</v>
      </c>
      <c r="CF1556" s="32">
        <f t="shared" si="447"/>
        <v>0</v>
      </c>
      <c r="CG1556" s="32" t="str">
        <f t="shared" si="448"/>
        <v/>
      </c>
      <c r="CH1556" s="32">
        <v>1551</v>
      </c>
      <c r="CI1556" s="32" t="s">
        <v>6</v>
      </c>
      <c r="CJ1556" s="32" t="str">
        <f t="shared" si="449"/>
        <v/>
      </c>
      <c r="CK1556" s="32" t="str">
        <f t="shared" si="450"/>
        <v/>
      </c>
      <c r="CL1556" s="32" t="str">
        <f t="shared" si="451"/>
        <v/>
      </c>
      <c r="CM1556" s="32" t="str">
        <f t="shared" si="452"/>
        <v/>
      </c>
      <c r="CN1556" s="32" t="str">
        <f t="shared" si="453"/>
        <v/>
      </c>
    </row>
    <row r="1557" spans="71:92" x14ac:dyDescent="0.3">
      <c r="BS1557" s="32" t="str">
        <f>IF(Kiadasi_kiseroiv!$K$2=BT1557,BV1557,"")</f>
        <v/>
      </c>
      <c r="BT1557" s="34" t="str">
        <f t="shared" si="436"/>
        <v/>
      </c>
      <c r="BU1557" s="32" t="str">
        <f t="shared" si="437"/>
        <v/>
      </c>
      <c r="BV1557" s="32" t="str">
        <f t="shared" si="438"/>
        <v/>
      </c>
      <c r="BW1557" s="32" t="str">
        <f t="shared" si="439"/>
        <v/>
      </c>
      <c r="BX1557" s="32" t="str">
        <f t="shared" si="440"/>
        <v/>
      </c>
      <c r="BY1557" s="32" t="str">
        <f t="shared" si="441"/>
        <v/>
      </c>
      <c r="BZ1557" s="32" t="str">
        <f t="shared" si="442"/>
        <v/>
      </c>
      <c r="CA1557" s="32" t="str">
        <f t="shared" si="443"/>
        <v/>
      </c>
      <c r="CB1557" s="33">
        <f>IF(COUNTIF($CD$7:CD1557,CD1557)=1,CD1557,CD1557+COUNTIF($CD$6:CD1556,CD1557))</f>
        <v>56703</v>
      </c>
      <c r="CC1557" s="34">
        <f t="shared" si="444"/>
        <v>55153</v>
      </c>
      <c r="CD1557" s="32">
        <f t="shared" si="445"/>
        <v>55153</v>
      </c>
      <c r="CE1557" s="32">
        <f t="shared" si="446"/>
        <v>0</v>
      </c>
      <c r="CF1557" s="32">
        <f t="shared" si="447"/>
        <v>0</v>
      </c>
      <c r="CG1557" s="32" t="str">
        <f t="shared" si="448"/>
        <v/>
      </c>
      <c r="CH1557" s="32">
        <v>1552</v>
      </c>
      <c r="CI1557" s="32" t="s">
        <v>6</v>
      </c>
      <c r="CJ1557" s="32" t="str">
        <f t="shared" si="449"/>
        <v/>
      </c>
      <c r="CK1557" s="32" t="str">
        <f t="shared" si="450"/>
        <v/>
      </c>
      <c r="CL1557" s="32" t="str">
        <f t="shared" si="451"/>
        <v/>
      </c>
      <c r="CM1557" s="32" t="str">
        <f t="shared" si="452"/>
        <v/>
      </c>
      <c r="CN1557" s="32" t="str">
        <f t="shared" si="453"/>
        <v/>
      </c>
    </row>
    <row r="1558" spans="71:92" x14ac:dyDescent="0.3">
      <c r="BS1558" s="32" t="str">
        <f>IF(Kiadasi_kiseroiv!$K$2=BT1558,BV1558,"")</f>
        <v/>
      </c>
      <c r="BT1558" s="34" t="str">
        <f t="shared" si="436"/>
        <v/>
      </c>
      <c r="BU1558" s="32" t="str">
        <f t="shared" si="437"/>
        <v/>
      </c>
      <c r="BV1558" s="32" t="str">
        <f t="shared" si="438"/>
        <v/>
      </c>
      <c r="BW1558" s="32" t="str">
        <f t="shared" si="439"/>
        <v/>
      </c>
      <c r="BX1558" s="32" t="str">
        <f t="shared" si="440"/>
        <v/>
      </c>
      <c r="BY1558" s="32" t="str">
        <f t="shared" si="441"/>
        <v/>
      </c>
      <c r="BZ1558" s="32" t="str">
        <f t="shared" si="442"/>
        <v/>
      </c>
      <c r="CA1558" s="32" t="str">
        <f t="shared" si="443"/>
        <v/>
      </c>
      <c r="CB1558" s="33">
        <f>IF(COUNTIF($CD$7:CD1558,CD1558)=1,CD1558,CD1558+COUNTIF($CD$6:CD1557,CD1558))</f>
        <v>56704</v>
      </c>
      <c r="CC1558" s="34">
        <f t="shared" si="444"/>
        <v>55153</v>
      </c>
      <c r="CD1558" s="32">
        <f t="shared" si="445"/>
        <v>55153</v>
      </c>
      <c r="CE1558" s="32">
        <f t="shared" si="446"/>
        <v>0</v>
      </c>
      <c r="CF1558" s="32">
        <f t="shared" si="447"/>
        <v>0</v>
      </c>
      <c r="CG1558" s="32" t="str">
        <f t="shared" si="448"/>
        <v/>
      </c>
      <c r="CH1558" s="32">
        <v>1553</v>
      </c>
      <c r="CI1558" s="32" t="s">
        <v>6</v>
      </c>
      <c r="CJ1558" s="32" t="str">
        <f t="shared" si="449"/>
        <v/>
      </c>
      <c r="CK1558" s="32" t="str">
        <f t="shared" si="450"/>
        <v/>
      </c>
      <c r="CL1558" s="32" t="str">
        <f t="shared" si="451"/>
        <v/>
      </c>
      <c r="CM1558" s="32" t="str">
        <f t="shared" si="452"/>
        <v/>
      </c>
      <c r="CN1558" s="32" t="str">
        <f t="shared" si="453"/>
        <v/>
      </c>
    </row>
    <row r="1559" spans="71:92" x14ac:dyDescent="0.3">
      <c r="BS1559" s="32" t="str">
        <f>IF(Kiadasi_kiseroiv!$K$2=BT1559,BV1559,"")</f>
        <v/>
      </c>
      <c r="BT1559" s="34" t="str">
        <f t="shared" si="436"/>
        <v/>
      </c>
      <c r="BU1559" s="32" t="str">
        <f t="shared" si="437"/>
        <v/>
      </c>
      <c r="BV1559" s="32" t="str">
        <f t="shared" si="438"/>
        <v/>
      </c>
      <c r="BW1559" s="32" t="str">
        <f t="shared" si="439"/>
        <v/>
      </c>
      <c r="BX1559" s="32" t="str">
        <f t="shared" si="440"/>
        <v/>
      </c>
      <c r="BY1559" s="32" t="str">
        <f t="shared" si="441"/>
        <v/>
      </c>
      <c r="BZ1559" s="32" t="str">
        <f t="shared" si="442"/>
        <v/>
      </c>
      <c r="CA1559" s="32" t="str">
        <f t="shared" si="443"/>
        <v/>
      </c>
      <c r="CB1559" s="33">
        <f>IF(COUNTIF($CD$7:CD1559,CD1559)=1,CD1559,CD1559+COUNTIF($CD$6:CD1558,CD1559))</f>
        <v>56705</v>
      </c>
      <c r="CC1559" s="34">
        <f t="shared" si="444"/>
        <v>55153</v>
      </c>
      <c r="CD1559" s="32">
        <f t="shared" si="445"/>
        <v>55153</v>
      </c>
      <c r="CE1559" s="32">
        <f t="shared" si="446"/>
        <v>0</v>
      </c>
      <c r="CF1559" s="32">
        <f t="shared" si="447"/>
        <v>0</v>
      </c>
      <c r="CG1559" s="32" t="str">
        <f t="shared" si="448"/>
        <v/>
      </c>
      <c r="CH1559" s="32">
        <v>1554</v>
      </c>
      <c r="CI1559" s="32" t="s">
        <v>6</v>
      </c>
      <c r="CJ1559" s="32" t="str">
        <f t="shared" si="449"/>
        <v/>
      </c>
      <c r="CK1559" s="32" t="str">
        <f t="shared" si="450"/>
        <v/>
      </c>
      <c r="CL1559" s="32" t="str">
        <f t="shared" si="451"/>
        <v/>
      </c>
      <c r="CM1559" s="32" t="str">
        <f t="shared" si="452"/>
        <v/>
      </c>
      <c r="CN1559" s="32" t="str">
        <f t="shared" si="453"/>
        <v/>
      </c>
    </row>
    <row r="1560" spans="71:92" x14ac:dyDescent="0.3">
      <c r="BS1560" s="32" t="str">
        <f>IF(Kiadasi_kiseroiv!$K$2=BT1560,BV1560,"")</f>
        <v/>
      </c>
      <c r="BT1560" s="34" t="str">
        <f t="shared" si="436"/>
        <v/>
      </c>
      <c r="BU1560" s="32" t="str">
        <f t="shared" si="437"/>
        <v/>
      </c>
      <c r="BV1560" s="32" t="str">
        <f t="shared" si="438"/>
        <v/>
      </c>
      <c r="BW1560" s="32" t="str">
        <f t="shared" si="439"/>
        <v/>
      </c>
      <c r="BX1560" s="32" t="str">
        <f t="shared" si="440"/>
        <v/>
      </c>
      <c r="BY1560" s="32" t="str">
        <f t="shared" si="441"/>
        <v/>
      </c>
      <c r="BZ1560" s="32" t="str">
        <f t="shared" si="442"/>
        <v/>
      </c>
      <c r="CA1560" s="32" t="str">
        <f t="shared" si="443"/>
        <v/>
      </c>
      <c r="CB1560" s="33">
        <f>IF(COUNTIF($CD$7:CD1560,CD1560)=1,CD1560,CD1560+COUNTIF($CD$6:CD1559,CD1560))</f>
        <v>56706</v>
      </c>
      <c r="CC1560" s="34">
        <f t="shared" si="444"/>
        <v>55153</v>
      </c>
      <c r="CD1560" s="32">
        <f t="shared" si="445"/>
        <v>55153</v>
      </c>
      <c r="CE1560" s="32">
        <f t="shared" si="446"/>
        <v>0</v>
      </c>
      <c r="CF1560" s="32">
        <f t="shared" si="447"/>
        <v>0</v>
      </c>
      <c r="CG1560" s="32" t="str">
        <f t="shared" si="448"/>
        <v/>
      </c>
      <c r="CH1560" s="32">
        <v>1555</v>
      </c>
      <c r="CI1560" s="32" t="s">
        <v>6</v>
      </c>
      <c r="CJ1560" s="32" t="str">
        <f t="shared" si="449"/>
        <v/>
      </c>
      <c r="CK1560" s="32" t="str">
        <f t="shared" si="450"/>
        <v/>
      </c>
      <c r="CL1560" s="32" t="str">
        <f t="shared" si="451"/>
        <v/>
      </c>
      <c r="CM1560" s="32" t="str">
        <f t="shared" si="452"/>
        <v/>
      </c>
      <c r="CN1560" s="32" t="str">
        <f t="shared" si="453"/>
        <v/>
      </c>
    </row>
    <row r="1561" spans="71:92" x14ac:dyDescent="0.3">
      <c r="BS1561" s="32" t="str">
        <f>IF(Kiadasi_kiseroiv!$K$2=BT1561,BV1561,"")</f>
        <v/>
      </c>
      <c r="BT1561" s="34" t="str">
        <f t="shared" si="436"/>
        <v/>
      </c>
      <c r="BU1561" s="32" t="str">
        <f t="shared" si="437"/>
        <v/>
      </c>
      <c r="BV1561" s="32" t="str">
        <f t="shared" si="438"/>
        <v/>
      </c>
      <c r="BW1561" s="32" t="str">
        <f t="shared" si="439"/>
        <v/>
      </c>
      <c r="BX1561" s="32" t="str">
        <f t="shared" si="440"/>
        <v/>
      </c>
      <c r="BY1561" s="32" t="str">
        <f t="shared" si="441"/>
        <v/>
      </c>
      <c r="BZ1561" s="32" t="str">
        <f t="shared" si="442"/>
        <v/>
      </c>
      <c r="CA1561" s="32" t="str">
        <f t="shared" si="443"/>
        <v/>
      </c>
      <c r="CB1561" s="33">
        <f>IF(COUNTIF($CD$7:CD1561,CD1561)=1,CD1561,CD1561+COUNTIF($CD$6:CD1560,CD1561))</f>
        <v>56707</v>
      </c>
      <c r="CC1561" s="34">
        <f t="shared" si="444"/>
        <v>55153</v>
      </c>
      <c r="CD1561" s="32">
        <f t="shared" si="445"/>
        <v>55153</v>
      </c>
      <c r="CE1561" s="32">
        <f t="shared" si="446"/>
        <v>0</v>
      </c>
      <c r="CF1561" s="32">
        <f t="shared" si="447"/>
        <v>0</v>
      </c>
      <c r="CG1561" s="32" t="str">
        <f t="shared" si="448"/>
        <v/>
      </c>
      <c r="CH1561" s="32">
        <v>1556</v>
      </c>
      <c r="CI1561" s="32" t="s">
        <v>6</v>
      </c>
      <c r="CJ1561" s="32" t="str">
        <f t="shared" si="449"/>
        <v/>
      </c>
      <c r="CK1561" s="32" t="str">
        <f t="shared" si="450"/>
        <v/>
      </c>
      <c r="CL1561" s="32" t="str">
        <f t="shared" si="451"/>
        <v/>
      </c>
      <c r="CM1561" s="32" t="str">
        <f t="shared" si="452"/>
        <v/>
      </c>
      <c r="CN1561" s="32" t="str">
        <f t="shared" si="453"/>
        <v/>
      </c>
    </row>
    <row r="1562" spans="71:92" x14ac:dyDescent="0.3">
      <c r="BS1562" s="32" t="str">
        <f>IF(Kiadasi_kiseroiv!$K$2=BT1562,BV1562,"")</f>
        <v/>
      </c>
      <c r="BT1562" s="34" t="str">
        <f t="shared" si="436"/>
        <v/>
      </c>
      <c r="BU1562" s="32" t="str">
        <f t="shared" si="437"/>
        <v/>
      </c>
      <c r="BV1562" s="32" t="str">
        <f t="shared" si="438"/>
        <v/>
      </c>
      <c r="BW1562" s="32" t="str">
        <f t="shared" si="439"/>
        <v/>
      </c>
      <c r="BX1562" s="32" t="str">
        <f t="shared" si="440"/>
        <v/>
      </c>
      <c r="BY1562" s="32" t="str">
        <f t="shared" si="441"/>
        <v/>
      </c>
      <c r="BZ1562" s="32" t="str">
        <f t="shared" si="442"/>
        <v/>
      </c>
      <c r="CA1562" s="32" t="str">
        <f t="shared" si="443"/>
        <v/>
      </c>
      <c r="CB1562" s="33">
        <f>IF(COUNTIF($CD$7:CD1562,CD1562)=1,CD1562,CD1562+COUNTIF($CD$6:CD1561,CD1562))</f>
        <v>56708</v>
      </c>
      <c r="CC1562" s="34">
        <f t="shared" si="444"/>
        <v>55153</v>
      </c>
      <c r="CD1562" s="32">
        <f t="shared" si="445"/>
        <v>55153</v>
      </c>
      <c r="CE1562" s="32">
        <f t="shared" si="446"/>
        <v>0</v>
      </c>
      <c r="CF1562" s="32">
        <f t="shared" si="447"/>
        <v>0</v>
      </c>
      <c r="CG1562" s="32" t="str">
        <f t="shared" si="448"/>
        <v/>
      </c>
      <c r="CH1562" s="32">
        <v>1557</v>
      </c>
      <c r="CI1562" s="32" t="s">
        <v>6</v>
      </c>
      <c r="CJ1562" s="32" t="str">
        <f t="shared" si="449"/>
        <v/>
      </c>
      <c r="CK1562" s="32" t="str">
        <f t="shared" si="450"/>
        <v/>
      </c>
      <c r="CL1562" s="32" t="str">
        <f t="shared" si="451"/>
        <v/>
      </c>
      <c r="CM1562" s="32" t="str">
        <f t="shared" si="452"/>
        <v/>
      </c>
      <c r="CN1562" s="32" t="str">
        <f t="shared" si="453"/>
        <v/>
      </c>
    </row>
    <row r="1563" spans="71:92" x14ac:dyDescent="0.3">
      <c r="BS1563" s="32" t="str">
        <f>IF(Kiadasi_kiseroiv!$K$2=BT1563,BV1563,"")</f>
        <v/>
      </c>
      <c r="BT1563" s="34" t="str">
        <f t="shared" si="436"/>
        <v/>
      </c>
      <c r="BU1563" s="32" t="str">
        <f t="shared" si="437"/>
        <v/>
      </c>
      <c r="BV1563" s="32" t="str">
        <f t="shared" si="438"/>
        <v/>
      </c>
      <c r="BW1563" s="32" t="str">
        <f t="shared" si="439"/>
        <v/>
      </c>
      <c r="BX1563" s="32" t="str">
        <f t="shared" si="440"/>
        <v/>
      </c>
      <c r="BY1563" s="32" t="str">
        <f t="shared" si="441"/>
        <v/>
      </c>
      <c r="BZ1563" s="32" t="str">
        <f t="shared" si="442"/>
        <v/>
      </c>
      <c r="CA1563" s="32" t="str">
        <f t="shared" si="443"/>
        <v/>
      </c>
      <c r="CB1563" s="33">
        <f>IF(COUNTIF($CD$7:CD1563,CD1563)=1,CD1563,CD1563+COUNTIF($CD$6:CD1562,CD1563))</f>
        <v>56709</v>
      </c>
      <c r="CC1563" s="34">
        <f t="shared" si="444"/>
        <v>55153</v>
      </c>
      <c r="CD1563" s="32">
        <f t="shared" si="445"/>
        <v>55153</v>
      </c>
      <c r="CE1563" s="32">
        <f t="shared" si="446"/>
        <v>0</v>
      </c>
      <c r="CF1563" s="32">
        <f t="shared" si="447"/>
        <v>0</v>
      </c>
      <c r="CG1563" s="32" t="str">
        <f t="shared" si="448"/>
        <v/>
      </c>
      <c r="CH1563" s="32">
        <v>1558</v>
      </c>
      <c r="CI1563" s="32" t="s">
        <v>6</v>
      </c>
      <c r="CJ1563" s="32" t="str">
        <f t="shared" si="449"/>
        <v/>
      </c>
      <c r="CK1563" s="32" t="str">
        <f t="shared" si="450"/>
        <v/>
      </c>
      <c r="CL1563" s="32" t="str">
        <f t="shared" si="451"/>
        <v/>
      </c>
      <c r="CM1563" s="32" t="str">
        <f t="shared" si="452"/>
        <v/>
      </c>
      <c r="CN1563" s="32" t="str">
        <f t="shared" si="453"/>
        <v/>
      </c>
    </row>
    <row r="1564" spans="71:92" x14ac:dyDescent="0.3">
      <c r="BS1564" s="32" t="str">
        <f>IF(Kiadasi_kiseroiv!$K$2=BT1564,BV1564,"")</f>
        <v/>
      </c>
      <c r="BT1564" s="34" t="str">
        <f t="shared" si="436"/>
        <v/>
      </c>
      <c r="BU1564" s="32" t="str">
        <f t="shared" si="437"/>
        <v/>
      </c>
      <c r="BV1564" s="32" t="str">
        <f t="shared" si="438"/>
        <v/>
      </c>
      <c r="BW1564" s="32" t="str">
        <f t="shared" si="439"/>
        <v/>
      </c>
      <c r="BX1564" s="32" t="str">
        <f t="shared" si="440"/>
        <v/>
      </c>
      <c r="BY1564" s="32" t="str">
        <f t="shared" si="441"/>
        <v/>
      </c>
      <c r="BZ1564" s="32" t="str">
        <f t="shared" si="442"/>
        <v/>
      </c>
      <c r="CA1564" s="32" t="str">
        <f t="shared" si="443"/>
        <v/>
      </c>
      <c r="CB1564" s="33">
        <f>IF(COUNTIF($CD$7:CD1564,CD1564)=1,CD1564,CD1564+COUNTIF($CD$6:CD1563,CD1564))</f>
        <v>56710</v>
      </c>
      <c r="CC1564" s="34">
        <f t="shared" si="444"/>
        <v>55153</v>
      </c>
      <c r="CD1564" s="32">
        <f t="shared" si="445"/>
        <v>55153</v>
      </c>
      <c r="CE1564" s="32">
        <f t="shared" si="446"/>
        <v>0</v>
      </c>
      <c r="CF1564" s="32">
        <f t="shared" si="447"/>
        <v>0</v>
      </c>
      <c r="CG1564" s="32" t="str">
        <f t="shared" si="448"/>
        <v/>
      </c>
      <c r="CH1564" s="32">
        <v>1559</v>
      </c>
      <c r="CI1564" s="32" t="s">
        <v>6</v>
      </c>
      <c r="CJ1564" s="32" t="str">
        <f t="shared" si="449"/>
        <v/>
      </c>
      <c r="CK1564" s="32" t="str">
        <f t="shared" si="450"/>
        <v/>
      </c>
      <c r="CL1564" s="32" t="str">
        <f t="shared" si="451"/>
        <v/>
      </c>
      <c r="CM1564" s="32" t="str">
        <f t="shared" si="452"/>
        <v/>
      </c>
      <c r="CN1564" s="32" t="str">
        <f t="shared" si="453"/>
        <v/>
      </c>
    </row>
    <row r="1565" spans="71:92" x14ac:dyDescent="0.3">
      <c r="BS1565" s="32" t="str">
        <f>IF(Kiadasi_kiseroiv!$K$2=BT1565,BV1565,"")</f>
        <v/>
      </c>
      <c r="BT1565" s="34" t="str">
        <f t="shared" si="436"/>
        <v/>
      </c>
      <c r="BU1565" s="32" t="str">
        <f t="shared" si="437"/>
        <v/>
      </c>
      <c r="BV1565" s="32" t="str">
        <f t="shared" si="438"/>
        <v/>
      </c>
      <c r="BW1565" s="32" t="str">
        <f t="shared" si="439"/>
        <v/>
      </c>
      <c r="BX1565" s="32" t="str">
        <f t="shared" si="440"/>
        <v/>
      </c>
      <c r="BY1565" s="32" t="str">
        <f t="shared" si="441"/>
        <v/>
      </c>
      <c r="BZ1565" s="32" t="str">
        <f t="shared" si="442"/>
        <v/>
      </c>
      <c r="CA1565" s="32" t="str">
        <f t="shared" si="443"/>
        <v/>
      </c>
      <c r="CB1565" s="33">
        <f>IF(COUNTIF($CD$7:CD1565,CD1565)=1,CD1565,CD1565+COUNTIF($CD$6:CD1564,CD1565))</f>
        <v>56711</v>
      </c>
      <c r="CC1565" s="34">
        <f t="shared" si="444"/>
        <v>55153</v>
      </c>
      <c r="CD1565" s="32">
        <f t="shared" si="445"/>
        <v>55153</v>
      </c>
      <c r="CE1565" s="32">
        <f t="shared" si="446"/>
        <v>0</v>
      </c>
      <c r="CF1565" s="32">
        <f t="shared" si="447"/>
        <v>0</v>
      </c>
      <c r="CG1565" s="32" t="str">
        <f t="shared" si="448"/>
        <v/>
      </c>
      <c r="CH1565" s="32">
        <v>1560</v>
      </c>
      <c r="CI1565" s="32" t="s">
        <v>6</v>
      </c>
      <c r="CJ1565" s="32" t="str">
        <f t="shared" si="449"/>
        <v/>
      </c>
      <c r="CK1565" s="32" t="str">
        <f t="shared" si="450"/>
        <v/>
      </c>
      <c r="CL1565" s="32" t="str">
        <f t="shared" si="451"/>
        <v/>
      </c>
      <c r="CM1565" s="32" t="str">
        <f t="shared" si="452"/>
        <v/>
      </c>
      <c r="CN1565" s="32" t="str">
        <f t="shared" si="453"/>
        <v/>
      </c>
    </row>
    <row r="1566" spans="71:92" x14ac:dyDescent="0.3">
      <c r="BS1566" s="32" t="str">
        <f>IF(Kiadasi_kiseroiv!$K$2=BT1566,BV1566,"")</f>
        <v/>
      </c>
      <c r="BT1566" s="34" t="str">
        <f t="shared" si="436"/>
        <v/>
      </c>
      <c r="BU1566" s="32" t="str">
        <f t="shared" si="437"/>
        <v/>
      </c>
      <c r="BV1566" s="32" t="str">
        <f t="shared" si="438"/>
        <v/>
      </c>
      <c r="BW1566" s="32" t="str">
        <f t="shared" si="439"/>
        <v/>
      </c>
      <c r="BX1566" s="32" t="str">
        <f t="shared" si="440"/>
        <v/>
      </c>
      <c r="BY1566" s="32" t="str">
        <f t="shared" si="441"/>
        <v/>
      </c>
      <c r="BZ1566" s="32" t="str">
        <f t="shared" si="442"/>
        <v/>
      </c>
      <c r="CA1566" s="32" t="str">
        <f t="shared" si="443"/>
        <v/>
      </c>
      <c r="CB1566" s="33">
        <f>IF(COUNTIF($CD$7:CD1566,CD1566)=1,CD1566,CD1566+COUNTIF($CD$6:CD1565,CD1566))</f>
        <v>56712</v>
      </c>
      <c r="CC1566" s="34">
        <f t="shared" si="444"/>
        <v>55153</v>
      </c>
      <c r="CD1566" s="32">
        <f t="shared" si="445"/>
        <v>55153</v>
      </c>
      <c r="CE1566" s="32">
        <f t="shared" si="446"/>
        <v>0</v>
      </c>
      <c r="CF1566" s="32">
        <f t="shared" si="447"/>
        <v>0</v>
      </c>
      <c r="CG1566" s="32" t="str">
        <f t="shared" si="448"/>
        <v/>
      </c>
      <c r="CH1566" s="32">
        <v>1561</v>
      </c>
      <c r="CI1566" s="32" t="s">
        <v>6</v>
      </c>
      <c r="CJ1566" s="32" t="str">
        <f t="shared" si="449"/>
        <v/>
      </c>
      <c r="CK1566" s="32" t="str">
        <f t="shared" si="450"/>
        <v/>
      </c>
      <c r="CL1566" s="32" t="str">
        <f t="shared" si="451"/>
        <v/>
      </c>
      <c r="CM1566" s="32" t="str">
        <f t="shared" si="452"/>
        <v/>
      </c>
      <c r="CN1566" s="32" t="str">
        <f t="shared" si="453"/>
        <v/>
      </c>
    </row>
    <row r="1567" spans="71:92" x14ac:dyDescent="0.3">
      <c r="BS1567" s="32" t="str">
        <f>IF(Kiadasi_kiseroiv!$K$2=BT1567,BV1567,"")</f>
        <v/>
      </c>
      <c r="BT1567" s="34" t="str">
        <f t="shared" si="436"/>
        <v/>
      </c>
      <c r="BU1567" s="32" t="str">
        <f t="shared" si="437"/>
        <v/>
      </c>
      <c r="BV1567" s="32" t="str">
        <f t="shared" si="438"/>
        <v/>
      </c>
      <c r="BW1567" s="32" t="str">
        <f t="shared" si="439"/>
        <v/>
      </c>
      <c r="BX1567" s="32" t="str">
        <f t="shared" si="440"/>
        <v/>
      </c>
      <c r="BY1567" s="32" t="str">
        <f t="shared" si="441"/>
        <v/>
      </c>
      <c r="BZ1567" s="32" t="str">
        <f t="shared" si="442"/>
        <v/>
      </c>
      <c r="CA1567" s="32" t="str">
        <f t="shared" si="443"/>
        <v/>
      </c>
      <c r="CB1567" s="33">
        <f>IF(COUNTIF($CD$7:CD1567,CD1567)=1,CD1567,CD1567+COUNTIF($CD$6:CD1566,CD1567))</f>
        <v>56713</v>
      </c>
      <c r="CC1567" s="34">
        <f t="shared" si="444"/>
        <v>55153</v>
      </c>
      <c r="CD1567" s="32">
        <f t="shared" si="445"/>
        <v>55153</v>
      </c>
      <c r="CE1567" s="32">
        <f t="shared" si="446"/>
        <v>0</v>
      </c>
      <c r="CF1567" s="32">
        <f t="shared" si="447"/>
        <v>0</v>
      </c>
      <c r="CG1567" s="32" t="str">
        <f t="shared" si="448"/>
        <v/>
      </c>
      <c r="CH1567" s="32">
        <v>1562</v>
      </c>
      <c r="CI1567" s="32" t="s">
        <v>6</v>
      </c>
      <c r="CJ1567" s="32" t="str">
        <f t="shared" si="449"/>
        <v/>
      </c>
      <c r="CK1567" s="32" t="str">
        <f t="shared" si="450"/>
        <v/>
      </c>
      <c r="CL1567" s="32" t="str">
        <f t="shared" si="451"/>
        <v/>
      </c>
      <c r="CM1567" s="32" t="str">
        <f t="shared" si="452"/>
        <v/>
      </c>
      <c r="CN1567" s="32" t="str">
        <f t="shared" si="453"/>
        <v/>
      </c>
    </row>
    <row r="1568" spans="71:92" x14ac:dyDescent="0.3">
      <c r="BS1568" s="32" t="str">
        <f>IF(Kiadasi_kiseroiv!$K$2=BT1568,BV1568,"")</f>
        <v/>
      </c>
      <c r="BT1568" s="34" t="str">
        <f t="shared" si="436"/>
        <v/>
      </c>
      <c r="BU1568" s="32" t="str">
        <f t="shared" si="437"/>
        <v/>
      </c>
      <c r="BV1568" s="32" t="str">
        <f t="shared" si="438"/>
        <v/>
      </c>
      <c r="BW1568" s="32" t="str">
        <f t="shared" si="439"/>
        <v/>
      </c>
      <c r="BX1568" s="32" t="str">
        <f t="shared" si="440"/>
        <v/>
      </c>
      <c r="BY1568" s="32" t="str">
        <f t="shared" si="441"/>
        <v/>
      </c>
      <c r="BZ1568" s="32" t="str">
        <f t="shared" si="442"/>
        <v/>
      </c>
      <c r="CA1568" s="32" t="str">
        <f t="shared" si="443"/>
        <v/>
      </c>
      <c r="CB1568" s="33">
        <f>IF(COUNTIF($CD$7:CD1568,CD1568)=1,CD1568,CD1568+COUNTIF($CD$6:CD1567,CD1568))</f>
        <v>56714</v>
      </c>
      <c r="CC1568" s="34">
        <f t="shared" si="444"/>
        <v>55153</v>
      </c>
      <c r="CD1568" s="32">
        <f t="shared" si="445"/>
        <v>55153</v>
      </c>
      <c r="CE1568" s="32">
        <f t="shared" si="446"/>
        <v>0</v>
      </c>
      <c r="CF1568" s="32">
        <f t="shared" si="447"/>
        <v>0</v>
      </c>
      <c r="CG1568" s="32" t="str">
        <f t="shared" si="448"/>
        <v/>
      </c>
      <c r="CH1568" s="32">
        <v>1563</v>
      </c>
      <c r="CI1568" s="32" t="s">
        <v>6</v>
      </c>
      <c r="CJ1568" s="32" t="str">
        <f t="shared" si="449"/>
        <v/>
      </c>
      <c r="CK1568" s="32" t="str">
        <f t="shared" si="450"/>
        <v/>
      </c>
      <c r="CL1568" s="32" t="str">
        <f t="shared" si="451"/>
        <v/>
      </c>
      <c r="CM1568" s="32" t="str">
        <f t="shared" si="452"/>
        <v/>
      </c>
      <c r="CN1568" s="32" t="str">
        <f t="shared" si="453"/>
        <v/>
      </c>
    </row>
    <row r="1569" spans="71:92" x14ac:dyDescent="0.3">
      <c r="BS1569" s="32" t="str">
        <f>IF(Kiadasi_kiseroiv!$K$2=BT1569,BV1569,"")</f>
        <v/>
      </c>
      <c r="BT1569" s="34" t="str">
        <f t="shared" si="436"/>
        <v/>
      </c>
      <c r="BU1569" s="32" t="str">
        <f t="shared" si="437"/>
        <v/>
      </c>
      <c r="BV1569" s="32" t="str">
        <f t="shared" si="438"/>
        <v/>
      </c>
      <c r="BW1569" s="32" t="str">
        <f t="shared" si="439"/>
        <v/>
      </c>
      <c r="BX1569" s="32" t="str">
        <f t="shared" si="440"/>
        <v/>
      </c>
      <c r="BY1569" s="32" t="str">
        <f t="shared" si="441"/>
        <v/>
      </c>
      <c r="BZ1569" s="32" t="str">
        <f t="shared" si="442"/>
        <v/>
      </c>
      <c r="CA1569" s="32" t="str">
        <f t="shared" si="443"/>
        <v/>
      </c>
      <c r="CB1569" s="33">
        <f>IF(COUNTIF($CD$7:CD1569,CD1569)=1,CD1569,CD1569+COUNTIF($CD$6:CD1568,CD1569))</f>
        <v>56715</v>
      </c>
      <c r="CC1569" s="34">
        <f t="shared" si="444"/>
        <v>55153</v>
      </c>
      <c r="CD1569" s="32">
        <f t="shared" si="445"/>
        <v>55153</v>
      </c>
      <c r="CE1569" s="32">
        <f t="shared" si="446"/>
        <v>0</v>
      </c>
      <c r="CF1569" s="32">
        <f t="shared" si="447"/>
        <v>0</v>
      </c>
      <c r="CG1569" s="32" t="str">
        <f t="shared" si="448"/>
        <v/>
      </c>
      <c r="CH1569" s="32">
        <v>1564</v>
      </c>
      <c r="CI1569" s="32" t="s">
        <v>6</v>
      </c>
      <c r="CJ1569" s="32" t="str">
        <f t="shared" si="449"/>
        <v/>
      </c>
      <c r="CK1569" s="32" t="str">
        <f t="shared" si="450"/>
        <v/>
      </c>
      <c r="CL1569" s="32" t="str">
        <f t="shared" si="451"/>
        <v/>
      </c>
      <c r="CM1569" s="32" t="str">
        <f t="shared" si="452"/>
        <v/>
      </c>
      <c r="CN1569" s="32" t="str">
        <f t="shared" si="453"/>
        <v/>
      </c>
    </row>
    <row r="1570" spans="71:92" x14ac:dyDescent="0.3">
      <c r="BS1570" s="32" t="str">
        <f>IF(Kiadasi_kiseroiv!$K$2=BT1570,BV1570,"")</f>
        <v/>
      </c>
      <c r="BT1570" s="34" t="str">
        <f t="shared" si="436"/>
        <v/>
      </c>
      <c r="BU1570" s="32" t="str">
        <f t="shared" si="437"/>
        <v/>
      </c>
      <c r="BV1570" s="32" t="str">
        <f t="shared" si="438"/>
        <v/>
      </c>
      <c r="BW1570" s="32" t="str">
        <f t="shared" si="439"/>
        <v/>
      </c>
      <c r="BX1570" s="32" t="str">
        <f t="shared" si="440"/>
        <v/>
      </c>
      <c r="BY1570" s="32" t="str">
        <f t="shared" si="441"/>
        <v/>
      </c>
      <c r="BZ1570" s="32" t="str">
        <f t="shared" si="442"/>
        <v/>
      </c>
      <c r="CA1570" s="32" t="str">
        <f t="shared" si="443"/>
        <v/>
      </c>
      <c r="CB1570" s="33">
        <f>IF(COUNTIF($CD$7:CD1570,CD1570)=1,CD1570,CD1570+COUNTIF($CD$6:CD1569,CD1570))</f>
        <v>56716</v>
      </c>
      <c r="CC1570" s="34">
        <f t="shared" si="444"/>
        <v>55153</v>
      </c>
      <c r="CD1570" s="32">
        <f t="shared" si="445"/>
        <v>55153</v>
      </c>
      <c r="CE1570" s="32">
        <f t="shared" si="446"/>
        <v>0</v>
      </c>
      <c r="CF1570" s="32">
        <f t="shared" si="447"/>
        <v>0</v>
      </c>
      <c r="CG1570" s="32" t="str">
        <f t="shared" si="448"/>
        <v/>
      </c>
      <c r="CH1570" s="32">
        <v>1565</v>
      </c>
      <c r="CI1570" s="32" t="s">
        <v>6</v>
      </c>
      <c r="CJ1570" s="32" t="str">
        <f t="shared" si="449"/>
        <v/>
      </c>
      <c r="CK1570" s="32" t="str">
        <f t="shared" si="450"/>
        <v/>
      </c>
      <c r="CL1570" s="32" t="str">
        <f t="shared" si="451"/>
        <v/>
      </c>
      <c r="CM1570" s="32" t="str">
        <f t="shared" si="452"/>
        <v/>
      </c>
      <c r="CN1570" s="32" t="str">
        <f t="shared" si="453"/>
        <v/>
      </c>
    </row>
    <row r="1571" spans="71:92" x14ac:dyDescent="0.3">
      <c r="BS1571" s="32" t="str">
        <f>IF(Kiadasi_kiseroiv!$K$2=BT1571,BV1571,"")</f>
        <v/>
      </c>
      <c r="BT1571" s="34" t="str">
        <f t="shared" si="436"/>
        <v/>
      </c>
      <c r="BU1571" s="32" t="str">
        <f t="shared" si="437"/>
        <v/>
      </c>
      <c r="BV1571" s="32" t="str">
        <f t="shared" si="438"/>
        <v/>
      </c>
      <c r="BW1571" s="32" t="str">
        <f t="shared" si="439"/>
        <v/>
      </c>
      <c r="BX1571" s="32" t="str">
        <f t="shared" si="440"/>
        <v/>
      </c>
      <c r="BY1571" s="32" t="str">
        <f t="shared" si="441"/>
        <v/>
      </c>
      <c r="BZ1571" s="32" t="str">
        <f t="shared" si="442"/>
        <v/>
      </c>
      <c r="CA1571" s="32" t="str">
        <f t="shared" si="443"/>
        <v/>
      </c>
      <c r="CB1571" s="33">
        <f>IF(COUNTIF($CD$7:CD1571,CD1571)=1,CD1571,CD1571+COUNTIF($CD$6:CD1570,CD1571))</f>
        <v>56717</v>
      </c>
      <c r="CC1571" s="34">
        <f t="shared" si="444"/>
        <v>55153</v>
      </c>
      <c r="CD1571" s="32">
        <f t="shared" si="445"/>
        <v>55153</v>
      </c>
      <c r="CE1571" s="32">
        <f t="shared" si="446"/>
        <v>0</v>
      </c>
      <c r="CF1571" s="32">
        <f t="shared" si="447"/>
        <v>0</v>
      </c>
      <c r="CG1571" s="32" t="str">
        <f t="shared" si="448"/>
        <v/>
      </c>
      <c r="CH1571" s="32">
        <v>1566</v>
      </c>
      <c r="CI1571" s="32" t="s">
        <v>6</v>
      </c>
      <c r="CJ1571" s="32" t="str">
        <f t="shared" si="449"/>
        <v/>
      </c>
      <c r="CK1571" s="32" t="str">
        <f t="shared" si="450"/>
        <v/>
      </c>
      <c r="CL1571" s="32" t="str">
        <f t="shared" si="451"/>
        <v/>
      </c>
      <c r="CM1571" s="32" t="str">
        <f t="shared" si="452"/>
        <v/>
      </c>
      <c r="CN1571" s="32" t="str">
        <f t="shared" si="453"/>
        <v/>
      </c>
    </row>
    <row r="1572" spans="71:92" x14ac:dyDescent="0.3">
      <c r="BS1572" s="32" t="str">
        <f>IF(Kiadasi_kiseroiv!$K$2=BT1572,BV1572,"")</f>
        <v/>
      </c>
      <c r="BT1572" s="34" t="str">
        <f t="shared" si="436"/>
        <v/>
      </c>
      <c r="BU1572" s="32" t="str">
        <f t="shared" si="437"/>
        <v/>
      </c>
      <c r="BV1572" s="32" t="str">
        <f t="shared" si="438"/>
        <v/>
      </c>
      <c r="BW1572" s="32" t="str">
        <f t="shared" si="439"/>
        <v/>
      </c>
      <c r="BX1572" s="32" t="str">
        <f t="shared" si="440"/>
        <v/>
      </c>
      <c r="BY1572" s="32" t="str">
        <f t="shared" si="441"/>
        <v/>
      </c>
      <c r="BZ1572" s="32" t="str">
        <f t="shared" si="442"/>
        <v/>
      </c>
      <c r="CA1572" s="32" t="str">
        <f t="shared" si="443"/>
        <v/>
      </c>
      <c r="CB1572" s="33">
        <f>IF(COUNTIF($CD$7:CD1572,CD1572)=1,CD1572,CD1572+COUNTIF($CD$6:CD1571,CD1572))</f>
        <v>56718</v>
      </c>
      <c r="CC1572" s="34">
        <f t="shared" si="444"/>
        <v>55153</v>
      </c>
      <c r="CD1572" s="32">
        <f t="shared" si="445"/>
        <v>55153</v>
      </c>
      <c r="CE1572" s="32">
        <f t="shared" si="446"/>
        <v>0</v>
      </c>
      <c r="CF1572" s="32">
        <f t="shared" si="447"/>
        <v>0</v>
      </c>
      <c r="CG1572" s="32" t="str">
        <f t="shared" si="448"/>
        <v/>
      </c>
      <c r="CH1572" s="32">
        <v>1567</v>
      </c>
      <c r="CI1572" s="32" t="s">
        <v>6</v>
      </c>
      <c r="CJ1572" s="32" t="str">
        <f t="shared" si="449"/>
        <v/>
      </c>
      <c r="CK1572" s="32" t="str">
        <f t="shared" si="450"/>
        <v/>
      </c>
      <c r="CL1572" s="32" t="str">
        <f t="shared" si="451"/>
        <v/>
      </c>
      <c r="CM1572" s="32" t="str">
        <f t="shared" si="452"/>
        <v/>
      </c>
      <c r="CN1572" s="32" t="str">
        <f t="shared" si="453"/>
        <v/>
      </c>
    </row>
    <row r="1573" spans="71:92" x14ac:dyDescent="0.3">
      <c r="BS1573" s="32" t="str">
        <f>IF(Kiadasi_kiseroiv!$K$2=BT1573,BV1573,"")</f>
        <v/>
      </c>
      <c r="BT1573" s="34" t="str">
        <f t="shared" si="436"/>
        <v/>
      </c>
      <c r="BU1573" s="32" t="str">
        <f t="shared" si="437"/>
        <v/>
      </c>
      <c r="BV1573" s="32" t="str">
        <f t="shared" si="438"/>
        <v/>
      </c>
      <c r="BW1573" s="32" t="str">
        <f t="shared" si="439"/>
        <v/>
      </c>
      <c r="BX1573" s="32" t="str">
        <f t="shared" si="440"/>
        <v/>
      </c>
      <c r="BY1573" s="32" t="str">
        <f t="shared" si="441"/>
        <v/>
      </c>
      <c r="BZ1573" s="32" t="str">
        <f t="shared" si="442"/>
        <v/>
      </c>
      <c r="CA1573" s="32" t="str">
        <f t="shared" si="443"/>
        <v/>
      </c>
      <c r="CB1573" s="33">
        <f>IF(COUNTIF($CD$7:CD1573,CD1573)=1,CD1573,CD1573+COUNTIF($CD$6:CD1572,CD1573))</f>
        <v>56719</v>
      </c>
      <c r="CC1573" s="34">
        <f t="shared" si="444"/>
        <v>55153</v>
      </c>
      <c r="CD1573" s="32">
        <f t="shared" si="445"/>
        <v>55153</v>
      </c>
      <c r="CE1573" s="32">
        <f t="shared" si="446"/>
        <v>0</v>
      </c>
      <c r="CF1573" s="32">
        <f t="shared" si="447"/>
        <v>0</v>
      </c>
      <c r="CG1573" s="32" t="str">
        <f t="shared" si="448"/>
        <v/>
      </c>
      <c r="CH1573" s="32">
        <v>1568</v>
      </c>
      <c r="CI1573" s="32" t="s">
        <v>6</v>
      </c>
      <c r="CJ1573" s="32" t="str">
        <f t="shared" si="449"/>
        <v/>
      </c>
      <c r="CK1573" s="32" t="str">
        <f t="shared" si="450"/>
        <v/>
      </c>
      <c r="CL1573" s="32" t="str">
        <f t="shared" si="451"/>
        <v/>
      </c>
      <c r="CM1573" s="32" t="str">
        <f t="shared" si="452"/>
        <v/>
      </c>
      <c r="CN1573" s="32" t="str">
        <f t="shared" si="453"/>
        <v/>
      </c>
    </row>
    <row r="1574" spans="71:92" x14ac:dyDescent="0.3">
      <c r="BS1574" s="32" t="str">
        <f>IF(Kiadasi_kiseroiv!$K$2=BT1574,BV1574,"")</f>
        <v/>
      </c>
      <c r="BT1574" s="34" t="str">
        <f t="shared" si="436"/>
        <v/>
      </c>
      <c r="BU1574" s="32" t="str">
        <f t="shared" si="437"/>
        <v/>
      </c>
      <c r="BV1574" s="32" t="str">
        <f t="shared" si="438"/>
        <v/>
      </c>
      <c r="BW1574" s="32" t="str">
        <f t="shared" si="439"/>
        <v/>
      </c>
      <c r="BX1574" s="32" t="str">
        <f t="shared" si="440"/>
        <v/>
      </c>
      <c r="BY1574" s="32" t="str">
        <f t="shared" si="441"/>
        <v/>
      </c>
      <c r="BZ1574" s="32" t="str">
        <f t="shared" si="442"/>
        <v/>
      </c>
      <c r="CA1574" s="32" t="str">
        <f t="shared" si="443"/>
        <v/>
      </c>
      <c r="CB1574" s="33">
        <f>IF(COUNTIF($CD$7:CD1574,CD1574)=1,CD1574,CD1574+COUNTIF($CD$6:CD1573,CD1574))</f>
        <v>56720</v>
      </c>
      <c r="CC1574" s="34">
        <f t="shared" si="444"/>
        <v>55153</v>
      </c>
      <c r="CD1574" s="32">
        <f t="shared" si="445"/>
        <v>55153</v>
      </c>
      <c r="CE1574" s="32">
        <f t="shared" si="446"/>
        <v>0</v>
      </c>
      <c r="CF1574" s="32">
        <f t="shared" si="447"/>
        <v>0</v>
      </c>
      <c r="CG1574" s="32" t="str">
        <f t="shared" si="448"/>
        <v/>
      </c>
      <c r="CH1574" s="32">
        <v>1569</v>
      </c>
      <c r="CI1574" s="32" t="s">
        <v>6</v>
      </c>
      <c r="CJ1574" s="32" t="str">
        <f t="shared" si="449"/>
        <v/>
      </c>
      <c r="CK1574" s="32" t="str">
        <f t="shared" si="450"/>
        <v/>
      </c>
      <c r="CL1574" s="32" t="str">
        <f t="shared" si="451"/>
        <v/>
      </c>
      <c r="CM1574" s="32" t="str">
        <f t="shared" si="452"/>
        <v/>
      </c>
      <c r="CN1574" s="32" t="str">
        <f t="shared" si="453"/>
        <v/>
      </c>
    </row>
    <row r="1575" spans="71:92" x14ac:dyDescent="0.3">
      <c r="BS1575" s="32" t="str">
        <f>IF(Kiadasi_kiseroiv!$K$2=BT1575,BV1575,"")</f>
        <v/>
      </c>
      <c r="BT1575" s="34" t="str">
        <f t="shared" si="436"/>
        <v/>
      </c>
      <c r="BU1575" s="32" t="str">
        <f t="shared" si="437"/>
        <v/>
      </c>
      <c r="BV1575" s="32" t="str">
        <f t="shared" si="438"/>
        <v/>
      </c>
      <c r="BW1575" s="32" t="str">
        <f t="shared" si="439"/>
        <v/>
      </c>
      <c r="BX1575" s="32" t="str">
        <f t="shared" si="440"/>
        <v/>
      </c>
      <c r="BY1575" s="32" t="str">
        <f t="shared" si="441"/>
        <v/>
      </c>
      <c r="BZ1575" s="32" t="str">
        <f t="shared" si="442"/>
        <v/>
      </c>
      <c r="CA1575" s="32" t="str">
        <f t="shared" si="443"/>
        <v/>
      </c>
      <c r="CB1575" s="33">
        <f>IF(COUNTIF($CD$7:CD1575,CD1575)=1,CD1575,CD1575+COUNTIF($CD$6:CD1574,CD1575))</f>
        <v>56721</v>
      </c>
      <c r="CC1575" s="34">
        <f t="shared" si="444"/>
        <v>55153</v>
      </c>
      <c r="CD1575" s="32">
        <f t="shared" si="445"/>
        <v>55153</v>
      </c>
      <c r="CE1575" s="32">
        <f t="shared" si="446"/>
        <v>0</v>
      </c>
      <c r="CF1575" s="32">
        <f t="shared" si="447"/>
        <v>0</v>
      </c>
      <c r="CG1575" s="32" t="str">
        <f t="shared" si="448"/>
        <v/>
      </c>
      <c r="CH1575" s="32">
        <v>1570</v>
      </c>
      <c r="CI1575" s="32" t="s">
        <v>6</v>
      </c>
      <c r="CJ1575" s="32" t="str">
        <f t="shared" si="449"/>
        <v/>
      </c>
      <c r="CK1575" s="32" t="str">
        <f t="shared" si="450"/>
        <v/>
      </c>
      <c r="CL1575" s="32" t="str">
        <f t="shared" si="451"/>
        <v/>
      </c>
      <c r="CM1575" s="32" t="str">
        <f t="shared" si="452"/>
        <v/>
      </c>
      <c r="CN1575" s="32" t="str">
        <f t="shared" si="453"/>
        <v/>
      </c>
    </row>
    <row r="1576" spans="71:92" x14ac:dyDescent="0.3">
      <c r="BS1576" s="32" t="str">
        <f>IF(Kiadasi_kiseroiv!$K$2=BT1576,BV1576,"")</f>
        <v/>
      </c>
      <c r="BT1576" s="34" t="str">
        <f t="shared" si="436"/>
        <v/>
      </c>
      <c r="BU1576" s="32" t="str">
        <f t="shared" si="437"/>
        <v/>
      </c>
      <c r="BV1576" s="32" t="str">
        <f t="shared" si="438"/>
        <v/>
      </c>
      <c r="BW1576" s="32" t="str">
        <f t="shared" si="439"/>
        <v/>
      </c>
      <c r="BX1576" s="32" t="str">
        <f t="shared" si="440"/>
        <v/>
      </c>
      <c r="BY1576" s="32" t="str">
        <f t="shared" si="441"/>
        <v/>
      </c>
      <c r="BZ1576" s="32" t="str">
        <f t="shared" si="442"/>
        <v/>
      </c>
      <c r="CA1576" s="32" t="str">
        <f t="shared" si="443"/>
        <v/>
      </c>
      <c r="CB1576" s="33">
        <f>IF(COUNTIF($CD$7:CD1576,CD1576)=1,CD1576,CD1576+COUNTIF($CD$6:CD1575,CD1576))</f>
        <v>56722</v>
      </c>
      <c r="CC1576" s="34">
        <f t="shared" si="444"/>
        <v>55153</v>
      </c>
      <c r="CD1576" s="32">
        <f t="shared" si="445"/>
        <v>55153</v>
      </c>
      <c r="CE1576" s="32">
        <f t="shared" si="446"/>
        <v>0</v>
      </c>
      <c r="CF1576" s="32">
        <f t="shared" si="447"/>
        <v>0</v>
      </c>
      <c r="CG1576" s="32" t="str">
        <f t="shared" si="448"/>
        <v/>
      </c>
      <c r="CH1576" s="32">
        <v>1571</v>
      </c>
      <c r="CI1576" s="32" t="s">
        <v>6</v>
      </c>
      <c r="CJ1576" s="32" t="str">
        <f t="shared" si="449"/>
        <v/>
      </c>
      <c r="CK1576" s="32" t="str">
        <f t="shared" si="450"/>
        <v/>
      </c>
      <c r="CL1576" s="32" t="str">
        <f t="shared" si="451"/>
        <v/>
      </c>
      <c r="CM1576" s="32" t="str">
        <f t="shared" si="452"/>
        <v/>
      </c>
      <c r="CN1576" s="32" t="str">
        <f t="shared" si="453"/>
        <v/>
      </c>
    </row>
    <row r="1577" spans="71:92" x14ac:dyDescent="0.3">
      <c r="BS1577" s="32" t="str">
        <f>IF(Kiadasi_kiseroiv!$K$2=BT1577,BV1577,"")</f>
        <v/>
      </c>
      <c r="BT1577" s="34" t="str">
        <f t="shared" ref="BT1577:BT1640" si="454">IF(AND($BT$4=CI1577,BU1577&lt;&gt;""),CC1577,"")</f>
        <v/>
      </c>
      <c r="BU1577" s="32" t="str">
        <f t="shared" ref="BU1577:BU1640" si="455">IF(AND($BU$1=CI1577,ISERROR(VLOOKUP(CG1577,Kisiv,2,FALSE))=FALSE),CB1577,"")</f>
        <v/>
      </c>
      <c r="BV1577" s="32" t="str">
        <f t="shared" ref="BV1577:BV1640" si="456">IF(BU1577&lt;&gt;"",RANK(BU1577,$BU$7:$BU$33000,1),"")</f>
        <v/>
      </c>
      <c r="BW1577" s="32" t="str">
        <f t="shared" ref="BW1577:BW1640" si="457">IF(CC1577&lt;min,$BW$2,IF(CC1577&lt;=max,CG1577,""))</f>
        <v/>
      </c>
      <c r="BX1577" s="32" t="str">
        <f t="shared" ref="BX1577:BX1640" si="458">IF(AND(OR($BX$1=0,$BX$1=CG1577),OR($BX$2=0,IF(ISERROR(SEARCH($BX$2,CJ1577&amp;CK1577&amp;CL1577,1)),FALSE,TRUE))),CB1577,"")</f>
        <v/>
      </c>
      <c r="BY1577" s="32" t="str">
        <f t="shared" ref="BY1577:BY1640" si="459">IF(AND(BX1577&lt;&gt;"",CC1577&lt;&gt;$CD$2),RANK(BX1577,$BX$7:$BX$33000,1),"")</f>
        <v/>
      </c>
      <c r="BZ1577" s="32" t="str">
        <f t="shared" ref="BZ1577:BZ1640" si="460">IF(AND(CC1577&lt;$BZ$2,CI1577=$BZ$4),$BZ$5,IF(AND(CC1577&lt;=$BZ$3,CI1577=$BZ$4),CB1577,""))</f>
        <v/>
      </c>
      <c r="CA1577" s="32" t="str">
        <f t="shared" ref="CA1577:CA1640" si="461">IF(AND(BZ1577&lt;&gt;"",BZ1577&lt;&gt;$BZ$5),RANK(BZ1577,$BZ$7:$BZ$33000,1),"")</f>
        <v/>
      </c>
      <c r="CB1577" s="33">
        <f>IF(COUNTIF($CD$7:CD1577,CD1577)=1,CD1577,CD1577+COUNTIF($CD$6:CD1576,CD1577))</f>
        <v>56723</v>
      </c>
      <c r="CC1577" s="34">
        <f t="shared" ref="CC1577:CC1640" si="462">IF(INDEX(Kassza,CH1577,1)&lt;&gt;1,INDEX(Kassza,CH1577,1),$CD$2)</f>
        <v>55153</v>
      </c>
      <c r="CD1577" s="32">
        <f t="shared" ref="CD1577:CD1640" si="463">IF(CC1577&lt;&gt;$CD$2,RANK(CC1577,$CC$7:$CC$33000,1),$CD$2)</f>
        <v>55153</v>
      </c>
      <c r="CE1577" s="32">
        <f t="shared" ref="CE1577:CE1640" si="464">INDEX(Kassza,CH1577,6)</f>
        <v>0</v>
      </c>
      <c r="CF1577" s="32">
        <f t="shared" ref="CF1577:CF1640" si="465">INDEX(Kassza,CH1577,8)</f>
        <v>0</v>
      </c>
      <c r="CG1577" s="32" t="str">
        <f t="shared" ref="CG1577:CG1640" si="466">INDEX(Kassza,CH1577,7)&amp;INDEX(Kassza,CH1577,9)</f>
        <v/>
      </c>
      <c r="CH1577" s="32">
        <v>1572</v>
      </c>
      <c r="CI1577" s="32" t="s">
        <v>6</v>
      </c>
      <c r="CJ1577" s="32" t="str">
        <f t="shared" ref="CJ1577:CJ1640" si="467">IF(INDEX(Kassza,CH1577,5)&lt;&gt;0,INDEX(Kassza,CH1577,5),"")</f>
        <v/>
      </c>
      <c r="CK1577" s="32" t="str">
        <f t="shared" ref="CK1577:CK1640" si="468">IF(INDEX(Kassza,CH1577,10)&lt;&gt;0,INDEX(Kassza,CH1577,10),"")</f>
        <v/>
      </c>
      <c r="CL1577" s="32" t="str">
        <f t="shared" ref="CL1577:CL1640" si="469">IF(INDEX(Kassza,CH1577,11)&lt;&gt;0,INDEX(Kassza,CH1577,11),"")</f>
        <v/>
      </c>
      <c r="CM1577" s="32" t="str">
        <f t="shared" ref="CM1577:CM1640" si="470">IF(INDEX(Kassza,CH1577,4)&lt;&gt;0,INDEX(Kassza,CH1577,4),"")</f>
        <v/>
      </c>
      <c r="CN1577" s="32" t="str">
        <f t="shared" ref="CN1577:CN1640" si="471">IF(INDEX(Kassza,CH1577,3)&lt;&gt;0,INDEX(Kassza,CH1577,3),"")</f>
        <v/>
      </c>
    </row>
    <row r="1578" spans="71:92" x14ac:dyDescent="0.3">
      <c r="BS1578" s="32" t="str">
        <f>IF(Kiadasi_kiseroiv!$K$2=BT1578,BV1578,"")</f>
        <v/>
      </c>
      <c r="BT1578" s="34" t="str">
        <f t="shared" si="454"/>
        <v/>
      </c>
      <c r="BU1578" s="32" t="str">
        <f t="shared" si="455"/>
        <v/>
      </c>
      <c r="BV1578" s="32" t="str">
        <f t="shared" si="456"/>
        <v/>
      </c>
      <c r="BW1578" s="32" t="str">
        <f t="shared" si="457"/>
        <v/>
      </c>
      <c r="BX1578" s="32" t="str">
        <f t="shared" si="458"/>
        <v/>
      </c>
      <c r="BY1578" s="32" t="str">
        <f t="shared" si="459"/>
        <v/>
      </c>
      <c r="BZ1578" s="32" t="str">
        <f t="shared" si="460"/>
        <v/>
      </c>
      <c r="CA1578" s="32" t="str">
        <f t="shared" si="461"/>
        <v/>
      </c>
      <c r="CB1578" s="33">
        <f>IF(COUNTIF($CD$7:CD1578,CD1578)=1,CD1578,CD1578+COUNTIF($CD$6:CD1577,CD1578))</f>
        <v>56724</v>
      </c>
      <c r="CC1578" s="34">
        <f t="shared" si="462"/>
        <v>55153</v>
      </c>
      <c r="CD1578" s="32">
        <f t="shared" si="463"/>
        <v>55153</v>
      </c>
      <c r="CE1578" s="32">
        <f t="shared" si="464"/>
        <v>0</v>
      </c>
      <c r="CF1578" s="32">
        <f t="shared" si="465"/>
        <v>0</v>
      </c>
      <c r="CG1578" s="32" t="str">
        <f t="shared" si="466"/>
        <v/>
      </c>
      <c r="CH1578" s="32">
        <v>1573</v>
      </c>
      <c r="CI1578" s="32" t="s">
        <v>6</v>
      </c>
      <c r="CJ1578" s="32" t="str">
        <f t="shared" si="467"/>
        <v/>
      </c>
      <c r="CK1578" s="32" t="str">
        <f t="shared" si="468"/>
        <v/>
      </c>
      <c r="CL1578" s="32" t="str">
        <f t="shared" si="469"/>
        <v/>
      </c>
      <c r="CM1578" s="32" t="str">
        <f t="shared" si="470"/>
        <v/>
      </c>
      <c r="CN1578" s="32" t="str">
        <f t="shared" si="471"/>
        <v/>
      </c>
    </row>
    <row r="1579" spans="71:92" x14ac:dyDescent="0.3">
      <c r="BS1579" s="32" t="str">
        <f>IF(Kiadasi_kiseroiv!$K$2=BT1579,BV1579,"")</f>
        <v/>
      </c>
      <c r="BT1579" s="34" t="str">
        <f t="shared" si="454"/>
        <v/>
      </c>
      <c r="BU1579" s="32" t="str">
        <f t="shared" si="455"/>
        <v/>
      </c>
      <c r="BV1579" s="32" t="str">
        <f t="shared" si="456"/>
        <v/>
      </c>
      <c r="BW1579" s="32" t="str">
        <f t="shared" si="457"/>
        <v/>
      </c>
      <c r="BX1579" s="32" t="str">
        <f t="shared" si="458"/>
        <v/>
      </c>
      <c r="BY1579" s="32" t="str">
        <f t="shared" si="459"/>
        <v/>
      </c>
      <c r="BZ1579" s="32" t="str">
        <f t="shared" si="460"/>
        <v/>
      </c>
      <c r="CA1579" s="32" t="str">
        <f t="shared" si="461"/>
        <v/>
      </c>
      <c r="CB1579" s="33">
        <f>IF(COUNTIF($CD$7:CD1579,CD1579)=1,CD1579,CD1579+COUNTIF($CD$6:CD1578,CD1579))</f>
        <v>56725</v>
      </c>
      <c r="CC1579" s="34">
        <f t="shared" si="462"/>
        <v>55153</v>
      </c>
      <c r="CD1579" s="32">
        <f t="shared" si="463"/>
        <v>55153</v>
      </c>
      <c r="CE1579" s="32">
        <f t="shared" si="464"/>
        <v>0</v>
      </c>
      <c r="CF1579" s="32">
        <f t="shared" si="465"/>
        <v>0</v>
      </c>
      <c r="CG1579" s="32" t="str">
        <f t="shared" si="466"/>
        <v/>
      </c>
      <c r="CH1579" s="32">
        <v>1574</v>
      </c>
      <c r="CI1579" s="32" t="s">
        <v>6</v>
      </c>
      <c r="CJ1579" s="32" t="str">
        <f t="shared" si="467"/>
        <v/>
      </c>
      <c r="CK1579" s="32" t="str">
        <f t="shared" si="468"/>
        <v/>
      </c>
      <c r="CL1579" s="32" t="str">
        <f t="shared" si="469"/>
        <v/>
      </c>
      <c r="CM1579" s="32" t="str">
        <f t="shared" si="470"/>
        <v/>
      </c>
      <c r="CN1579" s="32" t="str">
        <f t="shared" si="471"/>
        <v/>
      </c>
    </row>
    <row r="1580" spans="71:92" x14ac:dyDescent="0.3">
      <c r="BS1580" s="32" t="str">
        <f>IF(Kiadasi_kiseroiv!$K$2=BT1580,BV1580,"")</f>
        <v/>
      </c>
      <c r="BT1580" s="34" t="str">
        <f t="shared" si="454"/>
        <v/>
      </c>
      <c r="BU1580" s="32" t="str">
        <f t="shared" si="455"/>
        <v/>
      </c>
      <c r="BV1580" s="32" t="str">
        <f t="shared" si="456"/>
        <v/>
      </c>
      <c r="BW1580" s="32" t="str">
        <f t="shared" si="457"/>
        <v/>
      </c>
      <c r="BX1580" s="32" t="str">
        <f t="shared" si="458"/>
        <v/>
      </c>
      <c r="BY1580" s="32" t="str">
        <f t="shared" si="459"/>
        <v/>
      </c>
      <c r="BZ1580" s="32" t="str">
        <f t="shared" si="460"/>
        <v/>
      </c>
      <c r="CA1580" s="32" t="str">
        <f t="shared" si="461"/>
        <v/>
      </c>
      <c r="CB1580" s="33">
        <f>IF(COUNTIF($CD$7:CD1580,CD1580)=1,CD1580,CD1580+COUNTIF($CD$6:CD1579,CD1580))</f>
        <v>56726</v>
      </c>
      <c r="CC1580" s="34">
        <f t="shared" si="462"/>
        <v>55153</v>
      </c>
      <c r="CD1580" s="32">
        <f t="shared" si="463"/>
        <v>55153</v>
      </c>
      <c r="CE1580" s="32">
        <f t="shared" si="464"/>
        <v>0</v>
      </c>
      <c r="CF1580" s="32">
        <f t="shared" si="465"/>
        <v>0</v>
      </c>
      <c r="CG1580" s="32" t="str">
        <f t="shared" si="466"/>
        <v/>
      </c>
      <c r="CH1580" s="32">
        <v>1575</v>
      </c>
      <c r="CI1580" s="32" t="s">
        <v>6</v>
      </c>
      <c r="CJ1580" s="32" t="str">
        <f t="shared" si="467"/>
        <v/>
      </c>
      <c r="CK1580" s="32" t="str">
        <f t="shared" si="468"/>
        <v/>
      </c>
      <c r="CL1580" s="32" t="str">
        <f t="shared" si="469"/>
        <v/>
      </c>
      <c r="CM1580" s="32" t="str">
        <f t="shared" si="470"/>
        <v/>
      </c>
      <c r="CN1580" s="32" t="str">
        <f t="shared" si="471"/>
        <v/>
      </c>
    </row>
    <row r="1581" spans="71:92" x14ac:dyDescent="0.3">
      <c r="BS1581" s="32" t="str">
        <f>IF(Kiadasi_kiseroiv!$K$2=BT1581,BV1581,"")</f>
        <v/>
      </c>
      <c r="BT1581" s="34" t="str">
        <f t="shared" si="454"/>
        <v/>
      </c>
      <c r="BU1581" s="32" t="str">
        <f t="shared" si="455"/>
        <v/>
      </c>
      <c r="BV1581" s="32" t="str">
        <f t="shared" si="456"/>
        <v/>
      </c>
      <c r="BW1581" s="32" t="str">
        <f t="shared" si="457"/>
        <v/>
      </c>
      <c r="BX1581" s="32" t="str">
        <f t="shared" si="458"/>
        <v/>
      </c>
      <c r="BY1581" s="32" t="str">
        <f t="shared" si="459"/>
        <v/>
      </c>
      <c r="BZ1581" s="32" t="str">
        <f t="shared" si="460"/>
        <v/>
      </c>
      <c r="CA1581" s="32" t="str">
        <f t="shared" si="461"/>
        <v/>
      </c>
      <c r="CB1581" s="33">
        <f>IF(COUNTIF($CD$7:CD1581,CD1581)=1,CD1581,CD1581+COUNTIF($CD$6:CD1580,CD1581))</f>
        <v>56727</v>
      </c>
      <c r="CC1581" s="34">
        <f t="shared" si="462"/>
        <v>55153</v>
      </c>
      <c r="CD1581" s="32">
        <f t="shared" si="463"/>
        <v>55153</v>
      </c>
      <c r="CE1581" s="32">
        <f t="shared" si="464"/>
        <v>0</v>
      </c>
      <c r="CF1581" s="32">
        <f t="shared" si="465"/>
        <v>0</v>
      </c>
      <c r="CG1581" s="32" t="str">
        <f t="shared" si="466"/>
        <v/>
      </c>
      <c r="CH1581" s="32">
        <v>1576</v>
      </c>
      <c r="CI1581" s="32" t="s">
        <v>6</v>
      </c>
      <c r="CJ1581" s="32" t="str">
        <f t="shared" si="467"/>
        <v/>
      </c>
      <c r="CK1581" s="32" t="str">
        <f t="shared" si="468"/>
        <v/>
      </c>
      <c r="CL1581" s="32" t="str">
        <f t="shared" si="469"/>
        <v/>
      </c>
      <c r="CM1581" s="32" t="str">
        <f t="shared" si="470"/>
        <v/>
      </c>
      <c r="CN1581" s="32" t="str">
        <f t="shared" si="471"/>
        <v/>
      </c>
    </row>
    <row r="1582" spans="71:92" x14ac:dyDescent="0.3">
      <c r="BS1582" s="32" t="str">
        <f>IF(Kiadasi_kiseroiv!$K$2=BT1582,BV1582,"")</f>
        <v/>
      </c>
      <c r="BT1582" s="34" t="str">
        <f t="shared" si="454"/>
        <v/>
      </c>
      <c r="BU1582" s="32" t="str">
        <f t="shared" si="455"/>
        <v/>
      </c>
      <c r="BV1582" s="32" t="str">
        <f t="shared" si="456"/>
        <v/>
      </c>
      <c r="BW1582" s="32" t="str">
        <f t="shared" si="457"/>
        <v/>
      </c>
      <c r="BX1582" s="32" t="str">
        <f t="shared" si="458"/>
        <v/>
      </c>
      <c r="BY1582" s="32" t="str">
        <f t="shared" si="459"/>
        <v/>
      </c>
      <c r="BZ1582" s="32" t="str">
        <f t="shared" si="460"/>
        <v/>
      </c>
      <c r="CA1582" s="32" t="str">
        <f t="shared" si="461"/>
        <v/>
      </c>
      <c r="CB1582" s="33">
        <f>IF(COUNTIF($CD$7:CD1582,CD1582)=1,CD1582,CD1582+COUNTIF($CD$6:CD1581,CD1582))</f>
        <v>56728</v>
      </c>
      <c r="CC1582" s="34">
        <f t="shared" si="462"/>
        <v>55153</v>
      </c>
      <c r="CD1582" s="32">
        <f t="shared" si="463"/>
        <v>55153</v>
      </c>
      <c r="CE1582" s="32">
        <f t="shared" si="464"/>
        <v>0</v>
      </c>
      <c r="CF1582" s="32">
        <f t="shared" si="465"/>
        <v>0</v>
      </c>
      <c r="CG1582" s="32" t="str">
        <f t="shared" si="466"/>
        <v/>
      </c>
      <c r="CH1582" s="32">
        <v>1577</v>
      </c>
      <c r="CI1582" s="32" t="s">
        <v>6</v>
      </c>
      <c r="CJ1582" s="32" t="str">
        <f t="shared" si="467"/>
        <v/>
      </c>
      <c r="CK1582" s="32" t="str">
        <f t="shared" si="468"/>
        <v/>
      </c>
      <c r="CL1582" s="32" t="str">
        <f t="shared" si="469"/>
        <v/>
      </c>
      <c r="CM1582" s="32" t="str">
        <f t="shared" si="470"/>
        <v/>
      </c>
      <c r="CN1582" s="32" t="str">
        <f t="shared" si="471"/>
        <v/>
      </c>
    </row>
    <row r="1583" spans="71:92" x14ac:dyDescent="0.3">
      <c r="BS1583" s="32" t="str">
        <f>IF(Kiadasi_kiseroiv!$K$2=BT1583,BV1583,"")</f>
        <v/>
      </c>
      <c r="BT1583" s="34" t="str">
        <f t="shared" si="454"/>
        <v/>
      </c>
      <c r="BU1583" s="32" t="str">
        <f t="shared" si="455"/>
        <v/>
      </c>
      <c r="BV1583" s="32" t="str">
        <f t="shared" si="456"/>
        <v/>
      </c>
      <c r="BW1583" s="32" t="str">
        <f t="shared" si="457"/>
        <v/>
      </c>
      <c r="BX1583" s="32" t="str">
        <f t="shared" si="458"/>
        <v/>
      </c>
      <c r="BY1583" s="32" t="str">
        <f t="shared" si="459"/>
        <v/>
      </c>
      <c r="BZ1583" s="32" t="str">
        <f t="shared" si="460"/>
        <v/>
      </c>
      <c r="CA1583" s="32" t="str">
        <f t="shared" si="461"/>
        <v/>
      </c>
      <c r="CB1583" s="33">
        <f>IF(COUNTIF($CD$7:CD1583,CD1583)=1,CD1583,CD1583+COUNTIF($CD$6:CD1582,CD1583))</f>
        <v>56729</v>
      </c>
      <c r="CC1583" s="34">
        <f t="shared" si="462"/>
        <v>55153</v>
      </c>
      <c r="CD1583" s="32">
        <f t="shared" si="463"/>
        <v>55153</v>
      </c>
      <c r="CE1583" s="32">
        <f t="shared" si="464"/>
        <v>0</v>
      </c>
      <c r="CF1583" s="32">
        <f t="shared" si="465"/>
        <v>0</v>
      </c>
      <c r="CG1583" s="32" t="str">
        <f t="shared" si="466"/>
        <v/>
      </c>
      <c r="CH1583" s="32">
        <v>1578</v>
      </c>
      <c r="CI1583" s="32" t="s">
        <v>6</v>
      </c>
      <c r="CJ1583" s="32" t="str">
        <f t="shared" si="467"/>
        <v/>
      </c>
      <c r="CK1583" s="32" t="str">
        <f t="shared" si="468"/>
        <v/>
      </c>
      <c r="CL1583" s="32" t="str">
        <f t="shared" si="469"/>
        <v/>
      </c>
      <c r="CM1583" s="32" t="str">
        <f t="shared" si="470"/>
        <v/>
      </c>
      <c r="CN1583" s="32" t="str">
        <f t="shared" si="471"/>
        <v/>
      </c>
    </row>
    <row r="1584" spans="71:92" x14ac:dyDescent="0.3">
      <c r="BS1584" s="32" t="str">
        <f>IF(Kiadasi_kiseroiv!$K$2=BT1584,BV1584,"")</f>
        <v/>
      </c>
      <c r="BT1584" s="34" t="str">
        <f t="shared" si="454"/>
        <v/>
      </c>
      <c r="BU1584" s="32" t="str">
        <f t="shared" si="455"/>
        <v/>
      </c>
      <c r="BV1584" s="32" t="str">
        <f t="shared" si="456"/>
        <v/>
      </c>
      <c r="BW1584" s="32" t="str">
        <f t="shared" si="457"/>
        <v/>
      </c>
      <c r="BX1584" s="32" t="str">
        <f t="shared" si="458"/>
        <v/>
      </c>
      <c r="BY1584" s="32" t="str">
        <f t="shared" si="459"/>
        <v/>
      </c>
      <c r="BZ1584" s="32" t="str">
        <f t="shared" si="460"/>
        <v/>
      </c>
      <c r="CA1584" s="32" t="str">
        <f t="shared" si="461"/>
        <v/>
      </c>
      <c r="CB1584" s="33">
        <f>IF(COUNTIF($CD$7:CD1584,CD1584)=1,CD1584,CD1584+COUNTIF($CD$6:CD1583,CD1584))</f>
        <v>56730</v>
      </c>
      <c r="CC1584" s="34">
        <f t="shared" si="462"/>
        <v>55153</v>
      </c>
      <c r="CD1584" s="32">
        <f t="shared" si="463"/>
        <v>55153</v>
      </c>
      <c r="CE1584" s="32">
        <f t="shared" si="464"/>
        <v>0</v>
      </c>
      <c r="CF1584" s="32">
        <f t="shared" si="465"/>
        <v>0</v>
      </c>
      <c r="CG1584" s="32" t="str">
        <f t="shared" si="466"/>
        <v/>
      </c>
      <c r="CH1584" s="32">
        <v>1579</v>
      </c>
      <c r="CI1584" s="32" t="s">
        <v>6</v>
      </c>
      <c r="CJ1584" s="32" t="str">
        <f t="shared" si="467"/>
        <v/>
      </c>
      <c r="CK1584" s="32" t="str">
        <f t="shared" si="468"/>
        <v/>
      </c>
      <c r="CL1584" s="32" t="str">
        <f t="shared" si="469"/>
        <v/>
      </c>
      <c r="CM1584" s="32" t="str">
        <f t="shared" si="470"/>
        <v/>
      </c>
      <c r="CN1584" s="32" t="str">
        <f t="shared" si="471"/>
        <v/>
      </c>
    </row>
    <row r="1585" spans="71:92" x14ac:dyDescent="0.3">
      <c r="BS1585" s="32" t="str">
        <f>IF(Kiadasi_kiseroiv!$K$2=BT1585,BV1585,"")</f>
        <v/>
      </c>
      <c r="BT1585" s="34" t="str">
        <f t="shared" si="454"/>
        <v/>
      </c>
      <c r="BU1585" s="32" t="str">
        <f t="shared" si="455"/>
        <v/>
      </c>
      <c r="BV1585" s="32" t="str">
        <f t="shared" si="456"/>
        <v/>
      </c>
      <c r="BW1585" s="32" t="str">
        <f t="shared" si="457"/>
        <v/>
      </c>
      <c r="BX1585" s="32" t="str">
        <f t="shared" si="458"/>
        <v/>
      </c>
      <c r="BY1585" s="32" t="str">
        <f t="shared" si="459"/>
        <v/>
      </c>
      <c r="BZ1585" s="32" t="str">
        <f t="shared" si="460"/>
        <v/>
      </c>
      <c r="CA1585" s="32" t="str">
        <f t="shared" si="461"/>
        <v/>
      </c>
      <c r="CB1585" s="33">
        <f>IF(COUNTIF($CD$7:CD1585,CD1585)=1,CD1585,CD1585+COUNTIF($CD$6:CD1584,CD1585))</f>
        <v>56731</v>
      </c>
      <c r="CC1585" s="34">
        <f t="shared" si="462"/>
        <v>55153</v>
      </c>
      <c r="CD1585" s="32">
        <f t="shared" si="463"/>
        <v>55153</v>
      </c>
      <c r="CE1585" s="32">
        <f t="shared" si="464"/>
        <v>0</v>
      </c>
      <c r="CF1585" s="32">
        <f t="shared" si="465"/>
        <v>0</v>
      </c>
      <c r="CG1585" s="32" t="str">
        <f t="shared" si="466"/>
        <v/>
      </c>
      <c r="CH1585" s="32">
        <v>1580</v>
      </c>
      <c r="CI1585" s="32" t="s">
        <v>6</v>
      </c>
      <c r="CJ1585" s="32" t="str">
        <f t="shared" si="467"/>
        <v/>
      </c>
      <c r="CK1585" s="32" t="str">
        <f t="shared" si="468"/>
        <v/>
      </c>
      <c r="CL1585" s="32" t="str">
        <f t="shared" si="469"/>
        <v/>
      </c>
      <c r="CM1585" s="32" t="str">
        <f t="shared" si="470"/>
        <v/>
      </c>
      <c r="CN1585" s="32" t="str">
        <f t="shared" si="471"/>
        <v/>
      </c>
    </row>
    <row r="1586" spans="71:92" x14ac:dyDescent="0.3">
      <c r="BS1586" s="32" t="str">
        <f>IF(Kiadasi_kiseroiv!$K$2=BT1586,BV1586,"")</f>
        <v/>
      </c>
      <c r="BT1586" s="34" t="str">
        <f t="shared" si="454"/>
        <v/>
      </c>
      <c r="BU1586" s="32" t="str">
        <f t="shared" si="455"/>
        <v/>
      </c>
      <c r="BV1586" s="32" t="str">
        <f t="shared" si="456"/>
        <v/>
      </c>
      <c r="BW1586" s="32" t="str">
        <f t="shared" si="457"/>
        <v/>
      </c>
      <c r="BX1586" s="32" t="str">
        <f t="shared" si="458"/>
        <v/>
      </c>
      <c r="BY1586" s="32" t="str">
        <f t="shared" si="459"/>
        <v/>
      </c>
      <c r="BZ1586" s="32" t="str">
        <f t="shared" si="460"/>
        <v/>
      </c>
      <c r="CA1586" s="32" t="str">
        <f t="shared" si="461"/>
        <v/>
      </c>
      <c r="CB1586" s="33">
        <f>IF(COUNTIF($CD$7:CD1586,CD1586)=1,CD1586,CD1586+COUNTIF($CD$6:CD1585,CD1586))</f>
        <v>56732</v>
      </c>
      <c r="CC1586" s="34">
        <f t="shared" si="462"/>
        <v>55153</v>
      </c>
      <c r="CD1586" s="32">
        <f t="shared" si="463"/>
        <v>55153</v>
      </c>
      <c r="CE1586" s="32">
        <f t="shared" si="464"/>
        <v>0</v>
      </c>
      <c r="CF1586" s="32">
        <f t="shared" si="465"/>
        <v>0</v>
      </c>
      <c r="CG1586" s="32" t="str">
        <f t="shared" si="466"/>
        <v/>
      </c>
      <c r="CH1586" s="32">
        <v>1581</v>
      </c>
      <c r="CI1586" s="32" t="s">
        <v>6</v>
      </c>
      <c r="CJ1586" s="32" t="str">
        <f t="shared" si="467"/>
        <v/>
      </c>
      <c r="CK1586" s="32" t="str">
        <f t="shared" si="468"/>
        <v/>
      </c>
      <c r="CL1586" s="32" t="str">
        <f t="shared" si="469"/>
        <v/>
      </c>
      <c r="CM1586" s="32" t="str">
        <f t="shared" si="470"/>
        <v/>
      </c>
      <c r="CN1586" s="32" t="str">
        <f t="shared" si="471"/>
        <v/>
      </c>
    </row>
    <row r="1587" spans="71:92" x14ac:dyDescent="0.3">
      <c r="BS1587" s="32" t="str">
        <f>IF(Kiadasi_kiseroiv!$K$2=BT1587,BV1587,"")</f>
        <v/>
      </c>
      <c r="BT1587" s="34" t="str">
        <f t="shared" si="454"/>
        <v/>
      </c>
      <c r="BU1587" s="32" t="str">
        <f t="shared" si="455"/>
        <v/>
      </c>
      <c r="BV1587" s="32" t="str">
        <f t="shared" si="456"/>
        <v/>
      </c>
      <c r="BW1587" s="32" t="str">
        <f t="shared" si="457"/>
        <v/>
      </c>
      <c r="BX1587" s="32" t="str">
        <f t="shared" si="458"/>
        <v/>
      </c>
      <c r="BY1587" s="32" t="str">
        <f t="shared" si="459"/>
        <v/>
      </c>
      <c r="BZ1587" s="32" t="str">
        <f t="shared" si="460"/>
        <v/>
      </c>
      <c r="CA1587" s="32" t="str">
        <f t="shared" si="461"/>
        <v/>
      </c>
      <c r="CB1587" s="33">
        <f>IF(COUNTIF($CD$7:CD1587,CD1587)=1,CD1587,CD1587+COUNTIF($CD$6:CD1586,CD1587))</f>
        <v>56733</v>
      </c>
      <c r="CC1587" s="34">
        <f t="shared" si="462"/>
        <v>55153</v>
      </c>
      <c r="CD1587" s="32">
        <f t="shared" si="463"/>
        <v>55153</v>
      </c>
      <c r="CE1587" s="32">
        <f t="shared" si="464"/>
        <v>0</v>
      </c>
      <c r="CF1587" s="32">
        <f t="shared" si="465"/>
        <v>0</v>
      </c>
      <c r="CG1587" s="32" t="str">
        <f t="shared" si="466"/>
        <v/>
      </c>
      <c r="CH1587" s="32">
        <v>1582</v>
      </c>
      <c r="CI1587" s="32" t="s">
        <v>6</v>
      </c>
      <c r="CJ1587" s="32" t="str">
        <f t="shared" si="467"/>
        <v/>
      </c>
      <c r="CK1587" s="32" t="str">
        <f t="shared" si="468"/>
        <v/>
      </c>
      <c r="CL1587" s="32" t="str">
        <f t="shared" si="469"/>
        <v/>
      </c>
      <c r="CM1587" s="32" t="str">
        <f t="shared" si="470"/>
        <v/>
      </c>
      <c r="CN1587" s="32" t="str">
        <f t="shared" si="471"/>
        <v/>
      </c>
    </row>
    <row r="1588" spans="71:92" x14ac:dyDescent="0.3">
      <c r="BS1588" s="32" t="str">
        <f>IF(Kiadasi_kiseroiv!$K$2=BT1588,BV1588,"")</f>
        <v/>
      </c>
      <c r="BT1588" s="34" t="str">
        <f t="shared" si="454"/>
        <v/>
      </c>
      <c r="BU1588" s="32" t="str">
        <f t="shared" si="455"/>
        <v/>
      </c>
      <c r="BV1588" s="32" t="str">
        <f t="shared" si="456"/>
        <v/>
      </c>
      <c r="BW1588" s="32" t="str">
        <f t="shared" si="457"/>
        <v/>
      </c>
      <c r="BX1588" s="32" t="str">
        <f t="shared" si="458"/>
        <v/>
      </c>
      <c r="BY1588" s="32" t="str">
        <f t="shared" si="459"/>
        <v/>
      </c>
      <c r="BZ1588" s="32" t="str">
        <f t="shared" si="460"/>
        <v/>
      </c>
      <c r="CA1588" s="32" t="str">
        <f t="shared" si="461"/>
        <v/>
      </c>
      <c r="CB1588" s="33">
        <f>IF(COUNTIF($CD$7:CD1588,CD1588)=1,CD1588,CD1588+COUNTIF($CD$6:CD1587,CD1588))</f>
        <v>56734</v>
      </c>
      <c r="CC1588" s="34">
        <f t="shared" si="462"/>
        <v>55153</v>
      </c>
      <c r="CD1588" s="32">
        <f t="shared" si="463"/>
        <v>55153</v>
      </c>
      <c r="CE1588" s="32">
        <f t="shared" si="464"/>
        <v>0</v>
      </c>
      <c r="CF1588" s="32">
        <f t="shared" si="465"/>
        <v>0</v>
      </c>
      <c r="CG1588" s="32" t="str">
        <f t="shared" si="466"/>
        <v/>
      </c>
      <c r="CH1588" s="32">
        <v>1583</v>
      </c>
      <c r="CI1588" s="32" t="s">
        <v>6</v>
      </c>
      <c r="CJ1588" s="32" t="str">
        <f t="shared" si="467"/>
        <v/>
      </c>
      <c r="CK1588" s="32" t="str">
        <f t="shared" si="468"/>
        <v/>
      </c>
      <c r="CL1588" s="32" t="str">
        <f t="shared" si="469"/>
        <v/>
      </c>
      <c r="CM1588" s="32" t="str">
        <f t="shared" si="470"/>
        <v/>
      </c>
      <c r="CN1588" s="32" t="str">
        <f t="shared" si="471"/>
        <v/>
      </c>
    </row>
    <row r="1589" spans="71:92" x14ac:dyDescent="0.3">
      <c r="BS1589" s="32" t="str">
        <f>IF(Kiadasi_kiseroiv!$K$2=BT1589,BV1589,"")</f>
        <v/>
      </c>
      <c r="BT1589" s="34" t="str">
        <f t="shared" si="454"/>
        <v/>
      </c>
      <c r="BU1589" s="32" t="str">
        <f t="shared" si="455"/>
        <v/>
      </c>
      <c r="BV1589" s="32" t="str">
        <f t="shared" si="456"/>
        <v/>
      </c>
      <c r="BW1589" s="32" t="str">
        <f t="shared" si="457"/>
        <v/>
      </c>
      <c r="BX1589" s="32" t="str">
        <f t="shared" si="458"/>
        <v/>
      </c>
      <c r="BY1589" s="32" t="str">
        <f t="shared" si="459"/>
        <v/>
      </c>
      <c r="BZ1589" s="32" t="str">
        <f t="shared" si="460"/>
        <v/>
      </c>
      <c r="CA1589" s="32" t="str">
        <f t="shared" si="461"/>
        <v/>
      </c>
      <c r="CB1589" s="33">
        <f>IF(COUNTIF($CD$7:CD1589,CD1589)=1,CD1589,CD1589+COUNTIF($CD$6:CD1588,CD1589))</f>
        <v>56735</v>
      </c>
      <c r="CC1589" s="34">
        <f t="shared" si="462"/>
        <v>55153</v>
      </c>
      <c r="CD1589" s="32">
        <f t="shared" si="463"/>
        <v>55153</v>
      </c>
      <c r="CE1589" s="32">
        <f t="shared" si="464"/>
        <v>0</v>
      </c>
      <c r="CF1589" s="32">
        <f t="shared" si="465"/>
        <v>0</v>
      </c>
      <c r="CG1589" s="32" t="str">
        <f t="shared" si="466"/>
        <v/>
      </c>
      <c r="CH1589" s="32">
        <v>1584</v>
      </c>
      <c r="CI1589" s="32" t="s">
        <v>6</v>
      </c>
      <c r="CJ1589" s="32" t="str">
        <f t="shared" si="467"/>
        <v/>
      </c>
      <c r="CK1589" s="32" t="str">
        <f t="shared" si="468"/>
        <v/>
      </c>
      <c r="CL1589" s="32" t="str">
        <f t="shared" si="469"/>
        <v/>
      </c>
      <c r="CM1589" s="32" t="str">
        <f t="shared" si="470"/>
        <v/>
      </c>
      <c r="CN1589" s="32" t="str">
        <f t="shared" si="471"/>
        <v/>
      </c>
    </row>
    <row r="1590" spans="71:92" x14ac:dyDescent="0.3">
      <c r="BS1590" s="32" t="str">
        <f>IF(Kiadasi_kiseroiv!$K$2=BT1590,BV1590,"")</f>
        <v/>
      </c>
      <c r="BT1590" s="34" t="str">
        <f t="shared" si="454"/>
        <v/>
      </c>
      <c r="BU1590" s="32" t="str">
        <f t="shared" si="455"/>
        <v/>
      </c>
      <c r="BV1590" s="32" t="str">
        <f t="shared" si="456"/>
        <v/>
      </c>
      <c r="BW1590" s="32" t="str">
        <f t="shared" si="457"/>
        <v/>
      </c>
      <c r="BX1590" s="32" t="str">
        <f t="shared" si="458"/>
        <v/>
      </c>
      <c r="BY1590" s="32" t="str">
        <f t="shared" si="459"/>
        <v/>
      </c>
      <c r="BZ1590" s="32" t="str">
        <f t="shared" si="460"/>
        <v/>
      </c>
      <c r="CA1590" s="32" t="str">
        <f t="shared" si="461"/>
        <v/>
      </c>
      <c r="CB1590" s="33">
        <f>IF(COUNTIF($CD$7:CD1590,CD1590)=1,CD1590,CD1590+COUNTIF($CD$6:CD1589,CD1590))</f>
        <v>56736</v>
      </c>
      <c r="CC1590" s="34">
        <f t="shared" si="462"/>
        <v>55153</v>
      </c>
      <c r="CD1590" s="32">
        <f t="shared" si="463"/>
        <v>55153</v>
      </c>
      <c r="CE1590" s="32">
        <f t="shared" si="464"/>
        <v>0</v>
      </c>
      <c r="CF1590" s="32">
        <f t="shared" si="465"/>
        <v>0</v>
      </c>
      <c r="CG1590" s="32" t="str">
        <f t="shared" si="466"/>
        <v/>
      </c>
      <c r="CH1590" s="32">
        <v>1585</v>
      </c>
      <c r="CI1590" s="32" t="s">
        <v>6</v>
      </c>
      <c r="CJ1590" s="32" t="str">
        <f t="shared" si="467"/>
        <v/>
      </c>
      <c r="CK1590" s="32" t="str">
        <f t="shared" si="468"/>
        <v/>
      </c>
      <c r="CL1590" s="32" t="str">
        <f t="shared" si="469"/>
        <v/>
      </c>
      <c r="CM1590" s="32" t="str">
        <f t="shared" si="470"/>
        <v/>
      </c>
      <c r="CN1590" s="32" t="str">
        <f t="shared" si="471"/>
        <v/>
      </c>
    </row>
    <row r="1591" spans="71:92" x14ac:dyDescent="0.3">
      <c r="BS1591" s="32" t="str">
        <f>IF(Kiadasi_kiseroiv!$K$2=BT1591,BV1591,"")</f>
        <v/>
      </c>
      <c r="BT1591" s="34" t="str">
        <f t="shared" si="454"/>
        <v/>
      </c>
      <c r="BU1591" s="32" t="str">
        <f t="shared" si="455"/>
        <v/>
      </c>
      <c r="BV1591" s="32" t="str">
        <f t="shared" si="456"/>
        <v/>
      </c>
      <c r="BW1591" s="32" t="str">
        <f t="shared" si="457"/>
        <v/>
      </c>
      <c r="BX1591" s="32" t="str">
        <f t="shared" si="458"/>
        <v/>
      </c>
      <c r="BY1591" s="32" t="str">
        <f t="shared" si="459"/>
        <v/>
      </c>
      <c r="BZ1591" s="32" t="str">
        <f t="shared" si="460"/>
        <v/>
      </c>
      <c r="CA1591" s="32" t="str">
        <f t="shared" si="461"/>
        <v/>
      </c>
      <c r="CB1591" s="33">
        <f>IF(COUNTIF($CD$7:CD1591,CD1591)=1,CD1591,CD1591+COUNTIF($CD$6:CD1590,CD1591))</f>
        <v>56737</v>
      </c>
      <c r="CC1591" s="34">
        <f t="shared" si="462"/>
        <v>55153</v>
      </c>
      <c r="CD1591" s="32">
        <f t="shared" si="463"/>
        <v>55153</v>
      </c>
      <c r="CE1591" s="32">
        <f t="shared" si="464"/>
        <v>0</v>
      </c>
      <c r="CF1591" s="32">
        <f t="shared" si="465"/>
        <v>0</v>
      </c>
      <c r="CG1591" s="32" t="str">
        <f t="shared" si="466"/>
        <v/>
      </c>
      <c r="CH1591" s="32">
        <v>1586</v>
      </c>
      <c r="CI1591" s="32" t="s">
        <v>6</v>
      </c>
      <c r="CJ1591" s="32" t="str">
        <f t="shared" si="467"/>
        <v/>
      </c>
      <c r="CK1591" s="32" t="str">
        <f t="shared" si="468"/>
        <v/>
      </c>
      <c r="CL1591" s="32" t="str">
        <f t="shared" si="469"/>
        <v/>
      </c>
      <c r="CM1591" s="32" t="str">
        <f t="shared" si="470"/>
        <v/>
      </c>
      <c r="CN1591" s="32" t="str">
        <f t="shared" si="471"/>
        <v/>
      </c>
    </row>
    <row r="1592" spans="71:92" x14ac:dyDescent="0.3">
      <c r="BS1592" s="32" t="str">
        <f>IF(Kiadasi_kiseroiv!$K$2=BT1592,BV1592,"")</f>
        <v/>
      </c>
      <c r="BT1592" s="34" t="str">
        <f t="shared" si="454"/>
        <v/>
      </c>
      <c r="BU1592" s="32" t="str">
        <f t="shared" si="455"/>
        <v/>
      </c>
      <c r="BV1592" s="32" t="str">
        <f t="shared" si="456"/>
        <v/>
      </c>
      <c r="BW1592" s="32" t="str">
        <f t="shared" si="457"/>
        <v/>
      </c>
      <c r="BX1592" s="32" t="str">
        <f t="shared" si="458"/>
        <v/>
      </c>
      <c r="BY1592" s="32" t="str">
        <f t="shared" si="459"/>
        <v/>
      </c>
      <c r="BZ1592" s="32" t="str">
        <f t="shared" si="460"/>
        <v/>
      </c>
      <c r="CA1592" s="32" t="str">
        <f t="shared" si="461"/>
        <v/>
      </c>
      <c r="CB1592" s="33">
        <f>IF(COUNTIF($CD$7:CD1592,CD1592)=1,CD1592,CD1592+COUNTIF($CD$6:CD1591,CD1592))</f>
        <v>56738</v>
      </c>
      <c r="CC1592" s="34">
        <f t="shared" si="462"/>
        <v>55153</v>
      </c>
      <c r="CD1592" s="32">
        <f t="shared" si="463"/>
        <v>55153</v>
      </c>
      <c r="CE1592" s="32">
        <f t="shared" si="464"/>
        <v>0</v>
      </c>
      <c r="CF1592" s="32">
        <f t="shared" si="465"/>
        <v>0</v>
      </c>
      <c r="CG1592" s="32" t="str">
        <f t="shared" si="466"/>
        <v/>
      </c>
      <c r="CH1592" s="32">
        <v>1587</v>
      </c>
      <c r="CI1592" s="32" t="s">
        <v>6</v>
      </c>
      <c r="CJ1592" s="32" t="str">
        <f t="shared" si="467"/>
        <v/>
      </c>
      <c r="CK1592" s="32" t="str">
        <f t="shared" si="468"/>
        <v/>
      </c>
      <c r="CL1592" s="32" t="str">
        <f t="shared" si="469"/>
        <v/>
      </c>
      <c r="CM1592" s="32" t="str">
        <f t="shared" si="470"/>
        <v/>
      </c>
      <c r="CN1592" s="32" t="str">
        <f t="shared" si="471"/>
        <v/>
      </c>
    </row>
    <row r="1593" spans="71:92" x14ac:dyDescent="0.3">
      <c r="BS1593" s="32" t="str">
        <f>IF(Kiadasi_kiseroiv!$K$2=BT1593,BV1593,"")</f>
        <v/>
      </c>
      <c r="BT1593" s="34" t="str">
        <f t="shared" si="454"/>
        <v/>
      </c>
      <c r="BU1593" s="32" t="str">
        <f t="shared" si="455"/>
        <v/>
      </c>
      <c r="BV1593" s="32" t="str">
        <f t="shared" si="456"/>
        <v/>
      </c>
      <c r="BW1593" s="32" t="str">
        <f t="shared" si="457"/>
        <v/>
      </c>
      <c r="BX1593" s="32" t="str">
        <f t="shared" si="458"/>
        <v/>
      </c>
      <c r="BY1593" s="32" t="str">
        <f t="shared" si="459"/>
        <v/>
      </c>
      <c r="BZ1593" s="32" t="str">
        <f t="shared" si="460"/>
        <v/>
      </c>
      <c r="CA1593" s="32" t="str">
        <f t="shared" si="461"/>
        <v/>
      </c>
      <c r="CB1593" s="33">
        <f>IF(COUNTIF($CD$7:CD1593,CD1593)=1,CD1593,CD1593+COUNTIF($CD$6:CD1592,CD1593))</f>
        <v>56739</v>
      </c>
      <c r="CC1593" s="34">
        <f t="shared" si="462"/>
        <v>55153</v>
      </c>
      <c r="CD1593" s="32">
        <f t="shared" si="463"/>
        <v>55153</v>
      </c>
      <c r="CE1593" s="32">
        <f t="shared" si="464"/>
        <v>0</v>
      </c>
      <c r="CF1593" s="32">
        <f t="shared" si="465"/>
        <v>0</v>
      </c>
      <c r="CG1593" s="32" t="str">
        <f t="shared" si="466"/>
        <v/>
      </c>
      <c r="CH1593" s="32">
        <v>1588</v>
      </c>
      <c r="CI1593" s="32" t="s">
        <v>6</v>
      </c>
      <c r="CJ1593" s="32" t="str">
        <f t="shared" si="467"/>
        <v/>
      </c>
      <c r="CK1593" s="32" t="str">
        <f t="shared" si="468"/>
        <v/>
      </c>
      <c r="CL1593" s="32" t="str">
        <f t="shared" si="469"/>
        <v/>
      </c>
      <c r="CM1593" s="32" t="str">
        <f t="shared" si="470"/>
        <v/>
      </c>
      <c r="CN1593" s="32" t="str">
        <f t="shared" si="471"/>
        <v/>
      </c>
    </row>
    <row r="1594" spans="71:92" x14ac:dyDescent="0.3">
      <c r="BS1594" s="32" t="str">
        <f>IF(Kiadasi_kiseroiv!$K$2=BT1594,BV1594,"")</f>
        <v/>
      </c>
      <c r="BT1594" s="34" t="str">
        <f t="shared" si="454"/>
        <v/>
      </c>
      <c r="BU1594" s="32" t="str">
        <f t="shared" si="455"/>
        <v/>
      </c>
      <c r="BV1594" s="32" t="str">
        <f t="shared" si="456"/>
        <v/>
      </c>
      <c r="BW1594" s="32" t="str">
        <f t="shared" si="457"/>
        <v/>
      </c>
      <c r="BX1594" s="32" t="str">
        <f t="shared" si="458"/>
        <v/>
      </c>
      <c r="BY1594" s="32" t="str">
        <f t="shared" si="459"/>
        <v/>
      </c>
      <c r="BZ1594" s="32" t="str">
        <f t="shared" si="460"/>
        <v/>
      </c>
      <c r="CA1594" s="32" t="str">
        <f t="shared" si="461"/>
        <v/>
      </c>
      <c r="CB1594" s="33">
        <f>IF(COUNTIF($CD$7:CD1594,CD1594)=1,CD1594,CD1594+COUNTIF($CD$6:CD1593,CD1594))</f>
        <v>56740</v>
      </c>
      <c r="CC1594" s="34">
        <f t="shared" si="462"/>
        <v>55153</v>
      </c>
      <c r="CD1594" s="32">
        <f t="shared" si="463"/>
        <v>55153</v>
      </c>
      <c r="CE1594" s="32">
        <f t="shared" si="464"/>
        <v>0</v>
      </c>
      <c r="CF1594" s="32">
        <f t="shared" si="465"/>
        <v>0</v>
      </c>
      <c r="CG1594" s="32" t="str">
        <f t="shared" si="466"/>
        <v/>
      </c>
      <c r="CH1594" s="32">
        <v>1589</v>
      </c>
      <c r="CI1594" s="32" t="s">
        <v>6</v>
      </c>
      <c r="CJ1594" s="32" t="str">
        <f t="shared" si="467"/>
        <v/>
      </c>
      <c r="CK1594" s="32" t="str">
        <f t="shared" si="468"/>
        <v/>
      </c>
      <c r="CL1594" s="32" t="str">
        <f t="shared" si="469"/>
        <v/>
      </c>
      <c r="CM1594" s="32" t="str">
        <f t="shared" si="470"/>
        <v/>
      </c>
      <c r="CN1594" s="32" t="str">
        <f t="shared" si="471"/>
        <v/>
      </c>
    </row>
    <row r="1595" spans="71:92" x14ac:dyDescent="0.3">
      <c r="BS1595" s="32" t="str">
        <f>IF(Kiadasi_kiseroiv!$K$2=BT1595,BV1595,"")</f>
        <v/>
      </c>
      <c r="BT1595" s="34" t="str">
        <f t="shared" si="454"/>
        <v/>
      </c>
      <c r="BU1595" s="32" t="str">
        <f t="shared" si="455"/>
        <v/>
      </c>
      <c r="BV1595" s="32" t="str">
        <f t="shared" si="456"/>
        <v/>
      </c>
      <c r="BW1595" s="32" t="str">
        <f t="shared" si="457"/>
        <v/>
      </c>
      <c r="BX1595" s="32" t="str">
        <f t="shared" si="458"/>
        <v/>
      </c>
      <c r="BY1595" s="32" t="str">
        <f t="shared" si="459"/>
        <v/>
      </c>
      <c r="BZ1595" s="32" t="str">
        <f t="shared" si="460"/>
        <v/>
      </c>
      <c r="CA1595" s="32" t="str">
        <f t="shared" si="461"/>
        <v/>
      </c>
      <c r="CB1595" s="33">
        <f>IF(COUNTIF($CD$7:CD1595,CD1595)=1,CD1595,CD1595+COUNTIF($CD$6:CD1594,CD1595))</f>
        <v>56741</v>
      </c>
      <c r="CC1595" s="34">
        <f t="shared" si="462"/>
        <v>55153</v>
      </c>
      <c r="CD1595" s="32">
        <f t="shared" si="463"/>
        <v>55153</v>
      </c>
      <c r="CE1595" s="32">
        <f t="shared" si="464"/>
        <v>0</v>
      </c>
      <c r="CF1595" s="32">
        <f t="shared" si="465"/>
        <v>0</v>
      </c>
      <c r="CG1595" s="32" t="str">
        <f t="shared" si="466"/>
        <v/>
      </c>
      <c r="CH1595" s="32">
        <v>1590</v>
      </c>
      <c r="CI1595" s="32" t="s">
        <v>6</v>
      </c>
      <c r="CJ1595" s="32" t="str">
        <f t="shared" si="467"/>
        <v/>
      </c>
      <c r="CK1595" s="32" t="str">
        <f t="shared" si="468"/>
        <v/>
      </c>
      <c r="CL1595" s="32" t="str">
        <f t="shared" si="469"/>
        <v/>
      </c>
      <c r="CM1595" s="32" t="str">
        <f t="shared" si="470"/>
        <v/>
      </c>
      <c r="CN1595" s="32" t="str">
        <f t="shared" si="471"/>
        <v/>
      </c>
    </row>
    <row r="1596" spans="71:92" x14ac:dyDescent="0.3">
      <c r="BS1596" s="32" t="str">
        <f>IF(Kiadasi_kiseroiv!$K$2=BT1596,BV1596,"")</f>
        <v/>
      </c>
      <c r="BT1596" s="34" t="str">
        <f t="shared" si="454"/>
        <v/>
      </c>
      <c r="BU1596" s="32" t="str">
        <f t="shared" si="455"/>
        <v/>
      </c>
      <c r="BV1596" s="32" t="str">
        <f t="shared" si="456"/>
        <v/>
      </c>
      <c r="BW1596" s="32" t="str">
        <f t="shared" si="457"/>
        <v/>
      </c>
      <c r="BX1596" s="32" t="str">
        <f t="shared" si="458"/>
        <v/>
      </c>
      <c r="BY1596" s="32" t="str">
        <f t="shared" si="459"/>
        <v/>
      </c>
      <c r="BZ1596" s="32" t="str">
        <f t="shared" si="460"/>
        <v/>
      </c>
      <c r="CA1596" s="32" t="str">
        <f t="shared" si="461"/>
        <v/>
      </c>
      <c r="CB1596" s="33">
        <f>IF(COUNTIF($CD$7:CD1596,CD1596)=1,CD1596,CD1596+COUNTIF($CD$6:CD1595,CD1596))</f>
        <v>56742</v>
      </c>
      <c r="CC1596" s="34">
        <f t="shared" si="462"/>
        <v>55153</v>
      </c>
      <c r="CD1596" s="32">
        <f t="shared" si="463"/>
        <v>55153</v>
      </c>
      <c r="CE1596" s="32">
        <f t="shared" si="464"/>
        <v>0</v>
      </c>
      <c r="CF1596" s="32">
        <f t="shared" si="465"/>
        <v>0</v>
      </c>
      <c r="CG1596" s="32" t="str">
        <f t="shared" si="466"/>
        <v/>
      </c>
      <c r="CH1596" s="32">
        <v>1591</v>
      </c>
      <c r="CI1596" s="32" t="s">
        <v>6</v>
      </c>
      <c r="CJ1596" s="32" t="str">
        <f t="shared" si="467"/>
        <v/>
      </c>
      <c r="CK1596" s="32" t="str">
        <f t="shared" si="468"/>
        <v/>
      </c>
      <c r="CL1596" s="32" t="str">
        <f t="shared" si="469"/>
        <v/>
      </c>
      <c r="CM1596" s="32" t="str">
        <f t="shared" si="470"/>
        <v/>
      </c>
      <c r="CN1596" s="32" t="str">
        <f t="shared" si="471"/>
        <v/>
      </c>
    </row>
    <row r="1597" spans="71:92" x14ac:dyDescent="0.3">
      <c r="BS1597" s="32" t="str">
        <f>IF(Kiadasi_kiseroiv!$K$2=BT1597,BV1597,"")</f>
        <v/>
      </c>
      <c r="BT1597" s="34" t="str">
        <f t="shared" si="454"/>
        <v/>
      </c>
      <c r="BU1597" s="32" t="str">
        <f t="shared" si="455"/>
        <v/>
      </c>
      <c r="BV1597" s="32" t="str">
        <f t="shared" si="456"/>
        <v/>
      </c>
      <c r="BW1597" s="32" t="str">
        <f t="shared" si="457"/>
        <v/>
      </c>
      <c r="BX1597" s="32" t="str">
        <f t="shared" si="458"/>
        <v/>
      </c>
      <c r="BY1597" s="32" t="str">
        <f t="shared" si="459"/>
        <v/>
      </c>
      <c r="BZ1597" s="32" t="str">
        <f t="shared" si="460"/>
        <v/>
      </c>
      <c r="CA1597" s="32" t="str">
        <f t="shared" si="461"/>
        <v/>
      </c>
      <c r="CB1597" s="33">
        <f>IF(COUNTIF($CD$7:CD1597,CD1597)=1,CD1597,CD1597+COUNTIF($CD$6:CD1596,CD1597))</f>
        <v>56743</v>
      </c>
      <c r="CC1597" s="34">
        <f t="shared" si="462"/>
        <v>55153</v>
      </c>
      <c r="CD1597" s="32">
        <f t="shared" si="463"/>
        <v>55153</v>
      </c>
      <c r="CE1597" s="32">
        <f t="shared" si="464"/>
        <v>0</v>
      </c>
      <c r="CF1597" s="32">
        <f t="shared" si="465"/>
        <v>0</v>
      </c>
      <c r="CG1597" s="32" t="str">
        <f t="shared" si="466"/>
        <v/>
      </c>
      <c r="CH1597" s="32">
        <v>1592</v>
      </c>
      <c r="CI1597" s="32" t="s">
        <v>6</v>
      </c>
      <c r="CJ1597" s="32" t="str">
        <f t="shared" si="467"/>
        <v/>
      </c>
      <c r="CK1597" s="32" t="str">
        <f t="shared" si="468"/>
        <v/>
      </c>
      <c r="CL1597" s="32" t="str">
        <f t="shared" si="469"/>
        <v/>
      </c>
      <c r="CM1597" s="32" t="str">
        <f t="shared" si="470"/>
        <v/>
      </c>
      <c r="CN1597" s="32" t="str">
        <f t="shared" si="471"/>
        <v/>
      </c>
    </row>
    <row r="1598" spans="71:92" x14ac:dyDescent="0.3">
      <c r="BS1598" s="32" t="str">
        <f>IF(Kiadasi_kiseroiv!$K$2=BT1598,BV1598,"")</f>
        <v/>
      </c>
      <c r="BT1598" s="34" t="str">
        <f t="shared" si="454"/>
        <v/>
      </c>
      <c r="BU1598" s="32" t="str">
        <f t="shared" si="455"/>
        <v/>
      </c>
      <c r="BV1598" s="32" t="str">
        <f t="shared" si="456"/>
        <v/>
      </c>
      <c r="BW1598" s="32" t="str">
        <f t="shared" si="457"/>
        <v/>
      </c>
      <c r="BX1598" s="32" t="str">
        <f t="shared" si="458"/>
        <v/>
      </c>
      <c r="BY1598" s="32" t="str">
        <f t="shared" si="459"/>
        <v/>
      </c>
      <c r="BZ1598" s="32" t="str">
        <f t="shared" si="460"/>
        <v/>
      </c>
      <c r="CA1598" s="32" t="str">
        <f t="shared" si="461"/>
        <v/>
      </c>
      <c r="CB1598" s="33">
        <f>IF(COUNTIF($CD$7:CD1598,CD1598)=1,CD1598,CD1598+COUNTIF($CD$6:CD1597,CD1598))</f>
        <v>56744</v>
      </c>
      <c r="CC1598" s="34">
        <f t="shared" si="462"/>
        <v>55153</v>
      </c>
      <c r="CD1598" s="32">
        <f t="shared" si="463"/>
        <v>55153</v>
      </c>
      <c r="CE1598" s="32">
        <f t="shared" si="464"/>
        <v>0</v>
      </c>
      <c r="CF1598" s="32">
        <f t="shared" si="465"/>
        <v>0</v>
      </c>
      <c r="CG1598" s="32" t="str">
        <f t="shared" si="466"/>
        <v/>
      </c>
      <c r="CH1598" s="32">
        <v>1593</v>
      </c>
      <c r="CI1598" s="32" t="s">
        <v>6</v>
      </c>
      <c r="CJ1598" s="32" t="str">
        <f t="shared" si="467"/>
        <v/>
      </c>
      <c r="CK1598" s="32" t="str">
        <f t="shared" si="468"/>
        <v/>
      </c>
      <c r="CL1598" s="32" t="str">
        <f t="shared" si="469"/>
        <v/>
      </c>
      <c r="CM1598" s="32" t="str">
        <f t="shared" si="470"/>
        <v/>
      </c>
      <c r="CN1598" s="32" t="str">
        <f t="shared" si="471"/>
        <v/>
      </c>
    </row>
    <row r="1599" spans="71:92" x14ac:dyDescent="0.3">
      <c r="BS1599" s="32" t="str">
        <f>IF(Kiadasi_kiseroiv!$K$2=BT1599,BV1599,"")</f>
        <v/>
      </c>
      <c r="BT1599" s="34" t="str">
        <f t="shared" si="454"/>
        <v/>
      </c>
      <c r="BU1599" s="32" t="str">
        <f t="shared" si="455"/>
        <v/>
      </c>
      <c r="BV1599" s="32" t="str">
        <f t="shared" si="456"/>
        <v/>
      </c>
      <c r="BW1599" s="32" t="str">
        <f t="shared" si="457"/>
        <v/>
      </c>
      <c r="BX1599" s="32" t="str">
        <f t="shared" si="458"/>
        <v/>
      </c>
      <c r="BY1599" s="32" t="str">
        <f t="shared" si="459"/>
        <v/>
      </c>
      <c r="BZ1599" s="32" t="str">
        <f t="shared" si="460"/>
        <v/>
      </c>
      <c r="CA1599" s="32" t="str">
        <f t="shared" si="461"/>
        <v/>
      </c>
      <c r="CB1599" s="33">
        <f>IF(COUNTIF($CD$7:CD1599,CD1599)=1,CD1599,CD1599+COUNTIF($CD$6:CD1598,CD1599))</f>
        <v>56745</v>
      </c>
      <c r="CC1599" s="34">
        <f t="shared" si="462"/>
        <v>55153</v>
      </c>
      <c r="CD1599" s="32">
        <f t="shared" si="463"/>
        <v>55153</v>
      </c>
      <c r="CE1599" s="32">
        <f t="shared" si="464"/>
        <v>0</v>
      </c>
      <c r="CF1599" s="32">
        <f t="shared" si="465"/>
        <v>0</v>
      </c>
      <c r="CG1599" s="32" t="str">
        <f t="shared" si="466"/>
        <v/>
      </c>
      <c r="CH1599" s="32">
        <v>1594</v>
      </c>
      <c r="CI1599" s="32" t="s">
        <v>6</v>
      </c>
      <c r="CJ1599" s="32" t="str">
        <f t="shared" si="467"/>
        <v/>
      </c>
      <c r="CK1599" s="32" t="str">
        <f t="shared" si="468"/>
        <v/>
      </c>
      <c r="CL1599" s="32" t="str">
        <f t="shared" si="469"/>
        <v/>
      </c>
      <c r="CM1599" s="32" t="str">
        <f t="shared" si="470"/>
        <v/>
      </c>
      <c r="CN1599" s="32" t="str">
        <f t="shared" si="471"/>
        <v/>
      </c>
    </row>
    <row r="1600" spans="71:92" x14ac:dyDescent="0.3">
      <c r="BS1600" s="32" t="str">
        <f>IF(Kiadasi_kiseroiv!$K$2=BT1600,BV1600,"")</f>
        <v/>
      </c>
      <c r="BT1600" s="34" t="str">
        <f t="shared" si="454"/>
        <v/>
      </c>
      <c r="BU1600" s="32" t="str">
        <f t="shared" si="455"/>
        <v/>
      </c>
      <c r="BV1600" s="32" t="str">
        <f t="shared" si="456"/>
        <v/>
      </c>
      <c r="BW1600" s="32" t="str">
        <f t="shared" si="457"/>
        <v/>
      </c>
      <c r="BX1600" s="32" t="str">
        <f t="shared" si="458"/>
        <v/>
      </c>
      <c r="BY1600" s="32" t="str">
        <f t="shared" si="459"/>
        <v/>
      </c>
      <c r="BZ1600" s="32" t="str">
        <f t="shared" si="460"/>
        <v/>
      </c>
      <c r="CA1600" s="32" t="str">
        <f t="shared" si="461"/>
        <v/>
      </c>
      <c r="CB1600" s="33">
        <f>IF(COUNTIF($CD$7:CD1600,CD1600)=1,CD1600,CD1600+COUNTIF($CD$6:CD1599,CD1600))</f>
        <v>56746</v>
      </c>
      <c r="CC1600" s="34">
        <f t="shared" si="462"/>
        <v>55153</v>
      </c>
      <c r="CD1600" s="32">
        <f t="shared" si="463"/>
        <v>55153</v>
      </c>
      <c r="CE1600" s="32">
        <f t="shared" si="464"/>
        <v>0</v>
      </c>
      <c r="CF1600" s="32">
        <f t="shared" si="465"/>
        <v>0</v>
      </c>
      <c r="CG1600" s="32" t="str">
        <f t="shared" si="466"/>
        <v/>
      </c>
      <c r="CH1600" s="32">
        <v>1595</v>
      </c>
      <c r="CI1600" s="32" t="s">
        <v>6</v>
      </c>
      <c r="CJ1600" s="32" t="str">
        <f t="shared" si="467"/>
        <v/>
      </c>
      <c r="CK1600" s="32" t="str">
        <f t="shared" si="468"/>
        <v/>
      </c>
      <c r="CL1600" s="32" t="str">
        <f t="shared" si="469"/>
        <v/>
      </c>
      <c r="CM1600" s="32" t="str">
        <f t="shared" si="470"/>
        <v/>
      </c>
      <c r="CN1600" s="32" t="str">
        <f t="shared" si="471"/>
        <v/>
      </c>
    </row>
    <row r="1601" spans="71:92" x14ac:dyDescent="0.3">
      <c r="BS1601" s="32" t="str">
        <f>IF(Kiadasi_kiseroiv!$K$2=BT1601,BV1601,"")</f>
        <v/>
      </c>
      <c r="BT1601" s="34" t="str">
        <f t="shared" si="454"/>
        <v/>
      </c>
      <c r="BU1601" s="32" t="str">
        <f t="shared" si="455"/>
        <v/>
      </c>
      <c r="BV1601" s="32" t="str">
        <f t="shared" si="456"/>
        <v/>
      </c>
      <c r="BW1601" s="32" t="str">
        <f t="shared" si="457"/>
        <v/>
      </c>
      <c r="BX1601" s="32" t="str">
        <f t="shared" si="458"/>
        <v/>
      </c>
      <c r="BY1601" s="32" t="str">
        <f t="shared" si="459"/>
        <v/>
      </c>
      <c r="BZ1601" s="32" t="str">
        <f t="shared" si="460"/>
        <v/>
      </c>
      <c r="CA1601" s="32" t="str">
        <f t="shared" si="461"/>
        <v/>
      </c>
      <c r="CB1601" s="33">
        <f>IF(COUNTIF($CD$7:CD1601,CD1601)=1,CD1601,CD1601+COUNTIF($CD$6:CD1600,CD1601))</f>
        <v>56747</v>
      </c>
      <c r="CC1601" s="34">
        <f t="shared" si="462"/>
        <v>55153</v>
      </c>
      <c r="CD1601" s="32">
        <f t="shared" si="463"/>
        <v>55153</v>
      </c>
      <c r="CE1601" s="32">
        <f t="shared" si="464"/>
        <v>0</v>
      </c>
      <c r="CF1601" s="32">
        <f t="shared" si="465"/>
        <v>0</v>
      </c>
      <c r="CG1601" s="32" t="str">
        <f t="shared" si="466"/>
        <v/>
      </c>
      <c r="CH1601" s="32">
        <v>1596</v>
      </c>
      <c r="CI1601" s="32" t="s">
        <v>6</v>
      </c>
      <c r="CJ1601" s="32" t="str">
        <f t="shared" si="467"/>
        <v/>
      </c>
      <c r="CK1601" s="32" t="str">
        <f t="shared" si="468"/>
        <v/>
      </c>
      <c r="CL1601" s="32" t="str">
        <f t="shared" si="469"/>
        <v/>
      </c>
      <c r="CM1601" s="32" t="str">
        <f t="shared" si="470"/>
        <v/>
      </c>
      <c r="CN1601" s="32" t="str">
        <f t="shared" si="471"/>
        <v/>
      </c>
    </row>
    <row r="1602" spans="71:92" x14ac:dyDescent="0.3">
      <c r="BS1602" s="32" t="str">
        <f>IF(Kiadasi_kiseroiv!$K$2=BT1602,BV1602,"")</f>
        <v/>
      </c>
      <c r="BT1602" s="34" t="str">
        <f t="shared" si="454"/>
        <v/>
      </c>
      <c r="BU1602" s="32" t="str">
        <f t="shared" si="455"/>
        <v/>
      </c>
      <c r="BV1602" s="32" t="str">
        <f t="shared" si="456"/>
        <v/>
      </c>
      <c r="BW1602" s="32" t="str">
        <f t="shared" si="457"/>
        <v/>
      </c>
      <c r="BX1602" s="32" t="str">
        <f t="shared" si="458"/>
        <v/>
      </c>
      <c r="BY1602" s="32" t="str">
        <f t="shared" si="459"/>
        <v/>
      </c>
      <c r="BZ1602" s="32" t="str">
        <f t="shared" si="460"/>
        <v/>
      </c>
      <c r="CA1602" s="32" t="str">
        <f t="shared" si="461"/>
        <v/>
      </c>
      <c r="CB1602" s="33">
        <f>IF(COUNTIF($CD$7:CD1602,CD1602)=1,CD1602,CD1602+COUNTIF($CD$6:CD1601,CD1602))</f>
        <v>56748</v>
      </c>
      <c r="CC1602" s="34">
        <f t="shared" si="462"/>
        <v>55153</v>
      </c>
      <c r="CD1602" s="32">
        <f t="shared" si="463"/>
        <v>55153</v>
      </c>
      <c r="CE1602" s="32">
        <f t="shared" si="464"/>
        <v>0</v>
      </c>
      <c r="CF1602" s="32">
        <f t="shared" si="465"/>
        <v>0</v>
      </c>
      <c r="CG1602" s="32" t="str">
        <f t="shared" si="466"/>
        <v/>
      </c>
      <c r="CH1602" s="32">
        <v>1597</v>
      </c>
      <c r="CI1602" s="32" t="s">
        <v>6</v>
      </c>
      <c r="CJ1602" s="32" t="str">
        <f t="shared" si="467"/>
        <v/>
      </c>
      <c r="CK1602" s="32" t="str">
        <f t="shared" si="468"/>
        <v/>
      </c>
      <c r="CL1602" s="32" t="str">
        <f t="shared" si="469"/>
        <v/>
      </c>
      <c r="CM1602" s="32" t="str">
        <f t="shared" si="470"/>
        <v/>
      </c>
      <c r="CN1602" s="32" t="str">
        <f t="shared" si="471"/>
        <v/>
      </c>
    </row>
    <row r="1603" spans="71:92" x14ac:dyDescent="0.3">
      <c r="BS1603" s="32" t="str">
        <f>IF(Kiadasi_kiseroiv!$K$2=BT1603,BV1603,"")</f>
        <v/>
      </c>
      <c r="BT1603" s="34" t="str">
        <f t="shared" si="454"/>
        <v/>
      </c>
      <c r="BU1603" s="32" t="str">
        <f t="shared" si="455"/>
        <v/>
      </c>
      <c r="BV1603" s="32" t="str">
        <f t="shared" si="456"/>
        <v/>
      </c>
      <c r="BW1603" s="32" t="str">
        <f t="shared" si="457"/>
        <v/>
      </c>
      <c r="BX1603" s="32" t="str">
        <f t="shared" si="458"/>
        <v/>
      </c>
      <c r="BY1603" s="32" t="str">
        <f t="shared" si="459"/>
        <v/>
      </c>
      <c r="BZ1603" s="32" t="str">
        <f t="shared" si="460"/>
        <v/>
      </c>
      <c r="CA1603" s="32" t="str">
        <f t="shared" si="461"/>
        <v/>
      </c>
      <c r="CB1603" s="33">
        <f>IF(COUNTIF($CD$7:CD1603,CD1603)=1,CD1603,CD1603+COUNTIF($CD$6:CD1602,CD1603))</f>
        <v>56749</v>
      </c>
      <c r="CC1603" s="34">
        <f t="shared" si="462"/>
        <v>55153</v>
      </c>
      <c r="CD1603" s="32">
        <f t="shared" si="463"/>
        <v>55153</v>
      </c>
      <c r="CE1603" s="32">
        <f t="shared" si="464"/>
        <v>0</v>
      </c>
      <c r="CF1603" s="32">
        <f t="shared" si="465"/>
        <v>0</v>
      </c>
      <c r="CG1603" s="32" t="str">
        <f t="shared" si="466"/>
        <v/>
      </c>
      <c r="CH1603" s="32">
        <v>1598</v>
      </c>
      <c r="CI1603" s="32" t="s">
        <v>6</v>
      </c>
      <c r="CJ1603" s="32" t="str">
        <f t="shared" si="467"/>
        <v/>
      </c>
      <c r="CK1603" s="32" t="str">
        <f t="shared" si="468"/>
        <v/>
      </c>
      <c r="CL1603" s="32" t="str">
        <f t="shared" si="469"/>
        <v/>
      </c>
      <c r="CM1603" s="32" t="str">
        <f t="shared" si="470"/>
        <v/>
      </c>
      <c r="CN1603" s="32" t="str">
        <f t="shared" si="471"/>
        <v/>
      </c>
    </row>
    <row r="1604" spans="71:92" x14ac:dyDescent="0.3">
      <c r="BS1604" s="32" t="str">
        <f>IF(Kiadasi_kiseroiv!$K$2=BT1604,BV1604,"")</f>
        <v/>
      </c>
      <c r="BT1604" s="34" t="str">
        <f t="shared" si="454"/>
        <v/>
      </c>
      <c r="BU1604" s="32" t="str">
        <f t="shared" si="455"/>
        <v/>
      </c>
      <c r="BV1604" s="32" t="str">
        <f t="shared" si="456"/>
        <v/>
      </c>
      <c r="BW1604" s="32" t="str">
        <f t="shared" si="457"/>
        <v/>
      </c>
      <c r="BX1604" s="32" t="str">
        <f t="shared" si="458"/>
        <v/>
      </c>
      <c r="BY1604" s="32" t="str">
        <f t="shared" si="459"/>
        <v/>
      </c>
      <c r="BZ1604" s="32" t="str">
        <f t="shared" si="460"/>
        <v/>
      </c>
      <c r="CA1604" s="32" t="str">
        <f t="shared" si="461"/>
        <v/>
      </c>
      <c r="CB1604" s="33">
        <f>IF(COUNTIF($CD$7:CD1604,CD1604)=1,CD1604,CD1604+COUNTIF($CD$6:CD1603,CD1604))</f>
        <v>56750</v>
      </c>
      <c r="CC1604" s="34">
        <f t="shared" si="462"/>
        <v>55153</v>
      </c>
      <c r="CD1604" s="32">
        <f t="shared" si="463"/>
        <v>55153</v>
      </c>
      <c r="CE1604" s="32">
        <f t="shared" si="464"/>
        <v>0</v>
      </c>
      <c r="CF1604" s="32">
        <f t="shared" si="465"/>
        <v>0</v>
      </c>
      <c r="CG1604" s="32" t="str">
        <f t="shared" si="466"/>
        <v/>
      </c>
      <c r="CH1604" s="32">
        <v>1599</v>
      </c>
      <c r="CI1604" s="32" t="s">
        <v>6</v>
      </c>
      <c r="CJ1604" s="32" t="str">
        <f t="shared" si="467"/>
        <v/>
      </c>
      <c r="CK1604" s="32" t="str">
        <f t="shared" si="468"/>
        <v/>
      </c>
      <c r="CL1604" s="32" t="str">
        <f t="shared" si="469"/>
        <v/>
      </c>
      <c r="CM1604" s="32" t="str">
        <f t="shared" si="470"/>
        <v/>
      </c>
      <c r="CN1604" s="32" t="str">
        <f t="shared" si="471"/>
        <v/>
      </c>
    </row>
    <row r="1605" spans="71:92" x14ac:dyDescent="0.3">
      <c r="BS1605" s="32" t="str">
        <f>IF(Kiadasi_kiseroiv!$K$2=BT1605,BV1605,"")</f>
        <v/>
      </c>
      <c r="BT1605" s="34" t="str">
        <f t="shared" si="454"/>
        <v/>
      </c>
      <c r="BU1605" s="32" t="str">
        <f t="shared" si="455"/>
        <v/>
      </c>
      <c r="BV1605" s="32" t="str">
        <f t="shared" si="456"/>
        <v/>
      </c>
      <c r="BW1605" s="32" t="str">
        <f t="shared" si="457"/>
        <v/>
      </c>
      <c r="BX1605" s="32" t="str">
        <f t="shared" si="458"/>
        <v/>
      </c>
      <c r="BY1605" s="32" t="str">
        <f t="shared" si="459"/>
        <v/>
      </c>
      <c r="BZ1605" s="32" t="str">
        <f t="shared" si="460"/>
        <v/>
      </c>
      <c r="CA1605" s="32" t="str">
        <f t="shared" si="461"/>
        <v/>
      </c>
      <c r="CB1605" s="33">
        <f>IF(COUNTIF($CD$7:CD1605,CD1605)=1,CD1605,CD1605+COUNTIF($CD$6:CD1604,CD1605))</f>
        <v>56751</v>
      </c>
      <c r="CC1605" s="34">
        <f t="shared" si="462"/>
        <v>55153</v>
      </c>
      <c r="CD1605" s="32">
        <f t="shared" si="463"/>
        <v>55153</v>
      </c>
      <c r="CE1605" s="32">
        <f t="shared" si="464"/>
        <v>0</v>
      </c>
      <c r="CF1605" s="32">
        <f t="shared" si="465"/>
        <v>0</v>
      </c>
      <c r="CG1605" s="32" t="str">
        <f t="shared" si="466"/>
        <v/>
      </c>
      <c r="CH1605" s="32">
        <v>1600</v>
      </c>
      <c r="CI1605" s="32" t="s">
        <v>6</v>
      </c>
      <c r="CJ1605" s="32" t="str">
        <f t="shared" si="467"/>
        <v/>
      </c>
      <c r="CK1605" s="32" t="str">
        <f t="shared" si="468"/>
        <v/>
      </c>
      <c r="CL1605" s="32" t="str">
        <f t="shared" si="469"/>
        <v/>
      </c>
      <c r="CM1605" s="32" t="str">
        <f t="shared" si="470"/>
        <v/>
      </c>
      <c r="CN1605" s="32" t="str">
        <f t="shared" si="471"/>
        <v/>
      </c>
    </row>
    <row r="1606" spans="71:92" x14ac:dyDescent="0.3">
      <c r="BS1606" s="32" t="str">
        <f>IF(Kiadasi_kiseroiv!$K$2=BT1606,BV1606,"")</f>
        <v/>
      </c>
      <c r="BT1606" s="34" t="str">
        <f t="shared" si="454"/>
        <v/>
      </c>
      <c r="BU1606" s="32" t="str">
        <f t="shared" si="455"/>
        <v/>
      </c>
      <c r="BV1606" s="32" t="str">
        <f t="shared" si="456"/>
        <v/>
      </c>
      <c r="BW1606" s="32" t="str">
        <f t="shared" si="457"/>
        <v/>
      </c>
      <c r="BX1606" s="32" t="str">
        <f t="shared" si="458"/>
        <v/>
      </c>
      <c r="BY1606" s="32" t="str">
        <f t="shared" si="459"/>
        <v/>
      </c>
      <c r="BZ1606" s="32" t="str">
        <f t="shared" si="460"/>
        <v/>
      </c>
      <c r="CA1606" s="32" t="str">
        <f t="shared" si="461"/>
        <v/>
      </c>
      <c r="CB1606" s="33">
        <f>IF(COUNTIF($CD$7:CD1606,CD1606)=1,CD1606,CD1606+COUNTIF($CD$6:CD1605,CD1606))</f>
        <v>56752</v>
      </c>
      <c r="CC1606" s="34">
        <f t="shared" si="462"/>
        <v>55153</v>
      </c>
      <c r="CD1606" s="32">
        <f t="shared" si="463"/>
        <v>55153</v>
      </c>
      <c r="CE1606" s="32">
        <f t="shared" si="464"/>
        <v>0</v>
      </c>
      <c r="CF1606" s="32">
        <f t="shared" si="465"/>
        <v>0</v>
      </c>
      <c r="CG1606" s="32" t="str">
        <f t="shared" si="466"/>
        <v/>
      </c>
      <c r="CH1606" s="32">
        <v>1601</v>
      </c>
      <c r="CI1606" s="32" t="s">
        <v>6</v>
      </c>
      <c r="CJ1606" s="32" t="str">
        <f t="shared" si="467"/>
        <v/>
      </c>
      <c r="CK1606" s="32" t="str">
        <f t="shared" si="468"/>
        <v/>
      </c>
      <c r="CL1606" s="32" t="str">
        <f t="shared" si="469"/>
        <v/>
      </c>
      <c r="CM1606" s="32" t="str">
        <f t="shared" si="470"/>
        <v/>
      </c>
      <c r="CN1606" s="32" t="str">
        <f t="shared" si="471"/>
        <v/>
      </c>
    </row>
    <row r="1607" spans="71:92" x14ac:dyDescent="0.3">
      <c r="BS1607" s="32" t="str">
        <f>IF(Kiadasi_kiseroiv!$K$2=BT1607,BV1607,"")</f>
        <v/>
      </c>
      <c r="BT1607" s="34" t="str">
        <f t="shared" si="454"/>
        <v/>
      </c>
      <c r="BU1607" s="32" t="str">
        <f t="shared" si="455"/>
        <v/>
      </c>
      <c r="BV1607" s="32" t="str">
        <f t="shared" si="456"/>
        <v/>
      </c>
      <c r="BW1607" s="32" t="str">
        <f t="shared" si="457"/>
        <v/>
      </c>
      <c r="BX1607" s="32" t="str">
        <f t="shared" si="458"/>
        <v/>
      </c>
      <c r="BY1607" s="32" t="str">
        <f t="shared" si="459"/>
        <v/>
      </c>
      <c r="BZ1607" s="32" t="str">
        <f t="shared" si="460"/>
        <v/>
      </c>
      <c r="CA1607" s="32" t="str">
        <f t="shared" si="461"/>
        <v/>
      </c>
      <c r="CB1607" s="33">
        <f>IF(COUNTIF($CD$7:CD1607,CD1607)=1,CD1607,CD1607+COUNTIF($CD$6:CD1606,CD1607))</f>
        <v>56753</v>
      </c>
      <c r="CC1607" s="34">
        <f t="shared" si="462"/>
        <v>55153</v>
      </c>
      <c r="CD1607" s="32">
        <f t="shared" si="463"/>
        <v>55153</v>
      </c>
      <c r="CE1607" s="32">
        <f t="shared" si="464"/>
        <v>0</v>
      </c>
      <c r="CF1607" s="32">
        <f t="shared" si="465"/>
        <v>0</v>
      </c>
      <c r="CG1607" s="32" t="str">
        <f t="shared" si="466"/>
        <v/>
      </c>
      <c r="CH1607" s="32">
        <v>1602</v>
      </c>
      <c r="CI1607" s="32" t="s">
        <v>6</v>
      </c>
      <c r="CJ1607" s="32" t="str">
        <f t="shared" si="467"/>
        <v/>
      </c>
      <c r="CK1607" s="32" t="str">
        <f t="shared" si="468"/>
        <v/>
      </c>
      <c r="CL1607" s="32" t="str">
        <f t="shared" si="469"/>
        <v/>
      </c>
      <c r="CM1607" s="32" t="str">
        <f t="shared" si="470"/>
        <v/>
      </c>
      <c r="CN1607" s="32" t="str">
        <f t="shared" si="471"/>
        <v/>
      </c>
    </row>
    <row r="1608" spans="71:92" x14ac:dyDescent="0.3">
      <c r="BS1608" s="32" t="str">
        <f>IF(Kiadasi_kiseroiv!$K$2=BT1608,BV1608,"")</f>
        <v/>
      </c>
      <c r="BT1608" s="34" t="str">
        <f t="shared" si="454"/>
        <v/>
      </c>
      <c r="BU1608" s="32" t="str">
        <f t="shared" si="455"/>
        <v/>
      </c>
      <c r="BV1608" s="32" t="str">
        <f t="shared" si="456"/>
        <v/>
      </c>
      <c r="BW1608" s="32" t="str">
        <f t="shared" si="457"/>
        <v/>
      </c>
      <c r="BX1608" s="32" t="str">
        <f t="shared" si="458"/>
        <v/>
      </c>
      <c r="BY1608" s="32" t="str">
        <f t="shared" si="459"/>
        <v/>
      </c>
      <c r="BZ1608" s="32" t="str">
        <f t="shared" si="460"/>
        <v/>
      </c>
      <c r="CA1608" s="32" t="str">
        <f t="shared" si="461"/>
        <v/>
      </c>
      <c r="CB1608" s="33">
        <f>IF(COUNTIF($CD$7:CD1608,CD1608)=1,CD1608,CD1608+COUNTIF($CD$6:CD1607,CD1608))</f>
        <v>56754</v>
      </c>
      <c r="CC1608" s="34">
        <f t="shared" si="462"/>
        <v>55153</v>
      </c>
      <c r="CD1608" s="32">
        <f t="shared" si="463"/>
        <v>55153</v>
      </c>
      <c r="CE1608" s="32">
        <f t="shared" si="464"/>
        <v>0</v>
      </c>
      <c r="CF1608" s="32">
        <f t="shared" si="465"/>
        <v>0</v>
      </c>
      <c r="CG1608" s="32" t="str">
        <f t="shared" si="466"/>
        <v/>
      </c>
      <c r="CH1608" s="32">
        <v>1603</v>
      </c>
      <c r="CI1608" s="32" t="s">
        <v>6</v>
      </c>
      <c r="CJ1608" s="32" t="str">
        <f t="shared" si="467"/>
        <v/>
      </c>
      <c r="CK1608" s="32" t="str">
        <f t="shared" si="468"/>
        <v/>
      </c>
      <c r="CL1608" s="32" t="str">
        <f t="shared" si="469"/>
        <v/>
      </c>
      <c r="CM1608" s="32" t="str">
        <f t="shared" si="470"/>
        <v/>
      </c>
      <c r="CN1608" s="32" t="str">
        <f t="shared" si="471"/>
        <v/>
      </c>
    </row>
    <row r="1609" spans="71:92" x14ac:dyDescent="0.3">
      <c r="BS1609" s="32" t="str">
        <f>IF(Kiadasi_kiseroiv!$K$2=BT1609,BV1609,"")</f>
        <v/>
      </c>
      <c r="BT1609" s="34" t="str">
        <f t="shared" si="454"/>
        <v/>
      </c>
      <c r="BU1609" s="32" t="str">
        <f t="shared" si="455"/>
        <v/>
      </c>
      <c r="BV1609" s="32" t="str">
        <f t="shared" si="456"/>
        <v/>
      </c>
      <c r="BW1609" s="32" t="str">
        <f t="shared" si="457"/>
        <v/>
      </c>
      <c r="BX1609" s="32" t="str">
        <f t="shared" si="458"/>
        <v/>
      </c>
      <c r="BY1609" s="32" t="str">
        <f t="shared" si="459"/>
        <v/>
      </c>
      <c r="BZ1609" s="32" t="str">
        <f t="shared" si="460"/>
        <v/>
      </c>
      <c r="CA1609" s="32" t="str">
        <f t="shared" si="461"/>
        <v/>
      </c>
      <c r="CB1609" s="33">
        <f>IF(COUNTIF($CD$7:CD1609,CD1609)=1,CD1609,CD1609+COUNTIF($CD$6:CD1608,CD1609))</f>
        <v>56755</v>
      </c>
      <c r="CC1609" s="34">
        <f t="shared" si="462"/>
        <v>55153</v>
      </c>
      <c r="CD1609" s="32">
        <f t="shared" si="463"/>
        <v>55153</v>
      </c>
      <c r="CE1609" s="32">
        <f t="shared" si="464"/>
        <v>0</v>
      </c>
      <c r="CF1609" s="32">
        <f t="shared" si="465"/>
        <v>0</v>
      </c>
      <c r="CG1609" s="32" t="str">
        <f t="shared" si="466"/>
        <v/>
      </c>
      <c r="CH1609" s="32">
        <v>1604</v>
      </c>
      <c r="CI1609" s="32" t="s">
        <v>6</v>
      </c>
      <c r="CJ1609" s="32" t="str">
        <f t="shared" si="467"/>
        <v/>
      </c>
      <c r="CK1609" s="32" t="str">
        <f t="shared" si="468"/>
        <v/>
      </c>
      <c r="CL1609" s="32" t="str">
        <f t="shared" si="469"/>
        <v/>
      </c>
      <c r="CM1609" s="32" t="str">
        <f t="shared" si="470"/>
        <v/>
      </c>
      <c r="CN1609" s="32" t="str">
        <f t="shared" si="471"/>
        <v/>
      </c>
    </row>
    <row r="1610" spans="71:92" x14ac:dyDescent="0.3">
      <c r="BS1610" s="32" t="str">
        <f>IF(Kiadasi_kiseroiv!$K$2=BT1610,BV1610,"")</f>
        <v/>
      </c>
      <c r="BT1610" s="34" t="str">
        <f t="shared" si="454"/>
        <v/>
      </c>
      <c r="BU1610" s="32" t="str">
        <f t="shared" si="455"/>
        <v/>
      </c>
      <c r="BV1610" s="32" t="str">
        <f t="shared" si="456"/>
        <v/>
      </c>
      <c r="BW1610" s="32" t="str">
        <f t="shared" si="457"/>
        <v/>
      </c>
      <c r="BX1610" s="32" t="str">
        <f t="shared" si="458"/>
        <v/>
      </c>
      <c r="BY1610" s="32" t="str">
        <f t="shared" si="459"/>
        <v/>
      </c>
      <c r="BZ1610" s="32" t="str">
        <f t="shared" si="460"/>
        <v/>
      </c>
      <c r="CA1610" s="32" t="str">
        <f t="shared" si="461"/>
        <v/>
      </c>
      <c r="CB1610" s="33">
        <f>IF(COUNTIF($CD$7:CD1610,CD1610)=1,CD1610,CD1610+COUNTIF($CD$6:CD1609,CD1610))</f>
        <v>56756</v>
      </c>
      <c r="CC1610" s="34">
        <f t="shared" si="462"/>
        <v>55153</v>
      </c>
      <c r="CD1610" s="32">
        <f t="shared" si="463"/>
        <v>55153</v>
      </c>
      <c r="CE1610" s="32">
        <f t="shared" si="464"/>
        <v>0</v>
      </c>
      <c r="CF1610" s="32">
        <f t="shared" si="465"/>
        <v>0</v>
      </c>
      <c r="CG1610" s="32" t="str">
        <f t="shared" si="466"/>
        <v/>
      </c>
      <c r="CH1610" s="32">
        <v>1605</v>
      </c>
      <c r="CI1610" s="32" t="s">
        <v>6</v>
      </c>
      <c r="CJ1610" s="32" t="str">
        <f t="shared" si="467"/>
        <v/>
      </c>
      <c r="CK1610" s="32" t="str">
        <f t="shared" si="468"/>
        <v/>
      </c>
      <c r="CL1610" s="32" t="str">
        <f t="shared" si="469"/>
        <v/>
      </c>
      <c r="CM1610" s="32" t="str">
        <f t="shared" si="470"/>
        <v/>
      </c>
      <c r="CN1610" s="32" t="str">
        <f t="shared" si="471"/>
        <v/>
      </c>
    </row>
    <row r="1611" spans="71:92" x14ac:dyDescent="0.3">
      <c r="BS1611" s="32" t="str">
        <f>IF(Kiadasi_kiseroiv!$K$2=BT1611,BV1611,"")</f>
        <v/>
      </c>
      <c r="BT1611" s="34" t="str">
        <f t="shared" si="454"/>
        <v/>
      </c>
      <c r="BU1611" s="32" t="str">
        <f t="shared" si="455"/>
        <v/>
      </c>
      <c r="BV1611" s="32" t="str">
        <f t="shared" si="456"/>
        <v/>
      </c>
      <c r="BW1611" s="32" t="str">
        <f t="shared" si="457"/>
        <v/>
      </c>
      <c r="BX1611" s="32" t="str">
        <f t="shared" si="458"/>
        <v/>
      </c>
      <c r="BY1611" s="32" t="str">
        <f t="shared" si="459"/>
        <v/>
      </c>
      <c r="BZ1611" s="32" t="str">
        <f t="shared" si="460"/>
        <v/>
      </c>
      <c r="CA1611" s="32" t="str">
        <f t="shared" si="461"/>
        <v/>
      </c>
      <c r="CB1611" s="33">
        <f>IF(COUNTIF($CD$7:CD1611,CD1611)=1,CD1611,CD1611+COUNTIF($CD$6:CD1610,CD1611))</f>
        <v>56757</v>
      </c>
      <c r="CC1611" s="34">
        <f t="shared" si="462"/>
        <v>55153</v>
      </c>
      <c r="CD1611" s="32">
        <f t="shared" si="463"/>
        <v>55153</v>
      </c>
      <c r="CE1611" s="32">
        <f t="shared" si="464"/>
        <v>0</v>
      </c>
      <c r="CF1611" s="32">
        <f t="shared" si="465"/>
        <v>0</v>
      </c>
      <c r="CG1611" s="32" t="str">
        <f t="shared" si="466"/>
        <v/>
      </c>
      <c r="CH1611" s="32">
        <v>1606</v>
      </c>
      <c r="CI1611" s="32" t="s">
        <v>6</v>
      </c>
      <c r="CJ1611" s="32" t="str">
        <f t="shared" si="467"/>
        <v/>
      </c>
      <c r="CK1611" s="32" t="str">
        <f t="shared" si="468"/>
        <v/>
      </c>
      <c r="CL1611" s="32" t="str">
        <f t="shared" si="469"/>
        <v/>
      </c>
      <c r="CM1611" s="32" t="str">
        <f t="shared" si="470"/>
        <v/>
      </c>
      <c r="CN1611" s="32" t="str">
        <f t="shared" si="471"/>
        <v/>
      </c>
    </row>
    <row r="1612" spans="71:92" x14ac:dyDescent="0.3">
      <c r="BS1612" s="32" t="str">
        <f>IF(Kiadasi_kiseroiv!$K$2=BT1612,BV1612,"")</f>
        <v/>
      </c>
      <c r="BT1612" s="34" t="str">
        <f t="shared" si="454"/>
        <v/>
      </c>
      <c r="BU1612" s="32" t="str">
        <f t="shared" si="455"/>
        <v/>
      </c>
      <c r="BV1612" s="32" t="str">
        <f t="shared" si="456"/>
        <v/>
      </c>
      <c r="BW1612" s="32" t="str">
        <f t="shared" si="457"/>
        <v/>
      </c>
      <c r="BX1612" s="32" t="str">
        <f t="shared" si="458"/>
        <v/>
      </c>
      <c r="BY1612" s="32" t="str">
        <f t="shared" si="459"/>
        <v/>
      </c>
      <c r="BZ1612" s="32" t="str">
        <f t="shared" si="460"/>
        <v/>
      </c>
      <c r="CA1612" s="32" t="str">
        <f t="shared" si="461"/>
        <v/>
      </c>
      <c r="CB1612" s="33">
        <f>IF(COUNTIF($CD$7:CD1612,CD1612)=1,CD1612,CD1612+COUNTIF($CD$6:CD1611,CD1612))</f>
        <v>56758</v>
      </c>
      <c r="CC1612" s="34">
        <f t="shared" si="462"/>
        <v>55153</v>
      </c>
      <c r="CD1612" s="32">
        <f t="shared" si="463"/>
        <v>55153</v>
      </c>
      <c r="CE1612" s="32">
        <f t="shared" si="464"/>
        <v>0</v>
      </c>
      <c r="CF1612" s="32">
        <f t="shared" si="465"/>
        <v>0</v>
      </c>
      <c r="CG1612" s="32" t="str">
        <f t="shared" si="466"/>
        <v/>
      </c>
      <c r="CH1612" s="32">
        <v>1607</v>
      </c>
      <c r="CI1612" s="32" t="s">
        <v>6</v>
      </c>
      <c r="CJ1612" s="32" t="str">
        <f t="shared" si="467"/>
        <v/>
      </c>
      <c r="CK1612" s="32" t="str">
        <f t="shared" si="468"/>
        <v/>
      </c>
      <c r="CL1612" s="32" t="str">
        <f t="shared" si="469"/>
        <v/>
      </c>
      <c r="CM1612" s="32" t="str">
        <f t="shared" si="470"/>
        <v/>
      </c>
      <c r="CN1612" s="32" t="str">
        <f t="shared" si="471"/>
        <v/>
      </c>
    </row>
    <row r="1613" spans="71:92" x14ac:dyDescent="0.3">
      <c r="BS1613" s="32" t="str">
        <f>IF(Kiadasi_kiseroiv!$K$2=BT1613,BV1613,"")</f>
        <v/>
      </c>
      <c r="BT1613" s="34" t="str">
        <f t="shared" si="454"/>
        <v/>
      </c>
      <c r="BU1613" s="32" t="str">
        <f t="shared" si="455"/>
        <v/>
      </c>
      <c r="BV1613" s="32" t="str">
        <f t="shared" si="456"/>
        <v/>
      </c>
      <c r="BW1613" s="32" t="str">
        <f t="shared" si="457"/>
        <v/>
      </c>
      <c r="BX1613" s="32" t="str">
        <f t="shared" si="458"/>
        <v/>
      </c>
      <c r="BY1613" s="32" t="str">
        <f t="shared" si="459"/>
        <v/>
      </c>
      <c r="BZ1613" s="32" t="str">
        <f t="shared" si="460"/>
        <v/>
      </c>
      <c r="CA1613" s="32" t="str">
        <f t="shared" si="461"/>
        <v/>
      </c>
      <c r="CB1613" s="33">
        <f>IF(COUNTIF($CD$7:CD1613,CD1613)=1,CD1613,CD1613+COUNTIF($CD$6:CD1612,CD1613))</f>
        <v>56759</v>
      </c>
      <c r="CC1613" s="34">
        <f t="shared" si="462"/>
        <v>55153</v>
      </c>
      <c r="CD1613" s="32">
        <f t="shared" si="463"/>
        <v>55153</v>
      </c>
      <c r="CE1613" s="32">
        <f t="shared" si="464"/>
        <v>0</v>
      </c>
      <c r="CF1613" s="32">
        <f t="shared" si="465"/>
        <v>0</v>
      </c>
      <c r="CG1613" s="32" t="str">
        <f t="shared" si="466"/>
        <v/>
      </c>
      <c r="CH1613" s="32">
        <v>1608</v>
      </c>
      <c r="CI1613" s="32" t="s">
        <v>6</v>
      </c>
      <c r="CJ1613" s="32" t="str">
        <f t="shared" si="467"/>
        <v/>
      </c>
      <c r="CK1613" s="32" t="str">
        <f t="shared" si="468"/>
        <v/>
      </c>
      <c r="CL1613" s="32" t="str">
        <f t="shared" si="469"/>
        <v/>
      </c>
      <c r="CM1613" s="32" t="str">
        <f t="shared" si="470"/>
        <v/>
      </c>
      <c r="CN1613" s="32" t="str">
        <f t="shared" si="471"/>
        <v/>
      </c>
    </row>
    <row r="1614" spans="71:92" x14ac:dyDescent="0.3">
      <c r="BS1614" s="32" t="str">
        <f>IF(Kiadasi_kiseroiv!$K$2=BT1614,BV1614,"")</f>
        <v/>
      </c>
      <c r="BT1614" s="34" t="str">
        <f t="shared" si="454"/>
        <v/>
      </c>
      <c r="BU1614" s="32" t="str">
        <f t="shared" si="455"/>
        <v/>
      </c>
      <c r="BV1614" s="32" t="str">
        <f t="shared" si="456"/>
        <v/>
      </c>
      <c r="BW1614" s="32" t="str">
        <f t="shared" si="457"/>
        <v/>
      </c>
      <c r="BX1614" s="32" t="str">
        <f t="shared" si="458"/>
        <v/>
      </c>
      <c r="BY1614" s="32" t="str">
        <f t="shared" si="459"/>
        <v/>
      </c>
      <c r="BZ1614" s="32" t="str">
        <f t="shared" si="460"/>
        <v/>
      </c>
      <c r="CA1614" s="32" t="str">
        <f t="shared" si="461"/>
        <v/>
      </c>
      <c r="CB1614" s="33">
        <f>IF(COUNTIF($CD$7:CD1614,CD1614)=1,CD1614,CD1614+COUNTIF($CD$6:CD1613,CD1614))</f>
        <v>56760</v>
      </c>
      <c r="CC1614" s="34">
        <f t="shared" si="462"/>
        <v>55153</v>
      </c>
      <c r="CD1614" s="32">
        <f t="shared" si="463"/>
        <v>55153</v>
      </c>
      <c r="CE1614" s="32">
        <f t="shared" si="464"/>
        <v>0</v>
      </c>
      <c r="CF1614" s="32">
        <f t="shared" si="465"/>
        <v>0</v>
      </c>
      <c r="CG1614" s="32" t="str">
        <f t="shared" si="466"/>
        <v/>
      </c>
      <c r="CH1614" s="32">
        <v>1609</v>
      </c>
      <c r="CI1614" s="32" t="s">
        <v>6</v>
      </c>
      <c r="CJ1614" s="32" t="str">
        <f t="shared" si="467"/>
        <v/>
      </c>
      <c r="CK1614" s="32" t="str">
        <f t="shared" si="468"/>
        <v/>
      </c>
      <c r="CL1614" s="32" t="str">
        <f t="shared" si="469"/>
        <v/>
      </c>
      <c r="CM1614" s="32" t="str">
        <f t="shared" si="470"/>
        <v/>
      </c>
      <c r="CN1614" s="32" t="str">
        <f t="shared" si="471"/>
        <v/>
      </c>
    </row>
    <row r="1615" spans="71:92" x14ac:dyDescent="0.3">
      <c r="BS1615" s="32" t="str">
        <f>IF(Kiadasi_kiseroiv!$K$2=BT1615,BV1615,"")</f>
        <v/>
      </c>
      <c r="BT1615" s="34" t="str">
        <f t="shared" si="454"/>
        <v/>
      </c>
      <c r="BU1615" s="32" t="str">
        <f t="shared" si="455"/>
        <v/>
      </c>
      <c r="BV1615" s="32" t="str">
        <f t="shared" si="456"/>
        <v/>
      </c>
      <c r="BW1615" s="32" t="str">
        <f t="shared" si="457"/>
        <v/>
      </c>
      <c r="BX1615" s="32" t="str">
        <f t="shared" si="458"/>
        <v/>
      </c>
      <c r="BY1615" s="32" t="str">
        <f t="shared" si="459"/>
        <v/>
      </c>
      <c r="BZ1615" s="32" t="str">
        <f t="shared" si="460"/>
        <v/>
      </c>
      <c r="CA1615" s="32" t="str">
        <f t="shared" si="461"/>
        <v/>
      </c>
      <c r="CB1615" s="33">
        <f>IF(COUNTIF($CD$7:CD1615,CD1615)=1,CD1615,CD1615+COUNTIF($CD$6:CD1614,CD1615))</f>
        <v>56761</v>
      </c>
      <c r="CC1615" s="34">
        <f t="shared" si="462"/>
        <v>55153</v>
      </c>
      <c r="CD1615" s="32">
        <f t="shared" si="463"/>
        <v>55153</v>
      </c>
      <c r="CE1615" s="32">
        <f t="shared" si="464"/>
        <v>0</v>
      </c>
      <c r="CF1615" s="32">
        <f t="shared" si="465"/>
        <v>0</v>
      </c>
      <c r="CG1615" s="32" t="str">
        <f t="shared" si="466"/>
        <v/>
      </c>
      <c r="CH1615" s="32">
        <v>1610</v>
      </c>
      <c r="CI1615" s="32" t="s">
        <v>6</v>
      </c>
      <c r="CJ1615" s="32" t="str">
        <f t="shared" si="467"/>
        <v/>
      </c>
      <c r="CK1615" s="32" t="str">
        <f t="shared" si="468"/>
        <v/>
      </c>
      <c r="CL1615" s="32" t="str">
        <f t="shared" si="469"/>
        <v/>
      </c>
      <c r="CM1615" s="32" t="str">
        <f t="shared" si="470"/>
        <v/>
      </c>
      <c r="CN1615" s="32" t="str">
        <f t="shared" si="471"/>
        <v/>
      </c>
    </row>
    <row r="1616" spans="71:92" x14ac:dyDescent="0.3">
      <c r="BS1616" s="32" t="str">
        <f>IF(Kiadasi_kiseroiv!$K$2=BT1616,BV1616,"")</f>
        <v/>
      </c>
      <c r="BT1616" s="34" t="str">
        <f t="shared" si="454"/>
        <v/>
      </c>
      <c r="BU1616" s="32" t="str">
        <f t="shared" si="455"/>
        <v/>
      </c>
      <c r="BV1616" s="32" t="str">
        <f t="shared" si="456"/>
        <v/>
      </c>
      <c r="BW1616" s="32" t="str">
        <f t="shared" si="457"/>
        <v/>
      </c>
      <c r="BX1616" s="32" t="str">
        <f t="shared" si="458"/>
        <v/>
      </c>
      <c r="BY1616" s="32" t="str">
        <f t="shared" si="459"/>
        <v/>
      </c>
      <c r="BZ1616" s="32" t="str">
        <f t="shared" si="460"/>
        <v/>
      </c>
      <c r="CA1616" s="32" t="str">
        <f t="shared" si="461"/>
        <v/>
      </c>
      <c r="CB1616" s="33">
        <f>IF(COUNTIF($CD$7:CD1616,CD1616)=1,CD1616,CD1616+COUNTIF($CD$6:CD1615,CD1616))</f>
        <v>56762</v>
      </c>
      <c r="CC1616" s="34">
        <f t="shared" si="462"/>
        <v>55153</v>
      </c>
      <c r="CD1616" s="32">
        <f t="shared" si="463"/>
        <v>55153</v>
      </c>
      <c r="CE1616" s="32">
        <f t="shared" si="464"/>
        <v>0</v>
      </c>
      <c r="CF1616" s="32">
        <f t="shared" si="465"/>
        <v>0</v>
      </c>
      <c r="CG1616" s="32" t="str">
        <f t="shared" si="466"/>
        <v/>
      </c>
      <c r="CH1616" s="32">
        <v>1611</v>
      </c>
      <c r="CI1616" s="32" t="s">
        <v>6</v>
      </c>
      <c r="CJ1616" s="32" t="str">
        <f t="shared" si="467"/>
        <v/>
      </c>
      <c r="CK1616" s="32" t="str">
        <f t="shared" si="468"/>
        <v/>
      </c>
      <c r="CL1616" s="32" t="str">
        <f t="shared" si="469"/>
        <v/>
      </c>
      <c r="CM1616" s="32" t="str">
        <f t="shared" si="470"/>
        <v/>
      </c>
      <c r="CN1616" s="32" t="str">
        <f t="shared" si="471"/>
        <v/>
      </c>
    </row>
    <row r="1617" spans="71:92" x14ac:dyDescent="0.3">
      <c r="BS1617" s="32" t="str">
        <f>IF(Kiadasi_kiseroiv!$K$2=BT1617,BV1617,"")</f>
        <v/>
      </c>
      <c r="BT1617" s="34" t="str">
        <f t="shared" si="454"/>
        <v/>
      </c>
      <c r="BU1617" s="32" t="str">
        <f t="shared" si="455"/>
        <v/>
      </c>
      <c r="BV1617" s="32" t="str">
        <f t="shared" si="456"/>
        <v/>
      </c>
      <c r="BW1617" s="32" t="str">
        <f t="shared" si="457"/>
        <v/>
      </c>
      <c r="BX1617" s="32" t="str">
        <f t="shared" si="458"/>
        <v/>
      </c>
      <c r="BY1617" s="32" t="str">
        <f t="shared" si="459"/>
        <v/>
      </c>
      <c r="BZ1617" s="32" t="str">
        <f t="shared" si="460"/>
        <v/>
      </c>
      <c r="CA1617" s="32" t="str">
        <f t="shared" si="461"/>
        <v/>
      </c>
      <c r="CB1617" s="33">
        <f>IF(COUNTIF($CD$7:CD1617,CD1617)=1,CD1617,CD1617+COUNTIF($CD$6:CD1616,CD1617))</f>
        <v>56763</v>
      </c>
      <c r="CC1617" s="34">
        <f t="shared" si="462"/>
        <v>55153</v>
      </c>
      <c r="CD1617" s="32">
        <f t="shared" si="463"/>
        <v>55153</v>
      </c>
      <c r="CE1617" s="32">
        <f t="shared" si="464"/>
        <v>0</v>
      </c>
      <c r="CF1617" s="32">
        <f t="shared" si="465"/>
        <v>0</v>
      </c>
      <c r="CG1617" s="32" t="str">
        <f t="shared" si="466"/>
        <v/>
      </c>
      <c r="CH1617" s="32">
        <v>1612</v>
      </c>
      <c r="CI1617" s="32" t="s">
        <v>6</v>
      </c>
      <c r="CJ1617" s="32" t="str">
        <f t="shared" si="467"/>
        <v/>
      </c>
      <c r="CK1617" s="32" t="str">
        <f t="shared" si="468"/>
        <v/>
      </c>
      <c r="CL1617" s="32" t="str">
        <f t="shared" si="469"/>
        <v/>
      </c>
      <c r="CM1617" s="32" t="str">
        <f t="shared" si="470"/>
        <v/>
      </c>
      <c r="CN1617" s="32" t="str">
        <f t="shared" si="471"/>
        <v/>
      </c>
    </row>
    <row r="1618" spans="71:92" x14ac:dyDescent="0.3">
      <c r="BS1618" s="32" t="str">
        <f>IF(Kiadasi_kiseroiv!$K$2=BT1618,BV1618,"")</f>
        <v/>
      </c>
      <c r="BT1618" s="34" t="str">
        <f t="shared" si="454"/>
        <v/>
      </c>
      <c r="BU1618" s="32" t="str">
        <f t="shared" si="455"/>
        <v/>
      </c>
      <c r="BV1618" s="32" t="str">
        <f t="shared" si="456"/>
        <v/>
      </c>
      <c r="BW1618" s="32" t="str">
        <f t="shared" si="457"/>
        <v/>
      </c>
      <c r="BX1618" s="32" t="str">
        <f t="shared" si="458"/>
        <v/>
      </c>
      <c r="BY1618" s="32" t="str">
        <f t="shared" si="459"/>
        <v/>
      </c>
      <c r="BZ1618" s="32" t="str">
        <f t="shared" si="460"/>
        <v/>
      </c>
      <c r="CA1618" s="32" t="str">
        <f t="shared" si="461"/>
        <v/>
      </c>
      <c r="CB1618" s="33">
        <f>IF(COUNTIF($CD$7:CD1618,CD1618)=1,CD1618,CD1618+COUNTIF($CD$6:CD1617,CD1618))</f>
        <v>56764</v>
      </c>
      <c r="CC1618" s="34">
        <f t="shared" si="462"/>
        <v>55153</v>
      </c>
      <c r="CD1618" s="32">
        <f t="shared" si="463"/>
        <v>55153</v>
      </c>
      <c r="CE1618" s="32">
        <f t="shared" si="464"/>
        <v>0</v>
      </c>
      <c r="CF1618" s="32">
        <f t="shared" si="465"/>
        <v>0</v>
      </c>
      <c r="CG1618" s="32" t="str">
        <f t="shared" si="466"/>
        <v/>
      </c>
      <c r="CH1618" s="32">
        <v>1613</v>
      </c>
      <c r="CI1618" s="32" t="s">
        <v>6</v>
      </c>
      <c r="CJ1618" s="32" t="str">
        <f t="shared" si="467"/>
        <v/>
      </c>
      <c r="CK1618" s="32" t="str">
        <f t="shared" si="468"/>
        <v/>
      </c>
      <c r="CL1618" s="32" t="str">
        <f t="shared" si="469"/>
        <v/>
      </c>
      <c r="CM1618" s="32" t="str">
        <f t="shared" si="470"/>
        <v/>
      </c>
      <c r="CN1618" s="32" t="str">
        <f t="shared" si="471"/>
        <v/>
      </c>
    </row>
    <row r="1619" spans="71:92" x14ac:dyDescent="0.3">
      <c r="BS1619" s="32" t="str">
        <f>IF(Kiadasi_kiseroiv!$K$2=BT1619,BV1619,"")</f>
        <v/>
      </c>
      <c r="BT1619" s="34" t="str">
        <f t="shared" si="454"/>
        <v/>
      </c>
      <c r="BU1619" s="32" t="str">
        <f t="shared" si="455"/>
        <v/>
      </c>
      <c r="BV1619" s="32" t="str">
        <f t="shared" si="456"/>
        <v/>
      </c>
      <c r="BW1619" s="32" t="str">
        <f t="shared" si="457"/>
        <v/>
      </c>
      <c r="BX1619" s="32" t="str">
        <f t="shared" si="458"/>
        <v/>
      </c>
      <c r="BY1619" s="32" t="str">
        <f t="shared" si="459"/>
        <v/>
      </c>
      <c r="BZ1619" s="32" t="str">
        <f t="shared" si="460"/>
        <v/>
      </c>
      <c r="CA1619" s="32" t="str">
        <f t="shared" si="461"/>
        <v/>
      </c>
      <c r="CB1619" s="33">
        <f>IF(COUNTIF($CD$7:CD1619,CD1619)=1,CD1619,CD1619+COUNTIF($CD$6:CD1618,CD1619))</f>
        <v>56765</v>
      </c>
      <c r="CC1619" s="34">
        <f t="shared" si="462"/>
        <v>55153</v>
      </c>
      <c r="CD1619" s="32">
        <f t="shared" si="463"/>
        <v>55153</v>
      </c>
      <c r="CE1619" s="32">
        <f t="shared" si="464"/>
        <v>0</v>
      </c>
      <c r="CF1619" s="32">
        <f t="shared" si="465"/>
        <v>0</v>
      </c>
      <c r="CG1619" s="32" t="str">
        <f t="shared" si="466"/>
        <v/>
      </c>
      <c r="CH1619" s="32">
        <v>1614</v>
      </c>
      <c r="CI1619" s="32" t="s">
        <v>6</v>
      </c>
      <c r="CJ1619" s="32" t="str">
        <f t="shared" si="467"/>
        <v/>
      </c>
      <c r="CK1619" s="32" t="str">
        <f t="shared" si="468"/>
        <v/>
      </c>
      <c r="CL1619" s="32" t="str">
        <f t="shared" si="469"/>
        <v/>
      </c>
      <c r="CM1619" s="32" t="str">
        <f t="shared" si="470"/>
        <v/>
      </c>
      <c r="CN1619" s="32" t="str">
        <f t="shared" si="471"/>
        <v/>
      </c>
    </row>
    <row r="1620" spans="71:92" x14ac:dyDescent="0.3">
      <c r="BS1620" s="32" t="str">
        <f>IF(Kiadasi_kiseroiv!$K$2=BT1620,BV1620,"")</f>
        <v/>
      </c>
      <c r="BT1620" s="34" t="str">
        <f t="shared" si="454"/>
        <v/>
      </c>
      <c r="BU1620" s="32" t="str">
        <f t="shared" si="455"/>
        <v/>
      </c>
      <c r="BV1620" s="32" t="str">
        <f t="shared" si="456"/>
        <v/>
      </c>
      <c r="BW1620" s="32" t="str">
        <f t="shared" si="457"/>
        <v/>
      </c>
      <c r="BX1620" s="32" t="str">
        <f t="shared" si="458"/>
        <v/>
      </c>
      <c r="BY1620" s="32" t="str">
        <f t="shared" si="459"/>
        <v/>
      </c>
      <c r="BZ1620" s="32" t="str">
        <f t="shared" si="460"/>
        <v/>
      </c>
      <c r="CA1620" s="32" t="str">
        <f t="shared" si="461"/>
        <v/>
      </c>
      <c r="CB1620" s="33">
        <f>IF(COUNTIF($CD$7:CD1620,CD1620)=1,CD1620,CD1620+COUNTIF($CD$6:CD1619,CD1620))</f>
        <v>56766</v>
      </c>
      <c r="CC1620" s="34">
        <f t="shared" si="462"/>
        <v>55153</v>
      </c>
      <c r="CD1620" s="32">
        <f t="shared" si="463"/>
        <v>55153</v>
      </c>
      <c r="CE1620" s="32">
        <f t="shared" si="464"/>
        <v>0</v>
      </c>
      <c r="CF1620" s="32">
        <f t="shared" si="465"/>
        <v>0</v>
      </c>
      <c r="CG1620" s="32" t="str">
        <f t="shared" si="466"/>
        <v/>
      </c>
      <c r="CH1620" s="32">
        <v>1615</v>
      </c>
      <c r="CI1620" s="32" t="s">
        <v>6</v>
      </c>
      <c r="CJ1620" s="32" t="str">
        <f t="shared" si="467"/>
        <v/>
      </c>
      <c r="CK1620" s="32" t="str">
        <f t="shared" si="468"/>
        <v/>
      </c>
      <c r="CL1620" s="32" t="str">
        <f t="shared" si="469"/>
        <v/>
      </c>
      <c r="CM1620" s="32" t="str">
        <f t="shared" si="470"/>
        <v/>
      </c>
      <c r="CN1620" s="32" t="str">
        <f t="shared" si="471"/>
        <v/>
      </c>
    </row>
    <row r="1621" spans="71:92" x14ac:dyDescent="0.3">
      <c r="BS1621" s="32" t="str">
        <f>IF(Kiadasi_kiseroiv!$K$2=BT1621,BV1621,"")</f>
        <v/>
      </c>
      <c r="BT1621" s="34" t="str">
        <f t="shared" si="454"/>
        <v/>
      </c>
      <c r="BU1621" s="32" t="str">
        <f t="shared" si="455"/>
        <v/>
      </c>
      <c r="BV1621" s="32" t="str">
        <f t="shared" si="456"/>
        <v/>
      </c>
      <c r="BW1621" s="32" t="str">
        <f t="shared" si="457"/>
        <v/>
      </c>
      <c r="BX1621" s="32" t="str">
        <f t="shared" si="458"/>
        <v/>
      </c>
      <c r="BY1621" s="32" t="str">
        <f t="shared" si="459"/>
        <v/>
      </c>
      <c r="BZ1621" s="32" t="str">
        <f t="shared" si="460"/>
        <v/>
      </c>
      <c r="CA1621" s="32" t="str">
        <f t="shared" si="461"/>
        <v/>
      </c>
      <c r="CB1621" s="33">
        <f>IF(COUNTIF($CD$7:CD1621,CD1621)=1,CD1621,CD1621+COUNTIF($CD$6:CD1620,CD1621))</f>
        <v>56767</v>
      </c>
      <c r="CC1621" s="34">
        <f t="shared" si="462"/>
        <v>55153</v>
      </c>
      <c r="CD1621" s="32">
        <f t="shared" si="463"/>
        <v>55153</v>
      </c>
      <c r="CE1621" s="32">
        <f t="shared" si="464"/>
        <v>0</v>
      </c>
      <c r="CF1621" s="32">
        <f t="shared" si="465"/>
        <v>0</v>
      </c>
      <c r="CG1621" s="32" t="str">
        <f t="shared" si="466"/>
        <v/>
      </c>
      <c r="CH1621" s="32">
        <v>1616</v>
      </c>
      <c r="CI1621" s="32" t="s">
        <v>6</v>
      </c>
      <c r="CJ1621" s="32" t="str">
        <f t="shared" si="467"/>
        <v/>
      </c>
      <c r="CK1621" s="32" t="str">
        <f t="shared" si="468"/>
        <v/>
      </c>
      <c r="CL1621" s="32" t="str">
        <f t="shared" si="469"/>
        <v/>
      </c>
      <c r="CM1621" s="32" t="str">
        <f t="shared" si="470"/>
        <v/>
      </c>
      <c r="CN1621" s="32" t="str">
        <f t="shared" si="471"/>
        <v/>
      </c>
    </row>
    <row r="1622" spans="71:92" x14ac:dyDescent="0.3">
      <c r="BS1622" s="32" t="str">
        <f>IF(Kiadasi_kiseroiv!$K$2=BT1622,BV1622,"")</f>
        <v/>
      </c>
      <c r="BT1622" s="34" t="str">
        <f t="shared" si="454"/>
        <v/>
      </c>
      <c r="BU1622" s="32" t="str">
        <f t="shared" si="455"/>
        <v/>
      </c>
      <c r="BV1622" s="32" t="str">
        <f t="shared" si="456"/>
        <v/>
      </c>
      <c r="BW1622" s="32" t="str">
        <f t="shared" si="457"/>
        <v/>
      </c>
      <c r="BX1622" s="32" t="str">
        <f t="shared" si="458"/>
        <v/>
      </c>
      <c r="BY1622" s="32" t="str">
        <f t="shared" si="459"/>
        <v/>
      </c>
      <c r="BZ1622" s="32" t="str">
        <f t="shared" si="460"/>
        <v/>
      </c>
      <c r="CA1622" s="32" t="str">
        <f t="shared" si="461"/>
        <v/>
      </c>
      <c r="CB1622" s="33">
        <f>IF(COUNTIF($CD$7:CD1622,CD1622)=1,CD1622,CD1622+COUNTIF($CD$6:CD1621,CD1622))</f>
        <v>56768</v>
      </c>
      <c r="CC1622" s="34">
        <f t="shared" si="462"/>
        <v>55153</v>
      </c>
      <c r="CD1622" s="32">
        <f t="shared" si="463"/>
        <v>55153</v>
      </c>
      <c r="CE1622" s="32">
        <f t="shared" si="464"/>
        <v>0</v>
      </c>
      <c r="CF1622" s="32">
        <f t="shared" si="465"/>
        <v>0</v>
      </c>
      <c r="CG1622" s="32" t="str">
        <f t="shared" si="466"/>
        <v/>
      </c>
      <c r="CH1622" s="32">
        <v>1617</v>
      </c>
      <c r="CI1622" s="32" t="s">
        <v>6</v>
      </c>
      <c r="CJ1622" s="32" t="str">
        <f t="shared" si="467"/>
        <v/>
      </c>
      <c r="CK1622" s="32" t="str">
        <f t="shared" si="468"/>
        <v/>
      </c>
      <c r="CL1622" s="32" t="str">
        <f t="shared" si="469"/>
        <v/>
      </c>
      <c r="CM1622" s="32" t="str">
        <f t="shared" si="470"/>
        <v/>
      </c>
      <c r="CN1622" s="32" t="str">
        <f t="shared" si="471"/>
        <v/>
      </c>
    </row>
    <row r="1623" spans="71:92" x14ac:dyDescent="0.3">
      <c r="BS1623" s="32" t="str">
        <f>IF(Kiadasi_kiseroiv!$K$2=BT1623,BV1623,"")</f>
        <v/>
      </c>
      <c r="BT1623" s="34" t="str">
        <f t="shared" si="454"/>
        <v/>
      </c>
      <c r="BU1623" s="32" t="str">
        <f t="shared" si="455"/>
        <v/>
      </c>
      <c r="BV1623" s="32" t="str">
        <f t="shared" si="456"/>
        <v/>
      </c>
      <c r="BW1623" s="32" t="str">
        <f t="shared" si="457"/>
        <v/>
      </c>
      <c r="BX1623" s="32" t="str">
        <f t="shared" si="458"/>
        <v/>
      </c>
      <c r="BY1623" s="32" t="str">
        <f t="shared" si="459"/>
        <v/>
      </c>
      <c r="BZ1623" s="32" t="str">
        <f t="shared" si="460"/>
        <v/>
      </c>
      <c r="CA1623" s="32" t="str">
        <f t="shared" si="461"/>
        <v/>
      </c>
      <c r="CB1623" s="33">
        <f>IF(COUNTIF($CD$7:CD1623,CD1623)=1,CD1623,CD1623+COUNTIF($CD$6:CD1622,CD1623))</f>
        <v>56769</v>
      </c>
      <c r="CC1623" s="34">
        <f t="shared" si="462"/>
        <v>55153</v>
      </c>
      <c r="CD1623" s="32">
        <f t="shared" si="463"/>
        <v>55153</v>
      </c>
      <c r="CE1623" s="32">
        <f t="shared" si="464"/>
        <v>0</v>
      </c>
      <c r="CF1623" s="32">
        <f t="shared" si="465"/>
        <v>0</v>
      </c>
      <c r="CG1623" s="32" t="str">
        <f t="shared" si="466"/>
        <v/>
      </c>
      <c r="CH1623" s="32">
        <v>1618</v>
      </c>
      <c r="CI1623" s="32" t="s">
        <v>6</v>
      </c>
      <c r="CJ1623" s="32" t="str">
        <f t="shared" si="467"/>
        <v/>
      </c>
      <c r="CK1623" s="32" t="str">
        <f t="shared" si="468"/>
        <v/>
      </c>
      <c r="CL1623" s="32" t="str">
        <f t="shared" si="469"/>
        <v/>
      </c>
      <c r="CM1623" s="32" t="str">
        <f t="shared" si="470"/>
        <v/>
      </c>
      <c r="CN1623" s="32" t="str">
        <f t="shared" si="471"/>
        <v/>
      </c>
    </row>
    <row r="1624" spans="71:92" x14ac:dyDescent="0.3">
      <c r="BS1624" s="32" t="str">
        <f>IF(Kiadasi_kiseroiv!$K$2=BT1624,BV1624,"")</f>
        <v/>
      </c>
      <c r="BT1624" s="34" t="str">
        <f t="shared" si="454"/>
        <v/>
      </c>
      <c r="BU1624" s="32" t="str">
        <f t="shared" si="455"/>
        <v/>
      </c>
      <c r="BV1624" s="32" t="str">
        <f t="shared" si="456"/>
        <v/>
      </c>
      <c r="BW1624" s="32" t="str">
        <f t="shared" si="457"/>
        <v/>
      </c>
      <c r="BX1624" s="32" t="str">
        <f t="shared" si="458"/>
        <v/>
      </c>
      <c r="BY1624" s="32" t="str">
        <f t="shared" si="459"/>
        <v/>
      </c>
      <c r="BZ1624" s="32" t="str">
        <f t="shared" si="460"/>
        <v/>
      </c>
      <c r="CA1624" s="32" t="str">
        <f t="shared" si="461"/>
        <v/>
      </c>
      <c r="CB1624" s="33">
        <f>IF(COUNTIF($CD$7:CD1624,CD1624)=1,CD1624,CD1624+COUNTIF($CD$6:CD1623,CD1624))</f>
        <v>56770</v>
      </c>
      <c r="CC1624" s="34">
        <f t="shared" si="462"/>
        <v>55153</v>
      </c>
      <c r="CD1624" s="32">
        <f t="shared" si="463"/>
        <v>55153</v>
      </c>
      <c r="CE1624" s="32">
        <f t="shared" si="464"/>
        <v>0</v>
      </c>
      <c r="CF1624" s="32">
        <f t="shared" si="465"/>
        <v>0</v>
      </c>
      <c r="CG1624" s="32" t="str">
        <f t="shared" si="466"/>
        <v/>
      </c>
      <c r="CH1624" s="32">
        <v>1619</v>
      </c>
      <c r="CI1624" s="32" t="s">
        <v>6</v>
      </c>
      <c r="CJ1624" s="32" t="str">
        <f t="shared" si="467"/>
        <v/>
      </c>
      <c r="CK1624" s="32" t="str">
        <f t="shared" si="468"/>
        <v/>
      </c>
      <c r="CL1624" s="32" t="str">
        <f t="shared" si="469"/>
        <v/>
      </c>
      <c r="CM1624" s="32" t="str">
        <f t="shared" si="470"/>
        <v/>
      </c>
      <c r="CN1624" s="32" t="str">
        <f t="shared" si="471"/>
        <v/>
      </c>
    </row>
    <row r="1625" spans="71:92" x14ac:dyDescent="0.3">
      <c r="BS1625" s="32" t="str">
        <f>IF(Kiadasi_kiseroiv!$K$2=BT1625,BV1625,"")</f>
        <v/>
      </c>
      <c r="BT1625" s="34" t="str">
        <f t="shared" si="454"/>
        <v/>
      </c>
      <c r="BU1625" s="32" t="str">
        <f t="shared" si="455"/>
        <v/>
      </c>
      <c r="BV1625" s="32" t="str">
        <f t="shared" si="456"/>
        <v/>
      </c>
      <c r="BW1625" s="32" t="str">
        <f t="shared" si="457"/>
        <v/>
      </c>
      <c r="BX1625" s="32" t="str">
        <f t="shared" si="458"/>
        <v/>
      </c>
      <c r="BY1625" s="32" t="str">
        <f t="shared" si="459"/>
        <v/>
      </c>
      <c r="BZ1625" s="32" t="str">
        <f t="shared" si="460"/>
        <v/>
      </c>
      <c r="CA1625" s="32" t="str">
        <f t="shared" si="461"/>
        <v/>
      </c>
      <c r="CB1625" s="33">
        <f>IF(COUNTIF($CD$7:CD1625,CD1625)=1,CD1625,CD1625+COUNTIF($CD$6:CD1624,CD1625))</f>
        <v>56771</v>
      </c>
      <c r="CC1625" s="34">
        <f t="shared" si="462"/>
        <v>55153</v>
      </c>
      <c r="CD1625" s="32">
        <f t="shared" si="463"/>
        <v>55153</v>
      </c>
      <c r="CE1625" s="32">
        <f t="shared" si="464"/>
        <v>0</v>
      </c>
      <c r="CF1625" s="32">
        <f t="shared" si="465"/>
        <v>0</v>
      </c>
      <c r="CG1625" s="32" t="str">
        <f t="shared" si="466"/>
        <v/>
      </c>
      <c r="CH1625" s="32">
        <v>1620</v>
      </c>
      <c r="CI1625" s="32" t="s">
        <v>6</v>
      </c>
      <c r="CJ1625" s="32" t="str">
        <f t="shared" si="467"/>
        <v/>
      </c>
      <c r="CK1625" s="32" t="str">
        <f t="shared" si="468"/>
        <v/>
      </c>
      <c r="CL1625" s="32" t="str">
        <f t="shared" si="469"/>
        <v/>
      </c>
      <c r="CM1625" s="32" t="str">
        <f t="shared" si="470"/>
        <v/>
      </c>
      <c r="CN1625" s="32" t="str">
        <f t="shared" si="471"/>
        <v/>
      </c>
    </row>
    <row r="1626" spans="71:92" x14ac:dyDescent="0.3">
      <c r="BS1626" s="32" t="str">
        <f>IF(Kiadasi_kiseroiv!$K$2=BT1626,BV1626,"")</f>
        <v/>
      </c>
      <c r="BT1626" s="34" t="str">
        <f t="shared" si="454"/>
        <v/>
      </c>
      <c r="BU1626" s="32" t="str">
        <f t="shared" si="455"/>
        <v/>
      </c>
      <c r="BV1626" s="32" t="str">
        <f t="shared" si="456"/>
        <v/>
      </c>
      <c r="BW1626" s="32" t="str">
        <f t="shared" si="457"/>
        <v/>
      </c>
      <c r="BX1626" s="32" t="str">
        <f t="shared" si="458"/>
        <v/>
      </c>
      <c r="BY1626" s="32" t="str">
        <f t="shared" si="459"/>
        <v/>
      </c>
      <c r="BZ1626" s="32" t="str">
        <f t="shared" si="460"/>
        <v/>
      </c>
      <c r="CA1626" s="32" t="str">
        <f t="shared" si="461"/>
        <v/>
      </c>
      <c r="CB1626" s="33">
        <f>IF(COUNTIF($CD$7:CD1626,CD1626)=1,CD1626,CD1626+COUNTIF($CD$6:CD1625,CD1626))</f>
        <v>56772</v>
      </c>
      <c r="CC1626" s="34">
        <f t="shared" si="462"/>
        <v>55153</v>
      </c>
      <c r="CD1626" s="32">
        <f t="shared" si="463"/>
        <v>55153</v>
      </c>
      <c r="CE1626" s="32">
        <f t="shared" si="464"/>
        <v>0</v>
      </c>
      <c r="CF1626" s="32">
        <f t="shared" si="465"/>
        <v>0</v>
      </c>
      <c r="CG1626" s="32" t="str">
        <f t="shared" si="466"/>
        <v/>
      </c>
      <c r="CH1626" s="32">
        <v>1621</v>
      </c>
      <c r="CI1626" s="32" t="s">
        <v>6</v>
      </c>
      <c r="CJ1626" s="32" t="str">
        <f t="shared" si="467"/>
        <v/>
      </c>
      <c r="CK1626" s="32" t="str">
        <f t="shared" si="468"/>
        <v/>
      </c>
      <c r="CL1626" s="32" t="str">
        <f t="shared" si="469"/>
        <v/>
      </c>
      <c r="CM1626" s="32" t="str">
        <f t="shared" si="470"/>
        <v/>
      </c>
      <c r="CN1626" s="32" t="str">
        <f t="shared" si="471"/>
        <v/>
      </c>
    </row>
    <row r="1627" spans="71:92" x14ac:dyDescent="0.3">
      <c r="BS1627" s="32" t="str">
        <f>IF(Kiadasi_kiseroiv!$K$2=BT1627,BV1627,"")</f>
        <v/>
      </c>
      <c r="BT1627" s="34" t="str">
        <f t="shared" si="454"/>
        <v/>
      </c>
      <c r="BU1627" s="32" t="str">
        <f t="shared" si="455"/>
        <v/>
      </c>
      <c r="BV1627" s="32" t="str">
        <f t="shared" si="456"/>
        <v/>
      </c>
      <c r="BW1627" s="32" t="str">
        <f t="shared" si="457"/>
        <v/>
      </c>
      <c r="BX1627" s="32" t="str">
        <f t="shared" si="458"/>
        <v/>
      </c>
      <c r="BY1627" s="32" t="str">
        <f t="shared" si="459"/>
        <v/>
      </c>
      <c r="BZ1627" s="32" t="str">
        <f t="shared" si="460"/>
        <v/>
      </c>
      <c r="CA1627" s="32" t="str">
        <f t="shared" si="461"/>
        <v/>
      </c>
      <c r="CB1627" s="33">
        <f>IF(COUNTIF($CD$7:CD1627,CD1627)=1,CD1627,CD1627+COUNTIF($CD$6:CD1626,CD1627))</f>
        <v>56773</v>
      </c>
      <c r="CC1627" s="34">
        <f t="shared" si="462"/>
        <v>55153</v>
      </c>
      <c r="CD1627" s="32">
        <f t="shared" si="463"/>
        <v>55153</v>
      </c>
      <c r="CE1627" s="32">
        <f t="shared" si="464"/>
        <v>0</v>
      </c>
      <c r="CF1627" s="32">
        <f t="shared" si="465"/>
        <v>0</v>
      </c>
      <c r="CG1627" s="32" t="str">
        <f t="shared" si="466"/>
        <v/>
      </c>
      <c r="CH1627" s="32">
        <v>1622</v>
      </c>
      <c r="CI1627" s="32" t="s">
        <v>6</v>
      </c>
      <c r="CJ1627" s="32" t="str">
        <f t="shared" si="467"/>
        <v/>
      </c>
      <c r="CK1627" s="32" t="str">
        <f t="shared" si="468"/>
        <v/>
      </c>
      <c r="CL1627" s="32" t="str">
        <f t="shared" si="469"/>
        <v/>
      </c>
      <c r="CM1627" s="32" t="str">
        <f t="shared" si="470"/>
        <v/>
      </c>
      <c r="CN1627" s="32" t="str">
        <f t="shared" si="471"/>
        <v/>
      </c>
    </row>
    <row r="1628" spans="71:92" x14ac:dyDescent="0.3">
      <c r="BS1628" s="32" t="str">
        <f>IF(Kiadasi_kiseroiv!$K$2=BT1628,BV1628,"")</f>
        <v/>
      </c>
      <c r="BT1628" s="34" t="str">
        <f t="shared" si="454"/>
        <v/>
      </c>
      <c r="BU1628" s="32" t="str">
        <f t="shared" si="455"/>
        <v/>
      </c>
      <c r="BV1628" s="32" t="str">
        <f t="shared" si="456"/>
        <v/>
      </c>
      <c r="BW1628" s="32" t="str">
        <f t="shared" si="457"/>
        <v/>
      </c>
      <c r="BX1628" s="32" t="str">
        <f t="shared" si="458"/>
        <v/>
      </c>
      <c r="BY1628" s="32" t="str">
        <f t="shared" si="459"/>
        <v/>
      </c>
      <c r="BZ1628" s="32" t="str">
        <f t="shared" si="460"/>
        <v/>
      </c>
      <c r="CA1628" s="32" t="str">
        <f t="shared" si="461"/>
        <v/>
      </c>
      <c r="CB1628" s="33">
        <f>IF(COUNTIF($CD$7:CD1628,CD1628)=1,CD1628,CD1628+COUNTIF($CD$6:CD1627,CD1628))</f>
        <v>56774</v>
      </c>
      <c r="CC1628" s="34">
        <f t="shared" si="462"/>
        <v>55153</v>
      </c>
      <c r="CD1628" s="32">
        <f t="shared" si="463"/>
        <v>55153</v>
      </c>
      <c r="CE1628" s="32">
        <f t="shared" si="464"/>
        <v>0</v>
      </c>
      <c r="CF1628" s="32">
        <f t="shared" si="465"/>
        <v>0</v>
      </c>
      <c r="CG1628" s="32" t="str">
        <f t="shared" si="466"/>
        <v/>
      </c>
      <c r="CH1628" s="32">
        <v>1623</v>
      </c>
      <c r="CI1628" s="32" t="s">
        <v>6</v>
      </c>
      <c r="CJ1628" s="32" t="str">
        <f t="shared" si="467"/>
        <v/>
      </c>
      <c r="CK1628" s="32" t="str">
        <f t="shared" si="468"/>
        <v/>
      </c>
      <c r="CL1628" s="32" t="str">
        <f t="shared" si="469"/>
        <v/>
      </c>
      <c r="CM1628" s="32" t="str">
        <f t="shared" si="470"/>
        <v/>
      </c>
      <c r="CN1628" s="32" t="str">
        <f t="shared" si="471"/>
        <v/>
      </c>
    </row>
    <row r="1629" spans="71:92" x14ac:dyDescent="0.3">
      <c r="BS1629" s="32" t="str">
        <f>IF(Kiadasi_kiseroiv!$K$2=BT1629,BV1629,"")</f>
        <v/>
      </c>
      <c r="BT1629" s="34" t="str">
        <f t="shared" si="454"/>
        <v/>
      </c>
      <c r="BU1629" s="32" t="str">
        <f t="shared" si="455"/>
        <v/>
      </c>
      <c r="BV1629" s="32" t="str">
        <f t="shared" si="456"/>
        <v/>
      </c>
      <c r="BW1629" s="32" t="str">
        <f t="shared" si="457"/>
        <v/>
      </c>
      <c r="BX1629" s="32" t="str">
        <f t="shared" si="458"/>
        <v/>
      </c>
      <c r="BY1629" s="32" t="str">
        <f t="shared" si="459"/>
        <v/>
      </c>
      <c r="BZ1629" s="32" t="str">
        <f t="shared" si="460"/>
        <v/>
      </c>
      <c r="CA1629" s="32" t="str">
        <f t="shared" si="461"/>
        <v/>
      </c>
      <c r="CB1629" s="33">
        <f>IF(COUNTIF($CD$7:CD1629,CD1629)=1,CD1629,CD1629+COUNTIF($CD$6:CD1628,CD1629))</f>
        <v>56775</v>
      </c>
      <c r="CC1629" s="34">
        <f t="shared" si="462"/>
        <v>55153</v>
      </c>
      <c r="CD1629" s="32">
        <f t="shared" si="463"/>
        <v>55153</v>
      </c>
      <c r="CE1629" s="32">
        <f t="shared" si="464"/>
        <v>0</v>
      </c>
      <c r="CF1629" s="32">
        <f t="shared" si="465"/>
        <v>0</v>
      </c>
      <c r="CG1629" s="32" t="str">
        <f t="shared" si="466"/>
        <v/>
      </c>
      <c r="CH1629" s="32">
        <v>1624</v>
      </c>
      <c r="CI1629" s="32" t="s">
        <v>6</v>
      </c>
      <c r="CJ1629" s="32" t="str">
        <f t="shared" si="467"/>
        <v/>
      </c>
      <c r="CK1629" s="32" t="str">
        <f t="shared" si="468"/>
        <v/>
      </c>
      <c r="CL1629" s="32" t="str">
        <f t="shared" si="469"/>
        <v/>
      </c>
      <c r="CM1629" s="32" t="str">
        <f t="shared" si="470"/>
        <v/>
      </c>
      <c r="CN1629" s="32" t="str">
        <f t="shared" si="471"/>
        <v/>
      </c>
    </row>
    <row r="1630" spans="71:92" x14ac:dyDescent="0.3">
      <c r="BS1630" s="32" t="str">
        <f>IF(Kiadasi_kiseroiv!$K$2=BT1630,BV1630,"")</f>
        <v/>
      </c>
      <c r="BT1630" s="34" t="str">
        <f t="shared" si="454"/>
        <v/>
      </c>
      <c r="BU1630" s="32" t="str">
        <f t="shared" si="455"/>
        <v/>
      </c>
      <c r="BV1630" s="32" t="str">
        <f t="shared" si="456"/>
        <v/>
      </c>
      <c r="BW1630" s="32" t="str">
        <f t="shared" si="457"/>
        <v/>
      </c>
      <c r="BX1630" s="32" t="str">
        <f t="shared" si="458"/>
        <v/>
      </c>
      <c r="BY1630" s="32" t="str">
        <f t="shared" si="459"/>
        <v/>
      </c>
      <c r="BZ1630" s="32" t="str">
        <f t="shared" si="460"/>
        <v/>
      </c>
      <c r="CA1630" s="32" t="str">
        <f t="shared" si="461"/>
        <v/>
      </c>
      <c r="CB1630" s="33">
        <f>IF(COUNTIF($CD$7:CD1630,CD1630)=1,CD1630,CD1630+COUNTIF($CD$6:CD1629,CD1630))</f>
        <v>56776</v>
      </c>
      <c r="CC1630" s="34">
        <f t="shared" si="462"/>
        <v>55153</v>
      </c>
      <c r="CD1630" s="32">
        <f t="shared" si="463"/>
        <v>55153</v>
      </c>
      <c r="CE1630" s="32">
        <f t="shared" si="464"/>
        <v>0</v>
      </c>
      <c r="CF1630" s="32">
        <f t="shared" si="465"/>
        <v>0</v>
      </c>
      <c r="CG1630" s="32" t="str">
        <f t="shared" si="466"/>
        <v/>
      </c>
      <c r="CH1630" s="32">
        <v>1625</v>
      </c>
      <c r="CI1630" s="32" t="s">
        <v>6</v>
      </c>
      <c r="CJ1630" s="32" t="str">
        <f t="shared" si="467"/>
        <v/>
      </c>
      <c r="CK1630" s="32" t="str">
        <f t="shared" si="468"/>
        <v/>
      </c>
      <c r="CL1630" s="32" t="str">
        <f t="shared" si="469"/>
        <v/>
      </c>
      <c r="CM1630" s="32" t="str">
        <f t="shared" si="470"/>
        <v/>
      </c>
      <c r="CN1630" s="32" t="str">
        <f t="shared" si="471"/>
        <v/>
      </c>
    </row>
    <row r="1631" spans="71:92" x14ac:dyDescent="0.3">
      <c r="BS1631" s="32" t="str">
        <f>IF(Kiadasi_kiseroiv!$K$2=BT1631,BV1631,"")</f>
        <v/>
      </c>
      <c r="BT1631" s="34" t="str">
        <f t="shared" si="454"/>
        <v/>
      </c>
      <c r="BU1631" s="32" t="str">
        <f t="shared" si="455"/>
        <v/>
      </c>
      <c r="BV1631" s="32" t="str">
        <f t="shared" si="456"/>
        <v/>
      </c>
      <c r="BW1631" s="32" t="str">
        <f t="shared" si="457"/>
        <v/>
      </c>
      <c r="BX1631" s="32" t="str">
        <f t="shared" si="458"/>
        <v/>
      </c>
      <c r="BY1631" s="32" t="str">
        <f t="shared" si="459"/>
        <v/>
      </c>
      <c r="BZ1631" s="32" t="str">
        <f t="shared" si="460"/>
        <v/>
      </c>
      <c r="CA1631" s="32" t="str">
        <f t="shared" si="461"/>
        <v/>
      </c>
      <c r="CB1631" s="33">
        <f>IF(COUNTIF($CD$7:CD1631,CD1631)=1,CD1631,CD1631+COUNTIF($CD$6:CD1630,CD1631))</f>
        <v>56777</v>
      </c>
      <c r="CC1631" s="34">
        <f t="shared" si="462"/>
        <v>55153</v>
      </c>
      <c r="CD1631" s="32">
        <f t="shared" si="463"/>
        <v>55153</v>
      </c>
      <c r="CE1631" s="32">
        <f t="shared" si="464"/>
        <v>0</v>
      </c>
      <c r="CF1631" s="32">
        <f t="shared" si="465"/>
        <v>0</v>
      </c>
      <c r="CG1631" s="32" t="str">
        <f t="shared" si="466"/>
        <v/>
      </c>
      <c r="CH1631" s="32">
        <v>1626</v>
      </c>
      <c r="CI1631" s="32" t="s">
        <v>6</v>
      </c>
      <c r="CJ1631" s="32" t="str">
        <f t="shared" si="467"/>
        <v/>
      </c>
      <c r="CK1631" s="32" t="str">
        <f t="shared" si="468"/>
        <v/>
      </c>
      <c r="CL1631" s="32" t="str">
        <f t="shared" si="469"/>
        <v/>
      </c>
      <c r="CM1631" s="32" t="str">
        <f t="shared" si="470"/>
        <v/>
      </c>
      <c r="CN1631" s="32" t="str">
        <f t="shared" si="471"/>
        <v/>
      </c>
    </row>
    <row r="1632" spans="71:92" x14ac:dyDescent="0.3">
      <c r="BS1632" s="32" t="str">
        <f>IF(Kiadasi_kiseroiv!$K$2=BT1632,BV1632,"")</f>
        <v/>
      </c>
      <c r="BT1632" s="34" t="str">
        <f t="shared" si="454"/>
        <v/>
      </c>
      <c r="BU1632" s="32" t="str">
        <f t="shared" si="455"/>
        <v/>
      </c>
      <c r="BV1632" s="32" t="str">
        <f t="shared" si="456"/>
        <v/>
      </c>
      <c r="BW1632" s="32" t="str">
        <f t="shared" si="457"/>
        <v/>
      </c>
      <c r="BX1632" s="32" t="str">
        <f t="shared" si="458"/>
        <v/>
      </c>
      <c r="BY1632" s="32" t="str">
        <f t="shared" si="459"/>
        <v/>
      </c>
      <c r="BZ1632" s="32" t="str">
        <f t="shared" si="460"/>
        <v/>
      </c>
      <c r="CA1632" s="32" t="str">
        <f t="shared" si="461"/>
        <v/>
      </c>
      <c r="CB1632" s="33">
        <f>IF(COUNTIF($CD$7:CD1632,CD1632)=1,CD1632,CD1632+COUNTIF($CD$6:CD1631,CD1632))</f>
        <v>56778</v>
      </c>
      <c r="CC1632" s="34">
        <f t="shared" si="462"/>
        <v>55153</v>
      </c>
      <c r="CD1632" s="32">
        <f t="shared" si="463"/>
        <v>55153</v>
      </c>
      <c r="CE1632" s="32">
        <f t="shared" si="464"/>
        <v>0</v>
      </c>
      <c r="CF1632" s="32">
        <f t="shared" si="465"/>
        <v>0</v>
      </c>
      <c r="CG1632" s="32" t="str">
        <f t="shared" si="466"/>
        <v/>
      </c>
      <c r="CH1632" s="32">
        <v>1627</v>
      </c>
      <c r="CI1632" s="32" t="s">
        <v>6</v>
      </c>
      <c r="CJ1632" s="32" t="str">
        <f t="shared" si="467"/>
        <v/>
      </c>
      <c r="CK1632" s="32" t="str">
        <f t="shared" si="468"/>
        <v/>
      </c>
      <c r="CL1632" s="32" t="str">
        <f t="shared" si="469"/>
        <v/>
      </c>
      <c r="CM1632" s="32" t="str">
        <f t="shared" si="470"/>
        <v/>
      </c>
      <c r="CN1632" s="32" t="str">
        <f t="shared" si="471"/>
        <v/>
      </c>
    </row>
    <row r="1633" spans="71:92" x14ac:dyDescent="0.3">
      <c r="BS1633" s="32" t="str">
        <f>IF(Kiadasi_kiseroiv!$K$2=BT1633,BV1633,"")</f>
        <v/>
      </c>
      <c r="BT1633" s="34" t="str">
        <f t="shared" si="454"/>
        <v/>
      </c>
      <c r="BU1633" s="32" t="str">
        <f t="shared" si="455"/>
        <v/>
      </c>
      <c r="BV1633" s="32" t="str">
        <f t="shared" si="456"/>
        <v/>
      </c>
      <c r="BW1633" s="32" t="str">
        <f t="shared" si="457"/>
        <v/>
      </c>
      <c r="BX1633" s="32" t="str">
        <f t="shared" si="458"/>
        <v/>
      </c>
      <c r="BY1633" s="32" t="str">
        <f t="shared" si="459"/>
        <v/>
      </c>
      <c r="BZ1633" s="32" t="str">
        <f t="shared" si="460"/>
        <v/>
      </c>
      <c r="CA1633" s="32" t="str">
        <f t="shared" si="461"/>
        <v/>
      </c>
      <c r="CB1633" s="33">
        <f>IF(COUNTIF($CD$7:CD1633,CD1633)=1,CD1633,CD1633+COUNTIF($CD$6:CD1632,CD1633))</f>
        <v>56779</v>
      </c>
      <c r="CC1633" s="34">
        <f t="shared" si="462"/>
        <v>55153</v>
      </c>
      <c r="CD1633" s="32">
        <f t="shared" si="463"/>
        <v>55153</v>
      </c>
      <c r="CE1633" s="32">
        <f t="shared" si="464"/>
        <v>0</v>
      </c>
      <c r="CF1633" s="32">
        <f t="shared" si="465"/>
        <v>0</v>
      </c>
      <c r="CG1633" s="32" t="str">
        <f t="shared" si="466"/>
        <v/>
      </c>
      <c r="CH1633" s="32">
        <v>1628</v>
      </c>
      <c r="CI1633" s="32" t="s">
        <v>6</v>
      </c>
      <c r="CJ1633" s="32" t="str">
        <f t="shared" si="467"/>
        <v/>
      </c>
      <c r="CK1633" s="32" t="str">
        <f t="shared" si="468"/>
        <v/>
      </c>
      <c r="CL1633" s="32" t="str">
        <f t="shared" si="469"/>
        <v/>
      </c>
      <c r="CM1633" s="32" t="str">
        <f t="shared" si="470"/>
        <v/>
      </c>
      <c r="CN1633" s="32" t="str">
        <f t="shared" si="471"/>
        <v/>
      </c>
    </row>
    <row r="1634" spans="71:92" x14ac:dyDescent="0.3">
      <c r="BS1634" s="32" t="str">
        <f>IF(Kiadasi_kiseroiv!$K$2=BT1634,BV1634,"")</f>
        <v/>
      </c>
      <c r="BT1634" s="34" t="str">
        <f t="shared" si="454"/>
        <v/>
      </c>
      <c r="BU1634" s="32" t="str">
        <f t="shared" si="455"/>
        <v/>
      </c>
      <c r="BV1634" s="32" t="str">
        <f t="shared" si="456"/>
        <v/>
      </c>
      <c r="BW1634" s="32" t="str">
        <f t="shared" si="457"/>
        <v/>
      </c>
      <c r="BX1634" s="32" t="str">
        <f t="shared" si="458"/>
        <v/>
      </c>
      <c r="BY1634" s="32" t="str">
        <f t="shared" si="459"/>
        <v/>
      </c>
      <c r="BZ1634" s="32" t="str">
        <f t="shared" si="460"/>
        <v/>
      </c>
      <c r="CA1634" s="32" t="str">
        <f t="shared" si="461"/>
        <v/>
      </c>
      <c r="CB1634" s="33">
        <f>IF(COUNTIF($CD$7:CD1634,CD1634)=1,CD1634,CD1634+COUNTIF($CD$6:CD1633,CD1634))</f>
        <v>56780</v>
      </c>
      <c r="CC1634" s="34">
        <f t="shared" si="462"/>
        <v>55153</v>
      </c>
      <c r="CD1634" s="32">
        <f t="shared" si="463"/>
        <v>55153</v>
      </c>
      <c r="CE1634" s="32">
        <f t="shared" si="464"/>
        <v>0</v>
      </c>
      <c r="CF1634" s="32">
        <f t="shared" si="465"/>
        <v>0</v>
      </c>
      <c r="CG1634" s="32" t="str">
        <f t="shared" si="466"/>
        <v/>
      </c>
      <c r="CH1634" s="32">
        <v>1629</v>
      </c>
      <c r="CI1634" s="32" t="s">
        <v>6</v>
      </c>
      <c r="CJ1634" s="32" t="str">
        <f t="shared" si="467"/>
        <v/>
      </c>
      <c r="CK1634" s="32" t="str">
        <f t="shared" si="468"/>
        <v/>
      </c>
      <c r="CL1634" s="32" t="str">
        <f t="shared" si="469"/>
        <v/>
      </c>
      <c r="CM1634" s="32" t="str">
        <f t="shared" si="470"/>
        <v/>
      </c>
      <c r="CN1634" s="32" t="str">
        <f t="shared" si="471"/>
        <v/>
      </c>
    </row>
    <row r="1635" spans="71:92" x14ac:dyDescent="0.3">
      <c r="BS1635" s="32" t="str">
        <f>IF(Kiadasi_kiseroiv!$K$2=BT1635,BV1635,"")</f>
        <v/>
      </c>
      <c r="BT1635" s="34" t="str">
        <f t="shared" si="454"/>
        <v/>
      </c>
      <c r="BU1635" s="32" t="str">
        <f t="shared" si="455"/>
        <v/>
      </c>
      <c r="BV1635" s="32" t="str">
        <f t="shared" si="456"/>
        <v/>
      </c>
      <c r="BW1635" s="32" t="str">
        <f t="shared" si="457"/>
        <v/>
      </c>
      <c r="BX1635" s="32" t="str">
        <f t="shared" si="458"/>
        <v/>
      </c>
      <c r="BY1635" s="32" t="str">
        <f t="shared" si="459"/>
        <v/>
      </c>
      <c r="BZ1635" s="32" t="str">
        <f t="shared" si="460"/>
        <v/>
      </c>
      <c r="CA1635" s="32" t="str">
        <f t="shared" si="461"/>
        <v/>
      </c>
      <c r="CB1635" s="33">
        <f>IF(COUNTIF($CD$7:CD1635,CD1635)=1,CD1635,CD1635+COUNTIF($CD$6:CD1634,CD1635))</f>
        <v>56781</v>
      </c>
      <c r="CC1635" s="34">
        <f t="shared" si="462"/>
        <v>55153</v>
      </c>
      <c r="CD1635" s="32">
        <f t="shared" si="463"/>
        <v>55153</v>
      </c>
      <c r="CE1635" s="32">
        <f t="shared" si="464"/>
        <v>0</v>
      </c>
      <c r="CF1635" s="32">
        <f t="shared" si="465"/>
        <v>0</v>
      </c>
      <c r="CG1635" s="32" t="str">
        <f t="shared" si="466"/>
        <v/>
      </c>
      <c r="CH1635" s="32">
        <v>1630</v>
      </c>
      <c r="CI1635" s="32" t="s">
        <v>6</v>
      </c>
      <c r="CJ1635" s="32" t="str">
        <f t="shared" si="467"/>
        <v/>
      </c>
      <c r="CK1635" s="32" t="str">
        <f t="shared" si="468"/>
        <v/>
      </c>
      <c r="CL1635" s="32" t="str">
        <f t="shared" si="469"/>
        <v/>
      </c>
      <c r="CM1635" s="32" t="str">
        <f t="shared" si="470"/>
        <v/>
      </c>
      <c r="CN1635" s="32" t="str">
        <f t="shared" si="471"/>
        <v/>
      </c>
    </row>
    <row r="1636" spans="71:92" x14ac:dyDescent="0.3">
      <c r="BS1636" s="32" t="str">
        <f>IF(Kiadasi_kiseroiv!$K$2=BT1636,BV1636,"")</f>
        <v/>
      </c>
      <c r="BT1636" s="34" t="str">
        <f t="shared" si="454"/>
        <v/>
      </c>
      <c r="BU1636" s="32" t="str">
        <f t="shared" si="455"/>
        <v/>
      </c>
      <c r="BV1636" s="32" t="str">
        <f t="shared" si="456"/>
        <v/>
      </c>
      <c r="BW1636" s="32" t="str">
        <f t="shared" si="457"/>
        <v/>
      </c>
      <c r="BX1636" s="32" t="str">
        <f t="shared" si="458"/>
        <v/>
      </c>
      <c r="BY1636" s="32" t="str">
        <f t="shared" si="459"/>
        <v/>
      </c>
      <c r="BZ1636" s="32" t="str">
        <f t="shared" si="460"/>
        <v/>
      </c>
      <c r="CA1636" s="32" t="str">
        <f t="shared" si="461"/>
        <v/>
      </c>
      <c r="CB1636" s="33">
        <f>IF(COUNTIF($CD$7:CD1636,CD1636)=1,CD1636,CD1636+COUNTIF($CD$6:CD1635,CD1636))</f>
        <v>56782</v>
      </c>
      <c r="CC1636" s="34">
        <f t="shared" si="462"/>
        <v>55153</v>
      </c>
      <c r="CD1636" s="32">
        <f t="shared" si="463"/>
        <v>55153</v>
      </c>
      <c r="CE1636" s="32">
        <f t="shared" si="464"/>
        <v>0</v>
      </c>
      <c r="CF1636" s="32">
        <f t="shared" si="465"/>
        <v>0</v>
      </c>
      <c r="CG1636" s="32" t="str">
        <f t="shared" si="466"/>
        <v/>
      </c>
      <c r="CH1636" s="32">
        <v>1631</v>
      </c>
      <c r="CI1636" s="32" t="s">
        <v>6</v>
      </c>
      <c r="CJ1636" s="32" t="str">
        <f t="shared" si="467"/>
        <v/>
      </c>
      <c r="CK1636" s="32" t="str">
        <f t="shared" si="468"/>
        <v/>
      </c>
      <c r="CL1636" s="32" t="str">
        <f t="shared" si="469"/>
        <v/>
      </c>
      <c r="CM1636" s="32" t="str">
        <f t="shared" si="470"/>
        <v/>
      </c>
      <c r="CN1636" s="32" t="str">
        <f t="shared" si="471"/>
        <v/>
      </c>
    </row>
    <row r="1637" spans="71:92" x14ac:dyDescent="0.3">
      <c r="BS1637" s="32" t="str">
        <f>IF(Kiadasi_kiseroiv!$K$2=BT1637,BV1637,"")</f>
        <v/>
      </c>
      <c r="BT1637" s="34" t="str">
        <f t="shared" si="454"/>
        <v/>
      </c>
      <c r="BU1637" s="32" t="str">
        <f t="shared" si="455"/>
        <v/>
      </c>
      <c r="BV1637" s="32" t="str">
        <f t="shared" si="456"/>
        <v/>
      </c>
      <c r="BW1637" s="32" t="str">
        <f t="shared" si="457"/>
        <v/>
      </c>
      <c r="BX1637" s="32" t="str">
        <f t="shared" si="458"/>
        <v/>
      </c>
      <c r="BY1637" s="32" t="str">
        <f t="shared" si="459"/>
        <v/>
      </c>
      <c r="BZ1637" s="32" t="str">
        <f t="shared" si="460"/>
        <v/>
      </c>
      <c r="CA1637" s="32" t="str">
        <f t="shared" si="461"/>
        <v/>
      </c>
      <c r="CB1637" s="33">
        <f>IF(COUNTIF($CD$7:CD1637,CD1637)=1,CD1637,CD1637+COUNTIF($CD$6:CD1636,CD1637))</f>
        <v>56783</v>
      </c>
      <c r="CC1637" s="34">
        <f t="shared" si="462"/>
        <v>55153</v>
      </c>
      <c r="CD1637" s="32">
        <f t="shared" si="463"/>
        <v>55153</v>
      </c>
      <c r="CE1637" s="32">
        <f t="shared" si="464"/>
        <v>0</v>
      </c>
      <c r="CF1637" s="32">
        <f t="shared" si="465"/>
        <v>0</v>
      </c>
      <c r="CG1637" s="32" t="str">
        <f t="shared" si="466"/>
        <v/>
      </c>
      <c r="CH1637" s="32">
        <v>1632</v>
      </c>
      <c r="CI1637" s="32" t="s">
        <v>6</v>
      </c>
      <c r="CJ1637" s="32" t="str">
        <f t="shared" si="467"/>
        <v/>
      </c>
      <c r="CK1637" s="32" t="str">
        <f t="shared" si="468"/>
        <v/>
      </c>
      <c r="CL1637" s="32" t="str">
        <f t="shared" si="469"/>
        <v/>
      </c>
      <c r="CM1637" s="32" t="str">
        <f t="shared" si="470"/>
        <v/>
      </c>
      <c r="CN1637" s="32" t="str">
        <f t="shared" si="471"/>
        <v/>
      </c>
    </row>
    <row r="1638" spans="71:92" x14ac:dyDescent="0.3">
      <c r="BS1638" s="32" t="str">
        <f>IF(Kiadasi_kiseroiv!$K$2=BT1638,BV1638,"")</f>
        <v/>
      </c>
      <c r="BT1638" s="34" t="str">
        <f t="shared" si="454"/>
        <v/>
      </c>
      <c r="BU1638" s="32" t="str">
        <f t="shared" si="455"/>
        <v/>
      </c>
      <c r="BV1638" s="32" t="str">
        <f t="shared" si="456"/>
        <v/>
      </c>
      <c r="BW1638" s="32" t="str">
        <f t="shared" si="457"/>
        <v/>
      </c>
      <c r="BX1638" s="32" t="str">
        <f t="shared" si="458"/>
        <v/>
      </c>
      <c r="BY1638" s="32" t="str">
        <f t="shared" si="459"/>
        <v/>
      </c>
      <c r="BZ1638" s="32" t="str">
        <f t="shared" si="460"/>
        <v/>
      </c>
      <c r="CA1638" s="32" t="str">
        <f t="shared" si="461"/>
        <v/>
      </c>
      <c r="CB1638" s="33">
        <f>IF(COUNTIF($CD$7:CD1638,CD1638)=1,CD1638,CD1638+COUNTIF($CD$6:CD1637,CD1638))</f>
        <v>56784</v>
      </c>
      <c r="CC1638" s="34">
        <f t="shared" si="462"/>
        <v>55153</v>
      </c>
      <c r="CD1638" s="32">
        <f t="shared" si="463"/>
        <v>55153</v>
      </c>
      <c r="CE1638" s="32">
        <f t="shared" si="464"/>
        <v>0</v>
      </c>
      <c r="CF1638" s="32">
        <f t="shared" si="465"/>
        <v>0</v>
      </c>
      <c r="CG1638" s="32" t="str">
        <f t="shared" si="466"/>
        <v/>
      </c>
      <c r="CH1638" s="32">
        <v>1633</v>
      </c>
      <c r="CI1638" s="32" t="s">
        <v>6</v>
      </c>
      <c r="CJ1638" s="32" t="str">
        <f t="shared" si="467"/>
        <v/>
      </c>
      <c r="CK1638" s="32" t="str">
        <f t="shared" si="468"/>
        <v/>
      </c>
      <c r="CL1638" s="32" t="str">
        <f t="shared" si="469"/>
        <v/>
      </c>
      <c r="CM1638" s="32" t="str">
        <f t="shared" si="470"/>
        <v/>
      </c>
      <c r="CN1638" s="32" t="str">
        <f t="shared" si="471"/>
        <v/>
      </c>
    </row>
    <row r="1639" spans="71:92" x14ac:dyDescent="0.3">
      <c r="BS1639" s="32" t="str">
        <f>IF(Kiadasi_kiseroiv!$K$2=BT1639,BV1639,"")</f>
        <v/>
      </c>
      <c r="BT1639" s="34" t="str">
        <f t="shared" si="454"/>
        <v/>
      </c>
      <c r="BU1639" s="32" t="str">
        <f t="shared" si="455"/>
        <v/>
      </c>
      <c r="BV1639" s="32" t="str">
        <f t="shared" si="456"/>
        <v/>
      </c>
      <c r="BW1639" s="32" t="str">
        <f t="shared" si="457"/>
        <v/>
      </c>
      <c r="BX1639" s="32" t="str">
        <f t="shared" si="458"/>
        <v/>
      </c>
      <c r="BY1639" s="32" t="str">
        <f t="shared" si="459"/>
        <v/>
      </c>
      <c r="BZ1639" s="32" t="str">
        <f t="shared" si="460"/>
        <v/>
      </c>
      <c r="CA1639" s="32" t="str">
        <f t="shared" si="461"/>
        <v/>
      </c>
      <c r="CB1639" s="33">
        <f>IF(COUNTIF($CD$7:CD1639,CD1639)=1,CD1639,CD1639+COUNTIF($CD$6:CD1638,CD1639))</f>
        <v>56785</v>
      </c>
      <c r="CC1639" s="34">
        <f t="shared" si="462"/>
        <v>55153</v>
      </c>
      <c r="CD1639" s="32">
        <f t="shared" si="463"/>
        <v>55153</v>
      </c>
      <c r="CE1639" s="32">
        <f t="shared" si="464"/>
        <v>0</v>
      </c>
      <c r="CF1639" s="32">
        <f t="shared" si="465"/>
        <v>0</v>
      </c>
      <c r="CG1639" s="32" t="str">
        <f t="shared" si="466"/>
        <v/>
      </c>
      <c r="CH1639" s="32">
        <v>1634</v>
      </c>
      <c r="CI1639" s="32" t="s">
        <v>6</v>
      </c>
      <c r="CJ1639" s="32" t="str">
        <f t="shared" si="467"/>
        <v/>
      </c>
      <c r="CK1639" s="32" t="str">
        <f t="shared" si="468"/>
        <v/>
      </c>
      <c r="CL1639" s="32" t="str">
        <f t="shared" si="469"/>
        <v/>
      </c>
      <c r="CM1639" s="32" t="str">
        <f t="shared" si="470"/>
        <v/>
      </c>
      <c r="CN1639" s="32" t="str">
        <f t="shared" si="471"/>
        <v/>
      </c>
    </row>
    <row r="1640" spans="71:92" x14ac:dyDescent="0.3">
      <c r="BS1640" s="32" t="str">
        <f>IF(Kiadasi_kiseroiv!$K$2=BT1640,BV1640,"")</f>
        <v/>
      </c>
      <c r="BT1640" s="34" t="str">
        <f t="shared" si="454"/>
        <v/>
      </c>
      <c r="BU1640" s="32" t="str">
        <f t="shared" si="455"/>
        <v/>
      </c>
      <c r="BV1640" s="32" t="str">
        <f t="shared" si="456"/>
        <v/>
      </c>
      <c r="BW1640" s="32" t="str">
        <f t="shared" si="457"/>
        <v/>
      </c>
      <c r="BX1640" s="32" t="str">
        <f t="shared" si="458"/>
        <v/>
      </c>
      <c r="BY1640" s="32" t="str">
        <f t="shared" si="459"/>
        <v/>
      </c>
      <c r="BZ1640" s="32" t="str">
        <f t="shared" si="460"/>
        <v/>
      </c>
      <c r="CA1640" s="32" t="str">
        <f t="shared" si="461"/>
        <v/>
      </c>
      <c r="CB1640" s="33">
        <f>IF(COUNTIF($CD$7:CD1640,CD1640)=1,CD1640,CD1640+COUNTIF($CD$6:CD1639,CD1640))</f>
        <v>56786</v>
      </c>
      <c r="CC1640" s="34">
        <f t="shared" si="462"/>
        <v>55153</v>
      </c>
      <c r="CD1640" s="32">
        <f t="shared" si="463"/>
        <v>55153</v>
      </c>
      <c r="CE1640" s="32">
        <f t="shared" si="464"/>
        <v>0</v>
      </c>
      <c r="CF1640" s="32">
        <f t="shared" si="465"/>
        <v>0</v>
      </c>
      <c r="CG1640" s="32" t="str">
        <f t="shared" si="466"/>
        <v/>
      </c>
      <c r="CH1640" s="32">
        <v>1635</v>
      </c>
      <c r="CI1640" s="32" t="s">
        <v>6</v>
      </c>
      <c r="CJ1640" s="32" t="str">
        <f t="shared" si="467"/>
        <v/>
      </c>
      <c r="CK1640" s="32" t="str">
        <f t="shared" si="468"/>
        <v/>
      </c>
      <c r="CL1640" s="32" t="str">
        <f t="shared" si="469"/>
        <v/>
      </c>
      <c r="CM1640" s="32" t="str">
        <f t="shared" si="470"/>
        <v/>
      </c>
      <c r="CN1640" s="32" t="str">
        <f t="shared" si="471"/>
        <v/>
      </c>
    </row>
    <row r="1641" spans="71:92" x14ac:dyDescent="0.3">
      <c r="BS1641" s="32" t="str">
        <f>IF(Kiadasi_kiseroiv!$K$2=BT1641,BV1641,"")</f>
        <v/>
      </c>
      <c r="BT1641" s="34" t="str">
        <f t="shared" ref="BT1641:BT1704" si="472">IF(AND($BT$4=CI1641,BU1641&lt;&gt;""),CC1641,"")</f>
        <v/>
      </c>
      <c r="BU1641" s="32" t="str">
        <f t="shared" ref="BU1641:BU1704" si="473">IF(AND($BU$1=CI1641,ISERROR(VLOOKUP(CG1641,Kisiv,2,FALSE))=FALSE),CB1641,"")</f>
        <v/>
      </c>
      <c r="BV1641" s="32" t="str">
        <f t="shared" ref="BV1641:BV1704" si="474">IF(BU1641&lt;&gt;"",RANK(BU1641,$BU$7:$BU$33000,1),"")</f>
        <v/>
      </c>
      <c r="BW1641" s="32" t="str">
        <f t="shared" ref="BW1641:BW1704" si="475">IF(CC1641&lt;min,$BW$2,IF(CC1641&lt;=max,CG1641,""))</f>
        <v/>
      </c>
      <c r="BX1641" s="32" t="str">
        <f t="shared" ref="BX1641:BX1704" si="476">IF(AND(OR($BX$1=0,$BX$1=CG1641),OR($BX$2=0,IF(ISERROR(SEARCH($BX$2,CJ1641&amp;CK1641&amp;CL1641,1)),FALSE,TRUE))),CB1641,"")</f>
        <v/>
      </c>
      <c r="BY1641" s="32" t="str">
        <f t="shared" ref="BY1641:BY1704" si="477">IF(AND(BX1641&lt;&gt;"",CC1641&lt;&gt;$CD$2),RANK(BX1641,$BX$7:$BX$33000,1),"")</f>
        <v/>
      </c>
      <c r="BZ1641" s="32" t="str">
        <f t="shared" ref="BZ1641:BZ1704" si="478">IF(AND(CC1641&lt;$BZ$2,CI1641=$BZ$4),$BZ$5,IF(AND(CC1641&lt;=$BZ$3,CI1641=$BZ$4),CB1641,""))</f>
        <v/>
      </c>
      <c r="CA1641" s="32" t="str">
        <f t="shared" ref="CA1641:CA1704" si="479">IF(AND(BZ1641&lt;&gt;"",BZ1641&lt;&gt;$BZ$5),RANK(BZ1641,$BZ$7:$BZ$33000,1),"")</f>
        <v/>
      </c>
      <c r="CB1641" s="33">
        <f>IF(COUNTIF($CD$7:CD1641,CD1641)=1,CD1641,CD1641+COUNTIF($CD$6:CD1640,CD1641))</f>
        <v>56787</v>
      </c>
      <c r="CC1641" s="34">
        <f t="shared" ref="CC1641:CC1704" si="480">IF(INDEX(Kassza,CH1641,1)&lt;&gt;1,INDEX(Kassza,CH1641,1),$CD$2)</f>
        <v>55153</v>
      </c>
      <c r="CD1641" s="32">
        <f t="shared" ref="CD1641:CD1704" si="481">IF(CC1641&lt;&gt;$CD$2,RANK(CC1641,$CC$7:$CC$33000,1),$CD$2)</f>
        <v>55153</v>
      </c>
      <c r="CE1641" s="32">
        <f t="shared" ref="CE1641:CE1704" si="482">INDEX(Kassza,CH1641,6)</f>
        <v>0</v>
      </c>
      <c r="CF1641" s="32">
        <f t="shared" ref="CF1641:CF1704" si="483">INDEX(Kassza,CH1641,8)</f>
        <v>0</v>
      </c>
      <c r="CG1641" s="32" t="str">
        <f t="shared" ref="CG1641:CG1704" si="484">INDEX(Kassza,CH1641,7)&amp;INDEX(Kassza,CH1641,9)</f>
        <v/>
      </c>
      <c r="CH1641" s="32">
        <v>1636</v>
      </c>
      <c r="CI1641" s="32" t="s">
        <v>6</v>
      </c>
      <c r="CJ1641" s="32" t="str">
        <f t="shared" ref="CJ1641:CJ1704" si="485">IF(INDEX(Kassza,CH1641,5)&lt;&gt;0,INDEX(Kassza,CH1641,5),"")</f>
        <v/>
      </c>
      <c r="CK1641" s="32" t="str">
        <f t="shared" ref="CK1641:CK1704" si="486">IF(INDEX(Kassza,CH1641,10)&lt;&gt;0,INDEX(Kassza,CH1641,10),"")</f>
        <v/>
      </c>
      <c r="CL1641" s="32" t="str">
        <f t="shared" ref="CL1641:CL1704" si="487">IF(INDEX(Kassza,CH1641,11)&lt;&gt;0,INDEX(Kassza,CH1641,11),"")</f>
        <v/>
      </c>
      <c r="CM1641" s="32" t="str">
        <f t="shared" ref="CM1641:CM1704" si="488">IF(INDEX(Kassza,CH1641,4)&lt;&gt;0,INDEX(Kassza,CH1641,4),"")</f>
        <v/>
      </c>
      <c r="CN1641" s="32" t="str">
        <f t="shared" ref="CN1641:CN1704" si="489">IF(INDEX(Kassza,CH1641,3)&lt;&gt;0,INDEX(Kassza,CH1641,3),"")</f>
        <v/>
      </c>
    </row>
    <row r="1642" spans="71:92" x14ac:dyDescent="0.3">
      <c r="BS1642" s="32" t="str">
        <f>IF(Kiadasi_kiseroiv!$K$2=BT1642,BV1642,"")</f>
        <v/>
      </c>
      <c r="BT1642" s="34" t="str">
        <f t="shared" si="472"/>
        <v/>
      </c>
      <c r="BU1642" s="32" t="str">
        <f t="shared" si="473"/>
        <v/>
      </c>
      <c r="BV1642" s="32" t="str">
        <f t="shared" si="474"/>
        <v/>
      </c>
      <c r="BW1642" s="32" t="str">
        <f t="shared" si="475"/>
        <v/>
      </c>
      <c r="BX1642" s="32" t="str">
        <f t="shared" si="476"/>
        <v/>
      </c>
      <c r="BY1642" s="32" t="str">
        <f t="shared" si="477"/>
        <v/>
      </c>
      <c r="BZ1642" s="32" t="str">
        <f t="shared" si="478"/>
        <v/>
      </c>
      <c r="CA1642" s="32" t="str">
        <f t="shared" si="479"/>
        <v/>
      </c>
      <c r="CB1642" s="33">
        <f>IF(COUNTIF($CD$7:CD1642,CD1642)=1,CD1642,CD1642+COUNTIF($CD$6:CD1641,CD1642))</f>
        <v>56788</v>
      </c>
      <c r="CC1642" s="34">
        <f t="shared" si="480"/>
        <v>55153</v>
      </c>
      <c r="CD1642" s="32">
        <f t="shared" si="481"/>
        <v>55153</v>
      </c>
      <c r="CE1642" s="32">
        <f t="shared" si="482"/>
        <v>0</v>
      </c>
      <c r="CF1642" s="32">
        <f t="shared" si="483"/>
        <v>0</v>
      </c>
      <c r="CG1642" s="32" t="str">
        <f t="shared" si="484"/>
        <v/>
      </c>
      <c r="CH1642" s="32">
        <v>1637</v>
      </c>
      <c r="CI1642" s="32" t="s">
        <v>6</v>
      </c>
      <c r="CJ1642" s="32" t="str">
        <f t="shared" si="485"/>
        <v/>
      </c>
      <c r="CK1642" s="32" t="str">
        <f t="shared" si="486"/>
        <v/>
      </c>
      <c r="CL1642" s="32" t="str">
        <f t="shared" si="487"/>
        <v/>
      </c>
      <c r="CM1642" s="32" t="str">
        <f t="shared" si="488"/>
        <v/>
      </c>
      <c r="CN1642" s="32" t="str">
        <f t="shared" si="489"/>
        <v/>
      </c>
    </row>
    <row r="1643" spans="71:92" x14ac:dyDescent="0.3">
      <c r="BS1643" s="32" t="str">
        <f>IF(Kiadasi_kiseroiv!$K$2=BT1643,BV1643,"")</f>
        <v/>
      </c>
      <c r="BT1643" s="34" t="str">
        <f t="shared" si="472"/>
        <v/>
      </c>
      <c r="BU1643" s="32" t="str">
        <f t="shared" si="473"/>
        <v/>
      </c>
      <c r="BV1643" s="32" t="str">
        <f t="shared" si="474"/>
        <v/>
      </c>
      <c r="BW1643" s="32" t="str">
        <f t="shared" si="475"/>
        <v/>
      </c>
      <c r="BX1643" s="32" t="str">
        <f t="shared" si="476"/>
        <v/>
      </c>
      <c r="BY1643" s="32" t="str">
        <f t="shared" si="477"/>
        <v/>
      </c>
      <c r="BZ1643" s="32" t="str">
        <f t="shared" si="478"/>
        <v/>
      </c>
      <c r="CA1643" s="32" t="str">
        <f t="shared" si="479"/>
        <v/>
      </c>
      <c r="CB1643" s="33">
        <f>IF(COUNTIF($CD$7:CD1643,CD1643)=1,CD1643,CD1643+COUNTIF($CD$6:CD1642,CD1643))</f>
        <v>56789</v>
      </c>
      <c r="CC1643" s="34">
        <f t="shared" si="480"/>
        <v>55153</v>
      </c>
      <c r="CD1643" s="32">
        <f t="shared" si="481"/>
        <v>55153</v>
      </c>
      <c r="CE1643" s="32">
        <f t="shared" si="482"/>
        <v>0</v>
      </c>
      <c r="CF1643" s="32">
        <f t="shared" si="483"/>
        <v>0</v>
      </c>
      <c r="CG1643" s="32" t="str">
        <f t="shared" si="484"/>
        <v/>
      </c>
      <c r="CH1643" s="32">
        <v>1638</v>
      </c>
      <c r="CI1643" s="32" t="s">
        <v>6</v>
      </c>
      <c r="CJ1643" s="32" t="str">
        <f t="shared" si="485"/>
        <v/>
      </c>
      <c r="CK1643" s="32" t="str">
        <f t="shared" si="486"/>
        <v/>
      </c>
      <c r="CL1643" s="32" t="str">
        <f t="shared" si="487"/>
        <v/>
      </c>
      <c r="CM1643" s="32" t="str">
        <f t="shared" si="488"/>
        <v/>
      </c>
      <c r="CN1643" s="32" t="str">
        <f t="shared" si="489"/>
        <v/>
      </c>
    </row>
    <row r="1644" spans="71:92" x14ac:dyDescent="0.3">
      <c r="BS1644" s="32" t="str">
        <f>IF(Kiadasi_kiseroiv!$K$2=BT1644,BV1644,"")</f>
        <v/>
      </c>
      <c r="BT1644" s="34" t="str">
        <f t="shared" si="472"/>
        <v/>
      </c>
      <c r="BU1644" s="32" t="str">
        <f t="shared" si="473"/>
        <v/>
      </c>
      <c r="BV1644" s="32" t="str">
        <f t="shared" si="474"/>
        <v/>
      </c>
      <c r="BW1644" s="32" t="str">
        <f t="shared" si="475"/>
        <v/>
      </c>
      <c r="BX1644" s="32" t="str">
        <f t="shared" si="476"/>
        <v/>
      </c>
      <c r="BY1644" s="32" t="str">
        <f t="shared" si="477"/>
        <v/>
      </c>
      <c r="BZ1644" s="32" t="str">
        <f t="shared" si="478"/>
        <v/>
      </c>
      <c r="CA1644" s="32" t="str">
        <f t="shared" si="479"/>
        <v/>
      </c>
      <c r="CB1644" s="33">
        <f>IF(COUNTIF($CD$7:CD1644,CD1644)=1,CD1644,CD1644+COUNTIF($CD$6:CD1643,CD1644))</f>
        <v>56790</v>
      </c>
      <c r="CC1644" s="34">
        <f t="shared" si="480"/>
        <v>55153</v>
      </c>
      <c r="CD1644" s="32">
        <f t="shared" si="481"/>
        <v>55153</v>
      </c>
      <c r="CE1644" s="32">
        <f t="shared" si="482"/>
        <v>0</v>
      </c>
      <c r="CF1644" s="32">
        <f t="shared" si="483"/>
        <v>0</v>
      </c>
      <c r="CG1644" s="32" t="str">
        <f t="shared" si="484"/>
        <v/>
      </c>
      <c r="CH1644" s="32">
        <v>1639</v>
      </c>
      <c r="CI1644" s="32" t="s">
        <v>6</v>
      </c>
      <c r="CJ1644" s="32" t="str">
        <f t="shared" si="485"/>
        <v/>
      </c>
      <c r="CK1644" s="32" t="str">
        <f t="shared" si="486"/>
        <v/>
      </c>
      <c r="CL1644" s="32" t="str">
        <f t="shared" si="487"/>
        <v/>
      </c>
      <c r="CM1644" s="32" t="str">
        <f t="shared" si="488"/>
        <v/>
      </c>
      <c r="CN1644" s="32" t="str">
        <f t="shared" si="489"/>
        <v/>
      </c>
    </row>
    <row r="1645" spans="71:92" x14ac:dyDescent="0.3">
      <c r="BS1645" s="32" t="str">
        <f>IF(Kiadasi_kiseroiv!$K$2=BT1645,BV1645,"")</f>
        <v/>
      </c>
      <c r="BT1645" s="34" t="str">
        <f t="shared" si="472"/>
        <v/>
      </c>
      <c r="BU1645" s="32" t="str">
        <f t="shared" si="473"/>
        <v/>
      </c>
      <c r="BV1645" s="32" t="str">
        <f t="shared" si="474"/>
        <v/>
      </c>
      <c r="BW1645" s="32" t="str">
        <f t="shared" si="475"/>
        <v/>
      </c>
      <c r="BX1645" s="32" t="str">
        <f t="shared" si="476"/>
        <v/>
      </c>
      <c r="BY1645" s="32" t="str">
        <f t="shared" si="477"/>
        <v/>
      </c>
      <c r="BZ1645" s="32" t="str">
        <f t="shared" si="478"/>
        <v/>
      </c>
      <c r="CA1645" s="32" t="str">
        <f t="shared" si="479"/>
        <v/>
      </c>
      <c r="CB1645" s="33">
        <f>IF(COUNTIF($CD$7:CD1645,CD1645)=1,CD1645,CD1645+COUNTIF($CD$6:CD1644,CD1645))</f>
        <v>56791</v>
      </c>
      <c r="CC1645" s="34">
        <f t="shared" si="480"/>
        <v>55153</v>
      </c>
      <c r="CD1645" s="32">
        <f t="shared" si="481"/>
        <v>55153</v>
      </c>
      <c r="CE1645" s="32">
        <f t="shared" si="482"/>
        <v>0</v>
      </c>
      <c r="CF1645" s="32">
        <f t="shared" si="483"/>
        <v>0</v>
      </c>
      <c r="CG1645" s="32" t="str">
        <f t="shared" si="484"/>
        <v/>
      </c>
      <c r="CH1645" s="32">
        <v>1640</v>
      </c>
      <c r="CI1645" s="32" t="s">
        <v>6</v>
      </c>
      <c r="CJ1645" s="32" t="str">
        <f t="shared" si="485"/>
        <v/>
      </c>
      <c r="CK1645" s="32" t="str">
        <f t="shared" si="486"/>
        <v/>
      </c>
      <c r="CL1645" s="32" t="str">
        <f t="shared" si="487"/>
        <v/>
      </c>
      <c r="CM1645" s="32" t="str">
        <f t="shared" si="488"/>
        <v/>
      </c>
      <c r="CN1645" s="32" t="str">
        <f t="shared" si="489"/>
        <v/>
      </c>
    </row>
    <row r="1646" spans="71:92" x14ac:dyDescent="0.3">
      <c r="BS1646" s="32" t="str">
        <f>IF(Kiadasi_kiseroiv!$K$2=BT1646,BV1646,"")</f>
        <v/>
      </c>
      <c r="BT1646" s="34" t="str">
        <f t="shared" si="472"/>
        <v/>
      </c>
      <c r="BU1646" s="32" t="str">
        <f t="shared" si="473"/>
        <v/>
      </c>
      <c r="BV1646" s="32" t="str">
        <f t="shared" si="474"/>
        <v/>
      </c>
      <c r="BW1646" s="32" t="str">
        <f t="shared" si="475"/>
        <v/>
      </c>
      <c r="BX1646" s="32" t="str">
        <f t="shared" si="476"/>
        <v/>
      </c>
      <c r="BY1646" s="32" t="str">
        <f t="shared" si="477"/>
        <v/>
      </c>
      <c r="BZ1646" s="32" t="str">
        <f t="shared" si="478"/>
        <v/>
      </c>
      <c r="CA1646" s="32" t="str">
        <f t="shared" si="479"/>
        <v/>
      </c>
      <c r="CB1646" s="33">
        <f>IF(COUNTIF($CD$7:CD1646,CD1646)=1,CD1646,CD1646+COUNTIF($CD$6:CD1645,CD1646))</f>
        <v>56792</v>
      </c>
      <c r="CC1646" s="34">
        <f t="shared" si="480"/>
        <v>55153</v>
      </c>
      <c r="CD1646" s="32">
        <f t="shared" si="481"/>
        <v>55153</v>
      </c>
      <c r="CE1646" s="32">
        <f t="shared" si="482"/>
        <v>0</v>
      </c>
      <c r="CF1646" s="32">
        <f t="shared" si="483"/>
        <v>0</v>
      </c>
      <c r="CG1646" s="32" t="str">
        <f t="shared" si="484"/>
        <v/>
      </c>
      <c r="CH1646" s="32">
        <v>1641</v>
      </c>
      <c r="CI1646" s="32" t="s">
        <v>6</v>
      </c>
      <c r="CJ1646" s="32" t="str">
        <f t="shared" si="485"/>
        <v/>
      </c>
      <c r="CK1646" s="32" t="str">
        <f t="shared" si="486"/>
        <v/>
      </c>
      <c r="CL1646" s="32" t="str">
        <f t="shared" si="487"/>
        <v/>
      </c>
      <c r="CM1646" s="32" t="str">
        <f t="shared" si="488"/>
        <v/>
      </c>
      <c r="CN1646" s="32" t="str">
        <f t="shared" si="489"/>
        <v/>
      </c>
    </row>
    <row r="1647" spans="71:92" x14ac:dyDescent="0.3">
      <c r="BS1647" s="32" t="str">
        <f>IF(Kiadasi_kiseroiv!$K$2=BT1647,BV1647,"")</f>
        <v/>
      </c>
      <c r="BT1647" s="34" t="str">
        <f t="shared" si="472"/>
        <v/>
      </c>
      <c r="BU1647" s="32" t="str">
        <f t="shared" si="473"/>
        <v/>
      </c>
      <c r="BV1647" s="32" t="str">
        <f t="shared" si="474"/>
        <v/>
      </c>
      <c r="BW1647" s="32" t="str">
        <f t="shared" si="475"/>
        <v/>
      </c>
      <c r="BX1647" s="32" t="str">
        <f t="shared" si="476"/>
        <v/>
      </c>
      <c r="BY1647" s="32" t="str">
        <f t="shared" si="477"/>
        <v/>
      </c>
      <c r="BZ1647" s="32" t="str">
        <f t="shared" si="478"/>
        <v/>
      </c>
      <c r="CA1647" s="32" t="str">
        <f t="shared" si="479"/>
        <v/>
      </c>
      <c r="CB1647" s="33">
        <f>IF(COUNTIF($CD$7:CD1647,CD1647)=1,CD1647,CD1647+COUNTIF($CD$6:CD1646,CD1647))</f>
        <v>56793</v>
      </c>
      <c r="CC1647" s="34">
        <f t="shared" si="480"/>
        <v>55153</v>
      </c>
      <c r="CD1647" s="32">
        <f t="shared" si="481"/>
        <v>55153</v>
      </c>
      <c r="CE1647" s="32">
        <f t="shared" si="482"/>
        <v>0</v>
      </c>
      <c r="CF1647" s="32">
        <f t="shared" si="483"/>
        <v>0</v>
      </c>
      <c r="CG1647" s="32" t="str">
        <f t="shared" si="484"/>
        <v/>
      </c>
      <c r="CH1647" s="32">
        <v>1642</v>
      </c>
      <c r="CI1647" s="32" t="s">
        <v>6</v>
      </c>
      <c r="CJ1647" s="32" t="str">
        <f t="shared" si="485"/>
        <v/>
      </c>
      <c r="CK1647" s="32" t="str">
        <f t="shared" si="486"/>
        <v/>
      </c>
      <c r="CL1647" s="32" t="str">
        <f t="shared" si="487"/>
        <v/>
      </c>
      <c r="CM1647" s="32" t="str">
        <f t="shared" si="488"/>
        <v/>
      </c>
      <c r="CN1647" s="32" t="str">
        <f t="shared" si="489"/>
        <v/>
      </c>
    </row>
    <row r="1648" spans="71:92" x14ac:dyDescent="0.3">
      <c r="BS1648" s="32" t="str">
        <f>IF(Kiadasi_kiseroiv!$K$2=BT1648,BV1648,"")</f>
        <v/>
      </c>
      <c r="BT1648" s="34" t="str">
        <f t="shared" si="472"/>
        <v/>
      </c>
      <c r="BU1648" s="32" t="str">
        <f t="shared" si="473"/>
        <v/>
      </c>
      <c r="BV1648" s="32" t="str">
        <f t="shared" si="474"/>
        <v/>
      </c>
      <c r="BW1648" s="32" t="str">
        <f t="shared" si="475"/>
        <v/>
      </c>
      <c r="BX1648" s="32" t="str">
        <f t="shared" si="476"/>
        <v/>
      </c>
      <c r="BY1648" s="32" t="str">
        <f t="shared" si="477"/>
        <v/>
      </c>
      <c r="BZ1648" s="32" t="str">
        <f t="shared" si="478"/>
        <v/>
      </c>
      <c r="CA1648" s="32" t="str">
        <f t="shared" si="479"/>
        <v/>
      </c>
      <c r="CB1648" s="33">
        <f>IF(COUNTIF($CD$7:CD1648,CD1648)=1,CD1648,CD1648+COUNTIF($CD$6:CD1647,CD1648))</f>
        <v>56794</v>
      </c>
      <c r="CC1648" s="34">
        <f t="shared" si="480"/>
        <v>55153</v>
      </c>
      <c r="CD1648" s="32">
        <f t="shared" si="481"/>
        <v>55153</v>
      </c>
      <c r="CE1648" s="32">
        <f t="shared" si="482"/>
        <v>0</v>
      </c>
      <c r="CF1648" s="32">
        <f t="shared" si="483"/>
        <v>0</v>
      </c>
      <c r="CG1648" s="32" t="str">
        <f t="shared" si="484"/>
        <v/>
      </c>
      <c r="CH1648" s="32">
        <v>1643</v>
      </c>
      <c r="CI1648" s="32" t="s">
        <v>6</v>
      </c>
      <c r="CJ1648" s="32" t="str">
        <f t="shared" si="485"/>
        <v/>
      </c>
      <c r="CK1648" s="32" t="str">
        <f t="shared" si="486"/>
        <v/>
      </c>
      <c r="CL1648" s="32" t="str">
        <f t="shared" si="487"/>
        <v/>
      </c>
      <c r="CM1648" s="32" t="str">
        <f t="shared" si="488"/>
        <v/>
      </c>
      <c r="CN1648" s="32" t="str">
        <f t="shared" si="489"/>
        <v/>
      </c>
    </row>
    <row r="1649" spans="71:92" x14ac:dyDescent="0.3">
      <c r="BS1649" s="32" t="str">
        <f>IF(Kiadasi_kiseroiv!$K$2=BT1649,BV1649,"")</f>
        <v/>
      </c>
      <c r="BT1649" s="34" t="str">
        <f t="shared" si="472"/>
        <v/>
      </c>
      <c r="BU1649" s="32" t="str">
        <f t="shared" si="473"/>
        <v/>
      </c>
      <c r="BV1649" s="32" t="str">
        <f t="shared" si="474"/>
        <v/>
      </c>
      <c r="BW1649" s="32" t="str">
        <f t="shared" si="475"/>
        <v/>
      </c>
      <c r="BX1649" s="32" t="str">
        <f t="shared" si="476"/>
        <v/>
      </c>
      <c r="BY1649" s="32" t="str">
        <f t="shared" si="477"/>
        <v/>
      </c>
      <c r="BZ1649" s="32" t="str">
        <f t="shared" si="478"/>
        <v/>
      </c>
      <c r="CA1649" s="32" t="str">
        <f t="shared" si="479"/>
        <v/>
      </c>
      <c r="CB1649" s="33">
        <f>IF(COUNTIF($CD$7:CD1649,CD1649)=1,CD1649,CD1649+COUNTIF($CD$6:CD1648,CD1649))</f>
        <v>56795</v>
      </c>
      <c r="CC1649" s="34">
        <f t="shared" si="480"/>
        <v>55153</v>
      </c>
      <c r="CD1649" s="32">
        <f t="shared" si="481"/>
        <v>55153</v>
      </c>
      <c r="CE1649" s="32">
        <f t="shared" si="482"/>
        <v>0</v>
      </c>
      <c r="CF1649" s="32">
        <f t="shared" si="483"/>
        <v>0</v>
      </c>
      <c r="CG1649" s="32" t="str">
        <f t="shared" si="484"/>
        <v/>
      </c>
      <c r="CH1649" s="32">
        <v>1644</v>
      </c>
      <c r="CI1649" s="32" t="s">
        <v>6</v>
      </c>
      <c r="CJ1649" s="32" t="str">
        <f t="shared" si="485"/>
        <v/>
      </c>
      <c r="CK1649" s="32" t="str">
        <f t="shared" si="486"/>
        <v/>
      </c>
      <c r="CL1649" s="32" t="str">
        <f t="shared" si="487"/>
        <v/>
      </c>
      <c r="CM1649" s="32" t="str">
        <f t="shared" si="488"/>
        <v/>
      </c>
      <c r="CN1649" s="32" t="str">
        <f t="shared" si="489"/>
        <v/>
      </c>
    </row>
    <row r="1650" spans="71:92" x14ac:dyDescent="0.3">
      <c r="BS1650" s="32" t="str">
        <f>IF(Kiadasi_kiseroiv!$K$2=BT1650,BV1650,"")</f>
        <v/>
      </c>
      <c r="BT1650" s="34" t="str">
        <f t="shared" si="472"/>
        <v/>
      </c>
      <c r="BU1650" s="32" t="str">
        <f t="shared" si="473"/>
        <v/>
      </c>
      <c r="BV1650" s="32" t="str">
        <f t="shared" si="474"/>
        <v/>
      </c>
      <c r="BW1650" s="32" t="str">
        <f t="shared" si="475"/>
        <v/>
      </c>
      <c r="BX1650" s="32" t="str">
        <f t="shared" si="476"/>
        <v/>
      </c>
      <c r="BY1650" s="32" t="str">
        <f t="shared" si="477"/>
        <v/>
      </c>
      <c r="BZ1650" s="32" t="str">
        <f t="shared" si="478"/>
        <v/>
      </c>
      <c r="CA1650" s="32" t="str">
        <f t="shared" si="479"/>
        <v/>
      </c>
      <c r="CB1650" s="33">
        <f>IF(COUNTIF($CD$7:CD1650,CD1650)=1,CD1650,CD1650+COUNTIF($CD$6:CD1649,CD1650))</f>
        <v>56796</v>
      </c>
      <c r="CC1650" s="34">
        <f t="shared" si="480"/>
        <v>55153</v>
      </c>
      <c r="CD1650" s="32">
        <f t="shared" si="481"/>
        <v>55153</v>
      </c>
      <c r="CE1650" s="32">
        <f t="shared" si="482"/>
        <v>0</v>
      </c>
      <c r="CF1650" s="32">
        <f t="shared" si="483"/>
        <v>0</v>
      </c>
      <c r="CG1650" s="32" t="str">
        <f t="shared" si="484"/>
        <v/>
      </c>
      <c r="CH1650" s="32">
        <v>1645</v>
      </c>
      <c r="CI1650" s="32" t="s">
        <v>6</v>
      </c>
      <c r="CJ1650" s="32" t="str">
        <f t="shared" si="485"/>
        <v/>
      </c>
      <c r="CK1650" s="32" t="str">
        <f t="shared" si="486"/>
        <v/>
      </c>
      <c r="CL1650" s="32" t="str">
        <f t="shared" si="487"/>
        <v/>
      </c>
      <c r="CM1650" s="32" t="str">
        <f t="shared" si="488"/>
        <v/>
      </c>
      <c r="CN1650" s="32" t="str">
        <f t="shared" si="489"/>
        <v/>
      </c>
    </row>
    <row r="1651" spans="71:92" x14ac:dyDescent="0.3">
      <c r="BS1651" s="32" t="str">
        <f>IF(Kiadasi_kiseroiv!$K$2=BT1651,BV1651,"")</f>
        <v/>
      </c>
      <c r="BT1651" s="34" t="str">
        <f t="shared" si="472"/>
        <v/>
      </c>
      <c r="BU1651" s="32" t="str">
        <f t="shared" si="473"/>
        <v/>
      </c>
      <c r="BV1651" s="32" t="str">
        <f t="shared" si="474"/>
        <v/>
      </c>
      <c r="BW1651" s="32" t="str">
        <f t="shared" si="475"/>
        <v/>
      </c>
      <c r="BX1651" s="32" t="str">
        <f t="shared" si="476"/>
        <v/>
      </c>
      <c r="BY1651" s="32" t="str">
        <f t="shared" si="477"/>
        <v/>
      </c>
      <c r="BZ1651" s="32" t="str">
        <f t="shared" si="478"/>
        <v/>
      </c>
      <c r="CA1651" s="32" t="str">
        <f t="shared" si="479"/>
        <v/>
      </c>
      <c r="CB1651" s="33">
        <f>IF(COUNTIF($CD$7:CD1651,CD1651)=1,CD1651,CD1651+COUNTIF($CD$6:CD1650,CD1651))</f>
        <v>56797</v>
      </c>
      <c r="CC1651" s="34">
        <f t="shared" si="480"/>
        <v>55153</v>
      </c>
      <c r="CD1651" s="32">
        <f t="shared" si="481"/>
        <v>55153</v>
      </c>
      <c r="CE1651" s="32">
        <f t="shared" si="482"/>
        <v>0</v>
      </c>
      <c r="CF1651" s="32">
        <f t="shared" si="483"/>
        <v>0</v>
      </c>
      <c r="CG1651" s="32" t="str">
        <f t="shared" si="484"/>
        <v/>
      </c>
      <c r="CH1651" s="32">
        <v>1646</v>
      </c>
      <c r="CI1651" s="32" t="s">
        <v>6</v>
      </c>
      <c r="CJ1651" s="32" t="str">
        <f t="shared" si="485"/>
        <v/>
      </c>
      <c r="CK1651" s="32" t="str">
        <f t="shared" si="486"/>
        <v/>
      </c>
      <c r="CL1651" s="32" t="str">
        <f t="shared" si="487"/>
        <v/>
      </c>
      <c r="CM1651" s="32" t="str">
        <f t="shared" si="488"/>
        <v/>
      </c>
      <c r="CN1651" s="32" t="str">
        <f t="shared" si="489"/>
        <v/>
      </c>
    </row>
    <row r="1652" spans="71:92" x14ac:dyDescent="0.3">
      <c r="BS1652" s="32" t="str">
        <f>IF(Kiadasi_kiseroiv!$K$2=BT1652,BV1652,"")</f>
        <v/>
      </c>
      <c r="BT1652" s="34" t="str">
        <f t="shared" si="472"/>
        <v/>
      </c>
      <c r="BU1652" s="32" t="str">
        <f t="shared" si="473"/>
        <v/>
      </c>
      <c r="BV1652" s="32" t="str">
        <f t="shared" si="474"/>
        <v/>
      </c>
      <c r="BW1652" s="32" t="str">
        <f t="shared" si="475"/>
        <v/>
      </c>
      <c r="BX1652" s="32" t="str">
        <f t="shared" si="476"/>
        <v/>
      </c>
      <c r="BY1652" s="32" t="str">
        <f t="shared" si="477"/>
        <v/>
      </c>
      <c r="BZ1652" s="32" t="str">
        <f t="shared" si="478"/>
        <v/>
      </c>
      <c r="CA1652" s="32" t="str">
        <f t="shared" si="479"/>
        <v/>
      </c>
      <c r="CB1652" s="33">
        <f>IF(COUNTIF($CD$7:CD1652,CD1652)=1,CD1652,CD1652+COUNTIF($CD$6:CD1651,CD1652))</f>
        <v>56798</v>
      </c>
      <c r="CC1652" s="34">
        <f t="shared" si="480"/>
        <v>55153</v>
      </c>
      <c r="CD1652" s="32">
        <f t="shared" si="481"/>
        <v>55153</v>
      </c>
      <c r="CE1652" s="32">
        <f t="shared" si="482"/>
        <v>0</v>
      </c>
      <c r="CF1652" s="32">
        <f t="shared" si="483"/>
        <v>0</v>
      </c>
      <c r="CG1652" s="32" t="str">
        <f t="shared" si="484"/>
        <v/>
      </c>
      <c r="CH1652" s="32">
        <v>1647</v>
      </c>
      <c r="CI1652" s="32" t="s">
        <v>6</v>
      </c>
      <c r="CJ1652" s="32" t="str">
        <f t="shared" si="485"/>
        <v/>
      </c>
      <c r="CK1652" s="32" t="str">
        <f t="shared" si="486"/>
        <v/>
      </c>
      <c r="CL1652" s="32" t="str">
        <f t="shared" si="487"/>
        <v/>
      </c>
      <c r="CM1652" s="32" t="str">
        <f t="shared" si="488"/>
        <v/>
      </c>
      <c r="CN1652" s="32" t="str">
        <f t="shared" si="489"/>
        <v/>
      </c>
    </row>
    <row r="1653" spans="71:92" x14ac:dyDescent="0.3">
      <c r="BS1653" s="32" t="str">
        <f>IF(Kiadasi_kiseroiv!$K$2=BT1653,BV1653,"")</f>
        <v/>
      </c>
      <c r="BT1653" s="34" t="str">
        <f t="shared" si="472"/>
        <v/>
      </c>
      <c r="BU1653" s="32" t="str">
        <f t="shared" si="473"/>
        <v/>
      </c>
      <c r="BV1653" s="32" t="str">
        <f t="shared" si="474"/>
        <v/>
      </c>
      <c r="BW1653" s="32" t="str">
        <f t="shared" si="475"/>
        <v/>
      </c>
      <c r="BX1653" s="32" t="str">
        <f t="shared" si="476"/>
        <v/>
      </c>
      <c r="BY1653" s="32" t="str">
        <f t="shared" si="477"/>
        <v/>
      </c>
      <c r="BZ1653" s="32" t="str">
        <f t="shared" si="478"/>
        <v/>
      </c>
      <c r="CA1653" s="32" t="str">
        <f t="shared" si="479"/>
        <v/>
      </c>
      <c r="CB1653" s="33">
        <f>IF(COUNTIF($CD$7:CD1653,CD1653)=1,CD1653,CD1653+COUNTIF($CD$6:CD1652,CD1653))</f>
        <v>56799</v>
      </c>
      <c r="CC1653" s="34">
        <f t="shared" si="480"/>
        <v>55153</v>
      </c>
      <c r="CD1653" s="32">
        <f t="shared" si="481"/>
        <v>55153</v>
      </c>
      <c r="CE1653" s="32">
        <f t="shared" si="482"/>
        <v>0</v>
      </c>
      <c r="CF1653" s="32">
        <f t="shared" si="483"/>
        <v>0</v>
      </c>
      <c r="CG1653" s="32" t="str">
        <f t="shared" si="484"/>
        <v/>
      </c>
      <c r="CH1653" s="32">
        <v>1648</v>
      </c>
      <c r="CI1653" s="32" t="s">
        <v>6</v>
      </c>
      <c r="CJ1653" s="32" t="str">
        <f t="shared" si="485"/>
        <v/>
      </c>
      <c r="CK1653" s="32" t="str">
        <f t="shared" si="486"/>
        <v/>
      </c>
      <c r="CL1653" s="32" t="str">
        <f t="shared" si="487"/>
        <v/>
      </c>
      <c r="CM1653" s="32" t="str">
        <f t="shared" si="488"/>
        <v/>
      </c>
      <c r="CN1653" s="32" t="str">
        <f t="shared" si="489"/>
        <v/>
      </c>
    </row>
    <row r="1654" spans="71:92" x14ac:dyDescent="0.3">
      <c r="BS1654" s="32" t="str">
        <f>IF(Kiadasi_kiseroiv!$K$2=BT1654,BV1654,"")</f>
        <v/>
      </c>
      <c r="BT1654" s="34" t="str">
        <f t="shared" si="472"/>
        <v/>
      </c>
      <c r="BU1654" s="32" t="str">
        <f t="shared" si="473"/>
        <v/>
      </c>
      <c r="BV1654" s="32" t="str">
        <f t="shared" si="474"/>
        <v/>
      </c>
      <c r="BW1654" s="32" t="str">
        <f t="shared" si="475"/>
        <v/>
      </c>
      <c r="BX1654" s="32" t="str">
        <f t="shared" si="476"/>
        <v/>
      </c>
      <c r="BY1654" s="32" t="str">
        <f t="shared" si="477"/>
        <v/>
      </c>
      <c r="BZ1654" s="32" t="str">
        <f t="shared" si="478"/>
        <v/>
      </c>
      <c r="CA1654" s="32" t="str">
        <f t="shared" si="479"/>
        <v/>
      </c>
      <c r="CB1654" s="33">
        <f>IF(COUNTIF($CD$7:CD1654,CD1654)=1,CD1654,CD1654+COUNTIF($CD$6:CD1653,CD1654))</f>
        <v>56800</v>
      </c>
      <c r="CC1654" s="34">
        <f t="shared" si="480"/>
        <v>55153</v>
      </c>
      <c r="CD1654" s="32">
        <f t="shared" si="481"/>
        <v>55153</v>
      </c>
      <c r="CE1654" s="32">
        <f t="shared" si="482"/>
        <v>0</v>
      </c>
      <c r="CF1654" s="32">
        <f t="shared" si="483"/>
        <v>0</v>
      </c>
      <c r="CG1654" s="32" t="str">
        <f t="shared" si="484"/>
        <v/>
      </c>
      <c r="CH1654" s="32">
        <v>1649</v>
      </c>
      <c r="CI1654" s="32" t="s">
        <v>6</v>
      </c>
      <c r="CJ1654" s="32" t="str">
        <f t="shared" si="485"/>
        <v/>
      </c>
      <c r="CK1654" s="32" t="str">
        <f t="shared" si="486"/>
        <v/>
      </c>
      <c r="CL1654" s="32" t="str">
        <f t="shared" si="487"/>
        <v/>
      </c>
      <c r="CM1654" s="32" t="str">
        <f t="shared" si="488"/>
        <v/>
      </c>
      <c r="CN1654" s="32" t="str">
        <f t="shared" si="489"/>
        <v/>
      </c>
    </row>
    <row r="1655" spans="71:92" x14ac:dyDescent="0.3">
      <c r="BS1655" s="32" t="str">
        <f>IF(Kiadasi_kiseroiv!$K$2=BT1655,BV1655,"")</f>
        <v/>
      </c>
      <c r="BT1655" s="34" t="str">
        <f t="shared" si="472"/>
        <v/>
      </c>
      <c r="BU1655" s="32" t="str">
        <f t="shared" si="473"/>
        <v/>
      </c>
      <c r="BV1655" s="32" t="str">
        <f t="shared" si="474"/>
        <v/>
      </c>
      <c r="BW1655" s="32" t="str">
        <f t="shared" si="475"/>
        <v/>
      </c>
      <c r="BX1655" s="32" t="str">
        <f t="shared" si="476"/>
        <v/>
      </c>
      <c r="BY1655" s="32" t="str">
        <f t="shared" si="477"/>
        <v/>
      </c>
      <c r="BZ1655" s="32" t="str">
        <f t="shared" si="478"/>
        <v/>
      </c>
      <c r="CA1655" s="32" t="str">
        <f t="shared" si="479"/>
        <v/>
      </c>
      <c r="CB1655" s="33">
        <f>IF(COUNTIF($CD$7:CD1655,CD1655)=1,CD1655,CD1655+COUNTIF($CD$6:CD1654,CD1655))</f>
        <v>56801</v>
      </c>
      <c r="CC1655" s="34">
        <f t="shared" si="480"/>
        <v>55153</v>
      </c>
      <c r="CD1655" s="32">
        <f t="shared" si="481"/>
        <v>55153</v>
      </c>
      <c r="CE1655" s="32">
        <f t="shared" si="482"/>
        <v>0</v>
      </c>
      <c r="CF1655" s="32">
        <f t="shared" si="483"/>
        <v>0</v>
      </c>
      <c r="CG1655" s="32" t="str">
        <f t="shared" si="484"/>
        <v/>
      </c>
      <c r="CH1655" s="32">
        <v>1650</v>
      </c>
      <c r="CI1655" s="32" t="s">
        <v>6</v>
      </c>
      <c r="CJ1655" s="32" t="str">
        <f t="shared" si="485"/>
        <v/>
      </c>
      <c r="CK1655" s="32" t="str">
        <f t="shared" si="486"/>
        <v/>
      </c>
      <c r="CL1655" s="32" t="str">
        <f t="shared" si="487"/>
        <v/>
      </c>
      <c r="CM1655" s="32" t="str">
        <f t="shared" si="488"/>
        <v/>
      </c>
      <c r="CN1655" s="32" t="str">
        <f t="shared" si="489"/>
        <v/>
      </c>
    </row>
    <row r="1656" spans="71:92" x14ac:dyDescent="0.3">
      <c r="BS1656" s="32" t="str">
        <f>IF(Kiadasi_kiseroiv!$K$2=BT1656,BV1656,"")</f>
        <v/>
      </c>
      <c r="BT1656" s="34" t="str">
        <f t="shared" si="472"/>
        <v/>
      </c>
      <c r="BU1656" s="32" t="str">
        <f t="shared" si="473"/>
        <v/>
      </c>
      <c r="BV1656" s="32" t="str">
        <f t="shared" si="474"/>
        <v/>
      </c>
      <c r="BW1656" s="32" t="str">
        <f t="shared" si="475"/>
        <v/>
      </c>
      <c r="BX1656" s="32" t="str">
        <f t="shared" si="476"/>
        <v/>
      </c>
      <c r="BY1656" s="32" t="str">
        <f t="shared" si="477"/>
        <v/>
      </c>
      <c r="BZ1656" s="32" t="str">
        <f t="shared" si="478"/>
        <v/>
      </c>
      <c r="CA1656" s="32" t="str">
        <f t="shared" si="479"/>
        <v/>
      </c>
      <c r="CB1656" s="33">
        <f>IF(COUNTIF($CD$7:CD1656,CD1656)=1,CD1656,CD1656+COUNTIF($CD$6:CD1655,CD1656))</f>
        <v>56802</v>
      </c>
      <c r="CC1656" s="34">
        <f t="shared" si="480"/>
        <v>55153</v>
      </c>
      <c r="CD1656" s="32">
        <f t="shared" si="481"/>
        <v>55153</v>
      </c>
      <c r="CE1656" s="32">
        <f t="shared" si="482"/>
        <v>0</v>
      </c>
      <c r="CF1656" s="32">
        <f t="shared" si="483"/>
        <v>0</v>
      </c>
      <c r="CG1656" s="32" t="str">
        <f t="shared" si="484"/>
        <v/>
      </c>
      <c r="CH1656" s="32">
        <v>1651</v>
      </c>
      <c r="CI1656" s="32" t="s">
        <v>6</v>
      </c>
      <c r="CJ1656" s="32" t="str">
        <f t="shared" si="485"/>
        <v/>
      </c>
      <c r="CK1656" s="32" t="str">
        <f t="shared" si="486"/>
        <v/>
      </c>
      <c r="CL1656" s="32" t="str">
        <f t="shared" si="487"/>
        <v/>
      </c>
      <c r="CM1656" s="32" t="str">
        <f t="shared" si="488"/>
        <v/>
      </c>
      <c r="CN1656" s="32" t="str">
        <f t="shared" si="489"/>
        <v/>
      </c>
    </row>
    <row r="1657" spans="71:92" x14ac:dyDescent="0.3">
      <c r="BS1657" s="32" t="str">
        <f>IF(Kiadasi_kiseroiv!$K$2=BT1657,BV1657,"")</f>
        <v/>
      </c>
      <c r="BT1657" s="34" t="str">
        <f t="shared" si="472"/>
        <v/>
      </c>
      <c r="BU1657" s="32" t="str">
        <f t="shared" si="473"/>
        <v/>
      </c>
      <c r="BV1657" s="32" t="str">
        <f t="shared" si="474"/>
        <v/>
      </c>
      <c r="BW1657" s="32" t="str">
        <f t="shared" si="475"/>
        <v/>
      </c>
      <c r="BX1657" s="32" t="str">
        <f t="shared" si="476"/>
        <v/>
      </c>
      <c r="BY1657" s="32" t="str">
        <f t="shared" si="477"/>
        <v/>
      </c>
      <c r="BZ1657" s="32" t="str">
        <f t="shared" si="478"/>
        <v/>
      </c>
      <c r="CA1657" s="32" t="str">
        <f t="shared" si="479"/>
        <v/>
      </c>
      <c r="CB1657" s="33">
        <f>IF(COUNTIF($CD$7:CD1657,CD1657)=1,CD1657,CD1657+COUNTIF($CD$6:CD1656,CD1657))</f>
        <v>56803</v>
      </c>
      <c r="CC1657" s="34">
        <f t="shared" si="480"/>
        <v>55153</v>
      </c>
      <c r="CD1657" s="32">
        <f t="shared" si="481"/>
        <v>55153</v>
      </c>
      <c r="CE1657" s="32">
        <f t="shared" si="482"/>
        <v>0</v>
      </c>
      <c r="CF1657" s="32">
        <f t="shared" si="483"/>
        <v>0</v>
      </c>
      <c r="CG1657" s="32" t="str">
        <f t="shared" si="484"/>
        <v/>
      </c>
      <c r="CH1657" s="32">
        <v>1652</v>
      </c>
      <c r="CI1657" s="32" t="s">
        <v>6</v>
      </c>
      <c r="CJ1657" s="32" t="str">
        <f t="shared" si="485"/>
        <v/>
      </c>
      <c r="CK1657" s="32" t="str">
        <f t="shared" si="486"/>
        <v/>
      </c>
      <c r="CL1657" s="32" t="str">
        <f t="shared" si="487"/>
        <v/>
      </c>
      <c r="CM1657" s="32" t="str">
        <f t="shared" si="488"/>
        <v/>
      </c>
      <c r="CN1657" s="32" t="str">
        <f t="shared" si="489"/>
        <v/>
      </c>
    </row>
    <row r="1658" spans="71:92" x14ac:dyDescent="0.3">
      <c r="BS1658" s="32" t="str">
        <f>IF(Kiadasi_kiseroiv!$K$2=BT1658,BV1658,"")</f>
        <v/>
      </c>
      <c r="BT1658" s="34" t="str">
        <f t="shared" si="472"/>
        <v/>
      </c>
      <c r="BU1658" s="32" t="str">
        <f t="shared" si="473"/>
        <v/>
      </c>
      <c r="BV1658" s="32" t="str">
        <f t="shared" si="474"/>
        <v/>
      </c>
      <c r="BW1658" s="32" t="str">
        <f t="shared" si="475"/>
        <v/>
      </c>
      <c r="BX1658" s="32" t="str">
        <f t="shared" si="476"/>
        <v/>
      </c>
      <c r="BY1658" s="32" t="str">
        <f t="shared" si="477"/>
        <v/>
      </c>
      <c r="BZ1658" s="32" t="str">
        <f t="shared" si="478"/>
        <v/>
      </c>
      <c r="CA1658" s="32" t="str">
        <f t="shared" si="479"/>
        <v/>
      </c>
      <c r="CB1658" s="33">
        <f>IF(COUNTIF($CD$7:CD1658,CD1658)=1,CD1658,CD1658+COUNTIF($CD$6:CD1657,CD1658))</f>
        <v>56804</v>
      </c>
      <c r="CC1658" s="34">
        <f t="shared" si="480"/>
        <v>55153</v>
      </c>
      <c r="CD1658" s="32">
        <f t="shared" si="481"/>
        <v>55153</v>
      </c>
      <c r="CE1658" s="32">
        <f t="shared" si="482"/>
        <v>0</v>
      </c>
      <c r="CF1658" s="32">
        <f t="shared" si="483"/>
        <v>0</v>
      </c>
      <c r="CG1658" s="32" t="str">
        <f t="shared" si="484"/>
        <v/>
      </c>
      <c r="CH1658" s="32">
        <v>1653</v>
      </c>
      <c r="CI1658" s="32" t="s">
        <v>6</v>
      </c>
      <c r="CJ1658" s="32" t="str">
        <f t="shared" si="485"/>
        <v/>
      </c>
      <c r="CK1658" s="32" t="str">
        <f t="shared" si="486"/>
        <v/>
      </c>
      <c r="CL1658" s="32" t="str">
        <f t="shared" si="487"/>
        <v/>
      </c>
      <c r="CM1658" s="32" t="str">
        <f t="shared" si="488"/>
        <v/>
      </c>
      <c r="CN1658" s="32" t="str">
        <f t="shared" si="489"/>
        <v/>
      </c>
    </row>
    <row r="1659" spans="71:92" x14ac:dyDescent="0.3">
      <c r="BS1659" s="32" t="str">
        <f>IF(Kiadasi_kiseroiv!$K$2=BT1659,BV1659,"")</f>
        <v/>
      </c>
      <c r="BT1659" s="34" t="str">
        <f t="shared" si="472"/>
        <v/>
      </c>
      <c r="BU1659" s="32" t="str">
        <f t="shared" si="473"/>
        <v/>
      </c>
      <c r="BV1659" s="32" t="str">
        <f t="shared" si="474"/>
        <v/>
      </c>
      <c r="BW1659" s="32" t="str">
        <f t="shared" si="475"/>
        <v/>
      </c>
      <c r="BX1659" s="32" t="str">
        <f t="shared" si="476"/>
        <v/>
      </c>
      <c r="BY1659" s="32" t="str">
        <f t="shared" si="477"/>
        <v/>
      </c>
      <c r="BZ1659" s="32" t="str">
        <f t="shared" si="478"/>
        <v/>
      </c>
      <c r="CA1659" s="32" t="str">
        <f t="shared" si="479"/>
        <v/>
      </c>
      <c r="CB1659" s="33">
        <f>IF(COUNTIF($CD$7:CD1659,CD1659)=1,CD1659,CD1659+COUNTIF($CD$6:CD1658,CD1659))</f>
        <v>56805</v>
      </c>
      <c r="CC1659" s="34">
        <f t="shared" si="480"/>
        <v>55153</v>
      </c>
      <c r="CD1659" s="32">
        <f t="shared" si="481"/>
        <v>55153</v>
      </c>
      <c r="CE1659" s="32">
        <f t="shared" si="482"/>
        <v>0</v>
      </c>
      <c r="CF1659" s="32">
        <f t="shared" si="483"/>
        <v>0</v>
      </c>
      <c r="CG1659" s="32" t="str">
        <f t="shared" si="484"/>
        <v/>
      </c>
      <c r="CH1659" s="32">
        <v>1654</v>
      </c>
      <c r="CI1659" s="32" t="s">
        <v>6</v>
      </c>
      <c r="CJ1659" s="32" t="str">
        <f t="shared" si="485"/>
        <v/>
      </c>
      <c r="CK1659" s="32" t="str">
        <f t="shared" si="486"/>
        <v/>
      </c>
      <c r="CL1659" s="32" t="str">
        <f t="shared" si="487"/>
        <v/>
      </c>
      <c r="CM1659" s="32" t="str">
        <f t="shared" si="488"/>
        <v/>
      </c>
      <c r="CN1659" s="32" t="str">
        <f t="shared" si="489"/>
        <v/>
      </c>
    </row>
    <row r="1660" spans="71:92" x14ac:dyDescent="0.3">
      <c r="BS1660" s="32" t="str">
        <f>IF(Kiadasi_kiseroiv!$K$2=BT1660,BV1660,"")</f>
        <v/>
      </c>
      <c r="BT1660" s="34" t="str">
        <f t="shared" si="472"/>
        <v/>
      </c>
      <c r="BU1660" s="32" t="str">
        <f t="shared" si="473"/>
        <v/>
      </c>
      <c r="BV1660" s="32" t="str">
        <f t="shared" si="474"/>
        <v/>
      </c>
      <c r="BW1660" s="32" t="str">
        <f t="shared" si="475"/>
        <v/>
      </c>
      <c r="BX1660" s="32" t="str">
        <f t="shared" si="476"/>
        <v/>
      </c>
      <c r="BY1660" s="32" t="str">
        <f t="shared" si="477"/>
        <v/>
      </c>
      <c r="BZ1660" s="32" t="str">
        <f t="shared" si="478"/>
        <v/>
      </c>
      <c r="CA1660" s="32" t="str">
        <f t="shared" si="479"/>
        <v/>
      </c>
      <c r="CB1660" s="33">
        <f>IF(COUNTIF($CD$7:CD1660,CD1660)=1,CD1660,CD1660+COUNTIF($CD$6:CD1659,CD1660))</f>
        <v>56806</v>
      </c>
      <c r="CC1660" s="34">
        <f t="shared" si="480"/>
        <v>55153</v>
      </c>
      <c r="CD1660" s="32">
        <f t="shared" si="481"/>
        <v>55153</v>
      </c>
      <c r="CE1660" s="32">
        <f t="shared" si="482"/>
        <v>0</v>
      </c>
      <c r="CF1660" s="32">
        <f t="shared" si="483"/>
        <v>0</v>
      </c>
      <c r="CG1660" s="32" t="str">
        <f t="shared" si="484"/>
        <v/>
      </c>
      <c r="CH1660" s="32">
        <v>1655</v>
      </c>
      <c r="CI1660" s="32" t="s">
        <v>6</v>
      </c>
      <c r="CJ1660" s="32" t="str">
        <f t="shared" si="485"/>
        <v/>
      </c>
      <c r="CK1660" s="32" t="str">
        <f t="shared" si="486"/>
        <v/>
      </c>
      <c r="CL1660" s="32" t="str">
        <f t="shared" si="487"/>
        <v/>
      </c>
      <c r="CM1660" s="32" t="str">
        <f t="shared" si="488"/>
        <v/>
      </c>
      <c r="CN1660" s="32" t="str">
        <f t="shared" si="489"/>
        <v/>
      </c>
    </row>
    <row r="1661" spans="71:92" x14ac:dyDescent="0.3">
      <c r="BS1661" s="32" t="str">
        <f>IF(Kiadasi_kiseroiv!$K$2=BT1661,BV1661,"")</f>
        <v/>
      </c>
      <c r="BT1661" s="34" t="str">
        <f t="shared" si="472"/>
        <v/>
      </c>
      <c r="BU1661" s="32" t="str">
        <f t="shared" si="473"/>
        <v/>
      </c>
      <c r="BV1661" s="32" t="str">
        <f t="shared" si="474"/>
        <v/>
      </c>
      <c r="BW1661" s="32" t="str">
        <f t="shared" si="475"/>
        <v/>
      </c>
      <c r="BX1661" s="32" t="str">
        <f t="shared" si="476"/>
        <v/>
      </c>
      <c r="BY1661" s="32" t="str">
        <f t="shared" si="477"/>
        <v/>
      </c>
      <c r="BZ1661" s="32" t="str">
        <f t="shared" si="478"/>
        <v/>
      </c>
      <c r="CA1661" s="32" t="str">
        <f t="shared" si="479"/>
        <v/>
      </c>
      <c r="CB1661" s="33">
        <f>IF(COUNTIF($CD$7:CD1661,CD1661)=1,CD1661,CD1661+COUNTIF($CD$6:CD1660,CD1661))</f>
        <v>56807</v>
      </c>
      <c r="CC1661" s="34">
        <f t="shared" si="480"/>
        <v>55153</v>
      </c>
      <c r="CD1661" s="32">
        <f t="shared" si="481"/>
        <v>55153</v>
      </c>
      <c r="CE1661" s="32">
        <f t="shared" si="482"/>
        <v>0</v>
      </c>
      <c r="CF1661" s="32">
        <f t="shared" si="483"/>
        <v>0</v>
      </c>
      <c r="CG1661" s="32" t="str">
        <f t="shared" si="484"/>
        <v/>
      </c>
      <c r="CH1661" s="32">
        <v>1656</v>
      </c>
      <c r="CI1661" s="32" t="s">
        <v>6</v>
      </c>
      <c r="CJ1661" s="32" t="str">
        <f t="shared" si="485"/>
        <v/>
      </c>
      <c r="CK1661" s="32" t="str">
        <f t="shared" si="486"/>
        <v/>
      </c>
      <c r="CL1661" s="32" t="str">
        <f t="shared" si="487"/>
        <v/>
      </c>
      <c r="CM1661" s="32" t="str">
        <f t="shared" si="488"/>
        <v/>
      </c>
      <c r="CN1661" s="32" t="str">
        <f t="shared" si="489"/>
        <v/>
      </c>
    </row>
    <row r="1662" spans="71:92" x14ac:dyDescent="0.3">
      <c r="BS1662" s="32" t="str">
        <f>IF(Kiadasi_kiseroiv!$K$2=BT1662,BV1662,"")</f>
        <v/>
      </c>
      <c r="BT1662" s="34" t="str">
        <f t="shared" si="472"/>
        <v/>
      </c>
      <c r="BU1662" s="32" t="str">
        <f t="shared" si="473"/>
        <v/>
      </c>
      <c r="BV1662" s="32" t="str">
        <f t="shared" si="474"/>
        <v/>
      </c>
      <c r="BW1662" s="32" t="str">
        <f t="shared" si="475"/>
        <v/>
      </c>
      <c r="BX1662" s="32" t="str">
        <f t="shared" si="476"/>
        <v/>
      </c>
      <c r="BY1662" s="32" t="str">
        <f t="shared" si="477"/>
        <v/>
      </c>
      <c r="BZ1662" s="32" t="str">
        <f t="shared" si="478"/>
        <v/>
      </c>
      <c r="CA1662" s="32" t="str">
        <f t="shared" si="479"/>
        <v/>
      </c>
      <c r="CB1662" s="33">
        <f>IF(COUNTIF($CD$7:CD1662,CD1662)=1,CD1662,CD1662+COUNTIF($CD$6:CD1661,CD1662))</f>
        <v>56808</v>
      </c>
      <c r="CC1662" s="34">
        <f t="shared" si="480"/>
        <v>55153</v>
      </c>
      <c r="CD1662" s="32">
        <f t="shared" si="481"/>
        <v>55153</v>
      </c>
      <c r="CE1662" s="32">
        <f t="shared" si="482"/>
        <v>0</v>
      </c>
      <c r="CF1662" s="32">
        <f t="shared" si="483"/>
        <v>0</v>
      </c>
      <c r="CG1662" s="32" t="str">
        <f t="shared" si="484"/>
        <v/>
      </c>
      <c r="CH1662" s="32">
        <v>1657</v>
      </c>
      <c r="CI1662" s="32" t="s">
        <v>6</v>
      </c>
      <c r="CJ1662" s="32" t="str">
        <f t="shared" si="485"/>
        <v/>
      </c>
      <c r="CK1662" s="32" t="str">
        <f t="shared" si="486"/>
        <v/>
      </c>
      <c r="CL1662" s="32" t="str">
        <f t="shared" si="487"/>
        <v/>
      </c>
      <c r="CM1662" s="32" t="str">
        <f t="shared" si="488"/>
        <v/>
      </c>
      <c r="CN1662" s="32" t="str">
        <f t="shared" si="489"/>
        <v/>
      </c>
    </row>
    <row r="1663" spans="71:92" x14ac:dyDescent="0.3">
      <c r="BS1663" s="32" t="str">
        <f>IF(Kiadasi_kiseroiv!$K$2=BT1663,BV1663,"")</f>
        <v/>
      </c>
      <c r="BT1663" s="34" t="str">
        <f t="shared" si="472"/>
        <v/>
      </c>
      <c r="BU1663" s="32" t="str">
        <f t="shared" si="473"/>
        <v/>
      </c>
      <c r="BV1663" s="32" t="str">
        <f t="shared" si="474"/>
        <v/>
      </c>
      <c r="BW1663" s="32" t="str">
        <f t="shared" si="475"/>
        <v/>
      </c>
      <c r="BX1663" s="32" t="str">
        <f t="shared" si="476"/>
        <v/>
      </c>
      <c r="BY1663" s="32" t="str">
        <f t="shared" si="477"/>
        <v/>
      </c>
      <c r="BZ1663" s="32" t="str">
        <f t="shared" si="478"/>
        <v/>
      </c>
      <c r="CA1663" s="32" t="str">
        <f t="shared" si="479"/>
        <v/>
      </c>
      <c r="CB1663" s="33">
        <f>IF(COUNTIF($CD$7:CD1663,CD1663)=1,CD1663,CD1663+COUNTIF($CD$6:CD1662,CD1663))</f>
        <v>56809</v>
      </c>
      <c r="CC1663" s="34">
        <f t="shared" si="480"/>
        <v>55153</v>
      </c>
      <c r="CD1663" s="32">
        <f t="shared" si="481"/>
        <v>55153</v>
      </c>
      <c r="CE1663" s="32">
        <f t="shared" si="482"/>
        <v>0</v>
      </c>
      <c r="CF1663" s="32">
        <f t="shared" si="483"/>
        <v>0</v>
      </c>
      <c r="CG1663" s="32" t="str">
        <f t="shared" si="484"/>
        <v/>
      </c>
      <c r="CH1663" s="32">
        <v>1658</v>
      </c>
      <c r="CI1663" s="32" t="s">
        <v>6</v>
      </c>
      <c r="CJ1663" s="32" t="str">
        <f t="shared" si="485"/>
        <v/>
      </c>
      <c r="CK1663" s="32" t="str">
        <f t="shared" si="486"/>
        <v/>
      </c>
      <c r="CL1663" s="32" t="str">
        <f t="shared" si="487"/>
        <v/>
      </c>
      <c r="CM1663" s="32" t="str">
        <f t="shared" si="488"/>
        <v/>
      </c>
      <c r="CN1663" s="32" t="str">
        <f t="shared" si="489"/>
        <v/>
      </c>
    </row>
    <row r="1664" spans="71:92" x14ac:dyDescent="0.3">
      <c r="BS1664" s="32" t="str">
        <f>IF(Kiadasi_kiseroiv!$K$2=BT1664,BV1664,"")</f>
        <v/>
      </c>
      <c r="BT1664" s="34" t="str">
        <f t="shared" si="472"/>
        <v/>
      </c>
      <c r="BU1664" s="32" t="str">
        <f t="shared" si="473"/>
        <v/>
      </c>
      <c r="BV1664" s="32" t="str">
        <f t="shared" si="474"/>
        <v/>
      </c>
      <c r="BW1664" s="32" t="str">
        <f t="shared" si="475"/>
        <v/>
      </c>
      <c r="BX1664" s="32" t="str">
        <f t="shared" si="476"/>
        <v/>
      </c>
      <c r="BY1664" s="32" t="str">
        <f t="shared" si="477"/>
        <v/>
      </c>
      <c r="BZ1664" s="32" t="str">
        <f t="shared" si="478"/>
        <v/>
      </c>
      <c r="CA1664" s="32" t="str">
        <f t="shared" si="479"/>
        <v/>
      </c>
      <c r="CB1664" s="33">
        <f>IF(COUNTIF($CD$7:CD1664,CD1664)=1,CD1664,CD1664+COUNTIF($CD$6:CD1663,CD1664))</f>
        <v>56810</v>
      </c>
      <c r="CC1664" s="34">
        <f t="shared" si="480"/>
        <v>55153</v>
      </c>
      <c r="CD1664" s="32">
        <f t="shared" si="481"/>
        <v>55153</v>
      </c>
      <c r="CE1664" s="32">
        <f t="shared" si="482"/>
        <v>0</v>
      </c>
      <c r="CF1664" s="32">
        <f t="shared" si="483"/>
        <v>0</v>
      </c>
      <c r="CG1664" s="32" t="str">
        <f t="shared" si="484"/>
        <v/>
      </c>
      <c r="CH1664" s="32">
        <v>1659</v>
      </c>
      <c r="CI1664" s="32" t="s">
        <v>6</v>
      </c>
      <c r="CJ1664" s="32" t="str">
        <f t="shared" si="485"/>
        <v/>
      </c>
      <c r="CK1664" s="32" t="str">
        <f t="shared" si="486"/>
        <v/>
      </c>
      <c r="CL1664" s="32" t="str">
        <f t="shared" si="487"/>
        <v/>
      </c>
      <c r="CM1664" s="32" t="str">
        <f t="shared" si="488"/>
        <v/>
      </c>
      <c r="CN1664" s="32" t="str">
        <f t="shared" si="489"/>
        <v/>
      </c>
    </row>
    <row r="1665" spans="71:92" x14ac:dyDescent="0.3">
      <c r="BS1665" s="32" t="str">
        <f>IF(Kiadasi_kiseroiv!$K$2=BT1665,BV1665,"")</f>
        <v/>
      </c>
      <c r="BT1665" s="34" t="str">
        <f t="shared" si="472"/>
        <v/>
      </c>
      <c r="BU1665" s="32" t="str">
        <f t="shared" si="473"/>
        <v/>
      </c>
      <c r="BV1665" s="32" t="str">
        <f t="shared" si="474"/>
        <v/>
      </c>
      <c r="BW1665" s="32" t="str">
        <f t="shared" si="475"/>
        <v/>
      </c>
      <c r="BX1665" s="32" t="str">
        <f t="shared" si="476"/>
        <v/>
      </c>
      <c r="BY1665" s="32" t="str">
        <f t="shared" si="477"/>
        <v/>
      </c>
      <c r="BZ1665" s="32" t="str">
        <f t="shared" si="478"/>
        <v/>
      </c>
      <c r="CA1665" s="32" t="str">
        <f t="shared" si="479"/>
        <v/>
      </c>
      <c r="CB1665" s="33">
        <f>IF(COUNTIF($CD$7:CD1665,CD1665)=1,CD1665,CD1665+COUNTIF($CD$6:CD1664,CD1665))</f>
        <v>56811</v>
      </c>
      <c r="CC1665" s="34">
        <f t="shared" si="480"/>
        <v>55153</v>
      </c>
      <c r="CD1665" s="32">
        <f t="shared" si="481"/>
        <v>55153</v>
      </c>
      <c r="CE1665" s="32">
        <f t="shared" si="482"/>
        <v>0</v>
      </c>
      <c r="CF1665" s="32">
        <f t="shared" si="483"/>
        <v>0</v>
      </c>
      <c r="CG1665" s="32" t="str">
        <f t="shared" si="484"/>
        <v/>
      </c>
      <c r="CH1665" s="32">
        <v>1660</v>
      </c>
      <c r="CI1665" s="32" t="s">
        <v>6</v>
      </c>
      <c r="CJ1665" s="32" t="str">
        <f t="shared" si="485"/>
        <v/>
      </c>
      <c r="CK1665" s="32" t="str">
        <f t="shared" si="486"/>
        <v/>
      </c>
      <c r="CL1665" s="32" t="str">
        <f t="shared" si="487"/>
        <v/>
      </c>
      <c r="CM1665" s="32" t="str">
        <f t="shared" si="488"/>
        <v/>
      </c>
      <c r="CN1665" s="32" t="str">
        <f t="shared" si="489"/>
        <v/>
      </c>
    </row>
    <row r="1666" spans="71:92" x14ac:dyDescent="0.3">
      <c r="BS1666" s="32" t="str">
        <f>IF(Kiadasi_kiseroiv!$K$2=BT1666,BV1666,"")</f>
        <v/>
      </c>
      <c r="BT1666" s="34" t="str">
        <f t="shared" si="472"/>
        <v/>
      </c>
      <c r="BU1666" s="32" t="str">
        <f t="shared" si="473"/>
        <v/>
      </c>
      <c r="BV1666" s="32" t="str">
        <f t="shared" si="474"/>
        <v/>
      </c>
      <c r="BW1666" s="32" t="str">
        <f t="shared" si="475"/>
        <v/>
      </c>
      <c r="BX1666" s="32" t="str">
        <f t="shared" si="476"/>
        <v/>
      </c>
      <c r="BY1666" s="32" t="str">
        <f t="shared" si="477"/>
        <v/>
      </c>
      <c r="BZ1666" s="32" t="str">
        <f t="shared" si="478"/>
        <v/>
      </c>
      <c r="CA1666" s="32" t="str">
        <f t="shared" si="479"/>
        <v/>
      </c>
      <c r="CB1666" s="33">
        <f>IF(COUNTIF($CD$7:CD1666,CD1666)=1,CD1666,CD1666+COUNTIF($CD$6:CD1665,CD1666))</f>
        <v>56812</v>
      </c>
      <c r="CC1666" s="34">
        <f t="shared" si="480"/>
        <v>55153</v>
      </c>
      <c r="CD1666" s="32">
        <f t="shared" si="481"/>
        <v>55153</v>
      </c>
      <c r="CE1666" s="32">
        <f t="shared" si="482"/>
        <v>0</v>
      </c>
      <c r="CF1666" s="32">
        <f t="shared" si="483"/>
        <v>0</v>
      </c>
      <c r="CG1666" s="32" t="str">
        <f t="shared" si="484"/>
        <v/>
      </c>
      <c r="CH1666" s="32">
        <v>1661</v>
      </c>
      <c r="CI1666" s="32" t="s">
        <v>6</v>
      </c>
      <c r="CJ1666" s="32" t="str">
        <f t="shared" si="485"/>
        <v/>
      </c>
      <c r="CK1666" s="32" t="str">
        <f t="shared" si="486"/>
        <v/>
      </c>
      <c r="CL1666" s="32" t="str">
        <f t="shared" si="487"/>
        <v/>
      </c>
      <c r="CM1666" s="32" t="str">
        <f t="shared" si="488"/>
        <v/>
      </c>
      <c r="CN1666" s="32" t="str">
        <f t="shared" si="489"/>
        <v/>
      </c>
    </row>
    <row r="1667" spans="71:92" x14ac:dyDescent="0.3">
      <c r="BS1667" s="32" t="str">
        <f>IF(Kiadasi_kiseroiv!$K$2=BT1667,BV1667,"")</f>
        <v/>
      </c>
      <c r="BT1667" s="34" t="str">
        <f t="shared" si="472"/>
        <v/>
      </c>
      <c r="BU1667" s="32" t="str">
        <f t="shared" si="473"/>
        <v/>
      </c>
      <c r="BV1667" s="32" t="str">
        <f t="shared" si="474"/>
        <v/>
      </c>
      <c r="BW1667" s="32" t="str">
        <f t="shared" si="475"/>
        <v/>
      </c>
      <c r="BX1667" s="32" t="str">
        <f t="shared" si="476"/>
        <v/>
      </c>
      <c r="BY1667" s="32" t="str">
        <f t="shared" si="477"/>
        <v/>
      </c>
      <c r="BZ1667" s="32" t="str">
        <f t="shared" si="478"/>
        <v/>
      </c>
      <c r="CA1667" s="32" t="str">
        <f t="shared" si="479"/>
        <v/>
      </c>
      <c r="CB1667" s="33">
        <f>IF(COUNTIF($CD$7:CD1667,CD1667)=1,CD1667,CD1667+COUNTIF($CD$6:CD1666,CD1667))</f>
        <v>56813</v>
      </c>
      <c r="CC1667" s="34">
        <f t="shared" si="480"/>
        <v>55153</v>
      </c>
      <c r="CD1667" s="32">
        <f t="shared" si="481"/>
        <v>55153</v>
      </c>
      <c r="CE1667" s="32">
        <f t="shared" si="482"/>
        <v>0</v>
      </c>
      <c r="CF1667" s="32">
        <f t="shared" si="483"/>
        <v>0</v>
      </c>
      <c r="CG1667" s="32" t="str">
        <f t="shared" si="484"/>
        <v/>
      </c>
      <c r="CH1667" s="32">
        <v>1662</v>
      </c>
      <c r="CI1667" s="32" t="s">
        <v>6</v>
      </c>
      <c r="CJ1667" s="32" t="str">
        <f t="shared" si="485"/>
        <v/>
      </c>
      <c r="CK1667" s="32" t="str">
        <f t="shared" si="486"/>
        <v/>
      </c>
      <c r="CL1667" s="32" t="str">
        <f t="shared" si="487"/>
        <v/>
      </c>
      <c r="CM1667" s="32" t="str">
        <f t="shared" si="488"/>
        <v/>
      </c>
      <c r="CN1667" s="32" t="str">
        <f t="shared" si="489"/>
        <v/>
      </c>
    </row>
    <row r="1668" spans="71:92" x14ac:dyDescent="0.3">
      <c r="BS1668" s="32" t="str">
        <f>IF(Kiadasi_kiseroiv!$K$2=BT1668,BV1668,"")</f>
        <v/>
      </c>
      <c r="BT1668" s="34" t="str">
        <f t="shared" si="472"/>
        <v/>
      </c>
      <c r="BU1668" s="32" t="str">
        <f t="shared" si="473"/>
        <v/>
      </c>
      <c r="BV1668" s="32" t="str">
        <f t="shared" si="474"/>
        <v/>
      </c>
      <c r="BW1668" s="32" t="str">
        <f t="shared" si="475"/>
        <v/>
      </c>
      <c r="BX1668" s="32" t="str">
        <f t="shared" si="476"/>
        <v/>
      </c>
      <c r="BY1668" s="32" t="str">
        <f t="shared" si="477"/>
        <v/>
      </c>
      <c r="BZ1668" s="32" t="str">
        <f t="shared" si="478"/>
        <v/>
      </c>
      <c r="CA1668" s="32" t="str">
        <f t="shared" si="479"/>
        <v/>
      </c>
      <c r="CB1668" s="33">
        <f>IF(COUNTIF($CD$7:CD1668,CD1668)=1,CD1668,CD1668+COUNTIF($CD$6:CD1667,CD1668))</f>
        <v>56814</v>
      </c>
      <c r="CC1668" s="34">
        <f t="shared" si="480"/>
        <v>55153</v>
      </c>
      <c r="CD1668" s="32">
        <f t="shared" si="481"/>
        <v>55153</v>
      </c>
      <c r="CE1668" s="32">
        <f t="shared" si="482"/>
        <v>0</v>
      </c>
      <c r="CF1668" s="32">
        <f t="shared" si="483"/>
        <v>0</v>
      </c>
      <c r="CG1668" s="32" t="str">
        <f t="shared" si="484"/>
        <v/>
      </c>
      <c r="CH1668" s="32">
        <v>1663</v>
      </c>
      <c r="CI1668" s="32" t="s">
        <v>6</v>
      </c>
      <c r="CJ1668" s="32" t="str">
        <f t="shared" si="485"/>
        <v/>
      </c>
      <c r="CK1668" s="32" t="str">
        <f t="shared" si="486"/>
        <v/>
      </c>
      <c r="CL1668" s="32" t="str">
        <f t="shared" si="487"/>
        <v/>
      </c>
      <c r="CM1668" s="32" t="str">
        <f t="shared" si="488"/>
        <v/>
      </c>
      <c r="CN1668" s="32" t="str">
        <f t="shared" si="489"/>
        <v/>
      </c>
    </row>
    <row r="1669" spans="71:92" x14ac:dyDescent="0.3">
      <c r="BS1669" s="32" t="str">
        <f>IF(Kiadasi_kiseroiv!$K$2=BT1669,BV1669,"")</f>
        <v/>
      </c>
      <c r="BT1669" s="34" t="str">
        <f t="shared" si="472"/>
        <v/>
      </c>
      <c r="BU1669" s="32" t="str">
        <f t="shared" si="473"/>
        <v/>
      </c>
      <c r="BV1669" s="32" t="str">
        <f t="shared" si="474"/>
        <v/>
      </c>
      <c r="BW1669" s="32" t="str">
        <f t="shared" si="475"/>
        <v/>
      </c>
      <c r="BX1669" s="32" t="str">
        <f t="shared" si="476"/>
        <v/>
      </c>
      <c r="BY1669" s="32" t="str">
        <f t="shared" si="477"/>
        <v/>
      </c>
      <c r="BZ1669" s="32" t="str">
        <f t="shared" si="478"/>
        <v/>
      </c>
      <c r="CA1669" s="32" t="str">
        <f t="shared" si="479"/>
        <v/>
      </c>
      <c r="CB1669" s="33">
        <f>IF(COUNTIF($CD$7:CD1669,CD1669)=1,CD1669,CD1669+COUNTIF($CD$6:CD1668,CD1669))</f>
        <v>56815</v>
      </c>
      <c r="CC1669" s="34">
        <f t="shared" si="480"/>
        <v>55153</v>
      </c>
      <c r="CD1669" s="32">
        <f t="shared" si="481"/>
        <v>55153</v>
      </c>
      <c r="CE1669" s="32">
        <f t="shared" si="482"/>
        <v>0</v>
      </c>
      <c r="CF1669" s="32">
        <f t="shared" si="483"/>
        <v>0</v>
      </c>
      <c r="CG1669" s="32" t="str">
        <f t="shared" si="484"/>
        <v/>
      </c>
      <c r="CH1669" s="32">
        <v>1664</v>
      </c>
      <c r="CI1669" s="32" t="s">
        <v>6</v>
      </c>
      <c r="CJ1669" s="32" t="str">
        <f t="shared" si="485"/>
        <v/>
      </c>
      <c r="CK1669" s="32" t="str">
        <f t="shared" si="486"/>
        <v/>
      </c>
      <c r="CL1669" s="32" t="str">
        <f t="shared" si="487"/>
        <v/>
      </c>
      <c r="CM1669" s="32" t="str">
        <f t="shared" si="488"/>
        <v/>
      </c>
      <c r="CN1669" s="32" t="str">
        <f t="shared" si="489"/>
        <v/>
      </c>
    </row>
    <row r="1670" spans="71:92" x14ac:dyDescent="0.3">
      <c r="BS1670" s="32" t="str">
        <f>IF(Kiadasi_kiseroiv!$K$2=BT1670,BV1670,"")</f>
        <v/>
      </c>
      <c r="BT1670" s="34" t="str">
        <f t="shared" si="472"/>
        <v/>
      </c>
      <c r="BU1670" s="32" t="str">
        <f t="shared" si="473"/>
        <v/>
      </c>
      <c r="BV1670" s="32" t="str">
        <f t="shared" si="474"/>
        <v/>
      </c>
      <c r="BW1670" s="32" t="str">
        <f t="shared" si="475"/>
        <v/>
      </c>
      <c r="BX1670" s="32" t="str">
        <f t="shared" si="476"/>
        <v/>
      </c>
      <c r="BY1670" s="32" t="str">
        <f t="shared" si="477"/>
        <v/>
      </c>
      <c r="BZ1670" s="32" t="str">
        <f t="shared" si="478"/>
        <v/>
      </c>
      <c r="CA1670" s="32" t="str">
        <f t="shared" si="479"/>
        <v/>
      </c>
      <c r="CB1670" s="33">
        <f>IF(COUNTIF($CD$7:CD1670,CD1670)=1,CD1670,CD1670+COUNTIF($CD$6:CD1669,CD1670))</f>
        <v>56816</v>
      </c>
      <c r="CC1670" s="34">
        <f t="shared" si="480"/>
        <v>55153</v>
      </c>
      <c r="CD1670" s="32">
        <f t="shared" si="481"/>
        <v>55153</v>
      </c>
      <c r="CE1670" s="32">
        <f t="shared" si="482"/>
        <v>0</v>
      </c>
      <c r="CF1670" s="32">
        <f t="shared" si="483"/>
        <v>0</v>
      </c>
      <c r="CG1670" s="32" t="str">
        <f t="shared" si="484"/>
        <v/>
      </c>
      <c r="CH1670" s="32">
        <v>1665</v>
      </c>
      <c r="CI1670" s="32" t="s">
        <v>6</v>
      </c>
      <c r="CJ1670" s="32" t="str">
        <f t="shared" si="485"/>
        <v/>
      </c>
      <c r="CK1670" s="32" t="str">
        <f t="shared" si="486"/>
        <v/>
      </c>
      <c r="CL1670" s="32" t="str">
        <f t="shared" si="487"/>
        <v/>
      </c>
      <c r="CM1670" s="32" t="str">
        <f t="shared" si="488"/>
        <v/>
      </c>
      <c r="CN1670" s="32" t="str">
        <f t="shared" si="489"/>
        <v/>
      </c>
    </row>
    <row r="1671" spans="71:92" x14ac:dyDescent="0.3">
      <c r="BS1671" s="32" t="str">
        <f>IF(Kiadasi_kiseroiv!$K$2=BT1671,BV1671,"")</f>
        <v/>
      </c>
      <c r="BT1671" s="34" t="str">
        <f t="shared" si="472"/>
        <v/>
      </c>
      <c r="BU1671" s="32" t="str">
        <f t="shared" si="473"/>
        <v/>
      </c>
      <c r="BV1671" s="32" t="str">
        <f t="shared" si="474"/>
        <v/>
      </c>
      <c r="BW1671" s="32" t="str">
        <f t="shared" si="475"/>
        <v/>
      </c>
      <c r="BX1671" s="32" t="str">
        <f t="shared" si="476"/>
        <v/>
      </c>
      <c r="BY1671" s="32" t="str">
        <f t="shared" si="477"/>
        <v/>
      </c>
      <c r="BZ1671" s="32" t="str">
        <f t="shared" si="478"/>
        <v/>
      </c>
      <c r="CA1671" s="32" t="str">
        <f t="shared" si="479"/>
        <v/>
      </c>
      <c r="CB1671" s="33">
        <f>IF(COUNTIF($CD$7:CD1671,CD1671)=1,CD1671,CD1671+COUNTIF($CD$6:CD1670,CD1671))</f>
        <v>56817</v>
      </c>
      <c r="CC1671" s="34">
        <f t="shared" si="480"/>
        <v>55153</v>
      </c>
      <c r="CD1671" s="32">
        <f t="shared" si="481"/>
        <v>55153</v>
      </c>
      <c r="CE1671" s="32">
        <f t="shared" si="482"/>
        <v>0</v>
      </c>
      <c r="CF1671" s="32">
        <f t="shared" si="483"/>
        <v>0</v>
      </c>
      <c r="CG1671" s="32" t="str">
        <f t="shared" si="484"/>
        <v/>
      </c>
      <c r="CH1671" s="32">
        <v>1666</v>
      </c>
      <c r="CI1671" s="32" t="s">
        <v>6</v>
      </c>
      <c r="CJ1671" s="32" t="str">
        <f t="shared" si="485"/>
        <v/>
      </c>
      <c r="CK1671" s="32" t="str">
        <f t="shared" si="486"/>
        <v/>
      </c>
      <c r="CL1671" s="32" t="str">
        <f t="shared" si="487"/>
        <v/>
      </c>
      <c r="CM1671" s="32" t="str">
        <f t="shared" si="488"/>
        <v/>
      </c>
      <c r="CN1671" s="32" t="str">
        <f t="shared" si="489"/>
        <v/>
      </c>
    </row>
    <row r="1672" spans="71:92" x14ac:dyDescent="0.3">
      <c r="BS1672" s="32" t="str">
        <f>IF(Kiadasi_kiseroiv!$K$2=BT1672,BV1672,"")</f>
        <v/>
      </c>
      <c r="BT1672" s="34" t="str">
        <f t="shared" si="472"/>
        <v/>
      </c>
      <c r="BU1672" s="32" t="str">
        <f t="shared" si="473"/>
        <v/>
      </c>
      <c r="BV1672" s="32" t="str">
        <f t="shared" si="474"/>
        <v/>
      </c>
      <c r="BW1672" s="32" t="str">
        <f t="shared" si="475"/>
        <v/>
      </c>
      <c r="BX1672" s="32" t="str">
        <f t="shared" si="476"/>
        <v/>
      </c>
      <c r="BY1672" s="32" t="str">
        <f t="shared" si="477"/>
        <v/>
      </c>
      <c r="BZ1672" s="32" t="str">
        <f t="shared" si="478"/>
        <v/>
      </c>
      <c r="CA1672" s="32" t="str">
        <f t="shared" si="479"/>
        <v/>
      </c>
      <c r="CB1672" s="33">
        <f>IF(COUNTIF($CD$7:CD1672,CD1672)=1,CD1672,CD1672+COUNTIF($CD$6:CD1671,CD1672))</f>
        <v>56818</v>
      </c>
      <c r="CC1672" s="34">
        <f t="shared" si="480"/>
        <v>55153</v>
      </c>
      <c r="CD1672" s="32">
        <f t="shared" si="481"/>
        <v>55153</v>
      </c>
      <c r="CE1672" s="32">
        <f t="shared" si="482"/>
        <v>0</v>
      </c>
      <c r="CF1672" s="32">
        <f t="shared" si="483"/>
        <v>0</v>
      </c>
      <c r="CG1672" s="32" t="str">
        <f t="shared" si="484"/>
        <v/>
      </c>
      <c r="CH1672" s="32">
        <v>1667</v>
      </c>
      <c r="CI1672" s="32" t="s">
        <v>6</v>
      </c>
      <c r="CJ1672" s="32" t="str">
        <f t="shared" si="485"/>
        <v/>
      </c>
      <c r="CK1672" s="32" t="str">
        <f t="shared" si="486"/>
        <v/>
      </c>
      <c r="CL1672" s="32" t="str">
        <f t="shared" si="487"/>
        <v/>
      </c>
      <c r="CM1672" s="32" t="str">
        <f t="shared" si="488"/>
        <v/>
      </c>
      <c r="CN1672" s="32" t="str">
        <f t="shared" si="489"/>
        <v/>
      </c>
    </row>
    <row r="1673" spans="71:92" x14ac:dyDescent="0.3">
      <c r="BS1673" s="32" t="str">
        <f>IF(Kiadasi_kiseroiv!$K$2=BT1673,BV1673,"")</f>
        <v/>
      </c>
      <c r="BT1673" s="34" t="str">
        <f t="shared" si="472"/>
        <v/>
      </c>
      <c r="BU1673" s="32" t="str">
        <f t="shared" si="473"/>
        <v/>
      </c>
      <c r="BV1673" s="32" t="str">
        <f t="shared" si="474"/>
        <v/>
      </c>
      <c r="BW1673" s="32" t="str">
        <f t="shared" si="475"/>
        <v/>
      </c>
      <c r="BX1673" s="32" t="str">
        <f t="shared" si="476"/>
        <v/>
      </c>
      <c r="BY1673" s="32" t="str">
        <f t="shared" si="477"/>
        <v/>
      </c>
      <c r="BZ1673" s="32" t="str">
        <f t="shared" si="478"/>
        <v/>
      </c>
      <c r="CA1673" s="32" t="str">
        <f t="shared" si="479"/>
        <v/>
      </c>
      <c r="CB1673" s="33">
        <f>IF(COUNTIF($CD$7:CD1673,CD1673)=1,CD1673,CD1673+COUNTIF($CD$6:CD1672,CD1673))</f>
        <v>56819</v>
      </c>
      <c r="CC1673" s="34">
        <f t="shared" si="480"/>
        <v>55153</v>
      </c>
      <c r="CD1673" s="32">
        <f t="shared" si="481"/>
        <v>55153</v>
      </c>
      <c r="CE1673" s="32">
        <f t="shared" si="482"/>
        <v>0</v>
      </c>
      <c r="CF1673" s="32">
        <f t="shared" si="483"/>
        <v>0</v>
      </c>
      <c r="CG1673" s="32" t="str">
        <f t="shared" si="484"/>
        <v/>
      </c>
      <c r="CH1673" s="32">
        <v>1668</v>
      </c>
      <c r="CI1673" s="32" t="s">
        <v>6</v>
      </c>
      <c r="CJ1673" s="32" t="str">
        <f t="shared" si="485"/>
        <v/>
      </c>
      <c r="CK1673" s="32" t="str">
        <f t="shared" si="486"/>
        <v/>
      </c>
      <c r="CL1673" s="32" t="str">
        <f t="shared" si="487"/>
        <v/>
      </c>
      <c r="CM1673" s="32" t="str">
        <f t="shared" si="488"/>
        <v/>
      </c>
      <c r="CN1673" s="32" t="str">
        <f t="shared" si="489"/>
        <v/>
      </c>
    </row>
    <row r="1674" spans="71:92" x14ac:dyDescent="0.3">
      <c r="BS1674" s="32" t="str">
        <f>IF(Kiadasi_kiseroiv!$K$2=BT1674,BV1674,"")</f>
        <v/>
      </c>
      <c r="BT1674" s="34" t="str">
        <f t="shared" si="472"/>
        <v/>
      </c>
      <c r="BU1674" s="32" t="str">
        <f t="shared" si="473"/>
        <v/>
      </c>
      <c r="BV1674" s="32" t="str">
        <f t="shared" si="474"/>
        <v/>
      </c>
      <c r="BW1674" s="32" t="str">
        <f t="shared" si="475"/>
        <v/>
      </c>
      <c r="BX1674" s="32" t="str">
        <f t="shared" si="476"/>
        <v/>
      </c>
      <c r="BY1674" s="32" t="str">
        <f t="shared" si="477"/>
        <v/>
      </c>
      <c r="BZ1674" s="32" t="str">
        <f t="shared" si="478"/>
        <v/>
      </c>
      <c r="CA1674" s="32" t="str">
        <f t="shared" si="479"/>
        <v/>
      </c>
      <c r="CB1674" s="33">
        <f>IF(COUNTIF($CD$7:CD1674,CD1674)=1,CD1674,CD1674+COUNTIF($CD$6:CD1673,CD1674))</f>
        <v>56820</v>
      </c>
      <c r="CC1674" s="34">
        <f t="shared" si="480"/>
        <v>55153</v>
      </c>
      <c r="CD1674" s="32">
        <f t="shared" si="481"/>
        <v>55153</v>
      </c>
      <c r="CE1674" s="32">
        <f t="shared" si="482"/>
        <v>0</v>
      </c>
      <c r="CF1674" s="32">
        <f t="shared" si="483"/>
        <v>0</v>
      </c>
      <c r="CG1674" s="32" t="str">
        <f t="shared" si="484"/>
        <v/>
      </c>
      <c r="CH1674" s="32">
        <v>1669</v>
      </c>
      <c r="CI1674" s="32" t="s">
        <v>6</v>
      </c>
      <c r="CJ1674" s="32" t="str">
        <f t="shared" si="485"/>
        <v/>
      </c>
      <c r="CK1674" s="32" t="str">
        <f t="shared" si="486"/>
        <v/>
      </c>
      <c r="CL1674" s="32" t="str">
        <f t="shared" si="487"/>
        <v/>
      </c>
      <c r="CM1674" s="32" t="str">
        <f t="shared" si="488"/>
        <v/>
      </c>
      <c r="CN1674" s="32" t="str">
        <f t="shared" si="489"/>
        <v/>
      </c>
    </row>
    <row r="1675" spans="71:92" x14ac:dyDescent="0.3">
      <c r="BS1675" s="32" t="str">
        <f>IF(Kiadasi_kiseroiv!$K$2=BT1675,BV1675,"")</f>
        <v/>
      </c>
      <c r="BT1675" s="34" t="str">
        <f t="shared" si="472"/>
        <v/>
      </c>
      <c r="BU1675" s="32" t="str">
        <f t="shared" si="473"/>
        <v/>
      </c>
      <c r="BV1675" s="32" t="str">
        <f t="shared" si="474"/>
        <v/>
      </c>
      <c r="BW1675" s="32" t="str">
        <f t="shared" si="475"/>
        <v/>
      </c>
      <c r="BX1675" s="32" t="str">
        <f t="shared" si="476"/>
        <v/>
      </c>
      <c r="BY1675" s="32" t="str">
        <f t="shared" si="477"/>
        <v/>
      </c>
      <c r="BZ1675" s="32" t="str">
        <f t="shared" si="478"/>
        <v/>
      </c>
      <c r="CA1675" s="32" t="str">
        <f t="shared" si="479"/>
        <v/>
      </c>
      <c r="CB1675" s="33">
        <f>IF(COUNTIF($CD$7:CD1675,CD1675)=1,CD1675,CD1675+COUNTIF($CD$6:CD1674,CD1675))</f>
        <v>56821</v>
      </c>
      <c r="CC1675" s="34">
        <f t="shared" si="480"/>
        <v>55153</v>
      </c>
      <c r="CD1675" s="32">
        <f t="shared" si="481"/>
        <v>55153</v>
      </c>
      <c r="CE1675" s="32">
        <f t="shared" si="482"/>
        <v>0</v>
      </c>
      <c r="CF1675" s="32">
        <f t="shared" si="483"/>
        <v>0</v>
      </c>
      <c r="CG1675" s="32" t="str">
        <f t="shared" si="484"/>
        <v/>
      </c>
      <c r="CH1675" s="32">
        <v>1670</v>
      </c>
      <c r="CI1675" s="32" t="s">
        <v>6</v>
      </c>
      <c r="CJ1675" s="32" t="str">
        <f t="shared" si="485"/>
        <v/>
      </c>
      <c r="CK1675" s="32" t="str">
        <f t="shared" si="486"/>
        <v/>
      </c>
      <c r="CL1675" s="32" t="str">
        <f t="shared" si="487"/>
        <v/>
      </c>
      <c r="CM1675" s="32" t="str">
        <f t="shared" si="488"/>
        <v/>
      </c>
      <c r="CN1675" s="32" t="str">
        <f t="shared" si="489"/>
        <v/>
      </c>
    </row>
    <row r="1676" spans="71:92" x14ac:dyDescent="0.3">
      <c r="BS1676" s="32" t="str">
        <f>IF(Kiadasi_kiseroiv!$K$2=BT1676,BV1676,"")</f>
        <v/>
      </c>
      <c r="BT1676" s="34" t="str">
        <f t="shared" si="472"/>
        <v/>
      </c>
      <c r="BU1676" s="32" t="str">
        <f t="shared" si="473"/>
        <v/>
      </c>
      <c r="BV1676" s="32" t="str">
        <f t="shared" si="474"/>
        <v/>
      </c>
      <c r="BW1676" s="32" t="str">
        <f t="shared" si="475"/>
        <v/>
      </c>
      <c r="BX1676" s="32" t="str">
        <f t="shared" si="476"/>
        <v/>
      </c>
      <c r="BY1676" s="32" t="str">
        <f t="shared" si="477"/>
        <v/>
      </c>
      <c r="BZ1676" s="32" t="str">
        <f t="shared" si="478"/>
        <v/>
      </c>
      <c r="CA1676" s="32" t="str">
        <f t="shared" si="479"/>
        <v/>
      </c>
      <c r="CB1676" s="33">
        <f>IF(COUNTIF($CD$7:CD1676,CD1676)=1,CD1676,CD1676+COUNTIF($CD$6:CD1675,CD1676))</f>
        <v>56822</v>
      </c>
      <c r="CC1676" s="34">
        <f t="shared" si="480"/>
        <v>55153</v>
      </c>
      <c r="CD1676" s="32">
        <f t="shared" si="481"/>
        <v>55153</v>
      </c>
      <c r="CE1676" s="32">
        <f t="shared" si="482"/>
        <v>0</v>
      </c>
      <c r="CF1676" s="32">
        <f t="shared" si="483"/>
        <v>0</v>
      </c>
      <c r="CG1676" s="32" t="str">
        <f t="shared" si="484"/>
        <v/>
      </c>
      <c r="CH1676" s="32">
        <v>1671</v>
      </c>
      <c r="CI1676" s="32" t="s">
        <v>6</v>
      </c>
      <c r="CJ1676" s="32" t="str">
        <f t="shared" si="485"/>
        <v/>
      </c>
      <c r="CK1676" s="32" t="str">
        <f t="shared" si="486"/>
        <v/>
      </c>
      <c r="CL1676" s="32" t="str">
        <f t="shared" si="487"/>
        <v/>
      </c>
      <c r="CM1676" s="32" t="str">
        <f t="shared" si="488"/>
        <v/>
      </c>
      <c r="CN1676" s="32" t="str">
        <f t="shared" si="489"/>
        <v/>
      </c>
    </row>
    <row r="1677" spans="71:92" x14ac:dyDescent="0.3">
      <c r="BS1677" s="32" t="str">
        <f>IF(Kiadasi_kiseroiv!$K$2=BT1677,BV1677,"")</f>
        <v/>
      </c>
      <c r="BT1677" s="34" t="str">
        <f t="shared" si="472"/>
        <v/>
      </c>
      <c r="BU1677" s="32" t="str">
        <f t="shared" si="473"/>
        <v/>
      </c>
      <c r="BV1677" s="32" t="str">
        <f t="shared" si="474"/>
        <v/>
      </c>
      <c r="BW1677" s="32" t="str">
        <f t="shared" si="475"/>
        <v/>
      </c>
      <c r="BX1677" s="32" t="str">
        <f t="shared" si="476"/>
        <v/>
      </c>
      <c r="BY1677" s="32" t="str">
        <f t="shared" si="477"/>
        <v/>
      </c>
      <c r="BZ1677" s="32" t="str">
        <f t="shared" si="478"/>
        <v/>
      </c>
      <c r="CA1677" s="32" t="str">
        <f t="shared" si="479"/>
        <v/>
      </c>
      <c r="CB1677" s="33">
        <f>IF(COUNTIF($CD$7:CD1677,CD1677)=1,CD1677,CD1677+COUNTIF($CD$6:CD1676,CD1677))</f>
        <v>56823</v>
      </c>
      <c r="CC1677" s="34">
        <f t="shared" si="480"/>
        <v>55153</v>
      </c>
      <c r="CD1677" s="32">
        <f t="shared" si="481"/>
        <v>55153</v>
      </c>
      <c r="CE1677" s="32">
        <f t="shared" si="482"/>
        <v>0</v>
      </c>
      <c r="CF1677" s="32">
        <f t="shared" si="483"/>
        <v>0</v>
      </c>
      <c r="CG1677" s="32" t="str">
        <f t="shared" si="484"/>
        <v/>
      </c>
      <c r="CH1677" s="32">
        <v>1672</v>
      </c>
      <c r="CI1677" s="32" t="s">
        <v>6</v>
      </c>
      <c r="CJ1677" s="32" t="str">
        <f t="shared" si="485"/>
        <v/>
      </c>
      <c r="CK1677" s="32" t="str">
        <f t="shared" si="486"/>
        <v/>
      </c>
      <c r="CL1677" s="32" t="str">
        <f t="shared" si="487"/>
        <v/>
      </c>
      <c r="CM1677" s="32" t="str">
        <f t="shared" si="488"/>
        <v/>
      </c>
      <c r="CN1677" s="32" t="str">
        <f t="shared" si="489"/>
        <v/>
      </c>
    </row>
    <row r="1678" spans="71:92" x14ac:dyDescent="0.3">
      <c r="BS1678" s="32" t="str">
        <f>IF(Kiadasi_kiseroiv!$K$2=BT1678,BV1678,"")</f>
        <v/>
      </c>
      <c r="BT1678" s="34" t="str">
        <f t="shared" si="472"/>
        <v/>
      </c>
      <c r="BU1678" s="32" t="str">
        <f t="shared" si="473"/>
        <v/>
      </c>
      <c r="BV1678" s="32" t="str">
        <f t="shared" si="474"/>
        <v/>
      </c>
      <c r="BW1678" s="32" t="str">
        <f t="shared" si="475"/>
        <v/>
      </c>
      <c r="BX1678" s="32" t="str">
        <f t="shared" si="476"/>
        <v/>
      </c>
      <c r="BY1678" s="32" t="str">
        <f t="shared" si="477"/>
        <v/>
      </c>
      <c r="BZ1678" s="32" t="str">
        <f t="shared" si="478"/>
        <v/>
      </c>
      <c r="CA1678" s="32" t="str">
        <f t="shared" si="479"/>
        <v/>
      </c>
      <c r="CB1678" s="33">
        <f>IF(COUNTIF($CD$7:CD1678,CD1678)=1,CD1678,CD1678+COUNTIF($CD$6:CD1677,CD1678))</f>
        <v>56824</v>
      </c>
      <c r="CC1678" s="34">
        <f t="shared" si="480"/>
        <v>55153</v>
      </c>
      <c r="CD1678" s="32">
        <f t="shared" si="481"/>
        <v>55153</v>
      </c>
      <c r="CE1678" s="32">
        <f t="shared" si="482"/>
        <v>0</v>
      </c>
      <c r="CF1678" s="32">
        <f t="shared" si="483"/>
        <v>0</v>
      </c>
      <c r="CG1678" s="32" t="str">
        <f t="shared" si="484"/>
        <v/>
      </c>
      <c r="CH1678" s="32">
        <v>1673</v>
      </c>
      <c r="CI1678" s="32" t="s">
        <v>6</v>
      </c>
      <c r="CJ1678" s="32" t="str">
        <f t="shared" si="485"/>
        <v/>
      </c>
      <c r="CK1678" s="32" t="str">
        <f t="shared" si="486"/>
        <v/>
      </c>
      <c r="CL1678" s="32" t="str">
        <f t="shared" si="487"/>
        <v/>
      </c>
      <c r="CM1678" s="32" t="str">
        <f t="shared" si="488"/>
        <v/>
      </c>
      <c r="CN1678" s="32" t="str">
        <f t="shared" si="489"/>
        <v/>
      </c>
    </row>
    <row r="1679" spans="71:92" x14ac:dyDescent="0.3">
      <c r="BS1679" s="32" t="str">
        <f>IF(Kiadasi_kiseroiv!$K$2=BT1679,BV1679,"")</f>
        <v/>
      </c>
      <c r="BT1679" s="34" t="str">
        <f t="shared" si="472"/>
        <v/>
      </c>
      <c r="BU1679" s="32" t="str">
        <f t="shared" si="473"/>
        <v/>
      </c>
      <c r="BV1679" s="32" t="str">
        <f t="shared" si="474"/>
        <v/>
      </c>
      <c r="BW1679" s="32" t="str">
        <f t="shared" si="475"/>
        <v/>
      </c>
      <c r="BX1679" s="32" t="str">
        <f t="shared" si="476"/>
        <v/>
      </c>
      <c r="BY1679" s="32" t="str">
        <f t="shared" si="477"/>
        <v/>
      </c>
      <c r="BZ1679" s="32" t="str">
        <f t="shared" si="478"/>
        <v/>
      </c>
      <c r="CA1679" s="32" t="str">
        <f t="shared" si="479"/>
        <v/>
      </c>
      <c r="CB1679" s="33">
        <f>IF(COUNTIF($CD$7:CD1679,CD1679)=1,CD1679,CD1679+COUNTIF($CD$6:CD1678,CD1679))</f>
        <v>56825</v>
      </c>
      <c r="CC1679" s="34">
        <f t="shared" si="480"/>
        <v>55153</v>
      </c>
      <c r="CD1679" s="32">
        <f t="shared" si="481"/>
        <v>55153</v>
      </c>
      <c r="CE1679" s="32">
        <f t="shared" si="482"/>
        <v>0</v>
      </c>
      <c r="CF1679" s="32">
        <f t="shared" si="483"/>
        <v>0</v>
      </c>
      <c r="CG1679" s="32" t="str">
        <f t="shared" si="484"/>
        <v/>
      </c>
      <c r="CH1679" s="32">
        <v>1674</v>
      </c>
      <c r="CI1679" s="32" t="s">
        <v>6</v>
      </c>
      <c r="CJ1679" s="32" t="str">
        <f t="shared" si="485"/>
        <v/>
      </c>
      <c r="CK1679" s="32" t="str">
        <f t="shared" si="486"/>
        <v/>
      </c>
      <c r="CL1679" s="32" t="str">
        <f t="shared" si="487"/>
        <v/>
      </c>
      <c r="CM1679" s="32" t="str">
        <f t="shared" si="488"/>
        <v/>
      </c>
      <c r="CN1679" s="32" t="str">
        <f t="shared" si="489"/>
        <v/>
      </c>
    </row>
    <row r="1680" spans="71:92" x14ac:dyDescent="0.3">
      <c r="BS1680" s="32" t="str">
        <f>IF(Kiadasi_kiseroiv!$K$2=BT1680,BV1680,"")</f>
        <v/>
      </c>
      <c r="BT1680" s="34" t="str">
        <f t="shared" si="472"/>
        <v/>
      </c>
      <c r="BU1680" s="32" t="str">
        <f t="shared" si="473"/>
        <v/>
      </c>
      <c r="BV1680" s="32" t="str">
        <f t="shared" si="474"/>
        <v/>
      </c>
      <c r="BW1680" s="32" t="str">
        <f t="shared" si="475"/>
        <v/>
      </c>
      <c r="BX1680" s="32" t="str">
        <f t="shared" si="476"/>
        <v/>
      </c>
      <c r="BY1680" s="32" t="str">
        <f t="shared" si="477"/>
        <v/>
      </c>
      <c r="BZ1680" s="32" t="str">
        <f t="shared" si="478"/>
        <v/>
      </c>
      <c r="CA1680" s="32" t="str">
        <f t="shared" si="479"/>
        <v/>
      </c>
      <c r="CB1680" s="33">
        <f>IF(COUNTIF($CD$7:CD1680,CD1680)=1,CD1680,CD1680+COUNTIF($CD$6:CD1679,CD1680))</f>
        <v>56826</v>
      </c>
      <c r="CC1680" s="34">
        <f t="shared" si="480"/>
        <v>55153</v>
      </c>
      <c r="CD1680" s="32">
        <f t="shared" si="481"/>
        <v>55153</v>
      </c>
      <c r="CE1680" s="32">
        <f t="shared" si="482"/>
        <v>0</v>
      </c>
      <c r="CF1680" s="32">
        <f t="shared" si="483"/>
        <v>0</v>
      </c>
      <c r="CG1680" s="32" t="str">
        <f t="shared" si="484"/>
        <v/>
      </c>
      <c r="CH1680" s="32">
        <v>1675</v>
      </c>
      <c r="CI1680" s="32" t="s">
        <v>6</v>
      </c>
      <c r="CJ1680" s="32" t="str">
        <f t="shared" si="485"/>
        <v/>
      </c>
      <c r="CK1680" s="32" t="str">
        <f t="shared" si="486"/>
        <v/>
      </c>
      <c r="CL1680" s="32" t="str">
        <f t="shared" si="487"/>
        <v/>
      </c>
      <c r="CM1680" s="32" t="str">
        <f t="shared" si="488"/>
        <v/>
      </c>
      <c r="CN1680" s="32" t="str">
        <f t="shared" si="489"/>
        <v/>
      </c>
    </row>
    <row r="1681" spans="71:92" x14ac:dyDescent="0.3">
      <c r="BS1681" s="32" t="str">
        <f>IF(Kiadasi_kiseroiv!$K$2=BT1681,BV1681,"")</f>
        <v/>
      </c>
      <c r="BT1681" s="34" t="str">
        <f t="shared" si="472"/>
        <v/>
      </c>
      <c r="BU1681" s="32" t="str">
        <f t="shared" si="473"/>
        <v/>
      </c>
      <c r="BV1681" s="32" t="str">
        <f t="shared" si="474"/>
        <v/>
      </c>
      <c r="BW1681" s="32" t="str">
        <f t="shared" si="475"/>
        <v/>
      </c>
      <c r="BX1681" s="32" t="str">
        <f t="shared" si="476"/>
        <v/>
      </c>
      <c r="BY1681" s="32" t="str">
        <f t="shared" si="477"/>
        <v/>
      </c>
      <c r="BZ1681" s="32" t="str">
        <f t="shared" si="478"/>
        <v/>
      </c>
      <c r="CA1681" s="32" t="str">
        <f t="shared" si="479"/>
        <v/>
      </c>
      <c r="CB1681" s="33">
        <f>IF(COUNTIF($CD$7:CD1681,CD1681)=1,CD1681,CD1681+COUNTIF($CD$6:CD1680,CD1681))</f>
        <v>56827</v>
      </c>
      <c r="CC1681" s="34">
        <f t="shared" si="480"/>
        <v>55153</v>
      </c>
      <c r="CD1681" s="32">
        <f t="shared" si="481"/>
        <v>55153</v>
      </c>
      <c r="CE1681" s="32">
        <f t="shared" si="482"/>
        <v>0</v>
      </c>
      <c r="CF1681" s="32">
        <f t="shared" si="483"/>
        <v>0</v>
      </c>
      <c r="CG1681" s="32" t="str">
        <f t="shared" si="484"/>
        <v/>
      </c>
      <c r="CH1681" s="32">
        <v>1676</v>
      </c>
      <c r="CI1681" s="32" t="s">
        <v>6</v>
      </c>
      <c r="CJ1681" s="32" t="str">
        <f t="shared" si="485"/>
        <v/>
      </c>
      <c r="CK1681" s="32" t="str">
        <f t="shared" si="486"/>
        <v/>
      </c>
      <c r="CL1681" s="32" t="str">
        <f t="shared" si="487"/>
        <v/>
      </c>
      <c r="CM1681" s="32" t="str">
        <f t="shared" si="488"/>
        <v/>
      </c>
      <c r="CN1681" s="32" t="str">
        <f t="shared" si="489"/>
        <v/>
      </c>
    </row>
    <row r="1682" spans="71:92" x14ac:dyDescent="0.3">
      <c r="BS1682" s="32" t="str">
        <f>IF(Kiadasi_kiseroiv!$K$2=BT1682,BV1682,"")</f>
        <v/>
      </c>
      <c r="BT1682" s="34" t="str">
        <f t="shared" si="472"/>
        <v/>
      </c>
      <c r="BU1682" s="32" t="str">
        <f t="shared" si="473"/>
        <v/>
      </c>
      <c r="BV1682" s="32" t="str">
        <f t="shared" si="474"/>
        <v/>
      </c>
      <c r="BW1682" s="32" t="str">
        <f t="shared" si="475"/>
        <v/>
      </c>
      <c r="BX1682" s="32" t="str">
        <f t="shared" si="476"/>
        <v/>
      </c>
      <c r="BY1682" s="32" t="str">
        <f t="shared" si="477"/>
        <v/>
      </c>
      <c r="BZ1682" s="32" t="str">
        <f t="shared" si="478"/>
        <v/>
      </c>
      <c r="CA1682" s="32" t="str">
        <f t="shared" si="479"/>
        <v/>
      </c>
      <c r="CB1682" s="33">
        <f>IF(COUNTIF($CD$7:CD1682,CD1682)=1,CD1682,CD1682+COUNTIF($CD$6:CD1681,CD1682))</f>
        <v>56828</v>
      </c>
      <c r="CC1682" s="34">
        <f t="shared" si="480"/>
        <v>55153</v>
      </c>
      <c r="CD1682" s="32">
        <f t="shared" si="481"/>
        <v>55153</v>
      </c>
      <c r="CE1682" s="32">
        <f t="shared" si="482"/>
        <v>0</v>
      </c>
      <c r="CF1682" s="32">
        <f t="shared" si="483"/>
        <v>0</v>
      </c>
      <c r="CG1682" s="32" t="str">
        <f t="shared" si="484"/>
        <v/>
      </c>
      <c r="CH1682" s="32">
        <v>1677</v>
      </c>
      <c r="CI1682" s="32" t="s">
        <v>6</v>
      </c>
      <c r="CJ1682" s="32" t="str">
        <f t="shared" si="485"/>
        <v/>
      </c>
      <c r="CK1682" s="32" t="str">
        <f t="shared" si="486"/>
        <v/>
      </c>
      <c r="CL1682" s="32" t="str">
        <f t="shared" si="487"/>
        <v/>
      </c>
      <c r="CM1682" s="32" t="str">
        <f t="shared" si="488"/>
        <v/>
      </c>
      <c r="CN1682" s="32" t="str">
        <f t="shared" si="489"/>
        <v/>
      </c>
    </row>
    <row r="1683" spans="71:92" x14ac:dyDescent="0.3">
      <c r="BS1683" s="32" t="str">
        <f>IF(Kiadasi_kiseroiv!$K$2=BT1683,BV1683,"")</f>
        <v/>
      </c>
      <c r="BT1683" s="34" t="str">
        <f t="shared" si="472"/>
        <v/>
      </c>
      <c r="BU1683" s="32" t="str">
        <f t="shared" si="473"/>
        <v/>
      </c>
      <c r="BV1683" s="32" t="str">
        <f t="shared" si="474"/>
        <v/>
      </c>
      <c r="BW1683" s="32" t="str">
        <f t="shared" si="475"/>
        <v/>
      </c>
      <c r="BX1683" s="32" t="str">
        <f t="shared" si="476"/>
        <v/>
      </c>
      <c r="BY1683" s="32" t="str">
        <f t="shared" si="477"/>
        <v/>
      </c>
      <c r="BZ1683" s="32" t="str">
        <f t="shared" si="478"/>
        <v/>
      </c>
      <c r="CA1683" s="32" t="str">
        <f t="shared" si="479"/>
        <v/>
      </c>
      <c r="CB1683" s="33">
        <f>IF(COUNTIF($CD$7:CD1683,CD1683)=1,CD1683,CD1683+COUNTIF($CD$6:CD1682,CD1683))</f>
        <v>56829</v>
      </c>
      <c r="CC1683" s="34">
        <f t="shared" si="480"/>
        <v>55153</v>
      </c>
      <c r="CD1683" s="32">
        <f t="shared" si="481"/>
        <v>55153</v>
      </c>
      <c r="CE1683" s="32">
        <f t="shared" si="482"/>
        <v>0</v>
      </c>
      <c r="CF1683" s="32">
        <f t="shared" si="483"/>
        <v>0</v>
      </c>
      <c r="CG1683" s="32" t="str">
        <f t="shared" si="484"/>
        <v/>
      </c>
      <c r="CH1683" s="32">
        <v>1678</v>
      </c>
      <c r="CI1683" s="32" t="s">
        <v>6</v>
      </c>
      <c r="CJ1683" s="32" t="str">
        <f t="shared" si="485"/>
        <v/>
      </c>
      <c r="CK1683" s="32" t="str">
        <f t="shared" si="486"/>
        <v/>
      </c>
      <c r="CL1683" s="32" t="str">
        <f t="shared" si="487"/>
        <v/>
      </c>
      <c r="CM1683" s="32" t="str">
        <f t="shared" si="488"/>
        <v/>
      </c>
      <c r="CN1683" s="32" t="str">
        <f t="shared" si="489"/>
        <v/>
      </c>
    </row>
    <row r="1684" spans="71:92" x14ac:dyDescent="0.3">
      <c r="BS1684" s="32" t="str">
        <f>IF(Kiadasi_kiseroiv!$K$2=BT1684,BV1684,"")</f>
        <v/>
      </c>
      <c r="BT1684" s="34" t="str">
        <f t="shared" si="472"/>
        <v/>
      </c>
      <c r="BU1684" s="32" t="str">
        <f t="shared" si="473"/>
        <v/>
      </c>
      <c r="BV1684" s="32" t="str">
        <f t="shared" si="474"/>
        <v/>
      </c>
      <c r="BW1684" s="32" t="str">
        <f t="shared" si="475"/>
        <v/>
      </c>
      <c r="BX1684" s="32" t="str">
        <f t="shared" si="476"/>
        <v/>
      </c>
      <c r="BY1684" s="32" t="str">
        <f t="shared" si="477"/>
        <v/>
      </c>
      <c r="BZ1684" s="32" t="str">
        <f t="shared" si="478"/>
        <v/>
      </c>
      <c r="CA1684" s="32" t="str">
        <f t="shared" si="479"/>
        <v/>
      </c>
      <c r="CB1684" s="33">
        <f>IF(COUNTIF($CD$7:CD1684,CD1684)=1,CD1684,CD1684+COUNTIF($CD$6:CD1683,CD1684))</f>
        <v>56830</v>
      </c>
      <c r="CC1684" s="34">
        <f t="shared" si="480"/>
        <v>55153</v>
      </c>
      <c r="CD1684" s="32">
        <f t="shared" si="481"/>
        <v>55153</v>
      </c>
      <c r="CE1684" s="32">
        <f t="shared" si="482"/>
        <v>0</v>
      </c>
      <c r="CF1684" s="32">
        <f t="shared" si="483"/>
        <v>0</v>
      </c>
      <c r="CG1684" s="32" t="str">
        <f t="shared" si="484"/>
        <v/>
      </c>
      <c r="CH1684" s="32">
        <v>1679</v>
      </c>
      <c r="CI1684" s="32" t="s">
        <v>6</v>
      </c>
      <c r="CJ1684" s="32" t="str">
        <f t="shared" si="485"/>
        <v/>
      </c>
      <c r="CK1684" s="32" t="str">
        <f t="shared" si="486"/>
        <v/>
      </c>
      <c r="CL1684" s="32" t="str">
        <f t="shared" si="487"/>
        <v/>
      </c>
      <c r="CM1684" s="32" t="str">
        <f t="shared" si="488"/>
        <v/>
      </c>
      <c r="CN1684" s="32" t="str">
        <f t="shared" si="489"/>
        <v/>
      </c>
    </row>
    <row r="1685" spans="71:92" x14ac:dyDescent="0.3">
      <c r="BS1685" s="32" t="str">
        <f>IF(Kiadasi_kiseroiv!$K$2=BT1685,BV1685,"")</f>
        <v/>
      </c>
      <c r="BT1685" s="34" t="str">
        <f t="shared" si="472"/>
        <v/>
      </c>
      <c r="BU1685" s="32" t="str">
        <f t="shared" si="473"/>
        <v/>
      </c>
      <c r="BV1685" s="32" t="str">
        <f t="shared" si="474"/>
        <v/>
      </c>
      <c r="BW1685" s="32" t="str">
        <f t="shared" si="475"/>
        <v/>
      </c>
      <c r="BX1685" s="32" t="str">
        <f t="shared" si="476"/>
        <v/>
      </c>
      <c r="BY1685" s="32" t="str">
        <f t="shared" si="477"/>
        <v/>
      </c>
      <c r="BZ1685" s="32" t="str">
        <f t="shared" si="478"/>
        <v/>
      </c>
      <c r="CA1685" s="32" t="str">
        <f t="shared" si="479"/>
        <v/>
      </c>
      <c r="CB1685" s="33">
        <f>IF(COUNTIF($CD$7:CD1685,CD1685)=1,CD1685,CD1685+COUNTIF($CD$6:CD1684,CD1685))</f>
        <v>56831</v>
      </c>
      <c r="CC1685" s="34">
        <f t="shared" si="480"/>
        <v>55153</v>
      </c>
      <c r="CD1685" s="32">
        <f t="shared" si="481"/>
        <v>55153</v>
      </c>
      <c r="CE1685" s="32">
        <f t="shared" si="482"/>
        <v>0</v>
      </c>
      <c r="CF1685" s="32">
        <f t="shared" si="483"/>
        <v>0</v>
      </c>
      <c r="CG1685" s="32" t="str">
        <f t="shared" si="484"/>
        <v/>
      </c>
      <c r="CH1685" s="32">
        <v>1680</v>
      </c>
      <c r="CI1685" s="32" t="s">
        <v>6</v>
      </c>
      <c r="CJ1685" s="32" t="str">
        <f t="shared" si="485"/>
        <v/>
      </c>
      <c r="CK1685" s="32" t="str">
        <f t="shared" si="486"/>
        <v/>
      </c>
      <c r="CL1685" s="32" t="str">
        <f t="shared" si="487"/>
        <v/>
      </c>
      <c r="CM1685" s="32" t="str">
        <f t="shared" si="488"/>
        <v/>
      </c>
      <c r="CN1685" s="32" t="str">
        <f t="shared" si="489"/>
        <v/>
      </c>
    </row>
    <row r="1686" spans="71:92" x14ac:dyDescent="0.3">
      <c r="BS1686" s="32" t="str">
        <f>IF(Kiadasi_kiseroiv!$K$2=BT1686,BV1686,"")</f>
        <v/>
      </c>
      <c r="BT1686" s="34" t="str">
        <f t="shared" si="472"/>
        <v/>
      </c>
      <c r="BU1686" s="32" t="str">
        <f t="shared" si="473"/>
        <v/>
      </c>
      <c r="BV1686" s="32" t="str">
        <f t="shared" si="474"/>
        <v/>
      </c>
      <c r="BW1686" s="32" t="str">
        <f t="shared" si="475"/>
        <v/>
      </c>
      <c r="BX1686" s="32" t="str">
        <f t="shared" si="476"/>
        <v/>
      </c>
      <c r="BY1686" s="32" t="str">
        <f t="shared" si="477"/>
        <v/>
      </c>
      <c r="BZ1686" s="32" t="str">
        <f t="shared" si="478"/>
        <v/>
      </c>
      <c r="CA1686" s="32" t="str">
        <f t="shared" si="479"/>
        <v/>
      </c>
      <c r="CB1686" s="33">
        <f>IF(COUNTIF($CD$7:CD1686,CD1686)=1,CD1686,CD1686+COUNTIF($CD$6:CD1685,CD1686))</f>
        <v>56832</v>
      </c>
      <c r="CC1686" s="34">
        <f t="shared" si="480"/>
        <v>55153</v>
      </c>
      <c r="CD1686" s="32">
        <f t="shared" si="481"/>
        <v>55153</v>
      </c>
      <c r="CE1686" s="32">
        <f t="shared" si="482"/>
        <v>0</v>
      </c>
      <c r="CF1686" s="32">
        <f t="shared" si="483"/>
        <v>0</v>
      </c>
      <c r="CG1686" s="32" t="str">
        <f t="shared" si="484"/>
        <v/>
      </c>
      <c r="CH1686" s="32">
        <v>1681</v>
      </c>
      <c r="CI1686" s="32" t="s">
        <v>6</v>
      </c>
      <c r="CJ1686" s="32" t="str">
        <f t="shared" si="485"/>
        <v/>
      </c>
      <c r="CK1686" s="32" t="str">
        <f t="shared" si="486"/>
        <v/>
      </c>
      <c r="CL1686" s="32" t="str">
        <f t="shared" si="487"/>
        <v/>
      </c>
      <c r="CM1686" s="32" t="str">
        <f t="shared" si="488"/>
        <v/>
      </c>
      <c r="CN1686" s="32" t="str">
        <f t="shared" si="489"/>
        <v/>
      </c>
    </row>
    <row r="1687" spans="71:92" x14ac:dyDescent="0.3">
      <c r="BS1687" s="32" t="str">
        <f>IF(Kiadasi_kiseroiv!$K$2=BT1687,BV1687,"")</f>
        <v/>
      </c>
      <c r="BT1687" s="34" t="str">
        <f t="shared" si="472"/>
        <v/>
      </c>
      <c r="BU1687" s="32" t="str">
        <f t="shared" si="473"/>
        <v/>
      </c>
      <c r="BV1687" s="32" t="str">
        <f t="shared" si="474"/>
        <v/>
      </c>
      <c r="BW1687" s="32" t="str">
        <f t="shared" si="475"/>
        <v/>
      </c>
      <c r="BX1687" s="32" t="str">
        <f t="shared" si="476"/>
        <v/>
      </c>
      <c r="BY1687" s="32" t="str">
        <f t="shared" si="477"/>
        <v/>
      </c>
      <c r="BZ1687" s="32" t="str">
        <f t="shared" si="478"/>
        <v/>
      </c>
      <c r="CA1687" s="32" t="str">
        <f t="shared" si="479"/>
        <v/>
      </c>
      <c r="CB1687" s="33">
        <f>IF(COUNTIF($CD$7:CD1687,CD1687)=1,CD1687,CD1687+COUNTIF($CD$6:CD1686,CD1687))</f>
        <v>56833</v>
      </c>
      <c r="CC1687" s="34">
        <f t="shared" si="480"/>
        <v>55153</v>
      </c>
      <c r="CD1687" s="32">
        <f t="shared" si="481"/>
        <v>55153</v>
      </c>
      <c r="CE1687" s="32">
        <f t="shared" si="482"/>
        <v>0</v>
      </c>
      <c r="CF1687" s="32">
        <f t="shared" si="483"/>
        <v>0</v>
      </c>
      <c r="CG1687" s="32" t="str">
        <f t="shared" si="484"/>
        <v/>
      </c>
      <c r="CH1687" s="32">
        <v>1682</v>
      </c>
      <c r="CI1687" s="32" t="s">
        <v>6</v>
      </c>
      <c r="CJ1687" s="32" t="str">
        <f t="shared" si="485"/>
        <v/>
      </c>
      <c r="CK1687" s="32" t="str">
        <f t="shared" si="486"/>
        <v/>
      </c>
      <c r="CL1687" s="32" t="str">
        <f t="shared" si="487"/>
        <v/>
      </c>
      <c r="CM1687" s="32" t="str">
        <f t="shared" si="488"/>
        <v/>
      </c>
      <c r="CN1687" s="32" t="str">
        <f t="shared" si="489"/>
        <v/>
      </c>
    </row>
    <row r="1688" spans="71:92" x14ac:dyDescent="0.3">
      <c r="BS1688" s="32" t="str">
        <f>IF(Kiadasi_kiseroiv!$K$2=BT1688,BV1688,"")</f>
        <v/>
      </c>
      <c r="BT1688" s="34" t="str">
        <f t="shared" si="472"/>
        <v/>
      </c>
      <c r="BU1688" s="32" t="str">
        <f t="shared" si="473"/>
        <v/>
      </c>
      <c r="BV1688" s="32" t="str">
        <f t="shared" si="474"/>
        <v/>
      </c>
      <c r="BW1688" s="32" t="str">
        <f t="shared" si="475"/>
        <v/>
      </c>
      <c r="BX1688" s="32" t="str">
        <f t="shared" si="476"/>
        <v/>
      </c>
      <c r="BY1688" s="32" t="str">
        <f t="shared" si="477"/>
        <v/>
      </c>
      <c r="BZ1688" s="32" t="str">
        <f t="shared" si="478"/>
        <v/>
      </c>
      <c r="CA1688" s="32" t="str">
        <f t="shared" si="479"/>
        <v/>
      </c>
      <c r="CB1688" s="33">
        <f>IF(COUNTIF($CD$7:CD1688,CD1688)=1,CD1688,CD1688+COUNTIF($CD$6:CD1687,CD1688))</f>
        <v>56834</v>
      </c>
      <c r="CC1688" s="34">
        <f t="shared" si="480"/>
        <v>55153</v>
      </c>
      <c r="CD1688" s="32">
        <f t="shared" si="481"/>
        <v>55153</v>
      </c>
      <c r="CE1688" s="32">
        <f t="shared" si="482"/>
        <v>0</v>
      </c>
      <c r="CF1688" s="32">
        <f t="shared" si="483"/>
        <v>0</v>
      </c>
      <c r="CG1688" s="32" t="str">
        <f t="shared" si="484"/>
        <v/>
      </c>
      <c r="CH1688" s="32">
        <v>1683</v>
      </c>
      <c r="CI1688" s="32" t="s">
        <v>6</v>
      </c>
      <c r="CJ1688" s="32" t="str">
        <f t="shared" si="485"/>
        <v/>
      </c>
      <c r="CK1688" s="32" t="str">
        <f t="shared" si="486"/>
        <v/>
      </c>
      <c r="CL1688" s="32" t="str">
        <f t="shared" si="487"/>
        <v/>
      </c>
      <c r="CM1688" s="32" t="str">
        <f t="shared" si="488"/>
        <v/>
      </c>
      <c r="CN1688" s="32" t="str">
        <f t="shared" si="489"/>
        <v/>
      </c>
    </row>
    <row r="1689" spans="71:92" x14ac:dyDescent="0.3">
      <c r="BS1689" s="32" t="str">
        <f>IF(Kiadasi_kiseroiv!$K$2=BT1689,BV1689,"")</f>
        <v/>
      </c>
      <c r="BT1689" s="34" t="str">
        <f t="shared" si="472"/>
        <v/>
      </c>
      <c r="BU1689" s="32" t="str">
        <f t="shared" si="473"/>
        <v/>
      </c>
      <c r="BV1689" s="32" t="str">
        <f t="shared" si="474"/>
        <v/>
      </c>
      <c r="BW1689" s="32" t="str">
        <f t="shared" si="475"/>
        <v/>
      </c>
      <c r="BX1689" s="32" t="str">
        <f t="shared" si="476"/>
        <v/>
      </c>
      <c r="BY1689" s="32" t="str">
        <f t="shared" si="477"/>
        <v/>
      </c>
      <c r="BZ1689" s="32" t="str">
        <f t="shared" si="478"/>
        <v/>
      </c>
      <c r="CA1689" s="32" t="str">
        <f t="shared" si="479"/>
        <v/>
      </c>
      <c r="CB1689" s="33">
        <f>IF(COUNTIF($CD$7:CD1689,CD1689)=1,CD1689,CD1689+COUNTIF($CD$6:CD1688,CD1689))</f>
        <v>56835</v>
      </c>
      <c r="CC1689" s="34">
        <f t="shared" si="480"/>
        <v>55153</v>
      </c>
      <c r="CD1689" s="32">
        <f t="shared" si="481"/>
        <v>55153</v>
      </c>
      <c r="CE1689" s="32">
        <f t="shared" si="482"/>
        <v>0</v>
      </c>
      <c r="CF1689" s="32">
        <f t="shared" si="483"/>
        <v>0</v>
      </c>
      <c r="CG1689" s="32" t="str">
        <f t="shared" si="484"/>
        <v/>
      </c>
      <c r="CH1689" s="32">
        <v>1684</v>
      </c>
      <c r="CI1689" s="32" t="s">
        <v>6</v>
      </c>
      <c r="CJ1689" s="32" t="str">
        <f t="shared" si="485"/>
        <v/>
      </c>
      <c r="CK1689" s="32" t="str">
        <f t="shared" si="486"/>
        <v/>
      </c>
      <c r="CL1689" s="32" t="str">
        <f t="shared" si="487"/>
        <v/>
      </c>
      <c r="CM1689" s="32" t="str">
        <f t="shared" si="488"/>
        <v/>
      </c>
      <c r="CN1689" s="32" t="str">
        <f t="shared" si="489"/>
        <v/>
      </c>
    </row>
    <row r="1690" spans="71:92" x14ac:dyDescent="0.3">
      <c r="BS1690" s="32" t="str">
        <f>IF(Kiadasi_kiseroiv!$K$2=BT1690,BV1690,"")</f>
        <v/>
      </c>
      <c r="BT1690" s="34" t="str">
        <f t="shared" si="472"/>
        <v/>
      </c>
      <c r="BU1690" s="32" t="str">
        <f t="shared" si="473"/>
        <v/>
      </c>
      <c r="BV1690" s="32" t="str">
        <f t="shared" si="474"/>
        <v/>
      </c>
      <c r="BW1690" s="32" t="str">
        <f t="shared" si="475"/>
        <v/>
      </c>
      <c r="BX1690" s="32" t="str">
        <f t="shared" si="476"/>
        <v/>
      </c>
      <c r="BY1690" s="32" t="str">
        <f t="shared" si="477"/>
        <v/>
      </c>
      <c r="BZ1690" s="32" t="str">
        <f t="shared" si="478"/>
        <v/>
      </c>
      <c r="CA1690" s="32" t="str">
        <f t="shared" si="479"/>
        <v/>
      </c>
      <c r="CB1690" s="33">
        <f>IF(COUNTIF($CD$7:CD1690,CD1690)=1,CD1690,CD1690+COUNTIF($CD$6:CD1689,CD1690))</f>
        <v>56836</v>
      </c>
      <c r="CC1690" s="34">
        <f t="shared" si="480"/>
        <v>55153</v>
      </c>
      <c r="CD1690" s="32">
        <f t="shared" si="481"/>
        <v>55153</v>
      </c>
      <c r="CE1690" s="32">
        <f t="shared" si="482"/>
        <v>0</v>
      </c>
      <c r="CF1690" s="32">
        <f t="shared" si="483"/>
        <v>0</v>
      </c>
      <c r="CG1690" s="32" t="str">
        <f t="shared" si="484"/>
        <v/>
      </c>
      <c r="CH1690" s="32">
        <v>1685</v>
      </c>
      <c r="CI1690" s="32" t="s">
        <v>6</v>
      </c>
      <c r="CJ1690" s="32" t="str">
        <f t="shared" si="485"/>
        <v/>
      </c>
      <c r="CK1690" s="32" t="str">
        <f t="shared" si="486"/>
        <v/>
      </c>
      <c r="CL1690" s="32" t="str">
        <f t="shared" si="487"/>
        <v/>
      </c>
      <c r="CM1690" s="32" t="str">
        <f t="shared" si="488"/>
        <v/>
      </c>
      <c r="CN1690" s="32" t="str">
        <f t="shared" si="489"/>
        <v/>
      </c>
    </row>
    <row r="1691" spans="71:92" x14ac:dyDescent="0.3">
      <c r="BS1691" s="32" t="str">
        <f>IF(Kiadasi_kiseroiv!$K$2=BT1691,BV1691,"")</f>
        <v/>
      </c>
      <c r="BT1691" s="34" t="str">
        <f t="shared" si="472"/>
        <v/>
      </c>
      <c r="BU1691" s="32" t="str">
        <f t="shared" si="473"/>
        <v/>
      </c>
      <c r="BV1691" s="32" t="str">
        <f t="shared" si="474"/>
        <v/>
      </c>
      <c r="BW1691" s="32" t="str">
        <f t="shared" si="475"/>
        <v/>
      </c>
      <c r="BX1691" s="32" t="str">
        <f t="shared" si="476"/>
        <v/>
      </c>
      <c r="BY1691" s="32" t="str">
        <f t="shared" si="477"/>
        <v/>
      </c>
      <c r="BZ1691" s="32" t="str">
        <f t="shared" si="478"/>
        <v/>
      </c>
      <c r="CA1691" s="32" t="str">
        <f t="shared" si="479"/>
        <v/>
      </c>
      <c r="CB1691" s="33">
        <f>IF(COUNTIF($CD$7:CD1691,CD1691)=1,CD1691,CD1691+COUNTIF($CD$6:CD1690,CD1691))</f>
        <v>56837</v>
      </c>
      <c r="CC1691" s="34">
        <f t="shared" si="480"/>
        <v>55153</v>
      </c>
      <c r="CD1691" s="32">
        <f t="shared" si="481"/>
        <v>55153</v>
      </c>
      <c r="CE1691" s="32">
        <f t="shared" si="482"/>
        <v>0</v>
      </c>
      <c r="CF1691" s="32">
        <f t="shared" si="483"/>
        <v>0</v>
      </c>
      <c r="CG1691" s="32" t="str">
        <f t="shared" si="484"/>
        <v/>
      </c>
      <c r="CH1691" s="32">
        <v>1686</v>
      </c>
      <c r="CI1691" s="32" t="s">
        <v>6</v>
      </c>
      <c r="CJ1691" s="32" t="str">
        <f t="shared" si="485"/>
        <v/>
      </c>
      <c r="CK1691" s="32" t="str">
        <f t="shared" si="486"/>
        <v/>
      </c>
      <c r="CL1691" s="32" t="str">
        <f t="shared" si="487"/>
        <v/>
      </c>
      <c r="CM1691" s="32" t="str">
        <f t="shared" si="488"/>
        <v/>
      </c>
      <c r="CN1691" s="32" t="str">
        <f t="shared" si="489"/>
        <v/>
      </c>
    </row>
    <row r="1692" spans="71:92" x14ac:dyDescent="0.3">
      <c r="BS1692" s="32" t="str">
        <f>IF(Kiadasi_kiseroiv!$K$2=BT1692,BV1692,"")</f>
        <v/>
      </c>
      <c r="BT1692" s="34" t="str">
        <f t="shared" si="472"/>
        <v/>
      </c>
      <c r="BU1692" s="32" t="str">
        <f t="shared" si="473"/>
        <v/>
      </c>
      <c r="BV1692" s="32" t="str">
        <f t="shared" si="474"/>
        <v/>
      </c>
      <c r="BW1692" s="32" t="str">
        <f t="shared" si="475"/>
        <v/>
      </c>
      <c r="BX1692" s="32" t="str">
        <f t="shared" si="476"/>
        <v/>
      </c>
      <c r="BY1692" s="32" t="str">
        <f t="shared" si="477"/>
        <v/>
      </c>
      <c r="BZ1692" s="32" t="str">
        <f t="shared" si="478"/>
        <v/>
      </c>
      <c r="CA1692" s="32" t="str">
        <f t="shared" si="479"/>
        <v/>
      </c>
      <c r="CB1692" s="33">
        <f>IF(COUNTIF($CD$7:CD1692,CD1692)=1,CD1692,CD1692+COUNTIF($CD$6:CD1691,CD1692))</f>
        <v>56838</v>
      </c>
      <c r="CC1692" s="34">
        <f t="shared" si="480"/>
        <v>55153</v>
      </c>
      <c r="CD1692" s="32">
        <f t="shared" si="481"/>
        <v>55153</v>
      </c>
      <c r="CE1692" s="32">
        <f t="shared" si="482"/>
        <v>0</v>
      </c>
      <c r="CF1692" s="32">
        <f t="shared" si="483"/>
        <v>0</v>
      </c>
      <c r="CG1692" s="32" t="str">
        <f t="shared" si="484"/>
        <v/>
      </c>
      <c r="CH1692" s="32">
        <v>1687</v>
      </c>
      <c r="CI1692" s="32" t="s">
        <v>6</v>
      </c>
      <c r="CJ1692" s="32" t="str">
        <f t="shared" si="485"/>
        <v/>
      </c>
      <c r="CK1692" s="32" t="str">
        <f t="shared" si="486"/>
        <v/>
      </c>
      <c r="CL1692" s="32" t="str">
        <f t="shared" si="487"/>
        <v/>
      </c>
      <c r="CM1692" s="32" t="str">
        <f t="shared" si="488"/>
        <v/>
      </c>
      <c r="CN1692" s="32" t="str">
        <f t="shared" si="489"/>
        <v/>
      </c>
    </row>
    <row r="1693" spans="71:92" x14ac:dyDescent="0.3">
      <c r="BS1693" s="32" t="str">
        <f>IF(Kiadasi_kiseroiv!$K$2=BT1693,BV1693,"")</f>
        <v/>
      </c>
      <c r="BT1693" s="34" t="str">
        <f t="shared" si="472"/>
        <v/>
      </c>
      <c r="BU1693" s="32" t="str">
        <f t="shared" si="473"/>
        <v/>
      </c>
      <c r="BV1693" s="32" t="str">
        <f t="shared" si="474"/>
        <v/>
      </c>
      <c r="BW1693" s="32" t="str">
        <f t="shared" si="475"/>
        <v/>
      </c>
      <c r="BX1693" s="32" t="str">
        <f t="shared" si="476"/>
        <v/>
      </c>
      <c r="BY1693" s="32" t="str">
        <f t="shared" si="477"/>
        <v/>
      </c>
      <c r="BZ1693" s="32" t="str">
        <f t="shared" si="478"/>
        <v/>
      </c>
      <c r="CA1693" s="32" t="str">
        <f t="shared" si="479"/>
        <v/>
      </c>
      <c r="CB1693" s="33">
        <f>IF(COUNTIF($CD$7:CD1693,CD1693)=1,CD1693,CD1693+COUNTIF($CD$6:CD1692,CD1693))</f>
        <v>56839</v>
      </c>
      <c r="CC1693" s="34">
        <f t="shared" si="480"/>
        <v>55153</v>
      </c>
      <c r="CD1693" s="32">
        <f t="shared" si="481"/>
        <v>55153</v>
      </c>
      <c r="CE1693" s="32">
        <f t="shared" si="482"/>
        <v>0</v>
      </c>
      <c r="CF1693" s="32">
        <f t="shared" si="483"/>
        <v>0</v>
      </c>
      <c r="CG1693" s="32" t="str">
        <f t="shared" si="484"/>
        <v/>
      </c>
      <c r="CH1693" s="32">
        <v>1688</v>
      </c>
      <c r="CI1693" s="32" t="s">
        <v>6</v>
      </c>
      <c r="CJ1693" s="32" t="str">
        <f t="shared" si="485"/>
        <v/>
      </c>
      <c r="CK1693" s="32" t="str">
        <f t="shared" si="486"/>
        <v/>
      </c>
      <c r="CL1693" s="32" t="str">
        <f t="shared" si="487"/>
        <v/>
      </c>
      <c r="CM1693" s="32" t="str">
        <f t="shared" si="488"/>
        <v/>
      </c>
      <c r="CN1693" s="32" t="str">
        <f t="shared" si="489"/>
        <v/>
      </c>
    </row>
    <row r="1694" spans="71:92" x14ac:dyDescent="0.3">
      <c r="BS1694" s="32" t="str">
        <f>IF(Kiadasi_kiseroiv!$K$2=BT1694,BV1694,"")</f>
        <v/>
      </c>
      <c r="BT1694" s="34" t="str">
        <f t="shared" si="472"/>
        <v/>
      </c>
      <c r="BU1694" s="32" t="str">
        <f t="shared" si="473"/>
        <v/>
      </c>
      <c r="BV1694" s="32" t="str">
        <f t="shared" si="474"/>
        <v/>
      </c>
      <c r="BW1694" s="32" t="str">
        <f t="shared" si="475"/>
        <v/>
      </c>
      <c r="BX1694" s="32" t="str">
        <f t="shared" si="476"/>
        <v/>
      </c>
      <c r="BY1694" s="32" t="str">
        <f t="shared" si="477"/>
        <v/>
      </c>
      <c r="BZ1694" s="32" t="str">
        <f t="shared" si="478"/>
        <v/>
      </c>
      <c r="CA1694" s="32" t="str">
        <f t="shared" si="479"/>
        <v/>
      </c>
      <c r="CB1694" s="33">
        <f>IF(COUNTIF($CD$7:CD1694,CD1694)=1,CD1694,CD1694+COUNTIF($CD$6:CD1693,CD1694))</f>
        <v>56840</v>
      </c>
      <c r="CC1694" s="34">
        <f t="shared" si="480"/>
        <v>55153</v>
      </c>
      <c r="CD1694" s="32">
        <f t="shared" si="481"/>
        <v>55153</v>
      </c>
      <c r="CE1694" s="32">
        <f t="shared" si="482"/>
        <v>0</v>
      </c>
      <c r="CF1694" s="32">
        <f t="shared" si="483"/>
        <v>0</v>
      </c>
      <c r="CG1694" s="32" t="str">
        <f t="shared" si="484"/>
        <v/>
      </c>
      <c r="CH1694" s="32">
        <v>1689</v>
      </c>
      <c r="CI1694" s="32" t="s">
        <v>6</v>
      </c>
      <c r="CJ1694" s="32" t="str">
        <f t="shared" si="485"/>
        <v/>
      </c>
      <c r="CK1694" s="32" t="str">
        <f t="shared" si="486"/>
        <v/>
      </c>
      <c r="CL1694" s="32" t="str">
        <f t="shared" si="487"/>
        <v/>
      </c>
      <c r="CM1694" s="32" t="str">
        <f t="shared" si="488"/>
        <v/>
      </c>
      <c r="CN1694" s="32" t="str">
        <f t="shared" si="489"/>
        <v/>
      </c>
    </row>
    <row r="1695" spans="71:92" x14ac:dyDescent="0.3">
      <c r="BS1695" s="32" t="str">
        <f>IF(Kiadasi_kiseroiv!$K$2=BT1695,BV1695,"")</f>
        <v/>
      </c>
      <c r="BT1695" s="34" t="str">
        <f t="shared" si="472"/>
        <v/>
      </c>
      <c r="BU1695" s="32" t="str">
        <f t="shared" si="473"/>
        <v/>
      </c>
      <c r="BV1695" s="32" t="str">
        <f t="shared" si="474"/>
        <v/>
      </c>
      <c r="BW1695" s="32" t="str">
        <f t="shared" si="475"/>
        <v/>
      </c>
      <c r="BX1695" s="32" t="str">
        <f t="shared" si="476"/>
        <v/>
      </c>
      <c r="BY1695" s="32" t="str">
        <f t="shared" si="477"/>
        <v/>
      </c>
      <c r="BZ1695" s="32" t="str">
        <f t="shared" si="478"/>
        <v/>
      </c>
      <c r="CA1695" s="32" t="str">
        <f t="shared" si="479"/>
        <v/>
      </c>
      <c r="CB1695" s="33">
        <f>IF(COUNTIF($CD$7:CD1695,CD1695)=1,CD1695,CD1695+COUNTIF($CD$6:CD1694,CD1695))</f>
        <v>56841</v>
      </c>
      <c r="CC1695" s="34">
        <f t="shared" si="480"/>
        <v>55153</v>
      </c>
      <c r="CD1695" s="32">
        <f t="shared" si="481"/>
        <v>55153</v>
      </c>
      <c r="CE1695" s="32">
        <f t="shared" si="482"/>
        <v>0</v>
      </c>
      <c r="CF1695" s="32">
        <f t="shared" si="483"/>
        <v>0</v>
      </c>
      <c r="CG1695" s="32" t="str">
        <f t="shared" si="484"/>
        <v/>
      </c>
      <c r="CH1695" s="32">
        <v>1690</v>
      </c>
      <c r="CI1695" s="32" t="s">
        <v>6</v>
      </c>
      <c r="CJ1695" s="32" t="str">
        <f t="shared" si="485"/>
        <v/>
      </c>
      <c r="CK1695" s="32" t="str">
        <f t="shared" si="486"/>
        <v/>
      </c>
      <c r="CL1695" s="32" t="str">
        <f t="shared" si="487"/>
        <v/>
      </c>
      <c r="CM1695" s="32" t="str">
        <f t="shared" si="488"/>
        <v/>
      </c>
      <c r="CN1695" s="32" t="str">
        <f t="shared" si="489"/>
        <v/>
      </c>
    </row>
    <row r="1696" spans="71:92" x14ac:dyDescent="0.3">
      <c r="BS1696" s="32" t="str">
        <f>IF(Kiadasi_kiseroiv!$K$2=BT1696,BV1696,"")</f>
        <v/>
      </c>
      <c r="BT1696" s="34" t="str">
        <f t="shared" si="472"/>
        <v/>
      </c>
      <c r="BU1696" s="32" t="str">
        <f t="shared" si="473"/>
        <v/>
      </c>
      <c r="BV1696" s="32" t="str">
        <f t="shared" si="474"/>
        <v/>
      </c>
      <c r="BW1696" s="32" t="str">
        <f t="shared" si="475"/>
        <v/>
      </c>
      <c r="BX1696" s="32" t="str">
        <f t="shared" si="476"/>
        <v/>
      </c>
      <c r="BY1696" s="32" t="str">
        <f t="shared" si="477"/>
        <v/>
      </c>
      <c r="BZ1696" s="32" t="str">
        <f t="shared" si="478"/>
        <v/>
      </c>
      <c r="CA1696" s="32" t="str">
        <f t="shared" si="479"/>
        <v/>
      </c>
      <c r="CB1696" s="33">
        <f>IF(COUNTIF($CD$7:CD1696,CD1696)=1,CD1696,CD1696+COUNTIF($CD$6:CD1695,CD1696))</f>
        <v>56842</v>
      </c>
      <c r="CC1696" s="34">
        <f t="shared" si="480"/>
        <v>55153</v>
      </c>
      <c r="CD1696" s="32">
        <f t="shared" si="481"/>
        <v>55153</v>
      </c>
      <c r="CE1696" s="32">
        <f t="shared" si="482"/>
        <v>0</v>
      </c>
      <c r="CF1696" s="32">
        <f t="shared" si="483"/>
        <v>0</v>
      </c>
      <c r="CG1696" s="32" t="str">
        <f t="shared" si="484"/>
        <v/>
      </c>
      <c r="CH1696" s="32">
        <v>1691</v>
      </c>
      <c r="CI1696" s="32" t="s">
        <v>6</v>
      </c>
      <c r="CJ1696" s="32" t="str">
        <f t="shared" si="485"/>
        <v/>
      </c>
      <c r="CK1696" s="32" t="str">
        <f t="shared" si="486"/>
        <v/>
      </c>
      <c r="CL1696" s="32" t="str">
        <f t="shared" si="487"/>
        <v/>
      </c>
      <c r="CM1696" s="32" t="str">
        <f t="shared" si="488"/>
        <v/>
      </c>
      <c r="CN1696" s="32" t="str">
        <f t="shared" si="489"/>
        <v/>
      </c>
    </row>
    <row r="1697" spans="71:92" x14ac:dyDescent="0.3">
      <c r="BS1697" s="32" t="str">
        <f>IF(Kiadasi_kiseroiv!$K$2=BT1697,BV1697,"")</f>
        <v/>
      </c>
      <c r="BT1697" s="34" t="str">
        <f t="shared" si="472"/>
        <v/>
      </c>
      <c r="BU1697" s="32" t="str">
        <f t="shared" si="473"/>
        <v/>
      </c>
      <c r="BV1697" s="32" t="str">
        <f t="shared" si="474"/>
        <v/>
      </c>
      <c r="BW1697" s="32" t="str">
        <f t="shared" si="475"/>
        <v/>
      </c>
      <c r="BX1697" s="32" t="str">
        <f t="shared" si="476"/>
        <v/>
      </c>
      <c r="BY1697" s="32" t="str">
        <f t="shared" si="477"/>
        <v/>
      </c>
      <c r="BZ1697" s="32" t="str">
        <f t="shared" si="478"/>
        <v/>
      </c>
      <c r="CA1697" s="32" t="str">
        <f t="shared" si="479"/>
        <v/>
      </c>
      <c r="CB1697" s="33">
        <f>IF(COUNTIF($CD$7:CD1697,CD1697)=1,CD1697,CD1697+COUNTIF($CD$6:CD1696,CD1697))</f>
        <v>56843</v>
      </c>
      <c r="CC1697" s="34">
        <f t="shared" si="480"/>
        <v>55153</v>
      </c>
      <c r="CD1697" s="32">
        <f t="shared" si="481"/>
        <v>55153</v>
      </c>
      <c r="CE1697" s="32">
        <f t="shared" si="482"/>
        <v>0</v>
      </c>
      <c r="CF1697" s="32">
        <f t="shared" si="483"/>
        <v>0</v>
      </c>
      <c r="CG1697" s="32" t="str">
        <f t="shared" si="484"/>
        <v/>
      </c>
      <c r="CH1697" s="32">
        <v>1692</v>
      </c>
      <c r="CI1697" s="32" t="s">
        <v>6</v>
      </c>
      <c r="CJ1697" s="32" t="str">
        <f t="shared" si="485"/>
        <v/>
      </c>
      <c r="CK1697" s="32" t="str">
        <f t="shared" si="486"/>
        <v/>
      </c>
      <c r="CL1697" s="32" t="str">
        <f t="shared" si="487"/>
        <v/>
      </c>
      <c r="CM1697" s="32" t="str">
        <f t="shared" si="488"/>
        <v/>
      </c>
      <c r="CN1697" s="32" t="str">
        <f t="shared" si="489"/>
        <v/>
      </c>
    </row>
    <row r="1698" spans="71:92" x14ac:dyDescent="0.3">
      <c r="BS1698" s="32" t="str">
        <f>IF(Kiadasi_kiseroiv!$K$2=BT1698,BV1698,"")</f>
        <v/>
      </c>
      <c r="BT1698" s="34" t="str">
        <f t="shared" si="472"/>
        <v/>
      </c>
      <c r="BU1698" s="32" t="str">
        <f t="shared" si="473"/>
        <v/>
      </c>
      <c r="BV1698" s="32" t="str">
        <f t="shared" si="474"/>
        <v/>
      </c>
      <c r="BW1698" s="32" t="str">
        <f t="shared" si="475"/>
        <v/>
      </c>
      <c r="BX1698" s="32" t="str">
        <f t="shared" si="476"/>
        <v/>
      </c>
      <c r="BY1698" s="32" t="str">
        <f t="shared" si="477"/>
        <v/>
      </c>
      <c r="BZ1698" s="32" t="str">
        <f t="shared" si="478"/>
        <v/>
      </c>
      <c r="CA1698" s="32" t="str">
        <f t="shared" si="479"/>
        <v/>
      </c>
      <c r="CB1698" s="33">
        <f>IF(COUNTIF($CD$7:CD1698,CD1698)=1,CD1698,CD1698+COUNTIF($CD$6:CD1697,CD1698))</f>
        <v>56844</v>
      </c>
      <c r="CC1698" s="34">
        <f t="shared" si="480"/>
        <v>55153</v>
      </c>
      <c r="CD1698" s="32">
        <f t="shared" si="481"/>
        <v>55153</v>
      </c>
      <c r="CE1698" s="32">
        <f t="shared" si="482"/>
        <v>0</v>
      </c>
      <c r="CF1698" s="32">
        <f t="shared" si="483"/>
        <v>0</v>
      </c>
      <c r="CG1698" s="32" t="str">
        <f t="shared" si="484"/>
        <v/>
      </c>
      <c r="CH1698" s="32">
        <v>1693</v>
      </c>
      <c r="CI1698" s="32" t="s">
        <v>6</v>
      </c>
      <c r="CJ1698" s="32" t="str">
        <f t="shared" si="485"/>
        <v/>
      </c>
      <c r="CK1698" s="32" t="str">
        <f t="shared" si="486"/>
        <v/>
      </c>
      <c r="CL1698" s="32" t="str">
        <f t="shared" si="487"/>
        <v/>
      </c>
      <c r="CM1698" s="32" t="str">
        <f t="shared" si="488"/>
        <v/>
      </c>
      <c r="CN1698" s="32" t="str">
        <f t="shared" si="489"/>
        <v/>
      </c>
    </row>
    <row r="1699" spans="71:92" x14ac:dyDescent="0.3">
      <c r="BS1699" s="32" t="str">
        <f>IF(Kiadasi_kiseroiv!$K$2=BT1699,BV1699,"")</f>
        <v/>
      </c>
      <c r="BT1699" s="34" t="str">
        <f t="shared" si="472"/>
        <v/>
      </c>
      <c r="BU1699" s="32" t="str">
        <f t="shared" si="473"/>
        <v/>
      </c>
      <c r="BV1699" s="32" t="str">
        <f t="shared" si="474"/>
        <v/>
      </c>
      <c r="BW1699" s="32" t="str">
        <f t="shared" si="475"/>
        <v/>
      </c>
      <c r="BX1699" s="32" t="str">
        <f t="shared" si="476"/>
        <v/>
      </c>
      <c r="BY1699" s="32" t="str">
        <f t="shared" si="477"/>
        <v/>
      </c>
      <c r="BZ1699" s="32" t="str">
        <f t="shared" si="478"/>
        <v/>
      </c>
      <c r="CA1699" s="32" t="str">
        <f t="shared" si="479"/>
        <v/>
      </c>
      <c r="CB1699" s="33">
        <f>IF(COUNTIF($CD$7:CD1699,CD1699)=1,CD1699,CD1699+COUNTIF($CD$6:CD1698,CD1699))</f>
        <v>56845</v>
      </c>
      <c r="CC1699" s="34">
        <f t="shared" si="480"/>
        <v>55153</v>
      </c>
      <c r="CD1699" s="32">
        <f t="shared" si="481"/>
        <v>55153</v>
      </c>
      <c r="CE1699" s="32">
        <f t="shared" si="482"/>
        <v>0</v>
      </c>
      <c r="CF1699" s="32">
        <f t="shared" si="483"/>
        <v>0</v>
      </c>
      <c r="CG1699" s="32" t="str">
        <f t="shared" si="484"/>
        <v/>
      </c>
      <c r="CH1699" s="32">
        <v>1694</v>
      </c>
      <c r="CI1699" s="32" t="s">
        <v>6</v>
      </c>
      <c r="CJ1699" s="32" t="str">
        <f t="shared" si="485"/>
        <v/>
      </c>
      <c r="CK1699" s="32" t="str">
        <f t="shared" si="486"/>
        <v/>
      </c>
      <c r="CL1699" s="32" t="str">
        <f t="shared" si="487"/>
        <v/>
      </c>
      <c r="CM1699" s="32" t="str">
        <f t="shared" si="488"/>
        <v/>
      </c>
      <c r="CN1699" s="32" t="str">
        <f t="shared" si="489"/>
        <v/>
      </c>
    </row>
    <row r="1700" spans="71:92" x14ac:dyDescent="0.3">
      <c r="BS1700" s="32" t="str">
        <f>IF(Kiadasi_kiseroiv!$K$2=BT1700,BV1700,"")</f>
        <v/>
      </c>
      <c r="BT1700" s="34" t="str">
        <f t="shared" si="472"/>
        <v/>
      </c>
      <c r="BU1700" s="32" t="str">
        <f t="shared" si="473"/>
        <v/>
      </c>
      <c r="BV1700" s="32" t="str">
        <f t="shared" si="474"/>
        <v/>
      </c>
      <c r="BW1700" s="32" t="str">
        <f t="shared" si="475"/>
        <v/>
      </c>
      <c r="BX1700" s="32" t="str">
        <f t="shared" si="476"/>
        <v/>
      </c>
      <c r="BY1700" s="32" t="str">
        <f t="shared" si="477"/>
        <v/>
      </c>
      <c r="BZ1700" s="32" t="str">
        <f t="shared" si="478"/>
        <v/>
      </c>
      <c r="CA1700" s="32" t="str">
        <f t="shared" si="479"/>
        <v/>
      </c>
      <c r="CB1700" s="33">
        <f>IF(COUNTIF($CD$7:CD1700,CD1700)=1,CD1700,CD1700+COUNTIF($CD$6:CD1699,CD1700))</f>
        <v>56846</v>
      </c>
      <c r="CC1700" s="34">
        <f t="shared" si="480"/>
        <v>55153</v>
      </c>
      <c r="CD1700" s="32">
        <f t="shared" si="481"/>
        <v>55153</v>
      </c>
      <c r="CE1700" s="32">
        <f t="shared" si="482"/>
        <v>0</v>
      </c>
      <c r="CF1700" s="32">
        <f t="shared" si="483"/>
        <v>0</v>
      </c>
      <c r="CG1700" s="32" t="str">
        <f t="shared" si="484"/>
        <v/>
      </c>
      <c r="CH1700" s="32">
        <v>1695</v>
      </c>
      <c r="CI1700" s="32" t="s">
        <v>6</v>
      </c>
      <c r="CJ1700" s="32" t="str">
        <f t="shared" si="485"/>
        <v/>
      </c>
      <c r="CK1700" s="32" t="str">
        <f t="shared" si="486"/>
        <v/>
      </c>
      <c r="CL1700" s="32" t="str">
        <f t="shared" si="487"/>
        <v/>
      </c>
      <c r="CM1700" s="32" t="str">
        <f t="shared" si="488"/>
        <v/>
      </c>
      <c r="CN1700" s="32" t="str">
        <f t="shared" si="489"/>
        <v/>
      </c>
    </row>
    <row r="1701" spans="71:92" x14ac:dyDescent="0.3">
      <c r="BS1701" s="32" t="str">
        <f>IF(Kiadasi_kiseroiv!$K$2=BT1701,BV1701,"")</f>
        <v/>
      </c>
      <c r="BT1701" s="34" t="str">
        <f t="shared" si="472"/>
        <v/>
      </c>
      <c r="BU1701" s="32" t="str">
        <f t="shared" si="473"/>
        <v/>
      </c>
      <c r="BV1701" s="32" t="str">
        <f t="shared" si="474"/>
        <v/>
      </c>
      <c r="BW1701" s="32" t="str">
        <f t="shared" si="475"/>
        <v/>
      </c>
      <c r="BX1701" s="32" t="str">
        <f t="shared" si="476"/>
        <v/>
      </c>
      <c r="BY1701" s="32" t="str">
        <f t="shared" si="477"/>
        <v/>
      </c>
      <c r="BZ1701" s="32" t="str">
        <f t="shared" si="478"/>
        <v/>
      </c>
      <c r="CA1701" s="32" t="str">
        <f t="shared" si="479"/>
        <v/>
      </c>
      <c r="CB1701" s="33">
        <f>IF(COUNTIF($CD$7:CD1701,CD1701)=1,CD1701,CD1701+COUNTIF($CD$6:CD1700,CD1701))</f>
        <v>56847</v>
      </c>
      <c r="CC1701" s="34">
        <f t="shared" si="480"/>
        <v>55153</v>
      </c>
      <c r="CD1701" s="32">
        <f t="shared" si="481"/>
        <v>55153</v>
      </c>
      <c r="CE1701" s="32">
        <f t="shared" si="482"/>
        <v>0</v>
      </c>
      <c r="CF1701" s="32">
        <f t="shared" si="483"/>
        <v>0</v>
      </c>
      <c r="CG1701" s="32" t="str">
        <f t="shared" si="484"/>
        <v/>
      </c>
      <c r="CH1701" s="32">
        <v>1696</v>
      </c>
      <c r="CI1701" s="32" t="s">
        <v>6</v>
      </c>
      <c r="CJ1701" s="32" t="str">
        <f t="shared" si="485"/>
        <v/>
      </c>
      <c r="CK1701" s="32" t="str">
        <f t="shared" si="486"/>
        <v/>
      </c>
      <c r="CL1701" s="32" t="str">
        <f t="shared" si="487"/>
        <v/>
      </c>
      <c r="CM1701" s="32" t="str">
        <f t="shared" si="488"/>
        <v/>
      </c>
      <c r="CN1701" s="32" t="str">
        <f t="shared" si="489"/>
        <v/>
      </c>
    </row>
    <row r="1702" spans="71:92" x14ac:dyDescent="0.3">
      <c r="BS1702" s="32" t="str">
        <f>IF(Kiadasi_kiseroiv!$K$2=BT1702,BV1702,"")</f>
        <v/>
      </c>
      <c r="BT1702" s="34" t="str">
        <f t="shared" si="472"/>
        <v/>
      </c>
      <c r="BU1702" s="32" t="str">
        <f t="shared" si="473"/>
        <v/>
      </c>
      <c r="BV1702" s="32" t="str">
        <f t="shared" si="474"/>
        <v/>
      </c>
      <c r="BW1702" s="32" t="str">
        <f t="shared" si="475"/>
        <v/>
      </c>
      <c r="BX1702" s="32" t="str">
        <f t="shared" si="476"/>
        <v/>
      </c>
      <c r="BY1702" s="32" t="str">
        <f t="shared" si="477"/>
        <v/>
      </c>
      <c r="BZ1702" s="32" t="str">
        <f t="shared" si="478"/>
        <v/>
      </c>
      <c r="CA1702" s="32" t="str">
        <f t="shared" si="479"/>
        <v/>
      </c>
      <c r="CB1702" s="33">
        <f>IF(COUNTIF($CD$7:CD1702,CD1702)=1,CD1702,CD1702+COUNTIF($CD$6:CD1701,CD1702))</f>
        <v>56848</v>
      </c>
      <c r="CC1702" s="34">
        <f t="shared" si="480"/>
        <v>55153</v>
      </c>
      <c r="CD1702" s="32">
        <f t="shared" si="481"/>
        <v>55153</v>
      </c>
      <c r="CE1702" s="32">
        <f t="shared" si="482"/>
        <v>0</v>
      </c>
      <c r="CF1702" s="32">
        <f t="shared" si="483"/>
        <v>0</v>
      </c>
      <c r="CG1702" s="32" t="str">
        <f t="shared" si="484"/>
        <v/>
      </c>
      <c r="CH1702" s="32">
        <v>1697</v>
      </c>
      <c r="CI1702" s="32" t="s">
        <v>6</v>
      </c>
      <c r="CJ1702" s="32" t="str">
        <f t="shared" si="485"/>
        <v/>
      </c>
      <c r="CK1702" s="32" t="str">
        <f t="shared" si="486"/>
        <v/>
      </c>
      <c r="CL1702" s="32" t="str">
        <f t="shared" si="487"/>
        <v/>
      </c>
      <c r="CM1702" s="32" t="str">
        <f t="shared" si="488"/>
        <v/>
      </c>
      <c r="CN1702" s="32" t="str">
        <f t="shared" si="489"/>
        <v/>
      </c>
    </row>
    <row r="1703" spans="71:92" x14ac:dyDescent="0.3">
      <c r="BS1703" s="32" t="str">
        <f>IF(Kiadasi_kiseroiv!$K$2=BT1703,BV1703,"")</f>
        <v/>
      </c>
      <c r="BT1703" s="34" t="str">
        <f t="shared" si="472"/>
        <v/>
      </c>
      <c r="BU1703" s="32" t="str">
        <f t="shared" si="473"/>
        <v/>
      </c>
      <c r="BV1703" s="32" t="str">
        <f t="shared" si="474"/>
        <v/>
      </c>
      <c r="BW1703" s="32" t="str">
        <f t="shared" si="475"/>
        <v/>
      </c>
      <c r="BX1703" s="32" t="str">
        <f t="shared" si="476"/>
        <v/>
      </c>
      <c r="BY1703" s="32" t="str">
        <f t="shared" si="477"/>
        <v/>
      </c>
      <c r="BZ1703" s="32" t="str">
        <f t="shared" si="478"/>
        <v/>
      </c>
      <c r="CA1703" s="32" t="str">
        <f t="shared" si="479"/>
        <v/>
      </c>
      <c r="CB1703" s="33">
        <f>IF(COUNTIF($CD$7:CD1703,CD1703)=1,CD1703,CD1703+COUNTIF($CD$6:CD1702,CD1703))</f>
        <v>56849</v>
      </c>
      <c r="CC1703" s="34">
        <f t="shared" si="480"/>
        <v>55153</v>
      </c>
      <c r="CD1703" s="32">
        <f t="shared" si="481"/>
        <v>55153</v>
      </c>
      <c r="CE1703" s="32">
        <f t="shared" si="482"/>
        <v>0</v>
      </c>
      <c r="CF1703" s="32">
        <f t="shared" si="483"/>
        <v>0</v>
      </c>
      <c r="CG1703" s="32" t="str">
        <f t="shared" si="484"/>
        <v/>
      </c>
      <c r="CH1703" s="32">
        <v>1698</v>
      </c>
      <c r="CI1703" s="32" t="s">
        <v>6</v>
      </c>
      <c r="CJ1703" s="32" t="str">
        <f t="shared" si="485"/>
        <v/>
      </c>
      <c r="CK1703" s="32" t="str">
        <f t="shared" si="486"/>
        <v/>
      </c>
      <c r="CL1703" s="32" t="str">
        <f t="shared" si="487"/>
        <v/>
      </c>
      <c r="CM1703" s="32" t="str">
        <f t="shared" si="488"/>
        <v/>
      </c>
      <c r="CN1703" s="32" t="str">
        <f t="shared" si="489"/>
        <v/>
      </c>
    </row>
    <row r="1704" spans="71:92" x14ac:dyDescent="0.3">
      <c r="BS1704" s="32" t="str">
        <f>IF(Kiadasi_kiseroiv!$K$2=BT1704,BV1704,"")</f>
        <v/>
      </c>
      <c r="BT1704" s="34" t="str">
        <f t="shared" si="472"/>
        <v/>
      </c>
      <c r="BU1704" s="32" t="str">
        <f t="shared" si="473"/>
        <v/>
      </c>
      <c r="BV1704" s="32" t="str">
        <f t="shared" si="474"/>
        <v/>
      </c>
      <c r="BW1704" s="32" t="str">
        <f t="shared" si="475"/>
        <v/>
      </c>
      <c r="BX1704" s="32" t="str">
        <f t="shared" si="476"/>
        <v/>
      </c>
      <c r="BY1704" s="32" t="str">
        <f t="shared" si="477"/>
        <v/>
      </c>
      <c r="BZ1704" s="32" t="str">
        <f t="shared" si="478"/>
        <v/>
      </c>
      <c r="CA1704" s="32" t="str">
        <f t="shared" si="479"/>
        <v/>
      </c>
      <c r="CB1704" s="33">
        <f>IF(COUNTIF($CD$7:CD1704,CD1704)=1,CD1704,CD1704+COUNTIF($CD$6:CD1703,CD1704))</f>
        <v>56850</v>
      </c>
      <c r="CC1704" s="34">
        <f t="shared" si="480"/>
        <v>55153</v>
      </c>
      <c r="CD1704" s="32">
        <f t="shared" si="481"/>
        <v>55153</v>
      </c>
      <c r="CE1704" s="32">
        <f t="shared" si="482"/>
        <v>0</v>
      </c>
      <c r="CF1704" s="32">
        <f t="shared" si="483"/>
        <v>0</v>
      </c>
      <c r="CG1704" s="32" t="str">
        <f t="shared" si="484"/>
        <v/>
      </c>
      <c r="CH1704" s="32">
        <v>1699</v>
      </c>
      <c r="CI1704" s="32" t="s">
        <v>6</v>
      </c>
      <c r="CJ1704" s="32" t="str">
        <f t="shared" si="485"/>
        <v/>
      </c>
      <c r="CK1704" s="32" t="str">
        <f t="shared" si="486"/>
        <v/>
      </c>
      <c r="CL1704" s="32" t="str">
        <f t="shared" si="487"/>
        <v/>
      </c>
      <c r="CM1704" s="32" t="str">
        <f t="shared" si="488"/>
        <v/>
      </c>
      <c r="CN1704" s="32" t="str">
        <f t="shared" si="489"/>
        <v/>
      </c>
    </row>
    <row r="1705" spans="71:92" x14ac:dyDescent="0.3">
      <c r="BS1705" s="32" t="str">
        <f>IF(Kiadasi_kiseroiv!$K$2=BT1705,BV1705,"")</f>
        <v/>
      </c>
      <c r="BT1705" s="34" t="str">
        <f t="shared" ref="BT1705:BT1768" si="490">IF(AND($BT$4=CI1705,BU1705&lt;&gt;""),CC1705,"")</f>
        <v/>
      </c>
      <c r="BU1705" s="32" t="str">
        <f t="shared" ref="BU1705:BU1768" si="491">IF(AND($BU$1=CI1705,ISERROR(VLOOKUP(CG1705,Kisiv,2,FALSE))=FALSE),CB1705,"")</f>
        <v/>
      </c>
      <c r="BV1705" s="32" t="str">
        <f t="shared" ref="BV1705:BV1768" si="492">IF(BU1705&lt;&gt;"",RANK(BU1705,$BU$7:$BU$33000,1),"")</f>
        <v/>
      </c>
      <c r="BW1705" s="32" t="str">
        <f t="shared" ref="BW1705:BW1768" si="493">IF(CC1705&lt;min,$BW$2,IF(CC1705&lt;=max,CG1705,""))</f>
        <v/>
      </c>
      <c r="BX1705" s="32" t="str">
        <f t="shared" ref="BX1705:BX1768" si="494">IF(AND(OR($BX$1=0,$BX$1=CG1705),OR($BX$2=0,IF(ISERROR(SEARCH($BX$2,CJ1705&amp;CK1705&amp;CL1705,1)),FALSE,TRUE))),CB1705,"")</f>
        <v/>
      </c>
      <c r="BY1705" s="32" t="str">
        <f t="shared" ref="BY1705:BY1768" si="495">IF(AND(BX1705&lt;&gt;"",CC1705&lt;&gt;$CD$2),RANK(BX1705,$BX$7:$BX$33000,1),"")</f>
        <v/>
      </c>
      <c r="BZ1705" s="32" t="str">
        <f t="shared" ref="BZ1705:BZ1768" si="496">IF(AND(CC1705&lt;$BZ$2,CI1705=$BZ$4),$BZ$5,IF(AND(CC1705&lt;=$BZ$3,CI1705=$BZ$4),CB1705,""))</f>
        <v/>
      </c>
      <c r="CA1705" s="32" t="str">
        <f t="shared" ref="CA1705:CA1768" si="497">IF(AND(BZ1705&lt;&gt;"",BZ1705&lt;&gt;$BZ$5),RANK(BZ1705,$BZ$7:$BZ$33000,1),"")</f>
        <v/>
      </c>
      <c r="CB1705" s="33">
        <f>IF(COUNTIF($CD$7:CD1705,CD1705)=1,CD1705,CD1705+COUNTIF($CD$6:CD1704,CD1705))</f>
        <v>56851</v>
      </c>
      <c r="CC1705" s="34">
        <f t="shared" ref="CC1705:CC1768" si="498">IF(INDEX(Kassza,CH1705,1)&lt;&gt;1,INDEX(Kassza,CH1705,1),$CD$2)</f>
        <v>55153</v>
      </c>
      <c r="CD1705" s="32">
        <f t="shared" ref="CD1705:CD1768" si="499">IF(CC1705&lt;&gt;$CD$2,RANK(CC1705,$CC$7:$CC$33000,1),$CD$2)</f>
        <v>55153</v>
      </c>
      <c r="CE1705" s="32">
        <f t="shared" ref="CE1705:CE1768" si="500">INDEX(Kassza,CH1705,6)</f>
        <v>0</v>
      </c>
      <c r="CF1705" s="32">
        <f t="shared" ref="CF1705:CF1768" si="501">INDEX(Kassza,CH1705,8)</f>
        <v>0</v>
      </c>
      <c r="CG1705" s="32" t="str">
        <f t="shared" ref="CG1705:CG1768" si="502">INDEX(Kassza,CH1705,7)&amp;INDEX(Kassza,CH1705,9)</f>
        <v/>
      </c>
      <c r="CH1705" s="32">
        <v>1700</v>
      </c>
      <c r="CI1705" s="32" t="s">
        <v>6</v>
      </c>
      <c r="CJ1705" s="32" t="str">
        <f t="shared" ref="CJ1705:CJ1768" si="503">IF(INDEX(Kassza,CH1705,5)&lt;&gt;0,INDEX(Kassza,CH1705,5),"")</f>
        <v/>
      </c>
      <c r="CK1705" s="32" t="str">
        <f t="shared" ref="CK1705:CK1768" si="504">IF(INDEX(Kassza,CH1705,10)&lt;&gt;0,INDEX(Kassza,CH1705,10),"")</f>
        <v/>
      </c>
      <c r="CL1705" s="32" t="str">
        <f t="shared" ref="CL1705:CL1768" si="505">IF(INDEX(Kassza,CH1705,11)&lt;&gt;0,INDEX(Kassza,CH1705,11),"")</f>
        <v/>
      </c>
      <c r="CM1705" s="32" t="str">
        <f t="shared" ref="CM1705:CM1768" si="506">IF(INDEX(Kassza,CH1705,4)&lt;&gt;0,INDEX(Kassza,CH1705,4),"")</f>
        <v/>
      </c>
      <c r="CN1705" s="32" t="str">
        <f t="shared" ref="CN1705:CN1768" si="507">IF(INDEX(Kassza,CH1705,3)&lt;&gt;0,INDEX(Kassza,CH1705,3),"")</f>
        <v/>
      </c>
    </row>
    <row r="1706" spans="71:92" x14ac:dyDescent="0.3">
      <c r="BS1706" s="32" t="str">
        <f>IF(Kiadasi_kiseroiv!$K$2=BT1706,BV1706,"")</f>
        <v/>
      </c>
      <c r="BT1706" s="34" t="str">
        <f t="shared" si="490"/>
        <v/>
      </c>
      <c r="BU1706" s="32" t="str">
        <f t="shared" si="491"/>
        <v/>
      </c>
      <c r="BV1706" s="32" t="str">
        <f t="shared" si="492"/>
        <v/>
      </c>
      <c r="BW1706" s="32" t="str">
        <f t="shared" si="493"/>
        <v/>
      </c>
      <c r="BX1706" s="32" t="str">
        <f t="shared" si="494"/>
        <v/>
      </c>
      <c r="BY1706" s="32" t="str">
        <f t="shared" si="495"/>
        <v/>
      </c>
      <c r="BZ1706" s="32" t="str">
        <f t="shared" si="496"/>
        <v/>
      </c>
      <c r="CA1706" s="32" t="str">
        <f t="shared" si="497"/>
        <v/>
      </c>
      <c r="CB1706" s="33">
        <f>IF(COUNTIF($CD$7:CD1706,CD1706)=1,CD1706,CD1706+COUNTIF($CD$6:CD1705,CD1706))</f>
        <v>56852</v>
      </c>
      <c r="CC1706" s="34">
        <f t="shared" si="498"/>
        <v>55153</v>
      </c>
      <c r="CD1706" s="32">
        <f t="shared" si="499"/>
        <v>55153</v>
      </c>
      <c r="CE1706" s="32">
        <f t="shared" si="500"/>
        <v>0</v>
      </c>
      <c r="CF1706" s="32">
        <f t="shared" si="501"/>
        <v>0</v>
      </c>
      <c r="CG1706" s="32" t="str">
        <f t="shared" si="502"/>
        <v/>
      </c>
      <c r="CH1706" s="32">
        <v>1701</v>
      </c>
      <c r="CI1706" s="32" t="s">
        <v>6</v>
      </c>
      <c r="CJ1706" s="32" t="str">
        <f t="shared" si="503"/>
        <v/>
      </c>
      <c r="CK1706" s="32" t="str">
        <f t="shared" si="504"/>
        <v/>
      </c>
      <c r="CL1706" s="32" t="str">
        <f t="shared" si="505"/>
        <v/>
      </c>
      <c r="CM1706" s="32" t="str">
        <f t="shared" si="506"/>
        <v/>
      </c>
      <c r="CN1706" s="32" t="str">
        <f t="shared" si="507"/>
        <v/>
      </c>
    </row>
    <row r="1707" spans="71:92" x14ac:dyDescent="0.3">
      <c r="BS1707" s="32" t="str">
        <f>IF(Kiadasi_kiseroiv!$K$2=BT1707,BV1707,"")</f>
        <v/>
      </c>
      <c r="BT1707" s="34" t="str">
        <f t="shared" si="490"/>
        <v/>
      </c>
      <c r="BU1707" s="32" t="str">
        <f t="shared" si="491"/>
        <v/>
      </c>
      <c r="BV1707" s="32" t="str">
        <f t="shared" si="492"/>
        <v/>
      </c>
      <c r="BW1707" s="32" t="str">
        <f t="shared" si="493"/>
        <v/>
      </c>
      <c r="BX1707" s="32" t="str">
        <f t="shared" si="494"/>
        <v/>
      </c>
      <c r="BY1707" s="32" t="str">
        <f t="shared" si="495"/>
        <v/>
      </c>
      <c r="BZ1707" s="32" t="str">
        <f t="shared" si="496"/>
        <v/>
      </c>
      <c r="CA1707" s="32" t="str">
        <f t="shared" si="497"/>
        <v/>
      </c>
      <c r="CB1707" s="33">
        <f>IF(COUNTIF($CD$7:CD1707,CD1707)=1,CD1707,CD1707+COUNTIF($CD$6:CD1706,CD1707))</f>
        <v>56853</v>
      </c>
      <c r="CC1707" s="34">
        <f t="shared" si="498"/>
        <v>55153</v>
      </c>
      <c r="CD1707" s="32">
        <f t="shared" si="499"/>
        <v>55153</v>
      </c>
      <c r="CE1707" s="32">
        <f t="shared" si="500"/>
        <v>0</v>
      </c>
      <c r="CF1707" s="32">
        <f t="shared" si="501"/>
        <v>0</v>
      </c>
      <c r="CG1707" s="32" t="str">
        <f t="shared" si="502"/>
        <v/>
      </c>
      <c r="CH1707" s="32">
        <v>1702</v>
      </c>
      <c r="CI1707" s="32" t="s">
        <v>6</v>
      </c>
      <c r="CJ1707" s="32" t="str">
        <f t="shared" si="503"/>
        <v/>
      </c>
      <c r="CK1707" s="32" t="str">
        <f t="shared" si="504"/>
        <v/>
      </c>
      <c r="CL1707" s="32" t="str">
        <f t="shared" si="505"/>
        <v/>
      </c>
      <c r="CM1707" s="32" t="str">
        <f t="shared" si="506"/>
        <v/>
      </c>
      <c r="CN1707" s="32" t="str">
        <f t="shared" si="507"/>
        <v/>
      </c>
    </row>
    <row r="1708" spans="71:92" x14ac:dyDescent="0.3">
      <c r="BS1708" s="32" t="str">
        <f>IF(Kiadasi_kiseroiv!$K$2=BT1708,BV1708,"")</f>
        <v/>
      </c>
      <c r="BT1708" s="34" t="str">
        <f t="shared" si="490"/>
        <v/>
      </c>
      <c r="BU1708" s="32" t="str">
        <f t="shared" si="491"/>
        <v/>
      </c>
      <c r="BV1708" s="32" t="str">
        <f t="shared" si="492"/>
        <v/>
      </c>
      <c r="BW1708" s="32" t="str">
        <f t="shared" si="493"/>
        <v/>
      </c>
      <c r="BX1708" s="32" t="str">
        <f t="shared" si="494"/>
        <v/>
      </c>
      <c r="BY1708" s="32" t="str">
        <f t="shared" si="495"/>
        <v/>
      </c>
      <c r="BZ1708" s="32" t="str">
        <f t="shared" si="496"/>
        <v/>
      </c>
      <c r="CA1708" s="32" t="str">
        <f t="shared" si="497"/>
        <v/>
      </c>
      <c r="CB1708" s="33">
        <f>IF(COUNTIF($CD$7:CD1708,CD1708)=1,CD1708,CD1708+COUNTIF($CD$6:CD1707,CD1708))</f>
        <v>56854</v>
      </c>
      <c r="CC1708" s="34">
        <f t="shared" si="498"/>
        <v>55153</v>
      </c>
      <c r="CD1708" s="32">
        <f t="shared" si="499"/>
        <v>55153</v>
      </c>
      <c r="CE1708" s="32">
        <f t="shared" si="500"/>
        <v>0</v>
      </c>
      <c r="CF1708" s="32">
        <f t="shared" si="501"/>
        <v>0</v>
      </c>
      <c r="CG1708" s="32" t="str">
        <f t="shared" si="502"/>
        <v/>
      </c>
      <c r="CH1708" s="32">
        <v>1703</v>
      </c>
      <c r="CI1708" s="32" t="s">
        <v>6</v>
      </c>
      <c r="CJ1708" s="32" t="str">
        <f t="shared" si="503"/>
        <v/>
      </c>
      <c r="CK1708" s="32" t="str">
        <f t="shared" si="504"/>
        <v/>
      </c>
      <c r="CL1708" s="32" t="str">
        <f t="shared" si="505"/>
        <v/>
      </c>
      <c r="CM1708" s="32" t="str">
        <f t="shared" si="506"/>
        <v/>
      </c>
      <c r="CN1708" s="32" t="str">
        <f t="shared" si="507"/>
        <v/>
      </c>
    </row>
    <row r="1709" spans="71:92" x14ac:dyDescent="0.3">
      <c r="BS1709" s="32" t="str">
        <f>IF(Kiadasi_kiseroiv!$K$2=BT1709,BV1709,"")</f>
        <v/>
      </c>
      <c r="BT1709" s="34" t="str">
        <f t="shared" si="490"/>
        <v/>
      </c>
      <c r="BU1709" s="32" t="str">
        <f t="shared" si="491"/>
        <v/>
      </c>
      <c r="BV1709" s="32" t="str">
        <f t="shared" si="492"/>
        <v/>
      </c>
      <c r="BW1709" s="32" t="str">
        <f t="shared" si="493"/>
        <v/>
      </c>
      <c r="BX1709" s="32" t="str">
        <f t="shared" si="494"/>
        <v/>
      </c>
      <c r="BY1709" s="32" t="str">
        <f t="shared" si="495"/>
        <v/>
      </c>
      <c r="BZ1709" s="32" t="str">
        <f t="shared" si="496"/>
        <v/>
      </c>
      <c r="CA1709" s="32" t="str">
        <f t="shared" si="497"/>
        <v/>
      </c>
      <c r="CB1709" s="33">
        <f>IF(COUNTIF($CD$7:CD1709,CD1709)=1,CD1709,CD1709+COUNTIF($CD$6:CD1708,CD1709))</f>
        <v>56855</v>
      </c>
      <c r="CC1709" s="34">
        <f t="shared" si="498"/>
        <v>55153</v>
      </c>
      <c r="CD1709" s="32">
        <f t="shared" si="499"/>
        <v>55153</v>
      </c>
      <c r="CE1709" s="32">
        <f t="shared" si="500"/>
        <v>0</v>
      </c>
      <c r="CF1709" s="32">
        <f t="shared" si="501"/>
        <v>0</v>
      </c>
      <c r="CG1709" s="32" t="str">
        <f t="shared" si="502"/>
        <v/>
      </c>
      <c r="CH1709" s="32">
        <v>1704</v>
      </c>
      <c r="CI1709" s="32" t="s">
        <v>6</v>
      </c>
      <c r="CJ1709" s="32" t="str">
        <f t="shared" si="503"/>
        <v/>
      </c>
      <c r="CK1709" s="32" t="str">
        <f t="shared" si="504"/>
        <v/>
      </c>
      <c r="CL1709" s="32" t="str">
        <f t="shared" si="505"/>
        <v/>
      </c>
      <c r="CM1709" s="32" t="str">
        <f t="shared" si="506"/>
        <v/>
      </c>
      <c r="CN1709" s="32" t="str">
        <f t="shared" si="507"/>
        <v/>
      </c>
    </row>
    <row r="1710" spans="71:92" x14ac:dyDescent="0.3">
      <c r="BS1710" s="32" t="str">
        <f>IF(Kiadasi_kiseroiv!$K$2=BT1710,BV1710,"")</f>
        <v/>
      </c>
      <c r="BT1710" s="34" t="str">
        <f t="shared" si="490"/>
        <v/>
      </c>
      <c r="BU1710" s="32" t="str">
        <f t="shared" si="491"/>
        <v/>
      </c>
      <c r="BV1710" s="32" t="str">
        <f t="shared" si="492"/>
        <v/>
      </c>
      <c r="BW1710" s="32" t="str">
        <f t="shared" si="493"/>
        <v/>
      </c>
      <c r="BX1710" s="32" t="str">
        <f t="shared" si="494"/>
        <v/>
      </c>
      <c r="BY1710" s="32" t="str">
        <f t="shared" si="495"/>
        <v/>
      </c>
      <c r="BZ1710" s="32" t="str">
        <f t="shared" si="496"/>
        <v/>
      </c>
      <c r="CA1710" s="32" t="str">
        <f t="shared" si="497"/>
        <v/>
      </c>
      <c r="CB1710" s="33">
        <f>IF(COUNTIF($CD$7:CD1710,CD1710)=1,CD1710,CD1710+COUNTIF($CD$6:CD1709,CD1710))</f>
        <v>56856</v>
      </c>
      <c r="CC1710" s="34">
        <f t="shared" si="498"/>
        <v>55153</v>
      </c>
      <c r="CD1710" s="32">
        <f t="shared" si="499"/>
        <v>55153</v>
      </c>
      <c r="CE1710" s="32">
        <f t="shared" si="500"/>
        <v>0</v>
      </c>
      <c r="CF1710" s="32">
        <f t="shared" si="501"/>
        <v>0</v>
      </c>
      <c r="CG1710" s="32" t="str">
        <f t="shared" si="502"/>
        <v/>
      </c>
      <c r="CH1710" s="32">
        <v>1705</v>
      </c>
      <c r="CI1710" s="32" t="s">
        <v>6</v>
      </c>
      <c r="CJ1710" s="32" t="str">
        <f t="shared" si="503"/>
        <v/>
      </c>
      <c r="CK1710" s="32" t="str">
        <f t="shared" si="504"/>
        <v/>
      </c>
      <c r="CL1710" s="32" t="str">
        <f t="shared" si="505"/>
        <v/>
      </c>
      <c r="CM1710" s="32" t="str">
        <f t="shared" si="506"/>
        <v/>
      </c>
      <c r="CN1710" s="32" t="str">
        <f t="shared" si="507"/>
        <v/>
      </c>
    </row>
    <row r="1711" spans="71:92" x14ac:dyDescent="0.3">
      <c r="BS1711" s="32" t="str">
        <f>IF(Kiadasi_kiseroiv!$K$2=BT1711,BV1711,"")</f>
        <v/>
      </c>
      <c r="BT1711" s="34" t="str">
        <f t="shared" si="490"/>
        <v/>
      </c>
      <c r="BU1711" s="32" t="str">
        <f t="shared" si="491"/>
        <v/>
      </c>
      <c r="BV1711" s="32" t="str">
        <f t="shared" si="492"/>
        <v/>
      </c>
      <c r="BW1711" s="32" t="str">
        <f t="shared" si="493"/>
        <v/>
      </c>
      <c r="BX1711" s="32" t="str">
        <f t="shared" si="494"/>
        <v/>
      </c>
      <c r="BY1711" s="32" t="str">
        <f t="shared" si="495"/>
        <v/>
      </c>
      <c r="BZ1711" s="32" t="str">
        <f t="shared" si="496"/>
        <v/>
      </c>
      <c r="CA1711" s="32" t="str">
        <f t="shared" si="497"/>
        <v/>
      </c>
      <c r="CB1711" s="33">
        <f>IF(COUNTIF($CD$7:CD1711,CD1711)=1,CD1711,CD1711+COUNTIF($CD$6:CD1710,CD1711))</f>
        <v>56857</v>
      </c>
      <c r="CC1711" s="34">
        <f t="shared" si="498"/>
        <v>55153</v>
      </c>
      <c r="CD1711" s="32">
        <f t="shared" si="499"/>
        <v>55153</v>
      </c>
      <c r="CE1711" s="32">
        <f t="shared" si="500"/>
        <v>0</v>
      </c>
      <c r="CF1711" s="32">
        <f t="shared" si="501"/>
        <v>0</v>
      </c>
      <c r="CG1711" s="32" t="str">
        <f t="shared" si="502"/>
        <v/>
      </c>
      <c r="CH1711" s="32">
        <v>1706</v>
      </c>
      <c r="CI1711" s="32" t="s">
        <v>6</v>
      </c>
      <c r="CJ1711" s="32" t="str">
        <f t="shared" si="503"/>
        <v/>
      </c>
      <c r="CK1711" s="32" t="str">
        <f t="shared" si="504"/>
        <v/>
      </c>
      <c r="CL1711" s="32" t="str">
        <f t="shared" si="505"/>
        <v/>
      </c>
      <c r="CM1711" s="32" t="str">
        <f t="shared" si="506"/>
        <v/>
      </c>
      <c r="CN1711" s="32" t="str">
        <f t="shared" si="507"/>
        <v/>
      </c>
    </row>
    <row r="1712" spans="71:92" x14ac:dyDescent="0.3">
      <c r="BS1712" s="32" t="str">
        <f>IF(Kiadasi_kiseroiv!$K$2=BT1712,BV1712,"")</f>
        <v/>
      </c>
      <c r="BT1712" s="34" t="str">
        <f t="shared" si="490"/>
        <v/>
      </c>
      <c r="BU1712" s="32" t="str">
        <f t="shared" si="491"/>
        <v/>
      </c>
      <c r="BV1712" s="32" t="str">
        <f t="shared" si="492"/>
        <v/>
      </c>
      <c r="BW1712" s="32" t="str">
        <f t="shared" si="493"/>
        <v/>
      </c>
      <c r="BX1712" s="32" t="str">
        <f t="shared" si="494"/>
        <v/>
      </c>
      <c r="BY1712" s="32" t="str">
        <f t="shared" si="495"/>
        <v/>
      </c>
      <c r="BZ1712" s="32" t="str">
        <f t="shared" si="496"/>
        <v/>
      </c>
      <c r="CA1712" s="32" t="str">
        <f t="shared" si="497"/>
        <v/>
      </c>
      <c r="CB1712" s="33">
        <f>IF(COUNTIF($CD$7:CD1712,CD1712)=1,CD1712,CD1712+COUNTIF($CD$6:CD1711,CD1712))</f>
        <v>56858</v>
      </c>
      <c r="CC1712" s="34">
        <f t="shared" si="498"/>
        <v>55153</v>
      </c>
      <c r="CD1712" s="32">
        <f t="shared" si="499"/>
        <v>55153</v>
      </c>
      <c r="CE1712" s="32">
        <f t="shared" si="500"/>
        <v>0</v>
      </c>
      <c r="CF1712" s="32">
        <f t="shared" si="501"/>
        <v>0</v>
      </c>
      <c r="CG1712" s="32" t="str">
        <f t="shared" si="502"/>
        <v/>
      </c>
      <c r="CH1712" s="32">
        <v>1707</v>
      </c>
      <c r="CI1712" s="32" t="s">
        <v>6</v>
      </c>
      <c r="CJ1712" s="32" t="str">
        <f t="shared" si="503"/>
        <v/>
      </c>
      <c r="CK1712" s="32" t="str">
        <f t="shared" si="504"/>
        <v/>
      </c>
      <c r="CL1712" s="32" t="str">
        <f t="shared" si="505"/>
        <v/>
      </c>
      <c r="CM1712" s="32" t="str">
        <f t="shared" si="506"/>
        <v/>
      </c>
      <c r="CN1712" s="32" t="str">
        <f t="shared" si="507"/>
        <v/>
      </c>
    </row>
    <row r="1713" spans="71:92" x14ac:dyDescent="0.3">
      <c r="BS1713" s="32" t="str">
        <f>IF(Kiadasi_kiseroiv!$K$2=BT1713,BV1713,"")</f>
        <v/>
      </c>
      <c r="BT1713" s="34" t="str">
        <f t="shared" si="490"/>
        <v/>
      </c>
      <c r="BU1713" s="32" t="str">
        <f t="shared" si="491"/>
        <v/>
      </c>
      <c r="BV1713" s="32" t="str">
        <f t="shared" si="492"/>
        <v/>
      </c>
      <c r="BW1713" s="32" t="str">
        <f t="shared" si="493"/>
        <v/>
      </c>
      <c r="BX1713" s="32" t="str">
        <f t="shared" si="494"/>
        <v/>
      </c>
      <c r="BY1713" s="32" t="str">
        <f t="shared" si="495"/>
        <v/>
      </c>
      <c r="BZ1713" s="32" t="str">
        <f t="shared" si="496"/>
        <v/>
      </c>
      <c r="CA1713" s="32" t="str">
        <f t="shared" si="497"/>
        <v/>
      </c>
      <c r="CB1713" s="33">
        <f>IF(COUNTIF($CD$7:CD1713,CD1713)=1,CD1713,CD1713+COUNTIF($CD$6:CD1712,CD1713))</f>
        <v>56859</v>
      </c>
      <c r="CC1713" s="34">
        <f t="shared" si="498"/>
        <v>55153</v>
      </c>
      <c r="CD1713" s="32">
        <f t="shared" si="499"/>
        <v>55153</v>
      </c>
      <c r="CE1713" s="32">
        <f t="shared" si="500"/>
        <v>0</v>
      </c>
      <c r="CF1713" s="32">
        <f t="shared" si="501"/>
        <v>0</v>
      </c>
      <c r="CG1713" s="32" t="str">
        <f t="shared" si="502"/>
        <v/>
      </c>
      <c r="CH1713" s="32">
        <v>1708</v>
      </c>
      <c r="CI1713" s="32" t="s">
        <v>6</v>
      </c>
      <c r="CJ1713" s="32" t="str">
        <f t="shared" si="503"/>
        <v/>
      </c>
      <c r="CK1713" s="32" t="str">
        <f t="shared" si="504"/>
        <v/>
      </c>
      <c r="CL1713" s="32" t="str">
        <f t="shared" si="505"/>
        <v/>
      </c>
      <c r="CM1713" s="32" t="str">
        <f t="shared" si="506"/>
        <v/>
      </c>
      <c r="CN1713" s="32" t="str">
        <f t="shared" si="507"/>
        <v/>
      </c>
    </row>
    <row r="1714" spans="71:92" x14ac:dyDescent="0.3">
      <c r="BS1714" s="32" t="str">
        <f>IF(Kiadasi_kiseroiv!$K$2=BT1714,BV1714,"")</f>
        <v/>
      </c>
      <c r="BT1714" s="34" t="str">
        <f t="shared" si="490"/>
        <v/>
      </c>
      <c r="BU1714" s="32" t="str">
        <f t="shared" si="491"/>
        <v/>
      </c>
      <c r="BV1714" s="32" t="str">
        <f t="shared" si="492"/>
        <v/>
      </c>
      <c r="BW1714" s="32" t="str">
        <f t="shared" si="493"/>
        <v/>
      </c>
      <c r="BX1714" s="32" t="str">
        <f t="shared" si="494"/>
        <v/>
      </c>
      <c r="BY1714" s="32" t="str">
        <f t="shared" si="495"/>
        <v/>
      </c>
      <c r="BZ1714" s="32" t="str">
        <f t="shared" si="496"/>
        <v/>
      </c>
      <c r="CA1714" s="32" t="str">
        <f t="shared" si="497"/>
        <v/>
      </c>
      <c r="CB1714" s="33">
        <f>IF(COUNTIF($CD$7:CD1714,CD1714)=1,CD1714,CD1714+COUNTIF($CD$6:CD1713,CD1714))</f>
        <v>56860</v>
      </c>
      <c r="CC1714" s="34">
        <f t="shared" si="498"/>
        <v>55153</v>
      </c>
      <c r="CD1714" s="32">
        <f t="shared" si="499"/>
        <v>55153</v>
      </c>
      <c r="CE1714" s="32">
        <f t="shared" si="500"/>
        <v>0</v>
      </c>
      <c r="CF1714" s="32">
        <f t="shared" si="501"/>
        <v>0</v>
      </c>
      <c r="CG1714" s="32" t="str">
        <f t="shared" si="502"/>
        <v/>
      </c>
      <c r="CH1714" s="32">
        <v>1709</v>
      </c>
      <c r="CI1714" s="32" t="s">
        <v>6</v>
      </c>
      <c r="CJ1714" s="32" t="str">
        <f t="shared" si="503"/>
        <v/>
      </c>
      <c r="CK1714" s="32" t="str">
        <f t="shared" si="504"/>
        <v/>
      </c>
      <c r="CL1714" s="32" t="str">
        <f t="shared" si="505"/>
        <v/>
      </c>
      <c r="CM1714" s="32" t="str">
        <f t="shared" si="506"/>
        <v/>
      </c>
      <c r="CN1714" s="32" t="str">
        <f t="shared" si="507"/>
        <v/>
      </c>
    </row>
    <row r="1715" spans="71:92" x14ac:dyDescent="0.3">
      <c r="BS1715" s="32" t="str">
        <f>IF(Kiadasi_kiseroiv!$K$2=BT1715,BV1715,"")</f>
        <v/>
      </c>
      <c r="BT1715" s="34" t="str">
        <f t="shared" si="490"/>
        <v/>
      </c>
      <c r="BU1715" s="32" t="str">
        <f t="shared" si="491"/>
        <v/>
      </c>
      <c r="BV1715" s="32" t="str">
        <f t="shared" si="492"/>
        <v/>
      </c>
      <c r="BW1715" s="32" t="str">
        <f t="shared" si="493"/>
        <v/>
      </c>
      <c r="BX1715" s="32" t="str">
        <f t="shared" si="494"/>
        <v/>
      </c>
      <c r="BY1715" s="32" t="str">
        <f t="shared" si="495"/>
        <v/>
      </c>
      <c r="BZ1715" s="32" t="str">
        <f t="shared" si="496"/>
        <v/>
      </c>
      <c r="CA1715" s="32" t="str">
        <f t="shared" si="497"/>
        <v/>
      </c>
      <c r="CB1715" s="33">
        <f>IF(COUNTIF($CD$7:CD1715,CD1715)=1,CD1715,CD1715+COUNTIF($CD$6:CD1714,CD1715))</f>
        <v>56861</v>
      </c>
      <c r="CC1715" s="34">
        <f t="shared" si="498"/>
        <v>55153</v>
      </c>
      <c r="CD1715" s="32">
        <f t="shared" si="499"/>
        <v>55153</v>
      </c>
      <c r="CE1715" s="32">
        <f t="shared" si="500"/>
        <v>0</v>
      </c>
      <c r="CF1715" s="32">
        <f t="shared" si="501"/>
        <v>0</v>
      </c>
      <c r="CG1715" s="32" t="str">
        <f t="shared" si="502"/>
        <v/>
      </c>
      <c r="CH1715" s="32">
        <v>1710</v>
      </c>
      <c r="CI1715" s="32" t="s">
        <v>6</v>
      </c>
      <c r="CJ1715" s="32" t="str">
        <f t="shared" si="503"/>
        <v/>
      </c>
      <c r="CK1715" s="32" t="str">
        <f t="shared" si="504"/>
        <v/>
      </c>
      <c r="CL1715" s="32" t="str">
        <f t="shared" si="505"/>
        <v/>
      </c>
      <c r="CM1715" s="32" t="str">
        <f t="shared" si="506"/>
        <v/>
      </c>
      <c r="CN1715" s="32" t="str">
        <f t="shared" si="507"/>
        <v/>
      </c>
    </row>
    <row r="1716" spans="71:92" x14ac:dyDescent="0.3">
      <c r="BS1716" s="32" t="str">
        <f>IF(Kiadasi_kiseroiv!$K$2=BT1716,BV1716,"")</f>
        <v/>
      </c>
      <c r="BT1716" s="34" t="str">
        <f t="shared" si="490"/>
        <v/>
      </c>
      <c r="BU1716" s="32" t="str">
        <f t="shared" si="491"/>
        <v/>
      </c>
      <c r="BV1716" s="32" t="str">
        <f t="shared" si="492"/>
        <v/>
      </c>
      <c r="BW1716" s="32" t="str">
        <f t="shared" si="493"/>
        <v/>
      </c>
      <c r="BX1716" s="32" t="str">
        <f t="shared" si="494"/>
        <v/>
      </c>
      <c r="BY1716" s="32" t="str">
        <f t="shared" si="495"/>
        <v/>
      </c>
      <c r="BZ1716" s="32" t="str">
        <f t="shared" si="496"/>
        <v/>
      </c>
      <c r="CA1716" s="32" t="str">
        <f t="shared" si="497"/>
        <v/>
      </c>
      <c r="CB1716" s="33">
        <f>IF(COUNTIF($CD$7:CD1716,CD1716)=1,CD1716,CD1716+COUNTIF($CD$6:CD1715,CD1716))</f>
        <v>56862</v>
      </c>
      <c r="CC1716" s="34">
        <f t="shared" si="498"/>
        <v>55153</v>
      </c>
      <c r="CD1716" s="32">
        <f t="shared" si="499"/>
        <v>55153</v>
      </c>
      <c r="CE1716" s="32">
        <f t="shared" si="500"/>
        <v>0</v>
      </c>
      <c r="CF1716" s="32">
        <f t="shared" si="501"/>
        <v>0</v>
      </c>
      <c r="CG1716" s="32" t="str">
        <f t="shared" si="502"/>
        <v/>
      </c>
      <c r="CH1716" s="32">
        <v>1711</v>
      </c>
      <c r="CI1716" s="32" t="s">
        <v>6</v>
      </c>
      <c r="CJ1716" s="32" t="str">
        <f t="shared" si="503"/>
        <v/>
      </c>
      <c r="CK1716" s="32" t="str">
        <f t="shared" si="504"/>
        <v/>
      </c>
      <c r="CL1716" s="32" t="str">
        <f t="shared" si="505"/>
        <v/>
      </c>
      <c r="CM1716" s="32" t="str">
        <f t="shared" si="506"/>
        <v/>
      </c>
      <c r="CN1716" s="32" t="str">
        <f t="shared" si="507"/>
        <v/>
      </c>
    </row>
    <row r="1717" spans="71:92" x14ac:dyDescent="0.3">
      <c r="BS1717" s="32" t="str">
        <f>IF(Kiadasi_kiseroiv!$K$2=BT1717,BV1717,"")</f>
        <v/>
      </c>
      <c r="BT1717" s="34" t="str">
        <f t="shared" si="490"/>
        <v/>
      </c>
      <c r="BU1717" s="32" t="str">
        <f t="shared" si="491"/>
        <v/>
      </c>
      <c r="BV1717" s="32" t="str">
        <f t="shared" si="492"/>
        <v/>
      </c>
      <c r="BW1717" s="32" t="str">
        <f t="shared" si="493"/>
        <v/>
      </c>
      <c r="BX1717" s="32" t="str">
        <f t="shared" si="494"/>
        <v/>
      </c>
      <c r="BY1717" s="32" t="str">
        <f t="shared" si="495"/>
        <v/>
      </c>
      <c r="BZ1717" s="32" t="str">
        <f t="shared" si="496"/>
        <v/>
      </c>
      <c r="CA1717" s="32" t="str">
        <f t="shared" si="497"/>
        <v/>
      </c>
      <c r="CB1717" s="33">
        <f>IF(COUNTIF($CD$7:CD1717,CD1717)=1,CD1717,CD1717+COUNTIF($CD$6:CD1716,CD1717))</f>
        <v>56863</v>
      </c>
      <c r="CC1717" s="34">
        <f t="shared" si="498"/>
        <v>55153</v>
      </c>
      <c r="CD1717" s="32">
        <f t="shared" si="499"/>
        <v>55153</v>
      </c>
      <c r="CE1717" s="32">
        <f t="shared" si="500"/>
        <v>0</v>
      </c>
      <c r="CF1717" s="32">
        <f t="shared" si="501"/>
        <v>0</v>
      </c>
      <c r="CG1717" s="32" t="str">
        <f t="shared" si="502"/>
        <v/>
      </c>
      <c r="CH1717" s="32">
        <v>1712</v>
      </c>
      <c r="CI1717" s="32" t="s">
        <v>6</v>
      </c>
      <c r="CJ1717" s="32" t="str">
        <f t="shared" si="503"/>
        <v/>
      </c>
      <c r="CK1717" s="32" t="str">
        <f t="shared" si="504"/>
        <v/>
      </c>
      <c r="CL1717" s="32" t="str">
        <f t="shared" si="505"/>
        <v/>
      </c>
      <c r="CM1717" s="32" t="str">
        <f t="shared" si="506"/>
        <v/>
      </c>
      <c r="CN1717" s="32" t="str">
        <f t="shared" si="507"/>
        <v/>
      </c>
    </row>
    <row r="1718" spans="71:92" x14ac:dyDescent="0.3">
      <c r="BS1718" s="32" t="str">
        <f>IF(Kiadasi_kiseroiv!$K$2=BT1718,BV1718,"")</f>
        <v/>
      </c>
      <c r="BT1718" s="34" t="str">
        <f t="shared" si="490"/>
        <v/>
      </c>
      <c r="BU1718" s="32" t="str">
        <f t="shared" si="491"/>
        <v/>
      </c>
      <c r="BV1718" s="32" t="str">
        <f t="shared" si="492"/>
        <v/>
      </c>
      <c r="BW1718" s="32" t="str">
        <f t="shared" si="493"/>
        <v/>
      </c>
      <c r="BX1718" s="32" t="str">
        <f t="shared" si="494"/>
        <v/>
      </c>
      <c r="BY1718" s="32" t="str">
        <f t="shared" si="495"/>
        <v/>
      </c>
      <c r="BZ1718" s="32" t="str">
        <f t="shared" si="496"/>
        <v/>
      </c>
      <c r="CA1718" s="32" t="str">
        <f t="shared" si="497"/>
        <v/>
      </c>
      <c r="CB1718" s="33">
        <f>IF(COUNTIF($CD$7:CD1718,CD1718)=1,CD1718,CD1718+COUNTIF($CD$6:CD1717,CD1718))</f>
        <v>56864</v>
      </c>
      <c r="CC1718" s="34">
        <f t="shared" si="498"/>
        <v>55153</v>
      </c>
      <c r="CD1718" s="32">
        <f t="shared" si="499"/>
        <v>55153</v>
      </c>
      <c r="CE1718" s="32">
        <f t="shared" si="500"/>
        <v>0</v>
      </c>
      <c r="CF1718" s="32">
        <f t="shared" si="501"/>
        <v>0</v>
      </c>
      <c r="CG1718" s="32" t="str">
        <f t="shared" si="502"/>
        <v/>
      </c>
      <c r="CH1718" s="32">
        <v>1713</v>
      </c>
      <c r="CI1718" s="32" t="s">
        <v>6</v>
      </c>
      <c r="CJ1718" s="32" t="str">
        <f t="shared" si="503"/>
        <v/>
      </c>
      <c r="CK1718" s="32" t="str">
        <f t="shared" si="504"/>
        <v/>
      </c>
      <c r="CL1718" s="32" t="str">
        <f t="shared" si="505"/>
        <v/>
      </c>
      <c r="CM1718" s="32" t="str">
        <f t="shared" si="506"/>
        <v/>
      </c>
      <c r="CN1718" s="32" t="str">
        <f t="shared" si="507"/>
        <v/>
      </c>
    </row>
    <row r="1719" spans="71:92" x14ac:dyDescent="0.3">
      <c r="BS1719" s="32" t="str">
        <f>IF(Kiadasi_kiseroiv!$K$2=BT1719,BV1719,"")</f>
        <v/>
      </c>
      <c r="BT1719" s="34" t="str">
        <f t="shared" si="490"/>
        <v/>
      </c>
      <c r="BU1719" s="32" t="str">
        <f t="shared" si="491"/>
        <v/>
      </c>
      <c r="BV1719" s="32" t="str">
        <f t="shared" si="492"/>
        <v/>
      </c>
      <c r="BW1719" s="32" t="str">
        <f t="shared" si="493"/>
        <v/>
      </c>
      <c r="BX1719" s="32" t="str">
        <f t="shared" si="494"/>
        <v/>
      </c>
      <c r="BY1719" s="32" t="str">
        <f t="shared" si="495"/>
        <v/>
      </c>
      <c r="BZ1719" s="32" t="str">
        <f t="shared" si="496"/>
        <v/>
      </c>
      <c r="CA1719" s="32" t="str">
        <f t="shared" si="497"/>
        <v/>
      </c>
      <c r="CB1719" s="33">
        <f>IF(COUNTIF($CD$7:CD1719,CD1719)=1,CD1719,CD1719+COUNTIF($CD$6:CD1718,CD1719))</f>
        <v>56865</v>
      </c>
      <c r="CC1719" s="34">
        <f t="shared" si="498"/>
        <v>55153</v>
      </c>
      <c r="CD1719" s="32">
        <f t="shared" si="499"/>
        <v>55153</v>
      </c>
      <c r="CE1719" s="32">
        <f t="shared" si="500"/>
        <v>0</v>
      </c>
      <c r="CF1719" s="32">
        <f t="shared" si="501"/>
        <v>0</v>
      </c>
      <c r="CG1719" s="32" t="str">
        <f t="shared" si="502"/>
        <v/>
      </c>
      <c r="CH1719" s="32">
        <v>1714</v>
      </c>
      <c r="CI1719" s="32" t="s">
        <v>6</v>
      </c>
      <c r="CJ1719" s="32" t="str">
        <f t="shared" si="503"/>
        <v/>
      </c>
      <c r="CK1719" s="32" t="str">
        <f t="shared" si="504"/>
        <v/>
      </c>
      <c r="CL1719" s="32" t="str">
        <f t="shared" si="505"/>
        <v/>
      </c>
      <c r="CM1719" s="32" t="str">
        <f t="shared" si="506"/>
        <v/>
      </c>
      <c r="CN1719" s="32" t="str">
        <f t="shared" si="507"/>
        <v/>
      </c>
    </row>
    <row r="1720" spans="71:92" x14ac:dyDescent="0.3">
      <c r="BS1720" s="32" t="str">
        <f>IF(Kiadasi_kiseroiv!$K$2=BT1720,BV1720,"")</f>
        <v/>
      </c>
      <c r="BT1720" s="34" t="str">
        <f t="shared" si="490"/>
        <v/>
      </c>
      <c r="BU1720" s="32" t="str">
        <f t="shared" si="491"/>
        <v/>
      </c>
      <c r="BV1720" s="32" t="str">
        <f t="shared" si="492"/>
        <v/>
      </c>
      <c r="BW1720" s="32" t="str">
        <f t="shared" si="493"/>
        <v/>
      </c>
      <c r="BX1720" s="32" t="str">
        <f t="shared" si="494"/>
        <v/>
      </c>
      <c r="BY1720" s="32" t="str">
        <f t="shared" si="495"/>
        <v/>
      </c>
      <c r="BZ1720" s="32" t="str">
        <f t="shared" si="496"/>
        <v/>
      </c>
      <c r="CA1720" s="32" t="str">
        <f t="shared" si="497"/>
        <v/>
      </c>
      <c r="CB1720" s="33">
        <f>IF(COUNTIF($CD$7:CD1720,CD1720)=1,CD1720,CD1720+COUNTIF($CD$6:CD1719,CD1720))</f>
        <v>56866</v>
      </c>
      <c r="CC1720" s="34">
        <f t="shared" si="498"/>
        <v>55153</v>
      </c>
      <c r="CD1720" s="32">
        <f t="shared" si="499"/>
        <v>55153</v>
      </c>
      <c r="CE1720" s="32">
        <f t="shared" si="500"/>
        <v>0</v>
      </c>
      <c r="CF1720" s="32">
        <f t="shared" si="501"/>
        <v>0</v>
      </c>
      <c r="CG1720" s="32" t="str">
        <f t="shared" si="502"/>
        <v/>
      </c>
      <c r="CH1720" s="32">
        <v>1715</v>
      </c>
      <c r="CI1720" s="32" t="s">
        <v>6</v>
      </c>
      <c r="CJ1720" s="32" t="str">
        <f t="shared" si="503"/>
        <v/>
      </c>
      <c r="CK1720" s="32" t="str">
        <f t="shared" si="504"/>
        <v/>
      </c>
      <c r="CL1720" s="32" t="str">
        <f t="shared" si="505"/>
        <v/>
      </c>
      <c r="CM1720" s="32" t="str">
        <f t="shared" si="506"/>
        <v/>
      </c>
      <c r="CN1720" s="32" t="str">
        <f t="shared" si="507"/>
        <v/>
      </c>
    </row>
    <row r="1721" spans="71:92" x14ac:dyDescent="0.3">
      <c r="BS1721" s="32" t="str">
        <f>IF(Kiadasi_kiseroiv!$K$2=BT1721,BV1721,"")</f>
        <v/>
      </c>
      <c r="BT1721" s="34" t="str">
        <f t="shared" si="490"/>
        <v/>
      </c>
      <c r="BU1721" s="32" t="str">
        <f t="shared" si="491"/>
        <v/>
      </c>
      <c r="BV1721" s="32" t="str">
        <f t="shared" si="492"/>
        <v/>
      </c>
      <c r="BW1721" s="32" t="str">
        <f t="shared" si="493"/>
        <v/>
      </c>
      <c r="BX1721" s="32" t="str">
        <f t="shared" si="494"/>
        <v/>
      </c>
      <c r="BY1721" s="32" t="str">
        <f t="shared" si="495"/>
        <v/>
      </c>
      <c r="BZ1721" s="32" t="str">
        <f t="shared" si="496"/>
        <v/>
      </c>
      <c r="CA1721" s="32" t="str">
        <f t="shared" si="497"/>
        <v/>
      </c>
      <c r="CB1721" s="33">
        <f>IF(COUNTIF($CD$7:CD1721,CD1721)=1,CD1721,CD1721+COUNTIF($CD$6:CD1720,CD1721))</f>
        <v>56867</v>
      </c>
      <c r="CC1721" s="34">
        <f t="shared" si="498"/>
        <v>55153</v>
      </c>
      <c r="CD1721" s="32">
        <f t="shared" si="499"/>
        <v>55153</v>
      </c>
      <c r="CE1721" s="32">
        <f t="shared" si="500"/>
        <v>0</v>
      </c>
      <c r="CF1721" s="32">
        <f t="shared" si="501"/>
        <v>0</v>
      </c>
      <c r="CG1721" s="32" t="str">
        <f t="shared" si="502"/>
        <v/>
      </c>
      <c r="CH1721" s="32">
        <v>1716</v>
      </c>
      <c r="CI1721" s="32" t="s">
        <v>6</v>
      </c>
      <c r="CJ1721" s="32" t="str">
        <f t="shared" si="503"/>
        <v/>
      </c>
      <c r="CK1721" s="32" t="str">
        <f t="shared" si="504"/>
        <v/>
      </c>
      <c r="CL1721" s="32" t="str">
        <f t="shared" si="505"/>
        <v/>
      </c>
      <c r="CM1721" s="32" t="str">
        <f t="shared" si="506"/>
        <v/>
      </c>
      <c r="CN1721" s="32" t="str">
        <f t="shared" si="507"/>
        <v/>
      </c>
    </row>
    <row r="1722" spans="71:92" x14ac:dyDescent="0.3">
      <c r="BS1722" s="32" t="str">
        <f>IF(Kiadasi_kiseroiv!$K$2=BT1722,BV1722,"")</f>
        <v/>
      </c>
      <c r="BT1722" s="34" t="str">
        <f t="shared" si="490"/>
        <v/>
      </c>
      <c r="BU1722" s="32" t="str">
        <f t="shared" si="491"/>
        <v/>
      </c>
      <c r="BV1722" s="32" t="str">
        <f t="shared" si="492"/>
        <v/>
      </c>
      <c r="BW1722" s="32" t="str">
        <f t="shared" si="493"/>
        <v/>
      </c>
      <c r="BX1722" s="32" t="str">
        <f t="shared" si="494"/>
        <v/>
      </c>
      <c r="BY1722" s="32" t="str">
        <f t="shared" si="495"/>
        <v/>
      </c>
      <c r="BZ1722" s="32" t="str">
        <f t="shared" si="496"/>
        <v/>
      </c>
      <c r="CA1722" s="32" t="str">
        <f t="shared" si="497"/>
        <v/>
      </c>
      <c r="CB1722" s="33">
        <f>IF(COUNTIF($CD$7:CD1722,CD1722)=1,CD1722,CD1722+COUNTIF($CD$6:CD1721,CD1722))</f>
        <v>56868</v>
      </c>
      <c r="CC1722" s="34">
        <f t="shared" si="498"/>
        <v>55153</v>
      </c>
      <c r="CD1722" s="32">
        <f t="shared" si="499"/>
        <v>55153</v>
      </c>
      <c r="CE1722" s="32">
        <f t="shared" si="500"/>
        <v>0</v>
      </c>
      <c r="CF1722" s="32">
        <f t="shared" si="501"/>
        <v>0</v>
      </c>
      <c r="CG1722" s="32" t="str">
        <f t="shared" si="502"/>
        <v/>
      </c>
      <c r="CH1722" s="32">
        <v>1717</v>
      </c>
      <c r="CI1722" s="32" t="s">
        <v>6</v>
      </c>
      <c r="CJ1722" s="32" t="str">
        <f t="shared" si="503"/>
        <v/>
      </c>
      <c r="CK1722" s="32" t="str">
        <f t="shared" si="504"/>
        <v/>
      </c>
      <c r="CL1722" s="32" t="str">
        <f t="shared" si="505"/>
        <v/>
      </c>
      <c r="CM1722" s="32" t="str">
        <f t="shared" si="506"/>
        <v/>
      </c>
      <c r="CN1722" s="32" t="str">
        <f t="shared" si="507"/>
        <v/>
      </c>
    </row>
    <row r="1723" spans="71:92" x14ac:dyDescent="0.3">
      <c r="BS1723" s="32" t="str">
        <f>IF(Kiadasi_kiseroiv!$K$2=BT1723,BV1723,"")</f>
        <v/>
      </c>
      <c r="BT1723" s="34" t="str">
        <f t="shared" si="490"/>
        <v/>
      </c>
      <c r="BU1723" s="32" t="str">
        <f t="shared" si="491"/>
        <v/>
      </c>
      <c r="BV1723" s="32" t="str">
        <f t="shared" si="492"/>
        <v/>
      </c>
      <c r="BW1723" s="32" t="str">
        <f t="shared" si="493"/>
        <v/>
      </c>
      <c r="BX1723" s="32" t="str">
        <f t="shared" si="494"/>
        <v/>
      </c>
      <c r="BY1723" s="32" t="str">
        <f t="shared" si="495"/>
        <v/>
      </c>
      <c r="BZ1723" s="32" t="str">
        <f t="shared" si="496"/>
        <v/>
      </c>
      <c r="CA1723" s="32" t="str">
        <f t="shared" si="497"/>
        <v/>
      </c>
      <c r="CB1723" s="33">
        <f>IF(COUNTIF($CD$7:CD1723,CD1723)=1,CD1723,CD1723+COUNTIF($CD$6:CD1722,CD1723))</f>
        <v>56869</v>
      </c>
      <c r="CC1723" s="34">
        <f t="shared" si="498"/>
        <v>55153</v>
      </c>
      <c r="CD1723" s="32">
        <f t="shared" si="499"/>
        <v>55153</v>
      </c>
      <c r="CE1723" s="32">
        <f t="shared" si="500"/>
        <v>0</v>
      </c>
      <c r="CF1723" s="32">
        <f t="shared" si="501"/>
        <v>0</v>
      </c>
      <c r="CG1723" s="32" t="str">
        <f t="shared" si="502"/>
        <v/>
      </c>
      <c r="CH1723" s="32">
        <v>1718</v>
      </c>
      <c r="CI1723" s="32" t="s">
        <v>6</v>
      </c>
      <c r="CJ1723" s="32" t="str">
        <f t="shared" si="503"/>
        <v/>
      </c>
      <c r="CK1723" s="32" t="str">
        <f t="shared" si="504"/>
        <v/>
      </c>
      <c r="CL1723" s="32" t="str">
        <f t="shared" si="505"/>
        <v/>
      </c>
      <c r="CM1723" s="32" t="str">
        <f t="shared" si="506"/>
        <v/>
      </c>
      <c r="CN1723" s="32" t="str">
        <f t="shared" si="507"/>
        <v/>
      </c>
    </row>
    <row r="1724" spans="71:92" x14ac:dyDescent="0.3">
      <c r="BS1724" s="32" t="str">
        <f>IF(Kiadasi_kiseroiv!$K$2=BT1724,BV1724,"")</f>
        <v/>
      </c>
      <c r="BT1724" s="34" t="str">
        <f t="shared" si="490"/>
        <v/>
      </c>
      <c r="BU1724" s="32" t="str">
        <f t="shared" si="491"/>
        <v/>
      </c>
      <c r="BV1724" s="32" t="str">
        <f t="shared" si="492"/>
        <v/>
      </c>
      <c r="BW1724" s="32" t="str">
        <f t="shared" si="493"/>
        <v/>
      </c>
      <c r="BX1724" s="32" t="str">
        <f t="shared" si="494"/>
        <v/>
      </c>
      <c r="BY1724" s="32" t="str">
        <f t="shared" si="495"/>
        <v/>
      </c>
      <c r="BZ1724" s="32" t="str">
        <f t="shared" si="496"/>
        <v/>
      </c>
      <c r="CA1724" s="32" t="str">
        <f t="shared" si="497"/>
        <v/>
      </c>
      <c r="CB1724" s="33">
        <f>IF(COUNTIF($CD$7:CD1724,CD1724)=1,CD1724,CD1724+COUNTIF($CD$6:CD1723,CD1724))</f>
        <v>56870</v>
      </c>
      <c r="CC1724" s="34">
        <f t="shared" si="498"/>
        <v>55153</v>
      </c>
      <c r="CD1724" s="32">
        <f t="shared" si="499"/>
        <v>55153</v>
      </c>
      <c r="CE1724" s="32">
        <f t="shared" si="500"/>
        <v>0</v>
      </c>
      <c r="CF1724" s="32">
        <f t="shared" si="501"/>
        <v>0</v>
      </c>
      <c r="CG1724" s="32" t="str">
        <f t="shared" si="502"/>
        <v/>
      </c>
      <c r="CH1724" s="32">
        <v>1719</v>
      </c>
      <c r="CI1724" s="32" t="s">
        <v>6</v>
      </c>
      <c r="CJ1724" s="32" t="str">
        <f t="shared" si="503"/>
        <v/>
      </c>
      <c r="CK1724" s="32" t="str">
        <f t="shared" si="504"/>
        <v/>
      </c>
      <c r="CL1724" s="32" t="str">
        <f t="shared" si="505"/>
        <v/>
      </c>
      <c r="CM1724" s="32" t="str">
        <f t="shared" si="506"/>
        <v/>
      </c>
      <c r="CN1724" s="32" t="str">
        <f t="shared" si="507"/>
        <v/>
      </c>
    </row>
    <row r="1725" spans="71:92" x14ac:dyDescent="0.3">
      <c r="BS1725" s="32" t="str">
        <f>IF(Kiadasi_kiseroiv!$K$2=BT1725,BV1725,"")</f>
        <v/>
      </c>
      <c r="BT1725" s="34" t="str">
        <f t="shared" si="490"/>
        <v/>
      </c>
      <c r="BU1725" s="32" t="str">
        <f t="shared" si="491"/>
        <v/>
      </c>
      <c r="BV1725" s="32" t="str">
        <f t="shared" si="492"/>
        <v/>
      </c>
      <c r="BW1725" s="32" t="str">
        <f t="shared" si="493"/>
        <v/>
      </c>
      <c r="BX1725" s="32" t="str">
        <f t="shared" si="494"/>
        <v/>
      </c>
      <c r="BY1725" s="32" t="str">
        <f t="shared" si="495"/>
        <v/>
      </c>
      <c r="BZ1725" s="32" t="str">
        <f t="shared" si="496"/>
        <v/>
      </c>
      <c r="CA1725" s="32" t="str">
        <f t="shared" si="497"/>
        <v/>
      </c>
      <c r="CB1725" s="33">
        <f>IF(COUNTIF($CD$7:CD1725,CD1725)=1,CD1725,CD1725+COUNTIF($CD$6:CD1724,CD1725))</f>
        <v>56871</v>
      </c>
      <c r="CC1725" s="34">
        <f t="shared" si="498"/>
        <v>55153</v>
      </c>
      <c r="CD1725" s="32">
        <f t="shared" si="499"/>
        <v>55153</v>
      </c>
      <c r="CE1725" s="32">
        <f t="shared" si="500"/>
        <v>0</v>
      </c>
      <c r="CF1725" s="32">
        <f t="shared" si="501"/>
        <v>0</v>
      </c>
      <c r="CG1725" s="32" t="str">
        <f t="shared" si="502"/>
        <v/>
      </c>
      <c r="CH1725" s="32">
        <v>1720</v>
      </c>
      <c r="CI1725" s="32" t="s">
        <v>6</v>
      </c>
      <c r="CJ1725" s="32" t="str">
        <f t="shared" si="503"/>
        <v/>
      </c>
      <c r="CK1725" s="32" t="str">
        <f t="shared" si="504"/>
        <v/>
      </c>
      <c r="CL1725" s="32" t="str">
        <f t="shared" si="505"/>
        <v/>
      </c>
      <c r="CM1725" s="32" t="str">
        <f t="shared" si="506"/>
        <v/>
      </c>
      <c r="CN1725" s="32" t="str">
        <f t="shared" si="507"/>
        <v/>
      </c>
    </row>
    <row r="1726" spans="71:92" x14ac:dyDescent="0.3">
      <c r="BS1726" s="32" t="str">
        <f>IF(Kiadasi_kiseroiv!$K$2=BT1726,BV1726,"")</f>
        <v/>
      </c>
      <c r="BT1726" s="34" t="str">
        <f t="shared" si="490"/>
        <v/>
      </c>
      <c r="BU1726" s="32" t="str">
        <f t="shared" si="491"/>
        <v/>
      </c>
      <c r="BV1726" s="32" t="str">
        <f t="shared" si="492"/>
        <v/>
      </c>
      <c r="BW1726" s="32" t="str">
        <f t="shared" si="493"/>
        <v/>
      </c>
      <c r="BX1726" s="32" t="str">
        <f t="shared" si="494"/>
        <v/>
      </c>
      <c r="BY1726" s="32" t="str">
        <f t="shared" si="495"/>
        <v/>
      </c>
      <c r="BZ1726" s="32" t="str">
        <f t="shared" si="496"/>
        <v/>
      </c>
      <c r="CA1726" s="32" t="str">
        <f t="shared" si="497"/>
        <v/>
      </c>
      <c r="CB1726" s="33">
        <f>IF(COUNTIF($CD$7:CD1726,CD1726)=1,CD1726,CD1726+COUNTIF($CD$6:CD1725,CD1726))</f>
        <v>56872</v>
      </c>
      <c r="CC1726" s="34">
        <f t="shared" si="498"/>
        <v>55153</v>
      </c>
      <c r="CD1726" s="32">
        <f t="shared" si="499"/>
        <v>55153</v>
      </c>
      <c r="CE1726" s="32">
        <f t="shared" si="500"/>
        <v>0</v>
      </c>
      <c r="CF1726" s="32">
        <f t="shared" si="501"/>
        <v>0</v>
      </c>
      <c r="CG1726" s="32" t="str">
        <f t="shared" si="502"/>
        <v/>
      </c>
      <c r="CH1726" s="32">
        <v>1721</v>
      </c>
      <c r="CI1726" s="32" t="s">
        <v>6</v>
      </c>
      <c r="CJ1726" s="32" t="str">
        <f t="shared" si="503"/>
        <v/>
      </c>
      <c r="CK1726" s="32" t="str">
        <f t="shared" si="504"/>
        <v/>
      </c>
      <c r="CL1726" s="32" t="str">
        <f t="shared" si="505"/>
        <v/>
      </c>
      <c r="CM1726" s="32" t="str">
        <f t="shared" si="506"/>
        <v/>
      </c>
      <c r="CN1726" s="32" t="str">
        <f t="shared" si="507"/>
        <v/>
      </c>
    </row>
    <row r="1727" spans="71:92" x14ac:dyDescent="0.3">
      <c r="BS1727" s="32" t="str">
        <f>IF(Kiadasi_kiseroiv!$K$2=BT1727,BV1727,"")</f>
        <v/>
      </c>
      <c r="BT1727" s="34" t="str">
        <f t="shared" si="490"/>
        <v/>
      </c>
      <c r="BU1727" s="32" t="str">
        <f t="shared" si="491"/>
        <v/>
      </c>
      <c r="BV1727" s="32" t="str">
        <f t="shared" si="492"/>
        <v/>
      </c>
      <c r="BW1727" s="32" t="str">
        <f t="shared" si="493"/>
        <v/>
      </c>
      <c r="BX1727" s="32" t="str">
        <f t="shared" si="494"/>
        <v/>
      </c>
      <c r="BY1727" s="32" t="str">
        <f t="shared" si="495"/>
        <v/>
      </c>
      <c r="BZ1727" s="32" t="str">
        <f t="shared" si="496"/>
        <v/>
      </c>
      <c r="CA1727" s="32" t="str">
        <f t="shared" si="497"/>
        <v/>
      </c>
      <c r="CB1727" s="33">
        <f>IF(COUNTIF($CD$7:CD1727,CD1727)=1,CD1727,CD1727+COUNTIF($CD$6:CD1726,CD1727))</f>
        <v>56873</v>
      </c>
      <c r="CC1727" s="34">
        <f t="shared" si="498"/>
        <v>55153</v>
      </c>
      <c r="CD1727" s="32">
        <f t="shared" si="499"/>
        <v>55153</v>
      </c>
      <c r="CE1727" s="32">
        <f t="shared" si="500"/>
        <v>0</v>
      </c>
      <c r="CF1727" s="32">
        <f t="shared" si="501"/>
        <v>0</v>
      </c>
      <c r="CG1727" s="32" t="str">
        <f t="shared" si="502"/>
        <v/>
      </c>
      <c r="CH1727" s="32">
        <v>1722</v>
      </c>
      <c r="CI1727" s="32" t="s">
        <v>6</v>
      </c>
      <c r="CJ1727" s="32" t="str">
        <f t="shared" si="503"/>
        <v/>
      </c>
      <c r="CK1727" s="32" t="str">
        <f t="shared" si="504"/>
        <v/>
      </c>
      <c r="CL1727" s="32" t="str">
        <f t="shared" si="505"/>
        <v/>
      </c>
      <c r="CM1727" s="32" t="str">
        <f t="shared" si="506"/>
        <v/>
      </c>
      <c r="CN1727" s="32" t="str">
        <f t="shared" si="507"/>
        <v/>
      </c>
    </row>
    <row r="1728" spans="71:92" x14ac:dyDescent="0.3">
      <c r="BS1728" s="32" t="str">
        <f>IF(Kiadasi_kiseroiv!$K$2=BT1728,BV1728,"")</f>
        <v/>
      </c>
      <c r="BT1728" s="34" t="str">
        <f t="shared" si="490"/>
        <v/>
      </c>
      <c r="BU1728" s="32" t="str">
        <f t="shared" si="491"/>
        <v/>
      </c>
      <c r="BV1728" s="32" t="str">
        <f t="shared" si="492"/>
        <v/>
      </c>
      <c r="BW1728" s="32" t="str">
        <f t="shared" si="493"/>
        <v/>
      </c>
      <c r="BX1728" s="32" t="str">
        <f t="shared" si="494"/>
        <v/>
      </c>
      <c r="BY1728" s="32" t="str">
        <f t="shared" si="495"/>
        <v/>
      </c>
      <c r="BZ1728" s="32" t="str">
        <f t="shared" si="496"/>
        <v/>
      </c>
      <c r="CA1728" s="32" t="str">
        <f t="shared" si="497"/>
        <v/>
      </c>
      <c r="CB1728" s="33">
        <f>IF(COUNTIF($CD$7:CD1728,CD1728)=1,CD1728,CD1728+COUNTIF($CD$6:CD1727,CD1728))</f>
        <v>56874</v>
      </c>
      <c r="CC1728" s="34">
        <f t="shared" si="498"/>
        <v>55153</v>
      </c>
      <c r="CD1728" s="32">
        <f t="shared" si="499"/>
        <v>55153</v>
      </c>
      <c r="CE1728" s="32">
        <f t="shared" si="500"/>
        <v>0</v>
      </c>
      <c r="CF1728" s="32">
        <f t="shared" si="501"/>
        <v>0</v>
      </c>
      <c r="CG1728" s="32" t="str">
        <f t="shared" si="502"/>
        <v/>
      </c>
      <c r="CH1728" s="32">
        <v>1723</v>
      </c>
      <c r="CI1728" s="32" t="s">
        <v>6</v>
      </c>
      <c r="CJ1728" s="32" t="str">
        <f t="shared" si="503"/>
        <v/>
      </c>
      <c r="CK1728" s="32" t="str">
        <f t="shared" si="504"/>
        <v/>
      </c>
      <c r="CL1728" s="32" t="str">
        <f t="shared" si="505"/>
        <v/>
      </c>
      <c r="CM1728" s="32" t="str">
        <f t="shared" si="506"/>
        <v/>
      </c>
      <c r="CN1728" s="32" t="str">
        <f t="shared" si="507"/>
        <v/>
      </c>
    </row>
    <row r="1729" spans="71:92" x14ac:dyDescent="0.3">
      <c r="BS1729" s="32" t="str">
        <f>IF(Kiadasi_kiseroiv!$K$2=BT1729,BV1729,"")</f>
        <v/>
      </c>
      <c r="BT1729" s="34" t="str">
        <f t="shared" si="490"/>
        <v/>
      </c>
      <c r="BU1729" s="32" t="str">
        <f t="shared" si="491"/>
        <v/>
      </c>
      <c r="BV1729" s="32" t="str">
        <f t="shared" si="492"/>
        <v/>
      </c>
      <c r="BW1729" s="32" t="str">
        <f t="shared" si="493"/>
        <v/>
      </c>
      <c r="BX1729" s="32" t="str">
        <f t="shared" si="494"/>
        <v/>
      </c>
      <c r="BY1729" s="32" t="str">
        <f t="shared" si="495"/>
        <v/>
      </c>
      <c r="BZ1729" s="32" t="str">
        <f t="shared" si="496"/>
        <v/>
      </c>
      <c r="CA1729" s="32" t="str">
        <f t="shared" si="497"/>
        <v/>
      </c>
      <c r="CB1729" s="33">
        <f>IF(COUNTIF($CD$7:CD1729,CD1729)=1,CD1729,CD1729+COUNTIF($CD$6:CD1728,CD1729))</f>
        <v>56875</v>
      </c>
      <c r="CC1729" s="34">
        <f t="shared" si="498"/>
        <v>55153</v>
      </c>
      <c r="CD1729" s="32">
        <f t="shared" si="499"/>
        <v>55153</v>
      </c>
      <c r="CE1729" s="32">
        <f t="shared" si="500"/>
        <v>0</v>
      </c>
      <c r="CF1729" s="32">
        <f t="shared" si="501"/>
        <v>0</v>
      </c>
      <c r="CG1729" s="32" t="str">
        <f t="shared" si="502"/>
        <v/>
      </c>
      <c r="CH1729" s="32">
        <v>1724</v>
      </c>
      <c r="CI1729" s="32" t="s">
        <v>6</v>
      </c>
      <c r="CJ1729" s="32" t="str">
        <f t="shared" si="503"/>
        <v/>
      </c>
      <c r="CK1729" s="32" t="str">
        <f t="shared" si="504"/>
        <v/>
      </c>
      <c r="CL1729" s="32" t="str">
        <f t="shared" si="505"/>
        <v/>
      </c>
      <c r="CM1729" s="32" t="str">
        <f t="shared" si="506"/>
        <v/>
      </c>
      <c r="CN1729" s="32" t="str">
        <f t="shared" si="507"/>
        <v/>
      </c>
    </row>
    <row r="1730" spans="71:92" x14ac:dyDescent="0.3">
      <c r="BS1730" s="32" t="str">
        <f>IF(Kiadasi_kiseroiv!$K$2=BT1730,BV1730,"")</f>
        <v/>
      </c>
      <c r="BT1730" s="34" t="str">
        <f t="shared" si="490"/>
        <v/>
      </c>
      <c r="BU1730" s="32" t="str">
        <f t="shared" si="491"/>
        <v/>
      </c>
      <c r="BV1730" s="32" t="str">
        <f t="shared" si="492"/>
        <v/>
      </c>
      <c r="BW1730" s="32" t="str">
        <f t="shared" si="493"/>
        <v/>
      </c>
      <c r="BX1730" s="32" t="str">
        <f t="shared" si="494"/>
        <v/>
      </c>
      <c r="BY1730" s="32" t="str">
        <f t="shared" si="495"/>
        <v/>
      </c>
      <c r="BZ1730" s="32" t="str">
        <f t="shared" si="496"/>
        <v/>
      </c>
      <c r="CA1730" s="32" t="str">
        <f t="shared" si="497"/>
        <v/>
      </c>
      <c r="CB1730" s="33">
        <f>IF(COUNTIF($CD$7:CD1730,CD1730)=1,CD1730,CD1730+COUNTIF($CD$6:CD1729,CD1730))</f>
        <v>56876</v>
      </c>
      <c r="CC1730" s="34">
        <f t="shared" si="498"/>
        <v>55153</v>
      </c>
      <c r="CD1730" s="32">
        <f t="shared" si="499"/>
        <v>55153</v>
      </c>
      <c r="CE1730" s="32">
        <f t="shared" si="500"/>
        <v>0</v>
      </c>
      <c r="CF1730" s="32">
        <f t="shared" si="501"/>
        <v>0</v>
      </c>
      <c r="CG1730" s="32" t="str">
        <f t="shared" si="502"/>
        <v/>
      </c>
      <c r="CH1730" s="32">
        <v>1725</v>
      </c>
      <c r="CI1730" s="32" t="s">
        <v>6</v>
      </c>
      <c r="CJ1730" s="32" t="str">
        <f t="shared" si="503"/>
        <v/>
      </c>
      <c r="CK1730" s="32" t="str">
        <f t="shared" si="504"/>
        <v/>
      </c>
      <c r="CL1730" s="32" t="str">
        <f t="shared" si="505"/>
        <v/>
      </c>
      <c r="CM1730" s="32" t="str">
        <f t="shared" si="506"/>
        <v/>
      </c>
      <c r="CN1730" s="32" t="str">
        <f t="shared" si="507"/>
        <v/>
      </c>
    </row>
    <row r="1731" spans="71:92" x14ac:dyDescent="0.3">
      <c r="BS1731" s="32" t="str">
        <f>IF(Kiadasi_kiseroiv!$K$2=BT1731,BV1731,"")</f>
        <v/>
      </c>
      <c r="BT1731" s="34" t="str">
        <f t="shared" si="490"/>
        <v/>
      </c>
      <c r="BU1731" s="32" t="str">
        <f t="shared" si="491"/>
        <v/>
      </c>
      <c r="BV1731" s="32" t="str">
        <f t="shared" si="492"/>
        <v/>
      </c>
      <c r="BW1731" s="32" t="str">
        <f t="shared" si="493"/>
        <v/>
      </c>
      <c r="BX1731" s="32" t="str">
        <f t="shared" si="494"/>
        <v/>
      </c>
      <c r="BY1731" s="32" t="str">
        <f t="shared" si="495"/>
        <v/>
      </c>
      <c r="BZ1731" s="32" t="str">
        <f t="shared" si="496"/>
        <v/>
      </c>
      <c r="CA1731" s="32" t="str">
        <f t="shared" si="497"/>
        <v/>
      </c>
      <c r="CB1731" s="33">
        <f>IF(COUNTIF($CD$7:CD1731,CD1731)=1,CD1731,CD1731+COUNTIF($CD$6:CD1730,CD1731))</f>
        <v>56877</v>
      </c>
      <c r="CC1731" s="34">
        <f t="shared" si="498"/>
        <v>55153</v>
      </c>
      <c r="CD1731" s="32">
        <f t="shared" si="499"/>
        <v>55153</v>
      </c>
      <c r="CE1731" s="32">
        <f t="shared" si="500"/>
        <v>0</v>
      </c>
      <c r="CF1731" s="32">
        <f t="shared" si="501"/>
        <v>0</v>
      </c>
      <c r="CG1731" s="32" t="str">
        <f t="shared" si="502"/>
        <v/>
      </c>
      <c r="CH1731" s="32">
        <v>1726</v>
      </c>
      <c r="CI1731" s="32" t="s">
        <v>6</v>
      </c>
      <c r="CJ1731" s="32" t="str">
        <f t="shared" si="503"/>
        <v/>
      </c>
      <c r="CK1731" s="32" t="str">
        <f t="shared" si="504"/>
        <v/>
      </c>
      <c r="CL1731" s="32" t="str">
        <f t="shared" si="505"/>
        <v/>
      </c>
      <c r="CM1731" s="32" t="str">
        <f t="shared" si="506"/>
        <v/>
      </c>
      <c r="CN1731" s="32" t="str">
        <f t="shared" si="507"/>
        <v/>
      </c>
    </row>
    <row r="1732" spans="71:92" x14ac:dyDescent="0.3">
      <c r="BS1732" s="32" t="str">
        <f>IF(Kiadasi_kiseroiv!$K$2=BT1732,BV1732,"")</f>
        <v/>
      </c>
      <c r="BT1732" s="34" t="str">
        <f t="shared" si="490"/>
        <v/>
      </c>
      <c r="BU1732" s="32" t="str">
        <f t="shared" si="491"/>
        <v/>
      </c>
      <c r="BV1732" s="32" t="str">
        <f t="shared" si="492"/>
        <v/>
      </c>
      <c r="BW1732" s="32" t="str">
        <f t="shared" si="493"/>
        <v/>
      </c>
      <c r="BX1732" s="32" t="str">
        <f t="shared" si="494"/>
        <v/>
      </c>
      <c r="BY1732" s="32" t="str">
        <f t="shared" si="495"/>
        <v/>
      </c>
      <c r="BZ1732" s="32" t="str">
        <f t="shared" si="496"/>
        <v/>
      </c>
      <c r="CA1732" s="32" t="str">
        <f t="shared" si="497"/>
        <v/>
      </c>
      <c r="CB1732" s="33">
        <f>IF(COUNTIF($CD$7:CD1732,CD1732)=1,CD1732,CD1732+COUNTIF($CD$6:CD1731,CD1732))</f>
        <v>56878</v>
      </c>
      <c r="CC1732" s="34">
        <f t="shared" si="498"/>
        <v>55153</v>
      </c>
      <c r="CD1732" s="32">
        <f t="shared" si="499"/>
        <v>55153</v>
      </c>
      <c r="CE1732" s="32">
        <f t="shared" si="500"/>
        <v>0</v>
      </c>
      <c r="CF1732" s="32">
        <f t="shared" si="501"/>
        <v>0</v>
      </c>
      <c r="CG1732" s="32" t="str">
        <f t="shared" si="502"/>
        <v/>
      </c>
      <c r="CH1732" s="32">
        <v>1727</v>
      </c>
      <c r="CI1732" s="32" t="s">
        <v>6</v>
      </c>
      <c r="CJ1732" s="32" t="str">
        <f t="shared" si="503"/>
        <v/>
      </c>
      <c r="CK1732" s="32" t="str">
        <f t="shared" si="504"/>
        <v/>
      </c>
      <c r="CL1732" s="32" t="str">
        <f t="shared" si="505"/>
        <v/>
      </c>
      <c r="CM1732" s="32" t="str">
        <f t="shared" si="506"/>
        <v/>
      </c>
      <c r="CN1732" s="32" t="str">
        <f t="shared" si="507"/>
        <v/>
      </c>
    </row>
    <row r="1733" spans="71:92" x14ac:dyDescent="0.3">
      <c r="BS1733" s="32" t="str">
        <f>IF(Kiadasi_kiseroiv!$K$2=BT1733,BV1733,"")</f>
        <v/>
      </c>
      <c r="BT1733" s="34" t="str">
        <f t="shared" si="490"/>
        <v/>
      </c>
      <c r="BU1733" s="32" t="str">
        <f t="shared" si="491"/>
        <v/>
      </c>
      <c r="BV1733" s="32" t="str">
        <f t="shared" si="492"/>
        <v/>
      </c>
      <c r="BW1733" s="32" t="str">
        <f t="shared" si="493"/>
        <v/>
      </c>
      <c r="BX1733" s="32" t="str">
        <f t="shared" si="494"/>
        <v/>
      </c>
      <c r="BY1733" s="32" t="str">
        <f t="shared" si="495"/>
        <v/>
      </c>
      <c r="BZ1733" s="32" t="str">
        <f t="shared" si="496"/>
        <v/>
      </c>
      <c r="CA1733" s="32" t="str">
        <f t="shared" si="497"/>
        <v/>
      </c>
      <c r="CB1733" s="33">
        <f>IF(COUNTIF($CD$7:CD1733,CD1733)=1,CD1733,CD1733+COUNTIF($CD$6:CD1732,CD1733))</f>
        <v>56879</v>
      </c>
      <c r="CC1733" s="34">
        <f t="shared" si="498"/>
        <v>55153</v>
      </c>
      <c r="CD1733" s="32">
        <f t="shared" si="499"/>
        <v>55153</v>
      </c>
      <c r="CE1733" s="32">
        <f t="shared" si="500"/>
        <v>0</v>
      </c>
      <c r="CF1733" s="32">
        <f t="shared" si="501"/>
        <v>0</v>
      </c>
      <c r="CG1733" s="32" t="str">
        <f t="shared" si="502"/>
        <v/>
      </c>
      <c r="CH1733" s="32">
        <v>1728</v>
      </c>
      <c r="CI1733" s="32" t="s">
        <v>6</v>
      </c>
      <c r="CJ1733" s="32" t="str">
        <f t="shared" si="503"/>
        <v/>
      </c>
      <c r="CK1733" s="32" t="str">
        <f t="shared" si="504"/>
        <v/>
      </c>
      <c r="CL1733" s="32" t="str">
        <f t="shared" si="505"/>
        <v/>
      </c>
      <c r="CM1733" s="32" t="str">
        <f t="shared" si="506"/>
        <v/>
      </c>
      <c r="CN1733" s="32" t="str">
        <f t="shared" si="507"/>
        <v/>
      </c>
    </row>
    <row r="1734" spans="71:92" x14ac:dyDescent="0.3">
      <c r="BS1734" s="32" t="str">
        <f>IF(Kiadasi_kiseroiv!$K$2=BT1734,BV1734,"")</f>
        <v/>
      </c>
      <c r="BT1734" s="34" t="str">
        <f t="shared" si="490"/>
        <v/>
      </c>
      <c r="BU1734" s="32" t="str">
        <f t="shared" si="491"/>
        <v/>
      </c>
      <c r="BV1734" s="32" t="str">
        <f t="shared" si="492"/>
        <v/>
      </c>
      <c r="BW1734" s="32" t="str">
        <f t="shared" si="493"/>
        <v/>
      </c>
      <c r="BX1734" s="32" t="str">
        <f t="shared" si="494"/>
        <v/>
      </c>
      <c r="BY1734" s="32" t="str">
        <f t="shared" si="495"/>
        <v/>
      </c>
      <c r="BZ1734" s="32" t="str">
        <f t="shared" si="496"/>
        <v/>
      </c>
      <c r="CA1734" s="32" t="str">
        <f t="shared" si="497"/>
        <v/>
      </c>
      <c r="CB1734" s="33">
        <f>IF(COUNTIF($CD$7:CD1734,CD1734)=1,CD1734,CD1734+COUNTIF($CD$6:CD1733,CD1734))</f>
        <v>56880</v>
      </c>
      <c r="CC1734" s="34">
        <f t="shared" si="498"/>
        <v>55153</v>
      </c>
      <c r="CD1734" s="32">
        <f t="shared" si="499"/>
        <v>55153</v>
      </c>
      <c r="CE1734" s="32">
        <f t="shared" si="500"/>
        <v>0</v>
      </c>
      <c r="CF1734" s="32">
        <f t="shared" si="501"/>
        <v>0</v>
      </c>
      <c r="CG1734" s="32" t="str">
        <f t="shared" si="502"/>
        <v/>
      </c>
      <c r="CH1734" s="32">
        <v>1729</v>
      </c>
      <c r="CI1734" s="32" t="s">
        <v>6</v>
      </c>
      <c r="CJ1734" s="32" t="str">
        <f t="shared" si="503"/>
        <v/>
      </c>
      <c r="CK1734" s="32" t="str">
        <f t="shared" si="504"/>
        <v/>
      </c>
      <c r="CL1734" s="32" t="str">
        <f t="shared" si="505"/>
        <v/>
      </c>
      <c r="CM1734" s="32" t="str">
        <f t="shared" si="506"/>
        <v/>
      </c>
      <c r="CN1734" s="32" t="str">
        <f t="shared" si="507"/>
        <v/>
      </c>
    </row>
    <row r="1735" spans="71:92" x14ac:dyDescent="0.3">
      <c r="BS1735" s="32" t="str">
        <f>IF(Kiadasi_kiseroiv!$K$2=BT1735,BV1735,"")</f>
        <v/>
      </c>
      <c r="BT1735" s="34" t="str">
        <f t="shared" si="490"/>
        <v/>
      </c>
      <c r="BU1735" s="32" t="str">
        <f t="shared" si="491"/>
        <v/>
      </c>
      <c r="BV1735" s="32" t="str">
        <f t="shared" si="492"/>
        <v/>
      </c>
      <c r="BW1735" s="32" t="str">
        <f t="shared" si="493"/>
        <v/>
      </c>
      <c r="BX1735" s="32" t="str">
        <f t="shared" si="494"/>
        <v/>
      </c>
      <c r="BY1735" s="32" t="str">
        <f t="shared" si="495"/>
        <v/>
      </c>
      <c r="BZ1735" s="32" t="str">
        <f t="shared" si="496"/>
        <v/>
      </c>
      <c r="CA1735" s="32" t="str">
        <f t="shared" si="497"/>
        <v/>
      </c>
      <c r="CB1735" s="33">
        <f>IF(COUNTIF($CD$7:CD1735,CD1735)=1,CD1735,CD1735+COUNTIF($CD$6:CD1734,CD1735))</f>
        <v>56881</v>
      </c>
      <c r="CC1735" s="34">
        <f t="shared" si="498"/>
        <v>55153</v>
      </c>
      <c r="CD1735" s="32">
        <f t="shared" si="499"/>
        <v>55153</v>
      </c>
      <c r="CE1735" s="32">
        <f t="shared" si="500"/>
        <v>0</v>
      </c>
      <c r="CF1735" s="32">
        <f t="shared" si="501"/>
        <v>0</v>
      </c>
      <c r="CG1735" s="32" t="str">
        <f t="shared" si="502"/>
        <v/>
      </c>
      <c r="CH1735" s="32">
        <v>1730</v>
      </c>
      <c r="CI1735" s="32" t="s">
        <v>6</v>
      </c>
      <c r="CJ1735" s="32" t="str">
        <f t="shared" si="503"/>
        <v/>
      </c>
      <c r="CK1735" s="32" t="str">
        <f t="shared" si="504"/>
        <v/>
      </c>
      <c r="CL1735" s="32" t="str">
        <f t="shared" si="505"/>
        <v/>
      </c>
      <c r="CM1735" s="32" t="str">
        <f t="shared" si="506"/>
        <v/>
      </c>
      <c r="CN1735" s="32" t="str">
        <f t="shared" si="507"/>
        <v/>
      </c>
    </row>
    <row r="1736" spans="71:92" x14ac:dyDescent="0.3">
      <c r="BS1736" s="32" t="str">
        <f>IF(Kiadasi_kiseroiv!$K$2=BT1736,BV1736,"")</f>
        <v/>
      </c>
      <c r="BT1736" s="34" t="str">
        <f t="shared" si="490"/>
        <v/>
      </c>
      <c r="BU1736" s="32" t="str">
        <f t="shared" si="491"/>
        <v/>
      </c>
      <c r="BV1736" s="32" t="str">
        <f t="shared" si="492"/>
        <v/>
      </c>
      <c r="BW1736" s="32" t="str">
        <f t="shared" si="493"/>
        <v/>
      </c>
      <c r="BX1736" s="32" t="str">
        <f t="shared" si="494"/>
        <v/>
      </c>
      <c r="BY1736" s="32" t="str">
        <f t="shared" si="495"/>
        <v/>
      </c>
      <c r="BZ1736" s="32" t="str">
        <f t="shared" si="496"/>
        <v/>
      </c>
      <c r="CA1736" s="32" t="str">
        <f t="shared" si="497"/>
        <v/>
      </c>
      <c r="CB1736" s="33">
        <f>IF(COUNTIF($CD$7:CD1736,CD1736)=1,CD1736,CD1736+COUNTIF($CD$6:CD1735,CD1736))</f>
        <v>56882</v>
      </c>
      <c r="CC1736" s="34">
        <f t="shared" si="498"/>
        <v>55153</v>
      </c>
      <c r="CD1736" s="32">
        <f t="shared" si="499"/>
        <v>55153</v>
      </c>
      <c r="CE1736" s="32">
        <f t="shared" si="500"/>
        <v>0</v>
      </c>
      <c r="CF1736" s="32">
        <f t="shared" si="501"/>
        <v>0</v>
      </c>
      <c r="CG1736" s="32" t="str">
        <f t="shared" si="502"/>
        <v/>
      </c>
      <c r="CH1736" s="32">
        <v>1731</v>
      </c>
      <c r="CI1736" s="32" t="s">
        <v>6</v>
      </c>
      <c r="CJ1736" s="32" t="str">
        <f t="shared" si="503"/>
        <v/>
      </c>
      <c r="CK1736" s="32" t="str">
        <f t="shared" si="504"/>
        <v/>
      </c>
      <c r="CL1736" s="32" t="str">
        <f t="shared" si="505"/>
        <v/>
      </c>
      <c r="CM1736" s="32" t="str">
        <f t="shared" si="506"/>
        <v/>
      </c>
      <c r="CN1736" s="32" t="str">
        <f t="shared" si="507"/>
        <v/>
      </c>
    </row>
    <row r="1737" spans="71:92" x14ac:dyDescent="0.3">
      <c r="BS1737" s="32" t="str">
        <f>IF(Kiadasi_kiseroiv!$K$2=BT1737,BV1737,"")</f>
        <v/>
      </c>
      <c r="BT1737" s="34" t="str">
        <f t="shared" si="490"/>
        <v/>
      </c>
      <c r="BU1737" s="32" t="str">
        <f t="shared" si="491"/>
        <v/>
      </c>
      <c r="BV1737" s="32" t="str">
        <f t="shared" si="492"/>
        <v/>
      </c>
      <c r="BW1737" s="32" t="str">
        <f t="shared" si="493"/>
        <v/>
      </c>
      <c r="BX1737" s="32" t="str">
        <f t="shared" si="494"/>
        <v/>
      </c>
      <c r="BY1737" s="32" t="str">
        <f t="shared" si="495"/>
        <v/>
      </c>
      <c r="BZ1737" s="32" t="str">
        <f t="shared" si="496"/>
        <v/>
      </c>
      <c r="CA1737" s="32" t="str">
        <f t="shared" si="497"/>
        <v/>
      </c>
      <c r="CB1737" s="33">
        <f>IF(COUNTIF($CD$7:CD1737,CD1737)=1,CD1737,CD1737+COUNTIF($CD$6:CD1736,CD1737))</f>
        <v>56883</v>
      </c>
      <c r="CC1737" s="34">
        <f t="shared" si="498"/>
        <v>55153</v>
      </c>
      <c r="CD1737" s="32">
        <f t="shared" si="499"/>
        <v>55153</v>
      </c>
      <c r="CE1737" s="32">
        <f t="shared" si="500"/>
        <v>0</v>
      </c>
      <c r="CF1737" s="32">
        <f t="shared" si="501"/>
        <v>0</v>
      </c>
      <c r="CG1737" s="32" t="str">
        <f t="shared" si="502"/>
        <v/>
      </c>
      <c r="CH1737" s="32">
        <v>1732</v>
      </c>
      <c r="CI1737" s="32" t="s">
        <v>6</v>
      </c>
      <c r="CJ1737" s="32" t="str">
        <f t="shared" si="503"/>
        <v/>
      </c>
      <c r="CK1737" s="32" t="str">
        <f t="shared" si="504"/>
        <v/>
      </c>
      <c r="CL1737" s="32" t="str">
        <f t="shared" si="505"/>
        <v/>
      </c>
      <c r="CM1737" s="32" t="str">
        <f t="shared" si="506"/>
        <v/>
      </c>
      <c r="CN1737" s="32" t="str">
        <f t="shared" si="507"/>
        <v/>
      </c>
    </row>
    <row r="1738" spans="71:92" x14ac:dyDescent="0.3">
      <c r="BS1738" s="32" t="str">
        <f>IF(Kiadasi_kiseroiv!$K$2=BT1738,BV1738,"")</f>
        <v/>
      </c>
      <c r="BT1738" s="34" t="str">
        <f t="shared" si="490"/>
        <v/>
      </c>
      <c r="BU1738" s="32" t="str">
        <f t="shared" si="491"/>
        <v/>
      </c>
      <c r="BV1738" s="32" t="str">
        <f t="shared" si="492"/>
        <v/>
      </c>
      <c r="BW1738" s="32" t="str">
        <f t="shared" si="493"/>
        <v/>
      </c>
      <c r="BX1738" s="32" t="str">
        <f t="shared" si="494"/>
        <v/>
      </c>
      <c r="BY1738" s="32" t="str">
        <f t="shared" si="495"/>
        <v/>
      </c>
      <c r="BZ1738" s="32" t="str">
        <f t="shared" si="496"/>
        <v/>
      </c>
      <c r="CA1738" s="32" t="str">
        <f t="shared" si="497"/>
        <v/>
      </c>
      <c r="CB1738" s="33">
        <f>IF(COUNTIF($CD$7:CD1738,CD1738)=1,CD1738,CD1738+COUNTIF($CD$6:CD1737,CD1738))</f>
        <v>56884</v>
      </c>
      <c r="CC1738" s="34">
        <f t="shared" si="498"/>
        <v>55153</v>
      </c>
      <c r="CD1738" s="32">
        <f t="shared" si="499"/>
        <v>55153</v>
      </c>
      <c r="CE1738" s="32">
        <f t="shared" si="500"/>
        <v>0</v>
      </c>
      <c r="CF1738" s="32">
        <f t="shared" si="501"/>
        <v>0</v>
      </c>
      <c r="CG1738" s="32" t="str">
        <f t="shared" si="502"/>
        <v/>
      </c>
      <c r="CH1738" s="32">
        <v>1733</v>
      </c>
      <c r="CI1738" s="32" t="s">
        <v>6</v>
      </c>
      <c r="CJ1738" s="32" t="str">
        <f t="shared" si="503"/>
        <v/>
      </c>
      <c r="CK1738" s="32" t="str">
        <f t="shared" si="504"/>
        <v/>
      </c>
      <c r="CL1738" s="32" t="str">
        <f t="shared" si="505"/>
        <v/>
      </c>
      <c r="CM1738" s="32" t="str">
        <f t="shared" si="506"/>
        <v/>
      </c>
      <c r="CN1738" s="32" t="str">
        <f t="shared" si="507"/>
        <v/>
      </c>
    </row>
    <row r="1739" spans="71:92" x14ac:dyDescent="0.3">
      <c r="BS1739" s="32" t="str">
        <f>IF(Kiadasi_kiseroiv!$K$2=BT1739,BV1739,"")</f>
        <v/>
      </c>
      <c r="BT1739" s="34" t="str">
        <f t="shared" si="490"/>
        <v/>
      </c>
      <c r="BU1739" s="32" t="str">
        <f t="shared" si="491"/>
        <v/>
      </c>
      <c r="BV1739" s="32" t="str">
        <f t="shared" si="492"/>
        <v/>
      </c>
      <c r="BW1739" s="32" t="str">
        <f t="shared" si="493"/>
        <v/>
      </c>
      <c r="BX1739" s="32" t="str">
        <f t="shared" si="494"/>
        <v/>
      </c>
      <c r="BY1739" s="32" t="str">
        <f t="shared" si="495"/>
        <v/>
      </c>
      <c r="BZ1739" s="32" t="str">
        <f t="shared" si="496"/>
        <v/>
      </c>
      <c r="CA1739" s="32" t="str">
        <f t="shared" si="497"/>
        <v/>
      </c>
      <c r="CB1739" s="33">
        <f>IF(COUNTIF($CD$7:CD1739,CD1739)=1,CD1739,CD1739+COUNTIF($CD$6:CD1738,CD1739))</f>
        <v>56885</v>
      </c>
      <c r="CC1739" s="34">
        <f t="shared" si="498"/>
        <v>55153</v>
      </c>
      <c r="CD1739" s="32">
        <f t="shared" si="499"/>
        <v>55153</v>
      </c>
      <c r="CE1739" s="32">
        <f t="shared" si="500"/>
        <v>0</v>
      </c>
      <c r="CF1739" s="32">
        <f t="shared" si="501"/>
        <v>0</v>
      </c>
      <c r="CG1739" s="32" t="str">
        <f t="shared" si="502"/>
        <v/>
      </c>
      <c r="CH1739" s="32">
        <v>1734</v>
      </c>
      <c r="CI1739" s="32" t="s">
        <v>6</v>
      </c>
      <c r="CJ1739" s="32" t="str">
        <f t="shared" si="503"/>
        <v/>
      </c>
      <c r="CK1739" s="32" t="str">
        <f t="shared" si="504"/>
        <v/>
      </c>
      <c r="CL1739" s="32" t="str">
        <f t="shared" si="505"/>
        <v/>
      </c>
      <c r="CM1739" s="32" t="str">
        <f t="shared" si="506"/>
        <v/>
      </c>
      <c r="CN1739" s="32" t="str">
        <f t="shared" si="507"/>
        <v/>
      </c>
    </row>
    <row r="1740" spans="71:92" x14ac:dyDescent="0.3">
      <c r="BS1740" s="32" t="str">
        <f>IF(Kiadasi_kiseroiv!$K$2=BT1740,BV1740,"")</f>
        <v/>
      </c>
      <c r="BT1740" s="34" t="str">
        <f t="shared" si="490"/>
        <v/>
      </c>
      <c r="BU1740" s="32" t="str">
        <f t="shared" si="491"/>
        <v/>
      </c>
      <c r="BV1740" s="32" t="str">
        <f t="shared" si="492"/>
        <v/>
      </c>
      <c r="BW1740" s="32" t="str">
        <f t="shared" si="493"/>
        <v/>
      </c>
      <c r="BX1740" s="32" t="str">
        <f t="shared" si="494"/>
        <v/>
      </c>
      <c r="BY1740" s="32" t="str">
        <f t="shared" si="495"/>
        <v/>
      </c>
      <c r="BZ1740" s="32" t="str">
        <f t="shared" si="496"/>
        <v/>
      </c>
      <c r="CA1740" s="32" t="str">
        <f t="shared" si="497"/>
        <v/>
      </c>
      <c r="CB1740" s="33">
        <f>IF(COUNTIF($CD$7:CD1740,CD1740)=1,CD1740,CD1740+COUNTIF($CD$6:CD1739,CD1740))</f>
        <v>56886</v>
      </c>
      <c r="CC1740" s="34">
        <f t="shared" si="498"/>
        <v>55153</v>
      </c>
      <c r="CD1740" s="32">
        <f t="shared" si="499"/>
        <v>55153</v>
      </c>
      <c r="CE1740" s="32">
        <f t="shared" si="500"/>
        <v>0</v>
      </c>
      <c r="CF1740" s="32">
        <f t="shared" si="501"/>
        <v>0</v>
      </c>
      <c r="CG1740" s="32" t="str">
        <f t="shared" si="502"/>
        <v/>
      </c>
      <c r="CH1740" s="32">
        <v>1735</v>
      </c>
      <c r="CI1740" s="32" t="s">
        <v>6</v>
      </c>
      <c r="CJ1740" s="32" t="str">
        <f t="shared" si="503"/>
        <v/>
      </c>
      <c r="CK1740" s="32" t="str">
        <f t="shared" si="504"/>
        <v/>
      </c>
      <c r="CL1740" s="32" t="str">
        <f t="shared" si="505"/>
        <v/>
      </c>
      <c r="CM1740" s="32" t="str">
        <f t="shared" si="506"/>
        <v/>
      </c>
      <c r="CN1740" s="32" t="str">
        <f t="shared" si="507"/>
        <v/>
      </c>
    </row>
    <row r="1741" spans="71:92" x14ac:dyDescent="0.3">
      <c r="BS1741" s="32" t="str">
        <f>IF(Kiadasi_kiseroiv!$K$2=BT1741,BV1741,"")</f>
        <v/>
      </c>
      <c r="BT1741" s="34" t="str">
        <f t="shared" si="490"/>
        <v/>
      </c>
      <c r="BU1741" s="32" t="str">
        <f t="shared" si="491"/>
        <v/>
      </c>
      <c r="BV1741" s="32" t="str">
        <f t="shared" si="492"/>
        <v/>
      </c>
      <c r="BW1741" s="32" t="str">
        <f t="shared" si="493"/>
        <v/>
      </c>
      <c r="BX1741" s="32" t="str">
        <f t="shared" si="494"/>
        <v/>
      </c>
      <c r="BY1741" s="32" t="str">
        <f t="shared" si="495"/>
        <v/>
      </c>
      <c r="BZ1741" s="32" t="str">
        <f t="shared" si="496"/>
        <v/>
      </c>
      <c r="CA1741" s="32" t="str">
        <f t="shared" si="497"/>
        <v/>
      </c>
      <c r="CB1741" s="33">
        <f>IF(COUNTIF($CD$7:CD1741,CD1741)=1,CD1741,CD1741+COUNTIF($CD$6:CD1740,CD1741))</f>
        <v>56887</v>
      </c>
      <c r="CC1741" s="34">
        <f t="shared" si="498"/>
        <v>55153</v>
      </c>
      <c r="CD1741" s="32">
        <f t="shared" si="499"/>
        <v>55153</v>
      </c>
      <c r="CE1741" s="32">
        <f t="shared" si="500"/>
        <v>0</v>
      </c>
      <c r="CF1741" s="32">
        <f t="shared" si="501"/>
        <v>0</v>
      </c>
      <c r="CG1741" s="32" t="str">
        <f t="shared" si="502"/>
        <v/>
      </c>
      <c r="CH1741" s="32">
        <v>1736</v>
      </c>
      <c r="CI1741" s="32" t="s">
        <v>6</v>
      </c>
      <c r="CJ1741" s="32" t="str">
        <f t="shared" si="503"/>
        <v/>
      </c>
      <c r="CK1741" s="32" t="str">
        <f t="shared" si="504"/>
        <v/>
      </c>
      <c r="CL1741" s="32" t="str">
        <f t="shared" si="505"/>
        <v/>
      </c>
      <c r="CM1741" s="32" t="str">
        <f t="shared" si="506"/>
        <v/>
      </c>
      <c r="CN1741" s="32" t="str">
        <f t="shared" si="507"/>
        <v/>
      </c>
    </row>
    <row r="1742" spans="71:92" x14ac:dyDescent="0.3">
      <c r="BS1742" s="32" t="str">
        <f>IF(Kiadasi_kiseroiv!$K$2=BT1742,BV1742,"")</f>
        <v/>
      </c>
      <c r="BT1742" s="34" t="str">
        <f t="shared" si="490"/>
        <v/>
      </c>
      <c r="BU1742" s="32" t="str">
        <f t="shared" si="491"/>
        <v/>
      </c>
      <c r="BV1742" s="32" t="str">
        <f t="shared" si="492"/>
        <v/>
      </c>
      <c r="BW1742" s="32" t="str">
        <f t="shared" si="493"/>
        <v/>
      </c>
      <c r="BX1742" s="32" t="str">
        <f t="shared" si="494"/>
        <v/>
      </c>
      <c r="BY1742" s="32" t="str">
        <f t="shared" si="495"/>
        <v/>
      </c>
      <c r="BZ1742" s="32" t="str">
        <f t="shared" si="496"/>
        <v/>
      </c>
      <c r="CA1742" s="32" t="str">
        <f t="shared" si="497"/>
        <v/>
      </c>
      <c r="CB1742" s="33">
        <f>IF(COUNTIF($CD$7:CD1742,CD1742)=1,CD1742,CD1742+COUNTIF($CD$6:CD1741,CD1742))</f>
        <v>56888</v>
      </c>
      <c r="CC1742" s="34">
        <f t="shared" si="498"/>
        <v>55153</v>
      </c>
      <c r="CD1742" s="32">
        <f t="shared" si="499"/>
        <v>55153</v>
      </c>
      <c r="CE1742" s="32">
        <f t="shared" si="500"/>
        <v>0</v>
      </c>
      <c r="CF1742" s="32">
        <f t="shared" si="501"/>
        <v>0</v>
      </c>
      <c r="CG1742" s="32" t="str">
        <f t="shared" si="502"/>
        <v/>
      </c>
      <c r="CH1742" s="32">
        <v>1737</v>
      </c>
      <c r="CI1742" s="32" t="s">
        <v>6</v>
      </c>
      <c r="CJ1742" s="32" t="str">
        <f t="shared" si="503"/>
        <v/>
      </c>
      <c r="CK1742" s="32" t="str">
        <f t="shared" si="504"/>
        <v/>
      </c>
      <c r="CL1742" s="32" t="str">
        <f t="shared" si="505"/>
        <v/>
      </c>
      <c r="CM1742" s="32" t="str">
        <f t="shared" si="506"/>
        <v/>
      </c>
      <c r="CN1742" s="32" t="str">
        <f t="shared" si="507"/>
        <v/>
      </c>
    </row>
    <row r="1743" spans="71:92" x14ac:dyDescent="0.3">
      <c r="BS1743" s="32" t="str">
        <f>IF(Kiadasi_kiseroiv!$K$2=BT1743,BV1743,"")</f>
        <v/>
      </c>
      <c r="BT1743" s="34" t="str">
        <f t="shared" si="490"/>
        <v/>
      </c>
      <c r="BU1743" s="32" t="str">
        <f t="shared" si="491"/>
        <v/>
      </c>
      <c r="BV1743" s="32" t="str">
        <f t="shared" si="492"/>
        <v/>
      </c>
      <c r="BW1743" s="32" t="str">
        <f t="shared" si="493"/>
        <v/>
      </c>
      <c r="BX1743" s="32" t="str">
        <f t="shared" si="494"/>
        <v/>
      </c>
      <c r="BY1743" s="32" t="str">
        <f t="shared" si="495"/>
        <v/>
      </c>
      <c r="BZ1743" s="32" t="str">
        <f t="shared" si="496"/>
        <v/>
      </c>
      <c r="CA1743" s="32" t="str">
        <f t="shared" si="497"/>
        <v/>
      </c>
      <c r="CB1743" s="33">
        <f>IF(COUNTIF($CD$7:CD1743,CD1743)=1,CD1743,CD1743+COUNTIF($CD$6:CD1742,CD1743))</f>
        <v>56889</v>
      </c>
      <c r="CC1743" s="34">
        <f t="shared" si="498"/>
        <v>55153</v>
      </c>
      <c r="CD1743" s="32">
        <f t="shared" si="499"/>
        <v>55153</v>
      </c>
      <c r="CE1743" s="32">
        <f t="shared" si="500"/>
        <v>0</v>
      </c>
      <c r="CF1743" s="32">
        <f t="shared" si="501"/>
        <v>0</v>
      </c>
      <c r="CG1743" s="32" t="str">
        <f t="shared" si="502"/>
        <v/>
      </c>
      <c r="CH1743" s="32">
        <v>1738</v>
      </c>
      <c r="CI1743" s="32" t="s">
        <v>6</v>
      </c>
      <c r="CJ1743" s="32" t="str">
        <f t="shared" si="503"/>
        <v/>
      </c>
      <c r="CK1743" s="32" t="str">
        <f t="shared" si="504"/>
        <v/>
      </c>
      <c r="CL1743" s="32" t="str">
        <f t="shared" si="505"/>
        <v/>
      </c>
      <c r="CM1743" s="32" t="str">
        <f t="shared" si="506"/>
        <v/>
      </c>
      <c r="CN1743" s="32" t="str">
        <f t="shared" si="507"/>
        <v/>
      </c>
    </row>
    <row r="1744" spans="71:92" x14ac:dyDescent="0.3">
      <c r="BS1744" s="32" t="str">
        <f>IF(Kiadasi_kiseroiv!$K$2=BT1744,BV1744,"")</f>
        <v/>
      </c>
      <c r="BT1744" s="34" t="str">
        <f t="shared" si="490"/>
        <v/>
      </c>
      <c r="BU1744" s="32" t="str">
        <f t="shared" si="491"/>
        <v/>
      </c>
      <c r="BV1744" s="32" t="str">
        <f t="shared" si="492"/>
        <v/>
      </c>
      <c r="BW1744" s="32" t="str">
        <f t="shared" si="493"/>
        <v/>
      </c>
      <c r="BX1744" s="32" t="str">
        <f t="shared" si="494"/>
        <v/>
      </c>
      <c r="BY1744" s="32" t="str">
        <f t="shared" si="495"/>
        <v/>
      </c>
      <c r="BZ1744" s="32" t="str">
        <f t="shared" si="496"/>
        <v/>
      </c>
      <c r="CA1744" s="32" t="str">
        <f t="shared" si="497"/>
        <v/>
      </c>
      <c r="CB1744" s="33">
        <f>IF(COUNTIF($CD$7:CD1744,CD1744)=1,CD1744,CD1744+COUNTIF($CD$6:CD1743,CD1744))</f>
        <v>56890</v>
      </c>
      <c r="CC1744" s="34">
        <f t="shared" si="498"/>
        <v>55153</v>
      </c>
      <c r="CD1744" s="32">
        <f t="shared" si="499"/>
        <v>55153</v>
      </c>
      <c r="CE1744" s="32">
        <f t="shared" si="500"/>
        <v>0</v>
      </c>
      <c r="CF1744" s="32">
        <f t="shared" si="501"/>
        <v>0</v>
      </c>
      <c r="CG1744" s="32" t="str">
        <f t="shared" si="502"/>
        <v/>
      </c>
      <c r="CH1744" s="32">
        <v>1739</v>
      </c>
      <c r="CI1744" s="32" t="s">
        <v>6</v>
      </c>
      <c r="CJ1744" s="32" t="str">
        <f t="shared" si="503"/>
        <v/>
      </c>
      <c r="CK1744" s="32" t="str">
        <f t="shared" si="504"/>
        <v/>
      </c>
      <c r="CL1744" s="32" t="str">
        <f t="shared" si="505"/>
        <v/>
      </c>
      <c r="CM1744" s="32" t="str">
        <f t="shared" si="506"/>
        <v/>
      </c>
      <c r="CN1744" s="32" t="str">
        <f t="shared" si="507"/>
        <v/>
      </c>
    </row>
    <row r="1745" spans="71:92" x14ac:dyDescent="0.3">
      <c r="BS1745" s="32" t="str">
        <f>IF(Kiadasi_kiseroiv!$K$2=BT1745,BV1745,"")</f>
        <v/>
      </c>
      <c r="BT1745" s="34" t="str">
        <f t="shared" si="490"/>
        <v/>
      </c>
      <c r="BU1745" s="32" t="str">
        <f t="shared" si="491"/>
        <v/>
      </c>
      <c r="BV1745" s="32" t="str">
        <f t="shared" si="492"/>
        <v/>
      </c>
      <c r="BW1745" s="32" t="str">
        <f t="shared" si="493"/>
        <v/>
      </c>
      <c r="BX1745" s="32" t="str">
        <f t="shared" si="494"/>
        <v/>
      </c>
      <c r="BY1745" s="32" t="str">
        <f t="shared" si="495"/>
        <v/>
      </c>
      <c r="BZ1745" s="32" t="str">
        <f t="shared" si="496"/>
        <v/>
      </c>
      <c r="CA1745" s="32" t="str">
        <f t="shared" si="497"/>
        <v/>
      </c>
      <c r="CB1745" s="33">
        <f>IF(COUNTIF($CD$7:CD1745,CD1745)=1,CD1745,CD1745+COUNTIF($CD$6:CD1744,CD1745))</f>
        <v>56891</v>
      </c>
      <c r="CC1745" s="34">
        <f t="shared" si="498"/>
        <v>55153</v>
      </c>
      <c r="CD1745" s="32">
        <f t="shared" si="499"/>
        <v>55153</v>
      </c>
      <c r="CE1745" s="32">
        <f t="shared" si="500"/>
        <v>0</v>
      </c>
      <c r="CF1745" s="32">
        <f t="shared" si="501"/>
        <v>0</v>
      </c>
      <c r="CG1745" s="32" t="str">
        <f t="shared" si="502"/>
        <v/>
      </c>
      <c r="CH1745" s="32">
        <v>1740</v>
      </c>
      <c r="CI1745" s="32" t="s">
        <v>6</v>
      </c>
      <c r="CJ1745" s="32" t="str">
        <f t="shared" si="503"/>
        <v/>
      </c>
      <c r="CK1745" s="32" t="str">
        <f t="shared" si="504"/>
        <v/>
      </c>
      <c r="CL1745" s="32" t="str">
        <f t="shared" si="505"/>
        <v/>
      </c>
      <c r="CM1745" s="32" t="str">
        <f t="shared" si="506"/>
        <v/>
      </c>
      <c r="CN1745" s="32" t="str">
        <f t="shared" si="507"/>
        <v/>
      </c>
    </row>
    <row r="1746" spans="71:92" x14ac:dyDescent="0.3">
      <c r="BS1746" s="32" t="str">
        <f>IF(Kiadasi_kiseroiv!$K$2=BT1746,BV1746,"")</f>
        <v/>
      </c>
      <c r="BT1746" s="34" t="str">
        <f t="shared" si="490"/>
        <v/>
      </c>
      <c r="BU1746" s="32" t="str">
        <f t="shared" si="491"/>
        <v/>
      </c>
      <c r="BV1746" s="32" t="str">
        <f t="shared" si="492"/>
        <v/>
      </c>
      <c r="BW1746" s="32" t="str">
        <f t="shared" si="493"/>
        <v/>
      </c>
      <c r="BX1746" s="32" t="str">
        <f t="shared" si="494"/>
        <v/>
      </c>
      <c r="BY1746" s="32" t="str">
        <f t="shared" si="495"/>
        <v/>
      </c>
      <c r="BZ1746" s="32" t="str">
        <f t="shared" si="496"/>
        <v/>
      </c>
      <c r="CA1746" s="32" t="str">
        <f t="shared" si="497"/>
        <v/>
      </c>
      <c r="CB1746" s="33">
        <f>IF(COUNTIF($CD$7:CD1746,CD1746)=1,CD1746,CD1746+COUNTIF($CD$6:CD1745,CD1746))</f>
        <v>56892</v>
      </c>
      <c r="CC1746" s="34">
        <f t="shared" si="498"/>
        <v>55153</v>
      </c>
      <c r="CD1746" s="32">
        <f t="shared" si="499"/>
        <v>55153</v>
      </c>
      <c r="CE1746" s="32">
        <f t="shared" si="500"/>
        <v>0</v>
      </c>
      <c r="CF1746" s="32">
        <f t="shared" si="501"/>
        <v>0</v>
      </c>
      <c r="CG1746" s="32" t="str">
        <f t="shared" si="502"/>
        <v/>
      </c>
      <c r="CH1746" s="32">
        <v>1741</v>
      </c>
      <c r="CI1746" s="32" t="s">
        <v>6</v>
      </c>
      <c r="CJ1746" s="32" t="str">
        <f t="shared" si="503"/>
        <v/>
      </c>
      <c r="CK1746" s="32" t="str">
        <f t="shared" si="504"/>
        <v/>
      </c>
      <c r="CL1746" s="32" t="str">
        <f t="shared" si="505"/>
        <v/>
      </c>
      <c r="CM1746" s="32" t="str">
        <f t="shared" si="506"/>
        <v/>
      </c>
      <c r="CN1746" s="32" t="str">
        <f t="shared" si="507"/>
        <v/>
      </c>
    </row>
    <row r="1747" spans="71:92" x14ac:dyDescent="0.3">
      <c r="BS1747" s="32" t="str">
        <f>IF(Kiadasi_kiseroiv!$K$2=BT1747,BV1747,"")</f>
        <v/>
      </c>
      <c r="BT1747" s="34" t="str">
        <f t="shared" si="490"/>
        <v/>
      </c>
      <c r="BU1747" s="32" t="str">
        <f t="shared" si="491"/>
        <v/>
      </c>
      <c r="BV1747" s="32" t="str">
        <f t="shared" si="492"/>
        <v/>
      </c>
      <c r="BW1747" s="32" t="str">
        <f t="shared" si="493"/>
        <v/>
      </c>
      <c r="BX1747" s="32" t="str">
        <f t="shared" si="494"/>
        <v/>
      </c>
      <c r="BY1747" s="32" t="str">
        <f t="shared" si="495"/>
        <v/>
      </c>
      <c r="BZ1747" s="32" t="str">
        <f t="shared" si="496"/>
        <v/>
      </c>
      <c r="CA1747" s="32" t="str">
        <f t="shared" si="497"/>
        <v/>
      </c>
      <c r="CB1747" s="33">
        <f>IF(COUNTIF($CD$7:CD1747,CD1747)=1,CD1747,CD1747+COUNTIF($CD$6:CD1746,CD1747))</f>
        <v>56893</v>
      </c>
      <c r="CC1747" s="34">
        <f t="shared" si="498"/>
        <v>55153</v>
      </c>
      <c r="CD1747" s="32">
        <f t="shared" si="499"/>
        <v>55153</v>
      </c>
      <c r="CE1747" s="32">
        <f t="shared" si="500"/>
        <v>0</v>
      </c>
      <c r="CF1747" s="32">
        <f t="shared" si="501"/>
        <v>0</v>
      </c>
      <c r="CG1747" s="32" t="str">
        <f t="shared" si="502"/>
        <v/>
      </c>
      <c r="CH1747" s="32">
        <v>1742</v>
      </c>
      <c r="CI1747" s="32" t="s">
        <v>6</v>
      </c>
      <c r="CJ1747" s="32" t="str">
        <f t="shared" si="503"/>
        <v/>
      </c>
      <c r="CK1747" s="32" t="str">
        <f t="shared" si="504"/>
        <v/>
      </c>
      <c r="CL1747" s="32" t="str">
        <f t="shared" si="505"/>
        <v/>
      </c>
      <c r="CM1747" s="32" t="str">
        <f t="shared" si="506"/>
        <v/>
      </c>
      <c r="CN1747" s="32" t="str">
        <f t="shared" si="507"/>
        <v/>
      </c>
    </row>
    <row r="1748" spans="71:92" x14ac:dyDescent="0.3">
      <c r="BS1748" s="32" t="str">
        <f>IF(Kiadasi_kiseroiv!$K$2=BT1748,BV1748,"")</f>
        <v/>
      </c>
      <c r="BT1748" s="34" t="str">
        <f t="shared" si="490"/>
        <v/>
      </c>
      <c r="BU1748" s="32" t="str">
        <f t="shared" si="491"/>
        <v/>
      </c>
      <c r="BV1748" s="32" t="str">
        <f t="shared" si="492"/>
        <v/>
      </c>
      <c r="BW1748" s="32" t="str">
        <f t="shared" si="493"/>
        <v/>
      </c>
      <c r="BX1748" s="32" t="str">
        <f t="shared" si="494"/>
        <v/>
      </c>
      <c r="BY1748" s="32" t="str">
        <f t="shared" si="495"/>
        <v/>
      </c>
      <c r="BZ1748" s="32" t="str">
        <f t="shared" si="496"/>
        <v/>
      </c>
      <c r="CA1748" s="32" t="str">
        <f t="shared" si="497"/>
        <v/>
      </c>
      <c r="CB1748" s="33">
        <f>IF(COUNTIF($CD$7:CD1748,CD1748)=1,CD1748,CD1748+COUNTIF($CD$6:CD1747,CD1748))</f>
        <v>56894</v>
      </c>
      <c r="CC1748" s="34">
        <f t="shared" si="498"/>
        <v>55153</v>
      </c>
      <c r="CD1748" s="32">
        <f t="shared" si="499"/>
        <v>55153</v>
      </c>
      <c r="CE1748" s="32">
        <f t="shared" si="500"/>
        <v>0</v>
      </c>
      <c r="CF1748" s="32">
        <f t="shared" si="501"/>
        <v>0</v>
      </c>
      <c r="CG1748" s="32" t="str">
        <f t="shared" si="502"/>
        <v/>
      </c>
      <c r="CH1748" s="32">
        <v>1743</v>
      </c>
      <c r="CI1748" s="32" t="s">
        <v>6</v>
      </c>
      <c r="CJ1748" s="32" t="str">
        <f t="shared" si="503"/>
        <v/>
      </c>
      <c r="CK1748" s="32" t="str">
        <f t="shared" si="504"/>
        <v/>
      </c>
      <c r="CL1748" s="32" t="str">
        <f t="shared" si="505"/>
        <v/>
      </c>
      <c r="CM1748" s="32" t="str">
        <f t="shared" si="506"/>
        <v/>
      </c>
      <c r="CN1748" s="32" t="str">
        <f t="shared" si="507"/>
        <v/>
      </c>
    </row>
    <row r="1749" spans="71:92" x14ac:dyDescent="0.3">
      <c r="BS1749" s="32" t="str">
        <f>IF(Kiadasi_kiseroiv!$K$2=BT1749,BV1749,"")</f>
        <v/>
      </c>
      <c r="BT1749" s="34" t="str">
        <f t="shared" si="490"/>
        <v/>
      </c>
      <c r="BU1749" s="32" t="str">
        <f t="shared" si="491"/>
        <v/>
      </c>
      <c r="BV1749" s="32" t="str">
        <f t="shared" si="492"/>
        <v/>
      </c>
      <c r="BW1749" s="32" t="str">
        <f t="shared" si="493"/>
        <v/>
      </c>
      <c r="BX1749" s="32" t="str">
        <f t="shared" si="494"/>
        <v/>
      </c>
      <c r="BY1749" s="32" t="str">
        <f t="shared" si="495"/>
        <v/>
      </c>
      <c r="BZ1749" s="32" t="str">
        <f t="shared" si="496"/>
        <v/>
      </c>
      <c r="CA1749" s="32" t="str">
        <f t="shared" si="497"/>
        <v/>
      </c>
      <c r="CB1749" s="33">
        <f>IF(COUNTIF($CD$7:CD1749,CD1749)=1,CD1749,CD1749+COUNTIF($CD$6:CD1748,CD1749))</f>
        <v>56895</v>
      </c>
      <c r="CC1749" s="34">
        <f t="shared" si="498"/>
        <v>55153</v>
      </c>
      <c r="CD1749" s="32">
        <f t="shared" si="499"/>
        <v>55153</v>
      </c>
      <c r="CE1749" s="32">
        <f t="shared" si="500"/>
        <v>0</v>
      </c>
      <c r="CF1749" s="32">
        <f t="shared" si="501"/>
        <v>0</v>
      </c>
      <c r="CG1749" s="32" t="str">
        <f t="shared" si="502"/>
        <v/>
      </c>
      <c r="CH1749" s="32">
        <v>1744</v>
      </c>
      <c r="CI1749" s="32" t="s">
        <v>6</v>
      </c>
      <c r="CJ1749" s="32" t="str">
        <f t="shared" si="503"/>
        <v/>
      </c>
      <c r="CK1749" s="32" t="str">
        <f t="shared" si="504"/>
        <v/>
      </c>
      <c r="CL1749" s="32" t="str">
        <f t="shared" si="505"/>
        <v/>
      </c>
      <c r="CM1749" s="32" t="str">
        <f t="shared" si="506"/>
        <v/>
      </c>
      <c r="CN1749" s="32" t="str">
        <f t="shared" si="507"/>
        <v/>
      </c>
    </row>
    <row r="1750" spans="71:92" x14ac:dyDescent="0.3">
      <c r="BS1750" s="32" t="str">
        <f>IF(Kiadasi_kiseroiv!$K$2=BT1750,BV1750,"")</f>
        <v/>
      </c>
      <c r="BT1750" s="34" t="str">
        <f t="shared" si="490"/>
        <v/>
      </c>
      <c r="BU1750" s="32" t="str">
        <f t="shared" si="491"/>
        <v/>
      </c>
      <c r="BV1750" s="32" t="str">
        <f t="shared" si="492"/>
        <v/>
      </c>
      <c r="BW1750" s="32" t="str">
        <f t="shared" si="493"/>
        <v/>
      </c>
      <c r="BX1750" s="32" t="str">
        <f t="shared" si="494"/>
        <v/>
      </c>
      <c r="BY1750" s="32" t="str">
        <f t="shared" si="495"/>
        <v/>
      </c>
      <c r="BZ1750" s="32" t="str">
        <f t="shared" si="496"/>
        <v/>
      </c>
      <c r="CA1750" s="32" t="str">
        <f t="shared" si="497"/>
        <v/>
      </c>
      <c r="CB1750" s="33">
        <f>IF(COUNTIF($CD$7:CD1750,CD1750)=1,CD1750,CD1750+COUNTIF($CD$6:CD1749,CD1750))</f>
        <v>56896</v>
      </c>
      <c r="CC1750" s="34">
        <f t="shared" si="498"/>
        <v>55153</v>
      </c>
      <c r="CD1750" s="32">
        <f t="shared" si="499"/>
        <v>55153</v>
      </c>
      <c r="CE1750" s="32">
        <f t="shared" si="500"/>
        <v>0</v>
      </c>
      <c r="CF1750" s="32">
        <f t="shared" si="501"/>
        <v>0</v>
      </c>
      <c r="CG1750" s="32" t="str">
        <f t="shared" si="502"/>
        <v/>
      </c>
      <c r="CH1750" s="32">
        <v>1745</v>
      </c>
      <c r="CI1750" s="32" t="s">
        <v>6</v>
      </c>
      <c r="CJ1750" s="32" t="str">
        <f t="shared" si="503"/>
        <v/>
      </c>
      <c r="CK1750" s="32" t="str">
        <f t="shared" si="504"/>
        <v/>
      </c>
      <c r="CL1750" s="32" t="str">
        <f t="shared" si="505"/>
        <v/>
      </c>
      <c r="CM1750" s="32" t="str">
        <f t="shared" si="506"/>
        <v/>
      </c>
      <c r="CN1750" s="32" t="str">
        <f t="shared" si="507"/>
        <v/>
      </c>
    </row>
    <row r="1751" spans="71:92" x14ac:dyDescent="0.3">
      <c r="BS1751" s="32" t="str">
        <f>IF(Kiadasi_kiseroiv!$K$2=BT1751,BV1751,"")</f>
        <v/>
      </c>
      <c r="BT1751" s="34" t="str">
        <f t="shared" si="490"/>
        <v/>
      </c>
      <c r="BU1751" s="32" t="str">
        <f t="shared" si="491"/>
        <v/>
      </c>
      <c r="BV1751" s="32" t="str">
        <f t="shared" si="492"/>
        <v/>
      </c>
      <c r="BW1751" s="32" t="str">
        <f t="shared" si="493"/>
        <v/>
      </c>
      <c r="BX1751" s="32" t="str">
        <f t="shared" si="494"/>
        <v/>
      </c>
      <c r="BY1751" s="32" t="str">
        <f t="shared" si="495"/>
        <v/>
      </c>
      <c r="BZ1751" s="32" t="str">
        <f t="shared" si="496"/>
        <v/>
      </c>
      <c r="CA1751" s="32" t="str">
        <f t="shared" si="497"/>
        <v/>
      </c>
      <c r="CB1751" s="33">
        <f>IF(COUNTIF($CD$7:CD1751,CD1751)=1,CD1751,CD1751+COUNTIF($CD$6:CD1750,CD1751))</f>
        <v>56897</v>
      </c>
      <c r="CC1751" s="34">
        <f t="shared" si="498"/>
        <v>55153</v>
      </c>
      <c r="CD1751" s="32">
        <f t="shared" si="499"/>
        <v>55153</v>
      </c>
      <c r="CE1751" s="32">
        <f t="shared" si="500"/>
        <v>0</v>
      </c>
      <c r="CF1751" s="32">
        <f t="shared" si="501"/>
        <v>0</v>
      </c>
      <c r="CG1751" s="32" t="str">
        <f t="shared" si="502"/>
        <v/>
      </c>
      <c r="CH1751" s="32">
        <v>1746</v>
      </c>
      <c r="CI1751" s="32" t="s">
        <v>6</v>
      </c>
      <c r="CJ1751" s="32" t="str">
        <f t="shared" si="503"/>
        <v/>
      </c>
      <c r="CK1751" s="32" t="str">
        <f t="shared" si="504"/>
        <v/>
      </c>
      <c r="CL1751" s="32" t="str">
        <f t="shared" si="505"/>
        <v/>
      </c>
      <c r="CM1751" s="32" t="str">
        <f t="shared" si="506"/>
        <v/>
      </c>
      <c r="CN1751" s="32" t="str">
        <f t="shared" si="507"/>
        <v/>
      </c>
    </row>
    <row r="1752" spans="71:92" x14ac:dyDescent="0.3">
      <c r="BS1752" s="32" t="str">
        <f>IF(Kiadasi_kiseroiv!$K$2=BT1752,BV1752,"")</f>
        <v/>
      </c>
      <c r="BT1752" s="34" t="str">
        <f t="shared" si="490"/>
        <v/>
      </c>
      <c r="BU1752" s="32" t="str">
        <f t="shared" si="491"/>
        <v/>
      </c>
      <c r="BV1752" s="32" t="str">
        <f t="shared" si="492"/>
        <v/>
      </c>
      <c r="BW1752" s="32" t="str">
        <f t="shared" si="493"/>
        <v/>
      </c>
      <c r="BX1752" s="32" t="str">
        <f t="shared" si="494"/>
        <v/>
      </c>
      <c r="BY1752" s="32" t="str">
        <f t="shared" si="495"/>
        <v/>
      </c>
      <c r="BZ1752" s="32" t="str">
        <f t="shared" si="496"/>
        <v/>
      </c>
      <c r="CA1752" s="32" t="str">
        <f t="shared" si="497"/>
        <v/>
      </c>
      <c r="CB1752" s="33">
        <f>IF(COUNTIF($CD$7:CD1752,CD1752)=1,CD1752,CD1752+COUNTIF($CD$6:CD1751,CD1752))</f>
        <v>56898</v>
      </c>
      <c r="CC1752" s="34">
        <f t="shared" si="498"/>
        <v>55153</v>
      </c>
      <c r="CD1752" s="32">
        <f t="shared" si="499"/>
        <v>55153</v>
      </c>
      <c r="CE1752" s="32">
        <f t="shared" si="500"/>
        <v>0</v>
      </c>
      <c r="CF1752" s="32">
        <f t="shared" si="501"/>
        <v>0</v>
      </c>
      <c r="CG1752" s="32" t="str">
        <f t="shared" si="502"/>
        <v/>
      </c>
      <c r="CH1752" s="32">
        <v>1747</v>
      </c>
      <c r="CI1752" s="32" t="s">
        <v>6</v>
      </c>
      <c r="CJ1752" s="32" t="str">
        <f t="shared" si="503"/>
        <v/>
      </c>
      <c r="CK1752" s="32" t="str">
        <f t="shared" si="504"/>
        <v/>
      </c>
      <c r="CL1752" s="32" t="str">
        <f t="shared" si="505"/>
        <v/>
      </c>
      <c r="CM1752" s="32" t="str">
        <f t="shared" si="506"/>
        <v/>
      </c>
      <c r="CN1752" s="32" t="str">
        <f t="shared" si="507"/>
        <v/>
      </c>
    </row>
    <row r="1753" spans="71:92" x14ac:dyDescent="0.3">
      <c r="BS1753" s="32" t="str">
        <f>IF(Kiadasi_kiseroiv!$K$2=BT1753,BV1753,"")</f>
        <v/>
      </c>
      <c r="BT1753" s="34" t="str">
        <f t="shared" si="490"/>
        <v/>
      </c>
      <c r="BU1753" s="32" t="str">
        <f t="shared" si="491"/>
        <v/>
      </c>
      <c r="BV1753" s="32" t="str">
        <f t="shared" si="492"/>
        <v/>
      </c>
      <c r="BW1753" s="32" t="str">
        <f t="shared" si="493"/>
        <v/>
      </c>
      <c r="BX1753" s="32" t="str">
        <f t="shared" si="494"/>
        <v/>
      </c>
      <c r="BY1753" s="32" t="str">
        <f t="shared" si="495"/>
        <v/>
      </c>
      <c r="BZ1753" s="32" t="str">
        <f t="shared" si="496"/>
        <v/>
      </c>
      <c r="CA1753" s="32" t="str">
        <f t="shared" si="497"/>
        <v/>
      </c>
      <c r="CB1753" s="33">
        <f>IF(COUNTIF($CD$7:CD1753,CD1753)=1,CD1753,CD1753+COUNTIF($CD$6:CD1752,CD1753))</f>
        <v>56899</v>
      </c>
      <c r="CC1753" s="34">
        <f t="shared" si="498"/>
        <v>55153</v>
      </c>
      <c r="CD1753" s="32">
        <f t="shared" si="499"/>
        <v>55153</v>
      </c>
      <c r="CE1753" s="32">
        <f t="shared" si="500"/>
        <v>0</v>
      </c>
      <c r="CF1753" s="32">
        <f t="shared" si="501"/>
        <v>0</v>
      </c>
      <c r="CG1753" s="32" t="str">
        <f t="shared" si="502"/>
        <v/>
      </c>
      <c r="CH1753" s="32">
        <v>1748</v>
      </c>
      <c r="CI1753" s="32" t="s">
        <v>6</v>
      </c>
      <c r="CJ1753" s="32" t="str">
        <f t="shared" si="503"/>
        <v/>
      </c>
      <c r="CK1753" s="32" t="str">
        <f t="shared" si="504"/>
        <v/>
      </c>
      <c r="CL1753" s="32" t="str">
        <f t="shared" si="505"/>
        <v/>
      </c>
      <c r="CM1753" s="32" t="str">
        <f t="shared" si="506"/>
        <v/>
      </c>
      <c r="CN1753" s="32" t="str">
        <f t="shared" si="507"/>
        <v/>
      </c>
    </row>
    <row r="1754" spans="71:92" x14ac:dyDescent="0.3">
      <c r="BS1754" s="32" t="str">
        <f>IF(Kiadasi_kiseroiv!$K$2=BT1754,BV1754,"")</f>
        <v/>
      </c>
      <c r="BT1754" s="34" t="str">
        <f t="shared" si="490"/>
        <v/>
      </c>
      <c r="BU1754" s="32" t="str">
        <f t="shared" si="491"/>
        <v/>
      </c>
      <c r="BV1754" s="32" t="str">
        <f t="shared" si="492"/>
        <v/>
      </c>
      <c r="BW1754" s="32" t="str">
        <f t="shared" si="493"/>
        <v/>
      </c>
      <c r="BX1754" s="32" t="str">
        <f t="shared" si="494"/>
        <v/>
      </c>
      <c r="BY1754" s="32" t="str">
        <f t="shared" si="495"/>
        <v/>
      </c>
      <c r="BZ1754" s="32" t="str">
        <f t="shared" si="496"/>
        <v/>
      </c>
      <c r="CA1754" s="32" t="str">
        <f t="shared" si="497"/>
        <v/>
      </c>
      <c r="CB1754" s="33">
        <f>IF(COUNTIF($CD$7:CD1754,CD1754)=1,CD1754,CD1754+COUNTIF($CD$6:CD1753,CD1754))</f>
        <v>56900</v>
      </c>
      <c r="CC1754" s="34">
        <f t="shared" si="498"/>
        <v>55153</v>
      </c>
      <c r="CD1754" s="32">
        <f t="shared" si="499"/>
        <v>55153</v>
      </c>
      <c r="CE1754" s="32">
        <f t="shared" si="500"/>
        <v>0</v>
      </c>
      <c r="CF1754" s="32">
        <f t="shared" si="501"/>
        <v>0</v>
      </c>
      <c r="CG1754" s="32" t="str">
        <f t="shared" si="502"/>
        <v/>
      </c>
      <c r="CH1754" s="32">
        <v>1749</v>
      </c>
      <c r="CI1754" s="32" t="s">
        <v>6</v>
      </c>
      <c r="CJ1754" s="32" t="str">
        <f t="shared" si="503"/>
        <v/>
      </c>
      <c r="CK1754" s="32" t="str">
        <f t="shared" si="504"/>
        <v/>
      </c>
      <c r="CL1754" s="32" t="str">
        <f t="shared" si="505"/>
        <v/>
      </c>
      <c r="CM1754" s="32" t="str">
        <f t="shared" si="506"/>
        <v/>
      </c>
      <c r="CN1754" s="32" t="str">
        <f t="shared" si="507"/>
        <v/>
      </c>
    </row>
    <row r="1755" spans="71:92" x14ac:dyDescent="0.3">
      <c r="BS1755" s="32" t="str">
        <f>IF(Kiadasi_kiseroiv!$K$2=BT1755,BV1755,"")</f>
        <v/>
      </c>
      <c r="BT1755" s="34" t="str">
        <f t="shared" si="490"/>
        <v/>
      </c>
      <c r="BU1755" s="32" t="str">
        <f t="shared" si="491"/>
        <v/>
      </c>
      <c r="BV1755" s="32" t="str">
        <f t="shared" si="492"/>
        <v/>
      </c>
      <c r="BW1755" s="32" t="str">
        <f t="shared" si="493"/>
        <v/>
      </c>
      <c r="BX1755" s="32" t="str">
        <f t="shared" si="494"/>
        <v/>
      </c>
      <c r="BY1755" s="32" t="str">
        <f t="shared" si="495"/>
        <v/>
      </c>
      <c r="BZ1755" s="32" t="str">
        <f t="shared" si="496"/>
        <v/>
      </c>
      <c r="CA1755" s="32" t="str">
        <f t="shared" si="497"/>
        <v/>
      </c>
      <c r="CB1755" s="33">
        <f>IF(COUNTIF($CD$7:CD1755,CD1755)=1,CD1755,CD1755+COUNTIF($CD$6:CD1754,CD1755))</f>
        <v>56901</v>
      </c>
      <c r="CC1755" s="34">
        <f t="shared" si="498"/>
        <v>55153</v>
      </c>
      <c r="CD1755" s="32">
        <f t="shared" si="499"/>
        <v>55153</v>
      </c>
      <c r="CE1755" s="32">
        <f t="shared" si="500"/>
        <v>0</v>
      </c>
      <c r="CF1755" s="32">
        <f t="shared" si="501"/>
        <v>0</v>
      </c>
      <c r="CG1755" s="32" t="str">
        <f t="shared" si="502"/>
        <v/>
      </c>
      <c r="CH1755" s="32">
        <v>1750</v>
      </c>
      <c r="CI1755" s="32" t="s">
        <v>6</v>
      </c>
      <c r="CJ1755" s="32" t="str">
        <f t="shared" si="503"/>
        <v/>
      </c>
      <c r="CK1755" s="32" t="str">
        <f t="shared" si="504"/>
        <v/>
      </c>
      <c r="CL1755" s="32" t="str">
        <f t="shared" si="505"/>
        <v/>
      </c>
      <c r="CM1755" s="32" t="str">
        <f t="shared" si="506"/>
        <v/>
      </c>
      <c r="CN1755" s="32" t="str">
        <f t="shared" si="507"/>
        <v/>
      </c>
    </row>
    <row r="1756" spans="71:92" x14ac:dyDescent="0.3">
      <c r="BS1756" s="32" t="str">
        <f>IF(Kiadasi_kiseroiv!$K$2=BT1756,BV1756,"")</f>
        <v/>
      </c>
      <c r="BT1756" s="34" t="str">
        <f t="shared" si="490"/>
        <v/>
      </c>
      <c r="BU1756" s="32" t="str">
        <f t="shared" si="491"/>
        <v/>
      </c>
      <c r="BV1756" s="32" t="str">
        <f t="shared" si="492"/>
        <v/>
      </c>
      <c r="BW1756" s="32" t="str">
        <f t="shared" si="493"/>
        <v/>
      </c>
      <c r="BX1756" s="32" t="str">
        <f t="shared" si="494"/>
        <v/>
      </c>
      <c r="BY1756" s="32" t="str">
        <f t="shared" si="495"/>
        <v/>
      </c>
      <c r="BZ1756" s="32" t="str">
        <f t="shared" si="496"/>
        <v/>
      </c>
      <c r="CA1756" s="32" t="str">
        <f t="shared" si="497"/>
        <v/>
      </c>
      <c r="CB1756" s="33">
        <f>IF(COUNTIF($CD$7:CD1756,CD1756)=1,CD1756,CD1756+COUNTIF($CD$6:CD1755,CD1756))</f>
        <v>56902</v>
      </c>
      <c r="CC1756" s="34">
        <f t="shared" si="498"/>
        <v>55153</v>
      </c>
      <c r="CD1756" s="32">
        <f t="shared" si="499"/>
        <v>55153</v>
      </c>
      <c r="CE1756" s="32">
        <f t="shared" si="500"/>
        <v>0</v>
      </c>
      <c r="CF1756" s="32">
        <f t="shared" si="501"/>
        <v>0</v>
      </c>
      <c r="CG1756" s="32" t="str">
        <f t="shared" si="502"/>
        <v/>
      </c>
      <c r="CH1756" s="32">
        <v>1751</v>
      </c>
      <c r="CI1756" s="32" t="s">
        <v>6</v>
      </c>
      <c r="CJ1756" s="32" t="str">
        <f t="shared" si="503"/>
        <v/>
      </c>
      <c r="CK1756" s="32" t="str">
        <f t="shared" si="504"/>
        <v/>
      </c>
      <c r="CL1756" s="32" t="str">
        <f t="shared" si="505"/>
        <v/>
      </c>
      <c r="CM1756" s="32" t="str">
        <f t="shared" si="506"/>
        <v/>
      </c>
      <c r="CN1756" s="32" t="str">
        <f t="shared" si="507"/>
        <v/>
      </c>
    </row>
    <row r="1757" spans="71:92" x14ac:dyDescent="0.3">
      <c r="BS1757" s="32" t="str">
        <f>IF(Kiadasi_kiseroiv!$K$2=BT1757,BV1757,"")</f>
        <v/>
      </c>
      <c r="BT1757" s="34" t="str">
        <f t="shared" si="490"/>
        <v/>
      </c>
      <c r="BU1757" s="32" t="str">
        <f t="shared" si="491"/>
        <v/>
      </c>
      <c r="BV1757" s="32" t="str">
        <f t="shared" si="492"/>
        <v/>
      </c>
      <c r="BW1757" s="32" t="str">
        <f t="shared" si="493"/>
        <v/>
      </c>
      <c r="BX1757" s="32" t="str">
        <f t="shared" si="494"/>
        <v/>
      </c>
      <c r="BY1757" s="32" t="str">
        <f t="shared" si="495"/>
        <v/>
      </c>
      <c r="BZ1757" s="32" t="str">
        <f t="shared" si="496"/>
        <v/>
      </c>
      <c r="CA1757" s="32" t="str">
        <f t="shared" si="497"/>
        <v/>
      </c>
      <c r="CB1757" s="33">
        <f>IF(COUNTIF($CD$7:CD1757,CD1757)=1,CD1757,CD1757+COUNTIF($CD$6:CD1756,CD1757))</f>
        <v>56903</v>
      </c>
      <c r="CC1757" s="34">
        <f t="shared" si="498"/>
        <v>55153</v>
      </c>
      <c r="CD1757" s="32">
        <f t="shared" si="499"/>
        <v>55153</v>
      </c>
      <c r="CE1757" s="32">
        <f t="shared" si="500"/>
        <v>0</v>
      </c>
      <c r="CF1757" s="32">
        <f t="shared" si="501"/>
        <v>0</v>
      </c>
      <c r="CG1757" s="32" t="str">
        <f t="shared" si="502"/>
        <v/>
      </c>
      <c r="CH1757" s="32">
        <v>1752</v>
      </c>
      <c r="CI1757" s="32" t="s">
        <v>6</v>
      </c>
      <c r="CJ1757" s="32" t="str">
        <f t="shared" si="503"/>
        <v/>
      </c>
      <c r="CK1757" s="32" t="str">
        <f t="shared" si="504"/>
        <v/>
      </c>
      <c r="CL1757" s="32" t="str">
        <f t="shared" si="505"/>
        <v/>
      </c>
      <c r="CM1757" s="32" t="str">
        <f t="shared" si="506"/>
        <v/>
      </c>
      <c r="CN1757" s="32" t="str">
        <f t="shared" si="507"/>
        <v/>
      </c>
    </row>
    <row r="1758" spans="71:92" x14ac:dyDescent="0.3">
      <c r="BS1758" s="32" t="str">
        <f>IF(Kiadasi_kiseroiv!$K$2=BT1758,BV1758,"")</f>
        <v/>
      </c>
      <c r="BT1758" s="34" t="str">
        <f t="shared" si="490"/>
        <v/>
      </c>
      <c r="BU1758" s="32" t="str">
        <f t="shared" si="491"/>
        <v/>
      </c>
      <c r="BV1758" s="32" t="str">
        <f t="shared" si="492"/>
        <v/>
      </c>
      <c r="BW1758" s="32" t="str">
        <f t="shared" si="493"/>
        <v/>
      </c>
      <c r="BX1758" s="32" t="str">
        <f t="shared" si="494"/>
        <v/>
      </c>
      <c r="BY1758" s="32" t="str">
        <f t="shared" si="495"/>
        <v/>
      </c>
      <c r="BZ1758" s="32" t="str">
        <f t="shared" si="496"/>
        <v/>
      </c>
      <c r="CA1758" s="32" t="str">
        <f t="shared" si="497"/>
        <v/>
      </c>
      <c r="CB1758" s="33">
        <f>IF(COUNTIF($CD$7:CD1758,CD1758)=1,CD1758,CD1758+COUNTIF($CD$6:CD1757,CD1758))</f>
        <v>56904</v>
      </c>
      <c r="CC1758" s="34">
        <f t="shared" si="498"/>
        <v>55153</v>
      </c>
      <c r="CD1758" s="32">
        <f t="shared" si="499"/>
        <v>55153</v>
      </c>
      <c r="CE1758" s="32">
        <f t="shared" si="500"/>
        <v>0</v>
      </c>
      <c r="CF1758" s="32">
        <f t="shared" si="501"/>
        <v>0</v>
      </c>
      <c r="CG1758" s="32" t="str">
        <f t="shared" si="502"/>
        <v/>
      </c>
      <c r="CH1758" s="32">
        <v>1753</v>
      </c>
      <c r="CI1758" s="32" t="s">
        <v>6</v>
      </c>
      <c r="CJ1758" s="32" t="str">
        <f t="shared" si="503"/>
        <v/>
      </c>
      <c r="CK1758" s="32" t="str">
        <f t="shared" si="504"/>
        <v/>
      </c>
      <c r="CL1758" s="32" t="str">
        <f t="shared" si="505"/>
        <v/>
      </c>
      <c r="CM1758" s="32" t="str">
        <f t="shared" si="506"/>
        <v/>
      </c>
      <c r="CN1758" s="32" t="str">
        <f t="shared" si="507"/>
        <v/>
      </c>
    </row>
    <row r="1759" spans="71:92" x14ac:dyDescent="0.3">
      <c r="BS1759" s="32" t="str">
        <f>IF(Kiadasi_kiseroiv!$K$2=BT1759,BV1759,"")</f>
        <v/>
      </c>
      <c r="BT1759" s="34" t="str">
        <f t="shared" si="490"/>
        <v/>
      </c>
      <c r="BU1759" s="32" t="str">
        <f t="shared" si="491"/>
        <v/>
      </c>
      <c r="BV1759" s="32" t="str">
        <f t="shared" si="492"/>
        <v/>
      </c>
      <c r="BW1759" s="32" t="str">
        <f t="shared" si="493"/>
        <v/>
      </c>
      <c r="BX1759" s="32" t="str">
        <f t="shared" si="494"/>
        <v/>
      </c>
      <c r="BY1759" s="32" t="str">
        <f t="shared" si="495"/>
        <v/>
      </c>
      <c r="BZ1759" s="32" t="str">
        <f t="shared" si="496"/>
        <v/>
      </c>
      <c r="CA1759" s="32" t="str">
        <f t="shared" si="497"/>
        <v/>
      </c>
      <c r="CB1759" s="33">
        <f>IF(COUNTIF($CD$7:CD1759,CD1759)=1,CD1759,CD1759+COUNTIF($CD$6:CD1758,CD1759))</f>
        <v>56905</v>
      </c>
      <c r="CC1759" s="34">
        <f t="shared" si="498"/>
        <v>55153</v>
      </c>
      <c r="CD1759" s="32">
        <f t="shared" si="499"/>
        <v>55153</v>
      </c>
      <c r="CE1759" s="32">
        <f t="shared" si="500"/>
        <v>0</v>
      </c>
      <c r="CF1759" s="32">
        <f t="shared" si="501"/>
        <v>0</v>
      </c>
      <c r="CG1759" s="32" t="str">
        <f t="shared" si="502"/>
        <v/>
      </c>
      <c r="CH1759" s="32">
        <v>1754</v>
      </c>
      <c r="CI1759" s="32" t="s">
        <v>6</v>
      </c>
      <c r="CJ1759" s="32" t="str">
        <f t="shared" si="503"/>
        <v/>
      </c>
      <c r="CK1759" s="32" t="str">
        <f t="shared" si="504"/>
        <v/>
      </c>
      <c r="CL1759" s="32" t="str">
        <f t="shared" si="505"/>
        <v/>
      </c>
      <c r="CM1759" s="32" t="str">
        <f t="shared" si="506"/>
        <v/>
      </c>
      <c r="CN1759" s="32" t="str">
        <f t="shared" si="507"/>
        <v/>
      </c>
    </row>
    <row r="1760" spans="71:92" x14ac:dyDescent="0.3">
      <c r="BS1760" s="32" t="str">
        <f>IF(Kiadasi_kiseroiv!$K$2=BT1760,BV1760,"")</f>
        <v/>
      </c>
      <c r="BT1760" s="34" t="str">
        <f t="shared" si="490"/>
        <v/>
      </c>
      <c r="BU1760" s="32" t="str">
        <f t="shared" si="491"/>
        <v/>
      </c>
      <c r="BV1760" s="32" t="str">
        <f t="shared" si="492"/>
        <v/>
      </c>
      <c r="BW1760" s="32" t="str">
        <f t="shared" si="493"/>
        <v/>
      </c>
      <c r="BX1760" s="32" t="str">
        <f t="shared" si="494"/>
        <v/>
      </c>
      <c r="BY1760" s="32" t="str">
        <f t="shared" si="495"/>
        <v/>
      </c>
      <c r="BZ1760" s="32" t="str">
        <f t="shared" si="496"/>
        <v/>
      </c>
      <c r="CA1760" s="32" t="str">
        <f t="shared" si="497"/>
        <v/>
      </c>
      <c r="CB1760" s="33">
        <f>IF(COUNTIF($CD$7:CD1760,CD1760)=1,CD1760,CD1760+COUNTIF($CD$6:CD1759,CD1760))</f>
        <v>56906</v>
      </c>
      <c r="CC1760" s="34">
        <f t="shared" si="498"/>
        <v>55153</v>
      </c>
      <c r="CD1760" s="32">
        <f t="shared" si="499"/>
        <v>55153</v>
      </c>
      <c r="CE1760" s="32">
        <f t="shared" si="500"/>
        <v>0</v>
      </c>
      <c r="CF1760" s="32">
        <f t="shared" si="501"/>
        <v>0</v>
      </c>
      <c r="CG1760" s="32" t="str">
        <f t="shared" si="502"/>
        <v/>
      </c>
      <c r="CH1760" s="32">
        <v>1755</v>
      </c>
      <c r="CI1760" s="32" t="s">
        <v>6</v>
      </c>
      <c r="CJ1760" s="32" t="str">
        <f t="shared" si="503"/>
        <v/>
      </c>
      <c r="CK1760" s="32" t="str">
        <f t="shared" si="504"/>
        <v/>
      </c>
      <c r="CL1760" s="32" t="str">
        <f t="shared" si="505"/>
        <v/>
      </c>
      <c r="CM1760" s="32" t="str">
        <f t="shared" si="506"/>
        <v/>
      </c>
      <c r="CN1760" s="32" t="str">
        <f t="shared" si="507"/>
        <v/>
      </c>
    </row>
    <row r="1761" spans="71:92" x14ac:dyDescent="0.3">
      <c r="BS1761" s="32" t="str">
        <f>IF(Kiadasi_kiseroiv!$K$2=BT1761,BV1761,"")</f>
        <v/>
      </c>
      <c r="BT1761" s="34" t="str">
        <f t="shared" si="490"/>
        <v/>
      </c>
      <c r="BU1761" s="32" t="str">
        <f t="shared" si="491"/>
        <v/>
      </c>
      <c r="BV1761" s="32" t="str">
        <f t="shared" si="492"/>
        <v/>
      </c>
      <c r="BW1761" s="32" t="str">
        <f t="shared" si="493"/>
        <v/>
      </c>
      <c r="BX1761" s="32" t="str">
        <f t="shared" si="494"/>
        <v/>
      </c>
      <c r="BY1761" s="32" t="str">
        <f t="shared" si="495"/>
        <v/>
      </c>
      <c r="BZ1761" s="32" t="str">
        <f t="shared" si="496"/>
        <v/>
      </c>
      <c r="CA1761" s="32" t="str">
        <f t="shared" si="497"/>
        <v/>
      </c>
      <c r="CB1761" s="33">
        <f>IF(COUNTIF($CD$7:CD1761,CD1761)=1,CD1761,CD1761+COUNTIF($CD$6:CD1760,CD1761))</f>
        <v>56907</v>
      </c>
      <c r="CC1761" s="34">
        <f t="shared" si="498"/>
        <v>55153</v>
      </c>
      <c r="CD1761" s="32">
        <f t="shared" si="499"/>
        <v>55153</v>
      </c>
      <c r="CE1761" s="32">
        <f t="shared" si="500"/>
        <v>0</v>
      </c>
      <c r="CF1761" s="32">
        <f t="shared" si="501"/>
        <v>0</v>
      </c>
      <c r="CG1761" s="32" t="str">
        <f t="shared" si="502"/>
        <v/>
      </c>
      <c r="CH1761" s="32">
        <v>1756</v>
      </c>
      <c r="CI1761" s="32" t="s">
        <v>6</v>
      </c>
      <c r="CJ1761" s="32" t="str">
        <f t="shared" si="503"/>
        <v/>
      </c>
      <c r="CK1761" s="32" t="str">
        <f t="shared" si="504"/>
        <v/>
      </c>
      <c r="CL1761" s="32" t="str">
        <f t="shared" si="505"/>
        <v/>
      </c>
      <c r="CM1761" s="32" t="str">
        <f t="shared" si="506"/>
        <v/>
      </c>
      <c r="CN1761" s="32" t="str">
        <f t="shared" si="507"/>
        <v/>
      </c>
    </row>
    <row r="1762" spans="71:92" x14ac:dyDescent="0.3">
      <c r="BS1762" s="32" t="str">
        <f>IF(Kiadasi_kiseroiv!$K$2=BT1762,BV1762,"")</f>
        <v/>
      </c>
      <c r="BT1762" s="34" t="str">
        <f t="shared" si="490"/>
        <v/>
      </c>
      <c r="BU1762" s="32" t="str">
        <f t="shared" si="491"/>
        <v/>
      </c>
      <c r="BV1762" s="32" t="str">
        <f t="shared" si="492"/>
        <v/>
      </c>
      <c r="BW1762" s="32" t="str">
        <f t="shared" si="493"/>
        <v/>
      </c>
      <c r="BX1762" s="32" t="str">
        <f t="shared" si="494"/>
        <v/>
      </c>
      <c r="BY1762" s="32" t="str">
        <f t="shared" si="495"/>
        <v/>
      </c>
      <c r="BZ1762" s="32" t="str">
        <f t="shared" si="496"/>
        <v/>
      </c>
      <c r="CA1762" s="32" t="str">
        <f t="shared" si="497"/>
        <v/>
      </c>
      <c r="CB1762" s="33">
        <f>IF(COUNTIF($CD$7:CD1762,CD1762)=1,CD1762,CD1762+COUNTIF($CD$6:CD1761,CD1762))</f>
        <v>56908</v>
      </c>
      <c r="CC1762" s="34">
        <f t="shared" si="498"/>
        <v>55153</v>
      </c>
      <c r="CD1762" s="32">
        <f t="shared" si="499"/>
        <v>55153</v>
      </c>
      <c r="CE1762" s="32">
        <f t="shared" si="500"/>
        <v>0</v>
      </c>
      <c r="CF1762" s="32">
        <f t="shared" si="501"/>
        <v>0</v>
      </c>
      <c r="CG1762" s="32" t="str">
        <f t="shared" si="502"/>
        <v/>
      </c>
      <c r="CH1762" s="32">
        <v>1757</v>
      </c>
      <c r="CI1762" s="32" t="s">
        <v>6</v>
      </c>
      <c r="CJ1762" s="32" t="str">
        <f t="shared" si="503"/>
        <v/>
      </c>
      <c r="CK1762" s="32" t="str">
        <f t="shared" si="504"/>
        <v/>
      </c>
      <c r="CL1762" s="32" t="str">
        <f t="shared" si="505"/>
        <v/>
      </c>
      <c r="CM1762" s="32" t="str">
        <f t="shared" si="506"/>
        <v/>
      </c>
      <c r="CN1762" s="32" t="str">
        <f t="shared" si="507"/>
        <v/>
      </c>
    </row>
    <row r="1763" spans="71:92" x14ac:dyDescent="0.3">
      <c r="BS1763" s="32" t="str">
        <f>IF(Kiadasi_kiseroiv!$K$2=BT1763,BV1763,"")</f>
        <v/>
      </c>
      <c r="BT1763" s="34" t="str">
        <f t="shared" si="490"/>
        <v/>
      </c>
      <c r="BU1763" s="32" t="str">
        <f t="shared" si="491"/>
        <v/>
      </c>
      <c r="BV1763" s="32" t="str">
        <f t="shared" si="492"/>
        <v/>
      </c>
      <c r="BW1763" s="32" t="str">
        <f t="shared" si="493"/>
        <v/>
      </c>
      <c r="BX1763" s="32" t="str">
        <f t="shared" si="494"/>
        <v/>
      </c>
      <c r="BY1763" s="32" t="str">
        <f t="shared" si="495"/>
        <v/>
      </c>
      <c r="BZ1763" s="32" t="str">
        <f t="shared" si="496"/>
        <v/>
      </c>
      <c r="CA1763" s="32" t="str">
        <f t="shared" si="497"/>
        <v/>
      </c>
      <c r="CB1763" s="33">
        <f>IF(COUNTIF($CD$7:CD1763,CD1763)=1,CD1763,CD1763+COUNTIF($CD$6:CD1762,CD1763))</f>
        <v>56909</v>
      </c>
      <c r="CC1763" s="34">
        <f t="shared" si="498"/>
        <v>55153</v>
      </c>
      <c r="CD1763" s="32">
        <f t="shared" si="499"/>
        <v>55153</v>
      </c>
      <c r="CE1763" s="32">
        <f t="shared" si="500"/>
        <v>0</v>
      </c>
      <c r="CF1763" s="32">
        <f t="shared" si="501"/>
        <v>0</v>
      </c>
      <c r="CG1763" s="32" t="str">
        <f t="shared" si="502"/>
        <v/>
      </c>
      <c r="CH1763" s="32">
        <v>1758</v>
      </c>
      <c r="CI1763" s="32" t="s">
        <v>6</v>
      </c>
      <c r="CJ1763" s="32" t="str">
        <f t="shared" si="503"/>
        <v/>
      </c>
      <c r="CK1763" s="32" t="str">
        <f t="shared" si="504"/>
        <v/>
      </c>
      <c r="CL1763" s="32" t="str">
        <f t="shared" si="505"/>
        <v/>
      </c>
      <c r="CM1763" s="32" t="str">
        <f t="shared" si="506"/>
        <v/>
      </c>
      <c r="CN1763" s="32" t="str">
        <f t="shared" si="507"/>
        <v/>
      </c>
    </row>
    <row r="1764" spans="71:92" x14ac:dyDescent="0.3">
      <c r="BS1764" s="32" t="str">
        <f>IF(Kiadasi_kiseroiv!$K$2=BT1764,BV1764,"")</f>
        <v/>
      </c>
      <c r="BT1764" s="34" t="str">
        <f t="shared" si="490"/>
        <v/>
      </c>
      <c r="BU1764" s="32" t="str">
        <f t="shared" si="491"/>
        <v/>
      </c>
      <c r="BV1764" s="32" t="str">
        <f t="shared" si="492"/>
        <v/>
      </c>
      <c r="BW1764" s="32" t="str">
        <f t="shared" si="493"/>
        <v/>
      </c>
      <c r="BX1764" s="32" t="str">
        <f t="shared" si="494"/>
        <v/>
      </c>
      <c r="BY1764" s="32" t="str">
        <f t="shared" si="495"/>
        <v/>
      </c>
      <c r="BZ1764" s="32" t="str">
        <f t="shared" si="496"/>
        <v/>
      </c>
      <c r="CA1764" s="32" t="str">
        <f t="shared" si="497"/>
        <v/>
      </c>
      <c r="CB1764" s="33">
        <f>IF(COUNTIF($CD$7:CD1764,CD1764)=1,CD1764,CD1764+COUNTIF($CD$6:CD1763,CD1764))</f>
        <v>56910</v>
      </c>
      <c r="CC1764" s="34">
        <f t="shared" si="498"/>
        <v>55153</v>
      </c>
      <c r="CD1764" s="32">
        <f t="shared" si="499"/>
        <v>55153</v>
      </c>
      <c r="CE1764" s="32">
        <f t="shared" si="500"/>
        <v>0</v>
      </c>
      <c r="CF1764" s="32">
        <f t="shared" si="501"/>
        <v>0</v>
      </c>
      <c r="CG1764" s="32" t="str">
        <f t="shared" si="502"/>
        <v/>
      </c>
      <c r="CH1764" s="32">
        <v>1759</v>
      </c>
      <c r="CI1764" s="32" t="s">
        <v>6</v>
      </c>
      <c r="CJ1764" s="32" t="str">
        <f t="shared" si="503"/>
        <v/>
      </c>
      <c r="CK1764" s="32" t="str">
        <f t="shared" si="504"/>
        <v/>
      </c>
      <c r="CL1764" s="32" t="str">
        <f t="shared" si="505"/>
        <v/>
      </c>
      <c r="CM1764" s="32" t="str">
        <f t="shared" si="506"/>
        <v/>
      </c>
      <c r="CN1764" s="32" t="str">
        <f t="shared" si="507"/>
        <v/>
      </c>
    </row>
    <row r="1765" spans="71:92" x14ac:dyDescent="0.3">
      <c r="BS1765" s="32" t="str">
        <f>IF(Kiadasi_kiseroiv!$K$2=BT1765,BV1765,"")</f>
        <v/>
      </c>
      <c r="BT1765" s="34" t="str">
        <f t="shared" si="490"/>
        <v/>
      </c>
      <c r="BU1765" s="32" t="str">
        <f t="shared" si="491"/>
        <v/>
      </c>
      <c r="BV1765" s="32" t="str">
        <f t="shared" si="492"/>
        <v/>
      </c>
      <c r="BW1765" s="32" t="str">
        <f t="shared" si="493"/>
        <v/>
      </c>
      <c r="BX1765" s="32" t="str">
        <f t="shared" si="494"/>
        <v/>
      </c>
      <c r="BY1765" s="32" t="str">
        <f t="shared" si="495"/>
        <v/>
      </c>
      <c r="BZ1765" s="32" t="str">
        <f t="shared" si="496"/>
        <v/>
      </c>
      <c r="CA1765" s="32" t="str">
        <f t="shared" si="497"/>
        <v/>
      </c>
      <c r="CB1765" s="33">
        <f>IF(COUNTIF($CD$7:CD1765,CD1765)=1,CD1765,CD1765+COUNTIF($CD$6:CD1764,CD1765))</f>
        <v>56911</v>
      </c>
      <c r="CC1765" s="34">
        <f t="shared" si="498"/>
        <v>55153</v>
      </c>
      <c r="CD1765" s="32">
        <f t="shared" si="499"/>
        <v>55153</v>
      </c>
      <c r="CE1765" s="32">
        <f t="shared" si="500"/>
        <v>0</v>
      </c>
      <c r="CF1765" s="32">
        <f t="shared" si="501"/>
        <v>0</v>
      </c>
      <c r="CG1765" s="32" t="str">
        <f t="shared" si="502"/>
        <v/>
      </c>
      <c r="CH1765" s="32">
        <v>1760</v>
      </c>
      <c r="CI1765" s="32" t="s">
        <v>6</v>
      </c>
      <c r="CJ1765" s="32" t="str">
        <f t="shared" si="503"/>
        <v/>
      </c>
      <c r="CK1765" s="32" t="str">
        <f t="shared" si="504"/>
        <v/>
      </c>
      <c r="CL1765" s="32" t="str">
        <f t="shared" si="505"/>
        <v/>
      </c>
      <c r="CM1765" s="32" t="str">
        <f t="shared" si="506"/>
        <v/>
      </c>
      <c r="CN1765" s="32" t="str">
        <f t="shared" si="507"/>
        <v/>
      </c>
    </row>
    <row r="1766" spans="71:92" x14ac:dyDescent="0.3">
      <c r="BS1766" s="32" t="str">
        <f>IF(Kiadasi_kiseroiv!$K$2=BT1766,BV1766,"")</f>
        <v/>
      </c>
      <c r="BT1766" s="34" t="str">
        <f t="shared" si="490"/>
        <v/>
      </c>
      <c r="BU1766" s="32" t="str">
        <f t="shared" si="491"/>
        <v/>
      </c>
      <c r="BV1766" s="32" t="str">
        <f t="shared" si="492"/>
        <v/>
      </c>
      <c r="BW1766" s="32" t="str">
        <f t="shared" si="493"/>
        <v/>
      </c>
      <c r="BX1766" s="32" t="str">
        <f t="shared" si="494"/>
        <v/>
      </c>
      <c r="BY1766" s="32" t="str">
        <f t="shared" si="495"/>
        <v/>
      </c>
      <c r="BZ1766" s="32" t="str">
        <f t="shared" si="496"/>
        <v/>
      </c>
      <c r="CA1766" s="32" t="str">
        <f t="shared" si="497"/>
        <v/>
      </c>
      <c r="CB1766" s="33">
        <f>IF(COUNTIF($CD$7:CD1766,CD1766)=1,CD1766,CD1766+COUNTIF($CD$6:CD1765,CD1766))</f>
        <v>56912</v>
      </c>
      <c r="CC1766" s="34">
        <f t="shared" si="498"/>
        <v>55153</v>
      </c>
      <c r="CD1766" s="32">
        <f t="shared" si="499"/>
        <v>55153</v>
      </c>
      <c r="CE1766" s="32">
        <f t="shared" si="500"/>
        <v>0</v>
      </c>
      <c r="CF1766" s="32">
        <f t="shared" si="501"/>
        <v>0</v>
      </c>
      <c r="CG1766" s="32" t="str">
        <f t="shared" si="502"/>
        <v/>
      </c>
      <c r="CH1766" s="32">
        <v>1761</v>
      </c>
      <c r="CI1766" s="32" t="s">
        <v>6</v>
      </c>
      <c r="CJ1766" s="32" t="str">
        <f t="shared" si="503"/>
        <v/>
      </c>
      <c r="CK1766" s="32" t="str">
        <f t="shared" si="504"/>
        <v/>
      </c>
      <c r="CL1766" s="32" t="str">
        <f t="shared" si="505"/>
        <v/>
      </c>
      <c r="CM1766" s="32" t="str">
        <f t="shared" si="506"/>
        <v/>
      </c>
      <c r="CN1766" s="32" t="str">
        <f t="shared" si="507"/>
        <v/>
      </c>
    </row>
    <row r="1767" spans="71:92" x14ac:dyDescent="0.3">
      <c r="BS1767" s="32" t="str">
        <f>IF(Kiadasi_kiseroiv!$K$2=BT1767,BV1767,"")</f>
        <v/>
      </c>
      <c r="BT1767" s="34" t="str">
        <f t="shared" si="490"/>
        <v/>
      </c>
      <c r="BU1767" s="32" t="str">
        <f t="shared" si="491"/>
        <v/>
      </c>
      <c r="BV1767" s="32" t="str">
        <f t="shared" si="492"/>
        <v/>
      </c>
      <c r="BW1767" s="32" t="str">
        <f t="shared" si="493"/>
        <v/>
      </c>
      <c r="BX1767" s="32" t="str">
        <f t="shared" si="494"/>
        <v/>
      </c>
      <c r="BY1767" s="32" t="str">
        <f t="shared" si="495"/>
        <v/>
      </c>
      <c r="BZ1767" s="32" t="str">
        <f t="shared" si="496"/>
        <v/>
      </c>
      <c r="CA1767" s="32" t="str">
        <f t="shared" si="497"/>
        <v/>
      </c>
      <c r="CB1767" s="33">
        <f>IF(COUNTIF($CD$7:CD1767,CD1767)=1,CD1767,CD1767+COUNTIF($CD$6:CD1766,CD1767))</f>
        <v>56913</v>
      </c>
      <c r="CC1767" s="34">
        <f t="shared" si="498"/>
        <v>55153</v>
      </c>
      <c r="CD1767" s="32">
        <f t="shared" si="499"/>
        <v>55153</v>
      </c>
      <c r="CE1767" s="32">
        <f t="shared" si="500"/>
        <v>0</v>
      </c>
      <c r="CF1767" s="32">
        <f t="shared" si="501"/>
        <v>0</v>
      </c>
      <c r="CG1767" s="32" t="str">
        <f t="shared" si="502"/>
        <v/>
      </c>
      <c r="CH1767" s="32">
        <v>1762</v>
      </c>
      <c r="CI1767" s="32" t="s">
        <v>6</v>
      </c>
      <c r="CJ1767" s="32" t="str">
        <f t="shared" si="503"/>
        <v/>
      </c>
      <c r="CK1767" s="32" t="str">
        <f t="shared" si="504"/>
        <v/>
      </c>
      <c r="CL1767" s="32" t="str">
        <f t="shared" si="505"/>
        <v/>
      </c>
      <c r="CM1767" s="32" t="str">
        <f t="shared" si="506"/>
        <v/>
      </c>
      <c r="CN1767" s="32" t="str">
        <f t="shared" si="507"/>
        <v/>
      </c>
    </row>
    <row r="1768" spans="71:92" x14ac:dyDescent="0.3">
      <c r="BS1768" s="32" t="str">
        <f>IF(Kiadasi_kiseroiv!$K$2=BT1768,BV1768,"")</f>
        <v/>
      </c>
      <c r="BT1768" s="34" t="str">
        <f t="shared" si="490"/>
        <v/>
      </c>
      <c r="BU1768" s="32" t="str">
        <f t="shared" si="491"/>
        <v/>
      </c>
      <c r="BV1768" s="32" t="str">
        <f t="shared" si="492"/>
        <v/>
      </c>
      <c r="BW1768" s="32" t="str">
        <f t="shared" si="493"/>
        <v/>
      </c>
      <c r="BX1768" s="32" t="str">
        <f t="shared" si="494"/>
        <v/>
      </c>
      <c r="BY1768" s="32" t="str">
        <f t="shared" si="495"/>
        <v/>
      </c>
      <c r="BZ1768" s="32" t="str">
        <f t="shared" si="496"/>
        <v/>
      </c>
      <c r="CA1768" s="32" t="str">
        <f t="shared" si="497"/>
        <v/>
      </c>
      <c r="CB1768" s="33">
        <f>IF(COUNTIF($CD$7:CD1768,CD1768)=1,CD1768,CD1768+COUNTIF($CD$6:CD1767,CD1768))</f>
        <v>56914</v>
      </c>
      <c r="CC1768" s="34">
        <f t="shared" si="498"/>
        <v>55153</v>
      </c>
      <c r="CD1768" s="32">
        <f t="shared" si="499"/>
        <v>55153</v>
      </c>
      <c r="CE1768" s="32">
        <f t="shared" si="500"/>
        <v>0</v>
      </c>
      <c r="CF1768" s="32">
        <f t="shared" si="501"/>
        <v>0</v>
      </c>
      <c r="CG1768" s="32" t="str">
        <f t="shared" si="502"/>
        <v/>
      </c>
      <c r="CH1768" s="32">
        <v>1763</v>
      </c>
      <c r="CI1768" s="32" t="s">
        <v>6</v>
      </c>
      <c r="CJ1768" s="32" t="str">
        <f t="shared" si="503"/>
        <v/>
      </c>
      <c r="CK1768" s="32" t="str">
        <f t="shared" si="504"/>
        <v/>
      </c>
      <c r="CL1768" s="32" t="str">
        <f t="shared" si="505"/>
        <v/>
      </c>
      <c r="CM1768" s="32" t="str">
        <f t="shared" si="506"/>
        <v/>
      </c>
      <c r="CN1768" s="32" t="str">
        <f t="shared" si="507"/>
        <v/>
      </c>
    </row>
    <row r="1769" spans="71:92" x14ac:dyDescent="0.3">
      <c r="BS1769" s="32" t="str">
        <f>IF(Kiadasi_kiseroiv!$K$2=BT1769,BV1769,"")</f>
        <v/>
      </c>
      <c r="BT1769" s="34" t="str">
        <f t="shared" ref="BT1769:BT1832" si="508">IF(AND($BT$4=CI1769,BU1769&lt;&gt;""),CC1769,"")</f>
        <v/>
      </c>
      <c r="BU1769" s="32" t="str">
        <f t="shared" ref="BU1769:BU1832" si="509">IF(AND($BU$1=CI1769,ISERROR(VLOOKUP(CG1769,Kisiv,2,FALSE))=FALSE),CB1769,"")</f>
        <v/>
      </c>
      <c r="BV1769" s="32" t="str">
        <f t="shared" ref="BV1769:BV1832" si="510">IF(BU1769&lt;&gt;"",RANK(BU1769,$BU$7:$BU$33000,1),"")</f>
        <v/>
      </c>
      <c r="BW1769" s="32" t="str">
        <f t="shared" ref="BW1769:BW1832" si="511">IF(CC1769&lt;min,$BW$2,IF(CC1769&lt;=max,CG1769,""))</f>
        <v/>
      </c>
      <c r="BX1769" s="32" t="str">
        <f t="shared" ref="BX1769:BX1832" si="512">IF(AND(OR($BX$1=0,$BX$1=CG1769),OR($BX$2=0,IF(ISERROR(SEARCH($BX$2,CJ1769&amp;CK1769&amp;CL1769,1)),FALSE,TRUE))),CB1769,"")</f>
        <v/>
      </c>
      <c r="BY1769" s="32" t="str">
        <f t="shared" ref="BY1769:BY1832" si="513">IF(AND(BX1769&lt;&gt;"",CC1769&lt;&gt;$CD$2),RANK(BX1769,$BX$7:$BX$33000,1),"")</f>
        <v/>
      </c>
      <c r="BZ1769" s="32" t="str">
        <f t="shared" ref="BZ1769:BZ1832" si="514">IF(AND(CC1769&lt;$BZ$2,CI1769=$BZ$4),$BZ$5,IF(AND(CC1769&lt;=$BZ$3,CI1769=$BZ$4),CB1769,""))</f>
        <v/>
      </c>
      <c r="CA1769" s="32" t="str">
        <f t="shared" ref="CA1769:CA1832" si="515">IF(AND(BZ1769&lt;&gt;"",BZ1769&lt;&gt;$BZ$5),RANK(BZ1769,$BZ$7:$BZ$33000,1),"")</f>
        <v/>
      </c>
      <c r="CB1769" s="33">
        <f>IF(COUNTIF($CD$7:CD1769,CD1769)=1,CD1769,CD1769+COUNTIF($CD$6:CD1768,CD1769))</f>
        <v>56915</v>
      </c>
      <c r="CC1769" s="34">
        <f t="shared" ref="CC1769:CC1832" si="516">IF(INDEX(Kassza,CH1769,1)&lt;&gt;1,INDEX(Kassza,CH1769,1),$CD$2)</f>
        <v>55153</v>
      </c>
      <c r="CD1769" s="32">
        <f t="shared" ref="CD1769:CD1832" si="517">IF(CC1769&lt;&gt;$CD$2,RANK(CC1769,$CC$7:$CC$33000,1),$CD$2)</f>
        <v>55153</v>
      </c>
      <c r="CE1769" s="32">
        <f t="shared" ref="CE1769:CE1832" si="518">INDEX(Kassza,CH1769,6)</f>
        <v>0</v>
      </c>
      <c r="CF1769" s="32">
        <f t="shared" ref="CF1769:CF1832" si="519">INDEX(Kassza,CH1769,8)</f>
        <v>0</v>
      </c>
      <c r="CG1769" s="32" t="str">
        <f t="shared" ref="CG1769:CG1832" si="520">INDEX(Kassza,CH1769,7)&amp;INDEX(Kassza,CH1769,9)</f>
        <v/>
      </c>
      <c r="CH1769" s="32">
        <v>1764</v>
      </c>
      <c r="CI1769" s="32" t="s">
        <v>6</v>
      </c>
      <c r="CJ1769" s="32" t="str">
        <f t="shared" ref="CJ1769:CJ1832" si="521">IF(INDEX(Kassza,CH1769,5)&lt;&gt;0,INDEX(Kassza,CH1769,5),"")</f>
        <v/>
      </c>
      <c r="CK1769" s="32" t="str">
        <f t="shared" ref="CK1769:CK1832" si="522">IF(INDEX(Kassza,CH1769,10)&lt;&gt;0,INDEX(Kassza,CH1769,10),"")</f>
        <v/>
      </c>
      <c r="CL1769" s="32" t="str">
        <f t="shared" ref="CL1769:CL1832" si="523">IF(INDEX(Kassza,CH1769,11)&lt;&gt;0,INDEX(Kassza,CH1769,11),"")</f>
        <v/>
      </c>
      <c r="CM1769" s="32" t="str">
        <f t="shared" ref="CM1769:CM1832" si="524">IF(INDEX(Kassza,CH1769,4)&lt;&gt;0,INDEX(Kassza,CH1769,4),"")</f>
        <v/>
      </c>
      <c r="CN1769" s="32" t="str">
        <f t="shared" ref="CN1769:CN1832" si="525">IF(INDEX(Kassza,CH1769,3)&lt;&gt;0,INDEX(Kassza,CH1769,3),"")</f>
        <v/>
      </c>
    </row>
    <row r="1770" spans="71:92" x14ac:dyDescent="0.3">
      <c r="BS1770" s="32" t="str">
        <f>IF(Kiadasi_kiseroiv!$K$2=BT1770,BV1770,"")</f>
        <v/>
      </c>
      <c r="BT1770" s="34" t="str">
        <f t="shared" si="508"/>
        <v/>
      </c>
      <c r="BU1770" s="32" t="str">
        <f t="shared" si="509"/>
        <v/>
      </c>
      <c r="BV1770" s="32" t="str">
        <f t="shared" si="510"/>
        <v/>
      </c>
      <c r="BW1770" s="32" t="str">
        <f t="shared" si="511"/>
        <v/>
      </c>
      <c r="BX1770" s="32" t="str">
        <f t="shared" si="512"/>
        <v/>
      </c>
      <c r="BY1770" s="32" t="str">
        <f t="shared" si="513"/>
        <v/>
      </c>
      <c r="BZ1770" s="32" t="str">
        <f t="shared" si="514"/>
        <v/>
      </c>
      <c r="CA1770" s="32" t="str">
        <f t="shared" si="515"/>
        <v/>
      </c>
      <c r="CB1770" s="33">
        <f>IF(COUNTIF($CD$7:CD1770,CD1770)=1,CD1770,CD1770+COUNTIF($CD$6:CD1769,CD1770))</f>
        <v>56916</v>
      </c>
      <c r="CC1770" s="34">
        <f t="shared" si="516"/>
        <v>55153</v>
      </c>
      <c r="CD1770" s="32">
        <f t="shared" si="517"/>
        <v>55153</v>
      </c>
      <c r="CE1770" s="32">
        <f t="shared" si="518"/>
        <v>0</v>
      </c>
      <c r="CF1770" s="32">
        <f t="shared" si="519"/>
        <v>0</v>
      </c>
      <c r="CG1770" s="32" t="str">
        <f t="shared" si="520"/>
        <v/>
      </c>
      <c r="CH1770" s="32">
        <v>1765</v>
      </c>
      <c r="CI1770" s="32" t="s">
        <v>6</v>
      </c>
      <c r="CJ1770" s="32" t="str">
        <f t="shared" si="521"/>
        <v/>
      </c>
      <c r="CK1770" s="32" t="str">
        <f t="shared" si="522"/>
        <v/>
      </c>
      <c r="CL1770" s="32" t="str">
        <f t="shared" si="523"/>
        <v/>
      </c>
      <c r="CM1770" s="32" t="str">
        <f t="shared" si="524"/>
        <v/>
      </c>
      <c r="CN1770" s="32" t="str">
        <f t="shared" si="525"/>
        <v/>
      </c>
    </row>
    <row r="1771" spans="71:92" x14ac:dyDescent="0.3">
      <c r="BS1771" s="32" t="str">
        <f>IF(Kiadasi_kiseroiv!$K$2=BT1771,BV1771,"")</f>
        <v/>
      </c>
      <c r="BT1771" s="34" t="str">
        <f t="shared" si="508"/>
        <v/>
      </c>
      <c r="BU1771" s="32" t="str">
        <f t="shared" si="509"/>
        <v/>
      </c>
      <c r="BV1771" s="32" t="str">
        <f t="shared" si="510"/>
        <v/>
      </c>
      <c r="BW1771" s="32" t="str">
        <f t="shared" si="511"/>
        <v/>
      </c>
      <c r="BX1771" s="32" t="str">
        <f t="shared" si="512"/>
        <v/>
      </c>
      <c r="BY1771" s="32" t="str">
        <f t="shared" si="513"/>
        <v/>
      </c>
      <c r="BZ1771" s="32" t="str">
        <f t="shared" si="514"/>
        <v/>
      </c>
      <c r="CA1771" s="32" t="str">
        <f t="shared" si="515"/>
        <v/>
      </c>
      <c r="CB1771" s="33">
        <f>IF(COUNTIF($CD$7:CD1771,CD1771)=1,CD1771,CD1771+COUNTIF($CD$6:CD1770,CD1771))</f>
        <v>56917</v>
      </c>
      <c r="CC1771" s="34">
        <f t="shared" si="516"/>
        <v>55153</v>
      </c>
      <c r="CD1771" s="32">
        <f t="shared" si="517"/>
        <v>55153</v>
      </c>
      <c r="CE1771" s="32">
        <f t="shared" si="518"/>
        <v>0</v>
      </c>
      <c r="CF1771" s="32">
        <f t="shared" si="519"/>
        <v>0</v>
      </c>
      <c r="CG1771" s="32" t="str">
        <f t="shared" si="520"/>
        <v/>
      </c>
      <c r="CH1771" s="32">
        <v>1766</v>
      </c>
      <c r="CI1771" s="32" t="s">
        <v>6</v>
      </c>
      <c r="CJ1771" s="32" t="str">
        <f t="shared" si="521"/>
        <v/>
      </c>
      <c r="CK1771" s="32" t="str">
        <f t="shared" si="522"/>
        <v/>
      </c>
      <c r="CL1771" s="32" t="str">
        <f t="shared" si="523"/>
        <v/>
      </c>
      <c r="CM1771" s="32" t="str">
        <f t="shared" si="524"/>
        <v/>
      </c>
      <c r="CN1771" s="32" t="str">
        <f t="shared" si="525"/>
        <v/>
      </c>
    </row>
    <row r="1772" spans="71:92" x14ac:dyDescent="0.3">
      <c r="BS1772" s="32" t="str">
        <f>IF(Kiadasi_kiseroiv!$K$2=BT1772,BV1772,"")</f>
        <v/>
      </c>
      <c r="BT1772" s="34" t="str">
        <f t="shared" si="508"/>
        <v/>
      </c>
      <c r="BU1772" s="32" t="str">
        <f t="shared" si="509"/>
        <v/>
      </c>
      <c r="BV1772" s="32" t="str">
        <f t="shared" si="510"/>
        <v/>
      </c>
      <c r="BW1772" s="32" t="str">
        <f t="shared" si="511"/>
        <v/>
      </c>
      <c r="BX1772" s="32" t="str">
        <f t="shared" si="512"/>
        <v/>
      </c>
      <c r="BY1772" s="32" t="str">
        <f t="shared" si="513"/>
        <v/>
      </c>
      <c r="BZ1772" s="32" t="str">
        <f t="shared" si="514"/>
        <v/>
      </c>
      <c r="CA1772" s="32" t="str">
        <f t="shared" si="515"/>
        <v/>
      </c>
      <c r="CB1772" s="33">
        <f>IF(COUNTIF($CD$7:CD1772,CD1772)=1,CD1772,CD1772+COUNTIF($CD$6:CD1771,CD1772))</f>
        <v>56918</v>
      </c>
      <c r="CC1772" s="34">
        <f t="shared" si="516"/>
        <v>55153</v>
      </c>
      <c r="CD1772" s="32">
        <f t="shared" si="517"/>
        <v>55153</v>
      </c>
      <c r="CE1772" s="32">
        <f t="shared" si="518"/>
        <v>0</v>
      </c>
      <c r="CF1772" s="32">
        <f t="shared" si="519"/>
        <v>0</v>
      </c>
      <c r="CG1772" s="32" t="str">
        <f t="shared" si="520"/>
        <v/>
      </c>
      <c r="CH1772" s="32">
        <v>1767</v>
      </c>
      <c r="CI1772" s="32" t="s">
        <v>6</v>
      </c>
      <c r="CJ1772" s="32" t="str">
        <f t="shared" si="521"/>
        <v/>
      </c>
      <c r="CK1772" s="32" t="str">
        <f t="shared" si="522"/>
        <v/>
      </c>
      <c r="CL1772" s="32" t="str">
        <f t="shared" si="523"/>
        <v/>
      </c>
      <c r="CM1772" s="32" t="str">
        <f t="shared" si="524"/>
        <v/>
      </c>
      <c r="CN1772" s="32" t="str">
        <f t="shared" si="525"/>
        <v/>
      </c>
    </row>
    <row r="1773" spans="71:92" x14ac:dyDescent="0.3">
      <c r="BS1773" s="32" t="str">
        <f>IF(Kiadasi_kiseroiv!$K$2=BT1773,BV1773,"")</f>
        <v/>
      </c>
      <c r="BT1773" s="34" t="str">
        <f t="shared" si="508"/>
        <v/>
      </c>
      <c r="BU1773" s="32" t="str">
        <f t="shared" si="509"/>
        <v/>
      </c>
      <c r="BV1773" s="32" t="str">
        <f t="shared" si="510"/>
        <v/>
      </c>
      <c r="BW1773" s="32" t="str">
        <f t="shared" si="511"/>
        <v/>
      </c>
      <c r="BX1773" s="32" t="str">
        <f t="shared" si="512"/>
        <v/>
      </c>
      <c r="BY1773" s="32" t="str">
        <f t="shared" si="513"/>
        <v/>
      </c>
      <c r="BZ1773" s="32" t="str">
        <f t="shared" si="514"/>
        <v/>
      </c>
      <c r="CA1773" s="32" t="str">
        <f t="shared" si="515"/>
        <v/>
      </c>
      <c r="CB1773" s="33">
        <f>IF(COUNTIF($CD$7:CD1773,CD1773)=1,CD1773,CD1773+COUNTIF($CD$6:CD1772,CD1773))</f>
        <v>56919</v>
      </c>
      <c r="CC1773" s="34">
        <f t="shared" si="516"/>
        <v>55153</v>
      </c>
      <c r="CD1773" s="32">
        <f t="shared" si="517"/>
        <v>55153</v>
      </c>
      <c r="CE1773" s="32">
        <f t="shared" si="518"/>
        <v>0</v>
      </c>
      <c r="CF1773" s="32">
        <f t="shared" si="519"/>
        <v>0</v>
      </c>
      <c r="CG1773" s="32" t="str">
        <f t="shared" si="520"/>
        <v/>
      </c>
      <c r="CH1773" s="32">
        <v>1768</v>
      </c>
      <c r="CI1773" s="32" t="s">
        <v>6</v>
      </c>
      <c r="CJ1773" s="32" t="str">
        <f t="shared" si="521"/>
        <v/>
      </c>
      <c r="CK1773" s="32" t="str">
        <f t="shared" si="522"/>
        <v/>
      </c>
      <c r="CL1773" s="32" t="str">
        <f t="shared" si="523"/>
        <v/>
      </c>
      <c r="CM1773" s="32" t="str">
        <f t="shared" si="524"/>
        <v/>
      </c>
      <c r="CN1773" s="32" t="str">
        <f t="shared" si="525"/>
        <v/>
      </c>
    </row>
    <row r="1774" spans="71:92" x14ac:dyDescent="0.3">
      <c r="BS1774" s="32" t="str">
        <f>IF(Kiadasi_kiseroiv!$K$2=BT1774,BV1774,"")</f>
        <v/>
      </c>
      <c r="BT1774" s="34" t="str">
        <f t="shared" si="508"/>
        <v/>
      </c>
      <c r="BU1774" s="32" t="str">
        <f t="shared" si="509"/>
        <v/>
      </c>
      <c r="BV1774" s="32" t="str">
        <f t="shared" si="510"/>
        <v/>
      </c>
      <c r="BW1774" s="32" t="str">
        <f t="shared" si="511"/>
        <v/>
      </c>
      <c r="BX1774" s="32" t="str">
        <f t="shared" si="512"/>
        <v/>
      </c>
      <c r="BY1774" s="32" t="str">
        <f t="shared" si="513"/>
        <v/>
      </c>
      <c r="BZ1774" s="32" t="str">
        <f t="shared" si="514"/>
        <v/>
      </c>
      <c r="CA1774" s="32" t="str">
        <f t="shared" si="515"/>
        <v/>
      </c>
      <c r="CB1774" s="33">
        <f>IF(COUNTIF($CD$7:CD1774,CD1774)=1,CD1774,CD1774+COUNTIF($CD$6:CD1773,CD1774))</f>
        <v>56920</v>
      </c>
      <c r="CC1774" s="34">
        <f t="shared" si="516"/>
        <v>55153</v>
      </c>
      <c r="CD1774" s="32">
        <f t="shared" si="517"/>
        <v>55153</v>
      </c>
      <c r="CE1774" s="32">
        <f t="shared" si="518"/>
        <v>0</v>
      </c>
      <c r="CF1774" s="32">
        <f t="shared" si="519"/>
        <v>0</v>
      </c>
      <c r="CG1774" s="32" t="str">
        <f t="shared" si="520"/>
        <v/>
      </c>
      <c r="CH1774" s="32">
        <v>1769</v>
      </c>
      <c r="CI1774" s="32" t="s">
        <v>6</v>
      </c>
      <c r="CJ1774" s="32" t="str">
        <f t="shared" si="521"/>
        <v/>
      </c>
      <c r="CK1774" s="32" t="str">
        <f t="shared" si="522"/>
        <v/>
      </c>
      <c r="CL1774" s="32" t="str">
        <f t="shared" si="523"/>
        <v/>
      </c>
      <c r="CM1774" s="32" t="str">
        <f t="shared" si="524"/>
        <v/>
      </c>
      <c r="CN1774" s="32" t="str">
        <f t="shared" si="525"/>
        <v/>
      </c>
    </row>
    <row r="1775" spans="71:92" x14ac:dyDescent="0.3">
      <c r="BS1775" s="32" t="str">
        <f>IF(Kiadasi_kiseroiv!$K$2=BT1775,BV1775,"")</f>
        <v/>
      </c>
      <c r="BT1775" s="34" t="str">
        <f t="shared" si="508"/>
        <v/>
      </c>
      <c r="BU1775" s="32" t="str">
        <f t="shared" si="509"/>
        <v/>
      </c>
      <c r="BV1775" s="32" t="str">
        <f t="shared" si="510"/>
        <v/>
      </c>
      <c r="BW1775" s="32" t="str">
        <f t="shared" si="511"/>
        <v/>
      </c>
      <c r="BX1775" s="32" t="str">
        <f t="shared" si="512"/>
        <v/>
      </c>
      <c r="BY1775" s="32" t="str">
        <f t="shared" si="513"/>
        <v/>
      </c>
      <c r="BZ1775" s="32" t="str">
        <f t="shared" si="514"/>
        <v/>
      </c>
      <c r="CA1775" s="32" t="str">
        <f t="shared" si="515"/>
        <v/>
      </c>
      <c r="CB1775" s="33">
        <f>IF(COUNTIF($CD$7:CD1775,CD1775)=1,CD1775,CD1775+COUNTIF($CD$6:CD1774,CD1775))</f>
        <v>56921</v>
      </c>
      <c r="CC1775" s="34">
        <f t="shared" si="516"/>
        <v>55153</v>
      </c>
      <c r="CD1775" s="32">
        <f t="shared" si="517"/>
        <v>55153</v>
      </c>
      <c r="CE1775" s="32">
        <f t="shared" si="518"/>
        <v>0</v>
      </c>
      <c r="CF1775" s="32">
        <f t="shared" si="519"/>
        <v>0</v>
      </c>
      <c r="CG1775" s="32" t="str">
        <f t="shared" si="520"/>
        <v/>
      </c>
      <c r="CH1775" s="32">
        <v>1770</v>
      </c>
      <c r="CI1775" s="32" t="s">
        <v>6</v>
      </c>
      <c r="CJ1775" s="32" t="str">
        <f t="shared" si="521"/>
        <v/>
      </c>
      <c r="CK1775" s="32" t="str">
        <f t="shared" si="522"/>
        <v/>
      </c>
      <c r="CL1775" s="32" t="str">
        <f t="shared" si="523"/>
        <v/>
      </c>
      <c r="CM1775" s="32" t="str">
        <f t="shared" si="524"/>
        <v/>
      </c>
      <c r="CN1775" s="32" t="str">
        <f t="shared" si="525"/>
        <v/>
      </c>
    </row>
    <row r="1776" spans="71:92" x14ac:dyDescent="0.3">
      <c r="BS1776" s="32" t="str">
        <f>IF(Kiadasi_kiseroiv!$K$2=BT1776,BV1776,"")</f>
        <v/>
      </c>
      <c r="BT1776" s="34" t="str">
        <f t="shared" si="508"/>
        <v/>
      </c>
      <c r="BU1776" s="32" t="str">
        <f t="shared" si="509"/>
        <v/>
      </c>
      <c r="BV1776" s="32" t="str">
        <f t="shared" si="510"/>
        <v/>
      </c>
      <c r="BW1776" s="32" t="str">
        <f t="shared" si="511"/>
        <v/>
      </c>
      <c r="BX1776" s="32" t="str">
        <f t="shared" si="512"/>
        <v/>
      </c>
      <c r="BY1776" s="32" t="str">
        <f t="shared" si="513"/>
        <v/>
      </c>
      <c r="BZ1776" s="32" t="str">
        <f t="shared" si="514"/>
        <v/>
      </c>
      <c r="CA1776" s="32" t="str">
        <f t="shared" si="515"/>
        <v/>
      </c>
      <c r="CB1776" s="33">
        <f>IF(COUNTIF($CD$7:CD1776,CD1776)=1,CD1776,CD1776+COUNTIF($CD$6:CD1775,CD1776))</f>
        <v>56922</v>
      </c>
      <c r="CC1776" s="34">
        <f t="shared" si="516"/>
        <v>55153</v>
      </c>
      <c r="CD1776" s="32">
        <f t="shared" si="517"/>
        <v>55153</v>
      </c>
      <c r="CE1776" s="32">
        <f t="shared" si="518"/>
        <v>0</v>
      </c>
      <c r="CF1776" s="32">
        <f t="shared" si="519"/>
        <v>0</v>
      </c>
      <c r="CG1776" s="32" t="str">
        <f t="shared" si="520"/>
        <v/>
      </c>
      <c r="CH1776" s="32">
        <v>1771</v>
      </c>
      <c r="CI1776" s="32" t="s">
        <v>6</v>
      </c>
      <c r="CJ1776" s="32" t="str">
        <f t="shared" si="521"/>
        <v/>
      </c>
      <c r="CK1776" s="32" t="str">
        <f t="shared" si="522"/>
        <v/>
      </c>
      <c r="CL1776" s="32" t="str">
        <f t="shared" si="523"/>
        <v/>
      </c>
      <c r="CM1776" s="32" t="str">
        <f t="shared" si="524"/>
        <v/>
      </c>
      <c r="CN1776" s="32" t="str">
        <f t="shared" si="525"/>
        <v/>
      </c>
    </row>
    <row r="1777" spans="71:92" x14ac:dyDescent="0.3">
      <c r="BS1777" s="32" t="str">
        <f>IF(Kiadasi_kiseroiv!$K$2=BT1777,BV1777,"")</f>
        <v/>
      </c>
      <c r="BT1777" s="34" t="str">
        <f t="shared" si="508"/>
        <v/>
      </c>
      <c r="BU1777" s="32" t="str">
        <f t="shared" si="509"/>
        <v/>
      </c>
      <c r="BV1777" s="32" t="str">
        <f t="shared" si="510"/>
        <v/>
      </c>
      <c r="BW1777" s="32" t="str">
        <f t="shared" si="511"/>
        <v/>
      </c>
      <c r="BX1777" s="32" t="str">
        <f t="shared" si="512"/>
        <v/>
      </c>
      <c r="BY1777" s="32" t="str">
        <f t="shared" si="513"/>
        <v/>
      </c>
      <c r="BZ1777" s="32" t="str">
        <f t="shared" si="514"/>
        <v/>
      </c>
      <c r="CA1777" s="32" t="str">
        <f t="shared" si="515"/>
        <v/>
      </c>
      <c r="CB1777" s="33">
        <f>IF(COUNTIF($CD$7:CD1777,CD1777)=1,CD1777,CD1777+COUNTIF($CD$6:CD1776,CD1777))</f>
        <v>56923</v>
      </c>
      <c r="CC1777" s="34">
        <f t="shared" si="516"/>
        <v>55153</v>
      </c>
      <c r="CD1777" s="32">
        <f t="shared" si="517"/>
        <v>55153</v>
      </c>
      <c r="CE1777" s="32">
        <f t="shared" si="518"/>
        <v>0</v>
      </c>
      <c r="CF1777" s="32">
        <f t="shared" si="519"/>
        <v>0</v>
      </c>
      <c r="CG1777" s="32" t="str">
        <f t="shared" si="520"/>
        <v/>
      </c>
      <c r="CH1777" s="32">
        <v>1772</v>
      </c>
      <c r="CI1777" s="32" t="s">
        <v>6</v>
      </c>
      <c r="CJ1777" s="32" t="str">
        <f t="shared" si="521"/>
        <v/>
      </c>
      <c r="CK1777" s="32" t="str">
        <f t="shared" si="522"/>
        <v/>
      </c>
      <c r="CL1777" s="32" t="str">
        <f t="shared" si="523"/>
        <v/>
      </c>
      <c r="CM1777" s="32" t="str">
        <f t="shared" si="524"/>
        <v/>
      </c>
      <c r="CN1777" s="32" t="str">
        <f t="shared" si="525"/>
        <v/>
      </c>
    </row>
    <row r="1778" spans="71:92" x14ac:dyDescent="0.3">
      <c r="BS1778" s="32" t="str">
        <f>IF(Kiadasi_kiseroiv!$K$2=BT1778,BV1778,"")</f>
        <v/>
      </c>
      <c r="BT1778" s="34" t="str">
        <f t="shared" si="508"/>
        <v/>
      </c>
      <c r="BU1778" s="32" t="str">
        <f t="shared" si="509"/>
        <v/>
      </c>
      <c r="BV1778" s="32" t="str">
        <f t="shared" si="510"/>
        <v/>
      </c>
      <c r="BW1778" s="32" t="str">
        <f t="shared" si="511"/>
        <v/>
      </c>
      <c r="BX1778" s="32" t="str">
        <f t="shared" si="512"/>
        <v/>
      </c>
      <c r="BY1778" s="32" t="str">
        <f t="shared" si="513"/>
        <v/>
      </c>
      <c r="BZ1778" s="32" t="str">
        <f t="shared" si="514"/>
        <v/>
      </c>
      <c r="CA1778" s="32" t="str">
        <f t="shared" si="515"/>
        <v/>
      </c>
      <c r="CB1778" s="33">
        <f>IF(COUNTIF($CD$7:CD1778,CD1778)=1,CD1778,CD1778+COUNTIF($CD$6:CD1777,CD1778))</f>
        <v>56924</v>
      </c>
      <c r="CC1778" s="34">
        <f t="shared" si="516"/>
        <v>55153</v>
      </c>
      <c r="CD1778" s="32">
        <f t="shared" si="517"/>
        <v>55153</v>
      </c>
      <c r="CE1778" s="32">
        <f t="shared" si="518"/>
        <v>0</v>
      </c>
      <c r="CF1778" s="32">
        <f t="shared" si="519"/>
        <v>0</v>
      </c>
      <c r="CG1778" s="32" t="str">
        <f t="shared" si="520"/>
        <v/>
      </c>
      <c r="CH1778" s="32">
        <v>1773</v>
      </c>
      <c r="CI1778" s="32" t="s">
        <v>6</v>
      </c>
      <c r="CJ1778" s="32" t="str">
        <f t="shared" si="521"/>
        <v/>
      </c>
      <c r="CK1778" s="32" t="str">
        <f t="shared" si="522"/>
        <v/>
      </c>
      <c r="CL1778" s="32" t="str">
        <f t="shared" si="523"/>
        <v/>
      </c>
      <c r="CM1778" s="32" t="str">
        <f t="shared" si="524"/>
        <v/>
      </c>
      <c r="CN1778" s="32" t="str">
        <f t="shared" si="525"/>
        <v/>
      </c>
    </row>
    <row r="1779" spans="71:92" x14ac:dyDescent="0.3">
      <c r="BS1779" s="32" t="str">
        <f>IF(Kiadasi_kiseroiv!$K$2=BT1779,BV1779,"")</f>
        <v/>
      </c>
      <c r="BT1779" s="34" t="str">
        <f t="shared" si="508"/>
        <v/>
      </c>
      <c r="BU1779" s="32" t="str">
        <f t="shared" si="509"/>
        <v/>
      </c>
      <c r="BV1779" s="32" t="str">
        <f t="shared" si="510"/>
        <v/>
      </c>
      <c r="BW1779" s="32" t="str">
        <f t="shared" si="511"/>
        <v/>
      </c>
      <c r="BX1779" s="32" t="str">
        <f t="shared" si="512"/>
        <v/>
      </c>
      <c r="BY1779" s="32" t="str">
        <f t="shared" si="513"/>
        <v/>
      </c>
      <c r="BZ1779" s="32" t="str">
        <f t="shared" si="514"/>
        <v/>
      </c>
      <c r="CA1779" s="32" t="str">
        <f t="shared" si="515"/>
        <v/>
      </c>
      <c r="CB1779" s="33">
        <f>IF(COUNTIF($CD$7:CD1779,CD1779)=1,CD1779,CD1779+COUNTIF($CD$6:CD1778,CD1779))</f>
        <v>56925</v>
      </c>
      <c r="CC1779" s="34">
        <f t="shared" si="516"/>
        <v>55153</v>
      </c>
      <c r="CD1779" s="32">
        <f t="shared" si="517"/>
        <v>55153</v>
      </c>
      <c r="CE1779" s="32">
        <f t="shared" si="518"/>
        <v>0</v>
      </c>
      <c r="CF1779" s="32">
        <f t="shared" si="519"/>
        <v>0</v>
      </c>
      <c r="CG1779" s="32" t="str">
        <f t="shared" si="520"/>
        <v/>
      </c>
      <c r="CH1779" s="32">
        <v>1774</v>
      </c>
      <c r="CI1779" s="32" t="s">
        <v>6</v>
      </c>
      <c r="CJ1779" s="32" t="str">
        <f t="shared" si="521"/>
        <v/>
      </c>
      <c r="CK1779" s="32" t="str">
        <f t="shared" si="522"/>
        <v/>
      </c>
      <c r="CL1779" s="32" t="str">
        <f t="shared" si="523"/>
        <v/>
      </c>
      <c r="CM1779" s="32" t="str">
        <f t="shared" si="524"/>
        <v/>
      </c>
      <c r="CN1779" s="32" t="str">
        <f t="shared" si="525"/>
        <v/>
      </c>
    </row>
    <row r="1780" spans="71:92" x14ac:dyDescent="0.3">
      <c r="BS1780" s="32" t="str">
        <f>IF(Kiadasi_kiseroiv!$K$2=BT1780,BV1780,"")</f>
        <v/>
      </c>
      <c r="BT1780" s="34" t="str">
        <f t="shared" si="508"/>
        <v/>
      </c>
      <c r="BU1780" s="32" t="str">
        <f t="shared" si="509"/>
        <v/>
      </c>
      <c r="BV1780" s="32" t="str">
        <f t="shared" si="510"/>
        <v/>
      </c>
      <c r="BW1780" s="32" t="str">
        <f t="shared" si="511"/>
        <v/>
      </c>
      <c r="BX1780" s="32" t="str">
        <f t="shared" si="512"/>
        <v/>
      </c>
      <c r="BY1780" s="32" t="str">
        <f t="shared" si="513"/>
        <v/>
      </c>
      <c r="BZ1780" s="32" t="str">
        <f t="shared" si="514"/>
        <v/>
      </c>
      <c r="CA1780" s="32" t="str">
        <f t="shared" si="515"/>
        <v/>
      </c>
      <c r="CB1780" s="33">
        <f>IF(COUNTIF($CD$7:CD1780,CD1780)=1,CD1780,CD1780+COUNTIF($CD$6:CD1779,CD1780))</f>
        <v>56926</v>
      </c>
      <c r="CC1780" s="34">
        <f t="shared" si="516"/>
        <v>55153</v>
      </c>
      <c r="CD1780" s="32">
        <f t="shared" si="517"/>
        <v>55153</v>
      </c>
      <c r="CE1780" s="32">
        <f t="shared" si="518"/>
        <v>0</v>
      </c>
      <c r="CF1780" s="32">
        <f t="shared" si="519"/>
        <v>0</v>
      </c>
      <c r="CG1780" s="32" t="str">
        <f t="shared" si="520"/>
        <v/>
      </c>
      <c r="CH1780" s="32">
        <v>1775</v>
      </c>
      <c r="CI1780" s="32" t="s">
        <v>6</v>
      </c>
      <c r="CJ1780" s="32" t="str">
        <f t="shared" si="521"/>
        <v/>
      </c>
      <c r="CK1780" s="32" t="str">
        <f t="shared" si="522"/>
        <v/>
      </c>
      <c r="CL1780" s="32" t="str">
        <f t="shared" si="523"/>
        <v/>
      </c>
      <c r="CM1780" s="32" t="str">
        <f t="shared" si="524"/>
        <v/>
      </c>
      <c r="CN1780" s="32" t="str">
        <f t="shared" si="525"/>
        <v/>
      </c>
    </row>
    <row r="1781" spans="71:92" x14ac:dyDescent="0.3">
      <c r="BS1781" s="32" t="str">
        <f>IF(Kiadasi_kiseroiv!$K$2=BT1781,BV1781,"")</f>
        <v/>
      </c>
      <c r="BT1781" s="34" t="str">
        <f t="shared" si="508"/>
        <v/>
      </c>
      <c r="BU1781" s="32" t="str">
        <f t="shared" si="509"/>
        <v/>
      </c>
      <c r="BV1781" s="32" t="str">
        <f t="shared" si="510"/>
        <v/>
      </c>
      <c r="BW1781" s="32" t="str">
        <f t="shared" si="511"/>
        <v/>
      </c>
      <c r="BX1781" s="32" t="str">
        <f t="shared" si="512"/>
        <v/>
      </c>
      <c r="BY1781" s="32" t="str">
        <f t="shared" si="513"/>
        <v/>
      </c>
      <c r="BZ1781" s="32" t="str">
        <f t="shared" si="514"/>
        <v/>
      </c>
      <c r="CA1781" s="32" t="str">
        <f t="shared" si="515"/>
        <v/>
      </c>
      <c r="CB1781" s="33">
        <f>IF(COUNTIF($CD$7:CD1781,CD1781)=1,CD1781,CD1781+COUNTIF($CD$6:CD1780,CD1781))</f>
        <v>56927</v>
      </c>
      <c r="CC1781" s="34">
        <f t="shared" si="516"/>
        <v>55153</v>
      </c>
      <c r="CD1781" s="32">
        <f t="shared" si="517"/>
        <v>55153</v>
      </c>
      <c r="CE1781" s="32">
        <f t="shared" si="518"/>
        <v>0</v>
      </c>
      <c r="CF1781" s="32">
        <f t="shared" si="519"/>
        <v>0</v>
      </c>
      <c r="CG1781" s="32" t="str">
        <f t="shared" si="520"/>
        <v/>
      </c>
      <c r="CH1781" s="32">
        <v>1776</v>
      </c>
      <c r="CI1781" s="32" t="s">
        <v>6</v>
      </c>
      <c r="CJ1781" s="32" t="str">
        <f t="shared" si="521"/>
        <v/>
      </c>
      <c r="CK1781" s="32" t="str">
        <f t="shared" si="522"/>
        <v/>
      </c>
      <c r="CL1781" s="32" t="str">
        <f t="shared" si="523"/>
        <v/>
      </c>
      <c r="CM1781" s="32" t="str">
        <f t="shared" si="524"/>
        <v/>
      </c>
      <c r="CN1781" s="32" t="str">
        <f t="shared" si="525"/>
        <v/>
      </c>
    </row>
    <row r="1782" spans="71:92" x14ac:dyDescent="0.3">
      <c r="BS1782" s="32" t="str">
        <f>IF(Kiadasi_kiseroiv!$K$2=BT1782,BV1782,"")</f>
        <v/>
      </c>
      <c r="BT1782" s="34" t="str">
        <f t="shared" si="508"/>
        <v/>
      </c>
      <c r="BU1782" s="32" t="str">
        <f t="shared" si="509"/>
        <v/>
      </c>
      <c r="BV1782" s="32" t="str">
        <f t="shared" si="510"/>
        <v/>
      </c>
      <c r="BW1782" s="32" t="str">
        <f t="shared" si="511"/>
        <v/>
      </c>
      <c r="BX1782" s="32" t="str">
        <f t="shared" si="512"/>
        <v/>
      </c>
      <c r="BY1782" s="32" t="str">
        <f t="shared" si="513"/>
        <v/>
      </c>
      <c r="BZ1782" s="32" t="str">
        <f t="shared" si="514"/>
        <v/>
      </c>
      <c r="CA1782" s="32" t="str">
        <f t="shared" si="515"/>
        <v/>
      </c>
      <c r="CB1782" s="33">
        <f>IF(COUNTIF($CD$7:CD1782,CD1782)=1,CD1782,CD1782+COUNTIF($CD$6:CD1781,CD1782))</f>
        <v>56928</v>
      </c>
      <c r="CC1782" s="34">
        <f t="shared" si="516"/>
        <v>55153</v>
      </c>
      <c r="CD1782" s="32">
        <f t="shared" si="517"/>
        <v>55153</v>
      </c>
      <c r="CE1782" s="32">
        <f t="shared" si="518"/>
        <v>0</v>
      </c>
      <c r="CF1782" s="32">
        <f t="shared" si="519"/>
        <v>0</v>
      </c>
      <c r="CG1782" s="32" t="str">
        <f t="shared" si="520"/>
        <v/>
      </c>
      <c r="CH1782" s="32">
        <v>1777</v>
      </c>
      <c r="CI1782" s="32" t="s">
        <v>6</v>
      </c>
      <c r="CJ1782" s="32" t="str">
        <f t="shared" si="521"/>
        <v/>
      </c>
      <c r="CK1782" s="32" t="str">
        <f t="shared" si="522"/>
        <v/>
      </c>
      <c r="CL1782" s="32" t="str">
        <f t="shared" si="523"/>
        <v/>
      </c>
      <c r="CM1782" s="32" t="str">
        <f t="shared" si="524"/>
        <v/>
      </c>
      <c r="CN1782" s="32" t="str">
        <f t="shared" si="525"/>
        <v/>
      </c>
    </row>
    <row r="1783" spans="71:92" x14ac:dyDescent="0.3">
      <c r="BS1783" s="32" t="str">
        <f>IF(Kiadasi_kiseroiv!$K$2=BT1783,BV1783,"")</f>
        <v/>
      </c>
      <c r="BT1783" s="34" t="str">
        <f t="shared" si="508"/>
        <v/>
      </c>
      <c r="BU1783" s="32" t="str">
        <f t="shared" si="509"/>
        <v/>
      </c>
      <c r="BV1783" s="32" t="str">
        <f t="shared" si="510"/>
        <v/>
      </c>
      <c r="BW1783" s="32" t="str">
        <f t="shared" si="511"/>
        <v/>
      </c>
      <c r="BX1783" s="32" t="str">
        <f t="shared" si="512"/>
        <v/>
      </c>
      <c r="BY1783" s="32" t="str">
        <f t="shared" si="513"/>
        <v/>
      </c>
      <c r="BZ1783" s="32" t="str">
        <f t="shared" si="514"/>
        <v/>
      </c>
      <c r="CA1783" s="32" t="str">
        <f t="shared" si="515"/>
        <v/>
      </c>
      <c r="CB1783" s="33">
        <f>IF(COUNTIF($CD$7:CD1783,CD1783)=1,CD1783,CD1783+COUNTIF($CD$6:CD1782,CD1783))</f>
        <v>56929</v>
      </c>
      <c r="CC1783" s="34">
        <f t="shared" si="516"/>
        <v>55153</v>
      </c>
      <c r="CD1783" s="32">
        <f t="shared" si="517"/>
        <v>55153</v>
      </c>
      <c r="CE1783" s="32">
        <f t="shared" si="518"/>
        <v>0</v>
      </c>
      <c r="CF1783" s="32">
        <f t="shared" si="519"/>
        <v>0</v>
      </c>
      <c r="CG1783" s="32" t="str">
        <f t="shared" si="520"/>
        <v/>
      </c>
      <c r="CH1783" s="32">
        <v>1778</v>
      </c>
      <c r="CI1783" s="32" t="s">
        <v>6</v>
      </c>
      <c r="CJ1783" s="32" t="str">
        <f t="shared" si="521"/>
        <v/>
      </c>
      <c r="CK1783" s="32" t="str">
        <f t="shared" si="522"/>
        <v/>
      </c>
      <c r="CL1783" s="32" t="str">
        <f t="shared" si="523"/>
        <v/>
      </c>
      <c r="CM1783" s="32" t="str">
        <f t="shared" si="524"/>
        <v/>
      </c>
      <c r="CN1783" s="32" t="str">
        <f t="shared" si="525"/>
        <v/>
      </c>
    </row>
    <row r="1784" spans="71:92" x14ac:dyDescent="0.3">
      <c r="BS1784" s="32" t="str">
        <f>IF(Kiadasi_kiseroiv!$K$2=BT1784,BV1784,"")</f>
        <v/>
      </c>
      <c r="BT1784" s="34" t="str">
        <f t="shared" si="508"/>
        <v/>
      </c>
      <c r="BU1784" s="32" t="str">
        <f t="shared" si="509"/>
        <v/>
      </c>
      <c r="BV1784" s="32" t="str">
        <f t="shared" si="510"/>
        <v/>
      </c>
      <c r="BW1784" s="32" t="str">
        <f t="shared" si="511"/>
        <v/>
      </c>
      <c r="BX1784" s="32" t="str">
        <f t="shared" si="512"/>
        <v/>
      </c>
      <c r="BY1784" s="32" t="str">
        <f t="shared" si="513"/>
        <v/>
      </c>
      <c r="BZ1784" s="32" t="str">
        <f t="shared" si="514"/>
        <v/>
      </c>
      <c r="CA1784" s="32" t="str">
        <f t="shared" si="515"/>
        <v/>
      </c>
      <c r="CB1784" s="33">
        <f>IF(COUNTIF($CD$7:CD1784,CD1784)=1,CD1784,CD1784+COUNTIF($CD$6:CD1783,CD1784))</f>
        <v>56930</v>
      </c>
      <c r="CC1784" s="34">
        <f t="shared" si="516"/>
        <v>55153</v>
      </c>
      <c r="CD1784" s="32">
        <f t="shared" si="517"/>
        <v>55153</v>
      </c>
      <c r="CE1784" s="32">
        <f t="shared" si="518"/>
        <v>0</v>
      </c>
      <c r="CF1784" s="32">
        <f t="shared" si="519"/>
        <v>0</v>
      </c>
      <c r="CG1784" s="32" t="str">
        <f t="shared" si="520"/>
        <v/>
      </c>
      <c r="CH1784" s="32">
        <v>1779</v>
      </c>
      <c r="CI1784" s="32" t="s">
        <v>6</v>
      </c>
      <c r="CJ1784" s="32" t="str">
        <f t="shared" si="521"/>
        <v/>
      </c>
      <c r="CK1784" s="32" t="str">
        <f t="shared" si="522"/>
        <v/>
      </c>
      <c r="CL1784" s="32" t="str">
        <f t="shared" si="523"/>
        <v/>
      </c>
      <c r="CM1784" s="32" t="str">
        <f t="shared" si="524"/>
        <v/>
      </c>
      <c r="CN1784" s="32" t="str">
        <f t="shared" si="525"/>
        <v/>
      </c>
    </row>
    <row r="1785" spans="71:92" x14ac:dyDescent="0.3">
      <c r="BS1785" s="32" t="str">
        <f>IF(Kiadasi_kiseroiv!$K$2=BT1785,BV1785,"")</f>
        <v/>
      </c>
      <c r="BT1785" s="34" t="str">
        <f t="shared" si="508"/>
        <v/>
      </c>
      <c r="BU1785" s="32" t="str">
        <f t="shared" si="509"/>
        <v/>
      </c>
      <c r="BV1785" s="32" t="str">
        <f t="shared" si="510"/>
        <v/>
      </c>
      <c r="BW1785" s="32" t="str">
        <f t="shared" si="511"/>
        <v/>
      </c>
      <c r="BX1785" s="32" t="str">
        <f t="shared" si="512"/>
        <v/>
      </c>
      <c r="BY1785" s="32" t="str">
        <f t="shared" si="513"/>
        <v/>
      </c>
      <c r="BZ1785" s="32" t="str">
        <f t="shared" si="514"/>
        <v/>
      </c>
      <c r="CA1785" s="32" t="str">
        <f t="shared" si="515"/>
        <v/>
      </c>
      <c r="CB1785" s="33">
        <f>IF(COUNTIF($CD$7:CD1785,CD1785)=1,CD1785,CD1785+COUNTIF($CD$6:CD1784,CD1785))</f>
        <v>56931</v>
      </c>
      <c r="CC1785" s="34">
        <f t="shared" si="516"/>
        <v>55153</v>
      </c>
      <c r="CD1785" s="32">
        <f t="shared" si="517"/>
        <v>55153</v>
      </c>
      <c r="CE1785" s="32">
        <f t="shared" si="518"/>
        <v>0</v>
      </c>
      <c r="CF1785" s="32">
        <f t="shared" si="519"/>
        <v>0</v>
      </c>
      <c r="CG1785" s="32" t="str">
        <f t="shared" si="520"/>
        <v/>
      </c>
      <c r="CH1785" s="32">
        <v>1780</v>
      </c>
      <c r="CI1785" s="32" t="s">
        <v>6</v>
      </c>
      <c r="CJ1785" s="32" t="str">
        <f t="shared" si="521"/>
        <v/>
      </c>
      <c r="CK1785" s="32" t="str">
        <f t="shared" si="522"/>
        <v/>
      </c>
      <c r="CL1785" s="32" t="str">
        <f t="shared" si="523"/>
        <v/>
      </c>
      <c r="CM1785" s="32" t="str">
        <f t="shared" si="524"/>
        <v/>
      </c>
      <c r="CN1785" s="32" t="str">
        <f t="shared" si="525"/>
        <v/>
      </c>
    </row>
    <row r="1786" spans="71:92" x14ac:dyDescent="0.3">
      <c r="BS1786" s="32" t="str">
        <f>IF(Kiadasi_kiseroiv!$K$2=BT1786,BV1786,"")</f>
        <v/>
      </c>
      <c r="BT1786" s="34" t="str">
        <f t="shared" si="508"/>
        <v/>
      </c>
      <c r="BU1786" s="32" t="str">
        <f t="shared" si="509"/>
        <v/>
      </c>
      <c r="BV1786" s="32" t="str">
        <f t="shared" si="510"/>
        <v/>
      </c>
      <c r="BW1786" s="32" t="str">
        <f t="shared" si="511"/>
        <v/>
      </c>
      <c r="BX1786" s="32" t="str">
        <f t="shared" si="512"/>
        <v/>
      </c>
      <c r="BY1786" s="32" t="str">
        <f t="shared" si="513"/>
        <v/>
      </c>
      <c r="BZ1786" s="32" t="str">
        <f t="shared" si="514"/>
        <v/>
      </c>
      <c r="CA1786" s="32" t="str">
        <f t="shared" si="515"/>
        <v/>
      </c>
      <c r="CB1786" s="33">
        <f>IF(COUNTIF($CD$7:CD1786,CD1786)=1,CD1786,CD1786+COUNTIF($CD$6:CD1785,CD1786))</f>
        <v>56932</v>
      </c>
      <c r="CC1786" s="34">
        <f t="shared" si="516"/>
        <v>55153</v>
      </c>
      <c r="CD1786" s="32">
        <f t="shared" si="517"/>
        <v>55153</v>
      </c>
      <c r="CE1786" s="32">
        <f t="shared" si="518"/>
        <v>0</v>
      </c>
      <c r="CF1786" s="32">
        <f t="shared" si="519"/>
        <v>0</v>
      </c>
      <c r="CG1786" s="32" t="str">
        <f t="shared" si="520"/>
        <v/>
      </c>
      <c r="CH1786" s="32">
        <v>1781</v>
      </c>
      <c r="CI1786" s="32" t="s">
        <v>6</v>
      </c>
      <c r="CJ1786" s="32" t="str">
        <f t="shared" si="521"/>
        <v/>
      </c>
      <c r="CK1786" s="32" t="str">
        <f t="shared" si="522"/>
        <v/>
      </c>
      <c r="CL1786" s="32" t="str">
        <f t="shared" si="523"/>
        <v/>
      </c>
      <c r="CM1786" s="32" t="str">
        <f t="shared" si="524"/>
        <v/>
      </c>
      <c r="CN1786" s="32" t="str">
        <f t="shared" si="525"/>
        <v/>
      </c>
    </row>
    <row r="1787" spans="71:92" x14ac:dyDescent="0.3">
      <c r="BS1787" s="32" t="str">
        <f>IF(Kiadasi_kiseroiv!$K$2=BT1787,BV1787,"")</f>
        <v/>
      </c>
      <c r="BT1787" s="34" t="str">
        <f t="shared" si="508"/>
        <v/>
      </c>
      <c r="BU1787" s="32" t="str">
        <f t="shared" si="509"/>
        <v/>
      </c>
      <c r="BV1787" s="32" t="str">
        <f t="shared" si="510"/>
        <v/>
      </c>
      <c r="BW1787" s="32" t="str">
        <f t="shared" si="511"/>
        <v/>
      </c>
      <c r="BX1787" s="32" t="str">
        <f t="shared" si="512"/>
        <v/>
      </c>
      <c r="BY1787" s="32" t="str">
        <f t="shared" si="513"/>
        <v/>
      </c>
      <c r="BZ1787" s="32" t="str">
        <f t="shared" si="514"/>
        <v/>
      </c>
      <c r="CA1787" s="32" t="str">
        <f t="shared" si="515"/>
        <v/>
      </c>
      <c r="CB1787" s="33">
        <f>IF(COUNTIF($CD$7:CD1787,CD1787)=1,CD1787,CD1787+COUNTIF($CD$6:CD1786,CD1787))</f>
        <v>56933</v>
      </c>
      <c r="CC1787" s="34">
        <f t="shared" si="516"/>
        <v>55153</v>
      </c>
      <c r="CD1787" s="32">
        <f t="shared" si="517"/>
        <v>55153</v>
      </c>
      <c r="CE1787" s="32">
        <f t="shared" si="518"/>
        <v>0</v>
      </c>
      <c r="CF1787" s="32">
        <f t="shared" si="519"/>
        <v>0</v>
      </c>
      <c r="CG1787" s="32" t="str">
        <f t="shared" si="520"/>
        <v/>
      </c>
      <c r="CH1787" s="32">
        <v>1782</v>
      </c>
      <c r="CI1787" s="32" t="s">
        <v>6</v>
      </c>
      <c r="CJ1787" s="32" t="str">
        <f t="shared" si="521"/>
        <v/>
      </c>
      <c r="CK1787" s="32" t="str">
        <f t="shared" si="522"/>
        <v/>
      </c>
      <c r="CL1787" s="32" t="str">
        <f t="shared" si="523"/>
        <v/>
      </c>
      <c r="CM1787" s="32" t="str">
        <f t="shared" si="524"/>
        <v/>
      </c>
      <c r="CN1787" s="32" t="str">
        <f t="shared" si="525"/>
        <v/>
      </c>
    </row>
    <row r="1788" spans="71:92" x14ac:dyDescent="0.3">
      <c r="BS1788" s="32" t="str">
        <f>IF(Kiadasi_kiseroiv!$K$2=BT1788,BV1788,"")</f>
        <v/>
      </c>
      <c r="BT1788" s="34" t="str">
        <f t="shared" si="508"/>
        <v/>
      </c>
      <c r="BU1788" s="32" t="str">
        <f t="shared" si="509"/>
        <v/>
      </c>
      <c r="BV1788" s="32" t="str">
        <f t="shared" si="510"/>
        <v/>
      </c>
      <c r="BW1788" s="32" t="str">
        <f t="shared" si="511"/>
        <v/>
      </c>
      <c r="BX1788" s="32" t="str">
        <f t="shared" si="512"/>
        <v/>
      </c>
      <c r="BY1788" s="32" t="str">
        <f t="shared" si="513"/>
        <v/>
      </c>
      <c r="BZ1788" s="32" t="str">
        <f t="shared" si="514"/>
        <v/>
      </c>
      <c r="CA1788" s="32" t="str">
        <f t="shared" si="515"/>
        <v/>
      </c>
      <c r="CB1788" s="33">
        <f>IF(COUNTIF($CD$7:CD1788,CD1788)=1,CD1788,CD1788+COUNTIF($CD$6:CD1787,CD1788))</f>
        <v>56934</v>
      </c>
      <c r="CC1788" s="34">
        <f t="shared" si="516"/>
        <v>55153</v>
      </c>
      <c r="CD1788" s="32">
        <f t="shared" si="517"/>
        <v>55153</v>
      </c>
      <c r="CE1788" s="32">
        <f t="shared" si="518"/>
        <v>0</v>
      </c>
      <c r="CF1788" s="32">
        <f t="shared" si="519"/>
        <v>0</v>
      </c>
      <c r="CG1788" s="32" t="str">
        <f t="shared" si="520"/>
        <v/>
      </c>
      <c r="CH1788" s="32">
        <v>1783</v>
      </c>
      <c r="CI1788" s="32" t="s">
        <v>6</v>
      </c>
      <c r="CJ1788" s="32" t="str">
        <f t="shared" si="521"/>
        <v/>
      </c>
      <c r="CK1788" s="32" t="str">
        <f t="shared" si="522"/>
        <v/>
      </c>
      <c r="CL1788" s="32" t="str">
        <f t="shared" si="523"/>
        <v/>
      </c>
      <c r="CM1788" s="32" t="str">
        <f t="shared" si="524"/>
        <v/>
      </c>
      <c r="CN1788" s="32" t="str">
        <f t="shared" si="525"/>
        <v/>
      </c>
    </row>
    <row r="1789" spans="71:92" x14ac:dyDescent="0.3">
      <c r="BS1789" s="32" t="str">
        <f>IF(Kiadasi_kiseroiv!$K$2=BT1789,BV1789,"")</f>
        <v/>
      </c>
      <c r="BT1789" s="34" t="str">
        <f t="shared" si="508"/>
        <v/>
      </c>
      <c r="BU1789" s="32" t="str">
        <f t="shared" si="509"/>
        <v/>
      </c>
      <c r="BV1789" s="32" t="str">
        <f t="shared" si="510"/>
        <v/>
      </c>
      <c r="BW1789" s="32" t="str">
        <f t="shared" si="511"/>
        <v/>
      </c>
      <c r="BX1789" s="32" t="str">
        <f t="shared" si="512"/>
        <v/>
      </c>
      <c r="BY1789" s="32" t="str">
        <f t="shared" si="513"/>
        <v/>
      </c>
      <c r="BZ1789" s="32" t="str">
        <f t="shared" si="514"/>
        <v/>
      </c>
      <c r="CA1789" s="32" t="str">
        <f t="shared" si="515"/>
        <v/>
      </c>
      <c r="CB1789" s="33">
        <f>IF(COUNTIF($CD$7:CD1789,CD1789)=1,CD1789,CD1789+COUNTIF($CD$6:CD1788,CD1789))</f>
        <v>56935</v>
      </c>
      <c r="CC1789" s="34">
        <f t="shared" si="516"/>
        <v>55153</v>
      </c>
      <c r="CD1789" s="32">
        <f t="shared" si="517"/>
        <v>55153</v>
      </c>
      <c r="CE1789" s="32">
        <f t="shared" si="518"/>
        <v>0</v>
      </c>
      <c r="CF1789" s="32">
        <f t="shared" si="519"/>
        <v>0</v>
      </c>
      <c r="CG1789" s="32" t="str">
        <f t="shared" si="520"/>
        <v/>
      </c>
      <c r="CH1789" s="32">
        <v>1784</v>
      </c>
      <c r="CI1789" s="32" t="s">
        <v>6</v>
      </c>
      <c r="CJ1789" s="32" t="str">
        <f t="shared" si="521"/>
        <v/>
      </c>
      <c r="CK1789" s="32" t="str">
        <f t="shared" si="522"/>
        <v/>
      </c>
      <c r="CL1789" s="32" t="str">
        <f t="shared" si="523"/>
        <v/>
      </c>
      <c r="CM1789" s="32" t="str">
        <f t="shared" si="524"/>
        <v/>
      </c>
      <c r="CN1789" s="32" t="str">
        <f t="shared" si="525"/>
        <v/>
      </c>
    </row>
    <row r="1790" spans="71:92" x14ac:dyDescent="0.3">
      <c r="BS1790" s="32" t="str">
        <f>IF(Kiadasi_kiseroiv!$K$2=BT1790,BV1790,"")</f>
        <v/>
      </c>
      <c r="BT1790" s="34" t="str">
        <f t="shared" si="508"/>
        <v/>
      </c>
      <c r="BU1790" s="32" t="str">
        <f t="shared" si="509"/>
        <v/>
      </c>
      <c r="BV1790" s="32" t="str">
        <f t="shared" si="510"/>
        <v/>
      </c>
      <c r="BW1790" s="32" t="str">
        <f t="shared" si="511"/>
        <v/>
      </c>
      <c r="BX1790" s="32" t="str">
        <f t="shared" si="512"/>
        <v/>
      </c>
      <c r="BY1790" s="32" t="str">
        <f t="shared" si="513"/>
        <v/>
      </c>
      <c r="BZ1790" s="32" t="str">
        <f t="shared" si="514"/>
        <v/>
      </c>
      <c r="CA1790" s="32" t="str">
        <f t="shared" si="515"/>
        <v/>
      </c>
      <c r="CB1790" s="33">
        <f>IF(COUNTIF($CD$7:CD1790,CD1790)=1,CD1790,CD1790+COUNTIF($CD$6:CD1789,CD1790))</f>
        <v>56936</v>
      </c>
      <c r="CC1790" s="34">
        <f t="shared" si="516"/>
        <v>55153</v>
      </c>
      <c r="CD1790" s="32">
        <f t="shared" si="517"/>
        <v>55153</v>
      </c>
      <c r="CE1790" s="32">
        <f t="shared" si="518"/>
        <v>0</v>
      </c>
      <c r="CF1790" s="32">
        <f t="shared" si="519"/>
        <v>0</v>
      </c>
      <c r="CG1790" s="32" t="str">
        <f t="shared" si="520"/>
        <v/>
      </c>
      <c r="CH1790" s="32">
        <v>1785</v>
      </c>
      <c r="CI1790" s="32" t="s">
        <v>6</v>
      </c>
      <c r="CJ1790" s="32" t="str">
        <f t="shared" si="521"/>
        <v/>
      </c>
      <c r="CK1790" s="32" t="str">
        <f t="shared" si="522"/>
        <v/>
      </c>
      <c r="CL1790" s="32" t="str">
        <f t="shared" si="523"/>
        <v/>
      </c>
      <c r="CM1790" s="32" t="str">
        <f t="shared" si="524"/>
        <v/>
      </c>
      <c r="CN1790" s="32" t="str">
        <f t="shared" si="525"/>
        <v/>
      </c>
    </row>
    <row r="1791" spans="71:92" x14ac:dyDescent="0.3">
      <c r="BS1791" s="32" t="str">
        <f>IF(Kiadasi_kiseroiv!$K$2=BT1791,BV1791,"")</f>
        <v/>
      </c>
      <c r="BT1791" s="34" t="str">
        <f t="shared" si="508"/>
        <v/>
      </c>
      <c r="BU1791" s="32" t="str">
        <f t="shared" si="509"/>
        <v/>
      </c>
      <c r="BV1791" s="32" t="str">
        <f t="shared" si="510"/>
        <v/>
      </c>
      <c r="BW1791" s="32" t="str">
        <f t="shared" si="511"/>
        <v/>
      </c>
      <c r="BX1791" s="32" t="str">
        <f t="shared" si="512"/>
        <v/>
      </c>
      <c r="BY1791" s="32" t="str">
        <f t="shared" si="513"/>
        <v/>
      </c>
      <c r="BZ1791" s="32" t="str">
        <f t="shared" si="514"/>
        <v/>
      </c>
      <c r="CA1791" s="32" t="str">
        <f t="shared" si="515"/>
        <v/>
      </c>
      <c r="CB1791" s="33">
        <f>IF(COUNTIF($CD$7:CD1791,CD1791)=1,CD1791,CD1791+COUNTIF($CD$6:CD1790,CD1791))</f>
        <v>56937</v>
      </c>
      <c r="CC1791" s="34">
        <f t="shared" si="516"/>
        <v>55153</v>
      </c>
      <c r="CD1791" s="32">
        <f t="shared" si="517"/>
        <v>55153</v>
      </c>
      <c r="CE1791" s="32">
        <f t="shared" si="518"/>
        <v>0</v>
      </c>
      <c r="CF1791" s="32">
        <f t="shared" si="519"/>
        <v>0</v>
      </c>
      <c r="CG1791" s="32" t="str">
        <f t="shared" si="520"/>
        <v/>
      </c>
      <c r="CH1791" s="32">
        <v>1786</v>
      </c>
      <c r="CI1791" s="32" t="s">
        <v>6</v>
      </c>
      <c r="CJ1791" s="32" t="str">
        <f t="shared" si="521"/>
        <v/>
      </c>
      <c r="CK1791" s="32" t="str">
        <f t="shared" si="522"/>
        <v/>
      </c>
      <c r="CL1791" s="32" t="str">
        <f t="shared" si="523"/>
        <v/>
      </c>
      <c r="CM1791" s="32" t="str">
        <f t="shared" si="524"/>
        <v/>
      </c>
      <c r="CN1791" s="32" t="str">
        <f t="shared" si="525"/>
        <v/>
      </c>
    </row>
    <row r="1792" spans="71:92" x14ac:dyDescent="0.3">
      <c r="BS1792" s="32" t="str">
        <f>IF(Kiadasi_kiseroiv!$K$2=BT1792,BV1792,"")</f>
        <v/>
      </c>
      <c r="BT1792" s="34" t="str">
        <f t="shared" si="508"/>
        <v/>
      </c>
      <c r="BU1792" s="32" t="str">
        <f t="shared" si="509"/>
        <v/>
      </c>
      <c r="BV1792" s="32" t="str">
        <f t="shared" si="510"/>
        <v/>
      </c>
      <c r="BW1792" s="32" t="str">
        <f t="shared" si="511"/>
        <v/>
      </c>
      <c r="BX1792" s="32" t="str">
        <f t="shared" si="512"/>
        <v/>
      </c>
      <c r="BY1792" s="32" t="str">
        <f t="shared" si="513"/>
        <v/>
      </c>
      <c r="BZ1792" s="32" t="str">
        <f t="shared" si="514"/>
        <v/>
      </c>
      <c r="CA1792" s="32" t="str">
        <f t="shared" si="515"/>
        <v/>
      </c>
      <c r="CB1792" s="33">
        <f>IF(COUNTIF($CD$7:CD1792,CD1792)=1,CD1792,CD1792+COUNTIF($CD$6:CD1791,CD1792))</f>
        <v>56938</v>
      </c>
      <c r="CC1792" s="34">
        <f t="shared" si="516"/>
        <v>55153</v>
      </c>
      <c r="CD1792" s="32">
        <f t="shared" si="517"/>
        <v>55153</v>
      </c>
      <c r="CE1792" s="32">
        <f t="shared" si="518"/>
        <v>0</v>
      </c>
      <c r="CF1792" s="32">
        <f t="shared" si="519"/>
        <v>0</v>
      </c>
      <c r="CG1792" s="32" t="str">
        <f t="shared" si="520"/>
        <v/>
      </c>
      <c r="CH1792" s="32">
        <v>1787</v>
      </c>
      <c r="CI1792" s="32" t="s">
        <v>6</v>
      </c>
      <c r="CJ1792" s="32" t="str">
        <f t="shared" si="521"/>
        <v/>
      </c>
      <c r="CK1792" s="32" t="str">
        <f t="shared" si="522"/>
        <v/>
      </c>
      <c r="CL1792" s="32" t="str">
        <f t="shared" si="523"/>
        <v/>
      </c>
      <c r="CM1792" s="32" t="str">
        <f t="shared" si="524"/>
        <v/>
      </c>
      <c r="CN1792" s="32" t="str">
        <f t="shared" si="525"/>
        <v/>
      </c>
    </row>
    <row r="1793" spans="71:92" x14ac:dyDescent="0.3">
      <c r="BS1793" s="32" t="str">
        <f>IF(Kiadasi_kiseroiv!$K$2=BT1793,BV1793,"")</f>
        <v/>
      </c>
      <c r="BT1793" s="34" t="str">
        <f t="shared" si="508"/>
        <v/>
      </c>
      <c r="BU1793" s="32" t="str">
        <f t="shared" si="509"/>
        <v/>
      </c>
      <c r="BV1793" s="32" t="str">
        <f t="shared" si="510"/>
        <v/>
      </c>
      <c r="BW1793" s="32" t="str">
        <f t="shared" si="511"/>
        <v/>
      </c>
      <c r="BX1793" s="32" t="str">
        <f t="shared" si="512"/>
        <v/>
      </c>
      <c r="BY1793" s="32" t="str">
        <f t="shared" si="513"/>
        <v/>
      </c>
      <c r="BZ1793" s="32" t="str">
        <f t="shared" si="514"/>
        <v/>
      </c>
      <c r="CA1793" s="32" t="str">
        <f t="shared" si="515"/>
        <v/>
      </c>
      <c r="CB1793" s="33">
        <f>IF(COUNTIF($CD$7:CD1793,CD1793)=1,CD1793,CD1793+COUNTIF($CD$6:CD1792,CD1793))</f>
        <v>56939</v>
      </c>
      <c r="CC1793" s="34">
        <f t="shared" si="516"/>
        <v>55153</v>
      </c>
      <c r="CD1793" s="32">
        <f t="shared" si="517"/>
        <v>55153</v>
      </c>
      <c r="CE1793" s="32">
        <f t="shared" si="518"/>
        <v>0</v>
      </c>
      <c r="CF1793" s="32">
        <f t="shared" si="519"/>
        <v>0</v>
      </c>
      <c r="CG1793" s="32" t="str">
        <f t="shared" si="520"/>
        <v/>
      </c>
      <c r="CH1793" s="32">
        <v>1788</v>
      </c>
      <c r="CI1793" s="32" t="s">
        <v>6</v>
      </c>
      <c r="CJ1793" s="32" t="str">
        <f t="shared" si="521"/>
        <v/>
      </c>
      <c r="CK1793" s="32" t="str">
        <f t="shared" si="522"/>
        <v/>
      </c>
      <c r="CL1793" s="32" t="str">
        <f t="shared" si="523"/>
        <v/>
      </c>
      <c r="CM1793" s="32" t="str">
        <f t="shared" si="524"/>
        <v/>
      </c>
      <c r="CN1793" s="32" t="str">
        <f t="shared" si="525"/>
        <v/>
      </c>
    </row>
    <row r="1794" spans="71:92" x14ac:dyDescent="0.3">
      <c r="BS1794" s="32" t="str">
        <f>IF(Kiadasi_kiseroiv!$K$2=BT1794,BV1794,"")</f>
        <v/>
      </c>
      <c r="BT1794" s="34" t="str">
        <f t="shared" si="508"/>
        <v/>
      </c>
      <c r="BU1794" s="32" t="str">
        <f t="shared" si="509"/>
        <v/>
      </c>
      <c r="BV1794" s="32" t="str">
        <f t="shared" si="510"/>
        <v/>
      </c>
      <c r="BW1794" s="32" t="str">
        <f t="shared" si="511"/>
        <v/>
      </c>
      <c r="BX1794" s="32" t="str">
        <f t="shared" si="512"/>
        <v/>
      </c>
      <c r="BY1794" s="32" t="str">
        <f t="shared" si="513"/>
        <v/>
      </c>
      <c r="BZ1794" s="32" t="str">
        <f t="shared" si="514"/>
        <v/>
      </c>
      <c r="CA1794" s="32" t="str">
        <f t="shared" si="515"/>
        <v/>
      </c>
      <c r="CB1794" s="33">
        <f>IF(COUNTIF($CD$7:CD1794,CD1794)=1,CD1794,CD1794+COUNTIF($CD$6:CD1793,CD1794))</f>
        <v>56940</v>
      </c>
      <c r="CC1794" s="34">
        <f t="shared" si="516"/>
        <v>55153</v>
      </c>
      <c r="CD1794" s="32">
        <f t="shared" si="517"/>
        <v>55153</v>
      </c>
      <c r="CE1794" s="32">
        <f t="shared" si="518"/>
        <v>0</v>
      </c>
      <c r="CF1794" s="32">
        <f t="shared" si="519"/>
        <v>0</v>
      </c>
      <c r="CG1794" s="32" t="str">
        <f t="shared" si="520"/>
        <v/>
      </c>
      <c r="CH1794" s="32">
        <v>1789</v>
      </c>
      <c r="CI1794" s="32" t="s">
        <v>6</v>
      </c>
      <c r="CJ1794" s="32" t="str">
        <f t="shared" si="521"/>
        <v/>
      </c>
      <c r="CK1794" s="32" t="str">
        <f t="shared" si="522"/>
        <v/>
      </c>
      <c r="CL1794" s="32" t="str">
        <f t="shared" si="523"/>
        <v/>
      </c>
      <c r="CM1794" s="32" t="str">
        <f t="shared" si="524"/>
        <v/>
      </c>
      <c r="CN1794" s="32" t="str">
        <f t="shared" si="525"/>
        <v/>
      </c>
    </row>
    <row r="1795" spans="71:92" x14ac:dyDescent="0.3">
      <c r="BS1795" s="32" t="str">
        <f>IF(Kiadasi_kiseroiv!$K$2=BT1795,BV1795,"")</f>
        <v/>
      </c>
      <c r="BT1795" s="34" t="str">
        <f t="shared" si="508"/>
        <v/>
      </c>
      <c r="BU1795" s="32" t="str">
        <f t="shared" si="509"/>
        <v/>
      </c>
      <c r="BV1795" s="32" t="str">
        <f t="shared" si="510"/>
        <v/>
      </c>
      <c r="BW1795" s="32" t="str">
        <f t="shared" si="511"/>
        <v/>
      </c>
      <c r="BX1795" s="32" t="str">
        <f t="shared" si="512"/>
        <v/>
      </c>
      <c r="BY1795" s="32" t="str">
        <f t="shared" si="513"/>
        <v/>
      </c>
      <c r="BZ1795" s="32" t="str">
        <f t="shared" si="514"/>
        <v/>
      </c>
      <c r="CA1795" s="32" t="str">
        <f t="shared" si="515"/>
        <v/>
      </c>
      <c r="CB1795" s="33">
        <f>IF(COUNTIF($CD$7:CD1795,CD1795)=1,CD1795,CD1795+COUNTIF($CD$6:CD1794,CD1795))</f>
        <v>56941</v>
      </c>
      <c r="CC1795" s="34">
        <f t="shared" si="516"/>
        <v>55153</v>
      </c>
      <c r="CD1795" s="32">
        <f t="shared" si="517"/>
        <v>55153</v>
      </c>
      <c r="CE1795" s="32">
        <f t="shared" si="518"/>
        <v>0</v>
      </c>
      <c r="CF1795" s="32">
        <f t="shared" si="519"/>
        <v>0</v>
      </c>
      <c r="CG1795" s="32" t="str">
        <f t="shared" si="520"/>
        <v/>
      </c>
      <c r="CH1795" s="32">
        <v>1790</v>
      </c>
      <c r="CI1795" s="32" t="s">
        <v>6</v>
      </c>
      <c r="CJ1795" s="32" t="str">
        <f t="shared" si="521"/>
        <v/>
      </c>
      <c r="CK1795" s="32" t="str">
        <f t="shared" si="522"/>
        <v/>
      </c>
      <c r="CL1795" s="32" t="str">
        <f t="shared" si="523"/>
        <v/>
      </c>
      <c r="CM1795" s="32" t="str">
        <f t="shared" si="524"/>
        <v/>
      </c>
      <c r="CN1795" s="32" t="str">
        <f t="shared" si="525"/>
        <v/>
      </c>
    </row>
    <row r="1796" spans="71:92" x14ac:dyDescent="0.3">
      <c r="BS1796" s="32" t="str">
        <f>IF(Kiadasi_kiseroiv!$K$2=BT1796,BV1796,"")</f>
        <v/>
      </c>
      <c r="BT1796" s="34" t="str">
        <f t="shared" si="508"/>
        <v/>
      </c>
      <c r="BU1796" s="32" t="str">
        <f t="shared" si="509"/>
        <v/>
      </c>
      <c r="BV1796" s="32" t="str">
        <f t="shared" si="510"/>
        <v/>
      </c>
      <c r="BW1796" s="32" t="str">
        <f t="shared" si="511"/>
        <v/>
      </c>
      <c r="BX1796" s="32" t="str">
        <f t="shared" si="512"/>
        <v/>
      </c>
      <c r="BY1796" s="32" t="str">
        <f t="shared" si="513"/>
        <v/>
      </c>
      <c r="BZ1796" s="32" t="str">
        <f t="shared" si="514"/>
        <v/>
      </c>
      <c r="CA1796" s="32" t="str">
        <f t="shared" si="515"/>
        <v/>
      </c>
      <c r="CB1796" s="33">
        <f>IF(COUNTIF($CD$7:CD1796,CD1796)=1,CD1796,CD1796+COUNTIF($CD$6:CD1795,CD1796))</f>
        <v>56942</v>
      </c>
      <c r="CC1796" s="34">
        <f t="shared" si="516"/>
        <v>55153</v>
      </c>
      <c r="CD1796" s="32">
        <f t="shared" si="517"/>
        <v>55153</v>
      </c>
      <c r="CE1796" s="32">
        <f t="shared" si="518"/>
        <v>0</v>
      </c>
      <c r="CF1796" s="32">
        <f t="shared" si="519"/>
        <v>0</v>
      </c>
      <c r="CG1796" s="32" t="str">
        <f t="shared" si="520"/>
        <v/>
      </c>
      <c r="CH1796" s="32">
        <v>1791</v>
      </c>
      <c r="CI1796" s="32" t="s">
        <v>6</v>
      </c>
      <c r="CJ1796" s="32" t="str">
        <f t="shared" si="521"/>
        <v/>
      </c>
      <c r="CK1796" s="32" t="str">
        <f t="shared" si="522"/>
        <v/>
      </c>
      <c r="CL1796" s="32" t="str">
        <f t="shared" si="523"/>
        <v/>
      </c>
      <c r="CM1796" s="32" t="str">
        <f t="shared" si="524"/>
        <v/>
      </c>
      <c r="CN1796" s="32" t="str">
        <f t="shared" si="525"/>
        <v/>
      </c>
    </row>
    <row r="1797" spans="71:92" x14ac:dyDescent="0.3">
      <c r="BS1797" s="32" t="str">
        <f>IF(Kiadasi_kiseroiv!$K$2=BT1797,BV1797,"")</f>
        <v/>
      </c>
      <c r="BT1797" s="34" t="str">
        <f t="shared" si="508"/>
        <v/>
      </c>
      <c r="BU1797" s="32" t="str">
        <f t="shared" si="509"/>
        <v/>
      </c>
      <c r="BV1797" s="32" t="str">
        <f t="shared" si="510"/>
        <v/>
      </c>
      <c r="BW1797" s="32" t="str">
        <f t="shared" si="511"/>
        <v/>
      </c>
      <c r="BX1797" s="32" t="str">
        <f t="shared" si="512"/>
        <v/>
      </c>
      <c r="BY1797" s="32" t="str">
        <f t="shared" si="513"/>
        <v/>
      </c>
      <c r="BZ1797" s="32" t="str">
        <f t="shared" si="514"/>
        <v/>
      </c>
      <c r="CA1797" s="32" t="str">
        <f t="shared" si="515"/>
        <v/>
      </c>
      <c r="CB1797" s="33">
        <f>IF(COUNTIF($CD$7:CD1797,CD1797)=1,CD1797,CD1797+COUNTIF($CD$6:CD1796,CD1797))</f>
        <v>56943</v>
      </c>
      <c r="CC1797" s="34">
        <f t="shared" si="516"/>
        <v>55153</v>
      </c>
      <c r="CD1797" s="32">
        <f t="shared" si="517"/>
        <v>55153</v>
      </c>
      <c r="CE1797" s="32">
        <f t="shared" si="518"/>
        <v>0</v>
      </c>
      <c r="CF1797" s="32">
        <f t="shared" si="519"/>
        <v>0</v>
      </c>
      <c r="CG1797" s="32" t="str">
        <f t="shared" si="520"/>
        <v/>
      </c>
      <c r="CH1797" s="32">
        <v>1792</v>
      </c>
      <c r="CI1797" s="32" t="s">
        <v>6</v>
      </c>
      <c r="CJ1797" s="32" t="str">
        <f t="shared" si="521"/>
        <v/>
      </c>
      <c r="CK1797" s="32" t="str">
        <f t="shared" si="522"/>
        <v/>
      </c>
      <c r="CL1797" s="32" t="str">
        <f t="shared" si="523"/>
        <v/>
      </c>
      <c r="CM1797" s="32" t="str">
        <f t="shared" si="524"/>
        <v/>
      </c>
      <c r="CN1797" s="32" t="str">
        <f t="shared" si="525"/>
        <v/>
      </c>
    </row>
    <row r="1798" spans="71:92" x14ac:dyDescent="0.3">
      <c r="BS1798" s="32" t="str">
        <f>IF(Kiadasi_kiseroiv!$K$2=BT1798,BV1798,"")</f>
        <v/>
      </c>
      <c r="BT1798" s="34" t="str">
        <f t="shared" si="508"/>
        <v/>
      </c>
      <c r="BU1798" s="32" t="str">
        <f t="shared" si="509"/>
        <v/>
      </c>
      <c r="BV1798" s="32" t="str">
        <f t="shared" si="510"/>
        <v/>
      </c>
      <c r="BW1798" s="32" t="str">
        <f t="shared" si="511"/>
        <v/>
      </c>
      <c r="BX1798" s="32" t="str">
        <f t="shared" si="512"/>
        <v/>
      </c>
      <c r="BY1798" s="32" t="str">
        <f t="shared" si="513"/>
        <v/>
      </c>
      <c r="BZ1798" s="32" t="str">
        <f t="shared" si="514"/>
        <v/>
      </c>
      <c r="CA1798" s="32" t="str">
        <f t="shared" si="515"/>
        <v/>
      </c>
      <c r="CB1798" s="33">
        <f>IF(COUNTIF($CD$7:CD1798,CD1798)=1,CD1798,CD1798+COUNTIF($CD$6:CD1797,CD1798))</f>
        <v>56944</v>
      </c>
      <c r="CC1798" s="34">
        <f t="shared" si="516"/>
        <v>55153</v>
      </c>
      <c r="CD1798" s="32">
        <f t="shared" si="517"/>
        <v>55153</v>
      </c>
      <c r="CE1798" s="32">
        <f t="shared" si="518"/>
        <v>0</v>
      </c>
      <c r="CF1798" s="32">
        <f t="shared" si="519"/>
        <v>0</v>
      </c>
      <c r="CG1798" s="32" t="str">
        <f t="shared" si="520"/>
        <v/>
      </c>
      <c r="CH1798" s="32">
        <v>1793</v>
      </c>
      <c r="CI1798" s="32" t="s">
        <v>6</v>
      </c>
      <c r="CJ1798" s="32" t="str">
        <f t="shared" si="521"/>
        <v/>
      </c>
      <c r="CK1798" s="32" t="str">
        <f t="shared" si="522"/>
        <v/>
      </c>
      <c r="CL1798" s="32" t="str">
        <f t="shared" si="523"/>
        <v/>
      </c>
      <c r="CM1798" s="32" t="str">
        <f t="shared" si="524"/>
        <v/>
      </c>
      <c r="CN1798" s="32" t="str">
        <f t="shared" si="525"/>
        <v/>
      </c>
    </row>
    <row r="1799" spans="71:92" x14ac:dyDescent="0.3">
      <c r="BS1799" s="32" t="str">
        <f>IF(Kiadasi_kiseroiv!$K$2=BT1799,BV1799,"")</f>
        <v/>
      </c>
      <c r="BT1799" s="34" t="str">
        <f t="shared" si="508"/>
        <v/>
      </c>
      <c r="BU1799" s="32" t="str">
        <f t="shared" si="509"/>
        <v/>
      </c>
      <c r="BV1799" s="32" t="str">
        <f t="shared" si="510"/>
        <v/>
      </c>
      <c r="BW1799" s="32" t="str">
        <f t="shared" si="511"/>
        <v/>
      </c>
      <c r="BX1799" s="32" t="str">
        <f t="shared" si="512"/>
        <v/>
      </c>
      <c r="BY1799" s="32" t="str">
        <f t="shared" si="513"/>
        <v/>
      </c>
      <c r="BZ1799" s="32" t="str">
        <f t="shared" si="514"/>
        <v/>
      </c>
      <c r="CA1799" s="32" t="str">
        <f t="shared" si="515"/>
        <v/>
      </c>
      <c r="CB1799" s="33">
        <f>IF(COUNTIF($CD$7:CD1799,CD1799)=1,CD1799,CD1799+COUNTIF($CD$6:CD1798,CD1799))</f>
        <v>56945</v>
      </c>
      <c r="CC1799" s="34">
        <f t="shared" si="516"/>
        <v>55153</v>
      </c>
      <c r="CD1799" s="32">
        <f t="shared" si="517"/>
        <v>55153</v>
      </c>
      <c r="CE1799" s="32">
        <f t="shared" si="518"/>
        <v>0</v>
      </c>
      <c r="CF1799" s="32">
        <f t="shared" si="519"/>
        <v>0</v>
      </c>
      <c r="CG1799" s="32" t="str">
        <f t="shared" si="520"/>
        <v/>
      </c>
      <c r="CH1799" s="32">
        <v>1794</v>
      </c>
      <c r="CI1799" s="32" t="s">
        <v>6</v>
      </c>
      <c r="CJ1799" s="32" t="str">
        <f t="shared" si="521"/>
        <v/>
      </c>
      <c r="CK1799" s="32" t="str">
        <f t="shared" si="522"/>
        <v/>
      </c>
      <c r="CL1799" s="32" t="str">
        <f t="shared" si="523"/>
        <v/>
      </c>
      <c r="CM1799" s="32" t="str">
        <f t="shared" si="524"/>
        <v/>
      </c>
      <c r="CN1799" s="32" t="str">
        <f t="shared" si="525"/>
        <v/>
      </c>
    </row>
    <row r="1800" spans="71:92" x14ac:dyDescent="0.3">
      <c r="BS1800" s="32" t="str">
        <f>IF(Kiadasi_kiseroiv!$K$2=BT1800,BV1800,"")</f>
        <v/>
      </c>
      <c r="BT1800" s="34" t="str">
        <f t="shared" si="508"/>
        <v/>
      </c>
      <c r="BU1800" s="32" t="str">
        <f t="shared" si="509"/>
        <v/>
      </c>
      <c r="BV1800" s="32" t="str">
        <f t="shared" si="510"/>
        <v/>
      </c>
      <c r="BW1800" s="32" t="str">
        <f t="shared" si="511"/>
        <v/>
      </c>
      <c r="BX1800" s="32" t="str">
        <f t="shared" si="512"/>
        <v/>
      </c>
      <c r="BY1800" s="32" t="str">
        <f t="shared" si="513"/>
        <v/>
      </c>
      <c r="BZ1800" s="32" t="str">
        <f t="shared" si="514"/>
        <v/>
      </c>
      <c r="CA1800" s="32" t="str">
        <f t="shared" si="515"/>
        <v/>
      </c>
      <c r="CB1800" s="33">
        <f>IF(COUNTIF($CD$7:CD1800,CD1800)=1,CD1800,CD1800+COUNTIF($CD$6:CD1799,CD1800))</f>
        <v>56946</v>
      </c>
      <c r="CC1800" s="34">
        <f t="shared" si="516"/>
        <v>55153</v>
      </c>
      <c r="CD1800" s="32">
        <f t="shared" si="517"/>
        <v>55153</v>
      </c>
      <c r="CE1800" s="32">
        <f t="shared" si="518"/>
        <v>0</v>
      </c>
      <c r="CF1800" s="32">
        <f t="shared" si="519"/>
        <v>0</v>
      </c>
      <c r="CG1800" s="32" t="str">
        <f t="shared" si="520"/>
        <v/>
      </c>
      <c r="CH1800" s="32">
        <v>1795</v>
      </c>
      <c r="CI1800" s="32" t="s">
        <v>6</v>
      </c>
      <c r="CJ1800" s="32" t="str">
        <f t="shared" si="521"/>
        <v/>
      </c>
      <c r="CK1800" s="32" t="str">
        <f t="shared" si="522"/>
        <v/>
      </c>
      <c r="CL1800" s="32" t="str">
        <f t="shared" si="523"/>
        <v/>
      </c>
      <c r="CM1800" s="32" t="str">
        <f t="shared" si="524"/>
        <v/>
      </c>
      <c r="CN1800" s="32" t="str">
        <f t="shared" si="525"/>
        <v/>
      </c>
    </row>
    <row r="1801" spans="71:92" x14ac:dyDescent="0.3">
      <c r="BS1801" s="32" t="str">
        <f>IF(Kiadasi_kiseroiv!$K$2=BT1801,BV1801,"")</f>
        <v/>
      </c>
      <c r="BT1801" s="34" t="str">
        <f t="shared" si="508"/>
        <v/>
      </c>
      <c r="BU1801" s="32" t="str">
        <f t="shared" si="509"/>
        <v/>
      </c>
      <c r="BV1801" s="32" t="str">
        <f t="shared" si="510"/>
        <v/>
      </c>
      <c r="BW1801" s="32" t="str">
        <f t="shared" si="511"/>
        <v/>
      </c>
      <c r="BX1801" s="32" t="str">
        <f t="shared" si="512"/>
        <v/>
      </c>
      <c r="BY1801" s="32" t="str">
        <f t="shared" si="513"/>
        <v/>
      </c>
      <c r="BZ1801" s="32" t="str">
        <f t="shared" si="514"/>
        <v/>
      </c>
      <c r="CA1801" s="32" t="str">
        <f t="shared" si="515"/>
        <v/>
      </c>
      <c r="CB1801" s="33">
        <f>IF(COUNTIF($CD$7:CD1801,CD1801)=1,CD1801,CD1801+COUNTIF($CD$6:CD1800,CD1801))</f>
        <v>56947</v>
      </c>
      <c r="CC1801" s="34">
        <f t="shared" si="516"/>
        <v>55153</v>
      </c>
      <c r="CD1801" s="32">
        <f t="shared" si="517"/>
        <v>55153</v>
      </c>
      <c r="CE1801" s="32">
        <f t="shared" si="518"/>
        <v>0</v>
      </c>
      <c r="CF1801" s="32">
        <f t="shared" si="519"/>
        <v>0</v>
      </c>
      <c r="CG1801" s="32" t="str">
        <f t="shared" si="520"/>
        <v/>
      </c>
      <c r="CH1801" s="32">
        <v>1796</v>
      </c>
      <c r="CI1801" s="32" t="s">
        <v>6</v>
      </c>
      <c r="CJ1801" s="32" t="str">
        <f t="shared" si="521"/>
        <v/>
      </c>
      <c r="CK1801" s="32" t="str">
        <f t="shared" si="522"/>
        <v/>
      </c>
      <c r="CL1801" s="32" t="str">
        <f t="shared" si="523"/>
        <v/>
      </c>
      <c r="CM1801" s="32" t="str">
        <f t="shared" si="524"/>
        <v/>
      </c>
      <c r="CN1801" s="32" t="str">
        <f t="shared" si="525"/>
        <v/>
      </c>
    </row>
    <row r="1802" spans="71:92" x14ac:dyDescent="0.3">
      <c r="BS1802" s="32" t="str">
        <f>IF(Kiadasi_kiseroiv!$K$2=BT1802,BV1802,"")</f>
        <v/>
      </c>
      <c r="BT1802" s="34" t="str">
        <f t="shared" si="508"/>
        <v/>
      </c>
      <c r="BU1802" s="32" t="str">
        <f t="shared" si="509"/>
        <v/>
      </c>
      <c r="BV1802" s="32" t="str">
        <f t="shared" si="510"/>
        <v/>
      </c>
      <c r="BW1802" s="32" t="str">
        <f t="shared" si="511"/>
        <v/>
      </c>
      <c r="BX1802" s="32" t="str">
        <f t="shared" si="512"/>
        <v/>
      </c>
      <c r="BY1802" s="32" t="str">
        <f t="shared" si="513"/>
        <v/>
      </c>
      <c r="BZ1802" s="32" t="str">
        <f t="shared" si="514"/>
        <v/>
      </c>
      <c r="CA1802" s="32" t="str">
        <f t="shared" si="515"/>
        <v/>
      </c>
      <c r="CB1802" s="33">
        <f>IF(COUNTIF($CD$7:CD1802,CD1802)=1,CD1802,CD1802+COUNTIF($CD$6:CD1801,CD1802))</f>
        <v>56948</v>
      </c>
      <c r="CC1802" s="34">
        <f t="shared" si="516"/>
        <v>55153</v>
      </c>
      <c r="CD1802" s="32">
        <f t="shared" si="517"/>
        <v>55153</v>
      </c>
      <c r="CE1802" s="32">
        <f t="shared" si="518"/>
        <v>0</v>
      </c>
      <c r="CF1802" s="32">
        <f t="shared" si="519"/>
        <v>0</v>
      </c>
      <c r="CG1802" s="32" t="str">
        <f t="shared" si="520"/>
        <v/>
      </c>
      <c r="CH1802" s="32">
        <v>1797</v>
      </c>
      <c r="CI1802" s="32" t="s">
        <v>6</v>
      </c>
      <c r="CJ1802" s="32" t="str">
        <f t="shared" si="521"/>
        <v/>
      </c>
      <c r="CK1802" s="32" t="str">
        <f t="shared" si="522"/>
        <v/>
      </c>
      <c r="CL1802" s="32" t="str">
        <f t="shared" si="523"/>
        <v/>
      </c>
      <c r="CM1802" s="32" t="str">
        <f t="shared" si="524"/>
        <v/>
      </c>
      <c r="CN1802" s="32" t="str">
        <f t="shared" si="525"/>
        <v/>
      </c>
    </row>
    <row r="1803" spans="71:92" x14ac:dyDescent="0.3">
      <c r="BS1803" s="32" t="str">
        <f>IF(Kiadasi_kiseroiv!$K$2=BT1803,BV1803,"")</f>
        <v/>
      </c>
      <c r="BT1803" s="34" t="str">
        <f t="shared" si="508"/>
        <v/>
      </c>
      <c r="BU1803" s="32" t="str">
        <f t="shared" si="509"/>
        <v/>
      </c>
      <c r="BV1803" s="32" t="str">
        <f t="shared" si="510"/>
        <v/>
      </c>
      <c r="BW1803" s="32" t="str">
        <f t="shared" si="511"/>
        <v/>
      </c>
      <c r="BX1803" s="32" t="str">
        <f t="shared" si="512"/>
        <v/>
      </c>
      <c r="BY1803" s="32" t="str">
        <f t="shared" si="513"/>
        <v/>
      </c>
      <c r="BZ1803" s="32" t="str">
        <f t="shared" si="514"/>
        <v/>
      </c>
      <c r="CA1803" s="32" t="str">
        <f t="shared" si="515"/>
        <v/>
      </c>
      <c r="CB1803" s="33">
        <f>IF(COUNTIF($CD$7:CD1803,CD1803)=1,CD1803,CD1803+COUNTIF($CD$6:CD1802,CD1803))</f>
        <v>56949</v>
      </c>
      <c r="CC1803" s="34">
        <f t="shared" si="516"/>
        <v>55153</v>
      </c>
      <c r="CD1803" s="32">
        <f t="shared" si="517"/>
        <v>55153</v>
      </c>
      <c r="CE1803" s="32">
        <f t="shared" si="518"/>
        <v>0</v>
      </c>
      <c r="CF1803" s="32">
        <f t="shared" si="519"/>
        <v>0</v>
      </c>
      <c r="CG1803" s="32" t="str">
        <f t="shared" si="520"/>
        <v/>
      </c>
      <c r="CH1803" s="32">
        <v>1798</v>
      </c>
      <c r="CI1803" s="32" t="s">
        <v>6</v>
      </c>
      <c r="CJ1803" s="32" t="str">
        <f t="shared" si="521"/>
        <v/>
      </c>
      <c r="CK1803" s="32" t="str">
        <f t="shared" si="522"/>
        <v/>
      </c>
      <c r="CL1803" s="32" t="str">
        <f t="shared" si="523"/>
        <v/>
      </c>
      <c r="CM1803" s="32" t="str">
        <f t="shared" si="524"/>
        <v/>
      </c>
      <c r="CN1803" s="32" t="str">
        <f t="shared" si="525"/>
        <v/>
      </c>
    </row>
    <row r="1804" spans="71:92" x14ac:dyDescent="0.3">
      <c r="BS1804" s="32" t="str">
        <f>IF(Kiadasi_kiseroiv!$K$2=BT1804,BV1804,"")</f>
        <v/>
      </c>
      <c r="BT1804" s="34" t="str">
        <f t="shared" si="508"/>
        <v/>
      </c>
      <c r="BU1804" s="32" t="str">
        <f t="shared" si="509"/>
        <v/>
      </c>
      <c r="BV1804" s="32" t="str">
        <f t="shared" si="510"/>
        <v/>
      </c>
      <c r="BW1804" s="32" t="str">
        <f t="shared" si="511"/>
        <v/>
      </c>
      <c r="BX1804" s="32" t="str">
        <f t="shared" si="512"/>
        <v/>
      </c>
      <c r="BY1804" s="32" t="str">
        <f t="shared" si="513"/>
        <v/>
      </c>
      <c r="BZ1804" s="32" t="str">
        <f t="shared" si="514"/>
        <v/>
      </c>
      <c r="CA1804" s="32" t="str">
        <f t="shared" si="515"/>
        <v/>
      </c>
      <c r="CB1804" s="33">
        <f>IF(COUNTIF($CD$7:CD1804,CD1804)=1,CD1804,CD1804+COUNTIF($CD$6:CD1803,CD1804))</f>
        <v>56950</v>
      </c>
      <c r="CC1804" s="34">
        <f t="shared" si="516"/>
        <v>55153</v>
      </c>
      <c r="CD1804" s="32">
        <f t="shared" si="517"/>
        <v>55153</v>
      </c>
      <c r="CE1804" s="32">
        <f t="shared" si="518"/>
        <v>0</v>
      </c>
      <c r="CF1804" s="32">
        <f t="shared" si="519"/>
        <v>0</v>
      </c>
      <c r="CG1804" s="32" t="str">
        <f t="shared" si="520"/>
        <v/>
      </c>
      <c r="CH1804" s="32">
        <v>1799</v>
      </c>
      <c r="CI1804" s="32" t="s">
        <v>6</v>
      </c>
      <c r="CJ1804" s="32" t="str">
        <f t="shared" si="521"/>
        <v/>
      </c>
      <c r="CK1804" s="32" t="str">
        <f t="shared" si="522"/>
        <v/>
      </c>
      <c r="CL1804" s="32" t="str">
        <f t="shared" si="523"/>
        <v/>
      </c>
      <c r="CM1804" s="32" t="str">
        <f t="shared" si="524"/>
        <v/>
      </c>
      <c r="CN1804" s="32" t="str">
        <f t="shared" si="525"/>
        <v/>
      </c>
    </row>
    <row r="1805" spans="71:92" x14ac:dyDescent="0.3">
      <c r="BS1805" s="32" t="str">
        <f>IF(Kiadasi_kiseroiv!$K$2=BT1805,BV1805,"")</f>
        <v/>
      </c>
      <c r="BT1805" s="34" t="str">
        <f t="shared" si="508"/>
        <v/>
      </c>
      <c r="BU1805" s="32" t="str">
        <f t="shared" si="509"/>
        <v/>
      </c>
      <c r="BV1805" s="32" t="str">
        <f t="shared" si="510"/>
        <v/>
      </c>
      <c r="BW1805" s="32" t="str">
        <f t="shared" si="511"/>
        <v/>
      </c>
      <c r="BX1805" s="32" t="str">
        <f t="shared" si="512"/>
        <v/>
      </c>
      <c r="BY1805" s="32" t="str">
        <f t="shared" si="513"/>
        <v/>
      </c>
      <c r="BZ1805" s="32" t="str">
        <f t="shared" si="514"/>
        <v/>
      </c>
      <c r="CA1805" s="32" t="str">
        <f t="shared" si="515"/>
        <v/>
      </c>
      <c r="CB1805" s="33">
        <f>IF(COUNTIF($CD$7:CD1805,CD1805)=1,CD1805,CD1805+COUNTIF($CD$6:CD1804,CD1805))</f>
        <v>56951</v>
      </c>
      <c r="CC1805" s="34">
        <f t="shared" si="516"/>
        <v>55153</v>
      </c>
      <c r="CD1805" s="32">
        <f t="shared" si="517"/>
        <v>55153</v>
      </c>
      <c r="CE1805" s="32">
        <f t="shared" si="518"/>
        <v>0</v>
      </c>
      <c r="CF1805" s="32">
        <f t="shared" si="519"/>
        <v>0</v>
      </c>
      <c r="CG1805" s="32" t="str">
        <f t="shared" si="520"/>
        <v/>
      </c>
      <c r="CH1805" s="32">
        <v>1800</v>
      </c>
      <c r="CI1805" s="32" t="s">
        <v>6</v>
      </c>
      <c r="CJ1805" s="32" t="str">
        <f t="shared" si="521"/>
        <v/>
      </c>
      <c r="CK1805" s="32" t="str">
        <f t="shared" si="522"/>
        <v/>
      </c>
      <c r="CL1805" s="32" t="str">
        <f t="shared" si="523"/>
        <v/>
      </c>
      <c r="CM1805" s="32" t="str">
        <f t="shared" si="524"/>
        <v/>
      </c>
      <c r="CN1805" s="32" t="str">
        <f t="shared" si="525"/>
        <v/>
      </c>
    </row>
    <row r="1806" spans="71:92" x14ac:dyDescent="0.3">
      <c r="BS1806" s="32" t="str">
        <f>IF(Kiadasi_kiseroiv!$K$2=BT1806,BV1806,"")</f>
        <v/>
      </c>
      <c r="BT1806" s="34" t="str">
        <f t="shared" si="508"/>
        <v/>
      </c>
      <c r="BU1806" s="32" t="str">
        <f t="shared" si="509"/>
        <v/>
      </c>
      <c r="BV1806" s="32" t="str">
        <f t="shared" si="510"/>
        <v/>
      </c>
      <c r="BW1806" s="32" t="str">
        <f t="shared" si="511"/>
        <v/>
      </c>
      <c r="BX1806" s="32" t="str">
        <f t="shared" si="512"/>
        <v/>
      </c>
      <c r="BY1806" s="32" t="str">
        <f t="shared" si="513"/>
        <v/>
      </c>
      <c r="BZ1806" s="32" t="str">
        <f t="shared" si="514"/>
        <v/>
      </c>
      <c r="CA1806" s="32" t="str">
        <f t="shared" si="515"/>
        <v/>
      </c>
      <c r="CB1806" s="33">
        <f>IF(COUNTIF($CD$7:CD1806,CD1806)=1,CD1806,CD1806+COUNTIF($CD$6:CD1805,CD1806))</f>
        <v>56952</v>
      </c>
      <c r="CC1806" s="34">
        <f t="shared" si="516"/>
        <v>55153</v>
      </c>
      <c r="CD1806" s="32">
        <f t="shared" si="517"/>
        <v>55153</v>
      </c>
      <c r="CE1806" s="32">
        <f t="shared" si="518"/>
        <v>0</v>
      </c>
      <c r="CF1806" s="32">
        <f t="shared" si="519"/>
        <v>0</v>
      </c>
      <c r="CG1806" s="32" t="str">
        <f t="shared" si="520"/>
        <v/>
      </c>
      <c r="CH1806" s="32">
        <v>1801</v>
      </c>
      <c r="CI1806" s="32" t="s">
        <v>6</v>
      </c>
      <c r="CJ1806" s="32" t="str">
        <f t="shared" si="521"/>
        <v/>
      </c>
      <c r="CK1806" s="32" t="str">
        <f t="shared" si="522"/>
        <v/>
      </c>
      <c r="CL1806" s="32" t="str">
        <f t="shared" si="523"/>
        <v/>
      </c>
      <c r="CM1806" s="32" t="str">
        <f t="shared" si="524"/>
        <v/>
      </c>
      <c r="CN1806" s="32" t="str">
        <f t="shared" si="525"/>
        <v/>
      </c>
    </row>
    <row r="1807" spans="71:92" x14ac:dyDescent="0.3">
      <c r="BS1807" s="32" t="str">
        <f>IF(Kiadasi_kiseroiv!$K$2=BT1807,BV1807,"")</f>
        <v/>
      </c>
      <c r="BT1807" s="34" t="str">
        <f t="shared" si="508"/>
        <v/>
      </c>
      <c r="BU1807" s="32" t="str">
        <f t="shared" si="509"/>
        <v/>
      </c>
      <c r="BV1807" s="32" t="str">
        <f t="shared" si="510"/>
        <v/>
      </c>
      <c r="BW1807" s="32" t="str">
        <f t="shared" si="511"/>
        <v/>
      </c>
      <c r="BX1807" s="32" t="str">
        <f t="shared" si="512"/>
        <v/>
      </c>
      <c r="BY1807" s="32" t="str">
        <f t="shared" si="513"/>
        <v/>
      </c>
      <c r="BZ1807" s="32" t="str">
        <f t="shared" si="514"/>
        <v/>
      </c>
      <c r="CA1807" s="32" t="str">
        <f t="shared" si="515"/>
        <v/>
      </c>
      <c r="CB1807" s="33">
        <f>IF(COUNTIF($CD$7:CD1807,CD1807)=1,CD1807,CD1807+COUNTIF($CD$6:CD1806,CD1807))</f>
        <v>56953</v>
      </c>
      <c r="CC1807" s="34">
        <f t="shared" si="516"/>
        <v>55153</v>
      </c>
      <c r="CD1807" s="32">
        <f t="shared" si="517"/>
        <v>55153</v>
      </c>
      <c r="CE1807" s="32">
        <f t="shared" si="518"/>
        <v>0</v>
      </c>
      <c r="CF1807" s="32">
        <f t="shared" si="519"/>
        <v>0</v>
      </c>
      <c r="CG1807" s="32" t="str">
        <f t="shared" si="520"/>
        <v/>
      </c>
      <c r="CH1807" s="32">
        <v>1802</v>
      </c>
      <c r="CI1807" s="32" t="s">
        <v>6</v>
      </c>
      <c r="CJ1807" s="32" t="str">
        <f t="shared" si="521"/>
        <v/>
      </c>
      <c r="CK1807" s="32" t="str">
        <f t="shared" si="522"/>
        <v/>
      </c>
      <c r="CL1807" s="32" t="str">
        <f t="shared" si="523"/>
        <v/>
      </c>
      <c r="CM1807" s="32" t="str">
        <f t="shared" si="524"/>
        <v/>
      </c>
      <c r="CN1807" s="32" t="str">
        <f t="shared" si="525"/>
        <v/>
      </c>
    </row>
    <row r="1808" spans="71:92" x14ac:dyDescent="0.3">
      <c r="BS1808" s="32" t="str">
        <f>IF(Kiadasi_kiseroiv!$K$2=BT1808,BV1808,"")</f>
        <v/>
      </c>
      <c r="BT1808" s="34" t="str">
        <f t="shared" si="508"/>
        <v/>
      </c>
      <c r="BU1808" s="32" t="str">
        <f t="shared" si="509"/>
        <v/>
      </c>
      <c r="BV1808" s="32" t="str">
        <f t="shared" si="510"/>
        <v/>
      </c>
      <c r="BW1808" s="32" t="str">
        <f t="shared" si="511"/>
        <v/>
      </c>
      <c r="BX1808" s="32" t="str">
        <f t="shared" si="512"/>
        <v/>
      </c>
      <c r="BY1808" s="32" t="str">
        <f t="shared" si="513"/>
        <v/>
      </c>
      <c r="BZ1808" s="32" t="str">
        <f t="shared" si="514"/>
        <v/>
      </c>
      <c r="CA1808" s="32" t="str">
        <f t="shared" si="515"/>
        <v/>
      </c>
      <c r="CB1808" s="33">
        <f>IF(COUNTIF($CD$7:CD1808,CD1808)=1,CD1808,CD1808+COUNTIF($CD$6:CD1807,CD1808))</f>
        <v>56954</v>
      </c>
      <c r="CC1808" s="34">
        <f t="shared" si="516"/>
        <v>55153</v>
      </c>
      <c r="CD1808" s="32">
        <f t="shared" si="517"/>
        <v>55153</v>
      </c>
      <c r="CE1808" s="32">
        <f t="shared" si="518"/>
        <v>0</v>
      </c>
      <c r="CF1808" s="32">
        <f t="shared" si="519"/>
        <v>0</v>
      </c>
      <c r="CG1808" s="32" t="str">
        <f t="shared" si="520"/>
        <v/>
      </c>
      <c r="CH1808" s="32">
        <v>1803</v>
      </c>
      <c r="CI1808" s="32" t="s">
        <v>6</v>
      </c>
      <c r="CJ1808" s="32" t="str">
        <f t="shared" si="521"/>
        <v/>
      </c>
      <c r="CK1808" s="32" t="str">
        <f t="shared" si="522"/>
        <v/>
      </c>
      <c r="CL1808" s="32" t="str">
        <f t="shared" si="523"/>
        <v/>
      </c>
      <c r="CM1808" s="32" t="str">
        <f t="shared" si="524"/>
        <v/>
      </c>
      <c r="CN1808" s="32" t="str">
        <f t="shared" si="525"/>
        <v/>
      </c>
    </row>
    <row r="1809" spans="71:92" x14ac:dyDescent="0.3">
      <c r="BS1809" s="32" t="str">
        <f>IF(Kiadasi_kiseroiv!$K$2=BT1809,BV1809,"")</f>
        <v/>
      </c>
      <c r="BT1809" s="34" t="str">
        <f t="shared" si="508"/>
        <v/>
      </c>
      <c r="BU1809" s="32" t="str">
        <f t="shared" si="509"/>
        <v/>
      </c>
      <c r="BV1809" s="32" t="str">
        <f t="shared" si="510"/>
        <v/>
      </c>
      <c r="BW1809" s="32" t="str">
        <f t="shared" si="511"/>
        <v/>
      </c>
      <c r="BX1809" s="32" t="str">
        <f t="shared" si="512"/>
        <v/>
      </c>
      <c r="BY1809" s="32" t="str">
        <f t="shared" si="513"/>
        <v/>
      </c>
      <c r="BZ1809" s="32" t="str">
        <f t="shared" si="514"/>
        <v/>
      </c>
      <c r="CA1809" s="32" t="str">
        <f t="shared" si="515"/>
        <v/>
      </c>
      <c r="CB1809" s="33">
        <f>IF(COUNTIF($CD$7:CD1809,CD1809)=1,CD1809,CD1809+COUNTIF($CD$6:CD1808,CD1809))</f>
        <v>56955</v>
      </c>
      <c r="CC1809" s="34">
        <f t="shared" si="516"/>
        <v>55153</v>
      </c>
      <c r="CD1809" s="32">
        <f t="shared" si="517"/>
        <v>55153</v>
      </c>
      <c r="CE1809" s="32">
        <f t="shared" si="518"/>
        <v>0</v>
      </c>
      <c r="CF1809" s="32">
        <f t="shared" si="519"/>
        <v>0</v>
      </c>
      <c r="CG1809" s="32" t="str">
        <f t="shared" si="520"/>
        <v/>
      </c>
      <c r="CH1809" s="32">
        <v>1804</v>
      </c>
      <c r="CI1809" s="32" t="s">
        <v>6</v>
      </c>
      <c r="CJ1809" s="32" t="str">
        <f t="shared" si="521"/>
        <v/>
      </c>
      <c r="CK1809" s="32" t="str">
        <f t="shared" si="522"/>
        <v/>
      </c>
      <c r="CL1809" s="32" t="str">
        <f t="shared" si="523"/>
        <v/>
      </c>
      <c r="CM1809" s="32" t="str">
        <f t="shared" si="524"/>
        <v/>
      </c>
      <c r="CN1809" s="32" t="str">
        <f t="shared" si="525"/>
        <v/>
      </c>
    </row>
    <row r="1810" spans="71:92" x14ac:dyDescent="0.3">
      <c r="BS1810" s="32" t="str">
        <f>IF(Kiadasi_kiseroiv!$K$2=BT1810,BV1810,"")</f>
        <v/>
      </c>
      <c r="BT1810" s="34" t="str">
        <f t="shared" si="508"/>
        <v/>
      </c>
      <c r="BU1810" s="32" t="str">
        <f t="shared" si="509"/>
        <v/>
      </c>
      <c r="BV1810" s="32" t="str">
        <f t="shared" si="510"/>
        <v/>
      </c>
      <c r="BW1810" s="32" t="str">
        <f t="shared" si="511"/>
        <v/>
      </c>
      <c r="BX1810" s="32" t="str">
        <f t="shared" si="512"/>
        <v/>
      </c>
      <c r="BY1810" s="32" t="str">
        <f t="shared" si="513"/>
        <v/>
      </c>
      <c r="BZ1810" s="32" t="str">
        <f t="shared" si="514"/>
        <v/>
      </c>
      <c r="CA1810" s="32" t="str">
        <f t="shared" si="515"/>
        <v/>
      </c>
      <c r="CB1810" s="33">
        <f>IF(COUNTIF($CD$7:CD1810,CD1810)=1,CD1810,CD1810+COUNTIF($CD$6:CD1809,CD1810))</f>
        <v>56956</v>
      </c>
      <c r="CC1810" s="34">
        <f t="shared" si="516"/>
        <v>55153</v>
      </c>
      <c r="CD1810" s="32">
        <f t="shared" si="517"/>
        <v>55153</v>
      </c>
      <c r="CE1810" s="32">
        <f t="shared" si="518"/>
        <v>0</v>
      </c>
      <c r="CF1810" s="32">
        <f t="shared" si="519"/>
        <v>0</v>
      </c>
      <c r="CG1810" s="32" t="str">
        <f t="shared" si="520"/>
        <v/>
      </c>
      <c r="CH1810" s="32">
        <v>1805</v>
      </c>
      <c r="CI1810" s="32" t="s">
        <v>6</v>
      </c>
      <c r="CJ1810" s="32" t="str">
        <f t="shared" si="521"/>
        <v/>
      </c>
      <c r="CK1810" s="32" t="str">
        <f t="shared" si="522"/>
        <v/>
      </c>
      <c r="CL1810" s="32" t="str">
        <f t="shared" si="523"/>
        <v/>
      </c>
      <c r="CM1810" s="32" t="str">
        <f t="shared" si="524"/>
        <v/>
      </c>
      <c r="CN1810" s="32" t="str">
        <f t="shared" si="525"/>
        <v/>
      </c>
    </row>
    <row r="1811" spans="71:92" x14ac:dyDescent="0.3">
      <c r="BS1811" s="32" t="str">
        <f>IF(Kiadasi_kiseroiv!$K$2=BT1811,BV1811,"")</f>
        <v/>
      </c>
      <c r="BT1811" s="34" t="str">
        <f t="shared" si="508"/>
        <v/>
      </c>
      <c r="BU1811" s="32" t="str">
        <f t="shared" si="509"/>
        <v/>
      </c>
      <c r="BV1811" s="32" t="str">
        <f t="shared" si="510"/>
        <v/>
      </c>
      <c r="BW1811" s="32" t="str">
        <f t="shared" si="511"/>
        <v/>
      </c>
      <c r="BX1811" s="32" t="str">
        <f t="shared" si="512"/>
        <v/>
      </c>
      <c r="BY1811" s="32" t="str">
        <f t="shared" si="513"/>
        <v/>
      </c>
      <c r="BZ1811" s="32" t="str">
        <f t="shared" si="514"/>
        <v/>
      </c>
      <c r="CA1811" s="32" t="str">
        <f t="shared" si="515"/>
        <v/>
      </c>
      <c r="CB1811" s="33">
        <f>IF(COUNTIF($CD$7:CD1811,CD1811)=1,CD1811,CD1811+COUNTIF($CD$6:CD1810,CD1811))</f>
        <v>56957</v>
      </c>
      <c r="CC1811" s="34">
        <f t="shared" si="516"/>
        <v>55153</v>
      </c>
      <c r="CD1811" s="32">
        <f t="shared" si="517"/>
        <v>55153</v>
      </c>
      <c r="CE1811" s="32">
        <f t="shared" si="518"/>
        <v>0</v>
      </c>
      <c r="CF1811" s="32">
        <f t="shared" si="519"/>
        <v>0</v>
      </c>
      <c r="CG1811" s="32" t="str">
        <f t="shared" si="520"/>
        <v/>
      </c>
      <c r="CH1811" s="32">
        <v>1806</v>
      </c>
      <c r="CI1811" s="32" t="s">
        <v>6</v>
      </c>
      <c r="CJ1811" s="32" t="str">
        <f t="shared" si="521"/>
        <v/>
      </c>
      <c r="CK1811" s="32" t="str">
        <f t="shared" si="522"/>
        <v/>
      </c>
      <c r="CL1811" s="32" t="str">
        <f t="shared" si="523"/>
        <v/>
      </c>
      <c r="CM1811" s="32" t="str">
        <f t="shared" si="524"/>
        <v/>
      </c>
      <c r="CN1811" s="32" t="str">
        <f t="shared" si="525"/>
        <v/>
      </c>
    </row>
    <row r="1812" spans="71:92" x14ac:dyDescent="0.3">
      <c r="BS1812" s="32" t="str">
        <f>IF(Kiadasi_kiseroiv!$K$2=BT1812,BV1812,"")</f>
        <v/>
      </c>
      <c r="BT1812" s="34" t="str">
        <f t="shared" si="508"/>
        <v/>
      </c>
      <c r="BU1812" s="32" t="str">
        <f t="shared" si="509"/>
        <v/>
      </c>
      <c r="BV1812" s="32" t="str">
        <f t="shared" si="510"/>
        <v/>
      </c>
      <c r="BW1812" s="32" t="str">
        <f t="shared" si="511"/>
        <v/>
      </c>
      <c r="BX1812" s="32" t="str">
        <f t="shared" si="512"/>
        <v/>
      </c>
      <c r="BY1812" s="32" t="str">
        <f t="shared" si="513"/>
        <v/>
      </c>
      <c r="BZ1812" s="32" t="str">
        <f t="shared" si="514"/>
        <v/>
      </c>
      <c r="CA1812" s="32" t="str">
        <f t="shared" si="515"/>
        <v/>
      </c>
      <c r="CB1812" s="33">
        <f>IF(COUNTIF($CD$7:CD1812,CD1812)=1,CD1812,CD1812+COUNTIF($CD$6:CD1811,CD1812))</f>
        <v>56958</v>
      </c>
      <c r="CC1812" s="34">
        <f t="shared" si="516"/>
        <v>55153</v>
      </c>
      <c r="CD1812" s="32">
        <f t="shared" si="517"/>
        <v>55153</v>
      </c>
      <c r="CE1812" s="32">
        <f t="shared" si="518"/>
        <v>0</v>
      </c>
      <c r="CF1812" s="32">
        <f t="shared" si="519"/>
        <v>0</v>
      </c>
      <c r="CG1812" s="32" t="str">
        <f t="shared" si="520"/>
        <v/>
      </c>
      <c r="CH1812" s="32">
        <v>1807</v>
      </c>
      <c r="CI1812" s="32" t="s">
        <v>6</v>
      </c>
      <c r="CJ1812" s="32" t="str">
        <f t="shared" si="521"/>
        <v/>
      </c>
      <c r="CK1812" s="32" t="str">
        <f t="shared" si="522"/>
        <v/>
      </c>
      <c r="CL1812" s="32" t="str">
        <f t="shared" si="523"/>
        <v/>
      </c>
      <c r="CM1812" s="32" t="str">
        <f t="shared" si="524"/>
        <v/>
      </c>
      <c r="CN1812" s="32" t="str">
        <f t="shared" si="525"/>
        <v/>
      </c>
    </row>
    <row r="1813" spans="71:92" x14ac:dyDescent="0.3">
      <c r="BS1813" s="32" t="str">
        <f>IF(Kiadasi_kiseroiv!$K$2=BT1813,BV1813,"")</f>
        <v/>
      </c>
      <c r="BT1813" s="34" t="str">
        <f t="shared" si="508"/>
        <v/>
      </c>
      <c r="BU1813" s="32" t="str">
        <f t="shared" si="509"/>
        <v/>
      </c>
      <c r="BV1813" s="32" t="str">
        <f t="shared" si="510"/>
        <v/>
      </c>
      <c r="BW1813" s="32" t="str">
        <f t="shared" si="511"/>
        <v/>
      </c>
      <c r="BX1813" s="32" t="str">
        <f t="shared" si="512"/>
        <v/>
      </c>
      <c r="BY1813" s="32" t="str">
        <f t="shared" si="513"/>
        <v/>
      </c>
      <c r="BZ1813" s="32" t="str">
        <f t="shared" si="514"/>
        <v/>
      </c>
      <c r="CA1813" s="32" t="str">
        <f t="shared" si="515"/>
        <v/>
      </c>
      <c r="CB1813" s="33">
        <f>IF(COUNTIF($CD$7:CD1813,CD1813)=1,CD1813,CD1813+COUNTIF($CD$6:CD1812,CD1813))</f>
        <v>56959</v>
      </c>
      <c r="CC1813" s="34">
        <f t="shared" si="516"/>
        <v>55153</v>
      </c>
      <c r="CD1813" s="32">
        <f t="shared" si="517"/>
        <v>55153</v>
      </c>
      <c r="CE1813" s="32">
        <f t="shared" si="518"/>
        <v>0</v>
      </c>
      <c r="CF1813" s="32">
        <f t="shared" si="519"/>
        <v>0</v>
      </c>
      <c r="CG1813" s="32" t="str">
        <f t="shared" si="520"/>
        <v/>
      </c>
      <c r="CH1813" s="32">
        <v>1808</v>
      </c>
      <c r="CI1813" s="32" t="s">
        <v>6</v>
      </c>
      <c r="CJ1813" s="32" t="str">
        <f t="shared" si="521"/>
        <v/>
      </c>
      <c r="CK1813" s="32" t="str">
        <f t="shared" si="522"/>
        <v/>
      </c>
      <c r="CL1813" s="32" t="str">
        <f t="shared" si="523"/>
        <v/>
      </c>
      <c r="CM1813" s="32" t="str">
        <f t="shared" si="524"/>
        <v/>
      </c>
      <c r="CN1813" s="32" t="str">
        <f t="shared" si="525"/>
        <v/>
      </c>
    </row>
    <row r="1814" spans="71:92" x14ac:dyDescent="0.3">
      <c r="BS1814" s="32" t="str">
        <f>IF(Kiadasi_kiseroiv!$K$2=BT1814,BV1814,"")</f>
        <v/>
      </c>
      <c r="BT1814" s="34" t="str">
        <f t="shared" si="508"/>
        <v/>
      </c>
      <c r="BU1814" s="32" t="str">
        <f t="shared" si="509"/>
        <v/>
      </c>
      <c r="BV1814" s="32" t="str">
        <f t="shared" si="510"/>
        <v/>
      </c>
      <c r="BW1814" s="32" t="str">
        <f t="shared" si="511"/>
        <v/>
      </c>
      <c r="BX1814" s="32" t="str">
        <f t="shared" si="512"/>
        <v/>
      </c>
      <c r="BY1814" s="32" t="str">
        <f t="shared" si="513"/>
        <v/>
      </c>
      <c r="BZ1814" s="32" t="str">
        <f t="shared" si="514"/>
        <v/>
      </c>
      <c r="CA1814" s="32" t="str">
        <f t="shared" si="515"/>
        <v/>
      </c>
      <c r="CB1814" s="33">
        <f>IF(COUNTIF($CD$7:CD1814,CD1814)=1,CD1814,CD1814+COUNTIF($CD$6:CD1813,CD1814))</f>
        <v>56960</v>
      </c>
      <c r="CC1814" s="34">
        <f t="shared" si="516"/>
        <v>55153</v>
      </c>
      <c r="CD1814" s="32">
        <f t="shared" si="517"/>
        <v>55153</v>
      </c>
      <c r="CE1814" s="32">
        <f t="shared" si="518"/>
        <v>0</v>
      </c>
      <c r="CF1814" s="32">
        <f t="shared" si="519"/>
        <v>0</v>
      </c>
      <c r="CG1814" s="32" t="str">
        <f t="shared" si="520"/>
        <v/>
      </c>
      <c r="CH1814" s="32">
        <v>1809</v>
      </c>
      <c r="CI1814" s="32" t="s">
        <v>6</v>
      </c>
      <c r="CJ1814" s="32" t="str">
        <f t="shared" si="521"/>
        <v/>
      </c>
      <c r="CK1814" s="32" t="str">
        <f t="shared" si="522"/>
        <v/>
      </c>
      <c r="CL1814" s="32" t="str">
        <f t="shared" si="523"/>
        <v/>
      </c>
      <c r="CM1814" s="32" t="str">
        <f t="shared" si="524"/>
        <v/>
      </c>
      <c r="CN1814" s="32" t="str">
        <f t="shared" si="525"/>
        <v/>
      </c>
    </row>
    <row r="1815" spans="71:92" x14ac:dyDescent="0.3">
      <c r="BS1815" s="32" t="str">
        <f>IF(Kiadasi_kiseroiv!$K$2=BT1815,BV1815,"")</f>
        <v/>
      </c>
      <c r="BT1815" s="34" t="str">
        <f t="shared" si="508"/>
        <v/>
      </c>
      <c r="BU1815" s="32" t="str">
        <f t="shared" si="509"/>
        <v/>
      </c>
      <c r="BV1815" s="32" t="str">
        <f t="shared" si="510"/>
        <v/>
      </c>
      <c r="BW1815" s="32" t="str">
        <f t="shared" si="511"/>
        <v/>
      </c>
      <c r="BX1815" s="32" t="str">
        <f t="shared" si="512"/>
        <v/>
      </c>
      <c r="BY1815" s="32" t="str">
        <f t="shared" si="513"/>
        <v/>
      </c>
      <c r="BZ1815" s="32" t="str">
        <f t="shared" si="514"/>
        <v/>
      </c>
      <c r="CA1815" s="32" t="str">
        <f t="shared" si="515"/>
        <v/>
      </c>
      <c r="CB1815" s="33">
        <f>IF(COUNTIF($CD$7:CD1815,CD1815)=1,CD1815,CD1815+COUNTIF($CD$6:CD1814,CD1815))</f>
        <v>56961</v>
      </c>
      <c r="CC1815" s="34">
        <f t="shared" si="516"/>
        <v>55153</v>
      </c>
      <c r="CD1815" s="32">
        <f t="shared" si="517"/>
        <v>55153</v>
      </c>
      <c r="CE1815" s="32">
        <f t="shared" si="518"/>
        <v>0</v>
      </c>
      <c r="CF1815" s="32">
        <f t="shared" si="519"/>
        <v>0</v>
      </c>
      <c r="CG1815" s="32" t="str">
        <f t="shared" si="520"/>
        <v/>
      </c>
      <c r="CH1815" s="32">
        <v>1810</v>
      </c>
      <c r="CI1815" s="32" t="s">
        <v>6</v>
      </c>
      <c r="CJ1815" s="32" t="str">
        <f t="shared" si="521"/>
        <v/>
      </c>
      <c r="CK1815" s="32" t="str">
        <f t="shared" si="522"/>
        <v/>
      </c>
      <c r="CL1815" s="32" t="str">
        <f t="shared" si="523"/>
        <v/>
      </c>
      <c r="CM1815" s="32" t="str">
        <f t="shared" si="524"/>
        <v/>
      </c>
      <c r="CN1815" s="32" t="str">
        <f t="shared" si="525"/>
        <v/>
      </c>
    </row>
    <row r="1816" spans="71:92" x14ac:dyDescent="0.3">
      <c r="BS1816" s="32" t="str">
        <f>IF(Kiadasi_kiseroiv!$K$2=BT1816,BV1816,"")</f>
        <v/>
      </c>
      <c r="BT1816" s="34" t="str">
        <f t="shared" si="508"/>
        <v/>
      </c>
      <c r="BU1816" s="32" t="str">
        <f t="shared" si="509"/>
        <v/>
      </c>
      <c r="BV1816" s="32" t="str">
        <f t="shared" si="510"/>
        <v/>
      </c>
      <c r="BW1816" s="32" t="str">
        <f t="shared" si="511"/>
        <v/>
      </c>
      <c r="BX1816" s="32" t="str">
        <f t="shared" si="512"/>
        <v/>
      </c>
      <c r="BY1816" s="32" t="str">
        <f t="shared" si="513"/>
        <v/>
      </c>
      <c r="BZ1816" s="32" t="str">
        <f t="shared" si="514"/>
        <v/>
      </c>
      <c r="CA1816" s="32" t="str">
        <f t="shared" si="515"/>
        <v/>
      </c>
      <c r="CB1816" s="33">
        <f>IF(COUNTIF($CD$7:CD1816,CD1816)=1,CD1816,CD1816+COUNTIF($CD$6:CD1815,CD1816))</f>
        <v>56962</v>
      </c>
      <c r="CC1816" s="34">
        <f t="shared" si="516"/>
        <v>55153</v>
      </c>
      <c r="CD1816" s="32">
        <f t="shared" si="517"/>
        <v>55153</v>
      </c>
      <c r="CE1816" s="32">
        <f t="shared" si="518"/>
        <v>0</v>
      </c>
      <c r="CF1816" s="32">
        <f t="shared" si="519"/>
        <v>0</v>
      </c>
      <c r="CG1816" s="32" t="str">
        <f t="shared" si="520"/>
        <v/>
      </c>
      <c r="CH1816" s="32">
        <v>1811</v>
      </c>
      <c r="CI1816" s="32" t="s">
        <v>6</v>
      </c>
      <c r="CJ1816" s="32" t="str">
        <f t="shared" si="521"/>
        <v/>
      </c>
      <c r="CK1816" s="32" t="str">
        <f t="shared" si="522"/>
        <v/>
      </c>
      <c r="CL1816" s="32" t="str">
        <f t="shared" si="523"/>
        <v/>
      </c>
      <c r="CM1816" s="32" t="str">
        <f t="shared" si="524"/>
        <v/>
      </c>
      <c r="CN1816" s="32" t="str">
        <f t="shared" si="525"/>
        <v/>
      </c>
    </row>
    <row r="1817" spans="71:92" x14ac:dyDescent="0.3">
      <c r="BS1817" s="32" t="str">
        <f>IF(Kiadasi_kiseroiv!$K$2=BT1817,BV1817,"")</f>
        <v/>
      </c>
      <c r="BT1817" s="34" t="str">
        <f t="shared" si="508"/>
        <v/>
      </c>
      <c r="BU1817" s="32" t="str">
        <f t="shared" si="509"/>
        <v/>
      </c>
      <c r="BV1817" s="32" t="str">
        <f t="shared" si="510"/>
        <v/>
      </c>
      <c r="BW1817" s="32" t="str">
        <f t="shared" si="511"/>
        <v/>
      </c>
      <c r="BX1817" s="32" t="str">
        <f t="shared" si="512"/>
        <v/>
      </c>
      <c r="BY1817" s="32" t="str">
        <f t="shared" si="513"/>
        <v/>
      </c>
      <c r="BZ1817" s="32" t="str">
        <f t="shared" si="514"/>
        <v/>
      </c>
      <c r="CA1817" s="32" t="str">
        <f t="shared" si="515"/>
        <v/>
      </c>
      <c r="CB1817" s="33">
        <f>IF(COUNTIF($CD$7:CD1817,CD1817)=1,CD1817,CD1817+COUNTIF($CD$6:CD1816,CD1817))</f>
        <v>56963</v>
      </c>
      <c r="CC1817" s="34">
        <f t="shared" si="516"/>
        <v>55153</v>
      </c>
      <c r="CD1817" s="32">
        <f t="shared" si="517"/>
        <v>55153</v>
      </c>
      <c r="CE1817" s="32">
        <f t="shared" si="518"/>
        <v>0</v>
      </c>
      <c r="CF1817" s="32">
        <f t="shared" si="519"/>
        <v>0</v>
      </c>
      <c r="CG1817" s="32" t="str">
        <f t="shared" si="520"/>
        <v/>
      </c>
      <c r="CH1817" s="32">
        <v>1812</v>
      </c>
      <c r="CI1817" s="32" t="s">
        <v>6</v>
      </c>
      <c r="CJ1817" s="32" t="str">
        <f t="shared" si="521"/>
        <v/>
      </c>
      <c r="CK1817" s="32" t="str">
        <f t="shared" si="522"/>
        <v/>
      </c>
      <c r="CL1817" s="32" t="str">
        <f t="shared" si="523"/>
        <v/>
      </c>
      <c r="CM1817" s="32" t="str">
        <f t="shared" si="524"/>
        <v/>
      </c>
      <c r="CN1817" s="32" t="str">
        <f t="shared" si="525"/>
        <v/>
      </c>
    </row>
    <row r="1818" spans="71:92" x14ac:dyDescent="0.3">
      <c r="BS1818" s="32" t="str">
        <f>IF(Kiadasi_kiseroiv!$K$2=BT1818,BV1818,"")</f>
        <v/>
      </c>
      <c r="BT1818" s="34" t="str">
        <f t="shared" si="508"/>
        <v/>
      </c>
      <c r="BU1818" s="32" t="str">
        <f t="shared" si="509"/>
        <v/>
      </c>
      <c r="BV1818" s="32" t="str">
        <f t="shared" si="510"/>
        <v/>
      </c>
      <c r="BW1818" s="32" t="str">
        <f t="shared" si="511"/>
        <v/>
      </c>
      <c r="BX1818" s="32" t="str">
        <f t="shared" si="512"/>
        <v/>
      </c>
      <c r="BY1818" s="32" t="str">
        <f t="shared" si="513"/>
        <v/>
      </c>
      <c r="BZ1818" s="32" t="str">
        <f t="shared" si="514"/>
        <v/>
      </c>
      <c r="CA1818" s="32" t="str">
        <f t="shared" si="515"/>
        <v/>
      </c>
      <c r="CB1818" s="33">
        <f>IF(COUNTIF($CD$7:CD1818,CD1818)=1,CD1818,CD1818+COUNTIF($CD$6:CD1817,CD1818))</f>
        <v>56964</v>
      </c>
      <c r="CC1818" s="34">
        <f t="shared" si="516"/>
        <v>55153</v>
      </c>
      <c r="CD1818" s="32">
        <f t="shared" si="517"/>
        <v>55153</v>
      </c>
      <c r="CE1818" s="32">
        <f t="shared" si="518"/>
        <v>0</v>
      </c>
      <c r="CF1818" s="32">
        <f t="shared" si="519"/>
        <v>0</v>
      </c>
      <c r="CG1818" s="32" t="str">
        <f t="shared" si="520"/>
        <v/>
      </c>
      <c r="CH1818" s="32">
        <v>1813</v>
      </c>
      <c r="CI1818" s="32" t="s">
        <v>6</v>
      </c>
      <c r="CJ1818" s="32" t="str">
        <f t="shared" si="521"/>
        <v/>
      </c>
      <c r="CK1818" s="32" t="str">
        <f t="shared" si="522"/>
        <v/>
      </c>
      <c r="CL1818" s="32" t="str">
        <f t="shared" si="523"/>
        <v/>
      </c>
      <c r="CM1818" s="32" t="str">
        <f t="shared" si="524"/>
        <v/>
      </c>
      <c r="CN1818" s="32" t="str">
        <f t="shared" si="525"/>
        <v/>
      </c>
    </row>
    <row r="1819" spans="71:92" x14ac:dyDescent="0.3">
      <c r="BS1819" s="32" t="str">
        <f>IF(Kiadasi_kiseroiv!$K$2=BT1819,BV1819,"")</f>
        <v/>
      </c>
      <c r="BT1819" s="34" t="str">
        <f t="shared" si="508"/>
        <v/>
      </c>
      <c r="BU1819" s="32" t="str">
        <f t="shared" si="509"/>
        <v/>
      </c>
      <c r="BV1819" s="32" t="str">
        <f t="shared" si="510"/>
        <v/>
      </c>
      <c r="BW1819" s="32" t="str">
        <f t="shared" si="511"/>
        <v/>
      </c>
      <c r="BX1819" s="32" t="str">
        <f t="shared" si="512"/>
        <v/>
      </c>
      <c r="BY1819" s="32" t="str">
        <f t="shared" si="513"/>
        <v/>
      </c>
      <c r="BZ1819" s="32" t="str">
        <f t="shared" si="514"/>
        <v/>
      </c>
      <c r="CA1819" s="32" t="str">
        <f t="shared" si="515"/>
        <v/>
      </c>
      <c r="CB1819" s="33">
        <f>IF(COUNTIF($CD$7:CD1819,CD1819)=1,CD1819,CD1819+COUNTIF($CD$6:CD1818,CD1819))</f>
        <v>56965</v>
      </c>
      <c r="CC1819" s="34">
        <f t="shared" si="516"/>
        <v>55153</v>
      </c>
      <c r="CD1819" s="32">
        <f t="shared" si="517"/>
        <v>55153</v>
      </c>
      <c r="CE1819" s="32">
        <f t="shared" si="518"/>
        <v>0</v>
      </c>
      <c r="CF1819" s="32">
        <f t="shared" si="519"/>
        <v>0</v>
      </c>
      <c r="CG1819" s="32" t="str">
        <f t="shared" si="520"/>
        <v/>
      </c>
      <c r="CH1819" s="32">
        <v>1814</v>
      </c>
      <c r="CI1819" s="32" t="s">
        <v>6</v>
      </c>
      <c r="CJ1819" s="32" t="str">
        <f t="shared" si="521"/>
        <v/>
      </c>
      <c r="CK1819" s="32" t="str">
        <f t="shared" si="522"/>
        <v/>
      </c>
      <c r="CL1819" s="32" t="str">
        <f t="shared" si="523"/>
        <v/>
      </c>
      <c r="CM1819" s="32" t="str">
        <f t="shared" si="524"/>
        <v/>
      </c>
      <c r="CN1819" s="32" t="str">
        <f t="shared" si="525"/>
        <v/>
      </c>
    </row>
    <row r="1820" spans="71:92" x14ac:dyDescent="0.3">
      <c r="BS1820" s="32" t="str">
        <f>IF(Kiadasi_kiseroiv!$K$2=BT1820,BV1820,"")</f>
        <v/>
      </c>
      <c r="BT1820" s="34" t="str">
        <f t="shared" si="508"/>
        <v/>
      </c>
      <c r="BU1820" s="32" t="str">
        <f t="shared" si="509"/>
        <v/>
      </c>
      <c r="BV1820" s="32" t="str">
        <f t="shared" si="510"/>
        <v/>
      </c>
      <c r="BW1820" s="32" t="str">
        <f t="shared" si="511"/>
        <v/>
      </c>
      <c r="BX1820" s="32" t="str">
        <f t="shared" si="512"/>
        <v/>
      </c>
      <c r="BY1820" s="32" t="str">
        <f t="shared" si="513"/>
        <v/>
      </c>
      <c r="BZ1820" s="32" t="str">
        <f t="shared" si="514"/>
        <v/>
      </c>
      <c r="CA1820" s="32" t="str">
        <f t="shared" si="515"/>
        <v/>
      </c>
      <c r="CB1820" s="33">
        <f>IF(COUNTIF($CD$7:CD1820,CD1820)=1,CD1820,CD1820+COUNTIF($CD$6:CD1819,CD1820))</f>
        <v>56966</v>
      </c>
      <c r="CC1820" s="34">
        <f t="shared" si="516"/>
        <v>55153</v>
      </c>
      <c r="CD1820" s="32">
        <f t="shared" si="517"/>
        <v>55153</v>
      </c>
      <c r="CE1820" s="32">
        <f t="shared" si="518"/>
        <v>0</v>
      </c>
      <c r="CF1820" s="32">
        <f t="shared" si="519"/>
        <v>0</v>
      </c>
      <c r="CG1820" s="32" t="str">
        <f t="shared" si="520"/>
        <v/>
      </c>
      <c r="CH1820" s="32">
        <v>1815</v>
      </c>
      <c r="CI1820" s="32" t="s">
        <v>6</v>
      </c>
      <c r="CJ1820" s="32" t="str">
        <f t="shared" si="521"/>
        <v/>
      </c>
      <c r="CK1820" s="32" t="str">
        <f t="shared" si="522"/>
        <v/>
      </c>
      <c r="CL1820" s="32" t="str">
        <f t="shared" si="523"/>
        <v/>
      </c>
      <c r="CM1820" s="32" t="str">
        <f t="shared" si="524"/>
        <v/>
      </c>
      <c r="CN1820" s="32" t="str">
        <f t="shared" si="525"/>
        <v/>
      </c>
    </row>
    <row r="1821" spans="71:92" x14ac:dyDescent="0.3">
      <c r="BS1821" s="32" t="str">
        <f>IF(Kiadasi_kiseroiv!$K$2=BT1821,BV1821,"")</f>
        <v/>
      </c>
      <c r="BT1821" s="34" t="str">
        <f t="shared" si="508"/>
        <v/>
      </c>
      <c r="BU1821" s="32" t="str">
        <f t="shared" si="509"/>
        <v/>
      </c>
      <c r="BV1821" s="32" t="str">
        <f t="shared" si="510"/>
        <v/>
      </c>
      <c r="BW1821" s="32" t="str">
        <f t="shared" si="511"/>
        <v/>
      </c>
      <c r="BX1821" s="32" t="str">
        <f t="shared" si="512"/>
        <v/>
      </c>
      <c r="BY1821" s="32" t="str">
        <f t="shared" si="513"/>
        <v/>
      </c>
      <c r="BZ1821" s="32" t="str">
        <f t="shared" si="514"/>
        <v/>
      </c>
      <c r="CA1821" s="32" t="str">
        <f t="shared" si="515"/>
        <v/>
      </c>
      <c r="CB1821" s="33">
        <f>IF(COUNTIF($CD$7:CD1821,CD1821)=1,CD1821,CD1821+COUNTIF($CD$6:CD1820,CD1821))</f>
        <v>56967</v>
      </c>
      <c r="CC1821" s="34">
        <f t="shared" si="516"/>
        <v>55153</v>
      </c>
      <c r="CD1821" s="32">
        <f t="shared" si="517"/>
        <v>55153</v>
      </c>
      <c r="CE1821" s="32">
        <f t="shared" si="518"/>
        <v>0</v>
      </c>
      <c r="CF1821" s="32">
        <f t="shared" si="519"/>
        <v>0</v>
      </c>
      <c r="CG1821" s="32" t="str">
        <f t="shared" si="520"/>
        <v/>
      </c>
      <c r="CH1821" s="32">
        <v>1816</v>
      </c>
      <c r="CI1821" s="32" t="s">
        <v>6</v>
      </c>
      <c r="CJ1821" s="32" t="str">
        <f t="shared" si="521"/>
        <v/>
      </c>
      <c r="CK1821" s="32" t="str">
        <f t="shared" si="522"/>
        <v/>
      </c>
      <c r="CL1821" s="32" t="str">
        <f t="shared" si="523"/>
        <v/>
      </c>
      <c r="CM1821" s="32" t="str">
        <f t="shared" si="524"/>
        <v/>
      </c>
      <c r="CN1821" s="32" t="str">
        <f t="shared" si="525"/>
        <v/>
      </c>
    </row>
    <row r="1822" spans="71:92" x14ac:dyDescent="0.3">
      <c r="BS1822" s="32" t="str">
        <f>IF(Kiadasi_kiseroiv!$K$2=BT1822,BV1822,"")</f>
        <v/>
      </c>
      <c r="BT1822" s="34" t="str">
        <f t="shared" si="508"/>
        <v/>
      </c>
      <c r="BU1822" s="32" t="str">
        <f t="shared" si="509"/>
        <v/>
      </c>
      <c r="BV1822" s="32" t="str">
        <f t="shared" si="510"/>
        <v/>
      </c>
      <c r="BW1822" s="32" t="str">
        <f t="shared" si="511"/>
        <v/>
      </c>
      <c r="BX1822" s="32" t="str">
        <f t="shared" si="512"/>
        <v/>
      </c>
      <c r="BY1822" s="32" t="str">
        <f t="shared" si="513"/>
        <v/>
      </c>
      <c r="BZ1822" s="32" t="str">
        <f t="shared" si="514"/>
        <v/>
      </c>
      <c r="CA1822" s="32" t="str">
        <f t="shared" si="515"/>
        <v/>
      </c>
      <c r="CB1822" s="33">
        <f>IF(COUNTIF($CD$7:CD1822,CD1822)=1,CD1822,CD1822+COUNTIF($CD$6:CD1821,CD1822))</f>
        <v>56968</v>
      </c>
      <c r="CC1822" s="34">
        <f t="shared" si="516"/>
        <v>55153</v>
      </c>
      <c r="CD1822" s="32">
        <f t="shared" si="517"/>
        <v>55153</v>
      </c>
      <c r="CE1822" s="32">
        <f t="shared" si="518"/>
        <v>0</v>
      </c>
      <c r="CF1822" s="32">
        <f t="shared" si="519"/>
        <v>0</v>
      </c>
      <c r="CG1822" s="32" t="str">
        <f t="shared" si="520"/>
        <v/>
      </c>
      <c r="CH1822" s="32">
        <v>1817</v>
      </c>
      <c r="CI1822" s="32" t="s">
        <v>6</v>
      </c>
      <c r="CJ1822" s="32" t="str">
        <f t="shared" si="521"/>
        <v/>
      </c>
      <c r="CK1822" s="32" t="str">
        <f t="shared" si="522"/>
        <v/>
      </c>
      <c r="CL1822" s="32" t="str">
        <f t="shared" si="523"/>
        <v/>
      </c>
      <c r="CM1822" s="32" t="str">
        <f t="shared" si="524"/>
        <v/>
      </c>
      <c r="CN1822" s="32" t="str">
        <f t="shared" si="525"/>
        <v/>
      </c>
    </row>
    <row r="1823" spans="71:92" x14ac:dyDescent="0.3">
      <c r="BS1823" s="32" t="str">
        <f>IF(Kiadasi_kiseroiv!$K$2=BT1823,BV1823,"")</f>
        <v/>
      </c>
      <c r="BT1823" s="34" t="str">
        <f t="shared" si="508"/>
        <v/>
      </c>
      <c r="BU1823" s="32" t="str">
        <f t="shared" si="509"/>
        <v/>
      </c>
      <c r="BV1823" s="32" t="str">
        <f t="shared" si="510"/>
        <v/>
      </c>
      <c r="BW1823" s="32" t="str">
        <f t="shared" si="511"/>
        <v/>
      </c>
      <c r="BX1823" s="32" t="str">
        <f t="shared" si="512"/>
        <v/>
      </c>
      <c r="BY1823" s="32" t="str">
        <f t="shared" si="513"/>
        <v/>
      </c>
      <c r="BZ1823" s="32" t="str">
        <f t="shared" si="514"/>
        <v/>
      </c>
      <c r="CA1823" s="32" t="str">
        <f t="shared" si="515"/>
        <v/>
      </c>
      <c r="CB1823" s="33">
        <f>IF(COUNTIF($CD$7:CD1823,CD1823)=1,CD1823,CD1823+COUNTIF($CD$6:CD1822,CD1823))</f>
        <v>56969</v>
      </c>
      <c r="CC1823" s="34">
        <f t="shared" si="516"/>
        <v>55153</v>
      </c>
      <c r="CD1823" s="32">
        <f t="shared" si="517"/>
        <v>55153</v>
      </c>
      <c r="CE1823" s="32">
        <f t="shared" si="518"/>
        <v>0</v>
      </c>
      <c r="CF1823" s="32">
        <f t="shared" si="519"/>
        <v>0</v>
      </c>
      <c r="CG1823" s="32" t="str">
        <f t="shared" si="520"/>
        <v/>
      </c>
      <c r="CH1823" s="32">
        <v>1818</v>
      </c>
      <c r="CI1823" s="32" t="s">
        <v>6</v>
      </c>
      <c r="CJ1823" s="32" t="str">
        <f t="shared" si="521"/>
        <v/>
      </c>
      <c r="CK1823" s="32" t="str">
        <f t="shared" si="522"/>
        <v/>
      </c>
      <c r="CL1823" s="32" t="str">
        <f t="shared" si="523"/>
        <v/>
      </c>
      <c r="CM1823" s="32" t="str">
        <f t="shared" si="524"/>
        <v/>
      </c>
      <c r="CN1823" s="32" t="str">
        <f t="shared" si="525"/>
        <v/>
      </c>
    </row>
    <row r="1824" spans="71:92" x14ac:dyDescent="0.3">
      <c r="BS1824" s="32" t="str">
        <f>IF(Kiadasi_kiseroiv!$K$2=BT1824,BV1824,"")</f>
        <v/>
      </c>
      <c r="BT1824" s="34" t="str">
        <f t="shared" si="508"/>
        <v/>
      </c>
      <c r="BU1824" s="32" t="str">
        <f t="shared" si="509"/>
        <v/>
      </c>
      <c r="BV1824" s="32" t="str">
        <f t="shared" si="510"/>
        <v/>
      </c>
      <c r="BW1824" s="32" t="str">
        <f t="shared" si="511"/>
        <v/>
      </c>
      <c r="BX1824" s="32" t="str">
        <f t="shared" si="512"/>
        <v/>
      </c>
      <c r="BY1824" s="32" t="str">
        <f t="shared" si="513"/>
        <v/>
      </c>
      <c r="BZ1824" s="32" t="str">
        <f t="shared" si="514"/>
        <v/>
      </c>
      <c r="CA1824" s="32" t="str">
        <f t="shared" si="515"/>
        <v/>
      </c>
      <c r="CB1824" s="33">
        <f>IF(COUNTIF($CD$7:CD1824,CD1824)=1,CD1824,CD1824+COUNTIF($CD$6:CD1823,CD1824))</f>
        <v>56970</v>
      </c>
      <c r="CC1824" s="34">
        <f t="shared" si="516"/>
        <v>55153</v>
      </c>
      <c r="CD1824" s="32">
        <f t="shared" si="517"/>
        <v>55153</v>
      </c>
      <c r="CE1824" s="32">
        <f t="shared" si="518"/>
        <v>0</v>
      </c>
      <c r="CF1824" s="32">
        <f t="shared" si="519"/>
        <v>0</v>
      </c>
      <c r="CG1824" s="32" t="str">
        <f t="shared" si="520"/>
        <v/>
      </c>
      <c r="CH1824" s="32">
        <v>1819</v>
      </c>
      <c r="CI1824" s="32" t="s">
        <v>6</v>
      </c>
      <c r="CJ1824" s="32" t="str">
        <f t="shared" si="521"/>
        <v/>
      </c>
      <c r="CK1824" s="32" t="str">
        <f t="shared" si="522"/>
        <v/>
      </c>
      <c r="CL1824" s="32" t="str">
        <f t="shared" si="523"/>
        <v/>
      </c>
      <c r="CM1824" s="32" t="str">
        <f t="shared" si="524"/>
        <v/>
      </c>
      <c r="CN1824" s="32" t="str">
        <f t="shared" si="525"/>
        <v/>
      </c>
    </row>
    <row r="1825" spans="71:92" x14ac:dyDescent="0.3">
      <c r="BS1825" s="32" t="str">
        <f>IF(Kiadasi_kiseroiv!$K$2=BT1825,BV1825,"")</f>
        <v/>
      </c>
      <c r="BT1825" s="34" t="str">
        <f t="shared" si="508"/>
        <v/>
      </c>
      <c r="BU1825" s="32" t="str">
        <f t="shared" si="509"/>
        <v/>
      </c>
      <c r="BV1825" s="32" t="str">
        <f t="shared" si="510"/>
        <v/>
      </c>
      <c r="BW1825" s="32" t="str">
        <f t="shared" si="511"/>
        <v/>
      </c>
      <c r="BX1825" s="32" t="str">
        <f t="shared" si="512"/>
        <v/>
      </c>
      <c r="BY1825" s="32" t="str">
        <f t="shared" si="513"/>
        <v/>
      </c>
      <c r="BZ1825" s="32" t="str">
        <f t="shared" si="514"/>
        <v/>
      </c>
      <c r="CA1825" s="32" t="str">
        <f t="shared" si="515"/>
        <v/>
      </c>
      <c r="CB1825" s="33">
        <f>IF(COUNTIF($CD$7:CD1825,CD1825)=1,CD1825,CD1825+COUNTIF($CD$6:CD1824,CD1825))</f>
        <v>56971</v>
      </c>
      <c r="CC1825" s="34">
        <f t="shared" si="516"/>
        <v>55153</v>
      </c>
      <c r="CD1825" s="32">
        <f t="shared" si="517"/>
        <v>55153</v>
      </c>
      <c r="CE1825" s="32">
        <f t="shared" si="518"/>
        <v>0</v>
      </c>
      <c r="CF1825" s="32">
        <f t="shared" si="519"/>
        <v>0</v>
      </c>
      <c r="CG1825" s="32" t="str">
        <f t="shared" si="520"/>
        <v/>
      </c>
      <c r="CH1825" s="32">
        <v>1820</v>
      </c>
      <c r="CI1825" s="32" t="s">
        <v>6</v>
      </c>
      <c r="CJ1825" s="32" t="str">
        <f t="shared" si="521"/>
        <v/>
      </c>
      <c r="CK1825" s="32" t="str">
        <f t="shared" si="522"/>
        <v/>
      </c>
      <c r="CL1825" s="32" t="str">
        <f t="shared" si="523"/>
        <v/>
      </c>
      <c r="CM1825" s="32" t="str">
        <f t="shared" si="524"/>
        <v/>
      </c>
      <c r="CN1825" s="32" t="str">
        <f t="shared" si="525"/>
        <v/>
      </c>
    </row>
    <row r="1826" spans="71:92" x14ac:dyDescent="0.3">
      <c r="BS1826" s="32" t="str">
        <f>IF(Kiadasi_kiseroiv!$K$2=BT1826,BV1826,"")</f>
        <v/>
      </c>
      <c r="BT1826" s="34" t="str">
        <f t="shared" si="508"/>
        <v/>
      </c>
      <c r="BU1826" s="32" t="str">
        <f t="shared" si="509"/>
        <v/>
      </c>
      <c r="BV1826" s="32" t="str">
        <f t="shared" si="510"/>
        <v/>
      </c>
      <c r="BW1826" s="32" t="str">
        <f t="shared" si="511"/>
        <v/>
      </c>
      <c r="BX1826" s="32" t="str">
        <f t="shared" si="512"/>
        <v/>
      </c>
      <c r="BY1826" s="32" t="str">
        <f t="shared" si="513"/>
        <v/>
      </c>
      <c r="BZ1826" s="32" t="str">
        <f t="shared" si="514"/>
        <v/>
      </c>
      <c r="CA1826" s="32" t="str">
        <f t="shared" si="515"/>
        <v/>
      </c>
      <c r="CB1826" s="33">
        <f>IF(COUNTIF($CD$7:CD1826,CD1826)=1,CD1826,CD1826+COUNTIF($CD$6:CD1825,CD1826))</f>
        <v>56972</v>
      </c>
      <c r="CC1826" s="34">
        <f t="shared" si="516"/>
        <v>55153</v>
      </c>
      <c r="CD1826" s="32">
        <f t="shared" si="517"/>
        <v>55153</v>
      </c>
      <c r="CE1826" s="32">
        <f t="shared" si="518"/>
        <v>0</v>
      </c>
      <c r="CF1826" s="32">
        <f t="shared" si="519"/>
        <v>0</v>
      </c>
      <c r="CG1826" s="32" t="str">
        <f t="shared" si="520"/>
        <v/>
      </c>
      <c r="CH1826" s="32">
        <v>1821</v>
      </c>
      <c r="CI1826" s="32" t="s">
        <v>6</v>
      </c>
      <c r="CJ1826" s="32" t="str">
        <f t="shared" si="521"/>
        <v/>
      </c>
      <c r="CK1826" s="32" t="str">
        <f t="shared" si="522"/>
        <v/>
      </c>
      <c r="CL1826" s="32" t="str">
        <f t="shared" si="523"/>
        <v/>
      </c>
      <c r="CM1826" s="32" t="str">
        <f t="shared" si="524"/>
        <v/>
      </c>
      <c r="CN1826" s="32" t="str">
        <f t="shared" si="525"/>
        <v/>
      </c>
    </row>
    <row r="1827" spans="71:92" x14ac:dyDescent="0.3">
      <c r="BS1827" s="32" t="str">
        <f>IF(Kiadasi_kiseroiv!$K$2=BT1827,BV1827,"")</f>
        <v/>
      </c>
      <c r="BT1827" s="34" t="str">
        <f t="shared" si="508"/>
        <v/>
      </c>
      <c r="BU1827" s="32" t="str">
        <f t="shared" si="509"/>
        <v/>
      </c>
      <c r="BV1827" s="32" t="str">
        <f t="shared" si="510"/>
        <v/>
      </c>
      <c r="BW1827" s="32" t="str">
        <f t="shared" si="511"/>
        <v/>
      </c>
      <c r="BX1827" s="32" t="str">
        <f t="shared" si="512"/>
        <v/>
      </c>
      <c r="BY1827" s="32" t="str">
        <f t="shared" si="513"/>
        <v/>
      </c>
      <c r="BZ1827" s="32" t="str">
        <f t="shared" si="514"/>
        <v/>
      </c>
      <c r="CA1827" s="32" t="str">
        <f t="shared" si="515"/>
        <v/>
      </c>
      <c r="CB1827" s="33">
        <f>IF(COUNTIF($CD$7:CD1827,CD1827)=1,CD1827,CD1827+COUNTIF($CD$6:CD1826,CD1827))</f>
        <v>56973</v>
      </c>
      <c r="CC1827" s="34">
        <f t="shared" si="516"/>
        <v>55153</v>
      </c>
      <c r="CD1827" s="32">
        <f t="shared" si="517"/>
        <v>55153</v>
      </c>
      <c r="CE1827" s="32">
        <f t="shared" si="518"/>
        <v>0</v>
      </c>
      <c r="CF1827" s="32">
        <f t="shared" si="519"/>
        <v>0</v>
      </c>
      <c r="CG1827" s="32" t="str">
        <f t="shared" si="520"/>
        <v/>
      </c>
      <c r="CH1827" s="32">
        <v>1822</v>
      </c>
      <c r="CI1827" s="32" t="s">
        <v>6</v>
      </c>
      <c r="CJ1827" s="32" t="str">
        <f t="shared" si="521"/>
        <v/>
      </c>
      <c r="CK1827" s="32" t="str">
        <f t="shared" si="522"/>
        <v/>
      </c>
      <c r="CL1827" s="32" t="str">
        <f t="shared" si="523"/>
        <v/>
      </c>
      <c r="CM1827" s="32" t="str">
        <f t="shared" si="524"/>
        <v/>
      </c>
      <c r="CN1827" s="32" t="str">
        <f t="shared" si="525"/>
        <v/>
      </c>
    </row>
    <row r="1828" spans="71:92" x14ac:dyDescent="0.3">
      <c r="BS1828" s="32" t="str">
        <f>IF(Kiadasi_kiseroiv!$K$2=BT1828,BV1828,"")</f>
        <v/>
      </c>
      <c r="BT1828" s="34" t="str">
        <f t="shared" si="508"/>
        <v/>
      </c>
      <c r="BU1828" s="32" t="str">
        <f t="shared" si="509"/>
        <v/>
      </c>
      <c r="BV1828" s="32" t="str">
        <f t="shared" si="510"/>
        <v/>
      </c>
      <c r="BW1828" s="32" t="str">
        <f t="shared" si="511"/>
        <v/>
      </c>
      <c r="BX1828" s="32" t="str">
        <f t="shared" si="512"/>
        <v/>
      </c>
      <c r="BY1828" s="32" t="str">
        <f t="shared" si="513"/>
        <v/>
      </c>
      <c r="BZ1828" s="32" t="str">
        <f t="shared" si="514"/>
        <v/>
      </c>
      <c r="CA1828" s="32" t="str">
        <f t="shared" si="515"/>
        <v/>
      </c>
      <c r="CB1828" s="33">
        <f>IF(COUNTIF($CD$7:CD1828,CD1828)=1,CD1828,CD1828+COUNTIF($CD$6:CD1827,CD1828))</f>
        <v>56974</v>
      </c>
      <c r="CC1828" s="34">
        <f t="shared" si="516"/>
        <v>55153</v>
      </c>
      <c r="CD1828" s="32">
        <f t="shared" si="517"/>
        <v>55153</v>
      </c>
      <c r="CE1828" s="32">
        <f t="shared" si="518"/>
        <v>0</v>
      </c>
      <c r="CF1828" s="32">
        <f t="shared" si="519"/>
        <v>0</v>
      </c>
      <c r="CG1828" s="32" t="str">
        <f t="shared" si="520"/>
        <v/>
      </c>
      <c r="CH1828" s="32">
        <v>1823</v>
      </c>
      <c r="CI1828" s="32" t="s">
        <v>6</v>
      </c>
      <c r="CJ1828" s="32" t="str">
        <f t="shared" si="521"/>
        <v/>
      </c>
      <c r="CK1828" s="32" t="str">
        <f t="shared" si="522"/>
        <v/>
      </c>
      <c r="CL1828" s="32" t="str">
        <f t="shared" si="523"/>
        <v/>
      </c>
      <c r="CM1828" s="32" t="str">
        <f t="shared" si="524"/>
        <v/>
      </c>
      <c r="CN1828" s="32" t="str">
        <f t="shared" si="525"/>
        <v/>
      </c>
    </row>
    <row r="1829" spans="71:92" x14ac:dyDescent="0.3">
      <c r="BS1829" s="32" t="str">
        <f>IF(Kiadasi_kiseroiv!$K$2=BT1829,BV1829,"")</f>
        <v/>
      </c>
      <c r="BT1829" s="34" t="str">
        <f t="shared" si="508"/>
        <v/>
      </c>
      <c r="BU1829" s="32" t="str">
        <f t="shared" si="509"/>
        <v/>
      </c>
      <c r="BV1829" s="32" t="str">
        <f t="shared" si="510"/>
        <v/>
      </c>
      <c r="BW1829" s="32" t="str">
        <f t="shared" si="511"/>
        <v/>
      </c>
      <c r="BX1829" s="32" t="str">
        <f t="shared" si="512"/>
        <v/>
      </c>
      <c r="BY1829" s="32" t="str">
        <f t="shared" si="513"/>
        <v/>
      </c>
      <c r="BZ1829" s="32" t="str">
        <f t="shared" si="514"/>
        <v/>
      </c>
      <c r="CA1829" s="32" t="str">
        <f t="shared" si="515"/>
        <v/>
      </c>
      <c r="CB1829" s="33">
        <f>IF(COUNTIF($CD$7:CD1829,CD1829)=1,CD1829,CD1829+COUNTIF($CD$6:CD1828,CD1829))</f>
        <v>56975</v>
      </c>
      <c r="CC1829" s="34">
        <f t="shared" si="516"/>
        <v>55153</v>
      </c>
      <c r="CD1829" s="32">
        <f t="shared" si="517"/>
        <v>55153</v>
      </c>
      <c r="CE1829" s="32">
        <f t="shared" si="518"/>
        <v>0</v>
      </c>
      <c r="CF1829" s="32">
        <f t="shared" si="519"/>
        <v>0</v>
      </c>
      <c r="CG1829" s="32" t="str">
        <f t="shared" si="520"/>
        <v/>
      </c>
      <c r="CH1829" s="32">
        <v>1824</v>
      </c>
      <c r="CI1829" s="32" t="s">
        <v>6</v>
      </c>
      <c r="CJ1829" s="32" t="str">
        <f t="shared" si="521"/>
        <v/>
      </c>
      <c r="CK1829" s="32" t="str">
        <f t="shared" si="522"/>
        <v/>
      </c>
      <c r="CL1829" s="32" t="str">
        <f t="shared" si="523"/>
        <v/>
      </c>
      <c r="CM1829" s="32" t="str">
        <f t="shared" si="524"/>
        <v/>
      </c>
      <c r="CN1829" s="32" t="str">
        <f t="shared" si="525"/>
        <v/>
      </c>
    </row>
    <row r="1830" spans="71:92" x14ac:dyDescent="0.3">
      <c r="BS1830" s="32" t="str">
        <f>IF(Kiadasi_kiseroiv!$K$2=BT1830,BV1830,"")</f>
        <v/>
      </c>
      <c r="BT1830" s="34" t="str">
        <f t="shared" si="508"/>
        <v/>
      </c>
      <c r="BU1830" s="32" t="str">
        <f t="shared" si="509"/>
        <v/>
      </c>
      <c r="BV1830" s="32" t="str">
        <f t="shared" si="510"/>
        <v/>
      </c>
      <c r="BW1830" s="32" t="str">
        <f t="shared" si="511"/>
        <v/>
      </c>
      <c r="BX1830" s="32" t="str">
        <f t="shared" si="512"/>
        <v/>
      </c>
      <c r="BY1830" s="32" t="str">
        <f t="shared" si="513"/>
        <v/>
      </c>
      <c r="BZ1830" s="32" t="str">
        <f t="shared" si="514"/>
        <v/>
      </c>
      <c r="CA1830" s="32" t="str">
        <f t="shared" si="515"/>
        <v/>
      </c>
      <c r="CB1830" s="33">
        <f>IF(COUNTIF($CD$7:CD1830,CD1830)=1,CD1830,CD1830+COUNTIF($CD$6:CD1829,CD1830))</f>
        <v>56976</v>
      </c>
      <c r="CC1830" s="34">
        <f t="shared" si="516"/>
        <v>55153</v>
      </c>
      <c r="CD1830" s="32">
        <f t="shared" si="517"/>
        <v>55153</v>
      </c>
      <c r="CE1830" s="32">
        <f t="shared" si="518"/>
        <v>0</v>
      </c>
      <c r="CF1830" s="32">
        <f t="shared" si="519"/>
        <v>0</v>
      </c>
      <c r="CG1830" s="32" t="str">
        <f t="shared" si="520"/>
        <v/>
      </c>
      <c r="CH1830" s="32">
        <v>1825</v>
      </c>
      <c r="CI1830" s="32" t="s">
        <v>6</v>
      </c>
      <c r="CJ1830" s="32" t="str">
        <f t="shared" si="521"/>
        <v/>
      </c>
      <c r="CK1830" s="32" t="str">
        <f t="shared" si="522"/>
        <v/>
      </c>
      <c r="CL1830" s="32" t="str">
        <f t="shared" si="523"/>
        <v/>
      </c>
      <c r="CM1830" s="32" t="str">
        <f t="shared" si="524"/>
        <v/>
      </c>
      <c r="CN1830" s="32" t="str">
        <f t="shared" si="525"/>
        <v/>
      </c>
    </row>
    <row r="1831" spans="71:92" x14ac:dyDescent="0.3">
      <c r="BS1831" s="32" t="str">
        <f>IF(Kiadasi_kiseroiv!$K$2=BT1831,BV1831,"")</f>
        <v/>
      </c>
      <c r="BT1831" s="34" t="str">
        <f t="shared" si="508"/>
        <v/>
      </c>
      <c r="BU1831" s="32" t="str">
        <f t="shared" si="509"/>
        <v/>
      </c>
      <c r="BV1831" s="32" t="str">
        <f t="shared" si="510"/>
        <v/>
      </c>
      <c r="BW1831" s="32" t="str">
        <f t="shared" si="511"/>
        <v/>
      </c>
      <c r="BX1831" s="32" t="str">
        <f t="shared" si="512"/>
        <v/>
      </c>
      <c r="BY1831" s="32" t="str">
        <f t="shared" si="513"/>
        <v/>
      </c>
      <c r="BZ1831" s="32" t="str">
        <f t="shared" si="514"/>
        <v/>
      </c>
      <c r="CA1831" s="32" t="str">
        <f t="shared" si="515"/>
        <v/>
      </c>
      <c r="CB1831" s="33">
        <f>IF(COUNTIF($CD$7:CD1831,CD1831)=1,CD1831,CD1831+COUNTIF($CD$6:CD1830,CD1831))</f>
        <v>56977</v>
      </c>
      <c r="CC1831" s="34">
        <f t="shared" si="516"/>
        <v>55153</v>
      </c>
      <c r="CD1831" s="32">
        <f t="shared" si="517"/>
        <v>55153</v>
      </c>
      <c r="CE1831" s="32">
        <f t="shared" si="518"/>
        <v>0</v>
      </c>
      <c r="CF1831" s="32">
        <f t="shared" si="519"/>
        <v>0</v>
      </c>
      <c r="CG1831" s="32" t="str">
        <f t="shared" si="520"/>
        <v/>
      </c>
      <c r="CH1831" s="32">
        <v>1826</v>
      </c>
      <c r="CI1831" s="32" t="s">
        <v>6</v>
      </c>
      <c r="CJ1831" s="32" t="str">
        <f t="shared" si="521"/>
        <v/>
      </c>
      <c r="CK1831" s="32" t="str">
        <f t="shared" si="522"/>
        <v/>
      </c>
      <c r="CL1831" s="32" t="str">
        <f t="shared" si="523"/>
        <v/>
      </c>
      <c r="CM1831" s="32" t="str">
        <f t="shared" si="524"/>
        <v/>
      </c>
      <c r="CN1831" s="32" t="str">
        <f t="shared" si="525"/>
        <v/>
      </c>
    </row>
    <row r="1832" spans="71:92" x14ac:dyDescent="0.3">
      <c r="BS1832" s="32" t="str">
        <f>IF(Kiadasi_kiseroiv!$K$2=BT1832,BV1832,"")</f>
        <v/>
      </c>
      <c r="BT1832" s="34" t="str">
        <f t="shared" si="508"/>
        <v/>
      </c>
      <c r="BU1832" s="32" t="str">
        <f t="shared" si="509"/>
        <v/>
      </c>
      <c r="BV1832" s="32" t="str">
        <f t="shared" si="510"/>
        <v/>
      </c>
      <c r="BW1832" s="32" t="str">
        <f t="shared" si="511"/>
        <v/>
      </c>
      <c r="BX1832" s="32" t="str">
        <f t="shared" si="512"/>
        <v/>
      </c>
      <c r="BY1832" s="32" t="str">
        <f t="shared" si="513"/>
        <v/>
      </c>
      <c r="BZ1832" s="32" t="str">
        <f t="shared" si="514"/>
        <v/>
      </c>
      <c r="CA1832" s="32" t="str">
        <f t="shared" si="515"/>
        <v/>
      </c>
      <c r="CB1832" s="33">
        <f>IF(COUNTIF($CD$7:CD1832,CD1832)=1,CD1832,CD1832+COUNTIF($CD$6:CD1831,CD1832))</f>
        <v>56978</v>
      </c>
      <c r="CC1832" s="34">
        <f t="shared" si="516"/>
        <v>55153</v>
      </c>
      <c r="CD1832" s="32">
        <f t="shared" si="517"/>
        <v>55153</v>
      </c>
      <c r="CE1832" s="32">
        <f t="shared" si="518"/>
        <v>0</v>
      </c>
      <c r="CF1832" s="32">
        <f t="shared" si="519"/>
        <v>0</v>
      </c>
      <c r="CG1832" s="32" t="str">
        <f t="shared" si="520"/>
        <v/>
      </c>
      <c r="CH1832" s="32">
        <v>1827</v>
      </c>
      <c r="CI1832" s="32" t="s">
        <v>6</v>
      </c>
      <c r="CJ1832" s="32" t="str">
        <f t="shared" si="521"/>
        <v/>
      </c>
      <c r="CK1832" s="32" t="str">
        <f t="shared" si="522"/>
        <v/>
      </c>
      <c r="CL1832" s="32" t="str">
        <f t="shared" si="523"/>
        <v/>
      </c>
      <c r="CM1832" s="32" t="str">
        <f t="shared" si="524"/>
        <v/>
      </c>
      <c r="CN1832" s="32" t="str">
        <f t="shared" si="525"/>
        <v/>
      </c>
    </row>
    <row r="1833" spans="71:92" x14ac:dyDescent="0.3">
      <c r="BS1833" s="32" t="str">
        <f>IF(Kiadasi_kiseroiv!$K$2=BT1833,BV1833,"")</f>
        <v/>
      </c>
      <c r="BT1833" s="34" t="str">
        <f t="shared" ref="BT1833:BT1896" si="526">IF(AND($BT$4=CI1833,BU1833&lt;&gt;""),CC1833,"")</f>
        <v/>
      </c>
      <c r="BU1833" s="32" t="str">
        <f t="shared" ref="BU1833:BU1896" si="527">IF(AND($BU$1=CI1833,ISERROR(VLOOKUP(CG1833,Kisiv,2,FALSE))=FALSE),CB1833,"")</f>
        <v/>
      </c>
      <c r="BV1833" s="32" t="str">
        <f t="shared" ref="BV1833:BV1896" si="528">IF(BU1833&lt;&gt;"",RANK(BU1833,$BU$7:$BU$33000,1),"")</f>
        <v/>
      </c>
      <c r="BW1833" s="32" t="str">
        <f t="shared" ref="BW1833:BW1896" si="529">IF(CC1833&lt;min,$BW$2,IF(CC1833&lt;=max,CG1833,""))</f>
        <v/>
      </c>
      <c r="BX1833" s="32" t="str">
        <f t="shared" ref="BX1833:BX1896" si="530">IF(AND(OR($BX$1=0,$BX$1=CG1833),OR($BX$2=0,IF(ISERROR(SEARCH($BX$2,CJ1833&amp;CK1833&amp;CL1833,1)),FALSE,TRUE))),CB1833,"")</f>
        <v/>
      </c>
      <c r="BY1833" s="32" t="str">
        <f t="shared" ref="BY1833:BY1896" si="531">IF(AND(BX1833&lt;&gt;"",CC1833&lt;&gt;$CD$2),RANK(BX1833,$BX$7:$BX$33000,1),"")</f>
        <v/>
      </c>
      <c r="BZ1833" s="32" t="str">
        <f t="shared" ref="BZ1833:BZ1896" si="532">IF(AND(CC1833&lt;$BZ$2,CI1833=$BZ$4),$BZ$5,IF(AND(CC1833&lt;=$BZ$3,CI1833=$BZ$4),CB1833,""))</f>
        <v/>
      </c>
      <c r="CA1833" s="32" t="str">
        <f t="shared" ref="CA1833:CA1896" si="533">IF(AND(BZ1833&lt;&gt;"",BZ1833&lt;&gt;$BZ$5),RANK(BZ1833,$BZ$7:$BZ$33000,1),"")</f>
        <v/>
      </c>
      <c r="CB1833" s="33">
        <f>IF(COUNTIF($CD$7:CD1833,CD1833)=1,CD1833,CD1833+COUNTIF($CD$6:CD1832,CD1833))</f>
        <v>56979</v>
      </c>
      <c r="CC1833" s="34">
        <f t="shared" ref="CC1833:CC1896" si="534">IF(INDEX(Kassza,CH1833,1)&lt;&gt;1,INDEX(Kassza,CH1833,1),$CD$2)</f>
        <v>55153</v>
      </c>
      <c r="CD1833" s="32">
        <f t="shared" ref="CD1833:CD1896" si="535">IF(CC1833&lt;&gt;$CD$2,RANK(CC1833,$CC$7:$CC$33000,1),$CD$2)</f>
        <v>55153</v>
      </c>
      <c r="CE1833" s="32">
        <f t="shared" ref="CE1833:CE1896" si="536">INDEX(Kassza,CH1833,6)</f>
        <v>0</v>
      </c>
      <c r="CF1833" s="32">
        <f t="shared" ref="CF1833:CF1896" si="537">INDEX(Kassza,CH1833,8)</f>
        <v>0</v>
      </c>
      <c r="CG1833" s="32" t="str">
        <f t="shared" ref="CG1833:CG1896" si="538">INDEX(Kassza,CH1833,7)&amp;INDEX(Kassza,CH1833,9)</f>
        <v/>
      </c>
      <c r="CH1833" s="32">
        <v>1828</v>
      </c>
      <c r="CI1833" s="32" t="s">
        <v>6</v>
      </c>
      <c r="CJ1833" s="32" t="str">
        <f t="shared" ref="CJ1833:CJ1896" si="539">IF(INDEX(Kassza,CH1833,5)&lt;&gt;0,INDEX(Kassza,CH1833,5),"")</f>
        <v/>
      </c>
      <c r="CK1833" s="32" t="str">
        <f t="shared" ref="CK1833:CK1896" si="540">IF(INDEX(Kassza,CH1833,10)&lt;&gt;0,INDEX(Kassza,CH1833,10),"")</f>
        <v/>
      </c>
      <c r="CL1833" s="32" t="str">
        <f t="shared" ref="CL1833:CL1896" si="541">IF(INDEX(Kassza,CH1833,11)&lt;&gt;0,INDEX(Kassza,CH1833,11),"")</f>
        <v/>
      </c>
      <c r="CM1833" s="32" t="str">
        <f t="shared" ref="CM1833:CM1896" si="542">IF(INDEX(Kassza,CH1833,4)&lt;&gt;0,INDEX(Kassza,CH1833,4),"")</f>
        <v/>
      </c>
      <c r="CN1833" s="32" t="str">
        <f t="shared" ref="CN1833:CN1896" si="543">IF(INDEX(Kassza,CH1833,3)&lt;&gt;0,INDEX(Kassza,CH1833,3),"")</f>
        <v/>
      </c>
    </row>
    <row r="1834" spans="71:92" x14ac:dyDescent="0.3">
      <c r="BS1834" s="32" t="str">
        <f>IF(Kiadasi_kiseroiv!$K$2=BT1834,BV1834,"")</f>
        <v/>
      </c>
      <c r="BT1834" s="34" t="str">
        <f t="shared" si="526"/>
        <v/>
      </c>
      <c r="BU1834" s="32" t="str">
        <f t="shared" si="527"/>
        <v/>
      </c>
      <c r="BV1834" s="32" t="str">
        <f t="shared" si="528"/>
        <v/>
      </c>
      <c r="BW1834" s="32" t="str">
        <f t="shared" si="529"/>
        <v/>
      </c>
      <c r="BX1834" s="32" t="str">
        <f t="shared" si="530"/>
        <v/>
      </c>
      <c r="BY1834" s="32" t="str">
        <f t="shared" si="531"/>
        <v/>
      </c>
      <c r="BZ1834" s="32" t="str">
        <f t="shared" si="532"/>
        <v/>
      </c>
      <c r="CA1834" s="32" t="str">
        <f t="shared" si="533"/>
        <v/>
      </c>
      <c r="CB1834" s="33">
        <f>IF(COUNTIF($CD$7:CD1834,CD1834)=1,CD1834,CD1834+COUNTIF($CD$6:CD1833,CD1834))</f>
        <v>56980</v>
      </c>
      <c r="CC1834" s="34">
        <f t="shared" si="534"/>
        <v>55153</v>
      </c>
      <c r="CD1834" s="32">
        <f t="shared" si="535"/>
        <v>55153</v>
      </c>
      <c r="CE1834" s="32">
        <f t="shared" si="536"/>
        <v>0</v>
      </c>
      <c r="CF1834" s="32">
        <f t="shared" si="537"/>
        <v>0</v>
      </c>
      <c r="CG1834" s="32" t="str">
        <f t="shared" si="538"/>
        <v/>
      </c>
      <c r="CH1834" s="32">
        <v>1829</v>
      </c>
      <c r="CI1834" s="32" t="s">
        <v>6</v>
      </c>
      <c r="CJ1834" s="32" t="str">
        <f t="shared" si="539"/>
        <v/>
      </c>
      <c r="CK1834" s="32" t="str">
        <f t="shared" si="540"/>
        <v/>
      </c>
      <c r="CL1834" s="32" t="str">
        <f t="shared" si="541"/>
        <v/>
      </c>
      <c r="CM1834" s="32" t="str">
        <f t="shared" si="542"/>
        <v/>
      </c>
      <c r="CN1834" s="32" t="str">
        <f t="shared" si="543"/>
        <v/>
      </c>
    </row>
    <row r="1835" spans="71:92" x14ac:dyDescent="0.3">
      <c r="BS1835" s="32" t="str">
        <f>IF(Kiadasi_kiseroiv!$K$2=BT1835,BV1835,"")</f>
        <v/>
      </c>
      <c r="BT1835" s="34" t="str">
        <f t="shared" si="526"/>
        <v/>
      </c>
      <c r="BU1835" s="32" t="str">
        <f t="shared" si="527"/>
        <v/>
      </c>
      <c r="BV1835" s="32" t="str">
        <f t="shared" si="528"/>
        <v/>
      </c>
      <c r="BW1835" s="32" t="str">
        <f t="shared" si="529"/>
        <v/>
      </c>
      <c r="BX1835" s="32" t="str">
        <f t="shared" si="530"/>
        <v/>
      </c>
      <c r="BY1835" s="32" t="str">
        <f t="shared" si="531"/>
        <v/>
      </c>
      <c r="BZ1835" s="32" t="str">
        <f t="shared" si="532"/>
        <v/>
      </c>
      <c r="CA1835" s="32" t="str">
        <f t="shared" si="533"/>
        <v/>
      </c>
      <c r="CB1835" s="33">
        <f>IF(COUNTIF($CD$7:CD1835,CD1835)=1,CD1835,CD1835+COUNTIF($CD$6:CD1834,CD1835))</f>
        <v>56981</v>
      </c>
      <c r="CC1835" s="34">
        <f t="shared" si="534"/>
        <v>55153</v>
      </c>
      <c r="CD1835" s="32">
        <f t="shared" si="535"/>
        <v>55153</v>
      </c>
      <c r="CE1835" s="32">
        <f t="shared" si="536"/>
        <v>0</v>
      </c>
      <c r="CF1835" s="32">
        <f t="shared" si="537"/>
        <v>0</v>
      </c>
      <c r="CG1835" s="32" t="str">
        <f t="shared" si="538"/>
        <v/>
      </c>
      <c r="CH1835" s="32">
        <v>1830</v>
      </c>
      <c r="CI1835" s="32" t="s">
        <v>6</v>
      </c>
      <c r="CJ1835" s="32" t="str">
        <f t="shared" si="539"/>
        <v/>
      </c>
      <c r="CK1835" s="32" t="str">
        <f t="shared" si="540"/>
        <v/>
      </c>
      <c r="CL1835" s="32" t="str">
        <f t="shared" si="541"/>
        <v/>
      </c>
      <c r="CM1835" s="32" t="str">
        <f t="shared" si="542"/>
        <v/>
      </c>
      <c r="CN1835" s="32" t="str">
        <f t="shared" si="543"/>
        <v/>
      </c>
    </row>
    <row r="1836" spans="71:92" x14ac:dyDescent="0.3">
      <c r="BS1836" s="32" t="str">
        <f>IF(Kiadasi_kiseroiv!$K$2=BT1836,BV1836,"")</f>
        <v/>
      </c>
      <c r="BT1836" s="34" t="str">
        <f t="shared" si="526"/>
        <v/>
      </c>
      <c r="BU1836" s="32" t="str">
        <f t="shared" si="527"/>
        <v/>
      </c>
      <c r="BV1836" s="32" t="str">
        <f t="shared" si="528"/>
        <v/>
      </c>
      <c r="BW1836" s="32" t="str">
        <f t="shared" si="529"/>
        <v/>
      </c>
      <c r="BX1836" s="32" t="str">
        <f t="shared" si="530"/>
        <v/>
      </c>
      <c r="BY1836" s="32" t="str">
        <f t="shared" si="531"/>
        <v/>
      </c>
      <c r="BZ1836" s="32" t="str">
        <f t="shared" si="532"/>
        <v/>
      </c>
      <c r="CA1836" s="32" t="str">
        <f t="shared" si="533"/>
        <v/>
      </c>
      <c r="CB1836" s="33">
        <f>IF(COUNTIF($CD$7:CD1836,CD1836)=1,CD1836,CD1836+COUNTIF($CD$6:CD1835,CD1836))</f>
        <v>56982</v>
      </c>
      <c r="CC1836" s="34">
        <f t="shared" si="534"/>
        <v>55153</v>
      </c>
      <c r="CD1836" s="32">
        <f t="shared" si="535"/>
        <v>55153</v>
      </c>
      <c r="CE1836" s="32">
        <f t="shared" si="536"/>
        <v>0</v>
      </c>
      <c r="CF1836" s="32">
        <f t="shared" si="537"/>
        <v>0</v>
      </c>
      <c r="CG1836" s="32" t="str">
        <f t="shared" si="538"/>
        <v/>
      </c>
      <c r="CH1836" s="32">
        <v>1831</v>
      </c>
      <c r="CI1836" s="32" t="s">
        <v>6</v>
      </c>
      <c r="CJ1836" s="32" t="str">
        <f t="shared" si="539"/>
        <v/>
      </c>
      <c r="CK1836" s="32" t="str">
        <f t="shared" si="540"/>
        <v/>
      </c>
      <c r="CL1836" s="32" t="str">
        <f t="shared" si="541"/>
        <v/>
      </c>
      <c r="CM1836" s="32" t="str">
        <f t="shared" si="542"/>
        <v/>
      </c>
      <c r="CN1836" s="32" t="str">
        <f t="shared" si="543"/>
        <v/>
      </c>
    </row>
    <row r="1837" spans="71:92" x14ac:dyDescent="0.3">
      <c r="BS1837" s="32" t="str">
        <f>IF(Kiadasi_kiseroiv!$K$2=BT1837,BV1837,"")</f>
        <v/>
      </c>
      <c r="BT1837" s="34" t="str">
        <f t="shared" si="526"/>
        <v/>
      </c>
      <c r="BU1837" s="32" t="str">
        <f t="shared" si="527"/>
        <v/>
      </c>
      <c r="BV1837" s="32" t="str">
        <f t="shared" si="528"/>
        <v/>
      </c>
      <c r="BW1837" s="32" t="str">
        <f t="shared" si="529"/>
        <v/>
      </c>
      <c r="BX1837" s="32" t="str">
        <f t="shared" si="530"/>
        <v/>
      </c>
      <c r="BY1837" s="32" t="str">
        <f t="shared" si="531"/>
        <v/>
      </c>
      <c r="BZ1837" s="32" t="str">
        <f t="shared" si="532"/>
        <v/>
      </c>
      <c r="CA1837" s="32" t="str">
        <f t="shared" si="533"/>
        <v/>
      </c>
      <c r="CB1837" s="33">
        <f>IF(COUNTIF($CD$7:CD1837,CD1837)=1,CD1837,CD1837+COUNTIF($CD$6:CD1836,CD1837))</f>
        <v>56983</v>
      </c>
      <c r="CC1837" s="34">
        <f t="shared" si="534"/>
        <v>55153</v>
      </c>
      <c r="CD1837" s="32">
        <f t="shared" si="535"/>
        <v>55153</v>
      </c>
      <c r="CE1837" s="32">
        <f t="shared" si="536"/>
        <v>0</v>
      </c>
      <c r="CF1837" s="32">
        <f t="shared" si="537"/>
        <v>0</v>
      </c>
      <c r="CG1837" s="32" t="str">
        <f t="shared" si="538"/>
        <v/>
      </c>
      <c r="CH1837" s="32">
        <v>1832</v>
      </c>
      <c r="CI1837" s="32" t="s">
        <v>6</v>
      </c>
      <c r="CJ1837" s="32" t="str">
        <f t="shared" si="539"/>
        <v/>
      </c>
      <c r="CK1837" s="32" t="str">
        <f t="shared" si="540"/>
        <v/>
      </c>
      <c r="CL1837" s="32" t="str">
        <f t="shared" si="541"/>
        <v/>
      </c>
      <c r="CM1837" s="32" t="str">
        <f t="shared" si="542"/>
        <v/>
      </c>
      <c r="CN1837" s="32" t="str">
        <f t="shared" si="543"/>
        <v/>
      </c>
    </row>
    <row r="1838" spans="71:92" x14ac:dyDescent="0.3">
      <c r="BS1838" s="32" t="str">
        <f>IF(Kiadasi_kiseroiv!$K$2=BT1838,BV1838,"")</f>
        <v/>
      </c>
      <c r="BT1838" s="34" t="str">
        <f t="shared" si="526"/>
        <v/>
      </c>
      <c r="BU1838" s="32" t="str">
        <f t="shared" si="527"/>
        <v/>
      </c>
      <c r="BV1838" s="32" t="str">
        <f t="shared" si="528"/>
        <v/>
      </c>
      <c r="BW1838" s="32" t="str">
        <f t="shared" si="529"/>
        <v/>
      </c>
      <c r="BX1838" s="32" t="str">
        <f t="shared" si="530"/>
        <v/>
      </c>
      <c r="BY1838" s="32" t="str">
        <f t="shared" si="531"/>
        <v/>
      </c>
      <c r="BZ1838" s="32" t="str">
        <f t="shared" si="532"/>
        <v/>
      </c>
      <c r="CA1838" s="32" t="str">
        <f t="shared" si="533"/>
        <v/>
      </c>
      <c r="CB1838" s="33">
        <f>IF(COUNTIF($CD$7:CD1838,CD1838)=1,CD1838,CD1838+COUNTIF($CD$6:CD1837,CD1838))</f>
        <v>56984</v>
      </c>
      <c r="CC1838" s="34">
        <f t="shared" si="534"/>
        <v>55153</v>
      </c>
      <c r="CD1838" s="32">
        <f t="shared" si="535"/>
        <v>55153</v>
      </c>
      <c r="CE1838" s="32">
        <f t="shared" si="536"/>
        <v>0</v>
      </c>
      <c r="CF1838" s="32">
        <f t="shared" si="537"/>
        <v>0</v>
      </c>
      <c r="CG1838" s="32" t="str">
        <f t="shared" si="538"/>
        <v/>
      </c>
      <c r="CH1838" s="32">
        <v>1833</v>
      </c>
      <c r="CI1838" s="32" t="s">
        <v>6</v>
      </c>
      <c r="CJ1838" s="32" t="str">
        <f t="shared" si="539"/>
        <v/>
      </c>
      <c r="CK1838" s="32" t="str">
        <f t="shared" si="540"/>
        <v/>
      </c>
      <c r="CL1838" s="32" t="str">
        <f t="shared" si="541"/>
        <v/>
      </c>
      <c r="CM1838" s="32" t="str">
        <f t="shared" si="542"/>
        <v/>
      </c>
      <c r="CN1838" s="32" t="str">
        <f t="shared" si="543"/>
        <v/>
      </c>
    </row>
    <row r="1839" spans="71:92" x14ac:dyDescent="0.3">
      <c r="BS1839" s="32" t="str">
        <f>IF(Kiadasi_kiseroiv!$K$2=BT1839,BV1839,"")</f>
        <v/>
      </c>
      <c r="BT1839" s="34" t="str">
        <f t="shared" si="526"/>
        <v/>
      </c>
      <c r="BU1839" s="32" t="str">
        <f t="shared" si="527"/>
        <v/>
      </c>
      <c r="BV1839" s="32" t="str">
        <f t="shared" si="528"/>
        <v/>
      </c>
      <c r="BW1839" s="32" t="str">
        <f t="shared" si="529"/>
        <v/>
      </c>
      <c r="BX1839" s="32" t="str">
        <f t="shared" si="530"/>
        <v/>
      </c>
      <c r="BY1839" s="32" t="str">
        <f t="shared" si="531"/>
        <v/>
      </c>
      <c r="BZ1839" s="32" t="str">
        <f t="shared" si="532"/>
        <v/>
      </c>
      <c r="CA1839" s="32" t="str">
        <f t="shared" si="533"/>
        <v/>
      </c>
      <c r="CB1839" s="33">
        <f>IF(COUNTIF($CD$7:CD1839,CD1839)=1,CD1839,CD1839+COUNTIF($CD$6:CD1838,CD1839))</f>
        <v>56985</v>
      </c>
      <c r="CC1839" s="34">
        <f t="shared" si="534"/>
        <v>55153</v>
      </c>
      <c r="CD1839" s="32">
        <f t="shared" si="535"/>
        <v>55153</v>
      </c>
      <c r="CE1839" s="32">
        <f t="shared" si="536"/>
        <v>0</v>
      </c>
      <c r="CF1839" s="32">
        <f t="shared" si="537"/>
        <v>0</v>
      </c>
      <c r="CG1839" s="32" t="str">
        <f t="shared" si="538"/>
        <v/>
      </c>
      <c r="CH1839" s="32">
        <v>1834</v>
      </c>
      <c r="CI1839" s="32" t="s">
        <v>6</v>
      </c>
      <c r="CJ1839" s="32" t="str">
        <f t="shared" si="539"/>
        <v/>
      </c>
      <c r="CK1839" s="32" t="str">
        <f t="shared" si="540"/>
        <v/>
      </c>
      <c r="CL1839" s="32" t="str">
        <f t="shared" si="541"/>
        <v/>
      </c>
      <c r="CM1839" s="32" t="str">
        <f t="shared" si="542"/>
        <v/>
      </c>
      <c r="CN1839" s="32" t="str">
        <f t="shared" si="543"/>
        <v/>
      </c>
    </row>
    <row r="1840" spans="71:92" x14ac:dyDescent="0.3">
      <c r="BS1840" s="32" t="str">
        <f>IF(Kiadasi_kiseroiv!$K$2=BT1840,BV1840,"")</f>
        <v/>
      </c>
      <c r="BT1840" s="34" t="str">
        <f t="shared" si="526"/>
        <v/>
      </c>
      <c r="BU1840" s="32" t="str">
        <f t="shared" si="527"/>
        <v/>
      </c>
      <c r="BV1840" s="32" t="str">
        <f t="shared" si="528"/>
        <v/>
      </c>
      <c r="BW1840" s="32" t="str">
        <f t="shared" si="529"/>
        <v/>
      </c>
      <c r="BX1840" s="32" t="str">
        <f t="shared" si="530"/>
        <v/>
      </c>
      <c r="BY1840" s="32" t="str">
        <f t="shared" si="531"/>
        <v/>
      </c>
      <c r="BZ1840" s="32" t="str">
        <f t="shared" si="532"/>
        <v/>
      </c>
      <c r="CA1840" s="32" t="str">
        <f t="shared" si="533"/>
        <v/>
      </c>
      <c r="CB1840" s="33">
        <f>IF(COUNTIF($CD$7:CD1840,CD1840)=1,CD1840,CD1840+COUNTIF($CD$6:CD1839,CD1840))</f>
        <v>56986</v>
      </c>
      <c r="CC1840" s="34">
        <f t="shared" si="534"/>
        <v>55153</v>
      </c>
      <c r="CD1840" s="32">
        <f t="shared" si="535"/>
        <v>55153</v>
      </c>
      <c r="CE1840" s="32">
        <f t="shared" si="536"/>
        <v>0</v>
      </c>
      <c r="CF1840" s="32">
        <f t="shared" si="537"/>
        <v>0</v>
      </c>
      <c r="CG1840" s="32" t="str">
        <f t="shared" si="538"/>
        <v/>
      </c>
      <c r="CH1840" s="32">
        <v>1835</v>
      </c>
      <c r="CI1840" s="32" t="s">
        <v>6</v>
      </c>
      <c r="CJ1840" s="32" t="str">
        <f t="shared" si="539"/>
        <v/>
      </c>
      <c r="CK1840" s="32" t="str">
        <f t="shared" si="540"/>
        <v/>
      </c>
      <c r="CL1840" s="32" t="str">
        <f t="shared" si="541"/>
        <v/>
      </c>
      <c r="CM1840" s="32" t="str">
        <f t="shared" si="542"/>
        <v/>
      </c>
      <c r="CN1840" s="32" t="str">
        <f t="shared" si="543"/>
        <v/>
      </c>
    </row>
    <row r="1841" spans="71:92" x14ac:dyDescent="0.3">
      <c r="BS1841" s="32" t="str">
        <f>IF(Kiadasi_kiseroiv!$K$2=BT1841,BV1841,"")</f>
        <v/>
      </c>
      <c r="BT1841" s="34" t="str">
        <f t="shared" si="526"/>
        <v/>
      </c>
      <c r="BU1841" s="32" t="str">
        <f t="shared" si="527"/>
        <v/>
      </c>
      <c r="BV1841" s="32" t="str">
        <f t="shared" si="528"/>
        <v/>
      </c>
      <c r="BW1841" s="32" t="str">
        <f t="shared" si="529"/>
        <v/>
      </c>
      <c r="BX1841" s="32" t="str">
        <f t="shared" si="530"/>
        <v/>
      </c>
      <c r="BY1841" s="32" t="str">
        <f t="shared" si="531"/>
        <v/>
      </c>
      <c r="BZ1841" s="32" t="str">
        <f t="shared" si="532"/>
        <v/>
      </c>
      <c r="CA1841" s="32" t="str">
        <f t="shared" si="533"/>
        <v/>
      </c>
      <c r="CB1841" s="33">
        <f>IF(COUNTIF($CD$7:CD1841,CD1841)=1,CD1841,CD1841+COUNTIF($CD$6:CD1840,CD1841))</f>
        <v>56987</v>
      </c>
      <c r="CC1841" s="34">
        <f t="shared" si="534"/>
        <v>55153</v>
      </c>
      <c r="CD1841" s="32">
        <f t="shared" si="535"/>
        <v>55153</v>
      </c>
      <c r="CE1841" s="32">
        <f t="shared" si="536"/>
        <v>0</v>
      </c>
      <c r="CF1841" s="32">
        <f t="shared" si="537"/>
        <v>0</v>
      </c>
      <c r="CG1841" s="32" t="str">
        <f t="shared" si="538"/>
        <v/>
      </c>
      <c r="CH1841" s="32">
        <v>1836</v>
      </c>
      <c r="CI1841" s="32" t="s">
        <v>6</v>
      </c>
      <c r="CJ1841" s="32" t="str">
        <f t="shared" si="539"/>
        <v/>
      </c>
      <c r="CK1841" s="32" t="str">
        <f t="shared" si="540"/>
        <v/>
      </c>
      <c r="CL1841" s="32" t="str">
        <f t="shared" si="541"/>
        <v/>
      </c>
      <c r="CM1841" s="32" t="str">
        <f t="shared" si="542"/>
        <v/>
      </c>
      <c r="CN1841" s="32" t="str">
        <f t="shared" si="543"/>
        <v/>
      </c>
    </row>
    <row r="1842" spans="71:92" x14ac:dyDescent="0.3">
      <c r="BS1842" s="32" t="str">
        <f>IF(Kiadasi_kiseroiv!$K$2=BT1842,BV1842,"")</f>
        <v/>
      </c>
      <c r="BT1842" s="34" t="str">
        <f t="shared" si="526"/>
        <v/>
      </c>
      <c r="BU1842" s="32" t="str">
        <f t="shared" si="527"/>
        <v/>
      </c>
      <c r="BV1842" s="32" t="str">
        <f t="shared" si="528"/>
        <v/>
      </c>
      <c r="BW1842" s="32" t="str">
        <f t="shared" si="529"/>
        <v/>
      </c>
      <c r="BX1842" s="32" t="str">
        <f t="shared" si="530"/>
        <v/>
      </c>
      <c r="BY1842" s="32" t="str">
        <f t="shared" si="531"/>
        <v/>
      </c>
      <c r="BZ1842" s="32" t="str">
        <f t="shared" si="532"/>
        <v/>
      </c>
      <c r="CA1842" s="32" t="str">
        <f t="shared" si="533"/>
        <v/>
      </c>
      <c r="CB1842" s="33">
        <f>IF(COUNTIF($CD$7:CD1842,CD1842)=1,CD1842,CD1842+COUNTIF($CD$6:CD1841,CD1842))</f>
        <v>56988</v>
      </c>
      <c r="CC1842" s="34">
        <f t="shared" si="534"/>
        <v>55153</v>
      </c>
      <c r="CD1842" s="32">
        <f t="shared" si="535"/>
        <v>55153</v>
      </c>
      <c r="CE1842" s="32">
        <f t="shared" si="536"/>
        <v>0</v>
      </c>
      <c r="CF1842" s="32">
        <f t="shared" si="537"/>
        <v>0</v>
      </c>
      <c r="CG1842" s="32" t="str">
        <f t="shared" si="538"/>
        <v/>
      </c>
      <c r="CH1842" s="32">
        <v>1837</v>
      </c>
      <c r="CI1842" s="32" t="s">
        <v>6</v>
      </c>
      <c r="CJ1842" s="32" t="str">
        <f t="shared" si="539"/>
        <v/>
      </c>
      <c r="CK1842" s="32" t="str">
        <f t="shared" si="540"/>
        <v/>
      </c>
      <c r="CL1842" s="32" t="str">
        <f t="shared" si="541"/>
        <v/>
      </c>
      <c r="CM1842" s="32" t="str">
        <f t="shared" si="542"/>
        <v/>
      </c>
      <c r="CN1842" s="32" t="str">
        <f t="shared" si="543"/>
        <v/>
      </c>
    </row>
    <row r="1843" spans="71:92" x14ac:dyDescent="0.3">
      <c r="BS1843" s="32" t="str">
        <f>IF(Kiadasi_kiseroiv!$K$2=BT1843,BV1843,"")</f>
        <v/>
      </c>
      <c r="BT1843" s="34" t="str">
        <f t="shared" si="526"/>
        <v/>
      </c>
      <c r="BU1843" s="32" t="str">
        <f t="shared" si="527"/>
        <v/>
      </c>
      <c r="BV1843" s="32" t="str">
        <f t="shared" si="528"/>
        <v/>
      </c>
      <c r="BW1843" s="32" t="str">
        <f t="shared" si="529"/>
        <v/>
      </c>
      <c r="BX1843" s="32" t="str">
        <f t="shared" si="530"/>
        <v/>
      </c>
      <c r="BY1843" s="32" t="str">
        <f t="shared" si="531"/>
        <v/>
      </c>
      <c r="BZ1843" s="32" t="str">
        <f t="shared" si="532"/>
        <v/>
      </c>
      <c r="CA1843" s="32" t="str">
        <f t="shared" si="533"/>
        <v/>
      </c>
      <c r="CB1843" s="33">
        <f>IF(COUNTIF($CD$7:CD1843,CD1843)=1,CD1843,CD1843+COUNTIF($CD$6:CD1842,CD1843))</f>
        <v>56989</v>
      </c>
      <c r="CC1843" s="34">
        <f t="shared" si="534"/>
        <v>55153</v>
      </c>
      <c r="CD1843" s="32">
        <f t="shared" si="535"/>
        <v>55153</v>
      </c>
      <c r="CE1843" s="32">
        <f t="shared" si="536"/>
        <v>0</v>
      </c>
      <c r="CF1843" s="32">
        <f t="shared" si="537"/>
        <v>0</v>
      </c>
      <c r="CG1843" s="32" t="str">
        <f t="shared" si="538"/>
        <v/>
      </c>
      <c r="CH1843" s="32">
        <v>1838</v>
      </c>
      <c r="CI1843" s="32" t="s">
        <v>6</v>
      </c>
      <c r="CJ1843" s="32" t="str">
        <f t="shared" si="539"/>
        <v/>
      </c>
      <c r="CK1843" s="32" t="str">
        <f t="shared" si="540"/>
        <v/>
      </c>
      <c r="CL1843" s="32" t="str">
        <f t="shared" si="541"/>
        <v/>
      </c>
      <c r="CM1843" s="32" t="str">
        <f t="shared" si="542"/>
        <v/>
      </c>
      <c r="CN1843" s="32" t="str">
        <f t="shared" si="543"/>
        <v/>
      </c>
    </row>
    <row r="1844" spans="71:92" x14ac:dyDescent="0.3">
      <c r="BS1844" s="32" t="str">
        <f>IF(Kiadasi_kiseroiv!$K$2=BT1844,BV1844,"")</f>
        <v/>
      </c>
      <c r="BT1844" s="34" t="str">
        <f t="shared" si="526"/>
        <v/>
      </c>
      <c r="BU1844" s="32" t="str">
        <f t="shared" si="527"/>
        <v/>
      </c>
      <c r="BV1844" s="32" t="str">
        <f t="shared" si="528"/>
        <v/>
      </c>
      <c r="BW1844" s="32" t="str">
        <f t="shared" si="529"/>
        <v/>
      </c>
      <c r="BX1844" s="32" t="str">
        <f t="shared" si="530"/>
        <v/>
      </c>
      <c r="BY1844" s="32" t="str">
        <f t="shared" si="531"/>
        <v/>
      </c>
      <c r="BZ1844" s="32" t="str">
        <f t="shared" si="532"/>
        <v/>
      </c>
      <c r="CA1844" s="32" t="str">
        <f t="shared" si="533"/>
        <v/>
      </c>
      <c r="CB1844" s="33">
        <f>IF(COUNTIF($CD$7:CD1844,CD1844)=1,CD1844,CD1844+COUNTIF($CD$6:CD1843,CD1844))</f>
        <v>56990</v>
      </c>
      <c r="CC1844" s="34">
        <f t="shared" si="534"/>
        <v>55153</v>
      </c>
      <c r="CD1844" s="32">
        <f t="shared" si="535"/>
        <v>55153</v>
      </c>
      <c r="CE1844" s="32">
        <f t="shared" si="536"/>
        <v>0</v>
      </c>
      <c r="CF1844" s="32">
        <f t="shared" si="537"/>
        <v>0</v>
      </c>
      <c r="CG1844" s="32" t="str">
        <f t="shared" si="538"/>
        <v/>
      </c>
      <c r="CH1844" s="32">
        <v>1839</v>
      </c>
      <c r="CI1844" s="32" t="s">
        <v>6</v>
      </c>
      <c r="CJ1844" s="32" t="str">
        <f t="shared" si="539"/>
        <v/>
      </c>
      <c r="CK1844" s="32" t="str">
        <f t="shared" si="540"/>
        <v/>
      </c>
      <c r="CL1844" s="32" t="str">
        <f t="shared" si="541"/>
        <v/>
      </c>
      <c r="CM1844" s="32" t="str">
        <f t="shared" si="542"/>
        <v/>
      </c>
      <c r="CN1844" s="32" t="str">
        <f t="shared" si="543"/>
        <v/>
      </c>
    </row>
    <row r="1845" spans="71:92" x14ac:dyDescent="0.3">
      <c r="BS1845" s="32" t="str">
        <f>IF(Kiadasi_kiseroiv!$K$2=BT1845,BV1845,"")</f>
        <v/>
      </c>
      <c r="BT1845" s="34" t="str">
        <f t="shared" si="526"/>
        <v/>
      </c>
      <c r="BU1845" s="32" t="str">
        <f t="shared" si="527"/>
        <v/>
      </c>
      <c r="BV1845" s="32" t="str">
        <f t="shared" si="528"/>
        <v/>
      </c>
      <c r="BW1845" s="32" t="str">
        <f t="shared" si="529"/>
        <v/>
      </c>
      <c r="BX1845" s="32" t="str">
        <f t="shared" si="530"/>
        <v/>
      </c>
      <c r="BY1845" s="32" t="str">
        <f t="shared" si="531"/>
        <v/>
      </c>
      <c r="BZ1845" s="32" t="str">
        <f t="shared" si="532"/>
        <v/>
      </c>
      <c r="CA1845" s="32" t="str">
        <f t="shared" si="533"/>
        <v/>
      </c>
      <c r="CB1845" s="33">
        <f>IF(COUNTIF($CD$7:CD1845,CD1845)=1,CD1845,CD1845+COUNTIF($CD$6:CD1844,CD1845))</f>
        <v>56991</v>
      </c>
      <c r="CC1845" s="34">
        <f t="shared" si="534"/>
        <v>55153</v>
      </c>
      <c r="CD1845" s="32">
        <f t="shared" si="535"/>
        <v>55153</v>
      </c>
      <c r="CE1845" s="32">
        <f t="shared" si="536"/>
        <v>0</v>
      </c>
      <c r="CF1845" s="32">
        <f t="shared" si="537"/>
        <v>0</v>
      </c>
      <c r="CG1845" s="32" t="str">
        <f t="shared" si="538"/>
        <v/>
      </c>
      <c r="CH1845" s="32">
        <v>1840</v>
      </c>
      <c r="CI1845" s="32" t="s">
        <v>6</v>
      </c>
      <c r="CJ1845" s="32" t="str">
        <f t="shared" si="539"/>
        <v/>
      </c>
      <c r="CK1845" s="32" t="str">
        <f t="shared" si="540"/>
        <v/>
      </c>
      <c r="CL1845" s="32" t="str">
        <f t="shared" si="541"/>
        <v/>
      </c>
      <c r="CM1845" s="32" t="str">
        <f t="shared" si="542"/>
        <v/>
      </c>
      <c r="CN1845" s="32" t="str">
        <f t="shared" si="543"/>
        <v/>
      </c>
    </row>
    <row r="1846" spans="71:92" x14ac:dyDescent="0.3">
      <c r="BS1846" s="32" t="str">
        <f>IF(Kiadasi_kiseroiv!$K$2=BT1846,BV1846,"")</f>
        <v/>
      </c>
      <c r="BT1846" s="34" t="str">
        <f t="shared" si="526"/>
        <v/>
      </c>
      <c r="BU1846" s="32" t="str">
        <f t="shared" si="527"/>
        <v/>
      </c>
      <c r="BV1846" s="32" t="str">
        <f t="shared" si="528"/>
        <v/>
      </c>
      <c r="BW1846" s="32" t="str">
        <f t="shared" si="529"/>
        <v/>
      </c>
      <c r="BX1846" s="32" t="str">
        <f t="shared" si="530"/>
        <v/>
      </c>
      <c r="BY1846" s="32" t="str">
        <f t="shared" si="531"/>
        <v/>
      </c>
      <c r="BZ1846" s="32" t="str">
        <f t="shared" si="532"/>
        <v/>
      </c>
      <c r="CA1846" s="32" t="str">
        <f t="shared" si="533"/>
        <v/>
      </c>
      <c r="CB1846" s="33">
        <f>IF(COUNTIF($CD$7:CD1846,CD1846)=1,CD1846,CD1846+COUNTIF($CD$6:CD1845,CD1846))</f>
        <v>56992</v>
      </c>
      <c r="CC1846" s="34">
        <f t="shared" si="534"/>
        <v>55153</v>
      </c>
      <c r="CD1846" s="32">
        <f t="shared" si="535"/>
        <v>55153</v>
      </c>
      <c r="CE1846" s="32">
        <f t="shared" si="536"/>
        <v>0</v>
      </c>
      <c r="CF1846" s="32">
        <f t="shared" si="537"/>
        <v>0</v>
      </c>
      <c r="CG1846" s="32" t="str">
        <f t="shared" si="538"/>
        <v/>
      </c>
      <c r="CH1846" s="32">
        <v>1841</v>
      </c>
      <c r="CI1846" s="32" t="s">
        <v>6</v>
      </c>
      <c r="CJ1846" s="32" t="str">
        <f t="shared" si="539"/>
        <v/>
      </c>
      <c r="CK1846" s="32" t="str">
        <f t="shared" si="540"/>
        <v/>
      </c>
      <c r="CL1846" s="32" t="str">
        <f t="shared" si="541"/>
        <v/>
      </c>
      <c r="CM1846" s="32" t="str">
        <f t="shared" si="542"/>
        <v/>
      </c>
      <c r="CN1846" s="32" t="str">
        <f t="shared" si="543"/>
        <v/>
      </c>
    </row>
    <row r="1847" spans="71:92" x14ac:dyDescent="0.3">
      <c r="BS1847" s="32" t="str">
        <f>IF(Kiadasi_kiseroiv!$K$2=BT1847,BV1847,"")</f>
        <v/>
      </c>
      <c r="BT1847" s="34" t="str">
        <f t="shared" si="526"/>
        <v/>
      </c>
      <c r="BU1847" s="32" t="str">
        <f t="shared" si="527"/>
        <v/>
      </c>
      <c r="BV1847" s="32" t="str">
        <f t="shared" si="528"/>
        <v/>
      </c>
      <c r="BW1847" s="32" t="str">
        <f t="shared" si="529"/>
        <v/>
      </c>
      <c r="BX1847" s="32" t="str">
        <f t="shared" si="530"/>
        <v/>
      </c>
      <c r="BY1847" s="32" t="str">
        <f t="shared" si="531"/>
        <v/>
      </c>
      <c r="BZ1847" s="32" t="str">
        <f t="shared" si="532"/>
        <v/>
      </c>
      <c r="CA1847" s="32" t="str">
        <f t="shared" si="533"/>
        <v/>
      </c>
      <c r="CB1847" s="33">
        <f>IF(COUNTIF($CD$7:CD1847,CD1847)=1,CD1847,CD1847+COUNTIF($CD$6:CD1846,CD1847))</f>
        <v>56993</v>
      </c>
      <c r="CC1847" s="34">
        <f t="shared" si="534"/>
        <v>55153</v>
      </c>
      <c r="CD1847" s="32">
        <f t="shared" si="535"/>
        <v>55153</v>
      </c>
      <c r="CE1847" s="32">
        <f t="shared" si="536"/>
        <v>0</v>
      </c>
      <c r="CF1847" s="32">
        <f t="shared" si="537"/>
        <v>0</v>
      </c>
      <c r="CG1847" s="32" t="str">
        <f t="shared" si="538"/>
        <v/>
      </c>
      <c r="CH1847" s="32">
        <v>1842</v>
      </c>
      <c r="CI1847" s="32" t="s">
        <v>6</v>
      </c>
      <c r="CJ1847" s="32" t="str">
        <f t="shared" si="539"/>
        <v/>
      </c>
      <c r="CK1847" s="32" t="str">
        <f t="shared" si="540"/>
        <v/>
      </c>
      <c r="CL1847" s="32" t="str">
        <f t="shared" si="541"/>
        <v/>
      </c>
      <c r="CM1847" s="32" t="str">
        <f t="shared" si="542"/>
        <v/>
      </c>
      <c r="CN1847" s="32" t="str">
        <f t="shared" si="543"/>
        <v/>
      </c>
    </row>
    <row r="1848" spans="71:92" x14ac:dyDescent="0.3">
      <c r="BS1848" s="32" t="str">
        <f>IF(Kiadasi_kiseroiv!$K$2=BT1848,BV1848,"")</f>
        <v/>
      </c>
      <c r="BT1848" s="34" t="str">
        <f t="shared" si="526"/>
        <v/>
      </c>
      <c r="BU1848" s="32" t="str">
        <f t="shared" si="527"/>
        <v/>
      </c>
      <c r="BV1848" s="32" t="str">
        <f t="shared" si="528"/>
        <v/>
      </c>
      <c r="BW1848" s="32" t="str">
        <f t="shared" si="529"/>
        <v/>
      </c>
      <c r="BX1848" s="32" t="str">
        <f t="shared" si="530"/>
        <v/>
      </c>
      <c r="BY1848" s="32" t="str">
        <f t="shared" si="531"/>
        <v/>
      </c>
      <c r="BZ1848" s="32" t="str">
        <f t="shared" si="532"/>
        <v/>
      </c>
      <c r="CA1848" s="32" t="str">
        <f t="shared" si="533"/>
        <v/>
      </c>
      <c r="CB1848" s="33">
        <f>IF(COUNTIF($CD$7:CD1848,CD1848)=1,CD1848,CD1848+COUNTIF($CD$6:CD1847,CD1848))</f>
        <v>56994</v>
      </c>
      <c r="CC1848" s="34">
        <f t="shared" si="534"/>
        <v>55153</v>
      </c>
      <c r="CD1848" s="32">
        <f t="shared" si="535"/>
        <v>55153</v>
      </c>
      <c r="CE1848" s="32">
        <f t="shared" si="536"/>
        <v>0</v>
      </c>
      <c r="CF1848" s="32">
        <f t="shared" si="537"/>
        <v>0</v>
      </c>
      <c r="CG1848" s="32" t="str">
        <f t="shared" si="538"/>
        <v/>
      </c>
      <c r="CH1848" s="32">
        <v>1843</v>
      </c>
      <c r="CI1848" s="32" t="s">
        <v>6</v>
      </c>
      <c r="CJ1848" s="32" t="str">
        <f t="shared" si="539"/>
        <v/>
      </c>
      <c r="CK1848" s="32" t="str">
        <f t="shared" si="540"/>
        <v/>
      </c>
      <c r="CL1848" s="32" t="str">
        <f t="shared" si="541"/>
        <v/>
      </c>
      <c r="CM1848" s="32" t="str">
        <f t="shared" si="542"/>
        <v/>
      </c>
      <c r="CN1848" s="32" t="str">
        <f t="shared" si="543"/>
        <v/>
      </c>
    </row>
    <row r="1849" spans="71:92" x14ac:dyDescent="0.3">
      <c r="BS1849" s="32" t="str">
        <f>IF(Kiadasi_kiseroiv!$K$2=BT1849,BV1849,"")</f>
        <v/>
      </c>
      <c r="BT1849" s="34" t="str">
        <f t="shared" si="526"/>
        <v/>
      </c>
      <c r="BU1849" s="32" t="str">
        <f t="shared" si="527"/>
        <v/>
      </c>
      <c r="BV1849" s="32" t="str">
        <f t="shared" si="528"/>
        <v/>
      </c>
      <c r="BW1849" s="32" t="str">
        <f t="shared" si="529"/>
        <v/>
      </c>
      <c r="BX1849" s="32" t="str">
        <f t="shared" si="530"/>
        <v/>
      </c>
      <c r="BY1849" s="32" t="str">
        <f t="shared" si="531"/>
        <v/>
      </c>
      <c r="BZ1849" s="32" t="str">
        <f t="shared" si="532"/>
        <v/>
      </c>
      <c r="CA1849" s="32" t="str">
        <f t="shared" si="533"/>
        <v/>
      </c>
      <c r="CB1849" s="33">
        <f>IF(COUNTIF($CD$7:CD1849,CD1849)=1,CD1849,CD1849+COUNTIF($CD$6:CD1848,CD1849))</f>
        <v>56995</v>
      </c>
      <c r="CC1849" s="34">
        <f t="shared" si="534"/>
        <v>55153</v>
      </c>
      <c r="CD1849" s="32">
        <f t="shared" si="535"/>
        <v>55153</v>
      </c>
      <c r="CE1849" s="32">
        <f t="shared" si="536"/>
        <v>0</v>
      </c>
      <c r="CF1849" s="32">
        <f t="shared" si="537"/>
        <v>0</v>
      </c>
      <c r="CG1849" s="32" t="str">
        <f t="shared" si="538"/>
        <v/>
      </c>
      <c r="CH1849" s="32">
        <v>1844</v>
      </c>
      <c r="CI1849" s="32" t="s">
        <v>6</v>
      </c>
      <c r="CJ1849" s="32" t="str">
        <f t="shared" si="539"/>
        <v/>
      </c>
      <c r="CK1849" s="32" t="str">
        <f t="shared" si="540"/>
        <v/>
      </c>
      <c r="CL1849" s="32" t="str">
        <f t="shared" si="541"/>
        <v/>
      </c>
      <c r="CM1849" s="32" t="str">
        <f t="shared" si="542"/>
        <v/>
      </c>
      <c r="CN1849" s="32" t="str">
        <f t="shared" si="543"/>
        <v/>
      </c>
    </row>
    <row r="1850" spans="71:92" x14ac:dyDescent="0.3">
      <c r="BS1850" s="32" t="str">
        <f>IF(Kiadasi_kiseroiv!$K$2=BT1850,BV1850,"")</f>
        <v/>
      </c>
      <c r="BT1850" s="34" t="str">
        <f t="shared" si="526"/>
        <v/>
      </c>
      <c r="BU1850" s="32" t="str">
        <f t="shared" si="527"/>
        <v/>
      </c>
      <c r="BV1850" s="32" t="str">
        <f t="shared" si="528"/>
        <v/>
      </c>
      <c r="BW1850" s="32" t="str">
        <f t="shared" si="529"/>
        <v/>
      </c>
      <c r="BX1850" s="32" t="str">
        <f t="shared" si="530"/>
        <v/>
      </c>
      <c r="BY1850" s="32" t="str">
        <f t="shared" si="531"/>
        <v/>
      </c>
      <c r="BZ1850" s="32" t="str">
        <f t="shared" si="532"/>
        <v/>
      </c>
      <c r="CA1850" s="32" t="str">
        <f t="shared" si="533"/>
        <v/>
      </c>
      <c r="CB1850" s="33">
        <f>IF(COUNTIF($CD$7:CD1850,CD1850)=1,CD1850,CD1850+COUNTIF($CD$6:CD1849,CD1850))</f>
        <v>56996</v>
      </c>
      <c r="CC1850" s="34">
        <f t="shared" si="534"/>
        <v>55153</v>
      </c>
      <c r="CD1850" s="32">
        <f t="shared" si="535"/>
        <v>55153</v>
      </c>
      <c r="CE1850" s="32">
        <f t="shared" si="536"/>
        <v>0</v>
      </c>
      <c r="CF1850" s="32">
        <f t="shared" si="537"/>
        <v>0</v>
      </c>
      <c r="CG1850" s="32" t="str">
        <f t="shared" si="538"/>
        <v/>
      </c>
      <c r="CH1850" s="32">
        <v>1845</v>
      </c>
      <c r="CI1850" s="32" t="s">
        <v>6</v>
      </c>
      <c r="CJ1850" s="32" t="str">
        <f t="shared" si="539"/>
        <v/>
      </c>
      <c r="CK1850" s="32" t="str">
        <f t="shared" si="540"/>
        <v/>
      </c>
      <c r="CL1850" s="32" t="str">
        <f t="shared" si="541"/>
        <v/>
      </c>
      <c r="CM1850" s="32" t="str">
        <f t="shared" si="542"/>
        <v/>
      </c>
      <c r="CN1850" s="32" t="str">
        <f t="shared" si="543"/>
        <v/>
      </c>
    </row>
    <row r="1851" spans="71:92" x14ac:dyDescent="0.3">
      <c r="BS1851" s="32" t="str">
        <f>IF(Kiadasi_kiseroiv!$K$2=BT1851,BV1851,"")</f>
        <v/>
      </c>
      <c r="BT1851" s="34" t="str">
        <f t="shared" si="526"/>
        <v/>
      </c>
      <c r="BU1851" s="32" t="str">
        <f t="shared" si="527"/>
        <v/>
      </c>
      <c r="BV1851" s="32" t="str">
        <f t="shared" si="528"/>
        <v/>
      </c>
      <c r="BW1851" s="32" t="str">
        <f t="shared" si="529"/>
        <v/>
      </c>
      <c r="BX1851" s="32" t="str">
        <f t="shared" si="530"/>
        <v/>
      </c>
      <c r="BY1851" s="32" t="str">
        <f t="shared" si="531"/>
        <v/>
      </c>
      <c r="BZ1851" s="32" t="str">
        <f t="shared" si="532"/>
        <v/>
      </c>
      <c r="CA1851" s="32" t="str">
        <f t="shared" si="533"/>
        <v/>
      </c>
      <c r="CB1851" s="33">
        <f>IF(COUNTIF($CD$7:CD1851,CD1851)=1,CD1851,CD1851+COUNTIF($CD$6:CD1850,CD1851))</f>
        <v>56997</v>
      </c>
      <c r="CC1851" s="34">
        <f t="shared" si="534"/>
        <v>55153</v>
      </c>
      <c r="CD1851" s="32">
        <f t="shared" si="535"/>
        <v>55153</v>
      </c>
      <c r="CE1851" s="32">
        <f t="shared" si="536"/>
        <v>0</v>
      </c>
      <c r="CF1851" s="32">
        <f t="shared" si="537"/>
        <v>0</v>
      </c>
      <c r="CG1851" s="32" t="str">
        <f t="shared" si="538"/>
        <v/>
      </c>
      <c r="CH1851" s="32">
        <v>1846</v>
      </c>
      <c r="CI1851" s="32" t="s">
        <v>6</v>
      </c>
      <c r="CJ1851" s="32" t="str">
        <f t="shared" si="539"/>
        <v/>
      </c>
      <c r="CK1851" s="32" t="str">
        <f t="shared" si="540"/>
        <v/>
      </c>
      <c r="CL1851" s="32" t="str">
        <f t="shared" si="541"/>
        <v/>
      </c>
      <c r="CM1851" s="32" t="str">
        <f t="shared" si="542"/>
        <v/>
      </c>
      <c r="CN1851" s="32" t="str">
        <f t="shared" si="543"/>
        <v/>
      </c>
    </row>
    <row r="1852" spans="71:92" x14ac:dyDescent="0.3">
      <c r="BS1852" s="32" t="str">
        <f>IF(Kiadasi_kiseroiv!$K$2=BT1852,BV1852,"")</f>
        <v/>
      </c>
      <c r="BT1852" s="34" t="str">
        <f t="shared" si="526"/>
        <v/>
      </c>
      <c r="BU1852" s="32" t="str">
        <f t="shared" si="527"/>
        <v/>
      </c>
      <c r="BV1852" s="32" t="str">
        <f t="shared" si="528"/>
        <v/>
      </c>
      <c r="BW1852" s="32" t="str">
        <f t="shared" si="529"/>
        <v/>
      </c>
      <c r="BX1852" s="32" t="str">
        <f t="shared" si="530"/>
        <v/>
      </c>
      <c r="BY1852" s="32" t="str">
        <f t="shared" si="531"/>
        <v/>
      </c>
      <c r="BZ1852" s="32" t="str">
        <f t="shared" si="532"/>
        <v/>
      </c>
      <c r="CA1852" s="32" t="str">
        <f t="shared" si="533"/>
        <v/>
      </c>
      <c r="CB1852" s="33">
        <f>IF(COUNTIF($CD$7:CD1852,CD1852)=1,CD1852,CD1852+COUNTIF($CD$6:CD1851,CD1852))</f>
        <v>56998</v>
      </c>
      <c r="CC1852" s="34">
        <f t="shared" si="534"/>
        <v>55153</v>
      </c>
      <c r="CD1852" s="32">
        <f t="shared" si="535"/>
        <v>55153</v>
      </c>
      <c r="CE1852" s="32">
        <f t="shared" si="536"/>
        <v>0</v>
      </c>
      <c r="CF1852" s="32">
        <f t="shared" si="537"/>
        <v>0</v>
      </c>
      <c r="CG1852" s="32" t="str">
        <f t="shared" si="538"/>
        <v/>
      </c>
      <c r="CH1852" s="32">
        <v>1847</v>
      </c>
      <c r="CI1852" s="32" t="s">
        <v>6</v>
      </c>
      <c r="CJ1852" s="32" t="str">
        <f t="shared" si="539"/>
        <v/>
      </c>
      <c r="CK1852" s="32" t="str">
        <f t="shared" si="540"/>
        <v/>
      </c>
      <c r="CL1852" s="32" t="str">
        <f t="shared" si="541"/>
        <v/>
      </c>
      <c r="CM1852" s="32" t="str">
        <f t="shared" si="542"/>
        <v/>
      </c>
      <c r="CN1852" s="32" t="str">
        <f t="shared" si="543"/>
        <v/>
      </c>
    </row>
    <row r="1853" spans="71:92" x14ac:dyDescent="0.3">
      <c r="BS1853" s="32" t="str">
        <f>IF(Kiadasi_kiseroiv!$K$2=BT1853,BV1853,"")</f>
        <v/>
      </c>
      <c r="BT1853" s="34" t="str">
        <f t="shared" si="526"/>
        <v/>
      </c>
      <c r="BU1853" s="32" t="str">
        <f t="shared" si="527"/>
        <v/>
      </c>
      <c r="BV1853" s="32" t="str">
        <f t="shared" si="528"/>
        <v/>
      </c>
      <c r="BW1853" s="32" t="str">
        <f t="shared" si="529"/>
        <v/>
      </c>
      <c r="BX1853" s="32" t="str">
        <f t="shared" si="530"/>
        <v/>
      </c>
      <c r="BY1853" s="32" t="str">
        <f t="shared" si="531"/>
        <v/>
      </c>
      <c r="BZ1853" s="32" t="str">
        <f t="shared" si="532"/>
        <v/>
      </c>
      <c r="CA1853" s="32" t="str">
        <f t="shared" si="533"/>
        <v/>
      </c>
      <c r="CB1853" s="33">
        <f>IF(COUNTIF($CD$7:CD1853,CD1853)=1,CD1853,CD1853+COUNTIF($CD$6:CD1852,CD1853))</f>
        <v>56999</v>
      </c>
      <c r="CC1853" s="34">
        <f t="shared" si="534"/>
        <v>55153</v>
      </c>
      <c r="CD1853" s="32">
        <f t="shared" si="535"/>
        <v>55153</v>
      </c>
      <c r="CE1853" s="32">
        <f t="shared" si="536"/>
        <v>0</v>
      </c>
      <c r="CF1853" s="32">
        <f t="shared" si="537"/>
        <v>0</v>
      </c>
      <c r="CG1853" s="32" t="str">
        <f t="shared" si="538"/>
        <v/>
      </c>
      <c r="CH1853" s="32">
        <v>1848</v>
      </c>
      <c r="CI1853" s="32" t="s">
        <v>6</v>
      </c>
      <c r="CJ1853" s="32" t="str">
        <f t="shared" si="539"/>
        <v/>
      </c>
      <c r="CK1853" s="32" t="str">
        <f t="shared" si="540"/>
        <v/>
      </c>
      <c r="CL1853" s="32" t="str">
        <f t="shared" si="541"/>
        <v/>
      </c>
      <c r="CM1853" s="32" t="str">
        <f t="shared" si="542"/>
        <v/>
      </c>
      <c r="CN1853" s="32" t="str">
        <f t="shared" si="543"/>
        <v/>
      </c>
    </row>
    <row r="1854" spans="71:92" x14ac:dyDescent="0.3">
      <c r="BS1854" s="32" t="str">
        <f>IF(Kiadasi_kiseroiv!$K$2=BT1854,BV1854,"")</f>
        <v/>
      </c>
      <c r="BT1854" s="34" t="str">
        <f t="shared" si="526"/>
        <v/>
      </c>
      <c r="BU1854" s="32" t="str">
        <f t="shared" si="527"/>
        <v/>
      </c>
      <c r="BV1854" s="32" t="str">
        <f t="shared" si="528"/>
        <v/>
      </c>
      <c r="BW1854" s="32" t="str">
        <f t="shared" si="529"/>
        <v/>
      </c>
      <c r="BX1854" s="32" t="str">
        <f t="shared" si="530"/>
        <v/>
      </c>
      <c r="BY1854" s="32" t="str">
        <f t="shared" si="531"/>
        <v/>
      </c>
      <c r="BZ1854" s="32" t="str">
        <f t="shared" si="532"/>
        <v/>
      </c>
      <c r="CA1854" s="32" t="str">
        <f t="shared" si="533"/>
        <v/>
      </c>
      <c r="CB1854" s="33">
        <f>IF(COUNTIF($CD$7:CD1854,CD1854)=1,CD1854,CD1854+COUNTIF($CD$6:CD1853,CD1854))</f>
        <v>57000</v>
      </c>
      <c r="CC1854" s="34">
        <f t="shared" si="534"/>
        <v>55153</v>
      </c>
      <c r="CD1854" s="32">
        <f t="shared" si="535"/>
        <v>55153</v>
      </c>
      <c r="CE1854" s="32">
        <f t="shared" si="536"/>
        <v>0</v>
      </c>
      <c r="CF1854" s="32">
        <f t="shared" si="537"/>
        <v>0</v>
      </c>
      <c r="CG1854" s="32" t="str">
        <f t="shared" si="538"/>
        <v/>
      </c>
      <c r="CH1854" s="32">
        <v>1849</v>
      </c>
      <c r="CI1854" s="32" t="s">
        <v>6</v>
      </c>
      <c r="CJ1854" s="32" t="str">
        <f t="shared" si="539"/>
        <v/>
      </c>
      <c r="CK1854" s="32" t="str">
        <f t="shared" si="540"/>
        <v/>
      </c>
      <c r="CL1854" s="32" t="str">
        <f t="shared" si="541"/>
        <v/>
      </c>
      <c r="CM1854" s="32" t="str">
        <f t="shared" si="542"/>
        <v/>
      </c>
      <c r="CN1854" s="32" t="str">
        <f t="shared" si="543"/>
        <v/>
      </c>
    </row>
    <row r="1855" spans="71:92" x14ac:dyDescent="0.3">
      <c r="BS1855" s="32" t="str">
        <f>IF(Kiadasi_kiseroiv!$K$2=BT1855,BV1855,"")</f>
        <v/>
      </c>
      <c r="BT1855" s="34" t="str">
        <f t="shared" si="526"/>
        <v/>
      </c>
      <c r="BU1855" s="32" t="str">
        <f t="shared" si="527"/>
        <v/>
      </c>
      <c r="BV1855" s="32" t="str">
        <f t="shared" si="528"/>
        <v/>
      </c>
      <c r="BW1855" s="32" t="str">
        <f t="shared" si="529"/>
        <v/>
      </c>
      <c r="BX1855" s="32" t="str">
        <f t="shared" si="530"/>
        <v/>
      </c>
      <c r="BY1855" s="32" t="str">
        <f t="shared" si="531"/>
        <v/>
      </c>
      <c r="BZ1855" s="32" t="str">
        <f t="shared" si="532"/>
        <v/>
      </c>
      <c r="CA1855" s="32" t="str">
        <f t="shared" si="533"/>
        <v/>
      </c>
      <c r="CB1855" s="33">
        <f>IF(COUNTIF($CD$7:CD1855,CD1855)=1,CD1855,CD1855+COUNTIF($CD$6:CD1854,CD1855))</f>
        <v>57001</v>
      </c>
      <c r="CC1855" s="34">
        <f t="shared" si="534"/>
        <v>55153</v>
      </c>
      <c r="CD1855" s="32">
        <f t="shared" si="535"/>
        <v>55153</v>
      </c>
      <c r="CE1855" s="32">
        <f t="shared" si="536"/>
        <v>0</v>
      </c>
      <c r="CF1855" s="32">
        <f t="shared" si="537"/>
        <v>0</v>
      </c>
      <c r="CG1855" s="32" t="str">
        <f t="shared" si="538"/>
        <v/>
      </c>
      <c r="CH1855" s="32">
        <v>1850</v>
      </c>
      <c r="CI1855" s="32" t="s">
        <v>6</v>
      </c>
      <c r="CJ1855" s="32" t="str">
        <f t="shared" si="539"/>
        <v/>
      </c>
      <c r="CK1855" s="32" t="str">
        <f t="shared" si="540"/>
        <v/>
      </c>
      <c r="CL1855" s="32" t="str">
        <f t="shared" si="541"/>
        <v/>
      </c>
      <c r="CM1855" s="32" t="str">
        <f t="shared" si="542"/>
        <v/>
      </c>
      <c r="CN1855" s="32" t="str">
        <f t="shared" si="543"/>
        <v/>
      </c>
    </row>
    <row r="1856" spans="71:92" x14ac:dyDescent="0.3">
      <c r="BS1856" s="32" t="str">
        <f>IF(Kiadasi_kiseroiv!$K$2=BT1856,BV1856,"")</f>
        <v/>
      </c>
      <c r="BT1856" s="34" t="str">
        <f t="shared" si="526"/>
        <v/>
      </c>
      <c r="BU1856" s="32" t="str">
        <f t="shared" si="527"/>
        <v/>
      </c>
      <c r="BV1856" s="32" t="str">
        <f t="shared" si="528"/>
        <v/>
      </c>
      <c r="BW1856" s="32" t="str">
        <f t="shared" si="529"/>
        <v/>
      </c>
      <c r="BX1856" s="32" t="str">
        <f t="shared" si="530"/>
        <v/>
      </c>
      <c r="BY1856" s="32" t="str">
        <f t="shared" si="531"/>
        <v/>
      </c>
      <c r="BZ1856" s="32" t="str">
        <f t="shared" si="532"/>
        <v/>
      </c>
      <c r="CA1856" s="32" t="str">
        <f t="shared" si="533"/>
        <v/>
      </c>
      <c r="CB1856" s="33">
        <f>IF(COUNTIF($CD$7:CD1856,CD1856)=1,CD1856,CD1856+COUNTIF($CD$6:CD1855,CD1856))</f>
        <v>57002</v>
      </c>
      <c r="CC1856" s="34">
        <f t="shared" si="534"/>
        <v>55153</v>
      </c>
      <c r="CD1856" s="32">
        <f t="shared" si="535"/>
        <v>55153</v>
      </c>
      <c r="CE1856" s="32">
        <f t="shared" si="536"/>
        <v>0</v>
      </c>
      <c r="CF1856" s="32">
        <f t="shared" si="537"/>
        <v>0</v>
      </c>
      <c r="CG1856" s="32" t="str">
        <f t="shared" si="538"/>
        <v/>
      </c>
      <c r="CH1856" s="32">
        <v>1851</v>
      </c>
      <c r="CI1856" s="32" t="s">
        <v>6</v>
      </c>
      <c r="CJ1856" s="32" t="str">
        <f t="shared" si="539"/>
        <v/>
      </c>
      <c r="CK1856" s="32" t="str">
        <f t="shared" si="540"/>
        <v/>
      </c>
      <c r="CL1856" s="32" t="str">
        <f t="shared" si="541"/>
        <v/>
      </c>
      <c r="CM1856" s="32" t="str">
        <f t="shared" si="542"/>
        <v/>
      </c>
      <c r="CN1856" s="32" t="str">
        <f t="shared" si="543"/>
        <v/>
      </c>
    </row>
    <row r="1857" spans="71:92" x14ac:dyDescent="0.3">
      <c r="BS1857" s="32" t="str">
        <f>IF(Kiadasi_kiseroiv!$K$2=BT1857,BV1857,"")</f>
        <v/>
      </c>
      <c r="BT1857" s="34" t="str">
        <f t="shared" si="526"/>
        <v/>
      </c>
      <c r="BU1857" s="32" t="str">
        <f t="shared" si="527"/>
        <v/>
      </c>
      <c r="BV1857" s="32" t="str">
        <f t="shared" si="528"/>
        <v/>
      </c>
      <c r="BW1857" s="32" t="str">
        <f t="shared" si="529"/>
        <v/>
      </c>
      <c r="BX1857" s="32" t="str">
        <f t="shared" si="530"/>
        <v/>
      </c>
      <c r="BY1857" s="32" t="str">
        <f t="shared" si="531"/>
        <v/>
      </c>
      <c r="BZ1857" s="32" t="str">
        <f t="shared" si="532"/>
        <v/>
      </c>
      <c r="CA1857" s="32" t="str">
        <f t="shared" si="533"/>
        <v/>
      </c>
      <c r="CB1857" s="33">
        <f>IF(COUNTIF($CD$7:CD1857,CD1857)=1,CD1857,CD1857+COUNTIF($CD$6:CD1856,CD1857))</f>
        <v>57003</v>
      </c>
      <c r="CC1857" s="34">
        <f t="shared" si="534"/>
        <v>55153</v>
      </c>
      <c r="CD1857" s="32">
        <f t="shared" si="535"/>
        <v>55153</v>
      </c>
      <c r="CE1857" s="32">
        <f t="shared" si="536"/>
        <v>0</v>
      </c>
      <c r="CF1857" s="32">
        <f t="shared" si="537"/>
        <v>0</v>
      </c>
      <c r="CG1857" s="32" t="str">
        <f t="shared" si="538"/>
        <v/>
      </c>
      <c r="CH1857" s="32">
        <v>1852</v>
      </c>
      <c r="CI1857" s="32" t="s">
        <v>6</v>
      </c>
      <c r="CJ1857" s="32" t="str">
        <f t="shared" si="539"/>
        <v/>
      </c>
      <c r="CK1857" s="32" t="str">
        <f t="shared" si="540"/>
        <v/>
      </c>
      <c r="CL1857" s="32" t="str">
        <f t="shared" si="541"/>
        <v/>
      </c>
      <c r="CM1857" s="32" t="str">
        <f t="shared" si="542"/>
        <v/>
      </c>
      <c r="CN1857" s="32" t="str">
        <f t="shared" si="543"/>
        <v/>
      </c>
    </row>
    <row r="1858" spans="71:92" x14ac:dyDescent="0.3">
      <c r="BS1858" s="32" t="str">
        <f>IF(Kiadasi_kiseroiv!$K$2=BT1858,BV1858,"")</f>
        <v/>
      </c>
      <c r="BT1858" s="34" t="str">
        <f t="shared" si="526"/>
        <v/>
      </c>
      <c r="BU1858" s="32" t="str">
        <f t="shared" si="527"/>
        <v/>
      </c>
      <c r="BV1858" s="32" t="str">
        <f t="shared" si="528"/>
        <v/>
      </c>
      <c r="BW1858" s="32" t="str">
        <f t="shared" si="529"/>
        <v/>
      </c>
      <c r="BX1858" s="32" t="str">
        <f t="shared" si="530"/>
        <v/>
      </c>
      <c r="BY1858" s="32" t="str">
        <f t="shared" si="531"/>
        <v/>
      </c>
      <c r="BZ1858" s="32" t="str">
        <f t="shared" si="532"/>
        <v/>
      </c>
      <c r="CA1858" s="32" t="str">
        <f t="shared" si="533"/>
        <v/>
      </c>
      <c r="CB1858" s="33">
        <f>IF(COUNTIF($CD$7:CD1858,CD1858)=1,CD1858,CD1858+COUNTIF($CD$6:CD1857,CD1858))</f>
        <v>57004</v>
      </c>
      <c r="CC1858" s="34">
        <f t="shared" si="534"/>
        <v>55153</v>
      </c>
      <c r="CD1858" s="32">
        <f t="shared" si="535"/>
        <v>55153</v>
      </c>
      <c r="CE1858" s="32">
        <f t="shared" si="536"/>
        <v>0</v>
      </c>
      <c r="CF1858" s="32">
        <f t="shared" si="537"/>
        <v>0</v>
      </c>
      <c r="CG1858" s="32" t="str">
        <f t="shared" si="538"/>
        <v/>
      </c>
      <c r="CH1858" s="32">
        <v>1853</v>
      </c>
      <c r="CI1858" s="32" t="s">
        <v>6</v>
      </c>
      <c r="CJ1858" s="32" t="str">
        <f t="shared" si="539"/>
        <v/>
      </c>
      <c r="CK1858" s="32" t="str">
        <f t="shared" si="540"/>
        <v/>
      </c>
      <c r="CL1858" s="32" t="str">
        <f t="shared" si="541"/>
        <v/>
      </c>
      <c r="CM1858" s="32" t="str">
        <f t="shared" si="542"/>
        <v/>
      </c>
      <c r="CN1858" s="32" t="str">
        <f t="shared" si="543"/>
        <v/>
      </c>
    </row>
    <row r="1859" spans="71:92" x14ac:dyDescent="0.3">
      <c r="BS1859" s="32" t="str">
        <f>IF(Kiadasi_kiseroiv!$K$2=BT1859,BV1859,"")</f>
        <v/>
      </c>
      <c r="BT1859" s="34" t="str">
        <f t="shared" si="526"/>
        <v/>
      </c>
      <c r="BU1859" s="32" t="str">
        <f t="shared" si="527"/>
        <v/>
      </c>
      <c r="BV1859" s="32" t="str">
        <f t="shared" si="528"/>
        <v/>
      </c>
      <c r="BW1859" s="32" t="str">
        <f t="shared" si="529"/>
        <v/>
      </c>
      <c r="BX1859" s="32" t="str">
        <f t="shared" si="530"/>
        <v/>
      </c>
      <c r="BY1859" s="32" t="str">
        <f t="shared" si="531"/>
        <v/>
      </c>
      <c r="BZ1859" s="32" t="str">
        <f t="shared" si="532"/>
        <v/>
      </c>
      <c r="CA1859" s="32" t="str">
        <f t="shared" si="533"/>
        <v/>
      </c>
      <c r="CB1859" s="33">
        <f>IF(COUNTIF($CD$7:CD1859,CD1859)=1,CD1859,CD1859+COUNTIF($CD$6:CD1858,CD1859))</f>
        <v>57005</v>
      </c>
      <c r="CC1859" s="34">
        <f t="shared" si="534"/>
        <v>55153</v>
      </c>
      <c r="CD1859" s="32">
        <f t="shared" si="535"/>
        <v>55153</v>
      </c>
      <c r="CE1859" s="32">
        <f t="shared" si="536"/>
        <v>0</v>
      </c>
      <c r="CF1859" s="32">
        <f t="shared" si="537"/>
        <v>0</v>
      </c>
      <c r="CG1859" s="32" t="str">
        <f t="shared" si="538"/>
        <v/>
      </c>
      <c r="CH1859" s="32">
        <v>1854</v>
      </c>
      <c r="CI1859" s="32" t="s">
        <v>6</v>
      </c>
      <c r="CJ1859" s="32" t="str">
        <f t="shared" si="539"/>
        <v/>
      </c>
      <c r="CK1859" s="32" t="str">
        <f t="shared" si="540"/>
        <v/>
      </c>
      <c r="CL1859" s="32" t="str">
        <f t="shared" si="541"/>
        <v/>
      </c>
      <c r="CM1859" s="32" t="str">
        <f t="shared" si="542"/>
        <v/>
      </c>
      <c r="CN1859" s="32" t="str">
        <f t="shared" si="543"/>
        <v/>
      </c>
    </row>
    <row r="1860" spans="71:92" x14ac:dyDescent="0.3">
      <c r="BS1860" s="32" t="str">
        <f>IF(Kiadasi_kiseroiv!$K$2=BT1860,BV1860,"")</f>
        <v/>
      </c>
      <c r="BT1860" s="34" t="str">
        <f t="shared" si="526"/>
        <v/>
      </c>
      <c r="BU1860" s="32" t="str">
        <f t="shared" si="527"/>
        <v/>
      </c>
      <c r="BV1860" s="32" t="str">
        <f t="shared" si="528"/>
        <v/>
      </c>
      <c r="BW1860" s="32" t="str">
        <f t="shared" si="529"/>
        <v/>
      </c>
      <c r="BX1860" s="32" t="str">
        <f t="shared" si="530"/>
        <v/>
      </c>
      <c r="BY1860" s="32" t="str">
        <f t="shared" si="531"/>
        <v/>
      </c>
      <c r="BZ1860" s="32" t="str">
        <f t="shared" si="532"/>
        <v/>
      </c>
      <c r="CA1860" s="32" t="str">
        <f t="shared" si="533"/>
        <v/>
      </c>
      <c r="CB1860" s="33">
        <f>IF(COUNTIF($CD$7:CD1860,CD1860)=1,CD1860,CD1860+COUNTIF($CD$6:CD1859,CD1860))</f>
        <v>57006</v>
      </c>
      <c r="CC1860" s="34">
        <f t="shared" si="534"/>
        <v>55153</v>
      </c>
      <c r="CD1860" s="32">
        <f t="shared" si="535"/>
        <v>55153</v>
      </c>
      <c r="CE1860" s="32">
        <f t="shared" si="536"/>
        <v>0</v>
      </c>
      <c r="CF1860" s="32">
        <f t="shared" si="537"/>
        <v>0</v>
      </c>
      <c r="CG1860" s="32" t="str">
        <f t="shared" si="538"/>
        <v/>
      </c>
      <c r="CH1860" s="32">
        <v>1855</v>
      </c>
      <c r="CI1860" s="32" t="s">
        <v>6</v>
      </c>
      <c r="CJ1860" s="32" t="str">
        <f t="shared" si="539"/>
        <v/>
      </c>
      <c r="CK1860" s="32" t="str">
        <f t="shared" si="540"/>
        <v/>
      </c>
      <c r="CL1860" s="32" t="str">
        <f t="shared" si="541"/>
        <v/>
      </c>
      <c r="CM1860" s="32" t="str">
        <f t="shared" si="542"/>
        <v/>
      </c>
      <c r="CN1860" s="32" t="str">
        <f t="shared" si="543"/>
        <v/>
      </c>
    </row>
    <row r="1861" spans="71:92" x14ac:dyDescent="0.3">
      <c r="BS1861" s="32" t="str">
        <f>IF(Kiadasi_kiseroiv!$K$2=BT1861,BV1861,"")</f>
        <v/>
      </c>
      <c r="BT1861" s="34" t="str">
        <f t="shared" si="526"/>
        <v/>
      </c>
      <c r="BU1861" s="32" t="str">
        <f t="shared" si="527"/>
        <v/>
      </c>
      <c r="BV1861" s="32" t="str">
        <f t="shared" si="528"/>
        <v/>
      </c>
      <c r="BW1861" s="32" t="str">
        <f t="shared" si="529"/>
        <v/>
      </c>
      <c r="BX1861" s="32" t="str">
        <f t="shared" si="530"/>
        <v/>
      </c>
      <c r="BY1861" s="32" t="str">
        <f t="shared" si="531"/>
        <v/>
      </c>
      <c r="BZ1861" s="32" t="str">
        <f t="shared" si="532"/>
        <v/>
      </c>
      <c r="CA1861" s="32" t="str">
        <f t="shared" si="533"/>
        <v/>
      </c>
      <c r="CB1861" s="33">
        <f>IF(COUNTIF($CD$7:CD1861,CD1861)=1,CD1861,CD1861+COUNTIF($CD$6:CD1860,CD1861))</f>
        <v>57007</v>
      </c>
      <c r="CC1861" s="34">
        <f t="shared" si="534"/>
        <v>55153</v>
      </c>
      <c r="CD1861" s="32">
        <f t="shared" si="535"/>
        <v>55153</v>
      </c>
      <c r="CE1861" s="32">
        <f t="shared" si="536"/>
        <v>0</v>
      </c>
      <c r="CF1861" s="32">
        <f t="shared" si="537"/>
        <v>0</v>
      </c>
      <c r="CG1861" s="32" t="str">
        <f t="shared" si="538"/>
        <v/>
      </c>
      <c r="CH1861" s="32">
        <v>1856</v>
      </c>
      <c r="CI1861" s="32" t="s">
        <v>6</v>
      </c>
      <c r="CJ1861" s="32" t="str">
        <f t="shared" si="539"/>
        <v/>
      </c>
      <c r="CK1861" s="32" t="str">
        <f t="shared" si="540"/>
        <v/>
      </c>
      <c r="CL1861" s="32" t="str">
        <f t="shared" si="541"/>
        <v/>
      </c>
      <c r="CM1861" s="32" t="str">
        <f t="shared" si="542"/>
        <v/>
      </c>
      <c r="CN1861" s="32" t="str">
        <f t="shared" si="543"/>
        <v/>
      </c>
    </row>
    <row r="1862" spans="71:92" x14ac:dyDescent="0.3">
      <c r="BS1862" s="32" t="str">
        <f>IF(Kiadasi_kiseroiv!$K$2=BT1862,BV1862,"")</f>
        <v/>
      </c>
      <c r="BT1862" s="34" t="str">
        <f t="shared" si="526"/>
        <v/>
      </c>
      <c r="BU1862" s="32" t="str">
        <f t="shared" si="527"/>
        <v/>
      </c>
      <c r="BV1862" s="32" t="str">
        <f t="shared" si="528"/>
        <v/>
      </c>
      <c r="BW1862" s="32" t="str">
        <f t="shared" si="529"/>
        <v/>
      </c>
      <c r="BX1862" s="32" t="str">
        <f t="shared" si="530"/>
        <v/>
      </c>
      <c r="BY1862" s="32" t="str">
        <f t="shared" si="531"/>
        <v/>
      </c>
      <c r="BZ1862" s="32" t="str">
        <f t="shared" si="532"/>
        <v/>
      </c>
      <c r="CA1862" s="32" t="str">
        <f t="shared" si="533"/>
        <v/>
      </c>
      <c r="CB1862" s="33">
        <f>IF(COUNTIF($CD$7:CD1862,CD1862)=1,CD1862,CD1862+COUNTIF($CD$6:CD1861,CD1862))</f>
        <v>57008</v>
      </c>
      <c r="CC1862" s="34">
        <f t="shared" si="534"/>
        <v>55153</v>
      </c>
      <c r="CD1862" s="32">
        <f t="shared" si="535"/>
        <v>55153</v>
      </c>
      <c r="CE1862" s="32">
        <f t="shared" si="536"/>
        <v>0</v>
      </c>
      <c r="CF1862" s="32">
        <f t="shared" si="537"/>
        <v>0</v>
      </c>
      <c r="CG1862" s="32" t="str">
        <f t="shared" si="538"/>
        <v/>
      </c>
      <c r="CH1862" s="32">
        <v>1857</v>
      </c>
      <c r="CI1862" s="32" t="s">
        <v>6</v>
      </c>
      <c r="CJ1862" s="32" t="str">
        <f t="shared" si="539"/>
        <v/>
      </c>
      <c r="CK1862" s="32" t="str">
        <f t="shared" si="540"/>
        <v/>
      </c>
      <c r="CL1862" s="32" t="str">
        <f t="shared" si="541"/>
        <v/>
      </c>
      <c r="CM1862" s="32" t="str">
        <f t="shared" si="542"/>
        <v/>
      </c>
      <c r="CN1862" s="32" t="str">
        <f t="shared" si="543"/>
        <v/>
      </c>
    </row>
    <row r="1863" spans="71:92" x14ac:dyDescent="0.3">
      <c r="BS1863" s="32" t="str">
        <f>IF(Kiadasi_kiseroiv!$K$2=BT1863,BV1863,"")</f>
        <v/>
      </c>
      <c r="BT1863" s="34" t="str">
        <f t="shared" si="526"/>
        <v/>
      </c>
      <c r="BU1863" s="32" t="str">
        <f t="shared" si="527"/>
        <v/>
      </c>
      <c r="BV1863" s="32" t="str">
        <f t="shared" si="528"/>
        <v/>
      </c>
      <c r="BW1863" s="32" t="str">
        <f t="shared" si="529"/>
        <v/>
      </c>
      <c r="BX1863" s="32" t="str">
        <f t="shared" si="530"/>
        <v/>
      </c>
      <c r="BY1863" s="32" t="str">
        <f t="shared" si="531"/>
        <v/>
      </c>
      <c r="BZ1863" s="32" t="str">
        <f t="shared" si="532"/>
        <v/>
      </c>
      <c r="CA1863" s="32" t="str">
        <f t="shared" si="533"/>
        <v/>
      </c>
      <c r="CB1863" s="33">
        <f>IF(COUNTIF($CD$7:CD1863,CD1863)=1,CD1863,CD1863+COUNTIF($CD$6:CD1862,CD1863))</f>
        <v>57009</v>
      </c>
      <c r="CC1863" s="34">
        <f t="shared" si="534"/>
        <v>55153</v>
      </c>
      <c r="CD1863" s="32">
        <f t="shared" si="535"/>
        <v>55153</v>
      </c>
      <c r="CE1863" s="32">
        <f t="shared" si="536"/>
        <v>0</v>
      </c>
      <c r="CF1863" s="32">
        <f t="shared" si="537"/>
        <v>0</v>
      </c>
      <c r="CG1863" s="32" t="str">
        <f t="shared" si="538"/>
        <v/>
      </c>
      <c r="CH1863" s="32">
        <v>1858</v>
      </c>
      <c r="CI1863" s="32" t="s">
        <v>6</v>
      </c>
      <c r="CJ1863" s="32" t="str">
        <f t="shared" si="539"/>
        <v/>
      </c>
      <c r="CK1863" s="32" t="str">
        <f t="shared" si="540"/>
        <v/>
      </c>
      <c r="CL1863" s="32" t="str">
        <f t="shared" si="541"/>
        <v/>
      </c>
      <c r="CM1863" s="32" t="str">
        <f t="shared" si="542"/>
        <v/>
      </c>
      <c r="CN1863" s="32" t="str">
        <f t="shared" si="543"/>
        <v/>
      </c>
    </row>
    <row r="1864" spans="71:92" x14ac:dyDescent="0.3">
      <c r="BS1864" s="32" t="str">
        <f>IF(Kiadasi_kiseroiv!$K$2=BT1864,BV1864,"")</f>
        <v/>
      </c>
      <c r="BT1864" s="34" t="str">
        <f t="shared" si="526"/>
        <v/>
      </c>
      <c r="BU1864" s="32" t="str">
        <f t="shared" si="527"/>
        <v/>
      </c>
      <c r="BV1864" s="32" t="str">
        <f t="shared" si="528"/>
        <v/>
      </c>
      <c r="BW1864" s="32" t="str">
        <f t="shared" si="529"/>
        <v/>
      </c>
      <c r="BX1864" s="32" t="str">
        <f t="shared" si="530"/>
        <v/>
      </c>
      <c r="BY1864" s="32" t="str">
        <f t="shared" si="531"/>
        <v/>
      </c>
      <c r="BZ1864" s="32" t="str">
        <f t="shared" si="532"/>
        <v/>
      </c>
      <c r="CA1864" s="32" t="str">
        <f t="shared" si="533"/>
        <v/>
      </c>
      <c r="CB1864" s="33">
        <f>IF(COUNTIF($CD$7:CD1864,CD1864)=1,CD1864,CD1864+COUNTIF($CD$6:CD1863,CD1864))</f>
        <v>57010</v>
      </c>
      <c r="CC1864" s="34">
        <f t="shared" si="534"/>
        <v>55153</v>
      </c>
      <c r="CD1864" s="32">
        <f t="shared" si="535"/>
        <v>55153</v>
      </c>
      <c r="CE1864" s="32">
        <f t="shared" si="536"/>
        <v>0</v>
      </c>
      <c r="CF1864" s="32">
        <f t="shared" si="537"/>
        <v>0</v>
      </c>
      <c r="CG1864" s="32" t="str">
        <f t="shared" si="538"/>
        <v/>
      </c>
      <c r="CH1864" s="32">
        <v>1859</v>
      </c>
      <c r="CI1864" s="32" t="s">
        <v>6</v>
      </c>
      <c r="CJ1864" s="32" t="str">
        <f t="shared" si="539"/>
        <v/>
      </c>
      <c r="CK1864" s="32" t="str">
        <f t="shared" si="540"/>
        <v/>
      </c>
      <c r="CL1864" s="32" t="str">
        <f t="shared" si="541"/>
        <v/>
      </c>
      <c r="CM1864" s="32" t="str">
        <f t="shared" si="542"/>
        <v/>
      </c>
      <c r="CN1864" s="32" t="str">
        <f t="shared" si="543"/>
        <v/>
      </c>
    </row>
    <row r="1865" spans="71:92" x14ac:dyDescent="0.3">
      <c r="BS1865" s="32" t="str">
        <f>IF(Kiadasi_kiseroiv!$K$2=BT1865,BV1865,"")</f>
        <v/>
      </c>
      <c r="BT1865" s="34" t="str">
        <f t="shared" si="526"/>
        <v/>
      </c>
      <c r="BU1865" s="32" t="str">
        <f t="shared" si="527"/>
        <v/>
      </c>
      <c r="BV1865" s="32" t="str">
        <f t="shared" si="528"/>
        <v/>
      </c>
      <c r="BW1865" s="32" t="str">
        <f t="shared" si="529"/>
        <v/>
      </c>
      <c r="BX1865" s="32" t="str">
        <f t="shared" si="530"/>
        <v/>
      </c>
      <c r="BY1865" s="32" t="str">
        <f t="shared" si="531"/>
        <v/>
      </c>
      <c r="BZ1865" s="32" t="str">
        <f t="shared" si="532"/>
        <v/>
      </c>
      <c r="CA1865" s="32" t="str">
        <f t="shared" si="533"/>
        <v/>
      </c>
      <c r="CB1865" s="33">
        <f>IF(COUNTIF($CD$7:CD1865,CD1865)=1,CD1865,CD1865+COUNTIF($CD$6:CD1864,CD1865))</f>
        <v>57011</v>
      </c>
      <c r="CC1865" s="34">
        <f t="shared" si="534"/>
        <v>55153</v>
      </c>
      <c r="CD1865" s="32">
        <f t="shared" si="535"/>
        <v>55153</v>
      </c>
      <c r="CE1865" s="32">
        <f t="shared" si="536"/>
        <v>0</v>
      </c>
      <c r="CF1865" s="32">
        <f t="shared" si="537"/>
        <v>0</v>
      </c>
      <c r="CG1865" s="32" t="str">
        <f t="shared" si="538"/>
        <v/>
      </c>
      <c r="CH1865" s="32">
        <v>1860</v>
      </c>
      <c r="CI1865" s="32" t="s">
        <v>6</v>
      </c>
      <c r="CJ1865" s="32" t="str">
        <f t="shared" si="539"/>
        <v/>
      </c>
      <c r="CK1865" s="32" t="str">
        <f t="shared" si="540"/>
        <v/>
      </c>
      <c r="CL1865" s="32" t="str">
        <f t="shared" si="541"/>
        <v/>
      </c>
      <c r="CM1865" s="32" t="str">
        <f t="shared" si="542"/>
        <v/>
      </c>
      <c r="CN1865" s="32" t="str">
        <f t="shared" si="543"/>
        <v/>
      </c>
    </row>
    <row r="1866" spans="71:92" x14ac:dyDescent="0.3">
      <c r="BS1866" s="32" t="str">
        <f>IF(Kiadasi_kiseroiv!$K$2=BT1866,BV1866,"")</f>
        <v/>
      </c>
      <c r="BT1866" s="34" t="str">
        <f t="shared" si="526"/>
        <v/>
      </c>
      <c r="BU1866" s="32" t="str">
        <f t="shared" si="527"/>
        <v/>
      </c>
      <c r="BV1866" s="32" t="str">
        <f t="shared" si="528"/>
        <v/>
      </c>
      <c r="BW1866" s="32" t="str">
        <f t="shared" si="529"/>
        <v/>
      </c>
      <c r="BX1866" s="32" t="str">
        <f t="shared" si="530"/>
        <v/>
      </c>
      <c r="BY1866" s="32" t="str">
        <f t="shared" si="531"/>
        <v/>
      </c>
      <c r="BZ1866" s="32" t="str">
        <f t="shared" si="532"/>
        <v/>
      </c>
      <c r="CA1866" s="32" t="str">
        <f t="shared" si="533"/>
        <v/>
      </c>
      <c r="CB1866" s="33">
        <f>IF(COUNTIF($CD$7:CD1866,CD1866)=1,CD1866,CD1866+COUNTIF($CD$6:CD1865,CD1866))</f>
        <v>57012</v>
      </c>
      <c r="CC1866" s="34">
        <f t="shared" si="534"/>
        <v>55153</v>
      </c>
      <c r="CD1866" s="32">
        <f t="shared" si="535"/>
        <v>55153</v>
      </c>
      <c r="CE1866" s="32">
        <f t="shared" si="536"/>
        <v>0</v>
      </c>
      <c r="CF1866" s="32">
        <f t="shared" si="537"/>
        <v>0</v>
      </c>
      <c r="CG1866" s="32" t="str">
        <f t="shared" si="538"/>
        <v/>
      </c>
      <c r="CH1866" s="32">
        <v>1861</v>
      </c>
      <c r="CI1866" s="32" t="s">
        <v>6</v>
      </c>
      <c r="CJ1866" s="32" t="str">
        <f t="shared" si="539"/>
        <v/>
      </c>
      <c r="CK1866" s="32" t="str">
        <f t="shared" si="540"/>
        <v/>
      </c>
      <c r="CL1866" s="32" t="str">
        <f t="shared" si="541"/>
        <v/>
      </c>
      <c r="CM1866" s="32" t="str">
        <f t="shared" si="542"/>
        <v/>
      </c>
      <c r="CN1866" s="32" t="str">
        <f t="shared" si="543"/>
        <v/>
      </c>
    </row>
    <row r="1867" spans="71:92" x14ac:dyDescent="0.3">
      <c r="BS1867" s="32" t="str">
        <f>IF(Kiadasi_kiseroiv!$K$2=BT1867,BV1867,"")</f>
        <v/>
      </c>
      <c r="BT1867" s="34" t="str">
        <f t="shared" si="526"/>
        <v/>
      </c>
      <c r="BU1867" s="32" t="str">
        <f t="shared" si="527"/>
        <v/>
      </c>
      <c r="BV1867" s="32" t="str">
        <f t="shared" si="528"/>
        <v/>
      </c>
      <c r="BW1867" s="32" t="str">
        <f t="shared" si="529"/>
        <v/>
      </c>
      <c r="BX1867" s="32" t="str">
        <f t="shared" si="530"/>
        <v/>
      </c>
      <c r="BY1867" s="32" t="str">
        <f t="shared" si="531"/>
        <v/>
      </c>
      <c r="BZ1867" s="32" t="str">
        <f t="shared" si="532"/>
        <v/>
      </c>
      <c r="CA1867" s="32" t="str">
        <f t="shared" si="533"/>
        <v/>
      </c>
      <c r="CB1867" s="33">
        <f>IF(COUNTIF($CD$7:CD1867,CD1867)=1,CD1867,CD1867+COUNTIF($CD$6:CD1866,CD1867))</f>
        <v>57013</v>
      </c>
      <c r="CC1867" s="34">
        <f t="shared" si="534"/>
        <v>55153</v>
      </c>
      <c r="CD1867" s="32">
        <f t="shared" si="535"/>
        <v>55153</v>
      </c>
      <c r="CE1867" s="32">
        <f t="shared" si="536"/>
        <v>0</v>
      </c>
      <c r="CF1867" s="32">
        <f t="shared" si="537"/>
        <v>0</v>
      </c>
      <c r="CG1867" s="32" t="str">
        <f t="shared" si="538"/>
        <v/>
      </c>
      <c r="CH1867" s="32">
        <v>1862</v>
      </c>
      <c r="CI1867" s="32" t="s">
        <v>6</v>
      </c>
      <c r="CJ1867" s="32" t="str">
        <f t="shared" si="539"/>
        <v/>
      </c>
      <c r="CK1867" s="32" t="str">
        <f t="shared" si="540"/>
        <v/>
      </c>
      <c r="CL1867" s="32" t="str">
        <f t="shared" si="541"/>
        <v/>
      </c>
      <c r="CM1867" s="32" t="str">
        <f t="shared" si="542"/>
        <v/>
      </c>
      <c r="CN1867" s="32" t="str">
        <f t="shared" si="543"/>
        <v/>
      </c>
    </row>
    <row r="1868" spans="71:92" x14ac:dyDescent="0.3">
      <c r="BS1868" s="32" t="str">
        <f>IF(Kiadasi_kiseroiv!$K$2=BT1868,BV1868,"")</f>
        <v/>
      </c>
      <c r="BT1868" s="34" t="str">
        <f t="shared" si="526"/>
        <v/>
      </c>
      <c r="BU1868" s="32" t="str">
        <f t="shared" si="527"/>
        <v/>
      </c>
      <c r="BV1868" s="32" t="str">
        <f t="shared" si="528"/>
        <v/>
      </c>
      <c r="BW1868" s="32" t="str">
        <f t="shared" si="529"/>
        <v/>
      </c>
      <c r="BX1868" s="32" t="str">
        <f t="shared" si="530"/>
        <v/>
      </c>
      <c r="BY1868" s="32" t="str">
        <f t="shared" si="531"/>
        <v/>
      </c>
      <c r="BZ1868" s="32" t="str">
        <f t="shared" si="532"/>
        <v/>
      </c>
      <c r="CA1868" s="32" t="str">
        <f t="shared" si="533"/>
        <v/>
      </c>
      <c r="CB1868" s="33">
        <f>IF(COUNTIF($CD$7:CD1868,CD1868)=1,CD1868,CD1868+COUNTIF($CD$6:CD1867,CD1868))</f>
        <v>57014</v>
      </c>
      <c r="CC1868" s="34">
        <f t="shared" si="534"/>
        <v>55153</v>
      </c>
      <c r="CD1868" s="32">
        <f t="shared" si="535"/>
        <v>55153</v>
      </c>
      <c r="CE1868" s="32">
        <f t="shared" si="536"/>
        <v>0</v>
      </c>
      <c r="CF1868" s="32">
        <f t="shared" si="537"/>
        <v>0</v>
      </c>
      <c r="CG1868" s="32" t="str">
        <f t="shared" si="538"/>
        <v/>
      </c>
      <c r="CH1868" s="32">
        <v>1863</v>
      </c>
      <c r="CI1868" s="32" t="s">
        <v>6</v>
      </c>
      <c r="CJ1868" s="32" t="str">
        <f t="shared" si="539"/>
        <v/>
      </c>
      <c r="CK1868" s="32" t="str">
        <f t="shared" si="540"/>
        <v/>
      </c>
      <c r="CL1868" s="32" t="str">
        <f t="shared" si="541"/>
        <v/>
      </c>
      <c r="CM1868" s="32" t="str">
        <f t="shared" si="542"/>
        <v/>
      </c>
      <c r="CN1868" s="32" t="str">
        <f t="shared" si="543"/>
        <v/>
      </c>
    </row>
    <row r="1869" spans="71:92" x14ac:dyDescent="0.3">
      <c r="BS1869" s="32" t="str">
        <f>IF(Kiadasi_kiseroiv!$K$2=BT1869,BV1869,"")</f>
        <v/>
      </c>
      <c r="BT1869" s="34" t="str">
        <f t="shared" si="526"/>
        <v/>
      </c>
      <c r="BU1869" s="32" t="str">
        <f t="shared" si="527"/>
        <v/>
      </c>
      <c r="BV1869" s="32" t="str">
        <f t="shared" si="528"/>
        <v/>
      </c>
      <c r="BW1869" s="32" t="str">
        <f t="shared" si="529"/>
        <v/>
      </c>
      <c r="BX1869" s="32" t="str">
        <f t="shared" si="530"/>
        <v/>
      </c>
      <c r="BY1869" s="32" t="str">
        <f t="shared" si="531"/>
        <v/>
      </c>
      <c r="BZ1869" s="32" t="str">
        <f t="shared" si="532"/>
        <v/>
      </c>
      <c r="CA1869" s="32" t="str">
        <f t="shared" si="533"/>
        <v/>
      </c>
      <c r="CB1869" s="33">
        <f>IF(COUNTIF($CD$7:CD1869,CD1869)=1,CD1869,CD1869+COUNTIF($CD$6:CD1868,CD1869))</f>
        <v>57015</v>
      </c>
      <c r="CC1869" s="34">
        <f t="shared" si="534"/>
        <v>55153</v>
      </c>
      <c r="CD1869" s="32">
        <f t="shared" si="535"/>
        <v>55153</v>
      </c>
      <c r="CE1869" s="32">
        <f t="shared" si="536"/>
        <v>0</v>
      </c>
      <c r="CF1869" s="32">
        <f t="shared" si="537"/>
        <v>0</v>
      </c>
      <c r="CG1869" s="32" t="str">
        <f t="shared" si="538"/>
        <v/>
      </c>
      <c r="CH1869" s="32">
        <v>1864</v>
      </c>
      <c r="CI1869" s="32" t="s">
        <v>6</v>
      </c>
      <c r="CJ1869" s="32" t="str">
        <f t="shared" si="539"/>
        <v/>
      </c>
      <c r="CK1869" s="32" t="str">
        <f t="shared" si="540"/>
        <v/>
      </c>
      <c r="CL1869" s="32" t="str">
        <f t="shared" si="541"/>
        <v/>
      </c>
      <c r="CM1869" s="32" t="str">
        <f t="shared" si="542"/>
        <v/>
      </c>
      <c r="CN1869" s="32" t="str">
        <f t="shared" si="543"/>
        <v/>
      </c>
    </row>
    <row r="1870" spans="71:92" x14ac:dyDescent="0.3">
      <c r="BS1870" s="32" t="str">
        <f>IF(Kiadasi_kiseroiv!$K$2=BT1870,BV1870,"")</f>
        <v/>
      </c>
      <c r="BT1870" s="34" t="str">
        <f t="shared" si="526"/>
        <v/>
      </c>
      <c r="BU1870" s="32" t="str">
        <f t="shared" si="527"/>
        <v/>
      </c>
      <c r="BV1870" s="32" t="str">
        <f t="shared" si="528"/>
        <v/>
      </c>
      <c r="BW1870" s="32" t="str">
        <f t="shared" si="529"/>
        <v/>
      </c>
      <c r="BX1870" s="32" t="str">
        <f t="shared" si="530"/>
        <v/>
      </c>
      <c r="BY1870" s="32" t="str">
        <f t="shared" si="531"/>
        <v/>
      </c>
      <c r="BZ1870" s="32" t="str">
        <f t="shared" si="532"/>
        <v/>
      </c>
      <c r="CA1870" s="32" t="str">
        <f t="shared" si="533"/>
        <v/>
      </c>
      <c r="CB1870" s="33">
        <f>IF(COUNTIF($CD$7:CD1870,CD1870)=1,CD1870,CD1870+COUNTIF($CD$6:CD1869,CD1870))</f>
        <v>57016</v>
      </c>
      <c r="CC1870" s="34">
        <f t="shared" si="534"/>
        <v>55153</v>
      </c>
      <c r="CD1870" s="32">
        <f t="shared" si="535"/>
        <v>55153</v>
      </c>
      <c r="CE1870" s="32">
        <f t="shared" si="536"/>
        <v>0</v>
      </c>
      <c r="CF1870" s="32">
        <f t="shared" si="537"/>
        <v>0</v>
      </c>
      <c r="CG1870" s="32" t="str">
        <f t="shared" si="538"/>
        <v/>
      </c>
      <c r="CH1870" s="32">
        <v>1865</v>
      </c>
      <c r="CI1870" s="32" t="s">
        <v>6</v>
      </c>
      <c r="CJ1870" s="32" t="str">
        <f t="shared" si="539"/>
        <v/>
      </c>
      <c r="CK1870" s="32" t="str">
        <f t="shared" si="540"/>
        <v/>
      </c>
      <c r="CL1870" s="32" t="str">
        <f t="shared" si="541"/>
        <v/>
      </c>
      <c r="CM1870" s="32" t="str">
        <f t="shared" si="542"/>
        <v/>
      </c>
      <c r="CN1870" s="32" t="str">
        <f t="shared" si="543"/>
        <v/>
      </c>
    </row>
    <row r="1871" spans="71:92" x14ac:dyDescent="0.3">
      <c r="BS1871" s="32" t="str">
        <f>IF(Kiadasi_kiseroiv!$K$2=BT1871,BV1871,"")</f>
        <v/>
      </c>
      <c r="BT1871" s="34" t="str">
        <f t="shared" si="526"/>
        <v/>
      </c>
      <c r="BU1871" s="32" t="str">
        <f t="shared" si="527"/>
        <v/>
      </c>
      <c r="BV1871" s="32" t="str">
        <f t="shared" si="528"/>
        <v/>
      </c>
      <c r="BW1871" s="32" t="str">
        <f t="shared" si="529"/>
        <v/>
      </c>
      <c r="BX1871" s="32" t="str">
        <f t="shared" si="530"/>
        <v/>
      </c>
      <c r="BY1871" s="32" t="str">
        <f t="shared" si="531"/>
        <v/>
      </c>
      <c r="BZ1871" s="32" t="str">
        <f t="shared" si="532"/>
        <v/>
      </c>
      <c r="CA1871" s="32" t="str">
        <f t="shared" si="533"/>
        <v/>
      </c>
      <c r="CB1871" s="33">
        <f>IF(COUNTIF($CD$7:CD1871,CD1871)=1,CD1871,CD1871+COUNTIF($CD$6:CD1870,CD1871))</f>
        <v>57017</v>
      </c>
      <c r="CC1871" s="34">
        <f t="shared" si="534"/>
        <v>55153</v>
      </c>
      <c r="CD1871" s="32">
        <f t="shared" si="535"/>
        <v>55153</v>
      </c>
      <c r="CE1871" s="32">
        <f t="shared" si="536"/>
        <v>0</v>
      </c>
      <c r="CF1871" s="32">
        <f t="shared" si="537"/>
        <v>0</v>
      </c>
      <c r="CG1871" s="32" t="str">
        <f t="shared" si="538"/>
        <v/>
      </c>
      <c r="CH1871" s="32">
        <v>1866</v>
      </c>
      <c r="CI1871" s="32" t="s">
        <v>6</v>
      </c>
      <c r="CJ1871" s="32" t="str">
        <f t="shared" si="539"/>
        <v/>
      </c>
      <c r="CK1871" s="32" t="str">
        <f t="shared" si="540"/>
        <v/>
      </c>
      <c r="CL1871" s="32" t="str">
        <f t="shared" si="541"/>
        <v/>
      </c>
      <c r="CM1871" s="32" t="str">
        <f t="shared" si="542"/>
        <v/>
      </c>
      <c r="CN1871" s="32" t="str">
        <f t="shared" si="543"/>
        <v/>
      </c>
    </row>
    <row r="1872" spans="71:92" x14ac:dyDescent="0.3">
      <c r="BS1872" s="32" t="str">
        <f>IF(Kiadasi_kiseroiv!$K$2=BT1872,BV1872,"")</f>
        <v/>
      </c>
      <c r="BT1872" s="34" t="str">
        <f t="shared" si="526"/>
        <v/>
      </c>
      <c r="BU1872" s="32" t="str">
        <f t="shared" si="527"/>
        <v/>
      </c>
      <c r="BV1872" s="32" t="str">
        <f t="shared" si="528"/>
        <v/>
      </c>
      <c r="BW1872" s="32" t="str">
        <f t="shared" si="529"/>
        <v/>
      </c>
      <c r="BX1872" s="32" t="str">
        <f t="shared" si="530"/>
        <v/>
      </c>
      <c r="BY1872" s="32" t="str">
        <f t="shared" si="531"/>
        <v/>
      </c>
      <c r="BZ1872" s="32" t="str">
        <f t="shared" si="532"/>
        <v/>
      </c>
      <c r="CA1872" s="32" t="str">
        <f t="shared" si="533"/>
        <v/>
      </c>
      <c r="CB1872" s="33">
        <f>IF(COUNTIF($CD$7:CD1872,CD1872)=1,CD1872,CD1872+COUNTIF($CD$6:CD1871,CD1872))</f>
        <v>57018</v>
      </c>
      <c r="CC1872" s="34">
        <f t="shared" si="534"/>
        <v>55153</v>
      </c>
      <c r="CD1872" s="32">
        <f t="shared" si="535"/>
        <v>55153</v>
      </c>
      <c r="CE1872" s="32">
        <f t="shared" si="536"/>
        <v>0</v>
      </c>
      <c r="CF1872" s="32">
        <f t="shared" si="537"/>
        <v>0</v>
      </c>
      <c r="CG1872" s="32" t="str">
        <f t="shared" si="538"/>
        <v/>
      </c>
      <c r="CH1872" s="32">
        <v>1867</v>
      </c>
      <c r="CI1872" s="32" t="s">
        <v>6</v>
      </c>
      <c r="CJ1872" s="32" t="str">
        <f t="shared" si="539"/>
        <v/>
      </c>
      <c r="CK1872" s="32" t="str">
        <f t="shared" si="540"/>
        <v/>
      </c>
      <c r="CL1872" s="32" t="str">
        <f t="shared" si="541"/>
        <v/>
      </c>
      <c r="CM1872" s="32" t="str">
        <f t="shared" si="542"/>
        <v/>
      </c>
      <c r="CN1872" s="32" t="str">
        <f t="shared" si="543"/>
        <v/>
      </c>
    </row>
    <row r="1873" spans="71:92" x14ac:dyDescent="0.3">
      <c r="BS1873" s="32" t="str">
        <f>IF(Kiadasi_kiseroiv!$K$2=BT1873,BV1873,"")</f>
        <v/>
      </c>
      <c r="BT1873" s="34" t="str">
        <f t="shared" si="526"/>
        <v/>
      </c>
      <c r="BU1873" s="32" t="str">
        <f t="shared" si="527"/>
        <v/>
      </c>
      <c r="BV1873" s="32" t="str">
        <f t="shared" si="528"/>
        <v/>
      </c>
      <c r="BW1873" s="32" t="str">
        <f t="shared" si="529"/>
        <v/>
      </c>
      <c r="BX1873" s="32" t="str">
        <f t="shared" si="530"/>
        <v/>
      </c>
      <c r="BY1873" s="32" t="str">
        <f t="shared" si="531"/>
        <v/>
      </c>
      <c r="BZ1873" s="32" t="str">
        <f t="shared" si="532"/>
        <v/>
      </c>
      <c r="CA1873" s="32" t="str">
        <f t="shared" si="533"/>
        <v/>
      </c>
      <c r="CB1873" s="33">
        <f>IF(COUNTIF($CD$7:CD1873,CD1873)=1,CD1873,CD1873+COUNTIF($CD$6:CD1872,CD1873))</f>
        <v>57019</v>
      </c>
      <c r="CC1873" s="34">
        <f t="shared" si="534"/>
        <v>55153</v>
      </c>
      <c r="CD1873" s="32">
        <f t="shared" si="535"/>
        <v>55153</v>
      </c>
      <c r="CE1873" s="32">
        <f t="shared" si="536"/>
        <v>0</v>
      </c>
      <c r="CF1873" s="32">
        <f t="shared" si="537"/>
        <v>0</v>
      </c>
      <c r="CG1873" s="32" t="str">
        <f t="shared" si="538"/>
        <v/>
      </c>
      <c r="CH1873" s="32">
        <v>1868</v>
      </c>
      <c r="CI1873" s="32" t="s">
        <v>6</v>
      </c>
      <c r="CJ1873" s="32" t="str">
        <f t="shared" si="539"/>
        <v/>
      </c>
      <c r="CK1873" s="32" t="str">
        <f t="shared" si="540"/>
        <v/>
      </c>
      <c r="CL1873" s="32" t="str">
        <f t="shared" si="541"/>
        <v/>
      </c>
      <c r="CM1873" s="32" t="str">
        <f t="shared" si="542"/>
        <v/>
      </c>
      <c r="CN1873" s="32" t="str">
        <f t="shared" si="543"/>
        <v/>
      </c>
    </row>
    <row r="1874" spans="71:92" x14ac:dyDescent="0.3">
      <c r="BS1874" s="32" t="str">
        <f>IF(Kiadasi_kiseroiv!$K$2=BT1874,BV1874,"")</f>
        <v/>
      </c>
      <c r="BT1874" s="34" t="str">
        <f t="shared" si="526"/>
        <v/>
      </c>
      <c r="BU1874" s="32" t="str">
        <f t="shared" si="527"/>
        <v/>
      </c>
      <c r="BV1874" s="32" t="str">
        <f t="shared" si="528"/>
        <v/>
      </c>
      <c r="BW1874" s="32" t="str">
        <f t="shared" si="529"/>
        <v/>
      </c>
      <c r="BX1874" s="32" t="str">
        <f t="shared" si="530"/>
        <v/>
      </c>
      <c r="BY1874" s="32" t="str">
        <f t="shared" si="531"/>
        <v/>
      </c>
      <c r="BZ1874" s="32" t="str">
        <f t="shared" si="532"/>
        <v/>
      </c>
      <c r="CA1874" s="32" t="str">
        <f t="shared" si="533"/>
        <v/>
      </c>
      <c r="CB1874" s="33">
        <f>IF(COUNTIF($CD$7:CD1874,CD1874)=1,CD1874,CD1874+COUNTIF($CD$6:CD1873,CD1874))</f>
        <v>57020</v>
      </c>
      <c r="CC1874" s="34">
        <f t="shared" si="534"/>
        <v>55153</v>
      </c>
      <c r="CD1874" s="32">
        <f t="shared" si="535"/>
        <v>55153</v>
      </c>
      <c r="CE1874" s="32">
        <f t="shared" si="536"/>
        <v>0</v>
      </c>
      <c r="CF1874" s="32">
        <f t="shared" si="537"/>
        <v>0</v>
      </c>
      <c r="CG1874" s="32" t="str">
        <f t="shared" si="538"/>
        <v/>
      </c>
      <c r="CH1874" s="32">
        <v>1869</v>
      </c>
      <c r="CI1874" s="32" t="s">
        <v>6</v>
      </c>
      <c r="CJ1874" s="32" t="str">
        <f t="shared" si="539"/>
        <v/>
      </c>
      <c r="CK1874" s="32" t="str">
        <f t="shared" si="540"/>
        <v/>
      </c>
      <c r="CL1874" s="32" t="str">
        <f t="shared" si="541"/>
        <v/>
      </c>
      <c r="CM1874" s="32" t="str">
        <f t="shared" si="542"/>
        <v/>
      </c>
      <c r="CN1874" s="32" t="str">
        <f t="shared" si="543"/>
        <v/>
      </c>
    </row>
    <row r="1875" spans="71:92" x14ac:dyDescent="0.3">
      <c r="BS1875" s="32" t="str">
        <f>IF(Kiadasi_kiseroiv!$K$2=BT1875,BV1875,"")</f>
        <v/>
      </c>
      <c r="BT1875" s="34" t="str">
        <f t="shared" si="526"/>
        <v/>
      </c>
      <c r="BU1875" s="32" t="str">
        <f t="shared" si="527"/>
        <v/>
      </c>
      <c r="BV1875" s="32" t="str">
        <f t="shared" si="528"/>
        <v/>
      </c>
      <c r="BW1875" s="32" t="str">
        <f t="shared" si="529"/>
        <v/>
      </c>
      <c r="BX1875" s="32" t="str">
        <f t="shared" si="530"/>
        <v/>
      </c>
      <c r="BY1875" s="32" t="str">
        <f t="shared" si="531"/>
        <v/>
      </c>
      <c r="BZ1875" s="32" t="str">
        <f t="shared" si="532"/>
        <v/>
      </c>
      <c r="CA1875" s="32" t="str">
        <f t="shared" si="533"/>
        <v/>
      </c>
      <c r="CB1875" s="33">
        <f>IF(COUNTIF($CD$7:CD1875,CD1875)=1,CD1875,CD1875+COUNTIF($CD$6:CD1874,CD1875))</f>
        <v>57021</v>
      </c>
      <c r="CC1875" s="34">
        <f t="shared" si="534"/>
        <v>55153</v>
      </c>
      <c r="CD1875" s="32">
        <f t="shared" si="535"/>
        <v>55153</v>
      </c>
      <c r="CE1875" s="32">
        <f t="shared" si="536"/>
        <v>0</v>
      </c>
      <c r="CF1875" s="32">
        <f t="shared" si="537"/>
        <v>0</v>
      </c>
      <c r="CG1875" s="32" t="str">
        <f t="shared" si="538"/>
        <v/>
      </c>
      <c r="CH1875" s="32">
        <v>1870</v>
      </c>
      <c r="CI1875" s="32" t="s">
        <v>6</v>
      </c>
      <c r="CJ1875" s="32" t="str">
        <f t="shared" si="539"/>
        <v/>
      </c>
      <c r="CK1875" s="32" t="str">
        <f t="shared" si="540"/>
        <v/>
      </c>
      <c r="CL1875" s="32" t="str">
        <f t="shared" si="541"/>
        <v/>
      </c>
      <c r="CM1875" s="32" t="str">
        <f t="shared" si="542"/>
        <v/>
      </c>
      <c r="CN1875" s="32" t="str">
        <f t="shared" si="543"/>
        <v/>
      </c>
    </row>
    <row r="1876" spans="71:92" x14ac:dyDescent="0.3">
      <c r="BS1876" s="32" t="str">
        <f>IF(Kiadasi_kiseroiv!$K$2=BT1876,BV1876,"")</f>
        <v/>
      </c>
      <c r="BT1876" s="34" t="str">
        <f t="shared" si="526"/>
        <v/>
      </c>
      <c r="BU1876" s="32" t="str">
        <f t="shared" si="527"/>
        <v/>
      </c>
      <c r="BV1876" s="32" t="str">
        <f t="shared" si="528"/>
        <v/>
      </c>
      <c r="BW1876" s="32" t="str">
        <f t="shared" si="529"/>
        <v/>
      </c>
      <c r="BX1876" s="32" t="str">
        <f t="shared" si="530"/>
        <v/>
      </c>
      <c r="BY1876" s="32" t="str">
        <f t="shared" si="531"/>
        <v/>
      </c>
      <c r="BZ1876" s="32" t="str">
        <f t="shared" si="532"/>
        <v/>
      </c>
      <c r="CA1876" s="32" t="str">
        <f t="shared" si="533"/>
        <v/>
      </c>
      <c r="CB1876" s="33">
        <f>IF(COUNTIF($CD$7:CD1876,CD1876)=1,CD1876,CD1876+COUNTIF($CD$6:CD1875,CD1876))</f>
        <v>57022</v>
      </c>
      <c r="CC1876" s="34">
        <f t="shared" si="534"/>
        <v>55153</v>
      </c>
      <c r="CD1876" s="32">
        <f t="shared" si="535"/>
        <v>55153</v>
      </c>
      <c r="CE1876" s="32">
        <f t="shared" si="536"/>
        <v>0</v>
      </c>
      <c r="CF1876" s="32">
        <f t="shared" si="537"/>
        <v>0</v>
      </c>
      <c r="CG1876" s="32" t="str">
        <f t="shared" si="538"/>
        <v/>
      </c>
      <c r="CH1876" s="32">
        <v>1871</v>
      </c>
      <c r="CI1876" s="32" t="s">
        <v>6</v>
      </c>
      <c r="CJ1876" s="32" t="str">
        <f t="shared" si="539"/>
        <v/>
      </c>
      <c r="CK1876" s="32" t="str">
        <f t="shared" si="540"/>
        <v/>
      </c>
      <c r="CL1876" s="32" t="str">
        <f t="shared" si="541"/>
        <v/>
      </c>
      <c r="CM1876" s="32" t="str">
        <f t="shared" si="542"/>
        <v/>
      </c>
      <c r="CN1876" s="32" t="str">
        <f t="shared" si="543"/>
        <v/>
      </c>
    </row>
    <row r="1877" spans="71:92" x14ac:dyDescent="0.3">
      <c r="BS1877" s="32" t="str">
        <f>IF(Kiadasi_kiseroiv!$K$2=BT1877,BV1877,"")</f>
        <v/>
      </c>
      <c r="BT1877" s="34" t="str">
        <f t="shared" si="526"/>
        <v/>
      </c>
      <c r="BU1877" s="32" t="str">
        <f t="shared" si="527"/>
        <v/>
      </c>
      <c r="BV1877" s="32" t="str">
        <f t="shared" si="528"/>
        <v/>
      </c>
      <c r="BW1877" s="32" t="str">
        <f t="shared" si="529"/>
        <v/>
      </c>
      <c r="BX1877" s="32" t="str">
        <f t="shared" si="530"/>
        <v/>
      </c>
      <c r="BY1877" s="32" t="str">
        <f t="shared" si="531"/>
        <v/>
      </c>
      <c r="BZ1877" s="32" t="str">
        <f t="shared" si="532"/>
        <v/>
      </c>
      <c r="CA1877" s="32" t="str">
        <f t="shared" si="533"/>
        <v/>
      </c>
      <c r="CB1877" s="33">
        <f>IF(COUNTIF($CD$7:CD1877,CD1877)=1,CD1877,CD1877+COUNTIF($CD$6:CD1876,CD1877))</f>
        <v>57023</v>
      </c>
      <c r="CC1877" s="34">
        <f t="shared" si="534"/>
        <v>55153</v>
      </c>
      <c r="CD1877" s="32">
        <f t="shared" si="535"/>
        <v>55153</v>
      </c>
      <c r="CE1877" s="32">
        <f t="shared" si="536"/>
        <v>0</v>
      </c>
      <c r="CF1877" s="32">
        <f t="shared" si="537"/>
        <v>0</v>
      </c>
      <c r="CG1877" s="32" t="str">
        <f t="shared" si="538"/>
        <v/>
      </c>
      <c r="CH1877" s="32">
        <v>1872</v>
      </c>
      <c r="CI1877" s="32" t="s">
        <v>6</v>
      </c>
      <c r="CJ1877" s="32" t="str">
        <f t="shared" si="539"/>
        <v/>
      </c>
      <c r="CK1877" s="32" t="str">
        <f t="shared" si="540"/>
        <v/>
      </c>
      <c r="CL1877" s="32" t="str">
        <f t="shared" si="541"/>
        <v/>
      </c>
      <c r="CM1877" s="32" t="str">
        <f t="shared" si="542"/>
        <v/>
      </c>
      <c r="CN1877" s="32" t="str">
        <f t="shared" si="543"/>
        <v/>
      </c>
    </row>
    <row r="1878" spans="71:92" x14ac:dyDescent="0.3">
      <c r="BS1878" s="32" t="str">
        <f>IF(Kiadasi_kiseroiv!$K$2=BT1878,BV1878,"")</f>
        <v/>
      </c>
      <c r="BT1878" s="34" t="str">
        <f t="shared" si="526"/>
        <v/>
      </c>
      <c r="BU1878" s="32" t="str">
        <f t="shared" si="527"/>
        <v/>
      </c>
      <c r="BV1878" s="32" t="str">
        <f t="shared" si="528"/>
        <v/>
      </c>
      <c r="BW1878" s="32" t="str">
        <f t="shared" si="529"/>
        <v/>
      </c>
      <c r="BX1878" s="32" t="str">
        <f t="shared" si="530"/>
        <v/>
      </c>
      <c r="BY1878" s="32" t="str">
        <f t="shared" si="531"/>
        <v/>
      </c>
      <c r="BZ1878" s="32" t="str">
        <f t="shared" si="532"/>
        <v/>
      </c>
      <c r="CA1878" s="32" t="str">
        <f t="shared" si="533"/>
        <v/>
      </c>
      <c r="CB1878" s="33">
        <f>IF(COUNTIF($CD$7:CD1878,CD1878)=1,CD1878,CD1878+COUNTIF($CD$6:CD1877,CD1878))</f>
        <v>57024</v>
      </c>
      <c r="CC1878" s="34">
        <f t="shared" si="534"/>
        <v>55153</v>
      </c>
      <c r="CD1878" s="32">
        <f t="shared" si="535"/>
        <v>55153</v>
      </c>
      <c r="CE1878" s="32">
        <f t="shared" si="536"/>
        <v>0</v>
      </c>
      <c r="CF1878" s="32">
        <f t="shared" si="537"/>
        <v>0</v>
      </c>
      <c r="CG1878" s="32" t="str">
        <f t="shared" si="538"/>
        <v/>
      </c>
      <c r="CH1878" s="32">
        <v>1873</v>
      </c>
      <c r="CI1878" s="32" t="s">
        <v>6</v>
      </c>
      <c r="CJ1878" s="32" t="str">
        <f t="shared" si="539"/>
        <v/>
      </c>
      <c r="CK1878" s="32" t="str">
        <f t="shared" si="540"/>
        <v/>
      </c>
      <c r="CL1878" s="32" t="str">
        <f t="shared" si="541"/>
        <v/>
      </c>
      <c r="CM1878" s="32" t="str">
        <f t="shared" si="542"/>
        <v/>
      </c>
      <c r="CN1878" s="32" t="str">
        <f t="shared" si="543"/>
        <v/>
      </c>
    </row>
    <row r="1879" spans="71:92" x14ac:dyDescent="0.3">
      <c r="BS1879" s="32" t="str">
        <f>IF(Kiadasi_kiseroiv!$K$2=BT1879,BV1879,"")</f>
        <v/>
      </c>
      <c r="BT1879" s="34" t="str">
        <f t="shared" si="526"/>
        <v/>
      </c>
      <c r="BU1879" s="32" t="str">
        <f t="shared" si="527"/>
        <v/>
      </c>
      <c r="BV1879" s="32" t="str">
        <f t="shared" si="528"/>
        <v/>
      </c>
      <c r="BW1879" s="32" t="str">
        <f t="shared" si="529"/>
        <v/>
      </c>
      <c r="BX1879" s="32" t="str">
        <f t="shared" si="530"/>
        <v/>
      </c>
      <c r="BY1879" s="32" t="str">
        <f t="shared" si="531"/>
        <v/>
      </c>
      <c r="BZ1879" s="32" t="str">
        <f t="shared" si="532"/>
        <v/>
      </c>
      <c r="CA1879" s="32" t="str">
        <f t="shared" si="533"/>
        <v/>
      </c>
      <c r="CB1879" s="33">
        <f>IF(COUNTIF($CD$7:CD1879,CD1879)=1,CD1879,CD1879+COUNTIF($CD$6:CD1878,CD1879))</f>
        <v>57025</v>
      </c>
      <c r="CC1879" s="34">
        <f t="shared" si="534"/>
        <v>55153</v>
      </c>
      <c r="CD1879" s="32">
        <f t="shared" si="535"/>
        <v>55153</v>
      </c>
      <c r="CE1879" s="32">
        <f t="shared" si="536"/>
        <v>0</v>
      </c>
      <c r="CF1879" s="32">
        <f t="shared" si="537"/>
        <v>0</v>
      </c>
      <c r="CG1879" s="32" t="str">
        <f t="shared" si="538"/>
        <v/>
      </c>
      <c r="CH1879" s="32">
        <v>1874</v>
      </c>
      <c r="CI1879" s="32" t="s">
        <v>6</v>
      </c>
      <c r="CJ1879" s="32" t="str">
        <f t="shared" si="539"/>
        <v/>
      </c>
      <c r="CK1879" s="32" t="str">
        <f t="shared" si="540"/>
        <v/>
      </c>
      <c r="CL1879" s="32" t="str">
        <f t="shared" si="541"/>
        <v/>
      </c>
      <c r="CM1879" s="32" t="str">
        <f t="shared" si="542"/>
        <v/>
      </c>
      <c r="CN1879" s="32" t="str">
        <f t="shared" si="543"/>
        <v/>
      </c>
    </row>
    <row r="1880" spans="71:92" x14ac:dyDescent="0.3">
      <c r="BS1880" s="32" t="str">
        <f>IF(Kiadasi_kiseroiv!$K$2=BT1880,BV1880,"")</f>
        <v/>
      </c>
      <c r="BT1880" s="34" t="str">
        <f t="shared" si="526"/>
        <v/>
      </c>
      <c r="BU1880" s="32" t="str">
        <f t="shared" si="527"/>
        <v/>
      </c>
      <c r="BV1880" s="32" t="str">
        <f t="shared" si="528"/>
        <v/>
      </c>
      <c r="BW1880" s="32" t="str">
        <f t="shared" si="529"/>
        <v/>
      </c>
      <c r="BX1880" s="32" t="str">
        <f t="shared" si="530"/>
        <v/>
      </c>
      <c r="BY1880" s="32" t="str">
        <f t="shared" si="531"/>
        <v/>
      </c>
      <c r="BZ1880" s="32" t="str">
        <f t="shared" si="532"/>
        <v/>
      </c>
      <c r="CA1880" s="32" t="str">
        <f t="shared" si="533"/>
        <v/>
      </c>
      <c r="CB1880" s="33">
        <f>IF(COUNTIF($CD$7:CD1880,CD1880)=1,CD1880,CD1880+COUNTIF($CD$6:CD1879,CD1880))</f>
        <v>57026</v>
      </c>
      <c r="CC1880" s="34">
        <f t="shared" si="534"/>
        <v>55153</v>
      </c>
      <c r="CD1880" s="32">
        <f t="shared" si="535"/>
        <v>55153</v>
      </c>
      <c r="CE1880" s="32">
        <f t="shared" si="536"/>
        <v>0</v>
      </c>
      <c r="CF1880" s="32">
        <f t="shared" si="537"/>
        <v>0</v>
      </c>
      <c r="CG1880" s="32" t="str">
        <f t="shared" si="538"/>
        <v/>
      </c>
      <c r="CH1880" s="32">
        <v>1875</v>
      </c>
      <c r="CI1880" s="32" t="s">
        <v>6</v>
      </c>
      <c r="CJ1880" s="32" t="str">
        <f t="shared" si="539"/>
        <v/>
      </c>
      <c r="CK1880" s="32" t="str">
        <f t="shared" si="540"/>
        <v/>
      </c>
      <c r="CL1880" s="32" t="str">
        <f t="shared" si="541"/>
        <v/>
      </c>
      <c r="CM1880" s="32" t="str">
        <f t="shared" si="542"/>
        <v/>
      </c>
      <c r="CN1880" s="32" t="str">
        <f t="shared" si="543"/>
        <v/>
      </c>
    </row>
    <row r="1881" spans="71:92" x14ac:dyDescent="0.3">
      <c r="BS1881" s="32" t="str">
        <f>IF(Kiadasi_kiseroiv!$K$2=BT1881,BV1881,"")</f>
        <v/>
      </c>
      <c r="BT1881" s="34" t="str">
        <f t="shared" si="526"/>
        <v/>
      </c>
      <c r="BU1881" s="32" t="str">
        <f t="shared" si="527"/>
        <v/>
      </c>
      <c r="BV1881" s="32" t="str">
        <f t="shared" si="528"/>
        <v/>
      </c>
      <c r="BW1881" s="32" t="str">
        <f t="shared" si="529"/>
        <v/>
      </c>
      <c r="BX1881" s="32" t="str">
        <f t="shared" si="530"/>
        <v/>
      </c>
      <c r="BY1881" s="32" t="str">
        <f t="shared" si="531"/>
        <v/>
      </c>
      <c r="BZ1881" s="32" t="str">
        <f t="shared" si="532"/>
        <v/>
      </c>
      <c r="CA1881" s="32" t="str">
        <f t="shared" si="533"/>
        <v/>
      </c>
      <c r="CB1881" s="33">
        <f>IF(COUNTIF($CD$7:CD1881,CD1881)=1,CD1881,CD1881+COUNTIF($CD$6:CD1880,CD1881))</f>
        <v>57027</v>
      </c>
      <c r="CC1881" s="34">
        <f t="shared" si="534"/>
        <v>55153</v>
      </c>
      <c r="CD1881" s="32">
        <f t="shared" si="535"/>
        <v>55153</v>
      </c>
      <c r="CE1881" s="32">
        <f t="shared" si="536"/>
        <v>0</v>
      </c>
      <c r="CF1881" s="32">
        <f t="shared" si="537"/>
        <v>0</v>
      </c>
      <c r="CG1881" s="32" t="str">
        <f t="shared" si="538"/>
        <v/>
      </c>
      <c r="CH1881" s="32">
        <v>1876</v>
      </c>
      <c r="CI1881" s="32" t="s">
        <v>6</v>
      </c>
      <c r="CJ1881" s="32" t="str">
        <f t="shared" si="539"/>
        <v/>
      </c>
      <c r="CK1881" s="32" t="str">
        <f t="shared" si="540"/>
        <v/>
      </c>
      <c r="CL1881" s="32" t="str">
        <f t="shared" si="541"/>
        <v/>
      </c>
      <c r="CM1881" s="32" t="str">
        <f t="shared" si="542"/>
        <v/>
      </c>
      <c r="CN1881" s="32" t="str">
        <f t="shared" si="543"/>
        <v/>
      </c>
    </row>
    <row r="1882" spans="71:92" x14ac:dyDescent="0.3">
      <c r="BS1882" s="32" t="str">
        <f>IF(Kiadasi_kiseroiv!$K$2=BT1882,BV1882,"")</f>
        <v/>
      </c>
      <c r="BT1882" s="34" t="str">
        <f t="shared" si="526"/>
        <v/>
      </c>
      <c r="BU1882" s="32" t="str">
        <f t="shared" si="527"/>
        <v/>
      </c>
      <c r="BV1882" s="32" t="str">
        <f t="shared" si="528"/>
        <v/>
      </c>
      <c r="BW1882" s="32" t="str">
        <f t="shared" si="529"/>
        <v/>
      </c>
      <c r="BX1882" s="32" t="str">
        <f t="shared" si="530"/>
        <v/>
      </c>
      <c r="BY1882" s="32" t="str">
        <f t="shared" si="531"/>
        <v/>
      </c>
      <c r="BZ1882" s="32" t="str">
        <f t="shared" si="532"/>
        <v/>
      </c>
      <c r="CA1882" s="32" t="str">
        <f t="shared" si="533"/>
        <v/>
      </c>
      <c r="CB1882" s="33">
        <f>IF(COUNTIF($CD$7:CD1882,CD1882)=1,CD1882,CD1882+COUNTIF($CD$6:CD1881,CD1882))</f>
        <v>57028</v>
      </c>
      <c r="CC1882" s="34">
        <f t="shared" si="534"/>
        <v>55153</v>
      </c>
      <c r="CD1882" s="32">
        <f t="shared" si="535"/>
        <v>55153</v>
      </c>
      <c r="CE1882" s="32">
        <f t="shared" si="536"/>
        <v>0</v>
      </c>
      <c r="CF1882" s="32">
        <f t="shared" si="537"/>
        <v>0</v>
      </c>
      <c r="CG1882" s="32" t="str">
        <f t="shared" si="538"/>
        <v/>
      </c>
      <c r="CH1882" s="32">
        <v>1877</v>
      </c>
      <c r="CI1882" s="32" t="s">
        <v>6</v>
      </c>
      <c r="CJ1882" s="32" t="str">
        <f t="shared" si="539"/>
        <v/>
      </c>
      <c r="CK1882" s="32" t="str">
        <f t="shared" si="540"/>
        <v/>
      </c>
      <c r="CL1882" s="32" t="str">
        <f t="shared" si="541"/>
        <v/>
      </c>
      <c r="CM1882" s="32" t="str">
        <f t="shared" si="542"/>
        <v/>
      </c>
      <c r="CN1882" s="32" t="str">
        <f t="shared" si="543"/>
        <v/>
      </c>
    </row>
    <row r="1883" spans="71:92" x14ac:dyDescent="0.3">
      <c r="BS1883" s="32" t="str">
        <f>IF(Kiadasi_kiseroiv!$K$2=BT1883,BV1883,"")</f>
        <v/>
      </c>
      <c r="BT1883" s="34" t="str">
        <f t="shared" si="526"/>
        <v/>
      </c>
      <c r="BU1883" s="32" t="str">
        <f t="shared" si="527"/>
        <v/>
      </c>
      <c r="BV1883" s="32" t="str">
        <f t="shared" si="528"/>
        <v/>
      </c>
      <c r="BW1883" s="32" t="str">
        <f t="shared" si="529"/>
        <v/>
      </c>
      <c r="BX1883" s="32" t="str">
        <f t="shared" si="530"/>
        <v/>
      </c>
      <c r="BY1883" s="32" t="str">
        <f t="shared" si="531"/>
        <v/>
      </c>
      <c r="BZ1883" s="32" t="str">
        <f t="shared" si="532"/>
        <v/>
      </c>
      <c r="CA1883" s="32" t="str">
        <f t="shared" si="533"/>
        <v/>
      </c>
      <c r="CB1883" s="33">
        <f>IF(COUNTIF($CD$7:CD1883,CD1883)=1,CD1883,CD1883+COUNTIF($CD$6:CD1882,CD1883))</f>
        <v>57029</v>
      </c>
      <c r="CC1883" s="34">
        <f t="shared" si="534"/>
        <v>55153</v>
      </c>
      <c r="CD1883" s="32">
        <f t="shared" si="535"/>
        <v>55153</v>
      </c>
      <c r="CE1883" s="32">
        <f t="shared" si="536"/>
        <v>0</v>
      </c>
      <c r="CF1883" s="32">
        <f t="shared" si="537"/>
        <v>0</v>
      </c>
      <c r="CG1883" s="32" t="str">
        <f t="shared" si="538"/>
        <v/>
      </c>
      <c r="CH1883" s="32">
        <v>1878</v>
      </c>
      <c r="CI1883" s="32" t="s">
        <v>6</v>
      </c>
      <c r="CJ1883" s="32" t="str">
        <f t="shared" si="539"/>
        <v/>
      </c>
      <c r="CK1883" s="32" t="str">
        <f t="shared" si="540"/>
        <v/>
      </c>
      <c r="CL1883" s="32" t="str">
        <f t="shared" si="541"/>
        <v/>
      </c>
      <c r="CM1883" s="32" t="str">
        <f t="shared" si="542"/>
        <v/>
      </c>
      <c r="CN1883" s="32" t="str">
        <f t="shared" si="543"/>
        <v/>
      </c>
    </row>
    <row r="1884" spans="71:92" x14ac:dyDescent="0.3">
      <c r="BS1884" s="32" t="str">
        <f>IF(Kiadasi_kiseroiv!$K$2=BT1884,BV1884,"")</f>
        <v/>
      </c>
      <c r="BT1884" s="34" t="str">
        <f t="shared" si="526"/>
        <v/>
      </c>
      <c r="BU1884" s="32" t="str">
        <f t="shared" si="527"/>
        <v/>
      </c>
      <c r="BV1884" s="32" t="str">
        <f t="shared" si="528"/>
        <v/>
      </c>
      <c r="BW1884" s="32" t="str">
        <f t="shared" si="529"/>
        <v/>
      </c>
      <c r="BX1884" s="32" t="str">
        <f t="shared" si="530"/>
        <v/>
      </c>
      <c r="BY1884" s="32" t="str">
        <f t="shared" si="531"/>
        <v/>
      </c>
      <c r="BZ1884" s="32" t="str">
        <f t="shared" si="532"/>
        <v/>
      </c>
      <c r="CA1884" s="32" t="str">
        <f t="shared" si="533"/>
        <v/>
      </c>
      <c r="CB1884" s="33">
        <f>IF(COUNTIF($CD$7:CD1884,CD1884)=1,CD1884,CD1884+COUNTIF($CD$6:CD1883,CD1884))</f>
        <v>57030</v>
      </c>
      <c r="CC1884" s="34">
        <f t="shared" si="534"/>
        <v>55153</v>
      </c>
      <c r="CD1884" s="32">
        <f t="shared" si="535"/>
        <v>55153</v>
      </c>
      <c r="CE1884" s="32">
        <f t="shared" si="536"/>
        <v>0</v>
      </c>
      <c r="CF1884" s="32">
        <f t="shared" si="537"/>
        <v>0</v>
      </c>
      <c r="CG1884" s="32" t="str">
        <f t="shared" si="538"/>
        <v/>
      </c>
      <c r="CH1884" s="32">
        <v>1879</v>
      </c>
      <c r="CI1884" s="32" t="s">
        <v>6</v>
      </c>
      <c r="CJ1884" s="32" t="str">
        <f t="shared" si="539"/>
        <v/>
      </c>
      <c r="CK1884" s="32" t="str">
        <f t="shared" si="540"/>
        <v/>
      </c>
      <c r="CL1884" s="32" t="str">
        <f t="shared" si="541"/>
        <v/>
      </c>
      <c r="CM1884" s="32" t="str">
        <f t="shared" si="542"/>
        <v/>
      </c>
      <c r="CN1884" s="32" t="str">
        <f t="shared" si="543"/>
        <v/>
      </c>
    </row>
    <row r="1885" spans="71:92" x14ac:dyDescent="0.3">
      <c r="BS1885" s="32" t="str">
        <f>IF(Kiadasi_kiseroiv!$K$2=BT1885,BV1885,"")</f>
        <v/>
      </c>
      <c r="BT1885" s="34" t="str">
        <f t="shared" si="526"/>
        <v/>
      </c>
      <c r="BU1885" s="32" t="str">
        <f t="shared" si="527"/>
        <v/>
      </c>
      <c r="BV1885" s="32" t="str">
        <f t="shared" si="528"/>
        <v/>
      </c>
      <c r="BW1885" s="32" t="str">
        <f t="shared" si="529"/>
        <v/>
      </c>
      <c r="BX1885" s="32" t="str">
        <f t="shared" si="530"/>
        <v/>
      </c>
      <c r="BY1885" s="32" t="str">
        <f t="shared" si="531"/>
        <v/>
      </c>
      <c r="BZ1885" s="32" t="str">
        <f t="shared" si="532"/>
        <v/>
      </c>
      <c r="CA1885" s="32" t="str">
        <f t="shared" si="533"/>
        <v/>
      </c>
      <c r="CB1885" s="33">
        <f>IF(COUNTIF($CD$7:CD1885,CD1885)=1,CD1885,CD1885+COUNTIF($CD$6:CD1884,CD1885))</f>
        <v>57031</v>
      </c>
      <c r="CC1885" s="34">
        <f t="shared" si="534"/>
        <v>55153</v>
      </c>
      <c r="CD1885" s="32">
        <f t="shared" si="535"/>
        <v>55153</v>
      </c>
      <c r="CE1885" s="32">
        <f t="shared" si="536"/>
        <v>0</v>
      </c>
      <c r="CF1885" s="32">
        <f t="shared" si="537"/>
        <v>0</v>
      </c>
      <c r="CG1885" s="32" t="str">
        <f t="shared" si="538"/>
        <v/>
      </c>
      <c r="CH1885" s="32">
        <v>1880</v>
      </c>
      <c r="CI1885" s="32" t="s">
        <v>6</v>
      </c>
      <c r="CJ1885" s="32" t="str">
        <f t="shared" si="539"/>
        <v/>
      </c>
      <c r="CK1885" s="32" t="str">
        <f t="shared" si="540"/>
        <v/>
      </c>
      <c r="CL1885" s="32" t="str">
        <f t="shared" si="541"/>
        <v/>
      </c>
      <c r="CM1885" s="32" t="str">
        <f t="shared" si="542"/>
        <v/>
      </c>
      <c r="CN1885" s="32" t="str">
        <f t="shared" si="543"/>
        <v/>
      </c>
    </row>
    <row r="1886" spans="71:92" x14ac:dyDescent="0.3">
      <c r="BS1886" s="32" t="str">
        <f>IF(Kiadasi_kiseroiv!$K$2=BT1886,BV1886,"")</f>
        <v/>
      </c>
      <c r="BT1886" s="34" t="str">
        <f t="shared" si="526"/>
        <v/>
      </c>
      <c r="BU1886" s="32" t="str">
        <f t="shared" si="527"/>
        <v/>
      </c>
      <c r="BV1886" s="32" t="str">
        <f t="shared" si="528"/>
        <v/>
      </c>
      <c r="BW1886" s="32" t="str">
        <f t="shared" si="529"/>
        <v/>
      </c>
      <c r="BX1886" s="32" t="str">
        <f t="shared" si="530"/>
        <v/>
      </c>
      <c r="BY1886" s="32" t="str">
        <f t="shared" si="531"/>
        <v/>
      </c>
      <c r="BZ1886" s="32" t="str">
        <f t="shared" si="532"/>
        <v/>
      </c>
      <c r="CA1886" s="32" t="str">
        <f t="shared" si="533"/>
        <v/>
      </c>
      <c r="CB1886" s="33">
        <f>IF(COUNTIF($CD$7:CD1886,CD1886)=1,CD1886,CD1886+COUNTIF($CD$6:CD1885,CD1886))</f>
        <v>57032</v>
      </c>
      <c r="CC1886" s="34">
        <f t="shared" si="534"/>
        <v>55153</v>
      </c>
      <c r="CD1886" s="32">
        <f t="shared" si="535"/>
        <v>55153</v>
      </c>
      <c r="CE1886" s="32">
        <f t="shared" si="536"/>
        <v>0</v>
      </c>
      <c r="CF1886" s="32">
        <f t="shared" si="537"/>
        <v>0</v>
      </c>
      <c r="CG1886" s="32" t="str">
        <f t="shared" si="538"/>
        <v/>
      </c>
      <c r="CH1886" s="32">
        <v>1881</v>
      </c>
      <c r="CI1886" s="32" t="s">
        <v>6</v>
      </c>
      <c r="CJ1886" s="32" t="str">
        <f t="shared" si="539"/>
        <v/>
      </c>
      <c r="CK1886" s="32" t="str">
        <f t="shared" si="540"/>
        <v/>
      </c>
      <c r="CL1886" s="32" t="str">
        <f t="shared" si="541"/>
        <v/>
      </c>
      <c r="CM1886" s="32" t="str">
        <f t="shared" si="542"/>
        <v/>
      </c>
      <c r="CN1886" s="32" t="str">
        <f t="shared" si="543"/>
        <v/>
      </c>
    </row>
    <row r="1887" spans="71:92" x14ac:dyDescent="0.3">
      <c r="BS1887" s="32" t="str">
        <f>IF(Kiadasi_kiseroiv!$K$2=BT1887,BV1887,"")</f>
        <v/>
      </c>
      <c r="BT1887" s="34" t="str">
        <f t="shared" si="526"/>
        <v/>
      </c>
      <c r="BU1887" s="32" t="str">
        <f t="shared" si="527"/>
        <v/>
      </c>
      <c r="BV1887" s="32" t="str">
        <f t="shared" si="528"/>
        <v/>
      </c>
      <c r="BW1887" s="32" t="str">
        <f t="shared" si="529"/>
        <v/>
      </c>
      <c r="BX1887" s="32" t="str">
        <f t="shared" si="530"/>
        <v/>
      </c>
      <c r="BY1887" s="32" t="str">
        <f t="shared" si="531"/>
        <v/>
      </c>
      <c r="BZ1887" s="32" t="str">
        <f t="shared" si="532"/>
        <v/>
      </c>
      <c r="CA1887" s="32" t="str">
        <f t="shared" si="533"/>
        <v/>
      </c>
      <c r="CB1887" s="33">
        <f>IF(COUNTIF($CD$7:CD1887,CD1887)=1,CD1887,CD1887+COUNTIF($CD$6:CD1886,CD1887))</f>
        <v>57033</v>
      </c>
      <c r="CC1887" s="34">
        <f t="shared" si="534"/>
        <v>55153</v>
      </c>
      <c r="CD1887" s="32">
        <f t="shared" si="535"/>
        <v>55153</v>
      </c>
      <c r="CE1887" s="32">
        <f t="shared" si="536"/>
        <v>0</v>
      </c>
      <c r="CF1887" s="32">
        <f t="shared" si="537"/>
        <v>0</v>
      </c>
      <c r="CG1887" s="32" t="str">
        <f t="shared" si="538"/>
        <v/>
      </c>
      <c r="CH1887" s="32">
        <v>1882</v>
      </c>
      <c r="CI1887" s="32" t="s">
        <v>6</v>
      </c>
      <c r="CJ1887" s="32" t="str">
        <f t="shared" si="539"/>
        <v/>
      </c>
      <c r="CK1887" s="32" t="str">
        <f t="shared" si="540"/>
        <v/>
      </c>
      <c r="CL1887" s="32" t="str">
        <f t="shared" si="541"/>
        <v/>
      </c>
      <c r="CM1887" s="32" t="str">
        <f t="shared" si="542"/>
        <v/>
      </c>
      <c r="CN1887" s="32" t="str">
        <f t="shared" si="543"/>
        <v/>
      </c>
    </row>
    <row r="1888" spans="71:92" x14ac:dyDescent="0.3">
      <c r="BS1888" s="32" t="str">
        <f>IF(Kiadasi_kiseroiv!$K$2=BT1888,BV1888,"")</f>
        <v/>
      </c>
      <c r="BT1888" s="34" t="str">
        <f t="shared" si="526"/>
        <v/>
      </c>
      <c r="BU1888" s="32" t="str">
        <f t="shared" si="527"/>
        <v/>
      </c>
      <c r="BV1888" s="32" t="str">
        <f t="shared" si="528"/>
        <v/>
      </c>
      <c r="BW1888" s="32" t="str">
        <f t="shared" si="529"/>
        <v/>
      </c>
      <c r="BX1888" s="32" t="str">
        <f t="shared" si="530"/>
        <v/>
      </c>
      <c r="BY1888" s="32" t="str">
        <f t="shared" si="531"/>
        <v/>
      </c>
      <c r="BZ1888" s="32" t="str">
        <f t="shared" si="532"/>
        <v/>
      </c>
      <c r="CA1888" s="32" t="str">
        <f t="shared" si="533"/>
        <v/>
      </c>
      <c r="CB1888" s="33">
        <f>IF(COUNTIF($CD$7:CD1888,CD1888)=1,CD1888,CD1888+COUNTIF($CD$6:CD1887,CD1888))</f>
        <v>57034</v>
      </c>
      <c r="CC1888" s="34">
        <f t="shared" si="534"/>
        <v>55153</v>
      </c>
      <c r="CD1888" s="32">
        <f t="shared" si="535"/>
        <v>55153</v>
      </c>
      <c r="CE1888" s="32">
        <f t="shared" si="536"/>
        <v>0</v>
      </c>
      <c r="CF1888" s="32">
        <f t="shared" si="537"/>
        <v>0</v>
      </c>
      <c r="CG1888" s="32" t="str">
        <f t="shared" si="538"/>
        <v/>
      </c>
      <c r="CH1888" s="32">
        <v>1883</v>
      </c>
      <c r="CI1888" s="32" t="s">
        <v>6</v>
      </c>
      <c r="CJ1888" s="32" t="str">
        <f t="shared" si="539"/>
        <v/>
      </c>
      <c r="CK1888" s="32" t="str">
        <f t="shared" si="540"/>
        <v/>
      </c>
      <c r="CL1888" s="32" t="str">
        <f t="shared" si="541"/>
        <v/>
      </c>
      <c r="CM1888" s="32" t="str">
        <f t="shared" si="542"/>
        <v/>
      </c>
      <c r="CN1888" s="32" t="str">
        <f t="shared" si="543"/>
        <v/>
      </c>
    </row>
    <row r="1889" spans="71:92" x14ac:dyDescent="0.3">
      <c r="BS1889" s="32" t="str">
        <f>IF(Kiadasi_kiseroiv!$K$2=BT1889,BV1889,"")</f>
        <v/>
      </c>
      <c r="BT1889" s="34" t="str">
        <f t="shared" si="526"/>
        <v/>
      </c>
      <c r="BU1889" s="32" t="str">
        <f t="shared" si="527"/>
        <v/>
      </c>
      <c r="BV1889" s="32" t="str">
        <f t="shared" si="528"/>
        <v/>
      </c>
      <c r="BW1889" s="32" t="str">
        <f t="shared" si="529"/>
        <v/>
      </c>
      <c r="BX1889" s="32" t="str">
        <f t="shared" si="530"/>
        <v/>
      </c>
      <c r="BY1889" s="32" t="str">
        <f t="shared" si="531"/>
        <v/>
      </c>
      <c r="BZ1889" s="32" t="str">
        <f t="shared" si="532"/>
        <v/>
      </c>
      <c r="CA1889" s="32" t="str">
        <f t="shared" si="533"/>
        <v/>
      </c>
      <c r="CB1889" s="33">
        <f>IF(COUNTIF($CD$7:CD1889,CD1889)=1,CD1889,CD1889+COUNTIF($CD$6:CD1888,CD1889))</f>
        <v>57035</v>
      </c>
      <c r="CC1889" s="34">
        <f t="shared" si="534"/>
        <v>55153</v>
      </c>
      <c r="CD1889" s="32">
        <f t="shared" si="535"/>
        <v>55153</v>
      </c>
      <c r="CE1889" s="32">
        <f t="shared" si="536"/>
        <v>0</v>
      </c>
      <c r="CF1889" s="32">
        <f t="shared" si="537"/>
        <v>0</v>
      </c>
      <c r="CG1889" s="32" t="str">
        <f t="shared" si="538"/>
        <v/>
      </c>
      <c r="CH1889" s="32">
        <v>1884</v>
      </c>
      <c r="CI1889" s="32" t="s">
        <v>6</v>
      </c>
      <c r="CJ1889" s="32" t="str">
        <f t="shared" si="539"/>
        <v/>
      </c>
      <c r="CK1889" s="32" t="str">
        <f t="shared" si="540"/>
        <v/>
      </c>
      <c r="CL1889" s="32" t="str">
        <f t="shared" si="541"/>
        <v/>
      </c>
      <c r="CM1889" s="32" t="str">
        <f t="shared" si="542"/>
        <v/>
      </c>
      <c r="CN1889" s="32" t="str">
        <f t="shared" si="543"/>
        <v/>
      </c>
    </row>
    <row r="1890" spans="71:92" x14ac:dyDescent="0.3">
      <c r="BS1890" s="32" t="str">
        <f>IF(Kiadasi_kiseroiv!$K$2=BT1890,BV1890,"")</f>
        <v/>
      </c>
      <c r="BT1890" s="34" t="str">
        <f t="shared" si="526"/>
        <v/>
      </c>
      <c r="BU1890" s="32" t="str">
        <f t="shared" si="527"/>
        <v/>
      </c>
      <c r="BV1890" s="32" t="str">
        <f t="shared" si="528"/>
        <v/>
      </c>
      <c r="BW1890" s="32" t="str">
        <f t="shared" si="529"/>
        <v/>
      </c>
      <c r="BX1890" s="32" t="str">
        <f t="shared" si="530"/>
        <v/>
      </c>
      <c r="BY1890" s="32" t="str">
        <f t="shared" si="531"/>
        <v/>
      </c>
      <c r="BZ1890" s="32" t="str">
        <f t="shared" si="532"/>
        <v/>
      </c>
      <c r="CA1890" s="32" t="str">
        <f t="shared" si="533"/>
        <v/>
      </c>
      <c r="CB1890" s="33">
        <f>IF(COUNTIF($CD$7:CD1890,CD1890)=1,CD1890,CD1890+COUNTIF($CD$6:CD1889,CD1890))</f>
        <v>57036</v>
      </c>
      <c r="CC1890" s="34">
        <f t="shared" si="534"/>
        <v>55153</v>
      </c>
      <c r="CD1890" s="32">
        <f t="shared" si="535"/>
        <v>55153</v>
      </c>
      <c r="CE1890" s="32">
        <f t="shared" si="536"/>
        <v>0</v>
      </c>
      <c r="CF1890" s="32">
        <f t="shared" si="537"/>
        <v>0</v>
      </c>
      <c r="CG1890" s="32" t="str">
        <f t="shared" si="538"/>
        <v/>
      </c>
      <c r="CH1890" s="32">
        <v>1885</v>
      </c>
      <c r="CI1890" s="32" t="s">
        <v>6</v>
      </c>
      <c r="CJ1890" s="32" t="str">
        <f t="shared" si="539"/>
        <v/>
      </c>
      <c r="CK1890" s="32" t="str">
        <f t="shared" si="540"/>
        <v/>
      </c>
      <c r="CL1890" s="32" t="str">
        <f t="shared" si="541"/>
        <v/>
      </c>
      <c r="CM1890" s="32" t="str">
        <f t="shared" si="542"/>
        <v/>
      </c>
      <c r="CN1890" s="32" t="str">
        <f t="shared" si="543"/>
        <v/>
      </c>
    </row>
    <row r="1891" spans="71:92" x14ac:dyDescent="0.3">
      <c r="BS1891" s="32" t="str">
        <f>IF(Kiadasi_kiseroiv!$K$2=BT1891,BV1891,"")</f>
        <v/>
      </c>
      <c r="BT1891" s="34" t="str">
        <f t="shared" si="526"/>
        <v/>
      </c>
      <c r="BU1891" s="32" t="str">
        <f t="shared" si="527"/>
        <v/>
      </c>
      <c r="BV1891" s="32" t="str">
        <f t="shared" si="528"/>
        <v/>
      </c>
      <c r="BW1891" s="32" t="str">
        <f t="shared" si="529"/>
        <v/>
      </c>
      <c r="BX1891" s="32" t="str">
        <f t="shared" si="530"/>
        <v/>
      </c>
      <c r="BY1891" s="32" t="str">
        <f t="shared" si="531"/>
        <v/>
      </c>
      <c r="BZ1891" s="32" t="str">
        <f t="shared" si="532"/>
        <v/>
      </c>
      <c r="CA1891" s="32" t="str">
        <f t="shared" si="533"/>
        <v/>
      </c>
      <c r="CB1891" s="33">
        <f>IF(COUNTIF($CD$7:CD1891,CD1891)=1,CD1891,CD1891+COUNTIF($CD$6:CD1890,CD1891))</f>
        <v>57037</v>
      </c>
      <c r="CC1891" s="34">
        <f t="shared" si="534"/>
        <v>55153</v>
      </c>
      <c r="CD1891" s="32">
        <f t="shared" si="535"/>
        <v>55153</v>
      </c>
      <c r="CE1891" s="32">
        <f t="shared" si="536"/>
        <v>0</v>
      </c>
      <c r="CF1891" s="32">
        <f t="shared" si="537"/>
        <v>0</v>
      </c>
      <c r="CG1891" s="32" t="str">
        <f t="shared" si="538"/>
        <v/>
      </c>
      <c r="CH1891" s="32">
        <v>1886</v>
      </c>
      <c r="CI1891" s="32" t="s">
        <v>6</v>
      </c>
      <c r="CJ1891" s="32" t="str">
        <f t="shared" si="539"/>
        <v/>
      </c>
      <c r="CK1891" s="32" t="str">
        <f t="shared" si="540"/>
        <v/>
      </c>
      <c r="CL1891" s="32" t="str">
        <f t="shared" si="541"/>
        <v/>
      </c>
      <c r="CM1891" s="32" t="str">
        <f t="shared" si="542"/>
        <v/>
      </c>
      <c r="CN1891" s="32" t="str">
        <f t="shared" si="543"/>
        <v/>
      </c>
    </row>
    <row r="1892" spans="71:92" x14ac:dyDescent="0.3">
      <c r="BS1892" s="32" t="str">
        <f>IF(Kiadasi_kiseroiv!$K$2=BT1892,BV1892,"")</f>
        <v/>
      </c>
      <c r="BT1892" s="34" t="str">
        <f t="shared" si="526"/>
        <v/>
      </c>
      <c r="BU1892" s="32" t="str">
        <f t="shared" si="527"/>
        <v/>
      </c>
      <c r="BV1892" s="32" t="str">
        <f t="shared" si="528"/>
        <v/>
      </c>
      <c r="BW1892" s="32" t="str">
        <f t="shared" si="529"/>
        <v/>
      </c>
      <c r="BX1892" s="32" t="str">
        <f t="shared" si="530"/>
        <v/>
      </c>
      <c r="BY1892" s="32" t="str">
        <f t="shared" si="531"/>
        <v/>
      </c>
      <c r="BZ1892" s="32" t="str">
        <f t="shared" si="532"/>
        <v/>
      </c>
      <c r="CA1892" s="32" t="str">
        <f t="shared" si="533"/>
        <v/>
      </c>
      <c r="CB1892" s="33">
        <f>IF(COUNTIF($CD$7:CD1892,CD1892)=1,CD1892,CD1892+COUNTIF($CD$6:CD1891,CD1892))</f>
        <v>57038</v>
      </c>
      <c r="CC1892" s="34">
        <f t="shared" si="534"/>
        <v>55153</v>
      </c>
      <c r="CD1892" s="32">
        <f t="shared" si="535"/>
        <v>55153</v>
      </c>
      <c r="CE1892" s="32">
        <f t="shared" si="536"/>
        <v>0</v>
      </c>
      <c r="CF1892" s="32">
        <f t="shared" si="537"/>
        <v>0</v>
      </c>
      <c r="CG1892" s="32" t="str">
        <f t="shared" si="538"/>
        <v/>
      </c>
      <c r="CH1892" s="32">
        <v>1887</v>
      </c>
      <c r="CI1892" s="32" t="s">
        <v>6</v>
      </c>
      <c r="CJ1892" s="32" t="str">
        <f t="shared" si="539"/>
        <v/>
      </c>
      <c r="CK1892" s="32" t="str">
        <f t="shared" si="540"/>
        <v/>
      </c>
      <c r="CL1892" s="32" t="str">
        <f t="shared" si="541"/>
        <v/>
      </c>
      <c r="CM1892" s="32" t="str">
        <f t="shared" si="542"/>
        <v/>
      </c>
      <c r="CN1892" s="32" t="str">
        <f t="shared" si="543"/>
        <v/>
      </c>
    </row>
    <row r="1893" spans="71:92" x14ac:dyDescent="0.3">
      <c r="BS1893" s="32" t="str">
        <f>IF(Kiadasi_kiseroiv!$K$2=BT1893,BV1893,"")</f>
        <v/>
      </c>
      <c r="BT1893" s="34" t="str">
        <f t="shared" si="526"/>
        <v/>
      </c>
      <c r="BU1893" s="32" t="str">
        <f t="shared" si="527"/>
        <v/>
      </c>
      <c r="BV1893" s="32" t="str">
        <f t="shared" si="528"/>
        <v/>
      </c>
      <c r="BW1893" s="32" t="str">
        <f t="shared" si="529"/>
        <v/>
      </c>
      <c r="BX1893" s="32" t="str">
        <f t="shared" si="530"/>
        <v/>
      </c>
      <c r="BY1893" s="32" t="str">
        <f t="shared" si="531"/>
        <v/>
      </c>
      <c r="BZ1893" s="32" t="str">
        <f t="shared" si="532"/>
        <v/>
      </c>
      <c r="CA1893" s="32" t="str">
        <f t="shared" si="533"/>
        <v/>
      </c>
      <c r="CB1893" s="33">
        <f>IF(COUNTIF($CD$7:CD1893,CD1893)=1,CD1893,CD1893+COUNTIF($CD$6:CD1892,CD1893))</f>
        <v>57039</v>
      </c>
      <c r="CC1893" s="34">
        <f t="shared" si="534"/>
        <v>55153</v>
      </c>
      <c r="CD1893" s="32">
        <f t="shared" si="535"/>
        <v>55153</v>
      </c>
      <c r="CE1893" s="32">
        <f t="shared" si="536"/>
        <v>0</v>
      </c>
      <c r="CF1893" s="32">
        <f t="shared" si="537"/>
        <v>0</v>
      </c>
      <c r="CG1893" s="32" t="str">
        <f t="shared" si="538"/>
        <v/>
      </c>
      <c r="CH1893" s="32">
        <v>1888</v>
      </c>
      <c r="CI1893" s="32" t="s">
        <v>6</v>
      </c>
      <c r="CJ1893" s="32" t="str">
        <f t="shared" si="539"/>
        <v/>
      </c>
      <c r="CK1893" s="32" t="str">
        <f t="shared" si="540"/>
        <v/>
      </c>
      <c r="CL1893" s="32" t="str">
        <f t="shared" si="541"/>
        <v/>
      </c>
      <c r="CM1893" s="32" t="str">
        <f t="shared" si="542"/>
        <v/>
      </c>
      <c r="CN1893" s="32" t="str">
        <f t="shared" si="543"/>
        <v/>
      </c>
    </row>
    <row r="1894" spans="71:92" x14ac:dyDescent="0.3">
      <c r="BS1894" s="32" t="str">
        <f>IF(Kiadasi_kiseroiv!$K$2=BT1894,BV1894,"")</f>
        <v/>
      </c>
      <c r="BT1894" s="34" t="str">
        <f t="shared" si="526"/>
        <v/>
      </c>
      <c r="BU1894" s="32" t="str">
        <f t="shared" si="527"/>
        <v/>
      </c>
      <c r="BV1894" s="32" t="str">
        <f t="shared" si="528"/>
        <v/>
      </c>
      <c r="BW1894" s="32" t="str">
        <f t="shared" si="529"/>
        <v/>
      </c>
      <c r="BX1894" s="32" t="str">
        <f t="shared" si="530"/>
        <v/>
      </c>
      <c r="BY1894" s="32" t="str">
        <f t="shared" si="531"/>
        <v/>
      </c>
      <c r="BZ1894" s="32" t="str">
        <f t="shared" si="532"/>
        <v/>
      </c>
      <c r="CA1894" s="32" t="str">
        <f t="shared" si="533"/>
        <v/>
      </c>
      <c r="CB1894" s="33">
        <f>IF(COUNTIF($CD$7:CD1894,CD1894)=1,CD1894,CD1894+COUNTIF($CD$6:CD1893,CD1894))</f>
        <v>57040</v>
      </c>
      <c r="CC1894" s="34">
        <f t="shared" si="534"/>
        <v>55153</v>
      </c>
      <c r="CD1894" s="32">
        <f t="shared" si="535"/>
        <v>55153</v>
      </c>
      <c r="CE1894" s="32">
        <f t="shared" si="536"/>
        <v>0</v>
      </c>
      <c r="CF1894" s="32">
        <f t="shared" si="537"/>
        <v>0</v>
      </c>
      <c r="CG1894" s="32" t="str">
        <f t="shared" si="538"/>
        <v/>
      </c>
      <c r="CH1894" s="32">
        <v>1889</v>
      </c>
      <c r="CI1894" s="32" t="s">
        <v>6</v>
      </c>
      <c r="CJ1894" s="32" t="str">
        <f t="shared" si="539"/>
        <v/>
      </c>
      <c r="CK1894" s="32" t="str">
        <f t="shared" si="540"/>
        <v/>
      </c>
      <c r="CL1894" s="32" t="str">
        <f t="shared" si="541"/>
        <v/>
      </c>
      <c r="CM1894" s="32" t="str">
        <f t="shared" si="542"/>
        <v/>
      </c>
      <c r="CN1894" s="32" t="str">
        <f t="shared" si="543"/>
        <v/>
      </c>
    </row>
    <row r="1895" spans="71:92" x14ac:dyDescent="0.3">
      <c r="BS1895" s="32" t="str">
        <f>IF(Kiadasi_kiseroiv!$K$2=BT1895,BV1895,"")</f>
        <v/>
      </c>
      <c r="BT1895" s="34" t="str">
        <f t="shared" si="526"/>
        <v/>
      </c>
      <c r="BU1895" s="32" t="str">
        <f t="shared" si="527"/>
        <v/>
      </c>
      <c r="BV1895" s="32" t="str">
        <f t="shared" si="528"/>
        <v/>
      </c>
      <c r="BW1895" s="32" t="str">
        <f t="shared" si="529"/>
        <v/>
      </c>
      <c r="BX1895" s="32" t="str">
        <f t="shared" si="530"/>
        <v/>
      </c>
      <c r="BY1895" s="32" t="str">
        <f t="shared" si="531"/>
        <v/>
      </c>
      <c r="BZ1895" s="32" t="str">
        <f t="shared" si="532"/>
        <v/>
      </c>
      <c r="CA1895" s="32" t="str">
        <f t="shared" si="533"/>
        <v/>
      </c>
      <c r="CB1895" s="33">
        <f>IF(COUNTIF($CD$7:CD1895,CD1895)=1,CD1895,CD1895+COUNTIF($CD$6:CD1894,CD1895))</f>
        <v>57041</v>
      </c>
      <c r="CC1895" s="34">
        <f t="shared" si="534"/>
        <v>55153</v>
      </c>
      <c r="CD1895" s="32">
        <f t="shared" si="535"/>
        <v>55153</v>
      </c>
      <c r="CE1895" s="32">
        <f t="shared" si="536"/>
        <v>0</v>
      </c>
      <c r="CF1895" s="32">
        <f t="shared" si="537"/>
        <v>0</v>
      </c>
      <c r="CG1895" s="32" t="str">
        <f t="shared" si="538"/>
        <v/>
      </c>
      <c r="CH1895" s="32">
        <v>1890</v>
      </c>
      <c r="CI1895" s="32" t="s">
        <v>6</v>
      </c>
      <c r="CJ1895" s="32" t="str">
        <f t="shared" si="539"/>
        <v/>
      </c>
      <c r="CK1895" s="32" t="str">
        <f t="shared" si="540"/>
        <v/>
      </c>
      <c r="CL1895" s="32" t="str">
        <f t="shared" si="541"/>
        <v/>
      </c>
      <c r="CM1895" s="32" t="str">
        <f t="shared" si="542"/>
        <v/>
      </c>
      <c r="CN1895" s="32" t="str">
        <f t="shared" si="543"/>
        <v/>
      </c>
    </row>
    <row r="1896" spans="71:92" x14ac:dyDescent="0.3">
      <c r="BS1896" s="32" t="str">
        <f>IF(Kiadasi_kiseroiv!$K$2=BT1896,BV1896,"")</f>
        <v/>
      </c>
      <c r="BT1896" s="34" t="str">
        <f t="shared" si="526"/>
        <v/>
      </c>
      <c r="BU1896" s="32" t="str">
        <f t="shared" si="527"/>
        <v/>
      </c>
      <c r="BV1896" s="32" t="str">
        <f t="shared" si="528"/>
        <v/>
      </c>
      <c r="BW1896" s="32" t="str">
        <f t="shared" si="529"/>
        <v/>
      </c>
      <c r="BX1896" s="32" t="str">
        <f t="shared" si="530"/>
        <v/>
      </c>
      <c r="BY1896" s="32" t="str">
        <f t="shared" si="531"/>
        <v/>
      </c>
      <c r="BZ1896" s="32" t="str">
        <f t="shared" si="532"/>
        <v/>
      </c>
      <c r="CA1896" s="32" t="str">
        <f t="shared" si="533"/>
        <v/>
      </c>
      <c r="CB1896" s="33">
        <f>IF(COUNTIF($CD$7:CD1896,CD1896)=1,CD1896,CD1896+COUNTIF($CD$6:CD1895,CD1896))</f>
        <v>57042</v>
      </c>
      <c r="CC1896" s="34">
        <f t="shared" si="534"/>
        <v>55153</v>
      </c>
      <c r="CD1896" s="32">
        <f t="shared" si="535"/>
        <v>55153</v>
      </c>
      <c r="CE1896" s="32">
        <f t="shared" si="536"/>
        <v>0</v>
      </c>
      <c r="CF1896" s="32">
        <f t="shared" si="537"/>
        <v>0</v>
      </c>
      <c r="CG1896" s="32" t="str">
        <f t="shared" si="538"/>
        <v/>
      </c>
      <c r="CH1896" s="32">
        <v>1891</v>
      </c>
      <c r="CI1896" s="32" t="s">
        <v>6</v>
      </c>
      <c r="CJ1896" s="32" t="str">
        <f t="shared" si="539"/>
        <v/>
      </c>
      <c r="CK1896" s="32" t="str">
        <f t="shared" si="540"/>
        <v/>
      </c>
      <c r="CL1896" s="32" t="str">
        <f t="shared" si="541"/>
        <v/>
      </c>
      <c r="CM1896" s="32" t="str">
        <f t="shared" si="542"/>
        <v/>
      </c>
      <c r="CN1896" s="32" t="str">
        <f t="shared" si="543"/>
        <v/>
      </c>
    </row>
    <row r="1897" spans="71:92" x14ac:dyDescent="0.3">
      <c r="BS1897" s="32" t="str">
        <f>IF(Kiadasi_kiseroiv!$K$2=BT1897,BV1897,"")</f>
        <v/>
      </c>
      <c r="BT1897" s="34" t="str">
        <f t="shared" ref="BT1897:BT1960" si="544">IF(AND($BT$4=CI1897,BU1897&lt;&gt;""),CC1897,"")</f>
        <v/>
      </c>
      <c r="BU1897" s="32" t="str">
        <f t="shared" ref="BU1897:BU1960" si="545">IF(AND($BU$1=CI1897,ISERROR(VLOOKUP(CG1897,Kisiv,2,FALSE))=FALSE),CB1897,"")</f>
        <v/>
      </c>
      <c r="BV1897" s="32" t="str">
        <f t="shared" ref="BV1897:BV1960" si="546">IF(BU1897&lt;&gt;"",RANK(BU1897,$BU$7:$BU$33000,1),"")</f>
        <v/>
      </c>
      <c r="BW1897" s="32" t="str">
        <f t="shared" ref="BW1897:BW1960" si="547">IF(CC1897&lt;min,$BW$2,IF(CC1897&lt;=max,CG1897,""))</f>
        <v/>
      </c>
      <c r="BX1897" s="32" t="str">
        <f t="shared" ref="BX1897:BX1960" si="548">IF(AND(OR($BX$1=0,$BX$1=CG1897),OR($BX$2=0,IF(ISERROR(SEARCH($BX$2,CJ1897&amp;CK1897&amp;CL1897,1)),FALSE,TRUE))),CB1897,"")</f>
        <v/>
      </c>
      <c r="BY1897" s="32" t="str">
        <f t="shared" ref="BY1897:BY1960" si="549">IF(AND(BX1897&lt;&gt;"",CC1897&lt;&gt;$CD$2),RANK(BX1897,$BX$7:$BX$33000,1),"")</f>
        <v/>
      </c>
      <c r="BZ1897" s="32" t="str">
        <f t="shared" ref="BZ1897:BZ1960" si="550">IF(AND(CC1897&lt;$BZ$2,CI1897=$BZ$4),$BZ$5,IF(AND(CC1897&lt;=$BZ$3,CI1897=$BZ$4),CB1897,""))</f>
        <v/>
      </c>
      <c r="CA1897" s="32" t="str">
        <f t="shared" ref="CA1897:CA1960" si="551">IF(AND(BZ1897&lt;&gt;"",BZ1897&lt;&gt;$BZ$5),RANK(BZ1897,$BZ$7:$BZ$33000,1),"")</f>
        <v/>
      </c>
      <c r="CB1897" s="33">
        <f>IF(COUNTIF($CD$7:CD1897,CD1897)=1,CD1897,CD1897+COUNTIF($CD$6:CD1896,CD1897))</f>
        <v>57043</v>
      </c>
      <c r="CC1897" s="34">
        <f t="shared" ref="CC1897:CC1960" si="552">IF(INDEX(Kassza,CH1897,1)&lt;&gt;1,INDEX(Kassza,CH1897,1),$CD$2)</f>
        <v>55153</v>
      </c>
      <c r="CD1897" s="32">
        <f t="shared" ref="CD1897:CD1960" si="553">IF(CC1897&lt;&gt;$CD$2,RANK(CC1897,$CC$7:$CC$33000,1),$CD$2)</f>
        <v>55153</v>
      </c>
      <c r="CE1897" s="32">
        <f t="shared" ref="CE1897:CE1960" si="554">INDEX(Kassza,CH1897,6)</f>
        <v>0</v>
      </c>
      <c r="CF1897" s="32">
        <f t="shared" ref="CF1897:CF1960" si="555">INDEX(Kassza,CH1897,8)</f>
        <v>0</v>
      </c>
      <c r="CG1897" s="32" t="str">
        <f t="shared" ref="CG1897:CG1960" si="556">INDEX(Kassza,CH1897,7)&amp;INDEX(Kassza,CH1897,9)</f>
        <v/>
      </c>
      <c r="CH1897" s="32">
        <v>1892</v>
      </c>
      <c r="CI1897" s="32" t="s">
        <v>6</v>
      </c>
      <c r="CJ1897" s="32" t="str">
        <f t="shared" ref="CJ1897:CJ1960" si="557">IF(INDEX(Kassza,CH1897,5)&lt;&gt;0,INDEX(Kassza,CH1897,5),"")</f>
        <v/>
      </c>
      <c r="CK1897" s="32" t="str">
        <f t="shared" ref="CK1897:CK1960" si="558">IF(INDEX(Kassza,CH1897,10)&lt;&gt;0,INDEX(Kassza,CH1897,10),"")</f>
        <v/>
      </c>
      <c r="CL1897" s="32" t="str">
        <f t="shared" ref="CL1897:CL1960" si="559">IF(INDEX(Kassza,CH1897,11)&lt;&gt;0,INDEX(Kassza,CH1897,11),"")</f>
        <v/>
      </c>
      <c r="CM1897" s="32" t="str">
        <f t="shared" ref="CM1897:CM1960" si="560">IF(INDEX(Kassza,CH1897,4)&lt;&gt;0,INDEX(Kassza,CH1897,4),"")</f>
        <v/>
      </c>
      <c r="CN1897" s="32" t="str">
        <f t="shared" ref="CN1897:CN1960" si="561">IF(INDEX(Kassza,CH1897,3)&lt;&gt;0,INDEX(Kassza,CH1897,3),"")</f>
        <v/>
      </c>
    </row>
    <row r="1898" spans="71:92" x14ac:dyDescent="0.3">
      <c r="BS1898" s="32" t="str">
        <f>IF(Kiadasi_kiseroiv!$K$2=BT1898,BV1898,"")</f>
        <v/>
      </c>
      <c r="BT1898" s="34" t="str">
        <f t="shared" si="544"/>
        <v/>
      </c>
      <c r="BU1898" s="32" t="str">
        <f t="shared" si="545"/>
        <v/>
      </c>
      <c r="BV1898" s="32" t="str">
        <f t="shared" si="546"/>
        <v/>
      </c>
      <c r="BW1898" s="32" t="str">
        <f t="shared" si="547"/>
        <v/>
      </c>
      <c r="BX1898" s="32" t="str">
        <f t="shared" si="548"/>
        <v/>
      </c>
      <c r="BY1898" s="32" t="str">
        <f t="shared" si="549"/>
        <v/>
      </c>
      <c r="BZ1898" s="32" t="str">
        <f t="shared" si="550"/>
        <v/>
      </c>
      <c r="CA1898" s="32" t="str">
        <f t="shared" si="551"/>
        <v/>
      </c>
      <c r="CB1898" s="33">
        <f>IF(COUNTIF($CD$7:CD1898,CD1898)=1,CD1898,CD1898+COUNTIF($CD$6:CD1897,CD1898))</f>
        <v>57044</v>
      </c>
      <c r="CC1898" s="34">
        <f t="shared" si="552"/>
        <v>55153</v>
      </c>
      <c r="CD1898" s="32">
        <f t="shared" si="553"/>
        <v>55153</v>
      </c>
      <c r="CE1898" s="32">
        <f t="shared" si="554"/>
        <v>0</v>
      </c>
      <c r="CF1898" s="32">
        <f t="shared" si="555"/>
        <v>0</v>
      </c>
      <c r="CG1898" s="32" t="str">
        <f t="shared" si="556"/>
        <v/>
      </c>
      <c r="CH1898" s="32">
        <v>1893</v>
      </c>
      <c r="CI1898" s="32" t="s">
        <v>6</v>
      </c>
      <c r="CJ1898" s="32" t="str">
        <f t="shared" si="557"/>
        <v/>
      </c>
      <c r="CK1898" s="32" t="str">
        <f t="shared" si="558"/>
        <v/>
      </c>
      <c r="CL1898" s="32" t="str">
        <f t="shared" si="559"/>
        <v/>
      </c>
      <c r="CM1898" s="32" t="str">
        <f t="shared" si="560"/>
        <v/>
      </c>
      <c r="CN1898" s="32" t="str">
        <f t="shared" si="561"/>
        <v/>
      </c>
    </row>
    <row r="1899" spans="71:92" x14ac:dyDescent="0.3">
      <c r="BS1899" s="32" t="str">
        <f>IF(Kiadasi_kiseroiv!$K$2=BT1899,BV1899,"")</f>
        <v/>
      </c>
      <c r="BT1899" s="34" t="str">
        <f t="shared" si="544"/>
        <v/>
      </c>
      <c r="BU1899" s="32" t="str">
        <f t="shared" si="545"/>
        <v/>
      </c>
      <c r="BV1899" s="32" t="str">
        <f t="shared" si="546"/>
        <v/>
      </c>
      <c r="BW1899" s="32" t="str">
        <f t="shared" si="547"/>
        <v/>
      </c>
      <c r="BX1899" s="32" t="str">
        <f t="shared" si="548"/>
        <v/>
      </c>
      <c r="BY1899" s="32" t="str">
        <f t="shared" si="549"/>
        <v/>
      </c>
      <c r="BZ1899" s="32" t="str">
        <f t="shared" si="550"/>
        <v/>
      </c>
      <c r="CA1899" s="32" t="str">
        <f t="shared" si="551"/>
        <v/>
      </c>
      <c r="CB1899" s="33">
        <f>IF(COUNTIF($CD$7:CD1899,CD1899)=1,CD1899,CD1899+COUNTIF($CD$6:CD1898,CD1899))</f>
        <v>57045</v>
      </c>
      <c r="CC1899" s="34">
        <f t="shared" si="552"/>
        <v>55153</v>
      </c>
      <c r="CD1899" s="32">
        <f t="shared" si="553"/>
        <v>55153</v>
      </c>
      <c r="CE1899" s="32">
        <f t="shared" si="554"/>
        <v>0</v>
      </c>
      <c r="CF1899" s="32">
        <f t="shared" si="555"/>
        <v>0</v>
      </c>
      <c r="CG1899" s="32" t="str">
        <f t="shared" si="556"/>
        <v/>
      </c>
      <c r="CH1899" s="32">
        <v>1894</v>
      </c>
      <c r="CI1899" s="32" t="s">
        <v>6</v>
      </c>
      <c r="CJ1899" s="32" t="str">
        <f t="shared" si="557"/>
        <v/>
      </c>
      <c r="CK1899" s="32" t="str">
        <f t="shared" si="558"/>
        <v/>
      </c>
      <c r="CL1899" s="32" t="str">
        <f t="shared" si="559"/>
        <v/>
      </c>
      <c r="CM1899" s="32" t="str">
        <f t="shared" si="560"/>
        <v/>
      </c>
      <c r="CN1899" s="32" t="str">
        <f t="shared" si="561"/>
        <v/>
      </c>
    </row>
    <row r="1900" spans="71:92" x14ac:dyDescent="0.3">
      <c r="BS1900" s="32" t="str">
        <f>IF(Kiadasi_kiseroiv!$K$2=BT1900,BV1900,"")</f>
        <v/>
      </c>
      <c r="BT1900" s="34" t="str">
        <f t="shared" si="544"/>
        <v/>
      </c>
      <c r="BU1900" s="32" t="str">
        <f t="shared" si="545"/>
        <v/>
      </c>
      <c r="BV1900" s="32" t="str">
        <f t="shared" si="546"/>
        <v/>
      </c>
      <c r="BW1900" s="32" t="str">
        <f t="shared" si="547"/>
        <v/>
      </c>
      <c r="BX1900" s="32" t="str">
        <f t="shared" si="548"/>
        <v/>
      </c>
      <c r="BY1900" s="32" t="str">
        <f t="shared" si="549"/>
        <v/>
      </c>
      <c r="BZ1900" s="32" t="str">
        <f t="shared" si="550"/>
        <v/>
      </c>
      <c r="CA1900" s="32" t="str">
        <f t="shared" si="551"/>
        <v/>
      </c>
      <c r="CB1900" s="33">
        <f>IF(COUNTIF($CD$7:CD1900,CD1900)=1,CD1900,CD1900+COUNTIF($CD$6:CD1899,CD1900))</f>
        <v>57046</v>
      </c>
      <c r="CC1900" s="34">
        <f t="shared" si="552"/>
        <v>55153</v>
      </c>
      <c r="CD1900" s="32">
        <f t="shared" si="553"/>
        <v>55153</v>
      </c>
      <c r="CE1900" s="32">
        <f t="shared" si="554"/>
        <v>0</v>
      </c>
      <c r="CF1900" s="32">
        <f t="shared" si="555"/>
        <v>0</v>
      </c>
      <c r="CG1900" s="32" t="str">
        <f t="shared" si="556"/>
        <v/>
      </c>
      <c r="CH1900" s="32">
        <v>1895</v>
      </c>
      <c r="CI1900" s="32" t="s">
        <v>6</v>
      </c>
      <c r="CJ1900" s="32" t="str">
        <f t="shared" si="557"/>
        <v/>
      </c>
      <c r="CK1900" s="32" t="str">
        <f t="shared" si="558"/>
        <v/>
      </c>
      <c r="CL1900" s="32" t="str">
        <f t="shared" si="559"/>
        <v/>
      </c>
      <c r="CM1900" s="32" t="str">
        <f t="shared" si="560"/>
        <v/>
      </c>
      <c r="CN1900" s="32" t="str">
        <f t="shared" si="561"/>
        <v/>
      </c>
    </row>
    <row r="1901" spans="71:92" x14ac:dyDescent="0.3">
      <c r="BS1901" s="32" t="str">
        <f>IF(Kiadasi_kiseroiv!$K$2=BT1901,BV1901,"")</f>
        <v/>
      </c>
      <c r="BT1901" s="34" t="str">
        <f t="shared" si="544"/>
        <v/>
      </c>
      <c r="BU1901" s="32" t="str">
        <f t="shared" si="545"/>
        <v/>
      </c>
      <c r="BV1901" s="32" t="str">
        <f t="shared" si="546"/>
        <v/>
      </c>
      <c r="BW1901" s="32" t="str">
        <f t="shared" si="547"/>
        <v/>
      </c>
      <c r="BX1901" s="32" t="str">
        <f t="shared" si="548"/>
        <v/>
      </c>
      <c r="BY1901" s="32" t="str">
        <f t="shared" si="549"/>
        <v/>
      </c>
      <c r="BZ1901" s="32" t="str">
        <f t="shared" si="550"/>
        <v/>
      </c>
      <c r="CA1901" s="32" t="str">
        <f t="shared" si="551"/>
        <v/>
      </c>
      <c r="CB1901" s="33">
        <f>IF(COUNTIF($CD$7:CD1901,CD1901)=1,CD1901,CD1901+COUNTIF($CD$6:CD1900,CD1901))</f>
        <v>57047</v>
      </c>
      <c r="CC1901" s="34">
        <f t="shared" si="552"/>
        <v>55153</v>
      </c>
      <c r="CD1901" s="32">
        <f t="shared" si="553"/>
        <v>55153</v>
      </c>
      <c r="CE1901" s="32">
        <f t="shared" si="554"/>
        <v>0</v>
      </c>
      <c r="CF1901" s="32">
        <f t="shared" si="555"/>
        <v>0</v>
      </c>
      <c r="CG1901" s="32" t="str">
        <f t="shared" si="556"/>
        <v/>
      </c>
      <c r="CH1901" s="32">
        <v>1896</v>
      </c>
      <c r="CI1901" s="32" t="s">
        <v>6</v>
      </c>
      <c r="CJ1901" s="32" t="str">
        <f t="shared" si="557"/>
        <v/>
      </c>
      <c r="CK1901" s="32" t="str">
        <f t="shared" si="558"/>
        <v/>
      </c>
      <c r="CL1901" s="32" t="str">
        <f t="shared" si="559"/>
        <v/>
      </c>
      <c r="CM1901" s="32" t="str">
        <f t="shared" si="560"/>
        <v/>
      </c>
      <c r="CN1901" s="32" t="str">
        <f t="shared" si="561"/>
        <v/>
      </c>
    </row>
    <row r="1902" spans="71:92" x14ac:dyDescent="0.3">
      <c r="BS1902" s="32" t="str">
        <f>IF(Kiadasi_kiseroiv!$K$2=BT1902,BV1902,"")</f>
        <v/>
      </c>
      <c r="BT1902" s="34" t="str">
        <f t="shared" si="544"/>
        <v/>
      </c>
      <c r="BU1902" s="32" t="str">
        <f t="shared" si="545"/>
        <v/>
      </c>
      <c r="BV1902" s="32" t="str">
        <f t="shared" si="546"/>
        <v/>
      </c>
      <c r="BW1902" s="32" t="str">
        <f t="shared" si="547"/>
        <v/>
      </c>
      <c r="BX1902" s="32" t="str">
        <f t="shared" si="548"/>
        <v/>
      </c>
      <c r="BY1902" s="32" t="str">
        <f t="shared" si="549"/>
        <v/>
      </c>
      <c r="BZ1902" s="32" t="str">
        <f t="shared" si="550"/>
        <v/>
      </c>
      <c r="CA1902" s="32" t="str">
        <f t="shared" si="551"/>
        <v/>
      </c>
      <c r="CB1902" s="33">
        <f>IF(COUNTIF($CD$7:CD1902,CD1902)=1,CD1902,CD1902+COUNTIF($CD$6:CD1901,CD1902))</f>
        <v>57048</v>
      </c>
      <c r="CC1902" s="34">
        <f t="shared" si="552"/>
        <v>55153</v>
      </c>
      <c r="CD1902" s="32">
        <f t="shared" si="553"/>
        <v>55153</v>
      </c>
      <c r="CE1902" s="32">
        <f t="shared" si="554"/>
        <v>0</v>
      </c>
      <c r="CF1902" s="32">
        <f t="shared" si="555"/>
        <v>0</v>
      </c>
      <c r="CG1902" s="32" t="str">
        <f t="shared" si="556"/>
        <v/>
      </c>
      <c r="CH1902" s="32">
        <v>1897</v>
      </c>
      <c r="CI1902" s="32" t="s">
        <v>6</v>
      </c>
      <c r="CJ1902" s="32" t="str">
        <f t="shared" si="557"/>
        <v/>
      </c>
      <c r="CK1902" s="32" t="str">
        <f t="shared" si="558"/>
        <v/>
      </c>
      <c r="CL1902" s="32" t="str">
        <f t="shared" si="559"/>
        <v/>
      </c>
      <c r="CM1902" s="32" t="str">
        <f t="shared" si="560"/>
        <v/>
      </c>
      <c r="CN1902" s="32" t="str">
        <f t="shared" si="561"/>
        <v/>
      </c>
    </row>
    <row r="1903" spans="71:92" x14ac:dyDescent="0.3">
      <c r="BS1903" s="32" t="str">
        <f>IF(Kiadasi_kiseroiv!$K$2=BT1903,BV1903,"")</f>
        <v/>
      </c>
      <c r="BT1903" s="34" t="str">
        <f t="shared" si="544"/>
        <v/>
      </c>
      <c r="BU1903" s="32" t="str">
        <f t="shared" si="545"/>
        <v/>
      </c>
      <c r="BV1903" s="32" t="str">
        <f t="shared" si="546"/>
        <v/>
      </c>
      <c r="BW1903" s="32" t="str">
        <f t="shared" si="547"/>
        <v/>
      </c>
      <c r="BX1903" s="32" t="str">
        <f t="shared" si="548"/>
        <v/>
      </c>
      <c r="BY1903" s="32" t="str">
        <f t="shared" si="549"/>
        <v/>
      </c>
      <c r="BZ1903" s="32" t="str">
        <f t="shared" si="550"/>
        <v/>
      </c>
      <c r="CA1903" s="32" t="str">
        <f t="shared" si="551"/>
        <v/>
      </c>
      <c r="CB1903" s="33">
        <f>IF(COUNTIF($CD$7:CD1903,CD1903)=1,CD1903,CD1903+COUNTIF($CD$6:CD1902,CD1903))</f>
        <v>57049</v>
      </c>
      <c r="CC1903" s="34">
        <f t="shared" si="552"/>
        <v>55153</v>
      </c>
      <c r="CD1903" s="32">
        <f t="shared" si="553"/>
        <v>55153</v>
      </c>
      <c r="CE1903" s="32">
        <f t="shared" si="554"/>
        <v>0</v>
      </c>
      <c r="CF1903" s="32">
        <f t="shared" si="555"/>
        <v>0</v>
      </c>
      <c r="CG1903" s="32" t="str">
        <f t="shared" si="556"/>
        <v/>
      </c>
      <c r="CH1903" s="32">
        <v>1898</v>
      </c>
      <c r="CI1903" s="32" t="s">
        <v>6</v>
      </c>
      <c r="CJ1903" s="32" t="str">
        <f t="shared" si="557"/>
        <v/>
      </c>
      <c r="CK1903" s="32" t="str">
        <f t="shared" si="558"/>
        <v/>
      </c>
      <c r="CL1903" s="32" t="str">
        <f t="shared" si="559"/>
        <v/>
      </c>
      <c r="CM1903" s="32" t="str">
        <f t="shared" si="560"/>
        <v/>
      </c>
      <c r="CN1903" s="32" t="str">
        <f t="shared" si="561"/>
        <v/>
      </c>
    </row>
    <row r="1904" spans="71:92" x14ac:dyDescent="0.3">
      <c r="BS1904" s="32" t="str">
        <f>IF(Kiadasi_kiseroiv!$K$2=BT1904,BV1904,"")</f>
        <v/>
      </c>
      <c r="BT1904" s="34" t="str">
        <f t="shared" si="544"/>
        <v/>
      </c>
      <c r="BU1904" s="32" t="str">
        <f t="shared" si="545"/>
        <v/>
      </c>
      <c r="BV1904" s="32" t="str">
        <f t="shared" si="546"/>
        <v/>
      </c>
      <c r="BW1904" s="32" t="str">
        <f t="shared" si="547"/>
        <v/>
      </c>
      <c r="BX1904" s="32" t="str">
        <f t="shared" si="548"/>
        <v/>
      </c>
      <c r="BY1904" s="32" t="str">
        <f t="shared" si="549"/>
        <v/>
      </c>
      <c r="BZ1904" s="32" t="str">
        <f t="shared" si="550"/>
        <v/>
      </c>
      <c r="CA1904" s="32" t="str">
        <f t="shared" si="551"/>
        <v/>
      </c>
      <c r="CB1904" s="33">
        <f>IF(COUNTIF($CD$7:CD1904,CD1904)=1,CD1904,CD1904+COUNTIF($CD$6:CD1903,CD1904))</f>
        <v>57050</v>
      </c>
      <c r="CC1904" s="34">
        <f t="shared" si="552"/>
        <v>55153</v>
      </c>
      <c r="CD1904" s="32">
        <f t="shared" si="553"/>
        <v>55153</v>
      </c>
      <c r="CE1904" s="32">
        <f t="shared" si="554"/>
        <v>0</v>
      </c>
      <c r="CF1904" s="32">
        <f t="shared" si="555"/>
        <v>0</v>
      </c>
      <c r="CG1904" s="32" t="str">
        <f t="shared" si="556"/>
        <v/>
      </c>
      <c r="CH1904" s="32">
        <v>1899</v>
      </c>
      <c r="CI1904" s="32" t="s">
        <v>6</v>
      </c>
      <c r="CJ1904" s="32" t="str">
        <f t="shared" si="557"/>
        <v/>
      </c>
      <c r="CK1904" s="32" t="str">
        <f t="shared" si="558"/>
        <v/>
      </c>
      <c r="CL1904" s="32" t="str">
        <f t="shared" si="559"/>
        <v/>
      </c>
      <c r="CM1904" s="32" t="str">
        <f t="shared" si="560"/>
        <v/>
      </c>
      <c r="CN1904" s="32" t="str">
        <f t="shared" si="561"/>
        <v/>
      </c>
    </row>
    <row r="1905" spans="71:92" x14ac:dyDescent="0.3">
      <c r="BS1905" s="32" t="str">
        <f>IF(Kiadasi_kiseroiv!$K$2=BT1905,BV1905,"")</f>
        <v/>
      </c>
      <c r="BT1905" s="34" t="str">
        <f t="shared" si="544"/>
        <v/>
      </c>
      <c r="BU1905" s="32" t="str">
        <f t="shared" si="545"/>
        <v/>
      </c>
      <c r="BV1905" s="32" t="str">
        <f t="shared" si="546"/>
        <v/>
      </c>
      <c r="BW1905" s="32" t="str">
        <f t="shared" si="547"/>
        <v/>
      </c>
      <c r="BX1905" s="32" t="str">
        <f t="shared" si="548"/>
        <v/>
      </c>
      <c r="BY1905" s="32" t="str">
        <f t="shared" si="549"/>
        <v/>
      </c>
      <c r="BZ1905" s="32" t="str">
        <f t="shared" si="550"/>
        <v/>
      </c>
      <c r="CA1905" s="32" t="str">
        <f t="shared" si="551"/>
        <v/>
      </c>
      <c r="CB1905" s="33">
        <f>IF(COUNTIF($CD$7:CD1905,CD1905)=1,CD1905,CD1905+COUNTIF($CD$6:CD1904,CD1905))</f>
        <v>57051</v>
      </c>
      <c r="CC1905" s="34">
        <f t="shared" si="552"/>
        <v>55153</v>
      </c>
      <c r="CD1905" s="32">
        <f t="shared" si="553"/>
        <v>55153</v>
      </c>
      <c r="CE1905" s="32">
        <f t="shared" si="554"/>
        <v>0</v>
      </c>
      <c r="CF1905" s="32">
        <f t="shared" si="555"/>
        <v>0</v>
      </c>
      <c r="CG1905" s="32" t="str">
        <f t="shared" si="556"/>
        <v/>
      </c>
      <c r="CH1905" s="32">
        <v>1900</v>
      </c>
      <c r="CI1905" s="32" t="s">
        <v>6</v>
      </c>
      <c r="CJ1905" s="32" t="str">
        <f t="shared" si="557"/>
        <v/>
      </c>
      <c r="CK1905" s="32" t="str">
        <f t="shared" si="558"/>
        <v/>
      </c>
      <c r="CL1905" s="32" t="str">
        <f t="shared" si="559"/>
        <v/>
      </c>
      <c r="CM1905" s="32" t="str">
        <f t="shared" si="560"/>
        <v/>
      </c>
      <c r="CN1905" s="32" t="str">
        <f t="shared" si="561"/>
        <v/>
      </c>
    </row>
    <row r="1906" spans="71:92" x14ac:dyDescent="0.3">
      <c r="BS1906" s="32" t="str">
        <f>IF(Kiadasi_kiseroiv!$K$2=BT1906,BV1906,"")</f>
        <v/>
      </c>
      <c r="BT1906" s="34" t="str">
        <f t="shared" si="544"/>
        <v/>
      </c>
      <c r="BU1906" s="32" t="str">
        <f t="shared" si="545"/>
        <v/>
      </c>
      <c r="BV1906" s="32" t="str">
        <f t="shared" si="546"/>
        <v/>
      </c>
      <c r="BW1906" s="32" t="str">
        <f t="shared" si="547"/>
        <v/>
      </c>
      <c r="BX1906" s="32" t="str">
        <f t="shared" si="548"/>
        <v/>
      </c>
      <c r="BY1906" s="32" t="str">
        <f t="shared" si="549"/>
        <v/>
      </c>
      <c r="BZ1906" s="32" t="str">
        <f t="shared" si="550"/>
        <v/>
      </c>
      <c r="CA1906" s="32" t="str">
        <f t="shared" si="551"/>
        <v/>
      </c>
      <c r="CB1906" s="33">
        <f>IF(COUNTIF($CD$7:CD1906,CD1906)=1,CD1906,CD1906+COUNTIF($CD$6:CD1905,CD1906))</f>
        <v>57052</v>
      </c>
      <c r="CC1906" s="34">
        <f t="shared" si="552"/>
        <v>55153</v>
      </c>
      <c r="CD1906" s="32">
        <f t="shared" si="553"/>
        <v>55153</v>
      </c>
      <c r="CE1906" s="32">
        <f t="shared" si="554"/>
        <v>0</v>
      </c>
      <c r="CF1906" s="32">
        <f t="shared" si="555"/>
        <v>0</v>
      </c>
      <c r="CG1906" s="32" t="str">
        <f t="shared" si="556"/>
        <v/>
      </c>
      <c r="CH1906" s="32">
        <v>1901</v>
      </c>
      <c r="CI1906" s="32" t="s">
        <v>6</v>
      </c>
      <c r="CJ1906" s="32" t="str">
        <f t="shared" si="557"/>
        <v/>
      </c>
      <c r="CK1906" s="32" t="str">
        <f t="shared" si="558"/>
        <v/>
      </c>
      <c r="CL1906" s="32" t="str">
        <f t="shared" si="559"/>
        <v/>
      </c>
      <c r="CM1906" s="32" t="str">
        <f t="shared" si="560"/>
        <v/>
      </c>
      <c r="CN1906" s="32" t="str">
        <f t="shared" si="561"/>
        <v/>
      </c>
    </row>
    <row r="1907" spans="71:92" x14ac:dyDescent="0.3">
      <c r="BS1907" s="32" t="str">
        <f>IF(Kiadasi_kiseroiv!$K$2=BT1907,BV1907,"")</f>
        <v/>
      </c>
      <c r="BT1907" s="34" t="str">
        <f t="shared" si="544"/>
        <v/>
      </c>
      <c r="BU1907" s="32" t="str">
        <f t="shared" si="545"/>
        <v/>
      </c>
      <c r="BV1907" s="32" t="str">
        <f t="shared" si="546"/>
        <v/>
      </c>
      <c r="BW1907" s="32" t="str">
        <f t="shared" si="547"/>
        <v/>
      </c>
      <c r="BX1907" s="32" t="str">
        <f t="shared" si="548"/>
        <v/>
      </c>
      <c r="BY1907" s="32" t="str">
        <f t="shared" si="549"/>
        <v/>
      </c>
      <c r="BZ1907" s="32" t="str">
        <f t="shared" si="550"/>
        <v/>
      </c>
      <c r="CA1907" s="32" t="str">
        <f t="shared" si="551"/>
        <v/>
      </c>
      <c r="CB1907" s="33">
        <f>IF(COUNTIF($CD$7:CD1907,CD1907)=1,CD1907,CD1907+COUNTIF($CD$6:CD1906,CD1907))</f>
        <v>57053</v>
      </c>
      <c r="CC1907" s="34">
        <f t="shared" si="552"/>
        <v>55153</v>
      </c>
      <c r="CD1907" s="32">
        <f t="shared" si="553"/>
        <v>55153</v>
      </c>
      <c r="CE1907" s="32">
        <f t="shared" si="554"/>
        <v>0</v>
      </c>
      <c r="CF1907" s="32">
        <f t="shared" si="555"/>
        <v>0</v>
      </c>
      <c r="CG1907" s="32" t="str">
        <f t="shared" si="556"/>
        <v/>
      </c>
      <c r="CH1907" s="32">
        <v>1902</v>
      </c>
      <c r="CI1907" s="32" t="s">
        <v>6</v>
      </c>
      <c r="CJ1907" s="32" t="str">
        <f t="shared" si="557"/>
        <v/>
      </c>
      <c r="CK1907" s="32" t="str">
        <f t="shared" si="558"/>
        <v/>
      </c>
      <c r="CL1907" s="32" t="str">
        <f t="shared" si="559"/>
        <v/>
      </c>
      <c r="CM1907" s="32" t="str">
        <f t="shared" si="560"/>
        <v/>
      </c>
      <c r="CN1907" s="32" t="str">
        <f t="shared" si="561"/>
        <v/>
      </c>
    </row>
    <row r="1908" spans="71:92" x14ac:dyDescent="0.3">
      <c r="BS1908" s="32" t="str">
        <f>IF(Kiadasi_kiseroiv!$K$2=BT1908,BV1908,"")</f>
        <v/>
      </c>
      <c r="BT1908" s="34" t="str">
        <f t="shared" si="544"/>
        <v/>
      </c>
      <c r="BU1908" s="32" t="str">
        <f t="shared" si="545"/>
        <v/>
      </c>
      <c r="BV1908" s="32" t="str">
        <f t="shared" si="546"/>
        <v/>
      </c>
      <c r="BW1908" s="32" t="str">
        <f t="shared" si="547"/>
        <v/>
      </c>
      <c r="BX1908" s="32" t="str">
        <f t="shared" si="548"/>
        <v/>
      </c>
      <c r="BY1908" s="32" t="str">
        <f t="shared" si="549"/>
        <v/>
      </c>
      <c r="BZ1908" s="32" t="str">
        <f t="shared" si="550"/>
        <v/>
      </c>
      <c r="CA1908" s="32" t="str">
        <f t="shared" si="551"/>
        <v/>
      </c>
      <c r="CB1908" s="33">
        <f>IF(COUNTIF($CD$7:CD1908,CD1908)=1,CD1908,CD1908+COUNTIF($CD$6:CD1907,CD1908))</f>
        <v>57054</v>
      </c>
      <c r="CC1908" s="34">
        <f t="shared" si="552"/>
        <v>55153</v>
      </c>
      <c r="CD1908" s="32">
        <f t="shared" si="553"/>
        <v>55153</v>
      </c>
      <c r="CE1908" s="32">
        <f t="shared" si="554"/>
        <v>0</v>
      </c>
      <c r="CF1908" s="32">
        <f t="shared" si="555"/>
        <v>0</v>
      </c>
      <c r="CG1908" s="32" t="str">
        <f t="shared" si="556"/>
        <v/>
      </c>
      <c r="CH1908" s="32">
        <v>1903</v>
      </c>
      <c r="CI1908" s="32" t="s">
        <v>6</v>
      </c>
      <c r="CJ1908" s="32" t="str">
        <f t="shared" si="557"/>
        <v/>
      </c>
      <c r="CK1908" s="32" t="str">
        <f t="shared" si="558"/>
        <v/>
      </c>
      <c r="CL1908" s="32" t="str">
        <f t="shared" si="559"/>
        <v/>
      </c>
      <c r="CM1908" s="32" t="str">
        <f t="shared" si="560"/>
        <v/>
      </c>
      <c r="CN1908" s="32" t="str">
        <f t="shared" si="561"/>
        <v/>
      </c>
    </row>
    <row r="1909" spans="71:92" x14ac:dyDescent="0.3">
      <c r="BS1909" s="32" t="str">
        <f>IF(Kiadasi_kiseroiv!$K$2=BT1909,BV1909,"")</f>
        <v/>
      </c>
      <c r="BT1909" s="34" t="str">
        <f t="shared" si="544"/>
        <v/>
      </c>
      <c r="BU1909" s="32" t="str">
        <f t="shared" si="545"/>
        <v/>
      </c>
      <c r="BV1909" s="32" t="str">
        <f t="shared" si="546"/>
        <v/>
      </c>
      <c r="BW1909" s="32" t="str">
        <f t="shared" si="547"/>
        <v/>
      </c>
      <c r="BX1909" s="32" t="str">
        <f t="shared" si="548"/>
        <v/>
      </c>
      <c r="BY1909" s="32" t="str">
        <f t="shared" si="549"/>
        <v/>
      </c>
      <c r="BZ1909" s="32" t="str">
        <f t="shared" si="550"/>
        <v/>
      </c>
      <c r="CA1909" s="32" t="str">
        <f t="shared" si="551"/>
        <v/>
      </c>
      <c r="CB1909" s="33">
        <f>IF(COUNTIF($CD$7:CD1909,CD1909)=1,CD1909,CD1909+COUNTIF($CD$6:CD1908,CD1909))</f>
        <v>57055</v>
      </c>
      <c r="CC1909" s="34">
        <f t="shared" si="552"/>
        <v>55153</v>
      </c>
      <c r="CD1909" s="32">
        <f t="shared" si="553"/>
        <v>55153</v>
      </c>
      <c r="CE1909" s="32">
        <f t="shared" si="554"/>
        <v>0</v>
      </c>
      <c r="CF1909" s="32">
        <f t="shared" si="555"/>
        <v>0</v>
      </c>
      <c r="CG1909" s="32" t="str">
        <f t="shared" si="556"/>
        <v/>
      </c>
      <c r="CH1909" s="32">
        <v>1904</v>
      </c>
      <c r="CI1909" s="32" t="s">
        <v>6</v>
      </c>
      <c r="CJ1909" s="32" t="str">
        <f t="shared" si="557"/>
        <v/>
      </c>
      <c r="CK1909" s="32" t="str">
        <f t="shared" si="558"/>
        <v/>
      </c>
      <c r="CL1909" s="32" t="str">
        <f t="shared" si="559"/>
        <v/>
      </c>
      <c r="CM1909" s="32" t="str">
        <f t="shared" si="560"/>
        <v/>
      </c>
      <c r="CN1909" s="32" t="str">
        <f t="shared" si="561"/>
        <v/>
      </c>
    </row>
    <row r="1910" spans="71:92" x14ac:dyDescent="0.3">
      <c r="BS1910" s="32" t="str">
        <f>IF(Kiadasi_kiseroiv!$K$2=BT1910,BV1910,"")</f>
        <v/>
      </c>
      <c r="BT1910" s="34" t="str">
        <f t="shared" si="544"/>
        <v/>
      </c>
      <c r="BU1910" s="32" t="str">
        <f t="shared" si="545"/>
        <v/>
      </c>
      <c r="BV1910" s="32" t="str">
        <f t="shared" si="546"/>
        <v/>
      </c>
      <c r="BW1910" s="32" t="str">
        <f t="shared" si="547"/>
        <v/>
      </c>
      <c r="BX1910" s="32" t="str">
        <f t="shared" si="548"/>
        <v/>
      </c>
      <c r="BY1910" s="32" t="str">
        <f t="shared" si="549"/>
        <v/>
      </c>
      <c r="BZ1910" s="32" t="str">
        <f t="shared" si="550"/>
        <v/>
      </c>
      <c r="CA1910" s="32" t="str">
        <f t="shared" si="551"/>
        <v/>
      </c>
      <c r="CB1910" s="33">
        <f>IF(COUNTIF($CD$7:CD1910,CD1910)=1,CD1910,CD1910+COUNTIF($CD$6:CD1909,CD1910))</f>
        <v>57056</v>
      </c>
      <c r="CC1910" s="34">
        <f t="shared" si="552"/>
        <v>55153</v>
      </c>
      <c r="CD1910" s="32">
        <f t="shared" si="553"/>
        <v>55153</v>
      </c>
      <c r="CE1910" s="32">
        <f t="shared" si="554"/>
        <v>0</v>
      </c>
      <c r="CF1910" s="32">
        <f t="shared" si="555"/>
        <v>0</v>
      </c>
      <c r="CG1910" s="32" t="str">
        <f t="shared" si="556"/>
        <v/>
      </c>
      <c r="CH1910" s="32">
        <v>1905</v>
      </c>
      <c r="CI1910" s="32" t="s">
        <v>6</v>
      </c>
      <c r="CJ1910" s="32" t="str">
        <f t="shared" si="557"/>
        <v/>
      </c>
      <c r="CK1910" s="32" t="str">
        <f t="shared" si="558"/>
        <v/>
      </c>
      <c r="CL1910" s="32" t="str">
        <f t="shared" si="559"/>
        <v/>
      </c>
      <c r="CM1910" s="32" t="str">
        <f t="shared" si="560"/>
        <v/>
      </c>
      <c r="CN1910" s="32" t="str">
        <f t="shared" si="561"/>
        <v/>
      </c>
    </row>
    <row r="1911" spans="71:92" x14ac:dyDescent="0.3">
      <c r="BS1911" s="32" t="str">
        <f>IF(Kiadasi_kiseroiv!$K$2=BT1911,BV1911,"")</f>
        <v/>
      </c>
      <c r="BT1911" s="34" t="str">
        <f t="shared" si="544"/>
        <v/>
      </c>
      <c r="BU1911" s="32" t="str">
        <f t="shared" si="545"/>
        <v/>
      </c>
      <c r="BV1911" s="32" t="str">
        <f t="shared" si="546"/>
        <v/>
      </c>
      <c r="BW1911" s="32" t="str">
        <f t="shared" si="547"/>
        <v/>
      </c>
      <c r="BX1911" s="32" t="str">
        <f t="shared" si="548"/>
        <v/>
      </c>
      <c r="BY1911" s="32" t="str">
        <f t="shared" si="549"/>
        <v/>
      </c>
      <c r="BZ1911" s="32" t="str">
        <f t="shared" si="550"/>
        <v/>
      </c>
      <c r="CA1911" s="32" t="str">
        <f t="shared" si="551"/>
        <v/>
      </c>
      <c r="CB1911" s="33">
        <f>IF(COUNTIF($CD$7:CD1911,CD1911)=1,CD1911,CD1911+COUNTIF($CD$6:CD1910,CD1911))</f>
        <v>57057</v>
      </c>
      <c r="CC1911" s="34">
        <f t="shared" si="552"/>
        <v>55153</v>
      </c>
      <c r="CD1911" s="32">
        <f t="shared" si="553"/>
        <v>55153</v>
      </c>
      <c r="CE1911" s="32">
        <f t="shared" si="554"/>
        <v>0</v>
      </c>
      <c r="CF1911" s="32">
        <f t="shared" si="555"/>
        <v>0</v>
      </c>
      <c r="CG1911" s="32" t="str">
        <f t="shared" si="556"/>
        <v/>
      </c>
      <c r="CH1911" s="32">
        <v>1906</v>
      </c>
      <c r="CI1911" s="32" t="s">
        <v>6</v>
      </c>
      <c r="CJ1911" s="32" t="str">
        <f t="shared" si="557"/>
        <v/>
      </c>
      <c r="CK1911" s="32" t="str">
        <f t="shared" si="558"/>
        <v/>
      </c>
      <c r="CL1911" s="32" t="str">
        <f t="shared" si="559"/>
        <v/>
      </c>
      <c r="CM1911" s="32" t="str">
        <f t="shared" si="560"/>
        <v/>
      </c>
      <c r="CN1911" s="32" t="str">
        <f t="shared" si="561"/>
        <v/>
      </c>
    </row>
    <row r="1912" spans="71:92" x14ac:dyDescent="0.3">
      <c r="BS1912" s="32" t="str">
        <f>IF(Kiadasi_kiseroiv!$K$2=BT1912,BV1912,"")</f>
        <v/>
      </c>
      <c r="BT1912" s="34" t="str">
        <f t="shared" si="544"/>
        <v/>
      </c>
      <c r="BU1912" s="32" t="str">
        <f t="shared" si="545"/>
        <v/>
      </c>
      <c r="BV1912" s="32" t="str">
        <f t="shared" si="546"/>
        <v/>
      </c>
      <c r="BW1912" s="32" t="str">
        <f t="shared" si="547"/>
        <v/>
      </c>
      <c r="BX1912" s="32" t="str">
        <f t="shared" si="548"/>
        <v/>
      </c>
      <c r="BY1912" s="32" t="str">
        <f t="shared" si="549"/>
        <v/>
      </c>
      <c r="BZ1912" s="32" t="str">
        <f t="shared" si="550"/>
        <v/>
      </c>
      <c r="CA1912" s="32" t="str">
        <f t="shared" si="551"/>
        <v/>
      </c>
      <c r="CB1912" s="33">
        <f>IF(COUNTIF($CD$7:CD1912,CD1912)=1,CD1912,CD1912+COUNTIF($CD$6:CD1911,CD1912))</f>
        <v>57058</v>
      </c>
      <c r="CC1912" s="34">
        <f t="shared" si="552"/>
        <v>55153</v>
      </c>
      <c r="CD1912" s="32">
        <f t="shared" si="553"/>
        <v>55153</v>
      </c>
      <c r="CE1912" s="32">
        <f t="shared" si="554"/>
        <v>0</v>
      </c>
      <c r="CF1912" s="32">
        <f t="shared" si="555"/>
        <v>0</v>
      </c>
      <c r="CG1912" s="32" t="str">
        <f t="shared" si="556"/>
        <v/>
      </c>
      <c r="CH1912" s="32">
        <v>1907</v>
      </c>
      <c r="CI1912" s="32" t="s">
        <v>6</v>
      </c>
      <c r="CJ1912" s="32" t="str">
        <f t="shared" si="557"/>
        <v/>
      </c>
      <c r="CK1912" s="32" t="str">
        <f t="shared" si="558"/>
        <v/>
      </c>
      <c r="CL1912" s="32" t="str">
        <f t="shared" si="559"/>
        <v/>
      </c>
      <c r="CM1912" s="32" t="str">
        <f t="shared" si="560"/>
        <v/>
      </c>
      <c r="CN1912" s="32" t="str">
        <f t="shared" si="561"/>
        <v/>
      </c>
    </row>
    <row r="1913" spans="71:92" x14ac:dyDescent="0.3">
      <c r="BS1913" s="32" t="str">
        <f>IF(Kiadasi_kiseroiv!$K$2=BT1913,BV1913,"")</f>
        <v/>
      </c>
      <c r="BT1913" s="34" t="str">
        <f t="shared" si="544"/>
        <v/>
      </c>
      <c r="BU1913" s="32" t="str">
        <f t="shared" si="545"/>
        <v/>
      </c>
      <c r="BV1913" s="32" t="str">
        <f t="shared" si="546"/>
        <v/>
      </c>
      <c r="BW1913" s="32" t="str">
        <f t="shared" si="547"/>
        <v/>
      </c>
      <c r="BX1913" s="32" t="str">
        <f t="shared" si="548"/>
        <v/>
      </c>
      <c r="BY1913" s="32" t="str">
        <f t="shared" si="549"/>
        <v/>
      </c>
      <c r="BZ1913" s="32" t="str">
        <f t="shared" si="550"/>
        <v/>
      </c>
      <c r="CA1913" s="32" t="str">
        <f t="shared" si="551"/>
        <v/>
      </c>
      <c r="CB1913" s="33">
        <f>IF(COUNTIF($CD$7:CD1913,CD1913)=1,CD1913,CD1913+COUNTIF($CD$6:CD1912,CD1913))</f>
        <v>57059</v>
      </c>
      <c r="CC1913" s="34">
        <f t="shared" si="552"/>
        <v>55153</v>
      </c>
      <c r="CD1913" s="32">
        <f t="shared" si="553"/>
        <v>55153</v>
      </c>
      <c r="CE1913" s="32">
        <f t="shared" si="554"/>
        <v>0</v>
      </c>
      <c r="CF1913" s="32">
        <f t="shared" si="555"/>
        <v>0</v>
      </c>
      <c r="CG1913" s="32" t="str">
        <f t="shared" si="556"/>
        <v/>
      </c>
      <c r="CH1913" s="32">
        <v>1908</v>
      </c>
      <c r="CI1913" s="32" t="s">
        <v>6</v>
      </c>
      <c r="CJ1913" s="32" t="str">
        <f t="shared" si="557"/>
        <v/>
      </c>
      <c r="CK1913" s="32" t="str">
        <f t="shared" si="558"/>
        <v/>
      </c>
      <c r="CL1913" s="32" t="str">
        <f t="shared" si="559"/>
        <v/>
      </c>
      <c r="CM1913" s="32" t="str">
        <f t="shared" si="560"/>
        <v/>
      </c>
      <c r="CN1913" s="32" t="str">
        <f t="shared" si="561"/>
        <v/>
      </c>
    </row>
    <row r="1914" spans="71:92" x14ac:dyDescent="0.3">
      <c r="BS1914" s="32" t="str">
        <f>IF(Kiadasi_kiseroiv!$K$2=BT1914,BV1914,"")</f>
        <v/>
      </c>
      <c r="BT1914" s="34" t="str">
        <f t="shared" si="544"/>
        <v/>
      </c>
      <c r="BU1914" s="32" t="str">
        <f t="shared" si="545"/>
        <v/>
      </c>
      <c r="BV1914" s="32" t="str">
        <f t="shared" si="546"/>
        <v/>
      </c>
      <c r="BW1914" s="32" t="str">
        <f t="shared" si="547"/>
        <v/>
      </c>
      <c r="BX1914" s="32" t="str">
        <f t="shared" si="548"/>
        <v/>
      </c>
      <c r="BY1914" s="32" t="str">
        <f t="shared" si="549"/>
        <v/>
      </c>
      <c r="BZ1914" s="32" t="str">
        <f t="shared" si="550"/>
        <v/>
      </c>
      <c r="CA1914" s="32" t="str">
        <f t="shared" si="551"/>
        <v/>
      </c>
      <c r="CB1914" s="33">
        <f>IF(COUNTIF($CD$7:CD1914,CD1914)=1,CD1914,CD1914+COUNTIF($CD$6:CD1913,CD1914))</f>
        <v>57060</v>
      </c>
      <c r="CC1914" s="34">
        <f t="shared" si="552"/>
        <v>55153</v>
      </c>
      <c r="CD1914" s="32">
        <f t="shared" si="553"/>
        <v>55153</v>
      </c>
      <c r="CE1914" s="32">
        <f t="shared" si="554"/>
        <v>0</v>
      </c>
      <c r="CF1914" s="32">
        <f t="shared" si="555"/>
        <v>0</v>
      </c>
      <c r="CG1914" s="32" t="str">
        <f t="shared" si="556"/>
        <v/>
      </c>
      <c r="CH1914" s="32">
        <v>1909</v>
      </c>
      <c r="CI1914" s="32" t="s">
        <v>6</v>
      </c>
      <c r="CJ1914" s="32" t="str">
        <f t="shared" si="557"/>
        <v/>
      </c>
      <c r="CK1914" s="32" t="str">
        <f t="shared" si="558"/>
        <v/>
      </c>
      <c r="CL1914" s="32" t="str">
        <f t="shared" si="559"/>
        <v/>
      </c>
      <c r="CM1914" s="32" t="str">
        <f t="shared" si="560"/>
        <v/>
      </c>
      <c r="CN1914" s="32" t="str">
        <f t="shared" si="561"/>
        <v/>
      </c>
    </row>
    <row r="1915" spans="71:92" x14ac:dyDescent="0.3">
      <c r="BS1915" s="32" t="str">
        <f>IF(Kiadasi_kiseroiv!$K$2=BT1915,BV1915,"")</f>
        <v/>
      </c>
      <c r="BT1915" s="34" t="str">
        <f t="shared" si="544"/>
        <v/>
      </c>
      <c r="BU1915" s="32" t="str">
        <f t="shared" si="545"/>
        <v/>
      </c>
      <c r="BV1915" s="32" t="str">
        <f t="shared" si="546"/>
        <v/>
      </c>
      <c r="BW1915" s="32" t="str">
        <f t="shared" si="547"/>
        <v/>
      </c>
      <c r="BX1915" s="32" t="str">
        <f t="shared" si="548"/>
        <v/>
      </c>
      <c r="BY1915" s="32" t="str">
        <f t="shared" si="549"/>
        <v/>
      </c>
      <c r="BZ1915" s="32" t="str">
        <f t="shared" si="550"/>
        <v/>
      </c>
      <c r="CA1915" s="32" t="str">
        <f t="shared" si="551"/>
        <v/>
      </c>
      <c r="CB1915" s="33">
        <f>IF(COUNTIF($CD$7:CD1915,CD1915)=1,CD1915,CD1915+COUNTIF($CD$6:CD1914,CD1915))</f>
        <v>57061</v>
      </c>
      <c r="CC1915" s="34">
        <f t="shared" si="552"/>
        <v>55153</v>
      </c>
      <c r="CD1915" s="32">
        <f t="shared" si="553"/>
        <v>55153</v>
      </c>
      <c r="CE1915" s="32">
        <f t="shared" si="554"/>
        <v>0</v>
      </c>
      <c r="CF1915" s="32">
        <f t="shared" si="555"/>
        <v>0</v>
      </c>
      <c r="CG1915" s="32" t="str">
        <f t="shared" si="556"/>
        <v/>
      </c>
      <c r="CH1915" s="32">
        <v>1910</v>
      </c>
      <c r="CI1915" s="32" t="s">
        <v>6</v>
      </c>
      <c r="CJ1915" s="32" t="str">
        <f t="shared" si="557"/>
        <v/>
      </c>
      <c r="CK1915" s="32" t="str">
        <f t="shared" si="558"/>
        <v/>
      </c>
      <c r="CL1915" s="32" t="str">
        <f t="shared" si="559"/>
        <v/>
      </c>
      <c r="CM1915" s="32" t="str">
        <f t="shared" si="560"/>
        <v/>
      </c>
      <c r="CN1915" s="32" t="str">
        <f t="shared" si="561"/>
        <v/>
      </c>
    </row>
    <row r="1916" spans="71:92" x14ac:dyDescent="0.3">
      <c r="BS1916" s="32" t="str">
        <f>IF(Kiadasi_kiseroiv!$K$2=BT1916,BV1916,"")</f>
        <v/>
      </c>
      <c r="BT1916" s="34" t="str">
        <f t="shared" si="544"/>
        <v/>
      </c>
      <c r="BU1916" s="32" t="str">
        <f t="shared" si="545"/>
        <v/>
      </c>
      <c r="BV1916" s="32" t="str">
        <f t="shared" si="546"/>
        <v/>
      </c>
      <c r="BW1916" s="32" t="str">
        <f t="shared" si="547"/>
        <v/>
      </c>
      <c r="BX1916" s="32" t="str">
        <f t="shared" si="548"/>
        <v/>
      </c>
      <c r="BY1916" s="32" t="str">
        <f t="shared" si="549"/>
        <v/>
      </c>
      <c r="BZ1916" s="32" t="str">
        <f t="shared" si="550"/>
        <v/>
      </c>
      <c r="CA1916" s="32" t="str">
        <f t="shared" si="551"/>
        <v/>
      </c>
      <c r="CB1916" s="33">
        <f>IF(COUNTIF($CD$7:CD1916,CD1916)=1,CD1916,CD1916+COUNTIF($CD$6:CD1915,CD1916))</f>
        <v>57062</v>
      </c>
      <c r="CC1916" s="34">
        <f t="shared" si="552"/>
        <v>55153</v>
      </c>
      <c r="CD1916" s="32">
        <f t="shared" si="553"/>
        <v>55153</v>
      </c>
      <c r="CE1916" s="32">
        <f t="shared" si="554"/>
        <v>0</v>
      </c>
      <c r="CF1916" s="32">
        <f t="shared" si="555"/>
        <v>0</v>
      </c>
      <c r="CG1916" s="32" t="str">
        <f t="shared" si="556"/>
        <v/>
      </c>
      <c r="CH1916" s="32">
        <v>1911</v>
      </c>
      <c r="CI1916" s="32" t="s">
        <v>6</v>
      </c>
      <c r="CJ1916" s="32" t="str">
        <f t="shared" si="557"/>
        <v/>
      </c>
      <c r="CK1916" s="32" t="str">
        <f t="shared" si="558"/>
        <v/>
      </c>
      <c r="CL1916" s="32" t="str">
        <f t="shared" si="559"/>
        <v/>
      </c>
      <c r="CM1916" s="32" t="str">
        <f t="shared" si="560"/>
        <v/>
      </c>
      <c r="CN1916" s="32" t="str">
        <f t="shared" si="561"/>
        <v/>
      </c>
    </row>
    <row r="1917" spans="71:92" x14ac:dyDescent="0.3">
      <c r="BS1917" s="32" t="str">
        <f>IF(Kiadasi_kiseroiv!$K$2=BT1917,BV1917,"")</f>
        <v/>
      </c>
      <c r="BT1917" s="34" t="str">
        <f t="shared" si="544"/>
        <v/>
      </c>
      <c r="BU1917" s="32" t="str">
        <f t="shared" si="545"/>
        <v/>
      </c>
      <c r="BV1917" s="32" t="str">
        <f t="shared" si="546"/>
        <v/>
      </c>
      <c r="BW1917" s="32" t="str">
        <f t="shared" si="547"/>
        <v/>
      </c>
      <c r="BX1917" s="32" t="str">
        <f t="shared" si="548"/>
        <v/>
      </c>
      <c r="BY1917" s="32" t="str">
        <f t="shared" si="549"/>
        <v/>
      </c>
      <c r="BZ1917" s="32" t="str">
        <f t="shared" si="550"/>
        <v/>
      </c>
      <c r="CA1917" s="32" t="str">
        <f t="shared" si="551"/>
        <v/>
      </c>
      <c r="CB1917" s="33">
        <f>IF(COUNTIF($CD$7:CD1917,CD1917)=1,CD1917,CD1917+COUNTIF($CD$6:CD1916,CD1917))</f>
        <v>57063</v>
      </c>
      <c r="CC1917" s="34">
        <f t="shared" si="552"/>
        <v>55153</v>
      </c>
      <c r="CD1917" s="32">
        <f t="shared" si="553"/>
        <v>55153</v>
      </c>
      <c r="CE1917" s="32">
        <f t="shared" si="554"/>
        <v>0</v>
      </c>
      <c r="CF1917" s="32">
        <f t="shared" si="555"/>
        <v>0</v>
      </c>
      <c r="CG1917" s="32" t="str">
        <f t="shared" si="556"/>
        <v/>
      </c>
      <c r="CH1917" s="32">
        <v>1912</v>
      </c>
      <c r="CI1917" s="32" t="s">
        <v>6</v>
      </c>
      <c r="CJ1917" s="32" t="str">
        <f t="shared" si="557"/>
        <v/>
      </c>
      <c r="CK1917" s="32" t="str">
        <f t="shared" si="558"/>
        <v/>
      </c>
      <c r="CL1917" s="32" t="str">
        <f t="shared" si="559"/>
        <v/>
      </c>
      <c r="CM1917" s="32" t="str">
        <f t="shared" si="560"/>
        <v/>
      </c>
      <c r="CN1917" s="32" t="str">
        <f t="shared" si="561"/>
        <v/>
      </c>
    </row>
    <row r="1918" spans="71:92" x14ac:dyDescent="0.3">
      <c r="BS1918" s="32" t="str">
        <f>IF(Kiadasi_kiseroiv!$K$2=BT1918,BV1918,"")</f>
        <v/>
      </c>
      <c r="BT1918" s="34" t="str">
        <f t="shared" si="544"/>
        <v/>
      </c>
      <c r="BU1918" s="32" t="str">
        <f t="shared" si="545"/>
        <v/>
      </c>
      <c r="BV1918" s="32" t="str">
        <f t="shared" si="546"/>
        <v/>
      </c>
      <c r="BW1918" s="32" t="str">
        <f t="shared" si="547"/>
        <v/>
      </c>
      <c r="BX1918" s="32" t="str">
        <f t="shared" si="548"/>
        <v/>
      </c>
      <c r="BY1918" s="32" t="str">
        <f t="shared" si="549"/>
        <v/>
      </c>
      <c r="BZ1918" s="32" t="str">
        <f t="shared" si="550"/>
        <v/>
      </c>
      <c r="CA1918" s="32" t="str">
        <f t="shared" si="551"/>
        <v/>
      </c>
      <c r="CB1918" s="33">
        <f>IF(COUNTIF($CD$7:CD1918,CD1918)=1,CD1918,CD1918+COUNTIF($CD$6:CD1917,CD1918))</f>
        <v>57064</v>
      </c>
      <c r="CC1918" s="34">
        <f t="shared" si="552"/>
        <v>55153</v>
      </c>
      <c r="CD1918" s="32">
        <f t="shared" si="553"/>
        <v>55153</v>
      </c>
      <c r="CE1918" s="32">
        <f t="shared" si="554"/>
        <v>0</v>
      </c>
      <c r="CF1918" s="32">
        <f t="shared" si="555"/>
        <v>0</v>
      </c>
      <c r="CG1918" s="32" t="str">
        <f t="shared" si="556"/>
        <v/>
      </c>
      <c r="CH1918" s="32">
        <v>1913</v>
      </c>
      <c r="CI1918" s="32" t="s">
        <v>6</v>
      </c>
      <c r="CJ1918" s="32" t="str">
        <f t="shared" si="557"/>
        <v/>
      </c>
      <c r="CK1918" s="32" t="str">
        <f t="shared" si="558"/>
        <v/>
      </c>
      <c r="CL1918" s="32" t="str">
        <f t="shared" si="559"/>
        <v/>
      </c>
      <c r="CM1918" s="32" t="str">
        <f t="shared" si="560"/>
        <v/>
      </c>
      <c r="CN1918" s="32" t="str">
        <f t="shared" si="561"/>
        <v/>
      </c>
    </row>
    <row r="1919" spans="71:92" x14ac:dyDescent="0.3">
      <c r="BS1919" s="32" t="str">
        <f>IF(Kiadasi_kiseroiv!$K$2=BT1919,BV1919,"")</f>
        <v/>
      </c>
      <c r="BT1919" s="34" t="str">
        <f t="shared" si="544"/>
        <v/>
      </c>
      <c r="BU1919" s="32" t="str">
        <f t="shared" si="545"/>
        <v/>
      </c>
      <c r="BV1919" s="32" t="str">
        <f t="shared" si="546"/>
        <v/>
      </c>
      <c r="BW1919" s="32" t="str">
        <f t="shared" si="547"/>
        <v/>
      </c>
      <c r="BX1919" s="32" t="str">
        <f t="shared" si="548"/>
        <v/>
      </c>
      <c r="BY1919" s="32" t="str">
        <f t="shared" si="549"/>
        <v/>
      </c>
      <c r="BZ1919" s="32" t="str">
        <f t="shared" si="550"/>
        <v/>
      </c>
      <c r="CA1919" s="32" t="str">
        <f t="shared" si="551"/>
        <v/>
      </c>
      <c r="CB1919" s="33">
        <f>IF(COUNTIF($CD$7:CD1919,CD1919)=1,CD1919,CD1919+COUNTIF($CD$6:CD1918,CD1919))</f>
        <v>57065</v>
      </c>
      <c r="CC1919" s="34">
        <f t="shared" si="552"/>
        <v>55153</v>
      </c>
      <c r="CD1919" s="32">
        <f t="shared" si="553"/>
        <v>55153</v>
      </c>
      <c r="CE1919" s="32">
        <f t="shared" si="554"/>
        <v>0</v>
      </c>
      <c r="CF1919" s="32">
        <f t="shared" si="555"/>
        <v>0</v>
      </c>
      <c r="CG1919" s="32" t="str">
        <f t="shared" si="556"/>
        <v/>
      </c>
      <c r="CH1919" s="32">
        <v>1914</v>
      </c>
      <c r="CI1919" s="32" t="s">
        <v>6</v>
      </c>
      <c r="CJ1919" s="32" t="str">
        <f t="shared" si="557"/>
        <v/>
      </c>
      <c r="CK1919" s="32" t="str">
        <f t="shared" si="558"/>
        <v/>
      </c>
      <c r="CL1919" s="32" t="str">
        <f t="shared" si="559"/>
        <v/>
      </c>
      <c r="CM1919" s="32" t="str">
        <f t="shared" si="560"/>
        <v/>
      </c>
      <c r="CN1919" s="32" t="str">
        <f t="shared" si="561"/>
        <v/>
      </c>
    </row>
    <row r="1920" spans="71:92" x14ac:dyDescent="0.3">
      <c r="BS1920" s="32" t="str">
        <f>IF(Kiadasi_kiseroiv!$K$2=BT1920,BV1920,"")</f>
        <v/>
      </c>
      <c r="BT1920" s="34" t="str">
        <f t="shared" si="544"/>
        <v/>
      </c>
      <c r="BU1920" s="32" t="str">
        <f t="shared" si="545"/>
        <v/>
      </c>
      <c r="BV1920" s="32" t="str">
        <f t="shared" si="546"/>
        <v/>
      </c>
      <c r="BW1920" s="32" t="str">
        <f t="shared" si="547"/>
        <v/>
      </c>
      <c r="BX1920" s="32" t="str">
        <f t="shared" si="548"/>
        <v/>
      </c>
      <c r="BY1920" s="32" t="str">
        <f t="shared" si="549"/>
        <v/>
      </c>
      <c r="BZ1920" s="32" t="str">
        <f t="shared" si="550"/>
        <v/>
      </c>
      <c r="CA1920" s="32" t="str">
        <f t="shared" si="551"/>
        <v/>
      </c>
      <c r="CB1920" s="33">
        <f>IF(COUNTIF($CD$7:CD1920,CD1920)=1,CD1920,CD1920+COUNTIF($CD$6:CD1919,CD1920))</f>
        <v>57066</v>
      </c>
      <c r="CC1920" s="34">
        <f t="shared" si="552"/>
        <v>55153</v>
      </c>
      <c r="CD1920" s="32">
        <f t="shared" si="553"/>
        <v>55153</v>
      </c>
      <c r="CE1920" s="32">
        <f t="shared" si="554"/>
        <v>0</v>
      </c>
      <c r="CF1920" s="32">
        <f t="shared" si="555"/>
        <v>0</v>
      </c>
      <c r="CG1920" s="32" t="str">
        <f t="shared" si="556"/>
        <v/>
      </c>
      <c r="CH1920" s="32">
        <v>1915</v>
      </c>
      <c r="CI1920" s="32" t="s">
        <v>6</v>
      </c>
      <c r="CJ1920" s="32" t="str">
        <f t="shared" si="557"/>
        <v/>
      </c>
      <c r="CK1920" s="32" t="str">
        <f t="shared" si="558"/>
        <v/>
      </c>
      <c r="CL1920" s="32" t="str">
        <f t="shared" si="559"/>
        <v/>
      </c>
      <c r="CM1920" s="32" t="str">
        <f t="shared" si="560"/>
        <v/>
      </c>
      <c r="CN1920" s="32" t="str">
        <f t="shared" si="561"/>
        <v/>
      </c>
    </row>
    <row r="1921" spans="71:92" x14ac:dyDescent="0.3">
      <c r="BS1921" s="32" t="str">
        <f>IF(Kiadasi_kiseroiv!$K$2=BT1921,BV1921,"")</f>
        <v/>
      </c>
      <c r="BT1921" s="34" t="str">
        <f t="shared" si="544"/>
        <v/>
      </c>
      <c r="BU1921" s="32" t="str">
        <f t="shared" si="545"/>
        <v/>
      </c>
      <c r="BV1921" s="32" t="str">
        <f t="shared" si="546"/>
        <v/>
      </c>
      <c r="BW1921" s="32" t="str">
        <f t="shared" si="547"/>
        <v/>
      </c>
      <c r="BX1921" s="32" t="str">
        <f t="shared" si="548"/>
        <v/>
      </c>
      <c r="BY1921" s="32" t="str">
        <f t="shared" si="549"/>
        <v/>
      </c>
      <c r="BZ1921" s="32" t="str">
        <f t="shared" si="550"/>
        <v/>
      </c>
      <c r="CA1921" s="32" t="str">
        <f t="shared" si="551"/>
        <v/>
      </c>
      <c r="CB1921" s="33">
        <f>IF(COUNTIF($CD$7:CD1921,CD1921)=1,CD1921,CD1921+COUNTIF($CD$6:CD1920,CD1921))</f>
        <v>57067</v>
      </c>
      <c r="CC1921" s="34">
        <f t="shared" si="552"/>
        <v>55153</v>
      </c>
      <c r="CD1921" s="32">
        <f t="shared" si="553"/>
        <v>55153</v>
      </c>
      <c r="CE1921" s="32">
        <f t="shared" si="554"/>
        <v>0</v>
      </c>
      <c r="CF1921" s="32">
        <f t="shared" si="555"/>
        <v>0</v>
      </c>
      <c r="CG1921" s="32" t="str">
        <f t="shared" si="556"/>
        <v/>
      </c>
      <c r="CH1921" s="32">
        <v>1916</v>
      </c>
      <c r="CI1921" s="32" t="s">
        <v>6</v>
      </c>
      <c r="CJ1921" s="32" t="str">
        <f t="shared" si="557"/>
        <v/>
      </c>
      <c r="CK1921" s="32" t="str">
        <f t="shared" si="558"/>
        <v/>
      </c>
      <c r="CL1921" s="32" t="str">
        <f t="shared" si="559"/>
        <v/>
      </c>
      <c r="CM1921" s="32" t="str">
        <f t="shared" si="560"/>
        <v/>
      </c>
      <c r="CN1921" s="32" t="str">
        <f t="shared" si="561"/>
        <v/>
      </c>
    </row>
    <row r="1922" spans="71:92" x14ac:dyDescent="0.3">
      <c r="BS1922" s="32" t="str">
        <f>IF(Kiadasi_kiseroiv!$K$2=BT1922,BV1922,"")</f>
        <v/>
      </c>
      <c r="BT1922" s="34" t="str">
        <f t="shared" si="544"/>
        <v/>
      </c>
      <c r="BU1922" s="32" t="str">
        <f t="shared" si="545"/>
        <v/>
      </c>
      <c r="BV1922" s="32" t="str">
        <f t="shared" si="546"/>
        <v/>
      </c>
      <c r="BW1922" s="32" t="str">
        <f t="shared" si="547"/>
        <v/>
      </c>
      <c r="BX1922" s="32" t="str">
        <f t="shared" si="548"/>
        <v/>
      </c>
      <c r="BY1922" s="32" t="str">
        <f t="shared" si="549"/>
        <v/>
      </c>
      <c r="BZ1922" s="32" t="str">
        <f t="shared" si="550"/>
        <v/>
      </c>
      <c r="CA1922" s="32" t="str">
        <f t="shared" si="551"/>
        <v/>
      </c>
      <c r="CB1922" s="33">
        <f>IF(COUNTIF($CD$7:CD1922,CD1922)=1,CD1922,CD1922+COUNTIF($CD$6:CD1921,CD1922))</f>
        <v>57068</v>
      </c>
      <c r="CC1922" s="34">
        <f t="shared" si="552"/>
        <v>55153</v>
      </c>
      <c r="CD1922" s="32">
        <f t="shared" si="553"/>
        <v>55153</v>
      </c>
      <c r="CE1922" s="32">
        <f t="shared" si="554"/>
        <v>0</v>
      </c>
      <c r="CF1922" s="32">
        <f t="shared" si="555"/>
        <v>0</v>
      </c>
      <c r="CG1922" s="32" t="str">
        <f t="shared" si="556"/>
        <v/>
      </c>
      <c r="CH1922" s="32">
        <v>1917</v>
      </c>
      <c r="CI1922" s="32" t="s">
        <v>6</v>
      </c>
      <c r="CJ1922" s="32" t="str">
        <f t="shared" si="557"/>
        <v/>
      </c>
      <c r="CK1922" s="32" t="str">
        <f t="shared" si="558"/>
        <v/>
      </c>
      <c r="CL1922" s="32" t="str">
        <f t="shared" si="559"/>
        <v/>
      </c>
      <c r="CM1922" s="32" t="str">
        <f t="shared" si="560"/>
        <v/>
      </c>
      <c r="CN1922" s="32" t="str">
        <f t="shared" si="561"/>
        <v/>
      </c>
    </row>
    <row r="1923" spans="71:92" x14ac:dyDescent="0.3">
      <c r="BS1923" s="32" t="str">
        <f>IF(Kiadasi_kiseroiv!$K$2=BT1923,BV1923,"")</f>
        <v/>
      </c>
      <c r="BT1923" s="34" t="str">
        <f t="shared" si="544"/>
        <v/>
      </c>
      <c r="BU1923" s="32" t="str">
        <f t="shared" si="545"/>
        <v/>
      </c>
      <c r="BV1923" s="32" t="str">
        <f t="shared" si="546"/>
        <v/>
      </c>
      <c r="BW1923" s="32" t="str">
        <f t="shared" si="547"/>
        <v/>
      </c>
      <c r="BX1923" s="32" t="str">
        <f t="shared" si="548"/>
        <v/>
      </c>
      <c r="BY1923" s="32" t="str">
        <f t="shared" si="549"/>
        <v/>
      </c>
      <c r="BZ1923" s="32" t="str">
        <f t="shared" si="550"/>
        <v/>
      </c>
      <c r="CA1923" s="32" t="str">
        <f t="shared" si="551"/>
        <v/>
      </c>
      <c r="CB1923" s="33">
        <f>IF(COUNTIF($CD$7:CD1923,CD1923)=1,CD1923,CD1923+COUNTIF($CD$6:CD1922,CD1923))</f>
        <v>57069</v>
      </c>
      <c r="CC1923" s="34">
        <f t="shared" si="552"/>
        <v>55153</v>
      </c>
      <c r="CD1923" s="32">
        <f t="shared" si="553"/>
        <v>55153</v>
      </c>
      <c r="CE1923" s="32">
        <f t="shared" si="554"/>
        <v>0</v>
      </c>
      <c r="CF1923" s="32">
        <f t="shared" si="555"/>
        <v>0</v>
      </c>
      <c r="CG1923" s="32" t="str">
        <f t="shared" si="556"/>
        <v/>
      </c>
      <c r="CH1923" s="32">
        <v>1918</v>
      </c>
      <c r="CI1923" s="32" t="s">
        <v>6</v>
      </c>
      <c r="CJ1923" s="32" t="str">
        <f t="shared" si="557"/>
        <v/>
      </c>
      <c r="CK1923" s="32" t="str">
        <f t="shared" si="558"/>
        <v/>
      </c>
      <c r="CL1923" s="32" t="str">
        <f t="shared" si="559"/>
        <v/>
      </c>
      <c r="CM1923" s="32" t="str">
        <f t="shared" si="560"/>
        <v/>
      </c>
      <c r="CN1923" s="32" t="str">
        <f t="shared" si="561"/>
        <v/>
      </c>
    </row>
    <row r="1924" spans="71:92" x14ac:dyDescent="0.3">
      <c r="BS1924" s="32" t="str">
        <f>IF(Kiadasi_kiseroiv!$K$2=BT1924,BV1924,"")</f>
        <v/>
      </c>
      <c r="BT1924" s="34" t="str">
        <f t="shared" si="544"/>
        <v/>
      </c>
      <c r="BU1924" s="32" t="str">
        <f t="shared" si="545"/>
        <v/>
      </c>
      <c r="BV1924" s="32" t="str">
        <f t="shared" si="546"/>
        <v/>
      </c>
      <c r="BW1924" s="32" t="str">
        <f t="shared" si="547"/>
        <v/>
      </c>
      <c r="BX1924" s="32" t="str">
        <f t="shared" si="548"/>
        <v/>
      </c>
      <c r="BY1924" s="32" t="str">
        <f t="shared" si="549"/>
        <v/>
      </c>
      <c r="BZ1924" s="32" t="str">
        <f t="shared" si="550"/>
        <v/>
      </c>
      <c r="CA1924" s="32" t="str">
        <f t="shared" si="551"/>
        <v/>
      </c>
      <c r="CB1924" s="33">
        <f>IF(COUNTIF($CD$7:CD1924,CD1924)=1,CD1924,CD1924+COUNTIF($CD$6:CD1923,CD1924))</f>
        <v>57070</v>
      </c>
      <c r="CC1924" s="34">
        <f t="shared" si="552"/>
        <v>55153</v>
      </c>
      <c r="CD1924" s="32">
        <f t="shared" si="553"/>
        <v>55153</v>
      </c>
      <c r="CE1924" s="32">
        <f t="shared" si="554"/>
        <v>0</v>
      </c>
      <c r="CF1924" s="32">
        <f t="shared" si="555"/>
        <v>0</v>
      </c>
      <c r="CG1924" s="32" t="str">
        <f t="shared" si="556"/>
        <v/>
      </c>
      <c r="CH1924" s="32">
        <v>1919</v>
      </c>
      <c r="CI1924" s="32" t="s">
        <v>6</v>
      </c>
      <c r="CJ1924" s="32" t="str">
        <f t="shared" si="557"/>
        <v/>
      </c>
      <c r="CK1924" s="32" t="str">
        <f t="shared" si="558"/>
        <v/>
      </c>
      <c r="CL1924" s="32" t="str">
        <f t="shared" si="559"/>
        <v/>
      </c>
      <c r="CM1924" s="32" t="str">
        <f t="shared" si="560"/>
        <v/>
      </c>
      <c r="CN1924" s="32" t="str">
        <f t="shared" si="561"/>
        <v/>
      </c>
    </row>
    <row r="1925" spans="71:92" x14ac:dyDescent="0.3">
      <c r="BS1925" s="32" t="str">
        <f>IF(Kiadasi_kiseroiv!$K$2=BT1925,BV1925,"")</f>
        <v/>
      </c>
      <c r="BT1925" s="34" t="str">
        <f t="shared" si="544"/>
        <v/>
      </c>
      <c r="BU1925" s="32" t="str">
        <f t="shared" si="545"/>
        <v/>
      </c>
      <c r="BV1925" s="32" t="str">
        <f t="shared" si="546"/>
        <v/>
      </c>
      <c r="BW1925" s="32" t="str">
        <f t="shared" si="547"/>
        <v/>
      </c>
      <c r="BX1925" s="32" t="str">
        <f t="shared" si="548"/>
        <v/>
      </c>
      <c r="BY1925" s="32" t="str">
        <f t="shared" si="549"/>
        <v/>
      </c>
      <c r="BZ1925" s="32" t="str">
        <f t="shared" si="550"/>
        <v/>
      </c>
      <c r="CA1925" s="32" t="str">
        <f t="shared" si="551"/>
        <v/>
      </c>
      <c r="CB1925" s="33">
        <f>IF(COUNTIF($CD$7:CD1925,CD1925)=1,CD1925,CD1925+COUNTIF($CD$6:CD1924,CD1925))</f>
        <v>57071</v>
      </c>
      <c r="CC1925" s="34">
        <f t="shared" si="552"/>
        <v>55153</v>
      </c>
      <c r="CD1925" s="32">
        <f t="shared" si="553"/>
        <v>55153</v>
      </c>
      <c r="CE1925" s="32">
        <f t="shared" si="554"/>
        <v>0</v>
      </c>
      <c r="CF1925" s="32">
        <f t="shared" si="555"/>
        <v>0</v>
      </c>
      <c r="CG1925" s="32" t="str">
        <f t="shared" si="556"/>
        <v/>
      </c>
      <c r="CH1925" s="32">
        <v>1920</v>
      </c>
      <c r="CI1925" s="32" t="s">
        <v>6</v>
      </c>
      <c r="CJ1925" s="32" t="str">
        <f t="shared" si="557"/>
        <v/>
      </c>
      <c r="CK1925" s="32" t="str">
        <f t="shared" si="558"/>
        <v/>
      </c>
      <c r="CL1925" s="32" t="str">
        <f t="shared" si="559"/>
        <v/>
      </c>
      <c r="CM1925" s="32" t="str">
        <f t="shared" si="560"/>
        <v/>
      </c>
      <c r="CN1925" s="32" t="str">
        <f t="shared" si="561"/>
        <v/>
      </c>
    </row>
    <row r="1926" spans="71:92" x14ac:dyDescent="0.3">
      <c r="BS1926" s="32" t="str">
        <f>IF(Kiadasi_kiseroiv!$K$2=BT1926,BV1926,"")</f>
        <v/>
      </c>
      <c r="BT1926" s="34" t="str">
        <f t="shared" si="544"/>
        <v/>
      </c>
      <c r="BU1926" s="32" t="str">
        <f t="shared" si="545"/>
        <v/>
      </c>
      <c r="BV1926" s="32" t="str">
        <f t="shared" si="546"/>
        <v/>
      </c>
      <c r="BW1926" s="32" t="str">
        <f t="shared" si="547"/>
        <v/>
      </c>
      <c r="BX1926" s="32" t="str">
        <f t="shared" si="548"/>
        <v/>
      </c>
      <c r="BY1926" s="32" t="str">
        <f t="shared" si="549"/>
        <v/>
      </c>
      <c r="BZ1926" s="32" t="str">
        <f t="shared" si="550"/>
        <v/>
      </c>
      <c r="CA1926" s="32" t="str">
        <f t="shared" si="551"/>
        <v/>
      </c>
      <c r="CB1926" s="33">
        <f>IF(COUNTIF($CD$7:CD1926,CD1926)=1,CD1926,CD1926+COUNTIF($CD$6:CD1925,CD1926))</f>
        <v>57072</v>
      </c>
      <c r="CC1926" s="34">
        <f t="shared" si="552"/>
        <v>55153</v>
      </c>
      <c r="CD1926" s="32">
        <f t="shared" si="553"/>
        <v>55153</v>
      </c>
      <c r="CE1926" s="32">
        <f t="shared" si="554"/>
        <v>0</v>
      </c>
      <c r="CF1926" s="32">
        <f t="shared" si="555"/>
        <v>0</v>
      </c>
      <c r="CG1926" s="32" t="str">
        <f t="shared" si="556"/>
        <v/>
      </c>
      <c r="CH1926" s="32">
        <v>1921</v>
      </c>
      <c r="CI1926" s="32" t="s">
        <v>6</v>
      </c>
      <c r="CJ1926" s="32" t="str">
        <f t="shared" si="557"/>
        <v/>
      </c>
      <c r="CK1926" s="32" t="str">
        <f t="shared" si="558"/>
        <v/>
      </c>
      <c r="CL1926" s="32" t="str">
        <f t="shared" si="559"/>
        <v/>
      </c>
      <c r="CM1926" s="32" t="str">
        <f t="shared" si="560"/>
        <v/>
      </c>
      <c r="CN1926" s="32" t="str">
        <f t="shared" si="561"/>
        <v/>
      </c>
    </row>
    <row r="1927" spans="71:92" x14ac:dyDescent="0.3">
      <c r="BS1927" s="32" t="str">
        <f>IF(Kiadasi_kiseroiv!$K$2=BT1927,BV1927,"")</f>
        <v/>
      </c>
      <c r="BT1927" s="34" t="str">
        <f t="shared" si="544"/>
        <v/>
      </c>
      <c r="BU1927" s="32" t="str">
        <f t="shared" si="545"/>
        <v/>
      </c>
      <c r="BV1927" s="32" t="str">
        <f t="shared" si="546"/>
        <v/>
      </c>
      <c r="BW1927" s="32" t="str">
        <f t="shared" si="547"/>
        <v/>
      </c>
      <c r="BX1927" s="32" t="str">
        <f t="shared" si="548"/>
        <v/>
      </c>
      <c r="BY1927" s="32" t="str">
        <f t="shared" si="549"/>
        <v/>
      </c>
      <c r="BZ1927" s="32" t="str">
        <f t="shared" si="550"/>
        <v/>
      </c>
      <c r="CA1927" s="32" t="str">
        <f t="shared" si="551"/>
        <v/>
      </c>
      <c r="CB1927" s="33">
        <f>IF(COUNTIF($CD$7:CD1927,CD1927)=1,CD1927,CD1927+COUNTIF($CD$6:CD1926,CD1927))</f>
        <v>57073</v>
      </c>
      <c r="CC1927" s="34">
        <f t="shared" si="552"/>
        <v>55153</v>
      </c>
      <c r="CD1927" s="32">
        <f t="shared" si="553"/>
        <v>55153</v>
      </c>
      <c r="CE1927" s="32">
        <f t="shared" si="554"/>
        <v>0</v>
      </c>
      <c r="CF1927" s="32">
        <f t="shared" si="555"/>
        <v>0</v>
      </c>
      <c r="CG1927" s="32" t="str">
        <f t="shared" si="556"/>
        <v/>
      </c>
      <c r="CH1927" s="32">
        <v>1922</v>
      </c>
      <c r="CI1927" s="32" t="s">
        <v>6</v>
      </c>
      <c r="CJ1927" s="32" t="str">
        <f t="shared" si="557"/>
        <v/>
      </c>
      <c r="CK1927" s="32" t="str">
        <f t="shared" si="558"/>
        <v/>
      </c>
      <c r="CL1927" s="32" t="str">
        <f t="shared" si="559"/>
        <v/>
      </c>
      <c r="CM1927" s="32" t="str">
        <f t="shared" si="560"/>
        <v/>
      </c>
      <c r="CN1927" s="32" t="str">
        <f t="shared" si="561"/>
        <v/>
      </c>
    </row>
    <row r="1928" spans="71:92" x14ac:dyDescent="0.3">
      <c r="BS1928" s="32" t="str">
        <f>IF(Kiadasi_kiseroiv!$K$2=BT1928,BV1928,"")</f>
        <v/>
      </c>
      <c r="BT1928" s="34" t="str">
        <f t="shared" si="544"/>
        <v/>
      </c>
      <c r="BU1928" s="32" t="str">
        <f t="shared" si="545"/>
        <v/>
      </c>
      <c r="BV1928" s="32" t="str">
        <f t="shared" si="546"/>
        <v/>
      </c>
      <c r="BW1928" s="32" t="str">
        <f t="shared" si="547"/>
        <v/>
      </c>
      <c r="BX1928" s="32" t="str">
        <f t="shared" si="548"/>
        <v/>
      </c>
      <c r="BY1928" s="32" t="str">
        <f t="shared" si="549"/>
        <v/>
      </c>
      <c r="BZ1928" s="32" t="str">
        <f t="shared" si="550"/>
        <v/>
      </c>
      <c r="CA1928" s="32" t="str">
        <f t="shared" si="551"/>
        <v/>
      </c>
      <c r="CB1928" s="33">
        <f>IF(COUNTIF($CD$7:CD1928,CD1928)=1,CD1928,CD1928+COUNTIF($CD$6:CD1927,CD1928))</f>
        <v>57074</v>
      </c>
      <c r="CC1928" s="34">
        <f t="shared" si="552"/>
        <v>55153</v>
      </c>
      <c r="CD1928" s="32">
        <f t="shared" si="553"/>
        <v>55153</v>
      </c>
      <c r="CE1928" s="32">
        <f t="shared" si="554"/>
        <v>0</v>
      </c>
      <c r="CF1928" s="32">
        <f t="shared" si="555"/>
        <v>0</v>
      </c>
      <c r="CG1928" s="32" t="str">
        <f t="shared" si="556"/>
        <v/>
      </c>
      <c r="CH1928" s="32">
        <v>1923</v>
      </c>
      <c r="CI1928" s="32" t="s">
        <v>6</v>
      </c>
      <c r="CJ1928" s="32" t="str">
        <f t="shared" si="557"/>
        <v/>
      </c>
      <c r="CK1928" s="32" t="str">
        <f t="shared" si="558"/>
        <v/>
      </c>
      <c r="CL1928" s="32" t="str">
        <f t="shared" si="559"/>
        <v/>
      </c>
      <c r="CM1928" s="32" t="str">
        <f t="shared" si="560"/>
        <v/>
      </c>
      <c r="CN1928" s="32" t="str">
        <f t="shared" si="561"/>
        <v/>
      </c>
    </row>
    <row r="1929" spans="71:92" x14ac:dyDescent="0.3">
      <c r="BS1929" s="32" t="str">
        <f>IF(Kiadasi_kiseroiv!$K$2=BT1929,BV1929,"")</f>
        <v/>
      </c>
      <c r="BT1929" s="34" t="str">
        <f t="shared" si="544"/>
        <v/>
      </c>
      <c r="BU1929" s="32" t="str">
        <f t="shared" si="545"/>
        <v/>
      </c>
      <c r="BV1929" s="32" t="str">
        <f t="shared" si="546"/>
        <v/>
      </c>
      <c r="BW1929" s="32" t="str">
        <f t="shared" si="547"/>
        <v/>
      </c>
      <c r="BX1929" s="32" t="str">
        <f t="shared" si="548"/>
        <v/>
      </c>
      <c r="BY1929" s="32" t="str">
        <f t="shared" si="549"/>
        <v/>
      </c>
      <c r="BZ1929" s="32" t="str">
        <f t="shared" si="550"/>
        <v/>
      </c>
      <c r="CA1929" s="32" t="str">
        <f t="shared" si="551"/>
        <v/>
      </c>
      <c r="CB1929" s="33">
        <f>IF(COUNTIF($CD$7:CD1929,CD1929)=1,CD1929,CD1929+COUNTIF($CD$6:CD1928,CD1929))</f>
        <v>57075</v>
      </c>
      <c r="CC1929" s="34">
        <f t="shared" si="552"/>
        <v>55153</v>
      </c>
      <c r="CD1929" s="32">
        <f t="shared" si="553"/>
        <v>55153</v>
      </c>
      <c r="CE1929" s="32">
        <f t="shared" si="554"/>
        <v>0</v>
      </c>
      <c r="CF1929" s="32">
        <f t="shared" si="555"/>
        <v>0</v>
      </c>
      <c r="CG1929" s="32" t="str">
        <f t="shared" si="556"/>
        <v/>
      </c>
      <c r="CH1929" s="32">
        <v>1924</v>
      </c>
      <c r="CI1929" s="32" t="s">
        <v>6</v>
      </c>
      <c r="CJ1929" s="32" t="str">
        <f t="shared" si="557"/>
        <v/>
      </c>
      <c r="CK1929" s="32" t="str">
        <f t="shared" si="558"/>
        <v/>
      </c>
      <c r="CL1929" s="32" t="str">
        <f t="shared" si="559"/>
        <v/>
      </c>
      <c r="CM1929" s="32" t="str">
        <f t="shared" si="560"/>
        <v/>
      </c>
      <c r="CN1929" s="32" t="str">
        <f t="shared" si="561"/>
        <v/>
      </c>
    </row>
    <row r="1930" spans="71:92" x14ac:dyDescent="0.3">
      <c r="BS1930" s="32" t="str">
        <f>IF(Kiadasi_kiseroiv!$K$2=BT1930,BV1930,"")</f>
        <v/>
      </c>
      <c r="BT1930" s="34" t="str">
        <f t="shared" si="544"/>
        <v/>
      </c>
      <c r="BU1930" s="32" t="str">
        <f t="shared" si="545"/>
        <v/>
      </c>
      <c r="BV1930" s="32" t="str">
        <f t="shared" si="546"/>
        <v/>
      </c>
      <c r="BW1930" s="32" t="str">
        <f t="shared" si="547"/>
        <v/>
      </c>
      <c r="BX1930" s="32" t="str">
        <f t="shared" si="548"/>
        <v/>
      </c>
      <c r="BY1930" s="32" t="str">
        <f t="shared" si="549"/>
        <v/>
      </c>
      <c r="BZ1930" s="32" t="str">
        <f t="shared" si="550"/>
        <v/>
      </c>
      <c r="CA1930" s="32" t="str">
        <f t="shared" si="551"/>
        <v/>
      </c>
      <c r="CB1930" s="33">
        <f>IF(COUNTIF($CD$7:CD1930,CD1930)=1,CD1930,CD1930+COUNTIF($CD$6:CD1929,CD1930))</f>
        <v>57076</v>
      </c>
      <c r="CC1930" s="34">
        <f t="shared" si="552"/>
        <v>55153</v>
      </c>
      <c r="CD1930" s="32">
        <f t="shared" si="553"/>
        <v>55153</v>
      </c>
      <c r="CE1930" s="32">
        <f t="shared" si="554"/>
        <v>0</v>
      </c>
      <c r="CF1930" s="32">
        <f t="shared" si="555"/>
        <v>0</v>
      </c>
      <c r="CG1930" s="32" t="str">
        <f t="shared" si="556"/>
        <v/>
      </c>
      <c r="CH1930" s="32">
        <v>1925</v>
      </c>
      <c r="CI1930" s="32" t="s">
        <v>6</v>
      </c>
      <c r="CJ1930" s="32" t="str">
        <f t="shared" si="557"/>
        <v/>
      </c>
      <c r="CK1930" s="32" t="str">
        <f t="shared" si="558"/>
        <v/>
      </c>
      <c r="CL1930" s="32" t="str">
        <f t="shared" si="559"/>
        <v/>
      </c>
      <c r="CM1930" s="32" t="str">
        <f t="shared" si="560"/>
        <v/>
      </c>
      <c r="CN1930" s="32" t="str">
        <f t="shared" si="561"/>
        <v/>
      </c>
    </row>
    <row r="1931" spans="71:92" x14ac:dyDescent="0.3">
      <c r="BS1931" s="32" t="str">
        <f>IF(Kiadasi_kiseroiv!$K$2=BT1931,BV1931,"")</f>
        <v/>
      </c>
      <c r="BT1931" s="34" t="str">
        <f t="shared" si="544"/>
        <v/>
      </c>
      <c r="BU1931" s="32" t="str">
        <f t="shared" si="545"/>
        <v/>
      </c>
      <c r="BV1931" s="32" t="str">
        <f t="shared" si="546"/>
        <v/>
      </c>
      <c r="BW1931" s="32" t="str">
        <f t="shared" si="547"/>
        <v/>
      </c>
      <c r="BX1931" s="32" t="str">
        <f t="shared" si="548"/>
        <v/>
      </c>
      <c r="BY1931" s="32" t="str">
        <f t="shared" si="549"/>
        <v/>
      </c>
      <c r="BZ1931" s="32" t="str">
        <f t="shared" si="550"/>
        <v/>
      </c>
      <c r="CA1931" s="32" t="str">
        <f t="shared" si="551"/>
        <v/>
      </c>
      <c r="CB1931" s="33">
        <f>IF(COUNTIF($CD$7:CD1931,CD1931)=1,CD1931,CD1931+COUNTIF($CD$6:CD1930,CD1931))</f>
        <v>57077</v>
      </c>
      <c r="CC1931" s="34">
        <f t="shared" si="552"/>
        <v>55153</v>
      </c>
      <c r="CD1931" s="32">
        <f t="shared" si="553"/>
        <v>55153</v>
      </c>
      <c r="CE1931" s="32">
        <f t="shared" si="554"/>
        <v>0</v>
      </c>
      <c r="CF1931" s="32">
        <f t="shared" si="555"/>
        <v>0</v>
      </c>
      <c r="CG1931" s="32" t="str">
        <f t="shared" si="556"/>
        <v/>
      </c>
      <c r="CH1931" s="32">
        <v>1926</v>
      </c>
      <c r="CI1931" s="32" t="s">
        <v>6</v>
      </c>
      <c r="CJ1931" s="32" t="str">
        <f t="shared" si="557"/>
        <v/>
      </c>
      <c r="CK1931" s="32" t="str">
        <f t="shared" si="558"/>
        <v/>
      </c>
      <c r="CL1931" s="32" t="str">
        <f t="shared" si="559"/>
        <v/>
      </c>
      <c r="CM1931" s="32" t="str">
        <f t="shared" si="560"/>
        <v/>
      </c>
      <c r="CN1931" s="32" t="str">
        <f t="shared" si="561"/>
        <v/>
      </c>
    </row>
    <row r="1932" spans="71:92" x14ac:dyDescent="0.3">
      <c r="BS1932" s="32" t="str">
        <f>IF(Kiadasi_kiseroiv!$K$2=BT1932,BV1932,"")</f>
        <v/>
      </c>
      <c r="BT1932" s="34" t="str">
        <f t="shared" si="544"/>
        <v/>
      </c>
      <c r="BU1932" s="32" t="str">
        <f t="shared" si="545"/>
        <v/>
      </c>
      <c r="BV1932" s="32" t="str">
        <f t="shared" si="546"/>
        <v/>
      </c>
      <c r="BW1932" s="32" t="str">
        <f t="shared" si="547"/>
        <v/>
      </c>
      <c r="BX1932" s="32" t="str">
        <f t="shared" si="548"/>
        <v/>
      </c>
      <c r="BY1932" s="32" t="str">
        <f t="shared" si="549"/>
        <v/>
      </c>
      <c r="BZ1932" s="32" t="str">
        <f t="shared" si="550"/>
        <v/>
      </c>
      <c r="CA1932" s="32" t="str">
        <f t="shared" si="551"/>
        <v/>
      </c>
      <c r="CB1932" s="33">
        <f>IF(COUNTIF($CD$7:CD1932,CD1932)=1,CD1932,CD1932+COUNTIF($CD$6:CD1931,CD1932))</f>
        <v>57078</v>
      </c>
      <c r="CC1932" s="34">
        <f t="shared" si="552"/>
        <v>55153</v>
      </c>
      <c r="CD1932" s="32">
        <f t="shared" si="553"/>
        <v>55153</v>
      </c>
      <c r="CE1932" s="32">
        <f t="shared" si="554"/>
        <v>0</v>
      </c>
      <c r="CF1932" s="32">
        <f t="shared" si="555"/>
        <v>0</v>
      </c>
      <c r="CG1932" s="32" t="str">
        <f t="shared" si="556"/>
        <v/>
      </c>
      <c r="CH1932" s="32">
        <v>1927</v>
      </c>
      <c r="CI1932" s="32" t="s">
        <v>6</v>
      </c>
      <c r="CJ1932" s="32" t="str">
        <f t="shared" si="557"/>
        <v/>
      </c>
      <c r="CK1932" s="32" t="str">
        <f t="shared" si="558"/>
        <v/>
      </c>
      <c r="CL1932" s="32" t="str">
        <f t="shared" si="559"/>
        <v/>
      </c>
      <c r="CM1932" s="32" t="str">
        <f t="shared" si="560"/>
        <v/>
      </c>
      <c r="CN1932" s="32" t="str">
        <f t="shared" si="561"/>
        <v/>
      </c>
    </row>
    <row r="1933" spans="71:92" x14ac:dyDescent="0.3">
      <c r="BS1933" s="32" t="str">
        <f>IF(Kiadasi_kiseroiv!$K$2=BT1933,BV1933,"")</f>
        <v/>
      </c>
      <c r="BT1933" s="34" t="str">
        <f t="shared" si="544"/>
        <v/>
      </c>
      <c r="BU1933" s="32" t="str">
        <f t="shared" si="545"/>
        <v/>
      </c>
      <c r="BV1933" s="32" t="str">
        <f t="shared" si="546"/>
        <v/>
      </c>
      <c r="BW1933" s="32" t="str">
        <f t="shared" si="547"/>
        <v/>
      </c>
      <c r="BX1933" s="32" t="str">
        <f t="shared" si="548"/>
        <v/>
      </c>
      <c r="BY1933" s="32" t="str">
        <f t="shared" si="549"/>
        <v/>
      </c>
      <c r="BZ1933" s="32" t="str">
        <f t="shared" si="550"/>
        <v/>
      </c>
      <c r="CA1933" s="32" t="str">
        <f t="shared" si="551"/>
        <v/>
      </c>
      <c r="CB1933" s="33">
        <f>IF(COUNTIF($CD$7:CD1933,CD1933)=1,CD1933,CD1933+COUNTIF($CD$6:CD1932,CD1933))</f>
        <v>57079</v>
      </c>
      <c r="CC1933" s="34">
        <f t="shared" si="552"/>
        <v>55153</v>
      </c>
      <c r="CD1933" s="32">
        <f t="shared" si="553"/>
        <v>55153</v>
      </c>
      <c r="CE1933" s="32">
        <f t="shared" si="554"/>
        <v>0</v>
      </c>
      <c r="CF1933" s="32">
        <f t="shared" si="555"/>
        <v>0</v>
      </c>
      <c r="CG1933" s="32" t="str">
        <f t="shared" si="556"/>
        <v/>
      </c>
      <c r="CH1933" s="32">
        <v>1928</v>
      </c>
      <c r="CI1933" s="32" t="s">
        <v>6</v>
      </c>
      <c r="CJ1933" s="32" t="str">
        <f t="shared" si="557"/>
        <v/>
      </c>
      <c r="CK1933" s="32" t="str">
        <f t="shared" si="558"/>
        <v/>
      </c>
      <c r="CL1933" s="32" t="str">
        <f t="shared" si="559"/>
        <v/>
      </c>
      <c r="CM1933" s="32" t="str">
        <f t="shared" si="560"/>
        <v/>
      </c>
      <c r="CN1933" s="32" t="str">
        <f t="shared" si="561"/>
        <v/>
      </c>
    </row>
    <row r="1934" spans="71:92" x14ac:dyDescent="0.3">
      <c r="BS1934" s="32" t="str">
        <f>IF(Kiadasi_kiseroiv!$K$2=BT1934,BV1934,"")</f>
        <v/>
      </c>
      <c r="BT1934" s="34" t="str">
        <f t="shared" si="544"/>
        <v/>
      </c>
      <c r="BU1934" s="32" t="str">
        <f t="shared" si="545"/>
        <v/>
      </c>
      <c r="BV1934" s="32" t="str">
        <f t="shared" si="546"/>
        <v/>
      </c>
      <c r="BW1934" s="32" t="str">
        <f t="shared" si="547"/>
        <v/>
      </c>
      <c r="BX1934" s="32" t="str">
        <f t="shared" si="548"/>
        <v/>
      </c>
      <c r="BY1934" s="32" t="str">
        <f t="shared" si="549"/>
        <v/>
      </c>
      <c r="BZ1934" s="32" t="str">
        <f t="shared" si="550"/>
        <v/>
      </c>
      <c r="CA1934" s="32" t="str">
        <f t="shared" si="551"/>
        <v/>
      </c>
      <c r="CB1934" s="33">
        <f>IF(COUNTIF($CD$7:CD1934,CD1934)=1,CD1934,CD1934+COUNTIF($CD$6:CD1933,CD1934))</f>
        <v>57080</v>
      </c>
      <c r="CC1934" s="34">
        <f t="shared" si="552"/>
        <v>55153</v>
      </c>
      <c r="CD1934" s="32">
        <f t="shared" si="553"/>
        <v>55153</v>
      </c>
      <c r="CE1934" s="32">
        <f t="shared" si="554"/>
        <v>0</v>
      </c>
      <c r="CF1934" s="32">
        <f t="shared" si="555"/>
        <v>0</v>
      </c>
      <c r="CG1934" s="32" t="str">
        <f t="shared" si="556"/>
        <v/>
      </c>
      <c r="CH1934" s="32">
        <v>1929</v>
      </c>
      <c r="CI1934" s="32" t="s">
        <v>6</v>
      </c>
      <c r="CJ1934" s="32" t="str">
        <f t="shared" si="557"/>
        <v/>
      </c>
      <c r="CK1934" s="32" t="str">
        <f t="shared" si="558"/>
        <v/>
      </c>
      <c r="CL1934" s="32" t="str">
        <f t="shared" si="559"/>
        <v/>
      </c>
      <c r="CM1934" s="32" t="str">
        <f t="shared" si="560"/>
        <v/>
      </c>
      <c r="CN1934" s="32" t="str">
        <f t="shared" si="561"/>
        <v/>
      </c>
    </row>
    <row r="1935" spans="71:92" x14ac:dyDescent="0.3">
      <c r="BS1935" s="32" t="str">
        <f>IF(Kiadasi_kiseroiv!$K$2=BT1935,BV1935,"")</f>
        <v/>
      </c>
      <c r="BT1935" s="34" t="str">
        <f t="shared" si="544"/>
        <v/>
      </c>
      <c r="BU1935" s="32" t="str">
        <f t="shared" si="545"/>
        <v/>
      </c>
      <c r="BV1935" s="32" t="str">
        <f t="shared" si="546"/>
        <v/>
      </c>
      <c r="BW1935" s="32" t="str">
        <f t="shared" si="547"/>
        <v/>
      </c>
      <c r="BX1935" s="32" t="str">
        <f t="shared" si="548"/>
        <v/>
      </c>
      <c r="BY1935" s="32" t="str">
        <f t="shared" si="549"/>
        <v/>
      </c>
      <c r="BZ1935" s="32" t="str">
        <f t="shared" si="550"/>
        <v/>
      </c>
      <c r="CA1935" s="32" t="str">
        <f t="shared" si="551"/>
        <v/>
      </c>
      <c r="CB1935" s="33">
        <f>IF(COUNTIF($CD$7:CD1935,CD1935)=1,CD1935,CD1935+COUNTIF($CD$6:CD1934,CD1935))</f>
        <v>57081</v>
      </c>
      <c r="CC1935" s="34">
        <f t="shared" si="552"/>
        <v>55153</v>
      </c>
      <c r="CD1935" s="32">
        <f t="shared" si="553"/>
        <v>55153</v>
      </c>
      <c r="CE1935" s="32">
        <f t="shared" si="554"/>
        <v>0</v>
      </c>
      <c r="CF1935" s="32">
        <f t="shared" si="555"/>
        <v>0</v>
      </c>
      <c r="CG1935" s="32" t="str">
        <f t="shared" si="556"/>
        <v/>
      </c>
      <c r="CH1935" s="32">
        <v>1930</v>
      </c>
      <c r="CI1935" s="32" t="s">
        <v>6</v>
      </c>
      <c r="CJ1935" s="32" t="str">
        <f t="shared" si="557"/>
        <v/>
      </c>
      <c r="CK1935" s="32" t="str">
        <f t="shared" si="558"/>
        <v/>
      </c>
      <c r="CL1935" s="32" t="str">
        <f t="shared" si="559"/>
        <v/>
      </c>
      <c r="CM1935" s="32" t="str">
        <f t="shared" si="560"/>
        <v/>
      </c>
      <c r="CN1935" s="32" t="str">
        <f t="shared" si="561"/>
        <v/>
      </c>
    </row>
    <row r="1936" spans="71:92" x14ac:dyDescent="0.3">
      <c r="BS1936" s="32" t="str">
        <f>IF(Kiadasi_kiseroiv!$K$2=BT1936,BV1936,"")</f>
        <v/>
      </c>
      <c r="BT1936" s="34" t="str">
        <f t="shared" si="544"/>
        <v/>
      </c>
      <c r="BU1936" s="32" t="str">
        <f t="shared" si="545"/>
        <v/>
      </c>
      <c r="BV1936" s="32" t="str">
        <f t="shared" si="546"/>
        <v/>
      </c>
      <c r="BW1936" s="32" t="str">
        <f t="shared" si="547"/>
        <v/>
      </c>
      <c r="BX1936" s="32" t="str">
        <f t="shared" si="548"/>
        <v/>
      </c>
      <c r="BY1936" s="32" t="str">
        <f t="shared" si="549"/>
        <v/>
      </c>
      <c r="BZ1936" s="32" t="str">
        <f t="shared" si="550"/>
        <v/>
      </c>
      <c r="CA1936" s="32" t="str">
        <f t="shared" si="551"/>
        <v/>
      </c>
      <c r="CB1936" s="33">
        <f>IF(COUNTIF($CD$7:CD1936,CD1936)=1,CD1936,CD1936+COUNTIF($CD$6:CD1935,CD1936))</f>
        <v>57082</v>
      </c>
      <c r="CC1936" s="34">
        <f t="shared" si="552"/>
        <v>55153</v>
      </c>
      <c r="CD1936" s="32">
        <f t="shared" si="553"/>
        <v>55153</v>
      </c>
      <c r="CE1936" s="32">
        <f t="shared" si="554"/>
        <v>0</v>
      </c>
      <c r="CF1936" s="32">
        <f t="shared" si="555"/>
        <v>0</v>
      </c>
      <c r="CG1936" s="32" t="str">
        <f t="shared" si="556"/>
        <v/>
      </c>
      <c r="CH1936" s="32">
        <v>1931</v>
      </c>
      <c r="CI1936" s="32" t="s">
        <v>6</v>
      </c>
      <c r="CJ1936" s="32" t="str">
        <f t="shared" si="557"/>
        <v/>
      </c>
      <c r="CK1936" s="32" t="str">
        <f t="shared" si="558"/>
        <v/>
      </c>
      <c r="CL1936" s="32" t="str">
        <f t="shared" si="559"/>
        <v/>
      </c>
      <c r="CM1936" s="32" t="str">
        <f t="shared" si="560"/>
        <v/>
      </c>
      <c r="CN1936" s="32" t="str">
        <f t="shared" si="561"/>
        <v/>
      </c>
    </row>
    <row r="1937" spans="71:92" x14ac:dyDescent="0.3">
      <c r="BS1937" s="32" t="str">
        <f>IF(Kiadasi_kiseroiv!$K$2=BT1937,BV1937,"")</f>
        <v/>
      </c>
      <c r="BT1937" s="34" t="str">
        <f t="shared" si="544"/>
        <v/>
      </c>
      <c r="BU1937" s="32" t="str">
        <f t="shared" si="545"/>
        <v/>
      </c>
      <c r="BV1937" s="32" t="str">
        <f t="shared" si="546"/>
        <v/>
      </c>
      <c r="BW1937" s="32" t="str">
        <f t="shared" si="547"/>
        <v/>
      </c>
      <c r="BX1937" s="32" t="str">
        <f t="shared" si="548"/>
        <v/>
      </c>
      <c r="BY1937" s="32" t="str">
        <f t="shared" si="549"/>
        <v/>
      </c>
      <c r="BZ1937" s="32" t="str">
        <f t="shared" si="550"/>
        <v/>
      </c>
      <c r="CA1937" s="32" t="str">
        <f t="shared" si="551"/>
        <v/>
      </c>
      <c r="CB1937" s="33">
        <f>IF(COUNTIF($CD$7:CD1937,CD1937)=1,CD1937,CD1937+COUNTIF($CD$6:CD1936,CD1937))</f>
        <v>57083</v>
      </c>
      <c r="CC1937" s="34">
        <f t="shared" si="552"/>
        <v>55153</v>
      </c>
      <c r="CD1937" s="32">
        <f t="shared" si="553"/>
        <v>55153</v>
      </c>
      <c r="CE1937" s="32">
        <f t="shared" si="554"/>
        <v>0</v>
      </c>
      <c r="CF1937" s="32">
        <f t="shared" si="555"/>
        <v>0</v>
      </c>
      <c r="CG1937" s="32" t="str">
        <f t="shared" si="556"/>
        <v/>
      </c>
      <c r="CH1937" s="32">
        <v>1932</v>
      </c>
      <c r="CI1937" s="32" t="s">
        <v>6</v>
      </c>
      <c r="CJ1937" s="32" t="str">
        <f t="shared" si="557"/>
        <v/>
      </c>
      <c r="CK1937" s="32" t="str">
        <f t="shared" si="558"/>
        <v/>
      </c>
      <c r="CL1937" s="32" t="str">
        <f t="shared" si="559"/>
        <v/>
      </c>
      <c r="CM1937" s="32" t="str">
        <f t="shared" si="560"/>
        <v/>
      </c>
      <c r="CN1937" s="32" t="str">
        <f t="shared" si="561"/>
        <v/>
      </c>
    </row>
    <row r="1938" spans="71:92" x14ac:dyDescent="0.3">
      <c r="BS1938" s="32" t="str">
        <f>IF(Kiadasi_kiseroiv!$K$2=BT1938,BV1938,"")</f>
        <v/>
      </c>
      <c r="BT1938" s="34" t="str">
        <f t="shared" si="544"/>
        <v/>
      </c>
      <c r="BU1938" s="32" t="str">
        <f t="shared" si="545"/>
        <v/>
      </c>
      <c r="BV1938" s="32" t="str">
        <f t="shared" si="546"/>
        <v/>
      </c>
      <c r="BW1938" s="32" t="str">
        <f t="shared" si="547"/>
        <v/>
      </c>
      <c r="BX1938" s="32" t="str">
        <f t="shared" si="548"/>
        <v/>
      </c>
      <c r="BY1938" s="32" t="str">
        <f t="shared" si="549"/>
        <v/>
      </c>
      <c r="BZ1938" s="32" t="str">
        <f t="shared" si="550"/>
        <v/>
      </c>
      <c r="CA1938" s="32" t="str">
        <f t="shared" si="551"/>
        <v/>
      </c>
      <c r="CB1938" s="33">
        <f>IF(COUNTIF($CD$7:CD1938,CD1938)=1,CD1938,CD1938+COUNTIF($CD$6:CD1937,CD1938))</f>
        <v>57084</v>
      </c>
      <c r="CC1938" s="34">
        <f t="shared" si="552"/>
        <v>55153</v>
      </c>
      <c r="CD1938" s="32">
        <f t="shared" si="553"/>
        <v>55153</v>
      </c>
      <c r="CE1938" s="32">
        <f t="shared" si="554"/>
        <v>0</v>
      </c>
      <c r="CF1938" s="32">
        <f t="shared" si="555"/>
        <v>0</v>
      </c>
      <c r="CG1938" s="32" t="str">
        <f t="shared" si="556"/>
        <v/>
      </c>
      <c r="CH1938" s="32">
        <v>1933</v>
      </c>
      <c r="CI1938" s="32" t="s">
        <v>6</v>
      </c>
      <c r="CJ1938" s="32" t="str">
        <f t="shared" si="557"/>
        <v/>
      </c>
      <c r="CK1938" s="32" t="str">
        <f t="shared" si="558"/>
        <v/>
      </c>
      <c r="CL1938" s="32" t="str">
        <f t="shared" si="559"/>
        <v/>
      </c>
      <c r="CM1938" s="32" t="str">
        <f t="shared" si="560"/>
        <v/>
      </c>
      <c r="CN1938" s="32" t="str">
        <f t="shared" si="561"/>
        <v/>
      </c>
    </row>
    <row r="1939" spans="71:92" x14ac:dyDescent="0.3">
      <c r="BS1939" s="32" t="str">
        <f>IF(Kiadasi_kiseroiv!$K$2=BT1939,BV1939,"")</f>
        <v/>
      </c>
      <c r="BT1939" s="34" t="str">
        <f t="shared" si="544"/>
        <v/>
      </c>
      <c r="BU1939" s="32" t="str">
        <f t="shared" si="545"/>
        <v/>
      </c>
      <c r="BV1939" s="32" t="str">
        <f t="shared" si="546"/>
        <v/>
      </c>
      <c r="BW1939" s="32" t="str">
        <f t="shared" si="547"/>
        <v/>
      </c>
      <c r="BX1939" s="32" t="str">
        <f t="shared" si="548"/>
        <v/>
      </c>
      <c r="BY1939" s="32" t="str">
        <f t="shared" si="549"/>
        <v/>
      </c>
      <c r="BZ1939" s="32" t="str">
        <f t="shared" si="550"/>
        <v/>
      </c>
      <c r="CA1939" s="32" t="str">
        <f t="shared" si="551"/>
        <v/>
      </c>
      <c r="CB1939" s="33">
        <f>IF(COUNTIF($CD$7:CD1939,CD1939)=1,CD1939,CD1939+COUNTIF($CD$6:CD1938,CD1939))</f>
        <v>57085</v>
      </c>
      <c r="CC1939" s="34">
        <f t="shared" si="552"/>
        <v>55153</v>
      </c>
      <c r="CD1939" s="32">
        <f t="shared" si="553"/>
        <v>55153</v>
      </c>
      <c r="CE1939" s="32">
        <f t="shared" si="554"/>
        <v>0</v>
      </c>
      <c r="CF1939" s="32">
        <f t="shared" si="555"/>
        <v>0</v>
      </c>
      <c r="CG1939" s="32" t="str">
        <f t="shared" si="556"/>
        <v/>
      </c>
      <c r="CH1939" s="32">
        <v>1934</v>
      </c>
      <c r="CI1939" s="32" t="s">
        <v>6</v>
      </c>
      <c r="CJ1939" s="32" t="str">
        <f t="shared" si="557"/>
        <v/>
      </c>
      <c r="CK1939" s="32" t="str">
        <f t="shared" si="558"/>
        <v/>
      </c>
      <c r="CL1939" s="32" t="str">
        <f t="shared" si="559"/>
        <v/>
      </c>
      <c r="CM1939" s="32" t="str">
        <f t="shared" si="560"/>
        <v/>
      </c>
      <c r="CN1939" s="32" t="str">
        <f t="shared" si="561"/>
        <v/>
      </c>
    </row>
    <row r="1940" spans="71:92" x14ac:dyDescent="0.3">
      <c r="BS1940" s="32" t="str">
        <f>IF(Kiadasi_kiseroiv!$K$2=BT1940,BV1940,"")</f>
        <v/>
      </c>
      <c r="BT1940" s="34" t="str">
        <f t="shared" si="544"/>
        <v/>
      </c>
      <c r="BU1940" s="32" t="str">
        <f t="shared" si="545"/>
        <v/>
      </c>
      <c r="BV1940" s="32" t="str">
        <f t="shared" si="546"/>
        <v/>
      </c>
      <c r="BW1940" s="32" t="str">
        <f t="shared" si="547"/>
        <v/>
      </c>
      <c r="BX1940" s="32" t="str">
        <f t="shared" si="548"/>
        <v/>
      </c>
      <c r="BY1940" s="32" t="str">
        <f t="shared" si="549"/>
        <v/>
      </c>
      <c r="BZ1940" s="32" t="str">
        <f t="shared" si="550"/>
        <v/>
      </c>
      <c r="CA1940" s="32" t="str">
        <f t="shared" si="551"/>
        <v/>
      </c>
      <c r="CB1940" s="33">
        <f>IF(COUNTIF($CD$7:CD1940,CD1940)=1,CD1940,CD1940+COUNTIF($CD$6:CD1939,CD1940))</f>
        <v>57086</v>
      </c>
      <c r="CC1940" s="34">
        <f t="shared" si="552"/>
        <v>55153</v>
      </c>
      <c r="CD1940" s="32">
        <f t="shared" si="553"/>
        <v>55153</v>
      </c>
      <c r="CE1940" s="32">
        <f t="shared" si="554"/>
        <v>0</v>
      </c>
      <c r="CF1940" s="32">
        <f t="shared" si="555"/>
        <v>0</v>
      </c>
      <c r="CG1940" s="32" t="str">
        <f t="shared" si="556"/>
        <v/>
      </c>
      <c r="CH1940" s="32">
        <v>1935</v>
      </c>
      <c r="CI1940" s="32" t="s">
        <v>6</v>
      </c>
      <c r="CJ1940" s="32" t="str">
        <f t="shared" si="557"/>
        <v/>
      </c>
      <c r="CK1940" s="32" t="str">
        <f t="shared" si="558"/>
        <v/>
      </c>
      <c r="CL1940" s="32" t="str">
        <f t="shared" si="559"/>
        <v/>
      </c>
      <c r="CM1940" s="32" t="str">
        <f t="shared" si="560"/>
        <v/>
      </c>
      <c r="CN1940" s="32" t="str">
        <f t="shared" si="561"/>
        <v/>
      </c>
    </row>
    <row r="1941" spans="71:92" x14ac:dyDescent="0.3">
      <c r="BS1941" s="32" t="str">
        <f>IF(Kiadasi_kiseroiv!$K$2=BT1941,BV1941,"")</f>
        <v/>
      </c>
      <c r="BT1941" s="34" t="str">
        <f t="shared" si="544"/>
        <v/>
      </c>
      <c r="BU1941" s="32" t="str">
        <f t="shared" si="545"/>
        <v/>
      </c>
      <c r="BV1941" s="32" t="str">
        <f t="shared" si="546"/>
        <v/>
      </c>
      <c r="BW1941" s="32" t="str">
        <f t="shared" si="547"/>
        <v/>
      </c>
      <c r="BX1941" s="32" t="str">
        <f t="shared" si="548"/>
        <v/>
      </c>
      <c r="BY1941" s="32" t="str">
        <f t="shared" si="549"/>
        <v/>
      </c>
      <c r="BZ1941" s="32" t="str">
        <f t="shared" si="550"/>
        <v/>
      </c>
      <c r="CA1941" s="32" t="str">
        <f t="shared" si="551"/>
        <v/>
      </c>
      <c r="CB1941" s="33">
        <f>IF(COUNTIF($CD$7:CD1941,CD1941)=1,CD1941,CD1941+COUNTIF($CD$6:CD1940,CD1941))</f>
        <v>57087</v>
      </c>
      <c r="CC1941" s="34">
        <f t="shared" si="552"/>
        <v>55153</v>
      </c>
      <c r="CD1941" s="32">
        <f t="shared" si="553"/>
        <v>55153</v>
      </c>
      <c r="CE1941" s="32">
        <f t="shared" si="554"/>
        <v>0</v>
      </c>
      <c r="CF1941" s="32">
        <f t="shared" si="555"/>
        <v>0</v>
      </c>
      <c r="CG1941" s="32" t="str">
        <f t="shared" si="556"/>
        <v/>
      </c>
      <c r="CH1941" s="32">
        <v>1936</v>
      </c>
      <c r="CI1941" s="32" t="s">
        <v>6</v>
      </c>
      <c r="CJ1941" s="32" t="str">
        <f t="shared" si="557"/>
        <v/>
      </c>
      <c r="CK1941" s="32" t="str">
        <f t="shared" si="558"/>
        <v/>
      </c>
      <c r="CL1941" s="32" t="str">
        <f t="shared" si="559"/>
        <v/>
      </c>
      <c r="CM1941" s="32" t="str">
        <f t="shared" si="560"/>
        <v/>
      </c>
      <c r="CN1941" s="32" t="str">
        <f t="shared" si="561"/>
        <v/>
      </c>
    </row>
    <row r="1942" spans="71:92" x14ac:dyDescent="0.3">
      <c r="BS1942" s="32" t="str">
        <f>IF(Kiadasi_kiseroiv!$K$2=BT1942,BV1942,"")</f>
        <v/>
      </c>
      <c r="BT1942" s="34" t="str">
        <f t="shared" si="544"/>
        <v/>
      </c>
      <c r="BU1942" s="32" t="str">
        <f t="shared" si="545"/>
        <v/>
      </c>
      <c r="BV1942" s="32" t="str">
        <f t="shared" si="546"/>
        <v/>
      </c>
      <c r="BW1942" s="32" t="str">
        <f t="shared" si="547"/>
        <v/>
      </c>
      <c r="BX1942" s="32" t="str">
        <f t="shared" si="548"/>
        <v/>
      </c>
      <c r="BY1942" s="32" t="str">
        <f t="shared" si="549"/>
        <v/>
      </c>
      <c r="BZ1942" s="32" t="str">
        <f t="shared" si="550"/>
        <v/>
      </c>
      <c r="CA1942" s="32" t="str">
        <f t="shared" si="551"/>
        <v/>
      </c>
      <c r="CB1942" s="33">
        <f>IF(COUNTIF($CD$7:CD1942,CD1942)=1,CD1942,CD1942+COUNTIF($CD$6:CD1941,CD1942))</f>
        <v>57088</v>
      </c>
      <c r="CC1942" s="34">
        <f t="shared" si="552"/>
        <v>55153</v>
      </c>
      <c r="CD1942" s="32">
        <f t="shared" si="553"/>
        <v>55153</v>
      </c>
      <c r="CE1942" s="32">
        <f t="shared" si="554"/>
        <v>0</v>
      </c>
      <c r="CF1942" s="32">
        <f t="shared" si="555"/>
        <v>0</v>
      </c>
      <c r="CG1942" s="32" t="str">
        <f t="shared" si="556"/>
        <v/>
      </c>
      <c r="CH1942" s="32">
        <v>1937</v>
      </c>
      <c r="CI1942" s="32" t="s">
        <v>6</v>
      </c>
      <c r="CJ1942" s="32" t="str">
        <f t="shared" si="557"/>
        <v/>
      </c>
      <c r="CK1942" s="32" t="str">
        <f t="shared" si="558"/>
        <v/>
      </c>
      <c r="CL1942" s="32" t="str">
        <f t="shared" si="559"/>
        <v/>
      </c>
      <c r="CM1942" s="32" t="str">
        <f t="shared" si="560"/>
        <v/>
      </c>
      <c r="CN1942" s="32" t="str">
        <f t="shared" si="561"/>
        <v/>
      </c>
    </row>
    <row r="1943" spans="71:92" x14ac:dyDescent="0.3">
      <c r="BS1943" s="32" t="str">
        <f>IF(Kiadasi_kiseroiv!$K$2=BT1943,BV1943,"")</f>
        <v/>
      </c>
      <c r="BT1943" s="34" t="str">
        <f t="shared" si="544"/>
        <v/>
      </c>
      <c r="BU1943" s="32" t="str">
        <f t="shared" si="545"/>
        <v/>
      </c>
      <c r="BV1943" s="32" t="str">
        <f t="shared" si="546"/>
        <v/>
      </c>
      <c r="BW1943" s="32" t="str">
        <f t="shared" si="547"/>
        <v/>
      </c>
      <c r="BX1943" s="32" t="str">
        <f t="shared" si="548"/>
        <v/>
      </c>
      <c r="BY1943" s="32" t="str">
        <f t="shared" si="549"/>
        <v/>
      </c>
      <c r="BZ1943" s="32" t="str">
        <f t="shared" si="550"/>
        <v/>
      </c>
      <c r="CA1943" s="32" t="str">
        <f t="shared" si="551"/>
        <v/>
      </c>
      <c r="CB1943" s="33">
        <f>IF(COUNTIF($CD$7:CD1943,CD1943)=1,CD1943,CD1943+COUNTIF($CD$6:CD1942,CD1943))</f>
        <v>57089</v>
      </c>
      <c r="CC1943" s="34">
        <f t="shared" si="552"/>
        <v>55153</v>
      </c>
      <c r="CD1943" s="32">
        <f t="shared" si="553"/>
        <v>55153</v>
      </c>
      <c r="CE1943" s="32">
        <f t="shared" si="554"/>
        <v>0</v>
      </c>
      <c r="CF1943" s="32">
        <f t="shared" si="555"/>
        <v>0</v>
      </c>
      <c r="CG1943" s="32" t="str">
        <f t="shared" si="556"/>
        <v/>
      </c>
      <c r="CH1943" s="32">
        <v>1938</v>
      </c>
      <c r="CI1943" s="32" t="s">
        <v>6</v>
      </c>
      <c r="CJ1943" s="32" t="str">
        <f t="shared" si="557"/>
        <v/>
      </c>
      <c r="CK1943" s="32" t="str">
        <f t="shared" si="558"/>
        <v/>
      </c>
      <c r="CL1943" s="32" t="str">
        <f t="shared" si="559"/>
        <v/>
      </c>
      <c r="CM1943" s="32" t="str">
        <f t="shared" si="560"/>
        <v/>
      </c>
      <c r="CN1943" s="32" t="str">
        <f t="shared" si="561"/>
        <v/>
      </c>
    </row>
    <row r="1944" spans="71:92" x14ac:dyDescent="0.3">
      <c r="BS1944" s="32" t="str">
        <f>IF(Kiadasi_kiseroiv!$K$2=BT1944,BV1944,"")</f>
        <v/>
      </c>
      <c r="BT1944" s="34" t="str">
        <f t="shared" si="544"/>
        <v/>
      </c>
      <c r="BU1944" s="32" t="str">
        <f t="shared" si="545"/>
        <v/>
      </c>
      <c r="BV1944" s="32" t="str">
        <f t="shared" si="546"/>
        <v/>
      </c>
      <c r="BW1944" s="32" t="str">
        <f t="shared" si="547"/>
        <v/>
      </c>
      <c r="BX1944" s="32" t="str">
        <f t="shared" si="548"/>
        <v/>
      </c>
      <c r="BY1944" s="32" t="str">
        <f t="shared" si="549"/>
        <v/>
      </c>
      <c r="BZ1944" s="32" t="str">
        <f t="shared" si="550"/>
        <v/>
      </c>
      <c r="CA1944" s="32" t="str">
        <f t="shared" si="551"/>
        <v/>
      </c>
      <c r="CB1944" s="33">
        <f>IF(COUNTIF($CD$7:CD1944,CD1944)=1,CD1944,CD1944+COUNTIF($CD$6:CD1943,CD1944))</f>
        <v>57090</v>
      </c>
      <c r="CC1944" s="34">
        <f t="shared" si="552"/>
        <v>55153</v>
      </c>
      <c r="CD1944" s="32">
        <f t="shared" si="553"/>
        <v>55153</v>
      </c>
      <c r="CE1944" s="32">
        <f t="shared" si="554"/>
        <v>0</v>
      </c>
      <c r="CF1944" s="32">
        <f t="shared" si="555"/>
        <v>0</v>
      </c>
      <c r="CG1944" s="32" t="str">
        <f t="shared" si="556"/>
        <v/>
      </c>
      <c r="CH1944" s="32">
        <v>1939</v>
      </c>
      <c r="CI1944" s="32" t="s">
        <v>6</v>
      </c>
      <c r="CJ1944" s="32" t="str">
        <f t="shared" si="557"/>
        <v/>
      </c>
      <c r="CK1944" s="32" t="str">
        <f t="shared" si="558"/>
        <v/>
      </c>
      <c r="CL1944" s="32" t="str">
        <f t="shared" si="559"/>
        <v/>
      </c>
      <c r="CM1944" s="32" t="str">
        <f t="shared" si="560"/>
        <v/>
      </c>
      <c r="CN1944" s="32" t="str">
        <f t="shared" si="561"/>
        <v/>
      </c>
    </row>
    <row r="1945" spans="71:92" x14ac:dyDescent="0.3">
      <c r="BS1945" s="32" t="str">
        <f>IF(Kiadasi_kiseroiv!$K$2=BT1945,BV1945,"")</f>
        <v/>
      </c>
      <c r="BT1945" s="34" t="str">
        <f t="shared" si="544"/>
        <v/>
      </c>
      <c r="BU1945" s="32" t="str">
        <f t="shared" si="545"/>
        <v/>
      </c>
      <c r="BV1945" s="32" t="str">
        <f t="shared" si="546"/>
        <v/>
      </c>
      <c r="BW1945" s="32" t="str">
        <f t="shared" si="547"/>
        <v/>
      </c>
      <c r="BX1945" s="32" t="str">
        <f t="shared" si="548"/>
        <v/>
      </c>
      <c r="BY1945" s="32" t="str">
        <f t="shared" si="549"/>
        <v/>
      </c>
      <c r="BZ1945" s="32" t="str">
        <f t="shared" si="550"/>
        <v/>
      </c>
      <c r="CA1945" s="32" t="str">
        <f t="shared" si="551"/>
        <v/>
      </c>
      <c r="CB1945" s="33">
        <f>IF(COUNTIF($CD$7:CD1945,CD1945)=1,CD1945,CD1945+COUNTIF($CD$6:CD1944,CD1945))</f>
        <v>57091</v>
      </c>
      <c r="CC1945" s="34">
        <f t="shared" si="552"/>
        <v>55153</v>
      </c>
      <c r="CD1945" s="32">
        <f t="shared" si="553"/>
        <v>55153</v>
      </c>
      <c r="CE1945" s="32">
        <f t="shared" si="554"/>
        <v>0</v>
      </c>
      <c r="CF1945" s="32">
        <f t="shared" si="555"/>
        <v>0</v>
      </c>
      <c r="CG1945" s="32" t="str">
        <f t="shared" si="556"/>
        <v/>
      </c>
      <c r="CH1945" s="32">
        <v>1940</v>
      </c>
      <c r="CI1945" s="32" t="s">
        <v>6</v>
      </c>
      <c r="CJ1945" s="32" t="str">
        <f t="shared" si="557"/>
        <v/>
      </c>
      <c r="CK1945" s="32" t="str">
        <f t="shared" si="558"/>
        <v/>
      </c>
      <c r="CL1945" s="32" t="str">
        <f t="shared" si="559"/>
        <v/>
      </c>
      <c r="CM1945" s="32" t="str">
        <f t="shared" si="560"/>
        <v/>
      </c>
      <c r="CN1945" s="32" t="str">
        <f t="shared" si="561"/>
        <v/>
      </c>
    </row>
    <row r="1946" spans="71:92" x14ac:dyDescent="0.3">
      <c r="BS1946" s="32" t="str">
        <f>IF(Kiadasi_kiseroiv!$K$2=BT1946,BV1946,"")</f>
        <v/>
      </c>
      <c r="BT1946" s="34" t="str">
        <f t="shared" si="544"/>
        <v/>
      </c>
      <c r="BU1946" s="32" t="str">
        <f t="shared" si="545"/>
        <v/>
      </c>
      <c r="BV1946" s="32" t="str">
        <f t="shared" si="546"/>
        <v/>
      </c>
      <c r="BW1946" s="32" t="str">
        <f t="shared" si="547"/>
        <v/>
      </c>
      <c r="BX1946" s="32" t="str">
        <f t="shared" si="548"/>
        <v/>
      </c>
      <c r="BY1946" s="32" t="str">
        <f t="shared" si="549"/>
        <v/>
      </c>
      <c r="BZ1946" s="32" t="str">
        <f t="shared" si="550"/>
        <v/>
      </c>
      <c r="CA1946" s="32" t="str">
        <f t="shared" si="551"/>
        <v/>
      </c>
      <c r="CB1946" s="33">
        <f>IF(COUNTIF($CD$7:CD1946,CD1946)=1,CD1946,CD1946+COUNTIF($CD$6:CD1945,CD1946))</f>
        <v>57092</v>
      </c>
      <c r="CC1946" s="34">
        <f t="shared" si="552"/>
        <v>55153</v>
      </c>
      <c r="CD1946" s="32">
        <f t="shared" si="553"/>
        <v>55153</v>
      </c>
      <c r="CE1946" s="32">
        <f t="shared" si="554"/>
        <v>0</v>
      </c>
      <c r="CF1946" s="32">
        <f t="shared" si="555"/>
        <v>0</v>
      </c>
      <c r="CG1946" s="32" t="str">
        <f t="shared" si="556"/>
        <v/>
      </c>
      <c r="CH1946" s="32">
        <v>1941</v>
      </c>
      <c r="CI1946" s="32" t="s">
        <v>6</v>
      </c>
      <c r="CJ1946" s="32" t="str">
        <f t="shared" si="557"/>
        <v/>
      </c>
      <c r="CK1946" s="32" t="str">
        <f t="shared" si="558"/>
        <v/>
      </c>
      <c r="CL1946" s="32" t="str">
        <f t="shared" si="559"/>
        <v/>
      </c>
      <c r="CM1946" s="32" t="str">
        <f t="shared" si="560"/>
        <v/>
      </c>
      <c r="CN1946" s="32" t="str">
        <f t="shared" si="561"/>
        <v/>
      </c>
    </row>
    <row r="1947" spans="71:92" x14ac:dyDescent="0.3">
      <c r="BS1947" s="32" t="str">
        <f>IF(Kiadasi_kiseroiv!$K$2=BT1947,BV1947,"")</f>
        <v/>
      </c>
      <c r="BT1947" s="34" t="str">
        <f t="shared" si="544"/>
        <v/>
      </c>
      <c r="BU1947" s="32" t="str">
        <f t="shared" si="545"/>
        <v/>
      </c>
      <c r="BV1947" s="32" t="str">
        <f t="shared" si="546"/>
        <v/>
      </c>
      <c r="BW1947" s="32" t="str">
        <f t="shared" si="547"/>
        <v/>
      </c>
      <c r="BX1947" s="32" t="str">
        <f t="shared" si="548"/>
        <v/>
      </c>
      <c r="BY1947" s="32" t="str">
        <f t="shared" si="549"/>
        <v/>
      </c>
      <c r="BZ1947" s="32" t="str">
        <f t="shared" si="550"/>
        <v/>
      </c>
      <c r="CA1947" s="32" t="str">
        <f t="shared" si="551"/>
        <v/>
      </c>
      <c r="CB1947" s="33">
        <f>IF(COUNTIF($CD$7:CD1947,CD1947)=1,CD1947,CD1947+COUNTIF($CD$6:CD1946,CD1947))</f>
        <v>57093</v>
      </c>
      <c r="CC1947" s="34">
        <f t="shared" si="552"/>
        <v>55153</v>
      </c>
      <c r="CD1947" s="32">
        <f t="shared" si="553"/>
        <v>55153</v>
      </c>
      <c r="CE1947" s="32">
        <f t="shared" si="554"/>
        <v>0</v>
      </c>
      <c r="CF1947" s="32">
        <f t="shared" si="555"/>
        <v>0</v>
      </c>
      <c r="CG1947" s="32" t="str">
        <f t="shared" si="556"/>
        <v/>
      </c>
      <c r="CH1947" s="32">
        <v>1942</v>
      </c>
      <c r="CI1947" s="32" t="s">
        <v>6</v>
      </c>
      <c r="CJ1947" s="32" t="str">
        <f t="shared" si="557"/>
        <v/>
      </c>
      <c r="CK1947" s="32" t="str">
        <f t="shared" si="558"/>
        <v/>
      </c>
      <c r="CL1947" s="32" t="str">
        <f t="shared" si="559"/>
        <v/>
      </c>
      <c r="CM1947" s="32" t="str">
        <f t="shared" si="560"/>
        <v/>
      </c>
      <c r="CN1947" s="32" t="str">
        <f t="shared" si="561"/>
        <v/>
      </c>
    </row>
    <row r="1948" spans="71:92" x14ac:dyDescent="0.3">
      <c r="BS1948" s="32" t="str">
        <f>IF(Kiadasi_kiseroiv!$K$2=BT1948,BV1948,"")</f>
        <v/>
      </c>
      <c r="BT1948" s="34" t="str">
        <f t="shared" si="544"/>
        <v/>
      </c>
      <c r="BU1948" s="32" t="str">
        <f t="shared" si="545"/>
        <v/>
      </c>
      <c r="BV1948" s="32" t="str">
        <f t="shared" si="546"/>
        <v/>
      </c>
      <c r="BW1948" s="32" t="str">
        <f t="shared" si="547"/>
        <v/>
      </c>
      <c r="BX1948" s="32" t="str">
        <f t="shared" si="548"/>
        <v/>
      </c>
      <c r="BY1948" s="32" t="str">
        <f t="shared" si="549"/>
        <v/>
      </c>
      <c r="BZ1948" s="32" t="str">
        <f t="shared" si="550"/>
        <v/>
      </c>
      <c r="CA1948" s="32" t="str">
        <f t="shared" si="551"/>
        <v/>
      </c>
      <c r="CB1948" s="33">
        <f>IF(COUNTIF($CD$7:CD1948,CD1948)=1,CD1948,CD1948+COUNTIF($CD$6:CD1947,CD1948))</f>
        <v>57094</v>
      </c>
      <c r="CC1948" s="34">
        <f t="shared" si="552"/>
        <v>55153</v>
      </c>
      <c r="CD1948" s="32">
        <f t="shared" si="553"/>
        <v>55153</v>
      </c>
      <c r="CE1948" s="32">
        <f t="shared" si="554"/>
        <v>0</v>
      </c>
      <c r="CF1948" s="32">
        <f t="shared" si="555"/>
        <v>0</v>
      </c>
      <c r="CG1948" s="32" t="str">
        <f t="shared" si="556"/>
        <v/>
      </c>
      <c r="CH1948" s="32">
        <v>1943</v>
      </c>
      <c r="CI1948" s="32" t="s">
        <v>6</v>
      </c>
      <c r="CJ1948" s="32" t="str">
        <f t="shared" si="557"/>
        <v/>
      </c>
      <c r="CK1948" s="32" t="str">
        <f t="shared" si="558"/>
        <v/>
      </c>
      <c r="CL1948" s="32" t="str">
        <f t="shared" si="559"/>
        <v/>
      </c>
      <c r="CM1948" s="32" t="str">
        <f t="shared" si="560"/>
        <v/>
      </c>
      <c r="CN1948" s="32" t="str">
        <f t="shared" si="561"/>
        <v/>
      </c>
    </row>
    <row r="1949" spans="71:92" x14ac:dyDescent="0.3">
      <c r="BS1949" s="32" t="str">
        <f>IF(Kiadasi_kiseroiv!$K$2=BT1949,BV1949,"")</f>
        <v/>
      </c>
      <c r="BT1949" s="34" t="str">
        <f t="shared" si="544"/>
        <v/>
      </c>
      <c r="BU1949" s="32" t="str">
        <f t="shared" si="545"/>
        <v/>
      </c>
      <c r="BV1949" s="32" t="str">
        <f t="shared" si="546"/>
        <v/>
      </c>
      <c r="BW1949" s="32" t="str">
        <f t="shared" si="547"/>
        <v/>
      </c>
      <c r="BX1949" s="32" t="str">
        <f t="shared" si="548"/>
        <v/>
      </c>
      <c r="BY1949" s="32" t="str">
        <f t="shared" si="549"/>
        <v/>
      </c>
      <c r="BZ1949" s="32" t="str">
        <f t="shared" si="550"/>
        <v/>
      </c>
      <c r="CA1949" s="32" t="str">
        <f t="shared" si="551"/>
        <v/>
      </c>
      <c r="CB1949" s="33">
        <f>IF(COUNTIF($CD$7:CD1949,CD1949)=1,CD1949,CD1949+COUNTIF($CD$6:CD1948,CD1949))</f>
        <v>57095</v>
      </c>
      <c r="CC1949" s="34">
        <f t="shared" si="552"/>
        <v>55153</v>
      </c>
      <c r="CD1949" s="32">
        <f t="shared" si="553"/>
        <v>55153</v>
      </c>
      <c r="CE1949" s="32">
        <f t="shared" si="554"/>
        <v>0</v>
      </c>
      <c r="CF1949" s="32">
        <f t="shared" si="555"/>
        <v>0</v>
      </c>
      <c r="CG1949" s="32" t="str">
        <f t="shared" si="556"/>
        <v/>
      </c>
      <c r="CH1949" s="32">
        <v>1944</v>
      </c>
      <c r="CI1949" s="32" t="s">
        <v>6</v>
      </c>
      <c r="CJ1949" s="32" t="str">
        <f t="shared" si="557"/>
        <v/>
      </c>
      <c r="CK1949" s="32" t="str">
        <f t="shared" si="558"/>
        <v/>
      </c>
      <c r="CL1949" s="32" t="str">
        <f t="shared" si="559"/>
        <v/>
      </c>
      <c r="CM1949" s="32" t="str">
        <f t="shared" si="560"/>
        <v/>
      </c>
      <c r="CN1949" s="32" t="str">
        <f t="shared" si="561"/>
        <v/>
      </c>
    </row>
    <row r="1950" spans="71:92" x14ac:dyDescent="0.3">
      <c r="BS1950" s="32" t="str">
        <f>IF(Kiadasi_kiseroiv!$K$2=BT1950,BV1950,"")</f>
        <v/>
      </c>
      <c r="BT1950" s="34" t="str">
        <f t="shared" si="544"/>
        <v/>
      </c>
      <c r="BU1950" s="32" t="str">
        <f t="shared" si="545"/>
        <v/>
      </c>
      <c r="BV1950" s="32" t="str">
        <f t="shared" si="546"/>
        <v/>
      </c>
      <c r="BW1950" s="32" t="str">
        <f t="shared" si="547"/>
        <v/>
      </c>
      <c r="BX1950" s="32" t="str">
        <f t="shared" si="548"/>
        <v/>
      </c>
      <c r="BY1950" s="32" t="str">
        <f t="shared" si="549"/>
        <v/>
      </c>
      <c r="BZ1950" s="32" t="str">
        <f t="shared" si="550"/>
        <v/>
      </c>
      <c r="CA1950" s="32" t="str">
        <f t="shared" si="551"/>
        <v/>
      </c>
      <c r="CB1950" s="33">
        <f>IF(COUNTIF($CD$7:CD1950,CD1950)=1,CD1950,CD1950+COUNTIF($CD$6:CD1949,CD1950))</f>
        <v>57096</v>
      </c>
      <c r="CC1950" s="34">
        <f t="shared" si="552"/>
        <v>55153</v>
      </c>
      <c r="CD1950" s="32">
        <f t="shared" si="553"/>
        <v>55153</v>
      </c>
      <c r="CE1950" s="32">
        <f t="shared" si="554"/>
        <v>0</v>
      </c>
      <c r="CF1950" s="32">
        <f t="shared" si="555"/>
        <v>0</v>
      </c>
      <c r="CG1950" s="32" t="str">
        <f t="shared" si="556"/>
        <v/>
      </c>
      <c r="CH1950" s="32">
        <v>1945</v>
      </c>
      <c r="CI1950" s="32" t="s">
        <v>6</v>
      </c>
      <c r="CJ1950" s="32" t="str">
        <f t="shared" si="557"/>
        <v/>
      </c>
      <c r="CK1950" s="32" t="str">
        <f t="shared" si="558"/>
        <v/>
      </c>
      <c r="CL1950" s="32" t="str">
        <f t="shared" si="559"/>
        <v/>
      </c>
      <c r="CM1950" s="32" t="str">
        <f t="shared" si="560"/>
        <v/>
      </c>
      <c r="CN1950" s="32" t="str">
        <f t="shared" si="561"/>
        <v/>
      </c>
    </row>
    <row r="1951" spans="71:92" x14ac:dyDescent="0.3">
      <c r="BS1951" s="32" t="str">
        <f>IF(Kiadasi_kiseroiv!$K$2=BT1951,BV1951,"")</f>
        <v/>
      </c>
      <c r="BT1951" s="34" t="str">
        <f t="shared" si="544"/>
        <v/>
      </c>
      <c r="BU1951" s="32" t="str">
        <f t="shared" si="545"/>
        <v/>
      </c>
      <c r="BV1951" s="32" t="str">
        <f t="shared" si="546"/>
        <v/>
      </c>
      <c r="BW1951" s="32" t="str">
        <f t="shared" si="547"/>
        <v/>
      </c>
      <c r="BX1951" s="32" t="str">
        <f t="shared" si="548"/>
        <v/>
      </c>
      <c r="BY1951" s="32" t="str">
        <f t="shared" si="549"/>
        <v/>
      </c>
      <c r="BZ1951" s="32" t="str">
        <f t="shared" si="550"/>
        <v/>
      </c>
      <c r="CA1951" s="32" t="str">
        <f t="shared" si="551"/>
        <v/>
      </c>
      <c r="CB1951" s="33">
        <f>IF(COUNTIF($CD$7:CD1951,CD1951)=1,CD1951,CD1951+COUNTIF($CD$6:CD1950,CD1951))</f>
        <v>57097</v>
      </c>
      <c r="CC1951" s="34">
        <f t="shared" si="552"/>
        <v>55153</v>
      </c>
      <c r="CD1951" s="32">
        <f t="shared" si="553"/>
        <v>55153</v>
      </c>
      <c r="CE1951" s="32">
        <f t="shared" si="554"/>
        <v>0</v>
      </c>
      <c r="CF1951" s="32">
        <f t="shared" si="555"/>
        <v>0</v>
      </c>
      <c r="CG1951" s="32" t="str">
        <f t="shared" si="556"/>
        <v/>
      </c>
      <c r="CH1951" s="32">
        <v>1946</v>
      </c>
      <c r="CI1951" s="32" t="s">
        <v>6</v>
      </c>
      <c r="CJ1951" s="32" t="str">
        <f t="shared" si="557"/>
        <v/>
      </c>
      <c r="CK1951" s="32" t="str">
        <f t="shared" si="558"/>
        <v/>
      </c>
      <c r="CL1951" s="32" t="str">
        <f t="shared" si="559"/>
        <v/>
      </c>
      <c r="CM1951" s="32" t="str">
        <f t="shared" si="560"/>
        <v/>
      </c>
      <c r="CN1951" s="32" t="str">
        <f t="shared" si="561"/>
        <v/>
      </c>
    </row>
    <row r="1952" spans="71:92" x14ac:dyDescent="0.3">
      <c r="BS1952" s="32" t="str">
        <f>IF(Kiadasi_kiseroiv!$K$2=BT1952,BV1952,"")</f>
        <v/>
      </c>
      <c r="BT1952" s="34" t="str">
        <f t="shared" si="544"/>
        <v/>
      </c>
      <c r="BU1952" s="32" t="str">
        <f t="shared" si="545"/>
        <v/>
      </c>
      <c r="BV1952" s="32" t="str">
        <f t="shared" si="546"/>
        <v/>
      </c>
      <c r="BW1952" s="32" t="str">
        <f t="shared" si="547"/>
        <v/>
      </c>
      <c r="BX1952" s="32" t="str">
        <f t="shared" si="548"/>
        <v/>
      </c>
      <c r="BY1952" s="32" t="str">
        <f t="shared" si="549"/>
        <v/>
      </c>
      <c r="BZ1952" s="32" t="str">
        <f t="shared" si="550"/>
        <v/>
      </c>
      <c r="CA1952" s="32" t="str">
        <f t="shared" si="551"/>
        <v/>
      </c>
      <c r="CB1952" s="33">
        <f>IF(COUNTIF($CD$7:CD1952,CD1952)=1,CD1952,CD1952+COUNTIF($CD$6:CD1951,CD1952))</f>
        <v>57098</v>
      </c>
      <c r="CC1952" s="34">
        <f t="shared" si="552"/>
        <v>55153</v>
      </c>
      <c r="CD1952" s="32">
        <f t="shared" si="553"/>
        <v>55153</v>
      </c>
      <c r="CE1952" s="32">
        <f t="shared" si="554"/>
        <v>0</v>
      </c>
      <c r="CF1952" s="32">
        <f t="shared" si="555"/>
        <v>0</v>
      </c>
      <c r="CG1952" s="32" t="str">
        <f t="shared" si="556"/>
        <v/>
      </c>
      <c r="CH1952" s="32">
        <v>1947</v>
      </c>
      <c r="CI1952" s="32" t="s">
        <v>6</v>
      </c>
      <c r="CJ1952" s="32" t="str">
        <f t="shared" si="557"/>
        <v/>
      </c>
      <c r="CK1952" s="32" t="str">
        <f t="shared" si="558"/>
        <v/>
      </c>
      <c r="CL1952" s="32" t="str">
        <f t="shared" si="559"/>
        <v/>
      </c>
      <c r="CM1952" s="32" t="str">
        <f t="shared" si="560"/>
        <v/>
      </c>
      <c r="CN1952" s="32" t="str">
        <f t="shared" si="561"/>
        <v/>
      </c>
    </row>
    <row r="1953" spans="71:92" x14ac:dyDescent="0.3">
      <c r="BS1953" s="32" t="str">
        <f>IF(Kiadasi_kiseroiv!$K$2=BT1953,BV1953,"")</f>
        <v/>
      </c>
      <c r="BT1953" s="34" t="str">
        <f t="shared" si="544"/>
        <v/>
      </c>
      <c r="BU1953" s="32" t="str">
        <f t="shared" si="545"/>
        <v/>
      </c>
      <c r="BV1953" s="32" t="str">
        <f t="shared" si="546"/>
        <v/>
      </c>
      <c r="BW1953" s="32" t="str">
        <f t="shared" si="547"/>
        <v/>
      </c>
      <c r="BX1953" s="32" t="str">
        <f t="shared" si="548"/>
        <v/>
      </c>
      <c r="BY1953" s="32" t="str">
        <f t="shared" si="549"/>
        <v/>
      </c>
      <c r="BZ1953" s="32" t="str">
        <f t="shared" si="550"/>
        <v/>
      </c>
      <c r="CA1953" s="32" t="str">
        <f t="shared" si="551"/>
        <v/>
      </c>
      <c r="CB1953" s="33">
        <f>IF(COUNTIF($CD$7:CD1953,CD1953)=1,CD1953,CD1953+COUNTIF($CD$6:CD1952,CD1953))</f>
        <v>57099</v>
      </c>
      <c r="CC1953" s="34">
        <f t="shared" si="552"/>
        <v>55153</v>
      </c>
      <c r="CD1953" s="32">
        <f t="shared" si="553"/>
        <v>55153</v>
      </c>
      <c r="CE1953" s="32">
        <f t="shared" si="554"/>
        <v>0</v>
      </c>
      <c r="CF1953" s="32">
        <f t="shared" si="555"/>
        <v>0</v>
      </c>
      <c r="CG1953" s="32" t="str">
        <f t="shared" si="556"/>
        <v/>
      </c>
      <c r="CH1953" s="32">
        <v>1948</v>
      </c>
      <c r="CI1953" s="32" t="s">
        <v>6</v>
      </c>
      <c r="CJ1953" s="32" t="str">
        <f t="shared" si="557"/>
        <v/>
      </c>
      <c r="CK1953" s="32" t="str">
        <f t="shared" si="558"/>
        <v/>
      </c>
      <c r="CL1953" s="32" t="str">
        <f t="shared" si="559"/>
        <v/>
      </c>
      <c r="CM1953" s="32" t="str">
        <f t="shared" si="560"/>
        <v/>
      </c>
      <c r="CN1953" s="32" t="str">
        <f t="shared" si="561"/>
        <v/>
      </c>
    </row>
    <row r="1954" spans="71:92" x14ac:dyDescent="0.3">
      <c r="BS1954" s="32" t="str">
        <f>IF(Kiadasi_kiseroiv!$K$2=BT1954,BV1954,"")</f>
        <v/>
      </c>
      <c r="BT1954" s="34" t="str">
        <f t="shared" si="544"/>
        <v/>
      </c>
      <c r="BU1954" s="32" t="str">
        <f t="shared" si="545"/>
        <v/>
      </c>
      <c r="BV1954" s="32" t="str">
        <f t="shared" si="546"/>
        <v/>
      </c>
      <c r="BW1954" s="32" t="str">
        <f t="shared" si="547"/>
        <v/>
      </c>
      <c r="BX1954" s="32" t="str">
        <f t="shared" si="548"/>
        <v/>
      </c>
      <c r="BY1954" s="32" t="str">
        <f t="shared" si="549"/>
        <v/>
      </c>
      <c r="BZ1954" s="32" t="str">
        <f t="shared" si="550"/>
        <v/>
      </c>
      <c r="CA1954" s="32" t="str">
        <f t="shared" si="551"/>
        <v/>
      </c>
      <c r="CB1954" s="33">
        <f>IF(COUNTIF($CD$7:CD1954,CD1954)=1,CD1954,CD1954+COUNTIF($CD$6:CD1953,CD1954))</f>
        <v>57100</v>
      </c>
      <c r="CC1954" s="34">
        <f t="shared" si="552"/>
        <v>55153</v>
      </c>
      <c r="CD1954" s="32">
        <f t="shared" si="553"/>
        <v>55153</v>
      </c>
      <c r="CE1954" s="32">
        <f t="shared" si="554"/>
        <v>0</v>
      </c>
      <c r="CF1954" s="32">
        <f t="shared" si="555"/>
        <v>0</v>
      </c>
      <c r="CG1954" s="32" t="str">
        <f t="shared" si="556"/>
        <v/>
      </c>
      <c r="CH1954" s="32">
        <v>1949</v>
      </c>
      <c r="CI1954" s="32" t="s">
        <v>6</v>
      </c>
      <c r="CJ1954" s="32" t="str">
        <f t="shared" si="557"/>
        <v/>
      </c>
      <c r="CK1954" s="32" t="str">
        <f t="shared" si="558"/>
        <v/>
      </c>
      <c r="CL1954" s="32" t="str">
        <f t="shared" si="559"/>
        <v/>
      </c>
      <c r="CM1954" s="32" t="str">
        <f t="shared" si="560"/>
        <v/>
      </c>
      <c r="CN1954" s="32" t="str">
        <f t="shared" si="561"/>
        <v/>
      </c>
    </row>
    <row r="1955" spans="71:92" x14ac:dyDescent="0.3">
      <c r="BS1955" s="32" t="str">
        <f>IF(Kiadasi_kiseroiv!$K$2=BT1955,BV1955,"")</f>
        <v/>
      </c>
      <c r="BT1955" s="34" t="str">
        <f t="shared" si="544"/>
        <v/>
      </c>
      <c r="BU1955" s="32" t="str">
        <f t="shared" si="545"/>
        <v/>
      </c>
      <c r="BV1955" s="32" t="str">
        <f t="shared" si="546"/>
        <v/>
      </c>
      <c r="BW1955" s="32" t="str">
        <f t="shared" si="547"/>
        <v/>
      </c>
      <c r="BX1955" s="32" t="str">
        <f t="shared" si="548"/>
        <v/>
      </c>
      <c r="BY1955" s="32" t="str">
        <f t="shared" si="549"/>
        <v/>
      </c>
      <c r="BZ1955" s="32" t="str">
        <f t="shared" si="550"/>
        <v/>
      </c>
      <c r="CA1955" s="32" t="str">
        <f t="shared" si="551"/>
        <v/>
      </c>
      <c r="CB1955" s="33">
        <f>IF(COUNTIF($CD$7:CD1955,CD1955)=1,CD1955,CD1955+COUNTIF($CD$6:CD1954,CD1955))</f>
        <v>57101</v>
      </c>
      <c r="CC1955" s="34">
        <f t="shared" si="552"/>
        <v>55153</v>
      </c>
      <c r="CD1955" s="32">
        <f t="shared" si="553"/>
        <v>55153</v>
      </c>
      <c r="CE1955" s="32">
        <f t="shared" si="554"/>
        <v>0</v>
      </c>
      <c r="CF1955" s="32">
        <f t="shared" si="555"/>
        <v>0</v>
      </c>
      <c r="CG1955" s="32" t="str">
        <f t="shared" si="556"/>
        <v/>
      </c>
      <c r="CH1955" s="32">
        <v>1950</v>
      </c>
      <c r="CI1955" s="32" t="s">
        <v>6</v>
      </c>
      <c r="CJ1955" s="32" t="str">
        <f t="shared" si="557"/>
        <v/>
      </c>
      <c r="CK1955" s="32" t="str">
        <f t="shared" si="558"/>
        <v/>
      </c>
      <c r="CL1955" s="32" t="str">
        <f t="shared" si="559"/>
        <v/>
      </c>
      <c r="CM1955" s="32" t="str">
        <f t="shared" si="560"/>
        <v/>
      </c>
      <c r="CN1955" s="32" t="str">
        <f t="shared" si="561"/>
        <v/>
      </c>
    </row>
    <row r="1956" spans="71:92" x14ac:dyDescent="0.3">
      <c r="BS1956" s="32" t="str">
        <f>IF(Kiadasi_kiseroiv!$K$2=BT1956,BV1956,"")</f>
        <v/>
      </c>
      <c r="BT1956" s="34" t="str">
        <f t="shared" si="544"/>
        <v/>
      </c>
      <c r="BU1956" s="32" t="str">
        <f t="shared" si="545"/>
        <v/>
      </c>
      <c r="BV1956" s="32" t="str">
        <f t="shared" si="546"/>
        <v/>
      </c>
      <c r="BW1956" s="32" t="str">
        <f t="shared" si="547"/>
        <v/>
      </c>
      <c r="BX1956" s="32" t="str">
        <f t="shared" si="548"/>
        <v/>
      </c>
      <c r="BY1956" s="32" t="str">
        <f t="shared" si="549"/>
        <v/>
      </c>
      <c r="BZ1956" s="32" t="str">
        <f t="shared" si="550"/>
        <v/>
      </c>
      <c r="CA1956" s="32" t="str">
        <f t="shared" si="551"/>
        <v/>
      </c>
      <c r="CB1956" s="33">
        <f>IF(COUNTIF($CD$7:CD1956,CD1956)=1,CD1956,CD1956+COUNTIF($CD$6:CD1955,CD1956))</f>
        <v>57102</v>
      </c>
      <c r="CC1956" s="34">
        <f t="shared" si="552"/>
        <v>55153</v>
      </c>
      <c r="CD1956" s="32">
        <f t="shared" si="553"/>
        <v>55153</v>
      </c>
      <c r="CE1956" s="32">
        <f t="shared" si="554"/>
        <v>0</v>
      </c>
      <c r="CF1956" s="32">
        <f t="shared" si="555"/>
        <v>0</v>
      </c>
      <c r="CG1956" s="32" t="str">
        <f t="shared" si="556"/>
        <v/>
      </c>
      <c r="CH1956" s="32">
        <v>1951</v>
      </c>
      <c r="CI1956" s="32" t="s">
        <v>6</v>
      </c>
      <c r="CJ1956" s="32" t="str">
        <f t="shared" si="557"/>
        <v/>
      </c>
      <c r="CK1956" s="32" t="str">
        <f t="shared" si="558"/>
        <v/>
      </c>
      <c r="CL1956" s="32" t="str">
        <f t="shared" si="559"/>
        <v/>
      </c>
      <c r="CM1956" s="32" t="str">
        <f t="shared" si="560"/>
        <v/>
      </c>
      <c r="CN1956" s="32" t="str">
        <f t="shared" si="561"/>
        <v/>
      </c>
    </row>
    <row r="1957" spans="71:92" x14ac:dyDescent="0.3">
      <c r="BS1957" s="32" t="str">
        <f>IF(Kiadasi_kiseroiv!$K$2=BT1957,BV1957,"")</f>
        <v/>
      </c>
      <c r="BT1957" s="34" t="str">
        <f t="shared" si="544"/>
        <v/>
      </c>
      <c r="BU1957" s="32" t="str">
        <f t="shared" si="545"/>
        <v/>
      </c>
      <c r="BV1957" s="32" t="str">
        <f t="shared" si="546"/>
        <v/>
      </c>
      <c r="BW1957" s="32" t="str">
        <f t="shared" si="547"/>
        <v/>
      </c>
      <c r="BX1957" s="32" t="str">
        <f t="shared" si="548"/>
        <v/>
      </c>
      <c r="BY1957" s="32" t="str">
        <f t="shared" si="549"/>
        <v/>
      </c>
      <c r="BZ1957" s="32" t="str">
        <f t="shared" si="550"/>
        <v/>
      </c>
      <c r="CA1957" s="32" t="str">
        <f t="shared" si="551"/>
        <v/>
      </c>
      <c r="CB1957" s="33">
        <f>IF(COUNTIF($CD$7:CD1957,CD1957)=1,CD1957,CD1957+COUNTIF($CD$6:CD1956,CD1957))</f>
        <v>57103</v>
      </c>
      <c r="CC1957" s="34">
        <f t="shared" si="552"/>
        <v>55153</v>
      </c>
      <c r="CD1957" s="32">
        <f t="shared" si="553"/>
        <v>55153</v>
      </c>
      <c r="CE1957" s="32">
        <f t="shared" si="554"/>
        <v>0</v>
      </c>
      <c r="CF1957" s="32">
        <f t="shared" si="555"/>
        <v>0</v>
      </c>
      <c r="CG1957" s="32" t="str">
        <f t="shared" si="556"/>
        <v/>
      </c>
      <c r="CH1957" s="32">
        <v>1952</v>
      </c>
      <c r="CI1957" s="32" t="s">
        <v>6</v>
      </c>
      <c r="CJ1957" s="32" t="str">
        <f t="shared" si="557"/>
        <v/>
      </c>
      <c r="CK1957" s="32" t="str">
        <f t="shared" si="558"/>
        <v/>
      </c>
      <c r="CL1957" s="32" t="str">
        <f t="shared" si="559"/>
        <v/>
      </c>
      <c r="CM1957" s="32" t="str">
        <f t="shared" si="560"/>
        <v/>
      </c>
      <c r="CN1957" s="32" t="str">
        <f t="shared" si="561"/>
        <v/>
      </c>
    </row>
    <row r="1958" spans="71:92" x14ac:dyDescent="0.3">
      <c r="BS1958" s="32" t="str">
        <f>IF(Kiadasi_kiseroiv!$K$2=BT1958,BV1958,"")</f>
        <v/>
      </c>
      <c r="BT1958" s="34" t="str">
        <f t="shared" si="544"/>
        <v/>
      </c>
      <c r="BU1958" s="32" t="str">
        <f t="shared" si="545"/>
        <v/>
      </c>
      <c r="BV1958" s="32" t="str">
        <f t="shared" si="546"/>
        <v/>
      </c>
      <c r="BW1958" s="32" t="str">
        <f t="shared" si="547"/>
        <v/>
      </c>
      <c r="BX1958" s="32" t="str">
        <f t="shared" si="548"/>
        <v/>
      </c>
      <c r="BY1958" s="32" t="str">
        <f t="shared" si="549"/>
        <v/>
      </c>
      <c r="BZ1958" s="32" t="str">
        <f t="shared" si="550"/>
        <v/>
      </c>
      <c r="CA1958" s="32" t="str">
        <f t="shared" si="551"/>
        <v/>
      </c>
      <c r="CB1958" s="33">
        <f>IF(COUNTIF($CD$7:CD1958,CD1958)=1,CD1958,CD1958+COUNTIF($CD$6:CD1957,CD1958))</f>
        <v>57104</v>
      </c>
      <c r="CC1958" s="34">
        <f t="shared" si="552"/>
        <v>55153</v>
      </c>
      <c r="CD1958" s="32">
        <f t="shared" si="553"/>
        <v>55153</v>
      </c>
      <c r="CE1958" s="32">
        <f t="shared" si="554"/>
        <v>0</v>
      </c>
      <c r="CF1958" s="32">
        <f t="shared" si="555"/>
        <v>0</v>
      </c>
      <c r="CG1958" s="32" t="str">
        <f t="shared" si="556"/>
        <v/>
      </c>
      <c r="CH1958" s="32">
        <v>1953</v>
      </c>
      <c r="CI1958" s="32" t="s">
        <v>6</v>
      </c>
      <c r="CJ1958" s="32" t="str">
        <f t="shared" si="557"/>
        <v/>
      </c>
      <c r="CK1958" s="32" t="str">
        <f t="shared" si="558"/>
        <v/>
      </c>
      <c r="CL1958" s="32" t="str">
        <f t="shared" si="559"/>
        <v/>
      </c>
      <c r="CM1958" s="32" t="str">
        <f t="shared" si="560"/>
        <v/>
      </c>
      <c r="CN1958" s="32" t="str">
        <f t="shared" si="561"/>
        <v/>
      </c>
    </row>
    <row r="1959" spans="71:92" x14ac:dyDescent="0.3">
      <c r="BS1959" s="32" t="str">
        <f>IF(Kiadasi_kiseroiv!$K$2=BT1959,BV1959,"")</f>
        <v/>
      </c>
      <c r="BT1959" s="34" t="str">
        <f t="shared" si="544"/>
        <v/>
      </c>
      <c r="BU1959" s="32" t="str">
        <f t="shared" si="545"/>
        <v/>
      </c>
      <c r="BV1959" s="32" t="str">
        <f t="shared" si="546"/>
        <v/>
      </c>
      <c r="BW1959" s="32" t="str">
        <f t="shared" si="547"/>
        <v/>
      </c>
      <c r="BX1959" s="32" t="str">
        <f t="shared" si="548"/>
        <v/>
      </c>
      <c r="BY1959" s="32" t="str">
        <f t="shared" si="549"/>
        <v/>
      </c>
      <c r="BZ1959" s="32" t="str">
        <f t="shared" si="550"/>
        <v/>
      </c>
      <c r="CA1959" s="32" t="str">
        <f t="shared" si="551"/>
        <v/>
      </c>
      <c r="CB1959" s="33">
        <f>IF(COUNTIF($CD$7:CD1959,CD1959)=1,CD1959,CD1959+COUNTIF($CD$6:CD1958,CD1959))</f>
        <v>57105</v>
      </c>
      <c r="CC1959" s="34">
        <f t="shared" si="552"/>
        <v>55153</v>
      </c>
      <c r="CD1959" s="32">
        <f t="shared" si="553"/>
        <v>55153</v>
      </c>
      <c r="CE1959" s="32">
        <f t="shared" si="554"/>
        <v>0</v>
      </c>
      <c r="CF1959" s="32">
        <f t="shared" si="555"/>
        <v>0</v>
      </c>
      <c r="CG1959" s="32" t="str">
        <f t="shared" si="556"/>
        <v/>
      </c>
      <c r="CH1959" s="32">
        <v>1954</v>
      </c>
      <c r="CI1959" s="32" t="s">
        <v>6</v>
      </c>
      <c r="CJ1959" s="32" t="str">
        <f t="shared" si="557"/>
        <v/>
      </c>
      <c r="CK1959" s="32" t="str">
        <f t="shared" si="558"/>
        <v/>
      </c>
      <c r="CL1959" s="32" t="str">
        <f t="shared" si="559"/>
        <v/>
      </c>
      <c r="CM1959" s="32" t="str">
        <f t="shared" si="560"/>
        <v/>
      </c>
      <c r="CN1959" s="32" t="str">
        <f t="shared" si="561"/>
        <v/>
      </c>
    </row>
    <row r="1960" spans="71:92" x14ac:dyDescent="0.3">
      <c r="BS1960" s="32" t="str">
        <f>IF(Kiadasi_kiseroiv!$K$2=BT1960,BV1960,"")</f>
        <v/>
      </c>
      <c r="BT1960" s="34" t="str">
        <f t="shared" si="544"/>
        <v/>
      </c>
      <c r="BU1960" s="32" t="str">
        <f t="shared" si="545"/>
        <v/>
      </c>
      <c r="BV1960" s="32" t="str">
        <f t="shared" si="546"/>
        <v/>
      </c>
      <c r="BW1960" s="32" t="str">
        <f t="shared" si="547"/>
        <v/>
      </c>
      <c r="BX1960" s="32" t="str">
        <f t="shared" si="548"/>
        <v/>
      </c>
      <c r="BY1960" s="32" t="str">
        <f t="shared" si="549"/>
        <v/>
      </c>
      <c r="BZ1960" s="32" t="str">
        <f t="shared" si="550"/>
        <v/>
      </c>
      <c r="CA1960" s="32" t="str">
        <f t="shared" si="551"/>
        <v/>
      </c>
      <c r="CB1960" s="33">
        <f>IF(COUNTIF($CD$7:CD1960,CD1960)=1,CD1960,CD1960+COUNTIF($CD$6:CD1959,CD1960))</f>
        <v>57106</v>
      </c>
      <c r="CC1960" s="34">
        <f t="shared" si="552"/>
        <v>55153</v>
      </c>
      <c r="CD1960" s="32">
        <f t="shared" si="553"/>
        <v>55153</v>
      </c>
      <c r="CE1960" s="32">
        <f t="shared" si="554"/>
        <v>0</v>
      </c>
      <c r="CF1960" s="32">
        <f t="shared" si="555"/>
        <v>0</v>
      </c>
      <c r="CG1960" s="32" t="str">
        <f t="shared" si="556"/>
        <v/>
      </c>
      <c r="CH1960" s="32">
        <v>1955</v>
      </c>
      <c r="CI1960" s="32" t="s">
        <v>6</v>
      </c>
      <c r="CJ1960" s="32" t="str">
        <f t="shared" si="557"/>
        <v/>
      </c>
      <c r="CK1960" s="32" t="str">
        <f t="shared" si="558"/>
        <v/>
      </c>
      <c r="CL1960" s="32" t="str">
        <f t="shared" si="559"/>
        <v/>
      </c>
      <c r="CM1960" s="32" t="str">
        <f t="shared" si="560"/>
        <v/>
      </c>
      <c r="CN1960" s="32" t="str">
        <f t="shared" si="561"/>
        <v/>
      </c>
    </row>
    <row r="1961" spans="71:92" x14ac:dyDescent="0.3">
      <c r="BS1961" s="32" t="str">
        <f>IF(Kiadasi_kiseroiv!$K$2=BT1961,BV1961,"")</f>
        <v/>
      </c>
      <c r="BT1961" s="34" t="str">
        <f t="shared" ref="BT1961:BT2024" si="562">IF(AND($BT$4=CI1961,BU1961&lt;&gt;""),CC1961,"")</f>
        <v/>
      </c>
      <c r="BU1961" s="32" t="str">
        <f t="shared" ref="BU1961:BU2024" si="563">IF(AND($BU$1=CI1961,ISERROR(VLOOKUP(CG1961,Kisiv,2,FALSE))=FALSE),CB1961,"")</f>
        <v/>
      </c>
      <c r="BV1961" s="32" t="str">
        <f t="shared" ref="BV1961:BV2024" si="564">IF(BU1961&lt;&gt;"",RANK(BU1961,$BU$7:$BU$33000,1),"")</f>
        <v/>
      </c>
      <c r="BW1961" s="32" t="str">
        <f t="shared" ref="BW1961:BW2024" si="565">IF(CC1961&lt;min,$BW$2,IF(CC1961&lt;=max,CG1961,""))</f>
        <v/>
      </c>
      <c r="BX1961" s="32" t="str">
        <f t="shared" ref="BX1961:BX2024" si="566">IF(AND(OR($BX$1=0,$BX$1=CG1961),OR($BX$2=0,IF(ISERROR(SEARCH($BX$2,CJ1961&amp;CK1961&amp;CL1961,1)),FALSE,TRUE))),CB1961,"")</f>
        <v/>
      </c>
      <c r="BY1961" s="32" t="str">
        <f t="shared" ref="BY1961:BY2024" si="567">IF(AND(BX1961&lt;&gt;"",CC1961&lt;&gt;$CD$2),RANK(BX1961,$BX$7:$BX$33000,1),"")</f>
        <v/>
      </c>
      <c r="BZ1961" s="32" t="str">
        <f t="shared" ref="BZ1961:BZ2024" si="568">IF(AND(CC1961&lt;$BZ$2,CI1961=$BZ$4),$BZ$5,IF(AND(CC1961&lt;=$BZ$3,CI1961=$BZ$4),CB1961,""))</f>
        <v/>
      </c>
      <c r="CA1961" s="32" t="str">
        <f t="shared" ref="CA1961:CA2024" si="569">IF(AND(BZ1961&lt;&gt;"",BZ1961&lt;&gt;$BZ$5),RANK(BZ1961,$BZ$7:$BZ$33000,1),"")</f>
        <v/>
      </c>
      <c r="CB1961" s="33">
        <f>IF(COUNTIF($CD$7:CD1961,CD1961)=1,CD1961,CD1961+COUNTIF($CD$6:CD1960,CD1961))</f>
        <v>57107</v>
      </c>
      <c r="CC1961" s="34">
        <f t="shared" ref="CC1961:CC2024" si="570">IF(INDEX(Kassza,CH1961,1)&lt;&gt;1,INDEX(Kassza,CH1961,1),$CD$2)</f>
        <v>55153</v>
      </c>
      <c r="CD1961" s="32">
        <f t="shared" ref="CD1961:CD2024" si="571">IF(CC1961&lt;&gt;$CD$2,RANK(CC1961,$CC$7:$CC$33000,1),$CD$2)</f>
        <v>55153</v>
      </c>
      <c r="CE1961" s="32">
        <f t="shared" ref="CE1961:CE2024" si="572">INDEX(Kassza,CH1961,6)</f>
        <v>0</v>
      </c>
      <c r="CF1961" s="32">
        <f t="shared" ref="CF1961:CF2024" si="573">INDEX(Kassza,CH1961,8)</f>
        <v>0</v>
      </c>
      <c r="CG1961" s="32" t="str">
        <f t="shared" ref="CG1961:CG2024" si="574">INDEX(Kassza,CH1961,7)&amp;INDEX(Kassza,CH1961,9)</f>
        <v/>
      </c>
      <c r="CH1961" s="32">
        <v>1956</v>
      </c>
      <c r="CI1961" s="32" t="s">
        <v>6</v>
      </c>
      <c r="CJ1961" s="32" t="str">
        <f t="shared" ref="CJ1961:CJ2024" si="575">IF(INDEX(Kassza,CH1961,5)&lt;&gt;0,INDEX(Kassza,CH1961,5),"")</f>
        <v/>
      </c>
      <c r="CK1961" s="32" t="str">
        <f t="shared" ref="CK1961:CK2024" si="576">IF(INDEX(Kassza,CH1961,10)&lt;&gt;0,INDEX(Kassza,CH1961,10),"")</f>
        <v/>
      </c>
      <c r="CL1961" s="32" t="str">
        <f t="shared" ref="CL1961:CL2024" si="577">IF(INDEX(Kassza,CH1961,11)&lt;&gt;0,INDEX(Kassza,CH1961,11),"")</f>
        <v/>
      </c>
      <c r="CM1961" s="32" t="str">
        <f t="shared" ref="CM1961:CM2024" si="578">IF(INDEX(Kassza,CH1961,4)&lt;&gt;0,INDEX(Kassza,CH1961,4),"")</f>
        <v/>
      </c>
      <c r="CN1961" s="32" t="str">
        <f t="shared" ref="CN1961:CN2024" si="579">IF(INDEX(Kassza,CH1961,3)&lt;&gt;0,INDEX(Kassza,CH1961,3),"")</f>
        <v/>
      </c>
    </row>
    <row r="1962" spans="71:92" x14ac:dyDescent="0.3">
      <c r="BS1962" s="32" t="str">
        <f>IF(Kiadasi_kiseroiv!$K$2=BT1962,BV1962,"")</f>
        <v/>
      </c>
      <c r="BT1962" s="34" t="str">
        <f t="shared" si="562"/>
        <v/>
      </c>
      <c r="BU1962" s="32" t="str">
        <f t="shared" si="563"/>
        <v/>
      </c>
      <c r="BV1962" s="32" t="str">
        <f t="shared" si="564"/>
        <v/>
      </c>
      <c r="BW1962" s="32" t="str">
        <f t="shared" si="565"/>
        <v/>
      </c>
      <c r="BX1962" s="32" t="str">
        <f t="shared" si="566"/>
        <v/>
      </c>
      <c r="BY1962" s="32" t="str">
        <f t="shared" si="567"/>
        <v/>
      </c>
      <c r="BZ1962" s="32" t="str">
        <f t="shared" si="568"/>
        <v/>
      </c>
      <c r="CA1962" s="32" t="str">
        <f t="shared" si="569"/>
        <v/>
      </c>
      <c r="CB1962" s="33">
        <f>IF(COUNTIF($CD$7:CD1962,CD1962)=1,CD1962,CD1962+COUNTIF($CD$6:CD1961,CD1962))</f>
        <v>57108</v>
      </c>
      <c r="CC1962" s="34">
        <f t="shared" si="570"/>
        <v>55153</v>
      </c>
      <c r="CD1962" s="32">
        <f t="shared" si="571"/>
        <v>55153</v>
      </c>
      <c r="CE1962" s="32">
        <f t="shared" si="572"/>
        <v>0</v>
      </c>
      <c r="CF1962" s="32">
        <f t="shared" si="573"/>
        <v>0</v>
      </c>
      <c r="CG1962" s="32" t="str">
        <f t="shared" si="574"/>
        <v/>
      </c>
      <c r="CH1962" s="32">
        <v>1957</v>
      </c>
      <c r="CI1962" s="32" t="s">
        <v>6</v>
      </c>
      <c r="CJ1962" s="32" t="str">
        <f t="shared" si="575"/>
        <v/>
      </c>
      <c r="CK1962" s="32" t="str">
        <f t="shared" si="576"/>
        <v/>
      </c>
      <c r="CL1962" s="32" t="str">
        <f t="shared" si="577"/>
        <v/>
      </c>
      <c r="CM1962" s="32" t="str">
        <f t="shared" si="578"/>
        <v/>
      </c>
      <c r="CN1962" s="32" t="str">
        <f t="shared" si="579"/>
        <v/>
      </c>
    </row>
    <row r="1963" spans="71:92" x14ac:dyDescent="0.3">
      <c r="BS1963" s="32" t="str">
        <f>IF(Kiadasi_kiseroiv!$K$2=BT1963,BV1963,"")</f>
        <v/>
      </c>
      <c r="BT1963" s="34" t="str">
        <f t="shared" si="562"/>
        <v/>
      </c>
      <c r="BU1963" s="32" t="str">
        <f t="shared" si="563"/>
        <v/>
      </c>
      <c r="BV1963" s="32" t="str">
        <f t="shared" si="564"/>
        <v/>
      </c>
      <c r="BW1963" s="32" t="str">
        <f t="shared" si="565"/>
        <v/>
      </c>
      <c r="BX1963" s="32" t="str">
        <f t="shared" si="566"/>
        <v/>
      </c>
      <c r="BY1963" s="32" t="str">
        <f t="shared" si="567"/>
        <v/>
      </c>
      <c r="BZ1963" s="32" t="str">
        <f t="shared" si="568"/>
        <v/>
      </c>
      <c r="CA1963" s="32" t="str">
        <f t="shared" si="569"/>
        <v/>
      </c>
      <c r="CB1963" s="33">
        <f>IF(COUNTIF($CD$7:CD1963,CD1963)=1,CD1963,CD1963+COUNTIF($CD$6:CD1962,CD1963))</f>
        <v>57109</v>
      </c>
      <c r="CC1963" s="34">
        <f t="shared" si="570"/>
        <v>55153</v>
      </c>
      <c r="CD1963" s="32">
        <f t="shared" si="571"/>
        <v>55153</v>
      </c>
      <c r="CE1963" s="32">
        <f t="shared" si="572"/>
        <v>0</v>
      </c>
      <c r="CF1963" s="32">
        <f t="shared" si="573"/>
        <v>0</v>
      </c>
      <c r="CG1963" s="32" t="str">
        <f t="shared" si="574"/>
        <v/>
      </c>
      <c r="CH1963" s="32">
        <v>1958</v>
      </c>
      <c r="CI1963" s="32" t="s">
        <v>6</v>
      </c>
      <c r="CJ1963" s="32" t="str">
        <f t="shared" si="575"/>
        <v/>
      </c>
      <c r="CK1963" s="32" t="str">
        <f t="shared" si="576"/>
        <v/>
      </c>
      <c r="CL1963" s="32" t="str">
        <f t="shared" si="577"/>
        <v/>
      </c>
      <c r="CM1963" s="32" t="str">
        <f t="shared" si="578"/>
        <v/>
      </c>
      <c r="CN1963" s="32" t="str">
        <f t="shared" si="579"/>
        <v/>
      </c>
    </row>
    <row r="1964" spans="71:92" x14ac:dyDescent="0.3">
      <c r="BS1964" s="32" t="str">
        <f>IF(Kiadasi_kiseroiv!$K$2=BT1964,BV1964,"")</f>
        <v/>
      </c>
      <c r="BT1964" s="34" t="str">
        <f t="shared" si="562"/>
        <v/>
      </c>
      <c r="BU1964" s="32" t="str">
        <f t="shared" si="563"/>
        <v/>
      </c>
      <c r="BV1964" s="32" t="str">
        <f t="shared" si="564"/>
        <v/>
      </c>
      <c r="BW1964" s="32" t="str">
        <f t="shared" si="565"/>
        <v/>
      </c>
      <c r="BX1964" s="32" t="str">
        <f t="shared" si="566"/>
        <v/>
      </c>
      <c r="BY1964" s="32" t="str">
        <f t="shared" si="567"/>
        <v/>
      </c>
      <c r="BZ1964" s="32" t="str">
        <f t="shared" si="568"/>
        <v/>
      </c>
      <c r="CA1964" s="32" t="str">
        <f t="shared" si="569"/>
        <v/>
      </c>
      <c r="CB1964" s="33">
        <f>IF(COUNTIF($CD$7:CD1964,CD1964)=1,CD1964,CD1964+COUNTIF($CD$6:CD1963,CD1964))</f>
        <v>57110</v>
      </c>
      <c r="CC1964" s="34">
        <f t="shared" si="570"/>
        <v>55153</v>
      </c>
      <c r="CD1964" s="32">
        <f t="shared" si="571"/>
        <v>55153</v>
      </c>
      <c r="CE1964" s="32">
        <f t="shared" si="572"/>
        <v>0</v>
      </c>
      <c r="CF1964" s="32">
        <f t="shared" si="573"/>
        <v>0</v>
      </c>
      <c r="CG1964" s="32" t="str">
        <f t="shared" si="574"/>
        <v/>
      </c>
      <c r="CH1964" s="32">
        <v>1959</v>
      </c>
      <c r="CI1964" s="32" t="s">
        <v>6</v>
      </c>
      <c r="CJ1964" s="32" t="str">
        <f t="shared" si="575"/>
        <v/>
      </c>
      <c r="CK1964" s="32" t="str">
        <f t="shared" si="576"/>
        <v/>
      </c>
      <c r="CL1964" s="32" t="str">
        <f t="shared" si="577"/>
        <v/>
      </c>
      <c r="CM1964" s="32" t="str">
        <f t="shared" si="578"/>
        <v/>
      </c>
      <c r="CN1964" s="32" t="str">
        <f t="shared" si="579"/>
        <v/>
      </c>
    </row>
    <row r="1965" spans="71:92" x14ac:dyDescent="0.3">
      <c r="BS1965" s="32" t="str">
        <f>IF(Kiadasi_kiseroiv!$K$2=BT1965,BV1965,"")</f>
        <v/>
      </c>
      <c r="BT1965" s="34" t="str">
        <f t="shared" si="562"/>
        <v/>
      </c>
      <c r="BU1965" s="32" t="str">
        <f t="shared" si="563"/>
        <v/>
      </c>
      <c r="BV1965" s="32" t="str">
        <f t="shared" si="564"/>
        <v/>
      </c>
      <c r="BW1965" s="32" t="str">
        <f t="shared" si="565"/>
        <v/>
      </c>
      <c r="BX1965" s="32" t="str">
        <f t="shared" si="566"/>
        <v/>
      </c>
      <c r="BY1965" s="32" t="str">
        <f t="shared" si="567"/>
        <v/>
      </c>
      <c r="BZ1965" s="32" t="str">
        <f t="shared" si="568"/>
        <v/>
      </c>
      <c r="CA1965" s="32" t="str">
        <f t="shared" si="569"/>
        <v/>
      </c>
      <c r="CB1965" s="33">
        <f>IF(COUNTIF($CD$7:CD1965,CD1965)=1,CD1965,CD1965+COUNTIF($CD$6:CD1964,CD1965))</f>
        <v>57111</v>
      </c>
      <c r="CC1965" s="34">
        <f t="shared" si="570"/>
        <v>55153</v>
      </c>
      <c r="CD1965" s="32">
        <f t="shared" si="571"/>
        <v>55153</v>
      </c>
      <c r="CE1965" s="32">
        <f t="shared" si="572"/>
        <v>0</v>
      </c>
      <c r="CF1965" s="32">
        <f t="shared" si="573"/>
        <v>0</v>
      </c>
      <c r="CG1965" s="32" t="str">
        <f t="shared" si="574"/>
        <v/>
      </c>
      <c r="CH1965" s="32">
        <v>1960</v>
      </c>
      <c r="CI1965" s="32" t="s">
        <v>6</v>
      </c>
      <c r="CJ1965" s="32" t="str">
        <f t="shared" si="575"/>
        <v/>
      </c>
      <c r="CK1965" s="32" t="str">
        <f t="shared" si="576"/>
        <v/>
      </c>
      <c r="CL1965" s="32" t="str">
        <f t="shared" si="577"/>
        <v/>
      </c>
      <c r="CM1965" s="32" t="str">
        <f t="shared" si="578"/>
        <v/>
      </c>
      <c r="CN1965" s="32" t="str">
        <f t="shared" si="579"/>
        <v/>
      </c>
    </row>
    <row r="1966" spans="71:92" x14ac:dyDescent="0.3">
      <c r="BS1966" s="32" t="str">
        <f>IF(Kiadasi_kiseroiv!$K$2=BT1966,BV1966,"")</f>
        <v/>
      </c>
      <c r="BT1966" s="34" t="str">
        <f t="shared" si="562"/>
        <v/>
      </c>
      <c r="BU1966" s="32" t="str">
        <f t="shared" si="563"/>
        <v/>
      </c>
      <c r="BV1966" s="32" t="str">
        <f t="shared" si="564"/>
        <v/>
      </c>
      <c r="BW1966" s="32" t="str">
        <f t="shared" si="565"/>
        <v/>
      </c>
      <c r="BX1966" s="32" t="str">
        <f t="shared" si="566"/>
        <v/>
      </c>
      <c r="BY1966" s="32" t="str">
        <f t="shared" si="567"/>
        <v/>
      </c>
      <c r="BZ1966" s="32" t="str">
        <f t="shared" si="568"/>
        <v/>
      </c>
      <c r="CA1966" s="32" t="str">
        <f t="shared" si="569"/>
        <v/>
      </c>
      <c r="CB1966" s="33">
        <f>IF(COUNTIF($CD$7:CD1966,CD1966)=1,CD1966,CD1966+COUNTIF($CD$6:CD1965,CD1966))</f>
        <v>57112</v>
      </c>
      <c r="CC1966" s="34">
        <f t="shared" si="570"/>
        <v>55153</v>
      </c>
      <c r="CD1966" s="32">
        <f t="shared" si="571"/>
        <v>55153</v>
      </c>
      <c r="CE1966" s="32">
        <f t="shared" si="572"/>
        <v>0</v>
      </c>
      <c r="CF1966" s="32">
        <f t="shared" si="573"/>
        <v>0</v>
      </c>
      <c r="CG1966" s="32" t="str">
        <f t="shared" si="574"/>
        <v/>
      </c>
      <c r="CH1966" s="32">
        <v>1961</v>
      </c>
      <c r="CI1966" s="32" t="s">
        <v>6</v>
      </c>
      <c r="CJ1966" s="32" t="str">
        <f t="shared" si="575"/>
        <v/>
      </c>
      <c r="CK1966" s="32" t="str">
        <f t="shared" si="576"/>
        <v/>
      </c>
      <c r="CL1966" s="32" t="str">
        <f t="shared" si="577"/>
        <v/>
      </c>
      <c r="CM1966" s="32" t="str">
        <f t="shared" si="578"/>
        <v/>
      </c>
      <c r="CN1966" s="32" t="str">
        <f t="shared" si="579"/>
        <v/>
      </c>
    </row>
    <row r="1967" spans="71:92" x14ac:dyDescent="0.3">
      <c r="BS1967" s="32" t="str">
        <f>IF(Kiadasi_kiseroiv!$K$2=BT1967,BV1967,"")</f>
        <v/>
      </c>
      <c r="BT1967" s="34" t="str">
        <f t="shared" si="562"/>
        <v/>
      </c>
      <c r="BU1967" s="32" t="str">
        <f t="shared" si="563"/>
        <v/>
      </c>
      <c r="BV1967" s="32" t="str">
        <f t="shared" si="564"/>
        <v/>
      </c>
      <c r="BW1967" s="32" t="str">
        <f t="shared" si="565"/>
        <v/>
      </c>
      <c r="BX1967" s="32" t="str">
        <f t="shared" si="566"/>
        <v/>
      </c>
      <c r="BY1967" s="32" t="str">
        <f t="shared" si="567"/>
        <v/>
      </c>
      <c r="BZ1967" s="32" t="str">
        <f t="shared" si="568"/>
        <v/>
      </c>
      <c r="CA1967" s="32" t="str">
        <f t="shared" si="569"/>
        <v/>
      </c>
      <c r="CB1967" s="33">
        <f>IF(COUNTIF($CD$7:CD1967,CD1967)=1,CD1967,CD1967+COUNTIF($CD$6:CD1966,CD1967))</f>
        <v>57113</v>
      </c>
      <c r="CC1967" s="34">
        <f t="shared" si="570"/>
        <v>55153</v>
      </c>
      <c r="CD1967" s="32">
        <f t="shared" si="571"/>
        <v>55153</v>
      </c>
      <c r="CE1967" s="32">
        <f t="shared" si="572"/>
        <v>0</v>
      </c>
      <c r="CF1967" s="32">
        <f t="shared" si="573"/>
        <v>0</v>
      </c>
      <c r="CG1967" s="32" t="str">
        <f t="shared" si="574"/>
        <v/>
      </c>
      <c r="CH1967" s="32">
        <v>1962</v>
      </c>
      <c r="CI1967" s="32" t="s">
        <v>6</v>
      </c>
      <c r="CJ1967" s="32" t="str">
        <f t="shared" si="575"/>
        <v/>
      </c>
      <c r="CK1967" s="32" t="str">
        <f t="shared" si="576"/>
        <v/>
      </c>
      <c r="CL1967" s="32" t="str">
        <f t="shared" si="577"/>
        <v/>
      </c>
      <c r="CM1967" s="32" t="str">
        <f t="shared" si="578"/>
        <v/>
      </c>
      <c r="CN1967" s="32" t="str">
        <f t="shared" si="579"/>
        <v/>
      </c>
    </row>
    <row r="1968" spans="71:92" x14ac:dyDescent="0.3">
      <c r="BS1968" s="32" t="str">
        <f>IF(Kiadasi_kiseroiv!$K$2=BT1968,BV1968,"")</f>
        <v/>
      </c>
      <c r="BT1968" s="34" t="str">
        <f t="shared" si="562"/>
        <v/>
      </c>
      <c r="BU1968" s="32" t="str">
        <f t="shared" si="563"/>
        <v/>
      </c>
      <c r="BV1968" s="32" t="str">
        <f t="shared" si="564"/>
        <v/>
      </c>
      <c r="BW1968" s="32" t="str">
        <f t="shared" si="565"/>
        <v/>
      </c>
      <c r="BX1968" s="32" t="str">
        <f t="shared" si="566"/>
        <v/>
      </c>
      <c r="BY1968" s="32" t="str">
        <f t="shared" si="567"/>
        <v/>
      </c>
      <c r="BZ1968" s="32" t="str">
        <f t="shared" si="568"/>
        <v/>
      </c>
      <c r="CA1968" s="32" t="str">
        <f t="shared" si="569"/>
        <v/>
      </c>
      <c r="CB1968" s="33">
        <f>IF(COUNTIF($CD$7:CD1968,CD1968)=1,CD1968,CD1968+COUNTIF($CD$6:CD1967,CD1968))</f>
        <v>57114</v>
      </c>
      <c r="CC1968" s="34">
        <f t="shared" si="570"/>
        <v>55153</v>
      </c>
      <c r="CD1968" s="32">
        <f t="shared" si="571"/>
        <v>55153</v>
      </c>
      <c r="CE1968" s="32">
        <f t="shared" si="572"/>
        <v>0</v>
      </c>
      <c r="CF1968" s="32">
        <f t="shared" si="573"/>
        <v>0</v>
      </c>
      <c r="CG1968" s="32" t="str">
        <f t="shared" si="574"/>
        <v/>
      </c>
      <c r="CH1968" s="32">
        <v>1963</v>
      </c>
      <c r="CI1968" s="32" t="s">
        <v>6</v>
      </c>
      <c r="CJ1968" s="32" t="str">
        <f t="shared" si="575"/>
        <v/>
      </c>
      <c r="CK1968" s="32" t="str">
        <f t="shared" si="576"/>
        <v/>
      </c>
      <c r="CL1968" s="32" t="str">
        <f t="shared" si="577"/>
        <v/>
      </c>
      <c r="CM1968" s="32" t="str">
        <f t="shared" si="578"/>
        <v/>
      </c>
      <c r="CN1968" s="32" t="str">
        <f t="shared" si="579"/>
        <v/>
      </c>
    </row>
    <row r="1969" spans="71:92" x14ac:dyDescent="0.3">
      <c r="BS1969" s="32" t="str">
        <f>IF(Kiadasi_kiseroiv!$K$2=BT1969,BV1969,"")</f>
        <v/>
      </c>
      <c r="BT1969" s="34" t="str">
        <f t="shared" si="562"/>
        <v/>
      </c>
      <c r="BU1969" s="32" t="str">
        <f t="shared" si="563"/>
        <v/>
      </c>
      <c r="BV1969" s="32" t="str">
        <f t="shared" si="564"/>
        <v/>
      </c>
      <c r="BW1969" s="32" t="str">
        <f t="shared" si="565"/>
        <v/>
      </c>
      <c r="BX1969" s="32" t="str">
        <f t="shared" si="566"/>
        <v/>
      </c>
      <c r="BY1969" s="32" t="str">
        <f t="shared" si="567"/>
        <v/>
      </c>
      <c r="BZ1969" s="32" t="str">
        <f t="shared" si="568"/>
        <v/>
      </c>
      <c r="CA1969" s="32" t="str">
        <f t="shared" si="569"/>
        <v/>
      </c>
      <c r="CB1969" s="33">
        <f>IF(COUNTIF($CD$7:CD1969,CD1969)=1,CD1969,CD1969+COUNTIF($CD$6:CD1968,CD1969))</f>
        <v>57115</v>
      </c>
      <c r="CC1969" s="34">
        <f t="shared" si="570"/>
        <v>55153</v>
      </c>
      <c r="CD1969" s="32">
        <f t="shared" si="571"/>
        <v>55153</v>
      </c>
      <c r="CE1969" s="32">
        <f t="shared" si="572"/>
        <v>0</v>
      </c>
      <c r="CF1969" s="32">
        <f t="shared" si="573"/>
        <v>0</v>
      </c>
      <c r="CG1969" s="32" t="str">
        <f t="shared" si="574"/>
        <v/>
      </c>
      <c r="CH1969" s="32">
        <v>1964</v>
      </c>
      <c r="CI1969" s="32" t="s">
        <v>6</v>
      </c>
      <c r="CJ1969" s="32" t="str">
        <f t="shared" si="575"/>
        <v/>
      </c>
      <c r="CK1969" s="32" t="str">
        <f t="shared" si="576"/>
        <v/>
      </c>
      <c r="CL1969" s="32" t="str">
        <f t="shared" si="577"/>
        <v/>
      </c>
      <c r="CM1969" s="32" t="str">
        <f t="shared" si="578"/>
        <v/>
      </c>
      <c r="CN1969" s="32" t="str">
        <f t="shared" si="579"/>
        <v/>
      </c>
    </row>
    <row r="1970" spans="71:92" x14ac:dyDescent="0.3">
      <c r="BS1970" s="32" t="str">
        <f>IF(Kiadasi_kiseroiv!$K$2=BT1970,BV1970,"")</f>
        <v/>
      </c>
      <c r="BT1970" s="34" t="str">
        <f t="shared" si="562"/>
        <v/>
      </c>
      <c r="BU1970" s="32" t="str">
        <f t="shared" si="563"/>
        <v/>
      </c>
      <c r="BV1970" s="32" t="str">
        <f t="shared" si="564"/>
        <v/>
      </c>
      <c r="BW1970" s="32" t="str">
        <f t="shared" si="565"/>
        <v/>
      </c>
      <c r="BX1970" s="32" t="str">
        <f t="shared" si="566"/>
        <v/>
      </c>
      <c r="BY1970" s="32" t="str">
        <f t="shared" si="567"/>
        <v/>
      </c>
      <c r="BZ1970" s="32" t="str">
        <f t="shared" si="568"/>
        <v/>
      </c>
      <c r="CA1970" s="32" t="str">
        <f t="shared" si="569"/>
        <v/>
      </c>
      <c r="CB1970" s="33">
        <f>IF(COUNTIF($CD$7:CD1970,CD1970)=1,CD1970,CD1970+COUNTIF($CD$6:CD1969,CD1970))</f>
        <v>57116</v>
      </c>
      <c r="CC1970" s="34">
        <f t="shared" si="570"/>
        <v>55153</v>
      </c>
      <c r="CD1970" s="32">
        <f t="shared" si="571"/>
        <v>55153</v>
      </c>
      <c r="CE1970" s="32">
        <f t="shared" si="572"/>
        <v>0</v>
      </c>
      <c r="CF1970" s="32">
        <f t="shared" si="573"/>
        <v>0</v>
      </c>
      <c r="CG1970" s="32" t="str">
        <f t="shared" si="574"/>
        <v/>
      </c>
      <c r="CH1970" s="32">
        <v>1965</v>
      </c>
      <c r="CI1970" s="32" t="s">
        <v>6</v>
      </c>
      <c r="CJ1970" s="32" t="str">
        <f t="shared" si="575"/>
        <v/>
      </c>
      <c r="CK1970" s="32" t="str">
        <f t="shared" si="576"/>
        <v/>
      </c>
      <c r="CL1970" s="32" t="str">
        <f t="shared" si="577"/>
        <v/>
      </c>
      <c r="CM1970" s="32" t="str">
        <f t="shared" si="578"/>
        <v/>
      </c>
      <c r="CN1970" s="32" t="str">
        <f t="shared" si="579"/>
        <v/>
      </c>
    </row>
    <row r="1971" spans="71:92" x14ac:dyDescent="0.3">
      <c r="BS1971" s="32" t="str">
        <f>IF(Kiadasi_kiseroiv!$K$2=BT1971,BV1971,"")</f>
        <v/>
      </c>
      <c r="BT1971" s="34" t="str">
        <f t="shared" si="562"/>
        <v/>
      </c>
      <c r="BU1971" s="32" t="str">
        <f t="shared" si="563"/>
        <v/>
      </c>
      <c r="BV1971" s="32" t="str">
        <f t="shared" si="564"/>
        <v/>
      </c>
      <c r="BW1971" s="32" t="str">
        <f t="shared" si="565"/>
        <v/>
      </c>
      <c r="BX1971" s="32" t="str">
        <f t="shared" si="566"/>
        <v/>
      </c>
      <c r="BY1971" s="32" t="str">
        <f t="shared" si="567"/>
        <v/>
      </c>
      <c r="BZ1971" s="32" t="str">
        <f t="shared" si="568"/>
        <v/>
      </c>
      <c r="CA1971" s="32" t="str">
        <f t="shared" si="569"/>
        <v/>
      </c>
      <c r="CB1971" s="33">
        <f>IF(COUNTIF($CD$7:CD1971,CD1971)=1,CD1971,CD1971+COUNTIF($CD$6:CD1970,CD1971))</f>
        <v>57117</v>
      </c>
      <c r="CC1971" s="34">
        <f t="shared" si="570"/>
        <v>55153</v>
      </c>
      <c r="CD1971" s="32">
        <f t="shared" si="571"/>
        <v>55153</v>
      </c>
      <c r="CE1971" s="32">
        <f t="shared" si="572"/>
        <v>0</v>
      </c>
      <c r="CF1971" s="32">
        <f t="shared" si="573"/>
        <v>0</v>
      </c>
      <c r="CG1971" s="32" t="str">
        <f t="shared" si="574"/>
        <v/>
      </c>
      <c r="CH1971" s="32">
        <v>1966</v>
      </c>
      <c r="CI1971" s="32" t="s">
        <v>6</v>
      </c>
      <c r="CJ1971" s="32" t="str">
        <f t="shared" si="575"/>
        <v/>
      </c>
      <c r="CK1971" s="32" t="str">
        <f t="shared" si="576"/>
        <v/>
      </c>
      <c r="CL1971" s="32" t="str">
        <f t="shared" si="577"/>
        <v/>
      </c>
      <c r="CM1971" s="32" t="str">
        <f t="shared" si="578"/>
        <v/>
      </c>
      <c r="CN1971" s="32" t="str">
        <f t="shared" si="579"/>
        <v/>
      </c>
    </row>
    <row r="1972" spans="71:92" x14ac:dyDescent="0.3">
      <c r="BS1972" s="32" t="str">
        <f>IF(Kiadasi_kiseroiv!$K$2=BT1972,BV1972,"")</f>
        <v/>
      </c>
      <c r="BT1972" s="34" t="str">
        <f t="shared" si="562"/>
        <v/>
      </c>
      <c r="BU1972" s="32" t="str">
        <f t="shared" si="563"/>
        <v/>
      </c>
      <c r="BV1972" s="32" t="str">
        <f t="shared" si="564"/>
        <v/>
      </c>
      <c r="BW1972" s="32" t="str">
        <f t="shared" si="565"/>
        <v/>
      </c>
      <c r="BX1972" s="32" t="str">
        <f t="shared" si="566"/>
        <v/>
      </c>
      <c r="BY1972" s="32" t="str">
        <f t="shared" si="567"/>
        <v/>
      </c>
      <c r="BZ1972" s="32" t="str">
        <f t="shared" si="568"/>
        <v/>
      </c>
      <c r="CA1972" s="32" t="str">
        <f t="shared" si="569"/>
        <v/>
      </c>
      <c r="CB1972" s="33">
        <f>IF(COUNTIF($CD$7:CD1972,CD1972)=1,CD1972,CD1972+COUNTIF($CD$6:CD1971,CD1972))</f>
        <v>57118</v>
      </c>
      <c r="CC1972" s="34">
        <f t="shared" si="570"/>
        <v>55153</v>
      </c>
      <c r="CD1972" s="32">
        <f t="shared" si="571"/>
        <v>55153</v>
      </c>
      <c r="CE1972" s="32">
        <f t="shared" si="572"/>
        <v>0</v>
      </c>
      <c r="CF1972" s="32">
        <f t="shared" si="573"/>
        <v>0</v>
      </c>
      <c r="CG1972" s="32" t="str">
        <f t="shared" si="574"/>
        <v/>
      </c>
      <c r="CH1972" s="32">
        <v>1967</v>
      </c>
      <c r="CI1972" s="32" t="s">
        <v>6</v>
      </c>
      <c r="CJ1972" s="32" t="str">
        <f t="shared" si="575"/>
        <v/>
      </c>
      <c r="CK1972" s="32" t="str">
        <f t="shared" si="576"/>
        <v/>
      </c>
      <c r="CL1972" s="32" t="str">
        <f t="shared" si="577"/>
        <v/>
      </c>
      <c r="CM1972" s="32" t="str">
        <f t="shared" si="578"/>
        <v/>
      </c>
      <c r="CN1972" s="32" t="str">
        <f t="shared" si="579"/>
        <v/>
      </c>
    </row>
    <row r="1973" spans="71:92" x14ac:dyDescent="0.3">
      <c r="BS1973" s="32" t="str">
        <f>IF(Kiadasi_kiseroiv!$K$2=BT1973,BV1973,"")</f>
        <v/>
      </c>
      <c r="BT1973" s="34" t="str">
        <f t="shared" si="562"/>
        <v/>
      </c>
      <c r="BU1973" s="32" t="str">
        <f t="shared" si="563"/>
        <v/>
      </c>
      <c r="BV1973" s="32" t="str">
        <f t="shared" si="564"/>
        <v/>
      </c>
      <c r="BW1973" s="32" t="str">
        <f t="shared" si="565"/>
        <v/>
      </c>
      <c r="BX1973" s="32" t="str">
        <f t="shared" si="566"/>
        <v/>
      </c>
      <c r="BY1973" s="32" t="str">
        <f t="shared" si="567"/>
        <v/>
      </c>
      <c r="BZ1973" s="32" t="str">
        <f t="shared" si="568"/>
        <v/>
      </c>
      <c r="CA1973" s="32" t="str">
        <f t="shared" si="569"/>
        <v/>
      </c>
      <c r="CB1973" s="33">
        <f>IF(COUNTIF($CD$7:CD1973,CD1973)=1,CD1973,CD1973+COUNTIF($CD$6:CD1972,CD1973))</f>
        <v>57119</v>
      </c>
      <c r="CC1973" s="34">
        <f t="shared" si="570"/>
        <v>55153</v>
      </c>
      <c r="CD1973" s="32">
        <f t="shared" si="571"/>
        <v>55153</v>
      </c>
      <c r="CE1973" s="32">
        <f t="shared" si="572"/>
        <v>0</v>
      </c>
      <c r="CF1973" s="32">
        <f t="shared" si="573"/>
        <v>0</v>
      </c>
      <c r="CG1973" s="32" t="str">
        <f t="shared" si="574"/>
        <v/>
      </c>
      <c r="CH1973" s="32">
        <v>1968</v>
      </c>
      <c r="CI1973" s="32" t="s">
        <v>6</v>
      </c>
      <c r="CJ1973" s="32" t="str">
        <f t="shared" si="575"/>
        <v/>
      </c>
      <c r="CK1973" s="32" t="str">
        <f t="shared" si="576"/>
        <v/>
      </c>
      <c r="CL1973" s="32" t="str">
        <f t="shared" si="577"/>
        <v/>
      </c>
      <c r="CM1973" s="32" t="str">
        <f t="shared" si="578"/>
        <v/>
      </c>
      <c r="CN1973" s="32" t="str">
        <f t="shared" si="579"/>
        <v/>
      </c>
    </row>
    <row r="1974" spans="71:92" x14ac:dyDescent="0.3">
      <c r="BS1974" s="32" t="str">
        <f>IF(Kiadasi_kiseroiv!$K$2=BT1974,BV1974,"")</f>
        <v/>
      </c>
      <c r="BT1974" s="34" t="str">
        <f t="shared" si="562"/>
        <v/>
      </c>
      <c r="BU1974" s="32" t="str">
        <f t="shared" si="563"/>
        <v/>
      </c>
      <c r="BV1974" s="32" t="str">
        <f t="shared" si="564"/>
        <v/>
      </c>
      <c r="BW1974" s="32" t="str">
        <f t="shared" si="565"/>
        <v/>
      </c>
      <c r="BX1974" s="32" t="str">
        <f t="shared" si="566"/>
        <v/>
      </c>
      <c r="BY1974" s="32" t="str">
        <f t="shared" si="567"/>
        <v/>
      </c>
      <c r="BZ1974" s="32" t="str">
        <f t="shared" si="568"/>
        <v/>
      </c>
      <c r="CA1974" s="32" t="str">
        <f t="shared" si="569"/>
        <v/>
      </c>
      <c r="CB1974" s="33">
        <f>IF(COUNTIF($CD$7:CD1974,CD1974)=1,CD1974,CD1974+COUNTIF($CD$6:CD1973,CD1974))</f>
        <v>57120</v>
      </c>
      <c r="CC1974" s="34">
        <f t="shared" si="570"/>
        <v>55153</v>
      </c>
      <c r="CD1974" s="32">
        <f t="shared" si="571"/>
        <v>55153</v>
      </c>
      <c r="CE1974" s="32">
        <f t="shared" si="572"/>
        <v>0</v>
      </c>
      <c r="CF1974" s="32">
        <f t="shared" si="573"/>
        <v>0</v>
      </c>
      <c r="CG1974" s="32" t="str">
        <f t="shared" si="574"/>
        <v/>
      </c>
      <c r="CH1974" s="32">
        <v>1969</v>
      </c>
      <c r="CI1974" s="32" t="s">
        <v>6</v>
      </c>
      <c r="CJ1974" s="32" t="str">
        <f t="shared" si="575"/>
        <v/>
      </c>
      <c r="CK1974" s="32" t="str">
        <f t="shared" si="576"/>
        <v/>
      </c>
      <c r="CL1974" s="32" t="str">
        <f t="shared" si="577"/>
        <v/>
      </c>
      <c r="CM1974" s="32" t="str">
        <f t="shared" si="578"/>
        <v/>
      </c>
      <c r="CN1974" s="32" t="str">
        <f t="shared" si="579"/>
        <v/>
      </c>
    </row>
    <row r="1975" spans="71:92" x14ac:dyDescent="0.3">
      <c r="BS1975" s="32" t="str">
        <f>IF(Kiadasi_kiseroiv!$K$2=BT1975,BV1975,"")</f>
        <v/>
      </c>
      <c r="BT1975" s="34" t="str">
        <f t="shared" si="562"/>
        <v/>
      </c>
      <c r="BU1975" s="32" t="str">
        <f t="shared" si="563"/>
        <v/>
      </c>
      <c r="BV1975" s="32" t="str">
        <f t="shared" si="564"/>
        <v/>
      </c>
      <c r="BW1975" s="32" t="str">
        <f t="shared" si="565"/>
        <v/>
      </c>
      <c r="BX1975" s="32" t="str">
        <f t="shared" si="566"/>
        <v/>
      </c>
      <c r="BY1975" s="32" t="str">
        <f t="shared" si="567"/>
        <v/>
      </c>
      <c r="BZ1975" s="32" t="str">
        <f t="shared" si="568"/>
        <v/>
      </c>
      <c r="CA1975" s="32" t="str">
        <f t="shared" si="569"/>
        <v/>
      </c>
      <c r="CB1975" s="33">
        <f>IF(COUNTIF($CD$7:CD1975,CD1975)=1,CD1975,CD1975+COUNTIF($CD$6:CD1974,CD1975))</f>
        <v>57121</v>
      </c>
      <c r="CC1975" s="34">
        <f t="shared" si="570"/>
        <v>55153</v>
      </c>
      <c r="CD1975" s="32">
        <f t="shared" si="571"/>
        <v>55153</v>
      </c>
      <c r="CE1975" s="32">
        <f t="shared" si="572"/>
        <v>0</v>
      </c>
      <c r="CF1975" s="32">
        <f t="shared" si="573"/>
        <v>0</v>
      </c>
      <c r="CG1975" s="32" t="str">
        <f t="shared" si="574"/>
        <v/>
      </c>
      <c r="CH1975" s="32">
        <v>1970</v>
      </c>
      <c r="CI1975" s="32" t="s">
        <v>6</v>
      </c>
      <c r="CJ1975" s="32" t="str">
        <f t="shared" si="575"/>
        <v/>
      </c>
      <c r="CK1975" s="32" t="str">
        <f t="shared" si="576"/>
        <v/>
      </c>
      <c r="CL1975" s="32" t="str">
        <f t="shared" si="577"/>
        <v/>
      </c>
      <c r="CM1975" s="32" t="str">
        <f t="shared" si="578"/>
        <v/>
      </c>
      <c r="CN1975" s="32" t="str">
        <f t="shared" si="579"/>
        <v/>
      </c>
    </row>
    <row r="1976" spans="71:92" x14ac:dyDescent="0.3">
      <c r="BS1976" s="32" t="str">
        <f>IF(Kiadasi_kiseroiv!$K$2=BT1976,BV1976,"")</f>
        <v/>
      </c>
      <c r="BT1976" s="34" t="str">
        <f t="shared" si="562"/>
        <v/>
      </c>
      <c r="BU1976" s="32" t="str">
        <f t="shared" si="563"/>
        <v/>
      </c>
      <c r="BV1976" s="32" t="str">
        <f t="shared" si="564"/>
        <v/>
      </c>
      <c r="BW1976" s="32" t="str">
        <f t="shared" si="565"/>
        <v/>
      </c>
      <c r="BX1976" s="32" t="str">
        <f t="shared" si="566"/>
        <v/>
      </c>
      <c r="BY1976" s="32" t="str">
        <f t="shared" si="567"/>
        <v/>
      </c>
      <c r="BZ1976" s="32" t="str">
        <f t="shared" si="568"/>
        <v/>
      </c>
      <c r="CA1976" s="32" t="str">
        <f t="shared" si="569"/>
        <v/>
      </c>
      <c r="CB1976" s="33">
        <f>IF(COUNTIF($CD$7:CD1976,CD1976)=1,CD1976,CD1976+COUNTIF($CD$6:CD1975,CD1976))</f>
        <v>57122</v>
      </c>
      <c r="CC1976" s="34">
        <f t="shared" si="570"/>
        <v>55153</v>
      </c>
      <c r="CD1976" s="32">
        <f t="shared" si="571"/>
        <v>55153</v>
      </c>
      <c r="CE1976" s="32">
        <f t="shared" si="572"/>
        <v>0</v>
      </c>
      <c r="CF1976" s="32">
        <f t="shared" si="573"/>
        <v>0</v>
      </c>
      <c r="CG1976" s="32" t="str">
        <f t="shared" si="574"/>
        <v/>
      </c>
      <c r="CH1976" s="32">
        <v>1971</v>
      </c>
      <c r="CI1976" s="32" t="s">
        <v>6</v>
      </c>
      <c r="CJ1976" s="32" t="str">
        <f t="shared" si="575"/>
        <v/>
      </c>
      <c r="CK1976" s="32" t="str">
        <f t="shared" si="576"/>
        <v/>
      </c>
      <c r="CL1976" s="32" t="str">
        <f t="shared" si="577"/>
        <v/>
      </c>
      <c r="CM1976" s="32" t="str">
        <f t="shared" si="578"/>
        <v/>
      </c>
      <c r="CN1976" s="32" t="str">
        <f t="shared" si="579"/>
        <v/>
      </c>
    </row>
    <row r="1977" spans="71:92" x14ac:dyDescent="0.3">
      <c r="BS1977" s="32" t="str">
        <f>IF(Kiadasi_kiseroiv!$K$2=BT1977,BV1977,"")</f>
        <v/>
      </c>
      <c r="BT1977" s="34" t="str">
        <f t="shared" si="562"/>
        <v/>
      </c>
      <c r="BU1977" s="32" t="str">
        <f t="shared" si="563"/>
        <v/>
      </c>
      <c r="BV1977" s="32" t="str">
        <f t="shared" si="564"/>
        <v/>
      </c>
      <c r="BW1977" s="32" t="str">
        <f t="shared" si="565"/>
        <v/>
      </c>
      <c r="BX1977" s="32" t="str">
        <f t="shared" si="566"/>
        <v/>
      </c>
      <c r="BY1977" s="32" t="str">
        <f t="shared" si="567"/>
        <v/>
      </c>
      <c r="BZ1977" s="32" t="str">
        <f t="shared" si="568"/>
        <v/>
      </c>
      <c r="CA1977" s="32" t="str">
        <f t="shared" si="569"/>
        <v/>
      </c>
      <c r="CB1977" s="33">
        <f>IF(COUNTIF($CD$7:CD1977,CD1977)=1,CD1977,CD1977+COUNTIF($CD$6:CD1976,CD1977))</f>
        <v>57123</v>
      </c>
      <c r="CC1977" s="34">
        <f t="shared" si="570"/>
        <v>55153</v>
      </c>
      <c r="CD1977" s="32">
        <f t="shared" si="571"/>
        <v>55153</v>
      </c>
      <c r="CE1977" s="32">
        <f t="shared" si="572"/>
        <v>0</v>
      </c>
      <c r="CF1977" s="32">
        <f t="shared" si="573"/>
        <v>0</v>
      </c>
      <c r="CG1977" s="32" t="str">
        <f t="shared" si="574"/>
        <v/>
      </c>
      <c r="CH1977" s="32">
        <v>1972</v>
      </c>
      <c r="CI1977" s="32" t="s">
        <v>6</v>
      </c>
      <c r="CJ1977" s="32" t="str">
        <f t="shared" si="575"/>
        <v/>
      </c>
      <c r="CK1977" s="32" t="str">
        <f t="shared" si="576"/>
        <v/>
      </c>
      <c r="CL1977" s="32" t="str">
        <f t="shared" si="577"/>
        <v/>
      </c>
      <c r="CM1977" s="32" t="str">
        <f t="shared" si="578"/>
        <v/>
      </c>
      <c r="CN1977" s="32" t="str">
        <f t="shared" si="579"/>
        <v/>
      </c>
    </row>
    <row r="1978" spans="71:92" x14ac:dyDescent="0.3">
      <c r="BS1978" s="32" t="str">
        <f>IF(Kiadasi_kiseroiv!$K$2=BT1978,BV1978,"")</f>
        <v/>
      </c>
      <c r="BT1978" s="34" t="str">
        <f t="shared" si="562"/>
        <v/>
      </c>
      <c r="BU1978" s="32" t="str">
        <f t="shared" si="563"/>
        <v/>
      </c>
      <c r="BV1978" s="32" t="str">
        <f t="shared" si="564"/>
        <v/>
      </c>
      <c r="BW1978" s="32" t="str">
        <f t="shared" si="565"/>
        <v/>
      </c>
      <c r="BX1978" s="32" t="str">
        <f t="shared" si="566"/>
        <v/>
      </c>
      <c r="BY1978" s="32" t="str">
        <f t="shared" si="567"/>
        <v/>
      </c>
      <c r="BZ1978" s="32" t="str">
        <f t="shared" si="568"/>
        <v/>
      </c>
      <c r="CA1978" s="32" t="str">
        <f t="shared" si="569"/>
        <v/>
      </c>
      <c r="CB1978" s="33">
        <f>IF(COUNTIF($CD$7:CD1978,CD1978)=1,CD1978,CD1978+COUNTIF($CD$6:CD1977,CD1978))</f>
        <v>57124</v>
      </c>
      <c r="CC1978" s="34">
        <f t="shared" si="570"/>
        <v>55153</v>
      </c>
      <c r="CD1978" s="32">
        <f t="shared" si="571"/>
        <v>55153</v>
      </c>
      <c r="CE1978" s="32">
        <f t="shared" si="572"/>
        <v>0</v>
      </c>
      <c r="CF1978" s="32">
        <f t="shared" si="573"/>
        <v>0</v>
      </c>
      <c r="CG1978" s="32" t="str">
        <f t="shared" si="574"/>
        <v/>
      </c>
      <c r="CH1978" s="32">
        <v>1973</v>
      </c>
      <c r="CI1978" s="32" t="s">
        <v>6</v>
      </c>
      <c r="CJ1978" s="32" t="str">
        <f t="shared" si="575"/>
        <v/>
      </c>
      <c r="CK1978" s="32" t="str">
        <f t="shared" si="576"/>
        <v/>
      </c>
      <c r="CL1978" s="32" t="str">
        <f t="shared" si="577"/>
        <v/>
      </c>
      <c r="CM1978" s="32" t="str">
        <f t="shared" si="578"/>
        <v/>
      </c>
      <c r="CN1978" s="32" t="str">
        <f t="shared" si="579"/>
        <v/>
      </c>
    </row>
    <row r="1979" spans="71:92" x14ac:dyDescent="0.3">
      <c r="BS1979" s="32" t="str">
        <f>IF(Kiadasi_kiseroiv!$K$2=BT1979,BV1979,"")</f>
        <v/>
      </c>
      <c r="BT1979" s="34" t="str">
        <f t="shared" si="562"/>
        <v/>
      </c>
      <c r="BU1979" s="32" t="str">
        <f t="shared" si="563"/>
        <v/>
      </c>
      <c r="BV1979" s="32" t="str">
        <f t="shared" si="564"/>
        <v/>
      </c>
      <c r="BW1979" s="32" t="str">
        <f t="shared" si="565"/>
        <v/>
      </c>
      <c r="BX1979" s="32" t="str">
        <f t="shared" si="566"/>
        <v/>
      </c>
      <c r="BY1979" s="32" t="str">
        <f t="shared" si="567"/>
        <v/>
      </c>
      <c r="BZ1979" s="32" t="str">
        <f t="shared" si="568"/>
        <v/>
      </c>
      <c r="CA1979" s="32" t="str">
        <f t="shared" si="569"/>
        <v/>
      </c>
      <c r="CB1979" s="33">
        <f>IF(COUNTIF($CD$7:CD1979,CD1979)=1,CD1979,CD1979+COUNTIF($CD$6:CD1978,CD1979))</f>
        <v>57125</v>
      </c>
      <c r="CC1979" s="34">
        <f t="shared" si="570"/>
        <v>55153</v>
      </c>
      <c r="CD1979" s="32">
        <f t="shared" si="571"/>
        <v>55153</v>
      </c>
      <c r="CE1979" s="32">
        <f t="shared" si="572"/>
        <v>0</v>
      </c>
      <c r="CF1979" s="32">
        <f t="shared" si="573"/>
        <v>0</v>
      </c>
      <c r="CG1979" s="32" t="str">
        <f t="shared" si="574"/>
        <v/>
      </c>
      <c r="CH1979" s="32">
        <v>1974</v>
      </c>
      <c r="CI1979" s="32" t="s">
        <v>6</v>
      </c>
      <c r="CJ1979" s="32" t="str">
        <f t="shared" si="575"/>
        <v/>
      </c>
      <c r="CK1979" s="32" t="str">
        <f t="shared" si="576"/>
        <v/>
      </c>
      <c r="CL1979" s="32" t="str">
        <f t="shared" si="577"/>
        <v/>
      </c>
      <c r="CM1979" s="32" t="str">
        <f t="shared" si="578"/>
        <v/>
      </c>
      <c r="CN1979" s="32" t="str">
        <f t="shared" si="579"/>
        <v/>
      </c>
    </row>
    <row r="1980" spans="71:92" x14ac:dyDescent="0.3">
      <c r="BS1980" s="32" t="str">
        <f>IF(Kiadasi_kiseroiv!$K$2=BT1980,BV1980,"")</f>
        <v/>
      </c>
      <c r="BT1980" s="34" t="str">
        <f t="shared" si="562"/>
        <v/>
      </c>
      <c r="BU1980" s="32" t="str">
        <f t="shared" si="563"/>
        <v/>
      </c>
      <c r="BV1980" s="32" t="str">
        <f t="shared" si="564"/>
        <v/>
      </c>
      <c r="BW1980" s="32" t="str">
        <f t="shared" si="565"/>
        <v/>
      </c>
      <c r="BX1980" s="32" t="str">
        <f t="shared" si="566"/>
        <v/>
      </c>
      <c r="BY1980" s="32" t="str">
        <f t="shared" si="567"/>
        <v/>
      </c>
      <c r="BZ1980" s="32" t="str">
        <f t="shared" si="568"/>
        <v/>
      </c>
      <c r="CA1980" s="32" t="str">
        <f t="shared" si="569"/>
        <v/>
      </c>
      <c r="CB1980" s="33">
        <f>IF(COUNTIF($CD$7:CD1980,CD1980)=1,CD1980,CD1980+COUNTIF($CD$6:CD1979,CD1980))</f>
        <v>57126</v>
      </c>
      <c r="CC1980" s="34">
        <f t="shared" si="570"/>
        <v>55153</v>
      </c>
      <c r="CD1980" s="32">
        <f t="shared" si="571"/>
        <v>55153</v>
      </c>
      <c r="CE1980" s="32">
        <f t="shared" si="572"/>
        <v>0</v>
      </c>
      <c r="CF1980" s="32">
        <f t="shared" si="573"/>
        <v>0</v>
      </c>
      <c r="CG1980" s="32" t="str">
        <f t="shared" si="574"/>
        <v/>
      </c>
      <c r="CH1980" s="32">
        <v>1975</v>
      </c>
      <c r="CI1980" s="32" t="s">
        <v>6</v>
      </c>
      <c r="CJ1980" s="32" t="str">
        <f t="shared" si="575"/>
        <v/>
      </c>
      <c r="CK1980" s="32" t="str">
        <f t="shared" si="576"/>
        <v/>
      </c>
      <c r="CL1980" s="32" t="str">
        <f t="shared" si="577"/>
        <v/>
      </c>
      <c r="CM1980" s="32" t="str">
        <f t="shared" si="578"/>
        <v/>
      </c>
      <c r="CN1980" s="32" t="str">
        <f t="shared" si="579"/>
        <v/>
      </c>
    </row>
    <row r="1981" spans="71:92" x14ac:dyDescent="0.3">
      <c r="BS1981" s="32" t="str">
        <f>IF(Kiadasi_kiseroiv!$K$2=BT1981,BV1981,"")</f>
        <v/>
      </c>
      <c r="BT1981" s="34" t="str">
        <f t="shared" si="562"/>
        <v/>
      </c>
      <c r="BU1981" s="32" t="str">
        <f t="shared" si="563"/>
        <v/>
      </c>
      <c r="BV1981" s="32" t="str">
        <f t="shared" si="564"/>
        <v/>
      </c>
      <c r="BW1981" s="32" t="str">
        <f t="shared" si="565"/>
        <v/>
      </c>
      <c r="BX1981" s="32" t="str">
        <f t="shared" si="566"/>
        <v/>
      </c>
      <c r="BY1981" s="32" t="str">
        <f t="shared" si="567"/>
        <v/>
      </c>
      <c r="BZ1981" s="32" t="str">
        <f t="shared" si="568"/>
        <v/>
      </c>
      <c r="CA1981" s="32" t="str">
        <f t="shared" si="569"/>
        <v/>
      </c>
      <c r="CB1981" s="33">
        <f>IF(COUNTIF($CD$7:CD1981,CD1981)=1,CD1981,CD1981+COUNTIF($CD$6:CD1980,CD1981))</f>
        <v>57127</v>
      </c>
      <c r="CC1981" s="34">
        <f t="shared" si="570"/>
        <v>55153</v>
      </c>
      <c r="CD1981" s="32">
        <f t="shared" si="571"/>
        <v>55153</v>
      </c>
      <c r="CE1981" s="32">
        <f t="shared" si="572"/>
        <v>0</v>
      </c>
      <c r="CF1981" s="32">
        <f t="shared" si="573"/>
        <v>0</v>
      </c>
      <c r="CG1981" s="32" t="str">
        <f t="shared" si="574"/>
        <v/>
      </c>
      <c r="CH1981" s="32">
        <v>1976</v>
      </c>
      <c r="CI1981" s="32" t="s">
        <v>6</v>
      </c>
      <c r="CJ1981" s="32" t="str">
        <f t="shared" si="575"/>
        <v/>
      </c>
      <c r="CK1981" s="32" t="str">
        <f t="shared" si="576"/>
        <v/>
      </c>
      <c r="CL1981" s="32" t="str">
        <f t="shared" si="577"/>
        <v/>
      </c>
      <c r="CM1981" s="32" t="str">
        <f t="shared" si="578"/>
        <v/>
      </c>
      <c r="CN1981" s="32" t="str">
        <f t="shared" si="579"/>
        <v/>
      </c>
    </row>
    <row r="1982" spans="71:92" x14ac:dyDescent="0.3">
      <c r="BS1982" s="32" t="str">
        <f>IF(Kiadasi_kiseroiv!$K$2=BT1982,BV1982,"")</f>
        <v/>
      </c>
      <c r="BT1982" s="34" t="str">
        <f t="shared" si="562"/>
        <v/>
      </c>
      <c r="BU1982" s="32" t="str">
        <f t="shared" si="563"/>
        <v/>
      </c>
      <c r="BV1982" s="32" t="str">
        <f t="shared" si="564"/>
        <v/>
      </c>
      <c r="BW1982" s="32" t="str">
        <f t="shared" si="565"/>
        <v/>
      </c>
      <c r="BX1982" s="32" t="str">
        <f t="shared" si="566"/>
        <v/>
      </c>
      <c r="BY1982" s="32" t="str">
        <f t="shared" si="567"/>
        <v/>
      </c>
      <c r="BZ1982" s="32" t="str">
        <f t="shared" si="568"/>
        <v/>
      </c>
      <c r="CA1982" s="32" t="str">
        <f t="shared" si="569"/>
        <v/>
      </c>
      <c r="CB1982" s="33">
        <f>IF(COUNTIF($CD$7:CD1982,CD1982)=1,CD1982,CD1982+COUNTIF($CD$6:CD1981,CD1982))</f>
        <v>57128</v>
      </c>
      <c r="CC1982" s="34">
        <f t="shared" si="570"/>
        <v>55153</v>
      </c>
      <c r="CD1982" s="32">
        <f t="shared" si="571"/>
        <v>55153</v>
      </c>
      <c r="CE1982" s="32">
        <f t="shared" si="572"/>
        <v>0</v>
      </c>
      <c r="CF1982" s="32">
        <f t="shared" si="573"/>
        <v>0</v>
      </c>
      <c r="CG1982" s="32" t="str">
        <f t="shared" si="574"/>
        <v/>
      </c>
      <c r="CH1982" s="32">
        <v>1977</v>
      </c>
      <c r="CI1982" s="32" t="s">
        <v>6</v>
      </c>
      <c r="CJ1982" s="32" t="str">
        <f t="shared" si="575"/>
        <v/>
      </c>
      <c r="CK1982" s="32" t="str">
        <f t="shared" si="576"/>
        <v/>
      </c>
      <c r="CL1982" s="32" t="str">
        <f t="shared" si="577"/>
        <v/>
      </c>
      <c r="CM1982" s="32" t="str">
        <f t="shared" si="578"/>
        <v/>
      </c>
      <c r="CN1982" s="32" t="str">
        <f t="shared" si="579"/>
        <v/>
      </c>
    </row>
    <row r="1983" spans="71:92" x14ac:dyDescent="0.3">
      <c r="BS1983" s="32" t="str">
        <f>IF(Kiadasi_kiseroiv!$K$2=BT1983,BV1983,"")</f>
        <v/>
      </c>
      <c r="BT1983" s="34" t="str">
        <f t="shared" si="562"/>
        <v/>
      </c>
      <c r="BU1983" s="32" t="str">
        <f t="shared" si="563"/>
        <v/>
      </c>
      <c r="BV1983" s="32" t="str">
        <f t="shared" si="564"/>
        <v/>
      </c>
      <c r="BW1983" s="32" t="str">
        <f t="shared" si="565"/>
        <v/>
      </c>
      <c r="BX1983" s="32" t="str">
        <f t="shared" si="566"/>
        <v/>
      </c>
      <c r="BY1983" s="32" t="str">
        <f t="shared" si="567"/>
        <v/>
      </c>
      <c r="BZ1983" s="32" t="str">
        <f t="shared" si="568"/>
        <v/>
      </c>
      <c r="CA1983" s="32" t="str">
        <f t="shared" si="569"/>
        <v/>
      </c>
      <c r="CB1983" s="33">
        <f>IF(COUNTIF($CD$7:CD1983,CD1983)=1,CD1983,CD1983+COUNTIF($CD$6:CD1982,CD1983))</f>
        <v>57129</v>
      </c>
      <c r="CC1983" s="34">
        <f t="shared" si="570"/>
        <v>55153</v>
      </c>
      <c r="CD1983" s="32">
        <f t="shared" si="571"/>
        <v>55153</v>
      </c>
      <c r="CE1983" s="32">
        <f t="shared" si="572"/>
        <v>0</v>
      </c>
      <c r="CF1983" s="32">
        <f t="shared" si="573"/>
        <v>0</v>
      </c>
      <c r="CG1983" s="32" t="str">
        <f t="shared" si="574"/>
        <v/>
      </c>
      <c r="CH1983" s="32">
        <v>1978</v>
      </c>
      <c r="CI1983" s="32" t="s">
        <v>6</v>
      </c>
      <c r="CJ1983" s="32" t="str">
        <f t="shared" si="575"/>
        <v/>
      </c>
      <c r="CK1983" s="32" t="str">
        <f t="shared" si="576"/>
        <v/>
      </c>
      <c r="CL1983" s="32" t="str">
        <f t="shared" si="577"/>
        <v/>
      </c>
      <c r="CM1983" s="32" t="str">
        <f t="shared" si="578"/>
        <v/>
      </c>
      <c r="CN1983" s="32" t="str">
        <f t="shared" si="579"/>
        <v/>
      </c>
    </row>
    <row r="1984" spans="71:92" x14ac:dyDescent="0.3">
      <c r="BS1984" s="32" t="str">
        <f>IF(Kiadasi_kiseroiv!$K$2=BT1984,BV1984,"")</f>
        <v/>
      </c>
      <c r="BT1984" s="34" t="str">
        <f t="shared" si="562"/>
        <v/>
      </c>
      <c r="BU1984" s="32" t="str">
        <f t="shared" si="563"/>
        <v/>
      </c>
      <c r="BV1984" s="32" t="str">
        <f t="shared" si="564"/>
        <v/>
      </c>
      <c r="BW1984" s="32" t="str">
        <f t="shared" si="565"/>
        <v/>
      </c>
      <c r="BX1984" s="32" t="str">
        <f t="shared" si="566"/>
        <v/>
      </c>
      <c r="BY1984" s="32" t="str">
        <f t="shared" si="567"/>
        <v/>
      </c>
      <c r="BZ1984" s="32" t="str">
        <f t="shared" si="568"/>
        <v/>
      </c>
      <c r="CA1984" s="32" t="str">
        <f t="shared" si="569"/>
        <v/>
      </c>
      <c r="CB1984" s="33">
        <f>IF(COUNTIF($CD$7:CD1984,CD1984)=1,CD1984,CD1984+COUNTIF($CD$6:CD1983,CD1984))</f>
        <v>57130</v>
      </c>
      <c r="CC1984" s="34">
        <f t="shared" si="570"/>
        <v>55153</v>
      </c>
      <c r="CD1984" s="32">
        <f t="shared" si="571"/>
        <v>55153</v>
      </c>
      <c r="CE1984" s="32">
        <f t="shared" si="572"/>
        <v>0</v>
      </c>
      <c r="CF1984" s="32">
        <f t="shared" si="573"/>
        <v>0</v>
      </c>
      <c r="CG1984" s="32" t="str">
        <f t="shared" si="574"/>
        <v/>
      </c>
      <c r="CH1984" s="32">
        <v>1979</v>
      </c>
      <c r="CI1984" s="32" t="s">
        <v>6</v>
      </c>
      <c r="CJ1984" s="32" t="str">
        <f t="shared" si="575"/>
        <v/>
      </c>
      <c r="CK1984" s="32" t="str">
        <f t="shared" si="576"/>
        <v/>
      </c>
      <c r="CL1984" s="32" t="str">
        <f t="shared" si="577"/>
        <v/>
      </c>
      <c r="CM1984" s="32" t="str">
        <f t="shared" si="578"/>
        <v/>
      </c>
      <c r="CN1984" s="32" t="str">
        <f t="shared" si="579"/>
        <v/>
      </c>
    </row>
    <row r="1985" spans="71:92" x14ac:dyDescent="0.3">
      <c r="BS1985" s="32" t="str">
        <f>IF(Kiadasi_kiseroiv!$K$2=BT1985,BV1985,"")</f>
        <v/>
      </c>
      <c r="BT1985" s="34" t="str">
        <f t="shared" si="562"/>
        <v/>
      </c>
      <c r="BU1985" s="32" t="str">
        <f t="shared" si="563"/>
        <v/>
      </c>
      <c r="BV1985" s="32" t="str">
        <f t="shared" si="564"/>
        <v/>
      </c>
      <c r="BW1985" s="32" t="str">
        <f t="shared" si="565"/>
        <v/>
      </c>
      <c r="BX1985" s="32" t="str">
        <f t="shared" si="566"/>
        <v/>
      </c>
      <c r="BY1985" s="32" t="str">
        <f t="shared" si="567"/>
        <v/>
      </c>
      <c r="BZ1985" s="32" t="str">
        <f t="shared" si="568"/>
        <v/>
      </c>
      <c r="CA1985" s="32" t="str">
        <f t="shared" si="569"/>
        <v/>
      </c>
      <c r="CB1985" s="33">
        <f>IF(COUNTIF($CD$7:CD1985,CD1985)=1,CD1985,CD1985+COUNTIF($CD$6:CD1984,CD1985))</f>
        <v>57131</v>
      </c>
      <c r="CC1985" s="34">
        <f t="shared" si="570"/>
        <v>55153</v>
      </c>
      <c r="CD1985" s="32">
        <f t="shared" si="571"/>
        <v>55153</v>
      </c>
      <c r="CE1985" s="32">
        <f t="shared" si="572"/>
        <v>0</v>
      </c>
      <c r="CF1985" s="32">
        <f t="shared" si="573"/>
        <v>0</v>
      </c>
      <c r="CG1985" s="32" t="str">
        <f t="shared" si="574"/>
        <v/>
      </c>
      <c r="CH1985" s="32">
        <v>1980</v>
      </c>
      <c r="CI1985" s="32" t="s">
        <v>6</v>
      </c>
      <c r="CJ1985" s="32" t="str">
        <f t="shared" si="575"/>
        <v/>
      </c>
      <c r="CK1985" s="32" t="str">
        <f t="shared" si="576"/>
        <v/>
      </c>
      <c r="CL1985" s="32" t="str">
        <f t="shared" si="577"/>
        <v/>
      </c>
      <c r="CM1985" s="32" t="str">
        <f t="shared" si="578"/>
        <v/>
      </c>
      <c r="CN1985" s="32" t="str">
        <f t="shared" si="579"/>
        <v/>
      </c>
    </row>
    <row r="1986" spans="71:92" x14ac:dyDescent="0.3">
      <c r="BS1986" s="32" t="str">
        <f>IF(Kiadasi_kiseroiv!$K$2=BT1986,BV1986,"")</f>
        <v/>
      </c>
      <c r="BT1986" s="34" t="str">
        <f t="shared" si="562"/>
        <v/>
      </c>
      <c r="BU1986" s="32" t="str">
        <f t="shared" si="563"/>
        <v/>
      </c>
      <c r="BV1986" s="32" t="str">
        <f t="shared" si="564"/>
        <v/>
      </c>
      <c r="BW1986" s="32" t="str">
        <f t="shared" si="565"/>
        <v/>
      </c>
      <c r="BX1986" s="32" t="str">
        <f t="shared" si="566"/>
        <v/>
      </c>
      <c r="BY1986" s="32" t="str">
        <f t="shared" si="567"/>
        <v/>
      </c>
      <c r="BZ1986" s="32" t="str">
        <f t="shared" si="568"/>
        <v/>
      </c>
      <c r="CA1986" s="32" t="str">
        <f t="shared" si="569"/>
        <v/>
      </c>
      <c r="CB1986" s="33">
        <f>IF(COUNTIF($CD$7:CD1986,CD1986)=1,CD1986,CD1986+COUNTIF($CD$6:CD1985,CD1986))</f>
        <v>57132</v>
      </c>
      <c r="CC1986" s="34">
        <f t="shared" si="570"/>
        <v>55153</v>
      </c>
      <c r="CD1986" s="32">
        <f t="shared" si="571"/>
        <v>55153</v>
      </c>
      <c r="CE1986" s="32">
        <f t="shared" si="572"/>
        <v>0</v>
      </c>
      <c r="CF1986" s="32">
        <f t="shared" si="573"/>
        <v>0</v>
      </c>
      <c r="CG1986" s="32" t="str">
        <f t="shared" si="574"/>
        <v/>
      </c>
      <c r="CH1986" s="32">
        <v>1981</v>
      </c>
      <c r="CI1986" s="32" t="s">
        <v>6</v>
      </c>
      <c r="CJ1986" s="32" t="str">
        <f t="shared" si="575"/>
        <v/>
      </c>
      <c r="CK1986" s="32" t="str">
        <f t="shared" si="576"/>
        <v/>
      </c>
      <c r="CL1986" s="32" t="str">
        <f t="shared" si="577"/>
        <v/>
      </c>
      <c r="CM1986" s="32" t="str">
        <f t="shared" si="578"/>
        <v/>
      </c>
      <c r="CN1986" s="32" t="str">
        <f t="shared" si="579"/>
        <v/>
      </c>
    </row>
    <row r="1987" spans="71:92" x14ac:dyDescent="0.3">
      <c r="BS1987" s="32" t="str">
        <f>IF(Kiadasi_kiseroiv!$K$2=BT1987,BV1987,"")</f>
        <v/>
      </c>
      <c r="BT1987" s="34" t="str">
        <f t="shared" si="562"/>
        <v/>
      </c>
      <c r="BU1987" s="32" t="str">
        <f t="shared" si="563"/>
        <v/>
      </c>
      <c r="BV1987" s="32" t="str">
        <f t="shared" si="564"/>
        <v/>
      </c>
      <c r="BW1987" s="32" t="str">
        <f t="shared" si="565"/>
        <v/>
      </c>
      <c r="BX1987" s="32" t="str">
        <f t="shared" si="566"/>
        <v/>
      </c>
      <c r="BY1987" s="32" t="str">
        <f t="shared" si="567"/>
        <v/>
      </c>
      <c r="BZ1987" s="32" t="str">
        <f t="shared" si="568"/>
        <v/>
      </c>
      <c r="CA1987" s="32" t="str">
        <f t="shared" si="569"/>
        <v/>
      </c>
      <c r="CB1987" s="33">
        <f>IF(COUNTIF($CD$7:CD1987,CD1987)=1,CD1987,CD1987+COUNTIF($CD$6:CD1986,CD1987))</f>
        <v>57133</v>
      </c>
      <c r="CC1987" s="34">
        <f t="shared" si="570"/>
        <v>55153</v>
      </c>
      <c r="CD1987" s="32">
        <f t="shared" si="571"/>
        <v>55153</v>
      </c>
      <c r="CE1987" s="32">
        <f t="shared" si="572"/>
        <v>0</v>
      </c>
      <c r="CF1987" s="32">
        <f t="shared" si="573"/>
        <v>0</v>
      </c>
      <c r="CG1987" s="32" t="str">
        <f t="shared" si="574"/>
        <v/>
      </c>
      <c r="CH1987" s="32">
        <v>1982</v>
      </c>
      <c r="CI1987" s="32" t="s">
        <v>6</v>
      </c>
      <c r="CJ1987" s="32" t="str">
        <f t="shared" si="575"/>
        <v/>
      </c>
      <c r="CK1987" s="32" t="str">
        <f t="shared" si="576"/>
        <v/>
      </c>
      <c r="CL1987" s="32" t="str">
        <f t="shared" si="577"/>
        <v/>
      </c>
      <c r="CM1987" s="32" t="str">
        <f t="shared" si="578"/>
        <v/>
      </c>
      <c r="CN1987" s="32" t="str">
        <f t="shared" si="579"/>
        <v/>
      </c>
    </row>
    <row r="1988" spans="71:92" x14ac:dyDescent="0.3">
      <c r="BS1988" s="32" t="str">
        <f>IF(Kiadasi_kiseroiv!$K$2=BT1988,BV1988,"")</f>
        <v/>
      </c>
      <c r="BT1988" s="34" t="str">
        <f t="shared" si="562"/>
        <v/>
      </c>
      <c r="BU1988" s="32" t="str">
        <f t="shared" si="563"/>
        <v/>
      </c>
      <c r="BV1988" s="32" t="str">
        <f t="shared" si="564"/>
        <v/>
      </c>
      <c r="BW1988" s="32" t="str">
        <f t="shared" si="565"/>
        <v/>
      </c>
      <c r="BX1988" s="32" t="str">
        <f t="shared" si="566"/>
        <v/>
      </c>
      <c r="BY1988" s="32" t="str">
        <f t="shared" si="567"/>
        <v/>
      </c>
      <c r="BZ1988" s="32" t="str">
        <f t="shared" si="568"/>
        <v/>
      </c>
      <c r="CA1988" s="32" t="str">
        <f t="shared" si="569"/>
        <v/>
      </c>
      <c r="CB1988" s="33">
        <f>IF(COUNTIF($CD$7:CD1988,CD1988)=1,CD1988,CD1988+COUNTIF($CD$6:CD1987,CD1988))</f>
        <v>57134</v>
      </c>
      <c r="CC1988" s="34">
        <f t="shared" si="570"/>
        <v>55153</v>
      </c>
      <c r="CD1988" s="32">
        <f t="shared" si="571"/>
        <v>55153</v>
      </c>
      <c r="CE1988" s="32">
        <f t="shared" si="572"/>
        <v>0</v>
      </c>
      <c r="CF1988" s="32">
        <f t="shared" si="573"/>
        <v>0</v>
      </c>
      <c r="CG1988" s="32" t="str">
        <f t="shared" si="574"/>
        <v/>
      </c>
      <c r="CH1988" s="32">
        <v>1983</v>
      </c>
      <c r="CI1988" s="32" t="s">
        <v>6</v>
      </c>
      <c r="CJ1988" s="32" t="str">
        <f t="shared" si="575"/>
        <v/>
      </c>
      <c r="CK1988" s="32" t="str">
        <f t="shared" si="576"/>
        <v/>
      </c>
      <c r="CL1988" s="32" t="str">
        <f t="shared" si="577"/>
        <v/>
      </c>
      <c r="CM1988" s="32" t="str">
        <f t="shared" si="578"/>
        <v/>
      </c>
      <c r="CN1988" s="32" t="str">
        <f t="shared" si="579"/>
        <v/>
      </c>
    </row>
    <row r="1989" spans="71:92" x14ac:dyDescent="0.3">
      <c r="BS1989" s="32" t="str">
        <f>IF(Kiadasi_kiseroiv!$K$2=BT1989,BV1989,"")</f>
        <v/>
      </c>
      <c r="BT1989" s="34" t="str">
        <f t="shared" si="562"/>
        <v/>
      </c>
      <c r="BU1989" s="32" t="str">
        <f t="shared" si="563"/>
        <v/>
      </c>
      <c r="BV1989" s="32" t="str">
        <f t="shared" si="564"/>
        <v/>
      </c>
      <c r="BW1989" s="32" t="str">
        <f t="shared" si="565"/>
        <v/>
      </c>
      <c r="BX1989" s="32" t="str">
        <f t="shared" si="566"/>
        <v/>
      </c>
      <c r="BY1989" s="32" t="str">
        <f t="shared" si="567"/>
        <v/>
      </c>
      <c r="BZ1989" s="32" t="str">
        <f t="shared" si="568"/>
        <v/>
      </c>
      <c r="CA1989" s="32" t="str">
        <f t="shared" si="569"/>
        <v/>
      </c>
      <c r="CB1989" s="33">
        <f>IF(COUNTIF($CD$7:CD1989,CD1989)=1,CD1989,CD1989+COUNTIF($CD$6:CD1988,CD1989))</f>
        <v>57135</v>
      </c>
      <c r="CC1989" s="34">
        <f t="shared" si="570"/>
        <v>55153</v>
      </c>
      <c r="CD1989" s="32">
        <f t="shared" si="571"/>
        <v>55153</v>
      </c>
      <c r="CE1989" s="32">
        <f t="shared" si="572"/>
        <v>0</v>
      </c>
      <c r="CF1989" s="32">
        <f t="shared" si="573"/>
        <v>0</v>
      </c>
      <c r="CG1989" s="32" t="str">
        <f t="shared" si="574"/>
        <v/>
      </c>
      <c r="CH1989" s="32">
        <v>1984</v>
      </c>
      <c r="CI1989" s="32" t="s">
        <v>6</v>
      </c>
      <c r="CJ1989" s="32" t="str">
        <f t="shared" si="575"/>
        <v/>
      </c>
      <c r="CK1989" s="32" t="str">
        <f t="shared" si="576"/>
        <v/>
      </c>
      <c r="CL1989" s="32" t="str">
        <f t="shared" si="577"/>
        <v/>
      </c>
      <c r="CM1989" s="32" t="str">
        <f t="shared" si="578"/>
        <v/>
      </c>
      <c r="CN1989" s="32" t="str">
        <f t="shared" si="579"/>
        <v/>
      </c>
    </row>
    <row r="1990" spans="71:92" x14ac:dyDescent="0.3">
      <c r="BS1990" s="32" t="str">
        <f>IF(Kiadasi_kiseroiv!$K$2=BT1990,BV1990,"")</f>
        <v/>
      </c>
      <c r="BT1990" s="34" t="str">
        <f t="shared" si="562"/>
        <v/>
      </c>
      <c r="BU1990" s="32" t="str">
        <f t="shared" si="563"/>
        <v/>
      </c>
      <c r="BV1990" s="32" t="str">
        <f t="shared" si="564"/>
        <v/>
      </c>
      <c r="BW1990" s="32" t="str">
        <f t="shared" si="565"/>
        <v/>
      </c>
      <c r="BX1990" s="32" t="str">
        <f t="shared" si="566"/>
        <v/>
      </c>
      <c r="BY1990" s="32" t="str">
        <f t="shared" si="567"/>
        <v/>
      </c>
      <c r="BZ1990" s="32" t="str">
        <f t="shared" si="568"/>
        <v/>
      </c>
      <c r="CA1990" s="32" t="str">
        <f t="shared" si="569"/>
        <v/>
      </c>
      <c r="CB1990" s="33">
        <f>IF(COUNTIF($CD$7:CD1990,CD1990)=1,CD1990,CD1990+COUNTIF($CD$6:CD1989,CD1990))</f>
        <v>57136</v>
      </c>
      <c r="CC1990" s="34">
        <f t="shared" si="570"/>
        <v>55153</v>
      </c>
      <c r="CD1990" s="32">
        <f t="shared" si="571"/>
        <v>55153</v>
      </c>
      <c r="CE1990" s="32">
        <f t="shared" si="572"/>
        <v>0</v>
      </c>
      <c r="CF1990" s="32">
        <f t="shared" si="573"/>
        <v>0</v>
      </c>
      <c r="CG1990" s="32" t="str">
        <f t="shared" si="574"/>
        <v/>
      </c>
      <c r="CH1990" s="32">
        <v>1985</v>
      </c>
      <c r="CI1990" s="32" t="s">
        <v>6</v>
      </c>
      <c r="CJ1990" s="32" t="str">
        <f t="shared" si="575"/>
        <v/>
      </c>
      <c r="CK1990" s="32" t="str">
        <f t="shared" si="576"/>
        <v/>
      </c>
      <c r="CL1990" s="32" t="str">
        <f t="shared" si="577"/>
        <v/>
      </c>
      <c r="CM1990" s="32" t="str">
        <f t="shared" si="578"/>
        <v/>
      </c>
      <c r="CN1990" s="32" t="str">
        <f t="shared" si="579"/>
        <v/>
      </c>
    </row>
    <row r="1991" spans="71:92" x14ac:dyDescent="0.3">
      <c r="BS1991" s="32" t="str">
        <f>IF(Kiadasi_kiseroiv!$K$2=BT1991,BV1991,"")</f>
        <v/>
      </c>
      <c r="BT1991" s="34" t="str">
        <f t="shared" si="562"/>
        <v/>
      </c>
      <c r="BU1991" s="32" t="str">
        <f t="shared" si="563"/>
        <v/>
      </c>
      <c r="BV1991" s="32" t="str">
        <f t="shared" si="564"/>
        <v/>
      </c>
      <c r="BW1991" s="32" t="str">
        <f t="shared" si="565"/>
        <v/>
      </c>
      <c r="BX1991" s="32" t="str">
        <f t="shared" si="566"/>
        <v/>
      </c>
      <c r="BY1991" s="32" t="str">
        <f t="shared" si="567"/>
        <v/>
      </c>
      <c r="BZ1991" s="32" t="str">
        <f t="shared" si="568"/>
        <v/>
      </c>
      <c r="CA1991" s="32" t="str">
        <f t="shared" si="569"/>
        <v/>
      </c>
      <c r="CB1991" s="33">
        <f>IF(COUNTIF($CD$7:CD1991,CD1991)=1,CD1991,CD1991+COUNTIF($CD$6:CD1990,CD1991))</f>
        <v>57137</v>
      </c>
      <c r="CC1991" s="34">
        <f t="shared" si="570"/>
        <v>55153</v>
      </c>
      <c r="CD1991" s="32">
        <f t="shared" si="571"/>
        <v>55153</v>
      </c>
      <c r="CE1991" s="32">
        <f t="shared" si="572"/>
        <v>0</v>
      </c>
      <c r="CF1991" s="32">
        <f t="shared" si="573"/>
        <v>0</v>
      </c>
      <c r="CG1991" s="32" t="str">
        <f t="shared" si="574"/>
        <v/>
      </c>
      <c r="CH1991" s="32">
        <v>1986</v>
      </c>
      <c r="CI1991" s="32" t="s">
        <v>6</v>
      </c>
      <c r="CJ1991" s="32" t="str">
        <f t="shared" si="575"/>
        <v/>
      </c>
      <c r="CK1991" s="32" t="str">
        <f t="shared" si="576"/>
        <v/>
      </c>
      <c r="CL1991" s="32" t="str">
        <f t="shared" si="577"/>
        <v/>
      </c>
      <c r="CM1991" s="32" t="str">
        <f t="shared" si="578"/>
        <v/>
      </c>
      <c r="CN1991" s="32" t="str">
        <f t="shared" si="579"/>
        <v/>
      </c>
    </row>
    <row r="1992" spans="71:92" x14ac:dyDescent="0.3">
      <c r="BS1992" s="32" t="str">
        <f>IF(Kiadasi_kiseroiv!$K$2=BT1992,BV1992,"")</f>
        <v/>
      </c>
      <c r="BT1992" s="34" t="str">
        <f t="shared" si="562"/>
        <v/>
      </c>
      <c r="BU1992" s="32" t="str">
        <f t="shared" si="563"/>
        <v/>
      </c>
      <c r="BV1992" s="32" t="str">
        <f t="shared" si="564"/>
        <v/>
      </c>
      <c r="BW1992" s="32" t="str">
        <f t="shared" si="565"/>
        <v/>
      </c>
      <c r="BX1992" s="32" t="str">
        <f t="shared" si="566"/>
        <v/>
      </c>
      <c r="BY1992" s="32" t="str">
        <f t="shared" si="567"/>
        <v/>
      </c>
      <c r="BZ1992" s="32" t="str">
        <f t="shared" si="568"/>
        <v/>
      </c>
      <c r="CA1992" s="32" t="str">
        <f t="shared" si="569"/>
        <v/>
      </c>
      <c r="CB1992" s="33">
        <f>IF(COUNTIF($CD$7:CD1992,CD1992)=1,CD1992,CD1992+COUNTIF($CD$6:CD1991,CD1992))</f>
        <v>57138</v>
      </c>
      <c r="CC1992" s="34">
        <f t="shared" si="570"/>
        <v>55153</v>
      </c>
      <c r="CD1992" s="32">
        <f t="shared" si="571"/>
        <v>55153</v>
      </c>
      <c r="CE1992" s="32">
        <f t="shared" si="572"/>
        <v>0</v>
      </c>
      <c r="CF1992" s="32">
        <f t="shared" si="573"/>
        <v>0</v>
      </c>
      <c r="CG1992" s="32" t="str">
        <f t="shared" si="574"/>
        <v/>
      </c>
      <c r="CH1992" s="32">
        <v>1987</v>
      </c>
      <c r="CI1992" s="32" t="s">
        <v>6</v>
      </c>
      <c r="CJ1992" s="32" t="str">
        <f t="shared" si="575"/>
        <v/>
      </c>
      <c r="CK1992" s="32" t="str">
        <f t="shared" si="576"/>
        <v/>
      </c>
      <c r="CL1992" s="32" t="str">
        <f t="shared" si="577"/>
        <v/>
      </c>
      <c r="CM1992" s="32" t="str">
        <f t="shared" si="578"/>
        <v/>
      </c>
      <c r="CN1992" s="32" t="str">
        <f t="shared" si="579"/>
        <v/>
      </c>
    </row>
    <row r="1993" spans="71:92" x14ac:dyDescent="0.3">
      <c r="BS1993" s="32" t="str">
        <f>IF(Kiadasi_kiseroiv!$K$2=BT1993,BV1993,"")</f>
        <v/>
      </c>
      <c r="BT1993" s="34" t="str">
        <f t="shared" si="562"/>
        <v/>
      </c>
      <c r="BU1993" s="32" t="str">
        <f t="shared" si="563"/>
        <v/>
      </c>
      <c r="BV1993" s="32" t="str">
        <f t="shared" si="564"/>
        <v/>
      </c>
      <c r="BW1993" s="32" t="str">
        <f t="shared" si="565"/>
        <v/>
      </c>
      <c r="BX1993" s="32" t="str">
        <f t="shared" si="566"/>
        <v/>
      </c>
      <c r="BY1993" s="32" t="str">
        <f t="shared" si="567"/>
        <v/>
      </c>
      <c r="BZ1993" s="32" t="str">
        <f t="shared" si="568"/>
        <v/>
      </c>
      <c r="CA1993" s="32" t="str">
        <f t="shared" si="569"/>
        <v/>
      </c>
      <c r="CB1993" s="33">
        <f>IF(COUNTIF($CD$7:CD1993,CD1993)=1,CD1993,CD1993+COUNTIF($CD$6:CD1992,CD1993))</f>
        <v>57139</v>
      </c>
      <c r="CC1993" s="34">
        <f t="shared" si="570"/>
        <v>55153</v>
      </c>
      <c r="CD1993" s="32">
        <f t="shared" si="571"/>
        <v>55153</v>
      </c>
      <c r="CE1993" s="32">
        <f t="shared" si="572"/>
        <v>0</v>
      </c>
      <c r="CF1993" s="32">
        <f t="shared" si="573"/>
        <v>0</v>
      </c>
      <c r="CG1993" s="32" t="str">
        <f t="shared" si="574"/>
        <v/>
      </c>
      <c r="CH1993" s="32">
        <v>1988</v>
      </c>
      <c r="CI1993" s="32" t="s">
        <v>6</v>
      </c>
      <c r="CJ1993" s="32" t="str">
        <f t="shared" si="575"/>
        <v/>
      </c>
      <c r="CK1993" s="32" t="str">
        <f t="shared" si="576"/>
        <v/>
      </c>
      <c r="CL1993" s="32" t="str">
        <f t="shared" si="577"/>
        <v/>
      </c>
      <c r="CM1993" s="32" t="str">
        <f t="shared" si="578"/>
        <v/>
      </c>
      <c r="CN1993" s="32" t="str">
        <f t="shared" si="579"/>
        <v/>
      </c>
    </row>
    <row r="1994" spans="71:92" x14ac:dyDescent="0.3">
      <c r="BS1994" s="32" t="str">
        <f>IF(Kiadasi_kiseroiv!$K$2=BT1994,BV1994,"")</f>
        <v/>
      </c>
      <c r="BT1994" s="34" t="str">
        <f t="shared" si="562"/>
        <v/>
      </c>
      <c r="BU1994" s="32" t="str">
        <f t="shared" si="563"/>
        <v/>
      </c>
      <c r="BV1994" s="32" t="str">
        <f t="shared" si="564"/>
        <v/>
      </c>
      <c r="BW1994" s="32" t="str">
        <f t="shared" si="565"/>
        <v/>
      </c>
      <c r="BX1994" s="32" t="str">
        <f t="shared" si="566"/>
        <v/>
      </c>
      <c r="BY1994" s="32" t="str">
        <f t="shared" si="567"/>
        <v/>
      </c>
      <c r="BZ1994" s="32" t="str">
        <f t="shared" si="568"/>
        <v/>
      </c>
      <c r="CA1994" s="32" t="str">
        <f t="shared" si="569"/>
        <v/>
      </c>
      <c r="CB1994" s="33">
        <f>IF(COUNTIF($CD$7:CD1994,CD1994)=1,CD1994,CD1994+COUNTIF($CD$6:CD1993,CD1994))</f>
        <v>57140</v>
      </c>
      <c r="CC1994" s="34">
        <f t="shared" si="570"/>
        <v>55153</v>
      </c>
      <c r="CD1994" s="32">
        <f t="shared" si="571"/>
        <v>55153</v>
      </c>
      <c r="CE1994" s="32">
        <f t="shared" si="572"/>
        <v>0</v>
      </c>
      <c r="CF1994" s="32">
        <f t="shared" si="573"/>
        <v>0</v>
      </c>
      <c r="CG1994" s="32" t="str">
        <f t="shared" si="574"/>
        <v/>
      </c>
      <c r="CH1994" s="32">
        <v>1989</v>
      </c>
      <c r="CI1994" s="32" t="s">
        <v>6</v>
      </c>
      <c r="CJ1994" s="32" t="str">
        <f t="shared" si="575"/>
        <v/>
      </c>
      <c r="CK1994" s="32" t="str">
        <f t="shared" si="576"/>
        <v/>
      </c>
      <c r="CL1994" s="32" t="str">
        <f t="shared" si="577"/>
        <v/>
      </c>
      <c r="CM1994" s="32" t="str">
        <f t="shared" si="578"/>
        <v/>
      </c>
      <c r="CN1994" s="32" t="str">
        <f t="shared" si="579"/>
        <v/>
      </c>
    </row>
    <row r="1995" spans="71:92" x14ac:dyDescent="0.3">
      <c r="BS1995" s="32" t="str">
        <f>IF(Kiadasi_kiseroiv!$K$2=BT1995,BV1995,"")</f>
        <v/>
      </c>
      <c r="BT1995" s="34" t="str">
        <f t="shared" si="562"/>
        <v/>
      </c>
      <c r="BU1995" s="32" t="str">
        <f t="shared" si="563"/>
        <v/>
      </c>
      <c r="BV1995" s="32" t="str">
        <f t="shared" si="564"/>
        <v/>
      </c>
      <c r="BW1995" s="32" t="str">
        <f t="shared" si="565"/>
        <v/>
      </c>
      <c r="BX1995" s="32" t="str">
        <f t="shared" si="566"/>
        <v/>
      </c>
      <c r="BY1995" s="32" t="str">
        <f t="shared" si="567"/>
        <v/>
      </c>
      <c r="BZ1995" s="32" t="str">
        <f t="shared" si="568"/>
        <v/>
      </c>
      <c r="CA1995" s="32" t="str">
        <f t="shared" si="569"/>
        <v/>
      </c>
      <c r="CB1995" s="33">
        <f>IF(COUNTIF($CD$7:CD1995,CD1995)=1,CD1995,CD1995+COUNTIF($CD$6:CD1994,CD1995))</f>
        <v>57141</v>
      </c>
      <c r="CC1995" s="34">
        <f t="shared" si="570"/>
        <v>55153</v>
      </c>
      <c r="CD1995" s="32">
        <f t="shared" si="571"/>
        <v>55153</v>
      </c>
      <c r="CE1995" s="32">
        <f t="shared" si="572"/>
        <v>0</v>
      </c>
      <c r="CF1995" s="32">
        <f t="shared" si="573"/>
        <v>0</v>
      </c>
      <c r="CG1995" s="32" t="str">
        <f t="shared" si="574"/>
        <v/>
      </c>
      <c r="CH1995" s="32">
        <v>1990</v>
      </c>
      <c r="CI1995" s="32" t="s">
        <v>6</v>
      </c>
      <c r="CJ1995" s="32" t="str">
        <f t="shared" si="575"/>
        <v/>
      </c>
      <c r="CK1995" s="32" t="str">
        <f t="shared" si="576"/>
        <v/>
      </c>
      <c r="CL1995" s="32" t="str">
        <f t="shared" si="577"/>
        <v/>
      </c>
      <c r="CM1995" s="32" t="str">
        <f t="shared" si="578"/>
        <v/>
      </c>
      <c r="CN1995" s="32" t="str">
        <f t="shared" si="579"/>
        <v/>
      </c>
    </row>
    <row r="1996" spans="71:92" x14ac:dyDescent="0.3">
      <c r="BS1996" s="32" t="str">
        <f>IF(Kiadasi_kiseroiv!$K$2=BT1996,BV1996,"")</f>
        <v/>
      </c>
      <c r="BT1996" s="34" t="str">
        <f t="shared" si="562"/>
        <v/>
      </c>
      <c r="BU1996" s="32" t="str">
        <f t="shared" si="563"/>
        <v/>
      </c>
      <c r="BV1996" s="32" t="str">
        <f t="shared" si="564"/>
        <v/>
      </c>
      <c r="BW1996" s="32" t="str">
        <f t="shared" si="565"/>
        <v/>
      </c>
      <c r="BX1996" s="32" t="str">
        <f t="shared" si="566"/>
        <v/>
      </c>
      <c r="BY1996" s="32" t="str">
        <f t="shared" si="567"/>
        <v/>
      </c>
      <c r="BZ1996" s="32" t="str">
        <f t="shared" si="568"/>
        <v/>
      </c>
      <c r="CA1996" s="32" t="str">
        <f t="shared" si="569"/>
        <v/>
      </c>
      <c r="CB1996" s="33">
        <f>IF(COUNTIF($CD$7:CD1996,CD1996)=1,CD1996,CD1996+COUNTIF($CD$6:CD1995,CD1996))</f>
        <v>57142</v>
      </c>
      <c r="CC1996" s="34">
        <f t="shared" si="570"/>
        <v>55153</v>
      </c>
      <c r="CD1996" s="32">
        <f t="shared" si="571"/>
        <v>55153</v>
      </c>
      <c r="CE1996" s="32">
        <f t="shared" si="572"/>
        <v>0</v>
      </c>
      <c r="CF1996" s="32">
        <f t="shared" si="573"/>
        <v>0</v>
      </c>
      <c r="CG1996" s="32" t="str">
        <f t="shared" si="574"/>
        <v/>
      </c>
      <c r="CH1996" s="32">
        <v>1991</v>
      </c>
      <c r="CI1996" s="32" t="s">
        <v>6</v>
      </c>
      <c r="CJ1996" s="32" t="str">
        <f t="shared" si="575"/>
        <v/>
      </c>
      <c r="CK1996" s="32" t="str">
        <f t="shared" si="576"/>
        <v/>
      </c>
      <c r="CL1996" s="32" t="str">
        <f t="shared" si="577"/>
        <v/>
      </c>
      <c r="CM1996" s="32" t="str">
        <f t="shared" si="578"/>
        <v/>
      </c>
      <c r="CN1996" s="32" t="str">
        <f t="shared" si="579"/>
        <v/>
      </c>
    </row>
    <row r="1997" spans="71:92" x14ac:dyDescent="0.3">
      <c r="BS1997" s="32" t="str">
        <f>IF(Kiadasi_kiseroiv!$K$2=BT1997,BV1997,"")</f>
        <v/>
      </c>
      <c r="BT1997" s="34" t="str">
        <f t="shared" si="562"/>
        <v/>
      </c>
      <c r="BU1997" s="32" t="str">
        <f t="shared" si="563"/>
        <v/>
      </c>
      <c r="BV1997" s="32" t="str">
        <f t="shared" si="564"/>
        <v/>
      </c>
      <c r="BW1997" s="32" t="str">
        <f t="shared" si="565"/>
        <v/>
      </c>
      <c r="BX1997" s="32" t="str">
        <f t="shared" si="566"/>
        <v/>
      </c>
      <c r="BY1997" s="32" t="str">
        <f t="shared" si="567"/>
        <v/>
      </c>
      <c r="BZ1997" s="32" t="str">
        <f t="shared" si="568"/>
        <v/>
      </c>
      <c r="CA1997" s="32" t="str">
        <f t="shared" si="569"/>
        <v/>
      </c>
      <c r="CB1997" s="33">
        <f>IF(COUNTIF($CD$7:CD1997,CD1997)=1,CD1997,CD1997+COUNTIF($CD$6:CD1996,CD1997))</f>
        <v>57143</v>
      </c>
      <c r="CC1997" s="34">
        <f t="shared" si="570"/>
        <v>55153</v>
      </c>
      <c r="CD1997" s="32">
        <f t="shared" si="571"/>
        <v>55153</v>
      </c>
      <c r="CE1997" s="32">
        <f t="shared" si="572"/>
        <v>0</v>
      </c>
      <c r="CF1997" s="32">
        <f t="shared" si="573"/>
        <v>0</v>
      </c>
      <c r="CG1997" s="32" t="str">
        <f t="shared" si="574"/>
        <v/>
      </c>
      <c r="CH1997" s="32">
        <v>1992</v>
      </c>
      <c r="CI1997" s="32" t="s">
        <v>6</v>
      </c>
      <c r="CJ1997" s="32" t="str">
        <f t="shared" si="575"/>
        <v/>
      </c>
      <c r="CK1997" s="32" t="str">
        <f t="shared" si="576"/>
        <v/>
      </c>
      <c r="CL1997" s="32" t="str">
        <f t="shared" si="577"/>
        <v/>
      </c>
      <c r="CM1997" s="32" t="str">
        <f t="shared" si="578"/>
        <v/>
      </c>
      <c r="CN1997" s="32" t="str">
        <f t="shared" si="579"/>
        <v/>
      </c>
    </row>
    <row r="1998" spans="71:92" x14ac:dyDescent="0.3">
      <c r="BS1998" s="32" t="str">
        <f>IF(Kiadasi_kiseroiv!$K$2=BT1998,BV1998,"")</f>
        <v/>
      </c>
      <c r="BT1998" s="34" t="str">
        <f t="shared" si="562"/>
        <v/>
      </c>
      <c r="BU1998" s="32" t="str">
        <f t="shared" si="563"/>
        <v/>
      </c>
      <c r="BV1998" s="32" t="str">
        <f t="shared" si="564"/>
        <v/>
      </c>
      <c r="BW1998" s="32" t="str">
        <f t="shared" si="565"/>
        <v/>
      </c>
      <c r="BX1998" s="32" t="str">
        <f t="shared" si="566"/>
        <v/>
      </c>
      <c r="BY1998" s="32" t="str">
        <f t="shared" si="567"/>
        <v/>
      </c>
      <c r="BZ1998" s="32" t="str">
        <f t="shared" si="568"/>
        <v/>
      </c>
      <c r="CA1998" s="32" t="str">
        <f t="shared" si="569"/>
        <v/>
      </c>
      <c r="CB1998" s="33">
        <f>IF(COUNTIF($CD$7:CD1998,CD1998)=1,CD1998,CD1998+COUNTIF($CD$6:CD1997,CD1998))</f>
        <v>57144</v>
      </c>
      <c r="CC1998" s="34">
        <f t="shared" si="570"/>
        <v>55153</v>
      </c>
      <c r="CD1998" s="32">
        <f t="shared" si="571"/>
        <v>55153</v>
      </c>
      <c r="CE1998" s="32">
        <f t="shared" si="572"/>
        <v>0</v>
      </c>
      <c r="CF1998" s="32">
        <f t="shared" si="573"/>
        <v>0</v>
      </c>
      <c r="CG1998" s="32" t="str">
        <f t="shared" si="574"/>
        <v/>
      </c>
      <c r="CH1998" s="32">
        <v>1993</v>
      </c>
      <c r="CI1998" s="32" t="s">
        <v>6</v>
      </c>
      <c r="CJ1998" s="32" t="str">
        <f t="shared" si="575"/>
        <v/>
      </c>
      <c r="CK1998" s="32" t="str">
        <f t="shared" si="576"/>
        <v/>
      </c>
      <c r="CL1998" s="32" t="str">
        <f t="shared" si="577"/>
        <v/>
      </c>
      <c r="CM1998" s="32" t="str">
        <f t="shared" si="578"/>
        <v/>
      </c>
      <c r="CN1998" s="32" t="str">
        <f t="shared" si="579"/>
        <v/>
      </c>
    </row>
    <row r="1999" spans="71:92" x14ac:dyDescent="0.3">
      <c r="BS1999" s="32" t="str">
        <f>IF(Kiadasi_kiseroiv!$K$2=BT1999,BV1999,"")</f>
        <v/>
      </c>
      <c r="BT1999" s="34" t="str">
        <f t="shared" si="562"/>
        <v/>
      </c>
      <c r="BU1999" s="32" t="str">
        <f t="shared" si="563"/>
        <v/>
      </c>
      <c r="BV1999" s="32" t="str">
        <f t="shared" si="564"/>
        <v/>
      </c>
      <c r="BW1999" s="32" t="str">
        <f t="shared" si="565"/>
        <v/>
      </c>
      <c r="BX1999" s="32" t="str">
        <f t="shared" si="566"/>
        <v/>
      </c>
      <c r="BY1999" s="32" t="str">
        <f t="shared" si="567"/>
        <v/>
      </c>
      <c r="BZ1999" s="32" t="str">
        <f t="shared" si="568"/>
        <v/>
      </c>
      <c r="CA1999" s="32" t="str">
        <f t="shared" si="569"/>
        <v/>
      </c>
      <c r="CB1999" s="33">
        <f>IF(COUNTIF($CD$7:CD1999,CD1999)=1,CD1999,CD1999+COUNTIF($CD$6:CD1998,CD1999))</f>
        <v>57145</v>
      </c>
      <c r="CC1999" s="34">
        <f t="shared" si="570"/>
        <v>55153</v>
      </c>
      <c r="CD1999" s="32">
        <f t="shared" si="571"/>
        <v>55153</v>
      </c>
      <c r="CE1999" s="32">
        <f t="shared" si="572"/>
        <v>0</v>
      </c>
      <c r="CF1999" s="32">
        <f t="shared" si="573"/>
        <v>0</v>
      </c>
      <c r="CG1999" s="32" t="str">
        <f t="shared" si="574"/>
        <v/>
      </c>
      <c r="CH1999" s="32">
        <v>1994</v>
      </c>
      <c r="CI1999" s="32" t="s">
        <v>6</v>
      </c>
      <c r="CJ1999" s="32" t="str">
        <f t="shared" si="575"/>
        <v/>
      </c>
      <c r="CK1999" s="32" t="str">
        <f t="shared" si="576"/>
        <v/>
      </c>
      <c r="CL1999" s="32" t="str">
        <f t="shared" si="577"/>
        <v/>
      </c>
      <c r="CM1999" s="32" t="str">
        <f t="shared" si="578"/>
        <v/>
      </c>
      <c r="CN1999" s="32" t="str">
        <f t="shared" si="579"/>
        <v/>
      </c>
    </row>
    <row r="2000" spans="71:92" x14ac:dyDescent="0.3">
      <c r="BS2000" s="32" t="str">
        <f>IF(Kiadasi_kiseroiv!$K$2=BT2000,BV2000,"")</f>
        <v/>
      </c>
      <c r="BT2000" s="34" t="str">
        <f t="shared" si="562"/>
        <v/>
      </c>
      <c r="BU2000" s="32" t="str">
        <f t="shared" si="563"/>
        <v/>
      </c>
      <c r="BV2000" s="32" t="str">
        <f t="shared" si="564"/>
        <v/>
      </c>
      <c r="BW2000" s="32" t="str">
        <f t="shared" si="565"/>
        <v/>
      </c>
      <c r="BX2000" s="32" t="str">
        <f t="shared" si="566"/>
        <v/>
      </c>
      <c r="BY2000" s="32" t="str">
        <f t="shared" si="567"/>
        <v/>
      </c>
      <c r="BZ2000" s="32" t="str">
        <f t="shared" si="568"/>
        <v/>
      </c>
      <c r="CA2000" s="32" t="str">
        <f t="shared" si="569"/>
        <v/>
      </c>
      <c r="CB2000" s="33">
        <f>IF(COUNTIF($CD$7:CD2000,CD2000)=1,CD2000,CD2000+COUNTIF($CD$6:CD1999,CD2000))</f>
        <v>57146</v>
      </c>
      <c r="CC2000" s="34">
        <f t="shared" si="570"/>
        <v>55153</v>
      </c>
      <c r="CD2000" s="32">
        <f t="shared" si="571"/>
        <v>55153</v>
      </c>
      <c r="CE2000" s="32">
        <f t="shared" si="572"/>
        <v>0</v>
      </c>
      <c r="CF2000" s="32">
        <f t="shared" si="573"/>
        <v>0</v>
      </c>
      <c r="CG2000" s="32" t="str">
        <f t="shared" si="574"/>
        <v/>
      </c>
      <c r="CH2000" s="32">
        <v>1995</v>
      </c>
      <c r="CI2000" s="32" t="s">
        <v>6</v>
      </c>
      <c r="CJ2000" s="32" t="str">
        <f t="shared" si="575"/>
        <v/>
      </c>
      <c r="CK2000" s="32" t="str">
        <f t="shared" si="576"/>
        <v/>
      </c>
      <c r="CL2000" s="32" t="str">
        <f t="shared" si="577"/>
        <v/>
      </c>
      <c r="CM2000" s="32" t="str">
        <f t="shared" si="578"/>
        <v/>
      </c>
      <c r="CN2000" s="32" t="str">
        <f t="shared" si="579"/>
        <v/>
      </c>
    </row>
    <row r="2001" spans="71:92" x14ac:dyDescent="0.3">
      <c r="BS2001" s="32" t="str">
        <f>IF(Kiadasi_kiseroiv!$K$2=BT2001,BV2001,"")</f>
        <v/>
      </c>
      <c r="BT2001" s="34" t="str">
        <f t="shared" si="562"/>
        <v/>
      </c>
      <c r="BU2001" s="32" t="str">
        <f t="shared" si="563"/>
        <v/>
      </c>
      <c r="BV2001" s="32" t="str">
        <f t="shared" si="564"/>
        <v/>
      </c>
      <c r="BW2001" s="32" t="str">
        <f t="shared" si="565"/>
        <v/>
      </c>
      <c r="BX2001" s="32" t="str">
        <f t="shared" si="566"/>
        <v/>
      </c>
      <c r="BY2001" s="32" t="str">
        <f t="shared" si="567"/>
        <v/>
      </c>
      <c r="BZ2001" s="32" t="str">
        <f t="shared" si="568"/>
        <v/>
      </c>
      <c r="CA2001" s="32" t="str">
        <f t="shared" si="569"/>
        <v/>
      </c>
      <c r="CB2001" s="33">
        <f>IF(COUNTIF($CD$7:CD2001,CD2001)=1,CD2001,CD2001+COUNTIF($CD$6:CD2000,CD2001))</f>
        <v>57147</v>
      </c>
      <c r="CC2001" s="34">
        <f t="shared" si="570"/>
        <v>55153</v>
      </c>
      <c r="CD2001" s="32">
        <f t="shared" si="571"/>
        <v>55153</v>
      </c>
      <c r="CE2001" s="32">
        <f t="shared" si="572"/>
        <v>0</v>
      </c>
      <c r="CF2001" s="32">
        <f t="shared" si="573"/>
        <v>0</v>
      </c>
      <c r="CG2001" s="32" t="str">
        <f t="shared" si="574"/>
        <v/>
      </c>
      <c r="CH2001" s="32">
        <v>1996</v>
      </c>
      <c r="CI2001" s="32" t="s">
        <v>6</v>
      </c>
      <c r="CJ2001" s="32" t="str">
        <f t="shared" si="575"/>
        <v/>
      </c>
      <c r="CK2001" s="32" t="str">
        <f t="shared" si="576"/>
        <v/>
      </c>
      <c r="CL2001" s="32" t="str">
        <f t="shared" si="577"/>
        <v/>
      </c>
      <c r="CM2001" s="32" t="str">
        <f t="shared" si="578"/>
        <v/>
      </c>
      <c r="CN2001" s="32" t="str">
        <f t="shared" si="579"/>
        <v/>
      </c>
    </row>
    <row r="2002" spans="71:92" x14ac:dyDescent="0.3">
      <c r="BS2002" s="32" t="str">
        <f>IF(Kiadasi_kiseroiv!$K$2=BT2002,BV2002,"")</f>
        <v/>
      </c>
      <c r="BT2002" s="34" t="str">
        <f t="shared" si="562"/>
        <v/>
      </c>
      <c r="BU2002" s="32" t="str">
        <f t="shared" si="563"/>
        <v/>
      </c>
      <c r="BV2002" s="32" t="str">
        <f t="shared" si="564"/>
        <v/>
      </c>
      <c r="BW2002" s="32" t="str">
        <f t="shared" si="565"/>
        <v/>
      </c>
      <c r="BX2002" s="32" t="str">
        <f t="shared" si="566"/>
        <v/>
      </c>
      <c r="BY2002" s="32" t="str">
        <f t="shared" si="567"/>
        <v/>
      </c>
      <c r="BZ2002" s="32" t="str">
        <f t="shared" si="568"/>
        <v/>
      </c>
      <c r="CA2002" s="32" t="str">
        <f t="shared" si="569"/>
        <v/>
      </c>
      <c r="CB2002" s="33">
        <f>IF(COUNTIF($CD$7:CD2002,CD2002)=1,CD2002,CD2002+COUNTIF($CD$6:CD2001,CD2002))</f>
        <v>57148</v>
      </c>
      <c r="CC2002" s="34">
        <f t="shared" si="570"/>
        <v>55153</v>
      </c>
      <c r="CD2002" s="32">
        <f t="shared" si="571"/>
        <v>55153</v>
      </c>
      <c r="CE2002" s="32">
        <f t="shared" si="572"/>
        <v>0</v>
      </c>
      <c r="CF2002" s="32">
        <f t="shared" si="573"/>
        <v>0</v>
      </c>
      <c r="CG2002" s="32" t="str">
        <f t="shared" si="574"/>
        <v/>
      </c>
      <c r="CH2002" s="32">
        <v>1997</v>
      </c>
      <c r="CI2002" s="32" t="s">
        <v>6</v>
      </c>
      <c r="CJ2002" s="32" t="str">
        <f t="shared" si="575"/>
        <v/>
      </c>
      <c r="CK2002" s="32" t="str">
        <f t="shared" si="576"/>
        <v/>
      </c>
      <c r="CL2002" s="32" t="str">
        <f t="shared" si="577"/>
        <v/>
      </c>
      <c r="CM2002" s="32" t="str">
        <f t="shared" si="578"/>
        <v/>
      </c>
      <c r="CN2002" s="32" t="str">
        <f t="shared" si="579"/>
        <v/>
      </c>
    </row>
    <row r="2003" spans="71:92" x14ac:dyDescent="0.3">
      <c r="BS2003" s="32" t="str">
        <f>IF(Kiadasi_kiseroiv!$K$2=BT2003,BV2003,"")</f>
        <v/>
      </c>
      <c r="BT2003" s="34" t="str">
        <f t="shared" si="562"/>
        <v/>
      </c>
      <c r="BU2003" s="32" t="str">
        <f t="shared" si="563"/>
        <v/>
      </c>
      <c r="BV2003" s="32" t="str">
        <f t="shared" si="564"/>
        <v/>
      </c>
      <c r="BW2003" s="32" t="str">
        <f t="shared" si="565"/>
        <v/>
      </c>
      <c r="BX2003" s="32" t="str">
        <f t="shared" si="566"/>
        <v/>
      </c>
      <c r="BY2003" s="32" t="str">
        <f t="shared" si="567"/>
        <v/>
      </c>
      <c r="BZ2003" s="32" t="str">
        <f t="shared" si="568"/>
        <v/>
      </c>
      <c r="CA2003" s="32" t="str">
        <f t="shared" si="569"/>
        <v/>
      </c>
      <c r="CB2003" s="33">
        <f>IF(COUNTIF($CD$7:CD2003,CD2003)=1,CD2003,CD2003+COUNTIF($CD$6:CD2002,CD2003))</f>
        <v>57149</v>
      </c>
      <c r="CC2003" s="34">
        <f t="shared" si="570"/>
        <v>55153</v>
      </c>
      <c r="CD2003" s="32">
        <f t="shared" si="571"/>
        <v>55153</v>
      </c>
      <c r="CE2003" s="32">
        <f t="shared" si="572"/>
        <v>0</v>
      </c>
      <c r="CF2003" s="32">
        <f t="shared" si="573"/>
        <v>0</v>
      </c>
      <c r="CG2003" s="32" t="str">
        <f t="shared" si="574"/>
        <v/>
      </c>
      <c r="CH2003" s="32">
        <v>1998</v>
      </c>
      <c r="CI2003" s="32" t="s">
        <v>6</v>
      </c>
      <c r="CJ2003" s="32" t="str">
        <f t="shared" si="575"/>
        <v/>
      </c>
      <c r="CK2003" s="32" t="str">
        <f t="shared" si="576"/>
        <v/>
      </c>
      <c r="CL2003" s="32" t="str">
        <f t="shared" si="577"/>
        <v/>
      </c>
      <c r="CM2003" s="32" t="str">
        <f t="shared" si="578"/>
        <v/>
      </c>
      <c r="CN2003" s="32" t="str">
        <f t="shared" si="579"/>
        <v/>
      </c>
    </row>
    <row r="2004" spans="71:92" x14ac:dyDescent="0.3">
      <c r="BS2004" s="32" t="str">
        <f>IF(Kiadasi_kiseroiv!$K$2=BT2004,BV2004,"")</f>
        <v/>
      </c>
      <c r="BT2004" s="34" t="str">
        <f t="shared" si="562"/>
        <v/>
      </c>
      <c r="BU2004" s="32" t="str">
        <f t="shared" si="563"/>
        <v/>
      </c>
      <c r="BV2004" s="32" t="str">
        <f t="shared" si="564"/>
        <v/>
      </c>
      <c r="BW2004" s="32" t="str">
        <f t="shared" si="565"/>
        <v/>
      </c>
      <c r="BX2004" s="32" t="str">
        <f t="shared" si="566"/>
        <v/>
      </c>
      <c r="BY2004" s="32" t="str">
        <f t="shared" si="567"/>
        <v/>
      </c>
      <c r="BZ2004" s="32" t="str">
        <f t="shared" si="568"/>
        <v/>
      </c>
      <c r="CA2004" s="32" t="str">
        <f t="shared" si="569"/>
        <v/>
      </c>
      <c r="CB2004" s="33">
        <f>IF(COUNTIF($CD$7:CD2004,CD2004)=1,CD2004,CD2004+COUNTIF($CD$6:CD2003,CD2004))</f>
        <v>57150</v>
      </c>
      <c r="CC2004" s="34">
        <f t="shared" si="570"/>
        <v>55153</v>
      </c>
      <c r="CD2004" s="32">
        <f t="shared" si="571"/>
        <v>55153</v>
      </c>
      <c r="CE2004" s="32">
        <f t="shared" si="572"/>
        <v>0</v>
      </c>
      <c r="CF2004" s="32">
        <f t="shared" si="573"/>
        <v>0</v>
      </c>
      <c r="CG2004" s="32" t="str">
        <f t="shared" si="574"/>
        <v/>
      </c>
      <c r="CH2004" s="32">
        <v>1999</v>
      </c>
      <c r="CI2004" s="32" t="s">
        <v>6</v>
      </c>
      <c r="CJ2004" s="32" t="str">
        <f t="shared" si="575"/>
        <v/>
      </c>
      <c r="CK2004" s="32" t="str">
        <f t="shared" si="576"/>
        <v/>
      </c>
      <c r="CL2004" s="32" t="str">
        <f t="shared" si="577"/>
        <v/>
      </c>
      <c r="CM2004" s="32" t="str">
        <f t="shared" si="578"/>
        <v/>
      </c>
      <c r="CN2004" s="32" t="str">
        <f t="shared" si="579"/>
        <v/>
      </c>
    </row>
    <row r="2005" spans="71:92" x14ac:dyDescent="0.3">
      <c r="BS2005" s="32" t="str">
        <f>IF(Kiadasi_kiseroiv!$K$2=BT2005,BV2005,"")</f>
        <v/>
      </c>
      <c r="BT2005" s="34" t="str">
        <f t="shared" si="562"/>
        <v/>
      </c>
      <c r="BU2005" s="32" t="str">
        <f t="shared" si="563"/>
        <v/>
      </c>
      <c r="BV2005" s="32" t="str">
        <f t="shared" si="564"/>
        <v/>
      </c>
      <c r="BW2005" s="32" t="str">
        <f t="shared" si="565"/>
        <v/>
      </c>
      <c r="BX2005" s="32" t="str">
        <f t="shared" si="566"/>
        <v/>
      </c>
      <c r="BY2005" s="32" t="str">
        <f t="shared" si="567"/>
        <v/>
      </c>
      <c r="BZ2005" s="32" t="str">
        <f t="shared" si="568"/>
        <v/>
      </c>
      <c r="CA2005" s="32" t="str">
        <f t="shared" si="569"/>
        <v/>
      </c>
      <c r="CB2005" s="33">
        <f>IF(COUNTIF($CD$7:CD2005,CD2005)=1,CD2005,CD2005+COUNTIF($CD$6:CD2004,CD2005))</f>
        <v>57151</v>
      </c>
      <c r="CC2005" s="34">
        <f t="shared" si="570"/>
        <v>55153</v>
      </c>
      <c r="CD2005" s="32">
        <f t="shared" si="571"/>
        <v>55153</v>
      </c>
      <c r="CE2005" s="32">
        <f t="shared" si="572"/>
        <v>0</v>
      </c>
      <c r="CF2005" s="32">
        <f t="shared" si="573"/>
        <v>0</v>
      </c>
      <c r="CG2005" s="32" t="str">
        <f t="shared" si="574"/>
        <v/>
      </c>
      <c r="CH2005" s="32">
        <v>2000</v>
      </c>
      <c r="CI2005" s="32" t="s">
        <v>6</v>
      </c>
      <c r="CJ2005" s="32" t="str">
        <f t="shared" si="575"/>
        <v/>
      </c>
      <c r="CK2005" s="32" t="str">
        <f t="shared" si="576"/>
        <v/>
      </c>
      <c r="CL2005" s="32" t="str">
        <f t="shared" si="577"/>
        <v/>
      </c>
      <c r="CM2005" s="32" t="str">
        <f t="shared" si="578"/>
        <v/>
      </c>
      <c r="CN2005" s="32" t="str">
        <f t="shared" si="579"/>
        <v/>
      </c>
    </row>
    <row r="2006" spans="71:92" x14ac:dyDescent="0.3">
      <c r="BS2006" s="32" t="str">
        <f>IF(Kiadasi_kiseroiv!$K$2=BT2006,BV2006,"")</f>
        <v/>
      </c>
      <c r="BT2006" s="34" t="str">
        <f t="shared" si="562"/>
        <v/>
      </c>
      <c r="BU2006" s="32" t="str">
        <f t="shared" si="563"/>
        <v/>
      </c>
      <c r="BV2006" s="32" t="str">
        <f t="shared" si="564"/>
        <v/>
      </c>
      <c r="BW2006" s="32" t="str">
        <f t="shared" si="565"/>
        <v/>
      </c>
      <c r="BX2006" s="32" t="str">
        <f t="shared" si="566"/>
        <v/>
      </c>
      <c r="BY2006" s="32" t="str">
        <f t="shared" si="567"/>
        <v/>
      </c>
      <c r="BZ2006" s="32" t="str">
        <f t="shared" si="568"/>
        <v/>
      </c>
      <c r="CA2006" s="32" t="str">
        <f t="shared" si="569"/>
        <v/>
      </c>
      <c r="CB2006" s="33">
        <f>IF(COUNTIF($CD$7:CD2006,CD2006)=1,CD2006,CD2006+COUNTIF($CD$6:CD2005,CD2006))</f>
        <v>57152</v>
      </c>
      <c r="CC2006" s="34">
        <f t="shared" si="570"/>
        <v>55153</v>
      </c>
      <c r="CD2006" s="32">
        <f t="shared" si="571"/>
        <v>55153</v>
      </c>
      <c r="CE2006" s="32">
        <f t="shared" si="572"/>
        <v>0</v>
      </c>
      <c r="CF2006" s="32">
        <f t="shared" si="573"/>
        <v>0</v>
      </c>
      <c r="CG2006" s="32" t="str">
        <f t="shared" si="574"/>
        <v/>
      </c>
      <c r="CH2006" s="32">
        <v>2001</v>
      </c>
      <c r="CI2006" s="32" t="s">
        <v>6</v>
      </c>
      <c r="CJ2006" s="32" t="str">
        <f t="shared" si="575"/>
        <v/>
      </c>
      <c r="CK2006" s="32" t="str">
        <f t="shared" si="576"/>
        <v/>
      </c>
      <c r="CL2006" s="32" t="str">
        <f t="shared" si="577"/>
        <v/>
      </c>
      <c r="CM2006" s="32" t="str">
        <f t="shared" si="578"/>
        <v/>
      </c>
      <c r="CN2006" s="32" t="str">
        <f t="shared" si="579"/>
        <v/>
      </c>
    </row>
    <row r="2007" spans="71:92" x14ac:dyDescent="0.3">
      <c r="BS2007" s="32" t="str">
        <f>IF(Kiadasi_kiseroiv!$K$2=BT2007,BV2007,"")</f>
        <v/>
      </c>
      <c r="BT2007" s="34" t="str">
        <f t="shared" si="562"/>
        <v/>
      </c>
      <c r="BU2007" s="32" t="str">
        <f t="shared" si="563"/>
        <v/>
      </c>
      <c r="BV2007" s="32" t="str">
        <f t="shared" si="564"/>
        <v/>
      </c>
      <c r="BW2007" s="32" t="str">
        <f t="shared" si="565"/>
        <v/>
      </c>
      <c r="BX2007" s="32" t="str">
        <f t="shared" si="566"/>
        <v/>
      </c>
      <c r="BY2007" s="32" t="str">
        <f t="shared" si="567"/>
        <v/>
      </c>
      <c r="BZ2007" s="32" t="str">
        <f t="shared" si="568"/>
        <v/>
      </c>
      <c r="CA2007" s="32" t="str">
        <f t="shared" si="569"/>
        <v/>
      </c>
      <c r="CB2007" s="33">
        <f>IF(COUNTIF($CD$7:CD2007,CD2007)=1,CD2007,CD2007+COUNTIF($CD$6:CD2006,CD2007))</f>
        <v>57153</v>
      </c>
      <c r="CC2007" s="34">
        <f t="shared" si="570"/>
        <v>55153</v>
      </c>
      <c r="CD2007" s="32">
        <f t="shared" si="571"/>
        <v>55153</v>
      </c>
      <c r="CE2007" s="32">
        <f t="shared" si="572"/>
        <v>0</v>
      </c>
      <c r="CF2007" s="32">
        <f t="shared" si="573"/>
        <v>0</v>
      </c>
      <c r="CG2007" s="32" t="str">
        <f t="shared" si="574"/>
        <v/>
      </c>
      <c r="CH2007" s="32">
        <v>2002</v>
      </c>
      <c r="CI2007" s="32" t="s">
        <v>6</v>
      </c>
      <c r="CJ2007" s="32" t="str">
        <f t="shared" si="575"/>
        <v/>
      </c>
      <c r="CK2007" s="32" t="str">
        <f t="shared" si="576"/>
        <v/>
      </c>
      <c r="CL2007" s="32" t="str">
        <f t="shared" si="577"/>
        <v/>
      </c>
      <c r="CM2007" s="32" t="str">
        <f t="shared" si="578"/>
        <v/>
      </c>
      <c r="CN2007" s="32" t="str">
        <f t="shared" si="579"/>
        <v/>
      </c>
    </row>
    <row r="2008" spans="71:92" x14ac:dyDescent="0.3">
      <c r="BS2008" s="32" t="str">
        <f>IF(Kiadasi_kiseroiv!$K$2=BT2008,BV2008,"")</f>
        <v/>
      </c>
      <c r="BT2008" s="34" t="str">
        <f t="shared" si="562"/>
        <v/>
      </c>
      <c r="BU2008" s="32" t="str">
        <f t="shared" si="563"/>
        <v/>
      </c>
      <c r="BV2008" s="32" t="str">
        <f t="shared" si="564"/>
        <v/>
      </c>
      <c r="BW2008" s="32" t="str">
        <f t="shared" si="565"/>
        <v/>
      </c>
      <c r="BX2008" s="32" t="str">
        <f t="shared" si="566"/>
        <v/>
      </c>
      <c r="BY2008" s="32" t="str">
        <f t="shared" si="567"/>
        <v/>
      </c>
      <c r="BZ2008" s="32" t="str">
        <f t="shared" si="568"/>
        <v/>
      </c>
      <c r="CA2008" s="32" t="str">
        <f t="shared" si="569"/>
        <v/>
      </c>
      <c r="CB2008" s="33">
        <f>IF(COUNTIF($CD$7:CD2008,CD2008)=1,CD2008,CD2008+COUNTIF($CD$6:CD2007,CD2008))</f>
        <v>57154</v>
      </c>
      <c r="CC2008" s="34">
        <f t="shared" si="570"/>
        <v>55153</v>
      </c>
      <c r="CD2008" s="32">
        <f t="shared" si="571"/>
        <v>55153</v>
      </c>
      <c r="CE2008" s="32">
        <f t="shared" si="572"/>
        <v>0</v>
      </c>
      <c r="CF2008" s="32">
        <f t="shared" si="573"/>
        <v>0</v>
      </c>
      <c r="CG2008" s="32" t="str">
        <f t="shared" si="574"/>
        <v/>
      </c>
      <c r="CH2008" s="32">
        <v>2003</v>
      </c>
      <c r="CI2008" s="32" t="s">
        <v>6</v>
      </c>
      <c r="CJ2008" s="32" t="str">
        <f t="shared" si="575"/>
        <v/>
      </c>
      <c r="CK2008" s="32" t="str">
        <f t="shared" si="576"/>
        <v/>
      </c>
      <c r="CL2008" s="32" t="str">
        <f t="shared" si="577"/>
        <v/>
      </c>
      <c r="CM2008" s="32" t="str">
        <f t="shared" si="578"/>
        <v/>
      </c>
      <c r="CN2008" s="32" t="str">
        <f t="shared" si="579"/>
        <v/>
      </c>
    </row>
    <row r="2009" spans="71:92" x14ac:dyDescent="0.3">
      <c r="BS2009" s="32" t="str">
        <f>IF(Kiadasi_kiseroiv!$K$2=BT2009,BV2009,"")</f>
        <v/>
      </c>
      <c r="BT2009" s="34" t="str">
        <f t="shared" si="562"/>
        <v/>
      </c>
      <c r="BU2009" s="32" t="str">
        <f t="shared" si="563"/>
        <v/>
      </c>
      <c r="BV2009" s="32" t="str">
        <f t="shared" si="564"/>
        <v/>
      </c>
      <c r="BW2009" s="32" t="str">
        <f t="shared" si="565"/>
        <v/>
      </c>
      <c r="BX2009" s="32" t="str">
        <f t="shared" si="566"/>
        <v/>
      </c>
      <c r="BY2009" s="32" t="str">
        <f t="shared" si="567"/>
        <v/>
      </c>
      <c r="BZ2009" s="32" t="str">
        <f t="shared" si="568"/>
        <v/>
      </c>
      <c r="CA2009" s="32" t="str">
        <f t="shared" si="569"/>
        <v/>
      </c>
      <c r="CB2009" s="33">
        <f>IF(COUNTIF($CD$7:CD2009,CD2009)=1,CD2009,CD2009+COUNTIF($CD$6:CD2008,CD2009))</f>
        <v>57155</v>
      </c>
      <c r="CC2009" s="34">
        <f t="shared" si="570"/>
        <v>55153</v>
      </c>
      <c r="CD2009" s="32">
        <f t="shared" si="571"/>
        <v>55153</v>
      </c>
      <c r="CE2009" s="32">
        <f t="shared" si="572"/>
        <v>0</v>
      </c>
      <c r="CF2009" s="32">
        <f t="shared" si="573"/>
        <v>0</v>
      </c>
      <c r="CG2009" s="32" t="str">
        <f t="shared" si="574"/>
        <v/>
      </c>
      <c r="CH2009" s="32">
        <v>2004</v>
      </c>
      <c r="CI2009" s="32" t="s">
        <v>6</v>
      </c>
      <c r="CJ2009" s="32" t="str">
        <f t="shared" si="575"/>
        <v/>
      </c>
      <c r="CK2009" s="32" t="str">
        <f t="shared" si="576"/>
        <v/>
      </c>
      <c r="CL2009" s="32" t="str">
        <f t="shared" si="577"/>
        <v/>
      </c>
      <c r="CM2009" s="32" t="str">
        <f t="shared" si="578"/>
        <v/>
      </c>
      <c r="CN2009" s="32" t="str">
        <f t="shared" si="579"/>
        <v/>
      </c>
    </row>
    <row r="2010" spans="71:92" x14ac:dyDescent="0.3">
      <c r="BS2010" s="32" t="str">
        <f>IF(Kiadasi_kiseroiv!$K$2=BT2010,BV2010,"")</f>
        <v/>
      </c>
      <c r="BT2010" s="34" t="str">
        <f t="shared" si="562"/>
        <v/>
      </c>
      <c r="BU2010" s="32" t="str">
        <f t="shared" si="563"/>
        <v/>
      </c>
      <c r="BV2010" s="32" t="str">
        <f t="shared" si="564"/>
        <v/>
      </c>
      <c r="BW2010" s="32" t="str">
        <f t="shared" si="565"/>
        <v/>
      </c>
      <c r="BX2010" s="32" t="str">
        <f t="shared" si="566"/>
        <v/>
      </c>
      <c r="BY2010" s="32" t="str">
        <f t="shared" si="567"/>
        <v/>
      </c>
      <c r="BZ2010" s="32" t="str">
        <f t="shared" si="568"/>
        <v/>
      </c>
      <c r="CA2010" s="32" t="str">
        <f t="shared" si="569"/>
        <v/>
      </c>
      <c r="CB2010" s="33">
        <f>IF(COUNTIF($CD$7:CD2010,CD2010)=1,CD2010,CD2010+COUNTIF($CD$6:CD2009,CD2010))</f>
        <v>57156</v>
      </c>
      <c r="CC2010" s="34">
        <f t="shared" si="570"/>
        <v>55153</v>
      </c>
      <c r="CD2010" s="32">
        <f t="shared" si="571"/>
        <v>55153</v>
      </c>
      <c r="CE2010" s="32">
        <f t="shared" si="572"/>
        <v>0</v>
      </c>
      <c r="CF2010" s="32">
        <f t="shared" si="573"/>
        <v>0</v>
      </c>
      <c r="CG2010" s="32" t="str">
        <f t="shared" si="574"/>
        <v/>
      </c>
      <c r="CH2010" s="32">
        <v>2005</v>
      </c>
      <c r="CI2010" s="32" t="s">
        <v>6</v>
      </c>
      <c r="CJ2010" s="32" t="str">
        <f t="shared" si="575"/>
        <v/>
      </c>
      <c r="CK2010" s="32" t="str">
        <f t="shared" si="576"/>
        <v/>
      </c>
      <c r="CL2010" s="32" t="str">
        <f t="shared" si="577"/>
        <v/>
      </c>
      <c r="CM2010" s="32" t="str">
        <f t="shared" si="578"/>
        <v/>
      </c>
      <c r="CN2010" s="32" t="str">
        <f t="shared" si="579"/>
        <v/>
      </c>
    </row>
    <row r="2011" spans="71:92" x14ac:dyDescent="0.3">
      <c r="BS2011" s="32" t="str">
        <f>IF(Kiadasi_kiseroiv!$K$2=BT2011,BV2011,"")</f>
        <v/>
      </c>
      <c r="BT2011" s="34" t="str">
        <f t="shared" si="562"/>
        <v/>
      </c>
      <c r="BU2011" s="32" t="str">
        <f t="shared" si="563"/>
        <v/>
      </c>
      <c r="BV2011" s="32" t="str">
        <f t="shared" si="564"/>
        <v/>
      </c>
      <c r="BW2011" s="32" t="str">
        <f t="shared" si="565"/>
        <v/>
      </c>
      <c r="BX2011" s="32" t="str">
        <f t="shared" si="566"/>
        <v/>
      </c>
      <c r="BY2011" s="32" t="str">
        <f t="shared" si="567"/>
        <v/>
      </c>
      <c r="BZ2011" s="32" t="str">
        <f t="shared" si="568"/>
        <v/>
      </c>
      <c r="CA2011" s="32" t="str">
        <f t="shared" si="569"/>
        <v/>
      </c>
      <c r="CB2011" s="33">
        <f>IF(COUNTIF($CD$7:CD2011,CD2011)=1,CD2011,CD2011+COUNTIF($CD$6:CD2010,CD2011))</f>
        <v>57157</v>
      </c>
      <c r="CC2011" s="34">
        <f t="shared" si="570"/>
        <v>55153</v>
      </c>
      <c r="CD2011" s="32">
        <f t="shared" si="571"/>
        <v>55153</v>
      </c>
      <c r="CE2011" s="32">
        <f t="shared" si="572"/>
        <v>0</v>
      </c>
      <c r="CF2011" s="32">
        <f t="shared" si="573"/>
        <v>0</v>
      </c>
      <c r="CG2011" s="32" t="str">
        <f t="shared" si="574"/>
        <v/>
      </c>
      <c r="CH2011" s="32">
        <v>2006</v>
      </c>
      <c r="CI2011" s="32" t="s">
        <v>6</v>
      </c>
      <c r="CJ2011" s="32" t="str">
        <f t="shared" si="575"/>
        <v/>
      </c>
      <c r="CK2011" s="32" t="str">
        <f t="shared" si="576"/>
        <v/>
      </c>
      <c r="CL2011" s="32" t="str">
        <f t="shared" si="577"/>
        <v/>
      </c>
      <c r="CM2011" s="32" t="str">
        <f t="shared" si="578"/>
        <v/>
      </c>
      <c r="CN2011" s="32" t="str">
        <f t="shared" si="579"/>
        <v/>
      </c>
    </row>
    <row r="2012" spans="71:92" x14ac:dyDescent="0.3">
      <c r="BS2012" s="32" t="str">
        <f>IF(Kiadasi_kiseroiv!$K$2=BT2012,BV2012,"")</f>
        <v/>
      </c>
      <c r="BT2012" s="34" t="str">
        <f t="shared" si="562"/>
        <v/>
      </c>
      <c r="BU2012" s="32" t="str">
        <f t="shared" si="563"/>
        <v/>
      </c>
      <c r="BV2012" s="32" t="str">
        <f t="shared" si="564"/>
        <v/>
      </c>
      <c r="BW2012" s="32" t="str">
        <f t="shared" si="565"/>
        <v/>
      </c>
      <c r="BX2012" s="32" t="str">
        <f t="shared" si="566"/>
        <v/>
      </c>
      <c r="BY2012" s="32" t="str">
        <f t="shared" si="567"/>
        <v/>
      </c>
      <c r="BZ2012" s="32" t="str">
        <f t="shared" si="568"/>
        <v/>
      </c>
      <c r="CA2012" s="32" t="str">
        <f t="shared" si="569"/>
        <v/>
      </c>
      <c r="CB2012" s="33">
        <f>IF(COUNTIF($CD$7:CD2012,CD2012)=1,CD2012,CD2012+COUNTIF($CD$6:CD2011,CD2012))</f>
        <v>57158</v>
      </c>
      <c r="CC2012" s="34">
        <f t="shared" si="570"/>
        <v>55153</v>
      </c>
      <c r="CD2012" s="32">
        <f t="shared" si="571"/>
        <v>55153</v>
      </c>
      <c r="CE2012" s="32">
        <f t="shared" si="572"/>
        <v>0</v>
      </c>
      <c r="CF2012" s="32">
        <f t="shared" si="573"/>
        <v>0</v>
      </c>
      <c r="CG2012" s="32" t="str">
        <f t="shared" si="574"/>
        <v/>
      </c>
      <c r="CH2012" s="32">
        <v>2007</v>
      </c>
      <c r="CI2012" s="32" t="s">
        <v>6</v>
      </c>
      <c r="CJ2012" s="32" t="str">
        <f t="shared" si="575"/>
        <v/>
      </c>
      <c r="CK2012" s="32" t="str">
        <f t="shared" si="576"/>
        <v/>
      </c>
      <c r="CL2012" s="32" t="str">
        <f t="shared" si="577"/>
        <v/>
      </c>
      <c r="CM2012" s="32" t="str">
        <f t="shared" si="578"/>
        <v/>
      </c>
      <c r="CN2012" s="32" t="str">
        <f t="shared" si="579"/>
        <v/>
      </c>
    </row>
    <row r="2013" spans="71:92" x14ac:dyDescent="0.3">
      <c r="BS2013" s="32" t="str">
        <f>IF(Kiadasi_kiseroiv!$K$2=BT2013,BV2013,"")</f>
        <v/>
      </c>
      <c r="BT2013" s="34" t="str">
        <f t="shared" si="562"/>
        <v/>
      </c>
      <c r="BU2013" s="32" t="str">
        <f t="shared" si="563"/>
        <v/>
      </c>
      <c r="BV2013" s="32" t="str">
        <f t="shared" si="564"/>
        <v/>
      </c>
      <c r="BW2013" s="32" t="str">
        <f t="shared" si="565"/>
        <v/>
      </c>
      <c r="BX2013" s="32" t="str">
        <f t="shared" si="566"/>
        <v/>
      </c>
      <c r="BY2013" s="32" t="str">
        <f t="shared" si="567"/>
        <v/>
      </c>
      <c r="BZ2013" s="32" t="str">
        <f t="shared" si="568"/>
        <v/>
      </c>
      <c r="CA2013" s="32" t="str">
        <f t="shared" si="569"/>
        <v/>
      </c>
      <c r="CB2013" s="33">
        <f>IF(COUNTIF($CD$7:CD2013,CD2013)=1,CD2013,CD2013+COUNTIF($CD$6:CD2012,CD2013))</f>
        <v>57159</v>
      </c>
      <c r="CC2013" s="34">
        <f t="shared" si="570"/>
        <v>55153</v>
      </c>
      <c r="CD2013" s="32">
        <f t="shared" si="571"/>
        <v>55153</v>
      </c>
      <c r="CE2013" s="32">
        <f t="shared" si="572"/>
        <v>0</v>
      </c>
      <c r="CF2013" s="32">
        <f t="shared" si="573"/>
        <v>0</v>
      </c>
      <c r="CG2013" s="32" t="str">
        <f t="shared" si="574"/>
        <v/>
      </c>
      <c r="CH2013" s="32">
        <v>2008</v>
      </c>
      <c r="CI2013" s="32" t="s">
        <v>6</v>
      </c>
      <c r="CJ2013" s="32" t="str">
        <f t="shared" si="575"/>
        <v/>
      </c>
      <c r="CK2013" s="32" t="str">
        <f t="shared" si="576"/>
        <v/>
      </c>
      <c r="CL2013" s="32" t="str">
        <f t="shared" si="577"/>
        <v/>
      </c>
      <c r="CM2013" s="32" t="str">
        <f t="shared" si="578"/>
        <v/>
      </c>
      <c r="CN2013" s="32" t="str">
        <f t="shared" si="579"/>
        <v/>
      </c>
    </row>
    <row r="2014" spans="71:92" x14ac:dyDescent="0.3">
      <c r="BS2014" s="32" t="str">
        <f>IF(Kiadasi_kiseroiv!$K$2=BT2014,BV2014,"")</f>
        <v/>
      </c>
      <c r="BT2014" s="34" t="str">
        <f t="shared" si="562"/>
        <v/>
      </c>
      <c r="BU2014" s="32" t="str">
        <f t="shared" si="563"/>
        <v/>
      </c>
      <c r="BV2014" s="32" t="str">
        <f t="shared" si="564"/>
        <v/>
      </c>
      <c r="BW2014" s="32" t="str">
        <f t="shared" si="565"/>
        <v/>
      </c>
      <c r="BX2014" s="32" t="str">
        <f t="shared" si="566"/>
        <v/>
      </c>
      <c r="BY2014" s="32" t="str">
        <f t="shared" si="567"/>
        <v/>
      </c>
      <c r="BZ2014" s="32" t="str">
        <f t="shared" si="568"/>
        <v/>
      </c>
      <c r="CA2014" s="32" t="str">
        <f t="shared" si="569"/>
        <v/>
      </c>
      <c r="CB2014" s="33">
        <f>IF(COUNTIF($CD$7:CD2014,CD2014)=1,CD2014,CD2014+COUNTIF($CD$6:CD2013,CD2014))</f>
        <v>57160</v>
      </c>
      <c r="CC2014" s="34">
        <f t="shared" si="570"/>
        <v>55153</v>
      </c>
      <c r="CD2014" s="32">
        <f t="shared" si="571"/>
        <v>55153</v>
      </c>
      <c r="CE2014" s="32">
        <f t="shared" si="572"/>
        <v>0</v>
      </c>
      <c r="CF2014" s="32">
        <f t="shared" si="573"/>
        <v>0</v>
      </c>
      <c r="CG2014" s="32" t="str">
        <f t="shared" si="574"/>
        <v/>
      </c>
      <c r="CH2014" s="32">
        <v>2009</v>
      </c>
      <c r="CI2014" s="32" t="s">
        <v>6</v>
      </c>
      <c r="CJ2014" s="32" t="str">
        <f t="shared" si="575"/>
        <v/>
      </c>
      <c r="CK2014" s="32" t="str">
        <f t="shared" si="576"/>
        <v/>
      </c>
      <c r="CL2014" s="32" t="str">
        <f t="shared" si="577"/>
        <v/>
      </c>
      <c r="CM2014" s="32" t="str">
        <f t="shared" si="578"/>
        <v/>
      </c>
      <c r="CN2014" s="32" t="str">
        <f t="shared" si="579"/>
        <v/>
      </c>
    </row>
    <row r="2015" spans="71:92" x14ac:dyDescent="0.3">
      <c r="BS2015" s="32" t="str">
        <f>IF(Kiadasi_kiseroiv!$K$2=BT2015,BV2015,"")</f>
        <v/>
      </c>
      <c r="BT2015" s="34" t="str">
        <f t="shared" si="562"/>
        <v/>
      </c>
      <c r="BU2015" s="32" t="str">
        <f t="shared" si="563"/>
        <v/>
      </c>
      <c r="BV2015" s="32" t="str">
        <f t="shared" si="564"/>
        <v/>
      </c>
      <c r="BW2015" s="32" t="str">
        <f t="shared" si="565"/>
        <v/>
      </c>
      <c r="BX2015" s="32" t="str">
        <f t="shared" si="566"/>
        <v/>
      </c>
      <c r="BY2015" s="32" t="str">
        <f t="shared" si="567"/>
        <v/>
      </c>
      <c r="BZ2015" s="32" t="str">
        <f t="shared" si="568"/>
        <v/>
      </c>
      <c r="CA2015" s="32" t="str">
        <f t="shared" si="569"/>
        <v/>
      </c>
      <c r="CB2015" s="33">
        <f>IF(COUNTIF($CD$7:CD2015,CD2015)=1,CD2015,CD2015+COUNTIF($CD$6:CD2014,CD2015))</f>
        <v>57161</v>
      </c>
      <c r="CC2015" s="34">
        <f t="shared" si="570"/>
        <v>55153</v>
      </c>
      <c r="CD2015" s="32">
        <f t="shared" si="571"/>
        <v>55153</v>
      </c>
      <c r="CE2015" s="32">
        <f t="shared" si="572"/>
        <v>0</v>
      </c>
      <c r="CF2015" s="32">
        <f t="shared" si="573"/>
        <v>0</v>
      </c>
      <c r="CG2015" s="32" t="str">
        <f t="shared" si="574"/>
        <v/>
      </c>
      <c r="CH2015" s="32">
        <v>2010</v>
      </c>
      <c r="CI2015" s="32" t="s">
        <v>6</v>
      </c>
      <c r="CJ2015" s="32" t="str">
        <f t="shared" si="575"/>
        <v/>
      </c>
      <c r="CK2015" s="32" t="str">
        <f t="shared" si="576"/>
        <v/>
      </c>
      <c r="CL2015" s="32" t="str">
        <f t="shared" si="577"/>
        <v/>
      </c>
      <c r="CM2015" s="32" t="str">
        <f t="shared" si="578"/>
        <v/>
      </c>
      <c r="CN2015" s="32" t="str">
        <f t="shared" si="579"/>
        <v/>
      </c>
    </row>
    <row r="2016" spans="71:92" x14ac:dyDescent="0.3">
      <c r="BS2016" s="32" t="str">
        <f>IF(Kiadasi_kiseroiv!$K$2=BT2016,BV2016,"")</f>
        <v/>
      </c>
      <c r="BT2016" s="34" t="str">
        <f t="shared" si="562"/>
        <v/>
      </c>
      <c r="BU2016" s="32" t="str">
        <f t="shared" si="563"/>
        <v/>
      </c>
      <c r="BV2016" s="32" t="str">
        <f t="shared" si="564"/>
        <v/>
      </c>
      <c r="BW2016" s="32" t="str">
        <f t="shared" si="565"/>
        <v/>
      </c>
      <c r="BX2016" s="32" t="str">
        <f t="shared" si="566"/>
        <v/>
      </c>
      <c r="BY2016" s="32" t="str">
        <f t="shared" si="567"/>
        <v/>
      </c>
      <c r="BZ2016" s="32" t="str">
        <f t="shared" si="568"/>
        <v/>
      </c>
      <c r="CA2016" s="32" t="str">
        <f t="shared" si="569"/>
        <v/>
      </c>
      <c r="CB2016" s="33">
        <f>IF(COUNTIF($CD$7:CD2016,CD2016)=1,CD2016,CD2016+COUNTIF($CD$6:CD2015,CD2016))</f>
        <v>57162</v>
      </c>
      <c r="CC2016" s="34">
        <f t="shared" si="570"/>
        <v>55153</v>
      </c>
      <c r="CD2016" s="32">
        <f t="shared" si="571"/>
        <v>55153</v>
      </c>
      <c r="CE2016" s="32">
        <f t="shared" si="572"/>
        <v>0</v>
      </c>
      <c r="CF2016" s="32">
        <f t="shared" si="573"/>
        <v>0</v>
      </c>
      <c r="CG2016" s="32" t="str">
        <f t="shared" si="574"/>
        <v/>
      </c>
      <c r="CH2016" s="32">
        <v>2011</v>
      </c>
      <c r="CI2016" s="32" t="s">
        <v>6</v>
      </c>
      <c r="CJ2016" s="32" t="str">
        <f t="shared" si="575"/>
        <v/>
      </c>
      <c r="CK2016" s="32" t="str">
        <f t="shared" si="576"/>
        <v/>
      </c>
      <c r="CL2016" s="32" t="str">
        <f t="shared" si="577"/>
        <v/>
      </c>
      <c r="CM2016" s="32" t="str">
        <f t="shared" si="578"/>
        <v/>
      </c>
      <c r="CN2016" s="32" t="str">
        <f t="shared" si="579"/>
        <v/>
      </c>
    </row>
    <row r="2017" spans="71:92" x14ac:dyDescent="0.3">
      <c r="BS2017" s="32" t="str">
        <f>IF(Kiadasi_kiseroiv!$K$2=BT2017,BV2017,"")</f>
        <v/>
      </c>
      <c r="BT2017" s="34" t="str">
        <f t="shared" si="562"/>
        <v/>
      </c>
      <c r="BU2017" s="32" t="str">
        <f t="shared" si="563"/>
        <v/>
      </c>
      <c r="BV2017" s="32" t="str">
        <f t="shared" si="564"/>
        <v/>
      </c>
      <c r="BW2017" s="32" t="str">
        <f t="shared" si="565"/>
        <v/>
      </c>
      <c r="BX2017" s="32" t="str">
        <f t="shared" si="566"/>
        <v/>
      </c>
      <c r="BY2017" s="32" t="str">
        <f t="shared" si="567"/>
        <v/>
      </c>
      <c r="BZ2017" s="32" t="str">
        <f t="shared" si="568"/>
        <v/>
      </c>
      <c r="CA2017" s="32" t="str">
        <f t="shared" si="569"/>
        <v/>
      </c>
      <c r="CB2017" s="33">
        <f>IF(COUNTIF($CD$7:CD2017,CD2017)=1,CD2017,CD2017+COUNTIF($CD$6:CD2016,CD2017))</f>
        <v>57163</v>
      </c>
      <c r="CC2017" s="34">
        <f t="shared" si="570"/>
        <v>55153</v>
      </c>
      <c r="CD2017" s="32">
        <f t="shared" si="571"/>
        <v>55153</v>
      </c>
      <c r="CE2017" s="32">
        <f t="shared" si="572"/>
        <v>0</v>
      </c>
      <c r="CF2017" s="32">
        <f t="shared" si="573"/>
        <v>0</v>
      </c>
      <c r="CG2017" s="32" t="str">
        <f t="shared" si="574"/>
        <v/>
      </c>
      <c r="CH2017" s="32">
        <v>2012</v>
      </c>
      <c r="CI2017" s="32" t="s">
        <v>6</v>
      </c>
      <c r="CJ2017" s="32" t="str">
        <f t="shared" si="575"/>
        <v/>
      </c>
      <c r="CK2017" s="32" t="str">
        <f t="shared" si="576"/>
        <v/>
      </c>
      <c r="CL2017" s="32" t="str">
        <f t="shared" si="577"/>
        <v/>
      </c>
      <c r="CM2017" s="32" t="str">
        <f t="shared" si="578"/>
        <v/>
      </c>
      <c r="CN2017" s="32" t="str">
        <f t="shared" si="579"/>
        <v/>
      </c>
    </row>
    <row r="2018" spans="71:92" x14ac:dyDescent="0.3">
      <c r="BS2018" s="32" t="str">
        <f>IF(Kiadasi_kiseroiv!$K$2=BT2018,BV2018,"")</f>
        <v/>
      </c>
      <c r="BT2018" s="34" t="str">
        <f t="shared" si="562"/>
        <v/>
      </c>
      <c r="BU2018" s="32" t="str">
        <f t="shared" si="563"/>
        <v/>
      </c>
      <c r="BV2018" s="32" t="str">
        <f t="shared" si="564"/>
        <v/>
      </c>
      <c r="BW2018" s="32" t="str">
        <f t="shared" si="565"/>
        <v/>
      </c>
      <c r="BX2018" s="32" t="str">
        <f t="shared" si="566"/>
        <v/>
      </c>
      <c r="BY2018" s="32" t="str">
        <f t="shared" si="567"/>
        <v/>
      </c>
      <c r="BZ2018" s="32" t="str">
        <f t="shared" si="568"/>
        <v/>
      </c>
      <c r="CA2018" s="32" t="str">
        <f t="shared" si="569"/>
        <v/>
      </c>
      <c r="CB2018" s="33">
        <f>IF(COUNTIF($CD$7:CD2018,CD2018)=1,CD2018,CD2018+COUNTIF($CD$6:CD2017,CD2018))</f>
        <v>57164</v>
      </c>
      <c r="CC2018" s="34">
        <f t="shared" si="570"/>
        <v>55153</v>
      </c>
      <c r="CD2018" s="32">
        <f t="shared" si="571"/>
        <v>55153</v>
      </c>
      <c r="CE2018" s="32">
        <f t="shared" si="572"/>
        <v>0</v>
      </c>
      <c r="CF2018" s="32">
        <f t="shared" si="573"/>
        <v>0</v>
      </c>
      <c r="CG2018" s="32" t="str">
        <f t="shared" si="574"/>
        <v/>
      </c>
      <c r="CH2018" s="32">
        <v>2013</v>
      </c>
      <c r="CI2018" s="32" t="s">
        <v>6</v>
      </c>
      <c r="CJ2018" s="32" t="str">
        <f t="shared" si="575"/>
        <v/>
      </c>
      <c r="CK2018" s="32" t="str">
        <f t="shared" si="576"/>
        <v/>
      </c>
      <c r="CL2018" s="32" t="str">
        <f t="shared" si="577"/>
        <v/>
      </c>
      <c r="CM2018" s="32" t="str">
        <f t="shared" si="578"/>
        <v/>
      </c>
      <c r="CN2018" s="32" t="str">
        <f t="shared" si="579"/>
        <v/>
      </c>
    </row>
    <row r="2019" spans="71:92" x14ac:dyDescent="0.3">
      <c r="BS2019" s="32" t="str">
        <f>IF(Kiadasi_kiseroiv!$K$2=BT2019,BV2019,"")</f>
        <v/>
      </c>
      <c r="BT2019" s="34" t="str">
        <f t="shared" si="562"/>
        <v/>
      </c>
      <c r="BU2019" s="32" t="str">
        <f t="shared" si="563"/>
        <v/>
      </c>
      <c r="BV2019" s="32" t="str">
        <f t="shared" si="564"/>
        <v/>
      </c>
      <c r="BW2019" s="32" t="str">
        <f t="shared" si="565"/>
        <v/>
      </c>
      <c r="BX2019" s="32" t="str">
        <f t="shared" si="566"/>
        <v/>
      </c>
      <c r="BY2019" s="32" t="str">
        <f t="shared" si="567"/>
        <v/>
      </c>
      <c r="BZ2019" s="32" t="str">
        <f t="shared" si="568"/>
        <v/>
      </c>
      <c r="CA2019" s="32" t="str">
        <f t="shared" si="569"/>
        <v/>
      </c>
      <c r="CB2019" s="33">
        <f>IF(COUNTIF($CD$7:CD2019,CD2019)=1,CD2019,CD2019+COUNTIF($CD$6:CD2018,CD2019))</f>
        <v>57165</v>
      </c>
      <c r="CC2019" s="34">
        <f t="shared" si="570"/>
        <v>55153</v>
      </c>
      <c r="CD2019" s="32">
        <f t="shared" si="571"/>
        <v>55153</v>
      </c>
      <c r="CE2019" s="32">
        <f t="shared" si="572"/>
        <v>0</v>
      </c>
      <c r="CF2019" s="32">
        <f t="shared" si="573"/>
        <v>0</v>
      </c>
      <c r="CG2019" s="32" t="str">
        <f t="shared" si="574"/>
        <v/>
      </c>
      <c r="CH2019" s="32">
        <v>2014</v>
      </c>
      <c r="CI2019" s="32" t="s">
        <v>6</v>
      </c>
      <c r="CJ2019" s="32" t="str">
        <f t="shared" si="575"/>
        <v/>
      </c>
      <c r="CK2019" s="32" t="str">
        <f t="shared" si="576"/>
        <v/>
      </c>
      <c r="CL2019" s="32" t="str">
        <f t="shared" si="577"/>
        <v/>
      </c>
      <c r="CM2019" s="32" t="str">
        <f t="shared" si="578"/>
        <v/>
      </c>
      <c r="CN2019" s="32" t="str">
        <f t="shared" si="579"/>
        <v/>
      </c>
    </row>
    <row r="2020" spans="71:92" x14ac:dyDescent="0.3">
      <c r="BS2020" s="32" t="str">
        <f>IF(Kiadasi_kiseroiv!$K$2=BT2020,BV2020,"")</f>
        <v/>
      </c>
      <c r="BT2020" s="34" t="str">
        <f t="shared" si="562"/>
        <v/>
      </c>
      <c r="BU2020" s="32" t="str">
        <f t="shared" si="563"/>
        <v/>
      </c>
      <c r="BV2020" s="32" t="str">
        <f t="shared" si="564"/>
        <v/>
      </c>
      <c r="BW2020" s="32" t="str">
        <f t="shared" si="565"/>
        <v/>
      </c>
      <c r="BX2020" s="32" t="str">
        <f t="shared" si="566"/>
        <v/>
      </c>
      <c r="BY2020" s="32" t="str">
        <f t="shared" si="567"/>
        <v/>
      </c>
      <c r="BZ2020" s="32" t="str">
        <f t="shared" si="568"/>
        <v/>
      </c>
      <c r="CA2020" s="32" t="str">
        <f t="shared" si="569"/>
        <v/>
      </c>
      <c r="CB2020" s="33">
        <f>IF(COUNTIF($CD$7:CD2020,CD2020)=1,CD2020,CD2020+COUNTIF($CD$6:CD2019,CD2020))</f>
        <v>57166</v>
      </c>
      <c r="CC2020" s="34">
        <f t="shared" si="570"/>
        <v>55153</v>
      </c>
      <c r="CD2020" s="32">
        <f t="shared" si="571"/>
        <v>55153</v>
      </c>
      <c r="CE2020" s="32">
        <f t="shared" si="572"/>
        <v>0</v>
      </c>
      <c r="CF2020" s="32">
        <f t="shared" si="573"/>
        <v>0</v>
      </c>
      <c r="CG2020" s="32" t="str">
        <f t="shared" si="574"/>
        <v/>
      </c>
      <c r="CH2020" s="32">
        <v>2015</v>
      </c>
      <c r="CI2020" s="32" t="s">
        <v>6</v>
      </c>
      <c r="CJ2020" s="32" t="str">
        <f t="shared" si="575"/>
        <v/>
      </c>
      <c r="CK2020" s="32" t="str">
        <f t="shared" si="576"/>
        <v/>
      </c>
      <c r="CL2020" s="32" t="str">
        <f t="shared" si="577"/>
        <v/>
      </c>
      <c r="CM2020" s="32" t="str">
        <f t="shared" si="578"/>
        <v/>
      </c>
      <c r="CN2020" s="32" t="str">
        <f t="shared" si="579"/>
        <v/>
      </c>
    </row>
    <row r="2021" spans="71:92" x14ac:dyDescent="0.3">
      <c r="BS2021" s="32" t="str">
        <f>IF(Kiadasi_kiseroiv!$K$2=BT2021,BV2021,"")</f>
        <v/>
      </c>
      <c r="BT2021" s="34" t="str">
        <f t="shared" si="562"/>
        <v/>
      </c>
      <c r="BU2021" s="32" t="str">
        <f t="shared" si="563"/>
        <v/>
      </c>
      <c r="BV2021" s="32" t="str">
        <f t="shared" si="564"/>
        <v/>
      </c>
      <c r="BW2021" s="32" t="str">
        <f t="shared" si="565"/>
        <v/>
      </c>
      <c r="BX2021" s="32" t="str">
        <f t="shared" si="566"/>
        <v/>
      </c>
      <c r="BY2021" s="32" t="str">
        <f t="shared" si="567"/>
        <v/>
      </c>
      <c r="BZ2021" s="32" t="str">
        <f t="shared" si="568"/>
        <v/>
      </c>
      <c r="CA2021" s="32" t="str">
        <f t="shared" si="569"/>
        <v/>
      </c>
      <c r="CB2021" s="33">
        <f>IF(COUNTIF($CD$7:CD2021,CD2021)=1,CD2021,CD2021+COUNTIF($CD$6:CD2020,CD2021))</f>
        <v>57167</v>
      </c>
      <c r="CC2021" s="34">
        <f t="shared" si="570"/>
        <v>55153</v>
      </c>
      <c r="CD2021" s="32">
        <f t="shared" si="571"/>
        <v>55153</v>
      </c>
      <c r="CE2021" s="32">
        <f t="shared" si="572"/>
        <v>0</v>
      </c>
      <c r="CF2021" s="32">
        <f t="shared" si="573"/>
        <v>0</v>
      </c>
      <c r="CG2021" s="32" t="str">
        <f t="shared" si="574"/>
        <v/>
      </c>
      <c r="CH2021" s="32">
        <v>2016</v>
      </c>
      <c r="CI2021" s="32" t="s">
        <v>6</v>
      </c>
      <c r="CJ2021" s="32" t="str">
        <f t="shared" si="575"/>
        <v/>
      </c>
      <c r="CK2021" s="32" t="str">
        <f t="shared" si="576"/>
        <v/>
      </c>
      <c r="CL2021" s="32" t="str">
        <f t="shared" si="577"/>
        <v/>
      </c>
      <c r="CM2021" s="32" t="str">
        <f t="shared" si="578"/>
        <v/>
      </c>
      <c r="CN2021" s="32" t="str">
        <f t="shared" si="579"/>
        <v/>
      </c>
    </row>
    <row r="2022" spans="71:92" x14ac:dyDescent="0.3">
      <c r="BS2022" s="32" t="str">
        <f>IF(Kiadasi_kiseroiv!$K$2=BT2022,BV2022,"")</f>
        <v/>
      </c>
      <c r="BT2022" s="34" t="str">
        <f t="shared" si="562"/>
        <v/>
      </c>
      <c r="BU2022" s="32" t="str">
        <f t="shared" si="563"/>
        <v/>
      </c>
      <c r="BV2022" s="32" t="str">
        <f t="shared" si="564"/>
        <v/>
      </c>
      <c r="BW2022" s="32" t="str">
        <f t="shared" si="565"/>
        <v/>
      </c>
      <c r="BX2022" s="32" t="str">
        <f t="shared" si="566"/>
        <v/>
      </c>
      <c r="BY2022" s="32" t="str">
        <f t="shared" si="567"/>
        <v/>
      </c>
      <c r="BZ2022" s="32" t="str">
        <f t="shared" si="568"/>
        <v/>
      </c>
      <c r="CA2022" s="32" t="str">
        <f t="shared" si="569"/>
        <v/>
      </c>
      <c r="CB2022" s="33">
        <f>IF(COUNTIF($CD$7:CD2022,CD2022)=1,CD2022,CD2022+COUNTIF($CD$6:CD2021,CD2022))</f>
        <v>57168</v>
      </c>
      <c r="CC2022" s="34">
        <f t="shared" si="570"/>
        <v>55153</v>
      </c>
      <c r="CD2022" s="32">
        <f t="shared" si="571"/>
        <v>55153</v>
      </c>
      <c r="CE2022" s="32">
        <f t="shared" si="572"/>
        <v>0</v>
      </c>
      <c r="CF2022" s="32">
        <f t="shared" si="573"/>
        <v>0</v>
      </c>
      <c r="CG2022" s="32" t="str">
        <f t="shared" si="574"/>
        <v/>
      </c>
      <c r="CH2022" s="32">
        <v>2017</v>
      </c>
      <c r="CI2022" s="32" t="s">
        <v>6</v>
      </c>
      <c r="CJ2022" s="32" t="str">
        <f t="shared" si="575"/>
        <v/>
      </c>
      <c r="CK2022" s="32" t="str">
        <f t="shared" si="576"/>
        <v/>
      </c>
      <c r="CL2022" s="32" t="str">
        <f t="shared" si="577"/>
        <v/>
      </c>
      <c r="CM2022" s="32" t="str">
        <f t="shared" si="578"/>
        <v/>
      </c>
      <c r="CN2022" s="32" t="str">
        <f t="shared" si="579"/>
        <v/>
      </c>
    </row>
    <row r="2023" spans="71:92" x14ac:dyDescent="0.3">
      <c r="BS2023" s="32" t="str">
        <f>IF(Kiadasi_kiseroiv!$K$2=BT2023,BV2023,"")</f>
        <v/>
      </c>
      <c r="BT2023" s="34" t="str">
        <f t="shared" si="562"/>
        <v/>
      </c>
      <c r="BU2023" s="32" t="str">
        <f t="shared" si="563"/>
        <v/>
      </c>
      <c r="BV2023" s="32" t="str">
        <f t="shared" si="564"/>
        <v/>
      </c>
      <c r="BW2023" s="32" t="str">
        <f t="shared" si="565"/>
        <v/>
      </c>
      <c r="BX2023" s="32" t="str">
        <f t="shared" si="566"/>
        <v/>
      </c>
      <c r="BY2023" s="32" t="str">
        <f t="shared" si="567"/>
        <v/>
      </c>
      <c r="BZ2023" s="32" t="str">
        <f t="shared" si="568"/>
        <v/>
      </c>
      <c r="CA2023" s="32" t="str">
        <f t="shared" si="569"/>
        <v/>
      </c>
      <c r="CB2023" s="33">
        <f>IF(COUNTIF($CD$7:CD2023,CD2023)=1,CD2023,CD2023+COUNTIF($CD$6:CD2022,CD2023))</f>
        <v>57169</v>
      </c>
      <c r="CC2023" s="34">
        <f t="shared" si="570"/>
        <v>55153</v>
      </c>
      <c r="CD2023" s="32">
        <f t="shared" si="571"/>
        <v>55153</v>
      </c>
      <c r="CE2023" s="32">
        <f t="shared" si="572"/>
        <v>0</v>
      </c>
      <c r="CF2023" s="32">
        <f t="shared" si="573"/>
        <v>0</v>
      </c>
      <c r="CG2023" s="32" t="str">
        <f t="shared" si="574"/>
        <v/>
      </c>
      <c r="CH2023" s="32">
        <v>2018</v>
      </c>
      <c r="CI2023" s="32" t="s">
        <v>6</v>
      </c>
      <c r="CJ2023" s="32" t="str">
        <f t="shared" si="575"/>
        <v/>
      </c>
      <c r="CK2023" s="32" t="str">
        <f t="shared" si="576"/>
        <v/>
      </c>
      <c r="CL2023" s="32" t="str">
        <f t="shared" si="577"/>
        <v/>
      </c>
      <c r="CM2023" s="32" t="str">
        <f t="shared" si="578"/>
        <v/>
      </c>
      <c r="CN2023" s="32" t="str">
        <f t="shared" si="579"/>
        <v/>
      </c>
    </row>
    <row r="2024" spans="71:92" x14ac:dyDescent="0.3">
      <c r="BS2024" s="32" t="str">
        <f>IF(Kiadasi_kiseroiv!$K$2=BT2024,BV2024,"")</f>
        <v/>
      </c>
      <c r="BT2024" s="34" t="str">
        <f t="shared" si="562"/>
        <v/>
      </c>
      <c r="BU2024" s="32" t="str">
        <f t="shared" si="563"/>
        <v/>
      </c>
      <c r="BV2024" s="32" t="str">
        <f t="shared" si="564"/>
        <v/>
      </c>
      <c r="BW2024" s="32" t="str">
        <f t="shared" si="565"/>
        <v/>
      </c>
      <c r="BX2024" s="32" t="str">
        <f t="shared" si="566"/>
        <v/>
      </c>
      <c r="BY2024" s="32" t="str">
        <f t="shared" si="567"/>
        <v/>
      </c>
      <c r="BZ2024" s="32" t="str">
        <f t="shared" si="568"/>
        <v/>
      </c>
      <c r="CA2024" s="32" t="str">
        <f t="shared" si="569"/>
        <v/>
      </c>
      <c r="CB2024" s="33">
        <f>IF(COUNTIF($CD$7:CD2024,CD2024)=1,CD2024,CD2024+COUNTIF($CD$6:CD2023,CD2024))</f>
        <v>57170</v>
      </c>
      <c r="CC2024" s="34">
        <f t="shared" si="570"/>
        <v>55153</v>
      </c>
      <c r="CD2024" s="32">
        <f t="shared" si="571"/>
        <v>55153</v>
      </c>
      <c r="CE2024" s="32">
        <f t="shared" si="572"/>
        <v>0</v>
      </c>
      <c r="CF2024" s="32">
        <f t="shared" si="573"/>
        <v>0</v>
      </c>
      <c r="CG2024" s="32" t="str">
        <f t="shared" si="574"/>
        <v/>
      </c>
      <c r="CH2024" s="32">
        <v>2019</v>
      </c>
      <c r="CI2024" s="32" t="s">
        <v>6</v>
      </c>
      <c r="CJ2024" s="32" t="str">
        <f t="shared" si="575"/>
        <v/>
      </c>
      <c r="CK2024" s="32" t="str">
        <f t="shared" si="576"/>
        <v/>
      </c>
      <c r="CL2024" s="32" t="str">
        <f t="shared" si="577"/>
        <v/>
      </c>
      <c r="CM2024" s="32" t="str">
        <f t="shared" si="578"/>
        <v/>
      </c>
      <c r="CN2024" s="32" t="str">
        <f t="shared" si="579"/>
        <v/>
      </c>
    </row>
    <row r="2025" spans="71:92" x14ac:dyDescent="0.3">
      <c r="BS2025" s="32" t="str">
        <f>IF(Kiadasi_kiseroiv!$K$2=BT2025,BV2025,"")</f>
        <v/>
      </c>
      <c r="BT2025" s="34" t="str">
        <f t="shared" ref="BT2025:BT2088" si="580">IF(AND($BT$4=CI2025,BU2025&lt;&gt;""),CC2025,"")</f>
        <v/>
      </c>
      <c r="BU2025" s="32" t="str">
        <f t="shared" ref="BU2025:BU2088" si="581">IF(AND($BU$1=CI2025,ISERROR(VLOOKUP(CG2025,Kisiv,2,FALSE))=FALSE),CB2025,"")</f>
        <v/>
      </c>
      <c r="BV2025" s="32" t="str">
        <f t="shared" ref="BV2025:BV2088" si="582">IF(BU2025&lt;&gt;"",RANK(BU2025,$BU$7:$BU$33000,1),"")</f>
        <v/>
      </c>
      <c r="BW2025" s="32" t="str">
        <f t="shared" ref="BW2025:BW2088" si="583">IF(CC2025&lt;min,$BW$2,IF(CC2025&lt;=max,CG2025,""))</f>
        <v/>
      </c>
      <c r="BX2025" s="32" t="str">
        <f t="shared" ref="BX2025:BX2088" si="584">IF(AND(OR($BX$1=0,$BX$1=CG2025),OR($BX$2=0,IF(ISERROR(SEARCH($BX$2,CJ2025&amp;CK2025&amp;CL2025,1)),FALSE,TRUE))),CB2025,"")</f>
        <v/>
      </c>
      <c r="BY2025" s="32" t="str">
        <f t="shared" ref="BY2025:BY2088" si="585">IF(AND(BX2025&lt;&gt;"",CC2025&lt;&gt;$CD$2),RANK(BX2025,$BX$7:$BX$33000,1),"")</f>
        <v/>
      </c>
      <c r="BZ2025" s="32" t="str">
        <f t="shared" ref="BZ2025:BZ2088" si="586">IF(AND(CC2025&lt;$BZ$2,CI2025=$BZ$4),$BZ$5,IF(AND(CC2025&lt;=$BZ$3,CI2025=$BZ$4),CB2025,""))</f>
        <v/>
      </c>
      <c r="CA2025" s="32" t="str">
        <f t="shared" ref="CA2025:CA2088" si="587">IF(AND(BZ2025&lt;&gt;"",BZ2025&lt;&gt;$BZ$5),RANK(BZ2025,$BZ$7:$BZ$33000,1),"")</f>
        <v/>
      </c>
      <c r="CB2025" s="33">
        <f>IF(COUNTIF($CD$7:CD2025,CD2025)=1,CD2025,CD2025+COUNTIF($CD$6:CD2024,CD2025))</f>
        <v>57171</v>
      </c>
      <c r="CC2025" s="34">
        <f t="shared" ref="CC2025:CC2088" si="588">IF(INDEX(Kassza,CH2025,1)&lt;&gt;1,INDEX(Kassza,CH2025,1),$CD$2)</f>
        <v>55153</v>
      </c>
      <c r="CD2025" s="32">
        <f t="shared" ref="CD2025:CD2088" si="589">IF(CC2025&lt;&gt;$CD$2,RANK(CC2025,$CC$7:$CC$33000,1),$CD$2)</f>
        <v>55153</v>
      </c>
      <c r="CE2025" s="32">
        <f t="shared" ref="CE2025:CE2088" si="590">INDEX(Kassza,CH2025,6)</f>
        <v>0</v>
      </c>
      <c r="CF2025" s="32">
        <f t="shared" ref="CF2025:CF2088" si="591">INDEX(Kassza,CH2025,8)</f>
        <v>0</v>
      </c>
      <c r="CG2025" s="32" t="str">
        <f t="shared" ref="CG2025:CG2088" si="592">INDEX(Kassza,CH2025,7)&amp;INDEX(Kassza,CH2025,9)</f>
        <v/>
      </c>
      <c r="CH2025" s="32">
        <v>2020</v>
      </c>
      <c r="CI2025" s="32" t="s">
        <v>6</v>
      </c>
      <c r="CJ2025" s="32" t="str">
        <f t="shared" ref="CJ2025:CJ2088" si="593">IF(INDEX(Kassza,CH2025,5)&lt;&gt;0,INDEX(Kassza,CH2025,5),"")</f>
        <v/>
      </c>
      <c r="CK2025" s="32" t="str">
        <f t="shared" ref="CK2025:CK2088" si="594">IF(INDEX(Kassza,CH2025,10)&lt;&gt;0,INDEX(Kassza,CH2025,10),"")</f>
        <v/>
      </c>
      <c r="CL2025" s="32" t="str">
        <f t="shared" ref="CL2025:CL2088" si="595">IF(INDEX(Kassza,CH2025,11)&lt;&gt;0,INDEX(Kassza,CH2025,11),"")</f>
        <v/>
      </c>
      <c r="CM2025" s="32" t="str">
        <f t="shared" ref="CM2025:CM2088" si="596">IF(INDEX(Kassza,CH2025,4)&lt;&gt;0,INDEX(Kassza,CH2025,4),"")</f>
        <v/>
      </c>
      <c r="CN2025" s="32" t="str">
        <f t="shared" ref="CN2025:CN2088" si="597">IF(INDEX(Kassza,CH2025,3)&lt;&gt;0,INDEX(Kassza,CH2025,3),"")</f>
        <v/>
      </c>
    </row>
    <row r="2026" spans="71:92" x14ac:dyDescent="0.3">
      <c r="BS2026" s="32" t="str">
        <f>IF(Kiadasi_kiseroiv!$K$2=BT2026,BV2026,"")</f>
        <v/>
      </c>
      <c r="BT2026" s="34" t="str">
        <f t="shared" si="580"/>
        <v/>
      </c>
      <c r="BU2026" s="32" t="str">
        <f t="shared" si="581"/>
        <v/>
      </c>
      <c r="BV2026" s="32" t="str">
        <f t="shared" si="582"/>
        <v/>
      </c>
      <c r="BW2026" s="32" t="str">
        <f t="shared" si="583"/>
        <v/>
      </c>
      <c r="BX2026" s="32" t="str">
        <f t="shared" si="584"/>
        <v/>
      </c>
      <c r="BY2026" s="32" t="str">
        <f t="shared" si="585"/>
        <v/>
      </c>
      <c r="BZ2026" s="32" t="str">
        <f t="shared" si="586"/>
        <v/>
      </c>
      <c r="CA2026" s="32" t="str">
        <f t="shared" si="587"/>
        <v/>
      </c>
      <c r="CB2026" s="33">
        <f>IF(COUNTIF($CD$7:CD2026,CD2026)=1,CD2026,CD2026+COUNTIF($CD$6:CD2025,CD2026))</f>
        <v>57172</v>
      </c>
      <c r="CC2026" s="34">
        <f t="shared" si="588"/>
        <v>55153</v>
      </c>
      <c r="CD2026" s="32">
        <f t="shared" si="589"/>
        <v>55153</v>
      </c>
      <c r="CE2026" s="32">
        <f t="shared" si="590"/>
        <v>0</v>
      </c>
      <c r="CF2026" s="32">
        <f t="shared" si="591"/>
        <v>0</v>
      </c>
      <c r="CG2026" s="32" t="str">
        <f t="shared" si="592"/>
        <v/>
      </c>
      <c r="CH2026" s="32">
        <v>2021</v>
      </c>
      <c r="CI2026" s="32" t="s">
        <v>6</v>
      </c>
      <c r="CJ2026" s="32" t="str">
        <f t="shared" si="593"/>
        <v/>
      </c>
      <c r="CK2026" s="32" t="str">
        <f t="shared" si="594"/>
        <v/>
      </c>
      <c r="CL2026" s="32" t="str">
        <f t="shared" si="595"/>
        <v/>
      </c>
      <c r="CM2026" s="32" t="str">
        <f t="shared" si="596"/>
        <v/>
      </c>
      <c r="CN2026" s="32" t="str">
        <f t="shared" si="597"/>
        <v/>
      </c>
    </row>
    <row r="2027" spans="71:92" x14ac:dyDescent="0.3">
      <c r="BS2027" s="32" t="str">
        <f>IF(Kiadasi_kiseroiv!$K$2=BT2027,BV2027,"")</f>
        <v/>
      </c>
      <c r="BT2027" s="34" t="str">
        <f t="shared" si="580"/>
        <v/>
      </c>
      <c r="BU2027" s="32" t="str">
        <f t="shared" si="581"/>
        <v/>
      </c>
      <c r="BV2027" s="32" t="str">
        <f t="shared" si="582"/>
        <v/>
      </c>
      <c r="BW2027" s="32" t="str">
        <f t="shared" si="583"/>
        <v/>
      </c>
      <c r="BX2027" s="32" t="str">
        <f t="shared" si="584"/>
        <v/>
      </c>
      <c r="BY2027" s="32" t="str">
        <f t="shared" si="585"/>
        <v/>
      </c>
      <c r="BZ2027" s="32" t="str">
        <f t="shared" si="586"/>
        <v/>
      </c>
      <c r="CA2027" s="32" t="str">
        <f t="shared" si="587"/>
        <v/>
      </c>
      <c r="CB2027" s="33">
        <f>IF(COUNTIF($CD$7:CD2027,CD2027)=1,CD2027,CD2027+COUNTIF($CD$6:CD2026,CD2027))</f>
        <v>57173</v>
      </c>
      <c r="CC2027" s="34">
        <f t="shared" si="588"/>
        <v>55153</v>
      </c>
      <c r="CD2027" s="32">
        <f t="shared" si="589"/>
        <v>55153</v>
      </c>
      <c r="CE2027" s="32">
        <f t="shared" si="590"/>
        <v>0</v>
      </c>
      <c r="CF2027" s="32">
        <f t="shared" si="591"/>
        <v>0</v>
      </c>
      <c r="CG2027" s="32" t="str">
        <f t="shared" si="592"/>
        <v/>
      </c>
      <c r="CH2027" s="32">
        <v>2022</v>
      </c>
      <c r="CI2027" s="32" t="s">
        <v>6</v>
      </c>
      <c r="CJ2027" s="32" t="str">
        <f t="shared" si="593"/>
        <v/>
      </c>
      <c r="CK2027" s="32" t="str">
        <f t="shared" si="594"/>
        <v/>
      </c>
      <c r="CL2027" s="32" t="str">
        <f t="shared" si="595"/>
        <v/>
      </c>
      <c r="CM2027" s="32" t="str">
        <f t="shared" si="596"/>
        <v/>
      </c>
      <c r="CN2027" s="32" t="str">
        <f t="shared" si="597"/>
        <v/>
      </c>
    </row>
    <row r="2028" spans="71:92" x14ac:dyDescent="0.3">
      <c r="BS2028" s="32" t="str">
        <f>IF(Kiadasi_kiseroiv!$K$2=BT2028,BV2028,"")</f>
        <v/>
      </c>
      <c r="BT2028" s="34" t="str">
        <f t="shared" si="580"/>
        <v/>
      </c>
      <c r="BU2028" s="32" t="str">
        <f t="shared" si="581"/>
        <v/>
      </c>
      <c r="BV2028" s="32" t="str">
        <f t="shared" si="582"/>
        <v/>
      </c>
      <c r="BW2028" s="32" t="str">
        <f t="shared" si="583"/>
        <v/>
      </c>
      <c r="BX2028" s="32" t="str">
        <f t="shared" si="584"/>
        <v/>
      </c>
      <c r="BY2028" s="32" t="str">
        <f t="shared" si="585"/>
        <v/>
      </c>
      <c r="BZ2028" s="32" t="str">
        <f t="shared" si="586"/>
        <v/>
      </c>
      <c r="CA2028" s="32" t="str">
        <f t="shared" si="587"/>
        <v/>
      </c>
      <c r="CB2028" s="33">
        <f>IF(COUNTIF($CD$7:CD2028,CD2028)=1,CD2028,CD2028+COUNTIF($CD$6:CD2027,CD2028))</f>
        <v>57174</v>
      </c>
      <c r="CC2028" s="34">
        <f t="shared" si="588"/>
        <v>55153</v>
      </c>
      <c r="CD2028" s="32">
        <f t="shared" si="589"/>
        <v>55153</v>
      </c>
      <c r="CE2028" s="32">
        <f t="shared" si="590"/>
        <v>0</v>
      </c>
      <c r="CF2028" s="32">
        <f t="shared" si="591"/>
        <v>0</v>
      </c>
      <c r="CG2028" s="32" t="str">
        <f t="shared" si="592"/>
        <v/>
      </c>
      <c r="CH2028" s="32">
        <v>2023</v>
      </c>
      <c r="CI2028" s="32" t="s">
        <v>6</v>
      </c>
      <c r="CJ2028" s="32" t="str">
        <f t="shared" si="593"/>
        <v/>
      </c>
      <c r="CK2028" s="32" t="str">
        <f t="shared" si="594"/>
        <v/>
      </c>
      <c r="CL2028" s="32" t="str">
        <f t="shared" si="595"/>
        <v/>
      </c>
      <c r="CM2028" s="32" t="str">
        <f t="shared" si="596"/>
        <v/>
      </c>
      <c r="CN2028" s="32" t="str">
        <f t="shared" si="597"/>
        <v/>
      </c>
    </row>
    <row r="2029" spans="71:92" x14ac:dyDescent="0.3">
      <c r="BS2029" s="32" t="str">
        <f>IF(Kiadasi_kiseroiv!$K$2=BT2029,BV2029,"")</f>
        <v/>
      </c>
      <c r="BT2029" s="34" t="str">
        <f t="shared" si="580"/>
        <v/>
      </c>
      <c r="BU2029" s="32" t="str">
        <f t="shared" si="581"/>
        <v/>
      </c>
      <c r="BV2029" s="32" t="str">
        <f t="shared" si="582"/>
        <v/>
      </c>
      <c r="BW2029" s="32" t="str">
        <f t="shared" si="583"/>
        <v/>
      </c>
      <c r="BX2029" s="32" t="str">
        <f t="shared" si="584"/>
        <v/>
      </c>
      <c r="BY2029" s="32" t="str">
        <f t="shared" si="585"/>
        <v/>
      </c>
      <c r="BZ2029" s="32" t="str">
        <f t="shared" si="586"/>
        <v/>
      </c>
      <c r="CA2029" s="32" t="str">
        <f t="shared" si="587"/>
        <v/>
      </c>
      <c r="CB2029" s="33">
        <f>IF(COUNTIF($CD$7:CD2029,CD2029)=1,CD2029,CD2029+COUNTIF($CD$6:CD2028,CD2029))</f>
        <v>57175</v>
      </c>
      <c r="CC2029" s="34">
        <f t="shared" si="588"/>
        <v>55153</v>
      </c>
      <c r="CD2029" s="32">
        <f t="shared" si="589"/>
        <v>55153</v>
      </c>
      <c r="CE2029" s="32">
        <f t="shared" si="590"/>
        <v>0</v>
      </c>
      <c r="CF2029" s="32">
        <f t="shared" si="591"/>
        <v>0</v>
      </c>
      <c r="CG2029" s="32" t="str">
        <f t="shared" si="592"/>
        <v/>
      </c>
      <c r="CH2029" s="32">
        <v>2024</v>
      </c>
      <c r="CI2029" s="32" t="s">
        <v>6</v>
      </c>
      <c r="CJ2029" s="32" t="str">
        <f t="shared" si="593"/>
        <v/>
      </c>
      <c r="CK2029" s="32" t="str">
        <f t="shared" si="594"/>
        <v/>
      </c>
      <c r="CL2029" s="32" t="str">
        <f t="shared" si="595"/>
        <v/>
      </c>
      <c r="CM2029" s="32" t="str">
        <f t="shared" si="596"/>
        <v/>
      </c>
      <c r="CN2029" s="32" t="str">
        <f t="shared" si="597"/>
        <v/>
      </c>
    </row>
    <row r="2030" spans="71:92" x14ac:dyDescent="0.3">
      <c r="BS2030" s="32" t="str">
        <f>IF(Kiadasi_kiseroiv!$K$2=BT2030,BV2030,"")</f>
        <v/>
      </c>
      <c r="BT2030" s="34" t="str">
        <f t="shared" si="580"/>
        <v/>
      </c>
      <c r="BU2030" s="32" t="str">
        <f t="shared" si="581"/>
        <v/>
      </c>
      <c r="BV2030" s="32" t="str">
        <f t="shared" si="582"/>
        <v/>
      </c>
      <c r="BW2030" s="32" t="str">
        <f t="shared" si="583"/>
        <v/>
      </c>
      <c r="BX2030" s="32" t="str">
        <f t="shared" si="584"/>
        <v/>
      </c>
      <c r="BY2030" s="32" t="str">
        <f t="shared" si="585"/>
        <v/>
      </c>
      <c r="BZ2030" s="32" t="str">
        <f t="shared" si="586"/>
        <v/>
      </c>
      <c r="CA2030" s="32" t="str">
        <f t="shared" si="587"/>
        <v/>
      </c>
      <c r="CB2030" s="33">
        <f>IF(COUNTIF($CD$7:CD2030,CD2030)=1,CD2030,CD2030+COUNTIF($CD$6:CD2029,CD2030))</f>
        <v>57176</v>
      </c>
      <c r="CC2030" s="34">
        <f t="shared" si="588"/>
        <v>55153</v>
      </c>
      <c r="CD2030" s="32">
        <f t="shared" si="589"/>
        <v>55153</v>
      </c>
      <c r="CE2030" s="32">
        <f t="shared" si="590"/>
        <v>0</v>
      </c>
      <c r="CF2030" s="32">
        <f t="shared" si="591"/>
        <v>0</v>
      </c>
      <c r="CG2030" s="32" t="str">
        <f t="shared" si="592"/>
        <v/>
      </c>
      <c r="CH2030" s="32">
        <v>2025</v>
      </c>
      <c r="CI2030" s="32" t="s">
        <v>6</v>
      </c>
      <c r="CJ2030" s="32" t="str">
        <f t="shared" si="593"/>
        <v/>
      </c>
      <c r="CK2030" s="32" t="str">
        <f t="shared" si="594"/>
        <v/>
      </c>
      <c r="CL2030" s="32" t="str">
        <f t="shared" si="595"/>
        <v/>
      </c>
      <c r="CM2030" s="32" t="str">
        <f t="shared" si="596"/>
        <v/>
      </c>
      <c r="CN2030" s="32" t="str">
        <f t="shared" si="597"/>
        <v/>
      </c>
    </row>
    <row r="2031" spans="71:92" x14ac:dyDescent="0.3">
      <c r="BS2031" s="32" t="str">
        <f>IF(Kiadasi_kiseroiv!$K$2=BT2031,BV2031,"")</f>
        <v/>
      </c>
      <c r="BT2031" s="34" t="str">
        <f t="shared" si="580"/>
        <v/>
      </c>
      <c r="BU2031" s="32" t="str">
        <f t="shared" si="581"/>
        <v/>
      </c>
      <c r="BV2031" s="32" t="str">
        <f t="shared" si="582"/>
        <v/>
      </c>
      <c r="BW2031" s="32" t="str">
        <f t="shared" si="583"/>
        <v/>
      </c>
      <c r="BX2031" s="32" t="str">
        <f t="shared" si="584"/>
        <v/>
      </c>
      <c r="BY2031" s="32" t="str">
        <f t="shared" si="585"/>
        <v/>
      </c>
      <c r="BZ2031" s="32" t="str">
        <f t="shared" si="586"/>
        <v/>
      </c>
      <c r="CA2031" s="32" t="str">
        <f t="shared" si="587"/>
        <v/>
      </c>
      <c r="CB2031" s="33">
        <f>IF(COUNTIF($CD$7:CD2031,CD2031)=1,CD2031,CD2031+COUNTIF($CD$6:CD2030,CD2031))</f>
        <v>57177</v>
      </c>
      <c r="CC2031" s="34">
        <f t="shared" si="588"/>
        <v>55153</v>
      </c>
      <c r="CD2031" s="32">
        <f t="shared" si="589"/>
        <v>55153</v>
      </c>
      <c r="CE2031" s="32">
        <f t="shared" si="590"/>
        <v>0</v>
      </c>
      <c r="CF2031" s="32">
        <f t="shared" si="591"/>
        <v>0</v>
      </c>
      <c r="CG2031" s="32" t="str">
        <f t="shared" si="592"/>
        <v/>
      </c>
      <c r="CH2031" s="32">
        <v>2026</v>
      </c>
      <c r="CI2031" s="32" t="s">
        <v>6</v>
      </c>
      <c r="CJ2031" s="32" t="str">
        <f t="shared" si="593"/>
        <v/>
      </c>
      <c r="CK2031" s="32" t="str">
        <f t="shared" si="594"/>
        <v/>
      </c>
      <c r="CL2031" s="32" t="str">
        <f t="shared" si="595"/>
        <v/>
      </c>
      <c r="CM2031" s="32" t="str">
        <f t="shared" si="596"/>
        <v/>
      </c>
      <c r="CN2031" s="32" t="str">
        <f t="shared" si="597"/>
        <v/>
      </c>
    </row>
    <row r="2032" spans="71:92" x14ac:dyDescent="0.3">
      <c r="BS2032" s="32" t="str">
        <f>IF(Kiadasi_kiseroiv!$K$2=BT2032,BV2032,"")</f>
        <v/>
      </c>
      <c r="BT2032" s="34" t="str">
        <f t="shared" si="580"/>
        <v/>
      </c>
      <c r="BU2032" s="32" t="str">
        <f t="shared" si="581"/>
        <v/>
      </c>
      <c r="BV2032" s="32" t="str">
        <f t="shared" si="582"/>
        <v/>
      </c>
      <c r="BW2032" s="32" t="str">
        <f t="shared" si="583"/>
        <v/>
      </c>
      <c r="BX2032" s="32" t="str">
        <f t="shared" si="584"/>
        <v/>
      </c>
      <c r="BY2032" s="32" t="str">
        <f t="shared" si="585"/>
        <v/>
      </c>
      <c r="BZ2032" s="32" t="str">
        <f t="shared" si="586"/>
        <v/>
      </c>
      <c r="CA2032" s="32" t="str">
        <f t="shared" si="587"/>
        <v/>
      </c>
      <c r="CB2032" s="33">
        <f>IF(COUNTIF($CD$7:CD2032,CD2032)=1,CD2032,CD2032+COUNTIF($CD$6:CD2031,CD2032))</f>
        <v>57178</v>
      </c>
      <c r="CC2032" s="34">
        <f t="shared" si="588"/>
        <v>55153</v>
      </c>
      <c r="CD2032" s="32">
        <f t="shared" si="589"/>
        <v>55153</v>
      </c>
      <c r="CE2032" s="32">
        <f t="shared" si="590"/>
        <v>0</v>
      </c>
      <c r="CF2032" s="32">
        <f t="shared" si="591"/>
        <v>0</v>
      </c>
      <c r="CG2032" s="32" t="str">
        <f t="shared" si="592"/>
        <v/>
      </c>
      <c r="CH2032" s="32">
        <v>2027</v>
      </c>
      <c r="CI2032" s="32" t="s">
        <v>6</v>
      </c>
      <c r="CJ2032" s="32" t="str">
        <f t="shared" si="593"/>
        <v/>
      </c>
      <c r="CK2032" s="32" t="str">
        <f t="shared" si="594"/>
        <v/>
      </c>
      <c r="CL2032" s="32" t="str">
        <f t="shared" si="595"/>
        <v/>
      </c>
      <c r="CM2032" s="32" t="str">
        <f t="shared" si="596"/>
        <v/>
      </c>
      <c r="CN2032" s="32" t="str">
        <f t="shared" si="597"/>
        <v/>
      </c>
    </row>
    <row r="2033" spans="71:92" x14ac:dyDescent="0.3">
      <c r="BS2033" s="32" t="str">
        <f>IF(Kiadasi_kiseroiv!$K$2=BT2033,BV2033,"")</f>
        <v/>
      </c>
      <c r="BT2033" s="34" t="str">
        <f t="shared" si="580"/>
        <v/>
      </c>
      <c r="BU2033" s="32" t="str">
        <f t="shared" si="581"/>
        <v/>
      </c>
      <c r="BV2033" s="32" t="str">
        <f t="shared" si="582"/>
        <v/>
      </c>
      <c r="BW2033" s="32" t="str">
        <f t="shared" si="583"/>
        <v/>
      </c>
      <c r="BX2033" s="32" t="str">
        <f t="shared" si="584"/>
        <v/>
      </c>
      <c r="BY2033" s="32" t="str">
        <f t="shared" si="585"/>
        <v/>
      </c>
      <c r="BZ2033" s="32" t="str">
        <f t="shared" si="586"/>
        <v/>
      </c>
      <c r="CA2033" s="32" t="str">
        <f t="shared" si="587"/>
        <v/>
      </c>
      <c r="CB2033" s="33">
        <f>IF(COUNTIF($CD$7:CD2033,CD2033)=1,CD2033,CD2033+COUNTIF($CD$6:CD2032,CD2033))</f>
        <v>57179</v>
      </c>
      <c r="CC2033" s="34">
        <f t="shared" si="588"/>
        <v>55153</v>
      </c>
      <c r="CD2033" s="32">
        <f t="shared" si="589"/>
        <v>55153</v>
      </c>
      <c r="CE2033" s="32">
        <f t="shared" si="590"/>
        <v>0</v>
      </c>
      <c r="CF2033" s="32">
        <f t="shared" si="591"/>
        <v>0</v>
      </c>
      <c r="CG2033" s="32" t="str">
        <f t="shared" si="592"/>
        <v/>
      </c>
      <c r="CH2033" s="32">
        <v>2028</v>
      </c>
      <c r="CI2033" s="32" t="s">
        <v>6</v>
      </c>
      <c r="CJ2033" s="32" t="str">
        <f t="shared" si="593"/>
        <v/>
      </c>
      <c r="CK2033" s="32" t="str">
        <f t="shared" si="594"/>
        <v/>
      </c>
      <c r="CL2033" s="32" t="str">
        <f t="shared" si="595"/>
        <v/>
      </c>
      <c r="CM2033" s="32" t="str">
        <f t="shared" si="596"/>
        <v/>
      </c>
      <c r="CN2033" s="32" t="str">
        <f t="shared" si="597"/>
        <v/>
      </c>
    </row>
    <row r="2034" spans="71:92" x14ac:dyDescent="0.3">
      <c r="BS2034" s="32" t="str">
        <f>IF(Kiadasi_kiseroiv!$K$2=BT2034,BV2034,"")</f>
        <v/>
      </c>
      <c r="BT2034" s="34" t="str">
        <f t="shared" si="580"/>
        <v/>
      </c>
      <c r="BU2034" s="32" t="str">
        <f t="shared" si="581"/>
        <v/>
      </c>
      <c r="BV2034" s="32" t="str">
        <f t="shared" si="582"/>
        <v/>
      </c>
      <c r="BW2034" s="32" t="str">
        <f t="shared" si="583"/>
        <v/>
      </c>
      <c r="BX2034" s="32" t="str">
        <f t="shared" si="584"/>
        <v/>
      </c>
      <c r="BY2034" s="32" t="str">
        <f t="shared" si="585"/>
        <v/>
      </c>
      <c r="BZ2034" s="32" t="str">
        <f t="shared" si="586"/>
        <v/>
      </c>
      <c r="CA2034" s="32" t="str">
        <f t="shared" si="587"/>
        <v/>
      </c>
      <c r="CB2034" s="33">
        <f>IF(COUNTIF($CD$7:CD2034,CD2034)=1,CD2034,CD2034+COUNTIF($CD$6:CD2033,CD2034))</f>
        <v>57180</v>
      </c>
      <c r="CC2034" s="34">
        <f t="shared" si="588"/>
        <v>55153</v>
      </c>
      <c r="CD2034" s="32">
        <f t="shared" si="589"/>
        <v>55153</v>
      </c>
      <c r="CE2034" s="32">
        <f t="shared" si="590"/>
        <v>0</v>
      </c>
      <c r="CF2034" s="32">
        <f t="shared" si="591"/>
        <v>0</v>
      </c>
      <c r="CG2034" s="32" t="str">
        <f t="shared" si="592"/>
        <v/>
      </c>
      <c r="CH2034" s="32">
        <v>2029</v>
      </c>
      <c r="CI2034" s="32" t="s">
        <v>6</v>
      </c>
      <c r="CJ2034" s="32" t="str">
        <f t="shared" si="593"/>
        <v/>
      </c>
      <c r="CK2034" s="32" t="str">
        <f t="shared" si="594"/>
        <v/>
      </c>
      <c r="CL2034" s="32" t="str">
        <f t="shared" si="595"/>
        <v/>
      </c>
      <c r="CM2034" s="32" t="str">
        <f t="shared" si="596"/>
        <v/>
      </c>
      <c r="CN2034" s="32" t="str">
        <f t="shared" si="597"/>
        <v/>
      </c>
    </row>
    <row r="2035" spans="71:92" x14ac:dyDescent="0.3">
      <c r="BS2035" s="32" t="str">
        <f>IF(Kiadasi_kiseroiv!$K$2=BT2035,BV2035,"")</f>
        <v/>
      </c>
      <c r="BT2035" s="34" t="str">
        <f t="shared" si="580"/>
        <v/>
      </c>
      <c r="BU2035" s="32" t="str">
        <f t="shared" si="581"/>
        <v/>
      </c>
      <c r="BV2035" s="32" t="str">
        <f t="shared" si="582"/>
        <v/>
      </c>
      <c r="BW2035" s="32" t="str">
        <f t="shared" si="583"/>
        <v/>
      </c>
      <c r="BX2035" s="32" t="str">
        <f t="shared" si="584"/>
        <v/>
      </c>
      <c r="BY2035" s="32" t="str">
        <f t="shared" si="585"/>
        <v/>
      </c>
      <c r="BZ2035" s="32" t="str">
        <f t="shared" si="586"/>
        <v/>
      </c>
      <c r="CA2035" s="32" t="str">
        <f t="shared" si="587"/>
        <v/>
      </c>
      <c r="CB2035" s="33">
        <f>IF(COUNTIF($CD$7:CD2035,CD2035)=1,CD2035,CD2035+COUNTIF($CD$6:CD2034,CD2035))</f>
        <v>57181</v>
      </c>
      <c r="CC2035" s="34">
        <f t="shared" si="588"/>
        <v>55153</v>
      </c>
      <c r="CD2035" s="32">
        <f t="shared" si="589"/>
        <v>55153</v>
      </c>
      <c r="CE2035" s="32">
        <f t="shared" si="590"/>
        <v>0</v>
      </c>
      <c r="CF2035" s="32">
        <f t="shared" si="591"/>
        <v>0</v>
      </c>
      <c r="CG2035" s="32" t="str">
        <f t="shared" si="592"/>
        <v/>
      </c>
      <c r="CH2035" s="32">
        <v>2030</v>
      </c>
      <c r="CI2035" s="32" t="s">
        <v>6</v>
      </c>
      <c r="CJ2035" s="32" t="str">
        <f t="shared" si="593"/>
        <v/>
      </c>
      <c r="CK2035" s="32" t="str">
        <f t="shared" si="594"/>
        <v/>
      </c>
      <c r="CL2035" s="32" t="str">
        <f t="shared" si="595"/>
        <v/>
      </c>
      <c r="CM2035" s="32" t="str">
        <f t="shared" si="596"/>
        <v/>
      </c>
      <c r="CN2035" s="32" t="str">
        <f t="shared" si="597"/>
        <v/>
      </c>
    </row>
    <row r="2036" spans="71:92" x14ac:dyDescent="0.3">
      <c r="BS2036" s="32" t="str">
        <f>IF(Kiadasi_kiseroiv!$K$2=BT2036,BV2036,"")</f>
        <v/>
      </c>
      <c r="BT2036" s="34" t="str">
        <f t="shared" si="580"/>
        <v/>
      </c>
      <c r="BU2036" s="32" t="str">
        <f t="shared" si="581"/>
        <v/>
      </c>
      <c r="BV2036" s="32" t="str">
        <f t="shared" si="582"/>
        <v/>
      </c>
      <c r="BW2036" s="32" t="str">
        <f t="shared" si="583"/>
        <v/>
      </c>
      <c r="BX2036" s="32" t="str">
        <f t="shared" si="584"/>
        <v/>
      </c>
      <c r="BY2036" s="32" t="str">
        <f t="shared" si="585"/>
        <v/>
      </c>
      <c r="BZ2036" s="32" t="str">
        <f t="shared" si="586"/>
        <v/>
      </c>
      <c r="CA2036" s="32" t="str">
        <f t="shared" si="587"/>
        <v/>
      </c>
      <c r="CB2036" s="33">
        <f>IF(COUNTIF($CD$7:CD2036,CD2036)=1,CD2036,CD2036+COUNTIF($CD$6:CD2035,CD2036))</f>
        <v>57182</v>
      </c>
      <c r="CC2036" s="34">
        <f t="shared" si="588"/>
        <v>55153</v>
      </c>
      <c r="CD2036" s="32">
        <f t="shared" si="589"/>
        <v>55153</v>
      </c>
      <c r="CE2036" s="32">
        <f t="shared" si="590"/>
        <v>0</v>
      </c>
      <c r="CF2036" s="32">
        <f t="shared" si="591"/>
        <v>0</v>
      </c>
      <c r="CG2036" s="32" t="str">
        <f t="shared" si="592"/>
        <v/>
      </c>
      <c r="CH2036" s="32">
        <v>2031</v>
      </c>
      <c r="CI2036" s="32" t="s">
        <v>6</v>
      </c>
      <c r="CJ2036" s="32" t="str">
        <f t="shared" si="593"/>
        <v/>
      </c>
      <c r="CK2036" s="32" t="str">
        <f t="shared" si="594"/>
        <v/>
      </c>
      <c r="CL2036" s="32" t="str">
        <f t="shared" si="595"/>
        <v/>
      </c>
      <c r="CM2036" s="32" t="str">
        <f t="shared" si="596"/>
        <v/>
      </c>
      <c r="CN2036" s="32" t="str">
        <f t="shared" si="597"/>
        <v/>
      </c>
    </row>
    <row r="2037" spans="71:92" x14ac:dyDescent="0.3">
      <c r="BS2037" s="32" t="str">
        <f>IF(Kiadasi_kiseroiv!$K$2=BT2037,BV2037,"")</f>
        <v/>
      </c>
      <c r="BT2037" s="34" t="str">
        <f t="shared" si="580"/>
        <v/>
      </c>
      <c r="BU2037" s="32" t="str">
        <f t="shared" si="581"/>
        <v/>
      </c>
      <c r="BV2037" s="32" t="str">
        <f t="shared" si="582"/>
        <v/>
      </c>
      <c r="BW2037" s="32" t="str">
        <f t="shared" si="583"/>
        <v/>
      </c>
      <c r="BX2037" s="32" t="str">
        <f t="shared" si="584"/>
        <v/>
      </c>
      <c r="BY2037" s="32" t="str">
        <f t="shared" si="585"/>
        <v/>
      </c>
      <c r="BZ2037" s="32" t="str">
        <f t="shared" si="586"/>
        <v/>
      </c>
      <c r="CA2037" s="32" t="str">
        <f t="shared" si="587"/>
        <v/>
      </c>
      <c r="CB2037" s="33">
        <f>IF(COUNTIF($CD$7:CD2037,CD2037)=1,CD2037,CD2037+COUNTIF($CD$6:CD2036,CD2037))</f>
        <v>57183</v>
      </c>
      <c r="CC2037" s="34">
        <f t="shared" si="588"/>
        <v>55153</v>
      </c>
      <c r="CD2037" s="32">
        <f t="shared" si="589"/>
        <v>55153</v>
      </c>
      <c r="CE2037" s="32">
        <f t="shared" si="590"/>
        <v>0</v>
      </c>
      <c r="CF2037" s="32">
        <f t="shared" si="591"/>
        <v>0</v>
      </c>
      <c r="CG2037" s="32" t="str">
        <f t="shared" si="592"/>
        <v/>
      </c>
      <c r="CH2037" s="32">
        <v>2032</v>
      </c>
      <c r="CI2037" s="32" t="s">
        <v>6</v>
      </c>
      <c r="CJ2037" s="32" t="str">
        <f t="shared" si="593"/>
        <v/>
      </c>
      <c r="CK2037" s="32" t="str">
        <f t="shared" si="594"/>
        <v/>
      </c>
      <c r="CL2037" s="32" t="str">
        <f t="shared" si="595"/>
        <v/>
      </c>
      <c r="CM2037" s="32" t="str">
        <f t="shared" si="596"/>
        <v/>
      </c>
      <c r="CN2037" s="32" t="str">
        <f t="shared" si="597"/>
        <v/>
      </c>
    </row>
    <row r="2038" spans="71:92" x14ac:dyDescent="0.3">
      <c r="BS2038" s="32" t="str">
        <f>IF(Kiadasi_kiseroiv!$K$2=BT2038,BV2038,"")</f>
        <v/>
      </c>
      <c r="BT2038" s="34" t="str">
        <f t="shared" si="580"/>
        <v/>
      </c>
      <c r="BU2038" s="32" t="str">
        <f t="shared" si="581"/>
        <v/>
      </c>
      <c r="BV2038" s="32" t="str">
        <f t="shared" si="582"/>
        <v/>
      </c>
      <c r="BW2038" s="32" t="str">
        <f t="shared" si="583"/>
        <v/>
      </c>
      <c r="BX2038" s="32" t="str">
        <f t="shared" si="584"/>
        <v/>
      </c>
      <c r="BY2038" s="32" t="str">
        <f t="shared" si="585"/>
        <v/>
      </c>
      <c r="BZ2038" s="32" t="str">
        <f t="shared" si="586"/>
        <v/>
      </c>
      <c r="CA2038" s="32" t="str">
        <f t="shared" si="587"/>
        <v/>
      </c>
      <c r="CB2038" s="33">
        <f>IF(COUNTIF($CD$7:CD2038,CD2038)=1,CD2038,CD2038+COUNTIF($CD$6:CD2037,CD2038))</f>
        <v>57184</v>
      </c>
      <c r="CC2038" s="34">
        <f t="shared" si="588"/>
        <v>55153</v>
      </c>
      <c r="CD2038" s="32">
        <f t="shared" si="589"/>
        <v>55153</v>
      </c>
      <c r="CE2038" s="32">
        <f t="shared" si="590"/>
        <v>0</v>
      </c>
      <c r="CF2038" s="32">
        <f t="shared" si="591"/>
        <v>0</v>
      </c>
      <c r="CG2038" s="32" t="str">
        <f t="shared" si="592"/>
        <v/>
      </c>
      <c r="CH2038" s="32">
        <v>2033</v>
      </c>
      <c r="CI2038" s="32" t="s">
        <v>6</v>
      </c>
      <c r="CJ2038" s="32" t="str">
        <f t="shared" si="593"/>
        <v/>
      </c>
      <c r="CK2038" s="32" t="str">
        <f t="shared" si="594"/>
        <v/>
      </c>
      <c r="CL2038" s="32" t="str">
        <f t="shared" si="595"/>
        <v/>
      </c>
      <c r="CM2038" s="32" t="str">
        <f t="shared" si="596"/>
        <v/>
      </c>
      <c r="CN2038" s="32" t="str">
        <f t="shared" si="597"/>
        <v/>
      </c>
    </row>
    <row r="2039" spans="71:92" x14ac:dyDescent="0.3">
      <c r="BS2039" s="32" t="str">
        <f>IF(Kiadasi_kiseroiv!$K$2=BT2039,BV2039,"")</f>
        <v/>
      </c>
      <c r="BT2039" s="34" t="str">
        <f t="shared" si="580"/>
        <v/>
      </c>
      <c r="BU2039" s="32" t="str">
        <f t="shared" si="581"/>
        <v/>
      </c>
      <c r="BV2039" s="32" t="str">
        <f t="shared" si="582"/>
        <v/>
      </c>
      <c r="BW2039" s="32" t="str">
        <f t="shared" si="583"/>
        <v/>
      </c>
      <c r="BX2039" s="32" t="str">
        <f t="shared" si="584"/>
        <v/>
      </c>
      <c r="BY2039" s="32" t="str">
        <f t="shared" si="585"/>
        <v/>
      </c>
      <c r="BZ2039" s="32" t="str">
        <f t="shared" si="586"/>
        <v/>
      </c>
      <c r="CA2039" s="32" t="str">
        <f t="shared" si="587"/>
        <v/>
      </c>
      <c r="CB2039" s="33">
        <f>IF(COUNTIF($CD$7:CD2039,CD2039)=1,CD2039,CD2039+COUNTIF($CD$6:CD2038,CD2039))</f>
        <v>57185</v>
      </c>
      <c r="CC2039" s="34">
        <f t="shared" si="588"/>
        <v>55153</v>
      </c>
      <c r="CD2039" s="32">
        <f t="shared" si="589"/>
        <v>55153</v>
      </c>
      <c r="CE2039" s="32">
        <f t="shared" si="590"/>
        <v>0</v>
      </c>
      <c r="CF2039" s="32">
        <f t="shared" si="591"/>
        <v>0</v>
      </c>
      <c r="CG2039" s="32" t="str">
        <f t="shared" si="592"/>
        <v/>
      </c>
      <c r="CH2039" s="32">
        <v>2034</v>
      </c>
      <c r="CI2039" s="32" t="s">
        <v>6</v>
      </c>
      <c r="CJ2039" s="32" t="str">
        <f t="shared" si="593"/>
        <v/>
      </c>
      <c r="CK2039" s="32" t="str">
        <f t="shared" si="594"/>
        <v/>
      </c>
      <c r="CL2039" s="32" t="str">
        <f t="shared" si="595"/>
        <v/>
      </c>
      <c r="CM2039" s="32" t="str">
        <f t="shared" si="596"/>
        <v/>
      </c>
      <c r="CN2039" s="32" t="str">
        <f t="shared" si="597"/>
        <v/>
      </c>
    </row>
    <row r="2040" spans="71:92" x14ac:dyDescent="0.3">
      <c r="BS2040" s="32" t="str">
        <f>IF(Kiadasi_kiseroiv!$K$2=BT2040,BV2040,"")</f>
        <v/>
      </c>
      <c r="BT2040" s="34" t="str">
        <f t="shared" si="580"/>
        <v/>
      </c>
      <c r="BU2040" s="32" t="str">
        <f t="shared" si="581"/>
        <v/>
      </c>
      <c r="BV2040" s="32" t="str">
        <f t="shared" si="582"/>
        <v/>
      </c>
      <c r="BW2040" s="32" t="str">
        <f t="shared" si="583"/>
        <v/>
      </c>
      <c r="BX2040" s="32" t="str">
        <f t="shared" si="584"/>
        <v/>
      </c>
      <c r="BY2040" s="32" t="str">
        <f t="shared" si="585"/>
        <v/>
      </c>
      <c r="BZ2040" s="32" t="str">
        <f t="shared" si="586"/>
        <v/>
      </c>
      <c r="CA2040" s="32" t="str">
        <f t="shared" si="587"/>
        <v/>
      </c>
      <c r="CB2040" s="33">
        <f>IF(COUNTIF($CD$7:CD2040,CD2040)=1,CD2040,CD2040+COUNTIF($CD$6:CD2039,CD2040))</f>
        <v>57186</v>
      </c>
      <c r="CC2040" s="34">
        <f t="shared" si="588"/>
        <v>55153</v>
      </c>
      <c r="CD2040" s="32">
        <f t="shared" si="589"/>
        <v>55153</v>
      </c>
      <c r="CE2040" s="32">
        <f t="shared" si="590"/>
        <v>0</v>
      </c>
      <c r="CF2040" s="32">
        <f t="shared" si="591"/>
        <v>0</v>
      </c>
      <c r="CG2040" s="32" t="str">
        <f t="shared" si="592"/>
        <v/>
      </c>
      <c r="CH2040" s="32">
        <v>2035</v>
      </c>
      <c r="CI2040" s="32" t="s">
        <v>6</v>
      </c>
      <c r="CJ2040" s="32" t="str">
        <f t="shared" si="593"/>
        <v/>
      </c>
      <c r="CK2040" s="32" t="str">
        <f t="shared" si="594"/>
        <v/>
      </c>
      <c r="CL2040" s="32" t="str">
        <f t="shared" si="595"/>
        <v/>
      </c>
      <c r="CM2040" s="32" t="str">
        <f t="shared" si="596"/>
        <v/>
      </c>
      <c r="CN2040" s="32" t="str">
        <f t="shared" si="597"/>
        <v/>
      </c>
    </row>
    <row r="2041" spans="71:92" x14ac:dyDescent="0.3">
      <c r="BS2041" s="32" t="str">
        <f>IF(Kiadasi_kiseroiv!$K$2=BT2041,BV2041,"")</f>
        <v/>
      </c>
      <c r="BT2041" s="34" t="str">
        <f t="shared" si="580"/>
        <v/>
      </c>
      <c r="BU2041" s="32" t="str">
        <f t="shared" si="581"/>
        <v/>
      </c>
      <c r="BV2041" s="32" t="str">
        <f t="shared" si="582"/>
        <v/>
      </c>
      <c r="BW2041" s="32" t="str">
        <f t="shared" si="583"/>
        <v/>
      </c>
      <c r="BX2041" s="32" t="str">
        <f t="shared" si="584"/>
        <v/>
      </c>
      <c r="BY2041" s="32" t="str">
        <f t="shared" si="585"/>
        <v/>
      </c>
      <c r="BZ2041" s="32" t="str">
        <f t="shared" si="586"/>
        <v/>
      </c>
      <c r="CA2041" s="32" t="str">
        <f t="shared" si="587"/>
        <v/>
      </c>
      <c r="CB2041" s="33">
        <f>IF(COUNTIF($CD$7:CD2041,CD2041)=1,CD2041,CD2041+COUNTIF($CD$6:CD2040,CD2041))</f>
        <v>57187</v>
      </c>
      <c r="CC2041" s="34">
        <f t="shared" si="588"/>
        <v>55153</v>
      </c>
      <c r="CD2041" s="32">
        <f t="shared" si="589"/>
        <v>55153</v>
      </c>
      <c r="CE2041" s="32">
        <f t="shared" si="590"/>
        <v>0</v>
      </c>
      <c r="CF2041" s="32">
        <f t="shared" si="591"/>
        <v>0</v>
      </c>
      <c r="CG2041" s="32" t="str">
        <f t="shared" si="592"/>
        <v/>
      </c>
      <c r="CH2041" s="32">
        <v>2036</v>
      </c>
      <c r="CI2041" s="32" t="s">
        <v>6</v>
      </c>
      <c r="CJ2041" s="32" t="str">
        <f t="shared" si="593"/>
        <v/>
      </c>
      <c r="CK2041" s="32" t="str">
        <f t="shared" si="594"/>
        <v/>
      </c>
      <c r="CL2041" s="32" t="str">
        <f t="shared" si="595"/>
        <v/>
      </c>
      <c r="CM2041" s="32" t="str">
        <f t="shared" si="596"/>
        <v/>
      </c>
      <c r="CN2041" s="32" t="str">
        <f t="shared" si="597"/>
        <v/>
      </c>
    </row>
    <row r="2042" spans="71:92" x14ac:dyDescent="0.3">
      <c r="BS2042" s="32" t="str">
        <f>IF(Kiadasi_kiseroiv!$K$2=BT2042,BV2042,"")</f>
        <v/>
      </c>
      <c r="BT2042" s="34" t="str">
        <f t="shared" si="580"/>
        <v/>
      </c>
      <c r="BU2042" s="32" t="str">
        <f t="shared" si="581"/>
        <v/>
      </c>
      <c r="BV2042" s="32" t="str">
        <f t="shared" si="582"/>
        <v/>
      </c>
      <c r="BW2042" s="32" t="str">
        <f t="shared" si="583"/>
        <v/>
      </c>
      <c r="BX2042" s="32" t="str">
        <f t="shared" si="584"/>
        <v/>
      </c>
      <c r="BY2042" s="32" t="str">
        <f t="shared" si="585"/>
        <v/>
      </c>
      <c r="BZ2042" s="32" t="str">
        <f t="shared" si="586"/>
        <v/>
      </c>
      <c r="CA2042" s="32" t="str">
        <f t="shared" si="587"/>
        <v/>
      </c>
      <c r="CB2042" s="33">
        <f>IF(COUNTIF($CD$7:CD2042,CD2042)=1,CD2042,CD2042+COUNTIF($CD$6:CD2041,CD2042))</f>
        <v>57188</v>
      </c>
      <c r="CC2042" s="34">
        <f t="shared" si="588"/>
        <v>55153</v>
      </c>
      <c r="CD2042" s="32">
        <f t="shared" si="589"/>
        <v>55153</v>
      </c>
      <c r="CE2042" s="32">
        <f t="shared" si="590"/>
        <v>0</v>
      </c>
      <c r="CF2042" s="32">
        <f t="shared" si="591"/>
        <v>0</v>
      </c>
      <c r="CG2042" s="32" t="str">
        <f t="shared" si="592"/>
        <v/>
      </c>
      <c r="CH2042" s="32">
        <v>2037</v>
      </c>
      <c r="CI2042" s="32" t="s">
        <v>6</v>
      </c>
      <c r="CJ2042" s="32" t="str">
        <f t="shared" si="593"/>
        <v/>
      </c>
      <c r="CK2042" s="32" t="str">
        <f t="shared" si="594"/>
        <v/>
      </c>
      <c r="CL2042" s="32" t="str">
        <f t="shared" si="595"/>
        <v/>
      </c>
      <c r="CM2042" s="32" t="str">
        <f t="shared" si="596"/>
        <v/>
      </c>
      <c r="CN2042" s="32" t="str">
        <f t="shared" si="597"/>
        <v/>
      </c>
    </row>
    <row r="2043" spans="71:92" x14ac:dyDescent="0.3">
      <c r="BS2043" s="32" t="str">
        <f>IF(Kiadasi_kiseroiv!$K$2=BT2043,BV2043,"")</f>
        <v/>
      </c>
      <c r="BT2043" s="34" t="str">
        <f t="shared" si="580"/>
        <v/>
      </c>
      <c r="BU2043" s="32" t="str">
        <f t="shared" si="581"/>
        <v/>
      </c>
      <c r="BV2043" s="32" t="str">
        <f t="shared" si="582"/>
        <v/>
      </c>
      <c r="BW2043" s="32" t="str">
        <f t="shared" si="583"/>
        <v/>
      </c>
      <c r="BX2043" s="32" t="str">
        <f t="shared" si="584"/>
        <v/>
      </c>
      <c r="BY2043" s="32" t="str">
        <f t="shared" si="585"/>
        <v/>
      </c>
      <c r="BZ2043" s="32" t="str">
        <f t="shared" si="586"/>
        <v/>
      </c>
      <c r="CA2043" s="32" t="str">
        <f t="shared" si="587"/>
        <v/>
      </c>
      <c r="CB2043" s="33">
        <f>IF(COUNTIF($CD$7:CD2043,CD2043)=1,CD2043,CD2043+COUNTIF($CD$6:CD2042,CD2043))</f>
        <v>57189</v>
      </c>
      <c r="CC2043" s="34">
        <f t="shared" si="588"/>
        <v>55153</v>
      </c>
      <c r="CD2043" s="32">
        <f t="shared" si="589"/>
        <v>55153</v>
      </c>
      <c r="CE2043" s="32">
        <f t="shared" si="590"/>
        <v>0</v>
      </c>
      <c r="CF2043" s="32">
        <f t="shared" si="591"/>
        <v>0</v>
      </c>
      <c r="CG2043" s="32" t="str">
        <f t="shared" si="592"/>
        <v/>
      </c>
      <c r="CH2043" s="32">
        <v>2038</v>
      </c>
      <c r="CI2043" s="32" t="s">
        <v>6</v>
      </c>
      <c r="CJ2043" s="32" t="str">
        <f t="shared" si="593"/>
        <v/>
      </c>
      <c r="CK2043" s="32" t="str">
        <f t="shared" si="594"/>
        <v/>
      </c>
      <c r="CL2043" s="32" t="str">
        <f t="shared" si="595"/>
        <v/>
      </c>
      <c r="CM2043" s="32" t="str">
        <f t="shared" si="596"/>
        <v/>
      </c>
      <c r="CN2043" s="32" t="str">
        <f t="shared" si="597"/>
        <v/>
      </c>
    </row>
    <row r="2044" spans="71:92" x14ac:dyDescent="0.3">
      <c r="BS2044" s="32" t="str">
        <f>IF(Kiadasi_kiseroiv!$K$2=BT2044,BV2044,"")</f>
        <v/>
      </c>
      <c r="BT2044" s="34" t="str">
        <f t="shared" si="580"/>
        <v/>
      </c>
      <c r="BU2044" s="32" t="str">
        <f t="shared" si="581"/>
        <v/>
      </c>
      <c r="BV2044" s="32" t="str">
        <f t="shared" si="582"/>
        <v/>
      </c>
      <c r="BW2044" s="32" t="str">
        <f t="shared" si="583"/>
        <v/>
      </c>
      <c r="BX2044" s="32" t="str">
        <f t="shared" si="584"/>
        <v/>
      </c>
      <c r="BY2044" s="32" t="str">
        <f t="shared" si="585"/>
        <v/>
      </c>
      <c r="BZ2044" s="32" t="str">
        <f t="shared" si="586"/>
        <v/>
      </c>
      <c r="CA2044" s="32" t="str">
        <f t="shared" si="587"/>
        <v/>
      </c>
      <c r="CB2044" s="33">
        <f>IF(COUNTIF($CD$7:CD2044,CD2044)=1,CD2044,CD2044+COUNTIF($CD$6:CD2043,CD2044))</f>
        <v>57190</v>
      </c>
      <c r="CC2044" s="34">
        <f t="shared" si="588"/>
        <v>55153</v>
      </c>
      <c r="CD2044" s="32">
        <f t="shared" si="589"/>
        <v>55153</v>
      </c>
      <c r="CE2044" s="32">
        <f t="shared" si="590"/>
        <v>0</v>
      </c>
      <c r="CF2044" s="32">
        <f t="shared" si="591"/>
        <v>0</v>
      </c>
      <c r="CG2044" s="32" t="str">
        <f t="shared" si="592"/>
        <v/>
      </c>
      <c r="CH2044" s="32">
        <v>2039</v>
      </c>
      <c r="CI2044" s="32" t="s">
        <v>6</v>
      </c>
      <c r="CJ2044" s="32" t="str">
        <f t="shared" si="593"/>
        <v/>
      </c>
      <c r="CK2044" s="32" t="str">
        <f t="shared" si="594"/>
        <v/>
      </c>
      <c r="CL2044" s="32" t="str">
        <f t="shared" si="595"/>
        <v/>
      </c>
      <c r="CM2044" s="32" t="str">
        <f t="shared" si="596"/>
        <v/>
      </c>
      <c r="CN2044" s="32" t="str">
        <f t="shared" si="597"/>
        <v/>
      </c>
    </row>
    <row r="2045" spans="71:92" x14ac:dyDescent="0.3">
      <c r="BS2045" s="32" t="str">
        <f>IF(Kiadasi_kiseroiv!$K$2=BT2045,BV2045,"")</f>
        <v/>
      </c>
      <c r="BT2045" s="34" t="str">
        <f t="shared" si="580"/>
        <v/>
      </c>
      <c r="BU2045" s="32" t="str">
        <f t="shared" si="581"/>
        <v/>
      </c>
      <c r="BV2045" s="32" t="str">
        <f t="shared" si="582"/>
        <v/>
      </c>
      <c r="BW2045" s="32" t="str">
        <f t="shared" si="583"/>
        <v/>
      </c>
      <c r="BX2045" s="32" t="str">
        <f t="shared" si="584"/>
        <v/>
      </c>
      <c r="BY2045" s="32" t="str">
        <f t="shared" si="585"/>
        <v/>
      </c>
      <c r="BZ2045" s="32" t="str">
        <f t="shared" si="586"/>
        <v/>
      </c>
      <c r="CA2045" s="32" t="str">
        <f t="shared" si="587"/>
        <v/>
      </c>
      <c r="CB2045" s="33">
        <f>IF(COUNTIF($CD$7:CD2045,CD2045)=1,CD2045,CD2045+COUNTIF($CD$6:CD2044,CD2045))</f>
        <v>57191</v>
      </c>
      <c r="CC2045" s="34">
        <f t="shared" si="588"/>
        <v>55153</v>
      </c>
      <c r="CD2045" s="32">
        <f t="shared" si="589"/>
        <v>55153</v>
      </c>
      <c r="CE2045" s="32">
        <f t="shared" si="590"/>
        <v>0</v>
      </c>
      <c r="CF2045" s="32">
        <f t="shared" si="591"/>
        <v>0</v>
      </c>
      <c r="CG2045" s="32" t="str">
        <f t="shared" si="592"/>
        <v/>
      </c>
      <c r="CH2045" s="32">
        <v>2040</v>
      </c>
      <c r="CI2045" s="32" t="s">
        <v>6</v>
      </c>
      <c r="CJ2045" s="32" t="str">
        <f t="shared" si="593"/>
        <v/>
      </c>
      <c r="CK2045" s="32" t="str">
        <f t="shared" si="594"/>
        <v/>
      </c>
      <c r="CL2045" s="32" t="str">
        <f t="shared" si="595"/>
        <v/>
      </c>
      <c r="CM2045" s="32" t="str">
        <f t="shared" si="596"/>
        <v/>
      </c>
      <c r="CN2045" s="32" t="str">
        <f t="shared" si="597"/>
        <v/>
      </c>
    </row>
    <row r="2046" spans="71:92" x14ac:dyDescent="0.3">
      <c r="BS2046" s="32" t="str">
        <f>IF(Kiadasi_kiseroiv!$K$2=BT2046,BV2046,"")</f>
        <v/>
      </c>
      <c r="BT2046" s="34" t="str">
        <f t="shared" si="580"/>
        <v/>
      </c>
      <c r="BU2046" s="32" t="str">
        <f t="shared" si="581"/>
        <v/>
      </c>
      <c r="BV2046" s="32" t="str">
        <f t="shared" si="582"/>
        <v/>
      </c>
      <c r="BW2046" s="32" t="str">
        <f t="shared" si="583"/>
        <v/>
      </c>
      <c r="BX2046" s="32" t="str">
        <f t="shared" si="584"/>
        <v/>
      </c>
      <c r="BY2046" s="32" t="str">
        <f t="shared" si="585"/>
        <v/>
      </c>
      <c r="BZ2046" s="32" t="str">
        <f t="shared" si="586"/>
        <v/>
      </c>
      <c r="CA2046" s="32" t="str">
        <f t="shared" si="587"/>
        <v/>
      </c>
      <c r="CB2046" s="33">
        <f>IF(COUNTIF($CD$7:CD2046,CD2046)=1,CD2046,CD2046+COUNTIF($CD$6:CD2045,CD2046))</f>
        <v>57192</v>
      </c>
      <c r="CC2046" s="34">
        <f t="shared" si="588"/>
        <v>55153</v>
      </c>
      <c r="CD2046" s="32">
        <f t="shared" si="589"/>
        <v>55153</v>
      </c>
      <c r="CE2046" s="32">
        <f t="shared" si="590"/>
        <v>0</v>
      </c>
      <c r="CF2046" s="32">
        <f t="shared" si="591"/>
        <v>0</v>
      </c>
      <c r="CG2046" s="32" t="str">
        <f t="shared" si="592"/>
        <v/>
      </c>
      <c r="CH2046" s="32">
        <v>2041</v>
      </c>
      <c r="CI2046" s="32" t="s">
        <v>6</v>
      </c>
      <c r="CJ2046" s="32" t="str">
        <f t="shared" si="593"/>
        <v/>
      </c>
      <c r="CK2046" s="32" t="str">
        <f t="shared" si="594"/>
        <v/>
      </c>
      <c r="CL2046" s="32" t="str">
        <f t="shared" si="595"/>
        <v/>
      </c>
      <c r="CM2046" s="32" t="str">
        <f t="shared" si="596"/>
        <v/>
      </c>
      <c r="CN2046" s="32" t="str">
        <f t="shared" si="597"/>
        <v/>
      </c>
    </row>
    <row r="2047" spans="71:92" x14ac:dyDescent="0.3">
      <c r="BS2047" s="32" t="str">
        <f>IF(Kiadasi_kiseroiv!$K$2=BT2047,BV2047,"")</f>
        <v/>
      </c>
      <c r="BT2047" s="34" t="str">
        <f t="shared" si="580"/>
        <v/>
      </c>
      <c r="BU2047" s="32" t="str">
        <f t="shared" si="581"/>
        <v/>
      </c>
      <c r="BV2047" s="32" t="str">
        <f t="shared" si="582"/>
        <v/>
      </c>
      <c r="BW2047" s="32" t="str">
        <f t="shared" si="583"/>
        <v/>
      </c>
      <c r="BX2047" s="32" t="str">
        <f t="shared" si="584"/>
        <v/>
      </c>
      <c r="BY2047" s="32" t="str">
        <f t="shared" si="585"/>
        <v/>
      </c>
      <c r="BZ2047" s="32" t="str">
        <f t="shared" si="586"/>
        <v/>
      </c>
      <c r="CA2047" s="32" t="str">
        <f t="shared" si="587"/>
        <v/>
      </c>
      <c r="CB2047" s="33">
        <f>IF(COUNTIF($CD$7:CD2047,CD2047)=1,CD2047,CD2047+COUNTIF($CD$6:CD2046,CD2047))</f>
        <v>57193</v>
      </c>
      <c r="CC2047" s="34">
        <f t="shared" si="588"/>
        <v>55153</v>
      </c>
      <c r="CD2047" s="32">
        <f t="shared" si="589"/>
        <v>55153</v>
      </c>
      <c r="CE2047" s="32">
        <f t="shared" si="590"/>
        <v>0</v>
      </c>
      <c r="CF2047" s="32">
        <f t="shared" si="591"/>
        <v>0</v>
      </c>
      <c r="CG2047" s="32" t="str">
        <f t="shared" si="592"/>
        <v/>
      </c>
      <c r="CH2047" s="32">
        <v>2042</v>
      </c>
      <c r="CI2047" s="32" t="s">
        <v>6</v>
      </c>
      <c r="CJ2047" s="32" t="str">
        <f t="shared" si="593"/>
        <v/>
      </c>
      <c r="CK2047" s="32" t="str">
        <f t="shared" si="594"/>
        <v/>
      </c>
      <c r="CL2047" s="32" t="str">
        <f t="shared" si="595"/>
        <v/>
      </c>
      <c r="CM2047" s="32" t="str">
        <f t="shared" si="596"/>
        <v/>
      </c>
      <c r="CN2047" s="32" t="str">
        <f t="shared" si="597"/>
        <v/>
      </c>
    </row>
    <row r="2048" spans="71:92" x14ac:dyDescent="0.3">
      <c r="BS2048" s="32" t="str">
        <f>IF(Kiadasi_kiseroiv!$K$2=BT2048,BV2048,"")</f>
        <v/>
      </c>
      <c r="BT2048" s="34" t="str">
        <f t="shared" si="580"/>
        <v/>
      </c>
      <c r="BU2048" s="32" t="str">
        <f t="shared" si="581"/>
        <v/>
      </c>
      <c r="BV2048" s="32" t="str">
        <f t="shared" si="582"/>
        <v/>
      </c>
      <c r="BW2048" s="32" t="str">
        <f t="shared" si="583"/>
        <v/>
      </c>
      <c r="BX2048" s="32" t="str">
        <f t="shared" si="584"/>
        <v/>
      </c>
      <c r="BY2048" s="32" t="str">
        <f t="shared" si="585"/>
        <v/>
      </c>
      <c r="BZ2048" s="32" t="str">
        <f t="shared" si="586"/>
        <v/>
      </c>
      <c r="CA2048" s="32" t="str">
        <f t="shared" si="587"/>
        <v/>
      </c>
      <c r="CB2048" s="33">
        <f>IF(COUNTIF($CD$7:CD2048,CD2048)=1,CD2048,CD2048+COUNTIF($CD$6:CD2047,CD2048))</f>
        <v>57194</v>
      </c>
      <c r="CC2048" s="34">
        <f t="shared" si="588"/>
        <v>55153</v>
      </c>
      <c r="CD2048" s="32">
        <f t="shared" si="589"/>
        <v>55153</v>
      </c>
      <c r="CE2048" s="32">
        <f t="shared" si="590"/>
        <v>0</v>
      </c>
      <c r="CF2048" s="32">
        <f t="shared" si="591"/>
        <v>0</v>
      </c>
      <c r="CG2048" s="32" t="str">
        <f t="shared" si="592"/>
        <v/>
      </c>
      <c r="CH2048" s="32">
        <v>2043</v>
      </c>
      <c r="CI2048" s="32" t="s">
        <v>6</v>
      </c>
      <c r="CJ2048" s="32" t="str">
        <f t="shared" si="593"/>
        <v/>
      </c>
      <c r="CK2048" s="32" t="str">
        <f t="shared" si="594"/>
        <v/>
      </c>
      <c r="CL2048" s="32" t="str">
        <f t="shared" si="595"/>
        <v/>
      </c>
      <c r="CM2048" s="32" t="str">
        <f t="shared" si="596"/>
        <v/>
      </c>
      <c r="CN2048" s="32" t="str">
        <f t="shared" si="597"/>
        <v/>
      </c>
    </row>
    <row r="2049" spans="71:92" x14ac:dyDescent="0.3">
      <c r="BS2049" s="32" t="str">
        <f>IF(Kiadasi_kiseroiv!$K$2=BT2049,BV2049,"")</f>
        <v/>
      </c>
      <c r="BT2049" s="34" t="str">
        <f t="shared" si="580"/>
        <v/>
      </c>
      <c r="BU2049" s="32" t="str">
        <f t="shared" si="581"/>
        <v/>
      </c>
      <c r="BV2049" s="32" t="str">
        <f t="shared" si="582"/>
        <v/>
      </c>
      <c r="BW2049" s="32" t="str">
        <f t="shared" si="583"/>
        <v/>
      </c>
      <c r="BX2049" s="32" t="str">
        <f t="shared" si="584"/>
        <v/>
      </c>
      <c r="BY2049" s="32" t="str">
        <f t="shared" si="585"/>
        <v/>
      </c>
      <c r="BZ2049" s="32" t="str">
        <f t="shared" si="586"/>
        <v/>
      </c>
      <c r="CA2049" s="32" t="str">
        <f t="shared" si="587"/>
        <v/>
      </c>
      <c r="CB2049" s="33">
        <f>IF(COUNTIF($CD$7:CD2049,CD2049)=1,CD2049,CD2049+COUNTIF($CD$6:CD2048,CD2049))</f>
        <v>57195</v>
      </c>
      <c r="CC2049" s="34">
        <f t="shared" si="588"/>
        <v>55153</v>
      </c>
      <c r="CD2049" s="32">
        <f t="shared" si="589"/>
        <v>55153</v>
      </c>
      <c r="CE2049" s="32">
        <f t="shared" si="590"/>
        <v>0</v>
      </c>
      <c r="CF2049" s="32">
        <f t="shared" si="591"/>
        <v>0</v>
      </c>
      <c r="CG2049" s="32" t="str">
        <f t="shared" si="592"/>
        <v/>
      </c>
      <c r="CH2049" s="32">
        <v>2044</v>
      </c>
      <c r="CI2049" s="32" t="s">
        <v>6</v>
      </c>
      <c r="CJ2049" s="32" t="str">
        <f t="shared" si="593"/>
        <v/>
      </c>
      <c r="CK2049" s="32" t="str">
        <f t="shared" si="594"/>
        <v/>
      </c>
      <c r="CL2049" s="32" t="str">
        <f t="shared" si="595"/>
        <v/>
      </c>
      <c r="CM2049" s="32" t="str">
        <f t="shared" si="596"/>
        <v/>
      </c>
      <c r="CN2049" s="32" t="str">
        <f t="shared" si="597"/>
        <v/>
      </c>
    </row>
    <row r="2050" spans="71:92" x14ac:dyDescent="0.3">
      <c r="BS2050" s="32" t="str">
        <f>IF(Kiadasi_kiseroiv!$K$2=BT2050,BV2050,"")</f>
        <v/>
      </c>
      <c r="BT2050" s="34" t="str">
        <f t="shared" si="580"/>
        <v/>
      </c>
      <c r="BU2050" s="32" t="str">
        <f t="shared" si="581"/>
        <v/>
      </c>
      <c r="BV2050" s="32" t="str">
        <f t="shared" si="582"/>
        <v/>
      </c>
      <c r="BW2050" s="32" t="str">
        <f t="shared" si="583"/>
        <v/>
      </c>
      <c r="BX2050" s="32" t="str">
        <f t="shared" si="584"/>
        <v/>
      </c>
      <c r="BY2050" s="32" t="str">
        <f t="shared" si="585"/>
        <v/>
      </c>
      <c r="BZ2050" s="32" t="str">
        <f t="shared" si="586"/>
        <v/>
      </c>
      <c r="CA2050" s="32" t="str">
        <f t="shared" si="587"/>
        <v/>
      </c>
      <c r="CB2050" s="33">
        <f>IF(COUNTIF($CD$7:CD2050,CD2050)=1,CD2050,CD2050+COUNTIF($CD$6:CD2049,CD2050))</f>
        <v>57196</v>
      </c>
      <c r="CC2050" s="34">
        <f t="shared" si="588"/>
        <v>55153</v>
      </c>
      <c r="CD2050" s="32">
        <f t="shared" si="589"/>
        <v>55153</v>
      </c>
      <c r="CE2050" s="32">
        <f t="shared" si="590"/>
        <v>0</v>
      </c>
      <c r="CF2050" s="32">
        <f t="shared" si="591"/>
        <v>0</v>
      </c>
      <c r="CG2050" s="32" t="str">
        <f t="shared" si="592"/>
        <v/>
      </c>
      <c r="CH2050" s="32">
        <v>2045</v>
      </c>
      <c r="CI2050" s="32" t="s">
        <v>6</v>
      </c>
      <c r="CJ2050" s="32" t="str">
        <f t="shared" si="593"/>
        <v/>
      </c>
      <c r="CK2050" s="32" t="str">
        <f t="shared" si="594"/>
        <v/>
      </c>
      <c r="CL2050" s="32" t="str">
        <f t="shared" si="595"/>
        <v/>
      </c>
      <c r="CM2050" s="32" t="str">
        <f t="shared" si="596"/>
        <v/>
      </c>
      <c r="CN2050" s="32" t="str">
        <f t="shared" si="597"/>
        <v/>
      </c>
    </row>
    <row r="2051" spans="71:92" x14ac:dyDescent="0.3">
      <c r="BS2051" s="32" t="str">
        <f>IF(Kiadasi_kiseroiv!$K$2=BT2051,BV2051,"")</f>
        <v/>
      </c>
      <c r="BT2051" s="34" t="str">
        <f t="shared" si="580"/>
        <v/>
      </c>
      <c r="BU2051" s="32" t="str">
        <f t="shared" si="581"/>
        <v/>
      </c>
      <c r="BV2051" s="32" t="str">
        <f t="shared" si="582"/>
        <v/>
      </c>
      <c r="BW2051" s="32" t="str">
        <f t="shared" si="583"/>
        <v/>
      </c>
      <c r="BX2051" s="32" t="str">
        <f t="shared" si="584"/>
        <v/>
      </c>
      <c r="BY2051" s="32" t="str">
        <f t="shared" si="585"/>
        <v/>
      </c>
      <c r="BZ2051" s="32" t="str">
        <f t="shared" si="586"/>
        <v/>
      </c>
      <c r="CA2051" s="32" t="str">
        <f t="shared" si="587"/>
        <v/>
      </c>
      <c r="CB2051" s="33">
        <f>IF(COUNTIF($CD$7:CD2051,CD2051)=1,CD2051,CD2051+COUNTIF($CD$6:CD2050,CD2051))</f>
        <v>57197</v>
      </c>
      <c r="CC2051" s="34">
        <f t="shared" si="588"/>
        <v>55153</v>
      </c>
      <c r="CD2051" s="32">
        <f t="shared" si="589"/>
        <v>55153</v>
      </c>
      <c r="CE2051" s="32">
        <f t="shared" si="590"/>
        <v>0</v>
      </c>
      <c r="CF2051" s="32">
        <f t="shared" si="591"/>
        <v>0</v>
      </c>
      <c r="CG2051" s="32" t="str">
        <f t="shared" si="592"/>
        <v/>
      </c>
      <c r="CH2051" s="32">
        <v>2046</v>
      </c>
      <c r="CI2051" s="32" t="s">
        <v>6</v>
      </c>
      <c r="CJ2051" s="32" t="str">
        <f t="shared" si="593"/>
        <v/>
      </c>
      <c r="CK2051" s="32" t="str">
        <f t="shared" si="594"/>
        <v/>
      </c>
      <c r="CL2051" s="32" t="str">
        <f t="shared" si="595"/>
        <v/>
      </c>
      <c r="CM2051" s="32" t="str">
        <f t="shared" si="596"/>
        <v/>
      </c>
      <c r="CN2051" s="32" t="str">
        <f t="shared" si="597"/>
        <v/>
      </c>
    </row>
    <row r="2052" spans="71:92" x14ac:dyDescent="0.3">
      <c r="BS2052" s="32" t="str">
        <f>IF(Kiadasi_kiseroiv!$K$2=BT2052,BV2052,"")</f>
        <v/>
      </c>
      <c r="BT2052" s="34" t="str">
        <f t="shared" si="580"/>
        <v/>
      </c>
      <c r="BU2052" s="32" t="str">
        <f t="shared" si="581"/>
        <v/>
      </c>
      <c r="BV2052" s="32" t="str">
        <f t="shared" si="582"/>
        <v/>
      </c>
      <c r="BW2052" s="32" t="str">
        <f t="shared" si="583"/>
        <v/>
      </c>
      <c r="BX2052" s="32" t="str">
        <f t="shared" si="584"/>
        <v/>
      </c>
      <c r="BY2052" s="32" t="str">
        <f t="shared" si="585"/>
        <v/>
      </c>
      <c r="BZ2052" s="32" t="str">
        <f t="shared" si="586"/>
        <v/>
      </c>
      <c r="CA2052" s="32" t="str">
        <f t="shared" si="587"/>
        <v/>
      </c>
      <c r="CB2052" s="33">
        <f>IF(COUNTIF($CD$7:CD2052,CD2052)=1,CD2052,CD2052+COUNTIF($CD$6:CD2051,CD2052))</f>
        <v>57198</v>
      </c>
      <c r="CC2052" s="34">
        <f t="shared" si="588"/>
        <v>55153</v>
      </c>
      <c r="CD2052" s="32">
        <f t="shared" si="589"/>
        <v>55153</v>
      </c>
      <c r="CE2052" s="32">
        <f t="shared" si="590"/>
        <v>0</v>
      </c>
      <c r="CF2052" s="32">
        <f t="shared" si="591"/>
        <v>0</v>
      </c>
      <c r="CG2052" s="32" t="str">
        <f t="shared" si="592"/>
        <v/>
      </c>
      <c r="CH2052" s="32">
        <v>2047</v>
      </c>
      <c r="CI2052" s="32" t="s">
        <v>6</v>
      </c>
      <c r="CJ2052" s="32" t="str">
        <f t="shared" si="593"/>
        <v/>
      </c>
      <c r="CK2052" s="32" t="str">
        <f t="shared" si="594"/>
        <v/>
      </c>
      <c r="CL2052" s="32" t="str">
        <f t="shared" si="595"/>
        <v/>
      </c>
      <c r="CM2052" s="32" t="str">
        <f t="shared" si="596"/>
        <v/>
      </c>
      <c r="CN2052" s="32" t="str">
        <f t="shared" si="597"/>
        <v/>
      </c>
    </row>
    <row r="2053" spans="71:92" x14ac:dyDescent="0.3">
      <c r="BS2053" s="32" t="str">
        <f>IF(Kiadasi_kiseroiv!$K$2=BT2053,BV2053,"")</f>
        <v/>
      </c>
      <c r="BT2053" s="34" t="str">
        <f t="shared" si="580"/>
        <v/>
      </c>
      <c r="BU2053" s="32" t="str">
        <f t="shared" si="581"/>
        <v/>
      </c>
      <c r="BV2053" s="32" t="str">
        <f t="shared" si="582"/>
        <v/>
      </c>
      <c r="BW2053" s="32" t="str">
        <f t="shared" si="583"/>
        <v/>
      </c>
      <c r="BX2053" s="32" t="str">
        <f t="shared" si="584"/>
        <v/>
      </c>
      <c r="BY2053" s="32" t="str">
        <f t="shared" si="585"/>
        <v/>
      </c>
      <c r="BZ2053" s="32" t="str">
        <f t="shared" si="586"/>
        <v/>
      </c>
      <c r="CA2053" s="32" t="str">
        <f t="shared" si="587"/>
        <v/>
      </c>
      <c r="CB2053" s="33">
        <f>IF(COUNTIF($CD$7:CD2053,CD2053)=1,CD2053,CD2053+COUNTIF($CD$6:CD2052,CD2053))</f>
        <v>57199</v>
      </c>
      <c r="CC2053" s="34">
        <f t="shared" si="588"/>
        <v>55153</v>
      </c>
      <c r="CD2053" s="32">
        <f t="shared" si="589"/>
        <v>55153</v>
      </c>
      <c r="CE2053" s="32">
        <f t="shared" si="590"/>
        <v>0</v>
      </c>
      <c r="CF2053" s="32">
        <f t="shared" si="591"/>
        <v>0</v>
      </c>
      <c r="CG2053" s="32" t="str">
        <f t="shared" si="592"/>
        <v/>
      </c>
      <c r="CH2053" s="32">
        <v>2048</v>
      </c>
      <c r="CI2053" s="32" t="s">
        <v>6</v>
      </c>
      <c r="CJ2053" s="32" t="str">
        <f t="shared" si="593"/>
        <v/>
      </c>
      <c r="CK2053" s="32" t="str">
        <f t="shared" si="594"/>
        <v/>
      </c>
      <c r="CL2053" s="32" t="str">
        <f t="shared" si="595"/>
        <v/>
      </c>
      <c r="CM2053" s="32" t="str">
        <f t="shared" si="596"/>
        <v/>
      </c>
      <c r="CN2053" s="32" t="str">
        <f t="shared" si="597"/>
        <v/>
      </c>
    </row>
    <row r="2054" spans="71:92" x14ac:dyDescent="0.3">
      <c r="BS2054" s="32" t="str">
        <f>IF(Kiadasi_kiseroiv!$K$2=BT2054,BV2054,"")</f>
        <v/>
      </c>
      <c r="BT2054" s="34" t="str">
        <f t="shared" si="580"/>
        <v/>
      </c>
      <c r="BU2054" s="32" t="str">
        <f t="shared" si="581"/>
        <v/>
      </c>
      <c r="BV2054" s="32" t="str">
        <f t="shared" si="582"/>
        <v/>
      </c>
      <c r="BW2054" s="32" t="str">
        <f t="shared" si="583"/>
        <v/>
      </c>
      <c r="BX2054" s="32" t="str">
        <f t="shared" si="584"/>
        <v/>
      </c>
      <c r="BY2054" s="32" t="str">
        <f t="shared" si="585"/>
        <v/>
      </c>
      <c r="BZ2054" s="32" t="str">
        <f t="shared" si="586"/>
        <v/>
      </c>
      <c r="CA2054" s="32" t="str">
        <f t="shared" si="587"/>
        <v/>
      </c>
      <c r="CB2054" s="33">
        <f>IF(COUNTIF($CD$7:CD2054,CD2054)=1,CD2054,CD2054+COUNTIF($CD$6:CD2053,CD2054))</f>
        <v>57200</v>
      </c>
      <c r="CC2054" s="34">
        <f t="shared" si="588"/>
        <v>55153</v>
      </c>
      <c r="CD2054" s="32">
        <f t="shared" si="589"/>
        <v>55153</v>
      </c>
      <c r="CE2054" s="32">
        <f t="shared" si="590"/>
        <v>0</v>
      </c>
      <c r="CF2054" s="32">
        <f t="shared" si="591"/>
        <v>0</v>
      </c>
      <c r="CG2054" s="32" t="str">
        <f t="shared" si="592"/>
        <v/>
      </c>
      <c r="CH2054" s="32">
        <v>2049</v>
      </c>
      <c r="CI2054" s="32" t="s">
        <v>6</v>
      </c>
      <c r="CJ2054" s="32" t="str">
        <f t="shared" si="593"/>
        <v/>
      </c>
      <c r="CK2054" s="32" t="str">
        <f t="shared" si="594"/>
        <v/>
      </c>
      <c r="CL2054" s="32" t="str">
        <f t="shared" si="595"/>
        <v/>
      </c>
      <c r="CM2054" s="32" t="str">
        <f t="shared" si="596"/>
        <v/>
      </c>
      <c r="CN2054" s="32" t="str">
        <f t="shared" si="597"/>
        <v/>
      </c>
    </row>
    <row r="2055" spans="71:92" x14ac:dyDescent="0.3">
      <c r="BS2055" s="32" t="str">
        <f>IF(Kiadasi_kiseroiv!$K$2=BT2055,BV2055,"")</f>
        <v/>
      </c>
      <c r="BT2055" s="34" t="str">
        <f t="shared" si="580"/>
        <v/>
      </c>
      <c r="BU2055" s="32" t="str">
        <f t="shared" si="581"/>
        <v/>
      </c>
      <c r="BV2055" s="32" t="str">
        <f t="shared" si="582"/>
        <v/>
      </c>
      <c r="BW2055" s="32" t="str">
        <f t="shared" si="583"/>
        <v/>
      </c>
      <c r="BX2055" s="32" t="str">
        <f t="shared" si="584"/>
        <v/>
      </c>
      <c r="BY2055" s="32" t="str">
        <f t="shared" si="585"/>
        <v/>
      </c>
      <c r="BZ2055" s="32" t="str">
        <f t="shared" si="586"/>
        <v/>
      </c>
      <c r="CA2055" s="32" t="str">
        <f t="shared" si="587"/>
        <v/>
      </c>
      <c r="CB2055" s="33">
        <f>IF(COUNTIF($CD$7:CD2055,CD2055)=1,CD2055,CD2055+COUNTIF($CD$6:CD2054,CD2055))</f>
        <v>57201</v>
      </c>
      <c r="CC2055" s="34">
        <f t="shared" si="588"/>
        <v>55153</v>
      </c>
      <c r="CD2055" s="32">
        <f t="shared" si="589"/>
        <v>55153</v>
      </c>
      <c r="CE2055" s="32">
        <f t="shared" si="590"/>
        <v>0</v>
      </c>
      <c r="CF2055" s="32">
        <f t="shared" si="591"/>
        <v>0</v>
      </c>
      <c r="CG2055" s="32" t="str">
        <f t="shared" si="592"/>
        <v/>
      </c>
      <c r="CH2055" s="32">
        <v>2050</v>
      </c>
      <c r="CI2055" s="32" t="s">
        <v>6</v>
      </c>
      <c r="CJ2055" s="32" t="str">
        <f t="shared" si="593"/>
        <v/>
      </c>
      <c r="CK2055" s="32" t="str">
        <f t="shared" si="594"/>
        <v/>
      </c>
      <c r="CL2055" s="32" t="str">
        <f t="shared" si="595"/>
        <v/>
      </c>
      <c r="CM2055" s="32" t="str">
        <f t="shared" si="596"/>
        <v/>
      </c>
      <c r="CN2055" s="32" t="str">
        <f t="shared" si="597"/>
        <v/>
      </c>
    </row>
    <row r="2056" spans="71:92" x14ac:dyDescent="0.3">
      <c r="BS2056" s="32" t="str">
        <f>IF(Kiadasi_kiseroiv!$K$2=BT2056,BV2056,"")</f>
        <v/>
      </c>
      <c r="BT2056" s="34" t="str">
        <f t="shared" si="580"/>
        <v/>
      </c>
      <c r="BU2056" s="32" t="str">
        <f t="shared" si="581"/>
        <v/>
      </c>
      <c r="BV2056" s="32" t="str">
        <f t="shared" si="582"/>
        <v/>
      </c>
      <c r="BW2056" s="32" t="str">
        <f t="shared" si="583"/>
        <v/>
      </c>
      <c r="BX2056" s="32" t="str">
        <f t="shared" si="584"/>
        <v/>
      </c>
      <c r="BY2056" s="32" t="str">
        <f t="shared" si="585"/>
        <v/>
      </c>
      <c r="BZ2056" s="32" t="str">
        <f t="shared" si="586"/>
        <v/>
      </c>
      <c r="CA2056" s="32" t="str">
        <f t="shared" si="587"/>
        <v/>
      </c>
      <c r="CB2056" s="33">
        <f>IF(COUNTIF($CD$7:CD2056,CD2056)=1,CD2056,CD2056+COUNTIF($CD$6:CD2055,CD2056))</f>
        <v>57202</v>
      </c>
      <c r="CC2056" s="34">
        <f t="shared" si="588"/>
        <v>55153</v>
      </c>
      <c r="CD2056" s="32">
        <f t="shared" si="589"/>
        <v>55153</v>
      </c>
      <c r="CE2056" s="32">
        <f t="shared" si="590"/>
        <v>0</v>
      </c>
      <c r="CF2056" s="32">
        <f t="shared" si="591"/>
        <v>0</v>
      </c>
      <c r="CG2056" s="32" t="str">
        <f t="shared" si="592"/>
        <v/>
      </c>
      <c r="CH2056" s="32">
        <v>2051</v>
      </c>
      <c r="CI2056" s="32" t="s">
        <v>6</v>
      </c>
      <c r="CJ2056" s="32" t="str">
        <f t="shared" si="593"/>
        <v/>
      </c>
      <c r="CK2056" s="32" t="str">
        <f t="shared" si="594"/>
        <v/>
      </c>
      <c r="CL2056" s="32" t="str">
        <f t="shared" si="595"/>
        <v/>
      </c>
      <c r="CM2056" s="32" t="str">
        <f t="shared" si="596"/>
        <v/>
      </c>
      <c r="CN2056" s="32" t="str">
        <f t="shared" si="597"/>
        <v/>
      </c>
    </row>
    <row r="2057" spans="71:92" x14ac:dyDescent="0.3">
      <c r="BS2057" s="32" t="str">
        <f>IF(Kiadasi_kiseroiv!$K$2=BT2057,BV2057,"")</f>
        <v/>
      </c>
      <c r="BT2057" s="34" t="str">
        <f t="shared" si="580"/>
        <v/>
      </c>
      <c r="BU2057" s="32" t="str">
        <f t="shared" si="581"/>
        <v/>
      </c>
      <c r="BV2057" s="32" t="str">
        <f t="shared" si="582"/>
        <v/>
      </c>
      <c r="BW2057" s="32" t="str">
        <f t="shared" si="583"/>
        <v/>
      </c>
      <c r="BX2057" s="32" t="str">
        <f t="shared" si="584"/>
        <v/>
      </c>
      <c r="BY2057" s="32" t="str">
        <f t="shared" si="585"/>
        <v/>
      </c>
      <c r="BZ2057" s="32" t="str">
        <f t="shared" si="586"/>
        <v/>
      </c>
      <c r="CA2057" s="32" t="str">
        <f t="shared" si="587"/>
        <v/>
      </c>
      <c r="CB2057" s="33">
        <f>IF(COUNTIF($CD$7:CD2057,CD2057)=1,CD2057,CD2057+COUNTIF($CD$6:CD2056,CD2057))</f>
        <v>57203</v>
      </c>
      <c r="CC2057" s="34">
        <f t="shared" si="588"/>
        <v>55153</v>
      </c>
      <c r="CD2057" s="32">
        <f t="shared" si="589"/>
        <v>55153</v>
      </c>
      <c r="CE2057" s="32">
        <f t="shared" si="590"/>
        <v>0</v>
      </c>
      <c r="CF2057" s="32">
        <f t="shared" si="591"/>
        <v>0</v>
      </c>
      <c r="CG2057" s="32" t="str">
        <f t="shared" si="592"/>
        <v/>
      </c>
      <c r="CH2057" s="32">
        <v>2052</v>
      </c>
      <c r="CI2057" s="32" t="s">
        <v>6</v>
      </c>
      <c r="CJ2057" s="32" t="str">
        <f t="shared" si="593"/>
        <v/>
      </c>
      <c r="CK2057" s="32" t="str">
        <f t="shared" si="594"/>
        <v/>
      </c>
      <c r="CL2057" s="32" t="str">
        <f t="shared" si="595"/>
        <v/>
      </c>
      <c r="CM2057" s="32" t="str">
        <f t="shared" si="596"/>
        <v/>
      </c>
      <c r="CN2057" s="32" t="str">
        <f t="shared" si="597"/>
        <v/>
      </c>
    </row>
    <row r="2058" spans="71:92" x14ac:dyDescent="0.3">
      <c r="BS2058" s="32" t="str">
        <f>IF(Kiadasi_kiseroiv!$K$2=BT2058,BV2058,"")</f>
        <v/>
      </c>
      <c r="BT2058" s="34" t="str">
        <f t="shared" si="580"/>
        <v/>
      </c>
      <c r="BU2058" s="32" t="str">
        <f t="shared" si="581"/>
        <v/>
      </c>
      <c r="BV2058" s="32" t="str">
        <f t="shared" si="582"/>
        <v/>
      </c>
      <c r="BW2058" s="32" t="str">
        <f t="shared" si="583"/>
        <v/>
      </c>
      <c r="BX2058" s="32" t="str">
        <f t="shared" si="584"/>
        <v/>
      </c>
      <c r="BY2058" s="32" t="str">
        <f t="shared" si="585"/>
        <v/>
      </c>
      <c r="BZ2058" s="32" t="str">
        <f t="shared" si="586"/>
        <v/>
      </c>
      <c r="CA2058" s="32" t="str">
        <f t="shared" si="587"/>
        <v/>
      </c>
      <c r="CB2058" s="33">
        <f>IF(COUNTIF($CD$7:CD2058,CD2058)=1,CD2058,CD2058+COUNTIF($CD$6:CD2057,CD2058))</f>
        <v>57204</v>
      </c>
      <c r="CC2058" s="34">
        <f t="shared" si="588"/>
        <v>55153</v>
      </c>
      <c r="CD2058" s="32">
        <f t="shared" si="589"/>
        <v>55153</v>
      </c>
      <c r="CE2058" s="32">
        <f t="shared" si="590"/>
        <v>0</v>
      </c>
      <c r="CF2058" s="32">
        <f t="shared" si="591"/>
        <v>0</v>
      </c>
      <c r="CG2058" s="32" t="str">
        <f t="shared" si="592"/>
        <v/>
      </c>
      <c r="CH2058" s="32">
        <v>2053</v>
      </c>
      <c r="CI2058" s="32" t="s">
        <v>6</v>
      </c>
      <c r="CJ2058" s="32" t="str">
        <f t="shared" si="593"/>
        <v/>
      </c>
      <c r="CK2058" s="32" t="str">
        <f t="shared" si="594"/>
        <v/>
      </c>
      <c r="CL2058" s="32" t="str">
        <f t="shared" si="595"/>
        <v/>
      </c>
      <c r="CM2058" s="32" t="str">
        <f t="shared" si="596"/>
        <v/>
      </c>
      <c r="CN2058" s="32" t="str">
        <f t="shared" si="597"/>
        <v/>
      </c>
    </row>
    <row r="2059" spans="71:92" x14ac:dyDescent="0.3">
      <c r="BS2059" s="32" t="str">
        <f>IF(Kiadasi_kiseroiv!$K$2=BT2059,BV2059,"")</f>
        <v/>
      </c>
      <c r="BT2059" s="34" t="str">
        <f t="shared" si="580"/>
        <v/>
      </c>
      <c r="BU2059" s="32" t="str">
        <f t="shared" si="581"/>
        <v/>
      </c>
      <c r="BV2059" s="32" t="str">
        <f t="shared" si="582"/>
        <v/>
      </c>
      <c r="BW2059" s="32" t="str">
        <f t="shared" si="583"/>
        <v/>
      </c>
      <c r="BX2059" s="32" t="str">
        <f t="shared" si="584"/>
        <v/>
      </c>
      <c r="BY2059" s="32" t="str">
        <f t="shared" si="585"/>
        <v/>
      </c>
      <c r="BZ2059" s="32" t="str">
        <f t="shared" si="586"/>
        <v/>
      </c>
      <c r="CA2059" s="32" t="str">
        <f t="shared" si="587"/>
        <v/>
      </c>
      <c r="CB2059" s="33">
        <f>IF(COUNTIF($CD$7:CD2059,CD2059)=1,CD2059,CD2059+COUNTIF($CD$6:CD2058,CD2059))</f>
        <v>57205</v>
      </c>
      <c r="CC2059" s="34">
        <f t="shared" si="588"/>
        <v>55153</v>
      </c>
      <c r="CD2059" s="32">
        <f t="shared" si="589"/>
        <v>55153</v>
      </c>
      <c r="CE2059" s="32">
        <f t="shared" si="590"/>
        <v>0</v>
      </c>
      <c r="CF2059" s="32">
        <f t="shared" si="591"/>
        <v>0</v>
      </c>
      <c r="CG2059" s="32" t="str">
        <f t="shared" si="592"/>
        <v/>
      </c>
      <c r="CH2059" s="32">
        <v>2054</v>
      </c>
      <c r="CI2059" s="32" t="s">
        <v>6</v>
      </c>
      <c r="CJ2059" s="32" t="str">
        <f t="shared" si="593"/>
        <v/>
      </c>
      <c r="CK2059" s="32" t="str">
        <f t="shared" si="594"/>
        <v/>
      </c>
      <c r="CL2059" s="32" t="str">
        <f t="shared" si="595"/>
        <v/>
      </c>
      <c r="CM2059" s="32" t="str">
        <f t="shared" si="596"/>
        <v/>
      </c>
      <c r="CN2059" s="32" t="str">
        <f t="shared" si="597"/>
        <v/>
      </c>
    </row>
    <row r="2060" spans="71:92" x14ac:dyDescent="0.3">
      <c r="BS2060" s="32" t="str">
        <f>IF(Kiadasi_kiseroiv!$K$2=BT2060,BV2060,"")</f>
        <v/>
      </c>
      <c r="BT2060" s="34" t="str">
        <f t="shared" si="580"/>
        <v/>
      </c>
      <c r="BU2060" s="32" t="str">
        <f t="shared" si="581"/>
        <v/>
      </c>
      <c r="BV2060" s="32" t="str">
        <f t="shared" si="582"/>
        <v/>
      </c>
      <c r="BW2060" s="32" t="str">
        <f t="shared" si="583"/>
        <v/>
      </c>
      <c r="BX2060" s="32" t="str">
        <f t="shared" si="584"/>
        <v/>
      </c>
      <c r="BY2060" s="32" t="str">
        <f t="shared" si="585"/>
        <v/>
      </c>
      <c r="BZ2060" s="32" t="str">
        <f t="shared" si="586"/>
        <v/>
      </c>
      <c r="CA2060" s="32" t="str">
        <f t="shared" si="587"/>
        <v/>
      </c>
      <c r="CB2060" s="33">
        <f>IF(COUNTIF($CD$7:CD2060,CD2060)=1,CD2060,CD2060+COUNTIF($CD$6:CD2059,CD2060))</f>
        <v>57206</v>
      </c>
      <c r="CC2060" s="34">
        <f t="shared" si="588"/>
        <v>55153</v>
      </c>
      <c r="CD2060" s="32">
        <f t="shared" si="589"/>
        <v>55153</v>
      </c>
      <c r="CE2060" s="32">
        <f t="shared" si="590"/>
        <v>0</v>
      </c>
      <c r="CF2060" s="32">
        <f t="shared" si="591"/>
        <v>0</v>
      </c>
      <c r="CG2060" s="32" t="str">
        <f t="shared" si="592"/>
        <v/>
      </c>
      <c r="CH2060" s="32">
        <v>2055</v>
      </c>
      <c r="CI2060" s="32" t="s">
        <v>6</v>
      </c>
      <c r="CJ2060" s="32" t="str">
        <f t="shared" si="593"/>
        <v/>
      </c>
      <c r="CK2060" s="32" t="str">
        <f t="shared" si="594"/>
        <v/>
      </c>
      <c r="CL2060" s="32" t="str">
        <f t="shared" si="595"/>
        <v/>
      </c>
      <c r="CM2060" s="32" t="str">
        <f t="shared" si="596"/>
        <v/>
      </c>
      <c r="CN2060" s="32" t="str">
        <f t="shared" si="597"/>
        <v/>
      </c>
    </row>
    <row r="2061" spans="71:92" x14ac:dyDescent="0.3">
      <c r="BS2061" s="32" t="str">
        <f>IF(Kiadasi_kiseroiv!$K$2=BT2061,BV2061,"")</f>
        <v/>
      </c>
      <c r="BT2061" s="34" t="str">
        <f t="shared" si="580"/>
        <v/>
      </c>
      <c r="BU2061" s="32" t="str">
        <f t="shared" si="581"/>
        <v/>
      </c>
      <c r="BV2061" s="32" t="str">
        <f t="shared" si="582"/>
        <v/>
      </c>
      <c r="BW2061" s="32" t="str">
        <f t="shared" si="583"/>
        <v/>
      </c>
      <c r="BX2061" s="32" t="str">
        <f t="shared" si="584"/>
        <v/>
      </c>
      <c r="BY2061" s="32" t="str">
        <f t="shared" si="585"/>
        <v/>
      </c>
      <c r="BZ2061" s="32" t="str">
        <f t="shared" si="586"/>
        <v/>
      </c>
      <c r="CA2061" s="32" t="str">
        <f t="shared" si="587"/>
        <v/>
      </c>
      <c r="CB2061" s="33">
        <f>IF(COUNTIF($CD$7:CD2061,CD2061)=1,CD2061,CD2061+COUNTIF($CD$6:CD2060,CD2061))</f>
        <v>57207</v>
      </c>
      <c r="CC2061" s="34">
        <f t="shared" si="588"/>
        <v>55153</v>
      </c>
      <c r="CD2061" s="32">
        <f t="shared" si="589"/>
        <v>55153</v>
      </c>
      <c r="CE2061" s="32">
        <f t="shared" si="590"/>
        <v>0</v>
      </c>
      <c r="CF2061" s="32">
        <f t="shared" si="591"/>
        <v>0</v>
      </c>
      <c r="CG2061" s="32" t="str">
        <f t="shared" si="592"/>
        <v/>
      </c>
      <c r="CH2061" s="32">
        <v>2056</v>
      </c>
      <c r="CI2061" s="32" t="s">
        <v>6</v>
      </c>
      <c r="CJ2061" s="32" t="str">
        <f t="shared" si="593"/>
        <v/>
      </c>
      <c r="CK2061" s="32" t="str">
        <f t="shared" si="594"/>
        <v/>
      </c>
      <c r="CL2061" s="32" t="str">
        <f t="shared" si="595"/>
        <v/>
      </c>
      <c r="CM2061" s="32" t="str">
        <f t="shared" si="596"/>
        <v/>
      </c>
      <c r="CN2061" s="32" t="str">
        <f t="shared" si="597"/>
        <v/>
      </c>
    </row>
    <row r="2062" spans="71:92" x14ac:dyDescent="0.3">
      <c r="BS2062" s="32" t="str">
        <f>IF(Kiadasi_kiseroiv!$K$2=BT2062,BV2062,"")</f>
        <v/>
      </c>
      <c r="BT2062" s="34" t="str">
        <f t="shared" si="580"/>
        <v/>
      </c>
      <c r="BU2062" s="32" t="str">
        <f t="shared" si="581"/>
        <v/>
      </c>
      <c r="BV2062" s="32" t="str">
        <f t="shared" si="582"/>
        <v/>
      </c>
      <c r="BW2062" s="32" t="str">
        <f t="shared" si="583"/>
        <v/>
      </c>
      <c r="BX2062" s="32" t="str">
        <f t="shared" si="584"/>
        <v/>
      </c>
      <c r="BY2062" s="32" t="str">
        <f t="shared" si="585"/>
        <v/>
      </c>
      <c r="BZ2062" s="32" t="str">
        <f t="shared" si="586"/>
        <v/>
      </c>
      <c r="CA2062" s="32" t="str">
        <f t="shared" si="587"/>
        <v/>
      </c>
      <c r="CB2062" s="33">
        <f>IF(COUNTIF($CD$7:CD2062,CD2062)=1,CD2062,CD2062+COUNTIF($CD$6:CD2061,CD2062))</f>
        <v>57208</v>
      </c>
      <c r="CC2062" s="34">
        <f t="shared" si="588"/>
        <v>55153</v>
      </c>
      <c r="CD2062" s="32">
        <f t="shared" si="589"/>
        <v>55153</v>
      </c>
      <c r="CE2062" s="32">
        <f t="shared" si="590"/>
        <v>0</v>
      </c>
      <c r="CF2062" s="32">
        <f t="shared" si="591"/>
        <v>0</v>
      </c>
      <c r="CG2062" s="32" t="str">
        <f t="shared" si="592"/>
        <v/>
      </c>
      <c r="CH2062" s="32">
        <v>2057</v>
      </c>
      <c r="CI2062" s="32" t="s">
        <v>6</v>
      </c>
      <c r="CJ2062" s="32" t="str">
        <f t="shared" si="593"/>
        <v/>
      </c>
      <c r="CK2062" s="32" t="str">
        <f t="shared" si="594"/>
        <v/>
      </c>
      <c r="CL2062" s="32" t="str">
        <f t="shared" si="595"/>
        <v/>
      </c>
      <c r="CM2062" s="32" t="str">
        <f t="shared" si="596"/>
        <v/>
      </c>
      <c r="CN2062" s="32" t="str">
        <f t="shared" si="597"/>
        <v/>
      </c>
    </row>
    <row r="2063" spans="71:92" x14ac:dyDescent="0.3">
      <c r="BS2063" s="32" t="str">
        <f>IF(Kiadasi_kiseroiv!$K$2=BT2063,BV2063,"")</f>
        <v/>
      </c>
      <c r="BT2063" s="34" t="str">
        <f t="shared" si="580"/>
        <v/>
      </c>
      <c r="BU2063" s="32" t="str">
        <f t="shared" si="581"/>
        <v/>
      </c>
      <c r="BV2063" s="32" t="str">
        <f t="shared" si="582"/>
        <v/>
      </c>
      <c r="BW2063" s="32" t="str">
        <f t="shared" si="583"/>
        <v/>
      </c>
      <c r="BX2063" s="32" t="str">
        <f t="shared" si="584"/>
        <v/>
      </c>
      <c r="BY2063" s="32" t="str">
        <f t="shared" si="585"/>
        <v/>
      </c>
      <c r="BZ2063" s="32" t="str">
        <f t="shared" si="586"/>
        <v/>
      </c>
      <c r="CA2063" s="32" t="str">
        <f t="shared" si="587"/>
        <v/>
      </c>
      <c r="CB2063" s="33">
        <f>IF(COUNTIF($CD$7:CD2063,CD2063)=1,CD2063,CD2063+COUNTIF($CD$6:CD2062,CD2063))</f>
        <v>57209</v>
      </c>
      <c r="CC2063" s="34">
        <f t="shared" si="588"/>
        <v>55153</v>
      </c>
      <c r="CD2063" s="32">
        <f t="shared" si="589"/>
        <v>55153</v>
      </c>
      <c r="CE2063" s="32">
        <f t="shared" si="590"/>
        <v>0</v>
      </c>
      <c r="CF2063" s="32">
        <f t="shared" si="591"/>
        <v>0</v>
      </c>
      <c r="CG2063" s="32" t="str">
        <f t="shared" si="592"/>
        <v/>
      </c>
      <c r="CH2063" s="32">
        <v>2058</v>
      </c>
      <c r="CI2063" s="32" t="s">
        <v>6</v>
      </c>
      <c r="CJ2063" s="32" t="str">
        <f t="shared" si="593"/>
        <v/>
      </c>
      <c r="CK2063" s="32" t="str">
        <f t="shared" si="594"/>
        <v/>
      </c>
      <c r="CL2063" s="32" t="str">
        <f t="shared" si="595"/>
        <v/>
      </c>
      <c r="CM2063" s="32" t="str">
        <f t="shared" si="596"/>
        <v/>
      </c>
      <c r="CN2063" s="32" t="str">
        <f t="shared" si="597"/>
        <v/>
      </c>
    </row>
    <row r="2064" spans="71:92" x14ac:dyDescent="0.3">
      <c r="BS2064" s="32" t="str">
        <f>IF(Kiadasi_kiseroiv!$K$2=BT2064,BV2064,"")</f>
        <v/>
      </c>
      <c r="BT2064" s="34" t="str">
        <f t="shared" si="580"/>
        <v/>
      </c>
      <c r="BU2064" s="32" t="str">
        <f t="shared" si="581"/>
        <v/>
      </c>
      <c r="BV2064" s="32" t="str">
        <f t="shared" si="582"/>
        <v/>
      </c>
      <c r="BW2064" s="32" t="str">
        <f t="shared" si="583"/>
        <v/>
      </c>
      <c r="BX2064" s="32" t="str">
        <f t="shared" si="584"/>
        <v/>
      </c>
      <c r="BY2064" s="32" t="str">
        <f t="shared" si="585"/>
        <v/>
      </c>
      <c r="BZ2064" s="32" t="str">
        <f t="shared" si="586"/>
        <v/>
      </c>
      <c r="CA2064" s="32" t="str">
        <f t="shared" si="587"/>
        <v/>
      </c>
      <c r="CB2064" s="33">
        <f>IF(COUNTIF($CD$7:CD2064,CD2064)=1,CD2064,CD2064+COUNTIF($CD$6:CD2063,CD2064))</f>
        <v>57210</v>
      </c>
      <c r="CC2064" s="34">
        <f t="shared" si="588"/>
        <v>55153</v>
      </c>
      <c r="CD2064" s="32">
        <f t="shared" si="589"/>
        <v>55153</v>
      </c>
      <c r="CE2064" s="32">
        <f t="shared" si="590"/>
        <v>0</v>
      </c>
      <c r="CF2064" s="32">
        <f t="shared" si="591"/>
        <v>0</v>
      </c>
      <c r="CG2064" s="32" t="str">
        <f t="shared" si="592"/>
        <v/>
      </c>
      <c r="CH2064" s="32">
        <v>2059</v>
      </c>
      <c r="CI2064" s="32" t="s">
        <v>6</v>
      </c>
      <c r="CJ2064" s="32" t="str">
        <f t="shared" si="593"/>
        <v/>
      </c>
      <c r="CK2064" s="32" t="str">
        <f t="shared" si="594"/>
        <v/>
      </c>
      <c r="CL2064" s="32" t="str">
        <f t="shared" si="595"/>
        <v/>
      </c>
      <c r="CM2064" s="32" t="str">
        <f t="shared" si="596"/>
        <v/>
      </c>
      <c r="CN2064" s="32" t="str">
        <f t="shared" si="597"/>
        <v/>
      </c>
    </row>
    <row r="2065" spans="71:92" x14ac:dyDescent="0.3">
      <c r="BS2065" s="32" t="str">
        <f>IF(Kiadasi_kiseroiv!$K$2=BT2065,BV2065,"")</f>
        <v/>
      </c>
      <c r="BT2065" s="34" t="str">
        <f t="shared" si="580"/>
        <v/>
      </c>
      <c r="BU2065" s="32" t="str">
        <f t="shared" si="581"/>
        <v/>
      </c>
      <c r="BV2065" s="32" t="str">
        <f t="shared" si="582"/>
        <v/>
      </c>
      <c r="BW2065" s="32" t="str">
        <f t="shared" si="583"/>
        <v/>
      </c>
      <c r="BX2065" s="32" t="str">
        <f t="shared" si="584"/>
        <v/>
      </c>
      <c r="BY2065" s="32" t="str">
        <f t="shared" si="585"/>
        <v/>
      </c>
      <c r="BZ2065" s="32" t="str">
        <f t="shared" si="586"/>
        <v/>
      </c>
      <c r="CA2065" s="32" t="str">
        <f t="shared" si="587"/>
        <v/>
      </c>
      <c r="CB2065" s="33">
        <f>IF(COUNTIF($CD$7:CD2065,CD2065)=1,CD2065,CD2065+COUNTIF($CD$6:CD2064,CD2065))</f>
        <v>57211</v>
      </c>
      <c r="CC2065" s="34">
        <f t="shared" si="588"/>
        <v>55153</v>
      </c>
      <c r="CD2065" s="32">
        <f t="shared" si="589"/>
        <v>55153</v>
      </c>
      <c r="CE2065" s="32">
        <f t="shared" si="590"/>
        <v>0</v>
      </c>
      <c r="CF2065" s="32">
        <f t="shared" si="591"/>
        <v>0</v>
      </c>
      <c r="CG2065" s="32" t="str">
        <f t="shared" si="592"/>
        <v/>
      </c>
      <c r="CH2065" s="32">
        <v>2060</v>
      </c>
      <c r="CI2065" s="32" t="s">
        <v>6</v>
      </c>
      <c r="CJ2065" s="32" t="str">
        <f t="shared" si="593"/>
        <v/>
      </c>
      <c r="CK2065" s="32" t="str">
        <f t="shared" si="594"/>
        <v/>
      </c>
      <c r="CL2065" s="32" t="str">
        <f t="shared" si="595"/>
        <v/>
      </c>
      <c r="CM2065" s="32" t="str">
        <f t="shared" si="596"/>
        <v/>
      </c>
      <c r="CN2065" s="32" t="str">
        <f t="shared" si="597"/>
        <v/>
      </c>
    </row>
    <row r="2066" spans="71:92" x14ac:dyDescent="0.3">
      <c r="BS2066" s="32" t="str">
        <f>IF(Kiadasi_kiseroiv!$K$2=BT2066,BV2066,"")</f>
        <v/>
      </c>
      <c r="BT2066" s="34" t="str">
        <f t="shared" si="580"/>
        <v/>
      </c>
      <c r="BU2066" s="32" t="str">
        <f t="shared" si="581"/>
        <v/>
      </c>
      <c r="BV2066" s="32" t="str">
        <f t="shared" si="582"/>
        <v/>
      </c>
      <c r="BW2066" s="32" t="str">
        <f t="shared" si="583"/>
        <v/>
      </c>
      <c r="BX2066" s="32" t="str">
        <f t="shared" si="584"/>
        <v/>
      </c>
      <c r="BY2066" s="32" t="str">
        <f t="shared" si="585"/>
        <v/>
      </c>
      <c r="BZ2066" s="32" t="str">
        <f t="shared" si="586"/>
        <v/>
      </c>
      <c r="CA2066" s="32" t="str">
        <f t="shared" si="587"/>
        <v/>
      </c>
      <c r="CB2066" s="33">
        <f>IF(COUNTIF($CD$7:CD2066,CD2066)=1,CD2066,CD2066+COUNTIF($CD$6:CD2065,CD2066))</f>
        <v>57212</v>
      </c>
      <c r="CC2066" s="34">
        <f t="shared" si="588"/>
        <v>55153</v>
      </c>
      <c r="CD2066" s="32">
        <f t="shared" si="589"/>
        <v>55153</v>
      </c>
      <c r="CE2066" s="32">
        <f t="shared" si="590"/>
        <v>0</v>
      </c>
      <c r="CF2066" s="32">
        <f t="shared" si="591"/>
        <v>0</v>
      </c>
      <c r="CG2066" s="32" t="str">
        <f t="shared" si="592"/>
        <v/>
      </c>
      <c r="CH2066" s="32">
        <v>2061</v>
      </c>
      <c r="CI2066" s="32" t="s">
        <v>6</v>
      </c>
      <c r="CJ2066" s="32" t="str">
        <f t="shared" si="593"/>
        <v/>
      </c>
      <c r="CK2066" s="32" t="str">
        <f t="shared" si="594"/>
        <v/>
      </c>
      <c r="CL2066" s="32" t="str">
        <f t="shared" si="595"/>
        <v/>
      </c>
      <c r="CM2066" s="32" t="str">
        <f t="shared" si="596"/>
        <v/>
      </c>
      <c r="CN2066" s="32" t="str">
        <f t="shared" si="597"/>
        <v/>
      </c>
    </row>
    <row r="2067" spans="71:92" x14ac:dyDescent="0.3">
      <c r="BS2067" s="32" t="str">
        <f>IF(Kiadasi_kiseroiv!$K$2=BT2067,BV2067,"")</f>
        <v/>
      </c>
      <c r="BT2067" s="34" t="str">
        <f t="shared" si="580"/>
        <v/>
      </c>
      <c r="BU2067" s="32" t="str">
        <f t="shared" si="581"/>
        <v/>
      </c>
      <c r="BV2067" s="32" t="str">
        <f t="shared" si="582"/>
        <v/>
      </c>
      <c r="BW2067" s="32" t="str">
        <f t="shared" si="583"/>
        <v/>
      </c>
      <c r="BX2067" s="32" t="str">
        <f t="shared" si="584"/>
        <v/>
      </c>
      <c r="BY2067" s="32" t="str">
        <f t="shared" si="585"/>
        <v/>
      </c>
      <c r="BZ2067" s="32" t="str">
        <f t="shared" si="586"/>
        <v/>
      </c>
      <c r="CA2067" s="32" t="str">
        <f t="shared" si="587"/>
        <v/>
      </c>
      <c r="CB2067" s="33">
        <f>IF(COUNTIF($CD$7:CD2067,CD2067)=1,CD2067,CD2067+COUNTIF($CD$6:CD2066,CD2067))</f>
        <v>57213</v>
      </c>
      <c r="CC2067" s="34">
        <f t="shared" si="588"/>
        <v>55153</v>
      </c>
      <c r="CD2067" s="32">
        <f t="shared" si="589"/>
        <v>55153</v>
      </c>
      <c r="CE2067" s="32">
        <f t="shared" si="590"/>
        <v>0</v>
      </c>
      <c r="CF2067" s="32">
        <f t="shared" si="591"/>
        <v>0</v>
      </c>
      <c r="CG2067" s="32" t="str">
        <f t="shared" si="592"/>
        <v/>
      </c>
      <c r="CH2067" s="32">
        <v>2062</v>
      </c>
      <c r="CI2067" s="32" t="s">
        <v>6</v>
      </c>
      <c r="CJ2067" s="32" t="str">
        <f t="shared" si="593"/>
        <v/>
      </c>
      <c r="CK2067" s="32" t="str">
        <f t="shared" si="594"/>
        <v/>
      </c>
      <c r="CL2067" s="32" t="str">
        <f t="shared" si="595"/>
        <v/>
      </c>
      <c r="CM2067" s="32" t="str">
        <f t="shared" si="596"/>
        <v/>
      </c>
      <c r="CN2067" s="32" t="str">
        <f t="shared" si="597"/>
        <v/>
      </c>
    </row>
    <row r="2068" spans="71:92" x14ac:dyDescent="0.3">
      <c r="BS2068" s="32" t="str">
        <f>IF(Kiadasi_kiseroiv!$K$2=BT2068,BV2068,"")</f>
        <v/>
      </c>
      <c r="BT2068" s="34" t="str">
        <f t="shared" si="580"/>
        <v/>
      </c>
      <c r="BU2068" s="32" t="str">
        <f t="shared" si="581"/>
        <v/>
      </c>
      <c r="BV2068" s="32" t="str">
        <f t="shared" si="582"/>
        <v/>
      </c>
      <c r="BW2068" s="32" t="str">
        <f t="shared" si="583"/>
        <v/>
      </c>
      <c r="BX2068" s="32" t="str">
        <f t="shared" si="584"/>
        <v/>
      </c>
      <c r="BY2068" s="32" t="str">
        <f t="shared" si="585"/>
        <v/>
      </c>
      <c r="BZ2068" s="32" t="str">
        <f t="shared" si="586"/>
        <v/>
      </c>
      <c r="CA2068" s="32" t="str">
        <f t="shared" si="587"/>
        <v/>
      </c>
      <c r="CB2068" s="33">
        <f>IF(COUNTIF($CD$7:CD2068,CD2068)=1,CD2068,CD2068+COUNTIF($CD$6:CD2067,CD2068))</f>
        <v>57214</v>
      </c>
      <c r="CC2068" s="34">
        <f t="shared" si="588"/>
        <v>55153</v>
      </c>
      <c r="CD2068" s="32">
        <f t="shared" si="589"/>
        <v>55153</v>
      </c>
      <c r="CE2068" s="32">
        <f t="shared" si="590"/>
        <v>0</v>
      </c>
      <c r="CF2068" s="32">
        <f t="shared" si="591"/>
        <v>0</v>
      </c>
      <c r="CG2068" s="32" t="str">
        <f t="shared" si="592"/>
        <v/>
      </c>
      <c r="CH2068" s="32">
        <v>2063</v>
      </c>
      <c r="CI2068" s="32" t="s">
        <v>6</v>
      </c>
      <c r="CJ2068" s="32" t="str">
        <f t="shared" si="593"/>
        <v/>
      </c>
      <c r="CK2068" s="32" t="str">
        <f t="shared" si="594"/>
        <v/>
      </c>
      <c r="CL2068" s="32" t="str">
        <f t="shared" si="595"/>
        <v/>
      </c>
      <c r="CM2068" s="32" t="str">
        <f t="shared" si="596"/>
        <v/>
      </c>
      <c r="CN2068" s="32" t="str">
        <f t="shared" si="597"/>
        <v/>
      </c>
    </row>
    <row r="2069" spans="71:92" x14ac:dyDescent="0.3">
      <c r="BS2069" s="32" t="str">
        <f>IF(Kiadasi_kiseroiv!$K$2=BT2069,BV2069,"")</f>
        <v/>
      </c>
      <c r="BT2069" s="34" t="str">
        <f t="shared" si="580"/>
        <v/>
      </c>
      <c r="BU2069" s="32" t="str">
        <f t="shared" si="581"/>
        <v/>
      </c>
      <c r="BV2069" s="32" t="str">
        <f t="shared" si="582"/>
        <v/>
      </c>
      <c r="BW2069" s="32" t="str">
        <f t="shared" si="583"/>
        <v/>
      </c>
      <c r="BX2069" s="32" t="str">
        <f t="shared" si="584"/>
        <v/>
      </c>
      <c r="BY2069" s="32" t="str">
        <f t="shared" si="585"/>
        <v/>
      </c>
      <c r="BZ2069" s="32" t="str">
        <f t="shared" si="586"/>
        <v/>
      </c>
      <c r="CA2069" s="32" t="str">
        <f t="shared" si="587"/>
        <v/>
      </c>
      <c r="CB2069" s="33">
        <f>IF(COUNTIF($CD$7:CD2069,CD2069)=1,CD2069,CD2069+COUNTIF($CD$6:CD2068,CD2069))</f>
        <v>57215</v>
      </c>
      <c r="CC2069" s="34">
        <f t="shared" si="588"/>
        <v>55153</v>
      </c>
      <c r="CD2069" s="32">
        <f t="shared" si="589"/>
        <v>55153</v>
      </c>
      <c r="CE2069" s="32">
        <f t="shared" si="590"/>
        <v>0</v>
      </c>
      <c r="CF2069" s="32">
        <f t="shared" si="591"/>
        <v>0</v>
      </c>
      <c r="CG2069" s="32" t="str">
        <f t="shared" si="592"/>
        <v/>
      </c>
      <c r="CH2069" s="32">
        <v>2064</v>
      </c>
      <c r="CI2069" s="32" t="s">
        <v>6</v>
      </c>
      <c r="CJ2069" s="32" t="str">
        <f t="shared" si="593"/>
        <v/>
      </c>
      <c r="CK2069" s="32" t="str">
        <f t="shared" si="594"/>
        <v/>
      </c>
      <c r="CL2069" s="32" t="str">
        <f t="shared" si="595"/>
        <v/>
      </c>
      <c r="CM2069" s="32" t="str">
        <f t="shared" si="596"/>
        <v/>
      </c>
      <c r="CN2069" s="32" t="str">
        <f t="shared" si="597"/>
        <v/>
      </c>
    </row>
    <row r="2070" spans="71:92" x14ac:dyDescent="0.3">
      <c r="BS2070" s="32" t="str">
        <f>IF(Kiadasi_kiseroiv!$K$2=BT2070,BV2070,"")</f>
        <v/>
      </c>
      <c r="BT2070" s="34" t="str">
        <f t="shared" si="580"/>
        <v/>
      </c>
      <c r="BU2070" s="32" t="str">
        <f t="shared" si="581"/>
        <v/>
      </c>
      <c r="BV2070" s="32" t="str">
        <f t="shared" si="582"/>
        <v/>
      </c>
      <c r="BW2070" s="32" t="str">
        <f t="shared" si="583"/>
        <v/>
      </c>
      <c r="BX2070" s="32" t="str">
        <f t="shared" si="584"/>
        <v/>
      </c>
      <c r="BY2070" s="32" t="str">
        <f t="shared" si="585"/>
        <v/>
      </c>
      <c r="BZ2070" s="32" t="str">
        <f t="shared" si="586"/>
        <v/>
      </c>
      <c r="CA2070" s="32" t="str">
        <f t="shared" si="587"/>
        <v/>
      </c>
      <c r="CB2070" s="33">
        <f>IF(COUNTIF($CD$7:CD2070,CD2070)=1,CD2070,CD2070+COUNTIF($CD$6:CD2069,CD2070))</f>
        <v>57216</v>
      </c>
      <c r="CC2070" s="34">
        <f t="shared" si="588"/>
        <v>55153</v>
      </c>
      <c r="CD2070" s="32">
        <f t="shared" si="589"/>
        <v>55153</v>
      </c>
      <c r="CE2070" s="32">
        <f t="shared" si="590"/>
        <v>0</v>
      </c>
      <c r="CF2070" s="32">
        <f t="shared" si="591"/>
        <v>0</v>
      </c>
      <c r="CG2070" s="32" t="str">
        <f t="shared" si="592"/>
        <v/>
      </c>
      <c r="CH2070" s="32">
        <v>2065</v>
      </c>
      <c r="CI2070" s="32" t="s">
        <v>6</v>
      </c>
      <c r="CJ2070" s="32" t="str">
        <f t="shared" si="593"/>
        <v/>
      </c>
      <c r="CK2070" s="32" t="str">
        <f t="shared" si="594"/>
        <v/>
      </c>
      <c r="CL2070" s="32" t="str">
        <f t="shared" si="595"/>
        <v/>
      </c>
      <c r="CM2070" s="32" t="str">
        <f t="shared" si="596"/>
        <v/>
      </c>
      <c r="CN2070" s="32" t="str">
        <f t="shared" si="597"/>
        <v/>
      </c>
    </row>
    <row r="2071" spans="71:92" x14ac:dyDescent="0.3">
      <c r="BS2071" s="32" t="str">
        <f>IF(Kiadasi_kiseroiv!$K$2=BT2071,BV2071,"")</f>
        <v/>
      </c>
      <c r="BT2071" s="34" t="str">
        <f t="shared" si="580"/>
        <v/>
      </c>
      <c r="BU2071" s="32" t="str">
        <f t="shared" si="581"/>
        <v/>
      </c>
      <c r="BV2071" s="32" t="str">
        <f t="shared" si="582"/>
        <v/>
      </c>
      <c r="BW2071" s="32" t="str">
        <f t="shared" si="583"/>
        <v/>
      </c>
      <c r="BX2071" s="32" t="str">
        <f t="shared" si="584"/>
        <v/>
      </c>
      <c r="BY2071" s="32" t="str">
        <f t="shared" si="585"/>
        <v/>
      </c>
      <c r="BZ2071" s="32" t="str">
        <f t="shared" si="586"/>
        <v/>
      </c>
      <c r="CA2071" s="32" t="str">
        <f t="shared" si="587"/>
        <v/>
      </c>
      <c r="CB2071" s="33">
        <f>IF(COUNTIF($CD$7:CD2071,CD2071)=1,CD2071,CD2071+COUNTIF($CD$6:CD2070,CD2071))</f>
        <v>57217</v>
      </c>
      <c r="CC2071" s="34">
        <f t="shared" si="588"/>
        <v>55153</v>
      </c>
      <c r="CD2071" s="32">
        <f t="shared" si="589"/>
        <v>55153</v>
      </c>
      <c r="CE2071" s="32">
        <f t="shared" si="590"/>
        <v>0</v>
      </c>
      <c r="CF2071" s="32">
        <f t="shared" si="591"/>
        <v>0</v>
      </c>
      <c r="CG2071" s="32" t="str">
        <f t="shared" si="592"/>
        <v/>
      </c>
      <c r="CH2071" s="32">
        <v>2066</v>
      </c>
      <c r="CI2071" s="32" t="s">
        <v>6</v>
      </c>
      <c r="CJ2071" s="32" t="str">
        <f t="shared" si="593"/>
        <v/>
      </c>
      <c r="CK2071" s="32" t="str">
        <f t="shared" si="594"/>
        <v/>
      </c>
      <c r="CL2071" s="32" t="str">
        <f t="shared" si="595"/>
        <v/>
      </c>
      <c r="CM2071" s="32" t="str">
        <f t="shared" si="596"/>
        <v/>
      </c>
      <c r="CN2071" s="32" t="str">
        <f t="shared" si="597"/>
        <v/>
      </c>
    </row>
    <row r="2072" spans="71:92" x14ac:dyDescent="0.3">
      <c r="BS2072" s="32" t="str">
        <f>IF(Kiadasi_kiseroiv!$K$2=BT2072,BV2072,"")</f>
        <v/>
      </c>
      <c r="BT2072" s="34" t="str">
        <f t="shared" si="580"/>
        <v/>
      </c>
      <c r="BU2072" s="32" t="str">
        <f t="shared" si="581"/>
        <v/>
      </c>
      <c r="BV2072" s="32" t="str">
        <f t="shared" si="582"/>
        <v/>
      </c>
      <c r="BW2072" s="32" t="str">
        <f t="shared" si="583"/>
        <v/>
      </c>
      <c r="BX2072" s="32" t="str">
        <f t="shared" si="584"/>
        <v/>
      </c>
      <c r="BY2072" s="32" t="str">
        <f t="shared" si="585"/>
        <v/>
      </c>
      <c r="BZ2072" s="32" t="str">
        <f t="shared" si="586"/>
        <v/>
      </c>
      <c r="CA2072" s="32" t="str">
        <f t="shared" si="587"/>
        <v/>
      </c>
      <c r="CB2072" s="33">
        <f>IF(COUNTIF($CD$7:CD2072,CD2072)=1,CD2072,CD2072+COUNTIF($CD$6:CD2071,CD2072))</f>
        <v>57218</v>
      </c>
      <c r="CC2072" s="34">
        <f t="shared" si="588"/>
        <v>55153</v>
      </c>
      <c r="CD2072" s="32">
        <f t="shared" si="589"/>
        <v>55153</v>
      </c>
      <c r="CE2072" s="32">
        <f t="shared" si="590"/>
        <v>0</v>
      </c>
      <c r="CF2072" s="32">
        <f t="shared" si="591"/>
        <v>0</v>
      </c>
      <c r="CG2072" s="32" t="str">
        <f t="shared" si="592"/>
        <v/>
      </c>
      <c r="CH2072" s="32">
        <v>2067</v>
      </c>
      <c r="CI2072" s="32" t="s">
        <v>6</v>
      </c>
      <c r="CJ2072" s="32" t="str">
        <f t="shared" si="593"/>
        <v/>
      </c>
      <c r="CK2072" s="32" t="str">
        <f t="shared" si="594"/>
        <v/>
      </c>
      <c r="CL2072" s="32" t="str">
        <f t="shared" si="595"/>
        <v/>
      </c>
      <c r="CM2072" s="32" t="str">
        <f t="shared" si="596"/>
        <v/>
      </c>
      <c r="CN2072" s="32" t="str">
        <f t="shared" si="597"/>
        <v/>
      </c>
    </row>
    <row r="2073" spans="71:92" x14ac:dyDescent="0.3">
      <c r="BS2073" s="32" t="str">
        <f>IF(Kiadasi_kiseroiv!$K$2=BT2073,BV2073,"")</f>
        <v/>
      </c>
      <c r="BT2073" s="34" t="str">
        <f t="shared" si="580"/>
        <v/>
      </c>
      <c r="BU2073" s="32" t="str">
        <f t="shared" si="581"/>
        <v/>
      </c>
      <c r="BV2073" s="32" t="str">
        <f t="shared" si="582"/>
        <v/>
      </c>
      <c r="BW2073" s="32" t="str">
        <f t="shared" si="583"/>
        <v/>
      </c>
      <c r="BX2073" s="32" t="str">
        <f t="shared" si="584"/>
        <v/>
      </c>
      <c r="BY2073" s="32" t="str">
        <f t="shared" si="585"/>
        <v/>
      </c>
      <c r="BZ2073" s="32" t="str">
        <f t="shared" si="586"/>
        <v/>
      </c>
      <c r="CA2073" s="32" t="str">
        <f t="shared" si="587"/>
        <v/>
      </c>
      <c r="CB2073" s="33">
        <f>IF(COUNTIF($CD$7:CD2073,CD2073)=1,CD2073,CD2073+COUNTIF($CD$6:CD2072,CD2073))</f>
        <v>57219</v>
      </c>
      <c r="CC2073" s="34">
        <f t="shared" si="588"/>
        <v>55153</v>
      </c>
      <c r="CD2073" s="32">
        <f t="shared" si="589"/>
        <v>55153</v>
      </c>
      <c r="CE2073" s="32">
        <f t="shared" si="590"/>
        <v>0</v>
      </c>
      <c r="CF2073" s="32">
        <f t="shared" si="591"/>
        <v>0</v>
      </c>
      <c r="CG2073" s="32" t="str">
        <f t="shared" si="592"/>
        <v/>
      </c>
      <c r="CH2073" s="32">
        <v>2068</v>
      </c>
      <c r="CI2073" s="32" t="s">
        <v>6</v>
      </c>
      <c r="CJ2073" s="32" t="str">
        <f t="shared" si="593"/>
        <v/>
      </c>
      <c r="CK2073" s="32" t="str">
        <f t="shared" si="594"/>
        <v/>
      </c>
      <c r="CL2073" s="32" t="str">
        <f t="shared" si="595"/>
        <v/>
      </c>
      <c r="CM2073" s="32" t="str">
        <f t="shared" si="596"/>
        <v/>
      </c>
      <c r="CN2073" s="32" t="str">
        <f t="shared" si="597"/>
        <v/>
      </c>
    </row>
    <row r="2074" spans="71:92" x14ac:dyDescent="0.3">
      <c r="BS2074" s="32" t="str">
        <f>IF(Kiadasi_kiseroiv!$K$2=BT2074,BV2074,"")</f>
        <v/>
      </c>
      <c r="BT2074" s="34" t="str">
        <f t="shared" si="580"/>
        <v/>
      </c>
      <c r="BU2074" s="32" t="str">
        <f t="shared" si="581"/>
        <v/>
      </c>
      <c r="BV2074" s="32" t="str">
        <f t="shared" si="582"/>
        <v/>
      </c>
      <c r="BW2074" s="32" t="str">
        <f t="shared" si="583"/>
        <v/>
      </c>
      <c r="BX2074" s="32" t="str">
        <f t="shared" si="584"/>
        <v/>
      </c>
      <c r="BY2074" s="32" t="str">
        <f t="shared" si="585"/>
        <v/>
      </c>
      <c r="BZ2074" s="32" t="str">
        <f t="shared" si="586"/>
        <v/>
      </c>
      <c r="CA2074" s="32" t="str">
        <f t="shared" si="587"/>
        <v/>
      </c>
      <c r="CB2074" s="33">
        <f>IF(COUNTIF($CD$7:CD2074,CD2074)=1,CD2074,CD2074+COUNTIF($CD$6:CD2073,CD2074))</f>
        <v>57220</v>
      </c>
      <c r="CC2074" s="34">
        <f t="shared" si="588"/>
        <v>55153</v>
      </c>
      <c r="CD2074" s="32">
        <f t="shared" si="589"/>
        <v>55153</v>
      </c>
      <c r="CE2074" s="32">
        <f t="shared" si="590"/>
        <v>0</v>
      </c>
      <c r="CF2074" s="32">
        <f t="shared" si="591"/>
        <v>0</v>
      </c>
      <c r="CG2074" s="32" t="str">
        <f t="shared" si="592"/>
        <v/>
      </c>
      <c r="CH2074" s="32">
        <v>2069</v>
      </c>
      <c r="CI2074" s="32" t="s">
        <v>6</v>
      </c>
      <c r="CJ2074" s="32" t="str">
        <f t="shared" si="593"/>
        <v/>
      </c>
      <c r="CK2074" s="32" t="str">
        <f t="shared" si="594"/>
        <v/>
      </c>
      <c r="CL2074" s="32" t="str">
        <f t="shared" si="595"/>
        <v/>
      </c>
      <c r="CM2074" s="32" t="str">
        <f t="shared" si="596"/>
        <v/>
      </c>
      <c r="CN2074" s="32" t="str">
        <f t="shared" si="597"/>
        <v/>
      </c>
    </row>
    <row r="2075" spans="71:92" x14ac:dyDescent="0.3">
      <c r="BS2075" s="32" t="str">
        <f>IF(Kiadasi_kiseroiv!$K$2=BT2075,BV2075,"")</f>
        <v/>
      </c>
      <c r="BT2075" s="34" t="str">
        <f t="shared" si="580"/>
        <v/>
      </c>
      <c r="BU2075" s="32" t="str">
        <f t="shared" si="581"/>
        <v/>
      </c>
      <c r="BV2075" s="32" t="str">
        <f t="shared" si="582"/>
        <v/>
      </c>
      <c r="BW2075" s="32" t="str">
        <f t="shared" si="583"/>
        <v/>
      </c>
      <c r="BX2075" s="32" t="str">
        <f t="shared" si="584"/>
        <v/>
      </c>
      <c r="BY2075" s="32" t="str">
        <f t="shared" si="585"/>
        <v/>
      </c>
      <c r="BZ2075" s="32" t="str">
        <f t="shared" si="586"/>
        <v/>
      </c>
      <c r="CA2075" s="32" t="str">
        <f t="shared" si="587"/>
        <v/>
      </c>
      <c r="CB2075" s="33">
        <f>IF(COUNTIF($CD$7:CD2075,CD2075)=1,CD2075,CD2075+COUNTIF($CD$6:CD2074,CD2075))</f>
        <v>57221</v>
      </c>
      <c r="CC2075" s="34">
        <f t="shared" si="588"/>
        <v>55153</v>
      </c>
      <c r="CD2075" s="32">
        <f t="shared" si="589"/>
        <v>55153</v>
      </c>
      <c r="CE2075" s="32">
        <f t="shared" si="590"/>
        <v>0</v>
      </c>
      <c r="CF2075" s="32">
        <f t="shared" si="591"/>
        <v>0</v>
      </c>
      <c r="CG2075" s="32" t="str">
        <f t="shared" si="592"/>
        <v/>
      </c>
      <c r="CH2075" s="32">
        <v>2070</v>
      </c>
      <c r="CI2075" s="32" t="s">
        <v>6</v>
      </c>
      <c r="CJ2075" s="32" t="str">
        <f t="shared" si="593"/>
        <v/>
      </c>
      <c r="CK2075" s="32" t="str">
        <f t="shared" si="594"/>
        <v/>
      </c>
      <c r="CL2075" s="32" t="str">
        <f t="shared" si="595"/>
        <v/>
      </c>
      <c r="CM2075" s="32" t="str">
        <f t="shared" si="596"/>
        <v/>
      </c>
      <c r="CN2075" s="32" t="str">
        <f t="shared" si="597"/>
        <v/>
      </c>
    </row>
    <row r="2076" spans="71:92" x14ac:dyDescent="0.3">
      <c r="BS2076" s="32" t="str">
        <f>IF(Kiadasi_kiseroiv!$K$2=BT2076,BV2076,"")</f>
        <v/>
      </c>
      <c r="BT2076" s="34" t="str">
        <f t="shared" si="580"/>
        <v/>
      </c>
      <c r="BU2076" s="32" t="str">
        <f t="shared" si="581"/>
        <v/>
      </c>
      <c r="BV2076" s="32" t="str">
        <f t="shared" si="582"/>
        <v/>
      </c>
      <c r="BW2076" s="32" t="str">
        <f t="shared" si="583"/>
        <v/>
      </c>
      <c r="BX2076" s="32" t="str">
        <f t="shared" si="584"/>
        <v/>
      </c>
      <c r="BY2076" s="32" t="str">
        <f t="shared" si="585"/>
        <v/>
      </c>
      <c r="BZ2076" s="32" t="str">
        <f t="shared" si="586"/>
        <v/>
      </c>
      <c r="CA2076" s="32" t="str">
        <f t="shared" si="587"/>
        <v/>
      </c>
      <c r="CB2076" s="33">
        <f>IF(COUNTIF($CD$7:CD2076,CD2076)=1,CD2076,CD2076+COUNTIF($CD$6:CD2075,CD2076))</f>
        <v>57222</v>
      </c>
      <c r="CC2076" s="34">
        <f t="shared" si="588"/>
        <v>55153</v>
      </c>
      <c r="CD2076" s="32">
        <f t="shared" si="589"/>
        <v>55153</v>
      </c>
      <c r="CE2076" s="32">
        <f t="shared" si="590"/>
        <v>0</v>
      </c>
      <c r="CF2076" s="32">
        <f t="shared" si="591"/>
        <v>0</v>
      </c>
      <c r="CG2076" s="32" t="str">
        <f t="shared" si="592"/>
        <v/>
      </c>
      <c r="CH2076" s="32">
        <v>2071</v>
      </c>
      <c r="CI2076" s="32" t="s">
        <v>6</v>
      </c>
      <c r="CJ2076" s="32" t="str">
        <f t="shared" si="593"/>
        <v/>
      </c>
      <c r="CK2076" s="32" t="str">
        <f t="shared" si="594"/>
        <v/>
      </c>
      <c r="CL2076" s="32" t="str">
        <f t="shared" si="595"/>
        <v/>
      </c>
      <c r="CM2076" s="32" t="str">
        <f t="shared" si="596"/>
        <v/>
      </c>
      <c r="CN2076" s="32" t="str">
        <f t="shared" si="597"/>
        <v/>
      </c>
    </row>
    <row r="2077" spans="71:92" x14ac:dyDescent="0.3">
      <c r="BS2077" s="32" t="str">
        <f>IF(Kiadasi_kiseroiv!$K$2=BT2077,BV2077,"")</f>
        <v/>
      </c>
      <c r="BT2077" s="34" t="str">
        <f t="shared" si="580"/>
        <v/>
      </c>
      <c r="BU2077" s="32" t="str">
        <f t="shared" si="581"/>
        <v/>
      </c>
      <c r="BV2077" s="32" t="str">
        <f t="shared" si="582"/>
        <v/>
      </c>
      <c r="BW2077" s="32" t="str">
        <f t="shared" si="583"/>
        <v/>
      </c>
      <c r="BX2077" s="32" t="str">
        <f t="shared" si="584"/>
        <v/>
      </c>
      <c r="BY2077" s="32" t="str">
        <f t="shared" si="585"/>
        <v/>
      </c>
      <c r="BZ2077" s="32" t="str">
        <f t="shared" si="586"/>
        <v/>
      </c>
      <c r="CA2077" s="32" t="str">
        <f t="shared" si="587"/>
        <v/>
      </c>
      <c r="CB2077" s="33">
        <f>IF(COUNTIF($CD$7:CD2077,CD2077)=1,CD2077,CD2077+COUNTIF($CD$6:CD2076,CD2077))</f>
        <v>57223</v>
      </c>
      <c r="CC2077" s="34">
        <f t="shared" si="588"/>
        <v>55153</v>
      </c>
      <c r="CD2077" s="32">
        <f t="shared" si="589"/>
        <v>55153</v>
      </c>
      <c r="CE2077" s="32">
        <f t="shared" si="590"/>
        <v>0</v>
      </c>
      <c r="CF2077" s="32">
        <f t="shared" si="591"/>
        <v>0</v>
      </c>
      <c r="CG2077" s="32" t="str">
        <f t="shared" si="592"/>
        <v/>
      </c>
      <c r="CH2077" s="32">
        <v>2072</v>
      </c>
      <c r="CI2077" s="32" t="s">
        <v>6</v>
      </c>
      <c r="CJ2077" s="32" t="str">
        <f t="shared" si="593"/>
        <v/>
      </c>
      <c r="CK2077" s="32" t="str">
        <f t="shared" si="594"/>
        <v/>
      </c>
      <c r="CL2077" s="32" t="str">
        <f t="shared" si="595"/>
        <v/>
      </c>
      <c r="CM2077" s="32" t="str">
        <f t="shared" si="596"/>
        <v/>
      </c>
      <c r="CN2077" s="32" t="str">
        <f t="shared" si="597"/>
        <v/>
      </c>
    </row>
    <row r="2078" spans="71:92" x14ac:dyDescent="0.3">
      <c r="BS2078" s="32" t="str">
        <f>IF(Kiadasi_kiseroiv!$K$2=BT2078,BV2078,"")</f>
        <v/>
      </c>
      <c r="BT2078" s="34" t="str">
        <f t="shared" si="580"/>
        <v/>
      </c>
      <c r="BU2078" s="32" t="str">
        <f t="shared" si="581"/>
        <v/>
      </c>
      <c r="BV2078" s="32" t="str">
        <f t="shared" si="582"/>
        <v/>
      </c>
      <c r="BW2078" s="32" t="str">
        <f t="shared" si="583"/>
        <v/>
      </c>
      <c r="BX2078" s="32" t="str">
        <f t="shared" si="584"/>
        <v/>
      </c>
      <c r="BY2078" s="32" t="str">
        <f t="shared" si="585"/>
        <v/>
      </c>
      <c r="BZ2078" s="32" t="str">
        <f t="shared" si="586"/>
        <v/>
      </c>
      <c r="CA2078" s="32" t="str">
        <f t="shared" si="587"/>
        <v/>
      </c>
      <c r="CB2078" s="33">
        <f>IF(COUNTIF($CD$7:CD2078,CD2078)=1,CD2078,CD2078+COUNTIF($CD$6:CD2077,CD2078))</f>
        <v>57224</v>
      </c>
      <c r="CC2078" s="34">
        <f t="shared" si="588"/>
        <v>55153</v>
      </c>
      <c r="CD2078" s="32">
        <f t="shared" si="589"/>
        <v>55153</v>
      </c>
      <c r="CE2078" s="32">
        <f t="shared" si="590"/>
        <v>0</v>
      </c>
      <c r="CF2078" s="32">
        <f t="shared" si="591"/>
        <v>0</v>
      </c>
      <c r="CG2078" s="32" t="str">
        <f t="shared" si="592"/>
        <v/>
      </c>
      <c r="CH2078" s="32">
        <v>2073</v>
      </c>
      <c r="CI2078" s="32" t="s">
        <v>6</v>
      </c>
      <c r="CJ2078" s="32" t="str">
        <f t="shared" si="593"/>
        <v/>
      </c>
      <c r="CK2078" s="32" t="str">
        <f t="shared" si="594"/>
        <v/>
      </c>
      <c r="CL2078" s="32" t="str">
        <f t="shared" si="595"/>
        <v/>
      </c>
      <c r="CM2078" s="32" t="str">
        <f t="shared" si="596"/>
        <v/>
      </c>
      <c r="CN2078" s="32" t="str">
        <f t="shared" si="597"/>
        <v/>
      </c>
    </row>
    <row r="2079" spans="71:92" x14ac:dyDescent="0.3">
      <c r="BS2079" s="32" t="str">
        <f>IF(Kiadasi_kiseroiv!$K$2=BT2079,BV2079,"")</f>
        <v/>
      </c>
      <c r="BT2079" s="34" t="str">
        <f t="shared" si="580"/>
        <v/>
      </c>
      <c r="BU2079" s="32" t="str">
        <f t="shared" si="581"/>
        <v/>
      </c>
      <c r="BV2079" s="32" t="str">
        <f t="shared" si="582"/>
        <v/>
      </c>
      <c r="BW2079" s="32" t="str">
        <f t="shared" si="583"/>
        <v/>
      </c>
      <c r="BX2079" s="32" t="str">
        <f t="shared" si="584"/>
        <v/>
      </c>
      <c r="BY2079" s="32" t="str">
        <f t="shared" si="585"/>
        <v/>
      </c>
      <c r="BZ2079" s="32" t="str">
        <f t="shared" si="586"/>
        <v/>
      </c>
      <c r="CA2079" s="32" t="str">
        <f t="shared" si="587"/>
        <v/>
      </c>
      <c r="CB2079" s="33">
        <f>IF(COUNTIF($CD$7:CD2079,CD2079)=1,CD2079,CD2079+COUNTIF($CD$6:CD2078,CD2079))</f>
        <v>57225</v>
      </c>
      <c r="CC2079" s="34">
        <f t="shared" si="588"/>
        <v>55153</v>
      </c>
      <c r="CD2079" s="32">
        <f t="shared" si="589"/>
        <v>55153</v>
      </c>
      <c r="CE2079" s="32">
        <f t="shared" si="590"/>
        <v>0</v>
      </c>
      <c r="CF2079" s="32">
        <f t="shared" si="591"/>
        <v>0</v>
      </c>
      <c r="CG2079" s="32" t="str">
        <f t="shared" si="592"/>
        <v/>
      </c>
      <c r="CH2079" s="32">
        <v>2074</v>
      </c>
      <c r="CI2079" s="32" t="s">
        <v>6</v>
      </c>
      <c r="CJ2079" s="32" t="str">
        <f t="shared" si="593"/>
        <v/>
      </c>
      <c r="CK2079" s="32" t="str">
        <f t="shared" si="594"/>
        <v/>
      </c>
      <c r="CL2079" s="32" t="str">
        <f t="shared" si="595"/>
        <v/>
      </c>
      <c r="CM2079" s="32" t="str">
        <f t="shared" si="596"/>
        <v/>
      </c>
      <c r="CN2079" s="32" t="str">
        <f t="shared" si="597"/>
        <v/>
      </c>
    </row>
    <row r="2080" spans="71:92" x14ac:dyDescent="0.3">
      <c r="BS2080" s="32" t="str">
        <f>IF(Kiadasi_kiseroiv!$K$2=BT2080,BV2080,"")</f>
        <v/>
      </c>
      <c r="BT2080" s="34" t="str">
        <f t="shared" si="580"/>
        <v/>
      </c>
      <c r="BU2080" s="32" t="str">
        <f t="shared" si="581"/>
        <v/>
      </c>
      <c r="BV2080" s="32" t="str">
        <f t="shared" si="582"/>
        <v/>
      </c>
      <c r="BW2080" s="32" t="str">
        <f t="shared" si="583"/>
        <v/>
      </c>
      <c r="BX2080" s="32" t="str">
        <f t="shared" si="584"/>
        <v/>
      </c>
      <c r="BY2080" s="32" t="str">
        <f t="shared" si="585"/>
        <v/>
      </c>
      <c r="BZ2080" s="32" t="str">
        <f t="shared" si="586"/>
        <v/>
      </c>
      <c r="CA2080" s="32" t="str">
        <f t="shared" si="587"/>
        <v/>
      </c>
      <c r="CB2080" s="33">
        <f>IF(COUNTIF($CD$7:CD2080,CD2080)=1,CD2080,CD2080+COUNTIF($CD$6:CD2079,CD2080))</f>
        <v>57226</v>
      </c>
      <c r="CC2080" s="34">
        <f t="shared" si="588"/>
        <v>55153</v>
      </c>
      <c r="CD2080" s="32">
        <f t="shared" si="589"/>
        <v>55153</v>
      </c>
      <c r="CE2080" s="32">
        <f t="shared" si="590"/>
        <v>0</v>
      </c>
      <c r="CF2080" s="32">
        <f t="shared" si="591"/>
        <v>0</v>
      </c>
      <c r="CG2080" s="32" t="str">
        <f t="shared" si="592"/>
        <v/>
      </c>
      <c r="CH2080" s="32">
        <v>2075</v>
      </c>
      <c r="CI2080" s="32" t="s">
        <v>6</v>
      </c>
      <c r="CJ2080" s="32" t="str">
        <f t="shared" si="593"/>
        <v/>
      </c>
      <c r="CK2080" s="32" t="str">
        <f t="shared" si="594"/>
        <v/>
      </c>
      <c r="CL2080" s="32" t="str">
        <f t="shared" si="595"/>
        <v/>
      </c>
      <c r="CM2080" s="32" t="str">
        <f t="shared" si="596"/>
        <v/>
      </c>
      <c r="CN2080" s="32" t="str">
        <f t="shared" si="597"/>
        <v/>
      </c>
    </row>
    <row r="2081" spans="71:92" x14ac:dyDescent="0.3">
      <c r="BS2081" s="32" t="str">
        <f>IF(Kiadasi_kiseroiv!$K$2=BT2081,BV2081,"")</f>
        <v/>
      </c>
      <c r="BT2081" s="34" t="str">
        <f t="shared" si="580"/>
        <v/>
      </c>
      <c r="BU2081" s="32" t="str">
        <f t="shared" si="581"/>
        <v/>
      </c>
      <c r="BV2081" s="32" t="str">
        <f t="shared" si="582"/>
        <v/>
      </c>
      <c r="BW2081" s="32" t="str">
        <f t="shared" si="583"/>
        <v/>
      </c>
      <c r="BX2081" s="32" t="str">
        <f t="shared" si="584"/>
        <v/>
      </c>
      <c r="BY2081" s="32" t="str">
        <f t="shared" si="585"/>
        <v/>
      </c>
      <c r="BZ2081" s="32" t="str">
        <f t="shared" si="586"/>
        <v/>
      </c>
      <c r="CA2081" s="32" t="str">
        <f t="shared" si="587"/>
        <v/>
      </c>
      <c r="CB2081" s="33">
        <f>IF(COUNTIF($CD$7:CD2081,CD2081)=1,CD2081,CD2081+COUNTIF($CD$6:CD2080,CD2081))</f>
        <v>57227</v>
      </c>
      <c r="CC2081" s="34">
        <f t="shared" si="588"/>
        <v>55153</v>
      </c>
      <c r="CD2081" s="32">
        <f t="shared" si="589"/>
        <v>55153</v>
      </c>
      <c r="CE2081" s="32">
        <f t="shared" si="590"/>
        <v>0</v>
      </c>
      <c r="CF2081" s="32">
        <f t="shared" si="591"/>
        <v>0</v>
      </c>
      <c r="CG2081" s="32" t="str">
        <f t="shared" si="592"/>
        <v/>
      </c>
      <c r="CH2081" s="32">
        <v>2076</v>
      </c>
      <c r="CI2081" s="32" t="s">
        <v>6</v>
      </c>
      <c r="CJ2081" s="32" t="str">
        <f t="shared" si="593"/>
        <v/>
      </c>
      <c r="CK2081" s="32" t="str">
        <f t="shared" si="594"/>
        <v/>
      </c>
      <c r="CL2081" s="32" t="str">
        <f t="shared" si="595"/>
        <v/>
      </c>
      <c r="CM2081" s="32" t="str">
        <f t="shared" si="596"/>
        <v/>
      </c>
      <c r="CN2081" s="32" t="str">
        <f t="shared" si="597"/>
        <v/>
      </c>
    </row>
    <row r="2082" spans="71:92" x14ac:dyDescent="0.3">
      <c r="BS2082" s="32" t="str">
        <f>IF(Kiadasi_kiseroiv!$K$2=BT2082,BV2082,"")</f>
        <v/>
      </c>
      <c r="BT2082" s="34" t="str">
        <f t="shared" si="580"/>
        <v/>
      </c>
      <c r="BU2082" s="32" t="str">
        <f t="shared" si="581"/>
        <v/>
      </c>
      <c r="BV2082" s="32" t="str">
        <f t="shared" si="582"/>
        <v/>
      </c>
      <c r="BW2082" s="32" t="str">
        <f t="shared" si="583"/>
        <v/>
      </c>
      <c r="BX2082" s="32" t="str">
        <f t="shared" si="584"/>
        <v/>
      </c>
      <c r="BY2082" s="32" t="str">
        <f t="shared" si="585"/>
        <v/>
      </c>
      <c r="BZ2082" s="32" t="str">
        <f t="shared" si="586"/>
        <v/>
      </c>
      <c r="CA2082" s="32" t="str">
        <f t="shared" si="587"/>
        <v/>
      </c>
      <c r="CB2082" s="33">
        <f>IF(COUNTIF($CD$7:CD2082,CD2082)=1,CD2082,CD2082+COUNTIF($CD$6:CD2081,CD2082))</f>
        <v>57228</v>
      </c>
      <c r="CC2082" s="34">
        <f t="shared" si="588"/>
        <v>55153</v>
      </c>
      <c r="CD2082" s="32">
        <f t="shared" si="589"/>
        <v>55153</v>
      </c>
      <c r="CE2082" s="32">
        <f t="shared" si="590"/>
        <v>0</v>
      </c>
      <c r="CF2082" s="32">
        <f t="shared" si="591"/>
        <v>0</v>
      </c>
      <c r="CG2082" s="32" t="str">
        <f t="shared" si="592"/>
        <v/>
      </c>
      <c r="CH2082" s="32">
        <v>2077</v>
      </c>
      <c r="CI2082" s="32" t="s">
        <v>6</v>
      </c>
      <c r="CJ2082" s="32" t="str">
        <f t="shared" si="593"/>
        <v/>
      </c>
      <c r="CK2082" s="32" t="str">
        <f t="shared" si="594"/>
        <v/>
      </c>
      <c r="CL2082" s="32" t="str">
        <f t="shared" si="595"/>
        <v/>
      </c>
      <c r="CM2082" s="32" t="str">
        <f t="shared" si="596"/>
        <v/>
      </c>
      <c r="CN2082" s="32" t="str">
        <f t="shared" si="597"/>
        <v/>
      </c>
    </row>
    <row r="2083" spans="71:92" x14ac:dyDescent="0.3">
      <c r="BS2083" s="32" t="str">
        <f>IF(Kiadasi_kiseroiv!$K$2=BT2083,BV2083,"")</f>
        <v/>
      </c>
      <c r="BT2083" s="34" t="str">
        <f t="shared" si="580"/>
        <v/>
      </c>
      <c r="BU2083" s="32" t="str">
        <f t="shared" si="581"/>
        <v/>
      </c>
      <c r="BV2083" s="32" t="str">
        <f t="shared" si="582"/>
        <v/>
      </c>
      <c r="BW2083" s="32" t="str">
        <f t="shared" si="583"/>
        <v/>
      </c>
      <c r="BX2083" s="32" t="str">
        <f t="shared" si="584"/>
        <v/>
      </c>
      <c r="BY2083" s="32" t="str">
        <f t="shared" si="585"/>
        <v/>
      </c>
      <c r="BZ2083" s="32" t="str">
        <f t="shared" si="586"/>
        <v/>
      </c>
      <c r="CA2083" s="32" t="str">
        <f t="shared" si="587"/>
        <v/>
      </c>
      <c r="CB2083" s="33">
        <f>IF(COUNTIF($CD$7:CD2083,CD2083)=1,CD2083,CD2083+COUNTIF($CD$6:CD2082,CD2083))</f>
        <v>57229</v>
      </c>
      <c r="CC2083" s="34">
        <f t="shared" si="588"/>
        <v>55153</v>
      </c>
      <c r="CD2083" s="32">
        <f t="shared" si="589"/>
        <v>55153</v>
      </c>
      <c r="CE2083" s="32">
        <f t="shared" si="590"/>
        <v>0</v>
      </c>
      <c r="CF2083" s="32">
        <f t="shared" si="591"/>
        <v>0</v>
      </c>
      <c r="CG2083" s="32" t="str">
        <f t="shared" si="592"/>
        <v/>
      </c>
      <c r="CH2083" s="32">
        <v>2078</v>
      </c>
      <c r="CI2083" s="32" t="s">
        <v>6</v>
      </c>
      <c r="CJ2083" s="32" t="str">
        <f t="shared" si="593"/>
        <v/>
      </c>
      <c r="CK2083" s="32" t="str">
        <f t="shared" si="594"/>
        <v/>
      </c>
      <c r="CL2083" s="32" t="str">
        <f t="shared" si="595"/>
        <v/>
      </c>
      <c r="CM2083" s="32" t="str">
        <f t="shared" si="596"/>
        <v/>
      </c>
      <c r="CN2083" s="32" t="str">
        <f t="shared" si="597"/>
        <v/>
      </c>
    </row>
    <row r="2084" spans="71:92" x14ac:dyDescent="0.3">
      <c r="BS2084" s="32" t="str">
        <f>IF(Kiadasi_kiseroiv!$K$2=BT2084,BV2084,"")</f>
        <v/>
      </c>
      <c r="BT2084" s="34" t="str">
        <f t="shared" si="580"/>
        <v/>
      </c>
      <c r="BU2084" s="32" t="str">
        <f t="shared" si="581"/>
        <v/>
      </c>
      <c r="BV2084" s="32" t="str">
        <f t="shared" si="582"/>
        <v/>
      </c>
      <c r="BW2084" s="32" t="str">
        <f t="shared" si="583"/>
        <v/>
      </c>
      <c r="BX2084" s="32" t="str">
        <f t="shared" si="584"/>
        <v/>
      </c>
      <c r="BY2084" s="32" t="str">
        <f t="shared" si="585"/>
        <v/>
      </c>
      <c r="BZ2084" s="32" t="str">
        <f t="shared" si="586"/>
        <v/>
      </c>
      <c r="CA2084" s="32" t="str">
        <f t="shared" si="587"/>
        <v/>
      </c>
      <c r="CB2084" s="33">
        <f>IF(COUNTIF($CD$7:CD2084,CD2084)=1,CD2084,CD2084+COUNTIF($CD$6:CD2083,CD2084))</f>
        <v>57230</v>
      </c>
      <c r="CC2084" s="34">
        <f t="shared" si="588"/>
        <v>55153</v>
      </c>
      <c r="CD2084" s="32">
        <f t="shared" si="589"/>
        <v>55153</v>
      </c>
      <c r="CE2084" s="32">
        <f t="shared" si="590"/>
        <v>0</v>
      </c>
      <c r="CF2084" s="32">
        <f t="shared" si="591"/>
        <v>0</v>
      </c>
      <c r="CG2084" s="32" t="str">
        <f t="shared" si="592"/>
        <v/>
      </c>
      <c r="CH2084" s="32">
        <v>2079</v>
      </c>
      <c r="CI2084" s="32" t="s">
        <v>6</v>
      </c>
      <c r="CJ2084" s="32" t="str">
        <f t="shared" si="593"/>
        <v/>
      </c>
      <c r="CK2084" s="32" t="str">
        <f t="shared" si="594"/>
        <v/>
      </c>
      <c r="CL2084" s="32" t="str">
        <f t="shared" si="595"/>
        <v/>
      </c>
      <c r="CM2084" s="32" t="str">
        <f t="shared" si="596"/>
        <v/>
      </c>
      <c r="CN2084" s="32" t="str">
        <f t="shared" si="597"/>
        <v/>
      </c>
    </row>
    <row r="2085" spans="71:92" x14ac:dyDescent="0.3">
      <c r="BS2085" s="32" t="str">
        <f>IF(Kiadasi_kiseroiv!$K$2=BT2085,BV2085,"")</f>
        <v/>
      </c>
      <c r="BT2085" s="34" t="str">
        <f t="shared" si="580"/>
        <v/>
      </c>
      <c r="BU2085" s="32" t="str">
        <f t="shared" si="581"/>
        <v/>
      </c>
      <c r="BV2085" s="32" t="str">
        <f t="shared" si="582"/>
        <v/>
      </c>
      <c r="BW2085" s="32" t="str">
        <f t="shared" si="583"/>
        <v/>
      </c>
      <c r="BX2085" s="32" t="str">
        <f t="shared" si="584"/>
        <v/>
      </c>
      <c r="BY2085" s="32" t="str">
        <f t="shared" si="585"/>
        <v/>
      </c>
      <c r="BZ2085" s="32" t="str">
        <f t="shared" si="586"/>
        <v/>
      </c>
      <c r="CA2085" s="32" t="str">
        <f t="shared" si="587"/>
        <v/>
      </c>
      <c r="CB2085" s="33">
        <f>IF(COUNTIF($CD$7:CD2085,CD2085)=1,CD2085,CD2085+COUNTIF($CD$6:CD2084,CD2085))</f>
        <v>57231</v>
      </c>
      <c r="CC2085" s="34">
        <f t="shared" si="588"/>
        <v>55153</v>
      </c>
      <c r="CD2085" s="32">
        <f t="shared" si="589"/>
        <v>55153</v>
      </c>
      <c r="CE2085" s="32">
        <f t="shared" si="590"/>
        <v>0</v>
      </c>
      <c r="CF2085" s="32">
        <f t="shared" si="591"/>
        <v>0</v>
      </c>
      <c r="CG2085" s="32" t="str">
        <f t="shared" si="592"/>
        <v/>
      </c>
      <c r="CH2085" s="32">
        <v>2080</v>
      </c>
      <c r="CI2085" s="32" t="s">
        <v>6</v>
      </c>
      <c r="CJ2085" s="32" t="str">
        <f t="shared" si="593"/>
        <v/>
      </c>
      <c r="CK2085" s="32" t="str">
        <f t="shared" si="594"/>
        <v/>
      </c>
      <c r="CL2085" s="32" t="str">
        <f t="shared" si="595"/>
        <v/>
      </c>
      <c r="CM2085" s="32" t="str">
        <f t="shared" si="596"/>
        <v/>
      </c>
      <c r="CN2085" s="32" t="str">
        <f t="shared" si="597"/>
        <v/>
      </c>
    </row>
    <row r="2086" spans="71:92" x14ac:dyDescent="0.3">
      <c r="BS2086" s="32" t="str">
        <f>IF(Kiadasi_kiseroiv!$K$2=BT2086,BV2086,"")</f>
        <v/>
      </c>
      <c r="BT2086" s="34" t="str">
        <f t="shared" si="580"/>
        <v/>
      </c>
      <c r="BU2086" s="32" t="str">
        <f t="shared" si="581"/>
        <v/>
      </c>
      <c r="BV2086" s="32" t="str">
        <f t="shared" si="582"/>
        <v/>
      </c>
      <c r="BW2086" s="32" t="str">
        <f t="shared" si="583"/>
        <v/>
      </c>
      <c r="BX2086" s="32" t="str">
        <f t="shared" si="584"/>
        <v/>
      </c>
      <c r="BY2086" s="32" t="str">
        <f t="shared" si="585"/>
        <v/>
      </c>
      <c r="BZ2086" s="32" t="str">
        <f t="shared" si="586"/>
        <v/>
      </c>
      <c r="CA2086" s="32" t="str">
        <f t="shared" si="587"/>
        <v/>
      </c>
      <c r="CB2086" s="33">
        <f>IF(COUNTIF($CD$7:CD2086,CD2086)=1,CD2086,CD2086+COUNTIF($CD$6:CD2085,CD2086))</f>
        <v>57232</v>
      </c>
      <c r="CC2086" s="34">
        <f t="shared" si="588"/>
        <v>55153</v>
      </c>
      <c r="CD2086" s="32">
        <f t="shared" si="589"/>
        <v>55153</v>
      </c>
      <c r="CE2086" s="32">
        <f t="shared" si="590"/>
        <v>0</v>
      </c>
      <c r="CF2086" s="32">
        <f t="shared" si="591"/>
        <v>0</v>
      </c>
      <c r="CG2086" s="32" t="str">
        <f t="shared" si="592"/>
        <v/>
      </c>
      <c r="CH2086" s="32">
        <v>2081</v>
      </c>
      <c r="CI2086" s="32" t="s">
        <v>6</v>
      </c>
      <c r="CJ2086" s="32" t="str">
        <f t="shared" si="593"/>
        <v/>
      </c>
      <c r="CK2086" s="32" t="str">
        <f t="shared" si="594"/>
        <v/>
      </c>
      <c r="CL2086" s="32" t="str">
        <f t="shared" si="595"/>
        <v/>
      </c>
      <c r="CM2086" s="32" t="str">
        <f t="shared" si="596"/>
        <v/>
      </c>
      <c r="CN2086" s="32" t="str">
        <f t="shared" si="597"/>
        <v/>
      </c>
    </row>
    <row r="2087" spans="71:92" x14ac:dyDescent="0.3">
      <c r="BS2087" s="32" t="str">
        <f>IF(Kiadasi_kiseroiv!$K$2=BT2087,BV2087,"")</f>
        <v/>
      </c>
      <c r="BT2087" s="34" t="str">
        <f t="shared" si="580"/>
        <v/>
      </c>
      <c r="BU2087" s="32" t="str">
        <f t="shared" si="581"/>
        <v/>
      </c>
      <c r="BV2087" s="32" t="str">
        <f t="shared" si="582"/>
        <v/>
      </c>
      <c r="BW2087" s="32" t="str">
        <f t="shared" si="583"/>
        <v/>
      </c>
      <c r="BX2087" s="32" t="str">
        <f t="shared" si="584"/>
        <v/>
      </c>
      <c r="BY2087" s="32" t="str">
        <f t="shared" si="585"/>
        <v/>
      </c>
      <c r="BZ2087" s="32" t="str">
        <f t="shared" si="586"/>
        <v/>
      </c>
      <c r="CA2087" s="32" t="str">
        <f t="shared" si="587"/>
        <v/>
      </c>
      <c r="CB2087" s="33">
        <f>IF(COUNTIF($CD$7:CD2087,CD2087)=1,CD2087,CD2087+COUNTIF($CD$6:CD2086,CD2087))</f>
        <v>57233</v>
      </c>
      <c r="CC2087" s="34">
        <f t="shared" si="588"/>
        <v>55153</v>
      </c>
      <c r="CD2087" s="32">
        <f t="shared" si="589"/>
        <v>55153</v>
      </c>
      <c r="CE2087" s="32">
        <f t="shared" si="590"/>
        <v>0</v>
      </c>
      <c r="CF2087" s="32">
        <f t="shared" si="591"/>
        <v>0</v>
      </c>
      <c r="CG2087" s="32" t="str">
        <f t="shared" si="592"/>
        <v/>
      </c>
      <c r="CH2087" s="32">
        <v>2082</v>
      </c>
      <c r="CI2087" s="32" t="s">
        <v>6</v>
      </c>
      <c r="CJ2087" s="32" t="str">
        <f t="shared" si="593"/>
        <v/>
      </c>
      <c r="CK2087" s="32" t="str">
        <f t="shared" si="594"/>
        <v/>
      </c>
      <c r="CL2087" s="32" t="str">
        <f t="shared" si="595"/>
        <v/>
      </c>
      <c r="CM2087" s="32" t="str">
        <f t="shared" si="596"/>
        <v/>
      </c>
      <c r="CN2087" s="32" t="str">
        <f t="shared" si="597"/>
        <v/>
      </c>
    </row>
    <row r="2088" spans="71:92" x14ac:dyDescent="0.3">
      <c r="BS2088" s="32" t="str">
        <f>IF(Kiadasi_kiseroiv!$K$2=BT2088,BV2088,"")</f>
        <v/>
      </c>
      <c r="BT2088" s="34" t="str">
        <f t="shared" si="580"/>
        <v/>
      </c>
      <c r="BU2088" s="32" t="str">
        <f t="shared" si="581"/>
        <v/>
      </c>
      <c r="BV2088" s="32" t="str">
        <f t="shared" si="582"/>
        <v/>
      </c>
      <c r="BW2088" s="32" t="str">
        <f t="shared" si="583"/>
        <v/>
      </c>
      <c r="BX2088" s="32" t="str">
        <f t="shared" si="584"/>
        <v/>
      </c>
      <c r="BY2088" s="32" t="str">
        <f t="shared" si="585"/>
        <v/>
      </c>
      <c r="BZ2088" s="32" t="str">
        <f t="shared" si="586"/>
        <v/>
      </c>
      <c r="CA2088" s="32" t="str">
        <f t="shared" si="587"/>
        <v/>
      </c>
      <c r="CB2088" s="33">
        <f>IF(COUNTIF($CD$7:CD2088,CD2088)=1,CD2088,CD2088+COUNTIF($CD$6:CD2087,CD2088))</f>
        <v>57234</v>
      </c>
      <c r="CC2088" s="34">
        <f t="shared" si="588"/>
        <v>55153</v>
      </c>
      <c r="CD2088" s="32">
        <f t="shared" si="589"/>
        <v>55153</v>
      </c>
      <c r="CE2088" s="32">
        <f t="shared" si="590"/>
        <v>0</v>
      </c>
      <c r="CF2088" s="32">
        <f t="shared" si="591"/>
        <v>0</v>
      </c>
      <c r="CG2088" s="32" t="str">
        <f t="shared" si="592"/>
        <v/>
      </c>
      <c r="CH2088" s="32">
        <v>2083</v>
      </c>
      <c r="CI2088" s="32" t="s">
        <v>6</v>
      </c>
      <c r="CJ2088" s="32" t="str">
        <f t="shared" si="593"/>
        <v/>
      </c>
      <c r="CK2088" s="32" t="str">
        <f t="shared" si="594"/>
        <v/>
      </c>
      <c r="CL2088" s="32" t="str">
        <f t="shared" si="595"/>
        <v/>
      </c>
      <c r="CM2088" s="32" t="str">
        <f t="shared" si="596"/>
        <v/>
      </c>
      <c r="CN2088" s="32" t="str">
        <f t="shared" si="597"/>
        <v/>
      </c>
    </row>
    <row r="2089" spans="71:92" x14ac:dyDescent="0.3">
      <c r="BS2089" s="32" t="str">
        <f>IF(Kiadasi_kiseroiv!$K$2=BT2089,BV2089,"")</f>
        <v/>
      </c>
      <c r="BT2089" s="34" t="str">
        <f t="shared" ref="BT2089:BT2152" si="598">IF(AND($BT$4=CI2089,BU2089&lt;&gt;""),CC2089,"")</f>
        <v/>
      </c>
      <c r="BU2089" s="32" t="str">
        <f t="shared" ref="BU2089:BU2152" si="599">IF(AND($BU$1=CI2089,ISERROR(VLOOKUP(CG2089,Kisiv,2,FALSE))=FALSE),CB2089,"")</f>
        <v/>
      </c>
      <c r="BV2089" s="32" t="str">
        <f t="shared" ref="BV2089:BV2152" si="600">IF(BU2089&lt;&gt;"",RANK(BU2089,$BU$7:$BU$33000,1),"")</f>
        <v/>
      </c>
      <c r="BW2089" s="32" t="str">
        <f t="shared" ref="BW2089:BW2152" si="601">IF(CC2089&lt;min,$BW$2,IF(CC2089&lt;=max,CG2089,""))</f>
        <v/>
      </c>
      <c r="BX2089" s="32" t="str">
        <f t="shared" ref="BX2089:BX2152" si="602">IF(AND(OR($BX$1=0,$BX$1=CG2089),OR($BX$2=0,IF(ISERROR(SEARCH($BX$2,CJ2089&amp;CK2089&amp;CL2089,1)),FALSE,TRUE))),CB2089,"")</f>
        <v/>
      </c>
      <c r="BY2089" s="32" t="str">
        <f t="shared" ref="BY2089:BY2152" si="603">IF(AND(BX2089&lt;&gt;"",CC2089&lt;&gt;$CD$2),RANK(BX2089,$BX$7:$BX$33000,1),"")</f>
        <v/>
      </c>
      <c r="BZ2089" s="32" t="str">
        <f t="shared" ref="BZ2089:BZ2152" si="604">IF(AND(CC2089&lt;$BZ$2,CI2089=$BZ$4),$BZ$5,IF(AND(CC2089&lt;=$BZ$3,CI2089=$BZ$4),CB2089,""))</f>
        <v/>
      </c>
      <c r="CA2089" s="32" t="str">
        <f t="shared" ref="CA2089:CA2152" si="605">IF(AND(BZ2089&lt;&gt;"",BZ2089&lt;&gt;$BZ$5),RANK(BZ2089,$BZ$7:$BZ$33000,1),"")</f>
        <v/>
      </c>
      <c r="CB2089" s="33">
        <f>IF(COUNTIF($CD$7:CD2089,CD2089)=1,CD2089,CD2089+COUNTIF($CD$6:CD2088,CD2089))</f>
        <v>57235</v>
      </c>
      <c r="CC2089" s="34">
        <f t="shared" ref="CC2089:CC2152" si="606">IF(INDEX(Kassza,CH2089,1)&lt;&gt;1,INDEX(Kassza,CH2089,1),$CD$2)</f>
        <v>55153</v>
      </c>
      <c r="CD2089" s="32">
        <f t="shared" ref="CD2089:CD2152" si="607">IF(CC2089&lt;&gt;$CD$2,RANK(CC2089,$CC$7:$CC$33000,1),$CD$2)</f>
        <v>55153</v>
      </c>
      <c r="CE2089" s="32">
        <f t="shared" ref="CE2089:CE2152" si="608">INDEX(Kassza,CH2089,6)</f>
        <v>0</v>
      </c>
      <c r="CF2089" s="32">
        <f t="shared" ref="CF2089:CF2152" si="609">INDEX(Kassza,CH2089,8)</f>
        <v>0</v>
      </c>
      <c r="CG2089" s="32" t="str">
        <f t="shared" ref="CG2089:CG2152" si="610">INDEX(Kassza,CH2089,7)&amp;INDEX(Kassza,CH2089,9)</f>
        <v/>
      </c>
      <c r="CH2089" s="32">
        <v>2084</v>
      </c>
      <c r="CI2089" s="32" t="s">
        <v>6</v>
      </c>
      <c r="CJ2089" s="32" t="str">
        <f t="shared" ref="CJ2089:CJ2152" si="611">IF(INDEX(Kassza,CH2089,5)&lt;&gt;0,INDEX(Kassza,CH2089,5),"")</f>
        <v/>
      </c>
      <c r="CK2089" s="32" t="str">
        <f t="shared" ref="CK2089:CK2152" si="612">IF(INDEX(Kassza,CH2089,10)&lt;&gt;0,INDEX(Kassza,CH2089,10),"")</f>
        <v/>
      </c>
      <c r="CL2089" s="32" t="str">
        <f t="shared" ref="CL2089:CL2152" si="613">IF(INDEX(Kassza,CH2089,11)&lt;&gt;0,INDEX(Kassza,CH2089,11),"")</f>
        <v/>
      </c>
      <c r="CM2089" s="32" t="str">
        <f t="shared" ref="CM2089:CM2152" si="614">IF(INDEX(Kassza,CH2089,4)&lt;&gt;0,INDEX(Kassza,CH2089,4),"")</f>
        <v/>
      </c>
      <c r="CN2089" s="32" t="str">
        <f t="shared" ref="CN2089:CN2152" si="615">IF(INDEX(Kassza,CH2089,3)&lt;&gt;0,INDEX(Kassza,CH2089,3),"")</f>
        <v/>
      </c>
    </row>
    <row r="2090" spans="71:92" x14ac:dyDescent="0.3">
      <c r="BS2090" s="32" t="str">
        <f>IF(Kiadasi_kiseroiv!$K$2=BT2090,BV2090,"")</f>
        <v/>
      </c>
      <c r="BT2090" s="34" t="str">
        <f t="shared" si="598"/>
        <v/>
      </c>
      <c r="BU2090" s="32" t="str">
        <f t="shared" si="599"/>
        <v/>
      </c>
      <c r="BV2090" s="32" t="str">
        <f t="shared" si="600"/>
        <v/>
      </c>
      <c r="BW2090" s="32" t="str">
        <f t="shared" si="601"/>
        <v/>
      </c>
      <c r="BX2090" s="32" t="str">
        <f t="shared" si="602"/>
        <v/>
      </c>
      <c r="BY2090" s="32" t="str">
        <f t="shared" si="603"/>
        <v/>
      </c>
      <c r="BZ2090" s="32" t="str">
        <f t="shared" si="604"/>
        <v/>
      </c>
      <c r="CA2090" s="32" t="str">
        <f t="shared" si="605"/>
        <v/>
      </c>
      <c r="CB2090" s="33">
        <f>IF(COUNTIF($CD$7:CD2090,CD2090)=1,CD2090,CD2090+COUNTIF($CD$6:CD2089,CD2090))</f>
        <v>57236</v>
      </c>
      <c r="CC2090" s="34">
        <f t="shared" si="606"/>
        <v>55153</v>
      </c>
      <c r="CD2090" s="32">
        <f t="shared" si="607"/>
        <v>55153</v>
      </c>
      <c r="CE2090" s="32">
        <f t="shared" si="608"/>
        <v>0</v>
      </c>
      <c r="CF2090" s="32">
        <f t="shared" si="609"/>
        <v>0</v>
      </c>
      <c r="CG2090" s="32" t="str">
        <f t="shared" si="610"/>
        <v/>
      </c>
      <c r="CH2090" s="32">
        <v>2085</v>
      </c>
      <c r="CI2090" s="32" t="s">
        <v>6</v>
      </c>
      <c r="CJ2090" s="32" t="str">
        <f t="shared" si="611"/>
        <v/>
      </c>
      <c r="CK2090" s="32" t="str">
        <f t="shared" si="612"/>
        <v/>
      </c>
      <c r="CL2090" s="32" t="str">
        <f t="shared" si="613"/>
        <v/>
      </c>
      <c r="CM2090" s="32" t="str">
        <f t="shared" si="614"/>
        <v/>
      </c>
      <c r="CN2090" s="32" t="str">
        <f t="shared" si="615"/>
        <v/>
      </c>
    </row>
    <row r="2091" spans="71:92" x14ac:dyDescent="0.3">
      <c r="BS2091" s="32" t="str">
        <f>IF(Kiadasi_kiseroiv!$K$2=BT2091,BV2091,"")</f>
        <v/>
      </c>
      <c r="BT2091" s="34" t="str">
        <f t="shared" si="598"/>
        <v/>
      </c>
      <c r="BU2091" s="32" t="str">
        <f t="shared" si="599"/>
        <v/>
      </c>
      <c r="BV2091" s="32" t="str">
        <f t="shared" si="600"/>
        <v/>
      </c>
      <c r="BW2091" s="32" t="str">
        <f t="shared" si="601"/>
        <v/>
      </c>
      <c r="BX2091" s="32" t="str">
        <f t="shared" si="602"/>
        <v/>
      </c>
      <c r="BY2091" s="32" t="str">
        <f t="shared" si="603"/>
        <v/>
      </c>
      <c r="BZ2091" s="32" t="str">
        <f t="shared" si="604"/>
        <v/>
      </c>
      <c r="CA2091" s="32" t="str">
        <f t="shared" si="605"/>
        <v/>
      </c>
      <c r="CB2091" s="33">
        <f>IF(COUNTIF($CD$7:CD2091,CD2091)=1,CD2091,CD2091+COUNTIF($CD$6:CD2090,CD2091))</f>
        <v>57237</v>
      </c>
      <c r="CC2091" s="34">
        <f t="shared" si="606"/>
        <v>55153</v>
      </c>
      <c r="CD2091" s="32">
        <f t="shared" si="607"/>
        <v>55153</v>
      </c>
      <c r="CE2091" s="32">
        <f t="shared" si="608"/>
        <v>0</v>
      </c>
      <c r="CF2091" s="32">
        <f t="shared" si="609"/>
        <v>0</v>
      </c>
      <c r="CG2091" s="32" t="str">
        <f t="shared" si="610"/>
        <v/>
      </c>
      <c r="CH2091" s="32">
        <v>2086</v>
      </c>
      <c r="CI2091" s="32" t="s">
        <v>6</v>
      </c>
      <c r="CJ2091" s="32" t="str">
        <f t="shared" si="611"/>
        <v/>
      </c>
      <c r="CK2091" s="32" t="str">
        <f t="shared" si="612"/>
        <v/>
      </c>
      <c r="CL2091" s="32" t="str">
        <f t="shared" si="613"/>
        <v/>
      </c>
      <c r="CM2091" s="32" t="str">
        <f t="shared" si="614"/>
        <v/>
      </c>
      <c r="CN2091" s="32" t="str">
        <f t="shared" si="615"/>
        <v/>
      </c>
    </row>
    <row r="2092" spans="71:92" x14ac:dyDescent="0.3">
      <c r="BS2092" s="32" t="str">
        <f>IF(Kiadasi_kiseroiv!$K$2=BT2092,BV2092,"")</f>
        <v/>
      </c>
      <c r="BT2092" s="34" t="str">
        <f t="shared" si="598"/>
        <v/>
      </c>
      <c r="BU2092" s="32" t="str">
        <f t="shared" si="599"/>
        <v/>
      </c>
      <c r="BV2092" s="32" t="str">
        <f t="shared" si="600"/>
        <v/>
      </c>
      <c r="BW2092" s="32" t="str">
        <f t="shared" si="601"/>
        <v/>
      </c>
      <c r="BX2092" s="32" t="str">
        <f t="shared" si="602"/>
        <v/>
      </c>
      <c r="BY2092" s="32" t="str">
        <f t="shared" si="603"/>
        <v/>
      </c>
      <c r="BZ2092" s="32" t="str">
        <f t="shared" si="604"/>
        <v/>
      </c>
      <c r="CA2092" s="32" t="str">
        <f t="shared" si="605"/>
        <v/>
      </c>
      <c r="CB2092" s="33">
        <f>IF(COUNTIF($CD$7:CD2092,CD2092)=1,CD2092,CD2092+COUNTIF($CD$6:CD2091,CD2092))</f>
        <v>57238</v>
      </c>
      <c r="CC2092" s="34">
        <f t="shared" si="606"/>
        <v>55153</v>
      </c>
      <c r="CD2092" s="32">
        <f t="shared" si="607"/>
        <v>55153</v>
      </c>
      <c r="CE2092" s="32">
        <f t="shared" si="608"/>
        <v>0</v>
      </c>
      <c r="CF2092" s="32">
        <f t="shared" si="609"/>
        <v>0</v>
      </c>
      <c r="CG2092" s="32" t="str">
        <f t="shared" si="610"/>
        <v/>
      </c>
      <c r="CH2092" s="32">
        <v>2087</v>
      </c>
      <c r="CI2092" s="32" t="s">
        <v>6</v>
      </c>
      <c r="CJ2092" s="32" t="str">
        <f t="shared" si="611"/>
        <v/>
      </c>
      <c r="CK2092" s="32" t="str">
        <f t="shared" si="612"/>
        <v/>
      </c>
      <c r="CL2092" s="32" t="str">
        <f t="shared" si="613"/>
        <v/>
      </c>
      <c r="CM2092" s="32" t="str">
        <f t="shared" si="614"/>
        <v/>
      </c>
      <c r="CN2092" s="32" t="str">
        <f t="shared" si="615"/>
        <v/>
      </c>
    </row>
    <row r="2093" spans="71:92" x14ac:dyDescent="0.3">
      <c r="BS2093" s="32" t="str">
        <f>IF(Kiadasi_kiseroiv!$K$2=BT2093,BV2093,"")</f>
        <v/>
      </c>
      <c r="BT2093" s="34" t="str">
        <f t="shared" si="598"/>
        <v/>
      </c>
      <c r="BU2093" s="32" t="str">
        <f t="shared" si="599"/>
        <v/>
      </c>
      <c r="BV2093" s="32" t="str">
        <f t="shared" si="600"/>
        <v/>
      </c>
      <c r="BW2093" s="32" t="str">
        <f t="shared" si="601"/>
        <v/>
      </c>
      <c r="BX2093" s="32" t="str">
        <f t="shared" si="602"/>
        <v/>
      </c>
      <c r="BY2093" s="32" t="str">
        <f t="shared" si="603"/>
        <v/>
      </c>
      <c r="BZ2093" s="32" t="str">
        <f t="shared" si="604"/>
        <v/>
      </c>
      <c r="CA2093" s="32" t="str">
        <f t="shared" si="605"/>
        <v/>
      </c>
      <c r="CB2093" s="33">
        <f>IF(COUNTIF($CD$7:CD2093,CD2093)=1,CD2093,CD2093+COUNTIF($CD$6:CD2092,CD2093))</f>
        <v>57239</v>
      </c>
      <c r="CC2093" s="34">
        <f t="shared" si="606"/>
        <v>55153</v>
      </c>
      <c r="CD2093" s="32">
        <f t="shared" si="607"/>
        <v>55153</v>
      </c>
      <c r="CE2093" s="32">
        <f t="shared" si="608"/>
        <v>0</v>
      </c>
      <c r="CF2093" s="32">
        <f t="shared" si="609"/>
        <v>0</v>
      </c>
      <c r="CG2093" s="32" t="str">
        <f t="shared" si="610"/>
        <v/>
      </c>
      <c r="CH2093" s="32">
        <v>2088</v>
      </c>
      <c r="CI2093" s="32" t="s">
        <v>6</v>
      </c>
      <c r="CJ2093" s="32" t="str">
        <f t="shared" si="611"/>
        <v/>
      </c>
      <c r="CK2093" s="32" t="str">
        <f t="shared" si="612"/>
        <v/>
      </c>
      <c r="CL2093" s="32" t="str">
        <f t="shared" si="613"/>
        <v/>
      </c>
      <c r="CM2093" s="32" t="str">
        <f t="shared" si="614"/>
        <v/>
      </c>
      <c r="CN2093" s="32" t="str">
        <f t="shared" si="615"/>
        <v/>
      </c>
    </row>
    <row r="2094" spans="71:92" x14ac:dyDescent="0.3">
      <c r="BS2094" s="32" t="str">
        <f>IF(Kiadasi_kiseroiv!$K$2=BT2094,BV2094,"")</f>
        <v/>
      </c>
      <c r="BT2094" s="34" t="str">
        <f t="shared" si="598"/>
        <v/>
      </c>
      <c r="BU2094" s="32" t="str">
        <f t="shared" si="599"/>
        <v/>
      </c>
      <c r="BV2094" s="32" t="str">
        <f t="shared" si="600"/>
        <v/>
      </c>
      <c r="BW2094" s="32" t="str">
        <f t="shared" si="601"/>
        <v/>
      </c>
      <c r="BX2094" s="32" t="str">
        <f t="shared" si="602"/>
        <v/>
      </c>
      <c r="BY2094" s="32" t="str">
        <f t="shared" si="603"/>
        <v/>
      </c>
      <c r="BZ2094" s="32" t="str">
        <f t="shared" si="604"/>
        <v/>
      </c>
      <c r="CA2094" s="32" t="str">
        <f t="shared" si="605"/>
        <v/>
      </c>
      <c r="CB2094" s="33">
        <f>IF(COUNTIF($CD$7:CD2094,CD2094)=1,CD2094,CD2094+COUNTIF($CD$6:CD2093,CD2094))</f>
        <v>57240</v>
      </c>
      <c r="CC2094" s="34">
        <f t="shared" si="606"/>
        <v>55153</v>
      </c>
      <c r="CD2094" s="32">
        <f t="shared" si="607"/>
        <v>55153</v>
      </c>
      <c r="CE2094" s="32">
        <f t="shared" si="608"/>
        <v>0</v>
      </c>
      <c r="CF2094" s="32">
        <f t="shared" si="609"/>
        <v>0</v>
      </c>
      <c r="CG2094" s="32" t="str">
        <f t="shared" si="610"/>
        <v/>
      </c>
      <c r="CH2094" s="32">
        <v>2089</v>
      </c>
      <c r="CI2094" s="32" t="s">
        <v>6</v>
      </c>
      <c r="CJ2094" s="32" t="str">
        <f t="shared" si="611"/>
        <v/>
      </c>
      <c r="CK2094" s="32" t="str">
        <f t="shared" si="612"/>
        <v/>
      </c>
      <c r="CL2094" s="32" t="str">
        <f t="shared" si="613"/>
        <v/>
      </c>
      <c r="CM2094" s="32" t="str">
        <f t="shared" si="614"/>
        <v/>
      </c>
      <c r="CN2094" s="32" t="str">
        <f t="shared" si="615"/>
        <v/>
      </c>
    </row>
    <row r="2095" spans="71:92" x14ac:dyDescent="0.3">
      <c r="BS2095" s="32" t="str">
        <f>IF(Kiadasi_kiseroiv!$K$2=BT2095,BV2095,"")</f>
        <v/>
      </c>
      <c r="BT2095" s="34" t="str">
        <f t="shared" si="598"/>
        <v/>
      </c>
      <c r="BU2095" s="32" t="str">
        <f t="shared" si="599"/>
        <v/>
      </c>
      <c r="BV2095" s="32" t="str">
        <f t="shared" si="600"/>
        <v/>
      </c>
      <c r="BW2095" s="32" t="str">
        <f t="shared" si="601"/>
        <v/>
      </c>
      <c r="BX2095" s="32" t="str">
        <f t="shared" si="602"/>
        <v/>
      </c>
      <c r="BY2095" s="32" t="str">
        <f t="shared" si="603"/>
        <v/>
      </c>
      <c r="BZ2095" s="32" t="str">
        <f t="shared" si="604"/>
        <v/>
      </c>
      <c r="CA2095" s="32" t="str">
        <f t="shared" si="605"/>
        <v/>
      </c>
      <c r="CB2095" s="33">
        <f>IF(COUNTIF($CD$7:CD2095,CD2095)=1,CD2095,CD2095+COUNTIF($CD$6:CD2094,CD2095))</f>
        <v>57241</v>
      </c>
      <c r="CC2095" s="34">
        <f t="shared" si="606"/>
        <v>55153</v>
      </c>
      <c r="CD2095" s="32">
        <f t="shared" si="607"/>
        <v>55153</v>
      </c>
      <c r="CE2095" s="32">
        <f t="shared" si="608"/>
        <v>0</v>
      </c>
      <c r="CF2095" s="32">
        <f t="shared" si="609"/>
        <v>0</v>
      </c>
      <c r="CG2095" s="32" t="str">
        <f t="shared" si="610"/>
        <v/>
      </c>
      <c r="CH2095" s="32">
        <v>2090</v>
      </c>
      <c r="CI2095" s="32" t="s">
        <v>6</v>
      </c>
      <c r="CJ2095" s="32" t="str">
        <f t="shared" si="611"/>
        <v/>
      </c>
      <c r="CK2095" s="32" t="str">
        <f t="shared" si="612"/>
        <v/>
      </c>
      <c r="CL2095" s="32" t="str">
        <f t="shared" si="613"/>
        <v/>
      </c>
      <c r="CM2095" s="32" t="str">
        <f t="shared" si="614"/>
        <v/>
      </c>
      <c r="CN2095" s="32" t="str">
        <f t="shared" si="615"/>
        <v/>
      </c>
    </row>
    <row r="2096" spans="71:92" x14ac:dyDescent="0.3">
      <c r="BS2096" s="32" t="str">
        <f>IF(Kiadasi_kiseroiv!$K$2=BT2096,BV2096,"")</f>
        <v/>
      </c>
      <c r="BT2096" s="34" t="str">
        <f t="shared" si="598"/>
        <v/>
      </c>
      <c r="BU2096" s="32" t="str">
        <f t="shared" si="599"/>
        <v/>
      </c>
      <c r="BV2096" s="32" t="str">
        <f t="shared" si="600"/>
        <v/>
      </c>
      <c r="BW2096" s="32" t="str">
        <f t="shared" si="601"/>
        <v/>
      </c>
      <c r="BX2096" s="32" t="str">
        <f t="shared" si="602"/>
        <v/>
      </c>
      <c r="BY2096" s="32" t="str">
        <f t="shared" si="603"/>
        <v/>
      </c>
      <c r="BZ2096" s="32" t="str">
        <f t="shared" si="604"/>
        <v/>
      </c>
      <c r="CA2096" s="32" t="str">
        <f t="shared" si="605"/>
        <v/>
      </c>
      <c r="CB2096" s="33">
        <f>IF(COUNTIF($CD$7:CD2096,CD2096)=1,CD2096,CD2096+COUNTIF($CD$6:CD2095,CD2096))</f>
        <v>57242</v>
      </c>
      <c r="CC2096" s="34">
        <f t="shared" si="606"/>
        <v>55153</v>
      </c>
      <c r="CD2096" s="32">
        <f t="shared" si="607"/>
        <v>55153</v>
      </c>
      <c r="CE2096" s="32">
        <f t="shared" si="608"/>
        <v>0</v>
      </c>
      <c r="CF2096" s="32">
        <f t="shared" si="609"/>
        <v>0</v>
      </c>
      <c r="CG2096" s="32" t="str">
        <f t="shared" si="610"/>
        <v/>
      </c>
      <c r="CH2096" s="32">
        <v>2091</v>
      </c>
      <c r="CI2096" s="32" t="s">
        <v>6</v>
      </c>
      <c r="CJ2096" s="32" t="str">
        <f t="shared" si="611"/>
        <v/>
      </c>
      <c r="CK2096" s="32" t="str">
        <f t="shared" si="612"/>
        <v/>
      </c>
      <c r="CL2096" s="32" t="str">
        <f t="shared" si="613"/>
        <v/>
      </c>
      <c r="CM2096" s="32" t="str">
        <f t="shared" si="614"/>
        <v/>
      </c>
      <c r="CN2096" s="32" t="str">
        <f t="shared" si="615"/>
        <v/>
      </c>
    </row>
    <row r="2097" spans="71:92" x14ac:dyDescent="0.3">
      <c r="BS2097" s="32" t="str">
        <f>IF(Kiadasi_kiseroiv!$K$2=BT2097,BV2097,"")</f>
        <v/>
      </c>
      <c r="BT2097" s="34" t="str">
        <f t="shared" si="598"/>
        <v/>
      </c>
      <c r="BU2097" s="32" t="str">
        <f t="shared" si="599"/>
        <v/>
      </c>
      <c r="BV2097" s="32" t="str">
        <f t="shared" si="600"/>
        <v/>
      </c>
      <c r="BW2097" s="32" t="str">
        <f t="shared" si="601"/>
        <v/>
      </c>
      <c r="BX2097" s="32" t="str">
        <f t="shared" si="602"/>
        <v/>
      </c>
      <c r="BY2097" s="32" t="str">
        <f t="shared" si="603"/>
        <v/>
      </c>
      <c r="BZ2097" s="32" t="str">
        <f t="shared" si="604"/>
        <v/>
      </c>
      <c r="CA2097" s="32" t="str">
        <f t="shared" si="605"/>
        <v/>
      </c>
      <c r="CB2097" s="33">
        <f>IF(COUNTIF($CD$7:CD2097,CD2097)=1,CD2097,CD2097+COUNTIF($CD$6:CD2096,CD2097))</f>
        <v>57243</v>
      </c>
      <c r="CC2097" s="34">
        <f t="shared" si="606"/>
        <v>55153</v>
      </c>
      <c r="CD2097" s="32">
        <f t="shared" si="607"/>
        <v>55153</v>
      </c>
      <c r="CE2097" s="32">
        <f t="shared" si="608"/>
        <v>0</v>
      </c>
      <c r="CF2097" s="32">
        <f t="shared" si="609"/>
        <v>0</v>
      </c>
      <c r="CG2097" s="32" t="str">
        <f t="shared" si="610"/>
        <v/>
      </c>
      <c r="CH2097" s="32">
        <v>2092</v>
      </c>
      <c r="CI2097" s="32" t="s">
        <v>6</v>
      </c>
      <c r="CJ2097" s="32" t="str">
        <f t="shared" si="611"/>
        <v/>
      </c>
      <c r="CK2097" s="32" t="str">
        <f t="shared" si="612"/>
        <v/>
      </c>
      <c r="CL2097" s="32" t="str">
        <f t="shared" si="613"/>
        <v/>
      </c>
      <c r="CM2097" s="32" t="str">
        <f t="shared" si="614"/>
        <v/>
      </c>
      <c r="CN2097" s="32" t="str">
        <f t="shared" si="615"/>
        <v/>
      </c>
    </row>
    <row r="2098" spans="71:92" x14ac:dyDescent="0.3">
      <c r="BS2098" s="32" t="str">
        <f>IF(Kiadasi_kiseroiv!$K$2=BT2098,BV2098,"")</f>
        <v/>
      </c>
      <c r="BT2098" s="34" t="str">
        <f t="shared" si="598"/>
        <v/>
      </c>
      <c r="BU2098" s="32" t="str">
        <f t="shared" si="599"/>
        <v/>
      </c>
      <c r="BV2098" s="32" t="str">
        <f t="shared" si="600"/>
        <v/>
      </c>
      <c r="BW2098" s="32" t="str">
        <f t="shared" si="601"/>
        <v/>
      </c>
      <c r="BX2098" s="32" t="str">
        <f t="shared" si="602"/>
        <v/>
      </c>
      <c r="BY2098" s="32" t="str">
        <f t="shared" si="603"/>
        <v/>
      </c>
      <c r="BZ2098" s="32" t="str">
        <f t="shared" si="604"/>
        <v/>
      </c>
      <c r="CA2098" s="32" t="str">
        <f t="shared" si="605"/>
        <v/>
      </c>
      <c r="CB2098" s="33">
        <f>IF(COUNTIF($CD$7:CD2098,CD2098)=1,CD2098,CD2098+COUNTIF($CD$6:CD2097,CD2098))</f>
        <v>57244</v>
      </c>
      <c r="CC2098" s="34">
        <f t="shared" si="606"/>
        <v>55153</v>
      </c>
      <c r="CD2098" s="32">
        <f t="shared" si="607"/>
        <v>55153</v>
      </c>
      <c r="CE2098" s="32">
        <f t="shared" si="608"/>
        <v>0</v>
      </c>
      <c r="CF2098" s="32">
        <f t="shared" si="609"/>
        <v>0</v>
      </c>
      <c r="CG2098" s="32" t="str">
        <f t="shared" si="610"/>
        <v/>
      </c>
      <c r="CH2098" s="32">
        <v>2093</v>
      </c>
      <c r="CI2098" s="32" t="s">
        <v>6</v>
      </c>
      <c r="CJ2098" s="32" t="str">
        <f t="shared" si="611"/>
        <v/>
      </c>
      <c r="CK2098" s="32" t="str">
        <f t="shared" si="612"/>
        <v/>
      </c>
      <c r="CL2098" s="32" t="str">
        <f t="shared" si="613"/>
        <v/>
      </c>
      <c r="CM2098" s="32" t="str">
        <f t="shared" si="614"/>
        <v/>
      </c>
      <c r="CN2098" s="32" t="str">
        <f t="shared" si="615"/>
        <v/>
      </c>
    </row>
    <row r="2099" spans="71:92" x14ac:dyDescent="0.3">
      <c r="BS2099" s="32" t="str">
        <f>IF(Kiadasi_kiseroiv!$K$2=BT2099,BV2099,"")</f>
        <v/>
      </c>
      <c r="BT2099" s="34" t="str">
        <f t="shared" si="598"/>
        <v/>
      </c>
      <c r="BU2099" s="32" t="str">
        <f t="shared" si="599"/>
        <v/>
      </c>
      <c r="BV2099" s="32" t="str">
        <f t="shared" si="600"/>
        <v/>
      </c>
      <c r="BW2099" s="32" t="str">
        <f t="shared" si="601"/>
        <v/>
      </c>
      <c r="BX2099" s="32" t="str">
        <f t="shared" si="602"/>
        <v/>
      </c>
      <c r="BY2099" s="32" t="str">
        <f t="shared" si="603"/>
        <v/>
      </c>
      <c r="BZ2099" s="32" t="str">
        <f t="shared" si="604"/>
        <v/>
      </c>
      <c r="CA2099" s="32" t="str">
        <f t="shared" si="605"/>
        <v/>
      </c>
      <c r="CB2099" s="33">
        <f>IF(COUNTIF($CD$7:CD2099,CD2099)=1,CD2099,CD2099+COUNTIF($CD$6:CD2098,CD2099))</f>
        <v>57245</v>
      </c>
      <c r="CC2099" s="34">
        <f t="shared" si="606"/>
        <v>55153</v>
      </c>
      <c r="CD2099" s="32">
        <f t="shared" si="607"/>
        <v>55153</v>
      </c>
      <c r="CE2099" s="32">
        <f t="shared" si="608"/>
        <v>0</v>
      </c>
      <c r="CF2099" s="32">
        <f t="shared" si="609"/>
        <v>0</v>
      </c>
      <c r="CG2099" s="32" t="str">
        <f t="shared" si="610"/>
        <v/>
      </c>
      <c r="CH2099" s="32">
        <v>2094</v>
      </c>
      <c r="CI2099" s="32" t="s">
        <v>6</v>
      </c>
      <c r="CJ2099" s="32" t="str">
        <f t="shared" si="611"/>
        <v/>
      </c>
      <c r="CK2099" s="32" t="str">
        <f t="shared" si="612"/>
        <v/>
      </c>
      <c r="CL2099" s="32" t="str">
        <f t="shared" si="613"/>
        <v/>
      </c>
      <c r="CM2099" s="32" t="str">
        <f t="shared" si="614"/>
        <v/>
      </c>
      <c r="CN2099" s="32" t="str">
        <f t="shared" si="615"/>
        <v/>
      </c>
    </row>
    <row r="2100" spans="71:92" x14ac:dyDescent="0.3">
      <c r="BS2100" s="32" t="str">
        <f>IF(Kiadasi_kiseroiv!$K$2=BT2100,BV2100,"")</f>
        <v/>
      </c>
      <c r="BT2100" s="34" t="str">
        <f t="shared" si="598"/>
        <v/>
      </c>
      <c r="BU2100" s="32" t="str">
        <f t="shared" si="599"/>
        <v/>
      </c>
      <c r="BV2100" s="32" t="str">
        <f t="shared" si="600"/>
        <v/>
      </c>
      <c r="BW2100" s="32" t="str">
        <f t="shared" si="601"/>
        <v/>
      </c>
      <c r="BX2100" s="32" t="str">
        <f t="shared" si="602"/>
        <v/>
      </c>
      <c r="BY2100" s="32" t="str">
        <f t="shared" si="603"/>
        <v/>
      </c>
      <c r="BZ2100" s="32" t="str">
        <f t="shared" si="604"/>
        <v/>
      </c>
      <c r="CA2100" s="32" t="str">
        <f t="shared" si="605"/>
        <v/>
      </c>
      <c r="CB2100" s="33">
        <f>IF(COUNTIF($CD$7:CD2100,CD2100)=1,CD2100,CD2100+COUNTIF($CD$6:CD2099,CD2100))</f>
        <v>57246</v>
      </c>
      <c r="CC2100" s="34">
        <f t="shared" si="606"/>
        <v>55153</v>
      </c>
      <c r="CD2100" s="32">
        <f t="shared" si="607"/>
        <v>55153</v>
      </c>
      <c r="CE2100" s="32">
        <f t="shared" si="608"/>
        <v>0</v>
      </c>
      <c r="CF2100" s="32">
        <f t="shared" si="609"/>
        <v>0</v>
      </c>
      <c r="CG2100" s="32" t="str">
        <f t="shared" si="610"/>
        <v/>
      </c>
      <c r="CH2100" s="32">
        <v>2095</v>
      </c>
      <c r="CI2100" s="32" t="s">
        <v>6</v>
      </c>
      <c r="CJ2100" s="32" t="str">
        <f t="shared" si="611"/>
        <v/>
      </c>
      <c r="CK2100" s="32" t="str">
        <f t="shared" si="612"/>
        <v/>
      </c>
      <c r="CL2100" s="32" t="str">
        <f t="shared" si="613"/>
        <v/>
      </c>
      <c r="CM2100" s="32" t="str">
        <f t="shared" si="614"/>
        <v/>
      </c>
      <c r="CN2100" s="32" t="str">
        <f t="shared" si="615"/>
        <v/>
      </c>
    </row>
    <row r="2101" spans="71:92" x14ac:dyDescent="0.3">
      <c r="BS2101" s="32" t="str">
        <f>IF(Kiadasi_kiseroiv!$K$2=BT2101,BV2101,"")</f>
        <v/>
      </c>
      <c r="BT2101" s="34" t="str">
        <f t="shared" si="598"/>
        <v/>
      </c>
      <c r="BU2101" s="32" t="str">
        <f t="shared" si="599"/>
        <v/>
      </c>
      <c r="BV2101" s="32" t="str">
        <f t="shared" si="600"/>
        <v/>
      </c>
      <c r="BW2101" s="32" t="str">
        <f t="shared" si="601"/>
        <v/>
      </c>
      <c r="BX2101" s="32" t="str">
        <f t="shared" si="602"/>
        <v/>
      </c>
      <c r="BY2101" s="32" t="str">
        <f t="shared" si="603"/>
        <v/>
      </c>
      <c r="BZ2101" s="32" t="str">
        <f t="shared" si="604"/>
        <v/>
      </c>
      <c r="CA2101" s="32" t="str">
        <f t="shared" si="605"/>
        <v/>
      </c>
      <c r="CB2101" s="33">
        <f>IF(COUNTIF($CD$7:CD2101,CD2101)=1,CD2101,CD2101+COUNTIF($CD$6:CD2100,CD2101))</f>
        <v>57247</v>
      </c>
      <c r="CC2101" s="34">
        <f t="shared" si="606"/>
        <v>55153</v>
      </c>
      <c r="CD2101" s="32">
        <f t="shared" si="607"/>
        <v>55153</v>
      </c>
      <c r="CE2101" s="32">
        <f t="shared" si="608"/>
        <v>0</v>
      </c>
      <c r="CF2101" s="32">
        <f t="shared" si="609"/>
        <v>0</v>
      </c>
      <c r="CG2101" s="32" t="str">
        <f t="shared" si="610"/>
        <v/>
      </c>
      <c r="CH2101" s="32">
        <v>2096</v>
      </c>
      <c r="CI2101" s="32" t="s">
        <v>6</v>
      </c>
      <c r="CJ2101" s="32" t="str">
        <f t="shared" si="611"/>
        <v/>
      </c>
      <c r="CK2101" s="32" t="str">
        <f t="shared" si="612"/>
        <v/>
      </c>
      <c r="CL2101" s="32" t="str">
        <f t="shared" si="613"/>
        <v/>
      </c>
      <c r="CM2101" s="32" t="str">
        <f t="shared" si="614"/>
        <v/>
      </c>
      <c r="CN2101" s="32" t="str">
        <f t="shared" si="615"/>
        <v/>
      </c>
    </row>
    <row r="2102" spans="71:92" x14ac:dyDescent="0.3">
      <c r="BS2102" s="32" t="str">
        <f>IF(Kiadasi_kiseroiv!$K$2=BT2102,BV2102,"")</f>
        <v/>
      </c>
      <c r="BT2102" s="34" t="str">
        <f t="shared" si="598"/>
        <v/>
      </c>
      <c r="BU2102" s="32" t="str">
        <f t="shared" si="599"/>
        <v/>
      </c>
      <c r="BV2102" s="32" t="str">
        <f t="shared" si="600"/>
        <v/>
      </c>
      <c r="BW2102" s="32" t="str">
        <f t="shared" si="601"/>
        <v/>
      </c>
      <c r="BX2102" s="32" t="str">
        <f t="shared" si="602"/>
        <v/>
      </c>
      <c r="BY2102" s="32" t="str">
        <f t="shared" si="603"/>
        <v/>
      </c>
      <c r="BZ2102" s="32" t="str">
        <f t="shared" si="604"/>
        <v/>
      </c>
      <c r="CA2102" s="32" t="str">
        <f t="shared" si="605"/>
        <v/>
      </c>
      <c r="CB2102" s="33">
        <f>IF(COUNTIF($CD$7:CD2102,CD2102)=1,CD2102,CD2102+COUNTIF($CD$6:CD2101,CD2102))</f>
        <v>57248</v>
      </c>
      <c r="CC2102" s="34">
        <f t="shared" si="606"/>
        <v>55153</v>
      </c>
      <c r="CD2102" s="32">
        <f t="shared" si="607"/>
        <v>55153</v>
      </c>
      <c r="CE2102" s="32">
        <f t="shared" si="608"/>
        <v>0</v>
      </c>
      <c r="CF2102" s="32">
        <f t="shared" si="609"/>
        <v>0</v>
      </c>
      <c r="CG2102" s="32" t="str">
        <f t="shared" si="610"/>
        <v/>
      </c>
      <c r="CH2102" s="32">
        <v>2097</v>
      </c>
      <c r="CI2102" s="32" t="s">
        <v>6</v>
      </c>
      <c r="CJ2102" s="32" t="str">
        <f t="shared" si="611"/>
        <v/>
      </c>
      <c r="CK2102" s="32" t="str">
        <f t="shared" si="612"/>
        <v/>
      </c>
      <c r="CL2102" s="32" t="str">
        <f t="shared" si="613"/>
        <v/>
      </c>
      <c r="CM2102" s="32" t="str">
        <f t="shared" si="614"/>
        <v/>
      </c>
      <c r="CN2102" s="32" t="str">
        <f t="shared" si="615"/>
        <v/>
      </c>
    </row>
    <row r="2103" spans="71:92" x14ac:dyDescent="0.3">
      <c r="BS2103" s="32" t="str">
        <f>IF(Kiadasi_kiseroiv!$K$2=BT2103,BV2103,"")</f>
        <v/>
      </c>
      <c r="BT2103" s="34" t="str">
        <f t="shared" si="598"/>
        <v/>
      </c>
      <c r="BU2103" s="32" t="str">
        <f t="shared" si="599"/>
        <v/>
      </c>
      <c r="BV2103" s="32" t="str">
        <f t="shared" si="600"/>
        <v/>
      </c>
      <c r="BW2103" s="32" t="str">
        <f t="shared" si="601"/>
        <v/>
      </c>
      <c r="BX2103" s="32" t="str">
        <f t="shared" si="602"/>
        <v/>
      </c>
      <c r="BY2103" s="32" t="str">
        <f t="shared" si="603"/>
        <v/>
      </c>
      <c r="BZ2103" s="32" t="str">
        <f t="shared" si="604"/>
        <v/>
      </c>
      <c r="CA2103" s="32" t="str">
        <f t="shared" si="605"/>
        <v/>
      </c>
      <c r="CB2103" s="33">
        <f>IF(COUNTIF($CD$7:CD2103,CD2103)=1,CD2103,CD2103+COUNTIF($CD$6:CD2102,CD2103))</f>
        <v>57249</v>
      </c>
      <c r="CC2103" s="34">
        <f t="shared" si="606"/>
        <v>55153</v>
      </c>
      <c r="CD2103" s="32">
        <f t="shared" si="607"/>
        <v>55153</v>
      </c>
      <c r="CE2103" s="32">
        <f t="shared" si="608"/>
        <v>0</v>
      </c>
      <c r="CF2103" s="32">
        <f t="shared" si="609"/>
        <v>0</v>
      </c>
      <c r="CG2103" s="32" t="str">
        <f t="shared" si="610"/>
        <v/>
      </c>
      <c r="CH2103" s="32">
        <v>2098</v>
      </c>
      <c r="CI2103" s="32" t="s">
        <v>6</v>
      </c>
      <c r="CJ2103" s="32" t="str">
        <f t="shared" si="611"/>
        <v/>
      </c>
      <c r="CK2103" s="32" t="str">
        <f t="shared" si="612"/>
        <v/>
      </c>
      <c r="CL2103" s="32" t="str">
        <f t="shared" si="613"/>
        <v/>
      </c>
      <c r="CM2103" s="32" t="str">
        <f t="shared" si="614"/>
        <v/>
      </c>
      <c r="CN2103" s="32" t="str">
        <f t="shared" si="615"/>
        <v/>
      </c>
    </row>
    <row r="2104" spans="71:92" x14ac:dyDescent="0.3">
      <c r="BS2104" s="32" t="str">
        <f>IF(Kiadasi_kiseroiv!$K$2=BT2104,BV2104,"")</f>
        <v/>
      </c>
      <c r="BT2104" s="34" t="str">
        <f t="shared" si="598"/>
        <v/>
      </c>
      <c r="BU2104" s="32" t="str">
        <f t="shared" si="599"/>
        <v/>
      </c>
      <c r="BV2104" s="32" t="str">
        <f t="shared" si="600"/>
        <v/>
      </c>
      <c r="BW2104" s="32" t="str">
        <f t="shared" si="601"/>
        <v/>
      </c>
      <c r="BX2104" s="32" t="str">
        <f t="shared" si="602"/>
        <v/>
      </c>
      <c r="BY2104" s="32" t="str">
        <f t="shared" si="603"/>
        <v/>
      </c>
      <c r="BZ2104" s="32" t="str">
        <f t="shared" si="604"/>
        <v/>
      </c>
      <c r="CA2104" s="32" t="str">
        <f t="shared" si="605"/>
        <v/>
      </c>
      <c r="CB2104" s="33">
        <f>IF(COUNTIF($CD$7:CD2104,CD2104)=1,CD2104,CD2104+COUNTIF($CD$6:CD2103,CD2104))</f>
        <v>57250</v>
      </c>
      <c r="CC2104" s="34">
        <f t="shared" si="606"/>
        <v>55153</v>
      </c>
      <c r="CD2104" s="32">
        <f t="shared" si="607"/>
        <v>55153</v>
      </c>
      <c r="CE2104" s="32">
        <f t="shared" si="608"/>
        <v>0</v>
      </c>
      <c r="CF2104" s="32">
        <f t="shared" si="609"/>
        <v>0</v>
      </c>
      <c r="CG2104" s="32" t="str">
        <f t="shared" si="610"/>
        <v/>
      </c>
      <c r="CH2104" s="32">
        <v>2099</v>
      </c>
      <c r="CI2104" s="32" t="s">
        <v>6</v>
      </c>
      <c r="CJ2104" s="32" t="str">
        <f t="shared" si="611"/>
        <v/>
      </c>
      <c r="CK2104" s="32" t="str">
        <f t="shared" si="612"/>
        <v/>
      </c>
      <c r="CL2104" s="32" t="str">
        <f t="shared" si="613"/>
        <v/>
      </c>
      <c r="CM2104" s="32" t="str">
        <f t="shared" si="614"/>
        <v/>
      </c>
      <c r="CN2104" s="32" t="str">
        <f t="shared" si="615"/>
        <v/>
      </c>
    </row>
    <row r="2105" spans="71:92" x14ac:dyDescent="0.3">
      <c r="BS2105" s="32" t="str">
        <f>IF(Kiadasi_kiseroiv!$K$2=BT2105,BV2105,"")</f>
        <v/>
      </c>
      <c r="BT2105" s="34" t="str">
        <f t="shared" si="598"/>
        <v/>
      </c>
      <c r="BU2105" s="32" t="str">
        <f t="shared" si="599"/>
        <v/>
      </c>
      <c r="BV2105" s="32" t="str">
        <f t="shared" si="600"/>
        <v/>
      </c>
      <c r="BW2105" s="32" t="str">
        <f t="shared" si="601"/>
        <v/>
      </c>
      <c r="BX2105" s="32" t="str">
        <f t="shared" si="602"/>
        <v/>
      </c>
      <c r="BY2105" s="32" t="str">
        <f t="shared" si="603"/>
        <v/>
      </c>
      <c r="BZ2105" s="32" t="str">
        <f t="shared" si="604"/>
        <v/>
      </c>
      <c r="CA2105" s="32" t="str">
        <f t="shared" si="605"/>
        <v/>
      </c>
      <c r="CB2105" s="33">
        <f>IF(COUNTIF($CD$7:CD2105,CD2105)=1,CD2105,CD2105+COUNTIF($CD$6:CD2104,CD2105))</f>
        <v>57251</v>
      </c>
      <c r="CC2105" s="34">
        <f t="shared" si="606"/>
        <v>55153</v>
      </c>
      <c r="CD2105" s="32">
        <f t="shared" si="607"/>
        <v>55153</v>
      </c>
      <c r="CE2105" s="32">
        <f t="shared" si="608"/>
        <v>0</v>
      </c>
      <c r="CF2105" s="32">
        <f t="shared" si="609"/>
        <v>0</v>
      </c>
      <c r="CG2105" s="32" t="str">
        <f t="shared" si="610"/>
        <v/>
      </c>
      <c r="CH2105" s="32">
        <v>2100</v>
      </c>
      <c r="CI2105" s="32" t="s">
        <v>6</v>
      </c>
      <c r="CJ2105" s="32" t="str">
        <f t="shared" si="611"/>
        <v/>
      </c>
      <c r="CK2105" s="32" t="str">
        <f t="shared" si="612"/>
        <v/>
      </c>
      <c r="CL2105" s="32" t="str">
        <f t="shared" si="613"/>
        <v/>
      </c>
      <c r="CM2105" s="32" t="str">
        <f t="shared" si="614"/>
        <v/>
      </c>
      <c r="CN2105" s="32" t="str">
        <f t="shared" si="615"/>
        <v/>
      </c>
    </row>
    <row r="2106" spans="71:92" x14ac:dyDescent="0.3">
      <c r="BS2106" s="32" t="str">
        <f>IF(Kiadasi_kiseroiv!$K$2=BT2106,BV2106,"")</f>
        <v/>
      </c>
      <c r="BT2106" s="34" t="str">
        <f t="shared" si="598"/>
        <v/>
      </c>
      <c r="BU2106" s="32" t="str">
        <f t="shared" si="599"/>
        <v/>
      </c>
      <c r="BV2106" s="32" t="str">
        <f t="shared" si="600"/>
        <v/>
      </c>
      <c r="BW2106" s="32" t="str">
        <f t="shared" si="601"/>
        <v/>
      </c>
      <c r="BX2106" s="32" t="str">
        <f t="shared" si="602"/>
        <v/>
      </c>
      <c r="BY2106" s="32" t="str">
        <f t="shared" si="603"/>
        <v/>
      </c>
      <c r="BZ2106" s="32" t="str">
        <f t="shared" si="604"/>
        <v/>
      </c>
      <c r="CA2106" s="32" t="str">
        <f t="shared" si="605"/>
        <v/>
      </c>
      <c r="CB2106" s="33">
        <f>IF(COUNTIF($CD$7:CD2106,CD2106)=1,CD2106,CD2106+COUNTIF($CD$6:CD2105,CD2106))</f>
        <v>57252</v>
      </c>
      <c r="CC2106" s="34">
        <f t="shared" si="606"/>
        <v>55153</v>
      </c>
      <c r="CD2106" s="32">
        <f t="shared" si="607"/>
        <v>55153</v>
      </c>
      <c r="CE2106" s="32">
        <f t="shared" si="608"/>
        <v>0</v>
      </c>
      <c r="CF2106" s="32">
        <f t="shared" si="609"/>
        <v>0</v>
      </c>
      <c r="CG2106" s="32" t="str">
        <f t="shared" si="610"/>
        <v/>
      </c>
      <c r="CH2106" s="32">
        <v>2101</v>
      </c>
      <c r="CI2106" s="32" t="s">
        <v>6</v>
      </c>
      <c r="CJ2106" s="32" t="str">
        <f t="shared" si="611"/>
        <v/>
      </c>
      <c r="CK2106" s="32" t="str">
        <f t="shared" si="612"/>
        <v/>
      </c>
      <c r="CL2106" s="32" t="str">
        <f t="shared" si="613"/>
        <v/>
      </c>
      <c r="CM2106" s="32" t="str">
        <f t="shared" si="614"/>
        <v/>
      </c>
      <c r="CN2106" s="32" t="str">
        <f t="shared" si="615"/>
        <v/>
      </c>
    </row>
    <row r="2107" spans="71:92" x14ac:dyDescent="0.3">
      <c r="BS2107" s="32" t="str">
        <f>IF(Kiadasi_kiseroiv!$K$2=BT2107,BV2107,"")</f>
        <v/>
      </c>
      <c r="BT2107" s="34" t="str">
        <f t="shared" si="598"/>
        <v/>
      </c>
      <c r="BU2107" s="32" t="str">
        <f t="shared" si="599"/>
        <v/>
      </c>
      <c r="BV2107" s="32" t="str">
        <f t="shared" si="600"/>
        <v/>
      </c>
      <c r="BW2107" s="32" t="str">
        <f t="shared" si="601"/>
        <v/>
      </c>
      <c r="BX2107" s="32" t="str">
        <f t="shared" si="602"/>
        <v/>
      </c>
      <c r="BY2107" s="32" t="str">
        <f t="shared" si="603"/>
        <v/>
      </c>
      <c r="BZ2107" s="32" t="str">
        <f t="shared" si="604"/>
        <v/>
      </c>
      <c r="CA2107" s="32" t="str">
        <f t="shared" si="605"/>
        <v/>
      </c>
      <c r="CB2107" s="33">
        <f>IF(COUNTIF($CD$7:CD2107,CD2107)=1,CD2107,CD2107+COUNTIF($CD$6:CD2106,CD2107))</f>
        <v>57253</v>
      </c>
      <c r="CC2107" s="34">
        <f t="shared" si="606"/>
        <v>55153</v>
      </c>
      <c r="CD2107" s="32">
        <f t="shared" si="607"/>
        <v>55153</v>
      </c>
      <c r="CE2107" s="32">
        <f t="shared" si="608"/>
        <v>0</v>
      </c>
      <c r="CF2107" s="32">
        <f t="shared" si="609"/>
        <v>0</v>
      </c>
      <c r="CG2107" s="32" t="str">
        <f t="shared" si="610"/>
        <v/>
      </c>
      <c r="CH2107" s="32">
        <v>2102</v>
      </c>
      <c r="CI2107" s="32" t="s">
        <v>6</v>
      </c>
      <c r="CJ2107" s="32" t="str">
        <f t="shared" si="611"/>
        <v/>
      </c>
      <c r="CK2107" s="32" t="str">
        <f t="shared" si="612"/>
        <v/>
      </c>
      <c r="CL2107" s="32" t="str">
        <f t="shared" si="613"/>
        <v/>
      </c>
      <c r="CM2107" s="32" t="str">
        <f t="shared" si="614"/>
        <v/>
      </c>
      <c r="CN2107" s="32" t="str">
        <f t="shared" si="615"/>
        <v/>
      </c>
    </row>
    <row r="2108" spans="71:92" x14ac:dyDescent="0.3">
      <c r="BS2108" s="32" t="str">
        <f>IF(Kiadasi_kiseroiv!$K$2=BT2108,BV2108,"")</f>
        <v/>
      </c>
      <c r="BT2108" s="34" t="str">
        <f t="shared" si="598"/>
        <v/>
      </c>
      <c r="BU2108" s="32" t="str">
        <f t="shared" si="599"/>
        <v/>
      </c>
      <c r="BV2108" s="32" t="str">
        <f t="shared" si="600"/>
        <v/>
      </c>
      <c r="BW2108" s="32" t="str">
        <f t="shared" si="601"/>
        <v/>
      </c>
      <c r="BX2108" s="32" t="str">
        <f t="shared" si="602"/>
        <v/>
      </c>
      <c r="BY2108" s="32" t="str">
        <f t="shared" si="603"/>
        <v/>
      </c>
      <c r="BZ2108" s="32" t="str">
        <f t="shared" si="604"/>
        <v/>
      </c>
      <c r="CA2108" s="32" t="str">
        <f t="shared" si="605"/>
        <v/>
      </c>
      <c r="CB2108" s="33">
        <f>IF(COUNTIF($CD$7:CD2108,CD2108)=1,CD2108,CD2108+COUNTIF($CD$6:CD2107,CD2108))</f>
        <v>57254</v>
      </c>
      <c r="CC2108" s="34">
        <f t="shared" si="606"/>
        <v>55153</v>
      </c>
      <c r="CD2108" s="32">
        <f t="shared" si="607"/>
        <v>55153</v>
      </c>
      <c r="CE2108" s="32">
        <f t="shared" si="608"/>
        <v>0</v>
      </c>
      <c r="CF2108" s="32">
        <f t="shared" si="609"/>
        <v>0</v>
      </c>
      <c r="CG2108" s="32" t="str">
        <f t="shared" si="610"/>
        <v/>
      </c>
      <c r="CH2108" s="32">
        <v>2103</v>
      </c>
      <c r="CI2108" s="32" t="s">
        <v>6</v>
      </c>
      <c r="CJ2108" s="32" t="str">
        <f t="shared" si="611"/>
        <v/>
      </c>
      <c r="CK2108" s="32" t="str">
        <f t="shared" si="612"/>
        <v/>
      </c>
      <c r="CL2108" s="32" t="str">
        <f t="shared" si="613"/>
        <v/>
      </c>
      <c r="CM2108" s="32" t="str">
        <f t="shared" si="614"/>
        <v/>
      </c>
      <c r="CN2108" s="32" t="str">
        <f t="shared" si="615"/>
        <v/>
      </c>
    </row>
    <row r="2109" spans="71:92" x14ac:dyDescent="0.3">
      <c r="BS2109" s="32" t="str">
        <f>IF(Kiadasi_kiseroiv!$K$2=BT2109,BV2109,"")</f>
        <v/>
      </c>
      <c r="BT2109" s="34" t="str">
        <f t="shared" si="598"/>
        <v/>
      </c>
      <c r="BU2109" s="32" t="str">
        <f t="shared" si="599"/>
        <v/>
      </c>
      <c r="BV2109" s="32" t="str">
        <f t="shared" si="600"/>
        <v/>
      </c>
      <c r="BW2109" s="32" t="str">
        <f t="shared" si="601"/>
        <v/>
      </c>
      <c r="BX2109" s="32" t="str">
        <f t="shared" si="602"/>
        <v/>
      </c>
      <c r="BY2109" s="32" t="str">
        <f t="shared" si="603"/>
        <v/>
      </c>
      <c r="BZ2109" s="32" t="str">
        <f t="shared" si="604"/>
        <v/>
      </c>
      <c r="CA2109" s="32" t="str">
        <f t="shared" si="605"/>
        <v/>
      </c>
      <c r="CB2109" s="33">
        <f>IF(COUNTIF($CD$7:CD2109,CD2109)=1,CD2109,CD2109+COUNTIF($CD$6:CD2108,CD2109))</f>
        <v>57255</v>
      </c>
      <c r="CC2109" s="34">
        <f t="shared" si="606"/>
        <v>55153</v>
      </c>
      <c r="CD2109" s="32">
        <f t="shared" si="607"/>
        <v>55153</v>
      </c>
      <c r="CE2109" s="32">
        <f t="shared" si="608"/>
        <v>0</v>
      </c>
      <c r="CF2109" s="32">
        <f t="shared" si="609"/>
        <v>0</v>
      </c>
      <c r="CG2109" s="32" t="str">
        <f t="shared" si="610"/>
        <v/>
      </c>
      <c r="CH2109" s="32">
        <v>2104</v>
      </c>
      <c r="CI2109" s="32" t="s">
        <v>6</v>
      </c>
      <c r="CJ2109" s="32" t="str">
        <f t="shared" si="611"/>
        <v/>
      </c>
      <c r="CK2109" s="32" t="str">
        <f t="shared" si="612"/>
        <v/>
      </c>
      <c r="CL2109" s="32" t="str">
        <f t="shared" si="613"/>
        <v/>
      </c>
      <c r="CM2109" s="32" t="str">
        <f t="shared" si="614"/>
        <v/>
      </c>
      <c r="CN2109" s="32" t="str">
        <f t="shared" si="615"/>
        <v/>
      </c>
    </row>
    <row r="2110" spans="71:92" x14ac:dyDescent="0.3">
      <c r="BS2110" s="32" t="str">
        <f>IF(Kiadasi_kiseroiv!$K$2=BT2110,BV2110,"")</f>
        <v/>
      </c>
      <c r="BT2110" s="34" t="str">
        <f t="shared" si="598"/>
        <v/>
      </c>
      <c r="BU2110" s="32" t="str">
        <f t="shared" si="599"/>
        <v/>
      </c>
      <c r="BV2110" s="32" t="str">
        <f t="shared" si="600"/>
        <v/>
      </c>
      <c r="BW2110" s="32" t="str">
        <f t="shared" si="601"/>
        <v/>
      </c>
      <c r="BX2110" s="32" t="str">
        <f t="shared" si="602"/>
        <v/>
      </c>
      <c r="BY2110" s="32" t="str">
        <f t="shared" si="603"/>
        <v/>
      </c>
      <c r="BZ2110" s="32" t="str">
        <f t="shared" si="604"/>
        <v/>
      </c>
      <c r="CA2110" s="32" t="str">
        <f t="shared" si="605"/>
        <v/>
      </c>
      <c r="CB2110" s="33">
        <f>IF(COUNTIF($CD$7:CD2110,CD2110)=1,CD2110,CD2110+COUNTIF($CD$6:CD2109,CD2110))</f>
        <v>57256</v>
      </c>
      <c r="CC2110" s="34">
        <f t="shared" si="606"/>
        <v>55153</v>
      </c>
      <c r="CD2110" s="32">
        <f t="shared" si="607"/>
        <v>55153</v>
      </c>
      <c r="CE2110" s="32">
        <f t="shared" si="608"/>
        <v>0</v>
      </c>
      <c r="CF2110" s="32">
        <f t="shared" si="609"/>
        <v>0</v>
      </c>
      <c r="CG2110" s="32" t="str">
        <f t="shared" si="610"/>
        <v/>
      </c>
      <c r="CH2110" s="32">
        <v>2105</v>
      </c>
      <c r="CI2110" s="32" t="s">
        <v>6</v>
      </c>
      <c r="CJ2110" s="32" t="str">
        <f t="shared" si="611"/>
        <v/>
      </c>
      <c r="CK2110" s="32" t="str">
        <f t="shared" si="612"/>
        <v/>
      </c>
      <c r="CL2110" s="32" t="str">
        <f t="shared" si="613"/>
        <v/>
      </c>
      <c r="CM2110" s="32" t="str">
        <f t="shared" si="614"/>
        <v/>
      </c>
      <c r="CN2110" s="32" t="str">
        <f t="shared" si="615"/>
        <v/>
      </c>
    </row>
    <row r="2111" spans="71:92" x14ac:dyDescent="0.3">
      <c r="BS2111" s="32" t="str">
        <f>IF(Kiadasi_kiseroiv!$K$2=BT2111,BV2111,"")</f>
        <v/>
      </c>
      <c r="BT2111" s="34" t="str">
        <f t="shared" si="598"/>
        <v/>
      </c>
      <c r="BU2111" s="32" t="str">
        <f t="shared" si="599"/>
        <v/>
      </c>
      <c r="BV2111" s="32" t="str">
        <f t="shared" si="600"/>
        <v/>
      </c>
      <c r="BW2111" s="32" t="str">
        <f t="shared" si="601"/>
        <v/>
      </c>
      <c r="BX2111" s="32" t="str">
        <f t="shared" si="602"/>
        <v/>
      </c>
      <c r="BY2111" s="32" t="str">
        <f t="shared" si="603"/>
        <v/>
      </c>
      <c r="BZ2111" s="32" t="str">
        <f t="shared" si="604"/>
        <v/>
      </c>
      <c r="CA2111" s="32" t="str">
        <f t="shared" si="605"/>
        <v/>
      </c>
      <c r="CB2111" s="33">
        <f>IF(COUNTIF($CD$7:CD2111,CD2111)=1,CD2111,CD2111+COUNTIF($CD$6:CD2110,CD2111))</f>
        <v>57257</v>
      </c>
      <c r="CC2111" s="34">
        <f t="shared" si="606"/>
        <v>55153</v>
      </c>
      <c r="CD2111" s="32">
        <f t="shared" si="607"/>
        <v>55153</v>
      </c>
      <c r="CE2111" s="32">
        <f t="shared" si="608"/>
        <v>0</v>
      </c>
      <c r="CF2111" s="32">
        <f t="shared" si="609"/>
        <v>0</v>
      </c>
      <c r="CG2111" s="32" t="str">
        <f t="shared" si="610"/>
        <v/>
      </c>
      <c r="CH2111" s="32">
        <v>2106</v>
      </c>
      <c r="CI2111" s="32" t="s">
        <v>6</v>
      </c>
      <c r="CJ2111" s="32" t="str">
        <f t="shared" si="611"/>
        <v/>
      </c>
      <c r="CK2111" s="32" t="str">
        <f t="shared" si="612"/>
        <v/>
      </c>
      <c r="CL2111" s="32" t="str">
        <f t="shared" si="613"/>
        <v/>
      </c>
      <c r="CM2111" s="32" t="str">
        <f t="shared" si="614"/>
        <v/>
      </c>
      <c r="CN2111" s="32" t="str">
        <f t="shared" si="615"/>
        <v/>
      </c>
    </row>
    <row r="2112" spans="71:92" x14ac:dyDescent="0.3">
      <c r="BS2112" s="32" t="str">
        <f>IF(Kiadasi_kiseroiv!$K$2=BT2112,BV2112,"")</f>
        <v/>
      </c>
      <c r="BT2112" s="34" t="str">
        <f t="shared" si="598"/>
        <v/>
      </c>
      <c r="BU2112" s="32" t="str">
        <f t="shared" si="599"/>
        <v/>
      </c>
      <c r="BV2112" s="32" t="str">
        <f t="shared" si="600"/>
        <v/>
      </c>
      <c r="BW2112" s="32" t="str">
        <f t="shared" si="601"/>
        <v/>
      </c>
      <c r="BX2112" s="32" t="str">
        <f t="shared" si="602"/>
        <v/>
      </c>
      <c r="BY2112" s="32" t="str">
        <f t="shared" si="603"/>
        <v/>
      </c>
      <c r="BZ2112" s="32" t="str">
        <f t="shared" si="604"/>
        <v/>
      </c>
      <c r="CA2112" s="32" t="str">
        <f t="shared" si="605"/>
        <v/>
      </c>
      <c r="CB2112" s="33">
        <f>IF(COUNTIF($CD$7:CD2112,CD2112)=1,CD2112,CD2112+COUNTIF($CD$6:CD2111,CD2112))</f>
        <v>57258</v>
      </c>
      <c r="CC2112" s="34">
        <f t="shared" si="606"/>
        <v>55153</v>
      </c>
      <c r="CD2112" s="32">
        <f t="shared" si="607"/>
        <v>55153</v>
      </c>
      <c r="CE2112" s="32">
        <f t="shared" si="608"/>
        <v>0</v>
      </c>
      <c r="CF2112" s="32">
        <f t="shared" si="609"/>
        <v>0</v>
      </c>
      <c r="CG2112" s="32" t="str">
        <f t="shared" si="610"/>
        <v/>
      </c>
      <c r="CH2112" s="32">
        <v>2107</v>
      </c>
      <c r="CI2112" s="32" t="s">
        <v>6</v>
      </c>
      <c r="CJ2112" s="32" t="str">
        <f t="shared" si="611"/>
        <v/>
      </c>
      <c r="CK2112" s="32" t="str">
        <f t="shared" si="612"/>
        <v/>
      </c>
      <c r="CL2112" s="32" t="str">
        <f t="shared" si="613"/>
        <v/>
      </c>
      <c r="CM2112" s="32" t="str">
        <f t="shared" si="614"/>
        <v/>
      </c>
      <c r="CN2112" s="32" t="str">
        <f t="shared" si="615"/>
        <v/>
      </c>
    </row>
    <row r="2113" spans="71:92" x14ac:dyDescent="0.3">
      <c r="BS2113" s="32" t="str">
        <f>IF(Kiadasi_kiseroiv!$K$2=BT2113,BV2113,"")</f>
        <v/>
      </c>
      <c r="BT2113" s="34" t="str">
        <f t="shared" si="598"/>
        <v/>
      </c>
      <c r="BU2113" s="32" t="str">
        <f t="shared" si="599"/>
        <v/>
      </c>
      <c r="BV2113" s="32" t="str">
        <f t="shared" si="600"/>
        <v/>
      </c>
      <c r="BW2113" s="32" t="str">
        <f t="shared" si="601"/>
        <v/>
      </c>
      <c r="BX2113" s="32" t="str">
        <f t="shared" si="602"/>
        <v/>
      </c>
      <c r="BY2113" s="32" t="str">
        <f t="shared" si="603"/>
        <v/>
      </c>
      <c r="BZ2113" s="32" t="str">
        <f t="shared" si="604"/>
        <v/>
      </c>
      <c r="CA2113" s="32" t="str">
        <f t="shared" si="605"/>
        <v/>
      </c>
      <c r="CB2113" s="33">
        <f>IF(COUNTIF($CD$7:CD2113,CD2113)=1,CD2113,CD2113+COUNTIF($CD$6:CD2112,CD2113))</f>
        <v>57259</v>
      </c>
      <c r="CC2113" s="34">
        <f t="shared" si="606"/>
        <v>55153</v>
      </c>
      <c r="CD2113" s="32">
        <f t="shared" si="607"/>
        <v>55153</v>
      </c>
      <c r="CE2113" s="32">
        <f t="shared" si="608"/>
        <v>0</v>
      </c>
      <c r="CF2113" s="32">
        <f t="shared" si="609"/>
        <v>0</v>
      </c>
      <c r="CG2113" s="32" t="str">
        <f t="shared" si="610"/>
        <v/>
      </c>
      <c r="CH2113" s="32">
        <v>2108</v>
      </c>
      <c r="CI2113" s="32" t="s">
        <v>6</v>
      </c>
      <c r="CJ2113" s="32" t="str">
        <f t="shared" si="611"/>
        <v/>
      </c>
      <c r="CK2113" s="32" t="str">
        <f t="shared" si="612"/>
        <v/>
      </c>
      <c r="CL2113" s="32" t="str">
        <f t="shared" si="613"/>
        <v/>
      </c>
      <c r="CM2113" s="32" t="str">
        <f t="shared" si="614"/>
        <v/>
      </c>
      <c r="CN2113" s="32" t="str">
        <f t="shared" si="615"/>
        <v/>
      </c>
    </row>
    <row r="2114" spans="71:92" x14ac:dyDescent="0.3">
      <c r="BS2114" s="32" t="str">
        <f>IF(Kiadasi_kiseroiv!$K$2=BT2114,BV2114,"")</f>
        <v/>
      </c>
      <c r="BT2114" s="34" t="str">
        <f t="shared" si="598"/>
        <v/>
      </c>
      <c r="BU2114" s="32" t="str">
        <f t="shared" si="599"/>
        <v/>
      </c>
      <c r="BV2114" s="32" t="str">
        <f t="shared" si="600"/>
        <v/>
      </c>
      <c r="BW2114" s="32" t="str">
        <f t="shared" si="601"/>
        <v/>
      </c>
      <c r="BX2114" s="32" t="str">
        <f t="shared" si="602"/>
        <v/>
      </c>
      <c r="BY2114" s="32" t="str">
        <f t="shared" si="603"/>
        <v/>
      </c>
      <c r="BZ2114" s="32" t="str">
        <f t="shared" si="604"/>
        <v/>
      </c>
      <c r="CA2114" s="32" t="str">
        <f t="shared" si="605"/>
        <v/>
      </c>
      <c r="CB2114" s="33">
        <f>IF(COUNTIF($CD$7:CD2114,CD2114)=1,CD2114,CD2114+COUNTIF($CD$6:CD2113,CD2114))</f>
        <v>57260</v>
      </c>
      <c r="CC2114" s="34">
        <f t="shared" si="606"/>
        <v>55153</v>
      </c>
      <c r="CD2114" s="32">
        <f t="shared" si="607"/>
        <v>55153</v>
      </c>
      <c r="CE2114" s="32">
        <f t="shared" si="608"/>
        <v>0</v>
      </c>
      <c r="CF2114" s="32">
        <f t="shared" si="609"/>
        <v>0</v>
      </c>
      <c r="CG2114" s="32" t="str">
        <f t="shared" si="610"/>
        <v/>
      </c>
      <c r="CH2114" s="32">
        <v>2109</v>
      </c>
      <c r="CI2114" s="32" t="s">
        <v>6</v>
      </c>
      <c r="CJ2114" s="32" t="str">
        <f t="shared" si="611"/>
        <v/>
      </c>
      <c r="CK2114" s="32" t="str">
        <f t="shared" si="612"/>
        <v/>
      </c>
      <c r="CL2114" s="32" t="str">
        <f t="shared" si="613"/>
        <v/>
      </c>
      <c r="CM2114" s="32" t="str">
        <f t="shared" si="614"/>
        <v/>
      </c>
      <c r="CN2114" s="32" t="str">
        <f t="shared" si="615"/>
        <v/>
      </c>
    </row>
    <row r="2115" spans="71:92" x14ac:dyDescent="0.3">
      <c r="BS2115" s="32" t="str">
        <f>IF(Kiadasi_kiseroiv!$K$2=BT2115,BV2115,"")</f>
        <v/>
      </c>
      <c r="BT2115" s="34" t="str">
        <f t="shared" si="598"/>
        <v/>
      </c>
      <c r="BU2115" s="32" t="str">
        <f t="shared" si="599"/>
        <v/>
      </c>
      <c r="BV2115" s="32" t="str">
        <f t="shared" si="600"/>
        <v/>
      </c>
      <c r="BW2115" s="32" t="str">
        <f t="shared" si="601"/>
        <v/>
      </c>
      <c r="BX2115" s="32" t="str">
        <f t="shared" si="602"/>
        <v/>
      </c>
      <c r="BY2115" s="32" t="str">
        <f t="shared" si="603"/>
        <v/>
      </c>
      <c r="BZ2115" s="32" t="str">
        <f t="shared" si="604"/>
        <v/>
      </c>
      <c r="CA2115" s="32" t="str">
        <f t="shared" si="605"/>
        <v/>
      </c>
      <c r="CB2115" s="33">
        <f>IF(COUNTIF($CD$7:CD2115,CD2115)=1,CD2115,CD2115+COUNTIF($CD$6:CD2114,CD2115))</f>
        <v>57261</v>
      </c>
      <c r="CC2115" s="34">
        <f t="shared" si="606"/>
        <v>55153</v>
      </c>
      <c r="CD2115" s="32">
        <f t="shared" si="607"/>
        <v>55153</v>
      </c>
      <c r="CE2115" s="32">
        <f t="shared" si="608"/>
        <v>0</v>
      </c>
      <c r="CF2115" s="32">
        <f t="shared" si="609"/>
        <v>0</v>
      </c>
      <c r="CG2115" s="32" t="str">
        <f t="shared" si="610"/>
        <v/>
      </c>
      <c r="CH2115" s="32">
        <v>2110</v>
      </c>
      <c r="CI2115" s="32" t="s">
        <v>6</v>
      </c>
      <c r="CJ2115" s="32" t="str">
        <f t="shared" si="611"/>
        <v/>
      </c>
      <c r="CK2115" s="32" t="str">
        <f t="shared" si="612"/>
        <v/>
      </c>
      <c r="CL2115" s="32" t="str">
        <f t="shared" si="613"/>
        <v/>
      </c>
      <c r="CM2115" s="32" t="str">
        <f t="shared" si="614"/>
        <v/>
      </c>
      <c r="CN2115" s="32" t="str">
        <f t="shared" si="615"/>
        <v/>
      </c>
    </row>
    <row r="2116" spans="71:92" x14ac:dyDescent="0.3">
      <c r="BS2116" s="32" t="str">
        <f>IF(Kiadasi_kiseroiv!$K$2=BT2116,BV2116,"")</f>
        <v/>
      </c>
      <c r="BT2116" s="34" t="str">
        <f t="shared" si="598"/>
        <v/>
      </c>
      <c r="BU2116" s="32" t="str">
        <f t="shared" si="599"/>
        <v/>
      </c>
      <c r="BV2116" s="32" t="str">
        <f t="shared" si="600"/>
        <v/>
      </c>
      <c r="BW2116" s="32" t="str">
        <f t="shared" si="601"/>
        <v/>
      </c>
      <c r="BX2116" s="32" t="str">
        <f t="shared" si="602"/>
        <v/>
      </c>
      <c r="BY2116" s="32" t="str">
        <f t="shared" si="603"/>
        <v/>
      </c>
      <c r="BZ2116" s="32" t="str">
        <f t="shared" si="604"/>
        <v/>
      </c>
      <c r="CA2116" s="32" t="str">
        <f t="shared" si="605"/>
        <v/>
      </c>
      <c r="CB2116" s="33">
        <f>IF(COUNTIF($CD$7:CD2116,CD2116)=1,CD2116,CD2116+COUNTIF($CD$6:CD2115,CD2116))</f>
        <v>57262</v>
      </c>
      <c r="CC2116" s="34">
        <f t="shared" si="606"/>
        <v>55153</v>
      </c>
      <c r="CD2116" s="32">
        <f t="shared" si="607"/>
        <v>55153</v>
      </c>
      <c r="CE2116" s="32">
        <f t="shared" si="608"/>
        <v>0</v>
      </c>
      <c r="CF2116" s="32">
        <f t="shared" si="609"/>
        <v>0</v>
      </c>
      <c r="CG2116" s="32" t="str">
        <f t="shared" si="610"/>
        <v/>
      </c>
      <c r="CH2116" s="32">
        <v>2111</v>
      </c>
      <c r="CI2116" s="32" t="s">
        <v>6</v>
      </c>
      <c r="CJ2116" s="32" t="str">
        <f t="shared" si="611"/>
        <v/>
      </c>
      <c r="CK2116" s="32" t="str">
        <f t="shared" si="612"/>
        <v/>
      </c>
      <c r="CL2116" s="32" t="str">
        <f t="shared" si="613"/>
        <v/>
      </c>
      <c r="CM2116" s="32" t="str">
        <f t="shared" si="614"/>
        <v/>
      </c>
      <c r="CN2116" s="32" t="str">
        <f t="shared" si="615"/>
        <v/>
      </c>
    </row>
    <row r="2117" spans="71:92" x14ac:dyDescent="0.3">
      <c r="BS2117" s="32" t="str">
        <f>IF(Kiadasi_kiseroiv!$K$2=BT2117,BV2117,"")</f>
        <v/>
      </c>
      <c r="BT2117" s="34" t="str">
        <f t="shared" si="598"/>
        <v/>
      </c>
      <c r="BU2117" s="32" t="str">
        <f t="shared" si="599"/>
        <v/>
      </c>
      <c r="BV2117" s="32" t="str">
        <f t="shared" si="600"/>
        <v/>
      </c>
      <c r="BW2117" s="32" t="str">
        <f t="shared" si="601"/>
        <v/>
      </c>
      <c r="BX2117" s="32" t="str">
        <f t="shared" si="602"/>
        <v/>
      </c>
      <c r="BY2117" s="32" t="str">
        <f t="shared" si="603"/>
        <v/>
      </c>
      <c r="BZ2117" s="32" t="str">
        <f t="shared" si="604"/>
        <v/>
      </c>
      <c r="CA2117" s="32" t="str">
        <f t="shared" si="605"/>
        <v/>
      </c>
      <c r="CB2117" s="33">
        <f>IF(COUNTIF($CD$7:CD2117,CD2117)=1,CD2117,CD2117+COUNTIF($CD$6:CD2116,CD2117))</f>
        <v>57263</v>
      </c>
      <c r="CC2117" s="34">
        <f t="shared" si="606"/>
        <v>55153</v>
      </c>
      <c r="CD2117" s="32">
        <f t="shared" si="607"/>
        <v>55153</v>
      </c>
      <c r="CE2117" s="32">
        <f t="shared" si="608"/>
        <v>0</v>
      </c>
      <c r="CF2117" s="32">
        <f t="shared" si="609"/>
        <v>0</v>
      </c>
      <c r="CG2117" s="32" t="str">
        <f t="shared" si="610"/>
        <v/>
      </c>
      <c r="CH2117" s="32">
        <v>2112</v>
      </c>
      <c r="CI2117" s="32" t="s">
        <v>6</v>
      </c>
      <c r="CJ2117" s="32" t="str">
        <f t="shared" si="611"/>
        <v/>
      </c>
      <c r="CK2117" s="32" t="str">
        <f t="shared" si="612"/>
        <v/>
      </c>
      <c r="CL2117" s="32" t="str">
        <f t="shared" si="613"/>
        <v/>
      </c>
      <c r="CM2117" s="32" t="str">
        <f t="shared" si="614"/>
        <v/>
      </c>
      <c r="CN2117" s="32" t="str">
        <f t="shared" si="615"/>
        <v/>
      </c>
    </row>
    <row r="2118" spans="71:92" x14ac:dyDescent="0.3">
      <c r="BS2118" s="32" t="str">
        <f>IF(Kiadasi_kiseroiv!$K$2=BT2118,BV2118,"")</f>
        <v/>
      </c>
      <c r="BT2118" s="34" t="str">
        <f t="shared" si="598"/>
        <v/>
      </c>
      <c r="BU2118" s="32" t="str">
        <f t="shared" si="599"/>
        <v/>
      </c>
      <c r="BV2118" s="32" t="str">
        <f t="shared" si="600"/>
        <v/>
      </c>
      <c r="BW2118" s="32" t="str">
        <f t="shared" si="601"/>
        <v/>
      </c>
      <c r="BX2118" s="32" t="str">
        <f t="shared" si="602"/>
        <v/>
      </c>
      <c r="BY2118" s="32" t="str">
        <f t="shared" si="603"/>
        <v/>
      </c>
      <c r="BZ2118" s="32" t="str">
        <f t="shared" si="604"/>
        <v/>
      </c>
      <c r="CA2118" s="32" t="str">
        <f t="shared" si="605"/>
        <v/>
      </c>
      <c r="CB2118" s="33">
        <f>IF(COUNTIF($CD$7:CD2118,CD2118)=1,CD2118,CD2118+COUNTIF($CD$6:CD2117,CD2118))</f>
        <v>57264</v>
      </c>
      <c r="CC2118" s="34">
        <f t="shared" si="606"/>
        <v>55153</v>
      </c>
      <c r="CD2118" s="32">
        <f t="shared" si="607"/>
        <v>55153</v>
      </c>
      <c r="CE2118" s="32">
        <f t="shared" si="608"/>
        <v>0</v>
      </c>
      <c r="CF2118" s="32">
        <f t="shared" si="609"/>
        <v>0</v>
      </c>
      <c r="CG2118" s="32" t="str">
        <f t="shared" si="610"/>
        <v/>
      </c>
      <c r="CH2118" s="32">
        <v>2113</v>
      </c>
      <c r="CI2118" s="32" t="s">
        <v>6</v>
      </c>
      <c r="CJ2118" s="32" t="str">
        <f t="shared" si="611"/>
        <v/>
      </c>
      <c r="CK2118" s="32" t="str">
        <f t="shared" si="612"/>
        <v/>
      </c>
      <c r="CL2118" s="32" t="str">
        <f t="shared" si="613"/>
        <v/>
      </c>
      <c r="CM2118" s="32" t="str">
        <f t="shared" si="614"/>
        <v/>
      </c>
      <c r="CN2118" s="32" t="str">
        <f t="shared" si="615"/>
        <v/>
      </c>
    </row>
    <row r="2119" spans="71:92" x14ac:dyDescent="0.3">
      <c r="BS2119" s="32" t="str">
        <f>IF(Kiadasi_kiseroiv!$K$2=BT2119,BV2119,"")</f>
        <v/>
      </c>
      <c r="BT2119" s="34" t="str">
        <f t="shared" si="598"/>
        <v/>
      </c>
      <c r="BU2119" s="32" t="str">
        <f t="shared" si="599"/>
        <v/>
      </c>
      <c r="BV2119" s="32" t="str">
        <f t="shared" si="600"/>
        <v/>
      </c>
      <c r="BW2119" s="32" t="str">
        <f t="shared" si="601"/>
        <v/>
      </c>
      <c r="BX2119" s="32" t="str">
        <f t="shared" si="602"/>
        <v/>
      </c>
      <c r="BY2119" s="32" t="str">
        <f t="shared" si="603"/>
        <v/>
      </c>
      <c r="BZ2119" s="32" t="str">
        <f t="shared" si="604"/>
        <v/>
      </c>
      <c r="CA2119" s="32" t="str">
        <f t="shared" si="605"/>
        <v/>
      </c>
      <c r="CB2119" s="33">
        <f>IF(COUNTIF($CD$7:CD2119,CD2119)=1,CD2119,CD2119+COUNTIF($CD$6:CD2118,CD2119))</f>
        <v>57265</v>
      </c>
      <c r="CC2119" s="34">
        <f t="shared" si="606"/>
        <v>55153</v>
      </c>
      <c r="CD2119" s="32">
        <f t="shared" si="607"/>
        <v>55153</v>
      </c>
      <c r="CE2119" s="32">
        <f t="shared" si="608"/>
        <v>0</v>
      </c>
      <c r="CF2119" s="32">
        <f t="shared" si="609"/>
        <v>0</v>
      </c>
      <c r="CG2119" s="32" t="str">
        <f t="shared" si="610"/>
        <v/>
      </c>
      <c r="CH2119" s="32">
        <v>2114</v>
      </c>
      <c r="CI2119" s="32" t="s">
        <v>6</v>
      </c>
      <c r="CJ2119" s="32" t="str">
        <f t="shared" si="611"/>
        <v/>
      </c>
      <c r="CK2119" s="32" t="str">
        <f t="shared" si="612"/>
        <v/>
      </c>
      <c r="CL2119" s="32" t="str">
        <f t="shared" si="613"/>
        <v/>
      </c>
      <c r="CM2119" s="32" t="str">
        <f t="shared" si="614"/>
        <v/>
      </c>
      <c r="CN2119" s="32" t="str">
        <f t="shared" si="615"/>
        <v/>
      </c>
    </row>
    <row r="2120" spans="71:92" x14ac:dyDescent="0.3">
      <c r="BS2120" s="32" t="str">
        <f>IF(Kiadasi_kiseroiv!$K$2=BT2120,BV2120,"")</f>
        <v/>
      </c>
      <c r="BT2120" s="34" t="str">
        <f t="shared" si="598"/>
        <v/>
      </c>
      <c r="BU2120" s="32" t="str">
        <f t="shared" si="599"/>
        <v/>
      </c>
      <c r="BV2120" s="32" t="str">
        <f t="shared" si="600"/>
        <v/>
      </c>
      <c r="BW2120" s="32" t="str">
        <f t="shared" si="601"/>
        <v/>
      </c>
      <c r="BX2120" s="32" t="str">
        <f t="shared" si="602"/>
        <v/>
      </c>
      <c r="BY2120" s="32" t="str">
        <f t="shared" si="603"/>
        <v/>
      </c>
      <c r="BZ2120" s="32" t="str">
        <f t="shared" si="604"/>
        <v/>
      </c>
      <c r="CA2120" s="32" t="str">
        <f t="shared" si="605"/>
        <v/>
      </c>
      <c r="CB2120" s="33">
        <f>IF(COUNTIF($CD$7:CD2120,CD2120)=1,CD2120,CD2120+COUNTIF($CD$6:CD2119,CD2120))</f>
        <v>57266</v>
      </c>
      <c r="CC2120" s="34">
        <f t="shared" si="606"/>
        <v>55153</v>
      </c>
      <c r="CD2120" s="32">
        <f t="shared" si="607"/>
        <v>55153</v>
      </c>
      <c r="CE2120" s="32">
        <f t="shared" si="608"/>
        <v>0</v>
      </c>
      <c r="CF2120" s="32">
        <f t="shared" si="609"/>
        <v>0</v>
      </c>
      <c r="CG2120" s="32" t="str">
        <f t="shared" si="610"/>
        <v/>
      </c>
      <c r="CH2120" s="32">
        <v>2115</v>
      </c>
      <c r="CI2120" s="32" t="s">
        <v>6</v>
      </c>
      <c r="CJ2120" s="32" t="str">
        <f t="shared" si="611"/>
        <v/>
      </c>
      <c r="CK2120" s="32" t="str">
        <f t="shared" si="612"/>
        <v/>
      </c>
      <c r="CL2120" s="32" t="str">
        <f t="shared" si="613"/>
        <v/>
      </c>
      <c r="CM2120" s="32" t="str">
        <f t="shared" si="614"/>
        <v/>
      </c>
      <c r="CN2120" s="32" t="str">
        <f t="shared" si="615"/>
        <v/>
      </c>
    </row>
    <row r="2121" spans="71:92" x14ac:dyDescent="0.3">
      <c r="BS2121" s="32" t="str">
        <f>IF(Kiadasi_kiseroiv!$K$2=BT2121,BV2121,"")</f>
        <v/>
      </c>
      <c r="BT2121" s="34" t="str">
        <f t="shared" si="598"/>
        <v/>
      </c>
      <c r="BU2121" s="32" t="str">
        <f t="shared" si="599"/>
        <v/>
      </c>
      <c r="BV2121" s="32" t="str">
        <f t="shared" si="600"/>
        <v/>
      </c>
      <c r="BW2121" s="32" t="str">
        <f t="shared" si="601"/>
        <v/>
      </c>
      <c r="BX2121" s="32" t="str">
        <f t="shared" si="602"/>
        <v/>
      </c>
      <c r="BY2121" s="32" t="str">
        <f t="shared" si="603"/>
        <v/>
      </c>
      <c r="BZ2121" s="32" t="str">
        <f t="shared" si="604"/>
        <v/>
      </c>
      <c r="CA2121" s="32" t="str">
        <f t="shared" si="605"/>
        <v/>
      </c>
      <c r="CB2121" s="33">
        <f>IF(COUNTIF($CD$7:CD2121,CD2121)=1,CD2121,CD2121+COUNTIF($CD$6:CD2120,CD2121))</f>
        <v>57267</v>
      </c>
      <c r="CC2121" s="34">
        <f t="shared" si="606"/>
        <v>55153</v>
      </c>
      <c r="CD2121" s="32">
        <f t="shared" si="607"/>
        <v>55153</v>
      </c>
      <c r="CE2121" s="32">
        <f t="shared" si="608"/>
        <v>0</v>
      </c>
      <c r="CF2121" s="32">
        <f t="shared" si="609"/>
        <v>0</v>
      </c>
      <c r="CG2121" s="32" t="str">
        <f t="shared" si="610"/>
        <v/>
      </c>
      <c r="CH2121" s="32">
        <v>2116</v>
      </c>
      <c r="CI2121" s="32" t="s">
        <v>6</v>
      </c>
      <c r="CJ2121" s="32" t="str">
        <f t="shared" si="611"/>
        <v/>
      </c>
      <c r="CK2121" s="32" t="str">
        <f t="shared" si="612"/>
        <v/>
      </c>
      <c r="CL2121" s="32" t="str">
        <f t="shared" si="613"/>
        <v/>
      </c>
      <c r="CM2121" s="32" t="str">
        <f t="shared" si="614"/>
        <v/>
      </c>
      <c r="CN2121" s="32" t="str">
        <f t="shared" si="615"/>
        <v/>
      </c>
    </row>
    <row r="2122" spans="71:92" x14ac:dyDescent="0.3">
      <c r="BS2122" s="32" t="str">
        <f>IF(Kiadasi_kiseroiv!$K$2=BT2122,BV2122,"")</f>
        <v/>
      </c>
      <c r="BT2122" s="34" t="str">
        <f t="shared" si="598"/>
        <v/>
      </c>
      <c r="BU2122" s="32" t="str">
        <f t="shared" si="599"/>
        <v/>
      </c>
      <c r="BV2122" s="32" t="str">
        <f t="shared" si="600"/>
        <v/>
      </c>
      <c r="BW2122" s="32" t="str">
        <f t="shared" si="601"/>
        <v/>
      </c>
      <c r="BX2122" s="32" t="str">
        <f t="shared" si="602"/>
        <v/>
      </c>
      <c r="BY2122" s="32" t="str">
        <f t="shared" si="603"/>
        <v/>
      </c>
      <c r="BZ2122" s="32" t="str">
        <f t="shared" si="604"/>
        <v/>
      </c>
      <c r="CA2122" s="32" t="str">
        <f t="shared" si="605"/>
        <v/>
      </c>
      <c r="CB2122" s="33">
        <f>IF(COUNTIF($CD$7:CD2122,CD2122)=1,CD2122,CD2122+COUNTIF($CD$6:CD2121,CD2122))</f>
        <v>57268</v>
      </c>
      <c r="CC2122" s="34">
        <f t="shared" si="606"/>
        <v>55153</v>
      </c>
      <c r="CD2122" s="32">
        <f t="shared" si="607"/>
        <v>55153</v>
      </c>
      <c r="CE2122" s="32">
        <f t="shared" si="608"/>
        <v>0</v>
      </c>
      <c r="CF2122" s="32">
        <f t="shared" si="609"/>
        <v>0</v>
      </c>
      <c r="CG2122" s="32" t="str">
        <f t="shared" si="610"/>
        <v/>
      </c>
      <c r="CH2122" s="32">
        <v>2117</v>
      </c>
      <c r="CI2122" s="32" t="s">
        <v>6</v>
      </c>
      <c r="CJ2122" s="32" t="str">
        <f t="shared" si="611"/>
        <v/>
      </c>
      <c r="CK2122" s="32" t="str">
        <f t="shared" si="612"/>
        <v/>
      </c>
      <c r="CL2122" s="32" t="str">
        <f t="shared" si="613"/>
        <v/>
      </c>
      <c r="CM2122" s="32" t="str">
        <f t="shared" si="614"/>
        <v/>
      </c>
      <c r="CN2122" s="32" t="str">
        <f t="shared" si="615"/>
        <v/>
      </c>
    </row>
    <row r="2123" spans="71:92" x14ac:dyDescent="0.3">
      <c r="BS2123" s="32" t="str">
        <f>IF(Kiadasi_kiseroiv!$K$2=BT2123,BV2123,"")</f>
        <v/>
      </c>
      <c r="BT2123" s="34" t="str">
        <f t="shared" si="598"/>
        <v/>
      </c>
      <c r="BU2123" s="32" t="str">
        <f t="shared" si="599"/>
        <v/>
      </c>
      <c r="BV2123" s="32" t="str">
        <f t="shared" si="600"/>
        <v/>
      </c>
      <c r="BW2123" s="32" t="str">
        <f t="shared" si="601"/>
        <v/>
      </c>
      <c r="BX2123" s="32" t="str">
        <f t="shared" si="602"/>
        <v/>
      </c>
      <c r="BY2123" s="32" t="str">
        <f t="shared" si="603"/>
        <v/>
      </c>
      <c r="BZ2123" s="32" t="str">
        <f t="shared" si="604"/>
        <v/>
      </c>
      <c r="CA2123" s="32" t="str">
        <f t="shared" si="605"/>
        <v/>
      </c>
      <c r="CB2123" s="33">
        <f>IF(COUNTIF($CD$7:CD2123,CD2123)=1,CD2123,CD2123+COUNTIF($CD$6:CD2122,CD2123))</f>
        <v>57269</v>
      </c>
      <c r="CC2123" s="34">
        <f t="shared" si="606"/>
        <v>55153</v>
      </c>
      <c r="CD2123" s="32">
        <f t="shared" si="607"/>
        <v>55153</v>
      </c>
      <c r="CE2123" s="32">
        <f t="shared" si="608"/>
        <v>0</v>
      </c>
      <c r="CF2123" s="32">
        <f t="shared" si="609"/>
        <v>0</v>
      </c>
      <c r="CG2123" s="32" t="str">
        <f t="shared" si="610"/>
        <v/>
      </c>
      <c r="CH2123" s="32">
        <v>2118</v>
      </c>
      <c r="CI2123" s="32" t="s">
        <v>6</v>
      </c>
      <c r="CJ2123" s="32" t="str">
        <f t="shared" si="611"/>
        <v/>
      </c>
      <c r="CK2123" s="32" t="str">
        <f t="shared" si="612"/>
        <v/>
      </c>
      <c r="CL2123" s="32" t="str">
        <f t="shared" si="613"/>
        <v/>
      </c>
      <c r="CM2123" s="32" t="str">
        <f t="shared" si="614"/>
        <v/>
      </c>
      <c r="CN2123" s="32" t="str">
        <f t="shared" si="615"/>
        <v/>
      </c>
    </row>
    <row r="2124" spans="71:92" x14ac:dyDescent="0.3">
      <c r="BS2124" s="32" t="str">
        <f>IF(Kiadasi_kiseroiv!$K$2=BT2124,BV2124,"")</f>
        <v/>
      </c>
      <c r="BT2124" s="34" t="str">
        <f t="shared" si="598"/>
        <v/>
      </c>
      <c r="BU2124" s="32" t="str">
        <f t="shared" si="599"/>
        <v/>
      </c>
      <c r="BV2124" s="32" t="str">
        <f t="shared" si="600"/>
        <v/>
      </c>
      <c r="BW2124" s="32" t="str">
        <f t="shared" si="601"/>
        <v/>
      </c>
      <c r="BX2124" s="32" t="str">
        <f t="shared" si="602"/>
        <v/>
      </c>
      <c r="BY2124" s="32" t="str">
        <f t="shared" si="603"/>
        <v/>
      </c>
      <c r="BZ2124" s="32" t="str">
        <f t="shared" si="604"/>
        <v/>
      </c>
      <c r="CA2124" s="32" t="str">
        <f t="shared" si="605"/>
        <v/>
      </c>
      <c r="CB2124" s="33">
        <f>IF(COUNTIF($CD$7:CD2124,CD2124)=1,CD2124,CD2124+COUNTIF($CD$6:CD2123,CD2124))</f>
        <v>57270</v>
      </c>
      <c r="CC2124" s="34">
        <f t="shared" si="606"/>
        <v>55153</v>
      </c>
      <c r="CD2124" s="32">
        <f t="shared" si="607"/>
        <v>55153</v>
      </c>
      <c r="CE2124" s="32">
        <f t="shared" si="608"/>
        <v>0</v>
      </c>
      <c r="CF2124" s="32">
        <f t="shared" si="609"/>
        <v>0</v>
      </c>
      <c r="CG2124" s="32" t="str">
        <f t="shared" si="610"/>
        <v/>
      </c>
      <c r="CH2124" s="32">
        <v>2119</v>
      </c>
      <c r="CI2124" s="32" t="s">
        <v>6</v>
      </c>
      <c r="CJ2124" s="32" t="str">
        <f t="shared" si="611"/>
        <v/>
      </c>
      <c r="CK2124" s="32" t="str">
        <f t="shared" si="612"/>
        <v/>
      </c>
      <c r="CL2124" s="32" t="str">
        <f t="shared" si="613"/>
        <v/>
      </c>
      <c r="CM2124" s="32" t="str">
        <f t="shared" si="614"/>
        <v/>
      </c>
      <c r="CN2124" s="32" t="str">
        <f t="shared" si="615"/>
        <v/>
      </c>
    </row>
    <row r="2125" spans="71:92" x14ac:dyDescent="0.3">
      <c r="BS2125" s="32" t="str">
        <f>IF(Kiadasi_kiseroiv!$K$2=BT2125,BV2125,"")</f>
        <v/>
      </c>
      <c r="BT2125" s="34" t="str">
        <f t="shared" si="598"/>
        <v/>
      </c>
      <c r="BU2125" s="32" t="str">
        <f t="shared" si="599"/>
        <v/>
      </c>
      <c r="BV2125" s="32" t="str">
        <f t="shared" si="600"/>
        <v/>
      </c>
      <c r="BW2125" s="32" t="str">
        <f t="shared" si="601"/>
        <v/>
      </c>
      <c r="BX2125" s="32" t="str">
        <f t="shared" si="602"/>
        <v/>
      </c>
      <c r="BY2125" s="32" t="str">
        <f t="shared" si="603"/>
        <v/>
      </c>
      <c r="BZ2125" s="32" t="str">
        <f t="shared" si="604"/>
        <v/>
      </c>
      <c r="CA2125" s="32" t="str">
        <f t="shared" si="605"/>
        <v/>
      </c>
      <c r="CB2125" s="33">
        <f>IF(COUNTIF($CD$7:CD2125,CD2125)=1,CD2125,CD2125+COUNTIF($CD$6:CD2124,CD2125))</f>
        <v>57271</v>
      </c>
      <c r="CC2125" s="34">
        <f t="shared" si="606"/>
        <v>55153</v>
      </c>
      <c r="CD2125" s="32">
        <f t="shared" si="607"/>
        <v>55153</v>
      </c>
      <c r="CE2125" s="32">
        <f t="shared" si="608"/>
        <v>0</v>
      </c>
      <c r="CF2125" s="32">
        <f t="shared" si="609"/>
        <v>0</v>
      </c>
      <c r="CG2125" s="32" t="str">
        <f t="shared" si="610"/>
        <v/>
      </c>
      <c r="CH2125" s="32">
        <v>2120</v>
      </c>
      <c r="CI2125" s="32" t="s">
        <v>6</v>
      </c>
      <c r="CJ2125" s="32" t="str">
        <f t="shared" si="611"/>
        <v/>
      </c>
      <c r="CK2125" s="32" t="str">
        <f t="shared" si="612"/>
        <v/>
      </c>
      <c r="CL2125" s="32" t="str">
        <f t="shared" si="613"/>
        <v/>
      </c>
      <c r="CM2125" s="32" t="str">
        <f t="shared" si="614"/>
        <v/>
      </c>
      <c r="CN2125" s="32" t="str">
        <f t="shared" si="615"/>
        <v/>
      </c>
    </row>
    <row r="2126" spans="71:92" x14ac:dyDescent="0.3">
      <c r="BS2126" s="32" t="str">
        <f>IF(Kiadasi_kiseroiv!$K$2=BT2126,BV2126,"")</f>
        <v/>
      </c>
      <c r="BT2126" s="34" t="str">
        <f t="shared" si="598"/>
        <v/>
      </c>
      <c r="BU2126" s="32" t="str">
        <f t="shared" si="599"/>
        <v/>
      </c>
      <c r="BV2126" s="32" t="str">
        <f t="shared" si="600"/>
        <v/>
      </c>
      <c r="BW2126" s="32" t="str">
        <f t="shared" si="601"/>
        <v/>
      </c>
      <c r="BX2126" s="32" t="str">
        <f t="shared" si="602"/>
        <v/>
      </c>
      <c r="BY2126" s="32" t="str">
        <f t="shared" si="603"/>
        <v/>
      </c>
      <c r="BZ2126" s="32" t="str">
        <f t="shared" si="604"/>
        <v/>
      </c>
      <c r="CA2126" s="32" t="str">
        <f t="shared" si="605"/>
        <v/>
      </c>
      <c r="CB2126" s="33">
        <f>IF(COUNTIF($CD$7:CD2126,CD2126)=1,CD2126,CD2126+COUNTIF($CD$6:CD2125,CD2126))</f>
        <v>57272</v>
      </c>
      <c r="CC2126" s="34">
        <f t="shared" si="606"/>
        <v>55153</v>
      </c>
      <c r="CD2126" s="32">
        <f t="shared" si="607"/>
        <v>55153</v>
      </c>
      <c r="CE2126" s="32">
        <f t="shared" si="608"/>
        <v>0</v>
      </c>
      <c r="CF2126" s="32">
        <f t="shared" si="609"/>
        <v>0</v>
      </c>
      <c r="CG2126" s="32" t="str">
        <f t="shared" si="610"/>
        <v/>
      </c>
      <c r="CH2126" s="32">
        <v>2121</v>
      </c>
      <c r="CI2126" s="32" t="s">
        <v>6</v>
      </c>
      <c r="CJ2126" s="32" t="str">
        <f t="shared" si="611"/>
        <v/>
      </c>
      <c r="CK2126" s="32" t="str">
        <f t="shared" si="612"/>
        <v/>
      </c>
      <c r="CL2126" s="32" t="str">
        <f t="shared" si="613"/>
        <v/>
      </c>
      <c r="CM2126" s="32" t="str">
        <f t="shared" si="614"/>
        <v/>
      </c>
      <c r="CN2126" s="32" t="str">
        <f t="shared" si="615"/>
        <v/>
      </c>
    </row>
    <row r="2127" spans="71:92" x14ac:dyDescent="0.3">
      <c r="BS2127" s="32" t="str">
        <f>IF(Kiadasi_kiseroiv!$K$2=BT2127,BV2127,"")</f>
        <v/>
      </c>
      <c r="BT2127" s="34" t="str">
        <f t="shared" si="598"/>
        <v/>
      </c>
      <c r="BU2127" s="32" t="str">
        <f t="shared" si="599"/>
        <v/>
      </c>
      <c r="BV2127" s="32" t="str">
        <f t="shared" si="600"/>
        <v/>
      </c>
      <c r="BW2127" s="32" t="str">
        <f t="shared" si="601"/>
        <v/>
      </c>
      <c r="BX2127" s="32" t="str">
        <f t="shared" si="602"/>
        <v/>
      </c>
      <c r="BY2127" s="32" t="str">
        <f t="shared" si="603"/>
        <v/>
      </c>
      <c r="BZ2127" s="32" t="str">
        <f t="shared" si="604"/>
        <v/>
      </c>
      <c r="CA2127" s="32" t="str">
        <f t="shared" si="605"/>
        <v/>
      </c>
      <c r="CB2127" s="33">
        <f>IF(COUNTIF($CD$7:CD2127,CD2127)=1,CD2127,CD2127+COUNTIF($CD$6:CD2126,CD2127))</f>
        <v>57273</v>
      </c>
      <c r="CC2127" s="34">
        <f t="shared" si="606"/>
        <v>55153</v>
      </c>
      <c r="CD2127" s="32">
        <f t="shared" si="607"/>
        <v>55153</v>
      </c>
      <c r="CE2127" s="32">
        <f t="shared" si="608"/>
        <v>0</v>
      </c>
      <c r="CF2127" s="32">
        <f t="shared" si="609"/>
        <v>0</v>
      </c>
      <c r="CG2127" s="32" t="str">
        <f t="shared" si="610"/>
        <v/>
      </c>
      <c r="CH2127" s="32">
        <v>2122</v>
      </c>
      <c r="CI2127" s="32" t="s">
        <v>6</v>
      </c>
      <c r="CJ2127" s="32" t="str">
        <f t="shared" si="611"/>
        <v/>
      </c>
      <c r="CK2127" s="32" t="str">
        <f t="shared" si="612"/>
        <v/>
      </c>
      <c r="CL2127" s="32" t="str">
        <f t="shared" si="613"/>
        <v/>
      </c>
      <c r="CM2127" s="32" t="str">
        <f t="shared" si="614"/>
        <v/>
      </c>
      <c r="CN2127" s="32" t="str">
        <f t="shared" si="615"/>
        <v/>
      </c>
    </row>
    <row r="2128" spans="71:92" x14ac:dyDescent="0.3">
      <c r="BS2128" s="32" t="str">
        <f>IF(Kiadasi_kiseroiv!$K$2=BT2128,BV2128,"")</f>
        <v/>
      </c>
      <c r="BT2128" s="34" t="str">
        <f t="shared" si="598"/>
        <v/>
      </c>
      <c r="BU2128" s="32" t="str">
        <f t="shared" si="599"/>
        <v/>
      </c>
      <c r="BV2128" s="32" t="str">
        <f t="shared" si="600"/>
        <v/>
      </c>
      <c r="BW2128" s="32" t="str">
        <f t="shared" si="601"/>
        <v/>
      </c>
      <c r="BX2128" s="32" t="str">
        <f t="shared" si="602"/>
        <v/>
      </c>
      <c r="BY2128" s="32" t="str">
        <f t="shared" si="603"/>
        <v/>
      </c>
      <c r="BZ2128" s="32" t="str">
        <f t="shared" si="604"/>
        <v/>
      </c>
      <c r="CA2128" s="32" t="str">
        <f t="shared" si="605"/>
        <v/>
      </c>
      <c r="CB2128" s="33">
        <f>IF(COUNTIF($CD$7:CD2128,CD2128)=1,CD2128,CD2128+COUNTIF($CD$6:CD2127,CD2128))</f>
        <v>57274</v>
      </c>
      <c r="CC2128" s="34">
        <f t="shared" si="606"/>
        <v>55153</v>
      </c>
      <c r="CD2128" s="32">
        <f t="shared" si="607"/>
        <v>55153</v>
      </c>
      <c r="CE2128" s="32">
        <f t="shared" si="608"/>
        <v>0</v>
      </c>
      <c r="CF2128" s="32">
        <f t="shared" si="609"/>
        <v>0</v>
      </c>
      <c r="CG2128" s="32" t="str">
        <f t="shared" si="610"/>
        <v/>
      </c>
      <c r="CH2128" s="32">
        <v>2123</v>
      </c>
      <c r="CI2128" s="32" t="s">
        <v>6</v>
      </c>
      <c r="CJ2128" s="32" t="str">
        <f t="shared" si="611"/>
        <v/>
      </c>
      <c r="CK2128" s="32" t="str">
        <f t="shared" si="612"/>
        <v/>
      </c>
      <c r="CL2128" s="32" t="str">
        <f t="shared" si="613"/>
        <v/>
      </c>
      <c r="CM2128" s="32" t="str">
        <f t="shared" si="614"/>
        <v/>
      </c>
      <c r="CN2128" s="32" t="str">
        <f t="shared" si="615"/>
        <v/>
      </c>
    </row>
    <row r="2129" spans="71:92" x14ac:dyDescent="0.3">
      <c r="BS2129" s="32" t="str">
        <f>IF(Kiadasi_kiseroiv!$K$2=BT2129,BV2129,"")</f>
        <v/>
      </c>
      <c r="BT2129" s="34" t="str">
        <f t="shared" si="598"/>
        <v/>
      </c>
      <c r="BU2129" s="32" t="str">
        <f t="shared" si="599"/>
        <v/>
      </c>
      <c r="BV2129" s="32" t="str">
        <f t="shared" si="600"/>
        <v/>
      </c>
      <c r="BW2129" s="32" t="str">
        <f t="shared" si="601"/>
        <v/>
      </c>
      <c r="BX2129" s="32" t="str">
        <f t="shared" si="602"/>
        <v/>
      </c>
      <c r="BY2129" s="32" t="str">
        <f t="shared" si="603"/>
        <v/>
      </c>
      <c r="BZ2129" s="32" t="str">
        <f t="shared" si="604"/>
        <v/>
      </c>
      <c r="CA2129" s="32" t="str">
        <f t="shared" si="605"/>
        <v/>
      </c>
      <c r="CB2129" s="33">
        <f>IF(COUNTIF($CD$7:CD2129,CD2129)=1,CD2129,CD2129+COUNTIF($CD$6:CD2128,CD2129))</f>
        <v>57275</v>
      </c>
      <c r="CC2129" s="34">
        <f t="shared" si="606"/>
        <v>55153</v>
      </c>
      <c r="CD2129" s="32">
        <f t="shared" si="607"/>
        <v>55153</v>
      </c>
      <c r="CE2129" s="32">
        <f t="shared" si="608"/>
        <v>0</v>
      </c>
      <c r="CF2129" s="32">
        <f t="shared" si="609"/>
        <v>0</v>
      </c>
      <c r="CG2129" s="32" t="str">
        <f t="shared" si="610"/>
        <v/>
      </c>
      <c r="CH2129" s="32">
        <v>2124</v>
      </c>
      <c r="CI2129" s="32" t="s">
        <v>6</v>
      </c>
      <c r="CJ2129" s="32" t="str">
        <f t="shared" si="611"/>
        <v/>
      </c>
      <c r="CK2129" s="32" t="str">
        <f t="shared" si="612"/>
        <v/>
      </c>
      <c r="CL2129" s="32" t="str">
        <f t="shared" si="613"/>
        <v/>
      </c>
      <c r="CM2129" s="32" t="str">
        <f t="shared" si="614"/>
        <v/>
      </c>
      <c r="CN2129" s="32" t="str">
        <f t="shared" si="615"/>
        <v/>
      </c>
    </row>
    <row r="2130" spans="71:92" x14ac:dyDescent="0.3">
      <c r="BS2130" s="32" t="str">
        <f>IF(Kiadasi_kiseroiv!$K$2=BT2130,BV2130,"")</f>
        <v/>
      </c>
      <c r="BT2130" s="34" t="str">
        <f t="shared" si="598"/>
        <v/>
      </c>
      <c r="BU2130" s="32" t="str">
        <f t="shared" si="599"/>
        <v/>
      </c>
      <c r="BV2130" s="32" t="str">
        <f t="shared" si="600"/>
        <v/>
      </c>
      <c r="BW2130" s="32" t="str">
        <f t="shared" si="601"/>
        <v/>
      </c>
      <c r="BX2130" s="32" t="str">
        <f t="shared" si="602"/>
        <v/>
      </c>
      <c r="BY2130" s="32" t="str">
        <f t="shared" si="603"/>
        <v/>
      </c>
      <c r="BZ2130" s="32" t="str">
        <f t="shared" si="604"/>
        <v/>
      </c>
      <c r="CA2130" s="32" t="str">
        <f t="shared" si="605"/>
        <v/>
      </c>
      <c r="CB2130" s="33">
        <f>IF(COUNTIF($CD$7:CD2130,CD2130)=1,CD2130,CD2130+COUNTIF($CD$6:CD2129,CD2130))</f>
        <v>57276</v>
      </c>
      <c r="CC2130" s="34">
        <f t="shared" si="606"/>
        <v>55153</v>
      </c>
      <c r="CD2130" s="32">
        <f t="shared" si="607"/>
        <v>55153</v>
      </c>
      <c r="CE2130" s="32">
        <f t="shared" si="608"/>
        <v>0</v>
      </c>
      <c r="CF2130" s="32">
        <f t="shared" si="609"/>
        <v>0</v>
      </c>
      <c r="CG2130" s="32" t="str">
        <f t="shared" si="610"/>
        <v/>
      </c>
      <c r="CH2130" s="32">
        <v>2125</v>
      </c>
      <c r="CI2130" s="32" t="s">
        <v>6</v>
      </c>
      <c r="CJ2130" s="32" t="str">
        <f t="shared" si="611"/>
        <v/>
      </c>
      <c r="CK2130" s="32" t="str">
        <f t="shared" si="612"/>
        <v/>
      </c>
      <c r="CL2130" s="32" t="str">
        <f t="shared" si="613"/>
        <v/>
      </c>
      <c r="CM2130" s="32" t="str">
        <f t="shared" si="614"/>
        <v/>
      </c>
      <c r="CN2130" s="32" t="str">
        <f t="shared" si="615"/>
        <v/>
      </c>
    </row>
    <row r="2131" spans="71:92" x14ac:dyDescent="0.3">
      <c r="BS2131" s="32" t="str">
        <f>IF(Kiadasi_kiseroiv!$K$2=BT2131,BV2131,"")</f>
        <v/>
      </c>
      <c r="BT2131" s="34" t="str">
        <f t="shared" si="598"/>
        <v/>
      </c>
      <c r="BU2131" s="32" t="str">
        <f t="shared" si="599"/>
        <v/>
      </c>
      <c r="BV2131" s="32" t="str">
        <f t="shared" si="600"/>
        <v/>
      </c>
      <c r="BW2131" s="32" t="str">
        <f t="shared" si="601"/>
        <v/>
      </c>
      <c r="BX2131" s="32" t="str">
        <f t="shared" si="602"/>
        <v/>
      </c>
      <c r="BY2131" s="32" t="str">
        <f t="shared" si="603"/>
        <v/>
      </c>
      <c r="BZ2131" s="32" t="str">
        <f t="shared" si="604"/>
        <v/>
      </c>
      <c r="CA2131" s="32" t="str">
        <f t="shared" si="605"/>
        <v/>
      </c>
      <c r="CB2131" s="33">
        <f>IF(COUNTIF($CD$7:CD2131,CD2131)=1,CD2131,CD2131+COUNTIF($CD$6:CD2130,CD2131))</f>
        <v>57277</v>
      </c>
      <c r="CC2131" s="34">
        <f t="shared" si="606"/>
        <v>55153</v>
      </c>
      <c r="CD2131" s="32">
        <f t="shared" si="607"/>
        <v>55153</v>
      </c>
      <c r="CE2131" s="32">
        <f t="shared" si="608"/>
        <v>0</v>
      </c>
      <c r="CF2131" s="32">
        <f t="shared" si="609"/>
        <v>0</v>
      </c>
      <c r="CG2131" s="32" t="str">
        <f t="shared" si="610"/>
        <v/>
      </c>
      <c r="CH2131" s="32">
        <v>2126</v>
      </c>
      <c r="CI2131" s="32" t="s">
        <v>6</v>
      </c>
      <c r="CJ2131" s="32" t="str">
        <f t="shared" si="611"/>
        <v/>
      </c>
      <c r="CK2131" s="32" t="str">
        <f t="shared" si="612"/>
        <v/>
      </c>
      <c r="CL2131" s="32" t="str">
        <f t="shared" si="613"/>
        <v/>
      </c>
      <c r="CM2131" s="32" t="str">
        <f t="shared" si="614"/>
        <v/>
      </c>
      <c r="CN2131" s="32" t="str">
        <f t="shared" si="615"/>
        <v/>
      </c>
    </row>
    <row r="2132" spans="71:92" x14ac:dyDescent="0.3">
      <c r="BS2132" s="32" t="str">
        <f>IF(Kiadasi_kiseroiv!$K$2=BT2132,BV2132,"")</f>
        <v/>
      </c>
      <c r="BT2132" s="34" t="str">
        <f t="shared" si="598"/>
        <v/>
      </c>
      <c r="BU2132" s="32" t="str">
        <f t="shared" si="599"/>
        <v/>
      </c>
      <c r="BV2132" s="32" t="str">
        <f t="shared" si="600"/>
        <v/>
      </c>
      <c r="BW2132" s="32" t="str">
        <f t="shared" si="601"/>
        <v/>
      </c>
      <c r="BX2132" s="32" t="str">
        <f t="shared" si="602"/>
        <v/>
      </c>
      <c r="BY2132" s="32" t="str">
        <f t="shared" si="603"/>
        <v/>
      </c>
      <c r="BZ2132" s="32" t="str">
        <f t="shared" si="604"/>
        <v/>
      </c>
      <c r="CA2132" s="32" t="str">
        <f t="shared" si="605"/>
        <v/>
      </c>
      <c r="CB2132" s="33">
        <f>IF(COUNTIF($CD$7:CD2132,CD2132)=1,CD2132,CD2132+COUNTIF($CD$6:CD2131,CD2132))</f>
        <v>57278</v>
      </c>
      <c r="CC2132" s="34">
        <f t="shared" si="606"/>
        <v>55153</v>
      </c>
      <c r="CD2132" s="32">
        <f t="shared" si="607"/>
        <v>55153</v>
      </c>
      <c r="CE2132" s="32">
        <f t="shared" si="608"/>
        <v>0</v>
      </c>
      <c r="CF2132" s="32">
        <f t="shared" si="609"/>
        <v>0</v>
      </c>
      <c r="CG2132" s="32" t="str">
        <f t="shared" si="610"/>
        <v/>
      </c>
      <c r="CH2132" s="32">
        <v>2127</v>
      </c>
      <c r="CI2132" s="32" t="s">
        <v>6</v>
      </c>
      <c r="CJ2132" s="32" t="str">
        <f t="shared" si="611"/>
        <v/>
      </c>
      <c r="CK2132" s="32" t="str">
        <f t="shared" si="612"/>
        <v/>
      </c>
      <c r="CL2132" s="32" t="str">
        <f t="shared" si="613"/>
        <v/>
      </c>
      <c r="CM2132" s="32" t="str">
        <f t="shared" si="614"/>
        <v/>
      </c>
      <c r="CN2132" s="32" t="str">
        <f t="shared" si="615"/>
        <v/>
      </c>
    </row>
    <row r="2133" spans="71:92" x14ac:dyDescent="0.3">
      <c r="BS2133" s="32" t="str">
        <f>IF(Kiadasi_kiseroiv!$K$2=BT2133,BV2133,"")</f>
        <v/>
      </c>
      <c r="BT2133" s="34" t="str">
        <f t="shared" si="598"/>
        <v/>
      </c>
      <c r="BU2133" s="32" t="str">
        <f t="shared" si="599"/>
        <v/>
      </c>
      <c r="BV2133" s="32" t="str">
        <f t="shared" si="600"/>
        <v/>
      </c>
      <c r="BW2133" s="32" t="str">
        <f t="shared" si="601"/>
        <v/>
      </c>
      <c r="BX2133" s="32" t="str">
        <f t="shared" si="602"/>
        <v/>
      </c>
      <c r="BY2133" s="32" t="str">
        <f t="shared" si="603"/>
        <v/>
      </c>
      <c r="BZ2133" s="32" t="str">
        <f t="shared" si="604"/>
        <v/>
      </c>
      <c r="CA2133" s="32" t="str">
        <f t="shared" si="605"/>
        <v/>
      </c>
      <c r="CB2133" s="33">
        <f>IF(COUNTIF($CD$7:CD2133,CD2133)=1,CD2133,CD2133+COUNTIF($CD$6:CD2132,CD2133))</f>
        <v>57279</v>
      </c>
      <c r="CC2133" s="34">
        <f t="shared" si="606"/>
        <v>55153</v>
      </c>
      <c r="CD2133" s="32">
        <f t="shared" si="607"/>
        <v>55153</v>
      </c>
      <c r="CE2133" s="32">
        <f t="shared" si="608"/>
        <v>0</v>
      </c>
      <c r="CF2133" s="32">
        <f t="shared" si="609"/>
        <v>0</v>
      </c>
      <c r="CG2133" s="32" t="str">
        <f t="shared" si="610"/>
        <v/>
      </c>
      <c r="CH2133" s="32">
        <v>2128</v>
      </c>
      <c r="CI2133" s="32" t="s">
        <v>6</v>
      </c>
      <c r="CJ2133" s="32" t="str">
        <f t="shared" si="611"/>
        <v/>
      </c>
      <c r="CK2133" s="32" t="str">
        <f t="shared" si="612"/>
        <v/>
      </c>
      <c r="CL2133" s="32" t="str">
        <f t="shared" si="613"/>
        <v/>
      </c>
      <c r="CM2133" s="32" t="str">
        <f t="shared" si="614"/>
        <v/>
      </c>
      <c r="CN2133" s="32" t="str">
        <f t="shared" si="615"/>
        <v/>
      </c>
    </row>
    <row r="2134" spans="71:92" x14ac:dyDescent="0.3">
      <c r="BS2134" s="32" t="str">
        <f>IF(Kiadasi_kiseroiv!$K$2=BT2134,BV2134,"")</f>
        <v/>
      </c>
      <c r="BT2134" s="34" t="str">
        <f t="shared" si="598"/>
        <v/>
      </c>
      <c r="BU2134" s="32" t="str">
        <f t="shared" si="599"/>
        <v/>
      </c>
      <c r="BV2134" s="32" t="str">
        <f t="shared" si="600"/>
        <v/>
      </c>
      <c r="BW2134" s="32" t="str">
        <f t="shared" si="601"/>
        <v/>
      </c>
      <c r="BX2134" s="32" t="str">
        <f t="shared" si="602"/>
        <v/>
      </c>
      <c r="BY2134" s="32" t="str">
        <f t="shared" si="603"/>
        <v/>
      </c>
      <c r="BZ2134" s="32" t="str">
        <f t="shared" si="604"/>
        <v/>
      </c>
      <c r="CA2134" s="32" t="str">
        <f t="shared" si="605"/>
        <v/>
      </c>
      <c r="CB2134" s="33">
        <f>IF(COUNTIF($CD$7:CD2134,CD2134)=1,CD2134,CD2134+COUNTIF($CD$6:CD2133,CD2134))</f>
        <v>57280</v>
      </c>
      <c r="CC2134" s="34">
        <f t="shared" si="606"/>
        <v>55153</v>
      </c>
      <c r="CD2134" s="32">
        <f t="shared" si="607"/>
        <v>55153</v>
      </c>
      <c r="CE2134" s="32">
        <f t="shared" si="608"/>
        <v>0</v>
      </c>
      <c r="CF2134" s="32">
        <f t="shared" si="609"/>
        <v>0</v>
      </c>
      <c r="CG2134" s="32" t="str">
        <f t="shared" si="610"/>
        <v/>
      </c>
      <c r="CH2134" s="32">
        <v>2129</v>
      </c>
      <c r="CI2134" s="32" t="s">
        <v>6</v>
      </c>
      <c r="CJ2134" s="32" t="str">
        <f t="shared" si="611"/>
        <v/>
      </c>
      <c r="CK2134" s="32" t="str">
        <f t="shared" si="612"/>
        <v/>
      </c>
      <c r="CL2134" s="32" t="str">
        <f t="shared" si="613"/>
        <v/>
      </c>
      <c r="CM2134" s="32" t="str">
        <f t="shared" si="614"/>
        <v/>
      </c>
      <c r="CN2134" s="32" t="str">
        <f t="shared" si="615"/>
        <v/>
      </c>
    </row>
    <row r="2135" spans="71:92" x14ac:dyDescent="0.3">
      <c r="BS2135" s="32" t="str">
        <f>IF(Kiadasi_kiseroiv!$K$2=BT2135,BV2135,"")</f>
        <v/>
      </c>
      <c r="BT2135" s="34" t="str">
        <f t="shared" si="598"/>
        <v/>
      </c>
      <c r="BU2135" s="32" t="str">
        <f t="shared" si="599"/>
        <v/>
      </c>
      <c r="BV2135" s="32" t="str">
        <f t="shared" si="600"/>
        <v/>
      </c>
      <c r="BW2135" s="32" t="str">
        <f t="shared" si="601"/>
        <v/>
      </c>
      <c r="BX2135" s="32" t="str">
        <f t="shared" si="602"/>
        <v/>
      </c>
      <c r="BY2135" s="32" t="str">
        <f t="shared" si="603"/>
        <v/>
      </c>
      <c r="BZ2135" s="32" t="str">
        <f t="shared" si="604"/>
        <v/>
      </c>
      <c r="CA2135" s="32" t="str">
        <f t="shared" si="605"/>
        <v/>
      </c>
      <c r="CB2135" s="33">
        <f>IF(COUNTIF($CD$7:CD2135,CD2135)=1,CD2135,CD2135+COUNTIF($CD$6:CD2134,CD2135))</f>
        <v>57281</v>
      </c>
      <c r="CC2135" s="34">
        <f t="shared" si="606"/>
        <v>55153</v>
      </c>
      <c r="CD2135" s="32">
        <f t="shared" si="607"/>
        <v>55153</v>
      </c>
      <c r="CE2135" s="32">
        <f t="shared" si="608"/>
        <v>0</v>
      </c>
      <c r="CF2135" s="32">
        <f t="shared" si="609"/>
        <v>0</v>
      </c>
      <c r="CG2135" s="32" t="str">
        <f t="shared" si="610"/>
        <v/>
      </c>
      <c r="CH2135" s="32">
        <v>2130</v>
      </c>
      <c r="CI2135" s="32" t="s">
        <v>6</v>
      </c>
      <c r="CJ2135" s="32" t="str">
        <f t="shared" si="611"/>
        <v/>
      </c>
      <c r="CK2135" s="32" t="str">
        <f t="shared" si="612"/>
        <v/>
      </c>
      <c r="CL2135" s="32" t="str">
        <f t="shared" si="613"/>
        <v/>
      </c>
      <c r="CM2135" s="32" t="str">
        <f t="shared" si="614"/>
        <v/>
      </c>
      <c r="CN2135" s="32" t="str">
        <f t="shared" si="615"/>
        <v/>
      </c>
    </row>
    <row r="2136" spans="71:92" x14ac:dyDescent="0.3">
      <c r="BS2136" s="32" t="str">
        <f>IF(Kiadasi_kiseroiv!$K$2=BT2136,BV2136,"")</f>
        <v/>
      </c>
      <c r="BT2136" s="34" t="str">
        <f t="shared" si="598"/>
        <v/>
      </c>
      <c r="BU2136" s="32" t="str">
        <f t="shared" si="599"/>
        <v/>
      </c>
      <c r="BV2136" s="32" t="str">
        <f t="shared" si="600"/>
        <v/>
      </c>
      <c r="BW2136" s="32" t="str">
        <f t="shared" si="601"/>
        <v/>
      </c>
      <c r="BX2136" s="32" t="str">
        <f t="shared" si="602"/>
        <v/>
      </c>
      <c r="BY2136" s="32" t="str">
        <f t="shared" si="603"/>
        <v/>
      </c>
      <c r="BZ2136" s="32" t="str">
        <f t="shared" si="604"/>
        <v/>
      </c>
      <c r="CA2136" s="32" t="str">
        <f t="shared" si="605"/>
        <v/>
      </c>
      <c r="CB2136" s="33">
        <f>IF(COUNTIF($CD$7:CD2136,CD2136)=1,CD2136,CD2136+COUNTIF($CD$6:CD2135,CD2136))</f>
        <v>57282</v>
      </c>
      <c r="CC2136" s="34">
        <f t="shared" si="606"/>
        <v>55153</v>
      </c>
      <c r="CD2136" s="32">
        <f t="shared" si="607"/>
        <v>55153</v>
      </c>
      <c r="CE2136" s="32">
        <f t="shared" si="608"/>
        <v>0</v>
      </c>
      <c r="CF2136" s="32">
        <f t="shared" si="609"/>
        <v>0</v>
      </c>
      <c r="CG2136" s="32" t="str">
        <f t="shared" si="610"/>
        <v/>
      </c>
      <c r="CH2136" s="32">
        <v>2131</v>
      </c>
      <c r="CI2136" s="32" t="s">
        <v>6</v>
      </c>
      <c r="CJ2136" s="32" t="str">
        <f t="shared" si="611"/>
        <v/>
      </c>
      <c r="CK2136" s="32" t="str">
        <f t="shared" si="612"/>
        <v/>
      </c>
      <c r="CL2136" s="32" t="str">
        <f t="shared" si="613"/>
        <v/>
      </c>
      <c r="CM2136" s="32" t="str">
        <f t="shared" si="614"/>
        <v/>
      </c>
      <c r="CN2136" s="32" t="str">
        <f t="shared" si="615"/>
        <v/>
      </c>
    </row>
    <row r="2137" spans="71:92" x14ac:dyDescent="0.3">
      <c r="BS2137" s="32" t="str">
        <f>IF(Kiadasi_kiseroiv!$K$2=BT2137,BV2137,"")</f>
        <v/>
      </c>
      <c r="BT2137" s="34" t="str">
        <f t="shared" si="598"/>
        <v/>
      </c>
      <c r="BU2137" s="32" t="str">
        <f t="shared" si="599"/>
        <v/>
      </c>
      <c r="BV2137" s="32" t="str">
        <f t="shared" si="600"/>
        <v/>
      </c>
      <c r="BW2137" s="32" t="str">
        <f t="shared" si="601"/>
        <v/>
      </c>
      <c r="BX2137" s="32" t="str">
        <f t="shared" si="602"/>
        <v/>
      </c>
      <c r="BY2137" s="32" t="str">
        <f t="shared" si="603"/>
        <v/>
      </c>
      <c r="BZ2137" s="32" t="str">
        <f t="shared" si="604"/>
        <v/>
      </c>
      <c r="CA2137" s="32" t="str">
        <f t="shared" si="605"/>
        <v/>
      </c>
      <c r="CB2137" s="33">
        <f>IF(COUNTIF($CD$7:CD2137,CD2137)=1,CD2137,CD2137+COUNTIF($CD$6:CD2136,CD2137))</f>
        <v>57283</v>
      </c>
      <c r="CC2137" s="34">
        <f t="shared" si="606"/>
        <v>55153</v>
      </c>
      <c r="CD2137" s="32">
        <f t="shared" si="607"/>
        <v>55153</v>
      </c>
      <c r="CE2137" s="32">
        <f t="shared" si="608"/>
        <v>0</v>
      </c>
      <c r="CF2137" s="32">
        <f t="shared" si="609"/>
        <v>0</v>
      </c>
      <c r="CG2137" s="32" t="str">
        <f t="shared" si="610"/>
        <v/>
      </c>
      <c r="CH2137" s="32">
        <v>2132</v>
      </c>
      <c r="CI2137" s="32" t="s">
        <v>6</v>
      </c>
      <c r="CJ2137" s="32" t="str">
        <f t="shared" si="611"/>
        <v/>
      </c>
      <c r="CK2137" s="32" t="str">
        <f t="shared" si="612"/>
        <v/>
      </c>
      <c r="CL2137" s="32" t="str">
        <f t="shared" si="613"/>
        <v/>
      </c>
      <c r="CM2137" s="32" t="str">
        <f t="shared" si="614"/>
        <v/>
      </c>
      <c r="CN2137" s="32" t="str">
        <f t="shared" si="615"/>
        <v/>
      </c>
    </row>
    <row r="2138" spans="71:92" x14ac:dyDescent="0.3">
      <c r="BS2138" s="32" t="str">
        <f>IF(Kiadasi_kiseroiv!$K$2=BT2138,BV2138,"")</f>
        <v/>
      </c>
      <c r="BT2138" s="34" t="str">
        <f t="shared" si="598"/>
        <v/>
      </c>
      <c r="BU2138" s="32" t="str">
        <f t="shared" si="599"/>
        <v/>
      </c>
      <c r="BV2138" s="32" t="str">
        <f t="shared" si="600"/>
        <v/>
      </c>
      <c r="BW2138" s="32" t="str">
        <f t="shared" si="601"/>
        <v/>
      </c>
      <c r="BX2138" s="32" t="str">
        <f t="shared" si="602"/>
        <v/>
      </c>
      <c r="BY2138" s="32" t="str">
        <f t="shared" si="603"/>
        <v/>
      </c>
      <c r="BZ2138" s="32" t="str">
        <f t="shared" si="604"/>
        <v/>
      </c>
      <c r="CA2138" s="32" t="str">
        <f t="shared" si="605"/>
        <v/>
      </c>
      <c r="CB2138" s="33">
        <f>IF(COUNTIF($CD$7:CD2138,CD2138)=1,CD2138,CD2138+COUNTIF($CD$6:CD2137,CD2138))</f>
        <v>57284</v>
      </c>
      <c r="CC2138" s="34">
        <f t="shared" si="606"/>
        <v>55153</v>
      </c>
      <c r="CD2138" s="32">
        <f t="shared" si="607"/>
        <v>55153</v>
      </c>
      <c r="CE2138" s="32">
        <f t="shared" si="608"/>
        <v>0</v>
      </c>
      <c r="CF2138" s="32">
        <f t="shared" si="609"/>
        <v>0</v>
      </c>
      <c r="CG2138" s="32" t="str">
        <f t="shared" si="610"/>
        <v/>
      </c>
      <c r="CH2138" s="32">
        <v>2133</v>
      </c>
      <c r="CI2138" s="32" t="s">
        <v>6</v>
      </c>
      <c r="CJ2138" s="32" t="str">
        <f t="shared" si="611"/>
        <v/>
      </c>
      <c r="CK2138" s="32" t="str">
        <f t="shared" si="612"/>
        <v/>
      </c>
      <c r="CL2138" s="32" t="str">
        <f t="shared" si="613"/>
        <v/>
      </c>
      <c r="CM2138" s="32" t="str">
        <f t="shared" si="614"/>
        <v/>
      </c>
      <c r="CN2138" s="32" t="str">
        <f t="shared" si="615"/>
        <v/>
      </c>
    </row>
    <row r="2139" spans="71:92" x14ac:dyDescent="0.3">
      <c r="BS2139" s="32" t="str">
        <f>IF(Kiadasi_kiseroiv!$K$2=BT2139,BV2139,"")</f>
        <v/>
      </c>
      <c r="BT2139" s="34" t="str">
        <f t="shared" si="598"/>
        <v/>
      </c>
      <c r="BU2139" s="32" t="str">
        <f t="shared" si="599"/>
        <v/>
      </c>
      <c r="BV2139" s="32" t="str">
        <f t="shared" si="600"/>
        <v/>
      </c>
      <c r="BW2139" s="32" t="str">
        <f t="shared" si="601"/>
        <v/>
      </c>
      <c r="BX2139" s="32" t="str">
        <f t="shared" si="602"/>
        <v/>
      </c>
      <c r="BY2139" s="32" t="str">
        <f t="shared" si="603"/>
        <v/>
      </c>
      <c r="BZ2139" s="32" t="str">
        <f t="shared" si="604"/>
        <v/>
      </c>
      <c r="CA2139" s="32" t="str">
        <f t="shared" si="605"/>
        <v/>
      </c>
      <c r="CB2139" s="33">
        <f>IF(COUNTIF($CD$7:CD2139,CD2139)=1,CD2139,CD2139+COUNTIF($CD$6:CD2138,CD2139))</f>
        <v>57285</v>
      </c>
      <c r="CC2139" s="34">
        <f t="shared" si="606"/>
        <v>55153</v>
      </c>
      <c r="CD2139" s="32">
        <f t="shared" si="607"/>
        <v>55153</v>
      </c>
      <c r="CE2139" s="32">
        <f t="shared" si="608"/>
        <v>0</v>
      </c>
      <c r="CF2139" s="32">
        <f t="shared" si="609"/>
        <v>0</v>
      </c>
      <c r="CG2139" s="32" t="str">
        <f t="shared" si="610"/>
        <v/>
      </c>
      <c r="CH2139" s="32">
        <v>2134</v>
      </c>
      <c r="CI2139" s="32" t="s">
        <v>6</v>
      </c>
      <c r="CJ2139" s="32" t="str">
        <f t="shared" si="611"/>
        <v/>
      </c>
      <c r="CK2139" s="32" t="str">
        <f t="shared" si="612"/>
        <v/>
      </c>
      <c r="CL2139" s="32" t="str">
        <f t="shared" si="613"/>
        <v/>
      </c>
      <c r="CM2139" s="32" t="str">
        <f t="shared" si="614"/>
        <v/>
      </c>
      <c r="CN2139" s="32" t="str">
        <f t="shared" si="615"/>
        <v/>
      </c>
    </row>
    <row r="2140" spans="71:92" x14ac:dyDescent="0.3">
      <c r="BS2140" s="32" t="str">
        <f>IF(Kiadasi_kiseroiv!$K$2=BT2140,BV2140,"")</f>
        <v/>
      </c>
      <c r="BT2140" s="34" t="str">
        <f t="shared" si="598"/>
        <v/>
      </c>
      <c r="BU2140" s="32" t="str">
        <f t="shared" si="599"/>
        <v/>
      </c>
      <c r="BV2140" s="32" t="str">
        <f t="shared" si="600"/>
        <v/>
      </c>
      <c r="BW2140" s="32" t="str">
        <f t="shared" si="601"/>
        <v/>
      </c>
      <c r="BX2140" s="32" t="str">
        <f t="shared" si="602"/>
        <v/>
      </c>
      <c r="BY2140" s="32" t="str">
        <f t="shared" si="603"/>
        <v/>
      </c>
      <c r="BZ2140" s="32" t="str">
        <f t="shared" si="604"/>
        <v/>
      </c>
      <c r="CA2140" s="32" t="str">
        <f t="shared" si="605"/>
        <v/>
      </c>
      <c r="CB2140" s="33">
        <f>IF(COUNTIF($CD$7:CD2140,CD2140)=1,CD2140,CD2140+COUNTIF($CD$6:CD2139,CD2140))</f>
        <v>57286</v>
      </c>
      <c r="CC2140" s="34">
        <f t="shared" si="606"/>
        <v>55153</v>
      </c>
      <c r="CD2140" s="32">
        <f t="shared" si="607"/>
        <v>55153</v>
      </c>
      <c r="CE2140" s="32">
        <f t="shared" si="608"/>
        <v>0</v>
      </c>
      <c r="CF2140" s="32">
        <f t="shared" si="609"/>
        <v>0</v>
      </c>
      <c r="CG2140" s="32" t="str">
        <f t="shared" si="610"/>
        <v/>
      </c>
      <c r="CH2140" s="32">
        <v>2135</v>
      </c>
      <c r="CI2140" s="32" t="s">
        <v>6</v>
      </c>
      <c r="CJ2140" s="32" t="str">
        <f t="shared" si="611"/>
        <v/>
      </c>
      <c r="CK2140" s="32" t="str">
        <f t="shared" si="612"/>
        <v/>
      </c>
      <c r="CL2140" s="32" t="str">
        <f t="shared" si="613"/>
        <v/>
      </c>
      <c r="CM2140" s="32" t="str">
        <f t="shared" si="614"/>
        <v/>
      </c>
      <c r="CN2140" s="32" t="str">
        <f t="shared" si="615"/>
        <v/>
      </c>
    </row>
    <row r="2141" spans="71:92" x14ac:dyDescent="0.3">
      <c r="BS2141" s="32" t="str">
        <f>IF(Kiadasi_kiseroiv!$K$2=BT2141,BV2141,"")</f>
        <v/>
      </c>
      <c r="BT2141" s="34" t="str">
        <f t="shared" si="598"/>
        <v/>
      </c>
      <c r="BU2141" s="32" t="str">
        <f t="shared" si="599"/>
        <v/>
      </c>
      <c r="BV2141" s="32" t="str">
        <f t="shared" si="600"/>
        <v/>
      </c>
      <c r="BW2141" s="32" t="str">
        <f t="shared" si="601"/>
        <v/>
      </c>
      <c r="BX2141" s="32" t="str">
        <f t="shared" si="602"/>
        <v/>
      </c>
      <c r="BY2141" s="32" t="str">
        <f t="shared" si="603"/>
        <v/>
      </c>
      <c r="BZ2141" s="32" t="str">
        <f t="shared" si="604"/>
        <v/>
      </c>
      <c r="CA2141" s="32" t="str">
        <f t="shared" si="605"/>
        <v/>
      </c>
      <c r="CB2141" s="33">
        <f>IF(COUNTIF($CD$7:CD2141,CD2141)=1,CD2141,CD2141+COUNTIF($CD$6:CD2140,CD2141))</f>
        <v>57287</v>
      </c>
      <c r="CC2141" s="34">
        <f t="shared" si="606"/>
        <v>55153</v>
      </c>
      <c r="CD2141" s="32">
        <f t="shared" si="607"/>
        <v>55153</v>
      </c>
      <c r="CE2141" s="32">
        <f t="shared" si="608"/>
        <v>0</v>
      </c>
      <c r="CF2141" s="32">
        <f t="shared" si="609"/>
        <v>0</v>
      </c>
      <c r="CG2141" s="32" t="str">
        <f t="shared" si="610"/>
        <v/>
      </c>
      <c r="CH2141" s="32">
        <v>2136</v>
      </c>
      <c r="CI2141" s="32" t="s">
        <v>6</v>
      </c>
      <c r="CJ2141" s="32" t="str">
        <f t="shared" si="611"/>
        <v/>
      </c>
      <c r="CK2141" s="32" t="str">
        <f t="shared" si="612"/>
        <v/>
      </c>
      <c r="CL2141" s="32" t="str">
        <f t="shared" si="613"/>
        <v/>
      </c>
      <c r="CM2141" s="32" t="str">
        <f t="shared" si="614"/>
        <v/>
      </c>
      <c r="CN2141" s="32" t="str">
        <f t="shared" si="615"/>
        <v/>
      </c>
    </row>
    <row r="2142" spans="71:92" x14ac:dyDescent="0.3">
      <c r="BS2142" s="32" t="str">
        <f>IF(Kiadasi_kiseroiv!$K$2=BT2142,BV2142,"")</f>
        <v/>
      </c>
      <c r="BT2142" s="34" t="str">
        <f t="shared" si="598"/>
        <v/>
      </c>
      <c r="BU2142" s="32" t="str">
        <f t="shared" si="599"/>
        <v/>
      </c>
      <c r="BV2142" s="32" t="str">
        <f t="shared" si="600"/>
        <v/>
      </c>
      <c r="BW2142" s="32" t="str">
        <f t="shared" si="601"/>
        <v/>
      </c>
      <c r="BX2142" s="32" t="str">
        <f t="shared" si="602"/>
        <v/>
      </c>
      <c r="BY2142" s="32" t="str">
        <f t="shared" si="603"/>
        <v/>
      </c>
      <c r="BZ2142" s="32" t="str">
        <f t="shared" si="604"/>
        <v/>
      </c>
      <c r="CA2142" s="32" t="str">
        <f t="shared" si="605"/>
        <v/>
      </c>
      <c r="CB2142" s="33">
        <f>IF(COUNTIF($CD$7:CD2142,CD2142)=1,CD2142,CD2142+COUNTIF($CD$6:CD2141,CD2142))</f>
        <v>57288</v>
      </c>
      <c r="CC2142" s="34">
        <f t="shared" si="606"/>
        <v>55153</v>
      </c>
      <c r="CD2142" s="32">
        <f t="shared" si="607"/>
        <v>55153</v>
      </c>
      <c r="CE2142" s="32">
        <f t="shared" si="608"/>
        <v>0</v>
      </c>
      <c r="CF2142" s="32">
        <f t="shared" si="609"/>
        <v>0</v>
      </c>
      <c r="CG2142" s="32" t="str">
        <f t="shared" si="610"/>
        <v/>
      </c>
      <c r="CH2142" s="32">
        <v>2137</v>
      </c>
      <c r="CI2142" s="32" t="s">
        <v>6</v>
      </c>
      <c r="CJ2142" s="32" t="str">
        <f t="shared" si="611"/>
        <v/>
      </c>
      <c r="CK2142" s="32" t="str">
        <f t="shared" si="612"/>
        <v/>
      </c>
      <c r="CL2142" s="32" t="str">
        <f t="shared" si="613"/>
        <v/>
      </c>
      <c r="CM2142" s="32" t="str">
        <f t="shared" si="614"/>
        <v/>
      </c>
      <c r="CN2142" s="32" t="str">
        <f t="shared" si="615"/>
        <v/>
      </c>
    </row>
    <row r="2143" spans="71:92" x14ac:dyDescent="0.3">
      <c r="BS2143" s="32" t="str">
        <f>IF(Kiadasi_kiseroiv!$K$2=BT2143,BV2143,"")</f>
        <v/>
      </c>
      <c r="BT2143" s="34" t="str">
        <f t="shared" si="598"/>
        <v/>
      </c>
      <c r="BU2143" s="32" t="str">
        <f t="shared" si="599"/>
        <v/>
      </c>
      <c r="BV2143" s="32" t="str">
        <f t="shared" si="600"/>
        <v/>
      </c>
      <c r="BW2143" s="32" t="str">
        <f t="shared" si="601"/>
        <v/>
      </c>
      <c r="BX2143" s="32" t="str">
        <f t="shared" si="602"/>
        <v/>
      </c>
      <c r="BY2143" s="32" t="str">
        <f t="shared" si="603"/>
        <v/>
      </c>
      <c r="BZ2143" s="32" t="str">
        <f t="shared" si="604"/>
        <v/>
      </c>
      <c r="CA2143" s="32" t="str">
        <f t="shared" si="605"/>
        <v/>
      </c>
      <c r="CB2143" s="33">
        <f>IF(COUNTIF($CD$7:CD2143,CD2143)=1,CD2143,CD2143+COUNTIF($CD$6:CD2142,CD2143))</f>
        <v>57289</v>
      </c>
      <c r="CC2143" s="34">
        <f t="shared" si="606"/>
        <v>55153</v>
      </c>
      <c r="CD2143" s="32">
        <f t="shared" si="607"/>
        <v>55153</v>
      </c>
      <c r="CE2143" s="32">
        <f t="shared" si="608"/>
        <v>0</v>
      </c>
      <c r="CF2143" s="32">
        <f t="shared" si="609"/>
        <v>0</v>
      </c>
      <c r="CG2143" s="32" t="str">
        <f t="shared" si="610"/>
        <v/>
      </c>
      <c r="CH2143" s="32">
        <v>2138</v>
      </c>
      <c r="CI2143" s="32" t="s">
        <v>6</v>
      </c>
      <c r="CJ2143" s="32" t="str">
        <f t="shared" si="611"/>
        <v/>
      </c>
      <c r="CK2143" s="32" t="str">
        <f t="shared" si="612"/>
        <v/>
      </c>
      <c r="CL2143" s="32" t="str">
        <f t="shared" si="613"/>
        <v/>
      </c>
      <c r="CM2143" s="32" t="str">
        <f t="shared" si="614"/>
        <v/>
      </c>
      <c r="CN2143" s="32" t="str">
        <f t="shared" si="615"/>
        <v/>
      </c>
    </row>
    <row r="2144" spans="71:92" x14ac:dyDescent="0.3">
      <c r="BS2144" s="32" t="str">
        <f>IF(Kiadasi_kiseroiv!$K$2=BT2144,BV2144,"")</f>
        <v/>
      </c>
      <c r="BT2144" s="34" t="str">
        <f t="shared" si="598"/>
        <v/>
      </c>
      <c r="BU2144" s="32" t="str">
        <f t="shared" si="599"/>
        <v/>
      </c>
      <c r="BV2144" s="32" t="str">
        <f t="shared" si="600"/>
        <v/>
      </c>
      <c r="BW2144" s="32" t="str">
        <f t="shared" si="601"/>
        <v/>
      </c>
      <c r="BX2144" s="32" t="str">
        <f t="shared" si="602"/>
        <v/>
      </c>
      <c r="BY2144" s="32" t="str">
        <f t="shared" si="603"/>
        <v/>
      </c>
      <c r="BZ2144" s="32" t="str">
        <f t="shared" si="604"/>
        <v/>
      </c>
      <c r="CA2144" s="32" t="str">
        <f t="shared" si="605"/>
        <v/>
      </c>
      <c r="CB2144" s="33">
        <f>IF(COUNTIF($CD$7:CD2144,CD2144)=1,CD2144,CD2144+COUNTIF($CD$6:CD2143,CD2144))</f>
        <v>57290</v>
      </c>
      <c r="CC2144" s="34">
        <f t="shared" si="606"/>
        <v>55153</v>
      </c>
      <c r="CD2144" s="32">
        <f t="shared" si="607"/>
        <v>55153</v>
      </c>
      <c r="CE2144" s="32">
        <f t="shared" si="608"/>
        <v>0</v>
      </c>
      <c r="CF2144" s="32">
        <f t="shared" si="609"/>
        <v>0</v>
      </c>
      <c r="CG2144" s="32" t="str">
        <f t="shared" si="610"/>
        <v/>
      </c>
      <c r="CH2144" s="32">
        <v>2139</v>
      </c>
      <c r="CI2144" s="32" t="s">
        <v>6</v>
      </c>
      <c r="CJ2144" s="32" t="str">
        <f t="shared" si="611"/>
        <v/>
      </c>
      <c r="CK2144" s="32" t="str">
        <f t="shared" si="612"/>
        <v/>
      </c>
      <c r="CL2144" s="32" t="str">
        <f t="shared" si="613"/>
        <v/>
      </c>
      <c r="CM2144" s="32" t="str">
        <f t="shared" si="614"/>
        <v/>
      </c>
      <c r="CN2144" s="32" t="str">
        <f t="shared" si="615"/>
        <v/>
      </c>
    </row>
    <row r="2145" spans="71:92" x14ac:dyDescent="0.3">
      <c r="BS2145" s="32" t="str">
        <f>IF(Kiadasi_kiseroiv!$K$2=BT2145,BV2145,"")</f>
        <v/>
      </c>
      <c r="BT2145" s="34" t="str">
        <f t="shared" si="598"/>
        <v/>
      </c>
      <c r="BU2145" s="32" t="str">
        <f t="shared" si="599"/>
        <v/>
      </c>
      <c r="BV2145" s="32" t="str">
        <f t="shared" si="600"/>
        <v/>
      </c>
      <c r="BW2145" s="32" t="str">
        <f t="shared" si="601"/>
        <v/>
      </c>
      <c r="BX2145" s="32" t="str">
        <f t="shared" si="602"/>
        <v/>
      </c>
      <c r="BY2145" s="32" t="str">
        <f t="shared" si="603"/>
        <v/>
      </c>
      <c r="BZ2145" s="32" t="str">
        <f t="shared" si="604"/>
        <v/>
      </c>
      <c r="CA2145" s="32" t="str">
        <f t="shared" si="605"/>
        <v/>
      </c>
      <c r="CB2145" s="33">
        <f>IF(COUNTIF($CD$7:CD2145,CD2145)=1,CD2145,CD2145+COUNTIF($CD$6:CD2144,CD2145))</f>
        <v>57291</v>
      </c>
      <c r="CC2145" s="34">
        <f t="shared" si="606"/>
        <v>55153</v>
      </c>
      <c r="CD2145" s="32">
        <f t="shared" si="607"/>
        <v>55153</v>
      </c>
      <c r="CE2145" s="32">
        <f t="shared" si="608"/>
        <v>0</v>
      </c>
      <c r="CF2145" s="32">
        <f t="shared" si="609"/>
        <v>0</v>
      </c>
      <c r="CG2145" s="32" t="str">
        <f t="shared" si="610"/>
        <v/>
      </c>
      <c r="CH2145" s="32">
        <v>2140</v>
      </c>
      <c r="CI2145" s="32" t="s">
        <v>6</v>
      </c>
      <c r="CJ2145" s="32" t="str">
        <f t="shared" si="611"/>
        <v/>
      </c>
      <c r="CK2145" s="32" t="str">
        <f t="shared" si="612"/>
        <v/>
      </c>
      <c r="CL2145" s="32" t="str">
        <f t="shared" si="613"/>
        <v/>
      </c>
      <c r="CM2145" s="32" t="str">
        <f t="shared" si="614"/>
        <v/>
      </c>
      <c r="CN2145" s="32" t="str">
        <f t="shared" si="615"/>
        <v/>
      </c>
    </row>
    <row r="2146" spans="71:92" x14ac:dyDescent="0.3">
      <c r="BS2146" s="32" t="str">
        <f>IF(Kiadasi_kiseroiv!$K$2=BT2146,BV2146,"")</f>
        <v/>
      </c>
      <c r="BT2146" s="34" t="str">
        <f t="shared" si="598"/>
        <v/>
      </c>
      <c r="BU2146" s="32" t="str">
        <f t="shared" si="599"/>
        <v/>
      </c>
      <c r="BV2146" s="32" t="str">
        <f t="shared" si="600"/>
        <v/>
      </c>
      <c r="BW2146" s="32" t="str">
        <f t="shared" si="601"/>
        <v/>
      </c>
      <c r="BX2146" s="32" t="str">
        <f t="shared" si="602"/>
        <v/>
      </c>
      <c r="BY2146" s="32" t="str">
        <f t="shared" si="603"/>
        <v/>
      </c>
      <c r="BZ2146" s="32" t="str">
        <f t="shared" si="604"/>
        <v/>
      </c>
      <c r="CA2146" s="32" t="str">
        <f t="shared" si="605"/>
        <v/>
      </c>
      <c r="CB2146" s="33">
        <f>IF(COUNTIF($CD$7:CD2146,CD2146)=1,CD2146,CD2146+COUNTIF($CD$6:CD2145,CD2146))</f>
        <v>57292</v>
      </c>
      <c r="CC2146" s="34">
        <f t="shared" si="606"/>
        <v>55153</v>
      </c>
      <c r="CD2146" s="32">
        <f t="shared" si="607"/>
        <v>55153</v>
      </c>
      <c r="CE2146" s="32">
        <f t="shared" si="608"/>
        <v>0</v>
      </c>
      <c r="CF2146" s="32">
        <f t="shared" si="609"/>
        <v>0</v>
      </c>
      <c r="CG2146" s="32" t="str">
        <f t="shared" si="610"/>
        <v/>
      </c>
      <c r="CH2146" s="32">
        <v>2141</v>
      </c>
      <c r="CI2146" s="32" t="s">
        <v>6</v>
      </c>
      <c r="CJ2146" s="32" t="str">
        <f t="shared" si="611"/>
        <v/>
      </c>
      <c r="CK2146" s="32" t="str">
        <f t="shared" si="612"/>
        <v/>
      </c>
      <c r="CL2146" s="32" t="str">
        <f t="shared" si="613"/>
        <v/>
      </c>
      <c r="CM2146" s="32" t="str">
        <f t="shared" si="614"/>
        <v/>
      </c>
      <c r="CN2146" s="32" t="str">
        <f t="shared" si="615"/>
        <v/>
      </c>
    </row>
    <row r="2147" spans="71:92" x14ac:dyDescent="0.3">
      <c r="BS2147" s="32" t="str">
        <f>IF(Kiadasi_kiseroiv!$K$2=BT2147,BV2147,"")</f>
        <v/>
      </c>
      <c r="BT2147" s="34" t="str">
        <f t="shared" si="598"/>
        <v/>
      </c>
      <c r="BU2147" s="32" t="str">
        <f t="shared" si="599"/>
        <v/>
      </c>
      <c r="BV2147" s="32" t="str">
        <f t="shared" si="600"/>
        <v/>
      </c>
      <c r="BW2147" s="32" t="str">
        <f t="shared" si="601"/>
        <v/>
      </c>
      <c r="BX2147" s="32" t="str">
        <f t="shared" si="602"/>
        <v/>
      </c>
      <c r="BY2147" s="32" t="str">
        <f t="shared" si="603"/>
        <v/>
      </c>
      <c r="BZ2147" s="32" t="str">
        <f t="shared" si="604"/>
        <v/>
      </c>
      <c r="CA2147" s="32" t="str">
        <f t="shared" si="605"/>
        <v/>
      </c>
      <c r="CB2147" s="33">
        <f>IF(COUNTIF($CD$7:CD2147,CD2147)=1,CD2147,CD2147+COUNTIF($CD$6:CD2146,CD2147))</f>
        <v>57293</v>
      </c>
      <c r="CC2147" s="34">
        <f t="shared" si="606"/>
        <v>55153</v>
      </c>
      <c r="CD2147" s="32">
        <f t="shared" si="607"/>
        <v>55153</v>
      </c>
      <c r="CE2147" s="32">
        <f t="shared" si="608"/>
        <v>0</v>
      </c>
      <c r="CF2147" s="32">
        <f t="shared" si="609"/>
        <v>0</v>
      </c>
      <c r="CG2147" s="32" t="str">
        <f t="shared" si="610"/>
        <v/>
      </c>
      <c r="CH2147" s="32">
        <v>2142</v>
      </c>
      <c r="CI2147" s="32" t="s">
        <v>6</v>
      </c>
      <c r="CJ2147" s="32" t="str">
        <f t="shared" si="611"/>
        <v/>
      </c>
      <c r="CK2147" s="32" t="str">
        <f t="shared" si="612"/>
        <v/>
      </c>
      <c r="CL2147" s="32" t="str">
        <f t="shared" si="613"/>
        <v/>
      </c>
      <c r="CM2147" s="32" t="str">
        <f t="shared" si="614"/>
        <v/>
      </c>
      <c r="CN2147" s="32" t="str">
        <f t="shared" si="615"/>
        <v/>
      </c>
    </row>
    <row r="2148" spans="71:92" x14ac:dyDescent="0.3">
      <c r="BS2148" s="32" t="str">
        <f>IF(Kiadasi_kiseroiv!$K$2=BT2148,BV2148,"")</f>
        <v/>
      </c>
      <c r="BT2148" s="34" t="str">
        <f t="shared" si="598"/>
        <v/>
      </c>
      <c r="BU2148" s="32" t="str">
        <f t="shared" si="599"/>
        <v/>
      </c>
      <c r="BV2148" s="32" t="str">
        <f t="shared" si="600"/>
        <v/>
      </c>
      <c r="BW2148" s="32" t="str">
        <f t="shared" si="601"/>
        <v/>
      </c>
      <c r="BX2148" s="32" t="str">
        <f t="shared" si="602"/>
        <v/>
      </c>
      <c r="BY2148" s="32" t="str">
        <f t="shared" si="603"/>
        <v/>
      </c>
      <c r="BZ2148" s="32" t="str">
        <f t="shared" si="604"/>
        <v/>
      </c>
      <c r="CA2148" s="32" t="str">
        <f t="shared" si="605"/>
        <v/>
      </c>
      <c r="CB2148" s="33">
        <f>IF(COUNTIF($CD$7:CD2148,CD2148)=1,CD2148,CD2148+COUNTIF($CD$6:CD2147,CD2148))</f>
        <v>57294</v>
      </c>
      <c r="CC2148" s="34">
        <f t="shared" si="606"/>
        <v>55153</v>
      </c>
      <c r="CD2148" s="32">
        <f t="shared" si="607"/>
        <v>55153</v>
      </c>
      <c r="CE2148" s="32">
        <f t="shared" si="608"/>
        <v>0</v>
      </c>
      <c r="CF2148" s="32">
        <f t="shared" si="609"/>
        <v>0</v>
      </c>
      <c r="CG2148" s="32" t="str">
        <f t="shared" si="610"/>
        <v/>
      </c>
      <c r="CH2148" s="32">
        <v>2143</v>
      </c>
      <c r="CI2148" s="32" t="s">
        <v>6</v>
      </c>
      <c r="CJ2148" s="32" t="str">
        <f t="shared" si="611"/>
        <v/>
      </c>
      <c r="CK2148" s="32" t="str">
        <f t="shared" si="612"/>
        <v/>
      </c>
      <c r="CL2148" s="32" t="str">
        <f t="shared" si="613"/>
        <v/>
      </c>
      <c r="CM2148" s="32" t="str">
        <f t="shared" si="614"/>
        <v/>
      </c>
      <c r="CN2148" s="32" t="str">
        <f t="shared" si="615"/>
        <v/>
      </c>
    </row>
    <row r="2149" spans="71:92" x14ac:dyDescent="0.3">
      <c r="BS2149" s="32" t="str">
        <f>IF(Kiadasi_kiseroiv!$K$2=BT2149,BV2149,"")</f>
        <v/>
      </c>
      <c r="BT2149" s="34" t="str">
        <f t="shared" si="598"/>
        <v/>
      </c>
      <c r="BU2149" s="32" t="str">
        <f t="shared" si="599"/>
        <v/>
      </c>
      <c r="BV2149" s="32" t="str">
        <f t="shared" si="600"/>
        <v/>
      </c>
      <c r="BW2149" s="32" t="str">
        <f t="shared" si="601"/>
        <v/>
      </c>
      <c r="BX2149" s="32" t="str">
        <f t="shared" si="602"/>
        <v/>
      </c>
      <c r="BY2149" s="32" t="str">
        <f t="shared" si="603"/>
        <v/>
      </c>
      <c r="BZ2149" s="32" t="str">
        <f t="shared" si="604"/>
        <v/>
      </c>
      <c r="CA2149" s="32" t="str">
        <f t="shared" si="605"/>
        <v/>
      </c>
      <c r="CB2149" s="33">
        <f>IF(COUNTIF($CD$7:CD2149,CD2149)=1,CD2149,CD2149+COUNTIF($CD$6:CD2148,CD2149))</f>
        <v>57295</v>
      </c>
      <c r="CC2149" s="34">
        <f t="shared" si="606"/>
        <v>55153</v>
      </c>
      <c r="CD2149" s="32">
        <f t="shared" si="607"/>
        <v>55153</v>
      </c>
      <c r="CE2149" s="32">
        <f t="shared" si="608"/>
        <v>0</v>
      </c>
      <c r="CF2149" s="32">
        <f t="shared" si="609"/>
        <v>0</v>
      </c>
      <c r="CG2149" s="32" t="str">
        <f t="shared" si="610"/>
        <v/>
      </c>
      <c r="CH2149" s="32">
        <v>2144</v>
      </c>
      <c r="CI2149" s="32" t="s">
        <v>6</v>
      </c>
      <c r="CJ2149" s="32" t="str">
        <f t="shared" si="611"/>
        <v/>
      </c>
      <c r="CK2149" s="32" t="str">
        <f t="shared" si="612"/>
        <v/>
      </c>
      <c r="CL2149" s="32" t="str">
        <f t="shared" si="613"/>
        <v/>
      </c>
      <c r="CM2149" s="32" t="str">
        <f t="shared" si="614"/>
        <v/>
      </c>
      <c r="CN2149" s="32" t="str">
        <f t="shared" si="615"/>
        <v/>
      </c>
    </row>
    <row r="2150" spans="71:92" x14ac:dyDescent="0.3">
      <c r="BS2150" s="32" t="str">
        <f>IF(Kiadasi_kiseroiv!$K$2=BT2150,BV2150,"")</f>
        <v/>
      </c>
      <c r="BT2150" s="34" t="str">
        <f t="shared" si="598"/>
        <v/>
      </c>
      <c r="BU2150" s="32" t="str">
        <f t="shared" si="599"/>
        <v/>
      </c>
      <c r="BV2150" s="32" t="str">
        <f t="shared" si="600"/>
        <v/>
      </c>
      <c r="BW2150" s="32" t="str">
        <f t="shared" si="601"/>
        <v/>
      </c>
      <c r="BX2150" s="32" t="str">
        <f t="shared" si="602"/>
        <v/>
      </c>
      <c r="BY2150" s="32" t="str">
        <f t="shared" si="603"/>
        <v/>
      </c>
      <c r="BZ2150" s="32" t="str">
        <f t="shared" si="604"/>
        <v/>
      </c>
      <c r="CA2150" s="32" t="str">
        <f t="shared" si="605"/>
        <v/>
      </c>
      <c r="CB2150" s="33">
        <f>IF(COUNTIF($CD$7:CD2150,CD2150)=1,CD2150,CD2150+COUNTIF($CD$6:CD2149,CD2150))</f>
        <v>57296</v>
      </c>
      <c r="CC2150" s="34">
        <f t="shared" si="606"/>
        <v>55153</v>
      </c>
      <c r="CD2150" s="32">
        <f t="shared" si="607"/>
        <v>55153</v>
      </c>
      <c r="CE2150" s="32">
        <f t="shared" si="608"/>
        <v>0</v>
      </c>
      <c r="CF2150" s="32">
        <f t="shared" si="609"/>
        <v>0</v>
      </c>
      <c r="CG2150" s="32" t="str">
        <f t="shared" si="610"/>
        <v/>
      </c>
      <c r="CH2150" s="32">
        <v>2145</v>
      </c>
      <c r="CI2150" s="32" t="s">
        <v>6</v>
      </c>
      <c r="CJ2150" s="32" t="str">
        <f t="shared" si="611"/>
        <v/>
      </c>
      <c r="CK2150" s="32" t="str">
        <f t="shared" si="612"/>
        <v/>
      </c>
      <c r="CL2150" s="32" t="str">
        <f t="shared" si="613"/>
        <v/>
      </c>
      <c r="CM2150" s="32" t="str">
        <f t="shared" si="614"/>
        <v/>
      </c>
      <c r="CN2150" s="32" t="str">
        <f t="shared" si="615"/>
        <v/>
      </c>
    </row>
    <row r="2151" spans="71:92" x14ac:dyDescent="0.3">
      <c r="BS2151" s="32" t="str">
        <f>IF(Kiadasi_kiseroiv!$K$2=BT2151,BV2151,"")</f>
        <v/>
      </c>
      <c r="BT2151" s="34" t="str">
        <f t="shared" si="598"/>
        <v/>
      </c>
      <c r="BU2151" s="32" t="str">
        <f t="shared" si="599"/>
        <v/>
      </c>
      <c r="BV2151" s="32" t="str">
        <f t="shared" si="600"/>
        <v/>
      </c>
      <c r="BW2151" s="32" t="str">
        <f t="shared" si="601"/>
        <v/>
      </c>
      <c r="BX2151" s="32" t="str">
        <f t="shared" si="602"/>
        <v/>
      </c>
      <c r="BY2151" s="32" t="str">
        <f t="shared" si="603"/>
        <v/>
      </c>
      <c r="BZ2151" s="32" t="str">
        <f t="shared" si="604"/>
        <v/>
      </c>
      <c r="CA2151" s="32" t="str">
        <f t="shared" si="605"/>
        <v/>
      </c>
      <c r="CB2151" s="33">
        <f>IF(COUNTIF($CD$7:CD2151,CD2151)=1,CD2151,CD2151+COUNTIF($CD$6:CD2150,CD2151))</f>
        <v>57297</v>
      </c>
      <c r="CC2151" s="34">
        <f t="shared" si="606"/>
        <v>55153</v>
      </c>
      <c r="CD2151" s="32">
        <f t="shared" si="607"/>
        <v>55153</v>
      </c>
      <c r="CE2151" s="32">
        <f t="shared" si="608"/>
        <v>0</v>
      </c>
      <c r="CF2151" s="32">
        <f t="shared" si="609"/>
        <v>0</v>
      </c>
      <c r="CG2151" s="32" t="str">
        <f t="shared" si="610"/>
        <v/>
      </c>
      <c r="CH2151" s="32">
        <v>2146</v>
      </c>
      <c r="CI2151" s="32" t="s">
        <v>6</v>
      </c>
      <c r="CJ2151" s="32" t="str">
        <f t="shared" si="611"/>
        <v/>
      </c>
      <c r="CK2151" s="32" t="str">
        <f t="shared" si="612"/>
        <v/>
      </c>
      <c r="CL2151" s="32" t="str">
        <f t="shared" si="613"/>
        <v/>
      </c>
      <c r="CM2151" s="32" t="str">
        <f t="shared" si="614"/>
        <v/>
      </c>
      <c r="CN2151" s="32" t="str">
        <f t="shared" si="615"/>
        <v/>
      </c>
    </row>
    <row r="2152" spans="71:92" x14ac:dyDescent="0.3">
      <c r="BS2152" s="32" t="str">
        <f>IF(Kiadasi_kiseroiv!$K$2=BT2152,BV2152,"")</f>
        <v/>
      </c>
      <c r="BT2152" s="34" t="str">
        <f t="shared" si="598"/>
        <v/>
      </c>
      <c r="BU2152" s="32" t="str">
        <f t="shared" si="599"/>
        <v/>
      </c>
      <c r="BV2152" s="32" t="str">
        <f t="shared" si="600"/>
        <v/>
      </c>
      <c r="BW2152" s="32" t="str">
        <f t="shared" si="601"/>
        <v/>
      </c>
      <c r="BX2152" s="32" t="str">
        <f t="shared" si="602"/>
        <v/>
      </c>
      <c r="BY2152" s="32" t="str">
        <f t="shared" si="603"/>
        <v/>
      </c>
      <c r="BZ2152" s="32" t="str">
        <f t="shared" si="604"/>
        <v/>
      </c>
      <c r="CA2152" s="32" t="str">
        <f t="shared" si="605"/>
        <v/>
      </c>
      <c r="CB2152" s="33">
        <f>IF(COUNTIF($CD$7:CD2152,CD2152)=1,CD2152,CD2152+COUNTIF($CD$6:CD2151,CD2152))</f>
        <v>57298</v>
      </c>
      <c r="CC2152" s="34">
        <f t="shared" si="606"/>
        <v>55153</v>
      </c>
      <c r="CD2152" s="32">
        <f t="shared" si="607"/>
        <v>55153</v>
      </c>
      <c r="CE2152" s="32">
        <f t="shared" si="608"/>
        <v>0</v>
      </c>
      <c r="CF2152" s="32">
        <f t="shared" si="609"/>
        <v>0</v>
      </c>
      <c r="CG2152" s="32" t="str">
        <f t="shared" si="610"/>
        <v/>
      </c>
      <c r="CH2152" s="32">
        <v>2147</v>
      </c>
      <c r="CI2152" s="32" t="s">
        <v>6</v>
      </c>
      <c r="CJ2152" s="32" t="str">
        <f t="shared" si="611"/>
        <v/>
      </c>
      <c r="CK2152" s="32" t="str">
        <f t="shared" si="612"/>
        <v/>
      </c>
      <c r="CL2152" s="32" t="str">
        <f t="shared" si="613"/>
        <v/>
      </c>
      <c r="CM2152" s="32" t="str">
        <f t="shared" si="614"/>
        <v/>
      </c>
      <c r="CN2152" s="32" t="str">
        <f t="shared" si="615"/>
        <v/>
      </c>
    </row>
    <row r="2153" spans="71:92" x14ac:dyDescent="0.3">
      <c r="BS2153" s="32" t="str">
        <f>IF(Kiadasi_kiseroiv!$K$2=BT2153,BV2153,"")</f>
        <v/>
      </c>
      <c r="BT2153" s="34" t="str">
        <f t="shared" ref="BT2153:BT2216" si="616">IF(AND($BT$4=CI2153,BU2153&lt;&gt;""),CC2153,"")</f>
        <v/>
      </c>
      <c r="BU2153" s="32" t="str">
        <f t="shared" ref="BU2153:BU2216" si="617">IF(AND($BU$1=CI2153,ISERROR(VLOOKUP(CG2153,Kisiv,2,FALSE))=FALSE),CB2153,"")</f>
        <v/>
      </c>
      <c r="BV2153" s="32" t="str">
        <f t="shared" ref="BV2153:BV2216" si="618">IF(BU2153&lt;&gt;"",RANK(BU2153,$BU$7:$BU$33000,1),"")</f>
        <v/>
      </c>
      <c r="BW2153" s="32" t="str">
        <f t="shared" ref="BW2153:BW2216" si="619">IF(CC2153&lt;min,$BW$2,IF(CC2153&lt;=max,CG2153,""))</f>
        <v/>
      </c>
      <c r="BX2153" s="32" t="str">
        <f t="shared" ref="BX2153:BX2216" si="620">IF(AND(OR($BX$1=0,$BX$1=CG2153),OR($BX$2=0,IF(ISERROR(SEARCH($BX$2,CJ2153&amp;CK2153&amp;CL2153,1)),FALSE,TRUE))),CB2153,"")</f>
        <v/>
      </c>
      <c r="BY2153" s="32" t="str">
        <f t="shared" ref="BY2153:BY2216" si="621">IF(AND(BX2153&lt;&gt;"",CC2153&lt;&gt;$CD$2),RANK(BX2153,$BX$7:$BX$33000,1),"")</f>
        <v/>
      </c>
      <c r="BZ2153" s="32" t="str">
        <f t="shared" ref="BZ2153:BZ2216" si="622">IF(AND(CC2153&lt;$BZ$2,CI2153=$BZ$4),$BZ$5,IF(AND(CC2153&lt;=$BZ$3,CI2153=$BZ$4),CB2153,""))</f>
        <v/>
      </c>
      <c r="CA2153" s="32" t="str">
        <f t="shared" ref="CA2153:CA2216" si="623">IF(AND(BZ2153&lt;&gt;"",BZ2153&lt;&gt;$BZ$5),RANK(BZ2153,$BZ$7:$BZ$33000,1),"")</f>
        <v/>
      </c>
      <c r="CB2153" s="33">
        <f>IF(COUNTIF($CD$7:CD2153,CD2153)=1,CD2153,CD2153+COUNTIF($CD$6:CD2152,CD2153))</f>
        <v>57299</v>
      </c>
      <c r="CC2153" s="34">
        <f t="shared" ref="CC2153:CC2216" si="624">IF(INDEX(Kassza,CH2153,1)&lt;&gt;1,INDEX(Kassza,CH2153,1),$CD$2)</f>
        <v>55153</v>
      </c>
      <c r="CD2153" s="32">
        <f t="shared" ref="CD2153:CD2216" si="625">IF(CC2153&lt;&gt;$CD$2,RANK(CC2153,$CC$7:$CC$33000,1),$CD$2)</f>
        <v>55153</v>
      </c>
      <c r="CE2153" s="32">
        <f t="shared" ref="CE2153:CE2216" si="626">INDEX(Kassza,CH2153,6)</f>
        <v>0</v>
      </c>
      <c r="CF2153" s="32">
        <f t="shared" ref="CF2153:CF2216" si="627">INDEX(Kassza,CH2153,8)</f>
        <v>0</v>
      </c>
      <c r="CG2153" s="32" t="str">
        <f t="shared" ref="CG2153:CG2216" si="628">INDEX(Kassza,CH2153,7)&amp;INDEX(Kassza,CH2153,9)</f>
        <v/>
      </c>
      <c r="CH2153" s="32">
        <v>2148</v>
      </c>
      <c r="CI2153" s="32" t="s">
        <v>6</v>
      </c>
      <c r="CJ2153" s="32" t="str">
        <f t="shared" ref="CJ2153:CJ2216" si="629">IF(INDEX(Kassza,CH2153,5)&lt;&gt;0,INDEX(Kassza,CH2153,5),"")</f>
        <v/>
      </c>
      <c r="CK2153" s="32" t="str">
        <f t="shared" ref="CK2153:CK2216" si="630">IF(INDEX(Kassza,CH2153,10)&lt;&gt;0,INDEX(Kassza,CH2153,10),"")</f>
        <v/>
      </c>
      <c r="CL2153" s="32" t="str">
        <f t="shared" ref="CL2153:CL2216" si="631">IF(INDEX(Kassza,CH2153,11)&lt;&gt;0,INDEX(Kassza,CH2153,11),"")</f>
        <v/>
      </c>
      <c r="CM2153" s="32" t="str">
        <f t="shared" ref="CM2153:CM2216" si="632">IF(INDEX(Kassza,CH2153,4)&lt;&gt;0,INDEX(Kassza,CH2153,4),"")</f>
        <v/>
      </c>
      <c r="CN2153" s="32" t="str">
        <f t="shared" ref="CN2153:CN2216" si="633">IF(INDEX(Kassza,CH2153,3)&lt;&gt;0,INDEX(Kassza,CH2153,3),"")</f>
        <v/>
      </c>
    </row>
    <row r="2154" spans="71:92" x14ac:dyDescent="0.3">
      <c r="BS2154" s="32" t="str">
        <f>IF(Kiadasi_kiseroiv!$K$2=BT2154,BV2154,"")</f>
        <v/>
      </c>
      <c r="BT2154" s="34" t="str">
        <f t="shared" si="616"/>
        <v/>
      </c>
      <c r="BU2154" s="32" t="str">
        <f t="shared" si="617"/>
        <v/>
      </c>
      <c r="BV2154" s="32" t="str">
        <f t="shared" si="618"/>
        <v/>
      </c>
      <c r="BW2154" s="32" t="str">
        <f t="shared" si="619"/>
        <v/>
      </c>
      <c r="BX2154" s="32" t="str">
        <f t="shared" si="620"/>
        <v/>
      </c>
      <c r="BY2154" s="32" t="str">
        <f t="shared" si="621"/>
        <v/>
      </c>
      <c r="BZ2154" s="32" t="str">
        <f t="shared" si="622"/>
        <v/>
      </c>
      <c r="CA2154" s="32" t="str">
        <f t="shared" si="623"/>
        <v/>
      </c>
      <c r="CB2154" s="33">
        <f>IF(COUNTIF($CD$7:CD2154,CD2154)=1,CD2154,CD2154+COUNTIF($CD$6:CD2153,CD2154))</f>
        <v>57300</v>
      </c>
      <c r="CC2154" s="34">
        <f t="shared" si="624"/>
        <v>55153</v>
      </c>
      <c r="CD2154" s="32">
        <f t="shared" si="625"/>
        <v>55153</v>
      </c>
      <c r="CE2154" s="32">
        <f t="shared" si="626"/>
        <v>0</v>
      </c>
      <c r="CF2154" s="32">
        <f t="shared" si="627"/>
        <v>0</v>
      </c>
      <c r="CG2154" s="32" t="str">
        <f t="shared" si="628"/>
        <v/>
      </c>
      <c r="CH2154" s="32">
        <v>2149</v>
      </c>
      <c r="CI2154" s="32" t="s">
        <v>6</v>
      </c>
      <c r="CJ2154" s="32" t="str">
        <f t="shared" si="629"/>
        <v/>
      </c>
      <c r="CK2154" s="32" t="str">
        <f t="shared" si="630"/>
        <v/>
      </c>
      <c r="CL2154" s="32" t="str">
        <f t="shared" si="631"/>
        <v/>
      </c>
      <c r="CM2154" s="32" t="str">
        <f t="shared" si="632"/>
        <v/>
      </c>
      <c r="CN2154" s="32" t="str">
        <f t="shared" si="633"/>
        <v/>
      </c>
    </row>
    <row r="2155" spans="71:92" x14ac:dyDescent="0.3">
      <c r="BS2155" s="32" t="str">
        <f>IF(Kiadasi_kiseroiv!$K$2=BT2155,BV2155,"")</f>
        <v/>
      </c>
      <c r="BT2155" s="34" t="str">
        <f t="shared" si="616"/>
        <v/>
      </c>
      <c r="BU2155" s="32" t="str">
        <f t="shared" si="617"/>
        <v/>
      </c>
      <c r="BV2155" s="32" t="str">
        <f t="shared" si="618"/>
        <v/>
      </c>
      <c r="BW2155" s="32" t="str">
        <f t="shared" si="619"/>
        <v/>
      </c>
      <c r="BX2155" s="32" t="str">
        <f t="shared" si="620"/>
        <v/>
      </c>
      <c r="BY2155" s="32" t="str">
        <f t="shared" si="621"/>
        <v/>
      </c>
      <c r="BZ2155" s="32" t="str">
        <f t="shared" si="622"/>
        <v/>
      </c>
      <c r="CA2155" s="32" t="str">
        <f t="shared" si="623"/>
        <v/>
      </c>
      <c r="CB2155" s="33">
        <f>IF(COUNTIF($CD$7:CD2155,CD2155)=1,CD2155,CD2155+COUNTIF($CD$6:CD2154,CD2155))</f>
        <v>57301</v>
      </c>
      <c r="CC2155" s="34">
        <f t="shared" si="624"/>
        <v>55153</v>
      </c>
      <c r="CD2155" s="32">
        <f t="shared" si="625"/>
        <v>55153</v>
      </c>
      <c r="CE2155" s="32">
        <f t="shared" si="626"/>
        <v>0</v>
      </c>
      <c r="CF2155" s="32">
        <f t="shared" si="627"/>
        <v>0</v>
      </c>
      <c r="CG2155" s="32" t="str">
        <f t="shared" si="628"/>
        <v/>
      </c>
      <c r="CH2155" s="32">
        <v>2150</v>
      </c>
      <c r="CI2155" s="32" t="s">
        <v>6</v>
      </c>
      <c r="CJ2155" s="32" t="str">
        <f t="shared" si="629"/>
        <v/>
      </c>
      <c r="CK2155" s="32" t="str">
        <f t="shared" si="630"/>
        <v/>
      </c>
      <c r="CL2155" s="32" t="str">
        <f t="shared" si="631"/>
        <v/>
      </c>
      <c r="CM2155" s="32" t="str">
        <f t="shared" si="632"/>
        <v/>
      </c>
      <c r="CN2155" s="32" t="str">
        <f t="shared" si="633"/>
        <v/>
      </c>
    </row>
    <row r="2156" spans="71:92" x14ac:dyDescent="0.3">
      <c r="BS2156" s="32" t="str">
        <f>IF(Kiadasi_kiseroiv!$K$2=BT2156,BV2156,"")</f>
        <v/>
      </c>
      <c r="BT2156" s="34" t="str">
        <f t="shared" si="616"/>
        <v/>
      </c>
      <c r="BU2156" s="32" t="str">
        <f t="shared" si="617"/>
        <v/>
      </c>
      <c r="BV2156" s="32" t="str">
        <f t="shared" si="618"/>
        <v/>
      </c>
      <c r="BW2156" s="32" t="str">
        <f t="shared" si="619"/>
        <v/>
      </c>
      <c r="BX2156" s="32" t="str">
        <f t="shared" si="620"/>
        <v/>
      </c>
      <c r="BY2156" s="32" t="str">
        <f t="shared" si="621"/>
        <v/>
      </c>
      <c r="BZ2156" s="32" t="str">
        <f t="shared" si="622"/>
        <v/>
      </c>
      <c r="CA2156" s="32" t="str">
        <f t="shared" si="623"/>
        <v/>
      </c>
      <c r="CB2156" s="33">
        <f>IF(COUNTIF($CD$7:CD2156,CD2156)=1,CD2156,CD2156+COUNTIF($CD$6:CD2155,CD2156))</f>
        <v>57302</v>
      </c>
      <c r="CC2156" s="34">
        <f t="shared" si="624"/>
        <v>55153</v>
      </c>
      <c r="CD2156" s="32">
        <f t="shared" si="625"/>
        <v>55153</v>
      </c>
      <c r="CE2156" s="32">
        <f t="shared" si="626"/>
        <v>0</v>
      </c>
      <c r="CF2156" s="32">
        <f t="shared" si="627"/>
        <v>0</v>
      </c>
      <c r="CG2156" s="32" t="str">
        <f t="shared" si="628"/>
        <v/>
      </c>
      <c r="CH2156" s="32">
        <v>2151</v>
      </c>
      <c r="CI2156" s="32" t="s">
        <v>6</v>
      </c>
      <c r="CJ2156" s="32" t="str">
        <f t="shared" si="629"/>
        <v/>
      </c>
      <c r="CK2156" s="32" t="str">
        <f t="shared" si="630"/>
        <v/>
      </c>
      <c r="CL2156" s="32" t="str">
        <f t="shared" si="631"/>
        <v/>
      </c>
      <c r="CM2156" s="32" t="str">
        <f t="shared" si="632"/>
        <v/>
      </c>
      <c r="CN2156" s="32" t="str">
        <f t="shared" si="633"/>
        <v/>
      </c>
    </row>
    <row r="2157" spans="71:92" x14ac:dyDescent="0.3">
      <c r="BS2157" s="32" t="str">
        <f>IF(Kiadasi_kiseroiv!$K$2=BT2157,BV2157,"")</f>
        <v/>
      </c>
      <c r="BT2157" s="34" t="str">
        <f t="shared" si="616"/>
        <v/>
      </c>
      <c r="BU2157" s="32" t="str">
        <f t="shared" si="617"/>
        <v/>
      </c>
      <c r="BV2157" s="32" t="str">
        <f t="shared" si="618"/>
        <v/>
      </c>
      <c r="BW2157" s="32" t="str">
        <f t="shared" si="619"/>
        <v/>
      </c>
      <c r="BX2157" s="32" t="str">
        <f t="shared" si="620"/>
        <v/>
      </c>
      <c r="BY2157" s="32" t="str">
        <f t="shared" si="621"/>
        <v/>
      </c>
      <c r="BZ2157" s="32" t="str">
        <f t="shared" si="622"/>
        <v/>
      </c>
      <c r="CA2157" s="32" t="str">
        <f t="shared" si="623"/>
        <v/>
      </c>
      <c r="CB2157" s="33">
        <f>IF(COUNTIF($CD$7:CD2157,CD2157)=1,CD2157,CD2157+COUNTIF($CD$6:CD2156,CD2157))</f>
        <v>57303</v>
      </c>
      <c r="CC2157" s="34">
        <f t="shared" si="624"/>
        <v>55153</v>
      </c>
      <c r="CD2157" s="32">
        <f t="shared" si="625"/>
        <v>55153</v>
      </c>
      <c r="CE2157" s="32">
        <f t="shared" si="626"/>
        <v>0</v>
      </c>
      <c r="CF2157" s="32">
        <f t="shared" si="627"/>
        <v>0</v>
      </c>
      <c r="CG2157" s="32" t="str">
        <f t="shared" si="628"/>
        <v/>
      </c>
      <c r="CH2157" s="32">
        <v>2152</v>
      </c>
      <c r="CI2157" s="32" t="s">
        <v>6</v>
      </c>
      <c r="CJ2157" s="32" t="str">
        <f t="shared" si="629"/>
        <v/>
      </c>
      <c r="CK2157" s="32" t="str">
        <f t="shared" si="630"/>
        <v/>
      </c>
      <c r="CL2157" s="32" t="str">
        <f t="shared" si="631"/>
        <v/>
      </c>
      <c r="CM2157" s="32" t="str">
        <f t="shared" si="632"/>
        <v/>
      </c>
      <c r="CN2157" s="32" t="str">
        <f t="shared" si="633"/>
        <v/>
      </c>
    </row>
    <row r="2158" spans="71:92" x14ac:dyDescent="0.3">
      <c r="BS2158" s="32" t="str">
        <f>IF(Kiadasi_kiseroiv!$K$2=BT2158,BV2158,"")</f>
        <v/>
      </c>
      <c r="BT2158" s="34" t="str">
        <f t="shared" si="616"/>
        <v/>
      </c>
      <c r="BU2158" s="32" t="str">
        <f t="shared" si="617"/>
        <v/>
      </c>
      <c r="BV2158" s="32" t="str">
        <f t="shared" si="618"/>
        <v/>
      </c>
      <c r="BW2158" s="32" t="str">
        <f t="shared" si="619"/>
        <v/>
      </c>
      <c r="BX2158" s="32" t="str">
        <f t="shared" si="620"/>
        <v/>
      </c>
      <c r="BY2158" s="32" t="str">
        <f t="shared" si="621"/>
        <v/>
      </c>
      <c r="BZ2158" s="32" t="str">
        <f t="shared" si="622"/>
        <v/>
      </c>
      <c r="CA2158" s="32" t="str">
        <f t="shared" si="623"/>
        <v/>
      </c>
      <c r="CB2158" s="33">
        <f>IF(COUNTIF($CD$7:CD2158,CD2158)=1,CD2158,CD2158+COUNTIF($CD$6:CD2157,CD2158))</f>
        <v>57304</v>
      </c>
      <c r="CC2158" s="34">
        <f t="shared" si="624"/>
        <v>55153</v>
      </c>
      <c r="CD2158" s="32">
        <f t="shared" si="625"/>
        <v>55153</v>
      </c>
      <c r="CE2158" s="32">
        <f t="shared" si="626"/>
        <v>0</v>
      </c>
      <c r="CF2158" s="32">
        <f t="shared" si="627"/>
        <v>0</v>
      </c>
      <c r="CG2158" s="32" t="str">
        <f t="shared" si="628"/>
        <v/>
      </c>
      <c r="CH2158" s="32">
        <v>2153</v>
      </c>
      <c r="CI2158" s="32" t="s">
        <v>6</v>
      </c>
      <c r="CJ2158" s="32" t="str">
        <f t="shared" si="629"/>
        <v/>
      </c>
      <c r="CK2158" s="32" t="str">
        <f t="shared" si="630"/>
        <v/>
      </c>
      <c r="CL2158" s="32" t="str">
        <f t="shared" si="631"/>
        <v/>
      </c>
      <c r="CM2158" s="32" t="str">
        <f t="shared" si="632"/>
        <v/>
      </c>
      <c r="CN2158" s="32" t="str">
        <f t="shared" si="633"/>
        <v/>
      </c>
    </row>
    <row r="2159" spans="71:92" x14ac:dyDescent="0.3">
      <c r="BS2159" s="32" t="str">
        <f>IF(Kiadasi_kiseroiv!$K$2=BT2159,BV2159,"")</f>
        <v/>
      </c>
      <c r="BT2159" s="34" t="str">
        <f t="shared" si="616"/>
        <v/>
      </c>
      <c r="BU2159" s="32" t="str">
        <f t="shared" si="617"/>
        <v/>
      </c>
      <c r="BV2159" s="32" t="str">
        <f t="shared" si="618"/>
        <v/>
      </c>
      <c r="BW2159" s="32" t="str">
        <f t="shared" si="619"/>
        <v/>
      </c>
      <c r="BX2159" s="32" t="str">
        <f t="shared" si="620"/>
        <v/>
      </c>
      <c r="BY2159" s="32" t="str">
        <f t="shared" si="621"/>
        <v/>
      </c>
      <c r="BZ2159" s="32" t="str">
        <f t="shared" si="622"/>
        <v/>
      </c>
      <c r="CA2159" s="32" t="str">
        <f t="shared" si="623"/>
        <v/>
      </c>
      <c r="CB2159" s="33">
        <f>IF(COUNTIF($CD$7:CD2159,CD2159)=1,CD2159,CD2159+COUNTIF($CD$6:CD2158,CD2159))</f>
        <v>57305</v>
      </c>
      <c r="CC2159" s="34">
        <f t="shared" si="624"/>
        <v>55153</v>
      </c>
      <c r="CD2159" s="32">
        <f t="shared" si="625"/>
        <v>55153</v>
      </c>
      <c r="CE2159" s="32">
        <f t="shared" si="626"/>
        <v>0</v>
      </c>
      <c r="CF2159" s="32">
        <f t="shared" si="627"/>
        <v>0</v>
      </c>
      <c r="CG2159" s="32" t="str">
        <f t="shared" si="628"/>
        <v/>
      </c>
      <c r="CH2159" s="32">
        <v>2154</v>
      </c>
      <c r="CI2159" s="32" t="s">
        <v>6</v>
      </c>
      <c r="CJ2159" s="32" t="str">
        <f t="shared" si="629"/>
        <v/>
      </c>
      <c r="CK2159" s="32" t="str">
        <f t="shared" si="630"/>
        <v/>
      </c>
      <c r="CL2159" s="32" t="str">
        <f t="shared" si="631"/>
        <v/>
      </c>
      <c r="CM2159" s="32" t="str">
        <f t="shared" si="632"/>
        <v/>
      </c>
      <c r="CN2159" s="32" t="str">
        <f t="shared" si="633"/>
        <v/>
      </c>
    </row>
    <row r="2160" spans="71:92" x14ac:dyDescent="0.3">
      <c r="BS2160" s="32" t="str">
        <f>IF(Kiadasi_kiseroiv!$K$2=BT2160,BV2160,"")</f>
        <v/>
      </c>
      <c r="BT2160" s="34" t="str">
        <f t="shared" si="616"/>
        <v/>
      </c>
      <c r="BU2160" s="32" t="str">
        <f t="shared" si="617"/>
        <v/>
      </c>
      <c r="BV2160" s="32" t="str">
        <f t="shared" si="618"/>
        <v/>
      </c>
      <c r="BW2160" s="32" t="str">
        <f t="shared" si="619"/>
        <v/>
      </c>
      <c r="BX2160" s="32" t="str">
        <f t="shared" si="620"/>
        <v/>
      </c>
      <c r="BY2160" s="32" t="str">
        <f t="shared" si="621"/>
        <v/>
      </c>
      <c r="BZ2160" s="32" t="str">
        <f t="shared" si="622"/>
        <v/>
      </c>
      <c r="CA2160" s="32" t="str">
        <f t="shared" si="623"/>
        <v/>
      </c>
      <c r="CB2160" s="33">
        <f>IF(COUNTIF($CD$7:CD2160,CD2160)=1,CD2160,CD2160+COUNTIF($CD$6:CD2159,CD2160))</f>
        <v>57306</v>
      </c>
      <c r="CC2160" s="34">
        <f t="shared" si="624"/>
        <v>55153</v>
      </c>
      <c r="CD2160" s="32">
        <f t="shared" si="625"/>
        <v>55153</v>
      </c>
      <c r="CE2160" s="32">
        <f t="shared" si="626"/>
        <v>0</v>
      </c>
      <c r="CF2160" s="32">
        <f t="shared" si="627"/>
        <v>0</v>
      </c>
      <c r="CG2160" s="32" t="str">
        <f t="shared" si="628"/>
        <v/>
      </c>
      <c r="CH2160" s="32">
        <v>2155</v>
      </c>
      <c r="CI2160" s="32" t="s">
        <v>6</v>
      </c>
      <c r="CJ2160" s="32" t="str">
        <f t="shared" si="629"/>
        <v/>
      </c>
      <c r="CK2160" s="32" t="str">
        <f t="shared" si="630"/>
        <v/>
      </c>
      <c r="CL2160" s="32" t="str">
        <f t="shared" si="631"/>
        <v/>
      </c>
      <c r="CM2160" s="32" t="str">
        <f t="shared" si="632"/>
        <v/>
      </c>
      <c r="CN2160" s="32" t="str">
        <f t="shared" si="633"/>
        <v/>
      </c>
    </row>
    <row r="2161" spans="71:92" x14ac:dyDescent="0.3">
      <c r="BS2161" s="32" t="str">
        <f>IF(Kiadasi_kiseroiv!$K$2=BT2161,BV2161,"")</f>
        <v/>
      </c>
      <c r="BT2161" s="34" t="str">
        <f t="shared" si="616"/>
        <v/>
      </c>
      <c r="BU2161" s="32" t="str">
        <f t="shared" si="617"/>
        <v/>
      </c>
      <c r="BV2161" s="32" t="str">
        <f t="shared" si="618"/>
        <v/>
      </c>
      <c r="BW2161" s="32" t="str">
        <f t="shared" si="619"/>
        <v/>
      </c>
      <c r="BX2161" s="32" t="str">
        <f t="shared" si="620"/>
        <v/>
      </c>
      <c r="BY2161" s="32" t="str">
        <f t="shared" si="621"/>
        <v/>
      </c>
      <c r="BZ2161" s="32" t="str">
        <f t="shared" si="622"/>
        <v/>
      </c>
      <c r="CA2161" s="32" t="str">
        <f t="shared" si="623"/>
        <v/>
      </c>
      <c r="CB2161" s="33">
        <f>IF(COUNTIF($CD$7:CD2161,CD2161)=1,CD2161,CD2161+COUNTIF($CD$6:CD2160,CD2161))</f>
        <v>57307</v>
      </c>
      <c r="CC2161" s="34">
        <f t="shared" si="624"/>
        <v>55153</v>
      </c>
      <c r="CD2161" s="32">
        <f t="shared" si="625"/>
        <v>55153</v>
      </c>
      <c r="CE2161" s="32">
        <f t="shared" si="626"/>
        <v>0</v>
      </c>
      <c r="CF2161" s="32">
        <f t="shared" si="627"/>
        <v>0</v>
      </c>
      <c r="CG2161" s="32" t="str">
        <f t="shared" si="628"/>
        <v/>
      </c>
      <c r="CH2161" s="32">
        <v>2156</v>
      </c>
      <c r="CI2161" s="32" t="s">
        <v>6</v>
      </c>
      <c r="CJ2161" s="32" t="str">
        <f t="shared" si="629"/>
        <v/>
      </c>
      <c r="CK2161" s="32" t="str">
        <f t="shared" si="630"/>
        <v/>
      </c>
      <c r="CL2161" s="32" t="str">
        <f t="shared" si="631"/>
        <v/>
      </c>
      <c r="CM2161" s="32" t="str">
        <f t="shared" si="632"/>
        <v/>
      </c>
      <c r="CN2161" s="32" t="str">
        <f t="shared" si="633"/>
        <v/>
      </c>
    </row>
    <row r="2162" spans="71:92" x14ac:dyDescent="0.3">
      <c r="BS2162" s="32" t="str">
        <f>IF(Kiadasi_kiseroiv!$K$2=BT2162,BV2162,"")</f>
        <v/>
      </c>
      <c r="BT2162" s="34" t="str">
        <f t="shared" si="616"/>
        <v/>
      </c>
      <c r="BU2162" s="32" t="str">
        <f t="shared" si="617"/>
        <v/>
      </c>
      <c r="BV2162" s="32" t="str">
        <f t="shared" si="618"/>
        <v/>
      </c>
      <c r="BW2162" s="32" t="str">
        <f t="shared" si="619"/>
        <v/>
      </c>
      <c r="BX2162" s="32" t="str">
        <f t="shared" si="620"/>
        <v/>
      </c>
      <c r="BY2162" s="32" t="str">
        <f t="shared" si="621"/>
        <v/>
      </c>
      <c r="BZ2162" s="32" t="str">
        <f t="shared" si="622"/>
        <v/>
      </c>
      <c r="CA2162" s="32" t="str">
        <f t="shared" si="623"/>
        <v/>
      </c>
      <c r="CB2162" s="33">
        <f>IF(COUNTIF($CD$7:CD2162,CD2162)=1,CD2162,CD2162+COUNTIF($CD$6:CD2161,CD2162))</f>
        <v>57308</v>
      </c>
      <c r="CC2162" s="34">
        <f t="shared" si="624"/>
        <v>55153</v>
      </c>
      <c r="CD2162" s="32">
        <f t="shared" si="625"/>
        <v>55153</v>
      </c>
      <c r="CE2162" s="32">
        <f t="shared" si="626"/>
        <v>0</v>
      </c>
      <c r="CF2162" s="32">
        <f t="shared" si="627"/>
        <v>0</v>
      </c>
      <c r="CG2162" s="32" t="str">
        <f t="shared" si="628"/>
        <v/>
      </c>
      <c r="CH2162" s="32">
        <v>2157</v>
      </c>
      <c r="CI2162" s="32" t="s">
        <v>6</v>
      </c>
      <c r="CJ2162" s="32" t="str">
        <f t="shared" si="629"/>
        <v/>
      </c>
      <c r="CK2162" s="32" t="str">
        <f t="shared" si="630"/>
        <v/>
      </c>
      <c r="CL2162" s="32" t="str">
        <f t="shared" si="631"/>
        <v/>
      </c>
      <c r="CM2162" s="32" t="str">
        <f t="shared" si="632"/>
        <v/>
      </c>
      <c r="CN2162" s="32" t="str">
        <f t="shared" si="633"/>
        <v/>
      </c>
    </row>
    <row r="2163" spans="71:92" x14ac:dyDescent="0.3">
      <c r="BS2163" s="32" t="str">
        <f>IF(Kiadasi_kiseroiv!$K$2=BT2163,BV2163,"")</f>
        <v/>
      </c>
      <c r="BT2163" s="34" t="str">
        <f t="shared" si="616"/>
        <v/>
      </c>
      <c r="BU2163" s="32" t="str">
        <f t="shared" si="617"/>
        <v/>
      </c>
      <c r="BV2163" s="32" t="str">
        <f t="shared" si="618"/>
        <v/>
      </c>
      <c r="BW2163" s="32" t="str">
        <f t="shared" si="619"/>
        <v/>
      </c>
      <c r="BX2163" s="32" t="str">
        <f t="shared" si="620"/>
        <v/>
      </c>
      <c r="BY2163" s="32" t="str">
        <f t="shared" si="621"/>
        <v/>
      </c>
      <c r="BZ2163" s="32" t="str">
        <f t="shared" si="622"/>
        <v/>
      </c>
      <c r="CA2163" s="32" t="str">
        <f t="shared" si="623"/>
        <v/>
      </c>
      <c r="CB2163" s="33">
        <f>IF(COUNTIF($CD$7:CD2163,CD2163)=1,CD2163,CD2163+COUNTIF($CD$6:CD2162,CD2163))</f>
        <v>57309</v>
      </c>
      <c r="CC2163" s="34">
        <f t="shared" si="624"/>
        <v>55153</v>
      </c>
      <c r="CD2163" s="32">
        <f t="shared" si="625"/>
        <v>55153</v>
      </c>
      <c r="CE2163" s="32">
        <f t="shared" si="626"/>
        <v>0</v>
      </c>
      <c r="CF2163" s="32">
        <f t="shared" si="627"/>
        <v>0</v>
      </c>
      <c r="CG2163" s="32" t="str">
        <f t="shared" si="628"/>
        <v/>
      </c>
      <c r="CH2163" s="32">
        <v>2158</v>
      </c>
      <c r="CI2163" s="32" t="s">
        <v>6</v>
      </c>
      <c r="CJ2163" s="32" t="str">
        <f t="shared" si="629"/>
        <v/>
      </c>
      <c r="CK2163" s="32" t="str">
        <f t="shared" si="630"/>
        <v/>
      </c>
      <c r="CL2163" s="32" t="str">
        <f t="shared" si="631"/>
        <v/>
      </c>
      <c r="CM2163" s="32" t="str">
        <f t="shared" si="632"/>
        <v/>
      </c>
      <c r="CN2163" s="32" t="str">
        <f t="shared" si="633"/>
        <v/>
      </c>
    </row>
    <row r="2164" spans="71:92" x14ac:dyDescent="0.3">
      <c r="BS2164" s="32" t="str">
        <f>IF(Kiadasi_kiseroiv!$K$2=BT2164,BV2164,"")</f>
        <v/>
      </c>
      <c r="BT2164" s="34" t="str">
        <f t="shared" si="616"/>
        <v/>
      </c>
      <c r="BU2164" s="32" t="str">
        <f t="shared" si="617"/>
        <v/>
      </c>
      <c r="BV2164" s="32" t="str">
        <f t="shared" si="618"/>
        <v/>
      </c>
      <c r="BW2164" s="32" t="str">
        <f t="shared" si="619"/>
        <v/>
      </c>
      <c r="BX2164" s="32" t="str">
        <f t="shared" si="620"/>
        <v/>
      </c>
      <c r="BY2164" s="32" t="str">
        <f t="shared" si="621"/>
        <v/>
      </c>
      <c r="BZ2164" s="32" t="str">
        <f t="shared" si="622"/>
        <v/>
      </c>
      <c r="CA2164" s="32" t="str">
        <f t="shared" si="623"/>
        <v/>
      </c>
      <c r="CB2164" s="33">
        <f>IF(COUNTIF($CD$7:CD2164,CD2164)=1,CD2164,CD2164+COUNTIF($CD$6:CD2163,CD2164))</f>
        <v>57310</v>
      </c>
      <c r="CC2164" s="34">
        <f t="shared" si="624"/>
        <v>55153</v>
      </c>
      <c r="CD2164" s="32">
        <f t="shared" si="625"/>
        <v>55153</v>
      </c>
      <c r="CE2164" s="32">
        <f t="shared" si="626"/>
        <v>0</v>
      </c>
      <c r="CF2164" s="32">
        <f t="shared" si="627"/>
        <v>0</v>
      </c>
      <c r="CG2164" s="32" t="str">
        <f t="shared" si="628"/>
        <v/>
      </c>
      <c r="CH2164" s="32">
        <v>2159</v>
      </c>
      <c r="CI2164" s="32" t="s">
        <v>6</v>
      </c>
      <c r="CJ2164" s="32" t="str">
        <f t="shared" si="629"/>
        <v/>
      </c>
      <c r="CK2164" s="32" t="str">
        <f t="shared" si="630"/>
        <v/>
      </c>
      <c r="CL2164" s="32" t="str">
        <f t="shared" si="631"/>
        <v/>
      </c>
      <c r="CM2164" s="32" t="str">
        <f t="shared" si="632"/>
        <v/>
      </c>
      <c r="CN2164" s="32" t="str">
        <f t="shared" si="633"/>
        <v/>
      </c>
    </row>
    <row r="2165" spans="71:92" x14ac:dyDescent="0.3">
      <c r="BS2165" s="32" t="str">
        <f>IF(Kiadasi_kiseroiv!$K$2=BT2165,BV2165,"")</f>
        <v/>
      </c>
      <c r="BT2165" s="34" t="str">
        <f t="shared" si="616"/>
        <v/>
      </c>
      <c r="BU2165" s="32" t="str">
        <f t="shared" si="617"/>
        <v/>
      </c>
      <c r="BV2165" s="32" t="str">
        <f t="shared" si="618"/>
        <v/>
      </c>
      <c r="BW2165" s="32" t="str">
        <f t="shared" si="619"/>
        <v/>
      </c>
      <c r="BX2165" s="32" t="str">
        <f t="shared" si="620"/>
        <v/>
      </c>
      <c r="BY2165" s="32" t="str">
        <f t="shared" si="621"/>
        <v/>
      </c>
      <c r="BZ2165" s="32" t="str">
        <f t="shared" si="622"/>
        <v/>
      </c>
      <c r="CA2165" s="32" t="str">
        <f t="shared" si="623"/>
        <v/>
      </c>
      <c r="CB2165" s="33">
        <f>IF(COUNTIF($CD$7:CD2165,CD2165)=1,CD2165,CD2165+COUNTIF($CD$6:CD2164,CD2165))</f>
        <v>57311</v>
      </c>
      <c r="CC2165" s="34">
        <f t="shared" si="624"/>
        <v>55153</v>
      </c>
      <c r="CD2165" s="32">
        <f t="shared" si="625"/>
        <v>55153</v>
      </c>
      <c r="CE2165" s="32">
        <f t="shared" si="626"/>
        <v>0</v>
      </c>
      <c r="CF2165" s="32">
        <f t="shared" si="627"/>
        <v>0</v>
      </c>
      <c r="CG2165" s="32" t="str">
        <f t="shared" si="628"/>
        <v/>
      </c>
      <c r="CH2165" s="32">
        <v>2160</v>
      </c>
      <c r="CI2165" s="32" t="s">
        <v>6</v>
      </c>
      <c r="CJ2165" s="32" t="str">
        <f t="shared" si="629"/>
        <v/>
      </c>
      <c r="CK2165" s="32" t="str">
        <f t="shared" si="630"/>
        <v/>
      </c>
      <c r="CL2165" s="32" t="str">
        <f t="shared" si="631"/>
        <v/>
      </c>
      <c r="CM2165" s="32" t="str">
        <f t="shared" si="632"/>
        <v/>
      </c>
      <c r="CN2165" s="32" t="str">
        <f t="shared" si="633"/>
        <v/>
      </c>
    </row>
    <row r="2166" spans="71:92" x14ac:dyDescent="0.3">
      <c r="BS2166" s="32" t="str">
        <f>IF(Kiadasi_kiseroiv!$K$2=BT2166,BV2166,"")</f>
        <v/>
      </c>
      <c r="BT2166" s="34" t="str">
        <f t="shared" si="616"/>
        <v/>
      </c>
      <c r="BU2166" s="32" t="str">
        <f t="shared" si="617"/>
        <v/>
      </c>
      <c r="BV2166" s="32" t="str">
        <f t="shared" si="618"/>
        <v/>
      </c>
      <c r="BW2166" s="32" t="str">
        <f t="shared" si="619"/>
        <v/>
      </c>
      <c r="BX2166" s="32" t="str">
        <f t="shared" si="620"/>
        <v/>
      </c>
      <c r="BY2166" s="32" t="str">
        <f t="shared" si="621"/>
        <v/>
      </c>
      <c r="BZ2166" s="32" t="str">
        <f t="shared" si="622"/>
        <v/>
      </c>
      <c r="CA2166" s="32" t="str">
        <f t="shared" si="623"/>
        <v/>
      </c>
      <c r="CB2166" s="33">
        <f>IF(COUNTIF($CD$7:CD2166,CD2166)=1,CD2166,CD2166+COUNTIF($CD$6:CD2165,CD2166))</f>
        <v>57312</v>
      </c>
      <c r="CC2166" s="34">
        <f t="shared" si="624"/>
        <v>55153</v>
      </c>
      <c r="CD2166" s="32">
        <f t="shared" si="625"/>
        <v>55153</v>
      </c>
      <c r="CE2166" s="32">
        <f t="shared" si="626"/>
        <v>0</v>
      </c>
      <c r="CF2166" s="32">
        <f t="shared" si="627"/>
        <v>0</v>
      </c>
      <c r="CG2166" s="32" t="str">
        <f t="shared" si="628"/>
        <v/>
      </c>
      <c r="CH2166" s="32">
        <v>2161</v>
      </c>
      <c r="CI2166" s="32" t="s">
        <v>6</v>
      </c>
      <c r="CJ2166" s="32" t="str">
        <f t="shared" si="629"/>
        <v/>
      </c>
      <c r="CK2166" s="32" t="str">
        <f t="shared" si="630"/>
        <v/>
      </c>
      <c r="CL2166" s="32" t="str">
        <f t="shared" si="631"/>
        <v/>
      </c>
      <c r="CM2166" s="32" t="str">
        <f t="shared" si="632"/>
        <v/>
      </c>
      <c r="CN2166" s="32" t="str">
        <f t="shared" si="633"/>
        <v/>
      </c>
    </row>
    <row r="2167" spans="71:92" x14ac:dyDescent="0.3">
      <c r="BS2167" s="32" t="str">
        <f>IF(Kiadasi_kiseroiv!$K$2=BT2167,BV2167,"")</f>
        <v/>
      </c>
      <c r="BT2167" s="34" t="str">
        <f t="shared" si="616"/>
        <v/>
      </c>
      <c r="BU2167" s="32" t="str">
        <f t="shared" si="617"/>
        <v/>
      </c>
      <c r="BV2167" s="32" t="str">
        <f t="shared" si="618"/>
        <v/>
      </c>
      <c r="BW2167" s="32" t="str">
        <f t="shared" si="619"/>
        <v/>
      </c>
      <c r="BX2167" s="32" t="str">
        <f t="shared" si="620"/>
        <v/>
      </c>
      <c r="BY2167" s="32" t="str">
        <f t="shared" si="621"/>
        <v/>
      </c>
      <c r="BZ2167" s="32" t="str">
        <f t="shared" si="622"/>
        <v/>
      </c>
      <c r="CA2167" s="32" t="str">
        <f t="shared" si="623"/>
        <v/>
      </c>
      <c r="CB2167" s="33">
        <f>IF(COUNTIF($CD$7:CD2167,CD2167)=1,CD2167,CD2167+COUNTIF($CD$6:CD2166,CD2167))</f>
        <v>57313</v>
      </c>
      <c r="CC2167" s="34">
        <f t="shared" si="624"/>
        <v>55153</v>
      </c>
      <c r="CD2167" s="32">
        <f t="shared" si="625"/>
        <v>55153</v>
      </c>
      <c r="CE2167" s="32">
        <f t="shared" si="626"/>
        <v>0</v>
      </c>
      <c r="CF2167" s="32">
        <f t="shared" si="627"/>
        <v>0</v>
      </c>
      <c r="CG2167" s="32" t="str">
        <f t="shared" si="628"/>
        <v/>
      </c>
      <c r="CH2167" s="32">
        <v>2162</v>
      </c>
      <c r="CI2167" s="32" t="s">
        <v>6</v>
      </c>
      <c r="CJ2167" s="32" t="str">
        <f t="shared" si="629"/>
        <v/>
      </c>
      <c r="CK2167" s="32" t="str">
        <f t="shared" si="630"/>
        <v/>
      </c>
      <c r="CL2167" s="32" t="str">
        <f t="shared" si="631"/>
        <v/>
      </c>
      <c r="CM2167" s="32" t="str">
        <f t="shared" si="632"/>
        <v/>
      </c>
      <c r="CN2167" s="32" t="str">
        <f t="shared" si="633"/>
        <v/>
      </c>
    </row>
    <row r="2168" spans="71:92" x14ac:dyDescent="0.3">
      <c r="BS2168" s="32" t="str">
        <f>IF(Kiadasi_kiseroiv!$K$2=BT2168,BV2168,"")</f>
        <v/>
      </c>
      <c r="BT2168" s="34" t="str">
        <f t="shared" si="616"/>
        <v/>
      </c>
      <c r="BU2168" s="32" t="str">
        <f t="shared" si="617"/>
        <v/>
      </c>
      <c r="BV2168" s="32" t="str">
        <f t="shared" si="618"/>
        <v/>
      </c>
      <c r="BW2168" s="32" t="str">
        <f t="shared" si="619"/>
        <v/>
      </c>
      <c r="BX2168" s="32" t="str">
        <f t="shared" si="620"/>
        <v/>
      </c>
      <c r="BY2168" s="32" t="str">
        <f t="shared" si="621"/>
        <v/>
      </c>
      <c r="BZ2168" s="32" t="str">
        <f t="shared" si="622"/>
        <v/>
      </c>
      <c r="CA2168" s="32" t="str">
        <f t="shared" si="623"/>
        <v/>
      </c>
      <c r="CB2168" s="33">
        <f>IF(COUNTIF($CD$7:CD2168,CD2168)=1,CD2168,CD2168+COUNTIF($CD$6:CD2167,CD2168))</f>
        <v>57314</v>
      </c>
      <c r="CC2168" s="34">
        <f t="shared" si="624"/>
        <v>55153</v>
      </c>
      <c r="CD2168" s="32">
        <f t="shared" si="625"/>
        <v>55153</v>
      </c>
      <c r="CE2168" s="32">
        <f t="shared" si="626"/>
        <v>0</v>
      </c>
      <c r="CF2168" s="32">
        <f t="shared" si="627"/>
        <v>0</v>
      </c>
      <c r="CG2168" s="32" t="str">
        <f t="shared" si="628"/>
        <v/>
      </c>
      <c r="CH2168" s="32">
        <v>2163</v>
      </c>
      <c r="CI2168" s="32" t="s">
        <v>6</v>
      </c>
      <c r="CJ2168" s="32" t="str">
        <f t="shared" si="629"/>
        <v/>
      </c>
      <c r="CK2168" s="32" t="str">
        <f t="shared" si="630"/>
        <v/>
      </c>
      <c r="CL2168" s="32" t="str">
        <f t="shared" si="631"/>
        <v/>
      </c>
      <c r="CM2168" s="32" t="str">
        <f t="shared" si="632"/>
        <v/>
      </c>
      <c r="CN2168" s="32" t="str">
        <f t="shared" si="633"/>
        <v/>
      </c>
    </row>
    <row r="2169" spans="71:92" x14ac:dyDescent="0.3">
      <c r="BS2169" s="32" t="str">
        <f>IF(Kiadasi_kiseroiv!$K$2=BT2169,BV2169,"")</f>
        <v/>
      </c>
      <c r="BT2169" s="34" t="str">
        <f t="shared" si="616"/>
        <v/>
      </c>
      <c r="BU2169" s="32" t="str">
        <f t="shared" si="617"/>
        <v/>
      </c>
      <c r="BV2169" s="32" t="str">
        <f t="shared" si="618"/>
        <v/>
      </c>
      <c r="BW2169" s="32" t="str">
        <f t="shared" si="619"/>
        <v/>
      </c>
      <c r="BX2169" s="32" t="str">
        <f t="shared" si="620"/>
        <v/>
      </c>
      <c r="BY2169" s="32" t="str">
        <f t="shared" si="621"/>
        <v/>
      </c>
      <c r="BZ2169" s="32" t="str">
        <f t="shared" si="622"/>
        <v/>
      </c>
      <c r="CA2169" s="32" t="str">
        <f t="shared" si="623"/>
        <v/>
      </c>
      <c r="CB2169" s="33">
        <f>IF(COUNTIF($CD$7:CD2169,CD2169)=1,CD2169,CD2169+COUNTIF($CD$6:CD2168,CD2169))</f>
        <v>57315</v>
      </c>
      <c r="CC2169" s="34">
        <f t="shared" si="624"/>
        <v>55153</v>
      </c>
      <c r="CD2169" s="32">
        <f t="shared" si="625"/>
        <v>55153</v>
      </c>
      <c r="CE2169" s="32">
        <f t="shared" si="626"/>
        <v>0</v>
      </c>
      <c r="CF2169" s="32">
        <f t="shared" si="627"/>
        <v>0</v>
      </c>
      <c r="CG2169" s="32" t="str">
        <f t="shared" si="628"/>
        <v/>
      </c>
      <c r="CH2169" s="32">
        <v>2164</v>
      </c>
      <c r="CI2169" s="32" t="s">
        <v>6</v>
      </c>
      <c r="CJ2169" s="32" t="str">
        <f t="shared" si="629"/>
        <v/>
      </c>
      <c r="CK2169" s="32" t="str">
        <f t="shared" si="630"/>
        <v/>
      </c>
      <c r="CL2169" s="32" t="str">
        <f t="shared" si="631"/>
        <v/>
      </c>
      <c r="CM2169" s="32" t="str">
        <f t="shared" si="632"/>
        <v/>
      </c>
      <c r="CN2169" s="32" t="str">
        <f t="shared" si="633"/>
        <v/>
      </c>
    </row>
    <row r="2170" spans="71:92" x14ac:dyDescent="0.3">
      <c r="BS2170" s="32" t="str">
        <f>IF(Kiadasi_kiseroiv!$K$2=BT2170,BV2170,"")</f>
        <v/>
      </c>
      <c r="BT2170" s="34" t="str">
        <f t="shared" si="616"/>
        <v/>
      </c>
      <c r="BU2170" s="32" t="str">
        <f t="shared" si="617"/>
        <v/>
      </c>
      <c r="BV2170" s="32" t="str">
        <f t="shared" si="618"/>
        <v/>
      </c>
      <c r="BW2170" s="32" t="str">
        <f t="shared" si="619"/>
        <v/>
      </c>
      <c r="BX2170" s="32" t="str">
        <f t="shared" si="620"/>
        <v/>
      </c>
      <c r="BY2170" s="32" t="str">
        <f t="shared" si="621"/>
        <v/>
      </c>
      <c r="BZ2170" s="32" t="str">
        <f t="shared" si="622"/>
        <v/>
      </c>
      <c r="CA2170" s="32" t="str">
        <f t="shared" si="623"/>
        <v/>
      </c>
      <c r="CB2170" s="33">
        <f>IF(COUNTIF($CD$7:CD2170,CD2170)=1,CD2170,CD2170+COUNTIF($CD$6:CD2169,CD2170))</f>
        <v>57316</v>
      </c>
      <c r="CC2170" s="34">
        <f t="shared" si="624"/>
        <v>55153</v>
      </c>
      <c r="CD2170" s="32">
        <f t="shared" si="625"/>
        <v>55153</v>
      </c>
      <c r="CE2170" s="32">
        <f t="shared" si="626"/>
        <v>0</v>
      </c>
      <c r="CF2170" s="32">
        <f t="shared" si="627"/>
        <v>0</v>
      </c>
      <c r="CG2170" s="32" t="str">
        <f t="shared" si="628"/>
        <v/>
      </c>
      <c r="CH2170" s="32">
        <v>2165</v>
      </c>
      <c r="CI2170" s="32" t="s">
        <v>6</v>
      </c>
      <c r="CJ2170" s="32" t="str">
        <f t="shared" si="629"/>
        <v/>
      </c>
      <c r="CK2170" s="32" t="str">
        <f t="shared" si="630"/>
        <v/>
      </c>
      <c r="CL2170" s="32" t="str">
        <f t="shared" si="631"/>
        <v/>
      </c>
      <c r="CM2170" s="32" t="str">
        <f t="shared" si="632"/>
        <v/>
      </c>
      <c r="CN2170" s="32" t="str">
        <f t="shared" si="633"/>
        <v/>
      </c>
    </row>
    <row r="2171" spans="71:92" x14ac:dyDescent="0.3">
      <c r="BS2171" s="32" t="str">
        <f>IF(Kiadasi_kiseroiv!$K$2=BT2171,BV2171,"")</f>
        <v/>
      </c>
      <c r="BT2171" s="34" t="str">
        <f t="shared" si="616"/>
        <v/>
      </c>
      <c r="BU2171" s="32" t="str">
        <f t="shared" si="617"/>
        <v/>
      </c>
      <c r="BV2171" s="32" t="str">
        <f t="shared" si="618"/>
        <v/>
      </c>
      <c r="BW2171" s="32" t="str">
        <f t="shared" si="619"/>
        <v/>
      </c>
      <c r="BX2171" s="32" t="str">
        <f t="shared" si="620"/>
        <v/>
      </c>
      <c r="BY2171" s="32" t="str">
        <f t="shared" si="621"/>
        <v/>
      </c>
      <c r="BZ2171" s="32" t="str">
        <f t="shared" si="622"/>
        <v/>
      </c>
      <c r="CA2171" s="32" t="str">
        <f t="shared" si="623"/>
        <v/>
      </c>
      <c r="CB2171" s="33">
        <f>IF(COUNTIF($CD$7:CD2171,CD2171)=1,CD2171,CD2171+COUNTIF($CD$6:CD2170,CD2171))</f>
        <v>57317</v>
      </c>
      <c r="CC2171" s="34">
        <f t="shared" si="624"/>
        <v>55153</v>
      </c>
      <c r="CD2171" s="32">
        <f t="shared" si="625"/>
        <v>55153</v>
      </c>
      <c r="CE2171" s="32">
        <f t="shared" si="626"/>
        <v>0</v>
      </c>
      <c r="CF2171" s="32">
        <f t="shared" si="627"/>
        <v>0</v>
      </c>
      <c r="CG2171" s="32" t="str">
        <f t="shared" si="628"/>
        <v/>
      </c>
      <c r="CH2171" s="32">
        <v>2166</v>
      </c>
      <c r="CI2171" s="32" t="s">
        <v>6</v>
      </c>
      <c r="CJ2171" s="32" t="str">
        <f t="shared" si="629"/>
        <v/>
      </c>
      <c r="CK2171" s="32" t="str">
        <f t="shared" si="630"/>
        <v/>
      </c>
      <c r="CL2171" s="32" t="str">
        <f t="shared" si="631"/>
        <v/>
      </c>
      <c r="CM2171" s="32" t="str">
        <f t="shared" si="632"/>
        <v/>
      </c>
      <c r="CN2171" s="32" t="str">
        <f t="shared" si="633"/>
        <v/>
      </c>
    </row>
    <row r="2172" spans="71:92" x14ac:dyDescent="0.3">
      <c r="BS2172" s="32" t="str">
        <f>IF(Kiadasi_kiseroiv!$K$2=BT2172,BV2172,"")</f>
        <v/>
      </c>
      <c r="BT2172" s="34" t="str">
        <f t="shared" si="616"/>
        <v/>
      </c>
      <c r="BU2172" s="32" t="str">
        <f t="shared" si="617"/>
        <v/>
      </c>
      <c r="BV2172" s="32" t="str">
        <f t="shared" si="618"/>
        <v/>
      </c>
      <c r="BW2172" s="32" t="str">
        <f t="shared" si="619"/>
        <v/>
      </c>
      <c r="BX2172" s="32" t="str">
        <f t="shared" si="620"/>
        <v/>
      </c>
      <c r="BY2172" s="32" t="str">
        <f t="shared" si="621"/>
        <v/>
      </c>
      <c r="BZ2172" s="32" t="str">
        <f t="shared" si="622"/>
        <v/>
      </c>
      <c r="CA2172" s="32" t="str">
        <f t="shared" si="623"/>
        <v/>
      </c>
      <c r="CB2172" s="33">
        <f>IF(COUNTIF($CD$7:CD2172,CD2172)=1,CD2172,CD2172+COUNTIF($CD$6:CD2171,CD2172))</f>
        <v>57318</v>
      </c>
      <c r="CC2172" s="34">
        <f t="shared" si="624"/>
        <v>55153</v>
      </c>
      <c r="CD2172" s="32">
        <f t="shared" si="625"/>
        <v>55153</v>
      </c>
      <c r="CE2172" s="32">
        <f t="shared" si="626"/>
        <v>0</v>
      </c>
      <c r="CF2172" s="32">
        <f t="shared" si="627"/>
        <v>0</v>
      </c>
      <c r="CG2172" s="32" t="str">
        <f t="shared" si="628"/>
        <v/>
      </c>
      <c r="CH2172" s="32">
        <v>2167</v>
      </c>
      <c r="CI2172" s="32" t="s">
        <v>6</v>
      </c>
      <c r="CJ2172" s="32" t="str">
        <f t="shared" si="629"/>
        <v/>
      </c>
      <c r="CK2172" s="32" t="str">
        <f t="shared" si="630"/>
        <v/>
      </c>
      <c r="CL2172" s="32" t="str">
        <f t="shared" si="631"/>
        <v/>
      </c>
      <c r="CM2172" s="32" t="str">
        <f t="shared" si="632"/>
        <v/>
      </c>
      <c r="CN2172" s="32" t="str">
        <f t="shared" si="633"/>
        <v/>
      </c>
    </row>
    <row r="2173" spans="71:92" x14ac:dyDescent="0.3">
      <c r="BS2173" s="32" t="str">
        <f>IF(Kiadasi_kiseroiv!$K$2=BT2173,BV2173,"")</f>
        <v/>
      </c>
      <c r="BT2173" s="34" t="str">
        <f t="shared" si="616"/>
        <v/>
      </c>
      <c r="BU2173" s="32" t="str">
        <f t="shared" si="617"/>
        <v/>
      </c>
      <c r="BV2173" s="32" t="str">
        <f t="shared" si="618"/>
        <v/>
      </c>
      <c r="BW2173" s="32" t="str">
        <f t="shared" si="619"/>
        <v/>
      </c>
      <c r="BX2173" s="32" t="str">
        <f t="shared" si="620"/>
        <v/>
      </c>
      <c r="BY2173" s="32" t="str">
        <f t="shared" si="621"/>
        <v/>
      </c>
      <c r="BZ2173" s="32" t="str">
        <f t="shared" si="622"/>
        <v/>
      </c>
      <c r="CA2173" s="32" t="str">
        <f t="shared" si="623"/>
        <v/>
      </c>
      <c r="CB2173" s="33">
        <f>IF(COUNTIF($CD$7:CD2173,CD2173)=1,CD2173,CD2173+COUNTIF($CD$6:CD2172,CD2173))</f>
        <v>57319</v>
      </c>
      <c r="CC2173" s="34">
        <f t="shared" si="624"/>
        <v>55153</v>
      </c>
      <c r="CD2173" s="32">
        <f t="shared" si="625"/>
        <v>55153</v>
      </c>
      <c r="CE2173" s="32">
        <f t="shared" si="626"/>
        <v>0</v>
      </c>
      <c r="CF2173" s="32">
        <f t="shared" si="627"/>
        <v>0</v>
      </c>
      <c r="CG2173" s="32" t="str">
        <f t="shared" si="628"/>
        <v/>
      </c>
      <c r="CH2173" s="32">
        <v>2168</v>
      </c>
      <c r="CI2173" s="32" t="s">
        <v>6</v>
      </c>
      <c r="CJ2173" s="32" t="str">
        <f t="shared" si="629"/>
        <v/>
      </c>
      <c r="CK2173" s="32" t="str">
        <f t="shared" si="630"/>
        <v/>
      </c>
      <c r="CL2173" s="32" t="str">
        <f t="shared" si="631"/>
        <v/>
      </c>
      <c r="CM2173" s="32" t="str">
        <f t="shared" si="632"/>
        <v/>
      </c>
      <c r="CN2173" s="32" t="str">
        <f t="shared" si="633"/>
        <v/>
      </c>
    </row>
    <row r="2174" spans="71:92" x14ac:dyDescent="0.3">
      <c r="BS2174" s="32" t="str">
        <f>IF(Kiadasi_kiseroiv!$K$2=BT2174,BV2174,"")</f>
        <v/>
      </c>
      <c r="BT2174" s="34" t="str">
        <f t="shared" si="616"/>
        <v/>
      </c>
      <c r="BU2174" s="32" t="str">
        <f t="shared" si="617"/>
        <v/>
      </c>
      <c r="BV2174" s="32" t="str">
        <f t="shared" si="618"/>
        <v/>
      </c>
      <c r="BW2174" s="32" t="str">
        <f t="shared" si="619"/>
        <v/>
      </c>
      <c r="BX2174" s="32" t="str">
        <f t="shared" si="620"/>
        <v/>
      </c>
      <c r="BY2174" s="32" t="str">
        <f t="shared" si="621"/>
        <v/>
      </c>
      <c r="BZ2174" s="32" t="str">
        <f t="shared" si="622"/>
        <v/>
      </c>
      <c r="CA2174" s="32" t="str">
        <f t="shared" si="623"/>
        <v/>
      </c>
      <c r="CB2174" s="33">
        <f>IF(COUNTIF($CD$7:CD2174,CD2174)=1,CD2174,CD2174+COUNTIF($CD$6:CD2173,CD2174))</f>
        <v>57320</v>
      </c>
      <c r="CC2174" s="34">
        <f t="shared" si="624"/>
        <v>55153</v>
      </c>
      <c r="CD2174" s="32">
        <f t="shared" si="625"/>
        <v>55153</v>
      </c>
      <c r="CE2174" s="32">
        <f t="shared" si="626"/>
        <v>0</v>
      </c>
      <c r="CF2174" s="32">
        <f t="shared" si="627"/>
        <v>0</v>
      </c>
      <c r="CG2174" s="32" t="str">
        <f t="shared" si="628"/>
        <v/>
      </c>
      <c r="CH2174" s="32">
        <v>2169</v>
      </c>
      <c r="CI2174" s="32" t="s">
        <v>6</v>
      </c>
      <c r="CJ2174" s="32" t="str">
        <f t="shared" si="629"/>
        <v/>
      </c>
      <c r="CK2174" s="32" t="str">
        <f t="shared" si="630"/>
        <v/>
      </c>
      <c r="CL2174" s="32" t="str">
        <f t="shared" si="631"/>
        <v/>
      </c>
      <c r="CM2174" s="32" t="str">
        <f t="shared" si="632"/>
        <v/>
      </c>
      <c r="CN2174" s="32" t="str">
        <f t="shared" si="633"/>
        <v/>
      </c>
    </row>
    <row r="2175" spans="71:92" x14ac:dyDescent="0.3">
      <c r="BS2175" s="32" t="str">
        <f>IF(Kiadasi_kiseroiv!$K$2=BT2175,BV2175,"")</f>
        <v/>
      </c>
      <c r="BT2175" s="34" t="str">
        <f t="shared" si="616"/>
        <v/>
      </c>
      <c r="BU2175" s="32" t="str">
        <f t="shared" si="617"/>
        <v/>
      </c>
      <c r="BV2175" s="32" t="str">
        <f t="shared" si="618"/>
        <v/>
      </c>
      <c r="BW2175" s="32" t="str">
        <f t="shared" si="619"/>
        <v/>
      </c>
      <c r="BX2175" s="32" t="str">
        <f t="shared" si="620"/>
        <v/>
      </c>
      <c r="BY2175" s="32" t="str">
        <f t="shared" si="621"/>
        <v/>
      </c>
      <c r="BZ2175" s="32" t="str">
        <f t="shared" si="622"/>
        <v/>
      </c>
      <c r="CA2175" s="32" t="str">
        <f t="shared" si="623"/>
        <v/>
      </c>
      <c r="CB2175" s="33">
        <f>IF(COUNTIF($CD$7:CD2175,CD2175)=1,CD2175,CD2175+COUNTIF($CD$6:CD2174,CD2175))</f>
        <v>57321</v>
      </c>
      <c r="CC2175" s="34">
        <f t="shared" si="624"/>
        <v>55153</v>
      </c>
      <c r="CD2175" s="32">
        <f t="shared" si="625"/>
        <v>55153</v>
      </c>
      <c r="CE2175" s="32">
        <f t="shared" si="626"/>
        <v>0</v>
      </c>
      <c r="CF2175" s="32">
        <f t="shared" si="627"/>
        <v>0</v>
      </c>
      <c r="CG2175" s="32" t="str">
        <f t="shared" si="628"/>
        <v/>
      </c>
      <c r="CH2175" s="32">
        <v>2170</v>
      </c>
      <c r="CI2175" s="32" t="s">
        <v>6</v>
      </c>
      <c r="CJ2175" s="32" t="str">
        <f t="shared" si="629"/>
        <v/>
      </c>
      <c r="CK2175" s="32" t="str">
        <f t="shared" si="630"/>
        <v/>
      </c>
      <c r="CL2175" s="32" t="str">
        <f t="shared" si="631"/>
        <v/>
      </c>
      <c r="CM2175" s="32" t="str">
        <f t="shared" si="632"/>
        <v/>
      </c>
      <c r="CN2175" s="32" t="str">
        <f t="shared" si="633"/>
        <v/>
      </c>
    </row>
    <row r="2176" spans="71:92" x14ac:dyDescent="0.3">
      <c r="BS2176" s="32" t="str">
        <f>IF(Kiadasi_kiseroiv!$K$2=BT2176,BV2176,"")</f>
        <v/>
      </c>
      <c r="BT2176" s="34" t="str">
        <f t="shared" si="616"/>
        <v/>
      </c>
      <c r="BU2176" s="32" t="str">
        <f t="shared" si="617"/>
        <v/>
      </c>
      <c r="BV2176" s="32" t="str">
        <f t="shared" si="618"/>
        <v/>
      </c>
      <c r="BW2176" s="32" t="str">
        <f t="shared" si="619"/>
        <v/>
      </c>
      <c r="BX2176" s="32" t="str">
        <f t="shared" si="620"/>
        <v/>
      </c>
      <c r="BY2176" s="32" t="str">
        <f t="shared" si="621"/>
        <v/>
      </c>
      <c r="BZ2176" s="32" t="str">
        <f t="shared" si="622"/>
        <v/>
      </c>
      <c r="CA2176" s="32" t="str">
        <f t="shared" si="623"/>
        <v/>
      </c>
      <c r="CB2176" s="33">
        <f>IF(COUNTIF($CD$7:CD2176,CD2176)=1,CD2176,CD2176+COUNTIF($CD$6:CD2175,CD2176))</f>
        <v>57322</v>
      </c>
      <c r="CC2176" s="34">
        <f t="shared" si="624"/>
        <v>55153</v>
      </c>
      <c r="CD2176" s="32">
        <f t="shared" si="625"/>
        <v>55153</v>
      </c>
      <c r="CE2176" s="32">
        <f t="shared" si="626"/>
        <v>0</v>
      </c>
      <c r="CF2176" s="32">
        <f t="shared" si="627"/>
        <v>0</v>
      </c>
      <c r="CG2176" s="32" t="str">
        <f t="shared" si="628"/>
        <v/>
      </c>
      <c r="CH2176" s="32">
        <v>2171</v>
      </c>
      <c r="CI2176" s="32" t="s">
        <v>6</v>
      </c>
      <c r="CJ2176" s="32" t="str">
        <f t="shared" si="629"/>
        <v/>
      </c>
      <c r="CK2176" s="32" t="str">
        <f t="shared" si="630"/>
        <v/>
      </c>
      <c r="CL2176" s="32" t="str">
        <f t="shared" si="631"/>
        <v/>
      </c>
      <c r="CM2176" s="32" t="str">
        <f t="shared" si="632"/>
        <v/>
      </c>
      <c r="CN2176" s="32" t="str">
        <f t="shared" si="633"/>
        <v/>
      </c>
    </row>
    <row r="2177" spans="71:92" x14ac:dyDescent="0.3">
      <c r="BS2177" s="32" t="str">
        <f>IF(Kiadasi_kiseroiv!$K$2=BT2177,BV2177,"")</f>
        <v/>
      </c>
      <c r="BT2177" s="34" t="str">
        <f t="shared" si="616"/>
        <v/>
      </c>
      <c r="BU2177" s="32" t="str">
        <f t="shared" si="617"/>
        <v/>
      </c>
      <c r="BV2177" s="32" t="str">
        <f t="shared" si="618"/>
        <v/>
      </c>
      <c r="BW2177" s="32" t="str">
        <f t="shared" si="619"/>
        <v/>
      </c>
      <c r="BX2177" s="32" t="str">
        <f t="shared" si="620"/>
        <v/>
      </c>
      <c r="BY2177" s="32" t="str">
        <f t="shared" si="621"/>
        <v/>
      </c>
      <c r="BZ2177" s="32" t="str">
        <f t="shared" si="622"/>
        <v/>
      </c>
      <c r="CA2177" s="32" t="str">
        <f t="shared" si="623"/>
        <v/>
      </c>
      <c r="CB2177" s="33">
        <f>IF(COUNTIF($CD$7:CD2177,CD2177)=1,CD2177,CD2177+COUNTIF($CD$6:CD2176,CD2177))</f>
        <v>57323</v>
      </c>
      <c r="CC2177" s="34">
        <f t="shared" si="624"/>
        <v>55153</v>
      </c>
      <c r="CD2177" s="32">
        <f t="shared" si="625"/>
        <v>55153</v>
      </c>
      <c r="CE2177" s="32">
        <f t="shared" si="626"/>
        <v>0</v>
      </c>
      <c r="CF2177" s="32">
        <f t="shared" si="627"/>
        <v>0</v>
      </c>
      <c r="CG2177" s="32" t="str">
        <f t="shared" si="628"/>
        <v/>
      </c>
      <c r="CH2177" s="32">
        <v>2172</v>
      </c>
      <c r="CI2177" s="32" t="s">
        <v>6</v>
      </c>
      <c r="CJ2177" s="32" t="str">
        <f t="shared" si="629"/>
        <v/>
      </c>
      <c r="CK2177" s="32" t="str">
        <f t="shared" si="630"/>
        <v/>
      </c>
      <c r="CL2177" s="32" t="str">
        <f t="shared" si="631"/>
        <v/>
      </c>
      <c r="CM2177" s="32" t="str">
        <f t="shared" si="632"/>
        <v/>
      </c>
      <c r="CN2177" s="32" t="str">
        <f t="shared" si="633"/>
        <v/>
      </c>
    </row>
    <row r="2178" spans="71:92" x14ac:dyDescent="0.3">
      <c r="BS2178" s="32" t="str">
        <f>IF(Kiadasi_kiseroiv!$K$2=BT2178,BV2178,"")</f>
        <v/>
      </c>
      <c r="BT2178" s="34" t="str">
        <f t="shared" si="616"/>
        <v/>
      </c>
      <c r="BU2178" s="32" t="str">
        <f t="shared" si="617"/>
        <v/>
      </c>
      <c r="BV2178" s="32" t="str">
        <f t="shared" si="618"/>
        <v/>
      </c>
      <c r="BW2178" s="32" t="str">
        <f t="shared" si="619"/>
        <v/>
      </c>
      <c r="BX2178" s="32" t="str">
        <f t="shared" si="620"/>
        <v/>
      </c>
      <c r="BY2178" s="32" t="str">
        <f t="shared" si="621"/>
        <v/>
      </c>
      <c r="BZ2178" s="32" t="str">
        <f t="shared" si="622"/>
        <v/>
      </c>
      <c r="CA2178" s="32" t="str">
        <f t="shared" si="623"/>
        <v/>
      </c>
      <c r="CB2178" s="33">
        <f>IF(COUNTIF($CD$7:CD2178,CD2178)=1,CD2178,CD2178+COUNTIF($CD$6:CD2177,CD2178))</f>
        <v>57324</v>
      </c>
      <c r="CC2178" s="34">
        <f t="shared" si="624"/>
        <v>55153</v>
      </c>
      <c r="CD2178" s="32">
        <f t="shared" si="625"/>
        <v>55153</v>
      </c>
      <c r="CE2178" s="32">
        <f t="shared" si="626"/>
        <v>0</v>
      </c>
      <c r="CF2178" s="32">
        <f t="shared" si="627"/>
        <v>0</v>
      </c>
      <c r="CG2178" s="32" t="str">
        <f t="shared" si="628"/>
        <v/>
      </c>
      <c r="CH2178" s="32">
        <v>2173</v>
      </c>
      <c r="CI2178" s="32" t="s">
        <v>6</v>
      </c>
      <c r="CJ2178" s="32" t="str">
        <f t="shared" si="629"/>
        <v/>
      </c>
      <c r="CK2178" s="32" t="str">
        <f t="shared" si="630"/>
        <v/>
      </c>
      <c r="CL2178" s="32" t="str">
        <f t="shared" si="631"/>
        <v/>
      </c>
      <c r="CM2178" s="32" t="str">
        <f t="shared" si="632"/>
        <v/>
      </c>
      <c r="CN2178" s="32" t="str">
        <f t="shared" si="633"/>
        <v/>
      </c>
    </row>
    <row r="2179" spans="71:92" x14ac:dyDescent="0.3">
      <c r="BS2179" s="32" t="str">
        <f>IF(Kiadasi_kiseroiv!$K$2=BT2179,BV2179,"")</f>
        <v/>
      </c>
      <c r="BT2179" s="34" t="str">
        <f t="shared" si="616"/>
        <v/>
      </c>
      <c r="BU2179" s="32" t="str">
        <f t="shared" si="617"/>
        <v/>
      </c>
      <c r="BV2179" s="32" t="str">
        <f t="shared" si="618"/>
        <v/>
      </c>
      <c r="BW2179" s="32" t="str">
        <f t="shared" si="619"/>
        <v/>
      </c>
      <c r="BX2179" s="32" t="str">
        <f t="shared" si="620"/>
        <v/>
      </c>
      <c r="BY2179" s="32" t="str">
        <f t="shared" si="621"/>
        <v/>
      </c>
      <c r="BZ2179" s="32" t="str">
        <f t="shared" si="622"/>
        <v/>
      </c>
      <c r="CA2179" s="32" t="str">
        <f t="shared" si="623"/>
        <v/>
      </c>
      <c r="CB2179" s="33">
        <f>IF(COUNTIF($CD$7:CD2179,CD2179)=1,CD2179,CD2179+COUNTIF($CD$6:CD2178,CD2179))</f>
        <v>57325</v>
      </c>
      <c r="CC2179" s="34">
        <f t="shared" si="624"/>
        <v>55153</v>
      </c>
      <c r="CD2179" s="32">
        <f t="shared" si="625"/>
        <v>55153</v>
      </c>
      <c r="CE2179" s="32">
        <f t="shared" si="626"/>
        <v>0</v>
      </c>
      <c r="CF2179" s="32">
        <f t="shared" si="627"/>
        <v>0</v>
      </c>
      <c r="CG2179" s="32" t="str">
        <f t="shared" si="628"/>
        <v/>
      </c>
      <c r="CH2179" s="32">
        <v>2174</v>
      </c>
      <c r="CI2179" s="32" t="s">
        <v>6</v>
      </c>
      <c r="CJ2179" s="32" t="str">
        <f t="shared" si="629"/>
        <v/>
      </c>
      <c r="CK2179" s="32" t="str">
        <f t="shared" si="630"/>
        <v/>
      </c>
      <c r="CL2179" s="32" t="str">
        <f t="shared" si="631"/>
        <v/>
      </c>
      <c r="CM2179" s="32" t="str">
        <f t="shared" si="632"/>
        <v/>
      </c>
      <c r="CN2179" s="32" t="str">
        <f t="shared" si="633"/>
        <v/>
      </c>
    </row>
    <row r="2180" spans="71:92" x14ac:dyDescent="0.3">
      <c r="BS2180" s="32" t="str">
        <f>IF(Kiadasi_kiseroiv!$K$2=BT2180,BV2180,"")</f>
        <v/>
      </c>
      <c r="BT2180" s="34" t="str">
        <f t="shared" si="616"/>
        <v/>
      </c>
      <c r="BU2180" s="32" t="str">
        <f t="shared" si="617"/>
        <v/>
      </c>
      <c r="BV2180" s="32" t="str">
        <f t="shared" si="618"/>
        <v/>
      </c>
      <c r="BW2180" s="32" t="str">
        <f t="shared" si="619"/>
        <v/>
      </c>
      <c r="BX2180" s="32" t="str">
        <f t="shared" si="620"/>
        <v/>
      </c>
      <c r="BY2180" s="32" t="str">
        <f t="shared" si="621"/>
        <v/>
      </c>
      <c r="BZ2180" s="32" t="str">
        <f t="shared" si="622"/>
        <v/>
      </c>
      <c r="CA2180" s="32" t="str">
        <f t="shared" si="623"/>
        <v/>
      </c>
      <c r="CB2180" s="33">
        <f>IF(COUNTIF($CD$7:CD2180,CD2180)=1,CD2180,CD2180+COUNTIF($CD$6:CD2179,CD2180))</f>
        <v>57326</v>
      </c>
      <c r="CC2180" s="34">
        <f t="shared" si="624"/>
        <v>55153</v>
      </c>
      <c r="CD2180" s="32">
        <f t="shared" si="625"/>
        <v>55153</v>
      </c>
      <c r="CE2180" s="32">
        <f t="shared" si="626"/>
        <v>0</v>
      </c>
      <c r="CF2180" s="32">
        <f t="shared" si="627"/>
        <v>0</v>
      </c>
      <c r="CG2180" s="32" t="str">
        <f t="shared" si="628"/>
        <v/>
      </c>
      <c r="CH2180" s="32">
        <v>2175</v>
      </c>
      <c r="CI2180" s="32" t="s">
        <v>6</v>
      </c>
      <c r="CJ2180" s="32" t="str">
        <f t="shared" si="629"/>
        <v/>
      </c>
      <c r="CK2180" s="32" t="str">
        <f t="shared" si="630"/>
        <v/>
      </c>
      <c r="CL2180" s="32" t="str">
        <f t="shared" si="631"/>
        <v/>
      </c>
      <c r="CM2180" s="32" t="str">
        <f t="shared" si="632"/>
        <v/>
      </c>
      <c r="CN2180" s="32" t="str">
        <f t="shared" si="633"/>
        <v/>
      </c>
    </row>
    <row r="2181" spans="71:92" x14ac:dyDescent="0.3">
      <c r="BS2181" s="32" t="str">
        <f>IF(Kiadasi_kiseroiv!$K$2=BT2181,BV2181,"")</f>
        <v/>
      </c>
      <c r="BT2181" s="34" t="str">
        <f t="shared" si="616"/>
        <v/>
      </c>
      <c r="BU2181" s="32" t="str">
        <f t="shared" si="617"/>
        <v/>
      </c>
      <c r="BV2181" s="32" t="str">
        <f t="shared" si="618"/>
        <v/>
      </c>
      <c r="BW2181" s="32" t="str">
        <f t="shared" si="619"/>
        <v/>
      </c>
      <c r="BX2181" s="32" t="str">
        <f t="shared" si="620"/>
        <v/>
      </c>
      <c r="BY2181" s="32" t="str">
        <f t="shared" si="621"/>
        <v/>
      </c>
      <c r="BZ2181" s="32" t="str">
        <f t="shared" si="622"/>
        <v/>
      </c>
      <c r="CA2181" s="32" t="str">
        <f t="shared" si="623"/>
        <v/>
      </c>
      <c r="CB2181" s="33">
        <f>IF(COUNTIF($CD$7:CD2181,CD2181)=1,CD2181,CD2181+COUNTIF($CD$6:CD2180,CD2181))</f>
        <v>57327</v>
      </c>
      <c r="CC2181" s="34">
        <f t="shared" si="624"/>
        <v>55153</v>
      </c>
      <c r="CD2181" s="32">
        <f t="shared" si="625"/>
        <v>55153</v>
      </c>
      <c r="CE2181" s="32">
        <f t="shared" si="626"/>
        <v>0</v>
      </c>
      <c r="CF2181" s="32">
        <f t="shared" si="627"/>
        <v>0</v>
      </c>
      <c r="CG2181" s="32" t="str">
        <f t="shared" si="628"/>
        <v/>
      </c>
      <c r="CH2181" s="32">
        <v>2176</v>
      </c>
      <c r="CI2181" s="32" t="s">
        <v>6</v>
      </c>
      <c r="CJ2181" s="32" t="str">
        <f t="shared" si="629"/>
        <v/>
      </c>
      <c r="CK2181" s="32" t="str">
        <f t="shared" si="630"/>
        <v/>
      </c>
      <c r="CL2181" s="32" t="str">
        <f t="shared" si="631"/>
        <v/>
      </c>
      <c r="CM2181" s="32" t="str">
        <f t="shared" si="632"/>
        <v/>
      </c>
      <c r="CN2181" s="32" t="str">
        <f t="shared" si="633"/>
        <v/>
      </c>
    </row>
    <row r="2182" spans="71:92" x14ac:dyDescent="0.3">
      <c r="BS2182" s="32" t="str">
        <f>IF(Kiadasi_kiseroiv!$K$2=BT2182,BV2182,"")</f>
        <v/>
      </c>
      <c r="BT2182" s="34" t="str">
        <f t="shared" si="616"/>
        <v/>
      </c>
      <c r="BU2182" s="32" t="str">
        <f t="shared" si="617"/>
        <v/>
      </c>
      <c r="BV2182" s="32" t="str">
        <f t="shared" si="618"/>
        <v/>
      </c>
      <c r="BW2182" s="32" t="str">
        <f t="shared" si="619"/>
        <v/>
      </c>
      <c r="BX2182" s="32" t="str">
        <f t="shared" si="620"/>
        <v/>
      </c>
      <c r="BY2182" s="32" t="str">
        <f t="shared" si="621"/>
        <v/>
      </c>
      <c r="BZ2182" s="32" t="str">
        <f t="shared" si="622"/>
        <v/>
      </c>
      <c r="CA2182" s="32" t="str">
        <f t="shared" si="623"/>
        <v/>
      </c>
      <c r="CB2182" s="33">
        <f>IF(COUNTIF($CD$7:CD2182,CD2182)=1,CD2182,CD2182+COUNTIF($CD$6:CD2181,CD2182))</f>
        <v>57328</v>
      </c>
      <c r="CC2182" s="34">
        <f t="shared" si="624"/>
        <v>55153</v>
      </c>
      <c r="CD2182" s="32">
        <f t="shared" si="625"/>
        <v>55153</v>
      </c>
      <c r="CE2182" s="32">
        <f t="shared" si="626"/>
        <v>0</v>
      </c>
      <c r="CF2182" s="32">
        <f t="shared" si="627"/>
        <v>0</v>
      </c>
      <c r="CG2182" s="32" t="str">
        <f t="shared" si="628"/>
        <v/>
      </c>
      <c r="CH2182" s="32">
        <v>2177</v>
      </c>
      <c r="CI2182" s="32" t="s">
        <v>6</v>
      </c>
      <c r="CJ2182" s="32" t="str">
        <f t="shared" si="629"/>
        <v/>
      </c>
      <c r="CK2182" s="32" t="str">
        <f t="shared" si="630"/>
        <v/>
      </c>
      <c r="CL2182" s="32" t="str">
        <f t="shared" si="631"/>
        <v/>
      </c>
      <c r="CM2182" s="32" t="str">
        <f t="shared" si="632"/>
        <v/>
      </c>
      <c r="CN2182" s="32" t="str">
        <f t="shared" si="633"/>
        <v/>
      </c>
    </row>
    <row r="2183" spans="71:92" x14ac:dyDescent="0.3">
      <c r="BS2183" s="32" t="str">
        <f>IF(Kiadasi_kiseroiv!$K$2=BT2183,BV2183,"")</f>
        <v/>
      </c>
      <c r="BT2183" s="34" t="str">
        <f t="shared" si="616"/>
        <v/>
      </c>
      <c r="BU2183" s="32" t="str">
        <f t="shared" si="617"/>
        <v/>
      </c>
      <c r="BV2183" s="32" t="str">
        <f t="shared" si="618"/>
        <v/>
      </c>
      <c r="BW2183" s="32" t="str">
        <f t="shared" si="619"/>
        <v/>
      </c>
      <c r="BX2183" s="32" t="str">
        <f t="shared" si="620"/>
        <v/>
      </c>
      <c r="BY2183" s="32" t="str">
        <f t="shared" si="621"/>
        <v/>
      </c>
      <c r="BZ2183" s="32" t="str">
        <f t="shared" si="622"/>
        <v/>
      </c>
      <c r="CA2183" s="32" t="str">
        <f t="shared" si="623"/>
        <v/>
      </c>
      <c r="CB2183" s="33">
        <f>IF(COUNTIF($CD$7:CD2183,CD2183)=1,CD2183,CD2183+COUNTIF($CD$6:CD2182,CD2183))</f>
        <v>57329</v>
      </c>
      <c r="CC2183" s="34">
        <f t="shared" si="624"/>
        <v>55153</v>
      </c>
      <c r="CD2183" s="32">
        <f t="shared" si="625"/>
        <v>55153</v>
      </c>
      <c r="CE2183" s="32">
        <f t="shared" si="626"/>
        <v>0</v>
      </c>
      <c r="CF2183" s="32">
        <f t="shared" si="627"/>
        <v>0</v>
      </c>
      <c r="CG2183" s="32" t="str">
        <f t="shared" si="628"/>
        <v/>
      </c>
      <c r="CH2183" s="32">
        <v>2178</v>
      </c>
      <c r="CI2183" s="32" t="s">
        <v>6</v>
      </c>
      <c r="CJ2183" s="32" t="str">
        <f t="shared" si="629"/>
        <v/>
      </c>
      <c r="CK2183" s="32" t="str">
        <f t="shared" si="630"/>
        <v/>
      </c>
      <c r="CL2183" s="32" t="str">
        <f t="shared" si="631"/>
        <v/>
      </c>
      <c r="CM2183" s="32" t="str">
        <f t="shared" si="632"/>
        <v/>
      </c>
      <c r="CN2183" s="32" t="str">
        <f t="shared" si="633"/>
        <v/>
      </c>
    </row>
    <row r="2184" spans="71:92" x14ac:dyDescent="0.3">
      <c r="BS2184" s="32" t="str">
        <f>IF(Kiadasi_kiseroiv!$K$2=BT2184,BV2184,"")</f>
        <v/>
      </c>
      <c r="BT2184" s="34" t="str">
        <f t="shared" si="616"/>
        <v/>
      </c>
      <c r="BU2184" s="32" t="str">
        <f t="shared" si="617"/>
        <v/>
      </c>
      <c r="BV2184" s="32" t="str">
        <f t="shared" si="618"/>
        <v/>
      </c>
      <c r="BW2184" s="32" t="str">
        <f t="shared" si="619"/>
        <v/>
      </c>
      <c r="BX2184" s="32" t="str">
        <f t="shared" si="620"/>
        <v/>
      </c>
      <c r="BY2184" s="32" t="str">
        <f t="shared" si="621"/>
        <v/>
      </c>
      <c r="BZ2184" s="32" t="str">
        <f t="shared" si="622"/>
        <v/>
      </c>
      <c r="CA2184" s="32" t="str">
        <f t="shared" si="623"/>
        <v/>
      </c>
      <c r="CB2184" s="33">
        <f>IF(COUNTIF($CD$7:CD2184,CD2184)=1,CD2184,CD2184+COUNTIF($CD$6:CD2183,CD2184))</f>
        <v>57330</v>
      </c>
      <c r="CC2184" s="34">
        <f t="shared" si="624"/>
        <v>55153</v>
      </c>
      <c r="CD2184" s="32">
        <f t="shared" si="625"/>
        <v>55153</v>
      </c>
      <c r="CE2184" s="32">
        <f t="shared" si="626"/>
        <v>0</v>
      </c>
      <c r="CF2184" s="32">
        <f t="shared" si="627"/>
        <v>0</v>
      </c>
      <c r="CG2184" s="32" t="str">
        <f t="shared" si="628"/>
        <v/>
      </c>
      <c r="CH2184" s="32">
        <v>2179</v>
      </c>
      <c r="CI2184" s="32" t="s">
        <v>6</v>
      </c>
      <c r="CJ2184" s="32" t="str">
        <f t="shared" si="629"/>
        <v/>
      </c>
      <c r="CK2184" s="32" t="str">
        <f t="shared" si="630"/>
        <v/>
      </c>
      <c r="CL2184" s="32" t="str">
        <f t="shared" si="631"/>
        <v/>
      </c>
      <c r="CM2184" s="32" t="str">
        <f t="shared" si="632"/>
        <v/>
      </c>
      <c r="CN2184" s="32" t="str">
        <f t="shared" si="633"/>
        <v/>
      </c>
    </row>
    <row r="2185" spans="71:92" x14ac:dyDescent="0.3">
      <c r="BS2185" s="32" t="str">
        <f>IF(Kiadasi_kiseroiv!$K$2=BT2185,BV2185,"")</f>
        <v/>
      </c>
      <c r="BT2185" s="34" t="str">
        <f t="shared" si="616"/>
        <v/>
      </c>
      <c r="BU2185" s="32" t="str">
        <f t="shared" si="617"/>
        <v/>
      </c>
      <c r="BV2185" s="32" t="str">
        <f t="shared" si="618"/>
        <v/>
      </c>
      <c r="BW2185" s="32" t="str">
        <f t="shared" si="619"/>
        <v/>
      </c>
      <c r="BX2185" s="32" t="str">
        <f t="shared" si="620"/>
        <v/>
      </c>
      <c r="BY2185" s="32" t="str">
        <f t="shared" si="621"/>
        <v/>
      </c>
      <c r="BZ2185" s="32" t="str">
        <f t="shared" si="622"/>
        <v/>
      </c>
      <c r="CA2185" s="32" t="str">
        <f t="shared" si="623"/>
        <v/>
      </c>
      <c r="CB2185" s="33">
        <f>IF(COUNTIF($CD$7:CD2185,CD2185)=1,CD2185,CD2185+COUNTIF($CD$6:CD2184,CD2185))</f>
        <v>57331</v>
      </c>
      <c r="CC2185" s="34">
        <f t="shared" si="624"/>
        <v>55153</v>
      </c>
      <c r="CD2185" s="32">
        <f t="shared" si="625"/>
        <v>55153</v>
      </c>
      <c r="CE2185" s="32">
        <f t="shared" si="626"/>
        <v>0</v>
      </c>
      <c r="CF2185" s="32">
        <f t="shared" si="627"/>
        <v>0</v>
      </c>
      <c r="CG2185" s="32" t="str">
        <f t="shared" si="628"/>
        <v/>
      </c>
      <c r="CH2185" s="32">
        <v>2180</v>
      </c>
      <c r="CI2185" s="32" t="s">
        <v>6</v>
      </c>
      <c r="CJ2185" s="32" t="str">
        <f t="shared" si="629"/>
        <v/>
      </c>
      <c r="CK2185" s="32" t="str">
        <f t="shared" si="630"/>
        <v/>
      </c>
      <c r="CL2185" s="32" t="str">
        <f t="shared" si="631"/>
        <v/>
      </c>
      <c r="CM2185" s="32" t="str">
        <f t="shared" si="632"/>
        <v/>
      </c>
      <c r="CN2185" s="32" t="str">
        <f t="shared" si="633"/>
        <v/>
      </c>
    </row>
    <row r="2186" spans="71:92" x14ac:dyDescent="0.3">
      <c r="BS2186" s="32" t="str">
        <f>IF(Kiadasi_kiseroiv!$K$2=BT2186,BV2186,"")</f>
        <v/>
      </c>
      <c r="BT2186" s="34" t="str">
        <f t="shared" si="616"/>
        <v/>
      </c>
      <c r="BU2186" s="32" t="str">
        <f t="shared" si="617"/>
        <v/>
      </c>
      <c r="BV2186" s="32" t="str">
        <f t="shared" si="618"/>
        <v/>
      </c>
      <c r="BW2186" s="32" t="str">
        <f t="shared" si="619"/>
        <v/>
      </c>
      <c r="BX2186" s="32" t="str">
        <f t="shared" si="620"/>
        <v/>
      </c>
      <c r="BY2186" s="32" t="str">
        <f t="shared" si="621"/>
        <v/>
      </c>
      <c r="BZ2186" s="32" t="str">
        <f t="shared" si="622"/>
        <v/>
      </c>
      <c r="CA2186" s="32" t="str">
        <f t="shared" si="623"/>
        <v/>
      </c>
      <c r="CB2186" s="33">
        <f>IF(COUNTIF($CD$7:CD2186,CD2186)=1,CD2186,CD2186+COUNTIF($CD$6:CD2185,CD2186))</f>
        <v>57332</v>
      </c>
      <c r="CC2186" s="34">
        <f t="shared" si="624"/>
        <v>55153</v>
      </c>
      <c r="CD2186" s="32">
        <f t="shared" si="625"/>
        <v>55153</v>
      </c>
      <c r="CE2186" s="32">
        <f t="shared" si="626"/>
        <v>0</v>
      </c>
      <c r="CF2186" s="32">
        <f t="shared" si="627"/>
        <v>0</v>
      </c>
      <c r="CG2186" s="32" t="str">
        <f t="shared" si="628"/>
        <v/>
      </c>
      <c r="CH2186" s="32">
        <v>2181</v>
      </c>
      <c r="CI2186" s="32" t="s">
        <v>6</v>
      </c>
      <c r="CJ2186" s="32" t="str">
        <f t="shared" si="629"/>
        <v/>
      </c>
      <c r="CK2186" s="32" t="str">
        <f t="shared" si="630"/>
        <v/>
      </c>
      <c r="CL2186" s="32" t="str">
        <f t="shared" si="631"/>
        <v/>
      </c>
      <c r="CM2186" s="32" t="str">
        <f t="shared" si="632"/>
        <v/>
      </c>
      <c r="CN2186" s="32" t="str">
        <f t="shared" si="633"/>
        <v/>
      </c>
    </row>
    <row r="2187" spans="71:92" x14ac:dyDescent="0.3">
      <c r="BS2187" s="32" t="str">
        <f>IF(Kiadasi_kiseroiv!$K$2=BT2187,BV2187,"")</f>
        <v/>
      </c>
      <c r="BT2187" s="34" t="str">
        <f t="shared" si="616"/>
        <v/>
      </c>
      <c r="BU2187" s="32" t="str">
        <f t="shared" si="617"/>
        <v/>
      </c>
      <c r="BV2187" s="32" t="str">
        <f t="shared" si="618"/>
        <v/>
      </c>
      <c r="BW2187" s="32" t="str">
        <f t="shared" si="619"/>
        <v/>
      </c>
      <c r="BX2187" s="32" t="str">
        <f t="shared" si="620"/>
        <v/>
      </c>
      <c r="BY2187" s="32" t="str">
        <f t="shared" si="621"/>
        <v/>
      </c>
      <c r="BZ2187" s="32" t="str">
        <f t="shared" si="622"/>
        <v/>
      </c>
      <c r="CA2187" s="32" t="str">
        <f t="shared" si="623"/>
        <v/>
      </c>
      <c r="CB2187" s="33">
        <f>IF(COUNTIF($CD$7:CD2187,CD2187)=1,CD2187,CD2187+COUNTIF($CD$6:CD2186,CD2187))</f>
        <v>57333</v>
      </c>
      <c r="CC2187" s="34">
        <f t="shared" si="624"/>
        <v>55153</v>
      </c>
      <c r="CD2187" s="32">
        <f t="shared" si="625"/>
        <v>55153</v>
      </c>
      <c r="CE2187" s="32">
        <f t="shared" si="626"/>
        <v>0</v>
      </c>
      <c r="CF2187" s="32">
        <f t="shared" si="627"/>
        <v>0</v>
      </c>
      <c r="CG2187" s="32" t="str">
        <f t="shared" si="628"/>
        <v/>
      </c>
      <c r="CH2187" s="32">
        <v>2182</v>
      </c>
      <c r="CI2187" s="32" t="s">
        <v>6</v>
      </c>
      <c r="CJ2187" s="32" t="str">
        <f t="shared" si="629"/>
        <v/>
      </c>
      <c r="CK2187" s="32" t="str">
        <f t="shared" si="630"/>
        <v/>
      </c>
      <c r="CL2187" s="32" t="str">
        <f t="shared" si="631"/>
        <v/>
      </c>
      <c r="CM2187" s="32" t="str">
        <f t="shared" si="632"/>
        <v/>
      </c>
      <c r="CN2187" s="32" t="str">
        <f t="shared" si="633"/>
        <v/>
      </c>
    </row>
    <row r="2188" spans="71:92" x14ac:dyDescent="0.3">
      <c r="BS2188" s="32" t="str">
        <f>IF(Kiadasi_kiseroiv!$K$2=BT2188,BV2188,"")</f>
        <v/>
      </c>
      <c r="BT2188" s="34" t="str">
        <f t="shared" si="616"/>
        <v/>
      </c>
      <c r="BU2188" s="32" t="str">
        <f t="shared" si="617"/>
        <v/>
      </c>
      <c r="BV2188" s="32" t="str">
        <f t="shared" si="618"/>
        <v/>
      </c>
      <c r="BW2188" s="32" t="str">
        <f t="shared" si="619"/>
        <v/>
      </c>
      <c r="BX2188" s="32" t="str">
        <f t="shared" si="620"/>
        <v/>
      </c>
      <c r="BY2188" s="32" t="str">
        <f t="shared" si="621"/>
        <v/>
      </c>
      <c r="BZ2188" s="32" t="str">
        <f t="shared" si="622"/>
        <v/>
      </c>
      <c r="CA2188" s="32" t="str">
        <f t="shared" si="623"/>
        <v/>
      </c>
      <c r="CB2188" s="33">
        <f>IF(COUNTIF($CD$7:CD2188,CD2188)=1,CD2188,CD2188+COUNTIF($CD$6:CD2187,CD2188))</f>
        <v>57334</v>
      </c>
      <c r="CC2188" s="34">
        <f t="shared" si="624"/>
        <v>55153</v>
      </c>
      <c r="CD2188" s="32">
        <f t="shared" si="625"/>
        <v>55153</v>
      </c>
      <c r="CE2188" s="32">
        <f t="shared" si="626"/>
        <v>0</v>
      </c>
      <c r="CF2188" s="32">
        <f t="shared" si="627"/>
        <v>0</v>
      </c>
      <c r="CG2188" s="32" t="str">
        <f t="shared" si="628"/>
        <v/>
      </c>
      <c r="CH2188" s="32">
        <v>2183</v>
      </c>
      <c r="CI2188" s="32" t="s">
        <v>6</v>
      </c>
      <c r="CJ2188" s="32" t="str">
        <f t="shared" si="629"/>
        <v/>
      </c>
      <c r="CK2188" s="32" t="str">
        <f t="shared" si="630"/>
        <v/>
      </c>
      <c r="CL2188" s="32" t="str">
        <f t="shared" si="631"/>
        <v/>
      </c>
      <c r="CM2188" s="32" t="str">
        <f t="shared" si="632"/>
        <v/>
      </c>
      <c r="CN2188" s="32" t="str">
        <f t="shared" si="633"/>
        <v/>
      </c>
    </row>
    <row r="2189" spans="71:92" x14ac:dyDescent="0.3">
      <c r="BS2189" s="32" t="str">
        <f>IF(Kiadasi_kiseroiv!$K$2=BT2189,BV2189,"")</f>
        <v/>
      </c>
      <c r="BT2189" s="34" t="str">
        <f t="shared" si="616"/>
        <v/>
      </c>
      <c r="BU2189" s="32" t="str">
        <f t="shared" si="617"/>
        <v/>
      </c>
      <c r="BV2189" s="32" t="str">
        <f t="shared" si="618"/>
        <v/>
      </c>
      <c r="BW2189" s="32" t="str">
        <f t="shared" si="619"/>
        <v/>
      </c>
      <c r="BX2189" s="32" t="str">
        <f t="shared" si="620"/>
        <v/>
      </c>
      <c r="BY2189" s="32" t="str">
        <f t="shared" si="621"/>
        <v/>
      </c>
      <c r="BZ2189" s="32" t="str">
        <f t="shared" si="622"/>
        <v/>
      </c>
      <c r="CA2189" s="32" t="str">
        <f t="shared" si="623"/>
        <v/>
      </c>
      <c r="CB2189" s="33">
        <f>IF(COUNTIF($CD$7:CD2189,CD2189)=1,CD2189,CD2189+COUNTIF($CD$6:CD2188,CD2189))</f>
        <v>57335</v>
      </c>
      <c r="CC2189" s="34">
        <f t="shared" si="624"/>
        <v>55153</v>
      </c>
      <c r="CD2189" s="32">
        <f t="shared" si="625"/>
        <v>55153</v>
      </c>
      <c r="CE2189" s="32">
        <f t="shared" si="626"/>
        <v>0</v>
      </c>
      <c r="CF2189" s="32">
        <f t="shared" si="627"/>
        <v>0</v>
      </c>
      <c r="CG2189" s="32" t="str">
        <f t="shared" si="628"/>
        <v/>
      </c>
      <c r="CH2189" s="32">
        <v>2184</v>
      </c>
      <c r="CI2189" s="32" t="s">
        <v>6</v>
      </c>
      <c r="CJ2189" s="32" t="str">
        <f t="shared" si="629"/>
        <v/>
      </c>
      <c r="CK2189" s="32" t="str">
        <f t="shared" si="630"/>
        <v/>
      </c>
      <c r="CL2189" s="32" t="str">
        <f t="shared" si="631"/>
        <v/>
      </c>
      <c r="CM2189" s="32" t="str">
        <f t="shared" si="632"/>
        <v/>
      </c>
      <c r="CN2189" s="32" t="str">
        <f t="shared" si="633"/>
        <v/>
      </c>
    </row>
    <row r="2190" spans="71:92" x14ac:dyDescent="0.3">
      <c r="BS2190" s="32" t="str">
        <f>IF(Kiadasi_kiseroiv!$K$2=BT2190,BV2190,"")</f>
        <v/>
      </c>
      <c r="BT2190" s="34" t="str">
        <f t="shared" si="616"/>
        <v/>
      </c>
      <c r="BU2190" s="32" t="str">
        <f t="shared" si="617"/>
        <v/>
      </c>
      <c r="BV2190" s="32" t="str">
        <f t="shared" si="618"/>
        <v/>
      </c>
      <c r="BW2190" s="32" t="str">
        <f t="shared" si="619"/>
        <v/>
      </c>
      <c r="BX2190" s="32" t="str">
        <f t="shared" si="620"/>
        <v/>
      </c>
      <c r="BY2190" s="32" t="str">
        <f t="shared" si="621"/>
        <v/>
      </c>
      <c r="BZ2190" s="32" t="str">
        <f t="shared" si="622"/>
        <v/>
      </c>
      <c r="CA2190" s="32" t="str">
        <f t="shared" si="623"/>
        <v/>
      </c>
      <c r="CB2190" s="33">
        <f>IF(COUNTIF($CD$7:CD2190,CD2190)=1,CD2190,CD2190+COUNTIF($CD$6:CD2189,CD2190))</f>
        <v>57336</v>
      </c>
      <c r="CC2190" s="34">
        <f t="shared" si="624"/>
        <v>55153</v>
      </c>
      <c r="CD2190" s="32">
        <f t="shared" si="625"/>
        <v>55153</v>
      </c>
      <c r="CE2190" s="32">
        <f t="shared" si="626"/>
        <v>0</v>
      </c>
      <c r="CF2190" s="32">
        <f t="shared" si="627"/>
        <v>0</v>
      </c>
      <c r="CG2190" s="32" t="str">
        <f t="shared" si="628"/>
        <v/>
      </c>
      <c r="CH2190" s="32">
        <v>2185</v>
      </c>
      <c r="CI2190" s="32" t="s">
        <v>6</v>
      </c>
      <c r="CJ2190" s="32" t="str">
        <f t="shared" si="629"/>
        <v/>
      </c>
      <c r="CK2190" s="32" t="str">
        <f t="shared" si="630"/>
        <v/>
      </c>
      <c r="CL2190" s="32" t="str">
        <f t="shared" si="631"/>
        <v/>
      </c>
      <c r="CM2190" s="32" t="str">
        <f t="shared" si="632"/>
        <v/>
      </c>
      <c r="CN2190" s="32" t="str">
        <f t="shared" si="633"/>
        <v/>
      </c>
    </row>
    <row r="2191" spans="71:92" x14ac:dyDescent="0.3">
      <c r="BS2191" s="32" t="str">
        <f>IF(Kiadasi_kiseroiv!$K$2=BT2191,BV2191,"")</f>
        <v/>
      </c>
      <c r="BT2191" s="34" t="str">
        <f t="shared" si="616"/>
        <v/>
      </c>
      <c r="BU2191" s="32" t="str">
        <f t="shared" si="617"/>
        <v/>
      </c>
      <c r="BV2191" s="32" t="str">
        <f t="shared" si="618"/>
        <v/>
      </c>
      <c r="BW2191" s="32" t="str">
        <f t="shared" si="619"/>
        <v/>
      </c>
      <c r="BX2191" s="32" t="str">
        <f t="shared" si="620"/>
        <v/>
      </c>
      <c r="BY2191" s="32" t="str">
        <f t="shared" si="621"/>
        <v/>
      </c>
      <c r="BZ2191" s="32" t="str">
        <f t="shared" si="622"/>
        <v/>
      </c>
      <c r="CA2191" s="32" t="str">
        <f t="shared" si="623"/>
        <v/>
      </c>
      <c r="CB2191" s="33">
        <f>IF(COUNTIF($CD$7:CD2191,CD2191)=1,CD2191,CD2191+COUNTIF($CD$6:CD2190,CD2191))</f>
        <v>57337</v>
      </c>
      <c r="CC2191" s="34">
        <f t="shared" si="624"/>
        <v>55153</v>
      </c>
      <c r="CD2191" s="32">
        <f t="shared" si="625"/>
        <v>55153</v>
      </c>
      <c r="CE2191" s="32">
        <f t="shared" si="626"/>
        <v>0</v>
      </c>
      <c r="CF2191" s="32">
        <f t="shared" si="627"/>
        <v>0</v>
      </c>
      <c r="CG2191" s="32" t="str">
        <f t="shared" si="628"/>
        <v/>
      </c>
      <c r="CH2191" s="32">
        <v>2186</v>
      </c>
      <c r="CI2191" s="32" t="s">
        <v>6</v>
      </c>
      <c r="CJ2191" s="32" t="str">
        <f t="shared" si="629"/>
        <v/>
      </c>
      <c r="CK2191" s="32" t="str">
        <f t="shared" si="630"/>
        <v/>
      </c>
      <c r="CL2191" s="32" t="str">
        <f t="shared" si="631"/>
        <v/>
      </c>
      <c r="CM2191" s="32" t="str">
        <f t="shared" si="632"/>
        <v/>
      </c>
      <c r="CN2191" s="32" t="str">
        <f t="shared" si="633"/>
        <v/>
      </c>
    </row>
    <row r="2192" spans="71:92" x14ac:dyDescent="0.3">
      <c r="BS2192" s="32" t="str">
        <f>IF(Kiadasi_kiseroiv!$K$2=BT2192,BV2192,"")</f>
        <v/>
      </c>
      <c r="BT2192" s="34" t="str">
        <f t="shared" si="616"/>
        <v/>
      </c>
      <c r="BU2192" s="32" t="str">
        <f t="shared" si="617"/>
        <v/>
      </c>
      <c r="BV2192" s="32" t="str">
        <f t="shared" si="618"/>
        <v/>
      </c>
      <c r="BW2192" s="32" t="str">
        <f t="shared" si="619"/>
        <v/>
      </c>
      <c r="BX2192" s="32" t="str">
        <f t="shared" si="620"/>
        <v/>
      </c>
      <c r="BY2192" s="32" t="str">
        <f t="shared" si="621"/>
        <v/>
      </c>
      <c r="BZ2192" s="32" t="str">
        <f t="shared" si="622"/>
        <v/>
      </c>
      <c r="CA2192" s="32" t="str">
        <f t="shared" si="623"/>
        <v/>
      </c>
      <c r="CB2192" s="33">
        <f>IF(COUNTIF($CD$7:CD2192,CD2192)=1,CD2192,CD2192+COUNTIF($CD$6:CD2191,CD2192))</f>
        <v>57338</v>
      </c>
      <c r="CC2192" s="34">
        <f t="shared" si="624"/>
        <v>55153</v>
      </c>
      <c r="CD2192" s="32">
        <f t="shared" si="625"/>
        <v>55153</v>
      </c>
      <c r="CE2192" s="32">
        <f t="shared" si="626"/>
        <v>0</v>
      </c>
      <c r="CF2192" s="32">
        <f t="shared" si="627"/>
        <v>0</v>
      </c>
      <c r="CG2192" s="32" t="str">
        <f t="shared" si="628"/>
        <v/>
      </c>
      <c r="CH2192" s="32">
        <v>2187</v>
      </c>
      <c r="CI2192" s="32" t="s">
        <v>6</v>
      </c>
      <c r="CJ2192" s="32" t="str">
        <f t="shared" si="629"/>
        <v/>
      </c>
      <c r="CK2192" s="32" t="str">
        <f t="shared" si="630"/>
        <v/>
      </c>
      <c r="CL2192" s="32" t="str">
        <f t="shared" si="631"/>
        <v/>
      </c>
      <c r="CM2192" s="32" t="str">
        <f t="shared" si="632"/>
        <v/>
      </c>
      <c r="CN2192" s="32" t="str">
        <f t="shared" si="633"/>
        <v/>
      </c>
    </row>
    <row r="2193" spans="71:92" x14ac:dyDescent="0.3">
      <c r="BS2193" s="32" t="str">
        <f>IF(Kiadasi_kiseroiv!$K$2=BT2193,BV2193,"")</f>
        <v/>
      </c>
      <c r="BT2193" s="34" t="str">
        <f t="shared" si="616"/>
        <v/>
      </c>
      <c r="BU2193" s="32" t="str">
        <f t="shared" si="617"/>
        <v/>
      </c>
      <c r="BV2193" s="32" t="str">
        <f t="shared" si="618"/>
        <v/>
      </c>
      <c r="BW2193" s="32" t="str">
        <f t="shared" si="619"/>
        <v/>
      </c>
      <c r="BX2193" s="32" t="str">
        <f t="shared" si="620"/>
        <v/>
      </c>
      <c r="BY2193" s="32" t="str">
        <f t="shared" si="621"/>
        <v/>
      </c>
      <c r="BZ2193" s="32" t="str">
        <f t="shared" si="622"/>
        <v/>
      </c>
      <c r="CA2193" s="32" t="str">
        <f t="shared" si="623"/>
        <v/>
      </c>
      <c r="CB2193" s="33">
        <f>IF(COUNTIF($CD$7:CD2193,CD2193)=1,CD2193,CD2193+COUNTIF($CD$6:CD2192,CD2193))</f>
        <v>57339</v>
      </c>
      <c r="CC2193" s="34">
        <f t="shared" si="624"/>
        <v>55153</v>
      </c>
      <c r="CD2193" s="32">
        <f t="shared" si="625"/>
        <v>55153</v>
      </c>
      <c r="CE2193" s="32">
        <f t="shared" si="626"/>
        <v>0</v>
      </c>
      <c r="CF2193" s="32">
        <f t="shared" si="627"/>
        <v>0</v>
      </c>
      <c r="CG2193" s="32" t="str">
        <f t="shared" si="628"/>
        <v/>
      </c>
      <c r="CH2193" s="32">
        <v>2188</v>
      </c>
      <c r="CI2193" s="32" t="s">
        <v>6</v>
      </c>
      <c r="CJ2193" s="32" t="str">
        <f t="shared" si="629"/>
        <v/>
      </c>
      <c r="CK2193" s="32" t="str">
        <f t="shared" si="630"/>
        <v/>
      </c>
      <c r="CL2193" s="32" t="str">
        <f t="shared" si="631"/>
        <v/>
      </c>
      <c r="CM2193" s="32" t="str">
        <f t="shared" si="632"/>
        <v/>
      </c>
      <c r="CN2193" s="32" t="str">
        <f t="shared" si="633"/>
        <v/>
      </c>
    </row>
    <row r="2194" spans="71:92" x14ac:dyDescent="0.3">
      <c r="BS2194" s="32" t="str">
        <f>IF(Kiadasi_kiseroiv!$K$2=BT2194,BV2194,"")</f>
        <v/>
      </c>
      <c r="BT2194" s="34" t="str">
        <f t="shared" si="616"/>
        <v/>
      </c>
      <c r="BU2194" s="32" t="str">
        <f t="shared" si="617"/>
        <v/>
      </c>
      <c r="BV2194" s="32" t="str">
        <f t="shared" si="618"/>
        <v/>
      </c>
      <c r="BW2194" s="32" t="str">
        <f t="shared" si="619"/>
        <v/>
      </c>
      <c r="BX2194" s="32" t="str">
        <f t="shared" si="620"/>
        <v/>
      </c>
      <c r="BY2194" s="32" t="str">
        <f t="shared" si="621"/>
        <v/>
      </c>
      <c r="BZ2194" s="32" t="str">
        <f t="shared" si="622"/>
        <v/>
      </c>
      <c r="CA2194" s="32" t="str">
        <f t="shared" si="623"/>
        <v/>
      </c>
      <c r="CB2194" s="33">
        <f>IF(COUNTIF($CD$7:CD2194,CD2194)=1,CD2194,CD2194+COUNTIF($CD$6:CD2193,CD2194))</f>
        <v>57340</v>
      </c>
      <c r="CC2194" s="34">
        <f t="shared" si="624"/>
        <v>55153</v>
      </c>
      <c r="CD2194" s="32">
        <f t="shared" si="625"/>
        <v>55153</v>
      </c>
      <c r="CE2194" s="32">
        <f t="shared" si="626"/>
        <v>0</v>
      </c>
      <c r="CF2194" s="32">
        <f t="shared" si="627"/>
        <v>0</v>
      </c>
      <c r="CG2194" s="32" t="str">
        <f t="shared" si="628"/>
        <v/>
      </c>
      <c r="CH2194" s="32">
        <v>2189</v>
      </c>
      <c r="CI2194" s="32" t="s">
        <v>6</v>
      </c>
      <c r="CJ2194" s="32" t="str">
        <f t="shared" si="629"/>
        <v/>
      </c>
      <c r="CK2194" s="32" t="str">
        <f t="shared" si="630"/>
        <v/>
      </c>
      <c r="CL2194" s="32" t="str">
        <f t="shared" si="631"/>
        <v/>
      </c>
      <c r="CM2194" s="32" t="str">
        <f t="shared" si="632"/>
        <v/>
      </c>
      <c r="CN2194" s="32" t="str">
        <f t="shared" si="633"/>
        <v/>
      </c>
    </row>
    <row r="2195" spans="71:92" x14ac:dyDescent="0.3">
      <c r="BS2195" s="32" t="str">
        <f>IF(Kiadasi_kiseroiv!$K$2=BT2195,BV2195,"")</f>
        <v/>
      </c>
      <c r="BT2195" s="34" t="str">
        <f t="shared" si="616"/>
        <v/>
      </c>
      <c r="BU2195" s="32" t="str">
        <f t="shared" si="617"/>
        <v/>
      </c>
      <c r="BV2195" s="32" t="str">
        <f t="shared" si="618"/>
        <v/>
      </c>
      <c r="BW2195" s="32" t="str">
        <f t="shared" si="619"/>
        <v/>
      </c>
      <c r="BX2195" s="32" t="str">
        <f t="shared" si="620"/>
        <v/>
      </c>
      <c r="BY2195" s="32" t="str">
        <f t="shared" si="621"/>
        <v/>
      </c>
      <c r="BZ2195" s="32" t="str">
        <f t="shared" si="622"/>
        <v/>
      </c>
      <c r="CA2195" s="32" t="str">
        <f t="shared" si="623"/>
        <v/>
      </c>
      <c r="CB2195" s="33">
        <f>IF(COUNTIF($CD$7:CD2195,CD2195)=1,CD2195,CD2195+COUNTIF($CD$6:CD2194,CD2195))</f>
        <v>57341</v>
      </c>
      <c r="CC2195" s="34">
        <f t="shared" si="624"/>
        <v>55153</v>
      </c>
      <c r="CD2195" s="32">
        <f t="shared" si="625"/>
        <v>55153</v>
      </c>
      <c r="CE2195" s="32">
        <f t="shared" si="626"/>
        <v>0</v>
      </c>
      <c r="CF2195" s="32">
        <f t="shared" si="627"/>
        <v>0</v>
      </c>
      <c r="CG2195" s="32" t="str">
        <f t="shared" si="628"/>
        <v/>
      </c>
      <c r="CH2195" s="32">
        <v>2190</v>
      </c>
      <c r="CI2195" s="32" t="s">
        <v>6</v>
      </c>
      <c r="CJ2195" s="32" t="str">
        <f t="shared" si="629"/>
        <v/>
      </c>
      <c r="CK2195" s="32" t="str">
        <f t="shared" si="630"/>
        <v/>
      </c>
      <c r="CL2195" s="32" t="str">
        <f t="shared" si="631"/>
        <v/>
      </c>
      <c r="CM2195" s="32" t="str">
        <f t="shared" si="632"/>
        <v/>
      </c>
      <c r="CN2195" s="32" t="str">
        <f t="shared" si="633"/>
        <v/>
      </c>
    </row>
    <row r="2196" spans="71:92" x14ac:dyDescent="0.3">
      <c r="BS2196" s="32" t="str">
        <f>IF(Kiadasi_kiseroiv!$K$2=BT2196,BV2196,"")</f>
        <v/>
      </c>
      <c r="BT2196" s="34" t="str">
        <f t="shared" si="616"/>
        <v/>
      </c>
      <c r="BU2196" s="32" t="str">
        <f t="shared" si="617"/>
        <v/>
      </c>
      <c r="BV2196" s="32" t="str">
        <f t="shared" si="618"/>
        <v/>
      </c>
      <c r="BW2196" s="32" t="str">
        <f t="shared" si="619"/>
        <v/>
      </c>
      <c r="BX2196" s="32" t="str">
        <f t="shared" si="620"/>
        <v/>
      </c>
      <c r="BY2196" s="32" t="str">
        <f t="shared" si="621"/>
        <v/>
      </c>
      <c r="BZ2196" s="32" t="str">
        <f t="shared" si="622"/>
        <v/>
      </c>
      <c r="CA2196" s="32" t="str">
        <f t="shared" si="623"/>
        <v/>
      </c>
      <c r="CB2196" s="33">
        <f>IF(COUNTIF($CD$7:CD2196,CD2196)=1,CD2196,CD2196+COUNTIF($CD$6:CD2195,CD2196))</f>
        <v>57342</v>
      </c>
      <c r="CC2196" s="34">
        <f t="shared" si="624"/>
        <v>55153</v>
      </c>
      <c r="CD2196" s="32">
        <f t="shared" si="625"/>
        <v>55153</v>
      </c>
      <c r="CE2196" s="32">
        <f t="shared" si="626"/>
        <v>0</v>
      </c>
      <c r="CF2196" s="32">
        <f t="shared" si="627"/>
        <v>0</v>
      </c>
      <c r="CG2196" s="32" t="str">
        <f t="shared" si="628"/>
        <v/>
      </c>
      <c r="CH2196" s="32">
        <v>2191</v>
      </c>
      <c r="CI2196" s="32" t="s">
        <v>6</v>
      </c>
      <c r="CJ2196" s="32" t="str">
        <f t="shared" si="629"/>
        <v/>
      </c>
      <c r="CK2196" s="32" t="str">
        <f t="shared" si="630"/>
        <v/>
      </c>
      <c r="CL2196" s="32" t="str">
        <f t="shared" si="631"/>
        <v/>
      </c>
      <c r="CM2196" s="32" t="str">
        <f t="shared" si="632"/>
        <v/>
      </c>
      <c r="CN2196" s="32" t="str">
        <f t="shared" si="633"/>
        <v/>
      </c>
    </row>
    <row r="2197" spans="71:92" x14ac:dyDescent="0.3">
      <c r="BS2197" s="32" t="str">
        <f>IF(Kiadasi_kiseroiv!$K$2=BT2197,BV2197,"")</f>
        <v/>
      </c>
      <c r="BT2197" s="34" t="str">
        <f t="shared" si="616"/>
        <v/>
      </c>
      <c r="BU2197" s="32" t="str">
        <f t="shared" si="617"/>
        <v/>
      </c>
      <c r="BV2197" s="32" t="str">
        <f t="shared" si="618"/>
        <v/>
      </c>
      <c r="BW2197" s="32" t="str">
        <f t="shared" si="619"/>
        <v/>
      </c>
      <c r="BX2197" s="32" t="str">
        <f t="shared" si="620"/>
        <v/>
      </c>
      <c r="BY2197" s="32" t="str">
        <f t="shared" si="621"/>
        <v/>
      </c>
      <c r="BZ2197" s="32" t="str">
        <f t="shared" si="622"/>
        <v/>
      </c>
      <c r="CA2197" s="32" t="str">
        <f t="shared" si="623"/>
        <v/>
      </c>
      <c r="CB2197" s="33">
        <f>IF(COUNTIF($CD$7:CD2197,CD2197)=1,CD2197,CD2197+COUNTIF($CD$6:CD2196,CD2197))</f>
        <v>57343</v>
      </c>
      <c r="CC2197" s="34">
        <f t="shared" si="624"/>
        <v>55153</v>
      </c>
      <c r="CD2197" s="32">
        <f t="shared" si="625"/>
        <v>55153</v>
      </c>
      <c r="CE2197" s="32">
        <f t="shared" si="626"/>
        <v>0</v>
      </c>
      <c r="CF2197" s="32">
        <f t="shared" si="627"/>
        <v>0</v>
      </c>
      <c r="CG2197" s="32" t="str">
        <f t="shared" si="628"/>
        <v/>
      </c>
      <c r="CH2197" s="32">
        <v>2192</v>
      </c>
      <c r="CI2197" s="32" t="s">
        <v>6</v>
      </c>
      <c r="CJ2197" s="32" t="str">
        <f t="shared" si="629"/>
        <v/>
      </c>
      <c r="CK2197" s="32" t="str">
        <f t="shared" si="630"/>
        <v/>
      </c>
      <c r="CL2197" s="32" t="str">
        <f t="shared" si="631"/>
        <v/>
      </c>
      <c r="CM2197" s="32" t="str">
        <f t="shared" si="632"/>
        <v/>
      </c>
      <c r="CN2197" s="32" t="str">
        <f t="shared" si="633"/>
        <v/>
      </c>
    </row>
    <row r="2198" spans="71:92" x14ac:dyDescent="0.3">
      <c r="BS2198" s="32" t="str">
        <f>IF(Kiadasi_kiseroiv!$K$2=BT2198,BV2198,"")</f>
        <v/>
      </c>
      <c r="BT2198" s="34" t="str">
        <f t="shared" si="616"/>
        <v/>
      </c>
      <c r="BU2198" s="32" t="str">
        <f t="shared" si="617"/>
        <v/>
      </c>
      <c r="BV2198" s="32" t="str">
        <f t="shared" si="618"/>
        <v/>
      </c>
      <c r="BW2198" s="32" t="str">
        <f t="shared" si="619"/>
        <v/>
      </c>
      <c r="BX2198" s="32" t="str">
        <f t="shared" si="620"/>
        <v/>
      </c>
      <c r="BY2198" s="32" t="str">
        <f t="shared" si="621"/>
        <v/>
      </c>
      <c r="BZ2198" s="32" t="str">
        <f t="shared" si="622"/>
        <v/>
      </c>
      <c r="CA2198" s="32" t="str">
        <f t="shared" si="623"/>
        <v/>
      </c>
      <c r="CB2198" s="33">
        <f>IF(COUNTIF($CD$7:CD2198,CD2198)=1,CD2198,CD2198+COUNTIF($CD$6:CD2197,CD2198))</f>
        <v>57344</v>
      </c>
      <c r="CC2198" s="34">
        <f t="shared" si="624"/>
        <v>55153</v>
      </c>
      <c r="CD2198" s="32">
        <f t="shared" si="625"/>
        <v>55153</v>
      </c>
      <c r="CE2198" s="32">
        <f t="shared" si="626"/>
        <v>0</v>
      </c>
      <c r="CF2198" s="32">
        <f t="shared" si="627"/>
        <v>0</v>
      </c>
      <c r="CG2198" s="32" t="str">
        <f t="shared" si="628"/>
        <v/>
      </c>
      <c r="CH2198" s="32">
        <v>2193</v>
      </c>
      <c r="CI2198" s="32" t="s">
        <v>6</v>
      </c>
      <c r="CJ2198" s="32" t="str">
        <f t="shared" si="629"/>
        <v/>
      </c>
      <c r="CK2198" s="32" t="str">
        <f t="shared" si="630"/>
        <v/>
      </c>
      <c r="CL2198" s="32" t="str">
        <f t="shared" si="631"/>
        <v/>
      </c>
      <c r="CM2198" s="32" t="str">
        <f t="shared" si="632"/>
        <v/>
      </c>
      <c r="CN2198" s="32" t="str">
        <f t="shared" si="633"/>
        <v/>
      </c>
    </row>
    <row r="2199" spans="71:92" x14ac:dyDescent="0.3">
      <c r="BS2199" s="32" t="str">
        <f>IF(Kiadasi_kiseroiv!$K$2=BT2199,BV2199,"")</f>
        <v/>
      </c>
      <c r="BT2199" s="34" t="str">
        <f t="shared" si="616"/>
        <v/>
      </c>
      <c r="BU2199" s="32" t="str">
        <f t="shared" si="617"/>
        <v/>
      </c>
      <c r="BV2199" s="32" t="str">
        <f t="shared" si="618"/>
        <v/>
      </c>
      <c r="BW2199" s="32" t="str">
        <f t="shared" si="619"/>
        <v/>
      </c>
      <c r="BX2199" s="32" t="str">
        <f t="shared" si="620"/>
        <v/>
      </c>
      <c r="BY2199" s="32" t="str">
        <f t="shared" si="621"/>
        <v/>
      </c>
      <c r="BZ2199" s="32" t="str">
        <f t="shared" si="622"/>
        <v/>
      </c>
      <c r="CA2199" s="32" t="str">
        <f t="shared" si="623"/>
        <v/>
      </c>
      <c r="CB2199" s="33">
        <f>IF(COUNTIF($CD$7:CD2199,CD2199)=1,CD2199,CD2199+COUNTIF($CD$6:CD2198,CD2199))</f>
        <v>57345</v>
      </c>
      <c r="CC2199" s="34">
        <f t="shared" si="624"/>
        <v>55153</v>
      </c>
      <c r="CD2199" s="32">
        <f t="shared" si="625"/>
        <v>55153</v>
      </c>
      <c r="CE2199" s="32">
        <f t="shared" si="626"/>
        <v>0</v>
      </c>
      <c r="CF2199" s="32">
        <f t="shared" si="627"/>
        <v>0</v>
      </c>
      <c r="CG2199" s="32" t="str">
        <f t="shared" si="628"/>
        <v/>
      </c>
      <c r="CH2199" s="32">
        <v>2194</v>
      </c>
      <c r="CI2199" s="32" t="s">
        <v>6</v>
      </c>
      <c r="CJ2199" s="32" t="str">
        <f t="shared" si="629"/>
        <v/>
      </c>
      <c r="CK2199" s="32" t="str">
        <f t="shared" si="630"/>
        <v/>
      </c>
      <c r="CL2199" s="32" t="str">
        <f t="shared" si="631"/>
        <v/>
      </c>
      <c r="CM2199" s="32" t="str">
        <f t="shared" si="632"/>
        <v/>
      </c>
      <c r="CN2199" s="32" t="str">
        <f t="shared" si="633"/>
        <v/>
      </c>
    </row>
    <row r="2200" spans="71:92" x14ac:dyDescent="0.3">
      <c r="BS2200" s="32" t="str">
        <f>IF(Kiadasi_kiseroiv!$K$2=BT2200,BV2200,"")</f>
        <v/>
      </c>
      <c r="BT2200" s="34" t="str">
        <f t="shared" si="616"/>
        <v/>
      </c>
      <c r="BU2200" s="32" t="str">
        <f t="shared" si="617"/>
        <v/>
      </c>
      <c r="BV2200" s="32" t="str">
        <f t="shared" si="618"/>
        <v/>
      </c>
      <c r="BW2200" s="32" t="str">
        <f t="shared" si="619"/>
        <v/>
      </c>
      <c r="BX2200" s="32" t="str">
        <f t="shared" si="620"/>
        <v/>
      </c>
      <c r="BY2200" s="32" t="str">
        <f t="shared" si="621"/>
        <v/>
      </c>
      <c r="BZ2200" s="32" t="str">
        <f t="shared" si="622"/>
        <v/>
      </c>
      <c r="CA2200" s="32" t="str">
        <f t="shared" si="623"/>
        <v/>
      </c>
      <c r="CB2200" s="33">
        <f>IF(COUNTIF($CD$7:CD2200,CD2200)=1,CD2200,CD2200+COUNTIF($CD$6:CD2199,CD2200))</f>
        <v>57346</v>
      </c>
      <c r="CC2200" s="34">
        <f t="shared" si="624"/>
        <v>55153</v>
      </c>
      <c r="CD2200" s="32">
        <f t="shared" si="625"/>
        <v>55153</v>
      </c>
      <c r="CE2200" s="32">
        <f t="shared" si="626"/>
        <v>0</v>
      </c>
      <c r="CF2200" s="32">
        <f t="shared" si="627"/>
        <v>0</v>
      </c>
      <c r="CG2200" s="32" t="str">
        <f t="shared" si="628"/>
        <v/>
      </c>
      <c r="CH2200" s="32">
        <v>2195</v>
      </c>
      <c r="CI2200" s="32" t="s">
        <v>6</v>
      </c>
      <c r="CJ2200" s="32" t="str">
        <f t="shared" si="629"/>
        <v/>
      </c>
      <c r="CK2200" s="32" t="str">
        <f t="shared" si="630"/>
        <v/>
      </c>
      <c r="CL2200" s="32" t="str">
        <f t="shared" si="631"/>
        <v/>
      </c>
      <c r="CM2200" s="32" t="str">
        <f t="shared" si="632"/>
        <v/>
      </c>
      <c r="CN2200" s="32" t="str">
        <f t="shared" si="633"/>
        <v/>
      </c>
    </row>
    <row r="2201" spans="71:92" x14ac:dyDescent="0.3">
      <c r="BS2201" s="32" t="str">
        <f>IF(Kiadasi_kiseroiv!$K$2=BT2201,BV2201,"")</f>
        <v/>
      </c>
      <c r="BT2201" s="34" t="str">
        <f t="shared" si="616"/>
        <v/>
      </c>
      <c r="BU2201" s="32" t="str">
        <f t="shared" si="617"/>
        <v/>
      </c>
      <c r="BV2201" s="32" t="str">
        <f t="shared" si="618"/>
        <v/>
      </c>
      <c r="BW2201" s="32" t="str">
        <f t="shared" si="619"/>
        <v/>
      </c>
      <c r="BX2201" s="32" t="str">
        <f t="shared" si="620"/>
        <v/>
      </c>
      <c r="BY2201" s="32" t="str">
        <f t="shared" si="621"/>
        <v/>
      </c>
      <c r="BZ2201" s="32" t="str">
        <f t="shared" si="622"/>
        <v/>
      </c>
      <c r="CA2201" s="32" t="str">
        <f t="shared" si="623"/>
        <v/>
      </c>
      <c r="CB2201" s="33">
        <f>IF(COUNTIF($CD$7:CD2201,CD2201)=1,CD2201,CD2201+COUNTIF($CD$6:CD2200,CD2201))</f>
        <v>57347</v>
      </c>
      <c r="CC2201" s="34">
        <f t="shared" si="624"/>
        <v>55153</v>
      </c>
      <c r="CD2201" s="32">
        <f t="shared" si="625"/>
        <v>55153</v>
      </c>
      <c r="CE2201" s="32">
        <f t="shared" si="626"/>
        <v>0</v>
      </c>
      <c r="CF2201" s="32">
        <f t="shared" si="627"/>
        <v>0</v>
      </c>
      <c r="CG2201" s="32" t="str">
        <f t="shared" si="628"/>
        <v/>
      </c>
      <c r="CH2201" s="32">
        <v>2196</v>
      </c>
      <c r="CI2201" s="32" t="s">
        <v>6</v>
      </c>
      <c r="CJ2201" s="32" t="str">
        <f t="shared" si="629"/>
        <v/>
      </c>
      <c r="CK2201" s="32" t="str">
        <f t="shared" si="630"/>
        <v/>
      </c>
      <c r="CL2201" s="32" t="str">
        <f t="shared" si="631"/>
        <v/>
      </c>
      <c r="CM2201" s="32" t="str">
        <f t="shared" si="632"/>
        <v/>
      </c>
      <c r="CN2201" s="32" t="str">
        <f t="shared" si="633"/>
        <v/>
      </c>
    </row>
    <row r="2202" spans="71:92" x14ac:dyDescent="0.3">
      <c r="BS2202" s="32" t="str">
        <f>IF(Kiadasi_kiseroiv!$K$2=BT2202,BV2202,"")</f>
        <v/>
      </c>
      <c r="BT2202" s="34" t="str">
        <f t="shared" si="616"/>
        <v/>
      </c>
      <c r="BU2202" s="32" t="str">
        <f t="shared" si="617"/>
        <v/>
      </c>
      <c r="BV2202" s="32" t="str">
        <f t="shared" si="618"/>
        <v/>
      </c>
      <c r="BW2202" s="32" t="str">
        <f t="shared" si="619"/>
        <v/>
      </c>
      <c r="BX2202" s="32" t="str">
        <f t="shared" si="620"/>
        <v/>
      </c>
      <c r="BY2202" s="32" t="str">
        <f t="shared" si="621"/>
        <v/>
      </c>
      <c r="BZ2202" s="32" t="str">
        <f t="shared" si="622"/>
        <v/>
      </c>
      <c r="CA2202" s="32" t="str">
        <f t="shared" si="623"/>
        <v/>
      </c>
      <c r="CB2202" s="33">
        <f>IF(COUNTIF($CD$7:CD2202,CD2202)=1,CD2202,CD2202+COUNTIF($CD$6:CD2201,CD2202))</f>
        <v>57348</v>
      </c>
      <c r="CC2202" s="34">
        <f t="shared" si="624"/>
        <v>55153</v>
      </c>
      <c r="CD2202" s="32">
        <f t="shared" si="625"/>
        <v>55153</v>
      </c>
      <c r="CE2202" s="32">
        <f t="shared" si="626"/>
        <v>0</v>
      </c>
      <c r="CF2202" s="32">
        <f t="shared" si="627"/>
        <v>0</v>
      </c>
      <c r="CG2202" s="32" t="str">
        <f t="shared" si="628"/>
        <v/>
      </c>
      <c r="CH2202" s="32">
        <v>2197</v>
      </c>
      <c r="CI2202" s="32" t="s">
        <v>6</v>
      </c>
      <c r="CJ2202" s="32" t="str">
        <f t="shared" si="629"/>
        <v/>
      </c>
      <c r="CK2202" s="32" t="str">
        <f t="shared" si="630"/>
        <v/>
      </c>
      <c r="CL2202" s="32" t="str">
        <f t="shared" si="631"/>
        <v/>
      </c>
      <c r="CM2202" s="32" t="str">
        <f t="shared" si="632"/>
        <v/>
      </c>
      <c r="CN2202" s="32" t="str">
        <f t="shared" si="633"/>
        <v/>
      </c>
    </row>
    <row r="2203" spans="71:92" x14ac:dyDescent="0.3">
      <c r="BS2203" s="32" t="str">
        <f>IF(Kiadasi_kiseroiv!$K$2=BT2203,BV2203,"")</f>
        <v/>
      </c>
      <c r="BT2203" s="34" t="str">
        <f t="shared" si="616"/>
        <v/>
      </c>
      <c r="BU2203" s="32" t="str">
        <f t="shared" si="617"/>
        <v/>
      </c>
      <c r="BV2203" s="32" t="str">
        <f t="shared" si="618"/>
        <v/>
      </c>
      <c r="BW2203" s="32" t="str">
        <f t="shared" si="619"/>
        <v/>
      </c>
      <c r="BX2203" s="32" t="str">
        <f t="shared" si="620"/>
        <v/>
      </c>
      <c r="BY2203" s="32" t="str">
        <f t="shared" si="621"/>
        <v/>
      </c>
      <c r="BZ2203" s="32" t="str">
        <f t="shared" si="622"/>
        <v/>
      </c>
      <c r="CA2203" s="32" t="str">
        <f t="shared" si="623"/>
        <v/>
      </c>
      <c r="CB2203" s="33">
        <f>IF(COUNTIF($CD$7:CD2203,CD2203)=1,CD2203,CD2203+COUNTIF($CD$6:CD2202,CD2203))</f>
        <v>57349</v>
      </c>
      <c r="CC2203" s="34">
        <f t="shared" si="624"/>
        <v>55153</v>
      </c>
      <c r="CD2203" s="32">
        <f t="shared" si="625"/>
        <v>55153</v>
      </c>
      <c r="CE2203" s="32">
        <f t="shared" si="626"/>
        <v>0</v>
      </c>
      <c r="CF2203" s="32">
        <f t="shared" si="627"/>
        <v>0</v>
      </c>
      <c r="CG2203" s="32" t="str">
        <f t="shared" si="628"/>
        <v/>
      </c>
      <c r="CH2203" s="32">
        <v>2198</v>
      </c>
      <c r="CI2203" s="32" t="s">
        <v>6</v>
      </c>
      <c r="CJ2203" s="32" t="str">
        <f t="shared" si="629"/>
        <v/>
      </c>
      <c r="CK2203" s="32" t="str">
        <f t="shared" si="630"/>
        <v/>
      </c>
      <c r="CL2203" s="32" t="str">
        <f t="shared" si="631"/>
        <v/>
      </c>
      <c r="CM2203" s="32" t="str">
        <f t="shared" si="632"/>
        <v/>
      </c>
      <c r="CN2203" s="32" t="str">
        <f t="shared" si="633"/>
        <v/>
      </c>
    </row>
    <row r="2204" spans="71:92" x14ac:dyDescent="0.3">
      <c r="BS2204" s="32" t="str">
        <f>IF(Kiadasi_kiseroiv!$K$2=BT2204,BV2204,"")</f>
        <v/>
      </c>
      <c r="BT2204" s="34" t="str">
        <f t="shared" si="616"/>
        <v/>
      </c>
      <c r="BU2204" s="32" t="str">
        <f t="shared" si="617"/>
        <v/>
      </c>
      <c r="BV2204" s="32" t="str">
        <f t="shared" si="618"/>
        <v/>
      </c>
      <c r="BW2204" s="32" t="str">
        <f t="shared" si="619"/>
        <v/>
      </c>
      <c r="BX2204" s="32" t="str">
        <f t="shared" si="620"/>
        <v/>
      </c>
      <c r="BY2204" s="32" t="str">
        <f t="shared" si="621"/>
        <v/>
      </c>
      <c r="BZ2204" s="32" t="str">
        <f t="shared" si="622"/>
        <v/>
      </c>
      <c r="CA2204" s="32" t="str">
        <f t="shared" si="623"/>
        <v/>
      </c>
      <c r="CB2204" s="33">
        <f>IF(COUNTIF($CD$7:CD2204,CD2204)=1,CD2204,CD2204+COUNTIF($CD$6:CD2203,CD2204))</f>
        <v>57350</v>
      </c>
      <c r="CC2204" s="34">
        <f t="shared" si="624"/>
        <v>55153</v>
      </c>
      <c r="CD2204" s="32">
        <f t="shared" si="625"/>
        <v>55153</v>
      </c>
      <c r="CE2204" s="32">
        <f t="shared" si="626"/>
        <v>0</v>
      </c>
      <c r="CF2204" s="32">
        <f t="shared" si="627"/>
        <v>0</v>
      </c>
      <c r="CG2204" s="32" t="str">
        <f t="shared" si="628"/>
        <v/>
      </c>
      <c r="CH2204" s="32">
        <v>2199</v>
      </c>
      <c r="CI2204" s="32" t="s">
        <v>6</v>
      </c>
      <c r="CJ2204" s="32" t="str">
        <f t="shared" si="629"/>
        <v/>
      </c>
      <c r="CK2204" s="32" t="str">
        <f t="shared" si="630"/>
        <v/>
      </c>
      <c r="CL2204" s="32" t="str">
        <f t="shared" si="631"/>
        <v/>
      </c>
      <c r="CM2204" s="32" t="str">
        <f t="shared" si="632"/>
        <v/>
      </c>
      <c r="CN2204" s="32" t="str">
        <f t="shared" si="633"/>
        <v/>
      </c>
    </row>
    <row r="2205" spans="71:92" x14ac:dyDescent="0.3">
      <c r="BS2205" s="32" t="str">
        <f>IF(Kiadasi_kiseroiv!$K$2=BT2205,BV2205,"")</f>
        <v/>
      </c>
      <c r="BT2205" s="34" t="str">
        <f t="shared" si="616"/>
        <v/>
      </c>
      <c r="BU2205" s="32" t="str">
        <f t="shared" si="617"/>
        <v/>
      </c>
      <c r="BV2205" s="32" t="str">
        <f t="shared" si="618"/>
        <v/>
      </c>
      <c r="BW2205" s="32" t="str">
        <f t="shared" si="619"/>
        <v/>
      </c>
      <c r="BX2205" s="32" t="str">
        <f t="shared" si="620"/>
        <v/>
      </c>
      <c r="BY2205" s="32" t="str">
        <f t="shared" si="621"/>
        <v/>
      </c>
      <c r="BZ2205" s="32" t="str">
        <f t="shared" si="622"/>
        <v/>
      </c>
      <c r="CA2205" s="32" t="str">
        <f t="shared" si="623"/>
        <v/>
      </c>
      <c r="CB2205" s="33">
        <f>IF(COUNTIF($CD$7:CD2205,CD2205)=1,CD2205,CD2205+COUNTIF($CD$6:CD2204,CD2205))</f>
        <v>57351</v>
      </c>
      <c r="CC2205" s="34">
        <f t="shared" si="624"/>
        <v>55153</v>
      </c>
      <c r="CD2205" s="32">
        <f t="shared" si="625"/>
        <v>55153</v>
      </c>
      <c r="CE2205" s="32">
        <f t="shared" si="626"/>
        <v>0</v>
      </c>
      <c r="CF2205" s="32">
        <f t="shared" si="627"/>
        <v>0</v>
      </c>
      <c r="CG2205" s="32" t="str">
        <f t="shared" si="628"/>
        <v/>
      </c>
      <c r="CH2205" s="32">
        <v>2200</v>
      </c>
      <c r="CI2205" s="32" t="s">
        <v>6</v>
      </c>
      <c r="CJ2205" s="32" t="str">
        <f t="shared" si="629"/>
        <v/>
      </c>
      <c r="CK2205" s="32" t="str">
        <f t="shared" si="630"/>
        <v/>
      </c>
      <c r="CL2205" s="32" t="str">
        <f t="shared" si="631"/>
        <v/>
      </c>
      <c r="CM2205" s="32" t="str">
        <f t="shared" si="632"/>
        <v/>
      </c>
      <c r="CN2205" s="32" t="str">
        <f t="shared" si="633"/>
        <v/>
      </c>
    </row>
    <row r="2206" spans="71:92" x14ac:dyDescent="0.3">
      <c r="BS2206" s="32" t="str">
        <f>IF(Kiadasi_kiseroiv!$K$2=BT2206,BV2206,"")</f>
        <v/>
      </c>
      <c r="BT2206" s="34" t="str">
        <f t="shared" si="616"/>
        <v/>
      </c>
      <c r="BU2206" s="32" t="str">
        <f t="shared" si="617"/>
        <v/>
      </c>
      <c r="BV2206" s="32" t="str">
        <f t="shared" si="618"/>
        <v/>
      </c>
      <c r="BW2206" s="32" t="str">
        <f t="shared" si="619"/>
        <v/>
      </c>
      <c r="BX2206" s="32" t="str">
        <f t="shared" si="620"/>
        <v/>
      </c>
      <c r="BY2206" s="32" t="str">
        <f t="shared" si="621"/>
        <v/>
      </c>
      <c r="BZ2206" s="32" t="str">
        <f t="shared" si="622"/>
        <v/>
      </c>
      <c r="CA2206" s="32" t="str">
        <f t="shared" si="623"/>
        <v/>
      </c>
      <c r="CB2206" s="33">
        <f>IF(COUNTIF($CD$7:CD2206,CD2206)=1,CD2206,CD2206+COUNTIF($CD$6:CD2205,CD2206))</f>
        <v>57352</v>
      </c>
      <c r="CC2206" s="34">
        <f t="shared" si="624"/>
        <v>55153</v>
      </c>
      <c r="CD2206" s="32">
        <f t="shared" si="625"/>
        <v>55153</v>
      </c>
      <c r="CE2206" s="32">
        <f t="shared" si="626"/>
        <v>0</v>
      </c>
      <c r="CF2206" s="32">
        <f t="shared" si="627"/>
        <v>0</v>
      </c>
      <c r="CG2206" s="32" t="str">
        <f t="shared" si="628"/>
        <v/>
      </c>
      <c r="CH2206" s="32">
        <v>2201</v>
      </c>
      <c r="CI2206" s="32" t="s">
        <v>6</v>
      </c>
      <c r="CJ2206" s="32" t="str">
        <f t="shared" si="629"/>
        <v/>
      </c>
      <c r="CK2206" s="32" t="str">
        <f t="shared" si="630"/>
        <v/>
      </c>
      <c r="CL2206" s="32" t="str">
        <f t="shared" si="631"/>
        <v/>
      </c>
      <c r="CM2206" s="32" t="str">
        <f t="shared" si="632"/>
        <v/>
      </c>
      <c r="CN2206" s="32" t="str">
        <f t="shared" si="633"/>
        <v/>
      </c>
    </row>
    <row r="2207" spans="71:92" x14ac:dyDescent="0.3">
      <c r="BS2207" s="32" t="str">
        <f>IF(Kiadasi_kiseroiv!$K$2=BT2207,BV2207,"")</f>
        <v/>
      </c>
      <c r="BT2207" s="34" t="str">
        <f t="shared" si="616"/>
        <v/>
      </c>
      <c r="BU2207" s="32" t="str">
        <f t="shared" si="617"/>
        <v/>
      </c>
      <c r="BV2207" s="32" t="str">
        <f t="shared" si="618"/>
        <v/>
      </c>
      <c r="BW2207" s="32" t="str">
        <f t="shared" si="619"/>
        <v/>
      </c>
      <c r="BX2207" s="32" t="str">
        <f t="shared" si="620"/>
        <v/>
      </c>
      <c r="BY2207" s="32" t="str">
        <f t="shared" si="621"/>
        <v/>
      </c>
      <c r="BZ2207" s="32" t="str">
        <f t="shared" si="622"/>
        <v/>
      </c>
      <c r="CA2207" s="32" t="str">
        <f t="shared" si="623"/>
        <v/>
      </c>
      <c r="CB2207" s="33">
        <f>IF(COUNTIF($CD$7:CD2207,CD2207)=1,CD2207,CD2207+COUNTIF($CD$6:CD2206,CD2207))</f>
        <v>57353</v>
      </c>
      <c r="CC2207" s="34">
        <f t="shared" si="624"/>
        <v>55153</v>
      </c>
      <c r="CD2207" s="32">
        <f t="shared" si="625"/>
        <v>55153</v>
      </c>
      <c r="CE2207" s="32">
        <f t="shared" si="626"/>
        <v>0</v>
      </c>
      <c r="CF2207" s="32">
        <f t="shared" si="627"/>
        <v>0</v>
      </c>
      <c r="CG2207" s="32" t="str">
        <f t="shared" si="628"/>
        <v/>
      </c>
      <c r="CH2207" s="32">
        <v>2202</v>
      </c>
      <c r="CI2207" s="32" t="s">
        <v>6</v>
      </c>
      <c r="CJ2207" s="32" t="str">
        <f t="shared" si="629"/>
        <v/>
      </c>
      <c r="CK2207" s="32" t="str">
        <f t="shared" si="630"/>
        <v/>
      </c>
      <c r="CL2207" s="32" t="str">
        <f t="shared" si="631"/>
        <v/>
      </c>
      <c r="CM2207" s="32" t="str">
        <f t="shared" si="632"/>
        <v/>
      </c>
      <c r="CN2207" s="32" t="str">
        <f t="shared" si="633"/>
        <v/>
      </c>
    </row>
    <row r="2208" spans="71:92" x14ac:dyDescent="0.3">
      <c r="BS2208" s="32" t="str">
        <f>IF(Kiadasi_kiseroiv!$K$2=BT2208,BV2208,"")</f>
        <v/>
      </c>
      <c r="BT2208" s="34" t="str">
        <f t="shared" si="616"/>
        <v/>
      </c>
      <c r="BU2208" s="32" t="str">
        <f t="shared" si="617"/>
        <v/>
      </c>
      <c r="BV2208" s="32" t="str">
        <f t="shared" si="618"/>
        <v/>
      </c>
      <c r="BW2208" s="32" t="str">
        <f t="shared" si="619"/>
        <v/>
      </c>
      <c r="BX2208" s="32" t="str">
        <f t="shared" si="620"/>
        <v/>
      </c>
      <c r="BY2208" s="32" t="str">
        <f t="shared" si="621"/>
        <v/>
      </c>
      <c r="BZ2208" s="32" t="str">
        <f t="shared" si="622"/>
        <v/>
      </c>
      <c r="CA2208" s="32" t="str">
        <f t="shared" si="623"/>
        <v/>
      </c>
      <c r="CB2208" s="33">
        <f>IF(COUNTIF($CD$7:CD2208,CD2208)=1,CD2208,CD2208+COUNTIF($CD$6:CD2207,CD2208))</f>
        <v>57354</v>
      </c>
      <c r="CC2208" s="34">
        <f t="shared" si="624"/>
        <v>55153</v>
      </c>
      <c r="CD2208" s="32">
        <f t="shared" si="625"/>
        <v>55153</v>
      </c>
      <c r="CE2208" s="32">
        <f t="shared" si="626"/>
        <v>0</v>
      </c>
      <c r="CF2208" s="32">
        <f t="shared" si="627"/>
        <v>0</v>
      </c>
      <c r="CG2208" s="32" t="str">
        <f t="shared" si="628"/>
        <v/>
      </c>
      <c r="CH2208" s="32">
        <v>2203</v>
      </c>
      <c r="CI2208" s="32" t="s">
        <v>6</v>
      </c>
      <c r="CJ2208" s="32" t="str">
        <f t="shared" si="629"/>
        <v/>
      </c>
      <c r="CK2208" s="32" t="str">
        <f t="shared" si="630"/>
        <v/>
      </c>
      <c r="CL2208" s="32" t="str">
        <f t="shared" si="631"/>
        <v/>
      </c>
      <c r="CM2208" s="32" t="str">
        <f t="shared" si="632"/>
        <v/>
      </c>
      <c r="CN2208" s="32" t="str">
        <f t="shared" si="633"/>
        <v/>
      </c>
    </row>
    <row r="2209" spans="71:92" x14ac:dyDescent="0.3">
      <c r="BS2209" s="32" t="str">
        <f>IF(Kiadasi_kiseroiv!$K$2=BT2209,BV2209,"")</f>
        <v/>
      </c>
      <c r="BT2209" s="34" t="str">
        <f t="shared" si="616"/>
        <v/>
      </c>
      <c r="BU2209" s="32" t="str">
        <f t="shared" si="617"/>
        <v/>
      </c>
      <c r="BV2209" s="32" t="str">
        <f t="shared" si="618"/>
        <v/>
      </c>
      <c r="BW2209" s="32" t="str">
        <f t="shared" si="619"/>
        <v/>
      </c>
      <c r="BX2209" s="32" t="str">
        <f t="shared" si="620"/>
        <v/>
      </c>
      <c r="BY2209" s="32" t="str">
        <f t="shared" si="621"/>
        <v/>
      </c>
      <c r="BZ2209" s="32" t="str">
        <f t="shared" si="622"/>
        <v/>
      </c>
      <c r="CA2209" s="32" t="str">
        <f t="shared" si="623"/>
        <v/>
      </c>
      <c r="CB2209" s="33">
        <f>IF(COUNTIF($CD$7:CD2209,CD2209)=1,CD2209,CD2209+COUNTIF($CD$6:CD2208,CD2209))</f>
        <v>57355</v>
      </c>
      <c r="CC2209" s="34">
        <f t="shared" si="624"/>
        <v>55153</v>
      </c>
      <c r="CD2209" s="32">
        <f t="shared" si="625"/>
        <v>55153</v>
      </c>
      <c r="CE2209" s="32">
        <f t="shared" si="626"/>
        <v>0</v>
      </c>
      <c r="CF2209" s="32">
        <f t="shared" si="627"/>
        <v>0</v>
      </c>
      <c r="CG2209" s="32" t="str">
        <f t="shared" si="628"/>
        <v/>
      </c>
      <c r="CH2209" s="32">
        <v>2204</v>
      </c>
      <c r="CI2209" s="32" t="s">
        <v>6</v>
      </c>
      <c r="CJ2209" s="32" t="str">
        <f t="shared" si="629"/>
        <v/>
      </c>
      <c r="CK2209" s="32" t="str">
        <f t="shared" si="630"/>
        <v/>
      </c>
      <c r="CL2209" s="32" t="str">
        <f t="shared" si="631"/>
        <v/>
      </c>
      <c r="CM2209" s="32" t="str">
        <f t="shared" si="632"/>
        <v/>
      </c>
      <c r="CN2209" s="32" t="str">
        <f t="shared" si="633"/>
        <v/>
      </c>
    </row>
    <row r="2210" spans="71:92" x14ac:dyDescent="0.3">
      <c r="BS2210" s="32" t="str">
        <f>IF(Kiadasi_kiseroiv!$K$2=BT2210,BV2210,"")</f>
        <v/>
      </c>
      <c r="BT2210" s="34" t="str">
        <f t="shared" si="616"/>
        <v/>
      </c>
      <c r="BU2210" s="32" t="str">
        <f t="shared" si="617"/>
        <v/>
      </c>
      <c r="BV2210" s="32" t="str">
        <f t="shared" si="618"/>
        <v/>
      </c>
      <c r="BW2210" s="32" t="str">
        <f t="shared" si="619"/>
        <v/>
      </c>
      <c r="BX2210" s="32" t="str">
        <f t="shared" si="620"/>
        <v/>
      </c>
      <c r="BY2210" s="32" t="str">
        <f t="shared" si="621"/>
        <v/>
      </c>
      <c r="BZ2210" s="32" t="str">
        <f t="shared" si="622"/>
        <v/>
      </c>
      <c r="CA2210" s="32" t="str">
        <f t="shared" si="623"/>
        <v/>
      </c>
      <c r="CB2210" s="33">
        <f>IF(COUNTIF($CD$7:CD2210,CD2210)=1,CD2210,CD2210+COUNTIF($CD$6:CD2209,CD2210))</f>
        <v>57356</v>
      </c>
      <c r="CC2210" s="34">
        <f t="shared" si="624"/>
        <v>55153</v>
      </c>
      <c r="CD2210" s="32">
        <f t="shared" si="625"/>
        <v>55153</v>
      </c>
      <c r="CE2210" s="32">
        <f t="shared" si="626"/>
        <v>0</v>
      </c>
      <c r="CF2210" s="32">
        <f t="shared" si="627"/>
        <v>0</v>
      </c>
      <c r="CG2210" s="32" t="str">
        <f t="shared" si="628"/>
        <v/>
      </c>
      <c r="CH2210" s="32">
        <v>2205</v>
      </c>
      <c r="CI2210" s="32" t="s">
        <v>6</v>
      </c>
      <c r="CJ2210" s="32" t="str">
        <f t="shared" si="629"/>
        <v/>
      </c>
      <c r="CK2210" s="32" t="str">
        <f t="shared" si="630"/>
        <v/>
      </c>
      <c r="CL2210" s="32" t="str">
        <f t="shared" si="631"/>
        <v/>
      </c>
      <c r="CM2210" s="32" t="str">
        <f t="shared" si="632"/>
        <v/>
      </c>
      <c r="CN2210" s="32" t="str">
        <f t="shared" si="633"/>
        <v/>
      </c>
    </row>
    <row r="2211" spans="71:92" x14ac:dyDescent="0.3">
      <c r="BS2211" s="32" t="str">
        <f>IF(Kiadasi_kiseroiv!$K$2=BT2211,BV2211,"")</f>
        <v/>
      </c>
      <c r="BT2211" s="34" t="str">
        <f t="shared" si="616"/>
        <v/>
      </c>
      <c r="BU2211" s="32" t="str">
        <f t="shared" si="617"/>
        <v/>
      </c>
      <c r="BV2211" s="32" t="str">
        <f t="shared" si="618"/>
        <v/>
      </c>
      <c r="BW2211" s="32" t="str">
        <f t="shared" si="619"/>
        <v/>
      </c>
      <c r="BX2211" s="32" t="str">
        <f t="shared" si="620"/>
        <v/>
      </c>
      <c r="BY2211" s="32" t="str">
        <f t="shared" si="621"/>
        <v/>
      </c>
      <c r="BZ2211" s="32" t="str">
        <f t="shared" si="622"/>
        <v/>
      </c>
      <c r="CA2211" s="32" t="str">
        <f t="shared" si="623"/>
        <v/>
      </c>
      <c r="CB2211" s="33">
        <f>IF(COUNTIF($CD$7:CD2211,CD2211)=1,CD2211,CD2211+COUNTIF($CD$6:CD2210,CD2211))</f>
        <v>57357</v>
      </c>
      <c r="CC2211" s="34">
        <f t="shared" si="624"/>
        <v>55153</v>
      </c>
      <c r="CD2211" s="32">
        <f t="shared" si="625"/>
        <v>55153</v>
      </c>
      <c r="CE2211" s="32">
        <f t="shared" si="626"/>
        <v>0</v>
      </c>
      <c r="CF2211" s="32">
        <f t="shared" si="627"/>
        <v>0</v>
      </c>
      <c r="CG2211" s="32" t="str">
        <f t="shared" si="628"/>
        <v/>
      </c>
      <c r="CH2211" s="32">
        <v>2206</v>
      </c>
      <c r="CI2211" s="32" t="s">
        <v>6</v>
      </c>
      <c r="CJ2211" s="32" t="str">
        <f t="shared" si="629"/>
        <v/>
      </c>
      <c r="CK2211" s="32" t="str">
        <f t="shared" si="630"/>
        <v/>
      </c>
      <c r="CL2211" s="32" t="str">
        <f t="shared" si="631"/>
        <v/>
      </c>
      <c r="CM2211" s="32" t="str">
        <f t="shared" si="632"/>
        <v/>
      </c>
      <c r="CN2211" s="32" t="str">
        <f t="shared" si="633"/>
        <v/>
      </c>
    </row>
    <row r="2212" spans="71:92" x14ac:dyDescent="0.3">
      <c r="BS2212" s="32" t="str">
        <f>IF(Kiadasi_kiseroiv!$K$2=BT2212,BV2212,"")</f>
        <v/>
      </c>
      <c r="BT2212" s="34" t="str">
        <f t="shared" si="616"/>
        <v/>
      </c>
      <c r="BU2212" s="32" t="str">
        <f t="shared" si="617"/>
        <v/>
      </c>
      <c r="BV2212" s="32" t="str">
        <f t="shared" si="618"/>
        <v/>
      </c>
      <c r="BW2212" s="32" t="str">
        <f t="shared" si="619"/>
        <v/>
      </c>
      <c r="BX2212" s="32" t="str">
        <f t="shared" si="620"/>
        <v/>
      </c>
      <c r="BY2212" s="32" t="str">
        <f t="shared" si="621"/>
        <v/>
      </c>
      <c r="BZ2212" s="32" t="str">
        <f t="shared" si="622"/>
        <v/>
      </c>
      <c r="CA2212" s="32" t="str">
        <f t="shared" si="623"/>
        <v/>
      </c>
      <c r="CB2212" s="33">
        <f>IF(COUNTIF($CD$7:CD2212,CD2212)=1,CD2212,CD2212+COUNTIF($CD$6:CD2211,CD2212))</f>
        <v>57358</v>
      </c>
      <c r="CC2212" s="34">
        <f t="shared" si="624"/>
        <v>55153</v>
      </c>
      <c r="CD2212" s="32">
        <f t="shared" si="625"/>
        <v>55153</v>
      </c>
      <c r="CE2212" s="32">
        <f t="shared" si="626"/>
        <v>0</v>
      </c>
      <c r="CF2212" s="32">
        <f t="shared" si="627"/>
        <v>0</v>
      </c>
      <c r="CG2212" s="32" t="str">
        <f t="shared" si="628"/>
        <v/>
      </c>
      <c r="CH2212" s="32">
        <v>2207</v>
      </c>
      <c r="CI2212" s="32" t="s">
        <v>6</v>
      </c>
      <c r="CJ2212" s="32" t="str">
        <f t="shared" si="629"/>
        <v/>
      </c>
      <c r="CK2212" s="32" t="str">
        <f t="shared" si="630"/>
        <v/>
      </c>
      <c r="CL2212" s="32" t="str">
        <f t="shared" si="631"/>
        <v/>
      </c>
      <c r="CM2212" s="32" t="str">
        <f t="shared" si="632"/>
        <v/>
      </c>
      <c r="CN2212" s="32" t="str">
        <f t="shared" si="633"/>
        <v/>
      </c>
    </row>
    <row r="2213" spans="71:92" x14ac:dyDescent="0.3">
      <c r="BS2213" s="32" t="str">
        <f>IF(Kiadasi_kiseroiv!$K$2=BT2213,BV2213,"")</f>
        <v/>
      </c>
      <c r="BT2213" s="34" t="str">
        <f t="shared" si="616"/>
        <v/>
      </c>
      <c r="BU2213" s="32" t="str">
        <f t="shared" si="617"/>
        <v/>
      </c>
      <c r="BV2213" s="32" t="str">
        <f t="shared" si="618"/>
        <v/>
      </c>
      <c r="BW2213" s="32" t="str">
        <f t="shared" si="619"/>
        <v/>
      </c>
      <c r="BX2213" s="32" t="str">
        <f t="shared" si="620"/>
        <v/>
      </c>
      <c r="BY2213" s="32" t="str">
        <f t="shared" si="621"/>
        <v/>
      </c>
      <c r="BZ2213" s="32" t="str">
        <f t="shared" si="622"/>
        <v/>
      </c>
      <c r="CA2213" s="32" t="str">
        <f t="shared" si="623"/>
        <v/>
      </c>
      <c r="CB2213" s="33">
        <f>IF(COUNTIF($CD$7:CD2213,CD2213)=1,CD2213,CD2213+COUNTIF($CD$6:CD2212,CD2213))</f>
        <v>57359</v>
      </c>
      <c r="CC2213" s="34">
        <f t="shared" si="624"/>
        <v>55153</v>
      </c>
      <c r="CD2213" s="32">
        <f t="shared" si="625"/>
        <v>55153</v>
      </c>
      <c r="CE2213" s="32">
        <f t="shared" si="626"/>
        <v>0</v>
      </c>
      <c r="CF2213" s="32">
        <f t="shared" si="627"/>
        <v>0</v>
      </c>
      <c r="CG2213" s="32" t="str">
        <f t="shared" si="628"/>
        <v/>
      </c>
      <c r="CH2213" s="32">
        <v>2208</v>
      </c>
      <c r="CI2213" s="32" t="s">
        <v>6</v>
      </c>
      <c r="CJ2213" s="32" t="str">
        <f t="shared" si="629"/>
        <v/>
      </c>
      <c r="CK2213" s="32" t="str">
        <f t="shared" si="630"/>
        <v/>
      </c>
      <c r="CL2213" s="32" t="str">
        <f t="shared" si="631"/>
        <v/>
      </c>
      <c r="CM2213" s="32" t="str">
        <f t="shared" si="632"/>
        <v/>
      </c>
      <c r="CN2213" s="32" t="str">
        <f t="shared" si="633"/>
        <v/>
      </c>
    </row>
    <row r="2214" spans="71:92" x14ac:dyDescent="0.3">
      <c r="BS2214" s="32" t="str">
        <f>IF(Kiadasi_kiseroiv!$K$2=BT2214,BV2214,"")</f>
        <v/>
      </c>
      <c r="BT2214" s="34" t="str">
        <f t="shared" si="616"/>
        <v/>
      </c>
      <c r="BU2214" s="32" t="str">
        <f t="shared" si="617"/>
        <v/>
      </c>
      <c r="BV2214" s="32" t="str">
        <f t="shared" si="618"/>
        <v/>
      </c>
      <c r="BW2214" s="32" t="str">
        <f t="shared" si="619"/>
        <v/>
      </c>
      <c r="BX2214" s="32" t="str">
        <f t="shared" si="620"/>
        <v/>
      </c>
      <c r="BY2214" s="32" t="str">
        <f t="shared" si="621"/>
        <v/>
      </c>
      <c r="BZ2214" s="32" t="str">
        <f t="shared" si="622"/>
        <v/>
      </c>
      <c r="CA2214" s="32" t="str">
        <f t="shared" si="623"/>
        <v/>
      </c>
      <c r="CB2214" s="33">
        <f>IF(COUNTIF($CD$7:CD2214,CD2214)=1,CD2214,CD2214+COUNTIF($CD$6:CD2213,CD2214))</f>
        <v>57360</v>
      </c>
      <c r="CC2214" s="34">
        <f t="shared" si="624"/>
        <v>55153</v>
      </c>
      <c r="CD2214" s="32">
        <f t="shared" si="625"/>
        <v>55153</v>
      </c>
      <c r="CE2214" s="32">
        <f t="shared" si="626"/>
        <v>0</v>
      </c>
      <c r="CF2214" s="32">
        <f t="shared" si="627"/>
        <v>0</v>
      </c>
      <c r="CG2214" s="32" t="str">
        <f t="shared" si="628"/>
        <v/>
      </c>
      <c r="CH2214" s="32">
        <v>2209</v>
      </c>
      <c r="CI2214" s="32" t="s">
        <v>6</v>
      </c>
      <c r="CJ2214" s="32" t="str">
        <f t="shared" si="629"/>
        <v/>
      </c>
      <c r="CK2214" s="32" t="str">
        <f t="shared" si="630"/>
        <v/>
      </c>
      <c r="CL2214" s="32" t="str">
        <f t="shared" si="631"/>
        <v/>
      </c>
      <c r="CM2214" s="32" t="str">
        <f t="shared" si="632"/>
        <v/>
      </c>
      <c r="CN2214" s="32" t="str">
        <f t="shared" si="633"/>
        <v/>
      </c>
    </row>
    <row r="2215" spans="71:92" x14ac:dyDescent="0.3">
      <c r="BS2215" s="32" t="str">
        <f>IF(Kiadasi_kiseroiv!$K$2=BT2215,BV2215,"")</f>
        <v/>
      </c>
      <c r="BT2215" s="34" t="str">
        <f t="shared" si="616"/>
        <v/>
      </c>
      <c r="BU2215" s="32" t="str">
        <f t="shared" si="617"/>
        <v/>
      </c>
      <c r="BV2215" s="32" t="str">
        <f t="shared" si="618"/>
        <v/>
      </c>
      <c r="BW2215" s="32" t="str">
        <f t="shared" si="619"/>
        <v/>
      </c>
      <c r="BX2215" s="32" t="str">
        <f t="shared" si="620"/>
        <v/>
      </c>
      <c r="BY2215" s="32" t="str">
        <f t="shared" si="621"/>
        <v/>
      </c>
      <c r="BZ2215" s="32" t="str">
        <f t="shared" si="622"/>
        <v/>
      </c>
      <c r="CA2215" s="32" t="str">
        <f t="shared" si="623"/>
        <v/>
      </c>
      <c r="CB2215" s="33">
        <f>IF(COUNTIF($CD$7:CD2215,CD2215)=1,CD2215,CD2215+COUNTIF($CD$6:CD2214,CD2215))</f>
        <v>57361</v>
      </c>
      <c r="CC2215" s="34">
        <f t="shared" si="624"/>
        <v>55153</v>
      </c>
      <c r="CD2215" s="32">
        <f t="shared" si="625"/>
        <v>55153</v>
      </c>
      <c r="CE2215" s="32">
        <f t="shared" si="626"/>
        <v>0</v>
      </c>
      <c r="CF2215" s="32">
        <f t="shared" si="627"/>
        <v>0</v>
      </c>
      <c r="CG2215" s="32" t="str">
        <f t="shared" si="628"/>
        <v/>
      </c>
      <c r="CH2215" s="32">
        <v>2210</v>
      </c>
      <c r="CI2215" s="32" t="s">
        <v>6</v>
      </c>
      <c r="CJ2215" s="32" t="str">
        <f t="shared" si="629"/>
        <v/>
      </c>
      <c r="CK2215" s="32" t="str">
        <f t="shared" si="630"/>
        <v/>
      </c>
      <c r="CL2215" s="32" t="str">
        <f t="shared" si="631"/>
        <v/>
      </c>
      <c r="CM2215" s="32" t="str">
        <f t="shared" si="632"/>
        <v/>
      </c>
      <c r="CN2215" s="32" t="str">
        <f t="shared" si="633"/>
        <v/>
      </c>
    </row>
    <row r="2216" spans="71:92" x14ac:dyDescent="0.3">
      <c r="BS2216" s="32" t="str">
        <f>IF(Kiadasi_kiseroiv!$K$2=BT2216,BV2216,"")</f>
        <v/>
      </c>
      <c r="BT2216" s="34" t="str">
        <f t="shared" si="616"/>
        <v/>
      </c>
      <c r="BU2216" s="32" t="str">
        <f t="shared" si="617"/>
        <v/>
      </c>
      <c r="BV2216" s="32" t="str">
        <f t="shared" si="618"/>
        <v/>
      </c>
      <c r="BW2216" s="32" t="str">
        <f t="shared" si="619"/>
        <v/>
      </c>
      <c r="BX2216" s="32" t="str">
        <f t="shared" si="620"/>
        <v/>
      </c>
      <c r="BY2216" s="32" t="str">
        <f t="shared" si="621"/>
        <v/>
      </c>
      <c r="BZ2216" s="32" t="str">
        <f t="shared" si="622"/>
        <v/>
      </c>
      <c r="CA2216" s="32" t="str">
        <f t="shared" si="623"/>
        <v/>
      </c>
      <c r="CB2216" s="33">
        <f>IF(COUNTIF($CD$7:CD2216,CD2216)=1,CD2216,CD2216+COUNTIF($CD$6:CD2215,CD2216))</f>
        <v>57362</v>
      </c>
      <c r="CC2216" s="34">
        <f t="shared" si="624"/>
        <v>55153</v>
      </c>
      <c r="CD2216" s="32">
        <f t="shared" si="625"/>
        <v>55153</v>
      </c>
      <c r="CE2216" s="32">
        <f t="shared" si="626"/>
        <v>0</v>
      </c>
      <c r="CF2216" s="32">
        <f t="shared" si="627"/>
        <v>0</v>
      </c>
      <c r="CG2216" s="32" t="str">
        <f t="shared" si="628"/>
        <v/>
      </c>
      <c r="CH2216" s="32">
        <v>2211</v>
      </c>
      <c r="CI2216" s="32" t="s">
        <v>6</v>
      </c>
      <c r="CJ2216" s="32" t="str">
        <f t="shared" si="629"/>
        <v/>
      </c>
      <c r="CK2216" s="32" t="str">
        <f t="shared" si="630"/>
        <v/>
      </c>
      <c r="CL2216" s="32" t="str">
        <f t="shared" si="631"/>
        <v/>
      </c>
      <c r="CM2216" s="32" t="str">
        <f t="shared" si="632"/>
        <v/>
      </c>
      <c r="CN2216" s="32" t="str">
        <f t="shared" si="633"/>
        <v/>
      </c>
    </row>
    <row r="2217" spans="71:92" x14ac:dyDescent="0.3">
      <c r="BS2217" s="32" t="str">
        <f>IF(Kiadasi_kiseroiv!$K$2=BT2217,BV2217,"")</f>
        <v/>
      </c>
      <c r="BT2217" s="34" t="str">
        <f t="shared" ref="BT2217:BT2280" si="634">IF(AND($BT$4=CI2217,BU2217&lt;&gt;""),CC2217,"")</f>
        <v/>
      </c>
      <c r="BU2217" s="32" t="str">
        <f t="shared" ref="BU2217:BU2280" si="635">IF(AND($BU$1=CI2217,ISERROR(VLOOKUP(CG2217,Kisiv,2,FALSE))=FALSE),CB2217,"")</f>
        <v/>
      </c>
      <c r="BV2217" s="32" t="str">
        <f t="shared" ref="BV2217:BV2280" si="636">IF(BU2217&lt;&gt;"",RANK(BU2217,$BU$7:$BU$33000,1),"")</f>
        <v/>
      </c>
      <c r="BW2217" s="32" t="str">
        <f t="shared" ref="BW2217:BW2280" si="637">IF(CC2217&lt;min,$BW$2,IF(CC2217&lt;=max,CG2217,""))</f>
        <v/>
      </c>
      <c r="BX2217" s="32" t="str">
        <f t="shared" ref="BX2217:BX2280" si="638">IF(AND(OR($BX$1=0,$BX$1=CG2217),OR($BX$2=0,IF(ISERROR(SEARCH($BX$2,CJ2217&amp;CK2217&amp;CL2217,1)),FALSE,TRUE))),CB2217,"")</f>
        <v/>
      </c>
      <c r="BY2217" s="32" t="str">
        <f t="shared" ref="BY2217:BY2280" si="639">IF(AND(BX2217&lt;&gt;"",CC2217&lt;&gt;$CD$2),RANK(BX2217,$BX$7:$BX$33000,1),"")</f>
        <v/>
      </c>
      <c r="BZ2217" s="32" t="str">
        <f t="shared" ref="BZ2217:BZ2280" si="640">IF(AND(CC2217&lt;$BZ$2,CI2217=$BZ$4),$BZ$5,IF(AND(CC2217&lt;=$BZ$3,CI2217=$BZ$4),CB2217,""))</f>
        <v/>
      </c>
      <c r="CA2217" s="32" t="str">
        <f t="shared" ref="CA2217:CA2280" si="641">IF(AND(BZ2217&lt;&gt;"",BZ2217&lt;&gt;$BZ$5),RANK(BZ2217,$BZ$7:$BZ$33000,1),"")</f>
        <v/>
      </c>
      <c r="CB2217" s="33">
        <f>IF(COUNTIF($CD$7:CD2217,CD2217)=1,CD2217,CD2217+COUNTIF($CD$6:CD2216,CD2217))</f>
        <v>57363</v>
      </c>
      <c r="CC2217" s="34">
        <f t="shared" ref="CC2217:CC2280" si="642">IF(INDEX(Kassza,CH2217,1)&lt;&gt;1,INDEX(Kassza,CH2217,1),$CD$2)</f>
        <v>55153</v>
      </c>
      <c r="CD2217" s="32">
        <f t="shared" ref="CD2217:CD2280" si="643">IF(CC2217&lt;&gt;$CD$2,RANK(CC2217,$CC$7:$CC$33000,1),$CD$2)</f>
        <v>55153</v>
      </c>
      <c r="CE2217" s="32">
        <f t="shared" ref="CE2217:CE2280" si="644">INDEX(Kassza,CH2217,6)</f>
        <v>0</v>
      </c>
      <c r="CF2217" s="32">
        <f t="shared" ref="CF2217:CF2280" si="645">INDEX(Kassza,CH2217,8)</f>
        <v>0</v>
      </c>
      <c r="CG2217" s="32" t="str">
        <f t="shared" ref="CG2217:CG2280" si="646">INDEX(Kassza,CH2217,7)&amp;INDEX(Kassza,CH2217,9)</f>
        <v/>
      </c>
      <c r="CH2217" s="32">
        <v>2212</v>
      </c>
      <c r="CI2217" s="32" t="s">
        <v>6</v>
      </c>
      <c r="CJ2217" s="32" t="str">
        <f t="shared" ref="CJ2217:CJ2280" si="647">IF(INDEX(Kassza,CH2217,5)&lt;&gt;0,INDEX(Kassza,CH2217,5),"")</f>
        <v/>
      </c>
      <c r="CK2217" s="32" t="str">
        <f t="shared" ref="CK2217:CK2280" si="648">IF(INDEX(Kassza,CH2217,10)&lt;&gt;0,INDEX(Kassza,CH2217,10),"")</f>
        <v/>
      </c>
      <c r="CL2217" s="32" t="str">
        <f t="shared" ref="CL2217:CL2280" si="649">IF(INDEX(Kassza,CH2217,11)&lt;&gt;0,INDEX(Kassza,CH2217,11),"")</f>
        <v/>
      </c>
      <c r="CM2217" s="32" t="str">
        <f t="shared" ref="CM2217:CM2280" si="650">IF(INDEX(Kassza,CH2217,4)&lt;&gt;0,INDEX(Kassza,CH2217,4),"")</f>
        <v/>
      </c>
      <c r="CN2217" s="32" t="str">
        <f t="shared" ref="CN2217:CN2280" si="651">IF(INDEX(Kassza,CH2217,3)&lt;&gt;0,INDEX(Kassza,CH2217,3),"")</f>
        <v/>
      </c>
    </row>
    <row r="2218" spans="71:92" x14ac:dyDescent="0.3">
      <c r="BS2218" s="32" t="str">
        <f>IF(Kiadasi_kiseroiv!$K$2=BT2218,BV2218,"")</f>
        <v/>
      </c>
      <c r="BT2218" s="34" t="str">
        <f t="shared" si="634"/>
        <v/>
      </c>
      <c r="BU2218" s="32" t="str">
        <f t="shared" si="635"/>
        <v/>
      </c>
      <c r="BV2218" s="32" t="str">
        <f t="shared" si="636"/>
        <v/>
      </c>
      <c r="BW2218" s="32" t="str">
        <f t="shared" si="637"/>
        <v/>
      </c>
      <c r="BX2218" s="32" t="str">
        <f t="shared" si="638"/>
        <v/>
      </c>
      <c r="BY2218" s="32" t="str">
        <f t="shared" si="639"/>
        <v/>
      </c>
      <c r="BZ2218" s="32" t="str">
        <f t="shared" si="640"/>
        <v/>
      </c>
      <c r="CA2218" s="32" t="str">
        <f t="shared" si="641"/>
        <v/>
      </c>
      <c r="CB2218" s="33">
        <f>IF(COUNTIF($CD$7:CD2218,CD2218)=1,CD2218,CD2218+COUNTIF($CD$6:CD2217,CD2218))</f>
        <v>57364</v>
      </c>
      <c r="CC2218" s="34">
        <f t="shared" si="642"/>
        <v>55153</v>
      </c>
      <c r="CD2218" s="32">
        <f t="shared" si="643"/>
        <v>55153</v>
      </c>
      <c r="CE2218" s="32">
        <f t="shared" si="644"/>
        <v>0</v>
      </c>
      <c r="CF2218" s="32">
        <f t="shared" si="645"/>
        <v>0</v>
      </c>
      <c r="CG2218" s="32" t="str">
        <f t="shared" si="646"/>
        <v/>
      </c>
      <c r="CH2218" s="32">
        <v>2213</v>
      </c>
      <c r="CI2218" s="32" t="s">
        <v>6</v>
      </c>
      <c r="CJ2218" s="32" t="str">
        <f t="shared" si="647"/>
        <v/>
      </c>
      <c r="CK2218" s="32" t="str">
        <f t="shared" si="648"/>
        <v/>
      </c>
      <c r="CL2218" s="32" t="str">
        <f t="shared" si="649"/>
        <v/>
      </c>
      <c r="CM2218" s="32" t="str">
        <f t="shared" si="650"/>
        <v/>
      </c>
      <c r="CN2218" s="32" t="str">
        <f t="shared" si="651"/>
        <v/>
      </c>
    </row>
    <row r="2219" spans="71:92" x14ac:dyDescent="0.3">
      <c r="BS2219" s="32" t="str">
        <f>IF(Kiadasi_kiseroiv!$K$2=BT2219,BV2219,"")</f>
        <v/>
      </c>
      <c r="BT2219" s="34" t="str">
        <f t="shared" si="634"/>
        <v/>
      </c>
      <c r="BU2219" s="32" t="str">
        <f t="shared" si="635"/>
        <v/>
      </c>
      <c r="BV2219" s="32" t="str">
        <f t="shared" si="636"/>
        <v/>
      </c>
      <c r="BW2219" s="32" t="str">
        <f t="shared" si="637"/>
        <v/>
      </c>
      <c r="BX2219" s="32" t="str">
        <f t="shared" si="638"/>
        <v/>
      </c>
      <c r="BY2219" s="32" t="str">
        <f t="shared" si="639"/>
        <v/>
      </c>
      <c r="BZ2219" s="32" t="str">
        <f t="shared" si="640"/>
        <v/>
      </c>
      <c r="CA2219" s="32" t="str">
        <f t="shared" si="641"/>
        <v/>
      </c>
      <c r="CB2219" s="33">
        <f>IF(COUNTIF($CD$7:CD2219,CD2219)=1,CD2219,CD2219+COUNTIF($CD$6:CD2218,CD2219))</f>
        <v>57365</v>
      </c>
      <c r="CC2219" s="34">
        <f t="shared" si="642"/>
        <v>55153</v>
      </c>
      <c r="CD2219" s="32">
        <f t="shared" si="643"/>
        <v>55153</v>
      </c>
      <c r="CE2219" s="32">
        <f t="shared" si="644"/>
        <v>0</v>
      </c>
      <c r="CF2219" s="32">
        <f t="shared" si="645"/>
        <v>0</v>
      </c>
      <c r="CG2219" s="32" t="str">
        <f t="shared" si="646"/>
        <v/>
      </c>
      <c r="CH2219" s="32">
        <v>2214</v>
      </c>
      <c r="CI2219" s="32" t="s">
        <v>6</v>
      </c>
      <c r="CJ2219" s="32" t="str">
        <f t="shared" si="647"/>
        <v/>
      </c>
      <c r="CK2219" s="32" t="str">
        <f t="shared" si="648"/>
        <v/>
      </c>
      <c r="CL2219" s="32" t="str">
        <f t="shared" si="649"/>
        <v/>
      </c>
      <c r="CM2219" s="32" t="str">
        <f t="shared" si="650"/>
        <v/>
      </c>
      <c r="CN2219" s="32" t="str">
        <f t="shared" si="651"/>
        <v/>
      </c>
    </row>
    <row r="2220" spans="71:92" x14ac:dyDescent="0.3">
      <c r="BS2220" s="32" t="str">
        <f>IF(Kiadasi_kiseroiv!$K$2=BT2220,BV2220,"")</f>
        <v/>
      </c>
      <c r="BT2220" s="34" t="str">
        <f t="shared" si="634"/>
        <v/>
      </c>
      <c r="BU2220" s="32" t="str">
        <f t="shared" si="635"/>
        <v/>
      </c>
      <c r="BV2220" s="32" t="str">
        <f t="shared" si="636"/>
        <v/>
      </c>
      <c r="BW2220" s="32" t="str">
        <f t="shared" si="637"/>
        <v/>
      </c>
      <c r="BX2220" s="32" t="str">
        <f t="shared" si="638"/>
        <v/>
      </c>
      <c r="BY2220" s="32" t="str">
        <f t="shared" si="639"/>
        <v/>
      </c>
      <c r="BZ2220" s="32" t="str">
        <f t="shared" si="640"/>
        <v/>
      </c>
      <c r="CA2220" s="32" t="str">
        <f t="shared" si="641"/>
        <v/>
      </c>
      <c r="CB2220" s="33">
        <f>IF(COUNTIF($CD$7:CD2220,CD2220)=1,CD2220,CD2220+COUNTIF($CD$6:CD2219,CD2220))</f>
        <v>57366</v>
      </c>
      <c r="CC2220" s="34">
        <f t="shared" si="642"/>
        <v>55153</v>
      </c>
      <c r="CD2220" s="32">
        <f t="shared" si="643"/>
        <v>55153</v>
      </c>
      <c r="CE2220" s="32">
        <f t="shared" si="644"/>
        <v>0</v>
      </c>
      <c r="CF2220" s="32">
        <f t="shared" si="645"/>
        <v>0</v>
      </c>
      <c r="CG2220" s="32" t="str">
        <f t="shared" si="646"/>
        <v/>
      </c>
      <c r="CH2220" s="32">
        <v>2215</v>
      </c>
      <c r="CI2220" s="32" t="s">
        <v>6</v>
      </c>
      <c r="CJ2220" s="32" t="str">
        <f t="shared" si="647"/>
        <v/>
      </c>
      <c r="CK2220" s="32" t="str">
        <f t="shared" si="648"/>
        <v/>
      </c>
      <c r="CL2220" s="32" t="str">
        <f t="shared" si="649"/>
        <v/>
      </c>
      <c r="CM2220" s="32" t="str">
        <f t="shared" si="650"/>
        <v/>
      </c>
      <c r="CN2220" s="32" t="str">
        <f t="shared" si="651"/>
        <v/>
      </c>
    </row>
    <row r="2221" spans="71:92" x14ac:dyDescent="0.3">
      <c r="BS2221" s="32" t="str">
        <f>IF(Kiadasi_kiseroiv!$K$2=BT2221,BV2221,"")</f>
        <v/>
      </c>
      <c r="BT2221" s="34" t="str">
        <f t="shared" si="634"/>
        <v/>
      </c>
      <c r="BU2221" s="32" t="str">
        <f t="shared" si="635"/>
        <v/>
      </c>
      <c r="BV2221" s="32" t="str">
        <f t="shared" si="636"/>
        <v/>
      </c>
      <c r="BW2221" s="32" t="str">
        <f t="shared" si="637"/>
        <v/>
      </c>
      <c r="BX2221" s="32" t="str">
        <f t="shared" si="638"/>
        <v/>
      </c>
      <c r="BY2221" s="32" t="str">
        <f t="shared" si="639"/>
        <v/>
      </c>
      <c r="BZ2221" s="32" t="str">
        <f t="shared" si="640"/>
        <v/>
      </c>
      <c r="CA2221" s="32" t="str">
        <f t="shared" si="641"/>
        <v/>
      </c>
      <c r="CB2221" s="33">
        <f>IF(COUNTIF($CD$7:CD2221,CD2221)=1,CD2221,CD2221+COUNTIF($CD$6:CD2220,CD2221))</f>
        <v>57367</v>
      </c>
      <c r="CC2221" s="34">
        <f t="shared" si="642"/>
        <v>55153</v>
      </c>
      <c r="CD2221" s="32">
        <f t="shared" si="643"/>
        <v>55153</v>
      </c>
      <c r="CE2221" s="32">
        <f t="shared" si="644"/>
        <v>0</v>
      </c>
      <c r="CF2221" s="32">
        <f t="shared" si="645"/>
        <v>0</v>
      </c>
      <c r="CG2221" s="32" t="str">
        <f t="shared" si="646"/>
        <v/>
      </c>
      <c r="CH2221" s="32">
        <v>2216</v>
      </c>
      <c r="CI2221" s="32" t="s">
        <v>6</v>
      </c>
      <c r="CJ2221" s="32" t="str">
        <f t="shared" si="647"/>
        <v/>
      </c>
      <c r="CK2221" s="32" t="str">
        <f t="shared" si="648"/>
        <v/>
      </c>
      <c r="CL2221" s="32" t="str">
        <f t="shared" si="649"/>
        <v/>
      </c>
      <c r="CM2221" s="32" t="str">
        <f t="shared" si="650"/>
        <v/>
      </c>
      <c r="CN2221" s="32" t="str">
        <f t="shared" si="651"/>
        <v/>
      </c>
    </row>
    <row r="2222" spans="71:92" x14ac:dyDescent="0.3">
      <c r="BS2222" s="32" t="str">
        <f>IF(Kiadasi_kiseroiv!$K$2=BT2222,BV2222,"")</f>
        <v/>
      </c>
      <c r="BT2222" s="34" t="str">
        <f t="shared" si="634"/>
        <v/>
      </c>
      <c r="BU2222" s="32" t="str">
        <f t="shared" si="635"/>
        <v/>
      </c>
      <c r="BV2222" s="32" t="str">
        <f t="shared" si="636"/>
        <v/>
      </c>
      <c r="BW2222" s="32" t="str">
        <f t="shared" si="637"/>
        <v/>
      </c>
      <c r="BX2222" s="32" t="str">
        <f t="shared" si="638"/>
        <v/>
      </c>
      <c r="BY2222" s="32" t="str">
        <f t="shared" si="639"/>
        <v/>
      </c>
      <c r="BZ2222" s="32" t="str">
        <f t="shared" si="640"/>
        <v/>
      </c>
      <c r="CA2222" s="32" t="str">
        <f t="shared" si="641"/>
        <v/>
      </c>
      <c r="CB2222" s="33">
        <f>IF(COUNTIF($CD$7:CD2222,CD2222)=1,CD2222,CD2222+COUNTIF($CD$6:CD2221,CD2222))</f>
        <v>57368</v>
      </c>
      <c r="CC2222" s="34">
        <f t="shared" si="642"/>
        <v>55153</v>
      </c>
      <c r="CD2222" s="32">
        <f t="shared" si="643"/>
        <v>55153</v>
      </c>
      <c r="CE2222" s="32">
        <f t="shared" si="644"/>
        <v>0</v>
      </c>
      <c r="CF2222" s="32">
        <f t="shared" si="645"/>
        <v>0</v>
      </c>
      <c r="CG2222" s="32" t="str">
        <f t="shared" si="646"/>
        <v/>
      </c>
      <c r="CH2222" s="32">
        <v>2217</v>
      </c>
      <c r="CI2222" s="32" t="s">
        <v>6</v>
      </c>
      <c r="CJ2222" s="32" t="str">
        <f t="shared" si="647"/>
        <v/>
      </c>
      <c r="CK2222" s="32" t="str">
        <f t="shared" si="648"/>
        <v/>
      </c>
      <c r="CL2222" s="32" t="str">
        <f t="shared" si="649"/>
        <v/>
      </c>
      <c r="CM2222" s="32" t="str">
        <f t="shared" si="650"/>
        <v/>
      </c>
      <c r="CN2222" s="32" t="str">
        <f t="shared" si="651"/>
        <v/>
      </c>
    </row>
    <row r="2223" spans="71:92" x14ac:dyDescent="0.3">
      <c r="BS2223" s="32" t="str">
        <f>IF(Kiadasi_kiseroiv!$K$2=BT2223,BV2223,"")</f>
        <v/>
      </c>
      <c r="BT2223" s="34" t="str">
        <f t="shared" si="634"/>
        <v/>
      </c>
      <c r="BU2223" s="32" t="str">
        <f t="shared" si="635"/>
        <v/>
      </c>
      <c r="BV2223" s="32" t="str">
        <f t="shared" si="636"/>
        <v/>
      </c>
      <c r="BW2223" s="32" t="str">
        <f t="shared" si="637"/>
        <v/>
      </c>
      <c r="BX2223" s="32" t="str">
        <f t="shared" si="638"/>
        <v/>
      </c>
      <c r="BY2223" s="32" t="str">
        <f t="shared" si="639"/>
        <v/>
      </c>
      <c r="BZ2223" s="32" t="str">
        <f t="shared" si="640"/>
        <v/>
      </c>
      <c r="CA2223" s="32" t="str">
        <f t="shared" si="641"/>
        <v/>
      </c>
      <c r="CB2223" s="33">
        <f>IF(COUNTIF($CD$7:CD2223,CD2223)=1,CD2223,CD2223+COUNTIF($CD$6:CD2222,CD2223))</f>
        <v>57369</v>
      </c>
      <c r="CC2223" s="34">
        <f t="shared" si="642"/>
        <v>55153</v>
      </c>
      <c r="CD2223" s="32">
        <f t="shared" si="643"/>
        <v>55153</v>
      </c>
      <c r="CE2223" s="32">
        <f t="shared" si="644"/>
        <v>0</v>
      </c>
      <c r="CF2223" s="32">
        <f t="shared" si="645"/>
        <v>0</v>
      </c>
      <c r="CG2223" s="32" t="str">
        <f t="shared" si="646"/>
        <v/>
      </c>
      <c r="CH2223" s="32">
        <v>2218</v>
      </c>
      <c r="CI2223" s="32" t="s">
        <v>6</v>
      </c>
      <c r="CJ2223" s="32" t="str">
        <f t="shared" si="647"/>
        <v/>
      </c>
      <c r="CK2223" s="32" t="str">
        <f t="shared" si="648"/>
        <v/>
      </c>
      <c r="CL2223" s="32" t="str">
        <f t="shared" si="649"/>
        <v/>
      </c>
      <c r="CM2223" s="32" t="str">
        <f t="shared" si="650"/>
        <v/>
      </c>
      <c r="CN2223" s="32" t="str">
        <f t="shared" si="651"/>
        <v/>
      </c>
    </row>
    <row r="2224" spans="71:92" x14ac:dyDescent="0.3">
      <c r="BS2224" s="32" t="str">
        <f>IF(Kiadasi_kiseroiv!$K$2=BT2224,BV2224,"")</f>
        <v/>
      </c>
      <c r="BT2224" s="34" t="str">
        <f t="shared" si="634"/>
        <v/>
      </c>
      <c r="BU2224" s="32" t="str">
        <f t="shared" si="635"/>
        <v/>
      </c>
      <c r="BV2224" s="32" t="str">
        <f t="shared" si="636"/>
        <v/>
      </c>
      <c r="BW2224" s="32" t="str">
        <f t="shared" si="637"/>
        <v/>
      </c>
      <c r="BX2224" s="32" t="str">
        <f t="shared" si="638"/>
        <v/>
      </c>
      <c r="BY2224" s="32" t="str">
        <f t="shared" si="639"/>
        <v/>
      </c>
      <c r="BZ2224" s="32" t="str">
        <f t="shared" si="640"/>
        <v/>
      </c>
      <c r="CA2224" s="32" t="str">
        <f t="shared" si="641"/>
        <v/>
      </c>
      <c r="CB2224" s="33">
        <f>IF(COUNTIF($CD$7:CD2224,CD2224)=1,CD2224,CD2224+COUNTIF($CD$6:CD2223,CD2224))</f>
        <v>57370</v>
      </c>
      <c r="CC2224" s="34">
        <f t="shared" si="642"/>
        <v>55153</v>
      </c>
      <c r="CD2224" s="32">
        <f t="shared" si="643"/>
        <v>55153</v>
      </c>
      <c r="CE2224" s="32">
        <f t="shared" si="644"/>
        <v>0</v>
      </c>
      <c r="CF2224" s="32">
        <f t="shared" si="645"/>
        <v>0</v>
      </c>
      <c r="CG2224" s="32" t="str">
        <f t="shared" si="646"/>
        <v/>
      </c>
      <c r="CH2224" s="32">
        <v>2219</v>
      </c>
      <c r="CI2224" s="32" t="s">
        <v>6</v>
      </c>
      <c r="CJ2224" s="32" t="str">
        <f t="shared" si="647"/>
        <v/>
      </c>
      <c r="CK2224" s="32" t="str">
        <f t="shared" si="648"/>
        <v/>
      </c>
      <c r="CL2224" s="32" t="str">
        <f t="shared" si="649"/>
        <v/>
      </c>
      <c r="CM2224" s="32" t="str">
        <f t="shared" si="650"/>
        <v/>
      </c>
      <c r="CN2224" s="32" t="str">
        <f t="shared" si="651"/>
        <v/>
      </c>
    </row>
    <row r="2225" spans="71:92" x14ac:dyDescent="0.3">
      <c r="BS2225" s="32" t="str">
        <f>IF(Kiadasi_kiseroiv!$K$2=BT2225,BV2225,"")</f>
        <v/>
      </c>
      <c r="BT2225" s="34" t="str">
        <f t="shared" si="634"/>
        <v/>
      </c>
      <c r="BU2225" s="32" t="str">
        <f t="shared" si="635"/>
        <v/>
      </c>
      <c r="BV2225" s="32" t="str">
        <f t="shared" si="636"/>
        <v/>
      </c>
      <c r="BW2225" s="32" t="str">
        <f t="shared" si="637"/>
        <v/>
      </c>
      <c r="BX2225" s="32" t="str">
        <f t="shared" si="638"/>
        <v/>
      </c>
      <c r="BY2225" s="32" t="str">
        <f t="shared" si="639"/>
        <v/>
      </c>
      <c r="BZ2225" s="32" t="str">
        <f t="shared" si="640"/>
        <v/>
      </c>
      <c r="CA2225" s="32" t="str">
        <f t="shared" si="641"/>
        <v/>
      </c>
      <c r="CB2225" s="33">
        <f>IF(COUNTIF($CD$7:CD2225,CD2225)=1,CD2225,CD2225+COUNTIF($CD$6:CD2224,CD2225))</f>
        <v>57371</v>
      </c>
      <c r="CC2225" s="34">
        <f t="shared" si="642"/>
        <v>55153</v>
      </c>
      <c r="CD2225" s="32">
        <f t="shared" si="643"/>
        <v>55153</v>
      </c>
      <c r="CE2225" s="32">
        <f t="shared" si="644"/>
        <v>0</v>
      </c>
      <c r="CF2225" s="32">
        <f t="shared" si="645"/>
        <v>0</v>
      </c>
      <c r="CG2225" s="32" t="str">
        <f t="shared" si="646"/>
        <v/>
      </c>
      <c r="CH2225" s="32">
        <v>2220</v>
      </c>
      <c r="CI2225" s="32" t="s">
        <v>6</v>
      </c>
      <c r="CJ2225" s="32" t="str">
        <f t="shared" si="647"/>
        <v/>
      </c>
      <c r="CK2225" s="32" t="str">
        <f t="shared" si="648"/>
        <v/>
      </c>
      <c r="CL2225" s="32" t="str">
        <f t="shared" si="649"/>
        <v/>
      </c>
      <c r="CM2225" s="32" t="str">
        <f t="shared" si="650"/>
        <v/>
      </c>
      <c r="CN2225" s="32" t="str">
        <f t="shared" si="651"/>
        <v/>
      </c>
    </row>
    <row r="2226" spans="71:92" x14ac:dyDescent="0.3">
      <c r="BS2226" s="32" t="str">
        <f>IF(Kiadasi_kiseroiv!$K$2=BT2226,BV2226,"")</f>
        <v/>
      </c>
      <c r="BT2226" s="34" t="str">
        <f t="shared" si="634"/>
        <v/>
      </c>
      <c r="BU2226" s="32" t="str">
        <f t="shared" si="635"/>
        <v/>
      </c>
      <c r="BV2226" s="32" t="str">
        <f t="shared" si="636"/>
        <v/>
      </c>
      <c r="BW2226" s="32" t="str">
        <f t="shared" si="637"/>
        <v/>
      </c>
      <c r="BX2226" s="32" t="str">
        <f t="shared" si="638"/>
        <v/>
      </c>
      <c r="BY2226" s="32" t="str">
        <f t="shared" si="639"/>
        <v/>
      </c>
      <c r="BZ2226" s="32" t="str">
        <f t="shared" si="640"/>
        <v/>
      </c>
      <c r="CA2226" s="32" t="str">
        <f t="shared" si="641"/>
        <v/>
      </c>
      <c r="CB2226" s="33">
        <f>IF(COUNTIF($CD$7:CD2226,CD2226)=1,CD2226,CD2226+COUNTIF($CD$6:CD2225,CD2226))</f>
        <v>57372</v>
      </c>
      <c r="CC2226" s="34">
        <f t="shared" si="642"/>
        <v>55153</v>
      </c>
      <c r="CD2226" s="32">
        <f t="shared" si="643"/>
        <v>55153</v>
      </c>
      <c r="CE2226" s="32">
        <f t="shared" si="644"/>
        <v>0</v>
      </c>
      <c r="CF2226" s="32">
        <f t="shared" si="645"/>
        <v>0</v>
      </c>
      <c r="CG2226" s="32" t="str">
        <f t="shared" si="646"/>
        <v/>
      </c>
      <c r="CH2226" s="32">
        <v>2221</v>
      </c>
      <c r="CI2226" s="32" t="s">
        <v>6</v>
      </c>
      <c r="CJ2226" s="32" t="str">
        <f t="shared" si="647"/>
        <v/>
      </c>
      <c r="CK2226" s="32" t="str">
        <f t="shared" si="648"/>
        <v/>
      </c>
      <c r="CL2226" s="32" t="str">
        <f t="shared" si="649"/>
        <v/>
      </c>
      <c r="CM2226" s="32" t="str">
        <f t="shared" si="650"/>
        <v/>
      </c>
      <c r="CN2226" s="32" t="str">
        <f t="shared" si="651"/>
        <v/>
      </c>
    </row>
    <row r="2227" spans="71:92" x14ac:dyDescent="0.3">
      <c r="BS2227" s="32" t="str">
        <f>IF(Kiadasi_kiseroiv!$K$2=BT2227,BV2227,"")</f>
        <v/>
      </c>
      <c r="BT2227" s="34" t="str">
        <f t="shared" si="634"/>
        <v/>
      </c>
      <c r="BU2227" s="32" t="str">
        <f t="shared" si="635"/>
        <v/>
      </c>
      <c r="BV2227" s="32" t="str">
        <f t="shared" si="636"/>
        <v/>
      </c>
      <c r="BW2227" s="32" t="str">
        <f t="shared" si="637"/>
        <v/>
      </c>
      <c r="BX2227" s="32" t="str">
        <f t="shared" si="638"/>
        <v/>
      </c>
      <c r="BY2227" s="32" t="str">
        <f t="shared" si="639"/>
        <v/>
      </c>
      <c r="BZ2227" s="32" t="str">
        <f t="shared" si="640"/>
        <v/>
      </c>
      <c r="CA2227" s="32" t="str">
        <f t="shared" si="641"/>
        <v/>
      </c>
      <c r="CB2227" s="33">
        <f>IF(COUNTIF($CD$7:CD2227,CD2227)=1,CD2227,CD2227+COUNTIF($CD$6:CD2226,CD2227))</f>
        <v>57373</v>
      </c>
      <c r="CC2227" s="34">
        <f t="shared" si="642"/>
        <v>55153</v>
      </c>
      <c r="CD2227" s="32">
        <f t="shared" si="643"/>
        <v>55153</v>
      </c>
      <c r="CE2227" s="32">
        <f t="shared" si="644"/>
        <v>0</v>
      </c>
      <c r="CF2227" s="32">
        <f t="shared" si="645"/>
        <v>0</v>
      </c>
      <c r="CG2227" s="32" t="str">
        <f t="shared" si="646"/>
        <v/>
      </c>
      <c r="CH2227" s="32">
        <v>2222</v>
      </c>
      <c r="CI2227" s="32" t="s">
        <v>6</v>
      </c>
      <c r="CJ2227" s="32" t="str">
        <f t="shared" si="647"/>
        <v/>
      </c>
      <c r="CK2227" s="32" t="str">
        <f t="shared" si="648"/>
        <v/>
      </c>
      <c r="CL2227" s="32" t="str">
        <f t="shared" si="649"/>
        <v/>
      </c>
      <c r="CM2227" s="32" t="str">
        <f t="shared" si="650"/>
        <v/>
      </c>
      <c r="CN2227" s="32" t="str">
        <f t="shared" si="651"/>
        <v/>
      </c>
    </row>
    <row r="2228" spans="71:92" x14ac:dyDescent="0.3">
      <c r="BS2228" s="32" t="str">
        <f>IF(Kiadasi_kiseroiv!$K$2=BT2228,BV2228,"")</f>
        <v/>
      </c>
      <c r="BT2228" s="34" t="str">
        <f t="shared" si="634"/>
        <v/>
      </c>
      <c r="BU2228" s="32" t="str">
        <f t="shared" si="635"/>
        <v/>
      </c>
      <c r="BV2228" s="32" t="str">
        <f t="shared" si="636"/>
        <v/>
      </c>
      <c r="BW2228" s="32" t="str">
        <f t="shared" si="637"/>
        <v/>
      </c>
      <c r="BX2228" s="32" t="str">
        <f t="shared" si="638"/>
        <v/>
      </c>
      <c r="BY2228" s="32" t="str">
        <f t="shared" si="639"/>
        <v/>
      </c>
      <c r="BZ2228" s="32" t="str">
        <f t="shared" si="640"/>
        <v/>
      </c>
      <c r="CA2228" s="32" t="str">
        <f t="shared" si="641"/>
        <v/>
      </c>
      <c r="CB2228" s="33">
        <f>IF(COUNTIF($CD$7:CD2228,CD2228)=1,CD2228,CD2228+COUNTIF($CD$6:CD2227,CD2228))</f>
        <v>57374</v>
      </c>
      <c r="CC2228" s="34">
        <f t="shared" si="642"/>
        <v>55153</v>
      </c>
      <c r="CD2228" s="32">
        <f t="shared" si="643"/>
        <v>55153</v>
      </c>
      <c r="CE2228" s="32">
        <f t="shared" si="644"/>
        <v>0</v>
      </c>
      <c r="CF2228" s="32">
        <f t="shared" si="645"/>
        <v>0</v>
      </c>
      <c r="CG2228" s="32" t="str">
        <f t="shared" si="646"/>
        <v/>
      </c>
      <c r="CH2228" s="32">
        <v>2223</v>
      </c>
      <c r="CI2228" s="32" t="s">
        <v>6</v>
      </c>
      <c r="CJ2228" s="32" t="str">
        <f t="shared" si="647"/>
        <v/>
      </c>
      <c r="CK2228" s="32" t="str">
        <f t="shared" si="648"/>
        <v/>
      </c>
      <c r="CL2228" s="32" t="str">
        <f t="shared" si="649"/>
        <v/>
      </c>
      <c r="CM2228" s="32" t="str">
        <f t="shared" si="650"/>
        <v/>
      </c>
      <c r="CN2228" s="32" t="str">
        <f t="shared" si="651"/>
        <v/>
      </c>
    </row>
    <row r="2229" spans="71:92" x14ac:dyDescent="0.3">
      <c r="BS2229" s="32" t="str">
        <f>IF(Kiadasi_kiseroiv!$K$2=BT2229,BV2229,"")</f>
        <v/>
      </c>
      <c r="BT2229" s="34" t="str">
        <f t="shared" si="634"/>
        <v/>
      </c>
      <c r="BU2229" s="32" t="str">
        <f t="shared" si="635"/>
        <v/>
      </c>
      <c r="BV2229" s="32" t="str">
        <f t="shared" si="636"/>
        <v/>
      </c>
      <c r="BW2229" s="32" t="str">
        <f t="shared" si="637"/>
        <v/>
      </c>
      <c r="BX2229" s="32" t="str">
        <f t="shared" si="638"/>
        <v/>
      </c>
      <c r="BY2229" s="32" t="str">
        <f t="shared" si="639"/>
        <v/>
      </c>
      <c r="BZ2229" s="32" t="str">
        <f t="shared" si="640"/>
        <v/>
      </c>
      <c r="CA2229" s="32" t="str">
        <f t="shared" si="641"/>
        <v/>
      </c>
      <c r="CB2229" s="33">
        <f>IF(COUNTIF($CD$7:CD2229,CD2229)=1,CD2229,CD2229+COUNTIF($CD$6:CD2228,CD2229))</f>
        <v>57375</v>
      </c>
      <c r="CC2229" s="34">
        <f t="shared" si="642"/>
        <v>55153</v>
      </c>
      <c r="CD2229" s="32">
        <f t="shared" si="643"/>
        <v>55153</v>
      </c>
      <c r="CE2229" s="32">
        <f t="shared" si="644"/>
        <v>0</v>
      </c>
      <c r="CF2229" s="32">
        <f t="shared" si="645"/>
        <v>0</v>
      </c>
      <c r="CG2229" s="32" t="str">
        <f t="shared" si="646"/>
        <v/>
      </c>
      <c r="CH2229" s="32">
        <v>2224</v>
      </c>
      <c r="CI2229" s="32" t="s">
        <v>6</v>
      </c>
      <c r="CJ2229" s="32" t="str">
        <f t="shared" si="647"/>
        <v/>
      </c>
      <c r="CK2229" s="32" t="str">
        <f t="shared" si="648"/>
        <v/>
      </c>
      <c r="CL2229" s="32" t="str">
        <f t="shared" si="649"/>
        <v/>
      </c>
      <c r="CM2229" s="32" t="str">
        <f t="shared" si="650"/>
        <v/>
      </c>
      <c r="CN2229" s="32" t="str">
        <f t="shared" si="651"/>
        <v/>
      </c>
    </row>
    <row r="2230" spans="71:92" x14ac:dyDescent="0.3">
      <c r="BS2230" s="32" t="str">
        <f>IF(Kiadasi_kiseroiv!$K$2=BT2230,BV2230,"")</f>
        <v/>
      </c>
      <c r="BT2230" s="34" t="str">
        <f t="shared" si="634"/>
        <v/>
      </c>
      <c r="BU2230" s="32" t="str">
        <f t="shared" si="635"/>
        <v/>
      </c>
      <c r="BV2230" s="32" t="str">
        <f t="shared" si="636"/>
        <v/>
      </c>
      <c r="BW2230" s="32" t="str">
        <f t="shared" si="637"/>
        <v/>
      </c>
      <c r="BX2230" s="32" t="str">
        <f t="shared" si="638"/>
        <v/>
      </c>
      <c r="BY2230" s="32" t="str">
        <f t="shared" si="639"/>
        <v/>
      </c>
      <c r="BZ2230" s="32" t="str">
        <f t="shared" si="640"/>
        <v/>
      </c>
      <c r="CA2230" s="32" t="str">
        <f t="shared" si="641"/>
        <v/>
      </c>
      <c r="CB2230" s="33">
        <f>IF(COUNTIF($CD$7:CD2230,CD2230)=1,CD2230,CD2230+COUNTIF($CD$6:CD2229,CD2230))</f>
        <v>57376</v>
      </c>
      <c r="CC2230" s="34">
        <f t="shared" si="642"/>
        <v>55153</v>
      </c>
      <c r="CD2230" s="32">
        <f t="shared" si="643"/>
        <v>55153</v>
      </c>
      <c r="CE2230" s="32">
        <f t="shared" si="644"/>
        <v>0</v>
      </c>
      <c r="CF2230" s="32">
        <f t="shared" si="645"/>
        <v>0</v>
      </c>
      <c r="CG2230" s="32" t="str">
        <f t="shared" si="646"/>
        <v/>
      </c>
      <c r="CH2230" s="32">
        <v>2225</v>
      </c>
      <c r="CI2230" s="32" t="s">
        <v>6</v>
      </c>
      <c r="CJ2230" s="32" t="str">
        <f t="shared" si="647"/>
        <v/>
      </c>
      <c r="CK2230" s="32" t="str">
        <f t="shared" si="648"/>
        <v/>
      </c>
      <c r="CL2230" s="32" t="str">
        <f t="shared" si="649"/>
        <v/>
      </c>
      <c r="CM2230" s="32" t="str">
        <f t="shared" si="650"/>
        <v/>
      </c>
      <c r="CN2230" s="32" t="str">
        <f t="shared" si="651"/>
        <v/>
      </c>
    </row>
    <row r="2231" spans="71:92" x14ac:dyDescent="0.3">
      <c r="BS2231" s="32" t="str">
        <f>IF(Kiadasi_kiseroiv!$K$2=BT2231,BV2231,"")</f>
        <v/>
      </c>
      <c r="BT2231" s="34" t="str">
        <f t="shared" si="634"/>
        <v/>
      </c>
      <c r="BU2231" s="32" t="str">
        <f t="shared" si="635"/>
        <v/>
      </c>
      <c r="BV2231" s="32" t="str">
        <f t="shared" si="636"/>
        <v/>
      </c>
      <c r="BW2231" s="32" t="str">
        <f t="shared" si="637"/>
        <v/>
      </c>
      <c r="BX2231" s="32" t="str">
        <f t="shared" si="638"/>
        <v/>
      </c>
      <c r="BY2231" s="32" t="str">
        <f t="shared" si="639"/>
        <v/>
      </c>
      <c r="BZ2231" s="32" t="str">
        <f t="shared" si="640"/>
        <v/>
      </c>
      <c r="CA2231" s="32" t="str">
        <f t="shared" si="641"/>
        <v/>
      </c>
      <c r="CB2231" s="33">
        <f>IF(COUNTIF($CD$7:CD2231,CD2231)=1,CD2231,CD2231+COUNTIF($CD$6:CD2230,CD2231))</f>
        <v>57377</v>
      </c>
      <c r="CC2231" s="34">
        <f t="shared" si="642"/>
        <v>55153</v>
      </c>
      <c r="CD2231" s="32">
        <f t="shared" si="643"/>
        <v>55153</v>
      </c>
      <c r="CE2231" s="32">
        <f t="shared" si="644"/>
        <v>0</v>
      </c>
      <c r="CF2231" s="32">
        <f t="shared" si="645"/>
        <v>0</v>
      </c>
      <c r="CG2231" s="32" t="str">
        <f t="shared" si="646"/>
        <v/>
      </c>
      <c r="CH2231" s="32">
        <v>2226</v>
      </c>
      <c r="CI2231" s="32" t="s">
        <v>6</v>
      </c>
      <c r="CJ2231" s="32" t="str">
        <f t="shared" si="647"/>
        <v/>
      </c>
      <c r="CK2231" s="32" t="str">
        <f t="shared" si="648"/>
        <v/>
      </c>
      <c r="CL2231" s="32" t="str">
        <f t="shared" si="649"/>
        <v/>
      </c>
      <c r="CM2231" s="32" t="str">
        <f t="shared" si="650"/>
        <v/>
      </c>
      <c r="CN2231" s="32" t="str">
        <f t="shared" si="651"/>
        <v/>
      </c>
    </row>
    <row r="2232" spans="71:92" x14ac:dyDescent="0.3">
      <c r="BS2232" s="32" t="str">
        <f>IF(Kiadasi_kiseroiv!$K$2=BT2232,BV2232,"")</f>
        <v/>
      </c>
      <c r="BT2232" s="34" t="str">
        <f t="shared" si="634"/>
        <v/>
      </c>
      <c r="BU2232" s="32" t="str">
        <f t="shared" si="635"/>
        <v/>
      </c>
      <c r="BV2232" s="32" t="str">
        <f t="shared" si="636"/>
        <v/>
      </c>
      <c r="BW2232" s="32" t="str">
        <f t="shared" si="637"/>
        <v/>
      </c>
      <c r="BX2232" s="32" t="str">
        <f t="shared" si="638"/>
        <v/>
      </c>
      <c r="BY2232" s="32" t="str">
        <f t="shared" si="639"/>
        <v/>
      </c>
      <c r="BZ2232" s="32" t="str">
        <f t="shared" si="640"/>
        <v/>
      </c>
      <c r="CA2232" s="32" t="str">
        <f t="shared" si="641"/>
        <v/>
      </c>
      <c r="CB2232" s="33">
        <f>IF(COUNTIF($CD$7:CD2232,CD2232)=1,CD2232,CD2232+COUNTIF($CD$6:CD2231,CD2232))</f>
        <v>57378</v>
      </c>
      <c r="CC2232" s="34">
        <f t="shared" si="642"/>
        <v>55153</v>
      </c>
      <c r="CD2232" s="32">
        <f t="shared" si="643"/>
        <v>55153</v>
      </c>
      <c r="CE2232" s="32">
        <f t="shared" si="644"/>
        <v>0</v>
      </c>
      <c r="CF2232" s="32">
        <f t="shared" si="645"/>
        <v>0</v>
      </c>
      <c r="CG2232" s="32" t="str">
        <f t="shared" si="646"/>
        <v/>
      </c>
      <c r="CH2232" s="32">
        <v>2227</v>
      </c>
      <c r="CI2232" s="32" t="s">
        <v>6</v>
      </c>
      <c r="CJ2232" s="32" t="str">
        <f t="shared" si="647"/>
        <v/>
      </c>
      <c r="CK2232" s="32" t="str">
        <f t="shared" si="648"/>
        <v/>
      </c>
      <c r="CL2232" s="32" t="str">
        <f t="shared" si="649"/>
        <v/>
      </c>
      <c r="CM2232" s="32" t="str">
        <f t="shared" si="650"/>
        <v/>
      </c>
      <c r="CN2232" s="32" t="str">
        <f t="shared" si="651"/>
        <v/>
      </c>
    </row>
    <row r="2233" spans="71:92" x14ac:dyDescent="0.3">
      <c r="BS2233" s="32" t="str">
        <f>IF(Kiadasi_kiseroiv!$K$2=BT2233,BV2233,"")</f>
        <v/>
      </c>
      <c r="BT2233" s="34" t="str">
        <f t="shared" si="634"/>
        <v/>
      </c>
      <c r="BU2233" s="32" t="str">
        <f t="shared" si="635"/>
        <v/>
      </c>
      <c r="BV2233" s="32" t="str">
        <f t="shared" si="636"/>
        <v/>
      </c>
      <c r="BW2233" s="32" t="str">
        <f t="shared" si="637"/>
        <v/>
      </c>
      <c r="BX2233" s="32" t="str">
        <f t="shared" si="638"/>
        <v/>
      </c>
      <c r="BY2233" s="32" t="str">
        <f t="shared" si="639"/>
        <v/>
      </c>
      <c r="BZ2233" s="32" t="str">
        <f t="shared" si="640"/>
        <v/>
      </c>
      <c r="CA2233" s="32" t="str">
        <f t="shared" si="641"/>
        <v/>
      </c>
      <c r="CB2233" s="33">
        <f>IF(COUNTIF($CD$7:CD2233,CD2233)=1,CD2233,CD2233+COUNTIF($CD$6:CD2232,CD2233))</f>
        <v>57379</v>
      </c>
      <c r="CC2233" s="34">
        <f t="shared" si="642"/>
        <v>55153</v>
      </c>
      <c r="CD2233" s="32">
        <f t="shared" si="643"/>
        <v>55153</v>
      </c>
      <c r="CE2233" s="32">
        <f t="shared" si="644"/>
        <v>0</v>
      </c>
      <c r="CF2233" s="32">
        <f t="shared" si="645"/>
        <v>0</v>
      </c>
      <c r="CG2233" s="32" t="str">
        <f t="shared" si="646"/>
        <v/>
      </c>
      <c r="CH2233" s="32">
        <v>2228</v>
      </c>
      <c r="CI2233" s="32" t="s">
        <v>6</v>
      </c>
      <c r="CJ2233" s="32" t="str">
        <f t="shared" si="647"/>
        <v/>
      </c>
      <c r="CK2233" s="32" t="str">
        <f t="shared" si="648"/>
        <v/>
      </c>
      <c r="CL2233" s="32" t="str">
        <f t="shared" si="649"/>
        <v/>
      </c>
      <c r="CM2233" s="32" t="str">
        <f t="shared" si="650"/>
        <v/>
      </c>
      <c r="CN2233" s="32" t="str">
        <f t="shared" si="651"/>
        <v/>
      </c>
    </row>
    <row r="2234" spans="71:92" x14ac:dyDescent="0.3">
      <c r="BS2234" s="32" t="str">
        <f>IF(Kiadasi_kiseroiv!$K$2=BT2234,BV2234,"")</f>
        <v/>
      </c>
      <c r="BT2234" s="34" t="str">
        <f t="shared" si="634"/>
        <v/>
      </c>
      <c r="BU2234" s="32" t="str">
        <f t="shared" si="635"/>
        <v/>
      </c>
      <c r="BV2234" s="32" t="str">
        <f t="shared" si="636"/>
        <v/>
      </c>
      <c r="BW2234" s="32" t="str">
        <f t="shared" si="637"/>
        <v/>
      </c>
      <c r="BX2234" s="32" t="str">
        <f t="shared" si="638"/>
        <v/>
      </c>
      <c r="BY2234" s="32" t="str">
        <f t="shared" si="639"/>
        <v/>
      </c>
      <c r="BZ2234" s="32" t="str">
        <f t="shared" si="640"/>
        <v/>
      </c>
      <c r="CA2234" s="32" t="str">
        <f t="shared" si="641"/>
        <v/>
      </c>
      <c r="CB2234" s="33">
        <f>IF(COUNTIF($CD$7:CD2234,CD2234)=1,CD2234,CD2234+COUNTIF($CD$6:CD2233,CD2234))</f>
        <v>57380</v>
      </c>
      <c r="CC2234" s="34">
        <f t="shared" si="642"/>
        <v>55153</v>
      </c>
      <c r="CD2234" s="32">
        <f t="shared" si="643"/>
        <v>55153</v>
      </c>
      <c r="CE2234" s="32">
        <f t="shared" si="644"/>
        <v>0</v>
      </c>
      <c r="CF2234" s="32">
        <f t="shared" si="645"/>
        <v>0</v>
      </c>
      <c r="CG2234" s="32" t="str">
        <f t="shared" si="646"/>
        <v/>
      </c>
      <c r="CH2234" s="32">
        <v>2229</v>
      </c>
      <c r="CI2234" s="32" t="s">
        <v>6</v>
      </c>
      <c r="CJ2234" s="32" t="str">
        <f t="shared" si="647"/>
        <v/>
      </c>
      <c r="CK2234" s="32" t="str">
        <f t="shared" si="648"/>
        <v/>
      </c>
      <c r="CL2234" s="32" t="str">
        <f t="shared" si="649"/>
        <v/>
      </c>
      <c r="CM2234" s="32" t="str">
        <f t="shared" si="650"/>
        <v/>
      </c>
      <c r="CN2234" s="32" t="str">
        <f t="shared" si="651"/>
        <v/>
      </c>
    </row>
    <row r="2235" spans="71:92" x14ac:dyDescent="0.3">
      <c r="BS2235" s="32" t="str">
        <f>IF(Kiadasi_kiseroiv!$K$2=BT2235,BV2235,"")</f>
        <v/>
      </c>
      <c r="BT2235" s="34" t="str">
        <f t="shared" si="634"/>
        <v/>
      </c>
      <c r="BU2235" s="32" t="str">
        <f t="shared" si="635"/>
        <v/>
      </c>
      <c r="BV2235" s="32" t="str">
        <f t="shared" si="636"/>
        <v/>
      </c>
      <c r="BW2235" s="32" t="str">
        <f t="shared" si="637"/>
        <v/>
      </c>
      <c r="BX2235" s="32" t="str">
        <f t="shared" si="638"/>
        <v/>
      </c>
      <c r="BY2235" s="32" t="str">
        <f t="shared" si="639"/>
        <v/>
      </c>
      <c r="BZ2235" s="32" t="str">
        <f t="shared" si="640"/>
        <v/>
      </c>
      <c r="CA2235" s="32" t="str">
        <f t="shared" si="641"/>
        <v/>
      </c>
      <c r="CB2235" s="33">
        <f>IF(COUNTIF($CD$7:CD2235,CD2235)=1,CD2235,CD2235+COUNTIF($CD$6:CD2234,CD2235))</f>
        <v>57381</v>
      </c>
      <c r="CC2235" s="34">
        <f t="shared" si="642"/>
        <v>55153</v>
      </c>
      <c r="CD2235" s="32">
        <f t="shared" si="643"/>
        <v>55153</v>
      </c>
      <c r="CE2235" s="32">
        <f t="shared" si="644"/>
        <v>0</v>
      </c>
      <c r="CF2235" s="32">
        <f t="shared" si="645"/>
        <v>0</v>
      </c>
      <c r="CG2235" s="32" t="str">
        <f t="shared" si="646"/>
        <v/>
      </c>
      <c r="CH2235" s="32">
        <v>2230</v>
      </c>
      <c r="CI2235" s="32" t="s">
        <v>6</v>
      </c>
      <c r="CJ2235" s="32" t="str">
        <f t="shared" si="647"/>
        <v/>
      </c>
      <c r="CK2235" s="32" t="str">
        <f t="shared" si="648"/>
        <v/>
      </c>
      <c r="CL2235" s="32" t="str">
        <f t="shared" si="649"/>
        <v/>
      </c>
      <c r="CM2235" s="32" t="str">
        <f t="shared" si="650"/>
        <v/>
      </c>
      <c r="CN2235" s="32" t="str">
        <f t="shared" si="651"/>
        <v/>
      </c>
    </row>
    <row r="2236" spans="71:92" x14ac:dyDescent="0.3">
      <c r="BS2236" s="32" t="str">
        <f>IF(Kiadasi_kiseroiv!$K$2=BT2236,BV2236,"")</f>
        <v/>
      </c>
      <c r="BT2236" s="34" t="str">
        <f t="shared" si="634"/>
        <v/>
      </c>
      <c r="BU2236" s="32" t="str">
        <f t="shared" si="635"/>
        <v/>
      </c>
      <c r="BV2236" s="32" t="str">
        <f t="shared" si="636"/>
        <v/>
      </c>
      <c r="BW2236" s="32" t="str">
        <f t="shared" si="637"/>
        <v/>
      </c>
      <c r="BX2236" s="32" t="str">
        <f t="shared" si="638"/>
        <v/>
      </c>
      <c r="BY2236" s="32" t="str">
        <f t="shared" si="639"/>
        <v/>
      </c>
      <c r="BZ2236" s="32" t="str">
        <f t="shared" si="640"/>
        <v/>
      </c>
      <c r="CA2236" s="32" t="str">
        <f t="shared" si="641"/>
        <v/>
      </c>
      <c r="CB2236" s="33">
        <f>IF(COUNTIF($CD$7:CD2236,CD2236)=1,CD2236,CD2236+COUNTIF($CD$6:CD2235,CD2236))</f>
        <v>57382</v>
      </c>
      <c r="CC2236" s="34">
        <f t="shared" si="642"/>
        <v>55153</v>
      </c>
      <c r="CD2236" s="32">
        <f t="shared" si="643"/>
        <v>55153</v>
      </c>
      <c r="CE2236" s="32">
        <f t="shared" si="644"/>
        <v>0</v>
      </c>
      <c r="CF2236" s="32">
        <f t="shared" si="645"/>
        <v>0</v>
      </c>
      <c r="CG2236" s="32" t="str">
        <f t="shared" si="646"/>
        <v/>
      </c>
      <c r="CH2236" s="32">
        <v>2231</v>
      </c>
      <c r="CI2236" s="32" t="s">
        <v>6</v>
      </c>
      <c r="CJ2236" s="32" t="str">
        <f t="shared" si="647"/>
        <v/>
      </c>
      <c r="CK2236" s="32" t="str">
        <f t="shared" si="648"/>
        <v/>
      </c>
      <c r="CL2236" s="32" t="str">
        <f t="shared" si="649"/>
        <v/>
      </c>
      <c r="CM2236" s="32" t="str">
        <f t="shared" si="650"/>
        <v/>
      </c>
      <c r="CN2236" s="32" t="str">
        <f t="shared" si="651"/>
        <v/>
      </c>
    </row>
    <row r="2237" spans="71:92" x14ac:dyDescent="0.3">
      <c r="BS2237" s="32" t="str">
        <f>IF(Kiadasi_kiseroiv!$K$2=BT2237,BV2237,"")</f>
        <v/>
      </c>
      <c r="BT2237" s="34" t="str">
        <f t="shared" si="634"/>
        <v/>
      </c>
      <c r="BU2237" s="32" t="str">
        <f t="shared" si="635"/>
        <v/>
      </c>
      <c r="BV2237" s="32" t="str">
        <f t="shared" si="636"/>
        <v/>
      </c>
      <c r="BW2237" s="32" t="str">
        <f t="shared" si="637"/>
        <v/>
      </c>
      <c r="BX2237" s="32" t="str">
        <f t="shared" si="638"/>
        <v/>
      </c>
      <c r="BY2237" s="32" t="str">
        <f t="shared" si="639"/>
        <v/>
      </c>
      <c r="BZ2237" s="32" t="str">
        <f t="shared" si="640"/>
        <v/>
      </c>
      <c r="CA2237" s="32" t="str">
        <f t="shared" si="641"/>
        <v/>
      </c>
      <c r="CB2237" s="33">
        <f>IF(COUNTIF($CD$7:CD2237,CD2237)=1,CD2237,CD2237+COUNTIF($CD$6:CD2236,CD2237))</f>
        <v>57383</v>
      </c>
      <c r="CC2237" s="34">
        <f t="shared" si="642"/>
        <v>55153</v>
      </c>
      <c r="CD2237" s="32">
        <f t="shared" si="643"/>
        <v>55153</v>
      </c>
      <c r="CE2237" s="32">
        <f t="shared" si="644"/>
        <v>0</v>
      </c>
      <c r="CF2237" s="32">
        <f t="shared" si="645"/>
        <v>0</v>
      </c>
      <c r="CG2237" s="32" t="str">
        <f t="shared" si="646"/>
        <v/>
      </c>
      <c r="CH2237" s="32">
        <v>2232</v>
      </c>
      <c r="CI2237" s="32" t="s">
        <v>6</v>
      </c>
      <c r="CJ2237" s="32" t="str">
        <f t="shared" si="647"/>
        <v/>
      </c>
      <c r="CK2237" s="32" t="str">
        <f t="shared" si="648"/>
        <v/>
      </c>
      <c r="CL2237" s="32" t="str">
        <f t="shared" si="649"/>
        <v/>
      </c>
      <c r="CM2237" s="32" t="str">
        <f t="shared" si="650"/>
        <v/>
      </c>
      <c r="CN2237" s="32" t="str">
        <f t="shared" si="651"/>
        <v/>
      </c>
    </row>
    <row r="2238" spans="71:92" x14ac:dyDescent="0.3">
      <c r="BS2238" s="32" t="str">
        <f>IF(Kiadasi_kiseroiv!$K$2=BT2238,BV2238,"")</f>
        <v/>
      </c>
      <c r="BT2238" s="34" t="str">
        <f t="shared" si="634"/>
        <v/>
      </c>
      <c r="BU2238" s="32" t="str">
        <f t="shared" si="635"/>
        <v/>
      </c>
      <c r="BV2238" s="32" t="str">
        <f t="shared" si="636"/>
        <v/>
      </c>
      <c r="BW2238" s="32" t="str">
        <f t="shared" si="637"/>
        <v/>
      </c>
      <c r="BX2238" s="32" t="str">
        <f t="shared" si="638"/>
        <v/>
      </c>
      <c r="BY2238" s="32" t="str">
        <f t="shared" si="639"/>
        <v/>
      </c>
      <c r="BZ2238" s="32" t="str">
        <f t="shared" si="640"/>
        <v/>
      </c>
      <c r="CA2238" s="32" t="str">
        <f t="shared" si="641"/>
        <v/>
      </c>
      <c r="CB2238" s="33">
        <f>IF(COUNTIF($CD$7:CD2238,CD2238)=1,CD2238,CD2238+COUNTIF($CD$6:CD2237,CD2238))</f>
        <v>57384</v>
      </c>
      <c r="CC2238" s="34">
        <f t="shared" si="642"/>
        <v>55153</v>
      </c>
      <c r="CD2238" s="32">
        <f t="shared" si="643"/>
        <v>55153</v>
      </c>
      <c r="CE2238" s="32">
        <f t="shared" si="644"/>
        <v>0</v>
      </c>
      <c r="CF2238" s="32">
        <f t="shared" si="645"/>
        <v>0</v>
      </c>
      <c r="CG2238" s="32" t="str">
        <f t="shared" si="646"/>
        <v/>
      </c>
      <c r="CH2238" s="32">
        <v>2233</v>
      </c>
      <c r="CI2238" s="32" t="s">
        <v>6</v>
      </c>
      <c r="CJ2238" s="32" t="str">
        <f t="shared" si="647"/>
        <v/>
      </c>
      <c r="CK2238" s="32" t="str">
        <f t="shared" si="648"/>
        <v/>
      </c>
      <c r="CL2238" s="32" t="str">
        <f t="shared" si="649"/>
        <v/>
      </c>
      <c r="CM2238" s="32" t="str">
        <f t="shared" si="650"/>
        <v/>
      </c>
      <c r="CN2238" s="32" t="str">
        <f t="shared" si="651"/>
        <v/>
      </c>
    </row>
    <row r="2239" spans="71:92" x14ac:dyDescent="0.3">
      <c r="BS2239" s="32" t="str">
        <f>IF(Kiadasi_kiseroiv!$K$2=BT2239,BV2239,"")</f>
        <v/>
      </c>
      <c r="BT2239" s="34" t="str">
        <f t="shared" si="634"/>
        <v/>
      </c>
      <c r="BU2239" s="32" t="str">
        <f t="shared" si="635"/>
        <v/>
      </c>
      <c r="BV2239" s="32" t="str">
        <f t="shared" si="636"/>
        <v/>
      </c>
      <c r="BW2239" s="32" t="str">
        <f t="shared" si="637"/>
        <v/>
      </c>
      <c r="BX2239" s="32" t="str">
        <f t="shared" si="638"/>
        <v/>
      </c>
      <c r="BY2239" s="32" t="str">
        <f t="shared" si="639"/>
        <v/>
      </c>
      <c r="BZ2239" s="32" t="str">
        <f t="shared" si="640"/>
        <v/>
      </c>
      <c r="CA2239" s="32" t="str">
        <f t="shared" si="641"/>
        <v/>
      </c>
      <c r="CB2239" s="33">
        <f>IF(COUNTIF($CD$7:CD2239,CD2239)=1,CD2239,CD2239+COUNTIF($CD$6:CD2238,CD2239))</f>
        <v>57385</v>
      </c>
      <c r="CC2239" s="34">
        <f t="shared" si="642"/>
        <v>55153</v>
      </c>
      <c r="CD2239" s="32">
        <f t="shared" si="643"/>
        <v>55153</v>
      </c>
      <c r="CE2239" s="32">
        <f t="shared" si="644"/>
        <v>0</v>
      </c>
      <c r="CF2239" s="32">
        <f t="shared" si="645"/>
        <v>0</v>
      </c>
      <c r="CG2239" s="32" t="str">
        <f t="shared" si="646"/>
        <v/>
      </c>
      <c r="CH2239" s="32">
        <v>2234</v>
      </c>
      <c r="CI2239" s="32" t="s">
        <v>6</v>
      </c>
      <c r="CJ2239" s="32" t="str">
        <f t="shared" si="647"/>
        <v/>
      </c>
      <c r="CK2239" s="32" t="str">
        <f t="shared" si="648"/>
        <v/>
      </c>
      <c r="CL2239" s="32" t="str">
        <f t="shared" si="649"/>
        <v/>
      </c>
      <c r="CM2239" s="32" t="str">
        <f t="shared" si="650"/>
        <v/>
      </c>
      <c r="CN2239" s="32" t="str">
        <f t="shared" si="651"/>
        <v/>
      </c>
    </row>
    <row r="2240" spans="71:92" x14ac:dyDescent="0.3">
      <c r="BS2240" s="32" t="str">
        <f>IF(Kiadasi_kiseroiv!$K$2=BT2240,BV2240,"")</f>
        <v/>
      </c>
      <c r="BT2240" s="34" t="str">
        <f t="shared" si="634"/>
        <v/>
      </c>
      <c r="BU2240" s="32" t="str">
        <f t="shared" si="635"/>
        <v/>
      </c>
      <c r="BV2240" s="32" t="str">
        <f t="shared" si="636"/>
        <v/>
      </c>
      <c r="BW2240" s="32" t="str">
        <f t="shared" si="637"/>
        <v/>
      </c>
      <c r="BX2240" s="32" t="str">
        <f t="shared" si="638"/>
        <v/>
      </c>
      <c r="BY2240" s="32" t="str">
        <f t="shared" si="639"/>
        <v/>
      </c>
      <c r="BZ2240" s="32" t="str">
        <f t="shared" si="640"/>
        <v/>
      </c>
      <c r="CA2240" s="32" t="str">
        <f t="shared" si="641"/>
        <v/>
      </c>
      <c r="CB2240" s="33">
        <f>IF(COUNTIF($CD$7:CD2240,CD2240)=1,CD2240,CD2240+COUNTIF($CD$6:CD2239,CD2240))</f>
        <v>57386</v>
      </c>
      <c r="CC2240" s="34">
        <f t="shared" si="642"/>
        <v>55153</v>
      </c>
      <c r="CD2240" s="32">
        <f t="shared" si="643"/>
        <v>55153</v>
      </c>
      <c r="CE2240" s="32">
        <f t="shared" si="644"/>
        <v>0</v>
      </c>
      <c r="CF2240" s="32">
        <f t="shared" si="645"/>
        <v>0</v>
      </c>
      <c r="CG2240" s="32" t="str">
        <f t="shared" si="646"/>
        <v/>
      </c>
      <c r="CH2240" s="32">
        <v>2235</v>
      </c>
      <c r="CI2240" s="32" t="s">
        <v>6</v>
      </c>
      <c r="CJ2240" s="32" t="str">
        <f t="shared" si="647"/>
        <v/>
      </c>
      <c r="CK2240" s="32" t="str">
        <f t="shared" si="648"/>
        <v/>
      </c>
      <c r="CL2240" s="32" t="str">
        <f t="shared" si="649"/>
        <v/>
      </c>
      <c r="CM2240" s="32" t="str">
        <f t="shared" si="650"/>
        <v/>
      </c>
      <c r="CN2240" s="32" t="str">
        <f t="shared" si="651"/>
        <v/>
      </c>
    </row>
    <row r="2241" spans="71:92" x14ac:dyDescent="0.3">
      <c r="BS2241" s="32" t="str">
        <f>IF(Kiadasi_kiseroiv!$K$2=BT2241,BV2241,"")</f>
        <v/>
      </c>
      <c r="BT2241" s="34" t="str">
        <f t="shared" si="634"/>
        <v/>
      </c>
      <c r="BU2241" s="32" t="str">
        <f t="shared" si="635"/>
        <v/>
      </c>
      <c r="BV2241" s="32" t="str">
        <f t="shared" si="636"/>
        <v/>
      </c>
      <c r="BW2241" s="32" t="str">
        <f t="shared" si="637"/>
        <v/>
      </c>
      <c r="BX2241" s="32" t="str">
        <f t="shared" si="638"/>
        <v/>
      </c>
      <c r="BY2241" s="32" t="str">
        <f t="shared" si="639"/>
        <v/>
      </c>
      <c r="BZ2241" s="32" t="str">
        <f t="shared" si="640"/>
        <v/>
      </c>
      <c r="CA2241" s="32" t="str">
        <f t="shared" si="641"/>
        <v/>
      </c>
      <c r="CB2241" s="33">
        <f>IF(COUNTIF($CD$7:CD2241,CD2241)=1,CD2241,CD2241+COUNTIF($CD$6:CD2240,CD2241))</f>
        <v>57387</v>
      </c>
      <c r="CC2241" s="34">
        <f t="shared" si="642"/>
        <v>55153</v>
      </c>
      <c r="CD2241" s="32">
        <f t="shared" si="643"/>
        <v>55153</v>
      </c>
      <c r="CE2241" s="32">
        <f t="shared" si="644"/>
        <v>0</v>
      </c>
      <c r="CF2241" s="32">
        <f t="shared" si="645"/>
        <v>0</v>
      </c>
      <c r="CG2241" s="32" t="str">
        <f t="shared" si="646"/>
        <v/>
      </c>
      <c r="CH2241" s="32">
        <v>2236</v>
      </c>
      <c r="CI2241" s="32" t="s">
        <v>6</v>
      </c>
      <c r="CJ2241" s="32" t="str">
        <f t="shared" si="647"/>
        <v/>
      </c>
      <c r="CK2241" s="32" t="str">
        <f t="shared" si="648"/>
        <v/>
      </c>
      <c r="CL2241" s="32" t="str">
        <f t="shared" si="649"/>
        <v/>
      </c>
      <c r="CM2241" s="32" t="str">
        <f t="shared" si="650"/>
        <v/>
      </c>
      <c r="CN2241" s="32" t="str">
        <f t="shared" si="651"/>
        <v/>
      </c>
    </row>
    <row r="2242" spans="71:92" x14ac:dyDescent="0.3">
      <c r="BS2242" s="32" t="str">
        <f>IF(Kiadasi_kiseroiv!$K$2=BT2242,BV2242,"")</f>
        <v/>
      </c>
      <c r="BT2242" s="34" t="str">
        <f t="shared" si="634"/>
        <v/>
      </c>
      <c r="BU2242" s="32" t="str">
        <f t="shared" si="635"/>
        <v/>
      </c>
      <c r="BV2242" s="32" t="str">
        <f t="shared" si="636"/>
        <v/>
      </c>
      <c r="BW2242" s="32" t="str">
        <f t="shared" si="637"/>
        <v/>
      </c>
      <c r="BX2242" s="32" t="str">
        <f t="shared" si="638"/>
        <v/>
      </c>
      <c r="BY2242" s="32" t="str">
        <f t="shared" si="639"/>
        <v/>
      </c>
      <c r="BZ2242" s="32" t="str">
        <f t="shared" si="640"/>
        <v/>
      </c>
      <c r="CA2242" s="32" t="str">
        <f t="shared" si="641"/>
        <v/>
      </c>
      <c r="CB2242" s="33">
        <f>IF(COUNTIF($CD$7:CD2242,CD2242)=1,CD2242,CD2242+COUNTIF($CD$6:CD2241,CD2242))</f>
        <v>57388</v>
      </c>
      <c r="CC2242" s="34">
        <f t="shared" si="642"/>
        <v>55153</v>
      </c>
      <c r="CD2242" s="32">
        <f t="shared" si="643"/>
        <v>55153</v>
      </c>
      <c r="CE2242" s="32">
        <f t="shared" si="644"/>
        <v>0</v>
      </c>
      <c r="CF2242" s="32">
        <f t="shared" si="645"/>
        <v>0</v>
      </c>
      <c r="CG2242" s="32" t="str">
        <f t="shared" si="646"/>
        <v/>
      </c>
      <c r="CH2242" s="32">
        <v>2237</v>
      </c>
      <c r="CI2242" s="32" t="s">
        <v>6</v>
      </c>
      <c r="CJ2242" s="32" t="str">
        <f t="shared" si="647"/>
        <v/>
      </c>
      <c r="CK2242" s="32" t="str">
        <f t="shared" si="648"/>
        <v/>
      </c>
      <c r="CL2242" s="32" t="str">
        <f t="shared" si="649"/>
        <v/>
      </c>
      <c r="CM2242" s="32" t="str">
        <f t="shared" si="650"/>
        <v/>
      </c>
      <c r="CN2242" s="32" t="str">
        <f t="shared" si="651"/>
        <v/>
      </c>
    </row>
    <row r="2243" spans="71:92" x14ac:dyDescent="0.3">
      <c r="BS2243" s="32" t="str">
        <f>IF(Kiadasi_kiseroiv!$K$2=BT2243,BV2243,"")</f>
        <v/>
      </c>
      <c r="BT2243" s="34" t="str">
        <f t="shared" si="634"/>
        <v/>
      </c>
      <c r="BU2243" s="32" t="str">
        <f t="shared" si="635"/>
        <v/>
      </c>
      <c r="BV2243" s="32" t="str">
        <f t="shared" si="636"/>
        <v/>
      </c>
      <c r="BW2243" s="32" t="str">
        <f t="shared" si="637"/>
        <v/>
      </c>
      <c r="BX2243" s="32" t="str">
        <f t="shared" si="638"/>
        <v/>
      </c>
      <c r="BY2243" s="32" t="str">
        <f t="shared" si="639"/>
        <v/>
      </c>
      <c r="BZ2243" s="32" t="str">
        <f t="shared" si="640"/>
        <v/>
      </c>
      <c r="CA2243" s="32" t="str">
        <f t="shared" si="641"/>
        <v/>
      </c>
      <c r="CB2243" s="33">
        <f>IF(COUNTIF($CD$7:CD2243,CD2243)=1,CD2243,CD2243+COUNTIF($CD$6:CD2242,CD2243))</f>
        <v>57389</v>
      </c>
      <c r="CC2243" s="34">
        <f t="shared" si="642"/>
        <v>55153</v>
      </c>
      <c r="CD2243" s="32">
        <f t="shared" si="643"/>
        <v>55153</v>
      </c>
      <c r="CE2243" s="32">
        <f t="shared" si="644"/>
        <v>0</v>
      </c>
      <c r="CF2243" s="32">
        <f t="shared" si="645"/>
        <v>0</v>
      </c>
      <c r="CG2243" s="32" t="str">
        <f t="shared" si="646"/>
        <v/>
      </c>
      <c r="CH2243" s="32">
        <v>2238</v>
      </c>
      <c r="CI2243" s="32" t="s">
        <v>6</v>
      </c>
      <c r="CJ2243" s="32" t="str">
        <f t="shared" si="647"/>
        <v/>
      </c>
      <c r="CK2243" s="32" t="str">
        <f t="shared" si="648"/>
        <v/>
      </c>
      <c r="CL2243" s="32" t="str">
        <f t="shared" si="649"/>
        <v/>
      </c>
      <c r="CM2243" s="32" t="str">
        <f t="shared" si="650"/>
        <v/>
      </c>
      <c r="CN2243" s="32" t="str">
        <f t="shared" si="651"/>
        <v/>
      </c>
    </row>
    <row r="2244" spans="71:92" x14ac:dyDescent="0.3">
      <c r="BS2244" s="32" t="str">
        <f>IF(Kiadasi_kiseroiv!$K$2=BT2244,BV2244,"")</f>
        <v/>
      </c>
      <c r="BT2244" s="34" t="str">
        <f t="shared" si="634"/>
        <v/>
      </c>
      <c r="BU2244" s="32" t="str">
        <f t="shared" si="635"/>
        <v/>
      </c>
      <c r="BV2244" s="32" t="str">
        <f t="shared" si="636"/>
        <v/>
      </c>
      <c r="BW2244" s="32" t="str">
        <f t="shared" si="637"/>
        <v/>
      </c>
      <c r="BX2244" s="32" t="str">
        <f t="shared" si="638"/>
        <v/>
      </c>
      <c r="BY2244" s="32" t="str">
        <f t="shared" si="639"/>
        <v/>
      </c>
      <c r="BZ2244" s="32" t="str">
        <f t="shared" si="640"/>
        <v/>
      </c>
      <c r="CA2244" s="32" t="str">
        <f t="shared" si="641"/>
        <v/>
      </c>
      <c r="CB2244" s="33">
        <f>IF(COUNTIF($CD$7:CD2244,CD2244)=1,CD2244,CD2244+COUNTIF($CD$6:CD2243,CD2244))</f>
        <v>57390</v>
      </c>
      <c r="CC2244" s="34">
        <f t="shared" si="642"/>
        <v>55153</v>
      </c>
      <c r="CD2244" s="32">
        <f t="shared" si="643"/>
        <v>55153</v>
      </c>
      <c r="CE2244" s="32">
        <f t="shared" si="644"/>
        <v>0</v>
      </c>
      <c r="CF2244" s="32">
        <f t="shared" si="645"/>
        <v>0</v>
      </c>
      <c r="CG2244" s="32" t="str">
        <f t="shared" si="646"/>
        <v/>
      </c>
      <c r="CH2244" s="32">
        <v>2239</v>
      </c>
      <c r="CI2244" s="32" t="s">
        <v>6</v>
      </c>
      <c r="CJ2244" s="32" t="str">
        <f t="shared" si="647"/>
        <v/>
      </c>
      <c r="CK2244" s="32" t="str">
        <f t="shared" si="648"/>
        <v/>
      </c>
      <c r="CL2244" s="32" t="str">
        <f t="shared" si="649"/>
        <v/>
      </c>
      <c r="CM2244" s="32" t="str">
        <f t="shared" si="650"/>
        <v/>
      </c>
      <c r="CN2244" s="32" t="str">
        <f t="shared" si="651"/>
        <v/>
      </c>
    </row>
    <row r="2245" spans="71:92" x14ac:dyDescent="0.3">
      <c r="BS2245" s="32" t="str">
        <f>IF(Kiadasi_kiseroiv!$K$2=BT2245,BV2245,"")</f>
        <v/>
      </c>
      <c r="BT2245" s="34" t="str">
        <f t="shared" si="634"/>
        <v/>
      </c>
      <c r="BU2245" s="32" t="str">
        <f t="shared" si="635"/>
        <v/>
      </c>
      <c r="BV2245" s="32" t="str">
        <f t="shared" si="636"/>
        <v/>
      </c>
      <c r="BW2245" s="32" t="str">
        <f t="shared" si="637"/>
        <v/>
      </c>
      <c r="BX2245" s="32" t="str">
        <f t="shared" si="638"/>
        <v/>
      </c>
      <c r="BY2245" s="32" t="str">
        <f t="shared" si="639"/>
        <v/>
      </c>
      <c r="BZ2245" s="32" t="str">
        <f t="shared" si="640"/>
        <v/>
      </c>
      <c r="CA2245" s="32" t="str">
        <f t="shared" si="641"/>
        <v/>
      </c>
      <c r="CB2245" s="33">
        <f>IF(COUNTIF($CD$7:CD2245,CD2245)=1,CD2245,CD2245+COUNTIF($CD$6:CD2244,CD2245))</f>
        <v>57391</v>
      </c>
      <c r="CC2245" s="34">
        <f t="shared" si="642"/>
        <v>55153</v>
      </c>
      <c r="CD2245" s="32">
        <f t="shared" si="643"/>
        <v>55153</v>
      </c>
      <c r="CE2245" s="32">
        <f t="shared" si="644"/>
        <v>0</v>
      </c>
      <c r="CF2245" s="32">
        <f t="shared" si="645"/>
        <v>0</v>
      </c>
      <c r="CG2245" s="32" t="str">
        <f t="shared" si="646"/>
        <v/>
      </c>
      <c r="CH2245" s="32">
        <v>2240</v>
      </c>
      <c r="CI2245" s="32" t="s">
        <v>6</v>
      </c>
      <c r="CJ2245" s="32" t="str">
        <f t="shared" si="647"/>
        <v/>
      </c>
      <c r="CK2245" s="32" t="str">
        <f t="shared" si="648"/>
        <v/>
      </c>
      <c r="CL2245" s="32" t="str">
        <f t="shared" si="649"/>
        <v/>
      </c>
      <c r="CM2245" s="32" t="str">
        <f t="shared" si="650"/>
        <v/>
      </c>
      <c r="CN2245" s="32" t="str">
        <f t="shared" si="651"/>
        <v/>
      </c>
    </row>
    <row r="2246" spans="71:92" x14ac:dyDescent="0.3">
      <c r="BS2246" s="32" t="str">
        <f>IF(Kiadasi_kiseroiv!$K$2=BT2246,BV2246,"")</f>
        <v/>
      </c>
      <c r="BT2246" s="34" t="str">
        <f t="shared" si="634"/>
        <v/>
      </c>
      <c r="BU2246" s="32" t="str">
        <f t="shared" si="635"/>
        <v/>
      </c>
      <c r="BV2246" s="32" t="str">
        <f t="shared" si="636"/>
        <v/>
      </c>
      <c r="BW2246" s="32" t="str">
        <f t="shared" si="637"/>
        <v/>
      </c>
      <c r="BX2246" s="32" t="str">
        <f t="shared" si="638"/>
        <v/>
      </c>
      <c r="BY2246" s="32" t="str">
        <f t="shared" si="639"/>
        <v/>
      </c>
      <c r="BZ2246" s="32" t="str">
        <f t="shared" si="640"/>
        <v/>
      </c>
      <c r="CA2246" s="32" t="str">
        <f t="shared" si="641"/>
        <v/>
      </c>
      <c r="CB2246" s="33">
        <f>IF(COUNTIF($CD$7:CD2246,CD2246)=1,CD2246,CD2246+COUNTIF($CD$6:CD2245,CD2246))</f>
        <v>57392</v>
      </c>
      <c r="CC2246" s="34">
        <f t="shared" si="642"/>
        <v>55153</v>
      </c>
      <c r="CD2246" s="32">
        <f t="shared" si="643"/>
        <v>55153</v>
      </c>
      <c r="CE2246" s="32">
        <f t="shared" si="644"/>
        <v>0</v>
      </c>
      <c r="CF2246" s="32">
        <f t="shared" si="645"/>
        <v>0</v>
      </c>
      <c r="CG2246" s="32" t="str">
        <f t="shared" si="646"/>
        <v/>
      </c>
      <c r="CH2246" s="32">
        <v>2241</v>
      </c>
      <c r="CI2246" s="32" t="s">
        <v>6</v>
      </c>
      <c r="CJ2246" s="32" t="str">
        <f t="shared" si="647"/>
        <v/>
      </c>
      <c r="CK2246" s="32" t="str">
        <f t="shared" si="648"/>
        <v/>
      </c>
      <c r="CL2246" s="32" t="str">
        <f t="shared" si="649"/>
        <v/>
      </c>
      <c r="CM2246" s="32" t="str">
        <f t="shared" si="650"/>
        <v/>
      </c>
      <c r="CN2246" s="32" t="str">
        <f t="shared" si="651"/>
        <v/>
      </c>
    </row>
    <row r="2247" spans="71:92" x14ac:dyDescent="0.3">
      <c r="BS2247" s="32" t="str">
        <f>IF(Kiadasi_kiseroiv!$K$2=BT2247,BV2247,"")</f>
        <v/>
      </c>
      <c r="BT2247" s="34" t="str">
        <f t="shared" si="634"/>
        <v/>
      </c>
      <c r="BU2247" s="32" t="str">
        <f t="shared" si="635"/>
        <v/>
      </c>
      <c r="BV2247" s="32" t="str">
        <f t="shared" si="636"/>
        <v/>
      </c>
      <c r="BW2247" s="32" t="str">
        <f t="shared" si="637"/>
        <v/>
      </c>
      <c r="BX2247" s="32" t="str">
        <f t="shared" si="638"/>
        <v/>
      </c>
      <c r="BY2247" s="32" t="str">
        <f t="shared" si="639"/>
        <v/>
      </c>
      <c r="BZ2247" s="32" t="str">
        <f t="shared" si="640"/>
        <v/>
      </c>
      <c r="CA2247" s="32" t="str">
        <f t="shared" si="641"/>
        <v/>
      </c>
      <c r="CB2247" s="33">
        <f>IF(COUNTIF($CD$7:CD2247,CD2247)=1,CD2247,CD2247+COUNTIF($CD$6:CD2246,CD2247))</f>
        <v>57393</v>
      </c>
      <c r="CC2247" s="34">
        <f t="shared" si="642"/>
        <v>55153</v>
      </c>
      <c r="CD2247" s="32">
        <f t="shared" si="643"/>
        <v>55153</v>
      </c>
      <c r="CE2247" s="32">
        <f t="shared" si="644"/>
        <v>0</v>
      </c>
      <c r="CF2247" s="32">
        <f t="shared" si="645"/>
        <v>0</v>
      </c>
      <c r="CG2247" s="32" t="str">
        <f t="shared" si="646"/>
        <v/>
      </c>
      <c r="CH2247" s="32">
        <v>2242</v>
      </c>
      <c r="CI2247" s="32" t="s">
        <v>6</v>
      </c>
      <c r="CJ2247" s="32" t="str">
        <f t="shared" si="647"/>
        <v/>
      </c>
      <c r="CK2247" s="32" t="str">
        <f t="shared" si="648"/>
        <v/>
      </c>
      <c r="CL2247" s="32" t="str">
        <f t="shared" si="649"/>
        <v/>
      </c>
      <c r="CM2247" s="32" t="str">
        <f t="shared" si="650"/>
        <v/>
      </c>
      <c r="CN2247" s="32" t="str">
        <f t="shared" si="651"/>
        <v/>
      </c>
    </row>
    <row r="2248" spans="71:92" x14ac:dyDescent="0.3">
      <c r="BS2248" s="32" t="str">
        <f>IF(Kiadasi_kiseroiv!$K$2=BT2248,BV2248,"")</f>
        <v/>
      </c>
      <c r="BT2248" s="34" t="str">
        <f t="shared" si="634"/>
        <v/>
      </c>
      <c r="BU2248" s="32" t="str">
        <f t="shared" si="635"/>
        <v/>
      </c>
      <c r="BV2248" s="32" t="str">
        <f t="shared" si="636"/>
        <v/>
      </c>
      <c r="BW2248" s="32" t="str">
        <f t="shared" si="637"/>
        <v/>
      </c>
      <c r="BX2248" s="32" t="str">
        <f t="shared" si="638"/>
        <v/>
      </c>
      <c r="BY2248" s="32" t="str">
        <f t="shared" si="639"/>
        <v/>
      </c>
      <c r="BZ2248" s="32" t="str">
        <f t="shared" si="640"/>
        <v/>
      </c>
      <c r="CA2248" s="32" t="str">
        <f t="shared" si="641"/>
        <v/>
      </c>
      <c r="CB2248" s="33">
        <f>IF(COUNTIF($CD$7:CD2248,CD2248)=1,CD2248,CD2248+COUNTIF($CD$6:CD2247,CD2248))</f>
        <v>57394</v>
      </c>
      <c r="CC2248" s="34">
        <f t="shared" si="642"/>
        <v>55153</v>
      </c>
      <c r="CD2248" s="32">
        <f t="shared" si="643"/>
        <v>55153</v>
      </c>
      <c r="CE2248" s="32">
        <f t="shared" si="644"/>
        <v>0</v>
      </c>
      <c r="CF2248" s="32">
        <f t="shared" si="645"/>
        <v>0</v>
      </c>
      <c r="CG2248" s="32" t="str">
        <f t="shared" si="646"/>
        <v/>
      </c>
      <c r="CH2248" s="32">
        <v>2243</v>
      </c>
      <c r="CI2248" s="32" t="s">
        <v>6</v>
      </c>
      <c r="CJ2248" s="32" t="str">
        <f t="shared" si="647"/>
        <v/>
      </c>
      <c r="CK2248" s="32" t="str">
        <f t="shared" si="648"/>
        <v/>
      </c>
      <c r="CL2248" s="32" t="str">
        <f t="shared" si="649"/>
        <v/>
      </c>
      <c r="CM2248" s="32" t="str">
        <f t="shared" si="650"/>
        <v/>
      </c>
      <c r="CN2248" s="32" t="str">
        <f t="shared" si="651"/>
        <v/>
      </c>
    </row>
    <row r="2249" spans="71:92" x14ac:dyDescent="0.3">
      <c r="BS2249" s="32" t="str">
        <f>IF(Kiadasi_kiseroiv!$K$2=BT2249,BV2249,"")</f>
        <v/>
      </c>
      <c r="BT2249" s="34" t="str">
        <f t="shared" si="634"/>
        <v/>
      </c>
      <c r="BU2249" s="32" t="str">
        <f t="shared" si="635"/>
        <v/>
      </c>
      <c r="BV2249" s="32" t="str">
        <f t="shared" si="636"/>
        <v/>
      </c>
      <c r="BW2249" s="32" t="str">
        <f t="shared" si="637"/>
        <v/>
      </c>
      <c r="BX2249" s="32" t="str">
        <f t="shared" si="638"/>
        <v/>
      </c>
      <c r="BY2249" s="32" t="str">
        <f t="shared" si="639"/>
        <v/>
      </c>
      <c r="BZ2249" s="32" t="str">
        <f t="shared" si="640"/>
        <v/>
      </c>
      <c r="CA2249" s="32" t="str">
        <f t="shared" si="641"/>
        <v/>
      </c>
      <c r="CB2249" s="33">
        <f>IF(COUNTIF($CD$7:CD2249,CD2249)=1,CD2249,CD2249+COUNTIF($CD$6:CD2248,CD2249))</f>
        <v>57395</v>
      </c>
      <c r="CC2249" s="34">
        <f t="shared" si="642"/>
        <v>55153</v>
      </c>
      <c r="CD2249" s="32">
        <f t="shared" si="643"/>
        <v>55153</v>
      </c>
      <c r="CE2249" s="32">
        <f t="shared" si="644"/>
        <v>0</v>
      </c>
      <c r="CF2249" s="32">
        <f t="shared" si="645"/>
        <v>0</v>
      </c>
      <c r="CG2249" s="32" t="str">
        <f t="shared" si="646"/>
        <v/>
      </c>
      <c r="CH2249" s="32">
        <v>2244</v>
      </c>
      <c r="CI2249" s="32" t="s">
        <v>6</v>
      </c>
      <c r="CJ2249" s="32" t="str">
        <f t="shared" si="647"/>
        <v/>
      </c>
      <c r="CK2249" s="32" t="str">
        <f t="shared" si="648"/>
        <v/>
      </c>
      <c r="CL2249" s="32" t="str">
        <f t="shared" si="649"/>
        <v/>
      </c>
      <c r="CM2249" s="32" t="str">
        <f t="shared" si="650"/>
        <v/>
      </c>
      <c r="CN2249" s="32" t="str">
        <f t="shared" si="651"/>
        <v/>
      </c>
    </row>
    <row r="2250" spans="71:92" x14ac:dyDescent="0.3">
      <c r="BS2250" s="32" t="str">
        <f>IF(Kiadasi_kiseroiv!$K$2=BT2250,BV2250,"")</f>
        <v/>
      </c>
      <c r="BT2250" s="34" t="str">
        <f t="shared" si="634"/>
        <v/>
      </c>
      <c r="BU2250" s="32" t="str">
        <f t="shared" si="635"/>
        <v/>
      </c>
      <c r="BV2250" s="32" t="str">
        <f t="shared" si="636"/>
        <v/>
      </c>
      <c r="BW2250" s="32" t="str">
        <f t="shared" si="637"/>
        <v/>
      </c>
      <c r="BX2250" s="32" t="str">
        <f t="shared" si="638"/>
        <v/>
      </c>
      <c r="BY2250" s="32" t="str">
        <f t="shared" si="639"/>
        <v/>
      </c>
      <c r="BZ2250" s="32" t="str">
        <f t="shared" si="640"/>
        <v/>
      </c>
      <c r="CA2250" s="32" t="str">
        <f t="shared" si="641"/>
        <v/>
      </c>
      <c r="CB2250" s="33">
        <f>IF(COUNTIF($CD$7:CD2250,CD2250)=1,CD2250,CD2250+COUNTIF($CD$6:CD2249,CD2250))</f>
        <v>57396</v>
      </c>
      <c r="CC2250" s="34">
        <f t="shared" si="642"/>
        <v>55153</v>
      </c>
      <c r="CD2250" s="32">
        <f t="shared" si="643"/>
        <v>55153</v>
      </c>
      <c r="CE2250" s="32">
        <f t="shared" si="644"/>
        <v>0</v>
      </c>
      <c r="CF2250" s="32">
        <f t="shared" si="645"/>
        <v>0</v>
      </c>
      <c r="CG2250" s="32" t="str">
        <f t="shared" si="646"/>
        <v/>
      </c>
      <c r="CH2250" s="32">
        <v>2245</v>
      </c>
      <c r="CI2250" s="32" t="s">
        <v>6</v>
      </c>
      <c r="CJ2250" s="32" t="str">
        <f t="shared" si="647"/>
        <v/>
      </c>
      <c r="CK2250" s="32" t="str">
        <f t="shared" si="648"/>
        <v/>
      </c>
      <c r="CL2250" s="32" t="str">
        <f t="shared" si="649"/>
        <v/>
      </c>
      <c r="CM2250" s="32" t="str">
        <f t="shared" si="650"/>
        <v/>
      </c>
      <c r="CN2250" s="32" t="str">
        <f t="shared" si="651"/>
        <v/>
      </c>
    </row>
    <row r="2251" spans="71:92" x14ac:dyDescent="0.3">
      <c r="BS2251" s="32" t="str">
        <f>IF(Kiadasi_kiseroiv!$K$2=BT2251,BV2251,"")</f>
        <v/>
      </c>
      <c r="BT2251" s="34" t="str">
        <f t="shared" si="634"/>
        <v/>
      </c>
      <c r="BU2251" s="32" t="str">
        <f t="shared" si="635"/>
        <v/>
      </c>
      <c r="BV2251" s="32" t="str">
        <f t="shared" si="636"/>
        <v/>
      </c>
      <c r="BW2251" s="32" t="str">
        <f t="shared" si="637"/>
        <v/>
      </c>
      <c r="BX2251" s="32" t="str">
        <f t="shared" si="638"/>
        <v/>
      </c>
      <c r="BY2251" s="32" t="str">
        <f t="shared" si="639"/>
        <v/>
      </c>
      <c r="BZ2251" s="32" t="str">
        <f t="shared" si="640"/>
        <v/>
      </c>
      <c r="CA2251" s="32" t="str">
        <f t="shared" si="641"/>
        <v/>
      </c>
      <c r="CB2251" s="33">
        <f>IF(COUNTIF($CD$7:CD2251,CD2251)=1,CD2251,CD2251+COUNTIF($CD$6:CD2250,CD2251))</f>
        <v>57397</v>
      </c>
      <c r="CC2251" s="34">
        <f t="shared" si="642"/>
        <v>55153</v>
      </c>
      <c r="CD2251" s="32">
        <f t="shared" si="643"/>
        <v>55153</v>
      </c>
      <c r="CE2251" s="32">
        <f t="shared" si="644"/>
        <v>0</v>
      </c>
      <c r="CF2251" s="32">
        <f t="shared" si="645"/>
        <v>0</v>
      </c>
      <c r="CG2251" s="32" t="str">
        <f t="shared" si="646"/>
        <v/>
      </c>
      <c r="CH2251" s="32">
        <v>2246</v>
      </c>
      <c r="CI2251" s="32" t="s">
        <v>6</v>
      </c>
      <c r="CJ2251" s="32" t="str">
        <f t="shared" si="647"/>
        <v/>
      </c>
      <c r="CK2251" s="32" t="str">
        <f t="shared" si="648"/>
        <v/>
      </c>
      <c r="CL2251" s="32" t="str">
        <f t="shared" si="649"/>
        <v/>
      </c>
      <c r="CM2251" s="32" t="str">
        <f t="shared" si="650"/>
        <v/>
      </c>
      <c r="CN2251" s="32" t="str">
        <f t="shared" si="651"/>
        <v/>
      </c>
    </row>
    <row r="2252" spans="71:92" x14ac:dyDescent="0.3">
      <c r="BS2252" s="32" t="str">
        <f>IF(Kiadasi_kiseroiv!$K$2=BT2252,BV2252,"")</f>
        <v/>
      </c>
      <c r="BT2252" s="34" t="str">
        <f t="shared" si="634"/>
        <v/>
      </c>
      <c r="BU2252" s="32" t="str">
        <f t="shared" si="635"/>
        <v/>
      </c>
      <c r="BV2252" s="32" t="str">
        <f t="shared" si="636"/>
        <v/>
      </c>
      <c r="BW2252" s="32" t="str">
        <f t="shared" si="637"/>
        <v/>
      </c>
      <c r="BX2252" s="32" t="str">
        <f t="shared" si="638"/>
        <v/>
      </c>
      <c r="BY2252" s="32" t="str">
        <f t="shared" si="639"/>
        <v/>
      </c>
      <c r="BZ2252" s="32" t="str">
        <f t="shared" si="640"/>
        <v/>
      </c>
      <c r="CA2252" s="32" t="str">
        <f t="shared" si="641"/>
        <v/>
      </c>
      <c r="CB2252" s="33">
        <f>IF(COUNTIF($CD$7:CD2252,CD2252)=1,CD2252,CD2252+COUNTIF($CD$6:CD2251,CD2252))</f>
        <v>57398</v>
      </c>
      <c r="CC2252" s="34">
        <f t="shared" si="642"/>
        <v>55153</v>
      </c>
      <c r="CD2252" s="32">
        <f t="shared" si="643"/>
        <v>55153</v>
      </c>
      <c r="CE2252" s="32">
        <f t="shared" si="644"/>
        <v>0</v>
      </c>
      <c r="CF2252" s="32">
        <f t="shared" si="645"/>
        <v>0</v>
      </c>
      <c r="CG2252" s="32" t="str">
        <f t="shared" si="646"/>
        <v/>
      </c>
      <c r="CH2252" s="32">
        <v>2247</v>
      </c>
      <c r="CI2252" s="32" t="s">
        <v>6</v>
      </c>
      <c r="CJ2252" s="32" t="str">
        <f t="shared" si="647"/>
        <v/>
      </c>
      <c r="CK2252" s="32" t="str">
        <f t="shared" si="648"/>
        <v/>
      </c>
      <c r="CL2252" s="32" t="str">
        <f t="shared" si="649"/>
        <v/>
      </c>
      <c r="CM2252" s="32" t="str">
        <f t="shared" si="650"/>
        <v/>
      </c>
      <c r="CN2252" s="32" t="str">
        <f t="shared" si="651"/>
        <v/>
      </c>
    </row>
    <row r="2253" spans="71:92" x14ac:dyDescent="0.3">
      <c r="BS2253" s="32" t="str">
        <f>IF(Kiadasi_kiseroiv!$K$2=BT2253,BV2253,"")</f>
        <v/>
      </c>
      <c r="BT2253" s="34" t="str">
        <f t="shared" si="634"/>
        <v/>
      </c>
      <c r="BU2253" s="32" t="str">
        <f t="shared" si="635"/>
        <v/>
      </c>
      <c r="BV2253" s="32" t="str">
        <f t="shared" si="636"/>
        <v/>
      </c>
      <c r="BW2253" s="32" t="str">
        <f t="shared" si="637"/>
        <v/>
      </c>
      <c r="BX2253" s="32" t="str">
        <f t="shared" si="638"/>
        <v/>
      </c>
      <c r="BY2253" s="32" t="str">
        <f t="shared" si="639"/>
        <v/>
      </c>
      <c r="BZ2253" s="32" t="str">
        <f t="shared" si="640"/>
        <v/>
      </c>
      <c r="CA2253" s="32" t="str">
        <f t="shared" si="641"/>
        <v/>
      </c>
      <c r="CB2253" s="33">
        <f>IF(COUNTIF($CD$7:CD2253,CD2253)=1,CD2253,CD2253+COUNTIF($CD$6:CD2252,CD2253))</f>
        <v>57399</v>
      </c>
      <c r="CC2253" s="34">
        <f t="shared" si="642"/>
        <v>55153</v>
      </c>
      <c r="CD2253" s="32">
        <f t="shared" si="643"/>
        <v>55153</v>
      </c>
      <c r="CE2253" s="32">
        <f t="shared" si="644"/>
        <v>0</v>
      </c>
      <c r="CF2253" s="32">
        <f t="shared" si="645"/>
        <v>0</v>
      </c>
      <c r="CG2253" s="32" t="str">
        <f t="shared" si="646"/>
        <v/>
      </c>
      <c r="CH2253" s="32">
        <v>2248</v>
      </c>
      <c r="CI2253" s="32" t="s">
        <v>6</v>
      </c>
      <c r="CJ2253" s="32" t="str">
        <f t="shared" si="647"/>
        <v/>
      </c>
      <c r="CK2253" s="32" t="str">
        <f t="shared" si="648"/>
        <v/>
      </c>
      <c r="CL2253" s="32" t="str">
        <f t="shared" si="649"/>
        <v/>
      </c>
      <c r="CM2253" s="32" t="str">
        <f t="shared" si="650"/>
        <v/>
      </c>
      <c r="CN2253" s="32" t="str">
        <f t="shared" si="651"/>
        <v/>
      </c>
    </row>
    <row r="2254" spans="71:92" x14ac:dyDescent="0.3">
      <c r="BS2254" s="32" t="str">
        <f>IF(Kiadasi_kiseroiv!$K$2=BT2254,BV2254,"")</f>
        <v/>
      </c>
      <c r="BT2254" s="34" t="str">
        <f t="shared" si="634"/>
        <v/>
      </c>
      <c r="BU2254" s="32" t="str">
        <f t="shared" si="635"/>
        <v/>
      </c>
      <c r="BV2254" s="32" t="str">
        <f t="shared" si="636"/>
        <v/>
      </c>
      <c r="BW2254" s="32" t="str">
        <f t="shared" si="637"/>
        <v/>
      </c>
      <c r="BX2254" s="32" t="str">
        <f t="shared" si="638"/>
        <v/>
      </c>
      <c r="BY2254" s="32" t="str">
        <f t="shared" si="639"/>
        <v/>
      </c>
      <c r="BZ2254" s="32" t="str">
        <f t="shared" si="640"/>
        <v/>
      </c>
      <c r="CA2254" s="32" t="str">
        <f t="shared" si="641"/>
        <v/>
      </c>
      <c r="CB2254" s="33">
        <f>IF(COUNTIF($CD$7:CD2254,CD2254)=1,CD2254,CD2254+COUNTIF($CD$6:CD2253,CD2254))</f>
        <v>57400</v>
      </c>
      <c r="CC2254" s="34">
        <f t="shared" si="642"/>
        <v>55153</v>
      </c>
      <c r="CD2254" s="32">
        <f t="shared" si="643"/>
        <v>55153</v>
      </c>
      <c r="CE2254" s="32">
        <f t="shared" si="644"/>
        <v>0</v>
      </c>
      <c r="CF2254" s="32">
        <f t="shared" si="645"/>
        <v>0</v>
      </c>
      <c r="CG2254" s="32" t="str">
        <f t="shared" si="646"/>
        <v/>
      </c>
      <c r="CH2254" s="32">
        <v>2249</v>
      </c>
      <c r="CI2254" s="32" t="s">
        <v>6</v>
      </c>
      <c r="CJ2254" s="32" t="str">
        <f t="shared" si="647"/>
        <v/>
      </c>
      <c r="CK2254" s="32" t="str">
        <f t="shared" si="648"/>
        <v/>
      </c>
      <c r="CL2254" s="32" t="str">
        <f t="shared" si="649"/>
        <v/>
      </c>
      <c r="CM2254" s="32" t="str">
        <f t="shared" si="650"/>
        <v/>
      </c>
      <c r="CN2254" s="32" t="str">
        <f t="shared" si="651"/>
        <v/>
      </c>
    </row>
    <row r="2255" spans="71:92" x14ac:dyDescent="0.3">
      <c r="BS2255" s="32" t="str">
        <f>IF(Kiadasi_kiseroiv!$K$2=BT2255,BV2255,"")</f>
        <v/>
      </c>
      <c r="BT2255" s="34" t="str">
        <f t="shared" si="634"/>
        <v/>
      </c>
      <c r="BU2255" s="32" t="str">
        <f t="shared" si="635"/>
        <v/>
      </c>
      <c r="BV2255" s="32" t="str">
        <f t="shared" si="636"/>
        <v/>
      </c>
      <c r="BW2255" s="32" t="str">
        <f t="shared" si="637"/>
        <v/>
      </c>
      <c r="BX2255" s="32" t="str">
        <f t="shared" si="638"/>
        <v/>
      </c>
      <c r="BY2255" s="32" t="str">
        <f t="shared" si="639"/>
        <v/>
      </c>
      <c r="BZ2255" s="32" t="str">
        <f t="shared" si="640"/>
        <v/>
      </c>
      <c r="CA2255" s="32" t="str">
        <f t="shared" si="641"/>
        <v/>
      </c>
      <c r="CB2255" s="33">
        <f>IF(COUNTIF($CD$7:CD2255,CD2255)=1,CD2255,CD2255+COUNTIF($CD$6:CD2254,CD2255))</f>
        <v>57401</v>
      </c>
      <c r="CC2255" s="34">
        <f t="shared" si="642"/>
        <v>55153</v>
      </c>
      <c r="CD2255" s="32">
        <f t="shared" si="643"/>
        <v>55153</v>
      </c>
      <c r="CE2255" s="32">
        <f t="shared" si="644"/>
        <v>0</v>
      </c>
      <c r="CF2255" s="32">
        <f t="shared" si="645"/>
        <v>0</v>
      </c>
      <c r="CG2255" s="32" t="str">
        <f t="shared" si="646"/>
        <v/>
      </c>
      <c r="CH2255" s="32">
        <v>2250</v>
      </c>
      <c r="CI2255" s="32" t="s">
        <v>6</v>
      </c>
      <c r="CJ2255" s="32" t="str">
        <f t="shared" si="647"/>
        <v/>
      </c>
      <c r="CK2255" s="32" t="str">
        <f t="shared" si="648"/>
        <v/>
      </c>
      <c r="CL2255" s="32" t="str">
        <f t="shared" si="649"/>
        <v/>
      </c>
      <c r="CM2255" s="32" t="str">
        <f t="shared" si="650"/>
        <v/>
      </c>
      <c r="CN2255" s="32" t="str">
        <f t="shared" si="651"/>
        <v/>
      </c>
    </row>
    <row r="2256" spans="71:92" x14ac:dyDescent="0.3">
      <c r="BS2256" s="32" t="str">
        <f>IF(Kiadasi_kiseroiv!$K$2=BT2256,BV2256,"")</f>
        <v/>
      </c>
      <c r="BT2256" s="34" t="str">
        <f t="shared" si="634"/>
        <v/>
      </c>
      <c r="BU2256" s="32" t="str">
        <f t="shared" si="635"/>
        <v/>
      </c>
      <c r="BV2256" s="32" t="str">
        <f t="shared" si="636"/>
        <v/>
      </c>
      <c r="BW2256" s="32" t="str">
        <f t="shared" si="637"/>
        <v/>
      </c>
      <c r="BX2256" s="32" t="str">
        <f t="shared" si="638"/>
        <v/>
      </c>
      <c r="BY2256" s="32" t="str">
        <f t="shared" si="639"/>
        <v/>
      </c>
      <c r="BZ2256" s="32" t="str">
        <f t="shared" si="640"/>
        <v/>
      </c>
      <c r="CA2256" s="32" t="str">
        <f t="shared" si="641"/>
        <v/>
      </c>
      <c r="CB2256" s="33">
        <f>IF(COUNTIF($CD$7:CD2256,CD2256)=1,CD2256,CD2256+COUNTIF($CD$6:CD2255,CD2256))</f>
        <v>57402</v>
      </c>
      <c r="CC2256" s="34">
        <f t="shared" si="642"/>
        <v>55153</v>
      </c>
      <c r="CD2256" s="32">
        <f t="shared" si="643"/>
        <v>55153</v>
      </c>
      <c r="CE2256" s="32">
        <f t="shared" si="644"/>
        <v>0</v>
      </c>
      <c r="CF2256" s="32">
        <f t="shared" si="645"/>
        <v>0</v>
      </c>
      <c r="CG2256" s="32" t="str">
        <f t="shared" si="646"/>
        <v/>
      </c>
      <c r="CH2256" s="32">
        <v>2251</v>
      </c>
      <c r="CI2256" s="32" t="s">
        <v>6</v>
      </c>
      <c r="CJ2256" s="32" t="str">
        <f t="shared" si="647"/>
        <v/>
      </c>
      <c r="CK2256" s="32" t="str">
        <f t="shared" si="648"/>
        <v/>
      </c>
      <c r="CL2256" s="32" t="str">
        <f t="shared" si="649"/>
        <v/>
      </c>
      <c r="CM2256" s="32" t="str">
        <f t="shared" si="650"/>
        <v/>
      </c>
      <c r="CN2256" s="32" t="str">
        <f t="shared" si="651"/>
        <v/>
      </c>
    </row>
    <row r="2257" spans="71:92" x14ac:dyDescent="0.3">
      <c r="BS2257" s="32" t="str">
        <f>IF(Kiadasi_kiseroiv!$K$2=BT2257,BV2257,"")</f>
        <v/>
      </c>
      <c r="BT2257" s="34" t="str">
        <f t="shared" si="634"/>
        <v/>
      </c>
      <c r="BU2257" s="32" t="str">
        <f t="shared" si="635"/>
        <v/>
      </c>
      <c r="BV2257" s="32" t="str">
        <f t="shared" si="636"/>
        <v/>
      </c>
      <c r="BW2257" s="32" t="str">
        <f t="shared" si="637"/>
        <v/>
      </c>
      <c r="BX2257" s="32" t="str">
        <f t="shared" si="638"/>
        <v/>
      </c>
      <c r="BY2257" s="32" t="str">
        <f t="shared" si="639"/>
        <v/>
      </c>
      <c r="BZ2257" s="32" t="str">
        <f t="shared" si="640"/>
        <v/>
      </c>
      <c r="CA2257" s="32" t="str">
        <f t="shared" si="641"/>
        <v/>
      </c>
      <c r="CB2257" s="33">
        <f>IF(COUNTIF($CD$7:CD2257,CD2257)=1,CD2257,CD2257+COUNTIF($CD$6:CD2256,CD2257))</f>
        <v>57403</v>
      </c>
      <c r="CC2257" s="34">
        <f t="shared" si="642"/>
        <v>55153</v>
      </c>
      <c r="CD2257" s="32">
        <f t="shared" si="643"/>
        <v>55153</v>
      </c>
      <c r="CE2257" s="32">
        <f t="shared" si="644"/>
        <v>0</v>
      </c>
      <c r="CF2257" s="32">
        <f t="shared" si="645"/>
        <v>0</v>
      </c>
      <c r="CG2257" s="32" t="str">
        <f t="shared" si="646"/>
        <v/>
      </c>
      <c r="CH2257" s="32">
        <v>2252</v>
      </c>
      <c r="CI2257" s="32" t="s">
        <v>6</v>
      </c>
      <c r="CJ2257" s="32" t="str">
        <f t="shared" si="647"/>
        <v/>
      </c>
      <c r="CK2257" s="32" t="str">
        <f t="shared" si="648"/>
        <v/>
      </c>
      <c r="CL2257" s="32" t="str">
        <f t="shared" si="649"/>
        <v/>
      </c>
      <c r="CM2257" s="32" t="str">
        <f t="shared" si="650"/>
        <v/>
      </c>
      <c r="CN2257" s="32" t="str">
        <f t="shared" si="651"/>
        <v/>
      </c>
    </row>
    <row r="2258" spans="71:92" x14ac:dyDescent="0.3">
      <c r="BS2258" s="32" t="str">
        <f>IF(Kiadasi_kiseroiv!$K$2=BT2258,BV2258,"")</f>
        <v/>
      </c>
      <c r="BT2258" s="34" t="str">
        <f t="shared" si="634"/>
        <v/>
      </c>
      <c r="BU2258" s="32" t="str">
        <f t="shared" si="635"/>
        <v/>
      </c>
      <c r="BV2258" s="32" t="str">
        <f t="shared" si="636"/>
        <v/>
      </c>
      <c r="BW2258" s="32" t="str">
        <f t="shared" si="637"/>
        <v/>
      </c>
      <c r="BX2258" s="32" t="str">
        <f t="shared" si="638"/>
        <v/>
      </c>
      <c r="BY2258" s="32" t="str">
        <f t="shared" si="639"/>
        <v/>
      </c>
      <c r="BZ2258" s="32" t="str">
        <f t="shared" si="640"/>
        <v/>
      </c>
      <c r="CA2258" s="32" t="str">
        <f t="shared" si="641"/>
        <v/>
      </c>
      <c r="CB2258" s="33">
        <f>IF(COUNTIF($CD$7:CD2258,CD2258)=1,CD2258,CD2258+COUNTIF($CD$6:CD2257,CD2258))</f>
        <v>57404</v>
      </c>
      <c r="CC2258" s="34">
        <f t="shared" si="642"/>
        <v>55153</v>
      </c>
      <c r="CD2258" s="32">
        <f t="shared" si="643"/>
        <v>55153</v>
      </c>
      <c r="CE2258" s="32">
        <f t="shared" si="644"/>
        <v>0</v>
      </c>
      <c r="CF2258" s="32">
        <f t="shared" si="645"/>
        <v>0</v>
      </c>
      <c r="CG2258" s="32" t="str">
        <f t="shared" si="646"/>
        <v/>
      </c>
      <c r="CH2258" s="32">
        <v>2253</v>
      </c>
      <c r="CI2258" s="32" t="s">
        <v>6</v>
      </c>
      <c r="CJ2258" s="32" t="str">
        <f t="shared" si="647"/>
        <v/>
      </c>
      <c r="CK2258" s="32" t="str">
        <f t="shared" si="648"/>
        <v/>
      </c>
      <c r="CL2258" s="32" t="str">
        <f t="shared" si="649"/>
        <v/>
      </c>
      <c r="CM2258" s="32" t="str">
        <f t="shared" si="650"/>
        <v/>
      </c>
      <c r="CN2258" s="32" t="str">
        <f t="shared" si="651"/>
        <v/>
      </c>
    </row>
    <row r="2259" spans="71:92" x14ac:dyDescent="0.3">
      <c r="BS2259" s="32" t="str">
        <f>IF(Kiadasi_kiseroiv!$K$2=BT2259,BV2259,"")</f>
        <v/>
      </c>
      <c r="BT2259" s="34" t="str">
        <f t="shared" si="634"/>
        <v/>
      </c>
      <c r="BU2259" s="32" t="str">
        <f t="shared" si="635"/>
        <v/>
      </c>
      <c r="BV2259" s="32" t="str">
        <f t="shared" si="636"/>
        <v/>
      </c>
      <c r="BW2259" s="32" t="str">
        <f t="shared" si="637"/>
        <v/>
      </c>
      <c r="BX2259" s="32" t="str">
        <f t="shared" si="638"/>
        <v/>
      </c>
      <c r="BY2259" s="32" t="str">
        <f t="shared" si="639"/>
        <v/>
      </c>
      <c r="BZ2259" s="32" t="str">
        <f t="shared" si="640"/>
        <v/>
      </c>
      <c r="CA2259" s="32" t="str">
        <f t="shared" si="641"/>
        <v/>
      </c>
      <c r="CB2259" s="33">
        <f>IF(COUNTIF($CD$7:CD2259,CD2259)=1,CD2259,CD2259+COUNTIF($CD$6:CD2258,CD2259))</f>
        <v>57405</v>
      </c>
      <c r="CC2259" s="34">
        <f t="shared" si="642"/>
        <v>55153</v>
      </c>
      <c r="CD2259" s="32">
        <f t="shared" si="643"/>
        <v>55153</v>
      </c>
      <c r="CE2259" s="32">
        <f t="shared" si="644"/>
        <v>0</v>
      </c>
      <c r="CF2259" s="32">
        <f t="shared" si="645"/>
        <v>0</v>
      </c>
      <c r="CG2259" s="32" t="str">
        <f t="shared" si="646"/>
        <v/>
      </c>
      <c r="CH2259" s="32">
        <v>2254</v>
      </c>
      <c r="CI2259" s="32" t="s">
        <v>6</v>
      </c>
      <c r="CJ2259" s="32" t="str">
        <f t="shared" si="647"/>
        <v/>
      </c>
      <c r="CK2259" s="32" t="str">
        <f t="shared" si="648"/>
        <v/>
      </c>
      <c r="CL2259" s="32" t="str">
        <f t="shared" si="649"/>
        <v/>
      </c>
      <c r="CM2259" s="32" t="str">
        <f t="shared" si="650"/>
        <v/>
      </c>
      <c r="CN2259" s="32" t="str">
        <f t="shared" si="651"/>
        <v/>
      </c>
    </row>
    <row r="2260" spans="71:92" x14ac:dyDescent="0.3">
      <c r="BS2260" s="32" t="str">
        <f>IF(Kiadasi_kiseroiv!$K$2=BT2260,BV2260,"")</f>
        <v/>
      </c>
      <c r="BT2260" s="34" t="str">
        <f t="shared" si="634"/>
        <v/>
      </c>
      <c r="BU2260" s="32" t="str">
        <f t="shared" si="635"/>
        <v/>
      </c>
      <c r="BV2260" s="32" t="str">
        <f t="shared" si="636"/>
        <v/>
      </c>
      <c r="BW2260" s="32" t="str">
        <f t="shared" si="637"/>
        <v/>
      </c>
      <c r="BX2260" s="32" t="str">
        <f t="shared" si="638"/>
        <v/>
      </c>
      <c r="BY2260" s="32" t="str">
        <f t="shared" si="639"/>
        <v/>
      </c>
      <c r="BZ2260" s="32" t="str">
        <f t="shared" si="640"/>
        <v/>
      </c>
      <c r="CA2260" s="32" t="str">
        <f t="shared" si="641"/>
        <v/>
      </c>
      <c r="CB2260" s="33">
        <f>IF(COUNTIF($CD$7:CD2260,CD2260)=1,CD2260,CD2260+COUNTIF($CD$6:CD2259,CD2260))</f>
        <v>57406</v>
      </c>
      <c r="CC2260" s="34">
        <f t="shared" si="642"/>
        <v>55153</v>
      </c>
      <c r="CD2260" s="32">
        <f t="shared" si="643"/>
        <v>55153</v>
      </c>
      <c r="CE2260" s="32">
        <f t="shared" si="644"/>
        <v>0</v>
      </c>
      <c r="CF2260" s="32">
        <f t="shared" si="645"/>
        <v>0</v>
      </c>
      <c r="CG2260" s="32" t="str">
        <f t="shared" si="646"/>
        <v/>
      </c>
      <c r="CH2260" s="32">
        <v>2255</v>
      </c>
      <c r="CI2260" s="32" t="s">
        <v>6</v>
      </c>
      <c r="CJ2260" s="32" t="str">
        <f t="shared" si="647"/>
        <v/>
      </c>
      <c r="CK2260" s="32" t="str">
        <f t="shared" si="648"/>
        <v/>
      </c>
      <c r="CL2260" s="32" t="str">
        <f t="shared" si="649"/>
        <v/>
      </c>
      <c r="CM2260" s="32" t="str">
        <f t="shared" si="650"/>
        <v/>
      </c>
      <c r="CN2260" s="32" t="str">
        <f t="shared" si="651"/>
        <v/>
      </c>
    </row>
    <row r="2261" spans="71:92" x14ac:dyDescent="0.3">
      <c r="BS2261" s="32" t="str">
        <f>IF(Kiadasi_kiseroiv!$K$2=BT2261,BV2261,"")</f>
        <v/>
      </c>
      <c r="BT2261" s="34" t="str">
        <f t="shared" si="634"/>
        <v/>
      </c>
      <c r="BU2261" s="32" t="str">
        <f t="shared" si="635"/>
        <v/>
      </c>
      <c r="BV2261" s="32" t="str">
        <f t="shared" si="636"/>
        <v/>
      </c>
      <c r="BW2261" s="32" t="str">
        <f t="shared" si="637"/>
        <v/>
      </c>
      <c r="BX2261" s="32" t="str">
        <f t="shared" si="638"/>
        <v/>
      </c>
      <c r="BY2261" s="32" t="str">
        <f t="shared" si="639"/>
        <v/>
      </c>
      <c r="BZ2261" s="32" t="str">
        <f t="shared" si="640"/>
        <v/>
      </c>
      <c r="CA2261" s="32" t="str">
        <f t="shared" si="641"/>
        <v/>
      </c>
      <c r="CB2261" s="33">
        <f>IF(COUNTIF($CD$7:CD2261,CD2261)=1,CD2261,CD2261+COUNTIF($CD$6:CD2260,CD2261))</f>
        <v>57407</v>
      </c>
      <c r="CC2261" s="34">
        <f t="shared" si="642"/>
        <v>55153</v>
      </c>
      <c r="CD2261" s="32">
        <f t="shared" si="643"/>
        <v>55153</v>
      </c>
      <c r="CE2261" s="32">
        <f t="shared" si="644"/>
        <v>0</v>
      </c>
      <c r="CF2261" s="32">
        <f t="shared" si="645"/>
        <v>0</v>
      </c>
      <c r="CG2261" s="32" t="str">
        <f t="shared" si="646"/>
        <v/>
      </c>
      <c r="CH2261" s="32">
        <v>2256</v>
      </c>
      <c r="CI2261" s="32" t="s">
        <v>6</v>
      </c>
      <c r="CJ2261" s="32" t="str">
        <f t="shared" si="647"/>
        <v/>
      </c>
      <c r="CK2261" s="32" t="str">
        <f t="shared" si="648"/>
        <v/>
      </c>
      <c r="CL2261" s="32" t="str">
        <f t="shared" si="649"/>
        <v/>
      </c>
      <c r="CM2261" s="32" t="str">
        <f t="shared" si="650"/>
        <v/>
      </c>
      <c r="CN2261" s="32" t="str">
        <f t="shared" si="651"/>
        <v/>
      </c>
    </row>
    <row r="2262" spans="71:92" x14ac:dyDescent="0.3">
      <c r="BS2262" s="32" t="str">
        <f>IF(Kiadasi_kiseroiv!$K$2=BT2262,BV2262,"")</f>
        <v/>
      </c>
      <c r="BT2262" s="34" t="str">
        <f t="shared" si="634"/>
        <v/>
      </c>
      <c r="BU2262" s="32" t="str">
        <f t="shared" si="635"/>
        <v/>
      </c>
      <c r="BV2262" s="32" t="str">
        <f t="shared" si="636"/>
        <v/>
      </c>
      <c r="BW2262" s="32" t="str">
        <f t="shared" si="637"/>
        <v/>
      </c>
      <c r="BX2262" s="32" t="str">
        <f t="shared" si="638"/>
        <v/>
      </c>
      <c r="BY2262" s="32" t="str">
        <f t="shared" si="639"/>
        <v/>
      </c>
      <c r="BZ2262" s="32" t="str">
        <f t="shared" si="640"/>
        <v/>
      </c>
      <c r="CA2262" s="32" t="str">
        <f t="shared" si="641"/>
        <v/>
      </c>
      <c r="CB2262" s="33">
        <f>IF(COUNTIF($CD$7:CD2262,CD2262)=1,CD2262,CD2262+COUNTIF($CD$6:CD2261,CD2262))</f>
        <v>57408</v>
      </c>
      <c r="CC2262" s="34">
        <f t="shared" si="642"/>
        <v>55153</v>
      </c>
      <c r="CD2262" s="32">
        <f t="shared" si="643"/>
        <v>55153</v>
      </c>
      <c r="CE2262" s="32">
        <f t="shared" si="644"/>
        <v>0</v>
      </c>
      <c r="CF2262" s="32">
        <f t="shared" si="645"/>
        <v>0</v>
      </c>
      <c r="CG2262" s="32" t="str">
        <f t="shared" si="646"/>
        <v/>
      </c>
      <c r="CH2262" s="32">
        <v>2257</v>
      </c>
      <c r="CI2262" s="32" t="s">
        <v>6</v>
      </c>
      <c r="CJ2262" s="32" t="str">
        <f t="shared" si="647"/>
        <v/>
      </c>
      <c r="CK2262" s="32" t="str">
        <f t="shared" si="648"/>
        <v/>
      </c>
      <c r="CL2262" s="32" t="str">
        <f t="shared" si="649"/>
        <v/>
      </c>
      <c r="CM2262" s="32" t="str">
        <f t="shared" si="650"/>
        <v/>
      </c>
      <c r="CN2262" s="32" t="str">
        <f t="shared" si="651"/>
        <v/>
      </c>
    </row>
    <row r="2263" spans="71:92" x14ac:dyDescent="0.3">
      <c r="BS2263" s="32" t="str">
        <f>IF(Kiadasi_kiseroiv!$K$2=BT2263,BV2263,"")</f>
        <v/>
      </c>
      <c r="BT2263" s="34" t="str">
        <f t="shared" si="634"/>
        <v/>
      </c>
      <c r="BU2263" s="32" t="str">
        <f t="shared" si="635"/>
        <v/>
      </c>
      <c r="BV2263" s="32" t="str">
        <f t="shared" si="636"/>
        <v/>
      </c>
      <c r="BW2263" s="32" t="str">
        <f t="shared" si="637"/>
        <v/>
      </c>
      <c r="BX2263" s="32" t="str">
        <f t="shared" si="638"/>
        <v/>
      </c>
      <c r="BY2263" s="32" t="str">
        <f t="shared" si="639"/>
        <v/>
      </c>
      <c r="BZ2263" s="32" t="str">
        <f t="shared" si="640"/>
        <v/>
      </c>
      <c r="CA2263" s="32" t="str">
        <f t="shared" si="641"/>
        <v/>
      </c>
      <c r="CB2263" s="33">
        <f>IF(COUNTIF($CD$7:CD2263,CD2263)=1,CD2263,CD2263+COUNTIF($CD$6:CD2262,CD2263))</f>
        <v>57409</v>
      </c>
      <c r="CC2263" s="34">
        <f t="shared" si="642"/>
        <v>55153</v>
      </c>
      <c r="CD2263" s="32">
        <f t="shared" si="643"/>
        <v>55153</v>
      </c>
      <c r="CE2263" s="32">
        <f t="shared" si="644"/>
        <v>0</v>
      </c>
      <c r="CF2263" s="32">
        <f t="shared" si="645"/>
        <v>0</v>
      </c>
      <c r="CG2263" s="32" t="str">
        <f t="shared" si="646"/>
        <v/>
      </c>
      <c r="CH2263" s="32">
        <v>2258</v>
      </c>
      <c r="CI2263" s="32" t="s">
        <v>6</v>
      </c>
      <c r="CJ2263" s="32" t="str">
        <f t="shared" si="647"/>
        <v/>
      </c>
      <c r="CK2263" s="32" t="str">
        <f t="shared" si="648"/>
        <v/>
      </c>
      <c r="CL2263" s="32" t="str">
        <f t="shared" si="649"/>
        <v/>
      </c>
      <c r="CM2263" s="32" t="str">
        <f t="shared" si="650"/>
        <v/>
      </c>
      <c r="CN2263" s="32" t="str">
        <f t="shared" si="651"/>
        <v/>
      </c>
    </row>
    <row r="2264" spans="71:92" x14ac:dyDescent="0.3">
      <c r="BS2264" s="32" t="str">
        <f>IF(Kiadasi_kiseroiv!$K$2=BT2264,BV2264,"")</f>
        <v/>
      </c>
      <c r="BT2264" s="34" t="str">
        <f t="shared" si="634"/>
        <v/>
      </c>
      <c r="BU2264" s="32" t="str">
        <f t="shared" si="635"/>
        <v/>
      </c>
      <c r="BV2264" s="32" t="str">
        <f t="shared" si="636"/>
        <v/>
      </c>
      <c r="BW2264" s="32" t="str">
        <f t="shared" si="637"/>
        <v/>
      </c>
      <c r="BX2264" s="32" t="str">
        <f t="shared" si="638"/>
        <v/>
      </c>
      <c r="BY2264" s="32" t="str">
        <f t="shared" si="639"/>
        <v/>
      </c>
      <c r="BZ2264" s="32" t="str">
        <f t="shared" si="640"/>
        <v/>
      </c>
      <c r="CA2264" s="32" t="str">
        <f t="shared" si="641"/>
        <v/>
      </c>
      <c r="CB2264" s="33">
        <f>IF(COUNTIF($CD$7:CD2264,CD2264)=1,CD2264,CD2264+COUNTIF($CD$6:CD2263,CD2264))</f>
        <v>57410</v>
      </c>
      <c r="CC2264" s="34">
        <f t="shared" si="642"/>
        <v>55153</v>
      </c>
      <c r="CD2264" s="32">
        <f t="shared" si="643"/>
        <v>55153</v>
      </c>
      <c r="CE2264" s="32">
        <f t="shared" si="644"/>
        <v>0</v>
      </c>
      <c r="CF2264" s="32">
        <f t="shared" si="645"/>
        <v>0</v>
      </c>
      <c r="CG2264" s="32" t="str">
        <f t="shared" si="646"/>
        <v/>
      </c>
      <c r="CH2264" s="32">
        <v>2259</v>
      </c>
      <c r="CI2264" s="32" t="s">
        <v>6</v>
      </c>
      <c r="CJ2264" s="32" t="str">
        <f t="shared" si="647"/>
        <v/>
      </c>
      <c r="CK2264" s="32" t="str">
        <f t="shared" si="648"/>
        <v/>
      </c>
      <c r="CL2264" s="32" t="str">
        <f t="shared" si="649"/>
        <v/>
      </c>
      <c r="CM2264" s="32" t="str">
        <f t="shared" si="650"/>
        <v/>
      </c>
      <c r="CN2264" s="32" t="str">
        <f t="shared" si="651"/>
        <v/>
      </c>
    </row>
    <row r="2265" spans="71:92" x14ac:dyDescent="0.3">
      <c r="BS2265" s="32" t="str">
        <f>IF(Kiadasi_kiseroiv!$K$2=BT2265,BV2265,"")</f>
        <v/>
      </c>
      <c r="BT2265" s="34" t="str">
        <f t="shared" si="634"/>
        <v/>
      </c>
      <c r="BU2265" s="32" t="str">
        <f t="shared" si="635"/>
        <v/>
      </c>
      <c r="BV2265" s="32" t="str">
        <f t="shared" si="636"/>
        <v/>
      </c>
      <c r="BW2265" s="32" t="str">
        <f t="shared" si="637"/>
        <v/>
      </c>
      <c r="BX2265" s="32" t="str">
        <f t="shared" si="638"/>
        <v/>
      </c>
      <c r="BY2265" s="32" t="str">
        <f t="shared" si="639"/>
        <v/>
      </c>
      <c r="BZ2265" s="32" t="str">
        <f t="shared" si="640"/>
        <v/>
      </c>
      <c r="CA2265" s="32" t="str">
        <f t="shared" si="641"/>
        <v/>
      </c>
      <c r="CB2265" s="33">
        <f>IF(COUNTIF($CD$7:CD2265,CD2265)=1,CD2265,CD2265+COUNTIF($CD$6:CD2264,CD2265))</f>
        <v>57411</v>
      </c>
      <c r="CC2265" s="34">
        <f t="shared" si="642"/>
        <v>55153</v>
      </c>
      <c r="CD2265" s="32">
        <f t="shared" si="643"/>
        <v>55153</v>
      </c>
      <c r="CE2265" s="32">
        <f t="shared" si="644"/>
        <v>0</v>
      </c>
      <c r="CF2265" s="32">
        <f t="shared" si="645"/>
        <v>0</v>
      </c>
      <c r="CG2265" s="32" t="str">
        <f t="shared" si="646"/>
        <v/>
      </c>
      <c r="CH2265" s="32">
        <v>2260</v>
      </c>
      <c r="CI2265" s="32" t="s">
        <v>6</v>
      </c>
      <c r="CJ2265" s="32" t="str">
        <f t="shared" si="647"/>
        <v/>
      </c>
      <c r="CK2265" s="32" t="str">
        <f t="shared" si="648"/>
        <v/>
      </c>
      <c r="CL2265" s="32" t="str">
        <f t="shared" si="649"/>
        <v/>
      </c>
      <c r="CM2265" s="32" t="str">
        <f t="shared" si="650"/>
        <v/>
      </c>
      <c r="CN2265" s="32" t="str">
        <f t="shared" si="651"/>
        <v/>
      </c>
    </row>
    <row r="2266" spans="71:92" x14ac:dyDescent="0.3">
      <c r="BS2266" s="32" t="str">
        <f>IF(Kiadasi_kiseroiv!$K$2=BT2266,BV2266,"")</f>
        <v/>
      </c>
      <c r="BT2266" s="34" t="str">
        <f t="shared" si="634"/>
        <v/>
      </c>
      <c r="BU2266" s="32" t="str">
        <f t="shared" si="635"/>
        <v/>
      </c>
      <c r="BV2266" s="32" t="str">
        <f t="shared" si="636"/>
        <v/>
      </c>
      <c r="BW2266" s="32" t="str">
        <f t="shared" si="637"/>
        <v/>
      </c>
      <c r="BX2266" s="32" t="str">
        <f t="shared" si="638"/>
        <v/>
      </c>
      <c r="BY2266" s="32" t="str">
        <f t="shared" si="639"/>
        <v/>
      </c>
      <c r="BZ2266" s="32" t="str">
        <f t="shared" si="640"/>
        <v/>
      </c>
      <c r="CA2266" s="32" t="str">
        <f t="shared" si="641"/>
        <v/>
      </c>
      <c r="CB2266" s="33">
        <f>IF(COUNTIF($CD$7:CD2266,CD2266)=1,CD2266,CD2266+COUNTIF($CD$6:CD2265,CD2266))</f>
        <v>57412</v>
      </c>
      <c r="CC2266" s="34">
        <f t="shared" si="642"/>
        <v>55153</v>
      </c>
      <c r="CD2266" s="32">
        <f t="shared" si="643"/>
        <v>55153</v>
      </c>
      <c r="CE2266" s="32">
        <f t="shared" si="644"/>
        <v>0</v>
      </c>
      <c r="CF2266" s="32">
        <f t="shared" si="645"/>
        <v>0</v>
      </c>
      <c r="CG2266" s="32" t="str">
        <f t="shared" si="646"/>
        <v/>
      </c>
      <c r="CH2266" s="32">
        <v>2261</v>
      </c>
      <c r="CI2266" s="32" t="s">
        <v>6</v>
      </c>
      <c r="CJ2266" s="32" t="str">
        <f t="shared" si="647"/>
        <v/>
      </c>
      <c r="CK2266" s="32" t="str">
        <f t="shared" si="648"/>
        <v/>
      </c>
      <c r="CL2266" s="32" t="str">
        <f t="shared" si="649"/>
        <v/>
      </c>
      <c r="CM2266" s="32" t="str">
        <f t="shared" si="650"/>
        <v/>
      </c>
      <c r="CN2266" s="32" t="str">
        <f t="shared" si="651"/>
        <v/>
      </c>
    </row>
    <row r="2267" spans="71:92" x14ac:dyDescent="0.3">
      <c r="BS2267" s="32" t="str">
        <f>IF(Kiadasi_kiseroiv!$K$2=BT2267,BV2267,"")</f>
        <v/>
      </c>
      <c r="BT2267" s="34" t="str">
        <f t="shared" si="634"/>
        <v/>
      </c>
      <c r="BU2267" s="32" t="str">
        <f t="shared" si="635"/>
        <v/>
      </c>
      <c r="BV2267" s="32" t="str">
        <f t="shared" si="636"/>
        <v/>
      </c>
      <c r="BW2267" s="32" t="str">
        <f t="shared" si="637"/>
        <v/>
      </c>
      <c r="BX2267" s="32" t="str">
        <f t="shared" si="638"/>
        <v/>
      </c>
      <c r="BY2267" s="32" t="str">
        <f t="shared" si="639"/>
        <v/>
      </c>
      <c r="BZ2267" s="32" t="str">
        <f t="shared" si="640"/>
        <v/>
      </c>
      <c r="CA2267" s="32" t="str">
        <f t="shared" si="641"/>
        <v/>
      </c>
      <c r="CB2267" s="33">
        <f>IF(COUNTIF($CD$7:CD2267,CD2267)=1,CD2267,CD2267+COUNTIF($CD$6:CD2266,CD2267))</f>
        <v>57413</v>
      </c>
      <c r="CC2267" s="34">
        <f t="shared" si="642"/>
        <v>55153</v>
      </c>
      <c r="CD2267" s="32">
        <f t="shared" si="643"/>
        <v>55153</v>
      </c>
      <c r="CE2267" s="32">
        <f t="shared" si="644"/>
        <v>0</v>
      </c>
      <c r="CF2267" s="32">
        <f t="shared" si="645"/>
        <v>0</v>
      </c>
      <c r="CG2267" s="32" t="str">
        <f t="shared" si="646"/>
        <v/>
      </c>
      <c r="CH2267" s="32">
        <v>2262</v>
      </c>
      <c r="CI2267" s="32" t="s">
        <v>6</v>
      </c>
      <c r="CJ2267" s="32" t="str">
        <f t="shared" si="647"/>
        <v/>
      </c>
      <c r="CK2267" s="32" t="str">
        <f t="shared" si="648"/>
        <v/>
      </c>
      <c r="CL2267" s="32" t="str">
        <f t="shared" si="649"/>
        <v/>
      </c>
      <c r="CM2267" s="32" t="str">
        <f t="shared" si="650"/>
        <v/>
      </c>
      <c r="CN2267" s="32" t="str">
        <f t="shared" si="651"/>
        <v/>
      </c>
    </row>
    <row r="2268" spans="71:92" x14ac:dyDescent="0.3">
      <c r="BS2268" s="32" t="str">
        <f>IF(Kiadasi_kiseroiv!$K$2=BT2268,BV2268,"")</f>
        <v/>
      </c>
      <c r="BT2268" s="34" t="str">
        <f t="shared" si="634"/>
        <v/>
      </c>
      <c r="BU2268" s="32" t="str">
        <f t="shared" si="635"/>
        <v/>
      </c>
      <c r="BV2268" s="32" t="str">
        <f t="shared" si="636"/>
        <v/>
      </c>
      <c r="BW2268" s="32" t="str">
        <f t="shared" si="637"/>
        <v/>
      </c>
      <c r="BX2268" s="32" t="str">
        <f t="shared" si="638"/>
        <v/>
      </c>
      <c r="BY2268" s="32" t="str">
        <f t="shared" si="639"/>
        <v/>
      </c>
      <c r="BZ2268" s="32" t="str">
        <f t="shared" si="640"/>
        <v/>
      </c>
      <c r="CA2268" s="32" t="str">
        <f t="shared" si="641"/>
        <v/>
      </c>
      <c r="CB2268" s="33">
        <f>IF(COUNTIF($CD$7:CD2268,CD2268)=1,CD2268,CD2268+COUNTIF($CD$6:CD2267,CD2268))</f>
        <v>57414</v>
      </c>
      <c r="CC2268" s="34">
        <f t="shared" si="642"/>
        <v>55153</v>
      </c>
      <c r="CD2268" s="32">
        <f t="shared" si="643"/>
        <v>55153</v>
      </c>
      <c r="CE2268" s="32">
        <f t="shared" si="644"/>
        <v>0</v>
      </c>
      <c r="CF2268" s="32">
        <f t="shared" si="645"/>
        <v>0</v>
      </c>
      <c r="CG2268" s="32" t="str">
        <f t="shared" si="646"/>
        <v/>
      </c>
      <c r="CH2268" s="32">
        <v>2263</v>
      </c>
      <c r="CI2268" s="32" t="s">
        <v>6</v>
      </c>
      <c r="CJ2268" s="32" t="str">
        <f t="shared" si="647"/>
        <v/>
      </c>
      <c r="CK2268" s="32" t="str">
        <f t="shared" si="648"/>
        <v/>
      </c>
      <c r="CL2268" s="32" t="str">
        <f t="shared" si="649"/>
        <v/>
      </c>
      <c r="CM2268" s="32" t="str">
        <f t="shared" si="650"/>
        <v/>
      </c>
      <c r="CN2268" s="32" t="str">
        <f t="shared" si="651"/>
        <v/>
      </c>
    </row>
    <row r="2269" spans="71:92" x14ac:dyDescent="0.3">
      <c r="BS2269" s="32" t="str">
        <f>IF(Kiadasi_kiseroiv!$K$2=BT2269,BV2269,"")</f>
        <v/>
      </c>
      <c r="BT2269" s="34" t="str">
        <f t="shared" si="634"/>
        <v/>
      </c>
      <c r="BU2269" s="32" t="str">
        <f t="shared" si="635"/>
        <v/>
      </c>
      <c r="BV2269" s="32" t="str">
        <f t="shared" si="636"/>
        <v/>
      </c>
      <c r="BW2269" s="32" t="str">
        <f t="shared" si="637"/>
        <v/>
      </c>
      <c r="BX2269" s="32" t="str">
        <f t="shared" si="638"/>
        <v/>
      </c>
      <c r="BY2269" s="32" t="str">
        <f t="shared" si="639"/>
        <v/>
      </c>
      <c r="BZ2269" s="32" t="str">
        <f t="shared" si="640"/>
        <v/>
      </c>
      <c r="CA2269" s="32" t="str">
        <f t="shared" si="641"/>
        <v/>
      </c>
      <c r="CB2269" s="33">
        <f>IF(COUNTIF($CD$7:CD2269,CD2269)=1,CD2269,CD2269+COUNTIF($CD$6:CD2268,CD2269))</f>
        <v>57415</v>
      </c>
      <c r="CC2269" s="34">
        <f t="shared" si="642"/>
        <v>55153</v>
      </c>
      <c r="CD2269" s="32">
        <f t="shared" si="643"/>
        <v>55153</v>
      </c>
      <c r="CE2269" s="32">
        <f t="shared" si="644"/>
        <v>0</v>
      </c>
      <c r="CF2269" s="32">
        <f t="shared" si="645"/>
        <v>0</v>
      </c>
      <c r="CG2269" s="32" t="str">
        <f t="shared" si="646"/>
        <v/>
      </c>
      <c r="CH2269" s="32">
        <v>2264</v>
      </c>
      <c r="CI2269" s="32" t="s">
        <v>6</v>
      </c>
      <c r="CJ2269" s="32" t="str">
        <f t="shared" si="647"/>
        <v/>
      </c>
      <c r="CK2269" s="32" t="str">
        <f t="shared" si="648"/>
        <v/>
      </c>
      <c r="CL2269" s="32" t="str">
        <f t="shared" si="649"/>
        <v/>
      </c>
      <c r="CM2269" s="32" t="str">
        <f t="shared" si="650"/>
        <v/>
      </c>
      <c r="CN2269" s="32" t="str">
        <f t="shared" si="651"/>
        <v/>
      </c>
    </row>
    <row r="2270" spans="71:92" x14ac:dyDescent="0.3">
      <c r="BS2270" s="32" t="str">
        <f>IF(Kiadasi_kiseroiv!$K$2=BT2270,BV2270,"")</f>
        <v/>
      </c>
      <c r="BT2270" s="34" t="str">
        <f t="shared" si="634"/>
        <v/>
      </c>
      <c r="BU2270" s="32" t="str">
        <f t="shared" si="635"/>
        <v/>
      </c>
      <c r="BV2270" s="32" t="str">
        <f t="shared" si="636"/>
        <v/>
      </c>
      <c r="BW2270" s="32" t="str">
        <f t="shared" si="637"/>
        <v/>
      </c>
      <c r="BX2270" s="32" t="str">
        <f t="shared" si="638"/>
        <v/>
      </c>
      <c r="BY2270" s="32" t="str">
        <f t="shared" si="639"/>
        <v/>
      </c>
      <c r="BZ2270" s="32" t="str">
        <f t="shared" si="640"/>
        <v/>
      </c>
      <c r="CA2270" s="32" t="str">
        <f t="shared" si="641"/>
        <v/>
      </c>
      <c r="CB2270" s="33">
        <f>IF(COUNTIF($CD$7:CD2270,CD2270)=1,CD2270,CD2270+COUNTIF($CD$6:CD2269,CD2270))</f>
        <v>57416</v>
      </c>
      <c r="CC2270" s="34">
        <f t="shared" si="642"/>
        <v>55153</v>
      </c>
      <c r="CD2270" s="32">
        <f t="shared" si="643"/>
        <v>55153</v>
      </c>
      <c r="CE2270" s="32">
        <f t="shared" si="644"/>
        <v>0</v>
      </c>
      <c r="CF2270" s="32">
        <f t="shared" si="645"/>
        <v>0</v>
      </c>
      <c r="CG2270" s="32" t="str">
        <f t="shared" si="646"/>
        <v/>
      </c>
      <c r="CH2270" s="32">
        <v>2265</v>
      </c>
      <c r="CI2270" s="32" t="s">
        <v>6</v>
      </c>
      <c r="CJ2270" s="32" t="str">
        <f t="shared" si="647"/>
        <v/>
      </c>
      <c r="CK2270" s="32" t="str">
        <f t="shared" si="648"/>
        <v/>
      </c>
      <c r="CL2270" s="32" t="str">
        <f t="shared" si="649"/>
        <v/>
      </c>
      <c r="CM2270" s="32" t="str">
        <f t="shared" si="650"/>
        <v/>
      </c>
      <c r="CN2270" s="32" t="str">
        <f t="shared" si="651"/>
        <v/>
      </c>
    </row>
    <row r="2271" spans="71:92" x14ac:dyDescent="0.3">
      <c r="BS2271" s="32" t="str">
        <f>IF(Kiadasi_kiseroiv!$K$2=BT2271,BV2271,"")</f>
        <v/>
      </c>
      <c r="BT2271" s="34" t="str">
        <f t="shared" si="634"/>
        <v/>
      </c>
      <c r="BU2271" s="32" t="str">
        <f t="shared" si="635"/>
        <v/>
      </c>
      <c r="BV2271" s="32" t="str">
        <f t="shared" si="636"/>
        <v/>
      </c>
      <c r="BW2271" s="32" t="str">
        <f t="shared" si="637"/>
        <v/>
      </c>
      <c r="BX2271" s="32" t="str">
        <f t="shared" si="638"/>
        <v/>
      </c>
      <c r="BY2271" s="32" t="str">
        <f t="shared" si="639"/>
        <v/>
      </c>
      <c r="BZ2271" s="32" t="str">
        <f t="shared" si="640"/>
        <v/>
      </c>
      <c r="CA2271" s="32" t="str">
        <f t="shared" si="641"/>
        <v/>
      </c>
      <c r="CB2271" s="33">
        <f>IF(COUNTIF($CD$7:CD2271,CD2271)=1,CD2271,CD2271+COUNTIF($CD$6:CD2270,CD2271))</f>
        <v>57417</v>
      </c>
      <c r="CC2271" s="34">
        <f t="shared" si="642"/>
        <v>55153</v>
      </c>
      <c r="CD2271" s="32">
        <f t="shared" si="643"/>
        <v>55153</v>
      </c>
      <c r="CE2271" s="32">
        <f t="shared" si="644"/>
        <v>0</v>
      </c>
      <c r="CF2271" s="32">
        <f t="shared" si="645"/>
        <v>0</v>
      </c>
      <c r="CG2271" s="32" t="str">
        <f t="shared" si="646"/>
        <v/>
      </c>
      <c r="CH2271" s="32">
        <v>2266</v>
      </c>
      <c r="CI2271" s="32" t="s">
        <v>6</v>
      </c>
      <c r="CJ2271" s="32" t="str">
        <f t="shared" si="647"/>
        <v/>
      </c>
      <c r="CK2271" s="32" t="str">
        <f t="shared" si="648"/>
        <v/>
      </c>
      <c r="CL2271" s="32" t="str">
        <f t="shared" si="649"/>
        <v/>
      </c>
      <c r="CM2271" s="32" t="str">
        <f t="shared" si="650"/>
        <v/>
      </c>
      <c r="CN2271" s="32" t="str">
        <f t="shared" si="651"/>
        <v/>
      </c>
    </row>
    <row r="2272" spans="71:92" x14ac:dyDescent="0.3">
      <c r="BS2272" s="32" t="str">
        <f>IF(Kiadasi_kiseroiv!$K$2=BT2272,BV2272,"")</f>
        <v/>
      </c>
      <c r="BT2272" s="34" t="str">
        <f t="shared" si="634"/>
        <v/>
      </c>
      <c r="BU2272" s="32" t="str">
        <f t="shared" si="635"/>
        <v/>
      </c>
      <c r="BV2272" s="32" t="str">
        <f t="shared" si="636"/>
        <v/>
      </c>
      <c r="BW2272" s="32" t="str">
        <f t="shared" si="637"/>
        <v/>
      </c>
      <c r="BX2272" s="32" t="str">
        <f t="shared" si="638"/>
        <v/>
      </c>
      <c r="BY2272" s="32" t="str">
        <f t="shared" si="639"/>
        <v/>
      </c>
      <c r="BZ2272" s="32" t="str">
        <f t="shared" si="640"/>
        <v/>
      </c>
      <c r="CA2272" s="32" t="str">
        <f t="shared" si="641"/>
        <v/>
      </c>
      <c r="CB2272" s="33">
        <f>IF(COUNTIF($CD$7:CD2272,CD2272)=1,CD2272,CD2272+COUNTIF($CD$6:CD2271,CD2272))</f>
        <v>57418</v>
      </c>
      <c r="CC2272" s="34">
        <f t="shared" si="642"/>
        <v>55153</v>
      </c>
      <c r="CD2272" s="32">
        <f t="shared" si="643"/>
        <v>55153</v>
      </c>
      <c r="CE2272" s="32">
        <f t="shared" si="644"/>
        <v>0</v>
      </c>
      <c r="CF2272" s="32">
        <f t="shared" si="645"/>
        <v>0</v>
      </c>
      <c r="CG2272" s="32" t="str">
        <f t="shared" si="646"/>
        <v/>
      </c>
      <c r="CH2272" s="32">
        <v>2267</v>
      </c>
      <c r="CI2272" s="32" t="s">
        <v>6</v>
      </c>
      <c r="CJ2272" s="32" t="str">
        <f t="shared" si="647"/>
        <v/>
      </c>
      <c r="CK2272" s="32" t="str">
        <f t="shared" si="648"/>
        <v/>
      </c>
      <c r="CL2272" s="32" t="str">
        <f t="shared" si="649"/>
        <v/>
      </c>
      <c r="CM2272" s="32" t="str">
        <f t="shared" si="650"/>
        <v/>
      </c>
      <c r="CN2272" s="32" t="str">
        <f t="shared" si="651"/>
        <v/>
      </c>
    </row>
    <row r="2273" spans="71:92" x14ac:dyDescent="0.3">
      <c r="BS2273" s="32" t="str">
        <f>IF(Kiadasi_kiseroiv!$K$2=BT2273,BV2273,"")</f>
        <v/>
      </c>
      <c r="BT2273" s="34" t="str">
        <f t="shared" si="634"/>
        <v/>
      </c>
      <c r="BU2273" s="32" t="str">
        <f t="shared" si="635"/>
        <v/>
      </c>
      <c r="BV2273" s="32" t="str">
        <f t="shared" si="636"/>
        <v/>
      </c>
      <c r="BW2273" s="32" t="str">
        <f t="shared" si="637"/>
        <v/>
      </c>
      <c r="BX2273" s="32" t="str">
        <f t="shared" si="638"/>
        <v/>
      </c>
      <c r="BY2273" s="32" t="str">
        <f t="shared" si="639"/>
        <v/>
      </c>
      <c r="BZ2273" s="32" t="str">
        <f t="shared" si="640"/>
        <v/>
      </c>
      <c r="CA2273" s="32" t="str">
        <f t="shared" si="641"/>
        <v/>
      </c>
      <c r="CB2273" s="33">
        <f>IF(COUNTIF($CD$7:CD2273,CD2273)=1,CD2273,CD2273+COUNTIF($CD$6:CD2272,CD2273))</f>
        <v>57419</v>
      </c>
      <c r="CC2273" s="34">
        <f t="shared" si="642"/>
        <v>55153</v>
      </c>
      <c r="CD2273" s="32">
        <f t="shared" si="643"/>
        <v>55153</v>
      </c>
      <c r="CE2273" s="32">
        <f t="shared" si="644"/>
        <v>0</v>
      </c>
      <c r="CF2273" s="32">
        <f t="shared" si="645"/>
        <v>0</v>
      </c>
      <c r="CG2273" s="32" t="str">
        <f t="shared" si="646"/>
        <v/>
      </c>
      <c r="CH2273" s="32">
        <v>2268</v>
      </c>
      <c r="CI2273" s="32" t="s">
        <v>6</v>
      </c>
      <c r="CJ2273" s="32" t="str">
        <f t="shared" si="647"/>
        <v/>
      </c>
      <c r="CK2273" s="32" t="str">
        <f t="shared" si="648"/>
        <v/>
      </c>
      <c r="CL2273" s="32" t="str">
        <f t="shared" si="649"/>
        <v/>
      </c>
      <c r="CM2273" s="32" t="str">
        <f t="shared" si="650"/>
        <v/>
      </c>
      <c r="CN2273" s="32" t="str">
        <f t="shared" si="651"/>
        <v/>
      </c>
    </row>
    <row r="2274" spans="71:92" x14ac:dyDescent="0.3">
      <c r="BS2274" s="32" t="str">
        <f>IF(Kiadasi_kiseroiv!$K$2=BT2274,BV2274,"")</f>
        <v/>
      </c>
      <c r="BT2274" s="34" t="str">
        <f t="shared" si="634"/>
        <v/>
      </c>
      <c r="BU2274" s="32" t="str">
        <f t="shared" si="635"/>
        <v/>
      </c>
      <c r="BV2274" s="32" t="str">
        <f t="shared" si="636"/>
        <v/>
      </c>
      <c r="BW2274" s="32" t="str">
        <f t="shared" si="637"/>
        <v/>
      </c>
      <c r="BX2274" s="32" t="str">
        <f t="shared" si="638"/>
        <v/>
      </c>
      <c r="BY2274" s="32" t="str">
        <f t="shared" si="639"/>
        <v/>
      </c>
      <c r="BZ2274" s="32" t="str">
        <f t="shared" si="640"/>
        <v/>
      </c>
      <c r="CA2274" s="32" t="str">
        <f t="shared" si="641"/>
        <v/>
      </c>
      <c r="CB2274" s="33">
        <f>IF(COUNTIF($CD$7:CD2274,CD2274)=1,CD2274,CD2274+COUNTIF($CD$6:CD2273,CD2274))</f>
        <v>57420</v>
      </c>
      <c r="CC2274" s="34">
        <f t="shared" si="642"/>
        <v>55153</v>
      </c>
      <c r="CD2274" s="32">
        <f t="shared" si="643"/>
        <v>55153</v>
      </c>
      <c r="CE2274" s="32">
        <f t="shared" si="644"/>
        <v>0</v>
      </c>
      <c r="CF2274" s="32">
        <f t="shared" si="645"/>
        <v>0</v>
      </c>
      <c r="CG2274" s="32" t="str">
        <f t="shared" si="646"/>
        <v/>
      </c>
      <c r="CH2274" s="32">
        <v>2269</v>
      </c>
      <c r="CI2274" s="32" t="s">
        <v>6</v>
      </c>
      <c r="CJ2274" s="32" t="str">
        <f t="shared" si="647"/>
        <v/>
      </c>
      <c r="CK2274" s="32" t="str">
        <f t="shared" si="648"/>
        <v/>
      </c>
      <c r="CL2274" s="32" t="str">
        <f t="shared" si="649"/>
        <v/>
      </c>
      <c r="CM2274" s="32" t="str">
        <f t="shared" si="650"/>
        <v/>
      </c>
      <c r="CN2274" s="32" t="str">
        <f t="shared" si="651"/>
        <v/>
      </c>
    </row>
    <row r="2275" spans="71:92" x14ac:dyDescent="0.3">
      <c r="BS2275" s="32" t="str">
        <f>IF(Kiadasi_kiseroiv!$K$2=BT2275,BV2275,"")</f>
        <v/>
      </c>
      <c r="BT2275" s="34" t="str">
        <f t="shared" si="634"/>
        <v/>
      </c>
      <c r="BU2275" s="32" t="str">
        <f t="shared" si="635"/>
        <v/>
      </c>
      <c r="BV2275" s="32" t="str">
        <f t="shared" si="636"/>
        <v/>
      </c>
      <c r="BW2275" s="32" t="str">
        <f t="shared" si="637"/>
        <v/>
      </c>
      <c r="BX2275" s="32" t="str">
        <f t="shared" si="638"/>
        <v/>
      </c>
      <c r="BY2275" s="32" t="str">
        <f t="shared" si="639"/>
        <v/>
      </c>
      <c r="BZ2275" s="32" t="str">
        <f t="shared" si="640"/>
        <v/>
      </c>
      <c r="CA2275" s="32" t="str">
        <f t="shared" si="641"/>
        <v/>
      </c>
      <c r="CB2275" s="33">
        <f>IF(COUNTIF($CD$7:CD2275,CD2275)=1,CD2275,CD2275+COUNTIF($CD$6:CD2274,CD2275))</f>
        <v>57421</v>
      </c>
      <c r="CC2275" s="34">
        <f t="shared" si="642"/>
        <v>55153</v>
      </c>
      <c r="CD2275" s="32">
        <f t="shared" si="643"/>
        <v>55153</v>
      </c>
      <c r="CE2275" s="32">
        <f t="shared" si="644"/>
        <v>0</v>
      </c>
      <c r="CF2275" s="32">
        <f t="shared" si="645"/>
        <v>0</v>
      </c>
      <c r="CG2275" s="32" t="str">
        <f t="shared" si="646"/>
        <v/>
      </c>
      <c r="CH2275" s="32">
        <v>2270</v>
      </c>
      <c r="CI2275" s="32" t="s">
        <v>6</v>
      </c>
      <c r="CJ2275" s="32" t="str">
        <f t="shared" si="647"/>
        <v/>
      </c>
      <c r="CK2275" s="32" t="str">
        <f t="shared" si="648"/>
        <v/>
      </c>
      <c r="CL2275" s="32" t="str">
        <f t="shared" si="649"/>
        <v/>
      </c>
      <c r="CM2275" s="32" t="str">
        <f t="shared" si="650"/>
        <v/>
      </c>
      <c r="CN2275" s="32" t="str">
        <f t="shared" si="651"/>
        <v/>
      </c>
    </row>
    <row r="2276" spans="71:92" x14ac:dyDescent="0.3">
      <c r="BS2276" s="32" t="str">
        <f>IF(Kiadasi_kiseroiv!$K$2=BT2276,BV2276,"")</f>
        <v/>
      </c>
      <c r="BT2276" s="34" t="str">
        <f t="shared" si="634"/>
        <v/>
      </c>
      <c r="BU2276" s="32" t="str">
        <f t="shared" si="635"/>
        <v/>
      </c>
      <c r="BV2276" s="32" t="str">
        <f t="shared" si="636"/>
        <v/>
      </c>
      <c r="BW2276" s="32" t="str">
        <f t="shared" si="637"/>
        <v/>
      </c>
      <c r="BX2276" s="32" t="str">
        <f t="shared" si="638"/>
        <v/>
      </c>
      <c r="BY2276" s="32" t="str">
        <f t="shared" si="639"/>
        <v/>
      </c>
      <c r="BZ2276" s="32" t="str">
        <f t="shared" si="640"/>
        <v/>
      </c>
      <c r="CA2276" s="32" t="str">
        <f t="shared" si="641"/>
        <v/>
      </c>
      <c r="CB2276" s="33">
        <f>IF(COUNTIF($CD$7:CD2276,CD2276)=1,CD2276,CD2276+COUNTIF($CD$6:CD2275,CD2276))</f>
        <v>57422</v>
      </c>
      <c r="CC2276" s="34">
        <f t="shared" si="642"/>
        <v>55153</v>
      </c>
      <c r="CD2276" s="32">
        <f t="shared" si="643"/>
        <v>55153</v>
      </c>
      <c r="CE2276" s="32">
        <f t="shared" si="644"/>
        <v>0</v>
      </c>
      <c r="CF2276" s="32">
        <f t="shared" si="645"/>
        <v>0</v>
      </c>
      <c r="CG2276" s="32" t="str">
        <f t="shared" si="646"/>
        <v/>
      </c>
      <c r="CH2276" s="32">
        <v>2271</v>
      </c>
      <c r="CI2276" s="32" t="s">
        <v>6</v>
      </c>
      <c r="CJ2276" s="32" t="str">
        <f t="shared" si="647"/>
        <v/>
      </c>
      <c r="CK2276" s="32" t="str">
        <f t="shared" si="648"/>
        <v/>
      </c>
      <c r="CL2276" s="32" t="str">
        <f t="shared" si="649"/>
        <v/>
      </c>
      <c r="CM2276" s="32" t="str">
        <f t="shared" si="650"/>
        <v/>
      </c>
      <c r="CN2276" s="32" t="str">
        <f t="shared" si="651"/>
        <v/>
      </c>
    </row>
    <row r="2277" spans="71:92" x14ac:dyDescent="0.3">
      <c r="BS2277" s="32" t="str">
        <f>IF(Kiadasi_kiseroiv!$K$2=BT2277,BV2277,"")</f>
        <v/>
      </c>
      <c r="BT2277" s="34" t="str">
        <f t="shared" si="634"/>
        <v/>
      </c>
      <c r="BU2277" s="32" t="str">
        <f t="shared" si="635"/>
        <v/>
      </c>
      <c r="BV2277" s="32" t="str">
        <f t="shared" si="636"/>
        <v/>
      </c>
      <c r="BW2277" s="32" t="str">
        <f t="shared" si="637"/>
        <v/>
      </c>
      <c r="BX2277" s="32" t="str">
        <f t="shared" si="638"/>
        <v/>
      </c>
      <c r="BY2277" s="32" t="str">
        <f t="shared" si="639"/>
        <v/>
      </c>
      <c r="BZ2277" s="32" t="str">
        <f t="shared" si="640"/>
        <v/>
      </c>
      <c r="CA2277" s="32" t="str">
        <f t="shared" si="641"/>
        <v/>
      </c>
      <c r="CB2277" s="33">
        <f>IF(COUNTIF($CD$7:CD2277,CD2277)=1,CD2277,CD2277+COUNTIF($CD$6:CD2276,CD2277))</f>
        <v>57423</v>
      </c>
      <c r="CC2277" s="34">
        <f t="shared" si="642"/>
        <v>55153</v>
      </c>
      <c r="CD2277" s="32">
        <f t="shared" si="643"/>
        <v>55153</v>
      </c>
      <c r="CE2277" s="32">
        <f t="shared" si="644"/>
        <v>0</v>
      </c>
      <c r="CF2277" s="32">
        <f t="shared" si="645"/>
        <v>0</v>
      </c>
      <c r="CG2277" s="32" t="str">
        <f t="shared" si="646"/>
        <v/>
      </c>
      <c r="CH2277" s="32">
        <v>2272</v>
      </c>
      <c r="CI2277" s="32" t="s">
        <v>6</v>
      </c>
      <c r="CJ2277" s="32" t="str">
        <f t="shared" si="647"/>
        <v/>
      </c>
      <c r="CK2277" s="32" t="str">
        <f t="shared" si="648"/>
        <v/>
      </c>
      <c r="CL2277" s="32" t="str">
        <f t="shared" si="649"/>
        <v/>
      </c>
      <c r="CM2277" s="32" t="str">
        <f t="shared" si="650"/>
        <v/>
      </c>
      <c r="CN2277" s="32" t="str">
        <f t="shared" si="651"/>
        <v/>
      </c>
    </row>
    <row r="2278" spans="71:92" x14ac:dyDescent="0.3">
      <c r="BS2278" s="32" t="str">
        <f>IF(Kiadasi_kiseroiv!$K$2=BT2278,BV2278,"")</f>
        <v/>
      </c>
      <c r="BT2278" s="34" t="str">
        <f t="shared" si="634"/>
        <v/>
      </c>
      <c r="BU2278" s="32" t="str">
        <f t="shared" si="635"/>
        <v/>
      </c>
      <c r="BV2278" s="32" t="str">
        <f t="shared" si="636"/>
        <v/>
      </c>
      <c r="BW2278" s="32" t="str">
        <f t="shared" si="637"/>
        <v/>
      </c>
      <c r="BX2278" s="32" t="str">
        <f t="shared" si="638"/>
        <v/>
      </c>
      <c r="BY2278" s="32" t="str">
        <f t="shared" si="639"/>
        <v/>
      </c>
      <c r="BZ2278" s="32" t="str">
        <f t="shared" si="640"/>
        <v/>
      </c>
      <c r="CA2278" s="32" t="str">
        <f t="shared" si="641"/>
        <v/>
      </c>
      <c r="CB2278" s="33">
        <f>IF(COUNTIF($CD$7:CD2278,CD2278)=1,CD2278,CD2278+COUNTIF($CD$6:CD2277,CD2278))</f>
        <v>57424</v>
      </c>
      <c r="CC2278" s="34">
        <f t="shared" si="642"/>
        <v>55153</v>
      </c>
      <c r="CD2278" s="32">
        <f t="shared" si="643"/>
        <v>55153</v>
      </c>
      <c r="CE2278" s="32">
        <f t="shared" si="644"/>
        <v>0</v>
      </c>
      <c r="CF2278" s="32">
        <f t="shared" si="645"/>
        <v>0</v>
      </c>
      <c r="CG2278" s="32" t="str">
        <f t="shared" si="646"/>
        <v/>
      </c>
      <c r="CH2278" s="32">
        <v>2273</v>
      </c>
      <c r="CI2278" s="32" t="s">
        <v>6</v>
      </c>
      <c r="CJ2278" s="32" t="str">
        <f t="shared" si="647"/>
        <v/>
      </c>
      <c r="CK2278" s="32" t="str">
        <f t="shared" si="648"/>
        <v/>
      </c>
      <c r="CL2278" s="32" t="str">
        <f t="shared" si="649"/>
        <v/>
      </c>
      <c r="CM2278" s="32" t="str">
        <f t="shared" si="650"/>
        <v/>
      </c>
      <c r="CN2278" s="32" t="str">
        <f t="shared" si="651"/>
        <v/>
      </c>
    </row>
    <row r="2279" spans="71:92" x14ac:dyDescent="0.3">
      <c r="BS2279" s="32" t="str">
        <f>IF(Kiadasi_kiseroiv!$K$2=BT2279,BV2279,"")</f>
        <v/>
      </c>
      <c r="BT2279" s="34" t="str">
        <f t="shared" si="634"/>
        <v/>
      </c>
      <c r="BU2279" s="32" t="str">
        <f t="shared" si="635"/>
        <v/>
      </c>
      <c r="BV2279" s="32" t="str">
        <f t="shared" si="636"/>
        <v/>
      </c>
      <c r="BW2279" s="32" t="str">
        <f t="shared" si="637"/>
        <v/>
      </c>
      <c r="BX2279" s="32" t="str">
        <f t="shared" si="638"/>
        <v/>
      </c>
      <c r="BY2279" s="32" t="str">
        <f t="shared" si="639"/>
        <v/>
      </c>
      <c r="BZ2279" s="32" t="str">
        <f t="shared" si="640"/>
        <v/>
      </c>
      <c r="CA2279" s="32" t="str">
        <f t="shared" si="641"/>
        <v/>
      </c>
      <c r="CB2279" s="33">
        <f>IF(COUNTIF($CD$7:CD2279,CD2279)=1,CD2279,CD2279+COUNTIF($CD$6:CD2278,CD2279))</f>
        <v>57425</v>
      </c>
      <c r="CC2279" s="34">
        <f t="shared" si="642"/>
        <v>55153</v>
      </c>
      <c r="CD2279" s="32">
        <f t="shared" si="643"/>
        <v>55153</v>
      </c>
      <c r="CE2279" s="32">
        <f t="shared" si="644"/>
        <v>0</v>
      </c>
      <c r="CF2279" s="32">
        <f t="shared" si="645"/>
        <v>0</v>
      </c>
      <c r="CG2279" s="32" t="str">
        <f t="shared" si="646"/>
        <v/>
      </c>
      <c r="CH2279" s="32">
        <v>2274</v>
      </c>
      <c r="CI2279" s="32" t="s">
        <v>6</v>
      </c>
      <c r="CJ2279" s="32" t="str">
        <f t="shared" si="647"/>
        <v/>
      </c>
      <c r="CK2279" s="32" t="str">
        <f t="shared" si="648"/>
        <v/>
      </c>
      <c r="CL2279" s="32" t="str">
        <f t="shared" si="649"/>
        <v/>
      </c>
      <c r="CM2279" s="32" t="str">
        <f t="shared" si="650"/>
        <v/>
      </c>
      <c r="CN2279" s="32" t="str">
        <f t="shared" si="651"/>
        <v/>
      </c>
    </row>
    <row r="2280" spans="71:92" x14ac:dyDescent="0.3">
      <c r="BS2280" s="32" t="str">
        <f>IF(Kiadasi_kiseroiv!$K$2=BT2280,BV2280,"")</f>
        <v/>
      </c>
      <c r="BT2280" s="34" t="str">
        <f t="shared" si="634"/>
        <v/>
      </c>
      <c r="BU2280" s="32" t="str">
        <f t="shared" si="635"/>
        <v/>
      </c>
      <c r="BV2280" s="32" t="str">
        <f t="shared" si="636"/>
        <v/>
      </c>
      <c r="BW2280" s="32" t="str">
        <f t="shared" si="637"/>
        <v/>
      </c>
      <c r="BX2280" s="32" t="str">
        <f t="shared" si="638"/>
        <v/>
      </c>
      <c r="BY2280" s="32" t="str">
        <f t="shared" si="639"/>
        <v/>
      </c>
      <c r="BZ2280" s="32" t="str">
        <f t="shared" si="640"/>
        <v/>
      </c>
      <c r="CA2280" s="32" t="str">
        <f t="shared" si="641"/>
        <v/>
      </c>
      <c r="CB2280" s="33">
        <f>IF(COUNTIF($CD$7:CD2280,CD2280)=1,CD2280,CD2280+COUNTIF($CD$6:CD2279,CD2280))</f>
        <v>57426</v>
      </c>
      <c r="CC2280" s="34">
        <f t="shared" si="642"/>
        <v>55153</v>
      </c>
      <c r="CD2280" s="32">
        <f t="shared" si="643"/>
        <v>55153</v>
      </c>
      <c r="CE2280" s="32">
        <f t="shared" si="644"/>
        <v>0</v>
      </c>
      <c r="CF2280" s="32">
        <f t="shared" si="645"/>
        <v>0</v>
      </c>
      <c r="CG2280" s="32" t="str">
        <f t="shared" si="646"/>
        <v/>
      </c>
      <c r="CH2280" s="32">
        <v>2275</v>
      </c>
      <c r="CI2280" s="32" t="s">
        <v>6</v>
      </c>
      <c r="CJ2280" s="32" t="str">
        <f t="shared" si="647"/>
        <v/>
      </c>
      <c r="CK2280" s="32" t="str">
        <f t="shared" si="648"/>
        <v/>
      </c>
      <c r="CL2280" s="32" t="str">
        <f t="shared" si="649"/>
        <v/>
      </c>
      <c r="CM2280" s="32" t="str">
        <f t="shared" si="650"/>
        <v/>
      </c>
      <c r="CN2280" s="32" t="str">
        <f t="shared" si="651"/>
        <v/>
      </c>
    </row>
    <row r="2281" spans="71:92" x14ac:dyDescent="0.3">
      <c r="BS2281" s="32" t="str">
        <f>IF(Kiadasi_kiseroiv!$K$2=BT2281,BV2281,"")</f>
        <v/>
      </c>
      <c r="BT2281" s="34" t="str">
        <f t="shared" ref="BT2281:BT2344" si="652">IF(AND($BT$4=CI2281,BU2281&lt;&gt;""),CC2281,"")</f>
        <v/>
      </c>
      <c r="BU2281" s="32" t="str">
        <f t="shared" ref="BU2281:BU2344" si="653">IF(AND($BU$1=CI2281,ISERROR(VLOOKUP(CG2281,Kisiv,2,FALSE))=FALSE),CB2281,"")</f>
        <v/>
      </c>
      <c r="BV2281" s="32" t="str">
        <f t="shared" ref="BV2281:BV2344" si="654">IF(BU2281&lt;&gt;"",RANK(BU2281,$BU$7:$BU$33000,1),"")</f>
        <v/>
      </c>
      <c r="BW2281" s="32" t="str">
        <f t="shared" ref="BW2281:BW2344" si="655">IF(CC2281&lt;min,$BW$2,IF(CC2281&lt;=max,CG2281,""))</f>
        <v/>
      </c>
      <c r="BX2281" s="32" t="str">
        <f t="shared" ref="BX2281:BX2344" si="656">IF(AND(OR($BX$1=0,$BX$1=CG2281),OR($BX$2=0,IF(ISERROR(SEARCH($BX$2,CJ2281&amp;CK2281&amp;CL2281,1)),FALSE,TRUE))),CB2281,"")</f>
        <v/>
      </c>
      <c r="BY2281" s="32" t="str">
        <f t="shared" ref="BY2281:BY2344" si="657">IF(AND(BX2281&lt;&gt;"",CC2281&lt;&gt;$CD$2),RANK(BX2281,$BX$7:$BX$33000,1),"")</f>
        <v/>
      </c>
      <c r="BZ2281" s="32" t="str">
        <f t="shared" ref="BZ2281:BZ2344" si="658">IF(AND(CC2281&lt;$BZ$2,CI2281=$BZ$4),$BZ$5,IF(AND(CC2281&lt;=$BZ$3,CI2281=$BZ$4),CB2281,""))</f>
        <v/>
      </c>
      <c r="CA2281" s="32" t="str">
        <f t="shared" ref="CA2281:CA2344" si="659">IF(AND(BZ2281&lt;&gt;"",BZ2281&lt;&gt;$BZ$5),RANK(BZ2281,$BZ$7:$BZ$33000,1),"")</f>
        <v/>
      </c>
      <c r="CB2281" s="33">
        <f>IF(COUNTIF($CD$7:CD2281,CD2281)=1,CD2281,CD2281+COUNTIF($CD$6:CD2280,CD2281))</f>
        <v>57427</v>
      </c>
      <c r="CC2281" s="34">
        <f t="shared" ref="CC2281:CC2344" si="660">IF(INDEX(Kassza,CH2281,1)&lt;&gt;1,INDEX(Kassza,CH2281,1),$CD$2)</f>
        <v>55153</v>
      </c>
      <c r="CD2281" s="32">
        <f t="shared" ref="CD2281:CD2344" si="661">IF(CC2281&lt;&gt;$CD$2,RANK(CC2281,$CC$7:$CC$33000,1),$CD$2)</f>
        <v>55153</v>
      </c>
      <c r="CE2281" s="32">
        <f t="shared" ref="CE2281:CE2344" si="662">INDEX(Kassza,CH2281,6)</f>
        <v>0</v>
      </c>
      <c r="CF2281" s="32">
        <f t="shared" ref="CF2281:CF2344" si="663">INDEX(Kassza,CH2281,8)</f>
        <v>0</v>
      </c>
      <c r="CG2281" s="32" t="str">
        <f t="shared" ref="CG2281:CG2344" si="664">INDEX(Kassza,CH2281,7)&amp;INDEX(Kassza,CH2281,9)</f>
        <v/>
      </c>
      <c r="CH2281" s="32">
        <v>2276</v>
      </c>
      <c r="CI2281" s="32" t="s">
        <v>6</v>
      </c>
      <c r="CJ2281" s="32" t="str">
        <f t="shared" ref="CJ2281:CJ2344" si="665">IF(INDEX(Kassza,CH2281,5)&lt;&gt;0,INDEX(Kassza,CH2281,5),"")</f>
        <v/>
      </c>
      <c r="CK2281" s="32" t="str">
        <f t="shared" ref="CK2281:CK2344" si="666">IF(INDEX(Kassza,CH2281,10)&lt;&gt;0,INDEX(Kassza,CH2281,10),"")</f>
        <v/>
      </c>
      <c r="CL2281" s="32" t="str">
        <f t="shared" ref="CL2281:CL2344" si="667">IF(INDEX(Kassza,CH2281,11)&lt;&gt;0,INDEX(Kassza,CH2281,11),"")</f>
        <v/>
      </c>
      <c r="CM2281" s="32" t="str">
        <f t="shared" ref="CM2281:CM2344" si="668">IF(INDEX(Kassza,CH2281,4)&lt;&gt;0,INDEX(Kassza,CH2281,4),"")</f>
        <v/>
      </c>
      <c r="CN2281" s="32" t="str">
        <f t="shared" ref="CN2281:CN2344" si="669">IF(INDEX(Kassza,CH2281,3)&lt;&gt;0,INDEX(Kassza,CH2281,3),"")</f>
        <v/>
      </c>
    </row>
    <row r="2282" spans="71:92" x14ac:dyDescent="0.3">
      <c r="BS2282" s="32" t="str">
        <f>IF(Kiadasi_kiseroiv!$K$2=BT2282,BV2282,"")</f>
        <v/>
      </c>
      <c r="BT2282" s="34" t="str">
        <f t="shared" si="652"/>
        <v/>
      </c>
      <c r="BU2282" s="32" t="str">
        <f t="shared" si="653"/>
        <v/>
      </c>
      <c r="BV2282" s="32" t="str">
        <f t="shared" si="654"/>
        <v/>
      </c>
      <c r="BW2282" s="32" t="str">
        <f t="shared" si="655"/>
        <v/>
      </c>
      <c r="BX2282" s="32" t="str">
        <f t="shared" si="656"/>
        <v/>
      </c>
      <c r="BY2282" s="32" t="str">
        <f t="shared" si="657"/>
        <v/>
      </c>
      <c r="BZ2282" s="32" t="str">
        <f t="shared" si="658"/>
        <v/>
      </c>
      <c r="CA2282" s="32" t="str">
        <f t="shared" si="659"/>
        <v/>
      </c>
      <c r="CB2282" s="33">
        <f>IF(COUNTIF($CD$7:CD2282,CD2282)=1,CD2282,CD2282+COUNTIF($CD$6:CD2281,CD2282))</f>
        <v>57428</v>
      </c>
      <c r="CC2282" s="34">
        <f t="shared" si="660"/>
        <v>55153</v>
      </c>
      <c r="CD2282" s="32">
        <f t="shared" si="661"/>
        <v>55153</v>
      </c>
      <c r="CE2282" s="32">
        <f t="shared" si="662"/>
        <v>0</v>
      </c>
      <c r="CF2282" s="32">
        <f t="shared" si="663"/>
        <v>0</v>
      </c>
      <c r="CG2282" s="32" t="str">
        <f t="shared" si="664"/>
        <v/>
      </c>
      <c r="CH2282" s="32">
        <v>2277</v>
      </c>
      <c r="CI2282" s="32" t="s">
        <v>6</v>
      </c>
      <c r="CJ2282" s="32" t="str">
        <f t="shared" si="665"/>
        <v/>
      </c>
      <c r="CK2282" s="32" t="str">
        <f t="shared" si="666"/>
        <v/>
      </c>
      <c r="CL2282" s="32" t="str">
        <f t="shared" si="667"/>
        <v/>
      </c>
      <c r="CM2282" s="32" t="str">
        <f t="shared" si="668"/>
        <v/>
      </c>
      <c r="CN2282" s="32" t="str">
        <f t="shared" si="669"/>
        <v/>
      </c>
    </row>
    <row r="2283" spans="71:92" x14ac:dyDescent="0.3">
      <c r="BS2283" s="32" t="str">
        <f>IF(Kiadasi_kiseroiv!$K$2=BT2283,BV2283,"")</f>
        <v/>
      </c>
      <c r="BT2283" s="34" t="str">
        <f t="shared" si="652"/>
        <v/>
      </c>
      <c r="BU2283" s="32" t="str">
        <f t="shared" si="653"/>
        <v/>
      </c>
      <c r="BV2283" s="32" t="str">
        <f t="shared" si="654"/>
        <v/>
      </c>
      <c r="BW2283" s="32" t="str">
        <f t="shared" si="655"/>
        <v/>
      </c>
      <c r="BX2283" s="32" t="str">
        <f t="shared" si="656"/>
        <v/>
      </c>
      <c r="BY2283" s="32" t="str">
        <f t="shared" si="657"/>
        <v/>
      </c>
      <c r="BZ2283" s="32" t="str">
        <f t="shared" si="658"/>
        <v/>
      </c>
      <c r="CA2283" s="32" t="str">
        <f t="shared" si="659"/>
        <v/>
      </c>
      <c r="CB2283" s="33">
        <f>IF(COUNTIF($CD$7:CD2283,CD2283)=1,CD2283,CD2283+COUNTIF($CD$6:CD2282,CD2283))</f>
        <v>57429</v>
      </c>
      <c r="CC2283" s="34">
        <f t="shared" si="660"/>
        <v>55153</v>
      </c>
      <c r="CD2283" s="32">
        <f t="shared" si="661"/>
        <v>55153</v>
      </c>
      <c r="CE2283" s="32">
        <f t="shared" si="662"/>
        <v>0</v>
      </c>
      <c r="CF2283" s="32">
        <f t="shared" si="663"/>
        <v>0</v>
      </c>
      <c r="CG2283" s="32" t="str">
        <f t="shared" si="664"/>
        <v/>
      </c>
      <c r="CH2283" s="32">
        <v>2278</v>
      </c>
      <c r="CI2283" s="32" t="s">
        <v>6</v>
      </c>
      <c r="CJ2283" s="32" t="str">
        <f t="shared" si="665"/>
        <v/>
      </c>
      <c r="CK2283" s="32" t="str">
        <f t="shared" si="666"/>
        <v/>
      </c>
      <c r="CL2283" s="32" t="str">
        <f t="shared" si="667"/>
        <v/>
      </c>
      <c r="CM2283" s="32" t="str">
        <f t="shared" si="668"/>
        <v/>
      </c>
      <c r="CN2283" s="32" t="str">
        <f t="shared" si="669"/>
        <v/>
      </c>
    </row>
    <row r="2284" spans="71:92" x14ac:dyDescent="0.3">
      <c r="BS2284" s="32" t="str">
        <f>IF(Kiadasi_kiseroiv!$K$2=BT2284,BV2284,"")</f>
        <v/>
      </c>
      <c r="BT2284" s="34" t="str">
        <f t="shared" si="652"/>
        <v/>
      </c>
      <c r="BU2284" s="32" t="str">
        <f t="shared" si="653"/>
        <v/>
      </c>
      <c r="BV2284" s="32" t="str">
        <f t="shared" si="654"/>
        <v/>
      </c>
      <c r="BW2284" s="32" t="str">
        <f t="shared" si="655"/>
        <v/>
      </c>
      <c r="BX2284" s="32" t="str">
        <f t="shared" si="656"/>
        <v/>
      </c>
      <c r="BY2284" s="32" t="str">
        <f t="shared" si="657"/>
        <v/>
      </c>
      <c r="BZ2284" s="32" t="str">
        <f t="shared" si="658"/>
        <v/>
      </c>
      <c r="CA2284" s="32" t="str">
        <f t="shared" si="659"/>
        <v/>
      </c>
      <c r="CB2284" s="33">
        <f>IF(COUNTIF($CD$7:CD2284,CD2284)=1,CD2284,CD2284+COUNTIF($CD$6:CD2283,CD2284))</f>
        <v>57430</v>
      </c>
      <c r="CC2284" s="34">
        <f t="shared" si="660"/>
        <v>55153</v>
      </c>
      <c r="CD2284" s="32">
        <f t="shared" si="661"/>
        <v>55153</v>
      </c>
      <c r="CE2284" s="32">
        <f t="shared" si="662"/>
        <v>0</v>
      </c>
      <c r="CF2284" s="32">
        <f t="shared" si="663"/>
        <v>0</v>
      </c>
      <c r="CG2284" s="32" t="str">
        <f t="shared" si="664"/>
        <v/>
      </c>
      <c r="CH2284" s="32">
        <v>2279</v>
      </c>
      <c r="CI2284" s="32" t="s">
        <v>6</v>
      </c>
      <c r="CJ2284" s="32" t="str">
        <f t="shared" si="665"/>
        <v/>
      </c>
      <c r="CK2284" s="32" t="str">
        <f t="shared" si="666"/>
        <v/>
      </c>
      <c r="CL2284" s="32" t="str">
        <f t="shared" si="667"/>
        <v/>
      </c>
      <c r="CM2284" s="32" t="str">
        <f t="shared" si="668"/>
        <v/>
      </c>
      <c r="CN2284" s="32" t="str">
        <f t="shared" si="669"/>
        <v/>
      </c>
    </row>
    <row r="2285" spans="71:92" x14ac:dyDescent="0.3">
      <c r="BS2285" s="32" t="str">
        <f>IF(Kiadasi_kiseroiv!$K$2=BT2285,BV2285,"")</f>
        <v/>
      </c>
      <c r="BT2285" s="34" t="str">
        <f t="shared" si="652"/>
        <v/>
      </c>
      <c r="BU2285" s="32" t="str">
        <f t="shared" si="653"/>
        <v/>
      </c>
      <c r="BV2285" s="32" t="str">
        <f t="shared" si="654"/>
        <v/>
      </c>
      <c r="BW2285" s="32" t="str">
        <f t="shared" si="655"/>
        <v/>
      </c>
      <c r="BX2285" s="32" t="str">
        <f t="shared" si="656"/>
        <v/>
      </c>
      <c r="BY2285" s="32" t="str">
        <f t="shared" si="657"/>
        <v/>
      </c>
      <c r="BZ2285" s="32" t="str">
        <f t="shared" si="658"/>
        <v/>
      </c>
      <c r="CA2285" s="32" t="str">
        <f t="shared" si="659"/>
        <v/>
      </c>
      <c r="CB2285" s="33">
        <f>IF(COUNTIF($CD$7:CD2285,CD2285)=1,CD2285,CD2285+COUNTIF($CD$6:CD2284,CD2285))</f>
        <v>57431</v>
      </c>
      <c r="CC2285" s="34">
        <f t="shared" si="660"/>
        <v>55153</v>
      </c>
      <c r="CD2285" s="32">
        <f t="shared" si="661"/>
        <v>55153</v>
      </c>
      <c r="CE2285" s="32">
        <f t="shared" si="662"/>
        <v>0</v>
      </c>
      <c r="CF2285" s="32">
        <f t="shared" si="663"/>
        <v>0</v>
      </c>
      <c r="CG2285" s="32" t="str">
        <f t="shared" si="664"/>
        <v/>
      </c>
      <c r="CH2285" s="32">
        <v>2280</v>
      </c>
      <c r="CI2285" s="32" t="s">
        <v>6</v>
      </c>
      <c r="CJ2285" s="32" t="str">
        <f t="shared" si="665"/>
        <v/>
      </c>
      <c r="CK2285" s="32" t="str">
        <f t="shared" si="666"/>
        <v/>
      </c>
      <c r="CL2285" s="32" t="str">
        <f t="shared" si="667"/>
        <v/>
      </c>
      <c r="CM2285" s="32" t="str">
        <f t="shared" si="668"/>
        <v/>
      </c>
      <c r="CN2285" s="32" t="str">
        <f t="shared" si="669"/>
        <v/>
      </c>
    </row>
    <row r="2286" spans="71:92" x14ac:dyDescent="0.3">
      <c r="BS2286" s="32" t="str">
        <f>IF(Kiadasi_kiseroiv!$K$2=BT2286,BV2286,"")</f>
        <v/>
      </c>
      <c r="BT2286" s="34" t="str">
        <f t="shared" si="652"/>
        <v/>
      </c>
      <c r="BU2286" s="32" t="str">
        <f t="shared" si="653"/>
        <v/>
      </c>
      <c r="BV2286" s="32" t="str">
        <f t="shared" si="654"/>
        <v/>
      </c>
      <c r="BW2286" s="32" t="str">
        <f t="shared" si="655"/>
        <v/>
      </c>
      <c r="BX2286" s="32" t="str">
        <f t="shared" si="656"/>
        <v/>
      </c>
      <c r="BY2286" s="32" t="str">
        <f t="shared" si="657"/>
        <v/>
      </c>
      <c r="BZ2286" s="32" t="str">
        <f t="shared" si="658"/>
        <v/>
      </c>
      <c r="CA2286" s="32" t="str">
        <f t="shared" si="659"/>
        <v/>
      </c>
      <c r="CB2286" s="33">
        <f>IF(COUNTIF($CD$7:CD2286,CD2286)=1,CD2286,CD2286+COUNTIF($CD$6:CD2285,CD2286))</f>
        <v>57432</v>
      </c>
      <c r="CC2286" s="34">
        <f t="shared" si="660"/>
        <v>55153</v>
      </c>
      <c r="CD2286" s="32">
        <f t="shared" si="661"/>
        <v>55153</v>
      </c>
      <c r="CE2286" s="32">
        <f t="shared" si="662"/>
        <v>0</v>
      </c>
      <c r="CF2286" s="32">
        <f t="shared" si="663"/>
        <v>0</v>
      </c>
      <c r="CG2286" s="32" t="str">
        <f t="shared" si="664"/>
        <v/>
      </c>
      <c r="CH2286" s="32">
        <v>2281</v>
      </c>
      <c r="CI2286" s="32" t="s">
        <v>6</v>
      </c>
      <c r="CJ2286" s="32" t="str">
        <f t="shared" si="665"/>
        <v/>
      </c>
      <c r="CK2286" s="32" t="str">
        <f t="shared" si="666"/>
        <v/>
      </c>
      <c r="CL2286" s="32" t="str">
        <f t="shared" si="667"/>
        <v/>
      </c>
      <c r="CM2286" s="32" t="str">
        <f t="shared" si="668"/>
        <v/>
      </c>
      <c r="CN2286" s="32" t="str">
        <f t="shared" si="669"/>
        <v/>
      </c>
    </row>
    <row r="2287" spans="71:92" x14ac:dyDescent="0.3">
      <c r="BS2287" s="32" t="str">
        <f>IF(Kiadasi_kiseroiv!$K$2=BT2287,BV2287,"")</f>
        <v/>
      </c>
      <c r="BT2287" s="34" t="str">
        <f t="shared" si="652"/>
        <v/>
      </c>
      <c r="BU2287" s="32" t="str">
        <f t="shared" si="653"/>
        <v/>
      </c>
      <c r="BV2287" s="32" t="str">
        <f t="shared" si="654"/>
        <v/>
      </c>
      <c r="BW2287" s="32" t="str">
        <f t="shared" si="655"/>
        <v/>
      </c>
      <c r="BX2287" s="32" t="str">
        <f t="shared" si="656"/>
        <v/>
      </c>
      <c r="BY2287" s="32" t="str">
        <f t="shared" si="657"/>
        <v/>
      </c>
      <c r="BZ2287" s="32" t="str">
        <f t="shared" si="658"/>
        <v/>
      </c>
      <c r="CA2287" s="32" t="str">
        <f t="shared" si="659"/>
        <v/>
      </c>
      <c r="CB2287" s="33">
        <f>IF(COUNTIF($CD$7:CD2287,CD2287)=1,CD2287,CD2287+COUNTIF($CD$6:CD2286,CD2287))</f>
        <v>57433</v>
      </c>
      <c r="CC2287" s="34">
        <f t="shared" si="660"/>
        <v>55153</v>
      </c>
      <c r="CD2287" s="32">
        <f t="shared" si="661"/>
        <v>55153</v>
      </c>
      <c r="CE2287" s="32">
        <f t="shared" si="662"/>
        <v>0</v>
      </c>
      <c r="CF2287" s="32">
        <f t="shared" si="663"/>
        <v>0</v>
      </c>
      <c r="CG2287" s="32" t="str">
        <f t="shared" si="664"/>
        <v/>
      </c>
      <c r="CH2287" s="32">
        <v>2282</v>
      </c>
      <c r="CI2287" s="32" t="s">
        <v>6</v>
      </c>
      <c r="CJ2287" s="32" t="str">
        <f t="shared" si="665"/>
        <v/>
      </c>
      <c r="CK2287" s="32" t="str">
        <f t="shared" si="666"/>
        <v/>
      </c>
      <c r="CL2287" s="32" t="str">
        <f t="shared" si="667"/>
        <v/>
      </c>
      <c r="CM2287" s="32" t="str">
        <f t="shared" si="668"/>
        <v/>
      </c>
      <c r="CN2287" s="32" t="str">
        <f t="shared" si="669"/>
        <v/>
      </c>
    </row>
    <row r="2288" spans="71:92" x14ac:dyDescent="0.3">
      <c r="BS2288" s="32" t="str">
        <f>IF(Kiadasi_kiseroiv!$K$2=BT2288,BV2288,"")</f>
        <v/>
      </c>
      <c r="BT2288" s="34" t="str">
        <f t="shared" si="652"/>
        <v/>
      </c>
      <c r="BU2288" s="32" t="str">
        <f t="shared" si="653"/>
        <v/>
      </c>
      <c r="BV2288" s="32" t="str">
        <f t="shared" si="654"/>
        <v/>
      </c>
      <c r="BW2288" s="32" t="str">
        <f t="shared" si="655"/>
        <v/>
      </c>
      <c r="BX2288" s="32" t="str">
        <f t="shared" si="656"/>
        <v/>
      </c>
      <c r="BY2288" s="32" t="str">
        <f t="shared" si="657"/>
        <v/>
      </c>
      <c r="BZ2288" s="32" t="str">
        <f t="shared" si="658"/>
        <v/>
      </c>
      <c r="CA2288" s="32" t="str">
        <f t="shared" si="659"/>
        <v/>
      </c>
      <c r="CB2288" s="33">
        <f>IF(COUNTIF($CD$7:CD2288,CD2288)=1,CD2288,CD2288+COUNTIF($CD$6:CD2287,CD2288))</f>
        <v>57434</v>
      </c>
      <c r="CC2288" s="34">
        <f t="shared" si="660"/>
        <v>55153</v>
      </c>
      <c r="CD2288" s="32">
        <f t="shared" si="661"/>
        <v>55153</v>
      </c>
      <c r="CE2288" s="32">
        <f t="shared" si="662"/>
        <v>0</v>
      </c>
      <c r="CF2288" s="32">
        <f t="shared" si="663"/>
        <v>0</v>
      </c>
      <c r="CG2288" s="32" t="str">
        <f t="shared" si="664"/>
        <v/>
      </c>
      <c r="CH2288" s="32">
        <v>2283</v>
      </c>
      <c r="CI2288" s="32" t="s">
        <v>6</v>
      </c>
      <c r="CJ2288" s="32" t="str">
        <f t="shared" si="665"/>
        <v/>
      </c>
      <c r="CK2288" s="32" t="str">
        <f t="shared" si="666"/>
        <v/>
      </c>
      <c r="CL2288" s="32" t="str">
        <f t="shared" si="667"/>
        <v/>
      </c>
      <c r="CM2288" s="32" t="str">
        <f t="shared" si="668"/>
        <v/>
      </c>
      <c r="CN2288" s="32" t="str">
        <f t="shared" si="669"/>
        <v/>
      </c>
    </row>
    <row r="2289" spans="71:92" x14ac:dyDescent="0.3">
      <c r="BS2289" s="32" t="str">
        <f>IF(Kiadasi_kiseroiv!$K$2=BT2289,BV2289,"")</f>
        <v/>
      </c>
      <c r="BT2289" s="34" t="str">
        <f t="shared" si="652"/>
        <v/>
      </c>
      <c r="BU2289" s="32" t="str">
        <f t="shared" si="653"/>
        <v/>
      </c>
      <c r="BV2289" s="32" t="str">
        <f t="shared" si="654"/>
        <v/>
      </c>
      <c r="BW2289" s="32" t="str">
        <f t="shared" si="655"/>
        <v/>
      </c>
      <c r="BX2289" s="32" t="str">
        <f t="shared" si="656"/>
        <v/>
      </c>
      <c r="BY2289" s="32" t="str">
        <f t="shared" si="657"/>
        <v/>
      </c>
      <c r="BZ2289" s="32" t="str">
        <f t="shared" si="658"/>
        <v/>
      </c>
      <c r="CA2289" s="32" t="str">
        <f t="shared" si="659"/>
        <v/>
      </c>
      <c r="CB2289" s="33">
        <f>IF(COUNTIF($CD$7:CD2289,CD2289)=1,CD2289,CD2289+COUNTIF($CD$6:CD2288,CD2289))</f>
        <v>57435</v>
      </c>
      <c r="CC2289" s="34">
        <f t="shared" si="660"/>
        <v>55153</v>
      </c>
      <c r="CD2289" s="32">
        <f t="shared" si="661"/>
        <v>55153</v>
      </c>
      <c r="CE2289" s="32">
        <f t="shared" si="662"/>
        <v>0</v>
      </c>
      <c r="CF2289" s="32">
        <f t="shared" si="663"/>
        <v>0</v>
      </c>
      <c r="CG2289" s="32" t="str">
        <f t="shared" si="664"/>
        <v/>
      </c>
      <c r="CH2289" s="32">
        <v>2284</v>
      </c>
      <c r="CI2289" s="32" t="s">
        <v>6</v>
      </c>
      <c r="CJ2289" s="32" t="str">
        <f t="shared" si="665"/>
        <v/>
      </c>
      <c r="CK2289" s="32" t="str">
        <f t="shared" si="666"/>
        <v/>
      </c>
      <c r="CL2289" s="32" t="str">
        <f t="shared" si="667"/>
        <v/>
      </c>
      <c r="CM2289" s="32" t="str">
        <f t="shared" si="668"/>
        <v/>
      </c>
      <c r="CN2289" s="32" t="str">
        <f t="shared" si="669"/>
        <v/>
      </c>
    </row>
    <row r="2290" spans="71:92" x14ac:dyDescent="0.3">
      <c r="BS2290" s="32" t="str">
        <f>IF(Kiadasi_kiseroiv!$K$2=BT2290,BV2290,"")</f>
        <v/>
      </c>
      <c r="BT2290" s="34" t="str">
        <f t="shared" si="652"/>
        <v/>
      </c>
      <c r="BU2290" s="32" t="str">
        <f t="shared" si="653"/>
        <v/>
      </c>
      <c r="BV2290" s="32" t="str">
        <f t="shared" si="654"/>
        <v/>
      </c>
      <c r="BW2290" s="32" t="str">
        <f t="shared" si="655"/>
        <v/>
      </c>
      <c r="BX2290" s="32" t="str">
        <f t="shared" si="656"/>
        <v/>
      </c>
      <c r="BY2290" s="32" t="str">
        <f t="shared" si="657"/>
        <v/>
      </c>
      <c r="BZ2290" s="32" t="str">
        <f t="shared" si="658"/>
        <v/>
      </c>
      <c r="CA2290" s="32" t="str">
        <f t="shared" si="659"/>
        <v/>
      </c>
      <c r="CB2290" s="33">
        <f>IF(COUNTIF($CD$7:CD2290,CD2290)=1,CD2290,CD2290+COUNTIF($CD$6:CD2289,CD2290))</f>
        <v>57436</v>
      </c>
      <c r="CC2290" s="34">
        <f t="shared" si="660"/>
        <v>55153</v>
      </c>
      <c r="CD2290" s="32">
        <f t="shared" si="661"/>
        <v>55153</v>
      </c>
      <c r="CE2290" s="32">
        <f t="shared" si="662"/>
        <v>0</v>
      </c>
      <c r="CF2290" s="32">
        <f t="shared" si="663"/>
        <v>0</v>
      </c>
      <c r="CG2290" s="32" t="str">
        <f t="shared" si="664"/>
        <v/>
      </c>
      <c r="CH2290" s="32">
        <v>2285</v>
      </c>
      <c r="CI2290" s="32" t="s">
        <v>6</v>
      </c>
      <c r="CJ2290" s="32" t="str">
        <f t="shared" si="665"/>
        <v/>
      </c>
      <c r="CK2290" s="32" t="str">
        <f t="shared" si="666"/>
        <v/>
      </c>
      <c r="CL2290" s="32" t="str">
        <f t="shared" si="667"/>
        <v/>
      </c>
      <c r="CM2290" s="32" t="str">
        <f t="shared" si="668"/>
        <v/>
      </c>
      <c r="CN2290" s="32" t="str">
        <f t="shared" si="669"/>
        <v/>
      </c>
    </row>
    <row r="2291" spans="71:92" x14ac:dyDescent="0.3">
      <c r="BS2291" s="32" t="str">
        <f>IF(Kiadasi_kiseroiv!$K$2=BT2291,BV2291,"")</f>
        <v/>
      </c>
      <c r="BT2291" s="34" t="str">
        <f t="shared" si="652"/>
        <v/>
      </c>
      <c r="BU2291" s="32" t="str">
        <f t="shared" si="653"/>
        <v/>
      </c>
      <c r="BV2291" s="32" t="str">
        <f t="shared" si="654"/>
        <v/>
      </c>
      <c r="BW2291" s="32" t="str">
        <f t="shared" si="655"/>
        <v/>
      </c>
      <c r="BX2291" s="32" t="str">
        <f t="shared" si="656"/>
        <v/>
      </c>
      <c r="BY2291" s="32" t="str">
        <f t="shared" si="657"/>
        <v/>
      </c>
      <c r="BZ2291" s="32" t="str">
        <f t="shared" si="658"/>
        <v/>
      </c>
      <c r="CA2291" s="32" t="str">
        <f t="shared" si="659"/>
        <v/>
      </c>
      <c r="CB2291" s="33">
        <f>IF(COUNTIF($CD$7:CD2291,CD2291)=1,CD2291,CD2291+COUNTIF($CD$6:CD2290,CD2291))</f>
        <v>57437</v>
      </c>
      <c r="CC2291" s="34">
        <f t="shared" si="660"/>
        <v>55153</v>
      </c>
      <c r="CD2291" s="32">
        <f t="shared" si="661"/>
        <v>55153</v>
      </c>
      <c r="CE2291" s="32">
        <f t="shared" si="662"/>
        <v>0</v>
      </c>
      <c r="CF2291" s="32">
        <f t="shared" si="663"/>
        <v>0</v>
      </c>
      <c r="CG2291" s="32" t="str">
        <f t="shared" si="664"/>
        <v/>
      </c>
      <c r="CH2291" s="32">
        <v>2286</v>
      </c>
      <c r="CI2291" s="32" t="s">
        <v>6</v>
      </c>
      <c r="CJ2291" s="32" t="str">
        <f t="shared" si="665"/>
        <v/>
      </c>
      <c r="CK2291" s="32" t="str">
        <f t="shared" si="666"/>
        <v/>
      </c>
      <c r="CL2291" s="32" t="str">
        <f t="shared" si="667"/>
        <v/>
      </c>
      <c r="CM2291" s="32" t="str">
        <f t="shared" si="668"/>
        <v/>
      </c>
      <c r="CN2291" s="32" t="str">
        <f t="shared" si="669"/>
        <v/>
      </c>
    </row>
    <row r="2292" spans="71:92" x14ac:dyDescent="0.3">
      <c r="BS2292" s="32" t="str">
        <f>IF(Kiadasi_kiseroiv!$K$2=BT2292,BV2292,"")</f>
        <v/>
      </c>
      <c r="BT2292" s="34" t="str">
        <f t="shared" si="652"/>
        <v/>
      </c>
      <c r="BU2292" s="32" t="str">
        <f t="shared" si="653"/>
        <v/>
      </c>
      <c r="BV2292" s="32" t="str">
        <f t="shared" si="654"/>
        <v/>
      </c>
      <c r="BW2292" s="32" t="str">
        <f t="shared" si="655"/>
        <v/>
      </c>
      <c r="BX2292" s="32" t="str">
        <f t="shared" si="656"/>
        <v/>
      </c>
      <c r="BY2292" s="32" t="str">
        <f t="shared" si="657"/>
        <v/>
      </c>
      <c r="BZ2292" s="32" t="str">
        <f t="shared" si="658"/>
        <v/>
      </c>
      <c r="CA2292" s="32" t="str">
        <f t="shared" si="659"/>
        <v/>
      </c>
      <c r="CB2292" s="33">
        <f>IF(COUNTIF($CD$7:CD2292,CD2292)=1,CD2292,CD2292+COUNTIF($CD$6:CD2291,CD2292))</f>
        <v>57438</v>
      </c>
      <c r="CC2292" s="34">
        <f t="shared" si="660"/>
        <v>55153</v>
      </c>
      <c r="CD2292" s="32">
        <f t="shared" si="661"/>
        <v>55153</v>
      </c>
      <c r="CE2292" s="32">
        <f t="shared" si="662"/>
        <v>0</v>
      </c>
      <c r="CF2292" s="32">
        <f t="shared" si="663"/>
        <v>0</v>
      </c>
      <c r="CG2292" s="32" t="str">
        <f t="shared" si="664"/>
        <v/>
      </c>
      <c r="CH2292" s="32">
        <v>2287</v>
      </c>
      <c r="CI2292" s="32" t="s">
        <v>6</v>
      </c>
      <c r="CJ2292" s="32" t="str">
        <f t="shared" si="665"/>
        <v/>
      </c>
      <c r="CK2292" s="32" t="str">
        <f t="shared" si="666"/>
        <v/>
      </c>
      <c r="CL2292" s="32" t="str">
        <f t="shared" si="667"/>
        <v/>
      </c>
      <c r="CM2292" s="32" t="str">
        <f t="shared" si="668"/>
        <v/>
      </c>
      <c r="CN2292" s="32" t="str">
        <f t="shared" si="669"/>
        <v/>
      </c>
    </row>
    <row r="2293" spans="71:92" x14ac:dyDescent="0.3">
      <c r="BS2293" s="32" t="str">
        <f>IF(Kiadasi_kiseroiv!$K$2=BT2293,BV2293,"")</f>
        <v/>
      </c>
      <c r="BT2293" s="34" t="str">
        <f t="shared" si="652"/>
        <v/>
      </c>
      <c r="BU2293" s="32" t="str">
        <f t="shared" si="653"/>
        <v/>
      </c>
      <c r="BV2293" s="32" t="str">
        <f t="shared" si="654"/>
        <v/>
      </c>
      <c r="BW2293" s="32" t="str">
        <f t="shared" si="655"/>
        <v/>
      </c>
      <c r="BX2293" s="32" t="str">
        <f t="shared" si="656"/>
        <v/>
      </c>
      <c r="BY2293" s="32" t="str">
        <f t="shared" si="657"/>
        <v/>
      </c>
      <c r="BZ2293" s="32" t="str">
        <f t="shared" si="658"/>
        <v/>
      </c>
      <c r="CA2293" s="32" t="str">
        <f t="shared" si="659"/>
        <v/>
      </c>
      <c r="CB2293" s="33">
        <f>IF(COUNTIF($CD$7:CD2293,CD2293)=1,CD2293,CD2293+COUNTIF($CD$6:CD2292,CD2293))</f>
        <v>57439</v>
      </c>
      <c r="CC2293" s="34">
        <f t="shared" si="660"/>
        <v>55153</v>
      </c>
      <c r="CD2293" s="32">
        <f t="shared" si="661"/>
        <v>55153</v>
      </c>
      <c r="CE2293" s="32">
        <f t="shared" si="662"/>
        <v>0</v>
      </c>
      <c r="CF2293" s="32">
        <f t="shared" si="663"/>
        <v>0</v>
      </c>
      <c r="CG2293" s="32" t="str">
        <f t="shared" si="664"/>
        <v/>
      </c>
      <c r="CH2293" s="32">
        <v>2288</v>
      </c>
      <c r="CI2293" s="32" t="s">
        <v>6</v>
      </c>
      <c r="CJ2293" s="32" t="str">
        <f t="shared" si="665"/>
        <v/>
      </c>
      <c r="CK2293" s="32" t="str">
        <f t="shared" si="666"/>
        <v/>
      </c>
      <c r="CL2293" s="32" t="str">
        <f t="shared" si="667"/>
        <v/>
      </c>
      <c r="CM2293" s="32" t="str">
        <f t="shared" si="668"/>
        <v/>
      </c>
      <c r="CN2293" s="32" t="str">
        <f t="shared" si="669"/>
        <v/>
      </c>
    </row>
    <row r="2294" spans="71:92" x14ac:dyDescent="0.3">
      <c r="BS2294" s="32" t="str">
        <f>IF(Kiadasi_kiseroiv!$K$2=BT2294,BV2294,"")</f>
        <v/>
      </c>
      <c r="BT2294" s="34" t="str">
        <f t="shared" si="652"/>
        <v/>
      </c>
      <c r="BU2294" s="32" t="str">
        <f t="shared" si="653"/>
        <v/>
      </c>
      <c r="BV2294" s="32" t="str">
        <f t="shared" si="654"/>
        <v/>
      </c>
      <c r="BW2294" s="32" t="str">
        <f t="shared" si="655"/>
        <v/>
      </c>
      <c r="BX2294" s="32" t="str">
        <f t="shared" si="656"/>
        <v/>
      </c>
      <c r="BY2294" s="32" t="str">
        <f t="shared" si="657"/>
        <v/>
      </c>
      <c r="BZ2294" s="32" t="str">
        <f t="shared" si="658"/>
        <v/>
      </c>
      <c r="CA2294" s="32" t="str">
        <f t="shared" si="659"/>
        <v/>
      </c>
      <c r="CB2294" s="33">
        <f>IF(COUNTIF($CD$7:CD2294,CD2294)=1,CD2294,CD2294+COUNTIF($CD$6:CD2293,CD2294))</f>
        <v>57440</v>
      </c>
      <c r="CC2294" s="34">
        <f t="shared" si="660"/>
        <v>55153</v>
      </c>
      <c r="CD2294" s="32">
        <f t="shared" si="661"/>
        <v>55153</v>
      </c>
      <c r="CE2294" s="32">
        <f t="shared" si="662"/>
        <v>0</v>
      </c>
      <c r="CF2294" s="32">
        <f t="shared" si="663"/>
        <v>0</v>
      </c>
      <c r="CG2294" s="32" t="str">
        <f t="shared" si="664"/>
        <v/>
      </c>
      <c r="CH2294" s="32">
        <v>2289</v>
      </c>
      <c r="CI2294" s="32" t="s">
        <v>6</v>
      </c>
      <c r="CJ2294" s="32" t="str">
        <f t="shared" si="665"/>
        <v/>
      </c>
      <c r="CK2294" s="32" t="str">
        <f t="shared" si="666"/>
        <v/>
      </c>
      <c r="CL2294" s="32" t="str">
        <f t="shared" si="667"/>
        <v/>
      </c>
      <c r="CM2294" s="32" t="str">
        <f t="shared" si="668"/>
        <v/>
      </c>
      <c r="CN2294" s="32" t="str">
        <f t="shared" si="669"/>
        <v/>
      </c>
    </row>
    <row r="2295" spans="71:92" x14ac:dyDescent="0.3">
      <c r="BS2295" s="32" t="str">
        <f>IF(Kiadasi_kiseroiv!$K$2=BT2295,BV2295,"")</f>
        <v/>
      </c>
      <c r="BT2295" s="34" t="str">
        <f t="shared" si="652"/>
        <v/>
      </c>
      <c r="BU2295" s="32" t="str">
        <f t="shared" si="653"/>
        <v/>
      </c>
      <c r="BV2295" s="32" t="str">
        <f t="shared" si="654"/>
        <v/>
      </c>
      <c r="BW2295" s="32" t="str">
        <f t="shared" si="655"/>
        <v/>
      </c>
      <c r="BX2295" s="32" t="str">
        <f t="shared" si="656"/>
        <v/>
      </c>
      <c r="BY2295" s="32" t="str">
        <f t="shared" si="657"/>
        <v/>
      </c>
      <c r="BZ2295" s="32" t="str">
        <f t="shared" si="658"/>
        <v/>
      </c>
      <c r="CA2295" s="32" t="str">
        <f t="shared" si="659"/>
        <v/>
      </c>
      <c r="CB2295" s="33">
        <f>IF(COUNTIF($CD$7:CD2295,CD2295)=1,CD2295,CD2295+COUNTIF($CD$6:CD2294,CD2295))</f>
        <v>57441</v>
      </c>
      <c r="CC2295" s="34">
        <f t="shared" si="660"/>
        <v>55153</v>
      </c>
      <c r="CD2295" s="32">
        <f t="shared" si="661"/>
        <v>55153</v>
      </c>
      <c r="CE2295" s="32">
        <f t="shared" si="662"/>
        <v>0</v>
      </c>
      <c r="CF2295" s="32">
        <f t="shared" si="663"/>
        <v>0</v>
      </c>
      <c r="CG2295" s="32" t="str">
        <f t="shared" si="664"/>
        <v/>
      </c>
      <c r="CH2295" s="32">
        <v>2290</v>
      </c>
      <c r="CI2295" s="32" t="s">
        <v>6</v>
      </c>
      <c r="CJ2295" s="32" t="str">
        <f t="shared" si="665"/>
        <v/>
      </c>
      <c r="CK2295" s="32" t="str">
        <f t="shared" si="666"/>
        <v/>
      </c>
      <c r="CL2295" s="32" t="str">
        <f t="shared" si="667"/>
        <v/>
      </c>
      <c r="CM2295" s="32" t="str">
        <f t="shared" si="668"/>
        <v/>
      </c>
      <c r="CN2295" s="32" t="str">
        <f t="shared" si="669"/>
        <v/>
      </c>
    </row>
    <row r="2296" spans="71:92" x14ac:dyDescent="0.3">
      <c r="BS2296" s="32" t="str">
        <f>IF(Kiadasi_kiseroiv!$K$2=BT2296,BV2296,"")</f>
        <v/>
      </c>
      <c r="BT2296" s="34" t="str">
        <f t="shared" si="652"/>
        <v/>
      </c>
      <c r="BU2296" s="32" t="str">
        <f t="shared" si="653"/>
        <v/>
      </c>
      <c r="BV2296" s="32" t="str">
        <f t="shared" si="654"/>
        <v/>
      </c>
      <c r="BW2296" s="32" t="str">
        <f t="shared" si="655"/>
        <v/>
      </c>
      <c r="BX2296" s="32" t="str">
        <f t="shared" si="656"/>
        <v/>
      </c>
      <c r="BY2296" s="32" t="str">
        <f t="shared" si="657"/>
        <v/>
      </c>
      <c r="BZ2296" s="32" t="str">
        <f t="shared" si="658"/>
        <v/>
      </c>
      <c r="CA2296" s="32" t="str">
        <f t="shared" si="659"/>
        <v/>
      </c>
      <c r="CB2296" s="33">
        <f>IF(COUNTIF($CD$7:CD2296,CD2296)=1,CD2296,CD2296+COUNTIF($CD$6:CD2295,CD2296))</f>
        <v>57442</v>
      </c>
      <c r="CC2296" s="34">
        <f t="shared" si="660"/>
        <v>55153</v>
      </c>
      <c r="CD2296" s="32">
        <f t="shared" si="661"/>
        <v>55153</v>
      </c>
      <c r="CE2296" s="32">
        <f t="shared" si="662"/>
        <v>0</v>
      </c>
      <c r="CF2296" s="32">
        <f t="shared" si="663"/>
        <v>0</v>
      </c>
      <c r="CG2296" s="32" t="str">
        <f t="shared" si="664"/>
        <v/>
      </c>
      <c r="CH2296" s="32">
        <v>2291</v>
      </c>
      <c r="CI2296" s="32" t="s">
        <v>6</v>
      </c>
      <c r="CJ2296" s="32" t="str">
        <f t="shared" si="665"/>
        <v/>
      </c>
      <c r="CK2296" s="32" t="str">
        <f t="shared" si="666"/>
        <v/>
      </c>
      <c r="CL2296" s="32" t="str">
        <f t="shared" si="667"/>
        <v/>
      </c>
      <c r="CM2296" s="32" t="str">
        <f t="shared" si="668"/>
        <v/>
      </c>
      <c r="CN2296" s="32" t="str">
        <f t="shared" si="669"/>
        <v/>
      </c>
    </row>
    <row r="2297" spans="71:92" x14ac:dyDescent="0.3">
      <c r="BS2297" s="32" t="str">
        <f>IF(Kiadasi_kiseroiv!$K$2=BT2297,BV2297,"")</f>
        <v/>
      </c>
      <c r="BT2297" s="34" t="str">
        <f t="shared" si="652"/>
        <v/>
      </c>
      <c r="BU2297" s="32" t="str">
        <f t="shared" si="653"/>
        <v/>
      </c>
      <c r="BV2297" s="32" t="str">
        <f t="shared" si="654"/>
        <v/>
      </c>
      <c r="BW2297" s="32" t="str">
        <f t="shared" si="655"/>
        <v/>
      </c>
      <c r="BX2297" s="32" t="str">
        <f t="shared" si="656"/>
        <v/>
      </c>
      <c r="BY2297" s="32" t="str">
        <f t="shared" si="657"/>
        <v/>
      </c>
      <c r="BZ2297" s="32" t="str">
        <f t="shared" si="658"/>
        <v/>
      </c>
      <c r="CA2297" s="32" t="str">
        <f t="shared" si="659"/>
        <v/>
      </c>
      <c r="CB2297" s="33">
        <f>IF(COUNTIF($CD$7:CD2297,CD2297)=1,CD2297,CD2297+COUNTIF($CD$6:CD2296,CD2297))</f>
        <v>57443</v>
      </c>
      <c r="CC2297" s="34">
        <f t="shared" si="660"/>
        <v>55153</v>
      </c>
      <c r="CD2297" s="32">
        <f t="shared" si="661"/>
        <v>55153</v>
      </c>
      <c r="CE2297" s="32">
        <f t="shared" si="662"/>
        <v>0</v>
      </c>
      <c r="CF2297" s="32">
        <f t="shared" si="663"/>
        <v>0</v>
      </c>
      <c r="CG2297" s="32" t="str">
        <f t="shared" si="664"/>
        <v/>
      </c>
      <c r="CH2297" s="32">
        <v>2292</v>
      </c>
      <c r="CI2297" s="32" t="s">
        <v>6</v>
      </c>
      <c r="CJ2297" s="32" t="str">
        <f t="shared" si="665"/>
        <v/>
      </c>
      <c r="CK2297" s="32" t="str">
        <f t="shared" si="666"/>
        <v/>
      </c>
      <c r="CL2297" s="32" t="str">
        <f t="shared" si="667"/>
        <v/>
      </c>
      <c r="CM2297" s="32" t="str">
        <f t="shared" si="668"/>
        <v/>
      </c>
      <c r="CN2297" s="32" t="str">
        <f t="shared" si="669"/>
        <v/>
      </c>
    </row>
    <row r="2298" spans="71:92" x14ac:dyDescent="0.3">
      <c r="BS2298" s="32" t="str">
        <f>IF(Kiadasi_kiseroiv!$K$2=BT2298,BV2298,"")</f>
        <v/>
      </c>
      <c r="BT2298" s="34" t="str">
        <f t="shared" si="652"/>
        <v/>
      </c>
      <c r="BU2298" s="32" t="str">
        <f t="shared" si="653"/>
        <v/>
      </c>
      <c r="BV2298" s="32" t="str">
        <f t="shared" si="654"/>
        <v/>
      </c>
      <c r="BW2298" s="32" t="str">
        <f t="shared" si="655"/>
        <v/>
      </c>
      <c r="BX2298" s="32" t="str">
        <f t="shared" si="656"/>
        <v/>
      </c>
      <c r="BY2298" s="32" t="str">
        <f t="shared" si="657"/>
        <v/>
      </c>
      <c r="BZ2298" s="32" t="str">
        <f t="shared" si="658"/>
        <v/>
      </c>
      <c r="CA2298" s="32" t="str">
        <f t="shared" si="659"/>
        <v/>
      </c>
      <c r="CB2298" s="33">
        <f>IF(COUNTIF($CD$7:CD2298,CD2298)=1,CD2298,CD2298+COUNTIF($CD$6:CD2297,CD2298))</f>
        <v>57444</v>
      </c>
      <c r="CC2298" s="34">
        <f t="shared" si="660"/>
        <v>55153</v>
      </c>
      <c r="CD2298" s="32">
        <f t="shared" si="661"/>
        <v>55153</v>
      </c>
      <c r="CE2298" s="32">
        <f t="shared" si="662"/>
        <v>0</v>
      </c>
      <c r="CF2298" s="32">
        <f t="shared" si="663"/>
        <v>0</v>
      </c>
      <c r="CG2298" s="32" t="str">
        <f t="shared" si="664"/>
        <v/>
      </c>
      <c r="CH2298" s="32">
        <v>2293</v>
      </c>
      <c r="CI2298" s="32" t="s">
        <v>6</v>
      </c>
      <c r="CJ2298" s="32" t="str">
        <f t="shared" si="665"/>
        <v/>
      </c>
      <c r="CK2298" s="32" t="str">
        <f t="shared" si="666"/>
        <v/>
      </c>
      <c r="CL2298" s="32" t="str">
        <f t="shared" si="667"/>
        <v/>
      </c>
      <c r="CM2298" s="32" t="str">
        <f t="shared" si="668"/>
        <v/>
      </c>
      <c r="CN2298" s="32" t="str">
        <f t="shared" si="669"/>
        <v/>
      </c>
    </row>
    <row r="2299" spans="71:92" x14ac:dyDescent="0.3">
      <c r="BS2299" s="32" t="str">
        <f>IF(Kiadasi_kiseroiv!$K$2=BT2299,BV2299,"")</f>
        <v/>
      </c>
      <c r="BT2299" s="34" t="str">
        <f t="shared" si="652"/>
        <v/>
      </c>
      <c r="BU2299" s="32" t="str">
        <f t="shared" si="653"/>
        <v/>
      </c>
      <c r="BV2299" s="32" t="str">
        <f t="shared" si="654"/>
        <v/>
      </c>
      <c r="BW2299" s="32" t="str">
        <f t="shared" si="655"/>
        <v/>
      </c>
      <c r="BX2299" s="32" t="str">
        <f t="shared" si="656"/>
        <v/>
      </c>
      <c r="BY2299" s="32" t="str">
        <f t="shared" si="657"/>
        <v/>
      </c>
      <c r="BZ2299" s="32" t="str">
        <f t="shared" si="658"/>
        <v/>
      </c>
      <c r="CA2299" s="32" t="str">
        <f t="shared" si="659"/>
        <v/>
      </c>
      <c r="CB2299" s="33">
        <f>IF(COUNTIF($CD$7:CD2299,CD2299)=1,CD2299,CD2299+COUNTIF($CD$6:CD2298,CD2299))</f>
        <v>57445</v>
      </c>
      <c r="CC2299" s="34">
        <f t="shared" si="660"/>
        <v>55153</v>
      </c>
      <c r="CD2299" s="32">
        <f t="shared" si="661"/>
        <v>55153</v>
      </c>
      <c r="CE2299" s="32">
        <f t="shared" si="662"/>
        <v>0</v>
      </c>
      <c r="CF2299" s="32">
        <f t="shared" si="663"/>
        <v>0</v>
      </c>
      <c r="CG2299" s="32" t="str">
        <f t="shared" si="664"/>
        <v/>
      </c>
      <c r="CH2299" s="32">
        <v>2294</v>
      </c>
      <c r="CI2299" s="32" t="s">
        <v>6</v>
      </c>
      <c r="CJ2299" s="32" t="str">
        <f t="shared" si="665"/>
        <v/>
      </c>
      <c r="CK2299" s="32" t="str">
        <f t="shared" si="666"/>
        <v/>
      </c>
      <c r="CL2299" s="32" t="str">
        <f t="shared" si="667"/>
        <v/>
      </c>
      <c r="CM2299" s="32" t="str">
        <f t="shared" si="668"/>
        <v/>
      </c>
      <c r="CN2299" s="32" t="str">
        <f t="shared" si="669"/>
        <v/>
      </c>
    </row>
    <row r="2300" spans="71:92" x14ac:dyDescent="0.3">
      <c r="BS2300" s="32" t="str">
        <f>IF(Kiadasi_kiseroiv!$K$2=BT2300,BV2300,"")</f>
        <v/>
      </c>
      <c r="BT2300" s="34" t="str">
        <f t="shared" si="652"/>
        <v/>
      </c>
      <c r="BU2300" s="32" t="str">
        <f t="shared" si="653"/>
        <v/>
      </c>
      <c r="BV2300" s="32" t="str">
        <f t="shared" si="654"/>
        <v/>
      </c>
      <c r="BW2300" s="32" t="str">
        <f t="shared" si="655"/>
        <v/>
      </c>
      <c r="BX2300" s="32" t="str">
        <f t="shared" si="656"/>
        <v/>
      </c>
      <c r="BY2300" s="32" t="str">
        <f t="shared" si="657"/>
        <v/>
      </c>
      <c r="BZ2300" s="32" t="str">
        <f t="shared" si="658"/>
        <v/>
      </c>
      <c r="CA2300" s="32" t="str">
        <f t="shared" si="659"/>
        <v/>
      </c>
      <c r="CB2300" s="33">
        <f>IF(COUNTIF($CD$7:CD2300,CD2300)=1,CD2300,CD2300+COUNTIF($CD$6:CD2299,CD2300))</f>
        <v>57446</v>
      </c>
      <c r="CC2300" s="34">
        <f t="shared" si="660"/>
        <v>55153</v>
      </c>
      <c r="CD2300" s="32">
        <f t="shared" si="661"/>
        <v>55153</v>
      </c>
      <c r="CE2300" s="32">
        <f t="shared" si="662"/>
        <v>0</v>
      </c>
      <c r="CF2300" s="32">
        <f t="shared" si="663"/>
        <v>0</v>
      </c>
      <c r="CG2300" s="32" t="str">
        <f t="shared" si="664"/>
        <v/>
      </c>
      <c r="CH2300" s="32">
        <v>2295</v>
      </c>
      <c r="CI2300" s="32" t="s">
        <v>6</v>
      </c>
      <c r="CJ2300" s="32" t="str">
        <f t="shared" si="665"/>
        <v/>
      </c>
      <c r="CK2300" s="32" t="str">
        <f t="shared" si="666"/>
        <v/>
      </c>
      <c r="CL2300" s="32" t="str">
        <f t="shared" si="667"/>
        <v/>
      </c>
      <c r="CM2300" s="32" t="str">
        <f t="shared" si="668"/>
        <v/>
      </c>
      <c r="CN2300" s="32" t="str">
        <f t="shared" si="669"/>
        <v/>
      </c>
    </row>
    <row r="2301" spans="71:92" x14ac:dyDescent="0.3">
      <c r="BS2301" s="32" t="str">
        <f>IF(Kiadasi_kiseroiv!$K$2=BT2301,BV2301,"")</f>
        <v/>
      </c>
      <c r="BT2301" s="34" t="str">
        <f t="shared" si="652"/>
        <v/>
      </c>
      <c r="BU2301" s="32" t="str">
        <f t="shared" si="653"/>
        <v/>
      </c>
      <c r="BV2301" s="32" t="str">
        <f t="shared" si="654"/>
        <v/>
      </c>
      <c r="BW2301" s="32" t="str">
        <f t="shared" si="655"/>
        <v/>
      </c>
      <c r="BX2301" s="32" t="str">
        <f t="shared" si="656"/>
        <v/>
      </c>
      <c r="BY2301" s="32" t="str">
        <f t="shared" si="657"/>
        <v/>
      </c>
      <c r="BZ2301" s="32" t="str">
        <f t="shared" si="658"/>
        <v/>
      </c>
      <c r="CA2301" s="32" t="str">
        <f t="shared" si="659"/>
        <v/>
      </c>
      <c r="CB2301" s="33">
        <f>IF(COUNTIF($CD$7:CD2301,CD2301)=1,CD2301,CD2301+COUNTIF($CD$6:CD2300,CD2301))</f>
        <v>57447</v>
      </c>
      <c r="CC2301" s="34">
        <f t="shared" si="660"/>
        <v>55153</v>
      </c>
      <c r="CD2301" s="32">
        <f t="shared" si="661"/>
        <v>55153</v>
      </c>
      <c r="CE2301" s="32">
        <f t="shared" si="662"/>
        <v>0</v>
      </c>
      <c r="CF2301" s="32">
        <f t="shared" si="663"/>
        <v>0</v>
      </c>
      <c r="CG2301" s="32" t="str">
        <f t="shared" si="664"/>
        <v/>
      </c>
      <c r="CH2301" s="32">
        <v>2296</v>
      </c>
      <c r="CI2301" s="32" t="s">
        <v>6</v>
      </c>
      <c r="CJ2301" s="32" t="str">
        <f t="shared" si="665"/>
        <v/>
      </c>
      <c r="CK2301" s="32" t="str">
        <f t="shared" si="666"/>
        <v/>
      </c>
      <c r="CL2301" s="32" t="str">
        <f t="shared" si="667"/>
        <v/>
      </c>
      <c r="CM2301" s="32" t="str">
        <f t="shared" si="668"/>
        <v/>
      </c>
      <c r="CN2301" s="32" t="str">
        <f t="shared" si="669"/>
        <v/>
      </c>
    </row>
    <row r="2302" spans="71:92" x14ac:dyDescent="0.3">
      <c r="BS2302" s="32" t="str">
        <f>IF(Kiadasi_kiseroiv!$K$2=BT2302,BV2302,"")</f>
        <v/>
      </c>
      <c r="BT2302" s="34" t="str">
        <f t="shared" si="652"/>
        <v/>
      </c>
      <c r="BU2302" s="32" t="str">
        <f t="shared" si="653"/>
        <v/>
      </c>
      <c r="BV2302" s="32" t="str">
        <f t="shared" si="654"/>
        <v/>
      </c>
      <c r="BW2302" s="32" t="str">
        <f t="shared" si="655"/>
        <v/>
      </c>
      <c r="BX2302" s="32" t="str">
        <f t="shared" si="656"/>
        <v/>
      </c>
      <c r="BY2302" s="32" t="str">
        <f t="shared" si="657"/>
        <v/>
      </c>
      <c r="BZ2302" s="32" t="str">
        <f t="shared" si="658"/>
        <v/>
      </c>
      <c r="CA2302" s="32" t="str">
        <f t="shared" si="659"/>
        <v/>
      </c>
      <c r="CB2302" s="33">
        <f>IF(COUNTIF($CD$7:CD2302,CD2302)=1,CD2302,CD2302+COUNTIF($CD$6:CD2301,CD2302))</f>
        <v>57448</v>
      </c>
      <c r="CC2302" s="34">
        <f t="shared" si="660"/>
        <v>55153</v>
      </c>
      <c r="CD2302" s="32">
        <f t="shared" si="661"/>
        <v>55153</v>
      </c>
      <c r="CE2302" s="32">
        <f t="shared" si="662"/>
        <v>0</v>
      </c>
      <c r="CF2302" s="32">
        <f t="shared" si="663"/>
        <v>0</v>
      </c>
      <c r="CG2302" s="32" t="str">
        <f t="shared" si="664"/>
        <v/>
      </c>
      <c r="CH2302" s="32">
        <v>2297</v>
      </c>
      <c r="CI2302" s="32" t="s">
        <v>6</v>
      </c>
      <c r="CJ2302" s="32" t="str">
        <f t="shared" si="665"/>
        <v/>
      </c>
      <c r="CK2302" s="32" t="str">
        <f t="shared" si="666"/>
        <v/>
      </c>
      <c r="CL2302" s="32" t="str">
        <f t="shared" si="667"/>
        <v/>
      </c>
      <c r="CM2302" s="32" t="str">
        <f t="shared" si="668"/>
        <v/>
      </c>
      <c r="CN2302" s="32" t="str">
        <f t="shared" si="669"/>
        <v/>
      </c>
    </row>
    <row r="2303" spans="71:92" x14ac:dyDescent="0.3">
      <c r="BS2303" s="32" t="str">
        <f>IF(Kiadasi_kiseroiv!$K$2=BT2303,BV2303,"")</f>
        <v/>
      </c>
      <c r="BT2303" s="34" t="str">
        <f t="shared" si="652"/>
        <v/>
      </c>
      <c r="BU2303" s="32" t="str">
        <f t="shared" si="653"/>
        <v/>
      </c>
      <c r="BV2303" s="32" t="str">
        <f t="shared" si="654"/>
        <v/>
      </c>
      <c r="BW2303" s="32" t="str">
        <f t="shared" si="655"/>
        <v/>
      </c>
      <c r="BX2303" s="32" t="str">
        <f t="shared" si="656"/>
        <v/>
      </c>
      <c r="BY2303" s="32" t="str">
        <f t="shared" si="657"/>
        <v/>
      </c>
      <c r="BZ2303" s="32" t="str">
        <f t="shared" si="658"/>
        <v/>
      </c>
      <c r="CA2303" s="32" t="str">
        <f t="shared" si="659"/>
        <v/>
      </c>
      <c r="CB2303" s="33">
        <f>IF(COUNTIF($CD$7:CD2303,CD2303)=1,CD2303,CD2303+COUNTIF($CD$6:CD2302,CD2303))</f>
        <v>57449</v>
      </c>
      <c r="CC2303" s="34">
        <f t="shared" si="660"/>
        <v>55153</v>
      </c>
      <c r="CD2303" s="32">
        <f t="shared" si="661"/>
        <v>55153</v>
      </c>
      <c r="CE2303" s="32">
        <f t="shared" si="662"/>
        <v>0</v>
      </c>
      <c r="CF2303" s="32">
        <f t="shared" si="663"/>
        <v>0</v>
      </c>
      <c r="CG2303" s="32" t="str">
        <f t="shared" si="664"/>
        <v/>
      </c>
      <c r="CH2303" s="32">
        <v>2298</v>
      </c>
      <c r="CI2303" s="32" t="s">
        <v>6</v>
      </c>
      <c r="CJ2303" s="32" t="str">
        <f t="shared" si="665"/>
        <v/>
      </c>
      <c r="CK2303" s="32" t="str">
        <f t="shared" si="666"/>
        <v/>
      </c>
      <c r="CL2303" s="32" t="str">
        <f t="shared" si="667"/>
        <v/>
      </c>
      <c r="CM2303" s="32" t="str">
        <f t="shared" si="668"/>
        <v/>
      </c>
      <c r="CN2303" s="32" t="str">
        <f t="shared" si="669"/>
        <v/>
      </c>
    </row>
    <row r="2304" spans="71:92" x14ac:dyDescent="0.3">
      <c r="BS2304" s="32" t="str">
        <f>IF(Kiadasi_kiseroiv!$K$2=BT2304,BV2304,"")</f>
        <v/>
      </c>
      <c r="BT2304" s="34" t="str">
        <f t="shared" si="652"/>
        <v/>
      </c>
      <c r="BU2304" s="32" t="str">
        <f t="shared" si="653"/>
        <v/>
      </c>
      <c r="BV2304" s="32" t="str">
        <f t="shared" si="654"/>
        <v/>
      </c>
      <c r="BW2304" s="32" t="str">
        <f t="shared" si="655"/>
        <v/>
      </c>
      <c r="BX2304" s="32" t="str">
        <f t="shared" si="656"/>
        <v/>
      </c>
      <c r="BY2304" s="32" t="str">
        <f t="shared" si="657"/>
        <v/>
      </c>
      <c r="BZ2304" s="32" t="str">
        <f t="shared" si="658"/>
        <v/>
      </c>
      <c r="CA2304" s="32" t="str">
        <f t="shared" si="659"/>
        <v/>
      </c>
      <c r="CB2304" s="33">
        <f>IF(COUNTIF($CD$7:CD2304,CD2304)=1,CD2304,CD2304+COUNTIF($CD$6:CD2303,CD2304))</f>
        <v>57450</v>
      </c>
      <c r="CC2304" s="34">
        <f t="shared" si="660"/>
        <v>55153</v>
      </c>
      <c r="CD2304" s="32">
        <f t="shared" si="661"/>
        <v>55153</v>
      </c>
      <c r="CE2304" s="32">
        <f t="shared" si="662"/>
        <v>0</v>
      </c>
      <c r="CF2304" s="32">
        <f t="shared" si="663"/>
        <v>0</v>
      </c>
      <c r="CG2304" s="32" t="str">
        <f t="shared" si="664"/>
        <v/>
      </c>
      <c r="CH2304" s="32">
        <v>2299</v>
      </c>
      <c r="CI2304" s="32" t="s">
        <v>6</v>
      </c>
      <c r="CJ2304" s="32" t="str">
        <f t="shared" si="665"/>
        <v/>
      </c>
      <c r="CK2304" s="32" t="str">
        <f t="shared" si="666"/>
        <v/>
      </c>
      <c r="CL2304" s="32" t="str">
        <f t="shared" si="667"/>
        <v/>
      </c>
      <c r="CM2304" s="32" t="str">
        <f t="shared" si="668"/>
        <v/>
      </c>
      <c r="CN2304" s="32" t="str">
        <f t="shared" si="669"/>
        <v/>
      </c>
    </row>
    <row r="2305" spans="71:92" x14ac:dyDescent="0.3">
      <c r="BS2305" s="32" t="str">
        <f>IF(Kiadasi_kiseroiv!$K$2=BT2305,BV2305,"")</f>
        <v/>
      </c>
      <c r="BT2305" s="34" t="str">
        <f t="shared" si="652"/>
        <v/>
      </c>
      <c r="BU2305" s="32" t="str">
        <f t="shared" si="653"/>
        <v/>
      </c>
      <c r="BV2305" s="32" t="str">
        <f t="shared" si="654"/>
        <v/>
      </c>
      <c r="BW2305" s="32" t="str">
        <f t="shared" si="655"/>
        <v/>
      </c>
      <c r="BX2305" s="32" t="str">
        <f t="shared" si="656"/>
        <v/>
      </c>
      <c r="BY2305" s="32" t="str">
        <f t="shared" si="657"/>
        <v/>
      </c>
      <c r="BZ2305" s="32" t="str">
        <f t="shared" si="658"/>
        <v/>
      </c>
      <c r="CA2305" s="32" t="str">
        <f t="shared" si="659"/>
        <v/>
      </c>
      <c r="CB2305" s="33">
        <f>IF(COUNTIF($CD$7:CD2305,CD2305)=1,CD2305,CD2305+COUNTIF($CD$6:CD2304,CD2305))</f>
        <v>57451</v>
      </c>
      <c r="CC2305" s="34">
        <f t="shared" si="660"/>
        <v>55153</v>
      </c>
      <c r="CD2305" s="32">
        <f t="shared" si="661"/>
        <v>55153</v>
      </c>
      <c r="CE2305" s="32">
        <f t="shared" si="662"/>
        <v>0</v>
      </c>
      <c r="CF2305" s="32">
        <f t="shared" si="663"/>
        <v>0</v>
      </c>
      <c r="CG2305" s="32" t="str">
        <f t="shared" si="664"/>
        <v/>
      </c>
      <c r="CH2305" s="32">
        <v>2300</v>
      </c>
      <c r="CI2305" s="32" t="s">
        <v>6</v>
      </c>
      <c r="CJ2305" s="32" t="str">
        <f t="shared" si="665"/>
        <v/>
      </c>
      <c r="CK2305" s="32" t="str">
        <f t="shared" si="666"/>
        <v/>
      </c>
      <c r="CL2305" s="32" t="str">
        <f t="shared" si="667"/>
        <v/>
      </c>
      <c r="CM2305" s="32" t="str">
        <f t="shared" si="668"/>
        <v/>
      </c>
      <c r="CN2305" s="32" t="str">
        <f t="shared" si="669"/>
        <v/>
      </c>
    </row>
    <row r="2306" spans="71:92" x14ac:dyDescent="0.3">
      <c r="BS2306" s="32" t="str">
        <f>IF(Kiadasi_kiseroiv!$K$2=BT2306,BV2306,"")</f>
        <v/>
      </c>
      <c r="BT2306" s="34" t="str">
        <f t="shared" si="652"/>
        <v/>
      </c>
      <c r="BU2306" s="32" t="str">
        <f t="shared" si="653"/>
        <v/>
      </c>
      <c r="BV2306" s="32" t="str">
        <f t="shared" si="654"/>
        <v/>
      </c>
      <c r="BW2306" s="32" t="str">
        <f t="shared" si="655"/>
        <v/>
      </c>
      <c r="BX2306" s="32" t="str">
        <f t="shared" si="656"/>
        <v/>
      </c>
      <c r="BY2306" s="32" t="str">
        <f t="shared" si="657"/>
        <v/>
      </c>
      <c r="BZ2306" s="32" t="str">
        <f t="shared" si="658"/>
        <v/>
      </c>
      <c r="CA2306" s="32" t="str">
        <f t="shared" si="659"/>
        <v/>
      </c>
      <c r="CB2306" s="33">
        <f>IF(COUNTIF($CD$7:CD2306,CD2306)=1,CD2306,CD2306+COUNTIF($CD$6:CD2305,CD2306))</f>
        <v>57452</v>
      </c>
      <c r="CC2306" s="34">
        <f t="shared" si="660"/>
        <v>55153</v>
      </c>
      <c r="CD2306" s="32">
        <f t="shared" si="661"/>
        <v>55153</v>
      </c>
      <c r="CE2306" s="32">
        <f t="shared" si="662"/>
        <v>0</v>
      </c>
      <c r="CF2306" s="32">
        <f t="shared" si="663"/>
        <v>0</v>
      </c>
      <c r="CG2306" s="32" t="str">
        <f t="shared" si="664"/>
        <v/>
      </c>
      <c r="CH2306" s="32">
        <v>2301</v>
      </c>
      <c r="CI2306" s="32" t="s">
        <v>6</v>
      </c>
      <c r="CJ2306" s="32" t="str">
        <f t="shared" si="665"/>
        <v/>
      </c>
      <c r="CK2306" s="32" t="str">
        <f t="shared" si="666"/>
        <v/>
      </c>
      <c r="CL2306" s="32" t="str">
        <f t="shared" si="667"/>
        <v/>
      </c>
      <c r="CM2306" s="32" t="str">
        <f t="shared" si="668"/>
        <v/>
      </c>
      <c r="CN2306" s="32" t="str">
        <f t="shared" si="669"/>
        <v/>
      </c>
    </row>
    <row r="2307" spans="71:92" x14ac:dyDescent="0.3">
      <c r="BS2307" s="32" t="str">
        <f>IF(Kiadasi_kiseroiv!$K$2=BT2307,BV2307,"")</f>
        <v/>
      </c>
      <c r="BT2307" s="34" t="str">
        <f t="shared" si="652"/>
        <v/>
      </c>
      <c r="BU2307" s="32" t="str">
        <f t="shared" si="653"/>
        <v/>
      </c>
      <c r="BV2307" s="32" t="str">
        <f t="shared" si="654"/>
        <v/>
      </c>
      <c r="BW2307" s="32" t="str">
        <f t="shared" si="655"/>
        <v/>
      </c>
      <c r="BX2307" s="32" t="str">
        <f t="shared" si="656"/>
        <v/>
      </c>
      <c r="BY2307" s="32" t="str">
        <f t="shared" si="657"/>
        <v/>
      </c>
      <c r="BZ2307" s="32" t="str">
        <f t="shared" si="658"/>
        <v/>
      </c>
      <c r="CA2307" s="32" t="str">
        <f t="shared" si="659"/>
        <v/>
      </c>
      <c r="CB2307" s="33">
        <f>IF(COUNTIF($CD$7:CD2307,CD2307)=1,CD2307,CD2307+COUNTIF($CD$6:CD2306,CD2307))</f>
        <v>57453</v>
      </c>
      <c r="CC2307" s="34">
        <f t="shared" si="660"/>
        <v>55153</v>
      </c>
      <c r="CD2307" s="32">
        <f t="shared" si="661"/>
        <v>55153</v>
      </c>
      <c r="CE2307" s="32">
        <f t="shared" si="662"/>
        <v>0</v>
      </c>
      <c r="CF2307" s="32">
        <f t="shared" si="663"/>
        <v>0</v>
      </c>
      <c r="CG2307" s="32" t="str">
        <f t="shared" si="664"/>
        <v/>
      </c>
      <c r="CH2307" s="32">
        <v>2302</v>
      </c>
      <c r="CI2307" s="32" t="s">
        <v>6</v>
      </c>
      <c r="CJ2307" s="32" t="str">
        <f t="shared" si="665"/>
        <v/>
      </c>
      <c r="CK2307" s="32" t="str">
        <f t="shared" si="666"/>
        <v/>
      </c>
      <c r="CL2307" s="32" t="str">
        <f t="shared" si="667"/>
        <v/>
      </c>
      <c r="CM2307" s="32" t="str">
        <f t="shared" si="668"/>
        <v/>
      </c>
      <c r="CN2307" s="32" t="str">
        <f t="shared" si="669"/>
        <v/>
      </c>
    </row>
    <row r="2308" spans="71:92" x14ac:dyDescent="0.3">
      <c r="BS2308" s="32" t="str">
        <f>IF(Kiadasi_kiseroiv!$K$2=BT2308,BV2308,"")</f>
        <v/>
      </c>
      <c r="BT2308" s="34" t="str">
        <f t="shared" si="652"/>
        <v/>
      </c>
      <c r="BU2308" s="32" t="str">
        <f t="shared" si="653"/>
        <v/>
      </c>
      <c r="BV2308" s="32" t="str">
        <f t="shared" si="654"/>
        <v/>
      </c>
      <c r="BW2308" s="32" t="str">
        <f t="shared" si="655"/>
        <v/>
      </c>
      <c r="BX2308" s="32" t="str">
        <f t="shared" si="656"/>
        <v/>
      </c>
      <c r="BY2308" s="32" t="str">
        <f t="shared" si="657"/>
        <v/>
      </c>
      <c r="BZ2308" s="32" t="str">
        <f t="shared" si="658"/>
        <v/>
      </c>
      <c r="CA2308" s="32" t="str">
        <f t="shared" si="659"/>
        <v/>
      </c>
      <c r="CB2308" s="33">
        <f>IF(COUNTIF($CD$7:CD2308,CD2308)=1,CD2308,CD2308+COUNTIF($CD$6:CD2307,CD2308))</f>
        <v>57454</v>
      </c>
      <c r="CC2308" s="34">
        <f t="shared" si="660"/>
        <v>55153</v>
      </c>
      <c r="CD2308" s="32">
        <f t="shared" si="661"/>
        <v>55153</v>
      </c>
      <c r="CE2308" s="32">
        <f t="shared" si="662"/>
        <v>0</v>
      </c>
      <c r="CF2308" s="32">
        <f t="shared" si="663"/>
        <v>0</v>
      </c>
      <c r="CG2308" s="32" t="str">
        <f t="shared" si="664"/>
        <v/>
      </c>
      <c r="CH2308" s="32">
        <v>2303</v>
      </c>
      <c r="CI2308" s="32" t="s">
        <v>6</v>
      </c>
      <c r="CJ2308" s="32" t="str">
        <f t="shared" si="665"/>
        <v/>
      </c>
      <c r="CK2308" s="32" t="str">
        <f t="shared" si="666"/>
        <v/>
      </c>
      <c r="CL2308" s="32" t="str">
        <f t="shared" si="667"/>
        <v/>
      </c>
      <c r="CM2308" s="32" t="str">
        <f t="shared" si="668"/>
        <v/>
      </c>
      <c r="CN2308" s="32" t="str">
        <f t="shared" si="669"/>
        <v/>
      </c>
    </row>
    <row r="2309" spans="71:92" x14ac:dyDescent="0.3">
      <c r="BS2309" s="32" t="str">
        <f>IF(Kiadasi_kiseroiv!$K$2=BT2309,BV2309,"")</f>
        <v/>
      </c>
      <c r="BT2309" s="34" t="str">
        <f t="shared" si="652"/>
        <v/>
      </c>
      <c r="BU2309" s="32" t="str">
        <f t="shared" si="653"/>
        <v/>
      </c>
      <c r="BV2309" s="32" t="str">
        <f t="shared" si="654"/>
        <v/>
      </c>
      <c r="BW2309" s="32" t="str">
        <f t="shared" si="655"/>
        <v/>
      </c>
      <c r="BX2309" s="32" t="str">
        <f t="shared" si="656"/>
        <v/>
      </c>
      <c r="BY2309" s="32" t="str">
        <f t="shared" si="657"/>
        <v/>
      </c>
      <c r="BZ2309" s="32" t="str">
        <f t="shared" si="658"/>
        <v/>
      </c>
      <c r="CA2309" s="32" t="str">
        <f t="shared" si="659"/>
        <v/>
      </c>
      <c r="CB2309" s="33">
        <f>IF(COUNTIF($CD$7:CD2309,CD2309)=1,CD2309,CD2309+COUNTIF($CD$6:CD2308,CD2309))</f>
        <v>57455</v>
      </c>
      <c r="CC2309" s="34">
        <f t="shared" si="660"/>
        <v>55153</v>
      </c>
      <c r="CD2309" s="32">
        <f t="shared" si="661"/>
        <v>55153</v>
      </c>
      <c r="CE2309" s="32">
        <f t="shared" si="662"/>
        <v>0</v>
      </c>
      <c r="CF2309" s="32">
        <f t="shared" si="663"/>
        <v>0</v>
      </c>
      <c r="CG2309" s="32" t="str">
        <f t="shared" si="664"/>
        <v/>
      </c>
      <c r="CH2309" s="32">
        <v>2304</v>
      </c>
      <c r="CI2309" s="32" t="s">
        <v>6</v>
      </c>
      <c r="CJ2309" s="32" t="str">
        <f t="shared" si="665"/>
        <v/>
      </c>
      <c r="CK2309" s="32" t="str">
        <f t="shared" si="666"/>
        <v/>
      </c>
      <c r="CL2309" s="32" t="str">
        <f t="shared" si="667"/>
        <v/>
      </c>
      <c r="CM2309" s="32" t="str">
        <f t="shared" si="668"/>
        <v/>
      </c>
      <c r="CN2309" s="32" t="str">
        <f t="shared" si="669"/>
        <v/>
      </c>
    </row>
    <row r="2310" spans="71:92" x14ac:dyDescent="0.3">
      <c r="BS2310" s="32" t="str">
        <f>IF(Kiadasi_kiseroiv!$K$2=BT2310,BV2310,"")</f>
        <v/>
      </c>
      <c r="BT2310" s="34" t="str">
        <f t="shared" si="652"/>
        <v/>
      </c>
      <c r="BU2310" s="32" t="str">
        <f t="shared" si="653"/>
        <v/>
      </c>
      <c r="BV2310" s="32" t="str">
        <f t="shared" si="654"/>
        <v/>
      </c>
      <c r="BW2310" s="32" t="str">
        <f t="shared" si="655"/>
        <v/>
      </c>
      <c r="BX2310" s="32" t="str">
        <f t="shared" si="656"/>
        <v/>
      </c>
      <c r="BY2310" s="32" t="str">
        <f t="shared" si="657"/>
        <v/>
      </c>
      <c r="BZ2310" s="32" t="str">
        <f t="shared" si="658"/>
        <v/>
      </c>
      <c r="CA2310" s="32" t="str">
        <f t="shared" si="659"/>
        <v/>
      </c>
      <c r="CB2310" s="33">
        <f>IF(COUNTIF($CD$7:CD2310,CD2310)=1,CD2310,CD2310+COUNTIF($CD$6:CD2309,CD2310))</f>
        <v>57456</v>
      </c>
      <c r="CC2310" s="34">
        <f t="shared" si="660"/>
        <v>55153</v>
      </c>
      <c r="CD2310" s="32">
        <f t="shared" si="661"/>
        <v>55153</v>
      </c>
      <c r="CE2310" s="32">
        <f t="shared" si="662"/>
        <v>0</v>
      </c>
      <c r="CF2310" s="32">
        <f t="shared" si="663"/>
        <v>0</v>
      </c>
      <c r="CG2310" s="32" t="str">
        <f t="shared" si="664"/>
        <v/>
      </c>
      <c r="CH2310" s="32">
        <v>2305</v>
      </c>
      <c r="CI2310" s="32" t="s">
        <v>6</v>
      </c>
      <c r="CJ2310" s="32" t="str">
        <f t="shared" si="665"/>
        <v/>
      </c>
      <c r="CK2310" s="32" t="str">
        <f t="shared" si="666"/>
        <v/>
      </c>
      <c r="CL2310" s="32" t="str">
        <f t="shared" si="667"/>
        <v/>
      </c>
      <c r="CM2310" s="32" t="str">
        <f t="shared" si="668"/>
        <v/>
      </c>
      <c r="CN2310" s="32" t="str">
        <f t="shared" si="669"/>
        <v/>
      </c>
    </row>
    <row r="2311" spans="71:92" x14ac:dyDescent="0.3">
      <c r="BS2311" s="32" t="str">
        <f>IF(Kiadasi_kiseroiv!$K$2=BT2311,BV2311,"")</f>
        <v/>
      </c>
      <c r="BT2311" s="34" t="str">
        <f t="shared" si="652"/>
        <v/>
      </c>
      <c r="BU2311" s="32" t="str">
        <f t="shared" si="653"/>
        <v/>
      </c>
      <c r="BV2311" s="32" t="str">
        <f t="shared" si="654"/>
        <v/>
      </c>
      <c r="BW2311" s="32" t="str">
        <f t="shared" si="655"/>
        <v/>
      </c>
      <c r="BX2311" s="32" t="str">
        <f t="shared" si="656"/>
        <v/>
      </c>
      <c r="BY2311" s="32" t="str">
        <f t="shared" si="657"/>
        <v/>
      </c>
      <c r="BZ2311" s="32" t="str">
        <f t="shared" si="658"/>
        <v/>
      </c>
      <c r="CA2311" s="32" t="str">
        <f t="shared" si="659"/>
        <v/>
      </c>
      <c r="CB2311" s="33">
        <f>IF(COUNTIF($CD$7:CD2311,CD2311)=1,CD2311,CD2311+COUNTIF($CD$6:CD2310,CD2311))</f>
        <v>57457</v>
      </c>
      <c r="CC2311" s="34">
        <f t="shared" si="660"/>
        <v>55153</v>
      </c>
      <c r="CD2311" s="32">
        <f t="shared" si="661"/>
        <v>55153</v>
      </c>
      <c r="CE2311" s="32">
        <f t="shared" si="662"/>
        <v>0</v>
      </c>
      <c r="CF2311" s="32">
        <f t="shared" si="663"/>
        <v>0</v>
      </c>
      <c r="CG2311" s="32" t="str">
        <f t="shared" si="664"/>
        <v/>
      </c>
      <c r="CH2311" s="32">
        <v>2306</v>
      </c>
      <c r="CI2311" s="32" t="s">
        <v>6</v>
      </c>
      <c r="CJ2311" s="32" t="str">
        <f t="shared" si="665"/>
        <v/>
      </c>
      <c r="CK2311" s="32" t="str">
        <f t="shared" si="666"/>
        <v/>
      </c>
      <c r="CL2311" s="32" t="str">
        <f t="shared" si="667"/>
        <v/>
      </c>
      <c r="CM2311" s="32" t="str">
        <f t="shared" si="668"/>
        <v/>
      </c>
      <c r="CN2311" s="32" t="str">
        <f t="shared" si="669"/>
        <v/>
      </c>
    </row>
    <row r="2312" spans="71:92" x14ac:dyDescent="0.3">
      <c r="BS2312" s="32" t="str">
        <f>IF(Kiadasi_kiseroiv!$K$2=BT2312,BV2312,"")</f>
        <v/>
      </c>
      <c r="BT2312" s="34" t="str">
        <f t="shared" si="652"/>
        <v/>
      </c>
      <c r="BU2312" s="32" t="str">
        <f t="shared" si="653"/>
        <v/>
      </c>
      <c r="BV2312" s="32" t="str">
        <f t="shared" si="654"/>
        <v/>
      </c>
      <c r="BW2312" s="32" t="str">
        <f t="shared" si="655"/>
        <v/>
      </c>
      <c r="BX2312" s="32" t="str">
        <f t="shared" si="656"/>
        <v/>
      </c>
      <c r="BY2312" s="32" t="str">
        <f t="shared" si="657"/>
        <v/>
      </c>
      <c r="BZ2312" s="32" t="str">
        <f t="shared" si="658"/>
        <v/>
      </c>
      <c r="CA2312" s="32" t="str">
        <f t="shared" si="659"/>
        <v/>
      </c>
      <c r="CB2312" s="33">
        <f>IF(COUNTIF($CD$7:CD2312,CD2312)=1,CD2312,CD2312+COUNTIF($CD$6:CD2311,CD2312))</f>
        <v>57458</v>
      </c>
      <c r="CC2312" s="34">
        <f t="shared" si="660"/>
        <v>55153</v>
      </c>
      <c r="CD2312" s="32">
        <f t="shared" si="661"/>
        <v>55153</v>
      </c>
      <c r="CE2312" s="32">
        <f t="shared" si="662"/>
        <v>0</v>
      </c>
      <c r="CF2312" s="32">
        <f t="shared" si="663"/>
        <v>0</v>
      </c>
      <c r="CG2312" s="32" t="str">
        <f t="shared" si="664"/>
        <v/>
      </c>
      <c r="CH2312" s="32">
        <v>2307</v>
      </c>
      <c r="CI2312" s="32" t="s">
        <v>6</v>
      </c>
      <c r="CJ2312" s="32" t="str">
        <f t="shared" si="665"/>
        <v/>
      </c>
      <c r="CK2312" s="32" t="str">
        <f t="shared" si="666"/>
        <v/>
      </c>
      <c r="CL2312" s="32" t="str">
        <f t="shared" si="667"/>
        <v/>
      </c>
      <c r="CM2312" s="32" t="str">
        <f t="shared" si="668"/>
        <v/>
      </c>
      <c r="CN2312" s="32" t="str">
        <f t="shared" si="669"/>
        <v/>
      </c>
    </row>
    <row r="2313" spans="71:92" x14ac:dyDescent="0.3">
      <c r="BS2313" s="32" t="str">
        <f>IF(Kiadasi_kiseroiv!$K$2=BT2313,BV2313,"")</f>
        <v/>
      </c>
      <c r="BT2313" s="34" t="str">
        <f t="shared" si="652"/>
        <v/>
      </c>
      <c r="BU2313" s="32" t="str">
        <f t="shared" si="653"/>
        <v/>
      </c>
      <c r="BV2313" s="32" t="str">
        <f t="shared" si="654"/>
        <v/>
      </c>
      <c r="BW2313" s="32" t="str">
        <f t="shared" si="655"/>
        <v/>
      </c>
      <c r="BX2313" s="32" t="str">
        <f t="shared" si="656"/>
        <v/>
      </c>
      <c r="BY2313" s="32" t="str">
        <f t="shared" si="657"/>
        <v/>
      </c>
      <c r="BZ2313" s="32" t="str">
        <f t="shared" si="658"/>
        <v/>
      </c>
      <c r="CA2313" s="32" t="str">
        <f t="shared" si="659"/>
        <v/>
      </c>
      <c r="CB2313" s="33">
        <f>IF(COUNTIF($CD$7:CD2313,CD2313)=1,CD2313,CD2313+COUNTIF($CD$6:CD2312,CD2313))</f>
        <v>57459</v>
      </c>
      <c r="CC2313" s="34">
        <f t="shared" si="660"/>
        <v>55153</v>
      </c>
      <c r="CD2313" s="32">
        <f t="shared" si="661"/>
        <v>55153</v>
      </c>
      <c r="CE2313" s="32">
        <f t="shared" si="662"/>
        <v>0</v>
      </c>
      <c r="CF2313" s="32">
        <f t="shared" si="663"/>
        <v>0</v>
      </c>
      <c r="CG2313" s="32" t="str">
        <f t="shared" si="664"/>
        <v/>
      </c>
      <c r="CH2313" s="32">
        <v>2308</v>
      </c>
      <c r="CI2313" s="32" t="s">
        <v>6</v>
      </c>
      <c r="CJ2313" s="32" t="str">
        <f t="shared" si="665"/>
        <v/>
      </c>
      <c r="CK2313" s="32" t="str">
        <f t="shared" si="666"/>
        <v/>
      </c>
      <c r="CL2313" s="32" t="str">
        <f t="shared" si="667"/>
        <v/>
      </c>
      <c r="CM2313" s="32" t="str">
        <f t="shared" si="668"/>
        <v/>
      </c>
      <c r="CN2313" s="32" t="str">
        <f t="shared" si="669"/>
        <v/>
      </c>
    </row>
    <row r="2314" spans="71:92" x14ac:dyDescent="0.3">
      <c r="BS2314" s="32" t="str">
        <f>IF(Kiadasi_kiseroiv!$K$2=BT2314,BV2314,"")</f>
        <v/>
      </c>
      <c r="BT2314" s="34" t="str">
        <f t="shared" si="652"/>
        <v/>
      </c>
      <c r="BU2314" s="32" t="str">
        <f t="shared" si="653"/>
        <v/>
      </c>
      <c r="BV2314" s="32" t="str">
        <f t="shared" si="654"/>
        <v/>
      </c>
      <c r="BW2314" s="32" t="str">
        <f t="shared" si="655"/>
        <v/>
      </c>
      <c r="BX2314" s="32" t="str">
        <f t="shared" si="656"/>
        <v/>
      </c>
      <c r="BY2314" s="32" t="str">
        <f t="shared" si="657"/>
        <v/>
      </c>
      <c r="BZ2314" s="32" t="str">
        <f t="shared" si="658"/>
        <v/>
      </c>
      <c r="CA2314" s="32" t="str">
        <f t="shared" si="659"/>
        <v/>
      </c>
      <c r="CB2314" s="33">
        <f>IF(COUNTIF($CD$7:CD2314,CD2314)=1,CD2314,CD2314+COUNTIF($CD$6:CD2313,CD2314))</f>
        <v>57460</v>
      </c>
      <c r="CC2314" s="34">
        <f t="shared" si="660"/>
        <v>55153</v>
      </c>
      <c r="CD2314" s="32">
        <f t="shared" si="661"/>
        <v>55153</v>
      </c>
      <c r="CE2314" s="32">
        <f t="shared" si="662"/>
        <v>0</v>
      </c>
      <c r="CF2314" s="32">
        <f t="shared" si="663"/>
        <v>0</v>
      </c>
      <c r="CG2314" s="32" t="str">
        <f t="shared" si="664"/>
        <v/>
      </c>
      <c r="CH2314" s="32">
        <v>2309</v>
      </c>
      <c r="CI2314" s="32" t="s">
        <v>6</v>
      </c>
      <c r="CJ2314" s="32" t="str">
        <f t="shared" si="665"/>
        <v/>
      </c>
      <c r="CK2314" s="32" t="str">
        <f t="shared" si="666"/>
        <v/>
      </c>
      <c r="CL2314" s="32" t="str">
        <f t="shared" si="667"/>
        <v/>
      </c>
      <c r="CM2314" s="32" t="str">
        <f t="shared" si="668"/>
        <v/>
      </c>
      <c r="CN2314" s="32" t="str">
        <f t="shared" si="669"/>
        <v/>
      </c>
    </row>
    <row r="2315" spans="71:92" x14ac:dyDescent="0.3">
      <c r="BS2315" s="32" t="str">
        <f>IF(Kiadasi_kiseroiv!$K$2=BT2315,BV2315,"")</f>
        <v/>
      </c>
      <c r="BT2315" s="34" t="str">
        <f t="shared" si="652"/>
        <v/>
      </c>
      <c r="BU2315" s="32" t="str">
        <f t="shared" si="653"/>
        <v/>
      </c>
      <c r="BV2315" s="32" t="str">
        <f t="shared" si="654"/>
        <v/>
      </c>
      <c r="BW2315" s="32" t="str">
        <f t="shared" si="655"/>
        <v/>
      </c>
      <c r="BX2315" s="32" t="str">
        <f t="shared" si="656"/>
        <v/>
      </c>
      <c r="BY2315" s="32" t="str">
        <f t="shared" si="657"/>
        <v/>
      </c>
      <c r="BZ2315" s="32" t="str">
        <f t="shared" si="658"/>
        <v/>
      </c>
      <c r="CA2315" s="32" t="str">
        <f t="shared" si="659"/>
        <v/>
      </c>
      <c r="CB2315" s="33">
        <f>IF(COUNTIF($CD$7:CD2315,CD2315)=1,CD2315,CD2315+COUNTIF($CD$6:CD2314,CD2315))</f>
        <v>57461</v>
      </c>
      <c r="CC2315" s="34">
        <f t="shared" si="660"/>
        <v>55153</v>
      </c>
      <c r="CD2315" s="32">
        <f t="shared" si="661"/>
        <v>55153</v>
      </c>
      <c r="CE2315" s="32">
        <f t="shared" si="662"/>
        <v>0</v>
      </c>
      <c r="CF2315" s="32">
        <f t="shared" si="663"/>
        <v>0</v>
      </c>
      <c r="CG2315" s="32" t="str">
        <f t="shared" si="664"/>
        <v/>
      </c>
      <c r="CH2315" s="32">
        <v>2310</v>
      </c>
      <c r="CI2315" s="32" t="s">
        <v>6</v>
      </c>
      <c r="CJ2315" s="32" t="str">
        <f t="shared" si="665"/>
        <v/>
      </c>
      <c r="CK2315" s="32" t="str">
        <f t="shared" si="666"/>
        <v/>
      </c>
      <c r="CL2315" s="32" t="str">
        <f t="shared" si="667"/>
        <v/>
      </c>
      <c r="CM2315" s="32" t="str">
        <f t="shared" si="668"/>
        <v/>
      </c>
      <c r="CN2315" s="32" t="str">
        <f t="shared" si="669"/>
        <v/>
      </c>
    </row>
    <row r="2316" spans="71:92" x14ac:dyDescent="0.3">
      <c r="BS2316" s="32" t="str">
        <f>IF(Kiadasi_kiseroiv!$K$2=BT2316,BV2316,"")</f>
        <v/>
      </c>
      <c r="BT2316" s="34" t="str">
        <f t="shared" si="652"/>
        <v/>
      </c>
      <c r="BU2316" s="32" t="str">
        <f t="shared" si="653"/>
        <v/>
      </c>
      <c r="BV2316" s="32" t="str">
        <f t="shared" si="654"/>
        <v/>
      </c>
      <c r="BW2316" s="32" t="str">
        <f t="shared" si="655"/>
        <v/>
      </c>
      <c r="BX2316" s="32" t="str">
        <f t="shared" si="656"/>
        <v/>
      </c>
      <c r="BY2316" s="32" t="str">
        <f t="shared" si="657"/>
        <v/>
      </c>
      <c r="BZ2316" s="32" t="str">
        <f t="shared" si="658"/>
        <v/>
      </c>
      <c r="CA2316" s="32" t="str">
        <f t="shared" si="659"/>
        <v/>
      </c>
      <c r="CB2316" s="33">
        <f>IF(COUNTIF($CD$7:CD2316,CD2316)=1,CD2316,CD2316+COUNTIF($CD$6:CD2315,CD2316))</f>
        <v>57462</v>
      </c>
      <c r="CC2316" s="34">
        <f t="shared" si="660"/>
        <v>55153</v>
      </c>
      <c r="CD2316" s="32">
        <f t="shared" si="661"/>
        <v>55153</v>
      </c>
      <c r="CE2316" s="32">
        <f t="shared" si="662"/>
        <v>0</v>
      </c>
      <c r="CF2316" s="32">
        <f t="shared" si="663"/>
        <v>0</v>
      </c>
      <c r="CG2316" s="32" t="str">
        <f t="shared" si="664"/>
        <v/>
      </c>
      <c r="CH2316" s="32">
        <v>2311</v>
      </c>
      <c r="CI2316" s="32" t="s">
        <v>6</v>
      </c>
      <c r="CJ2316" s="32" t="str">
        <f t="shared" si="665"/>
        <v/>
      </c>
      <c r="CK2316" s="32" t="str">
        <f t="shared" si="666"/>
        <v/>
      </c>
      <c r="CL2316" s="32" t="str">
        <f t="shared" si="667"/>
        <v/>
      </c>
      <c r="CM2316" s="32" t="str">
        <f t="shared" si="668"/>
        <v/>
      </c>
      <c r="CN2316" s="32" t="str">
        <f t="shared" si="669"/>
        <v/>
      </c>
    </row>
    <row r="2317" spans="71:92" x14ac:dyDescent="0.3">
      <c r="BS2317" s="32" t="str">
        <f>IF(Kiadasi_kiseroiv!$K$2=BT2317,BV2317,"")</f>
        <v/>
      </c>
      <c r="BT2317" s="34" t="str">
        <f t="shared" si="652"/>
        <v/>
      </c>
      <c r="BU2317" s="32" t="str">
        <f t="shared" si="653"/>
        <v/>
      </c>
      <c r="BV2317" s="32" t="str">
        <f t="shared" si="654"/>
        <v/>
      </c>
      <c r="BW2317" s="32" t="str">
        <f t="shared" si="655"/>
        <v/>
      </c>
      <c r="BX2317" s="32" t="str">
        <f t="shared" si="656"/>
        <v/>
      </c>
      <c r="BY2317" s="32" t="str">
        <f t="shared" si="657"/>
        <v/>
      </c>
      <c r="BZ2317" s="32" t="str">
        <f t="shared" si="658"/>
        <v/>
      </c>
      <c r="CA2317" s="32" t="str">
        <f t="shared" si="659"/>
        <v/>
      </c>
      <c r="CB2317" s="33">
        <f>IF(COUNTIF($CD$7:CD2317,CD2317)=1,CD2317,CD2317+COUNTIF($CD$6:CD2316,CD2317))</f>
        <v>57463</v>
      </c>
      <c r="CC2317" s="34">
        <f t="shared" si="660"/>
        <v>55153</v>
      </c>
      <c r="CD2317" s="32">
        <f t="shared" si="661"/>
        <v>55153</v>
      </c>
      <c r="CE2317" s="32">
        <f t="shared" si="662"/>
        <v>0</v>
      </c>
      <c r="CF2317" s="32">
        <f t="shared" si="663"/>
        <v>0</v>
      </c>
      <c r="CG2317" s="32" t="str">
        <f t="shared" si="664"/>
        <v/>
      </c>
      <c r="CH2317" s="32">
        <v>2312</v>
      </c>
      <c r="CI2317" s="32" t="s">
        <v>6</v>
      </c>
      <c r="CJ2317" s="32" t="str">
        <f t="shared" si="665"/>
        <v/>
      </c>
      <c r="CK2317" s="32" t="str">
        <f t="shared" si="666"/>
        <v/>
      </c>
      <c r="CL2317" s="32" t="str">
        <f t="shared" si="667"/>
        <v/>
      </c>
      <c r="CM2317" s="32" t="str">
        <f t="shared" si="668"/>
        <v/>
      </c>
      <c r="CN2317" s="32" t="str">
        <f t="shared" si="669"/>
        <v/>
      </c>
    </row>
    <row r="2318" spans="71:92" x14ac:dyDescent="0.3">
      <c r="BS2318" s="32" t="str">
        <f>IF(Kiadasi_kiseroiv!$K$2=BT2318,BV2318,"")</f>
        <v/>
      </c>
      <c r="BT2318" s="34" t="str">
        <f t="shared" si="652"/>
        <v/>
      </c>
      <c r="BU2318" s="32" t="str">
        <f t="shared" si="653"/>
        <v/>
      </c>
      <c r="BV2318" s="32" t="str">
        <f t="shared" si="654"/>
        <v/>
      </c>
      <c r="BW2318" s="32" t="str">
        <f t="shared" si="655"/>
        <v/>
      </c>
      <c r="BX2318" s="32" t="str">
        <f t="shared" si="656"/>
        <v/>
      </c>
      <c r="BY2318" s="32" t="str">
        <f t="shared" si="657"/>
        <v/>
      </c>
      <c r="BZ2318" s="32" t="str">
        <f t="shared" si="658"/>
        <v/>
      </c>
      <c r="CA2318" s="32" t="str">
        <f t="shared" si="659"/>
        <v/>
      </c>
      <c r="CB2318" s="33">
        <f>IF(COUNTIF($CD$7:CD2318,CD2318)=1,CD2318,CD2318+COUNTIF($CD$6:CD2317,CD2318))</f>
        <v>57464</v>
      </c>
      <c r="CC2318" s="34">
        <f t="shared" si="660"/>
        <v>55153</v>
      </c>
      <c r="CD2318" s="32">
        <f t="shared" si="661"/>
        <v>55153</v>
      </c>
      <c r="CE2318" s="32">
        <f t="shared" si="662"/>
        <v>0</v>
      </c>
      <c r="CF2318" s="32">
        <f t="shared" si="663"/>
        <v>0</v>
      </c>
      <c r="CG2318" s="32" t="str">
        <f t="shared" si="664"/>
        <v/>
      </c>
      <c r="CH2318" s="32">
        <v>2313</v>
      </c>
      <c r="CI2318" s="32" t="s">
        <v>6</v>
      </c>
      <c r="CJ2318" s="32" t="str">
        <f t="shared" si="665"/>
        <v/>
      </c>
      <c r="CK2318" s="32" t="str">
        <f t="shared" si="666"/>
        <v/>
      </c>
      <c r="CL2318" s="32" t="str">
        <f t="shared" si="667"/>
        <v/>
      </c>
      <c r="CM2318" s="32" t="str">
        <f t="shared" si="668"/>
        <v/>
      </c>
      <c r="CN2318" s="32" t="str">
        <f t="shared" si="669"/>
        <v/>
      </c>
    </row>
    <row r="2319" spans="71:92" x14ac:dyDescent="0.3">
      <c r="BS2319" s="32" t="str">
        <f>IF(Kiadasi_kiseroiv!$K$2=BT2319,BV2319,"")</f>
        <v/>
      </c>
      <c r="BT2319" s="34" t="str">
        <f t="shared" si="652"/>
        <v/>
      </c>
      <c r="BU2319" s="32" t="str">
        <f t="shared" si="653"/>
        <v/>
      </c>
      <c r="BV2319" s="32" t="str">
        <f t="shared" si="654"/>
        <v/>
      </c>
      <c r="BW2319" s="32" t="str">
        <f t="shared" si="655"/>
        <v/>
      </c>
      <c r="BX2319" s="32" t="str">
        <f t="shared" si="656"/>
        <v/>
      </c>
      <c r="BY2319" s="32" t="str">
        <f t="shared" si="657"/>
        <v/>
      </c>
      <c r="BZ2319" s="32" t="str">
        <f t="shared" si="658"/>
        <v/>
      </c>
      <c r="CA2319" s="32" t="str">
        <f t="shared" si="659"/>
        <v/>
      </c>
      <c r="CB2319" s="33">
        <f>IF(COUNTIF($CD$7:CD2319,CD2319)=1,CD2319,CD2319+COUNTIF($CD$6:CD2318,CD2319))</f>
        <v>57465</v>
      </c>
      <c r="CC2319" s="34">
        <f t="shared" si="660"/>
        <v>55153</v>
      </c>
      <c r="CD2319" s="32">
        <f t="shared" si="661"/>
        <v>55153</v>
      </c>
      <c r="CE2319" s="32">
        <f t="shared" si="662"/>
        <v>0</v>
      </c>
      <c r="CF2319" s="32">
        <f t="shared" si="663"/>
        <v>0</v>
      </c>
      <c r="CG2319" s="32" t="str">
        <f t="shared" si="664"/>
        <v/>
      </c>
      <c r="CH2319" s="32">
        <v>2314</v>
      </c>
      <c r="CI2319" s="32" t="s">
        <v>6</v>
      </c>
      <c r="CJ2319" s="32" t="str">
        <f t="shared" si="665"/>
        <v/>
      </c>
      <c r="CK2319" s="32" t="str">
        <f t="shared" si="666"/>
        <v/>
      </c>
      <c r="CL2319" s="32" t="str">
        <f t="shared" si="667"/>
        <v/>
      </c>
      <c r="CM2319" s="32" t="str">
        <f t="shared" si="668"/>
        <v/>
      </c>
      <c r="CN2319" s="32" t="str">
        <f t="shared" si="669"/>
        <v/>
      </c>
    </row>
    <row r="2320" spans="71:92" x14ac:dyDescent="0.3">
      <c r="BS2320" s="32" t="str">
        <f>IF(Kiadasi_kiseroiv!$K$2=BT2320,BV2320,"")</f>
        <v/>
      </c>
      <c r="BT2320" s="34" t="str">
        <f t="shared" si="652"/>
        <v/>
      </c>
      <c r="BU2320" s="32" t="str">
        <f t="shared" si="653"/>
        <v/>
      </c>
      <c r="BV2320" s="32" t="str">
        <f t="shared" si="654"/>
        <v/>
      </c>
      <c r="BW2320" s="32" t="str">
        <f t="shared" si="655"/>
        <v/>
      </c>
      <c r="BX2320" s="32" t="str">
        <f t="shared" si="656"/>
        <v/>
      </c>
      <c r="BY2320" s="32" t="str">
        <f t="shared" si="657"/>
        <v/>
      </c>
      <c r="BZ2320" s="32" t="str">
        <f t="shared" si="658"/>
        <v/>
      </c>
      <c r="CA2320" s="32" t="str">
        <f t="shared" si="659"/>
        <v/>
      </c>
      <c r="CB2320" s="33">
        <f>IF(COUNTIF($CD$7:CD2320,CD2320)=1,CD2320,CD2320+COUNTIF($CD$6:CD2319,CD2320))</f>
        <v>57466</v>
      </c>
      <c r="CC2320" s="34">
        <f t="shared" si="660"/>
        <v>55153</v>
      </c>
      <c r="CD2320" s="32">
        <f t="shared" si="661"/>
        <v>55153</v>
      </c>
      <c r="CE2320" s="32">
        <f t="shared" si="662"/>
        <v>0</v>
      </c>
      <c r="CF2320" s="32">
        <f t="shared" si="663"/>
        <v>0</v>
      </c>
      <c r="CG2320" s="32" t="str">
        <f t="shared" si="664"/>
        <v/>
      </c>
      <c r="CH2320" s="32">
        <v>2315</v>
      </c>
      <c r="CI2320" s="32" t="s">
        <v>6</v>
      </c>
      <c r="CJ2320" s="32" t="str">
        <f t="shared" si="665"/>
        <v/>
      </c>
      <c r="CK2320" s="32" t="str">
        <f t="shared" si="666"/>
        <v/>
      </c>
      <c r="CL2320" s="32" t="str">
        <f t="shared" si="667"/>
        <v/>
      </c>
      <c r="CM2320" s="32" t="str">
        <f t="shared" si="668"/>
        <v/>
      </c>
      <c r="CN2320" s="32" t="str">
        <f t="shared" si="669"/>
        <v/>
      </c>
    </row>
    <row r="2321" spans="71:92" x14ac:dyDescent="0.3">
      <c r="BS2321" s="32" t="str">
        <f>IF(Kiadasi_kiseroiv!$K$2=BT2321,BV2321,"")</f>
        <v/>
      </c>
      <c r="BT2321" s="34" t="str">
        <f t="shared" si="652"/>
        <v/>
      </c>
      <c r="BU2321" s="32" t="str">
        <f t="shared" si="653"/>
        <v/>
      </c>
      <c r="BV2321" s="32" t="str">
        <f t="shared" si="654"/>
        <v/>
      </c>
      <c r="BW2321" s="32" t="str">
        <f t="shared" si="655"/>
        <v/>
      </c>
      <c r="BX2321" s="32" t="str">
        <f t="shared" si="656"/>
        <v/>
      </c>
      <c r="BY2321" s="32" t="str">
        <f t="shared" si="657"/>
        <v/>
      </c>
      <c r="BZ2321" s="32" t="str">
        <f t="shared" si="658"/>
        <v/>
      </c>
      <c r="CA2321" s="32" t="str">
        <f t="shared" si="659"/>
        <v/>
      </c>
      <c r="CB2321" s="33">
        <f>IF(COUNTIF($CD$7:CD2321,CD2321)=1,CD2321,CD2321+COUNTIF($CD$6:CD2320,CD2321))</f>
        <v>57467</v>
      </c>
      <c r="CC2321" s="34">
        <f t="shared" si="660"/>
        <v>55153</v>
      </c>
      <c r="CD2321" s="32">
        <f t="shared" si="661"/>
        <v>55153</v>
      </c>
      <c r="CE2321" s="32">
        <f t="shared" si="662"/>
        <v>0</v>
      </c>
      <c r="CF2321" s="32">
        <f t="shared" si="663"/>
        <v>0</v>
      </c>
      <c r="CG2321" s="32" t="str">
        <f t="shared" si="664"/>
        <v/>
      </c>
      <c r="CH2321" s="32">
        <v>2316</v>
      </c>
      <c r="CI2321" s="32" t="s">
        <v>6</v>
      </c>
      <c r="CJ2321" s="32" t="str">
        <f t="shared" si="665"/>
        <v/>
      </c>
      <c r="CK2321" s="32" t="str">
        <f t="shared" si="666"/>
        <v/>
      </c>
      <c r="CL2321" s="32" t="str">
        <f t="shared" si="667"/>
        <v/>
      </c>
      <c r="CM2321" s="32" t="str">
        <f t="shared" si="668"/>
        <v/>
      </c>
      <c r="CN2321" s="32" t="str">
        <f t="shared" si="669"/>
        <v/>
      </c>
    </row>
    <row r="2322" spans="71:92" x14ac:dyDescent="0.3">
      <c r="BS2322" s="32" t="str">
        <f>IF(Kiadasi_kiseroiv!$K$2=BT2322,BV2322,"")</f>
        <v/>
      </c>
      <c r="BT2322" s="34" t="str">
        <f t="shared" si="652"/>
        <v/>
      </c>
      <c r="BU2322" s="32" t="str">
        <f t="shared" si="653"/>
        <v/>
      </c>
      <c r="BV2322" s="32" t="str">
        <f t="shared" si="654"/>
        <v/>
      </c>
      <c r="BW2322" s="32" t="str">
        <f t="shared" si="655"/>
        <v/>
      </c>
      <c r="BX2322" s="32" t="str">
        <f t="shared" si="656"/>
        <v/>
      </c>
      <c r="BY2322" s="32" t="str">
        <f t="shared" si="657"/>
        <v/>
      </c>
      <c r="BZ2322" s="32" t="str">
        <f t="shared" si="658"/>
        <v/>
      </c>
      <c r="CA2322" s="32" t="str">
        <f t="shared" si="659"/>
        <v/>
      </c>
      <c r="CB2322" s="33">
        <f>IF(COUNTIF($CD$7:CD2322,CD2322)=1,CD2322,CD2322+COUNTIF($CD$6:CD2321,CD2322))</f>
        <v>57468</v>
      </c>
      <c r="CC2322" s="34">
        <f t="shared" si="660"/>
        <v>55153</v>
      </c>
      <c r="CD2322" s="32">
        <f t="shared" si="661"/>
        <v>55153</v>
      </c>
      <c r="CE2322" s="32">
        <f t="shared" si="662"/>
        <v>0</v>
      </c>
      <c r="CF2322" s="32">
        <f t="shared" si="663"/>
        <v>0</v>
      </c>
      <c r="CG2322" s="32" t="str">
        <f t="shared" si="664"/>
        <v/>
      </c>
      <c r="CH2322" s="32">
        <v>2317</v>
      </c>
      <c r="CI2322" s="32" t="s">
        <v>6</v>
      </c>
      <c r="CJ2322" s="32" t="str">
        <f t="shared" si="665"/>
        <v/>
      </c>
      <c r="CK2322" s="32" t="str">
        <f t="shared" si="666"/>
        <v/>
      </c>
      <c r="CL2322" s="32" t="str">
        <f t="shared" si="667"/>
        <v/>
      </c>
      <c r="CM2322" s="32" t="str">
        <f t="shared" si="668"/>
        <v/>
      </c>
      <c r="CN2322" s="32" t="str">
        <f t="shared" si="669"/>
        <v/>
      </c>
    </row>
    <row r="2323" spans="71:92" x14ac:dyDescent="0.3">
      <c r="BS2323" s="32" t="str">
        <f>IF(Kiadasi_kiseroiv!$K$2=BT2323,BV2323,"")</f>
        <v/>
      </c>
      <c r="BT2323" s="34" t="str">
        <f t="shared" si="652"/>
        <v/>
      </c>
      <c r="BU2323" s="32" t="str">
        <f t="shared" si="653"/>
        <v/>
      </c>
      <c r="BV2323" s="32" t="str">
        <f t="shared" si="654"/>
        <v/>
      </c>
      <c r="BW2323" s="32" t="str">
        <f t="shared" si="655"/>
        <v/>
      </c>
      <c r="BX2323" s="32" t="str">
        <f t="shared" si="656"/>
        <v/>
      </c>
      <c r="BY2323" s="32" t="str">
        <f t="shared" si="657"/>
        <v/>
      </c>
      <c r="BZ2323" s="32" t="str">
        <f t="shared" si="658"/>
        <v/>
      </c>
      <c r="CA2323" s="32" t="str">
        <f t="shared" si="659"/>
        <v/>
      </c>
      <c r="CB2323" s="33">
        <f>IF(COUNTIF($CD$7:CD2323,CD2323)=1,CD2323,CD2323+COUNTIF($CD$6:CD2322,CD2323))</f>
        <v>57469</v>
      </c>
      <c r="CC2323" s="34">
        <f t="shared" si="660"/>
        <v>55153</v>
      </c>
      <c r="CD2323" s="32">
        <f t="shared" si="661"/>
        <v>55153</v>
      </c>
      <c r="CE2323" s="32">
        <f t="shared" si="662"/>
        <v>0</v>
      </c>
      <c r="CF2323" s="32">
        <f t="shared" si="663"/>
        <v>0</v>
      </c>
      <c r="CG2323" s="32" t="str">
        <f t="shared" si="664"/>
        <v/>
      </c>
      <c r="CH2323" s="32">
        <v>2318</v>
      </c>
      <c r="CI2323" s="32" t="s">
        <v>6</v>
      </c>
      <c r="CJ2323" s="32" t="str">
        <f t="shared" si="665"/>
        <v/>
      </c>
      <c r="CK2323" s="32" t="str">
        <f t="shared" si="666"/>
        <v/>
      </c>
      <c r="CL2323" s="32" t="str">
        <f t="shared" si="667"/>
        <v/>
      </c>
      <c r="CM2323" s="32" t="str">
        <f t="shared" si="668"/>
        <v/>
      </c>
      <c r="CN2323" s="32" t="str">
        <f t="shared" si="669"/>
        <v/>
      </c>
    </row>
    <row r="2324" spans="71:92" x14ac:dyDescent="0.3">
      <c r="BS2324" s="32" t="str">
        <f>IF(Kiadasi_kiseroiv!$K$2=BT2324,BV2324,"")</f>
        <v/>
      </c>
      <c r="BT2324" s="34" t="str">
        <f t="shared" si="652"/>
        <v/>
      </c>
      <c r="BU2324" s="32" t="str">
        <f t="shared" si="653"/>
        <v/>
      </c>
      <c r="BV2324" s="32" t="str">
        <f t="shared" si="654"/>
        <v/>
      </c>
      <c r="BW2324" s="32" t="str">
        <f t="shared" si="655"/>
        <v/>
      </c>
      <c r="BX2324" s="32" t="str">
        <f t="shared" si="656"/>
        <v/>
      </c>
      <c r="BY2324" s="32" t="str">
        <f t="shared" si="657"/>
        <v/>
      </c>
      <c r="BZ2324" s="32" t="str">
        <f t="shared" si="658"/>
        <v/>
      </c>
      <c r="CA2324" s="32" t="str">
        <f t="shared" si="659"/>
        <v/>
      </c>
      <c r="CB2324" s="33">
        <f>IF(COUNTIF($CD$7:CD2324,CD2324)=1,CD2324,CD2324+COUNTIF($CD$6:CD2323,CD2324))</f>
        <v>57470</v>
      </c>
      <c r="CC2324" s="34">
        <f t="shared" si="660"/>
        <v>55153</v>
      </c>
      <c r="CD2324" s="32">
        <f t="shared" si="661"/>
        <v>55153</v>
      </c>
      <c r="CE2324" s="32">
        <f t="shared" si="662"/>
        <v>0</v>
      </c>
      <c r="CF2324" s="32">
        <f t="shared" si="663"/>
        <v>0</v>
      </c>
      <c r="CG2324" s="32" t="str">
        <f t="shared" si="664"/>
        <v/>
      </c>
      <c r="CH2324" s="32">
        <v>2319</v>
      </c>
      <c r="CI2324" s="32" t="s">
        <v>6</v>
      </c>
      <c r="CJ2324" s="32" t="str">
        <f t="shared" si="665"/>
        <v/>
      </c>
      <c r="CK2324" s="32" t="str">
        <f t="shared" si="666"/>
        <v/>
      </c>
      <c r="CL2324" s="32" t="str">
        <f t="shared" si="667"/>
        <v/>
      </c>
      <c r="CM2324" s="32" t="str">
        <f t="shared" si="668"/>
        <v/>
      </c>
      <c r="CN2324" s="32" t="str">
        <f t="shared" si="669"/>
        <v/>
      </c>
    </row>
    <row r="2325" spans="71:92" x14ac:dyDescent="0.3">
      <c r="BS2325" s="32" t="str">
        <f>IF(Kiadasi_kiseroiv!$K$2=BT2325,BV2325,"")</f>
        <v/>
      </c>
      <c r="BT2325" s="34" t="str">
        <f t="shared" si="652"/>
        <v/>
      </c>
      <c r="BU2325" s="32" t="str">
        <f t="shared" si="653"/>
        <v/>
      </c>
      <c r="BV2325" s="32" t="str">
        <f t="shared" si="654"/>
        <v/>
      </c>
      <c r="BW2325" s="32" t="str">
        <f t="shared" si="655"/>
        <v/>
      </c>
      <c r="BX2325" s="32" t="str">
        <f t="shared" si="656"/>
        <v/>
      </c>
      <c r="BY2325" s="32" t="str">
        <f t="shared" si="657"/>
        <v/>
      </c>
      <c r="BZ2325" s="32" t="str">
        <f t="shared" si="658"/>
        <v/>
      </c>
      <c r="CA2325" s="32" t="str">
        <f t="shared" si="659"/>
        <v/>
      </c>
      <c r="CB2325" s="33">
        <f>IF(COUNTIF($CD$7:CD2325,CD2325)=1,CD2325,CD2325+COUNTIF($CD$6:CD2324,CD2325))</f>
        <v>57471</v>
      </c>
      <c r="CC2325" s="34">
        <f t="shared" si="660"/>
        <v>55153</v>
      </c>
      <c r="CD2325" s="32">
        <f t="shared" si="661"/>
        <v>55153</v>
      </c>
      <c r="CE2325" s="32">
        <f t="shared" si="662"/>
        <v>0</v>
      </c>
      <c r="CF2325" s="32">
        <f t="shared" si="663"/>
        <v>0</v>
      </c>
      <c r="CG2325" s="32" t="str">
        <f t="shared" si="664"/>
        <v/>
      </c>
      <c r="CH2325" s="32">
        <v>2320</v>
      </c>
      <c r="CI2325" s="32" t="s">
        <v>6</v>
      </c>
      <c r="CJ2325" s="32" t="str">
        <f t="shared" si="665"/>
        <v/>
      </c>
      <c r="CK2325" s="32" t="str">
        <f t="shared" si="666"/>
        <v/>
      </c>
      <c r="CL2325" s="32" t="str">
        <f t="shared" si="667"/>
        <v/>
      </c>
      <c r="CM2325" s="32" t="str">
        <f t="shared" si="668"/>
        <v/>
      </c>
      <c r="CN2325" s="32" t="str">
        <f t="shared" si="669"/>
        <v/>
      </c>
    </row>
    <row r="2326" spans="71:92" x14ac:dyDescent="0.3">
      <c r="BS2326" s="32" t="str">
        <f>IF(Kiadasi_kiseroiv!$K$2=BT2326,BV2326,"")</f>
        <v/>
      </c>
      <c r="BT2326" s="34" t="str">
        <f t="shared" si="652"/>
        <v/>
      </c>
      <c r="BU2326" s="32" t="str">
        <f t="shared" si="653"/>
        <v/>
      </c>
      <c r="BV2326" s="32" t="str">
        <f t="shared" si="654"/>
        <v/>
      </c>
      <c r="BW2326" s="32" t="str">
        <f t="shared" si="655"/>
        <v/>
      </c>
      <c r="BX2326" s="32" t="str">
        <f t="shared" si="656"/>
        <v/>
      </c>
      <c r="BY2326" s="32" t="str">
        <f t="shared" si="657"/>
        <v/>
      </c>
      <c r="BZ2326" s="32" t="str">
        <f t="shared" si="658"/>
        <v/>
      </c>
      <c r="CA2326" s="32" t="str">
        <f t="shared" si="659"/>
        <v/>
      </c>
      <c r="CB2326" s="33">
        <f>IF(COUNTIF($CD$7:CD2326,CD2326)=1,CD2326,CD2326+COUNTIF($CD$6:CD2325,CD2326))</f>
        <v>57472</v>
      </c>
      <c r="CC2326" s="34">
        <f t="shared" si="660"/>
        <v>55153</v>
      </c>
      <c r="CD2326" s="32">
        <f t="shared" si="661"/>
        <v>55153</v>
      </c>
      <c r="CE2326" s="32">
        <f t="shared" si="662"/>
        <v>0</v>
      </c>
      <c r="CF2326" s="32">
        <f t="shared" si="663"/>
        <v>0</v>
      </c>
      <c r="CG2326" s="32" t="str">
        <f t="shared" si="664"/>
        <v/>
      </c>
      <c r="CH2326" s="32">
        <v>2321</v>
      </c>
      <c r="CI2326" s="32" t="s">
        <v>6</v>
      </c>
      <c r="CJ2326" s="32" t="str">
        <f t="shared" si="665"/>
        <v/>
      </c>
      <c r="CK2326" s="32" t="str">
        <f t="shared" si="666"/>
        <v/>
      </c>
      <c r="CL2326" s="32" t="str">
        <f t="shared" si="667"/>
        <v/>
      </c>
      <c r="CM2326" s="32" t="str">
        <f t="shared" si="668"/>
        <v/>
      </c>
      <c r="CN2326" s="32" t="str">
        <f t="shared" si="669"/>
        <v/>
      </c>
    </row>
    <row r="2327" spans="71:92" x14ac:dyDescent="0.3">
      <c r="BS2327" s="32" t="str">
        <f>IF(Kiadasi_kiseroiv!$K$2=BT2327,BV2327,"")</f>
        <v/>
      </c>
      <c r="BT2327" s="34" t="str">
        <f t="shared" si="652"/>
        <v/>
      </c>
      <c r="BU2327" s="32" t="str">
        <f t="shared" si="653"/>
        <v/>
      </c>
      <c r="BV2327" s="32" t="str">
        <f t="shared" si="654"/>
        <v/>
      </c>
      <c r="BW2327" s="32" t="str">
        <f t="shared" si="655"/>
        <v/>
      </c>
      <c r="BX2327" s="32" t="str">
        <f t="shared" si="656"/>
        <v/>
      </c>
      <c r="BY2327" s="32" t="str">
        <f t="shared" si="657"/>
        <v/>
      </c>
      <c r="BZ2327" s="32" t="str">
        <f t="shared" si="658"/>
        <v/>
      </c>
      <c r="CA2327" s="32" t="str">
        <f t="shared" si="659"/>
        <v/>
      </c>
      <c r="CB2327" s="33">
        <f>IF(COUNTIF($CD$7:CD2327,CD2327)=1,CD2327,CD2327+COUNTIF($CD$6:CD2326,CD2327))</f>
        <v>57473</v>
      </c>
      <c r="CC2327" s="34">
        <f t="shared" si="660"/>
        <v>55153</v>
      </c>
      <c r="CD2327" s="32">
        <f t="shared" si="661"/>
        <v>55153</v>
      </c>
      <c r="CE2327" s="32">
        <f t="shared" si="662"/>
        <v>0</v>
      </c>
      <c r="CF2327" s="32">
        <f t="shared" si="663"/>
        <v>0</v>
      </c>
      <c r="CG2327" s="32" t="str">
        <f t="shared" si="664"/>
        <v/>
      </c>
      <c r="CH2327" s="32">
        <v>2322</v>
      </c>
      <c r="CI2327" s="32" t="s">
        <v>6</v>
      </c>
      <c r="CJ2327" s="32" t="str">
        <f t="shared" si="665"/>
        <v/>
      </c>
      <c r="CK2327" s="32" t="str">
        <f t="shared" si="666"/>
        <v/>
      </c>
      <c r="CL2327" s="32" t="str">
        <f t="shared" si="667"/>
        <v/>
      </c>
      <c r="CM2327" s="32" t="str">
        <f t="shared" si="668"/>
        <v/>
      </c>
      <c r="CN2327" s="32" t="str">
        <f t="shared" si="669"/>
        <v/>
      </c>
    </row>
    <row r="2328" spans="71:92" x14ac:dyDescent="0.3">
      <c r="BS2328" s="32" t="str">
        <f>IF(Kiadasi_kiseroiv!$K$2=BT2328,BV2328,"")</f>
        <v/>
      </c>
      <c r="BT2328" s="34" t="str">
        <f t="shared" si="652"/>
        <v/>
      </c>
      <c r="BU2328" s="32" t="str">
        <f t="shared" si="653"/>
        <v/>
      </c>
      <c r="BV2328" s="32" t="str">
        <f t="shared" si="654"/>
        <v/>
      </c>
      <c r="BW2328" s="32" t="str">
        <f t="shared" si="655"/>
        <v/>
      </c>
      <c r="BX2328" s="32" t="str">
        <f t="shared" si="656"/>
        <v/>
      </c>
      <c r="BY2328" s="32" t="str">
        <f t="shared" si="657"/>
        <v/>
      </c>
      <c r="BZ2328" s="32" t="str">
        <f t="shared" si="658"/>
        <v/>
      </c>
      <c r="CA2328" s="32" t="str">
        <f t="shared" si="659"/>
        <v/>
      </c>
      <c r="CB2328" s="33">
        <f>IF(COUNTIF($CD$7:CD2328,CD2328)=1,CD2328,CD2328+COUNTIF($CD$6:CD2327,CD2328))</f>
        <v>57474</v>
      </c>
      <c r="CC2328" s="34">
        <f t="shared" si="660"/>
        <v>55153</v>
      </c>
      <c r="CD2328" s="32">
        <f t="shared" si="661"/>
        <v>55153</v>
      </c>
      <c r="CE2328" s="32">
        <f t="shared" si="662"/>
        <v>0</v>
      </c>
      <c r="CF2328" s="32">
        <f t="shared" si="663"/>
        <v>0</v>
      </c>
      <c r="CG2328" s="32" t="str">
        <f t="shared" si="664"/>
        <v/>
      </c>
      <c r="CH2328" s="32">
        <v>2323</v>
      </c>
      <c r="CI2328" s="32" t="s">
        <v>6</v>
      </c>
      <c r="CJ2328" s="32" t="str">
        <f t="shared" si="665"/>
        <v/>
      </c>
      <c r="CK2328" s="32" t="str">
        <f t="shared" si="666"/>
        <v/>
      </c>
      <c r="CL2328" s="32" t="str">
        <f t="shared" si="667"/>
        <v/>
      </c>
      <c r="CM2328" s="32" t="str">
        <f t="shared" si="668"/>
        <v/>
      </c>
      <c r="CN2328" s="32" t="str">
        <f t="shared" si="669"/>
        <v/>
      </c>
    </row>
    <row r="2329" spans="71:92" x14ac:dyDescent="0.3">
      <c r="BS2329" s="32" t="str">
        <f>IF(Kiadasi_kiseroiv!$K$2=BT2329,BV2329,"")</f>
        <v/>
      </c>
      <c r="BT2329" s="34" t="str">
        <f t="shared" si="652"/>
        <v/>
      </c>
      <c r="BU2329" s="32" t="str">
        <f t="shared" si="653"/>
        <v/>
      </c>
      <c r="BV2329" s="32" t="str">
        <f t="shared" si="654"/>
        <v/>
      </c>
      <c r="BW2329" s="32" t="str">
        <f t="shared" si="655"/>
        <v/>
      </c>
      <c r="BX2329" s="32" t="str">
        <f t="shared" si="656"/>
        <v/>
      </c>
      <c r="BY2329" s="32" t="str">
        <f t="shared" si="657"/>
        <v/>
      </c>
      <c r="BZ2329" s="32" t="str">
        <f t="shared" si="658"/>
        <v/>
      </c>
      <c r="CA2329" s="32" t="str">
        <f t="shared" si="659"/>
        <v/>
      </c>
      <c r="CB2329" s="33">
        <f>IF(COUNTIF($CD$7:CD2329,CD2329)=1,CD2329,CD2329+COUNTIF($CD$6:CD2328,CD2329))</f>
        <v>57475</v>
      </c>
      <c r="CC2329" s="34">
        <f t="shared" si="660"/>
        <v>55153</v>
      </c>
      <c r="CD2329" s="32">
        <f t="shared" si="661"/>
        <v>55153</v>
      </c>
      <c r="CE2329" s="32">
        <f t="shared" si="662"/>
        <v>0</v>
      </c>
      <c r="CF2329" s="32">
        <f t="shared" si="663"/>
        <v>0</v>
      </c>
      <c r="CG2329" s="32" t="str">
        <f t="shared" si="664"/>
        <v/>
      </c>
      <c r="CH2329" s="32">
        <v>2324</v>
      </c>
      <c r="CI2329" s="32" t="s">
        <v>6</v>
      </c>
      <c r="CJ2329" s="32" t="str">
        <f t="shared" si="665"/>
        <v/>
      </c>
      <c r="CK2329" s="32" t="str">
        <f t="shared" si="666"/>
        <v/>
      </c>
      <c r="CL2329" s="32" t="str">
        <f t="shared" si="667"/>
        <v/>
      </c>
      <c r="CM2329" s="32" t="str">
        <f t="shared" si="668"/>
        <v/>
      </c>
      <c r="CN2329" s="32" t="str">
        <f t="shared" si="669"/>
        <v/>
      </c>
    </row>
    <row r="2330" spans="71:92" x14ac:dyDescent="0.3">
      <c r="BS2330" s="32" t="str">
        <f>IF(Kiadasi_kiseroiv!$K$2=BT2330,BV2330,"")</f>
        <v/>
      </c>
      <c r="BT2330" s="34" t="str">
        <f t="shared" si="652"/>
        <v/>
      </c>
      <c r="BU2330" s="32" t="str">
        <f t="shared" si="653"/>
        <v/>
      </c>
      <c r="BV2330" s="32" t="str">
        <f t="shared" si="654"/>
        <v/>
      </c>
      <c r="BW2330" s="32" t="str">
        <f t="shared" si="655"/>
        <v/>
      </c>
      <c r="BX2330" s="32" t="str">
        <f t="shared" si="656"/>
        <v/>
      </c>
      <c r="BY2330" s="32" t="str">
        <f t="shared" si="657"/>
        <v/>
      </c>
      <c r="BZ2330" s="32" t="str">
        <f t="shared" si="658"/>
        <v/>
      </c>
      <c r="CA2330" s="32" t="str">
        <f t="shared" si="659"/>
        <v/>
      </c>
      <c r="CB2330" s="33">
        <f>IF(COUNTIF($CD$7:CD2330,CD2330)=1,CD2330,CD2330+COUNTIF($CD$6:CD2329,CD2330))</f>
        <v>57476</v>
      </c>
      <c r="CC2330" s="34">
        <f t="shared" si="660"/>
        <v>55153</v>
      </c>
      <c r="CD2330" s="32">
        <f t="shared" si="661"/>
        <v>55153</v>
      </c>
      <c r="CE2330" s="32">
        <f t="shared" si="662"/>
        <v>0</v>
      </c>
      <c r="CF2330" s="32">
        <f t="shared" si="663"/>
        <v>0</v>
      </c>
      <c r="CG2330" s="32" t="str">
        <f t="shared" si="664"/>
        <v/>
      </c>
      <c r="CH2330" s="32">
        <v>2325</v>
      </c>
      <c r="CI2330" s="32" t="s">
        <v>6</v>
      </c>
      <c r="CJ2330" s="32" t="str">
        <f t="shared" si="665"/>
        <v/>
      </c>
      <c r="CK2330" s="32" t="str">
        <f t="shared" si="666"/>
        <v/>
      </c>
      <c r="CL2330" s="32" t="str">
        <f t="shared" si="667"/>
        <v/>
      </c>
      <c r="CM2330" s="32" t="str">
        <f t="shared" si="668"/>
        <v/>
      </c>
      <c r="CN2330" s="32" t="str">
        <f t="shared" si="669"/>
        <v/>
      </c>
    </row>
    <row r="2331" spans="71:92" x14ac:dyDescent="0.3">
      <c r="BS2331" s="32" t="str">
        <f>IF(Kiadasi_kiseroiv!$K$2=BT2331,BV2331,"")</f>
        <v/>
      </c>
      <c r="BT2331" s="34" t="str">
        <f t="shared" si="652"/>
        <v/>
      </c>
      <c r="BU2331" s="32" t="str">
        <f t="shared" si="653"/>
        <v/>
      </c>
      <c r="BV2331" s="32" t="str">
        <f t="shared" si="654"/>
        <v/>
      </c>
      <c r="BW2331" s="32" t="str">
        <f t="shared" si="655"/>
        <v/>
      </c>
      <c r="BX2331" s="32" t="str">
        <f t="shared" si="656"/>
        <v/>
      </c>
      <c r="BY2331" s="32" t="str">
        <f t="shared" si="657"/>
        <v/>
      </c>
      <c r="BZ2331" s="32" t="str">
        <f t="shared" si="658"/>
        <v/>
      </c>
      <c r="CA2331" s="32" t="str">
        <f t="shared" si="659"/>
        <v/>
      </c>
      <c r="CB2331" s="33">
        <f>IF(COUNTIF($CD$7:CD2331,CD2331)=1,CD2331,CD2331+COUNTIF($CD$6:CD2330,CD2331))</f>
        <v>57477</v>
      </c>
      <c r="CC2331" s="34">
        <f t="shared" si="660"/>
        <v>55153</v>
      </c>
      <c r="CD2331" s="32">
        <f t="shared" si="661"/>
        <v>55153</v>
      </c>
      <c r="CE2331" s="32">
        <f t="shared" si="662"/>
        <v>0</v>
      </c>
      <c r="CF2331" s="32">
        <f t="shared" si="663"/>
        <v>0</v>
      </c>
      <c r="CG2331" s="32" t="str">
        <f t="shared" si="664"/>
        <v/>
      </c>
      <c r="CH2331" s="32">
        <v>2326</v>
      </c>
      <c r="CI2331" s="32" t="s">
        <v>6</v>
      </c>
      <c r="CJ2331" s="32" t="str">
        <f t="shared" si="665"/>
        <v/>
      </c>
      <c r="CK2331" s="32" t="str">
        <f t="shared" si="666"/>
        <v/>
      </c>
      <c r="CL2331" s="32" t="str">
        <f t="shared" si="667"/>
        <v/>
      </c>
      <c r="CM2331" s="32" t="str">
        <f t="shared" si="668"/>
        <v/>
      </c>
      <c r="CN2331" s="32" t="str">
        <f t="shared" si="669"/>
        <v/>
      </c>
    </row>
    <row r="2332" spans="71:92" x14ac:dyDescent="0.3">
      <c r="BS2332" s="32" t="str">
        <f>IF(Kiadasi_kiseroiv!$K$2=BT2332,BV2332,"")</f>
        <v/>
      </c>
      <c r="BT2332" s="34" t="str">
        <f t="shared" si="652"/>
        <v/>
      </c>
      <c r="BU2332" s="32" t="str">
        <f t="shared" si="653"/>
        <v/>
      </c>
      <c r="BV2332" s="32" t="str">
        <f t="shared" si="654"/>
        <v/>
      </c>
      <c r="BW2332" s="32" t="str">
        <f t="shared" si="655"/>
        <v/>
      </c>
      <c r="BX2332" s="32" t="str">
        <f t="shared" si="656"/>
        <v/>
      </c>
      <c r="BY2332" s="32" t="str">
        <f t="shared" si="657"/>
        <v/>
      </c>
      <c r="BZ2332" s="32" t="str">
        <f t="shared" si="658"/>
        <v/>
      </c>
      <c r="CA2332" s="32" t="str">
        <f t="shared" si="659"/>
        <v/>
      </c>
      <c r="CB2332" s="33">
        <f>IF(COUNTIF($CD$7:CD2332,CD2332)=1,CD2332,CD2332+COUNTIF($CD$6:CD2331,CD2332))</f>
        <v>57478</v>
      </c>
      <c r="CC2332" s="34">
        <f t="shared" si="660"/>
        <v>55153</v>
      </c>
      <c r="CD2332" s="32">
        <f t="shared" si="661"/>
        <v>55153</v>
      </c>
      <c r="CE2332" s="32">
        <f t="shared" si="662"/>
        <v>0</v>
      </c>
      <c r="CF2332" s="32">
        <f t="shared" si="663"/>
        <v>0</v>
      </c>
      <c r="CG2332" s="32" t="str">
        <f t="shared" si="664"/>
        <v/>
      </c>
      <c r="CH2332" s="32">
        <v>2327</v>
      </c>
      <c r="CI2332" s="32" t="s">
        <v>6</v>
      </c>
      <c r="CJ2332" s="32" t="str">
        <f t="shared" si="665"/>
        <v/>
      </c>
      <c r="CK2332" s="32" t="str">
        <f t="shared" si="666"/>
        <v/>
      </c>
      <c r="CL2332" s="32" t="str">
        <f t="shared" si="667"/>
        <v/>
      </c>
      <c r="CM2332" s="32" t="str">
        <f t="shared" si="668"/>
        <v/>
      </c>
      <c r="CN2332" s="32" t="str">
        <f t="shared" si="669"/>
        <v/>
      </c>
    </row>
    <row r="2333" spans="71:92" x14ac:dyDescent="0.3">
      <c r="BS2333" s="32" t="str">
        <f>IF(Kiadasi_kiseroiv!$K$2=BT2333,BV2333,"")</f>
        <v/>
      </c>
      <c r="BT2333" s="34" t="str">
        <f t="shared" si="652"/>
        <v/>
      </c>
      <c r="BU2333" s="32" t="str">
        <f t="shared" si="653"/>
        <v/>
      </c>
      <c r="BV2333" s="32" t="str">
        <f t="shared" si="654"/>
        <v/>
      </c>
      <c r="BW2333" s="32" t="str">
        <f t="shared" si="655"/>
        <v/>
      </c>
      <c r="BX2333" s="32" t="str">
        <f t="shared" si="656"/>
        <v/>
      </c>
      <c r="BY2333" s="32" t="str">
        <f t="shared" si="657"/>
        <v/>
      </c>
      <c r="BZ2333" s="32" t="str">
        <f t="shared" si="658"/>
        <v/>
      </c>
      <c r="CA2333" s="32" t="str">
        <f t="shared" si="659"/>
        <v/>
      </c>
      <c r="CB2333" s="33">
        <f>IF(COUNTIF($CD$7:CD2333,CD2333)=1,CD2333,CD2333+COUNTIF($CD$6:CD2332,CD2333))</f>
        <v>57479</v>
      </c>
      <c r="CC2333" s="34">
        <f t="shared" si="660"/>
        <v>55153</v>
      </c>
      <c r="CD2333" s="32">
        <f t="shared" si="661"/>
        <v>55153</v>
      </c>
      <c r="CE2333" s="32">
        <f t="shared" si="662"/>
        <v>0</v>
      </c>
      <c r="CF2333" s="32">
        <f t="shared" si="663"/>
        <v>0</v>
      </c>
      <c r="CG2333" s="32" t="str">
        <f t="shared" si="664"/>
        <v/>
      </c>
      <c r="CH2333" s="32">
        <v>2328</v>
      </c>
      <c r="CI2333" s="32" t="s">
        <v>6</v>
      </c>
      <c r="CJ2333" s="32" t="str">
        <f t="shared" si="665"/>
        <v/>
      </c>
      <c r="CK2333" s="32" t="str">
        <f t="shared" si="666"/>
        <v/>
      </c>
      <c r="CL2333" s="32" t="str">
        <f t="shared" si="667"/>
        <v/>
      </c>
      <c r="CM2333" s="32" t="str">
        <f t="shared" si="668"/>
        <v/>
      </c>
      <c r="CN2333" s="32" t="str">
        <f t="shared" si="669"/>
        <v/>
      </c>
    </row>
    <row r="2334" spans="71:92" x14ac:dyDescent="0.3">
      <c r="BS2334" s="32" t="str">
        <f>IF(Kiadasi_kiseroiv!$K$2=BT2334,BV2334,"")</f>
        <v/>
      </c>
      <c r="BT2334" s="34" t="str">
        <f t="shared" si="652"/>
        <v/>
      </c>
      <c r="BU2334" s="32" t="str">
        <f t="shared" si="653"/>
        <v/>
      </c>
      <c r="BV2334" s="32" t="str">
        <f t="shared" si="654"/>
        <v/>
      </c>
      <c r="BW2334" s="32" t="str">
        <f t="shared" si="655"/>
        <v/>
      </c>
      <c r="BX2334" s="32" t="str">
        <f t="shared" si="656"/>
        <v/>
      </c>
      <c r="BY2334" s="32" t="str">
        <f t="shared" si="657"/>
        <v/>
      </c>
      <c r="BZ2334" s="32" t="str">
        <f t="shared" si="658"/>
        <v/>
      </c>
      <c r="CA2334" s="32" t="str">
        <f t="shared" si="659"/>
        <v/>
      </c>
      <c r="CB2334" s="33">
        <f>IF(COUNTIF($CD$7:CD2334,CD2334)=1,CD2334,CD2334+COUNTIF($CD$6:CD2333,CD2334))</f>
        <v>57480</v>
      </c>
      <c r="CC2334" s="34">
        <f t="shared" si="660"/>
        <v>55153</v>
      </c>
      <c r="CD2334" s="32">
        <f t="shared" si="661"/>
        <v>55153</v>
      </c>
      <c r="CE2334" s="32">
        <f t="shared" si="662"/>
        <v>0</v>
      </c>
      <c r="CF2334" s="32">
        <f t="shared" si="663"/>
        <v>0</v>
      </c>
      <c r="CG2334" s="32" t="str">
        <f t="shared" si="664"/>
        <v/>
      </c>
      <c r="CH2334" s="32">
        <v>2329</v>
      </c>
      <c r="CI2334" s="32" t="s">
        <v>6</v>
      </c>
      <c r="CJ2334" s="32" t="str">
        <f t="shared" si="665"/>
        <v/>
      </c>
      <c r="CK2334" s="32" t="str">
        <f t="shared" si="666"/>
        <v/>
      </c>
      <c r="CL2334" s="32" t="str">
        <f t="shared" si="667"/>
        <v/>
      </c>
      <c r="CM2334" s="32" t="str">
        <f t="shared" si="668"/>
        <v/>
      </c>
      <c r="CN2334" s="32" t="str">
        <f t="shared" si="669"/>
        <v/>
      </c>
    </row>
    <row r="2335" spans="71:92" x14ac:dyDescent="0.3">
      <c r="BS2335" s="32" t="str">
        <f>IF(Kiadasi_kiseroiv!$K$2=BT2335,BV2335,"")</f>
        <v/>
      </c>
      <c r="BT2335" s="34" t="str">
        <f t="shared" si="652"/>
        <v/>
      </c>
      <c r="BU2335" s="32" t="str">
        <f t="shared" si="653"/>
        <v/>
      </c>
      <c r="BV2335" s="32" t="str">
        <f t="shared" si="654"/>
        <v/>
      </c>
      <c r="BW2335" s="32" t="str">
        <f t="shared" si="655"/>
        <v/>
      </c>
      <c r="BX2335" s="32" t="str">
        <f t="shared" si="656"/>
        <v/>
      </c>
      <c r="BY2335" s="32" t="str">
        <f t="shared" si="657"/>
        <v/>
      </c>
      <c r="BZ2335" s="32" t="str">
        <f t="shared" si="658"/>
        <v/>
      </c>
      <c r="CA2335" s="32" t="str">
        <f t="shared" si="659"/>
        <v/>
      </c>
      <c r="CB2335" s="33">
        <f>IF(COUNTIF($CD$7:CD2335,CD2335)=1,CD2335,CD2335+COUNTIF($CD$6:CD2334,CD2335))</f>
        <v>57481</v>
      </c>
      <c r="CC2335" s="34">
        <f t="shared" si="660"/>
        <v>55153</v>
      </c>
      <c r="CD2335" s="32">
        <f t="shared" si="661"/>
        <v>55153</v>
      </c>
      <c r="CE2335" s="32">
        <f t="shared" si="662"/>
        <v>0</v>
      </c>
      <c r="CF2335" s="32">
        <f t="shared" si="663"/>
        <v>0</v>
      </c>
      <c r="CG2335" s="32" t="str">
        <f t="shared" si="664"/>
        <v/>
      </c>
      <c r="CH2335" s="32">
        <v>2330</v>
      </c>
      <c r="CI2335" s="32" t="s">
        <v>6</v>
      </c>
      <c r="CJ2335" s="32" t="str">
        <f t="shared" si="665"/>
        <v/>
      </c>
      <c r="CK2335" s="32" t="str">
        <f t="shared" si="666"/>
        <v/>
      </c>
      <c r="CL2335" s="32" t="str">
        <f t="shared" si="667"/>
        <v/>
      </c>
      <c r="CM2335" s="32" t="str">
        <f t="shared" si="668"/>
        <v/>
      </c>
      <c r="CN2335" s="32" t="str">
        <f t="shared" si="669"/>
        <v/>
      </c>
    </row>
    <row r="2336" spans="71:92" x14ac:dyDescent="0.3">
      <c r="BS2336" s="32" t="str">
        <f>IF(Kiadasi_kiseroiv!$K$2=BT2336,BV2336,"")</f>
        <v/>
      </c>
      <c r="BT2336" s="34" t="str">
        <f t="shared" si="652"/>
        <v/>
      </c>
      <c r="BU2336" s="32" t="str">
        <f t="shared" si="653"/>
        <v/>
      </c>
      <c r="BV2336" s="32" t="str">
        <f t="shared" si="654"/>
        <v/>
      </c>
      <c r="BW2336" s="32" t="str">
        <f t="shared" si="655"/>
        <v/>
      </c>
      <c r="BX2336" s="32" t="str">
        <f t="shared" si="656"/>
        <v/>
      </c>
      <c r="BY2336" s="32" t="str">
        <f t="shared" si="657"/>
        <v/>
      </c>
      <c r="BZ2336" s="32" t="str">
        <f t="shared" si="658"/>
        <v/>
      </c>
      <c r="CA2336" s="32" t="str">
        <f t="shared" si="659"/>
        <v/>
      </c>
      <c r="CB2336" s="33">
        <f>IF(COUNTIF($CD$7:CD2336,CD2336)=1,CD2336,CD2336+COUNTIF($CD$6:CD2335,CD2336))</f>
        <v>57482</v>
      </c>
      <c r="CC2336" s="34">
        <f t="shared" si="660"/>
        <v>55153</v>
      </c>
      <c r="CD2336" s="32">
        <f t="shared" si="661"/>
        <v>55153</v>
      </c>
      <c r="CE2336" s="32">
        <f t="shared" si="662"/>
        <v>0</v>
      </c>
      <c r="CF2336" s="32">
        <f t="shared" si="663"/>
        <v>0</v>
      </c>
      <c r="CG2336" s="32" t="str">
        <f t="shared" si="664"/>
        <v/>
      </c>
      <c r="CH2336" s="32">
        <v>2331</v>
      </c>
      <c r="CI2336" s="32" t="s">
        <v>6</v>
      </c>
      <c r="CJ2336" s="32" t="str">
        <f t="shared" si="665"/>
        <v/>
      </c>
      <c r="CK2336" s="32" t="str">
        <f t="shared" si="666"/>
        <v/>
      </c>
      <c r="CL2336" s="32" t="str">
        <f t="shared" si="667"/>
        <v/>
      </c>
      <c r="CM2336" s="32" t="str">
        <f t="shared" si="668"/>
        <v/>
      </c>
      <c r="CN2336" s="32" t="str">
        <f t="shared" si="669"/>
        <v/>
      </c>
    </row>
    <row r="2337" spans="71:92" x14ac:dyDescent="0.3">
      <c r="BS2337" s="32" t="str">
        <f>IF(Kiadasi_kiseroiv!$K$2=BT2337,BV2337,"")</f>
        <v/>
      </c>
      <c r="BT2337" s="34" t="str">
        <f t="shared" si="652"/>
        <v/>
      </c>
      <c r="BU2337" s="32" t="str">
        <f t="shared" si="653"/>
        <v/>
      </c>
      <c r="BV2337" s="32" t="str">
        <f t="shared" si="654"/>
        <v/>
      </c>
      <c r="BW2337" s="32" t="str">
        <f t="shared" si="655"/>
        <v/>
      </c>
      <c r="BX2337" s="32" t="str">
        <f t="shared" si="656"/>
        <v/>
      </c>
      <c r="BY2337" s="32" t="str">
        <f t="shared" si="657"/>
        <v/>
      </c>
      <c r="BZ2337" s="32" t="str">
        <f t="shared" si="658"/>
        <v/>
      </c>
      <c r="CA2337" s="32" t="str">
        <f t="shared" si="659"/>
        <v/>
      </c>
      <c r="CB2337" s="33">
        <f>IF(COUNTIF($CD$7:CD2337,CD2337)=1,CD2337,CD2337+COUNTIF($CD$6:CD2336,CD2337))</f>
        <v>57483</v>
      </c>
      <c r="CC2337" s="34">
        <f t="shared" si="660"/>
        <v>55153</v>
      </c>
      <c r="CD2337" s="32">
        <f t="shared" si="661"/>
        <v>55153</v>
      </c>
      <c r="CE2337" s="32">
        <f t="shared" si="662"/>
        <v>0</v>
      </c>
      <c r="CF2337" s="32">
        <f t="shared" si="663"/>
        <v>0</v>
      </c>
      <c r="CG2337" s="32" t="str">
        <f t="shared" si="664"/>
        <v/>
      </c>
      <c r="CH2337" s="32">
        <v>2332</v>
      </c>
      <c r="CI2337" s="32" t="s">
        <v>6</v>
      </c>
      <c r="CJ2337" s="32" t="str">
        <f t="shared" si="665"/>
        <v/>
      </c>
      <c r="CK2337" s="32" t="str">
        <f t="shared" si="666"/>
        <v/>
      </c>
      <c r="CL2337" s="32" t="str">
        <f t="shared" si="667"/>
        <v/>
      </c>
      <c r="CM2337" s="32" t="str">
        <f t="shared" si="668"/>
        <v/>
      </c>
      <c r="CN2337" s="32" t="str">
        <f t="shared" si="669"/>
        <v/>
      </c>
    </row>
    <row r="2338" spans="71:92" x14ac:dyDescent="0.3">
      <c r="BS2338" s="32" t="str">
        <f>IF(Kiadasi_kiseroiv!$K$2=BT2338,BV2338,"")</f>
        <v/>
      </c>
      <c r="BT2338" s="34" t="str">
        <f t="shared" si="652"/>
        <v/>
      </c>
      <c r="BU2338" s="32" t="str">
        <f t="shared" si="653"/>
        <v/>
      </c>
      <c r="BV2338" s="32" t="str">
        <f t="shared" si="654"/>
        <v/>
      </c>
      <c r="BW2338" s="32" t="str">
        <f t="shared" si="655"/>
        <v/>
      </c>
      <c r="BX2338" s="32" t="str">
        <f t="shared" si="656"/>
        <v/>
      </c>
      <c r="BY2338" s="32" t="str">
        <f t="shared" si="657"/>
        <v/>
      </c>
      <c r="BZ2338" s="32" t="str">
        <f t="shared" si="658"/>
        <v/>
      </c>
      <c r="CA2338" s="32" t="str">
        <f t="shared" si="659"/>
        <v/>
      </c>
      <c r="CB2338" s="33">
        <f>IF(COUNTIF($CD$7:CD2338,CD2338)=1,CD2338,CD2338+COUNTIF($CD$6:CD2337,CD2338))</f>
        <v>57484</v>
      </c>
      <c r="CC2338" s="34">
        <f t="shared" si="660"/>
        <v>55153</v>
      </c>
      <c r="CD2338" s="32">
        <f t="shared" si="661"/>
        <v>55153</v>
      </c>
      <c r="CE2338" s="32">
        <f t="shared" si="662"/>
        <v>0</v>
      </c>
      <c r="CF2338" s="32">
        <f t="shared" si="663"/>
        <v>0</v>
      </c>
      <c r="CG2338" s="32" t="str">
        <f t="shared" si="664"/>
        <v/>
      </c>
      <c r="CH2338" s="32">
        <v>2333</v>
      </c>
      <c r="CI2338" s="32" t="s">
        <v>6</v>
      </c>
      <c r="CJ2338" s="32" t="str">
        <f t="shared" si="665"/>
        <v/>
      </c>
      <c r="CK2338" s="32" t="str">
        <f t="shared" si="666"/>
        <v/>
      </c>
      <c r="CL2338" s="32" t="str">
        <f t="shared" si="667"/>
        <v/>
      </c>
      <c r="CM2338" s="32" t="str">
        <f t="shared" si="668"/>
        <v/>
      </c>
      <c r="CN2338" s="32" t="str">
        <f t="shared" si="669"/>
        <v/>
      </c>
    </row>
    <row r="2339" spans="71:92" x14ac:dyDescent="0.3">
      <c r="BS2339" s="32" t="str">
        <f>IF(Kiadasi_kiseroiv!$K$2=BT2339,BV2339,"")</f>
        <v/>
      </c>
      <c r="BT2339" s="34" t="str">
        <f t="shared" si="652"/>
        <v/>
      </c>
      <c r="BU2339" s="32" t="str">
        <f t="shared" si="653"/>
        <v/>
      </c>
      <c r="BV2339" s="32" t="str">
        <f t="shared" si="654"/>
        <v/>
      </c>
      <c r="BW2339" s="32" t="str">
        <f t="shared" si="655"/>
        <v/>
      </c>
      <c r="BX2339" s="32" t="str">
        <f t="shared" si="656"/>
        <v/>
      </c>
      <c r="BY2339" s="32" t="str">
        <f t="shared" si="657"/>
        <v/>
      </c>
      <c r="BZ2339" s="32" t="str">
        <f t="shared" si="658"/>
        <v/>
      </c>
      <c r="CA2339" s="32" t="str">
        <f t="shared" si="659"/>
        <v/>
      </c>
      <c r="CB2339" s="33">
        <f>IF(COUNTIF($CD$7:CD2339,CD2339)=1,CD2339,CD2339+COUNTIF($CD$6:CD2338,CD2339))</f>
        <v>57485</v>
      </c>
      <c r="CC2339" s="34">
        <f t="shared" si="660"/>
        <v>55153</v>
      </c>
      <c r="CD2339" s="32">
        <f t="shared" si="661"/>
        <v>55153</v>
      </c>
      <c r="CE2339" s="32">
        <f t="shared" si="662"/>
        <v>0</v>
      </c>
      <c r="CF2339" s="32">
        <f t="shared" si="663"/>
        <v>0</v>
      </c>
      <c r="CG2339" s="32" t="str">
        <f t="shared" si="664"/>
        <v/>
      </c>
      <c r="CH2339" s="32">
        <v>2334</v>
      </c>
      <c r="CI2339" s="32" t="s">
        <v>6</v>
      </c>
      <c r="CJ2339" s="32" t="str">
        <f t="shared" si="665"/>
        <v/>
      </c>
      <c r="CK2339" s="32" t="str">
        <f t="shared" si="666"/>
        <v/>
      </c>
      <c r="CL2339" s="32" t="str">
        <f t="shared" si="667"/>
        <v/>
      </c>
      <c r="CM2339" s="32" t="str">
        <f t="shared" si="668"/>
        <v/>
      </c>
      <c r="CN2339" s="32" t="str">
        <f t="shared" si="669"/>
        <v/>
      </c>
    </row>
    <row r="2340" spans="71:92" x14ac:dyDescent="0.3">
      <c r="BS2340" s="32" t="str">
        <f>IF(Kiadasi_kiseroiv!$K$2=BT2340,BV2340,"")</f>
        <v/>
      </c>
      <c r="BT2340" s="34" t="str">
        <f t="shared" si="652"/>
        <v/>
      </c>
      <c r="BU2340" s="32" t="str">
        <f t="shared" si="653"/>
        <v/>
      </c>
      <c r="BV2340" s="32" t="str">
        <f t="shared" si="654"/>
        <v/>
      </c>
      <c r="BW2340" s="32" t="str">
        <f t="shared" si="655"/>
        <v/>
      </c>
      <c r="BX2340" s="32" t="str">
        <f t="shared" si="656"/>
        <v/>
      </c>
      <c r="BY2340" s="32" t="str">
        <f t="shared" si="657"/>
        <v/>
      </c>
      <c r="BZ2340" s="32" t="str">
        <f t="shared" si="658"/>
        <v/>
      </c>
      <c r="CA2340" s="32" t="str">
        <f t="shared" si="659"/>
        <v/>
      </c>
      <c r="CB2340" s="33">
        <f>IF(COUNTIF($CD$7:CD2340,CD2340)=1,CD2340,CD2340+COUNTIF($CD$6:CD2339,CD2340))</f>
        <v>57486</v>
      </c>
      <c r="CC2340" s="34">
        <f t="shared" si="660"/>
        <v>55153</v>
      </c>
      <c r="CD2340" s="32">
        <f t="shared" si="661"/>
        <v>55153</v>
      </c>
      <c r="CE2340" s="32">
        <f t="shared" si="662"/>
        <v>0</v>
      </c>
      <c r="CF2340" s="32">
        <f t="shared" si="663"/>
        <v>0</v>
      </c>
      <c r="CG2340" s="32" t="str">
        <f t="shared" si="664"/>
        <v/>
      </c>
      <c r="CH2340" s="32">
        <v>2335</v>
      </c>
      <c r="CI2340" s="32" t="s">
        <v>6</v>
      </c>
      <c r="CJ2340" s="32" t="str">
        <f t="shared" si="665"/>
        <v/>
      </c>
      <c r="CK2340" s="32" t="str">
        <f t="shared" si="666"/>
        <v/>
      </c>
      <c r="CL2340" s="32" t="str">
        <f t="shared" si="667"/>
        <v/>
      </c>
      <c r="CM2340" s="32" t="str">
        <f t="shared" si="668"/>
        <v/>
      </c>
      <c r="CN2340" s="32" t="str">
        <f t="shared" si="669"/>
        <v/>
      </c>
    </row>
    <row r="2341" spans="71:92" x14ac:dyDescent="0.3">
      <c r="BS2341" s="32" t="str">
        <f>IF(Kiadasi_kiseroiv!$K$2=BT2341,BV2341,"")</f>
        <v/>
      </c>
      <c r="BT2341" s="34" t="str">
        <f t="shared" si="652"/>
        <v/>
      </c>
      <c r="BU2341" s="32" t="str">
        <f t="shared" si="653"/>
        <v/>
      </c>
      <c r="BV2341" s="32" t="str">
        <f t="shared" si="654"/>
        <v/>
      </c>
      <c r="BW2341" s="32" t="str">
        <f t="shared" si="655"/>
        <v/>
      </c>
      <c r="BX2341" s="32" t="str">
        <f t="shared" si="656"/>
        <v/>
      </c>
      <c r="BY2341" s="32" t="str">
        <f t="shared" si="657"/>
        <v/>
      </c>
      <c r="BZ2341" s="32" t="str">
        <f t="shared" si="658"/>
        <v/>
      </c>
      <c r="CA2341" s="32" t="str">
        <f t="shared" si="659"/>
        <v/>
      </c>
      <c r="CB2341" s="33">
        <f>IF(COUNTIF($CD$7:CD2341,CD2341)=1,CD2341,CD2341+COUNTIF($CD$6:CD2340,CD2341))</f>
        <v>57487</v>
      </c>
      <c r="CC2341" s="34">
        <f t="shared" si="660"/>
        <v>55153</v>
      </c>
      <c r="CD2341" s="32">
        <f t="shared" si="661"/>
        <v>55153</v>
      </c>
      <c r="CE2341" s="32">
        <f t="shared" si="662"/>
        <v>0</v>
      </c>
      <c r="CF2341" s="32">
        <f t="shared" si="663"/>
        <v>0</v>
      </c>
      <c r="CG2341" s="32" t="str">
        <f t="shared" si="664"/>
        <v/>
      </c>
      <c r="CH2341" s="32">
        <v>2336</v>
      </c>
      <c r="CI2341" s="32" t="s">
        <v>6</v>
      </c>
      <c r="CJ2341" s="32" t="str">
        <f t="shared" si="665"/>
        <v/>
      </c>
      <c r="CK2341" s="32" t="str">
        <f t="shared" si="666"/>
        <v/>
      </c>
      <c r="CL2341" s="32" t="str">
        <f t="shared" si="667"/>
        <v/>
      </c>
      <c r="CM2341" s="32" t="str">
        <f t="shared" si="668"/>
        <v/>
      </c>
      <c r="CN2341" s="32" t="str">
        <f t="shared" si="669"/>
        <v/>
      </c>
    </row>
    <row r="2342" spans="71:92" x14ac:dyDescent="0.3">
      <c r="BS2342" s="32" t="str">
        <f>IF(Kiadasi_kiseroiv!$K$2=BT2342,BV2342,"")</f>
        <v/>
      </c>
      <c r="BT2342" s="34" t="str">
        <f t="shared" si="652"/>
        <v/>
      </c>
      <c r="BU2342" s="32" t="str">
        <f t="shared" si="653"/>
        <v/>
      </c>
      <c r="BV2342" s="32" t="str">
        <f t="shared" si="654"/>
        <v/>
      </c>
      <c r="BW2342" s="32" t="str">
        <f t="shared" si="655"/>
        <v/>
      </c>
      <c r="BX2342" s="32" t="str">
        <f t="shared" si="656"/>
        <v/>
      </c>
      <c r="BY2342" s="32" t="str">
        <f t="shared" si="657"/>
        <v/>
      </c>
      <c r="BZ2342" s="32" t="str">
        <f t="shared" si="658"/>
        <v/>
      </c>
      <c r="CA2342" s="32" t="str">
        <f t="shared" si="659"/>
        <v/>
      </c>
      <c r="CB2342" s="33">
        <f>IF(COUNTIF($CD$7:CD2342,CD2342)=1,CD2342,CD2342+COUNTIF($CD$6:CD2341,CD2342))</f>
        <v>57488</v>
      </c>
      <c r="CC2342" s="34">
        <f t="shared" si="660"/>
        <v>55153</v>
      </c>
      <c r="CD2342" s="32">
        <f t="shared" si="661"/>
        <v>55153</v>
      </c>
      <c r="CE2342" s="32">
        <f t="shared" si="662"/>
        <v>0</v>
      </c>
      <c r="CF2342" s="32">
        <f t="shared" si="663"/>
        <v>0</v>
      </c>
      <c r="CG2342" s="32" t="str">
        <f t="shared" si="664"/>
        <v/>
      </c>
      <c r="CH2342" s="32">
        <v>2337</v>
      </c>
      <c r="CI2342" s="32" t="s">
        <v>6</v>
      </c>
      <c r="CJ2342" s="32" t="str">
        <f t="shared" si="665"/>
        <v/>
      </c>
      <c r="CK2342" s="32" t="str">
        <f t="shared" si="666"/>
        <v/>
      </c>
      <c r="CL2342" s="32" t="str">
        <f t="shared" si="667"/>
        <v/>
      </c>
      <c r="CM2342" s="32" t="str">
        <f t="shared" si="668"/>
        <v/>
      </c>
      <c r="CN2342" s="32" t="str">
        <f t="shared" si="669"/>
        <v/>
      </c>
    </row>
    <row r="2343" spans="71:92" x14ac:dyDescent="0.3">
      <c r="BS2343" s="32" t="str">
        <f>IF(Kiadasi_kiseroiv!$K$2=BT2343,BV2343,"")</f>
        <v/>
      </c>
      <c r="BT2343" s="34" t="str">
        <f t="shared" si="652"/>
        <v/>
      </c>
      <c r="BU2343" s="32" t="str">
        <f t="shared" si="653"/>
        <v/>
      </c>
      <c r="BV2343" s="32" t="str">
        <f t="shared" si="654"/>
        <v/>
      </c>
      <c r="BW2343" s="32" t="str">
        <f t="shared" si="655"/>
        <v/>
      </c>
      <c r="BX2343" s="32" t="str">
        <f t="shared" si="656"/>
        <v/>
      </c>
      <c r="BY2343" s="32" t="str">
        <f t="shared" si="657"/>
        <v/>
      </c>
      <c r="BZ2343" s="32" t="str">
        <f t="shared" si="658"/>
        <v/>
      </c>
      <c r="CA2343" s="32" t="str">
        <f t="shared" si="659"/>
        <v/>
      </c>
      <c r="CB2343" s="33">
        <f>IF(COUNTIF($CD$7:CD2343,CD2343)=1,CD2343,CD2343+COUNTIF($CD$6:CD2342,CD2343))</f>
        <v>57489</v>
      </c>
      <c r="CC2343" s="34">
        <f t="shared" si="660"/>
        <v>55153</v>
      </c>
      <c r="CD2343" s="32">
        <f t="shared" si="661"/>
        <v>55153</v>
      </c>
      <c r="CE2343" s="32">
        <f t="shared" si="662"/>
        <v>0</v>
      </c>
      <c r="CF2343" s="32">
        <f t="shared" si="663"/>
        <v>0</v>
      </c>
      <c r="CG2343" s="32" t="str">
        <f t="shared" si="664"/>
        <v/>
      </c>
      <c r="CH2343" s="32">
        <v>2338</v>
      </c>
      <c r="CI2343" s="32" t="s">
        <v>6</v>
      </c>
      <c r="CJ2343" s="32" t="str">
        <f t="shared" si="665"/>
        <v/>
      </c>
      <c r="CK2343" s="32" t="str">
        <f t="shared" si="666"/>
        <v/>
      </c>
      <c r="CL2343" s="32" t="str">
        <f t="shared" si="667"/>
        <v/>
      </c>
      <c r="CM2343" s="32" t="str">
        <f t="shared" si="668"/>
        <v/>
      </c>
      <c r="CN2343" s="32" t="str">
        <f t="shared" si="669"/>
        <v/>
      </c>
    </row>
    <row r="2344" spans="71:92" x14ac:dyDescent="0.3">
      <c r="BS2344" s="32" t="str">
        <f>IF(Kiadasi_kiseroiv!$K$2=BT2344,BV2344,"")</f>
        <v/>
      </c>
      <c r="BT2344" s="34" t="str">
        <f t="shared" si="652"/>
        <v/>
      </c>
      <c r="BU2344" s="32" t="str">
        <f t="shared" si="653"/>
        <v/>
      </c>
      <c r="BV2344" s="32" t="str">
        <f t="shared" si="654"/>
        <v/>
      </c>
      <c r="BW2344" s="32" t="str">
        <f t="shared" si="655"/>
        <v/>
      </c>
      <c r="BX2344" s="32" t="str">
        <f t="shared" si="656"/>
        <v/>
      </c>
      <c r="BY2344" s="32" t="str">
        <f t="shared" si="657"/>
        <v/>
      </c>
      <c r="BZ2344" s="32" t="str">
        <f t="shared" si="658"/>
        <v/>
      </c>
      <c r="CA2344" s="32" t="str">
        <f t="shared" si="659"/>
        <v/>
      </c>
      <c r="CB2344" s="33">
        <f>IF(COUNTIF($CD$7:CD2344,CD2344)=1,CD2344,CD2344+COUNTIF($CD$6:CD2343,CD2344))</f>
        <v>57490</v>
      </c>
      <c r="CC2344" s="34">
        <f t="shared" si="660"/>
        <v>55153</v>
      </c>
      <c r="CD2344" s="32">
        <f t="shared" si="661"/>
        <v>55153</v>
      </c>
      <c r="CE2344" s="32">
        <f t="shared" si="662"/>
        <v>0</v>
      </c>
      <c r="CF2344" s="32">
        <f t="shared" si="663"/>
        <v>0</v>
      </c>
      <c r="CG2344" s="32" t="str">
        <f t="shared" si="664"/>
        <v/>
      </c>
      <c r="CH2344" s="32">
        <v>2339</v>
      </c>
      <c r="CI2344" s="32" t="s">
        <v>6</v>
      </c>
      <c r="CJ2344" s="32" t="str">
        <f t="shared" si="665"/>
        <v/>
      </c>
      <c r="CK2344" s="32" t="str">
        <f t="shared" si="666"/>
        <v/>
      </c>
      <c r="CL2344" s="32" t="str">
        <f t="shared" si="667"/>
        <v/>
      </c>
      <c r="CM2344" s="32" t="str">
        <f t="shared" si="668"/>
        <v/>
      </c>
      <c r="CN2344" s="32" t="str">
        <f t="shared" si="669"/>
        <v/>
      </c>
    </row>
    <row r="2345" spans="71:92" x14ac:dyDescent="0.3">
      <c r="BS2345" s="32" t="str">
        <f>IF(Kiadasi_kiseroiv!$K$2=BT2345,BV2345,"")</f>
        <v/>
      </c>
      <c r="BT2345" s="34" t="str">
        <f t="shared" ref="BT2345:BT2408" si="670">IF(AND($BT$4=CI2345,BU2345&lt;&gt;""),CC2345,"")</f>
        <v/>
      </c>
      <c r="BU2345" s="32" t="str">
        <f t="shared" ref="BU2345:BU2408" si="671">IF(AND($BU$1=CI2345,ISERROR(VLOOKUP(CG2345,Kisiv,2,FALSE))=FALSE),CB2345,"")</f>
        <v/>
      </c>
      <c r="BV2345" s="32" t="str">
        <f t="shared" ref="BV2345:BV2408" si="672">IF(BU2345&lt;&gt;"",RANK(BU2345,$BU$7:$BU$33000,1),"")</f>
        <v/>
      </c>
      <c r="BW2345" s="32" t="str">
        <f t="shared" ref="BW2345:BW2408" si="673">IF(CC2345&lt;min,$BW$2,IF(CC2345&lt;=max,CG2345,""))</f>
        <v/>
      </c>
      <c r="BX2345" s="32" t="str">
        <f t="shared" ref="BX2345:BX2408" si="674">IF(AND(OR($BX$1=0,$BX$1=CG2345),OR($BX$2=0,IF(ISERROR(SEARCH($BX$2,CJ2345&amp;CK2345&amp;CL2345,1)),FALSE,TRUE))),CB2345,"")</f>
        <v/>
      </c>
      <c r="BY2345" s="32" t="str">
        <f t="shared" ref="BY2345:BY2408" si="675">IF(AND(BX2345&lt;&gt;"",CC2345&lt;&gt;$CD$2),RANK(BX2345,$BX$7:$BX$33000,1),"")</f>
        <v/>
      </c>
      <c r="BZ2345" s="32" t="str">
        <f t="shared" ref="BZ2345:BZ2408" si="676">IF(AND(CC2345&lt;$BZ$2,CI2345=$BZ$4),$BZ$5,IF(AND(CC2345&lt;=$BZ$3,CI2345=$BZ$4),CB2345,""))</f>
        <v/>
      </c>
      <c r="CA2345" s="32" t="str">
        <f t="shared" ref="CA2345:CA2408" si="677">IF(AND(BZ2345&lt;&gt;"",BZ2345&lt;&gt;$BZ$5),RANK(BZ2345,$BZ$7:$BZ$33000,1),"")</f>
        <v/>
      </c>
      <c r="CB2345" s="33">
        <f>IF(COUNTIF($CD$7:CD2345,CD2345)=1,CD2345,CD2345+COUNTIF($CD$6:CD2344,CD2345))</f>
        <v>57491</v>
      </c>
      <c r="CC2345" s="34">
        <f t="shared" ref="CC2345:CC2408" si="678">IF(INDEX(Kassza,CH2345,1)&lt;&gt;1,INDEX(Kassza,CH2345,1),$CD$2)</f>
        <v>55153</v>
      </c>
      <c r="CD2345" s="32">
        <f t="shared" ref="CD2345:CD2408" si="679">IF(CC2345&lt;&gt;$CD$2,RANK(CC2345,$CC$7:$CC$33000,1),$CD$2)</f>
        <v>55153</v>
      </c>
      <c r="CE2345" s="32">
        <f t="shared" ref="CE2345:CE2408" si="680">INDEX(Kassza,CH2345,6)</f>
        <v>0</v>
      </c>
      <c r="CF2345" s="32">
        <f t="shared" ref="CF2345:CF2408" si="681">INDEX(Kassza,CH2345,8)</f>
        <v>0</v>
      </c>
      <c r="CG2345" s="32" t="str">
        <f t="shared" ref="CG2345:CG2408" si="682">INDEX(Kassza,CH2345,7)&amp;INDEX(Kassza,CH2345,9)</f>
        <v/>
      </c>
      <c r="CH2345" s="32">
        <v>2340</v>
      </c>
      <c r="CI2345" s="32" t="s">
        <v>6</v>
      </c>
      <c r="CJ2345" s="32" t="str">
        <f t="shared" ref="CJ2345:CJ2408" si="683">IF(INDEX(Kassza,CH2345,5)&lt;&gt;0,INDEX(Kassza,CH2345,5),"")</f>
        <v/>
      </c>
      <c r="CK2345" s="32" t="str">
        <f t="shared" ref="CK2345:CK2408" si="684">IF(INDEX(Kassza,CH2345,10)&lt;&gt;0,INDEX(Kassza,CH2345,10),"")</f>
        <v/>
      </c>
      <c r="CL2345" s="32" t="str">
        <f t="shared" ref="CL2345:CL2408" si="685">IF(INDEX(Kassza,CH2345,11)&lt;&gt;0,INDEX(Kassza,CH2345,11),"")</f>
        <v/>
      </c>
      <c r="CM2345" s="32" t="str">
        <f t="shared" ref="CM2345:CM2408" si="686">IF(INDEX(Kassza,CH2345,4)&lt;&gt;0,INDEX(Kassza,CH2345,4),"")</f>
        <v/>
      </c>
      <c r="CN2345" s="32" t="str">
        <f t="shared" ref="CN2345:CN2408" si="687">IF(INDEX(Kassza,CH2345,3)&lt;&gt;0,INDEX(Kassza,CH2345,3),"")</f>
        <v/>
      </c>
    </row>
    <row r="2346" spans="71:92" x14ac:dyDescent="0.3">
      <c r="BS2346" s="32" t="str">
        <f>IF(Kiadasi_kiseroiv!$K$2=BT2346,BV2346,"")</f>
        <v/>
      </c>
      <c r="BT2346" s="34" t="str">
        <f t="shared" si="670"/>
        <v/>
      </c>
      <c r="BU2346" s="32" t="str">
        <f t="shared" si="671"/>
        <v/>
      </c>
      <c r="BV2346" s="32" t="str">
        <f t="shared" si="672"/>
        <v/>
      </c>
      <c r="BW2346" s="32" t="str">
        <f t="shared" si="673"/>
        <v/>
      </c>
      <c r="BX2346" s="32" t="str">
        <f t="shared" si="674"/>
        <v/>
      </c>
      <c r="BY2346" s="32" t="str">
        <f t="shared" si="675"/>
        <v/>
      </c>
      <c r="BZ2346" s="32" t="str">
        <f t="shared" si="676"/>
        <v/>
      </c>
      <c r="CA2346" s="32" t="str">
        <f t="shared" si="677"/>
        <v/>
      </c>
      <c r="CB2346" s="33">
        <f>IF(COUNTIF($CD$7:CD2346,CD2346)=1,CD2346,CD2346+COUNTIF($CD$6:CD2345,CD2346))</f>
        <v>57492</v>
      </c>
      <c r="CC2346" s="34">
        <f t="shared" si="678"/>
        <v>55153</v>
      </c>
      <c r="CD2346" s="32">
        <f t="shared" si="679"/>
        <v>55153</v>
      </c>
      <c r="CE2346" s="32">
        <f t="shared" si="680"/>
        <v>0</v>
      </c>
      <c r="CF2346" s="32">
        <f t="shared" si="681"/>
        <v>0</v>
      </c>
      <c r="CG2346" s="32" t="str">
        <f t="shared" si="682"/>
        <v/>
      </c>
      <c r="CH2346" s="32">
        <v>2341</v>
      </c>
      <c r="CI2346" s="32" t="s">
        <v>6</v>
      </c>
      <c r="CJ2346" s="32" t="str">
        <f t="shared" si="683"/>
        <v/>
      </c>
      <c r="CK2346" s="32" t="str">
        <f t="shared" si="684"/>
        <v/>
      </c>
      <c r="CL2346" s="32" t="str">
        <f t="shared" si="685"/>
        <v/>
      </c>
      <c r="CM2346" s="32" t="str">
        <f t="shared" si="686"/>
        <v/>
      </c>
      <c r="CN2346" s="32" t="str">
        <f t="shared" si="687"/>
        <v/>
      </c>
    </row>
    <row r="2347" spans="71:92" x14ac:dyDescent="0.3">
      <c r="BS2347" s="32" t="str">
        <f>IF(Kiadasi_kiseroiv!$K$2=BT2347,BV2347,"")</f>
        <v/>
      </c>
      <c r="BT2347" s="34" t="str">
        <f t="shared" si="670"/>
        <v/>
      </c>
      <c r="BU2347" s="32" t="str">
        <f t="shared" si="671"/>
        <v/>
      </c>
      <c r="BV2347" s="32" t="str">
        <f t="shared" si="672"/>
        <v/>
      </c>
      <c r="BW2347" s="32" t="str">
        <f t="shared" si="673"/>
        <v/>
      </c>
      <c r="BX2347" s="32" t="str">
        <f t="shared" si="674"/>
        <v/>
      </c>
      <c r="BY2347" s="32" t="str">
        <f t="shared" si="675"/>
        <v/>
      </c>
      <c r="BZ2347" s="32" t="str">
        <f t="shared" si="676"/>
        <v/>
      </c>
      <c r="CA2347" s="32" t="str">
        <f t="shared" si="677"/>
        <v/>
      </c>
      <c r="CB2347" s="33">
        <f>IF(COUNTIF($CD$7:CD2347,CD2347)=1,CD2347,CD2347+COUNTIF($CD$6:CD2346,CD2347))</f>
        <v>57493</v>
      </c>
      <c r="CC2347" s="34">
        <f t="shared" si="678"/>
        <v>55153</v>
      </c>
      <c r="CD2347" s="32">
        <f t="shared" si="679"/>
        <v>55153</v>
      </c>
      <c r="CE2347" s="32">
        <f t="shared" si="680"/>
        <v>0</v>
      </c>
      <c r="CF2347" s="32">
        <f t="shared" si="681"/>
        <v>0</v>
      </c>
      <c r="CG2347" s="32" t="str">
        <f t="shared" si="682"/>
        <v/>
      </c>
      <c r="CH2347" s="32">
        <v>2342</v>
      </c>
      <c r="CI2347" s="32" t="s">
        <v>6</v>
      </c>
      <c r="CJ2347" s="32" t="str">
        <f t="shared" si="683"/>
        <v/>
      </c>
      <c r="CK2347" s="32" t="str">
        <f t="shared" si="684"/>
        <v/>
      </c>
      <c r="CL2347" s="32" t="str">
        <f t="shared" si="685"/>
        <v/>
      </c>
      <c r="CM2347" s="32" t="str">
        <f t="shared" si="686"/>
        <v/>
      </c>
      <c r="CN2347" s="32" t="str">
        <f t="shared" si="687"/>
        <v/>
      </c>
    </row>
    <row r="2348" spans="71:92" x14ac:dyDescent="0.3">
      <c r="BS2348" s="32" t="str">
        <f>IF(Kiadasi_kiseroiv!$K$2=BT2348,BV2348,"")</f>
        <v/>
      </c>
      <c r="BT2348" s="34" t="str">
        <f t="shared" si="670"/>
        <v/>
      </c>
      <c r="BU2348" s="32" t="str">
        <f t="shared" si="671"/>
        <v/>
      </c>
      <c r="BV2348" s="32" t="str">
        <f t="shared" si="672"/>
        <v/>
      </c>
      <c r="BW2348" s="32" t="str">
        <f t="shared" si="673"/>
        <v/>
      </c>
      <c r="BX2348" s="32" t="str">
        <f t="shared" si="674"/>
        <v/>
      </c>
      <c r="BY2348" s="32" t="str">
        <f t="shared" si="675"/>
        <v/>
      </c>
      <c r="BZ2348" s="32" t="str">
        <f t="shared" si="676"/>
        <v/>
      </c>
      <c r="CA2348" s="32" t="str">
        <f t="shared" si="677"/>
        <v/>
      </c>
      <c r="CB2348" s="33">
        <f>IF(COUNTIF($CD$7:CD2348,CD2348)=1,CD2348,CD2348+COUNTIF($CD$6:CD2347,CD2348))</f>
        <v>57494</v>
      </c>
      <c r="CC2348" s="34">
        <f t="shared" si="678"/>
        <v>55153</v>
      </c>
      <c r="CD2348" s="32">
        <f t="shared" si="679"/>
        <v>55153</v>
      </c>
      <c r="CE2348" s="32">
        <f t="shared" si="680"/>
        <v>0</v>
      </c>
      <c r="CF2348" s="32">
        <f t="shared" si="681"/>
        <v>0</v>
      </c>
      <c r="CG2348" s="32" t="str">
        <f t="shared" si="682"/>
        <v/>
      </c>
      <c r="CH2348" s="32">
        <v>2343</v>
      </c>
      <c r="CI2348" s="32" t="s">
        <v>6</v>
      </c>
      <c r="CJ2348" s="32" t="str">
        <f t="shared" si="683"/>
        <v/>
      </c>
      <c r="CK2348" s="32" t="str">
        <f t="shared" si="684"/>
        <v/>
      </c>
      <c r="CL2348" s="32" t="str">
        <f t="shared" si="685"/>
        <v/>
      </c>
      <c r="CM2348" s="32" t="str">
        <f t="shared" si="686"/>
        <v/>
      </c>
      <c r="CN2348" s="32" t="str">
        <f t="shared" si="687"/>
        <v/>
      </c>
    </row>
    <row r="2349" spans="71:92" x14ac:dyDescent="0.3">
      <c r="BS2349" s="32" t="str">
        <f>IF(Kiadasi_kiseroiv!$K$2=BT2349,BV2349,"")</f>
        <v/>
      </c>
      <c r="BT2349" s="34" t="str">
        <f t="shared" si="670"/>
        <v/>
      </c>
      <c r="BU2349" s="32" t="str">
        <f t="shared" si="671"/>
        <v/>
      </c>
      <c r="BV2349" s="32" t="str">
        <f t="shared" si="672"/>
        <v/>
      </c>
      <c r="BW2349" s="32" t="str">
        <f t="shared" si="673"/>
        <v/>
      </c>
      <c r="BX2349" s="32" t="str">
        <f t="shared" si="674"/>
        <v/>
      </c>
      <c r="BY2349" s="32" t="str">
        <f t="shared" si="675"/>
        <v/>
      </c>
      <c r="BZ2349" s="32" t="str">
        <f t="shared" si="676"/>
        <v/>
      </c>
      <c r="CA2349" s="32" t="str">
        <f t="shared" si="677"/>
        <v/>
      </c>
      <c r="CB2349" s="33">
        <f>IF(COUNTIF($CD$7:CD2349,CD2349)=1,CD2349,CD2349+COUNTIF($CD$6:CD2348,CD2349))</f>
        <v>57495</v>
      </c>
      <c r="CC2349" s="34">
        <f t="shared" si="678"/>
        <v>55153</v>
      </c>
      <c r="CD2349" s="32">
        <f t="shared" si="679"/>
        <v>55153</v>
      </c>
      <c r="CE2349" s="32">
        <f t="shared" si="680"/>
        <v>0</v>
      </c>
      <c r="CF2349" s="32">
        <f t="shared" si="681"/>
        <v>0</v>
      </c>
      <c r="CG2349" s="32" t="str">
        <f t="shared" si="682"/>
        <v/>
      </c>
      <c r="CH2349" s="32">
        <v>2344</v>
      </c>
      <c r="CI2349" s="32" t="s">
        <v>6</v>
      </c>
      <c r="CJ2349" s="32" t="str">
        <f t="shared" si="683"/>
        <v/>
      </c>
      <c r="CK2349" s="32" t="str">
        <f t="shared" si="684"/>
        <v/>
      </c>
      <c r="CL2349" s="32" t="str">
        <f t="shared" si="685"/>
        <v/>
      </c>
      <c r="CM2349" s="32" t="str">
        <f t="shared" si="686"/>
        <v/>
      </c>
      <c r="CN2349" s="32" t="str">
        <f t="shared" si="687"/>
        <v/>
      </c>
    </row>
    <row r="2350" spans="71:92" x14ac:dyDescent="0.3">
      <c r="BS2350" s="32" t="str">
        <f>IF(Kiadasi_kiseroiv!$K$2=BT2350,BV2350,"")</f>
        <v/>
      </c>
      <c r="BT2350" s="34" t="str">
        <f t="shared" si="670"/>
        <v/>
      </c>
      <c r="BU2350" s="32" t="str">
        <f t="shared" si="671"/>
        <v/>
      </c>
      <c r="BV2350" s="32" t="str">
        <f t="shared" si="672"/>
        <v/>
      </c>
      <c r="BW2350" s="32" t="str">
        <f t="shared" si="673"/>
        <v/>
      </c>
      <c r="BX2350" s="32" t="str">
        <f t="shared" si="674"/>
        <v/>
      </c>
      <c r="BY2350" s="32" t="str">
        <f t="shared" si="675"/>
        <v/>
      </c>
      <c r="BZ2350" s="32" t="str">
        <f t="shared" si="676"/>
        <v/>
      </c>
      <c r="CA2350" s="32" t="str">
        <f t="shared" si="677"/>
        <v/>
      </c>
      <c r="CB2350" s="33">
        <f>IF(COUNTIF($CD$7:CD2350,CD2350)=1,CD2350,CD2350+COUNTIF($CD$6:CD2349,CD2350))</f>
        <v>57496</v>
      </c>
      <c r="CC2350" s="34">
        <f t="shared" si="678"/>
        <v>55153</v>
      </c>
      <c r="CD2350" s="32">
        <f t="shared" si="679"/>
        <v>55153</v>
      </c>
      <c r="CE2350" s="32">
        <f t="shared" si="680"/>
        <v>0</v>
      </c>
      <c r="CF2350" s="32">
        <f t="shared" si="681"/>
        <v>0</v>
      </c>
      <c r="CG2350" s="32" t="str">
        <f t="shared" si="682"/>
        <v/>
      </c>
      <c r="CH2350" s="32">
        <v>2345</v>
      </c>
      <c r="CI2350" s="32" t="s">
        <v>6</v>
      </c>
      <c r="CJ2350" s="32" t="str">
        <f t="shared" si="683"/>
        <v/>
      </c>
      <c r="CK2350" s="32" t="str">
        <f t="shared" si="684"/>
        <v/>
      </c>
      <c r="CL2350" s="32" t="str">
        <f t="shared" si="685"/>
        <v/>
      </c>
      <c r="CM2350" s="32" t="str">
        <f t="shared" si="686"/>
        <v/>
      </c>
      <c r="CN2350" s="32" t="str">
        <f t="shared" si="687"/>
        <v/>
      </c>
    </row>
    <row r="2351" spans="71:92" x14ac:dyDescent="0.3">
      <c r="BS2351" s="32" t="str">
        <f>IF(Kiadasi_kiseroiv!$K$2=BT2351,BV2351,"")</f>
        <v/>
      </c>
      <c r="BT2351" s="34" t="str">
        <f t="shared" si="670"/>
        <v/>
      </c>
      <c r="BU2351" s="32" t="str">
        <f t="shared" si="671"/>
        <v/>
      </c>
      <c r="BV2351" s="32" t="str">
        <f t="shared" si="672"/>
        <v/>
      </c>
      <c r="BW2351" s="32" t="str">
        <f t="shared" si="673"/>
        <v/>
      </c>
      <c r="BX2351" s="32" t="str">
        <f t="shared" si="674"/>
        <v/>
      </c>
      <c r="BY2351" s="32" t="str">
        <f t="shared" si="675"/>
        <v/>
      </c>
      <c r="BZ2351" s="32" t="str">
        <f t="shared" si="676"/>
        <v/>
      </c>
      <c r="CA2351" s="32" t="str">
        <f t="shared" si="677"/>
        <v/>
      </c>
      <c r="CB2351" s="33">
        <f>IF(COUNTIF($CD$7:CD2351,CD2351)=1,CD2351,CD2351+COUNTIF($CD$6:CD2350,CD2351))</f>
        <v>57497</v>
      </c>
      <c r="CC2351" s="34">
        <f t="shared" si="678"/>
        <v>55153</v>
      </c>
      <c r="CD2351" s="32">
        <f t="shared" si="679"/>
        <v>55153</v>
      </c>
      <c r="CE2351" s="32">
        <f t="shared" si="680"/>
        <v>0</v>
      </c>
      <c r="CF2351" s="32">
        <f t="shared" si="681"/>
        <v>0</v>
      </c>
      <c r="CG2351" s="32" t="str">
        <f t="shared" si="682"/>
        <v/>
      </c>
      <c r="CH2351" s="32">
        <v>2346</v>
      </c>
      <c r="CI2351" s="32" t="s">
        <v>6</v>
      </c>
      <c r="CJ2351" s="32" t="str">
        <f t="shared" si="683"/>
        <v/>
      </c>
      <c r="CK2351" s="32" t="str">
        <f t="shared" si="684"/>
        <v/>
      </c>
      <c r="CL2351" s="32" t="str">
        <f t="shared" si="685"/>
        <v/>
      </c>
      <c r="CM2351" s="32" t="str">
        <f t="shared" si="686"/>
        <v/>
      </c>
      <c r="CN2351" s="32" t="str">
        <f t="shared" si="687"/>
        <v/>
      </c>
    </row>
    <row r="2352" spans="71:92" x14ac:dyDescent="0.3">
      <c r="BS2352" s="32" t="str">
        <f>IF(Kiadasi_kiseroiv!$K$2=BT2352,BV2352,"")</f>
        <v/>
      </c>
      <c r="BT2352" s="34" t="str">
        <f t="shared" si="670"/>
        <v/>
      </c>
      <c r="BU2352" s="32" t="str">
        <f t="shared" si="671"/>
        <v/>
      </c>
      <c r="BV2352" s="32" t="str">
        <f t="shared" si="672"/>
        <v/>
      </c>
      <c r="BW2352" s="32" t="str">
        <f t="shared" si="673"/>
        <v/>
      </c>
      <c r="BX2352" s="32" t="str">
        <f t="shared" si="674"/>
        <v/>
      </c>
      <c r="BY2352" s="32" t="str">
        <f t="shared" si="675"/>
        <v/>
      </c>
      <c r="BZ2352" s="32" t="str">
        <f t="shared" si="676"/>
        <v/>
      </c>
      <c r="CA2352" s="32" t="str">
        <f t="shared" si="677"/>
        <v/>
      </c>
      <c r="CB2352" s="33">
        <f>IF(COUNTIF($CD$7:CD2352,CD2352)=1,CD2352,CD2352+COUNTIF($CD$6:CD2351,CD2352))</f>
        <v>57498</v>
      </c>
      <c r="CC2352" s="34">
        <f t="shared" si="678"/>
        <v>55153</v>
      </c>
      <c r="CD2352" s="32">
        <f t="shared" si="679"/>
        <v>55153</v>
      </c>
      <c r="CE2352" s="32">
        <f t="shared" si="680"/>
        <v>0</v>
      </c>
      <c r="CF2352" s="32">
        <f t="shared" si="681"/>
        <v>0</v>
      </c>
      <c r="CG2352" s="32" t="str">
        <f t="shared" si="682"/>
        <v/>
      </c>
      <c r="CH2352" s="32">
        <v>2347</v>
      </c>
      <c r="CI2352" s="32" t="s">
        <v>6</v>
      </c>
      <c r="CJ2352" s="32" t="str">
        <f t="shared" si="683"/>
        <v/>
      </c>
      <c r="CK2352" s="32" t="str">
        <f t="shared" si="684"/>
        <v/>
      </c>
      <c r="CL2352" s="32" t="str">
        <f t="shared" si="685"/>
        <v/>
      </c>
      <c r="CM2352" s="32" t="str">
        <f t="shared" si="686"/>
        <v/>
      </c>
      <c r="CN2352" s="32" t="str">
        <f t="shared" si="687"/>
        <v/>
      </c>
    </row>
    <row r="2353" spans="71:92" x14ac:dyDescent="0.3">
      <c r="BS2353" s="32" t="str">
        <f>IF(Kiadasi_kiseroiv!$K$2=BT2353,BV2353,"")</f>
        <v/>
      </c>
      <c r="BT2353" s="34" t="str">
        <f t="shared" si="670"/>
        <v/>
      </c>
      <c r="BU2353" s="32" t="str">
        <f t="shared" si="671"/>
        <v/>
      </c>
      <c r="BV2353" s="32" t="str">
        <f t="shared" si="672"/>
        <v/>
      </c>
      <c r="BW2353" s="32" t="str">
        <f t="shared" si="673"/>
        <v/>
      </c>
      <c r="BX2353" s="32" t="str">
        <f t="shared" si="674"/>
        <v/>
      </c>
      <c r="BY2353" s="32" t="str">
        <f t="shared" si="675"/>
        <v/>
      </c>
      <c r="BZ2353" s="32" t="str">
        <f t="shared" si="676"/>
        <v/>
      </c>
      <c r="CA2353" s="32" t="str">
        <f t="shared" si="677"/>
        <v/>
      </c>
      <c r="CB2353" s="33">
        <f>IF(COUNTIF($CD$7:CD2353,CD2353)=1,CD2353,CD2353+COUNTIF($CD$6:CD2352,CD2353))</f>
        <v>57499</v>
      </c>
      <c r="CC2353" s="34">
        <f t="shared" si="678"/>
        <v>55153</v>
      </c>
      <c r="CD2353" s="32">
        <f t="shared" si="679"/>
        <v>55153</v>
      </c>
      <c r="CE2353" s="32">
        <f t="shared" si="680"/>
        <v>0</v>
      </c>
      <c r="CF2353" s="32">
        <f t="shared" si="681"/>
        <v>0</v>
      </c>
      <c r="CG2353" s="32" t="str">
        <f t="shared" si="682"/>
        <v/>
      </c>
      <c r="CH2353" s="32">
        <v>2348</v>
      </c>
      <c r="CI2353" s="32" t="s">
        <v>6</v>
      </c>
      <c r="CJ2353" s="32" t="str">
        <f t="shared" si="683"/>
        <v/>
      </c>
      <c r="CK2353" s="32" t="str">
        <f t="shared" si="684"/>
        <v/>
      </c>
      <c r="CL2353" s="32" t="str">
        <f t="shared" si="685"/>
        <v/>
      </c>
      <c r="CM2353" s="32" t="str">
        <f t="shared" si="686"/>
        <v/>
      </c>
      <c r="CN2353" s="32" t="str">
        <f t="shared" si="687"/>
        <v/>
      </c>
    </row>
    <row r="2354" spans="71:92" x14ac:dyDescent="0.3">
      <c r="BS2354" s="32" t="str">
        <f>IF(Kiadasi_kiseroiv!$K$2=BT2354,BV2354,"")</f>
        <v/>
      </c>
      <c r="BT2354" s="34" t="str">
        <f t="shared" si="670"/>
        <v/>
      </c>
      <c r="BU2354" s="32" t="str">
        <f t="shared" si="671"/>
        <v/>
      </c>
      <c r="BV2354" s="32" t="str">
        <f t="shared" si="672"/>
        <v/>
      </c>
      <c r="BW2354" s="32" t="str">
        <f t="shared" si="673"/>
        <v/>
      </c>
      <c r="BX2354" s="32" t="str">
        <f t="shared" si="674"/>
        <v/>
      </c>
      <c r="BY2354" s="32" t="str">
        <f t="shared" si="675"/>
        <v/>
      </c>
      <c r="BZ2354" s="32" t="str">
        <f t="shared" si="676"/>
        <v/>
      </c>
      <c r="CA2354" s="32" t="str">
        <f t="shared" si="677"/>
        <v/>
      </c>
      <c r="CB2354" s="33">
        <f>IF(COUNTIF($CD$7:CD2354,CD2354)=1,CD2354,CD2354+COUNTIF($CD$6:CD2353,CD2354))</f>
        <v>57500</v>
      </c>
      <c r="CC2354" s="34">
        <f t="shared" si="678"/>
        <v>55153</v>
      </c>
      <c r="CD2354" s="32">
        <f t="shared" si="679"/>
        <v>55153</v>
      </c>
      <c r="CE2354" s="32">
        <f t="shared" si="680"/>
        <v>0</v>
      </c>
      <c r="CF2354" s="32">
        <f t="shared" si="681"/>
        <v>0</v>
      </c>
      <c r="CG2354" s="32" t="str">
        <f t="shared" si="682"/>
        <v/>
      </c>
      <c r="CH2354" s="32">
        <v>2349</v>
      </c>
      <c r="CI2354" s="32" t="s">
        <v>6</v>
      </c>
      <c r="CJ2354" s="32" t="str">
        <f t="shared" si="683"/>
        <v/>
      </c>
      <c r="CK2354" s="32" t="str">
        <f t="shared" si="684"/>
        <v/>
      </c>
      <c r="CL2354" s="32" t="str">
        <f t="shared" si="685"/>
        <v/>
      </c>
      <c r="CM2354" s="32" t="str">
        <f t="shared" si="686"/>
        <v/>
      </c>
      <c r="CN2354" s="32" t="str">
        <f t="shared" si="687"/>
        <v/>
      </c>
    </row>
    <row r="2355" spans="71:92" x14ac:dyDescent="0.3">
      <c r="BS2355" s="32" t="str">
        <f>IF(Kiadasi_kiseroiv!$K$2=BT2355,BV2355,"")</f>
        <v/>
      </c>
      <c r="BT2355" s="34" t="str">
        <f t="shared" si="670"/>
        <v/>
      </c>
      <c r="BU2355" s="32" t="str">
        <f t="shared" si="671"/>
        <v/>
      </c>
      <c r="BV2355" s="32" t="str">
        <f t="shared" si="672"/>
        <v/>
      </c>
      <c r="BW2355" s="32" t="str">
        <f t="shared" si="673"/>
        <v/>
      </c>
      <c r="BX2355" s="32" t="str">
        <f t="shared" si="674"/>
        <v/>
      </c>
      <c r="BY2355" s="32" t="str">
        <f t="shared" si="675"/>
        <v/>
      </c>
      <c r="BZ2355" s="32" t="str">
        <f t="shared" si="676"/>
        <v/>
      </c>
      <c r="CA2355" s="32" t="str">
        <f t="shared" si="677"/>
        <v/>
      </c>
      <c r="CB2355" s="33">
        <f>IF(COUNTIF($CD$7:CD2355,CD2355)=1,CD2355,CD2355+COUNTIF($CD$6:CD2354,CD2355))</f>
        <v>57501</v>
      </c>
      <c r="CC2355" s="34">
        <f t="shared" si="678"/>
        <v>55153</v>
      </c>
      <c r="CD2355" s="32">
        <f t="shared" si="679"/>
        <v>55153</v>
      </c>
      <c r="CE2355" s="32">
        <f t="shared" si="680"/>
        <v>0</v>
      </c>
      <c r="CF2355" s="32">
        <f t="shared" si="681"/>
        <v>0</v>
      </c>
      <c r="CG2355" s="32" t="str">
        <f t="shared" si="682"/>
        <v/>
      </c>
      <c r="CH2355" s="32">
        <v>2350</v>
      </c>
      <c r="CI2355" s="32" t="s">
        <v>6</v>
      </c>
      <c r="CJ2355" s="32" t="str">
        <f t="shared" si="683"/>
        <v/>
      </c>
      <c r="CK2355" s="32" t="str">
        <f t="shared" si="684"/>
        <v/>
      </c>
      <c r="CL2355" s="32" t="str">
        <f t="shared" si="685"/>
        <v/>
      </c>
      <c r="CM2355" s="32" t="str">
        <f t="shared" si="686"/>
        <v/>
      </c>
      <c r="CN2355" s="32" t="str">
        <f t="shared" si="687"/>
        <v/>
      </c>
    </row>
    <row r="2356" spans="71:92" x14ac:dyDescent="0.3">
      <c r="BS2356" s="32" t="str">
        <f>IF(Kiadasi_kiseroiv!$K$2=BT2356,BV2356,"")</f>
        <v/>
      </c>
      <c r="BT2356" s="34" t="str">
        <f t="shared" si="670"/>
        <v/>
      </c>
      <c r="BU2356" s="32" t="str">
        <f t="shared" si="671"/>
        <v/>
      </c>
      <c r="BV2356" s="32" t="str">
        <f t="shared" si="672"/>
        <v/>
      </c>
      <c r="BW2356" s="32" t="str">
        <f t="shared" si="673"/>
        <v/>
      </c>
      <c r="BX2356" s="32" t="str">
        <f t="shared" si="674"/>
        <v/>
      </c>
      <c r="BY2356" s="32" t="str">
        <f t="shared" si="675"/>
        <v/>
      </c>
      <c r="BZ2356" s="32" t="str">
        <f t="shared" si="676"/>
        <v/>
      </c>
      <c r="CA2356" s="32" t="str">
        <f t="shared" si="677"/>
        <v/>
      </c>
      <c r="CB2356" s="33">
        <f>IF(COUNTIF($CD$7:CD2356,CD2356)=1,CD2356,CD2356+COUNTIF($CD$6:CD2355,CD2356))</f>
        <v>57502</v>
      </c>
      <c r="CC2356" s="34">
        <f t="shared" si="678"/>
        <v>55153</v>
      </c>
      <c r="CD2356" s="32">
        <f t="shared" si="679"/>
        <v>55153</v>
      </c>
      <c r="CE2356" s="32">
        <f t="shared" si="680"/>
        <v>0</v>
      </c>
      <c r="CF2356" s="32">
        <f t="shared" si="681"/>
        <v>0</v>
      </c>
      <c r="CG2356" s="32" t="str">
        <f t="shared" si="682"/>
        <v/>
      </c>
      <c r="CH2356" s="32">
        <v>2351</v>
      </c>
      <c r="CI2356" s="32" t="s">
        <v>6</v>
      </c>
      <c r="CJ2356" s="32" t="str">
        <f t="shared" si="683"/>
        <v/>
      </c>
      <c r="CK2356" s="32" t="str">
        <f t="shared" si="684"/>
        <v/>
      </c>
      <c r="CL2356" s="32" t="str">
        <f t="shared" si="685"/>
        <v/>
      </c>
      <c r="CM2356" s="32" t="str">
        <f t="shared" si="686"/>
        <v/>
      </c>
      <c r="CN2356" s="32" t="str">
        <f t="shared" si="687"/>
        <v/>
      </c>
    </row>
    <row r="2357" spans="71:92" x14ac:dyDescent="0.3">
      <c r="BS2357" s="32" t="str">
        <f>IF(Kiadasi_kiseroiv!$K$2=BT2357,BV2357,"")</f>
        <v/>
      </c>
      <c r="BT2357" s="34" t="str">
        <f t="shared" si="670"/>
        <v/>
      </c>
      <c r="BU2357" s="32" t="str">
        <f t="shared" si="671"/>
        <v/>
      </c>
      <c r="BV2357" s="32" t="str">
        <f t="shared" si="672"/>
        <v/>
      </c>
      <c r="BW2357" s="32" t="str">
        <f t="shared" si="673"/>
        <v/>
      </c>
      <c r="BX2357" s="32" t="str">
        <f t="shared" si="674"/>
        <v/>
      </c>
      <c r="BY2357" s="32" t="str">
        <f t="shared" si="675"/>
        <v/>
      </c>
      <c r="BZ2357" s="32" t="str">
        <f t="shared" si="676"/>
        <v/>
      </c>
      <c r="CA2357" s="32" t="str">
        <f t="shared" si="677"/>
        <v/>
      </c>
      <c r="CB2357" s="33">
        <f>IF(COUNTIF($CD$7:CD2357,CD2357)=1,CD2357,CD2357+COUNTIF($CD$6:CD2356,CD2357))</f>
        <v>57503</v>
      </c>
      <c r="CC2357" s="34">
        <f t="shared" si="678"/>
        <v>55153</v>
      </c>
      <c r="CD2357" s="32">
        <f t="shared" si="679"/>
        <v>55153</v>
      </c>
      <c r="CE2357" s="32">
        <f t="shared" si="680"/>
        <v>0</v>
      </c>
      <c r="CF2357" s="32">
        <f t="shared" si="681"/>
        <v>0</v>
      </c>
      <c r="CG2357" s="32" t="str">
        <f t="shared" si="682"/>
        <v/>
      </c>
      <c r="CH2357" s="32">
        <v>2352</v>
      </c>
      <c r="CI2357" s="32" t="s">
        <v>6</v>
      </c>
      <c r="CJ2357" s="32" t="str">
        <f t="shared" si="683"/>
        <v/>
      </c>
      <c r="CK2357" s="32" t="str">
        <f t="shared" si="684"/>
        <v/>
      </c>
      <c r="CL2357" s="32" t="str">
        <f t="shared" si="685"/>
        <v/>
      </c>
      <c r="CM2357" s="32" t="str">
        <f t="shared" si="686"/>
        <v/>
      </c>
      <c r="CN2357" s="32" t="str">
        <f t="shared" si="687"/>
        <v/>
      </c>
    </row>
    <row r="2358" spans="71:92" x14ac:dyDescent="0.3">
      <c r="BS2358" s="32" t="str">
        <f>IF(Kiadasi_kiseroiv!$K$2=BT2358,BV2358,"")</f>
        <v/>
      </c>
      <c r="BT2358" s="34" t="str">
        <f t="shared" si="670"/>
        <v/>
      </c>
      <c r="BU2358" s="32" t="str">
        <f t="shared" si="671"/>
        <v/>
      </c>
      <c r="BV2358" s="32" t="str">
        <f t="shared" si="672"/>
        <v/>
      </c>
      <c r="BW2358" s="32" t="str">
        <f t="shared" si="673"/>
        <v/>
      </c>
      <c r="BX2358" s="32" t="str">
        <f t="shared" si="674"/>
        <v/>
      </c>
      <c r="BY2358" s="32" t="str">
        <f t="shared" si="675"/>
        <v/>
      </c>
      <c r="BZ2358" s="32" t="str">
        <f t="shared" si="676"/>
        <v/>
      </c>
      <c r="CA2358" s="32" t="str">
        <f t="shared" si="677"/>
        <v/>
      </c>
      <c r="CB2358" s="33">
        <f>IF(COUNTIF($CD$7:CD2358,CD2358)=1,CD2358,CD2358+COUNTIF($CD$6:CD2357,CD2358))</f>
        <v>57504</v>
      </c>
      <c r="CC2358" s="34">
        <f t="shared" si="678"/>
        <v>55153</v>
      </c>
      <c r="CD2358" s="32">
        <f t="shared" si="679"/>
        <v>55153</v>
      </c>
      <c r="CE2358" s="32">
        <f t="shared" si="680"/>
        <v>0</v>
      </c>
      <c r="CF2358" s="32">
        <f t="shared" si="681"/>
        <v>0</v>
      </c>
      <c r="CG2358" s="32" t="str">
        <f t="shared" si="682"/>
        <v/>
      </c>
      <c r="CH2358" s="32">
        <v>2353</v>
      </c>
      <c r="CI2358" s="32" t="s">
        <v>6</v>
      </c>
      <c r="CJ2358" s="32" t="str">
        <f t="shared" si="683"/>
        <v/>
      </c>
      <c r="CK2358" s="32" t="str">
        <f t="shared" si="684"/>
        <v/>
      </c>
      <c r="CL2358" s="32" t="str">
        <f t="shared" si="685"/>
        <v/>
      </c>
      <c r="CM2358" s="32" t="str">
        <f t="shared" si="686"/>
        <v/>
      </c>
      <c r="CN2358" s="32" t="str">
        <f t="shared" si="687"/>
        <v/>
      </c>
    </row>
    <row r="2359" spans="71:92" x14ac:dyDescent="0.3">
      <c r="BS2359" s="32" t="str">
        <f>IF(Kiadasi_kiseroiv!$K$2=BT2359,BV2359,"")</f>
        <v/>
      </c>
      <c r="BT2359" s="34" t="str">
        <f t="shared" si="670"/>
        <v/>
      </c>
      <c r="BU2359" s="32" t="str">
        <f t="shared" si="671"/>
        <v/>
      </c>
      <c r="BV2359" s="32" t="str">
        <f t="shared" si="672"/>
        <v/>
      </c>
      <c r="BW2359" s="32" t="str">
        <f t="shared" si="673"/>
        <v/>
      </c>
      <c r="BX2359" s="32" t="str">
        <f t="shared" si="674"/>
        <v/>
      </c>
      <c r="BY2359" s="32" t="str">
        <f t="shared" si="675"/>
        <v/>
      </c>
      <c r="BZ2359" s="32" t="str">
        <f t="shared" si="676"/>
        <v/>
      </c>
      <c r="CA2359" s="32" t="str">
        <f t="shared" si="677"/>
        <v/>
      </c>
      <c r="CB2359" s="33">
        <f>IF(COUNTIF($CD$7:CD2359,CD2359)=1,CD2359,CD2359+COUNTIF($CD$6:CD2358,CD2359))</f>
        <v>57505</v>
      </c>
      <c r="CC2359" s="34">
        <f t="shared" si="678"/>
        <v>55153</v>
      </c>
      <c r="CD2359" s="32">
        <f t="shared" si="679"/>
        <v>55153</v>
      </c>
      <c r="CE2359" s="32">
        <f t="shared" si="680"/>
        <v>0</v>
      </c>
      <c r="CF2359" s="32">
        <f t="shared" si="681"/>
        <v>0</v>
      </c>
      <c r="CG2359" s="32" t="str">
        <f t="shared" si="682"/>
        <v/>
      </c>
      <c r="CH2359" s="32">
        <v>2354</v>
      </c>
      <c r="CI2359" s="32" t="s">
        <v>6</v>
      </c>
      <c r="CJ2359" s="32" t="str">
        <f t="shared" si="683"/>
        <v/>
      </c>
      <c r="CK2359" s="32" t="str">
        <f t="shared" si="684"/>
        <v/>
      </c>
      <c r="CL2359" s="32" t="str">
        <f t="shared" si="685"/>
        <v/>
      </c>
      <c r="CM2359" s="32" t="str">
        <f t="shared" si="686"/>
        <v/>
      </c>
      <c r="CN2359" s="32" t="str">
        <f t="shared" si="687"/>
        <v/>
      </c>
    </row>
    <row r="2360" spans="71:92" x14ac:dyDescent="0.3">
      <c r="BS2360" s="32" t="str">
        <f>IF(Kiadasi_kiseroiv!$K$2=BT2360,BV2360,"")</f>
        <v/>
      </c>
      <c r="BT2360" s="34" t="str">
        <f t="shared" si="670"/>
        <v/>
      </c>
      <c r="BU2360" s="32" t="str">
        <f t="shared" si="671"/>
        <v/>
      </c>
      <c r="BV2360" s="32" t="str">
        <f t="shared" si="672"/>
        <v/>
      </c>
      <c r="BW2360" s="32" t="str">
        <f t="shared" si="673"/>
        <v/>
      </c>
      <c r="BX2360" s="32" t="str">
        <f t="shared" si="674"/>
        <v/>
      </c>
      <c r="BY2360" s="32" t="str">
        <f t="shared" si="675"/>
        <v/>
      </c>
      <c r="BZ2360" s="32" t="str">
        <f t="shared" si="676"/>
        <v/>
      </c>
      <c r="CA2360" s="32" t="str">
        <f t="shared" si="677"/>
        <v/>
      </c>
      <c r="CB2360" s="33">
        <f>IF(COUNTIF($CD$7:CD2360,CD2360)=1,CD2360,CD2360+COUNTIF($CD$6:CD2359,CD2360))</f>
        <v>57506</v>
      </c>
      <c r="CC2360" s="34">
        <f t="shared" si="678"/>
        <v>55153</v>
      </c>
      <c r="CD2360" s="32">
        <f t="shared" si="679"/>
        <v>55153</v>
      </c>
      <c r="CE2360" s="32">
        <f t="shared" si="680"/>
        <v>0</v>
      </c>
      <c r="CF2360" s="32">
        <f t="shared" si="681"/>
        <v>0</v>
      </c>
      <c r="CG2360" s="32" t="str">
        <f t="shared" si="682"/>
        <v/>
      </c>
      <c r="CH2360" s="32">
        <v>2355</v>
      </c>
      <c r="CI2360" s="32" t="s">
        <v>6</v>
      </c>
      <c r="CJ2360" s="32" t="str">
        <f t="shared" si="683"/>
        <v/>
      </c>
      <c r="CK2360" s="32" t="str">
        <f t="shared" si="684"/>
        <v/>
      </c>
      <c r="CL2360" s="32" t="str">
        <f t="shared" si="685"/>
        <v/>
      </c>
      <c r="CM2360" s="32" t="str">
        <f t="shared" si="686"/>
        <v/>
      </c>
      <c r="CN2360" s="32" t="str">
        <f t="shared" si="687"/>
        <v/>
      </c>
    </row>
    <row r="2361" spans="71:92" x14ac:dyDescent="0.3">
      <c r="BS2361" s="32" t="str">
        <f>IF(Kiadasi_kiseroiv!$K$2=BT2361,BV2361,"")</f>
        <v/>
      </c>
      <c r="BT2361" s="34" t="str">
        <f t="shared" si="670"/>
        <v/>
      </c>
      <c r="BU2361" s="32" t="str">
        <f t="shared" si="671"/>
        <v/>
      </c>
      <c r="BV2361" s="32" t="str">
        <f t="shared" si="672"/>
        <v/>
      </c>
      <c r="BW2361" s="32" t="str">
        <f t="shared" si="673"/>
        <v/>
      </c>
      <c r="BX2361" s="32" t="str">
        <f t="shared" si="674"/>
        <v/>
      </c>
      <c r="BY2361" s="32" t="str">
        <f t="shared" si="675"/>
        <v/>
      </c>
      <c r="BZ2361" s="32" t="str">
        <f t="shared" si="676"/>
        <v/>
      </c>
      <c r="CA2361" s="32" t="str">
        <f t="shared" si="677"/>
        <v/>
      </c>
      <c r="CB2361" s="33">
        <f>IF(COUNTIF($CD$7:CD2361,CD2361)=1,CD2361,CD2361+COUNTIF($CD$6:CD2360,CD2361))</f>
        <v>57507</v>
      </c>
      <c r="CC2361" s="34">
        <f t="shared" si="678"/>
        <v>55153</v>
      </c>
      <c r="CD2361" s="32">
        <f t="shared" si="679"/>
        <v>55153</v>
      </c>
      <c r="CE2361" s="32">
        <f t="shared" si="680"/>
        <v>0</v>
      </c>
      <c r="CF2361" s="32">
        <f t="shared" si="681"/>
        <v>0</v>
      </c>
      <c r="CG2361" s="32" t="str">
        <f t="shared" si="682"/>
        <v/>
      </c>
      <c r="CH2361" s="32">
        <v>2356</v>
      </c>
      <c r="CI2361" s="32" t="s">
        <v>6</v>
      </c>
      <c r="CJ2361" s="32" t="str">
        <f t="shared" si="683"/>
        <v/>
      </c>
      <c r="CK2361" s="32" t="str">
        <f t="shared" si="684"/>
        <v/>
      </c>
      <c r="CL2361" s="32" t="str">
        <f t="shared" si="685"/>
        <v/>
      </c>
      <c r="CM2361" s="32" t="str">
        <f t="shared" si="686"/>
        <v/>
      </c>
      <c r="CN2361" s="32" t="str">
        <f t="shared" si="687"/>
        <v/>
      </c>
    </row>
    <row r="2362" spans="71:92" x14ac:dyDescent="0.3">
      <c r="BS2362" s="32" t="str">
        <f>IF(Kiadasi_kiseroiv!$K$2=BT2362,BV2362,"")</f>
        <v/>
      </c>
      <c r="BT2362" s="34" t="str">
        <f t="shared" si="670"/>
        <v/>
      </c>
      <c r="BU2362" s="32" t="str">
        <f t="shared" si="671"/>
        <v/>
      </c>
      <c r="BV2362" s="32" t="str">
        <f t="shared" si="672"/>
        <v/>
      </c>
      <c r="BW2362" s="32" t="str">
        <f t="shared" si="673"/>
        <v/>
      </c>
      <c r="BX2362" s="32" t="str">
        <f t="shared" si="674"/>
        <v/>
      </c>
      <c r="BY2362" s="32" t="str">
        <f t="shared" si="675"/>
        <v/>
      </c>
      <c r="BZ2362" s="32" t="str">
        <f t="shared" si="676"/>
        <v/>
      </c>
      <c r="CA2362" s="32" t="str">
        <f t="shared" si="677"/>
        <v/>
      </c>
      <c r="CB2362" s="33">
        <f>IF(COUNTIF($CD$7:CD2362,CD2362)=1,CD2362,CD2362+COUNTIF($CD$6:CD2361,CD2362))</f>
        <v>57508</v>
      </c>
      <c r="CC2362" s="34">
        <f t="shared" si="678"/>
        <v>55153</v>
      </c>
      <c r="CD2362" s="32">
        <f t="shared" si="679"/>
        <v>55153</v>
      </c>
      <c r="CE2362" s="32">
        <f t="shared" si="680"/>
        <v>0</v>
      </c>
      <c r="CF2362" s="32">
        <f t="shared" si="681"/>
        <v>0</v>
      </c>
      <c r="CG2362" s="32" t="str">
        <f t="shared" si="682"/>
        <v/>
      </c>
      <c r="CH2362" s="32">
        <v>2357</v>
      </c>
      <c r="CI2362" s="32" t="s">
        <v>6</v>
      </c>
      <c r="CJ2362" s="32" t="str">
        <f t="shared" si="683"/>
        <v/>
      </c>
      <c r="CK2362" s="32" t="str">
        <f t="shared" si="684"/>
        <v/>
      </c>
      <c r="CL2362" s="32" t="str">
        <f t="shared" si="685"/>
        <v/>
      </c>
      <c r="CM2362" s="32" t="str">
        <f t="shared" si="686"/>
        <v/>
      </c>
      <c r="CN2362" s="32" t="str">
        <f t="shared" si="687"/>
        <v/>
      </c>
    </row>
    <row r="2363" spans="71:92" x14ac:dyDescent="0.3">
      <c r="BS2363" s="32" t="str">
        <f>IF(Kiadasi_kiseroiv!$K$2=BT2363,BV2363,"")</f>
        <v/>
      </c>
      <c r="BT2363" s="34" t="str">
        <f t="shared" si="670"/>
        <v/>
      </c>
      <c r="BU2363" s="32" t="str">
        <f t="shared" si="671"/>
        <v/>
      </c>
      <c r="BV2363" s="32" t="str">
        <f t="shared" si="672"/>
        <v/>
      </c>
      <c r="BW2363" s="32" t="str">
        <f t="shared" si="673"/>
        <v/>
      </c>
      <c r="BX2363" s="32" t="str">
        <f t="shared" si="674"/>
        <v/>
      </c>
      <c r="BY2363" s="32" t="str">
        <f t="shared" si="675"/>
        <v/>
      </c>
      <c r="BZ2363" s="32" t="str">
        <f t="shared" si="676"/>
        <v/>
      </c>
      <c r="CA2363" s="32" t="str">
        <f t="shared" si="677"/>
        <v/>
      </c>
      <c r="CB2363" s="33">
        <f>IF(COUNTIF($CD$7:CD2363,CD2363)=1,CD2363,CD2363+COUNTIF($CD$6:CD2362,CD2363))</f>
        <v>57509</v>
      </c>
      <c r="CC2363" s="34">
        <f t="shared" si="678"/>
        <v>55153</v>
      </c>
      <c r="CD2363" s="32">
        <f t="shared" si="679"/>
        <v>55153</v>
      </c>
      <c r="CE2363" s="32">
        <f t="shared" si="680"/>
        <v>0</v>
      </c>
      <c r="CF2363" s="32">
        <f t="shared" si="681"/>
        <v>0</v>
      </c>
      <c r="CG2363" s="32" t="str">
        <f t="shared" si="682"/>
        <v/>
      </c>
      <c r="CH2363" s="32">
        <v>2358</v>
      </c>
      <c r="CI2363" s="32" t="s">
        <v>6</v>
      </c>
      <c r="CJ2363" s="32" t="str">
        <f t="shared" si="683"/>
        <v/>
      </c>
      <c r="CK2363" s="32" t="str">
        <f t="shared" si="684"/>
        <v/>
      </c>
      <c r="CL2363" s="32" t="str">
        <f t="shared" si="685"/>
        <v/>
      </c>
      <c r="CM2363" s="32" t="str">
        <f t="shared" si="686"/>
        <v/>
      </c>
      <c r="CN2363" s="32" t="str">
        <f t="shared" si="687"/>
        <v/>
      </c>
    </row>
    <row r="2364" spans="71:92" x14ac:dyDescent="0.3">
      <c r="BS2364" s="32" t="str">
        <f>IF(Kiadasi_kiseroiv!$K$2=BT2364,BV2364,"")</f>
        <v/>
      </c>
      <c r="BT2364" s="34" t="str">
        <f t="shared" si="670"/>
        <v/>
      </c>
      <c r="BU2364" s="32" t="str">
        <f t="shared" si="671"/>
        <v/>
      </c>
      <c r="BV2364" s="32" t="str">
        <f t="shared" si="672"/>
        <v/>
      </c>
      <c r="BW2364" s="32" t="str">
        <f t="shared" si="673"/>
        <v/>
      </c>
      <c r="BX2364" s="32" t="str">
        <f t="shared" si="674"/>
        <v/>
      </c>
      <c r="BY2364" s="32" t="str">
        <f t="shared" si="675"/>
        <v/>
      </c>
      <c r="BZ2364" s="32" t="str">
        <f t="shared" si="676"/>
        <v/>
      </c>
      <c r="CA2364" s="32" t="str">
        <f t="shared" si="677"/>
        <v/>
      </c>
      <c r="CB2364" s="33">
        <f>IF(COUNTIF($CD$7:CD2364,CD2364)=1,CD2364,CD2364+COUNTIF($CD$6:CD2363,CD2364))</f>
        <v>57510</v>
      </c>
      <c r="CC2364" s="34">
        <f t="shared" si="678"/>
        <v>55153</v>
      </c>
      <c r="CD2364" s="32">
        <f t="shared" si="679"/>
        <v>55153</v>
      </c>
      <c r="CE2364" s="32">
        <f t="shared" si="680"/>
        <v>0</v>
      </c>
      <c r="CF2364" s="32">
        <f t="shared" si="681"/>
        <v>0</v>
      </c>
      <c r="CG2364" s="32" t="str">
        <f t="shared" si="682"/>
        <v/>
      </c>
      <c r="CH2364" s="32">
        <v>2359</v>
      </c>
      <c r="CI2364" s="32" t="s">
        <v>6</v>
      </c>
      <c r="CJ2364" s="32" t="str">
        <f t="shared" si="683"/>
        <v/>
      </c>
      <c r="CK2364" s="32" t="str">
        <f t="shared" si="684"/>
        <v/>
      </c>
      <c r="CL2364" s="32" t="str">
        <f t="shared" si="685"/>
        <v/>
      </c>
      <c r="CM2364" s="32" t="str">
        <f t="shared" si="686"/>
        <v/>
      </c>
      <c r="CN2364" s="32" t="str">
        <f t="shared" si="687"/>
        <v/>
      </c>
    </row>
    <row r="2365" spans="71:92" x14ac:dyDescent="0.3">
      <c r="BS2365" s="32" t="str">
        <f>IF(Kiadasi_kiseroiv!$K$2=BT2365,BV2365,"")</f>
        <v/>
      </c>
      <c r="BT2365" s="34" t="str">
        <f t="shared" si="670"/>
        <v/>
      </c>
      <c r="BU2365" s="32" t="str">
        <f t="shared" si="671"/>
        <v/>
      </c>
      <c r="BV2365" s="32" t="str">
        <f t="shared" si="672"/>
        <v/>
      </c>
      <c r="BW2365" s="32" t="str">
        <f t="shared" si="673"/>
        <v/>
      </c>
      <c r="BX2365" s="32" t="str">
        <f t="shared" si="674"/>
        <v/>
      </c>
      <c r="BY2365" s="32" t="str">
        <f t="shared" si="675"/>
        <v/>
      </c>
      <c r="BZ2365" s="32" t="str">
        <f t="shared" si="676"/>
        <v/>
      </c>
      <c r="CA2365" s="32" t="str">
        <f t="shared" si="677"/>
        <v/>
      </c>
      <c r="CB2365" s="33">
        <f>IF(COUNTIF($CD$7:CD2365,CD2365)=1,CD2365,CD2365+COUNTIF($CD$6:CD2364,CD2365))</f>
        <v>57511</v>
      </c>
      <c r="CC2365" s="34">
        <f t="shared" si="678"/>
        <v>55153</v>
      </c>
      <c r="CD2365" s="32">
        <f t="shared" si="679"/>
        <v>55153</v>
      </c>
      <c r="CE2365" s="32">
        <f t="shared" si="680"/>
        <v>0</v>
      </c>
      <c r="CF2365" s="32">
        <f t="shared" si="681"/>
        <v>0</v>
      </c>
      <c r="CG2365" s="32" t="str">
        <f t="shared" si="682"/>
        <v/>
      </c>
      <c r="CH2365" s="32">
        <v>2360</v>
      </c>
      <c r="CI2365" s="32" t="s">
        <v>6</v>
      </c>
      <c r="CJ2365" s="32" t="str">
        <f t="shared" si="683"/>
        <v/>
      </c>
      <c r="CK2365" s="32" t="str">
        <f t="shared" si="684"/>
        <v/>
      </c>
      <c r="CL2365" s="32" t="str">
        <f t="shared" si="685"/>
        <v/>
      </c>
      <c r="CM2365" s="32" t="str">
        <f t="shared" si="686"/>
        <v/>
      </c>
      <c r="CN2365" s="32" t="str">
        <f t="shared" si="687"/>
        <v/>
      </c>
    </row>
    <row r="2366" spans="71:92" x14ac:dyDescent="0.3">
      <c r="BS2366" s="32" t="str">
        <f>IF(Kiadasi_kiseroiv!$K$2=BT2366,BV2366,"")</f>
        <v/>
      </c>
      <c r="BT2366" s="34" t="str">
        <f t="shared" si="670"/>
        <v/>
      </c>
      <c r="BU2366" s="32" t="str">
        <f t="shared" si="671"/>
        <v/>
      </c>
      <c r="BV2366" s="32" t="str">
        <f t="shared" si="672"/>
        <v/>
      </c>
      <c r="BW2366" s="32" t="str">
        <f t="shared" si="673"/>
        <v/>
      </c>
      <c r="BX2366" s="32" t="str">
        <f t="shared" si="674"/>
        <v/>
      </c>
      <c r="BY2366" s="32" t="str">
        <f t="shared" si="675"/>
        <v/>
      </c>
      <c r="BZ2366" s="32" t="str">
        <f t="shared" si="676"/>
        <v/>
      </c>
      <c r="CA2366" s="32" t="str">
        <f t="shared" si="677"/>
        <v/>
      </c>
      <c r="CB2366" s="33">
        <f>IF(COUNTIF($CD$7:CD2366,CD2366)=1,CD2366,CD2366+COUNTIF($CD$6:CD2365,CD2366))</f>
        <v>57512</v>
      </c>
      <c r="CC2366" s="34">
        <f t="shared" si="678"/>
        <v>55153</v>
      </c>
      <c r="CD2366" s="32">
        <f t="shared" si="679"/>
        <v>55153</v>
      </c>
      <c r="CE2366" s="32">
        <f t="shared" si="680"/>
        <v>0</v>
      </c>
      <c r="CF2366" s="32">
        <f t="shared" si="681"/>
        <v>0</v>
      </c>
      <c r="CG2366" s="32" t="str">
        <f t="shared" si="682"/>
        <v/>
      </c>
      <c r="CH2366" s="32">
        <v>2361</v>
      </c>
      <c r="CI2366" s="32" t="s">
        <v>6</v>
      </c>
      <c r="CJ2366" s="32" t="str">
        <f t="shared" si="683"/>
        <v/>
      </c>
      <c r="CK2366" s="32" t="str">
        <f t="shared" si="684"/>
        <v/>
      </c>
      <c r="CL2366" s="32" t="str">
        <f t="shared" si="685"/>
        <v/>
      </c>
      <c r="CM2366" s="32" t="str">
        <f t="shared" si="686"/>
        <v/>
      </c>
      <c r="CN2366" s="32" t="str">
        <f t="shared" si="687"/>
        <v/>
      </c>
    </row>
    <row r="2367" spans="71:92" x14ac:dyDescent="0.3">
      <c r="BS2367" s="32" t="str">
        <f>IF(Kiadasi_kiseroiv!$K$2=BT2367,BV2367,"")</f>
        <v/>
      </c>
      <c r="BT2367" s="34" t="str">
        <f t="shared" si="670"/>
        <v/>
      </c>
      <c r="BU2367" s="32" t="str">
        <f t="shared" si="671"/>
        <v/>
      </c>
      <c r="BV2367" s="32" t="str">
        <f t="shared" si="672"/>
        <v/>
      </c>
      <c r="BW2367" s="32" t="str">
        <f t="shared" si="673"/>
        <v/>
      </c>
      <c r="BX2367" s="32" t="str">
        <f t="shared" si="674"/>
        <v/>
      </c>
      <c r="BY2367" s="32" t="str">
        <f t="shared" si="675"/>
        <v/>
      </c>
      <c r="BZ2367" s="32" t="str">
        <f t="shared" si="676"/>
        <v/>
      </c>
      <c r="CA2367" s="32" t="str">
        <f t="shared" si="677"/>
        <v/>
      </c>
      <c r="CB2367" s="33">
        <f>IF(COUNTIF($CD$7:CD2367,CD2367)=1,CD2367,CD2367+COUNTIF($CD$6:CD2366,CD2367))</f>
        <v>57513</v>
      </c>
      <c r="CC2367" s="34">
        <f t="shared" si="678"/>
        <v>55153</v>
      </c>
      <c r="CD2367" s="32">
        <f t="shared" si="679"/>
        <v>55153</v>
      </c>
      <c r="CE2367" s="32">
        <f t="shared" si="680"/>
        <v>0</v>
      </c>
      <c r="CF2367" s="32">
        <f t="shared" si="681"/>
        <v>0</v>
      </c>
      <c r="CG2367" s="32" t="str">
        <f t="shared" si="682"/>
        <v/>
      </c>
      <c r="CH2367" s="32">
        <v>2362</v>
      </c>
      <c r="CI2367" s="32" t="s">
        <v>6</v>
      </c>
      <c r="CJ2367" s="32" t="str">
        <f t="shared" si="683"/>
        <v/>
      </c>
      <c r="CK2367" s="32" t="str">
        <f t="shared" si="684"/>
        <v/>
      </c>
      <c r="CL2367" s="32" t="str">
        <f t="shared" si="685"/>
        <v/>
      </c>
      <c r="CM2367" s="32" t="str">
        <f t="shared" si="686"/>
        <v/>
      </c>
      <c r="CN2367" s="32" t="str">
        <f t="shared" si="687"/>
        <v/>
      </c>
    </row>
    <row r="2368" spans="71:92" x14ac:dyDescent="0.3">
      <c r="BS2368" s="32" t="str">
        <f>IF(Kiadasi_kiseroiv!$K$2=BT2368,BV2368,"")</f>
        <v/>
      </c>
      <c r="BT2368" s="34" t="str">
        <f t="shared" si="670"/>
        <v/>
      </c>
      <c r="BU2368" s="32" t="str">
        <f t="shared" si="671"/>
        <v/>
      </c>
      <c r="BV2368" s="32" t="str">
        <f t="shared" si="672"/>
        <v/>
      </c>
      <c r="BW2368" s="32" t="str">
        <f t="shared" si="673"/>
        <v/>
      </c>
      <c r="BX2368" s="32" t="str">
        <f t="shared" si="674"/>
        <v/>
      </c>
      <c r="BY2368" s="32" t="str">
        <f t="shared" si="675"/>
        <v/>
      </c>
      <c r="BZ2368" s="32" t="str">
        <f t="shared" si="676"/>
        <v/>
      </c>
      <c r="CA2368" s="32" t="str">
        <f t="shared" si="677"/>
        <v/>
      </c>
      <c r="CB2368" s="33">
        <f>IF(COUNTIF($CD$7:CD2368,CD2368)=1,CD2368,CD2368+COUNTIF($CD$6:CD2367,CD2368))</f>
        <v>57514</v>
      </c>
      <c r="CC2368" s="34">
        <f t="shared" si="678"/>
        <v>55153</v>
      </c>
      <c r="CD2368" s="32">
        <f t="shared" si="679"/>
        <v>55153</v>
      </c>
      <c r="CE2368" s="32">
        <f t="shared" si="680"/>
        <v>0</v>
      </c>
      <c r="CF2368" s="32">
        <f t="shared" si="681"/>
        <v>0</v>
      </c>
      <c r="CG2368" s="32" t="str">
        <f t="shared" si="682"/>
        <v/>
      </c>
      <c r="CH2368" s="32">
        <v>2363</v>
      </c>
      <c r="CI2368" s="32" t="s">
        <v>6</v>
      </c>
      <c r="CJ2368" s="32" t="str">
        <f t="shared" si="683"/>
        <v/>
      </c>
      <c r="CK2368" s="32" t="str">
        <f t="shared" si="684"/>
        <v/>
      </c>
      <c r="CL2368" s="32" t="str">
        <f t="shared" si="685"/>
        <v/>
      </c>
      <c r="CM2368" s="32" t="str">
        <f t="shared" si="686"/>
        <v/>
      </c>
      <c r="CN2368" s="32" t="str">
        <f t="shared" si="687"/>
        <v/>
      </c>
    </row>
    <row r="2369" spans="71:92" x14ac:dyDescent="0.3">
      <c r="BS2369" s="32" t="str">
        <f>IF(Kiadasi_kiseroiv!$K$2=BT2369,BV2369,"")</f>
        <v/>
      </c>
      <c r="BT2369" s="34" t="str">
        <f t="shared" si="670"/>
        <v/>
      </c>
      <c r="BU2369" s="32" t="str">
        <f t="shared" si="671"/>
        <v/>
      </c>
      <c r="BV2369" s="32" t="str">
        <f t="shared" si="672"/>
        <v/>
      </c>
      <c r="BW2369" s="32" t="str">
        <f t="shared" si="673"/>
        <v/>
      </c>
      <c r="BX2369" s="32" t="str">
        <f t="shared" si="674"/>
        <v/>
      </c>
      <c r="BY2369" s="32" t="str">
        <f t="shared" si="675"/>
        <v/>
      </c>
      <c r="BZ2369" s="32" t="str">
        <f t="shared" si="676"/>
        <v/>
      </c>
      <c r="CA2369" s="32" t="str">
        <f t="shared" si="677"/>
        <v/>
      </c>
      <c r="CB2369" s="33">
        <f>IF(COUNTIF($CD$7:CD2369,CD2369)=1,CD2369,CD2369+COUNTIF($CD$6:CD2368,CD2369))</f>
        <v>57515</v>
      </c>
      <c r="CC2369" s="34">
        <f t="shared" si="678"/>
        <v>55153</v>
      </c>
      <c r="CD2369" s="32">
        <f t="shared" si="679"/>
        <v>55153</v>
      </c>
      <c r="CE2369" s="32">
        <f t="shared" si="680"/>
        <v>0</v>
      </c>
      <c r="CF2369" s="32">
        <f t="shared" si="681"/>
        <v>0</v>
      </c>
      <c r="CG2369" s="32" t="str">
        <f t="shared" si="682"/>
        <v/>
      </c>
      <c r="CH2369" s="32">
        <v>2364</v>
      </c>
      <c r="CI2369" s="32" t="s">
        <v>6</v>
      </c>
      <c r="CJ2369" s="32" t="str">
        <f t="shared" si="683"/>
        <v/>
      </c>
      <c r="CK2369" s="32" t="str">
        <f t="shared" si="684"/>
        <v/>
      </c>
      <c r="CL2369" s="32" t="str">
        <f t="shared" si="685"/>
        <v/>
      </c>
      <c r="CM2369" s="32" t="str">
        <f t="shared" si="686"/>
        <v/>
      </c>
      <c r="CN2369" s="32" t="str">
        <f t="shared" si="687"/>
        <v/>
      </c>
    </row>
    <row r="2370" spans="71:92" x14ac:dyDescent="0.3">
      <c r="BS2370" s="32" t="str">
        <f>IF(Kiadasi_kiseroiv!$K$2=BT2370,BV2370,"")</f>
        <v/>
      </c>
      <c r="BT2370" s="34" t="str">
        <f t="shared" si="670"/>
        <v/>
      </c>
      <c r="BU2370" s="32" t="str">
        <f t="shared" si="671"/>
        <v/>
      </c>
      <c r="BV2370" s="32" t="str">
        <f t="shared" si="672"/>
        <v/>
      </c>
      <c r="BW2370" s="32" t="str">
        <f t="shared" si="673"/>
        <v/>
      </c>
      <c r="BX2370" s="32" t="str">
        <f t="shared" si="674"/>
        <v/>
      </c>
      <c r="BY2370" s="32" t="str">
        <f t="shared" si="675"/>
        <v/>
      </c>
      <c r="BZ2370" s="32" t="str">
        <f t="shared" si="676"/>
        <v/>
      </c>
      <c r="CA2370" s="32" t="str">
        <f t="shared" si="677"/>
        <v/>
      </c>
      <c r="CB2370" s="33">
        <f>IF(COUNTIF($CD$7:CD2370,CD2370)=1,CD2370,CD2370+COUNTIF($CD$6:CD2369,CD2370))</f>
        <v>57516</v>
      </c>
      <c r="CC2370" s="34">
        <f t="shared" si="678"/>
        <v>55153</v>
      </c>
      <c r="CD2370" s="32">
        <f t="shared" si="679"/>
        <v>55153</v>
      </c>
      <c r="CE2370" s="32">
        <f t="shared" si="680"/>
        <v>0</v>
      </c>
      <c r="CF2370" s="32">
        <f t="shared" si="681"/>
        <v>0</v>
      </c>
      <c r="CG2370" s="32" t="str">
        <f t="shared" si="682"/>
        <v/>
      </c>
      <c r="CH2370" s="32">
        <v>2365</v>
      </c>
      <c r="CI2370" s="32" t="s">
        <v>6</v>
      </c>
      <c r="CJ2370" s="32" t="str">
        <f t="shared" si="683"/>
        <v/>
      </c>
      <c r="CK2370" s="32" t="str">
        <f t="shared" si="684"/>
        <v/>
      </c>
      <c r="CL2370" s="32" t="str">
        <f t="shared" si="685"/>
        <v/>
      </c>
      <c r="CM2370" s="32" t="str">
        <f t="shared" si="686"/>
        <v/>
      </c>
      <c r="CN2370" s="32" t="str">
        <f t="shared" si="687"/>
        <v/>
      </c>
    </row>
    <row r="2371" spans="71:92" x14ac:dyDescent="0.3">
      <c r="BS2371" s="32" t="str">
        <f>IF(Kiadasi_kiseroiv!$K$2=BT2371,BV2371,"")</f>
        <v/>
      </c>
      <c r="BT2371" s="34" t="str">
        <f t="shared" si="670"/>
        <v/>
      </c>
      <c r="BU2371" s="32" t="str">
        <f t="shared" si="671"/>
        <v/>
      </c>
      <c r="BV2371" s="32" t="str">
        <f t="shared" si="672"/>
        <v/>
      </c>
      <c r="BW2371" s="32" t="str">
        <f t="shared" si="673"/>
        <v/>
      </c>
      <c r="BX2371" s="32" t="str">
        <f t="shared" si="674"/>
        <v/>
      </c>
      <c r="BY2371" s="32" t="str">
        <f t="shared" si="675"/>
        <v/>
      </c>
      <c r="BZ2371" s="32" t="str">
        <f t="shared" si="676"/>
        <v/>
      </c>
      <c r="CA2371" s="32" t="str">
        <f t="shared" si="677"/>
        <v/>
      </c>
      <c r="CB2371" s="33">
        <f>IF(COUNTIF($CD$7:CD2371,CD2371)=1,CD2371,CD2371+COUNTIF($CD$6:CD2370,CD2371))</f>
        <v>57517</v>
      </c>
      <c r="CC2371" s="34">
        <f t="shared" si="678"/>
        <v>55153</v>
      </c>
      <c r="CD2371" s="32">
        <f t="shared" si="679"/>
        <v>55153</v>
      </c>
      <c r="CE2371" s="32">
        <f t="shared" si="680"/>
        <v>0</v>
      </c>
      <c r="CF2371" s="32">
        <f t="shared" si="681"/>
        <v>0</v>
      </c>
      <c r="CG2371" s="32" t="str">
        <f t="shared" si="682"/>
        <v/>
      </c>
      <c r="CH2371" s="32">
        <v>2366</v>
      </c>
      <c r="CI2371" s="32" t="s">
        <v>6</v>
      </c>
      <c r="CJ2371" s="32" t="str">
        <f t="shared" si="683"/>
        <v/>
      </c>
      <c r="CK2371" s="32" t="str">
        <f t="shared" si="684"/>
        <v/>
      </c>
      <c r="CL2371" s="32" t="str">
        <f t="shared" si="685"/>
        <v/>
      </c>
      <c r="CM2371" s="32" t="str">
        <f t="shared" si="686"/>
        <v/>
      </c>
      <c r="CN2371" s="32" t="str">
        <f t="shared" si="687"/>
        <v/>
      </c>
    </row>
    <row r="2372" spans="71:92" x14ac:dyDescent="0.3">
      <c r="BS2372" s="32" t="str">
        <f>IF(Kiadasi_kiseroiv!$K$2=BT2372,BV2372,"")</f>
        <v/>
      </c>
      <c r="BT2372" s="34" t="str">
        <f t="shared" si="670"/>
        <v/>
      </c>
      <c r="BU2372" s="32" t="str">
        <f t="shared" si="671"/>
        <v/>
      </c>
      <c r="BV2372" s="32" t="str">
        <f t="shared" si="672"/>
        <v/>
      </c>
      <c r="BW2372" s="32" t="str">
        <f t="shared" si="673"/>
        <v/>
      </c>
      <c r="BX2372" s="32" t="str">
        <f t="shared" si="674"/>
        <v/>
      </c>
      <c r="BY2372" s="32" t="str">
        <f t="shared" si="675"/>
        <v/>
      </c>
      <c r="BZ2372" s="32" t="str">
        <f t="shared" si="676"/>
        <v/>
      </c>
      <c r="CA2372" s="32" t="str">
        <f t="shared" si="677"/>
        <v/>
      </c>
      <c r="CB2372" s="33">
        <f>IF(COUNTIF($CD$7:CD2372,CD2372)=1,CD2372,CD2372+COUNTIF($CD$6:CD2371,CD2372))</f>
        <v>57518</v>
      </c>
      <c r="CC2372" s="34">
        <f t="shared" si="678"/>
        <v>55153</v>
      </c>
      <c r="CD2372" s="32">
        <f t="shared" si="679"/>
        <v>55153</v>
      </c>
      <c r="CE2372" s="32">
        <f t="shared" si="680"/>
        <v>0</v>
      </c>
      <c r="CF2372" s="32">
        <f t="shared" si="681"/>
        <v>0</v>
      </c>
      <c r="CG2372" s="32" t="str">
        <f t="shared" si="682"/>
        <v/>
      </c>
      <c r="CH2372" s="32">
        <v>2367</v>
      </c>
      <c r="CI2372" s="32" t="s">
        <v>6</v>
      </c>
      <c r="CJ2372" s="32" t="str">
        <f t="shared" si="683"/>
        <v/>
      </c>
      <c r="CK2372" s="32" t="str">
        <f t="shared" si="684"/>
        <v/>
      </c>
      <c r="CL2372" s="32" t="str">
        <f t="shared" si="685"/>
        <v/>
      </c>
      <c r="CM2372" s="32" t="str">
        <f t="shared" si="686"/>
        <v/>
      </c>
      <c r="CN2372" s="32" t="str">
        <f t="shared" si="687"/>
        <v/>
      </c>
    </row>
    <row r="2373" spans="71:92" x14ac:dyDescent="0.3">
      <c r="BS2373" s="32" t="str">
        <f>IF(Kiadasi_kiseroiv!$K$2=BT2373,BV2373,"")</f>
        <v/>
      </c>
      <c r="BT2373" s="34" t="str">
        <f t="shared" si="670"/>
        <v/>
      </c>
      <c r="BU2373" s="32" t="str">
        <f t="shared" si="671"/>
        <v/>
      </c>
      <c r="BV2373" s="32" t="str">
        <f t="shared" si="672"/>
        <v/>
      </c>
      <c r="BW2373" s="32" t="str">
        <f t="shared" si="673"/>
        <v/>
      </c>
      <c r="BX2373" s="32" t="str">
        <f t="shared" si="674"/>
        <v/>
      </c>
      <c r="BY2373" s="32" t="str">
        <f t="shared" si="675"/>
        <v/>
      </c>
      <c r="BZ2373" s="32" t="str">
        <f t="shared" si="676"/>
        <v/>
      </c>
      <c r="CA2373" s="32" t="str">
        <f t="shared" si="677"/>
        <v/>
      </c>
      <c r="CB2373" s="33">
        <f>IF(COUNTIF($CD$7:CD2373,CD2373)=1,CD2373,CD2373+COUNTIF($CD$6:CD2372,CD2373))</f>
        <v>57519</v>
      </c>
      <c r="CC2373" s="34">
        <f t="shared" si="678"/>
        <v>55153</v>
      </c>
      <c r="CD2373" s="32">
        <f t="shared" si="679"/>
        <v>55153</v>
      </c>
      <c r="CE2373" s="32">
        <f t="shared" si="680"/>
        <v>0</v>
      </c>
      <c r="CF2373" s="32">
        <f t="shared" si="681"/>
        <v>0</v>
      </c>
      <c r="CG2373" s="32" t="str">
        <f t="shared" si="682"/>
        <v/>
      </c>
      <c r="CH2373" s="32">
        <v>2368</v>
      </c>
      <c r="CI2373" s="32" t="s">
        <v>6</v>
      </c>
      <c r="CJ2373" s="32" t="str">
        <f t="shared" si="683"/>
        <v/>
      </c>
      <c r="CK2373" s="32" t="str">
        <f t="shared" si="684"/>
        <v/>
      </c>
      <c r="CL2373" s="32" t="str">
        <f t="shared" si="685"/>
        <v/>
      </c>
      <c r="CM2373" s="32" t="str">
        <f t="shared" si="686"/>
        <v/>
      </c>
      <c r="CN2373" s="32" t="str">
        <f t="shared" si="687"/>
        <v/>
      </c>
    </row>
    <row r="2374" spans="71:92" x14ac:dyDescent="0.3">
      <c r="BS2374" s="32" t="str">
        <f>IF(Kiadasi_kiseroiv!$K$2=BT2374,BV2374,"")</f>
        <v/>
      </c>
      <c r="BT2374" s="34" t="str">
        <f t="shared" si="670"/>
        <v/>
      </c>
      <c r="BU2374" s="32" t="str">
        <f t="shared" si="671"/>
        <v/>
      </c>
      <c r="BV2374" s="32" t="str">
        <f t="shared" si="672"/>
        <v/>
      </c>
      <c r="BW2374" s="32" t="str">
        <f t="shared" si="673"/>
        <v/>
      </c>
      <c r="BX2374" s="32" t="str">
        <f t="shared" si="674"/>
        <v/>
      </c>
      <c r="BY2374" s="32" t="str">
        <f t="shared" si="675"/>
        <v/>
      </c>
      <c r="BZ2374" s="32" t="str">
        <f t="shared" si="676"/>
        <v/>
      </c>
      <c r="CA2374" s="32" t="str">
        <f t="shared" si="677"/>
        <v/>
      </c>
      <c r="CB2374" s="33">
        <f>IF(COUNTIF($CD$7:CD2374,CD2374)=1,CD2374,CD2374+COUNTIF($CD$6:CD2373,CD2374))</f>
        <v>57520</v>
      </c>
      <c r="CC2374" s="34">
        <f t="shared" si="678"/>
        <v>55153</v>
      </c>
      <c r="CD2374" s="32">
        <f t="shared" si="679"/>
        <v>55153</v>
      </c>
      <c r="CE2374" s="32">
        <f t="shared" si="680"/>
        <v>0</v>
      </c>
      <c r="CF2374" s="32">
        <f t="shared" si="681"/>
        <v>0</v>
      </c>
      <c r="CG2374" s="32" t="str">
        <f t="shared" si="682"/>
        <v/>
      </c>
      <c r="CH2374" s="32">
        <v>2369</v>
      </c>
      <c r="CI2374" s="32" t="s">
        <v>6</v>
      </c>
      <c r="CJ2374" s="32" t="str">
        <f t="shared" si="683"/>
        <v/>
      </c>
      <c r="CK2374" s="32" t="str">
        <f t="shared" si="684"/>
        <v/>
      </c>
      <c r="CL2374" s="32" t="str">
        <f t="shared" si="685"/>
        <v/>
      </c>
      <c r="CM2374" s="32" t="str">
        <f t="shared" si="686"/>
        <v/>
      </c>
      <c r="CN2374" s="32" t="str">
        <f t="shared" si="687"/>
        <v/>
      </c>
    </row>
    <row r="2375" spans="71:92" x14ac:dyDescent="0.3">
      <c r="BS2375" s="32" t="str">
        <f>IF(Kiadasi_kiseroiv!$K$2=BT2375,BV2375,"")</f>
        <v/>
      </c>
      <c r="BT2375" s="34" t="str">
        <f t="shared" si="670"/>
        <v/>
      </c>
      <c r="BU2375" s="32" t="str">
        <f t="shared" si="671"/>
        <v/>
      </c>
      <c r="BV2375" s="32" t="str">
        <f t="shared" si="672"/>
        <v/>
      </c>
      <c r="BW2375" s="32" t="str">
        <f t="shared" si="673"/>
        <v/>
      </c>
      <c r="BX2375" s="32" t="str">
        <f t="shared" si="674"/>
        <v/>
      </c>
      <c r="BY2375" s="32" t="str">
        <f t="shared" si="675"/>
        <v/>
      </c>
      <c r="BZ2375" s="32" t="str">
        <f t="shared" si="676"/>
        <v/>
      </c>
      <c r="CA2375" s="32" t="str">
        <f t="shared" si="677"/>
        <v/>
      </c>
      <c r="CB2375" s="33">
        <f>IF(COUNTIF($CD$7:CD2375,CD2375)=1,CD2375,CD2375+COUNTIF($CD$6:CD2374,CD2375))</f>
        <v>57521</v>
      </c>
      <c r="CC2375" s="34">
        <f t="shared" si="678"/>
        <v>55153</v>
      </c>
      <c r="CD2375" s="32">
        <f t="shared" si="679"/>
        <v>55153</v>
      </c>
      <c r="CE2375" s="32">
        <f t="shared" si="680"/>
        <v>0</v>
      </c>
      <c r="CF2375" s="32">
        <f t="shared" si="681"/>
        <v>0</v>
      </c>
      <c r="CG2375" s="32" t="str">
        <f t="shared" si="682"/>
        <v/>
      </c>
      <c r="CH2375" s="32">
        <v>2370</v>
      </c>
      <c r="CI2375" s="32" t="s">
        <v>6</v>
      </c>
      <c r="CJ2375" s="32" t="str">
        <f t="shared" si="683"/>
        <v/>
      </c>
      <c r="CK2375" s="32" t="str">
        <f t="shared" si="684"/>
        <v/>
      </c>
      <c r="CL2375" s="32" t="str">
        <f t="shared" si="685"/>
        <v/>
      </c>
      <c r="CM2375" s="32" t="str">
        <f t="shared" si="686"/>
        <v/>
      </c>
      <c r="CN2375" s="32" t="str">
        <f t="shared" si="687"/>
        <v/>
      </c>
    </row>
    <row r="2376" spans="71:92" x14ac:dyDescent="0.3">
      <c r="BS2376" s="32" t="str">
        <f>IF(Kiadasi_kiseroiv!$K$2=BT2376,BV2376,"")</f>
        <v/>
      </c>
      <c r="BT2376" s="34" t="str">
        <f t="shared" si="670"/>
        <v/>
      </c>
      <c r="BU2376" s="32" t="str">
        <f t="shared" si="671"/>
        <v/>
      </c>
      <c r="BV2376" s="32" t="str">
        <f t="shared" si="672"/>
        <v/>
      </c>
      <c r="BW2376" s="32" t="str">
        <f t="shared" si="673"/>
        <v/>
      </c>
      <c r="BX2376" s="32" t="str">
        <f t="shared" si="674"/>
        <v/>
      </c>
      <c r="BY2376" s="32" t="str">
        <f t="shared" si="675"/>
        <v/>
      </c>
      <c r="BZ2376" s="32" t="str">
        <f t="shared" si="676"/>
        <v/>
      </c>
      <c r="CA2376" s="32" t="str">
        <f t="shared" si="677"/>
        <v/>
      </c>
      <c r="CB2376" s="33">
        <f>IF(COUNTIF($CD$7:CD2376,CD2376)=1,CD2376,CD2376+COUNTIF($CD$6:CD2375,CD2376))</f>
        <v>57522</v>
      </c>
      <c r="CC2376" s="34">
        <f t="shared" si="678"/>
        <v>55153</v>
      </c>
      <c r="CD2376" s="32">
        <f t="shared" si="679"/>
        <v>55153</v>
      </c>
      <c r="CE2376" s="32">
        <f t="shared" si="680"/>
        <v>0</v>
      </c>
      <c r="CF2376" s="32">
        <f t="shared" si="681"/>
        <v>0</v>
      </c>
      <c r="CG2376" s="32" t="str">
        <f t="shared" si="682"/>
        <v/>
      </c>
      <c r="CH2376" s="32">
        <v>2371</v>
      </c>
      <c r="CI2376" s="32" t="s">
        <v>6</v>
      </c>
      <c r="CJ2376" s="32" t="str">
        <f t="shared" si="683"/>
        <v/>
      </c>
      <c r="CK2376" s="32" t="str">
        <f t="shared" si="684"/>
        <v/>
      </c>
      <c r="CL2376" s="32" t="str">
        <f t="shared" si="685"/>
        <v/>
      </c>
      <c r="CM2376" s="32" t="str">
        <f t="shared" si="686"/>
        <v/>
      </c>
      <c r="CN2376" s="32" t="str">
        <f t="shared" si="687"/>
        <v/>
      </c>
    </row>
    <row r="2377" spans="71:92" x14ac:dyDescent="0.3">
      <c r="BS2377" s="32" t="str">
        <f>IF(Kiadasi_kiseroiv!$K$2=BT2377,BV2377,"")</f>
        <v/>
      </c>
      <c r="BT2377" s="34" t="str">
        <f t="shared" si="670"/>
        <v/>
      </c>
      <c r="BU2377" s="32" t="str">
        <f t="shared" si="671"/>
        <v/>
      </c>
      <c r="BV2377" s="32" t="str">
        <f t="shared" si="672"/>
        <v/>
      </c>
      <c r="BW2377" s="32" t="str">
        <f t="shared" si="673"/>
        <v/>
      </c>
      <c r="BX2377" s="32" t="str">
        <f t="shared" si="674"/>
        <v/>
      </c>
      <c r="BY2377" s="32" t="str">
        <f t="shared" si="675"/>
        <v/>
      </c>
      <c r="BZ2377" s="32" t="str">
        <f t="shared" si="676"/>
        <v/>
      </c>
      <c r="CA2377" s="32" t="str">
        <f t="shared" si="677"/>
        <v/>
      </c>
      <c r="CB2377" s="33">
        <f>IF(COUNTIF($CD$7:CD2377,CD2377)=1,CD2377,CD2377+COUNTIF($CD$6:CD2376,CD2377))</f>
        <v>57523</v>
      </c>
      <c r="CC2377" s="34">
        <f t="shared" si="678"/>
        <v>55153</v>
      </c>
      <c r="CD2377" s="32">
        <f t="shared" si="679"/>
        <v>55153</v>
      </c>
      <c r="CE2377" s="32">
        <f t="shared" si="680"/>
        <v>0</v>
      </c>
      <c r="CF2377" s="32">
        <f t="shared" si="681"/>
        <v>0</v>
      </c>
      <c r="CG2377" s="32" t="str">
        <f t="shared" si="682"/>
        <v/>
      </c>
      <c r="CH2377" s="32">
        <v>2372</v>
      </c>
      <c r="CI2377" s="32" t="s">
        <v>6</v>
      </c>
      <c r="CJ2377" s="32" t="str">
        <f t="shared" si="683"/>
        <v/>
      </c>
      <c r="CK2377" s="32" t="str">
        <f t="shared" si="684"/>
        <v/>
      </c>
      <c r="CL2377" s="32" t="str">
        <f t="shared" si="685"/>
        <v/>
      </c>
      <c r="CM2377" s="32" t="str">
        <f t="shared" si="686"/>
        <v/>
      </c>
      <c r="CN2377" s="32" t="str">
        <f t="shared" si="687"/>
        <v/>
      </c>
    </row>
    <row r="2378" spans="71:92" x14ac:dyDescent="0.3">
      <c r="BS2378" s="32" t="str">
        <f>IF(Kiadasi_kiseroiv!$K$2=BT2378,BV2378,"")</f>
        <v/>
      </c>
      <c r="BT2378" s="34" t="str">
        <f t="shared" si="670"/>
        <v/>
      </c>
      <c r="BU2378" s="32" t="str">
        <f t="shared" si="671"/>
        <v/>
      </c>
      <c r="BV2378" s="32" t="str">
        <f t="shared" si="672"/>
        <v/>
      </c>
      <c r="BW2378" s="32" t="str">
        <f t="shared" si="673"/>
        <v/>
      </c>
      <c r="BX2378" s="32" t="str">
        <f t="shared" si="674"/>
        <v/>
      </c>
      <c r="BY2378" s="32" t="str">
        <f t="shared" si="675"/>
        <v/>
      </c>
      <c r="BZ2378" s="32" t="str">
        <f t="shared" si="676"/>
        <v/>
      </c>
      <c r="CA2378" s="32" t="str">
        <f t="shared" si="677"/>
        <v/>
      </c>
      <c r="CB2378" s="33">
        <f>IF(COUNTIF($CD$7:CD2378,CD2378)=1,CD2378,CD2378+COUNTIF($CD$6:CD2377,CD2378))</f>
        <v>57524</v>
      </c>
      <c r="CC2378" s="34">
        <f t="shared" si="678"/>
        <v>55153</v>
      </c>
      <c r="CD2378" s="32">
        <f t="shared" si="679"/>
        <v>55153</v>
      </c>
      <c r="CE2378" s="32">
        <f t="shared" si="680"/>
        <v>0</v>
      </c>
      <c r="CF2378" s="32">
        <f t="shared" si="681"/>
        <v>0</v>
      </c>
      <c r="CG2378" s="32" t="str">
        <f t="shared" si="682"/>
        <v/>
      </c>
      <c r="CH2378" s="32">
        <v>2373</v>
      </c>
      <c r="CI2378" s="32" t="s">
        <v>6</v>
      </c>
      <c r="CJ2378" s="32" t="str">
        <f t="shared" si="683"/>
        <v/>
      </c>
      <c r="CK2378" s="32" t="str">
        <f t="shared" si="684"/>
        <v/>
      </c>
      <c r="CL2378" s="32" t="str">
        <f t="shared" si="685"/>
        <v/>
      </c>
      <c r="CM2378" s="32" t="str">
        <f t="shared" si="686"/>
        <v/>
      </c>
      <c r="CN2378" s="32" t="str">
        <f t="shared" si="687"/>
        <v/>
      </c>
    </row>
    <row r="2379" spans="71:92" x14ac:dyDescent="0.3">
      <c r="BS2379" s="32" t="str">
        <f>IF(Kiadasi_kiseroiv!$K$2=BT2379,BV2379,"")</f>
        <v/>
      </c>
      <c r="BT2379" s="34" t="str">
        <f t="shared" si="670"/>
        <v/>
      </c>
      <c r="BU2379" s="32" t="str">
        <f t="shared" si="671"/>
        <v/>
      </c>
      <c r="BV2379" s="32" t="str">
        <f t="shared" si="672"/>
        <v/>
      </c>
      <c r="BW2379" s="32" t="str">
        <f t="shared" si="673"/>
        <v/>
      </c>
      <c r="BX2379" s="32" t="str">
        <f t="shared" si="674"/>
        <v/>
      </c>
      <c r="BY2379" s="32" t="str">
        <f t="shared" si="675"/>
        <v/>
      </c>
      <c r="BZ2379" s="32" t="str">
        <f t="shared" si="676"/>
        <v/>
      </c>
      <c r="CA2379" s="32" t="str">
        <f t="shared" si="677"/>
        <v/>
      </c>
      <c r="CB2379" s="33">
        <f>IF(COUNTIF($CD$7:CD2379,CD2379)=1,CD2379,CD2379+COUNTIF($CD$6:CD2378,CD2379))</f>
        <v>57525</v>
      </c>
      <c r="CC2379" s="34">
        <f t="shared" si="678"/>
        <v>55153</v>
      </c>
      <c r="CD2379" s="32">
        <f t="shared" si="679"/>
        <v>55153</v>
      </c>
      <c r="CE2379" s="32">
        <f t="shared" si="680"/>
        <v>0</v>
      </c>
      <c r="CF2379" s="32">
        <f t="shared" si="681"/>
        <v>0</v>
      </c>
      <c r="CG2379" s="32" t="str">
        <f t="shared" si="682"/>
        <v/>
      </c>
      <c r="CH2379" s="32">
        <v>2374</v>
      </c>
      <c r="CI2379" s="32" t="s">
        <v>6</v>
      </c>
      <c r="CJ2379" s="32" t="str">
        <f t="shared" si="683"/>
        <v/>
      </c>
      <c r="CK2379" s="32" t="str">
        <f t="shared" si="684"/>
        <v/>
      </c>
      <c r="CL2379" s="32" t="str">
        <f t="shared" si="685"/>
        <v/>
      </c>
      <c r="CM2379" s="32" t="str">
        <f t="shared" si="686"/>
        <v/>
      </c>
      <c r="CN2379" s="32" t="str">
        <f t="shared" si="687"/>
        <v/>
      </c>
    </row>
    <row r="2380" spans="71:92" x14ac:dyDescent="0.3">
      <c r="BS2380" s="32" t="str">
        <f>IF(Kiadasi_kiseroiv!$K$2=BT2380,BV2380,"")</f>
        <v/>
      </c>
      <c r="BT2380" s="34" t="str">
        <f t="shared" si="670"/>
        <v/>
      </c>
      <c r="BU2380" s="32" t="str">
        <f t="shared" si="671"/>
        <v/>
      </c>
      <c r="BV2380" s="32" t="str">
        <f t="shared" si="672"/>
        <v/>
      </c>
      <c r="BW2380" s="32" t="str">
        <f t="shared" si="673"/>
        <v/>
      </c>
      <c r="BX2380" s="32" t="str">
        <f t="shared" si="674"/>
        <v/>
      </c>
      <c r="BY2380" s="32" t="str">
        <f t="shared" si="675"/>
        <v/>
      </c>
      <c r="BZ2380" s="32" t="str">
        <f t="shared" si="676"/>
        <v/>
      </c>
      <c r="CA2380" s="32" t="str">
        <f t="shared" si="677"/>
        <v/>
      </c>
      <c r="CB2380" s="33">
        <f>IF(COUNTIF($CD$7:CD2380,CD2380)=1,CD2380,CD2380+COUNTIF($CD$6:CD2379,CD2380))</f>
        <v>57526</v>
      </c>
      <c r="CC2380" s="34">
        <f t="shared" si="678"/>
        <v>55153</v>
      </c>
      <c r="CD2380" s="32">
        <f t="shared" si="679"/>
        <v>55153</v>
      </c>
      <c r="CE2380" s="32">
        <f t="shared" si="680"/>
        <v>0</v>
      </c>
      <c r="CF2380" s="32">
        <f t="shared" si="681"/>
        <v>0</v>
      </c>
      <c r="CG2380" s="32" t="str">
        <f t="shared" si="682"/>
        <v/>
      </c>
      <c r="CH2380" s="32">
        <v>2375</v>
      </c>
      <c r="CI2380" s="32" t="s">
        <v>6</v>
      </c>
      <c r="CJ2380" s="32" t="str">
        <f t="shared" si="683"/>
        <v/>
      </c>
      <c r="CK2380" s="32" t="str">
        <f t="shared" si="684"/>
        <v/>
      </c>
      <c r="CL2380" s="32" t="str">
        <f t="shared" si="685"/>
        <v/>
      </c>
      <c r="CM2380" s="32" t="str">
        <f t="shared" si="686"/>
        <v/>
      </c>
      <c r="CN2380" s="32" t="str">
        <f t="shared" si="687"/>
        <v/>
      </c>
    </row>
    <row r="2381" spans="71:92" x14ac:dyDescent="0.3">
      <c r="BS2381" s="32" t="str">
        <f>IF(Kiadasi_kiseroiv!$K$2=BT2381,BV2381,"")</f>
        <v/>
      </c>
      <c r="BT2381" s="34" t="str">
        <f t="shared" si="670"/>
        <v/>
      </c>
      <c r="BU2381" s="32" t="str">
        <f t="shared" si="671"/>
        <v/>
      </c>
      <c r="BV2381" s="32" t="str">
        <f t="shared" si="672"/>
        <v/>
      </c>
      <c r="BW2381" s="32" t="str">
        <f t="shared" si="673"/>
        <v/>
      </c>
      <c r="BX2381" s="32" t="str">
        <f t="shared" si="674"/>
        <v/>
      </c>
      <c r="BY2381" s="32" t="str">
        <f t="shared" si="675"/>
        <v/>
      </c>
      <c r="BZ2381" s="32" t="str">
        <f t="shared" si="676"/>
        <v/>
      </c>
      <c r="CA2381" s="32" t="str">
        <f t="shared" si="677"/>
        <v/>
      </c>
      <c r="CB2381" s="33">
        <f>IF(COUNTIF($CD$7:CD2381,CD2381)=1,CD2381,CD2381+COUNTIF($CD$6:CD2380,CD2381))</f>
        <v>57527</v>
      </c>
      <c r="CC2381" s="34">
        <f t="shared" si="678"/>
        <v>55153</v>
      </c>
      <c r="CD2381" s="32">
        <f t="shared" si="679"/>
        <v>55153</v>
      </c>
      <c r="CE2381" s="32">
        <f t="shared" si="680"/>
        <v>0</v>
      </c>
      <c r="CF2381" s="32">
        <f t="shared" si="681"/>
        <v>0</v>
      </c>
      <c r="CG2381" s="32" t="str">
        <f t="shared" si="682"/>
        <v/>
      </c>
      <c r="CH2381" s="32">
        <v>2376</v>
      </c>
      <c r="CI2381" s="32" t="s">
        <v>6</v>
      </c>
      <c r="CJ2381" s="32" t="str">
        <f t="shared" si="683"/>
        <v/>
      </c>
      <c r="CK2381" s="32" t="str">
        <f t="shared" si="684"/>
        <v/>
      </c>
      <c r="CL2381" s="32" t="str">
        <f t="shared" si="685"/>
        <v/>
      </c>
      <c r="CM2381" s="32" t="str">
        <f t="shared" si="686"/>
        <v/>
      </c>
      <c r="CN2381" s="32" t="str">
        <f t="shared" si="687"/>
        <v/>
      </c>
    </row>
    <row r="2382" spans="71:92" x14ac:dyDescent="0.3">
      <c r="BS2382" s="32" t="str">
        <f>IF(Kiadasi_kiseroiv!$K$2=BT2382,BV2382,"")</f>
        <v/>
      </c>
      <c r="BT2382" s="34" t="str">
        <f t="shared" si="670"/>
        <v/>
      </c>
      <c r="BU2382" s="32" t="str">
        <f t="shared" si="671"/>
        <v/>
      </c>
      <c r="BV2382" s="32" t="str">
        <f t="shared" si="672"/>
        <v/>
      </c>
      <c r="BW2382" s="32" t="str">
        <f t="shared" si="673"/>
        <v/>
      </c>
      <c r="BX2382" s="32" t="str">
        <f t="shared" si="674"/>
        <v/>
      </c>
      <c r="BY2382" s="32" t="str">
        <f t="shared" si="675"/>
        <v/>
      </c>
      <c r="BZ2382" s="32" t="str">
        <f t="shared" si="676"/>
        <v/>
      </c>
      <c r="CA2382" s="32" t="str">
        <f t="shared" si="677"/>
        <v/>
      </c>
      <c r="CB2382" s="33">
        <f>IF(COUNTIF($CD$7:CD2382,CD2382)=1,CD2382,CD2382+COUNTIF($CD$6:CD2381,CD2382))</f>
        <v>57528</v>
      </c>
      <c r="CC2382" s="34">
        <f t="shared" si="678"/>
        <v>55153</v>
      </c>
      <c r="CD2382" s="32">
        <f t="shared" si="679"/>
        <v>55153</v>
      </c>
      <c r="CE2382" s="32">
        <f t="shared" si="680"/>
        <v>0</v>
      </c>
      <c r="CF2382" s="32">
        <f t="shared" si="681"/>
        <v>0</v>
      </c>
      <c r="CG2382" s="32" t="str">
        <f t="shared" si="682"/>
        <v/>
      </c>
      <c r="CH2382" s="32">
        <v>2377</v>
      </c>
      <c r="CI2382" s="32" t="s">
        <v>6</v>
      </c>
      <c r="CJ2382" s="32" t="str">
        <f t="shared" si="683"/>
        <v/>
      </c>
      <c r="CK2382" s="32" t="str">
        <f t="shared" si="684"/>
        <v/>
      </c>
      <c r="CL2382" s="32" t="str">
        <f t="shared" si="685"/>
        <v/>
      </c>
      <c r="CM2382" s="32" t="str">
        <f t="shared" si="686"/>
        <v/>
      </c>
      <c r="CN2382" s="32" t="str">
        <f t="shared" si="687"/>
        <v/>
      </c>
    </row>
    <row r="2383" spans="71:92" x14ac:dyDescent="0.3">
      <c r="BS2383" s="32" t="str">
        <f>IF(Kiadasi_kiseroiv!$K$2=BT2383,BV2383,"")</f>
        <v/>
      </c>
      <c r="BT2383" s="34" t="str">
        <f t="shared" si="670"/>
        <v/>
      </c>
      <c r="BU2383" s="32" t="str">
        <f t="shared" si="671"/>
        <v/>
      </c>
      <c r="BV2383" s="32" t="str">
        <f t="shared" si="672"/>
        <v/>
      </c>
      <c r="BW2383" s="32" t="str">
        <f t="shared" si="673"/>
        <v/>
      </c>
      <c r="BX2383" s="32" t="str">
        <f t="shared" si="674"/>
        <v/>
      </c>
      <c r="BY2383" s="32" t="str">
        <f t="shared" si="675"/>
        <v/>
      </c>
      <c r="BZ2383" s="32" t="str">
        <f t="shared" si="676"/>
        <v/>
      </c>
      <c r="CA2383" s="32" t="str">
        <f t="shared" si="677"/>
        <v/>
      </c>
      <c r="CB2383" s="33">
        <f>IF(COUNTIF($CD$7:CD2383,CD2383)=1,CD2383,CD2383+COUNTIF($CD$6:CD2382,CD2383))</f>
        <v>57529</v>
      </c>
      <c r="CC2383" s="34">
        <f t="shared" si="678"/>
        <v>55153</v>
      </c>
      <c r="CD2383" s="32">
        <f t="shared" si="679"/>
        <v>55153</v>
      </c>
      <c r="CE2383" s="32">
        <f t="shared" si="680"/>
        <v>0</v>
      </c>
      <c r="CF2383" s="32">
        <f t="shared" si="681"/>
        <v>0</v>
      </c>
      <c r="CG2383" s="32" t="str">
        <f t="shared" si="682"/>
        <v/>
      </c>
      <c r="CH2383" s="32">
        <v>2378</v>
      </c>
      <c r="CI2383" s="32" t="s">
        <v>6</v>
      </c>
      <c r="CJ2383" s="32" t="str">
        <f t="shared" si="683"/>
        <v/>
      </c>
      <c r="CK2383" s="32" t="str">
        <f t="shared" si="684"/>
        <v/>
      </c>
      <c r="CL2383" s="32" t="str">
        <f t="shared" si="685"/>
        <v/>
      </c>
      <c r="CM2383" s="32" t="str">
        <f t="shared" si="686"/>
        <v/>
      </c>
      <c r="CN2383" s="32" t="str">
        <f t="shared" si="687"/>
        <v/>
      </c>
    </row>
    <row r="2384" spans="71:92" x14ac:dyDescent="0.3">
      <c r="BS2384" s="32" t="str">
        <f>IF(Kiadasi_kiseroiv!$K$2=BT2384,BV2384,"")</f>
        <v/>
      </c>
      <c r="BT2384" s="34" t="str">
        <f t="shared" si="670"/>
        <v/>
      </c>
      <c r="BU2384" s="32" t="str">
        <f t="shared" si="671"/>
        <v/>
      </c>
      <c r="BV2384" s="32" t="str">
        <f t="shared" si="672"/>
        <v/>
      </c>
      <c r="BW2384" s="32" t="str">
        <f t="shared" si="673"/>
        <v/>
      </c>
      <c r="BX2384" s="32" t="str">
        <f t="shared" si="674"/>
        <v/>
      </c>
      <c r="BY2384" s="32" t="str">
        <f t="shared" si="675"/>
        <v/>
      </c>
      <c r="BZ2384" s="32" t="str">
        <f t="shared" si="676"/>
        <v/>
      </c>
      <c r="CA2384" s="32" t="str">
        <f t="shared" si="677"/>
        <v/>
      </c>
      <c r="CB2384" s="33">
        <f>IF(COUNTIF($CD$7:CD2384,CD2384)=1,CD2384,CD2384+COUNTIF($CD$6:CD2383,CD2384))</f>
        <v>57530</v>
      </c>
      <c r="CC2384" s="34">
        <f t="shared" si="678"/>
        <v>55153</v>
      </c>
      <c r="CD2384" s="32">
        <f t="shared" si="679"/>
        <v>55153</v>
      </c>
      <c r="CE2384" s="32">
        <f t="shared" si="680"/>
        <v>0</v>
      </c>
      <c r="CF2384" s="32">
        <f t="shared" si="681"/>
        <v>0</v>
      </c>
      <c r="CG2384" s="32" t="str">
        <f t="shared" si="682"/>
        <v/>
      </c>
      <c r="CH2384" s="32">
        <v>2379</v>
      </c>
      <c r="CI2384" s="32" t="s">
        <v>6</v>
      </c>
      <c r="CJ2384" s="32" t="str">
        <f t="shared" si="683"/>
        <v/>
      </c>
      <c r="CK2384" s="32" t="str">
        <f t="shared" si="684"/>
        <v/>
      </c>
      <c r="CL2384" s="32" t="str">
        <f t="shared" si="685"/>
        <v/>
      </c>
      <c r="CM2384" s="32" t="str">
        <f t="shared" si="686"/>
        <v/>
      </c>
      <c r="CN2384" s="32" t="str">
        <f t="shared" si="687"/>
        <v/>
      </c>
    </row>
    <row r="2385" spans="71:92" x14ac:dyDescent="0.3">
      <c r="BS2385" s="32" t="str">
        <f>IF(Kiadasi_kiseroiv!$K$2=BT2385,BV2385,"")</f>
        <v/>
      </c>
      <c r="BT2385" s="34" t="str">
        <f t="shared" si="670"/>
        <v/>
      </c>
      <c r="BU2385" s="32" t="str">
        <f t="shared" si="671"/>
        <v/>
      </c>
      <c r="BV2385" s="32" t="str">
        <f t="shared" si="672"/>
        <v/>
      </c>
      <c r="BW2385" s="32" t="str">
        <f t="shared" si="673"/>
        <v/>
      </c>
      <c r="BX2385" s="32" t="str">
        <f t="shared" si="674"/>
        <v/>
      </c>
      <c r="BY2385" s="32" t="str">
        <f t="shared" si="675"/>
        <v/>
      </c>
      <c r="BZ2385" s="32" t="str">
        <f t="shared" si="676"/>
        <v/>
      </c>
      <c r="CA2385" s="32" t="str">
        <f t="shared" si="677"/>
        <v/>
      </c>
      <c r="CB2385" s="33">
        <f>IF(COUNTIF($CD$7:CD2385,CD2385)=1,CD2385,CD2385+COUNTIF($CD$6:CD2384,CD2385))</f>
        <v>57531</v>
      </c>
      <c r="CC2385" s="34">
        <f t="shared" si="678"/>
        <v>55153</v>
      </c>
      <c r="CD2385" s="32">
        <f t="shared" si="679"/>
        <v>55153</v>
      </c>
      <c r="CE2385" s="32">
        <f t="shared" si="680"/>
        <v>0</v>
      </c>
      <c r="CF2385" s="32">
        <f t="shared" si="681"/>
        <v>0</v>
      </c>
      <c r="CG2385" s="32" t="str">
        <f t="shared" si="682"/>
        <v/>
      </c>
      <c r="CH2385" s="32">
        <v>2380</v>
      </c>
      <c r="CI2385" s="32" t="s">
        <v>6</v>
      </c>
      <c r="CJ2385" s="32" t="str">
        <f t="shared" si="683"/>
        <v/>
      </c>
      <c r="CK2385" s="32" t="str">
        <f t="shared" si="684"/>
        <v/>
      </c>
      <c r="CL2385" s="32" t="str">
        <f t="shared" si="685"/>
        <v/>
      </c>
      <c r="CM2385" s="32" t="str">
        <f t="shared" si="686"/>
        <v/>
      </c>
      <c r="CN2385" s="32" t="str">
        <f t="shared" si="687"/>
        <v/>
      </c>
    </row>
    <row r="2386" spans="71:92" x14ac:dyDescent="0.3">
      <c r="BS2386" s="32" t="str">
        <f>IF(Kiadasi_kiseroiv!$K$2=BT2386,BV2386,"")</f>
        <v/>
      </c>
      <c r="BT2386" s="34" t="str">
        <f t="shared" si="670"/>
        <v/>
      </c>
      <c r="BU2386" s="32" t="str">
        <f t="shared" si="671"/>
        <v/>
      </c>
      <c r="BV2386" s="32" t="str">
        <f t="shared" si="672"/>
        <v/>
      </c>
      <c r="BW2386" s="32" t="str">
        <f t="shared" si="673"/>
        <v/>
      </c>
      <c r="BX2386" s="32" t="str">
        <f t="shared" si="674"/>
        <v/>
      </c>
      <c r="BY2386" s="32" t="str">
        <f t="shared" si="675"/>
        <v/>
      </c>
      <c r="BZ2386" s="32" t="str">
        <f t="shared" si="676"/>
        <v/>
      </c>
      <c r="CA2386" s="32" t="str">
        <f t="shared" si="677"/>
        <v/>
      </c>
      <c r="CB2386" s="33">
        <f>IF(COUNTIF($CD$7:CD2386,CD2386)=1,CD2386,CD2386+COUNTIF($CD$6:CD2385,CD2386))</f>
        <v>57532</v>
      </c>
      <c r="CC2386" s="34">
        <f t="shared" si="678"/>
        <v>55153</v>
      </c>
      <c r="CD2386" s="32">
        <f t="shared" si="679"/>
        <v>55153</v>
      </c>
      <c r="CE2386" s="32">
        <f t="shared" si="680"/>
        <v>0</v>
      </c>
      <c r="CF2386" s="32">
        <f t="shared" si="681"/>
        <v>0</v>
      </c>
      <c r="CG2386" s="32" t="str">
        <f t="shared" si="682"/>
        <v/>
      </c>
      <c r="CH2386" s="32">
        <v>2381</v>
      </c>
      <c r="CI2386" s="32" t="s">
        <v>6</v>
      </c>
      <c r="CJ2386" s="32" t="str">
        <f t="shared" si="683"/>
        <v/>
      </c>
      <c r="CK2386" s="32" t="str">
        <f t="shared" si="684"/>
        <v/>
      </c>
      <c r="CL2386" s="32" t="str">
        <f t="shared" si="685"/>
        <v/>
      </c>
      <c r="CM2386" s="32" t="str">
        <f t="shared" si="686"/>
        <v/>
      </c>
      <c r="CN2386" s="32" t="str">
        <f t="shared" si="687"/>
        <v/>
      </c>
    </row>
    <row r="2387" spans="71:92" x14ac:dyDescent="0.3">
      <c r="BS2387" s="32" t="str">
        <f>IF(Kiadasi_kiseroiv!$K$2=BT2387,BV2387,"")</f>
        <v/>
      </c>
      <c r="BT2387" s="34" t="str">
        <f t="shared" si="670"/>
        <v/>
      </c>
      <c r="BU2387" s="32" t="str">
        <f t="shared" si="671"/>
        <v/>
      </c>
      <c r="BV2387" s="32" t="str">
        <f t="shared" si="672"/>
        <v/>
      </c>
      <c r="BW2387" s="32" t="str">
        <f t="shared" si="673"/>
        <v/>
      </c>
      <c r="BX2387" s="32" t="str">
        <f t="shared" si="674"/>
        <v/>
      </c>
      <c r="BY2387" s="32" t="str">
        <f t="shared" si="675"/>
        <v/>
      </c>
      <c r="BZ2387" s="32" t="str">
        <f t="shared" si="676"/>
        <v/>
      </c>
      <c r="CA2387" s="32" t="str">
        <f t="shared" si="677"/>
        <v/>
      </c>
      <c r="CB2387" s="33">
        <f>IF(COUNTIF($CD$7:CD2387,CD2387)=1,CD2387,CD2387+COUNTIF($CD$6:CD2386,CD2387))</f>
        <v>57533</v>
      </c>
      <c r="CC2387" s="34">
        <f t="shared" si="678"/>
        <v>55153</v>
      </c>
      <c r="CD2387" s="32">
        <f t="shared" si="679"/>
        <v>55153</v>
      </c>
      <c r="CE2387" s="32">
        <f t="shared" si="680"/>
        <v>0</v>
      </c>
      <c r="CF2387" s="32">
        <f t="shared" si="681"/>
        <v>0</v>
      </c>
      <c r="CG2387" s="32" t="str">
        <f t="shared" si="682"/>
        <v/>
      </c>
      <c r="CH2387" s="32">
        <v>2382</v>
      </c>
      <c r="CI2387" s="32" t="s">
        <v>6</v>
      </c>
      <c r="CJ2387" s="32" t="str">
        <f t="shared" si="683"/>
        <v/>
      </c>
      <c r="CK2387" s="32" t="str">
        <f t="shared" si="684"/>
        <v/>
      </c>
      <c r="CL2387" s="32" t="str">
        <f t="shared" si="685"/>
        <v/>
      </c>
      <c r="CM2387" s="32" t="str">
        <f t="shared" si="686"/>
        <v/>
      </c>
      <c r="CN2387" s="32" t="str">
        <f t="shared" si="687"/>
        <v/>
      </c>
    </row>
    <row r="2388" spans="71:92" x14ac:dyDescent="0.3">
      <c r="BS2388" s="32" t="str">
        <f>IF(Kiadasi_kiseroiv!$K$2=BT2388,BV2388,"")</f>
        <v/>
      </c>
      <c r="BT2388" s="34" t="str">
        <f t="shared" si="670"/>
        <v/>
      </c>
      <c r="BU2388" s="32" t="str">
        <f t="shared" si="671"/>
        <v/>
      </c>
      <c r="BV2388" s="32" t="str">
        <f t="shared" si="672"/>
        <v/>
      </c>
      <c r="BW2388" s="32" t="str">
        <f t="shared" si="673"/>
        <v/>
      </c>
      <c r="BX2388" s="32" t="str">
        <f t="shared" si="674"/>
        <v/>
      </c>
      <c r="BY2388" s="32" t="str">
        <f t="shared" si="675"/>
        <v/>
      </c>
      <c r="BZ2388" s="32" t="str">
        <f t="shared" si="676"/>
        <v/>
      </c>
      <c r="CA2388" s="32" t="str">
        <f t="shared" si="677"/>
        <v/>
      </c>
      <c r="CB2388" s="33">
        <f>IF(COUNTIF($CD$7:CD2388,CD2388)=1,CD2388,CD2388+COUNTIF($CD$6:CD2387,CD2388))</f>
        <v>57534</v>
      </c>
      <c r="CC2388" s="34">
        <f t="shared" si="678"/>
        <v>55153</v>
      </c>
      <c r="CD2388" s="32">
        <f t="shared" si="679"/>
        <v>55153</v>
      </c>
      <c r="CE2388" s="32">
        <f t="shared" si="680"/>
        <v>0</v>
      </c>
      <c r="CF2388" s="32">
        <f t="shared" si="681"/>
        <v>0</v>
      </c>
      <c r="CG2388" s="32" t="str">
        <f t="shared" si="682"/>
        <v/>
      </c>
      <c r="CH2388" s="32">
        <v>2383</v>
      </c>
      <c r="CI2388" s="32" t="s">
        <v>6</v>
      </c>
      <c r="CJ2388" s="32" t="str">
        <f t="shared" si="683"/>
        <v/>
      </c>
      <c r="CK2388" s="32" t="str">
        <f t="shared" si="684"/>
        <v/>
      </c>
      <c r="CL2388" s="32" t="str">
        <f t="shared" si="685"/>
        <v/>
      </c>
      <c r="CM2388" s="32" t="str">
        <f t="shared" si="686"/>
        <v/>
      </c>
      <c r="CN2388" s="32" t="str">
        <f t="shared" si="687"/>
        <v/>
      </c>
    </row>
    <row r="2389" spans="71:92" x14ac:dyDescent="0.3">
      <c r="BS2389" s="32" t="str">
        <f>IF(Kiadasi_kiseroiv!$K$2=BT2389,BV2389,"")</f>
        <v/>
      </c>
      <c r="BT2389" s="34" t="str">
        <f t="shared" si="670"/>
        <v/>
      </c>
      <c r="BU2389" s="32" t="str">
        <f t="shared" si="671"/>
        <v/>
      </c>
      <c r="BV2389" s="32" t="str">
        <f t="shared" si="672"/>
        <v/>
      </c>
      <c r="BW2389" s="32" t="str">
        <f t="shared" si="673"/>
        <v/>
      </c>
      <c r="BX2389" s="32" t="str">
        <f t="shared" si="674"/>
        <v/>
      </c>
      <c r="BY2389" s="32" t="str">
        <f t="shared" si="675"/>
        <v/>
      </c>
      <c r="BZ2389" s="32" t="str">
        <f t="shared" si="676"/>
        <v/>
      </c>
      <c r="CA2389" s="32" t="str">
        <f t="shared" si="677"/>
        <v/>
      </c>
      <c r="CB2389" s="33">
        <f>IF(COUNTIF($CD$7:CD2389,CD2389)=1,CD2389,CD2389+COUNTIF($CD$6:CD2388,CD2389))</f>
        <v>57535</v>
      </c>
      <c r="CC2389" s="34">
        <f t="shared" si="678"/>
        <v>55153</v>
      </c>
      <c r="CD2389" s="32">
        <f t="shared" si="679"/>
        <v>55153</v>
      </c>
      <c r="CE2389" s="32">
        <f t="shared" si="680"/>
        <v>0</v>
      </c>
      <c r="CF2389" s="32">
        <f t="shared" si="681"/>
        <v>0</v>
      </c>
      <c r="CG2389" s="32" t="str">
        <f t="shared" si="682"/>
        <v/>
      </c>
      <c r="CH2389" s="32">
        <v>2384</v>
      </c>
      <c r="CI2389" s="32" t="s">
        <v>6</v>
      </c>
      <c r="CJ2389" s="32" t="str">
        <f t="shared" si="683"/>
        <v/>
      </c>
      <c r="CK2389" s="32" t="str">
        <f t="shared" si="684"/>
        <v/>
      </c>
      <c r="CL2389" s="32" t="str">
        <f t="shared" si="685"/>
        <v/>
      </c>
      <c r="CM2389" s="32" t="str">
        <f t="shared" si="686"/>
        <v/>
      </c>
      <c r="CN2389" s="32" t="str">
        <f t="shared" si="687"/>
        <v/>
      </c>
    </row>
    <row r="2390" spans="71:92" x14ac:dyDescent="0.3">
      <c r="BS2390" s="32" t="str">
        <f>IF(Kiadasi_kiseroiv!$K$2=BT2390,BV2390,"")</f>
        <v/>
      </c>
      <c r="BT2390" s="34" t="str">
        <f t="shared" si="670"/>
        <v/>
      </c>
      <c r="BU2390" s="32" t="str">
        <f t="shared" si="671"/>
        <v/>
      </c>
      <c r="BV2390" s="32" t="str">
        <f t="shared" si="672"/>
        <v/>
      </c>
      <c r="BW2390" s="32" t="str">
        <f t="shared" si="673"/>
        <v/>
      </c>
      <c r="BX2390" s="32" t="str">
        <f t="shared" si="674"/>
        <v/>
      </c>
      <c r="BY2390" s="32" t="str">
        <f t="shared" si="675"/>
        <v/>
      </c>
      <c r="BZ2390" s="32" t="str">
        <f t="shared" si="676"/>
        <v/>
      </c>
      <c r="CA2390" s="32" t="str">
        <f t="shared" si="677"/>
        <v/>
      </c>
      <c r="CB2390" s="33">
        <f>IF(COUNTIF($CD$7:CD2390,CD2390)=1,CD2390,CD2390+COUNTIF($CD$6:CD2389,CD2390))</f>
        <v>57536</v>
      </c>
      <c r="CC2390" s="34">
        <f t="shared" si="678"/>
        <v>55153</v>
      </c>
      <c r="CD2390" s="32">
        <f t="shared" si="679"/>
        <v>55153</v>
      </c>
      <c r="CE2390" s="32">
        <f t="shared" si="680"/>
        <v>0</v>
      </c>
      <c r="CF2390" s="32">
        <f t="shared" si="681"/>
        <v>0</v>
      </c>
      <c r="CG2390" s="32" t="str">
        <f t="shared" si="682"/>
        <v/>
      </c>
      <c r="CH2390" s="32">
        <v>2385</v>
      </c>
      <c r="CI2390" s="32" t="s">
        <v>6</v>
      </c>
      <c r="CJ2390" s="32" t="str">
        <f t="shared" si="683"/>
        <v/>
      </c>
      <c r="CK2390" s="32" t="str">
        <f t="shared" si="684"/>
        <v/>
      </c>
      <c r="CL2390" s="32" t="str">
        <f t="shared" si="685"/>
        <v/>
      </c>
      <c r="CM2390" s="32" t="str">
        <f t="shared" si="686"/>
        <v/>
      </c>
      <c r="CN2390" s="32" t="str">
        <f t="shared" si="687"/>
        <v/>
      </c>
    </row>
    <row r="2391" spans="71:92" x14ac:dyDescent="0.3">
      <c r="BS2391" s="32" t="str">
        <f>IF(Kiadasi_kiseroiv!$K$2=BT2391,BV2391,"")</f>
        <v/>
      </c>
      <c r="BT2391" s="34" t="str">
        <f t="shared" si="670"/>
        <v/>
      </c>
      <c r="BU2391" s="32" t="str">
        <f t="shared" si="671"/>
        <v/>
      </c>
      <c r="BV2391" s="32" t="str">
        <f t="shared" si="672"/>
        <v/>
      </c>
      <c r="BW2391" s="32" t="str">
        <f t="shared" si="673"/>
        <v/>
      </c>
      <c r="BX2391" s="32" t="str">
        <f t="shared" si="674"/>
        <v/>
      </c>
      <c r="BY2391" s="32" t="str">
        <f t="shared" si="675"/>
        <v/>
      </c>
      <c r="BZ2391" s="32" t="str">
        <f t="shared" si="676"/>
        <v/>
      </c>
      <c r="CA2391" s="32" t="str">
        <f t="shared" si="677"/>
        <v/>
      </c>
      <c r="CB2391" s="33">
        <f>IF(COUNTIF($CD$7:CD2391,CD2391)=1,CD2391,CD2391+COUNTIF($CD$6:CD2390,CD2391))</f>
        <v>57537</v>
      </c>
      <c r="CC2391" s="34">
        <f t="shared" si="678"/>
        <v>55153</v>
      </c>
      <c r="CD2391" s="32">
        <f t="shared" si="679"/>
        <v>55153</v>
      </c>
      <c r="CE2391" s="32">
        <f t="shared" si="680"/>
        <v>0</v>
      </c>
      <c r="CF2391" s="32">
        <f t="shared" si="681"/>
        <v>0</v>
      </c>
      <c r="CG2391" s="32" t="str">
        <f t="shared" si="682"/>
        <v/>
      </c>
      <c r="CH2391" s="32">
        <v>2386</v>
      </c>
      <c r="CI2391" s="32" t="s">
        <v>6</v>
      </c>
      <c r="CJ2391" s="32" t="str">
        <f t="shared" si="683"/>
        <v/>
      </c>
      <c r="CK2391" s="32" t="str">
        <f t="shared" si="684"/>
        <v/>
      </c>
      <c r="CL2391" s="32" t="str">
        <f t="shared" si="685"/>
        <v/>
      </c>
      <c r="CM2391" s="32" t="str">
        <f t="shared" si="686"/>
        <v/>
      </c>
      <c r="CN2391" s="32" t="str">
        <f t="shared" si="687"/>
        <v/>
      </c>
    </row>
    <row r="2392" spans="71:92" x14ac:dyDescent="0.3">
      <c r="BS2392" s="32" t="str">
        <f>IF(Kiadasi_kiseroiv!$K$2=BT2392,BV2392,"")</f>
        <v/>
      </c>
      <c r="BT2392" s="34" t="str">
        <f t="shared" si="670"/>
        <v/>
      </c>
      <c r="BU2392" s="32" t="str">
        <f t="shared" si="671"/>
        <v/>
      </c>
      <c r="BV2392" s="32" t="str">
        <f t="shared" si="672"/>
        <v/>
      </c>
      <c r="BW2392" s="32" t="str">
        <f t="shared" si="673"/>
        <v/>
      </c>
      <c r="BX2392" s="32" t="str">
        <f t="shared" si="674"/>
        <v/>
      </c>
      <c r="BY2392" s="32" t="str">
        <f t="shared" si="675"/>
        <v/>
      </c>
      <c r="BZ2392" s="32" t="str">
        <f t="shared" si="676"/>
        <v/>
      </c>
      <c r="CA2392" s="32" t="str">
        <f t="shared" si="677"/>
        <v/>
      </c>
      <c r="CB2392" s="33">
        <f>IF(COUNTIF($CD$7:CD2392,CD2392)=1,CD2392,CD2392+COUNTIF($CD$6:CD2391,CD2392))</f>
        <v>57538</v>
      </c>
      <c r="CC2392" s="34">
        <f t="shared" si="678"/>
        <v>55153</v>
      </c>
      <c r="CD2392" s="32">
        <f t="shared" si="679"/>
        <v>55153</v>
      </c>
      <c r="CE2392" s="32">
        <f t="shared" si="680"/>
        <v>0</v>
      </c>
      <c r="CF2392" s="32">
        <f t="shared" si="681"/>
        <v>0</v>
      </c>
      <c r="CG2392" s="32" t="str">
        <f t="shared" si="682"/>
        <v/>
      </c>
      <c r="CH2392" s="32">
        <v>2387</v>
      </c>
      <c r="CI2392" s="32" t="s">
        <v>6</v>
      </c>
      <c r="CJ2392" s="32" t="str">
        <f t="shared" si="683"/>
        <v/>
      </c>
      <c r="CK2392" s="32" t="str">
        <f t="shared" si="684"/>
        <v/>
      </c>
      <c r="CL2392" s="32" t="str">
        <f t="shared" si="685"/>
        <v/>
      </c>
      <c r="CM2392" s="32" t="str">
        <f t="shared" si="686"/>
        <v/>
      </c>
      <c r="CN2392" s="32" t="str">
        <f t="shared" si="687"/>
        <v/>
      </c>
    </row>
    <row r="2393" spans="71:92" x14ac:dyDescent="0.3">
      <c r="BS2393" s="32" t="str">
        <f>IF(Kiadasi_kiseroiv!$K$2=BT2393,BV2393,"")</f>
        <v/>
      </c>
      <c r="BT2393" s="34" t="str">
        <f t="shared" si="670"/>
        <v/>
      </c>
      <c r="BU2393" s="32" t="str">
        <f t="shared" si="671"/>
        <v/>
      </c>
      <c r="BV2393" s="32" t="str">
        <f t="shared" si="672"/>
        <v/>
      </c>
      <c r="BW2393" s="32" t="str">
        <f t="shared" si="673"/>
        <v/>
      </c>
      <c r="BX2393" s="32" t="str">
        <f t="shared" si="674"/>
        <v/>
      </c>
      <c r="BY2393" s="32" t="str">
        <f t="shared" si="675"/>
        <v/>
      </c>
      <c r="BZ2393" s="32" t="str">
        <f t="shared" si="676"/>
        <v/>
      </c>
      <c r="CA2393" s="32" t="str">
        <f t="shared" si="677"/>
        <v/>
      </c>
      <c r="CB2393" s="33">
        <f>IF(COUNTIF($CD$7:CD2393,CD2393)=1,CD2393,CD2393+COUNTIF($CD$6:CD2392,CD2393))</f>
        <v>57539</v>
      </c>
      <c r="CC2393" s="34">
        <f t="shared" si="678"/>
        <v>55153</v>
      </c>
      <c r="CD2393" s="32">
        <f t="shared" si="679"/>
        <v>55153</v>
      </c>
      <c r="CE2393" s="32">
        <f t="shared" si="680"/>
        <v>0</v>
      </c>
      <c r="CF2393" s="32">
        <f t="shared" si="681"/>
        <v>0</v>
      </c>
      <c r="CG2393" s="32" t="str">
        <f t="shared" si="682"/>
        <v/>
      </c>
      <c r="CH2393" s="32">
        <v>2388</v>
      </c>
      <c r="CI2393" s="32" t="s">
        <v>6</v>
      </c>
      <c r="CJ2393" s="32" t="str">
        <f t="shared" si="683"/>
        <v/>
      </c>
      <c r="CK2393" s="32" t="str">
        <f t="shared" si="684"/>
        <v/>
      </c>
      <c r="CL2393" s="32" t="str">
        <f t="shared" si="685"/>
        <v/>
      </c>
      <c r="CM2393" s="32" t="str">
        <f t="shared" si="686"/>
        <v/>
      </c>
      <c r="CN2393" s="32" t="str">
        <f t="shared" si="687"/>
        <v/>
      </c>
    </row>
    <row r="2394" spans="71:92" x14ac:dyDescent="0.3">
      <c r="BS2394" s="32" t="str">
        <f>IF(Kiadasi_kiseroiv!$K$2=BT2394,BV2394,"")</f>
        <v/>
      </c>
      <c r="BT2394" s="34" t="str">
        <f t="shared" si="670"/>
        <v/>
      </c>
      <c r="BU2394" s="32" t="str">
        <f t="shared" si="671"/>
        <v/>
      </c>
      <c r="BV2394" s="32" t="str">
        <f t="shared" si="672"/>
        <v/>
      </c>
      <c r="BW2394" s="32" t="str">
        <f t="shared" si="673"/>
        <v/>
      </c>
      <c r="BX2394" s="32" t="str">
        <f t="shared" si="674"/>
        <v/>
      </c>
      <c r="BY2394" s="32" t="str">
        <f t="shared" si="675"/>
        <v/>
      </c>
      <c r="BZ2394" s="32" t="str">
        <f t="shared" si="676"/>
        <v/>
      </c>
      <c r="CA2394" s="32" t="str">
        <f t="shared" si="677"/>
        <v/>
      </c>
      <c r="CB2394" s="33">
        <f>IF(COUNTIF($CD$7:CD2394,CD2394)=1,CD2394,CD2394+COUNTIF($CD$6:CD2393,CD2394))</f>
        <v>57540</v>
      </c>
      <c r="CC2394" s="34">
        <f t="shared" si="678"/>
        <v>55153</v>
      </c>
      <c r="CD2394" s="32">
        <f t="shared" si="679"/>
        <v>55153</v>
      </c>
      <c r="CE2394" s="32">
        <f t="shared" si="680"/>
        <v>0</v>
      </c>
      <c r="CF2394" s="32">
        <f t="shared" si="681"/>
        <v>0</v>
      </c>
      <c r="CG2394" s="32" t="str">
        <f t="shared" si="682"/>
        <v/>
      </c>
      <c r="CH2394" s="32">
        <v>2389</v>
      </c>
      <c r="CI2394" s="32" t="s">
        <v>6</v>
      </c>
      <c r="CJ2394" s="32" t="str">
        <f t="shared" si="683"/>
        <v/>
      </c>
      <c r="CK2394" s="32" t="str">
        <f t="shared" si="684"/>
        <v/>
      </c>
      <c r="CL2394" s="32" t="str">
        <f t="shared" si="685"/>
        <v/>
      </c>
      <c r="CM2394" s="32" t="str">
        <f t="shared" si="686"/>
        <v/>
      </c>
      <c r="CN2394" s="32" t="str">
        <f t="shared" si="687"/>
        <v/>
      </c>
    </row>
    <row r="2395" spans="71:92" x14ac:dyDescent="0.3">
      <c r="BS2395" s="32" t="str">
        <f>IF(Kiadasi_kiseroiv!$K$2=BT2395,BV2395,"")</f>
        <v/>
      </c>
      <c r="BT2395" s="34" t="str">
        <f t="shared" si="670"/>
        <v/>
      </c>
      <c r="BU2395" s="32" t="str">
        <f t="shared" si="671"/>
        <v/>
      </c>
      <c r="BV2395" s="32" t="str">
        <f t="shared" si="672"/>
        <v/>
      </c>
      <c r="BW2395" s="32" t="str">
        <f t="shared" si="673"/>
        <v/>
      </c>
      <c r="BX2395" s="32" t="str">
        <f t="shared" si="674"/>
        <v/>
      </c>
      <c r="BY2395" s="32" t="str">
        <f t="shared" si="675"/>
        <v/>
      </c>
      <c r="BZ2395" s="32" t="str">
        <f t="shared" si="676"/>
        <v/>
      </c>
      <c r="CA2395" s="32" t="str">
        <f t="shared" si="677"/>
        <v/>
      </c>
      <c r="CB2395" s="33">
        <f>IF(COUNTIF($CD$7:CD2395,CD2395)=1,CD2395,CD2395+COUNTIF($CD$6:CD2394,CD2395))</f>
        <v>57541</v>
      </c>
      <c r="CC2395" s="34">
        <f t="shared" si="678"/>
        <v>55153</v>
      </c>
      <c r="CD2395" s="32">
        <f t="shared" si="679"/>
        <v>55153</v>
      </c>
      <c r="CE2395" s="32">
        <f t="shared" si="680"/>
        <v>0</v>
      </c>
      <c r="CF2395" s="32">
        <f t="shared" si="681"/>
        <v>0</v>
      </c>
      <c r="CG2395" s="32" t="str">
        <f t="shared" si="682"/>
        <v/>
      </c>
      <c r="CH2395" s="32">
        <v>2390</v>
      </c>
      <c r="CI2395" s="32" t="s">
        <v>6</v>
      </c>
      <c r="CJ2395" s="32" t="str">
        <f t="shared" si="683"/>
        <v/>
      </c>
      <c r="CK2395" s="32" t="str">
        <f t="shared" si="684"/>
        <v/>
      </c>
      <c r="CL2395" s="32" t="str">
        <f t="shared" si="685"/>
        <v/>
      </c>
      <c r="CM2395" s="32" t="str">
        <f t="shared" si="686"/>
        <v/>
      </c>
      <c r="CN2395" s="32" t="str">
        <f t="shared" si="687"/>
        <v/>
      </c>
    </row>
    <row r="2396" spans="71:92" x14ac:dyDescent="0.3">
      <c r="BS2396" s="32" t="str">
        <f>IF(Kiadasi_kiseroiv!$K$2=BT2396,BV2396,"")</f>
        <v/>
      </c>
      <c r="BT2396" s="34" t="str">
        <f t="shared" si="670"/>
        <v/>
      </c>
      <c r="BU2396" s="32" t="str">
        <f t="shared" si="671"/>
        <v/>
      </c>
      <c r="BV2396" s="32" t="str">
        <f t="shared" si="672"/>
        <v/>
      </c>
      <c r="BW2396" s="32" t="str">
        <f t="shared" si="673"/>
        <v/>
      </c>
      <c r="BX2396" s="32" t="str">
        <f t="shared" si="674"/>
        <v/>
      </c>
      <c r="BY2396" s="32" t="str">
        <f t="shared" si="675"/>
        <v/>
      </c>
      <c r="BZ2396" s="32" t="str">
        <f t="shared" si="676"/>
        <v/>
      </c>
      <c r="CA2396" s="32" t="str">
        <f t="shared" si="677"/>
        <v/>
      </c>
      <c r="CB2396" s="33">
        <f>IF(COUNTIF($CD$7:CD2396,CD2396)=1,CD2396,CD2396+COUNTIF($CD$6:CD2395,CD2396))</f>
        <v>57542</v>
      </c>
      <c r="CC2396" s="34">
        <f t="shared" si="678"/>
        <v>55153</v>
      </c>
      <c r="CD2396" s="32">
        <f t="shared" si="679"/>
        <v>55153</v>
      </c>
      <c r="CE2396" s="32">
        <f t="shared" si="680"/>
        <v>0</v>
      </c>
      <c r="CF2396" s="32">
        <f t="shared" si="681"/>
        <v>0</v>
      </c>
      <c r="CG2396" s="32" t="str">
        <f t="shared" si="682"/>
        <v/>
      </c>
      <c r="CH2396" s="32">
        <v>2391</v>
      </c>
      <c r="CI2396" s="32" t="s">
        <v>6</v>
      </c>
      <c r="CJ2396" s="32" t="str">
        <f t="shared" si="683"/>
        <v/>
      </c>
      <c r="CK2396" s="32" t="str">
        <f t="shared" si="684"/>
        <v/>
      </c>
      <c r="CL2396" s="32" t="str">
        <f t="shared" si="685"/>
        <v/>
      </c>
      <c r="CM2396" s="32" t="str">
        <f t="shared" si="686"/>
        <v/>
      </c>
      <c r="CN2396" s="32" t="str">
        <f t="shared" si="687"/>
        <v/>
      </c>
    </row>
    <row r="2397" spans="71:92" x14ac:dyDescent="0.3">
      <c r="BS2397" s="32" t="str">
        <f>IF(Kiadasi_kiseroiv!$K$2=BT2397,BV2397,"")</f>
        <v/>
      </c>
      <c r="BT2397" s="34" t="str">
        <f t="shared" si="670"/>
        <v/>
      </c>
      <c r="BU2397" s="32" t="str">
        <f t="shared" si="671"/>
        <v/>
      </c>
      <c r="BV2397" s="32" t="str">
        <f t="shared" si="672"/>
        <v/>
      </c>
      <c r="BW2397" s="32" t="str">
        <f t="shared" si="673"/>
        <v/>
      </c>
      <c r="BX2397" s="32" t="str">
        <f t="shared" si="674"/>
        <v/>
      </c>
      <c r="BY2397" s="32" t="str">
        <f t="shared" si="675"/>
        <v/>
      </c>
      <c r="BZ2397" s="32" t="str">
        <f t="shared" si="676"/>
        <v/>
      </c>
      <c r="CA2397" s="32" t="str">
        <f t="shared" si="677"/>
        <v/>
      </c>
      <c r="CB2397" s="33">
        <f>IF(COUNTIF($CD$7:CD2397,CD2397)=1,CD2397,CD2397+COUNTIF($CD$6:CD2396,CD2397))</f>
        <v>57543</v>
      </c>
      <c r="CC2397" s="34">
        <f t="shared" si="678"/>
        <v>55153</v>
      </c>
      <c r="CD2397" s="32">
        <f t="shared" si="679"/>
        <v>55153</v>
      </c>
      <c r="CE2397" s="32">
        <f t="shared" si="680"/>
        <v>0</v>
      </c>
      <c r="CF2397" s="32">
        <f t="shared" si="681"/>
        <v>0</v>
      </c>
      <c r="CG2397" s="32" t="str">
        <f t="shared" si="682"/>
        <v/>
      </c>
      <c r="CH2397" s="32">
        <v>2392</v>
      </c>
      <c r="CI2397" s="32" t="s">
        <v>6</v>
      </c>
      <c r="CJ2397" s="32" t="str">
        <f t="shared" si="683"/>
        <v/>
      </c>
      <c r="CK2397" s="32" t="str">
        <f t="shared" si="684"/>
        <v/>
      </c>
      <c r="CL2397" s="32" t="str">
        <f t="shared" si="685"/>
        <v/>
      </c>
      <c r="CM2397" s="32" t="str">
        <f t="shared" si="686"/>
        <v/>
      </c>
      <c r="CN2397" s="32" t="str">
        <f t="shared" si="687"/>
        <v/>
      </c>
    </row>
    <row r="2398" spans="71:92" x14ac:dyDescent="0.3">
      <c r="BS2398" s="32" t="str">
        <f>IF(Kiadasi_kiseroiv!$K$2=BT2398,BV2398,"")</f>
        <v/>
      </c>
      <c r="BT2398" s="34" t="str">
        <f t="shared" si="670"/>
        <v/>
      </c>
      <c r="BU2398" s="32" t="str">
        <f t="shared" si="671"/>
        <v/>
      </c>
      <c r="BV2398" s="32" t="str">
        <f t="shared" si="672"/>
        <v/>
      </c>
      <c r="BW2398" s="32" t="str">
        <f t="shared" si="673"/>
        <v/>
      </c>
      <c r="BX2398" s="32" t="str">
        <f t="shared" si="674"/>
        <v/>
      </c>
      <c r="BY2398" s="32" t="str">
        <f t="shared" si="675"/>
        <v/>
      </c>
      <c r="BZ2398" s="32" t="str">
        <f t="shared" si="676"/>
        <v/>
      </c>
      <c r="CA2398" s="32" t="str">
        <f t="shared" si="677"/>
        <v/>
      </c>
      <c r="CB2398" s="33">
        <f>IF(COUNTIF($CD$7:CD2398,CD2398)=1,CD2398,CD2398+COUNTIF($CD$6:CD2397,CD2398))</f>
        <v>57544</v>
      </c>
      <c r="CC2398" s="34">
        <f t="shared" si="678"/>
        <v>55153</v>
      </c>
      <c r="CD2398" s="32">
        <f t="shared" si="679"/>
        <v>55153</v>
      </c>
      <c r="CE2398" s="32">
        <f t="shared" si="680"/>
        <v>0</v>
      </c>
      <c r="CF2398" s="32">
        <f t="shared" si="681"/>
        <v>0</v>
      </c>
      <c r="CG2398" s="32" t="str">
        <f t="shared" si="682"/>
        <v/>
      </c>
      <c r="CH2398" s="32">
        <v>2393</v>
      </c>
      <c r="CI2398" s="32" t="s">
        <v>6</v>
      </c>
      <c r="CJ2398" s="32" t="str">
        <f t="shared" si="683"/>
        <v/>
      </c>
      <c r="CK2398" s="32" t="str">
        <f t="shared" si="684"/>
        <v/>
      </c>
      <c r="CL2398" s="32" t="str">
        <f t="shared" si="685"/>
        <v/>
      </c>
      <c r="CM2398" s="32" t="str">
        <f t="shared" si="686"/>
        <v/>
      </c>
      <c r="CN2398" s="32" t="str">
        <f t="shared" si="687"/>
        <v/>
      </c>
    </row>
    <row r="2399" spans="71:92" x14ac:dyDescent="0.3">
      <c r="BS2399" s="32" t="str">
        <f>IF(Kiadasi_kiseroiv!$K$2=BT2399,BV2399,"")</f>
        <v/>
      </c>
      <c r="BT2399" s="34" t="str">
        <f t="shared" si="670"/>
        <v/>
      </c>
      <c r="BU2399" s="32" t="str">
        <f t="shared" si="671"/>
        <v/>
      </c>
      <c r="BV2399" s="32" t="str">
        <f t="shared" si="672"/>
        <v/>
      </c>
      <c r="BW2399" s="32" t="str">
        <f t="shared" si="673"/>
        <v/>
      </c>
      <c r="BX2399" s="32" t="str">
        <f t="shared" si="674"/>
        <v/>
      </c>
      <c r="BY2399" s="32" t="str">
        <f t="shared" si="675"/>
        <v/>
      </c>
      <c r="BZ2399" s="32" t="str">
        <f t="shared" si="676"/>
        <v/>
      </c>
      <c r="CA2399" s="32" t="str">
        <f t="shared" si="677"/>
        <v/>
      </c>
      <c r="CB2399" s="33">
        <f>IF(COUNTIF($CD$7:CD2399,CD2399)=1,CD2399,CD2399+COUNTIF($CD$6:CD2398,CD2399))</f>
        <v>57545</v>
      </c>
      <c r="CC2399" s="34">
        <f t="shared" si="678"/>
        <v>55153</v>
      </c>
      <c r="CD2399" s="32">
        <f t="shared" si="679"/>
        <v>55153</v>
      </c>
      <c r="CE2399" s="32">
        <f t="shared" si="680"/>
        <v>0</v>
      </c>
      <c r="CF2399" s="32">
        <f t="shared" si="681"/>
        <v>0</v>
      </c>
      <c r="CG2399" s="32" t="str">
        <f t="shared" si="682"/>
        <v/>
      </c>
      <c r="CH2399" s="32">
        <v>2394</v>
      </c>
      <c r="CI2399" s="32" t="s">
        <v>6</v>
      </c>
      <c r="CJ2399" s="32" t="str">
        <f t="shared" si="683"/>
        <v/>
      </c>
      <c r="CK2399" s="32" t="str">
        <f t="shared" si="684"/>
        <v/>
      </c>
      <c r="CL2399" s="32" t="str">
        <f t="shared" si="685"/>
        <v/>
      </c>
      <c r="CM2399" s="32" t="str">
        <f t="shared" si="686"/>
        <v/>
      </c>
      <c r="CN2399" s="32" t="str">
        <f t="shared" si="687"/>
        <v/>
      </c>
    </row>
    <row r="2400" spans="71:92" x14ac:dyDescent="0.3">
      <c r="BS2400" s="32" t="str">
        <f>IF(Kiadasi_kiseroiv!$K$2=BT2400,BV2400,"")</f>
        <v/>
      </c>
      <c r="BT2400" s="34" t="str">
        <f t="shared" si="670"/>
        <v/>
      </c>
      <c r="BU2400" s="32" t="str">
        <f t="shared" si="671"/>
        <v/>
      </c>
      <c r="BV2400" s="32" t="str">
        <f t="shared" si="672"/>
        <v/>
      </c>
      <c r="BW2400" s="32" t="str">
        <f t="shared" si="673"/>
        <v/>
      </c>
      <c r="BX2400" s="32" t="str">
        <f t="shared" si="674"/>
        <v/>
      </c>
      <c r="BY2400" s="32" t="str">
        <f t="shared" si="675"/>
        <v/>
      </c>
      <c r="BZ2400" s="32" t="str">
        <f t="shared" si="676"/>
        <v/>
      </c>
      <c r="CA2400" s="32" t="str">
        <f t="shared" si="677"/>
        <v/>
      </c>
      <c r="CB2400" s="33">
        <f>IF(COUNTIF($CD$7:CD2400,CD2400)=1,CD2400,CD2400+COUNTIF($CD$6:CD2399,CD2400))</f>
        <v>57546</v>
      </c>
      <c r="CC2400" s="34">
        <f t="shared" si="678"/>
        <v>55153</v>
      </c>
      <c r="CD2400" s="32">
        <f t="shared" si="679"/>
        <v>55153</v>
      </c>
      <c r="CE2400" s="32">
        <f t="shared" si="680"/>
        <v>0</v>
      </c>
      <c r="CF2400" s="32">
        <f t="shared" si="681"/>
        <v>0</v>
      </c>
      <c r="CG2400" s="32" t="str">
        <f t="shared" si="682"/>
        <v/>
      </c>
      <c r="CH2400" s="32">
        <v>2395</v>
      </c>
      <c r="CI2400" s="32" t="s">
        <v>6</v>
      </c>
      <c r="CJ2400" s="32" t="str">
        <f t="shared" si="683"/>
        <v/>
      </c>
      <c r="CK2400" s="32" t="str">
        <f t="shared" si="684"/>
        <v/>
      </c>
      <c r="CL2400" s="32" t="str">
        <f t="shared" si="685"/>
        <v/>
      </c>
      <c r="CM2400" s="32" t="str">
        <f t="shared" si="686"/>
        <v/>
      </c>
      <c r="CN2400" s="32" t="str">
        <f t="shared" si="687"/>
        <v/>
      </c>
    </row>
    <row r="2401" spans="71:92" x14ac:dyDescent="0.3">
      <c r="BS2401" s="32" t="str">
        <f>IF(Kiadasi_kiseroiv!$K$2=BT2401,BV2401,"")</f>
        <v/>
      </c>
      <c r="BT2401" s="34" t="str">
        <f t="shared" si="670"/>
        <v/>
      </c>
      <c r="BU2401" s="32" t="str">
        <f t="shared" si="671"/>
        <v/>
      </c>
      <c r="BV2401" s="32" t="str">
        <f t="shared" si="672"/>
        <v/>
      </c>
      <c r="BW2401" s="32" t="str">
        <f t="shared" si="673"/>
        <v/>
      </c>
      <c r="BX2401" s="32" t="str">
        <f t="shared" si="674"/>
        <v/>
      </c>
      <c r="BY2401" s="32" t="str">
        <f t="shared" si="675"/>
        <v/>
      </c>
      <c r="BZ2401" s="32" t="str">
        <f t="shared" si="676"/>
        <v/>
      </c>
      <c r="CA2401" s="32" t="str">
        <f t="shared" si="677"/>
        <v/>
      </c>
      <c r="CB2401" s="33">
        <f>IF(COUNTIF($CD$7:CD2401,CD2401)=1,CD2401,CD2401+COUNTIF($CD$6:CD2400,CD2401))</f>
        <v>57547</v>
      </c>
      <c r="CC2401" s="34">
        <f t="shared" si="678"/>
        <v>55153</v>
      </c>
      <c r="CD2401" s="32">
        <f t="shared" si="679"/>
        <v>55153</v>
      </c>
      <c r="CE2401" s="32">
        <f t="shared" si="680"/>
        <v>0</v>
      </c>
      <c r="CF2401" s="32">
        <f t="shared" si="681"/>
        <v>0</v>
      </c>
      <c r="CG2401" s="32" t="str">
        <f t="shared" si="682"/>
        <v/>
      </c>
      <c r="CH2401" s="32">
        <v>2396</v>
      </c>
      <c r="CI2401" s="32" t="s">
        <v>6</v>
      </c>
      <c r="CJ2401" s="32" t="str">
        <f t="shared" si="683"/>
        <v/>
      </c>
      <c r="CK2401" s="32" t="str">
        <f t="shared" si="684"/>
        <v/>
      </c>
      <c r="CL2401" s="32" t="str">
        <f t="shared" si="685"/>
        <v/>
      </c>
      <c r="CM2401" s="32" t="str">
        <f t="shared" si="686"/>
        <v/>
      </c>
      <c r="CN2401" s="32" t="str">
        <f t="shared" si="687"/>
        <v/>
      </c>
    </row>
    <row r="2402" spans="71:92" x14ac:dyDescent="0.3">
      <c r="BS2402" s="32" t="str">
        <f>IF(Kiadasi_kiseroiv!$K$2=BT2402,BV2402,"")</f>
        <v/>
      </c>
      <c r="BT2402" s="34" t="str">
        <f t="shared" si="670"/>
        <v/>
      </c>
      <c r="BU2402" s="32" t="str">
        <f t="shared" si="671"/>
        <v/>
      </c>
      <c r="BV2402" s="32" t="str">
        <f t="shared" si="672"/>
        <v/>
      </c>
      <c r="BW2402" s="32" t="str">
        <f t="shared" si="673"/>
        <v/>
      </c>
      <c r="BX2402" s="32" t="str">
        <f t="shared" si="674"/>
        <v/>
      </c>
      <c r="BY2402" s="32" t="str">
        <f t="shared" si="675"/>
        <v/>
      </c>
      <c r="BZ2402" s="32" t="str">
        <f t="shared" si="676"/>
        <v/>
      </c>
      <c r="CA2402" s="32" t="str">
        <f t="shared" si="677"/>
        <v/>
      </c>
      <c r="CB2402" s="33">
        <f>IF(COUNTIF($CD$7:CD2402,CD2402)=1,CD2402,CD2402+COUNTIF($CD$6:CD2401,CD2402))</f>
        <v>57548</v>
      </c>
      <c r="CC2402" s="34">
        <f t="shared" si="678"/>
        <v>55153</v>
      </c>
      <c r="CD2402" s="32">
        <f t="shared" si="679"/>
        <v>55153</v>
      </c>
      <c r="CE2402" s="32">
        <f t="shared" si="680"/>
        <v>0</v>
      </c>
      <c r="CF2402" s="32">
        <f t="shared" si="681"/>
        <v>0</v>
      </c>
      <c r="CG2402" s="32" t="str">
        <f t="shared" si="682"/>
        <v/>
      </c>
      <c r="CH2402" s="32">
        <v>2397</v>
      </c>
      <c r="CI2402" s="32" t="s">
        <v>6</v>
      </c>
      <c r="CJ2402" s="32" t="str">
        <f t="shared" si="683"/>
        <v/>
      </c>
      <c r="CK2402" s="32" t="str">
        <f t="shared" si="684"/>
        <v/>
      </c>
      <c r="CL2402" s="32" t="str">
        <f t="shared" si="685"/>
        <v/>
      </c>
      <c r="CM2402" s="32" t="str">
        <f t="shared" si="686"/>
        <v/>
      </c>
      <c r="CN2402" s="32" t="str">
        <f t="shared" si="687"/>
        <v/>
      </c>
    </row>
    <row r="2403" spans="71:92" x14ac:dyDescent="0.3">
      <c r="BS2403" s="32" t="str">
        <f>IF(Kiadasi_kiseroiv!$K$2=BT2403,BV2403,"")</f>
        <v/>
      </c>
      <c r="BT2403" s="34" t="str">
        <f t="shared" si="670"/>
        <v/>
      </c>
      <c r="BU2403" s="32" t="str">
        <f t="shared" si="671"/>
        <v/>
      </c>
      <c r="BV2403" s="32" t="str">
        <f t="shared" si="672"/>
        <v/>
      </c>
      <c r="BW2403" s="32" t="str">
        <f t="shared" si="673"/>
        <v/>
      </c>
      <c r="BX2403" s="32" t="str">
        <f t="shared" si="674"/>
        <v/>
      </c>
      <c r="BY2403" s="32" t="str">
        <f t="shared" si="675"/>
        <v/>
      </c>
      <c r="BZ2403" s="32" t="str">
        <f t="shared" si="676"/>
        <v/>
      </c>
      <c r="CA2403" s="32" t="str">
        <f t="shared" si="677"/>
        <v/>
      </c>
      <c r="CB2403" s="33">
        <f>IF(COUNTIF($CD$7:CD2403,CD2403)=1,CD2403,CD2403+COUNTIF($CD$6:CD2402,CD2403))</f>
        <v>57549</v>
      </c>
      <c r="CC2403" s="34">
        <f t="shared" si="678"/>
        <v>55153</v>
      </c>
      <c r="CD2403" s="32">
        <f t="shared" si="679"/>
        <v>55153</v>
      </c>
      <c r="CE2403" s="32">
        <f t="shared" si="680"/>
        <v>0</v>
      </c>
      <c r="CF2403" s="32">
        <f t="shared" si="681"/>
        <v>0</v>
      </c>
      <c r="CG2403" s="32" t="str">
        <f t="shared" si="682"/>
        <v/>
      </c>
      <c r="CH2403" s="32">
        <v>2398</v>
      </c>
      <c r="CI2403" s="32" t="s">
        <v>6</v>
      </c>
      <c r="CJ2403" s="32" t="str">
        <f t="shared" si="683"/>
        <v/>
      </c>
      <c r="CK2403" s="32" t="str">
        <f t="shared" si="684"/>
        <v/>
      </c>
      <c r="CL2403" s="32" t="str">
        <f t="shared" si="685"/>
        <v/>
      </c>
      <c r="CM2403" s="32" t="str">
        <f t="shared" si="686"/>
        <v/>
      </c>
      <c r="CN2403" s="32" t="str">
        <f t="shared" si="687"/>
        <v/>
      </c>
    </row>
    <row r="2404" spans="71:92" x14ac:dyDescent="0.3">
      <c r="BS2404" s="32" t="str">
        <f>IF(Kiadasi_kiseroiv!$K$2=BT2404,BV2404,"")</f>
        <v/>
      </c>
      <c r="BT2404" s="34" t="str">
        <f t="shared" si="670"/>
        <v/>
      </c>
      <c r="BU2404" s="32" t="str">
        <f t="shared" si="671"/>
        <v/>
      </c>
      <c r="BV2404" s="32" t="str">
        <f t="shared" si="672"/>
        <v/>
      </c>
      <c r="BW2404" s="32" t="str">
        <f t="shared" si="673"/>
        <v/>
      </c>
      <c r="BX2404" s="32" t="str">
        <f t="shared" si="674"/>
        <v/>
      </c>
      <c r="BY2404" s="32" t="str">
        <f t="shared" si="675"/>
        <v/>
      </c>
      <c r="BZ2404" s="32" t="str">
        <f t="shared" si="676"/>
        <v/>
      </c>
      <c r="CA2404" s="32" t="str">
        <f t="shared" si="677"/>
        <v/>
      </c>
      <c r="CB2404" s="33">
        <f>IF(COUNTIF($CD$7:CD2404,CD2404)=1,CD2404,CD2404+COUNTIF($CD$6:CD2403,CD2404))</f>
        <v>57550</v>
      </c>
      <c r="CC2404" s="34">
        <f t="shared" si="678"/>
        <v>55153</v>
      </c>
      <c r="CD2404" s="32">
        <f t="shared" si="679"/>
        <v>55153</v>
      </c>
      <c r="CE2404" s="32">
        <f t="shared" si="680"/>
        <v>0</v>
      </c>
      <c r="CF2404" s="32">
        <f t="shared" si="681"/>
        <v>0</v>
      </c>
      <c r="CG2404" s="32" t="str">
        <f t="shared" si="682"/>
        <v/>
      </c>
      <c r="CH2404" s="32">
        <v>2399</v>
      </c>
      <c r="CI2404" s="32" t="s">
        <v>6</v>
      </c>
      <c r="CJ2404" s="32" t="str">
        <f t="shared" si="683"/>
        <v/>
      </c>
      <c r="CK2404" s="32" t="str">
        <f t="shared" si="684"/>
        <v/>
      </c>
      <c r="CL2404" s="32" t="str">
        <f t="shared" si="685"/>
        <v/>
      </c>
      <c r="CM2404" s="32" t="str">
        <f t="shared" si="686"/>
        <v/>
      </c>
      <c r="CN2404" s="32" t="str">
        <f t="shared" si="687"/>
        <v/>
      </c>
    </row>
    <row r="2405" spans="71:92" x14ac:dyDescent="0.3">
      <c r="BS2405" s="32" t="str">
        <f>IF(Kiadasi_kiseroiv!$K$2=BT2405,BV2405,"")</f>
        <v/>
      </c>
      <c r="BT2405" s="34" t="str">
        <f t="shared" si="670"/>
        <v/>
      </c>
      <c r="BU2405" s="32" t="str">
        <f t="shared" si="671"/>
        <v/>
      </c>
      <c r="BV2405" s="32" t="str">
        <f t="shared" si="672"/>
        <v/>
      </c>
      <c r="BW2405" s="32" t="str">
        <f t="shared" si="673"/>
        <v/>
      </c>
      <c r="BX2405" s="32" t="str">
        <f t="shared" si="674"/>
        <v/>
      </c>
      <c r="BY2405" s="32" t="str">
        <f t="shared" si="675"/>
        <v/>
      </c>
      <c r="BZ2405" s="32" t="str">
        <f t="shared" si="676"/>
        <v/>
      </c>
      <c r="CA2405" s="32" t="str">
        <f t="shared" si="677"/>
        <v/>
      </c>
      <c r="CB2405" s="33">
        <f>IF(COUNTIF($CD$7:CD2405,CD2405)=1,CD2405,CD2405+COUNTIF($CD$6:CD2404,CD2405))</f>
        <v>57551</v>
      </c>
      <c r="CC2405" s="34">
        <f t="shared" si="678"/>
        <v>55153</v>
      </c>
      <c r="CD2405" s="32">
        <f t="shared" si="679"/>
        <v>55153</v>
      </c>
      <c r="CE2405" s="32">
        <f t="shared" si="680"/>
        <v>0</v>
      </c>
      <c r="CF2405" s="32">
        <f t="shared" si="681"/>
        <v>0</v>
      </c>
      <c r="CG2405" s="32" t="str">
        <f t="shared" si="682"/>
        <v/>
      </c>
      <c r="CH2405" s="32">
        <v>2400</v>
      </c>
      <c r="CI2405" s="32" t="s">
        <v>6</v>
      </c>
      <c r="CJ2405" s="32" t="str">
        <f t="shared" si="683"/>
        <v/>
      </c>
      <c r="CK2405" s="32" t="str">
        <f t="shared" si="684"/>
        <v/>
      </c>
      <c r="CL2405" s="32" t="str">
        <f t="shared" si="685"/>
        <v/>
      </c>
      <c r="CM2405" s="32" t="str">
        <f t="shared" si="686"/>
        <v/>
      </c>
      <c r="CN2405" s="32" t="str">
        <f t="shared" si="687"/>
        <v/>
      </c>
    </row>
    <row r="2406" spans="71:92" x14ac:dyDescent="0.3">
      <c r="BS2406" s="32" t="str">
        <f>IF(Kiadasi_kiseroiv!$K$2=BT2406,BV2406,"")</f>
        <v/>
      </c>
      <c r="BT2406" s="34" t="str">
        <f t="shared" si="670"/>
        <v/>
      </c>
      <c r="BU2406" s="32" t="str">
        <f t="shared" si="671"/>
        <v/>
      </c>
      <c r="BV2406" s="32" t="str">
        <f t="shared" si="672"/>
        <v/>
      </c>
      <c r="BW2406" s="32" t="str">
        <f t="shared" si="673"/>
        <v/>
      </c>
      <c r="BX2406" s="32" t="str">
        <f t="shared" si="674"/>
        <v/>
      </c>
      <c r="BY2406" s="32" t="str">
        <f t="shared" si="675"/>
        <v/>
      </c>
      <c r="BZ2406" s="32" t="str">
        <f t="shared" si="676"/>
        <v/>
      </c>
      <c r="CA2406" s="32" t="str">
        <f t="shared" si="677"/>
        <v/>
      </c>
      <c r="CB2406" s="33">
        <f>IF(COUNTIF($CD$7:CD2406,CD2406)=1,CD2406,CD2406+COUNTIF($CD$6:CD2405,CD2406))</f>
        <v>57552</v>
      </c>
      <c r="CC2406" s="34">
        <f t="shared" si="678"/>
        <v>55153</v>
      </c>
      <c r="CD2406" s="32">
        <f t="shared" si="679"/>
        <v>55153</v>
      </c>
      <c r="CE2406" s="32">
        <f t="shared" si="680"/>
        <v>0</v>
      </c>
      <c r="CF2406" s="32">
        <f t="shared" si="681"/>
        <v>0</v>
      </c>
      <c r="CG2406" s="32" t="str">
        <f t="shared" si="682"/>
        <v/>
      </c>
      <c r="CH2406" s="32">
        <v>2401</v>
      </c>
      <c r="CI2406" s="32" t="s">
        <v>6</v>
      </c>
      <c r="CJ2406" s="32" t="str">
        <f t="shared" si="683"/>
        <v/>
      </c>
      <c r="CK2406" s="32" t="str">
        <f t="shared" si="684"/>
        <v/>
      </c>
      <c r="CL2406" s="32" t="str">
        <f t="shared" si="685"/>
        <v/>
      </c>
      <c r="CM2406" s="32" t="str">
        <f t="shared" si="686"/>
        <v/>
      </c>
      <c r="CN2406" s="32" t="str">
        <f t="shared" si="687"/>
        <v/>
      </c>
    </row>
    <row r="2407" spans="71:92" x14ac:dyDescent="0.3">
      <c r="BS2407" s="32" t="str">
        <f>IF(Kiadasi_kiseroiv!$K$2=BT2407,BV2407,"")</f>
        <v/>
      </c>
      <c r="BT2407" s="34" t="str">
        <f t="shared" si="670"/>
        <v/>
      </c>
      <c r="BU2407" s="32" t="str">
        <f t="shared" si="671"/>
        <v/>
      </c>
      <c r="BV2407" s="32" t="str">
        <f t="shared" si="672"/>
        <v/>
      </c>
      <c r="BW2407" s="32" t="str">
        <f t="shared" si="673"/>
        <v/>
      </c>
      <c r="BX2407" s="32" t="str">
        <f t="shared" si="674"/>
        <v/>
      </c>
      <c r="BY2407" s="32" t="str">
        <f t="shared" si="675"/>
        <v/>
      </c>
      <c r="BZ2407" s="32" t="str">
        <f t="shared" si="676"/>
        <v/>
      </c>
      <c r="CA2407" s="32" t="str">
        <f t="shared" si="677"/>
        <v/>
      </c>
      <c r="CB2407" s="33">
        <f>IF(COUNTIF($CD$7:CD2407,CD2407)=1,CD2407,CD2407+COUNTIF($CD$6:CD2406,CD2407))</f>
        <v>57553</v>
      </c>
      <c r="CC2407" s="34">
        <f t="shared" si="678"/>
        <v>55153</v>
      </c>
      <c r="CD2407" s="32">
        <f t="shared" si="679"/>
        <v>55153</v>
      </c>
      <c r="CE2407" s="32">
        <f t="shared" si="680"/>
        <v>0</v>
      </c>
      <c r="CF2407" s="32">
        <f t="shared" si="681"/>
        <v>0</v>
      </c>
      <c r="CG2407" s="32" t="str">
        <f t="shared" si="682"/>
        <v/>
      </c>
      <c r="CH2407" s="32">
        <v>2402</v>
      </c>
      <c r="CI2407" s="32" t="s">
        <v>6</v>
      </c>
      <c r="CJ2407" s="32" t="str">
        <f t="shared" si="683"/>
        <v/>
      </c>
      <c r="CK2407" s="32" t="str">
        <f t="shared" si="684"/>
        <v/>
      </c>
      <c r="CL2407" s="32" t="str">
        <f t="shared" si="685"/>
        <v/>
      </c>
      <c r="CM2407" s="32" t="str">
        <f t="shared" si="686"/>
        <v/>
      </c>
      <c r="CN2407" s="32" t="str">
        <f t="shared" si="687"/>
        <v/>
      </c>
    </row>
    <row r="2408" spans="71:92" x14ac:dyDescent="0.3">
      <c r="BS2408" s="32" t="str">
        <f>IF(Kiadasi_kiseroiv!$K$2=BT2408,BV2408,"")</f>
        <v/>
      </c>
      <c r="BT2408" s="34" t="str">
        <f t="shared" si="670"/>
        <v/>
      </c>
      <c r="BU2408" s="32" t="str">
        <f t="shared" si="671"/>
        <v/>
      </c>
      <c r="BV2408" s="32" t="str">
        <f t="shared" si="672"/>
        <v/>
      </c>
      <c r="BW2408" s="32" t="str">
        <f t="shared" si="673"/>
        <v/>
      </c>
      <c r="BX2408" s="32" t="str">
        <f t="shared" si="674"/>
        <v/>
      </c>
      <c r="BY2408" s="32" t="str">
        <f t="shared" si="675"/>
        <v/>
      </c>
      <c r="BZ2408" s="32" t="str">
        <f t="shared" si="676"/>
        <v/>
      </c>
      <c r="CA2408" s="32" t="str">
        <f t="shared" si="677"/>
        <v/>
      </c>
      <c r="CB2408" s="33">
        <f>IF(COUNTIF($CD$7:CD2408,CD2408)=1,CD2408,CD2408+COUNTIF($CD$6:CD2407,CD2408))</f>
        <v>57554</v>
      </c>
      <c r="CC2408" s="34">
        <f t="shared" si="678"/>
        <v>55153</v>
      </c>
      <c r="CD2408" s="32">
        <f t="shared" si="679"/>
        <v>55153</v>
      </c>
      <c r="CE2408" s="32">
        <f t="shared" si="680"/>
        <v>0</v>
      </c>
      <c r="CF2408" s="32">
        <f t="shared" si="681"/>
        <v>0</v>
      </c>
      <c r="CG2408" s="32" t="str">
        <f t="shared" si="682"/>
        <v/>
      </c>
      <c r="CH2408" s="32">
        <v>2403</v>
      </c>
      <c r="CI2408" s="32" t="s">
        <v>6</v>
      </c>
      <c r="CJ2408" s="32" t="str">
        <f t="shared" si="683"/>
        <v/>
      </c>
      <c r="CK2408" s="32" t="str">
        <f t="shared" si="684"/>
        <v/>
      </c>
      <c r="CL2408" s="32" t="str">
        <f t="shared" si="685"/>
        <v/>
      </c>
      <c r="CM2408" s="32" t="str">
        <f t="shared" si="686"/>
        <v/>
      </c>
      <c r="CN2408" s="32" t="str">
        <f t="shared" si="687"/>
        <v/>
      </c>
    </row>
    <row r="2409" spans="71:92" x14ac:dyDescent="0.3">
      <c r="BS2409" s="32" t="str">
        <f>IF(Kiadasi_kiseroiv!$K$2=BT2409,BV2409,"")</f>
        <v/>
      </c>
      <c r="BT2409" s="34" t="str">
        <f t="shared" ref="BT2409:BT2472" si="688">IF(AND($BT$4=CI2409,BU2409&lt;&gt;""),CC2409,"")</f>
        <v/>
      </c>
      <c r="BU2409" s="32" t="str">
        <f t="shared" ref="BU2409:BU2472" si="689">IF(AND($BU$1=CI2409,ISERROR(VLOOKUP(CG2409,Kisiv,2,FALSE))=FALSE),CB2409,"")</f>
        <v/>
      </c>
      <c r="BV2409" s="32" t="str">
        <f t="shared" ref="BV2409:BV2472" si="690">IF(BU2409&lt;&gt;"",RANK(BU2409,$BU$7:$BU$33000,1),"")</f>
        <v/>
      </c>
      <c r="BW2409" s="32" t="str">
        <f t="shared" ref="BW2409:BW2472" si="691">IF(CC2409&lt;min,$BW$2,IF(CC2409&lt;=max,CG2409,""))</f>
        <v/>
      </c>
      <c r="BX2409" s="32" t="str">
        <f t="shared" ref="BX2409:BX2472" si="692">IF(AND(OR($BX$1=0,$BX$1=CG2409),OR($BX$2=0,IF(ISERROR(SEARCH($BX$2,CJ2409&amp;CK2409&amp;CL2409,1)),FALSE,TRUE))),CB2409,"")</f>
        <v/>
      </c>
      <c r="BY2409" s="32" t="str">
        <f t="shared" ref="BY2409:BY2472" si="693">IF(AND(BX2409&lt;&gt;"",CC2409&lt;&gt;$CD$2),RANK(BX2409,$BX$7:$BX$33000,1),"")</f>
        <v/>
      </c>
      <c r="BZ2409" s="32" t="str">
        <f t="shared" ref="BZ2409:BZ2472" si="694">IF(AND(CC2409&lt;$BZ$2,CI2409=$BZ$4),$BZ$5,IF(AND(CC2409&lt;=$BZ$3,CI2409=$BZ$4),CB2409,""))</f>
        <v/>
      </c>
      <c r="CA2409" s="32" t="str">
        <f t="shared" ref="CA2409:CA2472" si="695">IF(AND(BZ2409&lt;&gt;"",BZ2409&lt;&gt;$BZ$5),RANK(BZ2409,$BZ$7:$BZ$33000,1),"")</f>
        <v/>
      </c>
      <c r="CB2409" s="33">
        <f>IF(COUNTIF($CD$7:CD2409,CD2409)=1,CD2409,CD2409+COUNTIF($CD$6:CD2408,CD2409))</f>
        <v>57555</v>
      </c>
      <c r="CC2409" s="34">
        <f t="shared" ref="CC2409:CC2472" si="696">IF(INDEX(Kassza,CH2409,1)&lt;&gt;1,INDEX(Kassza,CH2409,1),$CD$2)</f>
        <v>55153</v>
      </c>
      <c r="CD2409" s="32">
        <f t="shared" ref="CD2409:CD2472" si="697">IF(CC2409&lt;&gt;$CD$2,RANK(CC2409,$CC$7:$CC$33000,1),$CD$2)</f>
        <v>55153</v>
      </c>
      <c r="CE2409" s="32">
        <f t="shared" ref="CE2409:CE2472" si="698">INDEX(Kassza,CH2409,6)</f>
        <v>0</v>
      </c>
      <c r="CF2409" s="32">
        <f t="shared" ref="CF2409:CF2472" si="699">INDEX(Kassza,CH2409,8)</f>
        <v>0</v>
      </c>
      <c r="CG2409" s="32" t="str">
        <f t="shared" ref="CG2409:CG2472" si="700">INDEX(Kassza,CH2409,7)&amp;INDEX(Kassza,CH2409,9)</f>
        <v/>
      </c>
      <c r="CH2409" s="32">
        <v>2404</v>
      </c>
      <c r="CI2409" s="32" t="s">
        <v>6</v>
      </c>
      <c r="CJ2409" s="32" t="str">
        <f t="shared" ref="CJ2409:CJ2472" si="701">IF(INDEX(Kassza,CH2409,5)&lt;&gt;0,INDEX(Kassza,CH2409,5),"")</f>
        <v/>
      </c>
      <c r="CK2409" s="32" t="str">
        <f t="shared" ref="CK2409:CK2472" si="702">IF(INDEX(Kassza,CH2409,10)&lt;&gt;0,INDEX(Kassza,CH2409,10),"")</f>
        <v/>
      </c>
      <c r="CL2409" s="32" t="str">
        <f t="shared" ref="CL2409:CL2472" si="703">IF(INDEX(Kassza,CH2409,11)&lt;&gt;0,INDEX(Kassza,CH2409,11),"")</f>
        <v/>
      </c>
      <c r="CM2409" s="32" t="str">
        <f t="shared" ref="CM2409:CM2472" si="704">IF(INDEX(Kassza,CH2409,4)&lt;&gt;0,INDEX(Kassza,CH2409,4),"")</f>
        <v/>
      </c>
      <c r="CN2409" s="32" t="str">
        <f t="shared" ref="CN2409:CN2472" si="705">IF(INDEX(Kassza,CH2409,3)&lt;&gt;0,INDEX(Kassza,CH2409,3),"")</f>
        <v/>
      </c>
    </row>
    <row r="2410" spans="71:92" x14ac:dyDescent="0.3">
      <c r="BS2410" s="32" t="str">
        <f>IF(Kiadasi_kiseroiv!$K$2=BT2410,BV2410,"")</f>
        <v/>
      </c>
      <c r="BT2410" s="34" t="str">
        <f t="shared" si="688"/>
        <v/>
      </c>
      <c r="BU2410" s="32" t="str">
        <f t="shared" si="689"/>
        <v/>
      </c>
      <c r="BV2410" s="32" t="str">
        <f t="shared" si="690"/>
        <v/>
      </c>
      <c r="BW2410" s="32" t="str">
        <f t="shared" si="691"/>
        <v/>
      </c>
      <c r="BX2410" s="32" t="str">
        <f t="shared" si="692"/>
        <v/>
      </c>
      <c r="BY2410" s="32" t="str">
        <f t="shared" si="693"/>
        <v/>
      </c>
      <c r="BZ2410" s="32" t="str">
        <f t="shared" si="694"/>
        <v/>
      </c>
      <c r="CA2410" s="32" t="str">
        <f t="shared" si="695"/>
        <v/>
      </c>
      <c r="CB2410" s="33">
        <f>IF(COUNTIF($CD$7:CD2410,CD2410)=1,CD2410,CD2410+COUNTIF($CD$6:CD2409,CD2410))</f>
        <v>57556</v>
      </c>
      <c r="CC2410" s="34">
        <f t="shared" si="696"/>
        <v>55153</v>
      </c>
      <c r="CD2410" s="32">
        <f t="shared" si="697"/>
        <v>55153</v>
      </c>
      <c r="CE2410" s="32">
        <f t="shared" si="698"/>
        <v>0</v>
      </c>
      <c r="CF2410" s="32">
        <f t="shared" si="699"/>
        <v>0</v>
      </c>
      <c r="CG2410" s="32" t="str">
        <f t="shared" si="700"/>
        <v/>
      </c>
      <c r="CH2410" s="32">
        <v>2405</v>
      </c>
      <c r="CI2410" s="32" t="s">
        <v>6</v>
      </c>
      <c r="CJ2410" s="32" t="str">
        <f t="shared" si="701"/>
        <v/>
      </c>
      <c r="CK2410" s="32" t="str">
        <f t="shared" si="702"/>
        <v/>
      </c>
      <c r="CL2410" s="32" t="str">
        <f t="shared" si="703"/>
        <v/>
      </c>
      <c r="CM2410" s="32" t="str">
        <f t="shared" si="704"/>
        <v/>
      </c>
      <c r="CN2410" s="32" t="str">
        <f t="shared" si="705"/>
        <v/>
      </c>
    </row>
    <row r="2411" spans="71:92" x14ac:dyDescent="0.3">
      <c r="BS2411" s="32" t="str">
        <f>IF(Kiadasi_kiseroiv!$K$2=BT2411,BV2411,"")</f>
        <v/>
      </c>
      <c r="BT2411" s="34" t="str">
        <f t="shared" si="688"/>
        <v/>
      </c>
      <c r="BU2411" s="32" t="str">
        <f t="shared" si="689"/>
        <v/>
      </c>
      <c r="BV2411" s="32" t="str">
        <f t="shared" si="690"/>
        <v/>
      </c>
      <c r="BW2411" s="32" t="str">
        <f t="shared" si="691"/>
        <v/>
      </c>
      <c r="BX2411" s="32" t="str">
        <f t="shared" si="692"/>
        <v/>
      </c>
      <c r="BY2411" s="32" t="str">
        <f t="shared" si="693"/>
        <v/>
      </c>
      <c r="BZ2411" s="32" t="str">
        <f t="shared" si="694"/>
        <v/>
      </c>
      <c r="CA2411" s="32" t="str">
        <f t="shared" si="695"/>
        <v/>
      </c>
      <c r="CB2411" s="33">
        <f>IF(COUNTIF($CD$7:CD2411,CD2411)=1,CD2411,CD2411+COUNTIF($CD$6:CD2410,CD2411))</f>
        <v>57557</v>
      </c>
      <c r="CC2411" s="34">
        <f t="shared" si="696"/>
        <v>55153</v>
      </c>
      <c r="CD2411" s="32">
        <f t="shared" si="697"/>
        <v>55153</v>
      </c>
      <c r="CE2411" s="32">
        <f t="shared" si="698"/>
        <v>0</v>
      </c>
      <c r="CF2411" s="32">
        <f t="shared" si="699"/>
        <v>0</v>
      </c>
      <c r="CG2411" s="32" t="str">
        <f t="shared" si="700"/>
        <v/>
      </c>
      <c r="CH2411" s="32">
        <v>2406</v>
      </c>
      <c r="CI2411" s="32" t="s">
        <v>6</v>
      </c>
      <c r="CJ2411" s="32" t="str">
        <f t="shared" si="701"/>
        <v/>
      </c>
      <c r="CK2411" s="32" t="str">
        <f t="shared" si="702"/>
        <v/>
      </c>
      <c r="CL2411" s="32" t="str">
        <f t="shared" si="703"/>
        <v/>
      </c>
      <c r="CM2411" s="32" t="str">
        <f t="shared" si="704"/>
        <v/>
      </c>
      <c r="CN2411" s="32" t="str">
        <f t="shared" si="705"/>
        <v/>
      </c>
    </row>
    <row r="2412" spans="71:92" x14ac:dyDescent="0.3">
      <c r="BS2412" s="32" t="str">
        <f>IF(Kiadasi_kiseroiv!$K$2=BT2412,BV2412,"")</f>
        <v/>
      </c>
      <c r="BT2412" s="34" t="str">
        <f t="shared" si="688"/>
        <v/>
      </c>
      <c r="BU2412" s="32" t="str">
        <f t="shared" si="689"/>
        <v/>
      </c>
      <c r="BV2412" s="32" t="str">
        <f t="shared" si="690"/>
        <v/>
      </c>
      <c r="BW2412" s="32" t="str">
        <f t="shared" si="691"/>
        <v/>
      </c>
      <c r="BX2412" s="32" t="str">
        <f t="shared" si="692"/>
        <v/>
      </c>
      <c r="BY2412" s="32" t="str">
        <f t="shared" si="693"/>
        <v/>
      </c>
      <c r="BZ2412" s="32" t="str">
        <f t="shared" si="694"/>
        <v/>
      </c>
      <c r="CA2412" s="32" t="str">
        <f t="shared" si="695"/>
        <v/>
      </c>
      <c r="CB2412" s="33">
        <f>IF(COUNTIF($CD$7:CD2412,CD2412)=1,CD2412,CD2412+COUNTIF($CD$6:CD2411,CD2412))</f>
        <v>57558</v>
      </c>
      <c r="CC2412" s="34">
        <f t="shared" si="696"/>
        <v>55153</v>
      </c>
      <c r="CD2412" s="32">
        <f t="shared" si="697"/>
        <v>55153</v>
      </c>
      <c r="CE2412" s="32">
        <f t="shared" si="698"/>
        <v>0</v>
      </c>
      <c r="CF2412" s="32">
        <f t="shared" si="699"/>
        <v>0</v>
      </c>
      <c r="CG2412" s="32" t="str">
        <f t="shared" si="700"/>
        <v/>
      </c>
      <c r="CH2412" s="32">
        <v>2407</v>
      </c>
      <c r="CI2412" s="32" t="s">
        <v>6</v>
      </c>
      <c r="CJ2412" s="32" t="str">
        <f t="shared" si="701"/>
        <v/>
      </c>
      <c r="CK2412" s="32" t="str">
        <f t="shared" si="702"/>
        <v/>
      </c>
      <c r="CL2412" s="32" t="str">
        <f t="shared" si="703"/>
        <v/>
      </c>
      <c r="CM2412" s="32" t="str">
        <f t="shared" si="704"/>
        <v/>
      </c>
      <c r="CN2412" s="32" t="str">
        <f t="shared" si="705"/>
        <v/>
      </c>
    </row>
    <row r="2413" spans="71:92" x14ac:dyDescent="0.3">
      <c r="BS2413" s="32" t="str">
        <f>IF(Kiadasi_kiseroiv!$K$2=BT2413,BV2413,"")</f>
        <v/>
      </c>
      <c r="BT2413" s="34" t="str">
        <f t="shared" si="688"/>
        <v/>
      </c>
      <c r="BU2413" s="32" t="str">
        <f t="shared" si="689"/>
        <v/>
      </c>
      <c r="BV2413" s="32" t="str">
        <f t="shared" si="690"/>
        <v/>
      </c>
      <c r="BW2413" s="32" t="str">
        <f t="shared" si="691"/>
        <v/>
      </c>
      <c r="BX2413" s="32" t="str">
        <f t="shared" si="692"/>
        <v/>
      </c>
      <c r="BY2413" s="32" t="str">
        <f t="shared" si="693"/>
        <v/>
      </c>
      <c r="BZ2413" s="32" t="str">
        <f t="shared" si="694"/>
        <v/>
      </c>
      <c r="CA2413" s="32" t="str">
        <f t="shared" si="695"/>
        <v/>
      </c>
      <c r="CB2413" s="33">
        <f>IF(COUNTIF($CD$7:CD2413,CD2413)=1,CD2413,CD2413+COUNTIF($CD$6:CD2412,CD2413))</f>
        <v>57559</v>
      </c>
      <c r="CC2413" s="34">
        <f t="shared" si="696"/>
        <v>55153</v>
      </c>
      <c r="CD2413" s="32">
        <f t="shared" si="697"/>
        <v>55153</v>
      </c>
      <c r="CE2413" s="32">
        <f t="shared" si="698"/>
        <v>0</v>
      </c>
      <c r="CF2413" s="32">
        <f t="shared" si="699"/>
        <v>0</v>
      </c>
      <c r="CG2413" s="32" t="str">
        <f t="shared" si="700"/>
        <v/>
      </c>
      <c r="CH2413" s="32">
        <v>2408</v>
      </c>
      <c r="CI2413" s="32" t="s">
        <v>6</v>
      </c>
      <c r="CJ2413" s="32" t="str">
        <f t="shared" si="701"/>
        <v/>
      </c>
      <c r="CK2413" s="32" t="str">
        <f t="shared" si="702"/>
        <v/>
      </c>
      <c r="CL2413" s="32" t="str">
        <f t="shared" si="703"/>
        <v/>
      </c>
      <c r="CM2413" s="32" t="str">
        <f t="shared" si="704"/>
        <v/>
      </c>
      <c r="CN2413" s="32" t="str">
        <f t="shared" si="705"/>
        <v/>
      </c>
    </row>
    <row r="2414" spans="71:92" x14ac:dyDescent="0.3">
      <c r="BS2414" s="32" t="str">
        <f>IF(Kiadasi_kiseroiv!$K$2=BT2414,BV2414,"")</f>
        <v/>
      </c>
      <c r="BT2414" s="34" t="str">
        <f t="shared" si="688"/>
        <v/>
      </c>
      <c r="BU2414" s="32" t="str">
        <f t="shared" si="689"/>
        <v/>
      </c>
      <c r="BV2414" s="32" t="str">
        <f t="shared" si="690"/>
        <v/>
      </c>
      <c r="BW2414" s="32" t="str">
        <f t="shared" si="691"/>
        <v/>
      </c>
      <c r="BX2414" s="32" t="str">
        <f t="shared" si="692"/>
        <v/>
      </c>
      <c r="BY2414" s="32" t="str">
        <f t="shared" si="693"/>
        <v/>
      </c>
      <c r="BZ2414" s="32" t="str">
        <f t="shared" si="694"/>
        <v/>
      </c>
      <c r="CA2414" s="32" t="str">
        <f t="shared" si="695"/>
        <v/>
      </c>
      <c r="CB2414" s="33">
        <f>IF(COUNTIF($CD$7:CD2414,CD2414)=1,CD2414,CD2414+COUNTIF($CD$6:CD2413,CD2414))</f>
        <v>57560</v>
      </c>
      <c r="CC2414" s="34">
        <f t="shared" si="696"/>
        <v>55153</v>
      </c>
      <c r="CD2414" s="32">
        <f t="shared" si="697"/>
        <v>55153</v>
      </c>
      <c r="CE2414" s="32">
        <f t="shared" si="698"/>
        <v>0</v>
      </c>
      <c r="CF2414" s="32">
        <f t="shared" si="699"/>
        <v>0</v>
      </c>
      <c r="CG2414" s="32" t="str">
        <f t="shared" si="700"/>
        <v/>
      </c>
      <c r="CH2414" s="32">
        <v>2409</v>
      </c>
      <c r="CI2414" s="32" t="s">
        <v>6</v>
      </c>
      <c r="CJ2414" s="32" t="str">
        <f t="shared" si="701"/>
        <v/>
      </c>
      <c r="CK2414" s="32" t="str">
        <f t="shared" si="702"/>
        <v/>
      </c>
      <c r="CL2414" s="32" t="str">
        <f t="shared" si="703"/>
        <v/>
      </c>
      <c r="CM2414" s="32" t="str">
        <f t="shared" si="704"/>
        <v/>
      </c>
      <c r="CN2414" s="32" t="str">
        <f t="shared" si="705"/>
        <v/>
      </c>
    </row>
    <row r="2415" spans="71:92" x14ac:dyDescent="0.3">
      <c r="BS2415" s="32" t="str">
        <f>IF(Kiadasi_kiseroiv!$K$2=BT2415,BV2415,"")</f>
        <v/>
      </c>
      <c r="BT2415" s="34" t="str">
        <f t="shared" si="688"/>
        <v/>
      </c>
      <c r="BU2415" s="32" t="str">
        <f t="shared" si="689"/>
        <v/>
      </c>
      <c r="BV2415" s="32" t="str">
        <f t="shared" si="690"/>
        <v/>
      </c>
      <c r="BW2415" s="32" t="str">
        <f t="shared" si="691"/>
        <v/>
      </c>
      <c r="BX2415" s="32" t="str">
        <f t="shared" si="692"/>
        <v/>
      </c>
      <c r="BY2415" s="32" t="str">
        <f t="shared" si="693"/>
        <v/>
      </c>
      <c r="BZ2415" s="32" t="str">
        <f t="shared" si="694"/>
        <v/>
      </c>
      <c r="CA2415" s="32" t="str">
        <f t="shared" si="695"/>
        <v/>
      </c>
      <c r="CB2415" s="33">
        <f>IF(COUNTIF($CD$7:CD2415,CD2415)=1,CD2415,CD2415+COUNTIF($CD$6:CD2414,CD2415))</f>
        <v>57561</v>
      </c>
      <c r="CC2415" s="34">
        <f t="shared" si="696"/>
        <v>55153</v>
      </c>
      <c r="CD2415" s="32">
        <f t="shared" si="697"/>
        <v>55153</v>
      </c>
      <c r="CE2415" s="32">
        <f t="shared" si="698"/>
        <v>0</v>
      </c>
      <c r="CF2415" s="32">
        <f t="shared" si="699"/>
        <v>0</v>
      </c>
      <c r="CG2415" s="32" t="str">
        <f t="shared" si="700"/>
        <v/>
      </c>
      <c r="CH2415" s="32">
        <v>2410</v>
      </c>
      <c r="CI2415" s="32" t="s">
        <v>6</v>
      </c>
      <c r="CJ2415" s="32" t="str">
        <f t="shared" si="701"/>
        <v/>
      </c>
      <c r="CK2415" s="32" t="str">
        <f t="shared" si="702"/>
        <v/>
      </c>
      <c r="CL2415" s="32" t="str">
        <f t="shared" si="703"/>
        <v/>
      </c>
      <c r="CM2415" s="32" t="str">
        <f t="shared" si="704"/>
        <v/>
      </c>
      <c r="CN2415" s="32" t="str">
        <f t="shared" si="705"/>
        <v/>
      </c>
    </row>
    <row r="2416" spans="71:92" x14ac:dyDescent="0.3">
      <c r="BS2416" s="32" t="str">
        <f>IF(Kiadasi_kiseroiv!$K$2=BT2416,BV2416,"")</f>
        <v/>
      </c>
      <c r="BT2416" s="34" t="str">
        <f t="shared" si="688"/>
        <v/>
      </c>
      <c r="BU2416" s="32" t="str">
        <f t="shared" si="689"/>
        <v/>
      </c>
      <c r="BV2416" s="32" t="str">
        <f t="shared" si="690"/>
        <v/>
      </c>
      <c r="BW2416" s="32" t="str">
        <f t="shared" si="691"/>
        <v/>
      </c>
      <c r="BX2416" s="32" t="str">
        <f t="shared" si="692"/>
        <v/>
      </c>
      <c r="BY2416" s="32" t="str">
        <f t="shared" si="693"/>
        <v/>
      </c>
      <c r="BZ2416" s="32" t="str">
        <f t="shared" si="694"/>
        <v/>
      </c>
      <c r="CA2416" s="32" t="str">
        <f t="shared" si="695"/>
        <v/>
      </c>
      <c r="CB2416" s="33">
        <f>IF(COUNTIF($CD$7:CD2416,CD2416)=1,CD2416,CD2416+COUNTIF($CD$6:CD2415,CD2416))</f>
        <v>57562</v>
      </c>
      <c r="CC2416" s="34">
        <f t="shared" si="696"/>
        <v>55153</v>
      </c>
      <c r="CD2416" s="32">
        <f t="shared" si="697"/>
        <v>55153</v>
      </c>
      <c r="CE2416" s="32">
        <f t="shared" si="698"/>
        <v>0</v>
      </c>
      <c r="CF2416" s="32">
        <f t="shared" si="699"/>
        <v>0</v>
      </c>
      <c r="CG2416" s="32" t="str">
        <f t="shared" si="700"/>
        <v/>
      </c>
      <c r="CH2416" s="32">
        <v>2411</v>
      </c>
      <c r="CI2416" s="32" t="s">
        <v>6</v>
      </c>
      <c r="CJ2416" s="32" t="str">
        <f t="shared" si="701"/>
        <v/>
      </c>
      <c r="CK2416" s="32" t="str">
        <f t="shared" si="702"/>
        <v/>
      </c>
      <c r="CL2416" s="32" t="str">
        <f t="shared" si="703"/>
        <v/>
      </c>
      <c r="CM2416" s="32" t="str">
        <f t="shared" si="704"/>
        <v/>
      </c>
      <c r="CN2416" s="32" t="str">
        <f t="shared" si="705"/>
        <v/>
      </c>
    </row>
    <row r="2417" spans="71:92" x14ac:dyDescent="0.3">
      <c r="BS2417" s="32" t="str">
        <f>IF(Kiadasi_kiseroiv!$K$2=BT2417,BV2417,"")</f>
        <v/>
      </c>
      <c r="BT2417" s="34" t="str">
        <f t="shared" si="688"/>
        <v/>
      </c>
      <c r="BU2417" s="32" t="str">
        <f t="shared" si="689"/>
        <v/>
      </c>
      <c r="BV2417" s="32" t="str">
        <f t="shared" si="690"/>
        <v/>
      </c>
      <c r="BW2417" s="32" t="str">
        <f t="shared" si="691"/>
        <v/>
      </c>
      <c r="BX2417" s="32" t="str">
        <f t="shared" si="692"/>
        <v/>
      </c>
      <c r="BY2417" s="32" t="str">
        <f t="shared" si="693"/>
        <v/>
      </c>
      <c r="BZ2417" s="32" t="str">
        <f t="shared" si="694"/>
        <v/>
      </c>
      <c r="CA2417" s="32" t="str">
        <f t="shared" si="695"/>
        <v/>
      </c>
      <c r="CB2417" s="33">
        <f>IF(COUNTIF($CD$7:CD2417,CD2417)=1,CD2417,CD2417+COUNTIF($CD$6:CD2416,CD2417))</f>
        <v>57563</v>
      </c>
      <c r="CC2417" s="34">
        <f t="shared" si="696"/>
        <v>55153</v>
      </c>
      <c r="CD2417" s="32">
        <f t="shared" si="697"/>
        <v>55153</v>
      </c>
      <c r="CE2417" s="32">
        <f t="shared" si="698"/>
        <v>0</v>
      </c>
      <c r="CF2417" s="32">
        <f t="shared" si="699"/>
        <v>0</v>
      </c>
      <c r="CG2417" s="32" t="str">
        <f t="shared" si="700"/>
        <v/>
      </c>
      <c r="CH2417" s="32">
        <v>2412</v>
      </c>
      <c r="CI2417" s="32" t="s">
        <v>6</v>
      </c>
      <c r="CJ2417" s="32" t="str">
        <f t="shared" si="701"/>
        <v/>
      </c>
      <c r="CK2417" s="32" t="str">
        <f t="shared" si="702"/>
        <v/>
      </c>
      <c r="CL2417" s="32" t="str">
        <f t="shared" si="703"/>
        <v/>
      </c>
      <c r="CM2417" s="32" t="str">
        <f t="shared" si="704"/>
        <v/>
      </c>
      <c r="CN2417" s="32" t="str">
        <f t="shared" si="705"/>
        <v/>
      </c>
    </row>
    <row r="2418" spans="71:92" x14ac:dyDescent="0.3">
      <c r="BS2418" s="32" t="str">
        <f>IF(Kiadasi_kiseroiv!$K$2=BT2418,BV2418,"")</f>
        <v/>
      </c>
      <c r="BT2418" s="34" t="str">
        <f t="shared" si="688"/>
        <v/>
      </c>
      <c r="BU2418" s="32" t="str">
        <f t="shared" si="689"/>
        <v/>
      </c>
      <c r="BV2418" s="32" t="str">
        <f t="shared" si="690"/>
        <v/>
      </c>
      <c r="BW2418" s="32" t="str">
        <f t="shared" si="691"/>
        <v/>
      </c>
      <c r="BX2418" s="32" t="str">
        <f t="shared" si="692"/>
        <v/>
      </c>
      <c r="BY2418" s="32" t="str">
        <f t="shared" si="693"/>
        <v/>
      </c>
      <c r="BZ2418" s="32" t="str">
        <f t="shared" si="694"/>
        <v/>
      </c>
      <c r="CA2418" s="32" t="str">
        <f t="shared" si="695"/>
        <v/>
      </c>
      <c r="CB2418" s="33">
        <f>IF(COUNTIF($CD$7:CD2418,CD2418)=1,CD2418,CD2418+COUNTIF($CD$6:CD2417,CD2418))</f>
        <v>57564</v>
      </c>
      <c r="CC2418" s="34">
        <f t="shared" si="696"/>
        <v>55153</v>
      </c>
      <c r="CD2418" s="32">
        <f t="shared" si="697"/>
        <v>55153</v>
      </c>
      <c r="CE2418" s="32">
        <f t="shared" si="698"/>
        <v>0</v>
      </c>
      <c r="CF2418" s="32">
        <f t="shared" si="699"/>
        <v>0</v>
      </c>
      <c r="CG2418" s="32" t="str">
        <f t="shared" si="700"/>
        <v/>
      </c>
      <c r="CH2418" s="32">
        <v>2413</v>
      </c>
      <c r="CI2418" s="32" t="s">
        <v>6</v>
      </c>
      <c r="CJ2418" s="32" t="str">
        <f t="shared" si="701"/>
        <v/>
      </c>
      <c r="CK2418" s="32" t="str">
        <f t="shared" si="702"/>
        <v/>
      </c>
      <c r="CL2418" s="32" t="str">
        <f t="shared" si="703"/>
        <v/>
      </c>
      <c r="CM2418" s="32" t="str">
        <f t="shared" si="704"/>
        <v/>
      </c>
      <c r="CN2418" s="32" t="str">
        <f t="shared" si="705"/>
        <v/>
      </c>
    </row>
    <row r="2419" spans="71:92" x14ac:dyDescent="0.3">
      <c r="BS2419" s="32" t="str">
        <f>IF(Kiadasi_kiseroiv!$K$2=BT2419,BV2419,"")</f>
        <v/>
      </c>
      <c r="BT2419" s="34" t="str">
        <f t="shared" si="688"/>
        <v/>
      </c>
      <c r="BU2419" s="32" t="str">
        <f t="shared" si="689"/>
        <v/>
      </c>
      <c r="BV2419" s="32" t="str">
        <f t="shared" si="690"/>
        <v/>
      </c>
      <c r="BW2419" s="32" t="str">
        <f t="shared" si="691"/>
        <v/>
      </c>
      <c r="BX2419" s="32" t="str">
        <f t="shared" si="692"/>
        <v/>
      </c>
      <c r="BY2419" s="32" t="str">
        <f t="shared" si="693"/>
        <v/>
      </c>
      <c r="BZ2419" s="32" t="str">
        <f t="shared" si="694"/>
        <v/>
      </c>
      <c r="CA2419" s="32" t="str">
        <f t="shared" si="695"/>
        <v/>
      </c>
      <c r="CB2419" s="33">
        <f>IF(COUNTIF($CD$7:CD2419,CD2419)=1,CD2419,CD2419+COUNTIF($CD$6:CD2418,CD2419))</f>
        <v>57565</v>
      </c>
      <c r="CC2419" s="34">
        <f t="shared" si="696"/>
        <v>55153</v>
      </c>
      <c r="CD2419" s="32">
        <f t="shared" si="697"/>
        <v>55153</v>
      </c>
      <c r="CE2419" s="32">
        <f t="shared" si="698"/>
        <v>0</v>
      </c>
      <c r="CF2419" s="32">
        <f t="shared" si="699"/>
        <v>0</v>
      </c>
      <c r="CG2419" s="32" t="str">
        <f t="shared" si="700"/>
        <v/>
      </c>
      <c r="CH2419" s="32">
        <v>2414</v>
      </c>
      <c r="CI2419" s="32" t="s">
        <v>6</v>
      </c>
      <c r="CJ2419" s="32" t="str">
        <f t="shared" si="701"/>
        <v/>
      </c>
      <c r="CK2419" s="32" t="str">
        <f t="shared" si="702"/>
        <v/>
      </c>
      <c r="CL2419" s="32" t="str">
        <f t="shared" si="703"/>
        <v/>
      </c>
      <c r="CM2419" s="32" t="str">
        <f t="shared" si="704"/>
        <v/>
      </c>
      <c r="CN2419" s="32" t="str">
        <f t="shared" si="705"/>
        <v/>
      </c>
    </row>
    <row r="2420" spans="71:92" x14ac:dyDescent="0.3">
      <c r="BS2420" s="32" t="str">
        <f>IF(Kiadasi_kiseroiv!$K$2=BT2420,BV2420,"")</f>
        <v/>
      </c>
      <c r="BT2420" s="34" t="str">
        <f t="shared" si="688"/>
        <v/>
      </c>
      <c r="BU2420" s="32" t="str">
        <f t="shared" si="689"/>
        <v/>
      </c>
      <c r="BV2420" s="32" t="str">
        <f t="shared" si="690"/>
        <v/>
      </c>
      <c r="BW2420" s="32" t="str">
        <f t="shared" si="691"/>
        <v/>
      </c>
      <c r="BX2420" s="32" t="str">
        <f t="shared" si="692"/>
        <v/>
      </c>
      <c r="BY2420" s="32" t="str">
        <f t="shared" si="693"/>
        <v/>
      </c>
      <c r="BZ2420" s="32" t="str">
        <f t="shared" si="694"/>
        <v/>
      </c>
      <c r="CA2420" s="32" t="str">
        <f t="shared" si="695"/>
        <v/>
      </c>
      <c r="CB2420" s="33">
        <f>IF(COUNTIF($CD$7:CD2420,CD2420)=1,CD2420,CD2420+COUNTIF($CD$6:CD2419,CD2420))</f>
        <v>57566</v>
      </c>
      <c r="CC2420" s="34">
        <f t="shared" si="696"/>
        <v>55153</v>
      </c>
      <c r="CD2420" s="32">
        <f t="shared" si="697"/>
        <v>55153</v>
      </c>
      <c r="CE2420" s="32">
        <f t="shared" si="698"/>
        <v>0</v>
      </c>
      <c r="CF2420" s="32">
        <f t="shared" si="699"/>
        <v>0</v>
      </c>
      <c r="CG2420" s="32" t="str">
        <f t="shared" si="700"/>
        <v/>
      </c>
      <c r="CH2420" s="32">
        <v>2415</v>
      </c>
      <c r="CI2420" s="32" t="s">
        <v>6</v>
      </c>
      <c r="CJ2420" s="32" t="str">
        <f t="shared" si="701"/>
        <v/>
      </c>
      <c r="CK2420" s="32" t="str">
        <f t="shared" si="702"/>
        <v/>
      </c>
      <c r="CL2420" s="32" t="str">
        <f t="shared" si="703"/>
        <v/>
      </c>
      <c r="CM2420" s="32" t="str">
        <f t="shared" si="704"/>
        <v/>
      </c>
      <c r="CN2420" s="32" t="str">
        <f t="shared" si="705"/>
        <v/>
      </c>
    </row>
    <row r="2421" spans="71:92" x14ac:dyDescent="0.3">
      <c r="BS2421" s="32" t="str">
        <f>IF(Kiadasi_kiseroiv!$K$2=BT2421,BV2421,"")</f>
        <v/>
      </c>
      <c r="BT2421" s="34" t="str">
        <f t="shared" si="688"/>
        <v/>
      </c>
      <c r="BU2421" s="32" t="str">
        <f t="shared" si="689"/>
        <v/>
      </c>
      <c r="BV2421" s="32" t="str">
        <f t="shared" si="690"/>
        <v/>
      </c>
      <c r="BW2421" s="32" t="str">
        <f t="shared" si="691"/>
        <v/>
      </c>
      <c r="BX2421" s="32" t="str">
        <f t="shared" si="692"/>
        <v/>
      </c>
      <c r="BY2421" s="32" t="str">
        <f t="shared" si="693"/>
        <v/>
      </c>
      <c r="BZ2421" s="32" t="str">
        <f t="shared" si="694"/>
        <v/>
      </c>
      <c r="CA2421" s="32" t="str">
        <f t="shared" si="695"/>
        <v/>
      </c>
      <c r="CB2421" s="33">
        <f>IF(COUNTIF($CD$7:CD2421,CD2421)=1,CD2421,CD2421+COUNTIF($CD$6:CD2420,CD2421))</f>
        <v>57567</v>
      </c>
      <c r="CC2421" s="34">
        <f t="shared" si="696"/>
        <v>55153</v>
      </c>
      <c r="CD2421" s="32">
        <f t="shared" si="697"/>
        <v>55153</v>
      </c>
      <c r="CE2421" s="32">
        <f t="shared" si="698"/>
        <v>0</v>
      </c>
      <c r="CF2421" s="32">
        <f t="shared" si="699"/>
        <v>0</v>
      </c>
      <c r="CG2421" s="32" t="str">
        <f t="shared" si="700"/>
        <v/>
      </c>
      <c r="CH2421" s="32">
        <v>2416</v>
      </c>
      <c r="CI2421" s="32" t="s">
        <v>6</v>
      </c>
      <c r="CJ2421" s="32" t="str">
        <f t="shared" si="701"/>
        <v/>
      </c>
      <c r="CK2421" s="32" t="str">
        <f t="shared" si="702"/>
        <v/>
      </c>
      <c r="CL2421" s="32" t="str">
        <f t="shared" si="703"/>
        <v/>
      </c>
      <c r="CM2421" s="32" t="str">
        <f t="shared" si="704"/>
        <v/>
      </c>
      <c r="CN2421" s="32" t="str">
        <f t="shared" si="705"/>
        <v/>
      </c>
    </row>
    <row r="2422" spans="71:92" x14ac:dyDescent="0.3">
      <c r="BS2422" s="32" t="str">
        <f>IF(Kiadasi_kiseroiv!$K$2=BT2422,BV2422,"")</f>
        <v/>
      </c>
      <c r="BT2422" s="34" t="str">
        <f t="shared" si="688"/>
        <v/>
      </c>
      <c r="BU2422" s="32" t="str">
        <f t="shared" si="689"/>
        <v/>
      </c>
      <c r="BV2422" s="32" t="str">
        <f t="shared" si="690"/>
        <v/>
      </c>
      <c r="BW2422" s="32" t="str">
        <f t="shared" si="691"/>
        <v/>
      </c>
      <c r="BX2422" s="32" t="str">
        <f t="shared" si="692"/>
        <v/>
      </c>
      <c r="BY2422" s="32" t="str">
        <f t="shared" si="693"/>
        <v/>
      </c>
      <c r="BZ2422" s="32" t="str">
        <f t="shared" si="694"/>
        <v/>
      </c>
      <c r="CA2422" s="32" t="str">
        <f t="shared" si="695"/>
        <v/>
      </c>
      <c r="CB2422" s="33">
        <f>IF(COUNTIF($CD$7:CD2422,CD2422)=1,CD2422,CD2422+COUNTIF($CD$6:CD2421,CD2422))</f>
        <v>57568</v>
      </c>
      <c r="CC2422" s="34">
        <f t="shared" si="696"/>
        <v>55153</v>
      </c>
      <c r="CD2422" s="32">
        <f t="shared" si="697"/>
        <v>55153</v>
      </c>
      <c r="CE2422" s="32">
        <f t="shared" si="698"/>
        <v>0</v>
      </c>
      <c r="CF2422" s="32">
        <f t="shared" si="699"/>
        <v>0</v>
      </c>
      <c r="CG2422" s="32" t="str">
        <f t="shared" si="700"/>
        <v/>
      </c>
      <c r="CH2422" s="32">
        <v>2417</v>
      </c>
      <c r="CI2422" s="32" t="s">
        <v>6</v>
      </c>
      <c r="CJ2422" s="32" t="str">
        <f t="shared" si="701"/>
        <v/>
      </c>
      <c r="CK2422" s="32" t="str">
        <f t="shared" si="702"/>
        <v/>
      </c>
      <c r="CL2422" s="32" t="str">
        <f t="shared" si="703"/>
        <v/>
      </c>
      <c r="CM2422" s="32" t="str">
        <f t="shared" si="704"/>
        <v/>
      </c>
      <c r="CN2422" s="32" t="str">
        <f t="shared" si="705"/>
        <v/>
      </c>
    </row>
    <row r="2423" spans="71:92" x14ac:dyDescent="0.3">
      <c r="BS2423" s="32" t="str">
        <f>IF(Kiadasi_kiseroiv!$K$2=BT2423,BV2423,"")</f>
        <v/>
      </c>
      <c r="BT2423" s="34" t="str">
        <f t="shared" si="688"/>
        <v/>
      </c>
      <c r="BU2423" s="32" t="str">
        <f t="shared" si="689"/>
        <v/>
      </c>
      <c r="BV2423" s="32" t="str">
        <f t="shared" si="690"/>
        <v/>
      </c>
      <c r="BW2423" s="32" t="str">
        <f t="shared" si="691"/>
        <v/>
      </c>
      <c r="BX2423" s="32" t="str">
        <f t="shared" si="692"/>
        <v/>
      </c>
      <c r="BY2423" s="32" t="str">
        <f t="shared" si="693"/>
        <v/>
      </c>
      <c r="BZ2423" s="32" t="str">
        <f t="shared" si="694"/>
        <v/>
      </c>
      <c r="CA2423" s="32" t="str">
        <f t="shared" si="695"/>
        <v/>
      </c>
      <c r="CB2423" s="33">
        <f>IF(COUNTIF($CD$7:CD2423,CD2423)=1,CD2423,CD2423+COUNTIF($CD$6:CD2422,CD2423))</f>
        <v>57569</v>
      </c>
      <c r="CC2423" s="34">
        <f t="shared" si="696"/>
        <v>55153</v>
      </c>
      <c r="CD2423" s="32">
        <f t="shared" si="697"/>
        <v>55153</v>
      </c>
      <c r="CE2423" s="32">
        <f t="shared" si="698"/>
        <v>0</v>
      </c>
      <c r="CF2423" s="32">
        <f t="shared" si="699"/>
        <v>0</v>
      </c>
      <c r="CG2423" s="32" t="str">
        <f t="shared" si="700"/>
        <v/>
      </c>
      <c r="CH2423" s="32">
        <v>2418</v>
      </c>
      <c r="CI2423" s="32" t="s">
        <v>6</v>
      </c>
      <c r="CJ2423" s="32" t="str">
        <f t="shared" si="701"/>
        <v/>
      </c>
      <c r="CK2423" s="32" t="str">
        <f t="shared" si="702"/>
        <v/>
      </c>
      <c r="CL2423" s="32" t="str">
        <f t="shared" si="703"/>
        <v/>
      </c>
      <c r="CM2423" s="32" t="str">
        <f t="shared" si="704"/>
        <v/>
      </c>
      <c r="CN2423" s="32" t="str">
        <f t="shared" si="705"/>
        <v/>
      </c>
    </row>
    <row r="2424" spans="71:92" x14ac:dyDescent="0.3">
      <c r="BS2424" s="32" t="str">
        <f>IF(Kiadasi_kiseroiv!$K$2=BT2424,BV2424,"")</f>
        <v/>
      </c>
      <c r="BT2424" s="34" t="str">
        <f t="shared" si="688"/>
        <v/>
      </c>
      <c r="BU2424" s="32" t="str">
        <f t="shared" si="689"/>
        <v/>
      </c>
      <c r="BV2424" s="32" t="str">
        <f t="shared" si="690"/>
        <v/>
      </c>
      <c r="BW2424" s="32" t="str">
        <f t="shared" si="691"/>
        <v/>
      </c>
      <c r="BX2424" s="32" t="str">
        <f t="shared" si="692"/>
        <v/>
      </c>
      <c r="BY2424" s="32" t="str">
        <f t="shared" si="693"/>
        <v/>
      </c>
      <c r="BZ2424" s="32" t="str">
        <f t="shared" si="694"/>
        <v/>
      </c>
      <c r="CA2424" s="32" t="str">
        <f t="shared" si="695"/>
        <v/>
      </c>
      <c r="CB2424" s="33">
        <f>IF(COUNTIF($CD$7:CD2424,CD2424)=1,CD2424,CD2424+COUNTIF($CD$6:CD2423,CD2424))</f>
        <v>57570</v>
      </c>
      <c r="CC2424" s="34">
        <f t="shared" si="696"/>
        <v>55153</v>
      </c>
      <c r="CD2424" s="32">
        <f t="shared" si="697"/>
        <v>55153</v>
      </c>
      <c r="CE2424" s="32">
        <f t="shared" si="698"/>
        <v>0</v>
      </c>
      <c r="CF2424" s="32">
        <f t="shared" si="699"/>
        <v>0</v>
      </c>
      <c r="CG2424" s="32" t="str">
        <f t="shared" si="700"/>
        <v/>
      </c>
      <c r="CH2424" s="32">
        <v>2419</v>
      </c>
      <c r="CI2424" s="32" t="s">
        <v>6</v>
      </c>
      <c r="CJ2424" s="32" t="str">
        <f t="shared" si="701"/>
        <v/>
      </c>
      <c r="CK2424" s="32" t="str">
        <f t="shared" si="702"/>
        <v/>
      </c>
      <c r="CL2424" s="32" t="str">
        <f t="shared" si="703"/>
        <v/>
      </c>
      <c r="CM2424" s="32" t="str">
        <f t="shared" si="704"/>
        <v/>
      </c>
      <c r="CN2424" s="32" t="str">
        <f t="shared" si="705"/>
        <v/>
      </c>
    </row>
    <row r="2425" spans="71:92" x14ac:dyDescent="0.3">
      <c r="BS2425" s="32" t="str">
        <f>IF(Kiadasi_kiseroiv!$K$2=BT2425,BV2425,"")</f>
        <v/>
      </c>
      <c r="BT2425" s="34" t="str">
        <f t="shared" si="688"/>
        <v/>
      </c>
      <c r="BU2425" s="32" t="str">
        <f t="shared" si="689"/>
        <v/>
      </c>
      <c r="BV2425" s="32" t="str">
        <f t="shared" si="690"/>
        <v/>
      </c>
      <c r="BW2425" s="32" t="str">
        <f t="shared" si="691"/>
        <v/>
      </c>
      <c r="BX2425" s="32" t="str">
        <f t="shared" si="692"/>
        <v/>
      </c>
      <c r="BY2425" s="32" t="str">
        <f t="shared" si="693"/>
        <v/>
      </c>
      <c r="BZ2425" s="32" t="str">
        <f t="shared" si="694"/>
        <v/>
      </c>
      <c r="CA2425" s="32" t="str">
        <f t="shared" si="695"/>
        <v/>
      </c>
      <c r="CB2425" s="33">
        <f>IF(COUNTIF($CD$7:CD2425,CD2425)=1,CD2425,CD2425+COUNTIF($CD$6:CD2424,CD2425))</f>
        <v>57571</v>
      </c>
      <c r="CC2425" s="34">
        <f t="shared" si="696"/>
        <v>55153</v>
      </c>
      <c r="CD2425" s="32">
        <f t="shared" si="697"/>
        <v>55153</v>
      </c>
      <c r="CE2425" s="32">
        <f t="shared" si="698"/>
        <v>0</v>
      </c>
      <c r="CF2425" s="32">
        <f t="shared" si="699"/>
        <v>0</v>
      </c>
      <c r="CG2425" s="32" t="str">
        <f t="shared" si="700"/>
        <v/>
      </c>
      <c r="CH2425" s="32">
        <v>2420</v>
      </c>
      <c r="CI2425" s="32" t="s">
        <v>6</v>
      </c>
      <c r="CJ2425" s="32" t="str">
        <f t="shared" si="701"/>
        <v/>
      </c>
      <c r="CK2425" s="32" t="str">
        <f t="shared" si="702"/>
        <v/>
      </c>
      <c r="CL2425" s="32" t="str">
        <f t="shared" si="703"/>
        <v/>
      </c>
      <c r="CM2425" s="32" t="str">
        <f t="shared" si="704"/>
        <v/>
      </c>
      <c r="CN2425" s="32" t="str">
        <f t="shared" si="705"/>
        <v/>
      </c>
    </row>
    <row r="2426" spans="71:92" x14ac:dyDescent="0.3">
      <c r="BS2426" s="32" t="str">
        <f>IF(Kiadasi_kiseroiv!$K$2=BT2426,BV2426,"")</f>
        <v/>
      </c>
      <c r="BT2426" s="34" t="str">
        <f t="shared" si="688"/>
        <v/>
      </c>
      <c r="BU2426" s="32" t="str">
        <f t="shared" si="689"/>
        <v/>
      </c>
      <c r="BV2426" s="32" t="str">
        <f t="shared" si="690"/>
        <v/>
      </c>
      <c r="BW2426" s="32" t="str">
        <f t="shared" si="691"/>
        <v/>
      </c>
      <c r="BX2426" s="32" t="str">
        <f t="shared" si="692"/>
        <v/>
      </c>
      <c r="BY2426" s="32" t="str">
        <f t="shared" si="693"/>
        <v/>
      </c>
      <c r="BZ2426" s="32" t="str">
        <f t="shared" si="694"/>
        <v/>
      </c>
      <c r="CA2426" s="32" t="str">
        <f t="shared" si="695"/>
        <v/>
      </c>
      <c r="CB2426" s="33">
        <f>IF(COUNTIF($CD$7:CD2426,CD2426)=1,CD2426,CD2426+COUNTIF($CD$6:CD2425,CD2426))</f>
        <v>57572</v>
      </c>
      <c r="CC2426" s="34">
        <f t="shared" si="696"/>
        <v>55153</v>
      </c>
      <c r="CD2426" s="32">
        <f t="shared" si="697"/>
        <v>55153</v>
      </c>
      <c r="CE2426" s="32">
        <f t="shared" si="698"/>
        <v>0</v>
      </c>
      <c r="CF2426" s="32">
        <f t="shared" si="699"/>
        <v>0</v>
      </c>
      <c r="CG2426" s="32" t="str">
        <f t="shared" si="700"/>
        <v/>
      </c>
      <c r="CH2426" s="32">
        <v>2421</v>
      </c>
      <c r="CI2426" s="32" t="s">
        <v>6</v>
      </c>
      <c r="CJ2426" s="32" t="str">
        <f t="shared" si="701"/>
        <v/>
      </c>
      <c r="CK2426" s="32" t="str">
        <f t="shared" si="702"/>
        <v/>
      </c>
      <c r="CL2426" s="32" t="str">
        <f t="shared" si="703"/>
        <v/>
      </c>
      <c r="CM2426" s="32" t="str">
        <f t="shared" si="704"/>
        <v/>
      </c>
      <c r="CN2426" s="32" t="str">
        <f t="shared" si="705"/>
        <v/>
      </c>
    </row>
    <row r="2427" spans="71:92" x14ac:dyDescent="0.3">
      <c r="BS2427" s="32" t="str">
        <f>IF(Kiadasi_kiseroiv!$K$2=BT2427,BV2427,"")</f>
        <v/>
      </c>
      <c r="BT2427" s="34" t="str">
        <f t="shared" si="688"/>
        <v/>
      </c>
      <c r="BU2427" s="32" t="str">
        <f t="shared" si="689"/>
        <v/>
      </c>
      <c r="BV2427" s="32" t="str">
        <f t="shared" si="690"/>
        <v/>
      </c>
      <c r="BW2427" s="32" t="str">
        <f t="shared" si="691"/>
        <v/>
      </c>
      <c r="BX2427" s="32" t="str">
        <f t="shared" si="692"/>
        <v/>
      </c>
      <c r="BY2427" s="32" t="str">
        <f t="shared" si="693"/>
        <v/>
      </c>
      <c r="BZ2427" s="32" t="str">
        <f t="shared" si="694"/>
        <v/>
      </c>
      <c r="CA2427" s="32" t="str">
        <f t="shared" si="695"/>
        <v/>
      </c>
      <c r="CB2427" s="33">
        <f>IF(COUNTIF($CD$7:CD2427,CD2427)=1,CD2427,CD2427+COUNTIF($CD$6:CD2426,CD2427))</f>
        <v>57573</v>
      </c>
      <c r="CC2427" s="34">
        <f t="shared" si="696"/>
        <v>55153</v>
      </c>
      <c r="CD2427" s="32">
        <f t="shared" si="697"/>
        <v>55153</v>
      </c>
      <c r="CE2427" s="32">
        <f t="shared" si="698"/>
        <v>0</v>
      </c>
      <c r="CF2427" s="32">
        <f t="shared" si="699"/>
        <v>0</v>
      </c>
      <c r="CG2427" s="32" t="str">
        <f t="shared" si="700"/>
        <v/>
      </c>
      <c r="CH2427" s="32">
        <v>2422</v>
      </c>
      <c r="CI2427" s="32" t="s">
        <v>6</v>
      </c>
      <c r="CJ2427" s="32" t="str">
        <f t="shared" si="701"/>
        <v/>
      </c>
      <c r="CK2427" s="32" t="str">
        <f t="shared" si="702"/>
        <v/>
      </c>
      <c r="CL2427" s="32" t="str">
        <f t="shared" si="703"/>
        <v/>
      </c>
      <c r="CM2427" s="32" t="str">
        <f t="shared" si="704"/>
        <v/>
      </c>
      <c r="CN2427" s="32" t="str">
        <f t="shared" si="705"/>
        <v/>
      </c>
    </row>
    <row r="2428" spans="71:92" x14ac:dyDescent="0.3">
      <c r="BS2428" s="32" t="str">
        <f>IF(Kiadasi_kiseroiv!$K$2=BT2428,BV2428,"")</f>
        <v/>
      </c>
      <c r="BT2428" s="34" t="str">
        <f t="shared" si="688"/>
        <v/>
      </c>
      <c r="BU2428" s="32" t="str">
        <f t="shared" si="689"/>
        <v/>
      </c>
      <c r="BV2428" s="32" t="str">
        <f t="shared" si="690"/>
        <v/>
      </c>
      <c r="BW2428" s="32" t="str">
        <f t="shared" si="691"/>
        <v/>
      </c>
      <c r="BX2428" s="32" t="str">
        <f t="shared" si="692"/>
        <v/>
      </c>
      <c r="BY2428" s="32" t="str">
        <f t="shared" si="693"/>
        <v/>
      </c>
      <c r="BZ2428" s="32" t="str">
        <f t="shared" si="694"/>
        <v/>
      </c>
      <c r="CA2428" s="32" t="str">
        <f t="shared" si="695"/>
        <v/>
      </c>
      <c r="CB2428" s="33">
        <f>IF(COUNTIF($CD$7:CD2428,CD2428)=1,CD2428,CD2428+COUNTIF($CD$6:CD2427,CD2428))</f>
        <v>57574</v>
      </c>
      <c r="CC2428" s="34">
        <f t="shared" si="696"/>
        <v>55153</v>
      </c>
      <c r="CD2428" s="32">
        <f t="shared" si="697"/>
        <v>55153</v>
      </c>
      <c r="CE2428" s="32">
        <f t="shared" si="698"/>
        <v>0</v>
      </c>
      <c r="CF2428" s="32">
        <f t="shared" si="699"/>
        <v>0</v>
      </c>
      <c r="CG2428" s="32" t="str">
        <f t="shared" si="700"/>
        <v/>
      </c>
      <c r="CH2428" s="32">
        <v>2423</v>
      </c>
      <c r="CI2428" s="32" t="s">
        <v>6</v>
      </c>
      <c r="CJ2428" s="32" t="str">
        <f t="shared" si="701"/>
        <v/>
      </c>
      <c r="CK2428" s="32" t="str">
        <f t="shared" si="702"/>
        <v/>
      </c>
      <c r="CL2428" s="32" t="str">
        <f t="shared" si="703"/>
        <v/>
      </c>
      <c r="CM2428" s="32" t="str">
        <f t="shared" si="704"/>
        <v/>
      </c>
      <c r="CN2428" s="32" t="str">
        <f t="shared" si="705"/>
        <v/>
      </c>
    </row>
    <row r="2429" spans="71:92" x14ac:dyDescent="0.3">
      <c r="BS2429" s="32" t="str">
        <f>IF(Kiadasi_kiseroiv!$K$2=BT2429,BV2429,"")</f>
        <v/>
      </c>
      <c r="BT2429" s="34" t="str">
        <f t="shared" si="688"/>
        <v/>
      </c>
      <c r="BU2429" s="32" t="str">
        <f t="shared" si="689"/>
        <v/>
      </c>
      <c r="BV2429" s="32" t="str">
        <f t="shared" si="690"/>
        <v/>
      </c>
      <c r="BW2429" s="32" t="str">
        <f t="shared" si="691"/>
        <v/>
      </c>
      <c r="BX2429" s="32" t="str">
        <f t="shared" si="692"/>
        <v/>
      </c>
      <c r="BY2429" s="32" t="str">
        <f t="shared" si="693"/>
        <v/>
      </c>
      <c r="BZ2429" s="32" t="str">
        <f t="shared" si="694"/>
        <v/>
      </c>
      <c r="CA2429" s="32" t="str">
        <f t="shared" si="695"/>
        <v/>
      </c>
      <c r="CB2429" s="33">
        <f>IF(COUNTIF($CD$7:CD2429,CD2429)=1,CD2429,CD2429+COUNTIF($CD$6:CD2428,CD2429))</f>
        <v>57575</v>
      </c>
      <c r="CC2429" s="34">
        <f t="shared" si="696"/>
        <v>55153</v>
      </c>
      <c r="CD2429" s="32">
        <f t="shared" si="697"/>
        <v>55153</v>
      </c>
      <c r="CE2429" s="32">
        <f t="shared" si="698"/>
        <v>0</v>
      </c>
      <c r="CF2429" s="32">
        <f t="shared" si="699"/>
        <v>0</v>
      </c>
      <c r="CG2429" s="32" t="str">
        <f t="shared" si="700"/>
        <v/>
      </c>
      <c r="CH2429" s="32">
        <v>2424</v>
      </c>
      <c r="CI2429" s="32" t="s">
        <v>6</v>
      </c>
      <c r="CJ2429" s="32" t="str">
        <f t="shared" si="701"/>
        <v/>
      </c>
      <c r="CK2429" s="32" t="str">
        <f t="shared" si="702"/>
        <v/>
      </c>
      <c r="CL2429" s="32" t="str">
        <f t="shared" si="703"/>
        <v/>
      </c>
      <c r="CM2429" s="32" t="str">
        <f t="shared" si="704"/>
        <v/>
      </c>
      <c r="CN2429" s="32" t="str">
        <f t="shared" si="705"/>
        <v/>
      </c>
    </row>
    <row r="2430" spans="71:92" x14ac:dyDescent="0.3">
      <c r="BS2430" s="32" t="str">
        <f>IF(Kiadasi_kiseroiv!$K$2=BT2430,BV2430,"")</f>
        <v/>
      </c>
      <c r="BT2430" s="34" t="str">
        <f t="shared" si="688"/>
        <v/>
      </c>
      <c r="BU2430" s="32" t="str">
        <f t="shared" si="689"/>
        <v/>
      </c>
      <c r="BV2430" s="32" t="str">
        <f t="shared" si="690"/>
        <v/>
      </c>
      <c r="BW2430" s="32" t="str">
        <f t="shared" si="691"/>
        <v/>
      </c>
      <c r="BX2430" s="32" t="str">
        <f t="shared" si="692"/>
        <v/>
      </c>
      <c r="BY2430" s="32" t="str">
        <f t="shared" si="693"/>
        <v/>
      </c>
      <c r="BZ2430" s="32" t="str">
        <f t="shared" si="694"/>
        <v/>
      </c>
      <c r="CA2430" s="32" t="str">
        <f t="shared" si="695"/>
        <v/>
      </c>
      <c r="CB2430" s="33">
        <f>IF(COUNTIF($CD$7:CD2430,CD2430)=1,CD2430,CD2430+COUNTIF($CD$6:CD2429,CD2430))</f>
        <v>57576</v>
      </c>
      <c r="CC2430" s="34">
        <f t="shared" si="696"/>
        <v>55153</v>
      </c>
      <c r="CD2430" s="32">
        <f t="shared" si="697"/>
        <v>55153</v>
      </c>
      <c r="CE2430" s="32">
        <f t="shared" si="698"/>
        <v>0</v>
      </c>
      <c r="CF2430" s="32">
        <f t="shared" si="699"/>
        <v>0</v>
      </c>
      <c r="CG2430" s="32" t="str">
        <f t="shared" si="700"/>
        <v/>
      </c>
      <c r="CH2430" s="32">
        <v>2425</v>
      </c>
      <c r="CI2430" s="32" t="s">
        <v>6</v>
      </c>
      <c r="CJ2430" s="32" t="str">
        <f t="shared" si="701"/>
        <v/>
      </c>
      <c r="CK2430" s="32" t="str">
        <f t="shared" si="702"/>
        <v/>
      </c>
      <c r="CL2430" s="32" t="str">
        <f t="shared" si="703"/>
        <v/>
      </c>
      <c r="CM2430" s="32" t="str">
        <f t="shared" si="704"/>
        <v/>
      </c>
      <c r="CN2430" s="32" t="str">
        <f t="shared" si="705"/>
        <v/>
      </c>
    </row>
    <row r="2431" spans="71:92" x14ac:dyDescent="0.3">
      <c r="BS2431" s="32" t="str">
        <f>IF(Kiadasi_kiseroiv!$K$2=BT2431,BV2431,"")</f>
        <v/>
      </c>
      <c r="BT2431" s="34" t="str">
        <f t="shared" si="688"/>
        <v/>
      </c>
      <c r="BU2431" s="32" t="str">
        <f t="shared" si="689"/>
        <v/>
      </c>
      <c r="BV2431" s="32" t="str">
        <f t="shared" si="690"/>
        <v/>
      </c>
      <c r="BW2431" s="32" t="str">
        <f t="shared" si="691"/>
        <v/>
      </c>
      <c r="BX2431" s="32" t="str">
        <f t="shared" si="692"/>
        <v/>
      </c>
      <c r="BY2431" s="32" t="str">
        <f t="shared" si="693"/>
        <v/>
      </c>
      <c r="BZ2431" s="32" t="str">
        <f t="shared" si="694"/>
        <v/>
      </c>
      <c r="CA2431" s="32" t="str">
        <f t="shared" si="695"/>
        <v/>
      </c>
      <c r="CB2431" s="33">
        <f>IF(COUNTIF($CD$7:CD2431,CD2431)=1,CD2431,CD2431+COUNTIF($CD$6:CD2430,CD2431))</f>
        <v>57577</v>
      </c>
      <c r="CC2431" s="34">
        <f t="shared" si="696"/>
        <v>55153</v>
      </c>
      <c r="CD2431" s="32">
        <f t="shared" si="697"/>
        <v>55153</v>
      </c>
      <c r="CE2431" s="32">
        <f t="shared" si="698"/>
        <v>0</v>
      </c>
      <c r="CF2431" s="32">
        <f t="shared" si="699"/>
        <v>0</v>
      </c>
      <c r="CG2431" s="32" t="str">
        <f t="shared" si="700"/>
        <v/>
      </c>
      <c r="CH2431" s="32">
        <v>2426</v>
      </c>
      <c r="CI2431" s="32" t="s">
        <v>6</v>
      </c>
      <c r="CJ2431" s="32" t="str">
        <f t="shared" si="701"/>
        <v/>
      </c>
      <c r="CK2431" s="32" t="str">
        <f t="shared" si="702"/>
        <v/>
      </c>
      <c r="CL2431" s="32" t="str">
        <f t="shared" si="703"/>
        <v/>
      </c>
      <c r="CM2431" s="32" t="str">
        <f t="shared" si="704"/>
        <v/>
      </c>
      <c r="CN2431" s="32" t="str">
        <f t="shared" si="705"/>
        <v/>
      </c>
    </row>
    <row r="2432" spans="71:92" x14ac:dyDescent="0.3">
      <c r="BS2432" s="32" t="str">
        <f>IF(Kiadasi_kiseroiv!$K$2=BT2432,BV2432,"")</f>
        <v/>
      </c>
      <c r="BT2432" s="34" t="str">
        <f t="shared" si="688"/>
        <v/>
      </c>
      <c r="BU2432" s="32" t="str">
        <f t="shared" si="689"/>
        <v/>
      </c>
      <c r="BV2432" s="32" t="str">
        <f t="shared" si="690"/>
        <v/>
      </c>
      <c r="BW2432" s="32" t="str">
        <f t="shared" si="691"/>
        <v/>
      </c>
      <c r="BX2432" s="32" t="str">
        <f t="shared" si="692"/>
        <v/>
      </c>
      <c r="BY2432" s="32" t="str">
        <f t="shared" si="693"/>
        <v/>
      </c>
      <c r="BZ2432" s="32" t="str">
        <f t="shared" si="694"/>
        <v/>
      </c>
      <c r="CA2432" s="32" t="str">
        <f t="shared" si="695"/>
        <v/>
      </c>
      <c r="CB2432" s="33">
        <f>IF(COUNTIF($CD$7:CD2432,CD2432)=1,CD2432,CD2432+COUNTIF($CD$6:CD2431,CD2432))</f>
        <v>57578</v>
      </c>
      <c r="CC2432" s="34">
        <f t="shared" si="696"/>
        <v>55153</v>
      </c>
      <c r="CD2432" s="32">
        <f t="shared" si="697"/>
        <v>55153</v>
      </c>
      <c r="CE2432" s="32">
        <f t="shared" si="698"/>
        <v>0</v>
      </c>
      <c r="CF2432" s="32">
        <f t="shared" si="699"/>
        <v>0</v>
      </c>
      <c r="CG2432" s="32" t="str">
        <f t="shared" si="700"/>
        <v/>
      </c>
      <c r="CH2432" s="32">
        <v>2427</v>
      </c>
      <c r="CI2432" s="32" t="s">
        <v>6</v>
      </c>
      <c r="CJ2432" s="32" t="str">
        <f t="shared" si="701"/>
        <v/>
      </c>
      <c r="CK2432" s="32" t="str">
        <f t="shared" si="702"/>
        <v/>
      </c>
      <c r="CL2432" s="32" t="str">
        <f t="shared" si="703"/>
        <v/>
      </c>
      <c r="CM2432" s="32" t="str">
        <f t="shared" si="704"/>
        <v/>
      </c>
      <c r="CN2432" s="32" t="str">
        <f t="shared" si="705"/>
        <v/>
      </c>
    </row>
    <row r="2433" spans="71:92" x14ac:dyDescent="0.3">
      <c r="BS2433" s="32" t="str">
        <f>IF(Kiadasi_kiseroiv!$K$2=BT2433,BV2433,"")</f>
        <v/>
      </c>
      <c r="BT2433" s="34" t="str">
        <f t="shared" si="688"/>
        <v/>
      </c>
      <c r="BU2433" s="32" t="str">
        <f t="shared" si="689"/>
        <v/>
      </c>
      <c r="BV2433" s="32" t="str">
        <f t="shared" si="690"/>
        <v/>
      </c>
      <c r="BW2433" s="32" t="str">
        <f t="shared" si="691"/>
        <v/>
      </c>
      <c r="BX2433" s="32" t="str">
        <f t="shared" si="692"/>
        <v/>
      </c>
      <c r="BY2433" s="32" t="str">
        <f t="shared" si="693"/>
        <v/>
      </c>
      <c r="BZ2433" s="32" t="str">
        <f t="shared" si="694"/>
        <v/>
      </c>
      <c r="CA2433" s="32" t="str">
        <f t="shared" si="695"/>
        <v/>
      </c>
      <c r="CB2433" s="33">
        <f>IF(COUNTIF($CD$7:CD2433,CD2433)=1,CD2433,CD2433+COUNTIF($CD$6:CD2432,CD2433))</f>
        <v>57579</v>
      </c>
      <c r="CC2433" s="34">
        <f t="shared" si="696"/>
        <v>55153</v>
      </c>
      <c r="CD2433" s="32">
        <f t="shared" si="697"/>
        <v>55153</v>
      </c>
      <c r="CE2433" s="32">
        <f t="shared" si="698"/>
        <v>0</v>
      </c>
      <c r="CF2433" s="32">
        <f t="shared" si="699"/>
        <v>0</v>
      </c>
      <c r="CG2433" s="32" t="str">
        <f t="shared" si="700"/>
        <v/>
      </c>
      <c r="CH2433" s="32">
        <v>2428</v>
      </c>
      <c r="CI2433" s="32" t="s">
        <v>6</v>
      </c>
      <c r="CJ2433" s="32" t="str">
        <f t="shared" si="701"/>
        <v/>
      </c>
      <c r="CK2433" s="32" t="str">
        <f t="shared" si="702"/>
        <v/>
      </c>
      <c r="CL2433" s="32" t="str">
        <f t="shared" si="703"/>
        <v/>
      </c>
      <c r="CM2433" s="32" t="str">
        <f t="shared" si="704"/>
        <v/>
      </c>
      <c r="CN2433" s="32" t="str">
        <f t="shared" si="705"/>
        <v/>
      </c>
    </row>
    <row r="2434" spans="71:92" x14ac:dyDescent="0.3">
      <c r="BS2434" s="32" t="str">
        <f>IF(Kiadasi_kiseroiv!$K$2=BT2434,BV2434,"")</f>
        <v/>
      </c>
      <c r="BT2434" s="34" t="str">
        <f t="shared" si="688"/>
        <v/>
      </c>
      <c r="BU2434" s="32" t="str">
        <f t="shared" si="689"/>
        <v/>
      </c>
      <c r="BV2434" s="32" t="str">
        <f t="shared" si="690"/>
        <v/>
      </c>
      <c r="BW2434" s="32" t="str">
        <f t="shared" si="691"/>
        <v/>
      </c>
      <c r="BX2434" s="32" t="str">
        <f t="shared" si="692"/>
        <v/>
      </c>
      <c r="BY2434" s="32" t="str">
        <f t="shared" si="693"/>
        <v/>
      </c>
      <c r="BZ2434" s="32" t="str">
        <f t="shared" si="694"/>
        <v/>
      </c>
      <c r="CA2434" s="32" t="str">
        <f t="shared" si="695"/>
        <v/>
      </c>
      <c r="CB2434" s="33">
        <f>IF(COUNTIF($CD$7:CD2434,CD2434)=1,CD2434,CD2434+COUNTIF($CD$6:CD2433,CD2434))</f>
        <v>57580</v>
      </c>
      <c r="CC2434" s="34">
        <f t="shared" si="696"/>
        <v>55153</v>
      </c>
      <c r="CD2434" s="32">
        <f t="shared" si="697"/>
        <v>55153</v>
      </c>
      <c r="CE2434" s="32">
        <f t="shared" si="698"/>
        <v>0</v>
      </c>
      <c r="CF2434" s="32">
        <f t="shared" si="699"/>
        <v>0</v>
      </c>
      <c r="CG2434" s="32" t="str">
        <f t="shared" si="700"/>
        <v/>
      </c>
      <c r="CH2434" s="32">
        <v>2429</v>
      </c>
      <c r="CI2434" s="32" t="s">
        <v>6</v>
      </c>
      <c r="CJ2434" s="32" t="str">
        <f t="shared" si="701"/>
        <v/>
      </c>
      <c r="CK2434" s="32" t="str">
        <f t="shared" si="702"/>
        <v/>
      </c>
      <c r="CL2434" s="32" t="str">
        <f t="shared" si="703"/>
        <v/>
      </c>
      <c r="CM2434" s="32" t="str">
        <f t="shared" si="704"/>
        <v/>
      </c>
      <c r="CN2434" s="32" t="str">
        <f t="shared" si="705"/>
        <v/>
      </c>
    </row>
    <row r="2435" spans="71:92" x14ac:dyDescent="0.3">
      <c r="BS2435" s="32" t="str">
        <f>IF(Kiadasi_kiseroiv!$K$2=BT2435,BV2435,"")</f>
        <v/>
      </c>
      <c r="BT2435" s="34" t="str">
        <f t="shared" si="688"/>
        <v/>
      </c>
      <c r="BU2435" s="32" t="str">
        <f t="shared" si="689"/>
        <v/>
      </c>
      <c r="BV2435" s="32" t="str">
        <f t="shared" si="690"/>
        <v/>
      </c>
      <c r="BW2435" s="32" t="str">
        <f t="shared" si="691"/>
        <v/>
      </c>
      <c r="BX2435" s="32" t="str">
        <f t="shared" si="692"/>
        <v/>
      </c>
      <c r="BY2435" s="32" t="str">
        <f t="shared" si="693"/>
        <v/>
      </c>
      <c r="BZ2435" s="32" t="str">
        <f t="shared" si="694"/>
        <v/>
      </c>
      <c r="CA2435" s="32" t="str">
        <f t="shared" si="695"/>
        <v/>
      </c>
      <c r="CB2435" s="33">
        <f>IF(COUNTIF($CD$7:CD2435,CD2435)=1,CD2435,CD2435+COUNTIF($CD$6:CD2434,CD2435))</f>
        <v>57581</v>
      </c>
      <c r="CC2435" s="34">
        <f t="shared" si="696"/>
        <v>55153</v>
      </c>
      <c r="CD2435" s="32">
        <f t="shared" si="697"/>
        <v>55153</v>
      </c>
      <c r="CE2435" s="32">
        <f t="shared" si="698"/>
        <v>0</v>
      </c>
      <c r="CF2435" s="32">
        <f t="shared" si="699"/>
        <v>0</v>
      </c>
      <c r="CG2435" s="32" t="str">
        <f t="shared" si="700"/>
        <v/>
      </c>
      <c r="CH2435" s="32">
        <v>2430</v>
      </c>
      <c r="CI2435" s="32" t="s">
        <v>6</v>
      </c>
      <c r="CJ2435" s="32" t="str">
        <f t="shared" si="701"/>
        <v/>
      </c>
      <c r="CK2435" s="32" t="str">
        <f t="shared" si="702"/>
        <v/>
      </c>
      <c r="CL2435" s="32" t="str">
        <f t="shared" si="703"/>
        <v/>
      </c>
      <c r="CM2435" s="32" t="str">
        <f t="shared" si="704"/>
        <v/>
      </c>
      <c r="CN2435" s="32" t="str">
        <f t="shared" si="705"/>
        <v/>
      </c>
    </row>
    <row r="2436" spans="71:92" x14ac:dyDescent="0.3">
      <c r="BS2436" s="32" t="str">
        <f>IF(Kiadasi_kiseroiv!$K$2=BT2436,BV2436,"")</f>
        <v/>
      </c>
      <c r="BT2436" s="34" t="str">
        <f t="shared" si="688"/>
        <v/>
      </c>
      <c r="BU2436" s="32" t="str">
        <f t="shared" si="689"/>
        <v/>
      </c>
      <c r="BV2436" s="32" t="str">
        <f t="shared" si="690"/>
        <v/>
      </c>
      <c r="BW2436" s="32" t="str">
        <f t="shared" si="691"/>
        <v/>
      </c>
      <c r="BX2436" s="32" t="str">
        <f t="shared" si="692"/>
        <v/>
      </c>
      <c r="BY2436" s="32" t="str">
        <f t="shared" si="693"/>
        <v/>
      </c>
      <c r="BZ2436" s="32" t="str">
        <f t="shared" si="694"/>
        <v/>
      </c>
      <c r="CA2436" s="32" t="str">
        <f t="shared" si="695"/>
        <v/>
      </c>
      <c r="CB2436" s="33">
        <f>IF(COUNTIF($CD$7:CD2436,CD2436)=1,CD2436,CD2436+COUNTIF($CD$6:CD2435,CD2436))</f>
        <v>57582</v>
      </c>
      <c r="CC2436" s="34">
        <f t="shared" si="696"/>
        <v>55153</v>
      </c>
      <c r="CD2436" s="32">
        <f t="shared" si="697"/>
        <v>55153</v>
      </c>
      <c r="CE2436" s="32">
        <f t="shared" si="698"/>
        <v>0</v>
      </c>
      <c r="CF2436" s="32">
        <f t="shared" si="699"/>
        <v>0</v>
      </c>
      <c r="CG2436" s="32" t="str">
        <f t="shared" si="700"/>
        <v/>
      </c>
      <c r="CH2436" s="32">
        <v>2431</v>
      </c>
      <c r="CI2436" s="32" t="s">
        <v>6</v>
      </c>
      <c r="CJ2436" s="32" t="str">
        <f t="shared" si="701"/>
        <v/>
      </c>
      <c r="CK2436" s="32" t="str">
        <f t="shared" si="702"/>
        <v/>
      </c>
      <c r="CL2436" s="32" t="str">
        <f t="shared" si="703"/>
        <v/>
      </c>
      <c r="CM2436" s="32" t="str">
        <f t="shared" si="704"/>
        <v/>
      </c>
      <c r="CN2436" s="32" t="str">
        <f t="shared" si="705"/>
        <v/>
      </c>
    </row>
    <row r="2437" spans="71:92" x14ac:dyDescent="0.3">
      <c r="BS2437" s="32" t="str">
        <f>IF(Kiadasi_kiseroiv!$K$2=BT2437,BV2437,"")</f>
        <v/>
      </c>
      <c r="BT2437" s="34" t="str">
        <f t="shared" si="688"/>
        <v/>
      </c>
      <c r="BU2437" s="32" t="str">
        <f t="shared" si="689"/>
        <v/>
      </c>
      <c r="BV2437" s="32" t="str">
        <f t="shared" si="690"/>
        <v/>
      </c>
      <c r="BW2437" s="32" t="str">
        <f t="shared" si="691"/>
        <v/>
      </c>
      <c r="BX2437" s="32" t="str">
        <f t="shared" si="692"/>
        <v/>
      </c>
      <c r="BY2437" s="32" t="str">
        <f t="shared" si="693"/>
        <v/>
      </c>
      <c r="BZ2437" s="32" t="str">
        <f t="shared" si="694"/>
        <v/>
      </c>
      <c r="CA2437" s="32" t="str">
        <f t="shared" si="695"/>
        <v/>
      </c>
      <c r="CB2437" s="33">
        <f>IF(COUNTIF($CD$7:CD2437,CD2437)=1,CD2437,CD2437+COUNTIF($CD$6:CD2436,CD2437))</f>
        <v>57583</v>
      </c>
      <c r="CC2437" s="34">
        <f t="shared" si="696"/>
        <v>55153</v>
      </c>
      <c r="CD2437" s="32">
        <f t="shared" si="697"/>
        <v>55153</v>
      </c>
      <c r="CE2437" s="32">
        <f t="shared" si="698"/>
        <v>0</v>
      </c>
      <c r="CF2437" s="32">
        <f t="shared" si="699"/>
        <v>0</v>
      </c>
      <c r="CG2437" s="32" t="str">
        <f t="shared" si="700"/>
        <v/>
      </c>
      <c r="CH2437" s="32">
        <v>2432</v>
      </c>
      <c r="CI2437" s="32" t="s">
        <v>6</v>
      </c>
      <c r="CJ2437" s="32" t="str">
        <f t="shared" si="701"/>
        <v/>
      </c>
      <c r="CK2437" s="32" t="str">
        <f t="shared" si="702"/>
        <v/>
      </c>
      <c r="CL2437" s="32" t="str">
        <f t="shared" si="703"/>
        <v/>
      </c>
      <c r="CM2437" s="32" t="str">
        <f t="shared" si="704"/>
        <v/>
      </c>
      <c r="CN2437" s="32" t="str">
        <f t="shared" si="705"/>
        <v/>
      </c>
    </row>
    <row r="2438" spans="71:92" x14ac:dyDescent="0.3">
      <c r="BS2438" s="32" t="str">
        <f>IF(Kiadasi_kiseroiv!$K$2=BT2438,BV2438,"")</f>
        <v/>
      </c>
      <c r="BT2438" s="34" t="str">
        <f t="shared" si="688"/>
        <v/>
      </c>
      <c r="BU2438" s="32" t="str">
        <f t="shared" si="689"/>
        <v/>
      </c>
      <c r="BV2438" s="32" t="str">
        <f t="shared" si="690"/>
        <v/>
      </c>
      <c r="BW2438" s="32" t="str">
        <f t="shared" si="691"/>
        <v/>
      </c>
      <c r="BX2438" s="32" t="str">
        <f t="shared" si="692"/>
        <v/>
      </c>
      <c r="BY2438" s="32" t="str">
        <f t="shared" si="693"/>
        <v/>
      </c>
      <c r="BZ2438" s="32" t="str">
        <f t="shared" si="694"/>
        <v/>
      </c>
      <c r="CA2438" s="32" t="str">
        <f t="shared" si="695"/>
        <v/>
      </c>
      <c r="CB2438" s="33">
        <f>IF(COUNTIF($CD$7:CD2438,CD2438)=1,CD2438,CD2438+COUNTIF($CD$6:CD2437,CD2438))</f>
        <v>57584</v>
      </c>
      <c r="CC2438" s="34">
        <f t="shared" si="696"/>
        <v>55153</v>
      </c>
      <c r="CD2438" s="32">
        <f t="shared" si="697"/>
        <v>55153</v>
      </c>
      <c r="CE2438" s="32">
        <f t="shared" si="698"/>
        <v>0</v>
      </c>
      <c r="CF2438" s="32">
        <f t="shared" si="699"/>
        <v>0</v>
      </c>
      <c r="CG2438" s="32" t="str">
        <f t="shared" si="700"/>
        <v/>
      </c>
      <c r="CH2438" s="32">
        <v>2433</v>
      </c>
      <c r="CI2438" s="32" t="s">
        <v>6</v>
      </c>
      <c r="CJ2438" s="32" t="str">
        <f t="shared" si="701"/>
        <v/>
      </c>
      <c r="CK2438" s="32" t="str">
        <f t="shared" si="702"/>
        <v/>
      </c>
      <c r="CL2438" s="32" t="str">
        <f t="shared" si="703"/>
        <v/>
      </c>
      <c r="CM2438" s="32" t="str">
        <f t="shared" si="704"/>
        <v/>
      </c>
      <c r="CN2438" s="32" t="str">
        <f t="shared" si="705"/>
        <v/>
      </c>
    </row>
    <row r="2439" spans="71:92" x14ac:dyDescent="0.3">
      <c r="BS2439" s="32" t="str">
        <f>IF(Kiadasi_kiseroiv!$K$2=BT2439,BV2439,"")</f>
        <v/>
      </c>
      <c r="BT2439" s="34" t="str">
        <f t="shared" si="688"/>
        <v/>
      </c>
      <c r="BU2439" s="32" t="str">
        <f t="shared" si="689"/>
        <v/>
      </c>
      <c r="BV2439" s="32" t="str">
        <f t="shared" si="690"/>
        <v/>
      </c>
      <c r="BW2439" s="32" t="str">
        <f t="shared" si="691"/>
        <v/>
      </c>
      <c r="BX2439" s="32" t="str">
        <f t="shared" si="692"/>
        <v/>
      </c>
      <c r="BY2439" s="32" t="str">
        <f t="shared" si="693"/>
        <v/>
      </c>
      <c r="BZ2439" s="32" t="str">
        <f t="shared" si="694"/>
        <v/>
      </c>
      <c r="CA2439" s="32" t="str">
        <f t="shared" si="695"/>
        <v/>
      </c>
      <c r="CB2439" s="33">
        <f>IF(COUNTIF($CD$7:CD2439,CD2439)=1,CD2439,CD2439+COUNTIF($CD$6:CD2438,CD2439))</f>
        <v>57585</v>
      </c>
      <c r="CC2439" s="34">
        <f t="shared" si="696"/>
        <v>55153</v>
      </c>
      <c r="CD2439" s="32">
        <f t="shared" si="697"/>
        <v>55153</v>
      </c>
      <c r="CE2439" s="32">
        <f t="shared" si="698"/>
        <v>0</v>
      </c>
      <c r="CF2439" s="32">
        <f t="shared" si="699"/>
        <v>0</v>
      </c>
      <c r="CG2439" s="32" t="str">
        <f t="shared" si="700"/>
        <v/>
      </c>
      <c r="CH2439" s="32">
        <v>2434</v>
      </c>
      <c r="CI2439" s="32" t="s">
        <v>6</v>
      </c>
      <c r="CJ2439" s="32" t="str">
        <f t="shared" si="701"/>
        <v/>
      </c>
      <c r="CK2439" s="32" t="str">
        <f t="shared" si="702"/>
        <v/>
      </c>
      <c r="CL2439" s="32" t="str">
        <f t="shared" si="703"/>
        <v/>
      </c>
      <c r="CM2439" s="32" t="str">
        <f t="shared" si="704"/>
        <v/>
      </c>
      <c r="CN2439" s="32" t="str">
        <f t="shared" si="705"/>
        <v/>
      </c>
    </row>
    <row r="2440" spans="71:92" x14ac:dyDescent="0.3">
      <c r="BS2440" s="32" t="str">
        <f>IF(Kiadasi_kiseroiv!$K$2=BT2440,BV2440,"")</f>
        <v/>
      </c>
      <c r="BT2440" s="34" t="str">
        <f t="shared" si="688"/>
        <v/>
      </c>
      <c r="BU2440" s="32" t="str">
        <f t="shared" si="689"/>
        <v/>
      </c>
      <c r="BV2440" s="32" t="str">
        <f t="shared" si="690"/>
        <v/>
      </c>
      <c r="BW2440" s="32" t="str">
        <f t="shared" si="691"/>
        <v/>
      </c>
      <c r="BX2440" s="32" t="str">
        <f t="shared" si="692"/>
        <v/>
      </c>
      <c r="BY2440" s="32" t="str">
        <f t="shared" si="693"/>
        <v/>
      </c>
      <c r="BZ2440" s="32" t="str">
        <f t="shared" si="694"/>
        <v/>
      </c>
      <c r="CA2440" s="32" t="str">
        <f t="shared" si="695"/>
        <v/>
      </c>
      <c r="CB2440" s="33">
        <f>IF(COUNTIF($CD$7:CD2440,CD2440)=1,CD2440,CD2440+COUNTIF($CD$6:CD2439,CD2440))</f>
        <v>57586</v>
      </c>
      <c r="CC2440" s="34">
        <f t="shared" si="696"/>
        <v>55153</v>
      </c>
      <c r="CD2440" s="32">
        <f t="shared" si="697"/>
        <v>55153</v>
      </c>
      <c r="CE2440" s="32">
        <f t="shared" si="698"/>
        <v>0</v>
      </c>
      <c r="CF2440" s="32">
        <f t="shared" si="699"/>
        <v>0</v>
      </c>
      <c r="CG2440" s="32" t="str">
        <f t="shared" si="700"/>
        <v/>
      </c>
      <c r="CH2440" s="32">
        <v>2435</v>
      </c>
      <c r="CI2440" s="32" t="s">
        <v>6</v>
      </c>
      <c r="CJ2440" s="32" t="str">
        <f t="shared" si="701"/>
        <v/>
      </c>
      <c r="CK2440" s="32" t="str">
        <f t="shared" si="702"/>
        <v/>
      </c>
      <c r="CL2440" s="32" t="str">
        <f t="shared" si="703"/>
        <v/>
      </c>
      <c r="CM2440" s="32" t="str">
        <f t="shared" si="704"/>
        <v/>
      </c>
      <c r="CN2440" s="32" t="str">
        <f t="shared" si="705"/>
        <v/>
      </c>
    </row>
    <row r="2441" spans="71:92" x14ac:dyDescent="0.3">
      <c r="BS2441" s="32" t="str">
        <f>IF(Kiadasi_kiseroiv!$K$2=BT2441,BV2441,"")</f>
        <v/>
      </c>
      <c r="BT2441" s="34" t="str">
        <f t="shared" si="688"/>
        <v/>
      </c>
      <c r="BU2441" s="32" t="str">
        <f t="shared" si="689"/>
        <v/>
      </c>
      <c r="BV2441" s="32" t="str">
        <f t="shared" si="690"/>
        <v/>
      </c>
      <c r="BW2441" s="32" t="str">
        <f t="shared" si="691"/>
        <v/>
      </c>
      <c r="BX2441" s="32" t="str">
        <f t="shared" si="692"/>
        <v/>
      </c>
      <c r="BY2441" s="32" t="str">
        <f t="shared" si="693"/>
        <v/>
      </c>
      <c r="BZ2441" s="32" t="str">
        <f t="shared" si="694"/>
        <v/>
      </c>
      <c r="CA2441" s="32" t="str">
        <f t="shared" si="695"/>
        <v/>
      </c>
      <c r="CB2441" s="33">
        <f>IF(COUNTIF($CD$7:CD2441,CD2441)=1,CD2441,CD2441+COUNTIF($CD$6:CD2440,CD2441))</f>
        <v>57587</v>
      </c>
      <c r="CC2441" s="34">
        <f t="shared" si="696"/>
        <v>55153</v>
      </c>
      <c r="CD2441" s="32">
        <f t="shared" si="697"/>
        <v>55153</v>
      </c>
      <c r="CE2441" s="32">
        <f t="shared" si="698"/>
        <v>0</v>
      </c>
      <c r="CF2441" s="32">
        <f t="shared" si="699"/>
        <v>0</v>
      </c>
      <c r="CG2441" s="32" t="str">
        <f t="shared" si="700"/>
        <v/>
      </c>
      <c r="CH2441" s="32">
        <v>2436</v>
      </c>
      <c r="CI2441" s="32" t="s">
        <v>6</v>
      </c>
      <c r="CJ2441" s="32" t="str">
        <f t="shared" si="701"/>
        <v/>
      </c>
      <c r="CK2441" s="32" t="str">
        <f t="shared" si="702"/>
        <v/>
      </c>
      <c r="CL2441" s="32" t="str">
        <f t="shared" si="703"/>
        <v/>
      </c>
      <c r="CM2441" s="32" t="str">
        <f t="shared" si="704"/>
        <v/>
      </c>
      <c r="CN2441" s="32" t="str">
        <f t="shared" si="705"/>
        <v/>
      </c>
    </row>
    <row r="2442" spans="71:92" x14ac:dyDescent="0.3">
      <c r="BS2442" s="32" t="str">
        <f>IF(Kiadasi_kiseroiv!$K$2=BT2442,BV2442,"")</f>
        <v/>
      </c>
      <c r="BT2442" s="34" t="str">
        <f t="shared" si="688"/>
        <v/>
      </c>
      <c r="BU2442" s="32" t="str">
        <f t="shared" si="689"/>
        <v/>
      </c>
      <c r="BV2442" s="32" t="str">
        <f t="shared" si="690"/>
        <v/>
      </c>
      <c r="BW2442" s="32" t="str">
        <f t="shared" si="691"/>
        <v/>
      </c>
      <c r="BX2442" s="32" t="str">
        <f t="shared" si="692"/>
        <v/>
      </c>
      <c r="BY2442" s="32" t="str">
        <f t="shared" si="693"/>
        <v/>
      </c>
      <c r="BZ2442" s="32" t="str">
        <f t="shared" si="694"/>
        <v/>
      </c>
      <c r="CA2442" s="32" t="str">
        <f t="shared" si="695"/>
        <v/>
      </c>
      <c r="CB2442" s="33">
        <f>IF(COUNTIF($CD$7:CD2442,CD2442)=1,CD2442,CD2442+COUNTIF($CD$6:CD2441,CD2442))</f>
        <v>57588</v>
      </c>
      <c r="CC2442" s="34">
        <f t="shared" si="696"/>
        <v>55153</v>
      </c>
      <c r="CD2442" s="32">
        <f t="shared" si="697"/>
        <v>55153</v>
      </c>
      <c r="CE2442" s="32">
        <f t="shared" si="698"/>
        <v>0</v>
      </c>
      <c r="CF2442" s="32">
        <f t="shared" si="699"/>
        <v>0</v>
      </c>
      <c r="CG2442" s="32" t="str">
        <f t="shared" si="700"/>
        <v/>
      </c>
      <c r="CH2442" s="32">
        <v>2437</v>
      </c>
      <c r="CI2442" s="32" t="s">
        <v>6</v>
      </c>
      <c r="CJ2442" s="32" t="str">
        <f t="shared" si="701"/>
        <v/>
      </c>
      <c r="CK2442" s="32" t="str">
        <f t="shared" si="702"/>
        <v/>
      </c>
      <c r="CL2442" s="32" t="str">
        <f t="shared" si="703"/>
        <v/>
      </c>
      <c r="CM2442" s="32" t="str">
        <f t="shared" si="704"/>
        <v/>
      </c>
      <c r="CN2442" s="32" t="str">
        <f t="shared" si="705"/>
        <v/>
      </c>
    </row>
    <row r="2443" spans="71:92" x14ac:dyDescent="0.3">
      <c r="BS2443" s="32" t="str">
        <f>IF(Kiadasi_kiseroiv!$K$2=BT2443,BV2443,"")</f>
        <v/>
      </c>
      <c r="BT2443" s="34" t="str">
        <f t="shared" si="688"/>
        <v/>
      </c>
      <c r="BU2443" s="32" t="str">
        <f t="shared" si="689"/>
        <v/>
      </c>
      <c r="BV2443" s="32" t="str">
        <f t="shared" si="690"/>
        <v/>
      </c>
      <c r="BW2443" s="32" t="str">
        <f t="shared" si="691"/>
        <v/>
      </c>
      <c r="BX2443" s="32" t="str">
        <f t="shared" si="692"/>
        <v/>
      </c>
      <c r="BY2443" s="32" t="str">
        <f t="shared" si="693"/>
        <v/>
      </c>
      <c r="BZ2443" s="32" t="str">
        <f t="shared" si="694"/>
        <v/>
      </c>
      <c r="CA2443" s="32" t="str">
        <f t="shared" si="695"/>
        <v/>
      </c>
      <c r="CB2443" s="33">
        <f>IF(COUNTIF($CD$7:CD2443,CD2443)=1,CD2443,CD2443+COUNTIF($CD$6:CD2442,CD2443))</f>
        <v>57589</v>
      </c>
      <c r="CC2443" s="34">
        <f t="shared" si="696"/>
        <v>55153</v>
      </c>
      <c r="CD2443" s="32">
        <f t="shared" si="697"/>
        <v>55153</v>
      </c>
      <c r="CE2443" s="32">
        <f t="shared" si="698"/>
        <v>0</v>
      </c>
      <c r="CF2443" s="32">
        <f t="shared" si="699"/>
        <v>0</v>
      </c>
      <c r="CG2443" s="32" t="str">
        <f t="shared" si="700"/>
        <v/>
      </c>
      <c r="CH2443" s="32">
        <v>2438</v>
      </c>
      <c r="CI2443" s="32" t="s">
        <v>6</v>
      </c>
      <c r="CJ2443" s="32" t="str">
        <f t="shared" si="701"/>
        <v/>
      </c>
      <c r="CK2443" s="32" t="str">
        <f t="shared" si="702"/>
        <v/>
      </c>
      <c r="CL2443" s="32" t="str">
        <f t="shared" si="703"/>
        <v/>
      </c>
      <c r="CM2443" s="32" t="str">
        <f t="shared" si="704"/>
        <v/>
      </c>
      <c r="CN2443" s="32" t="str">
        <f t="shared" si="705"/>
        <v/>
      </c>
    </row>
    <row r="2444" spans="71:92" x14ac:dyDescent="0.3">
      <c r="BS2444" s="32" t="str">
        <f>IF(Kiadasi_kiseroiv!$K$2=BT2444,BV2444,"")</f>
        <v/>
      </c>
      <c r="BT2444" s="34" t="str">
        <f t="shared" si="688"/>
        <v/>
      </c>
      <c r="BU2444" s="32" t="str">
        <f t="shared" si="689"/>
        <v/>
      </c>
      <c r="BV2444" s="32" t="str">
        <f t="shared" si="690"/>
        <v/>
      </c>
      <c r="BW2444" s="32" t="str">
        <f t="shared" si="691"/>
        <v/>
      </c>
      <c r="BX2444" s="32" t="str">
        <f t="shared" si="692"/>
        <v/>
      </c>
      <c r="BY2444" s="32" t="str">
        <f t="shared" si="693"/>
        <v/>
      </c>
      <c r="BZ2444" s="32" t="str">
        <f t="shared" si="694"/>
        <v/>
      </c>
      <c r="CA2444" s="32" t="str">
        <f t="shared" si="695"/>
        <v/>
      </c>
      <c r="CB2444" s="33">
        <f>IF(COUNTIF($CD$7:CD2444,CD2444)=1,CD2444,CD2444+COUNTIF($CD$6:CD2443,CD2444))</f>
        <v>57590</v>
      </c>
      <c r="CC2444" s="34">
        <f t="shared" si="696"/>
        <v>55153</v>
      </c>
      <c r="CD2444" s="32">
        <f t="shared" si="697"/>
        <v>55153</v>
      </c>
      <c r="CE2444" s="32">
        <f t="shared" si="698"/>
        <v>0</v>
      </c>
      <c r="CF2444" s="32">
        <f t="shared" si="699"/>
        <v>0</v>
      </c>
      <c r="CG2444" s="32" t="str">
        <f t="shared" si="700"/>
        <v/>
      </c>
      <c r="CH2444" s="32">
        <v>2439</v>
      </c>
      <c r="CI2444" s="32" t="s">
        <v>6</v>
      </c>
      <c r="CJ2444" s="32" t="str">
        <f t="shared" si="701"/>
        <v/>
      </c>
      <c r="CK2444" s="32" t="str">
        <f t="shared" si="702"/>
        <v/>
      </c>
      <c r="CL2444" s="32" t="str">
        <f t="shared" si="703"/>
        <v/>
      </c>
      <c r="CM2444" s="32" t="str">
        <f t="shared" si="704"/>
        <v/>
      </c>
      <c r="CN2444" s="32" t="str">
        <f t="shared" si="705"/>
        <v/>
      </c>
    </row>
    <row r="2445" spans="71:92" x14ac:dyDescent="0.3">
      <c r="BS2445" s="32" t="str">
        <f>IF(Kiadasi_kiseroiv!$K$2=BT2445,BV2445,"")</f>
        <v/>
      </c>
      <c r="BT2445" s="34" t="str">
        <f t="shared" si="688"/>
        <v/>
      </c>
      <c r="BU2445" s="32" t="str">
        <f t="shared" si="689"/>
        <v/>
      </c>
      <c r="BV2445" s="32" t="str">
        <f t="shared" si="690"/>
        <v/>
      </c>
      <c r="BW2445" s="32" t="str">
        <f t="shared" si="691"/>
        <v/>
      </c>
      <c r="BX2445" s="32" t="str">
        <f t="shared" si="692"/>
        <v/>
      </c>
      <c r="BY2445" s="32" t="str">
        <f t="shared" si="693"/>
        <v/>
      </c>
      <c r="BZ2445" s="32" t="str">
        <f t="shared" si="694"/>
        <v/>
      </c>
      <c r="CA2445" s="32" t="str">
        <f t="shared" si="695"/>
        <v/>
      </c>
      <c r="CB2445" s="33">
        <f>IF(COUNTIF($CD$7:CD2445,CD2445)=1,CD2445,CD2445+COUNTIF($CD$6:CD2444,CD2445))</f>
        <v>57591</v>
      </c>
      <c r="CC2445" s="34">
        <f t="shared" si="696"/>
        <v>55153</v>
      </c>
      <c r="CD2445" s="32">
        <f t="shared" si="697"/>
        <v>55153</v>
      </c>
      <c r="CE2445" s="32">
        <f t="shared" si="698"/>
        <v>0</v>
      </c>
      <c r="CF2445" s="32">
        <f t="shared" si="699"/>
        <v>0</v>
      </c>
      <c r="CG2445" s="32" t="str">
        <f t="shared" si="700"/>
        <v/>
      </c>
      <c r="CH2445" s="32">
        <v>2440</v>
      </c>
      <c r="CI2445" s="32" t="s">
        <v>6</v>
      </c>
      <c r="CJ2445" s="32" t="str">
        <f t="shared" si="701"/>
        <v/>
      </c>
      <c r="CK2445" s="32" t="str">
        <f t="shared" si="702"/>
        <v/>
      </c>
      <c r="CL2445" s="32" t="str">
        <f t="shared" si="703"/>
        <v/>
      </c>
      <c r="CM2445" s="32" t="str">
        <f t="shared" si="704"/>
        <v/>
      </c>
      <c r="CN2445" s="32" t="str">
        <f t="shared" si="705"/>
        <v/>
      </c>
    </row>
    <row r="2446" spans="71:92" x14ac:dyDescent="0.3">
      <c r="BS2446" s="32" t="str">
        <f>IF(Kiadasi_kiseroiv!$K$2=BT2446,BV2446,"")</f>
        <v/>
      </c>
      <c r="BT2446" s="34" t="str">
        <f t="shared" si="688"/>
        <v/>
      </c>
      <c r="BU2446" s="32" t="str">
        <f t="shared" si="689"/>
        <v/>
      </c>
      <c r="BV2446" s="32" t="str">
        <f t="shared" si="690"/>
        <v/>
      </c>
      <c r="BW2446" s="32" t="str">
        <f t="shared" si="691"/>
        <v/>
      </c>
      <c r="BX2446" s="32" t="str">
        <f t="shared" si="692"/>
        <v/>
      </c>
      <c r="BY2446" s="32" t="str">
        <f t="shared" si="693"/>
        <v/>
      </c>
      <c r="BZ2446" s="32" t="str">
        <f t="shared" si="694"/>
        <v/>
      </c>
      <c r="CA2446" s="32" t="str">
        <f t="shared" si="695"/>
        <v/>
      </c>
      <c r="CB2446" s="33">
        <f>IF(COUNTIF($CD$7:CD2446,CD2446)=1,CD2446,CD2446+COUNTIF($CD$6:CD2445,CD2446))</f>
        <v>57592</v>
      </c>
      <c r="CC2446" s="34">
        <f t="shared" si="696"/>
        <v>55153</v>
      </c>
      <c r="CD2446" s="32">
        <f t="shared" si="697"/>
        <v>55153</v>
      </c>
      <c r="CE2446" s="32">
        <f t="shared" si="698"/>
        <v>0</v>
      </c>
      <c r="CF2446" s="32">
        <f t="shared" si="699"/>
        <v>0</v>
      </c>
      <c r="CG2446" s="32" t="str">
        <f t="shared" si="700"/>
        <v/>
      </c>
      <c r="CH2446" s="32">
        <v>2441</v>
      </c>
      <c r="CI2446" s="32" t="s">
        <v>6</v>
      </c>
      <c r="CJ2446" s="32" t="str">
        <f t="shared" si="701"/>
        <v/>
      </c>
      <c r="CK2446" s="32" t="str">
        <f t="shared" si="702"/>
        <v/>
      </c>
      <c r="CL2446" s="32" t="str">
        <f t="shared" si="703"/>
        <v/>
      </c>
      <c r="CM2446" s="32" t="str">
        <f t="shared" si="704"/>
        <v/>
      </c>
      <c r="CN2446" s="32" t="str">
        <f t="shared" si="705"/>
        <v/>
      </c>
    </row>
    <row r="2447" spans="71:92" x14ac:dyDescent="0.3">
      <c r="BS2447" s="32" t="str">
        <f>IF(Kiadasi_kiseroiv!$K$2=BT2447,BV2447,"")</f>
        <v/>
      </c>
      <c r="BT2447" s="34" t="str">
        <f t="shared" si="688"/>
        <v/>
      </c>
      <c r="BU2447" s="32" t="str">
        <f t="shared" si="689"/>
        <v/>
      </c>
      <c r="BV2447" s="32" t="str">
        <f t="shared" si="690"/>
        <v/>
      </c>
      <c r="BW2447" s="32" t="str">
        <f t="shared" si="691"/>
        <v/>
      </c>
      <c r="BX2447" s="32" t="str">
        <f t="shared" si="692"/>
        <v/>
      </c>
      <c r="BY2447" s="32" t="str">
        <f t="shared" si="693"/>
        <v/>
      </c>
      <c r="BZ2447" s="32" t="str">
        <f t="shared" si="694"/>
        <v/>
      </c>
      <c r="CA2447" s="32" t="str">
        <f t="shared" si="695"/>
        <v/>
      </c>
      <c r="CB2447" s="33">
        <f>IF(COUNTIF($CD$7:CD2447,CD2447)=1,CD2447,CD2447+COUNTIF($CD$6:CD2446,CD2447))</f>
        <v>57593</v>
      </c>
      <c r="CC2447" s="34">
        <f t="shared" si="696"/>
        <v>55153</v>
      </c>
      <c r="CD2447" s="32">
        <f t="shared" si="697"/>
        <v>55153</v>
      </c>
      <c r="CE2447" s="32">
        <f t="shared" si="698"/>
        <v>0</v>
      </c>
      <c r="CF2447" s="32">
        <f t="shared" si="699"/>
        <v>0</v>
      </c>
      <c r="CG2447" s="32" t="str">
        <f t="shared" si="700"/>
        <v/>
      </c>
      <c r="CH2447" s="32">
        <v>2442</v>
      </c>
      <c r="CI2447" s="32" t="s">
        <v>6</v>
      </c>
      <c r="CJ2447" s="32" t="str">
        <f t="shared" si="701"/>
        <v/>
      </c>
      <c r="CK2447" s="32" t="str">
        <f t="shared" si="702"/>
        <v/>
      </c>
      <c r="CL2447" s="32" t="str">
        <f t="shared" si="703"/>
        <v/>
      </c>
      <c r="CM2447" s="32" t="str">
        <f t="shared" si="704"/>
        <v/>
      </c>
      <c r="CN2447" s="32" t="str">
        <f t="shared" si="705"/>
        <v/>
      </c>
    </row>
    <row r="2448" spans="71:92" x14ac:dyDescent="0.3">
      <c r="BS2448" s="32" t="str">
        <f>IF(Kiadasi_kiseroiv!$K$2=BT2448,BV2448,"")</f>
        <v/>
      </c>
      <c r="BT2448" s="34" t="str">
        <f t="shared" si="688"/>
        <v/>
      </c>
      <c r="BU2448" s="32" t="str">
        <f t="shared" si="689"/>
        <v/>
      </c>
      <c r="BV2448" s="32" t="str">
        <f t="shared" si="690"/>
        <v/>
      </c>
      <c r="BW2448" s="32" t="str">
        <f t="shared" si="691"/>
        <v/>
      </c>
      <c r="BX2448" s="32" t="str">
        <f t="shared" si="692"/>
        <v/>
      </c>
      <c r="BY2448" s="32" t="str">
        <f t="shared" si="693"/>
        <v/>
      </c>
      <c r="BZ2448" s="32" t="str">
        <f t="shared" si="694"/>
        <v/>
      </c>
      <c r="CA2448" s="32" t="str">
        <f t="shared" si="695"/>
        <v/>
      </c>
      <c r="CB2448" s="33">
        <f>IF(COUNTIF($CD$7:CD2448,CD2448)=1,CD2448,CD2448+COUNTIF($CD$6:CD2447,CD2448))</f>
        <v>57594</v>
      </c>
      <c r="CC2448" s="34">
        <f t="shared" si="696"/>
        <v>55153</v>
      </c>
      <c r="CD2448" s="32">
        <f t="shared" si="697"/>
        <v>55153</v>
      </c>
      <c r="CE2448" s="32">
        <f t="shared" si="698"/>
        <v>0</v>
      </c>
      <c r="CF2448" s="32">
        <f t="shared" si="699"/>
        <v>0</v>
      </c>
      <c r="CG2448" s="32" t="str">
        <f t="shared" si="700"/>
        <v/>
      </c>
      <c r="CH2448" s="32">
        <v>2443</v>
      </c>
      <c r="CI2448" s="32" t="s">
        <v>6</v>
      </c>
      <c r="CJ2448" s="32" t="str">
        <f t="shared" si="701"/>
        <v/>
      </c>
      <c r="CK2448" s="32" t="str">
        <f t="shared" si="702"/>
        <v/>
      </c>
      <c r="CL2448" s="32" t="str">
        <f t="shared" si="703"/>
        <v/>
      </c>
      <c r="CM2448" s="32" t="str">
        <f t="shared" si="704"/>
        <v/>
      </c>
      <c r="CN2448" s="32" t="str">
        <f t="shared" si="705"/>
        <v/>
      </c>
    </row>
    <row r="2449" spans="71:92" x14ac:dyDescent="0.3">
      <c r="BS2449" s="32" t="str">
        <f>IF(Kiadasi_kiseroiv!$K$2=BT2449,BV2449,"")</f>
        <v/>
      </c>
      <c r="BT2449" s="34" t="str">
        <f t="shared" si="688"/>
        <v/>
      </c>
      <c r="BU2449" s="32" t="str">
        <f t="shared" si="689"/>
        <v/>
      </c>
      <c r="BV2449" s="32" t="str">
        <f t="shared" si="690"/>
        <v/>
      </c>
      <c r="BW2449" s="32" t="str">
        <f t="shared" si="691"/>
        <v/>
      </c>
      <c r="BX2449" s="32" t="str">
        <f t="shared" si="692"/>
        <v/>
      </c>
      <c r="BY2449" s="32" t="str">
        <f t="shared" si="693"/>
        <v/>
      </c>
      <c r="BZ2449" s="32" t="str">
        <f t="shared" si="694"/>
        <v/>
      </c>
      <c r="CA2449" s="32" t="str">
        <f t="shared" si="695"/>
        <v/>
      </c>
      <c r="CB2449" s="33">
        <f>IF(COUNTIF($CD$7:CD2449,CD2449)=1,CD2449,CD2449+COUNTIF($CD$6:CD2448,CD2449))</f>
        <v>57595</v>
      </c>
      <c r="CC2449" s="34">
        <f t="shared" si="696"/>
        <v>55153</v>
      </c>
      <c r="CD2449" s="32">
        <f t="shared" si="697"/>
        <v>55153</v>
      </c>
      <c r="CE2449" s="32">
        <f t="shared" si="698"/>
        <v>0</v>
      </c>
      <c r="CF2449" s="32">
        <f t="shared" si="699"/>
        <v>0</v>
      </c>
      <c r="CG2449" s="32" t="str">
        <f t="shared" si="700"/>
        <v/>
      </c>
      <c r="CH2449" s="32">
        <v>2444</v>
      </c>
      <c r="CI2449" s="32" t="s">
        <v>6</v>
      </c>
      <c r="CJ2449" s="32" t="str">
        <f t="shared" si="701"/>
        <v/>
      </c>
      <c r="CK2449" s="32" t="str">
        <f t="shared" si="702"/>
        <v/>
      </c>
      <c r="CL2449" s="32" t="str">
        <f t="shared" si="703"/>
        <v/>
      </c>
      <c r="CM2449" s="32" t="str">
        <f t="shared" si="704"/>
        <v/>
      </c>
      <c r="CN2449" s="32" t="str">
        <f t="shared" si="705"/>
        <v/>
      </c>
    </row>
    <row r="2450" spans="71:92" x14ac:dyDescent="0.3">
      <c r="BS2450" s="32" t="str">
        <f>IF(Kiadasi_kiseroiv!$K$2=BT2450,BV2450,"")</f>
        <v/>
      </c>
      <c r="BT2450" s="34" t="str">
        <f t="shared" si="688"/>
        <v/>
      </c>
      <c r="BU2450" s="32" t="str">
        <f t="shared" si="689"/>
        <v/>
      </c>
      <c r="BV2450" s="32" t="str">
        <f t="shared" si="690"/>
        <v/>
      </c>
      <c r="BW2450" s="32" t="str">
        <f t="shared" si="691"/>
        <v/>
      </c>
      <c r="BX2450" s="32" t="str">
        <f t="shared" si="692"/>
        <v/>
      </c>
      <c r="BY2450" s="32" t="str">
        <f t="shared" si="693"/>
        <v/>
      </c>
      <c r="BZ2450" s="32" t="str">
        <f t="shared" si="694"/>
        <v/>
      </c>
      <c r="CA2450" s="32" t="str">
        <f t="shared" si="695"/>
        <v/>
      </c>
      <c r="CB2450" s="33">
        <f>IF(COUNTIF($CD$7:CD2450,CD2450)=1,CD2450,CD2450+COUNTIF($CD$6:CD2449,CD2450))</f>
        <v>57596</v>
      </c>
      <c r="CC2450" s="34">
        <f t="shared" si="696"/>
        <v>55153</v>
      </c>
      <c r="CD2450" s="32">
        <f t="shared" si="697"/>
        <v>55153</v>
      </c>
      <c r="CE2450" s="32">
        <f t="shared" si="698"/>
        <v>0</v>
      </c>
      <c r="CF2450" s="32">
        <f t="shared" si="699"/>
        <v>0</v>
      </c>
      <c r="CG2450" s="32" t="str">
        <f t="shared" si="700"/>
        <v/>
      </c>
      <c r="CH2450" s="32">
        <v>2445</v>
      </c>
      <c r="CI2450" s="32" t="s">
        <v>6</v>
      </c>
      <c r="CJ2450" s="32" t="str">
        <f t="shared" si="701"/>
        <v/>
      </c>
      <c r="CK2450" s="32" t="str">
        <f t="shared" si="702"/>
        <v/>
      </c>
      <c r="CL2450" s="32" t="str">
        <f t="shared" si="703"/>
        <v/>
      </c>
      <c r="CM2450" s="32" t="str">
        <f t="shared" si="704"/>
        <v/>
      </c>
      <c r="CN2450" s="32" t="str">
        <f t="shared" si="705"/>
        <v/>
      </c>
    </row>
    <row r="2451" spans="71:92" x14ac:dyDescent="0.3">
      <c r="BS2451" s="32" t="str">
        <f>IF(Kiadasi_kiseroiv!$K$2=BT2451,BV2451,"")</f>
        <v/>
      </c>
      <c r="BT2451" s="34" t="str">
        <f t="shared" si="688"/>
        <v/>
      </c>
      <c r="BU2451" s="32" t="str">
        <f t="shared" si="689"/>
        <v/>
      </c>
      <c r="BV2451" s="32" t="str">
        <f t="shared" si="690"/>
        <v/>
      </c>
      <c r="BW2451" s="32" t="str">
        <f t="shared" si="691"/>
        <v/>
      </c>
      <c r="BX2451" s="32" t="str">
        <f t="shared" si="692"/>
        <v/>
      </c>
      <c r="BY2451" s="32" t="str">
        <f t="shared" si="693"/>
        <v/>
      </c>
      <c r="BZ2451" s="32" t="str">
        <f t="shared" si="694"/>
        <v/>
      </c>
      <c r="CA2451" s="32" t="str">
        <f t="shared" si="695"/>
        <v/>
      </c>
      <c r="CB2451" s="33">
        <f>IF(COUNTIF($CD$7:CD2451,CD2451)=1,CD2451,CD2451+COUNTIF($CD$6:CD2450,CD2451))</f>
        <v>57597</v>
      </c>
      <c r="CC2451" s="34">
        <f t="shared" si="696"/>
        <v>55153</v>
      </c>
      <c r="CD2451" s="32">
        <f t="shared" si="697"/>
        <v>55153</v>
      </c>
      <c r="CE2451" s="32">
        <f t="shared" si="698"/>
        <v>0</v>
      </c>
      <c r="CF2451" s="32">
        <f t="shared" si="699"/>
        <v>0</v>
      </c>
      <c r="CG2451" s="32" t="str">
        <f t="shared" si="700"/>
        <v/>
      </c>
      <c r="CH2451" s="32">
        <v>2446</v>
      </c>
      <c r="CI2451" s="32" t="s">
        <v>6</v>
      </c>
      <c r="CJ2451" s="32" t="str">
        <f t="shared" si="701"/>
        <v/>
      </c>
      <c r="CK2451" s="32" t="str">
        <f t="shared" si="702"/>
        <v/>
      </c>
      <c r="CL2451" s="32" t="str">
        <f t="shared" si="703"/>
        <v/>
      </c>
      <c r="CM2451" s="32" t="str">
        <f t="shared" si="704"/>
        <v/>
      </c>
      <c r="CN2451" s="32" t="str">
        <f t="shared" si="705"/>
        <v/>
      </c>
    </row>
    <row r="2452" spans="71:92" x14ac:dyDescent="0.3">
      <c r="BS2452" s="32" t="str">
        <f>IF(Kiadasi_kiseroiv!$K$2=BT2452,BV2452,"")</f>
        <v/>
      </c>
      <c r="BT2452" s="34" t="str">
        <f t="shared" si="688"/>
        <v/>
      </c>
      <c r="BU2452" s="32" t="str">
        <f t="shared" si="689"/>
        <v/>
      </c>
      <c r="BV2452" s="32" t="str">
        <f t="shared" si="690"/>
        <v/>
      </c>
      <c r="BW2452" s="32" t="str">
        <f t="shared" si="691"/>
        <v/>
      </c>
      <c r="BX2452" s="32" t="str">
        <f t="shared" si="692"/>
        <v/>
      </c>
      <c r="BY2452" s="32" t="str">
        <f t="shared" si="693"/>
        <v/>
      </c>
      <c r="BZ2452" s="32" t="str">
        <f t="shared" si="694"/>
        <v/>
      </c>
      <c r="CA2452" s="32" t="str">
        <f t="shared" si="695"/>
        <v/>
      </c>
      <c r="CB2452" s="33">
        <f>IF(COUNTIF($CD$7:CD2452,CD2452)=1,CD2452,CD2452+COUNTIF($CD$6:CD2451,CD2452))</f>
        <v>57598</v>
      </c>
      <c r="CC2452" s="34">
        <f t="shared" si="696"/>
        <v>55153</v>
      </c>
      <c r="CD2452" s="32">
        <f t="shared" si="697"/>
        <v>55153</v>
      </c>
      <c r="CE2452" s="32">
        <f t="shared" si="698"/>
        <v>0</v>
      </c>
      <c r="CF2452" s="32">
        <f t="shared" si="699"/>
        <v>0</v>
      </c>
      <c r="CG2452" s="32" t="str">
        <f t="shared" si="700"/>
        <v/>
      </c>
      <c r="CH2452" s="32">
        <v>2447</v>
      </c>
      <c r="CI2452" s="32" t="s">
        <v>6</v>
      </c>
      <c r="CJ2452" s="32" t="str">
        <f t="shared" si="701"/>
        <v/>
      </c>
      <c r="CK2452" s="32" t="str">
        <f t="shared" si="702"/>
        <v/>
      </c>
      <c r="CL2452" s="32" t="str">
        <f t="shared" si="703"/>
        <v/>
      </c>
      <c r="CM2452" s="32" t="str">
        <f t="shared" si="704"/>
        <v/>
      </c>
      <c r="CN2452" s="32" t="str">
        <f t="shared" si="705"/>
        <v/>
      </c>
    </row>
    <row r="2453" spans="71:92" x14ac:dyDescent="0.3">
      <c r="BS2453" s="32" t="str">
        <f>IF(Kiadasi_kiseroiv!$K$2=BT2453,BV2453,"")</f>
        <v/>
      </c>
      <c r="BT2453" s="34" t="str">
        <f t="shared" si="688"/>
        <v/>
      </c>
      <c r="BU2453" s="32" t="str">
        <f t="shared" si="689"/>
        <v/>
      </c>
      <c r="BV2453" s="32" t="str">
        <f t="shared" si="690"/>
        <v/>
      </c>
      <c r="BW2453" s="32" t="str">
        <f t="shared" si="691"/>
        <v/>
      </c>
      <c r="BX2453" s="32" t="str">
        <f t="shared" si="692"/>
        <v/>
      </c>
      <c r="BY2453" s="32" t="str">
        <f t="shared" si="693"/>
        <v/>
      </c>
      <c r="BZ2453" s="32" t="str">
        <f t="shared" si="694"/>
        <v/>
      </c>
      <c r="CA2453" s="32" t="str">
        <f t="shared" si="695"/>
        <v/>
      </c>
      <c r="CB2453" s="33">
        <f>IF(COUNTIF($CD$7:CD2453,CD2453)=1,CD2453,CD2453+COUNTIF($CD$6:CD2452,CD2453))</f>
        <v>57599</v>
      </c>
      <c r="CC2453" s="34">
        <f t="shared" si="696"/>
        <v>55153</v>
      </c>
      <c r="CD2453" s="32">
        <f t="shared" si="697"/>
        <v>55153</v>
      </c>
      <c r="CE2453" s="32">
        <f t="shared" si="698"/>
        <v>0</v>
      </c>
      <c r="CF2453" s="32">
        <f t="shared" si="699"/>
        <v>0</v>
      </c>
      <c r="CG2453" s="32" t="str">
        <f t="shared" si="700"/>
        <v/>
      </c>
      <c r="CH2453" s="32">
        <v>2448</v>
      </c>
      <c r="CI2453" s="32" t="s">
        <v>6</v>
      </c>
      <c r="CJ2453" s="32" t="str">
        <f t="shared" si="701"/>
        <v/>
      </c>
      <c r="CK2453" s="32" t="str">
        <f t="shared" si="702"/>
        <v/>
      </c>
      <c r="CL2453" s="32" t="str">
        <f t="shared" si="703"/>
        <v/>
      </c>
      <c r="CM2453" s="32" t="str">
        <f t="shared" si="704"/>
        <v/>
      </c>
      <c r="CN2453" s="32" t="str">
        <f t="shared" si="705"/>
        <v/>
      </c>
    </row>
    <row r="2454" spans="71:92" x14ac:dyDescent="0.3">
      <c r="BS2454" s="32" t="str">
        <f>IF(Kiadasi_kiseroiv!$K$2=BT2454,BV2454,"")</f>
        <v/>
      </c>
      <c r="BT2454" s="34" t="str">
        <f t="shared" si="688"/>
        <v/>
      </c>
      <c r="BU2454" s="32" t="str">
        <f t="shared" si="689"/>
        <v/>
      </c>
      <c r="BV2454" s="32" t="str">
        <f t="shared" si="690"/>
        <v/>
      </c>
      <c r="BW2454" s="32" t="str">
        <f t="shared" si="691"/>
        <v/>
      </c>
      <c r="BX2454" s="32" t="str">
        <f t="shared" si="692"/>
        <v/>
      </c>
      <c r="BY2454" s="32" t="str">
        <f t="shared" si="693"/>
        <v/>
      </c>
      <c r="BZ2454" s="32" t="str">
        <f t="shared" si="694"/>
        <v/>
      </c>
      <c r="CA2454" s="32" t="str">
        <f t="shared" si="695"/>
        <v/>
      </c>
      <c r="CB2454" s="33">
        <f>IF(COUNTIF($CD$7:CD2454,CD2454)=1,CD2454,CD2454+COUNTIF($CD$6:CD2453,CD2454))</f>
        <v>57600</v>
      </c>
      <c r="CC2454" s="34">
        <f t="shared" si="696"/>
        <v>55153</v>
      </c>
      <c r="CD2454" s="32">
        <f t="shared" si="697"/>
        <v>55153</v>
      </c>
      <c r="CE2454" s="32">
        <f t="shared" si="698"/>
        <v>0</v>
      </c>
      <c r="CF2454" s="32">
        <f t="shared" si="699"/>
        <v>0</v>
      </c>
      <c r="CG2454" s="32" t="str">
        <f t="shared" si="700"/>
        <v/>
      </c>
      <c r="CH2454" s="32">
        <v>2449</v>
      </c>
      <c r="CI2454" s="32" t="s">
        <v>6</v>
      </c>
      <c r="CJ2454" s="32" t="str">
        <f t="shared" si="701"/>
        <v/>
      </c>
      <c r="CK2454" s="32" t="str">
        <f t="shared" si="702"/>
        <v/>
      </c>
      <c r="CL2454" s="32" t="str">
        <f t="shared" si="703"/>
        <v/>
      </c>
      <c r="CM2454" s="32" t="str">
        <f t="shared" si="704"/>
        <v/>
      </c>
      <c r="CN2454" s="32" t="str">
        <f t="shared" si="705"/>
        <v/>
      </c>
    </row>
    <row r="2455" spans="71:92" x14ac:dyDescent="0.3">
      <c r="BS2455" s="32" t="str">
        <f>IF(Kiadasi_kiseroiv!$K$2=BT2455,BV2455,"")</f>
        <v/>
      </c>
      <c r="BT2455" s="34" t="str">
        <f t="shared" si="688"/>
        <v/>
      </c>
      <c r="BU2455" s="32" t="str">
        <f t="shared" si="689"/>
        <v/>
      </c>
      <c r="BV2455" s="32" t="str">
        <f t="shared" si="690"/>
        <v/>
      </c>
      <c r="BW2455" s="32" t="str">
        <f t="shared" si="691"/>
        <v/>
      </c>
      <c r="BX2455" s="32" t="str">
        <f t="shared" si="692"/>
        <v/>
      </c>
      <c r="BY2455" s="32" t="str">
        <f t="shared" si="693"/>
        <v/>
      </c>
      <c r="BZ2455" s="32" t="str">
        <f t="shared" si="694"/>
        <v/>
      </c>
      <c r="CA2455" s="32" t="str">
        <f t="shared" si="695"/>
        <v/>
      </c>
      <c r="CB2455" s="33">
        <f>IF(COUNTIF($CD$7:CD2455,CD2455)=1,CD2455,CD2455+COUNTIF($CD$6:CD2454,CD2455))</f>
        <v>57601</v>
      </c>
      <c r="CC2455" s="34">
        <f t="shared" si="696"/>
        <v>55153</v>
      </c>
      <c r="CD2455" s="32">
        <f t="shared" si="697"/>
        <v>55153</v>
      </c>
      <c r="CE2455" s="32">
        <f t="shared" si="698"/>
        <v>0</v>
      </c>
      <c r="CF2455" s="32">
        <f t="shared" si="699"/>
        <v>0</v>
      </c>
      <c r="CG2455" s="32" t="str">
        <f t="shared" si="700"/>
        <v/>
      </c>
      <c r="CH2455" s="32">
        <v>2450</v>
      </c>
      <c r="CI2455" s="32" t="s">
        <v>6</v>
      </c>
      <c r="CJ2455" s="32" t="str">
        <f t="shared" si="701"/>
        <v/>
      </c>
      <c r="CK2455" s="32" t="str">
        <f t="shared" si="702"/>
        <v/>
      </c>
      <c r="CL2455" s="32" t="str">
        <f t="shared" si="703"/>
        <v/>
      </c>
      <c r="CM2455" s="32" t="str">
        <f t="shared" si="704"/>
        <v/>
      </c>
      <c r="CN2455" s="32" t="str">
        <f t="shared" si="705"/>
        <v/>
      </c>
    </row>
    <row r="2456" spans="71:92" x14ac:dyDescent="0.3">
      <c r="BS2456" s="32" t="str">
        <f>IF(Kiadasi_kiseroiv!$K$2=BT2456,BV2456,"")</f>
        <v/>
      </c>
      <c r="BT2456" s="34" t="str">
        <f t="shared" si="688"/>
        <v/>
      </c>
      <c r="BU2456" s="32" t="str">
        <f t="shared" si="689"/>
        <v/>
      </c>
      <c r="BV2456" s="32" t="str">
        <f t="shared" si="690"/>
        <v/>
      </c>
      <c r="BW2456" s="32" t="str">
        <f t="shared" si="691"/>
        <v/>
      </c>
      <c r="BX2456" s="32" t="str">
        <f t="shared" si="692"/>
        <v/>
      </c>
      <c r="BY2456" s="32" t="str">
        <f t="shared" si="693"/>
        <v/>
      </c>
      <c r="BZ2456" s="32" t="str">
        <f t="shared" si="694"/>
        <v/>
      </c>
      <c r="CA2456" s="32" t="str">
        <f t="shared" si="695"/>
        <v/>
      </c>
      <c r="CB2456" s="33">
        <f>IF(COUNTIF($CD$7:CD2456,CD2456)=1,CD2456,CD2456+COUNTIF($CD$6:CD2455,CD2456))</f>
        <v>57602</v>
      </c>
      <c r="CC2456" s="34">
        <f t="shared" si="696"/>
        <v>55153</v>
      </c>
      <c r="CD2456" s="32">
        <f t="shared" si="697"/>
        <v>55153</v>
      </c>
      <c r="CE2456" s="32">
        <f t="shared" si="698"/>
        <v>0</v>
      </c>
      <c r="CF2456" s="32">
        <f t="shared" si="699"/>
        <v>0</v>
      </c>
      <c r="CG2456" s="32" t="str">
        <f t="shared" si="700"/>
        <v/>
      </c>
      <c r="CH2456" s="32">
        <v>2451</v>
      </c>
      <c r="CI2456" s="32" t="s">
        <v>6</v>
      </c>
      <c r="CJ2456" s="32" t="str">
        <f t="shared" si="701"/>
        <v/>
      </c>
      <c r="CK2456" s="32" t="str">
        <f t="shared" si="702"/>
        <v/>
      </c>
      <c r="CL2456" s="32" t="str">
        <f t="shared" si="703"/>
        <v/>
      </c>
      <c r="CM2456" s="32" t="str">
        <f t="shared" si="704"/>
        <v/>
      </c>
      <c r="CN2456" s="32" t="str">
        <f t="shared" si="705"/>
        <v/>
      </c>
    </row>
    <row r="2457" spans="71:92" x14ac:dyDescent="0.3">
      <c r="BS2457" s="32" t="str">
        <f>IF(Kiadasi_kiseroiv!$K$2=BT2457,BV2457,"")</f>
        <v/>
      </c>
      <c r="BT2457" s="34" t="str">
        <f t="shared" si="688"/>
        <v/>
      </c>
      <c r="BU2457" s="32" t="str">
        <f t="shared" si="689"/>
        <v/>
      </c>
      <c r="BV2457" s="32" t="str">
        <f t="shared" si="690"/>
        <v/>
      </c>
      <c r="BW2457" s="32" t="str">
        <f t="shared" si="691"/>
        <v/>
      </c>
      <c r="BX2457" s="32" t="str">
        <f t="shared" si="692"/>
        <v/>
      </c>
      <c r="BY2457" s="32" t="str">
        <f t="shared" si="693"/>
        <v/>
      </c>
      <c r="BZ2457" s="32" t="str">
        <f t="shared" si="694"/>
        <v/>
      </c>
      <c r="CA2457" s="32" t="str">
        <f t="shared" si="695"/>
        <v/>
      </c>
      <c r="CB2457" s="33">
        <f>IF(COUNTIF($CD$7:CD2457,CD2457)=1,CD2457,CD2457+COUNTIF($CD$6:CD2456,CD2457))</f>
        <v>57603</v>
      </c>
      <c r="CC2457" s="34">
        <f t="shared" si="696"/>
        <v>55153</v>
      </c>
      <c r="CD2457" s="32">
        <f t="shared" si="697"/>
        <v>55153</v>
      </c>
      <c r="CE2457" s="32">
        <f t="shared" si="698"/>
        <v>0</v>
      </c>
      <c r="CF2457" s="32">
        <f t="shared" si="699"/>
        <v>0</v>
      </c>
      <c r="CG2457" s="32" t="str">
        <f t="shared" si="700"/>
        <v/>
      </c>
      <c r="CH2457" s="32">
        <v>2452</v>
      </c>
      <c r="CI2457" s="32" t="s">
        <v>6</v>
      </c>
      <c r="CJ2457" s="32" t="str">
        <f t="shared" si="701"/>
        <v/>
      </c>
      <c r="CK2457" s="32" t="str">
        <f t="shared" si="702"/>
        <v/>
      </c>
      <c r="CL2457" s="32" t="str">
        <f t="shared" si="703"/>
        <v/>
      </c>
      <c r="CM2457" s="32" t="str">
        <f t="shared" si="704"/>
        <v/>
      </c>
      <c r="CN2457" s="32" t="str">
        <f t="shared" si="705"/>
        <v/>
      </c>
    </row>
    <row r="2458" spans="71:92" x14ac:dyDescent="0.3">
      <c r="BS2458" s="32" t="str">
        <f>IF(Kiadasi_kiseroiv!$K$2=BT2458,BV2458,"")</f>
        <v/>
      </c>
      <c r="BT2458" s="34" t="str">
        <f t="shared" si="688"/>
        <v/>
      </c>
      <c r="BU2458" s="32" t="str">
        <f t="shared" si="689"/>
        <v/>
      </c>
      <c r="BV2458" s="32" t="str">
        <f t="shared" si="690"/>
        <v/>
      </c>
      <c r="BW2458" s="32" t="str">
        <f t="shared" si="691"/>
        <v/>
      </c>
      <c r="BX2458" s="32" t="str">
        <f t="shared" si="692"/>
        <v/>
      </c>
      <c r="BY2458" s="32" t="str">
        <f t="shared" si="693"/>
        <v/>
      </c>
      <c r="BZ2458" s="32" t="str">
        <f t="shared" si="694"/>
        <v/>
      </c>
      <c r="CA2458" s="32" t="str">
        <f t="shared" si="695"/>
        <v/>
      </c>
      <c r="CB2458" s="33">
        <f>IF(COUNTIF($CD$7:CD2458,CD2458)=1,CD2458,CD2458+COUNTIF($CD$6:CD2457,CD2458))</f>
        <v>57604</v>
      </c>
      <c r="CC2458" s="34">
        <f t="shared" si="696"/>
        <v>55153</v>
      </c>
      <c r="CD2458" s="32">
        <f t="shared" si="697"/>
        <v>55153</v>
      </c>
      <c r="CE2458" s="32">
        <f t="shared" si="698"/>
        <v>0</v>
      </c>
      <c r="CF2458" s="32">
        <f t="shared" si="699"/>
        <v>0</v>
      </c>
      <c r="CG2458" s="32" t="str">
        <f t="shared" si="700"/>
        <v/>
      </c>
      <c r="CH2458" s="32">
        <v>2453</v>
      </c>
      <c r="CI2458" s="32" t="s">
        <v>6</v>
      </c>
      <c r="CJ2458" s="32" t="str">
        <f t="shared" si="701"/>
        <v/>
      </c>
      <c r="CK2458" s="32" t="str">
        <f t="shared" si="702"/>
        <v/>
      </c>
      <c r="CL2458" s="32" t="str">
        <f t="shared" si="703"/>
        <v/>
      </c>
      <c r="CM2458" s="32" t="str">
        <f t="shared" si="704"/>
        <v/>
      </c>
      <c r="CN2458" s="32" t="str">
        <f t="shared" si="705"/>
        <v/>
      </c>
    </row>
    <row r="2459" spans="71:92" x14ac:dyDescent="0.3">
      <c r="BS2459" s="32" t="str">
        <f>IF(Kiadasi_kiseroiv!$K$2=BT2459,BV2459,"")</f>
        <v/>
      </c>
      <c r="BT2459" s="34" t="str">
        <f t="shared" si="688"/>
        <v/>
      </c>
      <c r="BU2459" s="32" t="str">
        <f t="shared" si="689"/>
        <v/>
      </c>
      <c r="BV2459" s="32" t="str">
        <f t="shared" si="690"/>
        <v/>
      </c>
      <c r="BW2459" s="32" t="str">
        <f t="shared" si="691"/>
        <v/>
      </c>
      <c r="BX2459" s="32" t="str">
        <f t="shared" si="692"/>
        <v/>
      </c>
      <c r="BY2459" s="32" t="str">
        <f t="shared" si="693"/>
        <v/>
      </c>
      <c r="BZ2459" s="32" t="str">
        <f t="shared" si="694"/>
        <v/>
      </c>
      <c r="CA2459" s="32" t="str">
        <f t="shared" si="695"/>
        <v/>
      </c>
      <c r="CB2459" s="33">
        <f>IF(COUNTIF($CD$7:CD2459,CD2459)=1,CD2459,CD2459+COUNTIF($CD$6:CD2458,CD2459))</f>
        <v>57605</v>
      </c>
      <c r="CC2459" s="34">
        <f t="shared" si="696"/>
        <v>55153</v>
      </c>
      <c r="CD2459" s="32">
        <f t="shared" si="697"/>
        <v>55153</v>
      </c>
      <c r="CE2459" s="32">
        <f t="shared" si="698"/>
        <v>0</v>
      </c>
      <c r="CF2459" s="32">
        <f t="shared" si="699"/>
        <v>0</v>
      </c>
      <c r="CG2459" s="32" t="str">
        <f t="shared" si="700"/>
        <v/>
      </c>
      <c r="CH2459" s="32">
        <v>2454</v>
      </c>
      <c r="CI2459" s="32" t="s">
        <v>6</v>
      </c>
      <c r="CJ2459" s="32" t="str">
        <f t="shared" si="701"/>
        <v/>
      </c>
      <c r="CK2459" s="32" t="str">
        <f t="shared" si="702"/>
        <v/>
      </c>
      <c r="CL2459" s="32" t="str">
        <f t="shared" si="703"/>
        <v/>
      </c>
      <c r="CM2459" s="32" t="str">
        <f t="shared" si="704"/>
        <v/>
      </c>
      <c r="CN2459" s="32" t="str">
        <f t="shared" si="705"/>
        <v/>
      </c>
    </row>
    <row r="2460" spans="71:92" x14ac:dyDescent="0.3">
      <c r="BS2460" s="32" t="str">
        <f>IF(Kiadasi_kiseroiv!$K$2=BT2460,BV2460,"")</f>
        <v/>
      </c>
      <c r="BT2460" s="34" t="str">
        <f t="shared" si="688"/>
        <v/>
      </c>
      <c r="BU2460" s="32" t="str">
        <f t="shared" si="689"/>
        <v/>
      </c>
      <c r="BV2460" s="32" t="str">
        <f t="shared" si="690"/>
        <v/>
      </c>
      <c r="BW2460" s="32" t="str">
        <f t="shared" si="691"/>
        <v/>
      </c>
      <c r="BX2460" s="32" t="str">
        <f t="shared" si="692"/>
        <v/>
      </c>
      <c r="BY2460" s="32" t="str">
        <f t="shared" si="693"/>
        <v/>
      </c>
      <c r="BZ2460" s="32" t="str">
        <f t="shared" si="694"/>
        <v/>
      </c>
      <c r="CA2460" s="32" t="str">
        <f t="shared" si="695"/>
        <v/>
      </c>
      <c r="CB2460" s="33">
        <f>IF(COUNTIF($CD$7:CD2460,CD2460)=1,CD2460,CD2460+COUNTIF($CD$6:CD2459,CD2460))</f>
        <v>57606</v>
      </c>
      <c r="CC2460" s="34">
        <f t="shared" si="696"/>
        <v>55153</v>
      </c>
      <c r="CD2460" s="32">
        <f t="shared" si="697"/>
        <v>55153</v>
      </c>
      <c r="CE2460" s="32">
        <f t="shared" si="698"/>
        <v>0</v>
      </c>
      <c r="CF2460" s="32">
        <f t="shared" si="699"/>
        <v>0</v>
      </c>
      <c r="CG2460" s="32" t="str">
        <f t="shared" si="700"/>
        <v/>
      </c>
      <c r="CH2460" s="32">
        <v>2455</v>
      </c>
      <c r="CI2460" s="32" t="s">
        <v>6</v>
      </c>
      <c r="CJ2460" s="32" t="str">
        <f t="shared" si="701"/>
        <v/>
      </c>
      <c r="CK2460" s="32" t="str">
        <f t="shared" si="702"/>
        <v/>
      </c>
      <c r="CL2460" s="32" t="str">
        <f t="shared" si="703"/>
        <v/>
      </c>
      <c r="CM2460" s="32" t="str">
        <f t="shared" si="704"/>
        <v/>
      </c>
      <c r="CN2460" s="32" t="str">
        <f t="shared" si="705"/>
        <v/>
      </c>
    </row>
    <row r="2461" spans="71:92" x14ac:dyDescent="0.3">
      <c r="BS2461" s="32" t="str">
        <f>IF(Kiadasi_kiseroiv!$K$2=BT2461,BV2461,"")</f>
        <v/>
      </c>
      <c r="BT2461" s="34" t="str">
        <f t="shared" si="688"/>
        <v/>
      </c>
      <c r="BU2461" s="32" t="str">
        <f t="shared" si="689"/>
        <v/>
      </c>
      <c r="BV2461" s="32" t="str">
        <f t="shared" si="690"/>
        <v/>
      </c>
      <c r="BW2461" s="32" t="str">
        <f t="shared" si="691"/>
        <v/>
      </c>
      <c r="BX2461" s="32" t="str">
        <f t="shared" si="692"/>
        <v/>
      </c>
      <c r="BY2461" s="32" t="str">
        <f t="shared" si="693"/>
        <v/>
      </c>
      <c r="BZ2461" s="32" t="str">
        <f t="shared" si="694"/>
        <v/>
      </c>
      <c r="CA2461" s="32" t="str">
        <f t="shared" si="695"/>
        <v/>
      </c>
      <c r="CB2461" s="33">
        <f>IF(COUNTIF($CD$7:CD2461,CD2461)=1,CD2461,CD2461+COUNTIF($CD$6:CD2460,CD2461))</f>
        <v>57607</v>
      </c>
      <c r="CC2461" s="34">
        <f t="shared" si="696"/>
        <v>55153</v>
      </c>
      <c r="CD2461" s="32">
        <f t="shared" si="697"/>
        <v>55153</v>
      </c>
      <c r="CE2461" s="32">
        <f t="shared" si="698"/>
        <v>0</v>
      </c>
      <c r="CF2461" s="32">
        <f t="shared" si="699"/>
        <v>0</v>
      </c>
      <c r="CG2461" s="32" t="str">
        <f t="shared" si="700"/>
        <v/>
      </c>
      <c r="CH2461" s="32">
        <v>2456</v>
      </c>
      <c r="CI2461" s="32" t="s">
        <v>6</v>
      </c>
      <c r="CJ2461" s="32" t="str">
        <f t="shared" si="701"/>
        <v/>
      </c>
      <c r="CK2461" s="32" t="str">
        <f t="shared" si="702"/>
        <v/>
      </c>
      <c r="CL2461" s="32" t="str">
        <f t="shared" si="703"/>
        <v/>
      </c>
      <c r="CM2461" s="32" t="str">
        <f t="shared" si="704"/>
        <v/>
      </c>
      <c r="CN2461" s="32" t="str">
        <f t="shared" si="705"/>
        <v/>
      </c>
    </row>
    <row r="2462" spans="71:92" x14ac:dyDescent="0.3">
      <c r="BS2462" s="32" t="str">
        <f>IF(Kiadasi_kiseroiv!$K$2=BT2462,BV2462,"")</f>
        <v/>
      </c>
      <c r="BT2462" s="34" t="str">
        <f t="shared" si="688"/>
        <v/>
      </c>
      <c r="BU2462" s="32" t="str">
        <f t="shared" si="689"/>
        <v/>
      </c>
      <c r="BV2462" s="32" t="str">
        <f t="shared" si="690"/>
        <v/>
      </c>
      <c r="BW2462" s="32" t="str">
        <f t="shared" si="691"/>
        <v/>
      </c>
      <c r="BX2462" s="32" t="str">
        <f t="shared" si="692"/>
        <v/>
      </c>
      <c r="BY2462" s="32" t="str">
        <f t="shared" si="693"/>
        <v/>
      </c>
      <c r="BZ2462" s="32" t="str">
        <f t="shared" si="694"/>
        <v/>
      </c>
      <c r="CA2462" s="32" t="str">
        <f t="shared" si="695"/>
        <v/>
      </c>
      <c r="CB2462" s="33">
        <f>IF(COUNTIF($CD$7:CD2462,CD2462)=1,CD2462,CD2462+COUNTIF($CD$6:CD2461,CD2462))</f>
        <v>57608</v>
      </c>
      <c r="CC2462" s="34">
        <f t="shared" si="696"/>
        <v>55153</v>
      </c>
      <c r="CD2462" s="32">
        <f t="shared" si="697"/>
        <v>55153</v>
      </c>
      <c r="CE2462" s="32">
        <f t="shared" si="698"/>
        <v>0</v>
      </c>
      <c r="CF2462" s="32">
        <f t="shared" si="699"/>
        <v>0</v>
      </c>
      <c r="CG2462" s="32" t="str">
        <f t="shared" si="700"/>
        <v/>
      </c>
      <c r="CH2462" s="32">
        <v>2457</v>
      </c>
      <c r="CI2462" s="32" t="s">
        <v>6</v>
      </c>
      <c r="CJ2462" s="32" t="str">
        <f t="shared" si="701"/>
        <v/>
      </c>
      <c r="CK2462" s="32" t="str">
        <f t="shared" si="702"/>
        <v/>
      </c>
      <c r="CL2462" s="32" t="str">
        <f t="shared" si="703"/>
        <v/>
      </c>
      <c r="CM2462" s="32" t="str">
        <f t="shared" si="704"/>
        <v/>
      </c>
      <c r="CN2462" s="32" t="str">
        <f t="shared" si="705"/>
        <v/>
      </c>
    </row>
    <row r="2463" spans="71:92" x14ac:dyDescent="0.3">
      <c r="BS2463" s="32" t="str">
        <f>IF(Kiadasi_kiseroiv!$K$2=BT2463,BV2463,"")</f>
        <v/>
      </c>
      <c r="BT2463" s="34" t="str">
        <f t="shared" si="688"/>
        <v/>
      </c>
      <c r="BU2463" s="32" t="str">
        <f t="shared" si="689"/>
        <v/>
      </c>
      <c r="BV2463" s="32" t="str">
        <f t="shared" si="690"/>
        <v/>
      </c>
      <c r="BW2463" s="32" t="str">
        <f t="shared" si="691"/>
        <v/>
      </c>
      <c r="BX2463" s="32" t="str">
        <f t="shared" si="692"/>
        <v/>
      </c>
      <c r="BY2463" s="32" t="str">
        <f t="shared" si="693"/>
        <v/>
      </c>
      <c r="BZ2463" s="32" t="str">
        <f t="shared" si="694"/>
        <v/>
      </c>
      <c r="CA2463" s="32" t="str">
        <f t="shared" si="695"/>
        <v/>
      </c>
      <c r="CB2463" s="33">
        <f>IF(COUNTIF($CD$7:CD2463,CD2463)=1,CD2463,CD2463+COUNTIF($CD$6:CD2462,CD2463))</f>
        <v>57609</v>
      </c>
      <c r="CC2463" s="34">
        <f t="shared" si="696"/>
        <v>55153</v>
      </c>
      <c r="CD2463" s="32">
        <f t="shared" si="697"/>
        <v>55153</v>
      </c>
      <c r="CE2463" s="32">
        <f t="shared" si="698"/>
        <v>0</v>
      </c>
      <c r="CF2463" s="32">
        <f t="shared" si="699"/>
        <v>0</v>
      </c>
      <c r="CG2463" s="32" t="str">
        <f t="shared" si="700"/>
        <v/>
      </c>
      <c r="CH2463" s="32">
        <v>2458</v>
      </c>
      <c r="CI2463" s="32" t="s">
        <v>6</v>
      </c>
      <c r="CJ2463" s="32" t="str">
        <f t="shared" si="701"/>
        <v/>
      </c>
      <c r="CK2463" s="32" t="str">
        <f t="shared" si="702"/>
        <v/>
      </c>
      <c r="CL2463" s="32" t="str">
        <f t="shared" si="703"/>
        <v/>
      </c>
      <c r="CM2463" s="32" t="str">
        <f t="shared" si="704"/>
        <v/>
      </c>
      <c r="CN2463" s="32" t="str">
        <f t="shared" si="705"/>
        <v/>
      </c>
    </row>
    <row r="2464" spans="71:92" x14ac:dyDescent="0.3">
      <c r="BS2464" s="32" t="str">
        <f>IF(Kiadasi_kiseroiv!$K$2=BT2464,BV2464,"")</f>
        <v/>
      </c>
      <c r="BT2464" s="34" t="str">
        <f t="shared" si="688"/>
        <v/>
      </c>
      <c r="BU2464" s="32" t="str">
        <f t="shared" si="689"/>
        <v/>
      </c>
      <c r="BV2464" s="32" t="str">
        <f t="shared" si="690"/>
        <v/>
      </c>
      <c r="BW2464" s="32" t="str">
        <f t="shared" si="691"/>
        <v/>
      </c>
      <c r="BX2464" s="32" t="str">
        <f t="shared" si="692"/>
        <v/>
      </c>
      <c r="BY2464" s="32" t="str">
        <f t="shared" si="693"/>
        <v/>
      </c>
      <c r="BZ2464" s="32" t="str">
        <f t="shared" si="694"/>
        <v/>
      </c>
      <c r="CA2464" s="32" t="str">
        <f t="shared" si="695"/>
        <v/>
      </c>
      <c r="CB2464" s="33">
        <f>IF(COUNTIF($CD$7:CD2464,CD2464)=1,CD2464,CD2464+COUNTIF($CD$6:CD2463,CD2464))</f>
        <v>57610</v>
      </c>
      <c r="CC2464" s="34">
        <f t="shared" si="696"/>
        <v>55153</v>
      </c>
      <c r="CD2464" s="32">
        <f t="shared" si="697"/>
        <v>55153</v>
      </c>
      <c r="CE2464" s="32">
        <f t="shared" si="698"/>
        <v>0</v>
      </c>
      <c r="CF2464" s="32">
        <f t="shared" si="699"/>
        <v>0</v>
      </c>
      <c r="CG2464" s="32" t="str">
        <f t="shared" si="700"/>
        <v/>
      </c>
      <c r="CH2464" s="32">
        <v>2459</v>
      </c>
      <c r="CI2464" s="32" t="s">
        <v>6</v>
      </c>
      <c r="CJ2464" s="32" t="str">
        <f t="shared" si="701"/>
        <v/>
      </c>
      <c r="CK2464" s="32" t="str">
        <f t="shared" si="702"/>
        <v/>
      </c>
      <c r="CL2464" s="32" t="str">
        <f t="shared" si="703"/>
        <v/>
      </c>
      <c r="CM2464" s="32" t="str">
        <f t="shared" si="704"/>
        <v/>
      </c>
      <c r="CN2464" s="32" t="str">
        <f t="shared" si="705"/>
        <v/>
      </c>
    </row>
    <row r="2465" spans="71:92" x14ac:dyDescent="0.3">
      <c r="BS2465" s="32" t="str">
        <f>IF(Kiadasi_kiseroiv!$K$2=BT2465,BV2465,"")</f>
        <v/>
      </c>
      <c r="BT2465" s="34" t="str">
        <f t="shared" si="688"/>
        <v/>
      </c>
      <c r="BU2465" s="32" t="str">
        <f t="shared" si="689"/>
        <v/>
      </c>
      <c r="BV2465" s="32" t="str">
        <f t="shared" si="690"/>
        <v/>
      </c>
      <c r="BW2465" s="32" t="str">
        <f t="shared" si="691"/>
        <v/>
      </c>
      <c r="BX2465" s="32" t="str">
        <f t="shared" si="692"/>
        <v/>
      </c>
      <c r="BY2465" s="32" t="str">
        <f t="shared" si="693"/>
        <v/>
      </c>
      <c r="BZ2465" s="32" t="str">
        <f t="shared" si="694"/>
        <v/>
      </c>
      <c r="CA2465" s="32" t="str">
        <f t="shared" si="695"/>
        <v/>
      </c>
      <c r="CB2465" s="33">
        <f>IF(COUNTIF($CD$7:CD2465,CD2465)=1,CD2465,CD2465+COUNTIF($CD$6:CD2464,CD2465))</f>
        <v>57611</v>
      </c>
      <c r="CC2465" s="34">
        <f t="shared" si="696"/>
        <v>55153</v>
      </c>
      <c r="CD2465" s="32">
        <f t="shared" si="697"/>
        <v>55153</v>
      </c>
      <c r="CE2465" s="32">
        <f t="shared" si="698"/>
        <v>0</v>
      </c>
      <c r="CF2465" s="32">
        <f t="shared" si="699"/>
        <v>0</v>
      </c>
      <c r="CG2465" s="32" t="str">
        <f t="shared" si="700"/>
        <v/>
      </c>
      <c r="CH2465" s="32">
        <v>2460</v>
      </c>
      <c r="CI2465" s="32" t="s">
        <v>6</v>
      </c>
      <c r="CJ2465" s="32" t="str">
        <f t="shared" si="701"/>
        <v/>
      </c>
      <c r="CK2465" s="32" t="str">
        <f t="shared" si="702"/>
        <v/>
      </c>
      <c r="CL2465" s="32" t="str">
        <f t="shared" si="703"/>
        <v/>
      </c>
      <c r="CM2465" s="32" t="str">
        <f t="shared" si="704"/>
        <v/>
      </c>
      <c r="CN2465" s="32" t="str">
        <f t="shared" si="705"/>
        <v/>
      </c>
    </row>
    <row r="2466" spans="71:92" x14ac:dyDescent="0.3">
      <c r="BS2466" s="32" t="str">
        <f>IF(Kiadasi_kiseroiv!$K$2=BT2466,BV2466,"")</f>
        <v/>
      </c>
      <c r="BT2466" s="34" t="str">
        <f t="shared" si="688"/>
        <v/>
      </c>
      <c r="BU2466" s="32" t="str">
        <f t="shared" si="689"/>
        <v/>
      </c>
      <c r="BV2466" s="32" t="str">
        <f t="shared" si="690"/>
        <v/>
      </c>
      <c r="BW2466" s="32" t="str">
        <f t="shared" si="691"/>
        <v/>
      </c>
      <c r="BX2466" s="32" t="str">
        <f t="shared" si="692"/>
        <v/>
      </c>
      <c r="BY2466" s="32" t="str">
        <f t="shared" si="693"/>
        <v/>
      </c>
      <c r="BZ2466" s="32" t="str">
        <f t="shared" si="694"/>
        <v/>
      </c>
      <c r="CA2466" s="32" t="str">
        <f t="shared" si="695"/>
        <v/>
      </c>
      <c r="CB2466" s="33">
        <f>IF(COUNTIF($CD$7:CD2466,CD2466)=1,CD2466,CD2466+COUNTIF($CD$6:CD2465,CD2466))</f>
        <v>57612</v>
      </c>
      <c r="CC2466" s="34">
        <f t="shared" si="696"/>
        <v>55153</v>
      </c>
      <c r="CD2466" s="32">
        <f t="shared" si="697"/>
        <v>55153</v>
      </c>
      <c r="CE2466" s="32">
        <f t="shared" si="698"/>
        <v>0</v>
      </c>
      <c r="CF2466" s="32">
        <f t="shared" si="699"/>
        <v>0</v>
      </c>
      <c r="CG2466" s="32" t="str">
        <f t="shared" si="700"/>
        <v/>
      </c>
      <c r="CH2466" s="32">
        <v>2461</v>
      </c>
      <c r="CI2466" s="32" t="s">
        <v>6</v>
      </c>
      <c r="CJ2466" s="32" t="str">
        <f t="shared" si="701"/>
        <v/>
      </c>
      <c r="CK2466" s="32" t="str">
        <f t="shared" si="702"/>
        <v/>
      </c>
      <c r="CL2466" s="32" t="str">
        <f t="shared" si="703"/>
        <v/>
      </c>
      <c r="CM2466" s="32" t="str">
        <f t="shared" si="704"/>
        <v/>
      </c>
      <c r="CN2466" s="32" t="str">
        <f t="shared" si="705"/>
        <v/>
      </c>
    </row>
    <row r="2467" spans="71:92" x14ac:dyDescent="0.3">
      <c r="BS2467" s="32" t="str">
        <f>IF(Kiadasi_kiseroiv!$K$2=BT2467,BV2467,"")</f>
        <v/>
      </c>
      <c r="BT2467" s="34" t="str">
        <f t="shared" si="688"/>
        <v/>
      </c>
      <c r="BU2467" s="32" t="str">
        <f t="shared" si="689"/>
        <v/>
      </c>
      <c r="BV2467" s="32" t="str">
        <f t="shared" si="690"/>
        <v/>
      </c>
      <c r="BW2467" s="32" t="str">
        <f t="shared" si="691"/>
        <v/>
      </c>
      <c r="BX2467" s="32" t="str">
        <f t="shared" si="692"/>
        <v/>
      </c>
      <c r="BY2467" s="32" t="str">
        <f t="shared" si="693"/>
        <v/>
      </c>
      <c r="BZ2467" s="32" t="str">
        <f t="shared" si="694"/>
        <v/>
      </c>
      <c r="CA2467" s="32" t="str">
        <f t="shared" si="695"/>
        <v/>
      </c>
      <c r="CB2467" s="33">
        <f>IF(COUNTIF($CD$7:CD2467,CD2467)=1,CD2467,CD2467+COUNTIF($CD$6:CD2466,CD2467))</f>
        <v>57613</v>
      </c>
      <c r="CC2467" s="34">
        <f t="shared" si="696"/>
        <v>55153</v>
      </c>
      <c r="CD2467" s="32">
        <f t="shared" si="697"/>
        <v>55153</v>
      </c>
      <c r="CE2467" s="32">
        <f t="shared" si="698"/>
        <v>0</v>
      </c>
      <c r="CF2467" s="32">
        <f t="shared" si="699"/>
        <v>0</v>
      </c>
      <c r="CG2467" s="32" t="str">
        <f t="shared" si="700"/>
        <v/>
      </c>
      <c r="CH2467" s="32">
        <v>2462</v>
      </c>
      <c r="CI2467" s="32" t="s">
        <v>6</v>
      </c>
      <c r="CJ2467" s="32" t="str">
        <f t="shared" si="701"/>
        <v/>
      </c>
      <c r="CK2467" s="32" t="str">
        <f t="shared" si="702"/>
        <v/>
      </c>
      <c r="CL2467" s="32" t="str">
        <f t="shared" si="703"/>
        <v/>
      </c>
      <c r="CM2467" s="32" t="str">
        <f t="shared" si="704"/>
        <v/>
      </c>
      <c r="CN2467" s="32" t="str">
        <f t="shared" si="705"/>
        <v/>
      </c>
    </row>
    <row r="2468" spans="71:92" x14ac:dyDescent="0.3">
      <c r="BS2468" s="32" t="str">
        <f>IF(Kiadasi_kiseroiv!$K$2=BT2468,BV2468,"")</f>
        <v/>
      </c>
      <c r="BT2468" s="34" t="str">
        <f t="shared" si="688"/>
        <v/>
      </c>
      <c r="BU2468" s="32" t="str">
        <f t="shared" si="689"/>
        <v/>
      </c>
      <c r="BV2468" s="32" t="str">
        <f t="shared" si="690"/>
        <v/>
      </c>
      <c r="BW2468" s="32" t="str">
        <f t="shared" si="691"/>
        <v/>
      </c>
      <c r="BX2468" s="32" t="str">
        <f t="shared" si="692"/>
        <v/>
      </c>
      <c r="BY2468" s="32" t="str">
        <f t="shared" si="693"/>
        <v/>
      </c>
      <c r="BZ2468" s="32" t="str">
        <f t="shared" si="694"/>
        <v/>
      </c>
      <c r="CA2468" s="32" t="str">
        <f t="shared" si="695"/>
        <v/>
      </c>
      <c r="CB2468" s="33">
        <f>IF(COUNTIF($CD$7:CD2468,CD2468)=1,CD2468,CD2468+COUNTIF($CD$6:CD2467,CD2468))</f>
        <v>57614</v>
      </c>
      <c r="CC2468" s="34">
        <f t="shared" si="696"/>
        <v>55153</v>
      </c>
      <c r="CD2468" s="32">
        <f t="shared" si="697"/>
        <v>55153</v>
      </c>
      <c r="CE2468" s="32">
        <f t="shared" si="698"/>
        <v>0</v>
      </c>
      <c r="CF2468" s="32">
        <f t="shared" si="699"/>
        <v>0</v>
      </c>
      <c r="CG2468" s="32" t="str">
        <f t="shared" si="700"/>
        <v/>
      </c>
      <c r="CH2468" s="32">
        <v>2463</v>
      </c>
      <c r="CI2468" s="32" t="s">
        <v>6</v>
      </c>
      <c r="CJ2468" s="32" t="str">
        <f t="shared" si="701"/>
        <v/>
      </c>
      <c r="CK2468" s="32" t="str">
        <f t="shared" si="702"/>
        <v/>
      </c>
      <c r="CL2468" s="32" t="str">
        <f t="shared" si="703"/>
        <v/>
      </c>
      <c r="CM2468" s="32" t="str">
        <f t="shared" si="704"/>
        <v/>
      </c>
      <c r="CN2468" s="32" t="str">
        <f t="shared" si="705"/>
        <v/>
      </c>
    </row>
    <row r="2469" spans="71:92" x14ac:dyDescent="0.3">
      <c r="BS2469" s="32" t="str">
        <f>IF(Kiadasi_kiseroiv!$K$2=BT2469,BV2469,"")</f>
        <v/>
      </c>
      <c r="BT2469" s="34" t="str">
        <f t="shared" si="688"/>
        <v/>
      </c>
      <c r="BU2469" s="32" t="str">
        <f t="shared" si="689"/>
        <v/>
      </c>
      <c r="BV2469" s="32" t="str">
        <f t="shared" si="690"/>
        <v/>
      </c>
      <c r="BW2469" s="32" t="str">
        <f t="shared" si="691"/>
        <v/>
      </c>
      <c r="BX2469" s="32" t="str">
        <f t="shared" si="692"/>
        <v/>
      </c>
      <c r="BY2469" s="32" t="str">
        <f t="shared" si="693"/>
        <v/>
      </c>
      <c r="BZ2469" s="32" t="str">
        <f t="shared" si="694"/>
        <v/>
      </c>
      <c r="CA2469" s="32" t="str">
        <f t="shared" si="695"/>
        <v/>
      </c>
      <c r="CB2469" s="33">
        <f>IF(COUNTIF($CD$7:CD2469,CD2469)=1,CD2469,CD2469+COUNTIF($CD$6:CD2468,CD2469))</f>
        <v>57615</v>
      </c>
      <c r="CC2469" s="34">
        <f t="shared" si="696"/>
        <v>55153</v>
      </c>
      <c r="CD2469" s="32">
        <f t="shared" si="697"/>
        <v>55153</v>
      </c>
      <c r="CE2469" s="32">
        <f t="shared" si="698"/>
        <v>0</v>
      </c>
      <c r="CF2469" s="32">
        <f t="shared" si="699"/>
        <v>0</v>
      </c>
      <c r="CG2469" s="32" t="str">
        <f t="shared" si="700"/>
        <v/>
      </c>
      <c r="CH2469" s="32">
        <v>2464</v>
      </c>
      <c r="CI2469" s="32" t="s">
        <v>6</v>
      </c>
      <c r="CJ2469" s="32" t="str">
        <f t="shared" si="701"/>
        <v/>
      </c>
      <c r="CK2469" s="32" t="str">
        <f t="shared" si="702"/>
        <v/>
      </c>
      <c r="CL2469" s="32" t="str">
        <f t="shared" si="703"/>
        <v/>
      </c>
      <c r="CM2469" s="32" t="str">
        <f t="shared" si="704"/>
        <v/>
      </c>
      <c r="CN2469" s="32" t="str">
        <f t="shared" si="705"/>
        <v/>
      </c>
    </row>
    <row r="2470" spans="71:92" x14ac:dyDescent="0.3">
      <c r="BS2470" s="32" t="str">
        <f>IF(Kiadasi_kiseroiv!$K$2=BT2470,BV2470,"")</f>
        <v/>
      </c>
      <c r="BT2470" s="34" t="str">
        <f t="shared" si="688"/>
        <v/>
      </c>
      <c r="BU2470" s="32" t="str">
        <f t="shared" si="689"/>
        <v/>
      </c>
      <c r="BV2470" s="32" t="str">
        <f t="shared" si="690"/>
        <v/>
      </c>
      <c r="BW2470" s="32" t="str">
        <f t="shared" si="691"/>
        <v/>
      </c>
      <c r="BX2470" s="32" t="str">
        <f t="shared" si="692"/>
        <v/>
      </c>
      <c r="BY2470" s="32" t="str">
        <f t="shared" si="693"/>
        <v/>
      </c>
      <c r="BZ2470" s="32" t="str">
        <f t="shared" si="694"/>
        <v/>
      </c>
      <c r="CA2470" s="32" t="str">
        <f t="shared" si="695"/>
        <v/>
      </c>
      <c r="CB2470" s="33">
        <f>IF(COUNTIF($CD$7:CD2470,CD2470)=1,CD2470,CD2470+COUNTIF($CD$6:CD2469,CD2470))</f>
        <v>57616</v>
      </c>
      <c r="CC2470" s="34">
        <f t="shared" si="696"/>
        <v>55153</v>
      </c>
      <c r="CD2470" s="32">
        <f t="shared" si="697"/>
        <v>55153</v>
      </c>
      <c r="CE2470" s="32">
        <f t="shared" si="698"/>
        <v>0</v>
      </c>
      <c r="CF2470" s="32">
        <f t="shared" si="699"/>
        <v>0</v>
      </c>
      <c r="CG2470" s="32" t="str">
        <f t="shared" si="700"/>
        <v/>
      </c>
      <c r="CH2470" s="32">
        <v>2465</v>
      </c>
      <c r="CI2470" s="32" t="s">
        <v>6</v>
      </c>
      <c r="CJ2470" s="32" t="str">
        <f t="shared" si="701"/>
        <v/>
      </c>
      <c r="CK2470" s="32" t="str">
        <f t="shared" si="702"/>
        <v/>
      </c>
      <c r="CL2470" s="32" t="str">
        <f t="shared" si="703"/>
        <v/>
      </c>
      <c r="CM2470" s="32" t="str">
        <f t="shared" si="704"/>
        <v/>
      </c>
      <c r="CN2470" s="32" t="str">
        <f t="shared" si="705"/>
        <v/>
      </c>
    </row>
    <row r="2471" spans="71:92" x14ac:dyDescent="0.3">
      <c r="BS2471" s="32" t="str">
        <f>IF(Kiadasi_kiseroiv!$K$2=BT2471,BV2471,"")</f>
        <v/>
      </c>
      <c r="BT2471" s="34" t="str">
        <f t="shared" si="688"/>
        <v/>
      </c>
      <c r="BU2471" s="32" t="str">
        <f t="shared" si="689"/>
        <v/>
      </c>
      <c r="BV2471" s="32" t="str">
        <f t="shared" si="690"/>
        <v/>
      </c>
      <c r="BW2471" s="32" t="str">
        <f t="shared" si="691"/>
        <v/>
      </c>
      <c r="BX2471" s="32" t="str">
        <f t="shared" si="692"/>
        <v/>
      </c>
      <c r="BY2471" s="32" t="str">
        <f t="shared" si="693"/>
        <v/>
      </c>
      <c r="BZ2471" s="32" t="str">
        <f t="shared" si="694"/>
        <v/>
      </c>
      <c r="CA2471" s="32" t="str">
        <f t="shared" si="695"/>
        <v/>
      </c>
      <c r="CB2471" s="33">
        <f>IF(COUNTIF($CD$7:CD2471,CD2471)=1,CD2471,CD2471+COUNTIF($CD$6:CD2470,CD2471))</f>
        <v>57617</v>
      </c>
      <c r="CC2471" s="34">
        <f t="shared" si="696"/>
        <v>55153</v>
      </c>
      <c r="CD2471" s="32">
        <f t="shared" si="697"/>
        <v>55153</v>
      </c>
      <c r="CE2471" s="32">
        <f t="shared" si="698"/>
        <v>0</v>
      </c>
      <c r="CF2471" s="32">
        <f t="shared" si="699"/>
        <v>0</v>
      </c>
      <c r="CG2471" s="32" t="str">
        <f t="shared" si="700"/>
        <v/>
      </c>
      <c r="CH2471" s="32">
        <v>2466</v>
      </c>
      <c r="CI2471" s="32" t="s">
        <v>6</v>
      </c>
      <c r="CJ2471" s="32" t="str">
        <f t="shared" si="701"/>
        <v/>
      </c>
      <c r="CK2471" s="32" t="str">
        <f t="shared" si="702"/>
        <v/>
      </c>
      <c r="CL2471" s="32" t="str">
        <f t="shared" si="703"/>
        <v/>
      </c>
      <c r="CM2471" s="32" t="str">
        <f t="shared" si="704"/>
        <v/>
      </c>
      <c r="CN2471" s="32" t="str">
        <f t="shared" si="705"/>
        <v/>
      </c>
    </row>
    <row r="2472" spans="71:92" x14ac:dyDescent="0.3">
      <c r="BS2472" s="32" t="str">
        <f>IF(Kiadasi_kiseroiv!$K$2=BT2472,BV2472,"")</f>
        <v/>
      </c>
      <c r="BT2472" s="34" t="str">
        <f t="shared" si="688"/>
        <v/>
      </c>
      <c r="BU2472" s="32" t="str">
        <f t="shared" si="689"/>
        <v/>
      </c>
      <c r="BV2472" s="32" t="str">
        <f t="shared" si="690"/>
        <v/>
      </c>
      <c r="BW2472" s="32" t="str">
        <f t="shared" si="691"/>
        <v/>
      </c>
      <c r="BX2472" s="32" t="str">
        <f t="shared" si="692"/>
        <v/>
      </c>
      <c r="BY2472" s="32" t="str">
        <f t="shared" si="693"/>
        <v/>
      </c>
      <c r="BZ2472" s="32" t="str">
        <f t="shared" si="694"/>
        <v/>
      </c>
      <c r="CA2472" s="32" t="str">
        <f t="shared" si="695"/>
        <v/>
      </c>
      <c r="CB2472" s="33">
        <f>IF(COUNTIF($CD$7:CD2472,CD2472)=1,CD2472,CD2472+COUNTIF($CD$6:CD2471,CD2472))</f>
        <v>57618</v>
      </c>
      <c r="CC2472" s="34">
        <f t="shared" si="696"/>
        <v>55153</v>
      </c>
      <c r="CD2472" s="32">
        <f t="shared" si="697"/>
        <v>55153</v>
      </c>
      <c r="CE2472" s="32">
        <f t="shared" si="698"/>
        <v>0</v>
      </c>
      <c r="CF2472" s="32">
        <f t="shared" si="699"/>
        <v>0</v>
      </c>
      <c r="CG2472" s="32" t="str">
        <f t="shared" si="700"/>
        <v/>
      </c>
      <c r="CH2472" s="32">
        <v>2467</v>
      </c>
      <c r="CI2472" s="32" t="s">
        <v>6</v>
      </c>
      <c r="CJ2472" s="32" t="str">
        <f t="shared" si="701"/>
        <v/>
      </c>
      <c r="CK2472" s="32" t="str">
        <f t="shared" si="702"/>
        <v/>
      </c>
      <c r="CL2472" s="32" t="str">
        <f t="shared" si="703"/>
        <v/>
      </c>
      <c r="CM2472" s="32" t="str">
        <f t="shared" si="704"/>
        <v/>
      </c>
      <c r="CN2472" s="32" t="str">
        <f t="shared" si="705"/>
        <v/>
      </c>
    </row>
    <row r="2473" spans="71:92" x14ac:dyDescent="0.3">
      <c r="BS2473" s="32" t="str">
        <f>IF(Kiadasi_kiseroiv!$K$2=BT2473,BV2473,"")</f>
        <v/>
      </c>
      <c r="BT2473" s="34" t="str">
        <f t="shared" ref="BT2473:BT2536" si="706">IF(AND($BT$4=CI2473,BU2473&lt;&gt;""),CC2473,"")</f>
        <v/>
      </c>
      <c r="BU2473" s="32" t="str">
        <f t="shared" ref="BU2473:BU2536" si="707">IF(AND($BU$1=CI2473,ISERROR(VLOOKUP(CG2473,Kisiv,2,FALSE))=FALSE),CB2473,"")</f>
        <v/>
      </c>
      <c r="BV2473" s="32" t="str">
        <f t="shared" ref="BV2473:BV2536" si="708">IF(BU2473&lt;&gt;"",RANK(BU2473,$BU$7:$BU$33000,1),"")</f>
        <v/>
      </c>
      <c r="BW2473" s="32" t="str">
        <f t="shared" ref="BW2473:BW2536" si="709">IF(CC2473&lt;min,$BW$2,IF(CC2473&lt;=max,CG2473,""))</f>
        <v/>
      </c>
      <c r="BX2473" s="32" t="str">
        <f t="shared" ref="BX2473:BX2536" si="710">IF(AND(OR($BX$1=0,$BX$1=CG2473),OR($BX$2=0,IF(ISERROR(SEARCH($BX$2,CJ2473&amp;CK2473&amp;CL2473,1)),FALSE,TRUE))),CB2473,"")</f>
        <v/>
      </c>
      <c r="BY2473" s="32" t="str">
        <f t="shared" ref="BY2473:BY2536" si="711">IF(AND(BX2473&lt;&gt;"",CC2473&lt;&gt;$CD$2),RANK(BX2473,$BX$7:$BX$33000,1),"")</f>
        <v/>
      </c>
      <c r="BZ2473" s="32" t="str">
        <f t="shared" ref="BZ2473:BZ2536" si="712">IF(AND(CC2473&lt;$BZ$2,CI2473=$BZ$4),$BZ$5,IF(AND(CC2473&lt;=$BZ$3,CI2473=$BZ$4),CB2473,""))</f>
        <v/>
      </c>
      <c r="CA2473" s="32" t="str">
        <f t="shared" ref="CA2473:CA2536" si="713">IF(AND(BZ2473&lt;&gt;"",BZ2473&lt;&gt;$BZ$5),RANK(BZ2473,$BZ$7:$BZ$33000,1),"")</f>
        <v/>
      </c>
      <c r="CB2473" s="33">
        <f>IF(COUNTIF($CD$7:CD2473,CD2473)=1,CD2473,CD2473+COUNTIF($CD$6:CD2472,CD2473))</f>
        <v>57619</v>
      </c>
      <c r="CC2473" s="34">
        <f t="shared" ref="CC2473:CC2536" si="714">IF(INDEX(Kassza,CH2473,1)&lt;&gt;1,INDEX(Kassza,CH2473,1),$CD$2)</f>
        <v>55153</v>
      </c>
      <c r="CD2473" s="32">
        <f t="shared" ref="CD2473:CD2536" si="715">IF(CC2473&lt;&gt;$CD$2,RANK(CC2473,$CC$7:$CC$33000,1),$CD$2)</f>
        <v>55153</v>
      </c>
      <c r="CE2473" s="32">
        <f t="shared" ref="CE2473:CE2536" si="716">INDEX(Kassza,CH2473,6)</f>
        <v>0</v>
      </c>
      <c r="CF2473" s="32">
        <f t="shared" ref="CF2473:CF2536" si="717">INDEX(Kassza,CH2473,8)</f>
        <v>0</v>
      </c>
      <c r="CG2473" s="32" t="str">
        <f t="shared" ref="CG2473:CG2536" si="718">INDEX(Kassza,CH2473,7)&amp;INDEX(Kassza,CH2473,9)</f>
        <v/>
      </c>
      <c r="CH2473" s="32">
        <v>2468</v>
      </c>
      <c r="CI2473" s="32" t="s">
        <v>6</v>
      </c>
      <c r="CJ2473" s="32" t="str">
        <f t="shared" ref="CJ2473:CJ2536" si="719">IF(INDEX(Kassza,CH2473,5)&lt;&gt;0,INDEX(Kassza,CH2473,5),"")</f>
        <v/>
      </c>
      <c r="CK2473" s="32" t="str">
        <f t="shared" ref="CK2473:CK2536" si="720">IF(INDEX(Kassza,CH2473,10)&lt;&gt;0,INDEX(Kassza,CH2473,10),"")</f>
        <v/>
      </c>
      <c r="CL2473" s="32" t="str">
        <f t="shared" ref="CL2473:CL2536" si="721">IF(INDEX(Kassza,CH2473,11)&lt;&gt;0,INDEX(Kassza,CH2473,11),"")</f>
        <v/>
      </c>
      <c r="CM2473" s="32" t="str">
        <f t="shared" ref="CM2473:CM2536" si="722">IF(INDEX(Kassza,CH2473,4)&lt;&gt;0,INDEX(Kassza,CH2473,4),"")</f>
        <v/>
      </c>
      <c r="CN2473" s="32" t="str">
        <f t="shared" ref="CN2473:CN2536" si="723">IF(INDEX(Kassza,CH2473,3)&lt;&gt;0,INDEX(Kassza,CH2473,3),"")</f>
        <v/>
      </c>
    </row>
    <row r="2474" spans="71:92" x14ac:dyDescent="0.3">
      <c r="BS2474" s="32" t="str">
        <f>IF(Kiadasi_kiseroiv!$K$2=BT2474,BV2474,"")</f>
        <v/>
      </c>
      <c r="BT2474" s="34" t="str">
        <f t="shared" si="706"/>
        <v/>
      </c>
      <c r="BU2474" s="32" t="str">
        <f t="shared" si="707"/>
        <v/>
      </c>
      <c r="BV2474" s="32" t="str">
        <f t="shared" si="708"/>
        <v/>
      </c>
      <c r="BW2474" s="32" t="str">
        <f t="shared" si="709"/>
        <v/>
      </c>
      <c r="BX2474" s="32" t="str">
        <f t="shared" si="710"/>
        <v/>
      </c>
      <c r="BY2474" s="32" t="str">
        <f t="shared" si="711"/>
        <v/>
      </c>
      <c r="BZ2474" s="32" t="str">
        <f t="shared" si="712"/>
        <v/>
      </c>
      <c r="CA2474" s="32" t="str">
        <f t="shared" si="713"/>
        <v/>
      </c>
      <c r="CB2474" s="33">
        <f>IF(COUNTIF($CD$7:CD2474,CD2474)=1,CD2474,CD2474+COUNTIF($CD$6:CD2473,CD2474))</f>
        <v>57620</v>
      </c>
      <c r="CC2474" s="34">
        <f t="shared" si="714"/>
        <v>55153</v>
      </c>
      <c r="CD2474" s="32">
        <f t="shared" si="715"/>
        <v>55153</v>
      </c>
      <c r="CE2474" s="32">
        <f t="shared" si="716"/>
        <v>0</v>
      </c>
      <c r="CF2474" s="32">
        <f t="shared" si="717"/>
        <v>0</v>
      </c>
      <c r="CG2474" s="32" t="str">
        <f t="shared" si="718"/>
        <v/>
      </c>
      <c r="CH2474" s="32">
        <v>2469</v>
      </c>
      <c r="CI2474" s="32" t="s">
        <v>6</v>
      </c>
      <c r="CJ2474" s="32" t="str">
        <f t="shared" si="719"/>
        <v/>
      </c>
      <c r="CK2474" s="32" t="str">
        <f t="shared" si="720"/>
        <v/>
      </c>
      <c r="CL2474" s="32" t="str">
        <f t="shared" si="721"/>
        <v/>
      </c>
      <c r="CM2474" s="32" t="str">
        <f t="shared" si="722"/>
        <v/>
      </c>
      <c r="CN2474" s="32" t="str">
        <f t="shared" si="723"/>
        <v/>
      </c>
    </row>
    <row r="2475" spans="71:92" x14ac:dyDescent="0.3">
      <c r="BS2475" s="32" t="str">
        <f>IF(Kiadasi_kiseroiv!$K$2=BT2475,BV2475,"")</f>
        <v/>
      </c>
      <c r="BT2475" s="34" t="str">
        <f t="shared" si="706"/>
        <v/>
      </c>
      <c r="BU2475" s="32" t="str">
        <f t="shared" si="707"/>
        <v/>
      </c>
      <c r="BV2475" s="32" t="str">
        <f t="shared" si="708"/>
        <v/>
      </c>
      <c r="BW2475" s="32" t="str">
        <f t="shared" si="709"/>
        <v/>
      </c>
      <c r="BX2475" s="32" t="str">
        <f t="shared" si="710"/>
        <v/>
      </c>
      <c r="BY2475" s="32" t="str">
        <f t="shared" si="711"/>
        <v/>
      </c>
      <c r="BZ2475" s="32" t="str">
        <f t="shared" si="712"/>
        <v/>
      </c>
      <c r="CA2475" s="32" t="str">
        <f t="shared" si="713"/>
        <v/>
      </c>
      <c r="CB2475" s="33">
        <f>IF(COUNTIF($CD$7:CD2475,CD2475)=1,CD2475,CD2475+COUNTIF($CD$6:CD2474,CD2475))</f>
        <v>57621</v>
      </c>
      <c r="CC2475" s="34">
        <f t="shared" si="714"/>
        <v>55153</v>
      </c>
      <c r="CD2475" s="32">
        <f t="shared" si="715"/>
        <v>55153</v>
      </c>
      <c r="CE2475" s="32">
        <f t="shared" si="716"/>
        <v>0</v>
      </c>
      <c r="CF2475" s="32">
        <f t="shared" si="717"/>
        <v>0</v>
      </c>
      <c r="CG2475" s="32" t="str">
        <f t="shared" si="718"/>
        <v/>
      </c>
      <c r="CH2475" s="32">
        <v>2470</v>
      </c>
      <c r="CI2475" s="32" t="s">
        <v>6</v>
      </c>
      <c r="CJ2475" s="32" t="str">
        <f t="shared" si="719"/>
        <v/>
      </c>
      <c r="CK2475" s="32" t="str">
        <f t="shared" si="720"/>
        <v/>
      </c>
      <c r="CL2475" s="32" t="str">
        <f t="shared" si="721"/>
        <v/>
      </c>
      <c r="CM2475" s="32" t="str">
        <f t="shared" si="722"/>
        <v/>
      </c>
      <c r="CN2475" s="32" t="str">
        <f t="shared" si="723"/>
        <v/>
      </c>
    </row>
    <row r="2476" spans="71:92" x14ac:dyDescent="0.3">
      <c r="BS2476" s="32" t="str">
        <f>IF(Kiadasi_kiseroiv!$K$2=BT2476,BV2476,"")</f>
        <v/>
      </c>
      <c r="BT2476" s="34" t="str">
        <f t="shared" si="706"/>
        <v/>
      </c>
      <c r="BU2476" s="32" t="str">
        <f t="shared" si="707"/>
        <v/>
      </c>
      <c r="BV2476" s="32" t="str">
        <f t="shared" si="708"/>
        <v/>
      </c>
      <c r="BW2476" s="32" t="str">
        <f t="shared" si="709"/>
        <v/>
      </c>
      <c r="BX2476" s="32" t="str">
        <f t="shared" si="710"/>
        <v/>
      </c>
      <c r="BY2476" s="32" t="str">
        <f t="shared" si="711"/>
        <v/>
      </c>
      <c r="BZ2476" s="32" t="str">
        <f t="shared" si="712"/>
        <v/>
      </c>
      <c r="CA2476" s="32" t="str">
        <f t="shared" si="713"/>
        <v/>
      </c>
      <c r="CB2476" s="33">
        <f>IF(COUNTIF($CD$7:CD2476,CD2476)=1,CD2476,CD2476+COUNTIF($CD$6:CD2475,CD2476))</f>
        <v>57622</v>
      </c>
      <c r="CC2476" s="34">
        <f t="shared" si="714"/>
        <v>55153</v>
      </c>
      <c r="CD2476" s="32">
        <f t="shared" si="715"/>
        <v>55153</v>
      </c>
      <c r="CE2476" s="32">
        <f t="shared" si="716"/>
        <v>0</v>
      </c>
      <c r="CF2476" s="32">
        <f t="shared" si="717"/>
        <v>0</v>
      </c>
      <c r="CG2476" s="32" t="str">
        <f t="shared" si="718"/>
        <v/>
      </c>
      <c r="CH2476" s="32">
        <v>2471</v>
      </c>
      <c r="CI2476" s="32" t="s">
        <v>6</v>
      </c>
      <c r="CJ2476" s="32" t="str">
        <f t="shared" si="719"/>
        <v/>
      </c>
      <c r="CK2476" s="32" t="str">
        <f t="shared" si="720"/>
        <v/>
      </c>
      <c r="CL2476" s="32" t="str">
        <f t="shared" si="721"/>
        <v/>
      </c>
      <c r="CM2476" s="32" t="str">
        <f t="shared" si="722"/>
        <v/>
      </c>
      <c r="CN2476" s="32" t="str">
        <f t="shared" si="723"/>
        <v/>
      </c>
    </row>
    <row r="2477" spans="71:92" x14ac:dyDescent="0.3">
      <c r="BS2477" s="32" t="str">
        <f>IF(Kiadasi_kiseroiv!$K$2=BT2477,BV2477,"")</f>
        <v/>
      </c>
      <c r="BT2477" s="34" t="str">
        <f t="shared" si="706"/>
        <v/>
      </c>
      <c r="BU2477" s="32" t="str">
        <f t="shared" si="707"/>
        <v/>
      </c>
      <c r="BV2477" s="32" t="str">
        <f t="shared" si="708"/>
        <v/>
      </c>
      <c r="BW2477" s="32" t="str">
        <f t="shared" si="709"/>
        <v/>
      </c>
      <c r="BX2477" s="32" t="str">
        <f t="shared" si="710"/>
        <v/>
      </c>
      <c r="BY2477" s="32" t="str">
        <f t="shared" si="711"/>
        <v/>
      </c>
      <c r="BZ2477" s="32" t="str">
        <f t="shared" si="712"/>
        <v/>
      </c>
      <c r="CA2477" s="32" t="str">
        <f t="shared" si="713"/>
        <v/>
      </c>
      <c r="CB2477" s="33">
        <f>IF(COUNTIF($CD$7:CD2477,CD2477)=1,CD2477,CD2477+COUNTIF($CD$6:CD2476,CD2477))</f>
        <v>57623</v>
      </c>
      <c r="CC2477" s="34">
        <f t="shared" si="714"/>
        <v>55153</v>
      </c>
      <c r="CD2477" s="32">
        <f t="shared" si="715"/>
        <v>55153</v>
      </c>
      <c r="CE2477" s="32">
        <f t="shared" si="716"/>
        <v>0</v>
      </c>
      <c r="CF2477" s="32">
        <f t="shared" si="717"/>
        <v>0</v>
      </c>
      <c r="CG2477" s="32" t="str">
        <f t="shared" si="718"/>
        <v/>
      </c>
      <c r="CH2477" s="32">
        <v>2472</v>
      </c>
      <c r="CI2477" s="32" t="s">
        <v>6</v>
      </c>
      <c r="CJ2477" s="32" t="str">
        <f t="shared" si="719"/>
        <v/>
      </c>
      <c r="CK2477" s="32" t="str">
        <f t="shared" si="720"/>
        <v/>
      </c>
      <c r="CL2477" s="32" t="str">
        <f t="shared" si="721"/>
        <v/>
      </c>
      <c r="CM2477" s="32" t="str">
        <f t="shared" si="722"/>
        <v/>
      </c>
      <c r="CN2477" s="32" t="str">
        <f t="shared" si="723"/>
        <v/>
      </c>
    </row>
    <row r="2478" spans="71:92" x14ac:dyDescent="0.3">
      <c r="BS2478" s="32" t="str">
        <f>IF(Kiadasi_kiseroiv!$K$2=BT2478,BV2478,"")</f>
        <v/>
      </c>
      <c r="BT2478" s="34" t="str">
        <f t="shared" si="706"/>
        <v/>
      </c>
      <c r="BU2478" s="32" t="str">
        <f t="shared" si="707"/>
        <v/>
      </c>
      <c r="BV2478" s="32" t="str">
        <f t="shared" si="708"/>
        <v/>
      </c>
      <c r="BW2478" s="32" t="str">
        <f t="shared" si="709"/>
        <v/>
      </c>
      <c r="BX2478" s="32" t="str">
        <f t="shared" si="710"/>
        <v/>
      </c>
      <c r="BY2478" s="32" t="str">
        <f t="shared" si="711"/>
        <v/>
      </c>
      <c r="BZ2478" s="32" t="str">
        <f t="shared" si="712"/>
        <v/>
      </c>
      <c r="CA2478" s="32" t="str">
        <f t="shared" si="713"/>
        <v/>
      </c>
      <c r="CB2478" s="33">
        <f>IF(COUNTIF($CD$7:CD2478,CD2478)=1,CD2478,CD2478+COUNTIF($CD$6:CD2477,CD2478))</f>
        <v>57624</v>
      </c>
      <c r="CC2478" s="34">
        <f t="shared" si="714"/>
        <v>55153</v>
      </c>
      <c r="CD2478" s="32">
        <f t="shared" si="715"/>
        <v>55153</v>
      </c>
      <c r="CE2478" s="32">
        <f t="shared" si="716"/>
        <v>0</v>
      </c>
      <c r="CF2478" s="32">
        <f t="shared" si="717"/>
        <v>0</v>
      </c>
      <c r="CG2478" s="32" t="str">
        <f t="shared" si="718"/>
        <v/>
      </c>
      <c r="CH2478" s="32">
        <v>2473</v>
      </c>
      <c r="CI2478" s="32" t="s">
        <v>6</v>
      </c>
      <c r="CJ2478" s="32" t="str">
        <f t="shared" si="719"/>
        <v/>
      </c>
      <c r="CK2478" s="32" t="str">
        <f t="shared" si="720"/>
        <v/>
      </c>
      <c r="CL2478" s="32" t="str">
        <f t="shared" si="721"/>
        <v/>
      </c>
      <c r="CM2478" s="32" t="str">
        <f t="shared" si="722"/>
        <v/>
      </c>
      <c r="CN2478" s="32" t="str">
        <f t="shared" si="723"/>
        <v/>
      </c>
    </row>
    <row r="2479" spans="71:92" x14ac:dyDescent="0.3">
      <c r="BS2479" s="32" t="str">
        <f>IF(Kiadasi_kiseroiv!$K$2=BT2479,BV2479,"")</f>
        <v/>
      </c>
      <c r="BT2479" s="34" t="str">
        <f t="shared" si="706"/>
        <v/>
      </c>
      <c r="BU2479" s="32" t="str">
        <f t="shared" si="707"/>
        <v/>
      </c>
      <c r="BV2479" s="32" t="str">
        <f t="shared" si="708"/>
        <v/>
      </c>
      <c r="BW2479" s="32" t="str">
        <f t="shared" si="709"/>
        <v/>
      </c>
      <c r="BX2479" s="32" t="str">
        <f t="shared" si="710"/>
        <v/>
      </c>
      <c r="BY2479" s="32" t="str">
        <f t="shared" si="711"/>
        <v/>
      </c>
      <c r="BZ2479" s="32" t="str">
        <f t="shared" si="712"/>
        <v/>
      </c>
      <c r="CA2479" s="32" t="str">
        <f t="shared" si="713"/>
        <v/>
      </c>
      <c r="CB2479" s="33">
        <f>IF(COUNTIF($CD$7:CD2479,CD2479)=1,CD2479,CD2479+COUNTIF($CD$6:CD2478,CD2479))</f>
        <v>57625</v>
      </c>
      <c r="CC2479" s="34">
        <f t="shared" si="714"/>
        <v>55153</v>
      </c>
      <c r="CD2479" s="32">
        <f t="shared" si="715"/>
        <v>55153</v>
      </c>
      <c r="CE2479" s="32">
        <f t="shared" si="716"/>
        <v>0</v>
      </c>
      <c r="CF2479" s="32">
        <f t="shared" si="717"/>
        <v>0</v>
      </c>
      <c r="CG2479" s="32" t="str">
        <f t="shared" si="718"/>
        <v/>
      </c>
      <c r="CH2479" s="32">
        <v>2474</v>
      </c>
      <c r="CI2479" s="32" t="s">
        <v>6</v>
      </c>
      <c r="CJ2479" s="32" t="str">
        <f t="shared" si="719"/>
        <v/>
      </c>
      <c r="CK2479" s="32" t="str">
        <f t="shared" si="720"/>
        <v/>
      </c>
      <c r="CL2479" s="32" t="str">
        <f t="shared" si="721"/>
        <v/>
      </c>
      <c r="CM2479" s="32" t="str">
        <f t="shared" si="722"/>
        <v/>
      </c>
      <c r="CN2479" s="32" t="str">
        <f t="shared" si="723"/>
        <v/>
      </c>
    </row>
    <row r="2480" spans="71:92" x14ac:dyDescent="0.3">
      <c r="BS2480" s="32" t="str">
        <f>IF(Kiadasi_kiseroiv!$K$2=BT2480,BV2480,"")</f>
        <v/>
      </c>
      <c r="BT2480" s="34" t="str">
        <f t="shared" si="706"/>
        <v/>
      </c>
      <c r="BU2480" s="32" t="str">
        <f t="shared" si="707"/>
        <v/>
      </c>
      <c r="BV2480" s="32" t="str">
        <f t="shared" si="708"/>
        <v/>
      </c>
      <c r="BW2480" s="32" t="str">
        <f t="shared" si="709"/>
        <v/>
      </c>
      <c r="BX2480" s="32" t="str">
        <f t="shared" si="710"/>
        <v/>
      </c>
      <c r="BY2480" s="32" t="str">
        <f t="shared" si="711"/>
        <v/>
      </c>
      <c r="BZ2480" s="32" t="str">
        <f t="shared" si="712"/>
        <v/>
      </c>
      <c r="CA2480" s="32" t="str">
        <f t="shared" si="713"/>
        <v/>
      </c>
      <c r="CB2480" s="33">
        <f>IF(COUNTIF($CD$7:CD2480,CD2480)=1,CD2480,CD2480+COUNTIF($CD$6:CD2479,CD2480))</f>
        <v>57626</v>
      </c>
      <c r="CC2480" s="34">
        <f t="shared" si="714"/>
        <v>55153</v>
      </c>
      <c r="CD2480" s="32">
        <f t="shared" si="715"/>
        <v>55153</v>
      </c>
      <c r="CE2480" s="32">
        <f t="shared" si="716"/>
        <v>0</v>
      </c>
      <c r="CF2480" s="32">
        <f t="shared" si="717"/>
        <v>0</v>
      </c>
      <c r="CG2480" s="32" t="str">
        <f t="shared" si="718"/>
        <v/>
      </c>
      <c r="CH2480" s="32">
        <v>2475</v>
      </c>
      <c r="CI2480" s="32" t="s">
        <v>6</v>
      </c>
      <c r="CJ2480" s="32" t="str">
        <f t="shared" si="719"/>
        <v/>
      </c>
      <c r="CK2480" s="32" t="str">
        <f t="shared" si="720"/>
        <v/>
      </c>
      <c r="CL2480" s="32" t="str">
        <f t="shared" si="721"/>
        <v/>
      </c>
      <c r="CM2480" s="32" t="str">
        <f t="shared" si="722"/>
        <v/>
      </c>
      <c r="CN2480" s="32" t="str">
        <f t="shared" si="723"/>
        <v/>
      </c>
    </row>
    <row r="2481" spans="71:92" x14ac:dyDescent="0.3">
      <c r="BS2481" s="32" t="str">
        <f>IF(Kiadasi_kiseroiv!$K$2=BT2481,BV2481,"")</f>
        <v/>
      </c>
      <c r="BT2481" s="34" t="str">
        <f t="shared" si="706"/>
        <v/>
      </c>
      <c r="BU2481" s="32" t="str">
        <f t="shared" si="707"/>
        <v/>
      </c>
      <c r="BV2481" s="32" t="str">
        <f t="shared" si="708"/>
        <v/>
      </c>
      <c r="BW2481" s="32" t="str">
        <f t="shared" si="709"/>
        <v/>
      </c>
      <c r="BX2481" s="32" t="str">
        <f t="shared" si="710"/>
        <v/>
      </c>
      <c r="BY2481" s="32" t="str">
        <f t="shared" si="711"/>
        <v/>
      </c>
      <c r="BZ2481" s="32" t="str">
        <f t="shared" si="712"/>
        <v/>
      </c>
      <c r="CA2481" s="32" t="str">
        <f t="shared" si="713"/>
        <v/>
      </c>
      <c r="CB2481" s="33">
        <f>IF(COUNTIF($CD$7:CD2481,CD2481)=1,CD2481,CD2481+COUNTIF($CD$6:CD2480,CD2481))</f>
        <v>57627</v>
      </c>
      <c r="CC2481" s="34">
        <f t="shared" si="714"/>
        <v>55153</v>
      </c>
      <c r="CD2481" s="32">
        <f t="shared" si="715"/>
        <v>55153</v>
      </c>
      <c r="CE2481" s="32">
        <f t="shared" si="716"/>
        <v>0</v>
      </c>
      <c r="CF2481" s="32">
        <f t="shared" si="717"/>
        <v>0</v>
      </c>
      <c r="CG2481" s="32" t="str">
        <f t="shared" si="718"/>
        <v/>
      </c>
      <c r="CH2481" s="32">
        <v>2476</v>
      </c>
      <c r="CI2481" s="32" t="s">
        <v>6</v>
      </c>
      <c r="CJ2481" s="32" t="str">
        <f t="shared" si="719"/>
        <v/>
      </c>
      <c r="CK2481" s="32" t="str">
        <f t="shared" si="720"/>
        <v/>
      </c>
      <c r="CL2481" s="32" t="str">
        <f t="shared" si="721"/>
        <v/>
      </c>
      <c r="CM2481" s="32" t="str">
        <f t="shared" si="722"/>
        <v/>
      </c>
      <c r="CN2481" s="32" t="str">
        <f t="shared" si="723"/>
        <v/>
      </c>
    </row>
    <row r="2482" spans="71:92" x14ac:dyDescent="0.3">
      <c r="BS2482" s="32" t="str">
        <f>IF(Kiadasi_kiseroiv!$K$2=BT2482,BV2482,"")</f>
        <v/>
      </c>
      <c r="BT2482" s="34" t="str">
        <f t="shared" si="706"/>
        <v/>
      </c>
      <c r="BU2482" s="32" t="str">
        <f t="shared" si="707"/>
        <v/>
      </c>
      <c r="BV2482" s="32" t="str">
        <f t="shared" si="708"/>
        <v/>
      </c>
      <c r="BW2482" s="32" t="str">
        <f t="shared" si="709"/>
        <v/>
      </c>
      <c r="BX2482" s="32" t="str">
        <f t="shared" si="710"/>
        <v/>
      </c>
      <c r="BY2482" s="32" t="str">
        <f t="shared" si="711"/>
        <v/>
      </c>
      <c r="BZ2482" s="32" t="str">
        <f t="shared" si="712"/>
        <v/>
      </c>
      <c r="CA2482" s="32" t="str">
        <f t="shared" si="713"/>
        <v/>
      </c>
      <c r="CB2482" s="33">
        <f>IF(COUNTIF($CD$7:CD2482,CD2482)=1,CD2482,CD2482+COUNTIF($CD$6:CD2481,CD2482))</f>
        <v>57628</v>
      </c>
      <c r="CC2482" s="34">
        <f t="shared" si="714"/>
        <v>55153</v>
      </c>
      <c r="CD2482" s="32">
        <f t="shared" si="715"/>
        <v>55153</v>
      </c>
      <c r="CE2482" s="32">
        <f t="shared" si="716"/>
        <v>0</v>
      </c>
      <c r="CF2482" s="32">
        <f t="shared" si="717"/>
        <v>0</v>
      </c>
      <c r="CG2482" s="32" t="str">
        <f t="shared" si="718"/>
        <v/>
      </c>
      <c r="CH2482" s="32">
        <v>2477</v>
      </c>
      <c r="CI2482" s="32" t="s">
        <v>6</v>
      </c>
      <c r="CJ2482" s="32" t="str">
        <f t="shared" si="719"/>
        <v/>
      </c>
      <c r="CK2482" s="32" t="str">
        <f t="shared" si="720"/>
        <v/>
      </c>
      <c r="CL2482" s="32" t="str">
        <f t="shared" si="721"/>
        <v/>
      </c>
      <c r="CM2482" s="32" t="str">
        <f t="shared" si="722"/>
        <v/>
      </c>
      <c r="CN2482" s="32" t="str">
        <f t="shared" si="723"/>
        <v/>
      </c>
    </row>
    <row r="2483" spans="71:92" x14ac:dyDescent="0.3">
      <c r="BS2483" s="32" t="str">
        <f>IF(Kiadasi_kiseroiv!$K$2=BT2483,BV2483,"")</f>
        <v/>
      </c>
      <c r="BT2483" s="34" t="str">
        <f t="shared" si="706"/>
        <v/>
      </c>
      <c r="BU2483" s="32" t="str">
        <f t="shared" si="707"/>
        <v/>
      </c>
      <c r="BV2483" s="32" t="str">
        <f t="shared" si="708"/>
        <v/>
      </c>
      <c r="BW2483" s="32" t="str">
        <f t="shared" si="709"/>
        <v/>
      </c>
      <c r="BX2483" s="32" t="str">
        <f t="shared" si="710"/>
        <v/>
      </c>
      <c r="BY2483" s="32" t="str">
        <f t="shared" si="711"/>
        <v/>
      </c>
      <c r="BZ2483" s="32" t="str">
        <f t="shared" si="712"/>
        <v/>
      </c>
      <c r="CA2483" s="32" t="str">
        <f t="shared" si="713"/>
        <v/>
      </c>
      <c r="CB2483" s="33">
        <f>IF(COUNTIF($CD$7:CD2483,CD2483)=1,CD2483,CD2483+COUNTIF($CD$6:CD2482,CD2483))</f>
        <v>57629</v>
      </c>
      <c r="CC2483" s="34">
        <f t="shared" si="714"/>
        <v>55153</v>
      </c>
      <c r="CD2483" s="32">
        <f t="shared" si="715"/>
        <v>55153</v>
      </c>
      <c r="CE2483" s="32">
        <f t="shared" si="716"/>
        <v>0</v>
      </c>
      <c r="CF2483" s="32">
        <f t="shared" si="717"/>
        <v>0</v>
      </c>
      <c r="CG2483" s="32" t="str">
        <f t="shared" si="718"/>
        <v/>
      </c>
      <c r="CH2483" s="32">
        <v>2478</v>
      </c>
      <c r="CI2483" s="32" t="s">
        <v>6</v>
      </c>
      <c r="CJ2483" s="32" t="str">
        <f t="shared" si="719"/>
        <v/>
      </c>
      <c r="CK2483" s="32" t="str">
        <f t="shared" si="720"/>
        <v/>
      </c>
      <c r="CL2483" s="32" t="str">
        <f t="shared" si="721"/>
        <v/>
      </c>
      <c r="CM2483" s="32" t="str">
        <f t="shared" si="722"/>
        <v/>
      </c>
      <c r="CN2483" s="32" t="str">
        <f t="shared" si="723"/>
        <v/>
      </c>
    </row>
    <row r="2484" spans="71:92" x14ac:dyDescent="0.3">
      <c r="BS2484" s="32" t="str">
        <f>IF(Kiadasi_kiseroiv!$K$2=BT2484,BV2484,"")</f>
        <v/>
      </c>
      <c r="BT2484" s="34" t="str">
        <f t="shared" si="706"/>
        <v/>
      </c>
      <c r="BU2484" s="32" t="str">
        <f t="shared" si="707"/>
        <v/>
      </c>
      <c r="BV2484" s="32" t="str">
        <f t="shared" si="708"/>
        <v/>
      </c>
      <c r="BW2484" s="32" t="str">
        <f t="shared" si="709"/>
        <v/>
      </c>
      <c r="BX2484" s="32" t="str">
        <f t="shared" si="710"/>
        <v/>
      </c>
      <c r="BY2484" s="32" t="str">
        <f t="shared" si="711"/>
        <v/>
      </c>
      <c r="BZ2484" s="32" t="str">
        <f t="shared" si="712"/>
        <v/>
      </c>
      <c r="CA2484" s="32" t="str">
        <f t="shared" si="713"/>
        <v/>
      </c>
      <c r="CB2484" s="33">
        <f>IF(COUNTIF($CD$7:CD2484,CD2484)=1,CD2484,CD2484+COUNTIF($CD$6:CD2483,CD2484))</f>
        <v>57630</v>
      </c>
      <c r="CC2484" s="34">
        <f t="shared" si="714"/>
        <v>55153</v>
      </c>
      <c r="CD2484" s="32">
        <f t="shared" si="715"/>
        <v>55153</v>
      </c>
      <c r="CE2484" s="32">
        <f t="shared" si="716"/>
        <v>0</v>
      </c>
      <c r="CF2484" s="32">
        <f t="shared" si="717"/>
        <v>0</v>
      </c>
      <c r="CG2484" s="32" t="str">
        <f t="shared" si="718"/>
        <v/>
      </c>
      <c r="CH2484" s="32">
        <v>2479</v>
      </c>
      <c r="CI2484" s="32" t="s">
        <v>6</v>
      </c>
      <c r="CJ2484" s="32" t="str">
        <f t="shared" si="719"/>
        <v/>
      </c>
      <c r="CK2484" s="32" t="str">
        <f t="shared" si="720"/>
        <v/>
      </c>
      <c r="CL2484" s="32" t="str">
        <f t="shared" si="721"/>
        <v/>
      </c>
      <c r="CM2484" s="32" t="str">
        <f t="shared" si="722"/>
        <v/>
      </c>
      <c r="CN2484" s="32" t="str">
        <f t="shared" si="723"/>
        <v/>
      </c>
    </row>
    <row r="2485" spans="71:92" x14ac:dyDescent="0.3">
      <c r="BS2485" s="32" t="str">
        <f>IF(Kiadasi_kiseroiv!$K$2=BT2485,BV2485,"")</f>
        <v/>
      </c>
      <c r="BT2485" s="34" t="str">
        <f t="shared" si="706"/>
        <v/>
      </c>
      <c r="BU2485" s="32" t="str">
        <f t="shared" si="707"/>
        <v/>
      </c>
      <c r="BV2485" s="32" t="str">
        <f t="shared" si="708"/>
        <v/>
      </c>
      <c r="BW2485" s="32" t="str">
        <f t="shared" si="709"/>
        <v/>
      </c>
      <c r="BX2485" s="32" t="str">
        <f t="shared" si="710"/>
        <v/>
      </c>
      <c r="BY2485" s="32" t="str">
        <f t="shared" si="711"/>
        <v/>
      </c>
      <c r="BZ2485" s="32" t="str">
        <f t="shared" si="712"/>
        <v/>
      </c>
      <c r="CA2485" s="32" t="str">
        <f t="shared" si="713"/>
        <v/>
      </c>
      <c r="CB2485" s="33">
        <f>IF(COUNTIF($CD$7:CD2485,CD2485)=1,CD2485,CD2485+COUNTIF($CD$6:CD2484,CD2485))</f>
        <v>57631</v>
      </c>
      <c r="CC2485" s="34">
        <f t="shared" si="714"/>
        <v>55153</v>
      </c>
      <c r="CD2485" s="32">
        <f t="shared" si="715"/>
        <v>55153</v>
      </c>
      <c r="CE2485" s="32">
        <f t="shared" si="716"/>
        <v>0</v>
      </c>
      <c r="CF2485" s="32">
        <f t="shared" si="717"/>
        <v>0</v>
      </c>
      <c r="CG2485" s="32" t="str">
        <f t="shared" si="718"/>
        <v/>
      </c>
      <c r="CH2485" s="32">
        <v>2480</v>
      </c>
      <c r="CI2485" s="32" t="s">
        <v>6</v>
      </c>
      <c r="CJ2485" s="32" t="str">
        <f t="shared" si="719"/>
        <v/>
      </c>
      <c r="CK2485" s="32" t="str">
        <f t="shared" si="720"/>
        <v/>
      </c>
      <c r="CL2485" s="32" t="str">
        <f t="shared" si="721"/>
        <v/>
      </c>
      <c r="CM2485" s="32" t="str">
        <f t="shared" si="722"/>
        <v/>
      </c>
      <c r="CN2485" s="32" t="str">
        <f t="shared" si="723"/>
        <v/>
      </c>
    </row>
    <row r="2486" spans="71:92" x14ac:dyDescent="0.3">
      <c r="BS2486" s="32" t="str">
        <f>IF(Kiadasi_kiseroiv!$K$2=BT2486,BV2486,"")</f>
        <v/>
      </c>
      <c r="BT2486" s="34" t="str">
        <f t="shared" si="706"/>
        <v/>
      </c>
      <c r="BU2486" s="32" t="str">
        <f t="shared" si="707"/>
        <v/>
      </c>
      <c r="BV2486" s="32" t="str">
        <f t="shared" si="708"/>
        <v/>
      </c>
      <c r="BW2486" s="32" t="str">
        <f t="shared" si="709"/>
        <v/>
      </c>
      <c r="BX2486" s="32" t="str">
        <f t="shared" si="710"/>
        <v/>
      </c>
      <c r="BY2486" s="32" t="str">
        <f t="shared" si="711"/>
        <v/>
      </c>
      <c r="BZ2486" s="32" t="str">
        <f t="shared" si="712"/>
        <v/>
      </c>
      <c r="CA2486" s="32" t="str">
        <f t="shared" si="713"/>
        <v/>
      </c>
      <c r="CB2486" s="33">
        <f>IF(COUNTIF($CD$7:CD2486,CD2486)=1,CD2486,CD2486+COUNTIF($CD$6:CD2485,CD2486))</f>
        <v>57632</v>
      </c>
      <c r="CC2486" s="34">
        <f t="shared" si="714"/>
        <v>55153</v>
      </c>
      <c r="CD2486" s="32">
        <f t="shared" si="715"/>
        <v>55153</v>
      </c>
      <c r="CE2486" s="32">
        <f t="shared" si="716"/>
        <v>0</v>
      </c>
      <c r="CF2486" s="32">
        <f t="shared" si="717"/>
        <v>0</v>
      </c>
      <c r="CG2486" s="32" t="str">
        <f t="shared" si="718"/>
        <v/>
      </c>
      <c r="CH2486" s="32">
        <v>2481</v>
      </c>
      <c r="CI2486" s="32" t="s">
        <v>6</v>
      </c>
      <c r="CJ2486" s="32" t="str">
        <f t="shared" si="719"/>
        <v/>
      </c>
      <c r="CK2486" s="32" t="str">
        <f t="shared" si="720"/>
        <v/>
      </c>
      <c r="CL2486" s="32" t="str">
        <f t="shared" si="721"/>
        <v/>
      </c>
      <c r="CM2486" s="32" t="str">
        <f t="shared" si="722"/>
        <v/>
      </c>
      <c r="CN2486" s="32" t="str">
        <f t="shared" si="723"/>
        <v/>
      </c>
    </row>
    <row r="2487" spans="71:92" x14ac:dyDescent="0.3">
      <c r="BS2487" s="32" t="str">
        <f>IF(Kiadasi_kiseroiv!$K$2=BT2487,BV2487,"")</f>
        <v/>
      </c>
      <c r="BT2487" s="34" t="str">
        <f t="shared" si="706"/>
        <v/>
      </c>
      <c r="BU2487" s="32" t="str">
        <f t="shared" si="707"/>
        <v/>
      </c>
      <c r="BV2487" s="32" t="str">
        <f t="shared" si="708"/>
        <v/>
      </c>
      <c r="BW2487" s="32" t="str">
        <f t="shared" si="709"/>
        <v/>
      </c>
      <c r="BX2487" s="32" t="str">
        <f t="shared" si="710"/>
        <v/>
      </c>
      <c r="BY2487" s="32" t="str">
        <f t="shared" si="711"/>
        <v/>
      </c>
      <c r="BZ2487" s="32" t="str">
        <f t="shared" si="712"/>
        <v/>
      </c>
      <c r="CA2487" s="32" t="str">
        <f t="shared" si="713"/>
        <v/>
      </c>
      <c r="CB2487" s="33">
        <f>IF(COUNTIF($CD$7:CD2487,CD2487)=1,CD2487,CD2487+COUNTIF($CD$6:CD2486,CD2487))</f>
        <v>57633</v>
      </c>
      <c r="CC2487" s="34">
        <f t="shared" si="714"/>
        <v>55153</v>
      </c>
      <c r="CD2487" s="32">
        <f t="shared" si="715"/>
        <v>55153</v>
      </c>
      <c r="CE2487" s="32">
        <f t="shared" si="716"/>
        <v>0</v>
      </c>
      <c r="CF2487" s="32">
        <f t="shared" si="717"/>
        <v>0</v>
      </c>
      <c r="CG2487" s="32" t="str">
        <f t="shared" si="718"/>
        <v/>
      </c>
      <c r="CH2487" s="32">
        <v>2482</v>
      </c>
      <c r="CI2487" s="32" t="s">
        <v>6</v>
      </c>
      <c r="CJ2487" s="32" t="str">
        <f t="shared" si="719"/>
        <v/>
      </c>
      <c r="CK2487" s="32" t="str">
        <f t="shared" si="720"/>
        <v/>
      </c>
      <c r="CL2487" s="32" t="str">
        <f t="shared" si="721"/>
        <v/>
      </c>
      <c r="CM2487" s="32" t="str">
        <f t="shared" si="722"/>
        <v/>
      </c>
      <c r="CN2487" s="32" t="str">
        <f t="shared" si="723"/>
        <v/>
      </c>
    </row>
    <row r="2488" spans="71:92" x14ac:dyDescent="0.3">
      <c r="BS2488" s="32" t="str">
        <f>IF(Kiadasi_kiseroiv!$K$2=BT2488,BV2488,"")</f>
        <v/>
      </c>
      <c r="BT2488" s="34" t="str">
        <f t="shared" si="706"/>
        <v/>
      </c>
      <c r="BU2488" s="32" t="str">
        <f t="shared" si="707"/>
        <v/>
      </c>
      <c r="BV2488" s="32" t="str">
        <f t="shared" si="708"/>
        <v/>
      </c>
      <c r="BW2488" s="32" t="str">
        <f t="shared" si="709"/>
        <v/>
      </c>
      <c r="BX2488" s="32" t="str">
        <f t="shared" si="710"/>
        <v/>
      </c>
      <c r="BY2488" s="32" t="str">
        <f t="shared" si="711"/>
        <v/>
      </c>
      <c r="BZ2488" s="32" t="str">
        <f t="shared" si="712"/>
        <v/>
      </c>
      <c r="CA2488" s="32" t="str">
        <f t="shared" si="713"/>
        <v/>
      </c>
      <c r="CB2488" s="33">
        <f>IF(COUNTIF($CD$7:CD2488,CD2488)=1,CD2488,CD2488+COUNTIF($CD$6:CD2487,CD2488))</f>
        <v>57634</v>
      </c>
      <c r="CC2488" s="34">
        <f t="shared" si="714"/>
        <v>55153</v>
      </c>
      <c r="CD2488" s="32">
        <f t="shared" si="715"/>
        <v>55153</v>
      </c>
      <c r="CE2488" s="32">
        <f t="shared" si="716"/>
        <v>0</v>
      </c>
      <c r="CF2488" s="32">
        <f t="shared" si="717"/>
        <v>0</v>
      </c>
      <c r="CG2488" s="32" t="str">
        <f t="shared" si="718"/>
        <v/>
      </c>
      <c r="CH2488" s="32">
        <v>2483</v>
      </c>
      <c r="CI2488" s="32" t="s">
        <v>6</v>
      </c>
      <c r="CJ2488" s="32" t="str">
        <f t="shared" si="719"/>
        <v/>
      </c>
      <c r="CK2488" s="32" t="str">
        <f t="shared" si="720"/>
        <v/>
      </c>
      <c r="CL2488" s="32" t="str">
        <f t="shared" si="721"/>
        <v/>
      </c>
      <c r="CM2488" s="32" t="str">
        <f t="shared" si="722"/>
        <v/>
      </c>
      <c r="CN2488" s="32" t="str">
        <f t="shared" si="723"/>
        <v/>
      </c>
    </row>
    <row r="2489" spans="71:92" x14ac:dyDescent="0.3">
      <c r="BS2489" s="32" t="str">
        <f>IF(Kiadasi_kiseroiv!$K$2=BT2489,BV2489,"")</f>
        <v/>
      </c>
      <c r="BT2489" s="34" t="str">
        <f t="shared" si="706"/>
        <v/>
      </c>
      <c r="BU2489" s="32" t="str">
        <f t="shared" si="707"/>
        <v/>
      </c>
      <c r="BV2489" s="32" t="str">
        <f t="shared" si="708"/>
        <v/>
      </c>
      <c r="BW2489" s="32" t="str">
        <f t="shared" si="709"/>
        <v/>
      </c>
      <c r="BX2489" s="32" t="str">
        <f t="shared" si="710"/>
        <v/>
      </c>
      <c r="BY2489" s="32" t="str">
        <f t="shared" si="711"/>
        <v/>
      </c>
      <c r="BZ2489" s="32" t="str">
        <f t="shared" si="712"/>
        <v/>
      </c>
      <c r="CA2489" s="32" t="str">
        <f t="shared" si="713"/>
        <v/>
      </c>
      <c r="CB2489" s="33">
        <f>IF(COUNTIF($CD$7:CD2489,CD2489)=1,CD2489,CD2489+COUNTIF($CD$6:CD2488,CD2489))</f>
        <v>57635</v>
      </c>
      <c r="CC2489" s="34">
        <f t="shared" si="714"/>
        <v>55153</v>
      </c>
      <c r="CD2489" s="32">
        <f t="shared" si="715"/>
        <v>55153</v>
      </c>
      <c r="CE2489" s="32">
        <f t="shared" si="716"/>
        <v>0</v>
      </c>
      <c r="CF2489" s="32">
        <f t="shared" si="717"/>
        <v>0</v>
      </c>
      <c r="CG2489" s="32" t="str">
        <f t="shared" si="718"/>
        <v/>
      </c>
      <c r="CH2489" s="32">
        <v>2484</v>
      </c>
      <c r="CI2489" s="32" t="s">
        <v>6</v>
      </c>
      <c r="CJ2489" s="32" t="str">
        <f t="shared" si="719"/>
        <v/>
      </c>
      <c r="CK2489" s="32" t="str">
        <f t="shared" si="720"/>
        <v/>
      </c>
      <c r="CL2489" s="32" t="str">
        <f t="shared" si="721"/>
        <v/>
      </c>
      <c r="CM2489" s="32" t="str">
        <f t="shared" si="722"/>
        <v/>
      </c>
      <c r="CN2489" s="32" t="str">
        <f t="shared" si="723"/>
        <v/>
      </c>
    </row>
    <row r="2490" spans="71:92" x14ac:dyDescent="0.3">
      <c r="BS2490" s="32" t="str">
        <f>IF(Kiadasi_kiseroiv!$K$2=BT2490,BV2490,"")</f>
        <v/>
      </c>
      <c r="BT2490" s="34" t="str">
        <f t="shared" si="706"/>
        <v/>
      </c>
      <c r="BU2490" s="32" t="str">
        <f t="shared" si="707"/>
        <v/>
      </c>
      <c r="BV2490" s="32" t="str">
        <f t="shared" si="708"/>
        <v/>
      </c>
      <c r="BW2490" s="32" t="str">
        <f t="shared" si="709"/>
        <v/>
      </c>
      <c r="BX2490" s="32" t="str">
        <f t="shared" si="710"/>
        <v/>
      </c>
      <c r="BY2490" s="32" t="str">
        <f t="shared" si="711"/>
        <v/>
      </c>
      <c r="BZ2490" s="32" t="str">
        <f t="shared" si="712"/>
        <v/>
      </c>
      <c r="CA2490" s="32" t="str">
        <f t="shared" si="713"/>
        <v/>
      </c>
      <c r="CB2490" s="33">
        <f>IF(COUNTIF($CD$7:CD2490,CD2490)=1,CD2490,CD2490+COUNTIF($CD$6:CD2489,CD2490))</f>
        <v>57636</v>
      </c>
      <c r="CC2490" s="34">
        <f t="shared" si="714"/>
        <v>55153</v>
      </c>
      <c r="CD2490" s="32">
        <f t="shared" si="715"/>
        <v>55153</v>
      </c>
      <c r="CE2490" s="32">
        <f t="shared" si="716"/>
        <v>0</v>
      </c>
      <c r="CF2490" s="32">
        <f t="shared" si="717"/>
        <v>0</v>
      </c>
      <c r="CG2490" s="32" t="str">
        <f t="shared" si="718"/>
        <v/>
      </c>
      <c r="CH2490" s="32">
        <v>2485</v>
      </c>
      <c r="CI2490" s="32" t="s">
        <v>6</v>
      </c>
      <c r="CJ2490" s="32" t="str">
        <f t="shared" si="719"/>
        <v/>
      </c>
      <c r="CK2490" s="32" t="str">
        <f t="shared" si="720"/>
        <v/>
      </c>
      <c r="CL2490" s="32" t="str">
        <f t="shared" si="721"/>
        <v/>
      </c>
      <c r="CM2490" s="32" t="str">
        <f t="shared" si="722"/>
        <v/>
      </c>
      <c r="CN2490" s="32" t="str">
        <f t="shared" si="723"/>
        <v/>
      </c>
    </row>
    <row r="2491" spans="71:92" x14ac:dyDescent="0.3">
      <c r="BS2491" s="32" t="str">
        <f>IF(Kiadasi_kiseroiv!$K$2=BT2491,BV2491,"")</f>
        <v/>
      </c>
      <c r="BT2491" s="34" t="str">
        <f t="shared" si="706"/>
        <v/>
      </c>
      <c r="BU2491" s="32" t="str">
        <f t="shared" si="707"/>
        <v/>
      </c>
      <c r="BV2491" s="32" t="str">
        <f t="shared" si="708"/>
        <v/>
      </c>
      <c r="BW2491" s="32" t="str">
        <f t="shared" si="709"/>
        <v/>
      </c>
      <c r="BX2491" s="32" t="str">
        <f t="shared" si="710"/>
        <v/>
      </c>
      <c r="BY2491" s="32" t="str">
        <f t="shared" si="711"/>
        <v/>
      </c>
      <c r="BZ2491" s="32" t="str">
        <f t="shared" si="712"/>
        <v/>
      </c>
      <c r="CA2491" s="32" t="str">
        <f t="shared" si="713"/>
        <v/>
      </c>
      <c r="CB2491" s="33">
        <f>IF(COUNTIF($CD$7:CD2491,CD2491)=1,CD2491,CD2491+COUNTIF($CD$6:CD2490,CD2491))</f>
        <v>57637</v>
      </c>
      <c r="CC2491" s="34">
        <f t="shared" si="714"/>
        <v>55153</v>
      </c>
      <c r="CD2491" s="32">
        <f t="shared" si="715"/>
        <v>55153</v>
      </c>
      <c r="CE2491" s="32">
        <f t="shared" si="716"/>
        <v>0</v>
      </c>
      <c r="CF2491" s="32">
        <f t="shared" si="717"/>
        <v>0</v>
      </c>
      <c r="CG2491" s="32" t="str">
        <f t="shared" si="718"/>
        <v/>
      </c>
      <c r="CH2491" s="32">
        <v>2486</v>
      </c>
      <c r="CI2491" s="32" t="s">
        <v>6</v>
      </c>
      <c r="CJ2491" s="32" t="str">
        <f t="shared" si="719"/>
        <v/>
      </c>
      <c r="CK2491" s="32" t="str">
        <f t="shared" si="720"/>
        <v/>
      </c>
      <c r="CL2491" s="32" t="str">
        <f t="shared" si="721"/>
        <v/>
      </c>
      <c r="CM2491" s="32" t="str">
        <f t="shared" si="722"/>
        <v/>
      </c>
      <c r="CN2491" s="32" t="str">
        <f t="shared" si="723"/>
        <v/>
      </c>
    </row>
    <row r="2492" spans="71:92" x14ac:dyDescent="0.3">
      <c r="BS2492" s="32" t="str">
        <f>IF(Kiadasi_kiseroiv!$K$2=BT2492,BV2492,"")</f>
        <v/>
      </c>
      <c r="BT2492" s="34" t="str">
        <f t="shared" si="706"/>
        <v/>
      </c>
      <c r="BU2492" s="32" t="str">
        <f t="shared" si="707"/>
        <v/>
      </c>
      <c r="BV2492" s="32" t="str">
        <f t="shared" si="708"/>
        <v/>
      </c>
      <c r="BW2492" s="32" t="str">
        <f t="shared" si="709"/>
        <v/>
      </c>
      <c r="BX2492" s="32" t="str">
        <f t="shared" si="710"/>
        <v/>
      </c>
      <c r="BY2492" s="32" t="str">
        <f t="shared" si="711"/>
        <v/>
      </c>
      <c r="BZ2492" s="32" t="str">
        <f t="shared" si="712"/>
        <v/>
      </c>
      <c r="CA2492" s="32" t="str">
        <f t="shared" si="713"/>
        <v/>
      </c>
      <c r="CB2492" s="33">
        <f>IF(COUNTIF($CD$7:CD2492,CD2492)=1,CD2492,CD2492+COUNTIF($CD$6:CD2491,CD2492))</f>
        <v>57638</v>
      </c>
      <c r="CC2492" s="34">
        <f t="shared" si="714"/>
        <v>55153</v>
      </c>
      <c r="CD2492" s="32">
        <f t="shared" si="715"/>
        <v>55153</v>
      </c>
      <c r="CE2492" s="32">
        <f t="shared" si="716"/>
        <v>0</v>
      </c>
      <c r="CF2492" s="32">
        <f t="shared" si="717"/>
        <v>0</v>
      </c>
      <c r="CG2492" s="32" t="str">
        <f t="shared" si="718"/>
        <v/>
      </c>
      <c r="CH2492" s="32">
        <v>2487</v>
      </c>
      <c r="CI2492" s="32" t="s">
        <v>6</v>
      </c>
      <c r="CJ2492" s="32" t="str">
        <f t="shared" si="719"/>
        <v/>
      </c>
      <c r="CK2492" s="32" t="str">
        <f t="shared" si="720"/>
        <v/>
      </c>
      <c r="CL2492" s="32" t="str">
        <f t="shared" si="721"/>
        <v/>
      </c>
      <c r="CM2492" s="32" t="str">
        <f t="shared" si="722"/>
        <v/>
      </c>
      <c r="CN2492" s="32" t="str">
        <f t="shared" si="723"/>
        <v/>
      </c>
    </row>
    <row r="2493" spans="71:92" x14ac:dyDescent="0.3">
      <c r="BS2493" s="32" t="str">
        <f>IF(Kiadasi_kiseroiv!$K$2=BT2493,BV2493,"")</f>
        <v/>
      </c>
      <c r="BT2493" s="34" t="str">
        <f t="shared" si="706"/>
        <v/>
      </c>
      <c r="BU2493" s="32" t="str">
        <f t="shared" si="707"/>
        <v/>
      </c>
      <c r="BV2493" s="32" t="str">
        <f t="shared" si="708"/>
        <v/>
      </c>
      <c r="BW2493" s="32" t="str">
        <f t="shared" si="709"/>
        <v/>
      </c>
      <c r="BX2493" s="32" t="str">
        <f t="shared" si="710"/>
        <v/>
      </c>
      <c r="BY2493" s="32" t="str">
        <f t="shared" si="711"/>
        <v/>
      </c>
      <c r="BZ2493" s="32" t="str">
        <f t="shared" si="712"/>
        <v/>
      </c>
      <c r="CA2493" s="32" t="str">
        <f t="shared" si="713"/>
        <v/>
      </c>
      <c r="CB2493" s="33">
        <f>IF(COUNTIF($CD$7:CD2493,CD2493)=1,CD2493,CD2493+COUNTIF($CD$6:CD2492,CD2493))</f>
        <v>57639</v>
      </c>
      <c r="CC2493" s="34">
        <f t="shared" si="714"/>
        <v>55153</v>
      </c>
      <c r="CD2493" s="32">
        <f t="shared" si="715"/>
        <v>55153</v>
      </c>
      <c r="CE2493" s="32">
        <f t="shared" si="716"/>
        <v>0</v>
      </c>
      <c r="CF2493" s="32">
        <f t="shared" si="717"/>
        <v>0</v>
      </c>
      <c r="CG2493" s="32" t="str">
        <f t="shared" si="718"/>
        <v/>
      </c>
      <c r="CH2493" s="32">
        <v>2488</v>
      </c>
      <c r="CI2493" s="32" t="s">
        <v>6</v>
      </c>
      <c r="CJ2493" s="32" t="str">
        <f t="shared" si="719"/>
        <v/>
      </c>
      <c r="CK2493" s="32" t="str">
        <f t="shared" si="720"/>
        <v/>
      </c>
      <c r="CL2493" s="32" t="str">
        <f t="shared" si="721"/>
        <v/>
      </c>
      <c r="CM2493" s="32" t="str">
        <f t="shared" si="722"/>
        <v/>
      </c>
      <c r="CN2493" s="32" t="str">
        <f t="shared" si="723"/>
        <v/>
      </c>
    </row>
    <row r="2494" spans="71:92" x14ac:dyDescent="0.3">
      <c r="BS2494" s="32" t="str">
        <f>IF(Kiadasi_kiseroiv!$K$2=BT2494,BV2494,"")</f>
        <v/>
      </c>
      <c r="BT2494" s="34" t="str">
        <f t="shared" si="706"/>
        <v/>
      </c>
      <c r="BU2494" s="32" t="str">
        <f t="shared" si="707"/>
        <v/>
      </c>
      <c r="BV2494" s="32" t="str">
        <f t="shared" si="708"/>
        <v/>
      </c>
      <c r="BW2494" s="32" t="str">
        <f t="shared" si="709"/>
        <v/>
      </c>
      <c r="BX2494" s="32" t="str">
        <f t="shared" si="710"/>
        <v/>
      </c>
      <c r="BY2494" s="32" t="str">
        <f t="shared" si="711"/>
        <v/>
      </c>
      <c r="BZ2494" s="32" t="str">
        <f t="shared" si="712"/>
        <v/>
      </c>
      <c r="CA2494" s="32" t="str">
        <f t="shared" si="713"/>
        <v/>
      </c>
      <c r="CB2494" s="33">
        <f>IF(COUNTIF($CD$7:CD2494,CD2494)=1,CD2494,CD2494+COUNTIF($CD$6:CD2493,CD2494))</f>
        <v>57640</v>
      </c>
      <c r="CC2494" s="34">
        <f t="shared" si="714"/>
        <v>55153</v>
      </c>
      <c r="CD2494" s="32">
        <f t="shared" si="715"/>
        <v>55153</v>
      </c>
      <c r="CE2494" s="32">
        <f t="shared" si="716"/>
        <v>0</v>
      </c>
      <c r="CF2494" s="32">
        <f t="shared" si="717"/>
        <v>0</v>
      </c>
      <c r="CG2494" s="32" t="str">
        <f t="shared" si="718"/>
        <v/>
      </c>
      <c r="CH2494" s="32">
        <v>2489</v>
      </c>
      <c r="CI2494" s="32" t="s">
        <v>6</v>
      </c>
      <c r="CJ2494" s="32" t="str">
        <f t="shared" si="719"/>
        <v/>
      </c>
      <c r="CK2494" s="32" t="str">
        <f t="shared" si="720"/>
        <v/>
      </c>
      <c r="CL2494" s="32" t="str">
        <f t="shared" si="721"/>
        <v/>
      </c>
      <c r="CM2494" s="32" t="str">
        <f t="shared" si="722"/>
        <v/>
      </c>
      <c r="CN2494" s="32" t="str">
        <f t="shared" si="723"/>
        <v/>
      </c>
    </row>
    <row r="2495" spans="71:92" x14ac:dyDescent="0.3">
      <c r="BS2495" s="32" t="str">
        <f>IF(Kiadasi_kiseroiv!$K$2=BT2495,BV2495,"")</f>
        <v/>
      </c>
      <c r="BT2495" s="34" t="str">
        <f t="shared" si="706"/>
        <v/>
      </c>
      <c r="BU2495" s="32" t="str">
        <f t="shared" si="707"/>
        <v/>
      </c>
      <c r="BV2495" s="32" t="str">
        <f t="shared" si="708"/>
        <v/>
      </c>
      <c r="BW2495" s="32" t="str">
        <f t="shared" si="709"/>
        <v/>
      </c>
      <c r="BX2495" s="32" t="str">
        <f t="shared" si="710"/>
        <v/>
      </c>
      <c r="BY2495" s="32" t="str">
        <f t="shared" si="711"/>
        <v/>
      </c>
      <c r="BZ2495" s="32" t="str">
        <f t="shared" si="712"/>
        <v/>
      </c>
      <c r="CA2495" s="32" t="str">
        <f t="shared" si="713"/>
        <v/>
      </c>
      <c r="CB2495" s="33">
        <f>IF(COUNTIF($CD$7:CD2495,CD2495)=1,CD2495,CD2495+COUNTIF($CD$6:CD2494,CD2495))</f>
        <v>57641</v>
      </c>
      <c r="CC2495" s="34">
        <f t="shared" si="714"/>
        <v>55153</v>
      </c>
      <c r="CD2495" s="32">
        <f t="shared" si="715"/>
        <v>55153</v>
      </c>
      <c r="CE2495" s="32">
        <f t="shared" si="716"/>
        <v>0</v>
      </c>
      <c r="CF2495" s="32">
        <f t="shared" si="717"/>
        <v>0</v>
      </c>
      <c r="CG2495" s="32" t="str">
        <f t="shared" si="718"/>
        <v/>
      </c>
      <c r="CH2495" s="32">
        <v>2490</v>
      </c>
      <c r="CI2495" s="32" t="s">
        <v>6</v>
      </c>
      <c r="CJ2495" s="32" t="str">
        <f t="shared" si="719"/>
        <v/>
      </c>
      <c r="CK2495" s="32" t="str">
        <f t="shared" si="720"/>
        <v/>
      </c>
      <c r="CL2495" s="32" t="str">
        <f t="shared" si="721"/>
        <v/>
      </c>
      <c r="CM2495" s="32" t="str">
        <f t="shared" si="722"/>
        <v/>
      </c>
      <c r="CN2495" s="32" t="str">
        <f t="shared" si="723"/>
        <v/>
      </c>
    </row>
    <row r="2496" spans="71:92" x14ac:dyDescent="0.3">
      <c r="BS2496" s="32" t="str">
        <f>IF(Kiadasi_kiseroiv!$K$2=BT2496,BV2496,"")</f>
        <v/>
      </c>
      <c r="BT2496" s="34" t="str">
        <f t="shared" si="706"/>
        <v/>
      </c>
      <c r="BU2496" s="32" t="str">
        <f t="shared" si="707"/>
        <v/>
      </c>
      <c r="BV2496" s="32" t="str">
        <f t="shared" si="708"/>
        <v/>
      </c>
      <c r="BW2496" s="32" t="str">
        <f t="shared" si="709"/>
        <v/>
      </c>
      <c r="BX2496" s="32" t="str">
        <f t="shared" si="710"/>
        <v/>
      </c>
      <c r="BY2496" s="32" t="str">
        <f t="shared" si="711"/>
        <v/>
      </c>
      <c r="BZ2496" s="32" t="str">
        <f t="shared" si="712"/>
        <v/>
      </c>
      <c r="CA2496" s="32" t="str">
        <f t="shared" si="713"/>
        <v/>
      </c>
      <c r="CB2496" s="33">
        <f>IF(COUNTIF($CD$7:CD2496,CD2496)=1,CD2496,CD2496+COUNTIF($CD$6:CD2495,CD2496))</f>
        <v>57642</v>
      </c>
      <c r="CC2496" s="34">
        <f t="shared" si="714"/>
        <v>55153</v>
      </c>
      <c r="CD2496" s="32">
        <f t="shared" si="715"/>
        <v>55153</v>
      </c>
      <c r="CE2496" s="32">
        <f t="shared" si="716"/>
        <v>0</v>
      </c>
      <c r="CF2496" s="32">
        <f t="shared" si="717"/>
        <v>0</v>
      </c>
      <c r="CG2496" s="32" t="str">
        <f t="shared" si="718"/>
        <v/>
      </c>
      <c r="CH2496" s="32">
        <v>2491</v>
      </c>
      <c r="CI2496" s="32" t="s">
        <v>6</v>
      </c>
      <c r="CJ2496" s="32" t="str">
        <f t="shared" si="719"/>
        <v/>
      </c>
      <c r="CK2496" s="32" t="str">
        <f t="shared" si="720"/>
        <v/>
      </c>
      <c r="CL2496" s="32" t="str">
        <f t="shared" si="721"/>
        <v/>
      </c>
      <c r="CM2496" s="32" t="str">
        <f t="shared" si="722"/>
        <v/>
      </c>
      <c r="CN2496" s="32" t="str">
        <f t="shared" si="723"/>
        <v/>
      </c>
    </row>
    <row r="2497" spans="71:92" x14ac:dyDescent="0.3">
      <c r="BS2497" s="32" t="str">
        <f>IF(Kiadasi_kiseroiv!$K$2=BT2497,BV2497,"")</f>
        <v/>
      </c>
      <c r="BT2497" s="34" t="str">
        <f t="shared" si="706"/>
        <v/>
      </c>
      <c r="BU2497" s="32" t="str">
        <f t="shared" si="707"/>
        <v/>
      </c>
      <c r="BV2497" s="32" t="str">
        <f t="shared" si="708"/>
        <v/>
      </c>
      <c r="BW2497" s="32" t="str">
        <f t="shared" si="709"/>
        <v/>
      </c>
      <c r="BX2497" s="32" t="str">
        <f t="shared" si="710"/>
        <v/>
      </c>
      <c r="BY2497" s="32" t="str">
        <f t="shared" si="711"/>
        <v/>
      </c>
      <c r="BZ2497" s="32" t="str">
        <f t="shared" si="712"/>
        <v/>
      </c>
      <c r="CA2497" s="32" t="str">
        <f t="shared" si="713"/>
        <v/>
      </c>
      <c r="CB2497" s="33">
        <f>IF(COUNTIF($CD$7:CD2497,CD2497)=1,CD2497,CD2497+COUNTIF($CD$6:CD2496,CD2497))</f>
        <v>57643</v>
      </c>
      <c r="CC2497" s="34">
        <f t="shared" si="714"/>
        <v>55153</v>
      </c>
      <c r="CD2497" s="32">
        <f t="shared" si="715"/>
        <v>55153</v>
      </c>
      <c r="CE2497" s="32">
        <f t="shared" si="716"/>
        <v>0</v>
      </c>
      <c r="CF2497" s="32">
        <f t="shared" si="717"/>
        <v>0</v>
      </c>
      <c r="CG2497" s="32" t="str">
        <f t="shared" si="718"/>
        <v/>
      </c>
      <c r="CH2497" s="32">
        <v>2492</v>
      </c>
      <c r="CI2497" s="32" t="s">
        <v>6</v>
      </c>
      <c r="CJ2497" s="32" t="str">
        <f t="shared" si="719"/>
        <v/>
      </c>
      <c r="CK2497" s="32" t="str">
        <f t="shared" si="720"/>
        <v/>
      </c>
      <c r="CL2497" s="32" t="str">
        <f t="shared" si="721"/>
        <v/>
      </c>
      <c r="CM2497" s="32" t="str">
        <f t="shared" si="722"/>
        <v/>
      </c>
      <c r="CN2497" s="32" t="str">
        <f t="shared" si="723"/>
        <v/>
      </c>
    </row>
    <row r="2498" spans="71:92" x14ac:dyDescent="0.3">
      <c r="BS2498" s="32" t="str">
        <f>IF(Kiadasi_kiseroiv!$K$2=BT2498,BV2498,"")</f>
        <v/>
      </c>
      <c r="BT2498" s="34" t="str">
        <f t="shared" si="706"/>
        <v/>
      </c>
      <c r="BU2498" s="32" t="str">
        <f t="shared" si="707"/>
        <v/>
      </c>
      <c r="BV2498" s="32" t="str">
        <f t="shared" si="708"/>
        <v/>
      </c>
      <c r="BW2498" s="32" t="str">
        <f t="shared" si="709"/>
        <v/>
      </c>
      <c r="BX2498" s="32" t="str">
        <f t="shared" si="710"/>
        <v/>
      </c>
      <c r="BY2498" s="32" t="str">
        <f t="shared" si="711"/>
        <v/>
      </c>
      <c r="BZ2498" s="32" t="str">
        <f t="shared" si="712"/>
        <v/>
      </c>
      <c r="CA2498" s="32" t="str">
        <f t="shared" si="713"/>
        <v/>
      </c>
      <c r="CB2498" s="33">
        <f>IF(COUNTIF($CD$7:CD2498,CD2498)=1,CD2498,CD2498+COUNTIF($CD$6:CD2497,CD2498))</f>
        <v>57644</v>
      </c>
      <c r="CC2498" s="34">
        <f t="shared" si="714"/>
        <v>55153</v>
      </c>
      <c r="CD2498" s="32">
        <f t="shared" si="715"/>
        <v>55153</v>
      </c>
      <c r="CE2498" s="32">
        <f t="shared" si="716"/>
        <v>0</v>
      </c>
      <c r="CF2498" s="32">
        <f t="shared" si="717"/>
        <v>0</v>
      </c>
      <c r="CG2498" s="32" t="str">
        <f t="shared" si="718"/>
        <v/>
      </c>
      <c r="CH2498" s="32">
        <v>2493</v>
      </c>
      <c r="CI2498" s="32" t="s">
        <v>6</v>
      </c>
      <c r="CJ2498" s="32" t="str">
        <f t="shared" si="719"/>
        <v/>
      </c>
      <c r="CK2498" s="32" t="str">
        <f t="shared" si="720"/>
        <v/>
      </c>
      <c r="CL2498" s="32" t="str">
        <f t="shared" si="721"/>
        <v/>
      </c>
      <c r="CM2498" s="32" t="str">
        <f t="shared" si="722"/>
        <v/>
      </c>
      <c r="CN2498" s="32" t="str">
        <f t="shared" si="723"/>
        <v/>
      </c>
    </row>
    <row r="2499" spans="71:92" x14ac:dyDescent="0.3">
      <c r="BS2499" s="32" t="str">
        <f>IF(Kiadasi_kiseroiv!$K$2=BT2499,BV2499,"")</f>
        <v/>
      </c>
      <c r="BT2499" s="34" t="str">
        <f t="shared" si="706"/>
        <v/>
      </c>
      <c r="BU2499" s="32" t="str">
        <f t="shared" si="707"/>
        <v/>
      </c>
      <c r="BV2499" s="32" t="str">
        <f t="shared" si="708"/>
        <v/>
      </c>
      <c r="BW2499" s="32" t="str">
        <f t="shared" si="709"/>
        <v/>
      </c>
      <c r="BX2499" s="32" t="str">
        <f t="shared" si="710"/>
        <v/>
      </c>
      <c r="BY2499" s="32" t="str">
        <f t="shared" si="711"/>
        <v/>
      </c>
      <c r="BZ2499" s="32" t="str">
        <f t="shared" si="712"/>
        <v/>
      </c>
      <c r="CA2499" s="32" t="str">
        <f t="shared" si="713"/>
        <v/>
      </c>
      <c r="CB2499" s="33">
        <f>IF(COUNTIF($CD$7:CD2499,CD2499)=1,CD2499,CD2499+COUNTIF($CD$6:CD2498,CD2499))</f>
        <v>57645</v>
      </c>
      <c r="CC2499" s="34">
        <f t="shared" si="714"/>
        <v>55153</v>
      </c>
      <c r="CD2499" s="32">
        <f t="shared" si="715"/>
        <v>55153</v>
      </c>
      <c r="CE2499" s="32">
        <f t="shared" si="716"/>
        <v>0</v>
      </c>
      <c r="CF2499" s="32">
        <f t="shared" si="717"/>
        <v>0</v>
      </c>
      <c r="CG2499" s="32" t="str">
        <f t="shared" si="718"/>
        <v/>
      </c>
      <c r="CH2499" s="32">
        <v>2494</v>
      </c>
      <c r="CI2499" s="32" t="s">
        <v>6</v>
      </c>
      <c r="CJ2499" s="32" t="str">
        <f t="shared" si="719"/>
        <v/>
      </c>
      <c r="CK2499" s="32" t="str">
        <f t="shared" si="720"/>
        <v/>
      </c>
      <c r="CL2499" s="32" t="str">
        <f t="shared" si="721"/>
        <v/>
      </c>
      <c r="CM2499" s="32" t="str">
        <f t="shared" si="722"/>
        <v/>
      </c>
      <c r="CN2499" s="32" t="str">
        <f t="shared" si="723"/>
        <v/>
      </c>
    </row>
    <row r="2500" spans="71:92" x14ac:dyDescent="0.3">
      <c r="BS2500" s="32" t="str">
        <f>IF(Kiadasi_kiseroiv!$K$2=BT2500,BV2500,"")</f>
        <v/>
      </c>
      <c r="BT2500" s="34" t="str">
        <f t="shared" si="706"/>
        <v/>
      </c>
      <c r="BU2500" s="32" t="str">
        <f t="shared" si="707"/>
        <v/>
      </c>
      <c r="BV2500" s="32" t="str">
        <f t="shared" si="708"/>
        <v/>
      </c>
      <c r="BW2500" s="32" t="str">
        <f t="shared" si="709"/>
        <v/>
      </c>
      <c r="BX2500" s="32" t="str">
        <f t="shared" si="710"/>
        <v/>
      </c>
      <c r="BY2500" s="32" t="str">
        <f t="shared" si="711"/>
        <v/>
      </c>
      <c r="BZ2500" s="32" t="str">
        <f t="shared" si="712"/>
        <v/>
      </c>
      <c r="CA2500" s="32" t="str">
        <f t="shared" si="713"/>
        <v/>
      </c>
      <c r="CB2500" s="33">
        <f>IF(COUNTIF($CD$7:CD2500,CD2500)=1,CD2500,CD2500+COUNTIF($CD$6:CD2499,CD2500))</f>
        <v>57646</v>
      </c>
      <c r="CC2500" s="34">
        <f t="shared" si="714"/>
        <v>55153</v>
      </c>
      <c r="CD2500" s="32">
        <f t="shared" si="715"/>
        <v>55153</v>
      </c>
      <c r="CE2500" s="32">
        <f t="shared" si="716"/>
        <v>0</v>
      </c>
      <c r="CF2500" s="32">
        <f t="shared" si="717"/>
        <v>0</v>
      </c>
      <c r="CG2500" s="32" t="str">
        <f t="shared" si="718"/>
        <v/>
      </c>
      <c r="CH2500" s="32">
        <v>2495</v>
      </c>
      <c r="CI2500" s="32" t="s">
        <v>6</v>
      </c>
      <c r="CJ2500" s="32" t="str">
        <f t="shared" si="719"/>
        <v/>
      </c>
      <c r="CK2500" s="32" t="str">
        <f t="shared" si="720"/>
        <v/>
      </c>
      <c r="CL2500" s="32" t="str">
        <f t="shared" si="721"/>
        <v/>
      </c>
      <c r="CM2500" s="32" t="str">
        <f t="shared" si="722"/>
        <v/>
      </c>
      <c r="CN2500" s="32" t="str">
        <f t="shared" si="723"/>
        <v/>
      </c>
    </row>
    <row r="2501" spans="71:92" x14ac:dyDescent="0.3">
      <c r="BS2501" s="32" t="str">
        <f>IF(Kiadasi_kiseroiv!$K$2=BT2501,BV2501,"")</f>
        <v/>
      </c>
      <c r="BT2501" s="34" t="str">
        <f t="shared" si="706"/>
        <v/>
      </c>
      <c r="BU2501" s="32" t="str">
        <f t="shared" si="707"/>
        <v/>
      </c>
      <c r="BV2501" s="32" t="str">
        <f t="shared" si="708"/>
        <v/>
      </c>
      <c r="BW2501" s="32" t="str">
        <f t="shared" si="709"/>
        <v/>
      </c>
      <c r="BX2501" s="32" t="str">
        <f t="shared" si="710"/>
        <v/>
      </c>
      <c r="BY2501" s="32" t="str">
        <f t="shared" si="711"/>
        <v/>
      </c>
      <c r="BZ2501" s="32" t="str">
        <f t="shared" si="712"/>
        <v/>
      </c>
      <c r="CA2501" s="32" t="str">
        <f t="shared" si="713"/>
        <v/>
      </c>
      <c r="CB2501" s="33">
        <f>IF(COUNTIF($CD$7:CD2501,CD2501)=1,CD2501,CD2501+COUNTIF($CD$6:CD2500,CD2501))</f>
        <v>57647</v>
      </c>
      <c r="CC2501" s="34">
        <f t="shared" si="714"/>
        <v>55153</v>
      </c>
      <c r="CD2501" s="32">
        <f t="shared" si="715"/>
        <v>55153</v>
      </c>
      <c r="CE2501" s="32">
        <f t="shared" si="716"/>
        <v>0</v>
      </c>
      <c r="CF2501" s="32">
        <f t="shared" si="717"/>
        <v>0</v>
      </c>
      <c r="CG2501" s="32" t="str">
        <f t="shared" si="718"/>
        <v/>
      </c>
      <c r="CH2501" s="32">
        <v>2496</v>
      </c>
      <c r="CI2501" s="32" t="s">
        <v>6</v>
      </c>
      <c r="CJ2501" s="32" t="str">
        <f t="shared" si="719"/>
        <v/>
      </c>
      <c r="CK2501" s="32" t="str">
        <f t="shared" si="720"/>
        <v/>
      </c>
      <c r="CL2501" s="32" t="str">
        <f t="shared" si="721"/>
        <v/>
      </c>
      <c r="CM2501" s="32" t="str">
        <f t="shared" si="722"/>
        <v/>
      </c>
      <c r="CN2501" s="32" t="str">
        <f t="shared" si="723"/>
        <v/>
      </c>
    </row>
    <row r="2502" spans="71:92" x14ac:dyDescent="0.3">
      <c r="BS2502" s="32" t="str">
        <f>IF(Kiadasi_kiseroiv!$K$2=BT2502,BV2502,"")</f>
        <v/>
      </c>
      <c r="BT2502" s="34" t="str">
        <f t="shared" si="706"/>
        <v/>
      </c>
      <c r="BU2502" s="32" t="str">
        <f t="shared" si="707"/>
        <v/>
      </c>
      <c r="BV2502" s="32" t="str">
        <f t="shared" si="708"/>
        <v/>
      </c>
      <c r="BW2502" s="32" t="str">
        <f t="shared" si="709"/>
        <v/>
      </c>
      <c r="BX2502" s="32" t="str">
        <f t="shared" si="710"/>
        <v/>
      </c>
      <c r="BY2502" s="32" t="str">
        <f t="shared" si="711"/>
        <v/>
      </c>
      <c r="BZ2502" s="32" t="str">
        <f t="shared" si="712"/>
        <v/>
      </c>
      <c r="CA2502" s="32" t="str">
        <f t="shared" si="713"/>
        <v/>
      </c>
      <c r="CB2502" s="33">
        <f>IF(COUNTIF($CD$7:CD2502,CD2502)=1,CD2502,CD2502+COUNTIF($CD$6:CD2501,CD2502))</f>
        <v>57648</v>
      </c>
      <c r="CC2502" s="34">
        <f t="shared" si="714"/>
        <v>55153</v>
      </c>
      <c r="CD2502" s="32">
        <f t="shared" si="715"/>
        <v>55153</v>
      </c>
      <c r="CE2502" s="32">
        <f t="shared" si="716"/>
        <v>0</v>
      </c>
      <c r="CF2502" s="32">
        <f t="shared" si="717"/>
        <v>0</v>
      </c>
      <c r="CG2502" s="32" t="str">
        <f t="shared" si="718"/>
        <v/>
      </c>
      <c r="CH2502" s="32">
        <v>2497</v>
      </c>
      <c r="CI2502" s="32" t="s">
        <v>6</v>
      </c>
      <c r="CJ2502" s="32" t="str">
        <f t="shared" si="719"/>
        <v/>
      </c>
      <c r="CK2502" s="32" t="str">
        <f t="shared" si="720"/>
        <v/>
      </c>
      <c r="CL2502" s="32" t="str">
        <f t="shared" si="721"/>
        <v/>
      </c>
      <c r="CM2502" s="32" t="str">
        <f t="shared" si="722"/>
        <v/>
      </c>
      <c r="CN2502" s="32" t="str">
        <f t="shared" si="723"/>
        <v/>
      </c>
    </row>
    <row r="2503" spans="71:92" x14ac:dyDescent="0.3">
      <c r="BS2503" s="32" t="str">
        <f>IF(Kiadasi_kiseroiv!$K$2=BT2503,BV2503,"")</f>
        <v/>
      </c>
      <c r="BT2503" s="34" t="str">
        <f t="shared" si="706"/>
        <v/>
      </c>
      <c r="BU2503" s="32" t="str">
        <f t="shared" si="707"/>
        <v/>
      </c>
      <c r="BV2503" s="32" t="str">
        <f t="shared" si="708"/>
        <v/>
      </c>
      <c r="BW2503" s="32" t="str">
        <f t="shared" si="709"/>
        <v/>
      </c>
      <c r="BX2503" s="32" t="str">
        <f t="shared" si="710"/>
        <v/>
      </c>
      <c r="BY2503" s="32" t="str">
        <f t="shared" si="711"/>
        <v/>
      </c>
      <c r="BZ2503" s="32" t="str">
        <f t="shared" si="712"/>
        <v/>
      </c>
      <c r="CA2503" s="32" t="str">
        <f t="shared" si="713"/>
        <v/>
      </c>
      <c r="CB2503" s="33">
        <f>IF(COUNTIF($CD$7:CD2503,CD2503)=1,CD2503,CD2503+COUNTIF($CD$6:CD2502,CD2503))</f>
        <v>57649</v>
      </c>
      <c r="CC2503" s="34">
        <f t="shared" si="714"/>
        <v>55153</v>
      </c>
      <c r="CD2503" s="32">
        <f t="shared" si="715"/>
        <v>55153</v>
      </c>
      <c r="CE2503" s="32">
        <f t="shared" si="716"/>
        <v>0</v>
      </c>
      <c r="CF2503" s="32">
        <f t="shared" si="717"/>
        <v>0</v>
      </c>
      <c r="CG2503" s="32" t="str">
        <f t="shared" si="718"/>
        <v/>
      </c>
      <c r="CH2503" s="32">
        <v>2498</v>
      </c>
      <c r="CI2503" s="32" t="s">
        <v>6</v>
      </c>
      <c r="CJ2503" s="32" t="str">
        <f t="shared" si="719"/>
        <v/>
      </c>
      <c r="CK2503" s="32" t="str">
        <f t="shared" si="720"/>
        <v/>
      </c>
      <c r="CL2503" s="32" t="str">
        <f t="shared" si="721"/>
        <v/>
      </c>
      <c r="CM2503" s="32" t="str">
        <f t="shared" si="722"/>
        <v/>
      </c>
      <c r="CN2503" s="32" t="str">
        <f t="shared" si="723"/>
        <v/>
      </c>
    </row>
    <row r="2504" spans="71:92" x14ac:dyDescent="0.3">
      <c r="BS2504" s="32" t="str">
        <f>IF(Kiadasi_kiseroiv!$K$2=BT2504,BV2504,"")</f>
        <v/>
      </c>
      <c r="BT2504" s="34" t="str">
        <f t="shared" si="706"/>
        <v/>
      </c>
      <c r="BU2504" s="32" t="str">
        <f t="shared" si="707"/>
        <v/>
      </c>
      <c r="BV2504" s="32" t="str">
        <f t="shared" si="708"/>
        <v/>
      </c>
      <c r="BW2504" s="32" t="str">
        <f t="shared" si="709"/>
        <v/>
      </c>
      <c r="BX2504" s="32" t="str">
        <f t="shared" si="710"/>
        <v/>
      </c>
      <c r="BY2504" s="32" t="str">
        <f t="shared" si="711"/>
        <v/>
      </c>
      <c r="BZ2504" s="32" t="str">
        <f t="shared" si="712"/>
        <v/>
      </c>
      <c r="CA2504" s="32" t="str">
        <f t="shared" si="713"/>
        <v/>
      </c>
      <c r="CB2504" s="33">
        <f>IF(COUNTIF($CD$7:CD2504,CD2504)=1,CD2504,CD2504+COUNTIF($CD$6:CD2503,CD2504))</f>
        <v>57650</v>
      </c>
      <c r="CC2504" s="34">
        <f t="shared" si="714"/>
        <v>55153</v>
      </c>
      <c r="CD2504" s="32">
        <f t="shared" si="715"/>
        <v>55153</v>
      </c>
      <c r="CE2504" s="32">
        <f t="shared" si="716"/>
        <v>0</v>
      </c>
      <c r="CF2504" s="32">
        <f t="shared" si="717"/>
        <v>0</v>
      </c>
      <c r="CG2504" s="32" t="str">
        <f t="shared" si="718"/>
        <v/>
      </c>
      <c r="CH2504" s="32">
        <v>2499</v>
      </c>
      <c r="CI2504" s="32" t="s">
        <v>6</v>
      </c>
      <c r="CJ2504" s="32" t="str">
        <f t="shared" si="719"/>
        <v/>
      </c>
      <c r="CK2504" s="32" t="str">
        <f t="shared" si="720"/>
        <v/>
      </c>
      <c r="CL2504" s="32" t="str">
        <f t="shared" si="721"/>
        <v/>
      </c>
      <c r="CM2504" s="32" t="str">
        <f t="shared" si="722"/>
        <v/>
      </c>
      <c r="CN2504" s="32" t="str">
        <f t="shared" si="723"/>
        <v/>
      </c>
    </row>
    <row r="2505" spans="71:92" x14ac:dyDescent="0.3">
      <c r="BS2505" s="32" t="str">
        <f>IF(Kiadasi_kiseroiv!$K$2=BT2505,BV2505,"")</f>
        <v/>
      </c>
      <c r="BT2505" s="34" t="str">
        <f t="shared" si="706"/>
        <v/>
      </c>
      <c r="BU2505" s="32" t="str">
        <f t="shared" si="707"/>
        <v/>
      </c>
      <c r="BV2505" s="32" t="str">
        <f t="shared" si="708"/>
        <v/>
      </c>
      <c r="BW2505" s="32" t="str">
        <f t="shared" si="709"/>
        <v/>
      </c>
      <c r="BX2505" s="32" t="str">
        <f t="shared" si="710"/>
        <v/>
      </c>
      <c r="BY2505" s="32" t="str">
        <f t="shared" si="711"/>
        <v/>
      </c>
      <c r="BZ2505" s="32" t="str">
        <f t="shared" si="712"/>
        <v/>
      </c>
      <c r="CA2505" s="32" t="str">
        <f t="shared" si="713"/>
        <v/>
      </c>
      <c r="CB2505" s="33">
        <f>IF(COUNTIF($CD$7:CD2505,CD2505)=1,CD2505,CD2505+COUNTIF($CD$6:CD2504,CD2505))</f>
        <v>57651</v>
      </c>
      <c r="CC2505" s="34">
        <f t="shared" si="714"/>
        <v>55153</v>
      </c>
      <c r="CD2505" s="32">
        <f t="shared" si="715"/>
        <v>55153</v>
      </c>
      <c r="CE2505" s="32">
        <f t="shared" si="716"/>
        <v>0</v>
      </c>
      <c r="CF2505" s="32">
        <f t="shared" si="717"/>
        <v>0</v>
      </c>
      <c r="CG2505" s="32" t="str">
        <f t="shared" si="718"/>
        <v/>
      </c>
      <c r="CH2505" s="32">
        <v>2500</v>
      </c>
      <c r="CI2505" s="32" t="s">
        <v>6</v>
      </c>
      <c r="CJ2505" s="32" t="str">
        <f t="shared" si="719"/>
        <v/>
      </c>
      <c r="CK2505" s="32" t="str">
        <f t="shared" si="720"/>
        <v/>
      </c>
      <c r="CL2505" s="32" t="str">
        <f t="shared" si="721"/>
        <v/>
      </c>
      <c r="CM2505" s="32" t="str">
        <f t="shared" si="722"/>
        <v/>
      </c>
      <c r="CN2505" s="32" t="str">
        <f t="shared" si="723"/>
        <v/>
      </c>
    </row>
    <row r="2506" spans="71:92" x14ac:dyDescent="0.3">
      <c r="BS2506" s="32" t="str">
        <f>IF(Kiadasi_kiseroiv!$K$2=BT2506,BV2506,"")</f>
        <v/>
      </c>
      <c r="BT2506" s="34" t="str">
        <f t="shared" si="706"/>
        <v/>
      </c>
      <c r="BU2506" s="32" t="str">
        <f t="shared" si="707"/>
        <v/>
      </c>
      <c r="BV2506" s="32" t="str">
        <f t="shared" si="708"/>
        <v/>
      </c>
      <c r="BW2506" s="32" t="str">
        <f t="shared" si="709"/>
        <v/>
      </c>
      <c r="BX2506" s="32" t="str">
        <f t="shared" si="710"/>
        <v/>
      </c>
      <c r="BY2506" s="32" t="str">
        <f t="shared" si="711"/>
        <v/>
      </c>
      <c r="BZ2506" s="32" t="str">
        <f t="shared" si="712"/>
        <v/>
      </c>
      <c r="CA2506" s="32" t="str">
        <f t="shared" si="713"/>
        <v/>
      </c>
      <c r="CB2506" s="33">
        <f>IF(COUNTIF($CD$7:CD2506,CD2506)=1,CD2506,CD2506+COUNTIF($CD$6:CD2505,CD2506))</f>
        <v>57652</v>
      </c>
      <c r="CC2506" s="34">
        <f t="shared" si="714"/>
        <v>55153</v>
      </c>
      <c r="CD2506" s="32">
        <f t="shared" si="715"/>
        <v>55153</v>
      </c>
      <c r="CE2506" s="32">
        <f t="shared" si="716"/>
        <v>0</v>
      </c>
      <c r="CF2506" s="32">
        <f t="shared" si="717"/>
        <v>0</v>
      </c>
      <c r="CG2506" s="32" t="str">
        <f t="shared" si="718"/>
        <v/>
      </c>
      <c r="CH2506" s="32">
        <v>2501</v>
      </c>
      <c r="CI2506" s="32" t="s">
        <v>6</v>
      </c>
      <c r="CJ2506" s="32" t="str">
        <f t="shared" si="719"/>
        <v/>
      </c>
      <c r="CK2506" s="32" t="str">
        <f t="shared" si="720"/>
        <v/>
      </c>
      <c r="CL2506" s="32" t="str">
        <f t="shared" si="721"/>
        <v/>
      </c>
      <c r="CM2506" s="32" t="str">
        <f t="shared" si="722"/>
        <v/>
      </c>
      <c r="CN2506" s="32" t="str">
        <f t="shared" si="723"/>
        <v/>
      </c>
    </row>
    <row r="2507" spans="71:92" x14ac:dyDescent="0.3">
      <c r="BS2507" s="32" t="str">
        <f>IF(Kiadasi_kiseroiv!$K$2=BT2507,BV2507,"")</f>
        <v/>
      </c>
      <c r="BT2507" s="34" t="str">
        <f t="shared" si="706"/>
        <v/>
      </c>
      <c r="BU2507" s="32" t="str">
        <f t="shared" si="707"/>
        <v/>
      </c>
      <c r="BV2507" s="32" t="str">
        <f t="shared" si="708"/>
        <v/>
      </c>
      <c r="BW2507" s="32" t="str">
        <f t="shared" si="709"/>
        <v/>
      </c>
      <c r="BX2507" s="32" t="str">
        <f t="shared" si="710"/>
        <v/>
      </c>
      <c r="BY2507" s="32" t="str">
        <f t="shared" si="711"/>
        <v/>
      </c>
      <c r="BZ2507" s="32" t="str">
        <f t="shared" si="712"/>
        <v/>
      </c>
      <c r="CA2507" s="32" t="str">
        <f t="shared" si="713"/>
        <v/>
      </c>
      <c r="CB2507" s="33">
        <f>IF(COUNTIF($CD$7:CD2507,CD2507)=1,CD2507,CD2507+COUNTIF($CD$6:CD2506,CD2507))</f>
        <v>57653</v>
      </c>
      <c r="CC2507" s="34">
        <f t="shared" si="714"/>
        <v>55153</v>
      </c>
      <c r="CD2507" s="32">
        <f t="shared" si="715"/>
        <v>55153</v>
      </c>
      <c r="CE2507" s="32">
        <f t="shared" si="716"/>
        <v>0</v>
      </c>
      <c r="CF2507" s="32">
        <f t="shared" si="717"/>
        <v>0</v>
      </c>
      <c r="CG2507" s="32" t="str">
        <f t="shared" si="718"/>
        <v/>
      </c>
      <c r="CH2507" s="32">
        <v>2502</v>
      </c>
      <c r="CI2507" s="32" t="s">
        <v>6</v>
      </c>
      <c r="CJ2507" s="32" t="str">
        <f t="shared" si="719"/>
        <v/>
      </c>
      <c r="CK2507" s="32" t="str">
        <f t="shared" si="720"/>
        <v/>
      </c>
      <c r="CL2507" s="32" t="str">
        <f t="shared" si="721"/>
        <v/>
      </c>
      <c r="CM2507" s="32" t="str">
        <f t="shared" si="722"/>
        <v/>
      </c>
      <c r="CN2507" s="32" t="str">
        <f t="shared" si="723"/>
        <v/>
      </c>
    </row>
    <row r="2508" spans="71:92" x14ac:dyDescent="0.3">
      <c r="BS2508" s="32" t="str">
        <f>IF(Kiadasi_kiseroiv!$K$2=BT2508,BV2508,"")</f>
        <v/>
      </c>
      <c r="BT2508" s="34" t="str">
        <f t="shared" si="706"/>
        <v/>
      </c>
      <c r="BU2508" s="32" t="str">
        <f t="shared" si="707"/>
        <v/>
      </c>
      <c r="BV2508" s="32" t="str">
        <f t="shared" si="708"/>
        <v/>
      </c>
      <c r="BW2508" s="32" t="str">
        <f t="shared" si="709"/>
        <v/>
      </c>
      <c r="BX2508" s="32" t="str">
        <f t="shared" si="710"/>
        <v/>
      </c>
      <c r="BY2508" s="32" t="str">
        <f t="shared" si="711"/>
        <v/>
      </c>
      <c r="BZ2508" s="32" t="str">
        <f t="shared" si="712"/>
        <v/>
      </c>
      <c r="CA2508" s="32" t="str">
        <f t="shared" si="713"/>
        <v/>
      </c>
      <c r="CB2508" s="33">
        <f>IF(COUNTIF($CD$7:CD2508,CD2508)=1,CD2508,CD2508+COUNTIF($CD$6:CD2507,CD2508))</f>
        <v>57654</v>
      </c>
      <c r="CC2508" s="34">
        <f t="shared" si="714"/>
        <v>55153</v>
      </c>
      <c r="CD2508" s="32">
        <f t="shared" si="715"/>
        <v>55153</v>
      </c>
      <c r="CE2508" s="32">
        <f t="shared" si="716"/>
        <v>0</v>
      </c>
      <c r="CF2508" s="32">
        <f t="shared" si="717"/>
        <v>0</v>
      </c>
      <c r="CG2508" s="32" t="str">
        <f t="shared" si="718"/>
        <v/>
      </c>
      <c r="CH2508" s="32">
        <v>2503</v>
      </c>
      <c r="CI2508" s="32" t="s">
        <v>6</v>
      </c>
      <c r="CJ2508" s="32" t="str">
        <f t="shared" si="719"/>
        <v/>
      </c>
      <c r="CK2508" s="32" t="str">
        <f t="shared" si="720"/>
        <v/>
      </c>
      <c r="CL2508" s="32" t="str">
        <f t="shared" si="721"/>
        <v/>
      </c>
      <c r="CM2508" s="32" t="str">
        <f t="shared" si="722"/>
        <v/>
      </c>
      <c r="CN2508" s="32" t="str">
        <f t="shared" si="723"/>
        <v/>
      </c>
    </row>
    <row r="2509" spans="71:92" x14ac:dyDescent="0.3">
      <c r="BS2509" s="32" t="str">
        <f>IF(Kiadasi_kiseroiv!$K$2=BT2509,BV2509,"")</f>
        <v/>
      </c>
      <c r="BT2509" s="34" t="str">
        <f t="shared" si="706"/>
        <v/>
      </c>
      <c r="BU2509" s="32" t="str">
        <f t="shared" si="707"/>
        <v/>
      </c>
      <c r="BV2509" s="32" t="str">
        <f t="shared" si="708"/>
        <v/>
      </c>
      <c r="BW2509" s="32" t="str">
        <f t="shared" si="709"/>
        <v/>
      </c>
      <c r="BX2509" s="32" t="str">
        <f t="shared" si="710"/>
        <v/>
      </c>
      <c r="BY2509" s="32" t="str">
        <f t="shared" si="711"/>
        <v/>
      </c>
      <c r="BZ2509" s="32" t="str">
        <f t="shared" si="712"/>
        <v/>
      </c>
      <c r="CA2509" s="32" t="str">
        <f t="shared" si="713"/>
        <v/>
      </c>
      <c r="CB2509" s="33">
        <f>IF(COUNTIF($CD$7:CD2509,CD2509)=1,CD2509,CD2509+COUNTIF($CD$6:CD2508,CD2509))</f>
        <v>57655</v>
      </c>
      <c r="CC2509" s="34">
        <f t="shared" si="714"/>
        <v>55153</v>
      </c>
      <c r="CD2509" s="32">
        <f t="shared" si="715"/>
        <v>55153</v>
      </c>
      <c r="CE2509" s="32">
        <f t="shared" si="716"/>
        <v>0</v>
      </c>
      <c r="CF2509" s="32">
        <f t="shared" si="717"/>
        <v>0</v>
      </c>
      <c r="CG2509" s="32" t="str">
        <f t="shared" si="718"/>
        <v/>
      </c>
      <c r="CH2509" s="32">
        <v>2504</v>
      </c>
      <c r="CI2509" s="32" t="s">
        <v>6</v>
      </c>
      <c r="CJ2509" s="32" t="str">
        <f t="shared" si="719"/>
        <v/>
      </c>
      <c r="CK2509" s="32" t="str">
        <f t="shared" si="720"/>
        <v/>
      </c>
      <c r="CL2509" s="32" t="str">
        <f t="shared" si="721"/>
        <v/>
      </c>
      <c r="CM2509" s="32" t="str">
        <f t="shared" si="722"/>
        <v/>
      </c>
      <c r="CN2509" s="32" t="str">
        <f t="shared" si="723"/>
        <v/>
      </c>
    </row>
    <row r="2510" spans="71:92" x14ac:dyDescent="0.3">
      <c r="BS2510" s="32" t="str">
        <f>IF(Kiadasi_kiseroiv!$K$2=BT2510,BV2510,"")</f>
        <v/>
      </c>
      <c r="BT2510" s="34" t="str">
        <f t="shared" si="706"/>
        <v/>
      </c>
      <c r="BU2510" s="32" t="str">
        <f t="shared" si="707"/>
        <v/>
      </c>
      <c r="BV2510" s="32" t="str">
        <f t="shared" si="708"/>
        <v/>
      </c>
      <c r="BW2510" s="32" t="str">
        <f t="shared" si="709"/>
        <v/>
      </c>
      <c r="BX2510" s="32" t="str">
        <f t="shared" si="710"/>
        <v/>
      </c>
      <c r="BY2510" s="32" t="str">
        <f t="shared" si="711"/>
        <v/>
      </c>
      <c r="BZ2510" s="32" t="str">
        <f t="shared" si="712"/>
        <v/>
      </c>
      <c r="CA2510" s="32" t="str">
        <f t="shared" si="713"/>
        <v/>
      </c>
      <c r="CB2510" s="33">
        <f>IF(COUNTIF($CD$7:CD2510,CD2510)=1,CD2510,CD2510+COUNTIF($CD$6:CD2509,CD2510))</f>
        <v>57656</v>
      </c>
      <c r="CC2510" s="34">
        <f t="shared" si="714"/>
        <v>55153</v>
      </c>
      <c r="CD2510" s="32">
        <f t="shared" si="715"/>
        <v>55153</v>
      </c>
      <c r="CE2510" s="32">
        <f t="shared" si="716"/>
        <v>0</v>
      </c>
      <c r="CF2510" s="32">
        <f t="shared" si="717"/>
        <v>0</v>
      </c>
      <c r="CG2510" s="32" t="str">
        <f t="shared" si="718"/>
        <v/>
      </c>
      <c r="CH2510" s="32">
        <v>2505</v>
      </c>
      <c r="CI2510" s="32" t="s">
        <v>6</v>
      </c>
      <c r="CJ2510" s="32" t="str">
        <f t="shared" si="719"/>
        <v/>
      </c>
      <c r="CK2510" s="32" t="str">
        <f t="shared" si="720"/>
        <v/>
      </c>
      <c r="CL2510" s="32" t="str">
        <f t="shared" si="721"/>
        <v/>
      </c>
      <c r="CM2510" s="32" t="str">
        <f t="shared" si="722"/>
        <v/>
      </c>
      <c r="CN2510" s="32" t="str">
        <f t="shared" si="723"/>
        <v/>
      </c>
    </row>
    <row r="2511" spans="71:92" x14ac:dyDescent="0.3">
      <c r="BS2511" s="32" t="str">
        <f>IF(Kiadasi_kiseroiv!$K$2=BT2511,BV2511,"")</f>
        <v/>
      </c>
      <c r="BT2511" s="34" t="str">
        <f t="shared" si="706"/>
        <v/>
      </c>
      <c r="BU2511" s="32" t="str">
        <f t="shared" si="707"/>
        <v/>
      </c>
      <c r="BV2511" s="32" t="str">
        <f t="shared" si="708"/>
        <v/>
      </c>
      <c r="BW2511" s="32" t="str">
        <f t="shared" si="709"/>
        <v/>
      </c>
      <c r="BX2511" s="32" t="str">
        <f t="shared" si="710"/>
        <v/>
      </c>
      <c r="BY2511" s="32" t="str">
        <f t="shared" si="711"/>
        <v/>
      </c>
      <c r="BZ2511" s="32" t="str">
        <f t="shared" si="712"/>
        <v/>
      </c>
      <c r="CA2511" s="32" t="str">
        <f t="shared" si="713"/>
        <v/>
      </c>
      <c r="CB2511" s="33">
        <f>IF(COUNTIF($CD$7:CD2511,CD2511)=1,CD2511,CD2511+COUNTIF($CD$6:CD2510,CD2511))</f>
        <v>57657</v>
      </c>
      <c r="CC2511" s="34">
        <f t="shared" si="714"/>
        <v>55153</v>
      </c>
      <c r="CD2511" s="32">
        <f t="shared" si="715"/>
        <v>55153</v>
      </c>
      <c r="CE2511" s="32">
        <f t="shared" si="716"/>
        <v>0</v>
      </c>
      <c r="CF2511" s="32">
        <f t="shared" si="717"/>
        <v>0</v>
      </c>
      <c r="CG2511" s="32" t="str">
        <f t="shared" si="718"/>
        <v/>
      </c>
      <c r="CH2511" s="32">
        <v>2506</v>
      </c>
      <c r="CI2511" s="32" t="s">
        <v>6</v>
      </c>
      <c r="CJ2511" s="32" t="str">
        <f t="shared" si="719"/>
        <v/>
      </c>
      <c r="CK2511" s="32" t="str">
        <f t="shared" si="720"/>
        <v/>
      </c>
      <c r="CL2511" s="32" t="str">
        <f t="shared" si="721"/>
        <v/>
      </c>
      <c r="CM2511" s="32" t="str">
        <f t="shared" si="722"/>
        <v/>
      </c>
      <c r="CN2511" s="32" t="str">
        <f t="shared" si="723"/>
        <v/>
      </c>
    </row>
    <row r="2512" spans="71:92" x14ac:dyDescent="0.3">
      <c r="BS2512" s="32" t="str">
        <f>IF(Kiadasi_kiseroiv!$K$2=BT2512,BV2512,"")</f>
        <v/>
      </c>
      <c r="BT2512" s="34" t="str">
        <f t="shared" si="706"/>
        <v/>
      </c>
      <c r="BU2512" s="32" t="str">
        <f t="shared" si="707"/>
        <v/>
      </c>
      <c r="BV2512" s="32" t="str">
        <f t="shared" si="708"/>
        <v/>
      </c>
      <c r="BW2512" s="32" t="str">
        <f t="shared" si="709"/>
        <v/>
      </c>
      <c r="BX2512" s="32" t="str">
        <f t="shared" si="710"/>
        <v/>
      </c>
      <c r="BY2512" s="32" t="str">
        <f t="shared" si="711"/>
        <v/>
      </c>
      <c r="BZ2512" s="32" t="str">
        <f t="shared" si="712"/>
        <v/>
      </c>
      <c r="CA2512" s="32" t="str">
        <f t="shared" si="713"/>
        <v/>
      </c>
      <c r="CB2512" s="33">
        <f>IF(COUNTIF($CD$7:CD2512,CD2512)=1,CD2512,CD2512+COUNTIF($CD$6:CD2511,CD2512))</f>
        <v>57658</v>
      </c>
      <c r="CC2512" s="34">
        <f t="shared" si="714"/>
        <v>55153</v>
      </c>
      <c r="CD2512" s="32">
        <f t="shared" si="715"/>
        <v>55153</v>
      </c>
      <c r="CE2512" s="32">
        <f t="shared" si="716"/>
        <v>0</v>
      </c>
      <c r="CF2512" s="32">
        <f t="shared" si="717"/>
        <v>0</v>
      </c>
      <c r="CG2512" s="32" t="str">
        <f t="shared" si="718"/>
        <v/>
      </c>
      <c r="CH2512" s="32">
        <v>2507</v>
      </c>
      <c r="CI2512" s="32" t="s">
        <v>6</v>
      </c>
      <c r="CJ2512" s="32" t="str">
        <f t="shared" si="719"/>
        <v/>
      </c>
      <c r="CK2512" s="32" t="str">
        <f t="shared" si="720"/>
        <v/>
      </c>
      <c r="CL2512" s="32" t="str">
        <f t="shared" si="721"/>
        <v/>
      </c>
      <c r="CM2512" s="32" t="str">
        <f t="shared" si="722"/>
        <v/>
      </c>
      <c r="CN2512" s="32" t="str">
        <f t="shared" si="723"/>
        <v/>
      </c>
    </row>
    <row r="2513" spans="71:92" x14ac:dyDescent="0.3">
      <c r="BS2513" s="32" t="str">
        <f>IF(Kiadasi_kiseroiv!$K$2=BT2513,BV2513,"")</f>
        <v/>
      </c>
      <c r="BT2513" s="34" t="str">
        <f t="shared" si="706"/>
        <v/>
      </c>
      <c r="BU2513" s="32" t="str">
        <f t="shared" si="707"/>
        <v/>
      </c>
      <c r="BV2513" s="32" t="str">
        <f t="shared" si="708"/>
        <v/>
      </c>
      <c r="BW2513" s="32" t="str">
        <f t="shared" si="709"/>
        <v/>
      </c>
      <c r="BX2513" s="32" t="str">
        <f t="shared" si="710"/>
        <v/>
      </c>
      <c r="BY2513" s="32" t="str">
        <f t="shared" si="711"/>
        <v/>
      </c>
      <c r="BZ2513" s="32" t="str">
        <f t="shared" si="712"/>
        <v/>
      </c>
      <c r="CA2513" s="32" t="str">
        <f t="shared" si="713"/>
        <v/>
      </c>
      <c r="CB2513" s="33">
        <f>IF(COUNTIF($CD$7:CD2513,CD2513)=1,CD2513,CD2513+COUNTIF($CD$6:CD2512,CD2513))</f>
        <v>57659</v>
      </c>
      <c r="CC2513" s="34">
        <f t="shared" si="714"/>
        <v>55153</v>
      </c>
      <c r="CD2513" s="32">
        <f t="shared" si="715"/>
        <v>55153</v>
      </c>
      <c r="CE2513" s="32">
        <f t="shared" si="716"/>
        <v>0</v>
      </c>
      <c r="CF2513" s="32">
        <f t="shared" si="717"/>
        <v>0</v>
      </c>
      <c r="CG2513" s="32" t="str">
        <f t="shared" si="718"/>
        <v/>
      </c>
      <c r="CH2513" s="32">
        <v>2508</v>
      </c>
      <c r="CI2513" s="32" t="s">
        <v>6</v>
      </c>
      <c r="CJ2513" s="32" t="str">
        <f t="shared" si="719"/>
        <v/>
      </c>
      <c r="CK2513" s="32" t="str">
        <f t="shared" si="720"/>
        <v/>
      </c>
      <c r="CL2513" s="32" t="str">
        <f t="shared" si="721"/>
        <v/>
      </c>
      <c r="CM2513" s="32" t="str">
        <f t="shared" si="722"/>
        <v/>
      </c>
      <c r="CN2513" s="32" t="str">
        <f t="shared" si="723"/>
        <v/>
      </c>
    </row>
    <row r="2514" spans="71:92" x14ac:dyDescent="0.3">
      <c r="BS2514" s="32" t="str">
        <f>IF(Kiadasi_kiseroiv!$K$2=BT2514,BV2514,"")</f>
        <v/>
      </c>
      <c r="BT2514" s="34" t="str">
        <f t="shared" si="706"/>
        <v/>
      </c>
      <c r="BU2514" s="32" t="str">
        <f t="shared" si="707"/>
        <v/>
      </c>
      <c r="BV2514" s="32" t="str">
        <f t="shared" si="708"/>
        <v/>
      </c>
      <c r="BW2514" s="32" t="str">
        <f t="shared" si="709"/>
        <v/>
      </c>
      <c r="BX2514" s="32" t="str">
        <f t="shared" si="710"/>
        <v/>
      </c>
      <c r="BY2514" s="32" t="str">
        <f t="shared" si="711"/>
        <v/>
      </c>
      <c r="BZ2514" s="32" t="str">
        <f t="shared" si="712"/>
        <v/>
      </c>
      <c r="CA2514" s="32" t="str">
        <f t="shared" si="713"/>
        <v/>
      </c>
      <c r="CB2514" s="33">
        <f>IF(COUNTIF($CD$7:CD2514,CD2514)=1,CD2514,CD2514+COUNTIF($CD$6:CD2513,CD2514))</f>
        <v>57660</v>
      </c>
      <c r="CC2514" s="34">
        <f t="shared" si="714"/>
        <v>55153</v>
      </c>
      <c r="CD2514" s="32">
        <f t="shared" si="715"/>
        <v>55153</v>
      </c>
      <c r="CE2514" s="32">
        <f t="shared" si="716"/>
        <v>0</v>
      </c>
      <c r="CF2514" s="32">
        <f t="shared" si="717"/>
        <v>0</v>
      </c>
      <c r="CG2514" s="32" t="str">
        <f t="shared" si="718"/>
        <v/>
      </c>
      <c r="CH2514" s="32">
        <v>2509</v>
      </c>
      <c r="CI2514" s="32" t="s">
        <v>6</v>
      </c>
      <c r="CJ2514" s="32" t="str">
        <f t="shared" si="719"/>
        <v/>
      </c>
      <c r="CK2514" s="32" t="str">
        <f t="shared" si="720"/>
        <v/>
      </c>
      <c r="CL2514" s="32" t="str">
        <f t="shared" si="721"/>
        <v/>
      </c>
      <c r="CM2514" s="32" t="str">
        <f t="shared" si="722"/>
        <v/>
      </c>
      <c r="CN2514" s="32" t="str">
        <f t="shared" si="723"/>
        <v/>
      </c>
    </row>
    <row r="2515" spans="71:92" x14ac:dyDescent="0.3">
      <c r="BS2515" s="32" t="str">
        <f>IF(Kiadasi_kiseroiv!$K$2=BT2515,BV2515,"")</f>
        <v/>
      </c>
      <c r="BT2515" s="34" t="str">
        <f t="shared" si="706"/>
        <v/>
      </c>
      <c r="BU2515" s="32" t="str">
        <f t="shared" si="707"/>
        <v/>
      </c>
      <c r="BV2515" s="32" t="str">
        <f t="shared" si="708"/>
        <v/>
      </c>
      <c r="BW2515" s="32" t="str">
        <f t="shared" si="709"/>
        <v/>
      </c>
      <c r="BX2515" s="32" t="str">
        <f t="shared" si="710"/>
        <v/>
      </c>
      <c r="BY2515" s="32" t="str">
        <f t="shared" si="711"/>
        <v/>
      </c>
      <c r="BZ2515" s="32" t="str">
        <f t="shared" si="712"/>
        <v/>
      </c>
      <c r="CA2515" s="32" t="str">
        <f t="shared" si="713"/>
        <v/>
      </c>
      <c r="CB2515" s="33">
        <f>IF(COUNTIF($CD$7:CD2515,CD2515)=1,CD2515,CD2515+COUNTIF($CD$6:CD2514,CD2515))</f>
        <v>57661</v>
      </c>
      <c r="CC2515" s="34">
        <f t="shared" si="714"/>
        <v>55153</v>
      </c>
      <c r="CD2515" s="32">
        <f t="shared" si="715"/>
        <v>55153</v>
      </c>
      <c r="CE2515" s="32">
        <f t="shared" si="716"/>
        <v>0</v>
      </c>
      <c r="CF2515" s="32">
        <f t="shared" si="717"/>
        <v>0</v>
      </c>
      <c r="CG2515" s="32" t="str">
        <f t="shared" si="718"/>
        <v/>
      </c>
      <c r="CH2515" s="32">
        <v>2510</v>
      </c>
      <c r="CI2515" s="32" t="s">
        <v>6</v>
      </c>
      <c r="CJ2515" s="32" t="str">
        <f t="shared" si="719"/>
        <v/>
      </c>
      <c r="CK2515" s="32" t="str">
        <f t="shared" si="720"/>
        <v/>
      </c>
      <c r="CL2515" s="32" t="str">
        <f t="shared" si="721"/>
        <v/>
      </c>
      <c r="CM2515" s="32" t="str">
        <f t="shared" si="722"/>
        <v/>
      </c>
      <c r="CN2515" s="32" t="str">
        <f t="shared" si="723"/>
        <v/>
      </c>
    </row>
    <row r="2516" spans="71:92" x14ac:dyDescent="0.3">
      <c r="BS2516" s="32" t="str">
        <f>IF(Kiadasi_kiseroiv!$K$2=BT2516,BV2516,"")</f>
        <v/>
      </c>
      <c r="BT2516" s="34" t="str">
        <f t="shared" si="706"/>
        <v/>
      </c>
      <c r="BU2516" s="32" t="str">
        <f t="shared" si="707"/>
        <v/>
      </c>
      <c r="BV2516" s="32" t="str">
        <f t="shared" si="708"/>
        <v/>
      </c>
      <c r="BW2516" s="32" t="str">
        <f t="shared" si="709"/>
        <v/>
      </c>
      <c r="BX2516" s="32" t="str">
        <f t="shared" si="710"/>
        <v/>
      </c>
      <c r="BY2516" s="32" t="str">
        <f t="shared" si="711"/>
        <v/>
      </c>
      <c r="BZ2516" s="32" t="str">
        <f t="shared" si="712"/>
        <v/>
      </c>
      <c r="CA2516" s="32" t="str">
        <f t="shared" si="713"/>
        <v/>
      </c>
      <c r="CB2516" s="33">
        <f>IF(COUNTIF($CD$7:CD2516,CD2516)=1,CD2516,CD2516+COUNTIF($CD$6:CD2515,CD2516))</f>
        <v>57662</v>
      </c>
      <c r="CC2516" s="34">
        <f t="shared" si="714"/>
        <v>55153</v>
      </c>
      <c r="CD2516" s="32">
        <f t="shared" si="715"/>
        <v>55153</v>
      </c>
      <c r="CE2516" s="32">
        <f t="shared" si="716"/>
        <v>0</v>
      </c>
      <c r="CF2516" s="32">
        <f t="shared" si="717"/>
        <v>0</v>
      </c>
      <c r="CG2516" s="32" t="str">
        <f t="shared" si="718"/>
        <v/>
      </c>
      <c r="CH2516" s="32">
        <v>2511</v>
      </c>
      <c r="CI2516" s="32" t="s">
        <v>6</v>
      </c>
      <c r="CJ2516" s="32" t="str">
        <f t="shared" si="719"/>
        <v/>
      </c>
      <c r="CK2516" s="32" t="str">
        <f t="shared" si="720"/>
        <v/>
      </c>
      <c r="CL2516" s="32" t="str">
        <f t="shared" si="721"/>
        <v/>
      </c>
      <c r="CM2516" s="32" t="str">
        <f t="shared" si="722"/>
        <v/>
      </c>
      <c r="CN2516" s="32" t="str">
        <f t="shared" si="723"/>
        <v/>
      </c>
    </row>
    <row r="2517" spans="71:92" x14ac:dyDescent="0.3">
      <c r="BS2517" s="32" t="str">
        <f>IF(Kiadasi_kiseroiv!$K$2=BT2517,BV2517,"")</f>
        <v/>
      </c>
      <c r="BT2517" s="34" t="str">
        <f t="shared" si="706"/>
        <v/>
      </c>
      <c r="BU2517" s="32" t="str">
        <f t="shared" si="707"/>
        <v/>
      </c>
      <c r="BV2517" s="32" t="str">
        <f t="shared" si="708"/>
        <v/>
      </c>
      <c r="BW2517" s="32" t="str">
        <f t="shared" si="709"/>
        <v/>
      </c>
      <c r="BX2517" s="32" t="str">
        <f t="shared" si="710"/>
        <v/>
      </c>
      <c r="BY2517" s="32" t="str">
        <f t="shared" si="711"/>
        <v/>
      </c>
      <c r="BZ2517" s="32" t="str">
        <f t="shared" si="712"/>
        <v/>
      </c>
      <c r="CA2517" s="32" t="str">
        <f t="shared" si="713"/>
        <v/>
      </c>
      <c r="CB2517" s="33">
        <f>IF(COUNTIF($CD$7:CD2517,CD2517)=1,CD2517,CD2517+COUNTIF($CD$6:CD2516,CD2517))</f>
        <v>57663</v>
      </c>
      <c r="CC2517" s="34">
        <f t="shared" si="714"/>
        <v>55153</v>
      </c>
      <c r="CD2517" s="32">
        <f t="shared" si="715"/>
        <v>55153</v>
      </c>
      <c r="CE2517" s="32">
        <f t="shared" si="716"/>
        <v>0</v>
      </c>
      <c r="CF2517" s="32">
        <f t="shared" si="717"/>
        <v>0</v>
      </c>
      <c r="CG2517" s="32" t="str">
        <f t="shared" si="718"/>
        <v/>
      </c>
      <c r="CH2517" s="32">
        <v>2512</v>
      </c>
      <c r="CI2517" s="32" t="s">
        <v>6</v>
      </c>
      <c r="CJ2517" s="32" t="str">
        <f t="shared" si="719"/>
        <v/>
      </c>
      <c r="CK2517" s="32" t="str">
        <f t="shared" si="720"/>
        <v/>
      </c>
      <c r="CL2517" s="32" t="str">
        <f t="shared" si="721"/>
        <v/>
      </c>
      <c r="CM2517" s="32" t="str">
        <f t="shared" si="722"/>
        <v/>
      </c>
      <c r="CN2517" s="32" t="str">
        <f t="shared" si="723"/>
        <v/>
      </c>
    </row>
    <row r="2518" spans="71:92" x14ac:dyDescent="0.3">
      <c r="BS2518" s="32" t="str">
        <f>IF(Kiadasi_kiseroiv!$K$2=BT2518,BV2518,"")</f>
        <v/>
      </c>
      <c r="BT2518" s="34" t="str">
        <f t="shared" si="706"/>
        <v/>
      </c>
      <c r="BU2518" s="32" t="str">
        <f t="shared" si="707"/>
        <v/>
      </c>
      <c r="BV2518" s="32" t="str">
        <f t="shared" si="708"/>
        <v/>
      </c>
      <c r="BW2518" s="32" t="str">
        <f t="shared" si="709"/>
        <v/>
      </c>
      <c r="BX2518" s="32" t="str">
        <f t="shared" si="710"/>
        <v/>
      </c>
      <c r="BY2518" s="32" t="str">
        <f t="shared" si="711"/>
        <v/>
      </c>
      <c r="BZ2518" s="32" t="str">
        <f t="shared" si="712"/>
        <v/>
      </c>
      <c r="CA2518" s="32" t="str">
        <f t="shared" si="713"/>
        <v/>
      </c>
      <c r="CB2518" s="33">
        <f>IF(COUNTIF($CD$7:CD2518,CD2518)=1,CD2518,CD2518+COUNTIF($CD$6:CD2517,CD2518))</f>
        <v>57664</v>
      </c>
      <c r="CC2518" s="34">
        <f t="shared" si="714"/>
        <v>55153</v>
      </c>
      <c r="CD2518" s="32">
        <f t="shared" si="715"/>
        <v>55153</v>
      </c>
      <c r="CE2518" s="32">
        <f t="shared" si="716"/>
        <v>0</v>
      </c>
      <c r="CF2518" s="32">
        <f t="shared" si="717"/>
        <v>0</v>
      </c>
      <c r="CG2518" s="32" t="str">
        <f t="shared" si="718"/>
        <v/>
      </c>
      <c r="CH2518" s="32">
        <v>2513</v>
      </c>
      <c r="CI2518" s="32" t="s">
        <v>6</v>
      </c>
      <c r="CJ2518" s="32" t="str">
        <f t="shared" si="719"/>
        <v/>
      </c>
      <c r="CK2518" s="32" t="str">
        <f t="shared" si="720"/>
        <v/>
      </c>
      <c r="CL2518" s="32" t="str">
        <f t="shared" si="721"/>
        <v/>
      </c>
      <c r="CM2518" s="32" t="str">
        <f t="shared" si="722"/>
        <v/>
      </c>
      <c r="CN2518" s="32" t="str">
        <f t="shared" si="723"/>
        <v/>
      </c>
    </row>
    <row r="2519" spans="71:92" x14ac:dyDescent="0.3">
      <c r="BS2519" s="32" t="str">
        <f>IF(Kiadasi_kiseroiv!$K$2=BT2519,BV2519,"")</f>
        <v/>
      </c>
      <c r="BT2519" s="34" t="str">
        <f t="shared" si="706"/>
        <v/>
      </c>
      <c r="BU2519" s="32" t="str">
        <f t="shared" si="707"/>
        <v/>
      </c>
      <c r="BV2519" s="32" t="str">
        <f t="shared" si="708"/>
        <v/>
      </c>
      <c r="BW2519" s="32" t="str">
        <f t="shared" si="709"/>
        <v/>
      </c>
      <c r="BX2519" s="32" t="str">
        <f t="shared" si="710"/>
        <v/>
      </c>
      <c r="BY2519" s="32" t="str">
        <f t="shared" si="711"/>
        <v/>
      </c>
      <c r="BZ2519" s="32" t="str">
        <f t="shared" si="712"/>
        <v/>
      </c>
      <c r="CA2519" s="32" t="str">
        <f t="shared" si="713"/>
        <v/>
      </c>
      <c r="CB2519" s="33">
        <f>IF(COUNTIF($CD$7:CD2519,CD2519)=1,CD2519,CD2519+COUNTIF($CD$6:CD2518,CD2519))</f>
        <v>57665</v>
      </c>
      <c r="CC2519" s="34">
        <f t="shared" si="714"/>
        <v>55153</v>
      </c>
      <c r="CD2519" s="32">
        <f t="shared" si="715"/>
        <v>55153</v>
      </c>
      <c r="CE2519" s="32">
        <f t="shared" si="716"/>
        <v>0</v>
      </c>
      <c r="CF2519" s="32">
        <f t="shared" si="717"/>
        <v>0</v>
      </c>
      <c r="CG2519" s="32" t="str">
        <f t="shared" si="718"/>
        <v/>
      </c>
      <c r="CH2519" s="32">
        <v>2514</v>
      </c>
      <c r="CI2519" s="32" t="s">
        <v>6</v>
      </c>
      <c r="CJ2519" s="32" t="str">
        <f t="shared" si="719"/>
        <v/>
      </c>
      <c r="CK2519" s="32" t="str">
        <f t="shared" si="720"/>
        <v/>
      </c>
      <c r="CL2519" s="32" t="str">
        <f t="shared" si="721"/>
        <v/>
      </c>
      <c r="CM2519" s="32" t="str">
        <f t="shared" si="722"/>
        <v/>
      </c>
      <c r="CN2519" s="32" t="str">
        <f t="shared" si="723"/>
        <v/>
      </c>
    </row>
    <row r="2520" spans="71:92" x14ac:dyDescent="0.3">
      <c r="BS2520" s="32" t="str">
        <f>IF(Kiadasi_kiseroiv!$K$2=BT2520,BV2520,"")</f>
        <v/>
      </c>
      <c r="BT2520" s="34" t="str">
        <f t="shared" si="706"/>
        <v/>
      </c>
      <c r="BU2520" s="32" t="str">
        <f t="shared" si="707"/>
        <v/>
      </c>
      <c r="BV2520" s="32" t="str">
        <f t="shared" si="708"/>
        <v/>
      </c>
      <c r="BW2520" s="32" t="str">
        <f t="shared" si="709"/>
        <v/>
      </c>
      <c r="BX2520" s="32" t="str">
        <f t="shared" si="710"/>
        <v/>
      </c>
      <c r="BY2520" s="32" t="str">
        <f t="shared" si="711"/>
        <v/>
      </c>
      <c r="BZ2520" s="32" t="str">
        <f t="shared" si="712"/>
        <v/>
      </c>
      <c r="CA2520" s="32" t="str">
        <f t="shared" si="713"/>
        <v/>
      </c>
      <c r="CB2520" s="33">
        <f>IF(COUNTIF($CD$7:CD2520,CD2520)=1,CD2520,CD2520+COUNTIF($CD$6:CD2519,CD2520))</f>
        <v>57666</v>
      </c>
      <c r="CC2520" s="34">
        <f t="shared" si="714"/>
        <v>55153</v>
      </c>
      <c r="CD2520" s="32">
        <f t="shared" si="715"/>
        <v>55153</v>
      </c>
      <c r="CE2520" s="32">
        <f t="shared" si="716"/>
        <v>0</v>
      </c>
      <c r="CF2520" s="32">
        <f t="shared" si="717"/>
        <v>0</v>
      </c>
      <c r="CG2520" s="32" t="str">
        <f t="shared" si="718"/>
        <v/>
      </c>
      <c r="CH2520" s="32">
        <v>2515</v>
      </c>
      <c r="CI2520" s="32" t="s">
        <v>6</v>
      </c>
      <c r="CJ2520" s="32" t="str">
        <f t="shared" si="719"/>
        <v/>
      </c>
      <c r="CK2520" s="32" t="str">
        <f t="shared" si="720"/>
        <v/>
      </c>
      <c r="CL2520" s="32" t="str">
        <f t="shared" si="721"/>
        <v/>
      </c>
      <c r="CM2520" s="32" t="str">
        <f t="shared" si="722"/>
        <v/>
      </c>
      <c r="CN2520" s="32" t="str">
        <f t="shared" si="723"/>
        <v/>
      </c>
    </row>
    <row r="2521" spans="71:92" x14ac:dyDescent="0.3">
      <c r="BS2521" s="32" t="str">
        <f>IF(Kiadasi_kiseroiv!$K$2=BT2521,BV2521,"")</f>
        <v/>
      </c>
      <c r="BT2521" s="34" t="str">
        <f t="shared" si="706"/>
        <v/>
      </c>
      <c r="BU2521" s="32" t="str">
        <f t="shared" si="707"/>
        <v/>
      </c>
      <c r="BV2521" s="32" t="str">
        <f t="shared" si="708"/>
        <v/>
      </c>
      <c r="BW2521" s="32" t="str">
        <f t="shared" si="709"/>
        <v/>
      </c>
      <c r="BX2521" s="32" t="str">
        <f t="shared" si="710"/>
        <v/>
      </c>
      <c r="BY2521" s="32" t="str">
        <f t="shared" si="711"/>
        <v/>
      </c>
      <c r="BZ2521" s="32" t="str">
        <f t="shared" si="712"/>
        <v/>
      </c>
      <c r="CA2521" s="32" t="str">
        <f t="shared" si="713"/>
        <v/>
      </c>
      <c r="CB2521" s="33">
        <f>IF(COUNTIF($CD$7:CD2521,CD2521)=1,CD2521,CD2521+COUNTIF($CD$6:CD2520,CD2521))</f>
        <v>57667</v>
      </c>
      <c r="CC2521" s="34">
        <f t="shared" si="714"/>
        <v>55153</v>
      </c>
      <c r="CD2521" s="32">
        <f t="shared" si="715"/>
        <v>55153</v>
      </c>
      <c r="CE2521" s="32">
        <f t="shared" si="716"/>
        <v>0</v>
      </c>
      <c r="CF2521" s="32">
        <f t="shared" si="717"/>
        <v>0</v>
      </c>
      <c r="CG2521" s="32" t="str">
        <f t="shared" si="718"/>
        <v/>
      </c>
      <c r="CH2521" s="32">
        <v>2516</v>
      </c>
      <c r="CI2521" s="32" t="s">
        <v>6</v>
      </c>
      <c r="CJ2521" s="32" t="str">
        <f t="shared" si="719"/>
        <v/>
      </c>
      <c r="CK2521" s="32" t="str">
        <f t="shared" si="720"/>
        <v/>
      </c>
      <c r="CL2521" s="32" t="str">
        <f t="shared" si="721"/>
        <v/>
      </c>
      <c r="CM2521" s="32" t="str">
        <f t="shared" si="722"/>
        <v/>
      </c>
      <c r="CN2521" s="32" t="str">
        <f t="shared" si="723"/>
        <v/>
      </c>
    </row>
    <row r="2522" spans="71:92" x14ac:dyDescent="0.3">
      <c r="BS2522" s="32" t="str">
        <f>IF(Kiadasi_kiseroiv!$K$2=BT2522,BV2522,"")</f>
        <v/>
      </c>
      <c r="BT2522" s="34" t="str">
        <f t="shared" si="706"/>
        <v/>
      </c>
      <c r="BU2522" s="32" t="str">
        <f t="shared" si="707"/>
        <v/>
      </c>
      <c r="BV2522" s="32" t="str">
        <f t="shared" si="708"/>
        <v/>
      </c>
      <c r="BW2522" s="32" t="str">
        <f t="shared" si="709"/>
        <v/>
      </c>
      <c r="BX2522" s="32" t="str">
        <f t="shared" si="710"/>
        <v/>
      </c>
      <c r="BY2522" s="32" t="str">
        <f t="shared" si="711"/>
        <v/>
      </c>
      <c r="BZ2522" s="32" t="str">
        <f t="shared" si="712"/>
        <v/>
      </c>
      <c r="CA2522" s="32" t="str">
        <f t="shared" si="713"/>
        <v/>
      </c>
      <c r="CB2522" s="33">
        <f>IF(COUNTIF($CD$7:CD2522,CD2522)=1,CD2522,CD2522+COUNTIF($CD$6:CD2521,CD2522))</f>
        <v>57668</v>
      </c>
      <c r="CC2522" s="34">
        <f t="shared" si="714"/>
        <v>55153</v>
      </c>
      <c r="CD2522" s="32">
        <f t="shared" si="715"/>
        <v>55153</v>
      </c>
      <c r="CE2522" s="32">
        <f t="shared" si="716"/>
        <v>0</v>
      </c>
      <c r="CF2522" s="32">
        <f t="shared" si="717"/>
        <v>0</v>
      </c>
      <c r="CG2522" s="32" t="str">
        <f t="shared" si="718"/>
        <v/>
      </c>
      <c r="CH2522" s="32">
        <v>2517</v>
      </c>
      <c r="CI2522" s="32" t="s">
        <v>6</v>
      </c>
      <c r="CJ2522" s="32" t="str">
        <f t="shared" si="719"/>
        <v/>
      </c>
      <c r="CK2522" s="32" t="str">
        <f t="shared" si="720"/>
        <v/>
      </c>
      <c r="CL2522" s="32" t="str">
        <f t="shared" si="721"/>
        <v/>
      </c>
      <c r="CM2522" s="32" t="str">
        <f t="shared" si="722"/>
        <v/>
      </c>
      <c r="CN2522" s="32" t="str">
        <f t="shared" si="723"/>
        <v/>
      </c>
    </row>
    <row r="2523" spans="71:92" x14ac:dyDescent="0.3">
      <c r="BS2523" s="32" t="str">
        <f>IF(Kiadasi_kiseroiv!$K$2=BT2523,BV2523,"")</f>
        <v/>
      </c>
      <c r="BT2523" s="34" t="str">
        <f t="shared" si="706"/>
        <v/>
      </c>
      <c r="BU2523" s="32" t="str">
        <f t="shared" si="707"/>
        <v/>
      </c>
      <c r="BV2523" s="32" t="str">
        <f t="shared" si="708"/>
        <v/>
      </c>
      <c r="BW2523" s="32" t="str">
        <f t="shared" si="709"/>
        <v/>
      </c>
      <c r="BX2523" s="32" t="str">
        <f t="shared" si="710"/>
        <v/>
      </c>
      <c r="BY2523" s="32" t="str">
        <f t="shared" si="711"/>
        <v/>
      </c>
      <c r="BZ2523" s="32" t="str">
        <f t="shared" si="712"/>
        <v/>
      </c>
      <c r="CA2523" s="32" t="str">
        <f t="shared" si="713"/>
        <v/>
      </c>
      <c r="CB2523" s="33">
        <f>IF(COUNTIF($CD$7:CD2523,CD2523)=1,CD2523,CD2523+COUNTIF($CD$6:CD2522,CD2523))</f>
        <v>57669</v>
      </c>
      <c r="CC2523" s="34">
        <f t="shared" si="714"/>
        <v>55153</v>
      </c>
      <c r="CD2523" s="32">
        <f t="shared" si="715"/>
        <v>55153</v>
      </c>
      <c r="CE2523" s="32">
        <f t="shared" si="716"/>
        <v>0</v>
      </c>
      <c r="CF2523" s="32">
        <f t="shared" si="717"/>
        <v>0</v>
      </c>
      <c r="CG2523" s="32" t="str">
        <f t="shared" si="718"/>
        <v/>
      </c>
      <c r="CH2523" s="32">
        <v>2518</v>
      </c>
      <c r="CI2523" s="32" t="s">
        <v>6</v>
      </c>
      <c r="CJ2523" s="32" t="str">
        <f t="shared" si="719"/>
        <v/>
      </c>
      <c r="CK2523" s="32" t="str">
        <f t="shared" si="720"/>
        <v/>
      </c>
      <c r="CL2523" s="32" t="str">
        <f t="shared" si="721"/>
        <v/>
      </c>
      <c r="CM2523" s="32" t="str">
        <f t="shared" si="722"/>
        <v/>
      </c>
      <c r="CN2523" s="32" t="str">
        <f t="shared" si="723"/>
        <v/>
      </c>
    </row>
    <row r="2524" spans="71:92" x14ac:dyDescent="0.3">
      <c r="BS2524" s="32" t="str">
        <f>IF(Kiadasi_kiseroiv!$K$2=BT2524,BV2524,"")</f>
        <v/>
      </c>
      <c r="BT2524" s="34" t="str">
        <f t="shared" si="706"/>
        <v/>
      </c>
      <c r="BU2524" s="32" t="str">
        <f t="shared" si="707"/>
        <v/>
      </c>
      <c r="BV2524" s="32" t="str">
        <f t="shared" si="708"/>
        <v/>
      </c>
      <c r="BW2524" s="32" t="str">
        <f t="shared" si="709"/>
        <v/>
      </c>
      <c r="BX2524" s="32" t="str">
        <f t="shared" si="710"/>
        <v/>
      </c>
      <c r="BY2524" s="32" t="str">
        <f t="shared" si="711"/>
        <v/>
      </c>
      <c r="BZ2524" s="32" t="str">
        <f t="shared" si="712"/>
        <v/>
      </c>
      <c r="CA2524" s="32" t="str">
        <f t="shared" si="713"/>
        <v/>
      </c>
      <c r="CB2524" s="33">
        <f>IF(COUNTIF($CD$7:CD2524,CD2524)=1,CD2524,CD2524+COUNTIF($CD$6:CD2523,CD2524))</f>
        <v>57670</v>
      </c>
      <c r="CC2524" s="34">
        <f t="shared" si="714"/>
        <v>55153</v>
      </c>
      <c r="CD2524" s="32">
        <f t="shared" si="715"/>
        <v>55153</v>
      </c>
      <c r="CE2524" s="32">
        <f t="shared" si="716"/>
        <v>0</v>
      </c>
      <c r="CF2524" s="32">
        <f t="shared" si="717"/>
        <v>0</v>
      </c>
      <c r="CG2524" s="32" t="str">
        <f t="shared" si="718"/>
        <v/>
      </c>
      <c r="CH2524" s="32">
        <v>2519</v>
      </c>
      <c r="CI2524" s="32" t="s">
        <v>6</v>
      </c>
      <c r="CJ2524" s="32" t="str">
        <f t="shared" si="719"/>
        <v/>
      </c>
      <c r="CK2524" s="32" t="str">
        <f t="shared" si="720"/>
        <v/>
      </c>
      <c r="CL2524" s="32" t="str">
        <f t="shared" si="721"/>
        <v/>
      </c>
      <c r="CM2524" s="32" t="str">
        <f t="shared" si="722"/>
        <v/>
      </c>
      <c r="CN2524" s="32" t="str">
        <f t="shared" si="723"/>
        <v/>
      </c>
    </row>
    <row r="2525" spans="71:92" x14ac:dyDescent="0.3">
      <c r="BS2525" s="32" t="str">
        <f>IF(Kiadasi_kiseroiv!$K$2=BT2525,BV2525,"")</f>
        <v/>
      </c>
      <c r="BT2525" s="34" t="str">
        <f t="shared" si="706"/>
        <v/>
      </c>
      <c r="BU2525" s="32" t="str">
        <f t="shared" si="707"/>
        <v/>
      </c>
      <c r="BV2525" s="32" t="str">
        <f t="shared" si="708"/>
        <v/>
      </c>
      <c r="BW2525" s="32" t="str">
        <f t="shared" si="709"/>
        <v/>
      </c>
      <c r="BX2525" s="32" t="str">
        <f t="shared" si="710"/>
        <v/>
      </c>
      <c r="BY2525" s="32" t="str">
        <f t="shared" si="711"/>
        <v/>
      </c>
      <c r="BZ2525" s="32" t="str">
        <f t="shared" si="712"/>
        <v/>
      </c>
      <c r="CA2525" s="32" t="str">
        <f t="shared" si="713"/>
        <v/>
      </c>
      <c r="CB2525" s="33">
        <f>IF(COUNTIF($CD$7:CD2525,CD2525)=1,CD2525,CD2525+COUNTIF($CD$6:CD2524,CD2525))</f>
        <v>57671</v>
      </c>
      <c r="CC2525" s="34">
        <f t="shared" si="714"/>
        <v>55153</v>
      </c>
      <c r="CD2525" s="32">
        <f t="shared" si="715"/>
        <v>55153</v>
      </c>
      <c r="CE2525" s="32">
        <f t="shared" si="716"/>
        <v>0</v>
      </c>
      <c r="CF2525" s="32">
        <f t="shared" si="717"/>
        <v>0</v>
      </c>
      <c r="CG2525" s="32" t="str">
        <f t="shared" si="718"/>
        <v/>
      </c>
      <c r="CH2525" s="32">
        <v>2520</v>
      </c>
      <c r="CI2525" s="32" t="s">
        <v>6</v>
      </c>
      <c r="CJ2525" s="32" t="str">
        <f t="shared" si="719"/>
        <v/>
      </c>
      <c r="CK2525" s="32" t="str">
        <f t="shared" si="720"/>
        <v/>
      </c>
      <c r="CL2525" s="32" t="str">
        <f t="shared" si="721"/>
        <v/>
      </c>
      <c r="CM2525" s="32" t="str">
        <f t="shared" si="722"/>
        <v/>
      </c>
      <c r="CN2525" s="32" t="str">
        <f t="shared" si="723"/>
        <v/>
      </c>
    </row>
    <row r="2526" spans="71:92" x14ac:dyDescent="0.3">
      <c r="BS2526" s="32" t="str">
        <f>IF(Kiadasi_kiseroiv!$K$2=BT2526,BV2526,"")</f>
        <v/>
      </c>
      <c r="BT2526" s="34" t="str">
        <f t="shared" si="706"/>
        <v/>
      </c>
      <c r="BU2526" s="32" t="str">
        <f t="shared" si="707"/>
        <v/>
      </c>
      <c r="BV2526" s="32" t="str">
        <f t="shared" si="708"/>
        <v/>
      </c>
      <c r="BW2526" s="32" t="str">
        <f t="shared" si="709"/>
        <v/>
      </c>
      <c r="BX2526" s="32" t="str">
        <f t="shared" si="710"/>
        <v/>
      </c>
      <c r="BY2526" s="32" t="str">
        <f t="shared" si="711"/>
        <v/>
      </c>
      <c r="BZ2526" s="32" t="str">
        <f t="shared" si="712"/>
        <v/>
      </c>
      <c r="CA2526" s="32" t="str">
        <f t="shared" si="713"/>
        <v/>
      </c>
      <c r="CB2526" s="33">
        <f>IF(COUNTIF($CD$7:CD2526,CD2526)=1,CD2526,CD2526+COUNTIF($CD$6:CD2525,CD2526))</f>
        <v>57672</v>
      </c>
      <c r="CC2526" s="34">
        <f t="shared" si="714"/>
        <v>55153</v>
      </c>
      <c r="CD2526" s="32">
        <f t="shared" si="715"/>
        <v>55153</v>
      </c>
      <c r="CE2526" s="32">
        <f t="shared" si="716"/>
        <v>0</v>
      </c>
      <c r="CF2526" s="32">
        <f t="shared" si="717"/>
        <v>0</v>
      </c>
      <c r="CG2526" s="32" t="str">
        <f t="shared" si="718"/>
        <v/>
      </c>
      <c r="CH2526" s="32">
        <v>2521</v>
      </c>
      <c r="CI2526" s="32" t="s">
        <v>6</v>
      </c>
      <c r="CJ2526" s="32" t="str">
        <f t="shared" si="719"/>
        <v/>
      </c>
      <c r="CK2526" s="32" t="str">
        <f t="shared" si="720"/>
        <v/>
      </c>
      <c r="CL2526" s="32" t="str">
        <f t="shared" si="721"/>
        <v/>
      </c>
      <c r="CM2526" s="32" t="str">
        <f t="shared" si="722"/>
        <v/>
      </c>
      <c r="CN2526" s="32" t="str">
        <f t="shared" si="723"/>
        <v/>
      </c>
    </row>
    <row r="2527" spans="71:92" x14ac:dyDescent="0.3">
      <c r="BS2527" s="32" t="str">
        <f>IF(Kiadasi_kiseroiv!$K$2=BT2527,BV2527,"")</f>
        <v/>
      </c>
      <c r="BT2527" s="34" t="str">
        <f t="shared" si="706"/>
        <v/>
      </c>
      <c r="BU2527" s="32" t="str">
        <f t="shared" si="707"/>
        <v/>
      </c>
      <c r="BV2527" s="32" t="str">
        <f t="shared" si="708"/>
        <v/>
      </c>
      <c r="BW2527" s="32" t="str">
        <f t="shared" si="709"/>
        <v/>
      </c>
      <c r="BX2527" s="32" t="str">
        <f t="shared" si="710"/>
        <v/>
      </c>
      <c r="BY2527" s="32" t="str">
        <f t="shared" si="711"/>
        <v/>
      </c>
      <c r="BZ2527" s="32" t="str">
        <f t="shared" si="712"/>
        <v/>
      </c>
      <c r="CA2527" s="32" t="str">
        <f t="shared" si="713"/>
        <v/>
      </c>
      <c r="CB2527" s="33">
        <f>IF(COUNTIF($CD$7:CD2527,CD2527)=1,CD2527,CD2527+COUNTIF($CD$6:CD2526,CD2527))</f>
        <v>57673</v>
      </c>
      <c r="CC2527" s="34">
        <f t="shared" si="714"/>
        <v>55153</v>
      </c>
      <c r="CD2527" s="32">
        <f t="shared" si="715"/>
        <v>55153</v>
      </c>
      <c r="CE2527" s="32">
        <f t="shared" si="716"/>
        <v>0</v>
      </c>
      <c r="CF2527" s="32">
        <f t="shared" si="717"/>
        <v>0</v>
      </c>
      <c r="CG2527" s="32" t="str">
        <f t="shared" si="718"/>
        <v/>
      </c>
      <c r="CH2527" s="32">
        <v>2522</v>
      </c>
      <c r="CI2527" s="32" t="s">
        <v>6</v>
      </c>
      <c r="CJ2527" s="32" t="str">
        <f t="shared" si="719"/>
        <v/>
      </c>
      <c r="CK2527" s="32" t="str">
        <f t="shared" si="720"/>
        <v/>
      </c>
      <c r="CL2527" s="32" t="str">
        <f t="shared" si="721"/>
        <v/>
      </c>
      <c r="CM2527" s="32" t="str">
        <f t="shared" si="722"/>
        <v/>
      </c>
      <c r="CN2527" s="32" t="str">
        <f t="shared" si="723"/>
        <v/>
      </c>
    </row>
    <row r="2528" spans="71:92" x14ac:dyDescent="0.3">
      <c r="BS2528" s="32" t="str">
        <f>IF(Kiadasi_kiseroiv!$K$2=BT2528,BV2528,"")</f>
        <v/>
      </c>
      <c r="BT2528" s="34" t="str">
        <f t="shared" si="706"/>
        <v/>
      </c>
      <c r="BU2528" s="32" t="str">
        <f t="shared" si="707"/>
        <v/>
      </c>
      <c r="BV2528" s="32" t="str">
        <f t="shared" si="708"/>
        <v/>
      </c>
      <c r="BW2528" s="32" t="str">
        <f t="shared" si="709"/>
        <v/>
      </c>
      <c r="BX2528" s="32" t="str">
        <f t="shared" si="710"/>
        <v/>
      </c>
      <c r="BY2528" s="32" t="str">
        <f t="shared" si="711"/>
        <v/>
      </c>
      <c r="BZ2528" s="32" t="str">
        <f t="shared" si="712"/>
        <v/>
      </c>
      <c r="CA2528" s="32" t="str">
        <f t="shared" si="713"/>
        <v/>
      </c>
      <c r="CB2528" s="33">
        <f>IF(COUNTIF($CD$7:CD2528,CD2528)=1,CD2528,CD2528+COUNTIF($CD$6:CD2527,CD2528))</f>
        <v>57674</v>
      </c>
      <c r="CC2528" s="34">
        <f t="shared" si="714"/>
        <v>55153</v>
      </c>
      <c r="CD2528" s="32">
        <f t="shared" si="715"/>
        <v>55153</v>
      </c>
      <c r="CE2528" s="32">
        <f t="shared" si="716"/>
        <v>0</v>
      </c>
      <c r="CF2528" s="32">
        <f t="shared" si="717"/>
        <v>0</v>
      </c>
      <c r="CG2528" s="32" t="str">
        <f t="shared" si="718"/>
        <v/>
      </c>
      <c r="CH2528" s="32">
        <v>2523</v>
      </c>
      <c r="CI2528" s="32" t="s">
        <v>6</v>
      </c>
      <c r="CJ2528" s="32" t="str">
        <f t="shared" si="719"/>
        <v/>
      </c>
      <c r="CK2528" s="32" t="str">
        <f t="shared" si="720"/>
        <v/>
      </c>
      <c r="CL2528" s="32" t="str">
        <f t="shared" si="721"/>
        <v/>
      </c>
      <c r="CM2528" s="32" t="str">
        <f t="shared" si="722"/>
        <v/>
      </c>
      <c r="CN2528" s="32" t="str">
        <f t="shared" si="723"/>
        <v/>
      </c>
    </row>
    <row r="2529" spans="71:92" x14ac:dyDescent="0.3">
      <c r="BS2529" s="32" t="str">
        <f>IF(Kiadasi_kiseroiv!$K$2=BT2529,BV2529,"")</f>
        <v/>
      </c>
      <c r="BT2529" s="34" t="str">
        <f t="shared" si="706"/>
        <v/>
      </c>
      <c r="BU2529" s="32" t="str">
        <f t="shared" si="707"/>
        <v/>
      </c>
      <c r="BV2529" s="32" t="str">
        <f t="shared" si="708"/>
        <v/>
      </c>
      <c r="BW2529" s="32" t="str">
        <f t="shared" si="709"/>
        <v/>
      </c>
      <c r="BX2529" s="32" t="str">
        <f t="shared" si="710"/>
        <v/>
      </c>
      <c r="BY2529" s="32" t="str">
        <f t="shared" si="711"/>
        <v/>
      </c>
      <c r="BZ2529" s="32" t="str">
        <f t="shared" si="712"/>
        <v/>
      </c>
      <c r="CA2529" s="32" t="str">
        <f t="shared" si="713"/>
        <v/>
      </c>
      <c r="CB2529" s="33">
        <f>IF(COUNTIF($CD$7:CD2529,CD2529)=1,CD2529,CD2529+COUNTIF($CD$6:CD2528,CD2529))</f>
        <v>57675</v>
      </c>
      <c r="CC2529" s="34">
        <f t="shared" si="714"/>
        <v>55153</v>
      </c>
      <c r="CD2529" s="32">
        <f t="shared" si="715"/>
        <v>55153</v>
      </c>
      <c r="CE2529" s="32">
        <f t="shared" si="716"/>
        <v>0</v>
      </c>
      <c r="CF2529" s="32">
        <f t="shared" si="717"/>
        <v>0</v>
      </c>
      <c r="CG2529" s="32" t="str">
        <f t="shared" si="718"/>
        <v/>
      </c>
      <c r="CH2529" s="32">
        <v>2524</v>
      </c>
      <c r="CI2529" s="32" t="s">
        <v>6</v>
      </c>
      <c r="CJ2529" s="32" t="str">
        <f t="shared" si="719"/>
        <v/>
      </c>
      <c r="CK2529" s="32" t="str">
        <f t="shared" si="720"/>
        <v/>
      </c>
      <c r="CL2529" s="32" t="str">
        <f t="shared" si="721"/>
        <v/>
      </c>
      <c r="CM2529" s="32" t="str">
        <f t="shared" si="722"/>
        <v/>
      </c>
      <c r="CN2529" s="32" t="str">
        <f t="shared" si="723"/>
        <v/>
      </c>
    </row>
    <row r="2530" spans="71:92" x14ac:dyDescent="0.3">
      <c r="BS2530" s="32" t="str">
        <f>IF(Kiadasi_kiseroiv!$K$2=BT2530,BV2530,"")</f>
        <v/>
      </c>
      <c r="BT2530" s="34" t="str">
        <f t="shared" si="706"/>
        <v/>
      </c>
      <c r="BU2530" s="32" t="str">
        <f t="shared" si="707"/>
        <v/>
      </c>
      <c r="BV2530" s="32" t="str">
        <f t="shared" si="708"/>
        <v/>
      </c>
      <c r="BW2530" s="32" t="str">
        <f t="shared" si="709"/>
        <v/>
      </c>
      <c r="BX2530" s="32" t="str">
        <f t="shared" si="710"/>
        <v/>
      </c>
      <c r="BY2530" s="32" t="str">
        <f t="shared" si="711"/>
        <v/>
      </c>
      <c r="BZ2530" s="32" t="str">
        <f t="shared" si="712"/>
        <v/>
      </c>
      <c r="CA2530" s="32" t="str">
        <f t="shared" si="713"/>
        <v/>
      </c>
      <c r="CB2530" s="33">
        <f>IF(COUNTIF($CD$7:CD2530,CD2530)=1,CD2530,CD2530+COUNTIF($CD$6:CD2529,CD2530))</f>
        <v>57676</v>
      </c>
      <c r="CC2530" s="34">
        <f t="shared" si="714"/>
        <v>55153</v>
      </c>
      <c r="CD2530" s="32">
        <f t="shared" si="715"/>
        <v>55153</v>
      </c>
      <c r="CE2530" s="32">
        <f t="shared" si="716"/>
        <v>0</v>
      </c>
      <c r="CF2530" s="32">
        <f t="shared" si="717"/>
        <v>0</v>
      </c>
      <c r="CG2530" s="32" t="str">
        <f t="shared" si="718"/>
        <v/>
      </c>
      <c r="CH2530" s="32">
        <v>2525</v>
      </c>
      <c r="CI2530" s="32" t="s">
        <v>6</v>
      </c>
      <c r="CJ2530" s="32" t="str">
        <f t="shared" si="719"/>
        <v/>
      </c>
      <c r="CK2530" s="32" t="str">
        <f t="shared" si="720"/>
        <v/>
      </c>
      <c r="CL2530" s="32" t="str">
        <f t="shared" si="721"/>
        <v/>
      </c>
      <c r="CM2530" s="32" t="str">
        <f t="shared" si="722"/>
        <v/>
      </c>
      <c r="CN2530" s="32" t="str">
        <f t="shared" si="723"/>
        <v/>
      </c>
    </row>
    <row r="2531" spans="71:92" x14ac:dyDescent="0.3">
      <c r="BS2531" s="32" t="str">
        <f>IF(Kiadasi_kiseroiv!$K$2=BT2531,BV2531,"")</f>
        <v/>
      </c>
      <c r="BT2531" s="34" t="str">
        <f t="shared" si="706"/>
        <v/>
      </c>
      <c r="BU2531" s="32" t="str">
        <f t="shared" si="707"/>
        <v/>
      </c>
      <c r="BV2531" s="32" t="str">
        <f t="shared" si="708"/>
        <v/>
      </c>
      <c r="BW2531" s="32" t="str">
        <f t="shared" si="709"/>
        <v/>
      </c>
      <c r="BX2531" s="32" t="str">
        <f t="shared" si="710"/>
        <v/>
      </c>
      <c r="BY2531" s="32" t="str">
        <f t="shared" si="711"/>
        <v/>
      </c>
      <c r="BZ2531" s="32" t="str">
        <f t="shared" si="712"/>
        <v/>
      </c>
      <c r="CA2531" s="32" t="str">
        <f t="shared" si="713"/>
        <v/>
      </c>
      <c r="CB2531" s="33">
        <f>IF(COUNTIF($CD$7:CD2531,CD2531)=1,CD2531,CD2531+COUNTIF($CD$6:CD2530,CD2531))</f>
        <v>57677</v>
      </c>
      <c r="CC2531" s="34">
        <f t="shared" si="714"/>
        <v>55153</v>
      </c>
      <c r="CD2531" s="32">
        <f t="shared" si="715"/>
        <v>55153</v>
      </c>
      <c r="CE2531" s="32">
        <f t="shared" si="716"/>
        <v>0</v>
      </c>
      <c r="CF2531" s="32">
        <f t="shared" si="717"/>
        <v>0</v>
      </c>
      <c r="CG2531" s="32" t="str">
        <f t="shared" si="718"/>
        <v/>
      </c>
      <c r="CH2531" s="32">
        <v>2526</v>
      </c>
      <c r="CI2531" s="32" t="s">
        <v>6</v>
      </c>
      <c r="CJ2531" s="32" t="str">
        <f t="shared" si="719"/>
        <v/>
      </c>
      <c r="CK2531" s="32" t="str">
        <f t="shared" si="720"/>
        <v/>
      </c>
      <c r="CL2531" s="32" t="str">
        <f t="shared" si="721"/>
        <v/>
      </c>
      <c r="CM2531" s="32" t="str">
        <f t="shared" si="722"/>
        <v/>
      </c>
      <c r="CN2531" s="32" t="str">
        <f t="shared" si="723"/>
        <v/>
      </c>
    </row>
    <row r="2532" spans="71:92" x14ac:dyDescent="0.3">
      <c r="BS2532" s="32" t="str">
        <f>IF(Kiadasi_kiseroiv!$K$2=BT2532,BV2532,"")</f>
        <v/>
      </c>
      <c r="BT2532" s="34" t="str">
        <f t="shared" si="706"/>
        <v/>
      </c>
      <c r="BU2532" s="32" t="str">
        <f t="shared" si="707"/>
        <v/>
      </c>
      <c r="BV2532" s="32" t="str">
        <f t="shared" si="708"/>
        <v/>
      </c>
      <c r="BW2532" s="32" t="str">
        <f t="shared" si="709"/>
        <v/>
      </c>
      <c r="BX2532" s="32" t="str">
        <f t="shared" si="710"/>
        <v/>
      </c>
      <c r="BY2532" s="32" t="str">
        <f t="shared" si="711"/>
        <v/>
      </c>
      <c r="BZ2532" s="32" t="str">
        <f t="shared" si="712"/>
        <v/>
      </c>
      <c r="CA2532" s="32" t="str">
        <f t="shared" si="713"/>
        <v/>
      </c>
      <c r="CB2532" s="33">
        <f>IF(COUNTIF($CD$7:CD2532,CD2532)=1,CD2532,CD2532+COUNTIF($CD$6:CD2531,CD2532))</f>
        <v>57678</v>
      </c>
      <c r="CC2532" s="34">
        <f t="shared" si="714"/>
        <v>55153</v>
      </c>
      <c r="CD2532" s="32">
        <f t="shared" si="715"/>
        <v>55153</v>
      </c>
      <c r="CE2532" s="32">
        <f t="shared" si="716"/>
        <v>0</v>
      </c>
      <c r="CF2532" s="32">
        <f t="shared" si="717"/>
        <v>0</v>
      </c>
      <c r="CG2532" s="32" t="str">
        <f t="shared" si="718"/>
        <v/>
      </c>
      <c r="CH2532" s="32">
        <v>2527</v>
      </c>
      <c r="CI2532" s="32" t="s">
        <v>6</v>
      </c>
      <c r="CJ2532" s="32" t="str">
        <f t="shared" si="719"/>
        <v/>
      </c>
      <c r="CK2532" s="32" t="str">
        <f t="shared" si="720"/>
        <v/>
      </c>
      <c r="CL2532" s="32" t="str">
        <f t="shared" si="721"/>
        <v/>
      </c>
      <c r="CM2532" s="32" t="str">
        <f t="shared" si="722"/>
        <v/>
      </c>
      <c r="CN2532" s="32" t="str">
        <f t="shared" si="723"/>
        <v/>
      </c>
    </row>
    <row r="2533" spans="71:92" x14ac:dyDescent="0.3">
      <c r="BS2533" s="32" t="str">
        <f>IF(Kiadasi_kiseroiv!$K$2=BT2533,BV2533,"")</f>
        <v/>
      </c>
      <c r="BT2533" s="34" t="str">
        <f t="shared" si="706"/>
        <v/>
      </c>
      <c r="BU2533" s="32" t="str">
        <f t="shared" si="707"/>
        <v/>
      </c>
      <c r="BV2533" s="32" t="str">
        <f t="shared" si="708"/>
        <v/>
      </c>
      <c r="BW2533" s="32" t="str">
        <f t="shared" si="709"/>
        <v/>
      </c>
      <c r="BX2533" s="32" t="str">
        <f t="shared" si="710"/>
        <v/>
      </c>
      <c r="BY2533" s="32" t="str">
        <f t="shared" si="711"/>
        <v/>
      </c>
      <c r="BZ2533" s="32" t="str">
        <f t="shared" si="712"/>
        <v/>
      </c>
      <c r="CA2533" s="32" t="str">
        <f t="shared" si="713"/>
        <v/>
      </c>
      <c r="CB2533" s="33">
        <f>IF(COUNTIF($CD$7:CD2533,CD2533)=1,CD2533,CD2533+COUNTIF($CD$6:CD2532,CD2533))</f>
        <v>57679</v>
      </c>
      <c r="CC2533" s="34">
        <f t="shared" si="714"/>
        <v>55153</v>
      </c>
      <c r="CD2533" s="32">
        <f t="shared" si="715"/>
        <v>55153</v>
      </c>
      <c r="CE2533" s="32">
        <f t="shared" si="716"/>
        <v>0</v>
      </c>
      <c r="CF2533" s="32">
        <f t="shared" si="717"/>
        <v>0</v>
      </c>
      <c r="CG2533" s="32" t="str">
        <f t="shared" si="718"/>
        <v/>
      </c>
      <c r="CH2533" s="32">
        <v>2528</v>
      </c>
      <c r="CI2533" s="32" t="s">
        <v>6</v>
      </c>
      <c r="CJ2533" s="32" t="str">
        <f t="shared" si="719"/>
        <v/>
      </c>
      <c r="CK2533" s="32" t="str">
        <f t="shared" si="720"/>
        <v/>
      </c>
      <c r="CL2533" s="32" t="str">
        <f t="shared" si="721"/>
        <v/>
      </c>
      <c r="CM2533" s="32" t="str">
        <f t="shared" si="722"/>
        <v/>
      </c>
      <c r="CN2533" s="32" t="str">
        <f t="shared" si="723"/>
        <v/>
      </c>
    </row>
    <row r="2534" spans="71:92" x14ac:dyDescent="0.3">
      <c r="BS2534" s="32" t="str">
        <f>IF(Kiadasi_kiseroiv!$K$2=BT2534,BV2534,"")</f>
        <v/>
      </c>
      <c r="BT2534" s="34" t="str">
        <f t="shared" si="706"/>
        <v/>
      </c>
      <c r="BU2534" s="32" t="str">
        <f t="shared" si="707"/>
        <v/>
      </c>
      <c r="BV2534" s="32" t="str">
        <f t="shared" si="708"/>
        <v/>
      </c>
      <c r="BW2534" s="32" t="str">
        <f t="shared" si="709"/>
        <v/>
      </c>
      <c r="BX2534" s="32" t="str">
        <f t="shared" si="710"/>
        <v/>
      </c>
      <c r="BY2534" s="32" t="str">
        <f t="shared" si="711"/>
        <v/>
      </c>
      <c r="BZ2534" s="32" t="str">
        <f t="shared" si="712"/>
        <v/>
      </c>
      <c r="CA2534" s="32" t="str">
        <f t="shared" si="713"/>
        <v/>
      </c>
      <c r="CB2534" s="33">
        <f>IF(COUNTIF($CD$7:CD2534,CD2534)=1,CD2534,CD2534+COUNTIF($CD$6:CD2533,CD2534))</f>
        <v>57680</v>
      </c>
      <c r="CC2534" s="34">
        <f t="shared" si="714"/>
        <v>55153</v>
      </c>
      <c r="CD2534" s="32">
        <f t="shared" si="715"/>
        <v>55153</v>
      </c>
      <c r="CE2534" s="32">
        <f t="shared" si="716"/>
        <v>0</v>
      </c>
      <c r="CF2534" s="32">
        <f t="shared" si="717"/>
        <v>0</v>
      </c>
      <c r="CG2534" s="32" t="str">
        <f t="shared" si="718"/>
        <v/>
      </c>
      <c r="CH2534" s="32">
        <v>2529</v>
      </c>
      <c r="CI2534" s="32" t="s">
        <v>6</v>
      </c>
      <c r="CJ2534" s="32" t="str">
        <f t="shared" si="719"/>
        <v/>
      </c>
      <c r="CK2534" s="32" t="str">
        <f t="shared" si="720"/>
        <v/>
      </c>
      <c r="CL2534" s="32" t="str">
        <f t="shared" si="721"/>
        <v/>
      </c>
      <c r="CM2534" s="32" t="str">
        <f t="shared" si="722"/>
        <v/>
      </c>
      <c r="CN2534" s="32" t="str">
        <f t="shared" si="723"/>
        <v/>
      </c>
    </row>
    <row r="2535" spans="71:92" x14ac:dyDescent="0.3">
      <c r="BS2535" s="32" t="str">
        <f>IF(Kiadasi_kiseroiv!$K$2=BT2535,BV2535,"")</f>
        <v/>
      </c>
      <c r="BT2535" s="34" t="str">
        <f t="shared" si="706"/>
        <v/>
      </c>
      <c r="BU2535" s="32" t="str">
        <f t="shared" si="707"/>
        <v/>
      </c>
      <c r="BV2535" s="32" t="str">
        <f t="shared" si="708"/>
        <v/>
      </c>
      <c r="BW2535" s="32" t="str">
        <f t="shared" si="709"/>
        <v/>
      </c>
      <c r="BX2535" s="32" t="str">
        <f t="shared" si="710"/>
        <v/>
      </c>
      <c r="BY2535" s="32" t="str">
        <f t="shared" si="711"/>
        <v/>
      </c>
      <c r="BZ2535" s="32" t="str">
        <f t="shared" si="712"/>
        <v/>
      </c>
      <c r="CA2535" s="32" t="str">
        <f t="shared" si="713"/>
        <v/>
      </c>
      <c r="CB2535" s="33">
        <f>IF(COUNTIF($CD$7:CD2535,CD2535)=1,CD2535,CD2535+COUNTIF($CD$6:CD2534,CD2535))</f>
        <v>57681</v>
      </c>
      <c r="CC2535" s="34">
        <f t="shared" si="714"/>
        <v>55153</v>
      </c>
      <c r="CD2535" s="32">
        <f t="shared" si="715"/>
        <v>55153</v>
      </c>
      <c r="CE2535" s="32">
        <f t="shared" si="716"/>
        <v>0</v>
      </c>
      <c r="CF2535" s="32">
        <f t="shared" si="717"/>
        <v>0</v>
      </c>
      <c r="CG2535" s="32" t="str">
        <f t="shared" si="718"/>
        <v/>
      </c>
      <c r="CH2535" s="32">
        <v>2530</v>
      </c>
      <c r="CI2535" s="32" t="s">
        <v>6</v>
      </c>
      <c r="CJ2535" s="32" t="str">
        <f t="shared" si="719"/>
        <v/>
      </c>
      <c r="CK2535" s="32" t="str">
        <f t="shared" si="720"/>
        <v/>
      </c>
      <c r="CL2535" s="32" t="str">
        <f t="shared" si="721"/>
        <v/>
      </c>
      <c r="CM2535" s="32" t="str">
        <f t="shared" si="722"/>
        <v/>
      </c>
      <c r="CN2535" s="32" t="str">
        <f t="shared" si="723"/>
        <v/>
      </c>
    </row>
    <row r="2536" spans="71:92" x14ac:dyDescent="0.3">
      <c r="BS2536" s="32" t="str">
        <f>IF(Kiadasi_kiseroiv!$K$2=BT2536,BV2536,"")</f>
        <v/>
      </c>
      <c r="BT2536" s="34" t="str">
        <f t="shared" si="706"/>
        <v/>
      </c>
      <c r="BU2536" s="32" t="str">
        <f t="shared" si="707"/>
        <v/>
      </c>
      <c r="BV2536" s="32" t="str">
        <f t="shared" si="708"/>
        <v/>
      </c>
      <c r="BW2536" s="32" t="str">
        <f t="shared" si="709"/>
        <v/>
      </c>
      <c r="BX2536" s="32" t="str">
        <f t="shared" si="710"/>
        <v/>
      </c>
      <c r="BY2536" s="32" t="str">
        <f t="shared" si="711"/>
        <v/>
      </c>
      <c r="BZ2536" s="32" t="str">
        <f t="shared" si="712"/>
        <v/>
      </c>
      <c r="CA2536" s="32" t="str">
        <f t="shared" si="713"/>
        <v/>
      </c>
      <c r="CB2536" s="33">
        <f>IF(COUNTIF($CD$7:CD2536,CD2536)=1,CD2536,CD2536+COUNTIF($CD$6:CD2535,CD2536))</f>
        <v>57682</v>
      </c>
      <c r="CC2536" s="34">
        <f t="shared" si="714"/>
        <v>55153</v>
      </c>
      <c r="CD2536" s="32">
        <f t="shared" si="715"/>
        <v>55153</v>
      </c>
      <c r="CE2536" s="32">
        <f t="shared" si="716"/>
        <v>0</v>
      </c>
      <c r="CF2536" s="32">
        <f t="shared" si="717"/>
        <v>0</v>
      </c>
      <c r="CG2536" s="32" t="str">
        <f t="shared" si="718"/>
        <v/>
      </c>
      <c r="CH2536" s="32">
        <v>2531</v>
      </c>
      <c r="CI2536" s="32" t="s">
        <v>6</v>
      </c>
      <c r="CJ2536" s="32" t="str">
        <f t="shared" si="719"/>
        <v/>
      </c>
      <c r="CK2536" s="32" t="str">
        <f t="shared" si="720"/>
        <v/>
      </c>
      <c r="CL2536" s="32" t="str">
        <f t="shared" si="721"/>
        <v/>
      </c>
      <c r="CM2536" s="32" t="str">
        <f t="shared" si="722"/>
        <v/>
      </c>
      <c r="CN2536" s="32" t="str">
        <f t="shared" si="723"/>
        <v/>
      </c>
    </row>
    <row r="2537" spans="71:92" x14ac:dyDescent="0.3">
      <c r="BS2537" s="32" t="str">
        <f>IF(Kiadasi_kiseroiv!$K$2=BT2537,BV2537,"")</f>
        <v/>
      </c>
      <c r="BT2537" s="34" t="str">
        <f t="shared" ref="BT2537:BT2600" si="724">IF(AND($BT$4=CI2537,BU2537&lt;&gt;""),CC2537,"")</f>
        <v/>
      </c>
      <c r="BU2537" s="32" t="str">
        <f t="shared" ref="BU2537:BU2600" si="725">IF(AND($BU$1=CI2537,ISERROR(VLOOKUP(CG2537,Kisiv,2,FALSE))=FALSE),CB2537,"")</f>
        <v/>
      </c>
      <c r="BV2537" s="32" t="str">
        <f t="shared" ref="BV2537:BV2600" si="726">IF(BU2537&lt;&gt;"",RANK(BU2537,$BU$7:$BU$33000,1),"")</f>
        <v/>
      </c>
      <c r="BW2537" s="32" t="str">
        <f t="shared" ref="BW2537:BW2600" si="727">IF(CC2537&lt;min,$BW$2,IF(CC2537&lt;=max,CG2537,""))</f>
        <v/>
      </c>
      <c r="BX2537" s="32" t="str">
        <f t="shared" ref="BX2537:BX2600" si="728">IF(AND(OR($BX$1=0,$BX$1=CG2537),OR($BX$2=0,IF(ISERROR(SEARCH($BX$2,CJ2537&amp;CK2537&amp;CL2537,1)),FALSE,TRUE))),CB2537,"")</f>
        <v/>
      </c>
      <c r="BY2537" s="32" t="str">
        <f t="shared" ref="BY2537:BY2600" si="729">IF(AND(BX2537&lt;&gt;"",CC2537&lt;&gt;$CD$2),RANK(BX2537,$BX$7:$BX$33000,1),"")</f>
        <v/>
      </c>
      <c r="BZ2537" s="32" t="str">
        <f t="shared" ref="BZ2537:BZ2600" si="730">IF(AND(CC2537&lt;$BZ$2,CI2537=$BZ$4),$BZ$5,IF(AND(CC2537&lt;=$BZ$3,CI2537=$BZ$4),CB2537,""))</f>
        <v/>
      </c>
      <c r="CA2537" s="32" t="str">
        <f t="shared" ref="CA2537:CA2600" si="731">IF(AND(BZ2537&lt;&gt;"",BZ2537&lt;&gt;$BZ$5),RANK(BZ2537,$BZ$7:$BZ$33000,1),"")</f>
        <v/>
      </c>
      <c r="CB2537" s="33">
        <f>IF(COUNTIF($CD$7:CD2537,CD2537)=1,CD2537,CD2537+COUNTIF($CD$6:CD2536,CD2537))</f>
        <v>57683</v>
      </c>
      <c r="CC2537" s="34">
        <f t="shared" ref="CC2537:CC2600" si="732">IF(INDEX(Kassza,CH2537,1)&lt;&gt;1,INDEX(Kassza,CH2537,1),$CD$2)</f>
        <v>55153</v>
      </c>
      <c r="CD2537" s="32">
        <f t="shared" ref="CD2537:CD2600" si="733">IF(CC2537&lt;&gt;$CD$2,RANK(CC2537,$CC$7:$CC$33000,1),$CD$2)</f>
        <v>55153</v>
      </c>
      <c r="CE2537" s="32">
        <f t="shared" ref="CE2537:CE2600" si="734">INDEX(Kassza,CH2537,6)</f>
        <v>0</v>
      </c>
      <c r="CF2537" s="32">
        <f t="shared" ref="CF2537:CF2600" si="735">INDEX(Kassza,CH2537,8)</f>
        <v>0</v>
      </c>
      <c r="CG2537" s="32" t="str">
        <f t="shared" ref="CG2537:CG2600" si="736">INDEX(Kassza,CH2537,7)&amp;INDEX(Kassza,CH2537,9)</f>
        <v/>
      </c>
      <c r="CH2537" s="32">
        <v>2532</v>
      </c>
      <c r="CI2537" s="32" t="s">
        <v>6</v>
      </c>
      <c r="CJ2537" s="32" t="str">
        <f t="shared" ref="CJ2537:CJ2600" si="737">IF(INDEX(Kassza,CH2537,5)&lt;&gt;0,INDEX(Kassza,CH2537,5),"")</f>
        <v/>
      </c>
      <c r="CK2537" s="32" t="str">
        <f t="shared" ref="CK2537:CK2600" si="738">IF(INDEX(Kassza,CH2537,10)&lt;&gt;0,INDEX(Kassza,CH2537,10),"")</f>
        <v/>
      </c>
      <c r="CL2537" s="32" t="str">
        <f t="shared" ref="CL2537:CL2600" si="739">IF(INDEX(Kassza,CH2537,11)&lt;&gt;0,INDEX(Kassza,CH2537,11),"")</f>
        <v/>
      </c>
      <c r="CM2537" s="32" t="str">
        <f t="shared" ref="CM2537:CM2600" si="740">IF(INDEX(Kassza,CH2537,4)&lt;&gt;0,INDEX(Kassza,CH2537,4),"")</f>
        <v/>
      </c>
      <c r="CN2537" s="32" t="str">
        <f t="shared" ref="CN2537:CN2600" si="741">IF(INDEX(Kassza,CH2537,3)&lt;&gt;0,INDEX(Kassza,CH2537,3),"")</f>
        <v/>
      </c>
    </row>
    <row r="2538" spans="71:92" x14ac:dyDescent="0.3">
      <c r="BS2538" s="32" t="str">
        <f>IF(Kiadasi_kiseroiv!$K$2=BT2538,BV2538,"")</f>
        <v/>
      </c>
      <c r="BT2538" s="34" t="str">
        <f t="shared" si="724"/>
        <v/>
      </c>
      <c r="BU2538" s="32" t="str">
        <f t="shared" si="725"/>
        <v/>
      </c>
      <c r="BV2538" s="32" t="str">
        <f t="shared" si="726"/>
        <v/>
      </c>
      <c r="BW2538" s="32" t="str">
        <f t="shared" si="727"/>
        <v/>
      </c>
      <c r="BX2538" s="32" t="str">
        <f t="shared" si="728"/>
        <v/>
      </c>
      <c r="BY2538" s="32" t="str">
        <f t="shared" si="729"/>
        <v/>
      </c>
      <c r="BZ2538" s="32" t="str">
        <f t="shared" si="730"/>
        <v/>
      </c>
      <c r="CA2538" s="32" t="str">
        <f t="shared" si="731"/>
        <v/>
      </c>
      <c r="CB2538" s="33">
        <f>IF(COUNTIF($CD$7:CD2538,CD2538)=1,CD2538,CD2538+COUNTIF($CD$6:CD2537,CD2538))</f>
        <v>57684</v>
      </c>
      <c r="CC2538" s="34">
        <f t="shared" si="732"/>
        <v>55153</v>
      </c>
      <c r="CD2538" s="32">
        <f t="shared" si="733"/>
        <v>55153</v>
      </c>
      <c r="CE2538" s="32">
        <f t="shared" si="734"/>
        <v>0</v>
      </c>
      <c r="CF2538" s="32">
        <f t="shared" si="735"/>
        <v>0</v>
      </c>
      <c r="CG2538" s="32" t="str">
        <f t="shared" si="736"/>
        <v/>
      </c>
      <c r="CH2538" s="32">
        <v>2533</v>
      </c>
      <c r="CI2538" s="32" t="s">
        <v>6</v>
      </c>
      <c r="CJ2538" s="32" t="str">
        <f t="shared" si="737"/>
        <v/>
      </c>
      <c r="CK2538" s="32" t="str">
        <f t="shared" si="738"/>
        <v/>
      </c>
      <c r="CL2538" s="32" t="str">
        <f t="shared" si="739"/>
        <v/>
      </c>
      <c r="CM2538" s="32" t="str">
        <f t="shared" si="740"/>
        <v/>
      </c>
      <c r="CN2538" s="32" t="str">
        <f t="shared" si="741"/>
        <v/>
      </c>
    </row>
    <row r="2539" spans="71:92" x14ac:dyDescent="0.3">
      <c r="BS2539" s="32" t="str">
        <f>IF(Kiadasi_kiseroiv!$K$2=BT2539,BV2539,"")</f>
        <v/>
      </c>
      <c r="BT2539" s="34" t="str">
        <f t="shared" si="724"/>
        <v/>
      </c>
      <c r="BU2539" s="32" t="str">
        <f t="shared" si="725"/>
        <v/>
      </c>
      <c r="BV2539" s="32" t="str">
        <f t="shared" si="726"/>
        <v/>
      </c>
      <c r="BW2539" s="32" t="str">
        <f t="shared" si="727"/>
        <v/>
      </c>
      <c r="BX2539" s="32" t="str">
        <f t="shared" si="728"/>
        <v/>
      </c>
      <c r="BY2539" s="32" t="str">
        <f t="shared" si="729"/>
        <v/>
      </c>
      <c r="BZ2539" s="32" t="str">
        <f t="shared" si="730"/>
        <v/>
      </c>
      <c r="CA2539" s="32" t="str">
        <f t="shared" si="731"/>
        <v/>
      </c>
      <c r="CB2539" s="33">
        <f>IF(COUNTIF($CD$7:CD2539,CD2539)=1,CD2539,CD2539+COUNTIF($CD$6:CD2538,CD2539))</f>
        <v>57685</v>
      </c>
      <c r="CC2539" s="34">
        <f t="shared" si="732"/>
        <v>55153</v>
      </c>
      <c r="CD2539" s="32">
        <f t="shared" si="733"/>
        <v>55153</v>
      </c>
      <c r="CE2539" s="32">
        <f t="shared" si="734"/>
        <v>0</v>
      </c>
      <c r="CF2539" s="32">
        <f t="shared" si="735"/>
        <v>0</v>
      </c>
      <c r="CG2539" s="32" t="str">
        <f t="shared" si="736"/>
        <v/>
      </c>
      <c r="CH2539" s="32">
        <v>2534</v>
      </c>
      <c r="CI2539" s="32" t="s">
        <v>6</v>
      </c>
      <c r="CJ2539" s="32" t="str">
        <f t="shared" si="737"/>
        <v/>
      </c>
      <c r="CK2539" s="32" t="str">
        <f t="shared" si="738"/>
        <v/>
      </c>
      <c r="CL2539" s="32" t="str">
        <f t="shared" si="739"/>
        <v/>
      </c>
      <c r="CM2539" s="32" t="str">
        <f t="shared" si="740"/>
        <v/>
      </c>
      <c r="CN2539" s="32" t="str">
        <f t="shared" si="741"/>
        <v/>
      </c>
    </row>
    <row r="2540" spans="71:92" x14ac:dyDescent="0.3">
      <c r="BS2540" s="32" t="str">
        <f>IF(Kiadasi_kiseroiv!$K$2=BT2540,BV2540,"")</f>
        <v/>
      </c>
      <c r="BT2540" s="34" t="str">
        <f t="shared" si="724"/>
        <v/>
      </c>
      <c r="BU2540" s="32" t="str">
        <f t="shared" si="725"/>
        <v/>
      </c>
      <c r="BV2540" s="32" t="str">
        <f t="shared" si="726"/>
        <v/>
      </c>
      <c r="BW2540" s="32" t="str">
        <f t="shared" si="727"/>
        <v/>
      </c>
      <c r="BX2540" s="32" t="str">
        <f t="shared" si="728"/>
        <v/>
      </c>
      <c r="BY2540" s="32" t="str">
        <f t="shared" si="729"/>
        <v/>
      </c>
      <c r="BZ2540" s="32" t="str">
        <f t="shared" si="730"/>
        <v/>
      </c>
      <c r="CA2540" s="32" t="str">
        <f t="shared" si="731"/>
        <v/>
      </c>
      <c r="CB2540" s="33">
        <f>IF(COUNTIF($CD$7:CD2540,CD2540)=1,CD2540,CD2540+COUNTIF($CD$6:CD2539,CD2540))</f>
        <v>57686</v>
      </c>
      <c r="CC2540" s="34">
        <f t="shared" si="732"/>
        <v>55153</v>
      </c>
      <c r="CD2540" s="32">
        <f t="shared" si="733"/>
        <v>55153</v>
      </c>
      <c r="CE2540" s="32">
        <f t="shared" si="734"/>
        <v>0</v>
      </c>
      <c r="CF2540" s="32">
        <f t="shared" si="735"/>
        <v>0</v>
      </c>
      <c r="CG2540" s="32" t="str">
        <f t="shared" si="736"/>
        <v/>
      </c>
      <c r="CH2540" s="32">
        <v>2535</v>
      </c>
      <c r="CI2540" s="32" t="s">
        <v>6</v>
      </c>
      <c r="CJ2540" s="32" t="str">
        <f t="shared" si="737"/>
        <v/>
      </c>
      <c r="CK2540" s="32" t="str">
        <f t="shared" si="738"/>
        <v/>
      </c>
      <c r="CL2540" s="32" t="str">
        <f t="shared" si="739"/>
        <v/>
      </c>
      <c r="CM2540" s="32" t="str">
        <f t="shared" si="740"/>
        <v/>
      </c>
      <c r="CN2540" s="32" t="str">
        <f t="shared" si="741"/>
        <v/>
      </c>
    </row>
    <row r="2541" spans="71:92" x14ac:dyDescent="0.3">
      <c r="BS2541" s="32" t="str">
        <f>IF(Kiadasi_kiseroiv!$K$2=BT2541,BV2541,"")</f>
        <v/>
      </c>
      <c r="BT2541" s="34" t="str">
        <f t="shared" si="724"/>
        <v/>
      </c>
      <c r="BU2541" s="32" t="str">
        <f t="shared" si="725"/>
        <v/>
      </c>
      <c r="BV2541" s="32" t="str">
        <f t="shared" si="726"/>
        <v/>
      </c>
      <c r="BW2541" s="32" t="str">
        <f t="shared" si="727"/>
        <v/>
      </c>
      <c r="BX2541" s="32" t="str">
        <f t="shared" si="728"/>
        <v/>
      </c>
      <c r="BY2541" s="32" t="str">
        <f t="shared" si="729"/>
        <v/>
      </c>
      <c r="BZ2541" s="32" t="str">
        <f t="shared" si="730"/>
        <v/>
      </c>
      <c r="CA2541" s="32" t="str">
        <f t="shared" si="731"/>
        <v/>
      </c>
      <c r="CB2541" s="33">
        <f>IF(COUNTIF($CD$7:CD2541,CD2541)=1,CD2541,CD2541+COUNTIF($CD$6:CD2540,CD2541))</f>
        <v>57687</v>
      </c>
      <c r="CC2541" s="34">
        <f t="shared" si="732"/>
        <v>55153</v>
      </c>
      <c r="CD2541" s="32">
        <f t="shared" si="733"/>
        <v>55153</v>
      </c>
      <c r="CE2541" s="32">
        <f t="shared" si="734"/>
        <v>0</v>
      </c>
      <c r="CF2541" s="32">
        <f t="shared" si="735"/>
        <v>0</v>
      </c>
      <c r="CG2541" s="32" t="str">
        <f t="shared" si="736"/>
        <v/>
      </c>
      <c r="CH2541" s="32">
        <v>2536</v>
      </c>
      <c r="CI2541" s="32" t="s">
        <v>6</v>
      </c>
      <c r="CJ2541" s="32" t="str">
        <f t="shared" si="737"/>
        <v/>
      </c>
      <c r="CK2541" s="32" t="str">
        <f t="shared" si="738"/>
        <v/>
      </c>
      <c r="CL2541" s="32" t="str">
        <f t="shared" si="739"/>
        <v/>
      </c>
      <c r="CM2541" s="32" t="str">
        <f t="shared" si="740"/>
        <v/>
      </c>
      <c r="CN2541" s="32" t="str">
        <f t="shared" si="741"/>
        <v/>
      </c>
    </row>
    <row r="2542" spans="71:92" x14ac:dyDescent="0.3">
      <c r="BS2542" s="32" t="str">
        <f>IF(Kiadasi_kiseroiv!$K$2=BT2542,BV2542,"")</f>
        <v/>
      </c>
      <c r="BT2542" s="34" t="str">
        <f t="shared" si="724"/>
        <v/>
      </c>
      <c r="BU2542" s="32" t="str">
        <f t="shared" si="725"/>
        <v/>
      </c>
      <c r="BV2542" s="32" t="str">
        <f t="shared" si="726"/>
        <v/>
      </c>
      <c r="BW2542" s="32" t="str">
        <f t="shared" si="727"/>
        <v/>
      </c>
      <c r="BX2542" s="32" t="str">
        <f t="shared" si="728"/>
        <v/>
      </c>
      <c r="BY2542" s="32" t="str">
        <f t="shared" si="729"/>
        <v/>
      </c>
      <c r="BZ2542" s="32" t="str">
        <f t="shared" si="730"/>
        <v/>
      </c>
      <c r="CA2542" s="32" t="str">
        <f t="shared" si="731"/>
        <v/>
      </c>
      <c r="CB2542" s="33">
        <f>IF(COUNTIF($CD$7:CD2542,CD2542)=1,CD2542,CD2542+COUNTIF($CD$6:CD2541,CD2542))</f>
        <v>57688</v>
      </c>
      <c r="CC2542" s="34">
        <f t="shared" si="732"/>
        <v>55153</v>
      </c>
      <c r="CD2542" s="32">
        <f t="shared" si="733"/>
        <v>55153</v>
      </c>
      <c r="CE2542" s="32">
        <f t="shared" si="734"/>
        <v>0</v>
      </c>
      <c r="CF2542" s="32">
        <f t="shared" si="735"/>
        <v>0</v>
      </c>
      <c r="CG2542" s="32" t="str">
        <f t="shared" si="736"/>
        <v/>
      </c>
      <c r="CH2542" s="32">
        <v>2537</v>
      </c>
      <c r="CI2542" s="32" t="s">
        <v>6</v>
      </c>
      <c r="CJ2542" s="32" t="str">
        <f t="shared" si="737"/>
        <v/>
      </c>
      <c r="CK2542" s="32" t="str">
        <f t="shared" si="738"/>
        <v/>
      </c>
      <c r="CL2542" s="32" t="str">
        <f t="shared" si="739"/>
        <v/>
      </c>
      <c r="CM2542" s="32" t="str">
        <f t="shared" si="740"/>
        <v/>
      </c>
      <c r="CN2542" s="32" t="str">
        <f t="shared" si="741"/>
        <v/>
      </c>
    </row>
    <row r="2543" spans="71:92" x14ac:dyDescent="0.3">
      <c r="BS2543" s="32" t="str">
        <f>IF(Kiadasi_kiseroiv!$K$2=BT2543,BV2543,"")</f>
        <v/>
      </c>
      <c r="BT2543" s="34" t="str">
        <f t="shared" si="724"/>
        <v/>
      </c>
      <c r="BU2543" s="32" t="str">
        <f t="shared" si="725"/>
        <v/>
      </c>
      <c r="BV2543" s="32" t="str">
        <f t="shared" si="726"/>
        <v/>
      </c>
      <c r="BW2543" s="32" t="str">
        <f t="shared" si="727"/>
        <v/>
      </c>
      <c r="BX2543" s="32" t="str">
        <f t="shared" si="728"/>
        <v/>
      </c>
      <c r="BY2543" s="32" t="str">
        <f t="shared" si="729"/>
        <v/>
      </c>
      <c r="BZ2543" s="32" t="str">
        <f t="shared" si="730"/>
        <v/>
      </c>
      <c r="CA2543" s="32" t="str">
        <f t="shared" si="731"/>
        <v/>
      </c>
      <c r="CB2543" s="33">
        <f>IF(COUNTIF($CD$7:CD2543,CD2543)=1,CD2543,CD2543+COUNTIF($CD$6:CD2542,CD2543))</f>
        <v>57689</v>
      </c>
      <c r="CC2543" s="34">
        <f t="shared" si="732"/>
        <v>55153</v>
      </c>
      <c r="CD2543" s="32">
        <f t="shared" si="733"/>
        <v>55153</v>
      </c>
      <c r="CE2543" s="32">
        <f t="shared" si="734"/>
        <v>0</v>
      </c>
      <c r="CF2543" s="32">
        <f t="shared" si="735"/>
        <v>0</v>
      </c>
      <c r="CG2543" s="32" t="str">
        <f t="shared" si="736"/>
        <v/>
      </c>
      <c r="CH2543" s="32">
        <v>2538</v>
      </c>
      <c r="CI2543" s="32" t="s">
        <v>6</v>
      </c>
      <c r="CJ2543" s="32" t="str">
        <f t="shared" si="737"/>
        <v/>
      </c>
      <c r="CK2543" s="32" t="str">
        <f t="shared" si="738"/>
        <v/>
      </c>
      <c r="CL2543" s="32" t="str">
        <f t="shared" si="739"/>
        <v/>
      </c>
      <c r="CM2543" s="32" t="str">
        <f t="shared" si="740"/>
        <v/>
      </c>
      <c r="CN2543" s="32" t="str">
        <f t="shared" si="741"/>
        <v/>
      </c>
    </row>
    <row r="2544" spans="71:92" x14ac:dyDescent="0.3">
      <c r="BS2544" s="32" t="str">
        <f>IF(Kiadasi_kiseroiv!$K$2=BT2544,BV2544,"")</f>
        <v/>
      </c>
      <c r="BT2544" s="34" t="str">
        <f t="shared" si="724"/>
        <v/>
      </c>
      <c r="BU2544" s="32" t="str">
        <f t="shared" si="725"/>
        <v/>
      </c>
      <c r="BV2544" s="32" t="str">
        <f t="shared" si="726"/>
        <v/>
      </c>
      <c r="BW2544" s="32" t="str">
        <f t="shared" si="727"/>
        <v/>
      </c>
      <c r="BX2544" s="32" t="str">
        <f t="shared" si="728"/>
        <v/>
      </c>
      <c r="BY2544" s="32" t="str">
        <f t="shared" si="729"/>
        <v/>
      </c>
      <c r="BZ2544" s="32" t="str">
        <f t="shared" si="730"/>
        <v/>
      </c>
      <c r="CA2544" s="32" t="str">
        <f t="shared" si="731"/>
        <v/>
      </c>
      <c r="CB2544" s="33">
        <f>IF(COUNTIF($CD$7:CD2544,CD2544)=1,CD2544,CD2544+COUNTIF($CD$6:CD2543,CD2544))</f>
        <v>57690</v>
      </c>
      <c r="CC2544" s="34">
        <f t="shared" si="732"/>
        <v>55153</v>
      </c>
      <c r="CD2544" s="32">
        <f t="shared" si="733"/>
        <v>55153</v>
      </c>
      <c r="CE2544" s="32">
        <f t="shared" si="734"/>
        <v>0</v>
      </c>
      <c r="CF2544" s="32">
        <f t="shared" si="735"/>
        <v>0</v>
      </c>
      <c r="CG2544" s="32" t="str">
        <f t="shared" si="736"/>
        <v/>
      </c>
      <c r="CH2544" s="32">
        <v>2539</v>
      </c>
      <c r="CI2544" s="32" t="s">
        <v>6</v>
      </c>
      <c r="CJ2544" s="32" t="str">
        <f t="shared" si="737"/>
        <v/>
      </c>
      <c r="CK2544" s="32" t="str">
        <f t="shared" si="738"/>
        <v/>
      </c>
      <c r="CL2544" s="32" t="str">
        <f t="shared" si="739"/>
        <v/>
      </c>
      <c r="CM2544" s="32" t="str">
        <f t="shared" si="740"/>
        <v/>
      </c>
      <c r="CN2544" s="32" t="str">
        <f t="shared" si="741"/>
        <v/>
      </c>
    </row>
    <row r="2545" spans="71:92" x14ac:dyDescent="0.3">
      <c r="BS2545" s="32" t="str">
        <f>IF(Kiadasi_kiseroiv!$K$2=BT2545,BV2545,"")</f>
        <v/>
      </c>
      <c r="BT2545" s="34" t="str">
        <f t="shared" si="724"/>
        <v/>
      </c>
      <c r="BU2545" s="32" t="str">
        <f t="shared" si="725"/>
        <v/>
      </c>
      <c r="BV2545" s="32" t="str">
        <f t="shared" si="726"/>
        <v/>
      </c>
      <c r="BW2545" s="32" t="str">
        <f t="shared" si="727"/>
        <v/>
      </c>
      <c r="BX2545" s="32" t="str">
        <f t="shared" si="728"/>
        <v/>
      </c>
      <c r="BY2545" s="32" t="str">
        <f t="shared" si="729"/>
        <v/>
      </c>
      <c r="BZ2545" s="32" t="str">
        <f t="shared" si="730"/>
        <v/>
      </c>
      <c r="CA2545" s="32" t="str">
        <f t="shared" si="731"/>
        <v/>
      </c>
      <c r="CB2545" s="33">
        <f>IF(COUNTIF($CD$7:CD2545,CD2545)=1,CD2545,CD2545+COUNTIF($CD$6:CD2544,CD2545))</f>
        <v>57691</v>
      </c>
      <c r="CC2545" s="34">
        <f t="shared" si="732"/>
        <v>55153</v>
      </c>
      <c r="CD2545" s="32">
        <f t="shared" si="733"/>
        <v>55153</v>
      </c>
      <c r="CE2545" s="32">
        <f t="shared" si="734"/>
        <v>0</v>
      </c>
      <c r="CF2545" s="32">
        <f t="shared" si="735"/>
        <v>0</v>
      </c>
      <c r="CG2545" s="32" t="str">
        <f t="shared" si="736"/>
        <v/>
      </c>
      <c r="CH2545" s="32">
        <v>2540</v>
      </c>
      <c r="CI2545" s="32" t="s">
        <v>6</v>
      </c>
      <c r="CJ2545" s="32" t="str">
        <f t="shared" si="737"/>
        <v/>
      </c>
      <c r="CK2545" s="32" t="str">
        <f t="shared" si="738"/>
        <v/>
      </c>
      <c r="CL2545" s="32" t="str">
        <f t="shared" si="739"/>
        <v/>
      </c>
      <c r="CM2545" s="32" t="str">
        <f t="shared" si="740"/>
        <v/>
      </c>
      <c r="CN2545" s="32" t="str">
        <f t="shared" si="741"/>
        <v/>
      </c>
    </row>
    <row r="2546" spans="71:92" x14ac:dyDescent="0.3">
      <c r="BS2546" s="32" t="str">
        <f>IF(Kiadasi_kiseroiv!$K$2=BT2546,BV2546,"")</f>
        <v/>
      </c>
      <c r="BT2546" s="34" t="str">
        <f t="shared" si="724"/>
        <v/>
      </c>
      <c r="BU2546" s="32" t="str">
        <f t="shared" si="725"/>
        <v/>
      </c>
      <c r="BV2546" s="32" t="str">
        <f t="shared" si="726"/>
        <v/>
      </c>
      <c r="BW2546" s="32" t="str">
        <f t="shared" si="727"/>
        <v/>
      </c>
      <c r="BX2546" s="32" t="str">
        <f t="shared" si="728"/>
        <v/>
      </c>
      <c r="BY2546" s="32" t="str">
        <f t="shared" si="729"/>
        <v/>
      </c>
      <c r="BZ2546" s="32" t="str">
        <f t="shared" si="730"/>
        <v/>
      </c>
      <c r="CA2546" s="32" t="str">
        <f t="shared" si="731"/>
        <v/>
      </c>
      <c r="CB2546" s="33">
        <f>IF(COUNTIF($CD$7:CD2546,CD2546)=1,CD2546,CD2546+COUNTIF($CD$6:CD2545,CD2546))</f>
        <v>57692</v>
      </c>
      <c r="CC2546" s="34">
        <f t="shared" si="732"/>
        <v>55153</v>
      </c>
      <c r="CD2546" s="32">
        <f t="shared" si="733"/>
        <v>55153</v>
      </c>
      <c r="CE2546" s="32">
        <f t="shared" si="734"/>
        <v>0</v>
      </c>
      <c r="CF2546" s="32">
        <f t="shared" si="735"/>
        <v>0</v>
      </c>
      <c r="CG2546" s="32" t="str">
        <f t="shared" si="736"/>
        <v/>
      </c>
      <c r="CH2546" s="32">
        <v>2541</v>
      </c>
      <c r="CI2546" s="32" t="s">
        <v>6</v>
      </c>
      <c r="CJ2546" s="32" t="str">
        <f t="shared" si="737"/>
        <v/>
      </c>
      <c r="CK2546" s="32" t="str">
        <f t="shared" si="738"/>
        <v/>
      </c>
      <c r="CL2546" s="32" t="str">
        <f t="shared" si="739"/>
        <v/>
      </c>
      <c r="CM2546" s="32" t="str">
        <f t="shared" si="740"/>
        <v/>
      </c>
      <c r="CN2546" s="32" t="str">
        <f t="shared" si="741"/>
        <v/>
      </c>
    </row>
    <row r="2547" spans="71:92" x14ac:dyDescent="0.3">
      <c r="BS2547" s="32" t="str">
        <f>IF(Kiadasi_kiseroiv!$K$2=BT2547,BV2547,"")</f>
        <v/>
      </c>
      <c r="BT2547" s="34" t="str">
        <f t="shared" si="724"/>
        <v/>
      </c>
      <c r="BU2547" s="32" t="str">
        <f t="shared" si="725"/>
        <v/>
      </c>
      <c r="BV2547" s="32" t="str">
        <f t="shared" si="726"/>
        <v/>
      </c>
      <c r="BW2547" s="32" t="str">
        <f t="shared" si="727"/>
        <v/>
      </c>
      <c r="BX2547" s="32" t="str">
        <f t="shared" si="728"/>
        <v/>
      </c>
      <c r="BY2547" s="32" t="str">
        <f t="shared" si="729"/>
        <v/>
      </c>
      <c r="BZ2547" s="32" t="str">
        <f t="shared" si="730"/>
        <v/>
      </c>
      <c r="CA2547" s="32" t="str">
        <f t="shared" si="731"/>
        <v/>
      </c>
      <c r="CB2547" s="33">
        <f>IF(COUNTIF($CD$7:CD2547,CD2547)=1,CD2547,CD2547+COUNTIF($CD$6:CD2546,CD2547))</f>
        <v>57693</v>
      </c>
      <c r="CC2547" s="34">
        <f t="shared" si="732"/>
        <v>55153</v>
      </c>
      <c r="CD2547" s="32">
        <f t="shared" si="733"/>
        <v>55153</v>
      </c>
      <c r="CE2547" s="32">
        <f t="shared" si="734"/>
        <v>0</v>
      </c>
      <c r="CF2547" s="32">
        <f t="shared" si="735"/>
        <v>0</v>
      </c>
      <c r="CG2547" s="32" t="str">
        <f t="shared" si="736"/>
        <v/>
      </c>
      <c r="CH2547" s="32">
        <v>2542</v>
      </c>
      <c r="CI2547" s="32" t="s">
        <v>6</v>
      </c>
      <c r="CJ2547" s="32" t="str">
        <f t="shared" si="737"/>
        <v/>
      </c>
      <c r="CK2547" s="32" t="str">
        <f t="shared" si="738"/>
        <v/>
      </c>
      <c r="CL2547" s="32" t="str">
        <f t="shared" si="739"/>
        <v/>
      </c>
      <c r="CM2547" s="32" t="str">
        <f t="shared" si="740"/>
        <v/>
      </c>
      <c r="CN2547" s="32" t="str">
        <f t="shared" si="741"/>
        <v/>
      </c>
    </row>
    <row r="2548" spans="71:92" x14ac:dyDescent="0.3">
      <c r="BS2548" s="32" t="str">
        <f>IF(Kiadasi_kiseroiv!$K$2=BT2548,BV2548,"")</f>
        <v/>
      </c>
      <c r="BT2548" s="34" t="str">
        <f t="shared" si="724"/>
        <v/>
      </c>
      <c r="BU2548" s="32" t="str">
        <f t="shared" si="725"/>
        <v/>
      </c>
      <c r="BV2548" s="32" t="str">
        <f t="shared" si="726"/>
        <v/>
      </c>
      <c r="BW2548" s="32" t="str">
        <f t="shared" si="727"/>
        <v/>
      </c>
      <c r="BX2548" s="32" t="str">
        <f t="shared" si="728"/>
        <v/>
      </c>
      <c r="BY2548" s="32" t="str">
        <f t="shared" si="729"/>
        <v/>
      </c>
      <c r="BZ2548" s="32" t="str">
        <f t="shared" si="730"/>
        <v/>
      </c>
      <c r="CA2548" s="32" t="str">
        <f t="shared" si="731"/>
        <v/>
      </c>
      <c r="CB2548" s="33">
        <f>IF(COUNTIF($CD$7:CD2548,CD2548)=1,CD2548,CD2548+COUNTIF($CD$6:CD2547,CD2548))</f>
        <v>57694</v>
      </c>
      <c r="CC2548" s="34">
        <f t="shared" si="732"/>
        <v>55153</v>
      </c>
      <c r="CD2548" s="32">
        <f t="shared" si="733"/>
        <v>55153</v>
      </c>
      <c r="CE2548" s="32">
        <f t="shared" si="734"/>
        <v>0</v>
      </c>
      <c r="CF2548" s="32">
        <f t="shared" si="735"/>
        <v>0</v>
      </c>
      <c r="CG2548" s="32" t="str">
        <f t="shared" si="736"/>
        <v/>
      </c>
      <c r="CH2548" s="32">
        <v>2543</v>
      </c>
      <c r="CI2548" s="32" t="s">
        <v>6</v>
      </c>
      <c r="CJ2548" s="32" t="str">
        <f t="shared" si="737"/>
        <v/>
      </c>
      <c r="CK2548" s="32" t="str">
        <f t="shared" si="738"/>
        <v/>
      </c>
      <c r="CL2548" s="32" t="str">
        <f t="shared" si="739"/>
        <v/>
      </c>
      <c r="CM2548" s="32" t="str">
        <f t="shared" si="740"/>
        <v/>
      </c>
      <c r="CN2548" s="32" t="str">
        <f t="shared" si="741"/>
        <v/>
      </c>
    </row>
    <row r="2549" spans="71:92" x14ac:dyDescent="0.3">
      <c r="BS2549" s="32" t="str">
        <f>IF(Kiadasi_kiseroiv!$K$2=BT2549,BV2549,"")</f>
        <v/>
      </c>
      <c r="BT2549" s="34" t="str">
        <f t="shared" si="724"/>
        <v/>
      </c>
      <c r="BU2549" s="32" t="str">
        <f t="shared" si="725"/>
        <v/>
      </c>
      <c r="BV2549" s="32" t="str">
        <f t="shared" si="726"/>
        <v/>
      </c>
      <c r="BW2549" s="32" t="str">
        <f t="shared" si="727"/>
        <v/>
      </c>
      <c r="BX2549" s="32" t="str">
        <f t="shared" si="728"/>
        <v/>
      </c>
      <c r="BY2549" s="32" t="str">
        <f t="shared" si="729"/>
        <v/>
      </c>
      <c r="BZ2549" s="32" t="str">
        <f t="shared" si="730"/>
        <v/>
      </c>
      <c r="CA2549" s="32" t="str">
        <f t="shared" si="731"/>
        <v/>
      </c>
      <c r="CB2549" s="33">
        <f>IF(COUNTIF($CD$7:CD2549,CD2549)=1,CD2549,CD2549+COUNTIF($CD$6:CD2548,CD2549))</f>
        <v>57695</v>
      </c>
      <c r="CC2549" s="34">
        <f t="shared" si="732"/>
        <v>55153</v>
      </c>
      <c r="CD2549" s="32">
        <f t="shared" si="733"/>
        <v>55153</v>
      </c>
      <c r="CE2549" s="32">
        <f t="shared" si="734"/>
        <v>0</v>
      </c>
      <c r="CF2549" s="32">
        <f t="shared" si="735"/>
        <v>0</v>
      </c>
      <c r="CG2549" s="32" t="str">
        <f t="shared" si="736"/>
        <v/>
      </c>
      <c r="CH2549" s="32">
        <v>2544</v>
      </c>
      <c r="CI2549" s="32" t="s">
        <v>6</v>
      </c>
      <c r="CJ2549" s="32" t="str">
        <f t="shared" si="737"/>
        <v/>
      </c>
      <c r="CK2549" s="32" t="str">
        <f t="shared" si="738"/>
        <v/>
      </c>
      <c r="CL2549" s="32" t="str">
        <f t="shared" si="739"/>
        <v/>
      </c>
      <c r="CM2549" s="32" t="str">
        <f t="shared" si="740"/>
        <v/>
      </c>
      <c r="CN2549" s="32" t="str">
        <f t="shared" si="741"/>
        <v/>
      </c>
    </row>
    <row r="2550" spans="71:92" x14ac:dyDescent="0.3">
      <c r="BS2550" s="32" t="str">
        <f>IF(Kiadasi_kiseroiv!$K$2=BT2550,BV2550,"")</f>
        <v/>
      </c>
      <c r="BT2550" s="34" t="str">
        <f t="shared" si="724"/>
        <v/>
      </c>
      <c r="BU2550" s="32" t="str">
        <f t="shared" si="725"/>
        <v/>
      </c>
      <c r="BV2550" s="32" t="str">
        <f t="shared" si="726"/>
        <v/>
      </c>
      <c r="BW2550" s="32" t="str">
        <f t="shared" si="727"/>
        <v/>
      </c>
      <c r="BX2550" s="32" t="str">
        <f t="shared" si="728"/>
        <v/>
      </c>
      <c r="BY2550" s="32" t="str">
        <f t="shared" si="729"/>
        <v/>
      </c>
      <c r="BZ2550" s="32" t="str">
        <f t="shared" si="730"/>
        <v/>
      </c>
      <c r="CA2550" s="32" t="str">
        <f t="shared" si="731"/>
        <v/>
      </c>
      <c r="CB2550" s="33">
        <f>IF(COUNTIF($CD$7:CD2550,CD2550)=1,CD2550,CD2550+COUNTIF($CD$6:CD2549,CD2550))</f>
        <v>57696</v>
      </c>
      <c r="CC2550" s="34">
        <f t="shared" si="732"/>
        <v>55153</v>
      </c>
      <c r="CD2550" s="32">
        <f t="shared" si="733"/>
        <v>55153</v>
      </c>
      <c r="CE2550" s="32">
        <f t="shared" si="734"/>
        <v>0</v>
      </c>
      <c r="CF2550" s="32">
        <f t="shared" si="735"/>
        <v>0</v>
      </c>
      <c r="CG2550" s="32" t="str">
        <f t="shared" si="736"/>
        <v/>
      </c>
      <c r="CH2550" s="32">
        <v>2545</v>
      </c>
      <c r="CI2550" s="32" t="s">
        <v>6</v>
      </c>
      <c r="CJ2550" s="32" t="str">
        <f t="shared" si="737"/>
        <v/>
      </c>
      <c r="CK2550" s="32" t="str">
        <f t="shared" si="738"/>
        <v/>
      </c>
      <c r="CL2550" s="32" t="str">
        <f t="shared" si="739"/>
        <v/>
      </c>
      <c r="CM2550" s="32" t="str">
        <f t="shared" si="740"/>
        <v/>
      </c>
      <c r="CN2550" s="32" t="str">
        <f t="shared" si="741"/>
        <v/>
      </c>
    </row>
    <row r="2551" spans="71:92" x14ac:dyDescent="0.3">
      <c r="BS2551" s="32" t="str">
        <f>IF(Kiadasi_kiseroiv!$K$2=BT2551,BV2551,"")</f>
        <v/>
      </c>
      <c r="BT2551" s="34" t="str">
        <f t="shared" si="724"/>
        <v/>
      </c>
      <c r="BU2551" s="32" t="str">
        <f t="shared" si="725"/>
        <v/>
      </c>
      <c r="BV2551" s="32" t="str">
        <f t="shared" si="726"/>
        <v/>
      </c>
      <c r="BW2551" s="32" t="str">
        <f t="shared" si="727"/>
        <v/>
      </c>
      <c r="BX2551" s="32" t="str">
        <f t="shared" si="728"/>
        <v/>
      </c>
      <c r="BY2551" s="32" t="str">
        <f t="shared" si="729"/>
        <v/>
      </c>
      <c r="BZ2551" s="32" t="str">
        <f t="shared" si="730"/>
        <v/>
      </c>
      <c r="CA2551" s="32" t="str">
        <f t="shared" si="731"/>
        <v/>
      </c>
      <c r="CB2551" s="33">
        <f>IF(COUNTIF($CD$7:CD2551,CD2551)=1,CD2551,CD2551+COUNTIF($CD$6:CD2550,CD2551))</f>
        <v>57697</v>
      </c>
      <c r="CC2551" s="34">
        <f t="shared" si="732"/>
        <v>55153</v>
      </c>
      <c r="CD2551" s="32">
        <f t="shared" si="733"/>
        <v>55153</v>
      </c>
      <c r="CE2551" s="32">
        <f t="shared" si="734"/>
        <v>0</v>
      </c>
      <c r="CF2551" s="32">
        <f t="shared" si="735"/>
        <v>0</v>
      </c>
      <c r="CG2551" s="32" t="str">
        <f t="shared" si="736"/>
        <v/>
      </c>
      <c r="CH2551" s="32">
        <v>2546</v>
      </c>
      <c r="CI2551" s="32" t="s">
        <v>6</v>
      </c>
      <c r="CJ2551" s="32" t="str">
        <f t="shared" si="737"/>
        <v/>
      </c>
      <c r="CK2551" s="32" t="str">
        <f t="shared" si="738"/>
        <v/>
      </c>
      <c r="CL2551" s="32" t="str">
        <f t="shared" si="739"/>
        <v/>
      </c>
      <c r="CM2551" s="32" t="str">
        <f t="shared" si="740"/>
        <v/>
      </c>
      <c r="CN2551" s="32" t="str">
        <f t="shared" si="741"/>
        <v/>
      </c>
    </row>
    <row r="2552" spans="71:92" x14ac:dyDescent="0.3">
      <c r="BS2552" s="32" t="str">
        <f>IF(Kiadasi_kiseroiv!$K$2=BT2552,BV2552,"")</f>
        <v/>
      </c>
      <c r="BT2552" s="34" t="str">
        <f t="shared" si="724"/>
        <v/>
      </c>
      <c r="BU2552" s="32" t="str">
        <f t="shared" si="725"/>
        <v/>
      </c>
      <c r="BV2552" s="32" t="str">
        <f t="shared" si="726"/>
        <v/>
      </c>
      <c r="BW2552" s="32" t="str">
        <f t="shared" si="727"/>
        <v/>
      </c>
      <c r="BX2552" s="32" t="str">
        <f t="shared" si="728"/>
        <v/>
      </c>
      <c r="BY2552" s="32" t="str">
        <f t="shared" si="729"/>
        <v/>
      </c>
      <c r="BZ2552" s="32" t="str">
        <f t="shared" si="730"/>
        <v/>
      </c>
      <c r="CA2552" s="32" t="str">
        <f t="shared" si="731"/>
        <v/>
      </c>
      <c r="CB2552" s="33">
        <f>IF(COUNTIF($CD$7:CD2552,CD2552)=1,CD2552,CD2552+COUNTIF($CD$6:CD2551,CD2552))</f>
        <v>57698</v>
      </c>
      <c r="CC2552" s="34">
        <f t="shared" si="732"/>
        <v>55153</v>
      </c>
      <c r="CD2552" s="32">
        <f t="shared" si="733"/>
        <v>55153</v>
      </c>
      <c r="CE2552" s="32">
        <f t="shared" si="734"/>
        <v>0</v>
      </c>
      <c r="CF2552" s="32">
        <f t="shared" si="735"/>
        <v>0</v>
      </c>
      <c r="CG2552" s="32" t="str">
        <f t="shared" si="736"/>
        <v/>
      </c>
      <c r="CH2552" s="32">
        <v>2547</v>
      </c>
      <c r="CI2552" s="32" t="s">
        <v>6</v>
      </c>
      <c r="CJ2552" s="32" t="str">
        <f t="shared" si="737"/>
        <v/>
      </c>
      <c r="CK2552" s="32" t="str">
        <f t="shared" si="738"/>
        <v/>
      </c>
      <c r="CL2552" s="32" t="str">
        <f t="shared" si="739"/>
        <v/>
      </c>
      <c r="CM2552" s="32" t="str">
        <f t="shared" si="740"/>
        <v/>
      </c>
      <c r="CN2552" s="32" t="str">
        <f t="shared" si="741"/>
        <v/>
      </c>
    </row>
    <row r="2553" spans="71:92" x14ac:dyDescent="0.3">
      <c r="BS2553" s="32" t="str">
        <f>IF(Kiadasi_kiseroiv!$K$2=BT2553,BV2553,"")</f>
        <v/>
      </c>
      <c r="BT2553" s="34" t="str">
        <f t="shared" si="724"/>
        <v/>
      </c>
      <c r="BU2553" s="32" t="str">
        <f t="shared" si="725"/>
        <v/>
      </c>
      <c r="BV2553" s="32" t="str">
        <f t="shared" si="726"/>
        <v/>
      </c>
      <c r="BW2553" s="32" t="str">
        <f t="shared" si="727"/>
        <v/>
      </c>
      <c r="BX2553" s="32" t="str">
        <f t="shared" si="728"/>
        <v/>
      </c>
      <c r="BY2553" s="32" t="str">
        <f t="shared" si="729"/>
        <v/>
      </c>
      <c r="BZ2553" s="32" t="str">
        <f t="shared" si="730"/>
        <v/>
      </c>
      <c r="CA2553" s="32" t="str">
        <f t="shared" si="731"/>
        <v/>
      </c>
      <c r="CB2553" s="33">
        <f>IF(COUNTIF($CD$7:CD2553,CD2553)=1,CD2553,CD2553+COUNTIF($CD$6:CD2552,CD2553))</f>
        <v>57699</v>
      </c>
      <c r="CC2553" s="34">
        <f t="shared" si="732"/>
        <v>55153</v>
      </c>
      <c r="CD2553" s="32">
        <f t="shared" si="733"/>
        <v>55153</v>
      </c>
      <c r="CE2553" s="32">
        <f t="shared" si="734"/>
        <v>0</v>
      </c>
      <c r="CF2553" s="32">
        <f t="shared" si="735"/>
        <v>0</v>
      </c>
      <c r="CG2553" s="32" t="str">
        <f t="shared" si="736"/>
        <v/>
      </c>
      <c r="CH2553" s="32">
        <v>2548</v>
      </c>
      <c r="CI2553" s="32" t="s">
        <v>6</v>
      </c>
      <c r="CJ2553" s="32" t="str">
        <f t="shared" si="737"/>
        <v/>
      </c>
      <c r="CK2553" s="32" t="str">
        <f t="shared" si="738"/>
        <v/>
      </c>
      <c r="CL2553" s="32" t="str">
        <f t="shared" si="739"/>
        <v/>
      </c>
      <c r="CM2553" s="32" t="str">
        <f t="shared" si="740"/>
        <v/>
      </c>
      <c r="CN2553" s="32" t="str">
        <f t="shared" si="741"/>
        <v/>
      </c>
    </row>
    <row r="2554" spans="71:92" x14ac:dyDescent="0.3">
      <c r="BS2554" s="32" t="str">
        <f>IF(Kiadasi_kiseroiv!$K$2=BT2554,BV2554,"")</f>
        <v/>
      </c>
      <c r="BT2554" s="34" t="str">
        <f t="shared" si="724"/>
        <v/>
      </c>
      <c r="BU2554" s="32" t="str">
        <f t="shared" si="725"/>
        <v/>
      </c>
      <c r="BV2554" s="32" t="str">
        <f t="shared" si="726"/>
        <v/>
      </c>
      <c r="BW2554" s="32" t="str">
        <f t="shared" si="727"/>
        <v/>
      </c>
      <c r="BX2554" s="32" t="str">
        <f t="shared" si="728"/>
        <v/>
      </c>
      <c r="BY2554" s="32" t="str">
        <f t="shared" si="729"/>
        <v/>
      </c>
      <c r="BZ2554" s="32" t="str">
        <f t="shared" si="730"/>
        <v/>
      </c>
      <c r="CA2554" s="32" t="str">
        <f t="shared" si="731"/>
        <v/>
      </c>
      <c r="CB2554" s="33">
        <f>IF(COUNTIF($CD$7:CD2554,CD2554)=1,CD2554,CD2554+COUNTIF($CD$6:CD2553,CD2554))</f>
        <v>57700</v>
      </c>
      <c r="CC2554" s="34">
        <f t="shared" si="732"/>
        <v>55153</v>
      </c>
      <c r="CD2554" s="32">
        <f t="shared" si="733"/>
        <v>55153</v>
      </c>
      <c r="CE2554" s="32">
        <f t="shared" si="734"/>
        <v>0</v>
      </c>
      <c r="CF2554" s="32">
        <f t="shared" si="735"/>
        <v>0</v>
      </c>
      <c r="CG2554" s="32" t="str">
        <f t="shared" si="736"/>
        <v/>
      </c>
      <c r="CH2554" s="32">
        <v>2549</v>
      </c>
      <c r="CI2554" s="32" t="s">
        <v>6</v>
      </c>
      <c r="CJ2554" s="32" t="str">
        <f t="shared" si="737"/>
        <v/>
      </c>
      <c r="CK2554" s="32" t="str">
        <f t="shared" si="738"/>
        <v/>
      </c>
      <c r="CL2554" s="32" t="str">
        <f t="shared" si="739"/>
        <v/>
      </c>
      <c r="CM2554" s="32" t="str">
        <f t="shared" si="740"/>
        <v/>
      </c>
      <c r="CN2554" s="32" t="str">
        <f t="shared" si="741"/>
        <v/>
      </c>
    </row>
    <row r="2555" spans="71:92" x14ac:dyDescent="0.3">
      <c r="BS2555" s="32" t="str">
        <f>IF(Kiadasi_kiseroiv!$K$2=BT2555,BV2555,"")</f>
        <v/>
      </c>
      <c r="BT2555" s="34" t="str">
        <f t="shared" si="724"/>
        <v/>
      </c>
      <c r="BU2555" s="32" t="str">
        <f t="shared" si="725"/>
        <v/>
      </c>
      <c r="BV2555" s="32" t="str">
        <f t="shared" si="726"/>
        <v/>
      </c>
      <c r="BW2555" s="32" t="str">
        <f t="shared" si="727"/>
        <v/>
      </c>
      <c r="BX2555" s="32" t="str">
        <f t="shared" si="728"/>
        <v/>
      </c>
      <c r="BY2555" s="32" t="str">
        <f t="shared" si="729"/>
        <v/>
      </c>
      <c r="BZ2555" s="32" t="str">
        <f t="shared" si="730"/>
        <v/>
      </c>
      <c r="CA2555" s="32" t="str">
        <f t="shared" si="731"/>
        <v/>
      </c>
      <c r="CB2555" s="33">
        <f>IF(COUNTIF($CD$7:CD2555,CD2555)=1,CD2555,CD2555+COUNTIF($CD$6:CD2554,CD2555))</f>
        <v>57701</v>
      </c>
      <c r="CC2555" s="34">
        <f t="shared" si="732"/>
        <v>55153</v>
      </c>
      <c r="CD2555" s="32">
        <f t="shared" si="733"/>
        <v>55153</v>
      </c>
      <c r="CE2555" s="32">
        <f t="shared" si="734"/>
        <v>0</v>
      </c>
      <c r="CF2555" s="32">
        <f t="shared" si="735"/>
        <v>0</v>
      </c>
      <c r="CG2555" s="32" t="str">
        <f t="shared" si="736"/>
        <v/>
      </c>
      <c r="CH2555" s="32">
        <v>2550</v>
      </c>
      <c r="CI2555" s="32" t="s">
        <v>6</v>
      </c>
      <c r="CJ2555" s="32" t="str">
        <f t="shared" si="737"/>
        <v/>
      </c>
      <c r="CK2555" s="32" t="str">
        <f t="shared" si="738"/>
        <v/>
      </c>
      <c r="CL2555" s="32" t="str">
        <f t="shared" si="739"/>
        <v/>
      </c>
      <c r="CM2555" s="32" t="str">
        <f t="shared" si="740"/>
        <v/>
      </c>
      <c r="CN2555" s="32" t="str">
        <f t="shared" si="741"/>
        <v/>
      </c>
    </row>
    <row r="2556" spans="71:92" x14ac:dyDescent="0.3">
      <c r="BS2556" s="32" t="str">
        <f>IF(Kiadasi_kiseroiv!$K$2=BT2556,BV2556,"")</f>
        <v/>
      </c>
      <c r="BT2556" s="34" t="str">
        <f t="shared" si="724"/>
        <v/>
      </c>
      <c r="BU2556" s="32" t="str">
        <f t="shared" si="725"/>
        <v/>
      </c>
      <c r="BV2556" s="32" t="str">
        <f t="shared" si="726"/>
        <v/>
      </c>
      <c r="BW2556" s="32" t="str">
        <f t="shared" si="727"/>
        <v/>
      </c>
      <c r="BX2556" s="32" t="str">
        <f t="shared" si="728"/>
        <v/>
      </c>
      <c r="BY2556" s="32" t="str">
        <f t="shared" si="729"/>
        <v/>
      </c>
      <c r="BZ2556" s="32" t="str">
        <f t="shared" si="730"/>
        <v/>
      </c>
      <c r="CA2556" s="32" t="str">
        <f t="shared" si="731"/>
        <v/>
      </c>
      <c r="CB2556" s="33">
        <f>IF(COUNTIF($CD$7:CD2556,CD2556)=1,CD2556,CD2556+COUNTIF($CD$6:CD2555,CD2556))</f>
        <v>57702</v>
      </c>
      <c r="CC2556" s="34">
        <f t="shared" si="732"/>
        <v>55153</v>
      </c>
      <c r="CD2556" s="32">
        <f t="shared" si="733"/>
        <v>55153</v>
      </c>
      <c r="CE2556" s="32">
        <f t="shared" si="734"/>
        <v>0</v>
      </c>
      <c r="CF2556" s="32">
        <f t="shared" si="735"/>
        <v>0</v>
      </c>
      <c r="CG2556" s="32" t="str">
        <f t="shared" si="736"/>
        <v/>
      </c>
      <c r="CH2556" s="32">
        <v>2551</v>
      </c>
      <c r="CI2556" s="32" t="s">
        <v>6</v>
      </c>
      <c r="CJ2556" s="32" t="str">
        <f t="shared" si="737"/>
        <v/>
      </c>
      <c r="CK2556" s="32" t="str">
        <f t="shared" si="738"/>
        <v/>
      </c>
      <c r="CL2556" s="32" t="str">
        <f t="shared" si="739"/>
        <v/>
      </c>
      <c r="CM2556" s="32" t="str">
        <f t="shared" si="740"/>
        <v/>
      </c>
      <c r="CN2556" s="32" t="str">
        <f t="shared" si="741"/>
        <v/>
      </c>
    </row>
    <row r="2557" spans="71:92" x14ac:dyDescent="0.3">
      <c r="BS2557" s="32" t="str">
        <f>IF(Kiadasi_kiseroiv!$K$2=BT2557,BV2557,"")</f>
        <v/>
      </c>
      <c r="BT2557" s="34" t="str">
        <f t="shared" si="724"/>
        <v/>
      </c>
      <c r="BU2557" s="32" t="str">
        <f t="shared" si="725"/>
        <v/>
      </c>
      <c r="BV2557" s="32" t="str">
        <f t="shared" si="726"/>
        <v/>
      </c>
      <c r="BW2557" s="32" t="str">
        <f t="shared" si="727"/>
        <v/>
      </c>
      <c r="BX2557" s="32" t="str">
        <f t="shared" si="728"/>
        <v/>
      </c>
      <c r="BY2557" s="32" t="str">
        <f t="shared" si="729"/>
        <v/>
      </c>
      <c r="BZ2557" s="32" t="str">
        <f t="shared" si="730"/>
        <v/>
      </c>
      <c r="CA2557" s="32" t="str">
        <f t="shared" si="731"/>
        <v/>
      </c>
      <c r="CB2557" s="33">
        <f>IF(COUNTIF($CD$7:CD2557,CD2557)=1,CD2557,CD2557+COUNTIF($CD$6:CD2556,CD2557))</f>
        <v>57703</v>
      </c>
      <c r="CC2557" s="34">
        <f t="shared" si="732"/>
        <v>55153</v>
      </c>
      <c r="CD2557" s="32">
        <f t="shared" si="733"/>
        <v>55153</v>
      </c>
      <c r="CE2557" s="32">
        <f t="shared" si="734"/>
        <v>0</v>
      </c>
      <c r="CF2557" s="32">
        <f t="shared" si="735"/>
        <v>0</v>
      </c>
      <c r="CG2557" s="32" t="str">
        <f t="shared" si="736"/>
        <v/>
      </c>
      <c r="CH2557" s="32">
        <v>2552</v>
      </c>
      <c r="CI2557" s="32" t="s">
        <v>6</v>
      </c>
      <c r="CJ2557" s="32" t="str">
        <f t="shared" si="737"/>
        <v/>
      </c>
      <c r="CK2557" s="32" t="str">
        <f t="shared" si="738"/>
        <v/>
      </c>
      <c r="CL2557" s="32" t="str">
        <f t="shared" si="739"/>
        <v/>
      </c>
      <c r="CM2557" s="32" t="str">
        <f t="shared" si="740"/>
        <v/>
      </c>
      <c r="CN2557" s="32" t="str">
        <f t="shared" si="741"/>
        <v/>
      </c>
    </row>
    <row r="2558" spans="71:92" x14ac:dyDescent="0.3">
      <c r="BS2558" s="32" t="str">
        <f>IF(Kiadasi_kiseroiv!$K$2=BT2558,BV2558,"")</f>
        <v/>
      </c>
      <c r="BT2558" s="34" t="str">
        <f t="shared" si="724"/>
        <v/>
      </c>
      <c r="BU2558" s="32" t="str">
        <f t="shared" si="725"/>
        <v/>
      </c>
      <c r="BV2558" s="32" t="str">
        <f t="shared" si="726"/>
        <v/>
      </c>
      <c r="BW2558" s="32" t="str">
        <f t="shared" si="727"/>
        <v/>
      </c>
      <c r="BX2558" s="32" t="str">
        <f t="shared" si="728"/>
        <v/>
      </c>
      <c r="BY2558" s="32" t="str">
        <f t="shared" si="729"/>
        <v/>
      </c>
      <c r="BZ2558" s="32" t="str">
        <f t="shared" si="730"/>
        <v/>
      </c>
      <c r="CA2558" s="32" t="str">
        <f t="shared" si="731"/>
        <v/>
      </c>
      <c r="CB2558" s="33">
        <f>IF(COUNTIF($CD$7:CD2558,CD2558)=1,CD2558,CD2558+COUNTIF($CD$6:CD2557,CD2558))</f>
        <v>57704</v>
      </c>
      <c r="CC2558" s="34">
        <f t="shared" si="732"/>
        <v>55153</v>
      </c>
      <c r="CD2558" s="32">
        <f t="shared" si="733"/>
        <v>55153</v>
      </c>
      <c r="CE2558" s="32">
        <f t="shared" si="734"/>
        <v>0</v>
      </c>
      <c r="CF2558" s="32">
        <f t="shared" si="735"/>
        <v>0</v>
      </c>
      <c r="CG2558" s="32" t="str">
        <f t="shared" si="736"/>
        <v/>
      </c>
      <c r="CH2558" s="32">
        <v>2553</v>
      </c>
      <c r="CI2558" s="32" t="s">
        <v>6</v>
      </c>
      <c r="CJ2558" s="32" t="str">
        <f t="shared" si="737"/>
        <v/>
      </c>
      <c r="CK2558" s="32" t="str">
        <f t="shared" si="738"/>
        <v/>
      </c>
      <c r="CL2558" s="32" t="str">
        <f t="shared" si="739"/>
        <v/>
      </c>
      <c r="CM2558" s="32" t="str">
        <f t="shared" si="740"/>
        <v/>
      </c>
      <c r="CN2558" s="32" t="str">
        <f t="shared" si="741"/>
        <v/>
      </c>
    </row>
    <row r="2559" spans="71:92" x14ac:dyDescent="0.3">
      <c r="BS2559" s="32" t="str">
        <f>IF(Kiadasi_kiseroiv!$K$2=BT2559,BV2559,"")</f>
        <v/>
      </c>
      <c r="BT2559" s="34" t="str">
        <f t="shared" si="724"/>
        <v/>
      </c>
      <c r="BU2559" s="32" t="str">
        <f t="shared" si="725"/>
        <v/>
      </c>
      <c r="BV2559" s="32" t="str">
        <f t="shared" si="726"/>
        <v/>
      </c>
      <c r="BW2559" s="32" t="str">
        <f t="shared" si="727"/>
        <v/>
      </c>
      <c r="BX2559" s="32" t="str">
        <f t="shared" si="728"/>
        <v/>
      </c>
      <c r="BY2559" s="32" t="str">
        <f t="shared" si="729"/>
        <v/>
      </c>
      <c r="BZ2559" s="32" t="str">
        <f t="shared" si="730"/>
        <v/>
      </c>
      <c r="CA2559" s="32" t="str">
        <f t="shared" si="731"/>
        <v/>
      </c>
      <c r="CB2559" s="33">
        <f>IF(COUNTIF($CD$7:CD2559,CD2559)=1,CD2559,CD2559+COUNTIF($CD$6:CD2558,CD2559))</f>
        <v>57705</v>
      </c>
      <c r="CC2559" s="34">
        <f t="shared" si="732"/>
        <v>55153</v>
      </c>
      <c r="CD2559" s="32">
        <f t="shared" si="733"/>
        <v>55153</v>
      </c>
      <c r="CE2559" s="32">
        <f t="shared" si="734"/>
        <v>0</v>
      </c>
      <c r="CF2559" s="32">
        <f t="shared" si="735"/>
        <v>0</v>
      </c>
      <c r="CG2559" s="32" t="str">
        <f t="shared" si="736"/>
        <v/>
      </c>
      <c r="CH2559" s="32">
        <v>2554</v>
      </c>
      <c r="CI2559" s="32" t="s">
        <v>6</v>
      </c>
      <c r="CJ2559" s="32" t="str">
        <f t="shared" si="737"/>
        <v/>
      </c>
      <c r="CK2559" s="32" t="str">
        <f t="shared" si="738"/>
        <v/>
      </c>
      <c r="CL2559" s="32" t="str">
        <f t="shared" si="739"/>
        <v/>
      </c>
      <c r="CM2559" s="32" t="str">
        <f t="shared" si="740"/>
        <v/>
      </c>
      <c r="CN2559" s="32" t="str">
        <f t="shared" si="741"/>
        <v/>
      </c>
    </row>
    <row r="2560" spans="71:92" x14ac:dyDescent="0.3">
      <c r="BS2560" s="32" t="str">
        <f>IF(Kiadasi_kiseroiv!$K$2=BT2560,BV2560,"")</f>
        <v/>
      </c>
      <c r="BT2560" s="34" t="str">
        <f t="shared" si="724"/>
        <v/>
      </c>
      <c r="BU2560" s="32" t="str">
        <f t="shared" si="725"/>
        <v/>
      </c>
      <c r="BV2560" s="32" t="str">
        <f t="shared" si="726"/>
        <v/>
      </c>
      <c r="BW2560" s="32" t="str">
        <f t="shared" si="727"/>
        <v/>
      </c>
      <c r="BX2560" s="32" t="str">
        <f t="shared" si="728"/>
        <v/>
      </c>
      <c r="BY2560" s="32" t="str">
        <f t="shared" si="729"/>
        <v/>
      </c>
      <c r="BZ2560" s="32" t="str">
        <f t="shared" si="730"/>
        <v/>
      </c>
      <c r="CA2560" s="32" t="str">
        <f t="shared" si="731"/>
        <v/>
      </c>
      <c r="CB2560" s="33">
        <f>IF(COUNTIF($CD$7:CD2560,CD2560)=1,CD2560,CD2560+COUNTIF($CD$6:CD2559,CD2560))</f>
        <v>57706</v>
      </c>
      <c r="CC2560" s="34">
        <f t="shared" si="732"/>
        <v>55153</v>
      </c>
      <c r="CD2560" s="32">
        <f t="shared" si="733"/>
        <v>55153</v>
      </c>
      <c r="CE2560" s="32">
        <f t="shared" si="734"/>
        <v>0</v>
      </c>
      <c r="CF2560" s="32">
        <f t="shared" si="735"/>
        <v>0</v>
      </c>
      <c r="CG2560" s="32" t="str">
        <f t="shared" si="736"/>
        <v/>
      </c>
      <c r="CH2560" s="32">
        <v>2555</v>
      </c>
      <c r="CI2560" s="32" t="s">
        <v>6</v>
      </c>
      <c r="CJ2560" s="32" t="str">
        <f t="shared" si="737"/>
        <v/>
      </c>
      <c r="CK2560" s="32" t="str">
        <f t="shared" si="738"/>
        <v/>
      </c>
      <c r="CL2560" s="32" t="str">
        <f t="shared" si="739"/>
        <v/>
      </c>
      <c r="CM2560" s="32" t="str">
        <f t="shared" si="740"/>
        <v/>
      </c>
      <c r="CN2560" s="32" t="str">
        <f t="shared" si="741"/>
        <v/>
      </c>
    </row>
    <row r="2561" spans="71:92" x14ac:dyDescent="0.3">
      <c r="BS2561" s="32" t="str">
        <f>IF(Kiadasi_kiseroiv!$K$2=BT2561,BV2561,"")</f>
        <v/>
      </c>
      <c r="BT2561" s="34" t="str">
        <f t="shared" si="724"/>
        <v/>
      </c>
      <c r="BU2561" s="32" t="str">
        <f t="shared" si="725"/>
        <v/>
      </c>
      <c r="BV2561" s="32" t="str">
        <f t="shared" si="726"/>
        <v/>
      </c>
      <c r="BW2561" s="32" t="str">
        <f t="shared" si="727"/>
        <v/>
      </c>
      <c r="BX2561" s="32" t="str">
        <f t="shared" si="728"/>
        <v/>
      </c>
      <c r="BY2561" s="32" t="str">
        <f t="shared" si="729"/>
        <v/>
      </c>
      <c r="BZ2561" s="32" t="str">
        <f t="shared" si="730"/>
        <v/>
      </c>
      <c r="CA2561" s="32" t="str">
        <f t="shared" si="731"/>
        <v/>
      </c>
      <c r="CB2561" s="33">
        <f>IF(COUNTIF($CD$7:CD2561,CD2561)=1,CD2561,CD2561+COUNTIF($CD$6:CD2560,CD2561))</f>
        <v>57707</v>
      </c>
      <c r="CC2561" s="34">
        <f t="shared" si="732"/>
        <v>55153</v>
      </c>
      <c r="CD2561" s="32">
        <f t="shared" si="733"/>
        <v>55153</v>
      </c>
      <c r="CE2561" s="32">
        <f t="shared" si="734"/>
        <v>0</v>
      </c>
      <c r="CF2561" s="32">
        <f t="shared" si="735"/>
        <v>0</v>
      </c>
      <c r="CG2561" s="32" t="str">
        <f t="shared" si="736"/>
        <v/>
      </c>
      <c r="CH2561" s="32">
        <v>2556</v>
      </c>
      <c r="CI2561" s="32" t="s">
        <v>6</v>
      </c>
      <c r="CJ2561" s="32" t="str">
        <f t="shared" si="737"/>
        <v/>
      </c>
      <c r="CK2561" s="32" t="str">
        <f t="shared" si="738"/>
        <v/>
      </c>
      <c r="CL2561" s="32" t="str">
        <f t="shared" si="739"/>
        <v/>
      </c>
      <c r="CM2561" s="32" t="str">
        <f t="shared" si="740"/>
        <v/>
      </c>
      <c r="CN2561" s="32" t="str">
        <f t="shared" si="741"/>
        <v/>
      </c>
    </row>
    <row r="2562" spans="71:92" x14ac:dyDescent="0.3">
      <c r="BS2562" s="32" t="str">
        <f>IF(Kiadasi_kiseroiv!$K$2=BT2562,BV2562,"")</f>
        <v/>
      </c>
      <c r="BT2562" s="34" t="str">
        <f t="shared" si="724"/>
        <v/>
      </c>
      <c r="BU2562" s="32" t="str">
        <f t="shared" si="725"/>
        <v/>
      </c>
      <c r="BV2562" s="32" t="str">
        <f t="shared" si="726"/>
        <v/>
      </c>
      <c r="BW2562" s="32" t="str">
        <f t="shared" si="727"/>
        <v/>
      </c>
      <c r="BX2562" s="32" t="str">
        <f t="shared" si="728"/>
        <v/>
      </c>
      <c r="BY2562" s="32" t="str">
        <f t="shared" si="729"/>
        <v/>
      </c>
      <c r="BZ2562" s="32" t="str">
        <f t="shared" si="730"/>
        <v/>
      </c>
      <c r="CA2562" s="32" t="str">
        <f t="shared" si="731"/>
        <v/>
      </c>
      <c r="CB2562" s="33">
        <f>IF(COUNTIF($CD$7:CD2562,CD2562)=1,CD2562,CD2562+COUNTIF($CD$6:CD2561,CD2562))</f>
        <v>57708</v>
      </c>
      <c r="CC2562" s="34">
        <f t="shared" si="732"/>
        <v>55153</v>
      </c>
      <c r="CD2562" s="32">
        <f t="shared" si="733"/>
        <v>55153</v>
      </c>
      <c r="CE2562" s="32">
        <f t="shared" si="734"/>
        <v>0</v>
      </c>
      <c r="CF2562" s="32">
        <f t="shared" si="735"/>
        <v>0</v>
      </c>
      <c r="CG2562" s="32" t="str">
        <f t="shared" si="736"/>
        <v/>
      </c>
      <c r="CH2562" s="32">
        <v>2557</v>
      </c>
      <c r="CI2562" s="32" t="s">
        <v>6</v>
      </c>
      <c r="CJ2562" s="32" t="str">
        <f t="shared" si="737"/>
        <v/>
      </c>
      <c r="CK2562" s="32" t="str">
        <f t="shared" si="738"/>
        <v/>
      </c>
      <c r="CL2562" s="32" t="str">
        <f t="shared" si="739"/>
        <v/>
      </c>
      <c r="CM2562" s="32" t="str">
        <f t="shared" si="740"/>
        <v/>
      </c>
      <c r="CN2562" s="32" t="str">
        <f t="shared" si="741"/>
        <v/>
      </c>
    </row>
    <row r="2563" spans="71:92" x14ac:dyDescent="0.3">
      <c r="BS2563" s="32" t="str">
        <f>IF(Kiadasi_kiseroiv!$K$2=BT2563,BV2563,"")</f>
        <v/>
      </c>
      <c r="BT2563" s="34" t="str">
        <f t="shared" si="724"/>
        <v/>
      </c>
      <c r="BU2563" s="32" t="str">
        <f t="shared" si="725"/>
        <v/>
      </c>
      <c r="BV2563" s="32" t="str">
        <f t="shared" si="726"/>
        <v/>
      </c>
      <c r="BW2563" s="32" t="str">
        <f t="shared" si="727"/>
        <v/>
      </c>
      <c r="BX2563" s="32" t="str">
        <f t="shared" si="728"/>
        <v/>
      </c>
      <c r="BY2563" s="32" t="str">
        <f t="shared" si="729"/>
        <v/>
      </c>
      <c r="BZ2563" s="32" t="str">
        <f t="shared" si="730"/>
        <v/>
      </c>
      <c r="CA2563" s="32" t="str">
        <f t="shared" si="731"/>
        <v/>
      </c>
      <c r="CB2563" s="33">
        <f>IF(COUNTIF($CD$7:CD2563,CD2563)=1,CD2563,CD2563+COUNTIF($CD$6:CD2562,CD2563))</f>
        <v>57709</v>
      </c>
      <c r="CC2563" s="34">
        <f t="shared" si="732"/>
        <v>55153</v>
      </c>
      <c r="CD2563" s="32">
        <f t="shared" si="733"/>
        <v>55153</v>
      </c>
      <c r="CE2563" s="32">
        <f t="shared" si="734"/>
        <v>0</v>
      </c>
      <c r="CF2563" s="32">
        <f t="shared" si="735"/>
        <v>0</v>
      </c>
      <c r="CG2563" s="32" t="str">
        <f t="shared" si="736"/>
        <v/>
      </c>
      <c r="CH2563" s="32">
        <v>2558</v>
      </c>
      <c r="CI2563" s="32" t="s">
        <v>6</v>
      </c>
      <c r="CJ2563" s="32" t="str">
        <f t="shared" si="737"/>
        <v/>
      </c>
      <c r="CK2563" s="32" t="str">
        <f t="shared" si="738"/>
        <v/>
      </c>
      <c r="CL2563" s="32" t="str">
        <f t="shared" si="739"/>
        <v/>
      </c>
      <c r="CM2563" s="32" t="str">
        <f t="shared" si="740"/>
        <v/>
      </c>
      <c r="CN2563" s="32" t="str">
        <f t="shared" si="741"/>
        <v/>
      </c>
    </row>
    <row r="2564" spans="71:92" x14ac:dyDescent="0.3">
      <c r="BS2564" s="32" t="str">
        <f>IF(Kiadasi_kiseroiv!$K$2=BT2564,BV2564,"")</f>
        <v/>
      </c>
      <c r="BT2564" s="34" t="str">
        <f t="shared" si="724"/>
        <v/>
      </c>
      <c r="BU2564" s="32" t="str">
        <f t="shared" si="725"/>
        <v/>
      </c>
      <c r="BV2564" s="32" t="str">
        <f t="shared" si="726"/>
        <v/>
      </c>
      <c r="BW2564" s="32" t="str">
        <f t="shared" si="727"/>
        <v/>
      </c>
      <c r="BX2564" s="32" t="str">
        <f t="shared" si="728"/>
        <v/>
      </c>
      <c r="BY2564" s="32" t="str">
        <f t="shared" si="729"/>
        <v/>
      </c>
      <c r="BZ2564" s="32" t="str">
        <f t="shared" si="730"/>
        <v/>
      </c>
      <c r="CA2564" s="32" t="str">
        <f t="shared" si="731"/>
        <v/>
      </c>
      <c r="CB2564" s="33">
        <f>IF(COUNTIF($CD$7:CD2564,CD2564)=1,CD2564,CD2564+COUNTIF($CD$6:CD2563,CD2564))</f>
        <v>57710</v>
      </c>
      <c r="CC2564" s="34">
        <f t="shared" si="732"/>
        <v>55153</v>
      </c>
      <c r="CD2564" s="32">
        <f t="shared" si="733"/>
        <v>55153</v>
      </c>
      <c r="CE2564" s="32">
        <f t="shared" si="734"/>
        <v>0</v>
      </c>
      <c r="CF2564" s="32">
        <f t="shared" si="735"/>
        <v>0</v>
      </c>
      <c r="CG2564" s="32" t="str">
        <f t="shared" si="736"/>
        <v/>
      </c>
      <c r="CH2564" s="32">
        <v>2559</v>
      </c>
      <c r="CI2564" s="32" t="s">
        <v>6</v>
      </c>
      <c r="CJ2564" s="32" t="str">
        <f t="shared" si="737"/>
        <v/>
      </c>
      <c r="CK2564" s="32" t="str">
        <f t="shared" si="738"/>
        <v/>
      </c>
      <c r="CL2564" s="32" t="str">
        <f t="shared" si="739"/>
        <v/>
      </c>
      <c r="CM2564" s="32" t="str">
        <f t="shared" si="740"/>
        <v/>
      </c>
      <c r="CN2564" s="32" t="str">
        <f t="shared" si="741"/>
        <v/>
      </c>
    </row>
    <row r="2565" spans="71:92" x14ac:dyDescent="0.3">
      <c r="BS2565" s="32" t="str">
        <f>IF(Kiadasi_kiseroiv!$K$2=BT2565,BV2565,"")</f>
        <v/>
      </c>
      <c r="BT2565" s="34" t="str">
        <f t="shared" si="724"/>
        <v/>
      </c>
      <c r="BU2565" s="32" t="str">
        <f t="shared" si="725"/>
        <v/>
      </c>
      <c r="BV2565" s="32" t="str">
        <f t="shared" si="726"/>
        <v/>
      </c>
      <c r="BW2565" s="32" t="str">
        <f t="shared" si="727"/>
        <v/>
      </c>
      <c r="BX2565" s="32" t="str">
        <f t="shared" si="728"/>
        <v/>
      </c>
      <c r="BY2565" s="32" t="str">
        <f t="shared" si="729"/>
        <v/>
      </c>
      <c r="BZ2565" s="32" t="str">
        <f t="shared" si="730"/>
        <v/>
      </c>
      <c r="CA2565" s="32" t="str">
        <f t="shared" si="731"/>
        <v/>
      </c>
      <c r="CB2565" s="33">
        <f>IF(COUNTIF($CD$7:CD2565,CD2565)=1,CD2565,CD2565+COUNTIF($CD$6:CD2564,CD2565))</f>
        <v>57711</v>
      </c>
      <c r="CC2565" s="34">
        <f t="shared" si="732"/>
        <v>55153</v>
      </c>
      <c r="CD2565" s="32">
        <f t="shared" si="733"/>
        <v>55153</v>
      </c>
      <c r="CE2565" s="32">
        <f t="shared" si="734"/>
        <v>0</v>
      </c>
      <c r="CF2565" s="32">
        <f t="shared" si="735"/>
        <v>0</v>
      </c>
      <c r="CG2565" s="32" t="str">
        <f t="shared" si="736"/>
        <v/>
      </c>
      <c r="CH2565" s="32">
        <v>2560</v>
      </c>
      <c r="CI2565" s="32" t="s">
        <v>6</v>
      </c>
      <c r="CJ2565" s="32" t="str">
        <f t="shared" si="737"/>
        <v/>
      </c>
      <c r="CK2565" s="32" t="str">
        <f t="shared" si="738"/>
        <v/>
      </c>
      <c r="CL2565" s="32" t="str">
        <f t="shared" si="739"/>
        <v/>
      </c>
      <c r="CM2565" s="32" t="str">
        <f t="shared" si="740"/>
        <v/>
      </c>
      <c r="CN2565" s="32" t="str">
        <f t="shared" si="741"/>
        <v/>
      </c>
    </row>
    <row r="2566" spans="71:92" x14ac:dyDescent="0.3">
      <c r="BS2566" s="32" t="str">
        <f>IF(Kiadasi_kiseroiv!$K$2=BT2566,BV2566,"")</f>
        <v/>
      </c>
      <c r="BT2566" s="34" t="str">
        <f t="shared" si="724"/>
        <v/>
      </c>
      <c r="BU2566" s="32" t="str">
        <f t="shared" si="725"/>
        <v/>
      </c>
      <c r="BV2566" s="32" t="str">
        <f t="shared" si="726"/>
        <v/>
      </c>
      <c r="BW2566" s="32" t="str">
        <f t="shared" si="727"/>
        <v/>
      </c>
      <c r="BX2566" s="32" t="str">
        <f t="shared" si="728"/>
        <v/>
      </c>
      <c r="BY2566" s="32" t="str">
        <f t="shared" si="729"/>
        <v/>
      </c>
      <c r="BZ2566" s="32" t="str">
        <f t="shared" si="730"/>
        <v/>
      </c>
      <c r="CA2566" s="32" t="str">
        <f t="shared" si="731"/>
        <v/>
      </c>
      <c r="CB2566" s="33">
        <f>IF(COUNTIF($CD$7:CD2566,CD2566)=1,CD2566,CD2566+COUNTIF($CD$6:CD2565,CD2566))</f>
        <v>57712</v>
      </c>
      <c r="CC2566" s="34">
        <f t="shared" si="732"/>
        <v>55153</v>
      </c>
      <c r="CD2566" s="32">
        <f t="shared" si="733"/>
        <v>55153</v>
      </c>
      <c r="CE2566" s="32">
        <f t="shared" si="734"/>
        <v>0</v>
      </c>
      <c r="CF2566" s="32">
        <f t="shared" si="735"/>
        <v>0</v>
      </c>
      <c r="CG2566" s="32" t="str">
        <f t="shared" si="736"/>
        <v/>
      </c>
      <c r="CH2566" s="32">
        <v>2561</v>
      </c>
      <c r="CI2566" s="32" t="s">
        <v>6</v>
      </c>
      <c r="CJ2566" s="32" t="str">
        <f t="shared" si="737"/>
        <v/>
      </c>
      <c r="CK2566" s="32" t="str">
        <f t="shared" si="738"/>
        <v/>
      </c>
      <c r="CL2566" s="32" t="str">
        <f t="shared" si="739"/>
        <v/>
      </c>
      <c r="CM2566" s="32" t="str">
        <f t="shared" si="740"/>
        <v/>
      </c>
      <c r="CN2566" s="32" t="str">
        <f t="shared" si="741"/>
        <v/>
      </c>
    </row>
    <row r="2567" spans="71:92" x14ac:dyDescent="0.3">
      <c r="BS2567" s="32" t="str">
        <f>IF(Kiadasi_kiseroiv!$K$2=BT2567,BV2567,"")</f>
        <v/>
      </c>
      <c r="BT2567" s="34" t="str">
        <f t="shared" si="724"/>
        <v/>
      </c>
      <c r="BU2567" s="32" t="str">
        <f t="shared" si="725"/>
        <v/>
      </c>
      <c r="BV2567" s="32" t="str">
        <f t="shared" si="726"/>
        <v/>
      </c>
      <c r="BW2567" s="32" t="str">
        <f t="shared" si="727"/>
        <v/>
      </c>
      <c r="BX2567" s="32" t="str">
        <f t="shared" si="728"/>
        <v/>
      </c>
      <c r="BY2567" s="32" t="str">
        <f t="shared" si="729"/>
        <v/>
      </c>
      <c r="BZ2567" s="32" t="str">
        <f t="shared" si="730"/>
        <v/>
      </c>
      <c r="CA2567" s="32" t="str">
        <f t="shared" si="731"/>
        <v/>
      </c>
      <c r="CB2567" s="33">
        <f>IF(COUNTIF($CD$7:CD2567,CD2567)=1,CD2567,CD2567+COUNTIF($CD$6:CD2566,CD2567))</f>
        <v>57713</v>
      </c>
      <c r="CC2567" s="34">
        <f t="shared" si="732"/>
        <v>55153</v>
      </c>
      <c r="CD2567" s="32">
        <f t="shared" si="733"/>
        <v>55153</v>
      </c>
      <c r="CE2567" s="32">
        <f t="shared" si="734"/>
        <v>0</v>
      </c>
      <c r="CF2567" s="32">
        <f t="shared" si="735"/>
        <v>0</v>
      </c>
      <c r="CG2567" s="32" t="str">
        <f t="shared" si="736"/>
        <v/>
      </c>
      <c r="CH2567" s="32">
        <v>2562</v>
      </c>
      <c r="CI2567" s="32" t="s">
        <v>6</v>
      </c>
      <c r="CJ2567" s="32" t="str">
        <f t="shared" si="737"/>
        <v/>
      </c>
      <c r="CK2567" s="32" t="str">
        <f t="shared" si="738"/>
        <v/>
      </c>
      <c r="CL2567" s="32" t="str">
        <f t="shared" si="739"/>
        <v/>
      </c>
      <c r="CM2567" s="32" t="str">
        <f t="shared" si="740"/>
        <v/>
      </c>
      <c r="CN2567" s="32" t="str">
        <f t="shared" si="741"/>
        <v/>
      </c>
    </row>
    <row r="2568" spans="71:92" x14ac:dyDescent="0.3">
      <c r="BS2568" s="32" t="str">
        <f>IF(Kiadasi_kiseroiv!$K$2=BT2568,BV2568,"")</f>
        <v/>
      </c>
      <c r="BT2568" s="34" t="str">
        <f t="shared" si="724"/>
        <v/>
      </c>
      <c r="BU2568" s="32" t="str">
        <f t="shared" si="725"/>
        <v/>
      </c>
      <c r="BV2568" s="32" t="str">
        <f t="shared" si="726"/>
        <v/>
      </c>
      <c r="BW2568" s="32" t="str">
        <f t="shared" si="727"/>
        <v/>
      </c>
      <c r="BX2568" s="32" t="str">
        <f t="shared" si="728"/>
        <v/>
      </c>
      <c r="BY2568" s="32" t="str">
        <f t="shared" si="729"/>
        <v/>
      </c>
      <c r="BZ2568" s="32" t="str">
        <f t="shared" si="730"/>
        <v/>
      </c>
      <c r="CA2568" s="32" t="str">
        <f t="shared" si="731"/>
        <v/>
      </c>
      <c r="CB2568" s="33">
        <f>IF(COUNTIF($CD$7:CD2568,CD2568)=1,CD2568,CD2568+COUNTIF($CD$6:CD2567,CD2568))</f>
        <v>57714</v>
      </c>
      <c r="CC2568" s="34">
        <f t="shared" si="732"/>
        <v>55153</v>
      </c>
      <c r="CD2568" s="32">
        <f t="shared" si="733"/>
        <v>55153</v>
      </c>
      <c r="CE2568" s="32">
        <f t="shared" si="734"/>
        <v>0</v>
      </c>
      <c r="CF2568" s="32">
        <f t="shared" si="735"/>
        <v>0</v>
      </c>
      <c r="CG2568" s="32" t="str">
        <f t="shared" si="736"/>
        <v/>
      </c>
      <c r="CH2568" s="32">
        <v>2563</v>
      </c>
      <c r="CI2568" s="32" t="s">
        <v>6</v>
      </c>
      <c r="CJ2568" s="32" t="str">
        <f t="shared" si="737"/>
        <v/>
      </c>
      <c r="CK2568" s="32" t="str">
        <f t="shared" si="738"/>
        <v/>
      </c>
      <c r="CL2568" s="32" t="str">
        <f t="shared" si="739"/>
        <v/>
      </c>
      <c r="CM2568" s="32" t="str">
        <f t="shared" si="740"/>
        <v/>
      </c>
      <c r="CN2568" s="32" t="str">
        <f t="shared" si="741"/>
        <v/>
      </c>
    </row>
    <row r="2569" spans="71:92" x14ac:dyDescent="0.3">
      <c r="BS2569" s="32" t="str">
        <f>IF(Kiadasi_kiseroiv!$K$2=BT2569,BV2569,"")</f>
        <v/>
      </c>
      <c r="BT2569" s="34" t="str">
        <f t="shared" si="724"/>
        <v/>
      </c>
      <c r="BU2569" s="32" t="str">
        <f t="shared" si="725"/>
        <v/>
      </c>
      <c r="BV2569" s="32" t="str">
        <f t="shared" si="726"/>
        <v/>
      </c>
      <c r="BW2569" s="32" t="str">
        <f t="shared" si="727"/>
        <v/>
      </c>
      <c r="BX2569" s="32" t="str">
        <f t="shared" si="728"/>
        <v/>
      </c>
      <c r="BY2569" s="32" t="str">
        <f t="shared" si="729"/>
        <v/>
      </c>
      <c r="BZ2569" s="32" t="str">
        <f t="shared" si="730"/>
        <v/>
      </c>
      <c r="CA2569" s="32" t="str">
        <f t="shared" si="731"/>
        <v/>
      </c>
      <c r="CB2569" s="33">
        <f>IF(COUNTIF($CD$7:CD2569,CD2569)=1,CD2569,CD2569+COUNTIF($CD$6:CD2568,CD2569))</f>
        <v>57715</v>
      </c>
      <c r="CC2569" s="34">
        <f t="shared" si="732"/>
        <v>55153</v>
      </c>
      <c r="CD2569" s="32">
        <f t="shared" si="733"/>
        <v>55153</v>
      </c>
      <c r="CE2569" s="32">
        <f t="shared" si="734"/>
        <v>0</v>
      </c>
      <c r="CF2569" s="32">
        <f t="shared" si="735"/>
        <v>0</v>
      </c>
      <c r="CG2569" s="32" t="str">
        <f t="shared" si="736"/>
        <v/>
      </c>
      <c r="CH2569" s="32">
        <v>2564</v>
      </c>
      <c r="CI2569" s="32" t="s">
        <v>6</v>
      </c>
      <c r="CJ2569" s="32" t="str">
        <f t="shared" si="737"/>
        <v/>
      </c>
      <c r="CK2569" s="32" t="str">
        <f t="shared" si="738"/>
        <v/>
      </c>
      <c r="CL2569" s="32" t="str">
        <f t="shared" si="739"/>
        <v/>
      </c>
      <c r="CM2569" s="32" t="str">
        <f t="shared" si="740"/>
        <v/>
      </c>
      <c r="CN2569" s="32" t="str">
        <f t="shared" si="741"/>
        <v/>
      </c>
    </row>
    <row r="2570" spans="71:92" x14ac:dyDescent="0.3">
      <c r="BS2570" s="32" t="str">
        <f>IF(Kiadasi_kiseroiv!$K$2=BT2570,BV2570,"")</f>
        <v/>
      </c>
      <c r="BT2570" s="34" t="str">
        <f t="shared" si="724"/>
        <v/>
      </c>
      <c r="BU2570" s="32" t="str">
        <f t="shared" si="725"/>
        <v/>
      </c>
      <c r="BV2570" s="32" t="str">
        <f t="shared" si="726"/>
        <v/>
      </c>
      <c r="BW2570" s="32" t="str">
        <f t="shared" si="727"/>
        <v/>
      </c>
      <c r="BX2570" s="32" t="str">
        <f t="shared" si="728"/>
        <v/>
      </c>
      <c r="BY2570" s="32" t="str">
        <f t="shared" si="729"/>
        <v/>
      </c>
      <c r="BZ2570" s="32" t="str">
        <f t="shared" si="730"/>
        <v/>
      </c>
      <c r="CA2570" s="32" t="str">
        <f t="shared" si="731"/>
        <v/>
      </c>
      <c r="CB2570" s="33">
        <f>IF(COUNTIF($CD$7:CD2570,CD2570)=1,CD2570,CD2570+COUNTIF($CD$6:CD2569,CD2570))</f>
        <v>57716</v>
      </c>
      <c r="CC2570" s="34">
        <f t="shared" si="732"/>
        <v>55153</v>
      </c>
      <c r="CD2570" s="32">
        <f t="shared" si="733"/>
        <v>55153</v>
      </c>
      <c r="CE2570" s="32">
        <f t="shared" si="734"/>
        <v>0</v>
      </c>
      <c r="CF2570" s="32">
        <f t="shared" si="735"/>
        <v>0</v>
      </c>
      <c r="CG2570" s="32" t="str">
        <f t="shared" si="736"/>
        <v/>
      </c>
      <c r="CH2570" s="32">
        <v>2565</v>
      </c>
      <c r="CI2570" s="32" t="s">
        <v>6</v>
      </c>
      <c r="CJ2570" s="32" t="str">
        <f t="shared" si="737"/>
        <v/>
      </c>
      <c r="CK2570" s="32" t="str">
        <f t="shared" si="738"/>
        <v/>
      </c>
      <c r="CL2570" s="32" t="str">
        <f t="shared" si="739"/>
        <v/>
      </c>
      <c r="CM2570" s="32" t="str">
        <f t="shared" si="740"/>
        <v/>
      </c>
      <c r="CN2570" s="32" t="str">
        <f t="shared" si="741"/>
        <v/>
      </c>
    </row>
    <row r="2571" spans="71:92" x14ac:dyDescent="0.3">
      <c r="BS2571" s="32" t="str">
        <f>IF(Kiadasi_kiseroiv!$K$2=BT2571,BV2571,"")</f>
        <v/>
      </c>
      <c r="BT2571" s="34" t="str">
        <f t="shared" si="724"/>
        <v/>
      </c>
      <c r="BU2571" s="32" t="str">
        <f t="shared" si="725"/>
        <v/>
      </c>
      <c r="BV2571" s="32" t="str">
        <f t="shared" si="726"/>
        <v/>
      </c>
      <c r="BW2571" s="32" t="str">
        <f t="shared" si="727"/>
        <v/>
      </c>
      <c r="BX2571" s="32" t="str">
        <f t="shared" si="728"/>
        <v/>
      </c>
      <c r="BY2571" s="32" t="str">
        <f t="shared" si="729"/>
        <v/>
      </c>
      <c r="BZ2571" s="32" t="str">
        <f t="shared" si="730"/>
        <v/>
      </c>
      <c r="CA2571" s="32" t="str">
        <f t="shared" si="731"/>
        <v/>
      </c>
      <c r="CB2571" s="33">
        <f>IF(COUNTIF($CD$7:CD2571,CD2571)=1,CD2571,CD2571+COUNTIF($CD$6:CD2570,CD2571))</f>
        <v>57717</v>
      </c>
      <c r="CC2571" s="34">
        <f t="shared" si="732"/>
        <v>55153</v>
      </c>
      <c r="CD2571" s="32">
        <f t="shared" si="733"/>
        <v>55153</v>
      </c>
      <c r="CE2571" s="32">
        <f t="shared" si="734"/>
        <v>0</v>
      </c>
      <c r="CF2571" s="32">
        <f t="shared" si="735"/>
        <v>0</v>
      </c>
      <c r="CG2571" s="32" t="str">
        <f t="shared" si="736"/>
        <v/>
      </c>
      <c r="CH2571" s="32">
        <v>2566</v>
      </c>
      <c r="CI2571" s="32" t="s">
        <v>6</v>
      </c>
      <c r="CJ2571" s="32" t="str">
        <f t="shared" si="737"/>
        <v/>
      </c>
      <c r="CK2571" s="32" t="str">
        <f t="shared" si="738"/>
        <v/>
      </c>
      <c r="CL2571" s="32" t="str">
        <f t="shared" si="739"/>
        <v/>
      </c>
      <c r="CM2571" s="32" t="str">
        <f t="shared" si="740"/>
        <v/>
      </c>
      <c r="CN2571" s="32" t="str">
        <f t="shared" si="741"/>
        <v/>
      </c>
    </row>
    <row r="2572" spans="71:92" x14ac:dyDescent="0.3">
      <c r="BS2572" s="32" t="str">
        <f>IF(Kiadasi_kiseroiv!$K$2=BT2572,BV2572,"")</f>
        <v/>
      </c>
      <c r="BT2572" s="34" t="str">
        <f t="shared" si="724"/>
        <v/>
      </c>
      <c r="BU2572" s="32" t="str">
        <f t="shared" si="725"/>
        <v/>
      </c>
      <c r="BV2572" s="32" t="str">
        <f t="shared" si="726"/>
        <v/>
      </c>
      <c r="BW2572" s="32" t="str">
        <f t="shared" si="727"/>
        <v/>
      </c>
      <c r="BX2572" s="32" t="str">
        <f t="shared" si="728"/>
        <v/>
      </c>
      <c r="BY2572" s="32" t="str">
        <f t="shared" si="729"/>
        <v/>
      </c>
      <c r="BZ2572" s="32" t="str">
        <f t="shared" si="730"/>
        <v/>
      </c>
      <c r="CA2572" s="32" t="str">
        <f t="shared" si="731"/>
        <v/>
      </c>
      <c r="CB2572" s="33">
        <f>IF(COUNTIF($CD$7:CD2572,CD2572)=1,CD2572,CD2572+COUNTIF($CD$6:CD2571,CD2572))</f>
        <v>57718</v>
      </c>
      <c r="CC2572" s="34">
        <f t="shared" si="732"/>
        <v>55153</v>
      </c>
      <c r="CD2572" s="32">
        <f t="shared" si="733"/>
        <v>55153</v>
      </c>
      <c r="CE2572" s="32">
        <f t="shared" si="734"/>
        <v>0</v>
      </c>
      <c r="CF2572" s="32">
        <f t="shared" si="735"/>
        <v>0</v>
      </c>
      <c r="CG2572" s="32" t="str">
        <f t="shared" si="736"/>
        <v/>
      </c>
      <c r="CH2572" s="32">
        <v>2567</v>
      </c>
      <c r="CI2572" s="32" t="s">
        <v>6</v>
      </c>
      <c r="CJ2572" s="32" t="str">
        <f t="shared" si="737"/>
        <v/>
      </c>
      <c r="CK2572" s="32" t="str">
        <f t="shared" si="738"/>
        <v/>
      </c>
      <c r="CL2572" s="32" t="str">
        <f t="shared" si="739"/>
        <v/>
      </c>
      <c r="CM2572" s="32" t="str">
        <f t="shared" si="740"/>
        <v/>
      </c>
      <c r="CN2572" s="32" t="str">
        <f t="shared" si="741"/>
        <v/>
      </c>
    </row>
    <row r="2573" spans="71:92" x14ac:dyDescent="0.3">
      <c r="BS2573" s="32" t="str">
        <f>IF(Kiadasi_kiseroiv!$K$2=BT2573,BV2573,"")</f>
        <v/>
      </c>
      <c r="BT2573" s="34" t="str">
        <f t="shared" si="724"/>
        <v/>
      </c>
      <c r="BU2573" s="32" t="str">
        <f t="shared" si="725"/>
        <v/>
      </c>
      <c r="BV2573" s="32" t="str">
        <f t="shared" si="726"/>
        <v/>
      </c>
      <c r="BW2573" s="32" t="str">
        <f t="shared" si="727"/>
        <v/>
      </c>
      <c r="BX2573" s="32" t="str">
        <f t="shared" si="728"/>
        <v/>
      </c>
      <c r="BY2573" s="32" t="str">
        <f t="shared" si="729"/>
        <v/>
      </c>
      <c r="BZ2573" s="32" t="str">
        <f t="shared" si="730"/>
        <v/>
      </c>
      <c r="CA2573" s="32" t="str">
        <f t="shared" si="731"/>
        <v/>
      </c>
      <c r="CB2573" s="33">
        <f>IF(COUNTIF($CD$7:CD2573,CD2573)=1,CD2573,CD2573+COUNTIF($CD$6:CD2572,CD2573))</f>
        <v>57719</v>
      </c>
      <c r="CC2573" s="34">
        <f t="shared" si="732"/>
        <v>55153</v>
      </c>
      <c r="CD2573" s="32">
        <f t="shared" si="733"/>
        <v>55153</v>
      </c>
      <c r="CE2573" s="32">
        <f t="shared" si="734"/>
        <v>0</v>
      </c>
      <c r="CF2573" s="32">
        <f t="shared" si="735"/>
        <v>0</v>
      </c>
      <c r="CG2573" s="32" t="str">
        <f t="shared" si="736"/>
        <v/>
      </c>
      <c r="CH2573" s="32">
        <v>2568</v>
      </c>
      <c r="CI2573" s="32" t="s">
        <v>6</v>
      </c>
      <c r="CJ2573" s="32" t="str">
        <f t="shared" si="737"/>
        <v/>
      </c>
      <c r="CK2573" s="32" t="str">
        <f t="shared" si="738"/>
        <v/>
      </c>
      <c r="CL2573" s="32" t="str">
        <f t="shared" si="739"/>
        <v/>
      </c>
      <c r="CM2573" s="32" t="str">
        <f t="shared" si="740"/>
        <v/>
      </c>
      <c r="CN2573" s="32" t="str">
        <f t="shared" si="741"/>
        <v/>
      </c>
    </row>
    <row r="2574" spans="71:92" x14ac:dyDescent="0.3">
      <c r="BS2574" s="32" t="str">
        <f>IF(Kiadasi_kiseroiv!$K$2=BT2574,BV2574,"")</f>
        <v/>
      </c>
      <c r="BT2574" s="34" t="str">
        <f t="shared" si="724"/>
        <v/>
      </c>
      <c r="BU2574" s="32" t="str">
        <f t="shared" si="725"/>
        <v/>
      </c>
      <c r="BV2574" s="32" t="str">
        <f t="shared" si="726"/>
        <v/>
      </c>
      <c r="BW2574" s="32" t="str">
        <f t="shared" si="727"/>
        <v/>
      </c>
      <c r="BX2574" s="32" t="str">
        <f t="shared" si="728"/>
        <v/>
      </c>
      <c r="BY2574" s="32" t="str">
        <f t="shared" si="729"/>
        <v/>
      </c>
      <c r="BZ2574" s="32" t="str">
        <f t="shared" si="730"/>
        <v/>
      </c>
      <c r="CA2574" s="32" t="str">
        <f t="shared" si="731"/>
        <v/>
      </c>
      <c r="CB2574" s="33">
        <f>IF(COUNTIF($CD$7:CD2574,CD2574)=1,CD2574,CD2574+COUNTIF($CD$6:CD2573,CD2574))</f>
        <v>57720</v>
      </c>
      <c r="CC2574" s="34">
        <f t="shared" si="732"/>
        <v>55153</v>
      </c>
      <c r="CD2574" s="32">
        <f t="shared" si="733"/>
        <v>55153</v>
      </c>
      <c r="CE2574" s="32">
        <f t="shared" si="734"/>
        <v>0</v>
      </c>
      <c r="CF2574" s="32">
        <f t="shared" si="735"/>
        <v>0</v>
      </c>
      <c r="CG2574" s="32" t="str">
        <f t="shared" si="736"/>
        <v/>
      </c>
      <c r="CH2574" s="32">
        <v>2569</v>
      </c>
      <c r="CI2574" s="32" t="s">
        <v>6</v>
      </c>
      <c r="CJ2574" s="32" t="str">
        <f t="shared" si="737"/>
        <v/>
      </c>
      <c r="CK2574" s="32" t="str">
        <f t="shared" si="738"/>
        <v/>
      </c>
      <c r="CL2574" s="32" t="str">
        <f t="shared" si="739"/>
        <v/>
      </c>
      <c r="CM2574" s="32" t="str">
        <f t="shared" si="740"/>
        <v/>
      </c>
      <c r="CN2574" s="32" t="str">
        <f t="shared" si="741"/>
        <v/>
      </c>
    </row>
    <row r="2575" spans="71:92" x14ac:dyDescent="0.3">
      <c r="BS2575" s="32" t="str">
        <f>IF(Kiadasi_kiseroiv!$K$2=BT2575,BV2575,"")</f>
        <v/>
      </c>
      <c r="BT2575" s="34" t="str">
        <f t="shared" si="724"/>
        <v/>
      </c>
      <c r="BU2575" s="32" t="str">
        <f t="shared" si="725"/>
        <v/>
      </c>
      <c r="BV2575" s="32" t="str">
        <f t="shared" si="726"/>
        <v/>
      </c>
      <c r="BW2575" s="32" t="str">
        <f t="shared" si="727"/>
        <v/>
      </c>
      <c r="BX2575" s="32" t="str">
        <f t="shared" si="728"/>
        <v/>
      </c>
      <c r="BY2575" s="32" t="str">
        <f t="shared" si="729"/>
        <v/>
      </c>
      <c r="BZ2575" s="32" t="str">
        <f t="shared" si="730"/>
        <v/>
      </c>
      <c r="CA2575" s="32" t="str">
        <f t="shared" si="731"/>
        <v/>
      </c>
      <c r="CB2575" s="33">
        <f>IF(COUNTIF($CD$7:CD2575,CD2575)=1,CD2575,CD2575+COUNTIF($CD$6:CD2574,CD2575))</f>
        <v>57721</v>
      </c>
      <c r="CC2575" s="34">
        <f t="shared" si="732"/>
        <v>55153</v>
      </c>
      <c r="CD2575" s="32">
        <f t="shared" si="733"/>
        <v>55153</v>
      </c>
      <c r="CE2575" s="32">
        <f t="shared" si="734"/>
        <v>0</v>
      </c>
      <c r="CF2575" s="32">
        <f t="shared" si="735"/>
        <v>0</v>
      </c>
      <c r="CG2575" s="32" t="str">
        <f t="shared" si="736"/>
        <v/>
      </c>
      <c r="CH2575" s="32">
        <v>2570</v>
      </c>
      <c r="CI2575" s="32" t="s">
        <v>6</v>
      </c>
      <c r="CJ2575" s="32" t="str">
        <f t="shared" si="737"/>
        <v/>
      </c>
      <c r="CK2575" s="32" t="str">
        <f t="shared" si="738"/>
        <v/>
      </c>
      <c r="CL2575" s="32" t="str">
        <f t="shared" si="739"/>
        <v/>
      </c>
      <c r="CM2575" s="32" t="str">
        <f t="shared" si="740"/>
        <v/>
      </c>
      <c r="CN2575" s="32" t="str">
        <f t="shared" si="741"/>
        <v/>
      </c>
    </row>
    <row r="2576" spans="71:92" x14ac:dyDescent="0.3">
      <c r="BS2576" s="32" t="str">
        <f>IF(Kiadasi_kiseroiv!$K$2=BT2576,BV2576,"")</f>
        <v/>
      </c>
      <c r="BT2576" s="34" t="str">
        <f t="shared" si="724"/>
        <v/>
      </c>
      <c r="BU2576" s="32" t="str">
        <f t="shared" si="725"/>
        <v/>
      </c>
      <c r="BV2576" s="32" t="str">
        <f t="shared" si="726"/>
        <v/>
      </c>
      <c r="BW2576" s="32" t="str">
        <f t="shared" si="727"/>
        <v/>
      </c>
      <c r="BX2576" s="32" t="str">
        <f t="shared" si="728"/>
        <v/>
      </c>
      <c r="BY2576" s="32" t="str">
        <f t="shared" si="729"/>
        <v/>
      </c>
      <c r="BZ2576" s="32" t="str">
        <f t="shared" si="730"/>
        <v/>
      </c>
      <c r="CA2576" s="32" t="str">
        <f t="shared" si="731"/>
        <v/>
      </c>
      <c r="CB2576" s="33">
        <f>IF(COUNTIF($CD$7:CD2576,CD2576)=1,CD2576,CD2576+COUNTIF($CD$6:CD2575,CD2576))</f>
        <v>57722</v>
      </c>
      <c r="CC2576" s="34">
        <f t="shared" si="732"/>
        <v>55153</v>
      </c>
      <c r="CD2576" s="32">
        <f t="shared" si="733"/>
        <v>55153</v>
      </c>
      <c r="CE2576" s="32">
        <f t="shared" si="734"/>
        <v>0</v>
      </c>
      <c r="CF2576" s="32">
        <f t="shared" si="735"/>
        <v>0</v>
      </c>
      <c r="CG2576" s="32" t="str">
        <f t="shared" si="736"/>
        <v/>
      </c>
      <c r="CH2576" s="32">
        <v>2571</v>
      </c>
      <c r="CI2576" s="32" t="s">
        <v>6</v>
      </c>
      <c r="CJ2576" s="32" t="str">
        <f t="shared" si="737"/>
        <v/>
      </c>
      <c r="CK2576" s="32" t="str">
        <f t="shared" si="738"/>
        <v/>
      </c>
      <c r="CL2576" s="32" t="str">
        <f t="shared" si="739"/>
        <v/>
      </c>
      <c r="CM2576" s="32" t="str">
        <f t="shared" si="740"/>
        <v/>
      </c>
      <c r="CN2576" s="32" t="str">
        <f t="shared" si="741"/>
        <v/>
      </c>
    </row>
    <row r="2577" spans="71:92" x14ac:dyDescent="0.3">
      <c r="BS2577" s="32" t="str">
        <f>IF(Kiadasi_kiseroiv!$K$2=BT2577,BV2577,"")</f>
        <v/>
      </c>
      <c r="BT2577" s="34" t="str">
        <f t="shared" si="724"/>
        <v/>
      </c>
      <c r="BU2577" s="32" t="str">
        <f t="shared" si="725"/>
        <v/>
      </c>
      <c r="BV2577" s="32" t="str">
        <f t="shared" si="726"/>
        <v/>
      </c>
      <c r="BW2577" s="32" t="str">
        <f t="shared" si="727"/>
        <v/>
      </c>
      <c r="BX2577" s="32" t="str">
        <f t="shared" si="728"/>
        <v/>
      </c>
      <c r="BY2577" s="32" t="str">
        <f t="shared" si="729"/>
        <v/>
      </c>
      <c r="BZ2577" s="32" t="str">
        <f t="shared" si="730"/>
        <v/>
      </c>
      <c r="CA2577" s="32" t="str">
        <f t="shared" si="731"/>
        <v/>
      </c>
      <c r="CB2577" s="33">
        <f>IF(COUNTIF($CD$7:CD2577,CD2577)=1,CD2577,CD2577+COUNTIF($CD$6:CD2576,CD2577))</f>
        <v>57723</v>
      </c>
      <c r="CC2577" s="34">
        <f t="shared" si="732"/>
        <v>55153</v>
      </c>
      <c r="CD2577" s="32">
        <f t="shared" si="733"/>
        <v>55153</v>
      </c>
      <c r="CE2577" s="32">
        <f t="shared" si="734"/>
        <v>0</v>
      </c>
      <c r="CF2577" s="32">
        <f t="shared" si="735"/>
        <v>0</v>
      </c>
      <c r="CG2577" s="32" t="str">
        <f t="shared" si="736"/>
        <v/>
      </c>
      <c r="CH2577" s="32">
        <v>2572</v>
      </c>
      <c r="CI2577" s="32" t="s">
        <v>6</v>
      </c>
      <c r="CJ2577" s="32" t="str">
        <f t="shared" si="737"/>
        <v/>
      </c>
      <c r="CK2577" s="32" t="str">
        <f t="shared" si="738"/>
        <v/>
      </c>
      <c r="CL2577" s="32" t="str">
        <f t="shared" si="739"/>
        <v/>
      </c>
      <c r="CM2577" s="32" t="str">
        <f t="shared" si="740"/>
        <v/>
      </c>
      <c r="CN2577" s="32" t="str">
        <f t="shared" si="741"/>
        <v/>
      </c>
    </row>
    <row r="2578" spans="71:92" x14ac:dyDescent="0.3">
      <c r="BS2578" s="32" t="str">
        <f>IF(Kiadasi_kiseroiv!$K$2=BT2578,BV2578,"")</f>
        <v/>
      </c>
      <c r="BT2578" s="34" t="str">
        <f t="shared" si="724"/>
        <v/>
      </c>
      <c r="BU2578" s="32" t="str">
        <f t="shared" si="725"/>
        <v/>
      </c>
      <c r="BV2578" s="32" t="str">
        <f t="shared" si="726"/>
        <v/>
      </c>
      <c r="BW2578" s="32" t="str">
        <f t="shared" si="727"/>
        <v/>
      </c>
      <c r="BX2578" s="32" t="str">
        <f t="shared" si="728"/>
        <v/>
      </c>
      <c r="BY2578" s="32" t="str">
        <f t="shared" si="729"/>
        <v/>
      </c>
      <c r="BZ2578" s="32" t="str">
        <f t="shared" si="730"/>
        <v/>
      </c>
      <c r="CA2578" s="32" t="str">
        <f t="shared" si="731"/>
        <v/>
      </c>
      <c r="CB2578" s="33">
        <f>IF(COUNTIF($CD$7:CD2578,CD2578)=1,CD2578,CD2578+COUNTIF($CD$6:CD2577,CD2578))</f>
        <v>57724</v>
      </c>
      <c r="CC2578" s="34">
        <f t="shared" si="732"/>
        <v>55153</v>
      </c>
      <c r="CD2578" s="32">
        <f t="shared" si="733"/>
        <v>55153</v>
      </c>
      <c r="CE2578" s="32">
        <f t="shared" si="734"/>
        <v>0</v>
      </c>
      <c r="CF2578" s="32">
        <f t="shared" si="735"/>
        <v>0</v>
      </c>
      <c r="CG2578" s="32" t="str">
        <f t="shared" si="736"/>
        <v/>
      </c>
      <c r="CH2578" s="32">
        <v>2573</v>
      </c>
      <c r="CI2578" s="32" t="s">
        <v>6</v>
      </c>
      <c r="CJ2578" s="32" t="str">
        <f t="shared" si="737"/>
        <v/>
      </c>
      <c r="CK2578" s="32" t="str">
        <f t="shared" si="738"/>
        <v/>
      </c>
      <c r="CL2578" s="32" t="str">
        <f t="shared" si="739"/>
        <v/>
      </c>
      <c r="CM2578" s="32" t="str">
        <f t="shared" si="740"/>
        <v/>
      </c>
      <c r="CN2578" s="32" t="str">
        <f t="shared" si="741"/>
        <v/>
      </c>
    </row>
    <row r="2579" spans="71:92" x14ac:dyDescent="0.3">
      <c r="BS2579" s="32" t="str">
        <f>IF(Kiadasi_kiseroiv!$K$2=BT2579,BV2579,"")</f>
        <v/>
      </c>
      <c r="BT2579" s="34" t="str">
        <f t="shared" si="724"/>
        <v/>
      </c>
      <c r="BU2579" s="32" t="str">
        <f t="shared" si="725"/>
        <v/>
      </c>
      <c r="BV2579" s="32" t="str">
        <f t="shared" si="726"/>
        <v/>
      </c>
      <c r="BW2579" s="32" t="str">
        <f t="shared" si="727"/>
        <v/>
      </c>
      <c r="BX2579" s="32" t="str">
        <f t="shared" si="728"/>
        <v/>
      </c>
      <c r="BY2579" s="32" t="str">
        <f t="shared" si="729"/>
        <v/>
      </c>
      <c r="BZ2579" s="32" t="str">
        <f t="shared" si="730"/>
        <v/>
      </c>
      <c r="CA2579" s="32" t="str">
        <f t="shared" si="731"/>
        <v/>
      </c>
      <c r="CB2579" s="33">
        <f>IF(COUNTIF($CD$7:CD2579,CD2579)=1,CD2579,CD2579+COUNTIF($CD$6:CD2578,CD2579))</f>
        <v>57725</v>
      </c>
      <c r="CC2579" s="34">
        <f t="shared" si="732"/>
        <v>55153</v>
      </c>
      <c r="CD2579" s="32">
        <f t="shared" si="733"/>
        <v>55153</v>
      </c>
      <c r="CE2579" s="32">
        <f t="shared" si="734"/>
        <v>0</v>
      </c>
      <c r="CF2579" s="32">
        <f t="shared" si="735"/>
        <v>0</v>
      </c>
      <c r="CG2579" s="32" t="str">
        <f t="shared" si="736"/>
        <v/>
      </c>
      <c r="CH2579" s="32">
        <v>2574</v>
      </c>
      <c r="CI2579" s="32" t="s">
        <v>6</v>
      </c>
      <c r="CJ2579" s="32" t="str">
        <f t="shared" si="737"/>
        <v/>
      </c>
      <c r="CK2579" s="32" t="str">
        <f t="shared" si="738"/>
        <v/>
      </c>
      <c r="CL2579" s="32" t="str">
        <f t="shared" si="739"/>
        <v/>
      </c>
      <c r="CM2579" s="32" t="str">
        <f t="shared" si="740"/>
        <v/>
      </c>
      <c r="CN2579" s="32" t="str">
        <f t="shared" si="741"/>
        <v/>
      </c>
    </row>
    <row r="2580" spans="71:92" x14ac:dyDescent="0.3">
      <c r="BS2580" s="32" t="str">
        <f>IF(Kiadasi_kiseroiv!$K$2=BT2580,BV2580,"")</f>
        <v/>
      </c>
      <c r="BT2580" s="34" t="str">
        <f t="shared" si="724"/>
        <v/>
      </c>
      <c r="BU2580" s="32" t="str">
        <f t="shared" si="725"/>
        <v/>
      </c>
      <c r="BV2580" s="32" t="str">
        <f t="shared" si="726"/>
        <v/>
      </c>
      <c r="BW2580" s="32" t="str">
        <f t="shared" si="727"/>
        <v/>
      </c>
      <c r="BX2580" s="32" t="str">
        <f t="shared" si="728"/>
        <v/>
      </c>
      <c r="BY2580" s="32" t="str">
        <f t="shared" si="729"/>
        <v/>
      </c>
      <c r="BZ2580" s="32" t="str">
        <f t="shared" si="730"/>
        <v/>
      </c>
      <c r="CA2580" s="32" t="str">
        <f t="shared" si="731"/>
        <v/>
      </c>
      <c r="CB2580" s="33">
        <f>IF(COUNTIF($CD$7:CD2580,CD2580)=1,CD2580,CD2580+COUNTIF($CD$6:CD2579,CD2580))</f>
        <v>57726</v>
      </c>
      <c r="CC2580" s="34">
        <f t="shared" si="732"/>
        <v>55153</v>
      </c>
      <c r="CD2580" s="32">
        <f t="shared" si="733"/>
        <v>55153</v>
      </c>
      <c r="CE2580" s="32">
        <f t="shared" si="734"/>
        <v>0</v>
      </c>
      <c r="CF2580" s="32">
        <f t="shared" si="735"/>
        <v>0</v>
      </c>
      <c r="CG2580" s="32" t="str">
        <f t="shared" si="736"/>
        <v/>
      </c>
      <c r="CH2580" s="32">
        <v>2575</v>
      </c>
      <c r="CI2580" s="32" t="s">
        <v>6</v>
      </c>
      <c r="CJ2580" s="32" t="str">
        <f t="shared" si="737"/>
        <v/>
      </c>
      <c r="CK2580" s="32" t="str">
        <f t="shared" si="738"/>
        <v/>
      </c>
      <c r="CL2580" s="32" t="str">
        <f t="shared" si="739"/>
        <v/>
      </c>
      <c r="CM2580" s="32" t="str">
        <f t="shared" si="740"/>
        <v/>
      </c>
      <c r="CN2580" s="32" t="str">
        <f t="shared" si="741"/>
        <v/>
      </c>
    </row>
    <row r="2581" spans="71:92" x14ac:dyDescent="0.3">
      <c r="BS2581" s="32" t="str">
        <f>IF(Kiadasi_kiseroiv!$K$2=BT2581,BV2581,"")</f>
        <v/>
      </c>
      <c r="BT2581" s="34" t="str">
        <f t="shared" si="724"/>
        <v/>
      </c>
      <c r="BU2581" s="32" t="str">
        <f t="shared" si="725"/>
        <v/>
      </c>
      <c r="BV2581" s="32" t="str">
        <f t="shared" si="726"/>
        <v/>
      </c>
      <c r="BW2581" s="32" t="str">
        <f t="shared" si="727"/>
        <v/>
      </c>
      <c r="BX2581" s="32" t="str">
        <f t="shared" si="728"/>
        <v/>
      </c>
      <c r="BY2581" s="32" t="str">
        <f t="shared" si="729"/>
        <v/>
      </c>
      <c r="BZ2581" s="32" t="str">
        <f t="shared" si="730"/>
        <v/>
      </c>
      <c r="CA2581" s="32" t="str">
        <f t="shared" si="731"/>
        <v/>
      </c>
      <c r="CB2581" s="33">
        <f>IF(COUNTIF($CD$7:CD2581,CD2581)=1,CD2581,CD2581+COUNTIF($CD$6:CD2580,CD2581))</f>
        <v>57727</v>
      </c>
      <c r="CC2581" s="34">
        <f t="shared" si="732"/>
        <v>55153</v>
      </c>
      <c r="CD2581" s="32">
        <f t="shared" si="733"/>
        <v>55153</v>
      </c>
      <c r="CE2581" s="32">
        <f t="shared" si="734"/>
        <v>0</v>
      </c>
      <c r="CF2581" s="32">
        <f t="shared" si="735"/>
        <v>0</v>
      </c>
      <c r="CG2581" s="32" t="str">
        <f t="shared" si="736"/>
        <v/>
      </c>
      <c r="CH2581" s="32">
        <v>2576</v>
      </c>
      <c r="CI2581" s="32" t="s">
        <v>6</v>
      </c>
      <c r="CJ2581" s="32" t="str">
        <f t="shared" si="737"/>
        <v/>
      </c>
      <c r="CK2581" s="32" t="str">
        <f t="shared" si="738"/>
        <v/>
      </c>
      <c r="CL2581" s="32" t="str">
        <f t="shared" si="739"/>
        <v/>
      </c>
      <c r="CM2581" s="32" t="str">
        <f t="shared" si="740"/>
        <v/>
      </c>
      <c r="CN2581" s="32" t="str">
        <f t="shared" si="741"/>
        <v/>
      </c>
    </row>
    <row r="2582" spans="71:92" x14ac:dyDescent="0.3">
      <c r="BS2582" s="32" t="str">
        <f>IF(Kiadasi_kiseroiv!$K$2=BT2582,BV2582,"")</f>
        <v/>
      </c>
      <c r="BT2582" s="34" t="str">
        <f t="shared" si="724"/>
        <v/>
      </c>
      <c r="BU2582" s="32" t="str">
        <f t="shared" si="725"/>
        <v/>
      </c>
      <c r="BV2582" s="32" t="str">
        <f t="shared" si="726"/>
        <v/>
      </c>
      <c r="BW2582" s="32" t="str">
        <f t="shared" si="727"/>
        <v/>
      </c>
      <c r="BX2582" s="32" t="str">
        <f t="shared" si="728"/>
        <v/>
      </c>
      <c r="BY2582" s="32" t="str">
        <f t="shared" si="729"/>
        <v/>
      </c>
      <c r="BZ2582" s="32" t="str">
        <f t="shared" si="730"/>
        <v/>
      </c>
      <c r="CA2582" s="32" t="str">
        <f t="shared" si="731"/>
        <v/>
      </c>
      <c r="CB2582" s="33">
        <f>IF(COUNTIF($CD$7:CD2582,CD2582)=1,CD2582,CD2582+COUNTIF($CD$6:CD2581,CD2582))</f>
        <v>57728</v>
      </c>
      <c r="CC2582" s="34">
        <f t="shared" si="732"/>
        <v>55153</v>
      </c>
      <c r="CD2582" s="32">
        <f t="shared" si="733"/>
        <v>55153</v>
      </c>
      <c r="CE2582" s="32">
        <f t="shared" si="734"/>
        <v>0</v>
      </c>
      <c r="CF2582" s="32">
        <f t="shared" si="735"/>
        <v>0</v>
      </c>
      <c r="CG2582" s="32" t="str">
        <f t="shared" si="736"/>
        <v/>
      </c>
      <c r="CH2582" s="32">
        <v>2577</v>
      </c>
      <c r="CI2582" s="32" t="s">
        <v>6</v>
      </c>
      <c r="CJ2582" s="32" t="str">
        <f t="shared" si="737"/>
        <v/>
      </c>
      <c r="CK2582" s="32" t="str">
        <f t="shared" si="738"/>
        <v/>
      </c>
      <c r="CL2582" s="32" t="str">
        <f t="shared" si="739"/>
        <v/>
      </c>
      <c r="CM2582" s="32" t="str">
        <f t="shared" si="740"/>
        <v/>
      </c>
      <c r="CN2582" s="32" t="str">
        <f t="shared" si="741"/>
        <v/>
      </c>
    </row>
    <row r="2583" spans="71:92" x14ac:dyDescent="0.3">
      <c r="BS2583" s="32" t="str">
        <f>IF(Kiadasi_kiseroiv!$K$2=BT2583,BV2583,"")</f>
        <v/>
      </c>
      <c r="BT2583" s="34" t="str">
        <f t="shared" si="724"/>
        <v/>
      </c>
      <c r="BU2583" s="32" t="str">
        <f t="shared" si="725"/>
        <v/>
      </c>
      <c r="BV2583" s="32" t="str">
        <f t="shared" si="726"/>
        <v/>
      </c>
      <c r="BW2583" s="32" t="str">
        <f t="shared" si="727"/>
        <v/>
      </c>
      <c r="BX2583" s="32" t="str">
        <f t="shared" si="728"/>
        <v/>
      </c>
      <c r="BY2583" s="32" t="str">
        <f t="shared" si="729"/>
        <v/>
      </c>
      <c r="BZ2583" s="32" t="str">
        <f t="shared" si="730"/>
        <v/>
      </c>
      <c r="CA2583" s="32" t="str">
        <f t="shared" si="731"/>
        <v/>
      </c>
      <c r="CB2583" s="33">
        <f>IF(COUNTIF($CD$7:CD2583,CD2583)=1,CD2583,CD2583+COUNTIF($CD$6:CD2582,CD2583))</f>
        <v>57729</v>
      </c>
      <c r="CC2583" s="34">
        <f t="shared" si="732"/>
        <v>55153</v>
      </c>
      <c r="CD2583" s="32">
        <f t="shared" si="733"/>
        <v>55153</v>
      </c>
      <c r="CE2583" s="32">
        <f t="shared" si="734"/>
        <v>0</v>
      </c>
      <c r="CF2583" s="32">
        <f t="shared" si="735"/>
        <v>0</v>
      </c>
      <c r="CG2583" s="32" t="str">
        <f t="shared" si="736"/>
        <v/>
      </c>
      <c r="CH2583" s="32">
        <v>2578</v>
      </c>
      <c r="CI2583" s="32" t="s">
        <v>6</v>
      </c>
      <c r="CJ2583" s="32" t="str">
        <f t="shared" si="737"/>
        <v/>
      </c>
      <c r="CK2583" s="32" t="str">
        <f t="shared" si="738"/>
        <v/>
      </c>
      <c r="CL2583" s="32" t="str">
        <f t="shared" si="739"/>
        <v/>
      </c>
      <c r="CM2583" s="32" t="str">
        <f t="shared" si="740"/>
        <v/>
      </c>
      <c r="CN2583" s="32" t="str">
        <f t="shared" si="741"/>
        <v/>
      </c>
    </row>
    <row r="2584" spans="71:92" x14ac:dyDescent="0.3">
      <c r="BS2584" s="32" t="str">
        <f>IF(Kiadasi_kiseroiv!$K$2=BT2584,BV2584,"")</f>
        <v/>
      </c>
      <c r="BT2584" s="34" t="str">
        <f t="shared" si="724"/>
        <v/>
      </c>
      <c r="BU2584" s="32" t="str">
        <f t="shared" si="725"/>
        <v/>
      </c>
      <c r="BV2584" s="32" t="str">
        <f t="shared" si="726"/>
        <v/>
      </c>
      <c r="BW2584" s="32" t="str">
        <f t="shared" si="727"/>
        <v/>
      </c>
      <c r="BX2584" s="32" t="str">
        <f t="shared" si="728"/>
        <v/>
      </c>
      <c r="BY2584" s="32" t="str">
        <f t="shared" si="729"/>
        <v/>
      </c>
      <c r="BZ2584" s="32" t="str">
        <f t="shared" si="730"/>
        <v/>
      </c>
      <c r="CA2584" s="32" t="str">
        <f t="shared" si="731"/>
        <v/>
      </c>
      <c r="CB2584" s="33">
        <f>IF(COUNTIF($CD$7:CD2584,CD2584)=1,CD2584,CD2584+COUNTIF($CD$6:CD2583,CD2584))</f>
        <v>57730</v>
      </c>
      <c r="CC2584" s="34">
        <f t="shared" si="732"/>
        <v>55153</v>
      </c>
      <c r="CD2584" s="32">
        <f t="shared" si="733"/>
        <v>55153</v>
      </c>
      <c r="CE2584" s="32">
        <f t="shared" si="734"/>
        <v>0</v>
      </c>
      <c r="CF2584" s="32">
        <f t="shared" si="735"/>
        <v>0</v>
      </c>
      <c r="CG2584" s="32" t="str">
        <f t="shared" si="736"/>
        <v/>
      </c>
      <c r="CH2584" s="32">
        <v>2579</v>
      </c>
      <c r="CI2584" s="32" t="s">
        <v>6</v>
      </c>
      <c r="CJ2584" s="32" t="str">
        <f t="shared" si="737"/>
        <v/>
      </c>
      <c r="CK2584" s="32" t="str">
        <f t="shared" si="738"/>
        <v/>
      </c>
      <c r="CL2584" s="32" t="str">
        <f t="shared" si="739"/>
        <v/>
      </c>
      <c r="CM2584" s="32" t="str">
        <f t="shared" si="740"/>
        <v/>
      </c>
      <c r="CN2584" s="32" t="str">
        <f t="shared" si="741"/>
        <v/>
      </c>
    </row>
    <row r="2585" spans="71:92" x14ac:dyDescent="0.3">
      <c r="BS2585" s="32" t="str">
        <f>IF(Kiadasi_kiseroiv!$K$2=BT2585,BV2585,"")</f>
        <v/>
      </c>
      <c r="BT2585" s="34" t="str">
        <f t="shared" si="724"/>
        <v/>
      </c>
      <c r="BU2585" s="32" t="str">
        <f t="shared" si="725"/>
        <v/>
      </c>
      <c r="BV2585" s="32" t="str">
        <f t="shared" si="726"/>
        <v/>
      </c>
      <c r="BW2585" s="32" t="str">
        <f t="shared" si="727"/>
        <v/>
      </c>
      <c r="BX2585" s="32" t="str">
        <f t="shared" si="728"/>
        <v/>
      </c>
      <c r="BY2585" s="32" t="str">
        <f t="shared" si="729"/>
        <v/>
      </c>
      <c r="BZ2585" s="32" t="str">
        <f t="shared" si="730"/>
        <v/>
      </c>
      <c r="CA2585" s="32" t="str">
        <f t="shared" si="731"/>
        <v/>
      </c>
      <c r="CB2585" s="33">
        <f>IF(COUNTIF($CD$7:CD2585,CD2585)=1,CD2585,CD2585+COUNTIF($CD$6:CD2584,CD2585))</f>
        <v>57731</v>
      </c>
      <c r="CC2585" s="34">
        <f t="shared" si="732"/>
        <v>55153</v>
      </c>
      <c r="CD2585" s="32">
        <f t="shared" si="733"/>
        <v>55153</v>
      </c>
      <c r="CE2585" s="32">
        <f t="shared" si="734"/>
        <v>0</v>
      </c>
      <c r="CF2585" s="32">
        <f t="shared" si="735"/>
        <v>0</v>
      </c>
      <c r="CG2585" s="32" t="str">
        <f t="shared" si="736"/>
        <v/>
      </c>
      <c r="CH2585" s="32">
        <v>2580</v>
      </c>
      <c r="CI2585" s="32" t="s">
        <v>6</v>
      </c>
      <c r="CJ2585" s="32" t="str">
        <f t="shared" si="737"/>
        <v/>
      </c>
      <c r="CK2585" s="32" t="str">
        <f t="shared" si="738"/>
        <v/>
      </c>
      <c r="CL2585" s="32" t="str">
        <f t="shared" si="739"/>
        <v/>
      </c>
      <c r="CM2585" s="32" t="str">
        <f t="shared" si="740"/>
        <v/>
      </c>
      <c r="CN2585" s="32" t="str">
        <f t="shared" si="741"/>
        <v/>
      </c>
    </row>
    <row r="2586" spans="71:92" x14ac:dyDescent="0.3">
      <c r="BS2586" s="32" t="str">
        <f>IF(Kiadasi_kiseroiv!$K$2=BT2586,BV2586,"")</f>
        <v/>
      </c>
      <c r="BT2586" s="34" t="str">
        <f t="shared" si="724"/>
        <v/>
      </c>
      <c r="BU2586" s="32" t="str">
        <f t="shared" si="725"/>
        <v/>
      </c>
      <c r="BV2586" s="32" t="str">
        <f t="shared" si="726"/>
        <v/>
      </c>
      <c r="BW2586" s="32" t="str">
        <f t="shared" si="727"/>
        <v/>
      </c>
      <c r="BX2586" s="32" t="str">
        <f t="shared" si="728"/>
        <v/>
      </c>
      <c r="BY2586" s="32" t="str">
        <f t="shared" si="729"/>
        <v/>
      </c>
      <c r="BZ2586" s="32" t="str">
        <f t="shared" si="730"/>
        <v/>
      </c>
      <c r="CA2586" s="32" t="str">
        <f t="shared" si="731"/>
        <v/>
      </c>
      <c r="CB2586" s="33">
        <f>IF(COUNTIF($CD$7:CD2586,CD2586)=1,CD2586,CD2586+COUNTIF($CD$6:CD2585,CD2586))</f>
        <v>57732</v>
      </c>
      <c r="CC2586" s="34">
        <f t="shared" si="732"/>
        <v>55153</v>
      </c>
      <c r="CD2586" s="32">
        <f t="shared" si="733"/>
        <v>55153</v>
      </c>
      <c r="CE2586" s="32">
        <f t="shared" si="734"/>
        <v>0</v>
      </c>
      <c r="CF2586" s="32">
        <f t="shared" si="735"/>
        <v>0</v>
      </c>
      <c r="CG2586" s="32" t="str">
        <f t="shared" si="736"/>
        <v/>
      </c>
      <c r="CH2586" s="32">
        <v>2581</v>
      </c>
      <c r="CI2586" s="32" t="s">
        <v>6</v>
      </c>
      <c r="CJ2586" s="32" t="str">
        <f t="shared" si="737"/>
        <v/>
      </c>
      <c r="CK2586" s="32" t="str">
        <f t="shared" si="738"/>
        <v/>
      </c>
      <c r="CL2586" s="32" t="str">
        <f t="shared" si="739"/>
        <v/>
      </c>
      <c r="CM2586" s="32" t="str">
        <f t="shared" si="740"/>
        <v/>
      </c>
      <c r="CN2586" s="32" t="str">
        <f t="shared" si="741"/>
        <v/>
      </c>
    </row>
    <row r="2587" spans="71:92" x14ac:dyDescent="0.3">
      <c r="BS2587" s="32" t="str">
        <f>IF(Kiadasi_kiseroiv!$K$2=BT2587,BV2587,"")</f>
        <v/>
      </c>
      <c r="BT2587" s="34" t="str">
        <f t="shared" si="724"/>
        <v/>
      </c>
      <c r="BU2587" s="32" t="str">
        <f t="shared" si="725"/>
        <v/>
      </c>
      <c r="BV2587" s="32" t="str">
        <f t="shared" si="726"/>
        <v/>
      </c>
      <c r="BW2587" s="32" t="str">
        <f t="shared" si="727"/>
        <v/>
      </c>
      <c r="BX2587" s="32" t="str">
        <f t="shared" si="728"/>
        <v/>
      </c>
      <c r="BY2587" s="32" t="str">
        <f t="shared" si="729"/>
        <v/>
      </c>
      <c r="BZ2587" s="32" t="str">
        <f t="shared" si="730"/>
        <v/>
      </c>
      <c r="CA2587" s="32" t="str">
        <f t="shared" si="731"/>
        <v/>
      </c>
      <c r="CB2587" s="33">
        <f>IF(COUNTIF($CD$7:CD2587,CD2587)=1,CD2587,CD2587+COUNTIF($CD$6:CD2586,CD2587))</f>
        <v>57733</v>
      </c>
      <c r="CC2587" s="34">
        <f t="shared" si="732"/>
        <v>55153</v>
      </c>
      <c r="CD2587" s="32">
        <f t="shared" si="733"/>
        <v>55153</v>
      </c>
      <c r="CE2587" s="32">
        <f t="shared" si="734"/>
        <v>0</v>
      </c>
      <c r="CF2587" s="32">
        <f t="shared" si="735"/>
        <v>0</v>
      </c>
      <c r="CG2587" s="32" t="str">
        <f t="shared" si="736"/>
        <v/>
      </c>
      <c r="CH2587" s="32">
        <v>2582</v>
      </c>
      <c r="CI2587" s="32" t="s">
        <v>6</v>
      </c>
      <c r="CJ2587" s="32" t="str">
        <f t="shared" si="737"/>
        <v/>
      </c>
      <c r="CK2587" s="32" t="str">
        <f t="shared" si="738"/>
        <v/>
      </c>
      <c r="CL2587" s="32" t="str">
        <f t="shared" si="739"/>
        <v/>
      </c>
      <c r="CM2587" s="32" t="str">
        <f t="shared" si="740"/>
        <v/>
      </c>
      <c r="CN2587" s="32" t="str">
        <f t="shared" si="741"/>
        <v/>
      </c>
    </row>
    <row r="2588" spans="71:92" x14ac:dyDescent="0.3">
      <c r="BS2588" s="32" t="str">
        <f>IF(Kiadasi_kiseroiv!$K$2=BT2588,BV2588,"")</f>
        <v/>
      </c>
      <c r="BT2588" s="34" t="str">
        <f t="shared" si="724"/>
        <v/>
      </c>
      <c r="BU2588" s="32" t="str">
        <f t="shared" si="725"/>
        <v/>
      </c>
      <c r="BV2588" s="32" t="str">
        <f t="shared" si="726"/>
        <v/>
      </c>
      <c r="BW2588" s="32" t="str">
        <f t="shared" si="727"/>
        <v/>
      </c>
      <c r="BX2588" s="32" t="str">
        <f t="shared" si="728"/>
        <v/>
      </c>
      <c r="BY2588" s="32" t="str">
        <f t="shared" si="729"/>
        <v/>
      </c>
      <c r="BZ2588" s="32" t="str">
        <f t="shared" si="730"/>
        <v/>
      </c>
      <c r="CA2588" s="32" t="str">
        <f t="shared" si="731"/>
        <v/>
      </c>
      <c r="CB2588" s="33">
        <f>IF(COUNTIF($CD$7:CD2588,CD2588)=1,CD2588,CD2588+COUNTIF($CD$6:CD2587,CD2588))</f>
        <v>57734</v>
      </c>
      <c r="CC2588" s="34">
        <f t="shared" si="732"/>
        <v>55153</v>
      </c>
      <c r="CD2588" s="32">
        <f t="shared" si="733"/>
        <v>55153</v>
      </c>
      <c r="CE2588" s="32">
        <f t="shared" si="734"/>
        <v>0</v>
      </c>
      <c r="CF2588" s="32">
        <f t="shared" si="735"/>
        <v>0</v>
      </c>
      <c r="CG2588" s="32" t="str">
        <f t="shared" si="736"/>
        <v/>
      </c>
      <c r="CH2588" s="32">
        <v>2583</v>
      </c>
      <c r="CI2588" s="32" t="s">
        <v>6</v>
      </c>
      <c r="CJ2588" s="32" t="str">
        <f t="shared" si="737"/>
        <v/>
      </c>
      <c r="CK2588" s="32" t="str">
        <f t="shared" si="738"/>
        <v/>
      </c>
      <c r="CL2588" s="32" t="str">
        <f t="shared" si="739"/>
        <v/>
      </c>
      <c r="CM2588" s="32" t="str">
        <f t="shared" si="740"/>
        <v/>
      </c>
      <c r="CN2588" s="32" t="str">
        <f t="shared" si="741"/>
        <v/>
      </c>
    </row>
    <row r="2589" spans="71:92" x14ac:dyDescent="0.3">
      <c r="BS2589" s="32" t="str">
        <f>IF(Kiadasi_kiseroiv!$K$2=BT2589,BV2589,"")</f>
        <v/>
      </c>
      <c r="BT2589" s="34" t="str">
        <f t="shared" si="724"/>
        <v/>
      </c>
      <c r="BU2589" s="32" t="str">
        <f t="shared" si="725"/>
        <v/>
      </c>
      <c r="BV2589" s="32" t="str">
        <f t="shared" si="726"/>
        <v/>
      </c>
      <c r="BW2589" s="32" t="str">
        <f t="shared" si="727"/>
        <v/>
      </c>
      <c r="BX2589" s="32" t="str">
        <f t="shared" si="728"/>
        <v/>
      </c>
      <c r="BY2589" s="32" t="str">
        <f t="shared" si="729"/>
        <v/>
      </c>
      <c r="BZ2589" s="32" t="str">
        <f t="shared" si="730"/>
        <v/>
      </c>
      <c r="CA2589" s="32" t="str">
        <f t="shared" si="731"/>
        <v/>
      </c>
      <c r="CB2589" s="33">
        <f>IF(COUNTIF($CD$7:CD2589,CD2589)=1,CD2589,CD2589+COUNTIF($CD$6:CD2588,CD2589))</f>
        <v>57735</v>
      </c>
      <c r="CC2589" s="34">
        <f t="shared" si="732"/>
        <v>55153</v>
      </c>
      <c r="CD2589" s="32">
        <f t="shared" si="733"/>
        <v>55153</v>
      </c>
      <c r="CE2589" s="32">
        <f t="shared" si="734"/>
        <v>0</v>
      </c>
      <c r="CF2589" s="32">
        <f t="shared" si="735"/>
        <v>0</v>
      </c>
      <c r="CG2589" s="32" t="str">
        <f t="shared" si="736"/>
        <v/>
      </c>
      <c r="CH2589" s="32">
        <v>2584</v>
      </c>
      <c r="CI2589" s="32" t="s">
        <v>6</v>
      </c>
      <c r="CJ2589" s="32" t="str">
        <f t="shared" si="737"/>
        <v/>
      </c>
      <c r="CK2589" s="32" t="str">
        <f t="shared" si="738"/>
        <v/>
      </c>
      <c r="CL2589" s="32" t="str">
        <f t="shared" si="739"/>
        <v/>
      </c>
      <c r="CM2589" s="32" t="str">
        <f t="shared" si="740"/>
        <v/>
      </c>
      <c r="CN2589" s="32" t="str">
        <f t="shared" si="741"/>
        <v/>
      </c>
    </row>
    <row r="2590" spans="71:92" x14ac:dyDescent="0.3">
      <c r="BS2590" s="32" t="str">
        <f>IF(Kiadasi_kiseroiv!$K$2=BT2590,BV2590,"")</f>
        <v/>
      </c>
      <c r="BT2590" s="34" t="str">
        <f t="shared" si="724"/>
        <v/>
      </c>
      <c r="BU2590" s="32" t="str">
        <f t="shared" si="725"/>
        <v/>
      </c>
      <c r="BV2590" s="32" t="str">
        <f t="shared" si="726"/>
        <v/>
      </c>
      <c r="BW2590" s="32" t="str">
        <f t="shared" si="727"/>
        <v/>
      </c>
      <c r="BX2590" s="32" t="str">
        <f t="shared" si="728"/>
        <v/>
      </c>
      <c r="BY2590" s="32" t="str">
        <f t="shared" si="729"/>
        <v/>
      </c>
      <c r="BZ2590" s="32" t="str">
        <f t="shared" si="730"/>
        <v/>
      </c>
      <c r="CA2590" s="32" t="str">
        <f t="shared" si="731"/>
        <v/>
      </c>
      <c r="CB2590" s="33">
        <f>IF(COUNTIF($CD$7:CD2590,CD2590)=1,CD2590,CD2590+COUNTIF($CD$6:CD2589,CD2590))</f>
        <v>57736</v>
      </c>
      <c r="CC2590" s="34">
        <f t="shared" si="732"/>
        <v>55153</v>
      </c>
      <c r="CD2590" s="32">
        <f t="shared" si="733"/>
        <v>55153</v>
      </c>
      <c r="CE2590" s="32">
        <f t="shared" si="734"/>
        <v>0</v>
      </c>
      <c r="CF2590" s="32">
        <f t="shared" si="735"/>
        <v>0</v>
      </c>
      <c r="CG2590" s="32" t="str">
        <f t="shared" si="736"/>
        <v/>
      </c>
      <c r="CH2590" s="32">
        <v>2585</v>
      </c>
      <c r="CI2590" s="32" t="s">
        <v>6</v>
      </c>
      <c r="CJ2590" s="32" t="str">
        <f t="shared" si="737"/>
        <v/>
      </c>
      <c r="CK2590" s="32" t="str">
        <f t="shared" si="738"/>
        <v/>
      </c>
      <c r="CL2590" s="32" t="str">
        <f t="shared" si="739"/>
        <v/>
      </c>
      <c r="CM2590" s="32" t="str">
        <f t="shared" si="740"/>
        <v/>
      </c>
      <c r="CN2590" s="32" t="str">
        <f t="shared" si="741"/>
        <v/>
      </c>
    </row>
    <row r="2591" spans="71:92" x14ac:dyDescent="0.3">
      <c r="BS2591" s="32" t="str">
        <f>IF(Kiadasi_kiseroiv!$K$2=BT2591,BV2591,"")</f>
        <v/>
      </c>
      <c r="BT2591" s="34" t="str">
        <f t="shared" si="724"/>
        <v/>
      </c>
      <c r="BU2591" s="32" t="str">
        <f t="shared" si="725"/>
        <v/>
      </c>
      <c r="BV2591" s="32" t="str">
        <f t="shared" si="726"/>
        <v/>
      </c>
      <c r="BW2591" s="32" t="str">
        <f t="shared" si="727"/>
        <v/>
      </c>
      <c r="BX2591" s="32" t="str">
        <f t="shared" si="728"/>
        <v/>
      </c>
      <c r="BY2591" s="32" t="str">
        <f t="shared" si="729"/>
        <v/>
      </c>
      <c r="BZ2591" s="32" t="str">
        <f t="shared" si="730"/>
        <v/>
      </c>
      <c r="CA2591" s="32" t="str">
        <f t="shared" si="731"/>
        <v/>
      </c>
      <c r="CB2591" s="33">
        <f>IF(COUNTIF($CD$7:CD2591,CD2591)=1,CD2591,CD2591+COUNTIF($CD$6:CD2590,CD2591))</f>
        <v>57737</v>
      </c>
      <c r="CC2591" s="34">
        <f t="shared" si="732"/>
        <v>55153</v>
      </c>
      <c r="CD2591" s="32">
        <f t="shared" si="733"/>
        <v>55153</v>
      </c>
      <c r="CE2591" s="32">
        <f t="shared" si="734"/>
        <v>0</v>
      </c>
      <c r="CF2591" s="32">
        <f t="shared" si="735"/>
        <v>0</v>
      </c>
      <c r="CG2591" s="32" t="str">
        <f t="shared" si="736"/>
        <v/>
      </c>
      <c r="CH2591" s="32">
        <v>2586</v>
      </c>
      <c r="CI2591" s="32" t="s">
        <v>6</v>
      </c>
      <c r="CJ2591" s="32" t="str">
        <f t="shared" si="737"/>
        <v/>
      </c>
      <c r="CK2591" s="32" t="str">
        <f t="shared" si="738"/>
        <v/>
      </c>
      <c r="CL2591" s="32" t="str">
        <f t="shared" si="739"/>
        <v/>
      </c>
      <c r="CM2591" s="32" t="str">
        <f t="shared" si="740"/>
        <v/>
      </c>
      <c r="CN2591" s="32" t="str">
        <f t="shared" si="741"/>
        <v/>
      </c>
    </row>
    <row r="2592" spans="71:92" x14ac:dyDescent="0.3">
      <c r="BS2592" s="32" t="str">
        <f>IF(Kiadasi_kiseroiv!$K$2=BT2592,BV2592,"")</f>
        <v/>
      </c>
      <c r="BT2592" s="34" t="str">
        <f t="shared" si="724"/>
        <v/>
      </c>
      <c r="BU2592" s="32" t="str">
        <f t="shared" si="725"/>
        <v/>
      </c>
      <c r="BV2592" s="32" t="str">
        <f t="shared" si="726"/>
        <v/>
      </c>
      <c r="BW2592" s="32" t="str">
        <f t="shared" si="727"/>
        <v/>
      </c>
      <c r="BX2592" s="32" t="str">
        <f t="shared" si="728"/>
        <v/>
      </c>
      <c r="BY2592" s="32" t="str">
        <f t="shared" si="729"/>
        <v/>
      </c>
      <c r="BZ2592" s="32" t="str">
        <f t="shared" si="730"/>
        <v/>
      </c>
      <c r="CA2592" s="32" t="str">
        <f t="shared" si="731"/>
        <v/>
      </c>
      <c r="CB2592" s="33">
        <f>IF(COUNTIF($CD$7:CD2592,CD2592)=1,CD2592,CD2592+COUNTIF($CD$6:CD2591,CD2592))</f>
        <v>57738</v>
      </c>
      <c r="CC2592" s="34">
        <f t="shared" si="732"/>
        <v>55153</v>
      </c>
      <c r="CD2592" s="32">
        <f t="shared" si="733"/>
        <v>55153</v>
      </c>
      <c r="CE2592" s="32">
        <f t="shared" si="734"/>
        <v>0</v>
      </c>
      <c r="CF2592" s="32">
        <f t="shared" si="735"/>
        <v>0</v>
      </c>
      <c r="CG2592" s="32" t="str">
        <f t="shared" si="736"/>
        <v/>
      </c>
      <c r="CH2592" s="32">
        <v>2587</v>
      </c>
      <c r="CI2592" s="32" t="s">
        <v>6</v>
      </c>
      <c r="CJ2592" s="32" t="str">
        <f t="shared" si="737"/>
        <v/>
      </c>
      <c r="CK2592" s="32" t="str">
        <f t="shared" si="738"/>
        <v/>
      </c>
      <c r="CL2592" s="32" t="str">
        <f t="shared" si="739"/>
        <v/>
      </c>
      <c r="CM2592" s="32" t="str">
        <f t="shared" si="740"/>
        <v/>
      </c>
      <c r="CN2592" s="32" t="str">
        <f t="shared" si="741"/>
        <v/>
      </c>
    </row>
    <row r="2593" spans="71:92" x14ac:dyDescent="0.3">
      <c r="BS2593" s="32" t="str">
        <f>IF(Kiadasi_kiseroiv!$K$2=BT2593,BV2593,"")</f>
        <v/>
      </c>
      <c r="BT2593" s="34" t="str">
        <f t="shared" si="724"/>
        <v/>
      </c>
      <c r="BU2593" s="32" t="str">
        <f t="shared" si="725"/>
        <v/>
      </c>
      <c r="BV2593" s="32" t="str">
        <f t="shared" si="726"/>
        <v/>
      </c>
      <c r="BW2593" s="32" t="str">
        <f t="shared" si="727"/>
        <v/>
      </c>
      <c r="BX2593" s="32" t="str">
        <f t="shared" si="728"/>
        <v/>
      </c>
      <c r="BY2593" s="32" t="str">
        <f t="shared" si="729"/>
        <v/>
      </c>
      <c r="BZ2593" s="32" t="str">
        <f t="shared" si="730"/>
        <v/>
      </c>
      <c r="CA2593" s="32" t="str">
        <f t="shared" si="731"/>
        <v/>
      </c>
      <c r="CB2593" s="33">
        <f>IF(COUNTIF($CD$7:CD2593,CD2593)=1,CD2593,CD2593+COUNTIF($CD$6:CD2592,CD2593))</f>
        <v>57739</v>
      </c>
      <c r="CC2593" s="34">
        <f t="shared" si="732"/>
        <v>55153</v>
      </c>
      <c r="CD2593" s="32">
        <f t="shared" si="733"/>
        <v>55153</v>
      </c>
      <c r="CE2593" s="32">
        <f t="shared" si="734"/>
        <v>0</v>
      </c>
      <c r="CF2593" s="32">
        <f t="shared" si="735"/>
        <v>0</v>
      </c>
      <c r="CG2593" s="32" t="str">
        <f t="shared" si="736"/>
        <v/>
      </c>
      <c r="CH2593" s="32">
        <v>2588</v>
      </c>
      <c r="CI2593" s="32" t="s">
        <v>6</v>
      </c>
      <c r="CJ2593" s="32" t="str">
        <f t="shared" si="737"/>
        <v/>
      </c>
      <c r="CK2593" s="32" t="str">
        <f t="shared" si="738"/>
        <v/>
      </c>
      <c r="CL2593" s="32" t="str">
        <f t="shared" si="739"/>
        <v/>
      </c>
      <c r="CM2593" s="32" t="str">
        <f t="shared" si="740"/>
        <v/>
      </c>
      <c r="CN2593" s="32" t="str">
        <f t="shared" si="741"/>
        <v/>
      </c>
    </row>
    <row r="2594" spans="71:92" x14ac:dyDescent="0.3">
      <c r="BS2594" s="32" t="str">
        <f>IF(Kiadasi_kiseroiv!$K$2=BT2594,BV2594,"")</f>
        <v/>
      </c>
      <c r="BT2594" s="34" t="str">
        <f t="shared" si="724"/>
        <v/>
      </c>
      <c r="BU2594" s="32" t="str">
        <f t="shared" si="725"/>
        <v/>
      </c>
      <c r="BV2594" s="32" t="str">
        <f t="shared" si="726"/>
        <v/>
      </c>
      <c r="BW2594" s="32" t="str">
        <f t="shared" si="727"/>
        <v/>
      </c>
      <c r="BX2594" s="32" t="str">
        <f t="shared" si="728"/>
        <v/>
      </c>
      <c r="BY2594" s="32" t="str">
        <f t="shared" si="729"/>
        <v/>
      </c>
      <c r="BZ2594" s="32" t="str">
        <f t="shared" si="730"/>
        <v/>
      </c>
      <c r="CA2594" s="32" t="str">
        <f t="shared" si="731"/>
        <v/>
      </c>
      <c r="CB2594" s="33">
        <f>IF(COUNTIF($CD$7:CD2594,CD2594)=1,CD2594,CD2594+COUNTIF($CD$6:CD2593,CD2594))</f>
        <v>57740</v>
      </c>
      <c r="CC2594" s="34">
        <f t="shared" si="732"/>
        <v>55153</v>
      </c>
      <c r="CD2594" s="32">
        <f t="shared" si="733"/>
        <v>55153</v>
      </c>
      <c r="CE2594" s="32">
        <f t="shared" si="734"/>
        <v>0</v>
      </c>
      <c r="CF2594" s="32">
        <f t="shared" si="735"/>
        <v>0</v>
      </c>
      <c r="CG2594" s="32" t="str">
        <f t="shared" si="736"/>
        <v/>
      </c>
      <c r="CH2594" s="32">
        <v>2589</v>
      </c>
      <c r="CI2594" s="32" t="s">
        <v>6</v>
      </c>
      <c r="CJ2594" s="32" t="str">
        <f t="shared" si="737"/>
        <v/>
      </c>
      <c r="CK2594" s="32" t="str">
        <f t="shared" si="738"/>
        <v/>
      </c>
      <c r="CL2594" s="32" t="str">
        <f t="shared" si="739"/>
        <v/>
      </c>
      <c r="CM2594" s="32" t="str">
        <f t="shared" si="740"/>
        <v/>
      </c>
      <c r="CN2594" s="32" t="str">
        <f t="shared" si="741"/>
        <v/>
      </c>
    </row>
    <row r="2595" spans="71:92" x14ac:dyDescent="0.3">
      <c r="BS2595" s="32" t="str">
        <f>IF(Kiadasi_kiseroiv!$K$2=BT2595,BV2595,"")</f>
        <v/>
      </c>
      <c r="BT2595" s="34" t="str">
        <f t="shared" si="724"/>
        <v/>
      </c>
      <c r="BU2595" s="32" t="str">
        <f t="shared" si="725"/>
        <v/>
      </c>
      <c r="BV2595" s="32" t="str">
        <f t="shared" si="726"/>
        <v/>
      </c>
      <c r="BW2595" s="32" t="str">
        <f t="shared" si="727"/>
        <v/>
      </c>
      <c r="BX2595" s="32" t="str">
        <f t="shared" si="728"/>
        <v/>
      </c>
      <c r="BY2595" s="32" t="str">
        <f t="shared" si="729"/>
        <v/>
      </c>
      <c r="BZ2595" s="32" t="str">
        <f t="shared" si="730"/>
        <v/>
      </c>
      <c r="CA2595" s="32" t="str">
        <f t="shared" si="731"/>
        <v/>
      </c>
      <c r="CB2595" s="33">
        <f>IF(COUNTIF($CD$7:CD2595,CD2595)=1,CD2595,CD2595+COUNTIF($CD$6:CD2594,CD2595))</f>
        <v>57741</v>
      </c>
      <c r="CC2595" s="34">
        <f t="shared" si="732"/>
        <v>55153</v>
      </c>
      <c r="CD2595" s="32">
        <f t="shared" si="733"/>
        <v>55153</v>
      </c>
      <c r="CE2595" s="32">
        <f t="shared" si="734"/>
        <v>0</v>
      </c>
      <c r="CF2595" s="32">
        <f t="shared" si="735"/>
        <v>0</v>
      </c>
      <c r="CG2595" s="32" t="str">
        <f t="shared" si="736"/>
        <v/>
      </c>
      <c r="CH2595" s="32">
        <v>2590</v>
      </c>
      <c r="CI2595" s="32" t="s">
        <v>6</v>
      </c>
      <c r="CJ2595" s="32" t="str">
        <f t="shared" si="737"/>
        <v/>
      </c>
      <c r="CK2595" s="32" t="str">
        <f t="shared" si="738"/>
        <v/>
      </c>
      <c r="CL2595" s="32" t="str">
        <f t="shared" si="739"/>
        <v/>
      </c>
      <c r="CM2595" s="32" t="str">
        <f t="shared" si="740"/>
        <v/>
      </c>
      <c r="CN2595" s="32" t="str">
        <f t="shared" si="741"/>
        <v/>
      </c>
    </row>
    <row r="2596" spans="71:92" x14ac:dyDescent="0.3">
      <c r="BS2596" s="32" t="str">
        <f>IF(Kiadasi_kiseroiv!$K$2=BT2596,BV2596,"")</f>
        <v/>
      </c>
      <c r="BT2596" s="34" t="str">
        <f t="shared" si="724"/>
        <v/>
      </c>
      <c r="BU2596" s="32" t="str">
        <f t="shared" si="725"/>
        <v/>
      </c>
      <c r="BV2596" s="32" t="str">
        <f t="shared" si="726"/>
        <v/>
      </c>
      <c r="BW2596" s="32" t="str">
        <f t="shared" si="727"/>
        <v/>
      </c>
      <c r="BX2596" s="32" t="str">
        <f t="shared" si="728"/>
        <v/>
      </c>
      <c r="BY2596" s="32" t="str">
        <f t="shared" si="729"/>
        <v/>
      </c>
      <c r="BZ2596" s="32" t="str">
        <f t="shared" si="730"/>
        <v/>
      </c>
      <c r="CA2596" s="32" t="str">
        <f t="shared" si="731"/>
        <v/>
      </c>
      <c r="CB2596" s="33">
        <f>IF(COUNTIF($CD$7:CD2596,CD2596)=1,CD2596,CD2596+COUNTIF($CD$6:CD2595,CD2596))</f>
        <v>57742</v>
      </c>
      <c r="CC2596" s="34">
        <f t="shared" si="732"/>
        <v>55153</v>
      </c>
      <c r="CD2596" s="32">
        <f t="shared" si="733"/>
        <v>55153</v>
      </c>
      <c r="CE2596" s="32">
        <f t="shared" si="734"/>
        <v>0</v>
      </c>
      <c r="CF2596" s="32">
        <f t="shared" si="735"/>
        <v>0</v>
      </c>
      <c r="CG2596" s="32" t="str">
        <f t="shared" si="736"/>
        <v/>
      </c>
      <c r="CH2596" s="32">
        <v>2591</v>
      </c>
      <c r="CI2596" s="32" t="s">
        <v>6</v>
      </c>
      <c r="CJ2596" s="32" t="str">
        <f t="shared" si="737"/>
        <v/>
      </c>
      <c r="CK2596" s="32" t="str">
        <f t="shared" si="738"/>
        <v/>
      </c>
      <c r="CL2596" s="32" t="str">
        <f t="shared" si="739"/>
        <v/>
      </c>
      <c r="CM2596" s="32" t="str">
        <f t="shared" si="740"/>
        <v/>
      </c>
      <c r="CN2596" s="32" t="str">
        <f t="shared" si="741"/>
        <v/>
      </c>
    </row>
    <row r="2597" spans="71:92" x14ac:dyDescent="0.3">
      <c r="BS2597" s="32" t="str">
        <f>IF(Kiadasi_kiseroiv!$K$2=BT2597,BV2597,"")</f>
        <v/>
      </c>
      <c r="BT2597" s="34" t="str">
        <f t="shared" si="724"/>
        <v/>
      </c>
      <c r="BU2597" s="32" t="str">
        <f t="shared" si="725"/>
        <v/>
      </c>
      <c r="BV2597" s="32" t="str">
        <f t="shared" si="726"/>
        <v/>
      </c>
      <c r="BW2597" s="32" t="str">
        <f t="shared" si="727"/>
        <v/>
      </c>
      <c r="BX2597" s="32" t="str">
        <f t="shared" si="728"/>
        <v/>
      </c>
      <c r="BY2597" s="32" t="str">
        <f t="shared" si="729"/>
        <v/>
      </c>
      <c r="BZ2597" s="32" t="str">
        <f t="shared" si="730"/>
        <v/>
      </c>
      <c r="CA2597" s="32" t="str">
        <f t="shared" si="731"/>
        <v/>
      </c>
      <c r="CB2597" s="33">
        <f>IF(COUNTIF($CD$7:CD2597,CD2597)=1,CD2597,CD2597+COUNTIF($CD$6:CD2596,CD2597))</f>
        <v>57743</v>
      </c>
      <c r="CC2597" s="34">
        <f t="shared" si="732"/>
        <v>55153</v>
      </c>
      <c r="CD2597" s="32">
        <f t="shared" si="733"/>
        <v>55153</v>
      </c>
      <c r="CE2597" s="32">
        <f t="shared" si="734"/>
        <v>0</v>
      </c>
      <c r="CF2597" s="32">
        <f t="shared" si="735"/>
        <v>0</v>
      </c>
      <c r="CG2597" s="32" t="str">
        <f t="shared" si="736"/>
        <v/>
      </c>
      <c r="CH2597" s="32">
        <v>2592</v>
      </c>
      <c r="CI2597" s="32" t="s">
        <v>6</v>
      </c>
      <c r="CJ2597" s="32" t="str">
        <f t="shared" si="737"/>
        <v/>
      </c>
      <c r="CK2597" s="32" t="str">
        <f t="shared" si="738"/>
        <v/>
      </c>
      <c r="CL2597" s="32" t="str">
        <f t="shared" si="739"/>
        <v/>
      </c>
      <c r="CM2597" s="32" t="str">
        <f t="shared" si="740"/>
        <v/>
      </c>
      <c r="CN2597" s="32" t="str">
        <f t="shared" si="741"/>
        <v/>
      </c>
    </row>
    <row r="2598" spans="71:92" x14ac:dyDescent="0.3">
      <c r="BS2598" s="32" t="str">
        <f>IF(Kiadasi_kiseroiv!$K$2=BT2598,BV2598,"")</f>
        <v/>
      </c>
      <c r="BT2598" s="34" t="str">
        <f t="shared" si="724"/>
        <v/>
      </c>
      <c r="BU2598" s="32" t="str">
        <f t="shared" si="725"/>
        <v/>
      </c>
      <c r="BV2598" s="32" t="str">
        <f t="shared" si="726"/>
        <v/>
      </c>
      <c r="BW2598" s="32" t="str">
        <f t="shared" si="727"/>
        <v/>
      </c>
      <c r="BX2598" s="32" t="str">
        <f t="shared" si="728"/>
        <v/>
      </c>
      <c r="BY2598" s="32" t="str">
        <f t="shared" si="729"/>
        <v/>
      </c>
      <c r="BZ2598" s="32" t="str">
        <f t="shared" si="730"/>
        <v/>
      </c>
      <c r="CA2598" s="32" t="str">
        <f t="shared" si="731"/>
        <v/>
      </c>
      <c r="CB2598" s="33">
        <f>IF(COUNTIF($CD$7:CD2598,CD2598)=1,CD2598,CD2598+COUNTIF($CD$6:CD2597,CD2598))</f>
        <v>57744</v>
      </c>
      <c r="CC2598" s="34">
        <f t="shared" si="732"/>
        <v>55153</v>
      </c>
      <c r="CD2598" s="32">
        <f t="shared" si="733"/>
        <v>55153</v>
      </c>
      <c r="CE2598" s="32">
        <f t="shared" si="734"/>
        <v>0</v>
      </c>
      <c r="CF2598" s="32">
        <f t="shared" si="735"/>
        <v>0</v>
      </c>
      <c r="CG2598" s="32" t="str">
        <f t="shared" si="736"/>
        <v/>
      </c>
      <c r="CH2598" s="32">
        <v>2593</v>
      </c>
      <c r="CI2598" s="32" t="s">
        <v>6</v>
      </c>
      <c r="CJ2598" s="32" t="str">
        <f t="shared" si="737"/>
        <v/>
      </c>
      <c r="CK2598" s="32" t="str">
        <f t="shared" si="738"/>
        <v/>
      </c>
      <c r="CL2598" s="32" t="str">
        <f t="shared" si="739"/>
        <v/>
      </c>
      <c r="CM2598" s="32" t="str">
        <f t="shared" si="740"/>
        <v/>
      </c>
      <c r="CN2598" s="32" t="str">
        <f t="shared" si="741"/>
        <v/>
      </c>
    </row>
    <row r="2599" spans="71:92" x14ac:dyDescent="0.3">
      <c r="BS2599" s="32" t="str">
        <f>IF(Kiadasi_kiseroiv!$K$2=BT2599,BV2599,"")</f>
        <v/>
      </c>
      <c r="BT2599" s="34" t="str">
        <f t="shared" si="724"/>
        <v/>
      </c>
      <c r="BU2599" s="32" t="str">
        <f t="shared" si="725"/>
        <v/>
      </c>
      <c r="BV2599" s="32" t="str">
        <f t="shared" si="726"/>
        <v/>
      </c>
      <c r="BW2599" s="32" t="str">
        <f t="shared" si="727"/>
        <v/>
      </c>
      <c r="BX2599" s="32" t="str">
        <f t="shared" si="728"/>
        <v/>
      </c>
      <c r="BY2599" s="32" t="str">
        <f t="shared" si="729"/>
        <v/>
      </c>
      <c r="BZ2599" s="32" t="str">
        <f t="shared" si="730"/>
        <v/>
      </c>
      <c r="CA2599" s="32" t="str">
        <f t="shared" si="731"/>
        <v/>
      </c>
      <c r="CB2599" s="33">
        <f>IF(COUNTIF($CD$7:CD2599,CD2599)=1,CD2599,CD2599+COUNTIF($CD$6:CD2598,CD2599))</f>
        <v>57745</v>
      </c>
      <c r="CC2599" s="34">
        <f t="shared" si="732"/>
        <v>55153</v>
      </c>
      <c r="CD2599" s="32">
        <f t="shared" si="733"/>
        <v>55153</v>
      </c>
      <c r="CE2599" s="32">
        <f t="shared" si="734"/>
        <v>0</v>
      </c>
      <c r="CF2599" s="32">
        <f t="shared" si="735"/>
        <v>0</v>
      </c>
      <c r="CG2599" s="32" t="str">
        <f t="shared" si="736"/>
        <v/>
      </c>
      <c r="CH2599" s="32">
        <v>2594</v>
      </c>
      <c r="CI2599" s="32" t="s">
        <v>6</v>
      </c>
      <c r="CJ2599" s="32" t="str">
        <f t="shared" si="737"/>
        <v/>
      </c>
      <c r="CK2599" s="32" t="str">
        <f t="shared" si="738"/>
        <v/>
      </c>
      <c r="CL2599" s="32" t="str">
        <f t="shared" si="739"/>
        <v/>
      </c>
      <c r="CM2599" s="32" t="str">
        <f t="shared" si="740"/>
        <v/>
      </c>
      <c r="CN2599" s="32" t="str">
        <f t="shared" si="741"/>
        <v/>
      </c>
    </row>
    <row r="2600" spans="71:92" x14ac:dyDescent="0.3">
      <c r="BS2600" s="32" t="str">
        <f>IF(Kiadasi_kiseroiv!$K$2=BT2600,BV2600,"")</f>
        <v/>
      </c>
      <c r="BT2600" s="34" t="str">
        <f t="shared" si="724"/>
        <v/>
      </c>
      <c r="BU2600" s="32" t="str">
        <f t="shared" si="725"/>
        <v/>
      </c>
      <c r="BV2600" s="32" t="str">
        <f t="shared" si="726"/>
        <v/>
      </c>
      <c r="BW2600" s="32" t="str">
        <f t="shared" si="727"/>
        <v/>
      </c>
      <c r="BX2600" s="32" t="str">
        <f t="shared" si="728"/>
        <v/>
      </c>
      <c r="BY2600" s="32" t="str">
        <f t="shared" si="729"/>
        <v/>
      </c>
      <c r="BZ2600" s="32" t="str">
        <f t="shared" si="730"/>
        <v/>
      </c>
      <c r="CA2600" s="32" t="str">
        <f t="shared" si="731"/>
        <v/>
      </c>
      <c r="CB2600" s="33">
        <f>IF(COUNTIF($CD$7:CD2600,CD2600)=1,CD2600,CD2600+COUNTIF($CD$6:CD2599,CD2600))</f>
        <v>57746</v>
      </c>
      <c r="CC2600" s="34">
        <f t="shared" si="732"/>
        <v>55153</v>
      </c>
      <c r="CD2600" s="32">
        <f t="shared" si="733"/>
        <v>55153</v>
      </c>
      <c r="CE2600" s="32">
        <f t="shared" si="734"/>
        <v>0</v>
      </c>
      <c r="CF2600" s="32">
        <f t="shared" si="735"/>
        <v>0</v>
      </c>
      <c r="CG2600" s="32" t="str">
        <f t="shared" si="736"/>
        <v/>
      </c>
      <c r="CH2600" s="32">
        <v>2595</v>
      </c>
      <c r="CI2600" s="32" t="s">
        <v>6</v>
      </c>
      <c r="CJ2600" s="32" t="str">
        <f t="shared" si="737"/>
        <v/>
      </c>
      <c r="CK2600" s="32" t="str">
        <f t="shared" si="738"/>
        <v/>
      </c>
      <c r="CL2600" s="32" t="str">
        <f t="shared" si="739"/>
        <v/>
      </c>
      <c r="CM2600" s="32" t="str">
        <f t="shared" si="740"/>
        <v/>
      </c>
      <c r="CN2600" s="32" t="str">
        <f t="shared" si="741"/>
        <v/>
      </c>
    </row>
    <row r="2601" spans="71:92" x14ac:dyDescent="0.3">
      <c r="BS2601" s="32" t="str">
        <f>IF(Kiadasi_kiseroiv!$K$2=BT2601,BV2601,"")</f>
        <v/>
      </c>
      <c r="BT2601" s="34" t="str">
        <f t="shared" ref="BT2601:BT2664" si="742">IF(AND($BT$4=CI2601,BU2601&lt;&gt;""),CC2601,"")</f>
        <v/>
      </c>
      <c r="BU2601" s="32" t="str">
        <f t="shared" ref="BU2601:BU2664" si="743">IF(AND($BU$1=CI2601,ISERROR(VLOOKUP(CG2601,Kisiv,2,FALSE))=FALSE),CB2601,"")</f>
        <v/>
      </c>
      <c r="BV2601" s="32" t="str">
        <f t="shared" ref="BV2601:BV2664" si="744">IF(BU2601&lt;&gt;"",RANK(BU2601,$BU$7:$BU$33000,1),"")</f>
        <v/>
      </c>
      <c r="BW2601" s="32" t="str">
        <f t="shared" ref="BW2601:BW2664" si="745">IF(CC2601&lt;min,$BW$2,IF(CC2601&lt;=max,CG2601,""))</f>
        <v/>
      </c>
      <c r="BX2601" s="32" t="str">
        <f t="shared" ref="BX2601:BX2664" si="746">IF(AND(OR($BX$1=0,$BX$1=CG2601),OR($BX$2=0,IF(ISERROR(SEARCH($BX$2,CJ2601&amp;CK2601&amp;CL2601,1)),FALSE,TRUE))),CB2601,"")</f>
        <v/>
      </c>
      <c r="BY2601" s="32" t="str">
        <f t="shared" ref="BY2601:BY2664" si="747">IF(AND(BX2601&lt;&gt;"",CC2601&lt;&gt;$CD$2),RANK(BX2601,$BX$7:$BX$33000,1),"")</f>
        <v/>
      </c>
      <c r="BZ2601" s="32" t="str">
        <f t="shared" ref="BZ2601:BZ2664" si="748">IF(AND(CC2601&lt;$BZ$2,CI2601=$BZ$4),$BZ$5,IF(AND(CC2601&lt;=$BZ$3,CI2601=$BZ$4),CB2601,""))</f>
        <v/>
      </c>
      <c r="CA2601" s="32" t="str">
        <f t="shared" ref="CA2601:CA2664" si="749">IF(AND(BZ2601&lt;&gt;"",BZ2601&lt;&gt;$BZ$5),RANK(BZ2601,$BZ$7:$BZ$33000,1),"")</f>
        <v/>
      </c>
      <c r="CB2601" s="33">
        <f>IF(COUNTIF($CD$7:CD2601,CD2601)=1,CD2601,CD2601+COUNTIF($CD$6:CD2600,CD2601))</f>
        <v>57747</v>
      </c>
      <c r="CC2601" s="34">
        <f t="shared" ref="CC2601:CC2664" si="750">IF(INDEX(Kassza,CH2601,1)&lt;&gt;1,INDEX(Kassza,CH2601,1),$CD$2)</f>
        <v>55153</v>
      </c>
      <c r="CD2601" s="32">
        <f t="shared" ref="CD2601:CD2664" si="751">IF(CC2601&lt;&gt;$CD$2,RANK(CC2601,$CC$7:$CC$33000,1),$CD$2)</f>
        <v>55153</v>
      </c>
      <c r="CE2601" s="32">
        <f t="shared" ref="CE2601:CE2664" si="752">INDEX(Kassza,CH2601,6)</f>
        <v>0</v>
      </c>
      <c r="CF2601" s="32">
        <f t="shared" ref="CF2601:CF2664" si="753">INDEX(Kassza,CH2601,8)</f>
        <v>0</v>
      </c>
      <c r="CG2601" s="32" t="str">
        <f t="shared" ref="CG2601:CG2664" si="754">INDEX(Kassza,CH2601,7)&amp;INDEX(Kassza,CH2601,9)</f>
        <v/>
      </c>
      <c r="CH2601" s="32">
        <v>2596</v>
      </c>
      <c r="CI2601" s="32" t="s">
        <v>6</v>
      </c>
      <c r="CJ2601" s="32" t="str">
        <f t="shared" ref="CJ2601:CJ2664" si="755">IF(INDEX(Kassza,CH2601,5)&lt;&gt;0,INDEX(Kassza,CH2601,5),"")</f>
        <v/>
      </c>
      <c r="CK2601" s="32" t="str">
        <f t="shared" ref="CK2601:CK2664" si="756">IF(INDEX(Kassza,CH2601,10)&lt;&gt;0,INDEX(Kassza,CH2601,10),"")</f>
        <v/>
      </c>
      <c r="CL2601" s="32" t="str">
        <f t="shared" ref="CL2601:CL2664" si="757">IF(INDEX(Kassza,CH2601,11)&lt;&gt;0,INDEX(Kassza,CH2601,11),"")</f>
        <v/>
      </c>
      <c r="CM2601" s="32" t="str">
        <f t="shared" ref="CM2601:CM2664" si="758">IF(INDEX(Kassza,CH2601,4)&lt;&gt;0,INDEX(Kassza,CH2601,4),"")</f>
        <v/>
      </c>
      <c r="CN2601" s="32" t="str">
        <f t="shared" ref="CN2601:CN2664" si="759">IF(INDEX(Kassza,CH2601,3)&lt;&gt;0,INDEX(Kassza,CH2601,3),"")</f>
        <v/>
      </c>
    </row>
    <row r="2602" spans="71:92" x14ac:dyDescent="0.3">
      <c r="BS2602" s="32" t="str">
        <f>IF(Kiadasi_kiseroiv!$K$2=BT2602,BV2602,"")</f>
        <v/>
      </c>
      <c r="BT2602" s="34" t="str">
        <f t="shared" si="742"/>
        <v/>
      </c>
      <c r="BU2602" s="32" t="str">
        <f t="shared" si="743"/>
        <v/>
      </c>
      <c r="BV2602" s="32" t="str">
        <f t="shared" si="744"/>
        <v/>
      </c>
      <c r="BW2602" s="32" t="str">
        <f t="shared" si="745"/>
        <v/>
      </c>
      <c r="BX2602" s="32" t="str">
        <f t="shared" si="746"/>
        <v/>
      </c>
      <c r="BY2602" s="32" t="str">
        <f t="shared" si="747"/>
        <v/>
      </c>
      <c r="BZ2602" s="32" t="str">
        <f t="shared" si="748"/>
        <v/>
      </c>
      <c r="CA2602" s="32" t="str">
        <f t="shared" si="749"/>
        <v/>
      </c>
      <c r="CB2602" s="33">
        <f>IF(COUNTIF($CD$7:CD2602,CD2602)=1,CD2602,CD2602+COUNTIF($CD$6:CD2601,CD2602))</f>
        <v>57748</v>
      </c>
      <c r="CC2602" s="34">
        <f t="shared" si="750"/>
        <v>55153</v>
      </c>
      <c r="CD2602" s="32">
        <f t="shared" si="751"/>
        <v>55153</v>
      </c>
      <c r="CE2602" s="32">
        <f t="shared" si="752"/>
        <v>0</v>
      </c>
      <c r="CF2602" s="32">
        <f t="shared" si="753"/>
        <v>0</v>
      </c>
      <c r="CG2602" s="32" t="str">
        <f t="shared" si="754"/>
        <v/>
      </c>
      <c r="CH2602" s="32">
        <v>2597</v>
      </c>
      <c r="CI2602" s="32" t="s">
        <v>6</v>
      </c>
      <c r="CJ2602" s="32" t="str">
        <f t="shared" si="755"/>
        <v/>
      </c>
      <c r="CK2602" s="32" t="str">
        <f t="shared" si="756"/>
        <v/>
      </c>
      <c r="CL2602" s="32" t="str">
        <f t="shared" si="757"/>
        <v/>
      </c>
      <c r="CM2602" s="32" t="str">
        <f t="shared" si="758"/>
        <v/>
      </c>
      <c r="CN2602" s="32" t="str">
        <f t="shared" si="759"/>
        <v/>
      </c>
    </row>
    <row r="2603" spans="71:92" x14ac:dyDescent="0.3">
      <c r="BS2603" s="32" t="str">
        <f>IF(Kiadasi_kiseroiv!$K$2=BT2603,BV2603,"")</f>
        <v/>
      </c>
      <c r="BT2603" s="34" t="str">
        <f t="shared" si="742"/>
        <v/>
      </c>
      <c r="BU2603" s="32" t="str">
        <f t="shared" si="743"/>
        <v/>
      </c>
      <c r="BV2603" s="32" t="str">
        <f t="shared" si="744"/>
        <v/>
      </c>
      <c r="BW2603" s="32" t="str">
        <f t="shared" si="745"/>
        <v/>
      </c>
      <c r="BX2603" s="32" t="str">
        <f t="shared" si="746"/>
        <v/>
      </c>
      <c r="BY2603" s="32" t="str">
        <f t="shared" si="747"/>
        <v/>
      </c>
      <c r="BZ2603" s="32" t="str">
        <f t="shared" si="748"/>
        <v/>
      </c>
      <c r="CA2603" s="32" t="str">
        <f t="shared" si="749"/>
        <v/>
      </c>
      <c r="CB2603" s="33">
        <f>IF(COUNTIF($CD$7:CD2603,CD2603)=1,CD2603,CD2603+COUNTIF($CD$6:CD2602,CD2603))</f>
        <v>57749</v>
      </c>
      <c r="CC2603" s="34">
        <f t="shared" si="750"/>
        <v>55153</v>
      </c>
      <c r="CD2603" s="32">
        <f t="shared" si="751"/>
        <v>55153</v>
      </c>
      <c r="CE2603" s="32">
        <f t="shared" si="752"/>
        <v>0</v>
      </c>
      <c r="CF2603" s="32">
        <f t="shared" si="753"/>
        <v>0</v>
      </c>
      <c r="CG2603" s="32" t="str">
        <f t="shared" si="754"/>
        <v/>
      </c>
      <c r="CH2603" s="32">
        <v>2598</v>
      </c>
      <c r="CI2603" s="32" t="s">
        <v>6</v>
      </c>
      <c r="CJ2603" s="32" t="str">
        <f t="shared" si="755"/>
        <v/>
      </c>
      <c r="CK2603" s="32" t="str">
        <f t="shared" si="756"/>
        <v/>
      </c>
      <c r="CL2603" s="32" t="str">
        <f t="shared" si="757"/>
        <v/>
      </c>
      <c r="CM2603" s="32" t="str">
        <f t="shared" si="758"/>
        <v/>
      </c>
      <c r="CN2603" s="32" t="str">
        <f t="shared" si="759"/>
        <v/>
      </c>
    </row>
    <row r="2604" spans="71:92" x14ac:dyDescent="0.3">
      <c r="BS2604" s="32" t="str">
        <f>IF(Kiadasi_kiseroiv!$K$2=BT2604,BV2604,"")</f>
        <v/>
      </c>
      <c r="BT2604" s="34" t="str">
        <f t="shared" si="742"/>
        <v/>
      </c>
      <c r="BU2604" s="32" t="str">
        <f t="shared" si="743"/>
        <v/>
      </c>
      <c r="BV2604" s="32" t="str">
        <f t="shared" si="744"/>
        <v/>
      </c>
      <c r="BW2604" s="32" t="str">
        <f t="shared" si="745"/>
        <v/>
      </c>
      <c r="BX2604" s="32" t="str">
        <f t="shared" si="746"/>
        <v/>
      </c>
      <c r="BY2604" s="32" t="str">
        <f t="shared" si="747"/>
        <v/>
      </c>
      <c r="BZ2604" s="32" t="str">
        <f t="shared" si="748"/>
        <v/>
      </c>
      <c r="CA2604" s="32" t="str">
        <f t="shared" si="749"/>
        <v/>
      </c>
      <c r="CB2604" s="33">
        <f>IF(COUNTIF($CD$7:CD2604,CD2604)=1,CD2604,CD2604+COUNTIF($CD$6:CD2603,CD2604))</f>
        <v>57750</v>
      </c>
      <c r="CC2604" s="34">
        <f t="shared" si="750"/>
        <v>55153</v>
      </c>
      <c r="CD2604" s="32">
        <f t="shared" si="751"/>
        <v>55153</v>
      </c>
      <c r="CE2604" s="32">
        <f t="shared" si="752"/>
        <v>0</v>
      </c>
      <c r="CF2604" s="32">
        <f t="shared" si="753"/>
        <v>0</v>
      </c>
      <c r="CG2604" s="32" t="str">
        <f t="shared" si="754"/>
        <v/>
      </c>
      <c r="CH2604" s="32">
        <v>2599</v>
      </c>
      <c r="CI2604" s="32" t="s">
        <v>6</v>
      </c>
      <c r="CJ2604" s="32" t="str">
        <f t="shared" si="755"/>
        <v/>
      </c>
      <c r="CK2604" s="32" t="str">
        <f t="shared" si="756"/>
        <v/>
      </c>
      <c r="CL2604" s="32" t="str">
        <f t="shared" si="757"/>
        <v/>
      </c>
      <c r="CM2604" s="32" t="str">
        <f t="shared" si="758"/>
        <v/>
      </c>
      <c r="CN2604" s="32" t="str">
        <f t="shared" si="759"/>
        <v/>
      </c>
    </row>
    <row r="2605" spans="71:92" x14ac:dyDescent="0.3">
      <c r="BS2605" s="32" t="str">
        <f>IF(Kiadasi_kiseroiv!$K$2=BT2605,BV2605,"")</f>
        <v/>
      </c>
      <c r="BT2605" s="34" t="str">
        <f t="shared" si="742"/>
        <v/>
      </c>
      <c r="BU2605" s="32" t="str">
        <f t="shared" si="743"/>
        <v/>
      </c>
      <c r="BV2605" s="32" t="str">
        <f t="shared" si="744"/>
        <v/>
      </c>
      <c r="BW2605" s="32" t="str">
        <f t="shared" si="745"/>
        <v/>
      </c>
      <c r="BX2605" s="32" t="str">
        <f t="shared" si="746"/>
        <v/>
      </c>
      <c r="BY2605" s="32" t="str">
        <f t="shared" si="747"/>
        <v/>
      </c>
      <c r="BZ2605" s="32" t="str">
        <f t="shared" si="748"/>
        <v/>
      </c>
      <c r="CA2605" s="32" t="str">
        <f t="shared" si="749"/>
        <v/>
      </c>
      <c r="CB2605" s="33">
        <f>IF(COUNTIF($CD$7:CD2605,CD2605)=1,CD2605,CD2605+COUNTIF($CD$6:CD2604,CD2605))</f>
        <v>57751</v>
      </c>
      <c r="CC2605" s="34">
        <f t="shared" si="750"/>
        <v>55153</v>
      </c>
      <c r="CD2605" s="32">
        <f t="shared" si="751"/>
        <v>55153</v>
      </c>
      <c r="CE2605" s="32">
        <f t="shared" si="752"/>
        <v>0</v>
      </c>
      <c r="CF2605" s="32">
        <f t="shared" si="753"/>
        <v>0</v>
      </c>
      <c r="CG2605" s="32" t="str">
        <f t="shared" si="754"/>
        <v/>
      </c>
      <c r="CH2605" s="32">
        <v>2600</v>
      </c>
      <c r="CI2605" s="32" t="s">
        <v>6</v>
      </c>
      <c r="CJ2605" s="32" t="str">
        <f t="shared" si="755"/>
        <v/>
      </c>
      <c r="CK2605" s="32" t="str">
        <f t="shared" si="756"/>
        <v/>
      </c>
      <c r="CL2605" s="32" t="str">
        <f t="shared" si="757"/>
        <v/>
      </c>
      <c r="CM2605" s="32" t="str">
        <f t="shared" si="758"/>
        <v/>
      </c>
      <c r="CN2605" s="32" t="str">
        <f t="shared" si="759"/>
        <v/>
      </c>
    </row>
    <row r="2606" spans="71:92" x14ac:dyDescent="0.3">
      <c r="BS2606" s="32" t="str">
        <f>IF(Kiadasi_kiseroiv!$K$2=BT2606,BV2606,"")</f>
        <v/>
      </c>
      <c r="BT2606" s="34" t="str">
        <f t="shared" si="742"/>
        <v/>
      </c>
      <c r="BU2606" s="32" t="str">
        <f t="shared" si="743"/>
        <v/>
      </c>
      <c r="BV2606" s="32" t="str">
        <f t="shared" si="744"/>
        <v/>
      </c>
      <c r="BW2606" s="32" t="str">
        <f t="shared" si="745"/>
        <v/>
      </c>
      <c r="BX2606" s="32" t="str">
        <f t="shared" si="746"/>
        <v/>
      </c>
      <c r="BY2606" s="32" t="str">
        <f t="shared" si="747"/>
        <v/>
      </c>
      <c r="BZ2606" s="32" t="str">
        <f t="shared" si="748"/>
        <v/>
      </c>
      <c r="CA2606" s="32" t="str">
        <f t="shared" si="749"/>
        <v/>
      </c>
      <c r="CB2606" s="33">
        <f>IF(COUNTIF($CD$7:CD2606,CD2606)=1,CD2606,CD2606+COUNTIF($CD$6:CD2605,CD2606))</f>
        <v>57752</v>
      </c>
      <c r="CC2606" s="34">
        <f t="shared" si="750"/>
        <v>55153</v>
      </c>
      <c r="CD2606" s="32">
        <f t="shared" si="751"/>
        <v>55153</v>
      </c>
      <c r="CE2606" s="32">
        <f t="shared" si="752"/>
        <v>0</v>
      </c>
      <c r="CF2606" s="32">
        <f t="shared" si="753"/>
        <v>0</v>
      </c>
      <c r="CG2606" s="32" t="str">
        <f t="shared" si="754"/>
        <v/>
      </c>
      <c r="CH2606" s="32">
        <v>2601</v>
      </c>
      <c r="CI2606" s="32" t="s">
        <v>6</v>
      </c>
      <c r="CJ2606" s="32" t="str">
        <f t="shared" si="755"/>
        <v/>
      </c>
      <c r="CK2606" s="32" t="str">
        <f t="shared" si="756"/>
        <v/>
      </c>
      <c r="CL2606" s="32" t="str">
        <f t="shared" si="757"/>
        <v/>
      </c>
      <c r="CM2606" s="32" t="str">
        <f t="shared" si="758"/>
        <v/>
      </c>
      <c r="CN2606" s="32" t="str">
        <f t="shared" si="759"/>
        <v/>
      </c>
    </row>
    <row r="2607" spans="71:92" x14ac:dyDescent="0.3">
      <c r="BS2607" s="32" t="str">
        <f>IF(Kiadasi_kiseroiv!$K$2=BT2607,BV2607,"")</f>
        <v/>
      </c>
      <c r="BT2607" s="34" t="str">
        <f t="shared" si="742"/>
        <v/>
      </c>
      <c r="BU2607" s="32" t="str">
        <f t="shared" si="743"/>
        <v/>
      </c>
      <c r="BV2607" s="32" t="str">
        <f t="shared" si="744"/>
        <v/>
      </c>
      <c r="BW2607" s="32" t="str">
        <f t="shared" si="745"/>
        <v/>
      </c>
      <c r="BX2607" s="32" t="str">
        <f t="shared" si="746"/>
        <v/>
      </c>
      <c r="BY2607" s="32" t="str">
        <f t="shared" si="747"/>
        <v/>
      </c>
      <c r="BZ2607" s="32" t="str">
        <f t="shared" si="748"/>
        <v/>
      </c>
      <c r="CA2607" s="32" t="str">
        <f t="shared" si="749"/>
        <v/>
      </c>
      <c r="CB2607" s="33">
        <f>IF(COUNTIF($CD$7:CD2607,CD2607)=1,CD2607,CD2607+COUNTIF($CD$6:CD2606,CD2607))</f>
        <v>57753</v>
      </c>
      <c r="CC2607" s="34">
        <f t="shared" si="750"/>
        <v>55153</v>
      </c>
      <c r="CD2607" s="32">
        <f t="shared" si="751"/>
        <v>55153</v>
      </c>
      <c r="CE2607" s="32">
        <f t="shared" si="752"/>
        <v>0</v>
      </c>
      <c r="CF2607" s="32">
        <f t="shared" si="753"/>
        <v>0</v>
      </c>
      <c r="CG2607" s="32" t="str">
        <f t="shared" si="754"/>
        <v/>
      </c>
      <c r="CH2607" s="32">
        <v>2602</v>
      </c>
      <c r="CI2607" s="32" t="s">
        <v>6</v>
      </c>
      <c r="CJ2607" s="32" t="str">
        <f t="shared" si="755"/>
        <v/>
      </c>
      <c r="CK2607" s="32" t="str">
        <f t="shared" si="756"/>
        <v/>
      </c>
      <c r="CL2607" s="32" t="str">
        <f t="shared" si="757"/>
        <v/>
      </c>
      <c r="CM2607" s="32" t="str">
        <f t="shared" si="758"/>
        <v/>
      </c>
      <c r="CN2607" s="32" t="str">
        <f t="shared" si="759"/>
        <v/>
      </c>
    </row>
    <row r="2608" spans="71:92" x14ac:dyDescent="0.3">
      <c r="BS2608" s="32" t="str">
        <f>IF(Kiadasi_kiseroiv!$K$2=BT2608,BV2608,"")</f>
        <v/>
      </c>
      <c r="BT2608" s="34" t="str">
        <f t="shared" si="742"/>
        <v/>
      </c>
      <c r="BU2608" s="32" t="str">
        <f t="shared" si="743"/>
        <v/>
      </c>
      <c r="BV2608" s="32" t="str">
        <f t="shared" si="744"/>
        <v/>
      </c>
      <c r="BW2608" s="32" t="str">
        <f t="shared" si="745"/>
        <v/>
      </c>
      <c r="BX2608" s="32" t="str">
        <f t="shared" si="746"/>
        <v/>
      </c>
      <c r="BY2608" s="32" t="str">
        <f t="shared" si="747"/>
        <v/>
      </c>
      <c r="BZ2608" s="32" t="str">
        <f t="shared" si="748"/>
        <v/>
      </c>
      <c r="CA2608" s="32" t="str">
        <f t="shared" si="749"/>
        <v/>
      </c>
      <c r="CB2608" s="33">
        <f>IF(COUNTIF($CD$7:CD2608,CD2608)=1,CD2608,CD2608+COUNTIF($CD$6:CD2607,CD2608))</f>
        <v>57754</v>
      </c>
      <c r="CC2608" s="34">
        <f t="shared" si="750"/>
        <v>55153</v>
      </c>
      <c r="CD2608" s="32">
        <f t="shared" si="751"/>
        <v>55153</v>
      </c>
      <c r="CE2608" s="32">
        <f t="shared" si="752"/>
        <v>0</v>
      </c>
      <c r="CF2608" s="32">
        <f t="shared" si="753"/>
        <v>0</v>
      </c>
      <c r="CG2608" s="32" t="str">
        <f t="shared" si="754"/>
        <v/>
      </c>
      <c r="CH2608" s="32">
        <v>2603</v>
      </c>
      <c r="CI2608" s="32" t="s">
        <v>6</v>
      </c>
      <c r="CJ2608" s="32" t="str">
        <f t="shared" si="755"/>
        <v/>
      </c>
      <c r="CK2608" s="32" t="str">
        <f t="shared" si="756"/>
        <v/>
      </c>
      <c r="CL2608" s="32" t="str">
        <f t="shared" si="757"/>
        <v/>
      </c>
      <c r="CM2608" s="32" t="str">
        <f t="shared" si="758"/>
        <v/>
      </c>
      <c r="CN2608" s="32" t="str">
        <f t="shared" si="759"/>
        <v/>
      </c>
    </row>
    <row r="2609" spans="71:92" x14ac:dyDescent="0.3">
      <c r="BS2609" s="32" t="str">
        <f>IF(Kiadasi_kiseroiv!$K$2=BT2609,BV2609,"")</f>
        <v/>
      </c>
      <c r="BT2609" s="34" t="str">
        <f t="shared" si="742"/>
        <v/>
      </c>
      <c r="BU2609" s="32" t="str">
        <f t="shared" si="743"/>
        <v/>
      </c>
      <c r="BV2609" s="32" t="str">
        <f t="shared" si="744"/>
        <v/>
      </c>
      <c r="BW2609" s="32" t="str">
        <f t="shared" si="745"/>
        <v/>
      </c>
      <c r="BX2609" s="32" t="str">
        <f t="shared" si="746"/>
        <v/>
      </c>
      <c r="BY2609" s="32" t="str">
        <f t="shared" si="747"/>
        <v/>
      </c>
      <c r="BZ2609" s="32" t="str">
        <f t="shared" si="748"/>
        <v/>
      </c>
      <c r="CA2609" s="32" t="str">
        <f t="shared" si="749"/>
        <v/>
      </c>
      <c r="CB2609" s="33">
        <f>IF(COUNTIF($CD$7:CD2609,CD2609)=1,CD2609,CD2609+COUNTIF($CD$6:CD2608,CD2609))</f>
        <v>57755</v>
      </c>
      <c r="CC2609" s="34">
        <f t="shared" si="750"/>
        <v>55153</v>
      </c>
      <c r="CD2609" s="32">
        <f t="shared" si="751"/>
        <v>55153</v>
      </c>
      <c r="CE2609" s="32">
        <f t="shared" si="752"/>
        <v>0</v>
      </c>
      <c r="CF2609" s="32">
        <f t="shared" si="753"/>
        <v>0</v>
      </c>
      <c r="CG2609" s="32" t="str">
        <f t="shared" si="754"/>
        <v/>
      </c>
      <c r="CH2609" s="32">
        <v>2604</v>
      </c>
      <c r="CI2609" s="32" t="s">
        <v>6</v>
      </c>
      <c r="CJ2609" s="32" t="str">
        <f t="shared" si="755"/>
        <v/>
      </c>
      <c r="CK2609" s="32" t="str">
        <f t="shared" si="756"/>
        <v/>
      </c>
      <c r="CL2609" s="32" t="str">
        <f t="shared" si="757"/>
        <v/>
      </c>
      <c r="CM2609" s="32" t="str">
        <f t="shared" si="758"/>
        <v/>
      </c>
      <c r="CN2609" s="32" t="str">
        <f t="shared" si="759"/>
        <v/>
      </c>
    </row>
    <row r="2610" spans="71:92" x14ac:dyDescent="0.3">
      <c r="BS2610" s="32" t="str">
        <f>IF(Kiadasi_kiseroiv!$K$2=BT2610,BV2610,"")</f>
        <v/>
      </c>
      <c r="BT2610" s="34" t="str">
        <f t="shared" si="742"/>
        <v/>
      </c>
      <c r="BU2610" s="32" t="str">
        <f t="shared" si="743"/>
        <v/>
      </c>
      <c r="BV2610" s="32" t="str">
        <f t="shared" si="744"/>
        <v/>
      </c>
      <c r="BW2610" s="32" t="str">
        <f t="shared" si="745"/>
        <v/>
      </c>
      <c r="BX2610" s="32" t="str">
        <f t="shared" si="746"/>
        <v/>
      </c>
      <c r="BY2610" s="32" t="str">
        <f t="shared" si="747"/>
        <v/>
      </c>
      <c r="BZ2610" s="32" t="str">
        <f t="shared" si="748"/>
        <v/>
      </c>
      <c r="CA2610" s="32" t="str">
        <f t="shared" si="749"/>
        <v/>
      </c>
      <c r="CB2610" s="33">
        <f>IF(COUNTIF($CD$7:CD2610,CD2610)=1,CD2610,CD2610+COUNTIF($CD$6:CD2609,CD2610))</f>
        <v>57756</v>
      </c>
      <c r="CC2610" s="34">
        <f t="shared" si="750"/>
        <v>55153</v>
      </c>
      <c r="CD2610" s="32">
        <f t="shared" si="751"/>
        <v>55153</v>
      </c>
      <c r="CE2610" s="32">
        <f t="shared" si="752"/>
        <v>0</v>
      </c>
      <c r="CF2610" s="32">
        <f t="shared" si="753"/>
        <v>0</v>
      </c>
      <c r="CG2610" s="32" t="str">
        <f t="shared" si="754"/>
        <v/>
      </c>
      <c r="CH2610" s="32">
        <v>2605</v>
      </c>
      <c r="CI2610" s="32" t="s">
        <v>6</v>
      </c>
      <c r="CJ2610" s="32" t="str">
        <f t="shared" si="755"/>
        <v/>
      </c>
      <c r="CK2610" s="32" t="str">
        <f t="shared" si="756"/>
        <v/>
      </c>
      <c r="CL2610" s="32" t="str">
        <f t="shared" si="757"/>
        <v/>
      </c>
      <c r="CM2610" s="32" t="str">
        <f t="shared" si="758"/>
        <v/>
      </c>
      <c r="CN2610" s="32" t="str">
        <f t="shared" si="759"/>
        <v/>
      </c>
    </row>
    <row r="2611" spans="71:92" x14ac:dyDescent="0.3">
      <c r="BS2611" s="32" t="str">
        <f>IF(Kiadasi_kiseroiv!$K$2=BT2611,BV2611,"")</f>
        <v/>
      </c>
      <c r="BT2611" s="34" t="str">
        <f t="shared" si="742"/>
        <v/>
      </c>
      <c r="BU2611" s="32" t="str">
        <f t="shared" si="743"/>
        <v/>
      </c>
      <c r="BV2611" s="32" t="str">
        <f t="shared" si="744"/>
        <v/>
      </c>
      <c r="BW2611" s="32" t="str">
        <f t="shared" si="745"/>
        <v/>
      </c>
      <c r="BX2611" s="32" t="str">
        <f t="shared" si="746"/>
        <v/>
      </c>
      <c r="BY2611" s="32" t="str">
        <f t="shared" si="747"/>
        <v/>
      </c>
      <c r="BZ2611" s="32" t="str">
        <f t="shared" si="748"/>
        <v/>
      </c>
      <c r="CA2611" s="32" t="str">
        <f t="shared" si="749"/>
        <v/>
      </c>
      <c r="CB2611" s="33">
        <f>IF(COUNTIF($CD$7:CD2611,CD2611)=1,CD2611,CD2611+COUNTIF($CD$6:CD2610,CD2611))</f>
        <v>57757</v>
      </c>
      <c r="CC2611" s="34">
        <f t="shared" si="750"/>
        <v>55153</v>
      </c>
      <c r="CD2611" s="32">
        <f t="shared" si="751"/>
        <v>55153</v>
      </c>
      <c r="CE2611" s="32">
        <f t="shared" si="752"/>
        <v>0</v>
      </c>
      <c r="CF2611" s="32">
        <f t="shared" si="753"/>
        <v>0</v>
      </c>
      <c r="CG2611" s="32" t="str">
        <f t="shared" si="754"/>
        <v/>
      </c>
      <c r="CH2611" s="32">
        <v>2606</v>
      </c>
      <c r="CI2611" s="32" t="s">
        <v>6</v>
      </c>
      <c r="CJ2611" s="32" t="str">
        <f t="shared" si="755"/>
        <v/>
      </c>
      <c r="CK2611" s="32" t="str">
        <f t="shared" si="756"/>
        <v/>
      </c>
      <c r="CL2611" s="32" t="str">
        <f t="shared" si="757"/>
        <v/>
      </c>
      <c r="CM2611" s="32" t="str">
        <f t="shared" si="758"/>
        <v/>
      </c>
      <c r="CN2611" s="32" t="str">
        <f t="shared" si="759"/>
        <v/>
      </c>
    </row>
    <row r="2612" spans="71:92" x14ac:dyDescent="0.3">
      <c r="BS2612" s="32" t="str">
        <f>IF(Kiadasi_kiseroiv!$K$2=BT2612,BV2612,"")</f>
        <v/>
      </c>
      <c r="BT2612" s="34" t="str">
        <f t="shared" si="742"/>
        <v/>
      </c>
      <c r="BU2612" s="32" t="str">
        <f t="shared" si="743"/>
        <v/>
      </c>
      <c r="BV2612" s="32" t="str">
        <f t="shared" si="744"/>
        <v/>
      </c>
      <c r="BW2612" s="32" t="str">
        <f t="shared" si="745"/>
        <v/>
      </c>
      <c r="BX2612" s="32" t="str">
        <f t="shared" si="746"/>
        <v/>
      </c>
      <c r="BY2612" s="32" t="str">
        <f t="shared" si="747"/>
        <v/>
      </c>
      <c r="BZ2612" s="32" t="str">
        <f t="shared" si="748"/>
        <v/>
      </c>
      <c r="CA2612" s="32" t="str">
        <f t="shared" si="749"/>
        <v/>
      </c>
      <c r="CB2612" s="33">
        <f>IF(COUNTIF($CD$7:CD2612,CD2612)=1,CD2612,CD2612+COUNTIF($CD$6:CD2611,CD2612))</f>
        <v>57758</v>
      </c>
      <c r="CC2612" s="34">
        <f t="shared" si="750"/>
        <v>55153</v>
      </c>
      <c r="CD2612" s="32">
        <f t="shared" si="751"/>
        <v>55153</v>
      </c>
      <c r="CE2612" s="32">
        <f t="shared" si="752"/>
        <v>0</v>
      </c>
      <c r="CF2612" s="32">
        <f t="shared" si="753"/>
        <v>0</v>
      </c>
      <c r="CG2612" s="32" t="str">
        <f t="shared" si="754"/>
        <v/>
      </c>
      <c r="CH2612" s="32">
        <v>2607</v>
      </c>
      <c r="CI2612" s="32" t="s">
        <v>6</v>
      </c>
      <c r="CJ2612" s="32" t="str">
        <f t="shared" si="755"/>
        <v/>
      </c>
      <c r="CK2612" s="32" t="str">
        <f t="shared" si="756"/>
        <v/>
      </c>
      <c r="CL2612" s="32" t="str">
        <f t="shared" si="757"/>
        <v/>
      </c>
      <c r="CM2612" s="32" t="str">
        <f t="shared" si="758"/>
        <v/>
      </c>
      <c r="CN2612" s="32" t="str">
        <f t="shared" si="759"/>
        <v/>
      </c>
    </row>
    <row r="2613" spans="71:92" x14ac:dyDescent="0.3">
      <c r="BS2613" s="32" t="str">
        <f>IF(Kiadasi_kiseroiv!$K$2=BT2613,BV2613,"")</f>
        <v/>
      </c>
      <c r="BT2613" s="34" t="str">
        <f t="shared" si="742"/>
        <v/>
      </c>
      <c r="BU2613" s="32" t="str">
        <f t="shared" si="743"/>
        <v/>
      </c>
      <c r="BV2613" s="32" t="str">
        <f t="shared" si="744"/>
        <v/>
      </c>
      <c r="BW2613" s="32" t="str">
        <f t="shared" si="745"/>
        <v/>
      </c>
      <c r="BX2613" s="32" t="str">
        <f t="shared" si="746"/>
        <v/>
      </c>
      <c r="BY2613" s="32" t="str">
        <f t="shared" si="747"/>
        <v/>
      </c>
      <c r="BZ2613" s="32" t="str">
        <f t="shared" si="748"/>
        <v/>
      </c>
      <c r="CA2613" s="32" t="str">
        <f t="shared" si="749"/>
        <v/>
      </c>
      <c r="CB2613" s="33">
        <f>IF(COUNTIF($CD$7:CD2613,CD2613)=1,CD2613,CD2613+COUNTIF($CD$6:CD2612,CD2613))</f>
        <v>57759</v>
      </c>
      <c r="CC2613" s="34">
        <f t="shared" si="750"/>
        <v>55153</v>
      </c>
      <c r="CD2613" s="32">
        <f t="shared" si="751"/>
        <v>55153</v>
      </c>
      <c r="CE2613" s="32">
        <f t="shared" si="752"/>
        <v>0</v>
      </c>
      <c r="CF2613" s="32">
        <f t="shared" si="753"/>
        <v>0</v>
      </c>
      <c r="CG2613" s="32" t="str">
        <f t="shared" si="754"/>
        <v/>
      </c>
      <c r="CH2613" s="32">
        <v>2608</v>
      </c>
      <c r="CI2613" s="32" t="s">
        <v>6</v>
      </c>
      <c r="CJ2613" s="32" t="str">
        <f t="shared" si="755"/>
        <v/>
      </c>
      <c r="CK2613" s="32" t="str">
        <f t="shared" si="756"/>
        <v/>
      </c>
      <c r="CL2613" s="32" t="str">
        <f t="shared" si="757"/>
        <v/>
      </c>
      <c r="CM2613" s="32" t="str">
        <f t="shared" si="758"/>
        <v/>
      </c>
      <c r="CN2613" s="32" t="str">
        <f t="shared" si="759"/>
        <v/>
      </c>
    </row>
    <row r="2614" spans="71:92" x14ac:dyDescent="0.3">
      <c r="BS2614" s="32" t="str">
        <f>IF(Kiadasi_kiseroiv!$K$2=BT2614,BV2614,"")</f>
        <v/>
      </c>
      <c r="BT2614" s="34" t="str">
        <f t="shared" si="742"/>
        <v/>
      </c>
      <c r="BU2614" s="32" t="str">
        <f t="shared" si="743"/>
        <v/>
      </c>
      <c r="BV2614" s="32" t="str">
        <f t="shared" si="744"/>
        <v/>
      </c>
      <c r="BW2614" s="32" t="str">
        <f t="shared" si="745"/>
        <v/>
      </c>
      <c r="BX2614" s="32" t="str">
        <f t="shared" si="746"/>
        <v/>
      </c>
      <c r="BY2614" s="32" t="str">
        <f t="shared" si="747"/>
        <v/>
      </c>
      <c r="BZ2614" s="32" t="str">
        <f t="shared" si="748"/>
        <v/>
      </c>
      <c r="CA2614" s="32" t="str">
        <f t="shared" si="749"/>
        <v/>
      </c>
      <c r="CB2614" s="33">
        <f>IF(COUNTIF($CD$7:CD2614,CD2614)=1,CD2614,CD2614+COUNTIF($CD$6:CD2613,CD2614))</f>
        <v>57760</v>
      </c>
      <c r="CC2614" s="34">
        <f t="shared" si="750"/>
        <v>55153</v>
      </c>
      <c r="CD2614" s="32">
        <f t="shared" si="751"/>
        <v>55153</v>
      </c>
      <c r="CE2614" s="32">
        <f t="shared" si="752"/>
        <v>0</v>
      </c>
      <c r="CF2614" s="32">
        <f t="shared" si="753"/>
        <v>0</v>
      </c>
      <c r="CG2614" s="32" t="str">
        <f t="shared" si="754"/>
        <v/>
      </c>
      <c r="CH2614" s="32">
        <v>2609</v>
      </c>
      <c r="CI2614" s="32" t="s">
        <v>6</v>
      </c>
      <c r="CJ2614" s="32" t="str">
        <f t="shared" si="755"/>
        <v/>
      </c>
      <c r="CK2614" s="32" t="str">
        <f t="shared" si="756"/>
        <v/>
      </c>
      <c r="CL2614" s="32" t="str">
        <f t="shared" si="757"/>
        <v/>
      </c>
      <c r="CM2614" s="32" t="str">
        <f t="shared" si="758"/>
        <v/>
      </c>
      <c r="CN2614" s="32" t="str">
        <f t="shared" si="759"/>
        <v/>
      </c>
    </row>
    <row r="2615" spans="71:92" x14ac:dyDescent="0.3">
      <c r="BS2615" s="32" t="str">
        <f>IF(Kiadasi_kiseroiv!$K$2=BT2615,BV2615,"")</f>
        <v/>
      </c>
      <c r="BT2615" s="34" t="str">
        <f t="shared" si="742"/>
        <v/>
      </c>
      <c r="BU2615" s="32" t="str">
        <f t="shared" si="743"/>
        <v/>
      </c>
      <c r="BV2615" s="32" t="str">
        <f t="shared" si="744"/>
        <v/>
      </c>
      <c r="BW2615" s="32" t="str">
        <f t="shared" si="745"/>
        <v/>
      </c>
      <c r="BX2615" s="32" t="str">
        <f t="shared" si="746"/>
        <v/>
      </c>
      <c r="BY2615" s="32" t="str">
        <f t="shared" si="747"/>
        <v/>
      </c>
      <c r="BZ2615" s="32" t="str">
        <f t="shared" si="748"/>
        <v/>
      </c>
      <c r="CA2615" s="32" t="str">
        <f t="shared" si="749"/>
        <v/>
      </c>
      <c r="CB2615" s="33">
        <f>IF(COUNTIF($CD$7:CD2615,CD2615)=1,CD2615,CD2615+COUNTIF($CD$6:CD2614,CD2615))</f>
        <v>57761</v>
      </c>
      <c r="CC2615" s="34">
        <f t="shared" si="750"/>
        <v>55153</v>
      </c>
      <c r="CD2615" s="32">
        <f t="shared" si="751"/>
        <v>55153</v>
      </c>
      <c r="CE2615" s="32">
        <f t="shared" si="752"/>
        <v>0</v>
      </c>
      <c r="CF2615" s="32">
        <f t="shared" si="753"/>
        <v>0</v>
      </c>
      <c r="CG2615" s="32" t="str">
        <f t="shared" si="754"/>
        <v/>
      </c>
      <c r="CH2615" s="32">
        <v>2610</v>
      </c>
      <c r="CI2615" s="32" t="s">
        <v>6</v>
      </c>
      <c r="CJ2615" s="32" t="str">
        <f t="shared" si="755"/>
        <v/>
      </c>
      <c r="CK2615" s="32" t="str">
        <f t="shared" si="756"/>
        <v/>
      </c>
      <c r="CL2615" s="32" t="str">
        <f t="shared" si="757"/>
        <v/>
      </c>
      <c r="CM2615" s="32" t="str">
        <f t="shared" si="758"/>
        <v/>
      </c>
      <c r="CN2615" s="32" t="str">
        <f t="shared" si="759"/>
        <v/>
      </c>
    </row>
    <row r="2616" spans="71:92" x14ac:dyDescent="0.3">
      <c r="BS2616" s="32" t="str">
        <f>IF(Kiadasi_kiseroiv!$K$2=BT2616,BV2616,"")</f>
        <v/>
      </c>
      <c r="BT2616" s="34" t="str">
        <f t="shared" si="742"/>
        <v/>
      </c>
      <c r="BU2616" s="32" t="str">
        <f t="shared" si="743"/>
        <v/>
      </c>
      <c r="BV2616" s="32" t="str">
        <f t="shared" si="744"/>
        <v/>
      </c>
      <c r="BW2616" s="32" t="str">
        <f t="shared" si="745"/>
        <v/>
      </c>
      <c r="BX2616" s="32" t="str">
        <f t="shared" si="746"/>
        <v/>
      </c>
      <c r="BY2616" s="32" t="str">
        <f t="shared" si="747"/>
        <v/>
      </c>
      <c r="BZ2616" s="32" t="str">
        <f t="shared" si="748"/>
        <v/>
      </c>
      <c r="CA2616" s="32" t="str">
        <f t="shared" si="749"/>
        <v/>
      </c>
      <c r="CB2616" s="33">
        <f>IF(COUNTIF($CD$7:CD2616,CD2616)=1,CD2616,CD2616+COUNTIF($CD$6:CD2615,CD2616))</f>
        <v>57762</v>
      </c>
      <c r="CC2616" s="34">
        <f t="shared" si="750"/>
        <v>55153</v>
      </c>
      <c r="CD2616" s="32">
        <f t="shared" si="751"/>
        <v>55153</v>
      </c>
      <c r="CE2616" s="32">
        <f t="shared" si="752"/>
        <v>0</v>
      </c>
      <c r="CF2616" s="32">
        <f t="shared" si="753"/>
        <v>0</v>
      </c>
      <c r="CG2616" s="32" t="str">
        <f t="shared" si="754"/>
        <v/>
      </c>
      <c r="CH2616" s="32">
        <v>2611</v>
      </c>
      <c r="CI2616" s="32" t="s">
        <v>6</v>
      </c>
      <c r="CJ2616" s="32" t="str">
        <f t="shared" si="755"/>
        <v/>
      </c>
      <c r="CK2616" s="32" t="str">
        <f t="shared" si="756"/>
        <v/>
      </c>
      <c r="CL2616" s="32" t="str">
        <f t="shared" si="757"/>
        <v/>
      </c>
      <c r="CM2616" s="32" t="str">
        <f t="shared" si="758"/>
        <v/>
      </c>
      <c r="CN2616" s="32" t="str">
        <f t="shared" si="759"/>
        <v/>
      </c>
    </row>
    <row r="2617" spans="71:92" x14ac:dyDescent="0.3">
      <c r="BS2617" s="32" t="str">
        <f>IF(Kiadasi_kiseroiv!$K$2=BT2617,BV2617,"")</f>
        <v/>
      </c>
      <c r="BT2617" s="34" t="str">
        <f t="shared" si="742"/>
        <v/>
      </c>
      <c r="BU2617" s="32" t="str">
        <f t="shared" si="743"/>
        <v/>
      </c>
      <c r="BV2617" s="32" t="str">
        <f t="shared" si="744"/>
        <v/>
      </c>
      <c r="BW2617" s="32" t="str">
        <f t="shared" si="745"/>
        <v/>
      </c>
      <c r="BX2617" s="32" t="str">
        <f t="shared" si="746"/>
        <v/>
      </c>
      <c r="BY2617" s="32" t="str">
        <f t="shared" si="747"/>
        <v/>
      </c>
      <c r="BZ2617" s="32" t="str">
        <f t="shared" si="748"/>
        <v/>
      </c>
      <c r="CA2617" s="32" t="str">
        <f t="shared" si="749"/>
        <v/>
      </c>
      <c r="CB2617" s="33">
        <f>IF(COUNTIF($CD$7:CD2617,CD2617)=1,CD2617,CD2617+COUNTIF($CD$6:CD2616,CD2617))</f>
        <v>57763</v>
      </c>
      <c r="CC2617" s="34">
        <f t="shared" si="750"/>
        <v>55153</v>
      </c>
      <c r="CD2617" s="32">
        <f t="shared" si="751"/>
        <v>55153</v>
      </c>
      <c r="CE2617" s="32">
        <f t="shared" si="752"/>
        <v>0</v>
      </c>
      <c r="CF2617" s="32">
        <f t="shared" si="753"/>
        <v>0</v>
      </c>
      <c r="CG2617" s="32" t="str">
        <f t="shared" si="754"/>
        <v/>
      </c>
      <c r="CH2617" s="32">
        <v>2612</v>
      </c>
      <c r="CI2617" s="32" t="s">
        <v>6</v>
      </c>
      <c r="CJ2617" s="32" t="str">
        <f t="shared" si="755"/>
        <v/>
      </c>
      <c r="CK2617" s="32" t="str">
        <f t="shared" si="756"/>
        <v/>
      </c>
      <c r="CL2617" s="32" t="str">
        <f t="shared" si="757"/>
        <v/>
      </c>
      <c r="CM2617" s="32" t="str">
        <f t="shared" si="758"/>
        <v/>
      </c>
      <c r="CN2617" s="32" t="str">
        <f t="shared" si="759"/>
        <v/>
      </c>
    </row>
    <row r="2618" spans="71:92" x14ac:dyDescent="0.3">
      <c r="BS2618" s="32" t="str">
        <f>IF(Kiadasi_kiseroiv!$K$2=BT2618,BV2618,"")</f>
        <v/>
      </c>
      <c r="BT2618" s="34" t="str">
        <f t="shared" si="742"/>
        <v/>
      </c>
      <c r="BU2618" s="32" t="str">
        <f t="shared" si="743"/>
        <v/>
      </c>
      <c r="BV2618" s="32" t="str">
        <f t="shared" si="744"/>
        <v/>
      </c>
      <c r="BW2618" s="32" t="str">
        <f t="shared" si="745"/>
        <v/>
      </c>
      <c r="BX2618" s="32" t="str">
        <f t="shared" si="746"/>
        <v/>
      </c>
      <c r="BY2618" s="32" t="str">
        <f t="shared" si="747"/>
        <v/>
      </c>
      <c r="BZ2618" s="32" t="str">
        <f t="shared" si="748"/>
        <v/>
      </c>
      <c r="CA2618" s="32" t="str">
        <f t="shared" si="749"/>
        <v/>
      </c>
      <c r="CB2618" s="33">
        <f>IF(COUNTIF($CD$7:CD2618,CD2618)=1,CD2618,CD2618+COUNTIF($CD$6:CD2617,CD2618))</f>
        <v>57764</v>
      </c>
      <c r="CC2618" s="34">
        <f t="shared" si="750"/>
        <v>55153</v>
      </c>
      <c r="CD2618" s="32">
        <f t="shared" si="751"/>
        <v>55153</v>
      </c>
      <c r="CE2618" s="32">
        <f t="shared" si="752"/>
        <v>0</v>
      </c>
      <c r="CF2618" s="32">
        <f t="shared" si="753"/>
        <v>0</v>
      </c>
      <c r="CG2618" s="32" t="str">
        <f t="shared" si="754"/>
        <v/>
      </c>
      <c r="CH2618" s="32">
        <v>2613</v>
      </c>
      <c r="CI2618" s="32" t="s">
        <v>6</v>
      </c>
      <c r="CJ2618" s="32" t="str">
        <f t="shared" si="755"/>
        <v/>
      </c>
      <c r="CK2618" s="32" t="str">
        <f t="shared" si="756"/>
        <v/>
      </c>
      <c r="CL2618" s="32" t="str">
        <f t="shared" si="757"/>
        <v/>
      </c>
      <c r="CM2618" s="32" t="str">
        <f t="shared" si="758"/>
        <v/>
      </c>
      <c r="CN2618" s="32" t="str">
        <f t="shared" si="759"/>
        <v/>
      </c>
    </row>
    <row r="2619" spans="71:92" x14ac:dyDescent="0.3">
      <c r="BS2619" s="32" t="str">
        <f>IF(Kiadasi_kiseroiv!$K$2=BT2619,BV2619,"")</f>
        <v/>
      </c>
      <c r="BT2619" s="34" t="str">
        <f t="shared" si="742"/>
        <v/>
      </c>
      <c r="BU2619" s="32" t="str">
        <f t="shared" si="743"/>
        <v/>
      </c>
      <c r="BV2619" s="32" t="str">
        <f t="shared" si="744"/>
        <v/>
      </c>
      <c r="BW2619" s="32" t="str">
        <f t="shared" si="745"/>
        <v/>
      </c>
      <c r="BX2619" s="32" t="str">
        <f t="shared" si="746"/>
        <v/>
      </c>
      <c r="BY2619" s="32" t="str">
        <f t="shared" si="747"/>
        <v/>
      </c>
      <c r="BZ2619" s="32" t="str">
        <f t="shared" si="748"/>
        <v/>
      </c>
      <c r="CA2619" s="32" t="str">
        <f t="shared" si="749"/>
        <v/>
      </c>
      <c r="CB2619" s="33">
        <f>IF(COUNTIF($CD$7:CD2619,CD2619)=1,CD2619,CD2619+COUNTIF($CD$6:CD2618,CD2619))</f>
        <v>57765</v>
      </c>
      <c r="CC2619" s="34">
        <f t="shared" si="750"/>
        <v>55153</v>
      </c>
      <c r="CD2619" s="32">
        <f t="shared" si="751"/>
        <v>55153</v>
      </c>
      <c r="CE2619" s="32">
        <f t="shared" si="752"/>
        <v>0</v>
      </c>
      <c r="CF2619" s="32">
        <f t="shared" si="753"/>
        <v>0</v>
      </c>
      <c r="CG2619" s="32" t="str">
        <f t="shared" si="754"/>
        <v/>
      </c>
      <c r="CH2619" s="32">
        <v>2614</v>
      </c>
      <c r="CI2619" s="32" t="s">
        <v>6</v>
      </c>
      <c r="CJ2619" s="32" t="str">
        <f t="shared" si="755"/>
        <v/>
      </c>
      <c r="CK2619" s="32" t="str">
        <f t="shared" si="756"/>
        <v/>
      </c>
      <c r="CL2619" s="32" t="str">
        <f t="shared" si="757"/>
        <v/>
      </c>
      <c r="CM2619" s="32" t="str">
        <f t="shared" si="758"/>
        <v/>
      </c>
      <c r="CN2619" s="32" t="str">
        <f t="shared" si="759"/>
        <v/>
      </c>
    </row>
    <row r="2620" spans="71:92" x14ac:dyDescent="0.3">
      <c r="BS2620" s="32" t="str">
        <f>IF(Kiadasi_kiseroiv!$K$2=BT2620,BV2620,"")</f>
        <v/>
      </c>
      <c r="BT2620" s="34" t="str">
        <f t="shared" si="742"/>
        <v/>
      </c>
      <c r="BU2620" s="32" t="str">
        <f t="shared" si="743"/>
        <v/>
      </c>
      <c r="BV2620" s="32" t="str">
        <f t="shared" si="744"/>
        <v/>
      </c>
      <c r="BW2620" s="32" t="str">
        <f t="shared" si="745"/>
        <v/>
      </c>
      <c r="BX2620" s="32" t="str">
        <f t="shared" si="746"/>
        <v/>
      </c>
      <c r="BY2620" s="32" t="str">
        <f t="shared" si="747"/>
        <v/>
      </c>
      <c r="BZ2620" s="32" t="str">
        <f t="shared" si="748"/>
        <v/>
      </c>
      <c r="CA2620" s="32" t="str">
        <f t="shared" si="749"/>
        <v/>
      </c>
      <c r="CB2620" s="33">
        <f>IF(COUNTIF($CD$7:CD2620,CD2620)=1,CD2620,CD2620+COUNTIF($CD$6:CD2619,CD2620))</f>
        <v>57766</v>
      </c>
      <c r="CC2620" s="34">
        <f t="shared" si="750"/>
        <v>55153</v>
      </c>
      <c r="CD2620" s="32">
        <f t="shared" si="751"/>
        <v>55153</v>
      </c>
      <c r="CE2620" s="32">
        <f t="shared" si="752"/>
        <v>0</v>
      </c>
      <c r="CF2620" s="32">
        <f t="shared" si="753"/>
        <v>0</v>
      </c>
      <c r="CG2620" s="32" t="str">
        <f t="shared" si="754"/>
        <v/>
      </c>
      <c r="CH2620" s="32">
        <v>2615</v>
      </c>
      <c r="CI2620" s="32" t="s">
        <v>6</v>
      </c>
      <c r="CJ2620" s="32" t="str">
        <f t="shared" si="755"/>
        <v/>
      </c>
      <c r="CK2620" s="32" t="str">
        <f t="shared" si="756"/>
        <v/>
      </c>
      <c r="CL2620" s="32" t="str">
        <f t="shared" si="757"/>
        <v/>
      </c>
      <c r="CM2620" s="32" t="str">
        <f t="shared" si="758"/>
        <v/>
      </c>
      <c r="CN2620" s="32" t="str">
        <f t="shared" si="759"/>
        <v/>
      </c>
    </row>
    <row r="2621" spans="71:92" x14ac:dyDescent="0.3">
      <c r="BS2621" s="32" t="str">
        <f>IF(Kiadasi_kiseroiv!$K$2=BT2621,BV2621,"")</f>
        <v/>
      </c>
      <c r="BT2621" s="34" t="str">
        <f t="shared" si="742"/>
        <v/>
      </c>
      <c r="BU2621" s="32" t="str">
        <f t="shared" si="743"/>
        <v/>
      </c>
      <c r="BV2621" s="32" t="str">
        <f t="shared" si="744"/>
        <v/>
      </c>
      <c r="BW2621" s="32" t="str">
        <f t="shared" si="745"/>
        <v/>
      </c>
      <c r="BX2621" s="32" t="str">
        <f t="shared" si="746"/>
        <v/>
      </c>
      <c r="BY2621" s="32" t="str">
        <f t="shared" si="747"/>
        <v/>
      </c>
      <c r="BZ2621" s="32" t="str">
        <f t="shared" si="748"/>
        <v/>
      </c>
      <c r="CA2621" s="32" t="str">
        <f t="shared" si="749"/>
        <v/>
      </c>
      <c r="CB2621" s="33">
        <f>IF(COUNTIF($CD$7:CD2621,CD2621)=1,CD2621,CD2621+COUNTIF($CD$6:CD2620,CD2621))</f>
        <v>57767</v>
      </c>
      <c r="CC2621" s="34">
        <f t="shared" si="750"/>
        <v>55153</v>
      </c>
      <c r="CD2621" s="32">
        <f t="shared" si="751"/>
        <v>55153</v>
      </c>
      <c r="CE2621" s="32">
        <f t="shared" si="752"/>
        <v>0</v>
      </c>
      <c r="CF2621" s="32">
        <f t="shared" si="753"/>
        <v>0</v>
      </c>
      <c r="CG2621" s="32" t="str">
        <f t="shared" si="754"/>
        <v/>
      </c>
      <c r="CH2621" s="32">
        <v>2616</v>
      </c>
      <c r="CI2621" s="32" t="s">
        <v>6</v>
      </c>
      <c r="CJ2621" s="32" t="str">
        <f t="shared" si="755"/>
        <v/>
      </c>
      <c r="CK2621" s="32" t="str">
        <f t="shared" si="756"/>
        <v/>
      </c>
      <c r="CL2621" s="32" t="str">
        <f t="shared" si="757"/>
        <v/>
      </c>
      <c r="CM2621" s="32" t="str">
        <f t="shared" si="758"/>
        <v/>
      </c>
      <c r="CN2621" s="32" t="str">
        <f t="shared" si="759"/>
        <v/>
      </c>
    </row>
    <row r="2622" spans="71:92" x14ac:dyDescent="0.3">
      <c r="BS2622" s="32" t="str">
        <f>IF(Kiadasi_kiseroiv!$K$2=BT2622,BV2622,"")</f>
        <v/>
      </c>
      <c r="BT2622" s="34" t="str">
        <f t="shared" si="742"/>
        <v/>
      </c>
      <c r="BU2622" s="32" t="str">
        <f t="shared" si="743"/>
        <v/>
      </c>
      <c r="BV2622" s="32" t="str">
        <f t="shared" si="744"/>
        <v/>
      </c>
      <c r="BW2622" s="32" t="str">
        <f t="shared" si="745"/>
        <v/>
      </c>
      <c r="BX2622" s="32" t="str">
        <f t="shared" si="746"/>
        <v/>
      </c>
      <c r="BY2622" s="32" t="str">
        <f t="shared" si="747"/>
        <v/>
      </c>
      <c r="BZ2622" s="32" t="str">
        <f t="shared" si="748"/>
        <v/>
      </c>
      <c r="CA2622" s="32" t="str">
        <f t="shared" si="749"/>
        <v/>
      </c>
      <c r="CB2622" s="33">
        <f>IF(COUNTIF($CD$7:CD2622,CD2622)=1,CD2622,CD2622+COUNTIF($CD$6:CD2621,CD2622))</f>
        <v>57768</v>
      </c>
      <c r="CC2622" s="34">
        <f t="shared" si="750"/>
        <v>55153</v>
      </c>
      <c r="CD2622" s="32">
        <f t="shared" si="751"/>
        <v>55153</v>
      </c>
      <c r="CE2622" s="32">
        <f t="shared" si="752"/>
        <v>0</v>
      </c>
      <c r="CF2622" s="32">
        <f t="shared" si="753"/>
        <v>0</v>
      </c>
      <c r="CG2622" s="32" t="str">
        <f t="shared" si="754"/>
        <v/>
      </c>
      <c r="CH2622" s="32">
        <v>2617</v>
      </c>
      <c r="CI2622" s="32" t="s">
        <v>6</v>
      </c>
      <c r="CJ2622" s="32" t="str">
        <f t="shared" si="755"/>
        <v/>
      </c>
      <c r="CK2622" s="32" t="str">
        <f t="shared" si="756"/>
        <v/>
      </c>
      <c r="CL2622" s="32" t="str">
        <f t="shared" si="757"/>
        <v/>
      </c>
      <c r="CM2622" s="32" t="str">
        <f t="shared" si="758"/>
        <v/>
      </c>
      <c r="CN2622" s="32" t="str">
        <f t="shared" si="759"/>
        <v/>
      </c>
    </row>
    <row r="2623" spans="71:92" x14ac:dyDescent="0.3">
      <c r="BS2623" s="32" t="str">
        <f>IF(Kiadasi_kiseroiv!$K$2=BT2623,BV2623,"")</f>
        <v/>
      </c>
      <c r="BT2623" s="34" t="str">
        <f t="shared" si="742"/>
        <v/>
      </c>
      <c r="BU2623" s="32" t="str">
        <f t="shared" si="743"/>
        <v/>
      </c>
      <c r="BV2623" s="32" t="str">
        <f t="shared" si="744"/>
        <v/>
      </c>
      <c r="BW2623" s="32" t="str">
        <f t="shared" si="745"/>
        <v/>
      </c>
      <c r="BX2623" s="32" t="str">
        <f t="shared" si="746"/>
        <v/>
      </c>
      <c r="BY2623" s="32" t="str">
        <f t="shared" si="747"/>
        <v/>
      </c>
      <c r="BZ2623" s="32" t="str">
        <f t="shared" si="748"/>
        <v/>
      </c>
      <c r="CA2623" s="32" t="str">
        <f t="shared" si="749"/>
        <v/>
      </c>
      <c r="CB2623" s="33">
        <f>IF(COUNTIF($CD$7:CD2623,CD2623)=1,CD2623,CD2623+COUNTIF($CD$6:CD2622,CD2623))</f>
        <v>57769</v>
      </c>
      <c r="CC2623" s="34">
        <f t="shared" si="750"/>
        <v>55153</v>
      </c>
      <c r="CD2623" s="32">
        <f t="shared" si="751"/>
        <v>55153</v>
      </c>
      <c r="CE2623" s="32">
        <f t="shared" si="752"/>
        <v>0</v>
      </c>
      <c r="CF2623" s="32">
        <f t="shared" si="753"/>
        <v>0</v>
      </c>
      <c r="CG2623" s="32" t="str">
        <f t="shared" si="754"/>
        <v/>
      </c>
      <c r="CH2623" s="32">
        <v>2618</v>
      </c>
      <c r="CI2623" s="32" t="s">
        <v>6</v>
      </c>
      <c r="CJ2623" s="32" t="str">
        <f t="shared" si="755"/>
        <v/>
      </c>
      <c r="CK2623" s="32" t="str">
        <f t="shared" si="756"/>
        <v/>
      </c>
      <c r="CL2623" s="32" t="str">
        <f t="shared" si="757"/>
        <v/>
      </c>
      <c r="CM2623" s="32" t="str">
        <f t="shared" si="758"/>
        <v/>
      </c>
      <c r="CN2623" s="32" t="str">
        <f t="shared" si="759"/>
        <v/>
      </c>
    </row>
    <row r="2624" spans="71:92" x14ac:dyDescent="0.3">
      <c r="BS2624" s="32" t="str">
        <f>IF(Kiadasi_kiseroiv!$K$2=BT2624,BV2624,"")</f>
        <v/>
      </c>
      <c r="BT2624" s="34" t="str">
        <f t="shared" si="742"/>
        <v/>
      </c>
      <c r="BU2624" s="32" t="str">
        <f t="shared" si="743"/>
        <v/>
      </c>
      <c r="BV2624" s="32" t="str">
        <f t="shared" si="744"/>
        <v/>
      </c>
      <c r="BW2624" s="32" t="str">
        <f t="shared" si="745"/>
        <v/>
      </c>
      <c r="BX2624" s="32" t="str">
        <f t="shared" si="746"/>
        <v/>
      </c>
      <c r="BY2624" s="32" t="str">
        <f t="shared" si="747"/>
        <v/>
      </c>
      <c r="BZ2624" s="32" t="str">
        <f t="shared" si="748"/>
        <v/>
      </c>
      <c r="CA2624" s="32" t="str">
        <f t="shared" si="749"/>
        <v/>
      </c>
      <c r="CB2624" s="33">
        <f>IF(COUNTIF($CD$7:CD2624,CD2624)=1,CD2624,CD2624+COUNTIF($CD$6:CD2623,CD2624))</f>
        <v>57770</v>
      </c>
      <c r="CC2624" s="34">
        <f t="shared" si="750"/>
        <v>55153</v>
      </c>
      <c r="CD2624" s="32">
        <f t="shared" si="751"/>
        <v>55153</v>
      </c>
      <c r="CE2624" s="32">
        <f t="shared" si="752"/>
        <v>0</v>
      </c>
      <c r="CF2624" s="32">
        <f t="shared" si="753"/>
        <v>0</v>
      </c>
      <c r="CG2624" s="32" t="str">
        <f t="shared" si="754"/>
        <v/>
      </c>
      <c r="CH2624" s="32">
        <v>2619</v>
      </c>
      <c r="CI2624" s="32" t="s">
        <v>6</v>
      </c>
      <c r="CJ2624" s="32" t="str">
        <f t="shared" si="755"/>
        <v/>
      </c>
      <c r="CK2624" s="32" t="str">
        <f t="shared" si="756"/>
        <v/>
      </c>
      <c r="CL2624" s="32" t="str">
        <f t="shared" si="757"/>
        <v/>
      </c>
      <c r="CM2624" s="32" t="str">
        <f t="shared" si="758"/>
        <v/>
      </c>
      <c r="CN2624" s="32" t="str">
        <f t="shared" si="759"/>
        <v/>
      </c>
    </row>
    <row r="2625" spans="71:92" x14ac:dyDescent="0.3">
      <c r="BS2625" s="32" t="str">
        <f>IF(Kiadasi_kiseroiv!$K$2=BT2625,BV2625,"")</f>
        <v/>
      </c>
      <c r="BT2625" s="34" t="str">
        <f t="shared" si="742"/>
        <v/>
      </c>
      <c r="BU2625" s="32" t="str">
        <f t="shared" si="743"/>
        <v/>
      </c>
      <c r="BV2625" s="32" t="str">
        <f t="shared" si="744"/>
        <v/>
      </c>
      <c r="BW2625" s="32" t="str">
        <f t="shared" si="745"/>
        <v/>
      </c>
      <c r="BX2625" s="32" t="str">
        <f t="shared" si="746"/>
        <v/>
      </c>
      <c r="BY2625" s="32" t="str">
        <f t="shared" si="747"/>
        <v/>
      </c>
      <c r="BZ2625" s="32" t="str">
        <f t="shared" si="748"/>
        <v/>
      </c>
      <c r="CA2625" s="32" t="str">
        <f t="shared" si="749"/>
        <v/>
      </c>
      <c r="CB2625" s="33">
        <f>IF(COUNTIF($CD$7:CD2625,CD2625)=1,CD2625,CD2625+COUNTIF($CD$6:CD2624,CD2625))</f>
        <v>57771</v>
      </c>
      <c r="CC2625" s="34">
        <f t="shared" si="750"/>
        <v>55153</v>
      </c>
      <c r="CD2625" s="32">
        <f t="shared" si="751"/>
        <v>55153</v>
      </c>
      <c r="CE2625" s="32">
        <f t="shared" si="752"/>
        <v>0</v>
      </c>
      <c r="CF2625" s="32">
        <f t="shared" si="753"/>
        <v>0</v>
      </c>
      <c r="CG2625" s="32" t="str">
        <f t="shared" si="754"/>
        <v/>
      </c>
      <c r="CH2625" s="32">
        <v>2620</v>
      </c>
      <c r="CI2625" s="32" t="s">
        <v>6</v>
      </c>
      <c r="CJ2625" s="32" t="str">
        <f t="shared" si="755"/>
        <v/>
      </c>
      <c r="CK2625" s="32" t="str">
        <f t="shared" si="756"/>
        <v/>
      </c>
      <c r="CL2625" s="32" t="str">
        <f t="shared" si="757"/>
        <v/>
      </c>
      <c r="CM2625" s="32" t="str">
        <f t="shared" si="758"/>
        <v/>
      </c>
      <c r="CN2625" s="32" t="str">
        <f t="shared" si="759"/>
        <v/>
      </c>
    </row>
    <row r="2626" spans="71:92" x14ac:dyDescent="0.3">
      <c r="BS2626" s="32" t="str">
        <f>IF(Kiadasi_kiseroiv!$K$2=BT2626,BV2626,"")</f>
        <v/>
      </c>
      <c r="BT2626" s="34" t="str">
        <f t="shared" si="742"/>
        <v/>
      </c>
      <c r="BU2626" s="32" t="str">
        <f t="shared" si="743"/>
        <v/>
      </c>
      <c r="BV2626" s="32" t="str">
        <f t="shared" si="744"/>
        <v/>
      </c>
      <c r="BW2626" s="32" t="str">
        <f t="shared" si="745"/>
        <v/>
      </c>
      <c r="BX2626" s="32" t="str">
        <f t="shared" si="746"/>
        <v/>
      </c>
      <c r="BY2626" s="32" t="str">
        <f t="shared" si="747"/>
        <v/>
      </c>
      <c r="BZ2626" s="32" t="str">
        <f t="shared" si="748"/>
        <v/>
      </c>
      <c r="CA2626" s="32" t="str">
        <f t="shared" si="749"/>
        <v/>
      </c>
      <c r="CB2626" s="33">
        <f>IF(COUNTIF($CD$7:CD2626,CD2626)=1,CD2626,CD2626+COUNTIF($CD$6:CD2625,CD2626))</f>
        <v>57772</v>
      </c>
      <c r="CC2626" s="34">
        <f t="shared" si="750"/>
        <v>55153</v>
      </c>
      <c r="CD2626" s="32">
        <f t="shared" si="751"/>
        <v>55153</v>
      </c>
      <c r="CE2626" s="32">
        <f t="shared" si="752"/>
        <v>0</v>
      </c>
      <c r="CF2626" s="32">
        <f t="shared" si="753"/>
        <v>0</v>
      </c>
      <c r="CG2626" s="32" t="str">
        <f t="shared" si="754"/>
        <v/>
      </c>
      <c r="CH2626" s="32">
        <v>2621</v>
      </c>
      <c r="CI2626" s="32" t="s">
        <v>6</v>
      </c>
      <c r="CJ2626" s="32" t="str">
        <f t="shared" si="755"/>
        <v/>
      </c>
      <c r="CK2626" s="32" t="str">
        <f t="shared" si="756"/>
        <v/>
      </c>
      <c r="CL2626" s="32" t="str">
        <f t="shared" si="757"/>
        <v/>
      </c>
      <c r="CM2626" s="32" t="str">
        <f t="shared" si="758"/>
        <v/>
      </c>
      <c r="CN2626" s="32" t="str">
        <f t="shared" si="759"/>
        <v/>
      </c>
    </row>
    <row r="2627" spans="71:92" x14ac:dyDescent="0.3">
      <c r="BS2627" s="32" t="str">
        <f>IF(Kiadasi_kiseroiv!$K$2=BT2627,BV2627,"")</f>
        <v/>
      </c>
      <c r="BT2627" s="34" t="str">
        <f t="shared" si="742"/>
        <v/>
      </c>
      <c r="BU2627" s="32" t="str">
        <f t="shared" si="743"/>
        <v/>
      </c>
      <c r="BV2627" s="32" t="str">
        <f t="shared" si="744"/>
        <v/>
      </c>
      <c r="BW2627" s="32" t="str">
        <f t="shared" si="745"/>
        <v/>
      </c>
      <c r="BX2627" s="32" t="str">
        <f t="shared" si="746"/>
        <v/>
      </c>
      <c r="BY2627" s="32" t="str">
        <f t="shared" si="747"/>
        <v/>
      </c>
      <c r="BZ2627" s="32" t="str">
        <f t="shared" si="748"/>
        <v/>
      </c>
      <c r="CA2627" s="32" t="str">
        <f t="shared" si="749"/>
        <v/>
      </c>
      <c r="CB2627" s="33">
        <f>IF(COUNTIF($CD$7:CD2627,CD2627)=1,CD2627,CD2627+COUNTIF($CD$6:CD2626,CD2627))</f>
        <v>57773</v>
      </c>
      <c r="CC2627" s="34">
        <f t="shared" si="750"/>
        <v>55153</v>
      </c>
      <c r="CD2627" s="32">
        <f t="shared" si="751"/>
        <v>55153</v>
      </c>
      <c r="CE2627" s="32">
        <f t="shared" si="752"/>
        <v>0</v>
      </c>
      <c r="CF2627" s="32">
        <f t="shared" si="753"/>
        <v>0</v>
      </c>
      <c r="CG2627" s="32" t="str">
        <f t="shared" si="754"/>
        <v/>
      </c>
      <c r="CH2627" s="32">
        <v>2622</v>
      </c>
      <c r="CI2627" s="32" t="s">
        <v>6</v>
      </c>
      <c r="CJ2627" s="32" t="str">
        <f t="shared" si="755"/>
        <v/>
      </c>
      <c r="CK2627" s="32" t="str">
        <f t="shared" si="756"/>
        <v/>
      </c>
      <c r="CL2627" s="32" t="str">
        <f t="shared" si="757"/>
        <v/>
      </c>
      <c r="CM2627" s="32" t="str">
        <f t="shared" si="758"/>
        <v/>
      </c>
      <c r="CN2627" s="32" t="str">
        <f t="shared" si="759"/>
        <v/>
      </c>
    </row>
    <row r="2628" spans="71:92" x14ac:dyDescent="0.3">
      <c r="BS2628" s="32" t="str">
        <f>IF(Kiadasi_kiseroiv!$K$2=BT2628,BV2628,"")</f>
        <v/>
      </c>
      <c r="BT2628" s="34" t="str">
        <f t="shared" si="742"/>
        <v/>
      </c>
      <c r="BU2628" s="32" t="str">
        <f t="shared" si="743"/>
        <v/>
      </c>
      <c r="BV2628" s="32" t="str">
        <f t="shared" si="744"/>
        <v/>
      </c>
      <c r="BW2628" s="32" t="str">
        <f t="shared" si="745"/>
        <v/>
      </c>
      <c r="BX2628" s="32" t="str">
        <f t="shared" si="746"/>
        <v/>
      </c>
      <c r="BY2628" s="32" t="str">
        <f t="shared" si="747"/>
        <v/>
      </c>
      <c r="BZ2628" s="32" t="str">
        <f t="shared" si="748"/>
        <v/>
      </c>
      <c r="CA2628" s="32" t="str">
        <f t="shared" si="749"/>
        <v/>
      </c>
      <c r="CB2628" s="33">
        <f>IF(COUNTIF($CD$7:CD2628,CD2628)=1,CD2628,CD2628+COUNTIF($CD$6:CD2627,CD2628))</f>
        <v>57774</v>
      </c>
      <c r="CC2628" s="34">
        <f t="shared" si="750"/>
        <v>55153</v>
      </c>
      <c r="CD2628" s="32">
        <f t="shared" si="751"/>
        <v>55153</v>
      </c>
      <c r="CE2628" s="32">
        <f t="shared" si="752"/>
        <v>0</v>
      </c>
      <c r="CF2628" s="32">
        <f t="shared" si="753"/>
        <v>0</v>
      </c>
      <c r="CG2628" s="32" t="str">
        <f t="shared" si="754"/>
        <v/>
      </c>
      <c r="CH2628" s="32">
        <v>2623</v>
      </c>
      <c r="CI2628" s="32" t="s">
        <v>6</v>
      </c>
      <c r="CJ2628" s="32" t="str">
        <f t="shared" si="755"/>
        <v/>
      </c>
      <c r="CK2628" s="32" t="str">
        <f t="shared" si="756"/>
        <v/>
      </c>
      <c r="CL2628" s="32" t="str">
        <f t="shared" si="757"/>
        <v/>
      </c>
      <c r="CM2628" s="32" t="str">
        <f t="shared" si="758"/>
        <v/>
      </c>
      <c r="CN2628" s="32" t="str">
        <f t="shared" si="759"/>
        <v/>
      </c>
    </row>
    <row r="2629" spans="71:92" x14ac:dyDescent="0.3">
      <c r="BS2629" s="32" t="str">
        <f>IF(Kiadasi_kiseroiv!$K$2=BT2629,BV2629,"")</f>
        <v/>
      </c>
      <c r="BT2629" s="34" t="str">
        <f t="shared" si="742"/>
        <v/>
      </c>
      <c r="BU2629" s="32" t="str">
        <f t="shared" si="743"/>
        <v/>
      </c>
      <c r="BV2629" s="32" t="str">
        <f t="shared" si="744"/>
        <v/>
      </c>
      <c r="BW2629" s="32" t="str">
        <f t="shared" si="745"/>
        <v/>
      </c>
      <c r="BX2629" s="32" t="str">
        <f t="shared" si="746"/>
        <v/>
      </c>
      <c r="BY2629" s="32" t="str">
        <f t="shared" si="747"/>
        <v/>
      </c>
      <c r="BZ2629" s="32" t="str">
        <f t="shared" si="748"/>
        <v/>
      </c>
      <c r="CA2629" s="32" t="str">
        <f t="shared" si="749"/>
        <v/>
      </c>
      <c r="CB2629" s="33">
        <f>IF(COUNTIF($CD$7:CD2629,CD2629)=1,CD2629,CD2629+COUNTIF($CD$6:CD2628,CD2629))</f>
        <v>57775</v>
      </c>
      <c r="CC2629" s="34">
        <f t="shared" si="750"/>
        <v>55153</v>
      </c>
      <c r="CD2629" s="32">
        <f t="shared" si="751"/>
        <v>55153</v>
      </c>
      <c r="CE2629" s="32">
        <f t="shared" si="752"/>
        <v>0</v>
      </c>
      <c r="CF2629" s="32">
        <f t="shared" si="753"/>
        <v>0</v>
      </c>
      <c r="CG2629" s="32" t="str">
        <f t="shared" si="754"/>
        <v/>
      </c>
      <c r="CH2629" s="32">
        <v>2624</v>
      </c>
      <c r="CI2629" s="32" t="s">
        <v>6</v>
      </c>
      <c r="CJ2629" s="32" t="str">
        <f t="shared" si="755"/>
        <v/>
      </c>
      <c r="CK2629" s="32" t="str">
        <f t="shared" si="756"/>
        <v/>
      </c>
      <c r="CL2629" s="32" t="str">
        <f t="shared" si="757"/>
        <v/>
      </c>
      <c r="CM2629" s="32" t="str">
        <f t="shared" si="758"/>
        <v/>
      </c>
      <c r="CN2629" s="32" t="str">
        <f t="shared" si="759"/>
        <v/>
      </c>
    </row>
    <row r="2630" spans="71:92" x14ac:dyDescent="0.3">
      <c r="BS2630" s="32" t="str">
        <f>IF(Kiadasi_kiseroiv!$K$2=BT2630,BV2630,"")</f>
        <v/>
      </c>
      <c r="BT2630" s="34" t="str">
        <f t="shared" si="742"/>
        <v/>
      </c>
      <c r="BU2630" s="32" t="str">
        <f t="shared" si="743"/>
        <v/>
      </c>
      <c r="BV2630" s="32" t="str">
        <f t="shared" si="744"/>
        <v/>
      </c>
      <c r="BW2630" s="32" t="str">
        <f t="shared" si="745"/>
        <v/>
      </c>
      <c r="BX2630" s="32" t="str">
        <f t="shared" si="746"/>
        <v/>
      </c>
      <c r="BY2630" s="32" t="str">
        <f t="shared" si="747"/>
        <v/>
      </c>
      <c r="BZ2630" s="32" t="str">
        <f t="shared" si="748"/>
        <v/>
      </c>
      <c r="CA2630" s="32" t="str">
        <f t="shared" si="749"/>
        <v/>
      </c>
      <c r="CB2630" s="33">
        <f>IF(COUNTIF($CD$7:CD2630,CD2630)=1,CD2630,CD2630+COUNTIF($CD$6:CD2629,CD2630))</f>
        <v>57776</v>
      </c>
      <c r="CC2630" s="34">
        <f t="shared" si="750"/>
        <v>55153</v>
      </c>
      <c r="CD2630" s="32">
        <f t="shared" si="751"/>
        <v>55153</v>
      </c>
      <c r="CE2630" s="32">
        <f t="shared" si="752"/>
        <v>0</v>
      </c>
      <c r="CF2630" s="32">
        <f t="shared" si="753"/>
        <v>0</v>
      </c>
      <c r="CG2630" s="32" t="str">
        <f t="shared" si="754"/>
        <v/>
      </c>
      <c r="CH2630" s="32">
        <v>2625</v>
      </c>
      <c r="CI2630" s="32" t="s">
        <v>6</v>
      </c>
      <c r="CJ2630" s="32" t="str">
        <f t="shared" si="755"/>
        <v/>
      </c>
      <c r="CK2630" s="32" t="str">
        <f t="shared" si="756"/>
        <v/>
      </c>
      <c r="CL2630" s="32" t="str">
        <f t="shared" si="757"/>
        <v/>
      </c>
      <c r="CM2630" s="32" t="str">
        <f t="shared" si="758"/>
        <v/>
      </c>
      <c r="CN2630" s="32" t="str">
        <f t="shared" si="759"/>
        <v/>
      </c>
    </row>
    <row r="2631" spans="71:92" x14ac:dyDescent="0.3">
      <c r="BS2631" s="32" t="str">
        <f>IF(Kiadasi_kiseroiv!$K$2=BT2631,BV2631,"")</f>
        <v/>
      </c>
      <c r="BT2631" s="34" t="str">
        <f t="shared" si="742"/>
        <v/>
      </c>
      <c r="BU2631" s="32" t="str">
        <f t="shared" si="743"/>
        <v/>
      </c>
      <c r="BV2631" s="32" t="str">
        <f t="shared" si="744"/>
        <v/>
      </c>
      <c r="BW2631" s="32" t="str">
        <f t="shared" si="745"/>
        <v/>
      </c>
      <c r="BX2631" s="32" t="str">
        <f t="shared" si="746"/>
        <v/>
      </c>
      <c r="BY2631" s="32" t="str">
        <f t="shared" si="747"/>
        <v/>
      </c>
      <c r="BZ2631" s="32" t="str">
        <f t="shared" si="748"/>
        <v/>
      </c>
      <c r="CA2631" s="32" t="str">
        <f t="shared" si="749"/>
        <v/>
      </c>
      <c r="CB2631" s="33">
        <f>IF(COUNTIF($CD$7:CD2631,CD2631)=1,CD2631,CD2631+COUNTIF($CD$6:CD2630,CD2631))</f>
        <v>57777</v>
      </c>
      <c r="CC2631" s="34">
        <f t="shared" si="750"/>
        <v>55153</v>
      </c>
      <c r="CD2631" s="32">
        <f t="shared" si="751"/>
        <v>55153</v>
      </c>
      <c r="CE2631" s="32">
        <f t="shared" si="752"/>
        <v>0</v>
      </c>
      <c r="CF2631" s="32">
        <f t="shared" si="753"/>
        <v>0</v>
      </c>
      <c r="CG2631" s="32" t="str">
        <f t="shared" si="754"/>
        <v/>
      </c>
      <c r="CH2631" s="32">
        <v>2626</v>
      </c>
      <c r="CI2631" s="32" t="s">
        <v>6</v>
      </c>
      <c r="CJ2631" s="32" t="str">
        <f t="shared" si="755"/>
        <v/>
      </c>
      <c r="CK2631" s="32" t="str">
        <f t="shared" si="756"/>
        <v/>
      </c>
      <c r="CL2631" s="32" t="str">
        <f t="shared" si="757"/>
        <v/>
      </c>
      <c r="CM2631" s="32" t="str">
        <f t="shared" si="758"/>
        <v/>
      </c>
      <c r="CN2631" s="32" t="str">
        <f t="shared" si="759"/>
        <v/>
      </c>
    </row>
    <row r="2632" spans="71:92" x14ac:dyDescent="0.3">
      <c r="BS2632" s="32" t="str">
        <f>IF(Kiadasi_kiseroiv!$K$2=BT2632,BV2632,"")</f>
        <v/>
      </c>
      <c r="BT2632" s="34" t="str">
        <f t="shared" si="742"/>
        <v/>
      </c>
      <c r="BU2632" s="32" t="str">
        <f t="shared" si="743"/>
        <v/>
      </c>
      <c r="BV2632" s="32" t="str">
        <f t="shared" si="744"/>
        <v/>
      </c>
      <c r="BW2632" s="32" t="str">
        <f t="shared" si="745"/>
        <v/>
      </c>
      <c r="BX2632" s="32" t="str">
        <f t="shared" si="746"/>
        <v/>
      </c>
      <c r="BY2632" s="32" t="str">
        <f t="shared" si="747"/>
        <v/>
      </c>
      <c r="BZ2632" s="32" t="str">
        <f t="shared" si="748"/>
        <v/>
      </c>
      <c r="CA2632" s="32" t="str">
        <f t="shared" si="749"/>
        <v/>
      </c>
      <c r="CB2632" s="33">
        <f>IF(COUNTIF($CD$7:CD2632,CD2632)=1,CD2632,CD2632+COUNTIF($CD$6:CD2631,CD2632))</f>
        <v>57778</v>
      </c>
      <c r="CC2632" s="34">
        <f t="shared" si="750"/>
        <v>55153</v>
      </c>
      <c r="CD2632" s="32">
        <f t="shared" si="751"/>
        <v>55153</v>
      </c>
      <c r="CE2632" s="32">
        <f t="shared" si="752"/>
        <v>0</v>
      </c>
      <c r="CF2632" s="32">
        <f t="shared" si="753"/>
        <v>0</v>
      </c>
      <c r="CG2632" s="32" t="str">
        <f t="shared" si="754"/>
        <v/>
      </c>
      <c r="CH2632" s="32">
        <v>2627</v>
      </c>
      <c r="CI2632" s="32" t="s">
        <v>6</v>
      </c>
      <c r="CJ2632" s="32" t="str">
        <f t="shared" si="755"/>
        <v/>
      </c>
      <c r="CK2632" s="32" t="str">
        <f t="shared" si="756"/>
        <v/>
      </c>
      <c r="CL2632" s="32" t="str">
        <f t="shared" si="757"/>
        <v/>
      </c>
      <c r="CM2632" s="32" t="str">
        <f t="shared" si="758"/>
        <v/>
      </c>
      <c r="CN2632" s="32" t="str">
        <f t="shared" si="759"/>
        <v/>
      </c>
    </row>
    <row r="2633" spans="71:92" x14ac:dyDescent="0.3">
      <c r="BS2633" s="32" t="str">
        <f>IF(Kiadasi_kiseroiv!$K$2=BT2633,BV2633,"")</f>
        <v/>
      </c>
      <c r="BT2633" s="34" t="str">
        <f t="shared" si="742"/>
        <v/>
      </c>
      <c r="BU2633" s="32" t="str">
        <f t="shared" si="743"/>
        <v/>
      </c>
      <c r="BV2633" s="32" t="str">
        <f t="shared" si="744"/>
        <v/>
      </c>
      <c r="BW2633" s="32" t="str">
        <f t="shared" si="745"/>
        <v/>
      </c>
      <c r="BX2633" s="32" t="str">
        <f t="shared" si="746"/>
        <v/>
      </c>
      <c r="BY2633" s="32" t="str">
        <f t="shared" si="747"/>
        <v/>
      </c>
      <c r="BZ2633" s="32" t="str">
        <f t="shared" si="748"/>
        <v/>
      </c>
      <c r="CA2633" s="32" t="str">
        <f t="shared" si="749"/>
        <v/>
      </c>
      <c r="CB2633" s="33">
        <f>IF(COUNTIF($CD$7:CD2633,CD2633)=1,CD2633,CD2633+COUNTIF($CD$6:CD2632,CD2633))</f>
        <v>57779</v>
      </c>
      <c r="CC2633" s="34">
        <f t="shared" si="750"/>
        <v>55153</v>
      </c>
      <c r="CD2633" s="32">
        <f t="shared" si="751"/>
        <v>55153</v>
      </c>
      <c r="CE2633" s="32">
        <f t="shared" si="752"/>
        <v>0</v>
      </c>
      <c r="CF2633" s="32">
        <f t="shared" si="753"/>
        <v>0</v>
      </c>
      <c r="CG2633" s="32" t="str">
        <f t="shared" si="754"/>
        <v/>
      </c>
      <c r="CH2633" s="32">
        <v>2628</v>
      </c>
      <c r="CI2633" s="32" t="s">
        <v>6</v>
      </c>
      <c r="CJ2633" s="32" t="str">
        <f t="shared" si="755"/>
        <v/>
      </c>
      <c r="CK2633" s="32" t="str">
        <f t="shared" si="756"/>
        <v/>
      </c>
      <c r="CL2633" s="32" t="str">
        <f t="shared" si="757"/>
        <v/>
      </c>
      <c r="CM2633" s="32" t="str">
        <f t="shared" si="758"/>
        <v/>
      </c>
      <c r="CN2633" s="32" t="str">
        <f t="shared" si="759"/>
        <v/>
      </c>
    </row>
    <row r="2634" spans="71:92" x14ac:dyDescent="0.3">
      <c r="BS2634" s="32" t="str">
        <f>IF(Kiadasi_kiseroiv!$K$2=BT2634,BV2634,"")</f>
        <v/>
      </c>
      <c r="BT2634" s="34" t="str">
        <f t="shared" si="742"/>
        <v/>
      </c>
      <c r="BU2634" s="32" t="str">
        <f t="shared" si="743"/>
        <v/>
      </c>
      <c r="BV2634" s="32" t="str">
        <f t="shared" si="744"/>
        <v/>
      </c>
      <c r="BW2634" s="32" t="str">
        <f t="shared" si="745"/>
        <v/>
      </c>
      <c r="BX2634" s="32" t="str">
        <f t="shared" si="746"/>
        <v/>
      </c>
      <c r="BY2634" s="32" t="str">
        <f t="shared" si="747"/>
        <v/>
      </c>
      <c r="BZ2634" s="32" t="str">
        <f t="shared" si="748"/>
        <v/>
      </c>
      <c r="CA2634" s="32" t="str">
        <f t="shared" si="749"/>
        <v/>
      </c>
      <c r="CB2634" s="33">
        <f>IF(COUNTIF($CD$7:CD2634,CD2634)=1,CD2634,CD2634+COUNTIF($CD$6:CD2633,CD2634))</f>
        <v>57780</v>
      </c>
      <c r="CC2634" s="34">
        <f t="shared" si="750"/>
        <v>55153</v>
      </c>
      <c r="CD2634" s="32">
        <f t="shared" si="751"/>
        <v>55153</v>
      </c>
      <c r="CE2634" s="32">
        <f t="shared" si="752"/>
        <v>0</v>
      </c>
      <c r="CF2634" s="32">
        <f t="shared" si="753"/>
        <v>0</v>
      </c>
      <c r="CG2634" s="32" t="str">
        <f t="shared" si="754"/>
        <v/>
      </c>
      <c r="CH2634" s="32">
        <v>2629</v>
      </c>
      <c r="CI2634" s="32" t="s">
        <v>6</v>
      </c>
      <c r="CJ2634" s="32" t="str">
        <f t="shared" si="755"/>
        <v/>
      </c>
      <c r="CK2634" s="32" t="str">
        <f t="shared" si="756"/>
        <v/>
      </c>
      <c r="CL2634" s="32" t="str">
        <f t="shared" si="757"/>
        <v/>
      </c>
      <c r="CM2634" s="32" t="str">
        <f t="shared" si="758"/>
        <v/>
      </c>
      <c r="CN2634" s="32" t="str">
        <f t="shared" si="759"/>
        <v/>
      </c>
    </row>
    <row r="2635" spans="71:92" x14ac:dyDescent="0.3">
      <c r="BS2635" s="32" t="str">
        <f>IF(Kiadasi_kiseroiv!$K$2=BT2635,BV2635,"")</f>
        <v/>
      </c>
      <c r="BT2635" s="34" t="str">
        <f t="shared" si="742"/>
        <v/>
      </c>
      <c r="BU2635" s="32" t="str">
        <f t="shared" si="743"/>
        <v/>
      </c>
      <c r="BV2635" s="32" t="str">
        <f t="shared" si="744"/>
        <v/>
      </c>
      <c r="BW2635" s="32" t="str">
        <f t="shared" si="745"/>
        <v/>
      </c>
      <c r="BX2635" s="32" t="str">
        <f t="shared" si="746"/>
        <v/>
      </c>
      <c r="BY2635" s="32" t="str">
        <f t="shared" si="747"/>
        <v/>
      </c>
      <c r="BZ2635" s="32" t="str">
        <f t="shared" si="748"/>
        <v/>
      </c>
      <c r="CA2635" s="32" t="str">
        <f t="shared" si="749"/>
        <v/>
      </c>
      <c r="CB2635" s="33">
        <f>IF(COUNTIF($CD$7:CD2635,CD2635)=1,CD2635,CD2635+COUNTIF($CD$6:CD2634,CD2635))</f>
        <v>57781</v>
      </c>
      <c r="CC2635" s="34">
        <f t="shared" si="750"/>
        <v>55153</v>
      </c>
      <c r="CD2635" s="32">
        <f t="shared" si="751"/>
        <v>55153</v>
      </c>
      <c r="CE2635" s="32">
        <f t="shared" si="752"/>
        <v>0</v>
      </c>
      <c r="CF2635" s="32">
        <f t="shared" si="753"/>
        <v>0</v>
      </c>
      <c r="CG2635" s="32" t="str">
        <f t="shared" si="754"/>
        <v/>
      </c>
      <c r="CH2635" s="32">
        <v>2630</v>
      </c>
      <c r="CI2635" s="32" t="s">
        <v>6</v>
      </c>
      <c r="CJ2635" s="32" t="str">
        <f t="shared" si="755"/>
        <v/>
      </c>
      <c r="CK2635" s="32" t="str">
        <f t="shared" si="756"/>
        <v/>
      </c>
      <c r="CL2635" s="32" t="str">
        <f t="shared" si="757"/>
        <v/>
      </c>
      <c r="CM2635" s="32" t="str">
        <f t="shared" si="758"/>
        <v/>
      </c>
      <c r="CN2635" s="32" t="str">
        <f t="shared" si="759"/>
        <v/>
      </c>
    </row>
    <row r="2636" spans="71:92" x14ac:dyDescent="0.3">
      <c r="BS2636" s="32" t="str">
        <f>IF(Kiadasi_kiseroiv!$K$2=BT2636,BV2636,"")</f>
        <v/>
      </c>
      <c r="BT2636" s="34" t="str">
        <f t="shared" si="742"/>
        <v/>
      </c>
      <c r="BU2636" s="32" t="str">
        <f t="shared" si="743"/>
        <v/>
      </c>
      <c r="BV2636" s="32" t="str">
        <f t="shared" si="744"/>
        <v/>
      </c>
      <c r="BW2636" s="32" t="str">
        <f t="shared" si="745"/>
        <v/>
      </c>
      <c r="BX2636" s="32" t="str">
        <f t="shared" si="746"/>
        <v/>
      </c>
      <c r="BY2636" s="32" t="str">
        <f t="shared" si="747"/>
        <v/>
      </c>
      <c r="BZ2636" s="32" t="str">
        <f t="shared" si="748"/>
        <v/>
      </c>
      <c r="CA2636" s="32" t="str">
        <f t="shared" si="749"/>
        <v/>
      </c>
      <c r="CB2636" s="33">
        <f>IF(COUNTIF($CD$7:CD2636,CD2636)=1,CD2636,CD2636+COUNTIF($CD$6:CD2635,CD2636))</f>
        <v>57782</v>
      </c>
      <c r="CC2636" s="34">
        <f t="shared" si="750"/>
        <v>55153</v>
      </c>
      <c r="CD2636" s="32">
        <f t="shared" si="751"/>
        <v>55153</v>
      </c>
      <c r="CE2636" s="32">
        <f t="shared" si="752"/>
        <v>0</v>
      </c>
      <c r="CF2636" s="32">
        <f t="shared" si="753"/>
        <v>0</v>
      </c>
      <c r="CG2636" s="32" t="str">
        <f t="shared" si="754"/>
        <v/>
      </c>
      <c r="CH2636" s="32">
        <v>2631</v>
      </c>
      <c r="CI2636" s="32" t="s">
        <v>6</v>
      </c>
      <c r="CJ2636" s="32" t="str">
        <f t="shared" si="755"/>
        <v/>
      </c>
      <c r="CK2636" s="32" t="str">
        <f t="shared" si="756"/>
        <v/>
      </c>
      <c r="CL2636" s="32" t="str">
        <f t="shared" si="757"/>
        <v/>
      </c>
      <c r="CM2636" s="32" t="str">
        <f t="shared" si="758"/>
        <v/>
      </c>
      <c r="CN2636" s="32" t="str">
        <f t="shared" si="759"/>
        <v/>
      </c>
    </row>
    <row r="2637" spans="71:92" x14ac:dyDescent="0.3">
      <c r="BS2637" s="32" t="str">
        <f>IF(Kiadasi_kiseroiv!$K$2=BT2637,BV2637,"")</f>
        <v/>
      </c>
      <c r="BT2637" s="34" t="str">
        <f t="shared" si="742"/>
        <v/>
      </c>
      <c r="BU2637" s="32" t="str">
        <f t="shared" si="743"/>
        <v/>
      </c>
      <c r="BV2637" s="32" t="str">
        <f t="shared" si="744"/>
        <v/>
      </c>
      <c r="BW2637" s="32" t="str">
        <f t="shared" si="745"/>
        <v/>
      </c>
      <c r="BX2637" s="32" t="str">
        <f t="shared" si="746"/>
        <v/>
      </c>
      <c r="BY2637" s="32" t="str">
        <f t="shared" si="747"/>
        <v/>
      </c>
      <c r="BZ2637" s="32" t="str">
        <f t="shared" si="748"/>
        <v/>
      </c>
      <c r="CA2637" s="32" t="str">
        <f t="shared" si="749"/>
        <v/>
      </c>
      <c r="CB2637" s="33">
        <f>IF(COUNTIF($CD$7:CD2637,CD2637)=1,CD2637,CD2637+COUNTIF($CD$6:CD2636,CD2637))</f>
        <v>57783</v>
      </c>
      <c r="CC2637" s="34">
        <f t="shared" si="750"/>
        <v>55153</v>
      </c>
      <c r="CD2637" s="32">
        <f t="shared" si="751"/>
        <v>55153</v>
      </c>
      <c r="CE2637" s="32">
        <f t="shared" si="752"/>
        <v>0</v>
      </c>
      <c r="CF2637" s="32">
        <f t="shared" si="753"/>
        <v>0</v>
      </c>
      <c r="CG2637" s="32" t="str">
        <f t="shared" si="754"/>
        <v/>
      </c>
      <c r="CH2637" s="32">
        <v>2632</v>
      </c>
      <c r="CI2637" s="32" t="s">
        <v>6</v>
      </c>
      <c r="CJ2637" s="32" t="str">
        <f t="shared" si="755"/>
        <v/>
      </c>
      <c r="CK2637" s="32" t="str">
        <f t="shared" si="756"/>
        <v/>
      </c>
      <c r="CL2637" s="32" t="str">
        <f t="shared" si="757"/>
        <v/>
      </c>
      <c r="CM2637" s="32" t="str">
        <f t="shared" si="758"/>
        <v/>
      </c>
      <c r="CN2637" s="32" t="str">
        <f t="shared" si="759"/>
        <v/>
      </c>
    </row>
    <row r="2638" spans="71:92" x14ac:dyDescent="0.3">
      <c r="BS2638" s="32" t="str">
        <f>IF(Kiadasi_kiseroiv!$K$2=BT2638,BV2638,"")</f>
        <v/>
      </c>
      <c r="BT2638" s="34" t="str">
        <f t="shared" si="742"/>
        <v/>
      </c>
      <c r="BU2638" s="32" t="str">
        <f t="shared" si="743"/>
        <v/>
      </c>
      <c r="BV2638" s="32" t="str">
        <f t="shared" si="744"/>
        <v/>
      </c>
      <c r="BW2638" s="32" t="str">
        <f t="shared" si="745"/>
        <v/>
      </c>
      <c r="BX2638" s="32" t="str">
        <f t="shared" si="746"/>
        <v/>
      </c>
      <c r="BY2638" s="32" t="str">
        <f t="shared" si="747"/>
        <v/>
      </c>
      <c r="BZ2638" s="32" t="str">
        <f t="shared" si="748"/>
        <v/>
      </c>
      <c r="CA2638" s="32" t="str">
        <f t="shared" si="749"/>
        <v/>
      </c>
      <c r="CB2638" s="33">
        <f>IF(COUNTIF($CD$7:CD2638,CD2638)=1,CD2638,CD2638+COUNTIF($CD$6:CD2637,CD2638))</f>
        <v>57784</v>
      </c>
      <c r="CC2638" s="34">
        <f t="shared" si="750"/>
        <v>55153</v>
      </c>
      <c r="CD2638" s="32">
        <f t="shared" si="751"/>
        <v>55153</v>
      </c>
      <c r="CE2638" s="32">
        <f t="shared" si="752"/>
        <v>0</v>
      </c>
      <c r="CF2638" s="32">
        <f t="shared" si="753"/>
        <v>0</v>
      </c>
      <c r="CG2638" s="32" t="str">
        <f t="shared" si="754"/>
        <v/>
      </c>
      <c r="CH2638" s="32">
        <v>2633</v>
      </c>
      <c r="CI2638" s="32" t="s">
        <v>6</v>
      </c>
      <c r="CJ2638" s="32" t="str">
        <f t="shared" si="755"/>
        <v/>
      </c>
      <c r="CK2638" s="32" t="str">
        <f t="shared" si="756"/>
        <v/>
      </c>
      <c r="CL2638" s="32" t="str">
        <f t="shared" si="757"/>
        <v/>
      </c>
      <c r="CM2638" s="32" t="str">
        <f t="shared" si="758"/>
        <v/>
      </c>
      <c r="CN2638" s="32" t="str">
        <f t="shared" si="759"/>
        <v/>
      </c>
    </row>
    <row r="2639" spans="71:92" x14ac:dyDescent="0.3">
      <c r="BS2639" s="32" t="str">
        <f>IF(Kiadasi_kiseroiv!$K$2=BT2639,BV2639,"")</f>
        <v/>
      </c>
      <c r="BT2639" s="34" t="str">
        <f t="shared" si="742"/>
        <v/>
      </c>
      <c r="BU2639" s="32" t="str">
        <f t="shared" si="743"/>
        <v/>
      </c>
      <c r="BV2639" s="32" t="str">
        <f t="shared" si="744"/>
        <v/>
      </c>
      <c r="BW2639" s="32" t="str">
        <f t="shared" si="745"/>
        <v/>
      </c>
      <c r="BX2639" s="32" t="str">
        <f t="shared" si="746"/>
        <v/>
      </c>
      <c r="BY2639" s="32" t="str">
        <f t="shared" si="747"/>
        <v/>
      </c>
      <c r="BZ2639" s="32" t="str">
        <f t="shared" si="748"/>
        <v/>
      </c>
      <c r="CA2639" s="32" t="str">
        <f t="shared" si="749"/>
        <v/>
      </c>
      <c r="CB2639" s="33">
        <f>IF(COUNTIF($CD$7:CD2639,CD2639)=1,CD2639,CD2639+COUNTIF($CD$6:CD2638,CD2639))</f>
        <v>57785</v>
      </c>
      <c r="CC2639" s="34">
        <f t="shared" si="750"/>
        <v>55153</v>
      </c>
      <c r="CD2639" s="32">
        <f t="shared" si="751"/>
        <v>55153</v>
      </c>
      <c r="CE2639" s="32">
        <f t="shared" si="752"/>
        <v>0</v>
      </c>
      <c r="CF2639" s="32">
        <f t="shared" si="753"/>
        <v>0</v>
      </c>
      <c r="CG2639" s="32" t="str">
        <f t="shared" si="754"/>
        <v/>
      </c>
      <c r="CH2639" s="32">
        <v>2634</v>
      </c>
      <c r="CI2639" s="32" t="s">
        <v>6</v>
      </c>
      <c r="CJ2639" s="32" t="str">
        <f t="shared" si="755"/>
        <v/>
      </c>
      <c r="CK2639" s="32" t="str">
        <f t="shared" si="756"/>
        <v/>
      </c>
      <c r="CL2639" s="32" t="str">
        <f t="shared" si="757"/>
        <v/>
      </c>
      <c r="CM2639" s="32" t="str">
        <f t="shared" si="758"/>
        <v/>
      </c>
      <c r="CN2639" s="32" t="str">
        <f t="shared" si="759"/>
        <v/>
      </c>
    </row>
    <row r="2640" spans="71:92" x14ac:dyDescent="0.3">
      <c r="BS2640" s="32" t="str">
        <f>IF(Kiadasi_kiseroiv!$K$2=BT2640,BV2640,"")</f>
        <v/>
      </c>
      <c r="BT2640" s="34" t="str">
        <f t="shared" si="742"/>
        <v/>
      </c>
      <c r="BU2640" s="32" t="str">
        <f t="shared" si="743"/>
        <v/>
      </c>
      <c r="BV2640" s="32" t="str">
        <f t="shared" si="744"/>
        <v/>
      </c>
      <c r="BW2640" s="32" t="str">
        <f t="shared" si="745"/>
        <v/>
      </c>
      <c r="BX2640" s="32" t="str">
        <f t="shared" si="746"/>
        <v/>
      </c>
      <c r="BY2640" s="32" t="str">
        <f t="shared" si="747"/>
        <v/>
      </c>
      <c r="BZ2640" s="32" t="str">
        <f t="shared" si="748"/>
        <v/>
      </c>
      <c r="CA2640" s="32" t="str">
        <f t="shared" si="749"/>
        <v/>
      </c>
      <c r="CB2640" s="33">
        <f>IF(COUNTIF($CD$7:CD2640,CD2640)=1,CD2640,CD2640+COUNTIF($CD$6:CD2639,CD2640))</f>
        <v>57786</v>
      </c>
      <c r="CC2640" s="34">
        <f t="shared" si="750"/>
        <v>55153</v>
      </c>
      <c r="CD2640" s="32">
        <f t="shared" si="751"/>
        <v>55153</v>
      </c>
      <c r="CE2640" s="32">
        <f t="shared" si="752"/>
        <v>0</v>
      </c>
      <c r="CF2640" s="32">
        <f t="shared" si="753"/>
        <v>0</v>
      </c>
      <c r="CG2640" s="32" t="str">
        <f t="shared" si="754"/>
        <v/>
      </c>
      <c r="CH2640" s="32">
        <v>2635</v>
      </c>
      <c r="CI2640" s="32" t="s">
        <v>6</v>
      </c>
      <c r="CJ2640" s="32" t="str">
        <f t="shared" si="755"/>
        <v/>
      </c>
      <c r="CK2640" s="32" t="str">
        <f t="shared" si="756"/>
        <v/>
      </c>
      <c r="CL2640" s="32" t="str">
        <f t="shared" si="757"/>
        <v/>
      </c>
      <c r="CM2640" s="32" t="str">
        <f t="shared" si="758"/>
        <v/>
      </c>
      <c r="CN2640" s="32" t="str">
        <f t="shared" si="759"/>
        <v/>
      </c>
    </row>
    <row r="2641" spans="71:92" x14ac:dyDescent="0.3">
      <c r="BS2641" s="32" t="str">
        <f>IF(Kiadasi_kiseroiv!$K$2=BT2641,BV2641,"")</f>
        <v/>
      </c>
      <c r="BT2641" s="34" t="str">
        <f t="shared" si="742"/>
        <v/>
      </c>
      <c r="BU2641" s="32" t="str">
        <f t="shared" si="743"/>
        <v/>
      </c>
      <c r="BV2641" s="32" t="str">
        <f t="shared" si="744"/>
        <v/>
      </c>
      <c r="BW2641" s="32" t="str">
        <f t="shared" si="745"/>
        <v/>
      </c>
      <c r="BX2641" s="32" t="str">
        <f t="shared" si="746"/>
        <v/>
      </c>
      <c r="BY2641" s="32" t="str">
        <f t="shared" si="747"/>
        <v/>
      </c>
      <c r="BZ2641" s="32" t="str">
        <f t="shared" si="748"/>
        <v/>
      </c>
      <c r="CA2641" s="32" t="str">
        <f t="shared" si="749"/>
        <v/>
      </c>
      <c r="CB2641" s="33">
        <f>IF(COUNTIF($CD$7:CD2641,CD2641)=1,CD2641,CD2641+COUNTIF($CD$6:CD2640,CD2641))</f>
        <v>57787</v>
      </c>
      <c r="CC2641" s="34">
        <f t="shared" si="750"/>
        <v>55153</v>
      </c>
      <c r="CD2641" s="32">
        <f t="shared" si="751"/>
        <v>55153</v>
      </c>
      <c r="CE2641" s="32">
        <f t="shared" si="752"/>
        <v>0</v>
      </c>
      <c r="CF2641" s="32">
        <f t="shared" si="753"/>
        <v>0</v>
      </c>
      <c r="CG2641" s="32" t="str">
        <f t="shared" si="754"/>
        <v/>
      </c>
      <c r="CH2641" s="32">
        <v>2636</v>
      </c>
      <c r="CI2641" s="32" t="s">
        <v>6</v>
      </c>
      <c r="CJ2641" s="32" t="str">
        <f t="shared" si="755"/>
        <v/>
      </c>
      <c r="CK2641" s="32" t="str">
        <f t="shared" si="756"/>
        <v/>
      </c>
      <c r="CL2641" s="32" t="str">
        <f t="shared" si="757"/>
        <v/>
      </c>
      <c r="CM2641" s="32" t="str">
        <f t="shared" si="758"/>
        <v/>
      </c>
      <c r="CN2641" s="32" t="str">
        <f t="shared" si="759"/>
        <v/>
      </c>
    </row>
    <row r="2642" spans="71:92" x14ac:dyDescent="0.3">
      <c r="BS2642" s="32" t="str">
        <f>IF(Kiadasi_kiseroiv!$K$2=BT2642,BV2642,"")</f>
        <v/>
      </c>
      <c r="BT2642" s="34" t="str">
        <f t="shared" si="742"/>
        <v/>
      </c>
      <c r="BU2642" s="32" t="str">
        <f t="shared" si="743"/>
        <v/>
      </c>
      <c r="BV2642" s="32" t="str">
        <f t="shared" si="744"/>
        <v/>
      </c>
      <c r="BW2642" s="32" t="str">
        <f t="shared" si="745"/>
        <v/>
      </c>
      <c r="BX2642" s="32" t="str">
        <f t="shared" si="746"/>
        <v/>
      </c>
      <c r="BY2642" s="32" t="str">
        <f t="shared" si="747"/>
        <v/>
      </c>
      <c r="BZ2642" s="32" t="str">
        <f t="shared" si="748"/>
        <v/>
      </c>
      <c r="CA2642" s="32" t="str">
        <f t="shared" si="749"/>
        <v/>
      </c>
      <c r="CB2642" s="33">
        <f>IF(COUNTIF($CD$7:CD2642,CD2642)=1,CD2642,CD2642+COUNTIF($CD$6:CD2641,CD2642))</f>
        <v>57788</v>
      </c>
      <c r="CC2642" s="34">
        <f t="shared" si="750"/>
        <v>55153</v>
      </c>
      <c r="CD2642" s="32">
        <f t="shared" si="751"/>
        <v>55153</v>
      </c>
      <c r="CE2642" s="32">
        <f t="shared" si="752"/>
        <v>0</v>
      </c>
      <c r="CF2642" s="32">
        <f t="shared" si="753"/>
        <v>0</v>
      </c>
      <c r="CG2642" s="32" t="str">
        <f t="shared" si="754"/>
        <v/>
      </c>
      <c r="CH2642" s="32">
        <v>2637</v>
      </c>
      <c r="CI2642" s="32" t="s">
        <v>6</v>
      </c>
      <c r="CJ2642" s="32" t="str">
        <f t="shared" si="755"/>
        <v/>
      </c>
      <c r="CK2642" s="32" t="str">
        <f t="shared" si="756"/>
        <v/>
      </c>
      <c r="CL2642" s="32" t="str">
        <f t="shared" si="757"/>
        <v/>
      </c>
      <c r="CM2642" s="32" t="str">
        <f t="shared" si="758"/>
        <v/>
      </c>
      <c r="CN2642" s="32" t="str">
        <f t="shared" si="759"/>
        <v/>
      </c>
    </row>
    <row r="2643" spans="71:92" x14ac:dyDescent="0.3">
      <c r="BS2643" s="32" t="str">
        <f>IF(Kiadasi_kiseroiv!$K$2=BT2643,BV2643,"")</f>
        <v/>
      </c>
      <c r="BT2643" s="34" t="str">
        <f t="shared" si="742"/>
        <v/>
      </c>
      <c r="BU2643" s="32" t="str">
        <f t="shared" si="743"/>
        <v/>
      </c>
      <c r="BV2643" s="32" t="str">
        <f t="shared" si="744"/>
        <v/>
      </c>
      <c r="BW2643" s="32" t="str">
        <f t="shared" si="745"/>
        <v/>
      </c>
      <c r="BX2643" s="32" t="str">
        <f t="shared" si="746"/>
        <v/>
      </c>
      <c r="BY2643" s="32" t="str">
        <f t="shared" si="747"/>
        <v/>
      </c>
      <c r="BZ2643" s="32" t="str">
        <f t="shared" si="748"/>
        <v/>
      </c>
      <c r="CA2643" s="32" t="str">
        <f t="shared" si="749"/>
        <v/>
      </c>
      <c r="CB2643" s="33">
        <f>IF(COUNTIF($CD$7:CD2643,CD2643)=1,CD2643,CD2643+COUNTIF($CD$6:CD2642,CD2643))</f>
        <v>57789</v>
      </c>
      <c r="CC2643" s="34">
        <f t="shared" si="750"/>
        <v>55153</v>
      </c>
      <c r="CD2643" s="32">
        <f t="shared" si="751"/>
        <v>55153</v>
      </c>
      <c r="CE2643" s="32">
        <f t="shared" si="752"/>
        <v>0</v>
      </c>
      <c r="CF2643" s="32">
        <f t="shared" si="753"/>
        <v>0</v>
      </c>
      <c r="CG2643" s="32" t="str">
        <f t="shared" si="754"/>
        <v/>
      </c>
      <c r="CH2643" s="32">
        <v>2638</v>
      </c>
      <c r="CI2643" s="32" t="s">
        <v>6</v>
      </c>
      <c r="CJ2643" s="32" t="str">
        <f t="shared" si="755"/>
        <v/>
      </c>
      <c r="CK2643" s="32" t="str">
        <f t="shared" si="756"/>
        <v/>
      </c>
      <c r="CL2643" s="32" t="str">
        <f t="shared" si="757"/>
        <v/>
      </c>
      <c r="CM2643" s="32" t="str">
        <f t="shared" si="758"/>
        <v/>
      </c>
      <c r="CN2643" s="32" t="str">
        <f t="shared" si="759"/>
        <v/>
      </c>
    </row>
    <row r="2644" spans="71:92" x14ac:dyDescent="0.3">
      <c r="BS2644" s="32" t="str">
        <f>IF(Kiadasi_kiseroiv!$K$2=BT2644,BV2644,"")</f>
        <v/>
      </c>
      <c r="BT2644" s="34" t="str">
        <f t="shared" si="742"/>
        <v/>
      </c>
      <c r="BU2644" s="32" t="str">
        <f t="shared" si="743"/>
        <v/>
      </c>
      <c r="BV2644" s="32" t="str">
        <f t="shared" si="744"/>
        <v/>
      </c>
      <c r="BW2644" s="32" t="str">
        <f t="shared" si="745"/>
        <v/>
      </c>
      <c r="BX2644" s="32" t="str">
        <f t="shared" si="746"/>
        <v/>
      </c>
      <c r="BY2644" s="32" t="str">
        <f t="shared" si="747"/>
        <v/>
      </c>
      <c r="BZ2644" s="32" t="str">
        <f t="shared" si="748"/>
        <v/>
      </c>
      <c r="CA2644" s="32" t="str">
        <f t="shared" si="749"/>
        <v/>
      </c>
      <c r="CB2644" s="33">
        <f>IF(COUNTIF($CD$7:CD2644,CD2644)=1,CD2644,CD2644+COUNTIF($CD$6:CD2643,CD2644))</f>
        <v>57790</v>
      </c>
      <c r="CC2644" s="34">
        <f t="shared" si="750"/>
        <v>55153</v>
      </c>
      <c r="CD2644" s="32">
        <f t="shared" si="751"/>
        <v>55153</v>
      </c>
      <c r="CE2644" s="32">
        <f t="shared" si="752"/>
        <v>0</v>
      </c>
      <c r="CF2644" s="32">
        <f t="shared" si="753"/>
        <v>0</v>
      </c>
      <c r="CG2644" s="32" t="str">
        <f t="shared" si="754"/>
        <v/>
      </c>
      <c r="CH2644" s="32">
        <v>2639</v>
      </c>
      <c r="CI2644" s="32" t="s">
        <v>6</v>
      </c>
      <c r="CJ2644" s="32" t="str">
        <f t="shared" si="755"/>
        <v/>
      </c>
      <c r="CK2644" s="32" t="str">
        <f t="shared" si="756"/>
        <v/>
      </c>
      <c r="CL2644" s="32" t="str">
        <f t="shared" si="757"/>
        <v/>
      </c>
      <c r="CM2644" s="32" t="str">
        <f t="shared" si="758"/>
        <v/>
      </c>
      <c r="CN2644" s="32" t="str">
        <f t="shared" si="759"/>
        <v/>
      </c>
    </row>
    <row r="2645" spans="71:92" x14ac:dyDescent="0.3">
      <c r="BS2645" s="32" t="str">
        <f>IF(Kiadasi_kiseroiv!$K$2=BT2645,BV2645,"")</f>
        <v/>
      </c>
      <c r="BT2645" s="34" t="str">
        <f t="shared" si="742"/>
        <v/>
      </c>
      <c r="BU2645" s="32" t="str">
        <f t="shared" si="743"/>
        <v/>
      </c>
      <c r="BV2645" s="32" t="str">
        <f t="shared" si="744"/>
        <v/>
      </c>
      <c r="BW2645" s="32" t="str">
        <f t="shared" si="745"/>
        <v/>
      </c>
      <c r="BX2645" s="32" t="str">
        <f t="shared" si="746"/>
        <v/>
      </c>
      <c r="BY2645" s="32" t="str">
        <f t="shared" si="747"/>
        <v/>
      </c>
      <c r="BZ2645" s="32" t="str">
        <f t="shared" si="748"/>
        <v/>
      </c>
      <c r="CA2645" s="32" t="str">
        <f t="shared" si="749"/>
        <v/>
      </c>
      <c r="CB2645" s="33">
        <f>IF(COUNTIF($CD$7:CD2645,CD2645)=1,CD2645,CD2645+COUNTIF($CD$6:CD2644,CD2645))</f>
        <v>57791</v>
      </c>
      <c r="CC2645" s="34">
        <f t="shared" si="750"/>
        <v>55153</v>
      </c>
      <c r="CD2645" s="32">
        <f t="shared" si="751"/>
        <v>55153</v>
      </c>
      <c r="CE2645" s="32">
        <f t="shared" si="752"/>
        <v>0</v>
      </c>
      <c r="CF2645" s="32">
        <f t="shared" si="753"/>
        <v>0</v>
      </c>
      <c r="CG2645" s="32" t="str">
        <f t="shared" si="754"/>
        <v/>
      </c>
      <c r="CH2645" s="32">
        <v>2640</v>
      </c>
      <c r="CI2645" s="32" t="s">
        <v>6</v>
      </c>
      <c r="CJ2645" s="32" t="str">
        <f t="shared" si="755"/>
        <v/>
      </c>
      <c r="CK2645" s="32" t="str">
        <f t="shared" si="756"/>
        <v/>
      </c>
      <c r="CL2645" s="32" t="str">
        <f t="shared" si="757"/>
        <v/>
      </c>
      <c r="CM2645" s="32" t="str">
        <f t="shared" si="758"/>
        <v/>
      </c>
      <c r="CN2645" s="32" t="str">
        <f t="shared" si="759"/>
        <v/>
      </c>
    </row>
    <row r="2646" spans="71:92" x14ac:dyDescent="0.3">
      <c r="BS2646" s="32" t="str">
        <f>IF(Kiadasi_kiseroiv!$K$2=BT2646,BV2646,"")</f>
        <v/>
      </c>
      <c r="BT2646" s="34" t="str">
        <f t="shared" si="742"/>
        <v/>
      </c>
      <c r="BU2646" s="32" t="str">
        <f t="shared" si="743"/>
        <v/>
      </c>
      <c r="BV2646" s="32" t="str">
        <f t="shared" si="744"/>
        <v/>
      </c>
      <c r="BW2646" s="32" t="str">
        <f t="shared" si="745"/>
        <v/>
      </c>
      <c r="BX2646" s="32" t="str">
        <f t="shared" si="746"/>
        <v/>
      </c>
      <c r="BY2646" s="32" t="str">
        <f t="shared" si="747"/>
        <v/>
      </c>
      <c r="BZ2646" s="32" t="str">
        <f t="shared" si="748"/>
        <v/>
      </c>
      <c r="CA2646" s="32" t="str">
        <f t="shared" si="749"/>
        <v/>
      </c>
      <c r="CB2646" s="33">
        <f>IF(COUNTIF($CD$7:CD2646,CD2646)=1,CD2646,CD2646+COUNTIF($CD$6:CD2645,CD2646))</f>
        <v>57792</v>
      </c>
      <c r="CC2646" s="34">
        <f t="shared" si="750"/>
        <v>55153</v>
      </c>
      <c r="CD2646" s="32">
        <f t="shared" si="751"/>
        <v>55153</v>
      </c>
      <c r="CE2646" s="32">
        <f t="shared" si="752"/>
        <v>0</v>
      </c>
      <c r="CF2646" s="32">
        <f t="shared" si="753"/>
        <v>0</v>
      </c>
      <c r="CG2646" s="32" t="str">
        <f t="shared" si="754"/>
        <v/>
      </c>
      <c r="CH2646" s="32">
        <v>2641</v>
      </c>
      <c r="CI2646" s="32" t="s">
        <v>6</v>
      </c>
      <c r="CJ2646" s="32" t="str">
        <f t="shared" si="755"/>
        <v/>
      </c>
      <c r="CK2646" s="32" t="str">
        <f t="shared" si="756"/>
        <v/>
      </c>
      <c r="CL2646" s="32" t="str">
        <f t="shared" si="757"/>
        <v/>
      </c>
      <c r="CM2646" s="32" t="str">
        <f t="shared" si="758"/>
        <v/>
      </c>
      <c r="CN2646" s="32" t="str">
        <f t="shared" si="759"/>
        <v/>
      </c>
    </row>
    <row r="2647" spans="71:92" x14ac:dyDescent="0.3">
      <c r="BS2647" s="32" t="str">
        <f>IF(Kiadasi_kiseroiv!$K$2=BT2647,BV2647,"")</f>
        <v/>
      </c>
      <c r="BT2647" s="34" t="str">
        <f t="shared" si="742"/>
        <v/>
      </c>
      <c r="BU2647" s="32" t="str">
        <f t="shared" si="743"/>
        <v/>
      </c>
      <c r="BV2647" s="32" t="str">
        <f t="shared" si="744"/>
        <v/>
      </c>
      <c r="BW2647" s="32" t="str">
        <f t="shared" si="745"/>
        <v/>
      </c>
      <c r="BX2647" s="32" t="str">
        <f t="shared" si="746"/>
        <v/>
      </c>
      <c r="BY2647" s="32" t="str">
        <f t="shared" si="747"/>
        <v/>
      </c>
      <c r="BZ2647" s="32" t="str">
        <f t="shared" si="748"/>
        <v/>
      </c>
      <c r="CA2647" s="32" t="str">
        <f t="shared" si="749"/>
        <v/>
      </c>
      <c r="CB2647" s="33">
        <f>IF(COUNTIF($CD$7:CD2647,CD2647)=1,CD2647,CD2647+COUNTIF($CD$6:CD2646,CD2647))</f>
        <v>57793</v>
      </c>
      <c r="CC2647" s="34">
        <f t="shared" si="750"/>
        <v>55153</v>
      </c>
      <c r="CD2647" s="32">
        <f t="shared" si="751"/>
        <v>55153</v>
      </c>
      <c r="CE2647" s="32">
        <f t="shared" si="752"/>
        <v>0</v>
      </c>
      <c r="CF2647" s="32">
        <f t="shared" si="753"/>
        <v>0</v>
      </c>
      <c r="CG2647" s="32" t="str">
        <f t="shared" si="754"/>
        <v/>
      </c>
      <c r="CH2647" s="32">
        <v>2642</v>
      </c>
      <c r="CI2647" s="32" t="s">
        <v>6</v>
      </c>
      <c r="CJ2647" s="32" t="str">
        <f t="shared" si="755"/>
        <v/>
      </c>
      <c r="CK2647" s="32" t="str">
        <f t="shared" si="756"/>
        <v/>
      </c>
      <c r="CL2647" s="32" t="str">
        <f t="shared" si="757"/>
        <v/>
      </c>
      <c r="CM2647" s="32" t="str">
        <f t="shared" si="758"/>
        <v/>
      </c>
      <c r="CN2647" s="32" t="str">
        <f t="shared" si="759"/>
        <v/>
      </c>
    </row>
    <row r="2648" spans="71:92" x14ac:dyDescent="0.3">
      <c r="BS2648" s="32" t="str">
        <f>IF(Kiadasi_kiseroiv!$K$2=BT2648,BV2648,"")</f>
        <v/>
      </c>
      <c r="BT2648" s="34" t="str">
        <f t="shared" si="742"/>
        <v/>
      </c>
      <c r="BU2648" s="32" t="str">
        <f t="shared" si="743"/>
        <v/>
      </c>
      <c r="BV2648" s="32" t="str">
        <f t="shared" si="744"/>
        <v/>
      </c>
      <c r="BW2648" s="32" t="str">
        <f t="shared" si="745"/>
        <v/>
      </c>
      <c r="BX2648" s="32" t="str">
        <f t="shared" si="746"/>
        <v/>
      </c>
      <c r="BY2648" s="32" t="str">
        <f t="shared" si="747"/>
        <v/>
      </c>
      <c r="BZ2648" s="32" t="str">
        <f t="shared" si="748"/>
        <v/>
      </c>
      <c r="CA2648" s="32" t="str">
        <f t="shared" si="749"/>
        <v/>
      </c>
      <c r="CB2648" s="33">
        <f>IF(COUNTIF($CD$7:CD2648,CD2648)=1,CD2648,CD2648+COUNTIF($CD$6:CD2647,CD2648))</f>
        <v>57794</v>
      </c>
      <c r="CC2648" s="34">
        <f t="shared" si="750"/>
        <v>55153</v>
      </c>
      <c r="CD2648" s="32">
        <f t="shared" si="751"/>
        <v>55153</v>
      </c>
      <c r="CE2648" s="32">
        <f t="shared" si="752"/>
        <v>0</v>
      </c>
      <c r="CF2648" s="32">
        <f t="shared" si="753"/>
        <v>0</v>
      </c>
      <c r="CG2648" s="32" t="str">
        <f t="shared" si="754"/>
        <v/>
      </c>
      <c r="CH2648" s="32">
        <v>2643</v>
      </c>
      <c r="CI2648" s="32" t="s">
        <v>6</v>
      </c>
      <c r="CJ2648" s="32" t="str">
        <f t="shared" si="755"/>
        <v/>
      </c>
      <c r="CK2648" s="32" t="str">
        <f t="shared" si="756"/>
        <v/>
      </c>
      <c r="CL2648" s="32" t="str">
        <f t="shared" si="757"/>
        <v/>
      </c>
      <c r="CM2648" s="32" t="str">
        <f t="shared" si="758"/>
        <v/>
      </c>
      <c r="CN2648" s="32" t="str">
        <f t="shared" si="759"/>
        <v/>
      </c>
    </row>
    <row r="2649" spans="71:92" x14ac:dyDescent="0.3">
      <c r="BS2649" s="32" t="str">
        <f>IF(Kiadasi_kiseroiv!$K$2=BT2649,BV2649,"")</f>
        <v/>
      </c>
      <c r="BT2649" s="34" t="str">
        <f t="shared" si="742"/>
        <v/>
      </c>
      <c r="BU2649" s="32" t="str">
        <f t="shared" si="743"/>
        <v/>
      </c>
      <c r="BV2649" s="32" t="str">
        <f t="shared" si="744"/>
        <v/>
      </c>
      <c r="BW2649" s="32" t="str">
        <f t="shared" si="745"/>
        <v/>
      </c>
      <c r="BX2649" s="32" t="str">
        <f t="shared" si="746"/>
        <v/>
      </c>
      <c r="BY2649" s="32" t="str">
        <f t="shared" si="747"/>
        <v/>
      </c>
      <c r="BZ2649" s="32" t="str">
        <f t="shared" si="748"/>
        <v/>
      </c>
      <c r="CA2649" s="32" t="str">
        <f t="shared" si="749"/>
        <v/>
      </c>
      <c r="CB2649" s="33">
        <f>IF(COUNTIF($CD$7:CD2649,CD2649)=1,CD2649,CD2649+COUNTIF($CD$6:CD2648,CD2649))</f>
        <v>57795</v>
      </c>
      <c r="CC2649" s="34">
        <f t="shared" si="750"/>
        <v>55153</v>
      </c>
      <c r="CD2649" s="32">
        <f t="shared" si="751"/>
        <v>55153</v>
      </c>
      <c r="CE2649" s="32">
        <f t="shared" si="752"/>
        <v>0</v>
      </c>
      <c r="CF2649" s="32">
        <f t="shared" si="753"/>
        <v>0</v>
      </c>
      <c r="CG2649" s="32" t="str">
        <f t="shared" si="754"/>
        <v/>
      </c>
      <c r="CH2649" s="32">
        <v>2644</v>
      </c>
      <c r="CI2649" s="32" t="s">
        <v>6</v>
      </c>
      <c r="CJ2649" s="32" t="str">
        <f t="shared" si="755"/>
        <v/>
      </c>
      <c r="CK2649" s="32" t="str">
        <f t="shared" si="756"/>
        <v/>
      </c>
      <c r="CL2649" s="32" t="str">
        <f t="shared" si="757"/>
        <v/>
      </c>
      <c r="CM2649" s="32" t="str">
        <f t="shared" si="758"/>
        <v/>
      </c>
      <c r="CN2649" s="32" t="str">
        <f t="shared" si="759"/>
        <v/>
      </c>
    </row>
    <row r="2650" spans="71:92" x14ac:dyDescent="0.3">
      <c r="BS2650" s="32" t="str">
        <f>IF(Kiadasi_kiseroiv!$K$2=BT2650,BV2650,"")</f>
        <v/>
      </c>
      <c r="BT2650" s="34" t="str">
        <f t="shared" si="742"/>
        <v/>
      </c>
      <c r="BU2650" s="32" t="str">
        <f t="shared" si="743"/>
        <v/>
      </c>
      <c r="BV2650" s="32" t="str">
        <f t="shared" si="744"/>
        <v/>
      </c>
      <c r="BW2650" s="32" t="str">
        <f t="shared" si="745"/>
        <v/>
      </c>
      <c r="BX2650" s="32" t="str">
        <f t="shared" si="746"/>
        <v/>
      </c>
      <c r="BY2650" s="32" t="str">
        <f t="shared" si="747"/>
        <v/>
      </c>
      <c r="BZ2650" s="32" t="str">
        <f t="shared" si="748"/>
        <v/>
      </c>
      <c r="CA2650" s="32" t="str">
        <f t="shared" si="749"/>
        <v/>
      </c>
      <c r="CB2650" s="33">
        <f>IF(COUNTIF($CD$7:CD2650,CD2650)=1,CD2650,CD2650+COUNTIF($CD$6:CD2649,CD2650))</f>
        <v>57796</v>
      </c>
      <c r="CC2650" s="34">
        <f t="shared" si="750"/>
        <v>55153</v>
      </c>
      <c r="CD2650" s="32">
        <f t="shared" si="751"/>
        <v>55153</v>
      </c>
      <c r="CE2650" s="32">
        <f t="shared" si="752"/>
        <v>0</v>
      </c>
      <c r="CF2650" s="32">
        <f t="shared" si="753"/>
        <v>0</v>
      </c>
      <c r="CG2650" s="32" t="str">
        <f t="shared" si="754"/>
        <v/>
      </c>
      <c r="CH2650" s="32">
        <v>2645</v>
      </c>
      <c r="CI2650" s="32" t="s">
        <v>6</v>
      </c>
      <c r="CJ2650" s="32" t="str">
        <f t="shared" si="755"/>
        <v/>
      </c>
      <c r="CK2650" s="32" t="str">
        <f t="shared" si="756"/>
        <v/>
      </c>
      <c r="CL2650" s="32" t="str">
        <f t="shared" si="757"/>
        <v/>
      </c>
      <c r="CM2650" s="32" t="str">
        <f t="shared" si="758"/>
        <v/>
      </c>
      <c r="CN2650" s="32" t="str">
        <f t="shared" si="759"/>
        <v/>
      </c>
    </row>
    <row r="2651" spans="71:92" x14ac:dyDescent="0.3">
      <c r="BS2651" s="32" t="str">
        <f>IF(Kiadasi_kiseroiv!$K$2=BT2651,BV2651,"")</f>
        <v/>
      </c>
      <c r="BT2651" s="34" t="str">
        <f t="shared" si="742"/>
        <v/>
      </c>
      <c r="BU2651" s="32" t="str">
        <f t="shared" si="743"/>
        <v/>
      </c>
      <c r="BV2651" s="32" t="str">
        <f t="shared" si="744"/>
        <v/>
      </c>
      <c r="BW2651" s="32" t="str">
        <f t="shared" si="745"/>
        <v/>
      </c>
      <c r="BX2651" s="32" t="str">
        <f t="shared" si="746"/>
        <v/>
      </c>
      <c r="BY2651" s="32" t="str">
        <f t="shared" si="747"/>
        <v/>
      </c>
      <c r="BZ2651" s="32" t="str">
        <f t="shared" si="748"/>
        <v/>
      </c>
      <c r="CA2651" s="32" t="str">
        <f t="shared" si="749"/>
        <v/>
      </c>
      <c r="CB2651" s="33">
        <f>IF(COUNTIF($CD$7:CD2651,CD2651)=1,CD2651,CD2651+COUNTIF($CD$6:CD2650,CD2651))</f>
        <v>57797</v>
      </c>
      <c r="CC2651" s="34">
        <f t="shared" si="750"/>
        <v>55153</v>
      </c>
      <c r="CD2651" s="32">
        <f t="shared" si="751"/>
        <v>55153</v>
      </c>
      <c r="CE2651" s="32">
        <f t="shared" si="752"/>
        <v>0</v>
      </c>
      <c r="CF2651" s="32">
        <f t="shared" si="753"/>
        <v>0</v>
      </c>
      <c r="CG2651" s="32" t="str">
        <f t="shared" si="754"/>
        <v/>
      </c>
      <c r="CH2651" s="32">
        <v>2646</v>
      </c>
      <c r="CI2651" s="32" t="s">
        <v>6</v>
      </c>
      <c r="CJ2651" s="32" t="str">
        <f t="shared" si="755"/>
        <v/>
      </c>
      <c r="CK2651" s="32" t="str">
        <f t="shared" si="756"/>
        <v/>
      </c>
      <c r="CL2651" s="32" t="str">
        <f t="shared" si="757"/>
        <v/>
      </c>
      <c r="CM2651" s="32" t="str">
        <f t="shared" si="758"/>
        <v/>
      </c>
      <c r="CN2651" s="32" t="str">
        <f t="shared" si="759"/>
        <v/>
      </c>
    </row>
    <row r="2652" spans="71:92" x14ac:dyDescent="0.3">
      <c r="BS2652" s="32" t="str">
        <f>IF(Kiadasi_kiseroiv!$K$2=BT2652,BV2652,"")</f>
        <v/>
      </c>
      <c r="BT2652" s="34" t="str">
        <f t="shared" si="742"/>
        <v/>
      </c>
      <c r="BU2652" s="32" t="str">
        <f t="shared" si="743"/>
        <v/>
      </c>
      <c r="BV2652" s="32" t="str">
        <f t="shared" si="744"/>
        <v/>
      </c>
      <c r="BW2652" s="32" t="str">
        <f t="shared" si="745"/>
        <v/>
      </c>
      <c r="BX2652" s="32" t="str">
        <f t="shared" si="746"/>
        <v/>
      </c>
      <c r="BY2652" s="32" t="str">
        <f t="shared" si="747"/>
        <v/>
      </c>
      <c r="BZ2652" s="32" t="str">
        <f t="shared" si="748"/>
        <v/>
      </c>
      <c r="CA2652" s="32" t="str">
        <f t="shared" si="749"/>
        <v/>
      </c>
      <c r="CB2652" s="33">
        <f>IF(COUNTIF($CD$7:CD2652,CD2652)=1,CD2652,CD2652+COUNTIF($CD$6:CD2651,CD2652))</f>
        <v>57798</v>
      </c>
      <c r="CC2652" s="34">
        <f t="shared" si="750"/>
        <v>55153</v>
      </c>
      <c r="CD2652" s="32">
        <f t="shared" si="751"/>
        <v>55153</v>
      </c>
      <c r="CE2652" s="32">
        <f t="shared" si="752"/>
        <v>0</v>
      </c>
      <c r="CF2652" s="32">
        <f t="shared" si="753"/>
        <v>0</v>
      </c>
      <c r="CG2652" s="32" t="str">
        <f t="shared" si="754"/>
        <v/>
      </c>
      <c r="CH2652" s="32">
        <v>2647</v>
      </c>
      <c r="CI2652" s="32" t="s">
        <v>6</v>
      </c>
      <c r="CJ2652" s="32" t="str">
        <f t="shared" si="755"/>
        <v/>
      </c>
      <c r="CK2652" s="32" t="str">
        <f t="shared" si="756"/>
        <v/>
      </c>
      <c r="CL2652" s="32" t="str">
        <f t="shared" si="757"/>
        <v/>
      </c>
      <c r="CM2652" s="32" t="str">
        <f t="shared" si="758"/>
        <v/>
      </c>
      <c r="CN2652" s="32" t="str">
        <f t="shared" si="759"/>
        <v/>
      </c>
    </row>
    <row r="2653" spans="71:92" x14ac:dyDescent="0.3">
      <c r="BS2653" s="32" t="str">
        <f>IF(Kiadasi_kiseroiv!$K$2=BT2653,BV2653,"")</f>
        <v/>
      </c>
      <c r="BT2653" s="34" t="str">
        <f t="shared" si="742"/>
        <v/>
      </c>
      <c r="BU2653" s="32" t="str">
        <f t="shared" si="743"/>
        <v/>
      </c>
      <c r="BV2653" s="32" t="str">
        <f t="shared" si="744"/>
        <v/>
      </c>
      <c r="BW2653" s="32" t="str">
        <f t="shared" si="745"/>
        <v/>
      </c>
      <c r="BX2653" s="32" t="str">
        <f t="shared" si="746"/>
        <v/>
      </c>
      <c r="BY2653" s="32" t="str">
        <f t="shared" si="747"/>
        <v/>
      </c>
      <c r="BZ2653" s="32" t="str">
        <f t="shared" si="748"/>
        <v/>
      </c>
      <c r="CA2653" s="32" t="str">
        <f t="shared" si="749"/>
        <v/>
      </c>
      <c r="CB2653" s="33">
        <f>IF(COUNTIF($CD$7:CD2653,CD2653)=1,CD2653,CD2653+COUNTIF($CD$6:CD2652,CD2653))</f>
        <v>57799</v>
      </c>
      <c r="CC2653" s="34">
        <f t="shared" si="750"/>
        <v>55153</v>
      </c>
      <c r="CD2653" s="32">
        <f t="shared" si="751"/>
        <v>55153</v>
      </c>
      <c r="CE2653" s="32">
        <f t="shared" si="752"/>
        <v>0</v>
      </c>
      <c r="CF2653" s="32">
        <f t="shared" si="753"/>
        <v>0</v>
      </c>
      <c r="CG2653" s="32" t="str">
        <f t="shared" si="754"/>
        <v/>
      </c>
      <c r="CH2653" s="32">
        <v>2648</v>
      </c>
      <c r="CI2653" s="32" t="s">
        <v>6</v>
      </c>
      <c r="CJ2653" s="32" t="str">
        <f t="shared" si="755"/>
        <v/>
      </c>
      <c r="CK2653" s="32" t="str">
        <f t="shared" si="756"/>
        <v/>
      </c>
      <c r="CL2653" s="32" t="str">
        <f t="shared" si="757"/>
        <v/>
      </c>
      <c r="CM2653" s="32" t="str">
        <f t="shared" si="758"/>
        <v/>
      </c>
      <c r="CN2653" s="32" t="str">
        <f t="shared" si="759"/>
        <v/>
      </c>
    </row>
    <row r="2654" spans="71:92" x14ac:dyDescent="0.3">
      <c r="BS2654" s="32" t="str">
        <f>IF(Kiadasi_kiseroiv!$K$2=BT2654,BV2654,"")</f>
        <v/>
      </c>
      <c r="BT2654" s="34" t="str">
        <f t="shared" si="742"/>
        <v/>
      </c>
      <c r="BU2654" s="32" t="str">
        <f t="shared" si="743"/>
        <v/>
      </c>
      <c r="BV2654" s="32" t="str">
        <f t="shared" si="744"/>
        <v/>
      </c>
      <c r="BW2654" s="32" t="str">
        <f t="shared" si="745"/>
        <v/>
      </c>
      <c r="BX2654" s="32" t="str">
        <f t="shared" si="746"/>
        <v/>
      </c>
      <c r="BY2654" s="32" t="str">
        <f t="shared" si="747"/>
        <v/>
      </c>
      <c r="BZ2654" s="32" t="str">
        <f t="shared" si="748"/>
        <v/>
      </c>
      <c r="CA2654" s="32" t="str">
        <f t="shared" si="749"/>
        <v/>
      </c>
      <c r="CB2654" s="33">
        <f>IF(COUNTIF($CD$7:CD2654,CD2654)=1,CD2654,CD2654+COUNTIF($CD$6:CD2653,CD2654))</f>
        <v>57800</v>
      </c>
      <c r="CC2654" s="34">
        <f t="shared" si="750"/>
        <v>55153</v>
      </c>
      <c r="CD2654" s="32">
        <f t="shared" si="751"/>
        <v>55153</v>
      </c>
      <c r="CE2654" s="32">
        <f t="shared" si="752"/>
        <v>0</v>
      </c>
      <c r="CF2654" s="32">
        <f t="shared" si="753"/>
        <v>0</v>
      </c>
      <c r="CG2654" s="32" t="str">
        <f t="shared" si="754"/>
        <v/>
      </c>
      <c r="CH2654" s="32">
        <v>2649</v>
      </c>
      <c r="CI2654" s="32" t="s">
        <v>6</v>
      </c>
      <c r="CJ2654" s="32" t="str">
        <f t="shared" si="755"/>
        <v/>
      </c>
      <c r="CK2654" s="32" t="str">
        <f t="shared" si="756"/>
        <v/>
      </c>
      <c r="CL2654" s="32" t="str">
        <f t="shared" si="757"/>
        <v/>
      </c>
      <c r="CM2654" s="32" t="str">
        <f t="shared" si="758"/>
        <v/>
      </c>
      <c r="CN2654" s="32" t="str">
        <f t="shared" si="759"/>
        <v/>
      </c>
    </row>
    <row r="2655" spans="71:92" x14ac:dyDescent="0.3">
      <c r="BS2655" s="32" t="str">
        <f>IF(Kiadasi_kiseroiv!$K$2=BT2655,BV2655,"")</f>
        <v/>
      </c>
      <c r="BT2655" s="34" t="str">
        <f t="shared" si="742"/>
        <v/>
      </c>
      <c r="BU2655" s="32" t="str">
        <f t="shared" si="743"/>
        <v/>
      </c>
      <c r="BV2655" s="32" t="str">
        <f t="shared" si="744"/>
        <v/>
      </c>
      <c r="BW2655" s="32" t="str">
        <f t="shared" si="745"/>
        <v/>
      </c>
      <c r="BX2655" s="32" t="str">
        <f t="shared" si="746"/>
        <v/>
      </c>
      <c r="BY2655" s="32" t="str">
        <f t="shared" si="747"/>
        <v/>
      </c>
      <c r="BZ2655" s="32" t="str">
        <f t="shared" si="748"/>
        <v/>
      </c>
      <c r="CA2655" s="32" t="str">
        <f t="shared" si="749"/>
        <v/>
      </c>
      <c r="CB2655" s="33">
        <f>IF(COUNTIF($CD$7:CD2655,CD2655)=1,CD2655,CD2655+COUNTIF($CD$6:CD2654,CD2655))</f>
        <v>57801</v>
      </c>
      <c r="CC2655" s="34">
        <f t="shared" si="750"/>
        <v>55153</v>
      </c>
      <c r="CD2655" s="32">
        <f t="shared" si="751"/>
        <v>55153</v>
      </c>
      <c r="CE2655" s="32">
        <f t="shared" si="752"/>
        <v>0</v>
      </c>
      <c r="CF2655" s="32">
        <f t="shared" si="753"/>
        <v>0</v>
      </c>
      <c r="CG2655" s="32" t="str">
        <f t="shared" si="754"/>
        <v/>
      </c>
      <c r="CH2655" s="32">
        <v>2650</v>
      </c>
      <c r="CI2655" s="32" t="s">
        <v>6</v>
      </c>
      <c r="CJ2655" s="32" t="str">
        <f t="shared" si="755"/>
        <v/>
      </c>
      <c r="CK2655" s="32" t="str">
        <f t="shared" si="756"/>
        <v/>
      </c>
      <c r="CL2655" s="32" t="str">
        <f t="shared" si="757"/>
        <v/>
      </c>
      <c r="CM2655" s="32" t="str">
        <f t="shared" si="758"/>
        <v/>
      </c>
      <c r="CN2655" s="32" t="str">
        <f t="shared" si="759"/>
        <v/>
      </c>
    </row>
    <row r="2656" spans="71:92" x14ac:dyDescent="0.3">
      <c r="BS2656" s="32" t="str">
        <f>IF(Kiadasi_kiseroiv!$K$2=BT2656,BV2656,"")</f>
        <v/>
      </c>
      <c r="BT2656" s="34" t="str">
        <f t="shared" si="742"/>
        <v/>
      </c>
      <c r="BU2656" s="32" t="str">
        <f t="shared" si="743"/>
        <v/>
      </c>
      <c r="BV2656" s="32" t="str">
        <f t="shared" si="744"/>
        <v/>
      </c>
      <c r="BW2656" s="32" t="str">
        <f t="shared" si="745"/>
        <v/>
      </c>
      <c r="BX2656" s="32" t="str">
        <f t="shared" si="746"/>
        <v/>
      </c>
      <c r="BY2656" s="32" t="str">
        <f t="shared" si="747"/>
        <v/>
      </c>
      <c r="BZ2656" s="32" t="str">
        <f t="shared" si="748"/>
        <v/>
      </c>
      <c r="CA2656" s="32" t="str">
        <f t="shared" si="749"/>
        <v/>
      </c>
      <c r="CB2656" s="33">
        <f>IF(COUNTIF($CD$7:CD2656,CD2656)=1,CD2656,CD2656+COUNTIF($CD$6:CD2655,CD2656))</f>
        <v>57802</v>
      </c>
      <c r="CC2656" s="34">
        <f t="shared" si="750"/>
        <v>55153</v>
      </c>
      <c r="CD2656" s="32">
        <f t="shared" si="751"/>
        <v>55153</v>
      </c>
      <c r="CE2656" s="32">
        <f t="shared" si="752"/>
        <v>0</v>
      </c>
      <c r="CF2656" s="32">
        <f t="shared" si="753"/>
        <v>0</v>
      </c>
      <c r="CG2656" s="32" t="str">
        <f t="shared" si="754"/>
        <v/>
      </c>
      <c r="CH2656" s="32">
        <v>2651</v>
      </c>
      <c r="CI2656" s="32" t="s">
        <v>6</v>
      </c>
      <c r="CJ2656" s="32" t="str">
        <f t="shared" si="755"/>
        <v/>
      </c>
      <c r="CK2656" s="32" t="str">
        <f t="shared" si="756"/>
        <v/>
      </c>
      <c r="CL2656" s="32" t="str">
        <f t="shared" si="757"/>
        <v/>
      </c>
      <c r="CM2656" s="32" t="str">
        <f t="shared" si="758"/>
        <v/>
      </c>
      <c r="CN2656" s="32" t="str">
        <f t="shared" si="759"/>
        <v/>
      </c>
    </row>
    <row r="2657" spans="71:92" x14ac:dyDescent="0.3">
      <c r="BS2657" s="32" t="str">
        <f>IF(Kiadasi_kiseroiv!$K$2=BT2657,BV2657,"")</f>
        <v/>
      </c>
      <c r="BT2657" s="34" t="str">
        <f t="shared" si="742"/>
        <v/>
      </c>
      <c r="BU2657" s="32" t="str">
        <f t="shared" si="743"/>
        <v/>
      </c>
      <c r="BV2657" s="32" t="str">
        <f t="shared" si="744"/>
        <v/>
      </c>
      <c r="BW2657" s="32" t="str">
        <f t="shared" si="745"/>
        <v/>
      </c>
      <c r="BX2657" s="32" t="str">
        <f t="shared" si="746"/>
        <v/>
      </c>
      <c r="BY2657" s="32" t="str">
        <f t="shared" si="747"/>
        <v/>
      </c>
      <c r="BZ2657" s="32" t="str">
        <f t="shared" si="748"/>
        <v/>
      </c>
      <c r="CA2657" s="32" t="str">
        <f t="shared" si="749"/>
        <v/>
      </c>
      <c r="CB2657" s="33">
        <f>IF(COUNTIF($CD$7:CD2657,CD2657)=1,CD2657,CD2657+COUNTIF($CD$6:CD2656,CD2657))</f>
        <v>57803</v>
      </c>
      <c r="CC2657" s="34">
        <f t="shared" si="750"/>
        <v>55153</v>
      </c>
      <c r="CD2657" s="32">
        <f t="shared" si="751"/>
        <v>55153</v>
      </c>
      <c r="CE2657" s="32">
        <f t="shared" si="752"/>
        <v>0</v>
      </c>
      <c r="CF2657" s="32">
        <f t="shared" si="753"/>
        <v>0</v>
      </c>
      <c r="CG2657" s="32" t="str">
        <f t="shared" si="754"/>
        <v/>
      </c>
      <c r="CH2657" s="32">
        <v>2652</v>
      </c>
      <c r="CI2657" s="32" t="s">
        <v>6</v>
      </c>
      <c r="CJ2657" s="32" t="str">
        <f t="shared" si="755"/>
        <v/>
      </c>
      <c r="CK2657" s="32" t="str">
        <f t="shared" si="756"/>
        <v/>
      </c>
      <c r="CL2657" s="32" t="str">
        <f t="shared" si="757"/>
        <v/>
      </c>
      <c r="CM2657" s="32" t="str">
        <f t="shared" si="758"/>
        <v/>
      </c>
      <c r="CN2657" s="32" t="str">
        <f t="shared" si="759"/>
        <v/>
      </c>
    </row>
    <row r="2658" spans="71:92" x14ac:dyDescent="0.3">
      <c r="BS2658" s="32" t="str">
        <f>IF(Kiadasi_kiseroiv!$K$2=BT2658,BV2658,"")</f>
        <v/>
      </c>
      <c r="BT2658" s="34" t="str">
        <f t="shared" si="742"/>
        <v/>
      </c>
      <c r="BU2658" s="32" t="str">
        <f t="shared" si="743"/>
        <v/>
      </c>
      <c r="BV2658" s="32" t="str">
        <f t="shared" si="744"/>
        <v/>
      </c>
      <c r="BW2658" s="32" t="str">
        <f t="shared" si="745"/>
        <v/>
      </c>
      <c r="BX2658" s="32" t="str">
        <f t="shared" si="746"/>
        <v/>
      </c>
      <c r="BY2658" s="32" t="str">
        <f t="shared" si="747"/>
        <v/>
      </c>
      <c r="BZ2658" s="32" t="str">
        <f t="shared" si="748"/>
        <v/>
      </c>
      <c r="CA2658" s="32" t="str">
        <f t="shared" si="749"/>
        <v/>
      </c>
      <c r="CB2658" s="33">
        <f>IF(COUNTIF($CD$7:CD2658,CD2658)=1,CD2658,CD2658+COUNTIF($CD$6:CD2657,CD2658))</f>
        <v>57804</v>
      </c>
      <c r="CC2658" s="34">
        <f t="shared" si="750"/>
        <v>55153</v>
      </c>
      <c r="CD2658" s="32">
        <f t="shared" si="751"/>
        <v>55153</v>
      </c>
      <c r="CE2658" s="32">
        <f t="shared" si="752"/>
        <v>0</v>
      </c>
      <c r="CF2658" s="32">
        <f t="shared" si="753"/>
        <v>0</v>
      </c>
      <c r="CG2658" s="32" t="str">
        <f t="shared" si="754"/>
        <v/>
      </c>
      <c r="CH2658" s="32">
        <v>2653</v>
      </c>
      <c r="CI2658" s="32" t="s">
        <v>6</v>
      </c>
      <c r="CJ2658" s="32" t="str">
        <f t="shared" si="755"/>
        <v/>
      </c>
      <c r="CK2658" s="32" t="str">
        <f t="shared" si="756"/>
        <v/>
      </c>
      <c r="CL2658" s="32" t="str">
        <f t="shared" si="757"/>
        <v/>
      </c>
      <c r="CM2658" s="32" t="str">
        <f t="shared" si="758"/>
        <v/>
      </c>
      <c r="CN2658" s="32" t="str">
        <f t="shared" si="759"/>
        <v/>
      </c>
    </row>
    <row r="2659" spans="71:92" x14ac:dyDescent="0.3">
      <c r="BS2659" s="32" t="str">
        <f>IF(Kiadasi_kiseroiv!$K$2=BT2659,BV2659,"")</f>
        <v/>
      </c>
      <c r="BT2659" s="34" t="str">
        <f t="shared" si="742"/>
        <v/>
      </c>
      <c r="BU2659" s="32" t="str">
        <f t="shared" si="743"/>
        <v/>
      </c>
      <c r="BV2659" s="32" t="str">
        <f t="shared" si="744"/>
        <v/>
      </c>
      <c r="BW2659" s="32" t="str">
        <f t="shared" si="745"/>
        <v/>
      </c>
      <c r="BX2659" s="32" t="str">
        <f t="shared" si="746"/>
        <v/>
      </c>
      <c r="BY2659" s="32" t="str">
        <f t="shared" si="747"/>
        <v/>
      </c>
      <c r="BZ2659" s="32" t="str">
        <f t="shared" si="748"/>
        <v/>
      </c>
      <c r="CA2659" s="32" t="str">
        <f t="shared" si="749"/>
        <v/>
      </c>
      <c r="CB2659" s="33">
        <f>IF(COUNTIF($CD$7:CD2659,CD2659)=1,CD2659,CD2659+COUNTIF($CD$6:CD2658,CD2659))</f>
        <v>57805</v>
      </c>
      <c r="CC2659" s="34">
        <f t="shared" si="750"/>
        <v>55153</v>
      </c>
      <c r="CD2659" s="32">
        <f t="shared" si="751"/>
        <v>55153</v>
      </c>
      <c r="CE2659" s="32">
        <f t="shared" si="752"/>
        <v>0</v>
      </c>
      <c r="CF2659" s="32">
        <f t="shared" si="753"/>
        <v>0</v>
      </c>
      <c r="CG2659" s="32" t="str">
        <f t="shared" si="754"/>
        <v/>
      </c>
      <c r="CH2659" s="32">
        <v>2654</v>
      </c>
      <c r="CI2659" s="32" t="s">
        <v>6</v>
      </c>
      <c r="CJ2659" s="32" t="str">
        <f t="shared" si="755"/>
        <v/>
      </c>
      <c r="CK2659" s="32" t="str">
        <f t="shared" si="756"/>
        <v/>
      </c>
      <c r="CL2659" s="32" t="str">
        <f t="shared" si="757"/>
        <v/>
      </c>
      <c r="CM2659" s="32" t="str">
        <f t="shared" si="758"/>
        <v/>
      </c>
      <c r="CN2659" s="32" t="str">
        <f t="shared" si="759"/>
        <v/>
      </c>
    </row>
    <row r="2660" spans="71:92" x14ac:dyDescent="0.3">
      <c r="BS2660" s="32" t="str">
        <f>IF(Kiadasi_kiseroiv!$K$2=BT2660,BV2660,"")</f>
        <v/>
      </c>
      <c r="BT2660" s="34" t="str">
        <f t="shared" si="742"/>
        <v/>
      </c>
      <c r="BU2660" s="32" t="str">
        <f t="shared" si="743"/>
        <v/>
      </c>
      <c r="BV2660" s="32" t="str">
        <f t="shared" si="744"/>
        <v/>
      </c>
      <c r="BW2660" s="32" t="str">
        <f t="shared" si="745"/>
        <v/>
      </c>
      <c r="BX2660" s="32" t="str">
        <f t="shared" si="746"/>
        <v/>
      </c>
      <c r="BY2660" s="32" t="str">
        <f t="shared" si="747"/>
        <v/>
      </c>
      <c r="BZ2660" s="32" t="str">
        <f t="shared" si="748"/>
        <v/>
      </c>
      <c r="CA2660" s="32" t="str">
        <f t="shared" si="749"/>
        <v/>
      </c>
      <c r="CB2660" s="33">
        <f>IF(COUNTIF($CD$7:CD2660,CD2660)=1,CD2660,CD2660+COUNTIF($CD$6:CD2659,CD2660))</f>
        <v>57806</v>
      </c>
      <c r="CC2660" s="34">
        <f t="shared" si="750"/>
        <v>55153</v>
      </c>
      <c r="CD2660" s="32">
        <f t="shared" si="751"/>
        <v>55153</v>
      </c>
      <c r="CE2660" s="32">
        <f t="shared" si="752"/>
        <v>0</v>
      </c>
      <c r="CF2660" s="32">
        <f t="shared" si="753"/>
        <v>0</v>
      </c>
      <c r="CG2660" s="32" t="str">
        <f t="shared" si="754"/>
        <v/>
      </c>
      <c r="CH2660" s="32">
        <v>2655</v>
      </c>
      <c r="CI2660" s="32" t="s">
        <v>6</v>
      </c>
      <c r="CJ2660" s="32" t="str">
        <f t="shared" si="755"/>
        <v/>
      </c>
      <c r="CK2660" s="32" t="str">
        <f t="shared" si="756"/>
        <v/>
      </c>
      <c r="CL2660" s="32" t="str">
        <f t="shared" si="757"/>
        <v/>
      </c>
      <c r="CM2660" s="32" t="str">
        <f t="shared" si="758"/>
        <v/>
      </c>
      <c r="CN2660" s="32" t="str">
        <f t="shared" si="759"/>
        <v/>
      </c>
    </row>
    <row r="2661" spans="71:92" x14ac:dyDescent="0.3">
      <c r="BS2661" s="32" t="str">
        <f>IF(Kiadasi_kiseroiv!$K$2=BT2661,BV2661,"")</f>
        <v/>
      </c>
      <c r="BT2661" s="34" t="str">
        <f t="shared" si="742"/>
        <v/>
      </c>
      <c r="BU2661" s="32" t="str">
        <f t="shared" si="743"/>
        <v/>
      </c>
      <c r="BV2661" s="32" t="str">
        <f t="shared" si="744"/>
        <v/>
      </c>
      <c r="BW2661" s="32" t="str">
        <f t="shared" si="745"/>
        <v/>
      </c>
      <c r="BX2661" s="32" t="str">
        <f t="shared" si="746"/>
        <v/>
      </c>
      <c r="BY2661" s="32" t="str">
        <f t="shared" si="747"/>
        <v/>
      </c>
      <c r="BZ2661" s="32" t="str">
        <f t="shared" si="748"/>
        <v/>
      </c>
      <c r="CA2661" s="32" t="str">
        <f t="shared" si="749"/>
        <v/>
      </c>
      <c r="CB2661" s="33">
        <f>IF(COUNTIF($CD$7:CD2661,CD2661)=1,CD2661,CD2661+COUNTIF($CD$6:CD2660,CD2661))</f>
        <v>57807</v>
      </c>
      <c r="CC2661" s="34">
        <f t="shared" si="750"/>
        <v>55153</v>
      </c>
      <c r="CD2661" s="32">
        <f t="shared" si="751"/>
        <v>55153</v>
      </c>
      <c r="CE2661" s="32">
        <f t="shared" si="752"/>
        <v>0</v>
      </c>
      <c r="CF2661" s="32">
        <f t="shared" si="753"/>
        <v>0</v>
      </c>
      <c r="CG2661" s="32" t="str">
        <f t="shared" si="754"/>
        <v/>
      </c>
      <c r="CH2661" s="32">
        <v>2656</v>
      </c>
      <c r="CI2661" s="32" t="s">
        <v>6</v>
      </c>
      <c r="CJ2661" s="32" t="str">
        <f t="shared" si="755"/>
        <v/>
      </c>
      <c r="CK2661" s="32" t="str">
        <f t="shared" si="756"/>
        <v/>
      </c>
      <c r="CL2661" s="32" t="str">
        <f t="shared" si="757"/>
        <v/>
      </c>
      <c r="CM2661" s="32" t="str">
        <f t="shared" si="758"/>
        <v/>
      </c>
      <c r="CN2661" s="32" t="str">
        <f t="shared" si="759"/>
        <v/>
      </c>
    </row>
    <row r="2662" spans="71:92" x14ac:dyDescent="0.3">
      <c r="BS2662" s="32" t="str">
        <f>IF(Kiadasi_kiseroiv!$K$2=BT2662,BV2662,"")</f>
        <v/>
      </c>
      <c r="BT2662" s="34" t="str">
        <f t="shared" si="742"/>
        <v/>
      </c>
      <c r="BU2662" s="32" t="str">
        <f t="shared" si="743"/>
        <v/>
      </c>
      <c r="BV2662" s="32" t="str">
        <f t="shared" si="744"/>
        <v/>
      </c>
      <c r="BW2662" s="32" t="str">
        <f t="shared" si="745"/>
        <v/>
      </c>
      <c r="BX2662" s="32" t="str">
        <f t="shared" si="746"/>
        <v/>
      </c>
      <c r="BY2662" s="32" t="str">
        <f t="shared" si="747"/>
        <v/>
      </c>
      <c r="BZ2662" s="32" t="str">
        <f t="shared" si="748"/>
        <v/>
      </c>
      <c r="CA2662" s="32" t="str">
        <f t="shared" si="749"/>
        <v/>
      </c>
      <c r="CB2662" s="33">
        <f>IF(COUNTIF($CD$7:CD2662,CD2662)=1,CD2662,CD2662+COUNTIF($CD$6:CD2661,CD2662))</f>
        <v>57808</v>
      </c>
      <c r="CC2662" s="34">
        <f t="shared" si="750"/>
        <v>55153</v>
      </c>
      <c r="CD2662" s="32">
        <f t="shared" si="751"/>
        <v>55153</v>
      </c>
      <c r="CE2662" s="32">
        <f t="shared" si="752"/>
        <v>0</v>
      </c>
      <c r="CF2662" s="32">
        <f t="shared" si="753"/>
        <v>0</v>
      </c>
      <c r="CG2662" s="32" t="str">
        <f t="shared" si="754"/>
        <v/>
      </c>
      <c r="CH2662" s="32">
        <v>2657</v>
      </c>
      <c r="CI2662" s="32" t="s">
        <v>6</v>
      </c>
      <c r="CJ2662" s="32" t="str">
        <f t="shared" si="755"/>
        <v/>
      </c>
      <c r="CK2662" s="32" t="str">
        <f t="shared" si="756"/>
        <v/>
      </c>
      <c r="CL2662" s="32" t="str">
        <f t="shared" si="757"/>
        <v/>
      </c>
      <c r="CM2662" s="32" t="str">
        <f t="shared" si="758"/>
        <v/>
      </c>
      <c r="CN2662" s="32" t="str">
        <f t="shared" si="759"/>
        <v/>
      </c>
    </row>
    <row r="2663" spans="71:92" x14ac:dyDescent="0.3">
      <c r="BS2663" s="32" t="str">
        <f>IF(Kiadasi_kiseroiv!$K$2=BT2663,BV2663,"")</f>
        <v/>
      </c>
      <c r="BT2663" s="34" t="str">
        <f t="shared" si="742"/>
        <v/>
      </c>
      <c r="BU2663" s="32" t="str">
        <f t="shared" si="743"/>
        <v/>
      </c>
      <c r="BV2663" s="32" t="str">
        <f t="shared" si="744"/>
        <v/>
      </c>
      <c r="BW2663" s="32" t="str">
        <f t="shared" si="745"/>
        <v/>
      </c>
      <c r="BX2663" s="32" t="str">
        <f t="shared" si="746"/>
        <v/>
      </c>
      <c r="BY2663" s="32" t="str">
        <f t="shared" si="747"/>
        <v/>
      </c>
      <c r="BZ2663" s="32" t="str">
        <f t="shared" si="748"/>
        <v/>
      </c>
      <c r="CA2663" s="32" t="str">
        <f t="shared" si="749"/>
        <v/>
      </c>
      <c r="CB2663" s="33">
        <f>IF(COUNTIF($CD$7:CD2663,CD2663)=1,CD2663,CD2663+COUNTIF($CD$6:CD2662,CD2663))</f>
        <v>57809</v>
      </c>
      <c r="CC2663" s="34">
        <f t="shared" si="750"/>
        <v>55153</v>
      </c>
      <c r="CD2663" s="32">
        <f t="shared" si="751"/>
        <v>55153</v>
      </c>
      <c r="CE2663" s="32">
        <f t="shared" si="752"/>
        <v>0</v>
      </c>
      <c r="CF2663" s="32">
        <f t="shared" si="753"/>
        <v>0</v>
      </c>
      <c r="CG2663" s="32" t="str">
        <f t="shared" si="754"/>
        <v/>
      </c>
      <c r="CH2663" s="32">
        <v>2658</v>
      </c>
      <c r="CI2663" s="32" t="s">
        <v>6</v>
      </c>
      <c r="CJ2663" s="32" t="str">
        <f t="shared" si="755"/>
        <v/>
      </c>
      <c r="CK2663" s="32" t="str">
        <f t="shared" si="756"/>
        <v/>
      </c>
      <c r="CL2663" s="32" t="str">
        <f t="shared" si="757"/>
        <v/>
      </c>
      <c r="CM2663" s="32" t="str">
        <f t="shared" si="758"/>
        <v/>
      </c>
      <c r="CN2663" s="32" t="str">
        <f t="shared" si="759"/>
        <v/>
      </c>
    </row>
    <row r="2664" spans="71:92" x14ac:dyDescent="0.3">
      <c r="BS2664" s="32" t="str">
        <f>IF(Kiadasi_kiseroiv!$K$2=BT2664,BV2664,"")</f>
        <v/>
      </c>
      <c r="BT2664" s="34" t="str">
        <f t="shared" si="742"/>
        <v/>
      </c>
      <c r="BU2664" s="32" t="str">
        <f t="shared" si="743"/>
        <v/>
      </c>
      <c r="BV2664" s="32" t="str">
        <f t="shared" si="744"/>
        <v/>
      </c>
      <c r="BW2664" s="32" t="str">
        <f t="shared" si="745"/>
        <v/>
      </c>
      <c r="BX2664" s="32" t="str">
        <f t="shared" si="746"/>
        <v/>
      </c>
      <c r="BY2664" s="32" t="str">
        <f t="shared" si="747"/>
        <v/>
      </c>
      <c r="BZ2664" s="32" t="str">
        <f t="shared" si="748"/>
        <v/>
      </c>
      <c r="CA2664" s="32" t="str">
        <f t="shared" si="749"/>
        <v/>
      </c>
      <c r="CB2664" s="33">
        <f>IF(COUNTIF($CD$7:CD2664,CD2664)=1,CD2664,CD2664+COUNTIF($CD$6:CD2663,CD2664))</f>
        <v>57810</v>
      </c>
      <c r="CC2664" s="34">
        <f t="shared" si="750"/>
        <v>55153</v>
      </c>
      <c r="CD2664" s="32">
        <f t="shared" si="751"/>
        <v>55153</v>
      </c>
      <c r="CE2664" s="32">
        <f t="shared" si="752"/>
        <v>0</v>
      </c>
      <c r="CF2664" s="32">
        <f t="shared" si="753"/>
        <v>0</v>
      </c>
      <c r="CG2664" s="32" t="str">
        <f t="shared" si="754"/>
        <v/>
      </c>
      <c r="CH2664" s="32">
        <v>2659</v>
      </c>
      <c r="CI2664" s="32" t="s">
        <v>6</v>
      </c>
      <c r="CJ2664" s="32" t="str">
        <f t="shared" si="755"/>
        <v/>
      </c>
      <c r="CK2664" s="32" t="str">
        <f t="shared" si="756"/>
        <v/>
      </c>
      <c r="CL2664" s="32" t="str">
        <f t="shared" si="757"/>
        <v/>
      </c>
      <c r="CM2664" s="32" t="str">
        <f t="shared" si="758"/>
        <v/>
      </c>
      <c r="CN2664" s="32" t="str">
        <f t="shared" si="759"/>
        <v/>
      </c>
    </row>
    <row r="2665" spans="71:92" x14ac:dyDescent="0.3">
      <c r="BS2665" s="32" t="str">
        <f>IF(Kiadasi_kiseroiv!$K$2=BT2665,BV2665,"")</f>
        <v/>
      </c>
      <c r="BT2665" s="34" t="str">
        <f t="shared" ref="BT2665:BT2728" si="760">IF(AND($BT$4=CI2665,BU2665&lt;&gt;""),CC2665,"")</f>
        <v/>
      </c>
      <c r="BU2665" s="32" t="str">
        <f t="shared" ref="BU2665:BU2728" si="761">IF(AND($BU$1=CI2665,ISERROR(VLOOKUP(CG2665,Kisiv,2,FALSE))=FALSE),CB2665,"")</f>
        <v/>
      </c>
      <c r="BV2665" s="32" t="str">
        <f t="shared" ref="BV2665:BV2728" si="762">IF(BU2665&lt;&gt;"",RANK(BU2665,$BU$7:$BU$33000,1),"")</f>
        <v/>
      </c>
      <c r="BW2665" s="32" t="str">
        <f t="shared" ref="BW2665:BW2728" si="763">IF(CC2665&lt;min,$BW$2,IF(CC2665&lt;=max,CG2665,""))</f>
        <v/>
      </c>
      <c r="BX2665" s="32" t="str">
        <f t="shared" ref="BX2665:BX2728" si="764">IF(AND(OR($BX$1=0,$BX$1=CG2665),OR($BX$2=0,IF(ISERROR(SEARCH($BX$2,CJ2665&amp;CK2665&amp;CL2665,1)),FALSE,TRUE))),CB2665,"")</f>
        <v/>
      </c>
      <c r="BY2665" s="32" t="str">
        <f t="shared" ref="BY2665:BY2728" si="765">IF(AND(BX2665&lt;&gt;"",CC2665&lt;&gt;$CD$2),RANK(BX2665,$BX$7:$BX$33000,1),"")</f>
        <v/>
      </c>
      <c r="BZ2665" s="32" t="str">
        <f t="shared" ref="BZ2665:BZ2728" si="766">IF(AND(CC2665&lt;$BZ$2,CI2665=$BZ$4),$BZ$5,IF(AND(CC2665&lt;=$BZ$3,CI2665=$BZ$4),CB2665,""))</f>
        <v/>
      </c>
      <c r="CA2665" s="32" t="str">
        <f t="shared" ref="CA2665:CA2728" si="767">IF(AND(BZ2665&lt;&gt;"",BZ2665&lt;&gt;$BZ$5),RANK(BZ2665,$BZ$7:$BZ$33000,1),"")</f>
        <v/>
      </c>
      <c r="CB2665" s="33">
        <f>IF(COUNTIF($CD$7:CD2665,CD2665)=1,CD2665,CD2665+COUNTIF($CD$6:CD2664,CD2665))</f>
        <v>57811</v>
      </c>
      <c r="CC2665" s="34">
        <f t="shared" ref="CC2665:CC2728" si="768">IF(INDEX(Kassza,CH2665,1)&lt;&gt;1,INDEX(Kassza,CH2665,1),$CD$2)</f>
        <v>55153</v>
      </c>
      <c r="CD2665" s="32">
        <f t="shared" ref="CD2665:CD2728" si="769">IF(CC2665&lt;&gt;$CD$2,RANK(CC2665,$CC$7:$CC$33000,1),$CD$2)</f>
        <v>55153</v>
      </c>
      <c r="CE2665" s="32">
        <f t="shared" ref="CE2665:CE2728" si="770">INDEX(Kassza,CH2665,6)</f>
        <v>0</v>
      </c>
      <c r="CF2665" s="32">
        <f t="shared" ref="CF2665:CF2728" si="771">INDEX(Kassza,CH2665,8)</f>
        <v>0</v>
      </c>
      <c r="CG2665" s="32" t="str">
        <f t="shared" ref="CG2665:CG2728" si="772">INDEX(Kassza,CH2665,7)&amp;INDEX(Kassza,CH2665,9)</f>
        <v/>
      </c>
      <c r="CH2665" s="32">
        <v>2660</v>
      </c>
      <c r="CI2665" s="32" t="s">
        <v>6</v>
      </c>
      <c r="CJ2665" s="32" t="str">
        <f t="shared" ref="CJ2665:CJ2728" si="773">IF(INDEX(Kassza,CH2665,5)&lt;&gt;0,INDEX(Kassza,CH2665,5),"")</f>
        <v/>
      </c>
      <c r="CK2665" s="32" t="str">
        <f t="shared" ref="CK2665:CK2728" si="774">IF(INDEX(Kassza,CH2665,10)&lt;&gt;0,INDEX(Kassza,CH2665,10),"")</f>
        <v/>
      </c>
      <c r="CL2665" s="32" t="str">
        <f t="shared" ref="CL2665:CL2728" si="775">IF(INDEX(Kassza,CH2665,11)&lt;&gt;0,INDEX(Kassza,CH2665,11),"")</f>
        <v/>
      </c>
      <c r="CM2665" s="32" t="str">
        <f t="shared" ref="CM2665:CM2728" si="776">IF(INDEX(Kassza,CH2665,4)&lt;&gt;0,INDEX(Kassza,CH2665,4),"")</f>
        <v/>
      </c>
      <c r="CN2665" s="32" t="str">
        <f t="shared" ref="CN2665:CN2728" si="777">IF(INDEX(Kassza,CH2665,3)&lt;&gt;0,INDEX(Kassza,CH2665,3),"")</f>
        <v/>
      </c>
    </row>
    <row r="2666" spans="71:92" x14ac:dyDescent="0.3">
      <c r="BS2666" s="32" t="str">
        <f>IF(Kiadasi_kiseroiv!$K$2=BT2666,BV2666,"")</f>
        <v/>
      </c>
      <c r="BT2666" s="34" t="str">
        <f t="shared" si="760"/>
        <v/>
      </c>
      <c r="BU2666" s="32" t="str">
        <f t="shared" si="761"/>
        <v/>
      </c>
      <c r="BV2666" s="32" t="str">
        <f t="shared" si="762"/>
        <v/>
      </c>
      <c r="BW2666" s="32" t="str">
        <f t="shared" si="763"/>
        <v/>
      </c>
      <c r="BX2666" s="32" t="str">
        <f t="shared" si="764"/>
        <v/>
      </c>
      <c r="BY2666" s="32" t="str">
        <f t="shared" si="765"/>
        <v/>
      </c>
      <c r="BZ2666" s="32" t="str">
        <f t="shared" si="766"/>
        <v/>
      </c>
      <c r="CA2666" s="32" t="str">
        <f t="shared" si="767"/>
        <v/>
      </c>
      <c r="CB2666" s="33">
        <f>IF(COUNTIF($CD$7:CD2666,CD2666)=1,CD2666,CD2666+COUNTIF($CD$6:CD2665,CD2666))</f>
        <v>57812</v>
      </c>
      <c r="CC2666" s="34">
        <f t="shared" si="768"/>
        <v>55153</v>
      </c>
      <c r="CD2666" s="32">
        <f t="shared" si="769"/>
        <v>55153</v>
      </c>
      <c r="CE2666" s="32">
        <f t="shared" si="770"/>
        <v>0</v>
      </c>
      <c r="CF2666" s="32">
        <f t="shared" si="771"/>
        <v>0</v>
      </c>
      <c r="CG2666" s="32" t="str">
        <f t="shared" si="772"/>
        <v/>
      </c>
      <c r="CH2666" s="32">
        <v>2661</v>
      </c>
      <c r="CI2666" s="32" t="s">
        <v>6</v>
      </c>
      <c r="CJ2666" s="32" t="str">
        <f t="shared" si="773"/>
        <v/>
      </c>
      <c r="CK2666" s="32" t="str">
        <f t="shared" si="774"/>
        <v/>
      </c>
      <c r="CL2666" s="32" t="str">
        <f t="shared" si="775"/>
        <v/>
      </c>
      <c r="CM2666" s="32" t="str">
        <f t="shared" si="776"/>
        <v/>
      </c>
      <c r="CN2666" s="32" t="str">
        <f t="shared" si="777"/>
        <v/>
      </c>
    </row>
    <row r="2667" spans="71:92" x14ac:dyDescent="0.3">
      <c r="BS2667" s="32" t="str">
        <f>IF(Kiadasi_kiseroiv!$K$2=BT2667,BV2667,"")</f>
        <v/>
      </c>
      <c r="BT2667" s="34" t="str">
        <f t="shared" si="760"/>
        <v/>
      </c>
      <c r="BU2667" s="32" t="str">
        <f t="shared" si="761"/>
        <v/>
      </c>
      <c r="BV2667" s="32" t="str">
        <f t="shared" si="762"/>
        <v/>
      </c>
      <c r="BW2667" s="32" t="str">
        <f t="shared" si="763"/>
        <v/>
      </c>
      <c r="BX2667" s="32" t="str">
        <f t="shared" si="764"/>
        <v/>
      </c>
      <c r="BY2667" s="32" t="str">
        <f t="shared" si="765"/>
        <v/>
      </c>
      <c r="BZ2667" s="32" t="str">
        <f t="shared" si="766"/>
        <v/>
      </c>
      <c r="CA2667" s="32" t="str">
        <f t="shared" si="767"/>
        <v/>
      </c>
      <c r="CB2667" s="33">
        <f>IF(COUNTIF($CD$7:CD2667,CD2667)=1,CD2667,CD2667+COUNTIF($CD$6:CD2666,CD2667))</f>
        <v>57813</v>
      </c>
      <c r="CC2667" s="34">
        <f t="shared" si="768"/>
        <v>55153</v>
      </c>
      <c r="CD2667" s="32">
        <f t="shared" si="769"/>
        <v>55153</v>
      </c>
      <c r="CE2667" s="32">
        <f t="shared" si="770"/>
        <v>0</v>
      </c>
      <c r="CF2667" s="32">
        <f t="shared" si="771"/>
        <v>0</v>
      </c>
      <c r="CG2667" s="32" t="str">
        <f t="shared" si="772"/>
        <v/>
      </c>
      <c r="CH2667" s="32">
        <v>2662</v>
      </c>
      <c r="CI2667" s="32" t="s">
        <v>6</v>
      </c>
      <c r="CJ2667" s="32" t="str">
        <f t="shared" si="773"/>
        <v/>
      </c>
      <c r="CK2667" s="32" t="str">
        <f t="shared" si="774"/>
        <v/>
      </c>
      <c r="CL2667" s="32" t="str">
        <f t="shared" si="775"/>
        <v/>
      </c>
      <c r="CM2667" s="32" t="str">
        <f t="shared" si="776"/>
        <v/>
      </c>
      <c r="CN2667" s="32" t="str">
        <f t="shared" si="777"/>
        <v/>
      </c>
    </row>
    <row r="2668" spans="71:92" x14ac:dyDescent="0.3">
      <c r="BS2668" s="32" t="str">
        <f>IF(Kiadasi_kiseroiv!$K$2=BT2668,BV2668,"")</f>
        <v/>
      </c>
      <c r="BT2668" s="34" t="str">
        <f t="shared" si="760"/>
        <v/>
      </c>
      <c r="BU2668" s="32" t="str">
        <f t="shared" si="761"/>
        <v/>
      </c>
      <c r="BV2668" s="32" t="str">
        <f t="shared" si="762"/>
        <v/>
      </c>
      <c r="BW2668" s="32" t="str">
        <f t="shared" si="763"/>
        <v/>
      </c>
      <c r="BX2668" s="32" t="str">
        <f t="shared" si="764"/>
        <v/>
      </c>
      <c r="BY2668" s="32" t="str">
        <f t="shared" si="765"/>
        <v/>
      </c>
      <c r="BZ2668" s="32" t="str">
        <f t="shared" si="766"/>
        <v/>
      </c>
      <c r="CA2668" s="32" t="str">
        <f t="shared" si="767"/>
        <v/>
      </c>
      <c r="CB2668" s="33">
        <f>IF(COUNTIF($CD$7:CD2668,CD2668)=1,CD2668,CD2668+COUNTIF($CD$6:CD2667,CD2668))</f>
        <v>57814</v>
      </c>
      <c r="CC2668" s="34">
        <f t="shared" si="768"/>
        <v>55153</v>
      </c>
      <c r="CD2668" s="32">
        <f t="shared" si="769"/>
        <v>55153</v>
      </c>
      <c r="CE2668" s="32">
        <f t="shared" si="770"/>
        <v>0</v>
      </c>
      <c r="CF2668" s="32">
        <f t="shared" si="771"/>
        <v>0</v>
      </c>
      <c r="CG2668" s="32" t="str">
        <f t="shared" si="772"/>
        <v/>
      </c>
      <c r="CH2668" s="32">
        <v>2663</v>
      </c>
      <c r="CI2668" s="32" t="s">
        <v>6</v>
      </c>
      <c r="CJ2668" s="32" t="str">
        <f t="shared" si="773"/>
        <v/>
      </c>
      <c r="CK2668" s="32" t="str">
        <f t="shared" si="774"/>
        <v/>
      </c>
      <c r="CL2668" s="32" t="str">
        <f t="shared" si="775"/>
        <v/>
      </c>
      <c r="CM2668" s="32" t="str">
        <f t="shared" si="776"/>
        <v/>
      </c>
      <c r="CN2668" s="32" t="str">
        <f t="shared" si="777"/>
        <v/>
      </c>
    </row>
    <row r="2669" spans="71:92" x14ac:dyDescent="0.3">
      <c r="BS2669" s="32" t="str">
        <f>IF(Kiadasi_kiseroiv!$K$2=BT2669,BV2669,"")</f>
        <v/>
      </c>
      <c r="BT2669" s="34" t="str">
        <f t="shared" si="760"/>
        <v/>
      </c>
      <c r="BU2669" s="32" t="str">
        <f t="shared" si="761"/>
        <v/>
      </c>
      <c r="BV2669" s="32" t="str">
        <f t="shared" si="762"/>
        <v/>
      </c>
      <c r="BW2669" s="32" t="str">
        <f t="shared" si="763"/>
        <v/>
      </c>
      <c r="BX2669" s="32" t="str">
        <f t="shared" si="764"/>
        <v/>
      </c>
      <c r="BY2669" s="32" t="str">
        <f t="shared" si="765"/>
        <v/>
      </c>
      <c r="BZ2669" s="32" t="str">
        <f t="shared" si="766"/>
        <v/>
      </c>
      <c r="CA2669" s="32" t="str">
        <f t="shared" si="767"/>
        <v/>
      </c>
      <c r="CB2669" s="33">
        <f>IF(COUNTIF($CD$7:CD2669,CD2669)=1,CD2669,CD2669+COUNTIF($CD$6:CD2668,CD2669))</f>
        <v>57815</v>
      </c>
      <c r="CC2669" s="34">
        <f t="shared" si="768"/>
        <v>55153</v>
      </c>
      <c r="CD2669" s="32">
        <f t="shared" si="769"/>
        <v>55153</v>
      </c>
      <c r="CE2669" s="32">
        <f t="shared" si="770"/>
        <v>0</v>
      </c>
      <c r="CF2669" s="32">
        <f t="shared" si="771"/>
        <v>0</v>
      </c>
      <c r="CG2669" s="32" t="str">
        <f t="shared" si="772"/>
        <v/>
      </c>
      <c r="CH2669" s="32">
        <v>2664</v>
      </c>
      <c r="CI2669" s="32" t="s">
        <v>6</v>
      </c>
      <c r="CJ2669" s="32" t="str">
        <f t="shared" si="773"/>
        <v/>
      </c>
      <c r="CK2669" s="32" t="str">
        <f t="shared" si="774"/>
        <v/>
      </c>
      <c r="CL2669" s="32" t="str">
        <f t="shared" si="775"/>
        <v/>
      </c>
      <c r="CM2669" s="32" t="str">
        <f t="shared" si="776"/>
        <v/>
      </c>
      <c r="CN2669" s="32" t="str">
        <f t="shared" si="777"/>
        <v/>
      </c>
    </row>
    <row r="2670" spans="71:92" x14ac:dyDescent="0.3">
      <c r="BS2670" s="32" t="str">
        <f>IF(Kiadasi_kiseroiv!$K$2=BT2670,BV2670,"")</f>
        <v/>
      </c>
      <c r="BT2670" s="34" t="str">
        <f t="shared" si="760"/>
        <v/>
      </c>
      <c r="BU2670" s="32" t="str">
        <f t="shared" si="761"/>
        <v/>
      </c>
      <c r="BV2670" s="32" t="str">
        <f t="shared" si="762"/>
        <v/>
      </c>
      <c r="BW2670" s="32" t="str">
        <f t="shared" si="763"/>
        <v/>
      </c>
      <c r="BX2670" s="32" t="str">
        <f t="shared" si="764"/>
        <v/>
      </c>
      <c r="BY2670" s="32" t="str">
        <f t="shared" si="765"/>
        <v/>
      </c>
      <c r="BZ2670" s="32" t="str">
        <f t="shared" si="766"/>
        <v/>
      </c>
      <c r="CA2670" s="32" t="str">
        <f t="shared" si="767"/>
        <v/>
      </c>
      <c r="CB2670" s="33">
        <f>IF(COUNTIF($CD$7:CD2670,CD2670)=1,CD2670,CD2670+COUNTIF($CD$6:CD2669,CD2670))</f>
        <v>57816</v>
      </c>
      <c r="CC2670" s="34">
        <f t="shared" si="768"/>
        <v>55153</v>
      </c>
      <c r="CD2670" s="32">
        <f t="shared" si="769"/>
        <v>55153</v>
      </c>
      <c r="CE2670" s="32">
        <f t="shared" si="770"/>
        <v>0</v>
      </c>
      <c r="CF2670" s="32">
        <f t="shared" si="771"/>
        <v>0</v>
      </c>
      <c r="CG2670" s="32" t="str">
        <f t="shared" si="772"/>
        <v/>
      </c>
      <c r="CH2670" s="32">
        <v>2665</v>
      </c>
      <c r="CI2670" s="32" t="s">
        <v>6</v>
      </c>
      <c r="CJ2670" s="32" t="str">
        <f t="shared" si="773"/>
        <v/>
      </c>
      <c r="CK2670" s="32" t="str">
        <f t="shared" si="774"/>
        <v/>
      </c>
      <c r="CL2670" s="32" t="str">
        <f t="shared" si="775"/>
        <v/>
      </c>
      <c r="CM2670" s="32" t="str">
        <f t="shared" si="776"/>
        <v/>
      </c>
      <c r="CN2670" s="32" t="str">
        <f t="shared" si="777"/>
        <v/>
      </c>
    </row>
    <row r="2671" spans="71:92" x14ac:dyDescent="0.3">
      <c r="BS2671" s="32" t="str">
        <f>IF(Kiadasi_kiseroiv!$K$2=BT2671,BV2671,"")</f>
        <v/>
      </c>
      <c r="BT2671" s="34" t="str">
        <f t="shared" si="760"/>
        <v/>
      </c>
      <c r="BU2671" s="32" t="str">
        <f t="shared" si="761"/>
        <v/>
      </c>
      <c r="BV2671" s="32" t="str">
        <f t="shared" si="762"/>
        <v/>
      </c>
      <c r="BW2671" s="32" t="str">
        <f t="shared" si="763"/>
        <v/>
      </c>
      <c r="BX2671" s="32" t="str">
        <f t="shared" si="764"/>
        <v/>
      </c>
      <c r="BY2671" s="32" t="str">
        <f t="shared" si="765"/>
        <v/>
      </c>
      <c r="BZ2671" s="32" t="str">
        <f t="shared" si="766"/>
        <v/>
      </c>
      <c r="CA2671" s="32" t="str">
        <f t="shared" si="767"/>
        <v/>
      </c>
      <c r="CB2671" s="33">
        <f>IF(COUNTIF($CD$7:CD2671,CD2671)=1,CD2671,CD2671+COUNTIF($CD$6:CD2670,CD2671))</f>
        <v>57817</v>
      </c>
      <c r="CC2671" s="34">
        <f t="shared" si="768"/>
        <v>55153</v>
      </c>
      <c r="CD2671" s="32">
        <f t="shared" si="769"/>
        <v>55153</v>
      </c>
      <c r="CE2671" s="32">
        <f t="shared" si="770"/>
        <v>0</v>
      </c>
      <c r="CF2671" s="32">
        <f t="shared" si="771"/>
        <v>0</v>
      </c>
      <c r="CG2671" s="32" t="str">
        <f t="shared" si="772"/>
        <v/>
      </c>
      <c r="CH2671" s="32">
        <v>2666</v>
      </c>
      <c r="CI2671" s="32" t="s">
        <v>6</v>
      </c>
      <c r="CJ2671" s="32" t="str">
        <f t="shared" si="773"/>
        <v/>
      </c>
      <c r="CK2671" s="32" t="str">
        <f t="shared" si="774"/>
        <v/>
      </c>
      <c r="CL2671" s="32" t="str">
        <f t="shared" si="775"/>
        <v/>
      </c>
      <c r="CM2671" s="32" t="str">
        <f t="shared" si="776"/>
        <v/>
      </c>
      <c r="CN2671" s="32" t="str">
        <f t="shared" si="777"/>
        <v/>
      </c>
    </row>
    <row r="2672" spans="71:92" x14ac:dyDescent="0.3">
      <c r="BS2672" s="32" t="str">
        <f>IF(Kiadasi_kiseroiv!$K$2=BT2672,BV2672,"")</f>
        <v/>
      </c>
      <c r="BT2672" s="34" t="str">
        <f t="shared" si="760"/>
        <v/>
      </c>
      <c r="BU2672" s="32" t="str">
        <f t="shared" si="761"/>
        <v/>
      </c>
      <c r="BV2672" s="32" t="str">
        <f t="shared" si="762"/>
        <v/>
      </c>
      <c r="BW2672" s="32" t="str">
        <f t="shared" si="763"/>
        <v/>
      </c>
      <c r="BX2672" s="32" t="str">
        <f t="shared" si="764"/>
        <v/>
      </c>
      <c r="BY2672" s="32" t="str">
        <f t="shared" si="765"/>
        <v/>
      </c>
      <c r="BZ2672" s="32" t="str">
        <f t="shared" si="766"/>
        <v/>
      </c>
      <c r="CA2672" s="32" t="str">
        <f t="shared" si="767"/>
        <v/>
      </c>
      <c r="CB2672" s="33">
        <f>IF(COUNTIF($CD$7:CD2672,CD2672)=1,CD2672,CD2672+COUNTIF($CD$6:CD2671,CD2672))</f>
        <v>57818</v>
      </c>
      <c r="CC2672" s="34">
        <f t="shared" si="768"/>
        <v>55153</v>
      </c>
      <c r="CD2672" s="32">
        <f t="shared" si="769"/>
        <v>55153</v>
      </c>
      <c r="CE2672" s="32">
        <f t="shared" si="770"/>
        <v>0</v>
      </c>
      <c r="CF2672" s="32">
        <f t="shared" si="771"/>
        <v>0</v>
      </c>
      <c r="CG2672" s="32" t="str">
        <f t="shared" si="772"/>
        <v/>
      </c>
      <c r="CH2672" s="32">
        <v>2667</v>
      </c>
      <c r="CI2672" s="32" t="s">
        <v>6</v>
      </c>
      <c r="CJ2672" s="32" t="str">
        <f t="shared" si="773"/>
        <v/>
      </c>
      <c r="CK2672" s="32" t="str">
        <f t="shared" si="774"/>
        <v/>
      </c>
      <c r="CL2672" s="32" t="str">
        <f t="shared" si="775"/>
        <v/>
      </c>
      <c r="CM2672" s="32" t="str">
        <f t="shared" si="776"/>
        <v/>
      </c>
      <c r="CN2672" s="32" t="str">
        <f t="shared" si="777"/>
        <v/>
      </c>
    </row>
    <row r="2673" spans="71:92" x14ac:dyDescent="0.3">
      <c r="BS2673" s="32" t="str">
        <f>IF(Kiadasi_kiseroiv!$K$2=BT2673,BV2673,"")</f>
        <v/>
      </c>
      <c r="BT2673" s="34" t="str">
        <f t="shared" si="760"/>
        <v/>
      </c>
      <c r="BU2673" s="32" t="str">
        <f t="shared" si="761"/>
        <v/>
      </c>
      <c r="BV2673" s="32" t="str">
        <f t="shared" si="762"/>
        <v/>
      </c>
      <c r="BW2673" s="32" t="str">
        <f t="shared" si="763"/>
        <v/>
      </c>
      <c r="BX2673" s="32" t="str">
        <f t="shared" si="764"/>
        <v/>
      </c>
      <c r="BY2673" s="32" t="str">
        <f t="shared" si="765"/>
        <v/>
      </c>
      <c r="BZ2673" s="32" t="str">
        <f t="shared" si="766"/>
        <v/>
      </c>
      <c r="CA2673" s="32" t="str">
        <f t="shared" si="767"/>
        <v/>
      </c>
      <c r="CB2673" s="33">
        <f>IF(COUNTIF($CD$7:CD2673,CD2673)=1,CD2673,CD2673+COUNTIF($CD$6:CD2672,CD2673))</f>
        <v>57819</v>
      </c>
      <c r="CC2673" s="34">
        <f t="shared" si="768"/>
        <v>55153</v>
      </c>
      <c r="CD2673" s="32">
        <f t="shared" si="769"/>
        <v>55153</v>
      </c>
      <c r="CE2673" s="32">
        <f t="shared" si="770"/>
        <v>0</v>
      </c>
      <c r="CF2673" s="32">
        <f t="shared" si="771"/>
        <v>0</v>
      </c>
      <c r="CG2673" s="32" t="str">
        <f t="shared" si="772"/>
        <v/>
      </c>
      <c r="CH2673" s="32">
        <v>2668</v>
      </c>
      <c r="CI2673" s="32" t="s">
        <v>6</v>
      </c>
      <c r="CJ2673" s="32" t="str">
        <f t="shared" si="773"/>
        <v/>
      </c>
      <c r="CK2673" s="32" t="str">
        <f t="shared" si="774"/>
        <v/>
      </c>
      <c r="CL2673" s="32" t="str">
        <f t="shared" si="775"/>
        <v/>
      </c>
      <c r="CM2673" s="32" t="str">
        <f t="shared" si="776"/>
        <v/>
      </c>
      <c r="CN2673" s="32" t="str">
        <f t="shared" si="777"/>
        <v/>
      </c>
    </row>
    <row r="2674" spans="71:92" x14ac:dyDescent="0.3">
      <c r="BS2674" s="32" t="str">
        <f>IF(Kiadasi_kiseroiv!$K$2=BT2674,BV2674,"")</f>
        <v/>
      </c>
      <c r="BT2674" s="34" t="str">
        <f t="shared" si="760"/>
        <v/>
      </c>
      <c r="BU2674" s="32" t="str">
        <f t="shared" si="761"/>
        <v/>
      </c>
      <c r="BV2674" s="32" t="str">
        <f t="shared" si="762"/>
        <v/>
      </c>
      <c r="BW2674" s="32" t="str">
        <f t="shared" si="763"/>
        <v/>
      </c>
      <c r="BX2674" s="32" t="str">
        <f t="shared" si="764"/>
        <v/>
      </c>
      <c r="BY2674" s="32" t="str">
        <f t="shared" si="765"/>
        <v/>
      </c>
      <c r="BZ2674" s="32" t="str">
        <f t="shared" si="766"/>
        <v/>
      </c>
      <c r="CA2674" s="32" t="str">
        <f t="shared" si="767"/>
        <v/>
      </c>
      <c r="CB2674" s="33">
        <f>IF(COUNTIF($CD$7:CD2674,CD2674)=1,CD2674,CD2674+COUNTIF($CD$6:CD2673,CD2674))</f>
        <v>57820</v>
      </c>
      <c r="CC2674" s="34">
        <f t="shared" si="768"/>
        <v>55153</v>
      </c>
      <c r="CD2674" s="32">
        <f t="shared" si="769"/>
        <v>55153</v>
      </c>
      <c r="CE2674" s="32">
        <f t="shared" si="770"/>
        <v>0</v>
      </c>
      <c r="CF2674" s="32">
        <f t="shared" si="771"/>
        <v>0</v>
      </c>
      <c r="CG2674" s="32" t="str">
        <f t="shared" si="772"/>
        <v/>
      </c>
      <c r="CH2674" s="32">
        <v>2669</v>
      </c>
      <c r="CI2674" s="32" t="s">
        <v>6</v>
      </c>
      <c r="CJ2674" s="32" t="str">
        <f t="shared" si="773"/>
        <v/>
      </c>
      <c r="CK2674" s="32" t="str">
        <f t="shared" si="774"/>
        <v/>
      </c>
      <c r="CL2674" s="32" t="str">
        <f t="shared" si="775"/>
        <v/>
      </c>
      <c r="CM2674" s="32" t="str">
        <f t="shared" si="776"/>
        <v/>
      </c>
      <c r="CN2674" s="32" t="str">
        <f t="shared" si="777"/>
        <v/>
      </c>
    </row>
    <row r="2675" spans="71:92" x14ac:dyDescent="0.3">
      <c r="BS2675" s="32" t="str">
        <f>IF(Kiadasi_kiseroiv!$K$2=BT2675,BV2675,"")</f>
        <v/>
      </c>
      <c r="BT2675" s="34" t="str">
        <f t="shared" si="760"/>
        <v/>
      </c>
      <c r="BU2675" s="32" t="str">
        <f t="shared" si="761"/>
        <v/>
      </c>
      <c r="BV2675" s="32" t="str">
        <f t="shared" si="762"/>
        <v/>
      </c>
      <c r="BW2675" s="32" t="str">
        <f t="shared" si="763"/>
        <v/>
      </c>
      <c r="BX2675" s="32" t="str">
        <f t="shared" si="764"/>
        <v/>
      </c>
      <c r="BY2675" s="32" t="str">
        <f t="shared" si="765"/>
        <v/>
      </c>
      <c r="BZ2675" s="32" t="str">
        <f t="shared" si="766"/>
        <v/>
      </c>
      <c r="CA2675" s="32" t="str">
        <f t="shared" si="767"/>
        <v/>
      </c>
      <c r="CB2675" s="33">
        <f>IF(COUNTIF($CD$7:CD2675,CD2675)=1,CD2675,CD2675+COUNTIF($CD$6:CD2674,CD2675))</f>
        <v>57821</v>
      </c>
      <c r="CC2675" s="34">
        <f t="shared" si="768"/>
        <v>55153</v>
      </c>
      <c r="CD2675" s="32">
        <f t="shared" si="769"/>
        <v>55153</v>
      </c>
      <c r="CE2675" s="32">
        <f t="shared" si="770"/>
        <v>0</v>
      </c>
      <c r="CF2675" s="32">
        <f t="shared" si="771"/>
        <v>0</v>
      </c>
      <c r="CG2675" s="32" t="str">
        <f t="shared" si="772"/>
        <v/>
      </c>
      <c r="CH2675" s="32">
        <v>2670</v>
      </c>
      <c r="CI2675" s="32" t="s">
        <v>6</v>
      </c>
      <c r="CJ2675" s="32" t="str">
        <f t="shared" si="773"/>
        <v/>
      </c>
      <c r="CK2675" s="32" t="str">
        <f t="shared" si="774"/>
        <v/>
      </c>
      <c r="CL2675" s="32" t="str">
        <f t="shared" si="775"/>
        <v/>
      </c>
      <c r="CM2675" s="32" t="str">
        <f t="shared" si="776"/>
        <v/>
      </c>
      <c r="CN2675" s="32" t="str">
        <f t="shared" si="777"/>
        <v/>
      </c>
    </row>
    <row r="2676" spans="71:92" x14ac:dyDescent="0.3">
      <c r="BS2676" s="32" t="str">
        <f>IF(Kiadasi_kiseroiv!$K$2=BT2676,BV2676,"")</f>
        <v/>
      </c>
      <c r="BT2676" s="34" t="str">
        <f t="shared" si="760"/>
        <v/>
      </c>
      <c r="BU2676" s="32" t="str">
        <f t="shared" si="761"/>
        <v/>
      </c>
      <c r="BV2676" s="32" t="str">
        <f t="shared" si="762"/>
        <v/>
      </c>
      <c r="BW2676" s="32" t="str">
        <f t="shared" si="763"/>
        <v/>
      </c>
      <c r="BX2676" s="32" t="str">
        <f t="shared" si="764"/>
        <v/>
      </c>
      <c r="BY2676" s="32" t="str">
        <f t="shared" si="765"/>
        <v/>
      </c>
      <c r="BZ2676" s="32" t="str">
        <f t="shared" si="766"/>
        <v/>
      </c>
      <c r="CA2676" s="32" t="str">
        <f t="shared" si="767"/>
        <v/>
      </c>
      <c r="CB2676" s="33">
        <f>IF(COUNTIF($CD$7:CD2676,CD2676)=1,CD2676,CD2676+COUNTIF($CD$6:CD2675,CD2676))</f>
        <v>57822</v>
      </c>
      <c r="CC2676" s="34">
        <f t="shared" si="768"/>
        <v>55153</v>
      </c>
      <c r="CD2676" s="32">
        <f t="shared" si="769"/>
        <v>55153</v>
      </c>
      <c r="CE2676" s="32">
        <f t="shared" si="770"/>
        <v>0</v>
      </c>
      <c r="CF2676" s="32">
        <f t="shared" si="771"/>
        <v>0</v>
      </c>
      <c r="CG2676" s="32" t="str">
        <f t="shared" si="772"/>
        <v/>
      </c>
      <c r="CH2676" s="32">
        <v>2671</v>
      </c>
      <c r="CI2676" s="32" t="s">
        <v>6</v>
      </c>
      <c r="CJ2676" s="32" t="str">
        <f t="shared" si="773"/>
        <v/>
      </c>
      <c r="CK2676" s="32" t="str">
        <f t="shared" si="774"/>
        <v/>
      </c>
      <c r="CL2676" s="32" t="str">
        <f t="shared" si="775"/>
        <v/>
      </c>
      <c r="CM2676" s="32" t="str">
        <f t="shared" si="776"/>
        <v/>
      </c>
      <c r="CN2676" s="32" t="str">
        <f t="shared" si="777"/>
        <v/>
      </c>
    </row>
    <row r="2677" spans="71:92" x14ac:dyDescent="0.3">
      <c r="BS2677" s="32" t="str">
        <f>IF(Kiadasi_kiseroiv!$K$2=BT2677,BV2677,"")</f>
        <v/>
      </c>
      <c r="BT2677" s="34" t="str">
        <f t="shared" si="760"/>
        <v/>
      </c>
      <c r="BU2677" s="32" t="str">
        <f t="shared" si="761"/>
        <v/>
      </c>
      <c r="BV2677" s="32" t="str">
        <f t="shared" si="762"/>
        <v/>
      </c>
      <c r="BW2677" s="32" t="str">
        <f t="shared" si="763"/>
        <v/>
      </c>
      <c r="BX2677" s="32" t="str">
        <f t="shared" si="764"/>
        <v/>
      </c>
      <c r="BY2677" s="32" t="str">
        <f t="shared" si="765"/>
        <v/>
      </c>
      <c r="BZ2677" s="32" t="str">
        <f t="shared" si="766"/>
        <v/>
      </c>
      <c r="CA2677" s="32" t="str">
        <f t="shared" si="767"/>
        <v/>
      </c>
      <c r="CB2677" s="33">
        <f>IF(COUNTIF($CD$7:CD2677,CD2677)=1,CD2677,CD2677+COUNTIF($CD$6:CD2676,CD2677))</f>
        <v>57823</v>
      </c>
      <c r="CC2677" s="34">
        <f t="shared" si="768"/>
        <v>55153</v>
      </c>
      <c r="CD2677" s="32">
        <f t="shared" si="769"/>
        <v>55153</v>
      </c>
      <c r="CE2677" s="32">
        <f t="shared" si="770"/>
        <v>0</v>
      </c>
      <c r="CF2677" s="32">
        <f t="shared" si="771"/>
        <v>0</v>
      </c>
      <c r="CG2677" s="32" t="str">
        <f t="shared" si="772"/>
        <v/>
      </c>
      <c r="CH2677" s="32">
        <v>2672</v>
      </c>
      <c r="CI2677" s="32" t="s">
        <v>6</v>
      </c>
      <c r="CJ2677" s="32" t="str">
        <f t="shared" si="773"/>
        <v/>
      </c>
      <c r="CK2677" s="32" t="str">
        <f t="shared" si="774"/>
        <v/>
      </c>
      <c r="CL2677" s="32" t="str">
        <f t="shared" si="775"/>
        <v/>
      </c>
      <c r="CM2677" s="32" t="str">
        <f t="shared" si="776"/>
        <v/>
      </c>
      <c r="CN2677" s="32" t="str">
        <f t="shared" si="777"/>
        <v/>
      </c>
    </row>
    <row r="2678" spans="71:92" x14ac:dyDescent="0.3">
      <c r="BS2678" s="32" t="str">
        <f>IF(Kiadasi_kiseroiv!$K$2=BT2678,BV2678,"")</f>
        <v/>
      </c>
      <c r="BT2678" s="34" t="str">
        <f t="shared" si="760"/>
        <v/>
      </c>
      <c r="BU2678" s="32" t="str">
        <f t="shared" si="761"/>
        <v/>
      </c>
      <c r="BV2678" s="32" t="str">
        <f t="shared" si="762"/>
        <v/>
      </c>
      <c r="BW2678" s="32" t="str">
        <f t="shared" si="763"/>
        <v/>
      </c>
      <c r="BX2678" s="32" t="str">
        <f t="shared" si="764"/>
        <v/>
      </c>
      <c r="BY2678" s="32" t="str">
        <f t="shared" si="765"/>
        <v/>
      </c>
      <c r="BZ2678" s="32" t="str">
        <f t="shared" si="766"/>
        <v/>
      </c>
      <c r="CA2678" s="32" t="str">
        <f t="shared" si="767"/>
        <v/>
      </c>
      <c r="CB2678" s="33">
        <f>IF(COUNTIF($CD$7:CD2678,CD2678)=1,CD2678,CD2678+COUNTIF($CD$6:CD2677,CD2678))</f>
        <v>57824</v>
      </c>
      <c r="CC2678" s="34">
        <f t="shared" si="768"/>
        <v>55153</v>
      </c>
      <c r="CD2678" s="32">
        <f t="shared" si="769"/>
        <v>55153</v>
      </c>
      <c r="CE2678" s="32">
        <f t="shared" si="770"/>
        <v>0</v>
      </c>
      <c r="CF2678" s="32">
        <f t="shared" si="771"/>
        <v>0</v>
      </c>
      <c r="CG2678" s="32" t="str">
        <f t="shared" si="772"/>
        <v/>
      </c>
      <c r="CH2678" s="32">
        <v>2673</v>
      </c>
      <c r="CI2678" s="32" t="s">
        <v>6</v>
      </c>
      <c r="CJ2678" s="32" t="str">
        <f t="shared" si="773"/>
        <v/>
      </c>
      <c r="CK2678" s="32" t="str">
        <f t="shared" si="774"/>
        <v/>
      </c>
      <c r="CL2678" s="32" t="str">
        <f t="shared" si="775"/>
        <v/>
      </c>
      <c r="CM2678" s="32" t="str">
        <f t="shared" si="776"/>
        <v/>
      </c>
      <c r="CN2678" s="32" t="str">
        <f t="shared" si="777"/>
        <v/>
      </c>
    </row>
    <row r="2679" spans="71:92" x14ac:dyDescent="0.3">
      <c r="BS2679" s="32" t="str">
        <f>IF(Kiadasi_kiseroiv!$K$2=BT2679,BV2679,"")</f>
        <v/>
      </c>
      <c r="BT2679" s="34" t="str">
        <f t="shared" si="760"/>
        <v/>
      </c>
      <c r="BU2679" s="32" t="str">
        <f t="shared" si="761"/>
        <v/>
      </c>
      <c r="BV2679" s="32" t="str">
        <f t="shared" si="762"/>
        <v/>
      </c>
      <c r="BW2679" s="32" t="str">
        <f t="shared" si="763"/>
        <v/>
      </c>
      <c r="BX2679" s="32" t="str">
        <f t="shared" si="764"/>
        <v/>
      </c>
      <c r="BY2679" s="32" t="str">
        <f t="shared" si="765"/>
        <v/>
      </c>
      <c r="BZ2679" s="32" t="str">
        <f t="shared" si="766"/>
        <v/>
      </c>
      <c r="CA2679" s="32" t="str">
        <f t="shared" si="767"/>
        <v/>
      </c>
      <c r="CB2679" s="33">
        <f>IF(COUNTIF($CD$7:CD2679,CD2679)=1,CD2679,CD2679+COUNTIF($CD$6:CD2678,CD2679))</f>
        <v>57825</v>
      </c>
      <c r="CC2679" s="34">
        <f t="shared" si="768"/>
        <v>55153</v>
      </c>
      <c r="CD2679" s="32">
        <f t="shared" si="769"/>
        <v>55153</v>
      </c>
      <c r="CE2679" s="32">
        <f t="shared" si="770"/>
        <v>0</v>
      </c>
      <c r="CF2679" s="32">
        <f t="shared" si="771"/>
        <v>0</v>
      </c>
      <c r="CG2679" s="32" t="str">
        <f t="shared" si="772"/>
        <v/>
      </c>
      <c r="CH2679" s="32">
        <v>2674</v>
      </c>
      <c r="CI2679" s="32" t="s">
        <v>6</v>
      </c>
      <c r="CJ2679" s="32" t="str">
        <f t="shared" si="773"/>
        <v/>
      </c>
      <c r="CK2679" s="32" t="str">
        <f t="shared" si="774"/>
        <v/>
      </c>
      <c r="CL2679" s="32" t="str">
        <f t="shared" si="775"/>
        <v/>
      </c>
      <c r="CM2679" s="32" t="str">
        <f t="shared" si="776"/>
        <v/>
      </c>
      <c r="CN2679" s="32" t="str">
        <f t="shared" si="777"/>
        <v/>
      </c>
    </row>
    <row r="2680" spans="71:92" x14ac:dyDescent="0.3">
      <c r="BS2680" s="32" t="str">
        <f>IF(Kiadasi_kiseroiv!$K$2=BT2680,BV2680,"")</f>
        <v/>
      </c>
      <c r="BT2680" s="34" t="str">
        <f t="shared" si="760"/>
        <v/>
      </c>
      <c r="BU2680" s="32" t="str">
        <f t="shared" si="761"/>
        <v/>
      </c>
      <c r="BV2680" s="32" t="str">
        <f t="shared" si="762"/>
        <v/>
      </c>
      <c r="BW2680" s="32" t="str">
        <f t="shared" si="763"/>
        <v/>
      </c>
      <c r="BX2680" s="32" t="str">
        <f t="shared" si="764"/>
        <v/>
      </c>
      <c r="BY2680" s="32" t="str">
        <f t="shared" si="765"/>
        <v/>
      </c>
      <c r="BZ2680" s="32" t="str">
        <f t="shared" si="766"/>
        <v/>
      </c>
      <c r="CA2680" s="32" t="str">
        <f t="shared" si="767"/>
        <v/>
      </c>
      <c r="CB2680" s="33">
        <f>IF(COUNTIF($CD$7:CD2680,CD2680)=1,CD2680,CD2680+COUNTIF($CD$6:CD2679,CD2680))</f>
        <v>57826</v>
      </c>
      <c r="CC2680" s="34">
        <f t="shared" si="768"/>
        <v>55153</v>
      </c>
      <c r="CD2680" s="32">
        <f t="shared" si="769"/>
        <v>55153</v>
      </c>
      <c r="CE2680" s="32">
        <f t="shared" si="770"/>
        <v>0</v>
      </c>
      <c r="CF2680" s="32">
        <f t="shared" si="771"/>
        <v>0</v>
      </c>
      <c r="CG2680" s="32" t="str">
        <f t="shared" si="772"/>
        <v/>
      </c>
      <c r="CH2680" s="32">
        <v>2675</v>
      </c>
      <c r="CI2680" s="32" t="s">
        <v>6</v>
      </c>
      <c r="CJ2680" s="32" t="str">
        <f t="shared" si="773"/>
        <v/>
      </c>
      <c r="CK2680" s="32" t="str">
        <f t="shared" si="774"/>
        <v/>
      </c>
      <c r="CL2680" s="32" t="str">
        <f t="shared" si="775"/>
        <v/>
      </c>
      <c r="CM2680" s="32" t="str">
        <f t="shared" si="776"/>
        <v/>
      </c>
      <c r="CN2680" s="32" t="str">
        <f t="shared" si="777"/>
        <v/>
      </c>
    </row>
    <row r="2681" spans="71:92" x14ac:dyDescent="0.3">
      <c r="BS2681" s="32" t="str">
        <f>IF(Kiadasi_kiseroiv!$K$2=BT2681,BV2681,"")</f>
        <v/>
      </c>
      <c r="BT2681" s="34" t="str">
        <f t="shared" si="760"/>
        <v/>
      </c>
      <c r="BU2681" s="32" t="str">
        <f t="shared" si="761"/>
        <v/>
      </c>
      <c r="BV2681" s="32" t="str">
        <f t="shared" si="762"/>
        <v/>
      </c>
      <c r="BW2681" s="32" t="str">
        <f t="shared" si="763"/>
        <v/>
      </c>
      <c r="BX2681" s="32" t="str">
        <f t="shared" si="764"/>
        <v/>
      </c>
      <c r="BY2681" s="32" t="str">
        <f t="shared" si="765"/>
        <v/>
      </c>
      <c r="BZ2681" s="32" t="str">
        <f t="shared" si="766"/>
        <v/>
      </c>
      <c r="CA2681" s="32" t="str">
        <f t="shared" si="767"/>
        <v/>
      </c>
      <c r="CB2681" s="33">
        <f>IF(COUNTIF($CD$7:CD2681,CD2681)=1,CD2681,CD2681+COUNTIF($CD$6:CD2680,CD2681))</f>
        <v>57827</v>
      </c>
      <c r="CC2681" s="34">
        <f t="shared" si="768"/>
        <v>55153</v>
      </c>
      <c r="CD2681" s="32">
        <f t="shared" si="769"/>
        <v>55153</v>
      </c>
      <c r="CE2681" s="32">
        <f t="shared" si="770"/>
        <v>0</v>
      </c>
      <c r="CF2681" s="32">
        <f t="shared" si="771"/>
        <v>0</v>
      </c>
      <c r="CG2681" s="32" t="str">
        <f t="shared" si="772"/>
        <v/>
      </c>
      <c r="CH2681" s="32">
        <v>2676</v>
      </c>
      <c r="CI2681" s="32" t="s">
        <v>6</v>
      </c>
      <c r="CJ2681" s="32" t="str">
        <f t="shared" si="773"/>
        <v/>
      </c>
      <c r="CK2681" s="32" t="str">
        <f t="shared" si="774"/>
        <v/>
      </c>
      <c r="CL2681" s="32" t="str">
        <f t="shared" si="775"/>
        <v/>
      </c>
      <c r="CM2681" s="32" t="str">
        <f t="shared" si="776"/>
        <v/>
      </c>
      <c r="CN2681" s="32" t="str">
        <f t="shared" si="777"/>
        <v/>
      </c>
    </row>
    <row r="2682" spans="71:92" x14ac:dyDescent="0.3">
      <c r="BS2682" s="32" t="str">
        <f>IF(Kiadasi_kiseroiv!$K$2=BT2682,BV2682,"")</f>
        <v/>
      </c>
      <c r="BT2682" s="34" t="str">
        <f t="shared" si="760"/>
        <v/>
      </c>
      <c r="BU2682" s="32" t="str">
        <f t="shared" si="761"/>
        <v/>
      </c>
      <c r="BV2682" s="32" t="str">
        <f t="shared" si="762"/>
        <v/>
      </c>
      <c r="BW2682" s="32" t="str">
        <f t="shared" si="763"/>
        <v/>
      </c>
      <c r="BX2682" s="32" t="str">
        <f t="shared" si="764"/>
        <v/>
      </c>
      <c r="BY2682" s="32" t="str">
        <f t="shared" si="765"/>
        <v/>
      </c>
      <c r="BZ2682" s="32" t="str">
        <f t="shared" si="766"/>
        <v/>
      </c>
      <c r="CA2682" s="32" t="str">
        <f t="shared" si="767"/>
        <v/>
      </c>
      <c r="CB2682" s="33">
        <f>IF(COUNTIF($CD$7:CD2682,CD2682)=1,CD2682,CD2682+COUNTIF($CD$6:CD2681,CD2682))</f>
        <v>57828</v>
      </c>
      <c r="CC2682" s="34">
        <f t="shared" si="768"/>
        <v>55153</v>
      </c>
      <c r="CD2682" s="32">
        <f t="shared" si="769"/>
        <v>55153</v>
      </c>
      <c r="CE2682" s="32">
        <f t="shared" si="770"/>
        <v>0</v>
      </c>
      <c r="CF2682" s="32">
        <f t="shared" si="771"/>
        <v>0</v>
      </c>
      <c r="CG2682" s="32" t="str">
        <f t="shared" si="772"/>
        <v/>
      </c>
      <c r="CH2682" s="32">
        <v>2677</v>
      </c>
      <c r="CI2682" s="32" t="s">
        <v>6</v>
      </c>
      <c r="CJ2682" s="32" t="str">
        <f t="shared" si="773"/>
        <v/>
      </c>
      <c r="CK2682" s="32" t="str">
        <f t="shared" si="774"/>
        <v/>
      </c>
      <c r="CL2682" s="32" t="str">
        <f t="shared" si="775"/>
        <v/>
      </c>
      <c r="CM2682" s="32" t="str">
        <f t="shared" si="776"/>
        <v/>
      </c>
      <c r="CN2682" s="32" t="str">
        <f t="shared" si="777"/>
        <v/>
      </c>
    </row>
    <row r="2683" spans="71:92" x14ac:dyDescent="0.3">
      <c r="BS2683" s="32" t="str">
        <f>IF(Kiadasi_kiseroiv!$K$2=BT2683,BV2683,"")</f>
        <v/>
      </c>
      <c r="BT2683" s="34" t="str">
        <f t="shared" si="760"/>
        <v/>
      </c>
      <c r="BU2683" s="32" t="str">
        <f t="shared" si="761"/>
        <v/>
      </c>
      <c r="BV2683" s="32" t="str">
        <f t="shared" si="762"/>
        <v/>
      </c>
      <c r="BW2683" s="32" t="str">
        <f t="shared" si="763"/>
        <v/>
      </c>
      <c r="BX2683" s="32" t="str">
        <f t="shared" si="764"/>
        <v/>
      </c>
      <c r="BY2683" s="32" t="str">
        <f t="shared" si="765"/>
        <v/>
      </c>
      <c r="BZ2683" s="32" t="str">
        <f t="shared" si="766"/>
        <v/>
      </c>
      <c r="CA2683" s="32" t="str">
        <f t="shared" si="767"/>
        <v/>
      </c>
      <c r="CB2683" s="33">
        <f>IF(COUNTIF($CD$7:CD2683,CD2683)=1,CD2683,CD2683+COUNTIF($CD$6:CD2682,CD2683))</f>
        <v>57829</v>
      </c>
      <c r="CC2683" s="34">
        <f t="shared" si="768"/>
        <v>55153</v>
      </c>
      <c r="CD2683" s="32">
        <f t="shared" si="769"/>
        <v>55153</v>
      </c>
      <c r="CE2683" s="32">
        <f t="shared" si="770"/>
        <v>0</v>
      </c>
      <c r="CF2683" s="32">
        <f t="shared" si="771"/>
        <v>0</v>
      </c>
      <c r="CG2683" s="32" t="str">
        <f t="shared" si="772"/>
        <v/>
      </c>
      <c r="CH2683" s="32">
        <v>2678</v>
      </c>
      <c r="CI2683" s="32" t="s">
        <v>6</v>
      </c>
      <c r="CJ2683" s="32" t="str">
        <f t="shared" si="773"/>
        <v/>
      </c>
      <c r="CK2683" s="32" t="str">
        <f t="shared" si="774"/>
        <v/>
      </c>
      <c r="CL2683" s="32" t="str">
        <f t="shared" si="775"/>
        <v/>
      </c>
      <c r="CM2683" s="32" t="str">
        <f t="shared" si="776"/>
        <v/>
      </c>
      <c r="CN2683" s="32" t="str">
        <f t="shared" si="777"/>
        <v/>
      </c>
    </row>
    <row r="2684" spans="71:92" x14ac:dyDescent="0.3">
      <c r="BS2684" s="32" t="str">
        <f>IF(Kiadasi_kiseroiv!$K$2=BT2684,BV2684,"")</f>
        <v/>
      </c>
      <c r="BT2684" s="34" t="str">
        <f t="shared" si="760"/>
        <v/>
      </c>
      <c r="BU2684" s="32" t="str">
        <f t="shared" si="761"/>
        <v/>
      </c>
      <c r="BV2684" s="32" t="str">
        <f t="shared" si="762"/>
        <v/>
      </c>
      <c r="BW2684" s="32" t="str">
        <f t="shared" si="763"/>
        <v/>
      </c>
      <c r="BX2684" s="32" t="str">
        <f t="shared" si="764"/>
        <v/>
      </c>
      <c r="BY2684" s="32" t="str">
        <f t="shared" si="765"/>
        <v/>
      </c>
      <c r="BZ2684" s="32" t="str">
        <f t="shared" si="766"/>
        <v/>
      </c>
      <c r="CA2684" s="32" t="str">
        <f t="shared" si="767"/>
        <v/>
      </c>
      <c r="CB2684" s="33">
        <f>IF(COUNTIF($CD$7:CD2684,CD2684)=1,CD2684,CD2684+COUNTIF($CD$6:CD2683,CD2684))</f>
        <v>57830</v>
      </c>
      <c r="CC2684" s="34">
        <f t="shared" si="768"/>
        <v>55153</v>
      </c>
      <c r="CD2684" s="32">
        <f t="shared" si="769"/>
        <v>55153</v>
      </c>
      <c r="CE2684" s="32">
        <f t="shared" si="770"/>
        <v>0</v>
      </c>
      <c r="CF2684" s="32">
        <f t="shared" si="771"/>
        <v>0</v>
      </c>
      <c r="CG2684" s="32" t="str">
        <f t="shared" si="772"/>
        <v/>
      </c>
      <c r="CH2684" s="32">
        <v>2679</v>
      </c>
      <c r="CI2684" s="32" t="s">
        <v>6</v>
      </c>
      <c r="CJ2684" s="32" t="str">
        <f t="shared" si="773"/>
        <v/>
      </c>
      <c r="CK2684" s="32" t="str">
        <f t="shared" si="774"/>
        <v/>
      </c>
      <c r="CL2684" s="32" t="str">
        <f t="shared" si="775"/>
        <v/>
      </c>
      <c r="CM2684" s="32" t="str">
        <f t="shared" si="776"/>
        <v/>
      </c>
      <c r="CN2684" s="32" t="str">
        <f t="shared" si="777"/>
        <v/>
      </c>
    </row>
    <row r="2685" spans="71:92" x14ac:dyDescent="0.3">
      <c r="BS2685" s="32" t="str">
        <f>IF(Kiadasi_kiseroiv!$K$2=BT2685,BV2685,"")</f>
        <v/>
      </c>
      <c r="BT2685" s="34" t="str">
        <f t="shared" si="760"/>
        <v/>
      </c>
      <c r="BU2685" s="32" t="str">
        <f t="shared" si="761"/>
        <v/>
      </c>
      <c r="BV2685" s="32" t="str">
        <f t="shared" si="762"/>
        <v/>
      </c>
      <c r="BW2685" s="32" t="str">
        <f t="shared" si="763"/>
        <v/>
      </c>
      <c r="BX2685" s="32" t="str">
        <f t="shared" si="764"/>
        <v/>
      </c>
      <c r="BY2685" s="32" t="str">
        <f t="shared" si="765"/>
        <v/>
      </c>
      <c r="BZ2685" s="32" t="str">
        <f t="shared" si="766"/>
        <v/>
      </c>
      <c r="CA2685" s="32" t="str">
        <f t="shared" si="767"/>
        <v/>
      </c>
      <c r="CB2685" s="33">
        <f>IF(COUNTIF($CD$7:CD2685,CD2685)=1,CD2685,CD2685+COUNTIF($CD$6:CD2684,CD2685))</f>
        <v>57831</v>
      </c>
      <c r="CC2685" s="34">
        <f t="shared" si="768"/>
        <v>55153</v>
      </c>
      <c r="CD2685" s="32">
        <f t="shared" si="769"/>
        <v>55153</v>
      </c>
      <c r="CE2685" s="32">
        <f t="shared" si="770"/>
        <v>0</v>
      </c>
      <c r="CF2685" s="32">
        <f t="shared" si="771"/>
        <v>0</v>
      </c>
      <c r="CG2685" s="32" t="str">
        <f t="shared" si="772"/>
        <v/>
      </c>
      <c r="CH2685" s="32">
        <v>2680</v>
      </c>
      <c r="CI2685" s="32" t="s">
        <v>6</v>
      </c>
      <c r="CJ2685" s="32" t="str">
        <f t="shared" si="773"/>
        <v/>
      </c>
      <c r="CK2685" s="32" t="str">
        <f t="shared" si="774"/>
        <v/>
      </c>
      <c r="CL2685" s="32" t="str">
        <f t="shared" si="775"/>
        <v/>
      </c>
      <c r="CM2685" s="32" t="str">
        <f t="shared" si="776"/>
        <v/>
      </c>
      <c r="CN2685" s="32" t="str">
        <f t="shared" si="777"/>
        <v/>
      </c>
    </row>
    <row r="2686" spans="71:92" x14ac:dyDescent="0.3">
      <c r="BS2686" s="32" t="str">
        <f>IF(Kiadasi_kiseroiv!$K$2=BT2686,BV2686,"")</f>
        <v/>
      </c>
      <c r="BT2686" s="34" t="str">
        <f t="shared" si="760"/>
        <v/>
      </c>
      <c r="BU2686" s="32" t="str">
        <f t="shared" si="761"/>
        <v/>
      </c>
      <c r="BV2686" s="32" t="str">
        <f t="shared" si="762"/>
        <v/>
      </c>
      <c r="BW2686" s="32" t="str">
        <f t="shared" si="763"/>
        <v/>
      </c>
      <c r="BX2686" s="32" t="str">
        <f t="shared" si="764"/>
        <v/>
      </c>
      <c r="BY2686" s="32" t="str">
        <f t="shared" si="765"/>
        <v/>
      </c>
      <c r="BZ2686" s="32" t="str">
        <f t="shared" si="766"/>
        <v/>
      </c>
      <c r="CA2686" s="32" t="str">
        <f t="shared" si="767"/>
        <v/>
      </c>
      <c r="CB2686" s="33">
        <f>IF(COUNTIF($CD$7:CD2686,CD2686)=1,CD2686,CD2686+COUNTIF($CD$6:CD2685,CD2686))</f>
        <v>57832</v>
      </c>
      <c r="CC2686" s="34">
        <f t="shared" si="768"/>
        <v>55153</v>
      </c>
      <c r="CD2686" s="32">
        <f t="shared" si="769"/>
        <v>55153</v>
      </c>
      <c r="CE2686" s="32">
        <f t="shared" si="770"/>
        <v>0</v>
      </c>
      <c r="CF2686" s="32">
        <f t="shared" si="771"/>
        <v>0</v>
      </c>
      <c r="CG2686" s="32" t="str">
        <f t="shared" si="772"/>
        <v/>
      </c>
      <c r="CH2686" s="32">
        <v>2681</v>
      </c>
      <c r="CI2686" s="32" t="s">
        <v>6</v>
      </c>
      <c r="CJ2686" s="32" t="str">
        <f t="shared" si="773"/>
        <v/>
      </c>
      <c r="CK2686" s="32" t="str">
        <f t="shared" si="774"/>
        <v/>
      </c>
      <c r="CL2686" s="32" t="str">
        <f t="shared" si="775"/>
        <v/>
      </c>
      <c r="CM2686" s="32" t="str">
        <f t="shared" si="776"/>
        <v/>
      </c>
      <c r="CN2686" s="32" t="str">
        <f t="shared" si="777"/>
        <v/>
      </c>
    </row>
    <row r="2687" spans="71:92" x14ac:dyDescent="0.3">
      <c r="BS2687" s="32" t="str">
        <f>IF(Kiadasi_kiseroiv!$K$2=BT2687,BV2687,"")</f>
        <v/>
      </c>
      <c r="BT2687" s="34" t="str">
        <f t="shared" si="760"/>
        <v/>
      </c>
      <c r="BU2687" s="32" t="str">
        <f t="shared" si="761"/>
        <v/>
      </c>
      <c r="BV2687" s="32" t="str">
        <f t="shared" si="762"/>
        <v/>
      </c>
      <c r="BW2687" s="32" t="str">
        <f t="shared" si="763"/>
        <v/>
      </c>
      <c r="BX2687" s="32" t="str">
        <f t="shared" si="764"/>
        <v/>
      </c>
      <c r="BY2687" s="32" t="str">
        <f t="shared" si="765"/>
        <v/>
      </c>
      <c r="BZ2687" s="32" t="str">
        <f t="shared" si="766"/>
        <v/>
      </c>
      <c r="CA2687" s="32" t="str">
        <f t="shared" si="767"/>
        <v/>
      </c>
      <c r="CB2687" s="33">
        <f>IF(COUNTIF($CD$7:CD2687,CD2687)=1,CD2687,CD2687+COUNTIF($CD$6:CD2686,CD2687))</f>
        <v>57833</v>
      </c>
      <c r="CC2687" s="34">
        <f t="shared" si="768"/>
        <v>55153</v>
      </c>
      <c r="CD2687" s="32">
        <f t="shared" si="769"/>
        <v>55153</v>
      </c>
      <c r="CE2687" s="32">
        <f t="shared" si="770"/>
        <v>0</v>
      </c>
      <c r="CF2687" s="32">
        <f t="shared" si="771"/>
        <v>0</v>
      </c>
      <c r="CG2687" s="32" t="str">
        <f t="shared" si="772"/>
        <v/>
      </c>
      <c r="CH2687" s="32">
        <v>2682</v>
      </c>
      <c r="CI2687" s="32" t="s">
        <v>6</v>
      </c>
      <c r="CJ2687" s="32" t="str">
        <f t="shared" si="773"/>
        <v/>
      </c>
      <c r="CK2687" s="32" t="str">
        <f t="shared" si="774"/>
        <v/>
      </c>
      <c r="CL2687" s="32" t="str">
        <f t="shared" si="775"/>
        <v/>
      </c>
      <c r="CM2687" s="32" t="str">
        <f t="shared" si="776"/>
        <v/>
      </c>
      <c r="CN2687" s="32" t="str">
        <f t="shared" si="777"/>
        <v/>
      </c>
    </row>
    <row r="2688" spans="71:92" x14ac:dyDescent="0.3">
      <c r="BS2688" s="32" t="str">
        <f>IF(Kiadasi_kiseroiv!$K$2=BT2688,BV2688,"")</f>
        <v/>
      </c>
      <c r="BT2688" s="34" t="str">
        <f t="shared" si="760"/>
        <v/>
      </c>
      <c r="BU2688" s="32" t="str">
        <f t="shared" si="761"/>
        <v/>
      </c>
      <c r="BV2688" s="32" t="str">
        <f t="shared" si="762"/>
        <v/>
      </c>
      <c r="BW2688" s="32" t="str">
        <f t="shared" si="763"/>
        <v/>
      </c>
      <c r="BX2688" s="32" t="str">
        <f t="shared" si="764"/>
        <v/>
      </c>
      <c r="BY2688" s="32" t="str">
        <f t="shared" si="765"/>
        <v/>
      </c>
      <c r="BZ2688" s="32" t="str">
        <f t="shared" si="766"/>
        <v/>
      </c>
      <c r="CA2688" s="32" t="str">
        <f t="shared" si="767"/>
        <v/>
      </c>
      <c r="CB2688" s="33">
        <f>IF(COUNTIF($CD$7:CD2688,CD2688)=1,CD2688,CD2688+COUNTIF($CD$6:CD2687,CD2688))</f>
        <v>57834</v>
      </c>
      <c r="CC2688" s="34">
        <f t="shared" si="768"/>
        <v>55153</v>
      </c>
      <c r="CD2688" s="32">
        <f t="shared" si="769"/>
        <v>55153</v>
      </c>
      <c r="CE2688" s="32">
        <f t="shared" si="770"/>
        <v>0</v>
      </c>
      <c r="CF2688" s="32">
        <f t="shared" si="771"/>
        <v>0</v>
      </c>
      <c r="CG2688" s="32" t="str">
        <f t="shared" si="772"/>
        <v/>
      </c>
      <c r="CH2688" s="32">
        <v>2683</v>
      </c>
      <c r="CI2688" s="32" t="s">
        <v>6</v>
      </c>
      <c r="CJ2688" s="32" t="str">
        <f t="shared" si="773"/>
        <v/>
      </c>
      <c r="CK2688" s="32" t="str">
        <f t="shared" si="774"/>
        <v/>
      </c>
      <c r="CL2688" s="32" t="str">
        <f t="shared" si="775"/>
        <v/>
      </c>
      <c r="CM2688" s="32" t="str">
        <f t="shared" si="776"/>
        <v/>
      </c>
      <c r="CN2688" s="32" t="str">
        <f t="shared" si="777"/>
        <v/>
      </c>
    </row>
    <row r="2689" spans="71:92" x14ac:dyDescent="0.3">
      <c r="BS2689" s="32" t="str">
        <f>IF(Kiadasi_kiseroiv!$K$2=BT2689,BV2689,"")</f>
        <v/>
      </c>
      <c r="BT2689" s="34" t="str">
        <f t="shared" si="760"/>
        <v/>
      </c>
      <c r="BU2689" s="32" t="str">
        <f t="shared" si="761"/>
        <v/>
      </c>
      <c r="BV2689" s="32" t="str">
        <f t="shared" si="762"/>
        <v/>
      </c>
      <c r="BW2689" s="32" t="str">
        <f t="shared" si="763"/>
        <v/>
      </c>
      <c r="BX2689" s="32" t="str">
        <f t="shared" si="764"/>
        <v/>
      </c>
      <c r="BY2689" s="32" t="str">
        <f t="shared" si="765"/>
        <v/>
      </c>
      <c r="BZ2689" s="32" t="str">
        <f t="shared" si="766"/>
        <v/>
      </c>
      <c r="CA2689" s="32" t="str">
        <f t="shared" si="767"/>
        <v/>
      </c>
      <c r="CB2689" s="33">
        <f>IF(COUNTIF($CD$7:CD2689,CD2689)=1,CD2689,CD2689+COUNTIF($CD$6:CD2688,CD2689))</f>
        <v>57835</v>
      </c>
      <c r="CC2689" s="34">
        <f t="shared" si="768"/>
        <v>55153</v>
      </c>
      <c r="CD2689" s="32">
        <f t="shared" si="769"/>
        <v>55153</v>
      </c>
      <c r="CE2689" s="32">
        <f t="shared" si="770"/>
        <v>0</v>
      </c>
      <c r="CF2689" s="32">
        <f t="shared" si="771"/>
        <v>0</v>
      </c>
      <c r="CG2689" s="32" t="str">
        <f t="shared" si="772"/>
        <v/>
      </c>
      <c r="CH2689" s="32">
        <v>2684</v>
      </c>
      <c r="CI2689" s="32" t="s">
        <v>6</v>
      </c>
      <c r="CJ2689" s="32" t="str">
        <f t="shared" si="773"/>
        <v/>
      </c>
      <c r="CK2689" s="32" t="str">
        <f t="shared" si="774"/>
        <v/>
      </c>
      <c r="CL2689" s="32" t="str">
        <f t="shared" si="775"/>
        <v/>
      </c>
      <c r="CM2689" s="32" t="str">
        <f t="shared" si="776"/>
        <v/>
      </c>
      <c r="CN2689" s="32" t="str">
        <f t="shared" si="777"/>
        <v/>
      </c>
    </row>
    <row r="2690" spans="71:92" x14ac:dyDescent="0.3">
      <c r="BS2690" s="32" t="str">
        <f>IF(Kiadasi_kiseroiv!$K$2=BT2690,BV2690,"")</f>
        <v/>
      </c>
      <c r="BT2690" s="34" t="str">
        <f t="shared" si="760"/>
        <v/>
      </c>
      <c r="BU2690" s="32" t="str">
        <f t="shared" si="761"/>
        <v/>
      </c>
      <c r="BV2690" s="32" t="str">
        <f t="shared" si="762"/>
        <v/>
      </c>
      <c r="BW2690" s="32" t="str">
        <f t="shared" si="763"/>
        <v/>
      </c>
      <c r="BX2690" s="32" t="str">
        <f t="shared" si="764"/>
        <v/>
      </c>
      <c r="BY2690" s="32" t="str">
        <f t="shared" si="765"/>
        <v/>
      </c>
      <c r="BZ2690" s="32" t="str">
        <f t="shared" si="766"/>
        <v/>
      </c>
      <c r="CA2690" s="32" t="str">
        <f t="shared" si="767"/>
        <v/>
      </c>
      <c r="CB2690" s="33">
        <f>IF(COUNTIF($CD$7:CD2690,CD2690)=1,CD2690,CD2690+COUNTIF($CD$6:CD2689,CD2690))</f>
        <v>57836</v>
      </c>
      <c r="CC2690" s="34">
        <f t="shared" si="768"/>
        <v>55153</v>
      </c>
      <c r="CD2690" s="32">
        <f t="shared" si="769"/>
        <v>55153</v>
      </c>
      <c r="CE2690" s="32">
        <f t="shared" si="770"/>
        <v>0</v>
      </c>
      <c r="CF2690" s="32">
        <f t="shared" si="771"/>
        <v>0</v>
      </c>
      <c r="CG2690" s="32" t="str">
        <f t="shared" si="772"/>
        <v/>
      </c>
      <c r="CH2690" s="32">
        <v>2685</v>
      </c>
      <c r="CI2690" s="32" t="s">
        <v>6</v>
      </c>
      <c r="CJ2690" s="32" t="str">
        <f t="shared" si="773"/>
        <v/>
      </c>
      <c r="CK2690" s="32" t="str">
        <f t="shared" si="774"/>
        <v/>
      </c>
      <c r="CL2690" s="32" t="str">
        <f t="shared" si="775"/>
        <v/>
      </c>
      <c r="CM2690" s="32" t="str">
        <f t="shared" si="776"/>
        <v/>
      </c>
      <c r="CN2690" s="32" t="str">
        <f t="shared" si="777"/>
        <v/>
      </c>
    </row>
    <row r="2691" spans="71:92" x14ac:dyDescent="0.3">
      <c r="BS2691" s="32" t="str">
        <f>IF(Kiadasi_kiseroiv!$K$2=BT2691,BV2691,"")</f>
        <v/>
      </c>
      <c r="BT2691" s="34" t="str">
        <f t="shared" si="760"/>
        <v/>
      </c>
      <c r="BU2691" s="32" t="str">
        <f t="shared" si="761"/>
        <v/>
      </c>
      <c r="BV2691" s="32" t="str">
        <f t="shared" si="762"/>
        <v/>
      </c>
      <c r="BW2691" s="32" t="str">
        <f t="shared" si="763"/>
        <v/>
      </c>
      <c r="BX2691" s="32" t="str">
        <f t="shared" si="764"/>
        <v/>
      </c>
      <c r="BY2691" s="32" t="str">
        <f t="shared" si="765"/>
        <v/>
      </c>
      <c r="BZ2691" s="32" t="str">
        <f t="shared" si="766"/>
        <v/>
      </c>
      <c r="CA2691" s="32" t="str">
        <f t="shared" si="767"/>
        <v/>
      </c>
      <c r="CB2691" s="33">
        <f>IF(COUNTIF($CD$7:CD2691,CD2691)=1,CD2691,CD2691+COUNTIF($CD$6:CD2690,CD2691))</f>
        <v>57837</v>
      </c>
      <c r="CC2691" s="34">
        <f t="shared" si="768"/>
        <v>55153</v>
      </c>
      <c r="CD2691" s="32">
        <f t="shared" si="769"/>
        <v>55153</v>
      </c>
      <c r="CE2691" s="32">
        <f t="shared" si="770"/>
        <v>0</v>
      </c>
      <c r="CF2691" s="32">
        <f t="shared" si="771"/>
        <v>0</v>
      </c>
      <c r="CG2691" s="32" t="str">
        <f t="shared" si="772"/>
        <v/>
      </c>
      <c r="CH2691" s="32">
        <v>2686</v>
      </c>
      <c r="CI2691" s="32" t="s">
        <v>6</v>
      </c>
      <c r="CJ2691" s="32" t="str">
        <f t="shared" si="773"/>
        <v/>
      </c>
      <c r="CK2691" s="32" t="str">
        <f t="shared" si="774"/>
        <v/>
      </c>
      <c r="CL2691" s="32" t="str">
        <f t="shared" si="775"/>
        <v/>
      </c>
      <c r="CM2691" s="32" t="str">
        <f t="shared" si="776"/>
        <v/>
      </c>
      <c r="CN2691" s="32" t="str">
        <f t="shared" si="777"/>
        <v/>
      </c>
    </row>
    <row r="2692" spans="71:92" x14ac:dyDescent="0.3">
      <c r="BS2692" s="32" t="str">
        <f>IF(Kiadasi_kiseroiv!$K$2=BT2692,BV2692,"")</f>
        <v/>
      </c>
      <c r="BT2692" s="34" t="str">
        <f t="shared" si="760"/>
        <v/>
      </c>
      <c r="BU2692" s="32" t="str">
        <f t="shared" si="761"/>
        <v/>
      </c>
      <c r="BV2692" s="32" t="str">
        <f t="shared" si="762"/>
        <v/>
      </c>
      <c r="BW2692" s="32" t="str">
        <f t="shared" si="763"/>
        <v/>
      </c>
      <c r="BX2692" s="32" t="str">
        <f t="shared" si="764"/>
        <v/>
      </c>
      <c r="BY2692" s="32" t="str">
        <f t="shared" si="765"/>
        <v/>
      </c>
      <c r="BZ2692" s="32" t="str">
        <f t="shared" si="766"/>
        <v/>
      </c>
      <c r="CA2692" s="32" t="str">
        <f t="shared" si="767"/>
        <v/>
      </c>
      <c r="CB2692" s="33">
        <f>IF(COUNTIF($CD$7:CD2692,CD2692)=1,CD2692,CD2692+COUNTIF($CD$6:CD2691,CD2692))</f>
        <v>57838</v>
      </c>
      <c r="CC2692" s="34">
        <f t="shared" si="768"/>
        <v>55153</v>
      </c>
      <c r="CD2692" s="32">
        <f t="shared" si="769"/>
        <v>55153</v>
      </c>
      <c r="CE2692" s="32">
        <f t="shared" si="770"/>
        <v>0</v>
      </c>
      <c r="CF2692" s="32">
        <f t="shared" si="771"/>
        <v>0</v>
      </c>
      <c r="CG2692" s="32" t="str">
        <f t="shared" si="772"/>
        <v/>
      </c>
      <c r="CH2692" s="32">
        <v>2687</v>
      </c>
      <c r="CI2692" s="32" t="s">
        <v>6</v>
      </c>
      <c r="CJ2692" s="32" t="str">
        <f t="shared" si="773"/>
        <v/>
      </c>
      <c r="CK2692" s="32" t="str">
        <f t="shared" si="774"/>
        <v/>
      </c>
      <c r="CL2692" s="32" t="str">
        <f t="shared" si="775"/>
        <v/>
      </c>
      <c r="CM2692" s="32" t="str">
        <f t="shared" si="776"/>
        <v/>
      </c>
      <c r="CN2692" s="32" t="str">
        <f t="shared" si="777"/>
        <v/>
      </c>
    </row>
    <row r="2693" spans="71:92" x14ac:dyDescent="0.3">
      <c r="BS2693" s="32" t="str">
        <f>IF(Kiadasi_kiseroiv!$K$2=BT2693,BV2693,"")</f>
        <v/>
      </c>
      <c r="BT2693" s="34" t="str">
        <f t="shared" si="760"/>
        <v/>
      </c>
      <c r="BU2693" s="32" t="str">
        <f t="shared" si="761"/>
        <v/>
      </c>
      <c r="BV2693" s="32" t="str">
        <f t="shared" si="762"/>
        <v/>
      </c>
      <c r="BW2693" s="32" t="str">
        <f t="shared" si="763"/>
        <v/>
      </c>
      <c r="BX2693" s="32" t="str">
        <f t="shared" si="764"/>
        <v/>
      </c>
      <c r="BY2693" s="32" t="str">
        <f t="shared" si="765"/>
        <v/>
      </c>
      <c r="BZ2693" s="32" t="str">
        <f t="shared" si="766"/>
        <v/>
      </c>
      <c r="CA2693" s="32" t="str">
        <f t="shared" si="767"/>
        <v/>
      </c>
      <c r="CB2693" s="33">
        <f>IF(COUNTIF($CD$7:CD2693,CD2693)=1,CD2693,CD2693+COUNTIF($CD$6:CD2692,CD2693))</f>
        <v>57839</v>
      </c>
      <c r="CC2693" s="34">
        <f t="shared" si="768"/>
        <v>55153</v>
      </c>
      <c r="CD2693" s="32">
        <f t="shared" si="769"/>
        <v>55153</v>
      </c>
      <c r="CE2693" s="32">
        <f t="shared" si="770"/>
        <v>0</v>
      </c>
      <c r="CF2693" s="32">
        <f t="shared" si="771"/>
        <v>0</v>
      </c>
      <c r="CG2693" s="32" t="str">
        <f t="shared" si="772"/>
        <v/>
      </c>
      <c r="CH2693" s="32">
        <v>2688</v>
      </c>
      <c r="CI2693" s="32" t="s">
        <v>6</v>
      </c>
      <c r="CJ2693" s="32" t="str">
        <f t="shared" si="773"/>
        <v/>
      </c>
      <c r="CK2693" s="32" t="str">
        <f t="shared" si="774"/>
        <v/>
      </c>
      <c r="CL2693" s="32" t="str">
        <f t="shared" si="775"/>
        <v/>
      </c>
      <c r="CM2693" s="32" t="str">
        <f t="shared" si="776"/>
        <v/>
      </c>
      <c r="CN2693" s="32" t="str">
        <f t="shared" si="777"/>
        <v/>
      </c>
    </row>
    <row r="2694" spans="71:92" x14ac:dyDescent="0.3">
      <c r="BS2694" s="32" t="str">
        <f>IF(Kiadasi_kiseroiv!$K$2=BT2694,BV2694,"")</f>
        <v/>
      </c>
      <c r="BT2694" s="34" t="str">
        <f t="shared" si="760"/>
        <v/>
      </c>
      <c r="BU2694" s="32" t="str">
        <f t="shared" si="761"/>
        <v/>
      </c>
      <c r="BV2694" s="32" t="str">
        <f t="shared" si="762"/>
        <v/>
      </c>
      <c r="BW2694" s="32" t="str">
        <f t="shared" si="763"/>
        <v/>
      </c>
      <c r="BX2694" s="32" t="str">
        <f t="shared" si="764"/>
        <v/>
      </c>
      <c r="BY2694" s="32" t="str">
        <f t="shared" si="765"/>
        <v/>
      </c>
      <c r="BZ2694" s="32" t="str">
        <f t="shared" si="766"/>
        <v/>
      </c>
      <c r="CA2694" s="32" t="str">
        <f t="shared" si="767"/>
        <v/>
      </c>
      <c r="CB2694" s="33">
        <f>IF(COUNTIF($CD$7:CD2694,CD2694)=1,CD2694,CD2694+COUNTIF($CD$6:CD2693,CD2694))</f>
        <v>57840</v>
      </c>
      <c r="CC2694" s="34">
        <f t="shared" si="768"/>
        <v>55153</v>
      </c>
      <c r="CD2694" s="32">
        <f t="shared" si="769"/>
        <v>55153</v>
      </c>
      <c r="CE2694" s="32">
        <f t="shared" si="770"/>
        <v>0</v>
      </c>
      <c r="CF2694" s="32">
        <f t="shared" si="771"/>
        <v>0</v>
      </c>
      <c r="CG2694" s="32" t="str">
        <f t="shared" si="772"/>
        <v/>
      </c>
      <c r="CH2694" s="32">
        <v>2689</v>
      </c>
      <c r="CI2694" s="32" t="s">
        <v>6</v>
      </c>
      <c r="CJ2694" s="32" t="str">
        <f t="shared" si="773"/>
        <v/>
      </c>
      <c r="CK2694" s="32" t="str">
        <f t="shared" si="774"/>
        <v/>
      </c>
      <c r="CL2694" s="32" t="str">
        <f t="shared" si="775"/>
        <v/>
      </c>
      <c r="CM2694" s="32" t="str">
        <f t="shared" si="776"/>
        <v/>
      </c>
      <c r="CN2694" s="32" t="str">
        <f t="shared" si="777"/>
        <v/>
      </c>
    </row>
    <row r="2695" spans="71:92" x14ac:dyDescent="0.3">
      <c r="BS2695" s="32" t="str">
        <f>IF(Kiadasi_kiseroiv!$K$2=BT2695,BV2695,"")</f>
        <v/>
      </c>
      <c r="BT2695" s="34" t="str">
        <f t="shared" si="760"/>
        <v/>
      </c>
      <c r="BU2695" s="32" t="str">
        <f t="shared" si="761"/>
        <v/>
      </c>
      <c r="BV2695" s="32" t="str">
        <f t="shared" si="762"/>
        <v/>
      </c>
      <c r="BW2695" s="32" t="str">
        <f t="shared" si="763"/>
        <v/>
      </c>
      <c r="BX2695" s="32" t="str">
        <f t="shared" si="764"/>
        <v/>
      </c>
      <c r="BY2695" s="32" t="str">
        <f t="shared" si="765"/>
        <v/>
      </c>
      <c r="BZ2695" s="32" t="str">
        <f t="shared" si="766"/>
        <v/>
      </c>
      <c r="CA2695" s="32" t="str">
        <f t="shared" si="767"/>
        <v/>
      </c>
      <c r="CB2695" s="33">
        <f>IF(COUNTIF($CD$7:CD2695,CD2695)=1,CD2695,CD2695+COUNTIF($CD$6:CD2694,CD2695))</f>
        <v>57841</v>
      </c>
      <c r="CC2695" s="34">
        <f t="shared" si="768"/>
        <v>55153</v>
      </c>
      <c r="CD2695" s="32">
        <f t="shared" si="769"/>
        <v>55153</v>
      </c>
      <c r="CE2695" s="32">
        <f t="shared" si="770"/>
        <v>0</v>
      </c>
      <c r="CF2695" s="32">
        <f t="shared" si="771"/>
        <v>0</v>
      </c>
      <c r="CG2695" s="32" t="str">
        <f t="shared" si="772"/>
        <v/>
      </c>
      <c r="CH2695" s="32">
        <v>2690</v>
      </c>
      <c r="CI2695" s="32" t="s">
        <v>6</v>
      </c>
      <c r="CJ2695" s="32" t="str">
        <f t="shared" si="773"/>
        <v/>
      </c>
      <c r="CK2695" s="32" t="str">
        <f t="shared" si="774"/>
        <v/>
      </c>
      <c r="CL2695" s="32" t="str">
        <f t="shared" si="775"/>
        <v/>
      </c>
      <c r="CM2695" s="32" t="str">
        <f t="shared" si="776"/>
        <v/>
      </c>
      <c r="CN2695" s="32" t="str">
        <f t="shared" si="777"/>
        <v/>
      </c>
    </row>
    <row r="2696" spans="71:92" x14ac:dyDescent="0.3">
      <c r="BS2696" s="32" t="str">
        <f>IF(Kiadasi_kiseroiv!$K$2=BT2696,BV2696,"")</f>
        <v/>
      </c>
      <c r="BT2696" s="34" t="str">
        <f t="shared" si="760"/>
        <v/>
      </c>
      <c r="BU2696" s="32" t="str">
        <f t="shared" si="761"/>
        <v/>
      </c>
      <c r="BV2696" s="32" t="str">
        <f t="shared" si="762"/>
        <v/>
      </c>
      <c r="BW2696" s="32" t="str">
        <f t="shared" si="763"/>
        <v/>
      </c>
      <c r="BX2696" s="32" t="str">
        <f t="shared" si="764"/>
        <v/>
      </c>
      <c r="BY2696" s="32" t="str">
        <f t="shared" si="765"/>
        <v/>
      </c>
      <c r="BZ2696" s="32" t="str">
        <f t="shared" si="766"/>
        <v/>
      </c>
      <c r="CA2696" s="32" t="str">
        <f t="shared" si="767"/>
        <v/>
      </c>
      <c r="CB2696" s="33">
        <f>IF(COUNTIF($CD$7:CD2696,CD2696)=1,CD2696,CD2696+COUNTIF($CD$6:CD2695,CD2696))</f>
        <v>57842</v>
      </c>
      <c r="CC2696" s="34">
        <f t="shared" si="768"/>
        <v>55153</v>
      </c>
      <c r="CD2696" s="32">
        <f t="shared" si="769"/>
        <v>55153</v>
      </c>
      <c r="CE2696" s="32">
        <f t="shared" si="770"/>
        <v>0</v>
      </c>
      <c r="CF2696" s="32">
        <f t="shared" si="771"/>
        <v>0</v>
      </c>
      <c r="CG2696" s="32" t="str">
        <f t="shared" si="772"/>
        <v/>
      </c>
      <c r="CH2696" s="32">
        <v>2691</v>
      </c>
      <c r="CI2696" s="32" t="s">
        <v>6</v>
      </c>
      <c r="CJ2696" s="32" t="str">
        <f t="shared" si="773"/>
        <v/>
      </c>
      <c r="CK2696" s="32" t="str">
        <f t="shared" si="774"/>
        <v/>
      </c>
      <c r="CL2696" s="32" t="str">
        <f t="shared" si="775"/>
        <v/>
      </c>
      <c r="CM2696" s="32" t="str">
        <f t="shared" si="776"/>
        <v/>
      </c>
      <c r="CN2696" s="32" t="str">
        <f t="shared" si="777"/>
        <v/>
      </c>
    </row>
    <row r="2697" spans="71:92" x14ac:dyDescent="0.3">
      <c r="BS2697" s="32" t="str">
        <f>IF(Kiadasi_kiseroiv!$K$2=BT2697,BV2697,"")</f>
        <v/>
      </c>
      <c r="BT2697" s="34" t="str">
        <f t="shared" si="760"/>
        <v/>
      </c>
      <c r="BU2697" s="32" t="str">
        <f t="shared" si="761"/>
        <v/>
      </c>
      <c r="BV2697" s="32" t="str">
        <f t="shared" si="762"/>
        <v/>
      </c>
      <c r="BW2697" s="32" t="str">
        <f t="shared" si="763"/>
        <v/>
      </c>
      <c r="BX2697" s="32" t="str">
        <f t="shared" si="764"/>
        <v/>
      </c>
      <c r="BY2697" s="32" t="str">
        <f t="shared" si="765"/>
        <v/>
      </c>
      <c r="BZ2697" s="32" t="str">
        <f t="shared" si="766"/>
        <v/>
      </c>
      <c r="CA2697" s="32" t="str">
        <f t="shared" si="767"/>
        <v/>
      </c>
      <c r="CB2697" s="33">
        <f>IF(COUNTIF($CD$7:CD2697,CD2697)=1,CD2697,CD2697+COUNTIF($CD$6:CD2696,CD2697))</f>
        <v>57843</v>
      </c>
      <c r="CC2697" s="34">
        <f t="shared" si="768"/>
        <v>55153</v>
      </c>
      <c r="CD2697" s="32">
        <f t="shared" si="769"/>
        <v>55153</v>
      </c>
      <c r="CE2697" s="32">
        <f t="shared" si="770"/>
        <v>0</v>
      </c>
      <c r="CF2697" s="32">
        <f t="shared" si="771"/>
        <v>0</v>
      </c>
      <c r="CG2697" s="32" t="str">
        <f t="shared" si="772"/>
        <v/>
      </c>
      <c r="CH2697" s="32">
        <v>2692</v>
      </c>
      <c r="CI2697" s="32" t="s">
        <v>6</v>
      </c>
      <c r="CJ2697" s="32" t="str">
        <f t="shared" si="773"/>
        <v/>
      </c>
      <c r="CK2697" s="32" t="str">
        <f t="shared" si="774"/>
        <v/>
      </c>
      <c r="CL2697" s="32" t="str">
        <f t="shared" si="775"/>
        <v/>
      </c>
      <c r="CM2697" s="32" t="str">
        <f t="shared" si="776"/>
        <v/>
      </c>
      <c r="CN2697" s="32" t="str">
        <f t="shared" si="777"/>
        <v/>
      </c>
    </row>
    <row r="2698" spans="71:92" x14ac:dyDescent="0.3">
      <c r="BS2698" s="32" t="str">
        <f>IF(Kiadasi_kiseroiv!$K$2=BT2698,BV2698,"")</f>
        <v/>
      </c>
      <c r="BT2698" s="34" t="str">
        <f t="shared" si="760"/>
        <v/>
      </c>
      <c r="BU2698" s="32" t="str">
        <f t="shared" si="761"/>
        <v/>
      </c>
      <c r="BV2698" s="32" t="str">
        <f t="shared" si="762"/>
        <v/>
      </c>
      <c r="BW2698" s="32" t="str">
        <f t="shared" si="763"/>
        <v/>
      </c>
      <c r="BX2698" s="32" t="str">
        <f t="shared" si="764"/>
        <v/>
      </c>
      <c r="BY2698" s="32" t="str">
        <f t="shared" si="765"/>
        <v/>
      </c>
      <c r="BZ2698" s="32" t="str">
        <f t="shared" si="766"/>
        <v/>
      </c>
      <c r="CA2698" s="32" t="str">
        <f t="shared" si="767"/>
        <v/>
      </c>
      <c r="CB2698" s="33">
        <f>IF(COUNTIF($CD$7:CD2698,CD2698)=1,CD2698,CD2698+COUNTIF($CD$6:CD2697,CD2698))</f>
        <v>57844</v>
      </c>
      <c r="CC2698" s="34">
        <f t="shared" si="768"/>
        <v>55153</v>
      </c>
      <c r="CD2698" s="32">
        <f t="shared" si="769"/>
        <v>55153</v>
      </c>
      <c r="CE2698" s="32">
        <f t="shared" si="770"/>
        <v>0</v>
      </c>
      <c r="CF2698" s="32">
        <f t="shared" si="771"/>
        <v>0</v>
      </c>
      <c r="CG2698" s="32" t="str">
        <f t="shared" si="772"/>
        <v/>
      </c>
      <c r="CH2698" s="32">
        <v>2693</v>
      </c>
      <c r="CI2698" s="32" t="s">
        <v>6</v>
      </c>
      <c r="CJ2698" s="32" t="str">
        <f t="shared" si="773"/>
        <v/>
      </c>
      <c r="CK2698" s="32" t="str">
        <f t="shared" si="774"/>
        <v/>
      </c>
      <c r="CL2698" s="32" t="str">
        <f t="shared" si="775"/>
        <v/>
      </c>
      <c r="CM2698" s="32" t="str">
        <f t="shared" si="776"/>
        <v/>
      </c>
      <c r="CN2698" s="32" t="str">
        <f t="shared" si="777"/>
        <v/>
      </c>
    </row>
    <row r="2699" spans="71:92" x14ac:dyDescent="0.3">
      <c r="BS2699" s="32" t="str">
        <f>IF(Kiadasi_kiseroiv!$K$2=BT2699,BV2699,"")</f>
        <v/>
      </c>
      <c r="BT2699" s="34" t="str">
        <f t="shared" si="760"/>
        <v/>
      </c>
      <c r="BU2699" s="32" t="str">
        <f t="shared" si="761"/>
        <v/>
      </c>
      <c r="BV2699" s="32" t="str">
        <f t="shared" si="762"/>
        <v/>
      </c>
      <c r="BW2699" s="32" t="str">
        <f t="shared" si="763"/>
        <v/>
      </c>
      <c r="BX2699" s="32" t="str">
        <f t="shared" si="764"/>
        <v/>
      </c>
      <c r="BY2699" s="32" t="str">
        <f t="shared" si="765"/>
        <v/>
      </c>
      <c r="BZ2699" s="32" t="str">
        <f t="shared" si="766"/>
        <v/>
      </c>
      <c r="CA2699" s="32" t="str">
        <f t="shared" si="767"/>
        <v/>
      </c>
      <c r="CB2699" s="33">
        <f>IF(COUNTIF($CD$7:CD2699,CD2699)=1,CD2699,CD2699+COUNTIF($CD$6:CD2698,CD2699))</f>
        <v>57845</v>
      </c>
      <c r="CC2699" s="34">
        <f t="shared" si="768"/>
        <v>55153</v>
      </c>
      <c r="CD2699" s="32">
        <f t="shared" si="769"/>
        <v>55153</v>
      </c>
      <c r="CE2699" s="32">
        <f t="shared" si="770"/>
        <v>0</v>
      </c>
      <c r="CF2699" s="32">
        <f t="shared" si="771"/>
        <v>0</v>
      </c>
      <c r="CG2699" s="32" t="str">
        <f t="shared" si="772"/>
        <v/>
      </c>
      <c r="CH2699" s="32">
        <v>2694</v>
      </c>
      <c r="CI2699" s="32" t="s">
        <v>6</v>
      </c>
      <c r="CJ2699" s="32" t="str">
        <f t="shared" si="773"/>
        <v/>
      </c>
      <c r="CK2699" s="32" t="str">
        <f t="shared" si="774"/>
        <v/>
      </c>
      <c r="CL2699" s="32" t="str">
        <f t="shared" si="775"/>
        <v/>
      </c>
      <c r="CM2699" s="32" t="str">
        <f t="shared" si="776"/>
        <v/>
      </c>
      <c r="CN2699" s="32" t="str">
        <f t="shared" si="777"/>
        <v/>
      </c>
    </row>
    <row r="2700" spans="71:92" x14ac:dyDescent="0.3">
      <c r="BS2700" s="32" t="str">
        <f>IF(Kiadasi_kiseroiv!$K$2=BT2700,BV2700,"")</f>
        <v/>
      </c>
      <c r="BT2700" s="34" t="str">
        <f t="shared" si="760"/>
        <v/>
      </c>
      <c r="BU2700" s="32" t="str">
        <f t="shared" si="761"/>
        <v/>
      </c>
      <c r="BV2700" s="32" t="str">
        <f t="shared" si="762"/>
        <v/>
      </c>
      <c r="BW2700" s="32" t="str">
        <f t="shared" si="763"/>
        <v/>
      </c>
      <c r="BX2700" s="32" t="str">
        <f t="shared" si="764"/>
        <v/>
      </c>
      <c r="BY2700" s="32" t="str">
        <f t="shared" si="765"/>
        <v/>
      </c>
      <c r="BZ2700" s="32" t="str">
        <f t="shared" si="766"/>
        <v/>
      </c>
      <c r="CA2700" s="32" t="str">
        <f t="shared" si="767"/>
        <v/>
      </c>
      <c r="CB2700" s="33">
        <f>IF(COUNTIF($CD$7:CD2700,CD2700)=1,CD2700,CD2700+COUNTIF($CD$6:CD2699,CD2700))</f>
        <v>57846</v>
      </c>
      <c r="CC2700" s="34">
        <f t="shared" si="768"/>
        <v>55153</v>
      </c>
      <c r="CD2700" s="32">
        <f t="shared" si="769"/>
        <v>55153</v>
      </c>
      <c r="CE2700" s="32">
        <f t="shared" si="770"/>
        <v>0</v>
      </c>
      <c r="CF2700" s="32">
        <f t="shared" si="771"/>
        <v>0</v>
      </c>
      <c r="CG2700" s="32" t="str">
        <f t="shared" si="772"/>
        <v/>
      </c>
      <c r="CH2700" s="32">
        <v>2695</v>
      </c>
      <c r="CI2700" s="32" t="s">
        <v>6</v>
      </c>
      <c r="CJ2700" s="32" t="str">
        <f t="shared" si="773"/>
        <v/>
      </c>
      <c r="CK2700" s="32" t="str">
        <f t="shared" si="774"/>
        <v/>
      </c>
      <c r="CL2700" s="32" t="str">
        <f t="shared" si="775"/>
        <v/>
      </c>
      <c r="CM2700" s="32" t="str">
        <f t="shared" si="776"/>
        <v/>
      </c>
      <c r="CN2700" s="32" t="str">
        <f t="shared" si="777"/>
        <v/>
      </c>
    </row>
    <row r="2701" spans="71:92" x14ac:dyDescent="0.3">
      <c r="BS2701" s="32" t="str">
        <f>IF(Kiadasi_kiseroiv!$K$2=BT2701,BV2701,"")</f>
        <v/>
      </c>
      <c r="BT2701" s="34" t="str">
        <f t="shared" si="760"/>
        <v/>
      </c>
      <c r="BU2701" s="32" t="str">
        <f t="shared" si="761"/>
        <v/>
      </c>
      <c r="BV2701" s="32" t="str">
        <f t="shared" si="762"/>
        <v/>
      </c>
      <c r="BW2701" s="32" t="str">
        <f t="shared" si="763"/>
        <v/>
      </c>
      <c r="BX2701" s="32" t="str">
        <f t="shared" si="764"/>
        <v/>
      </c>
      <c r="BY2701" s="32" t="str">
        <f t="shared" si="765"/>
        <v/>
      </c>
      <c r="BZ2701" s="32" t="str">
        <f t="shared" si="766"/>
        <v/>
      </c>
      <c r="CA2701" s="32" t="str">
        <f t="shared" si="767"/>
        <v/>
      </c>
      <c r="CB2701" s="33">
        <f>IF(COUNTIF($CD$7:CD2701,CD2701)=1,CD2701,CD2701+COUNTIF($CD$6:CD2700,CD2701))</f>
        <v>57847</v>
      </c>
      <c r="CC2701" s="34">
        <f t="shared" si="768"/>
        <v>55153</v>
      </c>
      <c r="CD2701" s="32">
        <f t="shared" si="769"/>
        <v>55153</v>
      </c>
      <c r="CE2701" s="32">
        <f t="shared" si="770"/>
        <v>0</v>
      </c>
      <c r="CF2701" s="32">
        <f t="shared" si="771"/>
        <v>0</v>
      </c>
      <c r="CG2701" s="32" t="str">
        <f t="shared" si="772"/>
        <v/>
      </c>
      <c r="CH2701" s="32">
        <v>2696</v>
      </c>
      <c r="CI2701" s="32" t="s">
        <v>6</v>
      </c>
      <c r="CJ2701" s="32" t="str">
        <f t="shared" si="773"/>
        <v/>
      </c>
      <c r="CK2701" s="32" t="str">
        <f t="shared" si="774"/>
        <v/>
      </c>
      <c r="CL2701" s="32" t="str">
        <f t="shared" si="775"/>
        <v/>
      </c>
      <c r="CM2701" s="32" t="str">
        <f t="shared" si="776"/>
        <v/>
      </c>
      <c r="CN2701" s="32" t="str">
        <f t="shared" si="777"/>
        <v/>
      </c>
    </row>
    <row r="2702" spans="71:92" x14ac:dyDescent="0.3">
      <c r="BS2702" s="32" t="str">
        <f>IF(Kiadasi_kiseroiv!$K$2=BT2702,BV2702,"")</f>
        <v/>
      </c>
      <c r="BT2702" s="34" t="str">
        <f t="shared" si="760"/>
        <v/>
      </c>
      <c r="BU2702" s="32" t="str">
        <f t="shared" si="761"/>
        <v/>
      </c>
      <c r="BV2702" s="32" t="str">
        <f t="shared" si="762"/>
        <v/>
      </c>
      <c r="BW2702" s="32" t="str">
        <f t="shared" si="763"/>
        <v/>
      </c>
      <c r="BX2702" s="32" t="str">
        <f t="shared" si="764"/>
        <v/>
      </c>
      <c r="BY2702" s="32" t="str">
        <f t="shared" si="765"/>
        <v/>
      </c>
      <c r="BZ2702" s="32" t="str">
        <f t="shared" si="766"/>
        <v/>
      </c>
      <c r="CA2702" s="32" t="str">
        <f t="shared" si="767"/>
        <v/>
      </c>
      <c r="CB2702" s="33">
        <f>IF(COUNTIF($CD$7:CD2702,CD2702)=1,CD2702,CD2702+COUNTIF($CD$6:CD2701,CD2702))</f>
        <v>57848</v>
      </c>
      <c r="CC2702" s="34">
        <f t="shared" si="768"/>
        <v>55153</v>
      </c>
      <c r="CD2702" s="32">
        <f t="shared" si="769"/>
        <v>55153</v>
      </c>
      <c r="CE2702" s="32">
        <f t="shared" si="770"/>
        <v>0</v>
      </c>
      <c r="CF2702" s="32">
        <f t="shared" si="771"/>
        <v>0</v>
      </c>
      <c r="CG2702" s="32" t="str">
        <f t="shared" si="772"/>
        <v/>
      </c>
      <c r="CH2702" s="32">
        <v>2697</v>
      </c>
      <c r="CI2702" s="32" t="s">
        <v>6</v>
      </c>
      <c r="CJ2702" s="32" t="str">
        <f t="shared" si="773"/>
        <v/>
      </c>
      <c r="CK2702" s="32" t="str">
        <f t="shared" si="774"/>
        <v/>
      </c>
      <c r="CL2702" s="32" t="str">
        <f t="shared" si="775"/>
        <v/>
      </c>
      <c r="CM2702" s="32" t="str">
        <f t="shared" si="776"/>
        <v/>
      </c>
      <c r="CN2702" s="32" t="str">
        <f t="shared" si="777"/>
        <v/>
      </c>
    </row>
    <row r="2703" spans="71:92" x14ac:dyDescent="0.3">
      <c r="BS2703" s="32" t="str">
        <f>IF(Kiadasi_kiseroiv!$K$2=BT2703,BV2703,"")</f>
        <v/>
      </c>
      <c r="BT2703" s="34" t="str">
        <f t="shared" si="760"/>
        <v/>
      </c>
      <c r="BU2703" s="32" t="str">
        <f t="shared" si="761"/>
        <v/>
      </c>
      <c r="BV2703" s="32" t="str">
        <f t="shared" si="762"/>
        <v/>
      </c>
      <c r="BW2703" s="32" t="str">
        <f t="shared" si="763"/>
        <v/>
      </c>
      <c r="BX2703" s="32" t="str">
        <f t="shared" si="764"/>
        <v/>
      </c>
      <c r="BY2703" s="32" t="str">
        <f t="shared" si="765"/>
        <v/>
      </c>
      <c r="BZ2703" s="32" t="str">
        <f t="shared" si="766"/>
        <v/>
      </c>
      <c r="CA2703" s="32" t="str">
        <f t="shared" si="767"/>
        <v/>
      </c>
      <c r="CB2703" s="33">
        <f>IF(COUNTIF($CD$7:CD2703,CD2703)=1,CD2703,CD2703+COUNTIF($CD$6:CD2702,CD2703))</f>
        <v>57849</v>
      </c>
      <c r="CC2703" s="34">
        <f t="shared" si="768"/>
        <v>55153</v>
      </c>
      <c r="CD2703" s="32">
        <f t="shared" si="769"/>
        <v>55153</v>
      </c>
      <c r="CE2703" s="32">
        <f t="shared" si="770"/>
        <v>0</v>
      </c>
      <c r="CF2703" s="32">
        <f t="shared" si="771"/>
        <v>0</v>
      </c>
      <c r="CG2703" s="32" t="str">
        <f t="shared" si="772"/>
        <v/>
      </c>
      <c r="CH2703" s="32">
        <v>2698</v>
      </c>
      <c r="CI2703" s="32" t="s">
        <v>6</v>
      </c>
      <c r="CJ2703" s="32" t="str">
        <f t="shared" si="773"/>
        <v/>
      </c>
      <c r="CK2703" s="32" t="str">
        <f t="shared" si="774"/>
        <v/>
      </c>
      <c r="CL2703" s="32" t="str">
        <f t="shared" si="775"/>
        <v/>
      </c>
      <c r="CM2703" s="32" t="str">
        <f t="shared" si="776"/>
        <v/>
      </c>
      <c r="CN2703" s="32" t="str">
        <f t="shared" si="777"/>
        <v/>
      </c>
    </row>
    <row r="2704" spans="71:92" x14ac:dyDescent="0.3">
      <c r="BS2704" s="32" t="str">
        <f>IF(Kiadasi_kiseroiv!$K$2=BT2704,BV2704,"")</f>
        <v/>
      </c>
      <c r="BT2704" s="34" t="str">
        <f t="shared" si="760"/>
        <v/>
      </c>
      <c r="BU2704" s="32" t="str">
        <f t="shared" si="761"/>
        <v/>
      </c>
      <c r="BV2704" s="32" t="str">
        <f t="shared" si="762"/>
        <v/>
      </c>
      <c r="BW2704" s="32" t="str">
        <f t="shared" si="763"/>
        <v/>
      </c>
      <c r="BX2704" s="32" t="str">
        <f t="shared" si="764"/>
        <v/>
      </c>
      <c r="BY2704" s="32" t="str">
        <f t="shared" si="765"/>
        <v/>
      </c>
      <c r="BZ2704" s="32" t="str">
        <f t="shared" si="766"/>
        <v/>
      </c>
      <c r="CA2704" s="32" t="str">
        <f t="shared" si="767"/>
        <v/>
      </c>
      <c r="CB2704" s="33">
        <f>IF(COUNTIF($CD$7:CD2704,CD2704)=1,CD2704,CD2704+COUNTIF($CD$6:CD2703,CD2704))</f>
        <v>57850</v>
      </c>
      <c r="CC2704" s="34">
        <f t="shared" si="768"/>
        <v>55153</v>
      </c>
      <c r="CD2704" s="32">
        <f t="shared" si="769"/>
        <v>55153</v>
      </c>
      <c r="CE2704" s="32">
        <f t="shared" si="770"/>
        <v>0</v>
      </c>
      <c r="CF2704" s="32">
        <f t="shared" si="771"/>
        <v>0</v>
      </c>
      <c r="CG2704" s="32" t="str">
        <f t="shared" si="772"/>
        <v/>
      </c>
      <c r="CH2704" s="32">
        <v>2699</v>
      </c>
      <c r="CI2704" s="32" t="s">
        <v>6</v>
      </c>
      <c r="CJ2704" s="32" t="str">
        <f t="shared" si="773"/>
        <v/>
      </c>
      <c r="CK2704" s="32" t="str">
        <f t="shared" si="774"/>
        <v/>
      </c>
      <c r="CL2704" s="32" t="str">
        <f t="shared" si="775"/>
        <v/>
      </c>
      <c r="CM2704" s="32" t="str">
        <f t="shared" si="776"/>
        <v/>
      </c>
      <c r="CN2704" s="32" t="str">
        <f t="shared" si="777"/>
        <v/>
      </c>
    </row>
    <row r="2705" spans="71:92" x14ac:dyDescent="0.3">
      <c r="BS2705" s="32" t="str">
        <f>IF(Kiadasi_kiseroiv!$K$2=BT2705,BV2705,"")</f>
        <v/>
      </c>
      <c r="BT2705" s="34" t="str">
        <f t="shared" si="760"/>
        <v/>
      </c>
      <c r="BU2705" s="32" t="str">
        <f t="shared" si="761"/>
        <v/>
      </c>
      <c r="BV2705" s="32" t="str">
        <f t="shared" si="762"/>
        <v/>
      </c>
      <c r="BW2705" s="32" t="str">
        <f t="shared" si="763"/>
        <v/>
      </c>
      <c r="BX2705" s="32" t="str">
        <f t="shared" si="764"/>
        <v/>
      </c>
      <c r="BY2705" s="32" t="str">
        <f t="shared" si="765"/>
        <v/>
      </c>
      <c r="BZ2705" s="32" t="str">
        <f t="shared" si="766"/>
        <v/>
      </c>
      <c r="CA2705" s="32" t="str">
        <f t="shared" si="767"/>
        <v/>
      </c>
      <c r="CB2705" s="33">
        <f>IF(COUNTIF($CD$7:CD2705,CD2705)=1,CD2705,CD2705+COUNTIF($CD$6:CD2704,CD2705))</f>
        <v>57851</v>
      </c>
      <c r="CC2705" s="34">
        <f t="shared" si="768"/>
        <v>55153</v>
      </c>
      <c r="CD2705" s="32">
        <f t="shared" si="769"/>
        <v>55153</v>
      </c>
      <c r="CE2705" s="32">
        <f t="shared" si="770"/>
        <v>0</v>
      </c>
      <c r="CF2705" s="32">
        <f t="shared" si="771"/>
        <v>0</v>
      </c>
      <c r="CG2705" s="32" t="str">
        <f t="shared" si="772"/>
        <v/>
      </c>
      <c r="CH2705" s="32">
        <v>2700</v>
      </c>
      <c r="CI2705" s="32" t="s">
        <v>6</v>
      </c>
      <c r="CJ2705" s="32" t="str">
        <f t="shared" si="773"/>
        <v/>
      </c>
      <c r="CK2705" s="32" t="str">
        <f t="shared" si="774"/>
        <v/>
      </c>
      <c r="CL2705" s="32" t="str">
        <f t="shared" si="775"/>
        <v/>
      </c>
      <c r="CM2705" s="32" t="str">
        <f t="shared" si="776"/>
        <v/>
      </c>
      <c r="CN2705" s="32" t="str">
        <f t="shared" si="777"/>
        <v/>
      </c>
    </row>
    <row r="2706" spans="71:92" x14ac:dyDescent="0.3">
      <c r="BS2706" s="32" t="str">
        <f>IF(Kiadasi_kiseroiv!$K$2=BT2706,BV2706,"")</f>
        <v/>
      </c>
      <c r="BT2706" s="34" t="str">
        <f t="shared" si="760"/>
        <v/>
      </c>
      <c r="BU2706" s="32" t="str">
        <f t="shared" si="761"/>
        <v/>
      </c>
      <c r="BV2706" s="32" t="str">
        <f t="shared" si="762"/>
        <v/>
      </c>
      <c r="BW2706" s="32" t="str">
        <f t="shared" si="763"/>
        <v/>
      </c>
      <c r="BX2706" s="32" t="str">
        <f t="shared" si="764"/>
        <v/>
      </c>
      <c r="BY2706" s="32" t="str">
        <f t="shared" si="765"/>
        <v/>
      </c>
      <c r="BZ2706" s="32" t="str">
        <f t="shared" si="766"/>
        <v/>
      </c>
      <c r="CA2706" s="32" t="str">
        <f t="shared" si="767"/>
        <v/>
      </c>
      <c r="CB2706" s="33">
        <f>IF(COUNTIF($CD$7:CD2706,CD2706)=1,CD2706,CD2706+COUNTIF($CD$6:CD2705,CD2706))</f>
        <v>57852</v>
      </c>
      <c r="CC2706" s="34">
        <f t="shared" si="768"/>
        <v>55153</v>
      </c>
      <c r="CD2706" s="32">
        <f t="shared" si="769"/>
        <v>55153</v>
      </c>
      <c r="CE2706" s="32">
        <f t="shared" si="770"/>
        <v>0</v>
      </c>
      <c r="CF2706" s="32">
        <f t="shared" si="771"/>
        <v>0</v>
      </c>
      <c r="CG2706" s="32" t="str">
        <f t="shared" si="772"/>
        <v/>
      </c>
      <c r="CH2706" s="32">
        <v>2701</v>
      </c>
      <c r="CI2706" s="32" t="s">
        <v>6</v>
      </c>
      <c r="CJ2706" s="32" t="str">
        <f t="shared" si="773"/>
        <v/>
      </c>
      <c r="CK2706" s="32" t="str">
        <f t="shared" si="774"/>
        <v/>
      </c>
      <c r="CL2706" s="32" t="str">
        <f t="shared" si="775"/>
        <v/>
      </c>
      <c r="CM2706" s="32" t="str">
        <f t="shared" si="776"/>
        <v/>
      </c>
      <c r="CN2706" s="32" t="str">
        <f t="shared" si="777"/>
        <v/>
      </c>
    </row>
    <row r="2707" spans="71:92" x14ac:dyDescent="0.3">
      <c r="BS2707" s="32" t="str">
        <f>IF(Kiadasi_kiseroiv!$K$2=BT2707,BV2707,"")</f>
        <v/>
      </c>
      <c r="BT2707" s="34" t="str">
        <f t="shared" si="760"/>
        <v/>
      </c>
      <c r="BU2707" s="32" t="str">
        <f t="shared" si="761"/>
        <v/>
      </c>
      <c r="BV2707" s="32" t="str">
        <f t="shared" si="762"/>
        <v/>
      </c>
      <c r="BW2707" s="32" t="str">
        <f t="shared" si="763"/>
        <v/>
      </c>
      <c r="BX2707" s="32" t="str">
        <f t="shared" si="764"/>
        <v/>
      </c>
      <c r="BY2707" s="32" t="str">
        <f t="shared" si="765"/>
        <v/>
      </c>
      <c r="BZ2707" s="32" t="str">
        <f t="shared" si="766"/>
        <v/>
      </c>
      <c r="CA2707" s="32" t="str">
        <f t="shared" si="767"/>
        <v/>
      </c>
      <c r="CB2707" s="33">
        <f>IF(COUNTIF($CD$7:CD2707,CD2707)=1,CD2707,CD2707+COUNTIF($CD$6:CD2706,CD2707))</f>
        <v>57853</v>
      </c>
      <c r="CC2707" s="34">
        <f t="shared" si="768"/>
        <v>55153</v>
      </c>
      <c r="CD2707" s="32">
        <f t="shared" si="769"/>
        <v>55153</v>
      </c>
      <c r="CE2707" s="32">
        <f t="shared" si="770"/>
        <v>0</v>
      </c>
      <c r="CF2707" s="32">
        <f t="shared" si="771"/>
        <v>0</v>
      </c>
      <c r="CG2707" s="32" t="str">
        <f t="shared" si="772"/>
        <v/>
      </c>
      <c r="CH2707" s="32">
        <v>2702</v>
      </c>
      <c r="CI2707" s="32" t="s">
        <v>6</v>
      </c>
      <c r="CJ2707" s="32" t="str">
        <f t="shared" si="773"/>
        <v/>
      </c>
      <c r="CK2707" s="32" t="str">
        <f t="shared" si="774"/>
        <v/>
      </c>
      <c r="CL2707" s="32" t="str">
        <f t="shared" si="775"/>
        <v/>
      </c>
      <c r="CM2707" s="32" t="str">
        <f t="shared" si="776"/>
        <v/>
      </c>
      <c r="CN2707" s="32" t="str">
        <f t="shared" si="777"/>
        <v/>
      </c>
    </row>
    <row r="2708" spans="71:92" x14ac:dyDescent="0.3">
      <c r="BS2708" s="32" t="str">
        <f>IF(Kiadasi_kiseroiv!$K$2=BT2708,BV2708,"")</f>
        <v/>
      </c>
      <c r="BT2708" s="34" t="str">
        <f t="shared" si="760"/>
        <v/>
      </c>
      <c r="BU2708" s="32" t="str">
        <f t="shared" si="761"/>
        <v/>
      </c>
      <c r="BV2708" s="32" t="str">
        <f t="shared" si="762"/>
        <v/>
      </c>
      <c r="BW2708" s="32" t="str">
        <f t="shared" si="763"/>
        <v/>
      </c>
      <c r="BX2708" s="32" t="str">
        <f t="shared" si="764"/>
        <v/>
      </c>
      <c r="BY2708" s="32" t="str">
        <f t="shared" si="765"/>
        <v/>
      </c>
      <c r="BZ2708" s="32" t="str">
        <f t="shared" si="766"/>
        <v/>
      </c>
      <c r="CA2708" s="32" t="str">
        <f t="shared" si="767"/>
        <v/>
      </c>
      <c r="CB2708" s="33">
        <f>IF(COUNTIF($CD$7:CD2708,CD2708)=1,CD2708,CD2708+COUNTIF($CD$6:CD2707,CD2708))</f>
        <v>57854</v>
      </c>
      <c r="CC2708" s="34">
        <f t="shared" si="768"/>
        <v>55153</v>
      </c>
      <c r="CD2708" s="32">
        <f t="shared" si="769"/>
        <v>55153</v>
      </c>
      <c r="CE2708" s="32">
        <f t="shared" si="770"/>
        <v>0</v>
      </c>
      <c r="CF2708" s="32">
        <f t="shared" si="771"/>
        <v>0</v>
      </c>
      <c r="CG2708" s="32" t="str">
        <f t="shared" si="772"/>
        <v/>
      </c>
      <c r="CH2708" s="32">
        <v>2703</v>
      </c>
      <c r="CI2708" s="32" t="s">
        <v>6</v>
      </c>
      <c r="CJ2708" s="32" t="str">
        <f t="shared" si="773"/>
        <v/>
      </c>
      <c r="CK2708" s="32" t="str">
        <f t="shared" si="774"/>
        <v/>
      </c>
      <c r="CL2708" s="32" t="str">
        <f t="shared" si="775"/>
        <v/>
      </c>
      <c r="CM2708" s="32" t="str">
        <f t="shared" si="776"/>
        <v/>
      </c>
      <c r="CN2708" s="32" t="str">
        <f t="shared" si="777"/>
        <v/>
      </c>
    </row>
    <row r="2709" spans="71:92" x14ac:dyDescent="0.3">
      <c r="BS2709" s="32" t="str">
        <f>IF(Kiadasi_kiseroiv!$K$2=BT2709,BV2709,"")</f>
        <v/>
      </c>
      <c r="BT2709" s="34" t="str">
        <f t="shared" si="760"/>
        <v/>
      </c>
      <c r="BU2709" s="32" t="str">
        <f t="shared" si="761"/>
        <v/>
      </c>
      <c r="BV2709" s="32" t="str">
        <f t="shared" si="762"/>
        <v/>
      </c>
      <c r="BW2709" s="32" t="str">
        <f t="shared" si="763"/>
        <v/>
      </c>
      <c r="BX2709" s="32" t="str">
        <f t="shared" si="764"/>
        <v/>
      </c>
      <c r="BY2709" s="32" t="str">
        <f t="shared" si="765"/>
        <v/>
      </c>
      <c r="BZ2709" s="32" t="str">
        <f t="shared" si="766"/>
        <v/>
      </c>
      <c r="CA2709" s="32" t="str">
        <f t="shared" si="767"/>
        <v/>
      </c>
      <c r="CB2709" s="33">
        <f>IF(COUNTIF($CD$7:CD2709,CD2709)=1,CD2709,CD2709+COUNTIF($CD$6:CD2708,CD2709))</f>
        <v>57855</v>
      </c>
      <c r="CC2709" s="34">
        <f t="shared" si="768"/>
        <v>55153</v>
      </c>
      <c r="CD2709" s="32">
        <f t="shared" si="769"/>
        <v>55153</v>
      </c>
      <c r="CE2709" s="32">
        <f t="shared" si="770"/>
        <v>0</v>
      </c>
      <c r="CF2709" s="32">
        <f t="shared" si="771"/>
        <v>0</v>
      </c>
      <c r="CG2709" s="32" t="str">
        <f t="shared" si="772"/>
        <v/>
      </c>
      <c r="CH2709" s="32">
        <v>2704</v>
      </c>
      <c r="CI2709" s="32" t="s">
        <v>6</v>
      </c>
      <c r="CJ2709" s="32" t="str">
        <f t="shared" si="773"/>
        <v/>
      </c>
      <c r="CK2709" s="32" t="str">
        <f t="shared" si="774"/>
        <v/>
      </c>
      <c r="CL2709" s="32" t="str">
        <f t="shared" si="775"/>
        <v/>
      </c>
      <c r="CM2709" s="32" t="str">
        <f t="shared" si="776"/>
        <v/>
      </c>
      <c r="CN2709" s="32" t="str">
        <f t="shared" si="777"/>
        <v/>
      </c>
    </row>
    <row r="2710" spans="71:92" x14ac:dyDescent="0.3">
      <c r="BS2710" s="32" t="str">
        <f>IF(Kiadasi_kiseroiv!$K$2=BT2710,BV2710,"")</f>
        <v/>
      </c>
      <c r="BT2710" s="34" t="str">
        <f t="shared" si="760"/>
        <v/>
      </c>
      <c r="BU2710" s="32" t="str">
        <f t="shared" si="761"/>
        <v/>
      </c>
      <c r="BV2710" s="32" t="str">
        <f t="shared" si="762"/>
        <v/>
      </c>
      <c r="BW2710" s="32" t="str">
        <f t="shared" si="763"/>
        <v/>
      </c>
      <c r="BX2710" s="32" t="str">
        <f t="shared" si="764"/>
        <v/>
      </c>
      <c r="BY2710" s="32" t="str">
        <f t="shared" si="765"/>
        <v/>
      </c>
      <c r="BZ2710" s="32" t="str">
        <f t="shared" si="766"/>
        <v/>
      </c>
      <c r="CA2710" s="32" t="str">
        <f t="shared" si="767"/>
        <v/>
      </c>
      <c r="CB2710" s="33">
        <f>IF(COUNTIF($CD$7:CD2710,CD2710)=1,CD2710,CD2710+COUNTIF($CD$6:CD2709,CD2710))</f>
        <v>57856</v>
      </c>
      <c r="CC2710" s="34">
        <f t="shared" si="768"/>
        <v>55153</v>
      </c>
      <c r="CD2710" s="32">
        <f t="shared" si="769"/>
        <v>55153</v>
      </c>
      <c r="CE2710" s="32">
        <f t="shared" si="770"/>
        <v>0</v>
      </c>
      <c r="CF2710" s="32">
        <f t="shared" si="771"/>
        <v>0</v>
      </c>
      <c r="CG2710" s="32" t="str">
        <f t="shared" si="772"/>
        <v/>
      </c>
      <c r="CH2710" s="32">
        <v>2705</v>
      </c>
      <c r="CI2710" s="32" t="s">
        <v>6</v>
      </c>
      <c r="CJ2710" s="32" t="str">
        <f t="shared" si="773"/>
        <v/>
      </c>
      <c r="CK2710" s="32" t="str">
        <f t="shared" si="774"/>
        <v/>
      </c>
      <c r="CL2710" s="32" t="str">
        <f t="shared" si="775"/>
        <v/>
      </c>
      <c r="CM2710" s="32" t="str">
        <f t="shared" si="776"/>
        <v/>
      </c>
      <c r="CN2710" s="32" t="str">
        <f t="shared" si="777"/>
        <v/>
      </c>
    </row>
    <row r="2711" spans="71:92" x14ac:dyDescent="0.3">
      <c r="BS2711" s="32" t="str">
        <f>IF(Kiadasi_kiseroiv!$K$2=BT2711,BV2711,"")</f>
        <v/>
      </c>
      <c r="BT2711" s="34" t="str">
        <f t="shared" si="760"/>
        <v/>
      </c>
      <c r="BU2711" s="32" t="str">
        <f t="shared" si="761"/>
        <v/>
      </c>
      <c r="BV2711" s="32" t="str">
        <f t="shared" si="762"/>
        <v/>
      </c>
      <c r="BW2711" s="32" t="str">
        <f t="shared" si="763"/>
        <v/>
      </c>
      <c r="BX2711" s="32" t="str">
        <f t="shared" si="764"/>
        <v/>
      </c>
      <c r="BY2711" s="32" t="str">
        <f t="shared" si="765"/>
        <v/>
      </c>
      <c r="BZ2711" s="32" t="str">
        <f t="shared" si="766"/>
        <v/>
      </c>
      <c r="CA2711" s="32" t="str">
        <f t="shared" si="767"/>
        <v/>
      </c>
      <c r="CB2711" s="33">
        <f>IF(COUNTIF($CD$7:CD2711,CD2711)=1,CD2711,CD2711+COUNTIF($CD$6:CD2710,CD2711))</f>
        <v>57857</v>
      </c>
      <c r="CC2711" s="34">
        <f t="shared" si="768"/>
        <v>55153</v>
      </c>
      <c r="CD2711" s="32">
        <f t="shared" si="769"/>
        <v>55153</v>
      </c>
      <c r="CE2711" s="32">
        <f t="shared" si="770"/>
        <v>0</v>
      </c>
      <c r="CF2711" s="32">
        <f t="shared" si="771"/>
        <v>0</v>
      </c>
      <c r="CG2711" s="32" t="str">
        <f t="shared" si="772"/>
        <v/>
      </c>
      <c r="CH2711" s="32">
        <v>2706</v>
      </c>
      <c r="CI2711" s="32" t="s">
        <v>6</v>
      </c>
      <c r="CJ2711" s="32" t="str">
        <f t="shared" si="773"/>
        <v/>
      </c>
      <c r="CK2711" s="32" t="str">
        <f t="shared" si="774"/>
        <v/>
      </c>
      <c r="CL2711" s="32" t="str">
        <f t="shared" si="775"/>
        <v/>
      </c>
      <c r="CM2711" s="32" t="str">
        <f t="shared" si="776"/>
        <v/>
      </c>
      <c r="CN2711" s="32" t="str">
        <f t="shared" si="777"/>
        <v/>
      </c>
    </row>
    <row r="2712" spans="71:92" x14ac:dyDescent="0.3">
      <c r="BS2712" s="32" t="str">
        <f>IF(Kiadasi_kiseroiv!$K$2=BT2712,BV2712,"")</f>
        <v/>
      </c>
      <c r="BT2712" s="34" t="str">
        <f t="shared" si="760"/>
        <v/>
      </c>
      <c r="BU2712" s="32" t="str">
        <f t="shared" si="761"/>
        <v/>
      </c>
      <c r="BV2712" s="32" t="str">
        <f t="shared" si="762"/>
        <v/>
      </c>
      <c r="BW2712" s="32" t="str">
        <f t="shared" si="763"/>
        <v/>
      </c>
      <c r="BX2712" s="32" t="str">
        <f t="shared" si="764"/>
        <v/>
      </c>
      <c r="BY2712" s="32" t="str">
        <f t="shared" si="765"/>
        <v/>
      </c>
      <c r="BZ2712" s="32" t="str">
        <f t="shared" si="766"/>
        <v/>
      </c>
      <c r="CA2712" s="32" t="str">
        <f t="shared" si="767"/>
        <v/>
      </c>
      <c r="CB2712" s="33">
        <f>IF(COUNTIF($CD$7:CD2712,CD2712)=1,CD2712,CD2712+COUNTIF($CD$6:CD2711,CD2712))</f>
        <v>57858</v>
      </c>
      <c r="CC2712" s="34">
        <f t="shared" si="768"/>
        <v>55153</v>
      </c>
      <c r="CD2712" s="32">
        <f t="shared" si="769"/>
        <v>55153</v>
      </c>
      <c r="CE2712" s="32">
        <f t="shared" si="770"/>
        <v>0</v>
      </c>
      <c r="CF2712" s="32">
        <f t="shared" si="771"/>
        <v>0</v>
      </c>
      <c r="CG2712" s="32" t="str">
        <f t="shared" si="772"/>
        <v/>
      </c>
      <c r="CH2712" s="32">
        <v>2707</v>
      </c>
      <c r="CI2712" s="32" t="s">
        <v>6</v>
      </c>
      <c r="CJ2712" s="32" t="str">
        <f t="shared" si="773"/>
        <v/>
      </c>
      <c r="CK2712" s="32" t="str">
        <f t="shared" si="774"/>
        <v/>
      </c>
      <c r="CL2712" s="32" t="str">
        <f t="shared" si="775"/>
        <v/>
      </c>
      <c r="CM2712" s="32" t="str">
        <f t="shared" si="776"/>
        <v/>
      </c>
      <c r="CN2712" s="32" t="str">
        <f t="shared" si="777"/>
        <v/>
      </c>
    </row>
    <row r="2713" spans="71:92" x14ac:dyDescent="0.3">
      <c r="BS2713" s="32" t="str">
        <f>IF(Kiadasi_kiseroiv!$K$2=BT2713,BV2713,"")</f>
        <v/>
      </c>
      <c r="BT2713" s="34" t="str">
        <f t="shared" si="760"/>
        <v/>
      </c>
      <c r="BU2713" s="32" t="str">
        <f t="shared" si="761"/>
        <v/>
      </c>
      <c r="BV2713" s="32" t="str">
        <f t="shared" si="762"/>
        <v/>
      </c>
      <c r="BW2713" s="32" t="str">
        <f t="shared" si="763"/>
        <v/>
      </c>
      <c r="BX2713" s="32" t="str">
        <f t="shared" si="764"/>
        <v/>
      </c>
      <c r="BY2713" s="32" t="str">
        <f t="shared" si="765"/>
        <v/>
      </c>
      <c r="BZ2713" s="32" t="str">
        <f t="shared" si="766"/>
        <v/>
      </c>
      <c r="CA2713" s="32" t="str">
        <f t="shared" si="767"/>
        <v/>
      </c>
      <c r="CB2713" s="33">
        <f>IF(COUNTIF($CD$7:CD2713,CD2713)=1,CD2713,CD2713+COUNTIF($CD$6:CD2712,CD2713))</f>
        <v>57859</v>
      </c>
      <c r="CC2713" s="34">
        <f t="shared" si="768"/>
        <v>55153</v>
      </c>
      <c r="CD2713" s="32">
        <f t="shared" si="769"/>
        <v>55153</v>
      </c>
      <c r="CE2713" s="32">
        <f t="shared" si="770"/>
        <v>0</v>
      </c>
      <c r="CF2713" s="32">
        <f t="shared" si="771"/>
        <v>0</v>
      </c>
      <c r="CG2713" s="32" t="str">
        <f t="shared" si="772"/>
        <v/>
      </c>
      <c r="CH2713" s="32">
        <v>2708</v>
      </c>
      <c r="CI2713" s="32" t="s">
        <v>6</v>
      </c>
      <c r="CJ2713" s="32" t="str">
        <f t="shared" si="773"/>
        <v/>
      </c>
      <c r="CK2713" s="32" t="str">
        <f t="shared" si="774"/>
        <v/>
      </c>
      <c r="CL2713" s="32" t="str">
        <f t="shared" si="775"/>
        <v/>
      </c>
      <c r="CM2713" s="32" t="str">
        <f t="shared" si="776"/>
        <v/>
      </c>
      <c r="CN2713" s="32" t="str">
        <f t="shared" si="777"/>
        <v/>
      </c>
    </row>
    <row r="2714" spans="71:92" x14ac:dyDescent="0.3">
      <c r="BS2714" s="32" t="str">
        <f>IF(Kiadasi_kiseroiv!$K$2=BT2714,BV2714,"")</f>
        <v/>
      </c>
      <c r="BT2714" s="34" t="str">
        <f t="shared" si="760"/>
        <v/>
      </c>
      <c r="BU2714" s="32" t="str">
        <f t="shared" si="761"/>
        <v/>
      </c>
      <c r="BV2714" s="32" t="str">
        <f t="shared" si="762"/>
        <v/>
      </c>
      <c r="BW2714" s="32" t="str">
        <f t="shared" si="763"/>
        <v/>
      </c>
      <c r="BX2714" s="32" t="str">
        <f t="shared" si="764"/>
        <v/>
      </c>
      <c r="BY2714" s="32" t="str">
        <f t="shared" si="765"/>
        <v/>
      </c>
      <c r="BZ2714" s="32" t="str">
        <f t="shared" si="766"/>
        <v/>
      </c>
      <c r="CA2714" s="32" t="str">
        <f t="shared" si="767"/>
        <v/>
      </c>
      <c r="CB2714" s="33">
        <f>IF(COUNTIF($CD$7:CD2714,CD2714)=1,CD2714,CD2714+COUNTIF($CD$6:CD2713,CD2714))</f>
        <v>57860</v>
      </c>
      <c r="CC2714" s="34">
        <f t="shared" si="768"/>
        <v>55153</v>
      </c>
      <c r="CD2714" s="32">
        <f t="shared" si="769"/>
        <v>55153</v>
      </c>
      <c r="CE2714" s="32">
        <f t="shared" si="770"/>
        <v>0</v>
      </c>
      <c r="CF2714" s="32">
        <f t="shared" si="771"/>
        <v>0</v>
      </c>
      <c r="CG2714" s="32" t="str">
        <f t="shared" si="772"/>
        <v/>
      </c>
      <c r="CH2714" s="32">
        <v>2709</v>
      </c>
      <c r="CI2714" s="32" t="s">
        <v>6</v>
      </c>
      <c r="CJ2714" s="32" t="str">
        <f t="shared" si="773"/>
        <v/>
      </c>
      <c r="CK2714" s="32" t="str">
        <f t="shared" si="774"/>
        <v/>
      </c>
      <c r="CL2714" s="32" t="str">
        <f t="shared" si="775"/>
        <v/>
      </c>
      <c r="CM2714" s="32" t="str">
        <f t="shared" si="776"/>
        <v/>
      </c>
      <c r="CN2714" s="32" t="str">
        <f t="shared" si="777"/>
        <v/>
      </c>
    </row>
    <row r="2715" spans="71:92" x14ac:dyDescent="0.3">
      <c r="BS2715" s="32" t="str">
        <f>IF(Kiadasi_kiseroiv!$K$2=BT2715,BV2715,"")</f>
        <v/>
      </c>
      <c r="BT2715" s="34" t="str">
        <f t="shared" si="760"/>
        <v/>
      </c>
      <c r="BU2715" s="32" t="str">
        <f t="shared" si="761"/>
        <v/>
      </c>
      <c r="BV2715" s="32" t="str">
        <f t="shared" si="762"/>
        <v/>
      </c>
      <c r="BW2715" s="32" t="str">
        <f t="shared" si="763"/>
        <v/>
      </c>
      <c r="BX2715" s="32" t="str">
        <f t="shared" si="764"/>
        <v/>
      </c>
      <c r="BY2715" s="32" t="str">
        <f t="shared" si="765"/>
        <v/>
      </c>
      <c r="BZ2715" s="32" t="str">
        <f t="shared" si="766"/>
        <v/>
      </c>
      <c r="CA2715" s="32" t="str">
        <f t="shared" si="767"/>
        <v/>
      </c>
      <c r="CB2715" s="33">
        <f>IF(COUNTIF($CD$7:CD2715,CD2715)=1,CD2715,CD2715+COUNTIF($CD$6:CD2714,CD2715))</f>
        <v>57861</v>
      </c>
      <c r="CC2715" s="34">
        <f t="shared" si="768"/>
        <v>55153</v>
      </c>
      <c r="CD2715" s="32">
        <f t="shared" si="769"/>
        <v>55153</v>
      </c>
      <c r="CE2715" s="32">
        <f t="shared" si="770"/>
        <v>0</v>
      </c>
      <c r="CF2715" s="32">
        <f t="shared" si="771"/>
        <v>0</v>
      </c>
      <c r="CG2715" s="32" t="str">
        <f t="shared" si="772"/>
        <v/>
      </c>
      <c r="CH2715" s="32">
        <v>2710</v>
      </c>
      <c r="CI2715" s="32" t="s">
        <v>6</v>
      </c>
      <c r="CJ2715" s="32" t="str">
        <f t="shared" si="773"/>
        <v/>
      </c>
      <c r="CK2715" s="32" t="str">
        <f t="shared" si="774"/>
        <v/>
      </c>
      <c r="CL2715" s="32" t="str">
        <f t="shared" si="775"/>
        <v/>
      </c>
      <c r="CM2715" s="32" t="str">
        <f t="shared" si="776"/>
        <v/>
      </c>
      <c r="CN2715" s="32" t="str">
        <f t="shared" si="777"/>
        <v/>
      </c>
    </row>
    <row r="2716" spans="71:92" x14ac:dyDescent="0.3">
      <c r="BS2716" s="32" t="str">
        <f>IF(Kiadasi_kiseroiv!$K$2=BT2716,BV2716,"")</f>
        <v/>
      </c>
      <c r="BT2716" s="34" t="str">
        <f t="shared" si="760"/>
        <v/>
      </c>
      <c r="BU2716" s="32" t="str">
        <f t="shared" si="761"/>
        <v/>
      </c>
      <c r="BV2716" s="32" t="str">
        <f t="shared" si="762"/>
        <v/>
      </c>
      <c r="BW2716" s="32" t="str">
        <f t="shared" si="763"/>
        <v/>
      </c>
      <c r="BX2716" s="32" t="str">
        <f t="shared" si="764"/>
        <v/>
      </c>
      <c r="BY2716" s="32" t="str">
        <f t="shared" si="765"/>
        <v/>
      </c>
      <c r="BZ2716" s="32" t="str">
        <f t="shared" si="766"/>
        <v/>
      </c>
      <c r="CA2716" s="32" t="str">
        <f t="shared" si="767"/>
        <v/>
      </c>
      <c r="CB2716" s="33">
        <f>IF(COUNTIF($CD$7:CD2716,CD2716)=1,CD2716,CD2716+COUNTIF($CD$6:CD2715,CD2716))</f>
        <v>57862</v>
      </c>
      <c r="CC2716" s="34">
        <f t="shared" si="768"/>
        <v>55153</v>
      </c>
      <c r="CD2716" s="32">
        <f t="shared" si="769"/>
        <v>55153</v>
      </c>
      <c r="CE2716" s="32">
        <f t="shared" si="770"/>
        <v>0</v>
      </c>
      <c r="CF2716" s="32">
        <f t="shared" si="771"/>
        <v>0</v>
      </c>
      <c r="CG2716" s="32" t="str">
        <f t="shared" si="772"/>
        <v/>
      </c>
      <c r="CH2716" s="32">
        <v>2711</v>
      </c>
      <c r="CI2716" s="32" t="s">
        <v>6</v>
      </c>
      <c r="CJ2716" s="32" t="str">
        <f t="shared" si="773"/>
        <v/>
      </c>
      <c r="CK2716" s="32" t="str">
        <f t="shared" si="774"/>
        <v/>
      </c>
      <c r="CL2716" s="32" t="str">
        <f t="shared" si="775"/>
        <v/>
      </c>
      <c r="CM2716" s="32" t="str">
        <f t="shared" si="776"/>
        <v/>
      </c>
      <c r="CN2716" s="32" t="str">
        <f t="shared" si="777"/>
        <v/>
      </c>
    </row>
    <row r="2717" spans="71:92" x14ac:dyDescent="0.3">
      <c r="BS2717" s="32" t="str">
        <f>IF(Kiadasi_kiseroiv!$K$2=BT2717,BV2717,"")</f>
        <v/>
      </c>
      <c r="BT2717" s="34" t="str">
        <f t="shared" si="760"/>
        <v/>
      </c>
      <c r="BU2717" s="32" t="str">
        <f t="shared" si="761"/>
        <v/>
      </c>
      <c r="BV2717" s="32" t="str">
        <f t="shared" si="762"/>
        <v/>
      </c>
      <c r="BW2717" s="32" t="str">
        <f t="shared" si="763"/>
        <v/>
      </c>
      <c r="BX2717" s="32" t="str">
        <f t="shared" si="764"/>
        <v/>
      </c>
      <c r="BY2717" s="32" t="str">
        <f t="shared" si="765"/>
        <v/>
      </c>
      <c r="BZ2717" s="32" t="str">
        <f t="shared" si="766"/>
        <v/>
      </c>
      <c r="CA2717" s="32" t="str">
        <f t="shared" si="767"/>
        <v/>
      </c>
      <c r="CB2717" s="33">
        <f>IF(COUNTIF($CD$7:CD2717,CD2717)=1,CD2717,CD2717+COUNTIF($CD$6:CD2716,CD2717))</f>
        <v>57863</v>
      </c>
      <c r="CC2717" s="34">
        <f t="shared" si="768"/>
        <v>55153</v>
      </c>
      <c r="CD2717" s="32">
        <f t="shared" si="769"/>
        <v>55153</v>
      </c>
      <c r="CE2717" s="32">
        <f t="shared" si="770"/>
        <v>0</v>
      </c>
      <c r="CF2717" s="32">
        <f t="shared" si="771"/>
        <v>0</v>
      </c>
      <c r="CG2717" s="32" t="str">
        <f t="shared" si="772"/>
        <v/>
      </c>
      <c r="CH2717" s="32">
        <v>2712</v>
      </c>
      <c r="CI2717" s="32" t="s">
        <v>6</v>
      </c>
      <c r="CJ2717" s="32" t="str">
        <f t="shared" si="773"/>
        <v/>
      </c>
      <c r="CK2717" s="32" t="str">
        <f t="shared" si="774"/>
        <v/>
      </c>
      <c r="CL2717" s="32" t="str">
        <f t="shared" si="775"/>
        <v/>
      </c>
      <c r="CM2717" s="32" t="str">
        <f t="shared" si="776"/>
        <v/>
      </c>
      <c r="CN2717" s="32" t="str">
        <f t="shared" si="777"/>
        <v/>
      </c>
    </row>
    <row r="2718" spans="71:92" x14ac:dyDescent="0.3">
      <c r="BS2718" s="32" t="str">
        <f>IF(Kiadasi_kiseroiv!$K$2=BT2718,BV2718,"")</f>
        <v/>
      </c>
      <c r="BT2718" s="34" t="str">
        <f t="shared" si="760"/>
        <v/>
      </c>
      <c r="BU2718" s="32" t="str">
        <f t="shared" si="761"/>
        <v/>
      </c>
      <c r="BV2718" s="32" t="str">
        <f t="shared" si="762"/>
        <v/>
      </c>
      <c r="BW2718" s="32" t="str">
        <f t="shared" si="763"/>
        <v/>
      </c>
      <c r="BX2718" s="32" t="str">
        <f t="shared" si="764"/>
        <v/>
      </c>
      <c r="BY2718" s="32" t="str">
        <f t="shared" si="765"/>
        <v/>
      </c>
      <c r="BZ2718" s="32" t="str">
        <f t="shared" si="766"/>
        <v/>
      </c>
      <c r="CA2718" s="32" t="str">
        <f t="shared" si="767"/>
        <v/>
      </c>
      <c r="CB2718" s="33">
        <f>IF(COUNTIF($CD$7:CD2718,CD2718)=1,CD2718,CD2718+COUNTIF($CD$6:CD2717,CD2718))</f>
        <v>57864</v>
      </c>
      <c r="CC2718" s="34">
        <f t="shared" si="768"/>
        <v>55153</v>
      </c>
      <c r="CD2718" s="32">
        <f t="shared" si="769"/>
        <v>55153</v>
      </c>
      <c r="CE2718" s="32">
        <f t="shared" si="770"/>
        <v>0</v>
      </c>
      <c r="CF2718" s="32">
        <f t="shared" si="771"/>
        <v>0</v>
      </c>
      <c r="CG2718" s="32" t="str">
        <f t="shared" si="772"/>
        <v/>
      </c>
      <c r="CH2718" s="32">
        <v>2713</v>
      </c>
      <c r="CI2718" s="32" t="s">
        <v>6</v>
      </c>
      <c r="CJ2718" s="32" t="str">
        <f t="shared" si="773"/>
        <v/>
      </c>
      <c r="CK2718" s="32" t="str">
        <f t="shared" si="774"/>
        <v/>
      </c>
      <c r="CL2718" s="32" t="str">
        <f t="shared" si="775"/>
        <v/>
      </c>
      <c r="CM2718" s="32" t="str">
        <f t="shared" si="776"/>
        <v/>
      </c>
      <c r="CN2718" s="32" t="str">
        <f t="shared" si="777"/>
        <v/>
      </c>
    </row>
    <row r="2719" spans="71:92" x14ac:dyDescent="0.3">
      <c r="BS2719" s="32" t="str">
        <f>IF(Kiadasi_kiseroiv!$K$2=BT2719,BV2719,"")</f>
        <v/>
      </c>
      <c r="BT2719" s="34" t="str">
        <f t="shared" si="760"/>
        <v/>
      </c>
      <c r="BU2719" s="32" t="str">
        <f t="shared" si="761"/>
        <v/>
      </c>
      <c r="BV2719" s="32" t="str">
        <f t="shared" si="762"/>
        <v/>
      </c>
      <c r="BW2719" s="32" t="str">
        <f t="shared" si="763"/>
        <v/>
      </c>
      <c r="BX2719" s="32" t="str">
        <f t="shared" si="764"/>
        <v/>
      </c>
      <c r="BY2719" s="32" t="str">
        <f t="shared" si="765"/>
        <v/>
      </c>
      <c r="BZ2719" s="32" t="str">
        <f t="shared" si="766"/>
        <v/>
      </c>
      <c r="CA2719" s="32" t="str">
        <f t="shared" si="767"/>
        <v/>
      </c>
      <c r="CB2719" s="33">
        <f>IF(COUNTIF($CD$7:CD2719,CD2719)=1,CD2719,CD2719+COUNTIF($CD$6:CD2718,CD2719))</f>
        <v>57865</v>
      </c>
      <c r="CC2719" s="34">
        <f t="shared" si="768"/>
        <v>55153</v>
      </c>
      <c r="CD2719" s="32">
        <f t="shared" si="769"/>
        <v>55153</v>
      </c>
      <c r="CE2719" s="32">
        <f t="shared" si="770"/>
        <v>0</v>
      </c>
      <c r="CF2719" s="32">
        <f t="shared" si="771"/>
        <v>0</v>
      </c>
      <c r="CG2719" s="32" t="str">
        <f t="shared" si="772"/>
        <v/>
      </c>
      <c r="CH2719" s="32">
        <v>2714</v>
      </c>
      <c r="CI2719" s="32" t="s">
        <v>6</v>
      </c>
      <c r="CJ2719" s="32" t="str">
        <f t="shared" si="773"/>
        <v/>
      </c>
      <c r="CK2719" s="32" t="str">
        <f t="shared" si="774"/>
        <v/>
      </c>
      <c r="CL2719" s="32" t="str">
        <f t="shared" si="775"/>
        <v/>
      </c>
      <c r="CM2719" s="32" t="str">
        <f t="shared" si="776"/>
        <v/>
      </c>
      <c r="CN2719" s="32" t="str">
        <f t="shared" si="777"/>
        <v/>
      </c>
    </row>
    <row r="2720" spans="71:92" x14ac:dyDescent="0.3">
      <c r="BS2720" s="32" t="str">
        <f>IF(Kiadasi_kiseroiv!$K$2=BT2720,BV2720,"")</f>
        <v/>
      </c>
      <c r="BT2720" s="34" t="str">
        <f t="shared" si="760"/>
        <v/>
      </c>
      <c r="BU2720" s="32" t="str">
        <f t="shared" si="761"/>
        <v/>
      </c>
      <c r="BV2720" s="32" t="str">
        <f t="shared" si="762"/>
        <v/>
      </c>
      <c r="BW2720" s="32" t="str">
        <f t="shared" si="763"/>
        <v/>
      </c>
      <c r="BX2720" s="32" t="str">
        <f t="shared" si="764"/>
        <v/>
      </c>
      <c r="BY2720" s="32" t="str">
        <f t="shared" si="765"/>
        <v/>
      </c>
      <c r="BZ2720" s="32" t="str">
        <f t="shared" si="766"/>
        <v/>
      </c>
      <c r="CA2720" s="32" t="str">
        <f t="shared" si="767"/>
        <v/>
      </c>
      <c r="CB2720" s="33">
        <f>IF(COUNTIF($CD$7:CD2720,CD2720)=1,CD2720,CD2720+COUNTIF($CD$6:CD2719,CD2720))</f>
        <v>57866</v>
      </c>
      <c r="CC2720" s="34">
        <f t="shared" si="768"/>
        <v>55153</v>
      </c>
      <c r="CD2720" s="32">
        <f t="shared" si="769"/>
        <v>55153</v>
      </c>
      <c r="CE2720" s="32">
        <f t="shared" si="770"/>
        <v>0</v>
      </c>
      <c r="CF2720" s="32">
        <f t="shared" si="771"/>
        <v>0</v>
      </c>
      <c r="CG2720" s="32" t="str">
        <f t="shared" si="772"/>
        <v/>
      </c>
      <c r="CH2720" s="32">
        <v>2715</v>
      </c>
      <c r="CI2720" s="32" t="s">
        <v>6</v>
      </c>
      <c r="CJ2720" s="32" t="str">
        <f t="shared" si="773"/>
        <v/>
      </c>
      <c r="CK2720" s="32" t="str">
        <f t="shared" si="774"/>
        <v/>
      </c>
      <c r="CL2720" s="32" t="str">
        <f t="shared" si="775"/>
        <v/>
      </c>
      <c r="CM2720" s="32" t="str">
        <f t="shared" si="776"/>
        <v/>
      </c>
      <c r="CN2720" s="32" t="str">
        <f t="shared" si="777"/>
        <v/>
      </c>
    </row>
    <row r="2721" spans="71:92" x14ac:dyDescent="0.3">
      <c r="BS2721" s="32" t="str">
        <f>IF(Kiadasi_kiseroiv!$K$2=BT2721,BV2721,"")</f>
        <v/>
      </c>
      <c r="BT2721" s="34" t="str">
        <f t="shared" si="760"/>
        <v/>
      </c>
      <c r="BU2721" s="32" t="str">
        <f t="shared" si="761"/>
        <v/>
      </c>
      <c r="BV2721" s="32" t="str">
        <f t="shared" si="762"/>
        <v/>
      </c>
      <c r="BW2721" s="32" t="str">
        <f t="shared" si="763"/>
        <v/>
      </c>
      <c r="BX2721" s="32" t="str">
        <f t="shared" si="764"/>
        <v/>
      </c>
      <c r="BY2721" s="32" t="str">
        <f t="shared" si="765"/>
        <v/>
      </c>
      <c r="BZ2721" s="32" t="str">
        <f t="shared" si="766"/>
        <v/>
      </c>
      <c r="CA2721" s="32" t="str">
        <f t="shared" si="767"/>
        <v/>
      </c>
      <c r="CB2721" s="33">
        <f>IF(COUNTIF($CD$7:CD2721,CD2721)=1,CD2721,CD2721+COUNTIF($CD$6:CD2720,CD2721))</f>
        <v>57867</v>
      </c>
      <c r="CC2721" s="34">
        <f t="shared" si="768"/>
        <v>55153</v>
      </c>
      <c r="CD2721" s="32">
        <f t="shared" si="769"/>
        <v>55153</v>
      </c>
      <c r="CE2721" s="32">
        <f t="shared" si="770"/>
        <v>0</v>
      </c>
      <c r="CF2721" s="32">
        <f t="shared" si="771"/>
        <v>0</v>
      </c>
      <c r="CG2721" s="32" t="str">
        <f t="shared" si="772"/>
        <v/>
      </c>
      <c r="CH2721" s="32">
        <v>2716</v>
      </c>
      <c r="CI2721" s="32" t="s">
        <v>6</v>
      </c>
      <c r="CJ2721" s="32" t="str">
        <f t="shared" si="773"/>
        <v/>
      </c>
      <c r="CK2721" s="32" t="str">
        <f t="shared" si="774"/>
        <v/>
      </c>
      <c r="CL2721" s="32" t="str">
        <f t="shared" si="775"/>
        <v/>
      </c>
      <c r="CM2721" s="32" t="str">
        <f t="shared" si="776"/>
        <v/>
      </c>
      <c r="CN2721" s="32" t="str">
        <f t="shared" si="777"/>
        <v/>
      </c>
    </row>
    <row r="2722" spans="71:92" x14ac:dyDescent="0.3">
      <c r="BS2722" s="32" t="str">
        <f>IF(Kiadasi_kiseroiv!$K$2=BT2722,BV2722,"")</f>
        <v/>
      </c>
      <c r="BT2722" s="34" t="str">
        <f t="shared" si="760"/>
        <v/>
      </c>
      <c r="BU2722" s="32" t="str">
        <f t="shared" si="761"/>
        <v/>
      </c>
      <c r="BV2722" s="32" t="str">
        <f t="shared" si="762"/>
        <v/>
      </c>
      <c r="BW2722" s="32" t="str">
        <f t="shared" si="763"/>
        <v/>
      </c>
      <c r="BX2722" s="32" t="str">
        <f t="shared" si="764"/>
        <v/>
      </c>
      <c r="BY2722" s="32" t="str">
        <f t="shared" si="765"/>
        <v/>
      </c>
      <c r="BZ2722" s="32" t="str">
        <f t="shared" si="766"/>
        <v/>
      </c>
      <c r="CA2722" s="32" t="str">
        <f t="shared" si="767"/>
        <v/>
      </c>
      <c r="CB2722" s="33">
        <f>IF(COUNTIF($CD$7:CD2722,CD2722)=1,CD2722,CD2722+COUNTIF($CD$6:CD2721,CD2722))</f>
        <v>57868</v>
      </c>
      <c r="CC2722" s="34">
        <f t="shared" si="768"/>
        <v>55153</v>
      </c>
      <c r="CD2722" s="32">
        <f t="shared" si="769"/>
        <v>55153</v>
      </c>
      <c r="CE2722" s="32">
        <f t="shared" si="770"/>
        <v>0</v>
      </c>
      <c r="CF2722" s="32">
        <f t="shared" si="771"/>
        <v>0</v>
      </c>
      <c r="CG2722" s="32" t="str">
        <f t="shared" si="772"/>
        <v/>
      </c>
      <c r="CH2722" s="32">
        <v>2717</v>
      </c>
      <c r="CI2722" s="32" t="s">
        <v>6</v>
      </c>
      <c r="CJ2722" s="32" t="str">
        <f t="shared" si="773"/>
        <v/>
      </c>
      <c r="CK2722" s="32" t="str">
        <f t="shared" si="774"/>
        <v/>
      </c>
      <c r="CL2722" s="32" t="str">
        <f t="shared" si="775"/>
        <v/>
      </c>
      <c r="CM2722" s="32" t="str">
        <f t="shared" si="776"/>
        <v/>
      </c>
      <c r="CN2722" s="32" t="str">
        <f t="shared" si="777"/>
        <v/>
      </c>
    </row>
    <row r="2723" spans="71:92" x14ac:dyDescent="0.3">
      <c r="BS2723" s="32" t="str">
        <f>IF(Kiadasi_kiseroiv!$K$2=BT2723,BV2723,"")</f>
        <v/>
      </c>
      <c r="BT2723" s="34" t="str">
        <f t="shared" si="760"/>
        <v/>
      </c>
      <c r="BU2723" s="32" t="str">
        <f t="shared" si="761"/>
        <v/>
      </c>
      <c r="BV2723" s="32" t="str">
        <f t="shared" si="762"/>
        <v/>
      </c>
      <c r="BW2723" s="32" t="str">
        <f t="shared" si="763"/>
        <v/>
      </c>
      <c r="BX2723" s="32" t="str">
        <f t="shared" si="764"/>
        <v/>
      </c>
      <c r="BY2723" s="32" t="str">
        <f t="shared" si="765"/>
        <v/>
      </c>
      <c r="BZ2723" s="32" t="str">
        <f t="shared" si="766"/>
        <v/>
      </c>
      <c r="CA2723" s="32" t="str">
        <f t="shared" si="767"/>
        <v/>
      </c>
      <c r="CB2723" s="33">
        <f>IF(COUNTIF($CD$7:CD2723,CD2723)=1,CD2723,CD2723+COUNTIF($CD$6:CD2722,CD2723))</f>
        <v>57869</v>
      </c>
      <c r="CC2723" s="34">
        <f t="shared" si="768"/>
        <v>55153</v>
      </c>
      <c r="CD2723" s="32">
        <f t="shared" si="769"/>
        <v>55153</v>
      </c>
      <c r="CE2723" s="32">
        <f t="shared" si="770"/>
        <v>0</v>
      </c>
      <c r="CF2723" s="32">
        <f t="shared" si="771"/>
        <v>0</v>
      </c>
      <c r="CG2723" s="32" t="str">
        <f t="shared" si="772"/>
        <v/>
      </c>
      <c r="CH2723" s="32">
        <v>2718</v>
      </c>
      <c r="CI2723" s="32" t="s">
        <v>6</v>
      </c>
      <c r="CJ2723" s="32" t="str">
        <f t="shared" si="773"/>
        <v/>
      </c>
      <c r="CK2723" s="32" t="str">
        <f t="shared" si="774"/>
        <v/>
      </c>
      <c r="CL2723" s="32" t="str">
        <f t="shared" si="775"/>
        <v/>
      </c>
      <c r="CM2723" s="32" t="str">
        <f t="shared" si="776"/>
        <v/>
      </c>
      <c r="CN2723" s="32" t="str">
        <f t="shared" si="777"/>
        <v/>
      </c>
    </row>
    <row r="2724" spans="71:92" x14ac:dyDescent="0.3">
      <c r="BS2724" s="32" t="str">
        <f>IF(Kiadasi_kiseroiv!$K$2=BT2724,BV2724,"")</f>
        <v/>
      </c>
      <c r="BT2724" s="34" t="str">
        <f t="shared" si="760"/>
        <v/>
      </c>
      <c r="BU2724" s="32" t="str">
        <f t="shared" si="761"/>
        <v/>
      </c>
      <c r="BV2724" s="32" t="str">
        <f t="shared" si="762"/>
        <v/>
      </c>
      <c r="BW2724" s="32" t="str">
        <f t="shared" si="763"/>
        <v/>
      </c>
      <c r="BX2724" s="32" t="str">
        <f t="shared" si="764"/>
        <v/>
      </c>
      <c r="BY2724" s="32" t="str">
        <f t="shared" si="765"/>
        <v/>
      </c>
      <c r="BZ2724" s="32" t="str">
        <f t="shared" si="766"/>
        <v/>
      </c>
      <c r="CA2724" s="32" t="str">
        <f t="shared" si="767"/>
        <v/>
      </c>
      <c r="CB2724" s="33">
        <f>IF(COUNTIF($CD$7:CD2724,CD2724)=1,CD2724,CD2724+COUNTIF($CD$6:CD2723,CD2724))</f>
        <v>57870</v>
      </c>
      <c r="CC2724" s="34">
        <f t="shared" si="768"/>
        <v>55153</v>
      </c>
      <c r="CD2724" s="32">
        <f t="shared" si="769"/>
        <v>55153</v>
      </c>
      <c r="CE2724" s="32">
        <f t="shared" si="770"/>
        <v>0</v>
      </c>
      <c r="CF2724" s="32">
        <f t="shared" si="771"/>
        <v>0</v>
      </c>
      <c r="CG2724" s="32" t="str">
        <f t="shared" si="772"/>
        <v/>
      </c>
      <c r="CH2724" s="32">
        <v>2719</v>
      </c>
      <c r="CI2724" s="32" t="s">
        <v>6</v>
      </c>
      <c r="CJ2724" s="32" t="str">
        <f t="shared" si="773"/>
        <v/>
      </c>
      <c r="CK2724" s="32" t="str">
        <f t="shared" si="774"/>
        <v/>
      </c>
      <c r="CL2724" s="32" t="str">
        <f t="shared" si="775"/>
        <v/>
      </c>
      <c r="CM2724" s="32" t="str">
        <f t="shared" si="776"/>
        <v/>
      </c>
      <c r="CN2724" s="32" t="str">
        <f t="shared" si="777"/>
        <v/>
      </c>
    </row>
    <row r="2725" spans="71:92" x14ac:dyDescent="0.3">
      <c r="BS2725" s="32" t="str">
        <f>IF(Kiadasi_kiseroiv!$K$2=BT2725,BV2725,"")</f>
        <v/>
      </c>
      <c r="BT2725" s="34" t="str">
        <f t="shared" si="760"/>
        <v/>
      </c>
      <c r="BU2725" s="32" t="str">
        <f t="shared" si="761"/>
        <v/>
      </c>
      <c r="BV2725" s="32" t="str">
        <f t="shared" si="762"/>
        <v/>
      </c>
      <c r="BW2725" s="32" t="str">
        <f t="shared" si="763"/>
        <v/>
      </c>
      <c r="BX2725" s="32" t="str">
        <f t="shared" si="764"/>
        <v/>
      </c>
      <c r="BY2725" s="32" t="str">
        <f t="shared" si="765"/>
        <v/>
      </c>
      <c r="BZ2725" s="32" t="str">
        <f t="shared" si="766"/>
        <v/>
      </c>
      <c r="CA2725" s="32" t="str">
        <f t="shared" si="767"/>
        <v/>
      </c>
      <c r="CB2725" s="33">
        <f>IF(COUNTIF($CD$7:CD2725,CD2725)=1,CD2725,CD2725+COUNTIF($CD$6:CD2724,CD2725))</f>
        <v>57871</v>
      </c>
      <c r="CC2725" s="34">
        <f t="shared" si="768"/>
        <v>55153</v>
      </c>
      <c r="CD2725" s="32">
        <f t="shared" si="769"/>
        <v>55153</v>
      </c>
      <c r="CE2725" s="32">
        <f t="shared" si="770"/>
        <v>0</v>
      </c>
      <c r="CF2725" s="32">
        <f t="shared" si="771"/>
        <v>0</v>
      </c>
      <c r="CG2725" s="32" t="str">
        <f t="shared" si="772"/>
        <v/>
      </c>
      <c r="CH2725" s="32">
        <v>2720</v>
      </c>
      <c r="CI2725" s="32" t="s">
        <v>6</v>
      </c>
      <c r="CJ2725" s="32" t="str">
        <f t="shared" si="773"/>
        <v/>
      </c>
      <c r="CK2725" s="32" t="str">
        <f t="shared" si="774"/>
        <v/>
      </c>
      <c r="CL2725" s="32" t="str">
        <f t="shared" si="775"/>
        <v/>
      </c>
      <c r="CM2725" s="32" t="str">
        <f t="shared" si="776"/>
        <v/>
      </c>
      <c r="CN2725" s="32" t="str">
        <f t="shared" si="777"/>
        <v/>
      </c>
    </row>
    <row r="2726" spans="71:92" x14ac:dyDescent="0.3">
      <c r="BS2726" s="32" t="str">
        <f>IF(Kiadasi_kiseroiv!$K$2=BT2726,BV2726,"")</f>
        <v/>
      </c>
      <c r="BT2726" s="34" t="str">
        <f t="shared" si="760"/>
        <v/>
      </c>
      <c r="BU2726" s="32" t="str">
        <f t="shared" si="761"/>
        <v/>
      </c>
      <c r="BV2726" s="32" t="str">
        <f t="shared" si="762"/>
        <v/>
      </c>
      <c r="BW2726" s="32" t="str">
        <f t="shared" si="763"/>
        <v/>
      </c>
      <c r="BX2726" s="32" t="str">
        <f t="shared" si="764"/>
        <v/>
      </c>
      <c r="BY2726" s="32" t="str">
        <f t="shared" si="765"/>
        <v/>
      </c>
      <c r="BZ2726" s="32" t="str">
        <f t="shared" si="766"/>
        <v/>
      </c>
      <c r="CA2726" s="32" t="str">
        <f t="shared" si="767"/>
        <v/>
      </c>
      <c r="CB2726" s="33">
        <f>IF(COUNTIF($CD$7:CD2726,CD2726)=1,CD2726,CD2726+COUNTIF($CD$6:CD2725,CD2726))</f>
        <v>57872</v>
      </c>
      <c r="CC2726" s="34">
        <f t="shared" si="768"/>
        <v>55153</v>
      </c>
      <c r="CD2726" s="32">
        <f t="shared" si="769"/>
        <v>55153</v>
      </c>
      <c r="CE2726" s="32">
        <f t="shared" si="770"/>
        <v>0</v>
      </c>
      <c r="CF2726" s="32">
        <f t="shared" si="771"/>
        <v>0</v>
      </c>
      <c r="CG2726" s="32" t="str">
        <f t="shared" si="772"/>
        <v/>
      </c>
      <c r="CH2726" s="32">
        <v>2721</v>
      </c>
      <c r="CI2726" s="32" t="s">
        <v>6</v>
      </c>
      <c r="CJ2726" s="32" t="str">
        <f t="shared" si="773"/>
        <v/>
      </c>
      <c r="CK2726" s="32" t="str">
        <f t="shared" si="774"/>
        <v/>
      </c>
      <c r="CL2726" s="32" t="str">
        <f t="shared" si="775"/>
        <v/>
      </c>
      <c r="CM2726" s="32" t="str">
        <f t="shared" si="776"/>
        <v/>
      </c>
      <c r="CN2726" s="32" t="str">
        <f t="shared" si="777"/>
        <v/>
      </c>
    </row>
    <row r="2727" spans="71:92" x14ac:dyDescent="0.3">
      <c r="BS2727" s="32" t="str">
        <f>IF(Kiadasi_kiseroiv!$K$2=BT2727,BV2727,"")</f>
        <v/>
      </c>
      <c r="BT2727" s="34" t="str">
        <f t="shared" si="760"/>
        <v/>
      </c>
      <c r="BU2727" s="32" t="str">
        <f t="shared" si="761"/>
        <v/>
      </c>
      <c r="BV2727" s="32" t="str">
        <f t="shared" si="762"/>
        <v/>
      </c>
      <c r="BW2727" s="32" t="str">
        <f t="shared" si="763"/>
        <v/>
      </c>
      <c r="BX2727" s="32" t="str">
        <f t="shared" si="764"/>
        <v/>
      </c>
      <c r="BY2727" s="32" t="str">
        <f t="shared" si="765"/>
        <v/>
      </c>
      <c r="BZ2727" s="32" t="str">
        <f t="shared" si="766"/>
        <v/>
      </c>
      <c r="CA2727" s="32" t="str">
        <f t="shared" si="767"/>
        <v/>
      </c>
      <c r="CB2727" s="33">
        <f>IF(COUNTIF($CD$7:CD2727,CD2727)=1,CD2727,CD2727+COUNTIF($CD$6:CD2726,CD2727))</f>
        <v>57873</v>
      </c>
      <c r="CC2727" s="34">
        <f t="shared" si="768"/>
        <v>55153</v>
      </c>
      <c r="CD2727" s="32">
        <f t="shared" si="769"/>
        <v>55153</v>
      </c>
      <c r="CE2727" s="32">
        <f t="shared" si="770"/>
        <v>0</v>
      </c>
      <c r="CF2727" s="32">
        <f t="shared" si="771"/>
        <v>0</v>
      </c>
      <c r="CG2727" s="32" t="str">
        <f t="shared" si="772"/>
        <v/>
      </c>
      <c r="CH2727" s="32">
        <v>2722</v>
      </c>
      <c r="CI2727" s="32" t="s">
        <v>6</v>
      </c>
      <c r="CJ2727" s="32" t="str">
        <f t="shared" si="773"/>
        <v/>
      </c>
      <c r="CK2727" s="32" t="str">
        <f t="shared" si="774"/>
        <v/>
      </c>
      <c r="CL2727" s="32" t="str">
        <f t="shared" si="775"/>
        <v/>
      </c>
      <c r="CM2727" s="32" t="str">
        <f t="shared" si="776"/>
        <v/>
      </c>
      <c r="CN2727" s="32" t="str">
        <f t="shared" si="777"/>
        <v/>
      </c>
    </row>
    <row r="2728" spans="71:92" x14ac:dyDescent="0.3">
      <c r="BS2728" s="32" t="str">
        <f>IF(Kiadasi_kiseroiv!$K$2=BT2728,BV2728,"")</f>
        <v/>
      </c>
      <c r="BT2728" s="34" t="str">
        <f t="shared" si="760"/>
        <v/>
      </c>
      <c r="BU2728" s="32" t="str">
        <f t="shared" si="761"/>
        <v/>
      </c>
      <c r="BV2728" s="32" t="str">
        <f t="shared" si="762"/>
        <v/>
      </c>
      <c r="BW2728" s="32" t="str">
        <f t="shared" si="763"/>
        <v/>
      </c>
      <c r="BX2728" s="32" t="str">
        <f t="shared" si="764"/>
        <v/>
      </c>
      <c r="BY2728" s="32" t="str">
        <f t="shared" si="765"/>
        <v/>
      </c>
      <c r="BZ2728" s="32" t="str">
        <f t="shared" si="766"/>
        <v/>
      </c>
      <c r="CA2728" s="32" t="str">
        <f t="shared" si="767"/>
        <v/>
      </c>
      <c r="CB2728" s="33">
        <f>IF(COUNTIF($CD$7:CD2728,CD2728)=1,CD2728,CD2728+COUNTIF($CD$6:CD2727,CD2728))</f>
        <v>57874</v>
      </c>
      <c r="CC2728" s="34">
        <f t="shared" si="768"/>
        <v>55153</v>
      </c>
      <c r="CD2728" s="32">
        <f t="shared" si="769"/>
        <v>55153</v>
      </c>
      <c r="CE2728" s="32">
        <f t="shared" si="770"/>
        <v>0</v>
      </c>
      <c r="CF2728" s="32">
        <f t="shared" si="771"/>
        <v>0</v>
      </c>
      <c r="CG2728" s="32" t="str">
        <f t="shared" si="772"/>
        <v/>
      </c>
      <c r="CH2728" s="32">
        <v>2723</v>
      </c>
      <c r="CI2728" s="32" t="s">
        <v>6</v>
      </c>
      <c r="CJ2728" s="32" t="str">
        <f t="shared" si="773"/>
        <v/>
      </c>
      <c r="CK2728" s="32" t="str">
        <f t="shared" si="774"/>
        <v/>
      </c>
      <c r="CL2728" s="32" t="str">
        <f t="shared" si="775"/>
        <v/>
      </c>
      <c r="CM2728" s="32" t="str">
        <f t="shared" si="776"/>
        <v/>
      </c>
      <c r="CN2728" s="32" t="str">
        <f t="shared" si="777"/>
        <v/>
      </c>
    </row>
    <row r="2729" spans="71:92" x14ac:dyDescent="0.3">
      <c r="BS2729" s="32" t="str">
        <f>IF(Kiadasi_kiseroiv!$K$2=BT2729,BV2729,"")</f>
        <v/>
      </c>
      <c r="BT2729" s="34" t="str">
        <f t="shared" ref="BT2729:BT2792" si="778">IF(AND($BT$4=CI2729,BU2729&lt;&gt;""),CC2729,"")</f>
        <v/>
      </c>
      <c r="BU2729" s="32" t="str">
        <f t="shared" ref="BU2729:BU2792" si="779">IF(AND($BU$1=CI2729,ISERROR(VLOOKUP(CG2729,Kisiv,2,FALSE))=FALSE),CB2729,"")</f>
        <v/>
      </c>
      <c r="BV2729" s="32" t="str">
        <f t="shared" ref="BV2729:BV2792" si="780">IF(BU2729&lt;&gt;"",RANK(BU2729,$BU$7:$BU$33000,1),"")</f>
        <v/>
      </c>
      <c r="BW2729" s="32" t="str">
        <f t="shared" ref="BW2729:BW2792" si="781">IF(CC2729&lt;min,$BW$2,IF(CC2729&lt;=max,CG2729,""))</f>
        <v/>
      </c>
      <c r="BX2729" s="32" t="str">
        <f t="shared" ref="BX2729:BX2792" si="782">IF(AND(OR($BX$1=0,$BX$1=CG2729),OR($BX$2=0,IF(ISERROR(SEARCH($BX$2,CJ2729&amp;CK2729&amp;CL2729,1)),FALSE,TRUE))),CB2729,"")</f>
        <v/>
      </c>
      <c r="BY2729" s="32" t="str">
        <f t="shared" ref="BY2729:BY2792" si="783">IF(AND(BX2729&lt;&gt;"",CC2729&lt;&gt;$CD$2),RANK(BX2729,$BX$7:$BX$33000,1),"")</f>
        <v/>
      </c>
      <c r="BZ2729" s="32" t="str">
        <f t="shared" ref="BZ2729:BZ2792" si="784">IF(AND(CC2729&lt;$BZ$2,CI2729=$BZ$4),$BZ$5,IF(AND(CC2729&lt;=$BZ$3,CI2729=$BZ$4),CB2729,""))</f>
        <v/>
      </c>
      <c r="CA2729" s="32" t="str">
        <f t="shared" ref="CA2729:CA2792" si="785">IF(AND(BZ2729&lt;&gt;"",BZ2729&lt;&gt;$BZ$5),RANK(BZ2729,$BZ$7:$BZ$33000,1),"")</f>
        <v/>
      </c>
      <c r="CB2729" s="33">
        <f>IF(COUNTIF($CD$7:CD2729,CD2729)=1,CD2729,CD2729+COUNTIF($CD$6:CD2728,CD2729))</f>
        <v>57875</v>
      </c>
      <c r="CC2729" s="34">
        <f t="shared" ref="CC2729:CC2792" si="786">IF(INDEX(Kassza,CH2729,1)&lt;&gt;1,INDEX(Kassza,CH2729,1),$CD$2)</f>
        <v>55153</v>
      </c>
      <c r="CD2729" s="32">
        <f t="shared" ref="CD2729:CD2792" si="787">IF(CC2729&lt;&gt;$CD$2,RANK(CC2729,$CC$7:$CC$33000,1),$CD$2)</f>
        <v>55153</v>
      </c>
      <c r="CE2729" s="32">
        <f t="shared" ref="CE2729:CE2792" si="788">INDEX(Kassza,CH2729,6)</f>
        <v>0</v>
      </c>
      <c r="CF2729" s="32">
        <f t="shared" ref="CF2729:CF2792" si="789">INDEX(Kassza,CH2729,8)</f>
        <v>0</v>
      </c>
      <c r="CG2729" s="32" t="str">
        <f t="shared" ref="CG2729:CG2792" si="790">INDEX(Kassza,CH2729,7)&amp;INDEX(Kassza,CH2729,9)</f>
        <v/>
      </c>
      <c r="CH2729" s="32">
        <v>2724</v>
      </c>
      <c r="CI2729" s="32" t="s">
        <v>6</v>
      </c>
      <c r="CJ2729" s="32" t="str">
        <f t="shared" ref="CJ2729:CJ2792" si="791">IF(INDEX(Kassza,CH2729,5)&lt;&gt;0,INDEX(Kassza,CH2729,5),"")</f>
        <v/>
      </c>
      <c r="CK2729" s="32" t="str">
        <f t="shared" ref="CK2729:CK2792" si="792">IF(INDEX(Kassza,CH2729,10)&lt;&gt;0,INDEX(Kassza,CH2729,10),"")</f>
        <v/>
      </c>
      <c r="CL2729" s="32" t="str">
        <f t="shared" ref="CL2729:CL2792" si="793">IF(INDEX(Kassza,CH2729,11)&lt;&gt;0,INDEX(Kassza,CH2729,11),"")</f>
        <v/>
      </c>
      <c r="CM2729" s="32" t="str">
        <f t="shared" ref="CM2729:CM2792" si="794">IF(INDEX(Kassza,CH2729,4)&lt;&gt;0,INDEX(Kassza,CH2729,4),"")</f>
        <v/>
      </c>
      <c r="CN2729" s="32" t="str">
        <f t="shared" ref="CN2729:CN2792" si="795">IF(INDEX(Kassza,CH2729,3)&lt;&gt;0,INDEX(Kassza,CH2729,3),"")</f>
        <v/>
      </c>
    </row>
    <row r="2730" spans="71:92" x14ac:dyDescent="0.3">
      <c r="BS2730" s="32" t="str">
        <f>IF(Kiadasi_kiseroiv!$K$2=BT2730,BV2730,"")</f>
        <v/>
      </c>
      <c r="BT2730" s="34" t="str">
        <f t="shared" si="778"/>
        <v/>
      </c>
      <c r="BU2730" s="32" t="str">
        <f t="shared" si="779"/>
        <v/>
      </c>
      <c r="BV2730" s="32" t="str">
        <f t="shared" si="780"/>
        <v/>
      </c>
      <c r="BW2730" s="32" t="str">
        <f t="shared" si="781"/>
        <v/>
      </c>
      <c r="BX2730" s="32" t="str">
        <f t="shared" si="782"/>
        <v/>
      </c>
      <c r="BY2730" s="32" t="str">
        <f t="shared" si="783"/>
        <v/>
      </c>
      <c r="BZ2730" s="32" t="str">
        <f t="shared" si="784"/>
        <v/>
      </c>
      <c r="CA2730" s="32" t="str">
        <f t="shared" si="785"/>
        <v/>
      </c>
      <c r="CB2730" s="33">
        <f>IF(COUNTIF($CD$7:CD2730,CD2730)=1,CD2730,CD2730+COUNTIF($CD$6:CD2729,CD2730))</f>
        <v>57876</v>
      </c>
      <c r="CC2730" s="34">
        <f t="shared" si="786"/>
        <v>55153</v>
      </c>
      <c r="CD2730" s="32">
        <f t="shared" si="787"/>
        <v>55153</v>
      </c>
      <c r="CE2730" s="32">
        <f t="shared" si="788"/>
        <v>0</v>
      </c>
      <c r="CF2730" s="32">
        <f t="shared" si="789"/>
        <v>0</v>
      </c>
      <c r="CG2730" s="32" t="str">
        <f t="shared" si="790"/>
        <v/>
      </c>
      <c r="CH2730" s="32">
        <v>2725</v>
      </c>
      <c r="CI2730" s="32" t="s">
        <v>6</v>
      </c>
      <c r="CJ2730" s="32" t="str">
        <f t="shared" si="791"/>
        <v/>
      </c>
      <c r="CK2730" s="32" t="str">
        <f t="shared" si="792"/>
        <v/>
      </c>
      <c r="CL2730" s="32" t="str">
        <f t="shared" si="793"/>
        <v/>
      </c>
      <c r="CM2730" s="32" t="str">
        <f t="shared" si="794"/>
        <v/>
      </c>
      <c r="CN2730" s="32" t="str">
        <f t="shared" si="795"/>
        <v/>
      </c>
    </row>
    <row r="2731" spans="71:92" x14ac:dyDescent="0.3">
      <c r="BS2731" s="32" t="str">
        <f>IF(Kiadasi_kiseroiv!$K$2=BT2731,BV2731,"")</f>
        <v/>
      </c>
      <c r="BT2731" s="34" t="str">
        <f t="shared" si="778"/>
        <v/>
      </c>
      <c r="BU2731" s="32" t="str">
        <f t="shared" si="779"/>
        <v/>
      </c>
      <c r="BV2731" s="32" t="str">
        <f t="shared" si="780"/>
        <v/>
      </c>
      <c r="BW2731" s="32" t="str">
        <f t="shared" si="781"/>
        <v/>
      </c>
      <c r="BX2731" s="32" t="str">
        <f t="shared" si="782"/>
        <v/>
      </c>
      <c r="BY2731" s="32" t="str">
        <f t="shared" si="783"/>
        <v/>
      </c>
      <c r="BZ2731" s="32" t="str">
        <f t="shared" si="784"/>
        <v/>
      </c>
      <c r="CA2731" s="32" t="str">
        <f t="shared" si="785"/>
        <v/>
      </c>
      <c r="CB2731" s="33">
        <f>IF(COUNTIF($CD$7:CD2731,CD2731)=1,CD2731,CD2731+COUNTIF($CD$6:CD2730,CD2731))</f>
        <v>57877</v>
      </c>
      <c r="CC2731" s="34">
        <f t="shared" si="786"/>
        <v>55153</v>
      </c>
      <c r="CD2731" s="32">
        <f t="shared" si="787"/>
        <v>55153</v>
      </c>
      <c r="CE2731" s="32">
        <f t="shared" si="788"/>
        <v>0</v>
      </c>
      <c r="CF2731" s="32">
        <f t="shared" si="789"/>
        <v>0</v>
      </c>
      <c r="CG2731" s="32" t="str">
        <f t="shared" si="790"/>
        <v/>
      </c>
      <c r="CH2731" s="32">
        <v>2726</v>
      </c>
      <c r="CI2731" s="32" t="s">
        <v>6</v>
      </c>
      <c r="CJ2731" s="32" t="str">
        <f t="shared" si="791"/>
        <v/>
      </c>
      <c r="CK2731" s="32" t="str">
        <f t="shared" si="792"/>
        <v/>
      </c>
      <c r="CL2731" s="32" t="str">
        <f t="shared" si="793"/>
        <v/>
      </c>
      <c r="CM2731" s="32" t="str">
        <f t="shared" si="794"/>
        <v/>
      </c>
      <c r="CN2731" s="32" t="str">
        <f t="shared" si="795"/>
        <v/>
      </c>
    </row>
    <row r="2732" spans="71:92" x14ac:dyDescent="0.3">
      <c r="BS2732" s="32" t="str">
        <f>IF(Kiadasi_kiseroiv!$K$2=BT2732,BV2732,"")</f>
        <v/>
      </c>
      <c r="BT2732" s="34" t="str">
        <f t="shared" si="778"/>
        <v/>
      </c>
      <c r="BU2732" s="32" t="str">
        <f t="shared" si="779"/>
        <v/>
      </c>
      <c r="BV2732" s="32" t="str">
        <f t="shared" si="780"/>
        <v/>
      </c>
      <c r="BW2732" s="32" t="str">
        <f t="shared" si="781"/>
        <v/>
      </c>
      <c r="BX2732" s="32" t="str">
        <f t="shared" si="782"/>
        <v/>
      </c>
      <c r="BY2732" s="32" t="str">
        <f t="shared" si="783"/>
        <v/>
      </c>
      <c r="BZ2732" s="32" t="str">
        <f t="shared" si="784"/>
        <v/>
      </c>
      <c r="CA2732" s="32" t="str">
        <f t="shared" si="785"/>
        <v/>
      </c>
      <c r="CB2732" s="33">
        <f>IF(COUNTIF($CD$7:CD2732,CD2732)=1,CD2732,CD2732+COUNTIF($CD$6:CD2731,CD2732))</f>
        <v>57878</v>
      </c>
      <c r="CC2732" s="34">
        <f t="shared" si="786"/>
        <v>55153</v>
      </c>
      <c r="CD2732" s="32">
        <f t="shared" si="787"/>
        <v>55153</v>
      </c>
      <c r="CE2732" s="32">
        <f t="shared" si="788"/>
        <v>0</v>
      </c>
      <c r="CF2732" s="32">
        <f t="shared" si="789"/>
        <v>0</v>
      </c>
      <c r="CG2732" s="32" t="str">
        <f t="shared" si="790"/>
        <v/>
      </c>
      <c r="CH2732" s="32">
        <v>2727</v>
      </c>
      <c r="CI2732" s="32" t="s">
        <v>6</v>
      </c>
      <c r="CJ2732" s="32" t="str">
        <f t="shared" si="791"/>
        <v/>
      </c>
      <c r="CK2732" s="32" t="str">
        <f t="shared" si="792"/>
        <v/>
      </c>
      <c r="CL2732" s="32" t="str">
        <f t="shared" si="793"/>
        <v/>
      </c>
      <c r="CM2732" s="32" t="str">
        <f t="shared" si="794"/>
        <v/>
      </c>
      <c r="CN2732" s="32" t="str">
        <f t="shared" si="795"/>
        <v/>
      </c>
    </row>
    <row r="2733" spans="71:92" x14ac:dyDescent="0.3">
      <c r="BS2733" s="32" t="str">
        <f>IF(Kiadasi_kiseroiv!$K$2=BT2733,BV2733,"")</f>
        <v/>
      </c>
      <c r="BT2733" s="34" t="str">
        <f t="shared" si="778"/>
        <v/>
      </c>
      <c r="BU2733" s="32" t="str">
        <f t="shared" si="779"/>
        <v/>
      </c>
      <c r="BV2733" s="32" t="str">
        <f t="shared" si="780"/>
        <v/>
      </c>
      <c r="BW2733" s="32" t="str">
        <f t="shared" si="781"/>
        <v/>
      </c>
      <c r="BX2733" s="32" t="str">
        <f t="shared" si="782"/>
        <v/>
      </c>
      <c r="BY2733" s="32" t="str">
        <f t="shared" si="783"/>
        <v/>
      </c>
      <c r="BZ2733" s="32" t="str">
        <f t="shared" si="784"/>
        <v/>
      </c>
      <c r="CA2733" s="32" t="str">
        <f t="shared" si="785"/>
        <v/>
      </c>
      <c r="CB2733" s="33">
        <f>IF(COUNTIF($CD$7:CD2733,CD2733)=1,CD2733,CD2733+COUNTIF($CD$6:CD2732,CD2733))</f>
        <v>57879</v>
      </c>
      <c r="CC2733" s="34">
        <f t="shared" si="786"/>
        <v>55153</v>
      </c>
      <c r="CD2733" s="32">
        <f t="shared" si="787"/>
        <v>55153</v>
      </c>
      <c r="CE2733" s="32">
        <f t="shared" si="788"/>
        <v>0</v>
      </c>
      <c r="CF2733" s="32">
        <f t="shared" si="789"/>
        <v>0</v>
      </c>
      <c r="CG2733" s="32" t="str">
        <f t="shared" si="790"/>
        <v/>
      </c>
      <c r="CH2733" s="32">
        <v>2728</v>
      </c>
      <c r="CI2733" s="32" t="s">
        <v>6</v>
      </c>
      <c r="CJ2733" s="32" t="str">
        <f t="shared" si="791"/>
        <v/>
      </c>
      <c r="CK2733" s="32" t="str">
        <f t="shared" si="792"/>
        <v/>
      </c>
      <c r="CL2733" s="32" t="str">
        <f t="shared" si="793"/>
        <v/>
      </c>
      <c r="CM2733" s="32" t="str">
        <f t="shared" si="794"/>
        <v/>
      </c>
      <c r="CN2733" s="32" t="str">
        <f t="shared" si="795"/>
        <v/>
      </c>
    </row>
    <row r="2734" spans="71:92" x14ac:dyDescent="0.3">
      <c r="BS2734" s="32" t="str">
        <f>IF(Kiadasi_kiseroiv!$K$2=BT2734,BV2734,"")</f>
        <v/>
      </c>
      <c r="BT2734" s="34" t="str">
        <f t="shared" si="778"/>
        <v/>
      </c>
      <c r="BU2734" s="32" t="str">
        <f t="shared" si="779"/>
        <v/>
      </c>
      <c r="BV2734" s="32" t="str">
        <f t="shared" si="780"/>
        <v/>
      </c>
      <c r="BW2734" s="32" t="str">
        <f t="shared" si="781"/>
        <v/>
      </c>
      <c r="BX2734" s="32" t="str">
        <f t="shared" si="782"/>
        <v/>
      </c>
      <c r="BY2734" s="32" t="str">
        <f t="shared" si="783"/>
        <v/>
      </c>
      <c r="BZ2734" s="32" t="str">
        <f t="shared" si="784"/>
        <v/>
      </c>
      <c r="CA2734" s="32" t="str">
        <f t="shared" si="785"/>
        <v/>
      </c>
      <c r="CB2734" s="33">
        <f>IF(COUNTIF($CD$7:CD2734,CD2734)=1,CD2734,CD2734+COUNTIF($CD$6:CD2733,CD2734))</f>
        <v>57880</v>
      </c>
      <c r="CC2734" s="34">
        <f t="shared" si="786"/>
        <v>55153</v>
      </c>
      <c r="CD2734" s="32">
        <f t="shared" si="787"/>
        <v>55153</v>
      </c>
      <c r="CE2734" s="32">
        <f t="shared" si="788"/>
        <v>0</v>
      </c>
      <c r="CF2734" s="32">
        <f t="shared" si="789"/>
        <v>0</v>
      </c>
      <c r="CG2734" s="32" t="str">
        <f t="shared" si="790"/>
        <v/>
      </c>
      <c r="CH2734" s="32">
        <v>2729</v>
      </c>
      <c r="CI2734" s="32" t="s">
        <v>6</v>
      </c>
      <c r="CJ2734" s="32" t="str">
        <f t="shared" si="791"/>
        <v/>
      </c>
      <c r="CK2734" s="32" t="str">
        <f t="shared" si="792"/>
        <v/>
      </c>
      <c r="CL2734" s="32" t="str">
        <f t="shared" si="793"/>
        <v/>
      </c>
      <c r="CM2734" s="32" t="str">
        <f t="shared" si="794"/>
        <v/>
      </c>
      <c r="CN2734" s="32" t="str">
        <f t="shared" si="795"/>
        <v/>
      </c>
    </row>
    <row r="2735" spans="71:92" x14ac:dyDescent="0.3">
      <c r="BS2735" s="32" t="str">
        <f>IF(Kiadasi_kiseroiv!$K$2=BT2735,BV2735,"")</f>
        <v/>
      </c>
      <c r="BT2735" s="34" t="str">
        <f t="shared" si="778"/>
        <v/>
      </c>
      <c r="BU2735" s="32" t="str">
        <f t="shared" si="779"/>
        <v/>
      </c>
      <c r="BV2735" s="32" t="str">
        <f t="shared" si="780"/>
        <v/>
      </c>
      <c r="BW2735" s="32" t="str">
        <f t="shared" si="781"/>
        <v/>
      </c>
      <c r="BX2735" s="32" t="str">
        <f t="shared" si="782"/>
        <v/>
      </c>
      <c r="BY2735" s="32" t="str">
        <f t="shared" si="783"/>
        <v/>
      </c>
      <c r="BZ2735" s="32" t="str">
        <f t="shared" si="784"/>
        <v/>
      </c>
      <c r="CA2735" s="32" t="str">
        <f t="shared" si="785"/>
        <v/>
      </c>
      <c r="CB2735" s="33">
        <f>IF(COUNTIF($CD$7:CD2735,CD2735)=1,CD2735,CD2735+COUNTIF($CD$6:CD2734,CD2735))</f>
        <v>57881</v>
      </c>
      <c r="CC2735" s="34">
        <f t="shared" si="786"/>
        <v>55153</v>
      </c>
      <c r="CD2735" s="32">
        <f t="shared" si="787"/>
        <v>55153</v>
      </c>
      <c r="CE2735" s="32">
        <f t="shared" si="788"/>
        <v>0</v>
      </c>
      <c r="CF2735" s="32">
        <f t="shared" si="789"/>
        <v>0</v>
      </c>
      <c r="CG2735" s="32" t="str">
        <f t="shared" si="790"/>
        <v/>
      </c>
      <c r="CH2735" s="32">
        <v>2730</v>
      </c>
      <c r="CI2735" s="32" t="s">
        <v>6</v>
      </c>
      <c r="CJ2735" s="32" t="str">
        <f t="shared" si="791"/>
        <v/>
      </c>
      <c r="CK2735" s="32" t="str">
        <f t="shared" si="792"/>
        <v/>
      </c>
      <c r="CL2735" s="32" t="str">
        <f t="shared" si="793"/>
        <v/>
      </c>
      <c r="CM2735" s="32" t="str">
        <f t="shared" si="794"/>
        <v/>
      </c>
      <c r="CN2735" s="32" t="str">
        <f t="shared" si="795"/>
        <v/>
      </c>
    </row>
    <row r="2736" spans="71:92" x14ac:dyDescent="0.3">
      <c r="BS2736" s="32" t="str">
        <f>IF(Kiadasi_kiseroiv!$K$2=BT2736,BV2736,"")</f>
        <v/>
      </c>
      <c r="BT2736" s="34" t="str">
        <f t="shared" si="778"/>
        <v/>
      </c>
      <c r="BU2736" s="32" t="str">
        <f t="shared" si="779"/>
        <v/>
      </c>
      <c r="BV2736" s="32" t="str">
        <f t="shared" si="780"/>
        <v/>
      </c>
      <c r="BW2736" s="32" t="str">
        <f t="shared" si="781"/>
        <v/>
      </c>
      <c r="BX2736" s="32" t="str">
        <f t="shared" si="782"/>
        <v/>
      </c>
      <c r="BY2736" s="32" t="str">
        <f t="shared" si="783"/>
        <v/>
      </c>
      <c r="BZ2736" s="32" t="str">
        <f t="shared" si="784"/>
        <v/>
      </c>
      <c r="CA2736" s="32" t="str">
        <f t="shared" si="785"/>
        <v/>
      </c>
      <c r="CB2736" s="33">
        <f>IF(COUNTIF($CD$7:CD2736,CD2736)=1,CD2736,CD2736+COUNTIF($CD$6:CD2735,CD2736))</f>
        <v>57882</v>
      </c>
      <c r="CC2736" s="34">
        <f t="shared" si="786"/>
        <v>55153</v>
      </c>
      <c r="CD2736" s="32">
        <f t="shared" si="787"/>
        <v>55153</v>
      </c>
      <c r="CE2736" s="32">
        <f t="shared" si="788"/>
        <v>0</v>
      </c>
      <c r="CF2736" s="32">
        <f t="shared" si="789"/>
        <v>0</v>
      </c>
      <c r="CG2736" s="32" t="str">
        <f t="shared" si="790"/>
        <v/>
      </c>
      <c r="CH2736" s="32">
        <v>2731</v>
      </c>
      <c r="CI2736" s="32" t="s">
        <v>6</v>
      </c>
      <c r="CJ2736" s="32" t="str">
        <f t="shared" si="791"/>
        <v/>
      </c>
      <c r="CK2736" s="32" t="str">
        <f t="shared" si="792"/>
        <v/>
      </c>
      <c r="CL2736" s="32" t="str">
        <f t="shared" si="793"/>
        <v/>
      </c>
      <c r="CM2736" s="32" t="str">
        <f t="shared" si="794"/>
        <v/>
      </c>
      <c r="CN2736" s="32" t="str">
        <f t="shared" si="795"/>
        <v/>
      </c>
    </row>
    <row r="2737" spans="71:92" x14ac:dyDescent="0.3">
      <c r="BS2737" s="32" t="str">
        <f>IF(Kiadasi_kiseroiv!$K$2=BT2737,BV2737,"")</f>
        <v/>
      </c>
      <c r="BT2737" s="34" t="str">
        <f t="shared" si="778"/>
        <v/>
      </c>
      <c r="BU2737" s="32" t="str">
        <f t="shared" si="779"/>
        <v/>
      </c>
      <c r="BV2737" s="32" t="str">
        <f t="shared" si="780"/>
        <v/>
      </c>
      <c r="BW2737" s="32" t="str">
        <f t="shared" si="781"/>
        <v/>
      </c>
      <c r="BX2737" s="32" t="str">
        <f t="shared" si="782"/>
        <v/>
      </c>
      <c r="BY2737" s="32" t="str">
        <f t="shared" si="783"/>
        <v/>
      </c>
      <c r="BZ2737" s="32" t="str">
        <f t="shared" si="784"/>
        <v/>
      </c>
      <c r="CA2737" s="32" t="str">
        <f t="shared" si="785"/>
        <v/>
      </c>
      <c r="CB2737" s="33">
        <f>IF(COUNTIF($CD$7:CD2737,CD2737)=1,CD2737,CD2737+COUNTIF($CD$6:CD2736,CD2737))</f>
        <v>57883</v>
      </c>
      <c r="CC2737" s="34">
        <f t="shared" si="786"/>
        <v>55153</v>
      </c>
      <c r="CD2737" s="32">
        <f t="shared" si="787"/>
        <v>55153</v>
      </c>
      <c r="CE2737" s="32">
        <f t="shared" si="788"/>
        <v>0</v>
      </c>
      <c r="CF2737" s="32">
        <f t="shared" si="789"/>
        <v>0</v>
      </c>
      <c r="CG2737" s="32" t="str">
        <f t="shared" si="790"/>
        <v/>
      </c>
      <c r="CH2737" s="32">
        <v>2732</v>
      </c>
      <c r="CI2737" s="32" t="s">
        <v>6</v>
      </c>
      <c r="CJ2737" s="32" t="str">
        <f t="shared" si="791"/>
        <v/>
      </c>
      <c r="CK2737" s="32" t="str">
        <f t="shared" si="792"/>
        <v/>
      </c>
      <c r="CL2737" s="32" t="str">
        <f t="shared" si="793"/>
        <v/>
      </c>
      <c r="CM2737" s="32" t="str">
        <f t="shared" si="794"/>
        <v/>
      </c>
      <c r="CN2737" s="32" t="str">
        <f t="shared" si="795"/>
        <v/>
      </c>
    </row>
    <row r="2738" spans="71:92" x14ac:dyDescent="0.3">
      <c r="BS2738" s="32" t="str">
        <f>IF(Kiadasi_kiseroiv!$K$2=BT2738,BV2738,"")</f>
        <v/>
      </c>
      <c r="BT2738" s="34" t="str">
        <f t="shared" si="778"/>
        <v/>
      </c>
      <c r="BU2738" s="32" t="str">
        <f t="shared" si="779"/>
        <v/>
      </c>
      <c r="BV2738" s="32" t="str">
        <f t="shared" si="780"/>
        <v/>
      </c>
      <c r="BW2738" s="32" t="str">
        <f t="shared" si="781"/>
        <v/>
      </c>
      <c r="BX2738" s="32" t="str">
        <f t="shared" si="782"/>
        <v/>
      </c>
      <c r="BY2738" s="32" t="str">
        <f t="shared" si="783"/>
        <v/>
      </c>
      <c r="BZ2738" s="32" t="str">
        <f t="shared" si="784"/>
        <v/>
      </c>
      <c r="CA2738" s="32" t="str">
        <f t="shared" si="785"/>
        <v/>
      </c>
      <c r="CB2738" s="33">
        <f>IF(COUNTIF($CD$7:CD2738,CD2738)=1,CD2738,CD2738+COUNTIF($CD$6:CD2737,CD2738))</f>
        <v>57884</v>
      </c>
      <c r="CC2738" s="34">
        <f t="shared" si="786"/>
        <v>55153</v>
      </c>
      <c r="CD2738" s="32">
        <f t="shared" si="787"/>
        <v>55153</v>
      </c>
      <c r="CE2738" s="32">
        <f t="shared" si="788"/>
        <v>0</v>
      </c>
      <c r="CF2738" s="32">
        <f t="shared" si="789"/>
        <v>0</v>
      </c>
      <c r="CG2738" s="32" t="str">
        <f t="shared" si="790"/>
        <v/>
      </c>
      <c r="CH2738" s="32">
        <v>2733</v>
      </c>
      <c r="CI2738" s="32" t="s">
        <v>6</v>
      </c>
      <c r="CJ2738" s="32" t="str">
        <f t="shared" si="791"/>
        <v/>
      </c>
      <c r="CK2738" s="32" t="str">
        <f t="shared" si="792"/>
        <v/>
      </c>
      <c r="CL2738" s="32" t="str">
        <f t="shared" si="793"/>
        <v/>
      </c>
      <c r="CM2738" s="32" t="str">
        <f t="shared" si="794"/>
        <v/>
      </c>
      <c r="CN2738" s="32" t="str">
        <f t="shared" si="795"/>
        <v/>
      </c>
    </row>
    <row r="2739" spans="71:92" x14ac:dyDescent="0.3">
      <c r="BS2739" s="32" t="str">
        <f>IF(Kiadasi_kiseroiv!$K$2=BT2739,BV2739,"")</f>
        <v/>
      </c>
      <c r="BT2739" s="34" t="str">
        <f t="shared" si="778"/>
        <v/>
      </c>
      <c r="BU2739" s="32" t="str">
        <f t="shared" si="779"/>
        <v/>
      </c>
      <c r="BV2739" s="32" t="str">
        <f t="shared" si="780"/>
        <v/>
      </c>
      <c r="BW2739" s="32" t="str">
        <f t="shared" si="781"/>
        <v/>
      </c>
      <c r="BX2739" s="32" t="str">
        <f t="shared" si="782"/>
        <v/>
      </c>
      <c r="BY2739" s="32" t="str">
        <f t="shared" si="783"/>
        <v/>
      </c>
      <c r="BZ2739" s="32" t="str">
        <f t="shared" si="784"/>
        <v/>
      </c>
      <c r="CA2739" s="32" t="str">
        <f t="shared" si="785"/>
        <v/>
      </c>
      <c r="CB2739" s="33">
        <f>IF(COUNTIF($CD$7:CD2739,CD2739)=1,CD2739,CD2739+COUNTIF($CD$6:CD2738,CD2739))</f>
        <v>57885</v>
      </c>
      <c r="CC2739" s="34">
        <f t="shared" si="786"/>
        <v>55153</v>
      </c>
      <c r="CD2739" s="32">
        <f t="shared" si="787"/>
        <v>55153</v>
      </c>
      <c r="CE2739" s="32">
        <f t="shared" si="788"/>
        <v>0</v>
      </c>
      <c r="CF2739" s="32">
        <f t="shared" si="789"/>
        <v>0</v>
      </c>
      <c r="CG2739" s="32" t="str">
        <f t="shared" si="790"/>
        <v/>
      </c>
      <c r="CH2739" s="32">
        <v>2734</v>
      </c>
      <c r="CI2739" s="32" t="s">
        <v>6</v>
      </c>
      <c r="CJ2739" s="32" t="str">
        <f t="shared" si="791"/>
        <v/>
      </c>
      <c r="CK2739" s="32" t="str">
        <f t="shared" si="792"/>
        <v/>
      </c>
      <c r="CL2739" s="32" t="str">
        <f t="shared" si="793"/>
        <v/>
      </c>
      <c r="CM2739" s="32" t="str">
        <f t="shared" si="794"/>
        <v/>
      </c>
      <c r="CN2739" s="32" t="str">
        <f t="shared" si="795"/>
        <v/>
      </c>
    </row>
    <row r="2740" spans="71:92" x14ac:dyDescent="0.3">
      <c r="BS2740" s="32" t="str">
        <f>IF(Kiadasi_kiseroiv!$K$2=BT2740,BV2740,"")</f>
        <v/>
      </c>
      <c r="BT2740" s="34" t="str">
        <f t="shared" si="778"/>
        <v/>
      </c>
      <c r="BU2740" s="32" t="str">
        <f t="shared" si="779"/>
        <v/>
      </c>
      <c r="BV2740" s="32" t="str">
        <f t="shared" si="780"/>
        <v/>
      </c>
      <c r="BW2740" s="32" t="str">
        <f t="shared" si="781"/>
        <v/>
      </c>
      <c r="BX2740" s="32" t="str">
        <f t="shared" si="782"/>
        <v/>
      </c>
      <c r="BY2740" s="32" t="str">
        <f t="shared" si="783"/>
        <v/>
      </c>
      <c r="BZ2740" s="32" t="str">
        <f t="shared" si="784"/>
        <v/>
      </c>
      <c r="CA2740" s="32" t="str">
        <f t="shared" si="785"/>
        <v/>
      </c>
      <c r="CB2740" s="33">
        <f>IF(COUNTIF($CD$7:CD2740,CD2740)=1,CD2740,CD2740+COUNTIF($CD$6:CD2739,CD2740))</f>
        <v>57886</v>
      </c>
      <c r="CC2740" s="34">
        <f t="shared" si="786"/>
        <v>55153</v>
      </c>
      <c r="CD2740" s="32">
        <f t="shared" si="787"/>
        <v>55153</v>
      </c>
      <c r="CE2740" s="32">
        <f t="shared" si="788"/>
        <v>0</v>
      </c>
      <c r="CF2740" s="32">
        <f t="shared" si="789"/>
        <v>0</v>
      </c>
      <c r="CG2740" s="32" t="str">
        <f t="shared" si="790"/>
        <v/>
      </c>
      <c r="CH2740" s="32">
        <v>2735</v>
      </c>
      <c r="CI2740" s="32" t="s">
        <v>6</v>
      </c>
      <c r="CJ2740" s="32" t="str">
        <f t="shared" si="791"/>
        <v/>
      </c>
      <c r="CK2740" s="32" t="str">
        <f t="shared" si="792"/>
        <v/>
      </c>
      <c r="CL2740" s="32" t="str">
        <f t="shared" si="793"/>
        <v/>
      </c>
      <c r="CM2740" s="32" t="str">
        <f t="shared" si="794"/>
        <v/>
      </c>
      <c r="CN2740" s="32" t="str">
        <f t="shared" si="795"/>
        <v/>
      </c>
    </row>
    <row r="2741" spans="71:92" x14ac:dyDescent="0.3">
      <c r="BS2741" s="32" t="str">
        <f>IF(Kiadasi_kiseroiv!$K$2=BT2741,BV2741,"")</f>
        <v/>
      </c>
      <c r="BT2741" s="34" t="str">
        <f t="shared" si="778"/>
        <v/>
      </c>
      <c r="BU2741" s="32" t="str">
        <f t="shared" si="779"/>
        <v/>
      </c>
      <c r="BV2741" s="32" t="str">
        <f t="shared" si="780"/>
        <v/>
      </c>
      <c r="BW2741" s="32" t="str">
        <f t="shared" si="781"/>
        <v/>
      </c>
      <c r="BX2741" s="32" t="str">
        <f t="shared" si="782"/>
        <v/>
      </c>
      <c r="BY2741" s="32" t="str">
        <f t="shared" si="783"/>
        <v/>
      </c>
      <c r="BZ2741" s="32" t="str">
        <f t="shared" si="784"/>
        <v/>
      </c>
      <c r="CA2741" s="32" t="str">
        <f t="shared" si="785"/>
        <v/>
      </c>
      <c r="CB2741" s="33">
        <f>IF(COUNTIF($CD$7:CD2741,CD2741)=1,CD2741,CD2741+COUNTIF($CD$6:CD2740,CD2741))</f>
        <v>57887</v>
      </c>
      <c r="CC2741" s="34">
        <f t="shared" si="786"/>
        <v>55153</v>
      </c>
      <c r="CD2741" s="32">
        <f t="shared" si="787"/>
        <v>55153</v>
      </c>
      <c r="CE2741" s="32">
        <f t="shared" si="788"/>
        <v>0</v>
      </c>
      <c r="CF2741" s="32">
        <f t="shared" si="789"/>
        <v>0</v>
      </c>
      <c r="CG2741" s="32" t="str">
        <f t="shared" si="790"/>
        <v/>
      </c>
      <c r="CH2741" s="32">
        <v>2736</v>
      </c>
      <c r="CI2741" s="32" t="s">
        <v>6</v>
      </c>
      <c r="CJ2741" s="32" t="str">
        <f t="shared" si="791"/>
        <v/>
      </c>
      <c r="CK2741" s="32" t="str">
        <f t="shared" si="792"/>
        <v/>
      </c>
      <c r="CL2741" s="32" t="str">
        <f t="shared" si="793"/>
        <v/>
      </c>
      <c r="CM2741" s="32" t="str">
        <f t="shared" si="794"/>
        <v/>
      </c>
      <c r="CN2741" s="32" t="str">
        <f t="shared" si="795"/>
        <v/>
      </c>
    </row>
    <row r="2742" spans="71:92" x14ac:dyDescent="0.3">
      <c r="BS2742" s="32" t="str">
        <f>IF(Kiadasi_kiseroiv!$K$2=BT2742,BV2742,"")</f>
        <v/>
      </c>
      <c r="BT2742" s="34" t="str">
        <f t="shared" si="778"/>
        <v/>
      </c>
      <c r="BU2742" s="32" t="str">
        <f t="shared" si="779"/>
        <v/>
      </c>
      <c r="BV2742" s="32" t="str">
        <f t="shared" si="780"/>
        <v/>
      </c>
      <c r="BW2742" s="32" t="str">
        <f t="shared" si="781"/>
        <v/>
      </c>
      <c r="BX2742" s="32" t="str">
        <f t="shared" si="782"/>
        <v/>
      </c>
      <c r="BY2742" s="32" t="str">
        <f t="shared" si="783"/>
        <v/>
      </c>
      <c r="BZ2742" s="32" t="str">
        <f t="shared" si="784"/>
        <v/>
      </c>
      <c r="CA2742" s="32" t="str">
        <f t="shared" si="785"/>
        <v/>
      </c>
      <c r="CB2742" s="33">
        <f>IF(COUNTIF($CD$7:CD2742,CD2742)=1,CD2742,CD2742+COUNTIF($CD$6:CD2741,CD2742))</f>
        <v>57888</v>
      </c>
      <c r="CC2742" s="34">
        <f t="shared" si="786"/>
        <v>55153</v>
      </c>
      <c r="CD2742" s="32">
        <f t="shared" si="787"/>
        <v>55153</v>
      </c>
      <c r="CE2742" s="32">
        <f t="shared" si="788"/>
        <v>0</v>
      </c>
      <c r="CF2742" s="32">
        <f t="shared" si="789"/>
        <v>0</v>
      </c>
      <c r="CG2742" s="32" t="str">
        <f t="shared" si="790"/>
        <v/>
      </c>
      <c r="CH2742" s="32">
        <v>2737</v>
      </c>
      <c r="CI2742" s="32" t="s">
        <v>6</v>
      </c>
      <c r="CJ2742" s="32" t="str">
        <f t="shared" si="791"/>
        <v/>
      </c>
      <c r="CK2742" s="32" t="str">
        <f t="shared" si="792"/>
        <v/>
      </c>
      <c r="CL2742" s="32" t="str">
        <f t="shared" si="793"/>
        <v/>
      </c>
      <c r="CM2742" s="32" t="str">
        <f t="shared" si="794"/>
        <v/>
      </c>
      <c r="CN2742" s="32" t="str">
        <f t="shared" si="795"/>
        <v/>
      </c>
    </row>
    <row r="2743" spans="71:92" x14ac:dyDescent="0.3">
      <c r="BS2743" s="32" t="str">
        <f>IF(Kiadasi_kiseroiv!$K$2=BT2743,BV2743,"")</f>
        <v/>
      </c>
      <c r="BT2743" s="34" t="str">
        <f t="shared" si="778"/>
        <v/>
      </c>
      <c r="BU2743" s="32" t="str">
        <f t="shared" si="779"/>
        <v/>
      </c>
      <c r="BV2743" s="32" t="str">
        <f t="shared" si="780"/>
        <v/>
      </c>
      <c r="BW2743" s="32" t="str">
        <f t="shared" si="781"/>
        <v/>
      </c>
      <c r="BX2743" s="32" t="str">
        <f t="shared" si="782"/>
        <v/>
      </c>
      <c r="BY2743" s="32" t="str">
        <f t="shared" si="783"/>
        <v/>
      </c>
      <c r="BZ2743" s="32" t="str">
        <f t="shared" si="784"/>
        <v/>
      </c>
      <c r="CA2743" s="32" t="str">
        <f t="shared" si="785"/>
        <v/>
      </c>
      <c r="CB2743" s="33">
        <f>IF(COUNTIF($CD$7:CD2743,CD2743)=1,CD2743,CD2743+COUNTIF($CD$6:CD2742,CD2743))</f>
        <v>57889</v>
      </c>
      <c r="CC2743" s="34">
        <f t="shared" si="786"/>
        <v>55153</v>
      </c>
      <c r="CD2743" s="32">
        <f t="shared" si="787"/>
        <v>55153</v>
      </c>
      <c r="CE2743" s="32">
        <f t="shared" si="788"/>
        <v>0</v>
      </c>
      <c r="CF2743" s="32">
        <f t="shared" si="789"/>
        <v>0</v>
      </c>
      <c r="CG2743" s="32" t="str">
        <f t="shared" si="790"/>
        <v/>
      </c>
      <c r="CH2743" s="32">
        <v>2738</v>
      </c>
      <c r="CI2743" s="32" t="s">
        <v>6</v>
      </c>
      <c r="CJ2743" s="32" t="str">
        <f t="shared" si="791"/>
        <v/>
      </c>
      <c r="CK2743" s="32" t="str">
        <f t="shared" si="792"/>
        <v/>
      </c>
      <c r="CL2743" s="32" t="str">
        <f t="shared" si="793"/>
        <v/>
      </c>
      <c r="CM2743" s="32" t="str">
        <f t="shared" si="794"/>
        <v/>
      </c>
      <c r="CN2743" s="32" t="str">
        <f t="shared" si="795"/>
        <v/>
      </c>
    </row>
    <row r="2744" spans="71:92" x14ac:dyDescent="0.3">
      <c r="BS2744" s="32" t="str">
        <f>IF(Kiadasi_kiseroiv!$K$2=BT2744,BV2744,"")</f>
        <v/>
      </c>
      <c r="BT2744" s="34" t="str">
        <f t="shared" si="778"/>
        <v/>
      </c>
      <c r="BU2744" s="32" t="str">
        <f t="shared" si="779"/>
        <v/>
      </c>
      <c r="BV2744" s="32" t="str">
        <f t="shared" si="780"/>
        <v/>
      </c>
      <c r="BW2744" s="32" t="str">
        <f t="shared" si="781"/>
        <v/>
      </c>
      <c r="BX2744" s="32" t="str">
        <f t="shared" si="782"/>
        <v/>
      </c>
      <c r="BY2744" s="32" t="str">
        <f t="shared" si="783"/>
        <v/>
      </c>
      <c r="BZ2744" s="32" t="str">
        <f t="shared" si="784"/>
        <v/>
      </c>
      <c r="CA2744" s="32" t="str">
        <f t="shared" si="785"/>
        <v/>
      </c>
      <c r="CB2744" s="33">
        <f>IF(COUNTIF($CD$7:CD2744,CD2744)=1,CD2744,CD2744+COUNTIF($CD$6:CD2743,CD2744))</f>
        <v>57890</v>
      </c>
      <c r="CC2744" s="34">
        <f t="shared" si="786"/>
        <v>55153</v>
      </c>
      <c r="CD2744" s="32">
        <f t="shared" si="787"/>
        <v>55153</v>
      </c>
      <c r="CE2744" s="32">
        <f t="shared" si="788"/>
        <v>0</v>
      </c>
      <c r="CF2744" s="32">
        <f t="shared" si="789"/>
        <v>0</v>
      </c>
      <c r="CG2744" s="32" t="str">
        <f t="shared" si="790"/>
        <v/>
      </c>
      <c r="CH2744" s="32">
        <v>2739</v>
      </c>
      <c r="CI2744" s="32" t="s">
        <v>6</v>
      </c>
      <c r="CJ2744" s="32" t="str">
        <f t="shared" si="791"/>
        <v/>
      </c>
      <c r="CK2744" s="32" t="str">
        <f t="shared" si="792"/>
        <v/>
      </c>
      <c r="CL2744" s="32" t="str">
        <f t="shared" si="793"/>
        <v/>
      </c>
      <c r="CM2744" s="32" t="str">
        <f t="shared" si="794"/>
        <v/>
      </c>
      <c r="CN2744" s="32" t="str">
        <f t="shared" si="795"/>
        <v/>
      </c>
    </row>
    <row r="2745" spans="71:92" x14ac:dyDescent="0.3">
      <c r="BS2745" s="32" t="str">
        <f>IF(Kiadasi_kiseroiv!$K$2=BT2745,BV2745,"")</f>
        <v/>
      </c>
      <c r="BT2745" s="34" t="str">
        <f t="shared" si="778"/>
        <v/>
      </c>
      <c r="BU2745" s="32" t="str">
        <f t="shared" si="779"/>
        <v/>
      </c>
      <c r="BV2745" s="32" t="str">
        <f t="shared" si="780"/>
        <v/>
      </c>
      <c r="BW2745" s="32" t="str">
        <f t="shared" si="781"/>
        <v/>
      </c>
      <c r="BX2745" s="32" t="str">
        <f t="shared" si="782"/>
        <v/>
      </c>
      <c r="BY2745" s="32" t="str">
        <f t="shared" si="783"/>
        <v/>
      </c>
      <c r="BZ2745" s="32" t="str">
        <f t="shared" si="784"/>
        <v/>
      </c>
      <c r="CA2745" s="32" t="str">
        <f t="shared" si="785"/>
        <v/>
      </c>
      <c r="CB2745" s="33">
        <f>IF(COUNTIF($CD$7:CD2745,CD2745)=1,CD2745,CD2745+COUNTIF($CD$6:CD2744,CD2745))</f>
        <v>57891</v>
      </c>
      <c r="CC2745" s="34">
        <f t="shared" si="786"/>
        <v>55153</v>
      </c>
      <c r="CD2745" s="32">
        <f t="shared" si="787"/>
        <v>55153</v>
      </c>
      <c r="CE2745" s="32">
        <f t="shared" si="788"/>
        <v>0</v>
      </c>
      <c r="CF2745" s="32">
        <f t="shared" si="789"/>
        <v>0</v>
      </c>
      <c r="CG2745" s="32" t="str">
        <f t="shared" si="790"/>
        <v/>
      </c>
      <c r="CH2745" s="32">
        <v>2740</v>
      </c>
      <c r="CI2745" s="32" t="s">
        <v>6</v>
      </c>
      <c r="CJ2745" s="32" t="str">
        <f t="shared" si="791"/>
        <v/>
      </c>
      <c r="CK2745" s="32" t="str">
        <f t="shared" si="792"/>
        <v/>
      </c>
      <c r="CL2745" s="32" t="str">
        <f t="shared" si="793"/>
        <v/>
      </c>
      <c r="CM2745" s="32" t="str">
        <f t="shared" si="794"/>
        <v/>
      </c>
      <c r="CN2745" s="32" t="str">
        <f t="shared" si="795"/>
        <v/>
      </c>
    </row>
    <row r="2746" spans="71:92" x14ac:dyDescent="0.3">
      <c r="BS2746" s="32" t="str">
        <f>IF(Kiadasi_kiseroiv!$K$2=BT2746,BV2746,"")</f>
        <v/>
      </c>
      <c r="BT2746" s="34" t="str">
        <f t="shared" si="778"/>
        <v/>
      </c>
      <c r="BU2746" s="32" t="str">
        <f t="shared" si="779"/>
        <v/>
      </c>
      <c r="BV2746" s="32" t="str">
        <f t="shared" si="780"/>
        <v/>
      </c>
      <c r="BW2746" s="32" t="str">
        <f t="shared" si="781"/>
        <v/>
      </c>
      <c r="BX2746" s="32" t="str">
        <f t="shared" si="782"/>
        <v/>
      </c>
      <c r="BY2746" s="32" t="str">
        <f t="shared" si="783"/>
        <v/>
      </c>
      <c r="BZ2746" s="32" t="str">
        <f t="shared" si="784"/>
        <v/>
      </c>
      <c r="CA2746" s="32" t="str">
        <f t="shared" si="785"/>
        <v/>
      </c>
      <c r="CB2746" s="33">
        <f>IF(COUNTIF($CD$7:CD2746,CD2746)=1,CD2746,CD2746+COUNTIF($CD$6:CD2745,CD2746))</f>
        <v>57892</v>
      </c>
      <c r="CC2746" s="34">
        <f t="shared" si="786"/>
        <v>55153</v>
      </c>
      <c r="CD2746" s="32">
        <f t="shared" si="787"/>
        <v>55153</v>
      </c>
      <c r="CE2746" s="32">
        <f t="shared" si="788"/>
        <v>0</v>
      </c>
      <c r="CF2746" s="32">
        <f t="shared" si="789"/>
        <v>0</v>
      </c>
      <c r="CG2746" s="32" t="str">
        <f t="shared" si="790"/>
        <v/>
      </c>
      <c r="CH2746" s="32">
        <v>2741</v>
      </c>
      <c r="CI2746" s="32" t="s">
        <v>6</v>
      </c>
      <c r="CJ2746" s="32" t="str">
        <f t="shared" si="791"/>
        <v/>
      </c>
      <c r="CK2746" s="32" t="str">
        <f t="shared" si="792"/>
        <v/>
      </c>
      <c r="CL2746" s="32" t="str">
        <f t="shared" si="793"/>
        <v/>
      </c>
      <c r="CM2746" s="32" t="str">
        <f t="shared" si="794"/>
        <v/>
      </c>
      <c r="CN2746" s="32" t="str">
        <f t="shared" si="795"/>
        <v/>
      </c>
    </row>
    <row r="2747" spans="71:92" x14ac:dyDescent="0.3">
      <c r="BS2747" s="32" t="str">
        <f>IF(Kiadasi_kiseroiv!$K$2=BT2747,BV2747,"")</f>
        <v/>
      </c>
      <c r="BT2747" s="34" t="str">
        <f t="shared" si="778"/>
        <v/>
      </c>
      <c r="BU2747" s="32" t="str">
        <f t="shared" si="779"/>
        <v/>
      </c>
      <c r="BV2747" s="32" t="str">
        <f t="shared" si="780"/>
        <v/>
      </c>
      <c r="BW2747" s="32" t="str">
        <f t="shared" si="781"/>
        <v/>
      </c>
      <c r="BX2747" s="32" t="str">
        <f t="shared" si="782"/>
        <v/>
      </c>
      <c r="BY2747" s="32" t="str">
        <f t="shared" si="783"/>
        <v/>
      </c>
      <c r="BZ2747" s="32" t="str">
        <f t="shared" si="784"/>
        <v/>
      </c>
      <c r="CA2747" s="32" t="str">
        <f t="shared" si="785"/>
        <v/>
      </c>
      <c r="CB2747" s="33">
        <f>IF(COUNTIF($CD$7:CD2747,CD2747)=1,CD2747,CD2747+COUNTIF($CD$6:CD2746,CD2747))</f>
        <v>57893</v>
      </c>
      <c r="CC2747" s="34">
        <f t="shared" si="786"/>
        <v>55153</v>
      </c>
      <c r="CD2747" s="32">
        <f t="shared" si="787"/>
        <v>55153</v>
      </c>
      <c r="CE2747" s="32">
        <f t="shared" si="788"/>
        <v>0</v>
      </c>
      <c r="CF2747" s="32">
        <f t="shared" si="789"/>
        <v>0</v>
      </c>
      <c r="CG2747" s="32" t="str">
        <f t="shared" si="790"/>
        <v/>
      </c>
      <c r="CH2747" s="32">
        <v>2742</v>
      </c>
      <c r="CI2747" s="32" t="s">
        <v>6</v>
      </c>
      <c r="CJ2747" s="32" t="str">
        <f t="shared" si="791"/>
        <v/>
      </c>
      <c r="CK2747" s="32" t="str">
        <f t="shared" si="792"/>
        <v/>
      </c>
      <c r="CL2747" s="32" t="str">
        <f t="shared" si="793"/>
        <v/>
      </c>
      <c r="CM2747" s="32" t="str">
        <f t="shared" si="794"/>
        <v/>
      </c>
      <c r="CN2747" s="32" t="str">
        <f t="shared" si="795"/>
        <v/>
      </c>
    </row>
    <row r="2748" spans="71:92" x14ac:dyDescent="0.3">
      <c r="BS2748" s="32" t="str">
        <f>IF(Kiadasi_kiseroiv!$K$2=BT2748,BV2748,"")</f>
        <v/>
      </c>
      <c r="BT2748" s="34" t="str">
        <f t="shared" si="778"/>
        <v/>
      </c>
      <c r="BU2748" s="32" t="str">
        <f t="shared" si="779"/>
        <v/>
      </c>
      <c r="BV2748" s="32" t="str">
        <f t="shared" si="780"/>
        <v/>
      </c>
      <c r="BW2748" s="32" t="str">
        <f t="shared" si="781"/>
        <v/>
      </c>
      <c r="BX2748" s="32" t="str">
        <f t="shared" si="782"/>
        <v/>
      </c>
      <c r="BY2748" s="32" t="str">
        <f t="shared" si="783"/>
        <v/>
      </c>
      <c r="BZ2748" s="32" t="str">
        <f t="shared" si="784"/>
        <v/>
      </c>
      <c r="CA2748" s="32" t="str">
        <f t="shared" si="785"/>
        <v/>
      </c>
      <c r="CB2748" s="33">
        <f>IF(COUNTIF($CD$7:CD2748,CD2748)=1,CD2748,CD2748+COUNTIF($CD$6:CD2747,CD2748))</f>
        <v>57894</v>
      </c>
      <c r="CC2748" s="34">
        <f t="shared" si="786"/>
        <v>55153</v>
      </c>
      <c r="CD2748" s="32">
        <f t="shared" si="787"/>
        <v>55153</v>
      </c>
      <c r="CE2748" s="32">
        <f t="shared" si="788"/>
        <v>0</v>
      </c>
      <c r="CF2748" s="32">
        <f t="shared" si="789"/>
        <v>0</v>
      </c>
      <c r="CG2748" s="32" t="str">
        <f t="shared" si="790"/>
        <v/>
      </c>
      <c r="CH2748" s="32">
        <v>2743</v>
      </c>
      <c r="CI2748" s="32" t="s">
        <v>6</v>
      </c>
      <c r="CJ2748" s="32" t="str">
        <f t="shared" si="791"/>
        <v/>
      </c>
      <c r="CK2748" s="32" t="str">
        <f t="shared" si="792"/>
        <v/>
      </c>
      <c r="CL2748" s="32" t="str">
        <f t="shared" si="793"/>
        <v/>
      </c>
      <c r="CM2748" s="32" t="str">
        <f t="shared" si="794"/>
        <v/>
      </c>
      <c r="CN2748" s="32" t="str">
        <f t="shared" si="795"/>
        <v/>
      </c>
    </row>
    <row r="2749" spans="71:92" x14ac:dyDescent="0.3">
      <c r="BS2749" s="32" t="str">
        <f>IF(Kiadasi_kiseroiv!$K$2=BT2749,BV2749,"")</f>
        <v/>
      </c>
      <c r="BT2749" s="34" t="str">
        <f t="shared" si="778"/>
        <v/>
      </c>
      <c r="BU2749" s="32" t="str">
        <f t="shared" si="779"/>
        <v/>
      </c>
      <c r="BV2749" s="32" t="str">
        <f t="shared" si="780"/>
        <v/>
      </c>
      <c r="BW2749" s="32" t="str">
        <f t="shared" si="781"/>
        <v/>
      </c>
      <c r="BX2749" s="32" t="str">
        <f t="shared" si="782"/>
        <v/>
      </c>
      <c r="BY2749" s="32" t="str">
        <f t="shared" si="783"/>
        <v/>
      </c>
      <c r="BZ2749" s="32" t="str">
        <f t="shared" si="784"/>
        <v/>
      </c>
      <c r="CA2749" s="32" t="str">
        <f t="shared" si="785"/>
        <v/>
      </c>
      <c r="CB2749" s="33">
        <f>IF(COUNTIF($CD$7:CD2749,CD2749)=1,CD2749,CD2749+COUNTIF($CD$6:CD2748,CD2749))</f>
        <v>57895</v>
      </c>
      <c r="CC2749" s="34">
        <f t="shared" si="786"/>
        <v>55153</v>
      </c>
      <c r="CD2749" s="32">
        <f t="shared" si="787"/>
        <v>55153</v>
      </c>
      <c r="CE2749" s="32">
        <f t="shared" si="788"/>
        <v>0</v>
      </c>
      <c r="CF2749" s="32">
        <f t="shared" si="789"/>
        <v>0</v>
      </c>
      <c r="CG2749" s="32" t="str">
        <f t="shared" si="790"/>
        <v/>
      </c>
      <c r="CH2749" s="32">
        <v>2744</v>
      </c>
      <c r="CI2749" s="32" t="s">
        <v>6</v>
      </c>
      <c r="CJ2749" s="32" t="str">
        <f t="shared" si="791"/>
        <v/>
      </c>
      <c r="CK2749" s="32" t="str">
        <f t="shared" si="792"/>
        <v/>
      </c>
      <c r="CL2749" s="32" t="str">
        <f t="shared" si="793"/>
        <v/>
      </c>
      <c r="CM2749" s="32" t="str">
        <f t="shared" si="794"/>
        <v/>
      </c>
      <c r="CN2749" s="32" t="str">
        <f t="shared" si="795"/>
        <v/>
      </c>
    </row>
    <row r="2750" spans="71:92" x14ac:dyDescent="0.3">
      <c r="BS2750" s="32" t="str">
        <f>IF(Kiadasi_kiseroiv!$K$2=BT2750,BV2750,"")</f>
        <v/>
      </c>
      <c r="BT2750" s="34" t="str">
        <f t="shared" si="778"/>
        <v/>
      </c>
      <c r="BU2750" s="32" t="str">
        <f t="shared" si="779"/>
        <v/>
      </c>
      <c r="BV2750" s="32" t="str">
        <f t="shared" si="780"/>
        <v/>
      </c>
      <c r="BW2750" s="32" t="str">
        <f t="shared" si="781"/>
        <v/>
      </c>
      <c r="BX2750" s="32" t="str">
        <f t="shared" si="782"/>
        <v/>
      </c>
      <c r="BY2750" s="32" t="str">
        <f t="shared" si="783"/>
        <v/>
      </c>
      <c r="BZ2750" s="32" t="str">
        <f t="shared" si="784"/>
        <v/>
      </c>
      <c r="CA2750" s="32" t="str">
        <f t="shared" si="785"/>
        <v/>
      </c>
      <c r="CB2750" s="33">
        <f>IF(COUNTIF($CD$7:CD2750,CD2750)=1,CD2750,CD2750+COUNTIF($CD$6:CD2749,CD2750))</f>
        <v>57896</v>
      </c>
      <c r="CC2750" s="34">
        <f t="shared" si="786"/>
        <v>55153</v>
      </c>
      <c r="CD2750" s="32">
        <f t="shared" si="787"/>
        <v>55153</v>
      </c>
      <c r="CE2750" s="32">
        <f t="shared" si="788"/>
        <v>0</v>
      </c>
      <c r="CF2750" s="32">
        <f t="shared" si="789"/>
        <v>0</v>
      </c>
      <c r="CG2750" s="32" t="str">
        <f t="shared" si="790"/>
        <v/>
      </c>
      <c r="CH2750" s="32">
        <v>2745</v>
      </c>
      <c r="CI2750" s="32" t="s">
        <v>6</v>
      </c>
      <c r="CJ2750" s="32" t="str">
        <f t="shared" si="791"/>
        <v/>
      </c>
      <c r="CK2750" s="32" t="str">
        <f t="shared" si="792"/>
        <v/>
      </c>
      <c r="CL2750" s="32" t="str">
        <f t="shared" si="793"/>
        <v/>
      </c>
      <c r="CM2750" s="32" t="str">
        <f t="shared" si="794"/>
        <v/>
      </c>
      <c r="CN2750" s="32" t="str">
        <f t="shared" si="795"/>
        <v/>
      </c>
    </row>
    <row r="2751" spans="71:92" x14ac:dyDescent="0.3">
      <c r="BS2751" s="32" t="str">
        <f>IF(Kiadasi_kiseroiv!$K$2=BT2751,BV2751,"")</f>
        <v/>
      </c>
      <c r="BT2751" s="34" t="str">
        <f t="shared" si="778"/>
        <v/>
      </c>
      <c r="BU2751" s="32" t="str">
        <f t="shared" si="779"/>
        <v/>
      </c>
      <c r="BV2751" s="32" t="str">
        <f t="shared" si="780"/>
        <v/>
      </c>
      <c r="BW2751" s="32" t="str">
        <f t="shared" si="781"/>
        <v/>
      </c>
      <c r="BX2751" s="32" t="str">
        <f t="shared" si="782"/>
        <v/>
      </c>
      <c r="BY2751" s="32" t="str">
        <f t="shared" si="783"/>
        <v/>
      </c>
      <c r="BZ2751" s="32" t="str">
        <f t="shared" si="784"/>
        <v/>
      </c>
      <c r="CA2751" s="32" t="str">
        <f t="shared" si="785"/>
        <v/>
      </c>
      <c r="CB2751" s="33">
        <f>IF(COUNTIF($CD$7:CD2751,CD2751)=1,CD2751,CD2751+COUNTIF($CD$6:CD2750,CD2751))</f>
        <v>57897</v>
      </c>
      <c r="CC2751" s="34">
        <f t="shared" si="786"/>
        <v>55153</v>
      </c>
      <c r="CD2751" s="32">
        <f t="shared" si="787"/>
        <v>55153</v>
      </c>
      <c r="CE2751" s="32">
        <f t="shared" si="788"/>
        <v>0</v>
      </c>
      <c r="CF2751" s="32">
        <f t="shared" si="789"/>
        <v>0</v>
      </c>
      <c r="CG2751" s="32" t="str">
        <f t="shared" si="790"/>
        <v/>
      </c>
      <c r="CH2751" s="32">
        <v>2746</v>
      </c>
      <c r="CI2751" s="32" t="s">
        <v>6</v>
      </c>
      <c r="CJ2751" s="32" t="str">
        <f t="shared" si="791"/>
        <v/>
      </c>
      <c r="CK2751" s="32" t="str">
        <f t="shared" si="792"/>
        <v/>
      </c>
      <c r="CL2751" s="32" t="str">
        <f t="shared" si="793"/>
        <v/>
      </c>
      <c r="CM2751" s="32" t="str">
        <f t="shared" si="794"/>
        <v/>
      </c>
      <c r="CN2751" s="32" t="str">
        <f t="shared" si="795"/>
        <v/>
      </c>
    </row>
    <row r="2752" spans="71:92" x14ac:dyDescent="0.3">
      <c r="BS2752" s="32" t="str">
        <f>IF(Kiadasi_kiseroiv!$K$2=BT2752,BV2752,"")</f>
        <v/>
      </c>
      <c r="BT2752" s="34" t="str">
        <f t="shared" si="778"/>
        <v/>
      </c>
      <c r="BU2752" s="32" t="str">
        <f t="shared" si="779"/>
        <v/>
      </c>
      <c r="BV2752" s="32" t="str">
        <f t="shared" si="780"/>
        <v/>
      </c>
      <c r="BW2752" s="32" t="str">
        <f t="shared" si="781"/>
        <v/>
      </c>
      <c r="BX2752" s="32" t="str">
        <f t="shared" si="782"/>
        <v/>
      </c>
      <c r="BY2752" s="32" t="str">
        <f t="shared" si="783"/>
        <v/>
      </c>
      <c r="BZ2752" s="32" t="str">
        <f t="shared" si="784"/>
        <v/>
      </c>
      <c r="CA2752" s="32" t="str">
        <f t="shared" si="785"/>
        <v/>
      </c>
      <c r="CB2752" s="33">
        <f>IF(COUNTIF($CD$7:CD2752,CD2752)=1,CD2752,CD2752+COUNTIF($CD$6:CD2751,CD2752))</f>
        <v>57898</v>
      </c>
      <c r="CC2752" s="34">
        <f t="shared" si="786"/>
        <v>55153</v>
      </c>
      <c r="CD2752" s="32">
        <f t="shared" si="787"/>
        <v>55153</v>
      </c>
      <c r="CE2752" s="32">
        <f t="shared" si="788"/>
        <v>0</v>
      </c>
      <c r="CF2752" s="32">
        <f t="shared" si="789"/>
        <v>0</v>
      </c>
      <c r="CG2752" s="32" t="str">
        <f t="shared" si="790"/>
        <v/>
      </c>
      <c r="CH2752" s="32">
        <v>2747</v>
      </c>
      <c r="CI2752" s="32" t="s">
        <v>6</v>
      </c>
      <c r="CJ2752" s="32" t="str">
        <f t="shared" si="791"/>
        <v/>
      </c>
      <c r="CK2752" s="32" t="str">
        <f t="shared" si="792"/>
        <v/>
      </c>
      <c r="CL2752" s="32" t="str">
        <f t="shared" si="793"/>
        <v/>
      </c>
      <c r="CM2752" s="32" t="str">
        <f t="shared" si="794"/>
        <v/>
      </c>
      <c r="CN2752" s="32" t="str">
        <f t="shared" si="795"/>
        <v/>
      </c>
    </row>
    <row r="2753" spans="71:92" x14ac:dyDescent="0.3">
      <c r="BS2753" s="32" t="str">
        <f>IF(Kiadasi_kiseroiv!$K$2=BT2753,BV2753,"")</f>
        <v/>
      </c>
      <c r="BT2753" s="34" t="str">
        <f t="shared" si="778"/>
        <v/>
      </c>
      <c r="BU2753" s="32" t="str">
        <f t="shared" si="779"/>
        <v/>
      </c>
      <c r="BV2753" s="32" t="str">
        <f t="shared" si="780"/>
        <v/>
      </c>
      <c r="BW2753" s="32" t="str">
        <f t="shared" si="781"/>
        <v/>
      </c>
      <c r="BX2753" s="32" t="str">
        <f t="shared" si="782"/>
        <v/>
      </c>
      <c r="BY2753" s="32" t="str">
        <f t="shared" si="783"/>
        <v/>
      </c>
      <c r="BZ2753" s="32" t="str">
        <f t="shared" si="784"/>
        <v/>
      </c>
      <c r="CA2753" s="32" t="str">
        <f t="shared" si="785"/>
        <v/>
      </c>
      <c r="CB2753" s="33">
        <f>IF(COUNTIF($CD$7:CD2753,CD2753)=1,CD2753,CD2753+COUNTIF($CD$6:CD2752,CD2753))</f>
        <v>57899</v>
      </c>
      <c r="CC2753" s="34">
        <f t="shared" si="786"/>
        <v>55153</v>
      </c>
      <c r="CD2753" s="32">
        <f t="shared" si="787"/>
        <v>55153</v>
      </c>
      <c r="CE2753" s="32">
        <f t="shared" si="788"/>
        <v>0</v>
      </c>
      <c r="CF2753" s="32">
        <f t="shared" si="789"/>
        <v>0</v>
      </c>
      <c r="CG2753" s="32" t="str">
        <f t="shared" si="790"/>
        <v/>
      </c>
      <c r="CH2753" s="32">
        <v>2748</v>
      </c>
      <c r="CI2753" s="32" t="s">
        <v>6</v>
      </c>
      <c r="CJ2753" s="32" t="str">
        <f t="shared" si="791"/>
        <v/>
      </c>
      <c r="CK2753" s="32" t="str">
        <f t="shared" si="792"/>
        <v/>
      </c>
      <c r="CL2753" s="32" t="str">
        <f t="shared" si="793"/>
        <v/>
      </c>
      <c r="CM2753" s="32" t="str">
        <f t="shared" si="794"/>
        <v/>
      </c>
      <c r="CN2753" s="32" t="str">
        <f t="shared" si="795"/>
        <v/>
      </c>
    </row>
    <row r="2754" spans="71:92" x14ac:dyDescent="0.3">
      <c r="BS2754" s="32" t="str">
        <f>IF(Kiadasi_kiseroiv!$K$2=BT2754,BV2754,"")</f>
        <v/>
      </c>
      <c r="BT2754" s="34" t="str">
        <f t="shared" si="778"/>
        <v/>
      </c>
      <c r="BU2754" s="32" t="str">
        <f t="shared" si="779"/>
        <v/>
      </c>
      <c r="BV2754" s="32" t="str">
        <f t="shared" si="780"/>
        <v/>
      </c>
      <c r="BW2754" s="32" t="str">
        <f t="shared" si="781"/>
        <v/>
      </c>
      <c r="BX2754" s="32" t="str">
        <f t="shared" si="782"/>
        <v/>
      </c>
      <c r="BY2754" s="32" t="str">
        <f t="shared" si="783"/>
        <v/>
      </c>
      <c r="BZ2754" s="32" t="str">
        <f t="shared" si="784"/>
        <v/>
      </c>
      <c r="CA2754" s="32" t="str">
        <f t="shared" si="785"/>
        <v/>
      </c>
      <c r="CB2754" s="33">
        <f>IF(COUNTIF($CD$7:CD2754,CD2754)=1,CD2754,CD2754+COUNTIF($CD$6:CD2753,CD2754))</f>
        <v>57900</v>
      </c>
      <c r="CC2754" s="34">
        <f t="shared" si="786"/>
        <v>55153</v>
      </c>
      <c r="CD2754" s="32">
        <f t="shared" si="787"/>
        <v>55153</v>
      </c>
      <c r="CE2754" s="32">
        <f t="shared" si="788"/>
        <v>0</v>
      </c>
      <c r="CF2754" s="32">
        <f t="shared" si="789"/>
        <v>0</v>
      </c>
      <c r="CG2754" s="32" t="str">
        <f t="shared" si="790"/>
        <v/>
      </c>
      <c r="CH2754" s="32">
        <v>2749</v>
      </c>
      <c r="CI2754" s="32" t="s">
        <v>6</v>
      </c>
      <c r="CJ2754" s="32" t="str">
        <f t="shared" si="791"/>
        <v/>
      </c>
      <c r="CK2754" s="32" t="str">
        <f t="shared" si="792"/>
        <v/>
      </c>
      <c r="CL2754" s="32" t="str">
        <f t="shared" si="793"/>
        <v/>
      </c>
      <c r="CM2754" s="32" t="str">
        <f t="shared" si="794"/>
        <v/>
      </c>
      <c r="CN2754" s="32" t="str">
        <f t="shared" si="795"/>
        <v/>
      </c>
    </row>
    <row r="2755" spans="71:92" x14ac:dyDescent="0.3">
      <c r="BS2755" s="32" t="str">
        <f>IF(Kiadasi_kiseroiv!$K$2=BT2755,BV2755,"")</f>
        <v/>
      </c>
      <c r="BT2755" s="34" t="str">
        <f t="shared" si="778"/>
        <v/>
      </c>
      <c r="BU2755" s="32" t="str">
        <f t="shared" si="779"/>
        <v/>
      </c>
      <c r="BV2755" s="32" t="str">
        <f t="shared" si="780"/>
        <v/>
      </c>
      <c r="BW2755" s="32" t="str">
        <f t="shared" si="781"/>
        <v/>
      </c>
      <c r="BX2755" s="32" t="str">
        <f t="shared" si="782"/>
        <v/>
      </c>
      <c r="BY2755" s="32" t="str">
        <f t="shared" si="783"/>
        <v/>
      </c>
      <c r="BZ2755" s="32" t="str">
        <f t="shared" si="784"/>
        <v/>
      </c>
      <c r="CA2755" s="32" t="str">
        <f t="shared" si="785"/>
        <v/>
      </c>
      <c r="CB2755" s="33">
        <f>IF(COUNTIF($CD$7:CD2755,CD2755)=1,CD2755,CD2755+COUNTIF($CD$6:CD2754,CD2755))</f>
        <v>57901</v>
      </c>
      <c r="CC2755" s="34">
        <f t="shared" si="786"/>
        <v>55153</v>
      </c>
      <c r="CD2755" s="32">
        <f t="shared" si="787"/>
        <v>55153</v>
      </c>
      <c r="CE2755" s="32">
        <f t="shared" si="788"/>
        <v>0</v>
      </c>
      <c r="CF2755" s="32">
        <f t="shared" si="789"/>
        <v>0</v>
      </c>
      <c r="CG2755" s="32" t="str">
        <f t="shared" si="790"/>
        <v/>
      </c>
      <c r="CH2755" s="32">
        <v>2750</v>
      </c>
      <c r="CI2755" s="32" t="s">
        <v>6</v>
      </c>
      <c r="CJ2755" s="32" t="str">
        <f t="shared" si="791"/>
        <v/>
      </c>
      <c r="CK2755" s="32" t="str">
        <f t="shared" si="792"/>
        <v/>
      </c>
      <c r="CL2755" s="32" t="str">
        <f t="shared" si="793"/>
        <v/>
      </c>
      <c r="CM2755" s="32" t="str">
        <f t="shared" si="794"/>
        <v/>
      </c>
      <c r="CN2755" s="32" t="str">
        <f t="shared" si="795"/>
        <v/>
      </c>
    </row>
    <row r="2756" spans="71:92" x14ac:dyDescent="0.3">
      <c r="BS2756" s="32" t="str">
        <f>IF(Kiadasi_kiseroiv!$K$2=BT2756,BV2756,"")</f>
        <v/>
      </c>
      <c r="BT2756" s="34" t="str">
        <f t="shared" si="778"/>
        <v/>
      </c>
      <c r="BU2756" s="32" t="str">
        <f t="shared" si="779"/>
        <v/>
      </c>
      <c r="BV2756" s="32" t="str">
        <f t="shared" si="780"/>
        <v/>
      </c>
      <c r="BW2756" s="32" t="str">
        <f t="shared" si="781"/>
        <v/>
      </c>
      <c r="BX2756" s="32" t="str">
        <f t="shared" si="782"/>
        <v/>
      </c>
      <c r="BY2756" s="32" t="str">
        <f t="shared" si="783"/>
        <v/>
      </c>
      <c r="BZ2756" s="32" t="str">
        <f t="shared" si="784"/>
        <v/>
      </c>
      <c r="CA2756" s="32" t="str">
        <f t="shared" si="785"/>
        <v/>
      </c>
      <c r="CB2756" s="33">
        <f>IF(COUNTIF($CD$7:CD2756,CD2756)=1,CD2756,CD2756+COUNTIF($CD$6:CD2755,CD2756))</f>
        <v>57902</v>
      </c>
      <c r="CC2756" s="34">
        <f t="shared" si="786"/>
        <v>55153</v>
      </c>
      <c r="CD2756" s="32">
        <f t="shared" si="787"/>
        <v>55153</v>
      </c>
      <c r="CE2756" s="32">
        <f t="shared" si="788"/>
        <v>0</v>
      </c>
      <c r="CF2756" s="32">
        <f t="shared" si="789"/>
        <v>0</v>
      </c>
      <c r="CG2756" s="32" t="str">
        <f t="shared" si="790"/>
        <v/>
      </c>
      <c r="CH2756" s="32">
        <v>2751</v>
      </c>
      <c r="CI2756" s="32" t="s">
        <v>6</v>
      </c>
      <c r="CJ2756" s="32" t="str">
        <f t="shared" si="791"/>
        <v/>
      </c>
      <c r="CK2756" s="32" t="str">
        <f t="shared" si="792"/>
        <v/>
      </c>
      <c r="CL2756" s="32" t="str">
        <f t="shared" si="793"/>
        <v/>
      </c>
      <c r="CM2756" s="32" t="str">
        <f t="shared" si="794"/>
        <v/>
      </c>
      <c r="CN2756" s="32" t="str">
        <f t="shared" si="795"/>
        <v/>
      </c>
    </row>
    <row r="2757" spans="71:92" x14ac:dyDescent="0.3">
      <c r="BS2757" s="32" t="str">
        <f>IF(Kiadasi_kiseroiv!$K$2=BT2757,BV2757,"")</f>
        <v/>
      </c>
      <c r="BT2757" s="34" t="str">
        <f t="shared" si="778"/>
        <v/>
      </c>
      <c r="BU2757" s="32" t="str">
        <f t="shared" si="779"/>
        <v/>
      </c>
      <c r="BV2757" s="32" t="str">
        <f t="shared" si="780"/>
        <v/>
      </c>
      <c r="BW2757" s="32" t="str">
        <f t="shared" si="781"/>
        <v/>
      </c>
      <c r="BX2757" s="32" t="str">
        <f t="shared" si="782"/>
        <v/>
      </c>
      <c r="BY2757" s="32" t="str">
        <f t="shared" si="783"/>
        <v/>
      </c>
      <c r="BZ2757" s="32" t="str">
        <f t="shared" si="784"/>
        <v/>
      </c>
      <c r="CA2757" s="32" t="str">
        <f t="shared" si="785"/>
        <v/>
      </c>
      <c r="CB2757" s="33">
        <f>IF(COUNTIF($CD$7:CD2757,CD2757)=1,CD2757,CD2757+COUNTIF($CD$6:CD2756,CD2757))</f>
        <v>57903</v>
      </c>
      <c r="CC2757" s="34">
        <f t="shared" si="786"/>
        <v>55153</v>
      </c>
      <c r="CD2757" s="32">
        <f t="shared" si="787"/>
        <v>55153</v>
      </c>
      <c r="CE2757" s="32">
        <f t="shared" si="788"/>
        <v>0</v>
      </c>
      <c r="CF2757" s="32">
        <f t="shared" si="789"/>
        <v>0</v>
      </c>
      <c r="CG2757" s="32" t="str">
        <f t="shared" si="790"/>
        <v/>
      </c>
      <c r="CH2757" s="32">
        <v>2752</v>
      </c>
      <c r="CI2757" s="32" t="s">
        <v>6</v>
      </c>
      <c r="CJ2757" s="32" t="str">
        <f t="shared" si="791"/>
        <v/>
      </c>
      <c r="CK2757" s="32" t="str">
        <f t="shared" si="792"/>
        <v/>
      </c>
      <c r="CL2757" s="32" t="str">
        <f t="shared" si="793"/>
        <v/>
      </c>
      <c r="CM2757" s="32" t="str">
        <f t="shared" si="794"/>
        <v/>
      </c>
      <c r="CN2757" s="32" t="str">
        <f t="shared" si="795"/>
        <v/>
      </c>
    </row>
    <row r="2758" spans="71:92" x14ac:dyDescent="0.3">
      <c r="BS2758" s="32" t="str">
        <f>IF(Kiadasi_kiseroiv!$K$2=BT2758,BV2758,"")</f>
        <v/>
      </c>
      <c r="BT2758" s="34" t="str">
        <f t="shared" si="778"/>
        <v/>
      </c>
      <c r="BU2758" s="32" t="str">
        <f t="shared" si="779"/>
        <v/>
      </c>
      <c r="BV2758" s="32" t="str">
        <f t="shared" si="780"/>
        <v/>
      </c>
      <c r="BW2758" s="32" t="str">
        <f t="shared" si="781"/>
        <v/>
      </c>
      <c r="BX2758" s="32" t="str">
        <f t="shared" si="782"/>
        <v/>
      </c>
      <c r="BY2758" s="32" t="str">
        <f t="shared" si="783"/>
        <v/>
      </c>
      <c r="BZ2758" s="32" t="str">
        <f t="shared" si="784"/>
        <v/>
      </c>
      <c r="CA2758" s="32" t="str">
        <f t="shared" si="785"/>
        <v/>
      </c>
      <c r="CB2758" s="33">
        <f>IF(COUNTIF($CD$7:CD2758,CD2758)=1,CD2758,CD2758+COUNTIF($CD$6:CD2757,CD2758))</f>
        <v>57904</v>
      </c>
      <c r="CC2758" s="34">
        <f t="shared" si="786"/>
        <v>55153</v>
      </c>
      <c r="CD2758" s="32">
        <f t="shared" si="787"/>
        <v>55153</v>
      </c>
      <c r="CE2758" s="32">
        <f t="shared" si="788"/>
        <v>0</v>
      </c>
      <c r="CF2758" s="32">
        <f t="shared" si="789"/>
        <v>0</v>
      </c>
      <c r="CG2758" s="32" t="str">
        <f t="shared" si="790"/>
        <v/>
      </c>
      <c r="CH2758" s="32">
        <v>2753</v>
      </c>
      <c r="CI2758" s="32" t="s">
        <v>6</v>
      </c>
      <c r="CJ2758" s="32" t="str">
        <f t="shared" si="791"/>
        <v/>
      </c>
      <c r="CK2758" s="32" t="str">
        <f t="shared" si="792"/>
        <v/>
      </c>
      <c r="CL2758" s="32" t="str">
        <f t="shared" si="793"/>
        <v/>
      </c>
      <c r="CM2758" s="32" t="str">
        <f t="shared" si="794"/>
        <v/>
      </c>
      <c r="CN2758" s="32" t="str">
        <f t="shared" si="795"/>
        <v/>
      </c>
    </row>
    <row r="2759" spans="71:92" x14ac:dyDescent="0.3">
      <c r="BS2759" s="32" t="str">
        <f>IF(Kiadasi_kiseroiv!$K$2=BT2759,BV2759,"")</f>
        <v/>
      </c>
      <c r="BT2759" s="34" t="str">
        <f t="shared" si="778"/>
        <v/>
      </c>
      <c r="BU2759" s="32" t="str">
        <f t="shared" si="779"/>
        <v/>
      </c>
      <c r="BV2759" s="32" t="str">
        <f t="shared" si="780"/>
        <v/>
      </c>
      <c r="BW2759" s="32" t="str">
        <f t="shared" si="781"/>
        <v/>
      </c>
      <c r="BX2759" s="32" t="str">
        <f t="shared" si="782"/>
        <v/>
      </c>
      <c r="BY2759" s="32" t="str">
        <f t="shared" si="783"/>
        <v/>
      </c>
      <c r="BZ2759" s="32" t="str">
        <f t="shared" si="784"/>
        <v/>
      </c>
      <c r="CA2759" s="32" t="str">
        <f t="shared" si="785"/>
        <v/>
      </c>
      <c r="CB2759" s="33">
        <f>IF(COUNTIF($CD$7:CD2759,CD2759)=1,CD2759,CD2759+COUNTIF($CD$6:CD2758,CD2759))</f>
        <v>57905</v>
      </c>
      <c r="CC2759" s="34">
        <f t="shared" si="786"/>
        <v>55153</v>
      </c>
      <c r="CD2759" s="32">
        <f t="shared" si="787"/>
        <v>55153</v>
      </c>
      <c r="CE2759" s="32">
        <f t="shared" si="788"/>
        <v>0</v>
      </c>
      <c r="CF2759" s="32">
        <f t="shared" si="789"/>
        <v>0</v>
      </c>
      <c r="CG2759" s="32" t="str">
        <f t="shared" si="790"/>
        <v/>
      </c>
      <c r="CH2759" s="32">
        <v>2754</v>
      </c>
      <c r="CI2759" s="32" t="s">
        <v>6</v>
      </c>
      <c r="CJ2759" s="32" t="str">
        <f t="shared" si="791"/>
        <v/>
      </c>
      <c r="CK2759" s="32" t="str">
        <f t="shared" si="792"/>
        <v/>
      </c>
      <c r="CL2759" s="32" t="str">
        <f t="shared" si="793"/>
        <v/>
      </c>
      <c r="CM2759" s="32" t="str">
        <f t="shared" si="794"/>
        <v/>
      </c>
      <c r="CN2759" s="32" t="str">
        <f t="shared" si="795"/>
        <v/>
      </c>
    </row>
    <row r="2760" spans="71:92" x14ac:dyDescent="0.3">
      <c r="BS2760" s="32" t="str">
        <f>IF(Kiadasi_kiseroiv!$K$2=BT2760,BV2760,"")</f>
        <v/>
      </c>
      <c r="BT2760" s="34" t="str">
        <f t="shared" si="778"/>
        <v/>
      </c>
      <c r="BU2760" s="32" t="str">
        <f t="shared" si="779"/>
        <v/>
      </c>
      <c r="BV2760" s="32" t="str">
        <f t="shared" si="780"/>
        <v/>
      </c>
      <c r="BW2760" s="32" t="str">
        <f t="shared" si="781"/>
        <v/>
      </c>
      <c r="BX2760" s="32" t="str">
        <f t="shared" si="782"/>
        <v/>
      </c>
      <c r="BY2760" s="32" t="str">
        <f t="shared" si="783"/>
        <v/>
      </c>
      <c r="BZ2760" s="32" t="str">
        <f t="shared" si="784"/>
        <v/>
      </c>
      <c r="CA2760" s="32" t="str">
        <f t="shared" si="785"/>
        <v/>
      </c>
      <c r="CB2760" s="33">
        <f>IF(COUNTIF($CD$7:CD2760,CD2760)=1,CD2760,CD2760+COUNTIF($CD$6:CD2759,CD2760))</f>
        <v>57906</v>
      </c>
      <c r="CC2760" s="34">
        <f t="shared" si="786"/>
        <v>55153</v>
      </c>
      <c r="CD2760" s="32">
        <f t="shared" si="787"/>
        <v>55153</v>
      </c>
      <c r="CE2760" s="32">
        <f t="shared" si="788"/>
        <v>0</v>
      </c>
      <c r="CF2760" s="32">
        <f t="shared" si="789"/>
        <v>0</v>
      </c>
      <c r="CG2760" s="32" t="str">
        <f t="shared" si="790"/>
        <v/>
      </c>
      <c r="CH2760" s="32">
        <v>2755</v>
      </c>
      <c r="CI2760" s="32" t="s">
        <v>6</v>
      </c>
      <c r="CJ2760" s="32" t="str">
        <f t="shared" si="791"/>
        <v/>
      </c>
      <c r="CK2760" s="32" t="str">
        <f t="shared" si="792"/>
        <v/>
      </c>
      <c r="CL2760" s="32" t="str">
        <f t="shared" si="793"/>
        <v/>
      </c>
      <c r="CM2760" s="32" t="str">
        <f t="shared" si="794"/>
        <v/>
      </c>
      <c r="CN2760" s="32" t="str">
        <f t="shared" si="795"/>
        <v/>
      </c>
    </row>
    <row r="2761" spans="71:92" x14ac:dyDescent="0.3">
      <c r="BS2761" s="32" t="str">
        <f>IF(Kiadasi_kiseroiv!$K$2=BT2761,BV2761,"")</f>
        <v/>
      </c>
      <c r="BT2761" s="34" t="str">
        <f t="shared" si="778"/>
        <v/>
      </c>
      <c r="BU2761" s="32" t="str">
        <f t="shared" si="779"/>
        <v/>
      </c>
      <c r="BV2761" s="32" t="str">
        <f t="shared" si="780"/>
        <v/>
      </c>
      <c r="BW2761" s="32" t="str">
        <f t="shared" si="781"/>
        <v/>
      </c>
      <c r="BX2761" s="32" t="str">
        <f t="shared" si="782"/>
        <v/>
      </c>
      <c r="BY2761" s="32" t="str">
        <f t="shared" si="783"/>
        <v/>
      </c>
      <c r="BZ2761" s="32" t="str">
        <f t="shared" si="784"/>
        <v/>
      </c>
      <c r="CA2761" s="32" t="str">
        <f t="shared" si="785"/>
        <v/>
      </c>
      <c r="CB2761" s="33">
        <f>IF(COUNTIF($CD$7:CD2761,CD2761)=1,CD2761,CD2761+COUNTIF($CD$6:CD2760,CD2761))</f>
        <v>57907</v>
      </c>
      <c r="CC2761" s="34">
        <f t="shared" si="786"/>
        <v>55153</v>
      </c>
      <c r="CD2761" s="32">
        <f t="shared" si="787"/>
        <v>55153</v>
      </c>
      <c r="CE2761" s="32">
        <f t="shared" si="788"/>
        <v>0</v>
      </c>
      <c r="CF2761" s="32">
        <f t="shared" si="789"/>
        <v>0</v>
      </c>
      <c r="CG2761" s="32" t="str">
        <f t="shared" si="790"/>
        <v/>
      </c>
      <c r="CH2761" s="32">
        <v>2756</v>
      </c>
      <c r="CI2761" s="32" t="s">
        <v>6</v>
      </c>
      <c r="CJ2761" s="32" t="str">
        <f t="shared" si="791"/>
        <v/>
      </c>
      <c r="CK2761" s="32" t="str">
        <f t="shared" si="792"/>
        <v/>
      </c>
      <c r="CL2761" s="32" t="str">
        <f t="shared" si="793"/>
        <v/>
      </c>
      <c r="CM2761" s="32" t="str">
        <f t="shared" si="794"/>
        <v/>
      </c>
      <c r="CN2761" s="32" t="str">
        <f t="shared" si="795"/>
        <v/>
      </c>
    </row>
    <row r="2762" spans="71:92" x14ac:dyDescent="0.3">
      <c r="BS2762" s="32" t="str">
        <f>IF(Kiadasi_kiseroiv!$K$2=BT2762,BV2762,"")</f>
        <v/>
      </c>
      <c r="BT2762" s="34" t="str">
        <f t="shared" si="778"/>
        <v/>
      </c>
      <c r="BU2762" s="32" t="str">
        <f t="shared" si="779"/>
        <v/>
      </c>
      <c r="BV2762" s="32" t="str">
        <f t="shared" si="780"/>
        <v/>
      </c>
      <c r="BW2762" s="32" t="str">
        <f t="shared" si="781"/>
        <v/>
      </c>
      <c r="BX2762" s="32" t="str">
        <f t="shared" si="782"/>
        <v/>
      </c>
      <c r="BY2762" s="32" t="str">
        <f t="shared" si="783"/>
        <v/>
      </c>
      <c r="BZ2762" s="32" t="str">
        <f t="shared" si="784"/>
        <v/>
      </c>
      <c r="CA2762" s="32" t="str">
        <f t="shared" si="785"/>
        <v/>
      </c>
      <c r="CB2762" s="33">
        <f>IF(COUNTIF($CD$7:CD2762,CD2762)=1,CD2762,CD2762+COUNTIF($CD$6:CD2761,CD2762))</f>
        <v>57908</v>
      </c>
      <c r="CC2762" s="34">
        <f t="shared" si="786"/>
        <v>55153</v>
      </c>
      <c r="CD2762" s="32">
        <f t="shared" si="787"/>
        <v>55153</v>
      </c>
      <c r="CE2762" s="32">
        <f t="shared" si="788"/>
        <v>0</v>
      </c>
      <c r="CF2762" s="32">
        <f t="shared" si="789"/>
        <v>0</v>
      </c>
      <c r="CG2762" s="32" t="str">
        <f t="shared" si="790"/>
        <v/>
      </c>
      <c r="CH2762" s="32">
        <v>2757</v>
      </c>
      <c r="CI2762" s="32" t="s">
        <v>6</v>
      </c>
      <c r="CJ2762" s="32" t="str">
        <f t="shared" si="791"/>
        <v/>
      </c>
      <c r="CK2762" s="32" t="str">
        <f t="shared" si="792"/>
        <v/>
      </c>
      <c r="CL2762" s="32" t="str">
        <f t="shared" si="793"/>
        <v/>
      </c>
      <c r="CM2762" s="32" t="str">
        <f t="shared" si="794"/>
        <v/>
      </c>
      <c r="CN2762" s="32" t="str">
        <f t="shared" si="795"/>
        <v/>
      </c>
    </row>
    <row r="2763" spans="71:92" x14ac:dyDescent="0.3">
      <c r="BS2763" s="32" t="str">
        <f>IF(Kiadasi_kiseroiv!$K$2=BT2763,BV2763,"")</f>
        <v/>
      </c>
      <c r="BT2763" s="34" t="str">
        <f t="shared" si="778"/>
        <v/>
      </c>
      <c r="BU2763" s="32" t="str">
        <f t="shared" si="779"/>
        <v/>
      </c>
      <c r="BV2763" s="32" t="str">
        <f t="shared" si="780"/>
        <v/>
      </c>
      <c r="BW2763" s="32" t="str">
        <f t="shared" si="781"/>
        <v/>
      </c>
      <c r="BX2763" s="32" t="str">
        <f t="shared" si="782"/>
        <v/>
      </c>
      <c r="BY2763" s="32" t="str">
        <f t="shared" si="783"/>
        <v/>
      </c>
      <c r="BZ2763" s="32" t="str">
        <f t="shared" si="784"/>
        <v/>
      </c>
      <c r="CA2763" s="32" t="str">
        <f t="shared" si="785"/>
        <v/>
      </c>
      <c r="CB2763" s="33">
        <f>IF(COUNTIF($CD$7:CD2763,CD2763)=1,CD2763,CD2763+COUNTIF($CD$6:CD2762,CD2763))</f>
        <v>57909</v>
      </c>
      <c r="CC2763" s="34">
        <f t="shared" si="786"/>
        <v>55153</v>
      </c>
      <c r="CD2763" s="32">
        <f t="shared" si="787"/>
        <v>55153</v>
      </c>
      <c r="CE2763" s="32">
        <f t="shared" si="788"/>
        <v>0</v>
      </c>
      <c r="CF2763" s="32">
        <f t="shared" si="789"/>
        <v>0</v>
      </c>
      <c r="CG2763" s="32" t="str">
        <f t="shared" si="790"/>
        <v/>
      </c>
      <c r="CH2763" s="32">
        <v>2758</v>
      </c>
      <c r="CI2763" s="32" t="s">
        <v>6</v>
      </c>
      <c r="CJ2763" s="32" t="str">
        <f t="shared" si="791"/>
        <v/>
      </c>
      <c r="CK2763" s="32" t="str">
        <f t="shared" si="792"/>
        <v/>
      </c>
      <c r="CL2763" s="32" t="str">
        <f t="shared" si="793"/>
        <v/>
      </c>
      <c r="CM2763" s="32" t="str">
        <f t="shared" si="794"/>
        <v/>
      </c>
      <c r="CN2763" s="32" t="str">
        <f t="shared" si="795"/>
        <v/>
      </c>
    </row>
    <row r="2764" spans="71:92" x14ac:dyDescent="0.3">
      <c r="BS2764" s="32" t="str">
        <f>IF(Kiadasi_kiseroiv!$K$2=BT2764,BV2764,"")</f>
        <v/>
      </c>
      <c r="BT2764" s="34" t="str">
        <f t="shared" si="778"/>
        <v/>
      </c>
      <c r="BU2764" s="32" t="str">
        <f t="shared" si="779"/>
        <v/>
      </c>
      <c r="BV2764" s="32" t="str">
        <f t="shared" si="780"/>
        <v/>
      </c>
      <c r="BW2764" s="32" t="str">
        <f t="shared" si="781"/>
        <v/>
      </c>
      <c r="BX2764" s="32" t="str">
        <f t="shared" si="782"/>
        <v/>
      </c>
      <c r="BY2764" s="32" t="str">
        <f t="shared" si="783"/>
        <v/>
      </c>
      <c r="BZ2764" s="32" t="str">
        <f t="shared" si="784"/>
        <v/>
      </c>
      <c r="CA2764" s="32" t="str">
        <f t="shared" si="785"/>
        <v/>
      </c>
      <c r="CB2764" s="33">
        <f>IF(COUNTIF($CD$7:CD2764,CD2764)=1,CD2764,CD2764+COUNTIF($CD$6:CD2763,CD2764))</f>
        <v>57910</v>
      </c>
      <c r="CC2764" s="34">
        <f t="shared" si="786"/>
        <v>55153</v>
      </c>
      <c r="CD2764" s="32">
        <f t="shared" si="787"/>
        <v>55153</v>
      </c>
      <c r="CE2764" s="32">
        <f t="shared" si="788"/>
        <v>0</v>
      </c>
      <c r="CF2764" s="32">
        <f t="shared" si="789"/>
        <v>0</v>
      </c>
      <c r="CG2764" s="32" t="str">
        <f t="shared" si="790"/>
        <v/>
      </c>
      <c r="CH2764" s="32">
        <v>2759</v>
      </c>
      <c r="CI2764" s="32" t="s">
        <v>6</v>
      </c>
      <c r="CJ2764" s="32" t="str">
        <f t="shared" si="791"/>
        <v/>
      </c>
      <c r="CK2764" s="32" t="str">
        <f t="shared" si="792"/>
        <v/>
      </c>
      <c r="CL2764" s="32" t="str">
        <f t="shared" si="793"/>
        <v/>
      </c>
      <c r="CM2764" s="32" t="str">
        <f t="shared" si="794"/>
        <v/>
      </c>
      <c r="CN2764" s="32" t="str">
        <f t="shared" si="795"/>
        <v/>
      </c>
    </row>
    <row r="2765" spans="71:92" x14ac:dyDescent="0.3">
      <c r="BS2765" s="32" t="str">
        <f>IF(Kiadasi_kiseroiv!$K$2=BT2765,BV2765,"")</f>
        <v/>
      </c>
      <c r="BT2765" s="34" t="str">
        <f t="shared" si="778"/>
        <v/>
      </c>
      <c r="BU2765" s="32" t="str">
        <f t="shared" si="779"/>
        <v/>
      </c>
      <c r="BV2765" s="32" t="str">
        <f t="shared" si="780"/>
        <v/>
      </c>
      <c r="BW2765" s="32" t="str">
        <f t="shared" si="781"/>
        <v/>
      </c>
      <c r="BX2765" s="32" t="str">
        <f t="shared" si="782"/>
        <v/>
      </c>
      <c r="BY2765" s="32" t="str">
        <f t="shared" si="783"/>
        <v/>
      </c>
      <c r="BZ2765" s="32" t="str">
        <f t="shared" si="784"/>
        <v/>
      </c>
      <c r="CA2765" s="32" t="str">
        <f t="shared" si="785"/>
        <v/>
      </c>
      <c r="CB2765" s="33">
        <f>IF(COUNTIF($CD$7:CD2765,CD2765)=1,CD2765,CD2765+COUNTIF($CD$6:CD2764,CD2765))</f>
        <v>57911</v>
      </c>
      <c r="CC2765" s="34">
        <f t="shared" si="786"/>
        <v>55153</v>
      </c>
      <c r="CD2765" s="32">
        <f t="shared" si="787"/>
        <v>55153</v>
      </c>
      <c r="CE2765" s="32">
        <f t="shared" si="788"/>
        <v>0</v>
      </c>
      <c r="CF2765" s="32">
        <f t="shared" si="789"/>
        <v>0</v>
      </c>
      <c r="CG2765" s="32" t="str">
        <f t="shared" si="790"/>
        <v/>
      </c>
      <c r="CH2765" s="32">
        <v>2760</v>
      </c>
      <c r="CI2765" s="32" t="s">
        <v>6</v>
      </c>
      <c r="CJ2765" s="32" t="str">
        <f t="shared" si="791"/>
        <v/>
      </c>
      <c r="CK2765" s="32" t="str">
        <f t="shared" si="792"/>
        <v/>
      </c>
      <c r="CL2765" s="32" t="str">
        <f t="shared" si="793"/>
        <v/>
      </c>
      <c r="CM2765" s="32" t="str">
        <f t="shared" si="794"/>
        <v/>
      </c>
      <c r="CN2765" s="32" t="str">
        <f t="shared" si="795"/>
        <v/>
      </c>
    </row>
    <row r="2766" spans="71:92" x14ac:dyDescent="0.3">
      <c r="BS2766" s="32" t="str">
        <f>IF(Kiadasi_kiseroiv!$K$2=BT2766,BV2766,"")</f>
        <v/>
      </c>
      <c r="BT2766" s="34" t="str">
        <f t="shared" si="778"/>
        <v/>
      </c>
      <c r="BU2766" s="32" t="str">
        <f t="shared" si="779"/>
        <v/>
      </c>
      <c r="BV2766" s="32" t="str">
        <f t="shared" si="780"/>
        <v/>
      </c>
      <c r="BW2766" s="32" t="str">
        <f t="shared" si="781"/>
        <v/>
      </c>
      <c r="BX2766" s="32" t="str">
        <f t="shared" si="782"/>
        <v/>
      </c>
      <c r="BY2766" s="32" t="str">
        <f t="shared" si="783"/>
        <v/>
      </c>
      <c r="BZ2766" s="32" t="str">
        <f t="shared" si="784"/>
        <v/>
      </c>
      <c r="CA2766" s="32" t="str">
        <f t="shared" si="785"/>
        <v/>
      </c>
      <c r="CB2766" s="33">
        <f>IF(COUNTIF($CD$7:CD2766,CD2766)=1,CD2766,CD2766+COUNTIF($CD$6:CD2765,CD2766))</f>
        <v>57912</v>
      </c>
      <c r="CC2766" s="34">
        <f t="shared" si="786"/>
        <v>55153</v>
      </c>
      <c r="CD2766" s="32">
        <f t="shared" si="787"/>
        <v>55153</v>
      </c>
      <c r="CE2766" s="32">
        <f t="shared" si="788"/>
        <v>0</v>
      </c>
      <c r="CF2766" s="32">
        <f t="shared" si="789"/>
        <v>0</v>
      </c>
      <c r="CG2766" s="32" t="str">
        <f t="shared" si="790"/>
        <v/>
      </c>
      <c r="CH2766" s="32">
        <v>2761</v>
      </c>
      <c r="CI2766" s="32" t="s">
        <v>6</v>
      </c>
      <c r="CJ2766" s="32" t="str">
        <f t="shared" si="791"/>
        <v/>
      </c>
      <c r="CK2766" s="32" t="str">
        <f t="shared" si="792"/>
        <v/>
      </c>
      <c r="CL2766" s="32" t="str">
        <f t="shared" si="793"/>
        <v/>
      </c>
      <c r="CM2766" s="32" t="str">
        <f t="shared" si="794"/>
        <v/>
      </c>
      <c r="CN2766" s="32" t="str">
        <f t="shared" si="795"/>
        <v/>
      </c>
    </row>
    <row r="2767" spans="71:92" x14ac:dyDescent="0.3">
      <c r="BS2767" s="32" t="str">
        <f>IF(Kiadasi_kiseroiv!$K$2=BT2767,BV2767,"")</f>
        <v/>
      </c>
      <c r="BT2767" s="34" t="str">
        <f t="shared" si="778"/>
        <v/>
      </c>
      <c r="BU2767" s="32" t="str">
        <f t="shared" si="779"/>
        <v/>
      </c>
      <c r="BV2767" s="32" t="str">
        <f t="shared" si="780"/>
        <v/>
      </c>
      <c r="BW2767" s="32" t="str">
        <f t="shared" si="781"/>
        <v/>
      </c>
      <c r="BX2767" s="32" t="str">
        <f t="shared" si="782"/>
        <v/>
      </c>
      <c r="BY2767" s="32" t="str">
        <f t="shared" si="783"/>
        <v/>
      </c>
      <c r="BZ2767" s="32" t="str">
        <f t="shared" si="784"/>
        <v/>
      </c>
      <c r="CA2767" s="32" t="str">
        <f t="shared" si="785"/>
        <v/>
      </c>
      <c r="CB2767" s="33">
        <f>IF(COUNTIF($CD$7:CD2767,CD2767)=1,CD2767,CD2767+COUNTIF($CD$6:CD2766,CD2767))</f>
        <v>57913</v>
      </c>
      <c r="CC2767" s="34">
        <f t="shared" si="786"/>
        <v>55153</v>
      </c>
      <c r="CD2767" s="32">
        <f t="shared" si="787"/>
        <v>55153</v>
      </c>
      <c r="CE2767" s="32">
        <f t="shared" si="788"/>
        <v>0</v>
      </c>
      <c r="CF2767" s="32">
        <f t="shared" si="789"/>
        <v>0</v>
      </c>
      <c r="CG2767" s="32" t="str">
        <f t="shared" si="790"/>
        <v/>
      </c>
      <c r="CH2767" s="32">
        <v>2762</v>
      </c>
      <c r="CI2767" s="32" t="s">
        <v>6</v>
      </c>
      <c r="CJ2767" s="32" t="str">
        <f t="shared" si="791"/>
        <v/>
      </c>
      <c r="CK2767" s="32" t="str">
        <f t="shared" si="792"/>
        <v/>
      </c>
      <c r="CL2767" s="32" t="str">
        <f t="shared" si="793"/>
        <v/>
      </c>
      <c r="CM2767" s="32" t="str">
        <f t="shared" si="794"/>
        <v/>
      </c>
      <c r="CN2767" s="32" t="str">
        <f t="shared" si="795"/>
        <v/>
      </c>
    </row>
    <row r="2768" spans="71:92" x14ac:dyDescent="0.3">
      <c r="BS2768" s="32" t="str">
        <f>IF(Kiadasi_kiseroiv!$K$2=BT2768,BV2768,"")</f>
        <v/>
      </c>
      <c r="BT2768" s="34" t="str">
        <f t="shared" si="778"/>
        <v/>
      </c>
      <c r="BU2768" s="32" t="str">
        <f t="shared" si="779"/>
        <v/>
      </c>
      <c r="BV2768" s="32" t="str">
        <f t="shared" si="780"/>
        <v/>
      </c>
      <c r="BW2768" s="32" t="str">
        <f t="shared" si="781"/>
        <v/>
      </c>
      <c r="BX2768" s="32" t="str">
        <f t="shared" si="782"/>
        <v/>
      </c>
      <c r="BY2768" s="32" t="str">
        <f t="shared" si="783"/>
        <v/>
      </c>
      <c r="BZ2768" s="32" t="str">
        <f t="shared" si="784"/>
        <v/>
      </c>
      <c r="CA2768" s="32" t="str">
        <f t="shared" si="785"/>
        <v/>
      </c>
      <c r="CB2768" s="33">
        <f>IF(COUNTIF($CD$7:CD2768,CD2768)=1,CD2768,CD2768+COUNTIF($CD$6:CD2767,CD2768))</f>
        <v>57914</v>
      </c>
      <c r="CC2768" s="34">
        <f t="shared" si="786"/>
        <v>55153</v>
      </c>
      <c r="CD2768" s="32">
        <f t="shared" si="787"/>
        <v>55153</v>
      </c>
      <c r="CE2768" s="32">
        <f t="shared" si="788"/>
        <v>0</v>
      </c>
      <c r="CF2768" s="32">
        <f t="shared" si="789"/>
        <v>0</v>
      </c>
      <c r="CG2768" s="32" t="str">
        <f t="shared" si="790"/>
        <v/>
      </c>
      <c r="CH2768" s="32">
        <v>2763</v>
      </c>
      <c r="CI2768" s="32" t="s">
        <v>6</v>
      </c>
      <c r="CJ2768" s="32" t="str">
        <f t="shared" si="791"/>
        <v/>
      </c>
      <c r="CK2768" s="32" t="str">
        <f t="shared" si="792"/>
        <v/>
      </c>
      <c r="CL2768" s="32" t="str">
        <f t="shared" si="793"/>
        <v/>
      </c>
      <c r="CM2768" s="32" t="str">
        <f t="shared" si="794"/>
        <v/>
      </c>
      <c r="CN2768" s="32" t="str">
        <f t="shared" si="795"/>
        <v/>
      </c>
    </row>
    <row r="2769" spans="71:92" x14ac:dyDescent="0.3">
      <c r="BS2769" s="32" t="str">
        <f>IF(Kiadasi_kiseroiv!$K$2=BT2769,BV2769,"")</f>
        <v/>
      </c>
      <c r="BT2769" s="34" t="str">
        <f t="shared" si="778"/>
        <v/>
      </c>
      <c r="BU2769" s="32" t="str">
        <f t="shared" si="779"/>
        <v/>
      </c>
      <c r="BV2769" s="32" t="str">
        <f t="shared" si="780"/>
        <v/>
      </c>
      <c r="BW2769" s="32" t="str">
        <f t="shared" si="781"/>
        <v/>
      </c>
      <c r="BX2769" s="32" t="str">
        <f t="shared" si="782"/>
        <v/>
      </c>
      <c r="BY2769" s="32" t="str">
        <f t="shared" si="783"/>
        <v/>
      </c>
      <c r="BZ2769" s="32" t="str">
        <f t="shared" si="784"/>
        <v/>
      </c>
      <c r="CA2769" s="32" t="str">
        <f t="shared" si="785"/>
        <v/>
      </c>
      <c r="CB2769" s="33">
        <f>IF(COUNTIF($CD$7:CD2769,CD2769)=1,CD2769,CD2769+COUNTIF($CD$6:CD2768,CD2769))</f>
        <v>57915</v>
      </c>
      <c r="CC2769" s="34">
        <f t="shared" si="786"/>
        <v>55153</v>
      </c>
      <c r="CD2769" s="32">
        <f t="shared" si="787"/>
        <v>55153</v>
      </c>
      <c r="CE2769" s="32">
        <f t="shared" si="788"/>
        <v>0</v>
      </c>
      <c r="CF2769" s="32">
        <f t="shared" si="789"/>
        <v>0</v>
      </c>
      <c r="CG2769" s="32" t="str">
        <f t="shared" si="790"/>
        <v/>
      </c>
      <c r="CH2769" s="32">
        <v>2764</v>
      </c>
      <c r="CI2769" s="32" t="s">
        <v>6</v>
      </c>
      <c r="CJ2769" s="32" t="str">
        <f t="shared" si="791"/>
        <v/>
      </c>
      <c r="CK2769" s="32" t="str">
        <f t="shared" si="792"/>
        <v/>
      </c>
      <c r="CL2769" s="32" t="str">
        <f t="shared" si="793"/>
        <v/>
      </c>
      <c r="CM2769" s="32" t="str">
        <f t="shared" si="794"/>
        <v/>
      </c>
      <c r="CN2769" s="32" t="str">
        <f t="shared" si="795"/>
        <v/>
      </c>
    </row>
    <row r="2770" spans="71:92" x14ac:dyDescent="0.3">
      <c r="BS2770" s="32" t="str">
        <f>IF(Kiadasi_kiseroiv!$K$2=BT2770,BV2770,"")</f>
        <v/>
      </c>
      <c r="BT2770" s="34" t="str">
        <f t="shared" si="778"/>
        <v/>
      </c>
      <c r="BU2770" s="32" t="str">
        <f t="shared" si="779"/>
        <v/>
      </c>
      <c r="BV2770" s="32" t="str">
        <f t="shared" si="780"/>
        <v/>
      </c>
      <c r="BW2770" s="32" t="str">
        <f t="shared" si="781"/>
        <v/>
      </c>
      <c r="BX2770" s="32" t="str">
        <f t="shared" si="782"/>
        <v/>
      </c>
      <c r="BY2770" s="32" t="str">
        <f t="shared" si="783"/>
        <v/>
      </c>
      <c r="BZ2770" s="32" t="str">
        <f t="shared" si="784"/>
        <v/>
      </c>
      <c r="CA2770" s="32" t="str">
        <f t="shared" si="785"/>
        <v/>
      </c>
      <c r="CB2770" s="33">
        <f>IF(COUNTIF($CD$7:CD2770,CD2770)=1,CD2770,CD2770+COUNTIF($CD$6:CD2769,CD2770))</f>
        <v>57916</v>
      </c>
      <c r="CC2770" s="34">
        <f t="shared" si="786"/>
        <v>55153</v>
      </c>
      <c r="CD2770" s="32">
        <f t="shared" si="787"/>
        <v>55153</v>
      </c>
      <c r="CE2770" s="32">
        <f t="shared" si="788"/>
        <v>0</v>
      </c>
      <c r="CF2770" s="32">
        <f t="shared" si="789"/>
        <v>0</v>
      </c>
      <c r="CG2770" s="32" t="str">
        <f t="shared" si="790"/>
        <v/>
      </c>
      <c r="CH2770" s="32">
        <v>2765</v>
      </c>
      <c r="CI2770" s="32" t="s">
        <v>6</v>
      </c>
      <c r="CJ2770" s="32" t="str">
        <f t="shared" si="791"/>
        <v/>
      </c>
      <c r="CK2770" s="32" t="str">
        <f t="shared" si="792"/>
        <v/>
      </c>
      <c r="CL2770" s="32" t="str">
        <f t="shared" si="793"/>
        <v/>
      </c>
      <c r="CM2770" s="32" t="str">
        <f t="shared" si="794"/>
        <v/>
      </c>
      <c r="CN2770" s="32" t="str">
        <f t="shared" si="795"/>
        <v/>
      </c>
    </row>
    <row r="2771" spans="71:92" x14ac:dyDescent="0.3">
      <c r="BS2771" s="32" t="str">
        <f>IF(Kiadasi_kiseroiv!$K$2=BT2771,BV2771,"")</f>
        <v/>
      </c>
      <c r="BT2771" s="34" t="str">
        <f t="shared" si="778"/>
        <v/>
      </c>
      <c r="BU2771" s="32" t="str">
        <f t="shared" si="779"/>
        <v/>
      </c>
      <c r="BV2771" s="32" t="str">
        <f t="shared" si="780"/>
        <v/>
      </c>
      <c r="BW2771" s="32" t="str">
        <f t="shared" si="781"/>
        <v/>
      </c>
      <c r="BX2771" s="32" t="str">
        <f t="shared" si="782"/>
        <v/>
      </c>
      <c r="BY2771" s="32" t="str">
        <f t="shared" si="783"/>
        <v/>
      </c>
      <c r="BZ2771" s="32" t="str">
        <f t="shared" si="784"/>
        <v/>
      </c>
      <c r="CA2771" s="32" t="str">
        <f t="shared" si="785"/>
        <v/>
      </c>
      <c r="CB2771" s="33">
        <f>IF(COUNTIF($CD$7:CD2771,CD2771)=1,CD2771,CD2771+COUNTIF($CD$6:CD2770,CD2771))</f>
        <v>57917</v>
      </c>
      <c r="CC2771" s="34">
        <f t="shared" si="786"/>
        <v>55153</v>
      </c>
      <c r="CD2771" s="32">
        <f t="shared" si="787"/>
        <v>55153</v>
      </c>
      <c r="CE2771" s="32">
        <f t="shared" si="788"/>
        <v>0</v>
      </c>
      <c r="CF2771" s="32">
        <f t="shared" si="789"/>
        <v>0</v>
      </c>
      <c r="CG2771" s="32" t="str">
        <f t="shared" si="790"/>
        <v/>
      </c>
      <c r="CH2771" s="32">
        <v>2766</v>
      </c>
      <c r="CI2771" s="32" t="s">
        <v>6</v>
      </c>
      <c r="CJ2771" s="32" t="str">
        <f t="shared" si="791"/>
        <v/>
      </c>
      <c r="CK2771" s="32" t="str">
        <f t="shared" si="792"/>
        <v/>
      </c>
      <c r="CL2771" s="32" t="str">
        <f t="shared" si="793"/>
        <v/>
      </c>
      <c r="CM2771" s="32" t="str">
        <f t="shared" si="794"/>
        <v/>
      </c>
      <c r="CN2771" s="32" t="str">
        <f t="shared" si="795"/>
        <v/>
      </c>
    </row>
    <row r="2772" spans="71:92" x14ac:dyDescent="0.3">
      <c r="BS2772" s="32" t="str">
        <f>IF(Kiadasi_kiseroiv!$K$2=BT2772,BV2772,"")</f>
        <v/>
      </c>
      <c r="BT2772" s="34" t="str">
        <f t="shared" si="778"/>
        <v/>
      </c>
      <c r="BU2772" s="32" t="str">
        <f t="shared" si="779"/>
        <v/>
      </c>
      <c r="BV2772" s="32" t="str">
        <f t="shared" si="780"/>
        <v/>
      </c>
      <c r="BW2772" s="32" t="str">
        <f t="shared" si="781"/>
        <v/>
      </c>
      <c r="BX2772" s="32" t="str">
        <f t="shared" si="782"/>
        <v/>
      </c>
      <c r="BY2772" s="32" t="str">
        <f t="shared" si="783"/>
        <v/>
      </c>
      <c r="BZ2772" s="32" t="str">
        <f t="shared" si="784"/>
        <v/>
      </c>
      <c r="CA2772" s="32" t="str">
        <f t="shared" si="785"/>
        <v/>
      </c>
      <c r="CB2772" s="33">
        <f>IF(COUNTIF($CD$7:CD2772,CD2772)=1,CD2772,CD2772+COUNTIF($CD$6:CD2771,CD2772))</f>
        <v>57918</v>
      </c>
      <c r="CC2772" s="34">
        <f t="shared" si="786"/>
        <v>55153</v>
      </c>
      <c r="CD2772" s="32">
        <f t="shared" si="787"/>
        <v>55153</v>
      </c>
      <c r="CE2772" s="32">
        <f t="shared" si="788"/>
        <v>0</v>
      </c>
      <c r="CF2772" s="32">
        <f t="shared" si="789"/>
        <v>0</v>
      </c>
      <c r="CG2772" s="32" t="str">
        <f t="shared" si="790"/>
        <v/>
      </c>
      <c r="CH2772" s="32">
        <v>2767</v>
      </c>
      <c r="CI2772" s="32" t="s">
        <v>6</v>
      </c>
      <c r="CJ2772" s="32" t="str">
        <f t="shared" si="791"/>
        <v/>
      </c>
      <c r="CK2772" s="32" t="str">
        <f t="shared" si="792"/>
        <v/>
      </c>
      <c r="CL2772" s="32" t="str">
        <f t="shared" si="793"/>
        <v/>
      </c>
      <c r="CM2772" s="32" t="str">
        <f t="shared" si="794"/>
        <v/>
      </c>
      <c r="CN2772" s="32" t="str">
        <f t="shared" si="795"/>
        <v/>
      </c>
    </row>
    <row r="2773" spans="71:92" x14ac:dyDescent="0.3">
      <c r="BS2773" s="32" t="str">
        <f>IF(Kiadasi_kiseroiv!$K$2=BT2773,BV2773,"")</f>
        <v/>
      </c>
      <c r="BT2773" s="34" t="str">
        <f t="shared" si="778"/>
        <v/>
      </c>
      <c r="BU2773" s="32" t="str">
        <f t="shared" si="779"/>
        <v/>
      </c>
      <c r="BV2773" s="32" t="str">
        <f t="shared" si="780"/>
        <v/>
      </c>
      <c r="BW2773" s="32" t="str">
        <f t="shared" si="781"/>
        <v/>
      </c>
      <c r="BX2773" s="32" t="str">
        <f t="shared" si="782"/>
        <v/>
      </c>
      <c r="BY2773" s="32" t="str">
        <f t="shared" si="783"/>
        <v/>
      </c>
      <c r="BZ2773" s="32" t="str">
        <f t="shared" si="784"/>
        <v/>
      </c>
      <c r="CA2773" s="32" t="str">
        <f t="shared" si="785"/>
        <v/>
      </c>
      <c r="CB2773" s="33">
        <f>IF(COUNTIF($CD$7:CD2773,CD2773)=1,CD2773,CD2773+COUNTIF($CD$6:CD2772,CD2773))</f>
        <v>57919</v>
      </c>
      <c r="CC2773" s="34">
        <f t="shared" si="786"/>
        <v>55153</v>
      </c>
      <c r="CD2773" s="32">
        <f t="shared" si="787"/>
        <v>55153</v>
      </c>
      <c r="CE2773" s="32">
        <f t="shared" si="788"/>
        <v>0</v>
      </c>
      <c r="CF2773" s="32">
        <f t="shared" si="789"/>
        <v>0</v>
      </c>
      <c r="CG2773" s="32" t="str">
        <f t="shared" si="790"/>
        <v/>
      </c>
      <c r="CH2773" s="32">
        <v>2768</v>
      </c>
      <c r="CI2773" s="32" t="s">
        <v>6</v>
      </c>
      <c r="CJ2773" s="32" t="str">
        <f t="shared" si="791"/>
        <v/>
      </c>
      <c r="CK2773" s="32" t="str">
        <f t="shared" si="792"/>
        <v/>
      </c>
      <c r="CL2773" s="32" t="str">
        <f t="shared" si="793"/>
        <v/>
      </c>
      <c r="CM2773" s="32" t="str">
        <f t="shared" si="794"/>
        <v/>
      </c>
      <c r="CN2773" s="32" t="str">
        <f t="shared" si="795"/>
        <v/>
      </c>
    </row>
    <row r="2774" spans="71:92" x14ac:dyDescent="0.3">
      <c r="BS2774" s="32" t="str">
        <f>IF(Kiadasi_kiseroiv!$K$2=BT2774,BV2774,"")</f>
        <v/>
      </c>
      <c r="BT2774" s="34" t="str">
        <f t="shared" si="778"/>
        <v/>
      </c>
      <c r="BU2774" s="32" t="str">
        <f t="shared" si="779"/>
        <v/>
      </c>
      <c r="BV2774" s="32" t="str">
        <f t="shared" si="780"/>
        <v/>
      </c>
      <c r="BW2774" s="32" t="str">
        <f t="shared" si="781"/>
        <v/>
      </c>
      <c r="BX2774" s="32" t="str">
        <f t="shared" si="782"/>
        <v/>
      </c>
      <c r="BY2774" s="32" t="str">
        <f t="shared" si="783"/>
        <v/>
      </c>
      <c r="BZ2774" s="32" t="str">
        <f t="shared" si="784"/>
        <v/>
      </c>
      <c r="CA2774" s="32" t="str">
        <f t="shared" si="785"/>
        <v/>
      </c>
      <c r="CB2774" s="33">
        <f>IF(COUNTIF($CD$7:CD2774,CD2774)=1,CD2774,CD2774+COUNTIF($CD$6:CD2773,CD2774))</f>
        <v>57920</v>
      </c>
      <c r="CC2774" s="34">
        <f t="shared" si="786"/>
        <v>55153</v>
      </c>
      <c r="CD2774" s="32">
        <f t="shared" si="787"/>
        <v>55153</v>
      </c>
      <c r="CE2774" s="32">
        <f t="shared" si="788"/>
        <v>0</v>
      </c>
      <c r="CF2774" s="32">
        <f t="shared" si="789"/>
        <v>0</v>
      </c>
      <c r="CG2774" s="32" t="str">
        <f t="shared" si="790"/>
        <v/>
      </c>
      <c r="CH2774" s="32">
        <v>2769</v>
      </c>
      <c r="CI2774" s="32" t="s">
        <v>6</v>
      </c>
      <c r="CJ2774" s="32" t="str">
        <f t="shared" si="791"/>
        <v/>
      </c>
      <c r="CK2774" s="32" t="str">
        <f t="shared" si="792"/>
        <v/>
      </c>
      <c r="CL2774" s="32" t="str">
        <f t="shared" si="793"/>
        <v/>
      </c>
      <c r="CM2774" s="32" t="str">
        <f t="shared" si="794"/>
        <v/>
      </c>
      <c r="CN2774" s="32" t="str">
        <f t="shared" si="795"/>
        <v/>
      </c>
    </row>
    <row r="2775" spans="71:92" x14ac:dyDescent="0.3">
      <c r="BS2775" s="32" t="str">
        <f>IF(Kiadasi_kiseroiv!$K$2=BT2775,BV2775,"")</f>
        <v/>
      </c>
      <c r="BT2775" s="34" t="str">
        <f t="shared" si="778"/>
        <v/>
      </c>
      <c r="BU2775" s="32" t="str">
        <f t="shared" si="779"/>
        <v/>
      </c>
      <c r="BV2775" s="32" t="str">
        <f t="shared" si="780"/>
        <v/>
      </c>
      <c r="BW2775" s="32" t="str">
        <f t="shared" si="781"/>
        <v/>
      </c>
      <c r="BX2775" s="32" t="str">
        <f t="shared" si="782"/>
        <v/>
      </c>
      <c r="BY2775" s="32" t="str">
        <f t="shared" si="783"/>
        <v/>
      </c>
      <c r="BZ2775" s="32" t="str">
        <f t="shared" si="784"/>
        <v/>
      </c>
      <c r="CA2775" s="32" t="str">
        <f t="shared" si="785"/>
        <v/>
      </c>
      <c r="CB2775" s="33">
        <f>IF(COUNTIF($CD$7:CD2775,CD2775)=1,CD2775,CD2775+COUNTIF($CD$6:CD2774,CD2775))</f>
        <v>57921</v>
      </c>
      <c r="CC2775" s="34">
        <f t="shared" si="786"/>
        <v>55153</v>
      </c>
      <c r="CD2775" s="32">
        <f t="shared" si="787"/>
        <v>55153</v>
      </c>
      <c r="CE2775" s="32">
        <f t="shared" si="788"/>
        <v>0</v>
      </c>
      <c r="CF2775" s="32">
        <f t="shared" si="789"/>
        <v>0</v>
      </c>
      <c r="CG2775" s="32" t="str">
        <f t="shared" si="790"/>
        <v/>
      </c>
      <c r="CH2775" s="32">
        <v>2770</v>
      </c>
      <c r="CI2775" s="32" t="s">
        <v>6</v>
      </c>
      <c r="CJ2775" s="32" t="str">
        <f t="shared" si="791"/>
        <v/>
      </c>
      <c r="CK2775" s="32" t="str">
        <f t="shared" si="792"/>
        <v/>
      </c>
      <c r="CL2775" s="32" t="str">
        <f t="shared" si="793"/>
        <v/>
      </c>
      <c r="CM2775" s="32" t="str">
        <f t="shared" si="794"/>
        <v/>
      </c>
      <c r="CN2775" s="32" t="str">
        <f t="shared" si="795"/>
        <v/>
      </c>
    </row>
    <row r="2776" spans="71:92" x14ac:dyDescent="0.3">
      <c r="BS2776" s="32" t="str">
        <f>IF(Kiadasi_kiseroiv!$K$2=BT2776,BV2776,"")</f>
        <v/>
      </c>
      <c r="BT2776" s="34" t="str">
        <f t="shared" si="778"/>
        <v/>
      </c>
      <c r="BU2776" s="32" t="str">
        <f t="shared" si="779"/>
        <v/>
      </c>
      <c r="BV2776" s="32" t="str">
        <f t="shared" si="780"/>
        <v/>
      </c>
      <c r="BW2776" s="32" t="str">
        <f t="shared" si="781"/>
        <v/>
      </c>
      <c r="BX2776" s="32" t="str">
        <f t="shared" si="782"/>
        <v/>
      </c>
      <c r="BY2776" s="32" t="str">
        <f t="shared" si="783"/>
        <v/>
      </c>
      <c r="BZ2776" s="32" t="str">
        <f t="shared" si="784"/>
        <v/>
      </c>
      <c r="CA2776" s="32" t="str">
        <f t="shared" si="785"/>
        <v/>
      </c>
      <c r="CB2776" s="33">
        <f>IF(COUNTIF($CD$7:CD2776,CD2776)=1,CD2776,CD2776+COUNTIF($CD$6:CD2775,CD2776))</f>
        <v>57922</v>
      </c>
      <c r="CC2776" s="34">
        <f t="shared" si="786"/>
        <v>55153</v>
      </c>
      <c r="CD2776" s="32">
        <f t="shared" si="787"/>
        <v>55153</v>
      </c>
      <c r="CE2776" s="32">
        <f t="shared" si="788"/>
        <v>0</v>
      </c>
      <c r="CF2776" s="32">
        <f t="shared" si="789"/>
        <v>0</v>
      </c>
      <c r="CG2776" s="32" t="str">
        <f t="shared" si="790"/>
        <v/>
      </c>
      <c r="CH2776" s="32">
        <v>2771</v>
      </c>
      <c r="CI2776" s="32" t="s">
        <v>6</v>
      </c>
      <c r="CJ2776" s="32" t="str">
        <f t="shared" si="791"/>
        <v/>
      </c>
      <c r="CK2776" s="32" t="str">
        <f t="shared" si="792"/>
        <v/>
      </c>
      <c r="CL2776" s="32" t="str">
        <f t="shared" si="793"/>
        <v/>
      </c>
      <c r="CM2776" s="32" t="str">
        <f t="shared" si="794"/>
        <v/>
      </c>
      <c r="CN2776" s="32" t="str">
        <f t="shared" si="795"/>
        <v/>
      </c>
    </row>
    <row r="2777" spans="71:92" x14ac:dyDescent="0.3">
      <c r="BS2777" s="32" t="str">
        <f>IF(Kiadasi_kiseroiv!$K$2=BT2777,BV2777,"")</f>
        <v/>
      </c>
      <c r="BT2777" s="34" t="str">
        <f t="shared" si="778"/>
        <v/>
      </c>
      <c r="BU2777" s="32" t="str">
        <f t="shared" si="779"/>
        <v/>
      </c>
      <c r="BV2777" s="32" t="str">
        <f t="shared" si="780"/>
        <v/>
      </c>
      <c r="BW2777" s="32" t="str">
        <f t="shared" si="781"/>
        <v/>
      </c>
      <c r="BX2777" s="32" t="str">
        <f t="shared" si="782"/>
        <v/>
      </c>
      <c r="BY2777" s="32" t="str">
        <f t="shared" si="783"/>
        <v/>
      </c>
      <c r="BZ2777" s="32" t="str">
        <f t="shared" si="784"/>
        <v/>
      </c>
      <c r="CA2777" s="32" t="str">
        <f t="shared" si="785"/>
        <v/>
      </c>
      <c r="CB2777" s="33">
        <f>IF(COUNTIF($CD$7:CD2777,CD2777)=1,CD2777,CD2777+COUNTIF($CD$6:CD2776,CD2777))</f>
        <v>57923</v>
      </c>
      <c r="CC2777" s="34">
        <f t="shared" si="786"/>
        <v>55153</v>
      </c>
      <c r="CD2777" s="32">
        <f t="shared" si="787"/>
        <v>55153</v>
      </c>
      <c r="CE2777" s="32">
        <f t="shared" si="788"/>
        <v>0</v>
      </c>
      <c r="CF2777" s="32">
        <f t="shared" si="789"/>
        <v>0</v>
      </c>
      <c r="CG2777" s="32" t="str">
        <f t="shared" si="790"/>
        <v/>
      </c>
      <c r="CH2777" s="32">
        <v>2772</v>
      </c>
      <c r="CI2777" s="32" t="s">
        <v>6</v>
      </c>
      <c r="CJ2777" s="32" t="str">
        <f t="shared" si="791"/>
        <v/>
      </c>
      <c r="CK2777" s="32" t="str">
        <f t="shared" si="792"/>
        <v/>
      </c>
      <c r="CL2777" s="32" t="str">
        <f t="shared" si="793"/>
        <v/>
      </c>
      <c r="CM2777" s="32" t="str">
        <f t="shared" si="794"/>
        <v/>
      </c>
      <c r="CN2777" s="32" t="str">
        <f t="shared" si="795"/>
        <v/>
      </c>
    </row>
    <row r="2778" spans="71:92" x14ac:dyDescent="0.3">
      <c r="BS2778" s="32" t="str">
        <f>IF(Kiadasi_kiseroiv!$K$2=BT2778,BV2778,"")</f>
        <v/>
      </c>
      <c r="BT2778" s="34" t="str">
        <f t="shared" si="778"/>
        <v/>
      </c>
      <c r="BU2778" s="32" t="str">
        <f t="shared" si="779"/>
        <v/>
      </c>
      <c r="BV2778" s="32" t="str">
        <f t="shared" si="780"/>
        <v/>
      </c>
      <c r="BW2778" s="32" t="str">
        <f t="shared" si="781"/>
        <v/>
      </c>
      <c r="BX2778" s="32" t="str">
        <f t="shared" si="782"/>
        <v/>
      </c>
      <c r="BY2778" s="32" t="str">
        <f t="shared" si="783"/>
        <v/>
      </c>
      <c r="BZ2778" s="32" t="str">
        <f t="shared" si="784"/>
        <v/>
      </c>
      <c r="CA2778" s="32" t="str">
        <f t="shared" si="785"/>
        <v/>
      </c>
      <c r="CB2778" s="33">
        <f>IF(COUNTIF($CD$7:CD2778,CD2778)=1,CD2778,CD2778+COUNTIF($CD$6:CD2777,CD2778))</f>
        <v>57924</v>
      </c>
      <c r="CC2778" s="34">
        <f t="shared" si="786"/>
        <v>55153</v>
      </c>
      <c r="CD2778" s="32">
        <f t="shared" si="787"/>
        <v>55153</v>
      </c>
      <c r="CE2778" s="32">
        <f t="shared" si="788"/>
        <v>0</v>
      </c>
      <c r="CF2778" s="32">
        <f t="shared" si="789"/>
        <v>0</v>
      </c>
      <c r="CG2778" s="32" t="str">
        <f t="shared" si="790"/>
        <v/>
      </c>
      <c r="CH2778" s="32">
        <v>2773</v>
      </c>
      <c r="CI2778" s="32" t="s">
        <v>6</v>
      </c>
      <c r="CJ2778" s="32" t="str">
        <f t="shared" si="791"/>
        <v/>
      </c>
      <c r="CK2778" s="32" t="str">
        <f t="shared" si="792"/>
        <v/>
      </c>
      <c r="CL2778" s="32" t="str">
        <f t="shared" si="793"/>
        <v/>
      </c>
      <c r="CM2778" s="32" t="str">
        <f t="shared" si="794"/>
        <v/>
      </c>
      <c r="CN2778" s="32" t="str">
        <f t="shared" si="795"/>
        <v/>
      </c>
    </row>
    <row r="2779" spans="71:92" x14ac:dyDescent="0.3">
      <c r="BS2779" s="32" t="str">
        <f>IF(Kiadasi_kiseroiv!$K$2=BT2779,BV2779,"")</f>
        <v/>
      </c>
      <c r="BT2779" s="34" t="str">
        <f t="shared" si="778"/>
        <v/>
      </c>
      <c r="BU2779" s="32" t="str">
        <f t="shared" si="779"/>
        <v/>
      </c>
      <c r="BV2779" s="32" t="str">
        <f t="shared" si="780"/>
        <v/>
      </c>
      <c r="BW2779" s="32" t="str">
        <f t="shared" si="781"/>
        <v/>
      </c>
      <c r="BX2779" s="32" t="str">
        <f t="shared" si="782"/>
        <v/>
      </c>
      <c r="BY2779" s="32" t="str">
        <f t="shared" si="783"/>
        <v/>
      </c>
      <c r="BZ2779" s="32" t="str">
        <f t="shared" si="784"/>
        <v/>
      </c>
      <c r="CA2779" s="32" t="str">
        <f t="shared" si="785"/>
        <v/>
      </c>
      <c r="CB2779" s="33">
        <f>IF(COUNTIF($CD$7:CD2779,CD2779)=1,CD2779,CD2779+COUNTIF($CD$6:CD2778,CD2779))</f>
        <v>57925</v>
      </c>
      <c r="CC2779" s="34">
        <f t="shared" si="786"/>
        <v>55153</v>
      </c>
      <c r="CD2779" s="32">
        <f t="shared" si="787"/>
        <v>55153</v>
      </c>
      <c r="CE2779" s="32">
        <f t="shared" si="788"/>
        <v>0</v>
      </c>
      <c r="CF2779" s="32">
        <f t="shared" si="789"/>
        <v>0</v>
      </c>
      <c r="CG2779" s="32" t="str">
        <f t="shared" si="790"/>
        <v/>
      </c>
      <c r="CH2779" s="32">
        <v>2774</v>
      </c>
      <c r="CI2779" s="32" t="s">
        <v>6</v>
      </c>
      <c r="CJ2779" s="32" t="str">
        <f t="shared" si="791"/>
        <v/>
      </c>
      <c r="CK2779" s="32" t="str">
        <f t="shared" si="792"/>
        <v/>
      </c>
      <c r="CL2779" s="32" t="str">
        <f t="shared" si="793"/>
        <v/>
      </c>
      <c r="CM2779" s="32" t="str">
        <f t="shared" si="794"/>
        <v/>
      </c>
      <c r="CN2779" s="32" t="str">
        <f t="shared" si="795"/>
        <v/>
      </c>
    </row>
    <row r="2780" spans="71:92" x14ac:dyDescent="0.3">
      <c r="BS2780" s="32" t="str">
        <f>IF(Kiadasi_kiseroiv!$K$2=BT2780,BV2780,"")</f>
        <v/>
      </c>
      <c r="BT2780" s="34" t="str">
        <f t="shared" si="778"/>
        <v/>
      </c>
      <c r="BU2780" s="32" t="str">
        <f t="shared" si="779"/>
        <v/>
      </c>
      <c r="BV2780" s="32" t="str">
        <f t="shared" si="780"/>
        <v/>
      </c>
      <c r="BW2780" s="32" t="str">
        <f t="shared" si="781"/>
        <v/>
      </c>
      <c r="BX2780" s="32" t="str">
        <f t="shared" si="782"/>
        <v/>
      </c>
      <c r="BY2780" s="32" t="str">
        <f t="shared" si="783"/>
        <v/>
      </c>
      <c r="BZ2780" s="32" t="str">
        <f t="shared" si="784"/>
        <v/>
      </c>
      <c r="CA2780" s="32" t="str">
        <f t="shared" si="785"/>
        <v/>
      </c>
      <c r="CB2780" s="33">
        <f>IF(COUNTIF($CD$7:CD2780,CD2780)=1,CD2780,CD2780+COUNTIF($CD$6:CD2779,CD2780))</f>
        <v>57926</v>
      </c>
      <c r="CC2780" s="34">
        <f t="shared" si="786"/>
        <v>55153</v>
      </c>
      <c r="CD2780" s="32">
        <f t="shared" si="787"/>
        <v>55153</v>
      </c>
      <c r="CE2780" s="32">
        <f t="shared" si="788"/>
        <v>0</v>
      </c>
      <c r="CF2780" s="32">
        <f t="shared" si="789"/>
        <v>0</v>
      </c>
      <c r="CG2780" s="32" t="str">
        <f t="shared" si="790"/>
        <v/>
      </c>
      <c r="CH2780" s="32">
        <v>2775</v>
      </c>
      <c r="CI2780" s="32" t="s">
        <v>6</v>
      </c>
      <c r="CJ2780" s="32" t="str">
        <f t="shared" si="791"/>
        <v/>
      </c>
      <c r="CK2780" s="32" t="str">
        <f t="shared" si="792"/>
        <v/>
      </c>
      <c r="CL2780" s="32" t="str">
        <f t="shared" si="793"/>
        <v/>
      </c>
      <c r="CM2780" s="32" t="str">
        <f t="shared" si="794"/>
        <v/>
      </c>
      <c r="CN2780" s="32" t="str">
        <f t="shared" si="795"/>
        <v/>
      </c>
    </row>
    <row r="2781" spans="71:92" x14ac:dyDescent="0.3">
      <c r="BS2781" s="32" t="str">
        <f>IF(Kiadasi_kiseroiv!$K$2=BT2781,BV2781,"")</f>
        <v/>
      </c>
      <c r="BT2781" s="34" t="str">
        <f t="shared" si="778"/>
        <v/>
      </c>
      <c r="BU2781" s="32" t="str">
        <f t="shared" si="779"/>
        <v/>
      </c>
      <c r="BV2781" s="32" t="str">
        <f t="shared" si="780"/>
        <v/>
      </c>
      <c r="BW2781" s="32" t="str">
        <f t="shared" si="781"/>
        <v/>
      </c>
      <c r="BX2781" s="32" t="str">
        <f t="shared" si="782"/>
        <v/>
      </c>
      <c r="BY2781" s="32" t="str">
        <f t="shared" si="783"/>
        <v/>
      </c>
      <c r="BZ2781" s="32" t="str">
        <f t="shared" si="784"/>
        <v/>
      </c>
      <c r="CA2781" s="32" t="str">
        <f t="shared" si="785"/>
        <v/>
      </c>
      <c r="CB2781" s="33">
        <f>IF(COUNTIF($CD$7:CD2781,CD2781)=1,CD2781,CD2781+COUNTIF($CD$6:CD2780,CD2781))</f>
        <v>57927</v>
      </c>
      <c r="CC2781" s="34">
        <f t="shared" si="786"/>
        <v>55153</v>
      </c>
      <c r="CD2781" s="32">
        <f t="shared" si="787"/>
        <v>55153</v>
      </c>
      <c r="CE2781" s="32">
        <f t="shared" si="788"/>
        <v>0</v>
      </c>
      <c r="CF2781" s="32">
        <f t="shared" si="789"/>
        <v>0</v>
      </c>
      <c r="CG2781" s="32" t="str">
        <f t="shared" si="790"/>
        <v/>
      </c>
      <c r="CH2781" s="32">
        <v>2776</v>
      </c>
      <c r="CI2781" s="32" t="s">
        <v>6</v>
      </c>
      <c r="CJ2781" s="32" t="str">
        <f t="shared" si="791"/>
        <v/>
      </c>
      <c r="CK2781" s="32" t="str">
        <f t="shared" si="792"/>
        <v/>
      </c>
      <c r="CL2781" s="32" t="str">
        <f t="shared" si="793"/>
        <v/>
      </c>
      <c r="CM2781" s="32" t="str">
        <f t="shared" si="794"/>
        <v/>
      </c>
      <c r="CN2781" s="32" t="str">
        <f t="shared" si="795"/>
        <v/>
      </c>
    </row>
    <row r="2782" spans="71:92" x14ac:dyDescent="0.3">
      <c r="BS2782" s="32" t="str">
        <f>IF(Kiadasi_kiseroiv!$K$2=BT2782,BV2782,"")</f>
        <v/>
      </c>
      <c r="BT2782" s="34" t="str">
        <f t="shared" si="778"/>
        <v/>
      </c>
      <c r="BU2782" s="32" t="str">
        <f t="shared" si="779"/>
        <v/>
      </c>
      <c r="BV2782" s="32" t="str">
        <f t="shared" si="780"/>
        <v/>
      </c>
      <c r="BW2782" s="32" t="str">
        <f t="shared" si="781"/>
        <v/>
      </c>
      <c r="BX2782" s="32" t="str">
        <f t="shared" si="782"/>
        <v/>
      </c>
      <c r="BY2782" s="32" t="str">
        <f t="shared" si="783"/>
        <v/>
      </c>
      <c r="BZ2782" s="32" t="str">
        <f t="shared" si="784"/>
        <v/>
      </c>
      <c r="CA2782" s="32" t="str">
        <f t="shared" si="785"/>
        <v/>
      </c>
      <c r="CB2782" s="33">
        <f>IF(COUNTIF($CD$7:CD2782,CD2782)=1,CD2782,CD2782+COUNTIF($CD$6:CD2781,CD2782))</f>
        <v>57928</v>
      </c>
      <c r="CC2782" s="34">
        <f t="shared" si="786"/>
        <v>55153</v>
      </c>
      <c r="CD2782" s="32">
        <f t="shared" si="787"/>
        <v>55153</v>
      </c>
      <c r="CE2782" s="32">
        <f t="shared" si="788"/>
        <v>0</v>
      </c>
      <c r="CF2782" s="32">
        <f t="shared" si="789"/>
        <v>0</v>
      </c>
      <c r="CG2782" s="32" t="str">
        <f t="shared" si="790"/>
        <v/>
      </c>
      <c r="CH2782" s="32">
        <v>2777</v>
      </c>
      <c r="CI2782" s="32" t="s">
        <v>6</v>
      </c>
      <c r="CJ2782" s="32" t="str">
        <f t="shared" si="791"/>
        <v/>
      </c>
      <c r="CK2782" s="32" t="str">
        <f t="shared" si="792"/>
        <v/>
      </c>
      <c r="CL2782" s="32" t="str">
        <f t="shared" si="793"/>
        <v/>
      </c>
      <c r="CM2782" s="32" t="str">
        <f t="shared" si="794"/>
        <v/>
      </c>
      <c r="CN2782" s="32" t="str">
        <f t="shared" si="795"/>
        <v/>
      </c>
    </row>
    <row r="2783" spans="71:92" x14ac:dyDescent="0.3">
      <c r="BS2783" s="32" t="str">
        <f>IF(Kiadasi_kiseroiv!$K$2=BT2783,BV2783,"")</f>
        <v/>
      </c>
      <c r="BT2783" s="34" t="str">
        <f t="shared" si="778"/>
        <v/>
      </c>
      <c r="BU2783" s="32" t="str">
        <f t="shared" si="779"/>
        <v/>
      </c>
      <c r="BV2783" s="32" t="str">
        <f t="shared" si="780"/>
        <v/>
      </c>
      <c r="BW2783" s="32" t="str">
        <f t="shared" si="781"/>
        <v/>
      </c>
      <c r="BX2783" s="32" t="str">
        <f t="shared" si="782"/>
        <v/>
      </c>
      <c r="BY2783" s="32" t="str">
        <f t="shared" si="783"/>
        <v/>
      </c>
      <c r="BZ2783" s="32" t="str">
        <f t="shared" si="784"/>
        <v/>
      </c>
      <c r="CA2783" s="32" t="str">
        <f t="shared" si="785"/>
        <v/>
      </c>
      <c r="CB2783" s="33">
        <f>IF(COUNTIF($CD$7:CD2783,CD2783)=1,CD2783,CD2783+COUNTIF($CD$6:CD2782,CD2783))</f>
        <v>57929</v>
      </c>
      <c r="CC2783" s="34">
        <f t="shared" si="786"/>
        <v>55153</v>
      </c>
      <c r="CD2783" s="32">
        <f t="shared" si="787"/>
        <v>55153</v>
      </c>
      <c r="CE2783" s="32">
        <f t="shared" si="788"/>
        <v>0</v>
      </c>
      <c r="CF2783" s="32">
        <f t="shared" si="789"/>
        <v>0</v>
      </c>
      <c r="CG2783" s="32" t="str">
        <f t="shared" si="790"/>
        <v/>
      </c>
      <c r="CH2783" s="32">
        <v>2778</v>
      </c>
      <c r="CI2783" s="32" t="s">
        <v>6</v>
      </c>
      <c r="CJ2783" s="32" t="str">
        <f t="shared" si="791"/>
        <v/>
      </c>
      <c r="CK2783" s="32" t="str">
        <f t="shared" si="792"/>
        <v/>
      </c>
      <c r="CL2783" s="32" t="str">
        <f t="shared" si="793"/>
        <v/>
      </c>
      <c r="CM2783" s="32" t="str">
        <f t="shared" si="794"/>
        <v/>
      </c>
      <c r="CN2783" s="32" t="str">
        <f t="shared" si="795"/>
        <v/>
      </c>
    </row>
    <row r="2784" spans="71:92" x14ac:dyDescent="0.3">
      <c r="BS2784" s="32" t="str">
        <f>IF(Kiadasi_kiseroiv!$K$2=BT2784,BV2784,"")</f>
        <v/>
      </c>
      <c r="BT2784" s="34" t="str">
        <f t="shared" si="778"/>
        <v/>
      </c>
      <c r="BU2784" s="32" t="str">
        <f t="shared" si="779"/>
        <v/>
      </c>
      <c r="BV2784" s="32" t="str">
        <f t="shared" si="780"/>
        <v/>
      </c>
      <c r="BW2784" s="32" t="str">
        <f t="shared" si="781"/>
        <v/>
      </c>
      <c r="BX2784" s="32" t="str">
        <f t="shared" si="782"/>
        <v/>
      </c>
      <c r="BY2784" s="32" t="str">
        <f t="shared" si="783"/>
        <v/>
      </c>
      <c r="BZ2784" s="32" t="str">
        <f t="shared" si="784"/>
        <v/>
      </c>
      <c r="CA2784" s="32" t="str">
        <f t="shared" si="785"/>
        <v/>
      </c>
      <c r="CB2784" s="33">
        <f>IF(COUNTIF($CD$7:CD2784,CD2784)=1,CD2784,CD2784+COUNTIF($CD$6:CD2783,CD2784))</f>
        <v>57930</v>
      </c>
      <c r="CC2784" s="34">
        <f t="shared" si="786"/>
        <v>55153</v>
      </c>
      <c r="CD2784" s="32">
        <f t="shared" si="787"/>
        <v>55153</v>
      </c>
      <c r="CE2784" s="32">
        <f t="shared" si="788"/>
        <v>0</v>
      </c>
      <c r="CF2784" s="32">
        <f t="shared" si="789"/>
        <v>0</v>
      </c>
      <c r="CG2784" s="32" t="str">
        <f t="shared" si="790"/>
        <v/>
      </c>
      <c r="CH2784" s="32">
        <v>2779</v>
      </c>
      <c r="CI2784" s="32" t="s">
        <v>6</v>
      </c>
      <c r="CJ2784" s="32" t="str">
        <f t="shared" si="791"/>
        <v/>
      </c>
      <c r="CK2784" s="32" t="str">
        <f t="shared" si="792"/>
        <v/>
      </c>
      <c r="CL2784" s="32" t="str">
        <f t="shared" si="793"/>
        <v/>
      </c>
      <c r="CM2784" s="32" t="str">
        <f t="shared" si="794"/>
        <v/>
      </c>
      <c r="CN2784" s="32" t="str">
        <f t="shared" si="795"/>
        <v/>
      </c>
    </row>
    <row r="2785" spans="71:92" x14ac:dyDescent="0.3">
      <c r="BS2785" s="32" t="str">
        <f>IF(Kiadasi_kiseroiv!$K$2=BT2785,BV2785,"")</f>
        <v/>
      </c>
      <c r="BT2785" s="34" t="str">
        <f t="shared" si="778"/>
        <v/>
      </c>
      <c r="BU2785" s="32" t="str">
        <f t="shared" si="779"/>
        <v/>
      </c>
      <c r="BV2785" s="32" t="str">
        <f t="shared" si="780"/>
        <v/>
      </c>
      <c r="BW2785" s="32" t="str">
        <f t="shared" si="781"/>
        <v/>
      </c>
      <c r="BX2785" s="32" t="str">
        <f t="shared" si="782"/>
        <v/>
      </c>
      <c r="BY2785" s="32" t="str">
        <f t="shared" si="783"/>
        <v/>
      </c>
      <c r="BZ2785" s="32" t="str">
        <f t="shared" si="784"/>
        <v/>
      </c>
      <c r="CA2785" s="32" t="str">
        <f t="shared" si="785"/>
        <v/>
      </c>
      <c r="CB2785" s="33">
        <f>IF(COUNTIF($CD$7:CD2785,CD2785)=1,CD2785,CD2785+COUNTIF($CD$6:CD2784,CD2785))</f>
        <v>57931</v>
      </c>
      <c r="CC2785" s="34">
        <f t="shared" si="786"/>
        <v>55153</v>
      </c>
      <c r="CD2785" s="32">
        <f t="shared" si="787"/>
        <v>55153</v>
      </c>
      <c r="CE2785" s="32">
        <f t="shared" si="788"/>
        <v>0</v>
      </c>
      <c r="CF2785" s="32">
        <f t="shared" si="789"/>
        <v>0</v>
      </c>
      <c r="CG2785" s="32" t="str">
        <f t="shared" si="790"/>
        <v/>
      </c>
      <c r="CH2785" s="32">
        <v>2780</v>
      </c>
      <c r="CI2785" s="32" t="s">
        <v>6</v>
      </c>
      <c r="CJ2785" s="32" t="str">
        <f t="shared" si="791"/>
        <v/>
      </c>
      <c r="CK2785" s="32" t="str">
        <f t="shared" si="792"/>
        <v/>
      </c>
      <c r="CL2785" s="32" t="str">
        <f t="shared" si="793"/>
        <v/>
      </c>
      <c r="CM2785" s="32" t="str">
        <f t="shared" si="794"/>
        <v/>
      </c>
      <c r="CN2785" s="32" t="str">
        <f t="shared" si="795"/>
        <v/>
      </c>
    </row>
    <row r="2786" spans="71:92" x14ac:dyDescent="0.3">
      <c r="BS2786" s="32" t="str">
        <f>IF(Kiadasi_kiseroiv!$K$2=BT2786,BV2786,"")</f>
        <v/>
      </c>
      <c r="BT2786" s="34" t="str">
        <f t="shared" si="778"/>
        <v/>
      </c>
      <c r="BU2786" s="32" t="str">
        <f t="shared" si="779"/>
        <v/>
      </c>
      <c r="BV2786" s="32" t="str">
        <f t="shared" si="780"/>
        <v/>
      </c>
      <c r="BW2786" s="32" t="str">
        <f t="shared" si="781"/>
        <v/>
      </c>
      <c r="BX2786" s="32" t="str">
        <f t="shared" si="782"/>
        <v/>
      </c>
      <c r="BY2786" s="32" t="str">
        <f t="shared" si="783"/>
        <v/>
      </c>
      <c r="BZ2786" s="32" t="str">
        <f t="shared" si="784"/>
        <v/>
      </c>
      <c r="CA2786" s="32" t="str">
        <f t="shared" si="785"/>
        <v/>
      </c>
      <c r="CB2786" s="33">
        <f>IF(COUNTIF($CD$7:CD2786,CD2786)=1,CD2786,CD2786+COUNTIF($CD$6:CD2785,CD2786))</f>
        <v>57932</v>
      </c>
      <c r="CC2786" s="34">
        <f t="shared" si="786"/>
        <v>55153</v>
      </c>
      <c r="CD2786" s="32">
        <f t="shared" si="787"/>
        <v>55153</v>
      </c>
      <c r="CE2786" s="32">
        <f t="shared" si="788"/>
        <v>0</v>
      </c>
      <c r="CF2786" s="32">
        <f t="shared" si="789"/>
        <v>0</v>
      </c>
      <c r="CG2786" s="32" t="str">
        <f t="shared" si="790"/>
        <v/>
      </c>
      <c r="CH2786" s="32">
        <v>2781</v>
      </c>
      <c r="CI2786" s="32" t="s">
        <v>6</v>
      </c>
      <c r="CJ2786" s="32" t="str">
        <f t="shared" si="791"/>
        <v/>
      </c>
      <c r="CK2786" s="32" t="str">
        <f t="shared" si="792"/>
        <v/>
      </c>
      <c r="CL2786" s="32" t="str">
        <f t="shared" si="793"/>
        <v/>
      </c>
      <c r="CM2786" s="32" t="str">
        <f t="shared" si="794"/>
        <v/>
      </c>
      <c r="CN2786" s="32" t="str">
        <f t="shared" si="795"/>
        <v/>
      </c>
    </row>
    <row r="2787" spans="71:92" x14ac:dyDescent="0.3">
      <c r="BS2787" s="32" t="str">
        <f>IF(Kiadasi_kiseroiv!$K$2=BT2787,BV2787,"")</f>
        <v/>
      </c>
      <c r="BT2787" s="34" t="str">
        <f t="shared" si="778"/>
        <v/>
      </c>
      <c r="BU2787" s="32" t="str">
        <f t="shared" si="779"/>
        <v/>
      </c>
      <c r="BV2787" s="32" t="str">
        <f t="shared" si="780"/>
        <v/>
      </c>
      <c r="BW2787" s="32" t="str">
        <f t="shared" si="781"/>
        <v/>
      </c>
      <c r="BX2787" s="32" t="str">
        <f t="shared" si="782"/>
        <v/>
      </c>
      <c r="BY2787" s="32" t="str">
        <f t="shared" si="783"/>
        <v/>
      </c>
      <c r="BZ2787" s="32" t="str">
        <f t="shared" si="784"/>
        <v/>
      </c>
      <c r="CA2787" s="32" t="str">
        <f t="shared" si="785"/>
        <v/>
      </c>
      <c r="CB2787" s="33">
        <f>IF(COUNTIF($CD$7:CD2787,CD2787)=1,CD2787,CD2787+COUNTIF($CD$6:CD2786,CD2787))</f>
        <v>57933</v>
      </c>
      <c r="CC2787" s="34">
        <f t="shared" si="786"/>
        <v>55153</v>
      </c>
      <c r="CD2787" s="32">
        <f t="shared" si="787"/>
        <v>55153</v>
      </c>
      <c r="CE2787" s="32">
        <f t="shared" si="788"/>
        <v>0</v>
      </c>
      <c r="CF2787" s="32">
        <f t="shared" si="789"/>
        <v>0</v>
      </c>
      <c r="CG2787" s="32" t="str">
        <f t="shared" si="790"/>
        <v/>
      </c>
      <c r="CH2787" s="32">
        <v>2782</v>
      </c>
      <c r="CI2787" s="32" t="s">
        <v>6</v>
      </c>
      <c r="CJ2787" s="32" t="str">
        <f t="shared" si="791"/>
        <v/>
      </c>
      <c r="CK2787" s="32" t="str">
        <f t="shared" si="792"/>
        <v/>
      </c>
      <c r="CL2787" s="32" t="str">
        <f t="shared" si="793"/>
        <v/>
      </c>
      <c r="CM2787" s="32" t="str">
        <f t="shared" si="794"/>
        <v/>
      </c>
      <c r="CN2787" s="32" t="str">
        <f t="shared" si="795"/>
        <v/>
      </c>
    </row>
    <row r="2788" spans="71:92" x14ac:dyDescent="0.3">
      <c r="BS2788" s="32" t="str">
        <f>IF(Kiadasi_kiseroiv!$K$2=BT2788,BV2788,"")</f>
        <v/>
      </c>
      <c r="BT2788" s="34" t="str">
        <f t="shared" si="778"/>
        <v/>
      </c>
      <c r="BU2788" s="32" t="str">
        <f t="shared" si="779"/>
        <v/>
      </c>
      <c r="BV2788" s="32" t="str">
        <f t="shared" si="780"/>
        <v/>
      </c>
      <c r="BW2788" s="32" t="str">
        <f t="shared" si="781"/>
        <v/>
      </c>
      <c r="BX2788" s="32" t="str">
        <f t="shared" si="782"/>
        <v/>
      </c>
      <c r="BY2788" s="32" t="str">
        <f t="shared" si="783"/>
        <v/>
      </c>
      <c r="BZ2788" s="32" t="str">
        <f t="shared" si="784"/>
        <v/>
      </c>
      <c r="CA2788" s="32" t="str">
        <f t="shared" si="785"/>
        <v/>
      </c>
      <c r="CB2788" s="33">
        <f>IF(COUNTIF($CD$7:CD2788,CD2788)=1,CD2788,CD2788+COUNTIF($CD$6:CD2787,CD2788))</f>
        <v>57934</v>
      </c>
      <c r="CC2788" s="34">
        <f t="shared" si="786"/>
        <v>55153</v>
      </c>
      <c r="CD2788" s="32">
        <f t="shared" si="787"/>
        <v>55153</v>
      </c>
      <c r="CE2788" s="32">
        <f t="shared" si="788"/>
        <v>0</v>
      </c>
      <c r="CF2788" s="32">
        <f t="shared" si="789"/>
        <v>0</v>
      </c>
      <c r="CG2788" s="32" t="str">
        <f t="shared" si="790"/>
        <v/>
      </c>
      <c r="CH2788" s="32">
        <v>2783</v>
      </c>
      <c r="CI2788" s="32" t="s">
        <v>6</v>
      </c>
      <c r="CJ2788" s="32" t="str">
        <f t="shared" si="791"/>
        <v/>
      </c>
      <c r="CK2788" s="32" t="str">
        <f t="shared" si="792"/>
        <v/>
      </c>
      <c r="CL2788" s="32" t="str">
        <f t="shared" si="793"/>
        <v/>
      </c>
      <c r="CM2788" s="32" t="str">
        <f t="shared" si="794"/>
        <v/>
      </c>
      <c r="CN2788" s="32" t="str">
        <f t="shared" si="795"/>
        <v/>
      </c>
    </row>
    <row r="2789" spans="71:92" x14ac:dyDescent="0.3">
      <c r="BS2789" s="32" t="str">
        <f>IF(Kiadasi_kiseroiv!$K$2=BT2789,BV2789,"")</f>
        <v/>
      </c>
      <c r="BT2789" s="34" t="str">
        <f t="shared" si="778"/>
        <v/>
      </c>
      <c r="BU2789" s="32" t="str">
        <f t="shared" si="779"/>
        <v/>
      </c>
      <c r="BV2789" s="32" t="str">
        <f t="shared" si="780"/>
        <v/>
      </c>
      <c r="BW2789" s="32" t="str">
        <f t="shared" si="781"/>
        <v/>
      </c>
      <c r="BX2789" s="32" t="str">
        <f t="shared" si="782"/>
        <v/>
      </c>
      <c r="BY2789" s="32" t="str">
        <f t="shared" si="783"/>
        <v/>
      </c>
      <c r="BZ2789" s="32" t="str">
        <f t="shared" si="784"/>
        <v/>
      </c>
      <c r="CA2789" s="32" t="str">
        <f t="shared" si="785"/>
        <v/>
      </c>
      <c r="CB2789" s="33">
        <f>IF(COUNTIF($CD$7:CD2789,CD2789)=1,CD2789,CD2789+COUNTIF($CD$6:CD2788,CD2789))</f>
        <v>57935</v>
      </c>
      <c r="CC2789" s="34">
        <f t="shared" si="786"/>
        <v>55153</v>
      </c>
      <c r="CD2789" s="32">
        <f t="shared" si="787"/>
        <v>55153</v>
      </c>
      <c r="CE2789" s="32">
        <f t="shared" si="788"/>
        <v>0</v>
      </c>
      <c r="CF2789" s="32">
        <f t="shared" si="789"/>
        <v>0</v>
      </c>
      <c r="CG2789" s="32" t="str">
        <f t="shared" si="790"/>
        <v/>
      </c>
      <c r="CH2789" s="32">
        <v>2784</v>
      </c>
      <c r="CI2789" s="32" t="s">
        <v>6</v>
      </c>
      <c r="CJ2789" s="32" t="str">
        <f t="shared" si="791"/>
        <v/>
      </c>
      <c r="CK2789" s="32" t="str">
        <f t="shared" si="792"/>
        <v/>
      </c>
      <c r="CL2789" s="32" t="str">
        <f t="shared" si="793"/>
        <v/>
      </c>
      <c r="CM2789" s="32" t="str">
        <f t="shared" si="794"/>
        <v/>
      </c>
      <c r="CN2789" s="32" t="str">
        <f t="shared" si="795"/>
        <v/>
      </c>
    </row>
    <row r="2790" spans="71:92" x14ac:dyDescent="0.3">
      <c r="BS2790" s="32" t="str">
        <f>IF(Kiadasi_kiseroiv!$K$2=BT2790,BV2790,"")</f>
        <v/>
      </c>
      <c r="BT2790" s="34" t="str">
        <f t="shared" si="778"/>
        <v/>
      </c>
      <c r="BU2790" s="32" t="str">
        <f t="shared" si="779"/>
        <v/>
      </c>
      <c r="BV2790" s="32" t="str">
        <f t="shared" si="780"/>
        <v/>
      </c>
      <c r="BW2790" s="32" t="str">
        <f t="shared" si="781"/>
        <v/>
      </c>
      <c r="BX2790" s="32" t="str">
        <f t="shared" si="782"/>
        <v/>
      </c>
      <c r="BY2790" s="32" t="str">
        <f t="shared" si="783"/>
        <v/>
      </c>
      <c r="BZ2790" s="32" t="str">
        <f t="shared" si="784"/>
        <v/>
      </c>
      <c r="CA2790" s="32" t="str">
        <f t="shared" si="785"/>
        <v/>
      </c>
      <c r="CB2790" s="33">
        <f>IF(COUNTIF($CD$7:CD2790,CD2790)=1,CD2790,CD2790+COUNTIF($CD$6:CD2789,CD2790))</f>
        <v>57936</v>
      </c>
      <c r="CC2790" s="34">
        <f t="shared" si="786"/>
        <v>55153</v>
      </c>
      <c r="CD2790" s="32">
        <f t="shared" si="787"/>
        <v>55153</v>
      </c>
      <c r="CE2790" s="32">
        <f t="shared" si="788"/>
        <v>0</v>
      </c>
      <c r="CF2790" s="32">
        <f t="shared" si="789"/>
        <v>0</v>
      </c>
      <c r="CG2790" s="32" t="str">
        <f t="shared" si="790"/>
        <v/>
      </c>
      <c r="CH2790" s="32">
        <v>2785</v>
      </c>
      <c r="CI2790" s="32" t="s">
        <v>6</v>
      </c>
      <c r="CJ2790" s="32" t="str">
        <f t="shared" si="791"/>
        <v/>
      </c>
      <c r="CK2790" s="32" t="str">
        <f t="shared" si="792"/>
        <v/>
      </c>
      <c r="CL2790" s="32" t="str">
        <f t="shared" si="793"/>
        <v/>
      </c>
      <c r="CM2790" s="32" t="str">
        <f t="shared" si="794"/>
        <v/>
      </c>
      <c r="CN2790" s="32" t="str">
        <f t="shared" si="795"/>
        <v/>
      </c>
    </row>
    <row r="2791" spans="71:92" x14ac:dyDescent="0.3">
      <c r="BS2791" s="32" t="str">
        <f>IF(Kiadasi_kiseroiv!$K$2=BT2791,BV2791,"")</f>
        <v/>
      </c>
      <c r="BT2791" s="34" t="str">
        <f t="shared" si="778"/>
        <v/>
      </c>
      <c r="BU2791" s="32" t="str">
        <f t="shared" si="779"/>
        <v/>
      </c>
      <c r="BV2791" s="32" t="str">
        <f t="shared" si="780"/>
        <v/>
      </c>
      <c r="BW2791" s="32" t="str">
        <f t="shared" si="781"/>
        <v/>
      </c>
      <c r="BX2791" s="32" t="str">
        <f t="shared" si="782"/>
        <v/>
      </c>
      <c r="BY2791" s="32" t="str">
        <f t="shared" si="783"/>
        <v/>
      </c>
      <c r="BZ2791" s="32" t="str">
        <f t="shared" si="784"/>
        <v/>
      </c>
      <c r="CA2791" s="32" t="str">
        <f t="shared" si="785"/>
        <v/>
      </c>
      <c r="CB2791" s="33">
        <f>IF(COUNTIF($CD$7:CD2791,CD2791)=1,CD2791,CD2791+COUNTIF($CD$6:CD2790,CD2791))</f>
        <v>57937</v>
      </c>
      <c r="CC2791" s="34">
        <f t="shared" si="786"/>
        <v>55153</v>
      </c>
      <c r="CD2791" s="32">
        <f t="shared" si="787"/>
        <v>55153</v>
      </c>
      <c r="CE2791" s="32">
        <f t="shared" si="788"/>
        <v>0</v>
      </c>
      <c r="CF2791" s="32">
        <f t="shared" si="789"/>
        <v>0</v>
      </c>
      <c r="CG2791" s="32" t="str">
        <f t="shared" si="790"/>
        <v/>
      </c>
      <c r="CH2791" s="32">
        <v>2786</v>
      </c>
      <c r="CI2791" s="32" t="s">
        <v>6</v>
      </c>
      <c r="CJ2791" s="32" t="str">
        <f t="shared" si="791"/>
        <v/>
      </c>
      <c r="CK2791" s="32" t="str">
        <f t="shared" si="792"/>
        <v/>
      </c>
      <c r="CL2791" s="32" t="str">
        <f t="shared" si="793"/>
        <v/>
      </c>
      <c r="CM2791" s="32" t="str">
        <f t="shared" si="794"/>
        <v/>
      </c>
      <c r="CN2791" s="32" t="str">
        <f t="shared" si="795"/>
        <v/>
      </c>
    </row>
    <row r="2792" spans="71:92" x14ac:dyDescent="0.3">
      <c r="BS2792" s="32" t="str">
        <f>IF(Kiadasi_kiseroiv!$K$2=BT2792,BV2792,"")</f>
        <v/>
      </c>
      <c r="BT2792" s="34" t="str">
        <f t="shared" si="778"/>
        <v/>
      </c>
      <c r="BU2792" s="32" t="str">
        <f t="shared" si="779"/>
        <v/>
      </c>
      <c r="BV2792" s="32" t="str">
        <f t="shared" si="780"/>
        <v/>
      </c>
      <c r="BW2792" s="32" t="str">
        <f t="shared" si="781"/>
        <v/>
      </c>
      <c r="BX2792" s="32" t="str">
        <f t="shared" si="782"/>
        <v/>
      </c>
      <c r="BY2792" s="32" t="str">
        <f t="shared" si="783"/>
        <v/>
      </c>
      <c r="BZ2792" s="32" t="str">
        <f t="shared" si="784"/>
        <v/>
      </c>
      <c r="CA2792" s="32" t="str">
        <f t="shared" si="785"/>
        <v/>
      </c>
      <c r="CB2792" s="33">
        <f>IF(COUNTIF($CD$7:CD2792,CD2792)=1,CD2792,CD2792+COUNTIF($CD$6:CD2791,CD2792))</f>
        <v>57938</v>
      </c>
      <c r="CC2792" s="34">
        <f t="shared" si="786"/>
        <v>55153</v>
      </c>
      <c r="CD2792" s="32">
        <f t="shared" si="787"/>
        <v>55153</v>
      </c>
      <c r="CE2792" s="32">
        <f t="shared" si="788"/>
        <v>0</v>
      </c>
      <c r="CF2792" s="32">
        <f t="shared" si="789"/>
        <v>0</v>
      </c>
      <c r="CG2792" s="32" t="str">
        <f t="shared" si="790"/>
        <v/>
      </c>
      <c r="CH2792" s="32">
        <v>2787</v>
      </c>
      <c r="CI2792" s="32" t="s">
        <v>6</v>
      </c>
      <c r="CJ2792" s="32" t="str">
        <f t="shared" si="791"/>
        <v/>
      </c>
      <c r="CK2792" s="32" t="str">
        <f t="shared" si="792"/>
        <v/>
      </c>
      <c r="CL2792" s="32" t="str">
        <f t="shared" si="793"/>
        <v/>
      </c>
      <c r="CM2792" s="32" t="str">
        <f t="shared" si="794"/>
        <v/>
      </c>
      <c r="CN2792" s="32" t="str">
        <f t="shared" si="795"/>
        <v/>
      </c>
    </row>
    <row r="2793" spans="71:92" x14ac:dyDescent="0.3">
      <c r="BS2793" s="32" t="str">
        <f>IF(Kiadasi_kiseroiv!$K$2=BT2793,BV2793,"")</f>
        <v/>
      </c>
      <c r="BT2793" s="34" t="str">
        <f t="shared" ref="BT2793:BT2856" si="796">IF(AND($BT$4=CI2793,BU2793&lt;&gt;""),CC2793,"")</f>
        <v/>
      </c>
      <c r="BU2793" s="32" t="str">
        <f t="shared" ref="BU2793:BU2856" si="797">IF(AND($BU$1=CI2793,ISERROR(VLOOKUP(CG2793,Kisiv,2,FALSE))=FALSE),CB2793,"")</f>
        <v/>
      </c>
      <c r="BV2793" s="32" t="str">
        <f t="shared" ref="BV2793:BV2856" si="798">IF(BU2793&lt;&gt;"",RANK(BU2793,$BU$7:$BU$33000,1),"")</f>
        <v/>
      </c>
      <c r="BW2793" s="32" t="str">
        <f t="shared" ref="BW2793:BW2856" si="799">IF(CC2793&lt;min,$BW$2,IF(CC2793&lt;=max,CG2793,""))</f>
        <v/>
      </c>
      <c r="BX2793" s="32" t="str">
        <f t="shared" ref="BX2793:BX2856" si="800">IF(AND(OR($BX$1=0,$BX$1=CG2793),OR($BX$2=0,IF(ISERROR(SEARCH($BX$2,CJ2793&amp;CK2793&amp;CL2793,1)),FALSE,TRUE))),CB2793,"")</f>
        <v/>
      </c>
      <c r="BY2793" s="32" t="str">
        <f t="shared" ref="BY2793:BY2856" si="801">IF(AND(BX2793&lt;&gt;"",CC2793&lt;&gt;$CD$2),RANK(BX2793,$BX$7:$BX$33000,1),"")</f>
        <v/>
      </c>
      <c r="BZ2793" s="32" t="str">
        <f t="shared" ref="BZ2793:BZ2856" si="802">IF(AND(CC2793&lt;$BZ$2,CI2793=$BZ$4),$BZ$5,IF(AND(CC2793&lt;=$BZ$3,CI2793=$BZ$4),CB2793,""))</f>
        <v/>
      </c>
      <c r="CA2793" s="32" t="str">
        <f t="shared" ref="CA2793:CA2856" si="803">IF(AND(BZ2793&lt;&gt;"",BZ2793&lt;&gt;$BZ$5),RANK(BZ2793,$BZ$7:$BZ$33000,1),"")</f>
        <v/>
      </c>
      <c r="CB2793" s="33">
        <f>IF(COUNTIF($CD$7:CD2793,CD2793)=1,CD2793,CD2793+COUNTIF($CD$6:CD2792,CD2793))</f>
        <v>57939</v>
      </c>
      <c r="CC2793" s="34">
        <f t="shared" ref="CC2793:CC2856" si="804">IF(INDEX(Kassza,CH2793,1)&lt;&gt;1,INDEX(Kassza,CH2793,1),$CD$2)</f>
        <v>55153</v>
      </c>
      <c r="CD2793" s="32">
        <f t="shared" ref="CD2793:CD2856" si="805">IF(CC2793&lt;&gt;$CD$2,RANK(CC2793,$CC$7:$CC$33000,1),$CD$2)</f>
        <v>55153</v>
      </c>
      <c r="CE2793" s="32">
        <f t="shared" ref="CE2793:CE2856" si="806">INDEX(Kassza,CH2793,6)</f>
        <v>0</v>
      </c>
      <c r="CF2793" s="32">
        <f t="shared" ref="CF2793:CF2856" si="807">INDEX(Kassza,CH2793,8)</f>
        <v>0</v>
      </c>
      <c r="CG2793" s="32" t="str">
        <f t="shared" ref="CG2793:CG2856" si="808">INDEX(Kassza,CH2793,7)&amp;INDEX(Kassza,CH2793,9)</f>
        <v/>
      </c>
      <c r="CH2793" s="32">
        <v>2788</v>
      </c>
      <c r="CI2793" s="32" t="s">
        <v>6</v>
      </c>
      <c r="CJ2793" s="32" t="str">
        <f t="shared" ref="CJ2793:CJ2856" si="809">IF(INDEX(Kassza,CH2793,5)&lt;&gt;0,INDEX(Kassza,CH2793,5),"")</f>
        <v/>
      </c>
      <c r="CK2793" s="32" t="str">
        <f t="shared" ref="CK2793:CK2856" si="810">IF(INDEX(Kassza,CH2793,10)&lt;&gt;0,INDEX(Kassza,CH2793,10),"")</f>
        <v/>
      </c>
      <c r="CL2793" s="32" t="str">
        <f t="shared" ref="CL2793:CL2856" si="811">IF(INDEX(Kassza,CH2793,11)&lt;&gt;0,INDEX(Kassza,CH2793,11),"")</f>
        <v/>
      </c>
      <c r="CM2793" s="32" t="str">
        <f t="shared" ref="CM2793:CM2856" si="812">IF(INDEX(Kassza,CH2793,4)&lt;&gt;0,INDEX(Kassza,CH2793,4),"")</f>
        <v/>
      </c>
      <c r="CN2793" s="32" t="str">
        <f t="shared" ref="CN2793:CN2856" si="813">IF(INDEX(Kassza,CH2793,3)&lt;&gt;0,INDEX(Kassza,CH2793,3),"")</f>
        <v/>
      </c>
    </row>
    <row r="2794" spans="71:92" x14ac:dyDescent="0.3">
      <c r="BS2794" s="32" t="str">
        <f>IF(Kiadasi_kiseroiv!$K$2=BT2794,BV2794,"")</f>
        <v/>
      </c>
      <c r="BT2794" s="34" t="str">
        <f t="shared" si="796"/>
        <v/>
      </c>
      <c r="BU2794" s="32" t="str">
        <f t="shared" si="797"/>
        <v/>
      </c>
      <c r="BV2794" s="32" t="str">
        <f t="shared" si="798"/>
        <v/>
      </c>
      <c r="BW2794" s="32" t="str">
        <f t="shared" si="799"/>
        <v/>
      </c>
      <c r="BX2794" s="32" t="str">
        <f t="shared" si="800"/>
        <v/>
      </c>
      <c r="BY2794" s="32" t="str">
        <f t="shared" si="801"/>
        <v/>
      </c>
      <c r="BZ2794" s="32" t="str">
        <f t="shared" si="802"/>
        <v/>
      </c>
      <c r="CA2794" s="32" t="str">
        <f t="shared" si="803"/>
        <v/>
      </c>
      <c r="CB2794" s="33">
        <f>IF(COUNTIF($CD$7:CD2794,CD2794)=1,CD2794,CD2794+COUNTIF($CD$6:CD2793,CD2794))</f>
        <v>57940</v>
      </c>
      <c r="CC2794" s="34">
        <f t="shared" si="804"/>
        <v>55153</v>
      </c>
      <c r="CD2794" s="32">
        <f t="shared" si="805"/>
        <v>55153</v>
      </c>
      <c r="CE2794" s="32">
        <f t="shared" si="806"/>
        <v>0</v>
      </c>
      <c r="CF2794" s="32">
        <f t="shared" si="807"/>
        <v>0</v>
      </c>
      <c r="CG2794" s="32" t="str">
        <f t="shared" si="808"/>
        <v/>
      </c>
      <c r="CH2794" s="32">
        <v>2789</v>
      </c>
      <c r="CI2794" s="32" t="s">
        <v>6</v>
      </c>
      <c r="CJ2794" s="32" t="str">
        <f t="shared" si="809"/>
        <v/>
      </c>
      <c r="CK2794" s="32" t="str">
        <f t="shared" si="810"/>
        <v/>
      </c>
      <c r="CL2794" s="32" t="str">
        <f t="shared" si="811"/>
        <v/>
      </c>
      <c r="CM2794" s="32" t="str">
        <f t="shared" si="812"/>
        <v/>
      </c>
      <c r="CN2794" s="32" t="str">
        <f t="shared" si="813"/>
        <v/>
      </c>
    </row>
    <row r="2795" spans="71:92" x14ac:dyDescent="0.3">
      <c r="BS2795" s="32" t="str">
        <f>IF(Kiadasi_kiseroiv!$K$2=BT2795,BV2795,"")</f>
        <v/>
      </c>
      <c r="BT2795" s="34" t="str">
        <f t="shared" si="796"/>
        <v/>
      </c>
      <c r="BU2795" s="32" t="str">
        <f t="shared" si="797"/>
        <v/>
      </c>
      <c r="BV2795" s="32" t="str">
        <f t="shared" si="798"/>
        <v/>
      </c>
      <c r="BW2795" s="32" t="str">
        <f t="shared" si="799"/>
        <v/>
      </c>
      <c r="BX2795" s="32" t="str">
        <f t="shared" si="800"/>
        <v/>
      </c>
      <c r="BY2795" s="32" t="str">
        <f t="shared" si="801"/>
        <v/>
      </c>
      <c r="BZ2795" s="32" t="str">
        <f t="shared" si="802"/>
        <v/>
      </c>
      <c r="CA2795" s="32" t="str">
        <f t="shared" si="803"/>
        <v/>
      </c>
      <c r="CB2795" s="33">
        <f>IF(COUNTIF($CD$7:CD2795,CD2795)=1,CD2795,CD2795+COUNTIF($CD$6:CD2794,CD2795))</f>
        <v>57941</v>
      </c>
      <c r="CC2795" s="34">
        <f t="shared" si="804"/>
        <v>55153</v>
      </c>
      <c r="CD2795" s="32">
        <f t="shared" si="805"/>
        <v>55153</v>
      </c>
      <c r="CE2795" s="32">
        <f t="shared" si="806"/>
        <v>0</v>
      </c>
      <c r="CF2795" s="32">
        <f t="shared" si="807"/>
        <v>0</v>
      </c>
      <c r="CG2795" s="32" t="str">
        <f t="shared" si="808"/>
        <v/>
      </c>
      <c r="CH2795" s="32">
        <v>2790</v>
      </c>
      <c r="CI2795" s="32" t="s">
        <v>6</v>
      </c>
      <c r="CJ2795" s="32" t="str">
        <f t="shared" si="809"/>
        <v/>
      </c>
      <c r="CK2795" s="32" t="str">
        <f t="shared" si="810"/>
        <v/>
      </c>
      <c r="CL2795" s="32" t="str">
        <f t="shared" si="811"/>
        <v/>
      </c>
      <c r="CM2795" s="32" t="str">
        <f t="shared" si="812"/>
        <v/>
      </c>
      <c r="CN2795" s="32" t="str">
        <f t="shared" si="813"/>
        <v/>
      </c>
    </row>
    <row r="2796" spans="71:92" x14ac:dyDescent="0.3">
      <c r="BS2796" s="32" t="str">
        <f>IF(Kiadasi_kiseroiv!$K$2=BT2796,BV2796,"")</f>
        <v/>
      </c>
      <c r="BT2796" s="34" t="str">
        <f t="shared" si="796"/>
        <v/>
      </c>
      <c r="BU2796" s="32" t="str">
        <f t="shared" si="797"/>
        <v/>
      </c>
      <c r="BV2796" s="32" t="str">
        <f t="shared" si="798"/>
        <v/>
      </c>
      <c r="BW2796" s="32" t="str">
        <f t="shared" si="799"/>
        <v/>
      </c>
      <c r="BX2796" s="32" t="str">
        <f t="shared" si="800"/>
        <v/>
      </c>
      <c r="BY2796" s="32" t="str">
        <f t="shared" si="801"/>
        <v/>
      </c>
      <c r="BZ2796" s="32" t="str">
        <f t="shared" si="802"/>
        <v/>
      </c>
      <c r="CA2796" s="32" t="str">
        <f t="shared" si="803"/>
        <v/>
      </c>
      <c r="CB2796" s="33">
        <f>IF(COUNTIF($CD$7:CD2796,CD2796)=1,CD2796,CD2796+COUNTIF($CD$6:CD2795,CD2796))</f>
        <v>57942</v>
      </c>
      <c r="CC2796" s="34">
        <f t="shared" si="804"/>
        <v>55153</v>
      </c>
      <c r="CD2796" s="32">
        <f t="shared" si="805"/>
        <v>55153</v>
      </c>
      <c r="CE2796" s="32">
        <f t="shared" si="806"/>
        <v>0</v>
      </c>
      <c r="CF2796" s="32">
        <f t="shared" si="807"/>
        <v>0</v>
      </c>
      <c r="CG2796" s="32" t="str">
        <f t="shared" si="808"/>
        <v/>
      </c>
      <c r="CH2796" s="32">
        <v>2791</v>
      </c>
      <c r="CI2796" s="32" t="s">
        <v>6</v>
      </c>
      <c r="CJ2796" s="32" t="str">
        <f t="shared" si="809"/>
        <v/>
      </c>
      <c r="CK2796" s="32" t="str">
        <f t="shared" si="810"/>
        <v/>
      </c>
      <c r="CL2796" s="32" t="str">
        <f t="shared" si="811"/>
        <v/>
      </c>
      <c r="CM2796" s="32" t="str">
        <f t="shared" si="812"/>
        <v/>
      </c>
      <c r="CN2796" s="32" t="str">
        <f t="shared" si="813"/>
        <v/>
      </c>
    </row>
    <row r="2797" spans="71:92" x14ac:dyDescent="0.3">
      <c r="BS2797" s="32" t="str">
        <f>IF(Kiadasi_kiseroiv!$K$2=BT2797,BV2797,"")</f>
        <v/>
      </c>
      <c r="BT2797" s="34" t="str">
        <f t="shared" si="796"/>
        <v/>
      </c>
      <c r="BU2797" s="32" t="str">
        <f t="shared" si="797"/>
        <v/>
      </c>
      <c r="BV2797" s="32" t="str">
        <f t="shared" si="798"/>
        <v/>
      </c>
      <c r="BW2797" s="32" t="str">
        <f t="shared" si="799"/>
        <v/>
      </c>
      <c r="BX2797" s="32" t="str">
        <f t="shared" si="800"/>
        <v/>
      </c>
      <c r="BY2797" s="32" t="str">
        <f t="shared" si="801"/>
        <v/>
      </c>
      <c r="BZ2797" s="32" t="str">
        <f t="shared" si="802"/>
        <v/>
      </c>
      <c r="CA2797" s="32" t="str">
        <f t="shared" si="803"/>
        <v/>
      </c>
      <c r="CB2797" s="33">
        <f>IF(COUNTIF($CD$7:CD2797,CD2797)=1,CD2797,CD2797+COUNTIF($CD$6:CD2796,CD2797))</f>
        <v>57943</v>
      </c>
      <c r="CC2797" s="34">
        <f t="shared" si="804"/>
        <v>55153</v>
      </c>
      <c r="CD2797" s="32">
        <f t="shared" si="805"/>
        <v>55153</v>
      </c>
      <c r="CE2797" s="32">
        <f t="shared" si="806"/>
        <v>0</v>
      </c>
      <c r="CF2797" s="32">
        <f t="shared" si="807"/>
        <v>0</v>
      </c>
      <c r="CG2797" s="32" t="str">
        <f t="shared" si="808"/>
        <v/>
      </c>
      <c r="CH2797" s="32">
        <v>2792</v>
      </c>
      <c r="CI2797" s="32" t="s">
        <v>6</v>
      </c>
      <c r="CJ2797" s="32" t="str">
        <f t="shared" si="809"/>
        <v/>
      </c>
      <c r="CK2797" s="32" t="str">
        <f t="shared" si="810"/>
        <v/>
      </c>
      <c r="CL2797" s="32" t="str">
        <f t="shared" si="811"/>
        <v/>
      </c>
      <c r="CM2797" s="32" t="str">
        <f t="shared" si="812"/>
        <v/>
      </c>
      <c r="CN2797" s="32" t="str">
        <f t="shared" si="813"/>
        <v/>
      </c>
    </row>
    <row r="2798" spans="71:92" x14ac:dyDescent="0.3">
      <c r="BS2798" s="32" t="str">
        <f>IF(Kiadasi_kiseroiv!$K$2=BT2798,BV2798,"")</f>
        <v/>
      </c>
      <c r="BT2798" s="34" t="str">
        <f t="shared" si="796"/>
        <v/>
      </c>
      <c r="BU2798" s="32" t="str">
        <f t="shared" si="797"/>
        <v/>
      </c>
      <c r="BV2798" s="32" t="str">
        <f t="shared" si="798"/>
        <v/>
      </c>
      <c r="BW2798" s="32" t="str">
        <f t="shared" si="799"/>
        <v/>
      </c>
      <c r="BX2798" s="32" t="str">
        <f t="shared" si="800"/>
        <v/>
      </c>
      <c r="BY2798" s="32" t="str">
        <f t="shared" si="801"/>
        <v/>
      </c>
      <c r="BZ2798" s="32" t="str">
        <f t="shared" si="802"/>
        <v/>
      </c>
      <c r="CA2798" s="32" t="str">
        <f t="shared" si="803"/>
        <v/>
      </c>
      <c r="CB2798" s="33">
        <f>IF(COUNTIF($CD$7:CD2798,CD2798)=1,CD2798,CD2798+COUNTIF($CD$6:CD2797,CD2798))</f>
        <v>57944</v>
      </c>
      <c r="CC2798" s="34">
        <f t="shared" si="804"/>
        <v>55153</v>
      </c>
      <c r="CD2798" s="32">
        <f t="shared" si="805"/>
        <v>55153</v>
      </c>
      <c r="CE2798" s="32">
        <f t="shared" si="806"/>
        <v>0</v>
      </c>
      <c r="CF2798" s="32">
        <f t="shared" si="807"/>
        <v>0</v>
      </c>
      <c r="CG2798" s="32" t="str">
        <f t="shared" si="808"/>
        <v/>
      </c>
      <c r="CH2798" s="32">
        <v>2793</v>
      </c>
      <c r="CI2798" s="32" t="s">
        <v>6</v>
      </c>
      <c r="CJ2798" s="32" t="str">
        <f t="shared" si="809"/>
        <v/>
      </c>
      <c r="CK2798" s="32" t="str">
        <f t="shared" si="810"/>
        <v/>
      </c>
      <c r="CL2798" s="32" t="str">
        <f t="shared" si="811"/>
        <v/>
      </c>
      <c r="CM2798" s="32" t="str">
        <f t="shared" si="812"/>
        <v/>
      </c>
      <c r="CN2798" s="32" t="str">
        <f t="shared" si="813"/>
        <v/>
      </c>
    </row>
    <row r="2799" spans="71:92" x14ac:dyDescent="0.3">
      <c r="BS2799" s="32" t="str">
        <f>IF(Kiadasi_kiseroiv!$K$2=BT2799,BV2799,"")</f>
        <v/>
      </c>
      <c r="BT2799" s="34" t="str">
        <f t="shared" si="796"/>
        <v/>
      </c>
      <c r="BU2799" s="32" t="str">
        <f t="shared" si="797"/>
        <v/>
      </c>
      <c r="BV2799" s="32" t="str">
        <f t="shared" si="798"/>
        <v/>
      </c>
      <c r="BW2799" s="32" t="str">
        <f t="shared" si="799"/>
        <v/>
      </c>
      <c r="BX2799" s="32" t="str">
        <f t="shared" si="800"/>
        <v/>
      </c>
      <c r="BY2799" s="32" t="str">
        <f t="shared" si="801"/>
        <v/>
      </c>
      <c r="BZ2799" s="32" t="str">
        <f t="shared" si="802"/>
        <v/>
      </c>
      <c r="CA2799" s="32" t="str">
        <f t="shared" si="803"/>
        <v/>
      </c>
      <c r="CB2799" s="33">
        <f>IF(COUNTIF($CD$7:CD2799,CD2799)=1,CD2799,CD2799+COUNTIF($CD$6:CD2798,CD2799))</f>
        <v>57945</v>
      </c>
      <c r="CC2799" s="34">
        <f t="shared" si="804"/>
        <v>55153</v>
      </c>
      <c r="CD2799" s="32">
        <f t="shared" si="805"/>
        <v>55153</v>
      </c>
      <c r="CE2799" s="32">
        <f t="shared" si="806"/>
        <v>0</v>
      </c>
      <c r="CF2799" s="32">
        <f t="shared" si="807"/>
        <v>0</v>
      </c>
      <c r="CG2799" s="32" t="str">
        <f t="shared" si="808"/>
        <v/>
      </c>
      <c r="CH2799" s="32">
        <v>2794</v>
      </c>
      <c r="CI2799" s="32" t="s">
        <v>6</v>
      </c>
      <c r="CJ2799" s="32" t="str">
        <f t="shared" si="809"/>
        <v/>
      </c>
      <c r="CK2799" s="32" t="str">
        <f t="shared" si="810"/>
        <v/>
      </c>
      <c r="CL2799" s="32" t="str">
        <f t="shared" si="811"/>
        <v/>
      </c>
      <c r="CM2799" s="32" t="str">
        <f t="shared" si="812"/>
        <v/>
      </c>
      <c r="CN2799" s="32" t="str">
        <f t="shared" si="813"/>
        <v/>
      </c>
    </row>
    <row r="2800" spans="71:92" x14ac:dyDescent="0.3">
      <c r="BS2800" s="32" t="str">
        <f>IF(Kiadasi_kiseroiv!$K$2=BT2800,BV2800,"")</f>
        <v/>
      </c>
      <c r="BT2800" s="34" t="str">
        <f t="shared" si="796"/>
        <v/>
      </c>
      <c r="BU2800" s="32" t="str">
        <f t="shared" si="797"/>
        <v/>
      </c>
      <c r="BV2800" s="32" t="str">
        <f t="shared" si="798"/>
        <v/>
      </c>
      <c r="BW2800" s="32" t="str">
        <f t="shared" si="799"/>
        <v/>
      </c>
      <c r="BX2800" s="32" t="str">
        <f t="shared" si="800"/>
        <v/>
      </c>
      <c r="BY2800" s="32" t="str">
        <f t="shared" si="801"/>
        <v/>
      </c>
      <c r="BZ2800" s="32" t="str">
        <f t="shared" si="802"/>
        <v/>
      </c>
      <c r="CA2800" s="32" t="str">
        <f t="shared" si="803"/>
        <v/>
      </c>
      <c r="CB2800" s="33">
        <f>IF(COUNTIF($CD$7:CD2800,CD2800)=1,CD2800,CD2800+COUNTIF($CD$6:CD2799,CD2800))</f>
        <v>57946</v>
      </c>
      <c r="CC2800" s="34">
        <f t="shared" si="804"/>
        <v>55153</v>
      </c>
      <c r="CD2800" s="32">
        <f t="shared" si="805"/>
        <v>55153</v>
      </c>
      <c r="CE2800" s="32">
        <f t="shared" si="806"/>
        <v>0</v>
      </c>
      <c r="CF2800" s="32">
        <f t="shared" si="807"/>
        <v>0</v>
      </c>
      <c r="CG2800" s="32" t="str">
        <f t="shared" si="808"/>
        <v/>
      </c>
      <c r="CH2800" s="32">
        <v>2795</v>
      </c>
      <c r="CI2800" s="32" t="s">
        <v>6</v>
      </c>
      <c r="CJ2800" s="32" t="str">
        <f t="shared" si="809"/>
        <v/>
      </c>
      <c r="CK2800" s="32" t="str">
        <f t="shared" si="810"/>
        <v/>
      </c>
      <c r="CL2800" s="32" t="str">
        <f t="shared" si="811"/>
        <v/>
      </c>
      <c r="CM2800" s="32" t="str">
        <f t="shared" si="812"/>
        <v/>
      </c>
      <c r="CN2800" s="32" t="str">
        <f t="shared" si="813"/>
        <v/>
      </c>
    </row>
    <row r="2801" spans="71:92" x14ac:dyDescent="0.3">
      <c r="BS2801" s="32" t="str">
        <f>IF(Kiadasi_kiseroiv!$K$2=BT2801,BV2801,"")</f>
        <v/>
      </c>
      <c r="BT2801" s="34" t="str">
        <f t="shared" si="796"/>
        <v/>
      </c>
      <c r="BU2801" s="32" t="str">
        <f t="shared" si="797"/>
        <v/>
      </c>
      <c r="BV2801" s="32" t="str">
        <f t="shared" si="798"/>
        <v/>
      </c>
      <c r="BW2801" s="32" t="str">
        <f t="shared" si="799"/>
        <v/>
      </c>
      <c r="BX2801" s="32" t="str">
        <f t="shared" si="800"/>
        <v/>
      </c>
      <c r="BY2801" s="32" t="str">
        <f t="shared" si="801"/>
        <v/>
      </c>
      <c r="BZ2801" s="32" t="str">
        <f t="shared" si="802"/>
        <v/>
      </c>
      <c r="CA2801" s="32" t="str">
        <f t="shared" si="803"/>
        <v/>
      </c>
      <c r="CB2801" s="33">
        <f>IF(COUNTIF($CD$7:CD2801,CD2801)=1,CD2801,CD2801+COUNTIF($CD$6:CD2800,CD2801))</f>
        <v>57947</v>
      </c>
      <c r="CC2801" s="34">
        <f t="shared" si="804"/>
        <v>55153</v>
      </c>
      <c r="CD2801" s="32">
        <f t="shared" si="805"/>
        <v>55153</v>
      </c>
      <c r="CE2801" s="32">
        <f t="shared" si="806"/>
        <v>0</v>
      </c>
      <c r="CF2801" s="32">
        <f t="shared" si="807"/>
        <v>0</v>
      </c>
      <c r="CG2801" s="32" t="str">
        <f t="shared" si="808"/>
        <v/>
      </c>
      <c r="CH2801" s="32">
        <v>2796</v>
      </c>
      <c r="CI2801" s="32" t="s">
        <v>6</v>
      </c>
      <c r="CJ2801" s="32" t="str">
        <f t="shared" si="809"/>
        <v/>
      </c>
      <c r="CK2801" s="32" t="str">
        <f t="shared" si="810"/>
        <v/>
      </c>
      <c r="CL2801" s="32" t="str">
        <f t="shared" si="811"/>
        <v/>
      </c>
      <c r="CM2801" s="32" t="str">
        <f t="shared" si="812"/>
        <v/>
      </c>
      <c r="CN2801" s="32" t="str">
        <f t="shared" si="813"/>
        <v/>
      </c>
    </row>
    <row r="2802" spans="71:92" x14ac:dyDescent="0.3">
      <c r="BS2802" s="32" t="str">
        <f>IF(Kiadasi_kiseroiv!$K$2=BT2802,BV2802,"")</f>
        <v/>
      </c>
      <c r="BT2802" s="34" t="str">
        <f t="shared" si="796"/>
        <v/>
      </c>
      <c r="BU2802" s="32" t="str">
        <f t="shared" si="797"/>
        <v/>
      </c>
      <c r="BV2802" s="32" t="str">
        <f t="shared" si="798"/>
        <v/>
      </c>
      <c r="BW2802" s="32" t="str">
        <f t="shared" si="799"/>
        <v/>
      </c>
      <c r="BX2802" s="32" t="str">
        <f t="shared" si="800"/>
        <v/>
      </c>
      <c r="BY2802" s="32" t="str">
        <f t="shared" si="801"/>
        <v/>
      </c>
      <c r="BZ2802" s="32" t="str">
        <f t="shared" si="802"/>
        <v/>
      </c>
      <c r="CA2802" s="32" t="str">
        <f t="shared" si="803"/>
        <v/>
      </c>
      <c r="CB2802" s="33">
        <f>IF(COUNTIF($CD$7:CD2802,CD2802)=1,CD2802,CD2802+COUNTIF($CD$6:CD2801,CD2802))</f>
        <v>57948</v>
      </c>
      <c r="CC2802" s="34">
        <f t="shared" si="804"/>
        <v>55153</v>
      </c>
      <c r="CD2802" s="32">
        <f t="shared" si="805"/>
        <v>55153</v>
      </c>
      <c r="CE2802" s="32">
        <f t="shared" si="806"/>
        <v>0</v>
      </c>
      <c r="CF2802" s="32">
        <f t="shared" si="807"/>
        <v>0</v>
      </c>
      <c r="CG2802" s="32" t="str">
        <f t="shared" si="808"/>
        <v/>
      </c>
      <c r="CH2802" s="32">
        <v>2797</v>
      </c>
      <c r="CI2802" s="32" t="s">
        <v>6</v>
      </c>
      <c r="CJ2802" s="32" t="str">
        <f t="shared" si="809"/>
        <v/>
      </c>
      <c r="CK2802" s="32" t="str">
        <f t="shared" si="810"/>
        <v/>
      </c>
      <c r="CL2802" s="32" t="str">
        <f t="shared" si="811"/>
        <v/>
      </c>
      <c r="CM2802" s="32" t="str">
        <f t="shared" si="812"/>
        <v/>
      </c>
      <c r="CN2802" s="32" t="str">
        <f t="shared" si="813"/>
        <v/>
      </c>
    </row>
    <row r="2803" spans="71:92" x14ac:dyDescent="0.3">
      <c r="BS2803" s="32" t="str">
        <f>IF(Kiadasi_kiseroiv!$K$2=BT2803,BV2803,"")</f>
        <v/>
      </c>
      <c r="BT2803" s="34" t="str">
        <f t="shared" si="796"/>
        <v/>
      </c>
      <c r="BU2803" s="32" t="str">
        <f t="shared" si="797"/>
        <v/>
      </c>
      <c r="BV2803" s="32" t="str">
        <f t="shared" si="798"/>
        <v/>
      </c>
      <c r="BW2803" s="32" t="str">
        <f t="shared" si="799"/>
        <v/>
      </c>
      <c r="BX2803" s="32" t="str">
        <f t="shared" si="800"/>
        <v/>
      </c>
      <c r="BY2803" s="32" t="str">
        <f t="shared" si="801"/>
        <v/>
      </c>
      <c r="BZ2803" s="32" t="str">
        <f t="shared" si="802"/>
        <v/>
      </c>
      <c r="CA2803" s="32" t="str">
        <f t="shared" si="803"/>
        <v/>
      </c>
      <c r="CB2803" s="33">
        <f>IF(COUNTIF($CD$7:CD2803,CD2803)=1,CD2803,CD2803+COUNTIF($CD$6:CD2802,CD2803))</f>
        <v>57949</v>
      </c>
      <c r="CC2803" s="34">
        <f t="shared" si="804"/>
        <v>55153</v>
      </c>
      <c r="CD2803" s="32">
        <f t="shared" si="805"/>
        <v>55153</v>
      </c>
      <c r="CE2803" s="32">
        <f t="shared" si="806"/>
        <v>0</v>
      </c>
      <c r="CF2803" s="32">
        <f t="shared" si="807"/>
        <v>0</v>
      </c>
      <c r="CG2803" s="32" t="str">
        <f t="shared" si="808"/>
        <v/>
      </c>
      <c r="CH2803" s="32">
        <v>2798</v>
      </c>
      <c r="CI2803" s="32" t="s">
        <v>6</v>
      </c>
      <c r="CJ2803" s="32" t="str">
        <f t="shared" si="809"/>
        <v/>
      </c>
      <c r="CK2803" s="32" t="str">
        <f t="shared" si="810"/>
        <v/>
      </c>
      <c r="CL2803" s="32" t="str">
        <f t="shared" si="811"/>
        <v/>
      </c>
      <c r="CM2803" s="32" t="str">
        <f t="shared" si="812"/>
        <v/>
      </c>
      <c r="CN2803" s="32" t="str">
        <f t="shared" si="813"/>
        <v/>
      </c>
    </row>
    <row r="2804" spans="71:92" x14ac:dyDescent="0.3">
      <c r="BS2804" s="32" t="str">
        <f>IF(Kiadasi_kiseroiv!$K$2=BT2804,BV2804,"")</f>
        <v/>
      </c>
      <c r="BT2804" s="34" t="str">
        <f t="shared" si="796"/>
        <v/>
      </c>
      <c r="BU2804" s="32" t="str">
        <f t="shared" si="797"/>
        <v/>
      </c>
      <c r="BV2804" s="32" t="str">
        <f t="shared" si="798"/>
        <v/>
      </c>
      <c r="BW2804" s="32" t="str">
        <f t="shared" si="799"/>
        <v/>
      </c>
      <c r="BX2804" s="32" t="str">
        <f t="shared" si="800"/>
        <v/>
      </c>
      <c r="BY2804" s="32" t="str">
        <f t="shared" si="801"/>
        <v/>
      </c>
      <c r="BZ2804" s="32" t="str">
        <f t="shared" si="802"/>
        <v/>
      </c>
      <c r="CA2804" s="32" t="str">
        <f t="shared" si="803"/>
        <v/>
      </c>
      <c r="CB2804" s="33">
        <f>IF(COUNTIF($CD$7:CD2804,CD2804)=1,CD2804,CD2804+COUNTIF($CD$6:CD2803,CD2804))</f>
        <v>57950</v>
      </c>
      <c r="CC2804" s="34">
        <f t="shared" si="804"/>
        <v>55153</v>
      </c>
      <c r="CD2804" s="32">
        <f t="shared" si="805"/>
        <v>55153</v>
      </c>
      <c r="CE2804" s="32">
        <f t="shared" si="806"/>
        <v>0</v>
      </c>
      <c r="CF2804" s="32">
        <f t="shared" si="807"/>
        <v>0</v>
      </c>
      <c r="CG2804" s="32" t="str">
        <f t="shared" si="808"/>
        <v/>
      </c>
      <c r="CH2804" s="32">
        <v>2799</v>
      </c>
      <c r="CI2804" s="32" t="s">
        <v>6</v>
      </c>
      <c r="CJ2804" s="32" t="str">
        <f t="shared" si="809"/>
        <v/>
      </c>
      <c r="CK2804" s="32" t="str">
        <f t="shared" si="810"/>
        <v/>
      </c>
      <c r="CL2804" s="32" t="str">
        <f t="shared" si="811"/>
        <v/>
      </c>
      <c r="CM2804" s="32" t="str">
        <f t="shared" si="812"/>
        <v/>
      </c>
      <c r="CN2804" s="32" t="str">
        <f t="shared" si="813"/>
        <v/>
      </c>
    </row>
    <row r="2805" spans="71:92" x14ac:dyDescent="0.3">
      <c r="BS2805" s="32" t="str">
        <f>IF(Kiadasi_kiseroiv!$K$2=BT2805,BV2805,"")</f>
        <v/>
      </c>
      <c r="BT2805" s="34" t="str">
        <f t="shared" si="796"/>
        <v/>
      </c>
      <c r="BU2805" s="32" t="str">
        <f t="shared" si="797"/>
        <v/>
      </c>
      <c r="BV2805" s="32" t="str">
        <f t="shared" si="798"/>
        <v/>
      </c>
      <c r="BW2805" s="32" t="str">
        <f t="shared" si="799"/>
        <v/>
      </c>
      <c r="BX2805" s="32" t="str">
        <f t="shared" si="800"/>
        <v/>
      </c>
      <c r="BY2805" s="32" t="str">
        <f t="shared" si="801"/>
        <v/>
      </c>
      <c r="BZ2805" s="32" t="str">
        <f t="shared" si="802"/>
        <v/>
      </c>
      <c r="CA2805" s="32" t="str">
        <f t="shared" si="803"/>
        <v/>
      </c>
      <c r="CB2805" s="33">
        <f>IF(COUNTIF($CD$7:CD2805,CD2805)=1,CD2805,CD2805+COUNTIF($CD$6:CD2804,CD2805))</f>
        <v>57951</v>
      </c>
      <c r="CC2805" s="34">
        <f t="shared" si="804"/>
        <v>55153</v>
      </c>
      <c r="CD2805" s="32">
        <f t="shared" si="805"/>
        <v>55153</v>
      </c>
      <c r="CE2805" s="32">
        <f t="shared" si="806"/>
        <v>0</v>
      </c>
      <c r="CF2805" s="32">
        <f t="shared" si="807"/>
        <v>0</v>
      </c>
      <c r="CG2805" s="32" t="str">
        <f t="shared" si="808"/>
        <v/>
      </c>
      <c r="CH2805" s="32">
        <v>2800</v>
      </c>
      <c r="CI2805" s="32" t="s">
        <v>6</v>
      </c>
      <c r="CJ2805" s="32" t="str">
        <f t="shared" si="809"/>
        <v/>
      </c>
      <c r="CK2805" s="32" t="str">
        <f t="shared" si="810"/>
        <v/>
      </c>
      <c r="CL2805" s="32" t="str">
        <f t="shared" si="811"/>
        <v/>
      </c>
      <c r="CM2805" s="32" t="str">
        <f t="shared" si="812"/>
        <v/>
      </c>
      <c r="CN2805" s="32" t="str">
        <f t="shared" si="813"/>
        <v/>
      </c>
    </row>
    <row r="2806" spans="71:92" x14ac:dyDescent="0.3">
      <c r="BS2806" s="32" t="str">
        <f>IF(Kiadasi_kiseroiv!$K$2=BT2806,BV2806,"")</f>
        <v/>
      </c>
      <c r="BT2806" s="34" t="str">
        <f t="shared" si="796"/>
        <v/>
      </c>
      <c r="BU2806" s="32" t="str">
        <f t="shared" si="797"/>
        <v/>
      </c>
      <c r="BV2806" s="32" t="str">
        <f t="shared" si="798"/>
        <v/>
      </c>
      <c r="BW2806" s="32" t="str">
        <f t="shared" si="799"/>
        <v/>
      </c>
      <c r="BX2806" s="32" t="str">
        <f t="shared" si="800"/>
        <v/>
      </c>
      <c r="BY2806" s="32" t="str">
        <f t="shared" si="801"/>
        <v/>
      </c>
      <c r="BZ2806" s="32" t="str">
        <f t="shared" si="802"/>
        <v/>
      </c>
      <c r="CA2806" s="32" t="str">
        <f t="shared" si="803"/>
        <v/>
      </c>
      <c r="CB2806" s="33">
        <f>IF(COUNTIF($CD$7:CD2806,CD2806)=1,CD2806,CD2806+COUNTIF($CD$6:CD2805,CD2806))</f>
        <v>57952</v>
      </c>
      <c r="CC2806" s="34">
        <f t="shared" si="804"/>
        <v>55153</v>
      </c>
      <c r="CD2806" s="32">
        <f t="shared" si="805"/>
        <v>55153</v>
      </c>
      <c r="CE2806" s="32">
        <f t="shared" si="806"/>
        <v>0</v>
      </c>
      <c r="CF2806" s="32">
        <f t="shared" si="807"/>
        <v>0</v>
      </c>
      <c r="CG2806" s="32" t="str">
        <f t="shared" si="808"/>
        <v/>
      </c>
      <c r="CH2806" s="32">
        <v>2801</v>
      </c>
      <c r="CI2806" s="32" t="s">
        <v>6</v>
      </c>
      <c r="CJ2806" s="32" t="str">
        <f t="shared" si="809"/>
        <v/>
      </c>
      <c r="CK2806" s="32" t="str">
        <f t="shared" si="810"/>
        <v/>
      </c>
      <c r="CL2806" s="32" t="str">
        <f t="shared" si="811"/>
        <v/>
      </c>
      <c r="CM2806" s="32" t="str">
        <f t="shared" si="812"/>
        <v/>
      </c>
      <c r="CN2806" s="32" t="str">
        <f t="shared" si="813"/>
        <v/>
      </c>
    </row>
    <row r="2807" spans="71:92" x14ac:dyDescent="0.3">
      <c r="BS2807" s="32" t="str">
        <f>IF(Kiadasi_kiseroiv!$K$2=BT2807,BV2807,"")</f>
        <v/>
      </c>
      <c r="BT2807" s="34" t="str">
        <f t="shared" si="796"/>
        <v/>
      </c>
      <c r="BU2807" s="32" t="str">
        <f t="shared" si="797"/>
        <v/>
      </c>
      <c r="BV2807" s="32" t="str">
        <f t="shared" si="798"/>
        <v/>
      </c>
      <c r="BW2807" s="32" t="str">
        <f t="shared" si="799"/>
        <v/>
      </c>
      <c r="BX2807" s="32" t="str">
        <f t="shared" si="800"/>
        <v/>
      </c>
      <c r="BY2807" s="32" t="str">
        <f t="shared" si="801"/>
        <v/>
      </c>
      <c r="BZ2807" s="32" t="str">
        <f t="shared" si="802"/>
        <v/>
      </c>
      <c r="CA2807" s="32" t="str">
        <f t="shared" si="803"/>
        <v/>
      </c>
      <c r="CB2807" s="33">
        <f>IF(COUNTIF($CD$7:CD2807,CD2807)=1,CD2807,CD2807+COUNTIF($CD$6:CD2806,CD2807))</f>
        <v>57953</v>
      </c>
      <c r="CC2807" s="34">
        <f t="shared" si="804"/>
        <v>55153</v>
      </c>
      <c r="CD2807" s="32">
        <f t="shared" si="805"/>
        <v>55153</v>
      </c>
      <c r="CE2807" s="32">
        <f t="shared" si="806"/>
        <v>0</v>
      </c>
      <c r="CF2807" s="32">
        <f t="shared" si="807"/>
        <v>0</v>
      </c>
      <c r="CG2807" s="32" t="str">
        <f t="shared" si="808"/>
        <v/>
      </c>
      <c r="CH2807" s="32">
        <v>2802</v>
      </c>
      <c r="CI2807" s="32" t="s">
        <v>6</v>
      </c>
      <c r="CJ2807" s="32" t="str">
        <f t="shared" si="809"/>
        <v/>
      </c>
      <c r="CK2807" s="32" t="str">
        <f t="shared" si="810"/>
        <v/>
      </c>
      <c r="CL2807" s="32" t="str">
        <f t="shared" si="811"/>
        <v/>
      </c>
      <c r="CM2807" s="32" t="str">
        <f t="shared" si="812"/>
        <v/>
      </c>
      <c r="CN2807" s="32" t="str">
        <f t="shared" si="813"/>
        <v/>
      </c>
    </row>
    <row r="2808" spans="71:92" x14ac:dyDescent="0.3">
      <c r="BS2808" s="32" t="str">
        <f>IF(Kiadasi_kiseroiv!$K$2=BT2808,BV2808,"")</f>
        <v/>
      </c>
      <c r="BT2808" s="34" t="str">
        <f t="shared" si="796"/>
        <v/>
      </c>
      <c r="BU2808" s="32" t="str">
        <f t="shared" si="797"/>
        <v/>
      </c>
      <c r="BV2808" s="32" t="str">
        <f t="shared" si="798"/>
        <v/>
      </c>
      <c r="BW2808" s="32" t="str">
        <f t="shared" si="799"/>
        <v/>
      </c>
      <c r="BX2808" s="32" t="str">
        <f t="shared" si="800"/>
        <v/>
      </c>
      <c r="BY2808" s="32" t="str">
        <f t="shared" si="801"/>
        <v/>
      </c>
      <c r="BZ2808" s="32" t="str">
        <f t="shared" si="802"/>
        <v/>
      </c>
      <c r="CA2808" s="32" t="str">
        <f t="shared" si="803"/>
        <v/>
      </c>
      <c r="CB2808" s="33">
        <f>IF(COUNTIF($CD$7:CD2808,CD2808)=1,CD2808,CD2808+COUNTIF($CD$6:CD2807,CD2808))</f>
        <v>57954</v>
      </c>
      <c r="CC2808" s="34">
        <f t="shared" si="804"/>
        <v>55153</v>
      </c>
      <c r="CD2808" s="32">
        <f t="shared" si="805"/>
        <v>55153</v>
      </c>
      <c r="CE2808" s="32">
        <f t="shared" si="806"/>
        <v>0</v>
      </c>
      <c r="CF2808" s="32">
        <f t="shared" si="807"/>
        <v>0</v>
      </c>
      <c r="CG2808" s="32" t="str">
        <f t="shared" si="808"/>
        <v/>
      </c>
      <c r="CH2808" s="32">
        <v>2803</v>
      </c>
      <c r="CI2808" s="32" t="s">
        <v>6</v>
      </c>
      <c r="CJ2808" s="32" t="str">
        <f t="shared" si="809"/>
        <v/>
      </c>
      <c r="CK2808" s="32" t="str">
        <f t="shared" si="810"/>
        <v/>
      </c>
      <c r="CL2808" s="32" t="str">
        <f t="shared" si="811"/>
        <v/>
      </c>
      <c r="CM2808" s="32" t="str">
        <f t="shared" si="812"/>
        <v/>
      </c>
      <c r="CN2808" s="32" t="str">
        <f t="shared" si="813"/>
        <v/>
      </c>
    </row>
    <row r="2809" spans="71:92" x14ac:dyDescent="0.3">
      <c r="BS2809" s="32" t="str">
        <f>IF(Kiadasi_kiseroiv!$K$2=BT2809,BV2809,"")</f>
        <v/>
      </c>
      <c r="BT2809" s="34" t="str">
        <f t="shared" si="796"/>
        <v/>
      </c>
      <c r="BU2809" s="32" t="str">
        <f t="shared" si="797"/>
        <v/>
      </c>
      <c r="BV2809" s="32" t="str">
        <f t="shared" si="798"/>
        <v/>
      </c>
      <c r="BW2809" s="32" t="str">
        <f t="shared" si="799"/>
        <v/>
      </c>
      <c r="BX2809" s="32" t="str">
        <f t="shared" si="800"/>
        <v/>
      </c>
      <c r="BY2809" s="32" t="str">
        <f t="shared" si="801"/>
        <v/>
      </c>
      <c r="BZ2809" s="32" t="str">
        <f t="shared" si="802"/>
        <v/>
      </c>
      <c r="CA2809" s="32" t="str">
        <f t="shared" si="803"/>
        <v/>
      </c>
      <c r="CB2809" s="33">
        <f>IF(COUNTIF($CD$7:CD2809,CD2809)=1,CD2809,CD2809+COUNTIF($CD$6:CD2808,CD2809))</f>
        <v>57955</v>
      </c>
      <c r="CC2809" s="34">
        <f t="shared" si="804"/>
        <v>55153</v>
      </c>
      <c r="CD2809" s="32">
        <f t="shared" si="805"/>
        <v>55153</v>
      </c>
      <c r="CE2809" s="32">
        <f t="shared" si="806"/>
        <v>0</v>
      </c>
      <c r="CF2809" s="32">
        <f t="shared" si="807"/>
        <v>0</v>
      </c>
      <c r="CG2809" s="32" t="str">
        <f t="shared" si="808"/>
        <v/>
      </c>
      <c r="CH2809" s="32">
        <v>2804</v>
      </c>
      <c r="CI2809" s="32" t="s">
        <v>6</v>
      </c>
      <c r="CJ2809" s="32" t="str">
        <f t="shared" si="809"/>
        <v/>
      </c>
      <c r="CK2809" s="32" t="str">
        <f t="shared" si="810"/>
        <v/>
      </c>
      <c r="CL2809" s="32" t="str">
        <f t="shared" si="811"/>
        <v/>
      </c>
      <c r="CM2809" s="32" t="str">
        <f t="shared" si="812"/>
        <v/>
      </c>
      <c r="CN2809" s="32" t="str">
        <f t="shared" si="813"/>
        <v/>
      </c>
    </row>
    <row r="2810" spans="71:92" x14ac:dyDescent="0.3">
      <c r="BS2810" s="32" t="str">
        <f>IF(Kiadasi_kiseroiv!$K$2=BT2810,BV2810,"")</f>
        <v/>
      </c>
      <c r="BT2810" s="34" t="str">
        <f t="shared" si="796"/>
        <v/>
      </c>
      <c r="BU2810" s="32" t="str">
        <f t="shared" si="797"/>
        <v/>
      </c>
      <c r="BV2810" s="32" t="str">
        <f t="shared" si="798"/>
        <v/>
      </c>
      <c r="BW2810" s="32" t="str">
        <f t="shared" si="799"/>
        <v/>
      </c>
      <c r="BX2810" s="32" t="str">
        <f t="shared" si="800"/>
        <v/>
      </c>
      <c r="BY2810" s="32" t="str">
        <f t="shared" si="801"/>
        <v/>
      </c>
      <c r="BZ2810" s="32" t="str">
        <f t="shared" si="802"/>
        <v/>
      </c>
      <c r="CA2810" s="32" t="str">
        <f t="shared" si="803"/>
        <v/>
      </c>
      <c r="CB2810" s="33">
        <f>IF(COUNTIF($CD$7:CD2810,CD2810)=1,CD2810,CD2810+COUNTIF($CD$6:CD2809,CD2810))</f>
        <v>57956</v>
      </c>
      <c r="CC2810" s="34">
        <f t="shared" si="804"/>
        <v>55153</v>
      </c>
      <c r="CD2810" s="32">
        <f t="shared" si="805"/>
        <v>55153</v>
      </c>
      <c r="CE2810" s="32">
        <f t="shared" si="806"/>
        <v>0</v>
      </c>
      <c r="CF2810" s="32">
        <f t="shared" si="807"/>
        <v>0</v>
      </c>
      <c r="CG2810" s="32" t="str">
        <f t="shared" si="808"/>
        <v/>
      </c>
      <c r="CH2810" s="32">
        <v>2805</v>
      </c>
      <c r="CI2810" s="32" t="s">
        <v>6</v>
      </c>
      <c r="CJ2810" s="32" t="str">
        <f t="shared" si="809"/>
        <v/>
      </c>
      <c r="CK2810" s="32" t="str">
        <f t="shared" si="810"/>
        <v/>
      </c>
      <c r="CL2810" s="32" t="str">
        <f t="shared" si="811"/>
        <v/>
      </c>
      <c r="CM2810" s="32" t="str">
        <f t="shared" si="812"/>
        <v/>
      </c>
      <c r="CN2810" s="32" t="str">
        <f t="shared" si="813"/>
        <v/>
      </c>
    </row>
    <row r="2811" spans="71:92" x14ac:dyDescent="0.3">
      <c r="BS2811" s="32" t="str">
        <f>IF(Kiadasi_kiseroiv!$K$2=BT2811,BV2811,"")</f>
        <v/>
      </c>
      <c r="BT2811" s="34" t="str">
        <f t="shared" si="796"/>
        <v/>
      </c>
      <c r="BU2811" s="32" t="str">
        <f t="shared" si="797"/>
        <v/>
      </c>
      <c r="BV2811" s="32" t="str">
        <f t="shared" si="798"/>
        <v/>
      </c>
      <c r="BW2811" s="32" t="str">
        <f t="shared" si="799"/>
        <v/>
      </c>
      <c r="BX2811" s="32" t="str">
        <f t="shared" si="800"/>
        <v/>
      </c>
      <c r="BY2811" s="32" t="str">
        <f t="shared" si="801"/>
        <v/>
      </c>
      <c r="BZ2811" s="32" t="str">
        <f t="shared" si="802"/>
        <v/>
      </c>
      <c r="CA2811" s="32" t="str">
        <f t="shared" si="803"/>
        <v/>
      </c>
      <c r="CB2811" s="33">
        <f>IF(COUNTIF($CD$7:CD2811,CD2811)=1,CD2811,CD2811+COUNTIF($CD$6:CD2810,CD2811))</f>
        <v>57957</v>
      </c>
      <c r="CC2811" s="34">
        <f t="shared" si="804"/>
        <v>55153</v>
      </c>
      <c r="CD2811" s="32">
        <f t="shared" si="805"/>
        <v>55153</v>
      </c>
      <c r="CE2811" s="32">
        <f t="shared" si="806"/>
        <v>0</v>
      </c>
      <c r="CF2811" s="32">
        <f t="shared" si="807"/>
        <v>0</v>
      </c>
      <c r="CG2811" s="32" t="str">
        <f t="shared" si="808"/>
        <v/>
      </c>
      <c r="CH2811" s="32">
        <v>2806</v>
      </c>
      <c r="CI2811" s="32" t="s">
        <v>6</v>
      </c>
      <c r="CJ2811" s="32" t="str">
        <f t="shared" si="809"/>
        <v/>
      </c>
      <c r="CK2811" s="32" t="str">
        <f t="shared" si="810"/>
        <v/>
      </c>
      <c r="CL2811" s="32" t="str">
        <f t="shared" si="811"/>
        <v/>
      </c>
      <c r="CM2811" s="32" t="str">
        <f t="shared" si="812"/>
        <v/>
      </c>
      <c r="CN2811" s="32" t="str">
        <f t="shared" si="813"/>
        <v/>
      </c>
    </row>
    <row r="2812" spans="71:92" x14ac:dyDescent="0.3">
      <c r="BS2812" s="32" t="str">
        <f>IF(Kiadasi_kiseroiv!$K$2=BT2812,BV2812,"")</f>
        <v/>
      </c>
      <c r="BT2812" s="34" t="str">
        <f t="shared" si="796"/>
        <v/>
      </c>
      <c r="BU2812" s="32" t="str">
        <f t="shared" si="797"/>
        <v/>
      </c>
      <c r="BV2812" s="32" t="str">
        <f t="shared" si="798"/>
        <v/>
      </c>
      <c r="BW2812" s="32" t="str">
        <f t="shared" si="799"/>
        <v/>
      </c>
      <c r="BX2812" s="32" t="str">
        <f t="shared" si="800"/>
        <v/>
      </c>
      <c r="BY2812" s="32" t="str">
        <f t="shared" si="801"/>
        <v/>
      </c>
      <c r="BZ2812" s="32" t="str">
        <f t="shared" si="802"/>
        <v/>
      </c>
      <c r="CA2812" s="32" t="str">
        <f t="shared" si="803"/>
        <v/>
      </c>
      <c r="CB2812" s="33">
        <f>IF(COUNTIF($CD$7:CD2812,CD2812)=1,CD2812,CD2812+COUNTIF($CD$6:CD2811,CD2812))</f>
        <v>57958</v>
      </c>
      <c r="CC2812" s="34">
        <f t="shared" si="804"/>
        <v>55153</v>
      </c>
      <c r="CD2812" s="32">
        <f t="shared" si="805"/>
        <v>55153</v>
      </c>
      <c r="CE2812" s="32">
        <f t="shared" si="806"/>
        <v>0</v>
      </c>
      <c r="CF2812" s="32">
        <f t="shared" si="807"/>
        <v>0</v>
      </c>
      <c r="CG2812" s="32" t="str">
        <f t="shared" si="808"/>
        <v/>
      </c>
      <c r="CH2812" s="32">
        <v>2807</v>
      </c>
      <c r="CI2812" s="32" t="s">
        <v>6</v>
      </c>
      <c r="CJ2812" s="32" t="str">
        <f t="shared" si="809"/>
        <v/>
      </c>
      <c r="CK2812" s="32" t="str">
        <f t="shared" si="810"/>
        <v/>
      </c>
      <c r="CL2812" s="32" t="str">
        <f t="shared" si="811"/>
        <v/>
      </c>
      <c r="CM2812" s="32" t="str">
        <f t="shared" si="812"/>
        <v/>
      </c>
      <c r="CN2812" s="32" t="str">
        <f t="shared" si="813"/>
        <v/>
      </c>
    </row>
    <row r="2813" spans="71:92" x14ac:dyDescent="0.3">
      <c r="BS2813" s="32" t="str">
        <f>IF(Kiadasi_kiseroiv!$K$2=BT2813,BV2813,"")</f>
        <v/>
      </c>
      <c r="BT2813" s="34" t="str">
        <f t="shared" si="796"/>
        <v/>
      </c>
      <c r="BU2813" s="32" t="str">
        <f t="shared" si="797"/>
        <v/>
      </c>
      <c r="BV2813" s="32" t="str">
        <f t="shared" si="798"/>
        <v/>
      </c>
      <c r="BW2813" s="32" t="str">
        <f t="shared" si="799"/>
        <v/>
      </c>
      <c r="BX2813" s="32" t="str">
        <f t="shared" si="800"/>
        <v/>
      </c>
      <c r="BY2813" s="32" t="str">
        <f t="shared" si="801"/>
        <v/>
      </c>
      <c r="BZ2813" s="32" t="str">
        <f t="shared" si="802"/>
        <v/>
      </c>
      <c r="CA2813" s="32" t="str">
        <f t="shared" si="803"/>
        <v/>
      </c>
      <c r="CB2813" s="33">
        <f>IF(COUNTIF($CD$7:CD2813,CD2813)=1,CD2813,CD2813+COUNTIF($CD$6:CD2812,CD2813))</f>
        <v>57959</v>
      </c>
      <c r="CC2813" s="34">
        <f t="shared" si="804"/>
        <v>55153</v>
      </c>
      <c r="CD2813" s="32">
        <f t="shared" si="805"/>
        <v>55153</v>
      </c>
      <c r="CE2813" s="32">
        <f t="shared" si="806"/>
        <v>0</v>
      </c>
      <c r="CF2813" s="32">
        <f t="shared" si="807"/>
        <v>0</v>
      </c>
      <c r="CG2813" s="32" t="str">
        <f t="shared" si="808"/>
        <v/>
      </c>
      <c r="CH2813" s="32">
        <v>2808</v>
      </c>
      <c r="CI2813" s="32" t="s">
        <v>6</v>
      </c>
      <c r="CJ2813" s="32" t="str">
        <f t="shared" si="809"/>
        <v/>
      </c>
      <c r="CK2813" s="32" t="str">
        <f t="shared" si="810"/>
        <v/>
      </c>
      <c r="CL2813" s="32" t="str">
        <f t="shared" si="811"/>
        <v/>
      </c>
      <c r="CM2813" s="32" t="str">
        <f t="shared" si="812"/>
        <v/>
      </c>
      <c r="CN2813" s="32" t="str">
        <f t="shared" si="813"/>
        <v/>
      </c>
    </row>
    <row r="2814" spans="71:92" x14ac:dyDescent="0.3">
      <c r="BS2814" s="32" t="str">
        <f>IF(Kiadasi_kiseroiv!$K$2=BT2814,BV2814,"")</f>
        <v/>
      </c>
      <c r="BT2814" s="34" t="str">
        <f t="shared" si="796"/>
        <v/>
      </c>
      <c r="BU2814" s="32" t="str">
        <f t="shared" si="797"/>
        <v/>
      </c>
      <c r="BV2814" s="32" t="str">
        <f t="shared" si="798"/>
        <v/>
      </c>
      <c r="BW2814" s="32" t="str">
        <f t="shared" si="799"/>
        <v/>
      </c>
      <c r="BX2814" s="32" t="str">
        <f t="shared" si="800"/>
        <v/>
      </c>
      <c r="BY2814" s="32" t="str">
        <f t="shared" si="801"/>
        <v/>
      </c>
      <c r="BZ2814" s="32" t="str">
        <f t="shared" si="802"/>
        <v/>
      </c>
      <c r="CA2814" s="32" t="str">
        <f t="shared" si="803"/>
        <v/>
      </c>
      <c r="CB2814" s="33">
        <f>IF(COUNTIF($CD$7:CD2814,CD2814)=1,CD2814,CD2814+COUNTIF($CD$6:CD2813,CD2814))</f>
        <v>57960</v>
      </c>
      <c r="CC2814" s="34">
        <f t="shared" si="804"/>
        <v>55153</v>
      </c>
      <c r="CD2814" s="32">
        <f t="shared" si="805"/>
        <v>55153</v>
      </c>
      <c r="CE2814" s="32">
        <f t="shared" si="806"/>
        <v>0</v>
      </c>
      <c r="CF2814" s="32">
        <f t="shared" si="807"/>
        <v>0</v>
      </c>
      <c r="CG2814" s="32" t="str">
        <f t="shared" si="808"/>
        <v/>
      </c>
      <c r="CH2814" s="32">
        <v>2809</v>
      </c>
      <c r="CI2814" s="32" t="s">
        <v>6</v>
      </c>
      <c r="CJ2814" s="32" t="str">
        <f t="shared" si="809"/>
        <v/>
      </c>
      <c r="CK2814" s="32" t="str">
        <f t="shared" si="810"/>
        <v/>
      </c>
      <c r="CL2814" s="32" t="str">
        <f t="shared" si="811"/>
        <v/>
      </c>
      <c r="CM2814" s="32" t="str">
        <f t="shared" si="812"/>
        <v/>
      </c>
      <c r="CN2814" s="32" t="str">
        <f t="shared" si="813"/>
        <v/>
      </c>
    </row>
    <row r="2815" spans="71:92" x14ac:dyDescent="0.3">
      <c r="BS2815" s="32" t="str">
        <f>IF(Kiadasi_kiseroiv!$K$2=BT2815,BV2815,"")</f>
        <v/>
      </c>
      <c r="BT2815" s="34" t="str">
        <f t="shared" si="796"/>
        <v/>
      </c>
      <c r="BU2815" s="32" t="str">
        <f t="shared" si="797"/>
        <v/>
      </c>
      <c r="BV2815" s="32" t="str">
        <f t="shared" si="798"/>
        <v/>
      </c>
      <c r="BW2815" s="32" t="str">
        <f t="shared" si="799"/>
        <v/>
      </c>
      <c r="BX2815" s="32" t="str">
        <f t="shared" si="800"/>
        <v/>
      </c>
      <c r="BY2815" s="32" t="str">
        <f t="shared" si="801"/>
        <v/>
      </c>
      <c r="BZ2815" s="32" t="str">
        <f t="shared" si="802"/>
        <v/>
      </c>
      <c r="CA2815" s="32" t="str">
        <f t="shared" si="803"/>
        <v/>
      </c>
      <c r="CB2815" s="33">
        <f>IF(COUNTIF($CD$7:CD2815,CD2815)=1,CD2815,CD2815+COUNTIF($CD$6:CD2814,CD2815))</f>
        <v>57961</v>
      </c>
      <c r="CC2815" s="34">
        <f t="shared" si="804"/>
        <v>55153</v>
      </c>
      <c r="CD2815" s="32">
        <f t="shared" si="805"/>
        <v>55153</v>
      </c>
      <c r="CE2815" s="32">
        <f t="shared" si="806"/>
        <v>0</v>
      </c>
      <c r="CF2815" s="32">
        <f t="shared" si="807"/>
        <v>0</v>
      </c>
      <c r="CG2815" s="32" t="str">
        <f t="shared" si="808"/>
        <v/>
      </c>
      <c r="CH2815" s="32">
        <v>2810</v>
      </c>
      <c r="CI2815" s="32" t="s">
        <v>6</v>
      </c>
      <c r="CJ2815" s="32" t="str">
        <f t="shared" si="809"/>
        <v/>
      </c>
      <c r="CK2815" s="32" t="str">
        <f t="shared" si="810"/>
        <v/>
      </c>
      <c r="CL2815" s="32" t="str">
        <f t="shared" si="811"/>
        <v/>
      </c>
      <c r="CM2815" s="32" t="str">
        <f t="shared" si="812"/>
        <v/>
      </c>
      <c r="CN2815" s="32" t="str">
        <f t="shared" si="813"/>
        <v/>
      </c>
    </row>
    <row r="2816" spans="71:92" x14ac:dyDescent="0.3">
      <c r="BS2816" s="32" t="str">
        <f>IF(Kiadasi_kiseroiv!$K$2=BT2816,BV2816,"")</f>
        <v/>
      </c>
      <c r="BT2816" s="34" t="str">
        <f t="shared" si="796"/>
        <v/>
      </c>
      <c r="BU2816" s="32" t="str">
        <f t="shared" si="797"/>
        <v/>
      </c>
      <c r="BV2816" s="32" t="str">
        <f t="shared" si="798"/>
        <v/>
      </c>
      <c r="BW2816" s="32" t="str">
        <f t="shared" si="799"/>
        <v/>
      </c>
      <c r="BX2816" s="32" t="str">
        <f t="shared" si="800"/>
        <v/>
      </c>
      <c r="BY2816" s="32" t="str">
        <f t="shared" si="801"/>
        <v/>
      </c>
      <c r="BZ2816" s="32" t="str">
        <f t="shared" si="802"/>
        <v/>
      </c>
      <c r="CA2816" s="32" t="str">
        <f t="shared" si="803"/>
        <v/>
      </c>
      <c r="CB2816" s="33">
        <f>IF(COUNTIF($CD$7:CD2816,CD2816)=1,CD2816,CD2816+COUNTIF($CD$6:CD2815,CD2816))</f>
        <v>57962</v>
      </c>
      <c r="CC2816" s="34">
        <f t="shared" si="804"/>
        <v>55153</v>
      </c>
      <c r="CD2816" s="32">
        <f t="shared" si="805"/>
        <v>55153</v>
      </c>
      <c r="CE2816" s="32">
        <f t="shared" si="806"/>
        <v>0</v>
      </c>
      <c r="CF2816" s="32">
        <f t="shared" si="807"/>
        <v>0</v>
      </c>
      <c r="CG2816" s="32" t="str">
        <f t="shared" si="808"/>
        <v/>
      </c>
      <c r="CH2816" s="32">
        <v>2811</v>
      </c>
      <c r="CI2816" s="32" t="s">
        <v>6</v>
      </c>
      <c r="CJ2816" s="32" t="str">
        <f t="shared" si="809"/>
        <v/>
      </c>
      <c r="CK2816" s="32" t="str">
        <f t="shared" si="810"/>
        <v/>
      </c>
      <c r="CL2816" s="32" t="str">
        <f t="shared" si="811"/>
        <v/>
      </c>
      <c r="CM2816" s="32" t="str">
        <f t="shared" si="812"/>
        <v/>
      </c>
      <c r="CN2816" s="32" t="str">
        <f t="shared" si="813"/>
        <v/>
      </c>
    </row>
    <row r="2817" spans="71:92" x14ac:dyDescent="0.3">
      <c r="BS2817" s="32" t="str">
        <f>IF(Kiadasi_kiseroiv!$K$2=BT2817,BV2817,"")</f>
        <v/>
      </c>
      <c r="BT2817" s="34" t="str">
        <f t="shared" si="796"/>
        <v/>
      </c>
      <c r="BU2817" s="32" t="str">
        <f t="shared" si="797"/>
        <v/>
      </c>
      <c r="BV2817" s="32" t="str">
        <f t="shared" si="798"/>
        <v/>
      </c>
      <c r="BW2817" s="32" t="str">
        <f t="shared" si="799"/>
        <v/>
      </c>
      <c r="BX2817" s="32" t="str">
        <f t="shared" si="800"/>
        <v/>
      </c>
      <c r="BY2817" s="32" t="str">
        <f t="shared" si="801"/>
        <v/>
      </c>
      <c r="BZ2817" s="32" t="str">
        <f t="shared" si="802"/>
        <v/>
      </c>
      <c r="CA2817" s="32" t="str">
        <f t="shared" si="803"/>
        <v/>
      </c>
      <c r="CB2817" s="33">
        <f>IF(COUNTIF($CD$7:CD2817,CD2817)=1,CD2817,CD2817+COUNTIF($CD$6:CD2816,CD2817))</f>
        <v>57963</v>
      </c>
      <c r="CC2817" s="34">
        <f t="shared" si="804"/>
        <v>55153</v>
      </c>
      <c r="CD2817" s="32">
        <f t="shared" si="805"/>
        <v>55153</v>
      </c>
      <c r="CE2817" s="32">
        <f t="shared" si="806"/>
        <v>0</v>
      </c>
      <c r="CF2817" s="32">
        <f t="shared" si="807"/>
        <v>0</v>
      </c>
      <c r="CG2817" s="32" t="str">
        <f t="shared" si="808"/>
        <v/>
      </c>
      <c r="CH2817" s="32">
        <v>2812</v>
      </c>
      <c r="CI2817" s="32" t="s">
        <v>6</v>
      </c>
      <c r="CJ2817" s="32" t="str">
        <f t="shared" si="809"/>
        <v/>
      </c>
      <c r="CK2817" s="32" t="str">
        <f t="shared" si="810"/>
        <v/>
      </c>
      <c r="CL2817" s="32" t="str">
        <f t="shared" si="811"/>
        <v/>
      </c>
      <c r="CM2817" s="32" t="str">
        <f t="shared" si="812"/>
        <v/>
      </c>
      <c r="CN2817" s="32" t="str">
        <f t="shared" si="813"/>
        <v/>
      </c>
    </row>
    <row r="2818" spans="71:92" x14ac:dyDescent="0.3">
      <c r="BS2818" s="32" t="str">
        <f>IF(Kiadasi_kiseroiv!$K$2=BT2818,BV2818,"")</f>
        <v/>
      </c>
      <c r="BT2818" s="34" t="str">
        <f t="shared" si="796"/>
        <v/>
      </c>
      <c r="BU2818" s="32" t="str">
        <f t="shared" si="797"/>
        <v/>
      </c>
      <c r="BV2818" s="32" t="str">
        <f t="shared" si="798"/>
        <v/>
      </c>
      <c r="BW2818" s="32" t="str">
        <f t="shared" si="799"/>
        <v/>
      </c>
      <c r="BX2818" s="32" t="str">
        <f t="shared" si="800"/>
        <v/>
      </c>
      <c r="BY2818" s="32" t="str">
        <f t="shared" si="801"/>
        <v/>
      </c>
      <c r="BZ2818" s="32" t="str">
        <f t="shared" si="802"/>
        <v/>
      </c>
      <c r="CA2818" s="32" t="str">
        <f t="shared" si="803"/>
        <v/>
      </c>
      <c r="CB2818" s="33">
        <f>IF(COUNTIF($CD$7:CD2818,CD2818)=1,CD2818,CD2818+COUNTIF($CD$6:CD2817,CD2818))</f>
        <v>57964</v>
      </c>
      <c r="CC2818" s="34">
        <f t="shared" si="804"/>
        <v>55153</v>
      </c>
      <c r="CD2818" s="32">
        <f t="shared" si="805"/>
        <v>55153</v>
      </c>
      <c r="CE2818" s="32">
        <f t="shared" si="806"/>
        <v>0</v>
      </c>
      <c r="CF2818" s="32">
        <f t="shared" si="807"/>
        <v>0</v>
      </c>
      <c r="CG2818" s="32" t="str">
        <f t="shared" si="808"/>
        <v/>
      </c>
      <c r="CH2818" s="32">
        <v>2813</v>
      </c>
      <c r="CI2818" s="32" t="s">
        <v>6</v>
      </c>
      <c r="CJ2818" s="32" t="str">
        <f t="shared" si="809"/>
        <v/>
      </c>
      <c r="CK2818" s="32" t="str">
        <f t="shared" si="810"/>
        <v/>
      </c>
      <c r="CL2818" s="32" t="str">
        <f t="shared" si="811"/>
        <v/>
      </c>
      <c r="CM2818" s="32" t="str">
        <f t="shared" si="812"/>
        <v/>
      </c>
      <c r="CN2818" s="32" t="str">
        <f t="shared" si="813"/>
        <v/>
      </c>
    </row>
    <row r="2819" spans="71:92" x14ac:dyDescent="0.3">
      <c r="BS2819" s="32" t="str">
        <f>IF(Kiadasi_kiseroiv!$K$2=BT2819,BV2819,"")</f>
        <v/>
      </c>
      <c r="BT2819" s="34" t="str">
        <f t="shared" si="796"/>
        <v/>
      </c>
      <c r="BU2819" s="32" t="str">
        <f t="shared" si="797"/>
        <v/>
      </c>
      <c r="BV2819" s="32" t="str">
        <f t="shared" si="798"/>
        <v/>
      </c>
      <c r="BW2819" s="32" t="str">
        <f t="shared" si="799"/>
        <v/>
      </c>
      <c r="BX2819" s="32" t="str">
        <f t="shared" si="800"/>
        <v/>
      </c>
      <c r="BY2819" s="32" t="str">
        <f t="shared" si="801"/>
        <v/>
      </c>
      <c r="BZ2819" s="32" t="str">
        <f t="shared" si="802"/>
        <v/>
      </c>
      <c r="CA2819" s="32" t="str">
        <f t="shared" si="803"/>
        <v/>
      </c>
      <c r="CB2819" s="33">
        <f>IF(COUNTIF($CD$7:CD2819,CD2819)=1,CD2819,CD2819+COUNTIF($CD$6:CD2818,CD2819))</f>
        <v>57965</v>
      </c>
      <c r="CC2819" s="34">
        <f t="shared" si="804"/>
        <v>55153</v>
      </c>
      <c r="CD2819" s="32">
        <f t="shared" si="805"/>
        <v>55153</v>
      </c>
      <c r="CE2819" s="32">
        <f t="shared" si="806"/>
        <v>0</v>
      </c>
      <c r="CF2819" s="32">
        <f t="shared" si="807"/>
        <v>0</v>
      </c>
      <c r="CG2819" s="32" t="str">
        <f t="shared" si="808"/>
        <v/>
      </c>
      <c r="CH2819" s="32">
        <v>2814</v>
      </c>
      <c r="CI2819" s="32" t="s">
        <v>6</v>
      </c>
      <c r="CJ2819" s="32" t="str">
        <f t="shared" si="809"/>
        <v/>
      </c>
      <c r="CK2819" s="32" t="str">
        <f t="shared" si="810"/>
        <v/>
      </c>
      <c r="CL2819" s="32" t="str">
        <f t="shared" si="811"/>
        <v/>
      </c>
      <c r="CM2819" s="32" t="str">
        <f t="shared" si="812"/>
        <v/>
      </c>
      <c r="CN2819" s="32" t="str">
        <f t="shared" si="813"/>
        <v/>
      </c>
    </row>
    <row r="2820" spans="71:92" x14ac:dyDescent="0.3">
      <c r="BS2820" s="32" t="str">
        <f>IF(Kiadasi_kiseroiv!$K$2=BT2820,BV2820,"")</f>
        <v/>
      </c>
      <c r="BT2820" s="34" t="str">
        <f t="shared" si="796"/>
        <v/>
      </c>
      <c r="BU2820" s="32" t="str">
        <f t="shared" si="797"/>
        <v/>
      </c>
      <c r="BV2820" s="32" t="str">
        <f t="shared" si="798"/>
        <v/>
      </c>
      <c r="BW2820" s="32" t="str">
        <f t="shared" si="799"/>
        <v/>
      </c>
      <c r="BX2820" s="32" t="str">
        <f t="shared" si="800"/>
        <v/>
      </c>
      <c r="BY2820" s="32" t="str">
        <f t="shared" si="801"/>
        <v/>
      </c>
      <c r="BZ2820" s="32" t="str">
        <f t="shared" si="802"/>
        <v/>
      </c>
      <c r="CA2820" s="32" t="str">
        <f t="shared" si="803"/>
        <v/>
      </c>
      <c r="CB2820" s="33">
        <f>IF(COUNTIF($CD$7:CD2820,CD2820)=1,CD2820,CD2820+COUNTIF($CD$6:CD2819,CD2820))</f>
        <v>57966</v>
      </c>
      <c r="CC2820" s="34">
        <f t="shared" si="804"/>
        <v>55153</v>
      </c>
      <c r="CD2820" s="32">
        <f t="shared" si="805"/>
        <v>55153</v>
      </c>
      <c r="CE2820" s="32">
        <f t="shared" si="806"/>
        <v>0</v>
      </c>
      <c r="CF2820" s="32">
        <f t="shared" si="807"/>
        <v>0</v>
      </c>
      <c r="CG2820" s="32" t="str">
        <f t="shared" si="808"/>
        <v/>
      </c>
      <c r="CH2820" s="32">
        <v>2815</v>
      </c>
      <c r="CI2820" s="32" t="s">
        <v>6</v>
      </c>
      <c r="CJ2820" s="32" t="str">
        <f t="shared" si="809"/>
        <v/>
      </c>
      <c r="CK2820" s="32" t="str">
        <f t="shared" si="810"/>
        <v/>
      </c>
      <c r="CL2820" s="32" t="str">
        <f t="shared" si="811"/>
        <v/>
      </c>
      <c r="CM2820" s="32" t="str">
        <f t="shared" si="812"/>
        <v/>
      </c>
      <c r="CN2820" s="32" t="str">
        <f t="shared" si="813"/>
        <v/>
      </c>
    </row>
    <row r="2821" spans="71:92" x14ac:dyDescent="0.3">
      <c r="BS2821" s="32" t="str">
        <f>IF(Kiadasi_kiseroiv!$K$2=BT2821,BV2821,"")</f>
        <v/>
      </c>
      <c r="BT2821" s="34" t="str">
        <f t="shared" si="796"/>
        <v/>
      </c>
      <c r="BU2821" s="32" t="str">
        <f t="shared" si="797"/>
        <v/>
      </c>
      <c r="BV2821" s="32" t="str">
        <f t="shared" si="798"/>
        <v/>
      </c>
      <c r="BW2821" s="32" t="str">
        <f t="shared" si="799"/>
        <v/>
      </c>
      <c r="BX2821" s="32" t="str">
        <f t="shared" si="800"/>
        <v/>
      </c>
      <c r="BY2821" s="32" t="str">
        <f t="shared" si="801"/>
        <v/>
      </c>
      <c r="BZ2821" s="32" t="str">
        <f t="shared" si="802"/>
        <v/>
      </c>
      <c r="CA2821" s="32" t="str">
        <f t="shared" si="803"/>
        <v/>
      </c>
      <c r="CB2821" s="33">
        <f>IF(COUNTIF($CD$7:CD2821,CD2821)=1,CD2821,CD2821+COUNTIF($CD$6:CD2820,CD2821))</f>
        <v>57967</v>
      </c>
      <c r="CC2821" s="34">
        <f t="shared" si="804"/>
        <v>55153</v>
      </c>
      <c r="CD2821" s="32">
        <f t="shared" si="805"/>
        <v>55153</v>
      </c>
      <c r="CE2821" s="32">
        <f t="shared" si="806"/>
        <v>0</v>
      </c>
      <c r="CF2821" s="32">
        <f t="shared" si="807"/>
        <v>0</v>
      </c>
      <c r="CG2821" s="32" t="str">
        <f t="shared" si="808"/>
        <v/>
      </c>
      <c r="CH2821" s="32">
        <v>2816</v>
      </c>
      <c r="CI2821" s="32" t="s">
        <v>6</v>
      </c>
      <c r="CJ2821" s="32" t="str">
        <f t="shared" si="809"/>
        <v/>
      </c>
      <c r="CK2821" s="32" t="str">
        <f t="shared" si="810"/>
        <v/>
      </c>
      <c r="CL2821" s="32" t="str">
        <f t="shared" si="811"/>
        <v/>
      </c>
      <c r="CM2821" s="32" t="str">
        <f t="shared" si="812"/>
        <v/>
      </c>
      <c r="CN2821" s="32" t="str">
        <f t="shared" si="813"/>
        <v/>
      </c>
    </row>
    <row r="2822" spans="71:92" x14ac:dyDescent="0.3">
      <c r="BS2822" s="32" t="str">
        <f>IF(Kiadasi_kiseroiv!$K$2=BT2822,BV2822,"")</f>
        <v/>
      </c>
      <c r="BT2822" s="34" t="str">
        <f t="shared" si="796"/>
        <v/>
      </c>
      <c r="BU2822" s="32" t="str">
        <f t="shared" si="797"/>
        <v/>
      </c>
      <c r="BV2822" s="32" t="str">
        <f t="shared" si="798"/>
        <v/>
      </c>
      <c r="BW2822" s="32" t="str">
        <f t="shared" si="799"/>
        <v/>
      </c>
      <c r="BX2822" s="32" t="str">
        <f t="shared" si="800"/>
        <v/>
      </c>
      <c r="BY2822" s="32" t="str">
        <f t="shared" si="801"/>
        <v/>
      </c>
      <c r="BZ2822" s="32" t="str">
        <f t="shared" si="802"/>
        <v/>
      </c>
      <c r="CA2822" s="32" t="str">
        <f t="shared" si="803"/>
        <v/>
      </c>
      <c r="CB2822" s="33">
        <f>IF(COUNTIF($CD$7:CD2822,CD2822)=1,CD2822,CD2822+COUNTIF($CD$6:CD2821,CD2822))</f>
        <v>57968</v>
      </c>
      <c r="CC2822" s="34">
        <f t="shared" si="804"/>
        <v>55153</v>
      </c>
      <c r="CD2822" s="32">
        <f t="shared" si="805"/>
        <v>55153</v>
      </c>
      <c r="CE2822" s="32">
        <f t="shared" si="806"/>
        <v>0</v>
      </c>
      <c r="CF2822" s="32">
        <f t="shared" si="807"/>
        <v>0</v>
      </c>
      <c r="CG2822" s="32" t="str">
        <f t="shared" si="808"/>
        <v/>
      </c>
      <c r="CH2822" s="32">
        <v>2817</v>
      </c>
      <c r="CI2822" s="32" t="s">
        <v>6</v>
      </c>
      <c r="CJ2822" s="32" t="str">
        <f t="shared" si="809"/>
        <v/>
      </c>
      <c r="CK2822" s="32" t="str">
        <f t="shared" si="810"/>
        <v/>
      </c>
      <c r="CL2822" s="32" t="str">
        <f t="shared" si="811"/>
        <v/>
      </c>
      <c r="CM2822" s="32" t="str">
        <f t="shared" si="812"/>
        <v/>
      </c>
      <c r="CN2822" s="32" t="str">
        <f t="shared" si="813"/>
        <v/>
      </c>
    </row>
    <row r="2823" spans="71:92" x14ac:dyDescent="0.3">
      <c r="BS2823" s="32" t="str">
        <f>IF(Kiadasi_kiseroiv!$K$2=BT2823,BV2823,"")</f>
        <v/>
      </c>
      <c r="BT2823" s="34" t="str">
        <f t="shared" si="796"/>
        <v/>
      </c>
      <c r="BU2823" s="32" t="str">
        <f t="shared" si="797"/>
        <v/>
      </c>
      <c r="BV2823" s="32" t="str">
        <f t="shared" si="798"/>
        <v/>
      </c>
      <c r="BW2823" s="32" t="str">
        <f t="shared" si="799"/>
        <v/>
      </c>
      <c r="BX2823" s="32" t="str">
        <f t="shared" si="800"/>
        <v/>
      </c>
      <c r="BY2823" s="32" t="str">
        <f t="shared" si="801"/>
        <v/>
      </c>
      <c r="BZ2823" s="32" t="str">
        <f t="shared" si="802"/>
        <v/>
      </c>
      <c r="CA2823" s="32" t="str">
        <f t="shared" si="803"/>
        <v/>
      </c>
      <c r="CB2823" s="33">
        <f>IF(COUNTIF($CD$7:CD2823,CD2823)=1,CD2823,CD2823+COUNTIF($CD$6:CD2822,CD2823))</f>
        <v>57969</v>
      </c>
      <c r="CC2823" s="34">
        <f t="shared" si="804"/>
        <v>55153</v>
      </c>
      <c r="CD2823" s="32">
        <f t="shared" si="805"/>
        <v>55153</v>
      </c>
      <c r="CE2823" s="32">
        <f t="shared" si="806"/>
        <v>0</v>
      </c>
      <c r="CF2823" s="32">
        <f t="shared" si="807"/>
        <v>0</v>
      </c>
      <c r="CG2823" s="32" t="str">
        <f t="shared" si="808"/>
        <v/>
      </c>
      <c r="CH2823" s="32">
        <v>2818</v>
      </c>
      <c r="CI2823" s="32" t="s">
        <v>6</v>
      </c>
      <c r="CJ2823" s="32" t="str">
        <f t="shared" si="809"/>
        <v/>
      </c>
      <c r="CK2823" s="32" t="str">
        <f t="shared" si="810"/>
        <v/>
      </c>
      <c r="CL2823" s="32" t="str">
        <f t="shared" si="811"/>
        <v/>
      </c>
      <c r="CM2823" s="32" t="str">
        <f t="shared" si="812"/>
        <v/>
      </c>
      <c r="CN2823" s="32" t="str">
        <f t="shared" si="813"/>
        <v/>
      </c>
    </row>
    <row r="2824" spans="71:92" x14ac:dyDescent="0.3">
      <c r="BS2824" s="32" t="str">
        <f>IF(Kiadasi_kiseroiv!$K$2=BT2824,BV2824,"")</f>
        <v/>
      </c>
      <c r="BT2824" s="34" t="str">
        <f t="shared" si="796"/>
        <v/>
      </c>
      <c r="BU2824" s="32" t="str">
        <f t="shared" si="797"/>
        <v/>
      </c>
      <c r="BV2824" s="32" t="str">
        <f t="shared" si="798"/>
        <v/>
      </c>
      <c r="BW2824" s="32" t="str">
        <f t="shared" si="799"/>
        <v/>
      </c>
      <c r="BX2824" s="32" t="str">
        <f t="shared" si="800"/>
        <v/>
      </c>
      <c r="BY2824" s="32" t="str">
        <f t="shared" si="801"/>
        <v/>
      </c>
      <c r="BZ2824" s="32" t="str">
        <f t="shared" si="802"/>
        <v/>
      </c>
      <c r="CA2824" s="32" t="str">
        <f t="shared" si="803"/>
        <v/>
      </c>
      <c r="CB2824" s="33">
        <f>IF(COUNTIF($CD$7:CD2824,CD2824)=1,CD2824,CD2824+COUNTIF($CD$6:CD2823,CD2824))</f>
        <v>57970</v>
      </c>
      <c r="CC2824" s="34">
        <f t="shared" si="804"/>
        <v>55153</v>
      </c>
      <c r="CD2824" s="32">
        <f t="shared" si="805"/>
        <v>55153</v>
      </c>
      <c r="CE2824" s="32">
        <f t="shared" si="806"/>
        <v>0</v>
      </c>
      <c r="CF2824" s="32">
        <f t="shared" si="807"/>
        <v>0</v>
      </c>
      <c r="CG2824" s="32" t="str">
        <f t="shared" si="808"/>
        <v/>
      </c>
      <c r="CH2824" s="32">
        <v>2819</v>
      </c>
      <c r="CI2824" s="32" t="s">
        <v>6</v>
      </c>
      <c r="CJ2824" s="32" t="str">
        <f t="shared" si="809"/>
        <v/>
      </c>
      <c r="CK2824" s="32" t="str">
        <f t="shared" si="810"/>
        <v/>
      </c>
      <c r="CL2824" s="32" t="str">
        <f t="shared" si="811"/>
        <v/>
      </c>
      <c r="CM2824" s="32" t="str">
        <f t="shared" si="812"/>
        <v/>
      </c>
      <c r="CN2824" s="32" t="str">
        <f t="shared" si="813"/>
        <v/>
      </c>
    </row>
    <row r="2825" spans="71:92" x14ac:dyDescent="0.3">
      <c r="BS2825" s="32" t="str">
        <f>IF(Kiadasi_kiseroiv!$K$2=BT2825,BV2825,"")</f>
        <v/>
      </c>
      <c r="BT2825" s="34" t="str">
        <f t="shared" si="796"/>
        <v/>
      </c>
      <c r="BU2825" s="32" t="str">
        <f t="shared" si="797"/>
        <v/>
      </c>
      <c r="BV2825" s="32" t="str">
        <f t="shared" si="798"/>
        <v/>
      </c>
      <c r="BW2825" s="32" t="str">
        <f t="shared" si="799"/>
        <v/>
      </c>
      <c r="BX2825" s="32" t="str">
        <f t="shared" si="800"/>
        <v/>
      </c>
      <c r="BY2825" s="32" t="str">
        <f t="shared" si="801"/>
        <v/>
      </c>
      <c r="BZ2825" s="32" t="str">
        <f t="shared" si="802"/>
        <v/>
      </c>
      <c r="CA2825" s="32" t="str">
        <f t="shared" si="803"/>
        <v/>
      </c>
      <c r="CB2825" s="33">
        <f>IF(COUNTIF($CD$7:CD2825,CD2825)=1,CD2825,CD2825+COUNTIF($CD$6:CD2824,CD2825))</f>
        <v>57971</v>
      </c>
      <c r="CC2825" s="34">
        <f t="shared" si="804"/>
        <v>55153</v>
      </c>
      <c r="CD2825" s="32">
        <f t="shared" si="805"/>
        <v>55153</v>
      </c>
      <c r="CE2825" s="32">
        <f t="shared" si="806"/>
        <v>0</v>
      </c>
      <c r="CF2825" s="32">
        <f t="shared" si="807"/>
        <v>0</v>
      </c>
      <c r="CG2825" s="32" t="str">
        <f t="shared" si="808"/>
        <v/>
      </c>
      <c r="CH2825" s="32">
        <v>2820</v>
      </c>
      <c r="CI2825" s="32" t="s">
        <v>6</v>
      </c>
      <c r="CJ2825" s="32" t="str">
        <f t="shared" si="809"/>
        <v/>
      </c>
      <c r="CK2825" s="32" t="str">
        <f t="shared" si="810"/>
        <v/>
      </c>
      <c r="CL2825" s="32" t="str">
        <f t="shared" si="811"/>
        <v/>
      </c>
      <c r="CM2825" s="32" t="str">
        <f t="shared" si="812"/>
        <v/>
      </c>
      <c r="CN2825" s="32" t="str">
        <f t="shared" si="813"/>
        <v/>
      </c>
    </row>
    <row r="2826" spans="71:92" x14ac:dyDescent="0.3">
      <c r="BS2826" s="32" t="str">
        <f>IF(Kiadasi_kiseroiv!$K$2=BT2826,BV2826,"")</f>
        <v/>
      </c>
      <c r="BT2826" s="34" t="str">
        <f t="shared" si="796"/>
        <v/>
      </c>
      <c r="BU2826" s="32" t="str">
        <f t="shared" si="797"/>
        <v/>
      </c>
      <c r="BV2826" s="32" t="str">
        <f t="shared" si="798"/>
        <v/>
      </c>
      <c r="BW2826" s="32" t="str">
        <f t="shared" si="799"/>
        <v/>
      </c>
      <c r="BX2826" s="32" t="str">
        <f t="shared" si="800"/>
        <v/>
      </c>
      <c r="BY2826" s="32" t="str">
        <f t="shared" si="801"/>
        <v/>
      </c>
      <c r="BZ2826" s="32" t="str">
        <f t="shared" si="802"/>
        <v/>
      </c>
      <c r="CA2826" s="32" t="str">
        <f t="shared" si="803"/>
        <v/>
      </c>
      <c r="CB2826" s="33">
        <f>IF(COUNTIF($CD$7:CD2826,CD2826)=1,CD2826,CD2826+COUNTIF($CD$6:CD2825,CD2826))</f>
        <v>57972</v>
      </c>
      <c r="CC2826" s="34">
        <f t="shared" si="804"/>
        <v>55153</v>
      </c>
      <c r="CD2826" s="32">
        <f t="shared" si="805"/>
        <v>55153</v>
      </c>
      <c r="CE2826" s="32">
        <f t="shared" si="806"/>
        <v>0</v>
      </c>
      <c r="CF2826" s="32">
        <f t="shared" si="807"/>
        <v>0</v>
      </c>
      <c r="CG2826" s="32" t="str">
        <f t="shared" si="808"/>
        <v/>
      </c>
      <c r="CH2826" s="32">
        <v>2821</v>
      </c>
      <c r="CI2826" s="32" t="s">
        <v>6</v>
      </c>
      <c r="CJ2826" s="32" t="str">
        <f t="shared" si="809"/>
        <v/>
      </c>
      <c r="CK2826" s="32" t="str">
        <f t="shared" si="810"/>
        <v/>
      </c>
      <c r="CL2826" s="32" t="str">
        <f t="shared" si="811"/>
        <v/>
      </c>
      <c r="CM2826" s="32" t="str">
        <f t="shared" si="812"/>
        <v/>
      </c>
      <c r="CN2826" s="32" t="str">
        <f t="shared" si="813"/>
        <v/>
      </c>
    </row>
    <row r="2827" spans="71:92" x14ac:dyDescent="0.3">
      <c r="BS2827" s="32" t="str">
        <f>IF(Kiadasi_kiseroiv!$K$2=BT2827,BV2827,"")</f>
        <v/>
      </c>
      <c r="BT2827" s="34" t="str">
        <f t="shared" si="796"/>
        <v/>
      </c>
      <c r="BU2827" s="32" t="str">
        <f t="shared" si="797"/>
        <v/>
      </c>
      <c r="BV2827" s="32" t="str">
        <f t="shared" si="798"/>
        <v/>
      </c>
      <c r="BW2827" s="32" t="str">
        <f t="shared" si="799"/>
        <v/>
      </c>
      <c r="BX2827" s="32" t="str">
        <f t="shared" si="800"/>
        <v/>
      </c>
      <c r="BY2827" s="32" t="str">
        <f t="shared" si="801"/>
        <v/>
      </c>
      <c r="BZ2827" s="32" t="str">
        <f t="shared" si="802"/>
        <v/>
      </c>
      <c r="CA2827" s="32" t="str">
        <f t="shared" si="803"/>
        <v/>
      </c>
      <c r="CB2827" s="33">
        <f>IF(COUNTIF($CD$7:CD2827,CD2827)=1,CD2827,CD2827+COUNTIF($CD$6:CD2826,CD2827))</f>
        <v>57973</v>
      </c>
      <c r="CC2827" s="34">
        <f t="shared" si="804"/>
        <v>55153</v>
      </c>
      <c r="CD2827" s="32">
        <f t="shared" si="805"/>
        <v>55153</v>
      </c>
      <c r="CE2827" s="32">
        <f t="shared" si="806"/>
        <v>0</v>
      </c>
      <c r="CF2827" s="32">
        <f t="shared" si="807"/>
        <v>0</v>
      </c>
      <c r="CG2827" s="32" t="str">
        <f t="shared" si="808"/>
        <v/>
      </c>
      <c r="CH2827" s="32">
        <v>2822</v>
      </c>
      <c r="CI2827" s="32" t="s">
        <v>6</v>
      </c>
      <c r="CJ2827" s="32" t="str">
        <f t="shared" si="809"/>
        <v/>
      </c>
      <c r="CK2827" s="32" t="str">
        <f t="shared" si="810"/>
        <v/>
      </c>
      <c r="CL2827" s="32" t="str">
        <f t="shared" si="811"/>
        <v/>
      </c>
      <c r="CM2827" s="32" t="str">
        <f t="shared" si="812"/>
        <v/>
      </c>
      <c r="CN2827" s="32" t="str">
        <f t="shared" si="813"/>
        <v/>
      </c>
    </row>
    <row r="2828" spans="71:92" x14ac:dyDescent="0.3">
      <c r="BS2828" s="32" t="str">
        <f>IF(Kiadasi_kiseroiv!$K$2=BT2828,BV2828,"")</f>
        <v/>
      </c>
      <c r="BT2828" s="34" t="str">
        <f t="shared" si="796"/>
        <v/>
      </c>
      <c r="BU2828" s="32" t="str">
        <f t="shared" si="797"/>
        <v/>
      </c>
      <c r="BV2828" s="32" t="str">
        <f t="shared" si="798"/>
        <v/>
      </c>
      <c r="BW2828" s="32" t="str">
        <f t="shared" si="799"/>
        <v/>
      </c>
      <c r="BX2828" s="32" t="str">
        <f t="shared" si="800"/>
        <v/>
      </c>
      <c r="BY2828" s="32" t="str">
        <f t="shared" si="801"/>
        <v/>
      </c>
      <c r="BZ2828" s="32" t="str">
        <f t="shared" si="802"/>
        <v/>
      </c>
      <c r="CA2828" s="32" t="str">
        <f t="shared" si="803"/>
        <v/>
      </c>
      <c r="CB2828" s="33">
        <f>IF(COUNTIF($CD$7:CD2828,CD2828)=1,CD2828,CD2828+COUNTIF($CD$6:CD2827,CD2828))</f>
        <v>57974</v>
      </c>
      <c r="CC2828" s="34">
        <f t="shared" si="804"/>
        <v>55153</v>
      </c>
      <c r="CD2828" s="32">
        <f t="shared" si="805"/>
        <v>55153</v>
      </c>
      <c r="CE2828" s="32">
        <f t="shared" si="806"/>
        <v>0</v>
      </c>
      <c r="CF2828" s="32">
        <f t="shared" si="807"/>
        <v>0</v>
      </c>
      <c r="CG2828" s="32" t="str">
        <f t="shared" si="808"/>
        <v/>
      </c>
      <c r="CH2828" s="32">
        <v>2823</v>
      </c>
      <c r="CI2828" s="32" t="s">
        <v>6</v>
      </c>
      <c r="CJ2828" s="32" t="str">
        <f t="shared" si="809"/>
        <v/>
      </c>
      <c r="CK2828" s="32" t="str">
        <f t="shared" si="810"/>
        <v/>
      </c>
      <c r="CL2828" s="32" t="str">
        <f t="shared" si="811"/>
        <v/>
      </c>
      <c r="CM2828" s="32" t="str">
        <f t="shared" si="812"/>
        <v/>
      </c>
      <c r="CN2828" s="32" t="str">
        <f t="shared" si="813"/>
        <v/>
      </c>
    </row>
    <row r="2829" spans="71:92" x14ac:dyDescent="0.3">
      <c r="BS2829" s="32" t="str">
        <f>IF(Kiadasi_kiseroiv!$K$2=BT2829,BV2829,"")</f>
        <v/>
      </c>
      <c r="BT2829" s="34" t="str">
        <f t="shared" si="796"/>
        <v/>
      </c>
      <c r="BU2829" s="32" t="str">
        <f t="shared" si="797"/>
        <v/>
      </c>
      <c r="BV2829" s="32" t="str">
        <f t="shared" si="798"/>
        <v/>
      </c>
      <c r="BW2829" s="32" t="str">
        <f t="shared" si="799"/>
        <v/>
      </c>
      <c r="BX2829" s="32" t="str">
        <f t="shared" si="800"/>
        <v/>
      </c>
      <c r="BY2829" s="32" t="str">
        <f t="shared" si="801"/>
        <v/>
      </c>
      <c r="BZ2829" s="32" t="str">
        <f t="shared" si="802"/>
        <v/>
      </c>
      <c r="CA2829" s="32" t="str">
        <f t="shared" si="803"/>
        <v/>
      </c>
      <c r="CB2829" s="33">
        <f>IF(COUNTIF($CD$7:CD2829,CD2829)=1,CD2829,CD2829+COUNTIF($CD$6:CD2828,CD2829))</f>
        <v>57975</v>
      </c>
      <c r="CC2829" s="34">
        <f t="shared" si="804"/>
        <v>55153</v>
      </c>
      <c r="CD2829" s="32">
        <f t="shared" si="805"/>
        <v>55153</v>
      </c>
      <c r="CE2829" s="32">
        <f t="shared" si="806"/>
        <v>0</v>
      </c>
      <c r="CF2829" s="32">
        <f t="shared" si="807"/>
        <v>0</v>
      </c>
      <c r="CG2829" s="32" t="str">
        <f t="shared" si="808"/>
        <v/>
      </c>
      <c r="CH2829" s="32">
        <v>2824</v>
      </c>
      <c r="CI2829" s="32" t="s">
        <v>6</v>
      </c>
      <c r="CJ2829" s="32" t="str">
        <f t="shared" si="809"/>
        <v/>
      </c>
      <c r="CK2829" s="32" t="str">
        <f t="shared" si="810"/>
        <v/>
      </c>
      <c r="CL2829" s="32" t="str">
        <f t="shared" si="811"/>
        <v/>
      </c>
      <c r="CM2829" s="32" t="str">
        <f t="shared" si="812"/>
        <v/>
      </c>
      <c r="CN2829" s="32" t="str">
        <f t="shared" si="813"/>
        <v/>
      </c>
    </row>
    <row r="2830" spans="71:92" x14ac:dyDescent="0.3">
      <c r="BS2830" s="32" t="str">
        <f>IF(Kiadasi_kiseroiv!$K$2=BT2830,BV2830,"")</f>
        <v/>
      </c>
      <c r="BT2830" s="34" t="str">
        <f t="shared" si="796"/>
        <v/>
      </c>
      <c r="BU2830" s="32" t="str">
        <f t="shared" si="797"/>
        <v/>
      </c>
      <c r="BV2830" s="32" t="str">
        <f t="shared" si="798"/>
        <v/>
      </c>
      <c r="BW2830" s="32" t="str">
        <f t="shared" si="799"/>
        <v/>
      </c>
      <c r="BX2830" s="32" t="str">
        <f t="shared" si="800"/>
        <v/>
      </c>
      <c r="BY2830" s="32" t="str">
        <f t="shared" si="801"/>
        <v/>
      </c>
      <c r="BZ2830" s="32" t="str">
        <f t="shared" si="802"/>
        <v/>
      </c>
      <c r="CA2830" s="32" t="str">
        <f t="shared" si="803"/>
        <v/>
      </c>
      <c r="CB2830" s="33">
        <f>IF(COUNTIF($CD$7:CD2830,CD2830)=1,CD2830,CD2830+COUNTIF($CD$6:CD2829,CD2830))</f>
        <v>57976</v>
      </c>
      <c r="CC2830" s="34">
        <f t="shared" si="804"/>
        <v>55153</v>
      </c>
      <c r="CD2830" s="32">
        <f t="shared" si="805"/>
        <v>55153</v>
      </c>
      <c r="CE2830" s="32">
        <f t="shared" si="806"/>
        <v>0</v>
      </c>
      <c r="CF2830" s="32">
        <f t="shared" si="807"/>
        <v>0</v>
      </c>
      <c r="CG2830" s="32" t="str">
        <f t="shared" si="808"/>
        <v/>
      </c>
      <c r="CH2830" s="32">
        <v>2825</v>
      </c>
      <c r="CI2830" s="32" t="s">
        <v>6</v>
      </c>
      <c r="CJ2830" s="32" t="str">
        <f t="shared" si="809"/>
        <v/>
      </c>
      <c r="CK2830" s="32" t="str">
        <f t="shared" si="810"/>
        <v/>
      </c>
      <c r="CL2830" s="32" t="str">
        <f t="shared" si="811"/>
        <v/>
      </c>
      <c r="CM2830" s="32" t="str">
        <f t="shared" si="812"/>
        <v/>
      </c>
      <c r="CN2830" s="32" t="str">
        <f t="shared" si="813"/>
        <v/>
      </c>
    </row>
    <row r="2831" spans="71:92" x14ac:dyDescent="0.3">
      <c r="BS2831" s="32" t="str">
        <f>IF(Kiadasi_kiseroiv!$K$2=BT2831,BV2831,"")</f>
        <v/>
      </c>
      <c r="BT2831" s="34" t="str">
        <f t="shared" si="796"/>
        <v/>
      </c>
      <c r="BU2831" s="32" t="str">
        <f t="shared" si="797"/>
        <v/>
      </c>
      <c r="BV2831" s="32" t="str">
        <f t="shared" si="798"/>
        <v/>
      </c>
      <c r="BW2831" s="32" t="str">
        <f t="shared" si="799"/>
        <v/>
      </c>
      <c r="BX2831" s="32" t="str">
        <f t="shared" si="800"/>
        <v/>
      </c>
      <c r="BY2831" s="32" t="str">
        <f t="shared" si="801"/>
        <v/>
      </c>
      <c r="BZ2831" s="32" t="str">
        <f t="shared" si="802"/>
        <v/>
      </c>
      <c r="CA2831" s="32" t="str">
        <f t="shared" si="803"/>
        <v/>
      </c>
      <c r="CB2831" s="33">
        <f>IF(COUNTIF($CD$7:CD2831,CD2831)=1,CD2831,CD2831+COUNTIF($CD$6:CD2830,CD2831))</f>
        <v>57977</v>
      </c>
      <c r="CC2831" s="34">
        <f t="shared" si="804"/>
        <v>55153</v>
      </c>
      <c r="CD2831" s="32">
        <f t="shared" si="805"/>
        <v>55153</v>
      </c>
      <c r="CE2831" s="32">
        <f t="shared" si="806"/>
        <v>0</v>
      </c>
      <c r="CF2831" s="32">
        <f t="shared" si="807"/>
        <v>0</v>
      </c>
      <c r="CG2831" s="32" t="str">
        <f t="shared" si="808"/>
        <v/>
      </c>
      <c r="CH2831" s="32">
        <v>2826</v>
      </c>
      <c r="CI2831" s="32" t="s">
        <v>6</v>
      </c>
      <c r="CJ2831" s="32" t="str">
        <f t="shared" si="809"/>
        <v/>
      </c>
      <c r="CK2831" s="32" t="str">
        <f t="shared" si="810"/>
        <v/>
      </c>
      <c r="CL2831" s="32" t="str">
        <f t="shared" si="811"/>
        <v/>
      </c>
      <c r="CM2831" s="32" t="str">
        <f t="shared" si="812"/>
        <v/>
      </c>
      <c r="CN2831" s="32" t="str">
        <f t="shared" si="813"/>
        <v/>
      </c>
    </row>
    <row r="2832" spans="71:92" x14ac:dyDescent="0.3">
      <c r="BS2832" s="32" t="str">
        <f>IF(Kiadasi_kiseroiv!$K$2=BT2832,BV2832,"")</f>
        <v/>
      </c>
      <c r="BT2832" s="34" t="str">
        <f t="shared" si="796"/>
        <v/>
      </c>
      <c r="BU2832" s="32" t="str">
        <f t="shared" si="797"/>
        <v/>
      </c>
      <c r="BV2832" s="32" t="str">
        <f t="shared" si="798"/>
        <v/>
      </c>
      <c r="BW2832" s="32" t="str">
        <f t="shared" si="799"/>
        <v/>
      </c>
      <c r="BX2832" s="32" t="str">
        <f t="shared" si="800"/>
        <v/>
      </c>
      <c r="BY2832" s="32" t="str">
        <f t="shared" si="801"/>
        <v/>
      </c>
      <c r="BZ2832" s="32" t="str">
        <f t="shared" si="802"/>
        <v/>
      </c>
      <c r="CA2832" s="32" t="str">
        <f t="shared" si="803"/>
        <v/>
      </c>
      <c r="CB2832" s="33">
        <f>IF(COUNTIF($CD$7:CD2832,CD2832)=1,CD2832,CD2832+COUNTIF($CD$6:CD2831,CD2832))</f>
        <v>57978</v>
      </c>
      <c r="CC2832" s="34">
        <f t="shared" si="804"/>
        <v>55153</v>
      </c>
      <c r="CD2832" s="32">
        <f t="shared" si="805"/>
        <v>55153</v>
      </c>
      <c r="CE2832" s="32">
        <f t="shared" si="806"/>
        <v>0</v>
      </c>
      <c r="CF2832" s="32">
        <f t="shared" si="807"/>
        <v>0</v>
      </c>
      <c r="CG2832" s="32" t="str">
        <f t="shared" si="808"/>
        <v/>
      </c>
      <c r="CH2832" s="32">
        <v>2827</v>
      </c>
      <c r="CI2832" s="32" t="s">
        <v>6</v>
      </c>
      <c r="CJ2832" s="32" t="str">
        <f t="shared" si="809"/>
        <v/>
      </c>
      <c r="CK2832" s="32" t="str">
        <f t="shared" si="810"/>
        <v/>
      </c>
      <c r="CL2832" s="32" t="str">
        <f t="shared" si="811"/>
        <v/>
      </c>
      <c r="CM2832" s="32" t="str">
        <f t="shared" si="812"/>
        <v/>
      </c>
      <c r="CN2832" s="32" t="str">
        <f t="shared" si="813"/>
        <v/>
      </c>
    </row>
    <row r="2833" spans="71:92" x14ac:dyDescent="0.3">
      <c r="BS2833" s="32" t="str">
        <f>IF(Kiadasi_kiseroiv!$K$2=BT2833,BV2833,"")</f>
        <v/>
      </c>
      <c r="BT2833" s="34" t="str">
        <f t="shared" si="796"/>
        <v/>
      </c>
      <c r="BU2833" s="32" t="str">
        <f t="shared" si="797"/>
        <v/>
      </c>
      <c r="BV2833" s="32" t="str">
        <f t="shared" si="798"/>
        <v/>
      </c>
      <c r="BW2833" s="32" t="str">
        <f t="shared" si="799"/>
        <v/>
      </c>
      <c r="BX2833" s="32" t="str">
        <f t="shared" si="800"/>
        <v/>
      </c>
      <c r="BY2833" s="32" t="str">
        <f t="shared" si="801"/>
        <v/>
      </c>
      <c r="BZ2833" s="32" t="str">
        <f t="shared" si="802"/>
        <v/>
      </c>
      <c r="CA2833" s="32" t="str">
        <f t="shared" si="803"/>
        <v/>
      </c>
      <c r="CB2833" s="33">
        <f>IF(COUNTIF($CD$7:CD2833,CD2833)=1,CD2833,CD2833+COUNTIF($CD$6:CD2832,CD2833))</f>
        <v>57979</v>
      </c>
      <c r="CC2833" s="34">
        <f t="shared" si="804"/>
        <v>55153</v>
      </c>
      <c r="CD2833" s="32">
        <f t="shared" si="805"/>
        <v>55153</v>
      </c>
      <c r="CE2833" s="32">
        <f t="shared" si="806"/>
        <v>0</v>
      </c>
      <c r="CF2833" s="32">
        <f t="shared" si="807"/>
        <v>0</v>
      </c>
      <c r="CG2833" s="32" t="str">
        <f t="shared" si="808"/>
        <v/>
      </c>
      <c r="CH2833" s="32">
        <v>2828</v>
      </c>
      <c r="CI2833" s="32" t="s">
        <v>6</v>
      </c>
      <c r="CJ2833" s="32" t="str">
        <f t="shared" si="809"/>
        <v/>
      </c>
      <c r="CK2833" s="32" t="str">
        <f t="shared" si="810"/>
        <v/>
      </c>
      <c r="CL2833" s="32" t="str">
        <f t="shared" si="811"/>
        <v/>
      </c>
      <c r="CM2833" s="32" t="str">
        <f t="shared" si="812"/>
        <v/>
      </c>
      <c r="CN2833" s="32" t="str">
        <f t="shared" si="813"/>
        <v/>
      </c>
    </row>
    <row r="2834" spans="71:92" x14ac:dyDescent="0.3">
      <c r="BS2834" s="32" t="str">
        <f>IF(Kiadasi_kiseroiv!$K$2=BT2834,BV2834,"")</f>
        <v/>
      </c>
      <c r="BT2834" s="34" t="str">
        <f t="shared" si="796"/>
        <v/>
      </c>
      <c r="BU2834" s="32" t="str">
        <f t="shared" si="797"/>
        <v/>
      </c>
      <c r="BV2834" s="32" t="str">
        <f t="shared" si="798"/>
        <v/>
      </c>
      <c r="BW2834" s="32" t="str">
        <f t="shared" si="799"/>
        <v/>
      </c>
      <c r="BX2834" s="32" t="str">
        <f t="shared" si="800"/>
        <v/>
      </c>
      <c r="BY2834" s="32" t="str">
        <f t="shared" si="801"/>
        <v/>
      </c>
      <c r="BZ2834" s="32" t="str">
        <f t="shared" si="802"/>
        <v/>
      </c>
      <c r="CA2834" s="32" t="str">
        <f t="shared" si="803"/>
        <v/>
      </c>
      <c r="CB2834" s="33">
        <f>IF(COUNTIF($CD$7:CD2834,CD2834)=1,CD2834,CD2834+COUNTIF($CD$6:CD2833,CD2834))</f>
        <v>57980</v>
      </c>
      <c r="CC2834" s="34">
        <f t="shared" si="804"/>
        <v>55153</v>
      </c>
      <c r="CD2834" s="32">
        <f t="shared" si="805"/>
        <v>55153</v>
      </c>
      <c r="CE2834" s="32">
        <f t="shared" si="806"/>
        <v>0</v>
      </c>
      <c r="CF2834" s="32">
        <f t="shared" si="807"/>
        <v>0</v>
      </c>
      <c r="CG2834" s="32" t="str">
        <f t="shared" si="808"/>
        <v/>
      </c>
      <c r="CH2834" s="32">
        <v>2829</v>
      </c>
      <c r="CI2834" s="32" t="s">
        <v>6</v>
      </c>
      <c r="CJ2834" s="32" t="str">
        <f t="shared" si="809"/>
        <v/>
      </c>
      <c r="CK2834" s="32" t="str">
        <f t="shared" si="810"/>
        <v/>
      </c>
      <c r="CL2834" s="32" t="str">
        <f t="shared" si="811"/>
        <v/>
      </c>
      <c r="CM2834" s="32" t="str">
        <f t="shared" si="812"/>
        <v/>
      </c>
      <c r="CN2834" s="32" t="str">
        <f t="shared" si="813"/>
        <v/>
      </c>
    </row>
    <row r="2835" spans="71:92" x14ac:dyDescent="0.3">
      <c r="BS2835" s="32" t="str">
        <f>IF(Kiadasi_kiseroiv!$K$2=BT2835,BV2835,"")</f>
        <v/>
      </c>
      <c r="BT2835" s="34" t="str">
        <f t="shared" si="796"/>
        <v/>
      </c>
      <c r="BU2835" s="32" t="str">
        <f t="shared" si="797"/>
        <v/>
      </c>
      <c r="BV2835" s="32" t="str">
        <f t="shared" si="798"/>
        <v/>
      </c>
      <c r="BW2835" s="32" t="str">
        <f t="shared" si="799"/>
        <v/>
      </c>
      <c r="BX2835" s="32" t="str">
        <f t="shared" si="800"/>
        <v/>
      </c>
      <c r="BY2835" s="32" t="str">
        <f t="shared" si="801"/>
        <v/>
      </c>
      <c r="BZ2835" s="32" t="str">
        <f t="shared" si="802"/>
        <v/>
      </c>
      <c r="CA2835" s="32" t="str">
        <f t="shared" si="803"/>
        <v/>
      </c>
      <c r="CB2835" s="33">
        <f>IF(COUNTIF($CD$7:CD2835,CD2835)=1,CD2835,CD2835+COUNTIF($CD$6:CD2834,CD2835))</f>
        <v>57981</v>
      </c>
      <c r="CC2835" s="34">
        <f t="shared" si="804"/>
        <v>55153</v>
      </c>
      <c r="CD2835" s="32">
        <f t="shared" si="805"/>
        <v>55153</v>
      </c>
      <c r="CE2835" s="32">
        <f t="shared" si="806"/>
        <v>0</v>
      </c>
      <c r="CF2835" s="32">
        <f t="shared" si="807"/>
        <v>0</v>
      </c>
      <c r="CG2835" s="32" t="str">
        <f t="shared" si="808"/>
        <v/>
      </c>
      <c r="CH2835" s="32">
        <v>2830</v>
      </c>
      <c r="CI2835" s="32" t="s">
        <v>6</v>
      </c>
      <c r="CJ2835" s="32" t="str">
        <f t="shared" si="809"/>
        <v/>
      </c>
      <c r="CK2835" s="32" t="str">
        <f t="shared" si="810"/>
        <v/>
      </c>
      <c r="CL2835" s="32" t="str">
        <f t="shared" si="811"/>
        <v/>
      </c>
      <c r="CM2835" s="32" t="str">
        <f t="shared" si="812"/>
        <v/>
      </c>
      <c r="CN2835" s="32" t="str">
        <f t="shared" si="813"/>
        <v/>
      </c>
    </row>
    <row r="2836" spans="71:92" x14ac:dyDescent="0.3">
      <c r="BS2836" s="32" t="str">
        <f>IF(Kiadasi_kiseroiv!$K$2=BT2836,BV2836,"")</f>
        <v/>
      </c>
      <c r="BT2836" s="34" t="str">
        <f t="shared" si="796"/>
        <v/>
      </c>
      <c r="BU2836" s="32" t="str">
        <f t="shared" si="797"/>
        <v/>
      </c>
      <c r="BV2836" s="32" t="str">
        <f t="shared" si="798"/>
        <v/>
      </c>
      <c r="BW2836" s="32" t="str">
        <f t="shared" si="799"/>
        <v/>
      </c>
      <c r="BX2836" s="32" t="str">
        <f t="shared" si="800"/>
        <v/>
      </c>
      <c r="BY2836" s="32" t="str">
        <f t="shared" si="801"/>
        <v/>
      </c>
      <c r="BZ2836" s="32" t="str">
        <f t="shared" si="802"/>
        <v/>
      </c>
      <c r="CA2836" s="32" t="str">
        <f t="shared" si="803"/>
        <v/>
      </c>
      <c r="CB2836" s="33">
        <f>IF(COUNTIF($CD$7:CD2836,CD2836)=1,CD2836,CD2836+COUNTIF($CD$6:CD2835,CD2836))</f>
        <v>57982</v>
      </c>
      <c r="CC2836" s="34">
        <f t="shared" si="804"/>
        <v>55153</v>
      </c>
      <c r="CD2836" s="32">
        <f t="shared" si="805"/>
        <v>55153</v>
      </c>
      <c r="CE2836" s="32">
        <f t="shared" si="806"/>
        <v>0</v>
      </c>
      <c r="CF2836" s="32">
        <f t="shared" si="807"/>
        <v>0</v>
      </c>
      <c r="CG2836" s="32" t="str">
        <f t="shared" si="808"/>
        <v/>
      </c>
      <c r="CH2836" s="32">
        <v>2831</v>
      </c>
      <c r="CI2836" s="32" t="s">
        <v>6</v>
      </c>
      <c r="CJ2836" s="32" t="str">
        <f t="shared" si="809"/>
        <v/>
      </c>
      <c r="CK2836" s="32" t="str">
        <f t="shared" si="810"/>
        <v/>
      </c>
      <c r="CL2836" s="32" t="str">
        <f t="shared" si="811"/>
        <v/>
      </c>
      <c r="CM2836" s="32" t="str">
        <f t="shared" si="812"/>
        <v/>
      </c>
      <c r="CN2836" s="32" t="str">
        <f t="shared" si="813"/>
        <v/>
      </c>
    </row>
    <row r="2837" spans="71:92" x14ac:dyDescent="0.3">
      <c r="BS2837" s="32" t="str">
        <f>IF(Kiadasi_kiseroiv!$K$2=BT2837,BV2837,"")</f>
        <v/>
      </c>
      <c r="BT2837" s="34" t="str">
        <f t="shared" si="796"/>
        <v/>
      </c>
      <c r="BU2837" s="32" t="str">
        <f t="shared" si="797"/>
        <v/>
      </c>
      <c r="BV2837" s="32" t="str">
        <f t="shared" si="798"/>
        <v/>
      </c>
      <c r="BW2837" s="32" t="str">
        <f t="shared" si="799"/>
        <v/>
      </c>
      <c r="BX2837" s="32" t="str">
        <f t="shared" si="800"/>
        <v/>
      </c>
      <c r="BY2837" s="32" t="str">
        <f t="shared" si="801"/>
        <v/>
      </c>
      <c r="BZ2837" s="32" t="str">
        <f t="shared" si="802"/>
        <v/>
      </c>
      <c r="CA2837" s="32" t="str">
        <f t="shared" si="803"/>
        <v/>
      </c>
      <c r="CB2837" s="33">
        <f>IF(COUNTIF($CD$7:CD2837,CD2837)=1,CD2837,CD2837+COUNTIF($CD$6:CD2836,CD2837))</f>
        <v>57983</v>
      </c>
      <c r="CC2837" s="34">
        <f t="shared" si="804"/>
        <v>55153</v>
      </c>
      <c r="CD2837" s="32">
        <f t="shared" si="805"/>
        <v>55153</v>
      </c>
      <c r="CE2837" s="32">
        <f t="shared" si="806"/>
        <v>0</v>
      </c>
      <c r="CF2837" s="32">
        <f t="shared" si="807"/>
        <v>0</v>
      </c>
      <c r="CG2837" s="32" t="str">
        <f t="shared" si="808"/>
        <v/>
      </c>
      <c r="CH2837" s="32">
        <v>2832</v>
      </c>
      <c r="CI2837" s="32" t="s">
        <v>6</v>
      </c>
      <c r="CJ2837" s="32" t="str">
        <f t="shared" si="809"/>
        <v/>
      </c>
      <c r="CK2837" s="32" t="str">
        <f t="shared" si="810"/>
        <v/>
      </c>
      <c r="CL2837" s="32" t="str">
        <f t="shared" si="811"/>
        <v/>
      </c>
      <c r="CM2837" s="32" t="str">
        <f t="shared" si="812"/>
        <v/>
      </c>
      <c r="CN2837" s="32" t="str">
        <f t="shared" si="813"/>
        <v/>
      </c>
    </row>
    <row r="2838" spans="71:92" x14ac:dyDescent="0.3">
      <c r="BS2838" s="32" t="str">
        <f>IF(Kiadasi_kiseroiv!$K$2=BT2838,BV2838,"")</f>
        <v/>
      </c>
      <c r="BT2838" s="34" t="str">
        <f t="shared" si="796"/>
        <v/>
      </c>
      <c r="BU2838" s="32" t="str">
        <f t="shared" si="797"/>
        <v/>
      </c>
      <c r="BV2838" s="32" t="str">
        <f t="shared" si="798"/>
        <v/>
      </c>
      <c r="BW2838" s="32" t="str">
        <f t="shared" si="799"/>
        <v/>
      </c>
      <c r="BX2838" s="32" t="str">
        <f t="shared" si="800"/>
        <v/>
      </c>
      <c r="BY2838" s="32" t="str">
        <f t="shared" si="801"/>
        <v/>
      </c>
      <c r="BZ2838" s="32" t="str">
        <f t="shared" si="802"/>
        <v/>
      </c>
      <c r="CA2838" s="32" t="str">
        <f t="shared" si="803"/>
        <v/>
      </c>
      <c r="CB2838" s="33">
        <f>IF(COUNTIF($CD$7:CD2838,CD2838)=1,CD2838,CD2838+COUNTIF($CD$6:CD2837,CD2838))</f>
        <v>57984</v>
      </c>
      <c r="CC2838" s="34">
        <f t="shared" si="804"/>
        <v>55153</v>
      </c>
      <c r="CD2838" s="32">
        <f t="shared" si="805"/>
        <v>55153</v>
      </c>
      <c r="CE2838" s="32">
        <f t="shared" si="806"/>
        <v>0</v>
      </c>
      <c r="CF2838" s="32">
        <f t="shared" si="807"/>
        <v>0</v>
      </c>
      <c r="CG2838" s="32" t="str">
        <f t="shared" si="808"/>
        <v/>
      </c>
      <c r="CH2838" s="32">
        <v>2833</v>
      </c>
      <c r="CI2838" s="32" t="s">
        <v>6</v>
      </c>
      <c r="CJ2838" s="32" t="str">
        <f t="shared" si="809"/>
        <v/>
      </c>
      <c r="CK2838" s="32" t="str">
        <f t="shared" si="810"/>
        <v/>
      </c>
      <c r="CL2838" s="32" t="str">
        <f t="shared" si="811"/>
        <v/>
      </c>
      <c r="CM2838" s="32" t="str">
        <f t="shared" si="812"/>
        <v/>
      </c>
      <c r="CN2838" s="32" t="str">
        <f t="shared" si="813"/>
        <v/>
      </c>
    </row>
    <row r="2839" spans="71:92" x14ac:dyDescent="0.3">
      <c r="BS2839" s="32" t="str">
        <f>IF(Kiadasi_kiseroiv!$K$2=BT2839,BV2839,"")</f>
        <v/>
      </c>
      <c r="BT2839" s="34" t="str">
        <f t="shared" si="796"/>
        <v/>
      </c>
      <c r="BU2839" s="32" t="str">
        <f t="shared" si="797"/>
        <v/>
      </c>
      <c r="BV2839" s="32" t="str">
        <f t="shared" si="798"/>
        <v/>
      </c>
      <c r="BW2839" s="32" t="str">
        <f t="shared" si="799"/>
        <v/>
      </c>
      <c r="BX2839" s="32" t="str">
        <f t="shared" si="800"/>
        <v/>
      </c>
      <c r="BY2839" s="32" t="str">
        <f t="shared" si="801"/>
        <v/>
      </c>
      <c r="BZ2839" s="32" t="str">
        <f t="shared" si="802"/>
        <v/>
      </c>
      <c r="CA2839" s="32" t="str">
        <f t="shared" si="803"/>
        <v/>
      </c>
      <c r="CB2839" s="33">
        <f>IF(COUNTIF($CD$7:CD2839,CD2839)=1,CD2839,CD2839+COUNTIF($CD$6:CD2838,CD2839))</f>
        <v>57985</v>
      </c>
      <c r="CC2839" s="34">
        <f t="shared" si="804"/>
        <v>55153</v>
      </c>
      <c r="CD2839" s="32">
        <f t="shared" si="805"/>
        <v>55153</v>
      </c>
      <c r="CE2839" s="32">
        <f t="shared" si="806"/>
        <v>0</v>
      </c>
      <c r="CF2839" s="32">
        <f t="shared" si="807"/>
        <v>0</v>
      </c>
      <c r="CG2839" s="32" t="str">
        <f t="shared" si="808"/>
        <v/>
      </c>
      <c r="CH2839" s="32">
        <v>2834</v>
      </c>
      <c r="CI2839" s="32" t="s">
        <v>6</v>
      </c>
      <c r="CJ2839" s="32" t="str">
        <f t="shared" si="809"/>
        <v/>
      </c>
      <c r="CK2839" s="32" t="str">
        <f t="shared" si="810"/>
        <v/>
      </c>
      <c r="CL2839" s="32" t="str">
        <f t="shared" si="811"/>
        <v/>
      </c>
      <c r="CM2839" s="32" t="str">
        <f t="shared" si="812"/>
        <v/>
      </c>
      <c r="CN2839" s="32" t="str">
        <f t="shared" si="813"/>
        <v/>
      </c>
    </row>
    <row r="2840" spans="71:92" x14ac:dyDescent="0.3">
      <c r="BS2840" s="32" t="str">
        <f>IF(Kiadasi_kiseroiv!$K$2=BT2840,BV2840,"")</f>
        <v/>
      </c>
      <c r="BT2840" s="34" t="str">
        <f t="shared" si="796"/>
        <v/>
      </c>
      <c r="BU2840" s="32" t="str">
        <f t="shared" si="797"/>
        <v/>
      </c>
      <c r="BV2840" s="32" t="str">
        <f t="shared" si="798"/>
        <v/>
      </c>
      <c r="BW2840" s="32" t="str">
        <f t="shared" si="799"/>
        <v/>
      </c>
      <c r="BX2840" s="32" t="str">
        <f t="shared" si="800"/>
        <v/>
      </c>
      <c r="BY2840" s="32" t="str">
        <f t="shared" si="801"/>
        <v/>
      </c>
      <c r="BZ2840" s="32" t="str">
        <f t="shared" si="802"/>
        <v/>
      </c>
      <c r="CA2840" s="32" t="str">
        <f t="shared" si="803"/>
        <v/>
      </c>
      <c r="CB2840" s="33">
        <f>IF(COUNTIF($CD$7:CD2840,CD2840)=1,CD2840,CD2840+COUNTIF($CD$6:CD2839,CD2840))</f>
        <v>57986</v>
      </c>
      <c r="CC2840" s="34">
        <f t="shared" si="804"/>
        <v>55153</v>
      </c>
      <c r="CD2840" s="32">
        <f t="shared" si="805"/>
        <v>55153</v>
      </c>
      <c r="CE2840" s="32">
        <f t="shared" si="806"/>
        <v>0</v>
      </c>
      <c r="CF2840" s="32">
        <f t="shared" si="807"/>
        <v>0</v>
      </c>
      <c r="CG2840" s="32" t="str">
        <f t="shared" si="808"/>
        <v/>
      </c>
      <c r="CH2840" s="32">
        <v>2835</v>
      </c>
      <c r="CI2840" s="32" t="s">
        <v>6</v>
      </c>
      <c r="CJ2840" s="32" t="str">
        <f t="shared" si="809"/>
        <v/>
      </c>
      <c r="CK2840" s="32" t="str">
        <f t="shared" si="810"/>
        <v/>
      </c>
      <c r="CL2840" s="32" t="str">
        <f t="shared" si="811"/>
        <v/>
      </c>
      <c r="CM2840" s="32" t="str">
        <f t="shared" si="812"/>
        <v/>
      </c>
      <c r="CN2840" s="32" t="str">
        <f t="shared" si="813"/>
        <v/>
      </c>
    </row>
    <row r="2841" spans="71:92" x14ac:dyDescent="0.3">
      <c r="BS2841" s="32" t="str">
        <f>IF(Kiadasi_kiseroiv!$K$2=BT2841,BV2841,"")</f>
        <v/>
      </c>
      <c r="BT2841" s="34" t="str">
        <f t="shared" si="796"/>
        <v/>
      </c>
      <c r="BU2841" s="32" t="str">
        <f t="shared" si="797"/>
        <v/>
      </c>
      <c r="BV2841" s="32" t="str">
        <f t="shared" si="798"/>
        <v/>
      </c>
      <c r="BW2841" s="32" t="str">
        <f t="shared" si="799"/>
        <v/>
      </c>
      <c r="BX2841" s="32" t="str">
        <f t="shared" si="800"/>
        <v/>
      </c>
      <c r="BY2841" s="32" t="str">
        <f t="shared" si="801"/>
        <v/>
      </c>
      <c r="BZ2841" s="32" t="str">
        <f t="shared" si="802"/>
        <v/>
      </c>
      <c r="CA2841" s="32" t="str">
        <f t="shared" si="803"/>
        <v/>
      </c>
      <c r="CB2841" s="33">
        <f>IF(COUNTIF($CD$7:CD2841,CD2841)=1,CD2841,CD2841+COUNTIF($CD$6:CD2840,CD2841))</f>
        <v>57987</v>
      </c>
      <c r="CC2841" s="34">
        <f t="shared" si="804"/>
        <v>55153</v>
      </c>
      <c r="CD2841" s="32">
        <f t="shared" si="805"/>
        <v>55153</v>
      </c>
      <c r="CE2841" s="32">
        <f t="shared" si="806"/>
        <v>0</v>
      </c>
      <c r="CF2841" s="32">
        <f t="shared" si="807"/>
        <v>0</v>
      </c>
      <c r="CG2841" s="32" t="str">
        <f t="shared" si="808"/>
        <v/>
      </c>
      <c r="CH2841" s="32">
        <v>2836</v>
      </c>
      <c r="CI2841" s="32" t="s">
        <v>6</v>
      </c>
      <c r="CJ2841" s="32" t="str">
        <f t="shared" si="809"/>
        <v/>
      </c>
      <c r="CK2841" s="32" t="str">
        <f t="shared" si="810"/>
        <v/>
      </c>
      <c r="CL2841" s="32" t="str">
        <f t="shared" si="811"/>
        <v/>
      </c>
      <c r="CM2841" s="32" t="str">
        <f t="shared" si="812"/>
        <v/>
      </c>
      <c r="CN2841" s="32" t="str">
        <f t="shared" si="813"/>
        <v/>
      </c>
    </row>
    <row r="2842" spans="71:92" x14ac:dyDescent="0.3">
      <c r="BS2842" s="32" t="str">
        <f>IF(Kiadasi_kiseroiv!$K$2=BT2842,BV2842,"")</f>
        <v/>
      </c>
      <c r="BT2842" s="34" t="str">
        <f t="shared" si="796"/>
        <v/>
      </c>
      <c r="BU2842" s="32" t="str">
        <f t="shared" si="797"/>
        <v/>
      </c>
      <c r="BV2842" s="32" t="str">
        <f t="shared" si="798"/>
        <v/>
      </c>
      <c r="BW2842" s="32" t="str">
        <f t="shared" si="799"/>
        <v/>
      </c>
      <c r="BX2842" s="32" t="str">
        <f t="shared" si="800"/>
        <v/>
      </c>
      <c r="BY2842" s="32" t="str">
        <f t="shared" si="801"/>
        <v/>
      </c>
      <c r="BZ2842" s="32" t="str">
        <f t="shared" si="802"/>
        <v/>
      </c>
      <c r="CA2842" s="32" t="str">
        <f t="shared" si="803"/>
        <v/>
      </c>
      <c r="CB2842" s="33">
        <f>IF(COUNTIF($CD$7:CD2842,CD2842)=1,CD2842,CD2842+COUNTIF($CD$6:CD2841,CD2842))</f>
        <v>57988</v>
      </c>
      <c r="CC2842" s="34">
        <f t="shared" si="804"/>
        <v>55153</v>
      </c>
      <c r="CD2842" s="32">
        <f t="shared" si="805"/>
        <v>55153</v>
      </c>
      <c r="CE2842" s="32">
        <f t="shared" si="806"/>
        <v>0</v>
      </c>
      <c r="CF2842" s="32">
        <f t="shared" si="807"/>
        <v>0</v>
      </c>
      <c r="CG2842" s="32" t="str">
        <f t="shared" si="808"/>
        <v/>
      </c>
      <c r="CH2842" s="32">
        <v>2837</v>
      </c>
      <c r="CI2842" s="32" t="s">
        <v>6</v>
      </c>
      <c r="CJ2842" s="32" t="str">
        <f t="shared" si="809"/>
        <v/>
      </c>
      <c r="CK2842" s="32" t="str">
        <f t="shared" si="810"/>
        <v/>
      </c>
      <c r="CL2842" s="32" t="str">
        <f t="shared" si="811"/>
        <v/>
      </c>
      <c r="CM2842" s="32" t="str">
        <f t="shared" si="812"/>
        <v/>
      </c>
      <c r="CN2842" s="32" t="str">
        <f t="shared" si="813"/>
        <v/>
      </c>
    </row>
    <row r="2843" spans="71:92" x14ac:dyDescent="0.3">
      <c r="BS2843" s="32" t="str">
        <f>IF(Kiadasi_kiseroiv!$K$2=BT2843,BV2843,"")</f>
        <v/>
      </c>
      <c r="BT2843" s="34" t="str">
        <f t="shared" si="796"/>
        <v/>
      </c>
      <c r="BU2843" s="32" t="str">
        <f t="shared" si="797"/>
        <v/>
      </c>
      <c r="BV2843" s="32" t="str">
        <f t="shared" si="798"/>
        <v/>
      </c>
      <c r="BW2843" s="32" t="str">
        <f t="shared" si="799"/>
        <v/>
      </c>
      <c r="BX2843" s="32" t="str">
        <f t="shared" si="800"/>
        <v/>
      </c>
      <c r="BY2843" s="32" t="str">
        <f t="shared" si="801"/>
        <v/>
      </c>
      <c r="BZ2843" s="32" t="str">
        <f t="shared" si="802"/>
        <v/>
      </c>
      <c r="CA2843" s="32" t="str">
        <f t="shared" si="803"/>
        <v/>
      </c>
      <c r="CB2843" s="33">
        <f>IF(COUNTIF($CD$7:CD2843,CD2843)=1,CD2843,CD2843+COUNTIF($CD$6:CD2842,CD2843))</f>
        <v>57989</v>
      </c>
      <c r="CC2843" s="34">
        <f t="shared" si="804"/>
        <v>55153</v>
      </c>
      <c r="CD2843" s="32">
        <f t="shared" si="805"/>
        <v>55153</v>
      </c>
      <c r="CE2843" s="32">
        <f t="shared" si="806"/>
        <v>0</v>
      </c>
      <c r="CF2843" s="32">
        <f t="shared" si="807"/>
        <v>0</v>
      </c>
      <c r="CG2843" s="32" t="str">
        <f t="shared" si="808"/>
        <v/>
      </c>
      <c r="CH2843" s="32">
        <v>2838</v>
      </c>
      <c r="CI2843" s="32" t="s">
        <v>6</v>
      </c>
      <c r="CJ2843" s="32" t="str">
        <f t="shared" si="809"/>
        <v/>
      </c>
      <c r="CK2843" s="32" t="str">
        <f t="shared" si="810"/>
        <v/>
      </c>
      <c r="CL2843" s="32" t="str">
        <f t="shared" si="811"/>
        <v/>
      </c>
      <c r="CM2843" s="32" t="str">
        <f t="shared" si="812"/>
        <v/>
      </c>
      <c r="CN2843" s="32" t="str">
        <f t="shared" si="813"/>
        <v/>
      </c>
    </row>
    <row r="2844" spans="71:92" x14ac:dyDescent="0.3">
      <c r="BS2844" s="32" t="str">
        <f>IF(Kiadasi_kiseroiv!$K$2=BT2844,BV2844,"")</f>
        <v/>
      </c>
      <c r="BT2844" s="34" t="str">
        <f t="shared" si="796"/>
        <v/>
      </c>
      <c r="BU2844" s="32" t="str">
        <f t="shared" si="797"/>
        <v/>
      </c>
      <c r="BV2844" s="32" t="str">
        <f t="shared" si="798"/>
        <v/>
      </c>
      <c r="BW2844" s="32" t="str">
        <f t="shared" si="799"/>
        <v/>
      </c>
      <c r="BX2844" s="32" t="str">
        <f t="shared" si="800"/>
        <v/>
      </c>
      <c r="BY2844" s="32" t="str">
        <f t="shared" si="801"/>
        <v/>
      </c>
      <c r="BZ2844" s="32" t="str">
        <f t="shared" si="802"/>
        <v/>
      </c>
      <c r="CA2844" s="32" t="str">
        <f t="shared" si="803"/>
        <v/>
      </c>
      <c r="CB2844" s="33">
        <f>IF(COUNTIF($CD$7:CD2844,CD2844)=1,CD2844,CD2844+COUNTIF($CD$6:CD2843,CD2844))</f>
        <v>57990</v>
      </c>
      <c r="CC2844" s="34">
        <f t="shared" si="804"/>
        <v>55153</v>
      </c>
      <c r="CD2844" s="32">
        <f t="shared" si="805"/>
        <v>55153</v>
      </c>
      <c r="CE2844" s="32">
        <f t="shared" si="806"/>
        <v>0</v>
      </c>
      <c r="CF2844" s="32">
        <f t="shared" si="807"/>
        <v>0</v>
      </c>
      <c r="CG2844" s="32" t="str">
        <f t="shared" si="808"/>
        <v/>
      </c>
      <c r="CH2844" s="32">
        <v>2839</v>
      </c>
      <c r="CI2844" s="32" t="s">
        <v>6</v>
      </c>
      <c r="CJ2844" s="32" t="str">
        <f t="shared" si="809"/>
        <v/>
      </c>
      <c r="CK2844" s="32" t="str">
        <f t="shared" si="810"/>
        <v/>
      </c>
      <c r="CL2844" s="32" t="str">
        <f t="shared" si="811"/>
        <v/>
      </c>
      <c r="CM2844" s="32" t="str">
        <f t="shared" si="812"/>
        <v/>
      </c>
      <c r="CN2844" s="32" t="str">
        <f t="shared" si="813"/>
        <v/>
      </c>
    </row>
    <row r="2845" spans="71:92" x14ac:dyDescent="0.3">
      <c r="BS2845" s="32" t="str">
        <f>IF(Kiadasi_kiseroiv!$K$2=BT2845,BV2845,"")</f>
        <v/>
      </c>
      <c r="BT2845" s="34" t="str">
        <f t="shared" si="796"/>
        <v/>
      </c>
      <c r="BU2845" s="32" t="str">
        <f t="shared" si="797"/>
        <v/>
      </c>
      <c r="BV2845" s="32" t="str">
        <f t="shared" si="798"/>
        <v/>
      </c>
      <c r="BW2845" s="32" t="str">
        <f t="shared" si="799"/>
        <v/>
      </c>
      <c r="BX2845" s="32" t="str">
        <f t="shared" si="800"/>
        <v/>
      </c>
      <c r="BY2845" s="32" t="str">
        <f t="shared" si="801"/>
        <v/>
      </c>
      <c r="BZ2845" s="32" t="str">
        <f t="shared" si="802"/>
        <v/>
      </c>
      <c r="CA2845" s="32" t="str">
        <f t="shared" si="803"/>
        <v/>
      </c>
      <c r="CB2845" s="33">
        <f>IF(COUNTIF($CD$7:CD2845,CD2845)=1,CD2845,CD2845+COUNTIF($CD$6:CD2844,CD2845))</f>
        <v>57991</v>
      </c>
      <c r="CC2845" s="34">
        <f t="shared" si="804"/>
        <v>55153</v>
      </c>
      <c r="CD2845" s="32">
        <f t="shared" si="805"/>
        <v>55153</v>
      </c>
      <c r="CE2845" s="32">
        <f t="shared" si="806"/>
        <v>0</v>
      </c>
      <c r="CF2845" s="32">
        <f t="shared" si="807"/>
        <v>0</v>
      </c>
      <c r="CG2845" s="32" t="str">
        <f t="shared" si="808"/>
        <v/>
      </c>
      <c r="CH2845" s="32">
        <v>2840</v>
      </c>
      <c r="CI2845" s="32" t="s">
        <v>6</v>
      </c>
      <c r="CJ2845" s="32" t="str">
        <f t="shared" si="809"/>
        <v/>
      </c>
      <c r="CK2845" s="32" t="str">
        <f t="shared" si="810"/>
        <v/>
      </c>
      <c r="CL2845" s="32" t="str">
        <f t="shared" si="811"/>
        <v/>
      </c>
      <c r="CM2845" s="32" t="str">
        <f t="shared" si="812"/>
        <v/>
      </c>
      <c r="CN2845" s="32" t="str">
        <f t="shared" si="813"/>
        <v/>
      </c>
    </row>
    <row r="2846" spans="71:92" x14ac:dyDescent="0.3">
      <c r="BS2846" s="32" t="str">
        <f>IF(Kiadasi_kiseroiv!$K$2=BT2846,BV2846,"")</f>
        <v/>
      </c>
      <c r="BT2846" s="34" t="str">
        <f t="shared" si="796"/>
        <v/>
      </c>
      <c r="BU2846" s="32" t="str">
        <f t="shared" si="797"/>
        <v/>
      </c>
      <c r="BV2846" s="32" t="str">
        <f t="shared" si="798"/>
        <v/>
      </c>
      <c r="BW2846" s="32" t="str">
        <f t="shared" si="799"/>
        <v/>
      </c>
      <c r="BX2846" s="32" t="str">
        <f t="shared" si="800"/>
        <v/>
      </c>
      <c r="BY2846" s="32" t="str">
        <f t="shared" si="801"/>
        <v/>
      </c>
      <c r="BZ2846" s="32" t="str">
        <f t="shared" si="802"/>
        <v/>
      </c>
      <c r="CA2846" s="32" t="str">
        <f t="shared" si="803"/>
        <v/>
      </c>
      <c r="CB2846" s="33">
        <f>IF(COUNTIF($CD$7:CD2846,CD2846)=1,CD2846,CD2846+COUNTIF($CD$6:CD2845,CD2846))</f>
        <v>57992</v>
      </c>
      <c r="CC2846" s="34">
        <f t="shared" si="804"/>
        <v>55153</v>
      </c>
      <c r="CD2846" s="32">
        <f t="shared" si="805"/>
        <v>55153</v>
      </c>
      <c r="CE2846" s="32">
        <f t="shared" si="806"/>
        <v>0</v>
      </c>
      <c r="CF2846" s="32">
        <f t="shared" si="807"/>
        <v>0</v>
      </c>
      <c r="CG2846" s="32" t="str">
        <f t="shared" si="808"/>
        <v/>
      </c>
      <c r="CH2846" s="32">
        <v>2841</v>
      </c>
      <c r="CI2846" s="32" t="s">
        <v>6</v>
      </c>
      <c r="CJ2846" s="32" t="str">
        <f t="shared" si="809"/>
        <v/>
      </c>
      <c r="CK2846" s="32" t="str">
        <f t="shared" si="810"/>
        <v/>
      </c>
      <c r="CL2846" s="32" t="str">
        <f t="shared" si="811"/>
        <v/>
      </c>
      <c r="CM2846" s="32" t="str">
        <f t="shared" si="812"/>
        <v/>
      </c>
      <c r="CN2846" s="32" t="str">
        <f t="shared" si="813"/>
        <v/>
      </c>
    </row>
    <row r="2847" spans="71:92" x14ac:dyDescent="0.3">
      <c r="BS2847" s="32" t="str">
        <f>IF(Kiadasi_kiseroiv!$K$2=BT2847,BV2847,"")</f>
        <v/>
      </c>
      <c r="BT2847" s="34" t="str">
        <f t="shared" si="796"/>
        <v/>
      </c>
      <c r="BU2847" s="32" t="str">
        <f t="shared" si="797"/>
        <v/>
      </c>
      <c r="BV2847" s="32" t="str">
        <f t="shared" si="798"/>
        <v/>
      </c>
      <c r="BW2847" s="32" t="str">
        <f t="shared" si="799"/>
        <v/>
      </c>
      <c r="BX2847" s="32" t="str">
        <f t="shared" si="800"/>
        <v/>
      </c>
      <c r="BY2847" s="32" t="str">
        <f t="shared" si="801"/>
        <v/>
      </c>
      <c r="BZ2847" s="32" t="str">
        <f t="shared" si="802"/>
        <v/>
      </c>
      <c r="CA2847" s="32" t="str">
        <f t="shared" si="803"/>
        <v/>
      </c>
      <c r="CB2847" s="33">
        <f>IF(COUNTIF($CD$7:CD2847,CD2847)=1,CD2847,CD2847+COUNTIF($CD$6:CD2846,CD2847))</f>
        <v>57993</v>
      </c>
      <c r="CC2847" s="34">
        <f t="shared" si="804"/>
        <v>55153</v>
      </c>
      <c r="CD2847" s="32">
        <f t="shared" si="805"/>
        <v>55153</v>
      </c>
      <c r="CE2847" s="32">
        <f t="shared" si="806"/>
        <v>0</v>
      </c>
      <c r="CF2847" s="32">
        <f t="shared" si="807"/>
        <v>0</v>
      </c>
      <c r="CG2847" s="32" t="str">
        <f t="shared" si="808"/>
        <v/>
      </c>
      <c r="CH2847" s="32">
        <v>2842</v>
      </c>
      <c r="CI2847" s="32" t="s">
        <v>6</v>
      </c>
      <c r="CJ2847" s="32" t="str">
        <f t="shared" si="809"/>
        <v/>
      </c>
      <c r="CK2847" s="32" t="str">
        <f t="shared" si="810"/>
        <v/>
      </c>
      <c r="CL2847" s="32" t="str">
        <f t="shared" si="811"/>
        <v/>
      </c>
      <c r="CM2847" s="32" t="str">
        <f t="shared" si="812"/>
        <v/>
      </c>
      <c r="CN2847" s="32" t="str">
        <f t="shared" si="813"/>
        <v/>
      </c>
    </row>
    <row r="2848" spans="71:92" x14ac:dyDescent="0.3">
      <c r="BS2848" s="32" t="str">
        <f>IF(Kiadasi_kiseroiv!$K$2=BT2848,BV2848,"")</f>
        <v/>
      </c>
      <c r="BT2848" s="34" t="str">
        <f t="shared" si="796"/>
        <v/>
      </c>
      <c r="BU2848" s="32" t="str">
        <f t="shared" si="797"/>
        <v/>
      </c>
      <c r="BV2848" s="32" t="str">
        <f t="shared" si="798"/>
        <v/>
      </c>
      <c r="BW2848" s="32" t="str">
        <f t="shared" si="799"/>
        <v/>
      </c>
      <c r="BX2848" s="32" t="str">
        <f t="shared" si="800"/>
        <v/>
      </c>
      <c r="BY2848" s="32" t="str">
        <f t="shared" si="801"/>
        <v/>
      </c>
      <c r="BZ2848" s="32" t="str">
        <f t="shared" si="802"/>
        <v/>
      </c>
      <c r="CA2848" s="32" t="str">
        <f t="shared" si="803"/>
        <v/>
      </c>
      <c r="CB2848" s="33">
        <f>IF(COUNTIF($CD$7:CD2848,CD2848)=1,CD2848,CD2848+COUNTIF($CD$6:CD2847,CD2848))</f>
        <v>57994</v>
      </c>
      <c r="CC2848" s="34">
        <f t="shared" si="804"/>
        <v>55153</v>
      </c>
      <c r="CD2848" s="32">
        <f t="shared" si="805"/>
        <v>55153</v>
      </c>
      <c r="CE2848" s="32">
        <f t="shared" si="806"/>
        <v>0</v>
      </c>
      <c r="CF2848" s="32">
        <f t="shared" si="807"/>
        <v>0</v>
      </c>
      <c r="CG2848" s="32" t="str">
        <f t="shared" si="808"/>
        <v/>
      </c>
      <c r="CH2848" s="32">
        <v>2843</v>
      </c>
      <c r="CI2848" s="32" t="s">
        <v>6</v>
      </c>
      <c r="CJ2848" s="32" t="str">
        <f t="shared" si="809"/>
        <v/>
      </c>
      <c r="CK2848" s="32" t="str">
        <f t="shared" si="810"/>
        <v/>
      </c>
      <c r="CL2848" s="32" t="str">
        <f t="shared" si="811"/>
        <v/>
      </c>
      <c r="CM2848" s="32" t="str">
        <f t="shared" si="812"/>
        <v/>
      </c>
      <c r="CN2848" s="32" t="str">
        <f t="shared" si="813"/>
        <v/>
      </c>
    </row>
    <row r="2849" spans="71:92" x14ac:dyDescent="0.3">
      <c r="BS2849" s="32" t="str">
        <f>IF(Kiadasi_kiseroiv!$K$2=BT2849,BV2849,"")</f>
        <v/>
      </c>
      <c r="BT2849" s="34" t="str">
        <f t="shared" si="796"/>
        <v/>
      </c>
      <c r="BU2849" s="32" t="str">
        <f t="shared" si="797"/>
        <v/>
      </c>
      <c r="BV2849" s="32" t="str">
        <f t="shared" si="798"/>
        <v/>
      </c>
      <c r="BW2849" s="32" t="str">
        <f t="shared" si="799"/>
        <v/>
      </c>
      <c r="BX2849" s="32" t="str">
        <f t="shared" si="800"/>
        <v/>
      </c>
      <c r="BY2849" s="32" t="str">
        <f t="shared" si="801"/>
        <v/>
      </c>
      <c r="BZ2849" s="32" t="str">
        <f t="shared" si="802"/>
        <v/>
      </c>
      <c r="CA2849" s="32" t="str">
        <f t="shared" si="803"/>
        <v/>
      </c>
      <c r="CB2849" s="33">
        <f>IF(COUNTIF($CD$7:CD2849,CD2849)=1,CD2849,CD2849+COUNTIF($CD$6:CD2848,CD2849))</f>
        <v>57995</v>
      </c>
      <c r="CC2849" s="34">
        <f t="shared" si="804"/>
        <v>55153</v>
      </c>
      <c r="CD2849" s="32">
        <f t="shared" si="805"/>
        <v>55153</v>
      </c>
      <c r="CE2849" s="32">
        <f t="shared" si="806"/>
        <v>0</v>
      </c>
      <c r="CF2849" s="32">
        <f t="shared" si="807"/>
        <v>0</v>
      </c>
      <c r="CG2849" s="32" t="str">
        <f t="shared" si="808"/>
        <v/>
      </c>
      <c r="CH2849" s="32">
        <v>2844</v>
      </c>
      <c r="CI2849" s="32" t="s">
        <v>6</v>
      </c>
      <c r="CJ2849" s="32" t="str">
        <f t="shared" si="809"/>
        <v/>
      </c>
      <c r="CK2849" s="32" t="str">
        <f t="shared" si="810"/>
        <v/>
      </c>
      <c r="CL2849" s="32" t="str">
        <f t="shared" si="811"/>
        <v/>
      </c>
      <c r="CM2849" s="32" t="str">
        <f t="shared" si="812"/>
        <v/>
      </c>
      <c r="CN2849" s="32" t="str">
        <f t="shared" si="813"/>
        <v/>
      </c>
    </row>
    <row r="2850" spans="71:92" x14ac:dyDescent="0.3">
      <c r="BS2850" s="32" t="str">
        <f>IF(Kiadasi_kiseroiv!$K$2=BT2850,BV2850,"")</f>
        <v/>
      </c>
      <c r="BT2850" s="34" t="str">
        <f t="shared" si="796"/>
        <v/>
      </c>
      <c r="BU2850" s="32" t="str">
        <f t="shared" si="797"/>
        <v/>
      </c>
      <c r="BV2850" s="32" t="str">
        <f t="shared" si="798"/>
        <v/>
      </c>
      <c r="BW2850" s="32" t="str">
        <f t="shared" si="799"/>
        <v/>
      </c>
      <c r="BX2850" s="32" t="str">
        <f t="shared" si="800"/>
        <v/>
      </c>
      <c r="BY2850" s="32" t="str">
        <f t="shared" si="801"/>
        <v/>
      </c>
      <c r="BZ2850" s="32" t="str">
        <f t="shared" si="802"/>
        <v/>
      </c>
      <c r="CA2850" s="32" t="str">
        <f t="shared" si="803"/>
        <v/>
      </c>
      <c r="CB2850" s="33">
        <f>IF(COUNTIF($CD$7:CD2850,CD2850)=1,CD2850,CD2850+COUNTIF($CD$6:CD2849,CD2850))</f>
        <v>57996</v>
      </c>
      <c r="CC2850" s="34">
        <f t="shared" si="804"/>
        <v>55153</v>
      </c>
      <c r="CD2850" s="32">
        <f t="shared" si="805"/>
        <v>55153</v>
      </c>
      <c r="CE2850" s="32">
        <f t="shared" si="806"/>
        <v>0</v>
      </c>
      <c r="CF2850" s="32">
        <f t="shared" si="807"/>
        <v>0</v>
      </c>
      <c r="CG2850" s="32" t="str">
        <f t="shared" si="808"/>
        <v/>
      </c>
      <c r="CH2850" s="32">
        <v>2845</v>
      </c>
      <c r="CI2850" s="32" t="s">
        <v>6</v>
      </c>
      <c r="CJ2850" s="32" t="str">
        <f t="shared" si="809"/>
        <v/>
      </c>
      <c r="CK2850" s="32" t="str">
        <f t="shared" si="810"/>
        <v/>
      </c>
      <c r="CL2850" s="32" t="str">
        <f t="shared" si="811"/>
        <v/>
      </c>
      <c r="CM2850" s="32" t="str">
        <f t="shared" si="812"/>
        <v/>
      </c>
      <c r="CN2850" s="32" t="str">
        <f t="shared" si="813"/>
        <v/>
      </c>
    </row>
    <row r="2851" spans="71:92" x14ac:dyDescent="0.3">
      <c r="BS2851" s="32" t="str">
        <f>IF(Kiadasi_kiseroiv!$K$2=BT2851,BV2851,"")</f>
        <v/>
      </c>
      <c r="BT2851" s="34" t="str">
        <f t="shared" si="796"/>
        <v/>
      </c>
      <c r="BU2851" s="32" t="str">
        <f t="shared" si="797"/>
        <v/>
      </c>
      <c r="BV2851" s="32" t="str">
        <f t="shared" si="798"/>
        <v/>
      </c>
      <c r="BW2851" s="32" t="str">
        <f t="shared" si="799"/>
        <v/>
      </c>
      <c r="BX2851" s="32" t="str">
        <f t="shared" si="800"/>
        <v/>
      </c>
      <c r="BY2851" s="32" t="str">
        <f t="shared" si="801"/>
        <v/>
      </c>
      <c r="BZ2851" s="32" t="str">
        <f t="shared" si="802"/>
        <v/>
      </c>
      <c r="CA2851" s="32" t="str">
        <f t="shared" si="803"/>
        <v/>
      </c>
      <c r="CB2851" s="33">
        <f>IF(COUNTIF($CD$7:CD2851,CD2851)=1,CD2851,CD2851+COUNTIF($CD$6:CD2850,CD2851))</f>
        <v>57997</v>
      </c>
      <c r="CC2851" s="34">
        <f t="shared" si="804"/>
        <v>55153</v>
      </c>
      <c r="CD2851" s="32">
        <f t="shared" si="805"/>
        <v>55153</v>
      </c>
      <c r="CE2851" s="32">
        <f t="shared" si="806"/>
        <v>0</v>
      </c>
      <c r="CF2851" s="32">
        <f t="shared" si="807"/>
        <v>0</v>
      </c>
      <c r="CG2851" s="32" t="str">
        <f t="shared" si="808"/>
        <v/>
      </c>
      <c r="CH2851" s="32">
        <v>2846</v>
      </c>
      <c r="CI2851" s="32" t="s">
        <v>6</v>
      </c>
      <c r="CJ2851" s="32" t="str">
        <f t="shared" si="809"/>
        <v/>
      </c>
      <c r="CK2851" s="32" t="str">
        <f t="shared" si="810"/>
        <v/>
      </c>
      <c r="CL2851" s="32" t="str">
        <f t="shared" si="811"/>
        <v/>
      </c>
      <c r="CM2851" s="32" t="str">
        <f t="shared" si="812"/>
        <v/>
      </c>
      <c r="CN2851" s="32" t="str">
        <f t="shared" si="813"/>
        <v/>
      </c>
    </row>
    <row r="2852" spans="71:92" x14ac:dyDescent="0.3">
      <c r="BS2852" s="32" t="str">
        <f>IF(Kiadasi_kiseroiv!$K$2=BT2852,BV2852,"")</f>
        <v/>
      </c>
      <c r="BT2852" s="34" t="str">
        <f t="shared" si="796"/>
        <v/>
      </c>
      <c r="BU2852" s="32" t="str">
        <f t="shared" si="797"/>
        <v/>
      </c>
      <c r="BV2852" s="32" t="str">
        <f t="shared" si="798"/>
        <v/>
      </c>
      <c r="BW2852" s="32" t="str">
        <f t="shared" si="799"/>
        <v/>
      </c>
      <c r="BX2852" s="32" t="str">
        <f t="shared" si="800"/>
        <v/>
      </c>
      <c r="BY2852" s="32" t="str">
        <f t="shared" si="801"/>
        <v/>
      </c>
      <c r="BZ2852" s="32" t="str">
        <f t="shared" si="802"/>
        <v/>
      </c>
      <c r="CA2852" s="32" t="str">
        <f t="shared" si="803"/>
        <v/>
      </c>
      <c r="CB2852" s="33">
        <f>IF(COUNTIF($CD$7:CD2852,CD2852)=1,CD2852,CD2852+COUNTIF($CD$6:CD2851,CD2852))</f>
        <v>57998</v>
      </c>
      <c r="CC2852" s="34">
        <f t="shared" si="804"/>
        <v>55153</v>
      </c>
      <c r="CD2852" s="32">
        <f t="shared" si="805"/>
        <v>55153</v>
      </c>
      <c r="CE2852" s="32">
        <f t="shared" si="806"/>
        <v>0</v>
      </c>
      <c r="CF2852" s="32">
        <f t="shared" si="807"/>
        <v>0</v>
      </c>
      <c r="CG2852" s="32" t="str">
        <f t="shared" si="808"/>
        <v/>
      </c>
      <c r="CH2852" s="32">
        <v>2847</v>
      </c>
      <c r="CI2852" s="32" t="s">
        <v>6</v>
      </c>
      <c r="CJ2852" s="32" t="str">
        <f t="shared" si="809"/>
        <v/>
      </c>
      <c r="CK2852" s="32" t="str">
        <f t="shared" si="810"/>
        <v/>
      </c>
      <c r="CL2852" s="32" t="str">
        <f t="shared" si="811"/>
        <v/>
      </c>
      <c r="CM2852" s="32" t="str">
        <f t="shared" si="812"/>
        <v/>
      </c>
      <c r="CN2852" s="32" t="str">
        <f t="shared" si="813"/>
        <v/>
      </c>
    </row>
    <row r="2853" spans="71:92" x14ac:dyDescent="0.3">
      <c r="BS2853" s="32" t="str">
        <f>IF(Kiadasi_kiseroiv!$K$2=BT2853,BV2853,"")</f>
        <v/>
      </c>
      <c r="BT2853" s="34" t="str">
        <f t="shared" si="796"/>
        <v/>
      </c>
      <c r="BU2853" s="32" t="str">
        <f t="shared" si="797"/>
        <v/>
      </c>
      <c r="BV2853" s="32" t="str">
        <f t="shared" si="798"/>
        <v/>
      </c>
      <c r="BW2853" s="32" t="str">
        <f t="shared" si="799"/>
        <v/>
      </c>
      <c r="BX2853" s="32" t="str">
        <f t="shared" si="800"/>
        <v/>
      </c>
      <c r="BY2853" s="32" t="str">
        <f t="shared" si="801"/>
        <v/>
      </c>
      <c r="BZ2853" s="32" t="str">
        <f t="shared" si="802"/>
        <v/>
      </c>
      <c r="CA2853" s="32" t="str">
        <f t="shared" si="803"/>
        <v/>
      </c>
      <c r="CB2853" s="33">
        <f>IF(COUNTIF($CD$7:CD2853,CD2853)=1,CD2853,CD2853+COUNTIF($CD$6:CD2852,CD2853))</f>
        <v>57999</v>
      </c>
      <c r="CC2853" s="34">
        <f t="shared" si="804"/>
        <v>55153</v>
      </c>
      <c r="CD2853" s="32">
        <f t="shared" si="805"/>
        <v>55153</v>
      </c>
      <c r="CE2853" s="32">
        <f t="shared" si="806"/>
        <v>0</v>
      </c>
      <c r="CF2853" s="32">
        <f t="shared" si="807"/>
        <v>0</v>
      </c>
      <c r="CG2853" s="32" t="str">
        <f t="shared" si="808"/>
        <v/>
      </c>
      <c r="CH2853" s="32">
        <v>2848</v>
      </c>
      <c r="CI2853" s="32" t="s">
        <v>6</v>
      </c>
      <c r="CJ2853" s="32" t="str">
        <f t="shared" si="809"/>
        <v/>
      </c>
      <c r="CK2853" s="32" t="str">
        <f t="shared" si="810"/>
        <v/>
      </c>
      <c r="CL2853" s="32" t="str">
        <f t="shared" si="811"/>
        <v/>
      </c>
      <c r="CM2853" s="32" t="str">
        <f t="shared" si="812"/>
        <v/>
      </c>
      <c r="CN2853" s="32" t="str">
        <f t="shared" si="813"/>
        <v/>
      </c>
    </row>
    <row r="2854" spans="71:92" x14ac:dyDescent="0.3">
      <c r="BS2854" s="32" t="str">
        <f>IF(Kiadasi_kiseroiv!$K$2=BT2854,BV2854,"")</f>
        <v/>
      </c>
      <c r="BT2854" s="34" t="str">
        <f t="shared" si="796"/>
        <v/>
      </c>
      <c r="BU2854" s="32" t="str">
        <f t="shared" si="797"/>
        <v/>
      </c>
      <c r="BV2854" s="32" t="str">
        <f t="shared" si="798"/>
        <v/>
      </c>
      <c r="BW2854" s="32" t="str">
        <f t="shared" si="799"/>
        <v/>
      </c>
      <c r="BX2854" s="32" t="str">
        <f t="shared" si="800"/>
        <v/>
      </c>
      <c r="BY2854" s="32" t="str">
        <f t="shared" si="801"/>
        <v/>
      </c>
      <c r="BZ2854" s="32" t="str">
        <f t="shared" si="802"/>
        <v/>
      </c>
      <c r="CA2854" s="32" t="str">
        <f t="shared" si="803"/>
        <v/>
      </c>
      <c r="CB2854" s="33">
        <f>IF(COUNTIF($CD$7:CD2854,CD2854)=1,CD2854,CD2854+COUNTIF($CD$6:CD2853,CD2854))</f>
        <v>58000</v>
      </c>
      <c r="CC2854" s="34">
        <f t="shared" si="804"/>
        <v>55153</v>
      </c>
      <c r="CD2854" s="32">
        <f t="shared" si="805"/>
        <v>55153</v>
      </c>
      <c r="CE2854" s="32">
        <f t="shared" si="806"/>
        <v>0</v>
      </c>
      <c r="CF2854" s="32">
        <f t="shared" si="807"/>
        <v>0</v>
      </c>
      <c r="CG2854" s="32" t="str">
        <f t="shared" si="808"/>
        <v/>
      </c>
      <c r="CH2854" s="32">
        <v>2849</v>
      </c>
      <c r="CI2854" s="32" t="s">
        <v>6</v>
      </c>
      <c r="CJ2854" s="32" t="str">
        <f t="shared" si="809"/>
        <v/>
      </c>
      <c r="CK2854" s="32" t="str">
        <f t="shared" si="810"/>
        <v/>
      </c>
      <c r="CL2854" s="32" t="str">
        <f t="shared" si="811"/>
        <v/>
      </c>
      <c r="CM2854" s="32" t="str">
        <f t="shared" si="812"/>
        <v/>
      </c>
      <c r="CN2854" s="32" t="str">
        <f t="shared" si="813"/>
        <v/>
      </c>
    </row>
    <row r="2855" spans="71:92" x14ac:dyDescent="0.3">
      <c r="BS2855" s="32" t="str">
        <f>IF(Kiadasi_kiseroiv!$K$2=BT2855,BV2855,"")</f>
        <v/>
      </c>
      <c r="BT2855" s="34" t="str">
        <f t="shared" si="796"/>
        <v/>
      </c>
      <c r="BU2855" s="32" t="str">
        <f t="shared" si="797"/>
        <v/>
      </c>
      <c r="BV2855" s="32" t="str">
        <f t="shared" si="798"/>
        <v/>
      </c>
      <c r="BW2855" s="32" t="str">
        <f t="shared" si="799"/>
        <v/>
      </c>
      <c r="BX2855" s="32" t="str">
        <f t="shared" si="800"/>
        <v/>
      </c>
      <c r="BY2855" s="32" t="str">
        <f t="shared" si="801"/>
        <v/>
      </c>
      <c r="BZ2855" s="32" t="str">
        <f t="shared" si="802"/>
        <v/>
      </c>
      <c r="CA2855" s="32" t="str">
        <f t="shared" si="803"/>
        <v/>
      </c>
      <c r="CB2855" s="33">
        <f>IF(COUNTIF($CD$7:CD2855,CD2855)=1,CD2855,CD2855+COUNTIF($CD$6:CD2854,CD2855))</f>
        <v>58001</v>
      </c>
      <c r="CC2855" s="34">
        <f t="shared" si="804"/>
        <v>55153</v>
      </c>
      <c r="CD2855" s="32">
        <f t="shared" si="805"/>
        <v>55153</v>
      </c>
      <c r="CE2855" s="32">
        <f t="shared" si="806"/>
        <v>0</v>
      </c>
      <c r="CF2855" s="32">
        <f t="shared" si="807"/>
        <v>0</v>
      </c>
      <c r="CG2855" s="32" t="str">
        <f t="shared" si="808"/>
        <v/>
      </c>
      <c r="CH2855" s="32">
        <v>2850</v>
      </c>
      <c r="CI2855" s="32" t="s">
        <v>6</v>
      </c>
      <c r="CJ2855" s="32" t="str">
        <f t="shared" si="809"/>
        <v/>
      </c>
      <c r="CK2855" s="32" t="str">
        <f t="shared" si="810"/>
        <v/>
      </c>
      <c r="CL2855" s="32" t="str">
        <f t="shared" si="811"/>
        <v/>
      </c>
      <c r="CM2855" s="32" t="str">
        <f t="shared" si="812"/>
        <v/>
      </c>
      <c r="CN2855" s="32" t="str">
        <f t="shared" si="813"/>
        <v/>
      </c>
    </row>
    <row r="2856" spans="71:92" x14ac:dyDescent="0.3">
      <c r="BS2856" s="32" t="str">
        <f>IF(Kiadasi_kiseroiv!$K$2=BT2856,BV2856,"")</f>
        <v/>
      </c>
      <c r="BT2856" s="34" t="str">
        <f t="shared" si="796"/>
        <v/>
      </c>
      <c r="BU2856" s="32" t="str">
        <f t="shared" si="797"/>
        <v/>
      </c>
      <c r="BV2856" s="32" t="str">
        <f t="shared" si="798"/>
        <v/>
      </c>
      <c r="BW2856" s="32" t="str">
        <f t="shared" si="799"/>
        <v/>
      </c>
      <c r="BX2856" s="32" t="str">
        <f t="shared" si="800"/>
        <v/>
      </c>
      <c r="BY2856" s="32" t="str">
        <f t="shared" si="801"/>
        <v/>
      </c>
      <c r="BZ2856" s="32" t="str">
        <f t="shared" si="802"/>
        <v/>
      </c>
      <c r="CA2856" s="32" t="str">
        <f t="shared" si="803"/>
        <v/>
      </c>
      <c r="CB2856" s="33">
        <f>IF(COUNTIF($CD$7:CD2856,CD2856)=1,CD2856,CD2856+COUNTIF($CD$6:CD2855,CD2856))</f>
        <v>58002</v>
      </c>
      <c r="CC2856" s="34">
        <f t="shared" si="804"/>
        <v>55153</v>
      </c>
      <c r="CD2856" s="32">
        <f t="shared" si="805"/>
        <v>55153</v>
      </c>
      <c r="CE2856" s="32">
        <f t="shared" si="806"/>
        <v>0</v>
      </c>
      <c r="CF2856" s="32">
        <f t="shared" si="807"/>
        <v>0</v>
      </c>
      <c r="CG2856" s="32" t="str">
        <f t="shared" si="808"/>
        <v/>
      </c>
      <c r="CH2856" s="32">
        <v>2851</v>
      </c>
      <c r="CI2856" s="32" t="s">
        <v>6</v>
      </c>
      <c r="CJ2856" s="32" t="str">
        <f t="shared" si="809"/>
        <v/>
      </c>
      <c r="CK2856" s="32" t="str">
        <f t="shared" si="810"/>
        <v/>
      </c>
      <c r="CL2856" s="32" t="str">
        <f t="shared" si="811"/>
        <v/>
      </c>
      <c r="CM2856" s="32" t="str">
        <f t="shared" si="812"/>
        <v/>
      </c>
      <c r="CN2856" s="32" t="str">
        <f t="shared" si="813"/>
        <v/>
      </c>
    </row>
    <row r="2857" spans="71:92" x14ac:dyDescent="0.3">
      <c r="BS2857" s="32" t="str">
        <f>IF(Kiadasi_kiseroiv!$K$2=BT2857,BV2857,"")</f>
        <v/>
      </c>
      <c r="BT2857" s="34" t="str">
        <f t="shared" ref="BT2857:BT2920" si="814">IF(AND($BT$4=CI2857,BU2857&lt;&gt;""),CC2857,"")</f>
        <v/>
      </c>
      <c r="BU2857" s="32" t="str">
        <f t="shared" ref="BU2857:BU2920" si="815">IF(AND($BU$1=CI2857,ISERROR(VLOOKUP(CG2857,Kisiv,2,FALSE))=FALSE),CB2857,"")</f>
        <v/>
      </c>
      <c r="BV2857" s="32" t="str">
        <f t="shared" ref="BV2857:BV2920" si="816">IF(BU2857&lt;&gt;"",RANK(BU2857,$BU$7:$BU$33000,1),"")</f>
        <v/>
      </c>
      <c r="BW2857" s="32" t="str">
        <f t="shared" ref="BW2857:BW2920" si="817">IF(CC2857&lt;min,$BW$2,IF(CC2857&lt;=max,CG2857,""))</f>
        <v/>
      </c>
      <c r="BX2857" s="32" t="str">
        <f t="shared" ref="BX2857:BX2920" si="818">IF(AND(OR($BX$1=0,$BX$1=CG2857),OR($BX$2=0,IF(ISERROR(SEARCH($BX$2,CJ2857&amp;CK2857&amp;CL2857,1)),FALSE,TRUE))),CB2857,"")</f>
        <v/>
      </c>
      <c r="BY2857" s="32" t="str">
        <f t="shared" ref="BY2857:BY2920" si="819">IF(AND(BX2857&lt;&gt;"",CC2857&lt;&gt;$CD$2),RANK(BX2857,$BX$7:$BX$33000,1),"")</f>
        <v/>
      </c>
      <c r="BZ2857" s="32" t="str">
        <f t="shared" ref="BZ2857:BZ2920" si="820">IF(AND(CC2857&lt;$BZ$2,CI2857=$BZ$4),$BZ$5,IF(AND(CC2857&lt;=$BZ$3,CI2857=$BZ$4),CB2857,""))</f>
        <v/>
      </c>
      <c r="CA2857" s="32" t="str">
        <f t="shared" ref="CA2857:CA2920" si="821">IF(AND(BZ2857&lt;&gt;"",BZ2857&lt;&gt;$BZ$5),RANK(BZ2857,$BZ$7:$BZ$33000,1),"")</f>
        <v/>
      </c>
      <c r="CB2857" s="33">
        <f>IF(COUNTIF($CD$7:CD2857,CD2857)=1,CD2857,CD2857+COUNTIF($CD$6:CD2856,CD2857))</f>
        <v>58003</v>
      </c>
      <c r="CC2857" s="34">
        <f t="shared" ref="CC2857:CC2920" si="822">IF(INDEX(Kassza,CH2857,1)&lt;&gt;1,INDEX(Kassza,CH2857,1),$CD$2)</f>
        <v>55153</v>
      </c>
      <c r="CD2857" s="32">
        <f t="shared" ref="CD2857:CD2920" si="823">IF(CC2857&lt;&gt;$CD$2,RANK(CC2857,$CC$7:$CC$33000,1),$CD$2)</f>
        <v>55153</v>
      </c>
      <c r="CE2857" s="32">
        <f t="shared" ref="CE2857:CE2920" si="824">INDEX(Kassza,CH2857,6)</f>
        <v>0</v>
      </c>
      <c r="CF2857" s="32">
        <f t="shared" ref="CF2857:CF2920" si="825">INDEX(Kassza,CH2857,8)</f>
        <v>0</v>
      </c>
      <c r="CG2857" s="32" t="str">
        <f t="shared" ref="CG2857:CG2920" si="826">INDEX(Kassza,CH2857,7)&amp;INDEX(Kassza,CH2857,9)</f>
        <v/>
      </c>
      <c r="CH2857" s="32">
        <v>2852</v>
      </c>
      <c r="CI2857" s="32" t="s">
        <v>6</v>
      </c>
      <c r="CJ2857" s="32" t="str">
        <f t="shared" ref="CJ2857:CJ2920" si="827">IF(INDEX(Kassza,CH2857,5)&lt;&gt;0,INDEX(Kassza,CH2857,5),"")</f>
        <v/>
      </c>
      <c r="CK2857" s="32" t="str">
        <f t="shared" ref="CK2857:CK2920" si="828">IF(INDEX(Kassza,CH2857,10)&lt;&gt;0,INDEX(Kassza,CH2857,10),"")</f>
        <v/>
      </c>
      <c r="CL2857" s="32" t="str">
        <f t="shared" ref="CL2857:CL2920" si="829">IF(INDEX(Kassza,CH2857,11)&lt;&gt;0,INDEX(Kassza,CH2857,11),"")</f>
        <v/>
      </c>
      <c r="CM2857" s="32" t="str">
        <f t="shared" ref="CM2857:CM2920" si="830">IF(INDEX(Kassza,CH2857,4)&lt;&gt;0,INDEX(Kassza,CH2857,4),"")</f>
        <v/>
      </c>
      <c r="CN2857" s="32" t="str">
        <f t="shared" ref="CN2857:CN2920" si="831">IF(INDEX(Kassza,CH2857,3)&lt;&gt;0,INDEX(Kassza,CH2857,3),"")</f>
        <v/>
      </c>
    </row>
    <row r="2858" spans="71:92" x14ac:dyDescent="0.3">
      <c r="BS2858" s="32" t="str">
        <f>IF(Kiadasi_kiseroiv!$K$2=BT2858,BV2858,"")</f>
        <v/>
      </c>
      <c r="BT2858" s="34" t="str">
        <f t="shared" si="814"/>
        <v/>
      </c>
      <c r="BU2858" s="32" t="str">
        <f t="shared" si="815"/>
        <v/>
      </c>
      <c r="BV2858" s="32" t="str">
        <f t="shared" si="816"/>
        <v/>
      </c>
      <c r="BW2858" s="32" t="str">
        <f t="shared" si="817"/>
        <v/>
      </c>
      <c r="BX2858" s="32" t="str">
        <f t="shared" si="818"/>
        <v/>
      </c>
      <c r="BY2858" s="32" t="str">
        <f t="shared" si="819"/>
        <v/>
      </c>
      <c r="BZ2858" s="32" t="str">
        <f t="shared" si="820"/>
        <v/>
      </c>
      <c r="CA2858" s="32" t="str">
        <f t="shared" si="821"/>
        <v/>
      </c>
      <c r="CB2858" s="33">
        <f>IF(COUNTIF($CD$7:CD2858,CD2858)=1,CD2858,CD2858+COUNTIF($CD$6:CD2857,CD2858))</f>
        <v>58004</v>
      </c>
      <c r="CC2858" s="34">
        <f t="shared" si="822"/>
        <v>55153</v>
      </c>
      <c r="CD2858" s="32">
        <f t="shared" si="823"/>
        <v>55153</v>
      </c>
      <c r="CE2858" s="32">
        <f t="shared" si="824"/>
        <v>0</v>
      </c>
      <c r="CF2858" s="32">
        <f t="shared" si="825"/>
        <v>0</v>
      </c>
      <c r="CG2858" s="32" t="str">
        <f t="shared" si="826"/>
        <v/>
      </c>
      <c r="CH2858" s="32">
        <v>2853</v>
      </c>
      <c r="CI2858" s="32" t="s">
        <v>6</v>
      </c>
      <c r="CJ2858" s="32" t="str">
        <f t="shared" si="827"/>
        <v/>
      </c>
      <c r="CK2858" s="32" t="str">
        <f t="shared" si="828"/>
        <v/>
      </c>
      <c r="CL2858" s="32" t="str">
        <f t="shared" si="829"/>
        <v/>
      </c>
      <c r="CM2858" s="32" t="str">
        <f t="shared" si="830"/>
        <v/>
      </c>
      <c r="CN2858" s="32" t="str">
        <f t="shared" si="831"/>
        <v/>
      </c>
    </row>
    <row r="2859" spans="71:92" x14ac:dyDescent="0.3">
      <c r="BS2859" s="32" t="str">
        <f>IF(Kiadasi_kiseroiv!$K$2=BT2859,BV2859,"")</f>
        <v/>
      </c>
      <c r="BT2859" s="34" t="str">
        <f t="shared" si="814"/>
        <v/>
      </c>
      <c r="BU2859" s="32" t="str">
        <f t="shared" si="815"/>
        <v/>
      </c>
      <c r="BV2859" s="32" t="str">
        <f t="shared" si="816"/>
        <v/>
      </c>
      <c r="BW2859" s="32" t="str">
        <f t="shared" si="817"/>
        <v/>
      </c>
      <c r="BX2859" s="32" t="str">
        <f t="shared" si="818"/>
        <v/>
      </c>
      <c r="BY2859" s="32" t="str">
        <f t="shared" si="819"/>
        <v/>
      </c>
      <c r="BZ2859" s="32" t="str">
        <f t="shared" si="820"/>
        <v/>
      </c>
      <c r="CA2859" s="32" t="str">
        <f t="shared" si="821"/>
        <v/>
      </c>
      <c r="CB2859" s="33">
        <f>IF(COUNTIF($CD$7:CD2859,CD2859)=1,CD2859,CD2859+COUNTIF($CD$6:CD2858,CD2859))</f>
        <v>58005</v>
      </c>
      <c r="CC2859" s="34">
        <f t="shared" si="822"/>
        <v>55153</v>
      </c>
      <c r="CD2859" s="32">
        <f t="shared" si="823"/>
        <v>55153</v>
      </c>
      <c r="CE2859" s="32">
        <f t="shared" si="824"/>
        <v>0</v>
      </c>
      <c r="CF2859" s="32">
        <f t="shared" si="825"/>
        <v>0</v>
      </c>
      <c r="CG2859" s="32" t="str">
        <f t="shared" si="826"/>
        <v/>
      </c>
      <c r="CH2859" s="32">
        <v>2854</v>
      </c>
      <c r="CI2859" s="32" t="s">
        <v>6</v>
      </c>
      <c r="CJ2859" s="32" t="str">
        <f t="shared" si="827"/>
        <v/>
      </c>
      <c r="CK2859" s="32" t="str">
        <f t="shared" si="828"/>
        <v/>
      </c>
      <c r="CL2859" s="32" t="str">
        <f t="shared" si="829"/>
        <v/>
      </c>
      <c r="CM2859" s="32" t="str">
        <f t="shared" si="830"/>
        <v/>
      </c>
      <c r="CN2859" s="32" t="str">
        <f t="shared" si="831"/>
        <v/>
      </c>
    </row>
    <row r="2860" spans="71:92" x14ac:dyDescent="0.3">
      <c r="BS2860" s="32" t="str">
        <f>IF(Kiadasi_kiseroiv!$K$2=BT2860,BV2860,"")</f>
        <v/>
      </c>
      <c r="BT2860" s="34" t="str">
        <f t="shared" si="814"/>
        <v/>
      </c>
      <c r="BU2860" s="32" t="str">
        <f t="shared" si="815"/>
        <v/>
      </c>
      <c r="BV2860" s="32" t="str">
        <f t="shared" si="816"/>
        <v/>
      </c>
      <c r="BW2860" s="32" t="str">
        <f t="shared" si="817"/>
        <v/>
      </c>
      <c r="BX2860" s="32" t="str">
        <f t="shared" si="818"/>
        <v/>
      </c>
      <c r="BY2860" s="32" t="str">
        <f t="shared" si="819"/>
        <v/>
      </c>
      <c r="BZ2860" s="32" t="str">
        <f t="shared" si="820"/>
        <v/>
      </c>
      <c r="CA2860" s="32" t="str">
        <f t="shared" si="821"/>
        <v/>
      </c>
      <c r="CB2860" s="33">
        <f>IF(COUNTIF($CD$7:CD2860,CD2860)=1,CD2860,CD2860+COUNTIF($CD$6:CD2859,CD2860))</f>
        <v>58006</v>
      </c>
      <c r="CC2860" s="34">
        <f t="shared" si="822"/>
        <v>55153</v>
      </c>
      <c r="CD2860" s="32">
        <f t="shared" si="823"/>
        <v>55153</v>
      </c>
      <c r="CE2860" s="32">
        <f t="shared" si="824"/>
        <v>0</v>
      </c>
      <c r="CF2860" s="32">
        <f t="shared" si="825"/>
        <v>0</v>
      </c>
      <c r="CG2860" s="32" t="str">
        <f t="shared" si="826"/>
        <v/>
      </c>
      <c r="CH2860" s="32">
        <v>2855</v>
      </c>
      <c r="CI2860" s="32" t="s">
        <v>6</v>
      </c>
      <c r="CJ2860" s="32" t="str">
        <f t="shared" si="827"/>
        <v/>
      </c>
      <c r="CK2860" s="32" t="str">
        <f t="shared" si="828"/>
        <v/>
      </c>
      <c r="CL2860" s="32" t="str">
        <f t="shared" si="829"/>
        <v/>
      </c>
      <c r="CM2860" s="32" t="str">
        <f t="shared" si="830"/>
        <v/>
      </c>
      <c r="CN2860" s="32" t="str">
        <f t="shared" si="831"/>
        <v/>
      </c>
    </row>
    <row r="2861" spans="71:92" x14ac:dyDescent="0.3">
      <c r="BS2861" s="32" t="str">
        <f>IF(Kiadasi_kiseroiv!$K$2=BT2861,BV2861,"")</f>
        <v/>
      </c>
      <c r="BT2861" s="34" t="str">
        <f t="shared" si="814"/>
        <v/>
      </c>
      <c r="BU2861" s="32" t="str">
        <f t="shared" si="815"/>
        <v/>
      </c>
      <c r="BV2861" s="32" t="str">
        <f t="shared" si="816"/>
        <v/>
      </c>
      <c r="BW2861" s="32" t="str">
        <f t="shared" si="817"/>
        <v/>
      </c>
      <c r="BX2861" s="32" t="str">
        <f t="shared" si="818"/>
        <v/>
      </c>
      <c r="BY2861" s="32" t="str">
        <f t="shared" si="819"/>
        <v/>
      </c>
      <c r="BZ2861" s="32" t="str">
        <f t="shared" si="820"/>
        <v/>
      </c>
      <c r="CA2861" s="32" t="str">
        <f t="shared" si="821"/>
        <v/>
      </c>
      <c r="CB2861" s="33">
        <f>IF(COUNTIF($CD$7:CD2861,CD2861)=1,CD2861,CD2861+COUNTIF($CD$6:CD2860,CD2861))</f>
        <v>58007</v>
      </c>
      <c r="CC2861" s="34">
        <f t="shared" si="822"/>
        <v>55153</v>
      </c>
      <c r="CD2861" s="32">
        <f t="shared" si="823"/>
        <v>55153</v>
      </c>
      <c r="CE2861" s="32">
        <f t="shared" si="824"/>
        <v>0</v>
      </c>
      <c r="CF2861" s="32">
        <f t="shared" si="825"/>
        <v>0</v>
      </c>
      <c r="CG2861" s="32" t="str">
        <f t="shared" si="826"/>
        <v/>
      </c>
      <c r="CH2861" s="32">
        <v>2856</v>
      </c>
      <c r="CI2861" s="32" t="s">
        <v>6</v>
      </c>
      <c r="CJ2861" s="32" t="str">
        <f t="shared" si="827"/>
        <v/>
      </c>
      <c r="CK2861" s="32" t="str">
        <f t="shared" si="828"/>
        <v/>
      </c>
      <c r="CL2861" s="32" t="str">
        <f t="shared" si="829"/>
        <v/>
      </c>
      <c r="CM2861" s="32" t="str">
        <f t="shared" si="830"/>
        <v/>
      </c>
      <c r="CN2861" s="32" t="str">
        <f t="shared" si="831"/>
        <v/>
      </c>
    </row>
    <row r="2862" spans="71:92" x14ac:dyDescent="0.3">
      <c r="BS2862" s="32" t="str">
        <f>IF(Kiadasi_kiseroiv!$K$2=BT2862,BV2862,"")</f>
        <v/>
      </c>
      <c r="BT2862" s="34" t="str">
        <f t="shared" si="814"/>
        <v/>
      </c>
      <c r="BU2862" s="32" t="str">
        <f t="shared" si="815"/>
        <v/>
      </c>
      <c r="BV2862" s="32" t="str">
        <f t="shared" si="816"/>
        <v/>
      </c>
      <c r="BW2862" s="32" t="str">
        <f t="shared" si="817"/>
        <v/>
      </c>
      <c r="BX2862" s="32" t="str">
        <f t="shared" si="818"/>
        <v/>
      </c>
      <c r="BY2862" s="32" t="str">
        <f t="shared" si="819"/>
        <v/>
      </c>
      <c r="BZ2862" s="32" t="str">
        <f t="shared" si="820"/>
        <v/>
      </c>
      <c r="CA2862" s="32" t="str">
        <f t="shared" si="821"/>
        <v/>
      </c>
      <c r="CB2862" s="33">
        <f>IF(COUNTIF($CD$7:CD2862,CD2862)=1,CD2862,CD2862+COUNTIF($CD$6:CD2861,CD2862))</f>
        <v>58008</v>
      </c>
      <c r="CC2862" s="34">
        <f t="shared" si="822"/>
        <v>55153</v>
      </c>
      <c r="CD2862" s="32">
        <f t="shared" si="823"/>
        <v>55153</v>
      </c>
      <c r="CE2862" s="32">
        <f t="shared" si="824"/>
        <v>0</v>
      </c>
      <c r="CF2862" s="32">
        <f t="shared" si="825"/>
        <v>0</v>
      </c>
      <c r="CG2862" s="32" t="str">
        <f t="shared" si="826"/>
        <v/>
      </c>
      <c r="CH2862" s="32">
        <v>2857</v>
      </c>
      <c r="CI2862" s="32" t="s">
        <v>6</v>
      </c>
      <c r="CJ2862" s="32" t="str">
        <f t="shared" si="827"/>
        <v/>
      </c>
      <c r="CK2862" s="32" t="str">
        <f t="shared" si="828"/>
        <v/>
      </c>
      <c r="CL2862" s="32" t="str">
        <f t="shared" si="829"/>
        <v/>
      </c>
      <c r="CM2862" s="32" t="str">
        <f t="shared" si="830"/>
        <v/>
      </c>
      <c r="CN2862" s="32" t="str">
        <f t="shared" si="831"/>
        <v/>
      </c>
    </row>
    <row r="2863" spans="71:92" x14ac:dyDescent="0.3">
      <c r="BS2863" s="32" t="str">
        <f>IF(Kiadasi_kiseroiv!$K$2=BT2863,BV2863,"")</f>
        <v/>
      </c>
      <c r="BT2863" s="34" t="str">
        <f t="shared" si="814"/>
        <v/>
      </c>
      <c r="BU2863" s="32" t="str">
        <f t="shared" si="815"/>
        <v/>
      </c>
      <c r="BV2863" s="32" t="str">
        <f t="shared" si="816"/>
        <v/>
      </c>
      <c r="BW2863" s="32" t="str">
        <f t="shared" si="817"/>
        <v/>
      </c>
      <c r="BX2863" s="32" t="str">
        <f t="shared" si="818"/>
        <v/>
      </c>
      <c r="BY2863" s="32" t="str">
        <f t="shared" si="819"/>
        <v/>
      </c>
      <c r="BZ2863" s="32" t="str">
        <f t="shared" si="820"/>
        <v/>
      </c>
      <c r="CA2863" s="32" t="str">
        <f t="shared" si="821"/>
        <v/>
      </c>
      <c r="CB2863" s="33">
        <f>IF(COUNTIF($CD$7:CD2863,CD2863)=1,CD2863,CD2863+COUNTIF($CD$6:CD2862,CD2863))</f>
        <v>58009</v>
      </c>
      <c r="CC2863" s="34">
        <f t="shared" si="822"/>
        <v>55153</v>
      </c>
      <c r="CD2863" s="32">
        <f t="shared" si="823"/>
        <v>55153</v>
      </c>
      <c r="CE2863" s="32">
        <f t="shared" si="824"/>
        <v>0</v>
      </c>
      <c r="CF2863" s="32">
        <f t="shared" si="825"/>
        <v>0</v>
      </c>
      <c r="CG2863" s="32" t="str">
        <f t="shared" si="826"/>
        <v/>
      </c>
      <c r="CH2863" s="32">
        <v>2858</v>
      </c>
      <c r="CI2863" s="32" t="s">
        <v>6</v>
      </c>
      <c r="CJ2863" s="32" t="str">
        <f t="shared" si="827"/>
        <v/>
      </c>
      <c r="CK2863" s="32" t="str">
        <f t="shared" si="828"/>
        <v/>
      </c>
      <c r="CL2863" s="32" t="str">
        <f t="shared" si="829"/>
        <v/>
      </c>
      <c r="CM2863" s="32" t="str">
        <f t="shared" si="830"/>
        <v/>
      </c>
      <c r="CN2863" s="32" t="str">
        <f t="shared" si="831"/>
        <v/>
      </c>
    </row>
    <row r="2864" spans="71:92" x14ac:dyDescent="0.3">
      <c r="BS2864" s="32" t="str">
        <f>IF(Kiadasi_kiseroiv!$K$2=BT2864,BV2864,"")</f>
        <v/>
      </c>
      <c r="BT2864" s="34" t="str">
        <f t="shared" si="814"/>
        <v/>
      </c>
      <c r="BU2864" s="32" t="str">
        <f t="shared" si="815"/>
        <v/>
      </c>
      <c r="BV2864" s="32" t="str">
        <f t="shared" si="816"/>
        <v/>
      </c>
      <c r="BW2864" s="32" t="str">
        <f t="shared" si="817"/>
        <v/>
      </c>
      <c r="BX2864" s="32" t="str">
        <f t="shared" si="818"/>
        <v/>
      </c>
      <c r="BY2864" s="32" t="str">
        <f t="shared" si="819"/>
        <v/>
      </c>
      <c r="BZ2864" s="32" t="str">
        <f t="shared" si="820"/>
        <v/>
      </c>
      <c r="CA2864" s="32" t="str">
        <f t="shared" si="821"/>
        <v/>
      </c>
      <c r="CB2864" s="33">
        <f>IF(COUNTIF($CD$7:CD2864,CD2864)=1,CD2864,CD2864+COUNTIF($CD$6:CD2863,CD2864))</f>
        <v>58010</v>
      </c>
      <c r="CC2864" s="34">
        <f t="shared" si="822"/>
        <v>55153</v>
      </c>
      <c r="CD2864" s="32">
        <f t="shared" si="823"/>
        <v>55153</v>
      </c>
      <c r="CE2864" s="32">
        <f t="shared" si="824"/>
        <v>0</v>
      </c>
      <c r="CF2864" s="32">
        <f t="shared" si="825"/>
        <v>0</v>
      </c>
      <c r="CG2864" s="32" t="str">
        <f t="shared" si="826"/>
        <v/>
      </c>
      <c r="CH2864" s="32">
        <v>2859</v>
      </c>
      <c r="CI2864" s="32" t="s">
        <v>6</v>
      </c>
      <c r="CJ2864" s="32" t="str">
        <f t="shared" si="827"/>
        <v/>
      </c>
      <c r="CK2864" s="32" t="str">
        <f t="shared" si="828"/>
        <v/>
      </c>
      <c r="CL2864" s="32" t="str">
        <f t="shared" si="829"/>
        <v/>
      </c>
      <c r="CM2864" s="32" t="str">
        <f t="shared" si="830"/>
        <v/>
      </c>
      <c r="CN2864" s="32" t="str">
        <f t="shared" si="831"/>
        <v/>
      </c>
    </row>
    <row r="2865" spans="71:92" x14ac:dyDescent="0.3">
      <c r="BS2865" s="32" t="str">
        <f>IF(Kiadasi_kiseroiv!$K$2=BT2865,BV2865,"")</f>
        <v/>
      </c>
      <c r="BT2865" s="34" t="str">
        <f t="shared" si="814"/>
        <v/>
      </c>
      <c r="BU2865" s="32" t="str">
        <f t="shared" si="815"/>
        <v/>
      </c>
      <c r="BV2865" s="32" t="str">
        <f t="shared" si="816"/>
        <v/>
      </c>
      <c r="BW2865" s="32" t="str">
        <f t="shared" si="817"/>
        <v/>
      </c>
      <c r="BX2865" s="32" t="str">
        <f t="shared" si="818"/>
        <v/>
      </c>
      <c r="BY2865" s="32" t="str">
        <f t="shared" si="819"/>
        <v/>
      </c>
      <c r="BZ2865" s="32" t="str">
        <f t="shared" si="820"/>
        <v/>
      </c>
      <c r="CA2865" s="32" t="str">
        <f t="shared" si="821"/>
        <v/>
      </c>
      <c r="CB2865" s="33">
        <f>IF(COUNTIF($CD$7:CD2865,CD2865)=1,CD2865,CD2865+COUNTIF($CD$6:CD2864,CD2865))</f>
        <v>58011</v>
      </c>
      <c r="CC2865" s="34">
        <f t="shared" si="822"/>
        <v>55153</v>
      </c>
      <c r="CD2865" s="32">
        <f t="shared" si="823"/>
        <v>55153</v>
      </c>
      <c r="CE2865" s="32">
        <f t="shared" si="824"/>
        <v>0</v>
      </c>
      <c r="CF2865" s="32">
        <f t="shared" si="825"/>
        <v>0</v>
      </c>
      <c r="CG2865" s="32" t="str">
        <f t="shared" si="826"/>
        <v/>
      </c>
      <c r="CH2865" s="32">
        <v>2860</v>
      </c>
      <c r="CI2865" s="32" t="s">
        <v>6</v>
      </c>
      <c r="CJ2865" s="32" t="str">
        <f t="shared" si="827"/>
        <v/>
      </c>
      <c r="CK2865" s="32" t="str">
        <f t="shared" si="828"/>
        <v/>
      </c>
      <c r="CL2865" s="32" t="str">
        <f t="shared" si="829"/>
        <v/>
      </c>
      <c r="CM2865" s="32" t="str">
        <f t="shared" si="830"/>
        <v/>
      </c>
      <c r="CN2865" s="32" t="str">
        <f t="shared" si="831"/>
        <v/>
      </c>
    </row>
    <row r="2866" spans="71:92" x14ac:dyDescent="0.3">
      <c r="BS2866" s="32" t="str">
        <f>IF(Kiadasi_kiseroiv!$K$2=BT2866,BV2866,"")</f>
        <v/>
      </c>
      <c r="BT2866" s="34" t="str">
        <f t="shared" si="814"/>
        <v/>
      </c>
      <c r="BU2866" s="32" t="str">
        <f t="shared" si="815"/>
        <v/>
      </c>
      <c r="BV2866" s="32" t="str">
        <f t="shared" si="816"/>
        <v/>
      </c>
      <c r="BW2866" s="32" t="str">
        <f t="shared" si="817"/>
        <v/>
      </c>
      <c r="BX2866" s="32" t="str">
        <f t="shared" si="818"/>
        <v/>
      </c>
      <c r="BY2866" s="32" t="str">
        <f t="shared" si="819"/>
        <v/>
      </c>
      <c r="BZ2866" s="32" t="str">
        <f t="shared" si="820"/>
        <v/>
      </c>
      <c r="CA2866" s="32" t="str">
        <f t="shared" si="821"/>
        <v/>
      </c>
      <c r="CB2866" s="33">
        <f>IF(COUNTIF($CD$7:CD2866,CD2866)=1,CD2866,CD2866+COUNTIF($CD$6:CD2865,CD2866))</f>
        <v>58012</v>
      </c>
      <c r="CC2866" s="34">
        <f t="shared" si="822"/>
        <v>55153</v>
      </c>
      <c r="CD2866" s="32">
        <f t="shared" si="823"/>
        <v>55153</v>
      </c>
      <c r="CE2866" s="32">
        <f t="shared" si="824"/>
        <v>0</v>
      </c>
      <c r="CF2866" s="32">
        <f t="shared" si="825"/>
        <v>0</v>
      </c>
      <c r="CG2866" s="32" t="str">
        <f t="shared" si="826"/>
        <v/>
      </c>
      <c r="CH2866" s="32">
        <v>2861</v>
      </c>
      <c r="CI2866" s="32" t="s">
        <v>6</v>
      </c>
      <c r="CJ2866" s="32" t="str">
        <f t="shared" si="827"/>
        <v/>
      </c>
      <c r="CK2866" s="32" t="str">
        <f t="shared" si="828"/>
        <v/>
      </c>
      <c r="CL2866" s="32" t="str">
        <f t="shared" si="829"/>
        <v/>
      </c>
      <c r="CM2866" s="32" t="str">
        <f t="shared" si="830"/>
        <v/>
      </c>
      <c r="CN2866" s="32" t="str">
        <f t="shared" si="831"/>
        <v/>
      </c>
    </row>
    <row r="2867" spans="71:92" x14ac:dyDescent="0.3">
      <c r="BS2867" s="32" t="str">
        <f>IF(Kiadasi_kiseroiv!$K$2=BT2867,BV2867,"")</f>
        <v/>
      </c>
      <c r="BT2867" s="34" t="str">
        <f t="shared" si="814"/>
        <v/>
      </c>
      <c r="BU2867" s="32" t="str">
        <f t="shared" si="815"/>
        <v/>
      </c>
      <c r="BV2867" s="32" t="str">
        <f t="shared" si="816"/>
        <v/>
      </c>
      <c r="BW2867" s="32" t="str">
        <f t="shared" si="817"/>
        <v/>
      </c>
      <c r="BX2867" s="32" t="str">
        <f t="shared" si="818"/>
        <v/>
      </c>
      <c r="BY2867" s="32" t="str">
        <f t="shared" si="819"/>
        <v/>
      </c>
      <c r="BZ2867" s="32" t="str">
        <f t="shared" si="820"/>
        <v/>
      </c>
      <c r="CA2867" s="32" t="str">
        <f t="shared" si="821"/>
        <v/>
      </c>
      <c r="CB2867" s="33">
        <f>IF(COUNTIF($CD$7:CD2867,CD2867)=1,CD2867,CD2867+COUNTIF($CD$6:CD2866,CD2867))</f>
        <v>58013</v>
      </c>
      <c r="CC2867" s="34">
        <f t="shared" si="822"/>
        <v>55153</v>
      </c>
      <c r="CD2867" s="32">
        <f t="shared" si="823"/>
        <v>55153</v>
      </c>
      <c r="CE2867" s="32">
        <f t="shared" si="824"/>
        <v>0</v>
      </c>
      <c r="CF2867" s="32">
        <f t="shared" si="825"/>
        <v>0</v>
      </c>
      <c r="CG2867" s="32" t="str">
        <f t="shared" si="826"/>
        <v/>
      </c>
      <c r="CH2867" s="32">
        <v>2862</v>
      </c>
      <c r="CI2867" s="32" t="s">
        <v>6</v>
      </c>
      <c r="CJ2867" s="32" t="str">
        <f t="shared" si="827"/>
        <v/>
      </c>
      <c r="CK2867" s="32" t="str">
        <f t="shared" si="828"/>
        <v/>
      </c>
      <c r="CL2867" s="32" t="str">
        <f t="shared" si="829"/>
        <v/>
      </c>
      <c r="CM2867" s="32" t="str">
        <f t="shared" si="830"/>
        <v/>
      </c>
      <c r="CN2867" s="32" t="str">
        <f t="shared" si="831"/>
        <v/>
      </c>
    </row>
    <row r="2868" spans="71:92" x14ac:dyDescent="0.3">
      <c r="BS2868" s="32" t="str">
        <f>IF(Kiadasi_kiseroiv!$K$2=BT2868,BV2868,"")</f>
        <v/>
      </c>
      <c r="BT2868" s="34" t="str">
        <f t="shared" si="814"/>
        <v/>
      </c>
      <c r="BU2868" s="32" t="str">
        <f t="shared" si="815"/>
        <v/>
      </c>
      <c r="BV2868" s="32" t="str">
        <f t="shared" si="816"/>
        <v/>
      </c>
      <c r="BW2868" s="32" t="str">
        <f t="shared" si="817"/>
        <v/>
      </c>
      <c r="BX2868" s="32" t="str">
        <f t="shared" si="818"/>
        <v/>
      </c>
      <c r="BY2868" s="32" t="str">
        <f t="shared" si="819"/>
        <v/>
      </c>
      <c r="BZ2868" s="32" t="str">
        <f t="shared" si="820"/>
        <v/>
      </c>
      <c r="CA2868" s="32" t="str">
        <f t="shared" si="821"/>
        <v/>
      </c>
      <c r="CB2868" s="33">
        <f>IF(COUNTIF($CD$7:CD2868,CD2868)=1,CD2868,CD2868+COUNTIF($CD$6:CD2867,CD2868))</f>
        <v>58014</v>
      </c>
      <c r="CC2868" s="34">
        <f t="shared" si="822"/>
        <v>55153</v>
      </c>
      <c r="CD2868" s="32">
        <f t="shared" si="823"/>
        <v>55153</v>
      </c>
      <c r="CE2868" s="32">
        <f t="shared" si="824"/>
        <v>0</v>
      </c>
      <c r="CF2868" s="32">
        <f t="shared" si="825"/>
        <v>0</v>
      </c>
      <c r="CG2868" s="32" t="str">
        <f t="shared" si="826"/>
        <v/>
      </c>
      <c r="CH2868" s="32">
        <v>2863</v>
      </c>
      <c r="CI2868" s="32" t="s">
        <v>6</v>
      </c>
      <c r="CJ2868" s="32" t="str">
        <f t="shared" si="827"/>
        <v/>
      </c>
      <c r="CK2868" s="32" t="str">
        <f t="shared" si="828"/>
        <v/>
      </c>
      <c r="CL2868" s="32" t="str">
        <f t="shared" si="829"/>
        <v/>
      </c>
      <c r="CM2868" s="32" t="str">
        <f t="shared" si="830"/>
        <v/>
      </c>
      <c r="CN2868" s="32" t="str">
        <f t="shared" si="831"/>
        <v/>
      </c>
    </row>
    <row r="2869" spans="71:92" x14ac:dyDescent="0.3">
      <c r="BS2869" s="32" t="str">
        <f>IF(Kiadasi_kiseroiv!$K$2=BT2869,BV2869,"")</f>
        <v/>
      </c>
      <c r="BT2869" s="34" t="str">
        <f t="shared" si="814"/>
        <v/>
      </c>
      <c r="BU2869" s="32" t="str">
        <f t="shared" si="815"/>
        <v/>
      </c>
      <c r="BV2869" s="32" t="str">
        <f t="shared" si="816"/>
        <v/>
      </c>
      <c r="BW2869" s="32" t="str">
        <f t="shared" si="817"/>
        <v/>
      </c>
      <c r="BX2869" s="32" t="str">
        <f t="shared" si="818"/>
        <v/>
      </c>
      <c r="BY2869" s="32" t="str">
        <f t="shared" si="819"/>
        <v/>
      </c>
      <c r="BZ2869" s="32" t="str">
        <f t="shared" si="820"/>
        <v/>
      </c>
      <c r="CA2869" s="32" t="str">
        <f t="shared" si="821"/>
        <v/>
      </c>
      <c r="CB2869" s="33">
        <f>IF(COUNTIF($CD$7:CD2869,CD2869)=1,CD2869,CD2869+COUNTIF($CD$6:CD2868,CD2869))</f>
        <v>58015</v>
      </c>
      <c r="CC2869" s="34">
        <f t="shared" si="822"/>
        <v>55153</v>
      </c>
      <c r="CD2869" s="32">
        <f t="shared" si="823"/>
        <v>55153</v>
      </c>
      <c r="CE2869" s="32">
        <f t="shared" si="824"/>
        <v>0</v>
      </c>
      <c r="CF2869" s="32">
        <f t="shared" si="825"/>
        <v>0</v>
      </c>
      <c r="CG2869" s="32" t="str">
        <f t="shared" si="826"/>
        <v/>
      </c>
      <c r="CH2869" s="32">
        <v>2864</v>
      </c>
      <c r="CI2869" s="32" t="s">
        <v>6</v>
      </c>
      <c r="CJ2869" s="32" t="str">
        <f t="shared" si="827"/>
        <v/>
      </c>
      <c r="CK2869" s="32" t="str">
        <f t="shared" si="828"/>
        <v/>
      </c>
      <c r="CL2869" s="32" t="str">
        <f t="shared" si="829"/>
        <v/>
      </c>
      <c r="CM2869" s="32" t="str">
        <f t="shared" si="830"/>
        <v/>
      </c>
      <c r="CN2869" s="32" t="str">
        <f t="shared" si="831"/>
        <v/>
      </c>
    </row>
    <row r="2870" spans="71:92" x14ac:dyDescent="0.3">
      <c r="BS2870" s="32" t="str">
        <f>IF(Kiadasi_kiseroiv!$K$2=BT2870,BV2870,"")</f>
        <v/>
      </c>
      <c r="BT2870" s="34" t="str">
        <f t="shared" si="814"/>
        <v/>
      </c>
      <c r="BU2870" s="32" t="str">
        <f t="shared" si="815"/>
        <v/>
      </c>
      <c r="BV2870" s="32" t="str">
        <f t="shared" si="816"/>
        <v/>
      </c>
      <c r="BW2870" s="32" t="str">
        <f t="shared" si="817"/>
        <v/>
      </c>
      <c r="BX2870" s="32" t="str">
        <f t="shared" si="818"/>
        <v/>
      </c>
      <c r="BY2870" s="32" t="str">
        <f t="shared" si="819"/>
        <v/>
      </c>
      <c r="BZ2870" s="32" t="str">
        <f t="shared" si="820"/>
        <v/>
      </c>
      <c r="CA2870" s="32" t="str">
        <f t="shared" si="821"/>
        <v/>
      </c>
      <c r="CB2870" s="33">
        <f>IF(COUNTIF($CD$7:CD2870,CD2870)=1,CD2870,CD2870+COUNTIF($CD$6:CD2869,CD2870))</f>
        <v>58016</v>
      </c>
      <c r="CC2870" s="34">
        <f t="shared" si="822"/>
        <v>55153</v>
      </c>
      <c r="CD2870" s="32">
        <f t="shared" si="823"/>
        <v>55153</v>
      </c>
      <c r="CE2870" s="32">
        <f t="shared" si="824"/>
        <v>0</v>
      </c>
      <c r="CF2870" s="32">
        <f t="shared" si="825"/>
        <v>0</v>
      </c>
      <c r="CG2870" s="32" t="str">
        <f t="shared" si="826"/>
        <v/>
      </c>
      <c r="CH2870" s="32">
        <v>2865</v>
      </c>
      <c r="CI2870" s="32" t="s">
        <v>6</v>
      </c>
      <c r="CJ2870" s="32" t="str">
        <f t="shared" si="827"/>
        <v/>
      </c>
      <c r="CK2870" s="32" t="str">
        <f t="shared" si="828"/>
        <v/>
      </c>
      <c r="CL2870" s="32" t="str">
        <f t="shared" si="829"/>
        <v/>
      </c>
      <c r="CM2870" s="32" t="str">
        <f t="shared" si="830"/>
        <v/>
      </c>
      <c r="CN2870" s="32" t="str">
        <f t="shared" si="831"/>
        <v/>
      </c>
    </row>
    <row r="2871" spans="71:92" x14ac:dyDescent="0.3">
      <c r="BS2871" s="32" t="str">
        <f>IF(Kiadasi_kiseroiv!$K$2=BT2871,BV2871,"")</f>
        <v/>
      </c>
      <c r="BT2871" s="34" t="str">
        <f t="shared" si="814"/>
        <v/>
      </c>
      <c r="BU2871" s="32" t="str">
        <f t="shared" si="815"/>
        <v/>
      </c>
      <c r="BV2871" s="32" t="str">
        <f t="shared" si="816"/>
        <v/>
      </c>
      <c r="BW2871" s="32" t="str">
        <f t="shared" si="817"/>
        <v/>
      </c>
      <c r="BX2871" s="32" t="str">
        <f t="shared" si="818"/>
        <v/>
      </c>
      <c r="BY2871" s="32" t="str">
        <f t="shared" si="819"/>
        <v/>
      </c>
      <c r="BZ2871" s="32" t="str">
        <f t="shared" si="820"/>
        <v/>
      </c>
      <c r="CA2871" s="32" t="str">
        <f t="shared" si="821"/>
        <v/>
      </c>
      <c r="CB2871" s="33">
        <f>IF(COUNTIF($CD$7:CD2871,CD2871)=1,CD2871,CD2871+COUNTIF($CD$6:CD2870,CD2871))</f>
        <v>58017</v>
      </c>
      <c r="CC2871" s="34">
        <f t="shared" si="822"/>
        <v>55153</v>
      </c>
      <c r="CD2871" s="32">
        <f t="shared" si="823"/>
        <v>55153</v>
      </c>
      <c r="CE2871" s="32">
        <f t="shared" si="824"/>
        <v>0</v>
      </c>
      <c r="CF2871" s="32">
        <f t="shared" si="825"/>
        <v>0</v>
      </c>
      <c r="CG2871" s="32" t="str">
        <f t="shared" si="826"/>
        <v/>
      </c>
      <c r="CH2871" s="32">
        <v>2866</v>
      </c>
      <c r="CI2871" s="32" t="s">
        <v>6</v>
      </c>
      <c r="CJ2871" s="32" t="str">
        <f t="shared" si="827"/>
        <v/>
      </c>
      <c r="CK2871" s="32" t="str">
        <f t="shared" si="828"/>
        <v/>
      </c>
      <c r="CL2871" s="32" t="str">
        <f t="shared" si="829"/>
        <v/>
      </c>
      <c r="CM2871" s="32" t="str">
        <f t="shared" si="830"/>
        <v/>
      </c>
      <c r="CN2871" s="32" t="str">
        <f t="shared" si="831"/>
        <v/>
      </c>
    </row>
    <row r="2872" spans="71:92" x14ac:dyDescent="0.3">
      <c r="BS2872" s="32" t="str">
        <f>IF(Kiadasi_kiseroiv!$K$2=BT2872,BV2872,"")</f>
        <v/>
      </c>
      <c r="BT2872" s="34" t="str">
        <f t="shared" si="814"/>
        <v/>
      </c>
      <c r="BU2872" s="32" t="str">
        <f t="shared" si="815"/>
        <v/>
      </c>
      <c r="BV2872" s="32" t="str">
        <f t="shared" si="816"/>
        <v/>
      </c>
      <c r="BW2872" s="32" t="str">
        <f t="shared" si="817"/>
        <v/>
      </c>
      <c r="BX2872" s="32" t="str">
        <f t="shared" si="818"/>
        <v/>
      </c>
      <c r="BY2872" s="32" t="str">
        <f t="shared" si="819"/>
        <v/>
      </c>
      <c r="BZ2872" s="32" t="str">
        <f t="shared" si="820"/>
        <v/>
      </c>
      <c r="CA2872" s="32" t="str">
        <f t="shared" si="821"/>
        <v/>
      </c>
      <c r="CB2872" s="33">
        <f>IF(COUNTIF($CD$7:CD2872,CD2872)=1,CD2872,CD2872+COUNTIF($CD$6:CD2871,CD2872))</f>
        <v>58018</v>
      </c>
      <c r="CC2872" s="34">
        <f t="shared" si="822"/>
        <v>55153</v>
      </c>
      <c r="CD2872" s="32">
        <f t="shared" si="823"/>
        <v>55153</v>
      </c>
      <c r="CE2872" s="32">
        <f t="shared" si="824"/>
        <v>0</v>
      </c>
      <c r="CF2872" s="32">
        <f t="shared" si="825"/>
        <v>0</v>
      </c>
      <c r="CG2872" s="32" t="str">
        <f t="shared" si="826"/>
        <v/>
      </c>
      <c r="CH2872" s="32">
        <v>2867</v>
      </c>
      <c r="CI2872" s="32" t="s">
        <v>6</v>
      </c>
      <c r="CJ2872" s="32" t="str">
        <f t="shared" si="827"/>
        <v/>
      </c>
      <c r="CK2872" s="32" t="str">
        <f t="shared" si="828"/>
        <v/>
      </c>
      <c r="CL2872" s="32" t="str">
        <f t="shared" si="829"/>
        <v/>
      </c>
      <c r="CM2872" s="32" t="str">
        <f t="shared" si="830"/>
        <v/>
      </c>
      <c r="CN2872" s="32" t="str">
        <f t="shared" si="831"/>
        <v/>
      </c>
    </row>
    <row r="2873" spans="71:92" x14ac:dyDescent="0.3">
      <c r="BS2873" s="32" t="str">
        <f>IF(Kiadasi_kiseroiv!$K$2=BT2873,BV2873,"")</f>
        <v/>
      </c>
      <c r="BT2873" s="34" t="str">
        <f t="shared" si="814"/>
        <v/>
      </c>
      <c r="BU2873" s="32" t="str">
        <f t="shared" si="815"/>
        <v/>
      </c>
      <c r="BV2873" s="32" t="str">
        <f t="shared" si="816"/>
        <v/>
      </c>
      <c r="BW2873" s="32" t="str">
        <f t="shared" si="817"/>
        <v/>
      </c>
      <c r="BX2873" s="32" t="str">
        <f t="shared" si="818"/>
        <v/>
      </c>
      <c r="BY2873" s="32" t="str">
        <f t="shared" si="819"/>
        <v/>
      </c>
      <c r="BZ2873" s="32" t="str">
        <f t="shared" si="820"/>
        <v/>
      </c>
      <c r="CA2873" s="32" t="str">
        <f t="shared" si="821"/>
        <v/>
      </c>
      <c r="CB2873" s="33">
        <f>IF(COUNTIF($CD$7:CD2873,CD2873)=1,CD2873,CD2873+COUNTIF($CD$6:CD2872,CD2873))</f>
        <v>58019</v>
      </c>
      <c r="CC2873" s="34">
        <f t="shared" si="822"/>
        <v>55153</v>
      </c>
      <c r="CD2873" s="32">
        <f t="shared" si="823"/>
        <v>55153</v>
      </c>
      <c r="CE2873" s="32">
        <f t="shared" si="824"/>
        <v>0</v>
      </c>
      <c r="CF2873" s="32">
        <f t="shared" si="825"/>
        <v>0</v>
      </c>
      <c r="CG2873" s="32" t="str">
        <f t="shared" si="826"/>
        <v/>
      </c>
      <c r="CH2873" s="32">
        <v>2868</v>
      </c>
      <c r="CI2873" s="32" t="s">
        <v>6</v>
      </c>
      <c r="CJ2873" s="32" t="str">
        <f t="shared" si="827"/>
        <v/>
      </c>
      <c r="CK2873" s="32" t="str">
        <f t="shared" si="828"/>
        <v/>
      </c>
      <c r="CL2873" s="32" t="str">
        <f t="shared" si="829"/>
        <v/>
      </c>
      <c r="CM2873" s="32" t="str">
        <f t="shared" si="830"/>
        <v/>
      </c>
      <c r="CN2873" s="32" t="str">
        <f t="shared" si="831"/>
        <v/>
      </c>
    </row>
    <row r="2874" spans="71:92" x14ac:dyDescent="0.3">
      <c r="BS2874" s="32" t="str">
        <f>IF(Kiadasi_kiseroiv!$K$2=BT2874,BV2874,"")</f>
        <v/>
      </c>
      <c r="BT2874" s="34" t="str">
        <f t="shared" si="814"/>
        <v/>
      </c>
      <c r="BU2874" s="32" t="str">
        <f t="shared" si="815"/>
        <v/>
      </c>
      <c r="BV2874" s="32" t="str">
        <f t="shared" si="816"/>
        <v/>
      </c>
      <c r="BW2874" s="32" t="str">
        <f t="shared" si="817"/>
        <v/>
      </c>
      <c r="BX2874" s="32" t="str">
        <f t="shared" si="818"/>
        <v/>
      </c>
      <c r="BY2874" s="32" t="str">
        <f t="shared" si="819"/>
        <v/>
      </c>
      <c r="BZ2874" s="32" t="str">
        <f t="shared" si="820"/>
        <v/>
      </c>
      <c r="CA2874" s="32" t="str">
        <f t="shared" si="821"/>
        <v/>
      </c>
      <c r="CB2874" s="33">
        <f>IF(COUNTIF($CD$7:CD2874,CD2874)=1,CD2874,CD2874+COUNTIF($CD$6:CD2873,CD2874))</f>
        <v>58020</v>
      </c>
      <c r="CC2874" s="34">
        <f t="shared" si="822"/>
        <v>55153</v>
      </c>
      <c r="CD2874" s="32">
        <f t="shared" si="823"/>
        <v>55153</v>
      </c>
      <c r="CE2874" s="32">
        <f t="shared" si="824"/>
        <v>0</v>
      </c>
      <c r="CF2874" s="32">
        <f t="shared" si="825"/>
        <v>0</v>
      </c>
      <c r="CG2874" s="32" t="str">
        <f t="shared" si="826"/>
        <v/>
      </c>
      <c r="CH2874" s="32">
        <v>2869</v>
      </c>
      <c r="CI2874" s="32" t="s">
        <v>6</v>
      </c>
      <c r="CJ2874" s="32" t="str">
        <f t="shared" si="827"/>
        <v/>
      </c>
      <c r="CK2874" s="32" t="str">
        <f t="shared" si="828"/>
        <v/>
      </c>
      <c r="CL2874" s="32" t="str">
        <f t="shared" si="829"/>
        <v/>
      </c>
      <c r="CM2874" s="32" t="str">
        <f t="shared" si="830"/>
        <v/>
      </c>
      <c r="CN2874" s="32" t="str">
        <f t="shared" si="831"/>
        <v/>
      </c>
    </row>
    <row r="2875" spans="71:92" x14ac:dyDescent="0.3">
      <c r="BS2875" s="32" t="str">
        <f>IF(Kiadasi_kiseroiv!$K$2=BT2875,BV2875,"")</f>
        <v/>
      </c>
      <c r="BT2875" s="34" t="str">
        <f t="shared" si="814"/>
        <v/>
      </c>
      <c r="BU2875" s="32" t="str">
        <f t="shared" si="815"/>
        <v/>
      </c>
      <c r="BV2875" s="32" t="str">
        <f t="shared" si="816"/>
        <v/>
      </c>
      <c r="BW2875" s="32" t="str">
        <f t="shared" si="817"/>
        <v/>
      </c>
      <c r="BX2875" s="32" t="str">
        <f t="shared" si="818"/>
        <v/>
      </c>
      <c r="BY2875" s="32" t="str">
        <f t="shared" si="819"/>
        <v/>
      </c>
      <c r="BZ2875" s="32" t="str">
        <f t="shared" si="820"/>
        <v/>
      </c>
      <c r="CA2875" s="32" t="str">
        <f t="shared" si="821"/>
        <v/>
      </c>
      <c r="CB2875" s="33">
        <f>IF(COUNTIF($CD$7:CD2875,CD2875)=1,CD2875,CD2875+COUNTIF($CD$6:CD2874,CD2875))</f>
        <v>58021</v>
      </c>
      <c r="CC2875" s="34">
        <f t="shared" si="822"/>
        <v>55153</v>
      </c>
      <c r="CD2875" s="32">
        <f t="shared" si="823"/>
        <v>55153</v>
      </c>
      <c r="CE2875" s="32">
        <f t="shared" si="824"/>
        <v>0</v>
      </c>
      <c r="CF2875" s="32">
        <f t="shared" si="825"/>
        <v>0</v>
      </c>
      <c r="CG2875" s="32" t="str">
        <f t="shared" si="826"/>
        <v/>
      </c>
      <c r="CH2875" s="32">
        <v>2870</v>
      </c>
      <c r="CI2875" s="32" t="s">
        <v>6</v>
      </c>
      <c r="CJ2875" s="32" t="str">
        <f t="shared" si="827"/>
        <v/>
      </c>
      <c r="CK2875" s="32" t="str">
        <f t="shared" si="828"/>
        <v/>
      </c>
      <c r="CL2875" s="32" t="str">
        <f t="shared" si="829"/>
        <v/>
      </c>
      <c r="CM2875" s="32" t="str">
        <f t="shared" si="830"/>
        <v/>
      </c>
      <c r="CN2875" s="32" t="str">
        <f t="shared" si="831"/>
        <v/>
      </c>
    </row>
    <row r="2876" spans="71:92" x14ac:dyDescent="0.3">
      <c r="BS2876" s="32" t="str">
        <f>IF(Kiadasi_kiseroiv!$K$2=BT2876,BV2876,"")</f>
        <v/>
      </c>
      <c r="BT2876" s="34" t="str">
        <f t="shared" si="814"/>
        <v/>
      </c>
      <c r="BU2876" s="32" t="str">
        <f t="shared" si="815"/>
        <v/>
      </c>
      <c r="BV2876" s="32" t="str">
        <f t="shared" si="816"/>
        <v/>
      </c>
      <c r="BW2876" s="32" t="str">
        <f t="shared" si="817"/>
        <v/>
      </c>
      <c r="BX2876" s="32" t="str">
        <f t="shared" si="818"/>
        <v/>
      </c>
      <c r="BY2876" s="32" t="str">
        <f t="shared" si="819"/>
        <v/>
      </c>
      <c r="BZ2876" s="32" t="str">
        <f t="shared" si="820"/>
        <v/>
      </c>
      <c r="CA2876" s="32" t="str">
        <f t="shared" si="821"/>
        <v/>
      </c>
      <c r="CB2876" s="33">
        <f>IF(COUNTIF($CD$7:CD2876,CD2876)=1,CD2876,CD2876+COUNTIF($CD$6:CD2875,CD2876))</f>
        <v>58022</v>
      </c>
      <c r="CC2876" s="34">
        <f t="shared" si="822"/>
        <v>55153</v>
      </c>
      <c r="CD2876" s="32">
        <f t="shared" si="823"/>
        <v>55153</v>
      </c>
      <c r="CE2876" s="32">
        <f t="shared" si="824"/>
        <v>0</v>
      </c>
      <c r="CF2876" s="32">
        <f t="shared" si="825"/>
        <v>0</v>
      </c>
      <c r="CG2876" s="32" t="str">
        <f t="shared" si="826"/>
        <v/>
      </c>
      <c r="CH2876" s="32">
        <v>2871</v>
      </c>
      <c r="CI2876" s="32" t="s">
        <v>6</v>
      </c>
      <c r="CJ2876" s="32" t="str">
        <f t="shared" si="827"/>
        <v/>
      </c>
      <c r="CK2876" s="32" t="str">
        <f t="shared" si="828"/>
        <v/>
      </c>
      <c r="CL2876" s="32" t="str">
        <f t="shared" si="829"/>
        <v/>
      </c>
      <c r="CM2876" s="32" t="str">
        <f t="shared" si="830"/>
        <v/>
      </c>
      <c r="CN2876" s="32" t="str">
        <f t="shared" si="831"/>
        <v/>
      </c>
    </row>
    <row r="2877" spans="71:92" x14ac:dyDescent="0.3">
      <c r="BS2877" s="32" t="str">
        <f>IF(Kiadasi_kiseroiv!$K$2=BT2877,BV2877,"")</f>
        <v/>
      </c>
      <c r="BT2877" s="34" t="str">
        <f t="shared" si="814"/>
        <v/>
      </c>
      <c r="BU2877" s="32" t="str">
        <f t="shared" si="815"/>
        <v/>
      </c>
      <c r="BV2877" s="32" t="str">
        <f t="shared" si="816"/>
        <v/>
      </c>
      <c r="BW2877" s="32" t="str">
        <f t="shared" si="817"/>
        <v/>
      </c>
      <c r="BX2877" s="32" t="str">
        <f t="shared" si="818"/>
        <v/>
      </c>
      <c r="BY2877" s="32" t="str">
        <f t="shared" si="819"/>
        <v/>
      </c>
      <c r="BZ2877" s="32" t="str">
        <f t="shared" si="820"/>
        <v/>
      </c>
      <c r="CA2877" s="32" t="str">
        <f t="shared" si="821"/>
        <v/>
      </c>
      <c r="CB2877" s="33">
        <f>IF(COUNTIF($CD$7:CD2877,CD2877)=1,CD2877,CD2877+COUNTIF($CD$6:CD2876,CD2877))</f>
        <v>58023</v>
      </c>
      <c r="CC2877" s="34">
        <f t="shared" si="822"/>
        <v>55153</v>
      </c>
      <c r="CD2877" s="32">
        <f t="shared" si="823"/>
        <v>55153</v>
      </c>
      <c r="CE2877" s="32">
        <f t="shared" si="824"/>
        <v>0</v>
      </c>
      <c r="CF2877" s="32">
        <f t="shared" si="825"/>
        <v>0</v>
      </c>
      <c r="CG2877" s="32" t="str">
        <f t="shared" si="826"/>
        <v/>
      </c>
      <c r="CH2877" s="32">
        <v>2872</v>
      </c>
      <c r="CI2877" s="32" t="s">
        <v>6</v>
      </c>
      <c r="CJ2877" s="32" t="str">
        <f t="shared" si="827"/>
        <v/>
      </c>
      <c r="CK2877" s="32" t="str">
        <f t="shared" si="828"/>
        <v/>
      </c>
      <c r="CL2877" s="32" t="str">
        <f t="shared" si="829"/>
        <v/>
      </c>
      <c r="CM2877" s="32" t="str">
        <f t="shared" si="830"/>
        <v/>
      </c>
      <c r="CN2877" s="32" t="str">
        <f t="shared" si="831"/>
        <v/>
      </c>
    </row>
    <row r="2878" spans="71:92" x14ac:dyDescent="0.3">
      <c r="BS2878" s="32" t="str">
        <f>IF(Kiadasi_kiseroiv!$K$2=BT2878,BV2878,"")</f>
        <v/>
      </c>
      <c r="BT2878" s="34" t="str">
        <f t="shared" si="814"/>
        <v/>
      </c>
      <c r="BU2878" s="32" t="str">
        <f t="shared" si="815"/>
        <v/>
      </c>
      <c r="BV2878" s="32" t="str">
        <f t="shared" si="816"/>
        <v/>
      </c>
      <c r="BW2878" s="32" t="str">
        <f t="shared" si="817"/>
        <v/>
      </c>
      <c r="BX2878" s="32" t="str">
        <f t="shared" si="818"/>
        <v/>
      </c>
      <c r="BY2878" s="32" t="str">
        <f t="shared" si="819"/>
        <v/>
      </c>
      <c r="BZ2878" s="32" t="str">
        <f t="shared" si="820"/>
        <v/>
      </c>
      <c r="CA2878" s="32" t="str">
        <f t="shared" si="821"/>
        <v/>
      </c>
      <c r="CB2878" s="33">
        <f>IF(COUNTIF($CD$7:CD2878,CD2878)=1,CD2878,CD2878+COUNTIF($CD$6:CD2877,CD2878))</f>
        <v>58024</v>
      </c>
      <c r="CC2878" s="34">
        <f t="shared" si="822"/>
        <v>55153</v>
      </c>
      <c r="CD2878" s="32">
        <f t="shared" si="823"/>
        <v>55153</v>
      </c>
      <c r="CE2878" s="32">
        <f t="shared" si="824"/>
        <v>0</v>
      </c>
      <c r="CF2878" s="32">
        <f t="shared" si="825"/>
        <v>0</v>
      </c>
      <c r="CG2878" s="32" t="str">
        <f t="shared" si="826"/>
        <v/>
      </c>
      <c r="CH2878" s="32">
        <v>2873</v>
      </c>
      <c r="CI2878" s="32" t="s">
        <v>6</v>
      </c>
      <c r="CJ2878" s="32" t="str">
        <f t="shared" si="827"/>
        <v/>
      </c>
      <c r="CK2878" s="32" t="str">
        <f t="shared" si="828"/>
        <v/>
      </c>
      <c r="CL2878" s="32" t="str">
        <f t="shared" si="829"/>
        <v/>
      </c>
      <c r="CM2878" s="32" t="str">
        <f t="shared" si="830"/>
        <v/>
      </c>
      <c r="CN2878" s="32" t="str">
        <f t="shared" si="831"/>
        <v/>
      </c>
    </row>
    <row r="2879" spans="71:92" x14ac:dyDescent="0.3">
      <c r="BS2879" s="32" t="str">
        <f>IF(Kiadasi_kiseroiv!$K$2=BT2879,BV2879,"")</f>
        <v/>
      </c>
      <c r="BT2879" s="34" t="str">
        <f t="shared" si="814"/>
        <v/>
      </c>
      <c r="BU2879" s="32" t="str">
        <f t="shared" si="815"/>
        <v/>
      </c>
      <c r="BV2879" s="32" t="str">
        <f t="shared" si="816"/>
        <v/>
      </c>
      <c r="BW2879" s="32" t="str">
        <f t="shared" si="817"/>
        <v/>
      </c>
      <c r="BX2879" s="32" t="str">
        <f t="shared" si="818"/>
        <v/>
      </c>
      <c r="BY2879" s="32" t="str">
        <f t="shared" si="819"/>
        <v/>
      </c>
      <c r="BZ2879" s="32" t="str">
        <f t="shared" si="820"/>
        <v/>
      </c>
      <c r="CA2879" s="32" t="str">
        <f t="shared" si="821"/>
        <v/>
      </c>
      <c r="CB2879" s="33">
        <f>IF(COUNTIF($CD$7:CD2879,CD2879)=1,CD2879,CD2879+COUNTIF($CD$6:CD2878,CD2879))</f>
        <v>58025</v>
      </c>
      <c r="CC2879" s="34">
        <f t="shared" si="822"/>
        <v>55153</v>
      </c>
      <c r="CD2879" s="32">
        <f t="shared" si="823"/>
        <v>55153</v>
      </c>
      <c r="CE2879" s="32">
        <f t="shared" si="824"/>
        <v>0</v>
      </c>
      <c r="CF2879" s="32">
        <f t="shared" si="825"/>
        <v>0</v>
      </c>
      <c r="CG2879" s="32" t="str">
        <f t="shared" si="826"/>
        <v/>
      </c>
      <c r="CH2879" s="32">
        <v>2874</v>
      </c>
      <c r="CI2879" s="32" t="s">
        <v>6</v>
      </c>
      <c r="CJ2879" s="32" t="str">
        <f t="shared" si="827"/>
        <v/>
      </c>
      <c r="CK2879" s="32" t="str">
        <f t="shared" si="828"/>
        <v/>
      </c>
      <c r="CL2879" s="32" t="str">
        <f t="shared" si="829"/>
        <v/>
      </c>
      <c r="CM2879" s="32" t="str">
        <f t="shared" si="830"/>
        <v/>
      </c>
      <c r="CN2879" s="32" t="str">
        <f t="shared" si="831"/>
        <v/>
      </c>
    </row>
    <row r="2880" spans="71:92" x14ac:dyDescent="0.3">
      <c r="BS2880" s="32" t="str">
        <f>IF(Kiadasi_kiseroiv!$K$2=BT2880,BV2880,"")</f>
        <v/>
      </c>
      <c r="BT2880" s="34" t="str">
        <f t="shared" si="814"/>
        <v/>
      </c>
      <c r="BU2880" s="32" t="str">
        <f t="shared" si="815"/>
        <v/>
      </c>
      <c r="BV2880" s="32" t="str">
        <f t="shared" si="816"/>
        <v/>
      </c>
      <c r="BW2880" s="32" t="str">
        <f t="shared" si="817"/>
        <v/>
      </c>
      <c r="BX2880" s="32" t="str">
        <f t="shared" si="818"/>
        <v/>
      </c>
      <c r="BY2880" s="32" t="str">
        <f t="shared" si="819"/>
        <v/>
      </c>
      <c r="BZ2880" s="32" t="str">
        <f t="shared" si="820"/>
        <v/>
      </c>
      <c r="CA2880" s="32" t="str">
        <f t="shared" si="821"/>
        <v/>
      </c>
      <c r="CB2880" s="33">
        <f>IF(COUNTIF($CD$7:CD2880,CD2880)=1,CD2880,CD2880+COUNTIF($CD$6:CD2879,CD2880))</f>
        <v>58026</v>
      </c>
      <c r="CC2880" s="34">
        <f t="shared" si="822"/>
        <v>55153</v>
      </c>
      <c r="CD2880" s="32">
        <f t="shared" si="823"/>
        <v>55153</v>
      </c>
      <c r="CE2880" s="32">
        <f t="shared" si="824"/>
        <v>0</v>
      </c>
      <c r="CF2880" s="32">
        <f t="shared" si="825"/>
        <v>0</v>
      </c>
      <c r="CG2880" s="32" t="str">
        <f t="shared" si="826"/>
        <v/>
      </c>
      <c r="CH2880" s="32">
        <v>2875</v>
      </c>
      <c r="CI2880" s="32" t="s">
        <v>6</v>
      </c>
      <c r="CJ2880" s="32" t="str">
        <f t="shared" si="827"/>
        <v/>
      </c>
      <c r="CK2880" s="32" t="str">
        <f t="shared" si="828"/>
        <v/>
      </c>
      <c r="CL2880" s="32" t="str">
        <f t="shared" si="829"/>
        <v/>
      </c>
      <c r="CM2880" s="32" t="str">
        <f t="shared" si="830"/>
        <v/>
      </c>
      <c r="CN2880" s="32" t="str">
        <f t="shared" si="831"/>
        <v/>
      </c>
    </row>
    <row r="2881" spans="71:92" x14ac:dyDescent="0.3">
      <c r="BS2881" s="32" t="str">
        <f>IF(Kiadasi_kiseroiv!$K$2=BT2881,BV2881,"")</f>
        <v/>
      </c>
      <c r="BT2881" s="34" t="str">
        <f t="shared" si="814"/>
        <v/>
      </c>
      <c r="BU2881" s="32" t="str">
        <f t="shared" si="815"/>
        <v/>
      </c>
      <c r="BV2881" s="32" t="str">
        <f t="shared" si="816"/>
        <v/>
      </c>
      <c r="BW2881" s="32" t="str">
        <f t="shared" si="817"/>
        <v/>
      </c>
      <c r="BX2881" s="32" t="str">
        <f t="shared" si="818"/>
        <v/>
      </c>
      <c r="BY2881" s="32" t="str">
        <f t="shared" si="819"/>
        <v/>
      </c>
      <c r="BZ2881" s="32" t="str">
        <f t="shared" si="820"/>
        <v/>
      </c>
      <c r="CA2881" s="32" t="str">
        <f t="shared" si="821"/>
        <v/>
      </c>
      <c r="CB2881" s="33">
        <f>IF(COUNTIF($CD$7:CD2881,CD2881)=1,CD2881,CD2881+COUNTIF($CD$6:CD2880,CD2881))</f>
        <v>58027</v>
      </c>
      <c r="CC2881" s="34">
        <f t="shared" si="822"/>
        <v>55153</v>
      </c>
      <c r="CD2881" s="32">
        <f t="shared" si="823"/>
        <v>55153</v>
      </c>
      <c r="CE2881" s="32">
        <f t="shared" si="824"/>
        <v>0</v>
      </c>
      <c r="CF2881" s="32">
        <f t="shared" si="825"/>
        <v>0</v>
      </c>
      <c r="CG2881" s="32" t="str">
        <f t="shared" si="826"/>
        <v/>
      </c>
      <c r="CH2881" s="32">
        <v>2876</v>
      </c>
      <c r="CI2881" s="32" t="s">
        <v>6</v>
      </c>
      <c r="CJ2881" s="32" t="str">
        <f t="shared" si="827"/>
        <v/>
      </c>
      <c r="CK2881" s="32" t="str">
        <f t="shared" si="828"/>
        <v/>
      </c>
      <c r="CL2881" s="32" t="str">
        <f t="shared" si="829"/>
        <v/>
      </c>
      <c r="CM2881" s="32" t="str">
        <f t="shared" si="830"/>
        <v/>
      </c>
      <c r="CN2881" s="32" t="str">
        <f t="shared" si="831"/>
        <v/>
      </c>
    </row>
    <row r="2882" spans="71:92" x14ac:dyDescent="0.3">
      <c r="BS2882" s="32" t="str">
        <f>IF(Kiadasi_kiseroiv!$K$2=BT2882,BV2882,"")</f>
        <v/>
      </c>
      <c r="BT2882" s="34" t="str">
        <f t="shared" si="814"/>
        <v/>
      </c>
      <c r="BU2882" s="32" t="str">
        <f t="shared" si="815"/>
        <v/>
      </c>
      <c r="BV2882" s="32" t="str">
        <f t="shared" si="816"/>
        <v/>
      </c>
      <c r="BW2882" s="32" t="str">
        <f t="shared" si="817"/>
        <v/>
      </c>
      <c r="BX2882" s="32" t="str">
        <f t="shared" si="818"/>
        <v/>
      </c>
      <c r="BY2882" s="32" t="str">
        <f t="shared" si="819"/>
        <v/>
      </c>
      <c r="BZ2882" s="32" t="str">
        <f t="shared" si="820"/>
        <v/>
      </c>
      <c r="CA2882" s="32" t="str">
        <f t="shared" si="821"/>
        <v/>
      </c>
      <c r="CB2882" s="33">
        <f>IF(COUNTIF($CD$7:CD2882,CD2882)=1,CD2882,CD2882+COUNTIF($CD$6:CD2881,CD2882))</f>
        <v>58028</v>
      </c>
      <c r="CC2882" s="34">
        <f t="shared" si="822"/>
        <v>55153</v>
      </c>
      <c r="CD2882" s="32">
        <f t="shared" si="823"/>
        <v>55153</v>
      </c>
      <c r="CE2882" s="32">
        <f t="shared" si="824"/>
        <v>0</v>
      </c>
      <c r="CF2882" s="32">
        <f t="shared" si="825"/>
        <v>0</v>
      </c>
      <c r="CG2882" s="32" t="str">
        <f t="shared" si="826"/>
        <v/>
      </c>
      <c r="CH2882" s="32">
        <v>2877</v>
      </c>
      <c r="CI2882" s="32" t="s">
        <v>6</v>
      </c>
      <c r="CJ2882" s="32" t="str">
        <f t="shared" si="827"/>
        <v/>
      </c>
      <c r="CK2882" s="32" t="str">
        <f t="shared" si="828"/>
        <v/>
      </c>
      <c r="CL2882" s="32" t="str">
        <f t="shared" si="829"/>
        <v/>
      </c>
      <c r="CM2882" s="32" t="str">
        <f t="shared" si="830"/>
        <v/>
      </c>
      <c r="CN2882" s="32" t="str">
        <f t="shared" si="831"/>
        <v/>
      </c>
    </row>
    <row r="2883" spans="71:92" x14ac:dyDescent="0.3">
      <c r="BS2883" s="32" t="str">
        <f>IF(Kiadasi_kiseroiv!$K$2=BT2883,BV2883,"")</f>
        <v/>
      </c>
      <c r="BT2883" s="34" t="str">
        <f t="shared" si="814"/>
        <v/>
      </c>
      <c r="BU2883" s="32" t="str">
        <f t="shared" si="815"/>
        <v/>
      </c>
      <c r="BV2883" s="32" t="str">
        <f t="shared" si="816"/>
        <v/>
      </c>
      <c r="BW2883" s="32" t="str">
        <f t="shared" si="817"/>
        <v/>
      </c>
      <c r="BX2883" s="32" t="str">
        <f t="shared" si="818"/>
        <v/>
      </c>
      <c r="BY2883" s="32" t="str">
        <f t="shared" si="819"/>
        <v/>
      </c>
      <c r="BZ2883" s="32" t="str">
        <f t="shared" si="820"/>
        <v/>
      </c>
      <c r="CA2883" s="32" t="str">
        <f t="shared" si="821"/>
        <v/>
      </c>
      <c r="CB2883" s="33">
        <f>IF(COUNTIF($CD$7:CD2883,CD2883)=1,CD2883,CD2883+COUNTIF($CD$6:CD2882,CD2883))</f>
        <v>58029</v>
      </c>
      <c r="CC2883" s="34">
        <f t="shared" si="822"/>
        <v>55153</v>
      </c>
      <c r="CD2883" s="32">
        <f t="shared" si="823"/>
        <v>55153</v>
      </c>
      <c r="CE2883" s="32">
        <f t="shared" si="824"/>
        <v>0</v>
      </c>
      <c r="CF2883" s="32">
        <f t="shared" si="825"/>
        <v>0</v>
      </c>
      <c r="CG2883" s="32" t="str">
        <f t="shared" si="826"/>
        <v/>
      </c>
      <c r="CH2883" s="32">
        <v>2878</v>
      </c>
      <c r="CI2883" s="32" t="s">
        <v>6</v>
      </c>
      <c r="CJ2883" s="32" t="str">
        <f t="shared" si="827"/>
        <v/>
      </c>
      <c r="CK2883" s="32" t="str">
        <f t="shared" si="828"/>
        <v/>
      </c>
      <c r="CL2883" s="32" t="str">
        <f t="shared" si="829"/>
        <v/>
      </c>
      <c r="CM2883" s="32" t="str">
        <f t="shared" si="830"/>
        <v/>
      </c>
      <c r="CN2883" s="32" t="str">
        <f t="shared" si="831"/>
        <v/>
      </c>
    </row>
    <row r="2884" spans="71:92" x14ac:dyDescent="0.3">
      <c r="BS2884" s="32" t="str">
        <f>IF(Kiadasi_kiseroiv!$K$2=BT2884,BV2884,"")</f>
        <v/>
      </c>
      <c r="BT2884" s="34" t="str">
        <f t="shared" si="814"/>
        <v/>
      </c>
      <c r="BU2884" s="32" t="str">
        <f t="shared" si="815"/>
        <v/>
      </c>
      <c r="BV2884" s="32" t="str">
        <f t="shared" si="816"/>
        <v/>
      </c>
      <c r="BW2884" s="32" t="str">
        <f t="shared" si="817"/>
        <v/>
      </c>
      <c r="BX2884" s="32" t="str">
        <f t="shared" si="818"/>
        <v/>
      </c>
      <c r="BY2884" s="32" t="str">
        <f t="shared" si="819"/>
        <v/>
      </c>
      <c r="BZ2884" s="32" t="str">
        <f t="shared" si="820"/>
        <v/>
      </c>
      <c r="CA2884" s="32" t="str">
        <f t="shared" si="821"/>
        <v/>
      </c>
      <c r="CB2884" s="33">
        <f>IF(COUNTIF($CD$7:CD2884,CD2884)=1,CD2884,CD2884+COUNTIF($CD$6:CD2883,CD2884))</f>
        <v>58030</v>
      </c>
      <c r="CC2884" s="34">
        <f t="shared" si="822"/>
        <v>55153</v>
      </c>
      <c r="CD2884" s="32">
        <f t="shared" si="823"/>
        <v>55153</v>
      </c>
      <c r="CE2884" s="32">
        <f t="shared" si="824"/>
        <v>0</v>
      </c>
      <c r="CF2884" s="32">
        <f t="shared" si="825"/>
        <v>0</v>
      </c>
      <c r="CG2884" s="32" t="str">
        <f t="shared" si="826"/>
        <v/>
      </c>
      <c r="CH2884" s="32">
        <v>2879</v>
      </c>
      <c r="CI2884" s="32" t="s">
        <v>6</v>
      </c>
      <c r="CJ2884" s="32" t="str">
        <f t="shared" si="827"/>
        <v/>
      </c>
      <c r="CK2884" s="32" t="str">
        <f t="shared" si="828"/>
        <v/>
      </c>
      <c r="CL2884" s="32" t="str">
        <f t="shared" si="829"/>
        <v/>
      </c>
      <c r="CM2884" s="32" t="str">
        <f t="shared" si="830"/>
        <v/>
      </c>
      <c r="CN2884" s="32" t="str">
        <f t="shared" si="831"/>
        <v/>
      </c>
    </row>
    <row r="2885" spans="71:92" x14ac:dyDescent="0.3">
      <c r="BS2885" s="32" t="str">
        <f>IF(Kiadasi_kiseroiv!$K$2=BT2885,BV2885,"")</f>
        <v/>
      </c>
      <c r="BT2885" s="34" t="str">
        <f t="shared" si="814"/>
        <v/>
      </c>
      <c r="BU2885" s="32" t="str">
        <f t="shared" si="815"/>
        <v/>
      </c>
      <c r="BV2885" s="32" t="str">
        <f t="shared" si="816"/>
        <v/>
      </c>
      <c r="BW2885" s="32" t="str">
        <f t="shared" si="817"/>
        <v/>
      </c>
      <c r="BX2885" s="32" t="str">
        <f t="shared" si="818"/>
        <v/>
      </c>
      <c r="BY2885" s="32" t="str">
        <f t="shared" si="819"/>
        <v/>
      </c>
      <c r="BZ2885" s="32" t="str">
        <f t="shared" si="820"/>
        <v/>
      </c>
      <c r="CA2885" s="32" t="str">
        <f t="shared" si="821"/>
        <v/>
      </c>
      <c r="CB2885" s="33">
        <f>IF(COUNTIF($CD$7:CD2885,CD2885)=1,CD2885,CD2885+COUNTIF($CD$6:CD2884,CD2885))</f>
        <v>58031</v>
      </c>
      <c r="CC2885" s="34">
        <f t="shared" si="822"/>
        <v>55153</v>
      </c>
      <c r="CD2885" s="32">
        <f t="shared" si="823"/>
        <v>55153</v>
      </c>
      <c r="CE2885" s="32">
        <f t="shared" si="824"/>
        <v>0</v>
      </c>
      <c r="CF2885" s="32">
        <f t="shared" si="825"/>
        <v>0</v>
      </c>
      <c r="CG2885" s="32" t="str">
        <f t="shared" si="826"/>
        <v/>
      </c>
      <c r="CH2885" s="32">
        <v>2880</v>
      </c>
      <c r="CI2885" s="32" t="s">
        <v>6</v>
      </c>
      <c r="CJ2885" s="32" t="str">
        <f t="shared" si="827"/>
        <v/>
      </c>
      <c r="CK2885" s="32" t="str">
        <f t="shared" si="828"/>
        <v/>
      </c>
      <c r="CL2885" s="32" t="str">
        <f t="shared" si="829"/>
        <v/>
      </c>
      <c r="CM2885" s="32" t="str">
        <f t="shared" si="830"/>
        <v/>
      </c>
      <c r="CN2885" s="32" t="str">
        <f t="shared" si="831"/>
        <v/>
      </c>
    </row>
    <row r="2886" spans="71:92" x14ac:dyDescent="0.3">
      <c r="BS2886" s="32" t="str">
        <f>IF(Kiadasi_kiseroiv!$K$2=BT2886,BV2886,"")</f>
        <v/>
      </c>
      <c r="BT2886" s="34" t="str">
        <f t="shared" si="814"/>
        <v/>
      </c>
      <c r="BU2886" s="32" t="str">
        <f t="shared" si="815"/>
        <v/>
      </c>
      <c r="BV2886" s="32" t="str">
        <f t="shared" si="816"/>
        <v/>
      </c>
      <c r="BW2886" s="32" t="str">
        <f t="shared" si="817"/>
        <v/>
      </c>
      <c r="BX2886" s="32" t="str">
        <f t="shared" si="818"/>
        <v/>
      </c>
      <c r="BY2886" s="32" t="str">
        <f t="shared" si="819"/>
        <v/>
      </c>
      <c r="BZ2886" s="32" t="str">
        <f t="shared" si="820"/>
        <v/>
      </c>
      <c r="CA2886" s="32" t="str">
        <f t="shared" si="821"/>
        <v/>
      </c>
      <c r="CB2886" s="33">
        <f>IF(COUNTIF($CD$7:CD2886,CD2886)=1,CD2886,CD2886+COUNTIF($CD$6:CD2885,CD2886))</f>
        <v>58032</v>
      </c>
      <c r="CC2886" s="34">
        <f t="shared" si="822"/>
        <v>55153</v>
      </c>
      <c r="CD2886" s="32">
        <f t="shared" si="823"/>
        <v>55153</v>
      </c>
      <c r="CE2886" s="32">
        <f t="shared" si="824"/>
        <v>0</v>
      </c>
      <c r="CF2886" s="32">
        <f t="shared" si="825"/>
        <v>0</v>
      </c>
      <c r="CG2886" s="32" t="str">
        <f t="shared" si="826"/>
        <v/>
      </c>
      <c r="CH2886" s="32">
        <v>2881</v>
      </c>
      <c r="CI2886" s="32" t="s">
        <v>6</v>
      </c>
      <c r="CJ2886" s="32" t="str">
        <f t="shared" si="827"/>
        <v/>
      </c>
      <c r="CK2886" s="32" t="str">
        <f t="shared" si="828"/>
        <v/>
      </c>
      <c r="CL2886" s="32" t="str">
        <f t="shared" si="829"/>
        <v/>
      </c>
      <c r="CM2886" s="32" t="str">
        <f t="shared" si="830"/>
        <v/>
      </c>
      <c r="CN2886" s="32" t="str">
        <f t="shared" si="831"/>
        <v/>
      </c>
    </row>
    <row r="2887" spans="71:92" x14ac:dyDescent="0.3">
      <c r="BS2887" s="32" t="str">
        <f>IF(Kiadasi_kiseroiv!$K$2=BT2887,BV2887,"")</f>
        <v/>
      </c>
      <c r="BT2887" s="34" t="str">
        <f t="shared" si="814"/>
        <v/>
      </c>
      <c r="BU2887" s="32" t="str">
        <f t="shared" si="815"/>
        <v/>
      </c>
      <c r="BV2887" s="32" t="str">
        <f t="shared" si="816"/>
        <v/>
      </c>
      <c r="BW2887" s="32" t="str">
        <f t="shared" si="817"/>
        <v/>
      </c>
      <c r="BX2887" s="32" t="str">
        <f t="shared" si="818"/>
        <v/>
      </c>
      <c r="BY2887" s="32" t="str">
        <f t="shared" si="819"/>
        <v/>
      </c>
      <c r="BZ2887" s="32" t="str">
        <f t="shared" si="820"/>
        <v/>
      </c>
      <c r="CA2887" s="32" t="str">
        <f t="shared" si="821"/>
        <v/>
      </c>
      <c r="CB2887" s="33">
        <f>IF(COUNTIF($CD$7:CD2887,CD2887)=1,CD2887,CD2887+COUNTIF($CD$6:CD2886,CD2887))</f>
        <v>58033</v>
      </c>
      <c r="CC2887" s="34">
        <f t="shared" si="822"/>
        <v>55153</v>
      </c>
      <c r="CD2887" s="32">
        <f t="shared" si="823"/>
        <v>55153</v>
      </c>
      <c r="CE2887" s="32">
        <f t="shared" si="824"/>
        <v>0</v>
      </c>
      <c r="CF2887" s="32">
        <f t="shared" si="825"/>
        <v>0</v>
      </c>
      <c r="CG2887" s="32" t="str">
        <f t="shared" si="826"/>
        <v/>
      </c>
      <c r="CH2887" s="32">
        <v>2882</v>
      </c>
      <c r="CI2887" s="32" t="s">
        <v>6</v>
      </c>
      <c r="CJ2887" s="32" t="str">
        <f t="shared" si="827"/>
        <v/>
      </c>
      <c r="CK2887" s="32" t="str">
        <f t="shared" si="828"/>
        <v/>
      </c>
      <c r="CL2887" s="32" t="str">
        <f t="shared" si="829"/>
        <v/>
      </c>
      <c r="CM2887" s="32" t="str">
        <f t="shared" si="830"/>
        <v/>
      </c>
      <c r="CN2887" s="32" t="str">
        <f t="shared" si="831"/>
        <v/>
      </c>
    </row>
    <row r="2888" spans="71:92" x14ac:dyDescent="0.3">
      <c r="BS2888" s="32" t="str">
        <f>IF(Kiadasi_kiseroiv!$K$2=BT2888,BV2888,"")</f>
        <v/>
      </c>
      <c r="BT2888" s="34" t="str">
        <f t="shared" si="814"/>
        <v/>
      </c>
      <c r="BU2888" s="32" t="str">
        <f t="shared" si="815"/>
        <v/>
      </c>
      <c r="BV2888" s="32" t="str">
        <f t="shared" si="816"/>
        <v/>
      </c>
      <c r="BW2888" s="32" t="str">
        <f t="shared" si="817"/>
        <v/>
      </c>
      <c r="BX2888" s="32" t="str">
        <f t="shared" si="818"/>
        <v/>
      </c>
      <c r="BY2888" s="32" t="str">
        <f t="shared" si="819"/>
        <v/>
      </c>
      <c r="BZ2888" s="32" t="str">
        <f t="shared" si="820"/>
        <v/>
      </c>
      <c r="CA2888" s="32" t="str">
        <f t="shared" si="821"/>
        <v/>
      </c>
      <c r="CB2888" s="33">
        <f>IF(COUNTIF($CD$7:CD2888,CD2888)=1,CD2888,CD2888+COUNTIF($CD$6:CD2887,CD2888))</f>
        <v>58034</v>
      </c>
      <c r="CC2888" s="34">
        <f t="shared" si="822"/>
        <v>55153</v>
      </c>
      <c r="CD2888" s="32">
        <f t="shared" si="823"/>
        <v>55153</v>
      </c>
      <c r="CE2888" s="32">
        <f t="shared" si="824"/>
        <v>0</v>
      </c>
      <c r="CF2888" s="32">
        <f t="shared" si="825"/>
        <v>0</v>
      </c>
      <c r="CG2888" s="32" t="str">
        <f t="shared" si="826"/>
        <v/>
      </c>
      <c r="CH2888" s="32">
        <v>2883</v>
      </c>
      <c r="CI2888" s="32" t="s">
        <v>6</v>
      </c>
      <c r="CJ2888" s="32" t="str">
        <f t="shared" si="827"/>
        <v/>
      </c>
      <c r="CK2888" s="32" t="str">
        <f t="shared" si="828"/>
        <v/>
      </c>
      <c r="CL2888" s="32" t="str">
        <f t="shared" si="829"/>
        <v/>
      </c>
      <c r="CM2888" s="32" t="str">
        <f t="shared" si="830"/>
        <v/>
      </c>
      <c r="CN2888" s="32" t="str">
        <f t="shared" si="831"/>
        <v/>
      </c>
    </row>
    <row r="2889" spans="71:92" x14ac:dyDescent="0.3">
      <c r="BS2889" s="32" t="str">
        <f>IF(Kiadasi_kiseroiv!$K$2=BT2889,BV2889,"")</f>
        <v/>
      </c>
      <c r="BT2889" s="34" t="str">
        <f t="shared" si="814"/>
        <v/>
      </c>
      <c r="BU2889" s="32" t="str">
        <f t="shared" si="815"/>
        <v/>
      </c>
      <c r="BV2889" s="32" t="str">
        <f t="shared" si="816"/>
        <v/>
      </c>
      <c r="BW2889" s="32" t="str">
        <f t="shared" si="817"/>
        <v/>
      </c>
      <c r="BX2889" s="32" t="str">
        <f t="shared" si="818"/>
        <v/>
      </c>
      <c r="BY2889" s="32" t="str">
        <f t="shared" si="819"/>
        <v/>
      </c>
      <c r="BZ2889" s="32" t="str">
        <f t="shared" si="820"/>
        <v/>
      </c>
      <c r="CA2889" s="32" t="str">
        <f t="shared" si="821"/>
        <v/>
      </c>
      <c r="CB2889" s="33">
        <f>IF(COUNTIF($CD$7:CD2889,CD2889)=1,CD2889,CD2889+COUNTIF($CD$6:CD2888,CD2889))</f>
        <v>58035</v>
      </c>
      <c r="CC2889" s="34">
        <f t="shared" si="822"/>
        <v>55153</v>
      </c>
      <c r="CD2889" s="32">
        <f t="shared" si="823"/>
        <v>55153</v>
      </c>
      <c r="CE2889" s="32">
        <f t="shared" si="824"/>
        <v>0</v>
      </c>
      <c r="CF2889" s="32">
        <f t="shared" si="825"/>
        <v>0</v>
      </c>
      <c r="CG2889" s="32" t="str">
        <f t="shared" si="826"/>
        <v/>
      </c>
      <c r="CH2889" s="32">
        <v>2884</v>
      </c>
      <c r="CI2889" s="32" t="s">
        <v>6</v>
      </c>
      <c r="CJ2889" s="32" t="str">
        <f t="shared" si="827"/>
        <v/>
      </c>
      <c r="CK2889" s="32" t="str">
        <f t="shared" si="828"/>
        <v/>
      </c>
      <c r="CL2889" s="32" t="str">
        <f t="shared" si="829"/>
        <v/>
      </c>
      <c r="CM2889" s="32" t="str">
        <f t="shared" si="830"/>
        <v/>
      </c>
      <c r="CN2889" s="32" t="str">
        <f t="shared" si="831"/>
        <v/>
      </c>
    </row>
    <row r="2890" spans="71:92" x14ac:dyDescent="0.3">
      <c r="BS2890" s="32" t="str">
        <f>IF(Kiadasi_kiseroiv!$K$2=BT2890,BV2890,"")</f>
        <v/>
      </c>
      <c r="BT2890" s="34" t="str">
        <f t="shared" si="814"/>
        <v/>
      </c>
      <c r="BU2890" s="32" t="str">
        <f t="shared" si="815"/>
        <v/>
      </c>
      <c r="BV2890" s="32" t="str">
        <f t="shared" si="816"/>
        <v/>
      </c>
      <c r="BW2890" s="32" t="str">
        <f t="shared" si="817"/>
        <v/>
      </c>
      <c r="BX2890" s="32" t="str">
        <f t="shared" si="818"/>
        <v/>
      </c>
      <c r="BY2890" s="32" t="str">
        <f t="shared" si="819"/>
        <v/>
      </c>
      <c r="BZ2890" s="32" t="str">
        <f t="shared" si="820"/>
        <v/>
      </c>
      <c r="CA2890" s="32" t="str">
        <f t="shared" si="821"/>
        <v/>
      </c>
      <c r="CB2890" s="33">
        <f>IF(COUNTIF($CD$7:CD2890,CD2890)=1,CD2890,CD2890+COUNTIF($CD$6:CD2889,CD2890))</f>
        <v>58036</v>
      </c>
      <c r="CC2890" s="34">
        <f t="shared" si="822"/>
        <v>55153</v>
      </c>
      <c r="CD2890" s="32">
        <f t="shared" si="823"/>
        <v>55153</v>
      </c>
      <c r="CE2890" s="32">
        <f t="shared" si="824"/>
        <v>0</v>
      </c>
      <c r="CF2890" s="32">
        <f t="shared" si="825"/>
        <v>0</v>
      </c>
      <c r="CG2890" s="32" t="str">
        <f t="shared" si="826"/>
        <v/>
      </c>
      <c r="CH2890" s="32">
        <v>2885</v>
      </c>
      <c r="CI2890" s="32" t="s">
        <v>6</v>
      </c>
      <c r="CJ2890" s="32" t="str">
        <f t="shared" si="827"/>
        <v/>
      </c>
      <c r="CK2890" s="32" t="str">
        <f t="shared" si="828"/>
        <v/>
      </c>
      <c r="CL2890" s="32" t="str">
        <f t="shared" si="829"/>
        <v/>
      </c>
      <c r="CM2890" s="32" t="str">
        <f t="shared" si="830"/>
        <v/>
      </c>
      <c r="CN2890" s="32" t="str">
        <f t="shared" si="831"/>
        <v/>
      </c>
    </row>
    <row r="2891" spans="71:92" x14ac:dyDescent="0.3">
      <c r="BS2891" s="32" t="str">
        <f>IF(Kiadasi_kiseroiv!$K$2=BT2891,BV2891,"")</f>
        <v/>
      </c>
      <c r="BT2891" s="34" t="str">
        <f t="shared" si="814"/>
        <v/>
      </c>
      <c r="BU2891" s="32" t="str">
        <f t="shared" si="815"/>
        <v/>
      </c>
      <c r="BV2891" s="32" t="str">
        <f t="shared" si="816"/>
        <v/>
      </c>
      <c r="BW2891" s="32" t="str">
        <f t="shared" si="817"/>
        <v/>
      </c>
      <c r="BX2891" s="32" t="str">
        <f t="shared" si="818"/>
        <v/>
      </c>
      <c r="BY2891" s="32" t="str">
        <f t="shared" si="819"/>
        <v/>
      </c>
      <c r="BZ2891" s="32" t="str">
        <f t="shared" si="820"/>
        <v/>
      </c>
      <c r="CA2891" s="32" t="str">
        <f t="shared" si="821"/>
        <v/>
      </c>
      <c r="CB2891" s="33">
        <f>IF(COUNTIF($CD$7:CD2891,CD2891)=1,CD2891,CD2891+COUNTIF($CD$6:CD2890,CD2891))</f>
        <v>58037</v>
      </c>
      <c r="CC2891" s="34">
        <f t="shared" si="822"/>
        <v>55153</v>
      </c>
      <c r="CD2891" s="32">
        <f t="shared" si="823"/>
        <v>55153</v>
      </c>
      <c r="CE2891" s="32">
        <f t="shared" si="824"/>
        <v>0</v>
      </c>
      <c r="CF2891" s="32">
        <f t="shared" si="825"/>
        <v>0</v>
      </c>
      <c r="CG2891" s="32" t="str">
        <f t="shared" si="826"/>
        <v/>
      </c>
      <c r="CH2891" s="32">
        <v>2886</v>
      </c>
      <c r="CI2891" s="32" t="s">
        <v>6</v>
      </c>
      <c r="CJ2891" s="32" t="str">
        <f t="shared" si="827"/>
        <v/>
      </c>
      <c r="CK2891" s="32" t="str">
        <f t="shared" si="828"/>
        <v/>
      </c>
      <c r="CL2891" s="32" t="str">
        <f t="shared" si="829"/>
        <v/>
      </c>
      <c r="CM2891" s="32" t="str">
        <f t="shared" si="830"/>
        <v/>
      </c>
      <c r="CN2891" s="32" t="str">
        <f t="shared" si="831"/>
        <v/>
      </c>
    </row>
    <row r="2892" spans="71:92" x14ac:dyDescent="0.3">
      <c r="BS2892" s="32" t="str">
        <f>IF(Kiadasi_kiseroiv!$K$2=BT2892,BV2892,"")</f>
        <v/>
      </c>
      <c r="BT2892" s="34" t="str">
        <f t="shared" si="814"/>
        <v/>
      </c>
      <c r="BU2892" s="32" t="str">
        <f t="shared" si="815"/>
        <v/>
      </c>
      <c r="BV2892" s="32" t="str">
        <f t="shared" si="816"/>
        <v/>
      </c>
      <c r="BW2892" s="32" t="str">
        <f t="shared" si="817"/>
        <v/>
      </c>
      <c r="BX2892" s="32" t="str">
        <f t="shared" si="818"/>
        <v/>
      </c>
      <c r="BY2892" s="32" t="str">
        <f t="shared" si="819"/>
        <v/>
      </c>
      <c r="BZ2892" s="32" t="str">
        <f t="shared" si="820"/>
        <v/>
      </c>
      <c r="CA2892" s="32" t="str">
        <f t="shared" si="821"/>
        <v/>
      </c>
      <c r="CB2892" s="33">
        <f>IF(COUNTIF($CD$7:CD2892,CD2892)=1,CD2892,CD2892+COUNTIF($CD$6:CD2891,CD2892))</f>
        <v>58038</v>
      </c>
      <c r="CC2892" s="34">
        <f t="shared" si="822"/>
        <v>55153</v>
      </c>
      <c r="CD2892" s="32">
        <f t="shared" si="823"/>
        <v>55153</v>
      </c>
      <c r="CE2892" s="32">
        <f t="shared" si="824"/>
        <v>0</v>
      </c>
      <c r="CF2892" s="32">
        <f t="shared" si="825"/>
        <v>0</v>
      </c>
      <c r="CG2892" s="32" t="str">
        <f t="shared" si="826"/>
        <v/>
      </c>
      <c r="CH2892" s="32">
        <v>2887</v>
      </c>
      <c r="CI2892" s="32" t="s">
        <v>6</v>
      </c>
      <c r="CJ2892" s="32" t="str">
        <f t="shared" si="827"/>
        <v/>
      </c>
      <c r="CK2892" s="32" t="str">
        <f t="shared" si="828"/>
        <v/>
      </c>
      <c r="CL2892" s="32" t="str">
        <f t="shared" si="829"/>
        <v/>
      </c>
      <c r="CM2892" s="32" t="str">
        <f t="shared" si="830"/>
        <v/>
      </c>
      <c r="CN2892" s="32" t="str">
        <f t="shared" si="831"/>
        <v/>
      </c>
    </row>
    <row r="2893" spans="71:92" x14ac:dyDescent="0.3">
      <c r="BS2893" s="32" t="str">
        <f>IF(Kiadasi_kiseroiv!$K$2=BT2893,BV2893,"")</f>
        <v/>
      </c>
      <c r="BT2893" s="34" t="str">
        <f t="shared" si="814"/>
        <v/>
      </c>
      <c r="BU2893" s="32" t="str">
        <f t="shared" si="815"/>
        <v/>
      </c>
      <c r="BV2893" s="32" t="str">
        <f t="shared" si="816"/>
        <v/>
      </c>
      <c r="BW2893" s="32" t="str">
        <f t="shared" si="817"/>
        <v/>
      </c>
      <c r="BX2893" s="32" t="str">
        <f t="shared" si="818"/>
        <v/>
      </c>
      <c r="BY2893" s="32" t="str">
        <f t="shared" si="819"/>
        <v/>
      </c>
      <c r="BZ2893" s="32" t="str">
        <f t="shared" si="820"/>
        <v/>
      </c>
      <c r="CA2893" s="32" t="str">
        <f t="shared" si="821"/>
        <v/>
      </c>
      <c r="CB2893" s="33">
        <f>IF(COUNTIF($CD$7:CD2893,CD2893)=1,CD2893,CD2893+COUNTIF($CD$6:CD2892,CD2893))</f>
        <v>58039</v>
      </c>
      <c r="CC2893" s="34">
        <f t="shared" si="822"/>
        <v>55153</v>
      </c>
      <c r="CD2893" s="32">
        <f t="shared" si="823"/>
        <v>55153</v>
      </c>
      <c r="CE2893" s="32">
        <f t="shared" si="824"/>
        <v>0</v>
      </c>
      <c r="CF2893" s="32">
        <f t="shared" si="825"/>
        <v>0</v>
      </c>
      <c r="CG2893" s="32" t="str">
        <f t="shared" si="826"/>
        <v/>
      </c>
      <c r="CH2893" s="32">
        <v>2888</v>
      </c>
      <c r="CI2893" s="32" t="s">
        <v>6</v>
      </c>
      <c r="CJ2893" s="32" t="str">
        <f t="shared" si="827"/>
        <v/>
      </c>
      <c r="CK2893" s="32" t="str">
        <f t="shared" si="828"/>
        <v/>
      </c>
      <c r="CL2893" s="32" t="str">
        <f t="shared" si="829"/>
        <v/>
      </c>
      <c r="CM2893" s="32" t="str">
        <f t="shared" si="830"/>
        <v/>
      </c>
      <c r="CN2893" s="32" t="str">
        <f t="shared" si="831"/>
        <v/>
      </c>
    </row>
    <row r="2894" spans="71:92" x14ac:dyDescent="0.3">
      <c r="BS2894" s="32" t="str">
        <f>IF(Kiadasi_kiseroiv!$K$2=BT2894,BV2894,"")</f>
        <v/>
      </c>
      <c r="BT2894" s="34" t="str">
        <f t="shared" si="814"/>
        <v/>
      </c>
      <c r="BU2894" s="32" t="str">
        <f t="shared" si="815"/>
        <v/>
      </c>
      <c r="BV2894" s="32" t="str">
        <f t="shared" si="816"/>
        <v/>
      </c>
      <c r="BW2894" s="32" t="str">
        <f t="shared" si="817"/>
        <v/>
      </c>
      <c r="BX2894" s="32" t="str">
        <f t="shared" si="818"/>
        <v/>
      </c>
      <c r="BY2894" s="32" t="str">
        <f t="shared" si="819"/>
        <v/>
      </c>
      <c r="BZ2894" s="32" t="str">
        <f t="shared" si="820"/>
        <v/>
      </c>
      <c r="CA2894" s="32" t="str">
        <f t="shared" si="821"/>
        <v/>
      </c>
      <c r="CB2894" s="33">
        <f>IF(COUNTIF($CD$7:CD2894,CD2894)=1,CD2894,CD2894+COUNTIF($CD$6:CD2893,CD2894))</f>
        <v>58040</v>
      </c>
      <c r="CC2894" s="34">
        <f t="shared" si="822"/>
        <v>55153</v>
      </c>
      <c r="CD2894" s="32">
        <f t="shared" si="823"/>
        <v>55153</v>
      </c>
      <c r="CE2894" s="32">
        <f t="shared" si="824"/>
        <v>0</v>
      </c>
      <c r="CF2894" s="32">
        <f t="shared" si="825"/>
        <v>0</v>
      </c>
      <c r="CG2894" s="32" t="str">
        <f t="shared" si="826"/>
        <v/>
      </c>
      <c r="CH2894" s="32">
        <v>2889</v>
      </c>
      <c r="CI2894" s="32" t="s">
        <v>6</v>
      </c>
      <c r="CJ2894" s="32" t="str">
        <f t="shared" si="827"/>
        <v/>
      </c>
      <c r="CK2894" s="32" t="str">
        <f t="shared" si="828"/>
        <v/>
      </c>
      <c r="CL2894" s="32" t="str">
        <f t="shared" si="829"/>
        <v/>
      </c>
      <c r="CM2894" s="32" t="str">
        <f t="shared" si="830"/>
        <v/>
      </c>
      <c r="CN2894" s="32" t="str">
        <f t="shared" si="831"/>
        <v/>
      </c>
    </row>
    <row r="2895" spans="71:92" x14ac:dyDescent="0.3">
      <c r="BS2895" s="32" t="str">
        <f>IF(Kiadasi_kiseroiv!$K$2=BT2895,BV2895,"")</f>
        <v/>
      </c>
      <c r="BT2895" s="34" t="str">
        <f t="shared" si="814"/>
        <v/>
      </c>
      <c r="BU2895" s="32" t="str">
        <f t="shared" si="815"/>
        <v/>
      </c>
      <c r="BV2895" s="32" t="str">
        <f t="shared" si="816"/>
        <v/>
      </c>
      <c r="BW2895" s="32" t="str">
        <f t="shared" si="817"/>
        <v/>
      </c>
      <c r="BX2895" s="32" t="str">
        <f t="shared" si="818"/>
        <v/>
      </c>
      <c r="BY2895" s="32" t="str">
        <f t="shared" si="819"/>
        <v/>
      </c>
      <c r="BZ2895" s="32" t="str">
        <f t="shared" si="820"/>
        <v/>
      </c>
      <c r="CA2895" s="32" t="str">
        <f t="shared" si="821"/>
        <v/>
      </c>
      <c r="CB2895" s="33">
        <f>IF(COUNTIF($CD$7:CD2895,CD2895)=1,CD2895,CD2895+COUNTIF($CD$6:CD2894,CD2895))</f>
        <v>58041</v>
      </c>
      <c r="CC2895" s="34">
        <f t="shared" si="822"/>
        <v>55153</v>
      </c>
      <c r="CD2895" s="32">
        <f t="shared" si="823"/>
        <v>55153</v>
      </c>
      <c r="CE2895" s="32">
        <f t="shared" si="824"/>
        <v>0</v>
      </c>
      <c r="CF2895" s="32">
        <f t="shared" si="825"/>
        <v>0</v>
      </c>
      <c r="CG2895" s="32" t="str">
        <f t="shared" si="826"/>
        <v/>
      </c>
      <c r="CH2895" s="32">
        <v>2890</v>
      </c>
      <c r="CI2895" s="32" t="s">
        <v>6</v>
      </c>
      <c r="CJ2895" s="32" t="str">
        <f t="shared" si="827"/>
        <v/>
      </c>
      <c r="CK2895" s="32" t="str">
        <f t="shared" si="828"/>
        <v/>
      </c>
      <c r="CL2895" s="32" t="str">
        <f t="shared" si="829"/>
        <v/>
      </c>
      <c r="CM2895" s="32" t="str">
        <f t="shared" si="830"/>
        <v/>
      </c>
      <c r="CN2895" s="32" t="str">
        <f t="shared" si="831"/>
        <v/>
      </c>
    </row>
    <row r="2896" spans="71:92" x14ac:dyDescent="0.3">
      <c r="BS2896" s="32" t="str">
        <f>IF(Kiadasi_kiseroiv!$K$2=BT2896,BV2896,"")</f>
        <v/>
      </c>
      <c r="BT2896" s="34" t="str">
        <f t="shared" si="814"/>
        <v/>
      </c>
      <c r="BU2896" s="32" t="str">
        <f t="shared" si="815"/>
        <v/>
      </c>
      <c r="BV2896" s="32" t="str">
        <f t="shared" si="816"/>
        <v/>
      </c>
      <c r="BW2896" s="32" t="str">
        <f t="shared" si="817"/>
        <v/>
      </c>
      <c r="BX2896" s="32" t="str">
        <f t="shared" si="818"/>
        <v/>
      </c>
      <c r="BY2896" s="32" t="str">
        <f t="shared" si="819"/>
        <v/>
      </c>
      <c r="BZ2896" s="32" t="str">
        <f t="shared" si="820"/>
        <v/>
      </c>
      <c r="CA2896" s="32" t="str">
        <f t="shared" si="821"/>
        <v/>
      </c>
      <c r="CB2896" s="33">
        <f>IF(COUNTIF($CD$7:CD2896,CD2896)=1,CD2896,CD2896+COUNTIF($CD$6:CD2895,CD2896))</f>
        <v>58042</v>
      </c>
      <c r="CC2896" s="34">
        <f t="shared" si="822"/>
        <v>55153</v>
      </c>
      <c r="CD2896" s="32">
        <f t="shared" si="823"/>
        <v>55153</v>
      </c>
      <c r="CE2896" s="32">
        <f t="shared" si="824"/>
        <v>0</v>
      </c>
      <c r="CF2896" s="32">
        <f t="shared" si="825"/>
        <v>0</v>
      </c>
      <c r="CG2896" s="32" t="str">
        <f t="shared" si="826"/>
        <v/>
      </c>
      <c r="CH2896" s="32">
        <v>2891</v>
      </c>
      <c r="CI2896" s="32" t="s">
        <v>6</v>
      </c>
      <c r="CJ2896" s="32" t="str">
        <f t="shared" si="827"/>
        <v/>
      </c>
      <c r="CK2896" s="32" t="str">
        <f t="shared" si="828"/>
        <v/>
      </c>
      <c r="CL2896" s="32" t="str">
        <f t="shared" si="829"/>
        <v/>
      </c>
      <c r="CM2896" s="32" t="str">
        <f t="shared" si="830"/>
        <v/>
      </c>
      <c r="CN2896" s="32" t="str">
        <f t="shared" si="831"/>
        <v/>
      </c>
    </row>
    <row r="2897" spans="71:92" x14ac:dyDescent="0.3">
      <c r="BS2897" s="32" t="str">
        <f>IF(Kiadasi_kiseroiv!$K$2=BT2897,BV2897,"")</f>
        <v/>
      </c>
      <c r="BT2897" s="34" t="str">
        <f t="shared" si="814"/>
        <v/>
      </c>
      <c r="BU2897" s="32" t="str">
        <f t="shared" si="815"/>
        <v/>
      </c>
      <c r="BV2897" s="32" t="str">
        <f t="shared" si="816"/>
        <v/>
      </c>
      <c r="BW2897" s="32" t="str">
        <f t="shared" si="817"/>
        <v/>
      </c>
      <c r="BX2897" s="32" t="str">
        <f t="shared" si="818"/>
        <v/>
      </c>
      <c r="BY2897" s="32" t="str">
        <f t="shared" si="819"/>
        <v/>
      </c>
      <c r="BZ2897" s="32" t="str">
        <f t="shared" si="820"/>
        <v/>
      </c>
      <c r="CA2897" s="32" t="str">
        <f t="shared" si="821"/>
        <v/>
      </c>
      <c r="CB2897" s="33">
        <f>IF(COUNTIF($CD$7:CD2897,CD2897)=1,CD2897,CD2897+COUNTIF($CD$6:CD2896,CD2897))</f>
        <v>58043</v>
      </c>
      <c r="CC2897" s="34">
        <f t="shared" si="822"/>
        <v>55153</v>
      </c>
      <c r="CD2897" s="32">
        <f t="shared" si="823"/>
        <v>55153</v>
      </c>
      <c r="CE2897" s="32">
        <f t="shared" si="824"/>
        <v>0</v>
      </c>
      <c r="CF2897" s="32">
        <f t="shared" si="825"/>
        <v>0</v>
      </c>
      <c r="CG2897" s="32" t="str">
        <f t="shared" si="826"/>
        <v/>
      </c>
      <c r="CH2897" s="32">
        <v>2892</v>
      </c>
      <c r="CI2897" s="32" t="s">
        <v>6</v>
      </c>
      <c r="CJ2897" s="32" t="str">
        <f t="shared" si="827"/>
        <v/>
      </c>
      <c r="CK2897" s="32" t="str">
        <f t="shared" si="828"/>
        <v/>
      </c>
      <c r="CL2897" s="32" t="str">
        <f t="shared" si="829"/>
        <v/>
      </c>
      <c r="CM2897" s="32" t="str">
        <f t="shared" si="830"/>
        <v/>
      </c>
      <c r="CN2897" s="32" t="str">
        <f t="shared" si="831"/>
        <v/>
      </c>
    </row>
    <row r="2898" spans="71:92" x14ac:dyDescent="0.3">
      <c r="BS2898" s="32" t="str">
        <f>IF(Kiadasi_kiseroiv!$K$2=BT2898,BV2898,"")</f>
        <v/>
      </c>
      <c r="BT2898" s="34" t="str">
        <f t="shared" si="814"/>
        <v/>
      </c>
      <c r="BU2898" s="32" t="str">
        <f t="shared" si="815"/>
        <v/>
      </c>
      <c r="BV2898" s="32" t="str">
        <f t="shared" si="816"/>
        <v/>
      </c>
      <c r="BW2898" s="32" t="str">
        <f t="shared" si="817"/>
        <v/>
      </c>
      <c r="BX2898" s="32" t="str">
        <f t="shared" si="818"/>
        <v/>
      </c>
      <c r="BY2898" s="32" t="str">
        <f t="shared" si="819"/>
        <v/>
      </c>
      <c r="BZ2898" s="32" t="str">
        <f t="shared" si="820"/>
        <v/>
      </c>
      <c r="CA2898" s="32" t="str">
        <f t="shared" si="821"/>
        <v/>
      </c>
      <c r="CB2898" s="33">
        <f>IF(COUNTIF($CD$7:CD2898,CD2898)=1,CD2898,CD2898+COUNTIF($CD$6:CD2897,CD2898))</f>
        <v>58044</v>
      </c>
      <c r="CC2898" s="34">
        <f t="shared" si="822"/>
        <v>55153</v>
      </c>
      <c r="CD2898" s="32">
        <f t="shared" si="823"/>
        <v>55153</v>
      </c>
      <c r="CE2898" s="32">
        <f t="shared" si="824"/>
        <v>0</v>
      </c>
      <c r="CF2898" s="32">
        <f t="shared" si="825"/>
        <v>0</v>
      </c>
      <c r="CG2898" s="32" t="str">
        <f t="shared" si="826"/>
        <v/>
      </c>
      <c r="CH2898" s="32">
        <v>2893</v>
      </c>
      <c r="CI2898" s="32" t="s">
        <v>6</v>
      </c>
      <c r="CJ2898" s="32" t="str">
        <f t="shared" si="827"/>
        <v/>
      </c>
      <c r="CK2898" s="32" t="str">
        <f t="shared" si="828"/>
        <v/>
      </c>
      <c r="CL2898" s="32" t="str">
        <f t="shared" si="829"/>
        <v/>
      </c>
      <c r="CM2898" s="32" t="str">
        <f t="shared" si="830"/>
        <v/>
      </c>
      <c r="CN2898" s="32" t="str">
        <f t="shared" si="831"/>
        <v/>
      </c>
    </row>
    <row r="2899" spans="71:92" x14ac:dyDescent="0.3">
      <c r="BS2899" s="32" t="str">
        <f>IF(Kiadasi_kiseroiv!$K$2=BT2899,BV2899,"")</f>
        <v/>
      </c>
      <c r="BT2899" s="34" t="str">
        <f t="shared" si="814"/>
        <v/>
      </c>
      <c r="BU2899" s="32" t="str">
        <f t="shared" si="815"/>
        <v/>
      </c>
      <c r="BV2899" s="32" t="str">
        <f t="shared" si="816"/>
        <v/>
      </c>
      <c r="BW2899" s="32" t="str">
        <f t="shared" si="817"/>
        <v/>
      </c>
      <c r="BX2899" s="32" t="str">
        <f t="shared" si="818"/>
        <v/>
      </c>
      <c r="BY2899" s="32" t="str">
        <f t="shared" si="819"/>
        <v/>
      </c>
      <c r="BZ2899" s="32" t="str">
        <f t="shared" si="820"/>
        <v/>
      </c>
      <c r="CA2899" s="32" t="str">
        <f t="shared" si="821"/>
        <v/>
      </c>
      <c r="CB2899" s="33">
        <f>IF(COUNTIF($CD$7:CD2899,CD2899)=1,CD2899,CD2899+COUNTIF($CD$6:CD2898,CD2899))</f>
        <v>58045</v>
      </c>
      <c r="CC2899" s="34">
        <f t="shared" si="822"/>
        <v>55153</v>
      </c>
      <c r="CD2899" s="32">
        <f t="shared" si="823"/>
        <v>55153</v>
      </c>
      <c r="CE2899" s="32">
        <f t="shared" si="824"/>
        <v>0</v>
      </c>
      <c r="CF2899" s="32">
        <f t="shared" si="825"/>
        <v>0</v>
      </c>
      <c r="CG2899" s="32" t="str">
        <f t="shared" si="826"/>
        <v/>
      </c>
      <c r="CH2899" s="32">
        <v>2894</v>
      </c>
      <c r="CI2899" s="32" t="s">
        <v>6</v>
      </c>
      <c r="CJ2899" s="32" t="str">
        <f t="shared" si="827"/>
        <v/>
      </c>
      <c r="CK2899" s="32" t="str">
        <f t="shared" si="828"/>
        <v/>
      </c>
      <c r="CL2899" s="32" t="str">
        <f t="shared" si="829"/>
        <v/>
      </c>
      <c r="CM2899" s="32" t="str">
        <f t="shared" si="830"/>
        <v/>
      </c>
      <c r="CN2899" s="32" t="str">
        <f t="shared" si="831"/>
        <v/>
      </c>
    </row>
    <row r="2900" spans="71:92" x14ac:dyDescent="0.3">
      <c r="BS2900" s="32" t="str">
        <f>IF(Kiadasi_kiseroiv!$K$2=BT2900,BV2900,"")</f>
        <v/>
      </c>
      <c r="BT2900" s="34" t="str">
        <f t="shared" si="814"/>
        <v/>
      </c>
      <c r="BU2900" s="32" t="str">
        <f t="shared" si="815"/>
        <v/>
      </c>
      <c r="BV2900" s="32" t="str">
        <f t="shared" si="816"/>
        <v/>
      </c>
      <c r="BW2900" s="32" t="str">
        <f t="shared" si="817"/>
        <v/>
      </c>
      <c r="BX2900" s="32" t="str">
        <f t="shared" si="818"/>
        <v/>
      </c>
      <c r="BY2900" s="32" t="str">
        <f t="shared" si="819"/>
        <v/>
      </c>
      <c r="BZ2900" s="32" t="str">
        <f t="shared" si="820"/>
        <v/>
      </c>
      <c r="CA2900" s="32" t="str">
        <f t="shared" si="821"/>
        <v/>
      </c>
      <c r="CB2900" s="33">
        <f>IF(COUNTIF($CD$7:CD2900,CD2900)=1,CD2900,CD2900+COUNTIF($CD$6:CD2899,CD2900))</f>
        <v>58046</v>
      </c>
      <c r="CC2900" s="34">
        <f t="shared" si="822"/>
        <v>55153</v>
      </c>
      <c r="CD2900" s="32">
        <f t="shared" si="823"/>
        <v>55153</v>
      </c>
      <c r="CE2900" s="32">
        <f t="shared" si="824"/>
        <v>0</v>
      </c>
      <c r="CF2900" s="32">
        <f t="shared" si="825"/>
        <v>0</v>
      </c>
      <c r="CG2900" s="32" t="str">
        <f t="shared" si="826"/>
        <v/>
      </c>
      <c r="CH2900" s="32">
        <v>2895</v>
      </c>
      <c r="CI2900" s="32" t="s">
        <v>6</v>
      </c>
      <c r="CJ2900" s="32" t="str">
        <f t="shared" si="827"/>
        <v/>
      </c>
      <c r="CK2900" s="32" t="str">
        <f t="shared" si="828"/>
        <v/>
      </c>
      <c r="CL2900" s="32" t="str">
        <f t="shared" si="829"/>
        <v/>
      </c>
      <c r="CM2900" s="32" t="str">
        <f t="shared" si="830"/>
        <v/>
      </c>
      <c r="CN2900" s="32" t="str">
        <f t="shared" si="831"/>
        <v/>
      </c>
    </row>
    <row r="2901" spans="71:92" x14ac:dyDescent="0.3">
      <c r="BS2901" s="32" t="str">
        <f>IF(Kiadasi_kiseroiv!$K$2=BT2901,BV2901,"")</f>
        <v/>
      </c>
      <c r="BT2901" s="34" t="str">
        <f t="shared" si="814"/>
        <v/>
      </c>
      <c r="BU2901" s="32" t="str">
        <f t="shared" si="815"/>
        <v/>
      </c>
      <c r="BV2901" s="32" t="str">
        <f t="shared" si="816"/>
        <v/>
      </c>
      <c r="BW2901" s="32" t="str">
        <f t="shared" si="817"/>
        <v/>
      </c>
      <c r="BX2901" s="32" t="str">
        <f t="shared" si="818"/>
        <v/>
      </c>
      <c r="BY2901" s="32" t="str">
        <f t="shared" si="819"/>
        <v/>
      </c>
      <c r="BZ2901" s="32" t="str">
        <f t="shared" si="820"/>
        <v/>
      </c>
      <c r="CA2901" s="32" t="str">
        <f t="shared" si="821"/>
        <v/>
      </c>
      <c r="CB2901" s="33">
        <f>IF(COUNTIF($CD$7:CD2901,CD2901)=1,CD2901,CD2901+COUNTIF($CD$6:CD2900,CD2901))</f>
        <v>58047</v>
      </c>
      <c r="CC2901" s="34">
        <f t="shared" si="822"/>
        <v>55153</v>
      </c>
      <c r="CD2901" s="32">
        <f t="shared" si="823"/>
        <v>55153</v>
      </c>
      <c r="CE2901" s="32">
        <f t="shared" si="824"/>
        <v>0</v>
      </c>
      <c r="CF2901" s="32">
        <f t="shared" si="825"/>
        <v>0</v>
      </c>
      <c r="CG2901" s="32" t="str">
        <f t="shared" si="826"/>
        <v/>
      </c>
      <c r="CH2901" s="32">
        <v>2896</v>
      </c>
      <c r="CI2901" s="32" t="s">
        <v>6</v>
      </c>
      <c r="CJ2901" s="32" t="str">
        <f t="shared" si="827"/>
        <v/>
      </c>
      <c r="CK2901" s="32" t="str">
        <f t="shared" si="828"/>
        <v/>
      </c>
      <c r="CL2901" s="32" t="str">
        <f t="shared" si="829"/>
        <v/>
      </c>
      <c r="CM2901" s="32" t="str">
        <f t="shared" si="830"/>
        <v/>
      </c>
      <c r="CN2901" s="32" t="str">
        <f t="shared" si="831"/>
        <v/>
      </c>
    </row>
    <row r="2902" spans="71:92" x14ac:dyDescent="0.3">
      <c r="BS2902" s="32" t="str">
        <f>IF(Kiadasi_kiseroiv!$K$2=BT2902,BV2902,"")</f>
        <v/>
      </c>
      <c r="BT2902" s="34" t="str">
        <f t="shared" si="814"/>
        <v/>
      </c>
      <c r="BU2902" s="32" t="str">
        <f t="shared" si="815"/>
        <v/>
      </c>
      <c r="BV2902" s="32" t="str">
        <f t="shared" si="816"/>
        <v/>
      </c>
      <c r="BW2902" s="32" t="str">
        <f t="shared" si="817"/>
        <v/>
      </c>
      <c r="BX2902" s="32" t="str">
        <f t="shared" si="818"/>
        <v/>
      </c>
      <c r="BY2902" s="32" t="str">
        <f t="shared" si="819"/>
        <v/>
      </c>
      <c r="BZ2902" s="32" t="str">
        <f t="shared" si="820"/>
        <v/>
      </c>
      <c r="CA2902" s="32" t="str">
        <f t="shared" si="821"/>
        <v/>
      </c>
      <c r="CB2902" s="33">
        <f>IF(COUNTIF($CD$7:CD2902,CD2902)=1,CD2902,CD2902+COUNTIF($CD$6:CD2901,CD2902))</f>
        <v>58048</v>
      </c>
      <c r="CC2902" s="34">
        <f t="shared" si="822"/>
        <v>55153</v>
      </c>
      <c r="CD2902" s="32">
        <f t="shared" si="823"/>
        <v>55153</v>
      </c>
      <c r="CE2902" s="32">
        <f t="shared" si="824"/>
        <v>0</v>
      </c>
      <c r="CF2902" s="32">
        <f t="shared" si="825"/>
        <v>0</v>
      </c>
      <c r="CG2902" s="32" t="str">
        <f t="shared" si="826"/>
        <v/>
      </c>
      <c r="CH2902" s="32">
        <v>2897</v>
      </c>
      <c r="CI2902" s="32" t="s">
        <v>6</v>
      </c>
      <c r="CJ2902" s="32" t="str">
        <f t="shared" si="827"/>
        <v/>
      </c>
      <c r="CK2902" s="32" t="str">
        <f t="shared" si="828"/>
        <v/>
      </c>
      <c r="CL2902" s="32" t="str">
        <f t="shared" si="829"/>
        <v/>
      </c>
      <c r="CM2902" s="32" t="str">
        <f t="shared" si="830"/>
        <v/>
      </c>
      <c r="CN2902" s="32" t="str">
        <f t="shared" si="831"/>
        <v/>
      </c>
    </row>
    <row r="2903" spans="71:92" x14ac:dyDescent="0.3">
      <c r="BS2903" s="32" t="str">
        <f>IF(Kiadasi_kiseroiv!$K$2=BT2903,BV2903,"")</f>
        <v/>
      </c>
      <c r="BT2903" s="34" t="str">
        <f t="shared" si="814"/>
        <v/>
      </c>
      <c r="BU2903" s="32" t="str">
        <f t="shared" si="815"/>
        <v/>
      </c>
      <c r="BV2903" s="32" t="str">
        <f t="shared" si="816"/>
        <v/>
      </c>
      <c r="BW2903" s="32" t="str">
        <f t="shared" si="817"/>
        <v/>
      </c>
      <c r="BX2903" s="32" t="str">
        <f t="shared" si="818"/>
        <v/>
      </c>
      <c r="BY2903" s="32" t="str">
        <f t="shared" si="819"/>
        <v/>
      </c>
      <c r="BZ2903" s="32" t="str">
        <f t="shared" si="820"/>
        <v/>
      </c>
      <c r="CA2903" s="32" t="str">
        <f t="shared" si="821"/>
        <v/>
      </c>
      <c r="CB2903" s="33">
        <f>IF(COUNTIF($CD$7:CD2903,CD2903)=1,CD2903,CD2903+COUNTIF($CD$6:CD2902,CD2903))</f>
        <v>58049</v>
      </c>
      <c r="CC2903" s="34">
        <f t="shared" si="822"/>
        <v>55153</v>
      </c>
      <c r="CD2903" s="32">
        <f t="shared" si="823"/>
        <v>55153</v>
      </c>
      <c r="CE2903" s="32">
        <f t="shared" si="824"/>
        <v>0</v>
      </c>
      <c r="CF2903" s="32">
        <f t="shared" si="825"/>
        <v>0</v>
      </c>
      <c r="CG2903" s="32" t="str">
        <f t="shared" si="826"/>
        <v/>
      </c>
      <c r="CH2903" s="32">
        <v>2898</v>
      </c>
      <c r="CI2903" s="32" t="s">
        <v>6</v>
      </c>
      <c r="CJ2903" s="32" t="str">
        <f t="shared" si="827"/>
        <v/>
      </c>
      <c r="CK2903" s="32" t="str">
        <f t="shared" si="828"/>
        <v/>
      </c>
      <c r="CL2903" s="32" t="str">
        <f t="shared" si="829"/>
        <v/>
      </c>
      <c r="CM2903" s="32" t="str">
        <f t="shared" si="830"/>
        <v/>
      </c>
      <c r="CN2903" s="32" t="str">
        <f t="shared" si="831"/>
        <v/>
      </c>
    </row>
    <row r="2904" spans="71:92" x14ac:dyDescent="0.3">
      <c r="BS2904" s="32" t="str">
        <f>IF(Kiadasi_kiseroiv!$K$2=BT2904,BV2904,"")</f>
        <v/>
      </c>
      <c r="BT2904" s="34" t="str">
        <f t="shared" si="814"/>
        <v/>
      </c>
      <c r="BU2904" s="32" t="str">
        <f t="shared" si="815"/>
        <v/>
      </c>
      <c r="BV2904" s="32" t="str">
        <f t="shared" si="816"/>
        <v/>
      </c>
      <c r="BW2904" s="32" t="str">
        <f t="shared" si="817"/>
        <v/>
      </c>
      <c r="BX2904" s="32" t="str">
        <f t="shared" si="818"/>
        <v/>
      </c>
      <c r="BY2904" s="32" t="str">
        <f t="shared" si="819"/>
        <v/>
      </c>
      <c r="BZ2904" s="32" t="str">
        <f t="shared" si="820"/>
        <v/>
      </c>
      <c r="CA2904" s="32" t="str">
        <f t="shared" si="821"/>
        <v/>
      </c>
      <c r="CB2904" s="33">
        <f>IF(COUNTIF($CD$7:CD2904,CD2904)=1,CD2904,CD2904+COUNTIF($CD$6:CD2903,CD2904))</f>
        <v>58050</v>
      </c>
      <c r="CC2904" s="34">
        <f t="shared" si="822"/>
        <v>55153</v>
      </c>
      <c r="CD2904" s="32">
        <f t="shared" si="823"/>
        <v>55153</v>
      </c>
      <c r="CE2904" s="32">
        <f t="shared" si="824"/>
        <v>0</v>
      </c>
      <c r="CF2904" s="32">
        <f t="shared" si="825"/>
        <v>0</v>
      </c>
      <c r="CG2904" s="32" t="str">
        <f t="shared" si="826"/>
        <v/>
      </c>
      <c r="CH2904" s="32">
        <v>2899</v>
      </c>
      <c r="CI2904" s="32" t="s">
        <v>6</v>
      </c>
      <c r="CJ2904" s="32" t="str">
        <f t="shared" si="827"/>
        <v/>
      </c>
      <c r="CK2904" s="32" t="str">
        <f t="shared" si="828"/>
        <v/>
      </c>
      <c r="CL2904" s="32" t="str">
        <f t="shared" si="829"/>
        <v/>
      </c>
      <c r="CM2904" s="32" t="str">
        <f t="shared" si="830"/>
        <v/>
      </c>
      <c r="CN2904" s="32" t="str">
        <f t="shared" si="831"/>
        <v/>
      </c>
    </row>
    <row r="2905" spans="71:92" x14ac:dyDescent="0.3">
      <c r="BS2905" s="32" t="str">
        <f>IF(Kiadasi_kiseroiv!$K$2=BT2905,BV2905,"")</f>
        <v/>
      </c>
      <c r="BT2905" s="34" t="str">
        <f t="shared" si="814"/>
        <v/>
      </c>
      <c r="BU2905" s="32" t="str">
        <f t="shared" si="815"/>
        <v/>
      </c>
      <c r="BV2905" s="32" t="str">
        <f t="shared" si="816"/>
        <v/>
      </c>
      <c r="BW2905" s="32" t="str">
        <f t="shared" si="817"/>
        <v/>
      </c>
      <c r="BX2905" s="32" t="str">
        <f t="shared" si="818"/>
        <v/>
      </c>
      <c r="BY2905" s="32" t="str">
        <f t="shared" si="819"/>
        <v/>
      </c>
      <c r="BZ2905" s="32" t="str">
        <f t="shared" si="820"/>
        <v/>
      </c>
      <c r="CA2905" s="32" t="str">
        <f t="shared" si="821"/>
        <v/>
      </c>
      <c r="CB2905" s="33">
        <f>IF(COUNTIF($CD$7:CD2905,CD2905)=1,CD2905,CD2905+COUNTIF($CD$6:CD2904,CD2905))</f>
        <v>58051</v>
      </c>
      <c r="CC2905" s="34">
        <f t="shared" si="822"/>
        <v>55153</v>
      </c>
      <c r="CD2905" s="32">
        <f t="shared" si="823"/>
        <v>55153</v>
      </c>
      <c r="CE2905" s="32">
        <f t="shared" si="824"/>
        <v>0</v>
      </c>
      <c r="CF2905" s="32">
        <f t="shared" si="825"/>
        <v>0</v>
      </c>
      <c r="CG2905" s="32" t="str">
        <f t="shared" si="826"/>
        <v/>
      </c>
      <c r="CH2905" s="32">
        <v>2900</v>
      </c>
      <c r="CI2905" s="32" t="s">
        <v>6</v>
      </c>
      <c r="CJ2905" s="32" t="str">
        <f t="shared" si="827"/>
        <v/>
      </c>
      <c r="CK2905" s="32" t="str">
        <f t="shared" si="828"/>
        <v/>
      </c>
      <c r="CL2905" s="32" t="str">
        <f t="shared" si="829"/>
        <v/>
      </c>
      <c r="CM2905" s="32" t="str">
        <f t="shared" si="830"/>
        <v/>
      </c>
      <c r="CN2905" s="32" t="str">
        <f t="shared" si="831"/>
        <v/>
      </c>
    </row>
    <row r="2906" spans="71:92" x14ac:dyDescent="0.3">
      <c r="BS2906" s="32" t="str">
        <f>IF(Kiadasi_kiseroiv!$K$2=BT2906,BV2906,"")</f>
        <v/>
      </c>
      <c r="BT2906" s="34" t="str">
        <f t="shared" si="814"/>
        <v/>
      </c>
      <c r="BU2906" s="32" t="str">
        <f t="shared" si="815"/>
        <v/>
      </c>
      <c r="BV2906" s="32" t="str">
        <f t="shared" si="816"/>
        <v/>
      </c>
      <c r="BW2906" s="32" t="str">
        <f t="shared" si="817"/>
        <v/>
      </c>
      <c r="BX2906" s="32" t="str">
        <f t="shared" si="818"/>
        <v/>
      </c>
      <c r="BY2906" s="32" t="str">
        <f t="shared" si="819"/>
        <v/>
      </c>
      <c r="BZ2906" s="32" t="str">
        <f t="shared" si="820"/>
        <v/>
      </c>
      <c r="CA2906" s="32" t="str">
        <f t="shared" si="821"/>
        <v/>
      </c>
      <c r="CB2906" s="33">
        <f>IF(COUNTIF($CD$7:CD2906,CD2906)=1,CD2906,CD2906+COUNTIF($CD$6:CD2905,CD2906))</f>
        <v>58052</v>
      </c>
      <c r="CC2906" s="34">
        <f t="shared" si="822"/>
        <v>55153</v>
      </c>
      <c r="CD2906" s="32">
        <f t="shared" si="823"/>
        <v>55153</v>
      </c>
      <c r="CE2906" s="32">
        <f t="shared" si="824"/>
        <v>0</v>
      </c>
      <c r="CF2906" s="32">
        <f t="shared" si="825"/>
        <v>0</v>
      </c>
      <c r="CG2906" s="32" t="str">
        <f t="shared" si="826"/>
        <v/>
      </c>
      <c r="CH2906" s="32">
        <v>2901</v>
      </c>
      <c r="CI2906" s="32" t="s">
        <v>6</v>
      </c>
      <c r="CJ2906" s="32" t="str">
        <f t="shared" si="827"/>
        <v/>
      </c>
      <c r="CK2906" s="32" t="str">
        <f t="shared" si="828"/>
        <v/>
      </c>
      <c r="CL2906" s="32" t="str">
        <f t="shared" si="829"/>
        <v/>
      </c>
      <c r="CM2906" s="32" t="str">
        <f t="shared" si="830"/>
        <v/>
      </c>
      <c r="CN2906" s="32" t="str">
        <f t="shared" si="831"/>
        <v/>
      </c>
    </row>
    <row r="2907" spans="71:92" x14ac:dyDescent="0.3">
      <c r="BS2907" s="32" t="str">
        <f>IF(Kiadasi_kiseroiv!$K$2=BT2907,BV2907,"")</f>
        <v/>
      </c>
      <c r="BT2907" s="34" t="str">
        <f t="shared" si="814"/>
        <v/>
      </c>
      <c r="BU2907" s="32" t="str">
        <f t="shared" si="815"/>
        <v/>
      </c>
      <c r="BV2907" s="32" t="str">
        <f t="shared" si="816"/>
        <v/>
      </c>
      <c r="BW2907" s="32" t="str">
        <f t="shared" si="817"/>
        <v/>
      </c>
      <c r="BX2907" s="32" t="str">
        <f t="shared" si="818"/>
        <v/>
      </c>
      <c r="BY2907" s="32" t="str">
        <f t="shared" si="819"/>
        <v/>
      </c>
      <c r="BZ2907" s="32" t="str">
        <f t="shared" si="820"/>
        <v/>
      </c>
      <c r="CA2907" s="32" t="str">
        <f t="shared" si="821"/>
        <v/>
      </c>
      <c r="CB2907" s="33">
        <f>IF(COUNTIF($CD$7:CD2907,CD2907)=1,CD2907,CD2907+COUNTIF($CD$6:CD2906,CD2907))</f>
        <v>58053</v>
      </c>
      <c r="CC2907" s="34">
        <f t="shared" si="822"/>
        <v>55153</v>
      </c>
      <c r="CD2907" s="32">
        <f t="shared" si="823"/>
        <v>55153</v>
      </c>
      <c r="CE2907" s="32">
        <f t="shared" si="824"/>
        <v>0</v>
      </c>
      <c r="CF2907" s="32">
        <f t="shared" si="825"/>
        <v>0</v>
      </c>
      <c r="CG2907" s="32" t="str">
        <f t="shared" si="826"/>
        <v/>
      </c>
      <c r="CH2907" s="32">
        <v>2902</v>
      </c>
      <c r="CI2907" s="32" t="s">
        <v>6</v>
      </c>
      <c r="CJ2907" s="32" t="str">
        <f t="shared" si="827"/>
        <v/>
      </c>
      <c r="CK2907" s="32" t="str">
        <f t="shared" si="828"/>
        <v/>
      </c>
      <c r="CL2907" s="32" t="str">
        <f t="shared" si="829"/>
        <v/>
      </c>
      <c r="CM2907" s="32" t="str">
        <f t="shared" si="830"/>
        <v/>
      </c>
      <c r="CN2907" s="32" t="str">
        <f t="shared" si="831"/>
        <v/>
      </c>
    </row>
    <row r="2908" spans="71:92" x14ac:dyDescent="0.3">
      <c r="BS2908" s="32" t="str">
        <f>IF(Kiadasi_kiseroiv!$K$2=BT2908,BV2908,"")</f>
        <v/>
      </c>
      <c r="BT2908" s="34" t="str">
        <f t="shared" si="814"/>
        <v/>
      </c>
      <c r="BU2908" s="32" t="str">
        <f t="shared" si="815"/>
        <v/>
      </c>
      <c r="BV2908" s="32" t="str">
        <f t="shared" si="816"/>
        <v/>
      </c>
      <c r="BW2908" s="32" t="str">
        <f t="shared" si="817"/>
        <v/>
      </c>
      <c r="BX2908" s="32" t="str">
        <f t="shared" si="818"/>
        <v/>
      </c>
      <c r="BY2908" s="32" t="str">
        <f t="shared" si="819"/>
        <v/>
      </c>
      <c r="BZ2908" s="32" t="str">
        <f t="shared" si="820"/>
        <v/>
      </c>
      <c r="CA2908" s="32" t="str">
        <f t="shared" si="821"/>
        <v/>
      </c>
      <c r="CB2908" s="33">
        <f>IF(COUNTIF($CD$7:CD2908,CD2908)=1,CD2908,CD2908+COUNTIF($CD$6:CD2907,CD2908))</f>
        <v>58054</v>
      </c>
      <c r="CC2908" s="34">
        <f t="shared" si="822"/>
        <v>55153</v>
      </c>
      <c r="CD2908" s="32">
        <f t="shared" si="823"/>
        <v>55153</v>
      </c>
      <c r="CE2908" s="32">
        <f t="shared" si="824"/>
        <v>0</v>
      </c>
      <c r="CF2908" s="32">
        <f t="shared" si="825"/>
        <v>0</v>
      </c>
      <c r="CG2908" s="32" t="str">
        <f t="shared" si="826"/>
        <v/>
      </c>
      <c r="CH2908" s="32">
        <v>2903</v>
      </c>
      <c r="CI2908" s="32" t="s">
        <v>6</v>
      </c>
      <c r="CJ2908" s="32" t="str">
        <f t="shared" si="827"/>
        <v/>
      </c>
      <c r="CK2908" s="32" t="str">
        <f t="shared" si="828"/>
        <v/>
      </c>
      <c r="CL2908" s="32" t="str">
        <f t="shared" si="829"/>
        <v/>
      </c>
      <c r="CM2908" s="32" t="str">
        <f t="shared" si="830"/>
        <v/>
      </c>
      <c r="CN2908" s="32" t="str">
        <f t="shared" si="831"/>
        <v/>
      </c>
    </row>
    <row r="2909" spans="71:92" x14ac:dyDescent="0.3">
      <c r="BS2909" s="32" t="str">
        <f>IF(Kiadasi_kiseroiv!$K$2=BT2909,BV2909,"")</f>
        <v/>
      </c>
      <c r="BT2909" s="34" t="str">
        <f t="shared" si="814"/>
        <v/>
      </c>
      <c r="BU2909" s="32" t="str">
        <f t="shared" si="815"/>
        <v/>
      </c>
      <c r="BV2909" s="32" t="str">
        <f t="shared" si="816"/>
        <v/>
      </c>
      <c r="BW2909" s="32" t="str">
        <f t="shared" si="817"/>
        <v/>
      </c>
      <c r="BX2909" s="32" t="str">
        <f t="shared" si="818"/>
        <v/>
      </c>
      <c r="BY2909" s="32" t="str">
        <f t="shared" si="819"/>
        <v/>
      </c>
      <c r="BZ2909" s="32" t="str">
        <f t="shared" si="820"/>
        <v/>
      </c>
      <c r="CA2909" s="32" t="str">
        <f t="shared" si="821"/>
        <v/>
      </c>
      <c r="CB2909" s="33">
        <f>IF(COUNTIF($CD$7:CD2909,CD2909)=1,CD2909,CD2909+COUNTIF($CD$6:CD2908,CD2909))</f>
        <v>58055</v>
      </c>
      <c r="CC2909" s="34">
        <f t="shared" si="822"/>
        <v>55153</v>
      </c>
      <c r="CD2909" s="32">
        <f t="shared" si="823"/>
        <v>55153</v>
      </c>
      <c r="CE2909" s="32">
        <f t="shared" si="824"/>
        <v>0</v>
      </c>
      <c r="CF2909" s="32">
        <f t="shared" si="825"/>
        <v>0</v>
      </c>
      <c r="CG2909" s="32" t="str">
        <f t="shared" si="826"/>
        <v/>
      </c>
      <c r="CH2909" s="32">
        <v>2904</v>
      </c>
      <c r="CI2909" s="32" t="s">
        <v>6</v>
      </c>
      <c r="CJ2909" s="32" t="str">
        <f t="shared" si="827"/>
        <v/>
      </c>
      <c r="CK2909" s="32" t="str">
        <f t="shared" si="828"/>
        <v/>
      </c>
      <c r="CL2909" s="32" t="str">
        <f t="shared" si="829"/>
        <v/>
      </c>
      <c r="CM2909" s="32" t="str">
        <f t="shared" si="830"/>
        <v/>
      </c>
      <c r="CN2909" s="32" t="str">
        <f t="shared" si="831"/>
        <v/>
      </c>
    </row>
    <row r="2910" spans="71:92" x14ac:dyDescent="0.3">
      <c r="BS2910" s="32" t="str">
        <f>IF(Kiadasi_kiseroiv!$K$2=BT2910,BV2910,"")</f>
        <v/>
      </c>
      <c r="BT2910" s="34" t="str">
        <f t="shared" si="814"/>
        <v/>
      </c>
      <c r="BU2910" s="32" t="str">
        <f t="shared" si="815"/>
        <v/>
      </c>
      <c r="BV2910" s="32" t="str">
        <f t="shared" si="816"/>
        <v/>
      </c>
      <c r="BW2910" s="32" t="str">
        <f t="shared" si="817"/>
        <v/>
      </c>
      <c r="BX2910" s="32" t="str">
        <f t="shared" si="818"/>
        <v/>
      </c>
      <c r="BY2910" s="32" t="str">
        <f t="shared" si="819"/>
        <v/>
      </c>
      <c r="BZ2910" s="32" t="str">
        <f t="shared" si="820"/>
        <v/>
      </c>
      <c r="CA2910" s="32" t="str">
        <f t="shared" si="821"/>
        <v/>
      </c>
      <c r="CB2910" s="33">
        <f>IF(COUNTIF($CD$7:CD2910,CD2910)=1,CD2910,CD2910+COUNTIF($CD$6:CD2909,CD2910))</f>
        <v>58056</v>
      </c>
      <c r="CC2910" s="34">
        <f t="shared" si="822"/>
        <v>55153</v>
      </c>
      <c r="CD2910" s="32">
        <f t="shared" si="823"/>
        <v>55153</v>
      </c>
      <c r="CE2910" s="32">
        <f t="shared" si="824"/>
        <v>0</v>
      </c>
      <c r="CF2910" s="32">
        <f t="shared" si="825"/>
        <v>0</v>
      </c>
      <c r="CG2910" s="32" t="str">
        <f t="shared" si="826"/>
        <v/>
      </c>
      <c r="CH2910" s="32">
        <v>2905</v>
      </c>
      <c r="CI2910" s="32" t="s">
        <v>6</v>
      </c>
      <c r="CJ2910" s="32" t="str">
        <f t="shared" si="827"/>
        <v/>
      </c>
      <c r="CK2910" s="32" t="str">
        <f t="shared" si="828"/>
        <v/>
      </c>
      <c r="CL2910" s="32" t="str">
        <f t="shared" si="829"/>
        <v/>
      </c>
      <c r="CM2910" s="32" t="str">
        <f t="shared" si="830"/>
        <v/>
      </c>
      <c r="CN2910" s="32" t="str">
        <f t="shared" si="831"/>
        <v/>
      </c>
    </row>
    <row r="2911" spans="71:92" x14ac:dyDescent="0.3">
      <c r="BS2911" s="32" t="str">
        <f>IF(Kiadasi_kiseroiv!$K$2=BT2911,BV2911,"")</f>
        <v/>
      </c>
      <c r="BT2911" s="34" t="str">
        <f t="shared" si="814"/>
        <v/>
      </c>
      <c r="BU2911" s="32" t="str">
        <f t="shared" si="815"/>
        <v/>
      </c>
      <c r="BV2911" s="32" t="str">
        <f t="shared" si="816"/>
        <v/>
      </c>
      <c r="BW2911" s="32" t="str">
        <f t="shared" si="817"/>
        <v/>
      </c>
      <c r="BX2911" s="32" t="str">
        <f t="shared" si="818"/>
        <v/>
      </c>
      <c r="BY2911" s="32" t="str">
        <f t="shared" si="819"/>
        <v/>
      </c>
      <c r="BZ2911" s="32" t="str">
        <f t="shared" si="820"/>
        <v/>
      </c>
      <c r="CA2911" s="32" t="str">
        <f t="shared" si="821"/>
        <v/>
      </c>
      <c r="CB2911" s="33">
        <f>IF(COUNTIF($CD$7:CD2911,CD2911)=1,CD2911,CD2911+COUNTIF($CD$6:CD2910,CD2911))</f>
        <v>58057</v>
      </c>
      <c r="CC2911" s="34">
        <f t="shared" si="822"/>
        <v>55153</v>
      </c>
      <c r="CD2911" s="32">
        <f t="shared" si="823"/>
        <v>55153</v>
      </c>
      <c r="CE2911" s="32">
        <f t="shared" si="824"/>
        <v>0</v>
      </c>
      <c r="CF2911" s="32">
        <f t="shared" si="825"/>
        <v>0</v>
      </c>
      <c r="CG2911" s="32" t="str">
        <f t="shared" si="826"/>
        <v/>
      </c>
      <c r="CH2911" s="32">
        <v>2906</v>
      </c>
      <c r="CI2911" s="32" t="s">
        <v>6</v>
      </c>
      <c r="CJ2911" s="32" t="str">
        <f t="shared" si="827"/>
        <v/>
      </c>
      <c r="CK2911" s="32" t="str">
        <f t="shared" si="828"/>
        <v/>
      </c>
      <c r="CL2911" s="32" t="str">
        <f t="shared" si="829"/>
        <v/>
      </c>
      <c r="CM2911" s="32" t="str">
        <f t="shared" si="830"/>
        <v/>
      </c>
      <c r="CN2911" s="32" t="str">
        <f t="shared" si="831"/>
        <v/>
      </c>
    </row>
    <row r="2912" spans="71:92" x14ac:dyDescent="0.3">
      <c r="BS2912" s="32" t="str">
        <f>IF(Kiadasi_kiseroiv!$K$2=BT2912,BV2912,"")</f>
        <v/>
      </c>
      <c r="BT2912" s="34" t="str">
        <f t="shared" si="814"/>
        <v/>
      </c>
      <c r="BU2912" s="32" t="str">
        <f t="shared" si="815"/>
        <v/>
      </c>
      <c r="BV2912" s="32" t="str">
        <f t="shared" si="816"/>
        <v/>
      </c>
      <c r="BW2912" s="32" t="str">
        <f t="shared" si="817"/>
        <v/>
      </c>
      <c r="BX2912" s="32" t="str">
        <f t="shared" si="818"/>
        <v/>
      </c>
      <c r="BY2912" s="32" t="str">
        <f t="shared" si="819"/>
        <v/>
      </c>
      <c r="BZ2912" s="32" t="str">
        <f t="shared" si="820"/>
        <v/>
      </c>
      <c r="CA2912" s="32" t="str">
        <f t="shared" si="821"/>
        <v/>
      </c>
      <c r="CB2912" s="33">
        <f>IF(COUNTIF($CD$7:CD2912,CD2912)=1,CD2912,CD2912+COUNTIF($CD$6:CD2911,CD2912))</f>
        <v>58058</v>
      </c>
      <c r="CC2912" s="34">
        <f t="shared" si="822"/>
        <v>55153</v>
      </c>
      <c r="CD2912" s="32">
        <f t="shared" si="823"/>
        <v>55153</v>
      </c>
      <c r="CE2912" s="32">
        <f t="shared" si="824"/>
        <v>0</v>
      </c>
      <c r="CF2912" s="32">
        <f t="shared" si="825"/>
        <v>0</v>
      </c>
      <c r="CG2912" s="32" t="str">
        <f t="shared" si="826"/>
        <v/>
      </c>
      <c r="CH2912" s="32">
        <v>2907</v>
      </c>
      <c r="CI2912" s="32" t="s">
        <v>6</v>
      </c>
      <c r="CJ2912" s="32" t="str">
        <f t="shared" si="827"/>
        <v/>
      </c>
      <c r="CK2912" s="32" t="str">
        <f t="shared" si="828"/>
        <v/>
      </c>
      <c r="CL2912" s="32" t="str">
        <f t="shared" si="829"/>
        <v/>
      </c>
      <c r="CM2912" s="32" t="str">
        <f t="shared" si="830"/>
        <v/>
      </c>
      <c r="CN2912" s="32" t="str">
        <f t="shared" si="831"/>
        <v/>
      </c>
    </row>
    <row r="2913" spans="71:92" x14ac:dyDescent="0.3">
      <c r="BS2913" s="32" t="str">
        <f>IF(Kiadasi_kiseroiv!$K$2=BT2913,BV2913,"")</f>
        <v/>
      </c>
      <c r="BT2913" s="34" t="str">
        <f t="shared" si="814"/>
        <v/>
      </c>
      <c r="BU2913" s="32" t="str">
        <f t="shared" si="815"/>
        <v/>
      </c>
      <c r="BV2913" s="32" t="str">
        <f t="shared" si="816"/>
        <v/>
      </c>
      <c r="BW2913" s="32" t="str">
        <f t="shared" si="817"/>
        <v/>
      </c>
      <c r="BX2913" s="32" t="str">
        <f t="shared" si="818"/>
        <v/>
      </c>
      <c r="BY2913" s="32" t="str">
        <f t="shared" si="819"/>
        <v/>
      </c>
      <c r="BZ2913" s="32" t="str">
        <f t="shared" si="820"/>
        <v/>
      </c>
      <c r="CA2913" s="32" t="str">
        <f t="shared" si="821"/>
        <v/>
      </c>
      <c r="CB2913" s="33">
        <f>IF(COUNTIF($CD$7:CD2913,CD2913)=1,CD2913,CD2913+COUNTIF($CD$6:CD2912,CD2913))</f>
        <v>58059</v>
      </c>
      <c r="CC2913" s="34">
        <f t="shared" si="822"/>
        <v>55153</v>
      </c>
      <c r="CD2913" s="32">
        <f t="shared" si="823"/>
        <v>55153</v>
      </c>
      <c r="CE2913" s="32">
        <f t="shared" si="824"/>
        <v>0</v>
      </c>
      <c r="CF2913" s="32">
        <f t="shared" si="825"/>
        <v>0</v>
      </c>
      <c r="CG2913" s="32" t="str">
        <f t="shared" si="826"/>
        <v/>
      </c>
      <c r="CH2913" s="32">
        <v>2908</v>
      </c>
      <c r="CI2913" s="32" t="s">
        <v>6</v>
      </c>
      <c r="CJ2913" s="32" t="str">
        <f t="shared" si="827"/>
        <v/>
      </c>
      <c r="CK2913" s="32" t="str">
        <f t="shared" si="828"/>
        <v/>
      </c>
      <c r="CL2913" s="32" t="str">
        <f t="shared" si="829"/>
        <v/>
      </c>
      <c r="CM2913" s="32" t="str">
        <f t="shared" si="830"/>
        <v/>
      </c>
      <c r="CN2913" s="32" t="str">
        <f t="shared" si="831"/>
        <v/>
      </c>
    </row>
    <row r="2914" spans="71:92" x14ac:dyDescent="0.3">
      <c r="BS2914" s="32" t="str">
        <f>IF(Kiadasi_kiseroiv!$K$2=BT2914,BV2914,"")</f>
        <v/>
      </c>
      <c r="BT2914" s="34" t="str">
        <f t="shared" si="814"/>
        <v/>
      </c>
      <c r="BU2914" s="32" t="str">
        <f t="shared" si="815"/>
        <v/>
      </c>
      <c r="BV2914" s="32" t="str">
        <f t="shared" si="816"/>
        <v/>
      </c>
      <c r="BW2914" s="32" t="str">
        <f t="shared" si="817"/>
        <v/>
      </c>
      <c r="BX2914" s="32" t="str">
        <f t="shared" si="818"/>
        <v/>
      </c>
      <c r="BY2914" s="32" t="str">
        <f t="shared" si="819"/>
        <v/>
      </c>
      <c r="BZ2914" s="32" t="str">
        <f t="shared" si="820"/>
        <v/>
      </c>
      <c r="CA2914" s="32" t="str">
        <f t="shared" si="821"/>
        <v/>
      </c>
      <c r="CB2914" s="33">
        <f>IF(COUNTIF($CD$7:CD2914,CD2914)=1,CD2914,CD2914+COUNTIF($CD$6:CD2913,CD2914))</f>
        <v>58060</v>
      </c>
      <c r="CC2914" s="34">
        <f t="shared" si="822"/>
        <v>55153</v>
      </c>
      <c r="CD2914" s="32">
        <f t="shared" si="823"/>
        <v>55153</v>
      </c>
      <c r="CE2914" s="32">
        <f t="shared" si="824"/>
        <v>0</v>
      </c>
      <c r="CF2914" s="32">
        <f t="shared" si="825"/>
        <v>0</v>
      </c>
      <c r="CG2914" s="32" t="str">
        <f t="shared" si="826"/>
        <v/>
      </c>
      <c r="CH2914" s="32">
        <v>2909</v>
      </c>
      <c r="CI2914" s="32" t="s">
        <v>6</v>
      </c>
      <c r="CJ2914" s="32" t="str">
        <f t="shared" si="827"/>
        <v/>
      </c>
      <c r="CK2914" s="32" t="str">
        <f t="shared" si="828"/>
        <v/>
      </c>
      <c r="CL2914" s="32" t="str">
        <f t="shared" si="829"/>
        <v/>
      </c>
      <c r="CM2914" s="32" t="str">
        <f t="shared" si="830"/>
        <v/>
      </c>
      <c r="CN2914" s="32" t="str">
        <f t="shared" si="831"/>
        <v/>
      </c>
    </row>
    <row r="2915" spans="71:92" x14ac:dyDescent="0.3">
      <c r="BS2915" s="32" t="str">
        <f>IF(Kiadasi_kiseroiv!$K$2=BT2915,BV2915,"")</f>
        <v/>
      </c>
      <c r="BT2915" s="34" t="str">
        <f t="shared" si="814"/>
        <v/>
      </c>
      <c r="BU2915" s="32" t="str">
        <f t="shared" si="815"/>
        <v/>
      </c>
      <c r="BV2915" s="32" t="str">
        <f t="shared" si="816"/>
        <v/>
      </c>
      <c r="BW2915" s="32" t="str">
        <f t="shared" si="817"/>
        <v/>
      </c>
      <c r="BX2915" s="32" t="str">
        <f t="shared" si="818"/>
        <v/>
      </c>
      <c r="BY2915" s="32" t="str">
        <f t="shared" si="819"/>
        <v/>
      </c>
      <c r="BZ2915" s="32" t="str">
        <f t="shared" si="820"/>
        <v/>
      </c>
      <c r="CA2915" s="32" t="str">
        <f t="shared" si="821"/>
        <v/>
      </c>
      <c r="CB2915" s="33">
        <f>IF(COUNTIF($CD$7:CD2915,CD2915)=1,CD2915,CD2915+COUNTIF($CD$6:CD2914,CD2915))</f>
        <v>58061</v>
      </c>
      <c r="CC2915" s="34">
        <f t="shared" si="822"/>
        <v>55153</v>
      </c>
      <c r="CD2915" s="32">
        <f t="shared" si="823"/>
        <v>55153</v>
      </c>
      <c r="CE2915" s="32">
        <f t="shared" si="824"/>
        <v>0</v>
      </c>
      <c r="CF2915" s="32">
        <f t="shared" si="825"/>
        <v>0</v>
      </c>
      <c r="CG2915" s="32" t="str">
        <f t="shared" si="826"/>
        <v/>
      </c>
      <c r="CH2915" s="32">
        <v>2910</v>
      </c>
      <c r="CI2915" s="32" t="s">
        <v>6</v>
      </c>
      <c r="CJ2915" s="32" t="str">
        <f t="shared" si="827"/>
        <v/>
      </c>
      <c r="CK2915" s="32" t="str">
        <f t="shared" si="828"/>
        <v/>
      </c>
      <c r="CL2915" s="32" t="str">
        <f t="shared" si="829"/>
        <v/>
      </c>
      <c r="CM2915" s="32" t="str">
        <f t="shared" si="830"/>
        <v/>
      </c>
      <c r="CN2915" s="32" t="str">
        <f t="shared" si="831"/>
        <v/>
      </c>
    </row>
    <row r="2916" spans="71:92" x14ac:dyDescent="0.3">
      <c r="BS2916" s="32" t="str">
        <f>IF(Kiadasi_kiseroiv!$K$2=BT2916,BV2916,"")</f>
        <v/>
      </c>
      <c r="BT2916" s="34" t="str">
        <f t="shared" si="814"/>
        <v/>
      </c>
      <c r="BU2916" s="32" t="str">
        <f t="shared" si="815"/>
        <v/>
      </c>
      <c r="BV2916" s="32" t="str">
        <f t="shared" si="816"/>
        <v/>
      </c>
      <c r="BW2916" s="32" t="str">
        <f t="shared" si="817"/>
        <v/>
      </c>
      <c r="BX2916" s="32" t="str">
        <f t="shared" si="818"/>
        <v/>
      </c>
      <c r="BY2916" s="32" t="str">
        <f t="shared" si="819"/>
        <v/>
      </c>
      <c r="BZ2916" s="32" t="str">
        <f t="shared" si="820"/>
        <v/>
      </c>
      <c r="CA2916" s="32" t="str">
        <f t="shared" si="821"/>
        <v/>
      </c>
      <c r="CB2916" s="33">
        <f>IF(COUNTIF($CD$7:CD2916,CD2916)=1,CD2916,CD2916+COUNTIF($CD$6:CD2915,CD2916))</f>
        <v>58062</v>
      </c>
      <c r="CC2916" s="34">
        <f t="shared" si="822"/>
        <v>55153</v>
      </c>
      <c r="CD2916" s="32">
        <f t="shared" si="823"/>
        <v>55153</v>
      </c>
      <c r="CE2916" s="32">
        <f t="shared" si="824"/>
        <v>0</v>
      </c>
      <c r="CF2916" s="32">
        <f t="shared" si="825"/>
        <v>0</v>
      </c>
      <c r="CG2916" s="32" t="str">
        <f t="shared" si="826"/>
        <v/>
      </c>
      <c r="CH2916" s="32">
        <v>2911</v>
      </c>
      <c r="CI2916" s="32" t="s">
        <v>6</v>
      </c>
      <c r="CJ2916" s="32" t="str">
        <f t="shared" si="827"/>
        <v/>
      </c>
      <c r="CK2916" s="32" t="str">
        <f t="shared" si="828"/>
        <v/>
      </c>
      <c r="CL2916" s="32" t="str">
        <f t="shared" si="829"/>
        <v/>
      </c>
      <c r="CM2916" s="32" t="str">
        <f t="shared" si="830"/>
        <v/>
      </c>
      <c r="CN2916" s="32" t="str">
        <f t="shared" si="831"/>
        <v/>
      </c>
    </row>
    <row r="2917" spans="71:92" x14ac:dyDescent="0.3">
      <c r="BS2917" s="32" t="str">
        <f>IF(Kiadasi_kiseroiv!$K$2=BT2917,BV2917,"")</f>
        <v/>
      </c>
      <c r="BT2917" s="34" t="str">
        <f t="shared" si="814"/>
        <v/>
      </c>
      <c r="BU2917" s="32" t="str">
        <f t="shared" si="815"/>
        <v/>
      </c>
      <c r="BV2917" s="32" t="str">
        <f t="shared" si="816"/>
        <v/>
      </c>
      <c r="BW2917" s="32" t="str">
        <f t="shared" si="817"/>
        <v/>
      </c>
      <c r="BX2917" s="32" t="str">
        <f t="shared" si="818"/>
        <v/>
      </c>
      <c r="BY2917" s="32" t="str">
        <f t="shared" si="819"/>
        <v/>
      </c>
      <c r="BZ2917" s="32" t="str">
        <f t="shared" si="820"/>
        <v/>
      </c>
      <c r="CA2917" s="32" t="str">
        <f t="shared" si="821"/>
        <v/>
      </c>
      <c r="CB2917" s="33">
        <f>IF(COUNTIF($CD$7:CD2917,CD2917)=1,CD2917,CD2917+COUNTIF($CD$6:CD2916,CD2917))</f>
        <v>58063</v>
      </c>
      <c r="CC2917" s="34">
        <f t="shared" si="822"/>
        <v>55153</v>
      </c>
      <c r="CD2917" s="32">
        <f t="shared" si="823"/>
        <v>55153</v>
      </c>
      <c r="CE2917" s="32">
        <f t="shared" si="824"/>
        <v>0</v>
      </c>
      <c r="CF2917" s="32">
        <f t="shared" si="825"/>
        <v>0</v>
      </c>
      <c r="CG2917" s="32" t="str">
        <f t="shared" si="826"/>
        <v/>
      </c>
      <c r="CH2917" s="32">
        <v>2912</v>
      </c>
      <c r="CI2917" s="32" t="s">
        <v>6</v>
      </c>
      <c r="CJ2917" s="32" t="str">
        <f t="shared" si="827"/>
        <v/>
      </c>
      <c r="CK2917" s="32" t="str">
        <f t="shared" si="828"/>
        <v/>
      </c>
      <c r="CL2917" s="32" t="str">
        <f t="shared" si="829"/>
        <v/>
      </c>
      <c r="CM2917" s="32" t="str">
        <f t="shared" si="830"/>
        <v/>
      </c>
      <c r="CN2917" s="32" t="str">
        <f t="shared" si="831"/>
        <v/>
      </c>
    </row>
    <row r="2918" spans="71:92" x14ac:dyDescent="0.3">
      <c r="BS2918" s="32" t="str">
        <f>IF(Kiadasi_kiseroiv!$K$2=BT2918,BV2918,"")</f>
        <v/>
      </c>
      <c r="BT2918" s="34" t="str">
        <f t="shared" si="814"/>
        <v/>
      </c>
      <c r="BU2918" s="32" t="str">
        <f t="shared" si="815"/>
        <v/>
      </c>
      <c r="BV2918" s="32" t="str">
        <f t="shared" si="816"/>
        <v/>
      </c>
      <c r="BW2918" s="32" t="str">
        <f t="shared" si="817"/>
        <v/>
      </c>
      <c r="BX2918" s="32" t="str">
        <f t="shared" si="818"/>
        <v/>
      </c>
      <c r="BY2918" s="32" t="str">
        <f t="shared" si="819"/>
        <v/>
      </c>
      <c r="BZ2918" s="32" t="str">
        <f t="shared" si="820"/>
        <v/>
      </c>
      <c r="CA2918" s="32" t="str">
        <f t="shared" si="821"/>
        <v/>
      </c>
      <c r="CB2918" s="33">
        <f>IF(COUNTIF($CD$7:CD2918,CD2918)=1,CD2918,CD2918+COUNTIF($CD$6:CD2917,CD2918))</f>
        <v>58064</v>
      </c>
      <c r="CC2918" s="34">
        <f t="shared" si="822"/>
        <v>55153</v>
      </c>
      <c r="CD2918" s="32">
        <f t="shared" si="823"/>
        <v>55153</v>
      </c>
      <c r="CE2918" s="32">
        <f t="shared" si="824"/>
        <v>0</v>
      </c>
      <c r="CF2918" s="32">
        <f t="shared" si="825"/>
        <v>0</v>
      </c>
      <c r="CG2918" s="32" t="str">
        <f t="shared" si="826"/>
        <v/>
      </c>
      <c r="CH2918" s="32">
        <v>2913</v>
      </c>
      <c r="CI2918" s="32" t="s">
        <v>6</v>
      </c>
      <c r="CJ2918" s="32" t="str">
        <f t="shared" si="827"/>
        <v/>
      </c>
      <c r="CK2918" s="32" t="str">
        <f t="shared" si="828"/>
        <v/>
      </c>
      <c r="CL2918" s="32" t="str">
        <f t="shared" si="829"/>
        <v/>
      </c>
      <c r="CM2918" s="32" t="str">
        <f t="shared" si="830"/>
        <v/>
      </c>
      <c r="CN2918" s="32" t="str">
        <f t="shared" si="831"/>
        <v/>
      </c>
    </row>
    <row r="2919" spans="71:92" x14ac:dyDescent="0.3">
      <c r="BS2919" s="32" t="str">
        <f>IF(Kiadasi_kiseroiv!$K$2=BT2919,BV2919,"")</f>
        <v/>
      </c>
      <c r="BT2919" s="34" t="str">
        <f t="shared" si="814"/>
        <v/>
      </c>
      <c r="BU2919" s="32" t="str">
        <f t="shared" si="815"/>
        <v/>
      </c>
      <c r="BV2919" s="32" t="str">
        <f t="shared" si="816"/>
        <v/>
      </c>
      <c r="BW2919" s="32" t="str">
        <f t="shared" si="817"/>
        <v/>
      </c>
      <c r="BX2919" s="32" t="str">
        <f t="shared" si="818"/>
        <v/>
      </c>
      <c r="BY2919" s="32" t="str">
        <f t="shared" si="819"/>
        <v/>
      </c>
      <c r="BZ2919" s="32" t="str">
        <f t="shared" si="820"/>
        <v/>
      </c>
      <c r="CA2919" s="32" t="str">
        <f t="shared" si="821"/>
        <v/>
      </c>
      <c r="CB2919" s="33">
        <f>IF(COUNTIF($CD$7:CD2919,CD2919)=1,CD2919,CD2919+COUNTIF($CD$6:CD2918,CD2919))</f>
        <v>58065</v>
      </c>
      <c r="CC2919" s="34">
        <f t="shared" si="822"/>
        <v>55153</v>
      </c>
      <c r="CD2919" s="32">
        <f t="shared" si="823"/>
        <v>55153</v>
      </c>
      <c r="CE2919" s="32">
        <f t="shared" si="824"/>
        <v>0</v>
      </c>
      <c r="CF2919" s="32">
        <f t="shared" si="825"/>
        <v>0</v>
      </c>
      <c r="CG2919" s="32" t="str">
        <f t="shared" si="826"/>
        <v/>
      </c>
      <c r="CH2919" s="32">
        <v>2914</v>
      </c>
      <c r="CI2919" s="32" t="s">
        <v>6</v>
      </c>
      <c r="CJ2919" s="32" t="str">
        <f t="shared" si="827"/>
        <v/>
      </c>
      <c r="CK2919" s="32" t="str">
        <f t="shared" si="828"/>
        <v/>
      </c>
      <c r="CL2919" s="32" t="str">
        <f t="shared" si="829"/>
        <v/>
      </c>
      <c r="CM2919" s="32" t="str">
        <f t="shared" si="830"/>
        <v/>
      </c>
      <c r="CN2919" s="32" t="str">
        <f t="shared" si="831"/>
        <v/>
      </c>
    </row>
    <row r="2920" spans="71:92" x14ac:dyDescent="0.3">
      <c r="BS2920" s="32" t="str">
        <f>IF(Kiadasi_kiseroiv!$K$2=BT2920,BV2920,"")</f>
        <v/>
      </c>
      <c r="BT2920" s="34" t="str">
        <f t="shared" si="814"/>
        <v/>
      </c>
      <c r="BU2920" s="32" t="str">
        <f t="shared" si="815"/>
        <v/>
      </c>
      <c r="BV2920" s="32" t="str">
        <f t="shared" si="816"/>
        <v/>
      </c>
      <c r="BW2920" s="32" t="str">
        <f t="shared" si="817"/>
        <v/>
      </c>
      <c r="BX2920" s="32" t="str">
        <f t="shared" si="818"/>
        <v/>
      </c>
      <c r="BY2920" s="32" t="str">
        <f t="shared" si="819"/>
        <v/>
      </c>
      <c r="BZ2920" s="32" t="str">
        <f t="shared" si="820"/>
        <v/>
      </c>
      <c r="CA2920" s="32" t="str">
        <f t="shared" si="821"/>
        <v/>
      </c>
      <c r="CB2920" s="33">
        <f>IF(COUNTIF($CD$7:CD2920,CD2920)=1,CD2920,CD2920+COUNTIF($CD$6:CD2919,CD2920))</f>
        <v>58066</v>
      </c>
      <c r="CC2920" s="34">
        <f t="shared" si="822"/>
        <v>55153</v>
      </c>
      <c r="CD2920" s="32">
        <f t="shared" si="823"/>
        <v>55153</v>
      </c>
      <c r="CE2920" s="32">
        <f t="shared" si="824"/>
        <v>0</v>
      </c>
      <c r="CF2920" s="32">
        <f t="shared" si="825"/>
        <v>0</v>
      </c>
      <c r="CG2920" s="32" t="str">
        <f t="shared" si="826"/>
        <v/>
      </c>
      <c r="CH2920" s="32">
        <v>2915</v>
      </c>
      <c r="CI2920" s="32" t="s">
        <v>6</v>
      </c>
      <c r="CJ2920" s="32" t="str">
        <f t="shared" si="827"/>
        <v/>
      </c>
      <c r="CK2920" s="32" t="str">
        <f t="shared" si="828"/>
        <v/>
      </c>
      <c r="CL2920" s="32" t="str">
        <f t="shared" si="829"/>
        <v/>
      </c>
      <c r="CM2920" s="32" t="str">
        <f t="shared" si="830"/>
        <v/>
      </c>
      <c r="CN2920" s="32" t="str">
        <f t="shared" si="831"/>
        <v/>
      </c>
    </row>
    <row r="2921" spans="71:92" x14ac:dyDescent="0.3">
      <c r="BS2921" s="32" t="str">
        <f>IF(Kiadasi_kiseroiv!$K$2=BT2921,BV2921,"")</f>
        <v/>
      </c>
      <c r="BT2921" s="34" t="str">
        <f t="shared" ref="BT2921:BT2984" si="832">IF(AND($BT$4=CI2921,BU2921&lt;&gt;""),CC2921,"")</f>
        <v/>
      </c>
      <c r="BU2921" s="32" t="str">
        <f t="shared" ref="BU2921:BU2984" si="833">IF(AND($BU$1=CI2921,ISERROR(VLOOKUP(CG2921,Kisiv,2,FALSE))=FALSE),CB2921,"")</f>
        <v/>
      </c>
      <c r="BV2921" s="32" t="str">
        <f t="shared" ref="BV2921:BV2984" si="834">IF(BU2921&lt;&gt;"",RANK(BU2921,$BU$7:$BU$33000,1),"")</f>
        <v/>
      </c>
      <c r="BW2921" s="32" t="str">
        <f t="shared" ref="BW2921:BW2984" si="835">IF(CC2921&lt;min,$BW$2,IF(CC2921&lt;=max,CG2921,""))</f>
        <v/>
      </c>
      <c r="BX2921" s="32" t="str">
        <f t="shared" ref="BX2921:BX2984" si="836">IF(AND(OR($BX$1=0,$BX$1=CG2921),OR($BX$2=0,IF(ISERROR(SEARCH($BX$2,CJ2921&amp;CK2921&amp;CL2921,1)),FALSE,TRUE))),CB2921,"")</f>
        <v/>
      </c>
      <c r="BY2921" s="32" t="str">
        <f t="shared" ref="BY2921:BY2984" si="837">IF(AND(BX2921&lt;&gt;"",CC2921&lt;&gt;$CD$2),RANK(BX2921,$BX$7:$BX$33000,1),"")</f>
        <v/>
      </c>
      <c r="BZ2921" s="32" t="str">
        <f t="shared" ref="BZ2921:BZ2984" si="838">IF(AND(CC2921&lt;$BZ$2,CI2921=$BZ$4),$BZ$5,IF(AND(CC2921&lt;=$BZ$3,CI2921=$BZ$4),CB2921,""))</f>
        <v/>
      </c>
      <c r="CA2921" s="32" t="str">
        <f t="shared" ref="CA2921:CA2984" si="839">IF(AND(BZ2921&lt;&gt;"",BZ2921&lt;&gt;$BZ$5),RANK(BZ2921,$BZ$7:$BZ$33000,1),"")</f>
        <v/>
      </c>
      <c r="CB2921" s="33">
        <f>IF(COUNTIF($CD$7:CD2921,CD2921)=1,CD2921,CD2921+COUNTIF($CD$6:CD2920,CD2921))</f>
        <v>58067</v>
      </c>
      <c r="CC2921" s="34">
        <f t="shared" ref="CC2921:CC2984" si="840">IF(INDEX(Kassza,CH2921,1)&lt;&gt;1,INDEX(Kassza,CH2921,1),$CD$2)</f>
        <v>55153</v>
      </c>
      <c r="CD2921" s="32">
        <f t="shared" ref="CD2921:CD2984" si="841">IF(CC2921&lt;&gt;$CD$2,RANK(CC2921,$CC$7:$CC$33000,1),$CD$2)</f>
        <v>55153</v>
      </c>
      <c r="CE2921" s="32">
        <f t="shared" ref="CE2921:CE2984" si="842">INDEX(Kassza,CH2921,6)</f>
        <v>0</v>
      </c>
      <c r="CF2921" s="32">
        <f t="shared" ref="CF2921:CF2984" si="843">INDEX(Kassza,CH2921,8)</f>
        <v>0</v>
      </c>
      <c r="CG2921" s="32" t="str">
        <f t="shared" ref="CG2921:CG2984" si="844">INDEX(Kassza,CH2921,7)&amp;INDEX(Kassza,CH2921,9)</f>
        <v/>
      </c>
      <c r="CH2921" s="32">
        <v>2916</v>
      </c>
      <c r="CI2921" s="32" t="s">
        <v>6</v>
      </c>
      <c r="CJ2921" s="32" t="str">
        <f t="shared" ref="CJ2921:CJ2984" si="845">IF(INDEX(Kassza,CH2921,5)&lt;&gt;0,INDEX(Kassza,CH2921,5),"")</f>
        <v/>
      </c>
      <c r="CK2921" s="32" t="str">
        <f t="shared" ref="CK2921:CK2984" si="846">IF(INDEX(Kassza,CH2921,10)&lt;&gt;0,INDEX(Kassza,CH2921,10),"")</f>
        <v/>
      </c>
      <c r="CL2921" s="32" t="str">
        <f t="shared" ref="CL2921:CL2984" si="847">IF(INDEX(Kassza,CH2921,11)&lt;&gt;0,INDEX(Kassza,CH2921,11),"")</f>
        <v/>
      </c>
      <c r="CM2921" s="32" t="str">
        <f t="shared" ref="CM2921:CM2984" si="848">IF(INDEX(Kassza,CH2921,4)&lt;&gt;0,INDEX(Kassza,CH2921,4),"")</f>
        <v/>
      </c>
      <c r="CN2921" s="32" t="str">
        <f t="shared" ref="CN2921:CN2984" si="849">IF(INDEX(Kassza,CH2921,3)&lt;&gt;0,INDEX(Kassza,CH2921,3),"")</f>
        <v/>
      </c>
    </row>
    <row r="2922" spans="71:92" x14ac:dyDescent="0.3">
      <c r="BS2922" s="32" t="str">
        <f>IF(Kiadasi_kiseroiv!$K$2=BT2922,BV2922,"")</f>
        <v/>
      </c>
      <c r="BT2922" s="34" t="str">
        <f t="shared" si="832"/>
        <v/>
      </c>
      <c r="BU2922" s="32" t="str">
        <f t="shared" si="833"/>
        <v/>
      </c>
      <c r="BV2922" s="32" t="str">
        <f t="shared" si="834"/>
        <v/>
      </c>
      <c r="BW2922" s="32" t="str">
        <f t="shared" si="835"/>
        <v/>
      </c>
      <c r="BX2922" s="32" t="str">
        <f t="shared" si="836"/>
        <v/>
      </c>
      <c r="BY2922" s="32" t="str">
        <f t="shared" si="837"/>
        <v/>
      </c>
      <c r="BZ2922" s="32" t="str">
        <f t="shared" si="838"/>
        <v/>
      </c>
      <c r="CA2922" s="32" t="str">
        <f t="shared" si="839"/>
        <v/>
      </c>
      <c r="CB2922" s="33">
        <f>IF(COUNTIF($CD$7:CD2922,CD2922)=1,CD2922,CD2922+COUNTIF($CD$6:CD2921,CD2922))</f>
        <v>58068</v>
      </c>
      <c r="CC2922" s="34">
        <f t="shared" si="840"/>
        <v>55153</v>
      </c>
      <c r="CD2922" s="32">
        <f t="shared" si="841"/>
        <v>55153</v>
      </c>
      <c r="CE2922" s="32">
        <f t="shared" si="842"/>
        <v>0</v>
      </c>
      <c r="CF2922" s="32">
        <f t="shared" si="843"/>
        <v>0</v>
      </c>
      <c r="CG2922" s="32" t="str">
        <f t="shared" si="844"/>
        <v/>
      </c>
      <c r="CH2922" s="32">
        <v>2917</v>
      </c>
      <c r="CI2922" s="32" t="s">
        <v>6</v>
      </c>
      <c r="CJ2922" s="32" t="str">
        <f t="shared" si="845"/>
        <v/>
      </c>
      <c r="CK2922" s="32" t="str">
        <f t="shared" si="846"/>
        <v/>
      </c>
      <c r="CL2922" s="32" t="str">
        <f t="shared" si="847"/>
        <v/>
      </c>
      <c r="CM2922" s="32" t="str">
        <f t="shared" si="848"/>
        <v/>
      </c>
      <c r="CN2922" s="32" t="str">
        <f t="shared" si="849"/>
        <v/>
      </c>
    </row>
    <row r="2923" spans="71:92" x14ac:dyDescent="0.3">
      <c r="BS2923" s="32" t="str">
        <f>IF(Kiadasi_kiseroiv!$K$2=BT2923,BV2923,"")</f>
        <v/>
      </c>
      <c r="BT2923" s="34" t="str">
        <f t="shared" si="832"/>
        <v/>
      </c>
      <c r="BU2923" s="32" t="str">
        <f t="shared" si="833"/>
        <v/>
      </c>
      <c r="BV2923" s="32" t="str">
        <f t="shared" si="834"/>
        <v/>
      </c>
      <c r="BW2923" s="32" t="str">
        <f t="shared" si="835"/>
        <v/>
      </c>
      <c r="BX2923" s="32" t="str">
        <f t="shared" si="836"/>
        <v/>
      </c>
      <c r="BY2923" s="32" t="str">
        <f t="shared" si="837"/>
        <v/>
      </c>
      <c r="BZ2923" s="32" t="str">
        <f t="shared" si="838"/>
        <v/>
      </c>
      <c r="CA2923" s="32" t="str">
        <f t="shared" si="839"/>
        <v/>
      </c>
      <c r="CB2923" s="33">
        <f>IF(COUNTIF($CD$7:CD2923,CD2923)=1,CD2923,CD2923+COUNTIF($CD$6:CD2922,CD2923))</f>
        <v>58069</v>
      </c>
      <c r="CC2923" s="34">
        <f t="shared" si="840"/>
        <v>55153</v>
      </c>
      <c r="CD2923" s="32">
        <f t="shared" si="841"/>
        <v>55153</v>
      </c>
      <c r="CE2923" s="32">
        <f t="shared" si="842"/>
        <v>0</v>
      </c>
      <c r="CF2923" s="32">
        <f t="shared" si="843"/>
        <v>0</v>
      </c>
      <c r="CG2923" s="32" t="str">
        <f t="shared" si="844"/>
        <v/>
      </c>
      <c r="CH2923" s="32">
        <v>2918</v>
      </c>
      <c r="CI2923" s="32" t="s">
        <v>6</v>
      </c>
      <c r="CJ2923" s="32" t="str">
        <f t="shared" si="845"/>
        <v/>
      </c>
      <c r="CK2923" s="32" t="str">
        <f t="shared" si="846"/>
        <v/>
      </c>
      <c r="CL2923" s="32" t="str">
        <f t="shared" si="847"/>
        <v/>
      </c>
      <c r="CM2923" s="32" t="str">
        <f t="shared" si="848"/>
        <v/>
      </c>
      <c r="CN2923" s="32" t="str">
        <f t="shared" si="849"/>
        <v/>
      </c>
    </row>
    <row r="2924" spans="71:92" x14ac:dyDescent="0.3">
      <c r="BS2924" s="32" t="str">
        <f>IF(Kiadasi_kiseroiv!$K$2=BT2924,BV2924,"")</f>
        <v/>
      </c>
      <c r="BT2924" s="34" t="str">
        <f t="shared" si="832"/>
        <v/>
      </c>
      <c r="BU2924" s="32" t="str">
        <f t="shared" si="833"/>
        <v/>
      </c>
      <c r="BV2924" s="32" t="str">
        <f t="shared" si="834"/>
        <v/>
      </c>
      <c r="BW2924" s="32" t="str">
        <f t="shared" si="835"/>
        <v/>
      </c>
      <c r="BX2924" s="32" t="str">
        <f t="shared" si="836"/>
        <v/>
      </c>
      <c r="BY2924" s="32" t="str">
        <f t="shared" si="837"/>
        <v/>
      </c>
      <c r="BZ2924" s="32" t="str">
        <f t="shared" si="838"/>
        <v/>
      </c>
      <c r="CA2924" s="32" t="str">
        <f t="shared" si="839"/>
        <v/>
      </c>
      <c r="CB2924" s="33">
        <f>IF(COUNTIF($CD$7:CD2924,CD2924)=1,CD2924,CD2924+COUNTIF($CD$6:CD2923,CD2924))</f>
        <v>58070</v>
      </c>
      <c r="CC2924" s="34">
        <f t="shared" si="840"/>
        <v>55153</v>
      </c>
      <c r="CD2924" s="32">
        <f t="shared" si="841"/>
        <v>55153</v>
      </c>
      <c r="CE2924" s="32">
        <f t="shared" si="842"/>
        <v>0</v>
      </c>
      <c r="CF2924" s="32">
        <f t="shared" si="843"/>
        <v>0</v>
      </c>
      <c r="CG2924" s="32" t="str">
        <f t="shared" si="844"/>
        <v/>
      </c>
      <c r="CH2924" s="32">
        <v>2919</v>
      </c>
      <c r="CI2924" s="32" t="s">
        <v>6</v>
      </c>
      <c r="CJ2924" s="32" t="str">
        <f t="shared" si="845"/>
        <v/>
      </c>
      <c r="CK2924" s="32" t="str">
        <f t="shared" si="846"/>
        <v/>
      </c>
      <c r="CL2924" s="32" t="str">
        <f t="shared" si="847"/>
        <v/>
      </c>
      <c r="CM2924" s="32" t="str">
        <f t="shared" si="848"/>
        <v/>
      </c>
      <c r="CN2924" s="32" t="str">
        <f t="shared" si="849"/>
        <v/>
      </c>
    </row>
    <row r="2925" spans="71:92" x14ac:dyDescent="0.3">
      <c r="BS2925" s="32" t="str">
        <f>IF(Kiadasi_kiseroiv!$K$2=BT2925,BV2925,"")</f>
        <v/>
      </c>
      <c r="BT2925" s="34" t="str">
        <f t="shared" si="832"/>
        <v/>
      </c>
      <c r="BU2925" s="32" t="str">
        <f t="shared" si="833"/>
        <v/>
      </c>
      <c r="BV2925" s="32" t="str">
        <f t="shared" si="834"/>
        <v/>
      </c>
      <c r="BW2925" s="32" t="str">
        <f t="shared" si="835"/>
        <v/>
      </c>
      <c r="BX2925" s="32" t="str">
        <f t="shared" si="836"/>
        <v/>
      </c>
      <c r="BY2925" s="32" t="str">
        <f t="shared" si="837"/>
        <v/>
      </c>
      <c r="BZ2925" s="32" t="str">
        <f t="shared" si="838"/>
        <v/>
      </c>
      <c r="CA2925" s="32" t="str">
        <f t="shared" si="839"/>
        <v/>
      </c>
      <c r="CB2925" s="33">
        <f>IF(COUNTIF($CD$7:CD2925,CD2925)=1,CD2925,CD2925+COUNTIF($CD$6:CD2924,CD2925))</f>
        <v>58071</v>
      </c>
      <c r="CC2925" s="34">
        <f t="shared" si="840"/>
        <v>55153</v>
      </c>
      <c r="CD2925" s="32">
        <f t="shared" si="841"/>
        <v>55153</v>
      </c>
      <c r="CE2925" s="32">
        <f t="shared" si="842"/>
        <v>0</v>
      </c>
      <c r="CF2925" s="32">
        <f t="shared" si="843"/>
        <v>0</v>
      </c>
      <c r="CG2925" s="32" t="str">
        <f t="shared" si="844"/>
        <v/>
      </c>
      <c r="CH2925" s="32">
        <v>2920</v>
      </c>
      <c r="CI2925" s="32" t="s">
        <v>6</v>
      </c>
      <c r="CJ2925" s="32" t="str">
        <f t="shared" si="845"/>
        <v/>
      </c>
      <c r="CK2925" s="32" t="str">
        <f t="shared" si="846"/>
        <v/>
      </c>
      <c r="CL2925" s="32" t="str">
        <f t="shared" si="847"/>
        <v/>
      </c>
      <c r="CM2925" s="32" t="str">
        <f t="shared" si="848"/>
        <v/>
      </c>
      <c r="CN2925" s="32" t="str">
        <f t="shared" si="849"/>
        <v/>
      </c>
    </row>
    <row r="2926" spans="71:92" x14ac:dyDescent="0.3">
      <c r="BS2926" s="32" t="str">
        <f>IF(Kiadasi_kiseroiv!$K$2=BT2926,BV2926,"")</f>
        <v/>
      </c>
      <c r="BT2926" s="34" t="str">
        <f t="shared" si="832"/>
        <v/>
      </c>
      <c r="BU2926" s="32" t="str">
        <f t="shared" si="833"/>
        <v/>
      </c>
      <c r="BV2926" s="32" t="str">
        <f t="shared" si="834"/>
        <v/>
      </c>
      <c r="BW2926" s="32" t="str">
        <f t="shared" si="835"/>
        <v/>
      </c>
      <c r="BX2926" s="32" t="str">
        <f t="shared" si="836"/>
        <v/>
      </c>
      <c r="BY2926" s="32" t="str">
        <f t="shared" si="837"/>
        <v/>
      </c>
      <c r="BZ2926" s="32" t="str">
        <f t="shared" si="838"/>
        <v/>
      </c>
      <c r="CA2926" s="32" t="str">
        <f t="shared" si="839"/>
        <v/>
      </c>
      <c r="CB2926" s="33">
        <f>IF(COUNTIF($CD$7:CD2926,CD2926)=1,CD2926,CD2926+COUNTIF($CD$6:CD2925,CD2926))</f>
        <v>58072</v>
      </c>
      <c r="CC2926" s="34">
        <f t="shared" si="840"/>
        <v>55153</v>
      </c>
      <c r="CD2926" s="32">
        <f t="shared" si="841"/>
        <v>55153</v>
      </c>
      <c r="CE2926" s="32">
        <f t="shared" si="842"/>
        <v>0</v>
      </c>
      <c r="CF2926" s="32">
        <f t="shared" si="843"/>
        <v>0</v>
      </c>
      <c r="CG2926" s="32" t="str">
        <f t="shared" si="844"/>
        <v/>
      </c>
      <c r="CH2926" s="32">
        <v>2921</v>
      </c>
      <c r="CI2926" s="32" t="s">
        <v>6</v>
      </c>
      <c r="CJ2926" s="32" t="str">
        <f t="shared" si="845"/>
        <v/>
      </c>
      <c r="CK2926" s="32" t="str">
        <f t="shared" si="846"/>
        <v/>
      </c>
      <c r="CL2926" s="32" t="str">
        <f t="shared" si="847"/>
        <v/>
      </c>
      <c r="CM2926" s="32" t="str">
        <f t="shared" si="848"/>
        <v/>
      </c>
      <c r="CN2926" s="32" t="str">
        <f t="shared" si="849"/>
        <v/>
      </c>
    </row>
    <row r="2927" spans="71:92" x14ac:dyDescent="0.3">
      <c r="BS2927" s="32" t="str">
        <f>IF(Kiadasi_kiseroiv!$K$2=BT2927,BV2927,"")</f>
        <v/>
      </c>
      <c r="BT2927" s="34" t="str">
        <f t="shared" si="832"/>
        <v/>
      </c>
      <c r="BU2927" s="32" t="str">
        <f t="shared" si="833"/>
        <v/>
      </c>
      <c r="BV2927" s="32" t="str">
        <f t="shared" si="834"/>
        <v/>
      </c>
      <c r="BW2927" s="32" t="str">
        <f t="shared" si="835"/>
        <v/>
      </c>
      <c r="BX2927" s="32" t="str">
        <f t="shared" si="836"/>
        <v/>
      </c>
      <c r="BY2927" s="32" t="str">
        <f t="shared" si="837"/>
        <v/>
      </c>
      <c r="BZ2927" s="32" t="str">
        <f t="shared" si="838"/>
        <v/>
      </c>
      <c r="CA2927" s="32" t="str">
        <f t="shared" si="839"/>
        <v/>
      </c>
      <c r="CB2927" s="33">
        <f>IF(COUNTIF($CD$7:CD2927,CD2927)=1,CD2927,CD2927+COUNTIF($CD$6:CD2926,CD2927))</f>
        <v>58073</v>
      </c>
      <c r="CC2927" s="34">
        <f t="shared" si="840"/>
        <v>55153</v>
      </c>
      <c r="CD2927" s="32">
        <f t="shared" si="841"/>
        <v>55153</v>
      </c>
      <c r="CE2927" s="32">
        <f t="shared" si="842"/>
        <v>0</v>
      </c>
      <c r="CF2927" s="32">
        <f t="shared" si="843"/>
        <v>0</v>
      </c>
      <c r="CG2927" s="32" t="str">
        <f t="shared" si="844"/>
        <v/>
      </c>
      <c r="CH2927" s="32">
        <v>2922</v>
      </c>
      <c r="CI2927" s="32" t="s">
        <v>6</v>
      </c>
      <c r="CJ2927" s="32" t="str">
        <f t="shared" si="845"/>
        <v/>
      </c>
      <c r="CK2927" s="32" t="str">
        <f t="shared" si="846"/>
        <v/>
      </c>
      <c r="CL2927" s="32" t="str">
        <f t="shared" si="847"/>
        <v/>
      </c>
      <c r="CM2927" s="32" t="str">
        <f t="shared" si="848"/>
        <v/>
      </c>
      <c r="CN2927" s="32" t="str">
        <f t="shared" si="849"/>
        <v/>
      </c>
    </row>
    <row r="2928" spans="71:92" x14ac:dyDescent="0.3">
      <c r="BS2928" s="32" t="str">
        <f>IF(Kiadasi_kiseroiv!$K$2=BT2928,BV2928,"")</f>
        <v/>
      </c>
      <c r="BT2928" s="34" t="str">
        <f t="shared" si="832"/>
        <v/>
      </c>
      <c r="BU2928" s="32" t="str">
        <f t="shared" si="833"/>
        <v/>
      </c>
      <c r="BV2928" s="32" t="str">
        <f t="shared" si="834"/>
        <v/>
      </c>
      <c r="BW2928" s="32" t="str">
        <f t="shared" si="835"/>
        <v/>
      </c>
      <c r="BX2928" s="32" t="str">
        <f t="shared" si="836"/>
        <v/>
      </c>
      <c r="BY2928" s="32" t="str">
        <f t="shared" si="837"/>
        <v/>
      </c>
      <c r="BZ2928" s="32" t="str">
        <f t="shared" si="838"/>
        <v/>
      </c>
      <c r="CA2928" s="32" t="str">
        <f t="shared" si="839"/>
        <v/>
      </c>
      <c r="CB2928" s="33">
        <f>IF(COUNTIF($CD$7:CD2928,CD2928)=1,CD2928,CD2928+COUNTIF($CD$6:CD2927,CD2928))</f>
        <v>58074</v>
      </c>
      <c r="CC2928" s="34">
        <f t="shared" si="840"/>
        <v>55153</v>
      </c>
      <c r="CD2928" s="32">
        <f t="shared" si="841"/>
        <v>55153</v>
      </c>
      <c r="CE2928" s="32">
        <f t="shared" si="842"/>
        <v>0</v>
      </c>
      <c r="CF2928" s="32">
        <f t="shared" si="843"/>
        <v>0</v>
      </c>
      <c r="CG2928" s="32" t="str">
        <f t="shared" si="844"/>
        <v/>
      </c>
      <c r="CH2928" s="32">
        <v>2923</v>
      </c>
      <c r="CI2928" s="32" t="s">
        <v>6</v>
      </c>
      <c r="CJ2928" s="32" t="str">
        <f t="shared" si="845"/>
        <v/>
      </c>
      <c r="CK2928" s="32" t="str">
        <f t="shared" si="846"/>
        <v/>
      </c>
      <c r="CL2928" s="32" t="str">
        <f t="shared" si="847"/>
        <v/>
      </c>
      <c r="CM2928" s="32" t="str">
        <f t="shared" si="848"/>
        <v/>
      </c>
      <c r="CN2928" s="32" t="str">
        <f t="shared" si="849"/>
        <v/>
      </c>
    </row>
    <row r="2929" spans="71:92" x14ac:dyDescent="0.3">
      <c r="BS2929" s="32" t="str">
        <f>IF(Kiadasi_kiseroiv!$K$2=BT2929,BV2929,"")</f>
        <v/>
      </c>
      <c r="BT2929" s="34" t="str">
        <f t="shared" si="832"/>
        <v/>
      </c>
      <c r="BU2929" s="32" t="str">
        <f t="shared" si="833"/>
        <v/>
      </c>
      <c r="BV2929" s="32" t="str">
        <f t="shared" si="834"/>
        <v/>
      </c>
      <c r="BW2929" s="32" t="str">
        <f t="shared" si="835"/>
        <v/>
      </c>
      <c r="BX2929" s="32" t="str">
        <f t="shared" si="836"/>
        <v/>
      </c>
      <c r="BY2929" s="32" t="str">
        <f t="shared" si="837"/>
        <v/>
      </c>
      <c r="BZ2929" s="32" t="str">
        <f t="shared" si="838"/>
        <v/>
      </c>
      <c r="CA2929" s="32" t="str">
        <f t="shared" si="839"/>
        <v/>
      </c>
      <c r="CB2929" s="33">
        <f>IF(COUNTIF($CD$7:CD2929,CD2929)=1,CD2929,CD2929+COUNTIF($CD$6:CD2928,CD2929))</f>
        <v>58075</v>
      </c>
      <c r="CC2929" s="34">
        <f t="shared" si="840"/>
        <v>55153</v>
      </c>
      <c r="CD2929" s="32">
        <f t="shared" si="841"/>
        <v>55153</v>
      </c>
      <c r="CE2929" s="32">
        <f t="shared" si="842"/>
        <v>0</v>
      </c>
      <c r="CF2929" s="32">
        <f t="shared" si="843"/>
        <v>0</v>
      </c>
      <c r="CG2929" s="32" t="str">
        <f t="shared" si="844"/>
        <v/>
      </c>
      <c r="CH2929" s="32">
        <v>2924</v>
      </c>
      <c r="CI2929" s="32" t="s">
        <v>6</v>
      </c>
      <c r="CJ2929" s="32" t="str">
        <f t="shared" si="845"/>
        <v/>
      </c>
      <c r="CK2929" s="32" t="str">
        <f t="shared" si="846"/>
        <v/>
      </c>
      <c r="CL2929" s="32" t="str">
        <f t="shared" si="847"/>
        <v/>
      </c>
      <c r="CM2929" s="32" t="str">
        <f t="shared" si="848"/>
        <v/>
      </c>
      <c r="CN2929" s="32" t="str">
        <f t="shared" si="849"/>
        <v/>
      </c>
    </row>
    <row r="2930" spans="71:92" x14ac:dyDescent="0.3">
      <c r="BS2930" s="32" t="str">
        <f>IF(Kiadasi_kiseroiv!$K$2=BT2930,BV2930,"")</f>
        <v/>
      </c>
      <c r="BT2930" s="34" t="str">
        <f t="shared" si="832"/>
        <v/>
      </c>
      <c r="BU2930" s="32" t="str">
        <f t="shared" si="833"/>
        <v/>
      </c>
      <c r="BV2930" s="32" t="str">
        <f t="shared" si="834"/>
        <v/>
      </c>
      <c r="BW2930" s="32" t="str">
        <f t="shared" si="835"/>
        <v/>
      </c>
      <c r="BX2930" s="32" t="str">
        <f t="shared" si="836"/>
        <v/>
      </c>
      <c r="BY2930" s="32" t="str">
        <f t="shared" si="837"/>
        <v/>
      </c>
      <c r="BZ2930" s="32" t="str">
        <f t="shared" si="838"/>
        <v/>
      </c>
      <c r="CA2930" s="32" t="str">
        <f t="shared" si="839"/>
        <v/>
      </c>
      <c r="CB2930" s="33">
        <f>IF(COUNTIF($CD$7:CD2930,CD2930)=1,CD2930,CD2930+COUNTIF($CD$6:CD2929,CD2930))</f>
        <v>58076</v>
      </c>
      <c r="CC2930" s="34">
        <f t="shared" si="840"/>
        <v>55153</v>
      </c>
      <c r="CD2930" s="32">
        <f t="shared" si="841"/>
        <v>55153</v>
      </c>
      <c r="CE2930" s="32">
        <f t="shared" si="842"/>
        <v>0</v>
      </c>
      <c r="CF2930" s="32">
        <f t="shared" si="843"/>
        <v>0</v>
      </c>
      <c r="CG2930" s="32" t="str">
        <f t="shared" si="844"/>
        <v/>
      </c>
      <c r="CH2930" s="32">
        <v>2925</v>
      </c>
      <c r="CI2930" s="32" t="s">
        <v>6</v>
      </c>
      <c r="CJ2930" s="32" t="str">
        <f t="shared" si="845"/>
        <v/>
      </c>
      <c r="CK2930" s="32" t="str">
        <f t="shared" si="846"/>
        <v/>
      </c>
      <c r="CL2930" s="32" t="str">
        <f t="shared" si="847"/>
        <v/>
      </c>
      <c r="CM2930" s="32" t="str">
        <f t="shared" si="848"/>
        <v/>
      </c>
      <c r="CN2930" s="32" t="str">
        <f t="shared" si="849"/>
        <v/>
      </c>
    </row>
    <row r="2931" spans="71:92" x14ac:dyDescent="0.3">
      <c r="BS2931" s="32" t="str">
        <f>IF(Kiadasi_kiseroiv!$K$2=BT2931,BV2931,"")</f>
        <v/>
      </c>
      <c r="BT2931" s="34" t="str">
        <f t="shared" si="832"/>
        <v/>
      </c>
      <c r="BU2931" s="32" t="str">
        <f t="shared" si="833"/>
        <v/>
      </c>
      <c r="BV2931" s="32" t="str">
        <f t="shared" si="834"/>
        <v/>
      </c>
      <c r="BW2931" s="32" t="str">
        <f t="shared" si="835"/>
        <v/>
      </c>
      <c r="BX2931" s="32" t="str">
        <f t="shared" si="836"/>
        <v/>
      </c>
      <c r="BY2931" s="32" t="str">
        <f t="shared" si="837"/>
        <v/>
      </c>
      <c r="BZ2931" s="32" t="str">
        <f t="shared" si="838"/>
        <v/>
      </c>
      <c r="CA2931" s="32" t="str">
        <f t="shared" si="839"/>
        <v/>
      </c>
      <c r="CB2931" s="33">
        <f>IF(COUNTIF($CD$7:CD2931,CD2931)=1,CD2931,CD2931+COUNTIF($CD$6:CD2930,CD2931))</f>
        <v>58077</v>
      </c>
      <c r="CC2931" s="34">
        <f t="shared" si="840"/>
        <v>55153</v>
      </c>
      <c r="CD2931" s="32">
        <f t="shared" si="841"/>
        <v>55153</v>
      </c>
      <c r="CE2931" s="32">
        <f t="shared" si="842"/>
        <v>0</v>
      </c>
      <c r="CF2931" s="32">
        <f t="shared" si="843"/>
        <v>0</v>
      </c>
      <c r="CG2931" s="32" t="str">
        <f t="shared" si="844"/>
        <v/>
      </c>
      <c r="CH2931" s="32">
        <v>2926</v>
      </c>
      <c r="CI2931" s="32" t="s">
        <v>6</v>
      </c>
      <c r="CJ2931" s="32" t="str">
        <f t="shared" si="845"/>
        <v/>
      </c>
      <c r="CK2931" s="32" t="str">
        <f t="shared" si="846"/>
        <v/>
      </c>
      <c r="CL2931" s="32" t="str">
        <f t="shared" si="847"/>
        <v/>
      </c>
      <c r="CM2931" s="32" t="str">
        <f t="shared" si="848"/>
        <v/>
      </c>
      <c r="CN2931" s="32" t="str">
        <f t="shared" si="849"/>
        <v/>
      </c>
    </row>
    <row r="2932" spans="71:92" x14ac:dyDescent="0.3">
      <c r="BS2932" s="32" t="str">
        <f>IF(Kiadasi_kiseroiv!$K$2=BT2932,BV2932,"")</f>
        <v/>
      </c>
      <c r="BT2932" s="34" t="str">
        <f t="shared" si="832"/>
        <v/>
      </c>
      <c r="BU2932" s="32" t="str">
        <f t="shared" si="833"/>
        <v/>
      </c>
      <c r="BV2932" s="32" t="str">
        <f t="shared" si="834"/>
        <v/>
      </c>
      <c r="BW2932" s="32" t="str">
        <f t="shared" si="835"/>
        <v/>
      </c>
      <c r="BX2932" s="32" t="str">
        <f t="shared" si="836"/>
        <v/>
      </c>
      <c r="BY2932" s="32" t="str">
        <f t="shared" si="837"/>
        <v/>
      </c>
      <c r="BZ2932" s="32" t="str">
        <f t="shared" si="838"/>
        <v/>
      </c>
      <c r="CA2932" s="32" t="str">
        <f t="shared" si="839"/>
        <v/>
      </c>
      <c r="CB2932" s="33">
        <f>IF(COUNTIF($CD$7:CD2932,CD2932)=1,CD2932,CD2932+COUNTIF($CD$6:CD2931,CD2932))</f>
        <v>58078</v>
      </c>
      <c r="CC2932" s="34">
        <f t="shared" si="840"/>
        <v>55153</v>
      </c>
      <c r="CD2932" s="32">
        <f t="shared" si="841"/>
        <v>55153</v>
      </c>
      <c r="CE2932" s="32">
        <f t="shared" si="842"/>
        <v>0</v>
      </c>
      <c r="CF2932" s="32">
        <f t="shared" si="843"/>
        <v>0</v>
      </c>
      <c r="CG2932" s="32" t="str">
        <f t="shared" si="844"/>
        <v/>
      </c>
      <c r="CH2932" s="32">
        <v>2927</v>
      </c>
      <c r="CI2932" s="32" t="s">
        <v>6</v>
      </c>
      <c r="CJ2932" s="32" t="str">
        <f t="shared" si="845"/>
        <v/>
      </c>
      <c r="CK2932" s="32" t="str">
        <f t="shared" si="846"/>
        <v/>
      </c>
      <c r="CL2932" s="32" t="str">
        <f t="shared" si="847"/>
        <v/>
      </c>
      <c r="CM2932" s="32" t="str">
        <f t="shared" si="848"/>
        <v/>
      </c>
      <c r="CN2932" s="32" t="str">
        <f t="shared" si="849"/>
        <v/>
      </c>
    </row>
    <row r="2933" spans="71:92" x14ac:dyDescent="0.3">
      <c r="BS2933" s="32" t="str">
        <f>IF(Kiadasi_kiseroiv!$K$2=BT2933,BV2933,"")</f>
        <v/>
      </c>
      <c r="BT2933" s="34" t="str">
        <f t="shared" si="832"/>
        <v/>
      </c>
      <c r="BU2933" s="32" t="str">
        <f t="shared" si="833"/>
        <v/>
      </c>
      <c r="BV2933" s="32" t="str">
        <f t="shared" si="834"/>
        <v/>
      </c>
      <c r="BW2933" s="32" t="str">
        <f t="shared" si="835"/>
        <v/>
      </c>
      <c r="BX2933" s="32" t="str">
        <f t="shared" si="836"/>
        <v/>
      </c>
      <c r="BY2933" s="32" t="str">
        <f t="shared" si="837"/>
        <v/>
      </c>
      <c r="BZ2933" s="32" t="str">
        <f t="shared" si="838"/>
        <v/>
      </c>
      <c r="CA2933" s="32" t="str">
        <f t="shared" si="839"/>
        <v/>
      </c>
      <c r="CB2933" s="33">
        <f>IF(COUNTIF($CD$7:CD2933,CD2933)=1,CD2933,CD2933+COUNTIF($CD$6:CD2932,CD2933))</f>
        <v>58079</v>
      </c>
      <c r="CC2933" s="34">
        <f t="shared" si="840"/>
        <v>55153</v>
      </c>
      <c r="CD2933" s="32">
        <f t="shared" si="841"/>
        <v>55153</v>
      </c>
      <c r="CE2933" s="32">
        <f t="shared" si="842"/>
        <v>0</v>
      </c>
      <c r="CF2933" s="32">
        <f t="shared" si="843"/>
        <v>0</v>
      </c>
      <c r="CG2933" s="32" t="str">
        <f t="shared" si="844"/>
        <v/>
      </c>
      <c r="CH2933" s="32">
        <v>2928</v>
      </c>
      <c r="CI2933" s="32" t="s">
        <v>6</v>
      </c>
      <c r="CJ2933" s="32" t="str">
        <f t="shared" si="845"/>
        <v/>
      </c>
      <c r="CK2933" s="32" t="str">
        <f t="shared" si="846"/>
        <v/>
      </c>
      <c r="CL2933" s="32" t="str">
        <f t="shared" si="847"/>
        <v/>
      </c>
      <c r="CM2933" s="32" t="str">
        <f t="shared" si="848"/>
        <v/>
      </c>
      <c r="CN2933" s="32" t="str">
        <f t="shared" si="849"/>
        <v/>
      </c>
    </row>
    <row r="2934" spans="71:92" x14ac:dyDescent="0.3">
      <c r="BS2934" s="32" t="str">
        <f>IF(Kiadasi_kiseroiv!$K$2=BT2934,BV2934,"")</f>
        <v/>
      </c>
      <c r="BT2934" s="34" t="str">
        <f t="shared" si="832"/>
        <v/>
      </c>
      <c r="BU2934" s="32" t="str">
        <f t="shared" si="833"/>
        <v/>
      </c>
      <c r="BV2934" s="32" t="str">
        <f t="shared" si="834"/>
        <v/>
      </c>
      <c r="BW2934" s="32" t="str">
        <f t="shared" si="835"/>
        <v/>
      </c>
      <c r="BX2934" s="32" t="str">
        <f t="shared" si="836"/>
        <v/>
      </c>
      <c r="BY2934" s="32" t="str">
        <f t="shared" si="837"/>
        <v/>
      </c>
      <c r="BZ2934" s="32" t="str">
        <f t="shared" si="838"/>
        <v/>
      </c>
      <c r="CA2934" s="32" t="str">
        <f t="shared" si="839"/>
        <v/>
      </c>
      <c r="CB2934" s="33">
        <f>IF(COUNTIF($CD$7:CD2934,CD2934)=1,CD2934,CD2934+COUNTIF($CD$6:CD2933,CD2934))</f>
        <v>58080</v>
      </c>
      <c r="CC2934" s="34">
        <f t="shared" si="840"/>
        <v>55153</v>
      </c>
      <c r="CD2934" s="32">
        <f t="shared" si="841"/>
        <v>55153</v>
      </c>
      <c r="CE2934" s="32">
        <f t="shared" si="842"/>
        <v>0</v>
      </c>
      <c r="CF2934" s="32">
        <f t="shared" si="843"/>
        <v>0</v>
      </c>
      <c r="CG2934" s="32" t="str">
        <f t="shared" si="844"/>
        <v/>
      </c>
      <c r="CH2934" s="32">
        <v>2929</v>
      </c>
      <c r="CI2934" s="32" t="s">
        <v>6</v>
      </c>
      <c r="CJ2934" s="32" t="str">
        <f t="shared" si="845"/>
        <v/>
      </c>
      <c r="CK2934" s="32" t="str">
        <f t="shared" si="846"/>
        <v/>
      </c>
      <c r="CL2934" s="32" t="str">
        <f t="shared" si="847"/>
        <v/>
      </c>
      <c r="CM2934" s="32" t="str">
        <f t="shared" si="848"/>
        <v/>
      </c>
      <c r="CN2934" s="32" t="str">
        <f t="shared" si="849"/>
        <v/>
      </c>
    </row>
    <row r="2935" spans="71:92" x14ac:dyDescent="0.3">
      <c r="BS2935" s="32" t="str">
        <f>IF(Kiadasi_kiseroiv!$K$2=BT2935,BV2935,"")</f>
        <v/>
      </c>
      <c r="BT2935" s="34" t="str">
        <f t="shared" si="832"/>
        <v/>
      </c>
      <c r="BU2935" s="32" t="str">
        <f t="shared" si="833"/>
        <v/>
      </c>
      <c r="BV2935" s="32" t="str">
        <f t="shared" si="834"/>
        <v/>
      </c>
      <c r="BW2935" s="32" t="str">
        <f t="shared" si="835"/>
        <v/>
      </c>
      <c r="BX2935" s="32" t="str">
        <f t="shared" si="836"/>
        <v/>
      </c>
      <c r="BY2935" s="32" t="str">
        <f t="shared" si="837"/>
        <v/>
      </c>
      <c r="BZ2935" s="32" t="str">
        <f t="shared" si="838"/>
        <v/>
      </c>
      <c r="CA2935" s="32" t="str">
        <f t="shared" si="839"/>
        <v/>
      </c>
      <c r="CB2935" s="33">
        <f>IF(COUNTIF($CD$7:CD2935,CD2935)=1,CD2935,CD2935+COUNTIF($CD$6:CD2934,CD2935))</f>
        <v>58081</v>
      </c>
      <c r="CC2935" s="34">
        <f t="shared" si="840"/>
        <v>55153</v>
      </c>
      <c r="CD2935" s="32">
        <f t="shared" si="841"/>
        <v>55153</v>
      </c>
      <c r="CE2935" s="32">
        <f t="shared" si="842"/>
        <v>0</v>
      </c>
      <c r="CF2935" s="32">
        <f t="shared" si="843"/>
        <v>0</v>
      </c>
      <c r="CG2935" s="32" t="str">
        <f t="shared" si="844"/>
        <v/>
      </c>
      <c r="CH2935" s="32">
        <v>2930</v>
      </c>
      <c r="CI2935" s="32" t="s">
        <v>6</v>
      </c>
      <c r="CJ2935" s="32" t="str">
        <f t="shared" si="845"/>
        <v/>
      </c>
      <c r="CK2935" s="32" t="str">
        <f t="shared" si="846"/>
        <v/>
      </c>
      <c r="CL2935" s="32" t="str">
        <f t="shared" si="847"/>
        <v/>
      </c>
      <c r="CM2935" s="32" t="str">
        <f t="shared" si="848"/>
        <v/>
      </c>
      <c r="CN2935" s="32" t="str">
        <f t="shared" si="849"/>
        <v/>
      </c>
    </row>
    <row r="2936" spans="71:92" x14ac:dyDescent="0.3">
      <c r="BS2936" s="32" t="str">
        <f>IF(Kiadasi_kiseroiv!$K$2=BT2936,BV2936,"")</f>
        <v/>
      </c>
      <c r="BT2936" s="34" t="str">
        <f t="shared" si="832"/>
        <v/>
      </c>
      <c r="BU2936" s="32" t="str">
        <f t="shared" si="833"/>
        <v/>
      </c>
      <c r="BV2936" s="32" t="str">
        <f t="shared" si="834"/>
        <v/>
      </c>
      <c r="BW2936" s="32" t="str">
        <f t="shared" si="835"/>
        <v/>
      </c>
      <c r="BX2936" s="32" t="str">
        <f t="shared" si="836"/>
        <v/>
      </c>
      <c r="BY2936" s="32" t="str">
        <f t="shared" si="837"/>
        <v/>
      </c>
      <c r="BZ2936" s="32" t="str">
        <f t="shared" si="838"/>
        <v/>
      </c>
      <c r="CA2936" s="32" t="str">
        <f t="shared" si="839"/>
        <v/>
      </c>
      <c r="CB2936" s="33">
        <f>IF(COUNTIF($CD$7:CD2936,CD2936)=1,CD2936,CD2936+COUNTIF($CD$6:CD2935,CD2936))</f>
        <v>58082</v>
      </c>
      <c r="CC2936" s="34">
        <f t="shared" si="840"/>
        <v>55153</v>
      </c>
      <c r="CD2936" s="32">
        <f t="shared" si="841"/>
        <v>55153</v>
      </c>
      <c r="CE2936" s="32">
        <f t="shared" si="842"/>
        <v>0</v>
      </c>
      <c r="CF2936" s="32">
        <f t="shared" si="843"/>
        <v>0</v>
      </c>
      <c r="CG2936" s="32" t="str">
        <f t="shared" si="844"/>
        <v/>
      </c>
      <c r="CH2936" s="32">
        <v>2931</v>
      </c>
      <c r="CI2936" s="32" t="s">
        <v>6</v>
      </c>
      <c r="CJ2936" s="32" t="str">
        <f t="shared" si="845"/>
        <v/>
      </c>
      <c r="CK2936" s="32" t="str">
        <f t="shared" si="846"/>
        <v/>
      </c>
      <c r="CL2936" s="32" t="str">
        <f t="shared" si="847"/>
        <v/>
      </c>
      <c r="CM2936" s="32" t="str">
        <f t="shared" si="848"/>
        <v/>
      </c>
      <c r="CN2936" s="32" t="str">
        <f t="shared" si="849"/>
        <v/>
      </c>
    </row>
    <row r="2937" spans="71:92" x14ac:dyDescent="0.3">
      <c r="BS2937" s="32" t="str">
        <f>IF(Kiadasi_kiseroiv!$K$2=BT2937,BV2937,"")</f>
        <v/>
      </c>
      <c r="BT2937" s="34" t="str">
        <f t="shared" si="832"/>
        <v/>
      </c>
      <c r="BU2937" s="32" t="str">
        <f t="shared" si="833"/>
        <v/>
      </c>
      <c r="BV2937" s="32" t="str">
        <f t="shared" si="834"/>
        <v/>
      </c>
      <c r="BW2937" s="32" t="str">
        <f t="shared" si="835"/>
        <v/>
      </c>
      <c r="BX2937" s="32" t="str">
        <f t="shared" si="836"/>
        <v/>
      </c>
      <c r="BY2937" s="32" t="str">
        <f t="shared" si="837"/>
        <v/>
      </c>
      <c r="BZ2937" s="32" t="str">
        <f t="shared" si="838"/>
        <v/>
      </c>
      <c r="CA2937" s="32" t="str">
        <f t="shared" si="839"/>
        <v/>
      </c>
      <c r="CB2937" s="33">
        <f>IF(COUNTIF($CD$7:CD2937,CD2937)=1,CD2937,CD2937+COUNTIF($CD$6:CD2936,CD2937))</f>
        <v>58083</v>
      </c>
      <c r="CC2937" s="34">
        <f t="shared" si="840"/>
        <v>55153</v>
      </c>
      <c r="CD2937" s="32">
        <f t="shared" si="841"/>
        <v>55153</v>
      </c>
      <c r="CE2937" s="32">
        <f t="shared" si="842"/>
        <v>0</v>
      </c>
      <c r="CF2937" s="32">
        <f t="shared" si="843"/>
        <v>0</v>
      </c>
      <c r="CG2937" s="32" t="str">
        <f t="shared" si="844"/>
        <v/>
      </c>
      <c r="CH2937" s="32">
        <v>2932</v>
      </c>
      <c r="CI2937" s="32" t="s">
        <v>6</v>
      </c>
      <c r="CJ2937" s="32" t="str">
        <f t="shared" si="845"/>
        <v/>
      </c>
      <c r="CK2937" s="32" t="str">
        <f t="shared" si="846"/>
        <v/>
      </c>
      <c r="CL2937" s="32" t="str">
        <f t="shared" si="847"/>
        <v/>
      </c>
      <c r="CM2937" s="32" t="str">
        <f t="shared" si="848"/>
        <v/>
      </c>
      <c r="CN2937" s="32" t="str">
        <f t="shared" si="849"/>
        <v/>
      </c>
    </row>
    <row r="2938" spans="71:92" x14ac:dyDescent="0.3">
      <c r="BS2938" s="32" t="str">
        <f>IF(Kiadasi_kiseroiv!$K$2=BT2938,BV2938,"")</f>
        <v/>
      </c>
      <c r="BT2938" s="34" t="str">
        <f t="shared" si="832"/>
        <v/>
      </c>
      <c r="BU2938" s="32" t="str">
        <f t="shared" si="833"/>
        <v/>
      </c>
      <c r="BV2938" s="32" t="str">
        <f t="shared" si="834"/>
        <v/>
      </c>
      <c r="BW2938" s="32" t="str">
        <f t="shared" si="835"/>
        <v/>
      </c>
      <c r="BX2938" s="32" t="str">
        <f t="shared" si="836"/>
        <v/>
      </c>
      <c r="BY2938" s="32" t="str">
        <f t="shared" si="837"/>
        <v/>
      </c>
      <c r="BZ2938" s="32" t="str">
        <f t="shared" si="838"/>
        <v/>
      </c>
      <c r="CA2938" s="32" t="str">
        <f t="shared" si="839"/>
        <v/>
      </c>
      <c r="CB2938" s="33">
        <f>IF(COUNTIF($CD$7:CD2938,CD2938)=1,CD2938,CD2938+COUNTIF($CD$6:CD2937,CD2938))</f>
        <v>58084</v>
      </c>
      <c r="CC2938" s="34">
        <f t="shared" si="840"/>
        <v>55153</v>
      </c>
      <c r="CD2938" s="32">
        <f t="shared" si="841"/>
        <v>55153</v>
      </c>
      <c r="CE2938" s="32">
        <f t="shared" si="842"/>
        <v>0</v>
      </c>
      <c r="CF2938" s="32">
        <f t="shared" si="843"/>
        <v>0</v>
      </c>
      <c r="CG2938" s="32" t="str">
        <f t="shared" si="844"/>
        <v/>
      </c>
      <c r="CH2938" s="32">
        <v>2933</v>
      </c>
      <c r="CI2938" s="32" t="s">
        <v>6</v>
      </c>
      <c r="CJ2938" s="32" t="str">
        <f t="shared" si="845"/>
        <v/>
      </c>
      <c r="CK2938" s="32" t="str">
        <f t="shared" si="846"/>
        <v/>
      </c>
      <c r="CL2938" s="32" t="str">
        <f t="shared" si="847"/>
        <v/>
      </c>
      <c r="CM2938" s="32" t="str">
        <f t="shared" si="848"/>
        <v/>
      </c>
      <c r="CN2938" s="32" t="str">
        <f t="shared" si="849"/>
        <v/>
      </c>
    </row>
    <row r="2939" spans="71:92" x14ac:dyDescent="0.3">
      <c r="BS2939" s="32" t="str">
        <f>IF(Kiadasi_kiseroiv!$K$2=BT2939,BV2939,"")</f>
        <v/>
      </c>
      <c r="BT2939" s="34" t="str">
        <f t="shared" si="832"/>
        <v/>
      </c>
      <c r="BU2939" s="32" t="str">
        <f t="shared" si="833"/>
        <v/>
      </c>
      <c r="BV2939" s="32" t="str">
        <f t="shared" si="834"/>
        <v/>
      </c>
      <c r="BW2939" s="32" t="str">
        <f t="shared" si="835"/>
        <v/>
      </c>
      <c r="BX2939" s="32" t="str">
        <f t="shared" si="836"/>
        <v/>
      </c>
      <c r="BY2939" s="32" t="str">
        <f t="shared" si="837"/>
        <v/>
      </c>
      <c r="BZ2939" s="32" t="str">
        <f t="shared" si="838"/>
        <v/>
      </c>
      <c r="CA2939" s="32" t="str">
        <f t="shared" si="839"/>
        <v/>
      </c>
      <c r="CB2939" s="33">
        <f>IF(COUNTIF($CD$7:CD2939,CD2939)=1,CD2939,CD2939+COUNTIF($CD$6:CD2938,CD2939))</f>
        <v>58085</v>
      </c>
      <c r="CC2939" s="34">
        <f t="shared" si="840"/>
        <v>55153</v>
      </c>
      <c r="CD2939" s="32">
        <f t="shared" si="841"/>
        <v>55153</v>
      </c>
      <c r="CE2939" s="32">
        <f t="shared" si="842"/>
        <v>0</v>
      </c>
      <c r="CF2939" s="32">
        <f t="shared" si="843"/>
        <v>0</v>
      </c>
      <c r="CG2939" s="32" t="str">
        <f t="shared" si="844"/>
        <v/>
      </c>
      <c r="CH2939" s="32">
        <v>2934</v>
      </c>
      <c r="CI2939" s="32" t="s">
        <v>6</v>
      </c>
      <c r="CJ2939" s="32" t="str">
        <f t="shared" si="845"/>
        <v/>
      </c>
      <c r="CK2939" s="32" t="str">
        <f t="shared" si="846"/>
        <v/>
      </c>
      <c r="CL2939" s="32" t="str">
        <f t="shared" si="847"/>
        <v/>
      </c>
      <c r="CM2939" s="32" t="str">
        <f t="shared" si="848"/>
        <v/>
      </c>
      <c r="CN2939" s="32" t="str">
        <f t="shared" si="849"/>
        <v/>
      </c>
    </row>
    <row r="2940" spans="71:92" x14ac:dyDescent="0.3">
      <c r="BS2940" s="32" t="str">
        <f>IF(Kiadasi_kiseroiv!$K$2=BT2940,BV2940,"")</f>
        <v/>
      </c>
      <c r="BT2940" s="34" t="str">
        <f t="shared" si="832"/>
        <v/>
      </c>
      <c r="BU2940" s="32" t="str">
        <f t="shared" si="833"/>
        <v/>
      </c>
      <c r="BV2940" s="32" t="str">
        <f t="shared" si="834"/>
        <v/>
      </c>
      <c r="BW2940" s="32" t="str">
        <f t="shared" si="835"/>
        <v/>
      </c>
      <c r="BX2940" s="32" t="str">
        <f t="shared" si="836"/>
        <v/>
      </c>
      <c r="BY2940" s="32" t="str">
        <f t="shared" si="837"/>
        <v/>
      </c>
      <c r="BZ2940" s="32" t="str">
        <f t="shared" si="838"/>
        <v/>
      </c>
      <c r="CA2940" s="32" t="str">
        <f t="shared" si="839"/>
        <v/>
      </c>
      <c r="CB2940" s="33">
        <f>IF(COUNTIF($CD$7:CD2940,CD2940)=1,CD2940,CD2940+COUNTIF($CD$6:CD2939,CD2940))</f>
        <v>58086</v>
      </c>
      <c r="CC2940" s="34">
        <f t="shared" si="840"/>
        <v>55153</v>
      </c>
      <c r="CD2940" s="32">
        <f t="shared" si="841"/>
        <v>55153</v>
      </c>
      <c r="CE2940" s="32">
        <f t="shared" si="842"/>
        <v>0</v>
      </c>
      <c r="CF2940" s="32">
        <f t="shared" si="843"/>
        <v>0</v>
      </c>
      <c r="CG2940" s="32" t="str">
        <f t="shared" si="844"/>
        <v/>
      </c>
      <c r="CH2940" s="32">
        <v>2935</v>
      </c>
      <c r="CI2940" s="32" t="s">
        <v>6</v>
      </c>
      <c r="CJ2940" s="32" t="str">
        <f t="shared" si="845"/>
        <v/>
      </c>
      <c r="CK2940" s="32" t="str">
        <f t="shared" si="846"/>
        <v/>
      </c>
      <c r="CL2940" s="32" t="str">
        <f t="shared" si="847"/>
        <v/>
      </c>
      <c r="CM2940" s="32" t="str">
        <f t="shared" si="848"/>
        <v/>
      </c>
      <c r="CN2940" s="32" t="str">
        <f t="shared" si="849"/>
        <v/>
      </c>
    </row>
    <row r="2941" spans="71:92" x14ac:dyDescent="0.3">
      <c r="BS2941" s="32" t="str">
        <f>IF(Kiadasi_kiseroiv!$K$2=BT2941,BV2941,"")</f>
        <v/>
      </c>
      <c r="BT2941" s="34" t="str">
        <f t="shared" si="832"/>
        <v/>
      </c>
      <c r="BU2941" s="32" t="str">
        <f t="shared" si="833"/>
        <v/>
      </c>
      <c r="BV2941" s="32" t="str">
        <f t="shared" si="834"/>
        <v/>
      </c>
      <c r="BW2941" s="32" t="str">
        <f t="shared" si="835"/>
        <v/>
      </c>
      <c r="BX2941" s="32" t="str">
        <f t="shared" si="836"/>
        <v/>
      </c>
      <c r="BY2941" s="32" t="str">
        <f t="shared" si="837"/>
        <v/>
      </c>
      <c r="BZ2941" s="32" t="str">
        <f t="shared" si="838"/>
        <v/>
      </c>
      <c r="CA2941" s="32" t="str">
        <f t="shared" si="839"/>
        <v/>
      </c>
      <c r="CB2941" s="33">
        <f>IF(COUNTIF($CD$7:CD2941,CD2941)=1,CD2941,CD2941+COUNTIF($CD$6:CD2940,CD2941))</f>
        <v>58087</v>
      </c>
      <c r="CC2941" s="34">
        <f t="shared" si="840"/>
        <v>55153</v>
      </c>
      <c r="CD2941" s="32">
        <f t="shared" si="841"/>
        <v>55153</v>
      </c>
      <c r="CE2941" s="32">
        <f t="shared" si="842"/>
        <v>0</v>
      </c>
      <c r="CF2941" s="32">
        <f t="shared" si="843"/>
        <v>0</v>
      </c>
      <c r="CG2941" s="32" t="str">
        <f t="shared" si="844"/>
        <v/>
      </c>
      <c r="CH2941" s="32">
        <v>2936</v>
      </c>
      <c r="CI2941" s="32" t="s">
        <v>6</v>
      </c>
      <c r="CJ2941" s="32" t="str">
        <f t="shared" si="845"/>
        <v/>
      </c>
      <c r="CK2941" s="32" t="str">
        <f t="shared" si="846"/>
        <v/>
      </c>
      <c r="CL2941" s="32" t="str">
        <f t="shared" si="847"/>
        <v/>
      </c>
      <c r="CM2941" s="32" t="str">
        <f t="shared" si="848"/>
        <v/>
      </c>
      <c r="CN2941" s="32" t="str">
        <f t="shared" si="849"/>
        <v/>
      </c>
    </row>
    <row r="2942" spans="71:92" x14ac:dyDescent="0.3">
      <c r="BS2942" s="32" t="str">
        <f>IF(Kiadasi_kiseroiv!$K$2=BT2942,BV2942,"")</f>
        <v/>
      </c>
      <c r="BT2942" s="34" t="str">
        <f t="shared" si="832"/>
        <v/>
      </c>
      <c r="BU2942" s="32" t="str">
        <f t="shared" si="833"/>
        <v/>
      </c>
      <c r="BV2942" s="32" t="str">
        <f t="shared" si="834"/>
        <v/>
      </c>
      <c r="BW2942" s="32" t="str">
        <f t="shared" si="835"/>
        <v/>
      </c>
      <c r="BX2942" s="32" t="str">
        <f t="shared" si="836"/>
        <v/>
      </c>
      <c r="BY2942" s="32" t="str">
        <f t="shared" si="837"/>
        <v/>
      </c>
      <c r="BZ2942" s="32" t="str">
        <f t="shared" si="838"/>
        <v/>
      </c>
      <c r="CA2942" s="32" t="str">
        <f t="shared" si="839"/>
        <v/>
      </c>
      <c r="CB2942" s="33">
        <f>IF(COUNTIF($CD$7:CD2942,CD2942)=1,CD2942,CD2942+COUNTIF($CD$6:CD2941,CD2942))</f>
        <v>58088</v>
      </c>
      <c r="CC2942" s="34">
        <f t="shared" si="840"/>
        <v>55153</v>
      </c>
      <c r="CD2942" s="32">
        <f t="shared" si="841"/>
        <v>55153</v>
      </c>
      <c r="CE2942" s="32">
        <f t="shared" si="842"/>
        <v>0</v>
      </c>
      <c r="CF2942" s="32">
        <f t="shared" si="843"/>
        <v>0</v>
      </c>
      <c r="CG2942" s="32" t="str">
        <f t="shared" si="844"/>
        <v/>
      </c>
      <c r="CH2942" s="32">
        <v>2937</v>
      </c>
      <c r="CI2942" s="32" t="s">
        <v>6</v>
      </c>
      <c r="CJ2942" s="32" t="str">
        <f t="shared" si="845"/>
        <v/>
      </c>
      <c r="CK2942" s="32" t="str">
        <f t="shared" si="846"/>
        <v/>
      </c>
      <c r="CL2942" s="32" t="str">
        <f t="shared" si="847"/>
        <v/>
      </c>
      <c r="CM2942" s="32" t="str">
        <f t="shared" si="848"/>
        <v/>
      </c>
      <c r="CN2942" s="32" t="str">
        <f t="shared" si="849"/>
        <v/>
      </c>
    </row>
    <row r="2943" spans="71:92" x14ac:dyDescent="0.3">
      <c r="BS2943" s="32" t="str">
        <f>IF(Kiadasi_kiseroiv!$K$2=BT2943,BV2943,"")</f>
        <v/>
      </c>
      <c r="BT2943" s="34" t="str">
        <f t="shared" si="832"/>
        <v/>
      </c>
      <c r="BU2943" s="32" t="str">
        <f t="shared" si="833"/>
        <v/>
      </c>
      <c r="BV2943" s="32" t="str">
        <f t="shared" si="834"/>
        <v/>
      </c>
      <c r="BW2943" s="32" t="str">
        <f t="shared" si="835"/>
        <v/>
      </c>
      <c r="BX2943" s="32" t="str">
        <f t="shared" si="836"/>
        <v/>
      </c>
      <c r="BY2943" s="32" t="str">
        <f t="shared" si="837"/>
        <v/>
      </c>
      <c r="BZ2943" s="32" t="str">
        <f t="shared" si="838"/>
        <v/>
      </c>
      <c r="CA2943" s="32" t="str">
        <f t="shared" si="839"/>
        <v/>
      </c>
      <c r="CB2943" s="33">
        <f>IF(COUNTIF($CD$7:CD2943,CD2943)=1,CD2943,CD2943+COUNTIF($CD$6:CD2942,CD2943))</f>
        <v>58089</v>
      </c>
      <c r="CC2943" s="34">
        <f t="shared" si="840"/>
        <v>55153</v>
      </c>
      <c r="CD2943" s="32">
        <f t="shared" si="841"/>
        <v>55153</v>
      </c>
      <c r="CE2943" s="32">
        <f t="shared" si="842"/>
        <v>0</v>
      </c>
      <c r="CF2943" s="32">
        <f t="shared" si="843"/>
        <v>0</v>
      </c>
      <c r="CG2943" s="32" t="str">
        <f t="shared" si="844"/>
        <v/>
      </c>
      <c r="CH2943" s="32">
        <v>2938</v>
      </c>
      <c r="CI2943" s="32" t="s">
        <v>6</v>
      </c>
      <c r="CJ2943" s="32" t="str">
        <f t="shared" si="845"/>
        <v/>
      </c>
      <c r="CK2943" s="32" t="str">
        <f t="shared" si="846"/>
        <v/>
      </c>
      <c r="CL2943" s="32" t="str">
        <f t="shared" si="847"/>
        <v/>
      </c>
      <c r="CM2943" s="32" t="str">
        <f t="shared" si="848"/>
        <v/>
      </c>
      <c r="CN2943" s="32" t="str">
        <f t="shared" si="849"/>
        <v/>
      </c>
    </row>
    <row r="2944" spans="71:92" x14ac:dyDescent="0.3">
      <c r="BS2944" s="32" t="str">
        <f>IF(Kiadasi_kiseroiv!$K$2=BT2944,BV2944,"")</f>
        <v/>
      </c>
      <c r="BT2944" s="34" t="str">
        <f t="shared" si="832"/>
        <v/>
      </c>
      <c r="BU2944" s="32" t="str">
        <f t="shared" si="833"/>
        <v/>
      </c>
      <c r="BV2944" s="32" t="str">
        <f t="shared" si="834"/>
        <v/>
      </c>
      <c r="BW2944" s="32" t="str">
        <f t="shared" si="835"/>
        <v/>
      </c>
      <c r="BX2944" s="32" t="str">
        <f t="shared" si="836"/>
        <v/>
      </c>
      <c r="BY2944" s="32" t="str">
        <f t="shared" si="837"/>
        <v/>
      </c>
      <c r="BZ2944" s="32" t="str">
        <f t="shared" si="838"/>
        <v/>
      </c>
      <c r="CA2944" s="32" t="str">
        <f t="shared" si="839"/>
        <v/>
      </c>
      <c r="CB2944" s="33">
        <f>IF(COUNTIF($CD$7:CD2944,CD2944)=1,CD2944,CD2944+COUNTIF($CD$6:CD2943,CD2944))</f>
        <v>58090</v>
      </c>
      <c r="CC2944" s="34">
        <f t="shared" si="840"/>
        <v>55153</v>
      </c>
      <c r="CD2944" s="32">
        <f t="shared" si="841"/>
        <v>55153</v>
      </c>
      <c r="CE2944" s="32">
        <f t="shared" si="842"/>
        <v>0</v>
      </c>
      <c r="CF2944" s="32">
        <f t="shared" si="843"/>
        <v>0</v>
      </c>
      <c r="CG2944" s="32" t="str">
        <f t="shared" si="844"/>
        <v/>
      </c>
      <c r="CH2944" s="32">
        <v>2939</v>
      </c>
      <c r="CI2944" s="32" t="s">
        <v>6</v>
      </c>
      <c r="CJ2944" s="32" t="str">
        <f t="shared" si="845"/>
        <v/>
      </c>
      <c r="CK2944" s="32" t="str">
        <f t="shared" si="846"/>
        <v/>
      </c>
      <c r="CL2944" s="32" t="str">
        <f t="shared" si="847"/>
        <v/>
      </c>
      <c r="CM2944" s="32" t="str">
        <f t="shared" si="848"/>
        <v/>
      </c>
      <c r="CN2944" s="32" t="str">
        <f t="shared" si="849"/>
        <v/>
      </c>
    </row>
    <row r="2945" spans="71:92" x14ac:dyDescent="0.3">
      <c r="BS2945" s="32" t="str">
        <f>IF(Kiadasi_kiseroiv!$K$2=BT2945,BV2945,"")</f>
        <v/>
      </c>
      <c r="BT2945" s="34" t="str">
        <f t="shared" si="832"/>
        <v/>
      </c>
      <c r="BU2945" s="32" t="str">
        <f t="shared" si="833"/>
        <v/>
      </c>
      <c r="BV2945" s="32" t="str">
        <f t="shared" si="834"/>
        <v/>
      </c>
      <c r="BW2945" s="32" t="str">
        <f t="shared" si="835"/>
        <v/>
      </c>
      <c r="BX2945" s="32" t="str">
        <f t="shared" si="836"/>
        <v/>
      </c>
      <c r="BY2945" s="32" t="str">
        <f t="shared" si="837"/>
        <v/>
      </c>
      <c r="BZ2945" s="32" t="str">
        <f t="shared" si="838"/>
        <v/>
      </c>
      <c r="CA2945" s="32" t="str">
        <f t="shared" si="839"/>
        <v/>
      </c>
      <c r="CB2945" s="33">
        <f>IF(COUNTIF($CD$7:CD2945,CD2945)=1,CD2945,CD2945+COUNTIF($CD$6:CD2944,CD2945))</f>
        <v>58091</v>
      </c>
      <c r="CC2945" s="34">
        <f t="shared" si="840"/>
        <v>55153</v>
      </c>
      <c r="CD2945" s="32">
        <f t="shared" si="841"/>
        <v>55153</v>
      </c>
      <c r="CE2945" s="32">
        <f t="shared" si="842"/>
        <v>0</v>
      </c>
      <c r="CF2945" s="32">
        <f t="shared" si="843"/>
        <v>0</v>
      </c>
      <c r="CG2945" s="32" t="str">
        <f t="shared" si="844"/>
        <v/>
      </c>
      <c r="CH2945" s="32">
        <v>2940</v>
      </c>
      <c r="CI2945" s="32" t="s">
        <v>6</v>
      </c>
      <c r="CJ2945" s="32" t="str">
        <f t="shared" si="845"/>
        <v/>
      </c>
      <c r="CK2945" s="32" t="str">
        <f t="shared" si="846"/>
        <v/>
      </c>
      <c r="CL2945" s="32" t="str">
        <f t="shared" si="847"/>
        <v/>
      </c>
      <c r="CM2945" s="32" t="str">
        <f t="shared" si="848"/>
        <v/>
      </c>
      <c r="CN2945" s="32" t="str">
        <f t="shared" si="849"/>
        <v/>
      </c>
    </row>
    <row r="2946" spans="71:92" x14ac:dyDescent="0.3">
      <c r="BS2946" s="32" t="str">
        <f>IF(Kiadasi_kiseroiv!$K$2=BT2946,BV2946,"")</f>
        <v/>
      </c>
      <c r="BT2946" s="34" t="str">
        <f t="shared" si="832"/>
        <v/>
      </c>
      <c r="BU2946" s="32" t="str">
        <f t="shared" si="833"/>
        <v/>
      </c>
      <c r="BV2946" s="32" t="str">
        <f t="shared" si="834"/>
        <v/>
      </c>
      <c r="BW2946" s="32" t="str">
        <f t="shared" si="835"/>
        <v/>
      </c>
      <c r="BX2946" s="32" t="str">
        <f t="shared" si="836"/>
        <v/>
      </c>
      <c r="BY2946" s="32" t="str">
        <f t="shared" si="837"/>
        <v/>
      </c>
      <c r="BZ2946" s="32" t="str">
        <f t="shared" si="838"/>
        <v/>
      </c>
      <c r="CA2946" s="32" t="str">
        <f t="shared" si="839"/>
        <v/>
      </c>
      <c r="CB2946" s="33">
        <f>IF(COUNTIF($CD$7:CD2946,CD2946)=1,CD2946,CD2946+COUNTIF($CD$6:CD2945,CD2946))</f>
        <v>58092</v>
      </c>
      <c r="CC2946" s="34">
        <f t="shared" si="840"/>
        <v>55153</v>
      </c>
      <c r="CD2946" s="32">
        <f t="shared" si="841"/>
        <v>55153</v>
      </c>
      <c r="CE2946" s="32">
        <f t="shared" si="842"/>
        <v>0</v>
      </c>
      <c r="CF2946" s="32">
        <f t="shared" si="843"/>
        <v>0</v>
      </c>
      <c r="CG2946" s="32" t="str">
        <f t="shared" si="844"/>
        <v/>
      </c>
      <c r="CH2946" s="32">
        <v>2941</v>
      </c>
      <c r="CI2946" s="32" t="s">
        <v>6</v>
      </c>
      <c r="CJ2946" s="32" t="str">
        <f t="shared" si="845"/>
        <v/>
      </c>
      <c r="CK2946" s="32" t="str">
        <f t="shared" si="846"/>
        <v/>
      </c>
      <c r="CL2946" s="32" t="str">
        <f t="shared" si="847"/>
        <v/>
      </c>
      <c r="CM2946" s="32" t="str">
        <f t="shared" si="848"/>
        <v/>
      </c>
      <c r="CN2946" s="32" t="str">
        <f t="shared" si="849"/>
        <v/>
      </c>
    </row>
    <row r="2947" spans="71:92" x14ac:dyDescent="0.3">
      <c r="BS2947" s="32" t="str">
        <f>IF(Kiadasi_kiseroiv!$K$2=BT2947,BV2947,"")</f>
        <v/>
      </c>
      <c r="BT2947" s="34" t="str">
        <f t="shared" si="832"/>
        <v/>
      </c>
      <c r="BU2947" s="32" t="str">
        <f t="shared" si="833"/>
        <v/>
      </c>
      <c r="BV2947" s="32" t="str">
        <f t="shared" si="834"/>
        <v/>
      </c>
      <c r="BW2947" s="32" t="str">
        <f t="shared" si="835"/>
        <v/>
      </c>
      <c r="BX2947" s="32" t="str">
        <f t="shared" si="836"/>
        <v/>
      </c>
      <c r="BY2947" s="32" t="str">
        <f t="shared" si="837"/>
        <v/>
      </c>
      <c r="BZ2947" s="32" t="str">
        <f t="shared" si="838"/>
        <v/>
      </c>
      <c r="CA2947" s="32" t="str">
        <f t="shared" si="839"/>
        <v/>
      </c>
      <c r="CB2947" s="33">
        <f>IF(COUNTIF($CD$7:CD2947,CD2947)=1,CD2947,CD2947+COUNTIF($CD$6:CD2946,CD2947))</f>
        <v>58093</v>
      </c>
      <c r="CC2947" s="34">
        <f t="shared" si="840"/>
        <v>55153</v>
      </c>
      <c r="CD2947" s="32">
        <f t="shared" si="841"/>
        <v>55153</v>
      </c>
      <c r="CE2947" s="32">
        <f t="shared" si="842"/>
        <v>0</v>
      </c>
      <c r="CF2947" s="32">
        <f t="shared" si="843"/>
        <v>0</v>
      </c>
      <c r="CG2947" s="32" t="str">
        <f t="shared" si="844"/>
        <v/>
      </c>
      <c r="CH2947" s="32">
        <v>2942</v>
      </c>
      <c r="CI2947" s="32" t="s">
        <v>6</v>
      </c>
      <c r="CJ2947" s="32" t="str">
        <f t="shared" si="845"/>
        <v/>
      </c>
      <c r="CK2947" s="32" t="str">
        <f t="shared" si="846"/>
        <v/>
      </c>
      <c r="CL2947" s="32" t="str">
        <f t="shared" si="847"/>
        <v/>
      </c>
      <c r="CM2947" s="32" t="str">
        <f t="shared" si="848"/>
        <v/>
      </c>
      <c r="CN2947" s="32" t="str">
        <f t="shared" si="849"/>
        <v/>
      </c>
    </row>
    <row r="2948" spans="71:92" x14ac:dyDescent="0.3">
      <c r="BS2948" s="32" t="str">
        <f>IF(Kiadasi_kiseroiv!$K$2=BT2948,BV2948,"")</f>
        <v/>
      </c>
      <c r="BT2948" s="34" t="str">
        <f t="shared" si="832"/>
        <v/>
      </c>
      <c r="BU2948" s="32" t="str">
        <f t="shared" si="833"/>
        <v/>
      </c>
      <c r="BV2948" s="32" t="str">
        <f t="shared" si="834"/>
        <v/>
      </c>
      <c r="BW2948" s="32" t="str">
        <f t="shared" si="835"/>
        <v/>
      </c>
      <c r="BX2948" s="32" t="str">
        <f t="shared" si="836"/>
        <v/>
      </c>
      <c r="BY2948" s="32" t="str">
        <f t="shared" si="837"/>
        <v/>
      </c>
      <c r="BZ2948" s="32" t="str">
        <f t="shared" si="838"/>
        <v/>
      </c>
      <c r="CA2948" s="32" t="str">
        <f t="shared" si="839"/>
        <v/>
      </c>
      <c r="CB2948" s="33">
        <f>IF(COUNTIF($CD$7:CD2948,CD2948)=1,CD2948,CD2948+COUNTIF($CD$6:CD2947,CD2948))</f>
        <v>58094</v>
      </c>
      <c r="CC2948" s="34">
        <f t="shared" si="840"/>
        <v>55153</v>
      </c>
      <c r="CD2948" s="32">
        <f t="shared" si="841"/>
        <v>55153</v>
      </c>
      <c r="CE2948" s="32">
        <f t="shared" si="842"/>
        <v>0</v>
      </c>
      <c r="CF2948" s="32">
        <f t="shared" si="843"/>
        <v>0</v>
      </c>
      <c r="CG2948" s="32" t="str">
        <f t="shared" si="844"/>
        <v/>
      </c>
      <c r="CH2948" s="32">
        <v>2943</v>
      </c>
      <c r="CI2948" s="32" t="s">
        <v>6</v>
      </c>
      <c r="CJ2948" s="32" t="str">
        <f t="shared" si="845"/>
        <v/>
      </c>
      <c r="CK2948" s="32" t="str">
        <f t="shared" si="846"/>
        <v/>
      </c>
      <c r="CL2948" s="32" t="str">
        <f t="shared" si="847"/>
        <v/>
      </c>
      <c r="CM2948" s="32" t="str">
        <f t="shared" si="848"/>
        <v/>
      </c>
      <c r="CN2948" s="32" t="str">
        <f t="shared" si="849"/>
        <v/>
      </c>
    </row>
    <row r="2949" spans="71:92" x14ac:dyDescent="0.3">
      <c r="BS2949" s="32" t="str">
        <f>IF(Kiadasi_kiseroiv!$K$2=BT2949,BV2949,"")</f>
        <v/>
      </c>
      <c r="BT2949" s="34" t="str">
        <f t="shared" si="832"/>
        <v/>
      </c>
      <c r="BU2949" s="32" t="str">
        <f t="shared" si="833"/>
        <v/>
      </c>
      <c r="BV2949" s="32" t="str">
        <f t="shared" si="834"/>
        <v/>
      </c>
      <c r="BW2949" s="32" t="str">
        <f t="shared" si="835"/>
        <v/>
      </c>
      <c r="BX2949" s="32" t="str">
        <f t="shared" si="836"/>
        <v/>
      </c>
      <c r="BY2949" s="32" t="str">
        <f t="shared" si="837"/>
        <v/>
      </c>
      <c r="BZ2949" s="32" t="str">
        <f t="shared" si="838"/>
        <v/>
      </c>
      <c r="CA2949" s="32" t="str">
        <f t="shared" si="839"/>
        <v/>
      </c>
      <c r="CB2949" s="33">
        <f>IF(COUNTIF($CD$7:CD2949,CD2949)=1,CD2949,CD2949+COUNTIF($CD$6:CD2948,CD2949))</f>
        <v>58095</v>
      </c>
      <c r="CC2949" s="34">
        <f t="shared" si="840"/>
        <v>55153</v>
      </c>
      <c r="CD2949" s="32">
        <f t="shared" si="841"/>
        <v>55153</v>
      </c>
      <c r="CE2949" s="32">
        <f t="shared" si="842"/>
        <v>0</v>
      </c>
      <c r="CF2949" s="32">
        <f t="shared" si="843"/>
        <v>0</v>
      </c>
      <c r="CG2949" s="32" t="str">
        <f t="shared" si="844"/>
        <v/>
      </c>
      <c r="CH2949" s="32">
        <v>2944</v>
      </c>
      <c r="CI2949" s="32" t="s">
        <v>6</v>
      </c>
      <c r="CJ2949" s="32" t="str">
        <f t="shared" si="845"/>
        <v/>
      </c>
      <c r="CK2949" s="32" t="str">
        <f t="shared" si="846"/>
        <v/>
      </c>
      <c r="CL2949" s="32" t="str">
        <f t="shared" si="847"/>
        <v/>
      </c>
      <c r="CM2949" s="32" t="str">
        <f t="shared" si="848"/>
        <v/>
      </c>
      <c r="CN2949" s="32" t="str">
        <f t="shared" si="849"/>
        <v/>
      </c>
    </row>
    <row r="2950" spans="71:92" x14ac:dyDescent="0.3">
      <c r="BS2950" s="32" t="str">
        <f>IF(Kiadasi_kiseroiv!$K$2=BT2950,BV2950,"")</f>
        <v/>
      </c>
      <c r="BT2950" s="34" t="str">
        <f t="shared" si="832"/>
        <v/>
      </c>
      <c r="BU2950" s="32" t="str">
        <f t="shared" si="833"/>
        <v/>
      </c>
      <c r="BV2950" s="32" t="str">
        <f t="shared" si="834"/>
        <v/>
      </c>
      <c r="BW2950" s="32" t="str">
        <f t="shared" si="835"/>
        <v/>
      </c>
      <c r="BX2950" s="32" t="str">
        <f t="shared" si="836"/>
        <v/>
      </c>
      <c r="BY2950" s="32" t="str">
        <f t="shared" si="837"/>
        <v/>
      </c>
      <c r="BZ2950" s="32" t="str">
        <f t="shared" si="838"/>
        <v/>
      </c>
      <c r="CA2950" s="32" t="str">
        <f t="shared" si="839"/>
        <v/>
      </c>
      <c r="CB2950" s="33">
        <f>IF(COUNTIF($CD$7:CD2950,CD2950)=1,CD2950,CD2950+COUNTIF($CD$6:CD2949,CD2950))</f>
        <v>58096</v>
      </c>
      <c r="CC2950" s="34">
        <f t="shared" si="840"/>
        <v>55153</v>
      </c>
      <c r="CD2950" s="32">
        <f t="shared" si="841"/>
        <v>55153</v>
      </c>
      <c r="CE2950" s="32">
        <f t="shared" si="842"/>
        <v>0</v>
      </c>
      <c r="CF2950" s="32">
        <f t="shared" si="843"/>
        <v>0</v>
      </c>
      <c r="CG2950" s="32" t="str">
        <f t="shared" si="844"/>
        <v/>
      </c>
      <c r="CH2950" s="32">
        <v>2945</v>
      </c>
      <c r="CI2950" s="32" t="s">
        <v>6</v>
      </c>
      <c r="CJ2950" s="32" t="str">
        <f t="shared" si="845"/>
        <v/>
      </c>
      <c r="CK2950" s="32" t="str">
        <f t="shared" si="846"/>
        <v/>
      </c>
      <c r="CL2950" s="32" t="str">
        <f t="shared" si="847"/>
        <v/>
      </c>
      <c r="CM2950" s="32" t="str">
        <f t="shared" si="848"/>
        <v/>
      </c>
      <c r="CN2950" s="32" t="str">
        <f t="shared" si="849"/>
        <v/>
      </c>
    </row>
    <row r="2951" spans="71:92" x14ac:dyDescent="0.3">
      <c r="BS2951" s="32" t="str">
        <f>IF(Kiadasi_kiseroiv!$K$2=BT2951,BV2951,"")</f>
        <v/>
      </c>
      <c r="BT2951" s="34" t="str">
        <f t="shared" si="832"/>
        <v/>
      </c>
      <c r="BU2951" s="32" t="str">
        <f t="shared" si="833"/>
        <v/>
      </c>
      <c r="BV2951" s="32" t="str">
        <f t="shared" si="834"/>
        <v/>
      </c>
      <c r="BW2951" s="32" t="str">
        <f t="shared" si="835"/>
        <v/>
      </c>
      <c r="BX2951" s="32" t="str">
        <f t="shared" si="836"/>
        <v/>
      </c>
      <c r="BY2951" s="32" t="str">
        <f t="shared" si="837"/>
        <v/>
      </c>
      <c r="BZ2951" s="32" t="str">
        <f t="shared" si="838"/>
        <v/>
      </c>
      <c r="CA2951" s="32" t="str">
        <f t="shared" si="839"/>
        <v/>
      </c>
      <c r="CB2951" s="33">
        <f>IF(COUNTIF($CD$7:CD2951,CD2951)=1,CD2951,CD2951+COUNTIF($CD$6:CD2950,CD2951))</f>
        <v>58097</v>
      </c>
      <c r="CC2951" s="34">
        <f t="shared" si="840"/>
        <v>55153</v>
      </c>
      <c r="CD2951" s="32">
        <f t="shared" si="841"/>
        <v>55153</v>
      </c>
      <c r="CE2951" s="32">
        <f t="shared" si="842"/>
        <v>0</v>
      </c>
      <c r="CF2951" s="32">
        <f t="shared" si="843"/>
        <v>0</v>
      </c>
      <c r="CG2951" s="32" t="str">
        <f t="shared" si="844"/>
        <v/>
      </c>
      <c r="CH2951" s="32">
        <v>2946</v>
      </c>
      <c r="CI2951" s="32" t="s">
        <v>6</v>
      </c>
      <c r="CJ2951" s="32" t="str">
        <f t="shared" si="845"/>
        <v/>
      </c>
      <c r="CK2951" s="32" t="str">
        <f t="shared" si="846"/>
        <v/>
      </c>
      <c r="CL2951" s="32" t="str">
        <f t="shared" si="847"/>
        <v/>
      </c>
      <c r="CM2951" s="32" t="str">
        <f t="shared" si="848"/>
        <v/>
      </c>
      <c r="CN2951" s="32" t="str">
        <f t="shared" si="849"/>
        <v/>
      </c>
    </row>
    <row r="2952" spans="71:92" x14ac:dyDescent="0.3">
      <c r="BS2952" s="32" t="str">
        <f>IF(Kiadasi_kiseroiv!$K$2=BT2952,BV2952,"")</f>
        <v/>
      </c>
      <c r="BT2952" s="34" t="str">
        <f t="shared" si="832"/>
        <v/>
      </c>
      <c r="BU2952" s="32" t="str">
        <f t="shared" si="833"/>
        <v/>
      </c>
      <c r="BV2952" s="32" t="str">
        <f t="shared" si="834"/>
        <v/>
      </c>
      <c r="BW2952" s="32" t="str">
        <f t="shared" si="835"/>
        <v/>
      </c>
      <c r="BX2952" s="32" t="str">
        <f t="shared" si="836"/>
        <v/>
      </c>
      <c r="BY2952" s="32" t="str">
        <f t="shared" si="837"/>
        <v/>
      </c>
      <c r="BZ2952" s="32" t="str">
        <f t="shared" si="838"/>
        <v/>
      </c>
      <c r="CA2952" s="32" t="str">
        <f t="shared" si="839"/>
        <v/>
      </c>
      <c r="CB2952" s="33">
        <f>IF(COUNTIF($CD$7:CD2952,CD2952)=1,CD2952,CD2952+COUNTIF($CD$6:CD2951,CD2952))</f>
        <v>58098</v>
      </c>
      <c r="CC2952" s="34">
        <f t="shared" si="840"/>
        <v>55153</v>
      </c>
      <c r="CD2952" s="32">
        <f t="shared" si="841"/>
        <v>55153</v>
      </c>
      <c r="CE2952" s="32">
        <f t="shared" si="842"/>
        <v>0</v>
      </c>
      <c r="CF2952" s="32">
        <f t="shared" si="843"/>
        <v>0</v>
      </c>
      <c r="CG2952" s="32" t="str">
        <f t="shared" si="844"/>
        <v/>
      </c>
      <c r="CH2952" s="32">
        <v>2947</v>
      </c>
      <c r="CI2952" s="32" t="s">
        <v>6</v>
      </c>
      <c r="CJ2952" s="32" t="str">
        <f t="shared" si="845"/>
        <v/>
      </c>
      <c r="CK2952" s="32" t="str">
        <f t="shared" si="846"/>
        <v/>
      </c>
      <c r="CL2952" s="32" t="str">
        <f t="shared" si="847"/>
        <v/>
      </c>
      <c r="CM2952" s="32" t="str">
        <f t="shared" si="848"/>
        <v/>
      </c>
      <c r="CN2952" s="32" t="str">
        <f t="shared" si="849"/>
        <v/>
      </c>
    </row>
    <row r="2953" spans="71:92" x14ac:dyDescent="0.3">
      <c r="BS2953" s="32" t="str">
        <f>IF(Kiadasi_kiseroiv!$K$2=BT2953,BV2953,"")</f>
        <v/>
      </c>
      <c r="BT2953" s="34" t="str">
        <f t="shared" si="832"/>
        <v/>
      </c>
      <c r="BU2953" s="32" t="str">
        <f t="shared" si="833"/>
        <v/>
      </c>
      <c r="BV2953" s="32" t="str">
        <f t="shared" si="834"/>
        <v/>
      </c>
      <c r="BW2953" s="32" t="str">
        <f t="shared" si="835"/>
        <v/>
      </c>
      <c r="BX2953" s="32" t="str">
        <f t="shared" si="836"/>
        <v/>
      </c>
      <c r="BY2953" s="32" t="str">
        <f t="shared" si="837"/>
        <v/>
      </c>
      <c r="BZ2953" s="32" t="str">
        <f t="shared" si="838"/>
        <v/>
      </c>
      <c r="CA2953" s="32" t="str">
        <f t="shared" si="839"/>
        <v/>
      </c>
      <c r="CB2953" s="33">
        <f>IF(COUNTIF($CD$7:CD2953,CD2953)=1,CD2953,CD2953+COUNTIF($CD$6:CD2952,CD2953))</f>
        <v>58099</v>
      </c>
      <c r="CC2953" s="34">
        <f t="shared" si="840"/>
        <v>55153</v>
      </c>
      <c r="CD2953" s="32">
        <f t="shared" si="841"/>
        <v>55153</v>
      </c>
      <c r="CE2953" s="32">
        <f t="shared" si="842"/>
        <v>0</v>
      </c>
      <c r="CF2953" s="32">
        <f t="shared" si="843"/>
        <v>0</v>
      </c>
      <c r="CG2953" s="32" t="str">
        <f t="shared" si="844"/>
        <v/>
      </c>
      <c r="CH2953" s="32">
        <v>2948</v>
      </c>
      <c r="CI2953" s="32" t="s">
        <v>6</v>
      </c>
      <c r="CJ2953" s="32" t="str">
        <f t="shared" si="845"/>
        <v/>
      </c>
      <c r="CK2953" s="32" t="str">
        <f t="shared" si="846"/>
        <v/>
      </c>
      <c r="CL2953" s="32" t="str">
        <f t="shared" si="847"/>
        <v/>
      </c>
      <c r="CM2953" s="32" t="str">
        <f t="shared" si="848"/>
        <v/>
      </c>
      <c r="CN2953" s="32" t="str">
        <f t="shared" si="849"/>
        <v/>
      </c>
    </row>
    <row r="2954" spans="71:92" x14ac:dyDescent="0.3">
      <c r="BS2954" s="32" t="str">
        <f>IF(Kiadasi_kiseroiv!$K$2=BT2954,BV2954,"")</f>
        <v/>
      </c>
      <c r="BT2954" s="34" t="str">
        <f t="shared" si="832"/>
        <v/>
      </c>
      <c r="BU2954" s="32" t="str">
        <f t="shared" si="833"/>
        <v/>
      </c>
      <c r="BV2954" s="32" t="str">
        <f t="shared" si="834"/>
        <v/>
      </c>
      <c r="BW2954" s="32" t="str">
        <f t="shared" si="835"/>
        <v/>
      </c>
      <c r="BX2954" s="32" t="str">
        <f t="shared" si="836"/>
        <v/>
      </c>
      <c r="BY2954" s="32" t="str">
        <f t="shared" si="837"/>
        <v/>
      </c>
      <c r="BZ2954" s="32" t="str">
        <f t="shared" si="838"/>
        <v/>
      </c>
      <c r="CA2954" s="32" t="str">
        <f t="shared" si="839"/>
        <v/>
      </c>
      <c r="CB2954" s="33">
        <f>IF(COUNTIF($CD$7:CD2954,CD2954)=1,CD2954,CD2954+COUNTIF($CD$6:CD2953,CD2954))</f>
        <v>58100</v>
      </c>
      <c r="CC2954" s="34">
        <f t="shared" si="840"/>
        <v>55153</v>
      </c>
      <c r="CD2954" s="32">
        <f t="shared" si="841"/>
        <v>55153</v>
      </c>
      <c r="CE2954" s="32">
        <f t="shared" si="842"/>
        <v>0</v>
      </c>
      <c r="CF2954" s="32">
        <f t="shared" si="843"/>
        <v>0</v>
      </c>
      <c r="CG2954" s="32" t="str">
        <f t="shared" si="844"/>
        <v/>
      </c>
      <c r="CH2954" s="32">
        <v>2949</v>
      </c>
      <c r="CI2954" s="32" t="s">
        <v>6</v>
      </c>
      <c r="CJ2954" s="32" t="str">
        <f t="shared" si="845"/>
        <v/>
      </c>
      <c r="CK2954" s="32" t="str">
        <f t="shared" si="846"/>
        <v/>
      </c>
      <c r="CL2954" s="32" t="str">
        <f t="shared" si="847"/>
        <v/>
      </c>
      <c r="CM2954" s="32" t="str">
        <f t="shared" si="848"/>
        <v/>
      </c>
      <c r="CN2954" s="32" t="str">
        <f t="shared" si="849"/>
        <v/>
      </c>
    </row>
    <row r="2955" spans="71:92" x14ac:dyDescent="0.3">
      <c r="BS2955" s="32" t="str">
        <f>IF(Kiadasi_kiseroiv!$K$2=BT2955,BV2955,"")</f>
        <v/>
      </c>
      <c r="BT2955" s="34" t="str">
        <f t="shared" si="832"/>
        <v/>
      </c>
      <c r="BU2955" s="32" t="str">
        <f t="shared" si="833"/>
        <v/>
      </c>
      <c r="BV2955" s="32" t="str">
        <f t="shared" si="834"/>
        <v/>
      </c>
      <c r="BW2955" s="32" t="str">
        <f t="shared" si="835"/>
        <v/>
      </c>
      <c r="BX2955" s="32" t="str">
        <f t="shared" si="836"/>
        <v/>
      </c>
      <c r="BY2955" s="32" t="str">
        <f t="shared" si="837"/>
        <v/>
      </c>
      <c r="BZ2955" s="32" t="str">
        <f t="shared" si="838"/>
        <v/>
      </c>
      <c r="CA2955" s="32" t="str">
        <f t="shared" si="839"/>
        <v/>
      </c>
      <c r="CB2955" s="33">
        <f>IF(COUNTIF($CD$7:CD2955,CD2955)=1,CD2955,CD2955+COUNTIF($CD$6:CD2954,CD2955))</f>
        <v>58101</v>
      </c>
      <c r="CC2955" s="34">
        <f t="shared" si="840"/>
        <v>55153</v>
      </c>
      <c r="CD2955" s="32">
        <f t="shared" si="841"/>
        <v>55153</v>
      </c>
      <c r="CE2955" s="32">
        <f t="shared" si="842"/>
        <v>0</v>
      </c>
      <c r="CF2955" s="32">
        <f t="shared" si="843"/>
        <v>0</v>
      </c>
      <c r="CG2955" s="32" t="str">
        <f t="shared" si="844"/>
        <v/>
      </c>
      <c r="CH2955" s="32">
        <v>2950</v>
      </c>
      <c r="CI2955" s="32" t="s">
        <v>6</v>
      </c>
      <c r="CJ2955" s="32" t="str">
        <f t="shared" si="845"/>
        <v/>
      </c>
      <c r="CK2955" s="32" t="str">
        <f t="shared" si="846"/>
        <v/>
      </c>
      <c r="CL2955" s="32" t="str">
        <f t="shared" si="847"/>
        <v/>
      </c>
      <c r="CM2955" s="32" t="str">
        <f t="shared" si="848"/>
        <v/>
      </c>
      <c r="CN2955" s="32" t="str">
        <f t="shared" si="849"/>
        <v/>
      </c>
    </row>
    <row r="2956" spans="71:92" x14ac:dyDescent="0.3">
      <c r="BS2956" s="32" t="str">
        <f>IF(Kiadasi_kiseroiv!$K$2=BT2956,BV2956,"")</f>
        <v/>
      </c>
      <c r="BT2956" s="34" t="str">
        <f t="shared" si="832"/>
        <v/>
      </c>
      <c r="BU2956" s="32" t="str">
        <f t="shared" si="833"/>
        <v/>
      </c>
      <c r="BV2956" s="32" t="str">
        <f t="shared" si="834"/>
        <v/>
      </c>
      <c r="BW2956" s="32" t="str">
        <f t="shared" si="835"/>
        <v/>
      </c>
      <c r="BX2956" s="32" t="str">
        <f t="shared" si="836"/>
        <v/>
      </c>
      <c r="BY2956" s="32" t="str">
        <f t="shared" si="837"/>
        <v/>
      </c>
      <c r="BZ2956" s="32" t="str">
        <f t="shared" si="838"/>
        <v/>
      </c>
      <c r="CA2956" s="32" t="str">
        <f t="shared" si="839"/>
        <v/>
      </c>
      <c r="CB2956" s="33">
        <f>IF(COUNTIF($CD$7:CD2956,CD2956)=1,CD2956,CD2956+COUNTIF($CD$6:CD2955,CD2956))</f>
        <v>58102</v>
      </c>
      <c r="CC2956" s="34">
        <f t="shared" si="840"/>
        <v>55153</v>
      </c>
      <c r="CD2956" s="32">
        <f t="shared" si="841"/>
        <v>55153</v>
      </c>
      <c r="CE2956" s="32">
        <f t="shared" si="842"/>
        <v>0</v>
      </c>
      <c r="CF2956" s="32">
        <f t="shared" si="843"/>
        <v>0</v>
      </c>
      <c r="CG2956" s="32" t="str">
        <f t="shared" si="844"/>
        <v/>
      </c>
      <c r="CH2956" s="32">
        <v>2951</v>
      </c>
      <c r="CI2956" s="32" t="s">
        <v>6</v>
      </c>
      <c r="CJ2956" s="32" t="str">
        <f t="shared" si="845"/>
        <v/>
      </c>
      <c r="CK2956" s="32" t="str">
        <f t="shared" si="846"/>
        <v/>
      </c>
      <c r="CL2956" s="32" t="str">
        <f t="shared" si="847"/>
        <v/>
      </c>
      <c r="CM2956" s="32" t="str">
        <f t="shared" si="848"/>
        <v/>
      </c>
      <c r="CN2956" s="32" t="str">
        <f t="shared" si="849"/>
        <v/>
      </c>
    </row>
    <row r="2957" spans="71:92" x14ac:dyDescent="0.3">
      <c r="BS2957" s="32" t="str">
        <f>IF(Kiadasi_kiseroiv!$K$2=BT2957,BV2957,"")</f>
        <v/>
      </c>
      <c r="BT2957" s="34" t="str">
        <f t="shared" si="832"/>
        <v/>
      </c>
      <c r="BU2957" s="32" t="str">
        <f t="shared" si="833"/>
        <v/>
      </c>
      <c r="BV2957" s="32" t="str">
        <f t="shared" si="834"/>
        <v/>
      </c>
      <c r="BW2957" s="32" t="str">
        <f t="shared" si="835"/>
        <v/>
      </c>
      <c r="BX2957" s="32" t="str">
        <f t="shared" si="836"/>
        <v/>
      </c>
      <c r="BY2957" s="32" t="str">
        <f t="shared" si="837"/>
        <v/>
      </c>
      <c r="BZ2957" s="32" t="str">
        <f t="shared" si="838"/>
        <v/>
      </c>
      <c r="CA2957" s="32" t="str">
        <f t="shared" si="839"/>
        <v/>
      </c>
      <c r="CB2957" s="33">
        <f>IF(COUNTIF($CD$7:CD2957,CD2957)=1,CD2957,CD2957+COUNTIF($CD$6:CD2956,CD2957))</f>
        <v>58103</v>
      </c>
      <c r="CC2957" s="34">
        <f t="shared" si="840"/>
        <v>55153</v>
      </c>
      <c r="CD2957" s="32">
        <f t="shared" si="841"/>
        <v>55153</v>
      </c>
      <c r="CE2957" s="32">
        <f t="shared" si="842"/>
        <v>0</v>
      </c>
      <c r="CF2957" s="32">
        <f t="shared" si="843"/>
        <v>0</v>
      </c>
      <c r="CG2957" s="32" t="str">
        <f t="shared" si="844"/>
        <v/>
      </c>
      <c r="CH2957" s="32">
        <v>2952</v>
      </c>
      <c r="CI2957" s="32" t="s">
        <v>6</v>
      </c>
      <c r="CJ2957" s="32" t="str">
        <f t="shared" si="845"/>
        <v/>
      </c>
      <c r="CK2957" s="32" t="str">
        <f t="shared" si="846"/>
        <v/>
      </c>
      <c r="CL2957" s="32" t="str">
        <f t="shared" si="847"/>
        <v/>
      </c>
      <c r="CM2957" s="32" t="str">
        <f t="shared" si="848"/>
        <v/>
      </c>
      <c r="CN2957" s="32" t="str">
        <f t="shared" si="849"/>
        <v/>
      </c>
    </row>
    <row r="2958" spans="71:92" x14ac:dyDescent="0.3">
      <c r="BS2958" s="32" t="str">
        <f>IF(Kiadasi_kiseroiv!$K$2=BT2958,BV2958,"")</f>
        <v/>
      </c>
      <c r="BT2958" s="34" t="str">
        <f t="shared" si="832"/>
        <v/>
      </c>
      <c r="BU2958" s="32" t="str">
        <f t="shared" si="833"/>
        <v/>
      </c>
      <c r="BV2958" s="32" t="str">
        <f t="shared" si="834"/>
        <v/>
      </c>
      <c r="BW2958" s="32" t="str">
        <f t="shared" si="835"/>
        <v/>
      </c>
      <c r="BX2958" s="32" t="str">
        <f t="shared" si="836"/>
        <v/>
      </c>
      <c r="BY2958" s="32" t="str">
        <f t="shared" si="837"/>
        <v/>
      </c>
      <c r="BZ2958" s="32" t="str">
        <f t="shared" si="838"/>
        <v/>
      </c>
      <c r="CA2958" s="32" t="str">
        <f t="shared" si="839"/>
        <v/>
      </c>
      <c r="CB2958" s="33">
        <f>IF(COUNTIF($CD$7:CD2958,CD2958)=1,CD2958,CD2958+COUNTIF($CD$6:CD2957,CD2958))</f>
        <v>58104</v>
      </c>
      <c r="CC2958" s="34">
        <f t="shared" si="840"/>
        <v>55153</v>
      </c>
      <c r="CD2958" s="32">
        <f t="shared" si="841"/>
        <v>55153</v>
      </c>
      <c r="CE2958" s="32">
        <f t="shared" si="842"/>
        <v>0</v>
      </c>
      <c r="CF2958" s="32">
        <f t="shared" si="843"/>
        <v>0</v>
      </c>
      <c r="CG2958" s="32" t="str">
        <f t="shared" si="844"/>
        <v/>
      </c>
      <c r="CH2958" s="32">
        <v>2953</v>
      </c>
      <c r="CI2958" s="32" t="s">
        <v>6</v>
      </c>
      <c r="CJ2958" s="32" t="str">
        <f t="shared" si="845"/>
        <v/>
      </c>
      <c r="CK2958" s="32" t="str">
        <f t="shared" si="846"/>
        <v/>
      </c>
      <c r="CL2958" s="32" t="str">
        <f t="shared" si="847"/>
        <v/>
      </c>
      <c r="CM2958" s="32" t="str">
        <f t="shared" si="848"/>
        <v/>
      </c>
      <c r="CN2958" s="32" t="str">
        <f t="shared" si="849"/>
        <v/>
      </c>
    </row>
    <row r="2959" spans="71:92" x14ac:dyDescent="0.3">
      <c r="BS2959" s="32" t="str">
        <f>IF(Kiadasi_kiseroiv!$K$2=BT2959,BV2959,"")</f>
        <v/>
      </c>
      <c r="BT2959" s="34" t="str">
        <f t="shared" si="832"/>
        <v/>
      </c>
      <c r="BU2959" s="32" t="str">
        <f t="shared" si="833"/>
        <v/>
      </c>
      <c r="BV2959" s="32" t="str">
        <f t="shared" si="834"/>
        <v/>
      </c>
      <c r="BW2959" s="32" t="str">
        <f t="shared" si="835"/>
        <v/>
      </c>
      <c r="BX2959" s="32" t="str">
        <f t="shared" si="836"/>
        <v/>
      </c>
      <c r="BY2959" s="32" t="str">
        <f t="shared" si="837"/>
        <v/>
      </c>
      <c r="BZ2959" s="32" t="str">
        <f t="shared" si="838"/>
        <v/>
      </c>
      <c r="CA2959" s="32" t="str">
        <f t="shared" si="839"/>
        <v/>
      </c>
      <c r="CB2959" s="33">
        <f>IF(COUNTIF($CD$7:CD2959,CD2959)=1,CD2959,CD2959+COUNTIF($CD$6:CD2958,CD2959))</f>
        <v>58105</v>
      </c>
      <c r="CC2959" s="34">
        <f t="shared" si="840"/>
        <v>55153</v>
      </c>
      <c r="CD2959" s="32">
        <f t="shared" si="841"/>
        <v>55153</v>
      </c>
      <c r="CE2959" s="32">
        <f t="shared" si="842"/>
        <v>0</v>
      </c>
      <c r="CF2959" s="32">
        <f t="shared" si="843"/>
        <v>0</v>
      </c>
      <c r="CG2959" s="32" t="str">
        <f t="shared" si="844"/>
        <v/>
      </c>
      <c r="CH2959" s="32">
        <v>2954</v>
      </c>
      <c r="CI2959" s="32" t="s">
        <v>6</v>
      </c>
      <c r="CJ2959" s="32" t="str">
        <f t="shared" si="845"/>
        <v/>
      </c>
      <c r="CK2959" s="32" t="str">
        <f t="shared" si="846"/>
        <v/>
      </c>
      <c r="CL2959" s="32" t="str">
        <f t="shared" si="847"/>
        <v/>
      </c>
      <c r="CM2959" s="32" t="str">
        <f t="shared" si="848"/>
        <v/>
      </c>
      <c r="CN2959" s="32" t="str">
        <f t="shared" si="849"/>
        <v/>
      </c>
    </row>
    <row r="2960" spans="71:92" x14ac:dyDescent="0.3">
      <c r="BS2960" s="32" t="str">
        <f>IF(Kiadasi_kiseroiv!$K$2=BT2960,BV2960,"")</f>
        <v/>
      </c>
      <c r="BT2960" s="34" t="str">
        <f t="shared" si="832"/>
        <v/>
      </c>
      <c r="BU2960" s="32" t="str">
        <f t="shared" si="833"/>
        <v/>
      </c>
      <c r="BV2960" s="32" t="str">
        <f t="shared" si="834"/>
        <v/>
      </c>
      <c r="BW2960" s="32" t="str">
        <f t="shared" si="835"/>
        <v/>
      </c>
      <c r="BX2960" s="32" t="str">
        <f t="shared" si="836"/>
        <v/>
      </c>
      <c r="BY2960" s="32" t="str">
        <f t="shared" si="837"/>
        <v/>
      </c>
      <c r="BZ2960" s="32" t="str">
        <f t="shared" si="838"/>
        <v/>
      </c>
      <c r="CA2960" s="32" t="str">
        <f t="shared" si="839"/>
        <v/>
      </c>
      <c r="CB2960" s="33">
        <f>IF(COUNTIF($CD$7:CD2960,CD2960)=1,CD2960,CD2960+COUNTIF($CD$6:CD2959,CD2960))</f>
        <v>58106</v>
      </c>
      <c r="CC2960" s="34">
        <f t="shared" si="840"/>
        <v>55153</v>
      </c>
      <c r="CD2960" s="32">
        <f t="shared" si="841"/>
        <v>55153</v>
      </c>
      <c r="CE2960" s="32">
        <f t="shared" si="842"/>
        <v>0</v>
      </c>
      <c r="CF2960" s="32">
        <f t="shared" si="843"/>
        <v>0</v>
      </c>
      <c r="CG2960" s="32" t="str">
        <f t="shared" si="844"/>
        <v/>
      </c>
      <c r="CH2960" s="32">
        <v>2955</v>
      </c>
      <c r="CI2960" s="32" t="s">
        <v>6</v>
      </c>
      <c r="CJ2960" s="32" t="str">
        <f t="shared" si="845"/>
        <v/>
      </c>
      <c r="CK2960" s="32" t="str">
        <f t="shared" si="846"/>
        <v/>
      </c>
      <c r="CL2960" s="32" t="str">
        <f t="shared" si="847"/>
        <v/>
      </c>
      <c r="CM2960" s="32" t="str">
        <f t="shared" si="848"/>
        <v/>
      </c>
      <c r="CN2960" s="32" t="str">
        <f t="shared" si="849"/>
        <v/>
      </c>
    </row>
    <row r="2961" spans="71:92" x14ac:dyDescent="0.3">
      <c r="BS2961" s="32" t="str">
        <f>IF(Kiadasi_kiseroiv!$K$2=BT2961,BV2961,"")</f>
        <v/>
      </c>
      <c r="BT2961" s="34" t="str">
        <f t="shared" si="832"/>
        <v/>
      </c>
      <c r="BU2961" s="32" t="str">
        <f t="shared" si="833"/>
        <v/>
      </c>
      <c r="BV2961" s="32" t="str">
        <f t="shared" si="834"/>
        <v/>
      </c>
      <c r="BW2961" s="32" t="str">
        <f t="shared" si="835"/>
        <v/>
      </c>
      <c r="BX2961" s="32" t="str">
        <f t="shared" si="836"/>
        <v/>
      </c>
      <c r="BY2961" s="32" t="str">
        <f t="shared" si="837"/>
        <v/>
      </c>
      <c r="BZ2961" s="32" t="str">
        <f t="shared" si="838"/>
        <v/>
      </c>
      <c r="CA2961" s="32" t="str">
        <f t="shared" si="839"/>
        <v/>
      </c>
      <c r="CB2961" s="33">
        <f>IF(COUNTIF($CD$7:CD2961,CD2961)=1,CD2961,CD2961+COUNTIF($CD$6:CD2960,CD2961))</f>
        <v>58107</v>
      </c>
      <c r="CC2961" s="34">
        <f t="shared" si="840"/>
        <v>55153</v>
      </c>
      <c r="CD2961" s="32">
        <f t="shared" si="841"/>
        <v>55153</v>
      </c>
      <c r="CE2961" s="32">
        <f t="shared" si="842"/>
        <v>0</v>
      </c>
      <c r="CF2961" s="32">
        <f t="shared" si="843"/>
        <v>0</v>
      </c>
      <c r="CG2961" s="32" t="str">
        <f t="shared" si="844"/>
        <v/>
      </c>
      <c r="CH2961" s="32">
        <v>2956</v>
      </c>
      <c r="CI2961" s="32" t="s">
        <v>6</v>
      </c>
      <c r="CJ2961" s="32" t="str">
        <f t="shared" si="845"/>
        <v/>
      </c>
      <c r="CK2961" s="32" t="str">
        <f t="shared" si="846"/>
        <v/>
      </c>
      <c r="CL2961" s="32" t="str">
        <f t="shared" si="847"/>
        <v/>
      </c>
      <c r="CM2961" s="32" t="str">
        <f t="shared" si="848"/>
        <v/>
      </c>
      <c r="CN2961" s="32" t="str">
        <f t="shared" si="849"/>
        <v/>
      </c>
    </row>
    <row r="2962" spans="71:92" x14ac:dyDescent="0.3">
      <c r="BS2962" s="32" t="str">
        <f>IF(Kiadasi_kiseroiv!$K$2=BT2962,BV2962,"")</f>
        <v/>
      </c>
      <c r="BT2962" s="34" t="str">
        <f t="shared" si="832"/>
        <v/>
      </c>
      <c r="BU2962" s="32" t="str">
        <f t="shared" si="833"/>
        <v/>
      </c>
      <c r="BV2962" s="32" t="str">
        <f t="shared" si="834"/>
        <v/>
      </c>
      <c r="BW2962" s="32" t="str">
        <f t="shared" si="835"/>
        <v/>
      </c>
      <c r="BX2962" s="32" t="str">
        <f t="shared" si="836"/>
        <v/>
      </c>
      <c r="BY2962" s="32" t="str">
        <f t="shared" si="837"/>
        <v/>
      </c>
      <c r="BZ2962" s="32" t="str">
        <f t="shared" si="838"/>
        <v/>
      </c>
      <c r="CA2962" s="32" t="str">
        <f t="shared" si="839"/>
        <v/>
      </c>
      <c r="CB2962" s="33">
        <f>IF(COUNTIF($CD$7:CD2962,CD2962)=1,CD2962,CD2962+COUNTIF($CD$6:CD2961,CD2962))</f>
        <v>58108</v>
      </c>
      <c r="CC2962" s="34">
        <f t="shared" si="840"/>
        <v>55153</v>
      </c>
      <c r="CD2962" s="32">
        <f t="shared" si="841"/>
        <v>55153</v>
      </c>
      <c r="CE2962" s="32">
        <f t="shared" si="842"/>
        <v>0</v>
      </c>
      <c r="CF2962" s="32">
        <f t="shared" si="843"/>
        <v>0</v>
      </c>
      <c r="CG2962" s="32" t="str">
        <f t="shared" si="844"/>
        <v/>
      </c>
      <c r="CH2962" s="32">
        <v>2957</v>
      </c>
      <c r="CI2962" s="32" t="s">
        <v>6</v>
      </c>
      <c r="CJ2962" s="32" t="str">
        <f t="shared" si="845"/>
        <v/>
      </c>
      <c r="CK2962" s="32" t="str">
        <f t="shared" si="846"/>
        <v/>
      </c>
      <c r="CL2962" s="32" t="str">
        <f t="shared" si="847"/>
        <v/>
      </c>
      <c r="CM2962" s="32" t="str">
        <f t="shared" si="848"/>
        <v/>
      </c>
      <c r="CN2962" s="32" t="str">
        <f t="shared" si="849"/>
        <v/>
      </c>
    </row>
    <row r="2963" spans="71:92" x14ac:dyDescent="0.3">
      <c r="BS2963" s="32" t="str">
        <f>IF(Kiadasi_kiseroiv!$K$2=BT2963,BV2963,"")</f>
        <v/>
      </c>
      <c r="BT2963" s="34" t="str">
        <f t="shared" si="832"/>
        <v/>
      </c>
      <c r="BU2963" s="32" t="str">
        <f t="shared" si="833"/>
        <v/>
      </c>
      <c r="BV2963" s="32" t="str">
        <f t="shared" si="834"/>
        <v/>
      </c>
      <c r="BW2963" s="32" t="str">
        <f t="shared" si="835"/>
        <v/>
      </c>
      <c r="BX2963" s="32" t="str">
        <f t="shared" si="836"/>
        <v/>
      </c>
      <c r="BY2963" s="32" t="str">
        <f t="shared" si="837"/>
        <v/>
      </c>
      <c r="BZ2963" s="32" t="str">
        <f t="shared" si="838"/>
        <v/>
      </c>
      <c r="CA2963" s="32" t="str">
        <f t="shared" si="839"/>
        <v/>
      </c>
      <c r="CB2963" s="33">
        <f>IF(COUNTIF($CD$7:CD2963,CD2963)=1,CD2963,CD2963+COUNTIF($CD$6:CD2962,CD2963))</f>
        <v>58109</v>
      </c>
      <c r="CC2963" s="34">
        <f t="shared" si="840"/>
        <v>55153</v>
      </c>
      <c r="CD2963" s="32">
        <f t="shared" si="841"/>
        <v>55153</v>
      </c>
      <c r="CE2963" s="32">
        <f t="shared" si="842"/>
        <v>0</v>
      </c>
      <c r="CF2963" s="32">
        <f t="shared" si="843"/>
        <v>0</v>
      </c>
      <c r="CG2963" s="32" t="str">
        <f t="shared" si="844"/>
        <v/>
      </c>
      <c r="CH2963" s="32">
        <v>2958</v>
      </c>
      <c r="CI2963" s="32" t="s">
        <v>6</v>
      </c>
      <c r="CJ2963" s="32" t="str">
        <f t="shared" si="845"/>
        <v/>
      </c>
      <c r="CK2963" s="32" t="str">
        <f t="shared" si="846"/>
        <v/>
      </c>
      <c r="CL2963" s="32" t="str">
        <f t="shared" si="847"/>
        <v/>
      </c>
      <c r="CM2963" s="32" t="str">
        <f t="shared" si="848"/>
        <v/>
      </c>
      <c r="CN2963" s="32" t="str">
        <f t="shared" si="849"/>
        <v/>
      </c>
    </row>
    <row r="2964" spans="71:92" x14ac:dyDescent="0.3">
      <c r="BS2964" s="32" t="str">
        <f>IF(Kiadasi_kiseroiv!$K$2=BT2964,BV2964,"")</f>
        <v/>
      </c>
      <c r="BT2964" s="34" t="str">
        <f t="shared" si="832"/>
        <v/>
      </c>
      <c r="BU2964" s="32" t="str">
        <f t="shared" si="833"/>
        <v/>
      </c>
      <c r="BV2964" s="32" t="str">
        <f t="shared" si="834"/>
        <v/>
      </c>
      <c r="BW2964" s="32" t="str">
        <f t="shared" si="835"/>
        <v/>
      </c>
      <c r="BX2964" s="32" t="str">
        <f t="shared" si="836"/>
        <v/>
      </c>
      <c r="BY2964" s="32" t="str">
        <f t="shared" si="837"/>
        <v/>
      </c>
      <c r="BZ2964" s="32" t="str">
        <f t="shared" si="838"/>
        <v/>
      </c>
      <c r="CA2964" s="32" t="str">
        <f t="shared" si="839"/>
        <v/>
      </c>
      <c r="CB2964" s="33">
        <f>IF(COUNTIF($CD$7:CD2964,CD2964)=1,CD2964,CD2964+COUNTIF($CD$6:CD2963,CD2964))</f>
        <v>58110</v>
      </c>
      <c r="CC2964" s="34">
        <f t="shared" si="840"/>
        <v>55153</v>
      </c>
      <c r="CD2964" s="32">
        <f t="shared" si="841"/>
        <v>55153</v>
      </c>
      <c r="CE2964" s="32">
        <f t="shared" si="842"/>
        <v>0</v>
      </c>
      <c r="CF2964" s="32">
        <f t="shared" si="843"/>
        <v>0</v>
      </c>
      <c r="CG2964" s="32" t="str">
        <f t="shared" si="844"/>
        <v/>
      </c>
      <c r="CH2964" s="32">
        <v>2959</v>
      </c>
      <c r="CI2964" s="32" t="s">
        <v>6</v>
      </c>
      <c r="CJ2964" s="32" t="str">
        <f t="shared" si="845"/>
        <v/>
      </c>
      <c r="CK2964" s="32" t="str">
        <f t="shared" si="846"/>
        <v/>
      </c>
      <c r="CL2964" s="32" t="str">
        <f t="shared" si="847"/>
        <v/>
      </c>
      <c r="CM2964" s="32" t="str">
        <f t="shared" si="848"/>
        <v/>
      </c>
      <c r="CN2964" s="32" t="str">
        <f t="shared" si="849"/>
        <v/>
      </c>
    </row>
    <row r="2965" spans="71:92" x14ac:dyDescent="0.3">
      <c r="BS2965" s="32" t="str">
        <f>IF(Kiadasi_kiseroiv!$K$2=BT2965,BV2965,"")</f>
        <v/>
      </c>
      <c r="BT2965" s="34" t="str">
        <f t="shared" si="832"/>
        <v/>
      </c>
      <c r="BU2965" s="32" t="str">
        <f t="shared" si="833"/>
        <v/>
      </c>
      <c r="BV2965" s="32" t="str">
        <f t="shared" si="834"/>
        <v/>
      </c>
      <c r="BW2965" s="32" t="str">
        <f t="shared" si="835"/>
        <v/>
      </c>
      <c r="BX2965" s="32" t="str">
        <f t="shared" si="836"/>
        <v/>
      </c>
      <c r="BY2965" s="32" t="str">
        <f t="shared" si="837"/>
        <v/>
      </c>
      <c r="BZ2965" s="32" t="str">
        <f t="shared" si="838"/>
        <v/>
      </c>
      <c r="CA2965" s="32" t="str">
        <f t="shared" si="839"/>
        <v/>
      </c>
      <c r="CB2965" s="33">
        <f>IF(COUNTIF($CD$7:CD2965,CD2965)=1,CD2965,CD2965+COUNTIF($CD$6:CD2964,CD2965))</f>
        <v>58111</v>
      </c>
      <c r="CC2965" s="34">
        <f t="shared" si="840"/>
        <v>55153</v>
      </c>
      <c r="CD2965" s="32">
        <f t="shared" si="841"/>
        <v>55153</v>
      </c>
      <c r="CE2965" s="32">
        <f t="shared" si="842"/>
        <v>0</v>
      </c>
      <c r="CF2965" s="32">
        <f t="shared" si="843"/>
        <v>0</v>
      </c>
      <c r="CG2965" s="32" t="str">
        <f t="shared" si="844"/>
        <v/>
      </c>
      <c r="CH2965" s="32">
        <v>2960</v>
      </c>
      <c r="CI2965" s="32" t="s">
        <v>6</v>
      </c>
      <c r="CJ2965" s="32" t="str">
        <f t="shared" si="845"/>
        <v/>
      </c>
      <c r="CK2965" s="32" t="str">
        <f t="shared" si="846"/>
        <v/>
      </c>
      <c r="CL2965" s="32" t="str">
        <f t="shared" si="847"/>
        <v/>
      </c>
      <c r="CM2965" s="32" t="str">
        <f t="shared" si="848"/>
        <v/>
      </c>
      <c r="CN2965" s="32" t="str">
        <f t="shared" si="849"/>
        <v/>
      </c>
    </row>
    <row r="2966" spans="71:92" x14ac:dyDescent="0.3">
      <c r="BS2966" s="32" t="str">
        <f>IF(Kiadasi_kiseroiv!$K$2=BT2966,BV2966,"")</f>
        <v/>
      </c>
      <c r="BT2966" s="34" t="str">
        <f t="shared" si="832"/>
        <v/>
      </c>
      <c r="BU2966" s="32" t="str">
        <f t="shared" si="833"/>
        <v/>
      </c>
      <c r="BV2966" s="32" t="str">
        <f t="shared" si="834"/>
        <v/>
      </c>
      <c r="BW2966" s="32" t="str">
        <f t="shared" si="835"/>
        <v/>
      </c>
      <c r="BX2966" s="32" t="str">
        <f t="shared" si="836"/>
        <v/>
      </c>
      <c r="BY2966" s="32" t="str">
        <f t="shared" si="837"/>
        <v/>
      </c>
      <c r="BZ2966" s="32" t="str">
        <f t="shared" si="838"/>
        <v/>
      </c>
      <c r="CA2966" s="32" t="str">
        <f t="shared" si="839"/>
        <v/>
      </c>
      <c r="CB2966" s="33">
        <f>IF(COUNTIF($CD$7:CD2966,CD2966)=1,CD2966,CD2966+COUNTIF($CD$6:CD2965,CD2966))</f>
        <v>58112</v>
      </c>
      <c r="CC2966" s="34">
        <f t="shared" si="840"/>
        <v>55153</v>
      </c>
      <c r="CD2966" s="32">
        <f t="shared" si="841"/>
        <v>55153</v>
      </c>
      <c r="CE2966" s="32">
        <f t="shared" si="842"/>
        <v>0</v>
      </c>
      <c r="CF2966" s="32">
        <f t="shared" si="843"/>
        <v>0</v>
      </c>
      <c r="CG2966" s="32" t="str">
        <f t="shared" si="844"/>
        <v/>
      </c>
      <c r="CH2966" s="32">
        <v>2961</v>
      </c>
      <c r="CI2966" s="32" t="s">
        <v>6</v>
      </c>
      <c r="CJ2966" s="32" t="str">
        <f t="shared" si="845"/>
        <v/>
      </c>
      <c r="CK2966" s="32" t="str">
        <f t="shared" si="846"/>
        <v/>
      </c>
      <c r="CL2966" s="32" t="str">
        <f t="shared" si="847"/>
        <v/>
      </c>
      <c r="CM2966" s="32" t="str">
        <f t="shared" si="848"/>
        <v/>
      </c>
      <c r="CN2966" s="32" t="str">
        <f t="shared" si="849"/>
        <v/>
      </c>
    </row>
    <row r="2967" spans="71:92" x14ac:dyDescent="0.3">
      <c r="BS2967" s="32" t="str">
        <f>IF(Kiadasi_kiseroiv!$K$2=BT2967,BV2967,"")</f>
        <v/>
      </c>
      <c r="BT2967" s="34" t="str">
        <f t="shared" si="832"/>
        <v/>
      </c>
      <c r="BU2967" s="32" t="str">
        <f t="shared" si="833"/>
        <v/>
      </c>
      <c r="BV2967" s="32" t="str">
        <f t="shared" si="834"/>
        <v/>
      </c>
      <c r="BW2967" s="32" t="str">
        <f t="shared" si="835"/>
        <v/>
      </c>
      <c r="BX2967" s="32" t="str">
        <f t="shared" si="836"/>
        <v/>
      </c>
      <c r="BY2967" s="32" t="str">
        <f t="shared" si="837"/>
        <v/>
      </c>
      <c r="BZ2967" s="32" t="str">
        <f t="shared" si="838"/>
        <v/>
      </c>
      <c r="CA2967" s="32" t="str">
        <f t="shared" si="839"/>
        <v/>
      </c>
      <c r="CB2967" s="33">
        <f>IF(COUNTIF($CD$7:CD2967,CD2967)=1,CD2967,CD2967+COUNTIF($CD$6:CD2966,CD2967))</f>
        <v>58113</v>
      </c>
      <c r="CC2967" s="34">
        <f t="shared" si="840"/>
        <v>55153</v>
      </c>
      <c r="CD2967" s="32">
        <f t="shared" si="841"/>
        <v>55153</v>
      </c>
      <c r="CE2967" s="32">
        <f t="shared" si="842"/>
        <v>0</v>
      </c>
      <c r="CF2967" s="32">
        <f t="shared" si="843"/>
        <v>0</v>
      </c>
      <c r="CG2967" s="32" t="str">
        <f t="shared" si="844"/>
        <v/>
      </c>
      <c r="CH2967" s="32">
        <v>2962</v>
      </c>
      <c r="CI2967" s="32" t="s">
        <v>6</v>
      </c>
      <c r="CJ2967" s="32" t="str">
        <f t="shared" si="845"/>
        <v/>
      </c>
      <c r="CK2967" s="32" t="str">
        <f t="shared" si="846"/>
        <v/>
      </c>
      <c r="CL2967" s="32" t="str">
        <f t="shared" si="847"/>
        <v/>
      </c>
      <c r="CM2967" s="32" t="str">
        <f t="shared" si="848"/>
        <v/>
      </c>
      <c r="CN2967" s="32" t="str">
        <f t="shared" si="849"/>
        <v/>
      </c>
    </row>
    <row r="2968" spans="71:92" x14ac:dyDescent="0.3">
      <c r="BS2968" s="32" t="str">
        <f>IF(Kiadasi_kiseroiv!$K$2=BT2968,BV2968,"")</f>
        <v/>
      </c>
      <c r="BT2968" s="34" t="str">
        <f t="shared" si="832"/>
        <v/>
      </c>
      <c r="BU2968" s="32" t="str">
        <f t="shared" si="833"/>
        <v/>
      </c>
      <c r="BV2968" s="32" t="str">
        <f t="shared" si="834"/>
        <v/>
      </c>
      <c r="BW2968" s="32" t="str">
        <f t="shared" si="835"/>
        <v/>
      </c>
      <c r="BX2968" s="32" t="str">
        <f t="shared" si="836"/>
        <v/>
      </c>
      <c r="BY2968" s="32" t="str">
        <f t="shared" si="837"/>
        <v/>
      </c>
      <c r="BZ2968" s="32" t="str">
        <f t="shared" si="838"/>
        <v/>
      </c>
      <c r="CA2968" s="32" t="str">
        <f t="shared" si="839"/>
        <v/>
      </c>
      <c r="CB2968" s="33">
        <f>IF(COUNTIF($CD$7:CD2968,CD2968)=1,CD2968,CD2968+COUNTIF($CD$6:CD2967,CD2968))</f>
        <v>58114</v>
      </c>
      <c r="CC2968" s="34">
        <f t="shared" si="840"/>
        <v>55153</v>
      </c>
      <c r="CD2968" s="32">
        <f t="shared" si="841"/>
        <v>55153</v>
      </c>
      <c r="CE2968" s="32">
        <f t="shared" si="842"/>
        <v>0</v>
      </c>
      <c r="CF2968" s="32">
        <f t="shared" si="843"/>
        <v>0</v>
      </c>
      <c r="CG2968" s="32" t="str">
        <f t="shared" si="844"/>
        <v/>
      </c>
      <c r="CH2968" s="32">
        <v>2963</v>
      </c>
      <c r="CI2968" s="32" t="s">
        <v>6</v>
      </c>
      <c r="CJ2968" s="32" t="str">
        <f t="shared" si="845"/>
        <v/>
      </c>
      <c r="CK2968" s="32" t="str">
        <f t="shared" si="846"/>
        <v/>
      </c>
      <c r="CL2968" s="32" t="str">
        <f t="shared" si="847"/>
        <v/>
      </c>
      <c r="CM2968" s="32" t="str">
        <f t="shared" si="848"/>
        <v/>
      </c>
      <c r="CN2968" s="32" t="str">
        <f t="shared" si="849"/>
        <v/>
      </c>
    </row>
    <row r="2969" spans="71:92" x14ac:dyDescent="0.3">
      <c r="BS2969" s="32" t="str">
        <f>IF(Kiadasi_kiseroiv!$K$2=BT2969,BV2969,"")</f>
        <v/>
      </c>
      <c r="BT2969" s="34" t="str">
        <f t="shared" si="832"/>
        <v/>
      </c>
      <c r="BU2969" s="32" t="str">
        <f t="shared" si="833"/>
        <v/>
      </c>
      <c r="BV2969" s="32" t="str">
        <f t="shared" si="834"/>
        <v/>
      </c>
      <c r="BW2969" s="32" t="str">
        <f t="shared" si="835"/>
        <v/>
      </c>
      <c r="BX2969" s="32" t="str">
        <f t="shared" si="836"/>
        <v/>
      </c>
      <c r="BY2969" s="32" t="str">
        <f t="shared" si="837"/>
        <v/>
      </c>
      <c r="BZ2969" s="32" t="str">
        <f t="shared" si="838"/>
        <v/>
      </c>
      <c r="CA2969" s="32" t="str">
        <f t="shared" si="839"/>
        <v/>
      </c>
      <c r="CB2969" s="33">
        <f>IF(COUNTIF($CD$7:CD2969,CD2969)=1,CD2969,CD2969+COUNTIF($CD$6:CD2968,CD2969))</f>
        <v>58115</v>
      </c>
      <c r="CC2969" s="34">
        <f t="shared" si="840"/>
        <v>55153</v>
      </c>
      <c r="CD2969" s="32">
        <f t="shared" si="841"/>
        <v>55153</v>
      </c>
      <c r="CE2969" s="32">
        <f t="shared" si="842"/>
        <v>0</v>
      </c>
      <c r="CF2969" s="32">
        <f t="shared" si="843"/>
        <v>0</v>
      </c>
      <c r="CG2969" s="32" t="str">
        <f t="shared" si="844"/>
        <v/>
      </c>
      <c r="CH2969" s="32">
        <v>2964</v>
      </c>
      <c r="CI2969" s="32" t="s">
        <v>6</v>
      </c>
      <c r="CJ2969" s="32" t="str">
        <f t="shared" si="845"/>
        <v/>
      </c>
      <c r="CK2969" s="32" t="str">
        <f t="shared" si="846"/>
        <v/>
      </c>
      <c r="CL2969" s="32" t="str">
        <f t="shared" si="847"/>
        <v/>
      </c>
      <c r="CM2969" s="32" t="str">
        <f t="shared" si="848"/>
        <v/>
      </c>
      <c r="CN2969" s="32" t="str">
        <f t="shared" si="849"/>
        <v/>
      </c>
    </row>
    <row r="2970" spans="71:92" x14ac:dyDescent="0.3">
      <c r="BS2970" s="32" t="str">
        <f>IF(Kiadasi_kiseroiv!$K$2=BT2970,BV2970,"")</f>
        <v/>
      </c>
      <c r="BT2970" s="34" t="str">
        <f t="shared" si="832"/>
        <v/>
      </c>
      <c r="BU2970" s="32" t="str">
        <f t="shared" si="833"/>
        <v/>
      </c>
      <c r="BV2970" s="32" t="str">
        <f t="shared" si="834"/>
        <v/>
      </c>
      <c r="BW2970" s="32" t="str">
        <f t="shared" si="835"/>
        <v/>
      </c>
      <c r="BX2970" s="32" t="str">
        <f t="shared" si="836"/>
        <v/>
      </c>
      <c r="BY2970" s="32" t="str">
        <f t="shared" si="837"/>
        <v/>
      </c>
      <c r="BZ2970" s="32" t="str">
        <f t="shared" si="838"/>
        <v/>
      </c>
      <c r="CA2970" s="32" t="str">
        <f t="shared" si="839"/>
        <v/>
      </c>
      <c r="CB2970" s="33">
        <f>IF(COUNTIF($CD$7:CD2970,CD2970)=1,CD2970,CD2970+COUNTIF($CD$6:CD2969,CD2970))</f>
        <v>58116</v>
      </c>
      <c r="CC2970" s="34">
        <f t="shared" si="840"/>
        <v>55153</v>
      </c>
      <c r="CD2970" s="32">
        <f t="shared" si="841"/>
        <v>55153</v>
      </c>
      <c r="CE2970" s="32">
        <f t="shared" si="842"/>
        <v>0</v>
      </c>
      <c r="CF2970" s="32">
        <f t="shared" si="843"/>
        <v>0</v>
      </c>
      <c r="CG2970" s="32" t="str">
        <f t="shared" si="844"/>
        <v/>
      </c>
      <c r="CH2970" s="32">
        <v>2965</v>
      </c>
      <c r="CI2970" s="32" t="s">
        <v>6</v>
      </c>
      <c r="CJ2970" s="32" t="str">
        <f t="shared" si="845"/>
        <v/>
      </c>
      <c r="CK2970" s="32" t="str">
        <f t="shared" si="846"/>
        <v/>
      </c>
      <c r="CL2970" s="32" t="str">
        <f t="shared" si="847"/>
        <v/>
      </c>
      <c r="CM2970" s="32" t="str">
        <f t="shared" si="848"/>
        <v/>
      </c>
      <c r="CN2970" s="32" t="str">
        <f t="shared" si="849"/>
        <v/>
      </c>
    </row>
    <row r="2971" spans="71:92" x14ac:dyDescent="0.3">
      <c r="BS2971" s="32" t="str">
        <f>IF(Kiadasi_kiseroiv!$K$2=BT2971,BV2971,"")</f>
        <v/>
      </c>
      <c r="BT2971" s="34" t="str">
        <f t="shared" si="832"/>
        <v/>
      </c>
      <c r="BU2971" s="32" t="str">
        <f t="shared" si="833"/>
        <v/>
      </c>
      <c r="BV2971" s="32" t="str">
        <f t="shared" si="834"/>
        <v/>
      </c>
      <c r="BW2971" s="32" t="str">
        <f t="shared" si="835"/>
        <v/>
      </c>
      <c r="BX2971" s="32" t="str">
        <f t="shared" si="836"/>
        <v/>
      </c>
      <c r="BY2971" s="32" t="str">
        <f t="shared" si="837"/>
        <v/>
      </c>
      <c r="BZ2971" s="32" t="str">
        <f t="shared" si="838"/>
        <v/>
      </c>
      <c r="CA2971" s="32" t="str">
        <f t="shared" si="839"/>
        <v/>
      </c>
      <c r="CB2971" s="33">
        <f>IF(COUNTIF($CD$7:CD2971,CD2971)=1,CD2971,CD2971+COUNTIF($CD$6:CD2970,CD2971))</f>
        <v>58117</v>
      </c>
      <c r="CC2971" s="34">
        <f t="shared" si="840"/>
        <v>55153</v>
      </c>
      <c r="CD2971" s="32">
        <f t="shared" si="841"/>
        <v>55153</v>
      </c>
      <c r="CE2971" s="32">
        <f t="shared" si="842"/>
        <v>0</v>
      </c>
      <c r="CF2971" s="32">
        <f t="shared" si="843"/>
        <v>0</v>
      </c>
      <c r="CG2971" s="32" t="str">
        <f t="shared" si="844"/>
        <v/>
      </c>
      <c r="CH2971" s="32">
        <v>2966</v>
      </c>
      <c r="CI2971" s="32" t="s">
        <v>6</v>
      </c>
      <c r="CJ2971" s="32" t="str">
        <f t="shared" si="845"/>
        <v/>
      </c>
      <c r="CK2971" s="32" t="str">
        <f t="shared" si="846"/>
        <v/>
      </c>
      <c r="CL2971" s="32" t="str">
        <f t="shared" si="847"/>
        <v/>
      </c>
      <c r="CM2971" s="32" t="str">
        <f t="shared" si="848"/>
        <v/>
      </c>
      <c r="CN2971" s="32" t="str">
        <f t="shared" si="849"/>
        <v/>
      </c>
    </row>
    <row r="2972" spans="71:92" x14ac:dyDescent="0.3">
      <c r="BS2972" s="32" t="str">
        <f>IF(Kiadasi_kiseroiv!$K$2=BT2972,BV2972,"")</f>
        <v/>
      </c>
      <c r="BT2972" s="34" t="str">
        <f t="shared" si="832"/>
        <v/>
      </c>
      <c r="BU2972" s="32" t="str">
        <f t="shared" si="833"/>
        <v/>
      </c>
      <c r="BV2972" s="32" t="str">
        <f t="shared" si="834"/>
        <v/>
      </c>
      <c r="BW2972" s="32" t="str">
        <f t="shared" si="835"/>
        <v/>
      </c>
      <c r="BX2972" s="32" t="str">
        <f t="shared" si="836"/>
        <v/>
      </c>
      <c r="BY2972" s="32" t="str">
        <f t="shared" si="837"/>
        <v/>
      </c>
      <c r="BZ2972" s="32" t="str">
        <f t="shared" si="838"/>
        <v/>
      </c>
      <c r="CA2972" s="32" t="str">
        <f t="shared" si="839"/>
        <v/>
      </c>
      <c r="CB2972" s="33">
        <f>IF(COUNTIF($CD$7:CD2972,CD2972)=1,CD2972,CD2972+COUNTIF($CD$6:CD2971,CD2972))</f>
        <v>58118</v>
      </c>
      <c r="CC2972" s="34">
        <f t="shared" si="840"/>
        <v>55153</v>
      </c>
      <c r="CD2972" s="32">
        <f t="shared" si="841"/>
        <v>55153</v>
      </c>
      <c r="CE2972" s="32">
        <f t="shared" si="842"/>
        <v>0</v>
      </c>
      <c r="CF2972" s="32">
        <f t="shared" si="843"/>
        <v>0</v>
      </c>
      <c r="CG2972" s="32" t="str">
        <f t="shared" si="844"/>
        <v/>
      </c>
      <c r="CH2972" s="32">
        <v>2967</v>
      </c>
      <c r="CI2972" s="32" t="s">
        <v>6</v>
      </c>
      <c r="CJ2972" s="32" t="str">
        <f t="shared" si="845"/>
        <v/>
      </c>
      <c r="CK2972" s="32" t="str">
        <f t="shared" si="846"/>
        <v/>
      </c>
      <c r="CL2972" s="32" t="str">
        <f t="shared" si="847"/>
        <v/>
      </c>
      <c r="CM2972" s="32" t="str">
        <f t="shared" si="848"/>
        <v/>
      </c>
      <c r="CN2972" s="32" t="str">
        <f t="shared" si="849"/>
        <v/>
      </c>
    </row>
    <row r="2973" spans="71:92" x14ac:dyDescent="0.3">
      <c r="BS2973" s="32" t="str">
        <f>IF(Kiadasi_kiseroiv!$K$2=BT2973,BV2973,"")</f>
        <v/>
      </c>
      <c r="BT2973" s="34" t="str">
        <f t="shared" si="832"/>
        <v/>
      </c>
      <c r="BU2973" s="32" t="str">
        <f t="shared" si="833"/>
        <v/>
      </c>
      <c r="BV2973" s="32" t="str">
        <f t="shared" si="834"/>
        <v/>
      </c>
      <c r="BW2973" s="32" t="str">
        <f t="shared" si="835"/>
        <v/>
      </c>
      <c r="BX2973" s="32" t="str">
        <f t="shared" si="836"/>
        <v/>
      </c>
      <c r="BY2973" s="32" t="str">
        <f t="shared" si="837"/>
        <v/>
      </c>
      <c r="BZ2973" s="32" t="str">
        <f t="shared" si="838"/>
        <v/>
      </c>
      <c r="CA2973" s="32" t="str">
        <f t="shared" si="839"/>
        <v/>
      </c>
      <c r="CB2973" s="33">
        <f>IF(COUNTIF($CD$7:CD2973,CD2973)=1,CD2973,CD2973+COUNTIF($CD$6:CD2972,CD2973))</f>
        <v>58119</v>
      </c>
      <c r="CC2973" s="34">
        <f t="shared" si="840"/>
        <v>55153</v>
      </c>
      <c r="CD2973" s="32">
        <f t="shared" si="841"/>
        <v>55153</v>
      </c>
      <c r="CE2973" s="32">
        <f t="shared" si="842"/>
        <v>0</v>
      </c>
      <c r="CF2973" s="32">
        <f t="shared" si="843"/>
        <v>0</v>
      </c>
      <c r="CG2973" s="32" t="str">
        <f t="shared" si="844"/>
        <v/>
      </c>
      <c r="CH2973" s="32">
        <v>2968</v>
      </c>
      <c r="CI2973" s="32" t="s">
        <v>6</v>
      </c>
      <c r="CJ2973" s="32" t="str">
        <f t="shared" si="845"/>
        <v/>
      </c>
      <c r="CK2973" s="32" t="str">
        <f t="shared" si="846"/>
        <v/>
      </c>
      <c r="CL2973" s="32" t="str">
        <f t="shared" si="847"/>
        <v/>
      </c>
      <c r="CM2973" s="32" t="str">
        <f t="shared" si="848"/>
        <v/>
      </c>
      <c r="CN2973" s="32" t="str">
        <f t="shared" si="849"/>
        <v/>
      </c>
    </row>
    <row r="2974" spans="71:92" x14ac:dyDescent="0.3">
      <c r="BS2974" s="32" t="str">
        <f>IF(Kiadasi_kiseroiv!$K$2=BT2974,BV2974,"")</f>
        <v/>
      </c>
      <c r="BT2974" s="34" t="str">
        <f t="shared" si="832"/>
        <v/>
      </c>
      <c r="BU2974" s="32" t="str">
        <f t="shared" si="833"/>
        <v/>
      </c>
      <c r="BV2974" s="32" t="str">
        <f t="shared" si="834"/>
        <v/>
      </c>
      <c r="BW2974" s="32" t="str">
        <f t="shared" si="835"/>
        <v/>
      </c>
      <c r="BX2974" s="32" t="str">
        <f t="shared" si="836"/>
        <v/>
      </c>
      <c r="BY2974" s="32" t="str">
        <f t="shared" si="837"/>
        <v/>
      </c>
      <c r="BZ2974" s="32" t="str">
        <f t="shared" si="838"/>
        <v/>
      </c>
      <c r="CA2974" s="32" t="str">
        <f t="shared" si="839"/>
        <v/>
      </c>
      <c r="CB2974" s="33">
        <f>IF(COUNTIF($CD$7:CD2974,CD2974)=1,CD2974,CD2974+COUNTIF($CD$6:CD2973,CD2974))</f>
        <v>58120</v>
      </c>
      <c r="CC2974" s="34">
        <f t="shared" si="840"/>
        <v>55153</v>
      </c>
      <c r="CD2974" s="32">
        <f t="shared" si="841"/>
        <v>55153</v>
      </c>
      <c r="CE2974" s="32">
        <f t="shared" si="842"/>
        <v>0</v>
      </c>
      <c r="CF2974" s="32">
        <f t="shared" si="843"/>
        <v>0</v>
      </c>
      <c r="CG2974" s="32" t="str">
        <f t="shared" si="844"/>
        <v/>
      </c>
      <c r="CH2974" s="32">
        <v>2969</v>
      </c>
      <c r="CI2974" s="32" t="s">
        <v>6</v>
      </c>
      <c r="CJ2974" s="32" t="str">
        <f t="shared" si="845"/>
        <v/>
      </c>
      <c r="CK2974" s="32" t="str">
        <f t="shared" si="846"/>
        <v/>
      </c>
      <c r="CL2974" s="32" t="str">
        <f t="shared" si="847"/>
        <v/>
      </c>
      <c r="CM2974" s="32" t="str">
        <f t="shared" si="848"/>
        <v/>
      </c>
      <c r="CN2974" s="32" t="str">
        <f t="shared" si="849"/>
        <v/>
      </c>
    </row>
    <row r="2975" spans="71:92" x14ac:dyDescent="0.3">
      <c r="BS2975" s="32" t="str">
        <f>IF(Kiadasi_kiseroiv!$K$2=BT2975,BV2975,"")</f>
        <v/>
      </c>
      <c r="BT2975" s="34" t="str">
        <f t="shared" si="832"/>
        <v/>
      </c>
      <c r="BU2975" s="32" t="str">
        <f t="shared" si="833"/>
        <v/>
      </c>
      <c r="BV2975" s="32" t="str">
        <f t="shared" si="834"/>
        <v/>
      </c>
      <c r="BW2975" s="32" t="str">
        <f t="shared" si="835"/>
        <v/>
      </c>
      <c r="BX2975" s="32" t="str">
        <f t="shared" si="836"/>
        <v/>
      </c>
      <c r="BY2975" s="32" t="str">
        <f t="shared" si="837"/>
        <v/>
      </c>
      <c r="BZ2975" s="32" t="str">
        <f t="shared" si="838"/>
        <v/>
      </c>
      <c r="CA2975" s="32" t="str">
        <f t="shared" si="839"/>
        <v/>
      </c>
      <c r="CB2975" s="33">
        <f>IF(COUNTIF($CD$7:CD2975,CD2975)=1,CD2975,CD2975+COUNTIF($CD$6:CD2974,CD2975))</f>
        <v>58121</v>
      </c>
      <c r="CC2975" s="34">
        <f t="shared" si="840"/>
        <v>55153</v>
      </c>
      <c r="CD2975" s="32">
        <f t="shared" si="841"/>
        <v>55153</v>
      </c>
      <c r="CE2975" s="32">
        <f t="shared" si="842"/>
        <v>0</v>
      </c>
      <c r="CF2975" s="32">
        <f t="shared" si="843"/>
        <v>0</v>
      </c>
      <c r="CG2975" s="32" t="str">
        <f t="shared" si="844"/>
        <v/>
      </c>
      <c r="CH2975" s="32">
        <v>2970</v>
      </c>
      <c r="CI2975" s="32" t="s">
        <v>6</v>
      </c>
      <c r="CJ2975" s="32" t="str">
        <f t="shared" si="845"/>
        <v/>
      </c>
      <c r="CK2975" s="32" t="str">
        <f t="shared" si="846"/>
        <v/>
      </c>
      <c r="CL2975" s="32" t="str">
        <f t="shared" si="847"/>
        <v/>
      </c>
      <c r="CM2975" s="32" t="str">
        <f t="shared" si="848"/>
        <v/>
      </c>
      <c r="CN2975" s="32" t="str">
        <f t="shared" si="849"/>
        <v/>
      </c>
    </row>
    <row r="2976" spans="71:92" x14ac:dyDescent="0.3">
      <c r="BS2976" s="32" t="str">
        <f>IF(Kiadasi_kiseroiv!$K$2=BT2976,BV2976,"")</f>
        <v/>
      </c>
      <c r="BT2976" s="34" t="str">
        <f t="shared" si="832"/>
        <v/>
      </c>
      <c r="BU2976" s="32" t="str">
        <f t="shared" si="833"/>
        <v/>
      </c>
      <c r="BV2976" s="32" t="str">
        <f t="shared" si="834"/>
        <v/>
      </c>
      <c r="BW2976" s="32" t="str">
        <f t="shared" si="835"/>
        <v/>
      </c>
      <c r="BX2976" s="32" t="str">
        <f t="shared" si="836"/>
        <v/>
      </c>
      <c r="BY2976" s="32" t="str">
        <f t="shared" si="837"/>
        <v/>
      </c>
      <c r="BZ2976" s="32" t="str">
        <f t="shared" si="838"/>
        <v/>
      </c>
      <c r="CA2976" s="32" t="str">
        <f t="shared" si="839"/>
        <v/>
      </c>
      <c r="CB2976" s="33">
        <f>IF(COUNTIF($CD$7:CD2976,CD2976)=1,CD2976,CD2976+COUNTIF($CD$6:CD2975,CD2976))</f>
        <v>58122</v>
      </c>
      <c r="CC2976" s="34">
        <f t="shared" si="840"/>
        <v>55153</v>
      </c>
      <c r="CD2976" s="32">
        <f t="shared" si="841"/>
        <v>55153</v>
      </c>
      <c r="CE2976" s="32">
        <f t="shared" si="842"/>
        <v>0</v>
      </c>
      <c r="CF2976" s="32">
        <f t="shared" si="843"/>
        <v>0</v>
      </c>
      <c r="CG2976" s="32" t="str">
        <f t="shared" si="844"/>
        <v/>
      </c>
      <c r="CH2976" s="32">
        <v>2971</v>
      </c>
      <c r="CI2976" s="32" t="s">
        <v>6</v>
      </c>
      <c r="CJ2976" s="32" t="str">
        <f t="shared" si="845"/>
        <v/>
      </c>
      <c r="CK2976" s="32" t="str">
        <f t="shared" si="846"/>
        <v/>
      </c>
      <c r="CL2976" s="32" t="str">
        <f t="shared" si="847"/>
        <v/>
      </c>
      <c r="CM2976" s="32" t="str">
        <f t="shared" si="848"/>
        <v/>
      </c>
      <c r="CN2976" s="32" t="str">
        <f t="shared" si="849"/>
        <v/>
      </c>
    </row>
    <row r="2977" spans="71:92" x14ac:dyDescent="0.3">
      <c r="BS2977" s="32" t="str">
        <f>IF(Kiadasi_kiseroiv!$K$2=BT2977,BV2977,"")</f>
        <v/>
      </c>
      <c r="BT2977" s="34" t="str">
        <f t="shared" si="832"/>
        <v/>
      </c>
      <c r="BU2977" s="32" t="str">
        <f t="shared" si="833"/>
        <v/>
      </c>
      <c r="BV2977" s="32" t="str">
        <f t="shared" si="834"/>
        <v/>
      </c>
      <c r="BW2977" s="32" t="str">
        <f t="shared" si="835"/>
        <v/>
      </c>
      <c r="BX2977" s="32" t="str">
        <f t="shared" si="836"/>
        <v/>
      </c>
      <c r="BY2977" s="32" t="str">
        <f t="shared" si="837"/>
        <v/>
      </c>
      <c r="BZ2977" s="32" t="str">
        <f t="shared" si="838"/>
        <v/>
      </c>
      <c r="CA2977" s="32" t="str">
        <f t="shared" si="839"/>
        <v/>
      </c>
      <c r="CB2977" s="33">
        <f>IF(COUNTIF($CD$7:CD2977,CD2977)=1,CD2977,CD2977+COUNTIF($CD$6:CD2976,CD2977))</f>
        <v>58123</v>
      </c>
      <c r="CC2977" s="34">
        <f t="shared" si="840"/>
        <v>55153</v>
      </c>
      <c r="CD2977" s="32">
        <f t="shared" si="841"/>
        <v>55153</v>
      </c>
      <c r="CE2977" s="32">
        <f t="shared" si="842"/>
        <v>0</v>
      </c>
      <c r="CF2977" s="32">
        <f t="shared" si="843"/>
        <v>0</v>
      </c>
      <c r="CG2977" s="32" t="str">
        <f t="shared" si="844"/>
        <v/>
      </c>
      <c r="CH2977" s="32">
        <v>2972</v>
      </c>
      <c r="CI2977" s="32" t="s">
        <v>6</v>
      </c>
      <c r="CJ2977" s="32" t="str">
        <f t="shared" si="845"/>
        <v/>
      </c>
      <c r="CK2977" s="32" t="str">
        <f t="shared" si="846"/>
        <v/>
      </c>
      <c r="CL2977" s="32" t="str">
        <f t="shared" si="847"/>
        <v/>
      </c>
      <c r="CM2977" s="32" t="str">
        <f t="shared" si="848"/>
        <v/>
      </c>
      <c r="CN2977" s="32" t="str">
        <f t="shared" si="849"/>
        <v/>
      </c>
    </row>
    <row r="2978" spans="71:92" x14ac:dyDescent="0.3">
      <c r="BS2978" s="32" t="str">
        <f>IF(Kiadasi_kiseroiv!$K$2=BT2978,BV2978,"")</f>
        <v/>
      </c>
      <c r="BT2978" s="34" t="str">
        <f t="shared" si="832"/>
        <v/>
      </c>
      <c r="BU2978" s="32" t="str">
        <f t="shared" si="833"/>
        <v/>
      </c>
      <c r="BV2978" s="32" t="str">
        <f t="shared" si="834"/>
        <v/>
      </c>
      <c r="BW2978" s="32" t="str">
        <f t="shared" si="835"/>
        <v/>
      </c>
      <c r="BX2978" s="32" t="str">
        <f t="shared" si="836"/>
        <v/>
      </c>
      <c r="BY2978" s="32" t="str">
        <f t="shared" si="837"/>
        <v/>
      </c>
      <c r="BZ2978" s="32" t="str">
        <f t="shared" si="838"/>
        <v/>
      </c>
      <c r="CA2978" s="32" t="str">
        <f t="shared" si="839"/>
        <v/>
      </c>
      <c r="CB2978" s="33">
        <f>IF(COUNTIF($CD$7:CD2978,CD2978)=1,CD2978,CD2978+COUNTIF($CD$6:CD2977,CD2978))</f>
        <v>58124</v>
      </c>
      <c r="CC2978" s="34">
        <f t="shared" si="840"/>
        <v>55153</v>
      </c>
      <c r="CD2978" s="32">
        <f t="shared" si="841"/>
        <v>55153</v>
      </c>
      <c r="CE2978" s="32">
        <f t="shared" si="842"/>
        <v>0</v>
      </c>
      <c r="CF2978" s="32">
        <f t="shared" si="843"/>
        <v>0</v>
      </c>
      <c r="CG2978" s="32" t="str">
        <f t="shared" si="844"/>
        <v/>
      </c>
      <c r="CH2978" s="32">
        <v>2973</v>
      </c>
      <c r="CI2978" s="32" t="s">
        <v>6</v>
      </c>
      <c r="CJ2978" s="32" t="str">
        <f t="shared" si="845"/>
        <v/>
      </c>
      <c r="CK2978" s="32" t="str">
        <f t="shared" si="846"/>
        <v/>
      </c>
      <c r="CL2978" s="32" t="str">
        <f t="shared" si="847"/>
        <v/>
      </c>
      <c r="CM2978" s="32" t="str">
        <f t="shared" si="848"/>
        <v/>
      </c>
      <c r="CN2978" s="32" t="str">
        <f t="shared" si="849"/>
        <v/>
      </c>
    </row>
    <row r="2979" spans="71:92" x14ac:dyDescent="0.3">
      <c r="BS2979" s="32" t="str">
        <f>IF(Kiadasi_kiseroiv!$K$2=BT2979,BV2979,"")</f>
        <v/>
      </c>
      <c r="BT2979" s="34" t="str">
        <f t="shared" si="832"/>
        <v/>
      </c>
      <c r="BU2979" s="32" t="str">
        <f t="shared" si="833"/>
        <v/>
      </c>
      <c r="BV2979" s="32" t="str">
        <f t="shared" si="834"/>
        <v/>
      </c>
      <c r="BW2979" s="32" t="str">
        <f t="shared" si="835"/>
        <v/>
      </c>
      <c r="BX2979" s="32" t="str">
        <f t="shared" si="836"/>
        <v/>
      </c>
      <c r="BY2979" s="32" t="str">
        <f t="shared" si="837"/>
        <v/>
      </c>
      <c r="BZ2979" s="32" t="str">
        <f t="shared" si="838"/>
        <v/>
      </c>
      <c r="CA2979" s="32" t="str">
        <f t="shared" si="839"/>
        <v/>
      </c>
      <c r="CB2979" s="33">
        <f>IF(COUNTIF($CD$7:CD2979,CD2979)=1,CD2979,CD2979+COUNTIF($CD$6:CD2978,CD2979))</f>
        <v>58125</v>
      </c>
      <c r="CC2979" s="34">
        <f t="shared" si="840"/>
        <v>55153</v>
      </c>
      <c r="CD2979" s="32">
        <f t="shared" si="841"/>
        <v>55153</v>
      </c>
      <c r="CE2979" s="32">
        <f t="shared" si="842"/>
        <v>0</v>
      </c>
      <c r="CF2979" s="32">
        <f t="shared" si="843"/>
        <v>0</v>
      </c>
      <c r="CG2979" s="32" t="str">
        <f t="shared" si="844"/>
        <v/>
      </c>
      <c r="CH2979" s="32">
        <v>2974</v>
      </c>
      <c r="CI2979" s="32" t="s">
        <v>6</v>
      </c>
      <c r="CJ2979" s="32" t="str">
        <f t="shared" si="845"/>
        <v/>
      </c>
      <c r="CK2979" s="32" t="str">
        <f t="shared" si="846"/>
        <v/>
      </c>
      <c r="CL2979" s="32" t="str">
        <f t="shared" si="847"/>
        <v/>
      </c>
      <c r="CM2979" s="32" t="str">
        <f t="shared" si="848"/>
        <v/>
      </c>
      <c r="CN2979" s="32" t="str">
        <f t="shared" si="849"/>
        <v/>
      </c>
    </row>
    <row r="2980" spans="71:92" x14ac:dyDescent="0.3">
      <c r="BS2980" s="32" t="str">
        <f>IF(Kiadasi_kiseroiv!$K$2=BT2980,BV2980,"")</f>
        <v/>
      </c>
      <c r="BT2980" s="34" t="str">
        <f t="shared" si="832"/>
        <v/>
      </c>
      <c r="BU2980" s="32" t="str">
        <f t="shared" si="833"/>
        <v/>
      </c>
      <c r="BV2980" s="32" t="str">
        <f t="shared" si="834"/>
        <v/>
      </c>
      <c r="BW2980" s="32" t="str">
        <f t="shared" si="835"/>
        <v/>
      </c>
      <c r="BX2980" s="32" t="str">
        <f t="shared" si="836"/>
        <v/>
      </c>
      <c r="BY2980" s="32" t="str">
        <f t="shared" si="837"/>
        <v/>
      </c>
      <c r="BZ2980" s="32" t="str">
        <f t="shared" si="838"/>
        <v/>
      </c>
      <c r="CA2980" s="32" t="str">
        <f t="shared" si="839"/>
        <v/>
      </c>
      <c r="CB2980" s="33">
        <f>IF(COUNTIF($CD$7:CD2980,CD2980)=1,CD2980,CD2980+COUNTIF($CD$6:CD2979,CD2980))</f>
        <v>58126</v>
      </c>
      <c r="CC2980" s="34">
        <f t="shared" si="840"/>
        <v>55153</v>
      </c>
      <c r="CD2980" s="32">
        <f t="shared" si="841"/>
        <v>55153</v>
      </c>
      <c r="CE2980" s="32">
        <f t="shared" si="842"/>
        <v>0</v>
      </c>
      <c r="CF2980" s="32">
        <f t="shared" si="843"/>
        <v>0</v>
      </c>
      <c r="CG2980" s="32" t="str">
        <f t="shared" si="844"/>
        <v/>
      </c>
      <c r="CH2980" s="32">
        <v>2975</v>
      </c>
      <c r="CI2980" s="32" t="s">
        <v>6</v>
      </c>
      <c r="CJ2980" s="32" t="str">
        <f t="shared" si="845"/>
        <v/>
      </c>
      <c r="CK2980" s="32" t="str">
        <f t="shared" si="846"/>
        <v/>
      </c>
      <c r="CL2980" s="32" t="str">
        <f t="shared" si="847"/>
        <v/>
      </c>
      <c r="CM2980" s="32" t="str">
        <f t="shared" si="848"/>
        <v/>
      </c>
      <c r="CN2980" s="32" t="str">
        <f t="shared" si="849"/>
        <v/>
      </c>
    </row>
    <row r="2981" spans="71:92" x14ac:dyDescent="0.3">
      <c r="BS2981" s="32" t="str">
        <f>IF(Kiadasi_kiseroiv!$K$2=BT2981,BV2981,"")</f>
        <v/>
      </c>
      <c r="BT2981" s="34" t="str">
        <f t="shared" si="832"/>
        <v/>
      </c>
      <c r="BU2981" s="32" t="str">
        <f t="shared" si="833"/>
        <v/>
      </c>
      <c r="BV2981" s="32" t="str">
        <f t="shared" si="834"/>
        <v/>
      </c>
      <c r="BW2981" s="32" t="str">
        <f t="shared" si="835"/>
        <v/>
      </c>
      <c r="BX2981" s="32" t="str">
        <f t="shared" si="836"/>
        <v/>
      </c>
      <c r="BY2981" s="32" t="str">
        <f t="shared" si="837"/>
        <v/>
      </c>
      <c r="BZ2981" s="32" t="str">
        <f t="shared" si="838"/>
        <v/>
      </c>
      <c r="CA2981" s="32" t="str">
        <f t="shared" si="839"/>
        <v/>
      </c>
      <c r="CB2981" s="33">
        <f>IF(COUNTIF($CD$7:CD2981,CD2981)=1,CD2981,CD2981+COUNTIF($CD$6:CD2980,CD2981))</f>
        <v>58127</v>
      </c>
      <c r="CC2981" s="34">
        <f t="shared" si="840"/>
        <v>55153</v>
      </c>
      <c r="CD2981" s="32">
        <f t="shared" si="841"/>
        <v>55153</v>
      </c>
      <c r="CE2981" s="32">
        <f t="shared" si="842"/>
        <v>0</v>
      </c>
      <c r="CF2981" s="32">
        <f t="shared" si="843"/>
        <v>0</v>
      </c>
      <c r="CG2981" s="32" t="str">
        <f t="shared" si="844"/>
        <v/>
      </c>
      <c r="CH2981" s="32">
        <v>2976</v>
      </c>
      <c r="CI2981" s="32" t="s">
        <v>6</v>
      </c>
      <c r="CJ2981" s="32" t="str">
        <f t="shared" si="845"/>
        <v/>
      </c>
      <c r="CK2981" s="32" t="str">
        <f t="shared" si="846"/>
        <v/>
      </c>
      <c r="CL2981" s="32" t="str">
        <f t="shared" si="847"/>
        <v/>
      </c>
      <c r="CM2981" s="32" t="str">
        <f t="shared" si="848"/>
        <v/>
      </c>
      <c r="CN2981" s="32" t="str">
        <f t="shared" si="849"/>
        <v/>
      </c>
    </row>
    <row r="2982" spans="71:92" x14ac:dyDescent="0.3">
      <c r="BS2982" s="32" t="str">
        <f>IF(Kiadasi_kiseroiv!$K$2=BT2982,BV2982,"")</f>
        <v/>
      </c>
      <c r="BT2982" s="34" t="str">
        <f t="shared" si="832"/>
        <v/>
      </c>
      <c r="BU2982" s="32" t="str">
        <f t="shared" si="833"/>
        <v/>
      </c>
      <c r="BV2982" s="32" t="str">
        <f t="shared" si="834"/>
        <v/>
      </c>
      <c r="BW2982" s="32" t="str">
        <f t="shared" si="835"/>
        <v/>
      </c>
      <c r="BX2982" s="32" t="str">
        <f t="shared" si="836"/>
        <v/>
      </c>
      <c r="BY2982" s="32" t="str">
        <f t="shared" si="837"/>
        <v/>
      </c>
      <c r="BZ2982" s="32" t="str">
        <f t="shared" si="838"/>
        <v/>
      </c>
      <c r="CA2982" s="32" t="str">
        <f t="shared" si="839"/>
        <v/>
      </c>
      <c r="CB2982" s="33">
        <f>IF(COUNTIF($CD$7:CD2982,CD2982)=1,CD2982,CD2982+COUNTIF($CD$6:CD2981,CD2982))</f>
        <v>58128</v>
      </c>
      <c r="CC2982" s="34">
        <f t="shared" si="840"/>
        <v>55153</v>
      </c>
      <c r="CD2982" s="32">
        <f t="shared" si="841"/>
        <v>55153</v>
      </c>
      <c r="CE2982" s="32">
        <f t="shared" si="842"/>
        <v>0</v>
      </c>
      <c r="CF2982" s="32">
        <f t="shared" si="843"/>
        <v>0</v>
      </c>
      <c r="CG2982" s="32" t="str">
        <f t="shared" si="844"/>
        <v/>
      </c>
      <c r="CH2982" s="32">
        <v>2977</v>
      </c>
      <c r="CI2982" s="32" t="s">
        <v>6</v>
      </c>
      <c r="CJ2982" s="32" t="str">
        <f t="shared" si="845"/>
        <v/>
      </c>
      <c r="CK2982" s="32" t="str">
        <f t="shared" si="846"/>
        <v/>
      </c>
      <c r="CL2982" s="32" t="str">
        <f t="shared" si="847"/>
        <v/>
      </c>
      <c r="CM2982" s="32" t="str">
        <f t="shared" si="848"/>
        <v/>
      </c>
      <c r="CN2982" s="32" t="str">
        <f t="shared" si="849"/>
        <v/>
      </c>
    </row>
    <row r="2983" spans="71:92" x14ac:dyDescent="0.3">
      <c r="BS2983" s="32" t="str">
        <f>IF(Kiadasi_kiseroiv!$K$2=BT2983,BV2983,"")</f>
        <v/>
      </c>
      <c r="BT2983" s="34" t="str">
        <f t="shared" si="832"/>
        <v/>
      </c>
      <c r="BU2983" s="32" t="str">
        <f t="shared" si="833"/>
        <v/>
      </c>
      <c r="BV2983" s="32" t="str">
        <f t="shared" si="834"/>
        <v/>
      </c>
      <c r="BW2983" s="32" t="str">
        <f t="shared" si="835"/>
        <v/>
      </c>
      <c r="BX2983" s="32" t="str">
        <f t="shared" si="836"/>
        <v/>
      </c>
      <c r="BY2983" s="32" t="str">
        <f t="shared" si="837"/>
        <v/>
      </c>
      <c r="BZ2983" s="32" t="str">
        <f t="shared" si="838"/>
        <v/>
      </c>
      <c r="CA2983" s="32" t="str">
        <f t="shared" si="839"/>
        <v/>
      </c>
      <c r="CB2983" s="33">
        <f>IF(COUNTIF($CD$7:CD2983,CD2983)=1,CD2983,CD2983+COUNTIF($CD$6:CD2982,CD2983))</f>
        <v>58129</v>
      </c>
      <c r="CC2983" s="34">
        <f t="shared" si="840"/>
        <v>55153</v>
      </c>
      <c r="CD2983" s="32">
        <f t="shared" si="841"/>
        <v>55153</v>
      </c>
      <c r="CE2983" s="32">
        <f t="shared" si="842"/>
        <v>0</v>
      </c>
      <c r="CF2983" s="32">
        <f t="shared" si="843"/>
        <v>0</v>
      </c>
      <c r="CG2983" s="32" t="str">
        <f t="shared" si="844"/>
        <v/>
      </c>
      <c r="CH2983" s="32">
        <v>2978</v>
      </c>
      <c r="CI2983" s="32" t="s">
        <v>6</v>
      </c>
      <c r="CJ2983" s="32" t="str">
        <f t="shared" si="845"/>
        <v/>
      </c>
      <c r="CK2983" s="32" t="str">
        <f t="shared" si="846"/>
        <v/>
      </c>
      <c r="CL2983" s="32" t="str">
        <f t="shared" si="847"/>
        <v/>
      </c>
      <c r="CM2983" s="32" t="str">
        <f t="shared" si="848"/>
        <v/>
      </c>
      <c r="CN2983" s="32" t="str">
        <f t="shared" si="849"/>
        <v/>
      </c>
    </row>
    <row r="2984" spans="71:92" x14ac:dyDescent="0.3">
      <c r="BS2984" s="32" t="str">
        <f>IF(Kiadasi_kiseroiv!$K$2=BT2984,BV2984,"")</f>
        <v/>
      </c>
      <c r="BT2984" s="34" t="str">
        <f t="shared" si="832"/>
        <v/>
      </c>
      <c r="BU2984" s="32" t="str">
        <f t="shared" si="833"/>
        <v/>
      </c>
      <c r="BV2984" s="32" t="str">
        <f t="shared" si="834"/>
        <v/>
      </c>
      <c r="BW2984" s="32" t="str">
        <f t="shared" si="835"/>
        <v/>
      </c>
      <c r="BX2984" s="32" t="str">
        <f t="shared" si="836"/>
        <v/>
      </c>
      <c r="BY2984" s="32" t="str">
        <f t="shared" si="837"/>
        <v/>
      </c>
      <c r="BZ2984" s="32" t="str">
        <f t="shared" si="838"/>
        <v/>
      </c>
      <c r="CA2984" s="32" t="str">
        <f t="shared" si="839"/>
        <v/>
      </c>
      <c r="CB2984" s="33">
        <f>IF(COUNTIF($CD$7:CD2984,CD2984)=1,CD2984,CD2984+COUNTIF($CD$6:CD2983,CD2984))</f>
        <v>58130</v>
      </c>
      <c r="CC2984" s="34">
        <f t="shared" si="840"/>
        <v>55153</v>
      </c>
      <c r="CD2984" s="32">
        <f t="shared" si="841"/>
        <v>55153</v>
      </c>
      <c r="CE2984" s="32">
        <f t="shared" si="842"/>
        <v>0</v>
      </c>
      <c r="CF2984" s="32">
        <f t="shared" si="843"/>
        <v>0</v>
      </c>
      <c r="CG2984" s="32" t="str">
        <f t="shared" si="844"/>
        <v/>
      </c>
      <c r="CH2984" s="32">
        <v>2979</v>
      </c>
      <c r="CI2984" s="32" t="s">
        <v>6</v>
      </c>
      <c r="CJ2984" s="32" t="str">
        <f t="shared" si="845"/>
        <v/>
      </c>
      <c r="CK2984" s="32" t="str">
        <f t="shared" si="846"/>
        <v/>
      </c>
      <c r="CL2984" s="32" t="str">
        <f t="shared" si="847"/>
        <v/>
      </c>
      <c r="CM2984" s="32" t="str">
        <f t="shared" si="848"/>
        <v/>
      </c>
      <c r="CN2984" s="32" t="str">
        <f t="shared" si="849"/>
        <v/>
      </c>
    </row>
    <row r="2985" spans="71:92" x14ac:dyDescent="0.3">
      <c r="BS2985" s="32" t="str">
        <f>IF(Kiadasi_kiseroiv!$K$2=BT2985,BV2985,"")</f>
        <v/>
      </c>
      <c r="BT2985" s="34" t="str">
        <f t="shared" ref="BT2985:BT3048" si="850">IF(AND($BT$4=CI2985,BU2985&lt;&gt;""),CC2985,"")</f>
        <v/>
      </c>
      <c r="BU2985" s="32" t="str">
        <f t="shared" ref="BU2985:BU3048" si="851">IF(AND($BU$1=CI2985,ISERROR(VLOOKUP(CG2985,Kisiv,2,FALSE))=FALSE),CB2985,"")</f>
        <v/>
      </c>
      <c r="BV2985" s="32" t="str">
        <f t="shared" ref="BV2985:BV3048" si="852">IF(BU2985&lt;&gt;"",RANK(BU2985,$BU$7:$BU$33000,1),"")</f>
        <v/>
      </c>
      <c r="BW2985" s="32" t="str">
        <f t="shared" ref="BW2985:BW3048" si="853">IF(CC2985&lt;min,$BW$2,IF(CC2985&lt;=max,CG2985,""))</f>
        <v/>
      </c>
      <c r="BX2985" s="32" t="str">
        <f t="shared" ref="BX2985:BX3048" si="854">IF(AND(OR($BX$1=0,$BX$1=CG2985),OR($BX$2=0,IF(ISERROR(SEARCH($BX$2,CJ2985&amp;CK2985&amp;CL2985,1)),FALSE,TRUE))),CB2985,"")</f>
        <v/>
      </c>
      <c r="BY2985" s="32" t="str">
        <f t="shared" ref="BY2985:BY3048" si="855">IF(AND(BX2985&lt;&gt;"",CC2985&lt;&gt;$CD$2),RANK(BX2985,$BX$7:$BX$33000,1),"")</f>
        <v/>
      </c>
      <c r="BZ2985" s="32" t="str">
        <f t="shared" ref="BZ2985:BZ3048" si="856">IF(AND(CC2985&lt;$BZ$2,CI2985=$BZ$4),$BZ$5,IF(AND(CC2985&lt;=$BZ$3,CI2985=$BZ$4),CB2985,""))</f>
        <v/>
      </c>
      <c r="CA2985" s="32" t="str">
        <f t="shared" ref="CA2985:CA3048" si="857">IF(AND(BZ2985&lt;&gt;"",BZ2985&lt;&gt;$BZ$5),RANK(BZ2985,$BZ$7:$BZ$33000,1),"")</f>
        <v/>
      </c>
      <c r="CB2985" s="33">
        <f>IF(COUNTIF($CD$7:CD2985,CD2985)=1,CD2985,CD2985+COUNTIF($CD$6:CD2984,CD2985))</f>
        <v>58131</v>
      </c>
      <c r="CC2985" s="34">
        <f t="shared" ref="CC2985:CC3048" si="858">IF(INDEX(Kassza,CH2985,1)&lt;&gt;1,INDEX(Kassza,CH2985,1),$CD$2)</f>
        <v>55153</v>
      </c>
      <c r="CD2985" s="32">
        <f t="shared" ref="CD2985:CD3048" si="859">IF(CC2985&lt;&gt;$CD$2,RANK(CC2985,$CC$7:$CC$33000,1),$CD$2)</f>
        <v>55153</v>
      </c>
      <c r="CE2985" s="32">
        <f t="shared" ref="CE2985:CE3048" si="860">INDEX(Kassza,CH2985,6)</f>
        <v>0</v>
      </c>
      <c r="CF2985" s="32">
        <f t="shared" ref="CF2985:CF3048" si="861">INDEX(Kassza,CH2985,8)</f>
        <v>0</v>
      </c>
      <c r="CG2985" s="32" t="str">
        <f t="shared" ref="CG2985:CG3048" si="862">INDEX(Kassza,CH2985,7)&amp;INDEX(Kassza,CH2985,9)</f>
        <v/>
      </c>
      <c r="CH2985" s="32">
        <v>2980</v>
      </c>
      <c r="CI2985" s="32" t="s">
        <v>6</v>
      </c>
      <c r="CJ2985" s="32" t="str">
        <f t="shared" ref="CJ2985:CJ3048" si="863">IF(INDEX(Kassza,CH2985,5)&lt;&gt;0,INDEX(Kassza,CH2985,5),"")</f>
        <v/>
      </c>
      <c r="CK2985" s="32" t="str">
        <f t="shared" ref="CK2985:CK3048" si="864">IF(INDEX(Kassza,CH2985,10)&lt;&gt;0,INDEX(Kassza,CH2985,10),"")</f>
        <v/>
      </c>
      <c r="CL2985" s="32" t="str">
        <f t="shared" ref="CL2985:CL3048" si="865">IF(INDEX(Kassza,CH2985,11)&lt;&gt;0,INDEX(Kassza,CH2985,11),"")</f>
        <v/>
      </c>
      <c r="CM2985" s="32" t="str">
        <f t="shared" ref="CM2985:CM3048" si="866">IF(INDEX(Kassza,CH2985,4)&lt;&gt;0,INDEX(Kassza,CH2985,4),"")</f>
        <v/>
      </c>
      <c r="CN2985" s="32" t="str">
        <f t="shared" ref="CN2985:CN3048" si="867">IF(INDEX(Kassza,CH2985,3)&lt;&gt;0,INDEX(Kassza,CH2985,3),"")</f>
        <v/>
      </c>
    </row>
    <row r="2986" spans="71:92" x14ac:dyDescent="0.3">
      <c r="BS2986" s="32" t="str">
        <f>IF(Kiadasi_kiseroiv!$K$2=BT2986,BV2986,"")</f>
        <v/>
      </c>
      <c r="BT2986" s="34" t="str">
        <f t="shared" si="850"/>
        <v/>
      </c>
      <c r="BU2986" s="32" t="str">
        <f t="shared" si="851"/>
        <v/>
      </c>
      <c r="BV2986" s="32" t="str">
        <f t="shared" si="852"/>
        <v/>
      </c>
      <c r="BW2986" s="32" t="str">
        <f t="shared" si="853"/>
        <v/>
      </c>
      <c r="BX2986" s="32" t="str">
        <f t="shared" si="854"/>
        <v/>
      </c>
      <c r="BY2986" s="32" t="str">
        <f t="shared" si="855"/>
        <v/>
      </c>
      <c r="BZ2986" s="32" t="str">
        <f t="shared" si="856"/>
        <v/>
      </c>
      <c r="CA2986" s="32" t="str">
        <f t="shared" si="857"/>
        <v/>
      </c>
      <c r="CB2986" s="33">
        <f>IF(COUNTIF($CD$7:CD2986,CD2986)=1,CD2986,CD2986+COUNTIF($CD$6:CD2985,CD2986))</f>
        <v>58132</v>
      </c>
      <c r="CC2986" s="34">
        <f t="shared" si="858"/>
        <v>55153</v>
      </c>
      <c r="CD2986" s="32">
        <f t="shared" si="859"/>
        <v>55153</v>
      </c>
      <c r="CE2986" s="32">
        <f t="shared" si="860"/>
        <v>0</v>
      </c>
      <c r="CF2986" s="32">
        <f t="shared" si="861"/>
        <v>0</v>
      </c>
      <c r="CG2986" s="32" t="str">
        <f t="shared" si="862"/>
        <v/>
      </c>
      <c r="CH2986" s="32">
        <v>2981</v>
      </c>
      <c r="CI2986" s="32" t="s">
        <v>6</v>
      </c>
      <c r="CJ2986" s="32" t="str">
        <f t="shared" si="863"/>
        <v/>
      </c>
      <c r="CK2986" s="32" t="str">
        <f t="shared" si="864"/>
        <v/>
      </c>
      <c r="CL2986" s="32" t="str">
        <f t="shared" si="865"/>
        <v/>
      </c>
      <c r="CM2986" s="32" t="str">
        <f t="shared" si="866"/>
        <v/>
      </c>
      <c r="CN2986" s="32" t="str">
        <f t="shared" si="867"/>
        <v/>
      </c>
    </row>
    <row r="2987" spans="71:92" x14ac:dyDescent="0.3">
      <c r="BS2987" s="32" t="str">
        <f>IF(Kiadasi_kiseroiv!$K$2=BT2987,BV2987,"")</f>
        <v/>
      </c>
      <c r="BT2987" s="34" t="str">
        <f t="shared" si="850"/>
        <v/>
      </c>
      <c r="BU2987" s="32" t="str">
        <f t="shared" si="851"/>
        <v/>
      </c>
      <c r="BV2987" s="32" t="str">
        <f t="shared" si="852"/>
        <v/>
      </c>
      <c r="BW2987" s="32" t="str">
        <f t="shared" si="853"/>
        <v/>
      </c>
      <c r="BX2987" s="32" t="str">
        <f t="shared" si="854"/>
        <v/>
      </c>
      <c r="BY2987" s="32" t="str">
        <f t="shared" si="855"/>
        <v/>
      </c>
      <c r="BZ2987" s="32" t="str">
        <f t="shared" si="856"/>
        <v/>
      </c>
      <c r="CA2987" s="32" t="str">
        <f t="shared" si="857"/>
        <v/>
      </c>
      <c r="CB2987" s="33">
        <f>IF(COUNTIF($CD$7:CD2987,CD2987)=1,CD2987,CD2987+COUNTIF($CD$6:CD2986,CD2987))</f>
        <v>58133</v>
      </c>
      <c r="CC2987" s="34">
        <f t="shared" si="858"/>
        <v>55153</v>
      </c>
      <c r="CD2987" s="32">
        <f t="shared" si="859"/>
        <v>55153</v>
      </c>
      <c r="CE2987" s="32">
        <f t="shared" si="860"/>
        <v>0</v>
      </c>
      <c r="CF2987" s="32">
        <f t="shared" si="861"/>
        <v>0</v>
      </c>
      <c r="CG2987" s="32" t="str">
        <f t="shared" si="862"/>
        <v/>
      </c>
      <c r="CH2987" s="32">
        <v>2982</v>
      </c>
      <c r="CI2987" s="32" t="s">
        <v>6</v>
      </c>
      <c r="CJ2987" s="32" t="str">
        <f t="shared" si="863"/>
        <v/>
      </c>
      <c r="CK2987" s="32" t="str">
        <f t="shared" si="864"/>
        <v/>
      </c>
      <c r="CL2987" s="32" t="str">
        <f t="shared" si="865"/>
        <v/>
      </c>
      <c r="CM2987" s="32" t="str">
        <f t="shared" si="866"/>
        <v/>
      </c>
      <c r="CN2987" s="32" t="str">
        <f t="shared" si="867"/>
        <v/>
      </c>
    </row>
    <row r="2988" spans="71:92" x14ac:dyDescent="0.3">
      <c r="BS2988" s="32" t="str">
        <f>IF(Kiadasi_kiseroiv!$K$2=BT2988,BV2988,"")</f>
        <v/>
      </c>
      <c r="BT2988" s="34" t="str">
        <f t="shared" si="850"/>
        <v/>
      </c>
      <c r="BU2988" s="32" t="str">
        <f t="shared" si="851"/>
        <v/>
      </c>
      <c r="BV2988" s="32" t="str">
        <f t="shared" si="852"/>
        <v/>
      </c>
      <c r="BW2988" s="32" t="str">
        <f t="shared" si="853"/>
        <v/>
      </c>
      <c r="BX2988" s="32" t="str">
        <f t="shared" si="854"/>
        <v/>
      </c>
      <c r="BY2988" s="32" t="str">
        <f t="shared" si="855"/>
        <v/>
      </c>
      <c r="BZ2988" s="32" t="str">
        <f t="shared" si="856"/>
        <v/>
      </c>
      <c r="CA2988" s="32" t="str">
        <f t="shared" si="857"/>
        <v/>
      </c>
      <c r="CB2988" s="33">
        <f>IF(COUNTIF($CD$7:CD2988,CD2988)=1,CD2988,CD2988+COUNTIF($CD$6:CD2987,CD2988))</f>
        <v>58134</v>
      </c>
      <c r="CC2988" s="34">
        <f t="shared" si="858"/>
        <v>55153</v>
      </c>
      <c r="CD2988" s="32">
        <f t="shared" si="859"/>
        <v>55153</v>
      </c>
      <c r="CE2988" s="32">
        <f t="shared" si="860"/>
        <v>0</v>
      </c>
      <c r="CF2988" s="32">
        <f t="shared" si="861"/>
        <v>0</v>
      </c>
      <c r="CG2988" s="32" t="str">
        <f t="shared" si="862"/>
        <v/>
      </c>
      <c r="CH2988" s="32">
        <v>2983</v>
      </c>
      <c r="CI2988" s="32" t="s">
        <v>6</v>
      </c>
      <c r="CJ2988" s="32" t="str">
        <f t="shared" si="863"/>
        <v/>
      </c>
      <c r="CK2988" s="32" t="str">
        <f t="shared" si="864"/>
        <v/>
      </c>
      <c r="CL2988" s="32" t="str">
        <f t="shared" si="865"/>
        <v/>
      </c>
      <c r="CM2988" s="32" t="str">
        <f t="shared" si="866"/>
        <v/>
      </c>
      <c r="CN2988" s="32" t="str">
        <f t="shared" si="867"/>
        <v/>
      </c>
    </row>
    <row r="2989" spans="71:92" x14ac:dyDescent="0.3">
      <c r="BS2989" s="32" t="str">
        <f>IF(Kiadasi_kiseroiv!$K$2=BT2989,BV2989,"")</f>
        <v/>
      </c>
      <c r="BT2989" s="34" t="str">
        <f t="shared" si="850"/>
        <v/>
      </c>
      <c r="BU2989" s="32" t="str">
        <f t="shared" si="851"/>
        <v/>
      </c>
      <c r="BV2989" s="32" t="str">
        <f t="shared" si="852"/>
        <v/>
      </c>
      <c r="BW2989" s="32" t="str">
        <f t="shared" si="853"/>
        <v/>
      </c>
      <c r="BX2989" s="32" t="str">
        <f t="shared" si="854"/>
        <v/>
      </c>
      <c r="BY2989" s="32" t="str">
        <f t="shared" si="855"/>
        <v/>
      </c>
      <c r="BZ2989" s="32" t="str">
        <f t="shared" si="856"/>
        <v/>
      </c>
      <c r="CA2989" s="32" t="str">
        <f t="shared" si="857"/>
        <v/>
      </c>
      <c r="CB2989" s="33">
        <f>IF(COUNTIF($CD$7:CD2989,CD2989)=1,CD2989,CD2989+COUNTIF($CD$6:CD2988,CD2989))</f>
        <v>58135</v>
      </c>
      <c r="CC2989" s="34">
        <f t="shared" si="858"/>
        <v>55153</v>
      </c>
      <c r="CD2989" s="32">
        <f t="shared" si="859"/>
        <v>55153</v>
      </c>
      <c r="CE2989" s="32">
        <f t="shared" si="860"/>
        <v>0</v>
      </c>
      <c r="CF2989" s="32">
        <f t="shared" si="861"/>
        <v>0</v>
      </c>
      <c r="CG2989" s="32" t="str">
        <f t="shared" si="862"/>
        <v/>
      </c>
      <c r="CH2989" s="32">
        <v>2984</v>
      </c>
      <c r="CI2989" s="32" t="s">
        <v>6</v>
      </c>
      <c r="CJ2989" s="32" t="str">
        <f t="shared" si="863"/>
        <v/>
      </c>
      <c r="CK2989" s="32" t="str">
        <f t="shared" si="864"/>
        <v/>
      </c>
      <c r="CL2989" s="32" t="str">
        <f t="shared" si="865"/>
        <v/>
      </c>
      <c r="CM2989" s="32" t="str">
        <f t="shared" si="866"/>
        <v/>
      </c>
      <c r="CN2989" s="32" t="str">
        <f t="shared" si="867"/>
        <v/>
      </c>
    </row>
    <row r="2990" spans="71:92" x14ac:dyDescent="0.3">
      <c r="BS2990" s="32" t="str">
        <f>IF(Kiadasi_kiseroiv!$K$2=BT2990,BV2990,"")</f>
        <v/>
      </c>
      <c r="BT2990" s="34" t="str">
        <f t="shared" si="850"/>
        <v/>
      </c>
      <c r="BU2990" s="32" t="str">
        <f t="shared" si="851"/>
        <v/>
      </c>
      <c r="BV2990" s="32" t="str">
        <f t="shared" si="852"/>
        <v/>
      </c>
      <c r="BW2990" s="32" t="str">
        <f t="shared" si="853"/>
        <v/>
      </c>
      <c r="BX2990" s="32" t="str">
        <f t="shared" si="854"/>
        <v/>
      </c>
      <c r="BY2990" s="32" t="str">
        <f t="shared" si="855"/>
        <v/>
      </c>
      <c r="BZ2990" s="32" t="str">
        <f t="shared" si="856"/>
        <v/>
      </c>
      <c r="CA2990" s="32" t="str">
        <f t="shared" si="857"/>
        <v/>
      </c>
      <c r="CB2990" s="33">
        <f>IF(COUNTIF($CD$7:CD2990,CD2990)=1,CD2990,CD2990+COUNTIF($CD$6:CD2989,CD2990))</f>
        <v>58136</v>
      </c>
      <c r="CC2990" s="34">
        <f t="shared" si="858"/>
        <v>55153</v>
      </c>
      <c r="CD2990" s="32">
        <f t="shared" si="859"/>
        <v>55153</v>
      </c>
      <c r="CE2990" s="32">
        <f t="shared" si="860"/>
        <v>0</v>
      </c>
      <c r="CF2990" s="32">
        <f t="shared" si="861"/>
        <v>0</v>
      </c>
      <c r="CG2990" s="32" t="str">
        <f t="shared" si="862"/>
        <v/>
      </c>
      <c r="CH2990" s="32">
        <v>2985</v>
      </c>
      <c r="CI2990" s="32" t="s">
        <v>6</v>
      </c>
      <c r="CJ2990" s="32" t="str">
        <f t="shared" si="863"/>
        <v/>
      </c>
      <c r="CK2990" s="32" t="str">
        <f t="shared" si="864"/>
        <v/>
      </c>
      <c r="CL2990" s="32" t="str">
        <f t="shared" si="865"/>
        <v/>
      </c>
      <c r="CM2990" s="32" t="str">
        <f t="shared" si="866"/>
        <v/>
      </c>
      <c r="CN2990" s="32" t="str">
        <f t="shared" si="867"/>
        <v/>
      </c>
    </row>
    <row r="2991" spans="71:92" x14ac:dyDescent="0.3">
      <c r="BS2991" s="32" t="str">
        <f>IF(Kiadasi_kiseroiv!$K$2=BT2991,BV2991,"")</f>
        <v/>
      </c>
      <c r="BT2991" s="34" t="str">
        <f t="shared" si="850"/>
        <v/>
      </c>
      <c r="BU2991" s="32" t="str">
        <f t="shared" si="851"/>
        <v/>
      </c>
      <c r="BV2991" s="32" t="str">
        <f t="shared" si="852"/>
        <v/>
      </c>
      <c r="BW2991" s="32" t="str">
        <f t="shared" si="853"/>
        <v/>
      </c>
      <c r="BX2991" s="32" t="str">
        <f t="shared" si="854"/>
        <v/>
      </c>
      <c r="BY2991" s="32" t="str">
        <f t="shared" si="855"/>
        <v/>
      </c>
      <c r="BZ2991" s="32" t="str">
        <f t="shared" si="856"/>
        <v/>
      </c>
      <c r="CA2991" s="32" t="str">
        <f t="shared" si="857"/>
        <v/>
      </c>
      <c r="CB2991" s="33">
        <f>IF(COUNTIF($CD$7:CD2991,CD2991)=1,CD2991,CD2991+COUNTIF($CD$6:CD2990,CD2991))</f>
        <v>58137</v>
      </c>
      <c r="CC2991" s="34">
        <f t="shared" si="858"/>
        <v>55153</v>
      </c>
      <c r="CD2991" s="32">
        <f t="shared" si="859"/>
        <v>55153</v>
      </c>
      <c r="CE2991" s="32">
        <f t="shared" si="860"/>
        <v>0</v>
      </c>
      <c r="CF2991" s="32">
        <f t="shared" si="861"/>
        <v>0</v>
      </c>
      <c r="CG2991" s="32" t="str">
        <f t="shared" si="862"/>
        <v/>
      </c>
      <c r="CH2991" s="32">
        <v>2986</v>
      </c>
      <c r="CI2991" s="32" t="s">
        <v>6</v>
      </c>
      <c r="CJ2991" s="32" t="str">
        <f t="shared" si="863"/>
        <v/>
      </c>
      <c r="CK2991" s="32" t="str">
        <f t="shared" si="864"/>
        <v/>
      </c>
      <c r="CL2991" s="32" t="str">
        <f t="shared" si="865"/>
        <v/>
      </c>
      <c r="CM2991" s="32" t="str">
        <f t="shared" si="866"/>
        <v/>
      </c>
      <c r="CN2991" s="32" t="str">
        <f t="shared" si="867"/>
        <v/>
      </c>
    </row>
    <row r="2992" spans="71:92" x14ac:dyDescent="0.3">
      <c r="BS2992" s="32" t="str">
        <f>IF(Kiadasi_kiseroiv!$K$2=BT2992,BV2992,"")</f>
        <v/>
      </c>
      <c r="BT2992" s="34" t="str">
        <f t="shared" si="850"/>
        <v/>
      </c>
      <c r="BU2992" s="32" t="str">
        <f t="shared" si="851"/>
        <v/>
      </c>
      <c r="BV2992" s="32" t="str">
        <f t="shared" si="852"/>
        <v/>
      </c>
      <c r="BW2992" s="32" t="str">
        <f t="shared" si="853"/>
        <v/>
      </c>
      <c r="BX2992" s="32" t="str">
        <f t="shared" si="854"/>
        <v/>
      </c>
      <c r="BY2992" s="32" t="str">
        <f t="shared" si="855"/>
        <v/>
      </c>
      <c r="BZ2992" s="32" t="str">
        <f t="shared" si="856"/>
        <v/>
      </c>
      <c r="CA2992" s="32" t="str">
        <f t="shared" si="857"/>
        <v/>
      </c>
      <c r="CB2992" s="33">
        <f>IF(COUNTIF($CD$7:CD2992,CD2992)=1,CD2992,CD2992+COUNTIF($CD$6:CD2991,CD2992))</f>
        <v>58138</v>
      </c>
      <c r="CC2992" s="34">
        <f t="shared" si="858"/>
        <v>55153</v>
      </c>
      <c r="CD2992" s="32">
        <f t="shared" si="859"/>
        <v>55153</v>
      </c>
      <c r="CE2992" s="32">
        <f t="shared" si="860"/>
        <v>0</v>
      </c>
      <c r="CF2992" s="32">
        <f t="shared" si="861"/>
        <v>0</v>
      </c>
      <c r="CG2992" s="32" t="str">
        <f t="shared" si="862"/>
        <v/>
      </c>
      <c r="CH2992" s="32">
        <v>2987</v>
      </c>
      <c r="CI2992" s="32" t="s">
        <v>6</v>
      </c>
      <c r="CJ2992" s="32" t="str">
        <f t="shared" si="863"/>
        <v/>
      </c>
      <c r="CK2992" s="32" t="str">
        <f t="shared" si="864"/>
        <v/>
      </c>
      <c r="CL2992" s="32" t="str">
        <f t="shared" si="865"/>
        <v/>
      </c>
      <c r="CM2992" s="32" t="str">
        <f t="shared" si="866"/>
        <v/>
      </c>
      <c r="CN2992" s="32" t="str">
        <f t="shared" si="867"/>
        <v/>
      </c>
    </row>
    <row r="2993" spans="71:92" x14ac:dyDescent="0.3">
      <c r="BS2993" s="32" t="str">
        <f>IF(Kiadasi_kiseroiv!$K$2=BT2993,BV2993,"")</f>
        <v/>
      </c>
      <c r="BT2993" s="34" t="str">
        <f t="shared" si="850"/>
        <v/>
      </c>
      <c r="BU2993" s="32" t="str">
        <f t="shared" si="851"/>
        <v/>
      </c>
      <c r="BV2993" s="32" t="str">
        <f t="shared" si="852"/>
        <v/>
      </c>
      <c r="BW2993" s="32" t="str">
        <f t="shared" si="853"/>
        <v/>
      </c>
      <c r="BX2993" s="32" t="str">
        <f t="shared" si="854"/>
        <v/>
      </c>
      <c r="BY2993" s="32" t="str">
        <f t="shared" si="855"/>
        <v/>
      </c>
      <c r="BZ2993" s="32" t="str">
        <f t="shared" si="856"/>
        <v/>
      </c>
      <c r="CA2993" s="32" t="str">
        <f t="shared" si="857"/>
        <v/>
      </c>
      <c r="CB2993" s="33">
        <f>IF(COUNTIF($CD$7:CD2993,CD2993)=1,CD2993,CD2993+COUNTIF($CD$6:CD2992,CD2993))</f>
        <v>58139</v>
      </c>
      <c r="CC2993" s="34">
        <f t="shared" si="858"/>
        <v>55153</v>
      </c>
      <c r="CD2993" s="32">
        <f t="shared" si="859"/>
        <v>55153</v>
      </c>
      <c r="CE2993" s="32">
        <f t="shared" si="860"/>
        <v>0</v>
      </c>
      <c r="CF2993" s="32">
        <f t="shared" si="861"/>
        <v>0</v>
      </c>
      <c r="CG2993" s="32" t="str">
        <f t="shared" si="862"/>
        <v/>
      </c>
      <c r="CH2993" s="32">
        <v>2988</v>
      </c>
      <c r="CI2993" s="32" t="s">
        <v>6</v>
      </c>
      <c r="CJ2993" s="32" t="str">
        <f t="shared" si="863"/>
        <v/>
      </c>
      <c r="CK2993" s="32" t="str">
        <f t="shared" si="864"/>
        <v/>
      </c>
      <c r="CL2993" s="32" t="str">
        <f t="shared" si="865"/>
        <v/>
      </c>
      <c r="CM2993" s="32" t="str">
        <f t="shared" si="866"/>
        <v/>
      </c>
      <c r="CN2993" s="32" t="str">
        <f t="shared" si="867"/>
        <v/>
      </c>
    </row>
    <row r="2994" spans="71:92" x14ac:dyDescent="0.3">
      <c r="BS2994" s="32" t="str">
        <f>IF(Kiadasi_kiseroiv!$K$2=BT2994,BV2994,"")</f>
        <v/>
      </c>
      <c r="BT2994" s="34" t="str">
        <f t="shared" si="850"/>
        <v/>
      </c>
      <c r="BU2994" s="32" t="str">
        <f t="shared" si="851"/>
        <v/>
      </c>
      <c r="BV2994" s="32" t="str">
        <f t="shared" si="852"/>
        <v/>
      </c>
      <c r="BW2994" s="32" t="str">
        <f t="shared" si="853"/>
        <v/>
      </c>
      <c r="BX2994" s="32" t="str">
        <f t="shared" si="854"/>
        <v/>
      </c>
      <c r="BY2994" s="32" t="str">
        <f t="shared" si="855"/>
        <v/>
      </c>
      <c r="BZ2994" s="32" t="str">
        <f t="shared" si="856"/>
        <v/>
      </c>
      <c r="CA2994" s="32" t="str">
        <f t="shared" si="857"/>
        <v/>
      </c>
      <c r="CB2994" s="33">
        <f>IF(COUNTIF($CD$7:CD2994,CD2994)=1,CD2994,CD2994+COUNTIF($CD$6:CD2993,CD2994))</f>
        <v>58140</v>
      </c>
      <c r="CC2994" s="34">
        <f t="shared" si="858"/>
        <v>55153</v>
      </c>
      <c r="CD2994" s="32">
        <f t="shared" si="859"/>
        <v>55153</v>
      </c>
      <c r="CE2994" s="32">
        <f t="shared" si="860"/>
        <v>0</v>
      </c>
      <c r="CF2994" s="32">
        <f t="shared" si="861"/>
        <v>0</v>
      </c>
      <c r="CG2994" s="32" t="str">
        <f t="shared" si="862"/>
        <v/>
      </c>
      <c r="CH2994" s="32">
        <v>2989</v>
      </c>
      <c r="CI2994" s="32" t="s">
        <v>6</v>
      </c>
      <c r="CJ2994" s="32" t="str">
        <f t="shared" si="863"/>
        <v/>
      </c>
      <c r="CK2994" s="32" t="str">
        <f t="shared" si="864"/>
        <v/>
      </c>
      <c r="CL2994" s="32" t="str">
        <f t="shared" si="865"/>
        <v/>
      </c>
      <c r="CM2994" s="32" t="str">
        <f t="shared" si="866"/>
        <v/>
      </c>
      <c r="CN2994" s="32" t="str">
        <f t="shared" si="867"/>
        <v/>
      </c>
    </row>
    <row r="2995" spans="71:92" x14ac:dyDescent="0.3">
      <c r="BS2995" s="32" t="str">
        <f>IF(Kiadasi_kiseroiv!$K$2=BT2995,BV2995,"")</f>
        <v/>
      </c>
      <c r="BT2995" s="34" t="str">
        <f t="shared" si="850"/>
        <v/>
      </c>
      <c r="BU2995" s="32" t="str">
        <f t="shared" si="851"/>
        <v/>
      </c>
      <c r="BV2995" s="32" t="str">
        <f t="shared" si="852"/>
        <v/>
      </c>
      <c r="BW2995" s="32" t="str">
        <f t="shared" si="853"/>
        <v/>
      </c>
      <c r="BX2995" s="32" t="str">
        <f t="shared" si="854"/>
        <v/>
      </c>
      <c r="BY2995" s="32" t="str">
        <f t="shared" si="855"/>
        <v/>
      </c>
      <c r="BZ2995" s="32" t="str">
        <f t="shared" si="856"/>
        <v/>
      </c>
      <c r="CA2995" s="32" t="str">
        <f t="shared" si="857"/>
        <v/>
      </c>
      <c r="CB2995" s="33">
        <f>IF(COUNTIF($CD$7:CD2995,CD2995)=1,CD2995,CD2995+COUNTIF($CD$6:CD2994,CD2995))</f>
        <v>58141</v>
      </c>
      <c r="CC2995" s="34">
        <f t="shared" si="858"/>
        <v>55153</v>
      </c>
      <c r="CD2995" s="32">
        <f t="shared" si="859"/>
        <v>55153</v>
      </c>
      <c r="CE2995" s="32">
        <f t="shared" si="860"/>
        <v>0</v>
      </c>
      <c r="CF2995" s="32">
        <f t="shared" si="861"/>
        <v>0</v>
      </c>
      <c r="CG2995" s="32" t="str">
        <f t="shared" si="862"/>
        <v/>
      </c>
      <c r="CH2995" s="32">
        <v>2990</v>
      </c>
      <c r="CI2995" s="32" t="s">
        <v>6</v>
      </c>
      <c r="CJ2995" s="32" t="str">
        <f t="shared" si="863"/>
        <v/>
      </c>
      <c r="CK2995" s="32" t="str">
        <f t="shared" si="864"/>
        <v/>
      </c>
      <c r="CL2995" s="32" t="str">
        <f t="shared" si="865"/>
        <v/>
      </c>
      <c r="CM2995" s="32" t="str">
        <f t="shared" si="866"/>
        <v/>
      </c>
      <c r="CN2995" s="32" t="str">
        <f t="shared" si="867"/>
        <v/>
      </c>
    </row>
    <row r="2996" spans="71:92" x14ac:dyDescent="0.3">
      <c r="BS2996" s="32" t="str">
        <f>IF(Kiadasi_kiseroiv!$K$2=BT2996,BV2996,"")</f>
        <v/>
      </c>
      <c r="BT2996" s="34" t="str">
        <f t="shared" si="850"/>
        <v/>
      </c>
      <c r="BU2996" s="32" t="str">
        <f t="shared" si="851"/>
        <v/>
      </c>
      <c r="BV2996" s="32" t="str">
        <f t="shared" si="852"/>
        <v/>
      </c>
      <c r="BW2996" s="32" t="str">
        <f t="shared" si="853"/>
        <v/>
      </c>
      <c r="BX2996" s="32" t="str">
        <f t="shared" si="854"/>
        <v/>
      </c>
      <c r="BY2996" s="32" t="str">
        <f t="shared" si="855"/>
        <v/>
      </c>
      <c r="BZ2996" s="32" t="str">
        <f t="shared" si="856"/>
        <v/>
      </c>
      <c r="CA2996" s="32" t="str">
        <f t="shared" si="857"/>
        <v/>
      </c>
      <c r="CB2996" s="33">
        <f>IF(COUNTIF($CD$7:CD2996,CD2996)=1,CD2996,CD2996+COUNTIF($CD$6:CD2995,CD2996))</f>
        <v>58142</v>
      </c>
      <c r="CC2996" s="34">
        <f t="shared" si="858"/>
        <v>55153</v>
      </c>
      <c r="CD2996" s="32">
        <f t="shared" si="859"/>
        <v>55153</v>
      </c>
      <c r="CE2996" s="32">
        <f t="shared" si="860"/>
        <v>0</v>
      </c>
      <c r="CF2996" s="32">
        <f t="shared" si="861"/>
        <v>0</v>
      </c>
      <c r="CG2996" s="32" t="str">
        <f t="shared" si="862"/>
        <v/>
      </c>
      <c r="CH2996" s="32">
        <v>2991</v>
      </c>
      <c r="CI2996" s="32" t="s">
        <v>6</v>
      </c>
      <c r="CJ2996" s="32" t="str">
        <f t="shared" si="863"/>
        <v/>
      </c>
      <c r="CK2996" s="32" t="str">
        <f t="shared" si="864"/>
        <v/>
      </c>
      <c r="CL2996" s="32" t="str">
        <f t="shared" si="865"/>
        <v/>
      </c>
      <c r="CM2996" s="32" t="str">
        <f t="shared" si="866"/>
        <v/>
      </c>
      <c r="CN2996" s="32" t="str">
        <f t="shared" si="867"/>
        <v/>
      </c>
    </row>
    <row r="2997" spans="71:92" x14ac:dyDescent="0.3">
      <c r="BS2997" s="32" t="str">
        <f>IF(Kiadasi_kiseroiv!$K$2=BT2997,BV2997,"")</f>
        <v/>
      </c>
      <c r="BT2997" s="34" t="str">
        <f t="shared" si="850"/>
        <v/>
      </c>
      <c r="BU2997" s="32" t="str">
        <f t="shared" si="851"/>
        <v/>
      </c>
      <c r="BV2997" s="32" t="str">
        <f t="shared" si="852"/>
        <v/>
      </c>
      <c r="BW2997" s="32" t="str">
        <f t="shared" si="853"/>
        <v/>
      </c>
      <c r="BX2997" s="32" t="str">
        <f t="shared" si="854"/>
        <v/>
      </c>
      <c r="BY2997" s="32" t="str">
        <f t="shared" si="855"/>
        <v/>
      </c>
      <c r="BZ2997" s="32" t="str">
        <f t="shared" si="856"/>
        <v/>
      </c>
      <c r="CA2997" s="32" t="str">
        <f t="shared" si="857"/>
        <v/>
      </c>
      <c r="CB2997" s="33">
        <f>IF(COUNTIF($CD$7:CD2997,CD2997)=1,CD2997,CD2997+COUNTIF($CD$6:CD2996,CD2997))</f>
        <v>58143</v>
      </c>
      <c r="CC2997" s="34">
        <f t="shared" si="858"/>
        <v>55153</v>
      </c>
      <c r="CD2997" s="32">
        <f t="shared" si="859"/>
        <v>55153</v>
      </c>
      <c r="CE2997" s="32">
        <f t="shared" si="860"/>
        <v>0</v>
      </c>
      <c r="CF2997" s="32">
        <f t="shared" si="861"/>
        <v>0</v>
      </c>
      <c r="CG2997" s="32" t="str">
        <f t="shared" si="862"/>
        <v/>
      </c>
      <c r="CH2997" s="32">
        <v>2992</v>
      </c>
      <c r="CI2997" s="32" t="s">
        <v>6</v>
      </c>
      <c r="CJ2997" s="32" t="str">
        <f t="shared" si="863"/>
        <v/>
      </c>
      <c r="CK2997" s="32" t="str">
        <f t="shared" si="864"/>
        <v/>
      </c>
      <c r="CL2997" s="32" t="str">
        <f t="shared" si="865"/>
        <v/>
      </c>
      <c r="CM2997" s="32" t="str">
        <f t="shared" si="866"/>
        <v/>
      </c>
      <c r="CN2997" s="32" t="str">
        <f t="shared" si="867"/>
        <v/>
      </c>
    </row>
    <row r="2998" spans="71:92" x14ac:dyDescent="0.3">
      <c r="BS2998" s="32" t="str">
        <f>IF(Kiadasi_kiseroiv!$K$2=BT2998,BV2998,"")</f>
        <v/>
      </c>
      <c r="BT2998" s="34" t="str">
        <f t="shared" si="850"/>
        <v/>
      </c>
      <c r="BU2998" s="32" t="str">
        <f t="shared" si="851"/>
        <v/>
      </c>
      <c r="BV2998" s="32" t="str">
        <f t="shared" si="852"/>
        <v/>
      </c>
      <c r="BW2998" s="32" t="str">
        <f t="shared" si="853"/>
        <v/>
      </c>
      <c r="BX2998" s="32" t="str">
        <f t="shared" si="854"/>
        <v/>
      </c>
      <c r="BY2998" s="32" t="str">
        <f t="shared" si="855"/>
        <v/>
      </c>
      <c r="BZ2998" s="32" t="str">
        <f t="shared" si="856"/>
        <v/>
      </c>
      <c r="CA2998" s="32" t="str">
        <f t="shared" si="857"/>
        <v/>
      </c>
      <c r="CB2998" s="33">
        <f>IF(COUNTIF($CD$7:CD2998,CD2998)=1,CD2998,CD2998+COUNTIF($CD$6:CD2997,CD2998))</f>
        <v>58144</v>
      </c>
      <c r="CC2998" s="34">
        <f t="shared" si="858"/>
        <v>55153</v>
      </c>
      <c r="CD2998" s="32">
        <f t="shared" si="859"/>
        <v>55153</v>
      </c>
      <c r="CE2998" s="32">
        <f t="shared" si="860"/>
        <v>0</v>
      </c>
      <c r="CF2998" s="32">
        <f t="shared" si="861"/>
        <v>0</v>
      </c>
      <c r="CG2998" s="32" t="str">
        <f t="shared" si="862"/>
        <v/>
      </c>
      <c r="CH2998" s="32">
        <v>2993</v>
      </c>
      <c r="CI2998" s="32" t="s">
        <v>6</v>
      </c>
      <c r="CJ2998" s="32" t="str">
        <f t="shared" si="863"/>
        <v/>
      </c>
      <c r="CK2998" s="32" t="str">
        <f t="shared" si="864"/>
        <v/>
      </c>
      <c r="CL2998" s="32" t="str">
        <f t="shared" si="865"/>
        <v/>
      </c>
      <c r="CM2998" s="32" t="str">
        <f t="shared" si="866"/>
        <v/>
      </c>
      <c r="CN2998" s="32" t="str">
        <f t="shared" si="867"/>
        <v/>
      </c>
    </row>
    <row r="2999" spans="71:92" x14ac:dyDescent="0.3">
      <c r="BS2999" s="32" t="str">
        <f>IF(Kiadasi_kiseroiv!$K$2=BT2999,BV2999,"")</f>
        <v/>
      </c>
      <c r="BT2999" s="34" t="str">
        <f t="shared" si="850"/>
        <v/>
      </c>
      <c r="BU2999" s="32" t="str">
        <f t="shared" si="851"/>
        <v/>
      </c>
      <c r="BV2999" s="32" t="str">
        <f t="shared" si="852"/>
        <v/>
      </c>
      <c r="BW2999" s="32" t="str">
        <f t="shared" si="853"/>
        <v/>
      </c>
      <c r="BX2999" s="32" t="str">
        <f t="shared" si="854"/>
        <v/>
      </c>
      <c r="BY2999" s="32" t="str">
        <f t="shared" si="855"/>
        <v/>
      </c>
      <c r="BZ2999" s="32" t="str">
        <f t="shared" si="856"/>
        <v/>
      </c>
      <c r="CA2999" s="32" t="str">
        <f t="shared" si="857"/>
        <v/>
      </c>
      <c r="CB2999" s="33">
        <f>IF(COUNTIF($CD$7:CD2999,CD2999)=1,CD2999,CD2999+COUNTIF($CD$6:CD2998,CD2999))</f>
        <v>58145</v>
      </c>
      <c r="CC2999" s="34">
        <f t="shared" si="858"/>
        <v>55153</v>
      </c>
      <c r="CD2999" s="32">
        <f t="shared" si="859"/>
        <v>55153</v>
      </c>
      <c r="CE2999" s="32">
        <f t="shared" si="860"/>
        <v>0</v>
      </c>
      <c r="CF2999" s="32">
        <f t="shared" si="861"/>
        <v>0</v>
      </c>
      <c r="CG2999" s="32" t="str">
        <f t="shared" si="862"/>
        <v/>
      </c>
      <c r="CH2999" s="32">
        <v>2994</v>
      </c>
      <c r="CI2999" s="32" t="s">
        <v>6</v>
      </c>
      <c r="CJ2999" s="32" t="str">
        <f t="shared" si="863"/>
        <v/>
      </c>
      <c r="CK2999" s="32" t="str">
        <f t="shared" si="864"/>
        <v/>
      </c>
      <c r="CL2999" s="32" t="str">
        <f t="shared" si="865"/>
        <v/>
      </c>
      <c r="CM2999" s="32" t="str">
        <f t="shared" si="866"/>
        <v/>
      </c>
      <c r="CN2999" s="32" t="str">
        <f t="shared" si="867"/>
        <v/>
      </c>
    </row>
    <row r="3000" spans="71:92" x14ac:dyDescent="0.3">
      <c r="BS3000" s="32" t="str">
        <f>IF(Kiadasi_kiseroiv!$K$2=BT3000,BV3000,"")</f>
        <v/>
      </c>
      <c r="BT3000" s="34" t="str">
        <f t="shared" si="850"/>
        <v/>
      </c>
      <c r="BU3000" s="32" t="str">
        <f t="shared" si="851"/>
        <v/>
      </c>
      <c r="BV3000" s="32" t="str">
        <f t="shared" si="852"/>
        <v/>
      </c>
      <c r="BW3000" s="32" t="str">
        <f t="shared" si="853"/>
        <v/>
      </c>
      <c r="BX3000" s="32" t="str">
        <f t="shared" si="854"/>
        <v/>
      </c>
      <c r="BY3000" s="32" t="str">
        <f t="shared" si="855"/>
        <v/>
      </c>
      <c r="BZ3000" s="32" t="str">
        <f t="shared" si="856"/>
        <v/>
      </c>
      <c r="CA3000" s="32" t="str">
        <f t="shared" si="857"/>
        <v/>
      </c>
      <c r="CB3000" s="33">
        <f>IF(COUNTIF($CD$7:CD3000,CD3000)=1,CD3000,CD3000+COUNTIF($CD$6:CD2999,CD3000))</f>
        <v>58146</v>
      </c>
      <c r="CC3000" s="34">
        <f t="shared" si="858"/>
        <v>55153</v>
      </c>
      <c r="CD3000" s="32">
        <f t="shared" si="859"/>
        <v>55153</v>
      </c>
      <c r="CE3000" s="32">
        <f t="shared" si="860"/>
        <v>0</v>
      </c>
      <c r="CF3000" s="32">
        <f t="shared" si="861"/>
        <v>0</v>
      </c>
      <c r="CG3000" s="32" t="str">
        <f t="shared" si="862"/>
        <v/>
      </c>
      <c r="CH3000" s="32">
        <v>2995</v>
      </c>
      <c r="CI3000" s="32" t="s">
        <v>6</v>
      </c>
      <c r="CJ3000" s="32" t="str">
        <f t="shared" si="863"/>
        <v/>
      </c>
      <c r="CK3000" s="32" t="str">
        <f t="shared" si="864"/>
        <v/>
      </c>
      <c r="CL3000" s="32" t="str">
        <f t="shared" si="865"/>
        <v/>
      </c>
      <c r="CM3000" s="32" t="str">
        <f t="shared" si="866"/>
        <v/>
      </c>
      <c r="CN3000" s="32" t="str">
        <f t="shared" si="867"/>
        <v/>
      </c>
    </row>
    <row r="3001" spans="71:92" x14ac:dyDescent="0.3">
      <c r="BS3001" s="32" t="str">
        <f>IF(Kiadasi_kiseroiv!$K$2=BT3001,BV3001,"")</f>
        <v/>
      </c>
      <c r="BT3001" s="34" t="str">
        <f t="shared" si="850"/>
        <v/>
      </c>
      <c r="BU3001" s="32" t="str">
        <f t="shared" si="851"/>
        <v/>
      </c>
      <c r="BV3001" s="32" t="str">
        <f t="shared" si="852"/>
        <v/>
      </c>
      <c r="BW3001" s="32" t="str">
        <f t="shared" si="853"/>
        <v/>
      </c>
      <c r="BX3001" s="32" t="str">
        <f t="shared" si="854"/>
        <v/>
      </c>
      <c r="BY3001" s="32" t="str">
        <f t="shared" si="855"/>
        <v/>
      </c>
      <c r="BZ3001" s="32" t="str">
        <f t="shared" si="856"/>
        <v/>
      </c>
      <c r="CA3001" s="32" t="str">
        <f t="shared" si="857"/>
        <v/>
      </c>
      <c r="CB3001" s="33">
        <f>IF(COUNTIF($CD$7:CD3001,CD3001)=1,CD3001,CD3001+COUNTIF($CD$6:CD3000,CD3001))</f>
        <v>58147</v>
      </c>
      <c r="CC3001" s="34">
        <f t="shared" si="858"/>
        <v>55153</v>
      </c>
      <c r="CD3001" s="32">
        <f t="shared" si="859"/>
        <v>55153</v>
      </c>
      <c r="CE3001" s="32">
        <f t="shared" si="860"/>
        <v>0</v>
      </c>
      <c r="CF3001" s="32">
        <f t="shared" si="861"/>
        <v>0</v>
      </c>
      <c r="CG3001" s="32" t="str">
        <f t="shared" si="862"/>
        <v/>
      </c>
      <c r="CH3001" s="32">
        <v>2996</v>
      </c>
      <c r="CI3001" s="32" t="s">
        <v>6</v>
      </c>
      <c r="CJ3001" s="32" t="str">
        <f t="shared" si="863"/>
        <v/>
      </c>
      <c r="CK3001" s="32" t="str">
        <f t="shared" si="864"/>
        <v/>
      </c>
      <c r="CL3001" s="32" t="str">
        <f t="shared" si="865"/>
        <v/>
      </c>
      <c r="CM3001" s="32" t="str">
        <f t="shared" si="866"/>
        <v/>
      </c>
      <c r="CN3001" s="32" t="str">
        <f t="shared" si="867"/>
        <v/>
      </c>
    </row>
    <row r="3002" spans="71:92" x14ac:dyDescent="0.3">
      <c r="BS3002" s="32" t="str">
        <f>IF(Kiadasi_kiseroiv!$K$2=BT3002,BV3002,"")</f>
        <v/>
      </c>
      <c r="BT3002" s="34" t="str">
        <f t="shared" si="850"/>
        <v/>
      </c>
      <c r="BU3002" s="32" t="str">
        <f t="shared" si="851"/>
        <v/>
      </c>
      <c r="BV3002" s="32" t="str">
        <f t="shared" si="852"/>
        <v/>
      </c>
      <c r="BW3002" s="32" t="str">
        <f t="shared" si="853"/>
        <v/>
      </c>
      <c r="BX3002" s="32" t="str">
        <f t="shared" si="854"/>
        <v/>
      </c>
      <c r="BY3002" s="32" t="str">
        <f t="shared" si="855"/>
        <v/>
      </c>
      <c r="BZ3002" s="32" t="str">
        <f t="shared" si="856"/>
        <v/>
      </c>
      <c r="CA3002" s="32" t="str">
        <f t="shared" si="857"/>
        <v/>
      </c>
      <c r="CB3002" s="33">
        <f>IF(COUNTIF($CD$7:CD3002,CD3002)=1,CD3002,CD3002+COUNTIF($CD$6:CD3001,CD3002))</f>
        <v>58148</v>
      </c>
      <c r="CC3002" s="34">
        <f t="shared" si="858"/>
        <v>55153</v>
      </c>
      <c r="CD3002" s="32">
        <f t="shared" si="859"/>
        <v>55153</v>
      </c>
      <c r="CE3002" s="32">
        <f t="shared" si="860"/>
        <v>0</v>
      </c>
      <c r="CF3002" s="32">
        <f t="shared" si="861"/>
        <v>0</v>
      </c>
      <c r="CG3002" s="32" t="str">
        <f t="shared" si="862"/>
        <v/>
      </c>
      <c r="CH3002" s="32">
        <v>2997</v>
      </c>
      <c r="CI3002" s="32" t="s">
        <v>6</v>
      </c>
      <c r="CJ3002" s="32" t="str">
        <f t="shared" si="863"/>
        <v/>
      </c>
      <c r="CK3002" s="32" t="str">
        <f t="shared" si="864"/>
        <v/>
      </c>
      <c r="CL3002" s="32" t="str">
        <f t="shared" si="865"/>
        <v/>
      </c>
      <c r="CM3002" s="32" t="str">
        <f t="shared" si="866"/>
        <v/>
      </c>
      <c r="CN3002" s="32" t="str">
        <f t="shared" si="867"/>
        <v/>
      </c>
    </row>
    <row r="3003" spans="71:92" x14ac:dyDescent="0.3">
      <c r="BS3003" s="32" t="str">
        <f>IF(Kiadasi_kiseroiv!$K$2=BT3003,BV3003,"")</f>
        <v/>
      </c>
      <c r="BT3003" s="34" t="str">
        <f t="shared" si="850"/>
        <v/>
      </c>
      <c r="BU3003" s="32" t="str">
        <f t="shared" si="851"/>
        <v/>
      </c>
      <c r="BV3003" s="32" t="str">
        <f t="shared" si="852"/>
        <v/>
      </c>
      <c r="BW3003" s="32" t="str">
        <f t="shared" si="853"/>
        <v/>
      </c>
      <c r="BX3003" s="32" t="str">
        <f t="shared" si="854"/>
        <v/>
      </c>
      <c r="BY3003" s="32" t="str">
        <f t="shared" si="855"/>
        <v/>
      </c>
      <c r="BZ3003" s="32" t="str">
        <f t="shared" si="856"/>
        <v/>
      </c>
      <c r="CA3003" s="32" t="str">
        <f t="shared" si="857"/>
        <v/>
      </c>
      <c r="CB3003" s="33">
        <f>IF(COUNTIF($CD$7:CD3003,CD3003)=1,CD3003,CD3003+COUNTIF($CD$6:CD3002,CD3003))</f>
        <v>58149</v>
      </c>
      <c r="CC3003" s="34">
        <f t="shared" si="858"/>
        <v>55153</v>
      </c>
      <c r="CD3003" s="32">
        <f t="shared" si="859"/>
        <v>55153</v>
      </c>
      <c r="CE3003" s="32">
        <f t="shared" si="860"/>
        <v>0</v>
      </c>
      <c r="CF3003" s="32">
        <f t="shared" si="861"/>
        <v>0</v>
      </c>
      <c r="CG3003" s="32" t="str">
        <f t="shared" si="862"/>
        <v/>
      </c>
      <c r="CH3003" s="32">
        <v>2998</v>
      </c>
      <c r="CI3003" s="32" t="s">
        <v>6</v>
      </c>
      <c r="CJ3003" s="32" t="str">
        <f t="shared" si="863"/>
        <v/>
      </c>
      <c r="CK3003" s="32" t="str">
        <f t="shared" si="864"/>
        <v/>
      </c>
      <c r="CL3003" s="32" t="str">
        <f t="shared" si="865"/>
        <v/>
      </c>
      <c r="CM3003" s="32" t="str">
        <f t="shared" si="866"/>
        <v/>
      </c>
      <c r="CN3003" s="32" t="str">
        <f t="shared" si="867"/>
        <v/>
      </c>
    </row>
    <row r="3004" spans="71:92" x14ac:dyDescent="0.3">
      <c r="BS3004" s="32" t="str">
        <f>IF(Kiadasi_kiseroiv!$K$2=BT3004,BV3004,"")</f>
        <v/>
      </c>
      <c r="BT3004" s="34" t="str">
        <f t="shared" si="850"/>
        <v/>
      </c>
      <c r="BU3004" s="32" t="str">
        <f t="shared" si="851"/>
        <v/>
      </c>
      <c r="BV3004" s="32" t="str">
        <f t="shared" si="852"/>
        <v/>
      </c>
      <c r="BW3004" s="32" t="str">
        <f t="shared" si="853"/>
        <v/>
      </c>
      <c r="BX3004" s="32" t="str">
        <f t="shared" si="854"/>
        <v/>
      </c>
      <c r="BY3004" s="32" t="str">
        <f t="shared" si="855"/>
        <v/>
      </c>
      <c r="BZ3004" s="32" t="str">
        <f t="shared" si="856"/>
        <v/>
      </c>
      <c r="CA3004" s="32" t="str">
        <f t="shared" si="857"/>
        <v/>
      </c>
      <c r="CB3004" s="33">
        <f>IF(COUNTIF($CD$7:CD3004,CD3004)=1,CD3004,CD3004+COUNTIF($CD$6:CD3003,CD3004))</f>
        <v>58150</v>
      </c>
      <c r="CC3004" s="34">
        <f t="shared" si="858"/>
        <v>55153</v>
      </c>
      <c r="CD3004" s="32">
        <f t="shared" si="859"/>
        <v>55153</v>
      </c>
      <c r="CE3004" s="32">
        <f t="shared" si="860"/>
        <v>0</v>
      </c>
      <c r="CF3004" s="32">
        <f t="shared" si="861"/>
        <v>0</v>
      </c>
      <c r="CG3004" s="32" t="str">
        <f t="shared" si="862"/>
        <v/>
      </c>
      <c r="CH3004" s="32">
        <v>2999</v>
      </c>
      <c r="CI3004" s="32" t="s">
        <v>6</v>
      </c>
      <c r="CJ3004" s="32" t="str">
        <f t="shared" si="863"/>
        <v/>
      </c>
      <c r="CK3004" s="32" t="str">
        <f t="shared" si="864"/>
        <v/>
      </c>
      <c r="CL3004" s="32" t="str">
        <f t="shared" si="865"/>
        <v/>
      </c>
      <c r="CM3004" s="32" t="str">
        <f t="shared" si="866"/>
        <v/>
      </c>
      <c r="CN3004" s="32" t="str">
        <f t="shared" si="867"/>
        <v/>
      </c>
    </row>
    <row r="3005" spans="71:92" x14ac:dyDescent="0.3">
      <c r="BS3005" s="32" t="str">
        <f>IF(Kiadasi_kiseroiv!$K$2=BT3005,BV3005,"")</f>
        <v/>
      </c>
      <c r="BT3005" s="34" t="str">
        <f t="shared" si="850"/>
        <v/>
      </c>
      <c r="BU3005" s="32" t="str">
        <f t="shared" si="851"/>
        <v/>
      </c>
      <c r="BV3005" s="32" t="str">
        <f t="shared" si="852"/>
        <v/>
      </c>
      <c r="BW3005" s="32" t="str">
        <f t="shared" si="853"/>
        <v/>
      </c>
      <c r="BX3005" s="32" t="str">
        <f t="shared" si="854"/>
        <v/>
      </c>
      <c r="BY3005" s="32" t="str">
        <f t="shared" si="855"/>
        <v/>
      </c>
      <c r="BZ3005" s="32" t="str">
        <f t="shared" si="856"/>
        <v/>
      </c>
      <c r="CA3005" s="32" t="str">
        <f t="shared" si="857"/>
        <v/>
      </c>
      <c r="CB3005" s="33">
        <f>IF(COUNTIF($CD$7:CD3005,CD3005)=1,CD3005,CD3005+COUNTIF($CD$6:CD3004,CD3005))</f>
        <v>58151</v>
      </c>
      <c r="CC3005" s="34">
        <f t="shared" si="858"/>
        <v>55153</v>
      </c>
      <c r="CD3005" s="32">
        <f t="shared" si="859"/>
        <v>55153</v>
      </c>
      <c r="CE3005" s="32">
        <f t="shared" si="860"/>
        <v>0</v>
      </c>
      <c r="CF3005" s="32">
        <f t="shared" si="861"/>
        <v>0</v>
      </c>
      <c r="CG3005" s="32" t="str">
        <f t="shared" si="862"/>
        <v/>
      </c>
      <c r="CH3005" s="32">
        <v>3000</v>
      </c>
      <c r="CI3005" s="32" t="s">
        <v>6</v>
      </c>
      <c r="CJ3005" s="32" t="str">
        <f t="shared" si="863"/>
        <v/>
      </c>
      <c r="CK3005" s="32" t="str">
        <f t="shared" si="864"/>
        <v/>
      </c>
      <c r="CL3005" s="32" t="str">
        <f t="shared" si="865"/>
        <v/>
      </c>
      <c r="CM3005" s="32" t="str">
        <f t="shared" si="866"/>
        <v/>
      </c>
      <c r="CN3005" s="32" t="str">
        <f t="shared" si="867"/>
        <v/>
      </c>
    </row>
    <row r="3006" spans="71:92" x14ac:dyDescent="0.3">
      <c r="BS3006" s="32" t="str">
        <f>IF(Kiadasi_kiseroiv!$K$2=BT3006,BV3006,"")</f>
        <v/>
      </c>
      <c r="BT3006" s="34" t="str">
        <f t="shared" si="850"/>
        <v/>
      </c>
      <c r="BU3006" s="32" t="str">
        <f t="shared" si="851"/>
        <v/>
      </c>
      <c r="BV3006" s="32" t="str">
        <f t="shared" si="852"/>
        <v/>
      </c>
      <c r="BW3006" s="32" t="str">
        <f t="shared" si="853"/>
        <v/>
      </c>
      <c r="BX3006" s="32" t="str">
        <f t="shared" si="854"/>
        <v/>
      </c>
      <c r="BY3006" s="32" t="str">
        <f t="shared" si="855"/>
        <v/>
      </c>
      <c r="BZ3006" s="32" t="str">
        <f t="shared" si="856"/>
        <v/>
      </c>
      <c r="CA3006" s="32" t="str">
        <f t="shared" si="857"/>
        <v/>
      </c>
      <c r="CB3006" s="33">
        <f>IF(COUNTIF($CD$7:CD3006,CD3006)=1,CD3006,CD3006+COUNTIF($CD$6:CD3005,CD3006))</f>
        <v>58152</v>
      </c>
      <c r="CC3006" s="34">
        <f t="shared" si="858"/>
        <v>55153</v>
      </c>
      <c r="CD3006" s="32">
        <f t="shared" si="859"/>
        <v>55153</v>
      </c>
      <c r="CE3006" s="32">
        <f t="shared" si="860"/>
        <v>0</v>
      </c>
      <c r="CF3006" s="32">
        <f t="shared" si="861"/>
        <v>0</v>
      </c>
      <c r="CG3006" s="32" t="str">
        <f t="shared" si="862"/>
        <v/>
      </c>
      <c r="CH3006" s="32">
        <v>3001</v>
      </c>
      <c r="CI3006" s="32" t="s">
        <v>6</v>
      </c>
      <c r="CJ3006" s="32" t="str">
        <f t="shared" si="863"/>
        <v/>
      </c>
      <c r="CK3006" s="32" t="str">
        <f t="shared" si="864"/>
        <v/>
      </c>
      <c r="CL3006" s="32" t="str">
        <f t="shared" si="865"/>
        <v/>
      </c>
      <c r="CM3006" s="32" t="str">
        <f t="shared" si="866"/>
        <v/>
      </c>
      <c r="CN3006" s="32" t="str">
        <f t="shared" si="867"/>
        <v/>
      </c>
    </row>
    <row r="3007" spans="71:92" x14ac:dyDescent="0.3">
      <c r="BS3007" s="32" t="str">
        <f>IF(Kiadasi_kiseroiv!$K$2=BT3007,BV3007,"")</f>
        <v/>
      </c>
      <c r="BT3007" s="34" t="str">
        <f t="shared" si="850"/>
        <v/>
      </c>
      <c r="BU3007" s="32" t="str">
        <f t="shared" si="851"/>
        <v/>
      </c>
      <c r="BV3007" s="32" t="str">
        <f t="shared" si="852"/>
        <v/>
      </c>
      <c r="BW3007" s="32" t="str">
        <f t="shared" si="853"/>
        <v/>
      </c>
      <c r="BX3007" s="32" t="str">
        <f t="shared" si="854"/>
        <v/>
      </c>
      <c r="BY3007" s="32" t="str">
        <f t="shared" si="855"/>
        <v/>
      </c>
      <c r="BZ3007" s="32" t="str">
        <f t="shared" si="856"/>
        <v/>
      </c>
      <c r="CA3007" s="32" t="str">
        <f t="shared" si="857"/>
        <v/>
      </c>
      <c r="CB3007" s="33">
        <f>IF(COUNTIF($CD$7:CD3007,CD3007)=1,CD3007,CD3007+COUNTIF($CD$6:CD3006,CD3007))</f>
        <v>58153</v>
      </c>
      <c r="CC3007" s="34">
        <f t="shared" si="858"/>
        <v>55153</v>
      </c>
      <c r="CD3007" s="32">
        <f t="shared" si="859"/>
        <v>55153</v>
      </c>
      <c r="CE3007" s="32">
        <f t="shared" si="860"/>
        <v>0</v>
      </c>
      <c r="CF3007" s="32">
        <f t="shared" si="861"/>
        <v>0</v>
      </c>
      <c r="CG3007" s="32" t="str">
        <f t="shared" si="862"/>
        <v/>
      </c>
      <c r="CH3007" s="32">
        <v>3002</v>
      </c>
      <c r="CI3007" s="32" t="s">
        <v>6</v>
      </c>
      <c r="CJ3007" s="32" t="str">
        <f t="shared" si="863"/>
        <v/>
      </c>
      <c r="CK3007" s="32" t="str">
        <f t="shared" si="864"/>
        <v/>
      </c>
      <c r="CL3007" s="32" t="str">
        <f t="shared" si="865"/>
        <v/>
      </c>
      <c r="CM3007" s="32" t="str">
        <f t="shared" si="866"/>
        <v/>
      </c>
      <c r="CN3007" s="32" t="str">
        <f t="shared" si="867"/>
        <v/>
      </c>
    </row>
    <row r="3008" spans="71:92" x14ac:dyDescent="0.3">
      <c r="BS3008" s="32" t="str">
        <f>IF(Kiadasi_kiseroiv!$K$2=BT3008,BV3008,"")</f>
        <v/>
      </c>
      <c r="BT3008" s="34" t="str">
        <f t="shared" si="850"/>
        <v/>
      </c>
      <c r="BU3008" s="32" t="str">
        <f t="shared" si="851"/>
        <v/>
      </c>
      <c r="BV3008" s="32" t="str">
        <f t="shared" si="852"/>
        <v/>
      </c>
      <c r="BW3008" s="32" t="str">
        <f t="shared" si="853"/>
        <v/>
      </c>
      <c r="BX3008" s="32" t="str">
        <f t="shared" si="854"/>
        <v/>
      </c>
      <c r="BY3008" s="32" t="str">
        <f t="shared" si="855"/>
        <v/>
      </c>
      <c r="BZ3008" s="32" t="str">
        <f t="shared" si="856"/>
        <v/>
      </c>
      <c r="CA3008" s="32" t="str">
        <f t="shared" si="857"/>
        <v/>
      </c>
      <c r="CB3008" s="33">
        <f>IF(COUNTIF($CD$7:CD3008,CD3008)=1,CD3008,CD3008+COUNTIF($CD$6:CD3007,CD3008))</f>
        <v>58154</v>
      </c>
      <c r="CC3008" s="34">
        <f t="shared" si="858"/>
        <v>55153</v>
      </c>
      <c r="CD3008" s="32">
        <f t="shared" si="859"/>
        <v>55153</v>
      </c>
      <c r="CE3008" s="32">
        <f t="shared" si="860"/>
        <v>0</v>
      </c>
      <c r="CF3008" s="32">
        <f t="shared" si="861"/>
        <v>0</v>
      </c>
      <c r="CG3008" s="32" t="str">
        <f t="shared" si="862"/>
        <v/>
      </c>
      <c r="CH3008" s="32">
        <v>3003</v>
      </c>
      <c r="CI3008" s="32" t="s">
        <v>6</v>
      </c>
      <c r="CJ3008" s="32" t="str">
        <f t="shared" si="863"/>
        <v/>
      </c>
      <c r="CK3008" s="32" t="str">
        <f t="shared" si="864"/>
        <v/>
      </c>
      <c r="CL3008" s="32" t="str">
        <f t="shared" si="865"/>
        <v/>
      </c>
      <c r="CM3008" s="32" t="str">
        <f t="shared" si="866"/>
        <v/>
      </c>
      <c r="CN3008" s="32" t="str">
        <f t="shared" si="867"/>
        <v/>
      </c>
    </row>
    <row r="3009" spans="71:92" x14ac:dyDescent="0.3">
      <c r="BS3009" s="32" t="str">
        <f>IF(Kiadasi_kiseroiv!$K$2=BT3009,BV3009,"")</f>
        <v/>
      </c>
      <c r="BT3009" s="34" t="str">
        <f t="shared" si="850"/>
        <v/>
      </c>
      <c r="BU3009" s="32" t="str">
        <f t="shared" si="851"/>
        <v/>
      </c>
      <c r="BV3009" s="32" t="str">
        <f t="shared" si="852"/>
        <v/>
      </c>
      <c r="BW3009" s="32" t="str">
        <f t="shared" si="853"/>
        <v/>
      </c>
      <c r="BX3009" s="32" t="str">
        <f t="shared" si="854"/>
        <v/>
      </c>
      <c r="BY3009" s="32" t="str">
        <f t="shared" si="855"/>
        <v/>
      </c>
      <c r="BZ3009" s="32" t="str">
        <f t="shared" si="856"/>
        <v/>
      </c>
      <c r="CA3009" s="32" t="str">
        <f t="shared" si="857"/>
        <v/>
      </c>
      <c r="CB3009" s="33">
        <f>IF(COUNTIF($CD$7:CD3009,CD3009)=1,CD3009,CD3009+COUNTIF($CD$6:CD3008,CD3009))</f>
        <v>58155</v>
      </c>
      <c r="CC3009" s="34">
        <f t="shared" si="858"/>
        <v>55153</v>
      </c>
      <c r="CD3009" s="32">
        <f t="shared" si="859"/>
        <v>55153</v>
      </c>
      <c r="CE3009" s="32">
        <f t="shared" si="860"/>
        <v>0</v>
      </c>
      <c r="CF3009" s="32">
        <f t="shared" si="861"/>
        <v>0</v>
      </c>
      <c r="CG3009" s="32" t="str">
        <f t="shared" si="862"/>
        <v/>
      </c>
      <c r="CH3009" s="32">
        <v>3004</v>
      </c>
      <c r="CI3009" s="32" t="s">
        <v>6</v>
      </c>
      <c r="CJ3009" s="32" t="str">
        <f t="shared" si="863"/>
        <v/>
      </c>
      <c r="CK3009" s="32" t="str">
        <f t="shared" si="864"/>
        <v/>
      </c>
      <c r="CL3009" s="32" t="str">
        <f t="shared" si="865"/>
        <v/>
      </c>
      <c r="CM3009" s="32" t="str">
        <f t="shared" si="866"/>
        <v/>
      </c>
      <c r="CN3009" s="32" t="str">
        <f t="shared" si="867"/>
        <v/>
      </c>
    </row>
    <row r="3010" spans="71:92" x14ac:dyDescent="0.3">
      <c r="BS3010" s="32" t="str">
        <f>IF(Kiadasi_kiseroiv!$K$2=BT3010,BV3010,"")</f>
        <v/>
      </c>
      <c r="BT3010" s="34" t="str">
        <f t="shared" si="850"/>
        <v/>
      </c>
      <c r="BU3010" s="32" t="str">
        <f t="shared" si="851"/>
        <v/>
      </c>
      <c r="BV3010" s="32" t="str">
        <f t="shared" si="852"/>
        <v/>
      </c>
      <c r="BW3010" s="32" t="str">
        <f t="shared" si="853"/>
        <v/>
      </c>
      <c r="BX3010" s="32" t="str">
        <f t="shared" si="854"/>
        <v/>
      </c>
      <c r="BY3010" s="32" t="str">
        <f t="shared" si="855"/>
        <v/>
      </c>
      <c r="BZ3010" s="32" t="str">
        <f t="shared" si="856"/>
        <v/>
      </c>
      <c r="CA3010" s="32" t="str">
        <f t="shared" si="857"/>
        <v/>
      </c>
      <c r="CB3010" s="33">
        <f>IF(COUNTIF($CD$7:CD3010,CD3010)=1,CD3010,CD3010+COUNTIF($CD$6:CD3009,CD3010))</f>
        <v>58156</v>
      </c>
      <c r="CC3010" s="34">
        <f t="shared" si="858"/>
        <v>55153</v>
      </c>
      <c r="CD3010" s="32">
        <f t="shared" si="859"/>
        <v>55153</v>
      </c>
      <c r="CE3010" s="32">
        <f t="shared" si="860"/>
        <v>0</v>
      </c>
      <c r="CF3010" s="32">
        <f t="shared" si="861"/>
        <v>0</v>
      </c>
      <c r="CG3010" s="32" t="str">
        <f t="shared" si="862"/>
        <v/>
      </c>
      <c r="CH3010" s="32">
        <v>3005</v>
      </c>
      <c r="CI3010" s="32" t="s">
        <v>6</v>
      </c>
      <c r="CJ3010" s="32" t="str">
        <f t="shared" si="863"/>
        <v/>
      </c>
      <c r="CK3010" s="32" t="str">
        <f t="shared" si="864"/>
        <v/>
      </c>
      <c r="CL3010" s="32" t="str">
        <f t="shared" si="865"/>
        <v/>
      </c>
      <c r="CM3010" s="32" t="str">
        <f t="shared" si="866"/>
        <v/>
      </c>
      <c r="CN3010" s="32" t="str">
        <f t="shared" si="867"/>
        <v/>
      </c>
    </row>
    <row r="3011" spans="71:92" x14ac:dyDescent="0.3">
      <c r="BS3011" s="32" t="str">
        <f>IF(Kiadasi_kiseroiv!$K$2=BT3011,BV3011,"")</f>
        <v/>
      </c>
      <c r="BT3011" s="34" t="str">
        <f t="shared" si="850"/>
        <v/>
      </c>
      <c r="BU3011" s="32" t="str">
        <f t="shared" si="851"/>
        <v/>
      </c>
      <c r="BV3011" s="32" t="str">
        <f t="shared" si="852"/>
        <v/>
      </c>
      <c r="BW3011" s="32" t="str">
        <f t="shared" si="853"/>
        <v/>
      </c>
      <c r="BX3011" s="32" t="str">
        <f t="shared" si="854"/>
        <v/>
      </c>
      <c r="BY3011" s="32" t="str">
        <f t="shared" si="855"/>
        <v/>
      </c>
      <c r="BZ3011" s="32" t="str">
        <f t="shared" si="856"/>
        <v/>
      </c>
      <c r="CA3011" s="32" t="str">
        <f t="shared" si="857"/>
        <v/>
      </c>
      <c r="CB3011" s="33">
        <f>IF(COUNTIF($CD$7:CD3011,CD3011)=1,CD3011,CD3011+COUNTIF($CD$6:CD3010,CD3011))</f>
        <v>58157</v>
      </c>
      <c r="CC3011" s="34">
        <f t="shared" si="858"/>
        <v>55153</v>
      </c>
      <c r="CD3011" s="32">
        <f t="shared" si="859"/>
        <v>55153</v>
      </c>
      <c r="CE3011" s="32">
        <f t="shared" si="860"/>
        <v>0</v>
      </c>
      <c r="CF3011" s="32">
        <f t="shared" si="861"/>
        <v>0</v>
      </c>
      <c r="CG3011" s="32" t="str">
        <f t="shared" si="862"/>
        <v/>
      </c>
      <c r="CH3011" s="32">
        <v>3006</v>
      </c>
      <c r="CI3011" s="32" t="s">
        <v>6</v>
      </c>
      <c r="CJ3011" s="32" t="str">
        <f t="shared" si="863"/>
        <v/>
      </c>
      <c r="CK3011" s="32" t="str">
        <f t="shared" si="864"/>
        <v/>
      </c>
      <c r="CL3011" s="32" t="str">
        <f t="shared" si="865"/>
        <v/>
      </c>
      <c r="CM3011" s="32" t="str">
        <f t="shared" si="866"/>
        <v/>
      </c>
      <c r="CN3011" s="32" t="str">
        <f t="shared" si="867"/>
        <v/>
      </c>
    </row>
    <row r="3012" spans="71:92" x14ac:dyDescent="0.3">
      <c r="BS3012" s="32" t="str">
        <f>IF(Kiadasi_kiseroiv!$K$2=BT3012,BV3012,"")</f>
        <v/>
      </c>
      <c r="BT3012" s="34" t="str">
        <f t="shared" si="850"/>
        <v/>
      </c>
      <c r="BU3012" s="32" t="str">
        <f t="shared" si="851"/>
        <v/>
      </c>
      <c r="BV3012" s="32" t="str">
        <f t="shared" si="852"/>
        <v/>
      </c>
      <c r="BW3012" s="32" t="str">
        <f t="shared" si="853"/>
        <v/>
      </c>
      <c r="BX3012" s="32" t="str">
        <f t="shared" si="854"/>
        <v/>
      </c>
      <c r="BY3012" s="32" t="str">
        <f t="shared" si="855"/>
        <v/>
      </c>
      <c r="BZ3012" s="32" t="str">
        <f t="shared" si="856"/>
        <v/>
      </c>
      <c r="CA3012" s="32" t="str">
        <f t="shared" si="857"/>
        <v/>
      </c>
      <c r="CB3012" s="33">
        <f>IF(COUNTIF($CD$7:CD3012,CD3012)=1,CD3012,CD3012+COUNTIF($CD$6:CD3011,CD3012))</f>
        <v>58158</v>
      </c>
      <c r="CC3012" s="34">
        <f t="shared" si="858"/>
        <v>55153</v>
      </c>
      <c r="CD3012" s="32">
        <f t="shared" si="859"/>
        <v>55153</v>
      </c>
      <c r="CE3012" s="32">
        <f t="shared" si="860"/>
        <v>0</v>
      </c>
      <c r="CF3012" s="32">
        <f t="shared" si="861"/>
        <v>0</v>
      </c>
      <c r="CG3012" s="32" t="str">
        <f t="shared" si="862"/>
        <v/>
      </c>
      <c r="CH3012" s="32">
        <v>3007</v>
      </c>
      <c r="CI3012" s="32" t="s">
        <v>6</v>
      </c>
      <c r="CJ3012" s="32" t="str">
        <f t="shared" si="863"/>
        <v/>
      </c>
      <c r="CK3012" s="32" t="str">
        <f t="shared" si="864"/>
        <v/>
      </c>
      <c r="CL3012" s="32" t="str">
        <f t="shared" si="865"/>
        <v/>
      </c>
      <c r="CM3012" s="32" t="str">
        <f t="shared" si="866"/>
        <v/>
      </c>
      <c r="CN3012" s="32" t="str">
        <f t="shared" si="867"/>
        <v/>
      </c>
    </row>
    <row r="3013" spans="71:92" x14ac:dyDescent="0.3">
      <c r="BS3013" s="32" t="str">
        <f>IF(Kiadasi_kiseroiv!$K$2=BT3013,BV3013,"")</f>
        <v/>
      </c>
      <c r="BT3013" s="34" t="str">
        <f t="shared" si="850"/>
        <v/>
      </c>
      <c r="BU3013" s="32" t="str">
        <f t="shared" si="851"/>
        <v/>
      </c>
      <c r="BV3013" s="32" t="str">
        <f t="shared" si="852"/>
        <v/>
      </c>
      <c r="BW3013" s="32" t="str">
        <f t="shared" si="853"/>
        <v/>
      </c>
      <c r="BX3013" s="32" t="str">
        <f t="shared" si="854"/>
        <v/>
      </c>
      <c r="BY3013" s="32" t="str">
        <f t="shared" si="855"/>
        <v/>
      </c>
      <c r="BZ3013" s="32" t="str">
        <f t="shared" si="856"/>
        <v/>
      </c>
      <c r="CA3013" s="32" t="str">
        <f t="shared" si="857"/>
        <v/>
      </c>
      <c r="CB3013" s="33">
        <f>IF(COUNTIF($CD$7:CD3013,CD3013)=1,CD3013,CD3013+COUNTIF($CD$6:CD3012,CD3013))</f>
        <v>58159</v>
      </c>
      <c r="CC3013" s="34">
        <f t="shared" si="858"/>
        <v>55153</v>
      </c>
      <c r="CD3013" s="32">
        <f t="shared" si="859"/>
        <v>55153</v>
      </c>
      <c r="CE3013" s="32">
        <f t="shared" si="860"/>
        <v>0</v>
      </c>
      <c r="CF3013" s="32">
        <f t="shared" si="861"/>
        <v>0</v>
      </c>
      <c r="CG3013" s="32" t="str">
        <f t="shared" si="862"/>
        <v/>
      </c>
      <c r="CH3013" s="32">
        <v>3008</v>
      </c>
      <c r="CI3013" s="32" t="s">
        <v>6</v>
      </c>
      <c r="CJ3013" s="32" t="str">
        <f t="shared" si="863"/>
        <v/>
      </c>
      <c r="CK3013" s="32" t="str">
        <f t="shared" si="864"/>
        <v/>
      </c>
      <c r="CL3013" s="32" t="str">
        <f t="shared" si="865"/>
        <v/>
      </c>
      <c r="CM3013" s="32" t="str">
        <f t="shared" si="866"/>
        <v/>
      </c>
      <c r="CN3013" s="32" t="str">
        <f t="shared" si="867"/>
        <v/>
      </c>
    </row>
    <row r="3014" spans="71:92" x14ac:dyDescent="0.3">
      <c r="BS3014" s="32" t="str">
        <f>IF(Kiadasi_kiseroiv!$K$2=BT3014,BV3014,"")</f>
        <v/>
      </c>
      <c r="BT3014" s="34" t="str">
        <f t="shared" si="850"/>
        <v/>
      </c>
      <c r="BU3014" s="32" t="str">
        <f t="shared" si="851"/>
        <v/>
      </c>
      <c r="BV3014" s="32" t="str">
        <f t="shared" si="852"/>
        <v/>
      </c>
      <c r="BW3014" s="32" t="str">
        <f t="shared" si="853"/>
        <v/>
      </c>
      <c r="BX3014" s="32" t="str">
        <f t="shared" si="854"/>
        <v/>
      </c>
      <c r="BY3014" s="32" t="str">
        <f t="shared" si="855"/>
        <v/>
      </c>
      <c r="BZ3014" s="32" t="str">
        <f t="shared" si="856"/>
        <v/>
      </c>
      <c r="CA3014" s="32" t="str">
        <f t="shared" si="857"/>
        <v/>
      </c>
      <c r="CB3014" s="33">
        <f>IF(COUNTIF($CD$7:CD3014,CD3014)=1,CD3014,CD3014+COUNTIF($CD$6:CD3013,CD3014))</f>
        <v>58160</v>
      </c>
      <c r="CC3014" s="34">
        <f t="shared" si="858"/>
        <v>55153</v>
      </c>
      <c r="CD3014" s="32">
        <f t="shared" si="859"/>
        <v>55153</v>
      </c>
      <c r="CE3014" s="32">
        <f t="shared" si="860"/>
        <v>0</v>
      </c>
      <c r="CF3014" s="32">
        <f t="shared" si="861"/>
        <v>0</v>
      </c>
      <c r="CG3014" s="32" t="str">
        <f t="shared" si="862"/>
        <v/>
      </c>
      <c r="CH3014" s="32">
        <v>3009</v>
      </c>
      <c r="CI3014" s="32" t="s">
        <v>6</v>
      </c>
      <c r="CJ3014" s="32" t="str">
        <f t="shared" si="863"/>
        <v/>
      </c>
      <c r="CK3014" s="32" t="str">
        <f t="shared" si="864"/>
        <v/>
      </c>
      <c r="CL3014" s="32" t="str">
        <f t="shared" si="865"/>
        <v/>
      </c>
      <c r="CM3014" s="32" t="str">
        <f t="shared" si="866"/>
        <v/>
      </c>
      <c r="CN3014" s="32" t="str">
        <f t="shared" si="867"/>
        <v/>
      </c>
    </row>
    <row r="3015" spans="71:92" x14ac:dyDescent="0.3">
      <c r="BS3015" s="32" t="str">
        <f>IF(Kiadasi_kiseroiv!$K$2=BT3015,BV3015,"")</f>
        <v/>
      </c>
      <c r="BT3015" s="34" t="str">
        <f t="shared" si="850"/>
        <v/>
      </c>
      <c r="BU3015" s="32" t="str">
        <f t="shared" si="851"/>
        <v/>
      </c>
      <c r="BV3015" s="32" t="str">
        <f t="shared" si="852"/>
        <v/>
      </c>
      <c r="BW3015" s="32" t="str">
        <f t="shared" si="853"/>
        <v/>
      </c>
      <c r="BX3015" s="32" t="str">
        <f t="shared" si="854"/>
        <v/>
      </c>
      <c r="BY3015" s="32" t="str">
        <f t="shared" si="855"/>
        <v/>
      </c>
      <c r="BZ3015" s="32" t="str">
        <f t="shared" si="856"/>
        <v/>
      </c>
      <c r="CA3015" s="32" t="str">
        <f t="shared" si="857"/>
        <v/>
      </c>
      <c r="CB3015" s="33">
        <f>IF(COUNTIF($CD$7:CD3015,CD3015)=1,CD3015,CD3015+COUNTIF($CD$6:CD3014,CD3015))</f>
        <v>58161</v>
      </c>
      <c r="CC3015" s="34">
        <f t="shared" si="858"/>
        <v>55153</v>
      </c>
      <c r="CD3015" s="32">
        <f t="shared" si="859"/>
        <v>55153</v>
      </c>
      <c r="CE3015" s="32">
        <f t="shared" si="860"/>
        <v>0</v>
      </c>
      <c r="CF3015" s="32">
        <f t="shared" si="861"/>
        <v>0</v>
      </c>
      <c r="CG3015" s="32" t="str">
        <f t="shared" si="862"/>
        <v/>
      </c>
      <c r="CH3015" s="32">
        <v>3010</v>
      </c>
      <c r="CI3015" s="32" t="s">
        <v>6</v>
      </c>
      <c r="CJ3015" s="32" t="str">
        <f t="shared" si="863"/>
        <v/>
      </c>
      <c r="CK3015" s="32" t="str">
        <f t="shared" si="864"/>
        <v/>
      </c>
      <c r="CL3015" s="32" t="str">
        <f t="shared" si="865"/>
        <v/>
      </c>
      <c r="CM3015" s="32" t="str">
        <f t="shared" si="866"/>
        <v/>
      </c>
      <c r="CN3015" s="32" t="str">
        <f t="shared" si="867"/>
        <v/>
      </c>
    </row>
    <row r="3016" spans="71:92" x14ac:dyDescent="0.3">
      <c r="BS3016" s="32" t="str">
        <f>IF(Kiadasi_kiseroiv!$K$2=BT3016,BV3016,"")</f>
        <v/>
      </c>
      <c r="BT3016" s="34" t="str">
        <f t="shared" si="850"/>
        <v/>
      </c>
      <c r="BU3016" s="32" t="str">
        <f t="shared" si="851"/>
        <v/>
      </c>
      <c r="BV3016" s="32" t="str">
        <f t="shared" si="852"/>
        <v/>
      </c>
      <c r="BW3016" s="32" t="str">
        <f t="shared" si="853"/>
        <v/>
      </c>
      <c r="BX3016" s="32" t="str">
        <f t="shared" si="854"/>
        <v/>
      </c>
      <c r="BY3016" s="32" t="str">
        <f t="shared" si="855"/>
        <v/>
      </c>
      <c r="BZ3016" s="32" t="str">
        <f t="shared" si="856"/>
        <v/>
      </c>
      <c r="CA3016" s="32" t="str">
        <f t="shared" si="857"/>
        <v/>
      </c>
      <c r="CB3016" s="33">
        <f>IF(COUNTIF($CD$7:CD3016,CD3016)=1,CD3016,CD3016+COUNTIF($CD$6:CD3015,CD3016))</f>
        <v>58162</v>
      </c>
      <c r="CC3016" s="34">
        <f t="shared" si="858"/>
        <v>55153</v>
      </c>
      <c r="CD3016" s="32">
        <f t="shared" si="859"/>
        <v>55153</v>
      </c>
      <c r="CE3016" s="32">
        <f t="shared" si="860"/>
        <v>0</v>
      </c>
      <c r="CF3016" s="32">
        <f t="shared" si="861"/>
        <v>0</v>
      </c>
      <c r="CG3016" s="32" t="str">
        <f t="shared" si="862"/>
        <v/>
      </c>
      <c r="CH3016" s="32">
        <v>3011</v>
      </c>
      <c r="CI3016" s="32" t="s">
        <v>6</v>
      </c>
      <c r="CJ3016" s="32" t="str">
        <f t="shared" si="863"/>
        <v/>
      </c>
      <c r="CK3016" s="32" t="str">
        <f t="shared" si="864"/>
        <v/>
      </c>
      <c r="CL3016" s="32" t="str">
        <f t="shared" si="865"/>
        <v/>
      </c>
      <c r="CM3016" s="32" t="str">
        <f t="shared" si="866"/>
        <v/>
      </c>
      <c r="CN3016" s="32" t="str">
        <f t="shared" si="867"/>
        <v/>
      </c>
    </row>
    <row r="3017" spans="71:92" x14ac:dyDescent="0.3">
      <c r="BS3017" s="32" t="str">
        <f>IF(Kiadasi_kiseroiv!$K$2=BT3017,BV3017,"")</f>
        <v/>
      </c>
      <c r="BT3017" s="34" t="str">
        <f t="shared" si="850"/>
        <v/>
      </c>
      <c r="BU3017" s="32" t="str">
        <f t="shared" si="851"/>
        <v/>
      </c>
      <c r="BV3017" s="32" t="str">
        <f t="shared" si="852"/>
        <v/>
      </c>
      <c r="BW3017" s="32" t="str">
        <f t="shared" si="853"/>
        <v/>
      </c>
      <c r="BX3017" s="32" t="str">
        <f t="shared" si="854"/>
        <v/>
      </c>
      <c r="BY3017" s="32" t="str">
        <f t="shared" si="855"/>
        <v/>
      </c>
      <c r="BZ3017" s="32" t="str">
        <f t="shared" si="856"/>
        <v/>
      </c>
      <c r="CA3017" s="32" t="str">
        <f t="shared" si="857"/>
        <v/>
      </c>
      <c r="CB3017" s="33">
        <f>IF(COUNTIF($CD$7:CD3017,CD3017)=1,CD3017,CD3017+COUNTIF($CD$6:CD3016,CD3017))</f>
        <v>58163</v>
      </c>
      <c r="CC3017" s="34">
        <f t="shared" si="858"/>
        <v>55153</v>
      </c>
      <c r="CD3017" s="32">
        <f t="shared" si="859"/>
        <v>55153</v>
      </c>
      <c r="CE3017" s="32">
        <f t="shared" si="860"/>
        <v>0</v>
      </c>
      <c r="CF3017" s="32">
        <f t="shared" si="861"/>
        <v>0</v>
      </c>
      <c r="CG3017" s="32" t="str">
        <f t="shared" si="862"/>
        <v/>
      </c>
      <c r="CH3017" s="32">
        <v>3012</v>
      </c>
      <c r="CI3017" s="32" t="s">
        <v>6</v>
      </c>
      <c r="CJ3017" s="32" t="str">
        <f t="shared" si="863"/>
        <v/>
      </c>
      <c r="CK3017" s="32" t="str">
        <f t="shared" si="864"/>
        <v/>
      </c>
      <c r="CL3017" s="32" t="str">
        <f t="shared" si="865"/>
        <v/>
      </c>
      <c r="CM3017" s="32" t="str">
        <f t="shared" si="866"/>
        <v/>
      </c>
      <c r="CN3017" s="32" t="str">
        <f t="shared" si="867"/>
        <v/>
      </c>
    </row>
    <row r="3018" spans="71:92" x14ac:dyDescent="0.3">
      <c r="BS3018" s="32" t="str">
        <f>IF(Kiadasi_kiseroiv!$K$2=BT3018,BV3018,"")</f>
        <v/>
      </c>
      <c r="BT3018" s="34" t="str">
        <f t="shared" si="850"/>
        <v/>
      </c>
      <c r="BU3018" s="32" t="str">
        <f t="shared" si="851"/>
        <v/>
      </c>
      <c r="BV3018" s="32" t="str">
        <f t="shared" si="852"/>
        <v/>
      </c>
      <c r="BW3018" s="32" t="str">
        <f t="shared" si="853"/>
        <v/>
      </c>
      <c r="BX3018" s="32" t="str">
        <f t="shared" si="854"/>
        <v/>
      </c>
      <c r="BY3018" s="32" t="str">
        <f t="shared" si="855"/>
        <v/>
      </c>
      <c r="BZ3018" s="32" t="str">
        <f t="shared" si="856"/>
        <v/>
      </c>
      <c r="CA3018" s="32" t="str">
        <f t="shared" si="857"/>
        <v/>
      </c>
      <c r="CB3018" s="33">
        <f>IF(COUNTIF($CD$7:CD3018,CD3018)=1,CD3018,CD3018+COUNTIF($CD$6:CD3017,CD3018))</f>
        <v>58164</v>
      </c>
      <c r="CC3018" s="34">
        <f t="shared" si="858"/>
        <v>55153</v>
      </c>
      <c r="CD3018" s="32">
        <f t="shared" si="859"/>
        <v>55153</v>
      </c>
      <c r="CE3018" s="32">
        <f t="shared" si="860"/>
        <v>0</v>
      </c>
      <c r="CF3018" s="32">
        <f t="shared" si="861"/>
        <v>0</v>
      </c>
      <c r="CG3018" s="32" t="str">
        <f t="shared" si="862"/>
        <v/>
      </c>
      <c r="CH3018" s="32">
        <v>3013</v>
      </c>
      <c r="CI3018" s="32" t="s">
        <v>6</v>
      </c>
      <c r="CJ3018" s="32" t="str">
        <f t="shared" si="863"/>
        <v/>
      </c>
      <c r="CK3018" s="32" t="str">
        <f t="shared" si="864"/>
        <v/>
      </c>
      <c r="CL3018" s="32" t="str">
        <f t="shared" si="865"/>
        <v/>
      </c>
      <c r="CM3018" s="32" t="str">
        <f t="shared" si="866"/>
        <v/>
      </c>
      <c r="CN3018" s="32" t="str">
        <f t="shared" si="867"/>
        <v/>
      </c>
    </row>
    <row r="3019" spans="71:92" x14ac:dyDescent="0.3">
      <c r="BS3019" s="32" t="str">
        <f>IF(Kiadasi_kiseroiv!$K$2=BT3019,BV3019,"")</f>
        <v/>
      </c>
      <c r="BT3019" s="34" t="str">
        <f t="shared" si="850"/>
        <v/>
      </c>
      <c r="BU3019" s="32" t="str">
        <f t="shared" si="851"/>
        <v/>
      </c>
      <c r="BV3019" s="32" t="str">
        <f t="shared" si="852"/>
        <v/>
      </c>
      <c r="BW3019" s="32" t="str">
        <f t="shared" si="853"/>
        <v/>
      </c>
      <c r="BX3019" s="32" t="str">
        <f t="shared" si="854"/>
        <v/>
      </c>
      <c r="BY3019" s="32" t="str">
        <f t="shared" si="855"/>
        <v/>
      </c>
      <c r="BZ3019" s="32" t="str">
        <f t="shared" si="856"/>
        <v/>
      </c>
      <c r="CA3019" s="32" t="str">
        <f t="shared" si="857"/>
        <v/>
      </c>
      <c r="CB3019" s="33">
        <f>IF(COUNTIF($CD$7:CD3019,CD3019)=1,CD3019,CD3019+COUNTIF($CD$6:CD3018,CD3019))</f>
        <v>58165</v>
      </c>
      <c r="CC3019" s="34">
        <f t="shared" si="858"/>
        <v>55153</v>
      </c>
      <c r="CD3019" s="32">
        <f t="shared" si="859"/>
        <v>55153</v>
      </c>
      <c r="CE3019" s="32">
        <f t="shared" si="860"/>
        <v>0</v>
      </c>
      <c r="CF3019" s="32">
        <f t="shared" si="861"/>
        <v>0</v>
      </c>
      <c r="CG3019" s="32" t="str">
        <f t="shared" si="862"/>
        <v/>
      </c>
      <c r="CH3019" s="32">
        <v>3014</v>
      </c>
      <c r="CI3019" s="32" t="s">
        <v>6</v>
      </c>
      <c r="CJ3019" s="32" t="str">
        <f t="shared" si="863"/>
        <v/>
      </c>
      <c r="CK3019" s="32" t="str">
        <f t="shared" si="864"/>
        <v/>
      </c>
      <c r="CL3019" s="32" t="str">
        <f t="shared" si="865"/>
        <v/>
      </c>
      <c r="CM3019" s="32" t="str">
        <f t="shared" si="866"/>
        <v/>
      </c>
      <c r="CN3019" s="32" t="str">
        <f t="shared" si="867"/>
        <v/>
      </c>
    </row>
    <row r="3020" spans="71:92" x14ac:dyDescent="0.3">
      <c r="BS3020" s="32" t="str">
        <f>IF(Kiadasi_kiseroiv!$K$2=BT3020,BV3020,"")</f>
        <v/>
      </c>
      <c r="BT3020" s="34" t="str">
        <f t="shared" si="850"/>
        <v/>
      </c>
      <c r="BU3020" s="32" t="str">
        <f t="shared" si="851"/>
        <v/>
      </c>
      <c r="BV3020" s="32" t="str">
        <f t="shared" si="852"/>
        <v/>
      </c>
      <c r="BW3020" s="32" t="str">
        <f t="shared" si="853"/>
        <v/>
      </c>
      <c r="BX3020" s="32" t="str">
        <f t="shared" si="854"/>
        <v/>
      </c>
      <c r="BY3020" s="32" t="str">
        <f t="shared" si="855"/>
        <v/>
      </c>
      <c r="BZ3020" s="32" t="str">
        <f t="shared" si="856"/>
        <v/>
      </c>
      <c r="CA3020" s="32" t="str">
        <f t="shared" si="857"/>
        <v/>
      </c>
      <c r="CB3020" s="33">
        <f>IF(COUNTIF($CD$7:CD3020,CD3020)=1,CD3020,CD3020+COUNTIF($CD$6:CD3019,CD3020))</f>
        <v>58166</v>
      </c>
      <c r="CC3020" s="34">
        <f t="shared" si="858"/>
        <v>55153</v>
      </c>
      <c r="CD3020" s="32">
        <f t="shared" si="859"/>
        <v>55153</v>
      </c>
      <c r="CE3020" s="32">
        <f t="shared" si="860"/>
        <v>0</v>
      </c>
      <c r="CF3020" s="32">
        <f t="shared" si="861"/>
        <v>0</v>
      </c>
      <c r="CG3020" s="32" t="str">
        <f t="shared" si="862"/>
        <v/>
      </c>
      <c r="CH3020" s="32">
        <v>3015</v>
      </c>
      <c r="CI3020" s="32" t="s">
        <v>6</v>
      </c>
      <c r="CJ3020" s="32" t="str">
        <f t="shared" si="863"/>
        <v/>
      </c>
      <c r="CK3020" s="32" t="str">
        <f t="shared" si="864"/>
        <v/>
      </c>
      <c r="CL3020" s="32" t="str">
        <f t="shared" si="865"/>
        <v/>
      </c>
      <c r="CM3020" s="32" t="str">
        <f t="shared" si="866"/>
        <v/>
      </c>
      <c r="CN3020" s="32" t="str">
        <f t="shared" si="867"/>
        <v/>
      </c>
    </row>
    <row r="3021" spans="71:92" x14ac:dyDescent="0.3">
      <c r="BS3021" s="32" t="str">
        <f>IF(Kiadasi_kiseroiv!$K$2=BT3021,BV3021,"")</f>
        <v/>
      </c>
      <c r="BT3021" s="34" t="str">
        <f t="shared" si="850"/>
        <v/>
      </c>
      <c r="BU3021" s="32" t="str">
        <f t="shared" si="851"/>
        <v/>
      </c>
      <c r="BV3021" s="32" t="str">
        <f t="shared" si="852"/>
        <v/>
      </c>
      <c r="BW3021" s="32" t="str">
        <f t="shared" si="853"/>
        <v/>
      </c>
      <c r="BX3021" s="32" t="str">
        <f t="shared" si="854"/>
        <v/>
      </c>
      <c r="BY3021" s="32" t="str">
        <f t="shared" si="855"/>
        <v/>
      </c>
      <c r="BZ3021" s="32" t="str">
        <f t="shared" si="856"/>
        <v/>
      </c>
      <c r="CA3021" s="32" t="str">
        <f t="shared" si="857"/>
        <v/>
      </c>
      <c r="CB3021" s="33">
        <f>IF(COUNTIF($CD$7:CD3021,CD3021)=1,CD3021,CD3021+COUNTIF($CD$6:CD3020,CD3021))</f>
        <v>58167</v>
      </c>
      <c r="CC3021" s="34">
        <f t="shared" si="858"/>
        <v>55153</v>
      </c>
      <c r="CD3021" s="32">
        <f t="shared" si="859"/>
        <v>55153</v>
      </c>
      <c r="CE3021" s="32">
        <f t="shared" si="860"/>
        <v>0</v>
      </c>
      <c r="CF3021" s="32">
        <f t="shared" si="861"/>
        <v>0</v>
      </c>
      <c r="CG3021" s="32" t="str">
        <f t="shared" si="862"/>
        <v/>
      </c>
      <c r="CH3021" s="32">
        <v>3016</v>
      </c>
      <c r="CI3021" s="32" t="s">
        <v>6</v>
      </c>
      <c r="CJ3021" s="32" t="str">
        <f t="shared" si="863"/>
        <v/>
      </c>
      <c r="CK3021" s="32" t="str">
        <f t="shared" si="864"/>
        <v/>
      </c>
      <c r="CL3021" s="32" t="str">
        <f t="shared" si="865"/>
        <v/>
      </c>
      <c r="CM3021" s="32" t="str">
        <f t="shared" si="866"/>
        <v/>
      </c>
      <c r="CN3021" s="32" t="str">
        <f t="shared" si="867"/>
        <v/>
      </c>
    </row>
    <row r="3022" spans="71:92" x14ac:dyDescent="0.3">
      <c r="BS3022" s="32" t="str">
        <f>IF(Kiadasi_kiseroiv!$K$2=BT3022,BV3022,"")</f>
        <v/>
      </c>
      <c r="BT3022" s="34" t="str">
        <f t="shared" si="850"/>
        <v/>
      </c>
      <c r="BU3022" s="32" t="str">
        <f t="shared" si="851"/>
        <v/>
      </c>
      <c r="BV3022" s="32" t="str">
        <f t="shared" si="852"/>
        <v/>
      </c>
      <c r="BW3022" s="32" t="str">
        <f t="shared" si="853"/>
        <v/>
      </c>
      <c r="BX3022" s="32" t="str">
        <f t="shared" si="854"/>
        <v/>
      </c>
      <c r="BY3022" s="32" t="str">
        <f t="shared" si="855"/>
        <v/>
      </c>
      <c r="BZ3022" s="32" t="str">
        <f t="shared" si="856"/>
        <v/>
      </c>
      <c r="CA3022" s="32" t="str">
        <f t="shared" si="857"/>
        <v/>
      </c>
      <c r="CB3022" s="33">
        <f>IF(COUNTIF($CD$7:CD3022,CD3022)=1,CD3022,CD3022+COUNTIF($CD$6:CD3021,CD3022))</f>
        <v>58168</v>
      </c>
      <c r="CC3022" s="34">
        <f t="shared" si="858"/>
        <v>55153</v>
      </c>
      <c r="CD3022" s="32">
        <f t="shared" si="859"/>
        <v>55153</v>
      </c>
      <c r="CE3022" s="32">
        <f t="shared" si="860"/>
        <v>0</v>
      </c>
      <c r="CF3022" s="32">
        <f t="shared" si="861"/>
        <v>0</v>
      </c>
      <c r="CG3022" s="32" t="str">
        <f t="shared" si="862"/>
        <v/>
      </c>
      <c r="CH3022" s="32">
        <v>3017</v>
      </c>
      <c r="CI3022" s="32" t="s">
        <v>6</v>
      </c>
      <c r="CJ3022" s="32" t="str">
        <f t="shared" si="863"/>
        <v/>
      </c>
      <c r="CK3022" s="32" t="str">
        <f t="shared" si="864"/>
        <v/>
      </c>
      <c r="CL3022" s="32" t="str">
        <f t="shared" si="865"/>
        <v/>
      </c>
      <c r="CM3022" s="32" t="str">
        <f t="shared" si="866"/>
        <v/>
      </c>
      <c r="CN3022" s="32" t="str">
        <f t="shared" si="867"/>
        <v/>
      </c>
    </row>
    <row r="3023" spans="71:92" x14ac:dyDescent="0.3">
      <c r="BS3023" s="32" t="str">
        <f>IF(Kiadasi_kiseroiv!$K$2=BT3023,BV3023,"")</f>
        <v/>
      </c>
      <c r="BT3023" s="34" t="str">
        <f t="shared" si="850"/>
        <v/>
      </c>
      <c r="BU3023" s="32" t="str">
        <f t="shared" si="851"/>
        <v/>
      </c>
      <c r="BV3023" s="32" t="str">
        <f t="shared" si="852"/>
        <v/>
      </c>
      <c r="BW3023" s="32" t="str">
        <f t="shared" si="853"/>
        <v/>
      </c>
      <c r="BX3023" s="32" t="str">
        <f t="shared" si="854"/>
        <v/>
      </c>
      <c r="BY3023" s="32" t="str">
        <f t="shared" si="855"/>
        <v/>
      </c>
      <c r="BZ3023" s="32" t="str">
        <f t="shared" si="856"/>
        <v/>
      </c>
      <c r="CA3023" s="32" t="str">
        <f t="shared" si="857"/>
        <v/>
      </c>
      <c r="CB3023" s="33">
        <f>IF(COUNTIF($CD$7:CD3023,CD3023)=1,CD3023,CD3023+COUNTIF($CD$6:CD3022,CD3023))</f>
        <v>58169</v>
      </c>
      <c r="CC3023" s="34">
        <f t="shared" si="858"/>
        <v>55153</v>
      </c>
      <c r="CD3023" s="32">
        <f t="shared" si="859"/>
        <v>55153</v>
      </c>
      <c r="CE3023" s="32">
        <f t="shared" si="860"/>
        <v>0</v>
      </c>
      <c r="CF3023" s="32">
        <f t="shared" si="861"/>
        <v>0</v>
      </c>
      <c r="CG3023" s="32" t="str">
        <f t="shared" si="862"/>
        <v/>
      </c>
      <c r="CH3023" s="32">
        <v>3018</v>
      </c>
      <c r="CI3023" s="32" t="s">
        <v>6</v>
      </c>
      <c r="CJ3023" s="32" t="str">
        <f t="shared" si="863"/>
        <v/>
      </c>
      <c r="CK3023" s="32" t="str">
        <f t="shared" si="864"/>
        <v/>
      </c>
      <c r="CL3023" s="32" t="str">
        <f t="shared" si="865"/>
        <v/>
      </c>
      <c r="CM3023" s="32" t="str">
        <f t="shared" si="866"/>
        <v/>
      </c>
      <c r="CN3023" s="32" t="str">
        <f t="shared" si="867"/>
        <v/>
      </c>
    </row>
    <row r="3024" spans="71:92" x14ac:dyDescent="0.3">
      <c r="BS3024" s="32" t="str">
        <f>IF(Kiadasi_kiseroiv!$K$2=BT3024,BV3024,"")</f>
        <v/>
      </c>
      <c r="BT3024" s="34" t="str">
        <f t="shared" si="850"/>
        <v/>
      </c>
      <c r="BU3024" s="32" t="str">
        <f t="shared" si="851"/>
        <v/>
      </c>
      <c r="BV3024" s="32" t="str">
        <f t="shared" si="852"/>
        <v/>
      </c>
      <c r="BW3024" s="32" t="str">
        <f t="shared" si="853"/>
        <v/>
      </c>
      <c r="BX3024" s="32" t="str">
        <f t="shared" si="854"/>
        <v/>
      </c>
      <c r="BY3024" s="32" t="str">
        <f t="shared" si="855"/>
        <v/>
      </c>
      <c r="BZ3024" s="32" t="str">
        <f t="shared" si="856"/>
        <v/>
      </c>
      <c r="CA3024" s="32" t="str">
        <f t="shared" si="857"/>
        <v/>
      </c>
      <c r="CB3024" s="33">
        <f>IF(COUNTIF($CD$7:CD3024,CD3024)=1,CD3024,CD3024+COUNTIF($CD$6:CD3023,CD3024))</f>
        <v>58170</v>
      </c>
      <c r="CC3024" s="34">
        <f t="shared" si="858"/>
        <v>55153</v>
      </c>
      <c r="CD3024" s="32">
        <f t="shared" si="859"/>
        <v>55153</v>
      </c>
      <c r="CE3024" s="32">
        <f t="shared" si="860"/>
        <v>0</v>
      </c>
      <c r="CF3024" s="32">
        <f t="shared" si="861"/>
        <v>0</v>
      </c>
      <c r="CG3024" s="32" t="str">
        <f t="shared" si="862"/>
        <v/>
      </c>
      <c r="CH3024" s="32">
        <v>3019</v>
      </c>
      <c r="CI3024" s="32" t="s">
        <v>6</v>
      </c>
      <c r="CJ3024" s="32" t="str">
        <f t="shared" si="863"/>
        <v/>
      </c>
      <c r="CK3024" s="32" t="str">
        <f t="shared" si="864"/>
        <v/>
      </c>
      <c r="CL3024" s="32" t="str">
        <f t="shared" si="865"/>
        <v/>
      </c>
      <c r="CM3024" s="32" t="str">
        <f t="shared" si="866"/>
        <v/>
      </c>
      <c r="CN3024" s="32" t="str">
        <f t="shared" si="867"/>
        <v/>
      </c>
    </row>
    <row r="3025" spans="71:92" x14ac:dyDescent="0.3">
      <c r="BS3025" s="32" t="str">
        <f>IF(Kiadasi_kiseroiv!$K$2=BT3025,BV3025,"")</f>
        <v/>
      </c>
      <c r="BT3025" s="34" t="str">
        <f t="shared" si="850"/>
        <v/>
      </c>
      <c r="BU3025" s="32" t="str">
        <f t="shared" si="851"/>
        <v/>
      </c>
      <c r="BV3025" s="32" t="str">
        <f t="shared" si="852"/>
        <v/>
      </c>
      <c r="BW3025" s="32" t="str">
        <f t="shared" si="853"/>
        <v/>
      </c>
      <c r="BX3025" s="32" t="str">
        <f t="shared" si="854"/>
        <v/>
      </c>
      <c r="BY3025" s="32" t="str">
        <f t="shared" si="855"/>
        <v/>
      </c>
      <c r="BZ3025" s="32" t="str">
        <f t="shared" si="856"/>
        <v/>
      </c>
      <c r="CA3025" s="32" t="str">
        <f t="shared" si="857"/>
        <v/>
      </c>
      <c r="CB3025" s="33">
        <f>IF(COUNTIF($CD$7:CD3025,CD3025)=1,CD3025,CD3025+COUNTIF($CD$6:CD3024,CD3025))</f>
        <v>58171</v>
      </c>
      <c r="CC3025" s="34">
        <f t="shared" si="858"/>
        <v>55153</v>
      </c>
      <c r="CD3025" s="32">
        <f t="shared" si="859"/>
        <v>55153</v>
      </c>
      <c r="CE3025" s="32">
        <f t="shared" si="860"/>
        <v>0</v>
      </c>
      <c r="CF3025" s="32">
        <f t="shared" si="861"/>
        <v>0</v>
      </c>
      <c r="CG3025" s="32" t="str">
        <f t="shared" si="862"/>
        <v/>
      </c>
      <c r="CH3025" s="32">
        <v>3020</v>
      </c>
      <c r="CI3025" s="32" t="s">
        <v>6</v>
      </c>
      <c r="CJ3025" s="32" t="str">
        <f t="shared" si="863"/>
        <v/>
      </c>
      <c r="CK3025" s="32" t="str">
        <f t="shared" si="864"/>
        <v/>
      </c>
      <c r="CL3025" s="32" t="str">
        <f t="shared" si="865"/>
        <v/>
      </c>
      <c r="CM3025" s="32" t="str">
        <f t="shared" si="866"/>
        <v/>
      </c>
      <c r="CN3025" s="32" t="str">
        <f t="shared" si="867"/>
        <v/>
      </c>
    </row>
    <row r="3026" spans="71:92" x14ac:dyDescent="0.3">
      <c r="BS3026" s="32" t="str">
        <f>IF(Kiadasi_kiseroiv!$K$2=BT3026,BV3026,"")</f>
        <v/>
      </c>
      <c r="BT3026" s="34" t="str">
        <f t="shared" si="850"/>
        <v/>
      </c>
      <c r="BU3026" s="32" t="str">
        <f t="shared" si="851"/>
        <v/>
      </c>
      <c r="BV3026" s="32" t="str">
        <f t="shared" si="852"/>
        <v/>
      </c>
      <c r="BW3026" s="32" t="str">
        <f t="shared" si="853"/>
        <v/>
      </c>
      <c r="BX3026" s="32" t="str">
        <f t="shared" si="854"/>
        <v/>
      </c>
      <c r="BY3026" s="32" t="str">
        <f t="shared" si="855"/>
        <v/>
      </c>
      <c r="BZ3026" s="32" t="str">
        <f t="shared" si="856"/>
        <v/>
      </c>
      <c r="CA3026" s="32" t="str">
        <f t="shared" si="857"/>
        <v/>
      </c>
      <c r="CB3026" s="33">
        <f>IF(COUNTIF($CD$7:CD3026,CD3026)=1,CD3026,CD3026+COUNTIF($CD$6:CD3025,CD3026))</f>
        <v>58172</v>
      </c>
      <c r="CC3026" s="34">
        <f t="shared" si="858"/>
        <v>55153</v>
      </c>
      <c r="CD3026" s="32">
        <f t="shared" si="859"/>
        <v>55153</v>
      </c>
      <c r="CE3026" s="32">
        <f t="shared" si="860"/>
        <v>0</v>
      </c>
      <c r="CF3026" s="32">
        <f t="shared" si="861"/>
        <v>0</v>
      </c>
      <c r="CG3026" s="32" t="str">
        <f t="shared" si="862"/>
        <v/>
      </c>
      <c r="CH3026" s="32">
        <v>3021</v>
      </c>
      <c r="CI3026" s="32" t="s">
        <v>6</v>
      </c>
      <c r="CJ3026" s="32" t="str">
        <f t="shared" si="863"/>
        <v/>
      </c>
      <c r="CK3026" s="32" t="str">
        <f t="shared" si="864"/>
        <v/>
      </c>
      <c r="CL3026" s="32" t="str">
        <f t="shared" si="865"/>
        <v/>
      </c>
      <c r="CM3026" s="32" t="str">
        <f t="shared" si="866"/>
        <v/>
      </c>
      <c r="CN3026" s="32" t="str">
        <f t="shared" si="867"/>
        <v/>
      </c>
    </row>
    <row r="3027" spans="71:92" x14ac:dyDescent="0.3">
      <c r="BS3027" s="32" t="str">
        <f>IF(Kiadasi_kiseroiv!$K$2=BT3027,BV3027,"")</f>
        <v/>
      </c>
      <c r="BT3027" s="34" t="str">
        <f t="shared" si="850"/>
        <v/>
      </c>
      <c r="BU3027" s="32" t="str">
        <f t="shared" si="851"/>
        <v/>
      </c>
      <c r="BV3027" s="32" t="str">
        <f t="shared" si="852"/>
        <v/>
      </c>
      <c r="BW3027" s="32" t="str">
        <f t="shared" si="853"/>
        <v/>
      </c>
      <c r="BX3027" s="32" t="str">
        <f t="shared" si="854"/>
        <v/>
      </c>
      <c r="BY3027" s="32" t="str">
        <f t="shared" si="855"/>
        <v/>
      </c>
      <c r="BZ3027" s="32" t="str">
        <f t="shared" si="856"/>
        <v/>
      </c>
      <c r="CA3027" s="32" t="str">
        <f t="shared" si="857"/>
        <v/>
      </c>
      <c r="CB3027" s="33">
        <f>IF(COUNTIF($CD$7:CD3027,CD3027)=1,CD3027,CD3027+COUNTIF($CD$6:CD3026,CD3027))</f>
        <v>58173</v>
      </c>
      <c r="CC3027" s="34">
        <f t="shared" si="858"/>
        <v>55153</v>
      </c>
      <c r="CD3027" s="32">
        <f t="shared" si="859"/>
        <v>55153</v>
      </c>
      <c r="CE3027" s="32">
        <f t="shared" si="860"/>
        <v>0</v>
      </c>
      <c r="CF3027" s="32">
        <f t="shared" si="861"/>
        <v>0</v>
      </c>
      <c r="CG3027" s="32" t="str">
        <f t="shared" si="862"/>
        <v/>
      </c>
      <c r="CH3027" s="32">
        <v>3022</v>
      </c>
      <c r="CI3027" s="32" t="s">
        <v>6</v>
      </c>
      <c r="CJ3027" s="32" t="str">
        <f t="shared" si="863"/>
        <v/>
      </c>
      <c r="CK3027" s="32" t="str">
        <f t="shared" si="864"/>
        <v/>
      </c>
      <c r="CL3027" s="32" t="str">
        <f t="shared" si="865"/>
        <v/>
      </c>
      <c r="CM3027" s="32" t="str">
        <f t="shared" si="866"/>
        <v/>
      </c>
      <c r="CN3027" s="32" t="str">
        <f t="shared" si="867"/>
        <v/>
      </c>
    </row>
    <row r="3028" spans="71:92" x14ac:dyDescent="0.3">
      <c r="BS3028" s="32" t="str">
        <f>IF(Kiadasi_kiseroiv!$K$2=BT3028,BV3028,"")</f>
        <v/>
      </c>
      <c r="BT3028" s="34" t="str">
        <f t="shared" si="850"/>
        <v/>
      </c>
      <c r="BU3028" s="32" t="str">
        <f t="shared" si="851"/>
        <v/>
      </c>
      <c r="BV3028" s="32" t="str">
        <f t="shared" si="852"/>
        <v/>
      </c>
      <c r="BW3028" s="32" t="str">
        <f t="shared" si="853"/>
        <v/>
      </c>
      <c r="BX3028" s="32" t="str">
        <f t="shared" si="854"/>
        <v/>
      </c>
      <c r="BY3028" s="32" t="str">
        <f t="shared" si="855"/>
        <v/>
      </c>
      <c r="BZ3028" s="32" t="str">
        <f t="shared" si="856"/>
        <v/>
      </c>
      <c r="CA3028" s="32" t="str">
        <f t="shared" si="857"/>
        <v/>
      </c>
      <c r="CB3028" s="33">
        <f>IF(COUNTIF($CD$7:CD3028,CD3028)=1,CD3028,CD3028+COUNTIF($CD$6:CD3027,CD3028))</f>
        <v>58174</v>
      </c>
      <c r="CC3028" s="34">
        <f t="shared" si="858"/>
        <v>55153</v>
      </c>
      <c r="CD3028" s="32">
        <f t="shared" si="859"/>
        <v>55153</v>
      </c>
      <c r="CE3028" s="32">
        <f t="shared" si="860"/>
        <v>0</v>
      </c>
      <c r="CF3028" s="32">
        <f t="shared" si="861"/>
        <v>0</v>
      </c>
      <c r="CG3028" s="32" t="str">
        <f t="shared" si="862"/>
        <v/>
      </c>
      <c r="CH3028" s="32">
        <v>3023</v>
      </c>
      <c r="CI3028" s="32" t="s">
        <v>6</v>
      </c>
      <c r="CJ3028" s="32" t="str">
        <f t="shared" si="863"/>
        <v/>
      </c>
      <c r="CK3028" s="32" t="str">
        <f t="shared" si="864"/>
        <v/>
      </c>
      <c r="CL3028" s="32" t="str">
        <f t="shared" si="865"/>
        <v/>
      </c>
      <c r="CM3028" s="32" t="str">
        <f t="shared" si="866"/>
        <v/>
      </c>
      <c r="CN3028" s="32" t="str">
        <f t="shared" si="867"/>
        <v/>
      </c>
    </row>
    <row r="3029" spans="71:92" x14ac:dyDescent="0.3">
      <c r="BS3029" s="32" t="str">
        <f>IF(Kiadasi_kiseroiv!$K$2=BT3029,BV3029,"")</f>
        <v/>
      </c>
      <c r="BT3029" s="34" t="str">
        <f t="shared" si="850"/>
        <v/>
      </c>
      <c r="BU3029" s="32" t="str">
        <f t="shared" si="851"/>
        <v/>
      </c>
      <c r="BV3029" s="32" t="str">
        <f t="shared" si="852"/>
        <v/>
      </c>
      <c r="BW3029" s="32" t="str">
        <f t="shared" si="853"/>
        <v/>
      </c>
      <c r="BX3029" s="32" t="str">
        <f t="shared" si="854"/>
        <v/>
      </c>
      <c r="BY3029" s="32" t="str">
        <f t="shared" si="855"/>
        <v/>
      </c>
      <c r="BZ3029" s="32" t="str">
        <f t="shared" si="856"/>
        <v/>
      </c>
      <c r="CA3029" s="32" t="str">
        <f t="shared" si="857"/>
        <v/>
      </c>
      <c r="CB3029" s="33">
        <f>IF(COUNTIF($CD$7:CD3029,CD3029)=1,CD3029,CD3029+COUNTIF($CD$6:CD3028,CD3029))</f>
        <v>58175</v>
      </c>
      <c r="CC3029" s="34">
        <f t="shared" si="858"/>
        <v>55153</v>
      </c>
      <c r="CD3029" s="32">
        <f t="shared" si="859"/>
        <v>55153</v>
      </c>
      <c r="CE3029" s="32">
        <f t="shared" si="860"/>
        <v>0</v>
      </c>
      <c r="CF3029" s="32">
        <f t="shared" si="861"/>
        <v>0</v>
      </c>
      <c r="CG3029" s="32" t="str">
        <f t="shared" si="862"/>
        <v/>
      </c>
      <c r="CH3029" s="32">
        <v>3024</v>
      </c>
      <c r="CI3029" s="32" t="s">
        <v>6</v>
      </c>
      <c r="CJ3029" s="32" t="str">
        <f t="shared" si="863"/>
        <v/>
      </c>
      <c r="CK3029" s="32" t="str">
        <f t="shared" si="864"/>
        <v/>
      </c>
      <c r="CL3029" s="32" t="str">
        <f t="shared" si="865"/>
        <v/>
      </c>
      <c r="CM3029" s="32" t="str">
        <f t="shared" si="866"/>
        <v/>
      </c>
      <c r="CN3029" s="32" t="str">
        <f t="shared" si="867"/>
        <v/>
      </c>
    </row>
    <row r="3030" spans="71:92" x14ac:dyDescent="0.3">
      <c r="BS3030" s="32" t="str">
        <f>IF(Kiadasi_kiseroiv!$K$2=BT3030,BV3030,"")</f>
        <v/>
      </c>
      <c r="BT3030" s="34" t="str">
        <f t="shared" si="850"/>
        <v/>
      </c>
      <c r="BU3030" s="32" t="str">
        <f t="shared" si="851"/>
        <v/>
      </c>
      <c r="BV3030" s="32" t="str">
        <f t="shared" si="852"/>
        <v/>
      </c>
      <c r="BW3030" s="32" t="str">
        <f t="shared" si="853"/>
        <v/>
      </c>
      <c r="BX3030" s="32" t="str">
        <f t="shared" si="854"/>
        <v/>
      </c>
      <c r="BY3030" s="32" t="str">
        <f t="shared" si="855"/>
        <v/>
      </c>
      <c r="BZ3030" s="32" t="str">
        <f t="shared" si="856"/>
        <v/>
      </c>
      <c r="CA3030" s="32" t="str">
        <f t="shared" si="857"/>
        <v/>
      </c>
      <c r="CB3030" s="33">
        <f>IF(COUNTIF($CD$7:CD3030,CD3030)=1,CD3030,CD3030+COUNTIF($CD$6:CD3029,CD3030))</f>
        <v>58176</v>
      </c>
      <c r="CC3030" s="34">
        <f t="shared" si="858"/>
        <v>55153</v>
      </c>
      <c r="CD3030" s="32">
        <f t="shared" si="859"/>
        <v>55153</v>
      </c>
      <c r="CE3030" s="32">
        <f t="shared" si="860"/>
        <v>0</v>
      </c>
      <c r="CF3030" s="32">
        <f t="shared" si="861"/>
        <v>0</v>
      </c>
      <c r="CG3030" s="32" t="str">
        <f t="shared" si="862"/>
        <v/>
      </c>
      <c r="CH3030" s="32">
        <v>3025</v>
      </c>
      <c r="CI3030" s="32" t="s">
        <v>6</v>
      </c>
      <c r="CJ3030" s="32" t="str">
        <f t="shared" si="863"/>
        <v/>
      </c>
      <c r="CK3030" s="32" t="str">
        <f t="shared" si="864"/>
        <v/>
      </c>
      <c r="CL3030" s="32" t="str">
        <f t="shared" si="865"/>
        <v/>
      </c>
      <c r="CM3030" s="32" t="str">
        <f t="shared" si="866"/>
        <v/>
      </c>
      <c r="CN3030" s="32" t="str">
        <f t="shared" si="867"/>
        <v/>
      </c>
    </row>
    <row r="3031" spans="71:92" x14ac:dyDescent="0.3">
      <c r="BS3031" s="32" t="str">
        <f>IF(Kiadasi_kiseroiv!$K$2=BT3031,BV3031,"")</f>
        <v/>
      </c>
      <c r="BT3031" s="34" t="str">
        <f t="shared" si="850"/>
        <v/>
      </c>
      <c r="BU3031" s="32" t="str">
        <f t="shared" si="851"/>
        <v/>
      </c>
      <c r="BV3031" s="32" t="str">
        <f t="shared" si="852"/>
        <v/>
      </c>
      <c r="BW3031" s="32" t="str">
        <f t="shared" si="853"/>
        <v/>
      </c>
      <c r="BX3031" s="32" t="str">
        <f t="shared" si="854"/>
        <v/>
      </c>
      <c r="BY3031" s="32" t="str">
        <f t="shared" si="855"/>
        <v/>
      </c>
      <c r="BZ3031" s="32" t="str">
        <f t="shared" si="856"/>
        <v/>
      </c>
      <c r="CA3031" s="32" t="str">
        <f t="shared" si="857"/>
        <v/>
      </c>
      <c r="CB3031" s="33">
        <f>IF(COUNTIF($CD$7:CD3031,CD3031)=1,CD3031,CD3031+COUNTIF($CD$6:CD3030,CD3031))</f>
        <v>58177</v>
      </c>
      <c r="CC3031" s="34">
        <f t="shared" si="858"/>
        <v>55153</v>
      </c>
      <c r="CD3031" s="32">
        <f t="shared" si="859"/>
        <v>55153</v>
      </c>
      <c r="CE3031" s="32">
        <f t="shared" si="860"/>
        <v>0</v>
      </c>
      <c r="CF3031" s="32">
        <f t="shared" si="861"/>
        <v>0</v>
      </c>
      <c r="CG3031" s="32" t="str">
        <f t="shared" si="862"/>
        <v/>
      </c>
      <c r="CH3031" s="32">
        <v>3026</v>
      </c>
      <c r="CI3031" s="32" t="s">
        <v>6</v>
      </c>
      <c r="CJ3031" s="32" t="str">
        <f t="shared" si="863"/>
        <v/>
      </c>
      <c r="CK3031" s="32" t="str">
        <f t="shared" si="864"/>
        <v/>
      </c>
      <c r="CL3031" s="32" t="str">
        <f t="shared" si="865"/>
        <v/>
      </c>
      <c r="CM3031" s="32" t="str">
        <f t="shared" si="866"/>
        <v/>
      </c>
      <c r="CN3031" s="32" t="str">
        <f t="shared" si="867"/>
        <v/>
      </c>
    </row>
    <row r="3032" spans="71:92" x14ac:dyDescent="0.3">
      <c r="BS3032" s="32" t="str">
        <f>IF(Kiadasi_kiseroiv!$K$2=BT3032,BV3032,"")</f>
        <v/>
      </c>
      <c r="BT3032" s="34" t="str">
        <f t="shared" si="850"/>
        <v/>
      </c>
      <c r="BU3032" s="32" t="str">
        <f t="shared" si="851"/>
        <v/>
      </c>
      <c r="BV3032" s="32" t="str">
        <f t="shared" si="852"/>
        <v/>
      </c>
      <c r="BW3032" s="32" t="str">
        <f t="shared" si="853"/>
        <v/>
      </c>
      <c r="BX3032" s="32" t="str">
        <f t="shared" si="854"/>
        <v/>
      </c>
      <c r="BY3032" s="32" t="str">
        <f t="shared" si="855"/>
        <v/>
      </c>
      <c r="BZ3032" s="32" t="str">
        <f t="shared" si="856"/>
        <v/>
      </c>
      <c r="CA3032" s="32" t="str">
        <f t="shared" si="857"/>
        <v/>
      </c>
      <c r="CB3032" s="33">
        <f>IF(COUNTIF($CD$7:CD3032,CD3032)=1,CD3032,CD3032+COUNTIF($CD$6:CD3031,CD3032))</f>
        <v>58178</v>
      </c>
      <c r="CC3032" s="34">
        <f t="shared" si="858"/>
        <v>55153</v>
      </c>
      <c r="CD3032" s="32">
        <f t="shared" si="859"/>
        <v>55153</v>
      </c>
      <c r="CE3032" s="32">
        <f t="shared" si="860"/>
        <v>0</v>
      </c>
      <c r="CF3032" s="32">
        <f t="shared" si="861"/>
        <v>0</v>
      </c>
      <c r="CG3032" s="32" t="str">
        <f t="shared" si="862"/>
        <v/>
      </c>
      <c r="CH3032" s="32">
        <v>3027</v>
      </c>
      <c r="CI3032" s="32" t="s">
        <v>6</v>
      </c>
      <c r="CJ3032" s="32" t="str">
        <f t="shared" si="863"/>
        <v/>
      </c>
      <c r="CK3032" s="32" t="str">
        <f t="shared" si="864"/>
        <v/>
      </c>
      <c r="CL3032" s="32" t="str">
        <f t="shared" si="865"/>
        <v/>
      </c>
      <c r="CM3032" s="32" t="str">
        <f t="shared" si="866"/>
        <v/>
      </c>
      <c r="CN3032" s="32" t="str">
        <f t="shared" si="867"/>
        <v/>
      </c>
    </row>
    <row r="3033" spans="71:92" x14ac:dyDescent="0.3">
      <c r="BS3033" s="32" t="str">
        <f>IF(Kiadasi_kiseroiv!$K$2=BT3033,BV3033,"")</f>
        <v/>
      </c>
      <c r="BT3033" s="34" t="str">
        <f t="shared" si="850"/>
        <v/>
      </c>
      <c r="BU3033" s="32" t="str">
        <f t="shared" si="851"/>
        <v/>
      </c>
      <c r="BV3033" s="32" t="str">
        <f t="shared" si="852"/>
        <v/>
      </c>
      <c r="BW3033" s="32" t="str">
        <f t="shared" si="853"/>
        <v/>
      </c>
      <c r="BX3033" s="32" t="str">
        <f t="shared" si="854"/>
        <v/>
      </c>
      <c r="BY3033" s="32" t="str">
        <f t="shared" si="855"/>
        <v/>
      </c>
      <c r="BZ3033" s="32" t="str">
        <f t="shared" si="856"/>
        <v/>
      </c>
      <c r="CA3033" s="32" t="str">
        <f t="shared" si="857"/>
        <v/>
      </c>
      <c r="CB3033" s="33">
        <f>IF(COUNTIF($CD$7:CD3033,CD3033)=1,CD3033,CD3033+COUNTIF($CD$6:CD3032,CD3033))</f>
        <v>58179</v>
      </c>
      <c r="CC3033" s="34">
        <f t="shared" si="858"/>
        <v>55153</v>
      </c>
      <c r="CD3033" s="32">
        <f t="shared" si="859"/>
        <v>55153</v>
      </c>
      <c r="CE3033" s="32">
        <f t="shared" si="860"/>
        <v>0</v>
      </c>
      <c r="CF3033" s="32">
        <f t="shared" si="861"/>
        <v>0</v>
      </c>
      <c r="CG3033" s="32" t="str">
        <f t="shared" si="862"/>
        <v/>
      </c>
      <c r="CH3033" s="32">
        <v>3028</v>
      </c>
      <c r="CI3033" s="32" t="s">
        <v>6</v>
      </c>
      <c r="CJ3033" s="32" t="str">
        <f t="shared" si="863"/>
        <v/>
      </c>
      <c r="CK3033" s="32" t="str">
        <f t="shared" si="864"/>
        <v/>
      </c>
      <c r="CL3033" s="32" t="str">
        <f t="shared" si="865"/>
        <v/>
      </c>
      <c r="CM3033" s="32" t="str">
        <f t="shared" si="866"/>
        <v/>
      </c>
      <c r="CN3033" s="32" t="str">
        <f t="shared" si="867"/>
        <v/>
      </c>
    </row>
    <row r="3034" spans="71:92" x14ac:dyDescent="0.3">
      <c r="BS3034" s="32" t="str">
        <f>IF(Kiadasi_kiseroiv!$K$2=BT3034,BV3034,"")</f>
        <v/>
      </c>
      <c r="BT3034" s="34" t="str">
        <f t="shared" si="850"/>
        <v/>
      </c>
      <c r="BU3034" s="32" t="str">
        <f t="shared" si="851"/>
        <v/>
      </c>
      <c r="BV3034" s="32" t="str">
        <f t="shared" si="852"/>
        <v/>
      </c>
      <c r="BW3034" s="32" t="str">
        <f t="shared" si="853"/>
        <v/>
      </c>
      <c r="BX3034" s="32" t="str">
        <f t="shared" si="854"/>
        <v/>
      </c>
      <c r="BY3034" s="32" t="str">
        <f t="shared" si="855"/>
        <v/>
      </c>
      <c r="BZ3034" s="32" t="str">
        <f t="shared" si="856"/>
        <v/>
      </c>
      <c r="CA3034" s="32" t="str">
        <f t="shared" si="857"/>
        <v/>
      </c>
      <c r="CB3034" s="33">
        <f>IF(COUNTIF($CD$7:CD3034,CD3034)=1,CD3034,CD3034+COUNTIF($CD$6:CD3033,CD3034))</f>
        <v>58180</v>
      </c>
      <c r="CC3034" s="34">
        <f t="shared" si="858"/>
        <v>55153</v>
      </c>
      <c r="CD3034" s="32">
        <f t="shared" si="859"/>
        <v>55153</v>
      </c>
      <c r="CE3034" s="32">
        <f t="shared" si="860"/>
        <v>0</v>
      </c>
      <c r="CF3034" s="32">
        <f t="shared" si="861"/>
        <v>0</v>
      </c>
      <c r="CG3034" s="32" t="str">
        <f t="shared" si="862"/>
        <v/>
      </c>
      <c r="CH3034" s="32">
        <v>3029</v>
      </c>
      <c r="CI3034" s="32" t="s">
        <v>6</v>
      </c>
      <c r="CJ3034" s="32" t="str">
        <f t="shared" si="863"/>
        <v/>
      </c>
      <c r="CK3034" s="32" t="str">
        <f t="shared" si="864"/>
        <v/>
      </c>
      <c r="CL3034" s="32" t="str">
        <f t="shared" si="865"/>
        <v/>
      </c>
      <c r="CM3034" s="32" t="str">
        <f t="shared" si="866"/>
        <v/>
      </c>
      <c r="CN3034" s="32" t="str">
        <f t="shared" si="867"/>
        <v/>
      </c>
    </row>
    <row r="3035" spans="71:92" x14ac:dyDescent="0.3">
      <c r="BS3035" s="32" t="str">
        <f>IF(Kiadasi_kiseroiv!$K$2=BT3035,BV3035,"")</f>
        <v/>
      </c>
      <c r="BT3035" s="34" t="str">
        <f t="shared" si="850"/>
        <v/>
      </c>
      <c r="BU3035" s="32" t="str">
        <f t="shared" si="851"/>
        <v/>
      </c>
      <c r="BV3035" s="32" t="str">
        <f t="shared" si="852"/>
        <v/>
      </c>
      <c r="BW3035" s="32" t="str">
        <f t="shared" si="853"/>
        <v/>
      </c>
      <c r="BX3035" s="32" t="str">
        <f t="shared" si="854"/>
        <v/>
      </c>
      <c r="BY3035" s="32" t="str">
        <f t="shared" si="855"/>
        <v/>
      </c>
      <c r="BZ3035" s="32" t="str">
        <f t="shared" si="856"/>
        <v/>
      </c>
      <c r="CA3035" s="32" t="str">
        <f t="shared" si="857"/>
        <v/>
      </c>
      <c r="CB3035" s="33">
        <f>IF(COUNTIF($CD$7:CD3035,CD3035)=1,CD3035,CD3035+COUNTIF($CD$6:CD3034,CD3035))</f>
        <v>58181</v>
      </c>
      <c r="CC3035" s="34">
        <f t="shared" si="858"/>
        <v>55153</v>
      </c>
      <c r="CD3035" s="32">
        <f t="shared" si="859"/>
        <v>55153</v>
      </c>
      <c r="CE3035" s="32">
        <f t="shared" si="860"/>
        <v>0</v>
      </c>
      <c r="CF3035" s="32">
        <f t="shared" si="861"/>
        <v>0</v>
      </c>
      <c r="CG3035" s="32" t="str">
        <f t="shared" si="862"/>
        <v/>
      </c>
      <c r="CH3035" s="32">
        <v>3030</v>
      </c>
      <c r="CI3035" s="32" t="s">
        <v>6</v>
      </c>
      <c r="CJ3035" s="32" t="str">
        <f t="shared" si="863"/>
        <v/>
      </c>
      <c r="CK3035" s="32" t="str">
        <f t="shared" si="864"/>
        <v/>
      </c>
      <c r="CL3035" s="32" t="str">
        <f t="shared" si="865"/>
        <v/>
      </c>
      <c r="CM3035" s="32" t="str">
        <f t="shared" si="866"/>
        <v/>
      </c>
      <c r="CN3035" s="32" t="str">
        <f t="shared" si="867"/>
        <v/>
      </c>
    </row>
    <row r="3036" spans="71:92" x14ac:dyDescent="0.3">
      <c r="BS3036" s="32" t="str">
        <f>IF(Kiadasi_kiseroiv!$K$2=BT3036,BV3036,"")</f>
        <v/>
      </c>
      <c r="BT3036" s="34" t="str">
        <f t="shared" si="850"/>
        <v/>
      </c>
      <c r="BU3036" s="32" t="str">
        <f t="shared" si="851"/>
        <v/>
      </c>
      <c r="BV3036" s="32" t="str">
        <f t="shared" si="852"/>
        <v/>
      </c>
      <c r="BW3036" s="32" t="str">
        <f t="shared" si="853"/>
        <v/>
      </c>
      <c r="BX3036" s="32" t="str">
        <f t="shared" si="854"/>
        <v/>
      </c>
      <c r="BY3036" s="32" t="str">
        <f t="shared" si="855"/>
        <v/>
      </c>
      <c r="BZ3036" s="32" t="str">
        <f t="shared" si="856"/>
        <v/>
      </c>
      <c r="CA3036" s="32" t="str">
        <f t="shared" si="857"/>
        <v/>
      </c>
      <c r="CB3036" s="33">
        <f>IF(COUNTIF($CD$7:CD3036,CD3036)=1,CD3036,CD3036+COUNTIF($CD$6:CD3035,CD3036))</f>
        <v>58182</v>
      </c>
      <c r="CC3036" s="34">
        <f t="shared" si="858"/>
        <v>55153</v>
      </c>
      <c r="CD3036" s="32">
        <f t="shared" si="859"/>
        <v>55153</v>
      </c>
      <c r="CE3036" s="32">
        <f t="shared" si="860"/>
        <v>0</v>
      </c>
      <c r="CF3036" s="32">
        <f t="shared" si="861"/>
        <v>0</v>
      </c>
      <c r="CG3036" s="32" t="str">
        <f t="shared" si="862"/>
        <v/>
      </c>
      <c r="CH3036" s="32">
        <v>3031</v>
      </c>
      <c r="CI3036" s="32" t="s">
        <v>6</v>
      </c>
      <c r="CJ3036" s="32" t="str">
        <f t="shared" si="863"/>
        <v/>
      </c>
      <c r="CK3036" s="32" t="str">
        <f t="shared" si="864"/>
        <v/>
      </c>
      <c r="CL3036" s="32" t="str">
        <f t="shared" si="865"/>
        <v/>
      </c>
      <c r="CM3036" s="32" t="str">
        <f t="shared" si="866"/>
        <v/>
      </c>
      <c r="CN3036" s="32" t="str">
        <f t="shared" si="867"/>
        <v/>
      </c>
    </row>
    <row r="3037" spans="71:92" x14ac:dyDescent="0.3">
      <c r="BS3037" s="32" t="str">
        <f>IF(Kiadasi_kiseroiv!$K$2=BT3037,BV3037,"")</f>
        <v/>
      </c>
      <c r="BT3037" s="34" t="str">
        <f t="shared" si="850"/>
        <v/>
      </c>
      <c r="BU3037" s="32" t="str">
        <f t="shared" si="851"/>
        <v/>
      </c>
      <c r="BV3037" s="32" t="str">
        <f t="shared" si="852"/>
        <v/>
      </c>
      <c r="BW3037" s="32" t="str">
        <f t="shared" si="853"/>
        <v/>
      </c>
      <c r="BX3037" s="32" t="str">
        <f t="shared" si="854"/>
        <v/>
      </c>
      <c r="BY3037" s="32" t="str">
        <f t="shared" si="855"/>
        <v/>
      </c>
      <c r="BZ3037" s="32" t="str">
        <f t="shared" si="856"/>
        <v/>
      </c>
      <c r="CA3037" s="32" t="str">
        <f t="shared" si="857"/>
        <v/>
      </c>
      <c r="CB3037" s="33">
        <f>IF(COUNTIF($CD$7:CD3037,CD3037)=1,CD3037,CD3037+COUNTIF($CD$6:CD3036,CD3037))</f>
        <v>58183</v>
      </c>
      <c r="CC3037" s="34">
        <f t="shared" si="858"/>
        <v>55153</v>
      </c>
      <c r="CD3037" s="32">
        <f t="shared" si="859"/>
        <v>55153</v>
      </c>
      <c r="CE3037" s="32">
        <f t="shared" si="860"/>
        <v>0</v>
      </c>
      <c r="CF3037" s="32">
        <f t="shared" si="861"/>
        <v>0</v>
      </c>
      <c r="CG3037" s="32" t="str">
        <f t="shared" si="862"/>
        <v/>
      </c>
      <c r="CH3037" s="32">
        <v>3032</v>
      </c>
      <c r="CI3037" s="32" t="s">
        <v>6</v>
      </c>
      <c r="CJ3037" s="32" t="str">
        <f t="shared" si="863"/>
        <v/>
      </c>
      <c r="CK3037" s="32" t="str">
        <f t="shared" si="864"/>
        <v/>
      </c>
      <c r="CL3037" s="32" t="str">
        <f t="shared" si="865"/>
        <v/>
      </c>
      <c r="CM3037" s="32" t="str">
        <f t="shared" si="866"/>
        <v/>
      </c>
      <c r="CN3037" s="32" t="str">
        <f t="shared" si="867"/>
        <v/>
      </c>
    </row>
    <row r="3038" spans="71:92" x14ac:dyDescent="0.3">
      <c r="BS3038" s="32" t="str">
        <f>IF(Kiadasi_kiseroiv!$K$2=BT3038,BV3038,"")</f>
        <v/>
      </c>
      <c r="BT3038" s="34" t="str">
        <f t="shared" si="850"/>
        <v/>
      </c>
      <c r="BU3038" s="32" t="str">
        <f t="shared" si="851"/>
        <v/>
      </c>
      <c r="BV3038" s="32" t="str">
        <f t="shared" si="852"/>
        <v/>
      </c>
      <c r="BW3038" s="32" t="str">
        <f t="shared" si="853"/>
        <v/>
      </c>
      <c r="BX3038" s="32" t="str">
        <f t="shared" si="854"/>
        <v/>
      </c>
      <c r="BY3038" s="32" t="str">
        <f t="shared" si="855"/>
        <v/>
      </c>
      <c r="BZ3038" s="32" t="str">
        <f t="shared" si="856"/>
        <v/>
      </c>
      <c r="CA3038" s="32" t="str">
        <f t="shared" si="857"/>
        <v/>
      </c>
      <c r="CB3038" s="33">
        <f>IF(COUNTIF($CD$7:CD3038,CD3038)=1,CD3038,CD3038+COUNTIF($CD$6:CD3037,CD3038))</f>
        <v>58184</v>
      </c>
      <c r="CC3038" s="34">
        <f t="shared" si="858"/>
        <v>55153</v>
      </c>
      <c r="CD3038" s="32">
        <f t="shared" si="859"/>
        <v>55153</v>
      </c>
      <c r="CE3038" s="32">
        <f t="shared" si="860"/>
        <v>0</v>
      </c>
      <c r="CF3038" s="32">
        <f t="shared" si="861"/>
        <v>0</v>
      </c>
      <c r="CG3038" s="32" t="str">
        <f t="shared" si="862"/>
        <v/>
      </c>
      <c r="CH3038" s="32">
        <v>3033</v>
      </c>
      <c r="CI3038" s="32" t="s">
        <v>6</v>
      </c>
      <c r="CJ3038" s="32" t="str">
        <f t="shared" si="863"/>
        <v/>
      </c>
      <c r="CK3038" s="32" t="str">
        <f t="shared" si="864"/>
        <v/>
      </c>
      <c r="CL3038" s="32" t="str">
        <f t="shared" si="865"/>
        <v/>
      </c>
      <c r="CM3038" s="32" t="str">
        <f t="shared" si="866"/>
        <v/>
      </c>
      <c r="CN3038" s="32" t="str">
        <f t="shared" si="867"/>
        <v/>
      </c>
    </row>
    <row r="3039" spans="71:92" x14ac:dyDescent="0.3">
      <c r="BS3039" s="32" t="str">
        <f>IF(Kiadasi_kiseroiv!$K$2=BT3039,BV3039,"")</f>
        <v/>
      </c>
      <c r="BT3039" s="34" t="str">
        <f t="shared" si="850"/>
        <v/>
      </c>
      <c r="BU3039" s="32" t="str">
        <f t="shared" si="851"/>
        <v/>
      </c>
      <c r="BV3039" s="32" t="str">
        <f t="shared" si="852"/>
        <v/>
      </c>
      <c r="BW3039" s="32" t="str">
        <f t="shared" si="853"/>
        <v/>
      </c>
      <c r="BX3039" s="32" t="str">
        <f t="shared" si="854"/>
        <v/>
      </c>
      <c r="BY3039" s="32" t="str">
        <f t="shared" si="855"/>
        <v/>
      </c>
      <c r="BZ3039" s="32" t="str">
        <f t="shared" si="856"/>
        <v/>
      </c>
      <c r="CA3039" s="32" t="str">
        <f t="shared" si="857"/>
        <v/>
      </c>
      <c r="CB3039" s="33">
        <f>IF(COUNTIF($CD$7:CD3039,CD3039)=1,CD3039,CD3039+COUNTIF($CD$6:CD3038,CD3039))</f>
        <v>58185</v>
      </c>
      <c r="CC3039" s="34">
        <f t="shared" si="858"/>
        <v>55153</v>
      </c>
      <c r="CD3039" s="32">
        <f t="shared" si="859"/>
        <v>55153</v>
      </c>
      <c r="CE3039" s="32">
        <f t="shared" si="860"/>
        <v>0</v>
      </c>
      <c r="CF3039" s="32">
        <f t="shared" si="861"/>
        <v>0</v>
      </c>
      <c r="CG3039" s="32" t="str">
        <f t="shared" si="862"/>
        <v/>
      </c>
      <c r="CH3039" s="32">
        <v>3034</v>
      </c>
      <c r="CI3039" s="32" t="s">
        <v>6</v>
      </c>
      <c r="CJ3039" s="32" t="str">
        <f t="shared" si="863"/>
        <v/>
      </c>
      <c r="CK3039" s="32" t="str">
        <f t="shared" si="864"/>
        <v/>
      </c>
      <c r="CL3039" s="32" t="str">
        <f t="shared" si="865"/>
        <v/>
      </c>
      <c r="CM3039" s="32" t="str">
        <f t="shared" si="866"/>
        <v/>
      </c>
      <c r="CN3039" s="32" t="str">
        <f t="shared" si="867"/>
        <v/>
      </c>
    </row>
    <row r="3040" spans="71:92" x14ac:dyDescent="0.3">
      <c r="BS3040" s="32" t="str">
        <f>IF(Kiadasi_kiseroiv!$K$2=BT3040,BV3040,"")</f>
        <v/>
      </c>
      <c r="BT3040" s="34" t="str">
        <f t="shared" si="850"/>
        <v/>
      </c>
      <c r="BU3040" s="32" t="str">
        <f t="shared" si="851"/>
        <v/>
      </c>
      <c r="BV3040" s="32" t="str">
        <f t="shared" si="852"/>
        <v/>
      </c>
      <c r="BW3040" s="32" t="str">
        <f t="shared" si="853"/>
        <v/>
      </c>
      <c r="BX3040" s="32" t="str">
        <f t="shared" si="854"/>
        <v/>
      </c>
      <c r="BY3040" s="32" t="str">
        <f t="shared" si="855"/>
        <v/>
      </c>
      <c r="BZ3040" s="32" t="str">
        <f t="shared" si="856"/>
        <v/>
      </c>
      <c r="CA3040" s="32" t="str">
        <f t="shared" si="857"/>
        <v/>
      </c>
      <c r="CB3040" s="33">
        <f>IF(COUNTIF($CD$7:CD3040,CD3040)=1,CD3040,CD3040+COUNTIF($CD$6:CD3039,CD3040))</f>
        <v>58186</v>
      </c>
      <c r="CC3040" s="34">
        <f t="shared" si="858"/>
        <v>55153</v>
      </c>
      <c r="CD3040" s="32">
        <f t="shared" si="859"/>
        <v>55153</v>
      </c>
      <c r="CE3040" s="32">
        <f t="shared" si="860"/>
        <v>0</v>
      </c>
      <c r="CF3040" s="32">
        <f t="shared" si="861"/>
        <v>0</v>
      </c>
      <c r="CG3040" s="32" t="str">
        <f t="shared" si="862"/>
        <v/>
      </c>
      <c r="CH3040" s="32">
        <v>3035</v>
      </c>
      <c r="CI3040" s="32" t="s">
        <v>6</v>
      </c>
      <c r="CJ3040" s="32" t="str">
        <f t="shared" si="863"/>
        <v/>
      </c>
      <c r="CK3040" s="32" t="str">
        <f t="shared" si="864"/>
        <v/>
      </c>
      <c r="CL3040" s="32" t="str">
        <f t="shared" si="865"/>
        <v/>
      </c>
      <c r="CM3040" s="32" t="str">
        <f t="shared" si="866"/>
        <v/>
      </c>
      <c r="CN3040" s="32" t="str">
        <f t="shared" si="867"/>
        <v/>
      </c>
    </row>
    <row r="3041" spans="71:92" x14ac:dyDescent="0.3">
      <c r="BS3041" s="32" t="str">
        <f>IF(Kiadasi_kiseroiv!$K$2=BT3041,BV3041,"")</f>
        <v/>
      </c>
      <c r="BT3041" s="34" t="str">
        <f t="shared" si="850"/>
        <v/>
      </c>
      <c r="BU3041" s="32" t="str">
        <f t="shared" si="851"/>
        <v/>
      </c>
      <c r="BV3041" s="32" t="str">
        <f t="shared" si="852"/>
        <v/>
      </c>
      <c r="BW3041" s="32" t="str">
        <f t="shared" si="853"/>
        <v/>
      </c>
      <c r="BX3041" s="32" t="str">
        <f t="shared" si="854"/>
        <v/>
      </c>
      <c r="BY3041" s="32" t="str">
        <f t="shared" si="855"/>
        <v/>
      </c>
      <c r="BZ3041" s="32" t="str">
        <f t="shared" si="856"/>
        <v/>
      </c>
      <c r="CA3041" s="32" t="str">
        <f t="shared" si="857"/>
        <v/>
      </c>
      <c r="CB3041" s="33">
        <f>IF(COUNTIF($CD$7:CD3041,CD3041)=1,CD3041,CD3041+COUNTIF($CD$6:CD3040,CD3041))</f>
        <v>58187</v>
      </c>
      <c r="CC3041" s="34">
        <f t="shared" si="858"/>
        <v>55153</v>
      </c>
      <c r="CD3041" s="32">
        <f t="shared" si="859"/>
        <v>55153</v>
      </c>
      <c r="CE3041" s="32">
        <f t="shared" si="860"/>
        <v>0</v>
      </c>
      <c r="CF3041" s="32">
        <f t="shared" si="861"/>
        <v>0</v>
      </c>
      <c r="CG3041" s="32" t="str">
        <f t="shared" si="862"/>
        <v/>
      </c>
      <c r="CH3041" s="32">
        <v>3036</v>
      </c>
      <c r="CI3041" s="32" t="s">
        <v>6</v>
      </c>
      <c r="CJ3041" s="32" t="str">
        <f t="shared" si="863"/>
        <v/>
      </c>
      <c r="CK3041" s="32" t="str">
        <f t="shared" si="864"/>
        <v/>
      </c>
      <c r="CL3041" s="32" t="str">
        <f t="shared" si="865"/>
        <v/>
      </c>
      <c r="CM3041" s="32" t="str">
        <f t="shared" si="866"/>
        <v/>
      </c>
      <c r="CN3041" s="32" t="str">
        <f t="shared" si="867"/>
        <v/>
      </c>
    </row>
    <row r="3042" spans="71:92" x14ac:dyDescent="0.3">
      <c r="BS3042" s="32" t="str">
        <f>IF(Kiadasi_kiseroiv!$K$2=BT3042,BV3042,"")</f>
        <v/>
      </c>
      <c r="BT3042" s="34" t="str">
        <f t="shared" si="850"/>
        <v/>
      </c>
      <c r="BU3042" s="32" t="str">
        <f t="shared" si="851"/>
        <v/>
      </c>
      <c r="BV3042" s="32" t="str">
        <f t="shared" si="852"/>
        <v/>
      </c>
      <c r="BW3042" s="32" t="str">
        <f t="shared" si="853"/>
        <v/>
      </c>
      <c r="BX3042" s="32" t="str">
        <f t="shared" si="854"/>
        <v/>
      </c>
      <c r="BY3042" s="32" t="str">
        <f t="shared" si="855"/>
        <v/>
      </c>
      <c r="BZ3042" s="32" t="str">
        <f t="shared" si="856"/>
        <v/>
      </c>
      <c r="CA3042" s="32" t="str">
        <f t="shared" si="857"/>
        <v/>
      </c>
      <c r="CB3042" s="33">
        <f>IF(COUNTIF($CD$7:CD3042,CD3042)=1,CD3042,CD3042+COUNTIF($CD$6:CD3041,CD3042))</f>
        <v>58188</v>
      </c>
      <c r="CC3042" s="34">
        <f t="shared" si="858"/>
        <v>55153</v>
      </c>
      <c r="CD3042" s="32">
        <f t="shared" si="859"/>
        <v>55153</v>
      </c>
      <c r="CE3042" s="32">
        <f t="shared" si="860"/>
        <v>0</v>
      </c>
      <c r="CF3042" s="32">
        <f t="shared" si="861"/>
        <v>0</v>
      </c>
      <c r="CG3042" s="32" t="str">
        <f t="shared" si="862"/>
        <v/>
      </c>
      <c r="CH3042" s="32">
        <v>3037</v>
      </c>
      <c r="CI3042" s="32" t="s">
        <v>6</v>
      </c>
      <c r="CJ3042" s="32" t="str">
        <f t="shared" si="863"/>
        <v/>
      </c>
      <c r="CK3042" s="32" t="str">
        <f t="shared" si="864"/>
        <v/>
      </c>
      <c r="CL3042" s="32" t="str">
        <f t="shared" si="865"/>
        <v/>
      </c>
      <c r="CM3042" s="32" t="str">
        <f t="shared" si="866"/>
        <v/>
      </c>
      <c r="CN3042" s="32" t="str">
        <f t="shared" si="867"/>
        <v/>
      </c>
    </row>
    <row r="3043" spans="71:92" x14ac:dyDescent="0.3">
      <c r="BS3043" s="32" t="str">
        <f>IF(Kiadasi_kiseroiv!$K$2=BT3043,BV3043,"")</f>
        <v/>
      </c>
      <c r="BT3043" s="34" t="str">
        <f t="shared" si="850"/>
        <v/>
      </c>
      <c r="BU3043" s="32" t="str">
        <f t="shared" si="851"/>
        <v/>
      </c>
      <c r="BV3043" s="32" t="str">
        <f t="shared" si="852"/>
        <v/>
      </c>
      <c r="BW3043" s="32" t="str">
        <f t="shared" si="853"/>
        <v/>
      </c>
      <c r="BX3043" s="32" t="str">
        <f t="shared" si="854"/>
        <v/>
      </c>
      <c r="BY3043" s="32" t="str">
        <f t="shared" si="855"/>
        <v/>
      </c>
      <c r="BZ3043" s="32" t="str">
        <f t="shared" si="856"/>
        <v/>
      </c>
      <c r="CA3043" s="32" t="str">
        <f t="shared" si="857"/>
        <v/>
      </c>
      <c r="CB3043" s="33">
        <f>IF(COUNTIF($CD$7:CD3043,CD3043)=1,CD3043,CD3043+COUNTIF($CD$6:CD3042,CD3043))</f>
        <v>58189</v>
      </c>
      <c r="CC3043" s="34">
        <f t="shared" si="858"/>
        <v>55153</v>
      </c>
      <c r="CD3043" s="32">
        <f t="shared" si="859"/>
        <v>55153</v>
      </c>
      <c r="CE3043" s="32">
        <f t="shared" si="860"/>
        <v>0</v>
      </c>
      <c r="CF3043" s="32">
        <f t="shared" si="861"/>
        <v>0</v>
      </c>
      <c r="CG3043" s="32" t="str">
        <f t="shared" si="862"/>
        <v/>
      </c>
      <c r="CH3043" s="32">
        <v>3038</v>
      </c>
      <c r="CI3043" s="32" t="s">
        <v>6</v>
      </c>
      <c r="CJ3043" s="32" t="str">
        <f t="shared" si="863"/>
        <v/>
      </c>
      <c r="CK3043" s="32" t="str">
        <f t="shared" si="864"/>
        <v/>
      </c>
      <c r="CL3043" s="32" t="str">
        <f t="shared" si="865"/>
        <v/>
      </c>
      <c r="CM3043" s="32" t="str">
        <f t="shared" si="866"/>
        <v/>
      </c>
      <c r="CN3043" s="32" t="str">
        <f t="shared" si="867"/>
        <v/>
      </c>
    </row>
    <row r="3044" spans="71:92" x14ac:dyDescent="0.3">
      <c r="BS3044" s="32" t="str">
        <f>IF(Kiadasi_kiseroiv!$K$2=BT3044,BV3044,"")</f>
        <v/>
      </c>
      <c r="BT3044" s="34" t="str">
        <f t="shared" si="850"/>
        <v/>
      </c>
      <c r="BU3044" s="32" t="str">
        <f t="shared" si="851"/>
        <v/>
      </c>
      <c r="BV3044" s="32" t="str">
        <f t="shared" si="852"/>
        <v/>
      </c>
      <c r="BW3044" s="32" t="str">
        <f t="shared" si="853"/>
        <v/>
      </c>
      <c r="BX3044" s="32" t="str">
        <f t="shared" si="854"/>
        <v/>
      </c>
      <c r="BY3044" s="32" t="str">
        <f t="shared" si="855"/>
        <v/>
      </c>
      <c r="BZ3044" s="32" t="str">
        <f t="shared" si="856"/>
        <v/>
      </c>
      <c r="CA3044" s="32" t="str">
        <f t="shared" si="857"/>
        <v/>
      </c>
      <c r="CB3044" s="33">
        <f>IF(COUNTIF($CD$7:CD3044,CD3044)=1,CD3044,CD3044+COUNTIF($CD$6:CD3043,CD3044))</f>
        <v>58190</v>
      </c>
      <c r="CC3044" s="34">
        <f t="shared" si="858"/>
        <v>55153</v>
      </c>
      <c r="CD3044" s="32">
        <f t="shared" si="859"/>
        <v>55153</v>
      </c>
      <c r="CE3044" s="32">
        <f t="shared" si="860"/>
        <v>0</v>
      </c>
      <c r="CF3044" s="32">
        <f t="shared" si="861"/>
        <v>0</v>
      </c>
      <c r="CG3044" s="32" t="str">
        <f t="shared" si="862"/>
        <v/>
      </c>
      <c r="CH3044" s="32">
        <v>3039</v>
      </c>
      <c r="CI3044" s="32" t="s">
        <v>6</v>
      </c>
      <c r="CJ3044" s="32" t="str">
        <f t="shared" si="863"/>
        <v/>
      </c>
      <c r="CK3044" s="32" t="str">
        <f t="shared" si="864"/>
        <v/>
      </c>
      <c r="CL3044" s="32" t="str">
        <f t="shared" si="865"/>
        <v/>
      </c>
      <c r="CM3044" s="32" t="str">
        <f t="shared" si="866"/>
        <v/>
      </c>
      <c r="CN3044" s="32" t="str">
        <f t="shared" si="867"/>
        <v/>
      </c>
    </row>
    <row r="3045" spans="71:92" x14ac:dyDescent="0.3">
      <c r="BS3045" s="32" t="str">
        <f>IF(Kiadasi_kiseroiv!$K$2=BT3045,BV3045,"")</f>
        <v/>
      </c>
      <c r="BT3045" s="34" t="str">
        <f t="shared" si="850"/>
        <v/>
      </c>
      <c r="BU3045" s="32" t="str">
        <f t="shared" si="851"/>
        <v/>
      </c>
      <c r="BV3045" s="32" t="str">
        <f t="shared" si="852"/>
        <v/>
      </c>
      <c r="BW3045" s="32" t="str">
        <f t="shared" si="853"/>
        <v/>
      </c>
      <c r="BX3045" s="32" t="str">
        <f t="shared" si="854"/>
        <v/>
      </c>
      <c r="BY3045" s="32" t="str">
        <f t="shared" si="855"/>
        <v/>
      </c>
      <c r="BZ3045" s="32" t="str">
        <f t="shared" si="856"/>
        <v/>
      </c>
      <c r="CA3045" s="32" t="str">
        <f t="shared" si="857"/>
        <v/>
      </c>
      <c r="CB3045" s="33">
        <f>IF(COUNTIF($CD$7:CD3045,CD3045)=1,CD3045,CD3045+COUNTIF($CD$6:CD3044,CD3045))</f>
        <v>58191</v>
      </c>
      <c r="CC3045" s="34">
        <f t="shared" si="858"/>
        <v>55153</v>
      </c>
      <c r="CD3045" s="32">
        <f t="shared" si="859"/>
        <v>55153</v>
      </c>
      <c r="CE3045" s="32">
        <f t="shared" si="860"/>
        <v>0</v>
      </c>
      <c r="CF3045" s="32">
        <f t="shared" si="861"/>
        <v>0</v>
      </c>
      <c r="CG3045" s="32" t="str">
        <f t="shared" si="862"/>
        <v/>
      </c>
      <c r="CH3045" s="32">
        <v>3040</v>
      </c>
      <c r="CI3045" s="32" t="s">
        <v>6</v>
      </c>
      <c r="CJ3045" s="32" t="str">
        <f t="shared" si="863"/>
        <v/>
      </c>
      <c r="CK3045" s="32" t="str">
        <f t="shared" si="864"/>
        <v/>
      </c>
      <c r="CL3045" s="32" t="str">
        <f t="shared" si="865"/>
        <v/>
      </c>
      <c r="CM3045" s="32" t="str">
        <f t="shared" si="866"/>
        <v/>
      </c>
      <c r="CN3045" s="32" t="str">
        <f t="shared" si="867"/>
        <v/>
      </c>
    </row>
    <row r="3046" spans="71:92" x14ac:dyDescent="0.3">
      <c r="BS3046" s="32" t="str">
        <f>IF(Kiadasi_kiseroiv!$K$2=BT3046,BV3046,"")</f>
        <v/>
      </c>
      <c r="BT3046" s="34" t="str">
        <f t="shared" si="850"/>
        <v/>
      </c>
      <c r="BU3046" s="32" t="str">
        <f t="shared" si="851"/>
        <v/>
      </c>
      <c r="BV3046" s="32" t="str">
        <f t="shared" si="852"/>
        <v/>
      </c>
      <c r="BW3046" s="32" t="str">
        <f t="shared" si="853"/>
        <v/>
      </c>
      <c r="BX3046" s="32" t="str">
        <f t="shared" si="854"/>
        <v/>
      </c>
      <c r="BY3046" s="32" t="str">
        <f t="shared" si="855"/>
        <v/>
      </c>
      <c r="BZ3046" s="32" t="str">
        <f t="shared" si="856"/>
        <v/>
      </c>
      <c r="CA3046" s="32" t="str">
        <f t="shared" si="857"/>
        <v/>
      </c>
      <c r="CB3046" s="33">
        <f>IF(COUNTIF($CD$7:CD3046,CD3046)=1,CD3046,CD3046+COUNTIF($CD$6:CD3045,CD3046))</f>
        <v>58192</v>
      </c>
      <c r="CC3046" s="34">
        <f t="shared" si="858"/>
        <v>55153</v>
      </c>
      <c r="CD3046" s="32">
        <f t="shared" si="859"/>
        <v>55153</v>
      </c>
      <c r="CE3046" s="32">
        <f t="shared" si="860"/>
        <v>0</v>
      </c>
      <c r="CF3046" s="32">
        <f t="shared" si="861"/>
        <v>0</v>
      </c>
      <c r="CG3046" s="32" t="str">
        <f t="shared" si="862"/>
        <v/>
      </c>
      <c r="CH3046" s="32">
        <v>3041</v>
      </c>
      <c r="CI3046" s="32" t="s">
        <v>6</v>
      </c>
      <c r="CJ3046" s="32" t="str">
        <f t="shared" si="863"/>
        <v/>
      </c>
      <c r="CK3046" s="32" t="str">
        <f t="shared" si="864"/>
        <v/>
      </c>
      <c r="CL3046" s="32" t="str">
        <f t="shared" si="865"/>
        <v/>
      </c>
      <c r="CM3046" s="32" t="str">
        <f t="shared" si="866"/>
        <v/>
      </c>
      <c r="CN3046" s="32" t="str">
        <f t="shared" si="867"/>
        <v/>
      </c>
    </row>
    <row r="3047" spans="71:92" x14ac:dyDescent="0.3">
      <c r="BS3047" s="32" t="str">
        <f>IF(Kiadasi_kiseroiv!$K$2=BT3047,BV3047,"")</f>
        <v/>
      </c>
      <c r="BT3047" s="34" t="str">
        <f t="shared" si="850"/>
        <v/>
      </c>
      <c r="BU3047" s="32" t="str">
        <f t="shared" si="851"/>
        <v/>
      </c>
      <c r="BV3047" s="32" t="str">
        <f t="shared" si="852"/>
        <v/>
      </c>
      <c r="BW3047" s="32" t="str">
        <f t="shared" si="853"/>
        <v/>
      </c>
      <c r="BX3047" s="32" t="str">
        <f t="shared" si="854"/>
        <v/>
      </c>
      <c r="BY3047" s="32" t="str">
        <f t="shared" si="855"/>
        <v/>
      </c>
      <c r="BZ3047" s="32" t="str">
        <f t="shared" si="856"/>
        <v/>
      </c>
      <c r="CA3047" s="32" t="str">
        <f t="shared" si="857"/>
        <v/>
      </c>
      <c r="CB3047" s="33">
        <f>IF(COUNTIF($CD$7:CD3047,CD3047)=1,CD3047,CD3047+COUNTIF($CD$6:CD3046,CD3047))</f>
        <v>58193</v>
      </c>
      <c r="CC3047" s="34">
        <f t="shared" si="858"/>
        <v>55153</v>
      </c>
      <c r="CD3047" s="32">
        <f t="shared" si="859"/>
        <v>55153</v>
      </c>
      <c r="CE3047" s="32">
        <f t="shared" si="860"/>
        <v>0</v>
      </c>
      <c r="CF3047" s="32">
        <f t="shared" si="861"/>
        <v>0</v>
      </c>
      <c r="CG3047" s="32" t="str">
        <f t="shared" si="862"/>
        <v/>
      </c>
      <c r="CH3047" s="32">
        <v>3042</v>
      </c>
      <c r="CI3047" s="32" t="s">
        <v>6</v>
      </c>
      <c r="CJ3047" s="32" t="str">
        <f t="shared" si="863"/>
        <v/>
      </c>
      <c r="CK3047" s="32" t="str">
        <f t="shared" si="864"/>
        <v/>
      </c>
      <c r="CL3047" s="32" t="str">
        <f t="shared" si="865"/>
        <v/>
      </c>
      <c r="CM3047" s="32" t="str">
        <f t="shared" si="866"/>
        <v/>
      </c>
      <c r="CN3047" s="32" t="str">
        <f t="shared" si="867"/>
        <v/>
      </c>
    </row>
    <row r="3048" spans="71:92" x14ac:dyDescent="0.3">
      <c r="BS3048" s="32" t="str">
        <f>IF(Kiadasi_kiseroiv!$K$2=BT3048,BV3048,"")</f>
        <v/>
      </c>
      <c r="BT3048" s="34" t="str">
        <f t="shared" si="850"/>
        <v/>
      </c>
      <c r="BU3048" s="32" t="str">
        <f t="shared" si="851"/>
        <v/>
      </c>
      <c r="BV3048" s="32" t="str">
        <f t="shared" si="852"/>
        <v/>
      </c>
      <c r="BW3048" s="32" t="str">
        <f t="shared" si="853"/>
        <v/>
      </c>
      <c r="BX3048" s="32" t="str">
        <f t="shared" si="854"/>
        <v/>
      </c>
      <c r="BY3048" s="32" t="str">
        <f t="shared" si="855"/>
        <v/>
      </c>
      <c r="BZ3048" s="32" t="str">
        <f t="shared" si="856"/>
        <v/>
      </c>
      <c r="CA3048" s="32" t="str">
        <f t="shared" si="857"/>
        <v/>
      </c>
      <c r="CB3048" s="33">
        <f>IF(COUNTIF($CD$7:CD3048,CD3048)=1,CD3048,CD3048+COUNTIF($CD$6:CD3047,CD3048))</f>
        <v>58194</v>
      </c>
      <c r="CC3048" s="34">
        <f t="shared" si="858"/>
        <v>55153</v>
      </c>
      <c r="CD3048" s="32">
        <f t="shared" si="859"/>
        <v>55153</v>
      </c>
      <c r="CE3048" s="32">
        <f t="shared" si="860"/>
        <v>0</v>
      </c>
      <c r="CF3048" s="32">
        <f t="shared" si="861"/>
        <v>0</v>
      </c>
      <c r="CG3048" s="32" t="str">
        <f t="shared" si="862"/>
        <v/>
      </c>
      <c r="CH3048" s="32">
        <v>3043</v>
      </c>
      <c r="CI3048" s="32" t="s">
        <v>6</v>
      </c>
      <c r="CJ3048" s="32" t="str">
        <f t="shared" si="863"/>
        <v/>
      </c>
      <c r="CK3048" s="32" t="str">
        <f t="shared" si="864"/>
        <v/>
      </c>
      <c r="CL3048" s="32" t="str">
        <f t="shared" si="865"/>
        <v/>
      </c>
      <c r="CM3048" s="32" t="str">
        <f t="shared" si="866"/>
        <v/>
      </c>
      <c r="CN3048" s="32" t="str">
        <f t="shared" si="867"/>
        <v/>
      </c>
    </row>
    <row r="3049" spans="71:92" x14ac:dyDescent="0.3">
      <c r="BS3049" s="32" t="str">
        <f>IF(Kiadasi_kiseroiv!$K$2=BT3049,BV3049,"")</f>
        <v/>
      </c>
      <c r="BT3049" s="34" t="str">
        <f t="shared" ref="BT3049:BT3112" si="868">IF(AND($BT$4=CI3049,BU3049&lt;&gt;""),CC3049,"")</f>
        <v/>
      </c>
      <c r="BU3049" s="32" t="str">
        <f t="shared" ref="BU3049:BU3112" si="869">IF(AND($BU$1=CI3049,ISERROR(VLOOKUP(CG3049,Kisiv,2,FALSE))=FALSE),CB3049,"")</f>
        <v/>
      </c>
      <c r="BV3049" s="32" t="str">
        <f t="shared" ref="BV3049:BV3112" si="870">IF(BU3049&lt;&gt;"",RANK(BU3049,$BU$7:$BU$33000,1),"")</f>
        <v/>
      </c>
      <c r="BW3049" s="32" t="str">
        <f t="shared" ref="BW3049:BW3112" si="871">IF(CC3049&lt;min,$BW$2,IF(CC3049&lt;=max,CG3049,""))</f>
        <v/>
      </c>
      <c r="BX3049" s="32" t="str">
        <f t="shared" ref="BX3049:BX3112" si="872">IF(AND(OR($BX$1=0,$BX$1=CG3049),OR($BX$2=0,IF(ISERROR(SEARCH($BX$2,CJ3049&amp;CK3049&amp;CL3049,1)),FALSE,TRUE))),CB3049,"")</f>
        <v/>
      </c>
      <c r="BY3049" s="32" t="str">
        <f t="shared" ref="BY3049:BY3112" si="873">IF(AND(BX3049&lt;&gt;"",CC3049&lt;&gt;$CD$2),RANK(BX3049,$BX$7:$BX$33000,1),"")</f>
        <v/>
      </c>
      <c r="BZ3049" s="32" t="str">
        <f t="shared" ref="BZ3049:BZ3112" si="874">IF(AND(CC3049&lt;$BZ$2,CI3049=$BZ$4),$BZ$5,IF(AND(CC3049&lt;=$BZ$3,CI3049=$BZ$4),CB3049,""))</f>
        <v/>
      </c>
      <c r="CA3049" s="32" t="str">
        <f t="shared" ref="CA3049:CA3112" si="875">IF(AND(BZ3049&lt;&gt;"",BZ3049&lt;&gt;$BZ$5),RANK(BZ3049,$BZ$7:$BZ$33000,1),"")</f>
        <v/>
      </c>
      <c r="CB3049" s="33">
        <f>IF(COUNTIF($CD$7:CD3049,CD3049)=1,CD3049,CD3049+COUNTIF($CD$6:CD3048,CD3049))</f>
        <v>58195</v>
      </c>
      <c r="CC3049" s="34">
        <f t="shared" ref="CC3049:CC3112" si="876">IF(INDEX(Kassza,CH3049,1)&lt;&gt;1,INDEX(Kassza,CH3049,1),$CD$2)</f>
        <v>55153</v>
      </c>
      <c r="CD3049" s="32">
        <f t="shared" ref="CD3049:CD3112" si="877">IF(CC3049&lt;&gt;$CD$2,RANK(CC3049,$CC$7:$CC$33000,1),$CD$2)</f>
        <v>55153</v>
      </c>
      <c r="CE3049" s="32">
        <f t="shared" ref="CE3049:CE3112" si="878">INDEX(Kassza,CH3049,6)</f>
        <v>0</v>
      </c>
      <c r="CF3049" s="32">
        <f t="shared" ref="CF3049:CF3112" si="879">INDEX(Kassza,CH3049,8)</f>
        <v>0</v>
      </c>
      <c r="CG3049" s="32" t="str">
        <f t="shared" ref="CG3049:CG3112" si="880">INDEX(Kassza,CH3049,7)&amp;INDEX(Kassza,CH3049,9)</f>
        <v/>
      </c>
      <c r="CH3049" s="32">
        <v>3044</v>
      </c>
      <c r="CI3049" s="32" t="s">
        <v>6</v>
      </c>
      <c r="CJ3049" s="32" t="str">
        <f t="shared" ref="CJ3049:CJ3112" si="881">IF(INDEX(Kassza,CH3049,5)&lt;&gt;0,INDEX(Kassza,CH3049,5),"")</f>
        <v/>
      </c>
      <c r="CK3049" s="32" t="str">
        <f t="shared" ref="CK3049:CK3112" si="882">IF(INDEX(Kassza,CH3049,10)&lt;&gt;0,INDEX(Kassza,CH3049,10),"")</f>
        <v/>
      </c>
      <c r="CL3049" s="32" t="str">
        <f t="shared" ref="CL3049:CL3112" si="883">IF(INDEX(Kassza,CH3049,11)&lt;&gt;0,INDEX(Kassza,CH3049,11),"")</f>
        <v/>
      </c>
      <c r="CM3049" s="32" t="str">
        <f t="shared" ref="CM3049:CM3112" si="884">IF(INDEX(Kassza,CH3049,4)&lt;&gt;0,INDEX(Kassza,CH3049,4),"")</f>
        <v/>
      </c>
      <c r="CN3049" s="32" t="str">
        <f t="shared" ref="CN3049:CN3112" si="885">IF(INDEX(Kassza,CH3049,3)&lt;&gt;0,INDEX(Kassza,CH3049,3),"")</f>
        <v/>
      </c>
    </row>
    <row r="3050" spans="71:92" x14ac:dyDescent="0.3">
      <c r="BS3050" s="32" t="str">
        <f>IF(Kiadasi_kiseroiv!$K$2=BT3050,BV3050,"")</f>
        <v/>
      </c>
      <c r="BT3050" s="34" t="str">
        <f t="shared" si="868"/>
        <v/>
      </c>
      <c r="BU3050" s="32" t="str">
        <f t="shared" si="869"/>
        <v/>
      </c>
      <c r="BV3050" s="32" t="str">
        <f t="shared" si="870"/>
        <v/>
      </c>
      <c r="BW3050" s="32" t="str">
        <f t="shared" si="871"/>
        <v/>
      </c>
      <c r="BX3050" s="32" t="str">
        <f t="shared" si="872"/>
        <v/>
      </c>
      <c r="BY3050" s="32" t="str">
        <f t="shared" si="873"/>
        <v/>
      </c>
      <c r="BZ3050" s="32" t="str">
        <f t="shared" si="874"/>
        <v/>
      </c>
      <c r="CA3050" s="32" t="str">
        <f t="shared" si="875"/>
        <v/>
      </c>
      <c r="CB3050" s="33">
        <f>IF(COUNTIF($CD$7:CD3050,CD3050)=1,CD3050,CD3050+COUNTIF($CD$6:CD3049,CD3050))</f>
        <v>58196</v>
      </c>
      <c r="CC3050" s="34">
        <f t="shared" si="876"/>
        <v>55153</v>
      </c>
      <c r="CD3050" s="32">
        <f t="shared" si="877"/>
        <v>55153</v>
      </c>
      <c r="CE3050" s="32">
        <f t="shared" si="878"/>
        <v>0</v>
      </c>
      <c r="CF3050" s="32">
        <f t="shared" si="879"/>
        <v>0</v>
      </c>
      <c r="CG3050" s="32" t="str">
        <f t="shared" si="880"/>
        <v/>
      </c>
      <c r="CH3050" s="32">
        <v>3045</v>
      </c>
      <c r="CI3050" s="32" t="s">
        <v>6</v>
      </c>
      <c r="CJ3050" s="32" t="str">
        <f t="shared" si="881"/>
        <v/>
      </c>
      <c r="CK3050" s="32" t="str">
        <f t="shared" si="882"/>
        <v/>
      </c>
      <c r="CL3050" s="32" t="str">
        <f t="shared" si="883"/>
        <v/>
      </c>
      <c r="CM3050" s="32" t="str">
        <f t="shared" si="884"/>
        <v/>
      </c>
      <c r="CN3050" s="32" t="str">
        <f t="shared" si="885"/>
        <v/>
      </c>
    </row>
    <row r="3051" spans="71:92" x14ac:dyDescent="0.3">
      <c r="BS3051" s="32" t="str">
        <f>IF(Kiadasi_kiseroiv!$K$2=BT3051,BV3051,"")</f>
        <v/>
      </c>
      <c r="BT3051" s="34" t="str">
        <f t="shared" si="868"/>
        <v/>
      </c>
      <c r="BU3051" s="32" t="str">
        <f t="shared" si="869"/>
        <v/>
      </c>
      <c r="BV3051" s="32" t="str">
        <f t="shared" si="870"/>
        <v/>
      </c>
      <c r="BW3051" s="32" t="str">
        <f t="shared" si="871"/>
        <v/>
      </c>
      <c r="BX3051" s="32" t="str">
        <f t="shared" si="872"/>
        <v/>
      </c>
      <c r="BY3051" s="32" t="str">
        <f t="shared" si="873"/>
        <v/>
      </c>
      <c r="BZ3051" s="32" t="str">
        <f t="shared" si="874"/>
        <v/>
      </c>
      <c r="CA3051" s="32" t="str">
        <f t="shared" si="875"/>
        <v/>
      </c>
      <c r="CB3051" s="33">
        <f>IF(COUNTIF($CD$7:CD3051,CD3051)=1,CD3051,CD3051+COUNTIF($CD$6:CD3050,CD3051))</f>
        <v>58197</v>
      </c>
      <c r="CC3051" s="34">
        <f t="shared" si="876"/>
        <v>55153</v>
      </c>
      <c r="CD3051" s="32">
        <f t="shared" si="877"/>
        <v>55153</v>
      </c>
      <c r="CE3051" s="32">
        <f t="shared" si="878"/>
        <v>0</v>
      </c>
      <c r="CF3051" s="32">
        <f t="shared" si="879"/>
        <v>0</v>
      </c>
      <c r="CG3051" s="32" t="str">
        <f t="shared" si="880"/>
        <v/>
      </c>
      <c r="CH3051" s="32">
        <v>3046</v>
      </c>
      <c r="CI3051" s="32" t="s">
        <v>6</v>
      </c>
      <c r="CJ3051" s="32" t="str">
        <f t="shared" si="881"/>
        <v/>
      </c>
      <c r="CK3051" s="32" t="str">
        <f t="shared" si="882"/>
        <v/>
      </c>
      <c r="CL3051" s="32" t="str">
        <f t="shared" si="883"/>
        <v/>
      </c>
      <c r="CM3051" s="32" t="str">
        <f t="shared" si="884"/>
        <v/>
      </c>
      <c r="CN3051" s="32" t="str">
        <f t="shared" si="885"/>
        <v/>
      </c>
    </row>
    <row r="3052" spans="71:92" x14ac:dyDescent="0.3">
      <c r="BS3052" s="32" t="str">
        <f>IF(Kiadasi_kiseroiv!$K$2=BT3052,BV3052,"")</f>
        <v/>
      </c>
      <c r="BT3052" s="34" t="str">
        <f t="shared" si="868"/>
        <v/>
      </c>
      <c r="BU3052" s="32" t="str">
        <f t="shared" si="869"/>
        <v/>
      </c>
      <c r="BV3052" s="32" t="str">
        <f t="shared" si="870"/>
        <v/>
      </c>
      <c r="BW3052" s="32" t="str">
        <f t="shared" si="871"/>
        <v/>
      </c>
      <c r="BX3052" s="32" t="str">
        <f t="shared" si="872"/>
        <v/>
      </c>
      <c r="BY3052" s="32" t="str">
        <f t="shared" si="873"/>
        <v/>
      </c>
      <c r="BZ3052" s="32" t="str">
        <f t="shared" si="874"/>
        <v/>
      </c>
      <c r="CA3052" s="32" t="str">
        <f t="shared" si="875"/>
        <v/>
      </c>
      <c r="CB3052" s="33">
        <f>IF(COUNTIF($CD$7:CD3052,CD3052)=1,CD3052,CD3052+COUNTIF($CD$6:CD3051,CD3052))</f>
        <v>58198</v>
      </c>
      <c r="CC3052" s="34">
        <f t="shared" si="876"/>
        <v>55153</v>
      </c>
      <c r="CD3052" s="32">
        <f t="shared" si="877"/>
        <v>55153</v>
      </c>
      <c r="CE3052" s="32">
        <f t="shared" si="878"/>
        <v>0</v>
      </c>
      <c r="CF3052" s="32">
        <f t="shared" si="879"/>
        <v>0</v>
      </c>
      <c r="CG3052" s="32" t="str">
        <f t="shared" si="880"/>
        <v/>
      </c>
      <c r="CH3052" s="32">
        <v>3047</v>
      </c>
      <c r="CI3052" s="32" t="s">
        <v>6</v>
      </c>
      <c r="CJ3052" s="32" t="str">
        <f t="shared" si="881"/>
        <v/>
      </c>
      <c r="CK3052" s="32" t="str">
        <f t="shared" si="882"/>
        <v/>
      </c>
      <c r="CL3052" s="32" t="str">
        <f t="shared" si="883"/>
        <v/>
      </c>
      <c r="CM3052" s="32" t="str">
        <f t="shared" si="884"/>
        <v/>
      </c>
      <c r="CN3052" s="32" t="str">
        <f t="shared" si="885"/>
        <v/>
      </c>
    </row>
    <row r="3053" spans="71:92" x14ac:dyDescent="0.3">
      <c r="BS3053" s="32" t="str">
        <f>IF(Kiadasi_kiseroiv!$K$2=BT3053,BV3053,"")</f>
        <v/>
      </c>
      <c r="BT3053" s="34" t="str">
        <f t="shared" si="868"/>
        <v/>
      </c>
      <c r="BU3053" s="32" t="str">
        <f t="shared" si="869"/>
        <v/>
      </c>
      <c r="BV3053" s="32" t="str">
        <f t="shared" si="870"/>
        <v/>
      </c>
      <c r="BW3053" s="32" t="str">
        <f t="shared" si="871"/>
        <v/>
      </c>
      <c r="BX3053" s="32" t="str">
        <f t="shared" si="872"/>
        <v/>
      </c>
      <c r="BY3053" s="32" t="str">
        <f t="shared" si="873"/>
        <v/>
      </c>
      <c r="BZ3053" s="32" t="str">
        <f t="shared" si="874"/>
        <v/>
      </c>
      <c r="CA3053" s="32" t="str">
        <f t="shared" si="875"/>
        <v/>
      </c>
      <c r="CB3053" s="33">
        <f>IF(COUNTIF($CD$7:CD3053,CD3053)=1,CD3053,CD3053+COUNTIF($CD$6:CD3052,CD3053))</f>
        <v>58199</v>
      </c>
      <c r="CC3053" s="34">
        <f t="shared" si="876"/>
        <v>55153</v>
      </c>
      <c r="CD3053" s="32">
        <f t="shared" si="877"/>
        <v>55153</v>
      </c>
      <c r="CE3053" s="32">
        <f t="shared" si="878"/>
        <v>0</v>
      </c>
      <c r="CF3053" s="32">
        <f t="shared" si="879"/>
        <v>0</v>
      </c>
      <c r="CG3053" s="32" t="str">
        <f t="shared" si="880"/>
        <v/>
      </c>
      <c r="CH3053" s="32">
        <v>3048</v>
      </c>
      <c r="CI3053" s="32" t="s">
        <v>6</v>
      </c>
      <c r="CJ3053" s="32" t="str">
        <f t="shared" si="881"/>
        <v/>
      </c>
      <c r="CK3053" s="32" t="str">
        <f t="shared" si="882"/>
        <v/>
      </c>
      <c r="CL3053" s="32" t="str">
        <f t="shared" si="883"/>
        <v/>
      </c>
      <c r="CM3053" s="32" t="str">
        <f t="shared" si="884"/>
        <v/>
      </c>
      <c r="CN3053" s="32" t="str">
        <f t="shared" si="885"/>
        <v/>
      </c>
    </row>
    <row r="3054" spans="71:92" x14ac:dyDescent="0.3">
      <c r="BS3054" s="32" t="str">
        <f>IF(Kiadasi_kiseroiv!$K$2=BT3054,BV3054,"")</f>
        <v/>
      </c>
      <c r="BT3054" s="34" t="str">
        <f t="shared" si="868"/>
        <v/>
      </c>
      <c r="BU3054" s="32" t="str">
        <f t="shared" si="869"/>
        <v/>
      </c>
      <c r="BV3054" s="32" t="str">
        <f t="shared" si="870"/>
        <v/>
      </c>
      <c r="BW3054" s="32" t="str">
        <f t="shared" si="871"/>
        <v/>
      </c>
      <c r="BX3054" s="32" t="str">
        <f t="shared" si="872"/>
        <v/>
      </c>
      <c r="BY3054" s="32" t="str">
        <f t="shared" si="873"/>
        <v/>
      </c>
      <c r="BZ3054" s="32" t="str">
        <f t="shared" si="874"/>
        <v/>
      </c>
      <c r="CA3054" s="32" t="str">
        <f t="shared" si="875"/>
        <v/>
      </c>
      <c r="CB3054" s="33">
        <f>IF(COUNTIF($CD$7:CD3054,CD3054)=1,CD3054,CD3054+COUNTIF($CD$6:CD3053,CD3054))</f>
        <v>58200</v>
      </c>
      <c r="CC3054" s="34">
        <f t="shared" si="876"/>
        <v>55153</v>
      </c>
      <c r="CD3054" s="32">
        <f t="shared" si="877"/>
        <v>55153</v>
      </c>
      <c r="CE3054" s="32">
        <f t="shared" si="878"/>
        <v>0</v>
      </c>
      <c r="CF3054" s="32">
        <f t="shared" si="879"/>
        <v>0</v>
      </c>
      <c r="CG3054" s="32" t="str">
        <f t="shared" si="880"/>
        <v/>
      </c>
      <c r="CH3054" s="32">
        <v>3049</v>
      </c>
      <c r="CI3054" s="32" t="s">
        <v>6</v>
      </c>
      <c r="CJ3054" s="32" t="str">
        <f t="shared" si="881"/>
        <v/>
      </c>
      <c r="CK3054" s="32" t="str">
        <f t="shared" si="882"/>
        <v/>
      </c>
      <c r="CL3054" s="32" t="str">
        <f t="shared" si="883"/>
        <v/>
      </c>
      <c r="CM3054" s="32" t="str">
        <f t="shared" si="884"/>
        <v/>
      </c>
      <c r="CN3054" s="32" t="str">
        <f t="shared" si="885"/>
        <v/>
      </c>
    </row>
    <row r="3055" spans="71:92" x14ac:dyDescent="0.3">
      <c r="BS3055" s="32" t="str">
        <f>IF(Kiadasi_kiseroiv!$K$2=BT3055,BV3055,"")</f>
        <v/>
      </c>
      <c r="BT3055" s="34" t="str">
        <f t="shared" si="868"/>
        <v/>
      </c>
      <c r="BU3055" s="32" t="str">
        <f t="shared" si="869"/>
        <v/>
      </c>
      <c r="BV3055" s="32" t="str">
        <f t="shared" si="870"/>
        <v/>
      </c>
      <c r="BW3055" s="32" t="str">
        <f t="shared" si="871"/>
        <v/>
      </c>
      <c r="BX3055" s="32" t="str">
        <f t="shared" si="872"/>
        <v/>
      </c>
      <c r="BY3055" s="32" t="str">
        <f t="shared" si="873"/>
        <v/>
      </c>
      <c r="BZ3055" s="32" t="str">
        <f t="shared" si="874"/>
        <v/>
      </c>
      <c r="CA3055" s="32" t="str">
        <f t="shared" si="875"/>
        <v/>
      </c>
      <c r="CB3055" s="33">
        <f>IF(COUNTIF($CD$7:CD3055,CD3055)=1,CD3055,CD3055+COUNTIF($CD$6:CD3054,CD3055))</f>
        <v>58201</v>
      </c>
      <c r="CC3055" s="34">
        <f t="shared" si="876"/>
        <v>55153</v>
      </c>
      <c r="CD3055" s="32">
        <f t="shared" si="877"/>
        <v>55153</v>
      </c>
      <c r="CE3055" s="32">
        <f t="shared" si="878"/>
        <v>0</v>
      </c>
      <c r="CF3055" s="32">
        <f t="shared" si="879"/>
        <v>0</v>
      </c>
      <c r="CG3055" s="32" t="str">
        <f t="shared" si="880"/>
        <v/>
      </c>
      <c r="CH3055" s="32">
        <v>3050</v>
      </c>
      <c r="CI3055" s="32" t="s">
        <v>6</v>
      </c>
      <c r="CJ3055" s="32" t="str">
        <f t="shared" si="881"/>
        <v/>
      </c>
      <c r="CK3055" s="32" t="str">
        <f t="shared" si="882"/>
        <v/>
      </c>
      <c r="CL3055" s="32" t="str">
        <f t="shared" si="883"/>
        <v/>
      </c>
      <c r="CM3055" s="32" t="str">
        <f t="shared" si="884"/>
        <v/>
      </c>
      <c r="CN3055" s="32" t="str">
        <f t="shared" si="885"/>
        <v/>
      </c>
    </row>
    <row r="3056" spans="71:92" x14ac:dyDescent="0.3">
      <c r="BS3056" s="32" t="str">
        <f>IF(Kiadasi_kiseroiv!$K$2=BT3056,BV3056,"")</f>
        <v/>
      </c>
      <c r="BT3056" s="34" t="str">
        <f t="shared" si="868"/>
        <v/>
      </c>
      <c r="BU3056" s="32" t="str">
        <f t="shared" si="869"/>
        <v/>
      </c>
      <c r="BV3056" s="32" t="str">
        <f t="shared" si="870"/>
        <v/>
      </c>
      <c r="BW3056" s="32" t="str">
        <f t="shared" si="871"/>
        <v/>
      </c>
      <c r="BX3056" s="32" t="str">
        <f t="shared" si="872"/>
        <v/>
      </c>
      <c r="BY3056" s="32" t="str">
        <f t="shared" si="873"/>
        <v/>
      </c>
      <c r="BZ3056" s="32" t="str">
        <f t="shared" si="874"/>
        <v/>
      </c>
      <c r="CA3056" s="32" t="str">
        <f t="shared" si="875"/>
        <v/>
      </c>
      <c r="CB3056" s="33">
        <f>IF(COUNTIF($CD$7:CD3056,CD3056)=1,CD3056,CD3056+COUNTIF($CD$6:CD3055,CD3056))</f>
        <v>58202</v>
      </c>
      <c r="CC3056" s="34">
        <f t="shared" si="876"/>
        <v>55153</v>
      </c>
      <c r="CD3056" s="32">
        <f t="shared" si="877"/>
        <v>55153</v>
      </c>
      <c r="CE3056" s="32">
        <f t="shared" si="878"/>
        <v>0</v>
      </c>
      <c r="CF3056" s="32">
        <f t="shared" si="879"/>
        <v>0</v>
      </c>
      <c r="CG3056" s="32" t="str">
        <f t="shared" si="880"/>
        <v/>
      </c>
      <c r="CH3056" s="32">
        <v>3051</v>
      </c>
      <c r="CI3056" s="32" t="s">
        <v>6</v>
      </c>
      <c r="CJ3056" s="32" t="str">
        <f t="shared" si="881"/>
        <v/>
      </c>
      <c r="CK3056" s="32" t="str">
        <f t="shared" si="882"/>
        <v/>
      </c>
      <c r="CL3056" s="32" t="str">
        <f t="shared" si="883"/>
        <v/>
      </c>
      <c r="CM3056" s="32" t="str">
        <f t="shared" si="884"/>
        <v/>
      </c>
      <c r="CN3056" s="32" t="str">
        <f t="shared" si="885"/>
        <v/>
      </c>
    </row>
    <row r="3057" spans="71:92" x14ac:dyDescent="0.3">
      <c r="BS3057" s="32" t="str">
        <f>IF(Kiadasi_kiseroiv!$K$2=BT3057,BV3057,"")</f>
        <v/>
      </c>
      <c r="BT3057" s="34" t="str">
        <f t="shared" si="868"/>
        <v/>
      </c>
      <c r="BU3057" s="32" t="str">
        <f t="shared" si="869"/>
        <v/>
      </c>
      <c r="BV3057" s="32" t="str">
        <f t="shared" si="870"/>
        <v/>
      </c>
      <c r="BW3057" s="32" t="str">
        <f t="shared" si="871"/>
        <v/>
      </c>
      <c r="BX3057" s="32" t="str">
        <f t="shared" si="872"/>
        <v/>
      </c>
      <c r="BY3057" s="32" t="str">
        <f t="shared" si="873"/>
        <v/>
      </c>
      <c r="BZ3057" s="32" t="str">
        <f t="shared" si="874"/>
        <v/>
      </c>
      <c r="CA3057" s="32" t="str">
        <f t="shared" si="875"/>
        <v/>
      </c>
      <c r="CB3057" s="33">
        <f>IF(COUNTIF($CD$7:CD3057,CD3057)=1,CD3057,CD3057+COUNTIF($CD$6:CD3056,CD3057))</f>
        <v>58203</v>
      </c>
      <c r="CC3057" s="34">
        <f t="shared" si="876"/>
        <v>55153</v>
      </c>
      <c r="CD3057" s="32">
        <f t="shared" si="877"/>
        <v>55153</v>
      </c>
      <c r="CE3057" s="32">
        <f t="shared" si="878"/>
        <v>0</v>
      </c>
      <c r="CF3057" s="32">
        <f t="shared" si="879"/>
        <v>0</v>
      </c>
      <c r="CG3057" s="32" t="str">
        <f t="shared" si="880"/>
        <v/>
      </c>
      <c r="CH3057" s="32">
        <v>3052</v>
      </c>
      <c r="CI3057" s="32" t="s">
        <v>6</v>
      </c>
      <c r="CJ3057" s="32" t="str">
        <f t="shared" si="881"/>
        <v/>
      </c>
      <c r="CK3057" s="32" t="str">
        <f t="shared" si="882"/>
        <v/>
      </c>
      <c r="CL3057" s="32" t="str">
        <f t="shared" si="883"/>
        <v/>
      </c>
      <c r="CM3057" s="32" t="str">
        <f t="shared" si="884"/>
        <v/>
      </c>
      <c r="CN3057" s="32" t="str">
        <f t="shared" si="885"/>
        <v/>
      </c>
    </row>
    <row r="3058" spans="71:92" x14ac:dyDescent="0.3">
      <c r="BS3058" s="32" t="str">
        <f>IF(Kiadasi_kiseroiv!$K$2=BT3058,BV3058,"")</f>
        <v/>
      </c>
      <c r="BT3058" s="34" t="str">
        <f t="shared" si="868"/>
        <v/>
      </c>
      <c r="BU3058" s="32" t="str">
        <f t="shared" si="869"/>
        <v/>
      </c>
      <c r="BV3058" s="32" t="str">
        <f t="shared" si="870"/>
        <v/>
      </c>
      <c r="BW3058" s="32" t="str">
        <f t="shared" si="871"/>
        <v/>
      </c>
      <c r="BX3058" s="32" t="str">
        <f t="shared" si="872"/>
        <v/>
      </c>
      <c r="BY3058" s="32" t="str">
        <f t="shared" si="873"/>
        <v/>
      </c>
      <c r="BZ3058" s="32" t="str">
        <f t="shared" si="874"/>
        <v/>
      </c>
      <c r="CA3058" s="32" t="str">
        <f t="shared" si="875"/>
        <v/>
      </c>
      <c r="CB3058" s="33">
        <f>IF(COUNTIF($CD$7:CD3058,CD3058)=1,CD3058,CD3058+COUNTIF($CD$6:CD3057,CD3058))</f>
        <v>58204</v>
      </c>
      <c r="CC3058" s="34">
        <f t="shared" si="876"/>
        <v>55153</v>
      </c>
      <c r="CD3058" s="32">
        <f t="shared" si="877"/>
        <v>55153</v>
      </c>
      <c r="CE3058" s="32">
        <f t="shared" si="878"/>
        <v>0</v>
      </c>
      <c r="CF3058" s="32">
        <f t="shared" si="879"/>
        <v>0</v>
      </c>
      <c r="CG3058" s="32" t="str">
        <f t="shared" si="880"/>
        <v/>
      </c>
      <c r="CH3058" s="32">
        <v>3053</v>
      </c>
      <c r="CI3058" s="32" t="s">
        <v>6</v>
      </c>
      <c r="CJ3058" s="32" t="str">
        <f t="shared" si="881"/>
        <v/>
      </c>
      <c r="CK3058" s="32" t="str">
        <f t="shared" si="882"/>
        <v/>
      </c>
      <c r="CL3058" s="32" t="str">
        <f t="shared" si="883"/>
        <v/>
      </c>
      <c r="CM3058" s="32" t="str">
        <f t="shared" si="884"/>
        <v/>
      </c>
      <c r="CN3058" s="32" t="str">
        <f t="shared" si="885"/>
        <v/>
      </c>
    </row>
    <row r="3059" spans="71:92" x14ac:dyDescent="0.3">
      <c r="BS3059" s="32" t="str">
        <f>IF(Kiadasi_kiseroiv!$K$2=BT3059,BV3059,"")</f>
        <v/>
      </c>
      <c r="BT3059" s="34" t="str">
        <f t="shared" si="868"/>
        <v/>
      </c>
      <c r="BU3059" s="32" t="str">
        <f t="shared" si="869"/>
        <v/>
      </c>
      <c r="BV3059" s="32" t="str">
        <f t="shared" si="870"/>
        <v/>
      </c>
      <c r="BW3059" s="32" t="str">
        <f t="shared" si="871"/>
        <v/>
      </c>
      <c r="BX3059" s="32" t="str">
        <f t="shared" si="872"/>
        <v/>
      </c>
      <c r="BY3059" s="32" t="str">
        <f t="shared" si="873"/>
        <v/>
      </c>
      <c r="BZ3059" s="32" t="str">
        <f t="shared" si="874"/>
        <v/>
      </c>
      <c r="CA3059" s="32" t="str">
        <f t="shared" si="875"/>
        <v/>
      </c>
      <c r="CB3059" s="33">
        <f>IF(COUNTIF($CD$7:CD3059,CD3059)=1,CD3059,CD3059+COUNTIF($CD$6:CD3058,CD3059))</f>
        <v>58205</v>
      </c>
      <c r="CC3059" s="34">
        <f t="shared" si="876"/>
        <v>55153</v>
      </c>
      <c r="CD3059" s="32">
        <f t="shared" si="877"/>
        <v>55153</v>
      </c>
      <c r="CE3059" s="32">
        <f t="shared" si="878"/>
        <v>0</v>
      </c>
      <c r="CF3059" s="32">
        <f t="shared" si="879"/>
        <v>0</v>
      </c>
      <c r="CG3059" s="32" t="str">
        <f t="shared" si="880"/>
        <v/>
      </c>
      <c r="CH3059" s="32">
        <v>3054</v>
      </c>
      <c r="CI3059" s="32" t="s">
        <v>6</v>
      </c>
      <c r="CJ3059" s="32" t="str">
        <f t="shared" si="881"/>
        <v/>
      </c>
      <c r="CK3059" s="32" t="str">
        <f t="shared" si="882"/>
        <v/>
      </c>
      <c r="CL3059" s="32" t="str">
        <f t="shared" si="883"/>
        <v/>
      </c>
      <c r="CM3059" s="32" t="str">
        <f t="shared" si="884"/>
        <v/>
      </c>
      <c r="CN3059" s="32" t="str">
        <f t="shared" si="885"/>
        <v/>
      </c>
    </row>
    <row r="3060" spans="71:92" x14ac:dyDescent="0.3">
      <c r="BS3060" s="32" t="str">
        <f>IF(Kiadasi_kiseroiv!$K$2=BT3060,BV3060,"")</f>
        <v/>
      </c>
      <c r="BT3060" s="34" t="str">
        <f t="shared" si="868"/>
        <v/>
      </c>
      <c r="BU3060" s="32" t="str">
        <f t="shared" si="869"/>
        <v/>
      </c>
      <c r="BV3060" s="32" t="str">
        <f t="shared" si="870"/>
        <v/>
      </c>
      <c r="BW3060" s="32" t="str">
        <f t="shared" si="871"/>
        <v/>
      </c>
      <c r="BX3060" s="32" t="str">
        <f t="shared" si="872"/>
        <v/>
      </c>
      <c r="BY3060" s="32" t="str">
        <f t="shared" si="873"/>
        <v/>
      </c>
      <c r="BZ3060" s="32" t="str">
        <f t="shared" si="874"/>
        <v/>
      </c>
      <c r="CA3060" s="32" t="str">
        <f t="shared" si="875"/>
        <v/>
      </c>
      <c r="CB3060" s="33">
        <f>IF(COUNTIF($CD$7:CD3060,CD3060)=1,CD3060,CD3060+COUNTIF($CD$6:CD3059,CD3060))</f>
        <v>58206</v>
      </c>
      <c r="CC3060" s="34">
        <f t="shared" si="876"/>
        <v>55153</v>
      </c>
      <c r="CD3060" s="32">
        <f t="shared" si="877"/>
        <v>55153</v>
      </c>
      <c r="CE3060" s="32">
        <f t="shared" si="878"/>
        <v>0</v>
      </c>
      <c r="CF3060" s="32">
        <f t="shared" si="879"/>
        <v>0</v>
      </c>
      <c r="CG3060" s="32" t="str">
        <f t="shared" si="880"/>
        <v/>
      </c>
      <c r="CH3060" s="32">
        <v>3055</v>
      </c>
      <c r="CI3060" s="32" t="s">
        <v>6</v>
      </c>
      <c r="CJ3060" s="32" t="str">
        <f t="shared" si="881"/>
        <v/>
      </c>
      <c r="CK3060" s="32" t="str">
        <f t="shared" si="882"/>
        <v/>
      </c>
      <c r="CL3060" s="32" t="str">
        <f t="shared" si="883"/>
        <v/>
      </c>
      <c r="CM3060" s="32" t="str">
        <f t="shared" si="884"/>
        <v/>
      </c>
      <c r="CN3060" s="32" t="str">
        <f t="shared" si="885"/>
        <v/>
      </c>
    </row>
    <row r="3061" spans="71:92" x14ac:dyDescent="0.3">
      <c r="BS3061" s="32" t="str">
        <f>IF(Kiadasi_kiseroiv!$K$2=BT3061,BV3061,"")</f>
        <v/>
      </c>
      <c r="BT3061" s="34" t="str">
        <f t="shared" si="868"/>
        <v/>
      </c>
      <c r="BU3061" s="32" t="str">
        <f t="shared" si="869"/>
        <v/>
      </c>
      <c r="BV3061" s="32" t="str">
        <f t="shared" si="870"/>
        <v/>
      </c>
      <c r="BW3061" s="32" t="str">
        <f t="shared" si="871"/>
        <v/>
      </c>
      <c r="BX3061" s="32" t="str">
        <f t="shared" si="872"/>
        <v/>
      </c>
      <c r="BY3061" s="32" t="str">
        <f t="shared" si="873"/>
        <v/>
      </c>
      <c r="BZ3061" s="32" t="str">
        <f t="shared" si="874"/>
        <v/>
      </c>
      <c r="CA3061" s="32" t="str">
        <f t="shared" si="875"/>
        <v/>
      </c>
      <c r="CB3061" s="33">
        <f>IF(COUNTIF($CD$7:CD3061,CD3061)=1,CD3061,CD3061+COUNTIF($CD$6:CD3060,CD3061))</f>
        <v>58207</v>
      </c>
      <c r="CC3061" s="34">
        <f t="shared" si="876"/>
        <v>55153</v>
      </c>
      <c r="CD3061" s="32">
        <f t="shared" si="877"/>
        <v>55153</v>
      </c>
      <c r="CE3061" s="32">
        <f t="shared" si="878"/>
        <v>0</v>
      </c>
      <c r="CF3061" s="32">
        <f t="shared" si="879"/>
        <v>0</v>
      </c>
      <c r="CG3061" s="32" t="str">
        <f t="shared" si="880"/>
        <v/>
      </c>
      <c r="CH3061" s="32">
        <v>3056</v>
      </c>
      <c r="CI3061" s="32" t="s">
        <v>6</v>
      </c>
      <c r="CJ3061" s="32" t="str">
        <f t="shared" si="881"/>
        <v/>
      </c>
      <c r="CK3061" s="32" t="str">
        <f t="shared" si="882"/>
        <v/>
      </c>
      <c r="CL3061" s="32" t="str">
        <f t="shared" si="883"/>
        <v/>
      </c>
      <c r="CM3061" s="32" t="str">
        <f t="shared" si="884"/>
        <v/>
      </c>
      <c r="CN3061" s="32" t="str">
        <f t="shared" si="885"/>
        <v/>
      </c>
    </row>
    <row r="3062" spans="71:92" x14ac:dyDescent="0.3">
      <c r="BS3062" s="32" t="str">
        <f>IF(Kiadasi_kiseroiv!$K$2=BT3062,BV3062,"")</f>
        <v/>
      </c>
      <c r="BT3062" s="34" t="str">
        <f t="shared" si="868"/>
        <v/>
      </c>
      <c r="BU3062" s="32" t="str">
        <f t="shared" si="869"/>
        <v/>
      </c>
      <c r="BV3062" s="32" t="str">
        <f t="shared" si="870"/>
        <v/>
      </c>
      <c r="BW3062" s="32" t="str">
        <f t="shared" si="871"/>
        <v/>
      </c>
      <c r="BX3062" s="32" t="str">
        <f t="shared" si="872"/>
        <v/>
      </c>
      <c r="BY3062" s="32" t="str">
        <f t="shared" si="873"/>
        <v/>
      </c>
      <c r="BZ3062" s="32" t="str">
        <f t="shared" si="874"/>
        <v/>
      </c>
      <c r="CA3062" s="32" t="str">
        <f t="shared" si="875"/>
        <v/>
      </c>
      <c r="CB3062" s="33">
        <f>IF(COUNTIF($CD$7:CD3062,CD3062)=1,CD3062,CD3062+COUNTIF($CD$6:CD3061,CD3062))</f>
        <v>58208</v>
      </c>
      <c r="CC3062" s="34">
        <f t="shared" si="876"/>
        <v>55153</v>
      </c>
      <c r="CD3062" s="32">
        <f t="shared" si="877"/>
        <v>55153</v>
      </c>
      <c r="CE3062" s="32">
        <f t="shared" si="878"/>
        <v>0</v>
      </c>
      <c r="CF3062" s="32">
        <f t="shared" si="879"/>
        <v>0</v>
      </c>
      <c r="CG3062" s="32" t="str">
        <f t="shared" si="880"/>
        <v/>
      </c>
      <c r="CH3062" s="32">
        <v>3057</v>
      </c>
      <c r="CI3062" s="32" t="s">
        <v>6</v>
      </c>
      <c r="CJ3062" s="32" t="str">
        <f t="shared" si="881"/>
        <v/>
      </c>
      <c r="CK3062" s="32" t="str">
        <f t="shared" si="882"/>
        <v/>
      </c>
      <c r="CL3062" s="32" t="str">
        <f t="shared" si="883"/>
        <v/>
      </c>
      <c r="CM3062" s="32" t="str">
        <f t="shared" si="884"/>
        <v/>
      </c>
      <c r="CN3062" s="32" t="str">
        <f t="shared" si="885"/>
        <v/>
      </c>
    </row>
    <row r="3063" spans="71:92" x14ac:dyDescent="0.3">
      <c r="BS3063" s="32" t="str">
        <f>IF(Kiadasi_kiseroiv!$K$2=BT3063,BV3063,"")</f>
        <v/>
      </c>
      <c r="BT3063" s="34" t="str">
        <f t="shared" si="868"/>
        <v/>
      </c>
      <c r="BU3063" s="32" t="str">
        <f t="shared" si="869"/>
        <v/>
      </c>
      <c r="BV3063" s="32" t="str">
        <f t="shared" si="870"/>
        <v/>
      </c>
      <c r="BW3063" s="32" t="str">
        <f t="shared" si="871"/>
        <v/>
      </c>
      <c r="BX3063" s="32" t="str">
        <f t="shared" si="872"/>
        <v/>
      </c>
      <c r="BY3063" s="32" t="str">
        <f t="shared" si="873"/>
        <v/>
      </c>
      <c r="BZ3063" s="32" t="str">
        <f t="shared" si="874"/>
        <v/>
      </c>
      <c r="CA3063" s="32" t="str">
        <f t="shared" si="875"/>
        <v/>
      </c>
      <c r="CB3063" s="33">
        <f>IF(COUNTIF($CD$7:CD3063,CD3063)=1,CD3063,CD3063+COUNTIF($CD$6:CD3062,CD3063))</f>
        <v>58209</v>
      </c>
      <c r="CC3063" s="34">
        <f t="shared" si="876"/>
        <v>55153</v>
      </c>
      <c r="CD3063" s="32">
        <f t="shared" si="877"/>
        <v>55153</v>
      </c>
      <c r="CE3063" s="32">
        <f t="shared" si="878"/>
        <v>0</v>
      </c>
      <c r="CF3063" s="32">
        <f t="shared" si="879"/>
        <v>0</v>
      </c>
      <c r="CG3063" s="32" t="str">
        <f t="shared" si="880"/>
        <v/>
      </c>
      <c r="CH3063" s="32">
        <v>3058</v>
      </c>
      <c r="CI3063" s="32" t="s">
        <v>6</v>
      </c>
      <c r="CJ3063" s="32" t="str">
        <f t="shared" si="881"/>
        <v/>
      </c>
      <c r="CK3063" s="32" t="str">
        <f t="shared" si="882"/>
        <v/>
      </c>
      <c r="CL3063" s="32" t="str">
        <f t="shared" si="883"/>
        <v/>
      </c>
      <c r="CM3063" s="32" t="str">
        <f t="shared" si="884"/>
        <v/>
      </c>
      <c r="CN3063" s="32" t="str">
        <f t="shared" si="885"/>
        <v/>
      </c>
    </row>
    <row r="3064" spans="71:92" x14ac:dyDescent="0.3">
      <c r="BS3064" s="32" t="str">
        <f>IF(Kiadasi_kiseroiv!$K$2=BT3064,BV3064,"")</f>
        <v/>
      </c>
      <c r="BT3064" s="34" t="str">
        <f t="shared" si="868"/>
        <v/>
      </c>
      <c r="BU3064" s="32" t="str">
        <f t="shared" si="869"/>
        <v/>
      </c>
      <c r="BV3064" s="32" t="str">
        <f t="shared" si="870"/>
        <v/>
      </c>
      <c r="BW3064" s="32" t="str">
        <f t="shared" si="871"/>
        <v/>
      </c>
      <c r="BX3064" s="32" t="str">
        <f t="shared" si="872"/>
        <v/>
      </c>
      <c r="BY3064" s="32" t="str">
        <f t="shared" si="873"/>
        <v/>
      </c>
      <c r="BZ3064" s="32" t="str">
        <f t="shared" si="874"/>
        <v/>
      </c>
      <c r="CA3064" s="32" t="str">
        <f t="shared" si="875"/>
        <v/>
      </c>
      <c r="CB3064" s="33">
        <f>IF(COUNTIF($CD$7:CD3064,CD3064)=1,CD3064,CD3064+COUNTIF($CD$6:CD3063,CD3064))</f>
        <v>58210</v>
      </c>
      <c r="CC3064" s="34">
        <f t="shared" si="876"/>
        <v>55153</v>
      </c>
      <c r="CD3064" s="32">
        <f t="shared" si="877"/>
        <v>55153</v>
      </c>
      <c r="CE3064" s="32">
        <f t="shared" si="878"/>
        <v>0</v>
      </c>
      <c r="CF3064" s="32">
        <f t="shared" si="879"/>
        <v>0</v>
      </c>
      <c r="CG3064" s="32" t="str">
        <f t="shared" si="880"/>
        <v/>
      </c>
      <c r="CH3064" s="32">
        <v>3059</v>
      </c>
      <c r="CI3064" s="32" t="s">
        <v>6</v>
      </c>
      <c r="CJ3064" s="32" t="str">
        <f t="shared" si="881"/>
        <v/>
      </c>
      <c r="CK3064" s="32" t="str">
        <f t="shared" si="882"/>
        <v/>
      </c>
      <c r="CL3064" s="32" t="str">
        <f t="shared" si="883"/>
        <v/>
      </c>
      <c r="CM3064" s="32" t="str">
        <f t="shared" si="884"/>
        <v/>
      </c>
      <c r="CN3064" s="32" t="str">
        <f t="shared" si="885"/>
        <v/>
      </c>
    </row>
    <row r="3065" spans="71:92" x14ac:dyDescent="0.3">
      <c r="BS3065" s="32" t="str">
        <f>IF(Kiadasi_kiseroiv!$K$2=BT3065,BV3065,"")</f>
        <v/>
      </c>
      <c r="BT3065" s="34" t="str">
        <f t="shared" si="868"/>
        <v/>
      </c>
      <c r="BU3065" s="32" t="str">
        <f t="shared" si="869"/>
        <v/>
      </c>
      <c r="BV3065" s="32" t="str">
        <f t="shared" si="870"/>
        <v/>
      </c>
      <c r="BW3065" s="32" t="str">
        <f t="shared" si="871"/>
        <v/>
      </c>
      <c r="BX3065" s="32" t="str">
        <f t="shared" si="872"/>
        <v/>
      </c>
      <c r="BY3065" s="32" t="str">
        <f t="shared" si="873"/>
        <v/>
      </c>
      <c r="BZ3065" s="32" t="str">
        <f t="shared" si="874"/>
        <v/>
      </c>
      <c r="CA3065" s="32" t="str">
        <f t="shared" si="875"/>
        <v/>
      </c>
      <c r="CB3065" s="33">
        <f>IF(COUNTIF($CD$7:CD3065,CD3065)=1,CD3065,CD3065+COUNTIF($CD$6:CD3064,CD3065))</f>
        <v>58211</v>
      </c>
      <c r="CC3065" s="34">
        <f t="shared" si="876"/>
        <v>55153</v>
      </c>
      <c r="CD3065" s="32">
        <f t="shared" si="877"/>
        <v>55153</v>
      </c>
      <c r="CE3065" s="32">
        <f t="shared" si="878"/>
        <v>0</v>
      </c>
      <c r="CF3065" s="32">
        <f t="shared" si="879"/>
        <v>0</v>
      </c>
      <c r="CG3065" s="32" t="str">
        <f t="shared" si="880"/>
        <v/>
      </c>
      <c r="CH3065" s="32">
        <v>3060</v>
      </c>
      <c r="CI3065" s="32" t="s">
        <v>6</v>
      </c>
      <c r="CJ3065" s="32" t="str">
        <f t="shared" si="881"/>
        <v/>
      </c>
      <c r="CK3065" s="32" t="str">
        <f t="shared" si="882"/>
        <v/>
      </c>
      <c r="CL3065" s="32" t="str">
        <f t="shared" si="883"/>
        <v/>
      </c>
      <c r="CM3065" s="32" t="str">
        <f t="shared" si="884"/>
        <v/>
      </c>
      <c r="CN3065" s="32" t="str">
        <f t="shared" si="885"/>
        <v/>
      </c>
    </row>
    <row r="3066" spans="71:92" x14ac:dyDescent="0.3">
      <c r="BS3066" s="32" t="str">
        <f>IF(Kiadasi_kiseroiv!$K$2=BT3066,BV3066,"")</f>
        <v/>
      </c>
      <c r="BT3066" s="34" t="str">
        <f t="shared" si="868"/>
        <v/>
      </c>
      <c r="BU3066" s="32" t="str">
        <f t="shared" si="869"/>
        <v/>
      </c>
      <c r="BV3066" s="32" t="str">
        <f t="shared" si="870"/>
        <v/>
      </c>
      <c r="BW3066" s="32" t="str">
        <f t="shared" si="871"/>
        <v/>
      </c>
      <c r="BX3066" s="32" t="str">
        <f t="shared" si="872"/>
        <v/>
      </c>
      <c r="BY3066" s="32" t="str">
        <f t="shared" si="873"/>
        <v/>
      </c>
      <c r="BZ3066" s="32" t="str">
        <f t="shared" si="874"/>
        <v/>
      </c>
      <c r="CA3066" s="32" t="str">
        <f t="shared" si="875"/>
        <v/>
      </c>
      <c r="CB3066" s="33">
        <f>IF(COUNTIF($CD$7:CD3066,CD3066)=1,CD3066,CD3066+COUNTIF($CD$6:CD3065,CD3066))</f>
        <v>58212</v>
      </c>
      <c r="CC3066" s="34">
        <f t="shared" si="876"/>
        <v>55153</v>
      </c>
      <c r="CD3066" s="32">
        <f t="shared" si="877"/>
        <v>55153</v>
      </c>
      <c r="CE3066" s="32">
        <f t="shared" si="878"/>
        <v>0</v>
      </c>
      <c r="CF3066" s="32">
        <f t="shared" si="879"/>
        <v>0</v>
      </c>
      <c r="CG3066" s="32" t="str">
        <f t="shared" si="880"/>
        <v/>
      </c>
      <c r="CH3066" s="32">
        <v>3061</v>
      </c>
      <c r="CI3066" s="32" t="s">
        <v>6</v>
      </c>
      <c r="CJ3066" s="32" t="str">
        <f t="shared" si="881"/>
        <v/>
      </c>
      <c r="CK3066" s="32" t="str">
        <f t="shared" si="882"/>
        <v/>
      </c>
      <c r="CL3066" s="32" t="str">
        <f t="shared" si="883"/>
        <v/>
      </c>
      <c r="CM3066" s="32" t="str">
        <f t="shared" si="884"/>
        <v/>
      </c>
      <c r="CN3066" s="32" t="str">
        <f t="shared" si="885"/>
        <v/>
      </c>
    </row>
    <row r="3067" spans="71:92" x14ac:dyDescent="0.3">
      <c r="BS3067" s="32" t="str">
        <f>IF(Kiadasi_kiseroiv!$K$2=BT3067,BV3067,"")</f>
        <v/>
      </c>
      <c r="BT3067" s="34" t="str">
        <f t="shared" si="868"/>
        <v/>
      </c>
      <c r="BU3067" s="32" t="str">
        <f t="shared" si="869"/>
        <v/>
      </c>
      <c r="BV3067" s="32" t="str">
        <f t="shared" si="870"/>
        <v/>
      </c>
      <c r="BW3067" s="32" t="str">
        <f t="shared" si="871"/>
        <v/>
      </c>
      <c r="BX3067" s="32" t="str">
        <f t="shared" si="872"/>
        <v/>
      </c>
      <c r="BY3067" s="32" t="str">
        <f t="shared" si="873"/>
        <v/>
      </c>
      <c r="BZ3067" s="32" t="str">
        <f t="shared" si="874"/>
        <v/>
      </c>
      <c r="CA3067" s="32" t="str">
        <f t="shared" si="875"/>
        <v/>
      </c>
      <c r="CB3067" s="33">
        <f>IF(COUNTIF($CD$7:CD3067,CD3067)=1,CD3067,CD3067+COUNTIF($CD$6:CD3066,CD3067))</f>
        <v>58213</v>
      </c>
      <c r="CC3067" s="34">
        <f t="shared" si="876"/>
        <v>55153</v>
      </c>
      <c r="CD3067" s="32">
        <f t="shared" si="877"/>
        <v>55153</v>
      </c>
      <c r="CE3067" s="32">
        <f t="shared" si="878"/>
        <v>0</v>
      </c>
      <c r="CF3067" s="32">
        <f t="shared" si="879"/>
        <v>0</v>
      </c>
      <c r="CG3067" s="32" t="str">
        <f t="shared" si="880"/>
        <v/>
      </c>
      <c r="CH3067" s="32">
        <v>3062</v>
      </c>
      <c r="CI3067" s="32" t="s">
        <v>6</v>
      </c>
      <c r="CJ3067" s="32" t="str">
        <f t="shared" si="881"/>
        <v/>
      </c>
      <c r="CK3067" s="32" t="str">
        <f t="shared" si="882"/>
        <v/>
      </c>
      <c r="CL3067" s="32" t="str">
        <f t="shared" si="883"/>
        <v/>
      </c>
      <c r="CM3067" s="32" t="str">
        <f t="shared" si="884"/>
        <v/>
      </c>
      <c r="CN3067" s="32" t="str">
        <f t="shared" si="885"/>
        <v/>
      </c>
    </row>
    <row r="3068" spans="71:92" x14ac:dyDescent="0.3">
      <c r="BS3068" s="32" t="str">
        <f>IF(Kiadasi_kiseroiv!$K$2=BT3068,BV3068,"")</f>
        <v/>
      </c>
      <c r="BT3068" s="34" t="str">
        <f t="shared" si="868"/>
        <v/>
      </c>
      <c r="BU3068" s="32" t="str">
        <f t="shared" si="869"/>
        <v/>
      </c>
      <c r="BV3068" s="32" t="str">
        <f t="shared" si="870"/>
        <v/>
      </c>
      <c r="BW3068" s="32" t="str">
        <f t="shared" si="871"/>
        <v/>
      </c>
      <c r="BX3068" s="32" t="str">
        <f t="shared" si="872"/>
        <v/>
      </c>
      <c r="BY3068" s="32" t="str">
        <f t="shared" si="873"/>
        <v/>
      </c>
      <c r="BZ3068" s="32" t="str">
        <f t="shared" si="874"/>
        <v/>
      </c>
      <c r="CA3068" s="32" t="str">
        <f t="shared" si="875"/>
        <v/>
      </c>
      <c r="CB3068" s="33">
        <f>IF(COUNTIF($CD$7:CD3068,CD3068)=1,CD3068,CD3068+COUNTIF($CD$6:CD3067,CD3068))</f>
        <v>58214</v>
      </c>
      <c r="CC3068" s="34">
        <f t="shared" si="876"/>
        <v>55153</v>
      </c>
      <c r="CD3068" s="32">
        <f t="shared" si="877"/>
        <v>55153</v>
      </c>
      <c r="CE3068" s="32">
        <f t="shared" si="878"/>
        <v>0</v>
      </c>
      <c r="CF3068" s="32">
        <f t="shared" si="879"/>
        <v>0</v>
      </c>
      <c r="CG3068" s="32" t="str">
        <f t="shared" si="880"/>
        <v/>
      </c>
      <c r="CH3068" s="32">
        <v>3063</v>
      </c>
      <c r="CI3068" s="32" t="s">
        <v>6</v>
      </c>
      <c r="CJ3068" s="32" t="str">
        <f t="shared" si="881"/>
        <v/>
      </c>
      <c r="CK3068" s="32" t="str">
        <f t="shared" si="882"/>
        <v/>
      </c>
      <c r="CL3068" s="32" t="str">
        <f t="shared" si="883"/>
        <v/>
      </c>
      <c r="CM3068" s="32" t="str">
        <f t="shared" si="884"/>
        <v/>
      </c>
      <c r="CN3068" s="32" t="str">
        <f t="shared" si="885"/>
        <v/>
      </c>
    </row>
    <row r="3069" spans="71:92" x14ac:dyDescent="0.3">
      <c r="BS3069" s="32" t="str">
        <f>IF(Kiadasi_kiseroiv!$K$2=BT3069,BV3069,"")</f>
        <v/>
      </c>
      <c r="BT3069" s="34" t="str">
        <f t="shared" si="868"/>
        <v/>
      </c>
      <c r="BU3069" s="32" t="str">
        <f t="shared" si="869"/>
        <v/>
      </c>
      <c r="BV3069" s="32" t="str">
        <f t="shared" si="870"/>
        <v/>
      </c>
      <c r="BW3069" s="32" t="str">
        <f t="shared" si="871"/>
        <v/>
      </c>
      <c r="BX3069" s="32" t="str">
        <f t="shared" si="872"/>
        <v/>
      </c>
      <c r="BY3069" s="32" t="str">
        <f t="shared" si="873"/>
        <v/>
      </c>
      <c r="BZ3069" s="32" t="str">
        <f t="shared" si="874"/>
        <v/>
      </c>
      <c r="CA3069" s="32" t="str">
        <f t="shared" si="875"/>
        <v/>
      </c>
      <c r="CB3069" s="33">
        <f>IF(COUNTIF($CD$7:CD3069,CD3069)=1,CD3069,CD3069+COUNTIF($CD$6:CD3068,CD3069))</f>
        <v>58215</v>
      </c>
      <c r="CC3069" s="34">
        <f t="shared" si="876"/>
        <v>55153</v>
      </c>
      <c r="CD3069" s="32">
        <f t="shared" si="877"/>
        <v>55153</v>
      </c>
      <c r="CE3069" s="32">
        <f t="shared" si="878"/>
        <v>0</v>
      </c>
      <c r="CF3069" s="32">
        <f t="shared" si="879"/>
        <v>0</v>
      </c>
      <c r="CG3069" s="32" t="str">
        <f t="shared" si="880"/>
        <v/>
      </c>
      <c r="CH3069" s="32">
        <v>3064</v>
      </c>
      <c r="CI3069" s="32" t="s">
        <v>6</v>
      </c>
      <c r="CJ3069" s="32" t="str">
        <f t="shared" si="881"/>
        <v/>
      </c>
      <c r="CK3069" s="32" t="str">
        <f t="shared" si="882"/>
        <v/>
      </c>
      <c r="CL3069" s="32" t="str">
        <f t="shared" si="883"/>
        <v/>
      </c>
      <c r="CM3069" s="32" t="str">
        <f t="shared" si="884"/>
        <v/>
      </c>
      <c r="CN3069" s="32" t="str">
        <f t="shared" si="885"/>
        <v/>
      </c>
    </row>
    <row r="3070" spans="71:92" x14ac:dyDescent="0.3">
      <c r="BS3070" s="32" t="str">
        <f>IF(Kiadasi_kiseroiv!$K$2=BT3070,BV3070,"")</f>
        <v/>
      </c>
      <c r="BT3070" s="34" t="str">
        <f t="shared" si="868"/>
        <v/>
      </c>
      <c r="BU3070" s="32" t="str">
        <f t="shared" si="869"/>
        <v/>
      </c>
      <c r="BV3070" s="32" t="str">
        <f t="shared" si="870"/>
        <v/>
      </c>
      <c r="BW3070" s="32" t="str">
        <f t="shared" si="871"/>
        <v/>
      </c>
      <c r="BX3070" s="32" t="str">
        <f t="shared" si="872"/>
        <v/>
      </c>
      <c r="BY3070" s="32" t="str">
        <f t="shared" si="873"/>
        <v/>
      </c>
      <c r="BZ3070" s="32" t="str">
        <f t="shared" si="874"/>
        <v/>
      </c>
      <c r="CA3070" s="32" t="str">
        <f t="shared" si="875"/>
        <v/>
      </c>
      <c r="CB3070" s="33">
        <f>IF(COUNTIF($CD$7:CD3070,CD3070)=1,CD3070,CD3070+COUNTIF($CD$6:CD3069,CD3070))</f>
        <v>58216</v>
      </c>
      <c r="CC3070" s="34">
        <f t="shared" si="876"/>
        <v>55153</v>
      </c>
      <c r="CD3070" s="32">
        <f t="shared" si="877"/>
        <v>55153</v>
      </c>
      <c r="CE3070" s="32">
        <f t="shared" si="878"/>
        <v>0</v>
      </c>
      <c r="CF3070" s="32">
        <f t="shared" si="879"/>
        <v>0</v>
      </c>
      <c r="CG3070" s="32" t="str">
        <f t="shared" si="880"/>
        <v/>
      </c>
      <c r="CH3070" s="32">
        <v>3065</v>
      </c>
      <c r="CI3070" s="32" t="s">
        <v>6</v>
      </c>
      <c r="CJ3070" s="32" t="str">
        <f t="shared" si="881"/>
        <v/>
      </c>
      <c r="CK3070" s="32" t="str">
        <f t="shared" si="882"/>
        <v/>
      </c>
      <c r="CL3070" s="32" t="str">
        <f t="shared" si="883"/>
        <v/>
      </c>
      <c r="CM3070" s="32" t="str">
        <f t="shared" si="884"/>
        <v/>
      </c>
      <c r="CN3070" s="32" t="str">
        <f t="shared" si="885"/>
        <v/>
      </c>
    </row>
    <row r="3071" spans="71:92" x14ac:dyDescent="0.3">
      <c r="BS3071" s="32" t="str">
        <f>IF(Kiadasi_kiseroiv!$K$2=BT3071,BV3071,"")</f>
        <v/>
      </c>
      <c r="BT3071" s="34" t="str">
        <f t="shared" si="868"/>
        <v/>
      </c>
      <c r="BU3071" s="32" t="str">
        <f t="shared" si="869"/>
        <v/>
      </c>
      <c r="BV3071" s="32" t="str">
        <f t="shared" si="870"/>
        <v/>
      </c>
      <c r="BW3071" s="32" t="str">
        <f t="shared" si="871"/>
        <v/>
      </c>
      <c r="BX3071" s="32" t="str">
        <f t="shared" si="872"/>
        <v/>
      </c>
      <c r="BY3071" s="32" t="str">
        <f t="shared" si="873"/>
        <v/>
      </c>
      <c r="BZ3071" s="32" t="str">
        <f t="shared" si="874"/>
        <v/>
      </c>
      <c r="CA3071" s="32" t="str">
        <f t="shared" si="875"/>
        <v/>
      </c>
      <c r="CB3071" s="33">
        <f>IF(COUNTIF($CD$7:CD3071,CD3071)=1,CD3071,CD3071+COUNTIF($CD$6:CD3070,CD3071))</f>
        <v>58217</v>
      </c>
      <c r="CC3071" s="34">
        <f t="shared" si="876"/>
        <v>55153</v>
      </c>
      <c r="CD3071" s="32">
        <f t="shared" si="877"/>
        <v>55153</v>
      </c>
      <c r="CE3071" s="32">
        <f t="shared" si="878"/>
        <v>0</v>
      </c>
      <c r="CF3071" s="32">
        <f t="shared" si="879"/>
        <v>0</v>
      </c>
      <c r="CG3071" s="32" t="str">
        <f t="shared" si="880"/>
        <v/>
      </c>
      <c r="CH3071" s="32">
        <v>3066</v>
      </c>
      <c r="CI3071" s="32" t="s">
        <v>6</v>
      </c>
      <c r="CJ3071" s="32" t="str">
        <f t="shared" si="881"/>
        <v/>
      </c>
      <c r="CK3071" s="32" t="str">
        <f t="shared" si="882"/>
        <v/>
      </c>
      <c r="CL3071" s="32" t="str">
        <f t="shared" si="883"/>
        <v/>
      </c>
      <c r="CM3071" s="32" t="str">
        <f t="shared" si="884"/>
        <v/>
      </c>
      <c r="CN3071" s="32" t="str">
        <f t="shared" si="885"/>
        <v/>
      </c>
    </row>
    <row r="3072" spans="71:92" x14ac:dyDescent="0.3">
      <c r="BS3072" s="32" t="str">
        <f>IF(Kiadasi_kiseroiv!$K$2=BT3072,BV3072,"")</f>
        <v/>
      </c>
      <c r="BT3072" s="34" t="str">
        <f t="shared" si="868"/>
        <v/>
      </c>
      <c r="BU3072" s="32" t="str">
        <f t="shared" si="869"/>
        <v/>
      </c>
      <c r="BV3072" s="32" t="str">
        <f t="shared" si="870"/>
        <v/>
      </c>
      <c r="BW3072" s="32" t="str">
        <f t="shared" si="871"/>
        <v/>
      </c>
      <c r="BX3072" s="32" t="str">
        <f t="shared" si="872"/>
        <v/>
      </c>
      <c r="BY3072" s="32" t="str">
        <f t="shared" si="873"/>
        <v/>
      </c>
      <c r="BZ3072" s="32" t="str">
        <f t="shared" si="874"/>
        <v/>
      </c>
      <c r="CA3072" s="32" t="str">
        <f t="shared" si="875"/>
        <v/>
      </c>
      <c r="CB3072" s="33">
        <f>IF(COUNTIF($CD$7:CD3072,CD3072)=1,CD3072,CD3072+COUNTIF($CD$6:CD3071,CD3072))</f>
        <v>58218</v>
      </c>
      <c r="CC3072" s="34">
        <f t="shared" si="876"/>
        <v>55153</v>
      </c>
      <c r="CD3072" s="32">
        <f t="shared" si="877"/>
        <v>55153</v>
      </c>
      <c r="CE3072" s="32">
        <f t="shared" si="878"/>
        <v>0</v>
      </c>
      <c r="CF3072" s="32">
        <f t="shared" si="879"/>
        <v>0</v>
      </c>
      <c r="CG3072" s="32" t="str">
        <f t="shared" si="880"/>
        <v/>
      </c>
      <c r="CH3072" s="32">
        <v>3067</v>
      </c>
      <c r="CI3072" s="32" t="s">
        <v>6</v>
      </c>
      <c r="CJ3072" s="32" t="str">
        <f t="shared" si="881"/>
        <v/>
      </c>
      <c r="CK3072" s="32" t="str">
        <f t="shared" si="882"/>
        <v/>
      </c>
      <c r="CL3072" s="32" t="str">
        <f t="shared" si="883"/>
        <v/>
      </c>
      <c r="CM3072" s="32" t="str">
        <f t="shared" si="884"/>
        <v/>
      </c>
      <c r="CN3072" s="32" t="str">
        <f t="shared" si="885"/>
        <v/>
      </c>
    </row>
    <row r="3073" spans="71:92" x14ac:dyDescent="0.3">
      <c r="BS3073" s="32" t="str">
        <f>IF(Kiadasi_kiseroiv!$K$2=BT3073,BV3073,"")</f>
        <v/>
      </c>
      <c r="BT3073" s="34" t="str">
        <f t="shared" si="868"/>
        <v/>
      </c>
      <c r="BU3073" s="32" t="str">
        <f t="shared" si="869"/>
        <v/>
      </c>
      <c r="BV3073" s="32" t="str">
        <f t="shared" si="870"/>
        <v/>
      </c>
      <c r="BW3073" s="32" t="str">
        <f t="shared" si="871"/>
        <v/>
      </c>
      <c r="BX3073" s="32" t="str">
        <f t="shared" si="872"/>
        <v/>
      </c>
      <c r="BY3073" s="32" t="str">
        <f t="shared" si="873"/>
        <v/>
      </c>
      <c r="BZ3073" s="32" t="str">
        <f t="shared" si="874"/>
        <v/>
      </c>
      <c r="CA3073" s="32" t="str">
        <f t="shared" si="875"/>
        <v/>
      </c>
      <c r="CB3073" s="33">
        <f>IF(COUNTIF($CD$7:CD3073,CD3073)=1,CD3073,CD3073+COUNTIF($CD$6:CD3072,CD3073))</f>
        <v>58219</v>
      </c>
      <c r="CC3073" s="34">
        <f t="shared" si="876"/>
        <v>55153</v>
      </c>
      <c r="CD3073" s="32">
        <f t="shared" si="877"/>
        <v>55153</v>
      </c>
      <c r="CE3073" s="32">
        <f t="shared" si="878"/>
        <v>0</v>
      </c>
      <c r="CF3073" s="32">
        <f t="shared" si="879"/>
        <v>0</v>
      </c>
      <c r="CG3073" s="32" t="str">
        <f t="shared" si="880"/>
        <v/>
      </c>
      <c r="CH3073" s="32">
        <v>3068</v>
      </c>
      <c r="CI3073" s="32" t="s">
        <v>6</v>
      </c>
      <c r="CJ3073" s="32" t="str">
        <f t="shared" si="881"/>
        <v/>
      </c>
      <c r="CK3073" s="32" t="str">
        <f t="shared" si="882"/>
        <v/>
      </c>
      <c r="CL3073" s="32" t="str">
        <f t="shared" si="883"/>
        <v/>
      </c>
      <c r="CM3073" s="32" t="str">
        <f t="shared" si="884"/>
        <v/>
      </c>
      <c r="CN3073" s="32" t="str">
        <f t="shared" si="885"/>
        <v/>
      </c>
    </row>
    <row r="3074" spans="71:92" x14ac:dyDescent="0.3">
      <c r="BS3074" s="32" t="str">
        <f>IF(Kiadasi_kiseroiv!$K$2=BT3074,BV3074,"")</f>
        <v/>
      </c>
      <c r="BT3074" s="34" t="str">
        <f t="shared" si="868"/>
        <v/>
      </c>
      <c r="BU3074" s="32" t="str">
        <f t="shared" si="869"/>
        <v/>
      </c>
      <c r="BV3074" s="32" t="str">
        <f t="shared" si="870"/>
        <v/>
      </c>
      <c r="BW3074" s="32" t="str">
        <f t="shared" si="871"/>
        <v/>
      </c>
      <c r="BX3074" s="32" t="str">
        <f t="shared" si="872"/>
        <v/>
      </c>
      <c r="BY3074" s="32" t="str">
        <f t="shared" si="873"/>
        <v/>
      </c>
      <c r="BZ3074" s="32" t="str">
        <f t="shared" si="874"/>
        <v/>
      </c>
      <c r="CA3074" s="32" t="str">
        <f t="shared" si="875"/>
        <v/>
      </c>
      <c r="CB3074" s="33">
        <f>IF(COUNTIF($CD$7:CD3074,CD3074)=1,CD3074,CD3074+COUNTIF($CD$6:CD3073,CD3074))</f>
        <v>58220</v>
      </c>
      <c r="CC3074" s="34">
        <f t="shared" si="876"/>
        <v>55153</v>
      </c>
      <c r="CD3074" s="32">
        <f t="shared" si="877"/>
        <v>55153</v>
      </c>
      <c r="CE3074" s="32">
        <f t="shared" si="878"/>
        <v>0</v>
      </c>
      <c r="CF3074" s="32">
        <f t="shared" si="879"/>
        <v>0</v>
      </c>
      <c r="CG3074" s="32" t="str">
        <f t="shared" si="880"/>
        <v/>
      </c>
      <c r="CH3074" s="32">
        <v>3069</v>
      </c>
      <c r="CI3074" s="32" t="s">
        <v>6</v>
      </c>
      <c r="CJ3074" s="32" t="str">
        <f t="shared" si="881"/>
        <v/>
      </c>
      <c r="CK3074" s="32" t="str">
        <f t="shared" si="882"/>
        <v/>
      </c>
      <c r="CL3074" s="32" t="str">
        <f t="shared" si="883"/>
        <v/>
      </c>
      <c r="CM3074" s="32" t="str">
        <f t="shared" si="884"/>
        <v/>
      </c>
      <c r="CN3074" s="32" t="str">
        <f t="shared" si="885"/>
        <v/>
      </c>
    </row>
    <row r="3075" spans="71:92" x14ac:dyDescent="0.3">
      <c r="BS3075" s="32" t="str">
        <f>IF(Kiadasi_kiseroiv!$K$2=BT3075,BV3075,"")</f>
        <v/>
      </c>
      <c r="BT3075" s="34" t="str">
        <f t="shared" si="868"/>
        <v/>
      </c>
      <c r="BU3075" s="32" t="str">
        <f t="shared" si="869"/>
        <v/>
      </c>
      <c r="BV3075" s="32" t="str">
        <f t="shared" si="870"/>
        <v/>
      </c>
      <c r="BW3075" s="32" t="str">
        <f t="shared" si="871"/>
        <v/>
      </c>
      <c r="BX3075" s="32" t="str">
        <f t="shared" si="872"/>
        <v/>
      </c>
      <c r="BY3075" s="32" t="str">
        <f t="shared" si="873"/>
        <v/>
      </c>
      <c r="BZ3075" s="32" t="str">
        <f t="shared" si="874"/>
        <v/>
      </c>
      <c r="CA3075" s="32" t="str">
        <f t="shared" si="875"/>
        <v/>
      </c>
      <c r="CB3075" s="33">
        <f>IF(COUNTIF($CD$7:CD3075,CD3075)=1,CD3075,CD3075+COUNTIF($CD$6:CD3074,CD3075))</f>
        <v>58221</v>
      </c>
      <c r="CC3075" s="34">
        <f t="shared" si="876"/>
        <v>55153</v>
      </c>
      <c r="CD3075" s="32">
        <f t="shared" si="877"/>
        <v>55153</v>
      </c>
      <c r="CE3075" s="32">
        <f t="shared" si="878"/>
        <v>0</v>
      </c>
      <c r="CF3075" s="32">
        <f t="shared" si="879"/>
        <v>0</v>
      </c>
      <c r="CG3075" s="32" t="str">
        <f t="shared" si="880"/>
        <v/>
      </c>
      <c r="CH3075" s="32">
        <v>3070</v>
      </c>
      <c r="CI3075" s="32" t="s">
        <v>6</v>
      </c>
      <c r="CJ3075" s="32" t="str">
        <f t="shared" si="881"/>
        <v/>
      </c>
      <c r="CK3075" s="32" t="str">
        <f t="shared" si="882"/>
        <v/>
      </c>
      <c r="CL3075" s="32" t="str">
        <f t="shared" si="883"/>
        <v/>
      </c>
      <c r="CM3075" s="32" t="str">
        <f t="shared" si="884"/>
        <v/>
      </c>
      <c r="CN3075" s="32" t="str">
        <f t="shared" si="885"/>
        <v/>
      </c>
    </row>
    <row r="3076" spans="71:92" x14ac:dyDescent="0.3">
      <c r="BS3076" s="32" t="str">
        <f>IF(Kiadasi_kiseroiv!$K$2=BT3076,BV3076,"")</f>
        <v/>
      </c>
      <c r="BT3076" s="34" t="str">
        <f t="shared" si="868"/>
        <v/>
      </c>
      <c r="BU3076" s="32" t="str">
        <f t="shared" si="869"/>
        <v/>
      </c>
      <c r="BV3076" s="32" t="str">
        <f t="shared" si="870"/>
        <v/>
      </c>
      <c r="BW3076" s="32" t="str">
        <f t="shared" si="871"/>
        <v/>
      </c>
      <c r="BX3076" s="32" t="str">
        <f t="shared" si="872"/>
        <v/>
      </c>
      <c r="BY3076" s="32" t="str">
        <f t="shared" si="873"/>
        <v/>
      </c>
      <c r="BZ3076" s="32" t="str">
        <f t="shared" si="874"/>
        <v/>
      </c>
      <c r="CA3076" s="32" t="str">
        <f t="shared" si="875"/>
        <v/>
      </c>
      <c r="CB3076" s="33">
        <f>IF(COUNTIF($CD$7:CD3076,CD3076)=1,CD3076,CD3076+COUNTIF($CD$6:CD3075,CD3076))</f>
        <v>58222</v>
      </c>
      <c r="CC3076" s="34">
        <f t="shared" si="876"/>
        <v>55153</v>
      </c>
      <c r="CD3076" s="32">
        <f t="shared" si="877"/>
        <v>55153</v>
      </c>
      <c r="CE3076" s="32">
        <f t="shared" si="878"/>
        <v>0</v>
      </c>
      <c r="CF3076" s="32">
        <f t="shared" si="879"/>
        <v>0</v>
      </c>
      <c r="CG3076" s="32" t="str">
        <f t="shared" si="880"/>
        <v/>
      </c>
      <c r="CH3076" s="32">
        <v>3071</v>
      </c>
      <c r="CI3076" s="32" t="s">
        <v>6</v>
      </c>
      <c r="CJ3076" s="32" t="str">
        <f t="shared" si="881"/>
        <v/>
      </c>
      <c r="CK3076" s="32" t="str">
        <f t="shared" si="882"/>
        <v/>
      </c>
      <c r="CL3076" s="32" t="str">
        <f t="shared" si="883"/>
        <v/>
      </c>
      <c r="CM3076" s="32" t="str">
        <f t="shared" si="884"/>
        <v/>
      </c>
      <c r="CN3076" s="32" t="str">
        <f t="shared" si="885"/>
        <v/>
      </c>
    </row>
    <row r="3077" spans="71:92" x14ac:dyDescent="0.3">
      <c r="BS3077" s="32" t="str">
        <f>IF(Kiadasi_kiseroiv!$K$2=BT3077,BV3077,"")</f>
        <v/>
      </c>
      <c r="BT3077" s="34" t="str">
        <f t="shared" si="868"/>
        <v/>
      </c>
      <c r="BU3077" s="32" t="str">
        <f t="shared" si="869"/>
        <v/>
      </c>
      <c r="BV3077" s="32" t="str">
        <f t="shared" si="870"/>
        <v/>
      </c>
      <c r="BW3077" s="32" t="str">
        <f t="shared" si="871"/>
        <v/>
      </c>
      <c r="BX3077" s="32" t="str">
        <f t="shared" si="872"/>
        <v/>
      </c>
      <c r="BY3077" s="32" t="str">
        <f t="shared" si="873"/>
        <v/>
      </c>
      <c r="BZ3077" s="32" t="str">
        <f t="shared" si="874"/>
        <v/>
      </c>
      <c r="CA3077" s="32" t="str">
        <f t="shared" si="875"/>
        <v/>
      </c>
      <c r="CB3077" s="33">
        <f>IF(COUNTIF($CD$7:CD3077,CD3077)=1,CD3077,CD3077+COUNTIF($CD$6:CD3076,CD3077))</f>
        <v>58223</v>
      </c>
      <c r="CC3077" s="34">
        <f t="shared" si="876"/>
        <v>55153</v>
      </c>
      <c r="CD3077" s="32">
        <f t="shared" si="877"/>
        <v>55153</v>
      </c>
      <c r="CE3077" s="32">
        <f t="shared" si="878"/>
        <v>0</v>
      </c>
      <c r="CF3077" s="32">
        <f t="shared" si="879"/>
        <v>0</v>
      </c>
      <c r="CG3077" s="32" t="str">
        <f t="shared" si="880"/>
        <v/>
      </c>
      <c r="CH3077" s="32">
        <v>3072</v>
      </c>
      <c r="CI3077" s="32" t="s">
        <v>6</v>
      </c>
      <c r="CJ3077" s="32" t="str">
        <f t="shared" si="881"/>
        <v/>
      </c>
      <c r="CK3077" s="32" t="str">
        <f t="shared" si="882"/>
        <v/>
      </c>
      <c r="CL3077" s="32" t="str">
        <f t="shared" si="883"/>
        <v/>
      </c>
      <c r="CM3077" s="32" t="str">
        <f t="shared" si="884"/>
        <v/>
      </c>
      <c r="CN3077" s="32" t="str">
        <f t="shared" si="885"/>
        <v/>
      </c>
    </row>
    <row r="3078" spans="71:92" x14ac:dyDescent="0.3">
      <c r="BS3078" s="32" t="str">
        <f>IF(Kiadasi_kiseroiv!$K$2=BT3078,BV3078,"")</f>
        <v/>
      </c>
      <c r="BT3078" s="34" t="str">
        <f t="shared" si="868"/>
        <v/>
      </c>
      <c r="BU3078" s="32" t="str">
        <f t="shared" si="869"/>
        <v/>
      </c>
      <c r="BV3078" s="32" t="str">
        <f t="shared" si="870"/>
        <v/>
      </c>
      <c r="BW3078" s="32" t="str">
        <f t="shared" si="871"/>
        <v/>
      </c>
      <c r="BX3078" s="32" t="str">
        <f t="shared" si="872"/>
        <v/>
      </c>
      <c r="BY3078" s="32" t="str">
        <f t="shared" si="873"/>
        <v/>
      </c>
      <c r="BZ3078" s="32" t="str">
        <f t="shared" si="874"/>
        <v/>
      </c>
      <c r="CA3078" s="32" t="str">
        <f t="shared" si="875"/>
        <v/>
      </c>
      <c r="CB3078" s="33">
        <f>IF(COUNTIF($CD$7:CD3078,CD3078)=1,CD3078,CD3078+COUNTIF($CD$6:CD3077,CD3078))</f>
        <v>58224</v>
      </c>
      <c r="CC3078" s="34">
        <f t="shared" si="876"/>
        <v>55153</v>
      </c>
      <c r="CD3078" s="32">
        <f t="shared" si="877"/>
        <v>55153</v>
      </c>
      <c r="CE3078" s="32">
        <f t="shared" si="878"/>
        <v>0</v>
      </c>
      <c r="CF3078" s="32">
        <f t="shared" si="879"/>
        <v>0</v>
      </c>
      <c r="CG3078" s="32" t="str">
        <f t="shared" si="880"/>
        <v/>
      </c>
      <c r="CH3078" s="32">
        <v>3073</v>
      </c>
      <c r="CI3078" s="32" t="s">
        <v>6</v>
      </c>
      <c r="CJ3078" s="32" t="str">
        <f t="shared" si="881"/>
        <v/>
      </c>
      <c r="CK3078" s="32" t="str">
        <f t="shared" si="882"/>
        <v/>
      </c>
      <c r="CL3078" s="32" t="str">
        <f t="shared" si="883"/>
        <v/>
      </c>
      <c r="CM3078" s="32" t="str">
        <f t="shared" si="884"/>
        <v/>
      </c>
      <c r="CN3078" s="32" t="str">
        <f t="shared" si="885"/>
        <v/>
      </c>
    </row>
    <row r="3079" spans="71:92" x14ac:dyDescent="0.3">
      <c r="BS3079" s="32" t="str">
        <f>IF(Kiadasi_kiseroiv!$K$2=BT3079,BV3079,"")</f>
        <v/>
      </c>
      <c r="BT3079" s="34" t="str">
        <f t="shared" si="868"/>
        <v/>
      </c>
      <c r="BU3079" s="32" t="str">
        <f t="shared" si="869"/>
        <v/>
      </c>
      <c r="BV3079" s="32" t="str">
        <f t="shared" si="870"/>
        <v/>
      </c>
      <c r="BW3079" s="32" t="str">
        <f t="shared" si="871"/>
        <v/>
      </c>
      <c r="BX3079" s="32" t="str">
        <f t="shared" si="872"/>
        <v/>
      </c>
      <c r="BY3079" s="32" t="str">
        <f t="shared" si="873"/>
        <v/>
      </c>
      <c r="BZ3079" s="32" t="str">
        <f t="shared" si="874"/>
        <v/>
      </c>
      <c r="CA3079" s="32" t="str">
        <f t="shared" si="875"/>
        <v/>
      </c>
      <c r="CB3079" s="33">
        <f>IF(COUNTIF($CD$7:CD3079,CD3079)=1,CD3079,CD3079+COUNTIF($CD$6:CD3078,CD3079))</f>
        <v>58225</v>
      </c>
      <c r="CC3079" s="34">
        <f t="shared" si="876"/>
        <v>55153</v>
      </c>
      <c r="CD3079" s="32">
        <f t="shared" si="877"/>
        <v>55153</v>
      </c>
      <c r="CE3079" s="32">
        <f t="shared" si="878"/>
        <v>0</v>
      </c>
      <c r="CF3079" s="32">
        <f t="shared" si="879"/>
        <v>0</v>
      </c>
      <c r="CG3079" s="32" t="str">
        <f t="shared" si="880"/>
        <v/>
      </c>
      <c r="CH3079" s="32">
        <v>3074</v>
      </c>
      <c r="CI3079" s="32" t="s">
        <v>6</v>
      </c>
      <c r="CJ3079" s="32" t="str">
        <f t="shared" si="881"/>
        <v/>
      </c>
      <c r="CK3079" s="32" t="str">
        <f t="shared" si="882"/>
        <v/>
      </c>
      <c r="CL3079" s="32" t="str">
        <f t="shared" si="883"/>
        <v/>
      </c>
      <c r="CM3079" s="32" t="str">
        <f t="shared" si="884"/>
        <v/>
      </c>
      <c r="CN3079" s="32" t="str">
        <f t="shared" si="885"/>
        <v/>
      </c>
    </row>
    <row r="3080" spans="71:92" x14ac:dyDescent="0.3">
      <c r="BS3080" s="32" t="str">
        <f>IF(Kiadasi_kiseroiv!$K$2=BT3080,BV3080,"")</f>
        <v/>
      </c>
      <c r="BT3080" s="34" t="str">
        <f t="shared" si="868"/>
        <v/>
      </c>
      <c r="BU3080" s="32" t="str">
        <f t="shared" si="869"/>
        <v/>
      </c>
      <c r="BV3080" s="32" t="str">
        <f t="shared" si="870"/>
        <v/>
      </c>
      <c r="BW3080" s="32" t="str">
        <f t="shared" si="871"/>
        <v/>
      </c>
      <c r="BX3080" s="32" t="str">
        <f t="shared" si="872"/>
        <v/>
      </c>
      <c r="BY3080" s="32" t="str">
        <f t="shared" si="873"/>
        <v/>
      </c>
      <c r="BZ3080" s="32" t="str">
        <f t="shared" si="874"/>
        <v/>
      </c>
      <c r="CA3080" s="32" t="str">
        <f t="shared" si="875"/>
        <v/>
      </c>
      <c r="CB3080" s="33">
        <f>IF(COUNTIF($CD$7:CD3080,CD3080)=1,CD3080,CD3080+COUNTIF($CD$6:CD3079,CD3080))</f>
        <v>58226</v>
      </c>
      <c r="CC3080" s="34">
        <f t="shared" si="876"/>
        <v>55153</v>
      </c>
      <c r="CD3080" s="32">
        <f t="shared" si="877"/>
        <v>55153</v>
      </c>
      <c r="CE3080" s="32">
        <f t="shared" si="878"/>
        <v>0</v>
      </c>
      <c r="CF3080" s="32">
        <f t="shared" si="879"/>
        <v>0</v>
      </c>
      <c r="CG3080" s="32" t="str">
        <f t="shared" si="880"/>
        <v/>
      </c>
      <c r="CH3080" s="32">
        <v>3075</v>
      </c>
      <c r="CI3080" s="32" t="s">
        <v>6</v>
      </c>
      <c r="CJ3080" s="32" t="str">
        <f t="shared" si="881"/>
        <v/>
      </c>
      <c r="CK3080" s="32" t="str">
        <f t="shared" si="882"/>
        <v/>
      </c>
      <c r="CL3080" s="32" t="str">
        <f t="shared" si="883"/>
        <v/>
      </c>
      <c r="CM3080" s="32" t="str">
        <f t="shared" si="884"/>
        <v/>
      </c>
      <c r="CN3080" s="32" t="str">
        <f t="shared" si="885"/>
        <v/>
      </c>
    </row>
    <row r="3081" spans="71:92" x14ac:dyDescent="0.3">
      <c r="BS3081" s="32" t="str">
        <f>IF(Kiadasi_kiseroiv!$K$2=BT3081,BV3081,"")</f>
        <v/>
      </c>
      <c r="BT3081" s="34" t="str">
        <f t="shared" si="868"/>
        <v/>
      </c>
      <c r="BU3081" s="32" t="str">
        <f t="shared" si="869"/>
        <v/>
      </c>
      <c r="BV3081" s="32" t="str">
        <f t="shared" si="870"/>
        <v/>
      </c>
      <c r="BW3081" s="32" t="str">
        <f t="shared" si="871"/>
        <v/>
      </c>
      <c r="BX3081" s="32" t="str">
        <f t="shared" si="872"/>
        <v/>
      </c>
      <c r="BY3081" s="32" t="str">
        <f t="shared" si="873"/>
        <v/>
      </c>
      <c r="BZ3081" s="32" t="str">
        <f t="shared" si="874"/>
        <v/>
      </c>
      <c r="CA3081" s="32" t="str">
        <f t="shared" si="875"/>
        <v/>
      </c>
      <c r="CB3081" s="33">
        <f>IF(COUNTIF($CD$7:CD3081,CD3081)=1,CD3081,CD3081+COUNTIF($CD$6:CD3080,CD3081))</f>
        <v>58227</v>
      </c>
      <c r="CC3081" s="34">
        <f t="shared" si="876"/>
        <v>55153</v>
      </c>
      <c r="CD3081" s="32">
        <f t="shared" si="877"/>
        <v>55153</v>
      </c>
      <c r="CE3081" s="32">
        <f t="shared" si="878"/>
        <v>0</v>
      </c>
      <c r="CF3081" s="32">
        <f t="shared" si="879"/>
        <v>0</v>
      </c>
      <c r="CG3081" s="32" t="str">
        <f t="shared" si="880"/>
        <v/>
      </c>
      <c r="CH3081" s="32">
        <v>3076</v>
      </c>
      <c r="CI3081" s="32" t="s">
        <v>6</v>
      </c>
      <c r="CJ3081" s="32" t="str">
        <f t="shared" si="881"/>
        <v/>
      </c>
      <c r="CK3081" s="32" t="str">
        <f t="shared" si="882"/>
        <v/>
      </c>
      <c r="CL3081" s="32" t="str">
        <f t="shared" si="883"/>
        <v/>
      </c>
      <c r="CM3081" s="32" t="str">
        <f t="shared" si="884"/>
        <v/>
      </c>
      <c r="CN3081" s="32" t="str">
        <f t="shared" si="885"/>
        <v/>
      </c>
    </row>
    <row r="3082" spans="71:92" x14ac:dyDescent="0.3">
      <c r="BS3082" s="32" t="str">
        <f>IF(Kiadasi_kiseroiv!$K$2=BT3082,BV3082,"")</f>
        <v/>
      </c>
      <c r="BT3082" s="34" t="str">
        <f t="shared" si="868"/>
        <v/>
      </c>
      <c r="BU3082" s="32" t="str">
        <f t="shared" si="869"/>
        <v/>
      </c>
      <c r="BV3082" s="32" t="str">
        <f t="shared" si="870"/>
        <v/>
      </c>
      <c r="BW3082" s="32" t="str">
        <f t="shared" si="871"/>
        <v/>
      </c>
      <c r="BX3082" s="32" t="str">
        <f t="shared" si="872"/>
        <v/>
      </c>
      <c r="BY3082" s="32" t="str">
        <f t="shared" si="873"/>
        <v/>
      </c>
      <c r="BZ3082" s="32" t="str">
        <f t="shared" si="874"/>
        <v/>
      </c>
      <c r="CA3082" s="32" t="str">
        <f t="shared" si="875"/>
        <v/>
      </c>
      <c r="CB3082" s="33">
        <f>IF(COUNTIF($CD$7:CD3082,CD3082)=1,CD3082,CD3082+COUNTIF($CD$6:CD3081,CD3082))</f>
        <v>58228</v>
      </c>
      <c r="CC3082" s="34">
        <f t="shared" si="876"/>
        <v>55153</v>
      </c>
      <c r="CD3082" s="32">
        <f t="shared" si="877"/>
        <v>55153</v>
      </c>
      <c r="CE3082" s="32">
        <f t="shared" si="878"/>
        <v>0</v>
      </c>
      <c r="CF3082" s="32">
        <f t="shared" si="879"/>
        <v>0</v>
      </c>
      <c r="CG3082" s="32" t="str">
        <f t="shared" si="880"/>
        <v/>
      </c>
      <c r="CH3082" s="32">
        <v>3077</v>
      </c>
      <c r="CI3082" s="32" t="s">
        <v>6</v>
      </c>
      <c r="CJ3082" s="32" t="str">
        <f t="shared" si="881"/>
        <v/>
      </c>
      <c r="CK3082" s="32" t="str">
        <f t="shared" si="882"/>
        <v/>
      </c>
      <c r="CL3082" s="32" t="str">
        <f t="shared" si="883"/>
        <v/>
      </c>
      <c r="CM3082" s="32" t="str">
        <f t="shared" si="884"/>
        <v/>
      </c>
      <c r="CN3082" s="32" t="str">
        <f t="shared" si="885"/>
        <v/>
      </c>
    </row>
    <row r="3083" spans="71:92" x14ac:dyDescent="0.3">
      <c r="BS3083" s="32" t="str">
        <f>IF(Kiadasi_kiseroiv!$K$2=BT3083,BV3083,"")</f>
        <v/>
      </c>
      <c r="BT3083" s="34" t="str">
        <f t="shared" si="868"/>
        <v/>
      </c>
      <c r="BU3083" s="32" t="str">
        <f t="shared" si="869"/>
        <v/>
      </c>
      <c r="BV3083" s="32" t="str">
        <f t="shared" si="870"/>
        <v/>
      </c>
      <c r="BW3083" s="32" t="str">
        <f t="shared" si="871"/>
        <v/>
      </c>
      <c r="BX3083" s="32" t="str">
        <f t="shared" si="872"/>
        <v/>
      </c>
      <c r="BY3083" s="32" t="str">
        <f t="shared" si="873"/>
        <v/>
      </c>
      <c r="BZ3083" s="32" t="str">
        <f t="shared" si="874"/>
        <v/>
      </c>
      <c r="CA3083" s="32" t="str">
        <f t="shared" si="875"/>
        <v/>
      </c>
      <c r="CB3083" s="33">
        <f>IF(COUNTIF($CD$7:CD3083,CD3083)=1,CD3083,CD3083+COUNTIF($CD$6:CD3082,CD3083))</f>
        <v>58229</v>
      </c>
      <c r="CC3083" s="34">
        <f t="shared" si="876"/>
        <v>55153</v>
      </c>
      <c r="CD3083" s="32">
        <f t="shared" si="877"/>
        <v>55153</v>
      </c>
      <c r="CE3083" s="32">
        <f t="shared" si="878"/>
        <v>0</v>
      </c>
      <c r="CF3083" s="32">
        <f t="shared" si="879"/>
        <v>0</v>
      </c>
      <c r="CG3083" s="32" t="str">
        <f t="shared" si="880"/>
        <v/>
      </c>
      <c r="CH3083" s="32">
        <v>3078</v>
      </c>
      <c r="CI3083" s="32" t="s">
        <v>6</v>
      </c>
      <c r="CJ3083" s="32" t="str">
        <f t="shared" si="881"/>
        <v/>
      </c>
      <c r="CK3083" s="32" t="str">
        <f t="shared" si="882"/>
        <v/>
      </c>
      <c r="CL3083" s="32" t="str">
        <f t="shared" si="883"/>
        <v/>
      </c>
      <c r="CM3083" s="32" t="str">
        <f t="shared" si="884"/>
        <v/>
      </c>
      <c r="CN3083" s="32" t="str">
        <f t="shared" si="885"/>
        <v/>
      </c>
    </row>
    <row r="3084" spans="71:92" x14ac:dyDescent="0.3">
      <c r="BS3084" s="32" t="str">
        <f>IF(Kiadasi_kiseroiv!$K$2=BT3084,BV3084,"")</f>
        <v/>
      </c>
      <c r="BT3084" s="34" t="str">
        <f t="shared" si="868"/>
        <v/>
      </c>
      <c r="BU3084" s="32" t="str">
        <f t="shared" si="869"/>
        <v/>
      </c>
      <c r="BV3084" s="32" t="str">
        <f t="shared" si="870"/>
        <v/>
      </c>
      <c r="BW3084" s="32" t="str">
        <f t="shared" si="871"/>
        <v/>
      </c>
      <c r="BX3084" s="32" t="str">
        <f t="shared" si="872"/>
        <v/>
      </c>
      <c r="BY3084" s="32" t="str">
        <f t="shared" si="873"/>
        <v/>
      </c>
      <c r="BZ3084" s="32" t="str">
        <f t="shared" si="874"/>
        <v/>
      </c>
      <c r="CA3084" s="32" t="str">
        <f t="shared" si="875"/>
        <v/>
      </c>
      <c r="CB3084" s="33">
        <f>IF(COUNTIF($CD$7:CD3084,CD3084)=1,CD3084,CD3084+COUNTIF($CD$6:CD3083,CD3084))</f>
        <v>58230</v>
      </c>
      <c r="CC3084" s="34">
        <f t="shared" si="876"/>
        <v>55153</v>
      </c>
      <c r="CD3084" s="32">
        <f t="shared" si="877"/>
        <v>55153</v>
      </c>
      <c r="CE3084" s="32">
        <f t="shared" si="878"/>
        <v>0</v>
      </c>
      <c r="CF3084" s="32">
        <f t="shared" si="879"/>
        <v>0</v>
      </c>
      <c r="CG3084" s="32" t="str">
        <f t="shared" si="880"/>
        <v/>
      </c>
      <c r="CH3084" s="32">
        <v>3079</v>
      </c>
      <c r="CI3084" s="32" t="s">
        <v>6</v>
      </c>
      <c r="CJ3084" s="32" t="str">
        <f t="shared" si="881"/>
        <v/>
      </c>
      <c r="CK3084" s="32" t="str">
        <f t="shared" si="882"/>
        <v/>
      </c>
      <c r="CL3084" s="32" t="str">
        <f t="shared" si="883"/>
        <v/>
      </c>
      <c r="CM3084" s="32" t="str">
        <f t="shared" si="884"/>
        <v/>
      </c>
      <c r="CN3084" s="32" t="str">
        <f t="shared" si="885"/>
        <v/>
      </c>
    </row>
    <row r="3085" spans="71:92" x14ac:dyDescent="0.3">
      <c r="BS3085" s="32" t="str">
        <f>IF(Kiadasi_kiseroiv!$K$2=BT3085,BV3085,"")</f>
        <v/>
      </c>
      <c r="BT3085" s="34" t="str">
        <f t="shared" si="868"/>
        <v/>
      </c>
      <c r="BU3085" s="32" t="str">
        <f t="shared" si="869"/>
        <v/>
      </c>
      <c r="BV3085" s="32" t="str">
        <f t="shared" si="870"/>
        <v/>
      </c>
      <c r="BW3085" s="32" t="str">
        <f t="shared" si="871"/>
        <v/>
      </c>
      <c r="BX3085" s="32" t="str">
        <f t="shared" si="872"/>
        <v/>
      </c>
      <c r="BY3085" s="32" t="str">
        <f t="shared" si="873"/>
        <v/>
      </c>
      <c r="BZ3085" s="32" t="str">
        <f t="shared" si="874"/>
        <v/>
      </c>
      <c r="CA3085" s="32" t="str">
        <f t="shared" si="875"/>
        <v/>
      </c>
      <c r="CB3085" s="33">
        <f>IF(COUNTIF($CD$7:CD3085,CD3085)=1,CD3085,CD3085+COUNTIF($CD$6:CD3084,CD3085))</f>
        <v>58231</v>
      </c>
      <c r="CC3085" s="34">
        <f t="shared" si="876"/>
        <v>55153</v>
      </c>
      <c r="CD3085" s="32">
        <f t="shared" si="877"/>
        <v>55153</v>
      </c>
      <c r="CE3085" s="32">
        <f t="shared" si="878"/>
        <v>0</v>
      </c>
      <c r="CF3085" s="32">
        <f t="shared" si="879"/>
        <v>0</v>
      </c>
      <c r="CG3085" s="32" t="str">
        <f t="shared" si="880"/>
        <v/>
      </c>
      <c r="CH3085" s="32">
        <v>3080</v>
      </c>
      <c r="CI3085" s="32" t="s">
        <v>6</v>
      </c>
      <c r="CJ3085" s="32" t="str">
        <f t="shared" si="881"/>
        <v/>
      </c>
      <c r="CK3085" s="32" t="str">
        <f t="shared" si="882"/>
        <v/>
      </c>
      <c r="CL3085" s="32" t="str">
        <f t="shared" si="883"/>
        <v/>
      </c>
      <c r="CM3085" s="32" t="str">
        <f t="shared" si="884"/>
        <v/>
      </c>
      <c r="CN3085" s="32" t="str">
        <f t="shared" si="885"/>
        <v/>
      </c>
    </row>
    <row r="3086" spans="71:92" x14ac:dyDescent="0.3">
      <c r="BS3086" s="32" t="str">
        <f>IF(Kiadasi_kiseroiv!$K$2=BT3086,BV3086,"")</f>
        <v/>
      </c>
      <c r="BT3086" s="34" t="str">
        <f t="shared" si="868"/>
        <v/>
      </c>
      <c r="BU3086" s="32" t="str">
        <f t="shared" si="869"/>
        <v/>
      </c>
      <c r="BV3086" s="32" t="str">
        <f t="shared" si="870"/>
        <v/>
      </c>
      <c r="BW3086" s="32" t="str">
        <f t="shared" si="871"/>
        <v/>
      </c>
      <c r="BX3086" s="32" t="str">
        <f t="shared" si="872"/>
        <v/>
      </c>
      <c r="BY3086" s="32" t="str">
        <f t="shared" si="873"/>
        <v/>
      </c>
      <c r="BZ3086" s="32" t="str">
        <f t="shared" si="874"/>
        <v/>
      </c>
      <c r="CA3086" s="32" t="str">
        <f t="shared" si="875"/>
        <v/>
      </c>
      <c r="CB3086" s="33">
        <f>IF(COUNTIF($CD$7:CD3086,CD3086)=1,CD3086,CD3086+COUNTIF($CD$6:CD3085,CD3086))</f>
        <v>58232</v>
      </c>
      <c r="CC3086" s="34">
        <f t="shared" si="876"/>
        <v>55153</v>
      </c>
      <c r="CD3086" s="32">
        <f t="shared" si="877"/>
        <v>55153</v>
      </c>
      <c r="CE3086" s="32">
        <f t="shared" si="878"/>
        <v>0</v>
      </c>
      <c r="CF3086" s="32">
        <f t="shared" si="879"/>
        <v>0</v>
      </c>
      <c r="CG3086" s="32" t="str">
        <f t="shared" si="880"/>
        <v/>
      </c>
      <c r="CH3086" s="32">
        <v>3081</v>
      </c>
      <c r="CI3086" s="32" t="s">
        <v>6</v>
      </c>
      <c r="CJ3086" s="32" t="str">
        <f t="shared" si="881"/>
        <v/>
      </c>
      <c r="CK3086" s="32" t="str">
        <f t="shared" si="882"/>
        <v/>
      </c>
      <c r="CL3086" s="32" t="str">
        <f t="shared" si="883"/>
        <v/>
      </c>
      <c r="CM3086" s="32" t="str">
        <f t="shared" si="884"/>
        <v/>
      </c>
      <c r="CN3086" s="32" t="str">
        <f t="shared" si="885"/>
        <v/>
      </c>
    </row>
    <row r="3087" spans="71:92" x14ac:dyDescent="0.3">
      <c r="BS3087" s="32" t="str">
        <f>IF(Kiadasi_kiseroiv!$K$2=BT3087,BV3087,"")</f>
        <v/>
      </c>
      <c r="BT3087" s="34" t="str">
        <f t="shared" si="868"/>
        <v/>
      </c>
      <c r="BU3087" s="32" t="str">
        <f t="shared" si="869"/>
        <v/>
      </c>
      <c r="BV3087" s="32" t="str">
        <f t="shared" si="870"/>
        <v/>
      </c>
      <c r="BW3087" s="32" t="str">
        <f t="shared" si="871"/>
        <v/>
      </c>
      <c r="BX3087" s="32" t="str">
        <f t="shared" si="872"/>
        <v/>
      </c>
      <c r="BY3087" s="32" t="str">
        <f t="shared" si="873"/>
        <v/>
      </c>
      <c r="BZ3087" s="32" t="str">
        <f t="shared" si="874"/>
        <v/>
      </c>
      <c r="CA3087" s="32" t="str">
        <f t="shared" si="875"/>
        <v/>
      </c>
      <c r="CB3087" s="33">
        <f>IF(COUNTIF($CD$7:CD3087,CD3087)=1,CD3087,CD3087+COUNTIF($CD$6:CD3086,CD3087))</f>
        <v>58233</v>
      </c>
      <c r="CC3087" s="34">
        <f t="shared" si="876"/>
        <v>55153</v>
      </c>
      <c r="CD3087" s="32">
        <f t="shared" si="877"/>
        <v>55153</v>
      </c>
      <c r="CE3087" s="32">
        <f t="shared" si="878"/>
        <v>0</v>
      </c>
      <c r="CF3087" s="32">
        <f t="shared" si="879"/>
        <v>0</v>
      </c>
      <c r="CG3087" s="32" t="str">
        <f t="shared" si="880"/>
        <v/>
      </c>
      <c r="CH3087" s="32">
        <v>3082</v>
      </c>
      <c r="CI3087" s="32" t="s">
        <v>6</v>
      </c>
      <c r="CJ3087" s="32" t="str">
        <f t="shared" si="881"/>
        <v/>
      </c>
      <c r="CK3087" s="32" t="str">
        <f t="shared" si="882"/>
        <v/>
      </c>
      <c r="CL3087" s="32" t="str">
        <f t="shared" si="883"/>
        <v/>
      </c>
      <c r="CM3087" s="32" t="str">
        <f t="shared" si="884"/>
        <v/>
      </c>
      <c r="CN3087" s="32" t="str">
        <f t="shared" si="885"/>
        <v/>
      </c>
    </row>
    <row r="3088" spans="71:92" x14ac:dyDescent="0.3">
      <c r="BS3088" s="32" t="str">
        <f>IF(Kiadasi_kiseroiv!$K$2=BT3088,BV3088,"")</f>
        <v/>
      </c>
      <c r="BT3088" s="34" t="str">
        <f t="shared" si="868"/>
        <v/>
      </c>
      <c r="BU3088" s="32" t="str">
        <f t="shared" si="869"/>
        <v/>
      </c>
      <c r="BV3088" s="32" t="str">
        <f t="shared" si="870"/>
        <v/>
      </c>
      <c r="BW3088" s="32" t="str">
        <f t="shared" si="871"/>
        <v/>
      </c>
      <c r="BX3088" s="32" t="str">
        <f t="shared" si="872"/>
        <v/>
      </c>
      <c r="BY3088" s="32" t="str">
        <f t="shared" si="873"/>
        <v/>
      </c>
      <c r="BZ3088" s="32" t="str">
        <f t="shared" si="874"/>
        <v/>
      </c>
      <c r="CA3088" s="32" t="str">
        <f t="shared" si="875"/>
        <v/>
      </c>
      <c r="CB3088" s="33">
        <f>IF(COUNTIF($CD$7:CD3088,CD3088)=1,CD3088,CD3088+COUNTIF($CD$6:CD3087,CD3088))</f>
        <v>58234</v>
      </c>
      <c r="CC3088" s="34">
        <f t="shared" si="876"/>
        <v>55153</v>
      </c>
      <c r="CD3088" s="32">
        <f t="shared" si="877"/>
        <v>55153</v>
      </c>
      <c r="CE3088" s="32">
        <f t="shared" si="878"/>
        <v>0</v>
      </c>
      <c r="CF3088" s="32">
        <f t="shared" si="879"/>
        <v>0</v>
      </c>
      <c r="CG3088" s="32" t="str">
        <f t="shared" si="880"/>
        <v/>
      </c>
      <c r="CH3088" s="32">
        <v>3083</v>
      </c>
      <c r="CI3088" s="32" t="s">
        <v>6</v>
      </c>
      <c r="CJ3088" s="32" t="str">
        <f t="shared" si="881"/>
        <v/>
      </c>
      <c r="CK3088" s="32" t="str">
        <f t="shared" si="882"/>
        <v/>
      </c>
      <c r="CL3088" s="32" t="str">
        <f t="shared" si="883"/>
        <v/>
      </c>
      <c r="CM3088" s="32" t="str">
        <f t="shared" si="884"/>
        <v/>
      </c>
      <c r="CN3088" s="32" t="str">
        <f t="shared" si="885"/>
        <v/>
      </c>
    </row>
    <row r="3089" spans="71:92" x14ac:dyDescent="0.3">
      <c r="BS3089" s="32" t="str">
        <f>IF(Kiadasi_kiseroiv!$K$2=BT3089,BV3089,"")</f>
        <v/>
      </c>
      <c r="BT3089" s="34" t="str">
        <f t="shared" si="868"/>
        <v/>
      </c>
      <c r="BU3089" s="32" t="str">
        <f t="shared" si="869"/>
        <v/>
      </c>
      <c r="BV3089" s="32" t="str">
        <f t="shared" si="870"/>
        <v/>
      </c>
      <c r="BW3089" s="32" t="str">
        <f t="shared" si="871"/>
        <v/>
      </c>
      <c r="BX3089" s="32" t="str">
        <f t="shared" si="872"/>
        <v/>
      </c>
      <c r="BY3089" s="32" t="str">
        <f t="shared" si="873"/>
        <v/>
      </c>
      <c r="BZ3089" s="32" t="str">
        <f t="shared" si="874"/>
        <v/>
      </c>
      <c r="CA3089" s="32" t="str">
        <f t="shared" si="875"/>
        <v/>
      </c>
      <c r="CB3089" s="33">
        <f>IF(COUNTIF($CD$7:CD3089,CD3089)=1,CD3089,CD3089+COUNTIF($CD$6:CD3088,CD3089))</f>
        <v>58235</v>
      </c>
      <c r="CC3089" s="34">
        <f t="shared" si="876"/>
        <v>55153</v>
      </c>
      <c r="CD3089" s="32">
        <f t="shared" si="877"/>
        <v>55153</v>
      </c>
      <c r="CE3089" s="32">
        <f t="shared" si="878"/>
        <v>0</v>
      </c>
      <c r="CF3089" s="32">
        <f t="shared" si="879"/>
        <v>0</v>
      </c>
      <c r="CG3089" s="32" t="str">
        <f t="shared" si="880"/>
        <v/>
      </c>
      <c r="CH3089" s="32">
        <v>3084</v>
      </c>
      <c r="CI3089" s="32" t="s">
        <v>6</v>
      </c>
      <c r="CJ3089" s="32" t="str">
        <f t="shared" si="881"/>
        <v/>
      </c>
      <c r="CK3089" s="32" t="str">
        <f t="shared" si="882"/>
        <v/>
      </c>
      <c r="CL3089" s="32" t="str">
        <f t="shared" si="883"/>
        <v/>
      </c>
      <c r="CM3089" s="32" t="str">
        <f t="shared" si="884"/>
        <v/>
      </c>
      <c r="CN3089" s="32" t="str">
        <f t="shared" si="885"/>
        <v/>
      </c>
    </row>
    <row r="3090" spans="71:92" x14ac:dyDescent="0.3">
      <c r="BS3090" s="32" t="str">
        <f>IF(Kiadasi_kiseroiv!$K$2=BT3090,BV3090,"")</f>
        <v/>
      </c>
      <c r="BT3090" s="34" t="str">
        <f t="shared" si="868"/>
        <v/>
      </c>
      <c r="BU3090" s="32" t="str">
        <f t="shared" si="869"/>
        <v/>
      </c>
      <c r="BV3090" s="32" t="str">
        <f t="shared" si="870"/>
        <v/>
      </c>
      <c r="BW3090" s="32" t="str">
        <f t="shared" si="871"/>
        <v/>
      </c>
      <c r="BX3090" s="32" t="str">
        <f t="shared" si="872"/>
        <v/>
      </c>
      <c r="BY3090" s="32" t="str">
        <f t="shared" si="873"/>
        <v/>
      </c>
      <c r="BZ3090" s="32" t="str">
        <f t="shared" si="874"/>
        <v/>
      </c>
      <c r="CA3090" s="32" t="str">
        <f t="shared" si="875"/>
        <v/>
      </c>
      <c r="CB3090" s="33">
        <f>IF(COUNTIF($CD$7:CD3090,CD3090)=1,CD3090,CD3090+COUNTIF($CD$6:CD3089,CD3090))</f>
        <v>58236</v>
      </c>
      <c r="CC3090" s="34">
        <f t="shared" si="876"/>
        <v>55153</v>
      </c>
      <c r="CD3090" s="32">
        <f t="shared" si="877"/>
        <v>55153</v>
      </c>
      <c r="CE3090" s="32">
        <f t="shared" si="878"/>
        <v>0</v>
      </c>
      <c r="CF3090" s="32">
        <f t="shared" si="879"/>
        <v>0</v>
      </c>
      <c r="CG3090" s="32" t="str">
        <f t="shared" si="880"/>
        <v/>
      </c>
      <c r="CH3090" s="32">
        <v>3085</v>
      </c>
      <c r="CI3090" s="32" t="s">
        <v>6</v>
      </c>
      <c r="CJ3090" s="32" t="str">
        <f t="shared" si="881"/>
        <v/>
      </c>
      <c r="CK3090" s="32" t="str">
        <f t="shared" si="882"/>
        <v/>
      </c>
      <c r="CL3090" s="32" t="str">
        <f t="shared" si="883"/>
        <v/>
      </c>
      <c r="CM3090" s="32" t="str">
        <f t="shared" si="884"/>
        <v/>
      </c>
      <c r="CN3090" s="32" t="str">
        <f t="shared" si="885"/>
        <v/>
      </c>
    </row>
    <row r="3091" spans="71:92" x14ac:dyDescent="0.3">
      <c r="BS3091" s="32" t="str">
        <f>IF(Kiadasi_kiseroiv!$K$2=BT3091,BV3091,"")</f>
        <v/>
      </c>
      <c r="BT3091" s="34" t="str">
        <f t="shared" si="868"/>
        <v/>
      </c>
      <c r="BU3091" s="32" t="str">
        <f t="shared" si="869"/>
        <v/>
      </c>
      <c r="BV3091" s="32" t="str">
        <f t="shared" si="870"/>
        <v/>
      </c>
      <c r="BW3091" s="32" t="str">
        <f t="shared" si="871"/>
        <v/>
      </c>
      <c r="BX3091" s="32" t="str">
        <f t="shared" si="872"/>
        <v/>
      </c>
      <c r="BY3091" s="32" t="str">
        <f t="shared" si="873"/>
        <v/>
      </c>
      <c r="BZ3091" s="32" t="str">
        <f t="shared" si="874"/>
        <v/>
      </c>
      <c r="CA3091" s="32" t="str">
        <f t="shared" si="875"/>
        <v/>
      </c>
      <c r="CB3091" s="33">
        <f>IF(COUNTIF($CD$7:CD3091,CD3091)=1,CD3091,CD3091+COUNTIF($CD$6:CD3090,CD3091))</f>
        <v>58237</v>
      </c>
      <c r="CC3091" s="34">
        <f t="shared" si="876"/>
        <v>55153</v>
      </c>
      <c r="CD3091" s="32">
        <f t="shared" si="877"/>
        <v>55153</v>
      </c>
      <c r="CE3091" s="32">
        <f t="shared" si="878"/>
        <v>0</v>
      </c>
      <c r="CF3091" s="32">
        <f t="shared" si="879"/>
        <v>0</v>
      </c>
      <c r="CG3091" s="32" t="str">
        <f t="shared" si="880"/>
        <v/>
      </c>
      <c r="CH3091" s="32">
        <v>3086</v>
      </c>
      <c r="CI3091" s="32" t="s">
        <v>6</v>
      </c>
      <c r="CJ3091" s="32" t="str">
        <f t="shared" si="881"/>
        <v/>
      </c>
      <c r="CK3091" s="32" t="str">
        <f t="shared" si="882"/>
        <v/>
      </c>
      <c r="CL3091" s="32" t="str">
        <f t="shared" si="883"/>
        <v/>
      </c>
      <c r="CM3091" s="32" t="str">
        <f t="shared" si="884"/>
        <v/>
      </c>
      <c r="CN3091" s="32" t="str">
        <f t="shared" si="885"/>
        <v/>
      </c>
    </row>
    <row r="3092" spans="71:92" x14ac:dyDescent="0.3">
      <c r="BS3092" s="32" t="str">
        <f>IF(Kiadasi_kiseroiv!$K$2=BT3092,BV3092,"")</f>
        <v/>
      </c>
      <c r="BT3092" s="34" t="str">
        <f t="shared" si="868"/>
        <v/>
      </c>
      <c r="BU3092" s="32" t="str">
        <f t="shared" si="869"/>
        <v/>
      </c>
      <c r="BV3092" s="32" t="str">
        <f t="shared" si="870"/>
        <v/>
      </c>
      <c r="BW3092" s="32" t="str">
        <f t="shared" si="871"/>
        <v/>
      </c>
      <c r="BX3092" s="32" t="str">
        <f t="shared" si="872"/>
        <v/>
      </c>
      <c r="BY3092" s="32" t="str">
        <f t="shared" si="873"/>
        <v/>
      </c>
      <c r="BZ3092" s="32" t="str">
        <f t="shared" si="874"/>
        <v/>
      </c>
      <c r="CA3092" s="32" t="str">
        <f t="shared" si="875"/>
        <v/>
      </c>
      <c r="CB3092" s="33">
        <f>IF(COUNTIF($CD$7:CD3092,CD3092)=1,CD3092,CD3092+COUNTIF($CD$6:CD3091,CD3092))</f>
        <v>58238</v>
      </c>
      <c r="CC3092" s="34">
        <f t="shared" si="876"/>
        <v>55153</v>
      </c>
      <c r="CD3092" s="32">
        <f t="shared" si="877"/>
        <v>55153</v>
      </c>
      <c r="CE3092" s="32">
        <f t="shared" si="878"/>
        <v>0</v>
      </c>
      <c r="CF3092" s="32">
        <f t="shared" si="879"/>
        <v>0</v>
      </c>
      <c r="CG3092" s="32" t="str">
        <f t="shared" si="880"/>
        <v/>
      </c>
      <c r="CH3092" s="32">
        <v>3087</v>
      </c>
      <c r="CI3092" s="32" t="s">
        <v>6</v>
      </c>
      <c r="CJ3092" s="32" t="str">
        <f t="shared" si="881"/>
        <v/>
      </c>
      <c r="CK3092" s="32" t="str">
        <f t="shared" si="882"/>
        <v/>
      </c>
      <c r="CL3092" s="32" t="str">
        <f t="shared" si="883"/>
        <v/>
      </c>
      <c r="CM3092" s="32" t="str">
        <f t="shared" si="884"/>
        <v/>
      </c>
      <c r="CN3092" s="32" t="str">
        <f t="shared" si="885"/>
        <v/>
      </c>
    </row>
    <row r="3093" spans="71:92" x14ac:dyDescent="0.3">
      <c r="BS3093" s="32" t="str">
        <f>IF(Kiadasi_kiseroiv!$K$2=BT3093,BV3093,"")</f>
        <v/>
      </c>
      <c r="BT3093" s="34" t="str">
        <f t="shared" si="868"/>
        <v/>
      </c>
      <c r="BU3093" s="32" t="str">
        <f t="shared" si="869"/>
        <v/>
      </c>
      <c r="BV3093" s="32" t="str">
        <f t="shared" si="870"/>
        <v/>
      </c>
      <c r="BW3093" s="32" t="str">
        <f t="shared" si="871"/>
        <v/>
      </c>
      <c r="BX3093" s="32" t="str">
        <f t="shared" si="872"/>
        <v/>
      </c>
      <c r="BY3093" s="32" t="str">
        <f t="shared" si="873"/>
        <v/>
      </c>
      <c r="BZ3093" s="32" t="str">
        <f t="shared" si="874"/>
        <v/>
      </c>
      <c r="CA3093" s="32" t="str">
        <f t="shared" si="875"/>
        <v/>
      </c>
      <c r="CB3093" s="33">
        <f>IF(COUNTIF($CD$7:CD3093,CD3093)=1,CD3093,CD3093+COUNTIF($CD$6:CD3092,CD3093))</f>
        <v>58239</v>
      </c>
      <c r="CC3093" s="34">
        <f t="shared" si="876"/>
        <v>55153</v>
      </c>
      <c r="CD3093" s="32">
        <f t="shared" si="877"/>
        <v>55153</v>
      </c>
      <c r="CE3093" s="32">
        <f t="shared" si="878"/>
        <v>0</v>
      </c>
      <c r="CF3093" s="32">
        <f t="shared" si="879"/>
        <v>0</v>
      </c>
      <c r="CG3093" s="32" t="str">
        <f t="shared" si="880"/>
        <v/>
      </c>
      <c r="CH3093" s="32">
        <v>3088</v>
      </c>
      <c r="CI3093" s="32" t="s">
        <v>6</v>
      </c>
      <c r="CJ3093" s="32" t="str">
        <f t="shared" si="881"/>
        <v/>
      </c>
      <c r="CK3093" s="32" t="str">
        <f t="shared" si="882"/>
        <v/>
      </c>
      <c r="CL3093" s="32" t="str">
        <f t="shared" si="883"/>
        <v/>
      </c>
      <c r="CM3093" s="32" t="str">
        <f t="shared" si="884"/>
        <v/>
      </c>
      <c r="CN3093" s="32" t="str">
        <f t="shared" si="885"/>
        <v/>
      </c>
    </row>
    <row r="3094" spans="71:92" x14ac:dyDescent="0.3">
      <c r="BS3094" s="32" t="str">
        <f>IF(Kiadasi_kiseroiv!$K$2=BT3094,BV3094,"")</f>
        <v/>
      </c>
      <c r="BT3094" s="34" t="str">
        <f t="shared" si="868"/>
        <v/>
      </c>
      <c r="BU3094" s="32" t="str">
        <f t="shared" si="869"/>
        <v/>
      </c>
      <c r="BV3094" s="32" t="str">
        <f t="shared" si="870"/>
        <v/>
      </c>
      <c r="BW3094" s="32" t="str">
        <f t="shared" si="871"/>
        <v/>
      </c>
      <c r="BX3094" s="32" t="str">
        <f t="shared" si="872"/>
        <v/>
      </c>
      <c r="BY3094" s="32" t="str">
        <f t="shared" si="873"/>
        <v/>
      </c>
      <c r="BZ3094" s="32" t="str">
        <f t="shared" si="874"/>
        <v/>
      </c>
      <c r="CA3094" s="32" t="str">
        <f t="shared" si="875"/>
        <v/>
      </c>
      <c r="CB3094" s="33">
        <f>IF(COUNTIF($CD$7:CD3094,CD3094)=1,CD3094,CD3094+COUNTIF($CD$6:CD3093,CD3094))</f>
        <v>58240</v>
      </c>
      <c r="CC3094" s="34">
        <f t="shared" si="876"/>
        <v>55153</v>
      </c>
      <c r="CD3094" s="32">
        <f t="shared" si="877"/>
        <v>55153</v>
      </c>
      <c r="CE3094" s="32">
        <f t="shared" si="878"/>
        <v>0</v>
      </c>
      <c r="CF3094" s="32">
        <f t="shared" si="879"/>
        <v>0</v>
      </c>
      <c r="CG3094" s="32" t="str">
        <f t="shared" si="880"/>
        <v/>
      </c>
      <c r="CH3094" s="32">
        <v>3089</v>
      </c>
      <c r="CI3094" s="32" t="s">
        <v>6</v>
      </c>
      <c r="CJ3094" s="32" t="str">
        <f t="shared" si="881"/>
        <v/>
      </c>
      <c r="CK3094" s="32" t="str">
        <f t="shared" si="882"/>
        <v/>
      </c>
      <c r="CL3094" s="32" t="str">
        <f t="shared" si="883"/>
        <v/>
      </c>
      <c r="CM3094" s="32" t="str">
        <f t="shared" si="884"/>
        <v/>
      </c>
      <c r="CN3094" s="32" t="str">
        <f t="shared" si="885"/>
        <v/>
      </c>
    </row>
    <row r="3095" spans="71:92" x14ac:dyDescent="0.3">
      <c r="BS3095" s="32" t="str">
        <f>IF(Kiadasi_kiseroiv!$K$2=BT3095,BV3095,"")</f>
        <v/>
      </c>
      <c r="BT3095" s="34" t="str">
        <f t="shared" si="868"/>
        <v/>
      </c>
      <c r="BU3095" s="32" t="str">
        <f t="shared" si="869"/>
        <v/>
      </c>
      <c r="BV3095" s="32" t="str">
        <f t="shared" si="870"/>
        <v/>
      </c>
      <c r="BW3095" s="32" t="str">
        <f t="shared" si="871"/>
        <v/>
      </c>
      <c r="BX3095" s="32" t="str">
        <f t="shared" si="872"/>
        <v/>
      </c>
      <c r="BY3095" s="32" t="str">
        <f t="shared" si="873"/>
        <v/>
      </c>
      <c r="BZ3095" s="32" t="str">
        <f t="shared" si="874"/>
        <v/>
      </c>
      <c r="CA3095" s="32" t="str">
        <f t="shared" si="875"/>
        <v/>
      </c>
      <c r="CB3095" s="33">
        <f>IF(COUNTIF($CD$7:CD3095,CD3095)=1,CD3095,CD3095+COUNTIF($CD$6:CD3094,CD3095))</f>
        <v>58241</v>
      </c>
      <c r="CC3095" s="34">
        <f t="shared" si="876"/>
        <v>55153</v>
      </c>
      <c r="CD3095" s="32">
        <f t="shared" si="877"/>
        <v>55153</v>
      </c>
      <c r="CE3095" s="32">
        <f t="shared" si="878"/>
        <v>0</v>
      </c>
      <c r="CF3095" s="32">
        <f t="shared" si="879"/>
        <v>0</v>
      </c>
      <c r="CG3095" s="32" t="str">
        <f t="shared" si="880"/>
        <v/>
      </c>
      <c r="CH3095" s="32">
        <v>3090</v>
      </c>
      <c r="CI3095" s="32" t="s">
        <v>6</v>
      </c>
      <c r="CJ3095" s="32" t="str">
        <f t="shared" si="881"/>
        <v/>
      </c>
      <c r="CK3095" s="32" t="str">
        <f t="shared" si="882"/>
        <v/>
      </c>
      <c r="CL3095" s="32" t="str">
        <f t="shared" si="883"/>
        <v/>
      </c>
      <c r="CM3095" s="32" t="str">
        <f t="shared" si="884"/>
        <v/>
      </c>
      <c r="CN3095" s="32" t="str">
        <f t="shared" si="885"/>
        <v/>
      </c>
    </row>
    <row r="3096" spans="71:92" x14ac:dyDescent="0.3">
      <c r="BS3096" s="32" t="str">
        <f>IF(Kiadasi_kiseroiv!$K$2=BT3096,BV3096,"")</f>
        <v/>
      </c>
      <c r="BT3096" s="34" t="str">
        <f t="shared" si="868"/>
        <v/>
      </c>
      <c r="BU3096" s="32" t="str">
        <f t="shared" si="869"/>
        <v/>
      </c>
      <c r="BV3096" s="32" t="str">
        <f t="shared" si="870"/>
        <v/>
      </c>
      <c r="BW3096" s="32" t="str">
        <f t="shared" si="871"/>
        <v/>
      </c>
      <c r="BX3096" s="32" t="str">
        <f t="shared" si="872"/>
        <v/>
      </c>
      <c r="BY3096" s="32" t="str">
        <f t="shared" si="873"/>
        <v/>
      </c>
      <c r="BZ3096" s="32" t="str">
        <f t="shared" si="874"/>
        <v/>
      </c>
      <c r="CA3096" s="32" t="str">
        <f t="shared" si="875"/>
        <v/>
      </c>
      <c r="CB3096" s="33">
        <f>IF(COUNTIF($CD$7:CD3096,CD3096)=1,CD3096,CD3096+COUNTIF($CD$6:CD3095,CD3096))</f>
        <v>58242</v>
      </c>
      <c r="CC3096" s="34">
        <f t="shared" si="876"/>
        <v>55153</v>
      </c>
      <c r="CD3096" s="32">
        <f t="shared" si="877"/>
        <v>55153</v>
      </c>
      <c r="CE3096" s="32">
        <f t="shared" si="878"/>
        <v>0</v>
      </c>
      <c r="CF3096" s="32">
        <f t="shared" si="879"/>
        <v>0</v>
      </c>
      <c r="CG3096" s="32" t="str">
        <f t="shared" si="880"/>
        <v/>
      </c>
      <c r="CH3096" s="32">
        <v>3091</v>
      </c>
      <c r="CI3096" s="32" t="s">
        <v>6</v>
      </c>
      <c r="CJ3096" s="32" t="str">
        <f t="shared" si="881"/>
        <v/>
      </c>
      <c r="CK3096" s="32" t="str">
        <f t="shared" si="882"/>
        <v/>
      </c>
      <c r="CL3096" s="32" t="str">
        <f t="shared" si="883"/>
        <v/>
      </c>
      <c r="CM3096" s="32" t="str">
        <f t="shared" si="884"/>
        <v/>
      </c>
      <c r="CN3096" s="32" t="str">
        <f t="shared" si="885"/>
        <v/>
      </c>
    </row>
    <row r="3097" spans="71:92" x14ac:dyDescent="0.3">
      <c r="BS3097" s="32" t="str">
        <f>IF(Kiadasi_kiseroiv!$K$2=BT3097,BV3097,"")</f>
        <v/>
      </c>
      <c r="BT3097" s="34" t="str">
        <f t="shared" si="868"/>
        <v/>
      </c>
      <c r="BU3097" s="32" t="str">
        <f t="shared" si="869"/>
        <v/>
      </c>
      <c r="BV3097" s="32" t="str">
        <f t="shared" si="870"/>
        <v/>
      </c>
      <c r="BW3097" s="32" t="str">
        <f t="shared" si="871"/>
        <v/>
      </c>
      <c r="BX3097" s="32" t="str">
        <f t="shared" si="872"/>
        <v/>
      </c>
      <c r="BY3097" s="32" t="str">
        <f t="shared" si="873"/>
        <v/>
      </c>
      <c r="BZ3097" s="32" t="str">
        <f t="shared" si="874"/>
        <v/>
      </c>
      <c r="CA3097" s="32" t="str">
        <f t="shared" si="875"/>
        <v/>
      </c>
      <c r="CB3097" s="33">
        <f>IF(COUNTIF($CD$7:CD3097,CD3097)=1,CD3097,CD3097+COUNTIF($CD$6:CD3096,CD3097))</f>
        <v>58243</v>
      </c>
      <c r="CC3097" s="34">
        <f t="shared" si="876"/>
        <v>55153</v>
      </c>
      <c r="CD3097" s="32">
        <f t="shared" si="877"/>
        <v>55153</v>
      </c>
      <c r="CE3097" s="32">
        <f t="shared" si="878"/>
        <v>0</v>
      </c>
      <c r="CF3097" s="32">
        <f t="shared" si="879"/>
        <v>0</v>
      </c>
      <c r="CG3097" s="32" t="str">
        <f t="shared" si="880"/>
        <v/>
      </c>
      <c r="CH3097" s="32">
        <v>3092</v>
      </c>
      <c r="CI3097" s="32" t="s">
        <v>6</v>
      </c>
      <c r="CJ3097" s="32" t="str">
        <f t="shared" si="881"/>
        <v/>
      </c>
      <c r="CK3097" s="32" t="str">
        <f t="shared" si="882"/>
        <v/>
      </c>
      <c r="CL3097" s="32" t="str">
        <f t="shared" si="883"/>
        <v/>
      </c>
      <c r="CM3097" s="32" t="str">
        <f t="shared" si="884"/>
        <v/>
      </c>
      <c r="CN3097" s="32" t="str">
        <f t="shared" si="885"/>
        <v/>
      </c>
    </row>
    <row r="3098" spans="71:92" x14ac:dyDescent="0.3">
      <c r="BS3098" s="32" t="str">
        <f>IF(Kiadasi_kiseroiv!$K$2=BT3098,BV3098,"")</f>
        <v/>
      </c>
      <c r="BT3098" s="34" t="str">
        <f t="shared" si="868"/>
        <v/>
      </c>
      <c r="BU3098" s="32" t="str">
        <f t="shared" si="869"/>
        <v/>
      </c>
      <c r="BV3098" s="32" t="str">
        <f t="shared" si="870"/>
        <v/>
      </c>
      <c r="BW3098" s="32" t="str">
        <f t="shared" si="871"/>
        <v/>
      </c>
      <c r="BX3098" s="32" t="str">
        <f t="shared" si="872"/>
        <v/>
      </c>
      <c r="BY3098" s="32" t="str">
        <f t="shared" si="873"/>
        <v/>
      </c>
      <c r="BZ3098" s="32" t="str">
        <f t="shared" si="874"/>
        <v/>
      </c>
      <c r="CA3098" s="32" t="str">
        <f t="shared" si="875"/>
        <v/>
      </c>
      <c r="CB3098" s="33">
        <f>IF(COUNTIF($CD$7:CD3098,CD3098)=1,CD3098,CD3098+COUNTIF($CD$6:CD3097,CD3098))</f>
        <v>58244</v>
      </c>
      <c r="CC3098" s="34">
        <f t="shared" si="876"/>
        <v>55153</v>
      </c>
      <c r="CD3098" s="32">
        <f t="shared" si="877"/>
        <v>55153</v>
      </c>
      <c r="CE3098" s="32">
        <f t="shared" si="878"/>
        <v>0</v>
      </c>
      <c r="CF3098" s="32">
        <f t="shared" si="879"/>
        <v>0</v>
      </c>
      <c r="CG3098" s="32" t="str">
        <f t="shared" si="880"/>
        <v/>
      </c>
      <c r="CH3098" s="32">
        <v>3093</v>
      </c>
      <c r="CI3098" s="32" t="s">
        <v>6</v>
      </c>
      <c r="CJ3098" s="32" t="str">
        <f t="shared" si="881"/>
        <v/>
      </c>
      <c r="CK3098" s="32" t="str">
        <f t="shared" si="882"/>
        <v/>
      </c>
      <c r="CL3098" s="32" t="str">
        <f t="shared" si="883"/>
        <v/>
      </c>
      <c r="CM3098" s="32" t="str">
        <f t="shared" si="884"/>
        <v/>
      </c>
      <c r="CN3098" s="32" t="str">
        <f t="shared" si="885"/>
        <v/>
      </c>
    </row>
    <row r="3099" spans="71:92" x14ac:dyDescent="0.3">
      <c r="BS3099" s="32" t="str">
        <f>IF(Kiadasi_kiseroiv!$K$2=BT3099,BV3099,"")</f>
        <v/>
      </c>
      <c r="BT3099" s="34" t="str">
        <f t="shared" si="868"/>
        <v/>
      </c>
      <c r="BU3099" s="32" t="str">
        <f t="shared" si="869"/>
        <v/>
      </c>
      <c r="BV3099" s="32" t="str">
        <f t="shared" si="870"/>
        <v/>
      </c>
      <c r="BW3099" s="32" t="str">
        <f t="shared" si="871"/>
        <v/>
      </c>
      <c r="BX3099" s="32" t="str">
        <f t="shared" si="872"/>
        <v/>
      </c>
      <c r="BY3099" s="32" t="str">
        <f t="shared" si="873"/>
        <v/>
      </c>
      <c r="BZ3099" s="32" t="str">
        <f t="shared" si="874"/>
        <v/>
      </c>
      <c r="CA3099" s="32" t="str">
        <f t="shared" si="875"/>
        <v/>
      </c>
      <c r="CB3099" s="33">
        <f>IF(COUNTIF($CD$7:CD3099,CD3099)=1,CD3099,CD3099+COUNTIF($CD$6:CD3098,CD3099))</f>
        <v>58245</v>
      </c>
      <c r="CC3099" s="34">
        <f t="shared" si="876"/>
        <v>55153</v>
      </c>
      <c r="CD3099" s="32">
        <f t="shared" si="877"/>
        <v>55153</v>
      </c>
      <c r="CE3099" s="32">
        <f t="shared" si="878"/>
        <v>0</v>
      </c>
      <c r="CF3099" s="32">
        <f t="shared" si="879"/>
        <v>0</v>
      </c>
      <c r="CG3099" s="32" t="str">
        <f t="shared" si="880"/>
        <v/>
      </c>
      <c r="CH3099" s="32">
        <v>3094</v>
      </c>
      <c r="CI3099" s="32" t="s">
        <v>6</v>
      </c>
      <c r="CJ3099" s="32" t="str">
        <f t="shared" si="881"/>
        <v/>
      </c>
      <c r="CK3099" s="32" t="str">
        <f t="shared" si="882"/>
        <v/>
      </c>
      <c r="CL3099" s="32" t="str">
        <f t="shared" si="883"/>
        <v/>
      </c>
      <c r="CM3099" s="32" t="str">
        <f t="shared" si="884"/>
        <v/>
      </c>
      <c r="CN3099" s="32" t="str">
        <f t="shared" si="885"/>
        <v/>
      </c>
    </row>
    <row r="3100" spans="71:92" x14ac:dyDescent="0.3">
      <c r="BS3100" s="32" t="str">
        <f>IF(Kiadasi_kiseroiv!$K$2=BT3100,BV3100,"")</f>
        <v/>
      </c>
      <c r="BT3100" s="34" t="str">
        <f t="shared" si="868"/>
        <v/>
      </c>
      <c r="BU3100" s="32" t="str">
        <f t="shared" si="869"/>
        <v/>
      </c>
      <c r="BV3100" s="32" t="str">
        <f t="shared" si="870"/>
        <v/>
      </c>
      <c r="BW3100" s="32" t="str">
        <f t="shared" si="871"/>
        <v/>
      </c>
      <c r="BX3100" s="32" t="str">
        <f t="shared" si="872"/>
        <v/>
      </c>
      <c r="BY3100" s="32" t="str">
        <f t="shared" si="873"/>
        <v/>
      </c>
      <c r="BZ3100" s="32" t="str">
        <f t="shared" si="874"/>
        <v/>
      </c>
      <c r="CA3100" s="32" t="str">
        <f t="shared" si="875"/>
        <v/>
      </c>
      <c r="CB3100" s="33">
        <f>IF(COUNTIF($CD$7:CD3100,CD3100)=1,CD3100,CD3100+COUNTIF($CD$6:CD3099,CD3100))</f>
        <v>58246</v>
      </c>
      <c r="CC3100" s="34">
        <f t="shared" si="876"/>
        <v>55153</v>
      </c>
      <c r="CD3100" s="32">
        <f t="shared" si="877"/>
        <v>55153</v>
      </c>
      <c r="CE3100" s="32">
        <f t="shared" si="878"/>
        <v>0</v>
      </c>
      <c r="CF3100" s="32">
        <f t="shared" si="879"/>
        <v>0</v>
      </c>
      <c r="CG3100" s="32" t="str">
        <f t="shared" si="880"/>
        <v/>
      </c>
      <c r="CH3100" s="32">
        <v>3095</v>
      </c>
      <c r="CI3100" s="32" t="s">
        <v>6</v>
      </c>
      <c r="CJ3100" s="32" t="str">
        <f t="shared" si="881"/>
        <v/>
      </c>
      <c r="CK3100" s="32" t="str">
        <f t="shared" si="882"/>
        <v/>
      </c>
      <c r="CL3100" s="32" t="str">
        <f t="shared" si="883"/>
        <v/>
      </c>
      <c r="CM3100" s="32" t="str">
        <f t="shared" si="884"/>
        <v/>
      </c>
      <c r="CN3100" s="32" t="str">
        <f t="shared" si="885"/>
        <v/>
      </c>
    </row>
    <row r="3101" spans="71:92" x14ac:dyDescent="0.3">
      <c r="BS3101" s="32" t="str">
        <f>IF(Kiadasi_kiseroiv!$K$2=BT3101,BV3101,"")</f>
        <v/>
      </c>
      <c r="BT3101" s="34" t="str">
        <f t="shared" si="868"/>
        <v/>
      </c>
      <c r="BU3101" s="32" t="str">
        <f t="shared" si="869"/>
        <v/>
      </c>
      <c r="BV3101" s="32" t="str">
        <f t="shared" si="870"/>
        <v/>
      </c>
      <c r="BW3101" s="32" t="str">
        <f t="shared" si="871"/>
        <v/>
      </c>
      <c r="BX3101" s="32" t="str">
        <f t="shared" si="872"/>
        <v/>
      </c>
      <c r="BY3101" s="32" t="str">
        <f t="shared" si="873"/>
        <v/>
      </c>
      <c r="BZ3101" s="32" t="str">
        <f t="shared" si="874"/>
        <v/>
      </c>
      <c r="CA3101" s="32" t="str">
        <f t="shared" si="875"/>
        <v/>
      </c>
      <c r="CB3101" s="33">
        <f>IF(COUNTIF($CD$7:CD3101,CD3101)=1,CD3101,CD3101+COUNTIF($CD$6:CD3100,CD3101))</f>
        <v>58247</v>
      </c>
      <c r="CC3101" s="34">
        <f t="shared" si="876"/>
        <v>55153</v>
      </c>
      <c r="CD3101" s="32">
        <f t="shared" si="877"/>
        <v>55153</v>
      </c>
      <c r="CE3101" s="32">
        <f t="shared" si="878"/>
        <v>0</v>
      </c>
      <c r="CF3101" s="32">
        <f t="shared" si="879"/>
        <v>0</v>
      </c>
      <c r="CG3101" s="32" t="str">
        <f t="shared" si="880"/>
        <v/>
      </c>
      <c r="CH3101" s="32">
        <v>3096</v>
      </c>
      <c r="CI3101" s="32" t="s">
        <v>6</v>
      </c>
      <c r="CJ3101" s="32" t="str">
        <f t="shared" si="881"/>
        <v/>
      </c>
      <c r="CK3101" s="32" t="str">
        <f t="shared" si="882"/>
        <v/>
      </c>
      <c r="CL3101" s="32" t="str">
        <f t="shared" si="883"/>
        <v/>
      </c>
      <c r="CM3101" s="32" t="str">
        <f t="shared" si="884"/>
        <v/>
      </c>
      <c r="CN3101" s="32" t="str">
        <f t="shared" si="885"/>
        <v/>
      </c>
    </row>
    <row r="3102" spans="71:92" x14ac:dyDescent="0.3">
      <c r="BS3102" s="32" t="str">
        <f>IF(Kiadasi_kiseroiv!$K$2=BT3102,BV3102,"")</f>
        <v/>
      </c>
      <c r="BT3102" s="34" t="str">
        <f t="shared" si="868"/>
        <v/>
      </c>
      <c r="BU3102" s="32" t="str">
        <f t="shared" si="869"/>
        <v/>
      </c>
      <c r="BV3102" s="32" t="str">
        <f t="shared" si="870"/>
        <v/>
      </c>
      <c r="BW3102" s="32" t="str">
        <f t="shared" si="871"/>
        <v/>
      </c>
      <c r="BX3102" s="32" t="str">
        <f t="shared" si="872"/>
        <v/>
      </c>
      <c r="BY3102" s="32" t="str">
        <f t="shared" si="873"/>
        <v/>
      </c>
      <c r="BZ3102" s="32" t="str">
        <f t="shared" si="874"/>
        <v/>
      </c>
      <c r="CA3102" s="32" t="str">
        <f t="shared" si="875"/>
        <v/>
      </c>
      <c r="CB3102" s="33">
        <f>IF(COUNTIF($CD$7:CD3102,CD3102)=1,CD3102,CD3102+COUNTIF($CD$6:CD3101,CD3102))</f>
        <v>58248</v>
      </c>
      <c r="CC3102" s="34">
        <f t="shared" si="876"/>
        <v>55153</v>
      </c>
      <c r="CD3102" s="32">
        <f t="shared" si="877"/>
        <v>55153</v>
      </c>
      <c r="CE3102" s="32">
        <f t="shared" si="878"/>
        <v>0</v>
      </c>
      <c r="CF3102" s="32">
        <f t="shared" si="879"/>
        <v>0</v>
      </c>
      <c r="CG3102" s="32" t="str">
        <f t="shared" si="880"/>
        <v/>
      </c>
      <c r="CH3102" s="32">
        <v>3097</v>
      </c>
      <c r="CI3102" s="32" t="s">
        <v>6</v>
      </c>
      <c r="CJ3102" s="32" t="str">
        <f t="shared" si="881"/>
        <v/>
      </c>
      <c r="CK3102" s="32" t="str">
        <f t="shared" si="882"/>
        <v/>
      </c>
      <c r="CL3102" s="32" t="str">
        <f t="shared" si="883"/>
        <v/>
      </c>
      <c r="CM3102" s="32" t="str">
        <f t="shared" si="884"/>
        <v/>
      </c>
      <c r="CN3102" s="32" t="str">
        <f t="shared" si="885"/>
        <v/>
      </c>
    </row>
    <row r="3103" spans="71:92" x14ac:dyDescent="0.3">
      <c r="BS3103" s="32" t="str">
        <f>IF(Kiadasi_kiseroiv!$K$2=BT3103,BV3103,"")</f>
        <v/>
      </c>
      <c r="BT3103" s="34" t="str">
        <f t="shared" si="868"/>
        <v/>
      </c>
      <c r="BU3103" s="32" t="str">
        <f t="shared" si="869"/>
        <v/>
      </c>
      <c r="BV3103" s="32" t="str">
        <f t="shared" si="870"/>
        <v/>
      </c>
      <c r="BW3103" s="32" t="str">
        <f t="shared" si="871"/>
        <v/>
      </c>
      <c r="BX3103" s="32" t="str">
        <f t="shared" si="872"/>
        <v/>
      </c>
      <c r="BY3103" s="32" t="str">
        <f t="shared" si="873"/>
        <v/>
      </c>
      <c r="BZ3103" s="32" t="str">
        <f t="shared" si="874"/>
        <v/>
      </c>
      <c r="CA3103" s="32" t="str">
        <f t="shared" si="875"/>
        <v/>
      </c>
      <c r="CB3103" s="33">
        <f>IF(COUNTIF($CD$7:CD3103,CD3103)=1,CD3103,CD3103+COUNTIF($CD$6:CD3102,CD3103))</f>
        <v>58249</v>
      </c>
      <c r="CC3103" s="34">
        <f t="shared" si="876"/>
        <v>55153</v>
      </c>
      <c r="CD3103" s="32">
        <f t="shared" si="877"/>
        <v>55153</v>
      </c>
      <c r="CE3103" s="32">
        <f t="shared" si="878"/>
        <v>0</v>
      </c>
      <c r="CF3103" s="32">
        <f t="shared" si="879"/>
        <v>0</v>
      </c>
      <c r="CG3103" s="32" t="str">
        <f t="shared" si="880"/>
        <v/>
      </c>
      <c r="CH3103" s="32">
        <v>3098</v>
      </c>
      <c r="CI3103" s="32" t="s">
        <v>6</v>
      </c>
      <c r="CJ3103" s="32" t="str">
        <f t="shared" si="881"/>
        <v/>
      </c>
      <c r="CK3103" s="32" t="str">
        <f t="shared" si="882"/>
        <v/>
      </c>
      <c r="CL3103" s="32" t="str">
        <f t="shared" si="883"/>
        <v/>
      </c>
      <c r="CM3103" s="32" t="str">
        <f t="shared" si="884"/>
        <v/>
      </c>
      <c r="CN3103" s="32" t="str">
        <f t="shared" si="885"/>
        <v/>
      </c>
    </row>
    <row r="3104" spans="71:92" x14ac:dyDescent="0.3">
      <c r="BS3104" s="32" t="str">
        <f>IF(Kiadasi_kiseroiv!$K$2=BT3104,BV3104,"")</f>
        <v/>
      </c>
      <c r="BT3104" s="34" t="str">
        <f t="shared" si="868"/>
        <v/>
      </c>
      <c r="BU3104" s="32" t="str">
        <f t="shared" si="869"/>
        <v/>
      </c>
      <c r="BV3104" s="32" t="str">
        <f t="shared" si="870"/>
        <v/>
      </c>
      <c r="BW3104" s="32" t="str">
        <f t="shared" si="871"/>
        <v/>
      </c>
      <c r="BX3104" s="32" t="str">
        <f t="shared" si="872"/>
        <v/>
      </c>
      <c r="BY3104" s="32" t="str">
        <f t="shared" si="873"/>
        <v/>
      </c>
      <c r="BZ3104" s="32" t="str">
        <f t="shared" si="874"/>
        <v/>
      </c>
      <c r="CA3104" s="32" t="str">
        <f t="shared" si="875"/>
        <v/>
      </c>
      <c r="CB3104" s="33">
        <f>IF(COUNTIF($CD$7:CD3104,CD3104)=1,CD3104,CD3104+COUNTIF($CD$6:CD3103,CD3104))</f>
        <v>58250</v>
      </c>
      <c r="CC3104" s="34">
        <f t="shared" si="876"/>
        <v>55153</v>
      </c>
      <c r="CD3104" s="32">
        <f t="shared" si="877"/>
        <v>55153</v>
      </c>
      <c r="CE3104" s="32">
        <f t="shared" si="878"/>
        <v>0</v>
      </c>
      <c r="CF3104" s="32">
        <f t="shared" si="879"/>
        <v>0</v>
      </c>
      <c r="CG3104" s="32" t="str">
        <f t="shared" si="880"/>
        <v/>
      </c>
      <c r="CH3104" s="32">
        <v>3099</v>
      </c>
      <c r="CI3104" s="32" t="s">
        <v>6</v>
      </c>
      <c r="CJ3104" s="32" t="str">
        <f t="shared" si="881"/>
        <v/>
      </c>
      <c r="CK3104" s="32" t="str">
        <f t="shared" si="882"/>
        <v/>
      </c>
      <c r="CL3104" s="32" t="str">
        <f t="shared" si="883"/>
        <v/>
      </c>
      <c r="CM3104" s="32" t="str">
        <f t="shared" si="884"/>
        <v/>
      </c>
      <c r="CN3104" s="32" t="str">
        <f t="shared" si="885"/>
        <v/>
      </c>
    </row>
    <row r="3105" spans="71:92" x14ac:dyDescent="0.3">
      <c r="BS3105" s="32" t="str">
        <f>IF(Kiadasi_kiseroiv!$K$2=BT3105,BV3105,"")</f>
        <v/>
      </c>
      <c r="BT3105" s="34" t="str">
        <f t="shared" si="868"/>
        <v/>
      </c>
      <c r="BU3105" s="32" t="str">
        <f t="shared" si="869"/>
        <v/>
      </c>
      <c r="BV3105" s="32" t="str">
        <f t="shared" si="870"/>
        <v/>
      </c>
      <c r="BW3105" s="32" t="str">
        <f t="shared" si="871"/>
        <v/>
      </c>
      <c r="BX3105" s="32" t="str">
        <f t="shared" si="872"/>
        <v/>
      </c>
      <c r="BY3105" s="32" t="str">
        <f t="shared" si="873"/>
        <v/>
      </c>
      <c r="BZ3105" s="32" t="str">
        <f t="shared" si="874"/>
        <v/>
      </c>
      <c r="CA3105" s="32" t="str">
        <f t="shared" si="875"/>
        <v/>
      </c>
      <c r="CB3105" s="33">
        <f>IF(COUNTIF($CD$7:CD3105,CD3105)=1,CD3105,CD3105+COUNTIF($CD$6:CD3104,CD3105))</f>
        <v>58251</v>
      </c>
      <c r="CC3105" s="34">
        <f t="shared" si="876"/>
        <v>55153</v>
      </c>
      <c r="CD3105" s="32">
        <f t="shared" si="877"/>
        <v>55153</v>
      </c>
      <c r="CE3105" s="32">
        <f t="shared" si="878"/>
        <v>0</v>
      </c>
      <c r="CF3105" s="32">
        <f t="shared" si="879"/>
        <v>0</v>
      </c>
      <c r="CG3105" s="32" t="str">
        <f t="shared" si="880"/>
        <v/>
      </c>
      <c r="CH3105" s="32">
        <v>3100</v>
      </c>
      <c r="CI3105" s="32" t="s">
        <v>6</v>
      </c>
      <c r="CJ3105" s="32" t="str">
        <f t="shared" si="881"/>
        <v/>
      </c>
      <c r="CK3105" s="32" t="str">
        <f t="shared" si="882"/>
        <v/>
      </c>
      <c r="CL3105" s="32" t="str">
        <f t="shared" si="883"/>
        <v/>
      </c>
      <c r="CM3105" s="32" t="str">
        <f t="shared" si="884"/>
        <v/>
      </c>
      <c r="CN3105" s="32" t="str">
        <f t="shared" si="885"/>
        <v/>
      </c>
    </row>
    <row r="3106" spans="71:92" x14ac:dyDescent="0.3">
      <c r="BS3106" s="32" t="str">
        <f>IF(Kiadasi_kiseroiv!$K$2=BT3106,BV3106,"")</f>
        <v/>
      </c>
      <c r="BT3106" s="34" t="str">
        <f t="shared" si="868"/>
        <v/>
      </c>
      <c r="BU3106" s="32" t="str">
        <f t="shared" si="869"/>
        <v/>
      </c>
      <c r="BV3106" s="32" t="str">
        <f t="shared" si="870"/>
        <v/>
      </c>
      <c r="BW3106" s="32" t="str">
        <f t="shared" si="871"/>
        <v/>
      </c>
      <c r="BX3106" s="32" t="str">
        <f t="shared" si="872"/>
        <v/>
      </c>
      <c r="BY3106" s="32" t="str">
        <f t="shared" si="873"/>
        <v/>
      </c>
      <c r="BZ3106" s="32" t="str">
        <f t="shared" si="874"/>
        <v/>
      </c>
      <c r="CA3106" s="32" t="str">
        <f t="shared" si="875"/>
        <v/>
      </c>
      <c r="CB3106" s="33">
        <f>IF(COUNTIF($CD$7:CD3106,CD3106)=1,CD3106,CD3106+COUNTIF($CD$6:CD3105,CD3106))</f>
        <v>58252</v>
      </c>
      <c r="CC3106" s="34">
        <f t="shared" si="876"/>
        <v>55153</v>
      </c>
      <c r="CD3106" s="32">
        <f t="shared" si="877"/>
        <v>55153</v>
      </c>
      <c r="CE3106" s="32">
        <f t="shared" si="878"/>
        <v>0</v>
      </c>
      <c r="CF3106" s="32">
        <f t="shared" si="879"/>
        <v>0</v>
      </c>
      <c r="CG3106" s="32" t="str">
        <f t="shared" si="880"/>
        <v/>
      </c>
      <c r="CH3106" s="32">
        <v>3101</v>
      </c>
      <c r="CI3106" s="32" t="s">
        <v>6</v>
      </c>
      <c r="CJ3106" s="32" t="str">
        <f t="shared" si="881"/>
        <v/>
      </c>
      <c r="CK3106" s="32" t="str">
        <f t="shared" si="882"/>
        <v/>
      </c>
      <c r="CL3106" s="32" t="str">
        <f t="shared" si="883"/>
        <v/>
      </c>
      <c r="CM3106" s="32" t="str">
        <f t="shared" si="884"/>
        <v/>
      </c>
      <c r="CN3106" s="32" t="str">
        <f t="shared" si="885"/>
        <v/>
      </c>
    </row>
    <row r="3107" spans="71:92" x14ac:dyDescent="0.3">
      <c r="BS3107" s="32" t="str">
        <f>IF(Kiadasi_kiseroiv!$K$2=BT3107,BV3107,"")</f>
        <v/>
      </c>
      <c r="BT3107" s="34" t="str">
        <f t="shared" si="868"/>
        <v/>
      </c>
      <c r="BU3107" s="32" t="str">
        <f t="shared" si="869"/>
        <v/>
      </c>
      <c r="BV3107" s="32" t="str">
        <f t="shared" si="870"/>
        <v/>
      </c>
      <c r="BW3107" s="32" t="str">
        <f t="shared" si="871"/>
        <v/>
      </c>
      <c r="BX3107" s="32" t="str">
        <f t="shared" si="872"/>
        <v/>
      </c>
      <c r="BY3107" s="32" t="str">
        <f t="shared" si="873"/>
        <v/>
      </c>
      <c r="BZ3107" s="32" t="str">
        <f t="shared" si="874"/>
        <v/>
      </c>
      <c r="CA3107" s="32" t="str">
        <f t="shared" si="875"/>
        <v/>
      </c>
      <c r="CB3107" s="33">
        <f>IF(COUNTIF($CD$7:CD3107,CD3107)=1,CD3107,CD3107+COUNTIF($CD$6:CD3106,CD3107))</f>
        <v>58253</v>
      </c>
      <c r="CC3107" s="34">
        <f t="shared" si="876"/>
        <v>55153</v>
      </c>
      <c r="CD3107" s="32">
        <f t="shared" si="877"/>
        <v>55153</v>
      </c>
      <c r="CE3107" s="32">
        <f t="shared" si="878"/>
        <v>0</v>
      </c>
      <c r="CF3107" s="32">
        <f t="shared" si="879"/>
        <v>0</v>
      </c>
      <c r="CG3107" s="32" t="str">
        <f t="shared" si="880"/>
        <v/>
      </c>
      <c r="CH3107" s="32">
        <v>3102</v>
      </c>
      <c r="CI3107" s="32" t="s">
        <v>6</v>
      </c>
      <c r="CJ3107" s="32" t="str">
        <f t="shared" si="881"/>
        <v/>
      </c>
      <c r="CK3107" s="32" t="str">
        <f t="shared" si="882"/>
        <v/>
      </c>
      <c r="CL3107" s="32" t="str">
        <f t="shared" si="883"/>
        <v/>
      </c>
      <c r="CM3107" s="32" t="str">
        <f t="shared" si="884"/>
        <v/>
      </c>
      <c r="CN3107" s="32" t="str">
        <f t="shared" si="885"/>
        <v/>
      </c>
    </row>
    <row r="3108" spans="71:92" x14ac:dyDescent="0.3">
      <c r="BS3108" s="32" t="str">
        <f>IF(Kiadasi_kiseroiv!$K$2=BT3108,BV3108,"")</f>
        <v/>
      </c>
      <c r="BT3108" s="34" t="str">
        <f t="shared" si="868"/>
        <v/>
      </c>
      <c r="BU3108" s="32" t="str">
        <f t="shared" si="869"/>
        <v/>
      </c>
      <c r="BV3108" s="32" t="str">
        <f t="shared" si="870"/>
        <v/>
      </c>
      <c r="BW3108" s="32" t="str">
        <f t="shared" si="871"/>
        <v/>
      </c>
      <c r="BX3108" s="32" t="str">
        <f t="shared" si="872"/>
        <v/>
      </c>
      <c r="BY3108" s="32" t="str">
        <f t="shared" si="873"/>
        <v/>
      </c>
      <c r="BZ3108" s="32" t="str">
        <f t="shared" si="874"/>
        <v/>
      </c>
      <c r="CA3108" s="32" t="str">
        <f t="shared" si="875"/>
        <v/>
      </c>
      <c r="CB3108" s="33">
        <f>IF(COUNTIF($CD$7:CD3108,CD3108)=1,CD3108,CD3108+COUNTIF($CD$6:CD3107,CD3108))</f>
        <v>58254</v>
      </c>
      <c r="CC3108" s="34">
        <f t="shared" si="876"/>
        <v>55153</v>
      </c>
      <c r="CD3108" s="32">
        <f t="shared" si="877"/>
        <v>55153</v>
      </c>
      <c r="CE3108" s="32">
        <f t="shared" si="878"/>
        <v>0</v>
      </c>
      <c r="CF3108" s="32">
        <f t="shared" si="879"/>
        <v>0</v>
      </c>
      <c r="CG3108" s="32" t="str">
        <f t="shared" si="880"/>
        <v/>
      </c>
      <c r="CH3108" s="32">
        <v>3103</v>
      </c>
      <c r="CI3108" s="32" t="s">
        <v>6</v>
      </c>
      <c r="CJ3108" s="32" t="str">
        <f t="shared" si="881"/>
        <v/>
      </c>
      <c r="CK3108" s="32" t="str">
        <f t="shared" si="882"/>
        <v/>
      </c>
      <c r="CL3108" s="32" t="str">
        <f t="shared" si="883"/>
        <v/>
      </c>
      <c r="CM3108" s="32" t="str">
        <f t="shared" si="884"/>
        <v/>
      </c>
      <c r="CN3108" s="32" t="str">
        <f t="shared" si="885"/>
        <v/>
      </c>
    </row>
    <row r="3109" spans="71:92" x14ac:dyDescent="0.3">
      <c r="BS3109" s="32" t="str">
        <f>IF(Kiadasi_kiseroiv!$K$2=BT3109,BV3109,"")</f>
        <v/>
      </c>
      <c r="BT3109" s="34" t="str">
        <f t="shared" si="868"/>
        <v/>
      </c>
      <c r="BU3109" s="32" t="str">
        <f t="shared" si="869"/>
        <v/>
      </c>
      <c r="BV3109" s="32" t="str">
        <f t="shared" si="870"/>
        <v/>
      </c>
      <c r="BW3109" s="32" t="str">
        <f t="shared" si="871"/>
        <v/>
      </c>
      <c r="BX3109" s="32" t="str">
        <f t="shared" si="872"/>
        <v/>
      </c>
      <c r="BY3109" s="32" t="str">
        <f t="shared" si="873"/>
        <v/>
      </c>
      <c r="BZ3109" s="32" t="str">
        <f t="shared" si="874"/>
        <v/>
      </c>
      <c r="CA3109" s="32" t="str">
        <f t="shared" si="875"/>
        <v/>
      </c>
      <c r="CB3109" s="33">
        <f>IF(COUNTIF($CD$7:CD3109,CD3109)=1,CD3109,CD3109+COUNTIF($CD$6:CD3108,CD3109))</f>
        <v>58255</v>
      </c>
      <c r="CC3109" s="34">
        <f t="shared" si="876"/>
        <v>55153</v>
      </c>
      <c r="CD3109" s="32">
        <f t="shared" si="877"/>
        <v>55153</v>
      </c>
      <c r="CE3109" s="32">
        <f t="shared" si="878"/>
        <v>0</v>
      </c>
      <c r="CF3109" s="32">
        <f t="shared" si="879"/>
        <v>0</v>
      </c>
      <c r="CG3109" s="32" t="str">
        <f t="shared" si="880"/>
        <v/>
      </c>
      <c r="CH3109" s="32">
        <v>3104</v>
      </c>
      <c r="CI3109" s="32" t="s">
        <v>6</v>
      </c>
      <c r="CJ3109" s="32" t="str">
        <f t="shared" si="881"/>
        <v/>
      </c>
      <c r="CK3109" s="32" t="str">
        <f t="shared" si="882"/>
        <v/>
      </c>
      <c r="CL3109" s="32" t="str">
        <f t="shared" si="883"/>
        <v/>
      </c>
      <c r="CM3109" s="32" t="str">
        <f t="shared" si="884"/>
        <v/>
      </c>
      <c r="CN3109" s="32" t="str">
        <f t="shared" si="885"/>
        <v/>
      </c>
    </row>
    <row r="3110" spans="71:92" x14ac:dyDescent="0.3">
      <c r="BS3110" s="32" t="str">
        <f>IF(Kiadasi_kiseroiv!$K$2=BT3110,BV3110,"")</f>
        <v/>
      </c>
      <c r="BT3110" s="34" t="str">
        <f t="shared" si="868"/>
        <v/>
      </c>
      <c r="BU3110" s="32" t="str">
        <f t="shared" si="869"/>
        <v/>
      </c>
      <c r="BV3110" s="32" t="str">
        <f t="shared" si="870"/>
        <v/>
      </c>
      <c r="BW3110" s="32" t="str">
        <f t="shared" si="871"/>
        <v/>
      </c>
      <c r="BX3110" s="32" t="str">
        <f t="shared" si="872"/>
        <v/>
      </c>
      <c r="BY3110" s="32" t="str">
        <f t="shared" si="873"/>
        <v/>
      </c>
      <c r="BZ3110" s="32" t="str">
        <f t="shared" si="874"/>
        <v/>
      </c>
      <c r="CA3110" s="32" t="str">
        <f t="shared" si="875"/>
        <v/>
      </c>
      <c r="CB3110" s="33">
        <f>IF(COUNTIF($CD$7:CD3110,CD3110)=1,CD3110,CD3110+COUNTIF($CD$6:CD3109,CD3110))</f>
        <v>58256</v>
      </c>
      <c r="CC3110" s="34">
        <f t="shared" si="876"/>
        <v>55153</v>
      </c>
      <c r="CD3110" s="32">
        <f t="shared" si="877"/>
        <v>55153</v>
      </c>
      <c r="CE3110" s="32">
        <f t="shared" si="878"/>
        <v>0</v>
      </c>
      <c r="CF3110" s="32">
        <f t="shared" si="879"/>
        <v>0</v>
      </c>
      <c r="CG3110" s="32" t="str">
        <f t="shared" si="880"/>
        <v/>
      </c>
      <c r="CH3110" s="32">
        <v>3105</v>
      </c>
      <c r="CI3110" s="32" t="s">
        <v>6</v>
      </c>
      <c r="CJ3110" s="32" t="str">
        <f t="shared" si="881"/>
        <v/>
      </c>
      <c r="CK3110" s="32" t="str">
        <f t="shared" si="882"/>
        <v/>
      </c>
      <c r="CL3110" s="32" t="str">
        <f t="shared" si="883"/>
        <v/>
      </c>
      <c r="CM3110" s="32" t="str">
        <f t="shared" si="884"/>
        <v/>
      </c>
      <c r="CN3110" s="32" t="str">
        <f t="shared" si="885"/>
        <v/>
      </c>
    </row>
    <row r="3111" spans="71:92" x14ac:dyDescent="0.3">
      <c r="BS3111" s="32" t="str">
        <f>IF(Kiadasi_kiseroiv!$K$2=BT3111,BV3111,"")</f>
        <v/>
      </c>
      <c r="BT3111" s="34" t="str">
        <f t="shared" si="868"/>
        <v/>
      </c>
      <c r="BU3111" s="32" t="str">
        <f t="shared" si="869"/>
        <v/>
      </c>
      <c r="BV3111" s="32" t="str">
        <f t="shared" si="870"/>
        <v/>
      </c>
      <c r="BW3111" s="32" t="str">
        <f t="shared" si="871"/>
        <v/>
      </c>
      <c r="BX3111" s="32" t="str">
        <f t="shared" si="872"/>
        <v/>
      </c>
      <c r="BY3111" s="32" t="str">
        <f t="shared" si="873"/>
        <v/>
      </c>
      <c r="BZ3111" s="32" t="str">
        <f t="shared" si="874"/>
        <v/>
      </c>
      <c r="CA3111" s="32" t="str">
        <f t="shared" si="875"/>
        <v/>
      </c>
      <c r="CB3111" s="33">
        <f>IF(COUNTIF($CD$7:CD3111,CD3111)=1,CD3111,CD3111+COUNTIF($CD$6:CD3110,CD3111))</f>
        <v>58257</v>
      </c>
      <c r="CC3111" s="34">
        <f t="shared" si="876"/>
        <v>55153</v>
      </c>
      <c r="CD3111" s="32">
        <f t="shared" si="877"/>
        <v>55153</v>
      </c>
      <c r="CE3111" s="32">
        <f t="shared" si="878"/>
        <v>0</v>
      </c>
      <c r="CF3111" s="32">
        <f t="shared" si="879"/>
        <v>0</v>
      </c>
      <c r="CG3111" s="32" t="str">
        <f t="shared" si="880"/>
        <v/>
      </c>
      <c r="CH3111" s="32">
        <v>3106</v>
      </c>
      <c r="CI3111" s="32" t="s">
        <v>6</v>
      </c>
      <c r="CJ3111" s="32" t="str">
        <f t="shared" si="881"/>
        <v/>
      </c>
      <c r="CK3111" s="32" t="str">
        <f t="shared" si="882"/>
        <v/>
      </c>
      <c r="CL3111" s="32" t="str">
        <f t="shared" si="883"/>
        <v/>
      </c>
      <c r="CM3111" s="32" t="str">
        <f t="shared" si="884"/>
        <v/>
      </c>
      <c r="CN3111" s="32" t="str">
        <f t="shared" si="885"/>
        <v/>
      </c>
    </row>
    <row r="3112" spans="71:92" x14ac:dyDescent="0.3">
      <c r="BS3112" s="32" t="str">
        <f>IF(Kiadasi_kiseroiv!$K$2=BT3112,BV3112,"")</f>
        <v/>
      </c>
      <c r="BT3112" s="34" t="str">
        <f t="shared" si="868"/>
        <v/>
      </c>
      <c r="BU3112" s="32" t="str">
        <f t="shared" si="869"/>
        <v/>
      </c>
      <c r="BV3112" s="32" t="str">
        <f t="shared" si="870"/>
        <v/>
      </c>
      <c r="BW3112" s="32" t="str">
        <f t="shared" si="871"/>
        <v/>
      </c>
      <c r="BX3112" s="32" t="str">
        <f t="shared" si="872"/>
        <v/>
      </c>
      <c r="BY3112" s="32" t="str">
        <f t="shared" si="873"/>
        <v/>
      </c>
      <c r="BZ3112" s="32" t="str">
        <f t="shared" si="874"/>
        <v/>
      </c>
      <c r="CA3112" s="32" t="str">
        <f t="shared" si="875"/>
        <v/>
      </c>
      <c r="CB3112" s="33">
        <f>IF(COUNTIF($CD$7:CD3112,CD3112)=1,CD3112,CD3112+COUNTIF($CD$6:CD3111,CD3112))</f>
        <v>58258</v>
      </c>
      <c r="CC3112" s="34">
        <f t="shared" si="876"/>
        <v>55153</v>
      </c>
      <c r="CD3112" s="32">
        <f t="shared" si="877"/>
        <v>55153</v>
      </c>
      <c r="CE3112" s="32">
        <f t="shared" si="878"/>
        <v>0</v>
      </c>
      <c r="CF3112" s="32">
        <f t="shared" si="879"/>
        <v>0</v>
      </c>
      <c r="CG3112" s="32" t="str">
        <f t="shared" si="880"/>
        <v/>
      </c>
      <c r="CH3112" s="32">
        <v>3107</v>
      </c>
      <c r="CI3112" s="32" t="s">
        <v>6</v>
      </c>
      <c r="CJ3112" s="32" t="str">
        <f t="shared" si="881"/>
        <v/>
      </c>
      <c r="CK3112" s="32" t="str">
        <f t="shared" si="882"/>
        <v/>
      </c>
      <c r="CL3112" s="32" t="str">
        <f t="shared" si="883"/>
        <v/>
      </c>
      <c r="CM3112" s="32" t="str">
        <f t="shared" si="884"/>
        <v/>
      </c>
      <c r="CN3112" s="32" t="str">
        <f t="shared" si="885"/>
        <v/>
      </c>
    </row>
    <row r="3113" spans="71:92" x14ac:dyDescent="0.3">
      <c r="BS3113" s="32" t="str">
        <f>IF(Kiadasi_kiseroiv!$K$2=BT3113,BV3113,"")</f>
        <v/>
      </c>
      <c r="BT3113" s="34" t="str">
        <f t="shared" ref="BT3113:BT3176" si="886">IF(AND($BT$4=CI3113,BU3113&lt;&gt;""),CC3113,"")</f>
        <v/>
      </c>
      <c r="BU3113" s="32" t="str">
        <f t="shared" ref="BU3113:BU3176" si="887">IF(AND($BU$1=CI3113,ISERROR(VLOOKUP(CG3113,Kisiv,2,FALSE))=FALSE),CB3113,"")</f>
        <v/>
      </c>
      <c r="BV3113" s="32" t="str">
        <f t="shared" ref="BV3113:BV3176" si="888">IF(BU3113&lt;&gt;"",RANK(BU3113,$BU$7:$BU$33000,1),"")</f>
        <v/>
      </c>
      <c r="BW3113" s="32" t="str">
        <f t="shared" ref="BW3113:BW3176" si="889">IF(CC3113&lt;min,$BW$2,IF(CC3113&lt;=max,CG3113,""))</f>
        <v/>
      </c>
      <c r="BX3113" s="32" t="str">
        <f t="shared" ref="BX3113:BX3176" si="890">IF(AND(OR($BX$1=0,$BX$1=CG3113),OR($BX$2=0,IF(ISERROR(SEARCH($BX$2,CJ3113&amp;CK3113&amp;CL3113,1)),FALSE,TRUE))),CB3113,"")</f>
        <v/>
      </c>
      <c r="BY3113" s="32" t="str">
        <f t="shared" ref="BY3113:BY3176" si="891">IF(AND(BX3113&lt;&gt;"",CC3113&lt;&gt;$CD$2),RANK(BX3113,$BX$7:$BX$33000,1),"")</f>
        <v/>
      </c>
      <c r="BZ3113" s="32" t="str">
        <f t="shared" ref="BZ3113:BZ3176" si="892">IF(AND(CC3113&lt;$BZ$2,CI3113=$BZ$4),$BZ$5,IF(AND(CC3113&lt;=$BZ$3,CI3113=$BZ$4),CB3113,""))</f>
        <v/>
      </c>
      <c r="CA3113" s="32" t="str">
        <f t="shared" ref="CA3113:CA3176" si="893">IF(AND(BZ3113&lt;&gt;"",BZ3113&lt;&gt;$BZ$5),RANK(BZ3113,$BZ$7:$BZ$33000,1),"")</f>
        <v/>
      </c>
      <c r="CB3113" s="33">
        <f>IF(COUNTIF($CD$7:CD3113,CD3113)=1,CD3113,CD3113+COUNTIF($CD$6:CD3112,CD3113))</f>
        <v>58259</v>
      </c>
      <c r="CC3113" s="34">
        <f t="shared" ref="CC3113:CC3176" si="894">IF(INDEX(Kassza,CH3113,1)&lt;&gt;1,INDEX(Kassza,CH3113,1),$CD$2)</f>
        <v>55153</v>
      </c>
      <c r="CD3113" s="32">
        <f t="shared" ref="CD3113:CD3176" si="895">IF(CC3113&lt;&gt;$CD$2,RANK(CC3113,$CC$7:$CC$33000,1),$CD$2)</f>
        <v>55153</v>
      </c>
      <c r="CE3113" s="32">
        <f t="shared" ref="CE3113:CE3176" si="896">INDEX(Kassza,CH3113,6)</f>
        <v>0</v>
      </c>
      <c r="CF3113" s="32">
        <f t="shared" ref="CF3113:CF3176" si="897">INDEX(Kassza,CH3113,8)</f>
        <v>0</v>
      </c>
      <c r="CG3113" s="32" t="str">
        <f t="shared" ref="CG3113:CG3176" si="898">INDEX(Kassza,CH3113,7)&amp;INDEX(Kassza,CH3113,9)</f>
        <v/>
      </c>
      <c r="CH3113" s="32">
        <v>3108</v>
      </c>
      <c r="CI3113" s="32" t="s">
        <v>6</v>
      </c>
      <c r="CJ3113" s="32" t="str">
        <f t="shared" ref="CJ3113:CJ3176" si="899">IF(INDEX(Kassza,CH3113,5)&lt;&gt;0,INDEX(Kassza,CH3113,5),"")</f>
        <v/>
      </c>
      <c r="CK3113" s="32" t="str">
        <f t="shared" ref="CK3113:CK3176" si="900">IF(INDEX(Kassza,CH3113,10)&lt;&gt;0,INDEX(Kassza,CH3113,10),"")</f>
        <v/>
      </c>
      <c r="CL3113" s="32" t="str">
        <f t="shared" ref="CL3113:CL3176" si="901">IF(INDEX(Kassza,CH3113,11)&lt;&gt;0,INDEX(Kassza,CH3113,11),"")</f>
        <v/>
      </c>
      <c r="CM3113" s="32" t="str">
        <f t="shared" ref="CM3113:CM3176" si="902">IF(INDEX(Kassza,CH3113,4)&lt;&gt;0,INDEX(Kassza,CH3113,4),"")</f>
        <v/>
      </c>
      <c r="CN3113" s="32" t="str">
        <f t="shared" ref="CN3113:CN3176" si="903">IF(INDEX(Kassza,CH3113,3)&lt;&gt;0,INDEX(Kassza,CH3113,3),"")</f>
        <v/>
      </c>
    </row>
    <row r="3114" spans="71:92" x14ac:dyDescent="0.3">
      <c r="BS3114" s="32" t="str">
        <f>IF(Kiadasi_kiseroiv!$K$2=BT3114,BV3114,"")</f>
        <v/>
      </c>
      <c r="BT3114" s="34" t="str">
        <f t="shared" si="886"/>
        <v/>
      </c>
      <c r="BU3114" s="32" t="str">
        <f t="shared" si="887"/>
        <v/>
      </c>
      <c r="BV3114" s="32" t="str">
        <f t="shared" si="888"/>
        <v/>
      </c>
      <c r="BW3114" s="32" t="str">
        <f t="shared" si="889"/>
        <v/>
      </c>
      <c r="BX3114" s="32" t="str">
        <f t="shared" si="890"/>
        <v/>
      </c>
      <c r="BY3114" s="32" t="str">
        <f t="shared" si="891"/>
        <v/>
      </c>
      <c r="BZ3114" s="32" t="str">
        <f t="shared" si="892"/>
        <v/>
      </c>
      <c r="CA3114" s="32" t="str">
        <f t="shared" si="893"/>
        <v/>
      </c>
      <c r="CB3114" s="33">
        <f>IF(COUNTIF($CD$7:CD3114,CD3114)=1,CD3114,CD3114+COUNTIF($CD$6:CD3113,CD3114))</f>
        <v>58260</v>
      </c>
      <c r="CC3114" s="34">
        <f t="shared" si="894"/>
        <v>55153</v>
      </c>
      <c r="CD3114" s="32">
        <f t="shared" si="895"/>
        <v>55153</v>
      </c>
      <c r="CE3114" s="32">
        <f t="shared" si="896"/>
        <v>0</v>
      </c>
      <c r="CF3114" s="32">
        <f t="shared" si="897"/>
        <v>0</v>
      </c>
      <c r="CG3114" s="32" t="str">
        <f t="shared" si="898"/>
        <v/>
      </c>
      <c r="CH3114" s="32">
        <v>3109</v>
      </c>
      <c r="CI3114" s="32" t="s">
        <v>6</v>
      </c>
      <c r="CJ3114" s="32" t="str">
        <f t="shared" si="899"/>
        <v/>
      </c>
      <c r="CK3114" s="32" t="str">
        <f t="shared" si="900"/>
        <v/>
      </c>
      <c r="CL3114" s="32" t="str">
        <f t="shared" si="901"/>
        <v/>
      </c>
      <c r="CM3114" s="32" t="str">
        <f t="shared" si="902"/>
        <v/>
      </c>
      <c r="CN3114" s="32" t="str">
        <f t="shared" si="903"/>
        <v/>
      </c>
    </row>
    <row r="3115" spans="71:92" x14ac:dyDescent="0.3">
      <c r="BS3115" s="32" t="str">
        <f>IF(Kiadasi_kiseroiv!$K$2=BT3115,BV3115,"")</f>
        <v/>
      </c>
      <c r="BT3115" s="34" t="str">
        <f t="shared" si="886"/>
        <v/>
      </c>
      <c r="BU3115" s="32" t="str">
        <f t="shared" si="887"/>
        <v/>
      </c>
      <c r="BV3115" s="32" t="str">
        <f t="shared" si="888"/>
        <v/>
      </c>
      <c r="BW3115" s="32" t="str">
        <f t="shared" si="889"/>
        <v/>
      </c>
      <c r="BX3115" s="32" t="str">
        <f t="shared" si="890"/>
        <v/>
      </c>
      <c r="BY3115" s="32" t="str">
        <f t="shared" si="891"/>
        <v/>
      </c>
      <c r="BZ3115" s="32" t="str">
        <f t="shared" si="892"/>
        <v/>
      </c>
      <c r="CA3115" s="32" t="str">
        <f t="shared" si="893"/>
        <v/>
      </c>
      <c r="CB3115" s="33">
        <f>IF(COUNTIF($CD$7:CD3115,CD3115)=1,CD3115,CD3115+COUNTIF($CD$6:CD3114,CD3115))</f>
        <v>58261</v>
      </c>
      <c r="CC3115" s="34">
        <f t="shared" si="894"/>
        <v>55153</v>
      </c>
      <c r="CD3115" s="32">
        <f t="shared" si="895"/>
        <v>55153</v>
      </c>
      <c r="CE3115" s="32">
        <f t="shared" si="896"/>
        <v>0</v>
      </c>
      <c r="CF3115" s="32">
        <f t="shared" si="897"/>
        <v>0</v>
      </c>
      <c r="CG3115" s="32" t="str">
        <f t="shared" si="898"/>
        <v/>
      </c>
      <c r="CH3115" s="32">
        <v>3110</v>
      </c>
      <c r="CI3115" s="32" t="s">
        <v>6</v>
      </c>
      <c r="CJ3115" s="32" t="str">
        <f t="shared" si="899"/>
        <v/>
      </c>
      <c r="CK3115" s="32" t="str">
        <f t="shared" si="900"/>
        <v/>
      </c>
      <c r="CL3115" s="32" t="str">
        <f t="shared" si="901"/>
        <v/>
      </c>
      <c r="CM3115" s="32" t="str">
        <f t="shared" si="902"/>
        <v/>
      </c>
      <c r="CN3115" s="32" t="str">
        <f t="shared" si="903"/>
        <v/>
      </c>
    </row>
    <row r="3116" spans="71:92" x14ac:dyDescent="0.3">
      <c r="BS3116" s="32" t="str">
        <f>IF(Kiadasi_kiseroiv!$K$2=BT3116,BV3116,"")</f>
        <v/>
      </c>
      <c r="BT3116" s="34" t="str">
        <f t="shared" si="886"/>
        <v/>
      </c>
      <c r="BU3116" s="32" t="str">
        <f t="shared" si="887"/>
        <v/>
      </c>
      <c r="BV3116" s="32" t="str">
        <f t="shared" si="888"/>
        <v/>
      </c>
      <c r="BW3116" s="32" t="str">
        <f t="shared" si="889"/>
        <v/>
      </c>
      <c r="BX3116" s="32" t="str">
        <f t="shared" si="890"/>
        <v/>
      </c>
      <c r="BY3116" s="32" t="str">
        <f t="shared" si="891"/>
        <v/>
      </c>
      <c r="BZ3116" s="32" t="str">
        <f t="shared" si="892"/>
        <v/>
      </c>
      <c r="CA3116" s="32" t="str">
        <f t="shared" si="893"/>
        <v/>
      </c>
      <c r="CB3116" s="33">
        <f>IF(COUNTIF($CD$7:CD3116,CD3116)=1,CD3116,CD3116+COUNTIF($CD$6:CD3115,CD3116))</f>
        <v>58262</v>
      </c>
      <c r="CC3116" s="34">
        <f t="shared" si="894"/>
        <v>55153</v>
      </c>
      <c r="CD3116" s="32">
        <f t="shared" si="895"/>
        <v>55153</v>
      </c>
      <c r="CE3116" s="32">
        <f t="shared" si="896"/>
        <v>0</v>
      </c>
      <c r="CF3116" s="32">
        <f t="shared" si="897"/>
        <v>0</v>
      </c>
      <c r="CG3116" s="32" t="str">
        <f t="shared" si="898"/>
        <v/>
      </c>
      <c r="CH3116" s="32">
        <v>3111</v>
      </c>
      <c r="CI3116" s="32" t="s">
        <v>6</v>
      </c>
      <c r="CJ3116" s="32" t="str">
        <f t="shared" si="899"/>
        <v/>
      </c>
      <c r="CK3116" s="32" t="str">
        <f t="shared" si="900"/>
        <v/>
      </c>
      <c r="CL3116" s="32" t="str">
        <f t="shared" si="901"/>
        <v/>
      </c>
      <c r="CM3116" s="32" t="str">
        <f t="shared" si="902"/>
        <v/>
      </c>
      <c r="CN3116" s="32" t="str">
        <f t="shared" si="903"/>
        <v/>
      </c>
    </row>
    <row r="3117" spans="71:92" x14ac:dyDescent="0.3">
      <c r="BS3117" s="32" t="str">
        <f>IF(Kiadasi_kiseroiv!$K$2=BT3117,BV3117,"")</f>
        <v/>
      </c>
      <c r="BT3117" s="34" t="str">
        <f t="shared" si="886"/>
        <v/>
      </c>
      <c r="BU3117" s="32" t="str">
        <f t="shared" si="887"/>
        <v/>
      </c>
      <c r="BV3117" s="32" t="str">
        <f t="shared" si="888"/>
        <v/>
      </c>
      <c r="BW3117" s="32" t="str">
        <f t="shared" si="889"/>
        <v/>
      </c>
      <c r="BX3117" s="32" t="str">
        <f t="shared" si="890"/>
        <v/>
      </c>
      <c r="BY3117" s="32" t="str">
        <f t="shared" si="891"/>
        <v/>
      </c>
      <c r="BZ3117" s="32" t="str">
        <f t="shared" si="892"/>
        <v/>
      </c>
      <c r="CA3117" s="32" t="str">
        <f t="shared" si="893"/>
        <v/>
      </c>
      <c r="CB3117" s="33">
        <f>IF(COUNTIF($CD$7:CD3117,CD3117)=1,CD3117,CD3117+COUNTIF($CD$6:CD3116,CD3117))</f>
        <v>58263</v>
      </c>
      <c r="CC3117" s="34">
        <f t="shared" si="894"/>
        <v>55153</v>
      </c>
      <c r="CD3117" s="32">
        <f t="shared" si="895"/>
        <v>55153</v>
      </c>
      <c r="CE3117" s="32">
        <f t="shared" si="896"/>
        <v>0</v>
      </c>
      <c r="CF3117" s="32">
        <f t="shared" si="897"/>
        <v>0</v>
      </c>
      <c r="CG3117" s="32" t="str">
        <f t="shared" si="898"/>
        <v/>
      </c>
      <c r="CH3117" s="32">
        <v>3112</v>
      </c>
      <c r="CI3117" s="32" t="s">
        <v>6</v>
      </c>
      <c r="CJ3117" s="32" t="str">
        <f t="shared" si="899"/>
        <v/>
      </c>
      <c r="CK3117" s="32" t="str">
        <f t="shared" si="900"/>
        <v/>
      </c>
      <c r="CL3117" s="32" t="str">
        <f t="shared" si="901"/>
        <v/>
      </c>
      <c r="CM3117" s="32" t="str">
        <f t="shared" si="902"/>
        <v/>
      </c>
      <c r="CN3117" s="32" t="str">
        <f t="shared" si="903"/>
        <v/>
      </c>
    </row>
    <row r="3118" spans="71:92" x14ac:dyDescent="0.3">
      <c r="BS3118" s="32" t="str">
        <f>IF(Kiadasi_kiseroiv!$K$2=BT3118,BV3118,"")</f>
        <v/>
      </c>
      <c r="BT3118" s="34" t="str">
        <f t="shared" si="886"/>
        <v/>
      </c>
      <c r="BU3118" s="32" t="str">
        <f t="shared" si="887"/>
        <v/>
      </c>
      <c r="BV3118" s="32" t="str">
        <f t="shared" si="888"/>
        <v/>
      </c>
      <c r="BW3118" s="32" t="str">
        <f t="shared" si="889"/>
        <v/>
      </c>
      <c r="BX3118" s="32" t="str">
        <f t="shared" si="890"/>
        <v/>
      </c>
      <c r="BY3118" s="32" t="str">
        <f t="shared" si="891"/>
        <v/>
      </c>
      <c r="BZ3118" s="32" t="str">
        <f t="shared" si="892"/>
        <v/>
      </c>
      <c r="CA3118" s="32" t="str">
        <f t="shared" si="893"/>
        <v/>
      </c>
      <c r="CB3118" s="33">
        <f>IF(COUNTIF($CD$7:CD3118,CD3118)=1,CD3118,CD3118+COUNTIF($CD$6:CD3117,CD3118))</f>
        <v>58264</v>
      </c>
      <c r="CC3118" s="34">
        <f t="shared" si="894"/>
        <v>55153</v>
      </c>
      <c r="CD3118" s="32">
        <f t="shared" si="895"/>
        <v>55153</v>
      </c>
      <c r="CE3118" s="32">
        <f t="shared" si="896"/>
        <v>0</v>
      </c>
      <c r="CF3118" s="32">
        <f t="shared" si="897"/>
        <v>0</v>
      </c>
      <c r="CG3118" s="32" t="str">
        <f t="shared" si="898"/>
        <v/>
      </c>
      <c r="CH3118" s="32">
        <v>3113</v>
      </c>
      <c r="CI3118" s="32" t="s">
        <v>6</v>
      </c>
      <c r="CJ3118" s="32" t="str">
        <f t="shared" si="899"/>
        <v/>
      </c>
      <c r="CK3118" s="32" t="str">
        <f t="shared" si="900"/>
        <v/>
      </c>
      <c r="CL3118" s="32" t="str">
        <f t="shared" si="901"/>
        <v/>
      </c>
      <c r="CM3118" s="32" t="str">
        <f t="shared" si="902"/>
        <v/>
      </c>
      <c r="CN3118" s="32" t="str">
        <f t="shared" si="903"/>
        <v/>
      </c>
    </row>
    <row r="3119" spans="71:92" x14ac:dyDescent="0.3">
      <c r="BS3119" s="32" t="str">
        <f>IF(Kiadasi_kiseroiv!$K$2=BT3119,BV3119,"")</f>
        <v/>
      </c>
      <c r="BT3119" s="34" t="str">
        <f t="shared" si="886"/>
        <v/>
      </c>
      <c r="BU3119" s="32" t="str">
        <f t="shared" si="887"/>
        <v/>
      </c>
      <c r="BV3119" s="32" t="str">
        <f t="shared" si="888"/>
        <v/>
      </c>
      <c r="BW3119" s="32" t="str">
        <f t="shared" si="889"/>
        <v/>
      </c>
      <c r="BX3119" s="32" t="str">
        <f t="shared" si="890"/>
        <v/>
      </c>
      <c r="BY3119" s="32" t="str">
        <f t="shared" si="891"/>
        <v/>
      </c>
      <c r="BZ3119" s="32" t="str">
        <f t="shared" si="892"/>
        <v/>
      </c>
      <c r="CA3119" s="32" t="str">
        <f t="shared" si="893"/>
        <v/>
      </c>
      <c r="CB3119" s="33">
        <f>IF(COUNTIF($CD$7:CD3119,CD3119)=1,CD3119,CD3119+COUNTIF($CD$6:CD3118,CD3119))</f>
        <v>58265</v>
      </c>
      <c r="CC3119" s="34">
        <f t="shared" si="894"/>
        <v>55153</v>
      </c>
      <c r="CD3119" s="32">
        <f t="shared" si="895"/>
        <v>55153</v>
      </c>
      <c r="CE3119" s="32">
        <f t="shared" si="896"/>
        <v>0</v>
      </c>
      <c r="CF3119" s="32">
        <f t="shared" si="897"/>
        <v>0</v>
      </c>
      <c r="CG3119" s="32" t="str">
        <f t="shared" si="898"/>
        <v/>
      </c>
      <c r="CH3119" s="32">
        <v>3114</v>
      </c>
      <c r="CI3119" s="32" t="s">
        <v>6</v>
      </c>
      <c r="CJ3119" s="32" t="str">
        <f t="shared" si="899"/>
        <v/>
      </c>
      <c r="CK3119" s="32" t="str">
        <f t="shared" si="900"/>
        <v/>
      </c>
      <c r="CL3119" s="32" t="str">
        <f t="shared" si="901"/>
        <v/>
      </c>
      <c r="CM3119" s="32" t="str">
        <f t="shared" si="902"/>
        <v/>
      </c>
      <c r="CN3119" s="32" t="str">
        <f t="shared" si="903"/>
        <v/>
      </c>
    </row>
    <row r="3120" spans="71:92" x14ac:dyDescent="0.3">
      <c r="BS3120" s="32" t="str">
        <f>IF(Kiadasi_kiseroiv!$K$2=BT3120,BV3120,"")</f>
        <v/>
      </c>
      <c r="BT3120" s="34" t="str">
        <f t="shared" si="886"/>
        <v/>
      </c>
      <c r="BU3120" s="32" t="str">
        <f t="shared" si="887"/>
        <v/>
      </c>
      <c r="BV3120" s="32" t="str">
        <f t="shared" si="888"/>
        <v/>
      </c>
      <c r="BW3120" s="32" t="str">
        <f t="shared" si="889"/>
        <v/>
      </c>
      <c r="BX3120" s="32" t="str">
        <f t="shared" si="890"/>
        <v/>
      </c>
      <c r="BY3120" s="32" t="str">
        <f t="shared" si="891"/>
        <v/>
      </c>
      <c r="BZ3120" s="32" t="str">
        <f t="shared" si="892"/>
        <v/>
      </c>
      <c r="CA3120" s="32" t="str">
        <f t="shared" si="893"/>
        <v/>
      </c>
      <c r="CB3120" s="33">
        <f>IF(COUNTIF($CD$7:CD3120,CD3120)=1,CD3120,CD3120+COUNTIF($CD$6:CD3119,CD3120))</f>
        <v>58266</v>
      </c>
      <c r="CC3120" s="34">
        <f t="shared" si="894"/>
        <v>55153</v>
      </c>
      <c r="CD3120" s="32">
        <f t="shared" si="895"/>
        <v>55153</v>
      </c>
      <c r="CE3120" s="32">
        <f t="shared" si="896"/>
        <v>0</v>
      </c>
      <c r="CF3120" s="32">
        <f t="shared" si="897"/>
        <v>0</v>
      </c>
      <c r="CG3120" s="32" t="str">
        <f t="shared" si="898"/>
        <v/>
      </c>
      <c r="CH3120" s="32">
        <v>3115</v>
      </c>
      <c r="CI3120" s="32" t="s">
        <v>6</v>
      </c>
      <c r="CJ3120" s="32" t="str">
        <f t="shared" si="899"/>
        <v/>
      </c>
      <c r="CK3120" s="32" t="str">
        <f t="shared" si="900"/>
        <v/>
      </c>
      <c r="CL3120" s="32" t="str">
        <f t="shared" si="901"/>
        <v/>
      </c>
      <c r="CM3120" s="32" t="str">
        <f t="shared" si="902"/>
        <v/>
      </c>
      <c r="CN3120" s="32" t="str">
        <f t="shared" si="903"/>
        <v/>
      </c>
    </row>
    <row r="3121" spans="71:92" x14ac:dyDescent="0.3">
      <c r="BS3121" s="32" t="str">
        <f>IF(Kiadasi_kiseroiv!$K$2=BT3121,BV3121,"")</f>
        <v/>
      </c>
      <c r="BT3121" s="34" t="str">
        <f t="shared" si="886"/>
        <v/>
      </c>
      <c r="BU3121" s="32" t="str">
        <f t="shared" si="887"/>
        <v/>
      </c>
      <c r="BV3121" s="32" t="str">
        <f t="shared" si="888"/>
        <v/>
      </c>
      <c r="BW3121" s="32" t="str">
        <f t="shared" si="889"/>
        <v/>
      </c>
      <c r="BX3121" s="32" t="str">
        <f t="shared" si="890"/>
        <v/>
      </c>
      <c r="BY3121" s="32" t="str">
        <f t="shared" si="891"/>
        <v/>
      </c>
      <c r="BZ3121" s="32" t="str">
        <f t="shared" si="892"/>
        <v/>
      </c>
      <c r="CA3121" s="32" t="str">
        <f t="shared" si="893"/>
        <v/>
      </c>
      <c r="CB3121" s="33">
        <f>IF(COUNTIF($CD$7:CD3121,CD3121)=1,CD3121,CD3121+COUNTIF($CD$6:CD3120,CD3121))</f>
        <v>58267</v>
      </c>
      <c r="CC3121" s="34">
        <f t="shared" si="894"/>
        <v>55153</v>
      </c>
      <c r="CD3121" s="32">
        <f t="shared" si="895"/>
        <v>55153</v>
      </c>
      <c r="CE3121" s="32">
        <f t="shared" si="896"/>
        <v>0</v>
      </c>
      <c r="CF3121" s="32">
        <f t="shared" si="897"/>
        <v>0</v>
      </c>
      <c r="CG3121" s="32" t="str">
        <f t="shared" si="898"/>
        <v/>
      </c>
      <c r="CH3121" s="32">
        <v>3116</v>
      </c>
      <c r="CI3121" s="32" t="s">
        <v>6</v>
      </c>
      <c r="CJ3121" s="32" t="str">
        <f t="shared" si="899"/>
        <v/>
      </c>
      <c r="CK3121" s="32" t="str">
        <f t="shared" si="900"/>
        <v/>
      </c>
      <c r="CL3121" s="32" t="str">
        <f t="shared" si="901"/>
        <v/>
      </c>
      <c r="CM3121" s="32" t="str">
        <f t="shared" si="902"/>
        <v/>
      </c>
      <c r="CN3121" s="32" t="str">
        <f t="shared" si="903"/>
        <v/>
      </c>
    </row>
    <row r="3122" spans="71:92" x14ac:dyDescent="0.3">
      <c r="BS3122" s="32" t="str">
        <f>IF(Kiadasi_kiseroiv!$K$2=BT3122,BV3122,"")</f>
        <v/>
      </c>
      <c r="BT3122" s="34" t="str">
        <f t="shared" si="886"/>
        <v/>
      </c>
      <c r="BU3122" s="32" t="str">
        <f t="shared" si="887"/>
        <v/>
      </c>
      <c r="BV3122" s="32" t="str">
        <f t="shared" si="888"/>
        <v/>
      </c>
      <c r="BW3122" s="32" t="str">
        <f t="shared" si="889"/>
        <v/>
      </c>
      <c r="BX3122" s="32" t="str">
        <f t="shared" si="890"/>
        <v/>
      </c>
      <c r="BY3122" s="32" t="str">
        <f t="shared" si="891"/>
        <v/>
      </c>
      <c r="BZ3122" s="32" t="str">
        <f t="shared" si="892"/>
        <v/>
      </c>
      <c r="CA3122" s="32" t="str">
        <f t="shared" si="893"/>
        <v/>
      </c>
      <c r="CB3122" s="33">
        <f>IF(COUNTIF($CD$7:CD3122,CD3122)=1,CD3122,CD3122+COUNTIF($CD$6:CD3121,CD3122))</f>
        <v>58268</v>
      </c>
      <c r="CC3122" s="34">
        <f t="shared" si="894"/>
        <v>55153</v>
      </c>
      <c r="CD3122" s="32">
        <f t="shared" si="895"/>
        <v>55153</v>
      </c>
      <c r="CE3122" s="32">
        <f t="shared" si="896"/>
        <v>0</v>
      </c>
      <c r="CF3122" s="32">
        <f t="shared" si="897"/>
        <v>0</v>
      </c>
      <c r="CG3122" s="32" t="str">
        <f t="shared" si="898"/>
        <v/>
      </c>
      <c r="CH3122" s="32">
        <v>3117</v>
      </c>
      <c r="CI3122" s="32" t="s">
        <v>6</v>
      </c>
      <c r="CJ3122" s="32" t="str">
        <f t="shared" si="899"/>
        <v/>
      </c>
      <c r="CK3122" s="32" t="str">
        <f t="shared" si="900"/>
        <v/>
      </c>
      <c r="CL3122" s="32" t="str">
        <f t="shared" si="901"/>
        <v/>
      </c>
      <c r="CM3122" s="32" t="str">
        <f t="shared" si="902"/>
        <v/>
      </c>
      <c r="CN3122" s="32" t="str">
        <f t="shared" si="903"/>
        <v/>
      </c>
    </row>
    <row r="3123" spans="71:92" x14ac:dyDescent="0.3">
      <c r="BS3123" s="32" t="str">
        <f>IF(Kiadasi_kiseroiv!$K$2=BT3123,BV3123,"")</f>
        <v/>
      </c>
      <c r="BT3123" s="34" t="str">
        <f t="shared" si="886"/>
        <v/>
      </c>
      <c r="BU3123" s="32" t="str">
        <f t="shared" si="887"/>
        <v/>
      </c>
      <c r="BV3123" s="32" t="str">
        <f t="shared" si="888"/>
        <v/>
      </c>
      <c r="BW3123" s="32" t="str">
        <f t="shared" si="889"/>
        <v/>
      </c>
      <c r="BX3123" s="32" t="str">
        <f t="shared" si="890"/>
        <v/>
      </c>
      <c r="BY3123" s="32" t="str">
        <f t="shared" si="891"/>
        <v/>
      </c>
      <c r="BZ3123" s="32" t="str">
        <f t="shared" si="892"/>
        <v/>
      </c>
      <c r="CA3123" s="32" t="str">
        <f t="shared" si="893"/>
        <v/>
      </c>
      <c r="CB3123" s="33">
        <f>IF(COUNTIF($CD$7:CD3123,CD3123)=1,CD3123,CD3123+COUNTIF($CD$6:CD3122,CD3123))</f>
        <v>58269</v>
      </c>
      <c r="CC3123" s="34">
        <f t="shared" si="894"/>
        <v>55153</v>
      </c>
      <c r="CD3123" s="32">
        <f t="shared" si="895"/>
        <v>55153</v>
      </c>
      <c r="CE3123" s="32">
        <f t="shared" si="896"/>
        <v>0</v>
      </c>
      <c r="CF3123" s="32">
        <f t="shared" si="897"/>
        <v>0</v>
      </c>
      <c r="CG3123" s="32" t="str">
        <f t="shared" si="898"/>
        <v/>
      </c>
      <c r="CH3123" s="32">
        <v>3118</v>
      </c>
      <c r="CI3123" s="32" t="s">
        <v>6</v>
      </c>
      <c r="CJ3123" s="32" t="str">
        <f t="shared" si="899"/>
        <v/>
      </c>
      <c r="CK3123" s="32" t="str">
        <f t="shared" si="900"/>
        <v/>
      </c>
      <c r="CL3123" s="32" t="str">
        <f t="shared" si="901"/>
        <v/>
      </c>
      <c r="CM3123" s="32" t="str">
        <f t="shared" si="902"/>
        <v/>
      </c>
      <c r="CN3123" s="32" t="str">
        <f t="shared" si="903"/>
        <v/>
      </c>
    </row>
    <row r="3124" spans="71:92" x14ac:dyDescent="0.3">
      <c r="BS3124" s="32" t="str">
        <f>IF(Kiadasi_kiseroiv!$K$2=BT3124,BV3124,"")</f>
        <v/>
      </c>
      <c r="BT3124" s="34" t="str">
        <f t="shared" si="886"/>
        <v/>
      </c>
      <c r="BU3124" s="32" t="str">
        <f t="shared" si="887"/>
        <v/>
      </c>
      <c r="BV3124" s="32" t="str">
        <f t="shared" si="888"/>
        <v/>
      </c>
      <c r="BW3124" s="32" t="str">
        <f t="shared" si="889"/>
        <v/>
      </c>
      <c r="BX3124" s="32" t="str">
        <f t="shared" si="890"/>
        <v/>
      </c>
      <c r="BY3124" s="32" t="str">
        <f t="shared" si="891"/>
        <v/>
      </c>
      <c r="BZ3124" s="32" t="str">
        <f t="shared" si="892"/>
        <v/>
      </c>
      <c r="CA3124" s="32" t="str">
        <f t="shared" si="893"/>
        <v/>
      </c>
      <c r="CB3124" s="33">
        <f>IF(COUNTIF($CD$7:CD3124,CD3124)=1,CD3124,CD3124+COUNTIF($CD$6:CD3123,CD3124))</f>
        <v>58270</v>
      </c>
      <c r="CC3124" s="34">
        <f t="shared" si="894"/>
        <v>55153</v>
      </c>
      <c r="CD3124" s="32">
        <f t="shared" si="895"/>
        <v>55153</v>
      </c>
      <c r="CE3124" s="32">
        <f t="shared" si="896"/>
        <v>0</v>
      </c>
      <c r="CF3124" s="32">
        <f t="shared" si="897"/>
        <v>0</v>
      </c>
      <c r="CG3124" s="32" t="str">
        <f t="shared" si="898"/>
        <v/>
      </c>
      <c r="CH3124" s="32">
        <v>3119</v>
      </c>
      <c r="CI3124" s="32" t="s">
        <v>6</v>
      </c>
      <c r="CJ3124" s="32" t="str">
        <f t="shared" si="899"/>
        <v/>
      </c>
      <c r="CK3124" s="32" t="str">
        <f t="shared" si="900"/>
        <v/>
      </c>
      <c r="CL3124" s="32" t="str">
        <f t="shared" si="901"/>
        <v/>
      </c>
      <c r="CM3124" s="32" t="str">
        <f t="shared" si="902"/>
        <v/>
      </c>
      <c r="CN3124" s="32" t="str">
        <f t="shared" si="903"/>
        <v/>
      </c>
    </row>
    <row r="3125" spans="71:92" x14ac:dyDescent="0.3">
      <c r="BS3125" s="32" t="str">
        <f>IF(Kiadasi_kiseroiv!$K$2=BT3125,BV3125,"")</f>
        <v/>
      </c>
      <c r="BT3125" s="34" t="str">
        <f t="shared" si="886"/>
        <v/>
      </c>
      <c r="BU3125" s="32" t="str">
        <f t="shared" si="887"/>
        <v/>
      </c>
      <c r="BV3125" s="32" t="str">
        <f t="shared" si="888"/>
        <v/>
      </c>
      <c r="BW3125" s="32" t="str">
        <f t="shared" si="889"/>
        <v/>
      </c>
      <c r="BX3125" s="32" t="str">
        <f t="shared" si="890"/>
        <v/>
      </c>
      <c r="BY3125" s="32" t="str">
        <f t="shared" si="891"/>
        <v/>
      </c>
      <c r="BZ3125" s="32" t="str">
        <f t="shared" si="892"/>
        <v/>
      </c>
      <c r="CA3125" s="32" t="str">
        <f t="shared" si="893"/>
        <v/>
      </c>
      <c r="CB3125" s="33">
        <f>IF(COUNTIF($CD$7:CD3125,CD3125)=1,CD3125,CD3125+COUNTIF($CD$6:CD3124,CD3125))</f>
        <v>58271</v>
      </c>
      <c r="CC3125" s="34">
        <f t="shared" si="894"/>
        <v>55153</v>
      </c>
      <c r="CD3125" s="32">
        <f t="shared" si="895"/>
        <v>55153</v>
      </c>
      <c r="CE3125" s="32">
        <f t="shared" si="896"/>
        <v>0</v>
      </c>
      <c r="CF3125" s="32">
        <f t="shared" si="897"/>
        <v>0</v>
      </c>
      <c r="CG3125" s="32" t="str">
        <f t="shared" si="898"/>
        <v/>
      </c>
      <c r="CH3125" s="32">
        <v>3120</v>
      </c>
      <c r="CI3125" s="32" t="s">
        <v>6</v>
      </c>
      <c r="CJ3125" s="32" t="str">
        <f t="shared" si="899"/>
        <v/>
      </c>
      <c r="CK3125" s="32" t="str">
        <f t="shared" si="900"/>
        <v/>
      </c>
      <c r="CL3125" s="32" t="str">
        <f t="shared" si="901"/>
        <v/>
      </c>
      <c r="CM3125" s="32" t="str">
        <f t="shared" si="902"/>
        <v/>
      </c>
      <c r="CN3125" s="32" t="str">
        <f t="shared" si="903"/>
        <v/>
      </c>
    </row>
    <row r="3126" spans="71:92" x14ac:dyDescent="0.3">
      <c r="BS3126" s="32" t="str">
        <f>IF(Kiadasi_kiseroiv!$K$2=BT3126,BV3126,"")</f>
        <v/>
      </c>
      <c r="BT3126" s="34" t="str">
        <f t="shared" si="886"/>
        <v/>
      </c>
      <c r="BU3126" s="32" t="str">
        <f t="shared" si="887"/>
        <v/>
      </c>
      <c r="BV3126" s="32" t="str">
        <f t="shared" si="888"/>
        <v/>
      </c>
      <c r="BW3126" s="32" t="str">
        <f t="shared" si="889"/>
        <v/>
      </c>
      <c r="BX3126" s="32" t="str">
        <f t="shared" si="890"/>
        <v/>
      </c>
      <c r="BY3126" s="32" t="str">
        <f t="shared" si="891"/>
        <v/>
      </c>
      <c r="BZ3126" s="32" t="str">
        <f t="shared" si="892"/>
        <v/>
      </c>
      <c r="CA3126" s="32" t="str">
        <f t="shared" si="893"/>
        <v/>
      </c>
      <c r="CB3126" s="33">
        <f>IF(COUNTIF($CD$7:CD3126,CD3126)=1,CD3126,CD3126+COUNTIF($CD$6:CD3125,CD3126))</f>
        <v>58272</v>
      </c>
      <c r="CC3126" s="34">
        <f t="shared" si="894"/>
        <v>55153</v>
      </c>
      <c r="CD3126" s="32">
        <f t="shared" si="895"/>
        <v>55153</v>
      </c>
      <c r="CE3126" s="32">
        <f t="shared" si="896"/>
        <v>0</v>
      </c>
      <c r="CF3126" s="32">
        <f t="shared" si="897"/>
        <v>0</v>
      </c>
      <c r="CG3126" s="32" t="str">
        <f t="shared" si="898"/>
        <v/>
      </c>
      <c r="CH3126" s="32">
        <v>3121</v>
      </c>
      <c r="CI3126" s="32" t="s">
        <v>6</v>
      </c>
      <c r="CJ3126" s="32" t="str">
        <f t="shared" si="899"/>
        <v/>
      </c>
      <c r="CK3126" s="32" t="str">
        <f t="shared" si="900"/>
        <v/>
      </c>
      <c r="CL3126" s="32" t="str">
        <f t="shared" si="901"/>
        <v/>
      </c>
      <c r="CM3126" s="32" t="str">
        <f t="shared" si="902"/>
        <v/>
      </c>
      <c r="CN3126" s="32" t="str">
        <f t="shared" si="903"/>
        <v/>
      </c>
    </row>
    <row r="3127" spans="71:92" x14ac:dyDescent="0.3">
      <c r="BS3127" s="32" t="str">
        <f>IF(Kiadasi_kiseroiv!$K$2=BT3127,BV3127,"")</f>
        <v/>
      </c>
      <c r="BT3127" s="34" t="str">
        <f t="shared" si="886"/>
        <v/>
      </c>
      <c r="BU3127" s="32" t="str">
        <f t="shared" si="887"/>
        <v/>
      </c>
      <c r="BV3127" s="32" t="str">
        <f t="shared" si="888"/>
        <v/>
      </c>
      <c r="BW3127" s="32" t="str">
        <f t="shared" si="889"/>
        <v/>
      </c>
      <c r="BX3127" s="32" t="str">
        <f t="shared" si="890"/>
        <v/>
      </c>
      <c r="BY3127" s="32" t="str">
        <f t="shared" si="891"/>
        <v/>
      </c>
      <c r="BZ3127" s="32" t="str">
        <f t="shared" si="892"/>
        <v/>
      </c>
      <c r="CA3127" s="32" t="str">
        <f t="shared" si="893"/>
        <v/>
      </c>
      <c r="CB3127" s="33">
        <f>IF(COUNTIF($CD$7:CD3127,CD3127)=1,CD3127,CD3127+COUNTIF($CD$6:CD3126,CD3127))</f>
        <v>58273</v>
      </c>
      <c r="CC3127" s="34">
        <f t="shared" si="894"/>
        <v>55153</v>
      </c>
      <c r="CD3127" s="32">
        <f t="shared" si="895"/>
        <v>55153</v>
      </c>
      <c r="CE3127" s="32">
        <f t="shared" si="896"/>
        <v>0</v>
      </c>
      <c r="CF3127" s="32">
        <f t="shared" si="897"/>
        <v>0</v>
      </c>
      <c r="CG3127" s="32" t="str">
        <f t="shared" si="898"/>
        <v/>
      </c>
      <c r="CH3127" s="32">
        <v>3122</v>
      </c>
      <c r="CI3127" s="32" t="s">
        <v>6</v>
      </c>
      <c r="CJ3127" s="32" t="str">
        <f t="shared" si="899"/>
        <v/>
      </c>
      <c r="CK3127" s="32" t="str">
        <f t="shared" si="900"/>
        <v/>
      </c>
      <c r="CL3127" s="32" t="str">
        <f t="shared" si="901"/>
        <v/>
      </c>
      <c r="CM3127" s="32" t="str">
        <f t="shared" si="902"/>
        <v/>
      </c>
      <c r="CN3127" s="32" t="str">
        <f t="shared" si="903"/>
        <v/>
      </c>
    </row>
    <row r="3128" spans="71:92" x14ac:dyDescent="0.3">
      <c r="BS3128" s="32" t="str">
        <f>IF(Kiadasi_kiseroiv!$K$2=BT3128,BV3128,"")</f>
        <v/>
      </c>
      <c r="BT3128" s="34" t="str">
        <f t="shared" si="886"/>
        <v/>
      </c>
      <c r="BU3128" s="32" t="str">
        <f t="shared" si="887"/>
        <v/>
      </c>
      <c r="BV3128" s="32" t="str">
        <f t="shared" si="888"/>
        <v/>
      </c>
      <c r="BW3128" s="32" t="str">
        <f t="shared" si="889"/>
        <v/>
      </c>
      <c r="BX3128" s="32" t="str">
        <f t="shared" si="890"/>
        <v/>
      </c>
      <c r="BY3128" s="32" t="str">
        <f t="shared" si="891"/>
        <v/>
      </c>
      <c r="BZ3128" s="32" t="str">
        <f t="shared" si="892"/>
        <v/>
      </c>
      <c r="CA3128" s="32" t="str">
        <f t="shared" si="893"/>
        <v/>
      </c>
      <c r="CB3128" s="33">
        <f>IF(COUNTIF($CD$7:CD3128,CD3128)=1,CD3128,CD3128+COUNTIF($CD$6:CD3127,CD3128))</f>
        <v>58274</v>
      </c>
      <c r="CC3128" s="34">
        <f t="shared" si="894"/>
        <v>55153</v>
      </c>
      <c r="CD3128" s="32">
        <f t="shared" si="895"/>
        <v>55153</v>
      </c>
      <c r="CE3128" s="32">
        <f t="shared" si="896"/>
        <v>0</v>
      </c>
      <c r="CF3128" s="32">
        <f t="shared" si="897"/>
        <v>0</v>
      </c>
      <c r="CG3128" s="32" t="str">
        <f t="shared" si="898"/>
        <v/>
      </c>
      <c r="CH3128" s="32">
        <v>3123</v>
      </c>
      <c r="CI3128" s="32" t="s">
        <v>6</v>
      </c>
      <c r="CJ3128" s="32" t="str">
        <f t="shared" si="899"/>
        <v/>
      </c>
      <c r="CK3128" s="32" t="str">
        <f t="shared" si="900"/>
        <v/>
      </c>
      <c r="CL3128" s="32" t="str">
        <f t="shared" si="901"/>
        <v/>
      </c>
      <c r="CM3128" s="32" t="str">
        <f t="shared" si="902"/>
        <v/>
      </c>
      <c r="CN3128" s="32" t="str">
        <f t="shared" si="903"/>
        <v/>
      </c>
    </row>
    <row r="3129" spans="71:92" x14ac:dyDescent="0.3">
      <c r="BS3129" s="32" t="str">
        <f>IF(Kiadasi_kiseroiv!$K$2=BT3129,BV3129,"")</f>
        <v/>
      </c>
      <c r="BT3129" s="34" t="str">
        <f t="shared" si="886"/>
        <v/>
      </c>
      <c r="BU3129" s="32" t="str">
        <f t="shared" si="887"/>
        <v/>
      </c>
      <c r="BV3129" s="32" t="str">
        <f t="shared" si="888"/>
        <v/>
      </c>
      <c r="BW3129" s="32" t="str">
        <f t="shared" si="889"/>
        <v/>
      </c>
      <c r="BX3129" s="32" t="str">
        <f t="shared" si="890"/>
        <v/>
      </c>
      <c r="BY3129" s="32" t="str">
        <f t="shared" si="891"/>
        <v/>
      </c>
      <c r="BZ3129" s="32" t="str">
        <f t="shared" si="892"/>
        <v/>
      </c>
      <c r="CA3129" s="32" t="str">
        <f t="shared" si="893"/>
        <v/>
      </c>
      <c r="CB3129" s="33">
        <f>IF(COUNTIF($CD$7:CD3129,CD3129)=1,CD3129,CD3129+COUNTIF($CD$6:CD3128,CD3129))</f>
        <v>58275</v>
      </c>
      <c r="CC3129" s="34">
        <f t="shared" si="894"/>
        <v>55153</v>
      </c>
      <c r="CD3129" s="32">
        <f t="shared" si="895"/>
        <v>55153</v>
      </c>
      <c r="CE3129" s="32">
        <f t="shared" si="896"/>
        <v>0</v>
      </c>
      <c r="CF3129" s="32">
        <f t="shared" si="897"/>
        <v>0</v>
      </c>
      <c r="CG3129" s="32" t="str">
        <f t="shared" si="898"/>
        <v/>
      </c>
      <c r="CH3129" s="32">
        <v>3124</v>
      </c>
      <c r="CI3129" s="32" t="s">
        <v>6</v>
      </c>
      <c r="CJ3129" s="32" t="str">
        <f t="shared" si="899"/>
        <v/>
      </c>
      <c r="CK3129" s="32" t="str">
        <f t="shared" si="900"/>
        <v/>
      </c>
      <c r="CL3129" s="32" t="str">
        <f t="shared" si="901"/>
        <v/>
      </c>
      <c r="CM3129" s="32" t="str">
        <f t="shared" si="902"/>
        <v/>
      </c>
      <c r="CN3129" s="32" t="str">
        <f t="shared" si="903"/>
        <v/>
      </c>
    </row>
    <row r="3130" spans="71:92" x14ac:dyDescent="0.3">
      <c r="BS3130" s="32" t="str">
        <f>IF(Kiadasi_kiseroiv!$K$2=BT3130,BV3130,"")</f>
        <v/>
      </c>
      <c r="BT3130" s="34" t="str">
        <f t="shared" si="886"/>
        <v/>
      </c>
      <c r="BU3130" s="32" t="str">
        <f t="shared" si="887"/>
        <v/>
      </c>
      <c r="BV3130" s="32" t="str">
        <f t="shared" si="888"/>
        <v/>
      </c>
      <c r="BW3130" s="32" t="str">
        <f t="shared" si="889"/>
        <v/>
      </c>
      <c r="BX3130" s="32" t="str">
        <f t="shared" si="890"/>
        <v/>
      </c>
      <c r="BY3130" s="32" t="str">
        <f t="shared" si="891"/>
        <v/>
      </c>
      <c r="BZ3130" s="32" t="str">
        <f t="shared" si="892"/>
        <v/>
      </c>
      <c r="CA3130" s="32" t="str">
        <f t="shared" si="893"/>
        <v/>
      </c>
      <c r="CB3130" s="33">
        <f>IF(COUNTIF($CD$7:CD3130,CD3130)=1,CD3130,CD3130+COUNTIF($CD$6:CD3129,CD3130))</f>
        <v>58276</v>
      </c>
      <c r="CC3130" s="34">
        <f t="shared" si="894"/>
        <v>55153</v>
      </c>
      <c r="CD3130" s="32">
        <f t="shared" si="895"/>
        <v>55153</v>
      </c>
      <c r="CE3130" s="32">
        <f t="shared" si="896"/>
        <v>0</v>
      </c>
      <c r="CF3130" s="32">
        <f t="shared" si="897"/>
        <v>0</v>
      </c>
      <c r="CG3130" s="32" t="str">
        <f t="shared" si="898"/>
        <v/>
      </c>
      <c r="CH3130" s="32">
        <v>3125</v>
      </c>
      <c r="CI3130" s="32" t="s">
        <v>6</v>
      </c>
      <c r="CJ3130" s="32" t="str">
        <f t="shared" si="899"/>
        <v/>
      </c>
      <c r="CK3130" s="32" t="str">
        <f t="shared" si="900"/>
        <v/>
      </c>
      <c r="CL3130" s="32" t="str">
        <f t="shared" si="901"/>
        <v/>
      </c>
      <c r="CM3130" s="32" t="str">
        <f t="shared" si="902"/>
        <v/>
      </c>
      <c r="CN3130" s="32" t="str">
        <f t="shared" si="903"/>
        <v/>
      </c>
    </row>
    <row r="3131" spans="71:92" x14ac:dyDescent="0.3">
      <c r="BS3131" s="32" t="str">
        <f>IF(Kiadasi_kiseroiv!$K$2=BT3131,BV3131,"")</f>
        <v/>
      </c>
      <c r="BT3131" s="34" t="str">
        <f t="shared" si="886"/>
        <v/>
      </c>
      <c r="BU3131" s="32" t="str">
        <f t="shared" si="887"/>
        <v/>
      </c>
      <c r="BV3131" s="32" t="str">
        <f t="shared" si="888"/>
        <v/>
      </c>
      <c r="BW3131" s="32" t="str">
        <f t="shared" si="889"/>
        <v/>
      </c>
      <c r="BX3131" s="32" t="str">
        <f t="shared" si="890"/>
        <v/>
      </c>
      <c r="BY3131" s="32" t="str">
        <f t="shared" si="891"/>
        <v/>
      </c>
      <c r="BZ3131" s="32" t="str">
        <f t="shared" si="892"/>
        <v/>
      </c>
      <c r="CA3131" s="32" t="str">
        <f t="shared" si="893"/>
        <v/>
      </c>
      <c r="CB3131" s="33">
        <f>IF(COUNTIF($CD$7:CD3131,CD3131)=1,CD3131,CD3131+COUNTIF($CD$6:CD3130,CD3131))</f>
        <v>58277</v>
      </c>
      <c r="CC3131" s="34">
        <f t="shared" si="894"/>
        <v>55153</v>
      </c>
      <c r="CD3131" s="32">
        <f t="shared" si="895"/>
        <v>55153</v>
      </c>
      <c r="CE3131" s="32">
        <f t="shared" si="896"/>
        <v>0</v>
      </c>
      <c r="CF3131" s="32">
        <f t="shared" si="897"/>
        <v>0</v>
      </c>
      <c r="CG3131" s="32" t="str">
        <f t="shared" si="898"/>
        <v/>
      </c>
      <c r="CH3131" s="32">
        <v>3126</v>
      </c>
      <c r="CI3131" s="32" t="s">
        <v>6</v>
      </c>
      <c r="CJ3131" s="32" t="str">
        <f t="shared" si="899"/>
        <v/>
      </c>
      <c r="CK3131" s="32" t="str">
        <f t="shared" si="900"/>
        <v/>
      </c>
      <c r="CL3131" s="32" t="str">
        <f t="shared" si="901"/>
        <v/>
      </c>
      <c r="CM3131" s="32" t="str">
        <f t="shared" si="902"/>
        <v/>
      </c>
      <c r="CN3131" s="32" t="str">
        <f t="shared" si="903"/>
        <v/>
      </c>
    </row>
    <row r="3132" spans="71:92" x14ac:dyDescent="0.3">
      <c r="BS3132" s="32" t="str">
        <f>IF(Kiadasi_kiseroiv!$K$2=BT3132,BV3132,"")</f>
        <v/>
      </c>
      <c r="BT3132" s="34" t="str">
        <f t="shared" si="886"/>
        <v/>
      </c>
      <c r="BU3132" s="32" t="str">
        <f t="shared" si="887"/>
        <v/>
      </c>
      <c r="BV3132" s="32" t="str">
        <f t="shared" si="888"/>
        <v/>
      </c>
      <c r="BW3132" s="32" t="str">
        <f t="shared" si="889"/>
        <v/>
      </c>
      <c r="BX3132" s="32" t="str">
        <f t="shared" si="890"/>
        <v/>
      </c>
      <c r="BY3132" s="32" t="str">
        <f t="shared" si="891"/>
        <v/>
      </c>
      <c r="BZ3132" s="32" t="str">
        <f t="shared" si="892"/>
        <v/>
      </c>
      <c r="CA3132" s="32" t="str">
        <f t="shared" si="893"/>
        <v/>
      </c>
      <c r="CB3132" s="33">
        <f>IF(COUNTIF($CD$7:CD3132,CD3132)=1,CD3132,CD3132+COUNTIF($CD$6:CD3131,CD3132))</f>
        <v>58278</v>
      </c>
      <c r="CC3132" s="34">
        <f t="shared" si="894"/>
        <v>55153</v>
      </c>
      <c r="CD3132" s="32">
        <f t="shared" si="895"/>
        <v>55153</v>
      </c>
      <c r="CE3132" s="32">
        <f t="shared" si="896"/>
        <v>0</v>
      </c>
      <c r="CF3132" s="32">
        <f t="shared" si="897"/>
        <v>0</v>
      </c>
      <c r="CG3132" s="32" t="str">
        <f t="shared" si="898"/>
        <v/>
      </c>
      <c r="CH3132" s="32">
        <v>3127</v>
      </c>
      <c r="CI3132" s="32" t="s">
        <v>6</v>
      </c>
      <c r="CJ3132" s="32" t="str">
        <f t="shared" si="899"/>
        <v/>
      </c>
      <c r="CK3132" s="32" t="str">
        <f t="shared" si="900"/>
        <v/>
      </c>
      <c r="CL3132" s="32" t="str">
        <f t="shared" si="901"/>
        <v/>
      </c>
      <c r="CM3132" s="32" t="str">
        <f t="shared" si="902"/>
        <v/>
      </c>
      <c r="CN3132" s="32" t="str">
        <f t="shared" si="903"/>
        <v/>
      </c>
    </row>
    <row r="3133" spans="71:92" x14ac:dyDescent="0.3">
      <c r="BS3133" s="32" t="str">
        <f>IF(Kiadasi_kiseroiv!$K$2=BT3133,BV3133,"")</f>
        <v/>
      </c>
      <c r="BT3133" s="34" t="str">
        <f t="shared" si="886"/>
        <v/>
      </c>
      <c r="BU3133" s="32" t="str">
        <f t="shared" si="887"/>
        <v/>
      </c>
      <c r="BV3133" s="32" t="str">
        <f t="shared" si="888"/>
        <v/>
      </c>
      <c r="BW3133" s="32" t="str">
        <f t="shared" si="889"/>
        <v/>
      </c>
      <c r="BX3133" s="32" t="str">
        <f t="shared" si="890"/>
        <v/>
      </c>
      <c r="BY3133" s="32" t="str">
        <f t="shared" si="891"/>
        <v/>
      </c>
      <c r="BZ3133" s="32" t="str">
        <f t="shared" si="892"/>
        <v/>
      </c>
      <c r="CA3133" s="32" t="str">
        <f t="shared" si="893"/>
        <v/>
      </c>
      <c r="CB3133" s="33">
        <f>IF(COUNTIF($CD$7:CD3133,CD3133)=1,CD3133,CD3133+COUNTIF($CD$6:CD3132,CD3133))</f>
        <v>58279</v>
      </c>
      <c r="CC3133" s="34">
        <f t="shared" si="894"/>
        <v>55153</v>
      </c>
      <c r="CD3133" s="32">
        <f t="shared" si="895"/>
        <v>55153</v>
      </c>
      <c r="CE3133" s="32">
        <f t="shared" si="896"/>
        <v>0</v>
      </c>
      <c r="CF3133" s="32">
        <f t="shared" si="897"/>
        <v>0</v>
      </c>
      <c r="CG3133" s="32" t="str">
        <f t="shared" si="898"/>
        <v/>
      </c>
      <c r="CH3133" s="32">
        <v>3128</v>
      </c>
      <c r="CI3133" s="32" t="s">
        <v>6</v>
      </c>
      <c r="CJ3133" s="32" t="str">
        <f t="shared" si="899"/>
        <v/>
      </c>
      <c r="CK3133" s="32" t="str">
        <f t="shared" si="900"/>
        <v/>
      </c>
      <c r="CL3133" s="32" t="str">
        <f t="shared" si="901"/>
        <v/>
      </c>
      <c r="CM3133" s="32" t="str">
        <f t="shared" si="902"/>
        <v/>
      </c>
      <c r="CN3133" s="32" t="str">
        <f t="shared" si="903"/>
        <v/>
      </c>
    </row>
    <row r="3134" spans="71:92" x14ac:dyDescent="0.3">
      <c r="BS3134" s="32" t="str">
        <f>IF(Kiadasi_kiseroiv!$K$2=BT3134,BV3134,"")</f>
        <v/>
      </c>
      <c r="BT3134" s="34" t="str">
        <f t="shared" si="886"/>
        <v/>
      </c>
      <c r="BU3134" s="32" t="str">
        <f t="shared" si="887"/>
        <v/>
      </c>
      <c r="BV3134" s="32" t="str">
        <f t="shared" si="888"/>
        <v/>
      </c>
      <c r="BW3134" s="32" t="str">
        <f t="shared" si="889"/>
        <v/>
      </c>
      <c r="BX3134" s="32" t="str">
        <f t="shared" si="890"/>
        <v/>
      </c>
      <c r="BY3134" s="32" t="str">
        <f t="shared" si="891"/>
        <v/>
      </c>
      <c r="BZ3134" s="32" t="str">
        <f t="shared" si="892"/>
        <v/>
      </c>
      <c r="CA3134" s="32" t="str">
        <f t="shared" si="893"/>
        <v/>
      </c>
      <c r="CB3134" s="33">
        <f>IF(COUNTIF($CD$7:CD3134,CD3134)=1,CD3134,CD3134+COUNTIF($CD$6:CD3133,CD3134))</f>
        <v>58280</v>
      </c>
      <c r="CC3134" s="34">
        <f t="shared" si="894"/>
        <v>55153</v>
      </c>
      <c r="CD3134" s="32">
        <f t="shared" si="895"/>
        <v>55153</v>
      </c>
      <c r="CE3134" s="32">
        <f t="shared" si="896"/>
        <v>0</v>
      </c>
      <c r="CF3134" s="32">
        <f t="shared" si="897"/>
        <v>0</v>
      </c>
      <c r="CG3134" s="32" t="str">
        <f t="shared" si="898"/>
        <v/>
      </c>
      <c r="CH3134" s="32">
        <v>3129</v>
      </c>
      <c r="CI3134" s="32" t="s">
        <v>6</v>
      </c>
      <c r="CJ3134" s="32" t="str">
        <f t="shared" si="899"/>
        <v/>
      </c>
      <c r="CK3134" s="32" t="str">
        <f t="shared" si="900"/>
        <v/>
      </c>
      <c r="CL3134" s="32" t="str">
        <f t="shared" si="901"/>
        <v/>
      </c>
      <c r="CM3134" s="32" t="str">
        <f t="shared" si="902"/>
        <v/>
      </c>
      <c r="CN3134" s="32" t="str">
        <f t="shared" si="903"/>
        <v/>
      </c>
    </row>
    <row r="3135" spans="71:92" x14ac:dyDescent="0.3">
      <c r="BS3135" s="32" t="str">
        <f>IF(Kiadasi_kiseroiv!$K$2=BT3135,BV3135,"")</f>
        <v/>
      </c>
      <c r="BT3135" s="34" t="str">
        <f t="shared" si="886"/>
        <v/>
      </c>
      <c r="BU3135" s="32" t="str">
        <f t="shared" si="887"/>
        <v/>
      </c>
      <c r="BV3135" s="32" t="str">
        <f t="shared" si="888"/>
        <v/>
      </c>
      <c r="BW3135" s="32" t="str">
        <f t="shared" si="889"/>
        <v/>
      </c>
      <c r="BX3135" s="32" t="str">
        <f t="shared" si="890"/>
        <v/>
      </c>
      <c r="BY3135" s="32" t="str">
        <f t="shared" si="891"/>
        <v/>
      </c>
      <c r="BZ3135" s="32" t="str">
        <f t="shared" si="892"/>
        <v/>
      </c>
      <c r="CA3135" s="32" t="str">
        <f t="shared" si="893"/>
        <v/>
      </c>
      <c r="CB3135" s="33">
        <f>IF(COUNTIF($CD$7:CD3135,CD3135)=1,CD3135,CD3135+COUNTIF($CD$6:CD3134,CD3135))</f>
        <v>58281</v>
      </c>
      <c r="CC3135" s="34">
        <f t="shared" si="894"/>
        <v>55153</v>
      </c>
      <c r="CD3135" s="32">
        <f t="shared" si="895"/>
        <v>55153</v>
      </c>
      <c r="CE3135" s="32">
        <f t="shared" si="896"/>
        <v>0</v>
      </c>
      <c r="CF3135" s="32">
        <f t="shared" si="897"/>
        <v>0</v>
      </c>
      <c r="CG3135" s="32" t="str">
        <f t="shared" si="898"/>
        <v/>
      </c>
      <c r="CH3135" s="32">
        <v>3130</v>
      </c>
      <c r="CI3135" s="32" t="s">
        <v>6</v>
      </c>
      <c r="CJ3135" s="32" t="str">
        <f t="shared" si="899"/>
        <v/>
      </c>
      <c r="CK3135" s="32" t="str">
        <f t="shared" si="900"/>
        <v/>
      </c>
      <c r="CL3135" s="32" t="str">
        <f t="shared" si="901"/>
        <v/>
      </c>
      <c r="CM3135" s="32" t="str">
        <f t="shared" si="902"/>
        <v/>
      </c>
      <c r="CN3135" s="32" t="str">
        <f t="shared" si="903"/>
        <v/>
      </c>
    </row>
    <row r="3136" spans="71:92" x14ac:dyDescent="0.3">
      <c r="BS3136" s="32" t="str">
        <f>IF(Kiadasi_kiseroiv!$K$2=BT3136,BV3136,"")</f>
        <v/>
      </c>
      <c r="BT3136" s="34" t="str">
        <f t="shared" si="886"/>
        <v/>
      </c>
      <c r="BU3136" s="32" t="str">
        <f t="shared" si="887"/>
        <v/>
      </c>
      <c r="BV3136" s="32" t="str">
        <f t="shared" si="888"/>
        <v/>
      </c>
      <c r="BW3136" s="32" t="str">
        <f t="shared" si="889"/>
        <v/>
      </c>
      <c r="BX3136" s="32" t="str">
        <f t="shared" si="890"/>
        <v/>
      </c>
      <c r="BY3136" s="32" t="str">
        <f t="shared" si="891"/>
        <v/>
      </c>
      <c r="BZ3136" s="32" t="str">
        <f t="shared" si="892"/>
        <v/>
      </c>
      <c r="CA3136" s="32" t="str">
        <f t="shared" si="893"/>
        <v/>
      </c>
      <c r="CB3136" s="33">
        <f>IF(COUNTIF($CD$7:CD3136,CD3136)=1,CD3136,CD3136+COUNTIF($CD$6:CD3135,CD3136))</f>
        <v>58282</v>
      </c>
      <c r="CC3136" s="34">
        <f t="shared" si="894"/>
        <v>55153</v>
      </c>
      <c r="CD3136" s="32">
        <f t="shared" si="895"/>
        <v>55153</v>
      </c>
      <c r="CE3136" s="32">
        <f t="shared" si="896"/>
        <v>0</v>
      </c>
      <c r="CF3136" s="32">
        <f t="shared" si="897"/>
        <v>0</v>
      </c>
      <c r="CG3136" s="32" t="str">
        <f t="shared" si="898"/>
        <v/>
      </c>
      <c r="CH3136" s="32">
        <v>3131</v>
      </c>
      <c r="CI3136" s="32" t="s">
        <v>6</v>
      </c>
      <c r="CJ3136" s="32" t="str">
        <f t="shared" si="899"/>
        <v/>
      </c>
      <c r="CK3136" s="32" t="str">
        <f t="shared" si="900"/>
        <v/>
      </c>
      <c r="CL3136" s="32" t="str">
        <f t="shared" si="901"/>
        <v/>
      </c>
      <c r="CM3136" s="32" t="str">
        <f t="shared" si="902"/>
        <v/>
      </c>
      <c r="CN3136" s="32" t="str">
        <f t="shared" si="903"/>
        <v/>
      </c>
    </row>
    <row r="3137" spans="71:92" x14ac:dyDescent="0.3">
      <c r="BS3137" s="32" t="str">
        <f>IF(Kiadasi_kiseroiv!$K$2=BT3137,BV3137,"")</f>
        <v/>
      </c>
      <c r="BT3137" s="34" t="str">
        <f t="shared" si="886"/>
        <v/>
      </c>
      <c r="BU3137" s="32" t="str">
        <f t="shared" si="887"/>
        <v/>
      </c>
      <c r="BV3137" s="32" t="str">
        <f t="shared" si="888"/>
        <v/>
      </c>
      <c r="BW3137" s="32" t="str">
        <f t="shared" si="889"/>
        <v/>
      </c>
      <c r="BX3137" s="32" t="str">
        <f t="shared" si="890"/>
        <v/>
      </c>
      <c r="BY3137" s="32" t="str">
        <f t="shared" si="891"/>
        <v/>
      </c>
      <c r="BZ3137" s="32" t="str">
        <f t="shared" si="892"/>
        <v/>
      </c>
      <c r="CA3137" s="32" t="str">
        <f t="shared" si="893"/>
        <v/>
      </c>
      <c r="CB3137" s="33">
        <f>IF(COUNTIF($CD$7:CD3137,CD3137)=1,CD3137,CD3137+COUNTIF($CD$6:CD3136,CD3137))</f>
        <v>58283</v>
      </c>
      <c r="CC3137" s="34">
        <f t="shared" si="894"/>
        <v>55153</v>
      </c>
      <c r="CD3137" s="32">
        <f t="shared" si="895"/>
        <v>55153</v>
      </c>
      <c r="CE3137" s="32">
        <f t="shared" si="896"/>
        <v>0</v>
      </c>
      <c r="CF3137" s="32">
        <f t="shared" si="897"/>
        <v>0</v>
      </c>
      <c r="CG3137" s="32" t="str">
        <f t="shared" si="898"/>
        <v/>
      </c>
      <c r="CH3137" s="32">
        <v>3132</v>
      </c>
      <c r="CI3137" s="32" t="s">
        <v>6</v>
      </c>
      <c r="CJ3137" s="32" t="str">
        <f t="shared" si="899"/>
        <v/>
      </c>
      <c r="CK3137" s="32" t="str">
        <f t="shared" si="900"/>
        <v/>
      </c>
      <c r="CL3137" s="32" t="str">
        <f t="shared" si="901"/>
        <v/>
      </c>
      <c r="CM3137" s="32" t="str">
        <f t="shared" si="902"/>
        <v/>
      </c>
      <c r="CN3137" s="32" t="str">
        <f t="shared" si="903"/>
        <v/>
      </c>
    </row>
    <row r="3138" spans="71:92" x14ac:dyDescent="0.3">
      <c r="BS3138" s="32" t="str">
        <f>IF(Kiadasi_kiseroiv!$K$2=BT3138,BV3138,"")</f>
        <v/>
      </c>
      <c r="BT3138" s="34" t="str">
        <f t="shared" si="886"/>
        <v/>
      </c>
      <c r="BU3138" s="32" t="str">
        <f t="shared" si="887"/>
        <v/>
      </c>
      <c r="BV3138" s="32" t="str">
        <f t="shared" si="888"/>
        <v/>
      </c>
      <c r="BW3138" s="32" t="str">
        <f t="shared" si="889"/>
        <v/>
      </c>
      <c r="BX3138" s="32" t="str">
        <f t="shared" si="890"/>
        <v/>
      </c>
      <c r="BY3138" s="32" t="str">
        <f t="shared" si="891"/>
        <v/>
      </c>
      <c r="BZ3138" s="32" t="str">
        <f t="shared" si="892"/>
        <v/>
      </c>
      <c r="CA3138" s="32" t="str">
        <f t="shared" si="893"/>
        <v/>
      </c>
      <c r="CB3138" s="33">
        <f>IF(COUNTIF($CD$7:CD3138,CD3138)=1,CD3138,CD3138+COUNTIF($CD$6:CD3137,CD3138))</f>
        <v>58284</v>
      </c>
      <c r="CC3138" s="34">
        <f t="shared" si="894"/>
        <v>55153</v>
      </c>
      <c r="CD3138" s="32">
        <f t="shared" si="895"/>
        <v>55153</v>
      </c>
      <c r="CE3138" s="32">
        <f t="shared" si="896"/>
        <v>0</v>
      </c>
      <c r="CF3138" s="32">
        <f t="shared" si="897"/>
        <v>0</v>
      </c>
      <c r="CG3138" s="32" t="str">
        <f t="shared" si="898"/>
        <v/>
      </c>
      <c r="CH3138" s="32">
        <v>3133</v>
      </c>
      <c r="CI3138" s="32" t="s">
        <v>6</v>
      </c>
      <c r="CJ3138" s="32" t="str">
        <f t="shared" si="899"/>
        <v/>
      </c>
      <c r="CK3138" s="32" t="str">
        <f t="shared" si="900"/>
        <v/>
      </c>
      <c r="CL3138" s="32" t="str">
        <f t="shared" si="901"/>
        <v/>
      </c>
      <c r="CM3138" s="32" t="str">
        <f t="shared" si="902"/>
        <v/>
      </c>
      <c r="CN3138" s="32" t="str">
        <f t="shared" si="903"/>
        <v/>
      </c>
    </row>
    <row r="3139" spans="71:92" x14ac:dyDescent="0.3">
      <c r="BS3139" s="32" t="str">
        <f>IF(Kiadasi_kiseroiv!$K$2=BT3139,BV3139,"")</f>
        <v/>
      </c>
      <c r="BT3139" s="34" t="str">
        <f t="shared" si="886"/>
        <v/>
      </c>
      <c r="BU3139" s="32" t="str">
        <f t="shared" si="887"/>
        <v/>
      </c>
      <c r="BV3139" s="32" t="str">
        <f t="shared" si="888"/>
        <v/>
      </c>
      <c r="BW3139" s="32" t="str">
        <f t="shared" si="889"/>
        <v/>
      </c>
      <c r="BX3139" s="32" t="str">
        <f t="shared" si="890"/>
        <v/>
      </c>
      <c r="BY3139" s="32" t="str">
        <f t="shared" si="891"/>
        <v/>
      </c>
      <c r="BZ3139" s="32" t="str">
        <f t="shared" si="892"/>
        <v/>
      </c>
      <c r="CA3139" s="32" t="str">
        <f t="shared" si="893"/>
        <v/>
      </c>
      <c r="CB3139" s="33">
        <f>IF(COUNTIF($CD$7:CD3139,CD3139)=1,CD3139,CD3139+COUNTIF($CD$6:CD3138,CD3139))</f>
        <v>58285</v>
      </c>
      <c r="CC3139" s="34">
        <f t="shared" si="894"/>
        <v>55153</v>
      </c>
      <c r="CD3139" s="32">
        <f t="shared" si="895"/>
        <v>55153</v>
      </c>
      <c r="CE3139" s="32">
        <f t="shared" si="896"/>
        <v>0</v>
      </c>
      <c r="CF3139" s="32">
        <f t="shared" si="897"/>
        <v>0</v>
      </c>
      <c r="CG3139" s="32" t="str">
        <f t="shared" si="898"/>
        <v/>
      </c>
      <c r="CH3139" s="32">
        <v>3134</v>
      </c>
      <c r="CI3139" s="32" t="s">
        <v>6</v>
      </c>
      <c r="CJ3139" s="32" t="str">
        <f t="shared" si="899"/>
        <v/>
      </c>
      <c r="CK3139" s="32" t="str">
        <f t="shared" si="900"/>
        <v/>
      </c>
      <c r="CL3139" s="32" t="str">
        <f t="shared" si="901"/>
        <v/>
      </c>
      <c r="CM3139" s="32" t="str">
        <f t="shared" si="902"/>
        <v/>
      </c>
      <c r="CN3139" s="32" t="str">
        <f t="shared" si="903"/>
        <v/>
      </c>
    </row>
    <row r="3140" spans="71:92" x14ac:dyDescent="0.3">
      <c r="BS3140" s="32" t="str">
        <f>IF(Kiadasi_kiseroiv!$K$2=BT3140,BV3140,"")</f>
        <v/>
      </c>
      <c r="BT3140" s="34" t="str">
        <f t="shared" si="886"/>
        <v/>
      </c>
      <c r="BU3140" s="32" t="str">
        <f t="shared" si="887"/>
        <v/>
      </c>
      <c r="BV3140" s="32" t="str">
        <f t="shared" si="888"/>
        <v/>
      </c>
      <c r="BW3140" s="32" t="str">
        <f t="shared" si="889"/>
        <v/>
      </c>
      <c r="BX3140" s="32" t="str">
        <f t="shared" si="890"/>
        <v/>
      </c>
      <c r="BY3140" s="32" t="str">
        <f t="shared" si="891"/>
        <v/>
      </c>
      <c r="BZ3140" s="32" t="str">
        <f t="shared" si="892"/>
        <v/>
      </c>
      <c r="CA3140" s="32" t="str">
        <f t="shared" si="893"/>
        <v/>
      </c>
      <c r="CB3140" s="33">
        <f>IF(COUNTIF($CD$7:CD3140,CD3140)=1,CD3140,CD3140+COUNTIF($CD$6:CD3139,CD3140))</f>
        <v>58286</v>
      </c>
      <c r="CC3140" s="34">
        <f t="shared" si="894"/>
        <v>55153</v>
      </c>
      <c r="CD3140" s="32">
        <f t="shared" si="895"/>
        <v>55153</v>
      </c>
      <c r="CE3140" s="32">
        <f t="shared" si="896"/>
        <v>0</v>
      </c>
      <c r="CF3140" s="32">
        <f t="shared" si="897"/>
        <v>0</v>
      </c>
      <c r="CG3140" s="32" t="str">
        <f t="shared" si="898"/>
        <v/>
      </c>
      <c r="CH3140" s="32">
        <v>3135</v>
      </c>
      <c r="CI3140" s="32" t="s">
        <v>6</v>
      </c>
      <c r="CJ3140" s="32" t="str">
        <f t="shared" si="899"/>
        <v/>
      </c>
      <c r="CK3140" s="32" t="str">
        <f t="shared" si="900"/>
        <v/>
      </c>
      <c r="CL3140" s="32" t="str">
        <f t="shared" si="901"/>
        <v/>
      </c>
      <c r="CM3140" s="32" t="str">
        <f t="shared" si="902"/>
        <v/>
      </c>
      <c r="CN3140" s="32" t="str">
        <f t="shared" si="903"/>
        <v/>
      </c>
    </row>
    <row r="3141" spans="71:92" x14ac:dyDescent="0.3">
      <c r="BS3141" s="32" t="str">
        <f>IF(Kiadasi_kiseroiv!$K$2=BT3141,BV3141,"")</f>
        <v/>
      </c>
      <c r="BT3141" s="34" t="str">
        <f t="shared" si="886"/>
        <v/>
      </c>
      <c r="BU3141" s="32" t="str">
        <f t="shared" si="887"/>
        <v/>
      </c>
      <c r="BV3141" s="32" t="str">
        <f t="shared" si="888"/>
        <v/>
      </c>
      <c r="BW3141" s="32" t="str">
        <f t="shared" si="889"/>
        <v/>
      </c>
      <c r="BX3141" s="32" t="str">
        <f t="shared" si="890"/>
        <v/>
      </c>
      <c r="BY3141" s="32" t="str">
        <f t="shared" si="891"/>
        <v/>
      </c>
      <c r="BZ3141" s="32" t="str">
        <f t="shared" si="892"/>
        <v/>
      </c>
      <c r="CA3141" s="32" t="str">
        <f t="shared" si="893"/>
        <v/>
      </c>
      <c r="CB3141" s="33">
        <f>IF(COUNTIF($CD$7:CD3141,CD3141)=1,CD3141,CD3141+COUNTIF($CD$6:CD3140,CD3141))</f>
        <v>58287</v>
      </c>
      <c r="CC3141" s="34">
        <f t="shared" si="894"/>
        <v>55153</v>
      </c>
      <c r="CD3141" s="32">
        <f t="shared" si="895"/>
        <v>55153</v>
      </c>
      <c r="CE3141" s="32">
        <f t="shared" si="896"/>
        <v>0</v>
      </c>
      <c r="CF3141" s="32">
        <f t="shared" si="897"/>
        <v>0</v>
      </c>
      <c r="CG3141" s="32" t="str">
        <f t="shared" si="898"/>
        <v/>
      </c>
      <c r="CH3141" s="32">
        <v>3136</v>
      </c>
      <c r="CI3141" s="32" t="s">
        <v>6</v>
      </c>
      <c r="CJ3141" s="32" t="str">
        <f t="shared" si="899"/>
        <v/>
      </c>
      <c r="CK3141" s="32" t="str">
        <f t="shared" si="900"/>
        <v/>
      </c>
      <c r="CL3141" s="32" t="str">
        <f t="shared" si="901"/>
        <v/>
      </c>
      <c r="CM3141" s="32" t="str">
        <f t="shared" si="902"/>
        <v/>
      </c>
      <c r="CN3141" s="32" t="str">
        <f t="shared" si="903"/>
        <v/>
      </c>
    </row>
    <row r="3142" spans="71:92" x14ac:dyDescent="0.3">
      <c r="BS3142" s="32" t="str">
        <f>IF(Kiadasi_kiseroiv!$K$2=BT3142,BV3142,"")</f>
        <v/>
      </c>
      <c r="BT3142" s="34" t="str">
        <f t="shared" si="886"/>
        <v/>
      </c>
      <c r="BU3142" s="32" t="str">
        <f t="shared" si="887"/>
        <v/>
      </c>
      <c r="BV3142" s="32" t="str">
        <f t="shared" si="888"/>
        <v/>
      </c>
      <c r="BW3142" s="32" t="str">
        <f t="shared" si="889"/>
        <v/>
      </c>
      <c r="BX3142" s="32" t="str">
        <f t="shared" si="890"/>
        <v/>
      </c>
      <c r="BY3142" s="32" t="str">
        <f t="shared" si="891"/>
        <v/>
      </c>
      <c r="BZ3142" s="32" t="str">
        <f t="shared" si="892"/>
        <v/>
      </c>
      <c r="CA3142" s="32" t="str">
        <f t="shared" si="893"/>
        <v/>
      </c>
      <c r="CB3142" s="33">
        <f>IF(COUNTIF($CD$7:CD3142,CD3142)=1,CD3142,CD3142+COUNTIF($CD$6:CD3141,CD3142))</f>
        <v>58288</v>
      </c>
      <c r="CC3142" s="34">
        <f t="shared" si="894"/>
        <v>55153</v>
      </c>
      <c r="CD3142" s="32">
        <f t="shared" si="895"/>
        <v>55153</v>
      </c>
      <c r="CE3142" s="32">
        <f t="shared" si="896"/>
        <v>0</v>
      </c>
      <c r="CF3142" s="32">
        <f t="shared" si="897"/>
        <v>0</v>
      </c>
      <c r="CG3142" s="32" t="str">
        <f t="shared" si="898"/>
        <v/>
      </c>
      <c r="CH3142" s="32">
        <v>3137</v>
      </c>
      <c r="CI3142" s="32" t="s">
        <v>6</v>
      </c>
      <c r="CJ3142" s="32" t="str">
        <f t="shared" si="899"/>
        <v/>
      </c>
      <c r="CK3142" s="32" t="str">
        <f t="shared" si="900"/>
        <v/>
      </c>
      <c r="CL3142" s="32" t="str">
        <f t="shared" si="901"/>
        <v/>
      </c>
      <c r="CM3142" s="32" t="str">
        <f t="shared" si="902"/>
        <v/>
      </c>
      <c r="CN3142" s="32" t="str">
        <f t="shared" si="903"/>
        <v/>
      </c>
    </row>
    <row r="3143" spans="71:92" x14ac:dyDescent="0.3">
      <c r="BS3143" s="32" t="str">
        <f>IF(Kiadasi_kiseroiv!$K$2=BT3143,BV3143,"")</f>
        <v/>
      </c>
      <c r="BT3143" s="34" t="str">
        <f t="shared" si="886"/>
        <v/>
      </c>
      <c r="BU3143" s="32" t="str">
        <f t="shared" si="887"/>
        <v/>
      </c>
      <c r="BV3143" s="32" t="str">
        <f t="shared" si="888"/>
        <v/>
      </c>
      <c r="BW3143" s="32" t="str">
        <f t="shared" si="889"/>
        <v/>
      </c>
      <c r="BX3143" s="32" t="str">
        <f t="shared" si="890"/>
        <v/>
      </c>
      <c r="BY3143" s="32" t="str">
        <f t="shared" si="891"/>
        <v/>
      </c>
      <c r="BZ3143" s="32" t="str">
        <f t="shared" si="892"/>
        <v/>
      </c>
      <c r="CA3143" s="32" t="str">
        <f t="shared" si="893"/>
        <v/>
      </c>
      <c r="CB3143" s="33">
        <f>IF(COUNTIF($CD$7:CD3143,CD3143)=1,CD3143,CD3143+COUNTIF($CD$6:CD3142,CD3143))</f>
        <v>58289</v>
      </c>
      <c r="CC3143" s="34">
        <f t="shared" si="894"/>
        <v>55153</v>
      </c>
      <c r="CD3143" s="32">
        <f t="shared" si="895"/>
        <v>55153</v>
      </c>
      <c r="CE3143" s="32">
        <f t="shared" si="896"/>
        <v>0</v>
      </c>
      <c r="CF3143" s="32">
        <f t="shared" si="897"/>
        <v>0</v>
      </c>
      <c r="CG3143" s="32" t="str">
        <f t="shared" si="898"/>
        <v/>
      </c>
      <c r="CH3143" s="32">
        <v>3138</v>
      </c>
      <c r="CI3143" s="32" t="s">
        <v>6</v>
      </c>
      <c r="CJ3143" s="32" t="str">
        <f t="shared" si="899"/>
        <v/>
      </c>
      <c r="CK3143" s="32" t="str">
        <f t="shared" si="900"/>
        <v/>
      </c>
      <c r="CL3143" s="32" t="str">
        <f t="shared" si="901"/>
        <v/>
      </c>
      <c r="CM3143" s="32" t="str">
        <f t="shared" si="902"/>
        <v/>
      </c>
      <c r="CN3143" s="32" t="str">
        <f t="shared" si="903"/>
        <v/>
      </c>
    </row>
    <row r="3144" spans="71:92" x14ac:dyDescent="0.3">
      <c r="BS3144" s="32" t="str">
        <f>IF(Kiadasi_kiseroiv!$K$2=BT3144,BV3144,"")</f>
        <v/>
      </c>
      <c r="BT3144" s="34" t="str">
        <f t="shared" si="886"/>
        <v/>
      </c>
      <c r="BU3144" s="32" t="str">
        <f t="shared" si="887"/>
        <v/>
      </c>
      <c r="BV3144" s="32" t="str">
        <f t="shared" si="888"/>
        <v/>
      </c>
      <c r="BW3144" s="32" t="str">
        <f t="shared" si="889"/>
        <v/>
      </c>
      <c r="BX3144" s="32" t="str">
        <f t="shared" si="890"/>
        <v/>
      </c>
      <c r="BY3144" s="32" t="str">
        <f t="shared" si="891"/>
        <v/>
      </c>
      <c r="BZ3144" s="32" t="str">
        <f t="shared" si="892"/>
        <v/>
      </c>
      <c r="CA3144" s="32" t="str">
        <f t="shared" si="893"/>
        <v/>
      </c>
      <c r="CB3144" s="33">
        <f>IF(COUNTIF($CD$7:CD3144,CD3144)=1,CD3144,CD3144+COUNTIF($CD$6:CD3143,CD3144))</f>
        <v>58290</v>
      </c>
      <c r="CC3144" s="34">
        <f t="shared" si="894"/>
        <v>55153</v>
      </c>
      <c r="CD3144" s="32">
        <f t="shared" si="895"/>
        <v>55153</v>
      </c>
      <c r="CE3144" s="32">
        <f t="shared" si="896"/>
        <v>0</v>
      </c>
      <c r="CF3144" s="32">
        <f t="shared" si="897"/>
        <v>0</v>
      </c>
      <c r="CG3144" s="32" t="str">
        <f t="shared" si="898"/>
        <v/>
      </c>
      <c r="CH3144" s="32">
        <v>3139</v>
      </c>
      <c r="CI3144" s="32" t="s">
        <v>6</v>
      </c>
      <c r="CJ3144" s="32" t="str">
        <f t="shared" si="899"/>
        <v/>
      </c>
      <c r="CK3144" s="32" t="str">
        <f t="shared" si="900"/>
        <v/>
      </c>
      <c r="CL3144" s="32" t="str">
        <f t="shared" si="901"/>
        <v/>
      </c>
      <c r="CM3144" s="32" t="str">
        <f t="shared" si="902"/>
        <v/>
      </c>
      <c r="CN3144" s="32" t="str">
        <f t="shared" si="903"/>
        <v/>
      </c>
    </row>
    <row r="3145" spans="71:92" x14ac:dyDescent="0.3">
      <c r="BS3145" s="32" t="str">
        <f>IF(Kiadasi_kiseroiv!$K$2=BT3145,BV3145,"")</f>
        <v/>
      </c>
      <c r="BT3145" s="34" t="str">
        <f t="shared" si="886"/>
        <v/>
      </c>
      <c r="BU3145" s="32" t="str">
        <f t="shared" si="887"/>
        <v/>
      </c>
      <c r="BV3145" s="32" t="str">
        <f t="shared" si="888"/>
        <v/>
      </c>
      <c r="BW3145" s="32" t="str">
        <f t="shared" si="889"/>
        <v/>
      </c>
      <c r="BX3145" s="32" t="str">
        <f t="shared" si="890"/>
        <v/>
      </c>
      <c r="BY3145" s="32" t="str">
        <f t="shared" si="891"/>
        <v/>
      </c>
      <c r="BZ3145" s="32" t="str">
        <f t="shared" si="892"/>
        <v/>
      </c>
      <c r="CA3145" s="32" t="str">
        <f t="shared" si="893"/>
        <v/>
      </c>
      <c r="CB3145" s="33">
        <f>IF(COUNTIF($CD$7:CD3145,CD3145)=1,CD3145,CD3145+COUNTIF($CD$6:CD3144,CD3145))</f>
        <v>58291</v>
      </c>
      <c r="CC3145" s="34">
        <f t="shared" si="894"/>
        <v>55153</v>
      </c>
      <c r="CD3145" s="32">
        <f t="shared" si="895"/>
        <v>55153</v>
      </c>
      <c r="CE3145" s="32">
        <f t="shared" si="896"/>
        <v>0</v>
      </c>
      <c r="CF3145" s="32">
        <f t="shared" si="897"/>
        <v>0</v>
      </c>
      <c r="CG3145" s="32" t="str">
        <f t="shared" si="898"/>
        <v/>
      </c>
      <c r="CH3145" s="32">
        <v>3140</v>
      </c>
      <c r="CI3145" s="32" t="s">
        <v>6</v>
      </c>
      <c r="CJ3145" s="32" t="str">
        <f t="shared" si="899"/>
        <v/>
      </c>
      <c r="CK3145" s="32" t="str">
        <f t="shared" si="900"/>
        <v/>
      </c>
      <c r="CL3145" s="32" t="str">
        <f t="shared" si="901"/>
        <v/>
      </c>
      <c r="CM3145" s="32" t="str">
        <f t="shared" si="902"/>
        <v/>
      </c>
      <c r="CN3145" s="32" t="str">
        <f t="shared" si="903"/>
        <v/>
      </c>
    </row>
    <row r="3146" spans="71:92" x14ac:dyDescent="0.3">
      <c r="BS3146" s="32" t="str">
        <f>IF(Kiadasi_kiseroiv!$K$2=BT3146,BV3146,"")</f>
        <v/>
      </c>
      <c r="BT3146" s="34" t="str">
        <f t="shared" si="886"/>
        <v/>
      </c>
      <c r="BU3146" s="32" t="str">
        <f t="shared" si="887"/>
        <v/>
      </c>
      <c r="BV3146" s="32" t="str">
        <f t="shared" si="888"/>
        <v/>
      </c>
      <c r="BW3146" s="32" t="str">
        <f t="shared" si="889"/>
        <v/>
      </c>
      <c r="BX3146" s="32" t="str">
        <f t="shared" si="890"/>
        <v/>
      </c>
      <c r="BY3146" s="32" t="str">
        <f t="shared" si="891"/>
        <v/>
      </c>
      <c r="BZ3146" s="32" t="str">
        <f t="shared" si="892"/>
        <v/>
      </c>
      <c r="CA3146" s="32" t="str">
        <f t="shared" si="893"/>
        <v/>
      </c>
      <c r="CB3146" s="33">
        <f>IF(COUNTIF($CD$7:CD3146,CD3146)=1,CD3146,CD3146+COUNTIF($CD$6:CD3145,CD3146))</f>
        <v>58292</v>
      </c>
      <c r="CC3146" s="34">
        <f t="shared" si="894"/>
        <v>55153</v>
      </c>
      <c r="CD3146" s="32">
        <f t="shared" si="895"/>
        <v>55153</v>
      </c>
      <c r="CE3146" s="32">
        <f t="shared" si="896"/>
        <v>0</v>
      </c>
      <c r="CF3146" s="32">
        <f t="shared" si="897"/>
        <v>0</v>
      </c>
      <c r="CG3146" s="32" t="str">
        <f t="shared" si="898"/>
        <v/>
      </c>
      <c r="CH3146" s="32">
        <v>3141</v>
      </c>
      <c r="CI3146" s="32" t="s">
        <v>6</v>
      </c>
      <c r="CJ3146" s="32" t="str">
        <f t="shared" si="899"/>
        <v/>
      </c>
      <c r="CK3146" s="32" t="str">
        <f t="shared" si="900"/>
        <v/>
      </c>
      <c r="CL3146" s="32" t="str">
        <f t="shared" si="901"/>
        <v/>
      </c>
      <c r="CM3146" s="32" t="str">
        <f t="shared" si="902"/>
        <v/>
      </c>
      <c r="CN3146" s="32" t="str">
        <f t="shared" si="903"/>
        <v/>
      </c>
    </row>
    <row r="3147" spans="71:92" x14ac:dyDescent="0.3">
      <c r="BS3147" s="32" t="str">
        <f>IF(Kiadasi_kiseroiv!$K$2=BT3147,BV3147,"")</f>
        <v/>
      </c>
      <c r="BT3147" s="34" t="str">
        <f t="shared" si="886"/>
        <v/>
      </c>
      <c r="BU3147" s="32" t="str">
        <f t="shared" si="887"/>
        <v/>
      </c>
      <c r="BV3147" s="32" t="str">
        <f t="shared" si="888"/>
        <v/>
      </c>
      <c r="BW3147" s="32" t="str">
        <f t="shared" si="889"/>
        <v/>
      </c>
      <c r="BX3147" s="32" t="str">
        <f t="shared" si="890"/>
        <v/>
      </c>
      <c r="BY3147" s="32" t="str">
        <f t="shared" si="891"/>
        <v/>
      </c>
      <c r="BZ3147" s="32" t="str">
        <f t="shared" si="892"/>
        <v/>
      </c>
      <c r="CA3147" s="32" t="str">
        <f t="shared" si="893"/>
        <v/>
      </c>
      <c r="CB3147" s="33">
        <f>IF(COUNTIF($CD$7:CD3147,CD3147)=1,CD3147,CD3147+COUNTIF($CD$6:CD3146,CD3147))</f>
        <v>58293</v>
      </c>
      <c r="CC3147" s="34">
        <f t="shared" si="894"/>
        <v>55153</v>
      </c>
      <c r="CD3147" s="32">
        <f t="shared" si="895"/>
        <v>55153</v>
      </c>
      <c r="CE3147" s="32">
        <f t="shared" si="896"/>
        <v>0</v>
      </c>
      <c r="CF3147" s="32">
        <f t="shared" si="897"/>
        <v>0</v>
      </c>
      <c r="CG3147" s="32" t="str">
        <f t="shared" si="898"/>
        <v/>
      </c>
      <c r="CH3147" s="32">
        <v>3142</v>
      </c>
      <c r="CI3147" s="32" t="s">
        <v>6</v>
      </c>
      <c r="CJ3147" s="32" t="str">
        <f t="shared" si="899"/>
        <v/>
      </c>
      <c r="CK3147" s="32" t="str">
        <f t="shared" si="900"/>
        <v/>
      </c>
      <c r="CL3147" s="32" t="str">
        <f t="shared" si="901"/>
        <v/>
      </c>
      <c r="CM3147" s="32" t="str">
        <f t="shared" si="902"/>
        <v/>
      </c>
      <c r="CN3147" s="32" t="str">
        <f t="shared" si="903"/>
        <v/>
      </c>
    </row>
    <row r="3148" spans="71:92" x14ac:dyDescent="0.3">
      <c r="BS3148" s="32" t="str">
        <f>IF(Kiadasi_kiseroiv!$K$2=BT3148,BV3148,"")</f>
        <v/>
      </c>
      <c r="BT3148" s="34" t="str">
        <f t="shared" si="886"/>
        <v/>
      </c>
      <c r="BU3148" s="32" t="str">
        <f t="shared" si="887"/>
        <v/>
      </c>
      <c r="BV3148" s="32" t="str">
        <f t="shared" si="888"/>
        <v/>
      </c>
      <c r="BW3148" s="32" t="str">
        <f t="shared" si="889"/>
        <v/>
      </c>
      <c r="BX3148" s="32" t="str">
        <f t="shared" si="890"/>
        <v/>
      </c>
      <c r="BY3148" s="32" t="str">
        <f t="shared" si="891"/>
        <v/>
      </c>
      <c r="BZ3148" s="32" t="str">
        <f t="shared" si="892"/>
        <v/>
      </c>
      <c r="CA3148" s="32" t="str">
        <f t="shared" si="893"/>
        <v/>
      </c>
      <c r="CB3148" s="33">
        <f>IF(COUNTIF($CD$7:CD3148,CD3148)=1,CD3148,CD3148+COUNTIF($CD$6:CD3147,CD3148))</f>
        <v>58294</v>
      </c>
      <c r="CC3148" s="34">
        <f t="shared" si="894"/>
        <v>55153</v>
      </c>
      <c r="CD3148" s="32">
        <f t="shared" si="895"/>
        <v>55153</v>
      </c>
      <c r="CE3148" s="32">
        <f t="shared" si="896"/>
        <v>0</v>
      </c>
      <c r="CF3148" s="32">
        <f t="shared" si="897"/>
        <v>0</v>
      </c>
      <c r="CG3148" s="32" t="str">
        <f t="shared" si="898"/>
        <v/>
      </c>
      <c r="CH3148" s="32">
        <v>3143</v>
      </c>
      <c r="CI3148" s="32" t="s">
        <v>6</v>
      </c>
      <c r="CJ3148" s="32" t="str">
        <f t="shared" si="899"/>
        <v/>
      </c>
      <c r="CK3148" s="32" t="str">
        <f t="shared" si="900"/>
        <v/>
      </c>
      <c r="CL3148" s="32" t="str">
        <f t="shared" si="901"/>
        <v/>
      </c>
      <c r="CM3148" s="32" t="str">
        <f t="shared" si="902"/>
        <v/>
      </c>
      <c r="CN3148" s="32" t="str">
        <f t="shared" si="903"/>
        <v/>
      </c>
    </row>
    <row r="3149" spans="71:92" x14ac:dyDescent="0.3">
      <c r="BS3149" s="32" t="str">
        <f>IF(Kiadasi_kiseroiv!$K$2=BT3149,BV3149,"")</f>
        <v/>
      </c>
      <c r="BT3149" s="34" t="str">
        <f t="shared" si="886"/>
        <v/>
      </c>
      <c r="BU3149" s="32" t="str">
        <f t="shared" si="887"/>
        <v/>
      </c>
      <c r="BV3149" s="32" t="str">
        <f t="shared" si="888"/>
        <v/>
      </c>
      <c r="BW3149" s="32" t="str">
        <f t="shared" si="889"/>
        <v/>
      </c>
      <c r="BX3149" s="32" t="str">
        <f t="shared" si="890"/>
        <v/>
      </c>
      <c r="BY3149" s="32" t="str">
        <f t="shared" si="891"/>
        <v/>
      </c>
      <c r="BZ3149" s="32" t="str">
        <f t="shared" si="892"/>
        <v/>
      </c>
      <c r="CA3149" s="32" t="str">
        <f t="shared" si="893"/>
        <v/>
      </c>
      <c r="CB3149" s="33">
        <f>IF(COUNTIF($CD$7:CD3149,CD3149)=1,CD3149,CD3149+COUNTIF($CD$6:CD3148,CD3149))</f>
        <v>58295</v>
      </c>
      <c r="CC3149" s="34">
        <f t="shared" si="894"/>
        <v>55153</v>
      </c>
      <c r="CD3149" s="32">
        <f t="shared" si="895"/>
        <v>55153</v>
      </c>
      <c r="CE3149" s="32">
        <f t="shared" si="896"/>
        <v>0</v>
      </c>
      <c r="CF3149" s="32">
        <f t="shared" si="897"/>
        <v>0</v>
      </c>
      <c r="CG3149" s="32" t="str">
        <f t="shared" si="898"/>
        <v/>
      </c>
      <c r="CH3149" s="32">
        <v>3144</v>
      </c>
      <c r="CI3149" s="32" t="s">
        <v>6</v>
      </c>
      <c r="CJ3149" s="32" t="str">
        <f t="shared" si="899"/>
        <v/>
      </c>
      <c r="CK3149" s="32" t="str">
        <f t="shared" si="900"/>
        <v/>
      </c>
      <c r="CL3149" s="32" t="str">
        <f t="shared" si="901"/>
        <v/>
      </c>
      <c r="CM3149" s="32" t="str">
        <f t="shared" si="902"/>
        <v/>
      </c>
      <c r="CN3149" s="32" t="str">
        <f t="shared" si="903"/>
        <v/>
      </c>
    </row>
    <row r="3150" spans="71:92" x14ac:dyDescent="0.3">
      <c r="BS3150" s="32" t="str">
        <f>IF(Kiadasi_kiseroiv!$K$2=BT3150,BV3150,"")</f>
        <v/>
      </c>
      <c r="BT3150" s="34" t="str">
        <f t="shared" si="886"/>
        <v/>
      </c>
      <c r="BU3150" s="32" t="str">
        <f t="shared" si="887"/>
        <v/>
      </c>
      <c r="BV3150" s="32" t="str">
        <f t="shared" si="888"/>
        <v/>
      </c>
      <c r="BW3150" s="32" t="str">
        <f t="shared" si="889"/>
        <v/>
      </c>
      <c r="BX3150" s="32" t="str">
        <f t="shared" si="890"/>
        <v/>
      </c>
      <c r="BY3150" s="32" t="str">
        <f t="shared" si="891"/>
        <v/>
      </c>
      <c r="BZ3150" s="32" t="str">
        <f t="shared" si="892"/>
        <v/>
      </c>
      <c r="CA3150" s="32" t="str">
        <f t="shared" si="893"/>
        <v/>
      </c>
      <c r="CB3150" s="33">
        <f>IF(COUNTIF($CD$7:CD3150,CD3150)=1,CD3150,CD3150+COUNTIF($CD$6:CD3149,CD3150))</f>
        <v>58296</v>
      </c>
      <c r="CC3150" s="34">
        <f t="shared" si="894"/>
        <v>55153</v>
      </c>
      <c r="CD3150" s="32">
        <f t="shared" si="895"/>
        <v>55153</v>
      </c>
      <c r="CE3150" s="32">
        <f t="shared" si="896"/>
        <v>0</v>
      </c>
      <c r="CF3150" s="32">
        <f t="shared" si="897"/>
        <v>0</v>
      </c>
      <c r="CG3150" s="32" t="str">
        <f t="shared" si="898"/>
        <v/>
      </c>
      <c r="CH3150" s="32">
        <v>3145</v>
      </c>
      <c r="CI3150" s="32" t="s">
        <v>6</v>
      </c>
      <c r="CJ3150" s="32" t="str">
        <f t="shared" si="899"/>
        <v/>
      </c>
      <c r="CK3150" s="32" t="str">
        <f t="shared" si="900"/>
        <v/>
      </c>
      <c r="CL3150" s="32" t="str">
        <f t="shared" si="901"/>
        <v/>
      </c>
      <c r="CM3150" s="32" t="str">
        <f t="shared" si="902"/>
        <v/>
      </c>
      <c r="CN3150" s="32" t="str">
        <f t="shared" si="903"/>
        <v/>
      </c>
    </row>
    <row r="3151" spans="71:92" x14ac:dyDescent="0.3">
      <c r="BS3151" s="32" t="str">
        <f>IF(Kiadasi_kiseroiv!$K$2=BT3151,BV3151,"")</f>
        <v/>
      </c>
      <c r="BT3151" s="34" t="str">
        <f t="shared" si="886"/>
        <v/>
      </c>
      <c r="BU3151" s="32" t="str">
        <f t="shared" si="887"/>
        <v/>
      </c>
      <c r="BV3151" s="32" t="str">
        <f t="shared" si="888"/>
        <v/>
      </c>
      <c r="BW3151" s="32" t="str">
        <f t="shared" si="889"/>
        <v/>
      </c>
      <c r="BX3151" s="32" t="str">
        <f t="shared" si="890"/>
        <v/>
      </c>
      <c r="BY3151" s="32" t="str">
        <f t="shared" si="891"/>
        <v/>
      </c>
      <c r="BZ3151" s="32" t="str">
        <f t="shared" si="892"/>
        <v/>
      </c>
      <c r="CA3151" s="32" t="str">
        <f t="shared" si="893"/>
        <v/>
      </c>
      <c r="CB3151" s="33">
        <f>IF(COUNTIF($CD$7:CD3151,CD3151)=1,CD3151,CD3151+COUNTIF($CD$6:CD3150,CD3151))</f>
        <v>58297</v>
      </c>
      <c r="CC3151" s="34">
        <f t="shared" si="894"/>
        <v>55153</v>
      </c>
      <c r="CD3151" s="32">
        <f t="shared" si="895"/>
        <v>55153</v>
      </c>
      <c r="CE3151" s="32">
        <f t="shared" si="896"/>
        <v>0</v>
      </c>
      <c r="CF3151" s="32">
        <f t="shared" si="897"/>
        <v>0</v>
      </c>
      <c r="CG3151" s="32" t="str">
        <f t="shared" si="898"/>
        <v/>
      </c>
      <c r="CH3151" s="32">
        <v>3146</v>
      </c>
      <c r="CI3151" s="32" t="s">
        <v>6</v>
      </c>
      <c r="CJ3151" s="32" t="str">
        <f t="shared" si="899"/>
        <v/>
      </c>
      <c r="CK3151" s="32" t="str">
        <f t="shared" si="900"/>
        <v/>
      </c>
      <c r="CL3151" s="32" t="str">
        <f t="shared" si="901"/>
        <v/>
      </c>
      <c r="CM3151" s="32" t="str">
        <f t="shared" si="902"/>
        <v/>
      </c>
      <c r="CN3151" s="32" t="str">
        <f t="shared" si="903"/>
        <v/>
      </c>
    </row>
    <row r="3152" spans="71:92" x14ac:dyDescent="0.3">
      <c r="BS3152" s="32" t="str">
        <f>IF(Kiadasi_kiseroiv!$K$2=BT3152,BV3152,"")</f>
        <v/>
      </c>
      <c r="BT3152" s="34" t="str">
        <f t="shared" si="886"/>
        <v/>
      </c>
      <c r="BU3152" s="32" t="str">
        <f t="shared" si="887"/>
        <v/>
      </c>
      <c r="BV3152" s="32" t="str">
        <f t="shared" si="888"/>
        <v/>
      </c>
      <c r="BW3152" s="32" t="str">
        <f t="shared" si="889"/>
        <v/>
      </c>
      <c r="BX3152" s="32" t="str">
        <f t="shared" si="890"/>
        <v/>
      </c>
      <c r="BY3152" s="32" t="str">
        <f t="shared" si="891"/>
        <v/>
      </c>
      <c r="BZ3152" s="32" t="str">
        <f t="shared" si="892"/>
        <v/>
      </c>
      <c r="CA3152" s="32" t="str">
        <f t="shared" si="893"/>
        <v/>
      </c>
      <c r="CB3152" s="33">
        <f>IF(COUNTIF($CD$7:CD3152,CD3152)=1,CD3152,CD3152+COUNTIF($CD$6:CD3151,CD3152))</f>
        <v>58298</v>
      </c>
      <c r="CC3152" s="34">
        <f t="shared" si="894"/>
        <v>55153</v>
      </c>
      <c r="CD3152" s="32">
        <f t="shared" si="895"/>
        <v>55153</v>
      </c>
      <c r="CE3152" s="32">
        <f t="shared" si="896"/>
        <v>0</v>
      </c>
      <c r="CF3152" s="32">
        <f t="shared" si="897"/>
        <v>0</v>
      </c>
      <c r="CG3152" s="32" t="str">
        <f t="shared" si="898"/>
        <v/>
      </c>
      <c r="CH3152" s="32">
        <v>3147</v>
      </c>
      <c r="CI3152" s="32" t="s">
        <v>6</v>
      </c>
      <c r="CJ3152" s="32" t="str">
        <f t="shared" si="899"/>
        <v/>
      </c>
      <c r="CK3152" s="32" t="str">
        <f t="shared" si="900"/>
        <v/>
      </c>
      <c r="CL3152" s="32" t="str">
        <f t="shared" si="901"/>
        <v/>
      </c>
      <c r="CM3152" s="32" t="str">
        <f t="shared" si="902"/>
        <v/>
      </c>
      <c r="CN3152" s="32" t="str">
        <f t="shared" si="903"/>
        <v/>
      </c>
    </row>
    <row r="3153" spans="71:92" x14ac:dyDescent="0.3">
      <c r="BS3153" s="32" t="str">
        <f>IF(Kiadasi_kiseroiv!$K$2=BT3153,BV3153,"")</f>
        <v/>
      </c>
      <c r="BT3153" s="34" t="str">
        <f t="shared" si="886"/>
        <v/>
      </c>
      <c r="BU3153" s="32" t="str">
        <f t="shared" si="887"/>
        <v/>
      </c>
      <c r="BV3153" s="32" t="str">
        <f t="shared" si="888"/>
        <v/>
      </c>
      <c r="BW3153" s="32" t="str">
        <f t="shared" si="889"/>
        <v/>
      </c>
      <c r="BX3153" s="32" t="str">
        <f t="shared" si="890"/>
        <v/>
      </c>
      <c r="BY3153" s="32" t="str">
        <f t="shared" si="891"/>
        <v/>
      </c>
      <c r="BZ3153" s="32" t="str">
        <f t="shared" si="892"/>
        <v/>
      </c>
      <c r="CA3153" s="32" t="str">
        <f t="shared" si="893"/>
        <v/>
      </c>
      <c r="CB3153" s="33">
        <f>IF(COUNTIF($CD$7:CD3153,CD3153)=1,CD3153,CD3153+COUNTIF($CD$6:CD3152,CD3153))</f>
        <v>58299</v>
      </c>
      <c r="CC3153" s="34">
        <f t="shared" si="894"/>
        <v>55153</v>
      </c>
      <c r="CD3153" s="32">
        <f t="shared" si="895"/>
        <v>55153</v>
      </c>
      <c r="CE3153" s="32">
        <f t="shared" si="896"/>
        <v>0</v>
      </c>
      <c r="CF3153" s="32">
        <f t="shared" si="897"/>
        <v>0</v>
      </c>
      <c r="CG3153" s="32" t="str">
        <f t="shared" si="898"/>
        <v/>
      </c>
      <c r="CH3153" s="32">
        <v>3148</v>
      </c>
      <c r="CI3153" s="32" t="s">
        <v>6</v>
      </c>
      <c r="CJ3153" s="32" t="str">
        <f t="shared" si="899"/>
        <v/>
      </c>
      <c r="CK3153" s="32" t="str">
        <f t="shared" si="900"/>
        <v/>
      </c>
      <c r="CL3153" s="32" t="str">
        <f t="shared" si="901"/>
        <v/>
      </c>
      <c r="CM3153" s="32" t="str">
        <f t="shared" si="902"/>
        <v/>
      </c>
      <c r="CN3153" s="32" t="str">
        <f t="shared" si="903"/>
        <v/>
      </c>
    </row>
    <row r="3154" spans="71:92" x14ac:dyDescent="0.3">
      <c r="BS3154" s="32" t="str">
        <f>IF(Kiadasi_kiseroiv!$K$2=BT3154,BV3154,"")</f>
        <v/>
      </c>
      <c r="BT3154" s="34" t="str">
        <f t="shared" si="886"/>
        <v/>
      </c>
      <c r="BU3154" s="32" t="str">
        <f t="shared" si="887"/>
        <v/>
      </c>
      <c r="BV3154" s="32" t="str">
        <f t="shared" si="888"/>
        <v/>
      </c>
      <c r="BW3154" s="32" t="str">
        <f t="shared" si="889"/>
        <v/>
      </c>
      <c r="BX3154" s="32" t="str">
        <f t="shared" si="890"/>
        <v/>
      </c>
      <c r="BY3154" s="32" t="str">
        <f t="shared" si="891"/>
        <v/>
      </c>
      <c r="BZ3154" s="32" t="str">
        <f t="shared" si="892"/>
        <v/>
      </c>
      <c r="CA3154" s="32" t="str">
        <f t="shared" si="893"/>
        <v/>
      </c>
      <c r="CB3154" s="33">
        <f>IF(COUNTIF($CD$7:CD3154,CD3154)=1,CD3154,CD3154+COUNTIF($CD$6:CD3153,CD3154))</f>
        <v>58300</v>
      </c>
      <c r="CC3154" s="34">
        <f t="shared" si="894"/>
        <v>55153</v>
      </c>
      <c r="CD3154" s="32">
        <f t="shared" si="895"/>
        <v>55153</v>
      </c>
      <c r="CE3154" s="32">
        <f t="shared" si="896"/>
        <v>0</v>
      </c>
      <c r="CF3154" s="32">
        <f t="shared" si="897"/>
        <v>0</v>
      </c>
      <c r="CG3154" s="32" t="str">
        <f t="shared" si="898"/>
        <v/>
      </c>
      <c r="CH3154" s="32">
        <v>3149</v>
      </c>
      <c r="CI3154" s="32" t="s">
        <v>6</v>
      </c>
      <c r="CJ3154" s="32" t="str">
        <f t="shared" si="899"/>
        <v/>
      </c>
      <c r="CK3154" s="32" t="str">
        <f t="shared" si="900"/>
        <v/>
      </c>
      <c r="CL3154" s="32" t="str">
        <f t="shared" si="901"/>
        <v/>
      </c>
      <c r="CM3154" s="32" t="str">
        <f t="shared" si="902"/>
        <v/>
      </c>
      <c r="CN3154" s="32" t="str">
        <f t="shared" si="903"/>
        <v/>
      </c>
    </row>
    <row r="3155" spans="71:92" x14ac:dyDescent="0.3">
      <c r="BS3155" s="32" t="str">
        <f>IF(Kiadasi_kiseroiv!$K$2=BT3155,BV3155,"")</f>
        <v/>
      </c>
      <c r="BT3155" s="34" t="str">
        <f t="shared" si="886"/>
        <v/>
      </c>
      <c r="BU3155" s="32" t="str">
        <f t="shared" si="887"/>
        <v/>
      </c>
      <c r="BV3155" s="32" t="str">
        <f t="shared" si="888"/>
        <v/>
      </c>
      <c r="BW3155" s="32" t="str">
        <f t="shared" si="889"/>
        <v/>
      </c>
      <c r="BX3155" s="32" t="str">
        <f t="shared" si="890"/>
        <v/>
      </c>
      <c r="BY3155" s="32" t="str">
        <f t="shared" si="891"/>
        <v/>
      </c>
      <c r="BZ3155" s="32" t="str">
        <f t="shared" si="892"/>
        <v/>
      </c>
      <c r="CA3155" s="32" t="str">
        <f t="shared" si="893"/>
        <v/>
      </c>
      <c r="CB3155" s="33">
        <f>IF(COUNTIF($CD$7:CD3155,CD3155)=1,CD3155,CD3155+COUNTIF($CD$6:CD3154,CD3155))</f>
        <v>58301</v>
      </c>
      <c r="CC3155" s="34">
        <f t="shared" si="894"/>
        <v>55153</v>
      </c>
      <c r="CD3155" s="32">
        <f t="shared" si="895"/>
        <v>55153</v>
      </c>
      <c r="CE3155" s="32">
        <f t="shared" si="896"/>
        <v>0</v>
      </c>
      <c r="CF3155" s="32">
        <f t="shared" si="897"/>
        <v>0</v>
      </c>
      <c r="CG3155" s="32" t="str">
        <f t="shared" si="898"/>
        <v/>
      </c>
      <c r="CH3155" s="32">
        <v>3150</v>
      </c>
      <c r="CI3155" s="32" t="s">
        <v>6</v>
      </c>
      <c r="CJ3155" s="32" t="str">
        <f t="shared" si="899"/>
        <v/>
      </c>
      <c r="CK3155" s="32" t="str">
        <f t="shared" si="900"/>
        <v/>
      </c>
      <c r="CL3155" s="32" t="str">
        <f t="shared" si="901"/>
        <v/>
      </c>
      <c r="CM3155" s="32" t="str">
        <f t="shared" si="902"/>
        <v/>
      </c>
      <c r="CN3155" s="32" t="str">
        <f t="shared" si="903"/>
        <v/>
      </c>
    </row>
    <row r="3156" spans="71:92" x14ac:dyDescent="0.3">
      <c r="BS3156" s="32" t="str">
        <f>IF(Kiadasi_kiseroiv!$K$2=BT3156,BV3156,"")</f>
        <v/>
      </c>
      <c r="BT3156" s="34" t="str">
        <f t="shared" si="886"/>
        <v/>
      </c>
      <c r="BU3156" s="32" t="str">
        <f t="shared" si="887"/>
        <v/>
      </c>
      <c r="BV3156" s="32" t="str">
        <f t="shared" si="888"/>
        <v/>
      </c>
      <c r="BW3156" s="32" t="str">
        <f t="shared" si="889"/>
        <v/>
      </c>
      <c r="BX3156" s="32" t="str">
        <f t="shared" si="890"/>
        <v/>
      </c>
      <c r="BY3156" s="32" t="str">
        <f t="shared" si="891"/>
        <v/>
      </c>
      <c r="BZ3156" s="32" t="str">
        <f t="shared" si="892"/>
        <v/>
      </c>
      <c r="CA3156" s="32" t="str">
        <f t="shared" si="893"/>
        <v/>
      </c>
      <c r="CB3156" s="33">
        <f>IF(COUNTIF($CD$7:CD3156,CD3156)=1,CD3156,CD3156+COUNTIF($CD$6:CD3155,CD3156))</f>
        <v>58302</v>
      </c>
      <c r="CC3156" s="34">
        <f t="shared" si="894"/>
        <v>55153</v>
      </c>
      <c r="CD3156" s="32">
        <f t="shared" si="895"/>
        <v>55153</v>
      </c>
      <c r="CE3156" s="32">
        <f t="shared" si="896"/>
        <v>0</v>
      </c>
      <c r="CF3156" s="32">
        <f t="shared" si="897"/>
        <v>0</v>
      </c>
      <c r="CG3156" s="32" t="str">
        <f t="shared" si="898"/>
        <v/>
      </c>
      <c r="CH3156" s="32">
        <v>3151</v>
      </c>
      <c r="CI3156" s="32" t="s">
        <v>6</v>
      </c>
      <c r="CJ3156" s="32" t="str">
        <f t="shared" si="899"/>
        <v/>
      </c>
      <c r="CK3156" s="32" t="str">
        <f t="shared" si="900"/>
        <v/>
      </c>
      <c r="CL3156" s="32" t="str">
        <f t="shared" si="901"/>
        <v/>
      </c>
      <c r="CM3156" s="32" t="str">
        <f t="shared" si="902"/>
        <v/>
      </c>
      <c r="CN3156" s="32" t="str">
        <f t="shared" si="903"/>
        <v/>
      </c>
    </row>
    <row r="3157" spans="71:92" x14ac:dyDescent="0.3">
      <c r="BS3157" s="32" t="str">
        <f>IF(Kiadasi_kiseroiv!$K$2=BT3157,BV3157,"")</f>
        <v/>
      </c>
      <c r="BT3157" s="34" t="str">
        <f t="shared" si="886"/>
        <v/>
      </c>
      <c r="BU3157" s="32" t="str">
        <f t="shared" si="887"/>
        <v/>
      </c>
      <c r="BV3157" s="32" t="str">
        <f t="shared" si="888"/>
        <v/>
      </c>
      <c r="BW3157" s="32" t="str">
        <f t="shared" si="889"/>
        <v/>
      </c>
      <c r="BX3157" s="32" t="str">
        <f t="shared" si="890"/>
        <v/>
      </c>
      <c r="BY3157" s="32" t="str">
        <f t="shared" si="891"/>
        <v/>
      </c>
      <c r="BZ3157" s="32" t="str">
        <f t="shared" si="892"/>
        <v/>
      </c>
      <c r="CA3157" s="32" t="str">
        <f t="shared" si="893"/>
        <v/>
      </c>
      <c r="CB3157" s="33">
        <f>IF(COUNTIF($CD$7:CD3157,CD3157)=1,CD3157,CD3157+COUNTIF($CD$6:CD3156,CD3157))</f>
        <v>58303</v>
      </c>
      <c r="CC3157" s="34">
        <f t="shared" si="894"/>
        <v>55153</v>
      </c>
      <c r="CD3157" s="32">
        <f t="shared" si="895"/>
        <v>55153</v>
      </c>
      <c r="CE3157" s="32">
        <f t="shared" si="896"/>
        <v>0</v>
      </c>
      <c r="CF3157" s="32">
        <f t="shared" si="897"/>
        <v>0</v>
      </c>
      <c r="CG3157" s="32" t="str">
        <f t="shared" si="898"/>
        <v/>
      </c>
      <c r="CH3157" s="32">
        <v>3152</v>
      </c>
      <c r="CI3157" s="32" t="s">
        <v>6</v>
      </c>
      <c r="CJ3157" s="32" t="str">
        <f t="shared" si="899"/>
        <v/>
      </c>
      <c r="CK3157" s="32" t="str">
        <f t="shared" si="900"/>
        <v/>
      </c>
      <c r="CL3157" s="32" t="str">
        <f t="shared" si="901"/>
        <v/>
      </c>
      <c r="CM3157" s="32" t="str">
        <f t="shared" si="902"/>
        <v/>
      </c>
      <c r="CN3157" s="32" t="str">
        <f t="shared" si="903"/>
        <v/>
      </c>
    </row>
    <row r="3158" spans="71:92" x14ac:dyDescent="0.3">
      <c r="BS3158" s="32" t="str">
        <f>IF(Kiadasi_kiseroiv!$K$2=BT3158,BV3158,"")</f>
        <v/>
      </c>
      <c r="BT3158" s="34" t="str">
        <f t="shared" si="886"/>
        <v/>
      </c>
      <c r="BU3158" s="32" t="str">
        <f t="shared" si="887"/>
        <v/>
      </c>
      <c r="BV3158" s="32" t="str">
        <f t="shared" si="888"/>
        <v/>
      </c>
      <c r="BW3158" s="32" t="str">
        <f t="shared" si="889"/>
        <v/>
      </c>
      <c r="BX3158" s="32" t="str">
        <f t="shared" si="890"/>
        <v/>
      </c>
      <c r="BY3158" s="32" t="str">
        <f t="shared" si="891"/>
        <v/>
      </c>
      <c r="BZ3158" s="32" t="str">
        <f t="shared" si="892"/>
        <v/>
      </c>
      <c r="CA3158" s="32" t="str">
        <f t="shared" si="893"/>
        <v/>
      </c>
      <c r="CB3158" s="33">
        <f>IF(COUNTIF($CD$7:CD3158,CD3158)=1,CD3158,CD3158+COUNTIF($CD$6:CD3157,CD3158))</f>
        <v>58304</v>
      </c>
      <c r="CC3158" s="34">
        <f t="shared" si="894"/>
        <v>55153</v>
      </c>
      <c r="CD3158" s="32">
        <f t="shared" si="895"/>
        <v>55153</v>
      </c>
      <c r="CE3158" s="32">
        <f t="shared" si="896"/>
        <v>0</v>
      </c>
      <c r="CF3158" s="32">
        <f t="shared" si="897"/>
        <v>0</v>
      </c>
      <c r="CG3158" s="32" t="str">
        <f t="shared" si="898"/>
        <v/>
      </c>
      <c r="CH3158" s="32">
        <v>3153</v>
      </c>
      <c r="CI3158" s="32" t="s">
        <v>6</v>
      </c>
      <c r="CJ3158" s="32" t="str">
        <f t="shared" si="899"/>
        <v/>
      </c>
      <c r="CK3158" s="32" t="str">
        <f t="shared" si="900"/>
        <v/>
      </c>
      <c r="CL3158" s="32" t="str">
        <f t="shared" si="901"/>
        <v/>
      </c>
      <c r="CM3158" s="32" t="str">
        <f t="shared" si="902"/>
        <v/>
      </c>
      <c r="CN3158" s="32" t="str">
        <f t="shared" si="903"/>
        <v/>
      </c>
    </row>
    <row r="3159" spans="71:92" x14ac:dyDescent="0.3">
      <c r="BS3159" s="32" t="str">
        <f>IF(Kiadasi_kiseroiv!$K$2=BT3159,BV3159,"")</f>
        <v/>
      </c>
      <c r="BT3159" s="34" t="str">
        <f t="shared" si="886"/>
        <v/>
      </c>
      <c r="BU3159" s="32" t="str">
        <f t="shared" si="887"/>
        <v/>
      </c>
      <c r="BV3159" s="32" t="str">
        <f t="shared" si="888"/>
        <v/>
      </c>
      <c r="BW3159" s="32" t="str">
        <f t="shared" si="889"/>
        <v/>
      </c>
      <c r="BX3159" s="32" t="str">
        <f t="shared" si="890"/>
        <v/>
      </c>
      <c r="BY3159" s="32" t="str">
        <f t="shared" si="891"/>
        <v/>
      </c>
      <c r="BZ3159" s="32" t="str">
        <f t="shared" si="892"/>
        <v/>
      </c>
      <c r="CA3159" s="32" t="str">
        <f t="shared" si="893"/>
        <v/>
      </c>
      <c r="CB3159" s="33">
        <f>IF(COUNTIF($CD$7:CD3159,CD3159)=1,CD3159,CD3159+COUNTIF($CD$6:CD3158,CD3159))</f>
        <v>58305</v>
      </c>
      <c r="CC3159" s="34">
        <f t="shared" si="894"/>
        <v>55153</v>
      </c>
      <c r="CD3159" s="32">
        <f t="shared" si="895"/>
        <v>55153</v>
      </c>
      <c r="CE3159" s="32">
        <f t="shared" si="896"/>
        <v>0</v>
      </c>
      <c r="CF3159" s="32">
        <f t="shared" si="897"/>
        <v>0</v>
      </c>
      <c r="CG3159" s="32" t="str">
        <f t="shared" si="898"/>
        <v/>
      </c>
      <c r="CH3159" s="32">
        <v>3154</v>
      </c>
      <c r="CI3159" s="32" t="s">
        <v>6</v>
      </c>
      <c r="CJ3159" s="32" t="str">
        <f t="shared" si="899"/>
        <v/>
      </c>
      <c r="CK3159" s="32" t="str">
        <f t="shared" si="900"/>
        <v/>
      </c>
      <c r="CL3159" s="32" t="str">
        <f t="shared" si="901"/>
        <v/>
      </c>
      <c r="CM3159" s="32" t="str">
        <f t="shared" si="902"/>
        <v/>
      </c>
      <c r="CN3159" s="32" t="str">
        <f t="shared" si="903"/>
        <v/>
      </c>
    </row>
    <row r="3160" spans="71:92" x14ac:dyDescent="0.3">
      <c r="BS3160" s="32" t="str">
        <f>IF(Kiadasi_kiseroiv!$K$2=BT3160,BV3160,"")</f>
        <v/>
      </c>
      <c r="BT3160" s="34" t="str">
        <f t="shared" si="886"/>
        <v/>
      </c>
      <c r="BU3160" s="32" t="str">
        <f t="shared" si="887"/>
        <v/>
      </c>
      <c r="BV3160" s="32" t="str">
        <f t="shared" si="888"/>
        <v/>
      </c>
      <c r="BW3160" s="32" t="str">
        <f t="shared" si="889"/>
        <v/>
      </c>
      <c r="BX3160" s="32" t="str">
        <f t="shared" si="890"/>
        <v/>
      </c>
      <c r="BY3160" s="32" t="str">
        <f t="shared" si="891"/>
        <v/>
      </c>
      <c r="BZ3160" s="32" t="str">
        <f t="shared" si="892"/>
        <v/>
      </c>
      <c r="CA3160" s="32" t="str">
        <f t="shared" si="893"/>
        <v/>
      </c>
      <c r="CB3160" s="33">
        <f>IF(COUNTIF($CD$7:CD3160,CD3160)=1,CD3160,CD3160+COUNTIF($CD$6:CD3159,CD3160))</f>
        <v>58306</v>
      </c>
      <c r="CC3160" s="34">
        <f t="shared" si="894"/>
        <v>55153</v>
      </c>
      <c r="CD3160" s="32">
        <f t="shared" si="895"/>
        <v>55153</v>
      </c>
      <c r="CE3160" s="32">
        <f t="shared" si="896"/>
        <v>0</v>
      </c>
      <c r="CF3160" s="32">
        <f t="shared" si="897"/>
        <v>0</v>
      </c>
      <c r="CG3160" s="32" t="str">
        <f t="shared" si="898"/>
        <v/>
      </c>
      <c r="CH3160" s="32">
        <v>3155</v>
      </c>
      <c r="CI3160" s="32" t="s">
        <v>6</v>
      </c>
      <c r="CJ3160" s="32" t="str">
        <f t="shared" si="899"/>
        <v/>
      </c>
      <c r="CK3160" s="32" t="str">
        <f t="shared" si="900"/>
        <v/>
      </c>
      <c r="CL3160" s="32" t="str">
        <f t="shared" si="901"/>
        <v/>
      </c>
      <c r="CM3160" s="32" t="str">
        <f t="shared" si="902"/>
        <v/>
      </c>
      <c r="CN3160" s="32" t="str">
        <f t="shared" si="903"/>
        <v/>
      </c>
    </row>
    <row r="3161" spans="71:92" x14ac:dyDescent="0.3">
      <c r="BS3161" s="32" t="str">
        <f>IF(Kiadasi_kiseroiv!$K$2=BT3161,BV3161,"")</f>
        <v/>
      </c>
      <c r="BT3161" s="34" t="str">
        <f t="shared" si="886"/>
        <v/>
      </c>
      <c r="BU3161" s="32" t="str">
        <f t="shared" si="887"/>
        <v/>
      </c>
      <c r="BV3161" s="32" t="str">
        <f t="shared" si="888"/>
        <v/>
      </c>
      <c r="BW3161" s="32" t="str">
        <f t="shared" si="889"/>
        <v/>
      </c>
      <c r="BX3161" s="32" t="str">
        <f t="shared" si="890"/>
        <v/>
      </c>
      <c r="BY3161" s="32" t="str">
        <f t="shared" si="891"/>
        <v/>
      </c>
      <c r="BZ3161" s="32" t="str">
        <f t="shared" si="892"/>
        <v/>
      </c>
      <c r="CA3161" s="32" t="str">
        <f t="shared" si="893"/>
        <v/>
      </c>
      <c r="CB3161" s="33">
        <f>IF(COUNTIF($CD$7:CD3161,CD3161)=1,CD3161,CD3161+COUNTIF($CD$6:CD3160,CD3161))</f>
        <v>58307</v>
      </c>
      <c r="CC3161" s="34">
        <f t="shared" si="894"/>
        <v>55153</v>
      </c>
      <c r="CD3161" s="32">
        <f t="shared" si="895"/>
        <v>55153</v>
      </c>
      <c r="CE3161" s="32">
        <f t="shared" si="896"/>
        <v>0</v>
      </c>
      <c r="CF3161" s="32">
        <f t="shared" si="897"/>
        <v>0</v>
      </c>
      <c r="CG3161" s="32" t="str">
        <f t="shared" si="898"/>
        <v/>
      </c>
      <c r="CH3161" s="32">
        <v>3156</v>
      </c>
      <c r="CI3161" s="32" t="s">
        <v>6</v>
      </c>
      <c r="CJ3161" s="32" t="str">
        <f t="shared" si="899"/>
        <v/>
      </c>
      <c r="CK3161" s="32" t="str">
        <f t="shared" si="900"/>
        <v/>
      </c>
      <c r="CL3161" s="32" t="str">
        <f t="shared" si="901"/>
        <v/>
      </c>
      <c r="CM3161" s="32" t="str">
        <f t="shared" si="902"/>
        <v/>
      </c>
      <c r="CN3161" s="32" t="str">
        <f t="shared" si="903"/>
        <v/>
      </c>
    </row>
    <row r="3162" spans="71:92" x14ac:dyDescent="0.3">
      <c r="BS3162" s="32" t="str">
        <f>IF(Kiadasi_kiseroiv!$K$2=BT3162,BV3162,"")</f>
        <v/>
      </c>
      <c r="BT3162" s="34" t="str">
        <f t="shared" si="886"/>
        <v/>
      </c>
      <c r="BU3162" s="32" t="str">
        <f t="shared" si="887"/>
        <v/>
      </c>
      <c r="BV3162" s="32" t="str">
        <f t="shared" si="888"/>
        <v/>
      </c>
      <c r="BW3162" s="32" t="str">
        <f t="shared" si="889"/>
        <v/>
      </c>
      <c r="BX3162" s="32" t="str">
        <f t="shared" si="890"/>
        <v/>
      </c>
      <c r="BY3162" s="32" t="str">
        <f t="shared" si="891"/>
        <v/>
      </c>
      <c r="BZ3162" s="32" t="str">
        <f t="shared" si="892"/>
        <v/>
      </c>
      <c r="CA3162" s="32" t="str">
        <f t="shared" si="893"/>
        <v/>
      </c>
      <c r="CB3162" s="33">
        <f>IF(COUNTIF($CD$7:CD3162,CD3162)=1,CD3162,CD3162+COUNTIF($CD$6:CD3161,CD3162))</f>
        <v>58308</v>
      </c>
      <c r="CC3162" s="34">
        <f t="shared" si="894"/>
        <v>55153</v>
      </c>
      <c r="CD3162" s="32">
        <f t="shared" si="895"/>
        <v>55153</v>
      </c>
      <c r="CE3162" s="32">
        <f t="shared" si="896"/>
        <v>0</v>
      </c>
      <c r="CF3162" s="32">
        <f t="shared" si="897"/>
        <v>0</v>
      </c>
      <c r="CG3162" s="32" t="str">
        <f t="shared" si="898"/>
        <v/>
      </c>
      <c r="CH3162" s="32">
        <v>3157</v>
      </c>
      <c r="CI3162" s="32" t="s">
        <v>6</v>
      </c>
      <c r="CJ3162" s="32" t="str">
        <f t="shared" si="899"/>
        <v/>
      </c>
      <c r="CK3162" s="32" t="str">
        <f t="shared" si="900"/>
        <v/>
      </c>
      <c r="CL3162" s="32" t="str">
        <f t="shared" si="901"/>
        <v/>
      </c>
      <c r="CM3162" s="32" t="str">
        <f t="shared" si="902"/>
        <v/>
      </c>
      <c r="CN3162" s="32" t="str">
        <f t="shared" si="903"/>
        <v/>
      </c>
    </row>
    <row r="3163" spans="71:92" x14ac:dyDescent="0.3">
      <c r="BS3163" s="32" t="str">
        <f>IF(Kiadasi_kiseroiv!$K$2=BT3163,BV3163,"")</f>
        <v/>
      </c>
      <c r="BT3163" s="34" t="str">
        <f t="shared" si="886"/>
        <v/>
      </c>
      <c r="BU3163" s="32" t="str">
        <f t="shared" si="887"/>
        <v/>
      </c>
      <c r="BV3163" s="32" t="str">
        <f t="shared" si="888"/>
        <v/>
      </c>
      <c r="BW3163" s="32" t="str">
        <f t="shared" si="889"/>
        <v/>
      </c>
      <c r="BX3163" s="32" t="str">
        <f t="shared" si="890"/>
        <v/>
      </c>
      <c r="BY3163" s="32" t="str">
        <f t="shared" si="891"/>
        <v/>
      </c>
      <c r="BZ3163" s="32" t="str">
        <f t="shared" si="892"/>
        <v/>
      </c>
      <c r="CA3163" s="32" t="str">
        <f t="shared" si="893"/>
        <v/>
      </c>
      <c r="CB3163" s="33">
        <f>IF(COUNTIF($CD$7:CD3163,CD3163)=1,CD3163,CD3163+COUNTIF($CD$6:CD3162,CD3163))</f>
        <v>58309</v>
      </c>
      <c r="CC3163" s="34">
        <f t="shared" si="894"/>
        <v>55153</v>
      </c>
      <c r="CD3163" s="32">
        <f t="shared" si="895"/>
        <v>55153</v>
      </c>
      <c r="CE3163" s="32">
        <f t="shared" si="896"/>
        <v>0</v>
      </c>
      <c r="CF3163" s="32">
        <f t="shared" si="897"/>
        <v>0</v>
      </c>
      <c r="CG3163" s="32" t="str">
        <f t="shared" si="898"/>
        <v/>
      </c>
      <c r="CH3163" s="32">
        <v>3158</v>
      </c>
      <c r="CI3163" s="32" t="s">
        <v>6</v>
      </c>
      <c r="CJ3163" s="32" t="str">
        <f t="shared" si="899"/>
        <v/>
      </c>
      <c r="CK3163" s="32" t="str">
        <f t="shared" si="900"/>
        <v/>
      </c>
      <c r="CL3163" s="32" t="str">
        <f t="shared" si="901"/>
        <v/>
      </c>
      <c r="CM3163" s="32" t="str">
        <f t="shared" si="902"/>
        <v/>
      </c>
      <c r="CN3163" s="32" t="str">
        <f t="shared" si="903"/>
        <v/>
      </c>
    </row>
    <row r="3164" spans="71:92" x14ac:dyDescent="0.3">
      <c r="BS3164" s="32" t="str">
        <f>IF(Kiadasi_kiseroiv!$K$2=BT3164,BV3164,"")</f>
        <v/>
      </c>
      <c r="BT3164" s="34" t="str">
        <f t="shared" si="886"/>
        <v/>
      </c>
      <c r="BU3164" s="32" t="str">
        <f t="shared" si="887"/>
        <v/>
      </c>
      <c r="BV3164" s="32" t="str">
        <f t="shared" si="888"/>
        <v/>
      </c>
      <c r="BW3164" s="32" t="str">
        <f t="shared" si="889"/>
        <v/>
      </c>
      <c r="BX3164" s="32" t="str">
        <f t="shared" si="890"/>
        <v/>
      </c>
      <c r="BY3164" s="32" t="str">
        <f t="shared" si="891"/>
        <v/>
      </c>
      <c r="BZ3164" s="32" t="str">
        <f t="shared" si="892"/>
        <v/>
      </c>
      <c r="CA3164" s="32" t="str">
        <f t="shared" si="893"/>
        <v/>
      </c>
      <c r="CB3164" s="33">
        <f>IF(COUNTIF($CD$7:CD3164,CD3164)=1,CD3164,CD3164+COUNTIF($CD$6:CD3163,CD3164))</f>
        <v>58310</v>
      </c>
      <c r="CC3164" s="34">
        <f t="shared" si="894"/>
        <v>55153</v>
      </c>
      <c r="CD3164" s="32">
        <f t="shared" si="895"/>
        <v>55153</v>
      </c>
      <c r="CE3164" s="32">
        <f t="shared" si="896"/>
        <v>0</v>
      </c>
      <c r="CF3164" s="32">
        <f t="shared" si="897"/>
        <v>0</v>
      </c>
      <c r="CG3164" s="32" t="str">
        <f t="shared" si="898"/>
        <v/>
      </c>
      <c r="CH3164" s="32">
        <v>3159</v>
      </c>
      <c r="CI3164" s="32" t="s">
        <v>6</v>
      </c>
      <c r="CJ3164" s="32" t="str">
        <f t="shared" si="899"/>
        <v/>
      </c>
      <c r="CK3164" s="32" t="str">
        <f t="shared" si="900"/>
        <v/>
      </c>
      <c r="CL3164" s="32" t="str">
        <f t="shared" si="901"/>
        <v/>
      </c>
      <c r="CM3164" s="32" t="str">
        <f t="shared" si="902"/>
        <v/>
      </c>
      <c r="CN3164" s="32" t="str">
        <f t="shared" si="903"/>
        <v/>
      </c>
    </row>
    <row r="3165" spans="71:92" x14ac:dyDescent="0.3">
      <c r="BS3165" s="32" t="str">
        <f>IF(Kiadasi_kiseroiv!$K$2=BT3165,BV3165,"")</f>
        <v/>
      </c>
      <c r="BT3165" s="34" t="str">
        <f t="shared" si="886"/>
        <v/>
      </c>
      <c r="BU3165" s="32" t="str">
        <f t="shared" si="887"/>
        <v/>
      </c>
      <c r="BV3165" s="32" t="str">
        <f t="shared" si="888"/>
        <v/>
      </c>
      <c r="BW3165" s="32" t="str">
        <f t="shared" si="889"/>
        <v/>
      </c>
      <c r="BX3165" s="32" t="str">
        <f t="shared" si="890"/>
        <v/>
      </c>
      <c r="BY3165" s="32" t="str">
        <f t="shared" si="891"/>
        <v/>
      </c>
      <c r="BZ3165" s="32" t="str">
        <f t="shared" si="892"/>
        <v/>
      </c>
      <c r="CA3165" s="32" t="str">
        <f t="shared" si="893"/>
        <v/>
      </c>
      <c r="CB3165" s="33">
        <f>IF(COUNTIF($CD$7:CD3165,CD3165)=1,CD3165,CD3165+COUNTIF($CD$6:CD3164,CD3165))</f>
        <v>58311</v>
      </c>
      <c r="CC3165" s="34">
        <f t="shared" si="894"/>
        <v>55153</v>
      </c>
      <c r="CD3165" s="32">
        <f t="shared" si="895"/>
        <v>55153</v>
      </c>
      <c r="CE3165" s="32">
        <f t="shared" si="896"/>
        <v>0</v>
      </c>
      <c r="CF3165" s="32">
        <f t="shared" si="897"/>
        <v>0</v>
      </c>
      <c r="CG3165" s="32" t="str">
        <f t="shared" si="898"/>
        <v/>
      </c>
      <c r="CH3165" s="32">
        <v>3160</v>
      </c>
      <c r="CI3165" s="32" t="s">
        <v>6</v>
      </c>
      <c r="CJ3165" s="32" t="str">
        <f t="shared" si="899"/>
        <v/>
      </c>
      <c r="CK3165" s="32" t="str">
        <f t="shared" si="900"/>
        <v/>
      </c>
      <c r="CL3165" s="32" t="str">
        <f t="shared" si="901"/>
        <v/>
      </c>
      <c r="CM3165" s="32" t="str">
        <f t="shared" si="902"/>
        <v/>
      </c>
      <c r="CN3165" s="32" t="str">
        <f t="shared" si="903"/>
        <v/>
      </c>
    </row>
    <row r="3166" spans="71:92" x14ac:dyDescent="0.3">
      <c r="BS3166" s="32" t="str">
        <f>IF(Kiadasi_kiseroiv!$K$2=BT3166,BV3166,"")</f>
        <v/>
      </c>
      <c r="BT3166" s="34" t="str">
        <f t="shared" si="886"/>
        <v/>
      </c>
      <c r="BU3166" s="32" t="str">
        <f t="shared" si="887"/>
        <v/>
      </c>
      <c r="BV3166" s="32" t="str">
        <f t="shared" si="888"/>
        <v/>
      </c>
      <c r="BW3166" s="32" t="str">
        <f t="shared" si="889"/>
        <v/>
      </c>
      <c r="BX3166" s="32" t="str">
        <f t="shared" si="890"/>
        <v/>
      </c>
      <c r="BY3166" s="32" t="str">
        <f t="shared" si="891"/>
        <v/>
      </c>
      <c r="BZ3166" s="32" t="str">
        <f t="shared" si="892"/>
        <v/>
      </c>
      <c r="CA3166" s="32" t="str">
        <f t="shared" si="893"/>
        <v/>
      </c>
      <c r="CB3166" s="33">
        <f>IF(COUNTIF($CD$7:CD3166,CD3166)=1,CD3166,CD3166+COUNTIF($CD$6:CD3165,CD3166))</f>
        <v>58312</v>
      </c>
      <c r="CC3166" s="34">
        <f t="shared" si="894"/>
        <v>55153</v>
      </c>
      <c r="CD3166" s="32">
        <f t="shared" si="895"/>
        <v>55153</v>
      </c>
      <c r="CE3166" s="32">
        <f t="shared" si="896"/>
        <v>0</v>
      </c>
      <c r="CF3166" s="32">
        <f t="shared" si="897"/>
        <v>0</v>
      </c>
      <c r="CG3166" s="32" t="str">
        <f t="shared" si="898"/>
        <v/>
      </c>
      <c r="CH3166" s="32">
        <v>3161</v>
      </c>
      <c r="CI3166" s="32" t="s">
        <v>6</v>
      </c>
      <c r="CJ3166" s="32" t="str">
        <f t="shared" si="899"/>
        <v/>
      </c>
      <c r="CK3166" s="32" t="str">
        <f t="shared" si="900"/>
        <v/>
      </c>
      <c r="CL3166" s="32" t="str">
        <f t="shared" si="901"/>
        <v/>
      </c>
      <c r="CM3166" s="32" t="str">
        <f t="shared" si="902"/>
        <v/>
      </c>
      <c r="CN3166" s="32" t="str">
        <f t="shared" si="903"/>
        <v/>
      </c>
    </row>
    <row r="3167" spans="71:92" x14ac:dyDescent="0.3">
      <c r="BS3167" s="32" t="str">
        <f>IF(Kiadasi_kiseroiv!$K$2=BT3167,BV3167,"")</f>
        <v/>
      </c>
      <c r="BT3167" s="34" t="str">
        <f t="shared" si="886"/>
        <v/>
      </c>
      <c r="BU3167" s="32" t="str">
        <f t="shared" si="887"/>
        <v/>
      </c>
      <c r="BV3167" s="32" t="str">
        <f t="shared" si="888"/>
        <v/>
      </c>
      <c r="BW3167" s="32" t="str">
        <f t="shared" si="889"/>
        <v/>
      </c>
      <c r="BX3167" s="32" t="str">
        <f t="shared" si="890"/>
        <v/>
      </c>
      <c r="BY3167" s="32" t="str">
        <f t="shared" si="891"/>
        <v/>
      </c>
      <c r="BZ3167" s="32" t="str">
        <f t="shared" si="892"/>
        <v/>
      </c>
      <c r="CA3167" s="32" t="str">
        <f t="shared" si="893"/>
        <v/>
      </c>
      <c r="CB3167" s="33">
        <f>IF(COUNTIF($CD$7:CD3167,CD3167)=1,CD3167,CD3167+COUNTIF($CD$6:CD3166,CD3167))</f>
        <v>58313</v>
      </c>
      <c r="CC3167" s="34">
        <f t="shared" si="894"/>
        <v>55153</v>
      </c>
      <c r="CD3167" s="32">
        <f t="shared" si="895"/>
        <v>55153</v>
      </c>
      <c r="CE3167" s="32">
        <f t="shared" si="896"/>
        <v>0</v>
      </c>
      <c r="CF3167" s="32">
        <f t="shared" si="897"/>
        <v>0</v>
      </c>
      <c r="CG3167" s="32" t="str">
        <f t="shared" si="898"/>
        <v/>
      </c>
      <c r="CH3167" s="32">
        <v>3162</v>
      </c>
      <c r="CI3167" s="32" t="s">
        <v>6</v>
      </c>
      <c r="CJ3167" s="32" t="str">
        <f t="shared" si="899"/>
        <v/>
      </c>
      <c r="CK3167" s="32" t="str">
        <f t="shared" si="900"/>
        <v/>
      </c>
      <c r="CL3167" s="32" t="str">
        <f t="shared" si="901"/>
        <v/>
      </c>
      <c r="CM3167" s="32" t="str">
        <f t="shared" si="902"/>
        <v/>
      </c>
      <c r="CN3167" s="32" t="str">
        <f t="shared" si="903"/>
        <v/>
      </c>
    </row>
    <row r="3168" spans="71:92" x14ac:dyDescent="0.3">
      <c r="BS3168" s="32" t="str">
        <f>IF(Kiadasi_kiseroiv!$K$2=BT3168,BV3168,"")</f>
        <v/>
      </c>
      <c r="BT3168" s="34" t="str">
        <f t="shared" si="886"/>
        <v/>
      </c>
      <c r="BU3168" s="32" t="str">
        <f t="shared" si="887"/>
        <v/>
      </c>
      <c r="BV3168" s="32" t="str">
        <f t="shared" si="888"/>
        <v/>
      </c>
      <c r="BW3168" s="32" t="str">
        <f t="shared" si="889"/>
        <v/>
      </c>
      <c r="BX3168" s="32" t="str">
        <f t="shared" si="890"/>
        <v/>
      </c>
      <c r="BY3168" s="32" t="str">
        <f t="shared" si="891"/>
        <v/>
      </c>
      <c r="BZ3168" s="32" t="str">
        <f t="shared" si="892"/>
        <v/>
      </c>
      <c r="CA3168" s="32" t="str">
        <f t="shared" si="893"/>
        <v/>
      </c>
      <c r="CB3168" s="33">
        <f>IF(COUNTIF($CD$7:CD3168,CD3168)=1,CD3168,CD3168+COUNTIF($CD$6:CD3167,CD3168))</f>
        <v>58314</v>
      </c>
      <c r="CC3168" s="34">
        <f t="shared" si="894"/>
        <v>55153</v>
      </c>
      <c r="CD3168" s="32">
        <f t="shared" si="895"/>
        <v>55153</v>
      </c>
      <c r="CE3168" s="32">
        <f t="shared" si="896"/>
        <v>0</v>
      </c>
      <c r="CF3168" s="32">
        <f t="shared" si="897"/>
        <v>0</v>
      </c>
      <c r="CG3168" s="32" t="str">
        <f t="shared" si="898"/>
        <v/>
      </c>
      <c r="CH3168" s="32">
        <v>3163</v>
      </c>
      <c r="CI3168" s="32" t="s">
        <v>6</v>
      </c>
      <c r="CJ3168" s="32" t="str">
        <f t="shared" si="899"/>
        <v/>
      </c>
      <c r="CK3168" s="32" t="str">
        <f t="shared" si="900"/>
        <v/>
      </c>
      <c r="CL3168" s="32" t="str">
        <f t="shared" si="901"/>
        <v/>
      </c>
      <c r="CM3168" s="32" t="str">
        <f t="shared" si="902"/>
        <v/>
      </c>
      <c r="CN3168" s="32" t="str">
        <f t="shared" si="903"/>
        <v/>
      </c>
    </row>
    <row r="3169" spans="71:92" x14ac:dyDescent="0.3">
      <c r="BS3169" s="32" t="str">
        <f>IF(Kiadasi_kiseroiv!$K$2=BT3169,BV3169,"")</f>
        <v/>
      </c>
      <c r="BT3169" s="34" t="str">
        <f t="shared" si="886"/>
        <v/>
      </c>
      <c r="BU3169" s="32" t="str">
        <f t="shared" si="887"/>
        <v/>
      </c>
      <c r="BV3169" s="32" t="str">
        <f t="shared" si="888"/>
        <v/>
      </c>
      <c r="BW3169" s="32" t="str">
        <f t="shared" si="889"/>
        <v/>
      </c>
      <c r="BX3169" s="32" t="str">
        <f t="shared" si="890"/>
        <v/>
      </c>
      <c r="BY3169" s="32" t="str">
        <f t="shared" si="891"/>
        <v/>
      </c>
      <c r="BZ3169" s="32" t="str">
        <f t="shared" si="892"/>
        <v/>
      </c>
      <c r="CA3169" s="32" t="str">
        <f t="shared" si="893"/>
        <v/>
      </c>
      <c r="CB3169" s="33">
        <f>IF(COUNTIF($CD$7:CD3169,CD3169)=1,CD3169,CD3169+COUNTIF($CD$6:CD3168,CD3169))</f>
        <v>58315</v>
      </c>
      <c r="CC3169" s="34">
        <f t="shared" si="894"/>
        <v>55153</v>
      </c>
      <c r="CD3169" s="32">
        <f t="shared" si="895"/>
        <v>55153</v>
      </c>
      <c r="CE3169" s="32">
        <f t="shared" si="896"/>
        <v>0</v>
      </c>
      <c r="CF3169" s="32">
        <f t="shared" si="897"/>
        <v>0</v>
      </c>
      <c r="CG3169" s="32" t="str">
        <f t="shared" si="898"/>
        <v/>
      </c>
      <c r="CH3169" s="32">
        <v>3164</v>
      </c>
      <c r="CI3169" s="32" t="s">
        <v>6</v>
      </c>
      <c r="CJ3169" s="32" t="str">
        <f t="shared" si="899"/>
        <v/>
      </c>
      <c r="CK3169" s="32" t="str">
        <f t="shared" si="900"/>
        <v/>
      </c>
      <c r="CL3169" s="32" t="str">
        <f t="shared" si="901"/>
        <v/>
      </c>
      <c r="CM3169" s="32" t="str">
        <f t="shared" si="902"/>
        <v/>
      </c>
      <c r="CN3169" s="32" t="str">
        <f t="shared" si="903"/>
        <v/>
      </c>
    </row>
    <row r="3170" spans="71:92" x14ac:dyDescent="0.3">
      <c r="BS3170" s="32" t="str">
        <f>IF(Kiadasi_kiseroiv!$K$2=BT3170,BV3170,"")</f>
        <v/>
      </c>
      <c r="BT3170" s="34" t="str">
        <f t="shared" si="886"/>
        <v/>
      </c>
      <c r="BU3170" s="32" t="str">
        <f t="shared" si="887"/>
        <v/>
      </c>
      <c r="BV3170" s="32" t="str">
        <f t="shared" si="888"/>
        <v/>
      </c>
      <c r="BW3170" s="32" t="str">
        <f t="shared" si="889"/>
        <v/>
      </c>
      <c r="BX3170" s="32" t="str">
        <f t="shared" si="890"/>
        <v/>
      </c>
      <c r="BY3170" s="32" t="str">
        <f t="shared" si="891"/>
        <v/>
      </c>
      <c r="BZ3170" s="32" t="str">
        <f t="shared" si="892"/>
        <v/>
      </c>
      <c r="CA3170" s="32" t="str">
        <f t="shared" si="893"/>
        <v/>
      </c>
      <c r="CB3170" s="33">
        <f>IF(COUNTIF($CD$7:CD3170,CD3170)=1,CD3170,CD3170+COUNTIF($CD$6:CD3169,CD3170))</f>
        <v>58316</v>
      </c>
      <c r="CC3170" s="34">
        <f t="shared" si="894"/>
        <v>55153</v>
      </c>
      <c r="CD3170" s="32">
        <f t="shared" si="895"/>
        <v>55153</v>
      </c>
      <c r="CE3170" s="32">
        <f t="shared" si="896"/>
        <v>0</v>
      </c>
      <c r="CF3170" s="32">
        <f t="shared" si="897"/>
        <v>0</v>
      </c>
      <c r="CG3170" s="32" t="str">
        <f t="shared" si="898"/>
        <v/>
      </c>
      <c r="CH3170" s="32">
        <v>3165</v>
      </c>
      <c r="CI3170" s="32" t="s">
        <v>6</v>
      </c>
      <c r="CJ3170" s="32" t="str">
        <f t="shared" si="899"/>
        <v/>
      </c>
      <c r="CK3170" s="32" t="str">
        <f t="shared" si="900"/>
        <v/>
      </c>
      <c r="CL3170" s="32" t="str">
        <f t="shared" si="901"/>
        <v/>
      </c>
      <c r="CM3170" s="32" t="str">
        <f t="shared" si="902"/>
        <v/>
      </c>
      <c r="CN3170" s="32" t="str">
        <f t="shared" si="903"/>
        <v/>
      </c>
    </row>
    <row r="3171" spans="71:92" x14ac:dyDescent="0.3">
      <c r="BS3171" s="32" t="str">
        <f>IF(Kiadasi_kiseroiv!$K$2=BT3171,BV3171,"")</f>
        <v/>
      </c>
      <c r="BT3171" s="34" t="str">
        <f t="shared" si="886"/>
        <v/>
      </c>
      <c r="BU3171" s="32" t="str">
        <f t="shared" si="887"/>
        <v/>
      </c>
      <c r="BV3171" s="32" t="str">
        <f t="shared" si="888"/>
        <v/>
      </c>
      <c r="BW3171" s="32" t="str">
        <f t="shared" si="889"/>
        <v/>
      </c>
      <c r="BX3171" s="32" t="str">
        <f t="shared" si="890"/>
        <v/>
      </c>
      <c r="BY3171" s="32" t="str">
        <f t="shared" si="891"/>
        <v/>
      </c>
      <c r="BZ3171" s="32" t="str">
        <f t="shared" si="892"/>
        <v/>
      </c>
      <c r="CA3171" s="32" t="str">
        <f t="shared" si="893"/>
        <v/>
      </c>
      <c r="CB3171" s="33">
        <f>IF(COUNTIF($CD$7:CD3171,CD3171)=1,CD3171,CD3171+COUNTIF($CD$6:CD3170,CD3171))</f>
        <v>58317</v>
      </c>
      <c r="CC3171" s="34">
        <f t="shared" si="894"/>
        <v>55153</v>
      </c>
      <c r="CD3171" s="32">
        <f t="shared" si="895"/>
        <v>55153</v>
      </c>
      <c r="CE3171" s="32">
        <f t="shared" si="896"/>
        <v>0</v>
      </c>
      <c r="CF3171" s="32">
        <f t="shared" si="897"/>
        <v>0</v>
      </c>
      <c r="CG3171" s="32" t="str">
        <f t="shared" si="898"/>
        <v/>
      </c>
      <c r="CH3171" s="32">
        <v>3166</v>
      </c>
      <c r="CI3171" s="32" t="s">
        <v>6</v>
      </c>
      <c r="CJ3171" s="32" t="str">
        <f t="shared" si="899"/>
        <v/>
      </c>
      <c r="CK3171" s="32" t="str">
        <f t="shared" si="900"/>
        <v/>
      </c>
      <c r="CL3171" s="32" t="str">
        <f t="shared" si="901"/>
        <v/>
      </c>
      <c r="CM3171" s="32" t="str">
        <f t="shared" si="902"/>
        <v/>
      </c>
      <c r="CN3171" s="32" t="str">
        <f t="shared" si="903"/>
        <v/>
      </c>
    </row>
    <row r="3172" spans="71:92" x14ac:dyDescent="0.3">
      <c r="BS3172" s="32" t="str">
        <f>IF(Kiadasi_kiseroiv!$K$2=BT3172,BV3172,"")</f>
        <v/>
      </c>
      <c r="BT3172" s="34" t="str">
        <f t="shared" si="886"/>
        <v/>
      </c>
      <c r="BU3172" s="32" t="str">
        <f t="shared" si="887"/>
        <v/>
      </c>
      <c r="BV3172" s="32" t="str">
        <f t="shared" si="888"/>
        <v/>
      </c>
      <c r="BW3172" s="32" t="str">
        <f t="shared" si="889"/>
        <v/>
      </c>
      <c r="BX3172" s="32" t="str">
        <f t="shared" si="890"/>
        <v/>
      </c>
      <c r="BY3172" s="32" t="str">
        <f t="shared" si="891"/>
        <v/>
      </c>
      <c r="BZ3172" s="32" t="str">
        <f t="shared" si="892"/>
        <v/>
      </c>
      <c r="CA3172" s="32" t="str">
        <f t="shared" si="893"/>
        <v/>
      </c>
      <c r="CB3172" s="33">
        <f>IF(COUNTIF($CD$7:CD3172,CD3172)=1,CD3172,CD3172+COUNTIF($CD$6:CD3171,CD3172))</f>
        <v>58318</v>
      </c>
      <c r="CC3172" s="34">
        <f t="shared" si="894"/>
        <v>55153</v>
      </c>
      <c r="CD3172" s="32">
        <f t="shared" si="895"/>
        <v>55153</v>
      </c>
      <c r="CE3172" s="32">
        <f t="shared" si="896"/>
        <v>0</v>
      </c>
      <c r="CF3172" s="32">
        <f t="shared" si="897"/>
        <v>0</v>
      </c>
      <c r="CG3172" s="32" t="str">
        <f t="shared" si="898"/>
        <v/>
      </c>
      <c r="CH3172" s="32">
        <v>3167</v>
      </c>
      <c r="CI3172" s="32" t="s">
        <v>6</v>
      </c>
      <c r="CJ3172" s="32" t="str">
        <f t="shared" si="899"/>
        <v/>
      </c>
      <c r="CK3172" s="32" t="str">
        <f t="shared" si="900"/>
        <v/>
      </c>
      <c r="CL3172" s="32" t="str">
        <f t="shared" si="901"/>
        <v/>
      </c>
      <c r="CM3172" s="32" t="str">
        <f t="shared" si="902"/>
        <v/>
      </c>
      <c r="CN3172" s="32" t="str">
        <f t="shared" si="903"/>
        <v/>
      </c>
    </row>
    <row r="3173" spans="71:92" x14ac:dyDescent="0.3">
      <c r="BS3173" s="32" t="str">
        <f>IF(Kiadasi_kiseroiv!$K$2=BT3173,BV3173,"")</f>
        <v/>
      </c>
      <c r="BT3173" s="34" t="str">
        <f t="shared" si="886"/>
        <v/>
      </c>
      <c r="BU3173" s="32" t="str">
        <f t="shared" si="887"/>
        <v/>
      </c>
      <c r="BV3173" s="32" t="str">
        <f t="shared" si="888"/>
        <v/>
      </c>
      <c r="BW3173" s="32" t="str">
        <f t="shared" si="889"/>
        <v/>
      </c>
      <c r="BX3173" s="32" t="str">
        <f t="shared" si="890"/>
        <v/>
      </c>
      <c r="BY3173" s="32" t="str">
        <f t="shared" si="891"/>
        <v/>
      </c>
      <c r="BZ3173" s="32" t="str">
        <f t="shared" si="892"/>
        <v/>
      </c>
      <c r="CA3173" s="32" t="str">
        <f t="shared" si="893"/>
        <v/>
      </c>
      <c r="CB3173" s="33">
        <f>IF(COUNTIF($CD$7:CD3173,CD3173)=1,CD3173,CD3173+COUNTIF($CD$6:CD3172,CD3173))</f>
        <v>58319</v>
      </c>
      <c r="CC3173" s="34">
        <f t="shared" si="894"/>
        <v>55153</v>
      </c>
      <c r="CD3173" s="32">
        <f t="shared" si="895"/>
        <v>55153</v>
      </c>
      <c r="CE3173" s="32">
        <f t="shared" si="896"/>
        <v>0</v>
      </c>
      <c r="CF3173" s="32">
        <f t="shared" si="897"/>
        <v>0</v>
      </c>
      <c r="CG3173" s="32" t="str">
        <f t="shared" si="898"/>
        <v/>
      </c>
      <c r="CH3173" s="32">
        <v>3168</v>
      </c>
      <c r="CI3173" s="32" t="s">
        <v>6</v>
      </c>
      <c r="CJ3173" s="32" t="str">
        <f t="shared" si="899"/>
        <v/>
      </c>
      <c r="CK3173" s="32" t="str">
        <f t="shared" si="900"/>
        <v/>
      </c>
      <c r="CL3173" s="32" t="str">
        <f t="shared" si="901"/>
        <v/>
      </c>
      <c r="CM3173" s="32" t="str">
        <f t="shared" si="902"/>
        <v/>
      </c>
      <c r="CN3173" s="32" t="str">
        <f t="shared" si="903"/>
        <v/>
      </c>
    </row>
    <row r="3174" spans="71:92" x14ac:dyDescent="0.3">
      <c r="BS3174" s="32" t="str">
        <f>IF(Kiadasi_kiseroiv!$K$2=BT3174,BV3174,"")</f>
        <v/>
      </c>
      <c r="BT3174" s="34" t="str">
        <f t="shared" si="886"/>
        <v/>
      </c>
      <c r="BU3174" s="32" t="str">
        <f t="shared" si="887"/>
        <v/>
      </c>
      <c r="BV3174" s="32" t="str">
        <f t="shared" si="888"/>
        <v/>
      </c>
      <c r="BW3174" s="32" t="str">
        <f t="shared" si="889"/>
        <v/>
      </c>
      <c r="BX3174" s="32" t="str">
        <f t="shared" si="890"/>
        <v/>
      </c>
      <c r="BY3174" s="32" t="str">
        <f t="shared" si="891"/>
        <v/>
      </c>
      <c r="BZ3174" s="32" t="str">
        <f t="shared" si="892"/>
        <v/>
      </c>
      <c r="CA3174" s="32" t="str">
        <f t="shared" si="893"/>
        <v/>
      </c>
      <c r="CB3174" s="33">
        <f>IF(COUNTIF($CD$7:CD3174,CD3174)=1,CD3174,CD3174+COUNTIF($CD$6:CD3173,CD3174))</f>
        <v>58320</v>
      </c>
      <c r="CC3174" s="34">
        <f t="shared" si="894"/>
        <v>55153</v>
      </c>
      <c r="CD3174" s="32">
        <f t="shared" si="895"/>
        <v>55153</v>
      </c>
      <c r="CE3174" s="32">
        <f t="shared" si="896"/>
        <v>0</v>
      </c>
      <c r="CF3174" s="32">
        <f t="shared" si="897"/>
        <v>0</v>
      </c>
      <c r="CG3174" s="32" t="str">
        <f t="shared" si="898"/>
        <v/>
      </c>
      <c r="CH3174" s="32">
        <v>3169</v>
      </c>
      <c r="CI3174" s="32" t="s">
        <v>6</v>
      </c>
      <c r="CJ3174" s="32" t="str">
        <f t="shared" si="899"/>
        <v/>
      </c>
      <c r="CK3174" s="32" t="str">
        <f t="shared" si="900"/>
        <v/>
      </c>
      <c r="CL3174" s="32" t="str">
        <f t="shared" si="901"/>
        <v/>
      </c>
      <c r="CM3174" s="32" t="str">
        <f t="shared" si="902"/>
        <v/>
      </c>
      <c r="CN3174" s="32" t="str">
        <f t="shared" si="903"/>
        <v/>
      </c>
    </row>
    <row r="3175" spans="71:92" x14ac:dyDescent="0.3">
      <c r="BS3175" s="32" t="str">
        <f>IF(Kiadasi_kiseroiv!$K$2=BT3175,BV3175,"")</f>
        <v/>
      </c>
      <c r="BT3175" s="34" t="str">
        <f t="shared" si="886"/>
        <v/>
      </c>
      <c r="BU3175" s="32" t="str">
        <f t="shared" si="887"/>
        <v/>
      </c>
      <c r="BV3175" s="32" t="str">
        <f t="shared" si="888"/>
        <v/>
      </c>
      <c r="BW3175" s="32" t="str">
        <f t="shared" si="889"/>
        <v/>
      </c>
      <c r="BX3175" s="32" t="str">
        <f t="shared" si="890"/>
        <v/>
      </c>
      <c r="BY3175" s="32" t="str">
        <f t="shared" si="891"/>
        <v/>
      </c>
      <c r="BZ3175" s="32" t="str">
        <f t="shared" si="892"/>
        <v/>
      </c>
      <c r="CA3175" s="32" t="str">
        <f t="shared" si="893"/>
        <v/>
      </c>
      <c r="CB3175" s="33">
        <f>IF(COUNTIF($CD$7:CD3175,CD3175)=1,CD3175,CD3175+COUNTIF($CD$6:CD3174,CD3175))</f>
        <v>58321</v>
      </c>
      <c r="CC3175" s="34">
        <f t="shared" si="894"/>
        <v>55153</v>
      </c>
      <c r="CD3175" s="32">
        <f t="shared" si="895"/>
        <v>55153</v>
      </c>
      <c r="CE3175" s="32">
        <f t="shared" si="896"/>
        <v>0</v>
      </c>
      <c r="CF3175" s="32">
        <f t="shared" si="897"/>
        <v>0</v>
      </c>
      <c r="CG3175" s="32" t="str">
        <f t="shared" si="898"/>
        <v/>
      </c>
      <c r="CH3175" s="32">
        <v>3170</v>
      </c>
      <c r="CI3175" s="32" t="s">
        <v>6</v>
      </c>
      <c r="CJ3175" s="32" t="str">
        <f t="shared" si="899"/>
        <v/>
      </c>
      <c r="CK3175" s="32" t="str">
        <f t="shared" si="900"/>
        <v/>
      </c>
      <c r="CL3175" s="32" t="str">
        <f t="shared" si="901"/>
        <v/>
      </c>
      <c r="CM3175" s="32" t="str">
        <f t="shared" si="902"/>
        <v/>
      </c>
      <c r="CN3175" s="32" t="str">
        <f t="shared" si="903"/>
        <v/>
      </c>
    </row>
    <row r="3176" spans="71:92" x14ac:dyDescent="0.3">
      <c r="BS3176" s="32" t="str">
        <f>IF(Kiadasi_kiseroiv!$K$2=BT3176,BV3176,"")</f>
        <v/>
      </c>
      <c r="BT3176" s="34" t="str">
        <f t="shared" si="886"/>
        <v/>
      </c>
      <c r="BU3176" s="32" t="str">
        <f t="shared" si="887"/>
        <v/>
      </c>
      <c r="BV3176" s="32" t="str">
        <f t="shared" si="888"/>
        <v/>
      </c>
      <c r="BW3176" s="32" t="str">
        <f t="shared" si="889"/>
        <v/>
      </c>
      <c r="BX3176" s="32" t="str">
        <f t="shared" si="890"/>
        <v/>
      </c>
      <c r="BY3176" s="32" t="str">
        <f t="shared" si="891"/>
        <v/>
      </c>
      <c r="BZ3176" s="32" t="str">
        <f t="shared" si="892"/>
        <v/>
      </c>
      <c r="CA3176" s="32" t="str">
        <f t="shared" si="893"/>
        <v/>
      </c>
      <c r="CB3176" s="33">
        <f>IF(COUNTIF($CD$7:CD3176,CD3176)=1,CD3176,CD3176+COUNTIF($CD$6:CD3175,CD3176))</f>
        <v>58322</v>
      </c>
      <c r="CC3176" s="34">
        <f t="shared" si="894"/>
        <v>55153</v>
      </c>
      <c r="CD3176" s="32">
        <f t="shared" si="895"/>
        <v>55153</v>
      </c>
      <c r="CE3176" s="32">
        <f t="shared" si="896"/>
        <v>0</v>
      </c>
      <c r="CF3176" s="32">
        <f t="shared" si="897"/>
        <v>0</v>
      </c>
      <c r="CG3176" s="32" t="str">
        <f t="shared" si="898"/>
        <v/>
      </c>
      <c r="CH3176" s="32">
        <v>3171</v>
      </c>
      <c r="CI3176" s="32" t="s">
        <v>6</v>
      </c>
      <c r="CJ3176" s="32" t="str">
        <f t="shared" si="899"/>
        <v/>
      </c>
      <c r="CK3176" s="32" t="str">
        <f t="shared" si="900"/>
        <v/>
      </c>
      <c r="CL3176" s="32" t="str">
        <f t="shared" si="901"/>
        <v/>
      </c>
      <c r="CM3176" s="32" t="str">
        <f t="shared" si="902"/>
        <v/>
      </c>
      <c r="CN3176" s="32" t="str">
        <f t="shared" si="903"/>
        <v/>
      </c>
    </row>
    <row r="3177" spans="71:92" x14ac:dyDescent="0.3">
      <c r="BS3177" s="32" t="str">
        <f>IF(Kiadasi_kiseroiv!$K$2=BT3177,BV3177,"")</f>
        <v/>
      </c>
      <c r="BT3177" s="34" t="str">
        <f t="shared" ref="BT3177:BT3240" si="904">IF(AND($BT$4=CI3177,BU3177&lt;&gt;""),CC3177,"")</f>
        <v/>
      </c>
      <c r="BU3177" s="32" t="str">
        <f t="shared" ref="BU3177:BU3240" si="905">IF(AND($BU$1=CI3177,ISERROR(VLOOKUP(CG3177,Kisiv,2,FALSE))=FALSE),CB3177,"")</f>
        <v/>
      </c>
      <c r="BV3177" s="32" t="str">
        <f t="shared" ref="BV3177:BV3240" si="906">IF(BU3177&lt;&gt;"",RANK(BU3177,$BU$7:$BU$33000,1),"")</f>
        <v/>
      </c>
      <c r="BW3177" s="32" t="str">
        <f t="shared" ref="BW3177:BW3240" si="907">IF(CC3177&lt;min,$BW$2,IF(CC3177&lt;=max,CG3177,""))</f>
        <v/>
      </c>
      <c r="BX3177" s="32" t="str">
        <f t="shared" ref="BX3177:BX3240" si="908">IF(AND(OR($BX$1=0,$BX$1=CG3177),OR($BX$2=0,IF(ISERROR(SEARCH($BX$2,CJ3177&amp;CK3177&amp;CL3177,1)),FALSE,TRUE))),CB3177,"")</f>
        <v/>
      </c>
      <c r="BY3177" s="32" t="str">
        <f t="shared" ref="BY3177:BY3240" si="909">IF(AND(BX3177&lt;&gt;"",CC3177&lt;&gt;$CD$2),RANK(BX3177,$BX$7:$BX$33000,1),"")</f>
        <v/>
      </c>
      <c r="BZ3177" s="32" t="str">
        <f t="shared" ref="BZ3177:BZ3240" si="910">IF(AND(CC3177&lt;$BZ$2,CI3177=$BZ$4),$BZ$5,IF(AND(CC3177&lt;=$BZ$3,CI3177=$BZ$4),CB3177,""))</f>
        <v/>
      </c>
      <c r="CA3177" s="32" t="str">
        <f t="shared" ref="CA3177:CA3240" si="911">IF(AND(BZ3177&lt;&gt;"",BZ3177&lt;&gt;$BZ$5),RANK(BZ3177,$BZ$7:$BZ$33000,1),"")</f>
        <v/>
      </c>
      <c r="CB3177" s="33">
        <f>IF(COUNTIF($CD$7:CD3177,CD3177)=1,CD3177,CD3177+COUNTIF($CD$6:CD3176,CD3177))</f>
        <v>58323</v>
      </c>
      <c r="CC3177" s="34">
        <f t="shared" ref="CC3177:CC3240" si="912">IF(INDEX(Kassza,CH3177,1)&lt;&gt;1,INDEX(Kassza,CH3177,1),$CD$2)</f>
        <v>55153</v>
      </c>
      <c r="CD3177" s="32">
        <f t="shared" ref="CD3177:CD3240" si="913">IF(CC3177&lt;&gt;$CD$2,RANK(CC3177,$CC$7:$CC$33000,1),$CD$2)</f>
        <v>55153</v>
      </c>
      <c r="CE3177" s="32">
        <f t="shared" ref="CE3177:CE3240" si="914">INDEX(Kassza,CH3177,6)</f>
        <v>0</v>
      </c>
      <c r="CF3177" s="32">
        <f t="shared" ref="CF3177:CF3240" si="915">INDEX(Kassza,CH3177,8)</f>
        <v>0</v>
      </c>
      <c r="CG3177" s="32" t="str">
        <f t="shared" ref="CG3177:CG3240" si="916">INDEX(Kassza,CH3177,7)&amp;INDEX(Kassza,CH3177,9)</f>
        <v/>
      </c>
      <c r="CH3177" s="32">
        <v>3172</v>
      </c>
      <c r="CI3177" s="32" t="s">
        <v>6</v>
      </c>
      <c r="CJ3177" s="32" t="str">
        <f t="shared" ref="CJ3177:CJ3240" si="917">IF(INDEX(Kassza,CH3177,5)&lt;&gt;0,INDEX(Kassza,CH3177,5),"")</f>
        <v/>
      </c>
      <c r="CK3177" s="32" t="str">
        <f t="shared" ref="CK3177:CK3240" si="918">IF(INDEX(Kassza,CH3177,10)&lt;&gt;0,INDEX(Kassza,CH3177,10),"")</f>
        <v/>
      </c>
      <c r="CL3177" s="32" t="str">
        <f t="shared" ref="CL3177:CL3240" si="919">IF(INDEX(Kassza,CH3177,11)&lt;&gt;0,INDEX(Kassza,CH3177,11),"")</f>
        <v/>
      </c>
      <c r="CM3177" s="32" t="str">
        <f t="shared" ref="CM3177:CM3240" si="920">IF(INDEX(Kassza,CH3177,4)&lt;&gt;0,INDEX(Kassza,CH3177,4),"")</f>
        <v/>
      </c>
      <c r="CN3177" s="32" t="str">
        <f t="shared" ref="CN3177:CN3240" si="921">IF(INDEX(Kassza,CH3177,3)&lt;&gt;0,INDEX(Kassza,CH3177,3),"")</f>
        <v/>
      </c>
    </row>
    <row r="3178" spans="71:92" x14ac:dyDescent="0.3">
      <c r="BS3178" s="32" t="str">
        <f>IF(Kiadasi_kiseroiv!$K$2=BT3178,BV3178,"")</f>
        <v/>
      </c>
      <c r="BT3178" s="34" t="str">
        <f t="shared" si="904"/>
        <v/>
      </c>
      <c r="BU3178" s="32" t="str">
        <f t="shared" si="905"/>
        <v/>
      </c>
      <c r="BV3178" s="32" t="str">
        <f t="shared" si="906"/>
        <v/>
      </c>
      <c r="BW3178" s="32" t="str">
        <f t="shared" si="907"/>
        <v/>
      </c>
      <c r="BX3178" s="32" t="str">
        <f t="shared" si="908"/>
        <v/>
      </c>
      <c r="BY3178" s="32" t="str">
        <f t="shared" si="909"/>
        <v/>
      </c>
      <c r="BZ3178" s="32" t="str">
        <f t="shared" si="910"/>
        <v/>
      </c>
      <c r="CA3178" s="32" t="str">
        <f t="shared" si="911"/>
        <v/>
      </c>
      <c r="CB3178" s="33">
        <f>IF(COUNTIF($CD$7:CD3178,CD3178)=1,CD3178,CD3178+COUNTIF($CD$6:CD3177,CD3178))</f>
        <v>58324</v>
      </c>
      <c r="CC3178" s="34">
        <f t="shared" si="912"/>
        <v>55153</v>
      </c>
      <c r="CD3178" s="32">
        <f t="shared" si="913"/>
        <v>55153</v>
      </c>
      <c r="CE3178" s="32">
        <f t="shared" si="914"/>
        <v>0</v>
      </c>
      <c r="CF3178" s="32">
        <f t="shared" si="915"/>
        <v>0</v>
      </c>
      <c r="CG3178" s="32" t="str">
        <f t="shared" si="916"/>
        <v/>
      </c>
      <c r="CH3178" s="32">
        <v>3173</v>
      </c>
      <c r="CI3178" s="32" t="s">
        <v>6</v>
      </c>
      <c r="CJ3178" s="32" t="str">
        <f t="shared" si="917"/>
        <v/>
      </c>
      <c r="CK3178" s="32" t="str">
        <f t="shared" si="918"/>
        <v/>
      </c>
      <c r="CL3178" s="32" t="str">
        <f t="shared" si="919"/>
        <v/>
      </c>
      <c r="CM3178" s="32" t="str">
        <f t="shared" si="920"/>
        <v/>
      </c>
      <c r="CN3178" s="32" t="str">
        <f t="shared" si="921"/>
        <v/>
      </c>
    </row>
    <row r="3179" spans="71:92" x14ac:dyDescent="0.3">
      <c r="BS3179" s="32" t="str">
        <f>IF(Kiadasi_kiseroiv!$K$2=BT3179,BV3179,"")</f>
        <v/>
      </c>
      <c r="BT3179" s="34" t="str">
        <f t="shared" si="904"/>
        <v/>
      </c>
      <c r="BU3179" s="32" t="str">
        <f t="shared" si="905"/>
        <v/>
      </c>
      <c r="BV3179" s="32" t="str">
        <f t="shared" si="906"/>
        <v/>
      </c>
      <c r="BW3179" s="32" t="str">
        <f t="shared" si="907"/>
        <v/>
      </c>
      <c r="BX3179" s="32" t="str">
        <f t="shared" si="908"/>
        <v/>
      </c>
      <c r="BY3179" s="32" t="str">
        <f t="shared" si="909"/>
        <v/>
      </c>
      <c r="BZ3179" s="32" t="str">
        <f t="shared" si="910"/>
        <v/>
      </c>
      <c r="CA3179" s="32" t="str">
        <f t="shared" si="911"/>
        <v/>
      </c>
      <c r="CB3179" s="33">
        <f>IF(COUNTIF($CD$7:CD3179,CD3179)=1,CD3179,CD3179+COUNTIF($CD$6:CD3178,CD3179))</f>
        <v>58325</v>
      </c>
      <c r="CC3179" s="34">
        <f t="shared" si="912"/>
        <v>55153</v>
      </c>
      <c r="CD3179" s="32">
        <f t="shared" si="913"/>
        <v>55153</v>
      </c>
      <c r="CE3179" s="32">
        <f t="shared" si="914"/>
        <v>0</v>
      </c>
      <c r="CF3179" s="32">
        <f t="shared" si="915"/>
        <v>0</v>
      </c>
      <c r="CG3179" s="32" t="str">
        <f t="shared" si="916"/>
        <v/>
      </c>
      <c r="CH3179" s="32">
        <v>3174</v>
      </c>
      <c r="CI3179" s="32" t="s">
        <v>6</v>
      </c>
      <c r="CJ3179" s="32" t="str">
        <f t="shared" si="917"/>
        <v/>
      </c>
      <c r="CK3179" s="32" t="str">
        <f t="shared" si="918"/>
        <v/>
      </c>
      <c r="CL3179" s="32" t="str">
        <f t="shared" si="919"/>
        <v/>
      </c>
      <c r="CM3179" s="32" t="str">
        <f t="shared" si="920"/>
        <v/>
      </c>
      <c r="CN3179" s="32" t="str">
        <f t="shared" si="921"/>
        <v/>
      </c>
    </row>
    <row r="3180" spans="71:92" x14ac:dyDescent="0.3">
      <c r="BS3180" s="32" t="str">
        <f>IF(Kiadasi_kiseroiv!$K$2=BT3180,BV3180,"")</f>
        <v/>
      </c>
      <c r="BT3180" s="34" t="str">
        <f t="shared" si="904"/>
        <v/>
      </c>
      <c r="BU3180" s="32" t="str">
        <f t="shared" si="905"/>
        <v/>
      </c>
      <c r="BV3180" s="32" t="str">
        <f t="shared" si="906"/>
        <v/>
      </c>
      <c r="BW3180" s="32" t="str">
        <f t="shared" si="907"/>
        <v/>
      </c>
      <c r="BX3180" s="32" t="str">
        <f t="shared" si="908"/>
        <v/>
      </c>
      <c r="BY3180" s="32" t="str">
        <f t="shared" si="909"/>
        <v/>
      </c>
      <c r="BZ3180" s="32" t="str">
        <f t="shared" si="910"/>
        <v/>
      </c>
      <c r="CA3180" s="32" t="str">
        <f t="shared" si="911"/>
        <v/>
      </c>
      <c r="CB3180" s="33">
        <f>IF(COUNTIF($CD$7:CD3180,CD3180)=1,CD3180,CD3180+COUNTIF($CD$6:CD3179,CD3180))</f>
        <v>58326</v>
      </c>
      <c r="CC3180" s="34">
        <f t="shared" si="912"/>
        <v>55153</v>
      </c>
      <c r="CD3180" s="32">
        <f t="shared" si="913"/>
        <v>55153</v>
      </c>
      <c r="CE3180" s="32">
        <f t="shared" si="914"/>
        <v>0</v>
      </c>
      <c r="CF3180" s="32">
        <f t="shared" si="915"/>
        <v>0</v>
      </c>
      <c r="CG3180" s="32" t="str">
        <f t="shared" si="916"/>
        <v/>
      </c>
      <c r="CH3180" s="32">
        <v>3175</v>
      </c>
      <c r="CI3180" s="32" t="s">
        <v>6</v>
      </c>
      <c r="CJ3180" s="32" t="str">
        <f t="shared" si="917"/>
        <v/>
      </c>
      <c r="CK3180" s="32" t="str">
        <f t="shared" si="918"/>
        <v/>
      </c>
      <c r="CL3180" s="32" t="str">
        <f t="shared" si="919"/>
        <v/>
      </c>
      <c r="CM3180" s="32" t="str">
        <f t="shared" si="920"/>
        <v/>
      </c>
      <c r="CN3180" s="32" t="str">
        <f t="shared" si="921"/>
        <v/>
      </c>
    </row>
    <row r="3181" spans="71:92" x14ac:dyDescent="0.3">
      <c r="BS3181" s="32" t="str">
        <f>IF(Kiadasi_kiseroiv!$K$2=BT3181,BV3181,"")</f>
        <v/>
      </c>
      <c r="BT3181" s="34" t="str">
        <f t="shared" si="904"/>
        <v/>
      </c>
      <c r="BU3181" s="32" t="str">
        <f t="shared" si="905"/>
        <v/>
      </c>
      <c r="BV3181" s="32" t="str">
        <f t="shared" si="906"/>
        <v/>
      </c>
      <c r="BW3181" s="32" t="str">
        <f t="shared" si="907"/>
        <v/>
      </c>
      <c r="BX3181" s="32" t="str">
        <f t="shared" si="908"/>
        <v/>
      </c>
      <c r="BY3181" s="32" t="str">
        <f t="shared" si="909"/>
        <v/>
      </c>
      <c r="BZ3181" s="32" t="str">
        <f t="shared" si="910"/>
        <v/>
      </c>
      <c r="CA3181" s="32" t="str">
        <f t="shared" si="911"/>
        <v/>
      </c>
      <c r="CB3181" s="33">
        <f>IF(COUNTIF($CD$7:CD3181,CD3181)=1,CD3181,CD3181+COUNTIF($CD$6:CD3180,CD3181))</f>
        <v>58327</v>
      </c>
      <c r="CC3181" s="34">
        <f t="shared" si="912"/>
        <v>55153</v>
      </c>
      <c r="CD3181" s="32">
        <f t="shared" si="913"/>
        <v>55153</v>
      </c>
      <c r="CE3181" s="32">
        <f t="shared" si="914"/>
        <v>0</v>
      </c>
      <c r="CF3181" s="32">
        <f t="shared" si="915"/>
        <v>0</v>
      </c>
      <c r="CG3181" s="32" t="str">
        <f t="shared" si="916"/>
        <v/>
      </c>
      <c r="CH3181" s="32">
        <v>3176</v>
      </c>
      <c r="CI3181" s="32" t="s">
        <v>6</v>
      </c>
      <c r="CJ3181" s="32" t="str">
        <f t="shared" si="917"/>
        <v/>
      </c>
      <c r="CK3181" s="32" t="str">
        <f t="shared" si="918"/>
        <v/>
      </c>
      <c r="CL3181" s="32" t="str">
        <f t="shared" si="919"/>
        <v/>
      </c>
      <c r="CM3181" s="32" t="str">
        <f t="shared" si="920"/>
        <v/>
      </c>
      <c r="CN3181" s="32" t="str">
        <f t="shared" si="921"/>
        <v/>
      </c>
    </row>
    <row r="3182" spans="71:92" x14ac:dyDescent="0.3">
      <c r="BS3182" s="32" t="str">
        <f>IF(Kiadasi_kiseroiv!$K$2=BT3182,BV3182,"")</f>
        <v/>
      </c>
      <c r="BT3182" s="34" t="str">
        <f t="shared" si="904"/>
        <v/>
      </c>
      <c r="BU3182" s="32" t="str">
        <f t="shared" si="905"/>
        <v/>
      </c>
      <c r="BV3182" s="32" t="str">
        <f t="shared" si="906"/>
        <v/>
      </c>
      <c r="BW3182" s="32" t="str">
        <f t="shared" si="907"/>
        <v/>
      </c>
      <c r="BX3182" s="32" t="str">
        <f t="shared" si="908"/>
        <v/>
      </c>
      <c r="BY3182" s="32" t="str">
        <f t="shared" si="909"/>
        <v/>
      </c>
      <c r="BZ3182" s="32" t="str">
        <f t="shared" si="910"/>
        <v/>
      </c>
      <c r="CA3182" s="32" t="str">
        <f t="shared" si="911"/>
        <v/>
      </c>
      <c r="CB3182" s="33">
        <f>IF(COUNTIF($CD$7:CD3182,CD3182)=1,CD3182,CD3182+COUNTIF($CD$6:CD3181,CD3182))</f>
        <v>58328</v>
      </c>
      <c r="CC3182" s="34">
        <f t="shared" si="912"/>
        <v>55153</v>
      </c>
      <c r="CD3182" s="32">
        <f t="shared" si="913"/>
        <v>55153</v>
      </c>
      <c r="CE3182" s="32">
        <f t="shared" si="914"/>
        <v>0</v>
      </c>
      <c r="CF3182" s="32">
        <f t="shared" si="915"/>
        <v>0</v>
      </c>
      <c r="CG3182" s="32" t="str">
        <f t="shared" si="916"/>
        <v/>
      </c>
      <c r="CH3182" s="32">
        <v>3177</v>
      </c>
      <c r="CI3182" s="32" t="s">
        <v>6</v>
      </c>
      <c r="CJ3182" s="32" t="str">
        <f t="shared" si="917"/>
        <v/>
      </c>
      <c r="CK3182" s="32" t="str">
        <f t="shared" si="918"/>
        <v/>
      </c>
      <c r="CL3182" s="32" t="str">
        <f t="shared" si="919"/>
        <v/>
      </c>
      <c r="CM3182" s="32" t="str">
        <f t="shared" si="920"/>
        <v/>
      </c>
      <c r="CN3182" s="32" t="str">
        <f t="shared" si="921"/>
        <v/>
      </c>
    </row>
    <row r="3183" spans="71:92" x14ac:dyDescent="0.3">
      <c r="BS3183" s="32" t="str">
        <f>IF(Kiadasi_kiseroiv!$K$2=BT3183,BV3183,"")</f>
        <v/>
      </c>
      <c r="BT3183" s="34" t="str">
        <f t="shared" si="904"/>
        <v/>
      </c>
      <c r="BU3183" s="32" t="str">
        <f t="shared" si="905"/>
        <v/>
      </c>
      <c r="BV3183" s="32" t="str">
        <f t="shared" si="906"/>
        <v/>
      </c>
      <c r="BW3183" s="32" t="str">
        <f t="shared" si="907"/>
        <v/>
      </c>
      <c r="BX3183" s="32" t="str">
        <f t="shared" si="908"/>
        <v/>
      </c>
      <c r="BY3183" s="32" t="str">
        <f t="shared" si="909"/>
        <v/>
      </c>
      <c r="BZ3183" s="32" t="str">
        <f t="shared" si="910"/>
        <v/>
      </c>
      <c r="CA3183" s="32" t="str">
        <f t="shared" si="911"/>
        <v/>
      </c>
      <c r="CB3183" s="33">
        <f>IF(COUNTIF($CD$7:CD3183,CD3183)=1,CD3183,CD3183+COUNTIF($CD$6:CD3182,CD3183))</f>
        <v>58329</v>
      </c>
      <c r="CC3183" s="34">
        <f t="shared" si="912"/>
        <v>55153</v>
      </c>
      <c r="CD3183" s="32">
        <f t="shared" si="913"/>
        <v>55153</v>
      </c>
      <c r="CE3183" s="32">
        <f t="shared" si="914"/>
        <v>0</v>
      </c>
      <c r="CF3183" s="32">
        <f t="shared" si="915"/>
        <v>0</v>
      </c>
      <c r="CG3183" s="32" t="str">
        <f t="shared" si="916"/>
        <v/>
      </c>
      <c r="CH3183" s="32">
        <v>3178</v>
      </c>
      <c r="CI3183" s="32" t="s">
        <v>6</v>
      </c>
      <c r="CJ3183" s="32" t="str">
        <f t="shared" si="917"/>
        <v/>
      </c>
      <c r="CK3183" s="32" t="str">
        <f t="shared" si="918"/>
        <v/>
      </c>
      <c r="CL3183" s="32" t="str">
        <f t="shared" si="919"/>
        <v/>
      </c>
      <c r="CM3183" s="32" t="str">
        <f t="shared" si="920"/>
        <v/>
      </c>
      <c r="CN3183" s="32" t="str">
        <f t="shared" si="921"/>
        <v/>
      </c>
    </row>
    <row r="3184" spans="71:92" x14ac:dyDescent="0.3">
      <c r="BS3184" s="32" t="str">
        <f>IF(Kiadasi_kiseroiv!$K$2=BT3184,BV3184,"")</f>
        <v/>
      </c>
      <c r="BT3184" s="34" t="str">
        <f t="shared" si="904"/>
        <v/>
      </c>
      <c r="BU3184" s="32" t="str">
        <f t="shared" si="905"/>
        <v/>
      </c>
      <c r="BV3184" s="32" t="str">
        <f t="shared" si="906"/>
        <v/>
      </c>
      <c r="BW3184" s="32" t="str">
        <f t="shared" si="907"/>
        <v/>
      </c>
      <c r="BX3184" s="32" t="str">
        <f t="shared" si="908"/>
        <v/>
      </c>
      <c r="BY3184" s="32" t="str">
        <f t="shared" si="909"/>
        <v/>
      </c>
      <c r="BZ3184" s="32" t="str">
        <f t="shared" si="910"/>
        <v/>
      </c>
      <c r="CA3184" s="32" t="str">
        <f t="shared" si="911"/>
        <v/>
      </c>
      <c r="CB3184" s="33">
        <f>IF(COUNTIF($CD$7:CD3184,CD3184)=1,CD3184,CD3184+COUNTIF($CD$6:CD3183,CD3184))</f>
        <v>58330</v>
      </c>
      <c r="CC3184" s="34">
        <f t="shared" si="912"/>
        <v>55153</v>
      </c>
      <c r="CD3184" s="32">
        <f t="shared" si="913"/>
        <v>55153</v>
      </c>
      <c r="CE3184" s="32">
        <f t="shared" si="914"/>
        <v>0</v>
      </c>
      <c r="CF3184" s="32">
        <f t="shared" si="915"/>
        <v>0</v>
      </c>
      <c r="CG3184" s="32" t="str">
        <f t="shared" si="916"/>
        <v/>
      </c>
      <c r="CH3184" s="32">
        <v>3179</v>
      </c>
      <c r="CI3184" s="32" t="s">
        <v>6</v>
      </c>
      <c r="CJ3184" s="32" t="str">
        <f t="shared" si="917"/>
        <v/>
      </c>
      <c r="CK3184" s="32" t="str">
        <f t="shared" si="918"/>
        <v/>
      </c>
      <c r="CL3184" s="32" t="str">
        <f t="shared" si="919"/>
        <v/>
      </c>
      <c r="CM3184" s="32" t="str">
        <f t="shared" si="920"/>
        <v/>
      </c>
      <c r="CN3184" s="32" t="str">
        <f t="shared" si="921"/>
        <v/>
      </c>
    </row>
    <row r="3185" spans="71:92" x14ac:dyDescent="0.3">
      <c r="BS3185" s="32" t="str">
        <f>IF(Kiadasi_kiseroiv!$K$2=BT3185,BV3185,"")</f>
        <v/>
      </c>
      <c r="BT3185" s="34" t="str">
        <f t="shared" si="904"/>
        <v/>
      </c>
      <c r="BU3185" s="32" t="str">
        <f t="shared" si="905"/>
        <v/>
      </c>
      <c r="BV3185" s="32" t="str">
        <f t="shared" si="906"/>
        <v/>
      </c>
      <c r="BW3185" s="32" t="str">
        <f t="shared" si="907"/>
        <v/>
      </c>
      <c r="BX3185" s="32" t="str">
        <f t="shared" si="908"/>
        <v/>
      </c>
      <c r="BY3185" s="32" t="str">
        <f t="shared" si="909"/>
        <v/>
      </c>
      <c r="BZ3185" s="32" t="str">
        <f t="shared" si="910"/>
        <v/>
      </c>
      <c r="CA3185" s="32" t="str">
        <f t="shared" si="911"/>
        <v/>
      </c>
      <c r="CB3185" s="33">
        <f>IF(COUNTIF($CD$7:CD3185,CD3185)=1,CD3185,CD3185+COUNTIF($CD$6:CD3184,CD3185))</f>
        <v>58331</v>
      </c>
      <c r="CC3185" s="34">
        <f t="shared" si="912"/>
        <v>55153</v>
      </c>
      <c r="CD3185" s="32">
        <f t="shared" si="913"/>
        <v>55153</v>
      </c>
      <c r="CE3185" s="32">
        <f t="shared" si="914"/>
        <v>0</v>
      </c>
      <c r="CF3185" s="32">
        <f t="shared" si="915"/>
        <v>0</v>
      </c>
      <c r="CG3185" s="32" t="str">
        <f t="shared" si="916"/>
        <v/>
      </c>
      <c r="CH3185" s="32">
        <v>3180</v>
      </c>
      <c r="CI3185" s="32" t="s">
        <v>6</v>
      </c>
      <c r="CJ3185" s="32" t="str">
        <f t="shared" si="917"/>
        <v/>
      </c>
      <c r="CK3185" s="32" t="str">
        <f t="shared" si="918"/>
        <v/>
      </c>
      <c r="CL3185" s="32" t="str">
        <f t="shared" si="919"/>
        <v/>
      </c>
      <c r="CM3185" s="32" t="str">
        <f t="shared" si="920"/>
        <v/>
      </c>
      <c r="CN3185" s="32" t="str">
        <f t="shared" si="921"/>
        <v/>
      </c>
    </row>
    <row r="3186" spans="71:92" x14ac:dyDescent="0.3">
      <c r="BS3186" s="32" t="str">
        <f>IF(Kiadasi_kiseroiv!$K$2=BT3186,BV3186,"")</f>
        <v/>
      </c>
      <c r="BT3186" s="34" t="str">
        <f t="shared" si="904"/>
        <v/>
      </c>
      <c r="BU3186" s="32" t="str">
        <f t="shared" si="905"/>
        <v/>
      </c>
      <c r="BV3186" s="32" t="str">
        <f t="shared" si="906"/>
        <v/>
      </c>
      <c r="BW3186" s="32" t="str">
        <f t="shared" si="907"/>
        <v/>
      </c>
      <c r="BX3186" s="32" t="str">
        <f t="shared" si="908"/>
        <v/>
      </c>
      <c r="BY3186" s="32" t="str">
        <f t="shared" si="909"/>
        <v/>
      </c>
      <c r="BZ3186" s="32" t="str">
        <f t="shared" si="910"/>
        <v/>
      </c>
      <c r="CA3186" s="32" t="str">
        <f t="shared" si="911"/>
        <v/>
      </c>
      <c r="CB3186" s="33">
        <f>IF(COUNTIF($CD$7:CD3186,CD3186)=1,CD3186,CD3186+COUNTIF($CD$6:CD3185,CD3186))</f>
        <v>58332</v>
      </c>
      <c r="CC3186" s="34">
        <f t="shared" si="912"/>
        <v>55153</v>
      </c>
      <c r="CD3186" s="32">
        <f t="shared" si="913"/>
        <v>55153</v>
      </c>
      <c r="CE3186" s="32">
        <f t="shared" si="914"/>
        <v>0</v>
      </c>
      <c r="CF3186" s="32">
        <f t="shared" si="915"/>
        <v>0</v>
      </c>
      <c r="CG3186" s="32" t="str">
        <f t="shared" si="916"/>
        <v/>
      </c>
      <c r="CH3186" s="32">
        <v>3181</v>
      </c>
      <c r="CI3186" s="32" t="s">
        <v>6</v>
      </c>
      <c r="CJ3186" s="32" t="str">
        <f t="shared" si="917"/>
        <v/>
      </c>
      <c r="CK3186" s="32" t="str">
        <f t="shared" si="918"/>
        <v/>
      </c>
      <c r="CL3186" s="32" t="str">
        <f t="shared" si="919"/>
        <v/>
      </c>
      <c r="CM3186" s="32" t="str">
        <f t="shared" si="920"/>
        <v/>
      </c>
      <c r="CN3186" s="32" t="str">
        <f t="shared" si="921"/>
        <v/>
      </c>
    </row>
    <row r="3187" spans="71:92" x14ac:dyDescent="0.3">
      <c r="BS3187" s="32" t="str">
        <f>IF(Kiadasi_kiseroiv!$K$2=BT3187,BV3187,"")</f>
        <v/>
      </c>
      <c r="BT3187" s="34" t="str">
        <f t="shared" si="904"/>
        <v/>
      </c>
      <c r="BU3187" s="32" t="str">
        <f t="shared" si="905"/>
        <v/>
      </c>
      <c r="BV3187" s="32" t="str">
        <f t="shared" si="906"/>
        <v/>
      </c>
      <c r="BW3187" s="32" t="str">
        <f t="shared" si="907"/>
        <v/>
      </c>
      <c r="BX3187" s="32" t="str">
        <f t="shared" si="908"/>
        <v/>
      </c>
      <c r="BY3187" s="32" t="str">
        <f t="shared" si="909"/>
        <v/>
      </c>
      <c r="BZ3187" s="32" t="str">
        <f t="shared" si="910"/>
        <v/>
      </c>
      <c r="CA3187" s="32" t="str">
        <f t="shared" si="911"/>
        <v/>
      </c>
      <c r="CB3187" s="33">
        <f>IF(COUNTIF($CD$7:CD3187,CD3187)=1,CD3187,CD3187+COUNTIF($CD$6:CD3186,CD3187))</f>
        <v>58333</v>
      </c>
      <c r="CC3187" s="34">
        <f t="shared" si="912"/>
        <v>55153</v>
      </c>
      <c r="CD3187" s="32">
        <f t="shared" si="913"/>
        <v>55153</v>
      </c>
      <c r="CE3187" s="32">
        <f t="shared" si="914"/>
        <v>0</v>
      </c>
      <c r="CF3187" s="32">
        <f t="shared" si="915"/>
        <v>0</v>
      </c>
      <c r="CG3187" s="32" t="str">
        <f t="shared" si="916"/>
        <v/>
      </c>
      <c r="CH3187" s="32">
        <v>3182</v>
      </c>
      <c r="CI3187" s="32" t="s">
        <v>6</v>
      </c>
      <c r="CJ3187" s="32" t="str">
        <f t="shared" si="917"/>
        <v/>
      </c>
      <c r="CK3187" s="32" t="str">
        <f t="shared" si="918"/>
        <v/>
      </c>
      <c r="CL3187" s="32" t="str">
        <f t="shared" si="919"/>
        <v/>
      </c>
      <c r="CM3187" s="32" t="str">
        <f t="shared" si="920"/>
        <v/>
      </c>
      <c r="CN3187" s="32" t="str">
        <f t="shared" si="921"/>
        <v/>
      </c>
    </row>
    <row r="3188" spans="71:92" x14ac:dyDescent="0.3">
      <c r="BS3188" s="32" t="str">
        <f>IF(Kiadasi_kiseroiv!$K$2=BT3188,BV3188,"")</f>
        <v/>
      </c>
      <c r="BT3188" s="34" t="str">
        <f t="shared" si="904"/>
        <v/>
      </c>
      <c r="BU3188" s="32" t="str">
        <f t="shared" si="905"/>
        <v/>
      </c>
      <c r="BV3188" s="32" t="str">
        <f t="shared" si="906"/>
        <v/>
      </c>
      <c r="BW3188" s="32" t="str">
        <f t="shared" si="907"/>
        <v/>
      </c>
      <c r="BX3188" s="32" t="str">
        <f t="shared" si="908"/>
        <v/>
      </c>
      <c r="BY3188" s="32" t="str">
        <f t="shared" si="909"/>
        <v/>
      </c>
      <c r="BZ3188" s="32" t="str">
        <f t="shared" si="910"/>
        <v/>
      </c>
      <c r="CA3188" s="32" t="str">
        <f t="shared" si="911"/>
        <v/>
      </c>
      <c r="CB3188" s="33">
        <f>IF(COUNTIF($CD$7:CD3188,CD3188)=1,CD3188,CD3188+COUNTIF($CD$6:CD3187,CD3188))</f>
        <v>58334</v>
      </c>
      <c r="CC3188" s="34">
        <f t="shared" si="912"/>
        <v>55153</v>
      </c>
      <c r="CD3188" s="32">
        <f t="shared" si="913"/>
        <v>55153</v>
      </c>
      <c r="CE3188" s="32">
        <f t="shared" si="914"/>
        <v>0</v>
      </c>
      <c r="CF3188" s="32">
        <f t="shared" si="915"/>
        <v>0</v>
      </c>
      <c r="CG3188" s="32" t="str">
        <f t="shared" si="916"/>
        <v/>
      </c>
      <c r="CH3188" s="32">
        <v>3183</v>
      </c>
      <c r="CI3188" s="32" t="s">
        <v>6</v>
      </c>
      <c r="CJ3188" s="32" t="str">
        <f t="shared" si="917"/>
        <v/>
      </c>
      <c r="CK3188" s="32" t="str">
        <f t="shared" si="918"/>
        <v/>
      </c>
      <c r="CL3188" s="32" t="str">
        <f t="shared" si="919"/>
        <v/>
      </c>
      <c r="CM3188" s="32" t="str">
        <f t="shared" si="920"/>
        <v/>
      </c>
      <c r="CN3188" s="32" t="str">
        <f t="shared" si="921"/>
        <v/>
      </c>
    </row>
    <row r="3189" spans="71:92" x14ac:dyDescent="0.3">
      <c r="BS3189" s="32" t="str">
        <f>IF(Kiadasi_kiseroiv!$K$2=BT3189,BV3189,"")</f>
        <v/>
      </c>
      <c r="BT3189" s="34" t="str">
        <f t="shared" si="904"/>
        <v/>
      </c>
      <c r="BU3189" s="32" t="str">
        <f t="shared" si="905"/>
        <v/>
      </c>
      <c r="BV3189" s="32" t="str">
        <f t="shared" si="906"/>
        <v/>
      </c>
      <c r="BW3189" s="32" t="str">
        <f t="shared" si="907"/>
        <v/>
      </c>
      <c r="BX3189" s="32" t="str">
        <f t="shared" si="908"/>
        <v/>
      </c>
      <c r="BY3189" s="32" t="str">
        <f t="shared" si="909"/>
        <v/>
      </c>
      <c r="BZ3189" s="32" t="str">
        <f t="shared" si="910"/>
        <v/>
      </c>
      <c r="CA3189" s="32" t="str">
        <f t="shared" si="911"/>
        <v/>
      </c>
      <c r="CB3189" s="33">
        <f>IF(COUNTIF($CD$7:CD3189,CD3189)=1,CD3189,CD3189+COUNTIF($CD$6:CD3188,CD3189))</f>
        <v>58335</v>
      </c>
      <c r="CC3189" s="34">
        <f t="shared" si="912"/>
        <v>55153</v>
      </c>
      <c r="CD3189" s="32">
        <f t="shared" si="913"/>
        <v>55153</v>
      </c>
      <c r="CE3189" s="32">
        <f t="shared" si="914"/>
        <v>0</v>
      </c>
      <c r="CF3189" s="32">
        <f t="shared" si="915"/>
        <v>0</v>
      </c>
      <c r="CG3189" s="32" t="str">
        <f t="shared" si="916"/>
        <v/>
      </c>
      <c r="CH3189" s="32">
        <v>3184</v>
      </c>
      <c r="CI3189" s="32" t="s">
        <v>6</v>
      </c>
      <c r="CJ3189" s="32" t="str">
        <f t="shared" si="917"/>
        <v/>
      </c>
      <c r="CK3189" s="32" t="str">
        <f t="shared" si="918"/>
        <v/>
      </c>
      <c r="CL3189" s="32" t="str">
        <f t="shared" si="919"/>
        <v/>
      </c>
      <c r="CM3189" s="32" t="str">
        <f t="shared" si="920"/>
        <v/>
      </c>
      <c r="CN3189" s="32" t="str">
        <f t="shared" si="921"/>
        <v/>
      </c>
    </row>
    <row r="3190" spans="71:92" x14ac:dyDescent="0.3">
      <c r="BS3190" s="32" t="str">
        <f>IF(Kiadasi_kiseroiv!$K$2=BT3190,BV3190,"")</f>
        <v/>
      </c>
      <c r="BT3190" s="34" t="str">
        <f t="shared" si="904"/>
        <v/>
      </c>
      <c r="BU3190" s="32" t="str">
        <f t="shared" si="905"/>
        <v/>
      </c>
      <c r="BV3190" s="32" t="str">
        <f t="shared" si="906"/>
        <v/>
      </c>
      <c r="BW3190" s="32" t="str">
        <f t="shared" si="907"/>
        <v/>
      </c>
      <c r="BX3190" s="32" t="str">
        <f t="shared" si="908"/>
        <v/>
      </c>
      <c r="BY3190" s="32" t="str">
        <f t="shared" si="909"/>
        <v/>
      </c>
      <c r="BZ3190" s="32" t="str">
        <f t="shared" si="910"/>
        <v/>
      </c>
      <c r="CA3190" s="32" t="str">
        <f t="shared" si="911"/>
        <v/>
      </c>
      <c r="CB3190" s="33">
        <f>IF(COUNTIF($CD$7:CD3190,CD3190)=1,CD3190,CD3190+COUNTIF($CD$6:CD3189,CD3190))</f>
        <v>58336</v>
      </c>
      <c r="CC3190" s="34">
        <f t="shared" si="912"/>
        <v>55153</v>
      </c>
      <c r="CD3190" s="32">
        <f t="shared" si="913"/>
        <v>55153</v>
      </c>
      <c r="CE3190" s="32">
        <f t="shared" si="914"/>
        <v>0</v>
      </c>
      <c r="CF3190" s="32">
        <f t="shared" si="915"/>
        <v>0</v>
      </c>
      <c r="CG3190" s="32" t="str">
        <f t="shared" si="916"/>
        <v/>
      </c>
      <c r="CH3190" s="32">
        <v>3185</v>
      </c>
      <c r="CI3190" s="32" t="s">
        <v>6</v>
      </c>
      <c r="CJ3190" s="32" t="str">
        <f t="shared" si="917"/>
        <v/>
      </c>
      <c r="CK3190" s="32" t="str">
        <f t="shared" si="918"/>
        <v/>
      </c>
      <c r="CL3190" s="32" t="str">
        <f t="shared" si="919"/>
        <v/>
      </c>
      <c r="CM3190" s="32" t="str">
        <f t="shared" si="920"/>
        <v/>
      </c>
      <c r="CN3190" s="32" t="str">
        <f t="shared" si="921"/>
        <v/>
      </c>
    </row>
    <row r="3191" spans="71:92" x14ac:dyDescent="0.3">
      <c r="BS3191" s="32" t="str">
        <f>IF(Kiadasi_kiseroiv!$K$2=BT3191,BV3191,"")</f>
        <v/>
      </c>
      <c r="BT3191" s="34" t="str">
        <f t="shared" si="904"/>
        <v/>
      </c>
      <c r="BU3191" s="32" t="str">
        <f t="shared" si="905"/>
        <v/>
      </c>
      <c r="BV3191" s="32" t="str">
        <f t="shared" si="906"/>
        <v/>
      </c>
      <c r="BW3191" s="32" t="str">
        <f t="shared" si="907"/>
        <v/>
      </c>
      <c r="BX3191" s="32" t="str">
        <f t="shared" si="908"/>
        <v/>
      </c>
      <c r="BY3191" s="32" t="str">
        <f t="shared" si="909"/>
        <v/>
      </c>
      <c r="BZ3191" s="32" t="str">
        <f t="shared" si="910"/>
        <v/>
      </c>
      <c r="CA3191" s="32" t="str">
        <f t="shared" si="911"/>
        <v/>
      </c>
      <c r="CB3191" s="33">
        <f>IF(COUNTIF($CD$7:CD3191,CD3191)=1,CD3191,CD3191+COUNTIF($CD$6:CD3190,CD3191))</f>
        <v>58337</v>
      </c>
      <c r="CC3191" s="34">
        <f t="shared" si="912"/>
        <v>55153</v>
      </c>
      <c r="CD3191" s="32">
        <f t="shared" si="913"/>
        <v>55153</v>
      </c>
      <c r="CE3191" s="32">
        <f t="shared" si="914"/>
        <v>0</v>
      </c>
      <c r="CF3191" s="32">
        <f t="shared" si="915"/>
        <v>0</v>
      </c>
      <c r="CG3191" s="32" t="str">
        <f t="shared" si="916"/>
        <v/>
      </c>
      <c r="CH3191" s="32">
        <v>3186</v>
      </c>
      <c r="CI3191" s="32" t="s">
        <v>6</v>
      </c>
      <c r="CJ3191" s="32" t="str">
        <f t="shared" si="917"/>
        <v/>
      </c>
      <c r="CK3191" s="32" t="str">
        <f t="shared" si="918"/>
        <v/>
      </c>
      <c r="CL3191" s="32" t="str">
        <f t="shared" si="919"/>
        <v/>
      </c>
      <c r="CM3191" s="32" t="str">
        <f t="shared" si="920"/>
        <v/>
      </c>
      <c r="CN3191" s="32" t="str">
        <f t="shared" si="921"/>
        <v/>
      </c>
    </row>
    <row r="3192" spans="71:92" x14ac:dyDescent="0.3">
      <c r="BS3192" s="32" t="str">
        <f>IF(Kiadasi_kiseroiv!$K$2=BT3192,BV3192,"")</f>
        <v/>
      </c>
      <c r="BT3192" s="34" t="str">
        <f t="shared" si="904"/>
        <v/>
      </c>
      <c r="BU3192" s="32" t="str">
        <f t="shared" si="905"/>
        <v/>
      </c>
      <c r="BV3192" s="32" t="str">
        <f t="shared" si="906"/>
        <v/>
      </c>
      <c r="BW3192" s="32" t="str">
        <f t="shared" si="907"/>
        <v/>
      </c>
      <c r="BX3192" s="32" t="str">
        <f t="shared" si="908"/>
        <v/>
      </c>
      <c r="BY3192" s="32" t="str">
        <f t="shared" si="909"/>
        <v/>
      </c>
      <c r="BZ3192" s="32" t="str">
        <f t="shared" si="910"/>
        <v/>
      </c>
      <c r="CA3192" s="32" t="str">
        <f t="shared" si="911"/>
        <v/>
      </c>
      <c r="CB3192" s="33">
        <f>IF(COUNTIF($CD$7:CD3192,CD3192)=1,CD3192,CD3192+COUNTIF($CD$6:CD3191,CD3192))</f>
        <v>58338</v>
      </c>
      <c r="CC3192" s="34">
        <f t="shared" si="912"/>
        <v>55153</v>
      </c>
      <c r="CD3192" s="32">
        <f t="shared" si="913"/>
        <v>55153</v>
      </c>
      <c r="CE3192" s="32">
        <f t="shared" si="914"/>
        <v>0</v>
      </c>
      <c r="CF3192" s="32">
        <f t="shared" si="915"/>
        <v>0</v>
      </c>
      <c r="CG3192" s="32" t="str">
        <f t="shared" si="916"/>
        <v/>
      </c>
      <c r="CH3192" s="32">
        <v>3187</v>
      </c>
      <c r="CI3192" s="32" t="s">
        <v>6</v>
      </c>
      <c r="CJ3192" s="32" t="str">
        <f t="shared" si="917"/>
        <v/>
      </c>
      <c r="CK3192" s="32" t="str">
        <f t="shared" si="918"/>
        <v/>
      </c>
      <c r="CL3192" s="32" t="str">
        <f t="shared" si="919"/>
        <v/>
      </c>
      <c r="CM3192" s="32" t="str">
        <f t="shared" si="920"/>
        <v/>
      </c>
      <c r="CN3192" s="32" t="str">
        <f t="shared" si="921"/>
        <v/>
      </c>
    </row>
    <row r="3193" spans="71:92" x14ac:dyDescent="0.3">
      <c r="BS3193" s="32" t="str">
        <f>IF(Kiadasi_kiseroiv!$K$2=BT3193,BV3193,"")</f>
        <v/>
      </c>
      <c r="BT3193" s="34" t="str">
        <f t="shared" si="904"/>
        <v/>
      </c>
      <c r="BU3193" s="32" t="str">
        <f t="shared" si="905"/>
        <v/>
      </c>
      <c r="BV3193" s="32" t="str">
        <f t="shared" si="906"/>
        <v/>
      </c>
      <c r="BW3193" s="32" t="str">
        <f t="shared" si="907"/>
        <v/>
      </c>
      <c r="BX3193" s="32" t="str">
        <f t="shared" si="908"/>
        <v/>
      </c>
      <c r="BY3193" s="32" t="str">
        <f t="shared" si="909"/>
        <v/>
      </c>
      <c r="BZ3193" s="32" t="str">
        <f t="shared" si="910"/>
        <v/>
      </c>
      <c r="CA3193" s="32" t="str">
        <f t="shared" si="911"/>
        <v/>
      </c>
      <c r="CB3193" s="33">
        <f>IF(COUNTIF($CD$7:CD3193,CD3193)=1,CD3193,CD3193+COUNTIF($CD$6:CD3192,CD3193))</f>
        <v>58339</v>
      </c>
      <c r="CC3193" s="34">
        <f t="shared" si="912"/>
        <v>55153</v>
      </c>
      <c r="CD3193" s="32">
        <f t="shared" si="913"/>
        <v>55153</v>
      </c>
      <c r="CE3193" s="32">
        <f t="shared" si="914"/>
        <v>0</v>
      </c>
      <c r="CF3193" s="32">
        <f t="shared" si="915"/>
        <v>0</v>
      </c>
      <c r="CG3193" s="32" t="str">
        <f t="shared" si="916"/>
        <v/>
      </c>
      <c r="CH3193" s="32">
        <v>3188</v>
      </c>
      <c r="CI3193" s="32" t="s">
        <v>6</v>
      </c>
      <c r="CJ3193" s="32" t="str">
        <f t="shared" si="917"/>
        <v/>
      </c>
      <c r="CK3193" s="32" t="str">
        <f t="shared" si="918"/>
        <v/>
      </c>
      <c r="CL3193" s="32" t="str">
        <f t="shared" si="919"/>
        <v/>
      </c>
      <c r="CM3193" s="32" t="str">
        <f t="shared" si="920"/>
        <v/>
      </c>
      <c r="CN3193" s="32" t="str">
        <f t="shared" si="921"/>
        <v/>
      </c>
    </row>
    <row r="3194" spans="71:92" x14ac:dyDescent="0.3">
      <c r="BS3194" s="32" t="str">
        <f>IF(Kiadasi_kiseroiv!$K$2=BT3194,BV3194,"")</f>
        <v/>
      </c>
      <c r="BT3194" s="34" t="str">
        <f t="shared" si="904"/>
        <v/>
      </c>
      <c r="BU3194" s="32" t="str">
        <f t="shared" si="905"/>
        <v/>
      </c>
      <c r="BV3194" s="32" t="str">
        <f t="shared" si="906"/>
        <v/>
      </c>
      <c r="BW3194" s="32" t="str">
        <f t="shared" si="907"/>
        <v/>
      </c>
      <c r="BX3194" s="32" t="str">
        <f t="shared" si="908"/>
        <v/>
      </c>
      <c r="BY3194" s="32" t="str">
        <f t="shared" si="909"/>
        <v/>
      </c>
      <c r="BZ3194" s="32" t="str">
        <f t="shared" si="910"/>
        <v/>
      </c>
      <c r="CA3194" s="32" t="str">
        <f t="shared" si="911"/>
        <v/>
      </c>
      <c r="CB3194" s="33">
        <f>IF(COUNTIF($CD$7:CD3194,CD3194)=1,CD3194,CD3194+COUNTIF($CD$6:CD3193,CD3194))</f>
        <v>58340</v>
      </c>
      <c r="CC3194" s="34">
        <f t="shared" si="912"/>
        <v>55153</v>
      </c>
      <c r="CD3194" s="32">
        <f t="shared" si="913"/>
        <v>55153</v>
      </c>
      <c r="CE3194" s="32">
        <f t="shared" si="914"/>
        <v>0</v>
      </c>
      <c r="CF3194" s="32">
        <f t="shared" si="915"/>
        <v>0</v>
      </c>
      <c r="CG3194" s="32" t="str">
        <f t="shared" si="916"/>
        <v/>
      </c>
      <c r="CH3194" s="32">
        <v>3189</v>
      </c>
      <c r="CI3194" s="32" t="s">
        <v>6</v>
      </c>
      <c r="CJ3194" s="32" t="str">
        <f t="shared" si="917"/>
        <v/>
      </c>
      <c r="CK3194" s="32" t="str">
        <f t="shared" si="918"/>
        <v/>
      </c>
      <c r="CL3194" s="32" t="str">
        <f t="shared" si="919"/>
        <v/>
      </c>
      <c r="CM3194" s="32" t="str">
        <f t="shared" si="920"/>
        <v/>
      </c>
      <c r="CN3194" s="32" t="str">
        <f t="shared" si="921"/>
        <v/>
      </c>
    </row>
    <row r="3195" spans="71:92" x14ac:dyDescent="0.3">
      <c r="BS3195" s="32" t="str">
        <f>IF(Kiadasi_kiseroiv!$K$2=BT3195,BV3195,"")</f>
        <v/>
      </c>
      <c r="BT3195" s="34" t="str">
        <f t="shared" si="904"/>
        <v/>
      </c>
      <c r="BU3195" s="32" t="str">
        <f t="shared" si="905"/>
        <v/>
      </c>
      <c r="BV3195" s="32" t="str">
        <f t="shared" si="906"/>
        <v/>
      </c>
      <c r="BW3195" s="32" t="str">
        <f t="shared" si="907"/>
        <v/>
      </c>
      <c r="BX3195" s="32" t="str">
        <f t="shared" si="908"/>
        <v/>
      </c>
      <c r="BY3195" s="32" t="str">
        <f t="shared" si="909"/>
        <v/>
      </c>
      <c r="BZ3195" s="32" t="str">
        <f t="shared" si="910"/>
        <v/>
      </c>
      <c r="CA3195" s="32" t="str">
        <f t="shared" si="911"/>
        <v/>
      </c>
      <c r="CB3195" s="33">
        <f>IF(COUNTIF($CD$7:CD3195,CD3195)=1,CD3195,CD3195+COUNTIF($CD$6:CD3194,CD3195))</f>
        <v>58341</v>
      </c>
      <c r="CC3195" s="34">
        <f t="shared" si="912"/>
        <v>55153</v>
      </c>
      <c r="CD3195" s="32">
        <f t="shared" si="913"/>
        <v>55153</v>
      </c>
      <c r="CE3195" s="32">
        <f t="shared" si="914"/>
        <v>0</v>
      </c>
      <c r="CF3195" s="32">
        <f t="shared" si="915"/>
        <v>0</v>
      </c>
      <c r="CG3195" s="32" t="str">
        <f t="shared" si="916"/>
        <v/>
      </c>
      <c r="CH3195" s="32">
        <v>3190</v>
      </c>
      <c r="CI3195" s="32" t="s">
        <v>6</v>
      </c>
      <c r="CJ3195" s="32" t="str">
        <f t="shared" si="917"/>
        <v/>
      </c>
      <c r="CK3195" s="32" t="str">
        <f t="shared" si="918"/>
        <v/>
      </c>
      <c r="CL3195" s="32" t="str">
        <f t="shared" si="919"/>
        <v/>
      </c>
      <c r="CM3195" s="32" t="str">
        <f t="shared" si="920"/>
        <v/>
      </c>
      <c r="CN3195" s="32" t="str">
        <f t="shared" si="921"/>
        <v/>
      </c>
    </row>
    <row r="3196" spans="71:92" x14ac:dyDescent="0.3">
      <c r="BS3196" s="32" t="str">
        <f>IF(Kiadasi_kiseroiv!$K$2=BT3196,BV3196,"")</f>
        <v/>
      </c>
      <c r="BT3196" s="34" t="str">
        <f t="shared" si="904"/>
        <v/>
      </c>
      <c r="BU3196" s="32" t="str">
        <f t="shared" si="905"/>
        <v/>
      </c>
      <c r="BV3196" s="32" t="str">
        <f t="shared" si="906"/>
        <v/>
      </c>
      <c r="BW3196" s="32" t="str">
        <f t="shared" si="907"/>
        <v/>
      </c>
      <c r="BX3196" s="32" t="str">
        <f t="shared" si="908"/>
        <v/>
      </c>
      <c r="BY3196" s="32" t="str">
        <f t="shared" si="909"/>
        <v/>
      </c>
      <c r="BZ3196" s="32" t="str">
        <f t="shared" si="910"/>
        <v/>
      </c>
      <c r="CA3196" s="32" t="str">
        <f t="shared" si="911"/>
        <v/>
      </c>
      <c r="CB3196" s="33">
        <f>IF(COUNTIF($CD$7:CD3196,CD3196)=1,CD3196,CD3196+COUNTIF($CD$6:CD3195,CD3196))</f>
        <v>58342</v>
      </c>
      <c r="CC3196" s="34">
        <f t="shared" si="912"/>
        <v>55153</v>
      </c>
      <c r="CD3196" s="32">
        <f t="shared" si="913"/>
        <v>55153</v>
      </c>
      <c r="CE3196" s="32">
        <f t="shared" si="914"/>
        <v>0</v>
      </c>
      <c r="CF3196" s="32">
        <f t="shared" si="915"/>
        <v>0</v>
      </c>
      <c r="CG3196" s="32" t="str">
        <f t="shared" si="916"/>
        <v/>
      </c>
      <c r="CH3196" s="32">
        <v>3191</v>
      </c>
      <c r="CI3196" s="32" t="s">
        <v>6</v>
      </c>
      <c r="CJ3196" s="32" t="str">
        <f t="shared" si="917"/>
        <v/>
      </c>
      <c r="CK3196" s="32" t="str">
        <f t="shared" si="918"/>
        <v/>
      </c>
      <c r="CL3196" s="32" t="str">
        <f t="shared" si="919"/>
        <v/>
      </c>
      <c r="CM3196" s="32" t="str">
        <f t="shared" si="920"/>
        <v/>
      </c>
      <c r="CN3196" s="32" t="str">
        <f t="shared" si="921"/>
        <v/>
      </c>
    </row>
    <row r="3197" spans="71:92" x14ac:dyDescent="0.3">
      <c r="BS3197" s="32" t="str">
        <f>IF(Kiadasi_kiseroiv!$K$2=BT3197,BV3197,"")</f>
        <v/>
      </c>
      <c r="BT3197" s="34" t="str">
        <f t="shared" si="904"/>
        <v/>
      </c>
      <c r="BU3197" s="32" t="str">
        <f t="shared" si="905"/>
        <v/>
      </c>
      <c r="BV3197" s="32" t="str">
        <f t="shared" si="906"/>
        <v/>
      </c>
      <c r="BW3197" s="32" t="str">
        <f t="shared" si="907"/>
        <v/>
      </c>
      <c r="BX3197" s="32" t="str">
        <f t="shared" si="908"/>
        <v/>
      </c>
      <c r="BY3197" s="32" t="str">
        <f t="shared" si="909"/>
        <v/>
      </c>
      <c r="BZ3197" s="32" t="str">
        <f t="shared" si="910"/>
        <v/>
      </c>
      <c r="CA3197" s="32" t="str">
        <f t="shared" si="911"/>
        <v/>
      </c>
      <c r="CB3197" s="33">
        <f>IF(COUNTIF($CD$7:CD3197,CD3197)=1,CD3197,CD3197+COUNTIF($CD$6:CD3196,CD3197))</f>
        <v>58343</v>
      </c>
      <c r="CC3197" s="34">
        <f t="shared" si="912"/>
        <v>55153</v>
      </c>
      <c r="CD3197" s="32">
        <f t="shared" si="913"/>
        <v>55153</v>
      </c>
      <c r="CE3197" s="32">
        <f t="shared" si="914"/>
        <v>0</v>
      </c>
      <c r="CF3197" s="32">
        <f t="shared" si="915"/>
        <v>0</v>
      </c>
      <c r="CG3197" s="32" t="str">
        <f t="shared" si="916"/>
        <v/>
      </c>
      <c r="CH3197" s="32">
        <v>3192</v>
      </c>
      <c r="CI3197" s="32" t="s">
        <v>6</v>
      </c>
      <c r="CJ3197" s="32" t="str">
        <f t="shared" si="917"/>
        <v/>
      </c>
      <c r="CK3197" s="32" t="str">
        <f t="shared" si="918"/>
        <v/>
      </c>
      <c r="CL3197" s="32" t="str">
        <f t="shared" si="919"/>
        <v/>
      </c>
      <c r="CM3197" s="32" t="str">
        <f t="shared" si="920"/>
        <v/>
      </c>
      <c r="CN3197" s="32" t="str">
        <f t="shared" si="921"/>
        <v/>
      </c>
    </row>
    <row r="3198" spans="71:92" x14ac:dyDescent="0.3">
      <c r="BS3198" s="32" t="str">
        <f>IF(Kiadasi_kiseroiv!$K$2=BT3198,BV3198,"")</f>
        <v/>
      </c>
      <c r="BT3198" s="34" t="str">
        <f t="shared" si="904"/>
        <v/>
      </c>
      <c r="BU3198" s="32" t="str">
        <f t="shared" si="905"/>
        <v/>
      </c>
      <c r="BV3198" s="32" t="str">
        <f t="shared" si="906"/>
        <v/>
      </c>
      <c r="BW3198" s="32" t="str">
        <f t="shared" si="907"/>
        <v/>
      </c>
      <c r="BX3198" s="32" t="str">
        <f t="shared" si="908"/>
        <v/>
      </c>
      <c r="BY3198" s="32" t="str">
        <f t="shared" si="909"/>
        <v/>
      </c>
      <c r="BZ3198" s="32" t="str">
        <f t="shared" si="910"/>
        <v/>
      </c>
      <c r="CA3198" s="32" t="str">
        <f t="shared" si="911"/>
        <v/>
      </c>
      <c r="CB3198" s="33">
        <f>IF(COUNTIF($CD$7:CD3198,CD3198)=1,CD3198,CD3198+COUNTIF($CD$6:CD3197,CD3198))</f>
        <v>58344</v>
      </c>
      <c r="CC3198" s="34">
        <f t="shared" si="912"/>
        <v>55153</v>
      </c>
      <c r="CD3198" s="32">
        <f t="shared" si="913"/>
        <v>55153</v>
      </c>
      <c r="CE3198" s="32">
        <f t="shared" si="914"/>
        <v>0</v>
      </c>
      <c r="CF3198" s="32">
        <f t="shared" si="915"/>
        <v>0</v>
      </c>
      <c r="CG3198" s="32" t="str">
        <f t="shared" si="916"/>
        <v/>
      </c>
      <c r="CH3198" s="32">
        <v>3193</v>
      </c>
      <c r="CI3198" s="32" t="s">
        <v>6</v>
      </c>
      <c r="CJ3198" s="32" t="str">
        <f t="shared" si="917"/>
        <v/>
      </c>
      <c r="CK3198" s="32" t="str">
        <f t="shared" si="918"/>
        <v/>
      </c>
      <c r="CL3198" s="32" t="str">
        <f t="shared" si="919"/>
        <v/>
      </c>
      <c r="CM3198" s="32" t="str">
        <f t="shared" si="920"/>
        <v/>
      </c>
      <c r="CN3198" s="32" t="str">
        <f t="shared" si="921"/>
        <v/>
      </c>
    </row>
    <row r="3199" spans="71:92" x14ac:dyDescent="0.3">
      <c r="BS3199" s="32" t="str">
        <f>IF(Kiadasi_kiseroiv!$K$2=BT3199,BV3199,"")</f>
        <v/>
      </c>
      <c r="BT3199" s="34" t="str">
        <f t="shared" si="904"/>
        <v/>
      </c>
      <c r="BU3199" s="32" t="str">
        <f t="shared" si="905"/>
        <v/>
      </c>
      <c r="BV3199" s="32" t="str">
        <f t="shared" si="906"/>
        <v/>
      </c>
      <c r="BW3199" s="32" t="str">
        <f t="shared" si="907"/>
        <v/>
      </c>
      <c r="BX3199" s="32" t="str">
        <f t="shared" si="908"/>
        <v/>
      </c>
      <c r="BY3199" s="32" t="str">
        <f t="shared" si="909"/>
        <v/>
      </c>
      <c r="BZ3199" s="32" t="str">
        <f t="shared" si="910"/>
        <v/>
      </c>
      <c r="CA3199" s="32" t="str">
        <f t="shared" si="911"/>
        <v/>
      </c>
      <c r="CB3199" s="33">
        <f>IF(COUNTIF($CD$7:CD3199,CD3199)=1,CD3199,CD3199+COUNTIF($CD$6:CD3198,CD3199))</f>
        <v>58345</v>
      </c>
      <c r="CC3199" s="34">
        <f t="shared" si="912"/>
        <v>55153</v>
      </c>
      <c r="CD3199" s="32">
        <f t="shared" si="913"/>
        <v>55153</v>
      </c>
      <c r="CE3199" s="32">
        <f t="shared" si="914"/>
        <v>0</v>
      </c>
      <c r="CF3199" s="32">
        <f t="shared" si="915"/>
        <v>0</v>
      </c>
      <c r="CG3199" s="32" t="str">
        <f t="shared" si="916"/>
        <v/>
      </c>
      <c r="CH3199" s="32">
        <v>3194</v>
      </c>
      <c r="CI3199" s="32" t="s">
        <v>6</v>
      </c>
      <c r="CJ3199" s="32" t="str">
        <f t="shared" si="917"/>
        <v/>
      </c>
      <c r="CK3199" s="32" t="str">
        <f t="shared" si="918"/>
        <v/>
      </c>
      <c r="CL3199" s="32" t="str">
        <f t="shared" si="919"/>
        <v/>
      </c>
      <c r="CM3199" s="32" t="str">
        <f t="shared" si="920"/>
        <v/>
      </c>
      <c r="CN3199" s="32" t="str">
        <f t="shared" si="921"/>
        <v/>
      </c>
    </row>
    <row r="3200" spans="71:92" x14ac:dyDescent="0.3">
      <c r="BS3200" s="32" t="str">
        <f>IF(Kiadasi_kiseroiv!$K$2=BT3200,BV3200,"")</f>
        <v/>
      </c>
      <c r="BT3200" s="34" t="str">
        <f t="shared" si="904"/>
        <v/>
      </c>
      <c r="BU3200" s="32" t="str">
        <f t="shared" si="905"/>
        <v/>
      </c>
      <c r="BV3200" s="32" t="str">
        <f t="shared" si="906"/>
        <v/>
      </c>
      <c r="BW3200" s="32" t="str">
        <f t="shared" si="907"/>
        <v/>
      </c>
      <c r="BX3200" s="32" t="str">
        <f t="shared" si="908"/>
        <v/>
      </c>
      <c r="BY3200" s="32" t="str">
        <f t="shared" si="909"/>
        <v/>
      </c>
      <c r="BZ3200" s="32" t="str">
        <f t="shared" si="910"/>
        <v/>
      </c>
      <c r="CA3200" s="32" t="str">
        <f t="shared" si="911"/>
        <v/>
      </c>
      <c r="CB3200" s="33">
        <f>IF(COUNTIF($CD$7:CD3200,CD3200)=1,CD3200,CD3200+COUNTIF($CD$6:CD3199,CD3200))</f>
        <v>58346</v>
      </c>
      <c r="CC3200" s="34">
        <f t="shared" si="912"/>
        <v>55153</v>
      </c>
      <c r="CD3200" s="32">
        <f t="shared" si="913"/>
        <v>55153</v>
      </c>
      <c r="CE3200" s="32">
        <f t="shared" si="914"/>
        <v>0</v>
      </c>
      <c r="CF3200" s="32">
        <f t="shared" si="915"/>
        <v>0</v>
      </c>
      <c r="CG3200" s="32" t="str">
        <f t="shared" si="916"/>
        <v/>
      </c>
      <c r="CH3200" s="32">
        <v>3195</v>
      </c>
      <c r="CI3200" s="32" t="s">
        <v>6</v>
      </c>
      <c r="CJ3200" s="32" t="str">
        <f t="shared" si="917"/>
        <v/>
      </c>
      <c r="CK3200" s="32" t="str">
        <f t="shared" si="918"/>
        <v/>
      </c>
      <c r="CL3200" s="32" t="str">
        <f t="shared" si="919"/>
        <v/>
      </c>
      <c r="CM3200" s="32" t="str">
        <f t="shared" si="920"/>
        <v/>
      </c>
      <c r="CN3200" s="32" t="str">
        <f t="shared" si="921"/>
        <v/>
      </c>
    </row>
    <row r="3201" spans="71:92" x14ac:dyDescent="0.3">
      <c r="BS3201" s="32" t="str">
        <f>IF(Kiadasi_kiseroiv!$K$2=BT3201,BV3201,"")</f>
        <v/>
      </c>
      <c r="BT3201" s="34" t="str">
        <f t="shared" si="904"/>
        <v/>
      </c>
      <c r="BU3201" s="32" t="str">
        <f t="shared" si="905"/>
        <v/>
      </c>
      <c r="BV3201" s="32" t="str">
        <f t="shared" si="906"/>
        <v/>
      </c>
      <c r="BW3201" s="32" t="str">
        <f t="shared" si="907"/>
        <v/>
      </c>
      <c r="BX3201" s="32" t="str">
        <f t="shared" si="908"/>
        <v/>
      </c>
      <c r="BY3201" s="32" t="str">
        <f t="shared" si="909"/>
        <v/>
      </c>
      <c r="BZ3201" s="32" t="str">
        <f t="shared" si="910"/>
        <v/>
      </c>
      <c r="CA3201" s="32" t="str">
        <f t="shared" si="911"/>
        <v/>
      </c>
      <c r="CB3201" s="33">
        <f>IF(COUNTIF($CD$7:CD3201,CD3201)=1,CD3201,CD3201+COUNTIF($CD$6:CD3200,CD3201))</f>
        <v>58347</v>
      </c>
      <c r="CC3201" s="34">
        <f t="shared" si="912"/>
        <v>55153</v>
      </c>
      <c r="CD3201" s="32">
        <f t="shared" si="913"/>
        <v>55153</v>
      </c>
      <c r="CE3201" s="32">
        <f t="shared" si="914"/>
        <v>0</v>
      </c>
      <c r="CF3201" s="32">
        <f t="shared" si="915"/>
        <v>0</v>
      </c>
      <c r="CG3201" s="32" t="str">
        <f t="shared" si="916"/>
        <v/>
      </c>
      <c r="CH3201" s="32">
        <v>3196</v>
      </c>
      <c r="CI3201" s="32" t="s">
        <v>6</v>
      </c>
      <c r="CJ3201" s="32" t="str">
        <f t="shared" si="917"/>
        <v/>
      </c>
      <c r="CK3201" s="32" t="str">
        <f t="shared" si="918"/>
        <v/>
      </c>
      <c r="CL3201" s="32" t="str">
        <f t="shared" si="919"/>
        <v/>
      </c>
      <c r="CM3201" s="32" t="str">
        <f t="shared" si="920"/>
        <v/>
      </c>
      <c r="CN3201" s="32" t="str">
        <f t="shared" si="921"/>
        <v/>
      </c>
    </row>
    <row r="3202" spans="71:92" x14ac:dyDescent="0.3">
      <c r="BS3202" s="32" t="str">
        <f>IF(Kiadasi_kiseroiv!$K$2=BT3202,BV3202,"")</f>
        <v/>
      </c>
      <c r="BT3202" s="34" t="str">
        <f t="shared" si="904"/>
        <v/>
      </c>
      <c r="BU3202" s="32" t="str">
        <f t="shared" si="905"/>
        <v/>
      </c>
      <c r="BV3202" s="32" t="str">
        <f t="shared" si="906"/>
        <v/>
      </c>
      <c r="BW3202" s="32" t="str">
        <f t="shared" si="907"/>
        <v/>
      </c>
      <c r="BX3202" s="32" t="str">
        <f t="shared" si="908"/>
        <v/>
      </c>
      <c r="BY3202" s="32" t="str">
        <f t="shared" si="909"/>
        <v/>
      </c>
      <c r="BZ3202" s="32" t="str">
        <f t="shared" si="910"/>
        <v/>
      </c>
      <c r="CA3202" s="32" t="str">
        <f t="shared" si="911"/>
        <v/>
      </c>
      <c r="CB3202" s="33">
        <f>IF(COUNTIF($CD$7:CD3202,CD3202)=1,CD3202,CD3202+COUNTIF($CD$6:CD3201,CD3202))</f>
        <v>58348</v>
      </c>
      <c r="CC3202" s="34">
        <f t="shared" si="912"/>
        <v>55153</v>
      </c>
      <c r="CD3202" s="32">
        <f t="shared" si="913"/>
        <v>55153</v>
      </c>
      <c r="CE3202" s="32">
        <f t="shared" si="914"/>
        <v>0</v>
      </c>
      <c r="CF3202" s="32">
        <f t="shared" si="915"/>
        <v>0</v>
      </c>
      <c r="CG3202" s="32" t="str">
        <f t="shared" si="916"/>
        <v/>
      </c>
      <c r="CH3202" s="32">
        <v>3197</v>
      </c>
      <c r="CI3202" s="32" t="s">
        <v>6</v>
      </c>
      <c r="CJ3202" s="32" t="str">
        <f t="shared" si="917"/>
        <v/>
      </c>
      <c r="CK3202" s="32" t="str">
        <f t="shared" si="918"/>
        <v/>
      </c>
      <c r="CL3202" s="32" t="str">
        <f t="shared" si="919"/>
        <v/>
      </c>
      <c r="CM3202" s="32" t="str">
        <f t="shared" si="920"/>
        <v/>
      </c>
      <c r="CN3202" s="32" t="str">
        <f t="shared" si="921"/>
        <v/>
      </c>
    </row>
    <row r="3203" spans="71:92" x14ac:dyDescent="0.3">
      <c r="BS3203" s="32" t="str">
        <f>IF(Kiadasi_kiseroiv!$K$2=BT3203,BV3203,"")</f>
        <v/>
      </c>
      <c r="BT3203" s="34" t="str">
        <f t="shared" si="904"/>
        <v/>
      </c>
      <c r="BU3203" s="32" t="str">
        <f t="shared" si="905"/>
        <v/>
      </c>
      <c r="BV3203" s="32" t="str">
        <f t="shared" si="906"/>
        <v/>
      </c>
      <c r="BW3203" s="32" t="str">
        <f t="shared" si="907"/>
        <v/>
      </c>
      <c r="BX3203" s="32" t="str">
        <f t="shared" si="908"/>
        <v/>
      </c>
      <c r="BY3203" s="32" t="str">
        <f t="shared" si="909"/>
        <v/>
      </c>
      <c r="BZ3203" s="32" t="str">
        <f t="shared" si="910"/>
        <v/>
      </c>
      <c r="CA3203" s="32" t="str">
        <f t="shared" si="911"/>
        <v/>
      </c>
      <c r="CB3203" s="33">
        <f>IF(COUNTIF($CD$7:CD3203,CD3203)=1,CD3203,CD3203+COUNTIF($CD$6:CD3202,CD3203))</f>
        <v>58349</v>
      </c>
      <c r="CC3203" s="34">
        <f t="shared" si="912"/>
        <v>55153</v>
      </c>
      <c r="CD3203" s="32">
        <f t="shared" si="913"/>
        <v>55153</v>
      </c>
      <c r="CE3203" s="32">
        <f t="shared" si="914"/>
        <v>0</v>
      </c>
      <c r="CF3203" s="32">
        <f t="shared" si="915"/>
        <v>0</v>
      </c>
      <c r="CG3203" s="32" t="str">
        <f t="shared" si="916"/>
        <v/>
      </c>
      <c r="CH3203" s="32">
        <v>3198</v>
      </c>
      <c r="CI3203" s="32" t="s">
        <v>6</v>
      </c>
      <c r="CJ3203" s="32" t="str">
        <f t="shared" si="917"/>
        <v/>
      </c>
      <c r="CK3203" s="32" t="str">
        <f t="shared" si="918"/>
        <v/>
      </c>
      <c r="CL3203" s="32" t="str">
        <f t="shared" si="919"/>
        <v/>
      </c>
      <c r="CM3203" s="32" t="str">
        <f t="shared" si="920"/>
        <v/>
      </c>
      <c r="CN3203" s="32" t="str">
        <f t="shared" si="921"/>
        <v/>
      </c>
    </row>
    <row r="3204" spans="71:92" x14ac:dyDescent="0.3">
      <c r="BS3204" s="32" t="str">
        <f>IF(Kiadasi_kiseroiv!$K$2=BT3204,BV3204,"")</f>
        <v/>
      </c>
      <c r="BT3204" s="34" t="str">
        <f t="shared" si="904"/>
        <v/>
      </c>
      <c r="BU3204" s="32" t="str">
        <f t="shared" si="905"/>
        <v/>
      </c>
      <c r="BV3204" s="32" t="str">
        <f t="shared" si="906"/>
        <v/>
      </c>
      <c r="BW3204" s="32" t="str">
        <f t="shared" si="907"/>
        <v/>
      </c>
      <c r="BX3204" s="32" t="str">
        <f t="shared" si="908"/>
        <v/>
      </c>
      <c r="BY3204" s="32" t="str">
        <f t="shared" si="909"/>
        <v/>
      </c>
      <c r="BZ3204" s="32" t="str">
        <f t="shared" si="910"/>
        <v/>
      </c>
      <c r="CA3204" s="32" t="str">
        <f t="shared" si="911"/>
        <v/>
      </c>
      <c r="CB3204" s="33">
        <f>IF(COUNTIF($CD$7:CD3204,CD3204)=1,CD3204,CD3204+COUNTIF($CD$6:CD3203,CD3204))</f>
        <v>58350</v>
      </c>
      <c r="CC3204" s="34">
        <f t="shared" si="912"/>
        <v>55153</v>
      </c>
      <c r="CD3204" s="32">
        <f t="shared" si="913"/>
        <v>55153</v>
      </c>
      <c r="CE3204" s="32">
        <f t="shared" si="914"/>
        <v>0</v>
      </c>
      <c r="CF3204" s="32">
        <f t="shared" si="915"/>
        <v>0</v>
      </c>
      <c r="CG3204" s="32" t="str">
        <f t="shared" si="916"/>
        <v/>
      </c>
      <c r="CH3204" s="32">
        <v>3199</v>
      </c>
      <c r="CI3204" s="32" t="s">
        <v>6</v>
      </c>
      <c r="CJ3204" s="32" t="str">
        <f t="shared" si="917"/>
        <v/>
      </c>
      <c r="CK3204" s="32" t="str">
        <f t="shared" si="918"/>
        <v/>
      </c>
      <c r="CL3204" s="32" t="str">
        <f t="shared" si="919"/>
        <v/>
      </c>
      <c r="CM3204" s="32" t="str">
        <f t="shared" si="920"/>
        <v/>
      </c>
      <c r="CN3204" s="32" t="str">
        <f t="shared" si="921"/>
        <v/>
      </c>
    </row>
    <row r="3205" spans="71:92" x14ac:dyDescent="0.3">
      <c r="BS3205" s="32" t="str">
        <f>IF(Kiadasi_kiseroiv!$K$2=BT3205,BV3205,"")</f>
        <v/>
      </c>
      <c r="BT3205" s="34" t="str">
        <f t="shared" si="904"/>
        <v/>
      </c>
      <c r="BU3205" s="32" t="str">
        <f t="shared" si="905"/>
        <v/>
      </c>
      <c r="BV3205" s="32" t="str">
        <f t="shared" si="906"/>
        <v/>
      </c>
      <c r="BW3205" s="32" t="str">
        <f t="shared" si="907"/>
        <v/>
      </c>
      <c r="BX3205" s="32" t="str">
        <f t="shared" si="908"/>
        <v/>
      </c>
      <c r="BY3205" s="32" t="str">
        <f t="shared" si="909"/>
        <v/>
      </c>
      <c r="BZ3205" s="32" t="str">
        <f t="shared" si="910"/>
        <v/>
      </c>
      <c r="CA3205" s="32" t="str">
        <f t="shared" si="911"/>
        <v/>
      </c>
      <c r="CB3205" s="33">
        <f>IF(COUNTIF($CD$7:CD3205,CD3205)=1,CD3205,CD3205+COUNTIF($CD$6:CD3204,CD3205))</f>
        <v>58351</v>
      </c>
      <c r="CC3205" s="34">
        <f t="shared" si="912"/>
        <v>55153</v>
      </c>
      <c r="CD3205" s="32">
        <f t="shared" si="913"/>
        <v>55153</v>
      </c>
      <c r="CE3205" s="32">
        <f t="shared" si="914"/>
        <v>0</v>
      </c>
      <c r="CF3205" s="32">
        <f t="shared" si="915"/>
        <v>0</v>
      </c>
      <c r="CG3205" s="32" t="str">
        <f t="shared" si="916"/>
        <v/>
      </c>
      <c r="CH3205" s="32">
        <v>3200</v>
      </c>
      <c r="CI3205" s="32" t="s">
        <v>6</v>
      </c>
      <c r="CJ3205" s="32" t="str">
        <f t="shared" si="917"/>
        <v/>
      </c>
      <c r="CK3205" s="32" t="str">
        <f t="shared" si="918"/>
        <v/>
      </c>
      <c r="CL3205" s="32" t="str">
        <f t="shared" si="919"/>
        <v/>
      </c>
      <c r="CM3205" s="32" t="str">
        <f t="shared" si="920"/>
        <v/>
      </c>
      <c r="CN3205" s="32" t="str">
        <f t="shared" si="921"/>
        <v/>
      </c>
    </row>
    <row r="3206" spans="71:92" x14ac:dyDescent="0.3">
      <c r="BS3206" s="32" t="str">
        <f>IF(Kiadasi_kiseroiv!$K$2=BT3206,BV3206,"")</f>
        <v/>
      </c>
      <c r="BT3206" s="34" t="str">
        <f t="shared" si="904"/>
        <v/>
      </c>
      <c r="BU3206" s="32" t="str">
        <f t="shared" si="905"/>
        <v/>
      </c>
      <c r="BV3206" s="32" t="str">
        <f t="shared" si="906"/>
        <v/>
      </c>
      <c r="BW3206" s="32" t="str">
        <f t="shared" si="907"/>
        <v/>
      </c>
      <c r="BX3206" s="32" t="str">
        <f t="shared" si="908"/>
        <v/>
      </c>
      <c r="BY3206" s="32" t="str">
        <f t="shared" si="909"/>
        <v/>
      </c>
      <c r="BZ3206" s="32" t="str">
        <f t="shared" si="910"/>
        <v/>
      </c>
      <c r="CA3206" s="32" t="str">
        <f t="shared" si="911"/>
        <v/>
      </c>
      <c r="CB3206" s="33">
        <f>IF(COUNTIF($CD$7:CD3206,CD3206)=1,CD3206,CD3206+COUNTIF($CD$6:CD3205,CD3206))</f>
        <v>58352</v>
      </c>
      <c r="CC3206" s="34">
        <f t="shared" si="912"/>
        <v>55153</v>
      </c>
      <c r="CD3206" s="32">
        <f t="shared" si="913"/>
        <v>55153</v>
      </c>
      <c r="CE3206" s="32">
        <f t="shared" si="914"/>
        <v>0</v>
      </c>
      <c r="CF3206" s="32">
        <f t="shared" si="915"/>
        <v>0</v>
      </c>
      <c r="CG3206" s="32" t="str">
        <f t="shared" si="916"/>
        <v/>
      </c>
      <c r="CH3206" s="32">
        <v>3201</v>
      </c>
      <c r="CI3206" s="32" t="s">
        <v>6</v>
      </c>
      <c r="CJ3206" s="32" t="str">
        <f t="shared" si="917"/>
        <v/>
      </c>
      <c r="CK3206" s="32" t="str">
        <f t="shared" si="918"/>
        <v/>
      </c>
      <c r="CL3206" s="32" t="str">
        <f t="shared" si="919"/>
        <v/>
      </c>
      <c r="CM3206" s="32" t="str">
        <f t="shared" si="920"/>
        <v/>
      </c>
      <c r="CN3206" s="32" t="str">
        <f t="shared" si="921"/>
        <v/>
      </c>
    </row>
    <row r="3207" spans="71:92" x14ac:dyDescent="0.3">
      <c r="BS3207" s="32" t="str">
        <f>IF(Kiadasi_kiseroiv!$K$2=BT3207,BV3207,"")</f>
        <v/>
      </c>
      <c r="BT3207" s="34" t="str">
        <f t="shared" si="904"/>
        <v/>
      </c>
      <c r="BU3207" s="32" t="str">
        <f t="shared" si="905"/>
        <v/>
      </c>
      <c r="BV3207" s="32" t="str">
        <f t="shared" si="906"/>
        <v/>
      </c>
      <c r="BW3207" s="32" t="str">
        <f t="shared" si="907"/>
        <v/>
      </c>
      <c r="BX3207" s="32" t="str">
        <f t="shared" si="908"/>
        <v/>
      </c>
      <c r="BY3207" s="32" t="str">
        <f t="shared" si="909"/>
        <v/>
      </c>
      <c r="BZ3207" s="32" t="str">
        <f t="shared" si="910"/>
        <v/>
      </c>
      <c r="CA3207" s="32" t="str">
        <f t="shared" si="911"/>
        <v/>
      </c>
      <c r="CB3207" s="33">
        <f>IF(COUNTIF($CD$7:CD3207,CD3207)=1,CD3207,CD3207+COUNTIF($CD$6:CD3206,CD3207))</f>
        <v>58353</v>
      </c>
      <c r="CC3207" s="34">
        <f t="shared" si="912"/>
        <v>55153</v>
      </c>
      <c r="CD3207" s="32">
        <f t="shared" si="913"/>
        <v>55153</v>
      </c>
      <c r="CE3207" s="32">
        <f t="shared" si="914"/>
        <v>0</v>
      </c>
      <c r="CF3207" s="32">
        <f t="shared" si="915"/>
        <v>0</v>
      </c>
      <c r="CG3207" s="32" t="str">
        <f t="shared" si="916"/>
        <v/>
      </c>
      <c r="CH3207" s="32">
        <v>3202</v>
      </c>
      <c r="CI3207" s="32" t="s">
        <v>6</v>
      </c>
      <c r="CJ3207" s="32" t="str">
        <f t="shared" si="917"/>
        <v/>
      </c>
      <c r="CK3207" s="32" t="str">
        <f t="shared" si="918"/>
        <v/>
      </c>
      <c r="CL3207" s="32" t="str">
        <f t="shared" si="919"/>
        <v/>
      </c>
      <c r="CM3207" s="32" t="str">
        <f t="shared" si="920"/>
        <v/>
      </c>
      <c r="CN3207" s="32" t="str">
        <f t="shared" si="921"/>
        <v/>
      </c>
    </row>
    <row r="3208" spans="71:92" x14ac:dyDescent="0.3">
      <c r="BS3208" s="32" t="str">
        <f>IF(Kiadasi_kiseroiv!$K$2=BT3208,BV3208,"")</f>
        <v/>
      </c>
      <c r="BT3208" s="34" t="str">
        <f t="shared" si="904"/>
        <v/>
      </c>
      <c r="BU3208" s="32" t="str">
        <f t="shared" si="905"/>
        <v/>
      </c>
      <c r="BV3208" s="32" t="str">
        <f t="shared" si="906"/>
        <v/>
      </c>
      <c r="BW3208" s="32" t="str">
        <f t="shared" si="907"/>
        <v/>
      </c>
      <c r="BX3208" s="32" t="str">
        <f t="shared" si="908"/>
        <v/>
      </c>
      <c r="BY3208" s="32" t="str">
        <f t="shared" si="909"/>
        <v/>
      </c>
      <c r="BZ3208" s="32" t="str">
        <f t="shared" si="910"/>
        <v/>
      </c>
      <c r="CA3208" s="32" t="str">
        <f t="shared" si="911"/>
        <v/>
      </c>
      <c r="CB3208" s="33">
        <f>IF(COUNTIF($CD$7:CD3208,CD3208)=1,CD3208,CD3208+COUNTIF($CD$6:CD3207,CD3208))</f>
        <v>58354</v>
      </c>
      <c r="CC3208" s="34">
        <f t="shared" si="912"/>
        <v>55153</v>
      </c>
      <c r="CD3208" s="32">
        <f t="shared" si="913"/>
        <v>55153</v>
      </c>
      <c r="CE3208" s="32">
        <f t="shared" si="914"/>
        <v>0</v>
      </c>
      <c r="CF3208" s="32">
        <f t="shared" si="915"/>
        <v>0</v>
      </c>
      <c r="CG3208" s="32" t="str">
        <f t="shared" si="916"/>
        <v/>
      </c>
      <c r="CH3208" s="32">
        <v>3203</v>
      </c>
      <c r="CI3208" s="32" t="s">
        <v>6</v>
      </c>
      <c r="CJ3208" s="32" t="str">
        <f t="shared" si="917"/>
        <v/>
      </c>
      <c r="CK3208" s="32" t="str">
        <f t="shared" si="918"/>
        <v/>
      </c>
      <c r="CL3208" s="32" t="str">
        <f t="shared" si="919"/>
        <v/>
      </c>
      <c r="CM3208" s="32" t="str">
        <f t="shared" si="920"/>
        <v/>
      </c>
      <c r="CN3208" s="32" t="str">
        <f t="shared" si="921"/>
        <v/>
      </c>
    </row>
    <row r="3209" spans="71:92" x14ac:dyDescent="0.3">
      <c r="BS3209" s="32" t="str">
        <f>IF(Kiadasi_kiseroiv!$K$2=BT3209,BV3209,"")</f>
        <v/>
      </c>
      <c r="BT3209" s="34" t="str">
        <f t="shared" si="904"/>
        <v/>
      </c>
      <c r="BU3209" s="32" t="str">
        <f t="shared" si="905"/>
        <v/>
      </c>
      <c r="BV3209" s="32" t="str">
        <f t="shared" si="906"/>
        <v/>
      </c>
      <c r="BW3209" s="32" t="str">
        <f t="shared" si="907"/>
        <v/>
      </c>
      <c r="BX3209" s="32" t="str">
        <f t="shared" si="908"/>
        <v/>
      </c>
      <c r="BY3209" s="32" t="str">
        <f t="shared" si="909"/>
        <v/>
      </c>
      <c r="BZ3209" s="32" t="str">
        <f t="shared" si="910"/>
        <v/>
      </c>
      <c r="CA3209" s="32" t="str">
        <f t="shared" si="911"/>
        <v/>
      </c>
      <c r="CB3209" s="33">
        <f>IF(COUNTIF($CD$7:CD3209,CD3209)=1,CD3209,CD3209+COUNTIF($CD$6:CD3208,CD3209))</f>
        <v>58355</v>
      </c>
      <c r="CC3209" s="34">
        <f t="shared" si="912"/>
        <v>55153</v>
      </c>
      <c r="CD3209" s="32">
        <f t="shared" si="913"/>
        <v>55153</v>
      </c>
      <c r="CE3209" s="32">
        <f t="shared" si="914"/>
        <v>0</v>
      </c>
      <c r="CF3209" s="32">
        <f t="shared" si="915"/>
        <v>0</v>
      </c>
      <c r="CG3209" s="32" t="str">
        <f t="shared" si="916"/>
        <v/>
      </c>
      <c r="CH3209" s="32">
        <v>3204</v>
      </c>
      <c r="CI3209" s="32" t="s">
        <v>6</v>
      </c>
      <c r="CJ3209" s="32" t="str">
        <f t="shared" si="917"/>
        <v/>
      </c>
      <c r="CK3209" s="32" t="str">
        <f t="shared" si="918"/>
        <v/>
      </c>
      <c r="CL3209" s="32" t="str">
        <f t="shared" si="919"/>
        <v/>
      </c>
      <c r="CM3209" s="32" t="str">
        <f t="shared" si="920"/>
        <v/>
      </c>
      <c r="CN3209" s="32" t="str">
        <f t="shared" si="921"/>
        <v/>
      </c>
    </row>
    <row r="3210" spans="71:92" x14ac:dyDescent="0.3">
      <c r="BS3210" s="32" t="str">
        <f>IF(Kiadasi_kiseroiv!$K$2=BT3210,BV3210,"")</f>
        <v/>
      </c>
      <c r="BT3210" s="34" t="str">
        <f t="shared" si="904"/>
        <v/>
      </c>
      <c r="BU3210" s="32" t="str">
        <f t="shared" si="905"/>
        <v/>
      </c>
      <c r="BV3210" s="32" t="str">
        <f t="shared" si="906"/>
        <v/>
      </c>
      <c r="BW3210" s="32" t="str">
        <f t="shared" si="907"/>
        <v/>
      </c>
      <c r="BX3210" s="32" t="str">
        <f t="shared" si="908"/>
        <v/>
      </c>
      <c r="BY3210" s="32" t="str">
        <f t="shared" si="909"/>
        <v/>
      </c>
      <c r="BZ3210" s="32" t="str">
        <f t="shared" si="910"/>
        <v/>
      </c>
      <c r="CA3210" s="32" t="str">
        <f t="shared" si="911"/>
        <v/>
      </c>
      <c r="CB3210" s="33">
        <f>IF(COUNTIF($CD$7:CD3210,CD3210)=1,CD3210,CD3210+COUNTIF($CD$6:CD3209,CD3210))</f>
        <v>58356</v>
      </c>
      <c r="CC3210" s="34">
        <f t="shared" si="912"/>
        <v>55153</v>
      </c>
      <c r="CD3210" s="32">
        <f t="shared" si="913"/>
        <v>55153</v>
      </c>
      <c r="CE3210" s="32">
        <f t="shared" si="914"/>
        <v>0</v>
      </c>
      <c r="CF3210" s="32">
        <f t="shared" si="915"/>
        <v>0</v>
      </c>
      <c r="CG3210" s="32" t="str">
        <f t="shared" si="916"/>
        <v/>
      </c>
      <c r="CH3210" s="32">
        <v>3205</v>
      </c>
      <c r="CI3210" s="32" t="s">
        <v>6</v>
      </c>
      <c r="CJ3210" s="32" t="str">
        <f t="shared" si="917"/>
        <v/>
      </c>
      <c r="CK3210" s="32" t="str">
        <f t="shared" si="918"/>
        <v/>
      </c>
      <c r="CL3210" s="32" t="str">
        <f t="shared" si="919"/>
        <v/>
      </c>
      <c r="CM3210" s="32" t="str">
        <f t="shared" si="920"/>
        <v/>
      </c>
      <c r="CN3210" s="32" t="str">
        <f t="shared" si="921"/>
        <v/>
      </c>
    </row>
    <row r="3211" spans="71:92" x14ac:dyDescent="0.3">
      <c r="BS3211" s="32" t="str">
        <f>IF(Kiadasi_kiseroiv!$K$2=BT3211,BV3211,"")</f>
        <v/>
      </c>
      <c r="BT3211" s="34" t="str">
        <f t="shared" si="904"/>
        <v/>
      </c>
      <c r="BU3211" s="32" t="str">
        <f t="shared" si="905"/>
        <v/>
      </c>
      <c r="BV3211" s="32" t="str">
        <f t="shared" si="906"/>
        <v/>
      </c>
      <c r="BW3211" s="32" t="str">
        <f t="shared" si="907"/>
        <v/>
      </c>
      <c r="BX3211" s="32" t="str">
        <f t="shared" si="908"/>
        <v/>
      </c>
      <c r="BY3211" s="32" t="str">
        <f t="shared" si="909"/>
        <v/>
      </c>
      <c r="BZ3211" s="32" t="str">
        <f t="shared" si="910"/>
        <v/>
      </c>
      <c r="CA3211" s="32" t="str">
        <f t="shared" si="911"/>
        <v/>
      </c>
      <c r="CB3211" s="33">
        <f>IF(COUNTIF($CD$7:CD3211,CD3211)=1,CD3211,CD3211+COUNTIF($CD$6:CD3210,CD3211))</f>
        <v>58357</v>
      </c>
      <c r="CC3211" s="34">
        <f t="shared" si="912"/>
        <v>55153</v>
      </c>
      <c r="CD3211" s="32">
        <f t="shared" si="913"/>
        <v>55153</v>
      </c>
      <c r="CE3211" s="32">
        <f t="shared" si="914"/>
        <v>0</v>
      </c>
      <c r="CF3211" s="32">
        <f t="shared" si="915"/>
        <v>0</v>
      </c>
      <c r="CG3211" s="32" t="str">
        <f t="shared" si="916"/>
        <v/>
      </c>
      <c r="CH3211" s="32">
        <v>3206</v>
      </c>
      <c r="CI3211" s="32" t="s">
        <v>6</v>
      </c>
      <c r="CJ3211" s="32" t="str">
        <f t="shared" si="917"/>
        <v/>
      </c>
      <c r="CK3211" s="32" t="str">
        <f t="shared" si="918"/>
        <v/>
      </c>
      <c r="CL3211" s="32" t="str">
        <f t="shared" si="919"/>
        <v/>
      </c>
      <c r="CM3211" s="32" t="str">
        <f t="shared" si="920"/>
        <v/>
      </c>
      <c r="CN3211" s="32" t="str">
        <f t="shared" si="921"/>
        <v/>
      </c>
    </row>
    <row r="3212" spans="71:92" x14ac:dyDescent="0.3">
      <c r="BS3212" s="32" t="str">
        <f>IF(Kiadasi_kiseroiv!$K$2=BT3212,BV3212,"")</f>
        <v/>
      </c>
      <c r="BT3212" s="34" t="str">
        <f t="shared" si="904"/>
        <v/>
      </c>
      <c r="BU3212" s="32" t="str">
        <f t="shared" si="905"/>
        <v/>
      </c>
      <c r="BV3212" s="32" t="str">
        <f t="shared" si="906"/>
        <v/>
      </c>
      <c r="BW3212" s="32" t="str">
        <f t="shared" si="907"/>
        <v/>
      </c>
      <c r="BX3212" s="32" t="str">
        <f t="shared" si="908"/>
        <v/>
      </c>
      <c r="BY3212" s="32" t="str">
        <f t="shared" si="909"/>
        <v/>
      </c>
      <c r="BZ3212" s="32" t="str">
        <f t="shared" si="910"/>
        <v/>
      </c>
      <c r="CA3212" s="32" t="str">
        <f t="shared" si="911"/>
        <v/>
      </c>
      <c r="CB3212" s="33">
        <f>IF(COUNTIF($CD$7:CD3212,CD3212)=1,CD3212,CD3212+COUNTIF($CD$6:CD3211,CD3212))</f>
        <v>58358</v>
      </c>
      <c r="CC3212" s="34">
        <f t="shared" si="912"/>
        <v>55153</v>
      </c>
      <c r="CD3212" s="32">
        <f t="shared" si="913"/>
        <v>55153</v>
      </c>
      <c r="CE3212" s="32">
        <f t="shared" si="914"/>
        <v>0</v>
      </c>
      <c r="CF3212" s="32">
        <f t="shared" si="915"/>
        <v>0</v>
      </c>
      <c r="CG3212" s="32" t="str">
        <f t="shared" si="916"/>
        <v/>
      </c>
      <c r="CH3212" s="32">
        <v>3207</v>
      </c>
      <c r="CI3212" s="32" t="s">
        <v>6</v>
      </c>
      <c r="CJ3212" s="32" t="str">
        <f t="shared" si="917"/>
        <v/>
      </c>
      <c r="CK3212" s="32" t="str">
        <f t="shared" si="918"/>
        <v/>
      </c>
      <c r="CL3212" s="32" t="str">
        <f t="shared" si="919"/>
        <v/>
      </c>
      <c r="CM3212" s="32" t="str">
        <f t="shared" si="920"/>
        <v/>
      </c>
      <c r="CN3212" s="32" t="str">
        <f t="shared" si="921"/>
        <v/>
      </c>
    </row>
    <row r="3213" spans="71:92" x14ac:dyDescent="0.3">
      <c r="BS3213" s="32" t="str">
        <f>IF(Kiadasi_kiseroiv!$K$2=BT3213,BV3213,"")</f>
        <v/>
      </c>
      <c r="BT3213" s="34" t="str">
        <f t="shared" si="904"/>
        <v/>
      </c>
      <c r="BU3213" s="32" t="str">
        <f t="shared" si="905"/>
        <v/>
      </c>
      <c r="BV3213" s="32" t="str">
        <f t="shared" si="906"/>
        <v/>
      </c>
      <c r="BW3213" s="32" t="str">
        <f t="shared" si="907"/>
        <v/>
      </c>
      <c r="BX3213" s="32" t="str">
        <f t="shared" si="908"/>
        <v/>
      </c>
      <c r="BY3213" s="32" t="str">
        <f t="shared" si="909"/>
        <v/>
      </c>
      <c r="BZ3213" s="32" t="str">
        <f t="shared" si="910"/>
        <v/>
      </c>
      <c r="CA3213" s="32" t="str">
        <f t="shared" si="911"/>
        <v/>
      </c>
      <c r="CB3213" s="33">
        <f>IF(COUNTIF($CD$7:CD3213,CD3213)=1,CD3213,CD3213+COUNTIF($CD$6:CD3212,CD3213))</f>
        <v>58359</v>
      </c>
      <c r="CC3213" s="34">
        <f t="shared" si="912"/>
        <v>55153</v>
      </c>
      <c r="CD3213" s="32">
        <f t="shared" si="913"/>
        <v>55153</v>
      </c>
      <c r="CE3213" s="32">
        <f t="shared" si="914"/>
        <v>0</v>
      </c>
      <c r="CF3213" s="32">
        <f t="shared" si="915"/>
        <v>0</v>
      </c>
      <c r="CG3213" s="32" t="str">
        <f t="shared" si="916"/>
        <v/>
      </c>
      <c r="CH3213" s="32">
        <v>3208</v>
      </c>
      <c r="CI3213" s="32" t="s">
        <v>6</v>
      </c>
      <c r="CJ3213" s="32" t="str">
        <f t="shared" si="917"/>
        <v/>
      </c>
      <c r="CK3213" s="32" t="str">
        <f t="shared" si="918"/>
        <v/>
      </c>
      <c r="CL3213" s="32" t="str">
        <f t="shared" si="919"/>
        <v/>
      </c>
      <c r="CM3213" s="32" t="str">
        <f t="shared" si="920"/>
        <v/>
      </c>
      <c r="CN3213" s="32" t="str">
        <f t="shared" si="921"/>
        <v/>
      </c>
    </row>
    <row r="3214" spans="71:92" x14ac:dyDescent="0.3">
      <c r="BS3214" s="32" t="str">
        <f>IF(Kiadasi_kiseroiv!$K$2=BT3214,BV3214,"")</f>
        <v/>
      </c>
      <c r="BT3214" s="34" t="str">
        <f t="shared" si="904"/>
        <v/>
      </c>
      <c r="BU3214" s="32" t="str">
        <f t="shared" si="905"/>
        <v/>
      </c>
      <c r="BV3214" s="32" t="str">
        <f t="shared" si="906"/>
        <v/>
      </c>
      <c r="BW3214" s="32" t="str">
        <f t="shared" si="907"/>
        <v/>
      </c>
      <c r="BX3214" s="32" t="str">
        <f t="shared" si="908"/>
        <v/>
      </c>
      <c r="BY3214" s="32" t="str">
        <f t="shared" si="909"/>
        <v/>
      </c>
      <c r="BZ3214" s="32" t="str">
        <f t="shared" si="910"/>
        <v/>
      </c>
      <c r="CA3214" s="32" t="str">
        <f t="shared" si="911"/>
        <v/>
      </c>
      <c r="CB3214" s="33">
        <f>IF(COUNTIF($CD$7:CD3214,CD3214)=1,CD3214,CD3214+COUNTIF($CD$6:CD3213,CD3214))</f>
        <v>58360</v>
      </c>
      <c r="CC3214" s="34">
        <f t="shared" si="912"/>
        <v>55153</v>
      </c>
      <c r="CD3214" s="32">
        <f t="shared" si="913"/>
        <v>55153</v>
      </c>
      <c r="CE3214" s="32">
        <f t="shared" si="914"/>
        <v>0</v>
      </c>
      <c r="CF3214" s="32">
        <f t="shared" si="915"/>
        <v>0</v>
      </c>
      <c r="CG3214" s="32" t="str">
        <f t="shared" si="916"/>
        <v/>
      </c>
      <c r="CH3214" s="32">
        <v>3209</v>
      </c>
      <c r="CI3214" s="32" t="s">
        <v>6</v>
      </c>
      <c r="CJ3214" s="32" t="str">
        <f t="shared" si="917"/>
        <v/>
      </c>
      <c r="CK3214" s="32" t="str">
        <f t="shared" si="918"/>
        <v/>
      </c>
      <c r="CL3214" s="32" t="str">
        <f t="shared" si="919"/>
        <v/>
      </c>
      <c r="CM3214" s="32" t="str">
        <f t="shared" si="920"/>
        <v/>
      </c>
      <c r="CN3214" s="32" t="str">
        <f t="shared" si="921"/>
        <v/>
      </c>
    </row>
    <row r="3215" spans="71:92" x14ac:dyDescent="0.3">
      <c r="BS3215" s="32" t="str">
        <f>IF(Kiadasi_kiseroiv!$K$2=BT3215,BV3215,"")</f>
        <v/>
      </c>
      <c r="BT3215" s="34" t="str">
        <f t="shared" si="904"/>
        <v/>
      </c>
      <c r="BU3215" s="32" t="str">
        <f t="shared" si="905"/>
        <v/>
      </c>
      <c r="BV3215" s="32" t="str">
        <f t="shared" si="906"/>
        <v/>
      </c>
      <c r="BW3215" s="32" t="str">
        <f t="shared" si="907"/>
        <v/>
      </c>
      <c r="BX3215" s="32" t="str">
        <f t="shared" si="908"/>
        <v/>
      </c>
      <c r="BY3215" s="32" t="str">
        <f t="shared" si="909"/>
        <v/>
      </c>
      <c r="BZ3215" s="32" t="str">
        <f t="shared" si="910"/>
        <v/>
      </c>
      <c r="CA3215" s="32" t="str">
        <f t="shared" si="911"/>
        <v/>
      </c>
      <c r="CB3215" s="33">
        <f>IF(COUNTIF($CD$7:CD3215,CD3215)=1,CD3215,CD3215+COUNTIF($CD$6:CD3214,CD3215))</f>
        <v>58361</v>
      </c>
      <c r="CC3215" s="34">
        <f t="shared" si="912"/>
        <v>55153</v>
      </c>
      <c r="CD3215" s="32">
        <f t="shared" si="913"/>
        <v>55153</v>
      </c>
      <c r="CE3215" s="32">
        <f t="shared" si="914"/>
        <v>0</v>
      </c>
      <c r="CF3215" s="32">
        <f t="shared" si="915"/>
        <v>0</v>
      </c>
      <c r="CG3215" s="32" t="str">
        <f t="shared" si="916"/>
        <v/>
      </c>
      <c r="CH3215" s="32">
        <v>3210</v>
      </c>
      <c r="CI3215" s="32" t="s">
        <v>6</v>
      </c>
      <c r="CJ3215" s="32" t="str">
        <f t="shared" si="917"/>
        <v/>
      </c>
      <c r="CK3215" s="32" t="str">
        <f t="shared" si="918"/>
        <v/>
      </c>
      <c r="CL3215" s="32" t="str">
        <f t="shared" si="919"/>
        <v/>
      </c>
      <c r="CM3215" s="32" t="str">
        <f t="shared" si="920"/>
        <v/>
      </c>
      <c r="CN3215" s="32" t="str">
        <f t="shared" si="921"/>
        <v/>
      </c>
    </row>
    <row r="3216" spans="71:92" x14ac:dyDescent="0.3">
      <c r="BS3216" s="32" t="str">
        <f>IF(Kiadasi_kiseroiv!$K$2=BT3216,BV3216,"")</f>
        <v/>
      </c>
      <c r="BT3216" s="34" t="str">
        <f t="shared" si="904"/>
        <v/>
      </c>
      <c r="BU3216" s="32" t="str">
        <f t="shared" si="905"/>
        <v/>
      </c>
      <c r="BV3216" s="32" t="str">
        <f t="shared" si="906"/>
        <v/>
      </c>
      <c r="BW3216" s="32" t="str">
        <f t="shared" si="907"/>
        <v/>
      </c>
      <c r="BX3216" s="32" t="str">
        <f t="shared" si="908"/>
        <v/>
      </c>
      <c r="BY3216" s="32" t="str">
        <f t="shared" si="909"/>
        <v/>
      </c>
      <c r="BZ3216" s="32" t="str">
        <f t="shared" si="910"/>
        <v/>
      </c>
      <c r="CA3216" s="32" t="str">
        <f t="shared" si="911"/>
        <v/>
      </c>
      <c r="CB3216" s="33">
        <f>IF(COUNTIF($CD$7:CD3216,CD3216)=1,CD3216,CD3216+COUNTIF($CD$6:CD3215,CD3216))</f>
        <v>58362</v>
      </c>
      <c r="CC3216" s="34">
        <f t="shared" si="912"/>
        <v>55153</v>
      </c>
      <c r="CD3216" s="32">
        <f t="shared" si="913"/>
        <v>55153</v>
      </c>
      <c r="CE3216" s="32">
        <f t="shared" si="914"/>
        <v>0</v>
      </c>
      <c r="CF3216" s="32">
        <f t="shared" si="915"/>
        <v>0</v>
      </c>
      <c r="CG3216" s="32" t="str">
        <f t="shared" si="916"/>
        <v/>
      </c>
      <c r="CH3216" s="32">
        <v>3211</v>
      </c>
      <c r="CI3216" s="32" t="s">
        <v>6</v>
      </c>
      <c r="CJ3216" s="32" t="str">
        <f t="shared" si="917"/>
        <v/>
      </c>
      <c r="CK3216" s="32" t="str">
        <f t="shared" si="918"/>
        <v/>
      </c>
      <c r="CL3216" s="32" t="str">
        <f t="shared" si="919"/>
        <v/>
      </c>
      <c r="CM3216" s="32" t="str">
        <f t="shared" si="920"/>
        <v/>
      </c>
      <c r="CN3216" s="32" t="str">
        <f t="shared" si="921"/>
        <v/>
      </c>
    </row>
    <row r="3217" spans="71:92" x14ac:dyDescent="0.3">
      <c r="BS3217" s="32" t="str">
        <f>IF(Kiadasi_kiseroiv!$K$2=BT3217,BV3217,"")</f>
        <v/>
      </c>
      <c r="BT3217" s="34" t="str">
        <f t="shared" si="904"/>
        <v/>
      </c>
      <c r="BU3217" s="32" t="str">
        <f t="shared" si="905"/>
        <v/>
      </c>
      <c r="BV3217" s="32" t="str">
        <f t="shared" si="906"/>
        <v/>
      </c>
      <c r="BW3217" s="32" t="str">
        <f t="shared" si="907"/>
        <v/>
      </c>
      <c r="BX3217" s="32" t="str">
        <f t="shared" si="908"/>
        <v/>
      </c>
      <c r="BY3217" s="32" t="str">
        <f t="shared" si="909"/>
        <v/>
      </c>
      <c r="BZ3217" s="32" t="str">
        <f t="shared" si="910"/>
        <v/>
      </c>
      <c r="CA3217" s="32" t="str">
        <f t="shared" si="911"/>
        <v/>
      </c>
      <c r="CB3217" s="33">
        <f>IF(COUNTIF($CD$7:CD3217,CD3217)=1,CD3217,CD3217+COUNTIF($CD$6:CD3216,CD3217))</f>
        <v>58363</v>
      </c>
      <c r="CC3217" s="34">
        <f t="shared" si="912"/>
        <v>55153</v>
      </c>
      <c r="CD3217" s="32">
        <f t="shared" si="913"/>
        <v>55153</v>
      </c>
      <c r="CE3217" s="32">
        <f t="shared" si="914"/>
        <v>0</v>
      </c>
      <c r="CF3217" s="32">
        <f t="shared" si="915"/>
        <v>0</v>
      </c>
      <c r="CG3217" s="32" t="str">
        <f t="shared" si="916"/>
        <v/>
      </c>
      <c r="CH3217" s="32">
        <v>3212</v>
      </c>
      <c r="CI3217" s="32" t="s">
        <v>6</v>
      </c>
      <c r="CJ3217" s="32" t="str">
        <f t="shared" si="917"/>
        <v/>
      </c>
      <c r="CK3217" s="32" t="str">
        <f t="shared" si="918"/>
        <v/>
      </c>
      <c r="CL3217" s="32" t="str">
        <f t="shared" si="919"/>
        <v/>
      </c>
      <c r="CM3217" s="32" t="str">
        <f t="shared" si="920"/>
        <v/>
      </c>
      <c r="CN3217" s="32" t="str">
        <f t="shared" si="921"/>
        <v/>
      </c>
    </row>
    <row r="3218" spans="71:92" x14ac:dyDescent="0.3">
      <c r="BS3218" s="32" t="str">
        <f>IF(Kiadasi_kiseroiv!$K$2=BT3218,BV3218,"")</f>
        <v/>
      </c>
      <c r="BT3218" s="34" t="str">
        <f t="shared" si="904"/>
        <v/>
      </c>
      <c r="BU3218" s="32" t="str">
        <f t="shared" si="905"/>
        <v/>
      </c>
      <c r="BV3218" s="32" t="str">
        <f t="shared" si="906"/>
        <v/>
      </c>
      <c r="BW3218" s="32" t="str">
        <f t="shared" si="907"/>
        <v/>
      </c>
      <c r="BX3218" s="32" t="str">
        <f t="shared" si="908"/>
        <v/>
      </c>
      <c r="BY3218" s="32" t="str">
        <f t="shared" si="909"/>
        <v/>
      </c>
      <c r="BZ3218" s="32" t="str">
        <f t="shared" si="910"/>
        <v/>
      </c>
      <c r="CA3218" s="32" t="str">
        <f t="shared" si="911"/>
        <v/>
      </c>
      <c r="CB3218" s="33">
        <f>IF(COUNTIF($CD$7:CD3218,CD3218)=1,CD3218,CD3218+COUNTIF($CD$6:CD3217,CD3218))</f>
        <v>58364</v>
      </c>
      <c r="CC3218" s="34">
        <f t="shared" si="912"/>
        <v>55153</v>
      </c>
      <c r="CD3218" s="32">
        <f t="shared" si="913"/>
        <v>55153</v>
      </c>
      <c r="CE3218" s="32">
        <f t="shared" si="914"/>
        <v>0</v>
      </c>
      <c r="CF3218" s="32">
        <f t="shared" si="915"/>
        <v>0</v>
      </c>
      <c r="CG3218" s="32" t="str">
        <f t="shared" si="916"/>
        <v/>
      </c>
      <c r="CH3218" s="32">
        <v>3213</v>
      </c>
      <c r="CI3218" s="32" t="s">
        <v>6</v>
      </c>
      <c r="CJ3218" s="32" t="str">
        <f t="shared" si="917"/>
        <v/>
      </c>
      <c r="CK3218" s="32" t="str">
        <f t="shared" si="918"/>
        <v/>
      </c>
      <c r="CL3218" s="32" t="str">
        <f t="shared" si="919"/>
        <v/>
      </c>
      <c r="CM3218" s="32" t="str">
        <f t="shared" si="920"/>
        <v/>
      </c>
      <c r="CN3218" s="32" t="str">
        <f t="shared" si="921"/>
        <v/>
      </c>
    </row>
    <row r="3219" spans="71:92" x14ac:dyDescent="0.3">
      <c r="BS3219" s="32" t="str">
        <f>IF(Kiadasi_kiseroiv!$K$2=BT3219,BV3219,"")</f>
        <v/>
      </c>
      <c r="BT3219" s="34" t="str">
        <f t="shared" si="904"/>
        <v/>
      </c>
      <c r="BU3219" s="32" t="str">
        <f t="shared" si="905"/>
        <v/>
      </c>
      <c r="BV3219" s="32" t="str">
        <f t="shared" si="906"/>
        <v/>
      </c>
      <c r="BW3219" s="32" t="str">
        <f t="shared" si="907"/>
        <v/>
      </c>
      <c r="BX3219" s="32" t="str">
        <f t="shared" si="908"/>
        <v/>
      </c>
      <c r="BY3219" s="32" t="str">
        <f t="shared" si="909"/>
        <v/>
      </c>
      <c r="BZ3219" s="32" t="str">
        <f t="shared" si="910"/>
        <v/>
      </c>
      <c r="CA3219" s="32" t="str">
        <f t="shared" si="911"/>
        <v/>
      </c>
      <c r="CB3219" s="33">
        <f>IF(COUNTIF($CD$7:CD3219,CD3219)=1,CD3219,CD3219+COUNTIF($CD$6:CD3218,CD3219))</f>
        <v>58365</v>
      </c>
      <c r="CC3219" s="34">
        <f t="shared" si="912"/>
        <v>55153</v>
      </c>
      <c r="CD3219" s="32">
        <f t="shared" si="913"/>
        <v>55153</v>
      </c>
      <c r="CE3219" s="32">
        <f t="shared" si="914"/>
        <v>0</v>
      </c>
      <c r="CF3219" s="32">
        <f t="shared" si="915"/>
        <v>0</v>
      </c>
      <c r="CG3219" s="32" t="str">
        <f t="shared" si="916"/>
        <v/>
      </c>
      <c r="CH3219" s="32">
        <v>3214</v>
      </c>
      <c r="CI3219" s="32" t="s">
        <v>6</v>
      </c>
      <c r="CJ3219" s="32" t="str">
        <f t="shared" si="917"/>
        <v/>
      </c>
      <c r="CK3219" s="32" t="str">
        <f t="shared" si="918"/>
        <v/>
      </c>
      <c r="CL3219" s="32" t="str">
        <f t="shared" si="919"/>
        <v/>
      </c>
      <c r="CM3219" s="32" t="str">
        <f t="shared" si="920"/>
        <v/>
      </c>
      <c r="CN3219" s="32" t="str">
        <f t="shared" si="921"/>
        <v/>
      </c>
    </row>
    <row r="3220" spans="71:92" x14ac:dyDescent="0.3">
      <c r="BS3220" s="32" t="str">
        <f>IF(Kiadasi_kiseroiv!$K$2=BT3220,BV3220,"")</f>
        <v/>
      </c>
      <c r="BT3220" s="34" t="str">
        <f t="shared" si="904"/>
        <v/>
      </c>
      <c r="BU3220" s="32" t="str">
        <f t="shared" si="905"/>
        <v/>
      </c>
      <c r="BV3220" s="32" t="str">
        <f t="shared" si="906"/>
        <v/>
      </c>
      <c r="BW3220" s="32" t="str">
        <f t="shared" si="907"/>
        <v/>
      </c>
      <c r="BX3220" s="32" t="str">
        <f t="shared" si="908"/>
        <v/>
      </c>
      <c r="BY3220" s="32" t="str">
        <f t="shared" si="909"/>
        <v/>
      </c>
      <c r="BZ3220" s="32" t="str">
        <f t="shared" si="910"/>
        <v/>
      </c>
      <c r="CA3220" s="32" t="str">
        <f t="shared" si="911"/>
        <v/>
      </c>
      <c r="CB3220" s="33">
        <f>IF(COUNTIF($CD$7:CD3220,CD3220)=1,CD3220,CD3220+COUNTIF($CD$6:CD3219,CD3220))</f>
        <v>58366</v>
      </c>
      <c r="CC3220" s="34">
        <f t="shared" si="912"/>
        <v>55153</v>
      </c>
      <c r="CD3220" s="32">
        <f t="shared" si="913"/>
        <v>55153</v>
      </c>
      <c r="CE3220" s="32">
        <f t="shared" si="914"/>
        <v>0</v>
      </c>
      <c r="CF3220" s="32">
        <f t="shared" si="915"/>
        <v>0</v>
      </c>
      <c r="CG3220" s="32" t="str">
        <f t="shared" si="916"/>
        <v/>
      </c>
      <c r="CH3220" s="32">
        <v>3215</v>
      </c>
      <c r="CI3220" s="32" t="s">
        <v>6</v>
      </c>
      <c r="CJ3220" s="32" t="str">
        <f t="shared" si="917"/>
        <v/>
      </c>
      <c r="CK3220" s="32" t="str">
        <f t="shared" si="918"/>
        <v/>
      </c>
      <c r="CL3220" s="32" t="str">
        <f t="shared" si="919"/>
        <v/>
      </c>
      <c r="CM3220" s="32" t="str">
        <f t="shared" si="920"/>
        <v/>
      </c>
      <c r="CN3220" s="32" t="str">
        <f t="shared" si="921"/>
        <v/>
      </c>
    </row>
    <row r="3221" spans="71:92" x14ac:dyDescent="0.3">
      <c r="BS3221" s="32" t="str">
        <f>IF(Kiadasi_kiseroiv!$K$2=BT3221,BV3221,"")</f>
        <v/>
      </c>
      <c r="BT3221" s="34" t="str">
        <f t="shared" si="904"/>
        <v/>
      </c>
      <c r="BU3221" s="32" t="str">
        <f t="shared" si="905"/>
        <v/>
      </c>
      <c r="BV3221" s="32" t="str">
        <f t="shared" si="906"/>
        <v/>
      </c>
      <c r="BW3221" s="32" t="str">
        <f t="shared" si="907"/>
        <v/>
      </c>
      <c r="BX3221" s="32" t="str">
        <f t="shared" si="908"/>
        <v/>
      </c>
      <c r="BY3221" s="32" t="str">
        <f t="shared" si="909"/>
        <v/>
      </c>
      <c r="BZ3221" s="32" t="str">
        <f t="shared" si="910"/>
        <v/>
      </c>
      <c r="CA3221" s="32" t="str">
        <f t="shared" si="911"/>
        <v/>
      </c>
      <c r="CB3221" s="33">
        <f>IF(COUNTIF($CD$7:CD3221,CD3221)=1,CD3221,CD3221+COUNTIF($CD$6:CD3220,CD3221))</f>
        <v>58367</v>
      </c>
      <c r="CC3221" s="34">
        <f t="shared" si="912"/>
        <v>55153</v>
      </c>
      <c r="CD3221" s="32">
        <f t="shared" si="913"/>
        <v>55153</v>
      </c>
      <c r="CE3221" s="32">
        <f t="shared" si="914"/>
        <v>0</v>
      </c>
      <c r="CF3221" s="32">
        <f t="shared" si="915"/>
        <v>0</v>
      </c>
      <c r="CG3221" s="32" t="str">
        <f t="shared" si="916"/>
        <v/>
      </c>
      <c r="CH3221" s="32">
        <v>3216</v>
      </c>
      <c r="CI3221" s="32" t="s">
        <v>6</v>
      </c>
      <c r="CJ3221" s="32" t="str">
        <f t="shared" si="917"/>
        <v/>
      </c>
      <c r="CK3221" s="32" t="str">
        <f t="shared" si="918"/>
        <v/>
      </c>
      <c r="CL3221" s="32" t="str">
        <f t="shared" si="919"/>
        <v/>
      </c>
      <c r="CM3221" s="32" t="str">
        <f t="shared" si="920"/>
        <v/>
      </c>
      <c r="CN3221" s="32" t="str">
        <f t="shared" si="921"/>
        <v/>
      </c>
    </row>
    <row r="3222" spans="71:92" x14ac:dyDescent="0.3">
      <c r="BS3222" s="32" t="str">
        <f>IF(Kiadasi_kiseroiv!$K$2=BT3222,BV3222,"")</f>
        <v/>
      </c>
      <c r="BT3222" s="34" t="str">
        <f t="shared" si="904"/>
        <v/>
      </c>
      <c r="BU3222" s="32" t="str">
        <f t="shared" si="905"/>
        <v/>
      </c>
      <c r="BV3222" s="32" t="str">
        <f t="shared" si="906"/>
        <v/>
      </c>
      <c r="BW3222" s="32" t="str">
        <f t="shared" si="907"/>
        <v/>
      </c>
      <c r="BX3222" s="32" t="str">
        <f t="shared" si="908"/>
        <v/>
      </c>
      <c r="BY3222" s="32" t="str">
        <f t="shared" si="909"/>
        <v/>
      </c>
      <c r="BZ3222" s="32" t="str">
        <f t="shared" si="910"/>
        <v/>
      </c>
      <c r="CA3222" s="32" t="str">
        <f t="shared" si="911"/>
        <v/>
      </c>
      <c r="CB3222" s="33">
        <f>IF(COUNTIF($CD$7:CD3222,CD3222)=1,CD3222,CD3222+COUNTIF($CD$6:CD3221,CD3222))</f>
        <v>58368</v>
      </c>
      <c r="CC3222" s="34">
        <f t="shared" si="912"/>
        <v>55153</v>
      </c>
      <c r="CD3222" s="32">
        <f t="shared" si="913"/>
        <v>55153</v>
      </c>
      <c r="CE3222" s="32">
        <f t="shared" si="914"/>
        <v>0</v>
      </c>
      <c r="CF3222" s="32">
        <f t="shared" si="915"/>
        <v>0</v>
      </c>
      <c r="CG3222" s="32" t="str">
        <f t="shared" si="916"/>
        <v/>
      </c>
      <c r="CH3222" s="32">
        <v>3217</v>
      </c>
      <c r="CI3222" s="32" t="s">
        <v>6</v>
      </c>
      <c r="CJ3222" s="32" t="str">
        <f t="shared" si="917"/>
        <v/>
      </c>
      <c r="CK3222" s="32" t="str">
        <f t="shared" si="918"/>
        <v/>
      </c>
      <c r="CL3222" s="32" t="str">
        <f t="shared" si="919"/>
        <v/>
      </c>
      <c r="CM3222" s="32" t="str">
        <f t="shared" si="920"/>
        <v/>
      </c>
      <c r="CN3222" s="32" t="str">
        <f t="shared" si="921"/>
        <v/>
      </c>
    </row>
    <row r="3223" spans="71:92" x14ac:dyDescent="0.3">
      <c r="BS3223" s="32" t="str">
        <f>IF(Kiadasi_kiseroiv!$K$2=BT3223,BV3223,"")</f>
        <v/>
      </c>
      <c r="BT3223" s="34" t="str">
        <f t="shared" si="904"/>
        <v/>
      </c>
      <c r="BU3223" s="32" t="str">
        <f t="shared" si="905"/>
        <v/>
      </c>
      <c r="BV3223" s="32" t="str">
        <f t="shared" si="906"/>
        <v/>
      </c>
      <c r="BW3223" s="32" t="str">
        <f t="shared" si="907"/>
        <v/>
      </c>
      <c r="BX3223" s="32" t="str">
        <f t="shared" si="908"/>
        <v/>
      </c>
      <c r="BY3223" s="32" t="str">
        <f t="shared" si="909"/>
        <v/>
      </c>
      <c r="BZ3223" s="32" t="str">
        <f t="shared" si="910"/>
        <v/>
      </c>
      <c r="CA3223" s="32" t="str">
        <f t="shared" si="911"/>
        <v/>
      </c>
      <c r="CB3223" s="33">
        <f>IF(COUNTIF($CD$7:CD3223,CD3223)=1,CD3223,CD3223+COUNTIF($CD$6:CD3222,CD3223))</f>
        <v>58369</v>
      </c>
      <c r="CC3223" s="34">
        <f t="shared" si="912"/>
        <v>55153</v>
      </c>
      <c r="CD3223" s="32">
        <f t="shared" si="913"/>
        <v>55153</v>
      </c>
      <c r="CE3223" s="32">
        <f t="shared" si="914"/>
        <v>0</v>
      </c>
      <c r="CF3223" s="32">
        <f t="shared" si="915"/>
        <v>0</v>
      </c>
      <c r="CG3223" s="32" t="str">
        <f t="shared" si="916"/>
        <v/>
      </c>
      <c r="CH3223" s="32">
        <v>3218</v>
      </c>
      <c r="CI3223" s="32" t="s">
        <v>6</v>
      </c>
      <c r="CJ3223" s="32" t="str">
        <f t="shared" si="917"/>
        <v/>
      </c>
      <c r="CK3223" s="32" t="str">
        <f t="shared" si="918"/>
        <v/>
      </c>
      <c r="CL3223" s="32" t="str">
        <f t="shared" si="919"/>
        <v/>
      </c>
      <c r="CM3223" s="32" t="str">
        <f t="shared" si="920"/>
        <v/>
      </c>
      <c r="CN3223" s="32" t="str">
        <f t="shared" si="921"/>
        <v/>
      </c>
    </row>
    <row r="3224" spans="71:92" x14ac:dyDescent="0.3">
      <c r="BS3224" s="32" t="str">
        <f>IF(Kiadasi_kiseroiv!$K$2=BT3224,BV3224,"")</f>
        <v/>
      </c>
      <c r="BT3224" s="34" t="str">
        <f t="shared" si="904"/>
        <v/>
      </c>
      <c r="BU3224" s="32" t="str">
        <f t="shared" si="905"/>
        <v/>
      </c>
      <c r="BV3224" s="32" t="str">
        <f t="shared" si="906"/>
        <v/>
      </c>
      <c r="BW3224" s="32" t="str">
        <f t="shared" si="907"/>
        <v/>
      </c>
      <c r="BX3224" s="32" t="str">
        <f t="shared" si="908"/>
        <v/>
      </c>
      <c r="BY3224" s="32" t="str">
        <f t="shared" si="909"/>
        <v/>
      </c>
      <c r="BZ3224" s="32" t="str">
        <f t="shared" si="910"/>
        <v/>
      </c>
      <c r="CA3224" s="32" t="str">
        <f t="shared" si="911"/>
        <v/>
      </c>
      <c r="CB3224" s="33">
        <f>IF(COUNTIF($CD$7:CD3224,CD3224)=1,CD3224,CD3224+COUNTIF($CD$6:CD3223,CD3224))</f>
        <v>58370</v>
      </c>
      <c r="CC3224" s="34">
        <f t="shared" si="912"/>
        <v>55153</v>
      </c>
      <c r="CD3224" s="32">
        <f t="shared" si="913"/>
        <v>55153</v>
      </c>
      <c r="CE3224" s="32">
        <f t="shared" si="914"/>
        <v>0</v>
      </c>
      <c r="CF3224" s="32">
        <f t="shared" si="915"/>
        <v>0</v>
      </c>
      <c r="CG3224" s="32" t="str">
        <f t="shared" si="916"/>
        <v/>
      </c>
      <c r="CH3224" s="32">
        <v>3219</v>
      </c>
      <c r="CI3224" s="32" t="s">
        <v>6</v>
      </c>
      <c r="CJ3224" s="32" t="str">
        <f t="shared" si="917"/>
        <v/>
      </c>
      <c r="CK3224" s="32" t="str">
        <f t="shared" si="918"/>
        <v/>
      </c>
      <c r="CL3224" s="32" t="str">
        <f t="shared" si="919"/>
        <v/>
      </c>
      <c r="CM3224" s="32" t="str">
        <f t="shared" si="920"/>
        <v/>
      </c>
      <c r="CN3224" s="32" t="str">
        <f t="shared" si="921"/>
        <v/>
      </c>
    </row>
    <row r="3225" spans="71:92" x14ac:dyDescent="0.3">
      <c r="BS3225" s="32" t="str">
        <f>IF(Kiadasi_kiseroiv!$K$2=BT3225,BV3225,"")</f>
        <v/>
      </c>
      <c r="BT3225" s="34" t="str">
        <f t="shared" si="904"/>
        <v/>
      </c>
      <c r="BU3225" s="32" t="str">
        <f t="shared" si="905"/>
        <v/>
      </c>
      <c r="BV3225" s="32" t="str">
        <f t="shared" si="906"/>
        <v/>
      </c>
      <c r="BW3225" s="32" t="str">
        <f t="shared" si="907"/>
        <v/>
      </c>
      <c r="BX3225" s="32" t="str">
        <f t="shared" si="908"/>
        <v/>
      </c>
      <c r="BY3225" s="32" t="str">
        <f t="shared" si="909"/>
        <v/>
      </c>
      <c r="BZ3225" s="32" t="str">
        <f t="shared" si="910"/>
        <v/>
      </c>
      <c r="CA3225" s="32" t="str">
        <f t="shared" si="911"/>
        <v/>
      </c>
      <c r="CB3225" s="33">
        <f>IF(COUNTIF($CD$7:CD3225,CD3225)=1,CD3225,CD3225+COUNTIF($CD$6:CD3224,CD3225))</f>
        <v>58371</v>
      </c>
      <c r="CC3225" s="34">
        <f t="shared" si="912"/>
        <v>55153</v>
      </c>
      <c r="CD3225" s="32">
        <f t="shared" si="913"/>
        <v>55153</v>
      </c>
      <c r="CE3225" s="32">
        <f t="shared" si="914"/>
        <v>0</v>
      </c>
      <c r="CF3225" s="32">
        <f t="shared" si="915"/>
        <v>0</v>
      </c>
      <c r="CG3225" s="32" t="str">
        <f t="shared" si="916"/>
        <v/>
      </c>
      <c r="CH3225" s="32">
        <v>3220</v>
      </c>
      <c r="CI3225" s="32" t="s">
        <v>6</v>
      </c>
      <c r="CJ3225" s="32" t="str">
        <f t="shared" si="917"/>
        <v/>
      </c>
      <c r="CK3225" s="32" t="str">
        <f t="shared" si="918"/>
        <v/>
      </c>
      <c r="CL3225" s="32" t="str">
        <f t="shared" si="919"/>
        <v/>
      </c>
      <c r="CM3225" s="32" t="str">
        <f t="shared" si="920"/>
        <v/>
      </c>
      <c r="CN3225" s="32" t="str">
        <f t="shared" si="921"/>
        <v/>
      </c>
    </row>
    <row r="3226" spans="71:92" x14ac:dyDescent="0.3">
      <c r="BS3226" s="32" t="str">
        <f>IF(Kiadasi_kiseroiv!$K$2=BT3226,BV3226,"")</f>
        <v/>
      </c>
      <c r="BT3226" s="34" t="str">
        <f t="shared" si="904"/>
        <v/>
      </c>
      <c r="BU3226" s="32" t="str">
        <f t="shared" si="905"/>
        <v/>
      </c>
      <c r="BV3226" s="32" t="str">
        <f t="shared" si="906"/>
        <v/>
      </c>
      <c r="BW3226" s="32" t="str">
        <f t="shared" si="907"/>
        <v/>
      </c>
      <c r="BX3226" s="32" t="str">
        <f t="shared" si="908"/>
        <v/>
      </c>
      <c r="BY3226" s="32" t="str">
        <f t="shared" si="909"/>
        <v/>
      </c>
      <c r="BZ3226" s="32" t="str">
        <f t="shared" si="910"/>
        <v/>
      </c>
      <c r="CA3226" s="32" t="str">
        <f t="shared" si="911"/>
        <v/>
      </c>
      <c r="CB3226" s="33">
        <f>IF(COUNTIF($CD$7:CD3226,CD3226)=1,CD3226,CD3226+COUNTIF($CD$6:CD3225,CD3226))</f>
        <v>58372</v>
      </c>
      <c r="CC3226" s="34">
        <f t="shared" si="912"/>
        <v>55153</v>
      </c>
      <c r="CD3226" s="32">
        <f t="shared" si="913"/>
        <v>55153</v>
      </c>
      <c r="CE3226" s="32">
        <f t="shared" si="914"/>
        <v>0</v>
      </c>
      <c r="CF3226" s="32">
        <f t="shared" si="915"/>
        <v>0</v>
      </c>
      <c r="CG3226" s="32" t="str">
        <f t="shared" si="916"/>
        <v/>
      </c>
      <c r="CH3226" s="32">
        <v>3221</v>
      </c>
      <c r="CI3226" s="32" t="s">
        <v>6</v>
      </c>
      <c r="CJ3226" s="32" t="str">
        <f t="shared" si="917"/>
        <v/>
      </c>
      <c r="CK3226" s="32" t="str">
        <f t="shared" si="918"/>
        <v/>
      </c>
      <c r="CL3226" s="32" t="str">
        <f t="shared" si="919"/>
        <v/>
      </c>
      <c r="CM3226" s="32" t="str">
        <f t="shared" si="920"/>
        <v/>
      </c>
      <c r="CN3226" s="32" t="str">
        <f t="shared" si="921"/>
        <v/>
      </c>
    </row>
    <row r="3227" spans="71:92" x14ac:dyDescent="0.3">
      <c r="BS3227" s="32" t="str">
        <f>IF(Kiadasi_kiseroiv!$K$2=BT3227,BV3227,"")</f>
        <v/>
      </c>
      <c r="BT3227" s="34" t="str">
        <f t="shared" si="904"/>
        <v/>
      </c>
      <c r="BU3227" s="32" t="str">
        <f t="shared" si="905"/>
        <v/>
      </c>
      <c r="BV3227" s="32" t="str">
        <f t="shared" si="906"/>
        <v/>
      </c>
      <c r="BW3227" s="32" t="str">
        <f t="shared" si="907"/>
        <v/>
      </c>
      <c r="BX3227" s="32" t="str">
        <f t="shared" si="908"/>
        <v/>
      </c>
      <c r="BY3227" s="32" t="str">
        <f t="shared" si="909"/>
        <v/>
      </c>
      <c r="BZ3227" s="32" t="str">
        <f t="shared" si="910"/>
        <v/>
      </c>
      <c r="CA3227" s="32" t="str">
        <f t="shared" si="911"/>
        <v/>
      </c>
      <c r="CB3227" s="33">
        <f>IF(COUNTIF($CD$7:CD3227,CD3227)=1,CD3227,CD3227+COUNTIF($CD$6:CD3226,CD3227))</f>
        <v>58373</v>
      </c>
      <c r="CC3227" s="34">
        <f t="shared" si="912"/>
        <v>55153</v>
      </c>
      <c r="CD3227" s="32">
        <f t="shared" si="913"/>
        <v>55153</v>
      </c>
      <c r="CE3227" s="32">
        <f t="shared" si="914"/>
        <v>0</v>
      </c>
      <c r="CF3227" s="32">
        <f t="shared" si="915"/>
        <v>0</v>
      </c>
      <c r="CG3227" s="32" t="str">
        <f t="shared" si="916"/>
        <v/>
      </c>
      <c r="CH3227" s="32">
        <v>3222</v>
      </c>
      <c r="CI3227" s="32" t="s">
        <v>6</v>
      </c>
      <c r="CJ3227" s="32" t="str">
        <f t="shared" si="917"/>
        <v/>
      </c>
      <c r="CK3227" s="32" t="str">
        <f t="shared" si="918"/>
        <v/>
      </c>
      <c r="CL3227" s="32" t="str">
        <f t="shared" si="919"/>
        <v/>
      </c>
      <c r="CM3227" s="32" t="str">
        <f t="shared" si="920"/>
        <v/>
      </c>
      <c r="CN3227" s="32" t="str">
        <f t="shared" si="921"/>
        <v/>
      </c>
    </row>
    <row r="3228" spans="71:92" x14ac:dyDescent="0.3">
      <c r="BS3228" s="32" t="str">
        <f>IF(Kiadasi_kiseroiv!$K$2=BT3228,BV3228,"")</f>
        <v/>
      </c>
      <c r="BT3228" s="34" t="str">
        <f t="shared" si="904"/>
        <v/>
      </c>
      <c r="BU3228" s="32" t="str">
        <f t="shared" si="905"/>
        <v/>
      </c>
      <c r="BV3228" s="32" t="str">
        <f t="shared" si="906"/>
        <v/>
      </c>
      <c r="BW3228" s="32" t="str">
        <f t="shared" si="907"/>
        <v/>
      </c>
      <c r="BX3228" s="32" t="str">
        <f t="shared" si="908"/>
        <v/>
      </c>
      <c r="BY3228" s="32" t="str">
        <f t="shared" si="909"/>
        <v/>
      </c>
      <c r="BZ3228" s="32" t="str">
        <f t="shared" si="910"/>
        <v/>
      </c>
      <c r="CA3228" s="32" t="str">
        <f t="shared" si="911"/>
        <v/>
      </c>
      <c r="CB3228" s="33">
        <f>IF(COUNTIF($CD$7:CD3228,CD3228)=1,CD3228,CD3228+COUNTIF($CD$6:CD3227,CD3228))</f>
        <v>58374</v>
      </c>
      <c r="CC3228" s="34">
        <f t="shared" si="912"/>
        <v>55153</v>
      </c>
      <c r="CD3228" s="32">
        <f t="shared" si="913"/>
        <v>55153</v>
      </c>
      <c r="CE3228" s="32">
        <f t="shared" si="914"/>
        <v>0</v>
      </c>
      <c r="CF3228" s="32">
        <f t="shared" si="915"/>
        <v>0</v>
      </c>
      <c r="CG3228" s="32" t="str">
        <f t="shared" si="916"/>
        <v/>
      </c>
      <c r="CH3228" s="32">
        <v>3223</v>
      </c>
      <c r="CI3228" s="32" t="s">
        <v>6</v>
      </c>
      <c r="CJ3228" s="32" t="str">
        <f t="shared" si="917"/>
        <v/>
      </c>
      <c r="CK3228" s="32" t="str">
        <f t="shared" si="918"/>
        <v/>
      </c>
      <c r="CL3228" s="32" t="str">
        <f t="shared" si="919"/>
        <v/>
      </c>
      <c r="CM3228" s="32" t="str">
        <f t="shared" si="920"/>
        <v/>
      </c>
      <c r="CN3228" s="32" t="str">
        <f t="shared" si="921"/>
        <v/>
      </c>
    </row>
    <row r="3229" spans="71:92" x14ac:dyDescent="0.3">
      <c r="BS3229" s="32" t="str">
        <f>IF(Kiadasi_kiseroiv!$K$2=BT3229,BV3229,"")</f>
        <v/>
      </c>
      <c r="BT3229" s="34" t="str">
        <f t="shared" si="904"/>
        <v/>
      </c>
      <c r="BU3229" s="32" t="str">
        <f t="shared" si="905"/>
        <v/>
      </c>
      <c r="BV3229" s="32" t="str">
        <f t="shared" si="906"/>
        <v/>
      </c>
      <c r="BW3229" s="32" t="str">
        <f t="shared" si="907"/>
        <v/>
      </c>
      <c r="BX3229" s="32" t="str">
        <f t="shared" si="908"/>
        <v/>
      </c>
      <c r="BY3229" s="32" t="str">
        <f t="shared" si="909"/>
        <v/>
      </c>
      <c r="BZ3229" s="32" t="str">
        <f t="shared" si="910"/>
        <v/>
      </c>
      <c r="CA3229" s="32" t="str">
        <f t="shared" si="911"/>
        <v/>
      </c>
      <c r="CB3229" s="33">
        <f>IF(COUNTIF($CD$7:CD3229,CD3229)=1,CD3229,CD3229+COUNTIF($CD$6:CD3228,CD3229))</f>
        <v>58375</v>
      </c>
      <c r="CC3229" s="34">
        <f t="shared" si="912"/>
        <v>55153</v>
      </c>
      <c r="CD3229" s="32">
        <f t="shared" si="913"/>
        <v>55153</v>
      </c>
      <c r="CE3229" s="32">
        <f t="shared" si="914"/>
        <v>0</v>
      </c>
      <c r="CF3229" s="32">
        <f t="shared" si="915"/>
        <v>0</v>
      </c>
      <c r="CG3229" s="32" t="str">
        <f t="shared" si="916"/>
        <v/>
      </c>
      <c r="CH3229" s="32">
        <v>3224</v>
      </c>
      <c r="CI3229" s="32" t="s">
        <v>6</v>
      </c>
      <c r="CJ3229" s="32" t="str">
        <f t="shared" si="917"/>
        <v/>
      </c>
      <c r="CK3229" s="32" t="str">
        <f t="shared" si="918"/>
        <v/>
      </c>
      <c r="CL3229" s="32" t="str">
        <f t="shared" si="919"/>
        <v/>
      </c>
      <c r="CM3229" s="32" t="str">
        <f t="shared" si="920"/>
        <v/>
      </c>
      <c r="CN3229" s="32" t="str">
        <f t="shared" si="921"/>
        <v/>
      </c>
    </row>
    <row r="3230" spans="71:92" x14ac:dyDescent="0.3">
      <c r="BS3230" s="32" t="str">
        <f>IF(Kiadasi_kiseroiv!$K$2=BT3230,BV3230,"")</f>
        <v/>
      </c>
      <c r="BT3230" s="34" t="str">
        <f t="shared" si="904"/>
        <v/>
      </c>
      <c r="BU3230" s="32" t="str">
        <f t="shared" si="905"/>
        <v/>
      </c>
      <c r="BV3230" s="32" t="str">
        <f t="shared" si="906"/>
        <v/>
      </c>
      <c r="BW3230" s="32" t="str">
        <f t="shared" si="907"/>
        <v/>
      </c>
      <c r="BX3230" s="32" t="str">
        <f t="shared" si="908"/>
        <v/>
      </c>
      <c r="BY3230" s="32" t="str">
        <f t="shared" si="909"/>
        <v/>
      </c>
      <c r="BZ3230" s="32" t="str">
        <f t="shared" si="910"/>
        <v/>
      </c>
      <c r="CA3230" s="32" t="str">
        <f t="shared" si="911"/>
        <v/>
      </c>
      <c r="CB3230" s="33">
        <f>IF(COUNTIF($CD$7:CD3230,CD3230)=1,CD3230,CD3230+COUNTIF($CD$6:CD3229,CD3230))</f>
        <v>58376</v>
      </c>
      <c r="CC3230" s="34">
        <f t="shared" si="912"/>
        <v>55153</v>
      </c>
      <c r="CD3230" s="32">
        <f t="shared" si="913"/>
        <v>55153</v>
      </c>
      <c r="CE3230" s="32">
        <f t="shared" si="914"/>
        <v>0</v>
      </c>
      <c r="CF3230" s="32">
        <f t="shared" si="915"/>
        <v>0</v>
      </c>
      <c r="CG3230" s="32" t="str">
        <f t="shared" si="916"/>
        <v/>
      </c>
      <c r="CH3230" s="32">
        <v>3225</v>
      </c>
      <c r="CI3230" s="32" t="s">
        <v>6</v>
      </c>
      <c r="CJ3230" s="32" t="str">
        <f t="shared" si="917"/>
        <v/>
      </c>
      <c r="CK3230" s="32" t="str">
        <f t="shared" si="918"/>
        <v/>
      </c>
      <c r="CL3230" s="32" t="str">
        <f t="shared" si="919"/>
        <v/>
      </c>
      <c r="CM3230" s="32" t="str">
        <f t="shared" si="920"/>
        <v/>
      </c>
      <c r="CN3230" s="32" t="str">
        <f t="shared" si="921"/>
        <v/>
      </c>
    </row>
    <row r="3231" spans="71:92" x14ac:dyDescent="0.3">
      <c r="BS3231" s="32" t="str">
        <f>IF(Kiadasi_kiseroiv!$K$2=BT3231,BV3231,"")</f>
        <v/>
      </c>
      <c r="BT3231" s="34" t="str">
        <f t="shared" si="904"/>
        <v/>
      </c>
      <c r="BU3231" s="32" t="str">
        <f t="shared" si="905"/>
        <v/>
      </c>
      <c r="BV3231" s="32" t="str">
        <f t="shared" si="906"/>
        <v/>
      </c>
      <c r="BW3231" s="32" t="str">
        <f t="shared" si="907"/>
        <v/>
      </c>
      <c r="BX3231" s="32" t="str">
        <f t="shared" si="908"/>
        <v/>
      </c>
      <c r="BY3231" s="32" t="str">
        <f t="shared" si="909"/>
        <v/>
      </c>
      <c r="BZ3231" s="32" t="str">
        <f t="shared" si="910"/>
        <v/>
      </c>
      <c r="CA3231" s="32" t="str">
        <f t="shared" si="911"/>
        <v/>
      </c>
      <c r="CB3231" s="33">
        <f>IF(COUNTIF($CD$7:CD3231,CD3231)=1,CD3231,CD3231+COUNTIF($CD$6:CD3230,CD3231))</f>
        <v>58377</v>
      </c>
      <c r="CC3231" s="34">
        <f t="shared" si="912"/>
        <v>55153</v>
      </c>
      <c r="CD3231" s="32">
        <f t="shared" si="913"/>
        <v>55153</v>
      </c>
      <c r="CE3231" s="32">
        <f t="shared" si="914"/>
        <v>0</v>
      </c>
      <c r="CF3231" s="32">
        <f t="shared" si="915"/>
        <v>0</v>
      </c>
      <c r="CG3231" s="32" t="str">
        <f t="shared" si="916"/>
        <v/>
      </c>
      <c r="CH3231" s="32">
        <v>3226</v>
      </c>
      <c r="CI3231" s="32" t="s">
        <v>6</v>
      </c>
      <c r="CJ3231" s="32" t="str">
        <f t="shared" si="917"/>
        <v/>
      </c>
      <c r="CK3231" s="32" t="str">
        <f t="shared" si="918"/>
        <v/>
      </c>
      <c r="CL3231" s="32" t="str">
        <f t="shared" si="919"/>
        <v/>
      </c>
      <c r="CM3231" s="32" t="str">
        <f t="shared" si="920"/>
        <v/>
      </c>
      <c r="CN3231" s="32" t="str">
        <f t="shared" si="921"/>
        <v/>
      </c>
    </row>
    <row r="3232" spans="71:92" x14ac:dyDescent="0.3">
      <c r="BS3232" s="32" t="str">
        <f>IF(Kiadasi_kiseroiv!$K$2=BT3232,BV3232,"")</f>
        <v/>
      </c>
      <c r="BT3232" s="34" t="str">
        <f t="shared" si="904"/>
        <v/>
      </c>
      <c r="BU3232" s="32" t="str">
        <f t="shared" si="905"/>
        <v/>
      </c>
      <c r="BV3232" s="32" t="str">
        <f t="shared" si="906"/>
        <v/>
      </c>
      <c r="BW3232" s="32" t="str">
        <f t="shared" si="907"/>
        <v/>
      </c>
      <c r="BX3232" s="32" t="str">
        <f t="shared" si="908"/>
        <v/>
      </c>
      <c r="BY3232" s="32" t="str">
        <f t="shared" si="909"/>
        <v/>
      </c>
      <c r="BZ3232" s="32" t="str">
        <f t="shared" si="910"/>
        <v/>
      </c>
      <c r="CA3232" s="32" t="str">
        <f t="shared" si="911"/>
        <v/>
      </c>
      <c r="CB3232" s="33">
        <f>IF(COUNTIF($CD$7:CD3232,CD3232)=1,CD3232,CD3232+COUNTIF($CD$6:CD3231,CD3232))</f>
        <v>58378</v>
      </c>
      <c r="CC3232" s="34">
        <f t="shared" si="912"/>
        <v>55153</v>
      </c>
      <c r="CD3232" s="32">
        <f t="shared" si="913"/>
        <v>55153</v>
      </c>
      <c r="CE3232" s="32">
        <f t="shared" si="914"/>
        <v>0</v>
      </c>
      <c r="CF3232" s="32">
        <f t="shared" si="915"/>
        <v>0</v>
      </c>
      <c r="CG3232" s="32" t="str">
        <f t="shared" si="916"/>
        <v/>
      </c>
      <c r="CH3232" s="32">
        <v>3227</v>
      </c>
      <c r="CI3232" s="32" t="s">
        <v>6</v>
      </c>
      <c r="CJ3232" s="32" t="str">
        <f t="shared" si="917"/>
        <v/>
      </c>
      <c r="CK3232" s="32" t="str">
        <f t="shared" si="918"/>
        <v/>
      </c>
      <c r="CL3232" s="32" t="str">
        <f t="shared" si="919"/>
        <v/>
      </c>
      <c r="CM3232" s="32" t="str">
        <f t="shared" si="920"/>
        <v/>
      </c>
      <c r="CN3232" s="32" t="str">
        <f t="shared" si="921"/>
        <v/>
      </c>
    </row>
    <row r="3233" spans="71:92" x14ac:dyDescent="0.3">
      <c r="BS3233" s="32" t="str">
        <f>IF(Kiadasi_kiseroiv!$K$2=BT3233,BV3233,"")</f>
        <v/>
      </c>
      <c r="BT3233" s="34" t="str">
        <f t="shared" si="904"/>
        <v/>
      </c>
      <c r="BU3233" s="32" t="str">
        <f t="shared" si="905"/>
        <v/>
      </c>
      <c r="BV3233" s="32" t="str">
        <f t="shared" si="906"/>
        <v/>
      </c>
      <c r="BW3233" s="32" t="str">
        <f t="shared" si="907"/>
        <v/>
      </c>
      <c r="BX3233" s="32" t="str">
        <f t="shared" si="908"/>
        <v/>
      </c>
      <c r="BY3233" s="32" t="str">
        <f t="shared" si="909"/>
        <v/>
      </c>
      <c r="BZ3233" s="32" t="str">
        <f t="shared" si="910"/>
        <v/>
      </c>
      <c r="CA3233" s="32" t="str">
        <f t="shared" si="911"/>
        <v/>
      </c>
      <c r="CB3233" s="33">
        <f>IF(COUNTIF($CD$7:CD3233,CD3233)=1,CD3233,CD3233+COUNTIF($CD$6:CD3232,CD3233))</f>
        <v>58379</v>
      </c>
      <c r="CC3233" s="34">
        <f t="shared" si="912"/>
        <v>55153</v>
      </c>
      <c r="CD3233" s="32">
        <f t="shared" si="913"/>
        <v>55153</v>
      </c>
      <c r="CE3233" s="32">
        <f t="shared" si="914"/>
        <v>0</v>
      </c>
      <c r="CF3233" s="32">
        <f t="shared" si="915"/>
        <v>0</v>
      </c>
      <c r="CG3233" s="32" t="str">
        <f t="shared" si="916"/>
        <v/>
      </c>
      <c r="CH3233" s="32">
        <v>3228</v>
      </c>
      <c r="CI3233" s="32" t="s">
        <v>6</v>
      </c>
      <c r="CJ3233" s="32" t="str">
        <f t="shared" si="917"/>
        <v/>
      </c>
      <c r="CK3233" s="32" t="str">
        <f t="shared" si="918"/>
        <v/>
      </c>
      <c r="CL3233" s="32" t="str">
        <f t="shared" si="919"/>
        <v/>
      </c>
      <c r="CM3233" s="32" t="str">
        <f t="shared" si="920"/>
        <v/>
      </c>
      <c r="CN3233" s="32" t="str">
        <f t="shared" si="921"/>
        <v/>
      </c>
    </row>
    <row r="3234" spans="71:92" x14ac:dyDescent="0.3">
      <c r="BS3234" s="32" t="str">
        <f>IF(Kiadasi_kiseroiv!$K$2=BT3234,BV3234,"")</f>
        <v/>
      </c>
      <c r="BT3234" s="34" t="str">
        <f t="shared" si="904"/>
        <v/>
      </c>
      <c r="BU3234" s="32" t="str">
        <f t="shared" si="905"/>
        <v/>
      </c>
      <c r="BV3234" s="32" t="str">
        <f t="shared" si="906"/>
        <v/>
      </c>
      <c r="BW3234" s="32" t="str">
        <f t="shared" si="907"/>
        <v/>
      </c>
      <c r="BX3234" s="32" t="str">
        <f t="shared" si="908"/>
        <v/>
      </c>
      <c r="BY3234" s="32" t="str">
        <f t="shared" si="909"/>
        <v/>
      </c>
      <c r="BZ3234" s="32" t="str">
        <f t="shared" si="910"/>
        <v/>
      </c>
      <c r="CA3234" s="32" t="str">
        <f t="shared" si="911"/>
        <v/>
      </c>
      <c r="CB3234" s="33">
        <f>IF(COUNTIF($CD$7:CD3234,CD3234)=1,CD3234,CD3234+COUNTIF($CD$6:CD3233,CD3234))</f>
        <v>58380</v>
      </c>
      <c r="CC3234" s="34">
        <f t="shared" si="912"/>
        <v>55153</v>
      </c>
      <c r="CD3234" s="32">
        <f t="shared" si="913"/>
        <v>55153</v>
      </c>
      <c r="CE3234" s="32">
        <f t="shared" si="914"/>
        <v>0</v>
      </c>
      <c r="CF3234" s="32">
        <f t="shared" si="915"/>
        <v>0</v>
      </c>
      <c r="CG3234" s="32" t="str">
        <f t="shared" si="916"/>
        <v/>
      </c>
      <c r="CH3234" s="32">
        <v>3229</v>
      </c>
      <c r="CI3234" s="32" t="s">
        <v>6</v>
      </c>
      <c r="CJ3234" s="32" t="str">
        <f t="shared" si="917"/>
        <v/>
      </c>
      <c r="CK3234" s="32" t="str">
        <f t="shared" si="918"/>
        <v/>
      </c>
      <c r="CL3234" s="32" t="str">
        <f t="shared" si="919"/>
        <v/>
      </c>
      <c r="CM3234" s="32" t="str">
        <f t="shared" si="920"/>
        <v/>
      </c>
      <c r="CN3234" s="32" t="str">
        <f t="shared" si="921"/>
        <v/>
      </c>
    </row>
    <row r="3235" spans="71:92" x14ac:dyDescent="0.3">
      <c r="BS3235" s="32" t="str">
        <f>IF(Kiadasi_kiseroiv!$K$2=BT3235,BV3235,"")</f>
        <v/>
      </c>
      <c r="BT3235" s="34" t="str">
        <f t="shared" si="904"/>
        <v/>
      </c>
      <c r="BU3235" s="32" t="str">
        <f t="shared" si="905"/>
        <v/>
      </c>
      <c r="BV3235" s="32" t="str">
        <f t="shared" si="906"/>
        <v/>
      </c>
      <c r="BW3235" s="32" t="str">
        <f t="shared" si="907"/>
        <v/>
      </c>
      <c r="BX3235" s="32" t="str">
        <f t="shared" si="908"/>
        <v/>
      </c>
      <c r="BY3235" s="32" t="str">
        <f t="shared" si="909"/>
        <v/>
      </c>
      <c r="BZ3235" s="32" t="str">
        <f t="shared" si="910"/>
        <v/>
      </c>
      <c r="CA3235" s="32" t="str">
        <f t="shared" si="911"/>
        <v/>
      </c>
      <c r="CB3235" s="33">
        <f>IF(COUNTIF($CD$7:CD3235,CD3235)=1,CD3235,CD3235+COUNTIF($CD$6:CD3234,CD3235))</f>
        <v>58381</v>
      </c>
      <c r="CC3235" s="34">
        <f t="shared" si="912"/>
        <v>55153</v>
      </c>
      <c r="CD3235" s="32">
        <f t="shared" si="913"/>
        <v>55153</v>
      </c>
      <c r="CE3235" s="32">
        <f t="shared" si="914"/>
        <v>0</v>
      </c>
      <c r="CF3235" s="32">
        <f t="shared" si="915"/>
        <v>0</v>
      </c>
      <c r="CG3235" s="32" t="str">
        <f t="shared" si="916"/>
        <v/>
      </c>
      <c r="CH3235" s="32">
        <v>3230</v>
      </c>
      <c r="CI3235" s="32" t="s">
        <v>6</v>
      </c>
      <c r="CJ3235" s="32" t="str">
        <f t="shared" si="917"/>
        <v/>
      </c>
      <c r="CK3235" s="32" t="str">
        <f t="shared" si="918"/>
        <v/>
      </c>
      <c r="CL3235" s="32" t="str">
        <f t="shared" si="919"/>
        <v/>
      </c>
      <c r="CM3235" s="32" t="str">
        <f t="shared" si="920"/>
        <v/>
      </c>
      <c r="CN3235" s="32" t="str">
        <f t="shared" si="921"/>
        <v/>
      </c>
    </row>
    <row r="3236" spans="71:92" x14ac:dyDescent="0.3">
      <c r="BS3236" s="32" t="str">
        <f>IF(Kiadasi_kiseroiv!$K$2=BT3236,BV3236,"")</f>
        <v/>
      </c>
      <c r="BT3236" s="34" t="str">
        <f t="shared" si="904"/>
        <v/>
      </c>
      <c r="BU3236" s="32" t="str">
        <f t="shared" si="905"/>
        <v/>
      </c>
      <c r="BV3236" s="32" t="str">
        <f t="shared" si="906"/>
        <v/>
      </c>
      <c r="BW3236" s="32" t="str">
        <f t="shared" si="907"/>
        <v/>
      </c>
      <c r="BX3236" s="32" t="str">
        <f t="shared" si="908"/>
        <v/>
      </c>
      <c r="BY3236" s="32" t="str">
        <f t="shared" si="909"/>
        <v/>
      </c>
      <c r="BZ3236" s="32" t="str">
        <f t="shared" si="910"/>
        <v/>
      </c>
      <c r="CA3236" s="32" t="str">
        <f t="shared" si="911"/>
        <v/>
      </c>
      <c r="CB3236" s="33">
        <f>IF(COUNTIF($CD$7:CD3236,CD3236)=1,CD3236,CD3236+COUNTIF($CD$6:CD3235,CD3236))</f>
        <v>58382</v>
      </c>
      <c r="CC3236" s="34">
        <f t="shared" si="912"/>
        <v>55153</v>
      </c>
      <c r="CD3236" s="32">
        <f t="shared" si="913"/>
        <v>55153</v>
      </c>
      <c r="CE3236" s="32">
        <f t="shared" si="914"/>
        <v>0</v>
      </c>
      <c r="CF3236" s="32">
        <f t="shared" si="915"/>
        <v>0</v>
      </c>
      <c r="CG3236" s="32" t="str">
        <f t="shared" si="916"/>
        <v/>
      </c>
      <c r="CH3236" s="32">
        <v>3231</v>
      </c>
      <c r="CI3236" s="32" t="s">
        <v>6</v>
      </c>
      <c r="CJ3236" s="32" t="str">
        <f t="shared" si="917"/>
        <v/>
      </c>
      <c r="CK3236" s="32" t="str">
        <f t="shared" si="918"/>
        <v/>
      </c>
      <c r="CL3236" s="32" t="str">
        <f t="shared" si="919"/>
        <v/>
      </c>
      <c r="CM3236" s="32" t="str">
        <f t="shared" si="920"/>
        <v/>
      </c>
      <c r="CN3236" s="32" t="str">
        <f t="shared" si="921"/>
        <v/>
      </c>
    </row>
    <row r="3237" spans="71:92" x14ac:dyDescent="0.3">
      <c r="BS3237" s="32" t="str">
        <f>IF(Kiadasi_kiseroiv!$K$2=BT3237,BV3237,"")</f>
        <v/>
      </c>
      <c r="BT3237" s="34" t="str">
        <f t="shared" si="904"/>
        <v/>
      </c>
      <c r="BU3237" s="32" t="str">
        <f t="shared" si="905"/>
        <v/>
      </c>
      <c r="BV3237" s="32" t="str">
        <f t="shared" si="906"/>
        <v/>
      </c>
      <c r="BW3237" s="32" t="str">
        <f t="shared" si="907"/>
        <v/>
      </c>
      <c r="BX3237" s="32" t="str">
        <f t="shared" si="908"/>
        <v/>
      </c>
      <c r="BY3237" s="32" t="str">
        <f t="shared" si="909"/>
        <v/>
      </c>
      <c r="BZ3237" s="32" t="str">
        <f t="shared" si="910"/>
        <v/>
      </c>
      <c r="CA3237" s="32" t="str">
        <f t="shared" si="911"/>
        <v/>
      </c>
      <c r="CB3237" s="33">
        <f>IF(COUNTIF($CD$7:CD3237,CD3237)=1,CD3237,CD3237+COUNTIF($CD$6:CD3236,CD3237))</f>
        <v>58383</v>
      </c>
      <c r="CC3237" s="34">
        <f t="shared" si="912"/>
        <v>55153</v>
      </c>
      <c r="CD3237" s="32">
        <f t="shared" si="913"/>
        <v>55153</v>
      </c>
      <c r="CE3237" s="32">
        <f t="shared" si="914"/>
        <v>0</v>
      </c>
      <c r="CF3237" s="32">
        <f t="shared" si="915"/>
        <v>0</v>
      </c>
      <c r="CG3237" s="32" t="str">
        <f t="shared" si="916"/>
        <v/>
      </c>
      <c r="CH3237" s="32">
        <v>3232</v>
      </c>
      <c r="CI3237" s="32" t="s">
        <v>6</v>
      </c>
      <c r="CJ3237" s="32" t="str">
        <f t="shared" si="917"/>
        <v/>
      </c>
      <c r="CK3237" s="32" t="str">
        <f t="shared" si="918"/>
        <v/>
      </c>
      <c r="CL3237" s="32" t="str">
        <f t="shared" si="919"/>
        <v/>
      </c>
      <c r="CM3237" s="32" t="str">
        <f t="shared" si="920"/>
        <v/>
      </c>
      <c r="CN3237" s="32" t="str">
        <f t="shared" si="921"/>
        <v/>
      </c>
    </row>
    <row r="3238" spans="71:92" x14ac:dyDescent="0.3">
      <c r="BS3238" s="32" t="str">
        <f>IF(Kiadasi_kiseroiv!$K$2=BT3238,BV3238,"")</f>
        <v/>
      </c>
      <c r="BT3238" s="34" t="str">
        <f t="shared" si="904"/>
        <v/>
      </c>
      <c r="BU3238" s="32" t="str">
        <f t="shared" si="905"/>
        <v/>
      </c>
      <c r="BV3238" s="32" t="str">
        <f t="shared" si="906"/>
        <v/>
      </c>
      <c r="BW3238" s="32" t="str">
        <f t="shared" si="907"/>
        <v/>
      </c>
      <c r="BX3238" s="32" t="str">
        <f t="shared" si="908"/>
        <v/>
      </c>
      <c r="BY3238" s="32" t="str">
        <f t="shared" si="909"/>
        <v/>
      </c>
      <c r="BZ3238" s="32" t="str">
        <f t="shared" si="910"/>
        <v/>
      </c>
      <c r="CA3238" s="32" t="str">
        <f t="shared" si="911"/>
        <v/>
      </c>
      <c r="CB3238" s="33">
        <f>IF(COUNTIF($CD$7:CD3238,CD3238)=1,CD3238,CD3238+COUNTIF($CD$6:CD3237,CD3238))</f>
        <v>58384</v>
      </c>
      <c r="CC3238" s="34">
        <f t="shared" si="912"/>
        <v>55153</v>
      </c>
      <c r="CD3238" s="32">
        <f t="shared" si="913"/>
        <v>55153</v>
      </c>
      <c r="CE3238" s="32">
        <f t="shared" si="914"/>
        <v>0</v>
      </c>
      <c r="CF3238" s="32">
        <f t="shared" si="915"/>
        <v>0</v>
      </c>
      <c r="CG3238" s="32" t="str">
        <f t="shared" si="916"/>
        <v/>
      </c>
      <c r="CH3238" s="32">
        <v>3233</v>
      </c>
      <c r="CI3238" s="32" t="s">
        <v>6</v>
      </c>
      <c r="CJ3238" s="32" t="str">
        <f t="shared" si="917"/>
        <v/>
      </c>
      <c r="CK3238" s="32" t="str">
        <f t="shared" si="918"/>
        <v/>
      </c>
      <c r="CL3238" s="32" t="str">
        <f t="shared" si="919"/>
        <v/>
      </c>
      <c r="CM3238" s="32" t="str">
        <f t="shared" si="920"/>
        <v/>
      </c>
      <c r="CN3238" s="32" t="str">
        <f t="shared" si="921"/>
        <v/>
      </c>
    </row>
    <row r="3239" spans="71:92" x14ac:dyDescent="0.3">
      <c r="BS3239" s="32" t="str">
        <f>IF(Kiadasi_kiseroiv!$K$2=BT3239,BV3239,"")</f>
        <v/>
      </c>
      <c r="BT3239" s="34" t="str">
        <f t="shared" si="904"/>
        <v/>
      </c>
      <c r="BU3239" s="32" t="str">
        <f t="shared" si="905"/>
        <v/>
      </c>
      <c r="BV3239" s="32" t="str">
        <f t="shared" si="906"/>
        <v/>
      </c>
      <c r="BW3239" s="32" t="str">
        <f t="shared" si="907"/>
        <v/>
      </c>
      <c r="BX3239" s="32" t="str">
        <f t="shared" si="908"/>
        <v/>
      </c>
      <c r="BY3239" s="32" t="str">
        <f t="shared" si="909"/>
        <v/>
      </c>
      <c r="BZ3239" s="32" t="str">
        <f t="shared" si="910"/>
        <v/>
      </c>
      <c r="CA3239" s="32" t="str">
        <f t="shared" si="911"/>
        <v/>
      </c>
      <c r="CB3239" s="33">
        <f>IF(COUNTIF($CD$7:CD3239,CD3239)=1,CD3239,CD3239+COUNTIF($CD$6:CD3238,CD3239))</f>
        <v>58385</v>
      </c>
      <c r="CC3239" s="34">
        <f t="shared" si="912"/>
        <v>55153</v>
      </c>
      <c r="CD3239" s="32">
        <f t="shared" si="913"/>
        <v>55153</v>
      </c>
      <c r="CE3239" s="32">
        <f t="shared" si="914"/>
        <v>0</v>
      </c>
      <c r="CF3239" s="32">
        <f t="shared" si="915"/>
        <v>0</v>
      </c>
      <c r="CG3239" s="32" t="str">
        <f t="shared" si="916"/>
        <v/>
      </c>
      <c r="CH3239" s="32">
        <v>3234</v>
      </c>
      <c r="CI3239" s="32" t="s">
        <v>6</v>
      </c>
      <c r="CJ3239" s="32" t="str">
        <f t="shared" si="917"/>
        <v/>
      </c>
      <c r="CK3239" s="32" t="str">
        <f t="shared" si="918"/>
        <v/>
      </c>
      <c r="CL3239" s="32" t="str">
        <f t="shared" si="919"/>
        <v/>
      </c>
      <c r="CM3239" s="32" t="str">
        <f t="shared" si="920"/>
        <v/>
      </c>
      <c r="CN3239" s="32" t="str">
        <f t="shared" si="921"/>
        <v/>
      </c>
    </row>
    <row r="3240" spans="71:92" x14ac:dyDescent="0.3">
      <c r="BS3240" s="32" t="str">
        <f>IF(Kiadasi_kiseroiv!$K$2=BT3240,BV3240,"")</f>
        <v/>
      </c>
      <c r="BT3240" s="34" t="str">
        <f t="shared" si="904"/>
        <v/>
      </c>
      <c r="BU3240" s="32" t="str">
        <f t="shared" si="905"/>
        <v/>
      </c>
      <c r="BV3240" s="32" t="str">
        <f t="shared" si="906"/>
        <v/>
      </c>
      <c r="BW3240" s="32" t="str">
        <f t="shared" si="907"/>
        <v/>
      </c>
      <c r="BX3240" s="32" t="str">
        <f t="shared" si="908"/>
        <v/>
      </c>
      <c r="BY3240" s="32" t="str">
        <f t="shared" si="909"/>
        <v/>
      </c>
      <c r="BZ3240" s="32" t="str">
        <f t="shared" si="910"/>
        <v/>
      </c>
      <c r="CA3240" s="32" t="str">
        <f t="shared" si="911"/>
        <v/>
      </c>
      <c r="CB3240" s="33">
        <f>IF(COUNTIF($CD$7:CD3240,CD3240)=1,CD3240,CD3240+COUNTIF($CD$6:CD3239,CD3240))</f>
        <v>58386</v>
      </c>
      <c r="CC3240" s="34">
        <f t="shared" si="912"/>
        <v>55153</v>
      </c>
      <c r="CD3240" s="32">
        <f t="shared" si="913"/>
        <v>55153</v>
      </c>
      <c r="CE3240" s="32">
        <f t="shared" si="914"/>
        <v>0</v>
      </c>
      <c r="CF3240" s="32">
        <f t="shared" si="915"/>
        <v>0</v>
      </c>
      <c r="CG3240" s="32" t="str">
        <f t="shared" si="916"/>
        <v/>
      </c>
      <c r="CH3240" s="32">
        <v>3235</v>
      </c>
      <c r="CI3240" s="32" t="s">
        <v>6</v>
      </c>
      <c r="CJ3240" s="32" t="str">
        <f t="shared" si="917"/>
        <v/>
      </c>
      <c r="CK3240" s="32" t="str">
        <f t="shared" si="918"/>
        <v/>
      </c>
      <c r="CL3240" s="32" t="str">
        <f t="shared" si="919"/>
        <v/>
      </c>
      <c r="CM3240" s="32" t="str">
        <f t="shared" si="920"/>
        <v/>
      </c>
      <c r="CN3240" s="32" t="str">
        <f t="shared" si="921"/>
        <v/>
      </c>
    </row>
    <row r="3241" spans="71:92" x14ac:dyDescent="0.3">
      <c r="BS3241" s="32" t="str">
        <f>IF(Kiadasi_kiseroiv!$K$2=BT3241,BV3241,"")</f>
        <v/>
      </c>
      <c r="BT3241" s="34" t="str">
        <f t="shared" ref="BT3241:BT3304" si="922">IF(AND($BT$4=CI3241,BU3241&lt;&gt;""),CC3241,"")</f>
        <v/>
      </c>
      <c r="BU3241" s="32" t="str">
        <f t="shared" ref="BU3241:BU3304" si="923">IF(AND($BU$1=CI3241,ISERROR(VLOOKUP(CG3241,Kisiv,2,FALSE))=FALSE),CB3241,"")</f>
        <v/>
      </c>
      <c r="BV3241" s="32" t="str">
        <f t="shared" ref="BV3241:BV3304" si="924">IF(BU3241&lt;&gt;"",RANK(BU3241,$BU$7:$BU$33000,1),"")</f>
        <v/>
      </c>
      <c r="BW3241" s="32" t="str">
        <f t="shared" ref="BW3241:BW3304" si="925">IF(CC3241&lt;min,$BW$2,IF(CC3241&lt;=max,CG3241,""))</f>
        <v/>
      </c>
      <c r="BX3241" s="32" t="str">
        <f t="shared" ref="BX3241:BX3304" si="926">IF(AND(OR($BX$1=0,$BX$1=CG3241),OR($BX$2=0,IF(ISERROR(SEARCH($BX$2,CJ3241&amp;CK3241&amp;CL3241,1)),FALSE,TRUE))),CB3241,"")</f>
        <v/>
      </c>
      <c r="BY3241" s="32" t="str">
        <f t="shared" ref="BY3241:BY3304" si="927">IF(AND(BX3241&lt;&gt;"",CC3241&lt;&gt;$CD$2),RANK(BX3241,$BX$7:$BX$33000,1),"")</f>
        <v/>
      </c>
      <c r="BZ3241" s="32" t="str">
        <f t="shared" ref="BZ3241:BZ3304" si="928">IF(AND(CC3241&lt;$BZ$2,CI3241=$BZ$4),$BZ$5,IF(AND(CC3241&lt;=$BZ$3,CI3241=$BZ$4),CB3241,""))</f>
        <v/>
      </c>
      <c r="CA3241" s="32" t="str">
        <f t="shared" ref="CA3241:CA3304" si="929">IF(AND(BZ3241&lt;&gt;"",BZ3241&lt;&gt;$BZ$5),RANK(BZ3241,$BZ$7:$BZ$33000,1),"")</f>
        <v/>
      </c>
      <c r="CB3241" s="33">
        <f>IF(COUNTIF($CD$7:CD3241,CD3241)=1,CD3241,CD3241+COUNTIF($CD$6:CD3240,CD3241))</f>
        <v>58387</v>
      </c>
      <c r="CC3241" s="34">
        <f t="shared" ref="CC3241:CC3304" si="930">IF(INDEX(Kassza,CH3241,1)&lt;&gt;1,INDEX(Kassza,CH3241,1),$CD$2)</f>
        <v>55153</v>
      </c>
      <c r="CD3241" s="32">
        <f t="shared" ref="CD3241:CD3304" si="931">IF(CC3241&lt;&gt;$CD$2,RANK(CC3241,$CC$7:$CC$33000,1),$CD$2)</f>
        <v>55153</v>
      </c>
      <c r="CE3241" s="32">
        <f t="shared" ref="CE3241:CE3304" si="932">INDEX(Kassza,CH3241,6)</f>
        <v>0</v>
      </c>
      <c r="CF3241" s="32">
        <f t="shared" ref="CF3241:CF3304" si="933">INDEX(Kassza,CH3241,8)</f>
        <v>0</v>
      </c>
      <c r="CG3241" s="32" t="str">
        <f t="shared" ref="CG3241:CG3304" si="934">INDEX(Kassza,CH3241,7)&amp;INDEX(Kassza,CH3241,9)</f>
        <v/>
      </c>
      <c r="CH3241" s="32">
        <v>3236</v>
      </c>
      <c r="CI3241" s="32" t="s">
        <v>6</v>
      </c>
      <c r="CJ3241" s="32" t="str">
        <f t="shared" ref="CJ3241:CJ3304" si="935">IF(INDEX(Kassza,CH3241,5)&lt;&gt;0,INDEX(Kassza,CH3241,5),"")</f>
        <v/>
      </c>
      <c r="CK3241" s="32" t="str">
        <f t="shared" ref="CK3241:CK3304" si="936">IF(INDEX(Kassza,CH3241,10)&lt;&gt;0,INDEX(Kassza,CH3241,10),"")</f>
        <v/>
      </c>
      <c r="CL3241" s="32" t="str">
        <f t="shared" ref="CL3241:CL3304" si="937">IF(INDEX(Kassza,CH3241,11)&lt;&gt;0,INDEX(Kassza,CH3241,11),"")</f>
        <v/>
      </c>
      <c r="CM3241" s="32" t="str">
        <f t="shared" ref="CM3241:CM3304" si="938">IF(INDEX(Kassza,CH3241,4)&lt;&gt;0,INDEX(Kassza,CH3241,4),"")</f>
        <v/>
      </c>
      <c r="CN3241" s="32" t="str">
        <f t="shared" ref="CN3241:CN3304" si="939">IF(INDEX(Kassza,CH3241,3)&lt;&gt;0,INDEX(Kassza,CH3241,3),"")</f>
        <v/>
      </c>
    </row>
    <row r="3242" spans="71:92" x14ac:dyDescent="0.3">
      <c r="BS3242" s="32" t="str">
        <f>IF(Kiadasi_kiseroiv!$K$2=BT3242,BV3242,"")</f>
        <v/>
      </c>
      <c r="BT3242" s="34" t="str">
        <f t="shared" si="922"/>
        <v/>
      </c>
      <c r="BU3242" s="32" t="str">
        <f t="shared" si="923"/>
        <v/>
      </c>
      <c r="BV3242" s="32" t="str">
        <f t="shared" si="924"/>
        <v/>
      </c>
      <c r="BW3242" s="32" t="str">
        <f t="shared" si="925"/>
        <v/>
      </c>
      <c r="BX3242" s="32" t="str">
        <f t="shared" si="926"/>
        <v/>
      </c>
      <c r="BY3242" s="32" t="str">
        <f t="shared" si="927"/>
        <v/>
      </c>
      <c r="BZ3242" s="32" t="str">
        <f t="shared" si="928"/>
        <v/>
      </c>
      <c r="CA3242" s="32" t="str">
        <f t="shared" si="929"/>
        <v/>
      </c>
      <c r="CB3242" s="33">
        <f>IF(COUNTIF($CD$7:CD3242,CD3242)=1,CD3242,CD3242+COUNTIF($CD$6:CD3241,CD3242))</f>
        <v>58388</v>
      </c>
      <c r="CC3242" s="34">
        <f t="shared" si="930"/>
        <v>55153</v>
      </c>
      <c r="CD3242" s="32">
        <f t="shared" si="931"/>
        <v>55153</v>
      </c>
      <c r="CE3242" s="32">
        <f t="shared" si="932"/>
        <v>0</v>
      </c>
      <c r="CF3242" s="32">
        <f t="shared" si="933"/>
        <v>0</v>
      </c>
      <c r="CG3242" s="32" t="str">
        <f t="shared" si="934"/>
        <v/>
      </c>
      <c r="CH3242" s="32">
        <v>3237</v>
      </c>
      <c r="CI3242" s="32" t="s">
        <v>6</v>
      </c>
      <c r="CJ3242" s="32" t="str">
        <f t="shared" si="935"/>
        <v/>
      </c>
      <c r="CK3242" s="32" t="str">
        <f t="shared" si="936"/>
        <v/>
      </c>
      <c r="CL3242" s="32" t="str">
        <f t="shared" si="937"/>
        <v/>
      </c>
      <c r="CM3242" s="32" t="str">
        <f t="shared" si="938"/>
        <v/>
      </c>
      <c r="CN3242" s="32" t="str">
        <f t="shared" si="939"/>
        <v/>
      </c>
    </row>
    <row r="3243" spans="71:92" x14ac:dyDescent="0.3">
      <c r="BS3243" s="32" t="str">
        <f>IF(Kiadasi_kiseroiv!$K$2=BT3243,BV3243,"")</f>
        <v/>
      </c>
      <c r="BT3243" s="34" t="str">
        <f t="shared" si="922"/>
        <v/>
      </c>
      <c r="BU3243" s="32" t="str">
        <f t="shared" si="923"/>
        <v/>
      </c>
      <c r="BV3243" s="32" t="str">
        <f t="shared" si="924"/>
        <v/>
      </c>
      <c r="BW3243" s="32" t="str">
        <f t="shared" si="925"/>
        <v/>
      </c>
      <c r="BX3243" s="32" t="str">
        <f t="shared" si="926"/>
        <v/>
      </c>
      <c r="BY3243" s="32" t="str">
        <f t="shared" si="927"/>
        <v/>
      </c>
      <c r="BZ3243" s="32" t="str">
        <f t="shared" si="928"/>
        <v/>
      </c>
      <c r="CA3243" s="32" t="str">
        <f t="shared" si="929"/>
        <v/>
      </c>
      <c r="CB3243" s="33">
        <f>IF(COUNTIF($CD$7:CD3243,CD3243)=1,CD3243,CD3243+COUNTIF($CD$6:CD3242,CD3243))</f>
        <v>58389</v>
      </c>
      <c r="CC3243" s="34">
        <f t="shared" si="930"/>
        <v>55153</v>
      </c>
      <c r="CD3243" s="32">
        <f t="shared" si="931"/>
        <v>55153</v>
      </c>
      <c r="CE3243" s="32">
        <f t="shared" si="932"/>
        <v>0</v>
      </c>
      <c r="CF3243" s="32">
        <f t="shared" si="933"/>
        <v>0</v>
      </c>
      <c r="CG3243" s="32" t="str">
        <f t="shared" si="934"/>
        <v/>
      </c>
      <c r="CH3243" s="32">
        <v>3238</v>
      </c>
      <c r="CI3243" s="32" t="s">
        <v>6</v>
      </c>
      <c r="CJ3243" s="32" t="str">
        <f t="shared" si="935"/>
        <v/>
      </c>
      <c r="CK3243" s="32" t="str">
        <f t="shared" si="936"/>
        <v/>
      </c>
      <c r="CL3243" s="32" t="str">
        <f t="shared" si="937"/>
        <v/>
      </c>
      <c r="CM3243" s="32" t="str">
        <f t="shared" si="938"/>
        <v/>
      </c>
      <c r="CN3243" s="32" t="str">
        <f t="shared" si="939"/>
        <v/>
      </c>
    </row>
    <row r="3244" spans="71:92" x14ac:dyDescent="0.3">
      <c r="BS3244" s="32" t="str">
        <f>IF(Kiadasi_kiseroiv!$K$2=BT3244,BV3244,"")</f>
        <v/>
      </c>
      <c r="BT3244" s="34" t="str">
        <f t="shared" si="922"/>
        <v/>
      </c>
      <c r="BU3244" s="32" t="str">
        <f t="shared" si="923"/>
        <v/>
      </c>
      <c r="BV3244" s="32" t="str">
        <f t="shared" si="924"/>
        <v/>
      </c>
      <c r="BW3244" s="32" t="str">
        <f t="shared" si="925"/>
        <v/>
      </c>
      <c r="BX3244" s="32" t="str">
        <f t="shared" si="926"/>
        <v/>
      </c>
      <c r="BY3244" s="32" t="str">
        <f t="shared" si="927"/>
        <v/>
      </c>
      <c r="BZ3244" s="32" t="str">
        <f t="shared" si="928"/>
        <v/>
      </c>
      <c r="CA3244" s="32" t="str">
        <f t="shared" si="929"/>
        <v/>
      </c>
      <c r="CB3244" s="33">
        <f>IF(COUNTIF($CD$7:CD3244,CD3244)=1,CD3244,CD3244+COUNTIF($CD$6:CD3243,CD3244))</f>
        <v>58390</v>
      </c>
      <c r="CC3244" s="34">
        <f t="shared" si="930"/>
        <v>55153</v>
      </c>
      <c r="CD3244" s="32">
        <f t="shared" si="931"/>
        <v>55153</v>
      </c>
      <c r="CE3244" s="32">
        <f t="shared" si="932"/>
        <v>0</v>
      </c>
      <c r="CF3244" s="32">
        <f t="shared" si="933"/>
        <v>0</v>
      </c>
      <c r="CG3244" s="32" t="str">
        <f t="shared" si="934"/>
        <v/>
      </c>
      <c r="CH3244" s="32">
        <v>3239</v>
      </c>
      <c r="CI3244" s="32" t="s">
        <v>6</v>
      </c>
      <c r="CJ3244" s="32" t="str">
        <f t="shared" si="935"/>
        <v/>
      </c>
      <c r="CK3244" s="32" t="str">
        <f t="shared" si="936"/>
        <v/>
      </c>
      <c r="CL3244" s="32" t="str">
        <f t="shared" si="937"/>
        <v/>
      </c>
      <c r="CM3244" s="32" t="str">
        <f t="shared" si="938"/>
        <v/>
      </c>
      <c r="CN3244" s="32" t="str">
        <f t="shared" si="939"/>
        <v/>
      </c>
    </row>
    <row r="3245" spans="71:92" x14ac:dyDescent="0.3">
      <c r="BS3245" s="32" t="str">
        <f>IF(Kiadasi_kiseroiv!$K$2=BT3245,BV3245,"")</f>
        <v/>
      </c>
      <c r="BT3245" s="34" t="str">
        <f t="shared" si="922"/>
        <v/>
      </c>
      <c r="BU3245" s="32" t="str">
        <f t="shared" si="923"/>
        <v/>
      </c>
      <c r="BV3245" s="32" t="str">
        <f t="shared" si="924"/>
        <v/>
      </c>
      <c r="BW3245" s="32" t="str">
        <f t="shared" si="925"/>
        <v/>
      </c>
      <c r="BX3245" s="32" t="str">
        <f t="shared" si="926"/>
        <v/>
      </c>
      <c r="BY3245" s="32" t="str">
        <f t="shared" si="927"/>
        <v/>
      </c>
      <c r="BZ3245" s="32" t="str">
        <f t="shared" si="928"/>
        <v/>
      </c>
      <c r="CA3245" s="32" t="str">
        <f t="shared" si="929"/>
        <v/>
      </c>
      <c r="CB3245" s="33">
        <f>IF(COUNTIF($CD$7:CD3245,CD3245)=1,CD3245,CD3245+COUNTIF($CD$6:CD3244,CD3245))</f>
        <v>58391</v>
      </c>
      <c r="CC3245" s="34">
        <f t="shared" si="930"/>
        <v>55153</v>
      </c>
      <c r="CD3245" s="32">
        <f t="shared" si="931"/>
        <v>55153</v>
      </c>
      <c r="CE3245" s="32">
        <f t="shared" si="932"/>
        <v>0</v>
      </c>
      <c r="CF3245" s="32">
        <f t="shared" si="933"/>
        <v>0</v>
      </c>
      <c r="CG3245" s="32" t="str">
        <f t="shared" si="934"/>
        <v/>
      </c>
      <c r="CH3245" s="32">
        <v>3240</v>
      </c>
      <c r="CI3245" s="32" t="s">
        <v>6</v>
      </c>
      <c r="CJ3245" s="32" t="str">
        <f t="shared" si="935"/>
        <v/>
      </c>
      <c r="CK3245" s="32" t="str">
        <f t="shared" si="936"/>
        <v/>
      </c>
      <c r="CL3245" s="32" t="str">
        <f t="shared" si="937"/>
        <v/>
      </c>
      <c r="CM3245" s="32" t="str">
        <f t="shared" si="938"/>
        <v/>
      </c>
      <c r="CN3245" s="32" t="str">
        <f t="shared" si="939"/>
        <v/>
      </c>
    </row>
    <row r="3246" spans="71:92" x14ac:dyDescent="0.3">
      <c r="BS3246" s="32" t="str">
        <f>IF(Kiadasi_kiseroiv!$K$2=BT3246,BV3246,"")</f>
        <v/>
      </c>
      <c r="BT3246" s="34" t="str">
        <f t="shared" si="922"/>
        <v/>
      </c>
      <c r="BU3246" s="32" t="str">
        <f t="shared" si="923"/>
        <v/>
      </c>
      <c r="BV3246" s="32" t="str">
        <f t="shared" si="924"/>
        <v/>
      </c>
      <c r="BW3246" s="32" t="str">
        <f t="shared" si="925"/>
        <v/>
      </c>
      <c r="BX3246" s="32" t="str">
        <f t="shared" si="926"/>
        <v/>
      </c>
      <c r="BY3246" s="32" t="str">
        <f t="shared" si="927"/>
        <v/>
      </c>
      <c r="BZ3246" s="32" t="str">
        <f t="shared" si="928"/>
        <v/>
      </c>
      <c r="CA3246" s="32" t="str">
        <f t="shared" si="929"/>
        <v/>
      </c>
      <c r="CB3246" s="33">
        <f>IF(COUNTIF($CD$7:CD3246,CD3246)=1,CD3246,CD3246+COUNTIF($CD$6:CD3245,CD3246))</f>
        <v>58392</v>
      </c>
      <c r="CC3246" s="34">
        <f t="shared" si="930"/>
        <v>55153</v>
      </c>
      <c r="CD3246" s="32">
        <f t="shared" si="931"/>
        <v>55153</v>
      </c>
      <c r="CE3246" s="32">
        <f t="shared" si="932"/>
        <v>0</v>
      </c>
      <c r="CF3246" s="32">
        <f t="shared" si="933"/>
        <v>0</v>
      </c>
      <c r="CG3246" s="32" t="str">
        <f t="shared" si="934"/>
        <v/>
      </c>
      <c r="CH3246" s="32">
        <v>3241</v>
      </c>
      <c r="CI3246" s="32" t="s">
        <v>6</v>
      </c>
      <c r="CJ3246" s="32" t="str">
        <f t="shared" si="935"/>
        <v/>
      </c>
      <c r="CK3246" s="32" t="str">
        <f t="shared" si="936"/>
        <v/>
      </c>
      <c r="CL3246" s="32" t="str">
        <f t="shared" si="937"/>
        <v/>
      </c>
      <c r="CM3246" s="32" t="str">
        <f t="shared" si="938"/>
        <v/>
      </c>
      <c r="CN3246" s="32" t="str">
        <f t="shared" si="939"/>
        <v/>
      </c>
    </row>
    <row r="3247" spans="71:92" x14ac:dyDescent="0.3">
      <c r="BS3247" s="32" t="str">
        <f>IF(Kiadasi_kiseroiv!$K$2=BT3247,BV3247,"")</f>
        <v/>
      </c>
      <c r="BT3247" s="34" t="str">
        <f t="shared" si="922"/>
        <v/>
      </c>
      <c r="BU3247" s="32" t="str">
        <f t="shared" si="923"/>
        <v/>
      </c>
      <c r="BV3247" s="32" t="str">
        <f t="shared" si="924"/>
        <v/>
      </c>
      <c r="BW3247" s="32" t="str">
        <f t="shared" si="925"/>
        <v/>
      </c>
      <c r="BX3247" s="32" t="str">
        <f t="shared" si="926"/>
        <v/>
      </c>
      <c r="BY3247" s="32" t="str">
        <f t="shared" si="927"/>
        <v/>
      </c>
      <c r="BZ3247" s="32" t="str">
        <f t="shared" si="928"/>
        <v/>
      </c>
      <c r="CA3247" s="32" t="str">
        <f t="shared" si="929"/>
        <v/>
      </c>
      <c r="CB3247" s="33">
        <f>IF(COUNTIF($CD$7:CD3247,CD3247)=1,CD3247,CD3247+COUNTIF($CD$6:CD3246,CD3247))</f>
        <v>58393</v>
      </c>
      <c r="CC3247" s="34">
        <f t="shared" si="930"/>
        <v>55153</v>
      </c>
      <c r="CD3247" s="32">
        <f t="shared" si="931"/>
        <v>55153</v>
      </c>
      <c r="CE3247" s="32">
        <f t="shared" si="932"/>
        <v>0</v>
      </c>
      <c r="CF3247" s="32">
        <f t="shared" si="933"/>
        <v>0</v>
      </c>
      <c r="CG3247" s="32" t="str">
        <f t="shared" si="934"/>
        <v/>
      </c>
      <c r="CH3247" s="32">
        <v>3242</v>
      </c>
      <c r="CI3247" s="32" t="s">
        <v>6</v>
      </c>
      <c r="CJ3247" s="32" t="str">
        <f t="shared" si="935"/>
        <v/>
      </c>
      <c r="CK3247" s="32" t="str">
        <f t="shared" si="936"/>
        <v/>
      </c>
      <c r="CL3247" s="32" t="str">
        <f t="shared" si="937"/>
        <v/>
      </c>
      <c r="CM3247" s="32" t="str">
        <f t="shared" si="938"/>
        <v/>
      </c>
      <c r="CN3247" s="32" t="str">
        <f t="shared" si="939"/>
        <v/>
      </c>
    </row>
    <row r="3248" spans="71:92" x14ac:dyDescent="0.3">
      <c r="BS3248" s="32" t="str">
        <f>IF(Kiadasi_kiseroiv!$K$2=BT3248,BV3248,"")</f>
        <v/>
      </c>
      <c r="BT3248" s="34" t="str">
        <f t="shared" si="922"/>
        <v/>
      </c>
      <c r="BU3248" s="32" t="str">
        <f t="shared" si="923"/>
        <v/>
      </c>
      <c r="BV3248" s="32" t="str">
        <f t="shared" si="924"/>
        <v/>
      </c>
      <c r="BW3248" s="32" t="str">
        <f t="shared" si="925"/>
        <v/>
      </c>
      <c r="BX3248" s="32" t="str">
        <f t="shared" si="926"/>
        <v/>
      </c>
      <c r="BY3248" s="32" t="str">
        <f t="shared" si="927"/>
        <v/>
      </c>
      <c r="BZ3248" s="32" t="str">
        <f t="shared" si="928"/>
        <v/>
      </c>
      <c r="CA3248" s="32" t="str">
        <f t="shared" si="929"/>
        <v/>
      </c>
      <c r="CB3248" s="33">
        <f>IF(COUNTIF($CD$7:CD3248,CD3248)=1,CD3248,CD3248+COUNTIF($CD$6:CD3247,CD3248))</f>
        <v>58394</v>
      </c>
      <c r="CC3248" s="34">
        <f t="shared" si="930"/>
        <v>55153</v>
      </c>
      <c r="CD3248" s="32">
        <f t="shared" si="931"/>
        <v>55153</v>
      </c>
      <c r="CE3248" s="32">
        <f t="shared" si="932"/>
        <v>0</v>
      </c>
      <c r="CF3248" s="32">
        <f t="shared" si="933"/>
        <v>0</v>
      </c>
      <c r="CG3248" s="32" t="str">
        <f t="shared" si="934"/>
        <v/>
      </c>
      <c r="CH3248" s="32">
        <v>3243</v>
      </c>
      <c r="CI3248" s="32" t="s">
        <v>6</v>
      </c>
      <c r="CJ3248" s="32" t="str">
        <f t="shared" si="935"/>
        <v/>
      </c>
      <c r="CK3248" s="32" t="str">
        <f t="shared" si="936"/>
        <v/>
      </c>
      <c r="CL3248" s="32" t="str">
        <f t="shared" si="937"/>
        <v/>
      </c>
      <c r="CM3248" s="32" t="str">
        <f t="shared" si="938"/>
        <v/>
      </c>
      <c r="CN3248" s="32" t="str">
        <f t="shared" si="939"/>
        <v/>
      </c>
    </row>
    <row r="3249" spans="71:92" x14ac:dyDescent="0.3">
      <c r="BS3249" s="32" t="str">
        <f>IF(Kiadasi_kiseroiv!$K$2=BT3249,BV3249,"")</f>
        <v/>
      </c>
      <c r="BT3249" s="34" t="str">
        <f t="shared" si="922"/>
        <v/>
      </c>
      <c r="BU3249" s="32" t="str">
        <f t="shared" si="923"/>
        <v/>
      </c>
      <c r="BV3249" s="32" t="str">
        <f t="shared" si="924"/>
        <v/>
      </c>
      <c r="BW3249" s="32" t="str">
        <f t="shared" si="925"/>
        <v/>
      </c>
      <c r="BX3249" s="32" t="str">
        <f t="shared" si="926"/>
        <v/>
      </c>
      <c r="BY3249" s="32" t="str">
        <f t="shared" si="927"/>
        <v/>
      </c>
      <c r="BZ3249" s="32" t="str">
        <f t="shared" si="928"/>
        <v/>
      </c>
      <c r="CA3249" s="32" t="str">
        <f t="shared" si="929"/>
        <v/>
      </c>
      <c r="CB3249" s="33">
        <f>IF(COUNTIF($CD$7:CD3249,CD3249)=1,CD3249,CD3249+COUNTIF($CD$6:CD3248,CD3249))</f>
        <v>58395</v>
      </c>
      <c r="CC3249" s="34">
        <f t="shared" si="930"/>
        <v>55153</v>
      </c>
      <c r="CD3249" s="32">
        <f t="shared" si="931"/>
        <v>55153</v>
      </c>
      <c r="CE3249" s="32">
        <f t="shared" si="932"/>
        <v>0</v>
      </c>
      <c r="CF3249" s="32">
        <f t="shared" si="933"/>
        <v>0</v>
      </c>
      <c r="CG3249" s="32" t="str">
        <f t="shared" si="934"/>
        <v/>
      </c>
      <c r="CH3249" s="32">
        <v>3244</v>
      </c>
      <c r="CI3249" s="32" t="s">
        <v>6</v>
      </c>
      <c r="CJ3249" s="32" t="str">
        <f t="shared" si="935"/>
        <v/>
      </c>
      <c r="CK3249" s="32" t="str">
        <f t="shared" si="936"/>
        <v/>
      </c>
      <c r="CL3249" s="32" t="str">
        <f t="shared" si="937"/>
        <v/>
      </c>
      <c r="CM3249" s="32" t="str">
        <f t="shared" si="938"/>
        <v/>
      </c>
      <c r="CN3249" s="32" t="str">
        <f t="shared" si="939"/>
        <v/>
      </c>
    </row>
    <row r="3250" spans="71:92" x14ac:dyDescent="0.3">
      <c r="BS3250" s="32" t="str">
        <f>IF(Kiadasi_kiseroiv!$K$2=BT3250,BV3250,"")</f>
        <v/>
      </c>
      <c r="BT3250" s="34" t="str">
        <f t="shared" si="922"/>
        <v/>
      </c>
      <c r="BU3250" s="32" t="str">
        <f t="shared" si="923"/>
        <v/>
      </c>
      <c r="BV3250" s="32" t="str">
        <f t="shared" si="924"/>
        <v/>
      </c>
      <c r="BW3250" s="32" t="str">
        <f t="shared" si="925"/>
        <v/>
      </c>
      <c r="BX3250" s="32" t="str">
        <f t="shared" si="926"/>
        <v/>
      </c>
      <c r="BY3250" s="32" t="str">
        <f t="shared" si="927"/>
        <v/>
      </c>
      <c r="BZ3250" s="32" t="str">
        <f t="shared" si="928"/>
        <v/>
      </c>
      <c r="CA3250" s="32" t="str">
        <f t="shared" si="929"/>
        <v/>
      </c>
      <c r="CB3250" s="33">
        <f>IF(COUNTIF($CD$7:CD3250,CD3250)=1,CD3250,CD3250+COUNTIF($CD$6:CD3249,CD3250))</f>
        <v>58396</v>
      </c>
      <c r="CC3250" s="34">
        <f t="shared" si="930"/>
        <v>55153</v>
      </c>
      <c r="CD3250" s="32">
        <f t="shared" si="931"/>
        <v>55153</v>
      </c>
      <c r="CE3250" s="32">
        <f t="shared" si="932"/>
        <v>0</v>
      </c>
      <c r="CF3250" s="32">
        <f t="shared" si="933"/>
        <v>0</v>
      </c>
      <c r="CG3250" s="32" t="str">
        <f t="shared" si="934"/>
        <v/>
      </c>
      <c r="CH3250" s="32">
        <v>3245</v>
      </c>
      <c r="CI3250" s="32" t="s">
        <v>6</v>
      </c>
      <c r="CJ3250" s="32" t="str">
        <f t="shared" si="935"/>
        <v/>
      </c>
      <c r="CK3250" s="32" t="str">
        <f t="shared" si="936"/>
        <v/>
      </c>
      <c r="CL3250" s="32" t="str">
        <f t="shared" si="937"/>
        <v/>
      </c>
      <c r="CM3250" s="32" t="str">
        <f t="shared" si="938"/>
        <v/>
      </c>
      <c r="CN3250" s="32" t="str">
        <f t="shared" si="939"/>
        <v/>
      </c>
    </row>
    <row r="3251" spans="71:92" x14ac:dyDescent="0.3">
      <c r="BS3251" s="32" t="str">
        <f>IF(Kiadasi_kiseroiv!$K$2=BT3251,BV3251,"")</f>
        <v/>
      </c>
      <c r="BT3251" s="34" t="str">
        <f t="shared" si="922"/>
        <v/>
      </c>
      <c r="BU3251" s="32" t="str">
        <f t="shared" si="923"/>
        <v/>
      </c>
      <c r="BV3251" s="32" t="str">
        <f t="shared" si="924"/>
        <v/>
      </c>
      <c r="BW3251" s="32" t="str">
        <f t="shared" si="925"/>
        <v/>
      </c>
      <c r="BX3251" s="32" t="str">
        <f t="shared" si="926"/>
        <v/>
      </c>
      <c r="BY3251" s="32" t="str">
        <f t="shared" si="927"/>
        <v/>
      </c>
      <c r="BZ3251" s="32" t="str">
        <f t="shared" si="928"/>
        <v/>
      </c>
      <c r="CA3251" s="32" t="str">
        <f t="shared" si="929"/>
        <v/>
      </c>
      <c r="CB3251" s="33">
        <f>IF(COUNTIF($CD$7:CD3251,CD3251)=1,CD3251,CD3251+COUNTIF($CD$6:CD3250,CD3251))</f>
        <v>58397</v>
      </c>
      <c r="CC3251" s="34">
        <f t="shared" si="930"/>
        <v>55153</v>
      </c>
      <c r="CD3251" s="32">
        <f t="shared" si="931"/>
        <v>55153</v>
      </c>
      <c r="CE3251" s="32">
        <f t="shared" si="932"/>
        <v>0</v>
      </c>
      <c r="CF3251" s="32">
        <f t="shared" si="933"/>
        <v>0</v>
      </c>
      <c r="CG3251" s="32" t="str">
        <f t="shared" si="934"/>
        <v/>
      </c>
      <c r="CH3251" s="32">
        <v>3246</v>
      </c>
      <c r="CI3251" s="32" t="s">
        <v>6</v>
      </c>
      <c r="CJ3251" s="32" t="str">
        <f t="shared" si="935"/>
        <v/>
      </c>
      <c r="CK3251" s="32" t="str">
        <f t="shared" si="936"/>
        <v/>
      </c>
      <c r="CL3251" s="32" t="str">
        <f t="shared" si="937"/>
        <v/>
      </c>
      <c r="CM3251" s="32" t="str">
        <f t="shared" si="938"/>
        <v/>
      </c>
      <c r="CN3251" s="32" t="str">
        <f t="shared" si="939"/>
        <v/>
      </c>
    </row>
    <row r="3252" spans="71:92" x14ac:dyDescent="0.3">
      <c r="BS3252" s="32" t="str">
        <f>IF(Kiadasi_kiseroiv!$K$2=BT3252,BV3252,"")</f>
        <v/>
      </c>
      <c r="BT3252" s="34" t="str">
        <f t="shared" si="922"/>
        <v/>
      </c>
      <c r="BU3252" s="32" t="str">
        <f t="shared" si="923"/>
        <v/>
      </c>
      <c r="BV3252" s="32" t="str">
        <f t="shared" si="924"/>
        <v/>
      </c>
      <c r="BW3252" s="32" t="str">
        <f t="shared" si="925"/>
        <v/>
      </c>
      <c r="BX3252" s="32" t="str">
        <f t="shared" si="926"/>
        <v/>
      </c>
      <c r="BY3252" s="32" t="str">
        <f t="shared" si="927"/>
        <v/>
      </c>
      <c r="BZ3252" s="32" t="str">
        <f t="shared" si="928"/>
        <v/>
      </c>
      <c r="CA3252" s="32" t="str">
        <f t="shared" si="929"/>
        <v/>
      </c>
      <c r="CB3252" s="33">
        <f>IF(COUNTIF($CD$7:CD3252,CD3252)=1,CD3252,CD3252+COUNTIF($CD$6:CD3251,CD3252))</f>
        <v>58398</v>
      </c>
      <c r="CC3252" s="34">
        <f t="shared" si="930"/>
        <v>55153</v>
      </c>
      <c r="CD3252" s="32">
        <f t="shared" si="931"/>
        <v>55153</v>
      </c>
      <c r="CE3252" s="32">
        <f t="shared" si="932"/>
        <v>0</v>
      </c>
      <c r="CF3252" s="32">
        <f t="shared" si="933"/>
        <v>0</v>
      </c>
      <c r="CG3252" s="32" t="str">
        <f t="shared" si="934"/>
        <v/>
      </c>
      <c r="CH3252" s="32">
        <v>3247</v>
      </c>
      <c r="CI3252" s="32" t="s">
        <v>6</v>
      </c>
      <c r="CJ3252" s="32" t="str">
        <f t="shared" si="935"/>
        <v/>
      </c>
      <c r="CK3252" s="32" t="str">
        <f t="shared" si="936"/>
        <v/>
      </c>
      <c r="CL3252" s="32" t="str">
        <f t="shared" si="937"/>
        <v/>
      </c>
      <c r="CM3252" s="32" t="str">
        <f t="shared" si="938"/>
        <v/>
      </c>
      <c r="CN3252" s="32" t="str">
        <f t="shared" si="939"/>
        <v/>
      </c>
    </row>
    <row r="3253" spans="71:92" x14ac:dyDescent="0.3">
      <c r="BS3253" s="32" t="str">
        <f>IF(Kiadasi_kiseroiv!$K$2=BT3253,BV3253,"")</f>
        <v/>
      </c>
      <c r="BT3253" s="34" t="str">
        <f t="shared" si="922"/>
        <v/>
      </c>
      <c r="BU3253" s="32" t="str">
        <f t="shared" si="923"/>
        <v/>
      </c>
      <c r="BV3253" s="32" t="str">
        <f t="shared" si="924"/>
        <v/>
      </c>
      <c r="BW3253" s="32" t="str">
        <f t="shared" si="925"/>
        <v/>
      </c>
      <c r="BX3253" s="32" t="str">
        <f t="shared" si="926"/>
        <v/>
      </c>
      <c r="BY3253" s="32" t="str">
        <f t="shared" si="927"/>
        <v/>
      </c>
      <c r="BZ3253" s="32" t="str">
        <f t="shared" si="928"/>
        <v/>
      </c>
      <c r="CA3253" s="32" t="str">
        <f t="shared" si="929"/>
        <v/>
      </c>
      <c r="CB3253" s="33">
        <f>IF(COUNTIF($CD$7:CD3253,CD3253)=1,CD3253,CD3253+COUNTIF($CD$6:CD3252,CD3253))</f>
        <v>58399</v>
      </c>
      <c r="CC3253" s="34">
        <f t="shared" si="930"/>
        <v>55153</v>
      </c>
      <c r="CD3253" s="32">
        <f t="shared" si="931"/>
        <v>55153</v>
      </c>
      <c r="CE3253" s="32">
        <f t="shared" si="932"/>
        <v>0</v>
      </c>
      <c r="CF3253" s="32">
        <f t="shared" si="933"/>
        <v>0</v>
      </c>
      <c r="CG3253" s="32" t="str">
        <f t="shared" si="934"/>
        <v/>
      </c>
      <c r="CH3253" s="32">
        <v>3248</v>
      </c>
      <c r="CI3253" s="32" t="s">
        <v>6</v>
      </c>
      <c r="CJ3253" s="32" t="str">
        <f t="shared" si="935"/>
        <v/>
      </c>
      <c r="CK3253" s="32" t="str">
        <f t="shared" si="936"/>
        <v/>
      </c>
      <c r="CL3253" s="32" t="str">
        <f t="shared" si="937"/>
        <v/>
      </c>
      <c r="CM3253" s="32" t="str">
        <f t="shared" si="938"/>
        <v/>
      </c>
      <c r="CN3253" s="32" t="str">
        <f t="shared" si="939"/>
        <v/>
      </c>
    </row>
    <row r="3254" spans="71:92" x14ac:dyDescent="0.3">
      <c r="BS3254" s="32" t="str">
        <f>IF(Kiadasi_kiseroiv!$K$2=BT3254,BV3254,"")</f>
        <v/>
      </c>
      <c r="BT3254" s="34" t="str">
        <f t="shared" si="922"/>
        <v/>
      </c>
      <c r="BU3254" s="32" t="str">
        <f t="shared" si="923"/>
        <v/>
      </c>
      <c r="BV3254" s="32" t="str">
        <f t="shared" si="924"/>
        <v/>
      </c>
      <c r="BW3254" s="32" t="str">
        <f t="shared" si="925"/>
        <v/>
      </c>
      <c r="BX3254" s="32" t="str">
        <f t="shared" si="926"/>
        <v/>
      </c>
      <c r="BY3254" s="32" t="str">
        <f t="shared" si="927"/>
        <v/>
      </c>
      <c r="BZ3254" s="32" t="str">
        <f t="shared" si="928"/>
        <v/>
      </c>
      <c r="CA3254" s="32" t="str">
        <f t="shared" si="929"/>
        <v/>
      </c>
      <c r="CB3254" s="33">
        <f>IF(COUNTIF($CD$7:CD3254,CD3254)=1,CD3254,CD3254+COUNTIF($CD$6:CD3253,CD3254))</f>
        <v>58400</v>
      </c>
      <c r="CC3254" s="34">
        <f t="shared" si="930"/>
        <v>55153</v>
      </c>
      <c r="CD3254" s="32">
        <f t="shared" si="931"/>
        <v>55153</v>
      </c>
      <c r="CE3254" s="32">
        <f t="shared" si="932"/>
        <v>0</v>
      </c>
      <c r="CF3254" s="32">
        <f t="shared" si="933"/>
        <v>0</v>
      </c>
      <c r="CG3254" s="32" t="str">
        <f t="shared" si="934"/>
        <v/>
      </c>
      <c r="CH3254" s="32">
        <v>3249</v>
      </c>
      <c r="CI3254" s="32" t="s">
        <v>6</v>
      </c>
      <c r="CJ3254" s="32" t="str">
        <f t="shared" si="935"/>
        <v/>
      </c>
      <c r="CK3254" s="32" t="str">
        <f t="shared" si="936"/>
        <v/>
      </c>
      <c r="CL3254" s="32" t="str">
        <f t="shared" si="937"/>
        <v/>
      </c>
      <c r="CM3254" s="32" t="str">
        <f t="shared" si="938"/>
        <v/>
      </c>
      <c r="CN3254" s="32" t="str">
        <f t="shared" si="939"/>
        <v/>
      </c>
    </row>
    <row r="3255" spans="71:92" x14ac:dyDescent="0.3">
      <c r="BS3255" s="32" t="str">
        <f>IF(Kiadasi_kiseroiv!$K$2=BT3255,BV3255,"")</f>
        <v/>
      </c>
      <c r="BT3255" s="34" t="str">
        <f t="shared" si="922"/>
        <v/>
      </c>
      <c r="BU3255" s="32" t="str">
        <f t="shared" si="923"/>
        <v/>
      </c>
      <c r="BV3255" s="32" t="str">
        <f t="shared" si="924"/>
        <v/>
      </c>
      <c r="BW3255" s="32" t="str">
        <f t="shared" si="925"/>
        <v/>
      </c>
      <c r="BX3255" s="32" t="str">
        <f t="shared" si="926"/>
        <v/>
      </c>
      <c r="BY3255" s="32" t="str">
        <f t="shared" si="927"/>
        <v/>
      </c>
      <c r="BZ3255" s="32" t="str">
        <f t="shared" si="928"/>
        <v/>
      </c>
      <c r="CA3255" s="32" t="str">
        <f t="shared" si="929"/>
        <v/>
      </c>
      <c r="CB3255" s="33">
        <f>IF(COUNTIF($CD$7:CD3255,CD3255)=1,CD3255,CD3255+COUNTIF($CD$6:CD3254,CD3255))</f>
        <v>58401</v>
      </c>
      <c r="CC3255" s="34">
        <f t="shared" si="930"/>
        <v>55153</v>
      </c>
      <c r="CD3255" s="32">
        <f t="shared" si="931"/>
        <v>55153</v>
      </c>
      <c r="CE3255" s="32">
        <f t="shared" si="932"/>
        <v>0</v>
      </c>
      <c r="CF3255" s="32">
        <f t="shared" si="933"/>
        <v>0</v>
      </c>
      <c r="CG3255" s="32" t="str">
        <f t="shared" si="934"/>
        <v/>
      </c>
      <c r="CH3255" s="32">
        <v>3250</v>
      </c>
      <c r="CI3255" s="32" t="s">
        <v>6</v>
      </c>
      <c r="CJ3255" s="32" t="str">
        <f t="shared" si="935"/>
        <v/>
      </c>
      <c r="CK3255" s="32" t="str">
        <f t="shared" si="936"/>
        <v/>
      </c>
      <c r="CL3255" s="32" t="str">
        <f t="shared" si="937"/>
        <v/>
      </c>
      <c r="CM3255" s="32" t="str">
        <f t="shared" si="938"/>
        <v/>
      </c>
      <c r="CN3255" s="32" t="str">
        <f t="shared" si="939"/>
        <v/>
      </c>
    </row>
    <row r="3256" spans="71:92" x14ac:dyDescent="0.3">
      <c r="BS3256" s="32" t="str">
        <f>IF(Kiadasi_kiseroiv!$K$2=BT3256,BV3256,"")</f>
        <v/>
      </c>
      <c r="BT3256" s="34" t="str">
        <f t="shared" si="922"/>
        <v/>
      </c>
      <c r="BU3256" s="32" t="str">
        <f t="shared" si="923"/>
        <v/>
      </c>
      <c r="BV3256" s="32" t="str">
        <f t="shared" si="924"/>
        <v/>
      </c>
      <c r="BW3256" s="32" t="str">
        <f t="shared" si="925"/>
        <v/>
      </c>
      <c r="BX3256" s="32" t="str">
        <f t="shared" si="926"/>
        <v/>
      </c>
      <c r="BY3256" s="32" t="str">
        <f t="shared" si="927"/>
        <v/>
      </c>
      <c r="BZ3256" s="32" t="str">
        <f t="shared" si="928"/>
        <v/>
      </c>
      <c r="CA3256" s="32" t="str">
        <f t="shared" si="929"/>
        <v/>
      </c>
      <c r="CB3256" s="33">
        <f>IF(COUNTIF($CD$7:CD3256,CD3256)=1,CD3256,CD3256+COUNTIF($CD$6:CD3255,CD3256))</f>
        <v>58402</v>
      </c>
      <c r="CC3256" s="34">
        <f t="shared" si="930"/>
        <v>55153</v>
      </c>
      <c r="CD3256" s="32">
        <f t="shared" si="931"/>
        <v>55153</v>
      </c>
      <c r="CE3256" s="32">
        <f t="shared" si="932"/>
        <v>0</v>
      </c>
      <c r="CF3256" s="32">
        <f t="shared" si="933"/>
        <v>0</v>
      </c>
      <c r="CG3256" s="32" t="str">
        <f t="shared" si="934"/>
        <v/>
      </c>
      <c r="CH3256" s="32">
        <v>3251</v>
      </c>
      <c r="CI3256" s="32" t="s">
        <v>6</v>
      </c>
      <c r="CJ3256" s="32" t="str">
        <f t="shared" si="935"/>
        <v/>
      </c>
      <c r="CK3256" s="32" t="str">
        <f t="shared" si="936"/>
        <v/>
      </c>
      <c r="CL3256" s="32" t="str">
        <f t="shared" si="937"/>
        <v/>
      </c>
      <c r="CM3256" s="32" t="str">
        <f t="shared" si="938"/>
        <v/>
      </c>
      <c r="CN3256" s="32" t="str">
        <f t="shared" si="939"/>
        <v/>
      </c>
    </row>
    <row r="3257" spans="71:92" x14ac:dyDescent="0.3">
      <c r="BS3257" s="32" t="str">
        <f>IF(Kiadasi_kiseroiv!$K$2=BT3257,BV3257,"")</f>
        <v/>
      </c>
      <c r="BT3257" s="34" t="str">
        <f t="shared" si="922"/>
        <v/>
      </c>
      <c r="BU3257" s="32" t="str">
        <f t="shared" si="923"/>
        <v/>
      </c>
      <c r="BV3257" s="32" t="str">
        <f t="shared" si="924"/>
        <v/>
      </c>
      <c r="BW3257" s="32" t="str">
        <f t="shared" si="925"/>
        <v/>
      </c>
      <c r="BX3257" s="32" t="str">
        <f t="shared" si="926"/>
        <v/>
      </c>
      <c r="BY3257" s="32" t="str">
        <f t="shared" si="927"/>
        <v/>
      </c>
      <c r="BZ3257" s="32" t="str">
        <f t="shared" si="928"/>
        <v/>
      </c>
      <c r="CA3257" s="32" t="str">
        <f t="shared" si="929"/>
        <v/>
      </c>
      <c r="CB3257" s="33">
        <f>IF(COUNTIF($CD$7:CD3257,CD3257)=1,CD3257,CD3257+COUNTIF($CD$6:CD3256,CD3257))</f>
        <v>58403</v>
      </c>
      <c r="CC3257" s="34">
        <f t="shared" si="930"/>
        <v>55153</v>
      </c>
      <c r="CD3257" s="32">
        <f t="shared" si="931"/>
        <v>55153</v>
      </c>
      <c r="CE3257" s="32">
        <f t="shared" si="932"/>
        <v>0</v>
      </c>
      <c r="CF3257" s="32">
        <f t="shared" si="933"/>
        <v>0</v>
      </c>
      <c r="CG3257" s="32" t="str">
        <f t="shared" si="934"/>
        <v/>
      </c>
      <c r="CH3257" s="32">
        <v>3252</v>
      </c>
      <c r="CI3257" s="32" t="s">
        <v>6</v>
      </c>
      <c r="CJ3257" s="32" t="str">
        <f t="shared" si="935"/>
        <v/>
      </c>
      <c r="CK3257" s="32" t="str">
        <f t="shared" si="936"/>
        <v/>
      </c>
      <c r="CL3257" s="32" t="str">
        <f t="shared" si="937"/>
        <v/>
      </c>
      <c r="CM3257" s="32" t="str">
        <f t="shared" si="938"/>
        <v/>
      </c>
      <c r="CN3257" s="32" t="str">
        <f t="shared" si="939"/>
        <v/>
      </c>
    </row>
    <row r="3258" spans="71:92" x14ac:dyDescent="0.3">
      <c r="BS3258" s="32" t="str">
        <f>IF(Kiadasi_kiseroiv!$K$2=BT3258,BV3258,"")</f>
        <v/>
      </c>
      <c r="BT3258" s="34" t="str">
        <f t="shared" si="922"/>
        <v/>
      </c>
      <c r="BU3258" s="32" t="str">
        <f t="shared" si="923"/>
        <v/>
      </c>
      <c r="BV3258" s="32" t="str">
        <f t="shared" si="924"/>
        <v/>
      </c>
      <c r="BW3258" s="32" t="str">
        <f t="shared" si="925"/>
        <v/>
      </c>
      <c r="BX3258" s="32" t="str">
        <f t="shared" si="926"/>
        <v/>
      </c>
      <c r="BY3258" s="32" t="str">
        <f t="shared" si="927"/>
        <v/>
      </c>
      <c r="BZ3258" s="32" t="str">
        <f t="shared" si="928"/>
        <v/>
      </c>
      <c r="CA3258" s="32" t="str">
        <f t="shared" si="929"/>
        <v/>
      </c>
      <c r="CB3258" s="33">
        <f>IF(COUNTIF($CD$7:CD3258,CD3258)=1,CD3258,CD3258+COUNTIF($CD$6:CD3257,CD3258))</f>
        <v>58404</v>
      </c>
      <c r="CC3258" s="34">
        <f t="shared" si="930"/>
        <v>55153</v>
      </c>
      <c r="CD3258" s="32">
        <f t="shared" si="931"/>
        <v>55153</v>
      </c>
      <c r="CE3258" s="32">
        <f t="shared" si="932"/>
        <v>0</v>
      </c>
      <c r="CF3258" s="32">
        <f t="shared" si="933"/>
        <v>0</v>
      </c>
      <c r="CG3258" s="32" t="str">
        <f t="shared" si="934"/>
        <v/>
      </c>
      <c r="CH3258" s="32">
        <v>3253</v>
      </c>
      <c r="CI3258" s="32" t="s">
        <v>6</v>
      </c>
      <c r="CJ3258" s="32" t="str">
        <f t="shared" si="935"/>
        <v/>
      </c>
      <c r="CK3258" s="32" t="str">
        <f t="shared" si="936"/>
        <v/>
      </c>
      <c r="CL3258" s="32" t="str">
        <f t="shared" si="937"/>
        <v/>
      </c>
      <c r="CM3258" s="32" t="str">
        <f t="shared" si="938"/>
        <v/>
      </c>
      <c r="CN3258" s="32" t="str">
        <f t="shared" si="939"/>
        <v/>
      </c>
    </row>
    <row r="3259" spans="71:92" x14ac:dyDescent="0.3">
      <c r="BS3259" s="32" t="str">
        <f>IF(Kiadasi_kiseroiv!$K$2=BT3259,BV3259,"")</f>
        <v/>
      </c>
      <c r="BT3259" s="34" t="str">
        <f t="shared" si="922"/>
        <v/>
      </c>
      <c r="BU3259" s="32" t="str">
        <f t="shared" si="923"/>
        <v/>
      </c>
      <c r="BV3259" s="32" t="str">
        <f t="shared" si="924"/>
        <v/>
      </c>
      <c r="BW3259" s="32" t="str">
        <f t="shared" si="925"/>
        <v/>
      </c>
      <c r="BX3259" s="32" t="str">
        <f t="shared" si="926"/>
        <v/>
      </c>
      <c r="BY3259" s="32" t="str">
        <f t="shared" si="927"/>
        <v/>
      </c>
      <c r="BZ3259" s="32" t="str">
        <f t="shared" si="928"/>
        <v/>
      </c>
      <c r="CA3259" s="32" t="str">
        <f t="shared" si="929"/>
        <v/>
      </c>
      <c r="CB3259" s="33">
        <f>IF(COUNTIF($CD$7:CD3259,CD3259)=1,CD3259,CD3259+COUNTIF($CD$6:CD3258,CD3259))</f>
        <v>58405</v>
      </c>
      <c r="CC3259" s="34">
        <f t="shared" si="930"/>
        <v>55153</v>
      </c>
      <c r="CD3259" s="32">
        <f t="shared" si="931"/>
        <v>55153</v>
      </c>
      <c r="CE3259" s="32">
        <f t="shared" si="932"/>
        <v>0</v>
      </c>
      <c r="CF3259" s="32">
        <f t="shared" si="933"/>
        <v>0</v>
      </c>
      <c r="CG3259" s="32" t="str">
        <f t="shared" si="934"/>
        <v/>
      </c>
      <c r="CH3259" s="32">
        <v>3254</v>
      </c>
      <c r="CI3259" s="32" t="s">
        <v>6</v>
      </c>
      <c r="CJ3259" s="32" t="str">
        <f t="shared" si="935"/>
        <v/>
      </c>
      <c r="CK3259" s="32" t="str">
        <f t="shared" si="936"/>
        <v/>
      </c>
      <c r="CL3259" s="32" t="str">
        <f t="shared" si="937"/>
        <v/>
      </c>
      <c r="CM3259" s="32" t="str">
        <f t="shared" si="938"/>
        <v/>
      </c>
      <c r="CN3259" s="32" t="str">
        <f t="shared" si="939"/>
        <v/>
      </c>
    </row>
    <row r="3260" spans="71:92" x14ac:dyDescent="0.3">
      <c r="BS3260" s="32" t="str">
        <f>IF(Kiadasi_kiseroiv!$K$2=BT3260,BV3260,"")</f>
        <v/>
      </c>
      <c r="BT3260" s="34" t="str">
        <f t="shared" si="922"/>
        <v/>
      </c>
      <c r="BU3260" s="32" t="str">
        <f t="shared" si="923"/>
        <v/>
      </c>
      <c r="BV3260" s="32" t="str">
        <f t="shared" si="924"/>
        <v/>
      </c>
      <c r="BW3260" s="32" t="str">
        <f t="shared" si="925"/>
        <v/>
      </c>
      <c r="BX3260" s="32" t="str">
        <f t="shared" si="926"/>
        <v/>
      </c>
      <c r="BY3260" s="32" t="str">
        <f t="shared" si="927"/>
        <v/>
      </c>
      <c r="BZ3260" s="32" t="str">
        <f t="shared" si="928"/>
        <v/>
      </c>
      <c r="CA3260" s="32" t="str">
        <f t="shared" si="929"/>
        <v/>
      </c>
      <c r="CB3260" s="33">
        <f>IF(COUNTIF($CD$7:CD3260,CD3260)=1,CD3260,CD3260+COUNTIF($CD$6:CD3259,CD3260))</f>
        <v>58406</v>
      </c>
      <c r="CC3260" s="34">
        <f t="shared" si="930"/>
        <v>55153</v>
      </c>
      <c r="CD3260" s="32">
        <f t="shared" si="931"/>
        <v>55153</v>
      </c>
      <c r="CE3260" s="32">
        <f t="shared" si="932"/>
        <v>0</v>
      </c>
      <c r="CF3260" s="32">
        <f t="shared" si="933"/>
        <v>0</v>
      </c>
      <c r="CG3260" s="32" t="str">
        <f t="shared" si="934"/>
        <v/>
      </c>
      <c r="CH3260" s="32">
        <v>3255</v>
      </c>
      <c r="CI3260" s="32" t="s">
        <v>6</v>
      </c>
      <c r="CJ3260" s="32" t="str">
        <f t="shared" si="935"/>
        <v/>
      </c>
      <c r="CK3260" s="32" t="str">
        <f t="shared" si="936"/>
        <v/>
      </c>
      <c r="CL3260" s="32" t="str">
        <f t="shared" si="937"/>
        <v/>
      </c>
      <c r="CM3260" s="32" t="str">
        <f t="shared" si="938"/>
        <v/>
      </c>
      <c r="CN3260" s="32" t="str">
        <f t="shared" si="939"/>
        <v/>
      </c>
    </row>
    <row r="3261" spans="71:92" x14ac:dyDescent="0.3">
      <c r="BS3261" s="32" t="str">
        <f>IF(Kiadasi_kiseroiv!$K$2=BT3261,BV3261,"")</f>
        <v/>
      </c>
      <c r="BT3261" s="34" t="str">
        <f t="shared" si="922"/>
        <v/>
      </c>
      <c r="BU3261" s="32" t="str">
        <f t="shared" si="923"/>
        <v/>
      </c>
      <c r="BV3261" s="32" t="str">
        <f t="shared" si="924"/>
        <v/>
      </c>
      <c r="BW3261" s="32" t="str">
        <f t="shared" si="925"/>
        <v/>
      </c>
      <c r="BX3261" s="32" t="str">
        <f t="shared" si="926"/>
        <v/>
      </c>
      <c r="BY3261" s="32" t="str">
        <f t="shared" si="927"/>
        <v/>
      </c>
      <c r="BZ3261" s="32" t="str">
        <f t="shared" si="928"/>
        <v/>
      </c>
      <c r="CA3261" s="32" t="str">
        <f t="shared" si="929"/>
        <v/>
      </c>
      <c r="CB3261" s="33">
        <f>IF(COUNTIF($CD$7:CD3261,CD3261)=1,CD3261,CD3261+COUNTIF($CD$6:CD3260,CD3261))</f>
        <v>58407</v>
      </c>
      <c r="CC3261" s="34">
        <f t="shared" si="930"/>
        <v>55153</v>
      </c>
      <c r="CD3261" s="32">
        <f t="shared" si="931"/>
        <v>55153</v>
      </c>
      <c r="CE3261" s="32">
        <f t="shared" si="932"/>
        <v>0</v>
      </c>
      <c r="CF3261" s="32">
        <f t="shared" si="933"/>
        <v>0</v>
      </c>
      <c r="CG3261" s="32" t="str">
        <f t="shared" si="934"/>
        <v/>
      </c>
      <c r="CH3261" s="32">
        <v>3256</v>
      </c>
      <c r="CI3261" s="32" t="s">
        <v>6</v>
      </c>
      <c r="CJ3261" s="32" t="str">
        <f t="shared" si="935"/>
        <v/>
      </c>
      <c r="CK3261" s="32" t="str">
        <f t="shared" si="936"/>
        <v/>
      </c>
      <c r="CL3261" s="32" t="str">
        <f t="shared" si="937"/>
        <v/>
      </c>
      <c r="CM3261" s="32" t="str">
        <f t="shared" si="938"/>
        <v/>
      </c>
      <c r="CN3261" s="32" t="str">
        <f t="shared" si="939"/>
        <v/>
      </c>
    </row>
    <row r="3262" spans="71:92" x14ac:dyDescent="0.3">
      <c r="BS3262" s="32" t="str">
        <f>IF(Kiadasi_kiseroiv!$K$2=BT3262,BV3262,"")</f>
        <v/>
      </c>
      <c r="BT3262" s="34" t="str">
        <f t="shared" si="922"/>
        <v/>
      </c>
      <c r="BU3262" s="32" t="str">
        <f t="shared" si="923"/>
        <v/>
      </c>
      <c r="BV3262" s="32" t="str">
        <f t="shared" si="924"/>
        <v/>
      </c>
      <c r="BW3262" s="32" t="str">
        <f t="shared" si="925"/>
        <v/>
      </c>
      <c r="BX3262" s="32" t="str">
        <f t="shared" si="926"/>
        <v/>
      </c>
      <c r="BY3262" s="32" t="str">
        <f t="shared" si="927"/>
        <v/>
      </c>
      <c r="BZ3262" s="32" t="str">
        <f t="shared" si="928"/>
        <v/>
      </c>
      <c r="CA3262" s="32" t="str">
        <f t="shared" si="929"/>
        <v/>
      </c>
      <c r="CB3262" s="33">
        <f>IF(COUNTIF($CD$7:CD3262,CD3262)=1,CD3262,CD3262+COUNTIF($CD$6:CD3261,CD3262))</f>
        <v>58408</v>
      </c>
      <c r="CC3262" s="34">
        <f t="shared" si="930"/>
        <v>55153</v>
      </c>
      <c r="CD3262" s="32">
        <f t="shared" si="931"/>
        <v>55153</v>
      </c>
      <c r="CE3262" s="32">
        <f t="shared" si="932"/>
        <v>0</v>
      </c>
      <c r="CF3262" s="32">
        <f t="shared" si="933"/>
        <v>0</v>
      </c>
      <c r="CG3262" s="32" t="str">
        <f t="shared" si="934"/>
        <v/>
      </c>
      <c r="CH3262" s="32">
        <v>3257</v>
      </c>
      <c r="CI3262" s="32" t="s">
        <v>6</v>
      </c>
      <c r="CJ3262" s="32" t="str">
        <f t="shared" si="935"/>
        <v/>
      </c>
      <c r="CK3262" s="32" t="str">
        <f t="shared" si="936"/>
        <v/>
      </c>
      <c r="CL3262" s="32" t="str">
        <f t="shared" si="937"/>
        <v/>
      </c>
      <c r="CM3262" s="32" t="str">
        <f t="shared" si="938"/>
        <v/>
      </c>
      <c r="CN3262" s="32" t="str">
        <f t="shared" si="939"/>
        <v/>
      </c>
    </row>
    <row r="3263" spans="71:92" x14ac:dyDescent="0.3">
      <c r="BS3263" s="32" t="str">
        <f>IF(Kiadasi_kiseroiv!$K$2=BT3263,BV3263,"")</f>
        <v/>
      </c>
      <c r="BT3263" s="34" t="str">
        <f t="shared" si="922"/>
        <v/>
      </c>
      <c r="BU3263" s="32" t="str">
        <f t="shared" si="923"/>
        <v/>
      </c>
      <c r="BV3263" s="32" t="str">
        <f t="shared" si="924"/>
        <v/>
      </c>
      <c r="BW3263" s="32" t="str">
        <f t="shared" si="925"/>
        <v/>
      </c>
      <c r="BX3263" s="32" t="str">
        <f t="shared" si="926"/>
        <v/>
      </c>
      <c r="BY3263" s="32" t="str">
        <f t="shared" si="927"/>
        <v/>
      </c>
      <c r="BZ3263" s="32" t="str">
        <f t="shared" si="928"/>
        <v/>
      </c>
      <c r="CA3263" s="32" t="str">
        <f t="shared" si="929"/>
        <v/>
      </c>
      <c r="CB3263" s="33">
        <f>IF(COUNTIF($CD$7:CD3263,CD3263)=1,CD3263,CD3263+COUNTIF($CD$6:CD3262,CD3263))</f>
        <v>58409</v>
      </c>
      <c r="CC3263" s="34">
        <f t="shared" si="930"/>
        <v>55153</v>
      </c>
      <c r="CD3263" s="32">
        <f t="shared" si="931"/>
        <v>55153</v>
      </c>
      <c r="CE3263" s="32">
        <f t="shared" si="932"/>
        <v>0</v>
      </c>
      <c r="CF3263" s="32">
        <f t="shared" si="933"/>
        <v>0</v>
      </c>
      <c r="CG3263" s="32" t="str">
        <f t="shared" si="934"/>
        <v/>
      </c>
      <c r="CH3263" s="32">
        <v>3258</v>
      </c>
      <c r="CI3263" s="32" t="s">
        <v>6</v>
      </c>
      <c r="CJ3263" s="32" t="str">
        <f t="shared" si="935"/>
        <v/>
      </c>
      <c r="CK3263" s="32" t="str">
        <f t="shared" si="936"/>
        <v/>
      </c>
      <c r="CL3263" s="32" t="str">
        <f t="shared" si="937"/>
        <v/>
      </c>
      <c r="CM3263" s="32" t="str">
        <f t="shared" si="938"/>
        <v/>
      </c>
      <c r="CN3263" s="32" t="str">
        <f t="shared" si="939"/>
        <v/>
      </c>
    </row>
    <row r="3264" spans="71:92" x14ac:dyDescent="0.3">
      <c r="BS3264" s="32" t="str">
        <f>IF(Kiadasi_kiseroiv!$K$2=BT3264,BV3264,"")</f>
        <v/>
      </c>
      <c r="BT3264" s="34" t="str">
        <f t="shared" si="922"/>
        <v/>
      </c>
      <c r="BU3264" s="32" t="str">
        <f t="shared" si="923"/>
        <v/>
      </c>
      <c r="BV3264" s="32" t="str">
        <f t="shared" si="924"/>
        <v/>
      </c>
      <c r="BW3264" s="32" t="str">
        <f t="shared" si="925"/>
        <v/>
      </c>
      <c r="BX3264" s="32" t="str">
        <f t="shared" si="926"/>
        <v/>
      </c>
      <c r="BY3264" s="32" t="str">
        <f t="shared" si="927"/>
        <v/>
      </c>
      <c r="BZ3264" s="32" t="str">
        <f t="shared" si="928"/>
        <v/>
      </c>
      <c r="CA3264" s="32" t="str">
        <f t="shared" si="929"/>
        <v/>
      </c>
      <c r="CB3264" s="33">
        <f>IF(COUNTIF($CD$7:CD3264,CD3264)=1,CD3264,CD3264+COUNTIF($CD$6:CD3263,CD3264))</f>
        <v>58410</v>
      </c>
      <c r="CC3264" s="34">
        <f t="shared" si="930"/>
        <v>55153</v>
      </c>
      <c r="CD3264" s="32">
        <f t="shared" si="931"/>
        <v>55153</v>
      </c>
      <c r="CE3264" s="32">
        <f t="shared" si="932"/>
        <v>0</v>
      </c>
      <c r="CF3264" s="32">
        <f t="shared" si="933"/>
        <v>0</v>
      </c>
      <c r="CG3264" s="32" t="str">
        <f t="shared" si="934"/>
        <v/>
      </c>
      <c r="CH3264" s="32">
        <v>3259</v>
      </c>
      <c r="CI3264" s="32" t="s">
        <v>6</v>
      </c>
      <c r="CJ3264" s="32" t="str">
        <f t="shared" si="935"/>
        <v/>
      </c>
      <c r="CK3264" s="32" t="str">
        <f t="shared" si="936"/>
        <v/>
      </c>
      <c r="CL3264" s="32" t="str">
        <f t="shared" si="937"/>
        <v/>
      </c>
      <c r="CM3264" s="32" t="str">
        <f t="shared" si="938"/>
        <v/>
      </c>
      <c r="CN3264" s="32" t="str">
        <f t="shared" si="939"/>
        <v/>
      </c>
    </row>
    <row r="3265" spans="71:92" x14ac:dyDescent="0.3">
      <c r="BS3265" s="32" t="str">
        <f>IF(Kiadasi_kiseroiv!$K$2=BT3265,BV3265,"")</f>
        <v/>
      </c>
      <c r="BT3265" s="34" t="str">
        <f t="shared" si="922"/>
        <v/>
      </c>
      <c r="BU3265" s="32" t="str">
        <f t="shared" si="923"/>
        <v/>
      </c>
      <c r="BV3265" s="32" t="str">
        <f t="shared" si="924"/>
        <v/>
      </c>
      <c r="BW3265" s="32" t="str">
        <f t="shared" si="925"/>
        <v/>
      </c>
      <c r="BX3265" s="32" t="str">
        <f t="shared" si="926"/>
        <v/>
      </c>
      <c r="BY3265" s="32" t="str">
        <f t="shared" si="927"/>
        <v/>
      </c>
      <c r="BZ3265" s="32" t="str">
        <f t="shared" si="928"/>
        <v/>
      </c>
      <c r="CA3265" s="32" t="str">
        <f t="shared" si="929"/>
        <v/>
      </c>
      <c r="CB3265" s="33">
        <f>IF(COUNTIF($CD$7:CD3265,CD3265)=1,CD3265,CD3265+COUNTIF($CD$6:CD3264,CD3265))</f>
        <v>58411</v>
      </c>
      <c r="CC3265" s="34">
        <f t="shared" si="930"/>
        <v>55153</v>
      </c>
      <c r="CD3265" s="32">
        <f t="shared" si="931"/>
        <v>55153</v>
      </c>
      <c r="CE3265" s="32">
        <f t="shared" si="932"/>
        <v>0</v>
      </c>
      <c r="CF3265" s="32">
        <f t="shared" si="933"/>
        <v>0</v>
      </c>
      <c r="CG3265" s="32" t="str">
        <f t="shared" si="934"/>
        <v/>
      </c>
      <c r="CH3265" s="32">
        <v>3260</v>
      </c>
      <c r="CI3265" s="32" t="s">
        <v>6</v>
      </c>
      <c r="CJ3265" s="32" t="str">
        <f t="shared" si="935"/>
        <v/>
      </c>
      <c r="CK3265" s="32" t="str">
        <f t="shared" si="936"/>
        <v/>
      </c>
      <c r="CL3265" s="32" t="str">
        <f t="shared" si="937"/>
        <v/>
      </c>
      <c r="CM3265" s="32" t="str">
        <f t="shared" si="938"/>
        <v/>
      </c>
      <c r="CN3265" s="32" t="str">
        <f t="shared" si="939"/>
        <v/>
      </c>
    </row>
    <row r="3266" spans="71:92" x14ac:dyDescent="0.3">
      <c r="BS3266" s="32" t="str">
        <f>IF(Kiadasi_kiseroiv!$K$2=BT3266,BV3266,"")</f>
        <v/>
      </c>
      <c r="BT3266" s="34" t="str">
        <f t="shared" si="922"/>
        <v/>
      </c>
      <c r="BU3266" s="32" t="str">
        <f t="shared" si="923"/>
        <v/>
      </c>
      <c r="BV3266" s="32" t="str">
        <f t="shared" si="924"/>
        <v/>
      </c>
      <c r="BW3266" s="32" t="str">
        <f t="shared" si="925"/>
        <v/>
      </c>
      <c r="BX3266" s="32" t="str">
        <f t="shared" si="926"/>
        <v/>
      </c>
      <c r="BY3266" s="32" t="str">
        <f t="shared" si="927"/>
        <v/>
      </c>
      <c r="BZ3266" s="32" t="str">
        <f t="shared" si="928"/>
        <v/>
      </c>
      <c r="CA3266" s="32" t="str">
        <f t="shared" si="929"/>
        <v/>
      </c>
      <c r="CB3266" s="33">
        <f>IF(COUNTIF($CD$7:CD3266,CD3266)=1,CD3266,CD3266+COUNTIF($CD$6:CD3265,CD3266))</f>
        <v>58412</v>
      </c>
      <c r="CC3266" s="34">
        <f t="shared" si="930"/>
        <v>55153</v>
      </c>
      <c r="CD3266" s="32">
        <f t="shared" si="931"/>
        <v>55153</v>
      </c>
      <c r="CE3266" s="32">
        <f t="shared" si="932"/>
        <v>0</v>
      </c>
      <c r="CF3266" s="32">
        <f t="shared" si="933"/>
        <v>0</v>
      </c>
      <c r="CG3266" s="32" t="str">
        <f t="shared" si="934"/>
        <v/>
      </c>
      <c r="CH3266" s="32">
        <v>3261</v>
      </c>
      <c r="CI3266" s="32" t="s">
        <v>6</v>
      </c>
      <c r="CJ3266" s="32" t="str">
        <f t="shared" si="935"/>
        <v/>
      </c>
      <c r="CK3266" s="32" t="str">
        <f t="shared" si="936"/>
        <v/>
      </c>
      <c r="CL3266" s="32" t="str">
        <f t="shared" si="937"/>
        <v/>
      </c>
      <c r="CM3266" s="32" t="str">
        <f t="shared" si="938"/>
        <v/>
      </c>
      <c r="CN3266" s="32" t="str">
        <f t="shared" si="939"/>
        <v/>
      </c>
    </row>
    <row r="3267" spans="71:92" x14ac:dyDescent="0.3">
      <c r="BS3267" s="32" t="str">
        <f>IF(Kiadasi_kiseroiv!$K$2=BT3267,BV3267,"")</f>
        <v/>
      </c>
      <c r="BT3267" s="34" t="str">
        <f t="shared" si="922"/>
        <v/>
      </c>
      <c r="BU3267" s="32" t="str">
        <f t="shared" si="923"/>
        <v/>
      </c>
      <c r="BV3267" s="32" t="str">
        <f t="shared" si="924"/>
        <v/>
      </c>
      <c r="BW3267" s="32" t="str">
        <f t="shared" si="925"/>
        <v/>
      </c>
      <c r="BX3267" s="32" t="str">
        <f t="shared" si="926"/>
        <v/>
      </c>
      <c r="BY3267" s="32" t="str">
        <f t="shared" si="927"/>
        <v/>
      </c>
      <c r="BZ3267" s="32" t="str">
        <f t="shared" si="928"/>
        <v/>
      </c>
      <c r="CA3267" s="32" t="str">
        <f t="shared" si="929"/>
        <v/>
      </c>
      <c r="CB3267" s="33">
        <f>IF(COUNTIF($CD$7:CD3267,CD3267)=1,CD3267,CD3267+COUNTIF($CD$6:CD3266,CD3267))</f>
        <v>58413</v>
      </c>
      <c r="CC3267" s="34">
        <f t="shared" si="930"/>
        <v>55153</v>
      </c>
      <c r="CD3267" s="32">
        <f t="shared" si="931"/>
        <v>55153</v>
      </c>
      <c r="CE3267" s="32">
        <f t="shared" si="932"/>
        <v>0</v>
      </c>
      <c r="CF3267" s="32">
        <f t="shared" si="933"/>
        <v>0</v>
      </c>
      <c r="CG3267" s="32" t="str">
        <f t="shared" si="934"/>
        <v/>
      </c>
      <c r="CH3267" s="32">
        <v>3262</v>
      </c>
      <c r="CI3267" s="32" t="s">
        <v>6</v>
      </c>
      <c r="CJ3267" s="32" t="str">
        <f t="shared" si="935"/>
        <v/>
      </c>
      <c r="CK3267" s="32" t="str">
        <f t="shared" si="936"/>
        <v/>
      </c>
      <c r="CL3267" s="32" t="str">
        <f t="shared" si="937"/>
        <v/>
      </c>
      <c r="CM3267" s="32" t="str">
        <f t="shared" si="938"/>
        <v/>
      </c>
      <c r="CN3267" s="32" t="str">
        <f t="shared" si="939"/>
        <v/>
      </c>
    </row>
    <row r="3268" spans="71:92" x14ac:dyDescent="0.3">
      <c r="BS3268" s="32" t="str">
        <f>IF(Kiadasi_kiseroiv!$K$2=BT3268,BV3268,"")</f>
        <v/>
      </c>
      <c r="BT3268" s="34" t="str">
        <f t="shared" si="922"/>
        <v/>
      </c>
      <c r="BU3268" s="32" t="str">
        <f t="shared" si="923"/>
        <v/>
      </c>
      <c r="BV3268" s="32" t="str">
        <f t="shared" si="924"/>
        <v/>
      </c>
      <c r="BW3268" s="32" t="str">
        <f t="shared" si="925"/>
        <v/>
      </c>
      <c r="BX3268" s="32" t="str">
        <f t="shared" si="926"/>
        <v/>
      </c>
      <c r="BY3268" s="32" t="str">
        <f t="shared" si="927"/>
        <v/>
      </c>
      <c r="BZ3268" s="32" t="str">
        <f t="shared" si="928"/>
        <v/>
      </c>
      <c r="CA3268" s="32" t="str">
        <f t="shared" si="929"/>
        <v/>
      </c>
      <c r="CB3268" s="33">
        <f>IF(COUNTIF($CD$7:CD3268,CD3268)=1,CD3268,CD3268+COUNTIF($CD$6:CD3267,CD3268))</f>
        <v>58414</v>
      </c>
      <c r="CC3268" s="34">
        <f t="shared" si="930"/>
        <v>55153</v>
      </c>
      <c r="CD3268" s="32">
        <f t="shared" si="931"/>
        <v>55153</v>
      </c>
      <c r="CE3268" s="32">
        <f t="shared" si="932"/>
        <v>0</v>
      </c>
      <c r="CF3268" s="32">
        <f t="shared" si="933"/>
        <v>0</v>
      </c>
      <c r="CG3268" s="32" t="str">
        <f t="shared" si="934"/>
        <v/>
      </c>
      <c r="CH3268" s="32">
        <v>3263</v>
      </c>
      <c r="CI3268" s="32" t="s">
        <v>6</v>
      </c>
      <c r="CJ3268" s="32" t="str">
        <f t="shared" si="935"/>
        <v/>
      </c>
      <c r="CK3268" s="32" t="str">
        <f t="shared" si="936"/>
        <v/>
      </c>
      <c r="CL3268" s="32" t="str">
        <f t="shared" si="937"/>
        <v/>
      </c>
      <c r="CM3268" s="32" t="str">
        <f t="shared" si="938"/>
        <v/>
      </c>
      <c r="CN3268" s="32" t="str">
        <f t="shared" si="939"/>
        <v/>
      </c>
    </row>
    <row r="3269" spans="71:92" x14ac:dyDescent="0.3">
      <c r="BS3269" s="32" t="str">
        <f>IF(Kiadasi_kiseroiv!$K$2=BT3269,BV3269,"")</f>
        <v/>
      </c>
      <c r="BT3269" s="34" t="str">
        <f t="shared" si="922"/>
        <v/>
      </c>
      <c r="BU3269" s="32" t="str">
        <f t="shared" si="923"/>
        <v/>
      </c>
      <c r="BV3269" s="32" t="str">
        <f t="shared" si="924"/>
        <v/>
      </c>
      <c r="BW3269" s="32" t="str">
        <f t="shared" si="925"/>
        <v/>
      </c>
      <c r="BX3269" s="32" t="str">
        <f t="shared" si="926"/>
        <v/>
      </c>
      <c r="BY3269" s="32" t="str">
        <f t="shared" si="927"/>
        <v/>
      </c>
      <c r="BZ3269" s="32" t="str">
        <f t="shared" si="928"/>
        <v/>
      </c>
      <c r="CA3269" s="32" t="str">
        <f t="shared" si="929"/>
        <v/>
      </c>
      <c r="CB3269" s="33">
        <f>IF(COUNTIF($CD$7:CD3269,CD3269)=1,CD3269,CD3269+COUNTIF($CD$6:CD3268,CD3269))</f>
        <v>58415</v>
      </c>
      <c r="CC3269" s="34">
        <f t="shared" si="930"/>
        <v>55153</v>
      </c>
      <c r="CD3269" s="32">
        <f t="shared" si="931"/>
        <v>55153</v>
      </c>
      <c r="CE3269" s="32">
        <f t="shared" si="932"/>
        <v>0</v>
      </c>
      <c r="CF3269" s="32">
        <f t="shared" si="933"/>
        <v>0</v>
      </c>
      <c r="CG3269" s="32" t="str">
        <f t="shared" si="934"/>
        <v/>
      </c>
      <c r="CH3269" s="32">
        <v>3264</v>
      </c>
      <c r="CI3269" s="32" t="s">
        <v>6</v>
      </c>
      <c r="CJ3269" s="32" t="str">
        <f t="shared" si="935"/>
        <v/>
      </c>
      <c r="CK3269" s="32" t="str">
        <f t="shared" si="936"/>
        <v/>
      </c>
      <c r="CL3269" s="32" t="str">
        <f t="shared" si="937"/>
        <v/>
      </c>
      <c r="CM3269" s="32" t="str">
        <f t="shared" si="938"/>
        <v/>
      </c>
      <c r="CN3269" s="32" t="str">
        <f t="shared" si="939"/>
        <v/>
      </c>
    </row>
    <row r="3270" spans="71:92" x14ac:dyDescent="0.3">
      <c r="BS3270" s="32" t="str">
        <f>IF(Kiadasi_kiseroiv!$K$2=BT3270,BV3270,"")</f>
        <v/>
      </c>
      <c r="BT3270" s="34" t="str">
        <f t="shared" si="922"/>
        <v/>
      </c>
      <c r="BU3270" s="32" t="str">
        <f t="shared" si="923"/>
        <v/>
      </c>
      <c r="BV3270" s="32" t="str">
        <f t="shared" si="924"/>
        <v/>
      </c>
      <c r="BW3270" s="32" t="str">
        <f t="shared" si="925"/>
        <v/>
      </c>
      <c r="BX3270" s="32" t="str">
        <f t="shared" si="926"/>
        <v/>
      </c>
      <c r="BY3270" s="32" t="str">
        <f t="shared" si="927"/>
        <v/>
      </c>
      <c r="BZ3270" s="32" t="str">
        <f t="shared" si="928"/>
        <v/>
      </c>
      <c r="CA3270" s="32" t="str">
        <f t="shared" si="929"/>
        <v/>
      </c>
      <c r="CB3270" s="33">
        <f>IF(COUNTIF($CD$7:CD3270,CD3270)=1,CD3270,CD3270+COUNTIF($CD$6:CD3269,CD3270))</f>
        <v>58416</v>
      </c>
      <c r="CC3270" s="34">
        <f t="shared" si="930"/>
        <v>55153</v>
      </c>
      <c r="CD3270" s="32">
        <f t="shared" si="931"/>
        <v>55153</v>
      </c>
      <c r="CE3270" s="32">
        <f t="shared" si="932"/>
        <v>0</v>
      </c>
      <c r="CF3270" s="32">
        <f t="shared" si="933"/>
        <v>0</v>
      </c>
      <c r="CG3270" s="32" t="str">
        <f t="shared" si="934"/>
        <v/>
      </c>
      <c r="CH3270" s="32">
        <v>3265</v>
      </c>
      <c r="CI3270" s="32" t="s">
        <v>6</v>
      </c>
      <c r="CJ3270" s="32" t="str">
        <f t="shared" si="935"/>
        <v/>
      </c>
      <c r="CK3270" s="32" t="str">
        <f t="shared" si="936"/>
        <v/>
      </c>
      <c r="CL3270" s="32" t="str">
        <f t="shared" si="937"/>
        <v/>
      </c>
      <c r="CM3270" s="32" t="str">
        <f t="shared" si="938"/>
        <v/>
      </c>
      <c r="CN3270" s="32" t="str">
        <f t="shared" si="939"/>
        <v/>
      </c>
    </row>
    <row r="3271" spans="71:92" x14ac:dyDescent="0.3">
      <c r="BS3271" s="32" t="str">
        <f>IF(Kiadasi_kiseroiv!$K$2=BT3271,BV3271,"")</f>
        <v/>
      </c>
      <c r="BT3271" s="34" t="str">
        <f t="shared" si="922"/>
        <v/>
      </c>
      <c r="BU3271" s="32" t="str">
        <f t="shared" si="923"/>
        <v/>
      </c>
      <c r="BV3271" s="32" t="str">
        <f t="shared" si="924"/>
        <v/>
      </c>
      <c r="BW3271" s="32" t="str">
        <f t="shared" si="925"/>
        <v/>
      </c>
      <c r="BX3271" s="32" t="str">
        <f t="shared" si="926"/>
        <v/>
      </c>
      <c r="BY3271" s="32" t="str">
        <f t="shared" si="927"/>
        <v/>
      </c>
      <c r="BZ3271" s="32" t="str">
        <f t="shared" si="928"/>
        <v/>
      </c>
      <c r="CA3271" s="32" t="str">
        <f t="shared" si="929"/>
        <v/>
      </c>
      <c r="CB3271" s="33">
        <f>IF(COUNTIF($CD$7:CD3271,CD3271)=1,CD3271,CD3271+COUNTIF($CD$6:CD3270,CD3271))</f>
        <v>58417</v>
      </c>
      <c r="CC3271" s="34">
        <f t="shared" si="930"/>
        <v>55153</v>
      </c>
      <c r="CD3271" s="32">
        <f t="shared" si="931"/>
        <v>55153</v>
      </c>
      <c r="CE3271" s="32">
        <f t="shared" si="932"/>
        <v>0</v>
      </c>
      <c r="CF3271" s="32">
        <f t="shared" si="933"/>
        <v>0</v>
      </c>
      <c r="CG3271" s="32" t="str">
        <f t="shared" si="934"/>
        <v/>
      </c>
      <c r="CH3271" s="32">
        <v>3266</v>
      </c>
      <c r="CI3271" s="32" t="s">
        <v>6</v>
      </c>
      <c r="CJ3271" s="32" t="str">
        <f t="shared" si="935"/>
        <v/>
      </c>
      <c r="CK3271" s="32" t="str">
        <f t="shared" si="936"/>
        <v/>
      </c>
      <c r="CL3271" s="32" t="str">
        <f t="shared" si="937"/>
        <v/>
      </c>
      <c r="CM3271" s="32" t="str">
        <f t="shared" si="938"/>
        <v/>
      </c>
      <c r="CN3271" s="32" t="str">
        <f t="shared" si="939"/>
        <v/>
      </c>
    </row>
    <row r="3272" spans="71:92" x14ac:dyDescent="0.3">
      <c r="BS3272" s="32" t="str">
        <f>IF(Kiadasi_kiseroiv!$K$2=BT3272,BV3272,"")</f>
        <v/>
      </c>
      <c r="BT3272" s="34" t="str">
        <f t="shared" si="922"/>
        <v/>
      </c>
      <c r="BU3272" s="32" t="str">
        <f t="shared" si="923"/>
        <v/>
      </c>
      <c r="BV3272" s="32" t="str">
        <f t="shared" si="924"/>
        <v/>
      </c>
      <c r="BW3272" s="32" t="str">
        <f t="shared" si="925"/>
        <v/>
      </c>
      <c r="BX3272" s="32" t="str">
        <f t="shared" si="926"/>
        <v/>
      </c>
      <c r="BY3272" s="32" t="str">
        <f t="shared" si="927"/>
        <v/>
      </c>
      <c r="BZ3272" s="32" t="str">
        <f t="shared" si="928"/>
        <v/>
      </c>
      <c r="CA3272" s="32" t="str">
        <f t="shared" si="929"/>
        <v/>
      </c>
      <c r="CB3272" s="33">
        <f>IF(COUNTIF($CD$7:CD3272,CD3272)=1,CD3272,CD3272+COUNTIF($CD$6:CD3271,CD3272))</f>
        <v>58418</v>
      </c>
      <c r="CC3272" s="34">
        <f t="shared" si="930"/>
        <v>55153</v>
      </c>
      <c r="CD3272" s="32">
        <f t="shared" si="931"/>
        <v>55153</v>
      </c>
      <c r="CE3272" s="32">
        <f t="shared" si="932"/>
        <v>0</v>
      </c>
      <c r="CF3272" s="32">
        <f t="shared" si="933"/>
        <v>0</v>
      </c>
      <c r="CG3272" s="32" t="str">
        <f t="shared" si="934"/>
        <v/>
      </c>
      <c r="CH3272" s="32">
        <v>3267</v>
      </c>
      <c r="CI3272" s="32" t="s">
        <v>6</v>
      </c>
      <c r="CJ3272" s="32" t="str">
        <f t="shared" si="935"/>
        <v/>
      </c>
      <c r="CK3272" s="32" t="str">
        <f t="shared" si="936"/>
        <v/>
      </c>
      <c r="CL3272" s="32" t="str">
        <f t="shared" si="937"/>
        <v/>
      </c>
      <c r="CM3272" s="32" t="str">
        <f t="shared" si="938"/>
        <v/>
      </c>
      <c r="CN3272" s="32" t="str">
        <f t="shared" si="939"/>
        <v/>
      </c>
    </row>
    <row r="3273" spans="71:92" x14ac:dyDescent="0.3">
      <c r="BS3273" s="32" t="str">
        <f>IF(Kiadasi_kiseroiv!$K$2=BT3273,BV3273,"")</f>
        <v/>
      </c>
      <c r="BT3273" s="34" t="str">
        <f t="shared" si="922"/>
        <v/>
      </c>
      <c r="BU3273" s="32" t="str">
        <f t="shared" si="923"/>
        <v/>
      </c>
      <c r="BV3273" s="32" t="str">
        <f t="shared" si="924"/>
        <v/>
      </c>
      <c r="BW3273" s="32" t="str">
        <f t="shared" si="925"/>
        <v/>
      </c>
      <c r="BX3273" s="32" t="str">
        <f t="shared" si="926"/>
        <v/>
      </c>
      <c r="BY3273" s="32" t="str">
        <f t="shared" si="927"/>
        <v/>
      </c>
      <c r="BZ3273" s="32" t="str">
        <f t="shared" si="928"/>
        <v/>
      </c>
      <c r="CA3273" s="32" t="str">
        <f t="shared" si="929"/>
        <v/>
      </c>
      <c r="CB3273" s="33">
        <f>IF(COUNTIF($CD$7:CD3273,CD3273)=1,CD3273,CD3273+COUNTIF($CD$6:CD3272,CD3273))</f>
        <v>58419</v>
      </c>
      <c r="CC3273" s="34">
        <f t="shared" si="930"/>
        <v>55153</v>
      </c>
      <c r="CD3273" s="32">
        <f t="shared" si="931"/>
        <v>55153</v>
      </c>
      <c r="CE3273" s="32">
        <f t="shared" si="932"/>
        <v>0</v>
      </c>
      <c r="CF3273" s="32">
        <f t="shared" si="933"/>
        <v>0</v>
      </c>
      <c r="CG3273" s="32" t="str">
        <f t="shared" si="934"/>
        <v/>
      </c>
      <c r="CH3273" s="32">
        <v>3268</v>
      </c>
      <c r="CI3273" s="32" t="s">
        <v>6</v>
      </c>
      <c r="CJ3273" s="32" t="str">
        <f t="shared" si="935"/>
        <v/>
      </c>
      <c r="CK3273" s="32" t="str">
        <f t="shared" si="936"/>
        <v/>
      </c>
      <c r="CL3273" s="32" t="str">
        <f t="shared" si="937"/>
        <v/>
      </c>
      <c r="CM3273" s="32" t="str">
        <f t="shared" si="938"/>
        <v/>
      </c>
      <c r="CN3273" s="32" t="str">
        <f t="shared" si="939"/>
        <v/>
      </c>
    </row>
    <row r="3274" spans="71:92" x14ac:dyDescent="0.3">
      <c r="BS3274" s="32" t="str">
        <f>IF(Kiadasi_kiseroiv!$K$2=BT3274,BV3274,"")</f>
        <v/>
      </c>
      <c r="BT3274" s="34" t="str">
        <f t="shared" si="922"/>
        <v/>
      </c>
      <c r="BU3274" s="32" t="str">
        <f t="shared" si="923"/>
        <v/>
      </c>
      <c r="BV3274" s="32" t="str">
        <f t="shared" si="924"/>
        <v/>
      </c>
      <c r="BW3274" s="32" t="str">
        <f t="shared" si="925"/>
        <v/>
      </c>
      <c r="BX3274" s="32" t="str">
        <f t="shared" si="926"/>
        <v/>
      </c>
      <c r="BY3274" s="32" t="str">
        <f t="shared" si="927"/>
        <v/>
      </c>
      <c r="BZ3274" s="32" t="str">
        <f t="shared" si="928"/>
        <v/>
      </c>
      <c r="CA3274" s="32" t="str">
        <f t="shared" si="929"/>
        <v/>
      </c>
      <c r="CB3274" s="33">
        <f>IF(COUNTIF($CD$7:CD3274,CD3274)=1,CD3274,CD3274+COUNTIF($CD$6:CD3273,CD3274))</f>
        <v>58420</v>
      </c>
      <c r="CC3274" s="34">
        <f t="shared" si="930"/>
        <v>55153</v>
      </c>
      <c r="CD3274" s="32">
        <f t="shared" si="931"/>
        <v>55153</v>
      </c>
      <c r="CE3274" s="32">
        <f t="shared" si="932"/>
        <v>0</v>
      </c>
      <c r="CF3274" s="32">
        <f t="shared" si="933"/>
        <v>0</v>
      </c>
      <c r="CG3274" s="32" t="str">
        <f t="shared" si="934"/>
        <v/>
      </c>
      <c r="CH3274" s="32">
        <v>3269</v>
      </c>
      <c r="CI3274" s="32" t="s">
        <v>6</v>
      </c>
      <c r="CJ3274" s="32" t="str">
        <f t="shared" si="935"/>
        <v/>
      </c>
      <c r="CK3274" s="32" t="str">
        <f t="shared" si="936"/>
        <v/>
      </c>
      <c r="CL3274" s="32" t="str">
        <f t="shared" si="937"/>
        <v/>
      </c>
      <c r="CM3274" s="32" t="str">
        <f t="shared" si="938"/>
        <v/>
      </c>
      <c r="CN3274" s="32" t="str">
        <f t="shared" si="939"/>
        <v/>
      </c>
    </row>
    <row r="3275" spans="71:92" x14ac:dyDescent="0.3">
      <c r="BS3275" s="32" t="str">
        <f>IF(Kiadasi_kiseroiv!$K$2=BT3275,BV3275,"")</f>
        <v/>
      </c>
      <c r="BT3275" s="34" t="str">
        <f t="shared" si="922"/>
        <v/>
      </c>
      <c r="BU3275" s="32" t="str">
        <f t="shared" si="923"/>
        <v/>
      </c>
      <c r="BV3275" s="32" t="str">
        <f t="shared" si="924"/>
        <v/>
      </c>
      <c r="BW3275" s="32" t="str">
        <f t="shared" si="925"/>
        <v/>
      </c>
      <c r="BX3275" s="32" t="str">
        <f t="shared" si="926"/>
        <v/>
      </c>
      <c r="BY3275" s="32" t="str">
        <f t="shared" si="927"/>
        <v/>
      </c>
      <c r="BZ3275" s="32" t="str">
        <f t="shared" si="928"/>
        <v/>
      </c>
      <c r="CA3275" s="32" t="str">
        <f t="shared" si="929"/>
        <v/>
      </c>
      <c r="CB3275" s="33">
        <f>IF(COUNTIF($CD$7:CD3275,CD3275)=1,CD3275,CD3275+COUNTIF($CD$6:CD3274,CD3275))</f>
        <v>58421</v>
      </c>
      <c r="CC3275" s="34">
        <f t="shared" si="930"/>
        <v>55153</v>
      </c>
      <c r="CD3275" s="32">
        <f t="shared" si="931"/>
        <v>55153</v>
      </c>
      <c r="CE3275" s="32">
        <f t="shared" si="932"/>
        <v>0</v>
      </c>
      <c r="CF3275" s="32">
        <f t="shared" si="933"/>
        <v>0</v>
      </c>
      <c r="CG3275" s="32" t="str">
        <f t="shared" si="934"/>
        <v/>
      </c>
      <c r="CH3275" s="32">
        <v>3270</v>
      </c>
      <c r="CI3275" s="32" t="s">
        <v>6</v>
      </c>
      <c r="CJ3275" s="32" t="str">
        <f t="shared" si="935"/>
        <v/>
      </c>
      <c r="CK3275" s="32" t="str">
        <f t="shared" si="936"/>
        <v/>
      </c>
      <c r="CL3275" s="32" t="str">
        <f t="shared" si="937"/>
        <v/>
      </c>
      <c r="CM3275" s="32" t="str">
        <f t="shared" si="938"/>
        <v/>
      </c>
      <c r="CN3275" s="32" t="str">
        <f t="shared" si="939"/>
        <v/>
      </c>
    </row>
    <row r="3276" spans="71:92" x14ac:dyDescent="0.3">
      <c r="BS3276" s="32" t="str">
        <f>IF(Kiadasi_kiseroiv!$K$2=BT3276,BV3276,"")</f>
        <v/>
      </c>
      <c r="BT3276" s="34" t="str">
        <f t="shared" si="922"/>
        <v/>
      </c>
      <c r="BU3276" s="32" t="str">
        <f t="shared" si="923"/>
        <v/>
      </c>
      <c r="BV3276" s="32" t="str">
        <f t="shared" si="924"/>
        <v/>
      </c>
      <c r="BW3276" s="32" t="str">
        <f t="shared" si="925"/>
        <v/>
      </c>
      <c r="BX3276" s="32" t="str">
        <f t="shared" si="926"/>
        <v/>
      </c>
      <c r="BY3276" s="32" t="str">
        <f t="shared" si="927"/>
        <v/>
      </c>
      <c r="BZ3276" s="32" t="str">
        <f t="shared" si="928"/>
        <v/>
      </c>
      <c r="CA3276" s="32" t="str">
        <f t="shared" si="929"/>
        <v/>
      </c>
      <c r="CB3276" s="33">
        <f>IF(COUNTIF($CD$7:CD3276,CD3276)=1,CD3276,CD3276+COUNTIF($CD$6:CD3275,CD3276))</f>
        <v>58422</v>
      </c>
      <c r="CC3276" s="34">
        <f t="shared" si="930"/>
        <v>55153</v>
      </c>
      <c r="CD3276" s="32">
        <f t="shared" si="931"/>
        <v>55153</v>
      </c>
      <c r="CE3276" s="32">
        <f t="shared" si="932"/>
        <v>0</v>
      </c>
      <c r="CF3276" s="32">
        <f t="shared" si="933"/>
        <v>0</v>
      </c>
      <c r="CG3276" s="32" t="str">
        <f t="shared" si="934"/>
        <v/>
      </c>
      <c r="CH3276" s="32">
        <v>3271</v>
      </c>
      <c r="CI3276" s="32" t="s">
        <v>6</v>
      </c>
      <c r="CJ3276" s="32" t="str">
        <f t="shared" si="935"/>
        <v/>
      </c>
      <c r="CK3276" s="32" t="str">
        <f t="shared" si="936"/>
        <v/>
      </c>
      <c r="CL3276" s="32" t="str">
        <f t="shared" si="937"/>
        <v/>
      </c>
      <c r="CM3276" s="32" t="str">
        <f t="shared" si="938"/>
        <v/>
      </c>
      <c r="CN3276" s="32" t="str">
        <f t="shared" si="939"/>
        <v/>
      </c>
    </row>
    <row r="3277" spans="71:92" x14ac:dyDescent="0.3">
      <c r="BS3277" s="32" t="str">
        <f>IF(Kiadasi_kiseroiv!$K$2=BT3277,BV3277,"")</f>
        <v/>
      </c>
      <c r="BT3277" s="34" t="str">
        <f t="shared" si="922"/>
        <v/>
      </c>
      <c r="BU3277" s="32" t="str">
        <f t="shared" si="923"/>
        <v/>
      </c>
      <c r="BV3277" s="32" t="str">
        <f t="shared" si="924"/>
        <v/>
      </c>
      <c r="BW3277" s="32" t="str">
        <f t="shared" si="925"/>
        <v/>
      </c>
      <c r="BX3277" s="32" t="str">
        <f t="shared" si="926"/>
        <v/>
      </c>
      <c r="BY3277" s="32" t="str">
        <f t="shared" si="927"/>
        <v/>
      </c>
      <c r="BZ3277" s="32" t="str">
        <f t="shared" si="928"/>
        <v/>
      </c>
      <c r="CA3277" s="32" t="str">
        <f t="shared" si="929"/>
        <v/>
      </c>
      <c r="CB3277" s="33">
        <f>IF(COUNTIF($CD$7:CD3277,CD3277)=1,CD3277,CD3277+COUNTIF($CD$6:CD3276,CD3277))</f>
        <v>58423</v>
      </c>
      <c r="CC3277" s="34">
        <f t="shared" si="930"/>
        <v>55153</v>
      </c>
      <c r="CD3277" s="32">
        <f t="shared" si="931"/>
        <v>55153</v>
      </c>
      <c r="CE3277" s="32">
        <f t="shared" si="932"/>
        <v>0</v>
      </c>
      <c r="CF3277" s="32">
        <f t="shared" si="933"/>
        <v>0</v>
      </c>
      <c r="CG3277" s="32" t="str">
        <f t="shared" si="934"/>
        <v/>
      </c>
      <c r="CH3277" s="32">
        <v>3272</v>
      </c>
      <c r="CI3277" s="32" t="s">
        <v>6</v>
      </c>
      <c r="CJ3277" s="32" t="str">
        <f t="shared" si="935"/>
        <v/>
      </c>
      <c r="CK3277" s="32" t="str">
        <f t="shared" si="936"/>
        <v/>
      </c>
      <c r="CL3277" s="32" t="str">
        <f t="shared" si="937"/>
        <v/>
      </c>
      <c r="CM3277" s="32" t="str">
        <f t="shared" si="938"/>
        <v/>
      </c>
      <c r="CN3277" s="32" t="str">
        <f t="shared" si="939"/>
        <v/>
      </c>
    </row>
    <row r="3278" spans="71:92" x14ac:dyDescent="0.3">
      <c r="BS3278" s="32" t="str">
        <f>IF(Kiadasi_kiseroiv!$K$2=BT3278,BV3278,"")</f>
        <v/>
      </c>
      <c r="BT3278" s="34" t="str">
        <f t="shared" si="922"/>
        <v/>
      </c>
      <c r="BU3278" s="32" t="str">
        <f t="shared" si="923"/>
        <v/>
      </c>
      <c r="BV3278" s="32" t="str">
        <f t="shared" si="924"/>
        <v/>
      </c>
      <c r="BW3278" s="32" t="str">
        <f t="shared" si="925"/>
        <v/>
      </c>
      <c r="BX3278" s="32" t="str">
        <f t="shared" si="926"/>
        <v/>
      </c>
      <c r="BY3278" s="32" t="str">
        <f t="shared" si="927"/>
        <v/>
      </c>
      <c r="BZ3278" s="32" t="str">
        <f t="shared" si="928"/>
        <v/>
      </c>
      <c r="CA3278" s="32" t="str">
        <f t="shared" si="929"/>
        <v/>
      </c>
      <c r="CB3278" s="33">
        <f>IF(COUNTIF($CD$7:CD3278,CD3278)=1,CD3278,CD3278+COUNTIF($CD$6:CD3277,CD3278))</f>
        <v>58424</v>
      </c>
      <c r="CC3278" s="34">
        <f t="shared" si="930"/>
        <v>55153</v>
      </c>
      <c r="CD3278" s="32">
        <f t="shared" si="931"/>
        <v>55153</v>
      </c>
      <c r="CE3278" s="32">
        <f t="shared" si="932"/>
        <v>0</v>
      </c>
      <c r="CF3278" s="32">
        <f t="shared" si="933"/>
        <v>0</v>
      </c>
      <c r="CG3278" s="32" t="str">
        <f t="shared" si="934"/>
        <v/>
      </c>
      <c r="CH3278" s="32">
        <v>3273</v>
      </c>
      <c r="CI3278" s="32" t="s">
        <v>6</v>
      </c>
      <c r="CJ3278" s="32" t="str">
        <f t="shared" si="935"/>
        <v/>
      </c>
      <c r="CK3278" s="32" t="str">
        <f t="shared" si="936"/>
        <v/>
      </c>
      <c r="CL3278" s="32" t="str">
        <f t="shared" si="937"/>
        <v/>
      </c>
      <c r="CM3278" s="32" t="str">
        <f t="shared" si="938"/>
        <v/>
      </c>
      <c r="CN3278" s="32" t="str">
        <f t="shared" si="939"/>
        <v/>
      </c>
    </row>
    <row r="3279" spans="71:92" x14ac:dyDescent="0.3">
      <c r="BS3279" s="32" t="str">
        <f>IF(Kiadasi_kiseroiv!$K$2=BT3279,BV3279,"")</f>
        <v/>
      </c>
      <c r="BT3279" s="34" t="str">
        <f t="shared" si="922"/>
        <v/>
      </c>
      <c r="BU3279" s="32" t="str">
        <f t="shared" si="923"/>
        <v/>
      </c>
      <c r="BV3279" s="32" t="str">
        <f t="shared" si="924"/>
        <v/>
      </c>
      <c r="BW3279" s="32" t="str">
        <f t="shared" si="925"/>
        <v/>
      </c>
      <c r="BX3279" s="32" t="str">
        <f t="shared" si="926"/>
        <v/>
      </c>
      <c r="BY3279" s="32" t="str">
        <f t="shared" si="927"/>
        <v/>
      </c>
      <c r="BZ3279" s="32" t="str">
        <f t="shared" si="928"/>
        <v/>
      </c>
      <c r="CA3279" s="32" t="str">
        <f t="shared" si="929"/>
        <v/>
      </c>
      <c r="CB3279" s="33">
        <f>IF(COUNTIF($CD$7:CD3279,CD3279)=1,CD3279,CD3279+COUNTIF($CD$6:CD3278,CD3279))</f>
        <v>58425</v>
      </c>
      <c r="CC3279" s="34">
        <f t="shared" si="930"/>
        <v>55153</v>
      </c>
      <c r="CD3279" s="32">
        <f t="shared" si="931"/>
        <v>55153</v>
      </c>
      <c r="CE3279" s="32">
        <f t="shared" si="932"/>
        <v>0</v>
      </c>
      <c r="CF3279" s="32">
        <f t="shared" si="933"/>
        <v>0</v>
      </c>
      <c r="CG3279" s="32" t="str">
        <f t="shared" si="934"/>
        <v/>
      </c>
      <c r="CH3279" s="32">
        <v>3274</v>
      </c>
      <c r="CI3279" s="32" t="s">
        <v>6</v>
      </c>
      <c r="CJ3279" s="32" t="str">
        <f t="shared" si="935"/>
        <v/>
      </c>
      <c r="CK3279" s="32" t="str">
        <f t="shared" si="936"/>
        <v/>
      </c>
      <c r="CL3279" s="32" t="str">
        <f t="shared" si="937"/>
        <v/>
      </c>
      <c r="CM3279" s="32" t="str">
        <f t="shared" si="938"/>
        <v/>
      </c>
      <c r="CN3279" s="32" t="str">
        <f t="shared" si="939"/>
        <v/>
      </c>
    </row>
    <row r="3280" spans="71:92" x14ac:dyDescent="0.3">
      <c r="BS3280" s="32" t="str">
        <f>IF(Kiadasi_kiseroiv!$K$2=BT3280,BV3280,"")</f>
        <v/>
      </c>
      <c r="BT3280" s="34" t="str">
        <f t="shared" si="922"/>
        <v/>
      </c>
      <c r="BU3280" s="32" t="str">
        <f t="shared" si="923"/>
        <v/>
      </c>
      <c r="BV3280" s="32" t="str">
        <f t="shared" si="924"/>
        <v/>
      </c>
      <c r="BW3280" s="32" t="str">
        <f t="shared" si="925"/>
        <v/>
      </c>
      <c r="BX3280" s="32" t="str">
        <f t="shared" si="926"/>
        <v/>
      </c>
      <c r="BY3280" s="32" t="str">
        <f t="shared" si="927"/>
        <v/>
      </c>
      <c r="BZ3280" s="32" t="str">
        <f t="shared" si="928"/>
        <v/>
      </c>
      <c r="CA3280" s="32" t="str">
        <f t="shared" si="929"/>
        <v/>
      </c>
      <c r="CB3280" s="33">
        <f>IF(COUNTIF($CD$7:CD3280,CD3280)=1,CD3280,CD3280+COUNTIF($CD$6:CD3279,CD3280))</f>
        <v>58426</v>
      </c>
      <c r="CC3280" s="34">
        <f t="shared" si="930"/>
        <v>55153</v>
      </c>
      <c r="CD3280" s="32">
        <f t="shared" si="931"/>
        <v>55153</v>
      </c>
      <c r="CE3280" s="32">
        <f t="shared" si="932"/>
        <v>0</v>
      </c>
      <c r="CF3280" s="32">
        <f t="shared" si="933"/>
        <v>0</v>
      </c>
      <c r="CG3280" s="32" t="str">
        <f t="shared" si="934"/>
        <v/>
      </c>
      <c r="CH3280" s="32">
        <v>3275</v>
      </c>
      <c r="CI3280" s="32" t="s">
        <v>6</v>
      </c>
      <c r="CJ3280" s="32" t="str">
        <f t="shared" si="935"/>
        <v/>
      </c>
      <c r="CK3280" s="32" t="str">
        <f t="shared" si="936"/>
        <v/>
      </c>
      <c r="CL3280" s="32" t="str">
        <f t="shared" si="937"/>
        <v/>
      </c>
      <c r="CM3280" s="32" t="str">
        <f t="shared" si="938"/>
        <v/>
      </c>
      <c r="CN3280" s="32" t="str">
        <f t="shared" si="939"/>
        <v/>
      </c>
    </row>
    <row r="3281" spans="71:92" x14ac:dyDescent="0.3">
      <c r="BS3281" s="32" t="str">
        <f>IF(Kiadasi_kiseroiv!$K$2=BT3281,BV3281,"")</f>
        <v/>
      </c>
      <c r="BT3281" s="34" t="str">
        <f t="shared" si="922"/>
        <v/>
      </c>
      <c r="BU3281" s="32" t="str">
        <f t="shared" si="923"/>
        <v/>
      </c>
      <c r="BV3281" s="32" t="str">
        <f t="shared" si="924"/>
        <v/>
      </c>
      <c r="BW3281" s="32" t="str">
        <f t="shared" si="925"/>
        <v/>
      </c>
      <c r="BX3281" s="32" t="str">
        <f t="shared" si="926"/>
        <v/>
      </c>
      <c r="BY3281" s="32" t="str">
        <f t="shared" si="927"/>
        <v/>
      </c>
      <c r="BZ3281" s="32" t="str">
        <f t="shared" si="928"/>
        <v/>
      </c>
      <c r="CA3281" s="32" t="str">
        <f t="shared" si="929"/>
        <v/>
      </c>
      <c r="CB3281" s="33">
        <f>IF(COUNTIF($CD$7:CD3281,CD3281)=1,CD3281,CD3281+COUNTIF($CD$6:CD3280,CD3281))</f>
        <v>58427</v>
      </c>
      <c r="CC3281" s="34">
        <f t="shared" si="930"/>
        <v>55153</v>
      </c>
      <c r="CD3281" s="32">
        <f t="shared" si="931"/>
        <v>55153</v>
      </c>
      <c r="CE3281" s="32">
        <f t="shared" si="932"/>
        <v>0</v>
      </c>
      <c r="CF3281" s="32">
        <f t="shared" si="933"/>
        <v>0</v>
      </c>
      <c r="CG3281" s="32" t="str">
        <f t="shared" si="934"/>
        <v/>
      </c>
      <c r="CH3281" s="32">
        <v>3276</v>
      </c>
      <c r="CI3281" s="32" t="s">
        <v>6</v>
      </c>
      <c r="CJ3281" s="32" t="str">
        <f t="shared" si="935"/>
        <v/>
      </c>
      <c r="CK3281" s="32" t="str">
        <f t="shared" si="936"/>
        <v/>
      </c>
      <c r="CL3281" s="32" t="str">
        <f t="shared" si="937"/>
        <v/>
      </c>
      <c r="CM3281" s="32" t="str">
        <f t="shared" si="938"/>
        <v/>
      </c>
      <c r="CN3281" s="32" t="str">
        <f t="shared" si="939"/>
        <v/>
      </c>
    </row>
    <row r="3282" spans="71:92" x14ac:dyDescent="0.3">
      <c r="BS3282" s="32" t="str">
        <f>IF(Kiadasi_kiseroiv!$K$2=BT3282,BV3282,"")</f>
        <v/>
      </c>
      <c r="BT3282" s="34" t="str">
        <f t="shared" si="922"/>
        <v/>
      </c>
      <c r="BU3282" s="32" t="str">
        <f t="shared" si="923"/>
        <v/>
      </c>
      <c r="BV3282" s="32" t="str">
        <f t="shared" si="924"/>
        <v/>
      </c>
      <c r="BW3282" s="32" t="str">
        <f t="shared" si="925"/>
        <v/>
      </c>
      <c r="BX3282" s="32" t="str">
        <f t="shared" si="926"/>
        <v/>
      </c>
      <c r="BY3282" s="32" t="str">
        <f t="shared" si="927"/>
        <v/>
      </c>
      <c r="BZ3282" s="32" t="str">
        <f t="shared" si="928"/>
        <v/>
      </c>
      <c r="CA3282" s="32" t="str">
        <f t="shared" si="929"/>
        <v/>
      </c>
      <c r="CB3282" s="33">
        <f>IF(COUNTIF($CD$7:CD3282,CD3282)=1,CD3282,CD3282+COUNTIF($CD$6:CD3281,CD3282))</f>
        <v>58428</v>
      </c>
      <c r="CC3282" s="34">
        <f t="shared" si="930"/>
        <v>55153</v>
      </c>
      <c r="CD3282" s="32">
        <f t="shared" si="931"/>
        <v>55153</v>
      </c>
      <c r="CE3282" s="32">
        <f t="shared" si="932"/>
        <v>0</v>
      </c>
      <c r="CF3282" s="32">
        <f t="shared" si="933"/>
        <v>0</v>
      </c>
      <c r="CG3282" s="32" t="str">
        <f t="shared" si="934"/>
        <v/>
      </c>
      <c r="CH3282" s="32">
        <v>3277</v>
      </c>
      <c r="CI3282" s="32" t="s">
        <v>6</v>
      </c>
      <c r="CJ3282" s="32" t="str">
        <f t="shared" si="935"/>
        <v/>
      </c>
      <c r="CK3282" s="32" t="str">
        <f t="shared" si="936"/>
        <v/>
      </c>
      <c r="CL3282" s="32" t="str">
        <f t="shared" si="937"/>
        <v/>
      </c>
      <c r="CM3282" s="32" t="str">
        <f t="shared" si="938"/>
        <v/>
      </c>
      <c r="CN3282" s="32" t="str">
        <f t="shared" si="939"/>
        <v/>
      </c>
    </row>
    <row r="3283" spans="71:92" x14ac:dyDescent="0.3">
      <c r="BS3283" s="32" t="str">
        <f>IF(Kiadasi_kiseroiv!$K$2=BT3283,BV3283,"")</f>
        <v/>
      </c>
      <c r="BT3283" s="34" t="str">
        <f t="shared" si="922"/>
        <v/>
      </c>
      <c r="BU3283" s="32" t="str">
        <f t="shared" si="923"/>
        <v/>
      </c>
      <c r="BV3283" s="32" t="str">
        <f t="shared" si="924"/>
        <v/>
      </c>
      <c r="BW3283" s="32" t="str">
        <f t="shared" si="925"/>
        <v/>
      </c>
      <c r="BX3283" s="32" t="str">
        <f t="shared" si="926"/>
        <v/>
      </c>
      <c r="BY3283" s="32" t="str">
        <f t="shared" si="927"/>
        <v/>
      </c>
      <c r="BZ3283" s="32" t="str">
        <f t="shared" si="928"/>
        <v/>
      </c>
      <c r="CA3283" s="32" t="str">
        <f t="shared" si="929"/>
        <v/>
      </c>
      <c r="CB3283" s="33">
        <f>IF(COUNTIF($CD$7:CD3283,CD3283)=1,CD3283,CD3283+COUNTIF($CD$6:CD3282,CD3283))</f>
        <v>58429</v>
      </c>
      <c r="CC3283" s="34">
        <f t="shared" si="930"/>
        <v>55153</v>
      </c>
      <c r="CD3283" s="32">
        <f t="shared" si="931"/>
        <v>55153</v>
      </c>
      <c r="CE3283" s="32">
        <f t="shared" si="932"/>
        <v>0</v>
      </c>
      <c r="CF3283" s="32">
        <f t="shared" si="933"/>
        <v>0</v>
      </c>
      <c r="CG3283" s="32" t="str">
        <f t="shared" si="934"/>
        <v/>
      </c>
      <c r="CH3283" s="32">
        <v>3278</v>
      </c>
      <c r="CI3283" s="32" t="s">
        <v>6</v>
      </c>
      <c r="CJ3283" s="32" t="str">
        <f t="shared" si="935"/>
        <v/>
      </c>
      <c r="CK3283" s="32" t="str">
        <f t="shared" si="936"/>
        <v/>
      </c>
      <c r="CL3283" s="32" t="str">
        <f t="shared" si="937"/>
        <v/>
      </c>
      <c r="CM3283" s="32" t="str">
        <f t="shared" si="938"/>
        <v/>
      </c>
      <c r="CN3283" s="32" t="str">
        <f t="shared" si="939"/>
        <v/>
      </c>
    </row>
    <row r="3284" spans="71:92" x14ac:dyDescent="0.3">
      <c r="BS3284" s="32" t="str">
        <f>IF(Kiadasi_kiseroiv!$K$2=BT3284,BV3284,"")</f>
        <v/>
      </c>
      <c r="BT3284" s="34" t="str">
        <f t="shared" si="922"/>
        <v/>
      </c>
      <c r="BU3284" s="32" t="str">
        <f t="shared" si="923"/>
        <v/>
      </c>
      <c r="BV3284" s="32" t="str">
        <f t="shared" si="924"/>
        <v/>
      </c>
      <c r="BW3284" s="32" t="str">
        <f t="shared" si="925"/>
        <v/>
      </c>
      <c r="BX3284" s="32" t="str">
        <f t="shared" si="926"/>
        <v/>
      </c>
      <c r="BY3284" s="32" t="str">
        <f t="shared" si="927"/>
        <v/>
      </c>
      <c r="BZ3284" s="32" t="str">
        <f t="shared" si="928"/>
        <v/>
      </c>
      <c r="CA3284" s="32" t="str">
        <f t="shared" si="929"/>
        <v/>
      </c>
      <c r="CB3284" s="33">
        <f>IF(COUNTIF($CD$7:CD3284,CD3284)=1,CD3284,CD3284+COUNTIF($CD$6:CD3283,CD3284))</f>
        <v>58430</v>
      </c>
      <c r="CC3284" s="34">
        <f t="shared" si="930"/>
        <v>55153</v>
      </c>
      <c r="CD3284" s="32">
        <f t="shared" si="931"/>
        <v>55153</v>
      </c>
      <c r="CE3284" s="32">
        <f t="shared" si="932"/>
        <v>0</v>
      </c>
      <c r="CF3284" s="32">
        <f t="shared" si="933"/>
        <v>0</v>
      </c>
      <c r="CG3284" s="32" t="str">
        <f t="shared" si="934"/>
        <v/>
      </c>
      <c r="CH3284" s="32">
        <v>3279</v>
      </c>
      <c r="CI3284" s="32" t="s">
        <v>6</v>
      </c>
      <c r="CJ3284" s="32" t="str">
        <f t="shared" si="935"/>
        <v/>
      </c>
      <c r="CK3284" s="32" t="str">
        <f t="shared" si="936"/>
        <v/>
      </c>
      <c r="CL3284" s="32" t="str">
        <f t="shared" si="937"/>
        <v/>
      </c>
      <c r="CM3284" s="32" t="str">
        <f t="shared" si="938"/>
        <v/>
      </c>
      <c r="CN3284" s="32" t="str">
        <f t="shared" si="939"/>
        <v/>
      </c>
    </row>
    <row r="3285" spans="71:92" x14ac:dyDescent="0.3">
      <c r="BS3285" s="32" t="str">
        <f>IF(Kiadasi_kiseroiv!$K$2=BT3285,BV3285,"")</f>
        <v/>
      </c>
      <c r="BT3285" s="34" t="str">
        <f t="shared" si="922"/>
        <v/>
      </c>
      <c r="BU3285" s="32" t="str">
        <f t="shared" si="923"/>
        <v/>
      </c>
      <c r="BV3285" s="32" t="str">
        <f t="shared" si="924"/>
        <v/>
      </c>
      <c r="BW3285" s="32" t="str">
        <f t="shared" si="925"/>
        <v/>
      </c>
      <c r="BX3285" s="32" t="str">
        <f t="shared" si="926"/>
        <v/>
      </c>
      <c r="BY3285" s="32" t="str">
        <f t="shared" si="927"/>
        <v/>
      </c>
      <c r="BZ3285" s="32" t="str">
        <f t="shared" si="928"/>
        <v/>
      </c>
      <c r="CA3285" s="32" t="str">
        <f t="shared" si="929"/>
        <v/>
      </c>
      <c r="CB3285" s="33">
        <f>IF(COUNTIF($CD$7:CD3285,CD3285)=1,CD3285,CD3285+COUNTIF($CD$6:CD3284,CD3285))</f>
        <v>58431</v>
      </c>
      <c r="CC3285" s="34">
        <f t="shared" si="930"/>
        <v>55153</v>
      </c>
      <c r="CD3285" s="32">
        <f t="shared" si="931"/>
        <v>55153</v>
      </c>
      <c r="CE3285" s="32">
        <f t="shared" si="932"/>
        <v>0</v>
      </c>
      <c r="CF3285" s="32">
        <f t="shared" si="933"/>
        <v>0</v>
      </c>
      <c r="CG3285" s="32" t="str">
        <f t="shared" si="934"/>
        <v/>
      </c>
      <c r="CH3285" s="32">
        <v>3280</v>
      </c>
      <c r="CI3285" s="32" t="s">
        <v>6</v>
      </c>
      <c r="CJ3285" s="32" t="str">
        <f t="shared" si="935"/>
        <v/>
      </c>
      <c r="CK3285" s="32" t="str">
        <f t="shared" si="936"/>
        <v/>
      </c>
      <c r="CL3285" s="32" t="str">
        <f t="shared" si="937"/>
        <v/>
      </c>
      <c r="CM3285" s="32" t="str">
        <f t="shared" si="938"/>
        <v/>
      </c>
      <c r="CN3285" s="32" t="str">
        <f t="shared" si="939"/>
        <v/>
      </c>
    </row>
    <row r="3286" spans="71:92" x14ac:dyDescent="0.3">
      <c r="BS3286" s="32" t="str">
        <f>IF(Kiadasi_kiseroiv!$K$2=BT3286,BV3286,"")</f>
        <v/>
      </c>
      <c r="BT3286" s="34" t="str">
        <f t="shared" si="922"/>
        <v/>
      </c>
      <c r="BU3286" s="32" t="str">
        <f t="shared" si="923"/>
        <v/>
      </c>
      <c r="BV3286" s="32" t="str">
        <f t="shared" si="924"/>
        <v/>
      </c>
      <c r="BW3286" s="32" t="str">
        <f t="shared" si="925"/>
        <v/>
      </c>
      <c r="BX3286" s="32" t="str">
        <f t="shared" si="926"/>
        <v/>
      </c>
      <c r="BY3286" s="32" t="str">
        <f t="shared" si="927"/>
        <v/>
      </c>
      <c r="BZ3286" s="32" t="str">
        <f t="shared" si="928"/>
        <v/>
      </c>
      <c r="CA3286" s="32" t="str">
        <f t="shared" si="929"/>
        <v/>
      </c>
      <c r="CB3286" s="33">
        <f>IF(COUNTIF($CD$7:CD3286,CD3286)=1,CD3286,CD3286+COUNTIF($CD$6:CD3285,CD3286))</f>
        <v>58432</v>
      </c>
      <c r="CC3286" s="34">
        <f t="shared" si="930"/>
        <v>55153</v>
      </c>
      <c r="CD3286" s="32">
        <f t="shared" si="931"/>
        <v>55153</v>
      </c>
      <c r="CE3286" s="32">
        <f t="shared" si="932"/>
        <v>0</v>
      </c>
      <c r="CF3286" s="32">
        <f t="shared" si="933"/>
        <v>0</v>
      </c>
      <c r="CG3286" s="32" t="str">
        <f t="shared" si="934"/>
        <v/>
      </c>
      <c r="CH3286" s="32">
        <v>3281</v>
      </c>
      <c r="CI3286" s="32" t="s">
        <v>6</v>
      </c>
      <c r="CJ3286" s="32" t="str">
        <f t="shared" si="935"/>
        <v/>
      </c>
      <c r="CK3286" s="32" t="str">
        <f t="shared" si="936"/>
        <v/>
      </c>
      <c r="CL3286" s="32" t="str">
        <f t="shared" si="937"/>
        <v/>
      </c>
      <c r="CM3286" s="32" t="str">
        <f t="shared" si="938"/>
        <v/>
      </c>
      <c r="CN3286" s="32" t="str">
        <f t="shared" si="939"/>
        <v/>
      </c>
    </row>
    <row r="3287" spans="71:92" x14ac:dyDescent="0.3">
      <c r="BS3287" s="32" t="str">
        <f>IF(Kiadasi_kiseroiv!$K$2=BT3287,BV3287,"")</f>
        <v/>
      </c>
      <c r="BT3287" s="34" t="str">
        <f t="shared" si="922"/>
        <v/>
      </c>
      <c r="BU3287" s="32" t="str">
        <f t="shared" si="923"/>
        <v/>
      </c>
      <c r="BV3287" s="32" t="str">
        <f t="shared" si="924"/>
        <v/>
      </c>
      <c r="BW3287" s="32" t="str">
        <f t="shared" si="925"/>
        <v/>
      </c>
      <c r="BX3287" s="32" t="str">
        <f t="shared" si="926"/>
        <v/>
      </c>
      <c r="BY3287" s="32" t="str">
        <f t="shared" si="927"/>
        <v/>
      </c>
      <c r="BZ3287" s="32" t="str">
        <f t="shared" si="928"/>
        <v/>
      </c>
      <c r="CA3287" s="32" t="str">
        <f t="shared" si="929"/>
        <v/>
      </c>
      <c r="CB3287" s="33">
        <f>IF(COUNTIF($CD$7:CD3287,CD3287)=1,CD3287,CD3287+COUNTIF($CD$6:CD3286,CD3287))</f>
        <v>58433</v>
      </c>
      <c r="CC3287" s="34">
        <f t="shared" si="930"/>
        <v>55153</v>
      </c>
      <c r="CD3287" s="32">
        <f t="shared" si="931"/>
        <v>55153</v>
      </c>
      <c r="CE3287" s="32">
        <f t="shared" si="932"/>
        <v>0</v>
      </c>
      <c r="CF3287" s="32">
        <f t="shared" si="933"/>
        <v>0</v>
      </c>
      <c r="CG3287" s="32" t="str">
        <f t="shared" si="934"/>
        <v/>
      </c>
      <c r="CH3287" s="32">
        <v>3282</v>
      </c>
      <c r="CI3287" s="32" t="s">
        <v>6</v>
      </c>
      <c r="CJ3287" s="32" t="str">
        <f t="shared" si="935"/>
        <v/>
      </c>
      <c r="CK3287" s="32" t="str">
        <f t="shared" si="936"/>
        <v/>
      </c>
      <c r="CL3287" s="32" t="str">
        <f t="shared" si="937"/>
        <v/>
      </c>
      <c r="CM3287" s="32" t="str">
        <f t="shared" si="938"/>
        <v/>
      </c>
      <c r="CN3287" s="32" t="str">
        <f t="shared" si="939"/>
        <v/>
      </c>
    </row>
    <row r="3288" spans="71:92" x14ac:dyDescent="0.3">
      <c r="BS3288" s="32" t="str">
        <f>IF(Kiadasi_kiseroiv!$K$2=BT3288,BV3288,"")</f>
        <v/>
      </c>
      <c r="BT3288" s="34" t="str">
        <f t="shared" si="922"/>
        <v/>
      </c>
      <c r="BU3288" s="32" t="str">
        <f t="shared" si="923"/>
        <v/>
      </c>
      <c r="BV3288" s="32" t="str">
        <f t="shared" si="924"/>
        <v/>
      </c>
      <c r="BW3288" s="32" t="str">
        <f t="shared" si="925"/>
        <v/>
      </c>
      <c r="BX3288" s="32" t="str">
        <f t="shared" si="926"/>
        <v/>
      </c>
      <c r="BY3288" s="32" t="str">
        <f t="shared" si="927"/>
        <v/>
      </c>
      <c r="BZ3288" s="32" t="str">
        <f t="shared" si="928"/>
        <v/>
      </c>
      <c r="CA3288" s="32" t="str">
        <f t="shared" si="929"/>
        <v/>
      </c>
      <c r="CB3288" s="33">
        <f>IF(COUNTIF($CD$7:CD3288,CD3288)=1,CD3288,CD3288+COUNTIF($CD$6:CD3287,CD3288))</f>
        <v>58434</v>
      </c>
      <c r="CC3288" s="34">
        <f t="shared" si="930"/>
        <v>55153</v>
      </c>
      <c r="CD3288" s="32">
        <f t="shared" si="931"/>
        <v>55153</v>
      </c>
      <c r="CE3288" s="32">
        <f t="shared" si="932"/>
        <v>0</v>
      </c>
      <c r="CF3288" s="32">
        <f t="shared" si="933"/>
        <v>0</v>
      </c>
      <c r="CG3288" s="32" t="str">
        <f t="shared" si="934"/>
        <v/>
      </c>
      <c r="CH3288" s="32">
        <v>3283</v>
      </c>
      <c r="CI3288" s="32" t="s">
        <v>6</v>
      </c>
      <c r="CJ3288" s="32" t="str">
        <f t="shared" si="935"/>
        <v/>
      </c>
      <c r="CK3288" s="32" t="str">
        <f t="shared" si="936"/>
        <v/>
      </c>
      <c r="CL3288" s="32" t="str">
        <f t="shared" si="937"/>
        <v/>
      </c>
      <c r="CM3288" s="32" t="str">
        <f t="shared" si="938"/>
        <v/>
      </c>
      <c r="CN3288" s="32" t="str">
        <f t="shared" si="939"/>
        <v/>
      </c>
    </row>
    <row r="3289" spans="71:92" x14ac:dyDescent="0.3">
      <c r="BS3289" s="32" t="str">
        <f>IF(Kiadasi_kiseroiv!$K$2=BT3289,BV3289,"")</f>
        <v/>
      </c>
      <c r="BT3289" s="34" t="str">
        <f t="shared" si="922"/>
        <v/>
      </c>
      <c r="BU3289" s="32" t="str">
        <f t="shared" si="923"/>
        <v/>
      </c>
      <c r="BV3289" s="32" t="str">
        <f t="shared" si="924"/>
        <v/>
      </c>
      <c r="BW3289" s="32" t="str">
        <f t="shared" si="925"/>
        <v/>
      </c>
      <c r="BX3289" s="32" t="str">
        <f t="shared" si="926"/>
        <v/>
      </c>
      <c r="BY3289" s="32" t="str">
        <f t="shared" si="927"/>
        <v/>
      </c>
      <c r="BZ3289" s="32" t="str">
        <f t="shared" si="928"/>
        <v/>
      </c>
      <c r="CA3289" s="32" t="str">
        <f t="shared" si="929"/>
        <v/>
      </c>
      <c r="CB3289" s="33">
        <f>IF(COUNTIF($CD$7:CD3289,CD3289)=1,CD3289,CD3289+COUNTIF($CD$6:CD3288,CD3289))</f>
        <v>58435</v>
      </c>
      <c r="CC3289" s="34">
        <f t="shared" si="930"/>
        <v>55153</v>
      </c>
      <c r="CD3289" s="32">
        <f t="shared" si="931"/>
        <v>55153</v>
      </c>
      <c r="CE3289" s="32">
        <f t="shared" si="932"/>
        <v>0</v>
      </c>
      <c r="CF3289" s="32">
        <f t="shared" si="933"/>
        <v>0</v>
      </c>
      <c r="CG3289" s="32" t="str">
        <f t="shared" si="934"/>
        <v/>
      </c>
      <c r="CH3289" s="32">
        <v>3284</v>
      </c>
      <c r="CI3289" s="32" t="s">
        <v>6</v>
      </c>
      <c r="CJ3289" s="32" t="str">
        <f t="shared" si="935"/>
        <v/>
      </c>
      <c r="CK3289" s="32" t="str">
        <f t="shared" si="936"/>
        <v/>
      </c>
      <c r="CL3289" s="32" t="str">
        <f t="shared" si="937"/>
        <v/>
      </c>
      <c r="CM3289" s="32" t="str">
        <f t="shared" si="938"/>
        <v/>
      </c>
      <c r="CN3289" s="32" t="str">
        <f t="shared" si="939"/>
        <v/>
      </c>
    </row>
    <row r="3290" spans="71:92" x14ac:dyDescent="0.3">
      <c r="BS3290" s="32" t="str">
        <f>IF(Kiadasi_kiseroiv!$K$2=BT3290,BV3290,"")</f>
        <v/>
      </c>
      <c r="BT3290" s="34" t="str">
        <f t="shared" si="922"/>
        <v/>
      </c>
      <c r="BU3290" s="32" t="str">
        <f t="shared" si="923"/>
        <v/>
      </c>
      <c r="BV3290" s="32" t="str">
        <f t="shared" si="924"/>
        <v/>
      </c>
      <c r="BW3290" s="32" t="str">
        <f t="shared" si="925"/>
        <v/>
      </c>
      <c r="BX3290" s="32" t="str">
        <f t="shared" si="926"/>
        <v/>
      </c>
      <c r="BY3290" s="32" t="str">
        <f t="shared" si="927"/>
        <v/>
      </c>
      <c r="BZ3290" s="32" t="str">
        <f t="shared" si="928"/>
        <v/>
      </c>
      <c r="CA3290" s="32" t="str">
        <f t="shared" si="929"/>
        <v/>
      </c>
      <c r="CB3290" s="33">
        <f>IF(COUNTIF($CD$7:CD3290,CD3290)=1,CD3290,CD3290+COUNTIF($CD$6:CD3289,CD3290))</f>
        <v>58436</v>
      </c>
      <c r="CC3290" s="34">
        <f t="shared" si="930"/>
        <v>55153</v>
      </c>
      <c r="CD3290" s="32">
        <f t="shared" si="931"/>
        <v>55153</v>
      </c>
      <c r="CE3290" s="32">
        <f t="shared" si="932"/>
        <v>0</v>
      </c>
      <c r="CF3290" s="32">
        <f t="shared" si="933"/>
        <v>0</v>
      </c>
      <c r="CG3290" s="32" t="str">
        <f t="shared" si="934"/>
        <v/>
      </c>
      <c r="CH3290" s="32">
        <v>3285</v>
      </c>
      <c r="CI3290" s="32" t="s">
        <v>6</v>
      </c>
      <c r="CJ3290" s="32" t="str">
        <f t="shared" si="935"/>
        <v/>
      </c>
      <c r="CK3290" s="32" t="str">
        <f t="shared" si="936"/>
        <v/>
      </c>
      <c r="CL3290" s="32" t="str">
        <f t="shared" si="937"/>
        <v/>
      </c>
      <c r="CM3290" s="32" t="str">
        <f t="shared" si="938"/>
        <v/>
      </c>
      <c r="CN3290" s="32" t="str">
        <f t="shared" si="939"/>
        <v/>
      </c>
    </row>
    <row r="3291" spans="71:92" x14ac:dyDescent="0.3">
      <c r="BS3291" s="32" t="str">
        <f>IF(Kiadasi_kiseroiv!$K$2=BT3291,BV3291,"")</f>
        <v/>
      </c>
      <c r="BT3291" s="34" t="str">
        <f t="shared" si="922"/>
        <v/>
      </c>
      <c r="BU3291" s="32" t="str">
        <f t="shared" si="923"/>
        <v/>
      </c>
      <c r="BV3291" s="32" t="str">
        <f t="shared" si="924"/>
        <v/>
      </c>
      <c r="BW3291" s="32" t="str">
        <f t="shared" si="925"/>
        <v/>
      </c>
      <c r="BX3291" s="32" t="str">
        <f t="shared" si="926"/>
        <v/>
      </c>
      <c r="BY3291" s="32" t="str">
        <f t="shared" si="927"/>
        <v/>
      </c>
      <c r="BZ3291" s="32" t="str">
        <f t="shared" si="928"/>
        <v/>
      </c>
      <c r="CA3291" s="32" t="str">
        <f t="shared" si="929"/>
        <v/>
      </c>
      <c r="CB3291" s="33">
        <f>IF(COUNTIF($CD$7:CD3291,CD3291)=1,CD3291,CD3291+COUNTIF($CD$6:CD3290,CD3291))</f>
        <v>58437</v>
      </c>
      <c r="CC3291" s="34">
        <f t="shared" si="930"/>
        <v>55153</v>
      </c>
      <c r="CD3291" s="32">
        <f t="shared" si="931"/>
        <v>55153</v>
      </c>
      <c r="CE3291" s="32">
        <f t="shared" si="932"/>
        <v>0</v>
      </c>
      <c r="CF3291" s="32">
        <f t="shared" si="933"/>
        <v>0</v>
      </c>
      <c r="CG3291" s="32" t="str">
        <f t="shared" si="934"/>
        <v/>
      </c>
      <c r="CH3291" s="32">
        <v>3286</v>
      </c>
      <c r="CI3291" s="32" t="s">
        <v>6</v>
      </c>
      <c r="CJ3291" s="32" t="str">
        <f t="shared" si="935"/>
        <v/>
      </c>
      <c r="CK3291" s="32" t="str">
        <f t="shared" si="936"/>
        <v/>
      </c>
      <c r="CL3291" s="32" t="str">
        <f t="shared" si="937"/>
        <v/>
      </c>
      <c r="CM3291" s="32" t="str">
        <f t="shared" si="938"/>
        <v/>
      </c>
      <c r="CN3291" s="32" t="str">
        <f t="shared" si="939"/>
        <v/>
      </c>
    </row>
    <row r="3292" spans="71:92" x14ac:dyDescent="0.3">
      <c r="BS3292" s="32" t="str">
        <f>IF(Kiadasi_kiseroiv!$K$2=BT3292,BV3292,"")</f>
        <v/>
      </c>
      <c r="BT3292" s="34" t="str">
        <f t="shared" si="922"/>
        <v/>
      </c>
      <c r="BU3292" s="32" t="str">
        <f t="shared" si="923"/>
        <v/>
      </c>
      <c r="BV3292" s="32" t="str">
        <f t="shared" si="924"/>
        <v/>
      </c>
      <c r="BW3292" s="32" t="str">
        <f t="shared" si="925"/>
        <v/>
      </c>
      <c r="BX3292" s="32" t="str">
        <f t="shared" si="926"/>
        <v/>
      </c>
      <c r="BY3292" s="32" t="str">
        <f t="shared" si="927"/>
        <v/>
      </c>
      <c r="BZ3292" s="32" t="str">
        <f t="shared" si="928"/>
        <v/>
      </c>
      <c r="CA3292" s="32" t="str">
        <f t="shared" si="929"/>
        <v/>
      </c>
      <c r="CB3292" s="33">
        <f>IF(COUNTIF($CD$7:CD3292,CD3292)=1,CD3292,CD3292+COUNTIF($CD$6:CD3291,CD3292))</f>
        <v>58438</v>
      </c>
      <c r="CC3292" s="34">
        <f t="shared" si="930"/>
        <v>55153</v>
      </c>
      <c r="CD3292" s="32">
        <f t="shared" si="931"/>
        <v>55153</v>
      </c>
      <c r="CE3292" s="32">
        <f t="shared" si="932"/>
        <v>0</v>
      </c>
      <c r="CF3292" s="32">
        <f t="shared" si="933"/>
        <v>0</v>
      </c>
      <c r="CG3292" s="32" t="str">
        <f t="shared" si="934"/>
        <v/>
      </c>
      <c r="CH3292" s="32">
        <v>3287</v>
      </c>
      <c r="CI3292" s="32" t="s">
        <v>6</v>
      </c>
      <c r="CJ3292" s="32" t="str">
        <f t="shared" si="935"/>
        <v/>
      </c>
      <c r="CK3292" s="32" t="str">
        <f t="shared" si="936"/>
        <v/>
      </c>
      <c r="CL3292" s="32" t="str">
        <f t="shared" si="937"/>
        <v/>
      </c>
      <c r="CM3292" s="32" t="str">
        <f t="shared" si="938"/>
        <v/>
      </c>
      <c r="CN3292" s="32" t="str">
        <f t="shared" si="939"/>
        <v/>
      </c>
    </row>
    <row r="3293" spans="71:92" x14ac:dyDescent="0.3">
      <c r="BS3293" s="32" t="str">
        <f>IF(Kiadasi_kiseroiv!$K$2=BT3293,BV3293,"")</f>
        <v/>
      </c>
      <c r="BT3293" s="34" t="str">
        <f t="shared" si="922"/>
        <v/>
      </c>
      <c r="BU3293" s="32" t="str">
        <f t="shared" si="923"/>
        <v/>
      </c>
      <c r="BV3293" s="32" t="str">
        <f t="shared" si="924"/>
        <v/>
      </c>
      <c r="BW3293" s="32" t="str">
        <f t="shared" si="925"/>
        <v/>
      </c>
      <c r="BX3293" s="32" t="str">
        <f t="shared" si="926"/>
        <v/>
      </c>
      <c r="BY3293" s="32" t="str">
        <f t="shared" si="927"/>
        <v/>
      </c>
      <c r="BZ3293" s="32" t="str">
        <f t="shared" si="928"/>
        <v/>
      </c>
      <c r="CA3293" s="32" t="str">
        <f t="shared" si="929"/>
        <v/>
      </c>
      <c r="CB3293" s="33">
        <f>IF(COUNTIF($CD$7:CD3293,CD3293)=1,CD3293,CD3293+COUNTIF($CD$6:CD3292,CD3293))</f>
        <v>58439</v>
      </c>
      <c r="CC3293" s="34">
        <f t="shared" si="930"/>
        <v>55153</v>
      </c>
      <c r="CD3293" s="32">
        <f t="shared" si="931"/>
        <v>55153</v>
      </c>
      <c r="CE3293" s="32">
        <f t="shared" si="932"/>
        <v>0</v>
      </c>
      <c r="CF3293" s="32">
        <f t="shared" si="933"/>
        <v>0</v>
      </c>
      <c r="CG3293" s="32" t="str">
        <f t="shared" si="934"/>
        <v/>
      </c>
      <c r="CH3293" s="32">
        <v>3288</v>
      </c>
      <c r="CI3293" s="32" t="s">
        <v>6</v>
      </c>
      <c r="CJ3293" s="32" t="str">
        <f t="shared" si="935"/>
        <v/>
      </c>
      <c r="CK3293" s="32" t="str">
        <f t="shared" si="936"/>
        <v/>
      </c>
      <c r="CL3293" s="32" t="str">
        <f t="shared" si="937"/>
        <v/>
      </c>
      <c r="CM3293" s="32" t="str">
        <f t="shared" si="938"/>
        <v/>
      </c>
      <c r="CN3293" s="32" t="str">
        <f t="shared" si="939"/>
        <v/>
      </c>
    </row>
    <row r="3294" spans="71:92" x14ac:dyDescent="0.3">
      <c r="BS3294" s="32" t="str">
        <f>IF(Kiadasi_kiseroiv!$K$2=BT3294,BV3294,"")</f>
        <v/>
      </c>
      <c r="BT3294" s="34" t="str">
        <f t="shared" si="922"/>
        <v/>
      </c>
      <c r="BU3294" s="32" t="str">
        <f t="shared" si="923"/>
        <v/>
      </c>
      <c r="BV3294" s="32" t="str">
        <f t="shared" si="924"/>
        <v/>
      </c>
      <c r="BW3294" s="32" t="str">
        <f t="shared" si="925"/>
        <v/>
      </c>
      <c r="BX3294" s="32" t="str">
        <f t="shared" si="926"/>
        <v/>
      </c>
      <c r="BY3294" s="32" t="str">
        <f t="shared" si="927"/>
        <v/>
      </c>
      <c r="BZ3294" s="32" t="str">
        <f t="shared" si="928"/>
        <v/>
      </c>
      <c r="CA3294" s="32" t="str">
        <f t="shared" si="929"/>
        <v/>
      </c>
      <c r="CB3294" s="33">
        <f>IF(COUNTIF($CD$7:CD3294,CD3294)=1,CD3294,CD3294+COUNTIF($CD$6:CD3293,CD3294))</f>
        <v>58440</v>
      </c>
      <c r="CC3294" s="34">
        <f t="shared" si="930"/>
        <v>55153</v>
      </c>
      <c r="CD3294" s="32">
        <f t="shared" si="931"/>
        <v>55153</v>
      </c>
      <c r="CE3294" s="32">
        <f t="shared" si="932"/>
        <v>0</v>
      </c>
      <c r="CF3294" s="32">
        <f t="shared" si="933"/>
        <v>0</v>
      </c>
      <c r="CG3294" s="32" t="str">
        <f t="shared" si="934"/>
        <v/>
      </c>
      <c r="CH3294" s="32">
        <v>3289</v>
      </c>
      <c r="CI3294" s="32" t="s">
        <v>6</v>
      </c>
      <c r="CJ3294" s="32" t="str">
        <f t="shared" si="935"/>
        <v/>
      </c>
      <c r="CK3294" s="32" t="str">
        <f t="shared" si="936"/>
        <v/>
      </c>
      <c r="CL3294" s="32" t="str">
        <f t="shared" si="937"/>
        <v/>
      </c>
      <c r="CM3294" s="32" t="str">
        <f t="shared" si="938"/>
        <v/>
      </c>
      <c r="CN3294" s="32" t="str">
        <f t="shared" si="939"/>
        <v/>
      </c>
    </row>
    <row r="3295" spans="71:92" x14ac:dyDescent="0.3">
      <c r="BS3295" s="32" t="str">
        <f>IF(Kiadasi_kiseroiv!$K$2=BT3295,BV3295,"")</f>
        <v/>
      </c>
      <c r="BT3295" s="34" t="str">
        <f t="shared" si="922"/>
        <v/>
      </c>
      <c r="BU3295" s="32" t="str">
        <f t="shared" si="923"/>
        <v/>
      </c>
      <c r="BV3295" s="32" t="str">
        <f t="shared" si="924"/>
        <v/>
      </c>
      <c r="BW3295" s="32" t="str">
        <f t="shared" si="925"/>
        <v/>
      </c>
      <c r="BX3295" s="32" t="str">
        <f t="shared" si="926"/>
        <v/>
      </c>
      <c r="BY3295" s="32" t="str">
        <f t="shared" si="927"/>
        <v/>
      </c>
      <c r="BZ3295" s="32" t="str">
        <f t="shared" si="928"/>
        <v/>
      </c>
      <c r="CA3295" s="32" t="str">
        <f t="shared" si="929"/>
        <v/>
      </c>
      <c r="CB3295" s="33">
        <f>IF(COUNTIF($CD$7:CD3295,CD3295)=1,CD3295,CD3295+COUNTIF($CD$6:CD3294,CD3295))</f>
        <v>58441</v>
      </c>
      <c r="CC3295" s="34">
        <f t="shared" si="930"/>
        <v>55153</v>
      </c>
      <c r="CD3295" s="32">
        <f t="shared" si="931"/>
        <v>55153</v>
      </c>
      <c r="CE3295" s="32">
        <f t="shared" si="932"/>
        <v>0</v>
      </c>
      <c r="CF3295" s="32">
        <f t="shared" si="933"/>
        <v>0</v>
      </c>
      <c r="CG3295" s="32" t="str">
        <f t="shared" si="934"/>
        <v/>
      </c>
      <c r="CH3295" s="32">
        <v>3290</v>
      </c>
      <c r="CI3295" s="32" t="s">
        <v>6</v>
      </c>
      <c r="CJ3295" s="32" t="str">
        <f t="shared" si="935"/>
        <v/>
      </c>
      <c r="CK3295" s="32" t="str">
        <f t="shared" si="936"/>
        <v/>
      </c>
      <c r="CL3295" s="32" t="str">
        <f t="shared" si="937"/>
        <v/>
      </c>
      <c r="CM3295" s="32" t="str">
        <f t="shared" si="938"/>
        <v/>
      </c>
      <c r="CN3295" s="32" t="str">
        <f t="shared" si="939"/>
        <v/>
      </c>
    </row>
    <row r="3296" spans="71:92" x14ac:dyDescent="0.3">
      <c r="BS3296" s="32" t="str">
        <f>IF(Kiadasi_kiseroiv!$K$2=BT3296,BV3296,"")</f>
        <v/>
      </c>
      <c r="BT3296" s="34" t="str">
        <f t="shared" si="922"/>
        <v/>
      </c>
      <c r="BU3296" s="32" t="str">
        <f t="shared" si="923"/>
        <v/>
      </c>
      <c r="BV3296" s="32" t="str">
        <f t="shared" si="924"/>
        <v/>
      </c>
      <c r="BW3296" s="32" t="str">
        <f t="shared" si="925"/>
        <v/>
      </c>
      <c r="BX3296" s="32" t="str">
        <f t="shared" si="926"/>
        <v/>
      </c>
      <c r="BY3296" s="32" t="str">
        <f t="shared" si="927"/>
        <v/>
      </c>
      <c r="BZ3296" s="32" t="str">
        <f t="shared" si="928"/>
        <v/>
      </c>
      <c r="CA3296" s="32" t="str">
        <f t="shared" si="929"/>
        <v/>
      </c>
      <c r="CB3296" s="33">
        <f>IF(COUNTIF($CD$7:CD3296,CD3296)=1,CD3296,CD3296+COUNTIF($CD$6:CD3295,CD3296))</f>
        <v>58442</v>
      </c>
      <c r="CC3296" s="34">
        <f t="shared" si="930"/>
        <v>55153</v>
      </c>
      <c r="CD3296" s="32">
        <f t="shared" si="931"/>
        <v>55153</v>
      </c>
      <c r="CE3296" s="32">
        <f t="shared" si="932"/>
        <v>0</v>
      </c>
      <c r="CF3296" s="32">
        <f t="shared" si="933"/>
        <v>0</v>
      </c>
      <c r="CG3296" s="32" t="str">
        <f t="shared" si="934"/>
        <v/>
      </c>
      <c r="CH3296" s="32">
        <v>3291</v>
      </c>
      <c r="CI3296" s="32" t="s">
        <v>6</v>
      </c>
      <c r="CJ3296" s="32" t="str">
        <f t="shared" si="935"/>
        <v/>
      </c>
      <c r="CK3296" s="32" t="str">
        <f t="shared" si="936"/>
        <v/>
      </c>
      <c r="CL3296" s="32" t="str">
        <f t="shared" si="937"/>
        <v/>
      </c>
      <c r="CM3296" s="32" t="str">
        <f t="shared" si="938"/>
        <v/>
      </c>
      <c r="CN3296" s="32" t="str">
        <f t="shared" si="939"/>
        <v/>
      </c>
    </row>
    <row r="3297" spans="71:92" x14ac:dyDescent="0.3">
      <c r="BS3297" s="32" t="str">
        <f>IF(Kiadasi_kiseroiv!$K$2=BT3297,BV3297,"")</f>
        <v/>
      </c>
      <c r="BT3297" s="34" t="str">
        <f t="shared" si="922"/>
        <v/>
      </c>
      <c r="BU3297" s="32" t="str">
        <f t="shared" si="923"/>
        <v/>
      </c>
      <c r="BV3297" s="32" t="str">
        <f t="shared" si="924"/>
        <v/>
      </c>
      <c r="BW3297" s="32" t="str">
        <f t="shared" si="925"/>
        <v/>
      </c>
      <c r="BX3297" s="32" t="str">
        <f t="shared" si="926"/>
        <v/>
      </c>
      <c r="BY3297" s="32" t="str">
        <f t="shared" si="927"/>
        <v/>
      </c>
      <c r="BZ3297" s="32" t="str">
        <f t="shared" si="928"/>
        <v/>
      </c>
      <c r="CA3297" s="32" t="str">
        <f t="shared" si="929"/>
        <v/>
      </c>
      <c r="CB3297" s="33">
        <f>IF(COUNTIF($CD$7:CD3297,CD3297)=1,CD3297,CD3297+COUNTIF($CD$6:CD3296,CD3297))</f>
        <v>58443</v>
      </c>
      <c r="CC3297" s="34">
        <f t="shared" si="930"/>
        <v>55153</v>
      </c>
      <c r="CD3297" s="32">
        <f t="shared" si="931"/>
        <v>55153</v>
      </c>
      <c r="CE3297" s="32">
        <f t="shared" si="932"/>
        <v>0</v>
      </c>
      <c r="CF3297" s="32">
        <f t="shared" si="933"/>
        <v>0</v>
      </c>
      <c r="CG3297" s="32" t="str">
        <f t="shared" si="934"/>
        <v/>
      </c>
      <c r="CH3297" s="32">
        <v>3292</v>
      </c>
      <c r="CI3297" s="32" t="s">
        <v>6</v>
      </c>
      <c r="CJ3297" s="32" t="str">
        <f t="shared" si="935"/>
        <v/>
      </c>
      <c r="CK3297" s="32" t="str">
        <f t="shared" si="936"/>
        <v/>
      </c>
      <c r="CL3297" s="32" t="str">
        <f t="shared" si="937"/>
        <v/>
      </c>
      <c r="CM3297" s="32" t="str">
        <f t="shared" si="938"/>
        <v/>
      </c>
      <c r="CN3297" s="32" t="str">
        <f t="shared" si="939"/>
        <v/>
      </c>
    </row>
    <row r="3298" spans="71:92" x14ac:dyDescent="0.3">
      <c r="BS3298" s="32" t="str">
        <f>IF(Kiadasi_kiseroiv!$K$2=BT3298,BV3298,"")</f>
        <v/>
      </c>
      <c r="BT3298" s="34" t="str">
        <f t="shared" si="922"/>
        <v/>
      </c>
      <c r="BU3298" s="32" t="str">
        <f t="shared" si="923"/>
        <v/>
      </c>
      <c r="BV3298" s="32" t="str">
        <f t="shared" si="924"/>
        <v/>
      </c>
      <c r="BW3298" s="32" t="str">
        <f t="shared" si="925"/>
        <v/>
      </c>
      <c r="BX3298" s="32" t="str">
        <f t="shared" si="926"/>
        <v/>
      </c>
      <c r="BY3298" s="32" t="str">
        <f t="shared" si="927"/>
        <v/>
      </c>
      <c r="BZ3298" s="32" t="str">
        <f t="shared" si="928"/>
        <v/>
      </c>
      <c r="CA3298" s="32" t="str">
        <f t="shared" si="929"/>
        <v/>
      </c>
      <c r="CB3298" s="33">
        <f>IF(COUNTIF($CD$7:CD3298,CD3298)=1,CD3298,CD3298+COUNTIF($CD$6:CD3297,CD3298))</f>
        <v>58444</v>
      </c>
      <c r="CC3298" s="34">
        <f t="shared" si="930"/>
        <v>55153</v>
      </c>
      <c r="CD3298" s="32">
        <f t="shared" si="931"/>
        <v>55153</v>
      </c>
      <c r="CE3298" s="32">
        <f t="shared" si="932"/>
        <v>0</v>
      </c>
      <c r="CF3298" s="32">
        <f t="shared" si="933"/>
        <v>0</v>
      </c>
      <c r="CG3298" s="32" t="str">
        <f t="shared" si="934"/>
        <v/>
      </c>
      <c r="CH3298" s="32">
        <v>3293</v>
      </c>
      <c r="CI3298" s="32" t="s">
        <v>6</v>
      </c>
      <c r="CJ3298" s="32" t="str">
        <f t="shared" si="935"/>
        <v/>
      </c>
      <c r="CK3298" s="32" t="str">
        <f t="shared" si="936"/>
        <v/>
      </c>
      <c r="CL3298" s="32" t="str">
        <f t="shared" si="937"/>
        <v/>
      </c>
      <c r="CM3298" s="32" t="str">
        <f t="shared" si="938"/>
        <v/>
      </c>
      <c r="CN3298" s="32" t="str">
        <f t="shared" si="939"/>
        <v/>
      </c>
    </row>
    <row r="3299" spans="71:92" x14ac:dyDescent="0.3">
      <c r="BS3299" s="32" t="str">
        <f>IF(Kiadasi_kiseroiv!$K$2=BT3299,BV3299,"")</f>
        <v/>
      </c>
      <c r="BT3299" s="34" t="str">
        <f t="shared" si="922"/>
        <v/>
      </c>
      <c r="BU3299" s="32" t="str">
        <f t="shared" si="923"/>
        <v/>
      </c>
      <c r="BV3299" s="32" t="str">
        <f t="shared" si="924"/>
        <v/>
      </c>
      <c r="BW3299" s="32" t="str">
        <f t="shared" si="925"/>
        <v/>
      </c>
      <c r="BX3299" s="32" t="str">
        <f t="shared" si="926"/>
        <v/>
      </c>
      <c r="BY3299" s="32" t="str">
        <f t="shared" si="927"/>
        <v/>
      </c>
      <c r="BZ3299" s="32" t="str">
        <f t="shared" si="928"/>
        <v/>
      </c>
      <c r="CA3299" s="32" t="str">
        <f t="shared" si="929"/>
        <v/>
      </c>
      <c r="CB3299" s="33">
        <f>IF(COUNTIF($CD$7:CD3299,CD3299)=1,CD3299,CD3299+COUNTIF($CD$6:CD3298,CD3299))</f>
        <v>58445</v>
      </c>
      <c r="CC3299" s="34">
        <f t="shared" si="930"/>
        <v>55153</v>
      </c>
      <c r="CD3299" s="32">
        <f t="shared" si="931"/>
        <v>55153</v>
      </c>
      <c r="CE3299" s="32">
        <f t="shared" si="932"/>
        <v>0</v>
      </c>
      <c r="CF3299" s="32">
        <f t="shared" si="933"/>
        <v>0</v>
      </c>
      <c r="CG3299" s="32" t="str">
        <f t="shared" si="934"/>
        <v/>
      </c>
      <c r="CH3299" s="32">
        <v>3294</v>
      </c>
      <c r="CI3299" s="32" t="s">
        <v>6</v>
      </c>
      <c r="CJ3299" s="32" t="str">
        <f t="shared" si="935"/>
        <v/>
      </c>
      <c r="CK3299" s="32" t="str">
        <f t="shared" si="936"/>
        <v/>
      </c>
      <c r="CL3299" s="32" t="str">
        <f t="shared" si="937"/>
        <v/>
      </c>
      <c r="CM3299" s="32" t="str">
        <f t="shared" si="938"/>
        <v/>
      </c>
      <c r="CN3299" s="32" t="str">
        <f t="shared" si="939"/>
        <v/>
      </c>
    </row>
    <row r="3300" spans="71:92" x14ac:dyDescent="0.3">
      <c r="BS3300" s="32" t="str">
        <f>IF(Kiadasi_kiseroiv!$K$2=BT3300,BV3300,"")</f>
        <v/>
      </c>
      <c r="BT3300" s="34" t="str">
        <f t="shared" si="922"/>
        <v/>
      </c>
      <c r="BU3300" s="32" t="str">
        <f t="shared" si="923"/>
        <v/>
      </c>
      <c r="BV3300" s="32" t="str">
        <f t="shared" si="924"/>
        <v/>
      </c>
      <c r="BW3300" s="32" t="str">
        <f t="shared" si="925"/>
        <v/>
      </c>
      <c r="BX3300" s="32" t="str">
        <f t="shared" si="926"/>
        <v/>
      </c>
      <c r="BY3300" s="32" t="str">
        <f t="shared" si="927"/>
        <v/>
      </c>
      <c r="BZ3300" s="32" t="str">
        <f t="shared" si="928"/>
        <v/>
      </c>
      <c r="CA3300" s="32" t="str">
        <f t="shared" si="929"/>
        <v/>
      </c>
      <c r="CB3300" s="33">
        <f>IF(COUNTIF($CD$7:CD3300,CD3300)=1,CD3300,CD3300+COUNTIF($CD$6:CD3299,CD3300))</f>
        <v>58446</v>
      </c>
      <c r="CC3300" s="34">
        <f t="shared" si="930"/>
        <v>55153</v>
      </c>
      <c r="CD3300" s="32">
        <f t="shared" si="931"/>
        <v>55153</v>
      </c>
      <c r="CE3300" s="32">
        <f t="shared" si="932"/>
        <v>0</v>
      </c>
      <c r="CF3300" s="32">
        <f t="shared" si="933"/>
        <v>0</v>
      </c>
      <c r="CG3300" s="32" t="str">
        <f t="shared" si="934"/>
        <v/>
      </c>
      <c r="CH3300" s="32">
        <v>3295</v>
      </c>
      <c r="CI3300" s="32" t="s">
        <v>6</v>
      </c>
      <c r="CJ3300" s="32" t="str">
        <f t="shared" si="935"/>
        <v/>
      </c>
      <c r="CK3300" s="32" t="str">
        <f t="shared" si="936"/>
        <v/>
      </c>
      <c r="CL3300" s="32" t="str">
        <f t="shared" si="937"/>
        <v/>
      </c>
      <c r="CM3300" s="32" t="str">
        <f t="shared" si="938"/>
        <v/>
      </c>
      <c r="CN3300" s="32" t="str">
        <f t="shared" si="939"/>
        <v/>
      </c>
    </row>
    <row r="3301" spans="71:92" x14ac:dyDescent="0.3">
      <c r="BS3301" s="32" t="str">
        <f>IF(Kiadasi_kiseroiv!$K$2=BT3301,BV3301,"")</f>
        <v/>
      </c>
      <c r="BT3301" s="34" t="str">
        <f t="shared" si="922"/>
        <v/>
      </c>
      <c r="BU3301" s="32" t="str">
        <f t="shared" si="923"/>
        <v/>
      </c>
      <c r="BV3301" s="32" t="str">
        <f t="shared" si="924"/>
        <v/>
      </c>
      <c r="BW3301" s="32" t="str">
        <f t="shared" si="925"/>
        <v/>
      </c>
      <c r="BX3301" s="32" t="str">
        <f t="shared" si="926"/>
        <v/>
      </c>
      <c r="BY3301" s="32" t="str">
        <f t="shared" si="927"/>
        <v/>
      </c>
      <c r="BZ3301" s="32" t="str">
        <f t="shared" si="928"/>
        <v/>
      </c>
      <c r="CA3301" s="32" t="str">
        <f t="shared" si="929"/>
        <v/>
      </c>
      <c r="CB3301" s="33">
        <f>IF(COUNTIF($CD$7:CD3301,CD3301)=1,CD3301,CD3301+COUNTIF($CD$6:CD3300,CD3301))</f>
        <v>58447</v>
      </c>
      <c r="CC3301" s="34">
        <f t="shared" si="930"/>
        <v>55153</v>
      </c>
      <c r="CD3301" s="32">
        <f t="shared" si="931"/>
        <v>55153</v>
      </c>
      <c r="CE3301" s="32">
        <f t="shared" si="932"/>
        <v>0</v>
      </c>
      <c r="CF3301" s="32">
        <f t="shared" si="933"/>
        <v>0</v>
      </c>
      <c r="CG3301" s="32" t="str">
        <f t="shared" si="934"/>
        <v/>
      </c>
      <c r="CH3301" s="32">
        <v>3296</v>
      </c>
      <c r="CI3301" s="32" t="s">
        <v>6</v>
      </c>
      <c r="CJ3301" s="32" t="str">
        <f t="shared" si="935"/>
        <v/>
      </c>
      <c r="CK3301" s="32" t="str">
        <f t="shared" si="936"/>
        <v/>
      </c>
      <c r="CL3301" s="32" t="str">
        <f t="shared" si="937"/>
        <v/>
      </c>
      <c r="CM3301" s="32" t="str">
        <f t="shared" si="938"/>
        <v/>
      </c>
      <c r="CN3301" s="32" t="str">
        <f t="shared" si="939"/>
        <v/>
      </c>
    </row>
    <row r="3302" spans="71:92" x14ac:dyDescent="0.3">
      <c r="BS3302" s="32" t="str">
        <f>IF(Kiadasi_kiseroiv!$K$2=BT3302,BV3302,"")</f>
        <v/>
      </c>
      <c r="BT3302" s="34" t="str">
        <f t="shared" si="922"/>
        <v/>
      </c>
      <c r="BU3302" s="32" t="str">
        <f t="shared" si="923"/>
        <v/>
      </c>
      <c r="BV3302" s="32" t="str">
        <f t="shared" si="924"/>
        <v/>
      </c>
      <c r="BW3302" s="32" t="str">
        <f t="shared" si="925"/>
        <v/>
      </c>
      <c r="BX3302" s="32" t="str">
        <f t="shared" si="926"/>
        <v/>
      </c>
      <c r="BY3302" s="32" t="str">
        <f t="shared" si="927"/>
        <v/>
      </c>
      <c r="BZ3302" s="32" t="str">
        <f t="shared" si="928"/>
        <v/>
      </c>
      <c r="CA3302" s="32" t="str">
        <f t="shared" si="929"/>
        <v/>
      </c>
      <c r="CB3302" s="33">
        <f>IF(COUNTIF($CD$7:CD3302,CD3302)=1,CD3302,CD3302+COUNTIF($CD$6:CD3301,CD3302))</f>
        <v>58448</v>
      </c>
      <c r="CC3302" s="34">
        <f t="shared" si="930"/>
        <v>55153</v>
      </c>
      <c r="CD3302" s="32">
        <f t="shared" si="931"/>
        <v>55153</v>
      </c>
      <c r="CE3302" s="32">
        <f t="shared" si="932"/>
        <v>0</v>
      </c>
      <c r="CF3302" s="32">
        <f t="shared" si="933"/>
        <v>0</v>
      </c>
      <c r="CG3302" s="32" t="str">
        <f t="shared" si="934"/>
        <v/>
      </c>
      <c r="CH3302" s="32">
        <v>3297</v>
      </c>
      <c r="CI3302" s="32" t="s">
        <v>6</v>
      </c>
      <c r="CJ3302" s="32" t="str">
        <f t="shared" si="935"/>
        <v/>
      </c>
      <c r="CK3302" s="32" t="str">
        <f t="shared" si="936"/>
        <v/>
      </c>
      <c r="CL3302" s="32" t="str">
        <f t="shared" si="937"/>
        <v/>
      </c>
      <c r="CM3302" s="32" t="str">
        <f t="shared" si="938"/>
        <v/>
      </c>
      <c r="CN3302" s="32" t="str">
        <f t="shared" si="939"/>
        <v/>
      </c>
    </row>
    <row r="3303" spans="71:92" x14ac:dyDescent="0.3">
      <c r="BS3303" s="32" t="str">
        <f>IF(Kiadasi_kiseroiv!$K$2=BT3303,BV3303,"")</f>
        <v/>
      </c>
      <c r="BT3303" s="34" t="str">
        <f t="shared" si="922"/>
        <v/>
      </c>
      <c r="BU3303" s="32" t="str">
        <f t="shared" si="923"/>
        <v/>
      </c>
      <c r="BV3303" s="32" t="str">
        <f t="shared" si="924"/>
        <v/>
      </c>
      <c r="BW3303" s="32" t="str">
        <f t="shared" si="925"/>
        <v/>
      </c>
      <c r="BX3303" s="32" t="str">
        <f t="shared" si="926"/>
        <v/>
      </c>
      <c r="BY3303" s="32" t="str">
        <f t="shared" si="927"/>
        <v/>
      </c>
      <c r="BZ3303" s="32" t="str">
        <f t="shared" si="928"/>
        <v/>
      </c>
      <c r="CA3303" s="32" t="str">
        <f t="shared" si="929"/>
        <v/>
      </c>
      <c r="CB3303" s="33">
        <f>IF(COUNTIF($CD$7:CD3303,CD3303)=1,CD3303,CD3303+COUNTIF($CD$6:CD3302,CD3303))</f>
        <v>58449</v>
      </c>
      <c r="CC3303" s="34">
        <f t="shared" si="930"/>
        <v>55153</v>
      </c>
      <c r="CD3303" s="32">
        <f t="shared" si="931"/>
        <v>55153</v>
      </c>
      <c r="CE3303" s="32">
        <f t="shared" si="932"/>
        <v>0</v>
      </c>
      <c r="CF3303" s="32">
        <f t="shared" si="933"/>
        <v>0</v>
      </c>
      <c r="CG3303" s="32" t="str">
        <f t="shared" si="934"/>
        <v/>
      </c>
      <c r="CH3303" s="32">
        <v>3298</v>
      </c>
      <c r="CI3303" s="32" t="s">
        <v>6</v>
      </c>
      <c r="CJ3303" s="32" t="str">
        <f t="shared" si="935"/>
        <v/>
      </c>
      <c r="CK3303" s="32" t="str">
        <f t="shared" si="936"/>
        <v/>
      </c>
      <c r="CL3303" s="32" t="str">
        <f t="shared" si="937"/>
        <v/>
      </c>
      <c r="CM3303" s="32" t="str">
        <f t="shared" si="938"/>
        <v/>
      </c>
      <c r="CN3303" s="32" t="str">
        <f t="shared" si="939"/>
        <v/>
      </c>
    </row>
    <row r="3304" spans="71:92" x14ac:dyDescent="0.3">
      <c r="BS3304" s="32" t="str">
        <f>IF(Kiadasi_kiseroiv!$K$2=BT3304,BV3304,"")</f>
        <v/>
      </c>
      <c r="BT3304" s="34" t="str">
        <f t="shared" si="922"/>
        <v/>
      </c>
      <c r="BU3304" s="32" t="str">
        <f t="shared" si="923"/>
        <v/>
      </c>
      <c r="BV3304" s="32" t="str">
        <f t="shared" si="924"/>
        <v/>
      </c>
      <c r="BW3304" s="32" t="str">
        <f t="shared" si="925"/>
        <v/>
      </c>
      <c r="BX3304" s="32" t="str">
        <f t="shared" si="926"/>
        <v/>
      </c>
      <c r="BY3304" s="32" t="str">
        <f t="shared" si="927"/>
        <v/>
      </c>
      <c r="BZ3304" s="32" t="str">
        <f t="shared" si="928"/>
        <v/>
      </c>
      <c r="CA3304" s="32" t="str">
        <f t="shared" si="929"/>
        <v/>
      </c>
      <c r="CB3304" s="33">
        <f>IF(COUNTIF($CD$7:CD3304,CD3304)=1,CD3304,CD3304+COUNTIF($CD$6:CD3303,CD3304))</f>
        <v>58450</v>
      </c>
      <c r="CC3304" s="34">
        <f t="shared" si="930"/>
        <v>55153</v>
      </c>
      <c r="CD3304" s="32">
        <f t="shared" si="931"/>
        <v>55153</v>
      </c>
      <c r="CE3304" s="32">
        <f t="shared" si="932"/>
        <v>0</v>
      </c>
      <c r="CF3304" s="32">
        <f t="shared" si="933"/>
        <v>0</v>
      </c>
      <c r="CG3304" s="32" t="str">
        <f t="shared" si="934"/>
        <v/>
      </c>
      <c r="CH3304" s="32">
        <v>3299</v>
      </c>
      <c r="CI3304" s="32" t="s">
        <v>6</v>
      </c>
      <c r="CJ3304" s="32" t="str">
        <f t="shared" si="935"/>
        <v/>
      </c>
      <c r="CK3304" s="32" t="str">
        <f t="shared" si="936"/>
        <v/>
      </c>
      <c r="CL3304" s="32" t="str">
        <f t="shared" si="937"/>
        <v/>
      </c>
      <c r="CM3304" s="32" t="str">
        <f t="shared" si="938"/>
        <v/>
      </c>
      <c r="CN3304" s="32" t="str">
        <f t="shared" si="939"/>
        <v/>
      </c>
    </row>
    <row r="3305" spans="71:92" x14ac:dyDescent="0.3">
      <c r="BS3305" s="32" t="str">
        <f>IF(Kiadasi_kiseroiv!$K$2=BT3305,BV3305,"")</f>
        <v/>
      </c>
      <c r="BT3305" s="34" t="str">
        <f t="shared" ref="BT3305:BT3368" si="940">IF(AND($BT$4=CI3305,BU3305&lt;&gt;""),CC3305,"")</f>
        <v/>
      </c>
      <c r="BU3305" s="32" t="str">
        <f t="shared" ref="BU3305:BU3368" si="941">IF(AND($BU$1=CI3305,ISERROR(VLOOKUP(CG3305,Kisiv,2,FALSE))=FALSE),CB3305,"")</f>
        <v/>
      </c>
      <c r="BV3305" s="32" t="str">
        <f t="shared" ref="BV3305:BV3368" si="942">IF(BU3305&lt;&gt;"",RANK(BU3305,$BU$7:$BU$33000,1),"")</f>
        <v/>
      </c>
      <c r="BW3305" s="32" t="str">
        <f t="shared" ref="BW3305:BW3368" si="943">IF(CC3305&lt;min,$BW$2,IF(CC3305&lt;=max,CG3305,""))</f>
        <v/>
      </c>
      <c r="BX3305" s="32" t="str">
        <f t="shared" ref="BX3305:BX3368" si="944">IF(AND(OR($BX$1=0,$BX$1=CG3305),OR($BX$2=0,IF(ISERROR(SEARCH($BX$2,CJ3305&amp;CK3305&amp;CL3305,1)),FALSE,TRUE))),CB3305,"")</f>
        <v/>
      </c>
      <c r="BY3305" s="32" t="str">
        <f t="shared" ref="BY3305:BY3368" si="945">IF(AND(BX3305&lt;&gt;"",CC3305&lt;&gt;$CD$2),RANK(BX3305,$BX$7:$BX$33000,1),"")</f>
        <v/>
      </c>
      <c r="BZ3305" s="32" t="str">
        <f t="shared" ref="BZ3305:BZ3368" si="946">IF(AND(CC3305&lt;$BZ$2,CI3305=$BZ$4),$BZ$5,IF(AND(CC3305&lt;=$BZ$3,CI3305=$BZ$4),CB3305,""))</f>
        <v/>
      </c>
      <c r="CA3305" s="32" t="str">
        <f t="shared" ref="CA3305:CA3368" si="947">IF(AND(BZ3305&lt;&gt;"",BZ3305&lt;&gt;$BZ$5),RANK(BZ3305,$BZ$7:$BZ$33000,1),"")</f>
        <v/>
      </c>
      <c r="CB3305" s="33">
        <f>IF(COUNTIF($CD$7:CD3305,CD3305)=1,CD3305,CD3305+COUNTIF($CD$6:CD3304,CD3305))</f>
        <v>58451</v>
      </c>
      <c r="CC3305" s="34">
        <f t="shared" ref="CC3305:CC3368" si="948">IF(INDEX(Kassza,CH3305,1)&lt;&gt;1,INDEX(Kassza,CH3305,1),$CD$2)</f>
        <v>55153</v>
      </c>
      <c r="CD3305" s="32">
        <f t="shared" ref="CD3305:CD3368" si="949">IF(CC3305&lt;&gt;$CD$2,RANK(CC3305,$CC$7:$CC$33000,1),$CD$2)</f>
        <v>55153</v>
      </c>
      <c r="CE3305" s="32">
        <f t="shared" ref="CE3305:CE3368" si="950">INDEX(Kassza,CH3305,6)</f>
        <v>0</v>
      </c>
      <c r="CF3305" s="32">
        <f t="shared" ref="CF3305:CF3368" si="951">INDEX(Kassza,CH3305,8)</f>
        <v>0</v>
      </c>
      <c r="CG3305" s="32" t="str">
        <f t="shared" ref="CG3305:CG3368" si="952">INDEX(Kassza,CH3305,7)&amp;INDEX(Kassza,CH3305,9)</f>
        <v/>
      </c>
      <c r="CH3305" s="32">
        <v>3300</v>
      </c>
      <c r="CI3305" s="32" t="s">
        <v>6</v>
      </c>
      <c r="CJ3305" s="32" t="str">
        <f t="shared" ref="CJ3305:CJ3368" si="953">IF(INDEX(Kassza,CH3305,5)&lt;&gt;0,INDEX(Kassza,CH3305,5),"")</f>
        <v/>
      </c>
      <c r="CK3305" s="32" t="str">
        <f t="shared" ref="CK3305:CK3368" si="954">IF(INDEX(Kassza,CH3305,10)&lt;&gt;0,INDEX(Kassza,CH3305,10),"")</f>
        <v/>
      </c>
      <c r="CL3305" s="32" t="str">
        <f t="shared" ref="CL3305:CL3368" si="955">IF(INDEX(Kassza,CH3305,11)&lt;&gt;0,INDEX(Kassza,CH3305,11),"")</f>
        <v/>
      </c>
      <c r="CM3305" s="32" t="str">
        <f t="shared" ref="CM3305:CM3368" si="956">IF(INDEX(Kassza,CH3305,4)&lt;&gt;0,INDEX(Kassza,CH3305,4),"")</f>
        <v/>
      </c>
      <c r="CN3305" s="32" t="str">
        <f t="shared" ref="CN3305:CN3368" si="957">IF(INDEX(Kassza,CH3305,3)&lt;&gt;0,INDEX(Kassza,CH3305,3),"")</f>
        <v/>
      </c>
    </row>
    <row r="3306" spans="71:92" x14ac:dyDescent="0.3">
      <c r="BS3306" s="32" t="str">
        <f>IF(Kiadasi_kiseroiv!$K$2=BT3306,BV3306,"")</f>
        <v/>
      </c>
      <c r="BT3306" s="34" t="str">
        <f t="shared" si="940"/>
        <v/>
      </c>
      <c r="BU3306" s="32" t="str">
        <f t="shared" si="941"/>
        <v/>
      </c>
      <c r="BV3306" s="32" t="str">
        <f t="shared" si="942"/>
        <v/>
      </c>
      <c r="BW3306" s="32" t="str">
        <f t="shared" si="943"/>
        <v/>
      </c>
      <c r="BX3306" s="32" t="str">
        <f t="shared" si="944"/>
        <v/>
      </c>
      <c r="BY3306" s="32" t="str">
        <f t="shared" si="945"/>
        <v/>
      </c>
      <c r="BZ3306" s="32" t="str">
        <f t="shared" si="946"/>
        <v/>
      </c>
      <c r="CA3306" s="32" t="str">
        <f t="shared" si="947"/>
        <v/>
      </c>
      <c r="CB3306" s="33">
        <f>IF(COUNTIF($CD$7:CD3306,CD3306)=1,CD3306,CD3306+COUNTIF($CD$6:CD3305,CD3306))</f>
        <v>58452</v>
      </c>
      <c r="CC3306" s="34">
        <f t="shared" si="948"/>
        <v>55153</v>
      </c>
      <c r="CD3306" s="32">
        <f t="shared" si="949"/>
        <v>55153</v>
      </c>
      <c r="CE3306" s="32">
        <f t="shared" si="950"/>
        <v>0</v>
      </c>
      <c r="CF3306" s="32">
        <f t="shared" si="951"/>
        <v>0</v>
      </c>
      <c r="CG3306" s="32" t="str">
        <f t="shared" si="952"/>
        <v/>
      </c>
      <c r="CH3306" s="32">
        <v>3301</v>
      </c>
      <c r="CI3306" s="32" t="s">
        <v>6</v>
      </c>
      <c r="CJ3306" s="32" t="str">
        <f t="shared" si="953"/>
        <v/>
      </c>
      <c r="CK3306" s="32" t="str">
        <f t="shared" si="954"/>
        <v/>
      </c>
      <c r="CL3306" s="32" t="str">
        <f t="shared" si="955"/>
        <v/>
      </c>
      <c r="CM3306" s="32" t="str">
        <f t="shared" si="956"/>
        <v/>
      </c>
      <c r="CN3306" s="32" t="str">
        <f t="shared" si="957"/>
        <v/>
      </c>
    </row>
    <row r="3307" spans="71:92" x14ac:dyDescent="0.3">
      <c r="BS3307" s="32" t="str">
        <f>IF(Kiadasi_kiseroiv!$K$2=BT3307,BV3307,"")</f>
        <v/>
      </c>
      <c r="BT3307" s="34" t="str">
        <f t="shared" si="940"/>
        <v/>
      </c>
      <c r="BU3307" s="32" t="str">
        <f t="shared" si="941"/>
        <v/>
      </c>
      <c r="BV3307" s="32" t="str">
        <f t="shared" si="942"/>
        <v/>
      </c>
      <c r="BW3307" s="32" t="str">
        <f t="shared" si="943"/>
        <v/>
      </c>
      <c r="BX3307" s="32" t="str">
        <f t="shared" si="944"/>
        <v/>
      </c>
      <c r="BY3307" s="32" t="str">
        <f t="shared" si="945"/>
        <v/>
      </c>
      <c r="BZ3307" s="32" t="str">
        <f t="shared" si="946"/>
        <v/>
      </c>
      <c r="CA3307" s="32" t="str">
        <f t="shared" si="947"/>
        <v/>
      </c>
      <c r="CB3307" s="33">
        <f>IF(COUNTIF($CD$7:CD3307,CD3307)=1,CD3307,CD3307+COUNTIF($CD$6:CD3306,CD3307))</f>
        <v>58453</v>
      </c>
      <c r="CC3307" s="34">
        <f t="shared" si="948"/>
        <v>55153</v>
      </c>
      <c r="CD3307" s="32">
        <f t="shared" si="949"/>
        <v>55153</v>
      </c>
      <c r="CE3307" s="32">
        <f t="shared" si="950"/>
        <v>0</v>
      </c>
      <c r="CF3307" s="32">
        <f t="shared" si="951"/>
        <v>0</v>
      </c>
      <c r="CG3307" s="32" t="str">
        <f t="shared" si="952"/>
        <v/>
      </c>
      <c r="CH3307" s="32">
        <v>3302</v>
      </c>
      <c r="CI3307" s="32" t="s">
        <v>6</v>
      </c>
      <c r="CJ3307" s="32" t="str">
        <f t="shared" si="953"/>
        <v/>
      </c>
      <c r="CK3307" s="32" t="str">
        <f t="shared" si="954"/>
        <v/>
      </c>
      <c r="CL3307" s="32" t="str">
        <f t="shared" si="955"/>
        <v/>
      </c>
      <c r="CM3307" s="32" t="str">
        <f t="shared" si="956"/>
        <v/>
      </c>
      <c r="CN3307" s="32" t="str">
        <f t="shared" si="957"/>
        <v/>
      </c>
    </row>
    <row r="3308" spans="71:92" x14ac:dyDescent="0.3">
      <c r="BS3308" s="32" t="str">
        <f>IF(Kiadasi_kiseroiv!$K$2=BT3308,BV3308,"")</f>
        <v/>
      </c>
      <c r="BT3308" s="34" t="str">
        <f t="shared" si="940"/>
        <v/>
      </c>
      <c r="BU3308" s="32" t="str">
        <f t="shared" si="941"/>
        <v/>
      </c>
      <c r="BV3308" s="32" t="str">
        <f t="shared" si="942"/>
        <v/>
      </c>
      <c r="BW3308" s="32" t="str">
        <f t="shared" si="943"/>
        <v/>
      </c>
      <c r="BX3308" s="32" t="str">
        <f t="shared" si="944"/>
        <v/>
      </c>
      <c r="BY3308" s="32" t="str">
        <f t="shared" si="945"/>
        <v/>
      </c>
      <c r="BZ3308" s="32" t="str">
        <f t="shared" si="946"/>
        <v/>
      </c>
      <c r="CA3308" s="32" t="str">
        <f t="shared" si="947"/>
        <v/>
      </c>
      <c r="CB3308" s="33">
        <f>IF(COUNTIF($CD$7:CD3308,CD3308)=1,CD3308,CD3308+COUNTIF($CD$6:CD3307,CD3308))</f>
        <v>58454</v>
      </c>
      <c r="CC3308" s="34">
        <f t="shared" si="948"/>
        <v>55153</v>
      </c>
      <c r="CD3308" s="32">
        <f t="shared" si="949"/>
        <v>55153</v>
      </c>
      <c r="CE3308" s="32">
        <f t="shared" si="950"/>
        <v>0</v>
      </c>
      <c r="CF3308" s="32">
        <f t="shared" si="951"/>
        <v>0</v>
      </c>
      <c r="CG3308" s="32" t="str">
        <f t="shared" si="952"/>
        <v/>
      </c>
      <c r="CH3308" s="32">
        <v>3303</v>
      </c>
      <c r="CI3308" s="32" t="s">
        <v>6</v>
      </c>
      <c r="CJ3308" s="32" t="str">
        <f t="shared" si="953"/>
        <v/>
      </c>
      <c r="CK3308" s="32" t="str">
        <f t="shared" si="954"/>
        <v/>
      </c>
      <c r="CL3308" s="32" t="str">
        <f t="shared" si="955"/>
        <v/>
      </c>
      <c r="CM3308" s="32" t="str">
        <f t="shared" si="956"/>
        <v/>
      </c>
      <c r="CN3308" s="32" t="str">
        <f t="shared" si="957"/>
        <v/>
      </c>
    </row>
    <row r="3309" spans="71:92" x14ac:dyDescent="0.3">
      <c r="BS3309" s="32" t="str">
        <f>IF(Kiadasi_kiseroiv!$K$2=BT3309,BV3309,"")</f>
        <v/>
      </c>
      <c r="BT3309" s="34" t="str">
        <f t="shared" si="940"/>
        <v/>
      </c>
      <c r="BU3309" s="32" t="str">
        <f t="shared" si="941"/>
        <v/>
      </c>
      <c r="BV3309" s="32" t="str">
        <f t="shared" si="942"/>
        <v/>
      </c>
      <c r="BW3309" s="32" t="str">
        <f t="shared" si="943"/>
        <v/>
      </c>
      <c r="BX3309" s="32" t="str">
        <f t="shared" si="944"/>
        <v/>
      </c>
      <c r="BY3309" s="32" t="str">
        <f t="shared" si="945"/>
        <v/>
      </c>
      <c r="BZ3309" s="32" t="str">
        <f t="shared" si="946"/>
        <v/>
      </c>
      <c r="CA3309" s="32" t="str">
        <f t="shared" si="947"/>
        <v/>
      </c>
      <c r="CB3309" s="33">
        <f>IF(COUNTIF($CD$7:CD3309,CD3309)=1,CD3309,CD3309+COUNTIF($CD$6:CD3308,CD3309))</f>
        <v>58455</v>
      </c>
      <c r="CC3309" s="34">
        <f t="shared" si="948"/>
        <v>55153</v>
      </c>
      <c r="CD3309" s="32">
        <f t="shared" si="949"/>
        <v>55153</v>
      </c>
      <c r="CE3309" s="32">
        <f t="shared" si="950"/>
        <v>0</v>
      </c>
      <c r="CF3309" s="32">
        <f t="shared" si="951"/>
        <v>0</v>
      </c>
      <c r="CG3309" s="32" t="str">
        <f t="shared" si="952"/>
        <v/>
      </c>
      <c r="CH3309" s="32">
        <v>3304</v>
      </c>
      <c r="CI3309" s="32" t="s">
        <v>6</v>
      </c>
      <c r="CJ3309" s="32" t="str">
        <f t="shared" si="953"/>
        <v/>
      </c>
      <c r="CK3309" s="32" t="str">
        <f t="shared" si="954"/>
        <v/>
      </c>
      <c r="CL3309" s="32" t="str">
        <f t="shared" si="955"/>
        <v/>
      </c>
      <c r="CM3309" s="32" t="str">
        <f t="shared" si="956"/>
        <v/>
      </c>
      <c r="CN3309" s="32" t="str">
        <f t="shared" si="957"/>
        <v/>
      </c>
    </row>
    <row r="3310" spans="71:92" x14ac:dyDescent="0.3">
      <c r="BS3310" s="32" t="str">
        <f>IF(Kiadasi_kiseroiv!$K$2=BT3310,BV3310,"")</f>
        <v/>
      </c>
      <c r="BT3310" s="34" t="str">
        <f t="shared" si="940"/>
        <v/>
      </c>
      <c r="BU3310" s="32" t="str">
        <f t="shared" si="941"/>
        <v/>
      </c>
      <c r="BV3310" s="32" t="str">
        <f t="shared" si="942"/>
        <v/>
      </c>
      <c r="BW3310" s="32" t="str">
        <f t="shared" si="943"/>
        <v/>
      </c>
      <c r="BX3310" s="32" t="str">
        <f t="shared" si="944"/>
        <v/>
      </c>
      <c r="BY3310" s="32" t="str">
        <f t="shared" si="945"/>
        <v/>
      </c>
      <c r="BZ3310" s="32" t="str">
        <f t="shared" si="946"/>
        <v/>
      </c>
      <c r="CA3310" s="32" t="str">
        <f t="shared" si="947"/>
        <v/>
      </c>
      <c r="CB3310" s="33">
        <f>IF(COUNTIF($CD$7:CD3310,CD3310)=1,CD3310,CD3310+COUNTIF($CD$6:CD3309,CD3310))</f>
        <v>58456</v>
      </c>
      <c r="CC3310" s="34">
        <f t="shared" si="948"/>
        <v>55153</v>
      </c>
      <c r="CD3310" s="32">
        <f t="shared" si="949"/>
        <v>55153</v>
      </c>
      <c r="CE3310" s="32">
        <f t="shared" si="950"/>
        <v>0</v>
      </c>
      <c r="CF3310" s="32">
        <f t="shared" si="951"/>
        <v>0</v>
      </c>
      <c r="CG3310" s="32" t="str">
        <f t="shared" si="952"/>
        <v/>
      </c>
      <c r="CH3310" s="32">
        <v>3305</v>
      </c>
      <c r="CI3310" s="32" t="s">
        <v>6</v>
      </c>
      <c r="CJ3310" s="32" t="str">
        <f t="shared" si="953"/>
        <v/>
      </c>
      <c r="CK3310" s="32" t="str">
        <f t="shared" si="954"/>
        <v/>
      </c>
      <c r="CL3310" s="32" t="str">
        <f t="shared" si="955"/>
        <v/>
      </c>
      <c r="CM3310" s="32" t="str">
        <f t="shared" si="956"/>
        <v/>
      </c>
      <c r="CN3310" s="32" t="str">
        <f t="shared" si="957"/>
        <v/>
      </c>
    </row>
    <row r="3311" spans="71:92" x14ac:dyDescent="0.3">
      <c r="BS3311" s="32" t="str">
        <f>IF(Kiadasi_kiseroiv!$K$2=BT3311,BV3311,"")</f>
        <v/>
      </c>
      <c r="BT3311" s="34" t="str">
        <f t="shared" si="940"/>
        <v/>
      </c>
      <c r="BU3311" s="32" t="str">
        <f t="shared" si="941"/>
        <v/>
      </c>
      <c r="BV3311" s="32" t="str">
        <f t="shared" si="942"/>
        <v/>
      </c>
      <c r="BW3311" s="32" t="str">
        <f t="shared" si="943"/>
        <v/>
      </c>
      <c r="BX3311" s="32" t="str">
        <f t="shared" si="944"/>
        <v/>
      </c>
      <c r="BY3311" s="32" t="str">
        <f t="shared" si="945"/>
        <v/>
      </c>
      <c r="BZ3311" s="32" t="str">
        <f t="shared" si="946"/>
        <v/>
      </c>
      <c r="CA3311" s="32" t="str">
        <f t="shared" si="947"/>
        <v/>
      </c>
      <c r="CB3311" s="33">
        <f>IF(COUNTIF($CD$7:CD3311,CD3311)=1,CD3311,CD3311+COUNTIF($CD$6:CD3310,CD3311))</f>
        <v>58457</v>
      </c>
      <c r="CC3311" s="34">
        <f t="shared" si="948"/>
        <v>55153</v>
      </c>
      <c r="CD3311" s="32">
        <f t="shared" si="949"/>
        <v>55153</v>
      </c>
      <c r="CE3311" s="32">
        <f t="shared" si="950"/>
        <v>0</v>
      </c>
      <c r="CF3311" s="32">
        <f t="shared" si="951"/>
        <v>0</v>
      </c>
      <c r="CG3311" s="32" t="str">
        <f t="shared" si="952"/>
        <v/>
      </c>
      <c r="CH3311" s="32">
        <v>3306</v>
      </c>
      <c r="CI3311" s="32" t="s">
        <v>6</v>
      </c>
      <c r="CJ3311" s="32" t="str">
        <f t="shared" si="953"/>
        <v/>
      </c>
      <c r="CK3311" s="32" t="str">
        <f t="shared" si="954"/>
        <v/>
      </c>
      <c r="CL3311" s="32" t="str">
        <f t="shared" si="955"/>
        <v/>
      </c>
      <c r="CM3311" s="32" t="str">
        <f t="shared" si="956"/>
        <v/>
      </c>
      <c r="CN3311" s="32" t="str">
        <f t="shared" si="957"/>
        <v/>
      </c>
    </row>
    <row r="3312" spans="71:92" x14ac:dyDescent="0.3">
      <c r="BS3312" s="32" t="str">
        <f>IF(Kiadasi_kiseroiv!$K$2=BT3312,BV3312,"")</f>
        <v/>
      </c>
      <c r="BT3312" s="34" t="str">
        <f t="shared" si="940"/>
        <v/>
      </c>
      <c r="BU3312" s="32" t="str">
        <f t="shared" si="941"/>
        <v/>
      </c>
      <c r="BV3312" s="32" t="str">
        <f t="shared" si="942"/>
        <v/>
      </c>
      <c r="BW3312" s="32" t="str">
        <f t="shared" si="943"/>
        <v/>
      </c>
      <c r="BX3312" s="32" t="str">
        <f t="shared" si="944"/>
        <v/>
      </c>
      <c r="BY3312" s="32" t="str">
        <f t="shared" si="945"/>
        <v/>
      </c>
      <c r="BZ3312" s="32" t="str">
        <f t="shared" si="946"/>
        <v/>
      </c>
      <c r="CA3312" s="32" t="str">
        <f t="shared" si="947"/>
        <v/>
      </c>
      <c r="CB3312" s="33">
        <f>IF(COUNTIF($CD$7:CD3312,CD3312)=1,CD3312,CD3312+COUNTIF($CD$6:CD3311,CD3312))</f>
        <v>58458</v>
      </c>
      <c r="CC3312" s="34">
        <f t="shared" si="948"/>
        <v>55153</v>
      </c>
      <c r="CD3312" s="32">
        <f t="shared" si="949"/>
        <v>55153</v>
      </c>
      <c r="CE3312" s="32">
        <f t="shared" si="950"/>
        <v>0</v>
      </c>
      <c r="CF3312" s="32">
        <f t="shared" si="951"/>
        <v>0</v>
      </c>
      <c r="CG3312" s="32" t="str">
        <f t="shared" si="952"/>
        <v/>
      </c>
      <c r="CH3312" s="32">
        <v>3307</v>
      </c>
      <c r="CI3312" s="32" t="s">
        <v>6</v>
      </c>
      <c r="CJ3312" s="32" t="str">
        <f t="shared" si="953"/>
        <v/>
      </c>
      <c r="CK3312" s="32" t="str">
        <f t="shared" si="954"/>
        <v/>
      </c>
      <c r="CL3312" s="32" t="str">
        <f t="shared" si="955"/>
        <v/>
      </c>
      <c r="CM3312" s="32" t="str">
        <f t="shared" si="956"/>
        <v/>
      </c>
      <c r="CN3312" s="32" t="str">
        <f t="shared" si="957"/>
        <v/>
      </c>
    </row>
    <row r="3313" spans="71:92" x14ac:dyDescent="0.3">
      <c r="BS3313" s="32" t="str">
        <f>IF(Kiadasi_kiseroiv!$K$2=BT3313,BV3313,"")</f>
        <v/>
      </c>
      <c r="BT3313" s="34" t="str">
        <f t="shared" si="940"/>
        <v/>
      </c>
      <c r="BU3313" s="32" t="str">
        <f t="shared" si="941"/>
        <v/>
      </c>
      <c r="BV3313" s="32" t="str">
        <f t="shared" si="942"/>
        <v/>
      </c>
      <c r="BW3313" s="32" t="str">
        <f t="shared" si="943"/>
        <v/>
      </c>
      <c r="BX3313" s="32" t="str">
        <f t="shared" si="944"/>
        <v/>
      </c>
      <c r="BY3313" s="32" t="str">
        <f t="shared" si="945"/>
        <v/>
      </c>
      <c r="BZ3313" s="32" t="str">
        <f t="shared" si="946"/>
        <v/>
      </c>
      <c r="CA3313" s="32" t="str">
        <f t="shared" si="947"/>
        <v/>
      </c>
      <c r="CB3313" s="33">
        <f>IF(COUNTIF($CD$7:CD3313,CD3313)=1,CD3313,CD3313+COUNTIF($CD$6:CD3312,CD3313))</f>
        <v>58459</v>
      </c>
      <c r="CC3313" s="34">
        <f t="shared" si="948"/>
        <v>55153</v>
      </c>
      <c r="CD3313" s="32">
        <f t="shared" si="949"/>
        <v>55153</v>
      </c>
      <c r="CE3313" s="32">
        <f t="shared" si="950"/>
        <v>0</v>
      </c>
      <c r="CF3313" s="32">
        <f t="shared" si="951"/>
        <v>0</v>
      </c>
      <c r="CG3313" s="32" t="str">
        <f t="shared" si="952"/>
        <v/>
      </c>
      <c r="CH3313" s="32">
        <v>3308</v>
      </c>
      <c r="CI3313" s="32" t="s">
        <v>6</v>
      </c>
      <c r="CJ3313" s="32" t="str">
        <f t="shared" si="953"/>
        <v/>
      </c>
      <c r="CK3313" s="32" t="str">
        <f t="shared" si="954"/>
        <v/>
      </c>
      <c r="CL3313" s="32" t="str">
        <f t="shared" si="955"/>
        <v/>
      </c>
      <c r="CM3313" s="32" t="str">
        <f t="shared" si="956"/>
        <v/>
      </c>
      <c r="CN3313" s="32" t="str">
        <f t="shared" si="957"/>
        <v/>
      </c>
    </row>
    <row r="3314" spans="71:92" x14ac:dyDescent="0.3">
      <c r="BS3314" s="32" t="str">
        <f>IF(Kiadasi_kiseroiv!$K$2=BT3314,BV3314,"")</f>
        <v/>
      </c>
      <c r="BT3314" s="34" t="str">
        <f t="shared" si="940"/>
        <v/>
      </c>
      <c r="BU3314" s="32" t="str">
        <f t="shared" si="941"/>
        <v/>
      </c>
      <c r="BV3314" s="32" t="str">
        <f t="shared" si="942"/>
        <v/>
      </c>
      <c r="BW3314" s="32" t="str">
        <f t="shared" si="943"/>
        <v/>
      </c>
      <c r="BX3314" s="32" t="str">
        <f t="shared" si="944"/>
        <v/>
      </c>
      <c r="BY3314" s="32" t="str">
        <f t="shared" si="945"/>
        <v/>
      </c>
      <c r="BZ3314" s="32" t="str">
        <f t="shared" si="946"/>
        <v/>
      </c>
      <c r="CA3314" s="32" t="str">
        <f t="shared" si="947"/>
        <v/>
      </c>
      <c r="CB3314" s="33">
        <f>IF(COUNTIF($CD$7:CD3314,CD3314)=1,CD3314,CD3314+COUNTIF($CD$6:CD3313,CD3314))</f>
        <v>58460</v>
      </c>
      <c r="CC3314" s="34">
        <f t="shared" si="948"/>
        <v>55153</v>
      </c>
      <c r="CD3314" s="32">
        <f t="shared" si="949"/>
        <v>55153</v>
      </c>
      <c r="CE3314" s="32">
        <f t="shared" si="950"/>
        <v>0</v>
      </c>
      <c r="CF3314" s="32">
        <f t="shared" si="951"/>
        <v>0</v>
      </c>
      <c r="CG3314" s="32" t="str">
        <f t="shared" si="952"/>
        <v/>
      </c>
      <c r="CH3314" s="32">
        <v>3309</v>
      </c>
      <c r="CI3314" s="32" t="s">
        <v>6</v>
      </c>
      <c r="CJ3314" s="32" t="str">
        <f t="shared" si="953"/>
        <v/>
      </c>
      <c r="CK3314" s="32" t="str">
        <f t="shared" si="954"/>
        <v/>
      </c>
      <c r="CL3314" s="32" t="str">
        <f t="shared" si="955"/>
        <v/>
      </c>
      <c r="CM3314" s="32" t="str">
        <f t="shared" si="956"/>
        <v/>
      </c>
      <c r="CN3314" s="32" t="str">
        <f t="shared" si="957"/>
        <v/>
      </c>
    </row>
    <row r="3315" spans="71:92" x14ac:dyDescent="0.3">
      <c r="BS3315" s="32" t="str">
        <f>IF(Kiadasi_kiseroiv!$K$2=BT3315,BV3315,"")</f>
        <v/>
      </c>
      <c r="BT3315" s="34" t="str">
        <f t="shared" si="940"/>
        <v/>
      </c>
      <c r="BU3315" s="32" t="str">
        <f t="shared" si="941"/>
        <v/>
      </c>
      <c r="BV3315" s="32" t="str">
        <f t="shared" si="942"/>
        <v/>
      </c>
      <c r="BW3315" s="32" t="str">
        <f t="shared" si="943"/>
        <v/>
      </c>
      <c r="BX3315" s="32" t="str">
        <f t="shared" si="944"/>
        <v/>
      </c>
      <c r="BY3315" s="32" t="str">
        <f t="shared" si="945"/>
        <v/>
      </c>
      <c r="BZ3315" s="32" t="str">
        <f t="shared" si="946"/>
        <v/>
      </c>
      <c r="CA3315" s="32" t="str">
        <f t="shared" si="947"/>
        <v/>
      </c>
      <c r="CB3315" s="33">
        <f>IF(COUNTIF($CD$7:CD3315,CD3315)=1,CD3315,CD3315+COUNTIF($CD$6:CD3314,CD3315))</f>
        <v>58461</v>
      </c>
      <c r="CC3315" s="34">
        <f t="shared" si="948"/>
        <v>55153</v>
      </c>
      <c r="CD3315" s="32">
        <f t="shared" si="949"/>
        <v>55153</v>
      </c>
      <c r="CE3315" s="32">
        <f t="shared" si="950"/>
        <v>0</v>
      </c>
      <c r="CF3315" s="32">
        <f t="shared" si="951"/>
        <v>0</v>
      </c>
      <c r="CG3315" s="32" t="str">
        <f t="shared" si="952"/>
        <v/>
      </c>
      <c r="CH3315" s="32">
        <v>3310</v>
      </c>
      <c r="CI3315" s="32" t="s">
        <v>6</v>
      </c>
      <c r="CJ3315" s="32" t="str">
        <f t="shared" si="953"/>
        <v/>
      </c>
      <c r="CK3315" s="32" t="str">
        <f t="shared" si="954"/>
        <v/>
      </c>
      <c r="CL3315" s="32" t="str">
        <f t="shared" si="955"/>
        <v/>
      </c>
      <c r="CM3315" s="32" t="str">
        <f t="shared" si="956"/>
        <v/>
      </c>
      <c r="CN3315" s="32" t="str">
        <f t="shared" si="957"/>
        <v/>
      </c>
    </row>
    <row r="3316" spans="71:92" x14ac:dyDescent="0.3">
      <c r="BS3316" s="32" t="str">
        <f>IF(Kiadasi_kiseroiv!$K$2=BT3316,BV3316,"")</f>
        <v/>
      </c>
      <c r="BT3316" s="34" t="str">
        <f t="shared" si="940"/>
        <v/>
      </c>
      <c r="BU3316" s="32" t="str">
        <f t="shared" si="941"/>
        <v/>
      </c>
      <c r="BV3316" s="32" t="str">
        <f t="shared" si="942"/>
        <v/>
      </c>
      <c r="BW3316" s="32" t="str">
        <f t="shared" si="943"/>
        <v/>
      </c>
      <c r="BX3316" s="32" t="str">
        <f t="shared" si="944"/>
        <v/>
      </c>
      <c r="BY3316" s="32" t="str">
        <f t="shared" si="945"/>
        <v/>
      </c>
      <c r="BZ3316" s="32" t="str">
        <f t="shared" si="946"/>
        <v/>
      </c>
      <c r="CA3316" s="32" t="str">
        <f t="shared" si="947"/>
        <v/>
      </c>
      <c r="CB3316" s="33">
        <f>IF(COUNTIF($CD$7:CD3316,CD3316)=1,CD3316,CD3316+COUNTIF($CD$6:CD3315,CD3316))</f>
        <v>58462</v>
      </c>
      <c r="CC3316" s="34">
        <f t="shared" si="948"/>
        <v>55153</v>
      </c>
      <c r="CD3316" s="32">
        <f t="shared" si="949"/>
        <v>55153</v>
      </c>
      <c r="CE3316" s="32">
        <f t="shared" si="950"/>
        <v>0</v>
      </c>
      <c r="CF3316" s="32">
        <f t="shared" si="951"/>
        <v>0</v>
      </c>
      <c r="CG3316" s="32" t="str">
        <f t="shared" si="952"/>
        <v/>
      </c>
      <c r="CH3316" s="32">
        <v>3311</v>
      </c>
      <c r="CI3316" s="32" t="s">
        <v>6</v>
      </c>
      <c r="CJ3316" s="32" t="str">
        <f t="shared" si="953"/>
        <v/>
      </c>
      <c r="CK3316" s="32" t="str">
        <f t="shared" si="954"/>
        <v/>
      </c>
      <c r="CL3316" s="32" t="str">
        <f t="shared" si="955"/>
        <v/>
      </c>
      <c r="CM3316" s="32" t="str">
        <f t="shared" si="956"/>
        <v/>
      </c>
      <c r="CN3316" s="32" t="str">
        <f t="shared" si="957"/>
        <v/>
      </c>
    </row>
    <row r="3317" spans="71:92" x14ac:dyDescent="0.3">
      <c r="BS3317" s="32" t="str">
        <f>IF(Kiadasi_kiseroiv!$K$2=BT3317,BV3317,"")</f>
        <v/>
      </c>
      <c r="BT3317" s="34" t="str">
        <f t="shared" si="940"/>
        <v/>
      </c>
      <c r="BU3317" s="32" t="str">
        <f t="shared" si="941"/>
        <v/>
      </c>
      <c r="BV3317" s="32" t="str">
        <f t="shared" si="942"/>
        <v/>
      </c>
      <c r="BW3317" s="32" t="str">
        <f t="shared" si="943"/>
        <v/>
      </c>
      <c r="BX3317" s="32" t="str">
        <f t="shared" si="944"/>
        <v/>
      </c>
      <c r="BY3317" s="32" t="str">
        <f t="shared" si="945"/>
        <v/>
      </c>
      <c r="BZ3317" s="32" t="str">
        <f t="shared" si="946"/>
        <v/>
      </c>
      <c r="CA3317" s="32" t="str">
        <f t="shared" si="947"/>
        <v/>
      </c>
      <c r="CB3317" s="33">
        <f>IF(COUNTIF($CD$7:CD3317,CD3317)=1,CD3317,CD3317+COUNTIF($CD$6:CD3316,CD3317))</f>
        <v>58463</v>
      </c>
      <c r="CC3317" s="34">
        <f t="shared" si="948"/>
        <v>55153</v>
      </c>
      <c r="CD3317" s="32">
        <f t="shared" si="949"/>
        <v>55153</v>
      </c>
      <c r="CE3317" s="32">
        <f t="shared" si="950"/>
        <v>0</v>
      </c>
      <c r="CF3317" s="32">
        <f t="shared" si="951"/>
        <v>0</v>
      </c>
      <c r="CG3317" s="32" t="str">
        <f t="shared" si="952"/>
        <v/>
      </c>
      <c r="CH3317" s="32">
        <v>3312</v>
      </c>
      <c r="CI3317" s="32" t="s">
        <v>6</v>
      </c>
      <c r="CJ3317" s="32" t="str">
        <f t="shared" si="953"/>
        <v/>
      </c>
      <c r="CK3317" s="32" t="str">
        <f t="shared" si="954"/>
        <v/>
      </c>
      <c r="CL3317" s="32" t="str">
        <f t="shared" si="955"/>
        <v/>
      </c>
      <c r="CM3317" s="32" t="str">
        <f t="shared" si="956"/>
        <v/>
      </c>
      <c r="CN3317" s="32" t="str">
        <f t="shared" si="957"/>
        <v/>
      </c>
    </row>
    <row r="3318" spans="71:92" x14ac:dyDescent="0.3">
      <c r="BS3318" s="32" t="str">
        <f>IF(Kiadasi_kiseroiv!$K$2=BT3318,BV3318,"")</f>
        <v/>
      </c>
      <c r="BT3318" s="34" t="str">
        <f t="shared" si="940"/>
        <v/>
      </c>
      <c r="BU3318" s="32" t="str">
        <f t="shared" si="941"/>
        <v/>
      </c>
      <c r="BV3318" s="32" t="str">
        <f t="shared" si="942"/>
        <v/>
      </c>
      <c r="BW3318" s="32" t="str">
        <f t="shared" si="943"/>
        <v/>
      </c>
      <c r="BX3318" s="32" t="str">
        <f t="shared" si="944"/>
        <v/>
      </c>
      <c r="BY3318" s="32" t="str">
        <f t="shared" si="945"/>
        <v/>
      </c>
      <c r="BZ3318" s="32" t="str">
        <f t="shared" si="946"/>
        <v/>
      </c>
      <c r="CA3318" s="32" t="str">
        <f t="shared" si="947"/>
        <v/>
      </c>
      <c r="CB3318" s="33">
        <f>IF(COUNTIF($CD$7:CD3318,CD3318)=1,CD3318,CD3318+COUNTIF($CD$6:CD3317,CD3318))</f>
        <v>58464</v>
      </c>
      <c r="CC3318" s="34">
        <f t="shared" si="948"/>
        <v>55153</v>
      </c>
      <c r="CD3318" s="32">
        <f t="shared" si="949"/>
        <v>55153</v>
      </c>
      <c r="CE3318" s="32">
        <f t="shared" si="950"/>
        <v>0</v>
      </c>
      <c r="CF3318" s="32">
        <f t="shared" si="951"/>
        <v>0</v>
      </c>
      <c r="CG3318" s="32" t="str">
        <f t="shared" si="952"/>
        <v/>
      </c>
      <c r="CH3318" s="32">
        <v>3313</v>
      </c>
      <c r="CI3318" s="32" t="s">
        <v>6</v>
      </c>
      <c r="CJ3318" s="32" t="str">
        <f t="shared" si="953"/>
        <v/>
      </c>
      <c r="CK3318" s="32" t="str">
        <f t="shared" si="954"/>
        <v/>
      </c>
      <c r="CL3318" s="32" t="str">
        <f t="shared" si="955"/>
        <v/>
      </c>
      <c r="CM3318" s="32" t="str">
        <f t="shared" si="956"/>
        <v/>
      </c>
      <c r="CN3318" s="32" t="str">
        <f t="shared" si="957"/>
        <v/>
      </c>
    </row>
    <row r="3319" spans="71:92" x14ac:dyDescent="0.3">
      <c r="BS3319" s="32" t="str">
        <f>IF(Kiadasi_kiseroiv!$K$2=BT3319,BV3319,"")</f>
        <v/>
      </c>
      <c r="BT3319" s="34" t="str">
        <f t="shared" si="940"/>
        <v/>
      </c>
      <c r="BU3319" s="32" t="str">
        <f t="shared" si="941"/>
        <v/>
      </c>
      <c r="BV3319" s="32" t="str">
        <f t="shared" si="942"/>
        <v/>
      </c>
      <c r="BW3319" s="32" t="str">
        <f t="shared" si="943"/>
        <v/>
      </c>
      <c r="BX3319" s="32" t="str">
        <f t="shared" si="944"/>
        <v/>
      </c>
      <c r="BY3319" s="32" t="str">
        <f t="shared" si="945"/>
        <v/>
      </c>
      <c r="BZ3319" s="32" t="str">
        <f t="shared" si="946"/>
        <v/>
      </c>
      <c r="CA3319" s="32" t="str">
        <f t="shared" si="947"/>
        <v/>
      </c>
      <c r="CB3319" s="33">
        <f>IF(COUNTIF($CD$7:CD3319,CD3319)=1,CD3319,CD3319+COUNTIF($CD$6:CD3318,CD3319))</f>
        <v>58465</v>
      </c>
      <c r="CC3319" s="34">
        <f t="shared" si="948"/>
        <v>55153</v>
      </c>
      <c r="CD3319" s="32">
        <f t="shared" si="949"/>
        <v>55153</v>
      </c>
      <c r="CE3319" s="32">
        <f t="shared" si="950"/>
        <v>0</v>
      </c>
      <c r="CF3319" s="32">
        <f t="shared" si="951"/>
        <v>0</v>
      </c>
      <c r="CG3319" s="32" t="str">
        <f t="shared" si="952"/>
        <v/>
      </c>
      <c r="CH3319" s="32">
        <v>3314</v>
      </c>
      <c r="CI3319" s="32" t="s">
        <v>6</v>
      </c>
      <c r="CJ3319" s="32" t="str">
        <f t="shared" si="953"/>
        <v/>
      </c>
      <c r="CK3319" s="32" t="str">
        <f t="shared" si="954"/>
        <v/>
      </c>
      <c r="CL3319" s="32" t="str">
        <f t="shared" si="955"/>
        <v/>
      </c>
      <c r="CM3319" s="32" t="str">
        <f t="shared" si="956"/>
        <v/>
      </c>
      <c r="CN3319" s="32" t="str">
        <f t="shared" si="957"/>
        <v/>
      </c>
    </row>
    <row r="3320" spans="71:92" x14ac:dyDescent="0.3">
      <c r="BS3320" s="32" t="str">
        <f>IF(Kiadasi_kiseroiv!$K$2=BT3320,BV3320,"")</f>
        <v/>
      </c>
      <c r="BT3320" s="34" t="str">
        <f t="shared" si="940"/>
        <v/>
      </c>
      <c r="BU3320" s="32" t="str">
        <f t="shared" si="941"/>
        <v/>
      </c>
      <c r="BV3320" s="32" t="str">
        <f t="shared" si="942"/>
        <v/>
      </c>
      <c r="BW3320" s="32" t="str">
        <f t="shared" si="943"/>
        <v/>
      </c>
      <c r="BX3320" s="32" t="str">
        <f t="shared" si="944"/>
        <v/>
      </c>
      <c r="BY3320" s="32" t="str">
        <f t="shared" si="945"/>
        <v/>
      </c>
      <c r="BZ3320" s="32" t="str">
        <f t="shared" si="946"/>
        <v/>
      </c>
      <c r="CA3320" s="32" t="str">
        <f t="shared" si="947"/>
        <v/>
      </c>
      <c r="CB3320" s="33">
        <f>IF(COUNTIF($CD$7:CD3320,CD3320)=1,CD3320,CD3320+COUNTIF($CD$6:CD3319,CD3320))</f>
        <v>58466</v>
      </c>
      <c r="CC3320" s="34">
        <f t="shared" si="948"/>
        <v>55153</v>
      </c>
      <c r="CD3320" s="32">
        <f t="shared" si="949"/>
        <v>55153</v>
      </c>
      <c r="CE3320" s="32">
        <f t="shared" si="950"/>
        <v>0</v>
      </c>
      <c r="CF3320" s="32">
        <f t="shared" si="951"/>
        <v>0</v>
      </c>
      <c r="CG3320" s="32" t="str">
        <f t="shared" si="952"/>
        <v/>
      </c>
      <c r="CH3320" s="32">
        <v>3315</v>
      </c>
      <c r="CI3320" s="32" t="s">
        <v>6</v>
      </c>
      <c r="CJ3320" s="32" t="str">
        <f t="shared" si="953"/>
        <v/>
      </c>
      <c r="CK3320" s="32" t="str">
        <f t="shared" si="954"/>
        <v/>
      </c>
      <c r="CL3320" s="32" t="str">
        <f t="shared" si="955"/>
        <v/>
      </c>
      <c r="CM3320" s="32" t="str">
        <f t="shared" si="956"/>
        <v/>
      </c>
      <c r="CN3320" s="32" t="str">
        <f t="shared" si="957"/>
        <v/>
      </c>
    </row>
    <row r="3321" spans="71:92" x14ac:dyDescent="0.3">
      <c r="BS3321" s="32" t="str">
        <f>IF(Kiadasi_kiseroiv!$K$2=BT3321,BV3321,"")</f>
        <v/>
      </c>
      <c r="BT3321" s="34" t="str">
        <f t="shared" si="940"/>
        <v/>
      </c>
      <c r="BU3321" s="32" t="str">
        <f t="shared" si="941"/>
        <v/>
      </c>
      <c r="BV3321" s="32" t="str">
        <f t="shared" si="942"/>
        <v/>
      </c>
      <c r="BW3321" s="32" t="str">
        <f t="shared" si="943"/>
        <v/>
      </c>
      <c r="BX3321" s="32" t="str">
        <f t="shared" si="944"/>
        <v/>
      </c>
      <c r="BY3321" s="32" t="str">
        <f t="shared" si="945"/>
        <v/>
      </c>
      <c r="BZ3321" s="32" t="str">
        <f t="shared" si="946"/>
        <v/>
      </c>
      <c r="CA3321" s="32" t="str">
        <f t="shared" si="947"/>
        <v/>
      </c>
      <c r="CB3321" s="33">
        <f>IF(COUNTIF($CD$7:CD3321,CD3321)=1,CD3321,CD3321+COUNTIF($CD$6:CD3320,CD3321))</f>
        <v>58467</v>
      </c>
      <c r="CC3321" s="34">
        <f t="shared" si="948"/>
        <v>55153</v>
      </c>
      <c r="CD3321" s="32">
        <f t="shared" si="949"/>
        <v>55153</v>
      </c>
      <c r="CE3321" s="32">
        <f t="shared" si="950"/>
        <v>0</v>
      </c>
      <c r="CF3321" s="32">
        <f t="shared" si="951"/>
        <v>0</v>
      </c>
      <c r="CG3321" s="32" t="str">
        <f t="shared" si="952"/>
        <v/>
      </c>
      <c r="CH3321" s="32">
        <v>3316</v>
      </c>
      <c r="CI3321" s="32" t="s">
        <v>6</v>
      </c>
      <c r="CJ3321" s="32" t="str">
        <f t="shared" si="953"/>
        <v/>
      </c>
      <c r="CK3321" s="32" t="str">
        <f t="shared" si="954"/>
        <v/>
      </c>
      <c r="CL3321" s="32" t="str">
        <f t="shared" si="955"/>
        <v/>
      </c>
      <c r="CM3321" s="32" t="str">
        <f t="shared" si="956"/>
        <v/>
      </c>
      <c r="CN3321" s="32" t="str">
        <f t="shared" si="957"/>
        <v/>
      </c>
    </row>
    <row r="3322" spans="71:92" x14ac:dyDescent="0.3">
      <c r="BS3322" s="32" t="str">
        <f>IF(Kiadasi_kiseroiv!$K$2=BT3322,BV3322,"")</f>
        <v/>
      </c>
      <c r="BT3322" s="34" t="str">
        <f t="shared" si="940"/>
        <v/>
      </c>
      <c r="BU3322" s="32" t="str">
        <f t="shared" si="941"/>
        <v/>
      </c>
      <c r="BV3322" s="32" t="str">
        <f t="shared" si="942"/>
        <v/>
      </c>
      <c r="BW3322" s="32" t="str">
        <f t="shared" si="943"/>
        <v/>
      </c>
      <c r="BX3322" s="32" t="str">
        <f t="shared" si="944"/>
        <v/>
      </c>
      <c r="BY3322" s="32" t="str">
        <f t="shared" si="945"/>
        <v/>
      </c>
      <c r="BZ3322" s="32" t="str">
        <f t="shared" si="946"/>
        <v/>
      </c>
      <c r="CA3322" s="32" t="str">
        <f t="shared" si="947"/>
        <v/>
      </c>
      <c r="CB3322" s="33">
        <f>IF(COUNTIF($CD$7:CD3322,CD3322)=1,CD3322,CD3322+COUNTIF($CD$6:CD3321,CD3322))</f>
        <v>58468</v>
      </c>
      <c r="CC3322" s="34">
        <f t="shared" si="948"/>
        <v>55153</v>
      </c>
      <c r="CD3322" s="32">
        <f t="shared" si="949"/>
        <v>55153</v>
      </c>
      <c r="CE3322" s="32">
        <f t="shared" si="950"/>
        <v>0</v>
      </c>
      <c r="CF3322" s="32">
        <f t="shared" si="951"/>
        <v>0</v>
      </c>
      <c r="CG3322" s="32" t="str">
        <f t="shared" si="952"/>
        <v/>
      </c>
      <c r="CH3322" s="32">
        <v>3317</v>
      </c>
      <c r="CI3322" s="32" t="s">
        <v>6</v>
      </c>
      <c r="CJ3322" s="32" t="str">
        <f t="shared" si="953"/>
        <v/>
      </c>
      <c r="CK3322" s="32" t="str">
        <f t="shared" si="954"/>
        <v/>
      </c>
      <c r="CL3322" s="32" t="str">
        <f t="shared" si="955"/>
        <v/>
      </c>
      <c r="CM3322" s="32" t="str">
        <f t="shared" si="956"/>
        <v/>
      </c>
      <c r="CN3322" s="32" t="str">
        <f t="shared" si="957"/>
        <v/>
      </c>
    </row>
    <row r="3323" spans="71:92" x14ac:dyDescent="0.3">
      <c r="BS3323" s="32" t="str">
        <f>IF(Kiadasi_kiseroiv!$K$2=BT3323,BV3323,"")</f>
        <v/>
      </c>
      <c r="BT3323" s="34" t="str">
        <f t="shared" si="940"/>
        <v/>
      </c>
      <c r="BU3323" s="32" t="str">
        <f t="shared" si="941"/>
        <v/>
      </c>
      <c r="BV3323" s="32" t="str">
        <f t="shared" si="942"/>
        <v/>
      </c>
      <c r="BW3323" s="32" t="str">
        <f t="shared" si="943"/>
        <v/>
      </c>
      <c r="BX3323" s="32" t="str">
        <f t="shared" si="944"/>
        <v/>
      </c>
      <c r="BY3323" s="32" t="str">
        <f t="shared" si="945"/>
        <v/>
      </c>
      <c r="BZ3323" s="32" t="str">
        <f t="shared" si="946"/>
        <v/>
      </c>
      <c r="CA3323" s="32" t="str">
        <f t="shared" si="947"/>
        <v/>
      </c>
      <c r="CB3323" s="33">
        <f>IF(COUNTIF($CD$7:CD3323,CD3323)=1,CD3323,CD3323+COUNTIF($CD$6:CD3322,CD3323))</f>
        <v>58469</v>
      </c>
      <c r="CC3323" s="34">
        <f t="shared" si="948"/>
        <v>55153</v>
      </c>
      <c r="CD3323" s="32">
        <f t="shared" si="949"/>
        <v>55153</v>
      </c>
      <c r="CE3323" s="32">
        <f t="shared" si="950"/>
        <v>0</v>
      </c>
      <c r="CF3323" s="32">
        <f t="shared" si="951"/>
        <v>0</v>
      </c>
      <c r="CG3323" s="32" t="str">
        <f t="shared" si="952"/>
        <v/>
      </c>
      <c r="CH3323" s="32">
        <v>3318</v>
      </c>
      <c r="CI3323" s="32" t="s">
        <v>6</v>
      </c>
      <c r="CJ3323" s="32" t="str">
        <f t="shared" si="953"/>
        <v/>
      </c>
      <c r="CK3323" s="32" t="str">
        <f t="shared" si="954"/>
        <v/>
      </c>
      <c r="CL3323" s="32" t="str">
        <f t="shared" si="955"/>
        <v/>
      </c>
      <c r="CM3323" s="32" t="str">
        <f t="shared" si="956"/>
        <v/>
      </c>
      <c r="CN3323" s="32" t="str">
        <f t="shared" si="957"/>
        <v/>
      </c>
    </row>
    <row r="3324" spans="71:92" x14ac:dyDescent="0.3">
      <c r="BS3324" s="32" t="str">
        <f>IF(Kiadasi_kiseroiv!$K$2=BT3324,BV3324,"")</f>
        <v/>
      </c>
      <c r="BT3324" s="34" t="str">
        <f t="shared" si="940"/>
        <v/>
      </c>
      <c r="BU3324" s="32" t="str">
        <f t="shared" si="941"/>
        <v/>
      </c>
      <c r="BV3324" s="32" t="str">
        <f t="shared" si="942"/>
        <v/>
      </c>
      <c r="BW3324" s="32" t="str">
        <f t="shared" si="943"/>
        <v/>
      </c>
      <c r="BX3324" s="32" t="str">
        <f t="shared" si="944"/>
        <v/>
      </c>
      <c r="BY3324" s="32" t="str">
        <f t="shared" si="945"/>
        <v/>
      </c>
      <c r="BZ3324" s="32" t="str">
        <f t="shared" si="946"/>
        <v/>
      </c>
      <c r="CA3324" s="32" t="str">
        <f t="shared" si="947"/>
        <v/>
      </c>
      <c r="CB3324" s="33">
        <f>IF(COUNTIF($CD$7:CD3324,CD3324)=1,CD3324,CD3324+COUNTIF($CD$6:CD3323,CD3324))</f>
        <v>58470</v>
      </c>
      <c r="CC3324" s="34">
        <f t="shared" si="948"/>
        <v>55153</v>
      </c>
      <c r="CD3324" s="32">
        <f t="shared" si="949"/>
        <v>55153</v>
      </c>
      <c r="CE3324" s="32">
        <f t="shared" si="950"/>
        <v>0</v>
      </c>
      <c r="CF3324" s="32">
        <f t="shared" si="951"/>
        <v>0</v>
      </c>
      <c r="CG3324" s="32" t="str">
        <f t="shared" si="952"/>
        <v/>
      </c>
      <c r="CH3324" s="32">
        <v>3319</v>
      </c>
      <c r="CI3324" s="32" t="s">
        <v>6</v>
      </c>
      <c r="CJ3324" s="32" t="str">
        <f t="shared" si="953"/>
        <v/>
      </c>
      <c r="CK3324" s="32" t="str">
        <f t="shared" si="954"/>
        <v/>
      </c>
      <c r="CL3324" s="32" t="str">
        <f t="shared" si="955"/>
        <v/>
      </c>
      <c r="CM3324" s="32" t="str">
        <f t="shared" si="956"/>
        <v/>
      </c>
      <c r="CN3324" s="32" t="str">
        <f t="shared" si="957"/>
        <v/>
      </c>
    </row>
    <row r="3325" spans="71:92" x14ac:dyDescent="0.3">
      <c r="BS3325" s="32" t="str">
        <f>IF(Kiadasi_kiseroiv!$K$2=BT3325,BV3325,"")</f>
        <v/>
      </c>
      <c r="BT3325" s="34" t="str">
        <f t="shared" si="940"/>
        <v/>
      </c>
      <c r="BU3325" s="32" t="str">
        <f t="shared" si="941"/>
        <v/>
      </c>
      <c r="BV3325" s="32" t="str">
        <f t="shared" si="942"/>
        <v/>
      </c>
      <c r="BW3325" s="32" t="str">
        <f t="shared" si="943"/>
        <v/>
      </c>
      <c r="BX3325" s="32" t="str">
        <f t="shared" si="944"/>
        <v/>
      </c>
      <c r="BY3325" s="32" t="str">
        <f t="shared" si="945"/>
        <v/>
      </c>
      <c r="BZ3325" s="32" t="str">
        <f t="shared" si="946"/>
        <v/>
      </c>
      <c r="CA3325" s="32" t="str">
        <f t="shared" si="947"/>
        <v/>
      </c>
      <c r="CB3325" s="33">
        <f>IF(COUNTIF($CD$7:CD3325,CD3325)=1,CD3325,CD3325+COUNTIF($CD$6:CD3324,CD3325))</f>
        <v>58471</v>
      </c>
      <c r="CC3325" s="34">
        <f t="shared" si="948"/>
        <v>55153</v>
      </c>
      <c r="CD3325" s="32">
        <f t="shared" si="949"/>
        <v>55153</v>
      </c>
      <c r="CE3325" s="32">
        <f t="shared" si="950"/>
        <v>0</v>
      </c>
      <c r="CF3325" s="32">
        <f t="shared" si="951"/>
        <v>0</v>
      </c>
      <c r="CG3325" s="32" t="str">
        <f t="shared" si="952"/>
        <v/>
      </c>
      <c r="CH3325" s="32">
        <v>3320</v>
      </c>
      <c r="CI3325" s="32" t="s">
        <v>6</v>
      </c>
      <c r="CJ3325" s="32" t="str">
        <f t="shared" si="953"/>
        <v/>
      </c>
      <c r="CK3325" s="32" t="str">
        <f t="shared" si="954"/>
        <v/>
      </c>
      <c r="CL3325" s="32" t="str">
        <f t="shared" si="955"/>
        <v/>
      </c>
      <c r="CM3325" s="32" t="str">
        <f t="shared" si="956"/>
        <v/>
      </c>
      <c r="CN3325" s="32" t="str">
        <f t="shared" si="957"/>
        <v/>
      </c>
    </row>
    <row r="3326" spans="71:92" x14ac:dyDescent="0.3">
      <c r="BS3326" s="32" t="str">
        <f>IF(Kiadasi_kiseroiv!$K$2=BT3326,BV3326,"")</f>
        <v/>
      </c>
      <c r="BT3326" s="34" t="str">
        <f t="shared" si="940"/>
        <v/>
      </c>
      <c r="BU3326" s="32" t="str">
        <f t="shared" si="941"/>
        <v/>
      </c>
      <c r="BV3326" s="32" t="str">
        <f t="shared" si="942"/>
        <v/>
      </c>
      <c r="BW3326" s="32" t="str">
        <f t="shared" si="943"/>
        <v/>
      </c>
      <c r="BX3326" s="32" t="str">
        <f t="shared" si="944"/>
        <v/>
      </c>
      <c r="BY3326" s="32" t="str">
        <f t="shared" si="945"/>
        <v/>
      </c>
      <c r="BZ3326" s="32" t="str">
        <f t="shared" si="946"/>
        <v/>
      </c>
      <c r="CA3326" s="32" t="str">
        <f t="shared" si="947"/>
        <v/>
      </c>
      <c r="CB3326" s="33">
        <f>IF(COUNTIF($CD$7:CD3326,CD3326)=1,CD3326,CD3326+COUNTIF($CD$6:CD3325,CD3326))</f>
        <v>58472</v>
      </c>
      <c r="CC3326" s="34">
        <f t="shared" si="948"/>
        <v>55153</v>
      </c>
      <c r="CD3326" s="32">
        <f t="shared" si="949"/>
        <v>55153</v>
      </c>
      <c r="CE3326" s="32">
        <f t="shared" si="950"/>
        <v>0</v>
      </c>
      <c r="CF3326" s="32">
        <f t="shared" si="951"/>
        <v>0</v>
      </c>
      <c r="CG3326" s="32" t="str">
        <f t="shared" si="952"/>
        <v/>
      </c>
      <c r="CH3326" s="32">
        <v>3321</v>
      </c>
      <c r="CI3326" s="32" t="s">
        <v>6</v>
      </c>
      <c r="CJ3326" s="32" t="str">
        <f t="shared" si="953"/>
        <v/>
      </c>
      <c r="CK3326" s="32" t="str">
        <f t="shared" si="954"/>
        <v/>
      </c>
      <c r="CL3326" s="32" t="str">
        <f t="shared" si="955"/>
        <v/>
      </c>
      <c r="CM3326" s="32" t="str">
        <f t="shared" si="956"/>
        <v/>
      </c>
      <c r="CN3326" s="32" t="str">
        <f t="shared" si="957"/>
        <v/>
      </c>
    </row>
    <row r="3327" spans="71:92" x14ac:dyDescent="0.3">
      <c r="BS3327" s="32" t="str">
        <f>IF(Kiadasi_kiseroiv!$K$2=BT3327,BV3327,"")</f>
        <v/>
      </c>
      <c r="BT3327" s="34" t="str">
        <f t="shared" si="940"/>
        <v/>
      </c>
      <c r="BU3327" s="32" t="str">
        <f t="shared" si="941"/>
        <v/>
      </c>
      <c r="BV3327" s="32" t="str">
        <f t="shared" si="942"/>
        <v/>
      </c>
      <c r="BW3327" s="32" t="str">
        <f t="shared" si="943"/>
        <v/>
      </c>
      <c r="BX3327" s="32" t="str">
        <f t="shared" si="944"/>
        <v/>
      </c>
      <c r="BY3327" s="32" t="str">
        <f t="shared" si="945"/>
        <v/>
      </c>
      <c r="BZ3327" s="32" t="str">
        <f t="shared" si="946"/>
        <v/>
      </c>
      <c r="CA3327" s="32" t="str">
        <f t="shared" si="947"/>
        <v/>
      </c>
      <c r="CB3327" s="33">
        <f>IF(COUNTIF($CD$7:CD3327,CD3327)=1,CD3327,CD3327+COUNTIF($CD$6:CD3326,CD3327))</f>
        <v>58473</v>
      </c>
      <c r="CC3327" s="34">
        <f t="shared" si="948"/>
        <v>55153</v>
      </c>
      <c r="CD3327" s="32">
        <f t="shared" si="949"/>
        <v>55153</v>
      </c>
      <c r="CE3327" s="32">
        <f t="shared" si="950"/>
        <v>0</v>
      </c>
      <c r="CF3327" s="32">
        <f t="shared" si="951"/>
        <v>0</v>
      </c>
      <c r="CG3327" s="32" t="str">
        <f t="shared" si="952"/>
        <v/>
      </c>
      <c r="CH3327" s="32">
        <v>3322</v>
      </c>
      <c r="CI3327" s="32" t="s">
        <v>6</v>
      </c>
      <c r="CJ3327" s="32" t="str">
        <f t="shared" si="953"/>
        <v/>
      </c>
      <c r="CK3327" s="32" t="str">
        <f t="shared" si="954"/>
        <v/>
      </c>
      <c r="CL3327" s="32" t="str">
        <f t="shared" si="955"/>
        <v/>
      </c>
      <c r="CM3327" s="32" t="str">
        <f t="shared" si="956"/>
        <v/>
      </c>
      <c r="CN3327" s="32" t="str">
        <f t="shared" si="957"/>
        <v/>
      </c>
    </row>
    <row r="3328" spans="71:92" x14ac:dyDescent="0.3">
      <c r="BS3328" s="32" t="str">
        <f>IF(Kiadasi_kiseroiv!$K$2=BT3328,BV3328,"")</f>
        <v/>
      </c>
      <c r="BT3328" s="34" t="str">
        <f t="shared" si="940"/>
        <v/>
      </c>
      <c r="BU3328" s="32" t="str">
        <f t="shared" si="941"/>
        <v/>
      </c>
      <c r="BV3328" s="32" t="str">
        <f t="shared" si="942"/>
        <v/>
      </c>
      <c r="BW3328" s="32" t="str">
        <f t="shared" si="943"/>
        <v/>
      </c>
      <c r="BX3328" s="32" t="str">
        <f t="shared" si="944"/>
        <v/>
      </c>
      <c r="BY3328" s="32" t="str">
        <f t="shared" si="945"/>
        <v/>
      </c>
      <c r="BZ3328" s="32" t="str">
        <f t="shared" si="946"/>
        <v/>
      </c>
      <c r="CA3328" s="32" t="str">
        <f t="shared" si="947"/>
        <v/>
      </c>
      <c r="CB3328" s="33">
        <f>IF(COUNTIF($CD$7:CD3328,CD3328)=1,CD3328,CD3328+COUNTIF($CD$6:CD3327,CD3328))</f>
        <v>58474</v>
      </c>
      <c r="CC3328" s="34">
        <f t="shared" si="948"/>
        <v>55153</v>
      </c>
      <c r="CD3328" s="32">
        <f t="shared" si="949"/>
        <v>55153</v>
      </c>
      <c r="CE3328" s="32">
        <f t="shared" si="950"/>
        <v>0</v>
      </c>
      <c r="CF3328" s="32">
        <f t="shared" si="951"/>
        <v>0</v>
      </c>
      <c r="CG3328" s="32" t="str">
        <f t="shared" si="952"/>
        <v/>
      </c>
      <c r="CH3328" s="32">
        <v>3323</v>
      </c>
      <c r="CI3328" s="32" t="s">
        <v>6</v>
      </c>
      <c r="CJ3328" s="32" t="str">
        <f t="shared" si="953"/>
        <v/>
      </c>
      <c r="CK3328" s="32" t="str">
        <f t="shared" si="954"/>
        <v/>
      </c>
      <c r="CL3328" s="32" t="str">
        <f t="shared" si="955"/>
        <v/>
      </c>
      <c r="CM3328" s="32" t="str">
        <f t="shared" si="956"/>
        <v/>
      </c>
      <c r="CN3328" s="32" t="str">
        <f t="shared" si="957"/>
        <v/>
      </c>
    </row>
    <row r="3329" spans="71:92" x14ac:dyDescent="0.3">
      <c r="BS3329" s="32" t="str">
        <f>IF(Kiadasi_kiseroiv!$K$2=BT3329,BV3329,"")</f>
        <v/>
      </c>
      <c r="BT3329" s="34" t="str">
        <f t="shared" si="940"/>
        <v/>
      </c>
      <c r="BU3329" s="32" t="str">
        <f t="shared" si="941"/>
        <v/>
      </c>
      <c r="BV3329" s="32" t="str">
        <f t="shared" si="942"/>
        <v/>
      </c>
      <c r="BW3329" s="32" t="str">
        <f t="shared" si="943"/>
        <v/>
      </c>
      <c r="BX3329" s="32" t="str">
        <f t="shared" si="944"/>
        <v/>
      </c>
      <c r="BY3329" s="32" t="str">
        <f t="shared" si="945"/>
        <v/>
      </c>
      <c r="BZ3329" s="32" t="str">
        <f t="shared" si="946"/>
        <v/>
      </c>
      <c r="CA3329" s="32" t="str">
        <f t="shared" si="947"/>
        <v/>
      </c>
      <c r="CB3329" s="33">
        <f>IF(COUNTIF($CD$7:CD3329,CD3329)=1,CD3329,CD3329+COUNTIF($CD$6:CD3328,CD3329))</f>
        <v>58475</v>
      </c>
      <c r="CC3329" s="34">
        <f t="shared" si="948"/>
        <v>55153</v>
      </c>
      <c r="CD3329" s="32">
        <f t="shared" si="949"/>
        <v>55153</v>
      </c>
      <c r="CE3329" s="32">
        <f t="shared" si="950"/>
        <v>0</v>
      </c>
      <c r="CF3329" s="32">
        <f t="shared" si="951"/>
        <v>0</v>
      </c>
      <c r="CG3329" s="32" t="str">
        <f t="shared" si="952"/>
        <v/>
      </c>
      <c r="CH3329" s="32">
        <v>3324</v>
      </c>
      <c r="CI3329" s="32" t="s">
        <v>6</v>
      </c>
      <c r="CJ3329" s="32" t="str">
        <f t="shared" si="953"/>
        <v/>
      </c>
      <c r="CK3329" s="32" t="str">
        <f t="shared" si="954"/>
        <v/>
      </c>
      <c r="CL3329" s="32" t="str">
        <f t="shared" si="955"/>
        <v/>
      </c>
      <c r="CM3329" s="32" t="str">
        <f t="shared" si="956"/>
        <v/>
      </c>
      <c r="CN3329" s="32" t="str">
        <f t="shared" si="957"/>
        <v/>
      </c>
    </row>
    <row r="3330" spans="71:92" x14ac:dyDescent="0.3">
      <c r="BS3330" s="32" t="str">
        <f>IF(Kiadasi_kiseroiv!$K$2=BT3330,BV3330,"")</f>
        <v/>
      </c>
      <c r="BT3330" s="34" t="str">
        <f t="shared" si="940"/>
        <v/>
      </c>
      <c r="BU3330" s="32" t="str">
        <f t="shared" si="941"/>
        <v/>
      </c>
      <c r="BV3330" s="32" t="str">
        <f t="shared" si="942"/>
        <v/>
      </c>
      <c r="BW3330" s="32" t="str">
        <f t="shared" si="943"/>
        <v/>
      </c>
      <c r="BX3330" s="32" t="str">
        <f t="shared" si="944"/>
        <v/>
      </c>
      <c r="BY3330" s="32" t="str">
        <f t="shared" si="945"/>
        <v/>
      </c>
      <c r="BZ3330" s="32" t="str">
        <f t="shared" si="946"/>
        <v/>
      </c>
      <c r="CA3330" s="32" t="str">
        <f t="shared" si="947"/>
        <v/>
      </c>
      <c r="CB3330" s="33">
        <f>IF(COUNTIF($CD$7:CD3330,CD3330)=1,CD3330,CD3330+COUNTIF($CD$6:CD3329,CD3330))</f>
        <v>58476</v>
      </c>
      <c r="CC3330" s="34">
        <f t="shared" si="948"/>
        <v>55153</v>
      </c>
      <c r="CD3330" s="32">
        <f t="shared" si="949"/>
        <v>55153</v>
      </c>
      <c r="CE3330" s="32">
        <f t="shared" si="950"/>
        <v>0</v>
      </c>
      <c r="CF3330" s="32">
        <f t="shared" si="951"/>
        <v>0</v>
      </c>
      <c r="CG3330" s="32" t="str">
        <f t="shared" si="952"/>
        <v/>
      </c>
      <c r="CH3330" s="32">
        <v>3325</v>
      </c>
      <c r="CI3330" s="32" t="s">
        <v>6</v>
      </c>
      <c r="CJ3330" s="32" t="str">
        <f t="shared" si="953"/>
        <v/>
      </c>
      <c r="CK3330" s="32" t="str">
        <f t="shared" si="954"/>
        <v/>
      </c>
      <c r="CL3330" s="32" t="str">
        <f t="shared" si="955"/>
        <v/>
      </c>
      <c r="CM3330" s="32" t="str">
        <f t="shared" si="956"/>
        <v/>
      </c>
      <c r="CN3330" s="32" t="str">
        <f t="shared" si="957"/>
        <v/>
      </c>
    </row>
    <row r="3331" spans="71:92" x14ac:dyDescent="0.3">
      <c r="BS3331" s="32" t="str">
        <f>IF(Kiadasi_kiseroiv!$K$2=BT3331,BV3331,"")</f>
        <v/>
      </c>
      <c r="BT3331" s="34" t="str">
        <f t="shared" si="940"/>
        <v/>
      </c>
      <c r="BU3331" s="32" t="str">
        <f t="shared" si="941"/>
        <v/>
      </c>
      <c r="BV3331" s="32" t="str">
        <f t="shared" si="942"/>
        <v/>
      </c>
      <c r="BW3331" s="32" t="str">
        <f t="shared" si="943"/>
        <v/>
      </c>
      <c r="BX3331" s="32" t="str">
        <f t="shared" si="944"/>
        <v/>
      </c>
      <c r="BY3331" s="32" t="str">
        <f t="shared" si="945"/>
        <v/>
      </c>
      <c r="BZ3331" s="32" t="str">
        <f t="shared" si="946"/>
        <v/>
      </c>
      <c r="CA3331" s="32" t="str">
        <f t="shared" si="947"/>
        <v/>
      </c>
      <c r="CB3331" s="33">
        <f>IF(COUNTIF($CD$7:CD3331,CD3331)=1,CD3331,CD3331+COUNTIF($CD$6:CD3330,CD3331))</f>
        <v>58477</v>
      </c>
      <c r="CC3331" s="34">
        <f t="shared" si="948"/>
        <v>55153</v>
      </c>
      <c r="CD3331" s="32">
        <f t="shared" si="949"/>
        <v>55153</v>
      </c>
      <c r="CE3331" s="32">
        <f t="shared" si="950"/>
        <v>0</v>
      </c>
      <c r="CF3331" s="32">
        <f t="shared" si="951"/>
        <v>0</v>
      </c>
      <c r="CG3331" s="32" t="str">
        <f t="shared" si="952"/>
        <v/>
      </c>
      <c r="CH3331" s="32">
        <v>3326</v>
      </c>
      <c r="CI3331" s="32" t="s">
        <v>6</v>
      </c>
      <c r="CJ3331" s="32" t="str">
        <f t="shared" si="953"/>
        <v/>
      </c>
      <c r="CK3331" s="32" t="str">
        <f t="shared" si="954"/>
        <v/>
      </c>
      <c r="CL3331" s="32" t="str">
        <f t="shared" si="955"/>
        <v/>
      </c>
      <c r="CM3331" s="32" t="str">
        <f t="shared" si="956"/>
        <v/>
      </c>
      <c r="CN3331" s="32" t="str">
        <f t="shared" si="957"/>
        <v/>
      </c>
    </row>
    <row r="3332" spans="71:92" x14ac:dyDescent="0.3">
      <c r="BS3332" s="32" t="str">
        <f>IF(Kiadasi_kiseroiv!$K$2=BT3332,BV3332,"")</f>
        <v/>
      </c>
      <c r="BT3332" s="34" t="str">
        <f t="shared" si="940"/>
        <v/>
      </c>
      <c r="BU3332" s="32" t="str">
        <f t="shared" si="941"/>
        <v/>
      </c>
      <c r="BV3332" s="32" t="str">
        <f t="shared" si="942"/>
        <v/>
      </c>
      <c r="BW3332" s="32" t="str">
        <f t="shared" si="943"/>
        <v/>
      </c>
      <c r="BX3332" s="32" t="str">
        <f t="shared" si="944"/>
        <v/>
      </c>
      <c r="BY3332" s="32" t="str">
        <f t="shared" si="945"/>
        <v/>
      </c>
      <c r="BZ3332" s="32" t="str">
        <f t="shared" si="946"/>
        <v/>
      </c>
      <c r="CA3332" s="32" t="str">
        <f t="shared" si="947"/>
        <v/>
      </c>
      <c r="CB3332" s="33">
        <f>IF(COUNTIF($CD$7:CD3332,CD3332)=1,CD3332,CD3332+COUNTIF($CD$6:CD3331,CD3332))</f>
        <v>58478</v>
      </c>
      <c r="CC3332" s="34">
        <f t="shared" si="948"/>
        <v>55153</v>
      </c>
      <c r="CD3332" s="32">
        <f t="shared" si="949"/>
        <v>55153</v>
      </c>
      <c r="CE3332" s="32">
        <f t="shared" si="950"/>
        <v>0</v>
      </c>
      <c r="CF3332" s="32">
        <f t="shared" si="951"/>
        <v>0</v>
      </c>
      <c r="CG3332" s="32" t="str">
        <f t="shared" si="952"/>
        <v/>
      </c>
      <c r="CH3332" s="32">
        <v>3327</v>
      </c>
      <c r="CI3332" s="32" t="s">
        <v>6</v>
      </c>
      <c r="CJ3332" s="32" t="str">
        <f t="shared" si="953"/>
        <v/>
      </c>
      <c r="CK3332" s="32" t="str">
        <f t="shared" si="954"/>
        <v/>
      </c>
      <c r="CL3332" s="32" t="str">
        <f t="shared" si="955"/>
        <v/>
      </c>
      <c r="CM3332" s="32" t="str">
        <f t="shared" si="956"/>
        <v/>
      </c>
      <c r="CN3332" s="32" t="str">
        <f t="shared" si="957"/>
        <v/>
      </c>
    </row>
    <row r="3333" spans="71:92" x14ac:dyDescent="0.3">
      <c r="BS3333" s="32" t="str">
        <f>IF(Kiadasi_kiseroiv!$K$2=BT3333,BV3333,"")</f>
        <v/>
      </c>
      <c r="BT3333" s="34" t="str">
        <f t="shared" si="940"/>
        <v/>
      </c>
      <c r="BU3333" s="32" t="str">
        <f t="shared" si="941"/>
        <v/>
      </c>
      <c r="BV3333" s="32" t="str">
        <f t="shared" si="942"/>
        <v/>
      </c>
      <c r="BW3333" s="32" t="str">
        <f t="shared" si="943"/>
        <v/>
      </c>
      <c r="BX3333" s="32" t="str">
        <f t="shared" si="944"/>
        <v/>
      </c>
      <c r="BY3333" s="32" t="str">
        <f t="shared" si="945"/>
        <v/>
      </c>
      <c r="BZ3333" s="32" t="str">
        <f t="shared" si="946"/>
        <v/>
      </c>
      <c r="CA3333" s="32" t="str">
        <f t="shared" si="947"/>
        <v/>
      </c>
      <c r="CB3333" s="33">
        <f>IF(COUNTIF($CD$7:CD3333,CD3333)=1,CD3333,CD3333+COUNTIF($CD$6:CD3332,CD3333))</f>
        <v>58479</v>
      </c>
      <c r="CC3333" s="34">
        <f t="shared" si="948"/>
        <v>55153</v>
      </c>
      <c r="CD3333" s="32">
        <f t="shared" si="949"/>
        <v>55153</v>
      </c>
      <c r="CE3333" s="32">
        <f t="shared" si="950"/>
        <v>0</v>
      </c>
      <c r="CF3333" s="32">
        <f t="shared" si="951"/>
        <v>0</v>
      </c>
      <c r="CG3333" s="32" t="str">
        <f t="shared" si="952"/>
        <v/>
      </c>
      <c r="CH3333" s="32">
        <v>3328</v>
      </c>
      <c r="CI3333" s="32" t="s">
        <v>6</v>
      </c>
      <c r="CJ3333" s="32" t="str">
        <f t="shared" si="953"/>
        <v/>
      </c>
      <c r="CK3333" s="32" t="str">
        <f t="shared" si="954"/>
        <v/>
      </c>
      <c r="CL3333" s="32" t="str">
        <f t="shared" si="955"/>
        <v/>
      </c>
      <c r="CM3333" s="32" t="str">
        <f t="shared" si="956"/>
        <v/>
      </c>
      <c r="CN3333" s="32" t="str">
        <f t="shared" si="957"/>
        <v/>
      </c>
    </row>
    <row r="3334" spans="71:92" x14ac:dyDescent="0.3">
      <c r="BS3334" s="32" t="str">
        <f>IF(Kiadasi_kiseroiv!$K$2=BT3334,BV3334,"")</f>
        <v/>
      </c>
      <c r="BT3334" s="34" t="str">
        <f t="shared" si="940"/>
        <v/>
      </c>
      <c r="BU3334" s="32" t="str">
        <f t="shared" si="941"/>
        <v/>
      </c>
      <c r="BV3334" s="32" t="str">
        <f t="shared" si="942"/>
        <v/>
      </c>
      <c r="BW3334" s="32" t="str">
        <f t="shared" si="943"/>
        <v/>
      </c>
      <c r="BX3334" s="32" t="str">
        <f t="shared" si="944"/>
        <v/>
      </c>
      <c r="BY3334" s="32" t="str">
        <f t="shared" si="945"/>
        <v/>
      </c>
      <c r="BZ3334" s="32" t="str">
        <f t="shared" si="946"/>
        <v/>
      </c>
      <c r="CA3334" s="32" t="str">
        <f t="shared" si="947"/>
        <v/>
      </c>
      <c r="CB3334" s="33">
        <f>IF(COUNTIF($CD$7:CD3334,CD3334)=1,CD3334,CD3334+COUNTIF($CD$6:CD3333,CD3334))</f>
        <v>58480</v>
      </c>
      <c r="CC3334" s="34">
        <f t="shared" si="948"/>
        <v>55153</v>
      </c>
      <c r="CD3334" s="32">
        <f t="shared" si="949"/>
        <v>55153</v>
      </c>
      <c r="CE3334" s="32">
        <f t="shared" si="950"/>
        <v>0</v>
      </c>
      <c r="CF3334" s="32">
        <f t="shared" si="951"/>
        <v>0</v>
      </c>
      <c r="CG3334" s="32" t="str">
        <f t="shared" si="952"/>
        <v/>
      </c>
      <c r="CH3334" s="32">
        <v>3329</v>
      </c>
      <c r="CI3334" s="32" t="s">
        <v>6</v>
      </c>
      <c r="CJ3334" s="32" t="str">
        <f t="shared" si="953"/>
        <v/>
      </c>
      <c r="CK3334" s="32" t="str">
        <f t="shared" si="954"/>
        <v/>
      </c>
      <c r="CL3334" s="32" t="str">
        <f t="shared" si="955"/>
        <v/>
      </c>
      <c r="CM3334" s="32" t="str">
        <f t="shared" si="956"/>
        <v/>
      </c>
      <c r="CN3334" s="32" t="str">
        <f t="shared" si="957"/>
        <v/>
      </c>
    </row>
    <row r="3335" spans="71:92" x14ac:dyDescent="0.3">
      <c r="BS3335" s="32" t="str">
        <f>IF(Kiadasi_kiseroiv!$K$2=BT3335,BV3335,"")</f>
        <v/>
      </c>
      <c r="BT3335" s="34" t="str">
        <f t="shared" si="940"/>
        <v/>
      </c>
      <c r="BU3335" s="32" t="str">
        <f t="shared" si="941"/>
        <v/>
      </c>
      <c r="BV3335" s="32" t="str">
        <f t="shared" si="942"/>
        <v/>
      </c>
      <c r="BW3335" s="32" t="str">
        <f t="shared" si="943"/>
        <v/>
      </c>
      <c r="BX3335" s="32" t="str">
        <f t="shared" si="944"/>
        <v/>
      </c>
      <c r="BY3335" s="32" t="str">
        <f t="shared" si="945"/>
        <v/>
      </c>
      <c r="BZ3335" s="32" t="str">
        <f t="shared" si="946"/>
        <v/>
      </c>
      <c r="CA3335" s="32" t="str">
        <f t="shared" si="947"/>
        <v/>
      </c>
      <c r="CB3335" s="33">
        <f>IF(COUNTIF($CD$7:CD3335,CD3335)=1,CD3335,CD3335+COUNTIF($CD$6:CD3334,CD3335))</f>
        <v>58481</v>
      </c>
      <c r="CC3335" s="34">
        <f t="shared" si="948"/>
        <v>55153</v>
      </c>
      <c r="CD3335" s="32">
        <f t="shared" si="949"/>
        <v>55153</v>
      </c>
      <c r="CE3335" s="32">
        <f t="shared" si="950"/>
        <v>0</v>
      </c>
      <c r="CF3335" s="32">
        <f t="shared" si="951"/>
        <v>0</v>
      </c>
      <c r="CG3335" s="32" t="str">
        <f t="shared" si="952"/>
        <v/>
      </c>
      <c r="CH3335" s="32">
        <v>3330</v>
      </c>
      <c r="CI3335" s="32" t="s">
        <v>6</v>
      </c>
      <c r="CJ3335" s="32" t="str">
        <f t="shared" si="953"/>
        <v/>
      </c>
      <c r="CK3335" s="32" t="str">
        <f t="shared" si="954"/>
        <v/>
      </c>
      <c r="CL3335" s="32" t="str">
        <f t="shared" si="955"/>
        <v/>
      </c>
      <c r="CM3335" s="32" t="str">
        <f t="shared" si="956"/>
        <v/>
      </c>
      <c r="CN3335" s="32" t="str">
        <f t="shared" si="957"/>
        <v/>
      </c>
    </row>
    <row r="3336" spans="71:92" x14ac:dyDescent="0.3">
      <c r="BS3336" s="32" t="str">
        <f>IF(Kiadasi_kiseroiv!$K$2=BT3336,BV3336,"")</f>
        <v/>
      </c>
      <c r="BT3336" s="34" t="str">
        <f t="shared" si="940"/>
        <v/>
      </c>
      <c r="BU3336" s="32" t="str">
        <f t="shared" si="941"/>
        <v/>
      </c>
      <c r="BV3336" s="32" t="str">
        <f t="shared" si="942"/>
        <v/>
      </c>
      <c r="BW3336" s="32" t="str">
        <f t="shared" si="943"/>
        <v/>
      </c>
      <c r="BX3336" s="32" t="str">
        <f t="shared" si="944"/>
        <v/>
      </c>
      <c r="BY3336" s="32" t="str">
        <f t="shared" si="945"/>
        <v/>
      </c>
      <c r="BZ3336" s="32" t="str">
        <f t="shared" si="946"/>
        <v/>
      </c>
      <c r="CA3336" s="32" t="str">
        <f t="shared" si="947"/>
        <v/>
      </c>
      <c r="CB3336" s="33">
        <f>IF(COUNTIF($CD$7:CD3336,CD3336)=1,CD3336,CD3336+COUNTIF($CD$6:CD3335,CD3336))</f>
        <v>58482</v>
      </c>
      <c r="CC3336" s="34">
        <f t="shared" si="948"/>
        <v>55153</v>
      </c>
      <c r="CD3336" s="32">
        <f t="shared" si="949"/>
        <v>55153</v>
      </c>
      <c r="CE3336" s="32">
        <f t="shared" si="950"/>
        <v>0</v>
      </c>
      <c r="CF3336" s="32">
        <f t="shared" si="951"/>
        <v>0</v>
      </c>
      <c r="CG3336" s="32" t="str">
        <f t="shared" si="952"/>
        <v/>
      </c>
      <c r="CH3336" s="32">
        <v>3331</v>
      </c>
      <c r="CI3336" s="32" t="s">
        <v>6</v>
      </c>
      <c r="CJ3336" s="32" t="str">
        <f t="shared" si="953"/>
        <v/>
      </c>
      <c r="CK3336" s="32" t="str">
        <f t="shared" si="954"/>
        <v/>
      </c>
      <c r="CL3336" s="32" t="str">
        <f t="shared" si="955"/>
        <v/>
      </c>
      <c r="CM3336" s="32" t="str">
        <f t="shared" si="956"/>
        <v/>
      </c>
      <c r="CN3336" s="32" t="str">
        <f t="shared" si="957"/>
        <v/>
      </c>
    </row>
    <row r="3337" spans="71:92" x14ac:dyDescent="0.3">
      <c r="BS3337" s="32" t="str">
        <f>IF(Kiadasi_kiseroiv!$K$2=BT3337,BV3337,"")</f>
        <v/>
      </c>
      <c r="BT3337" s="34" t="str">
        <f t="shared" si="940"/>
        <v/>
      </c>
      <c r="BU3337" s="32" t="str">
        <f t="shared" si="941"/>
        <v/>
      </c>
      <c r="BV3337" s="32" t="str">
        <f t="shared" si="942"/>
        <v/>
      </c>
      <c r="BW3337" s="32" t="str">
        <f t="shared" si="943"/>
        <v/>
      </c>
      <c r="BX3337" s="32" t="str">
        <f t="shared" si="944"/>
        <v/>
      </c>
      <c r="BY3337" s="32" t="str">
        <f t="shared" si="945"/>
        <v/>
      </c>
      <c r="BZ3337" s="32" t="str">
        <f t="shared" si="946"/>
        <v/>
      </c>
      <c r="CA3337" s="32" t="str">
        <f t="shared" si="947"/>
        <v/>
      </c>
      <c r="CB3337" s="33">
        <f>IF(COUNTIF($CD$7:CD3337,CD3337)=1,CD3337,CD3337+COUNTIF($CD$6:CD3336,CD3337))</f>
        <v>58483</v>
      </c>
      <c r="CC3337" s="34">
        <f t="shared" si="948"/>
        <v>55153</v>
      </c>
      <c r="CD3337" s="32">
        <f t="shared" si="949"/>
        <v>55153</v>
      </c>
      <c r="CE3337" s="32">
        <f t="shared" si="950"/>
        <v>0</v>
      </c>
      <c r="CF3337" s="32">
        <f t="shared" si="951"/>
        <v>0</v>
      </c>
      <c r="CG3337" s="32" t="str">
        <f t="shared" si="952"/>
        <v/>
      </c>
      <c r="CH3337" s="32">
        <v>3332</v>
      </c>
      <c r="CI3337" s="32" t="s">
        <v>6</v>
      </c>
      <c r="CJ3337" s="32" t="str">
        <f t="shared" si="953"/>
        <v/>
      </c>
      <c r="CK3337" s="32" t="str">
        <f t="shared" si="954"/>
        <v/>
      </c>
      <c r="CL3337" s="32" t="str">
        <f t="shared" si="955"/>
        <v/>
      </c>
      <c r="CM3337" s="32" t="str">
        <f t="shared" si="956"/>
        <v/>
      </c>
      <c r="CN3337" s="32" t="str">
        <f t="shared" si="957"/>
        <v/>
      </c>
    </row>
    <row r="3338" spans="71:92" x14ac:dyDescent="0.3">
      <c r="BS3338" s="32" t="str">
        <f>IF(Kiadasi_kiseroiv!$K$2=BT3338,BV3338,"")</f>
        <v/>
      </c>
      <c r="BT3338" s="34" t="str">
        <f t="shared" si="940"/>
        <v/>
      </c>
      <c r="BU3338" s="32" t="str">
        <f t="shared" si="941"/>
        <v/>
      </c>
      <c r="BV3338" s="32" t="str">
        <f t="shared" si="942"/>
        <v/>
      </c>
      <c r="BW3338" s="32" t="str">
        <f t="shared" si="943"/>
        <v/>
      </c>
      <c r="BX3338" s="32" t="str">
        <f t="shared" si="944"/>
        <v/>
      </c>
      <c r="BY3338" s="32" t="str">
        <f t="shared" si="945"/>
        <v/>
      </c>
      <c r="BZ3338" s="32" t="str">
        <f t="shared" si="946"/>
        <v/>
      </c>
      <c r="CA3338" s="32" t="str">
        <f t="shared" si="947"/>
        <v/>
      </c>
      <c r="CB3338" s="33">
        <f>IF(COUNTIF($CD$7:CD3338,CD3338)=1,CD3338,CD3338+COUNTIF($CD$6:CD3337,CD3338))</f>
        <v>58484</v>
      </c>
      <c r="CC3338" s="34">
        <f t="shared" si="948"/>
        <v>55153</v>
      </c>
      <c r="CD3338" s="32">
        <f t="shared" si="949"/>
        <v>55153</v>
      </c>
      <c r="CE3338" s="32">
        <f t="shared" si="950"/>
        <v>0</v>
      </c>
      <c r="CF3338" s="32">
        <f t="shared" si="951"/>
        <v>0</v>
      </c>
      <c r="CG3338" s="32" t="str">
        <f t="shared" si="952"/>
        <v/>
      </c>
      <c r="CH3338" s="32">
        <v>3333</v>
      </c>
      <c r="CI3338" s="32" t="s">
        <v>6</v>
      </c>
      <c r="CJ3338" s="32" t="str">
        <f t="shared" si="953"/>
        <v/>
      </c>
      <c r="CK3338" s="32" t="str">
        <f t="shared" si="954"/>
        <v/>
      </c>
      <c r="CL3338" s="32" t="str">
        <f t="shared" si="955"/>
        <v/>
      </c>
      <c r="CM3338" s="32" t="str">
        <f t="shared" si="956"/>
        <v/>
      </c>
      <c r="CN3338" s="32" t="str">
        <f t="shared" si="957"/>
        <v/>
      </c>
    </row>
    <row r="3339" spans="71:92" x14ac:dyDescent="0.3">
      <c r="BS3339" s="32" t="str">
        <f>IF(Kiadasi_kiseroiv!$K$2=BT3339,BV3339,"")</f>
        <v/>
      </c>
      <c r="BT3339" s="34" t="str">
        <f t="shared" si="940"/>
        <v/>
      </c>
      <c r="BU3339" s="32" t="str">
        <f t="shared" si="941"/>
        <v/>
      </c>
      <c r="BV3339" s="32" t="str">
        <f t="shared" si="942"/>
        <v/>
      </c>
      <c r="BW3339" s="32" t="str">
        <f t="shared" si="943"/>
        <v/>
      </c>
      <c r="BX3339" s="32" t="str">
        <f t="shared" si="944"/>
        <v/>
      </c>
      <c r="BY3339" s="32" t="str">
        <f t="shared" si="945"/>
        <v/>
      </c>
      <c r="BZ3339" s="32" t="str">
        <f t="shared" si="946"/>
        <v/>
      </c>
      <c r="CA3339" s="32" t="str">
        <f t="shared" si="947"/>
        <v/>
      </c>
      <c r="CB3339" s="33">
        <f>IF(COUNTIF($CD$7:CD3339,CD3339)=1,CD3339,CD3339+COUNTIF($CD$6:CD3338,CD3339))</f>
        <v>58485</v>
      </c>
      <c r="CC3339" s="34">
        <f t="shared" si="948"/>
        <v>55153</v>
      </c>
      <c r="CD3339" s="32">
        <f t="shared" si="949"/>
        <v>55153</v>
      </c>
      <c r="CE3339" s="32">
        <f t="shared" si="950"/>
        <v>0</v>
      </c>
      <c r="CF3339" s="32">
        <f t="shared" si="951"/>
        <v>0</v>
      </c>
      <c r="CG3339" s="32" t="str">
        <f t="shared" si="952"/>
        <v/>
      </c>
      <c r="CH3339" s="32">
        <v>3334</v>
      </c>
      <c r="CI3339" s="32" t="s">
        <v>6</v>
      </c>
      <c r="CJ3339" s="32" t="str">
        <f t="shared" si="953"/>
        <v/>
      </c>
      <c r="CK3339" s="32" t="str">
        <f t="shared" si="954"/>
        <v/>
      </c>
      <c r="CL3339" s="32" t="str">
        <f t="shared" si="955"/>
        <v/>
      </c>
      <c r="CM3339" s="32" t="str">
        <f t="shared" si="956"/>
        <v/>
      </c>
      <c r="CN3339" s="32" t="str">
        <f t="shared" si="957"/>
        <v/>
      </c>
    </row>
    <row r="3340" spans="71:92" x14ac:dyDescent="0.3">
      <c r="BS3340" s="32" t="str">
        <f>IF(Kiadasi_kiseroiv!$K$2=BT3340,BV3340,"")</f>
        <v/>
      </c>
      <c r="BT3340" s="34" t="str">
        <f t="shared" si="940"/>
        <v/>
      </c>
      <c r="BU3340" s="32" t="str">
        <f t="shared" si="941"/>
        <v/>
      </c>
      <c r="BV3340" s="32" t="str">
        <f t="shared" si="942"/>
        <v/>
      </c>
      <c r="BW3340" s="32" t="str">
        <f t="shared" si="943"/>
        <v/>
      </c>
      <c r="BX3340" s="32" t="str">
        <f t="shared" si="944"/>
        <v/>
      </c>
      <c r="BY3340" s="32" t="str">
        <f t="shared" si="945"/>
        <v/>
      </c>
      <c r="BZ3340" s="32" t="str">
        <f t="shared" si="946"/>
        <v/>
      </c>
      <c r="CA3340" s="32" t="str">
        <f t="shared" si="947"/>
        <v/>
      </c>
      <c r="CB3340" s="33">
        <f>IF(COUNTIF($CD$7:CD3340,CD3340)=1,CD3340,CD3340+COUNTIF($CD$6:CD3339,CD3340))</f>
        <v>58486</v>
      </c>
      <c r="CC3340" s="34">
        <f t="shared" si="948"/>
        <v>55153</v>
      </c>
      <c r="CD3340" s="32">
        <f t="shared" si="949"/>
        <v>55153</v>
      </c>
      <c r="CE3340" s="32">
        <f t="shared" si="950"/>
        <v>0</v>
      </c>
      <c r="CF3340" s="32">
        <f t="shared" si="951"/>
        <v>0</v>
      </c>
      <c r="CG3340" s="32" t="str">
        <f t="shared" si="952"/>
        <v/>
      </c>
      <c r="CH3340" s="32">
        <v>3335</v>
      </c>
      <c r="CI3340" s="32" t="s">
        <v>6</v>
      </c>
      <c r="CJ3340" s="32" t="str">
        <f t="shared" si="953"/>
        <v/>
      </c>
      <c r="CK3340" s="32" t="str">
        <f t="shared" si="954"/>
        <v/>
      </c>
      <c r="CL3340" s="32" t="str">
        <f t="shared" si="955"/>
        <v/>
      </c>
      <c r="CM3340" s="32" t="str">
        <f t="shared" si="956"/>
        <v/>
      </c>
      <c r="CN3340" s="32" t="str">
        <f t="shared" si="957"/>
        <v/>
      </c>
    </row>
    <row r="3341" spans="71:92" x14ac:dyDescent="0.3">
      <c r="BS3341" s="32" t="str">
        <f>IF(Kiadasi_kiseroiv!$K$2=BT3341,BV3341,"")</f>
        <v/>
      </c>
      <c r="BT3341" s="34" t="str">
        <f t="shared" si="940"/>
        <v/>
      </c>
      <c r="BU3341" s="32" t="str">
        <f t="shared" si="941"/>
        <v/>
      </c>
      <c r="BV3341" s="32" t="str">
        <f t="shared" si="942"/>
        <v/>
      </c>
      <c r="BW3341" s="32" t="str">
        <f t="shared" si="943"/>
        <v/>
      </c>
      <c r="BX3341" s="32" t="str">
        <f t="shared" si="944"/>
        <v/>
      </c>
      <c r="BY3341" s="32" t="str">
        <f t="shared" si="945"/>
        <v/>
      </c>
      <c r="BZ3341" s="32" t="str">
        <f t="shared" si="946"/>
        <v/>
      </c>
      <c r="CA3341" s="32" t="str">
        <f t="shared" si="947"/>
        <v/>
      </c>
      <c r="CB3341" s="33">
        <f>IF(COUNTIF($CD$7:CD3341,CD3341)=1,CD3341,CD3341+COUNTIF($CD$6:CD3340,CD3341))</f>
        <v>58487</v>
      </c>
      <c r="CC3341" s="34">
        <f t="shared" si="948"/>
        <v>55153</v>
      </c>
      <c r="CD3341" s="32">
        <f t="shared" si="949"/>
        <v>55153</v>
      </c>
      <c r="CE3341" s="32">
        <f t="shared" si="950"/>
        <v>0</v>
      </c>
      <c r="CF3341" s="32">
        <f t="shared" si="951"/>
        <v>0</v>
      </c>
      <c r="CG3341" s="32" t="str">
        <f t="shared" si="952"/>
        <v/>
      </c>
      <c r="CH3341" s="32">
        <v>3336</v>
      </c>
      <c r="CI3341" s="32" t="s">
        <v>6</v>
      </c>
      <c r="CJ3341" s="32" t="str">
        <f t="shared" si="953"/>
        <v/>
      </c>
      <c r="CK3341" s="32" t="str">
        <f t="shared" si="954"/>
        <v/>
      </c>
      <c r="CL3341" s="32" t="str">
        <f t="shared" si="955"/>
        <v/>
      </c>
      <c r="CM3341" s="32" t="str">
        <f t="shared" si="956"/>
        <v/>
      </c>
      <c r="CN3341" s="32" t="str">
        <f t="shared" si="957"/>
        <v/>
      </c>
    </row>
    <row r="3342" spans="71:92" x14ac:dyDescent="0.3">
      <c r="BS3342" s="32" t="str">
        <f>IF(Kiadasi_kiseroiv!$K$2=BT3342,BV3342,"")</f>
        <v/>
      </c>
      <c r="BT3342" s="34" t="str">
        <f t="shared" si="940"/>
        <v/>
      </c>
      <c r="BU3342" s="32" t="str">
        <f t="shared" si="941"/>
        <v/>
      </c>
      <c r="BV3342" s="32" t="str">
        <f t="shared" si="942"/>
        <v/>
      </c>
      <c r="BW3342" s="32" t="str">
        <f t="shared" si="943"/>
        <v/>
      </c>
      <c r="BX3342" s="32" t="str">
        <f t="shared" si="944"/>
        <v/>
      </c>
      <c r="BY3342" s="32" t="str">
        <f t="shared" si="945"/>
        <v/>
      </c>
      <c r="BZ3342" s="32" t="str">
        <f t="shared" si="946"/>
        <v/>
      </c>
      <c r="CA3342" s="32" t="str">
        <f t="shared" si="947"/>
        <v/>
      </c>
      <c r="CB3342" s="33">
        <f>IF(COUNTIF($CD$7:CD3342,CD3342)=1,CD3342,CD3342+COUNTIF($CD$6:CD3341,CD3342))</f>
        <v>58488</v>
      </c>
      <c r="CC3342" s="34">
        <f t="shared" si="948"/>
        <v>55153</v>
      </c>
      <c r="CD3342" s="32">
        <f t="shared" si="949"/>
        <v>55153</v>
      </c>
      <c r="CE3342" s="32">
        <f t="shared" si="950"/>
        <v>0</v>
      </c>
      <c r="CF3342" s="32">
        <f t="shared" si="951"/>
        <v>0</v>
      </c>
      <c r="CG3342" s="32" t="str">
        <f t="shared" si="952"/>
        <v/>
      </c>
      <c r="CH3342" s="32">
        <v>3337</v>
      </c>
      <c r="CI3342" s="32" t="s">
        <v>6</v>
      </c>
      <c r="CJ3342" s="32" t="str">
        <f t="shared" si="953"/>
        <v/>
      </c>
      <c r="CK3342" s="32" t="str">
        <f t="shared" si="954"/>
        <v/>
      </c>
      <c r="CL3342" s="32" t="str">
        <f t="shared" si="955"/>
        <v/>
      </c>
      <c r="CM3342" s="32" t="str">
        <f t="shared" si="956"/>
        <v/>
      </c>
      <c r="CN3342" s="32" t="str">
        <f t="shared" si="957"/>
        <v/>
      </c>
    </row>
    <row r="3343" spans="71:92" x14ac:dyDescent="0.3">
      <c r="BS3343" s="32" t="str">
        <f>IF(Kiadasi_kiseroiv!$K$2=BT3343,BV3343,"")</f>
        <v/>
      </c>
      <c r="BT3343" s="34" t="str">
        <f t="shared" si="940"/>
        <v/>
      </c>
      <c r="BU3343" s="32" t="str">
        <f t="shared" si="941"/>
        <v/>
      </c>
      <c r="BV3343" s="32" t="str">
        <f t="shared" si="942"/>
        <v/>
      </c>
      <c r="BW3343" s="32" t="str">
        <f t="shared" si="943"/>
        <v/>
      </c>
      <c r="BX3343" s="32" t="str">
        <f t="shared" si="944"/>
        <v/>
      </c>
      <c r="BY3343" s="32" t="str">
        <f t="shared" si="945"/>
        <v/>
      </c>
      <c r="BZ3343" s="32" t="str">
        <f t="shared" si="946"/>
        <v/>
      </c>
      <c r="CA3343" s="32" t="str">
        <f t="shared" si="947"/>
        <v/>
      </c>
      <c r="CB3343" s="33">
        <f>IF(COUNTIF($CD$7:CD3343,CD3343)=1,CD3343,CD3343+COUNTIF($CD$6:CD3342,CD3343))</f>
        <v>58489</v>
      </c>
      <c r="CC3343" s="34">
        <f t="shared" si="948"/>
        <v>55153</v>
      </c>
      <c r="CD3343" s="32">
        <f t="shared" si="949"/>
        <v>55153</v>
      </c>
      <c r="CE3343" s="32">
        <f t="shared" si="950"/>
        <v>0</v>
      </c>
      <c r="CF3343" s="32">
        <f t="shared" si="951"/>
        <v>0</v>
      </c>
      <c r="CG3343" s="32" t="str">
        <f t="shared" si="952"/>
        <v/>
      </c>
      <c r="CH3343" s="32">
        <v>3338</v>
      </c>
      <c r="CI3343" s="32" t="s">
        <v>6</v>
      </c>
      <c r="CJ3343" s="32" t="str">
        <f t="shared" si="953"/>
        <v/>
      </c>
      <c r="CK3343" s="32" t="str">
        <f t="shared" si="954"/>
        <v/>
      </c>
      <c r="CL3343" s="32" t="str">
        <f t="shared" si="955"/>
        <v/>
      </c>
      <c r="CM3343" s="32" t="str">
        <f t="shared" si="956"/>
        <v/>
      </c>
      <c r="CN3343" s="32" t="str">
        <f t="shared" si="957"/>
        <v/>
      </c>
    </row>
    <row r="3344" spans="71:92" x14ac:dyDescent="0.3">
      <c r="BS3344" s="32" t="str">
        <f>IF(Kiadasi_kiseroiv!$K$2=BT3344,BV3344,"")</f>
        <v/>
      </c>
      <c r="BT3344" s="34" t="str">
        <f t="shared" si="940"/>
        <v/>
      </c>
      <c r="BU3344" s="32" t="str">
        <f t="shared" si="941"/>
        <v/>
      </c>
      <c r="BV3344" s="32" t="str">
        <f t="shared" si="942"/>
        <v/>
      </c>
      <c r="BW3344" s="32" t="str">
        <f t="shared" si="943"/>
        <v/>
      </c>
      <c r="BX3344" s="32" t="str">
        <f t="shared" si="944"/>
        <v/>
      </c>
      <c r="BY3344" s="32" t="str">
        <f t="shared" si="945"/>
        <v/>
      </c>
      <c r="BZ3344" s="32" t="str">
        <f t="shared" si="946"/>
        <v/>
      </c>
      <c r="CA3344" s="32" t="str">
        <f t="shared" si="947"/>
        <v/>
      </c>
      <c r="CB3344" s="33">
        <f>IF(COUNTIF($CD$7:CD3344,CD3344)=1,CD3344,CD3344+COUNTIF($CD$6:CD3343,CD3344))</f>
        <v>58490</v>
      </c>
      <c r="CC3344" s="34">
        <f t="shared" si="948"/>
        <v>55153</v>
      </c>
      <c r="CD3344" s="32">
        <f t="shared" si="949"/>
        <v>55153</v>
      </c>
      <c r="CE3344" s="32">
        <f t="shared" si="950"/>
        <v>0</v>
      </c>
      <c r="CF3344" s="32">
        <f t="shared" si="951"/>
        <v>0</v>
      </c>
      <c r="CG3344" s="32" t="str">
        <f t="shared" si="952"/>
        <v/>
      </c>
      <c r="CH3344" s="32">
        <v>3339</v>
      </c>
      <c r="CI3344" s="32" t="s">
        <v>6</v>
      </c>
      <c r="CJ3344" s="32" t="str">
        <f t="shared" si="953"/>
        <v/>
      </c>
      <c r="CK3344" s="32" t="str">
        <f t="shared" si="954"/>
        <v/>
      </c>
      <c r="CL3344" s="32" t="str">
        <f t="shared" si="955"/>
        <v/>
      </c>
      <c r="CM3344" s="32" t="str">
        <f t="shared" si="956"/>
        <v/>
      </c>
      <c r="CN3344" s="32" t="str">
        <f t="shared" si="957"/>
        <v/>
      </c>
    </row>
    <row r="3345" spans="71:92" x14ac:dyDescent="0.3">
      <c r="BS3345" s="32" t="str">
        <f>IF(Kiadasi_kiseroiv!$K$2=BT3345,BV3345,"")</f>
        <v/>
      </c>
      <c r="BT3345" s="34" t="str">
        <f t="shared" si="940"/>
        <v/>
      </c>
      <c r="BU3345" s="32" t="str">
        <f t="shared" si="941"/>
        <v/>
      </c>
      <c r="BV3345" s="32" t="str">
        <f t="shared" si="942"/>
        <v/>
      </c>
      <c r="BW3345" s="32" t="str">
        <f t="shared" si="943"/>
        <v/>
      </c>
      <c r="BX3345" s="32" t="str">
        <f t="shared" si="944"/>
        <v/>
      </c>
      <c r="BY3345" s="32" t="str">
        <f t="shared" si="945"/>
        <v/>
      </c>
      <c r="BZ3345" s="32" t="str">
        <f t="shared" si="946"/>
        <v/>
      </c>
      <c r="CA3345" s="32" t="str">
        <f t="shared" si="947"/>
        <v/>
      </c>
      <c r="CB3345" s="33">
        <f>IF(COUNTIF($CD$7:CD3345,CD3345)=1,CD3345,CD3345+COUNTIF($CD$6:CD3344,CD3345))</f>
        <v>58491</v>
      </c>
      <c r="CC3345" s="34">
        <f t="shared" si="948"/>
        <v>55153</v>
      </c>
      <c r="CD3345" s="32">
        <f t="shared" si="949"/>
        <v>55153</v>
      </c>
      <c r="CE3345" s="32">
        <f t="shared" si="950"/>
        <v>0</v>
      </c>
      <c r="CF3345" s="32">
        <f t="shared" si="951"/>
        <v>0</v>
      </c>
      <c r="CG3345" s="32" t="str">
        <f t="shared" si="952"/>
        <v/>
      </c>
      <c r="CH3345" s="32">
        <v>3340</v>
      </c>
      <c r="CI3345" s="32" t="s">
        <v>6</v>
      </c>
      <c r="CJ3345" s="32" t="str">
        <f t="shared" si="953"/>
        <v/>
      </c>
      <c r="CK3345" s="32" t="str">
        <f t="shared" si="954"/>
        <v/>
      </c>
      <c r="CL3345" s="32" t="str">
        <f t="shared" si="955"/>
        <v/>
      </c>
      <c r="CM3345" s="32" t="str">
        <f t="shared" si="956"/>
        <v/>
      </c>
      <c r="CN3345" s="32" t="str">
        <f t="shared" si="957"/>
        <v/>
      </c>
    </row>
    <row r="3346" spans="71:92" x14ac:dyDescent="0.3">
      <c r="BS3346" s="32" t="str">
        <f>IF(Kiadasi_kiseroiv!$K$2=BT3346,BV3346,"")</f>
        <v/>
      </c>
      <c r="BT3346" s="34" t="str">
        <f t="shared" si="940"/>
        <v/>
      </c>
      <c r="BU3346" s="32" t="str">
        <f t="shared" si="941"/>
        <v/>
      </c>
      <c r="BV3346" s="32" t="str">
        <f t="shared" si="942"/>
        <v/>
      </c>
      <c r="BW3346" s="32" t="str">
        <f t="shared" si="943"/>
        <v/>
      </c>
      <c r="BX3346" s="32" t="str">
        <f t="shared" si="944"/>
        <v/>
      </c>
      <c r="BY3346" s="32" t="str">
        <f t="shared" si="945"/>
        <v/>
      </c>
      <c r="BZ3346" s="32" t="str">
        <f t="shared" si="946"/>
        <v/>
      </c>
      <c r="CA3346" s="32" t="str">
        <f t="shared" si="947"/>
        <v/>
      </c>
      <c r="CB3346" s="33">
        <f>IF(COUNTIF($CD$7:CD3346,CD3346)=1,CD3346,CD3346+COUNTIF($CD$6:CD3345,CD3346))</f>
        <v>58492</v>
      </c>
      <c r="CC3346" s="34">
        <f t="shared" si="948"/>
        <v>55153</v>
      </c>
      <c r="CD3346" s="32">
        <f t="shared" si="949"/>
        <v>55153</v>
      </c>
      <c r="CE3346" s="32">
        <f t="shared" si="950"/>
        <v>0</v>
      </c>
      <c r="CF3346" s="32">
        <f t="shared" si="951"/>
        <v>0</v>
      </c>
      <c r="CG3346" s="32" t="str">
        <f t="shared" si="952"/>
        <v/>
      </c>
      <c r="CH3346" s="32">
        <v>3341</v>
      </c>
      <c r="CI3346" s="32" t="s">
        <v>6</v>
      </c>
      <c r="CJ3346" s="32" t="str">
        <f t="shared" si="953"/>
        <v/>
      </c>
      <c r="CK3346" s="32" t="str">
        <f t="shared" si="954"/>
        <v/>
      </c>
      <c r="CL3346" s="32" t="str">
        <f t="shared" si="955"/>
        <v/>
      </c>
      <c r="CM3346" s="32" t="str">
        <f t="shared" si="956"/>
        <v/>
      </c>
      <c r="CN3346" s="32" t="str">
        <f t="shared" si="957"/>
        <v/>
      </c>
    </row>
    <row r="3347" spans="71:92" x14ac:dyDescent="0.3">
      <c r="BS3347" s="32" t="str">
        <f>IF(Kiadasi_kiseroiv!$K$2=BT3347,BV3347,"")</f>
        <v/>
      </c>
      <c r="BT3347" s="34" t="str">
        <f t="shared" si="940"/>
        <v/>
      </c>
      <c r="BU3347" s="32" t="str">
        <f t="shared" si="941"/>
        <v/>
      </c>
      <c r="BV3347" s="32" t="str">
        <f t="shared" si="942"/>
        <v/>
      </c>
      <c r="BW3347" s="32" t="str">
        <f t="shared" si="943"/>
        <v/>
      </c>
      <c r="BX3347" s="32" t="str">
        <f t="shared" si="944"/>
        <v/>
      </c>
      <c r="BY3347" s="32" t="str">
        <f t="shared" si="945"/>
        <v/>
      </c>
      <c r="BZ3347" s="32" t="str">
        <f t="shared" si="946"/>
        <v/>
      </c>
      <c r="CA3347" s="32" t="str">
        <f t="shared" si="947"/>
        <v/>
      </c>
      <c r="CB3347" s="33">
        <f>IF(COUNTIF($CD$7:CD3347,CD3347)=1,CD3347,CD3347+COUNTIF($CD$6:CD3346,CD3347))</f>
        <v>58493</v>
      </c>
      <c r="CC3347" s="34">
        <f t="shared" si="948"/>
        <v>55153</v>
      </c>
      <c r="CD3347" s="32">
        <f t="shared" si="949"/>
        <v>55153</v>
      </c>
      <c r="CE3347" s="32">
        <f t="shared" si="950"/>
        <v>0</v>
      </c>
      <c r="CF3347" s="32">
        <f t="shared" si="951"/>
        <v>0</v>
      </c>
      <c r="CG3347" s="32" t="str">
        <f t="shared" si="952"/>
        <v/>
      </c>
      <c r="CH3347" s="32">
        <v>3342</v>
      </c>
      <c r="CI3347" s="32" t="s">
        <v>6</v>
      </c>
      <c r="CJ3347" s="32" t="str">
        <f t="shared" si="953"/>
        <v/>
      </c>
      <c r="CK3347" s="32" t="str">
        <f t="shared" si="954"/>
        <v/>
      </c>
      <c r="CL3347" s="32" t="str">
        <f t="shared" si="955"/>
        <v/>
      </c>
      <c r="CM3347" s="32" t="str">
        <f t="shared" si="956"/>
        <v/>
      </c>
      <c r="CN3347" s="32" t="str">
        <f t="shared" si="957"/>
        <v/>
      </c>
    </row>
    <row r="3348" spans="71:92" x14ac:dyDescent="0.3">
      <c r="BS3348" s="32" t="str">
        <f>IF(Kiadasi_kiseroiv!$K$2=BT3348,BV3348,"")</f>
        <v/>
      </c>
      <c r="BT3348" s="34" t="str">
        <f t="shared" si="940"/>
        <v/>
      </c>
      <c r="BU3348" s="32" t="str">
        <f t="shared" si="941"/>
        <v/>
      </c>
      <c r="BV3348" s="32" t="str">
        <f t="shared" si="942"/>
        <v/>
      </c>
      <c r="BW3348" s="32" t="str">
        <f t="shared" si="943"/>
        <v/>
      </c>
      <c r="BX3348" s="32" t="str">
        <f t="shared" si="944"/>
        <v/>
      </c>
      <c r="BY3348" s="32" t="str">
        <f t="shared" si="945"/>
        <v/>
      </c>
      <c r="BZ3348" s="32" t="str">
        <f t="shared" si="946"/>
        <v/>
      </c>
      <c r="CA3348" s="32" t="str">
        <f t="shared" si="947"/>
        <v/>
      </c>
      <c r="CB3348" s="33">
        <f>IF(COUNTIF($CD$7:CD3348,CD3348)=1,CD3348,CD3348+COUNTIF($CD$6:CD3347,CD3348))</f>
        <v>58494</v>
      </c>
      <c r="CC3348" s="34">
        <f t="shared" si="948"/>
        <v>55153</v>
      </c>
      <c r="CD3348" s="32">
        <f t="shared" si="949"/>
        <v>55153</v>
      </c>
      <c r="CE3348" s="32">
        <f t="shared" si="950"/>
        <v>0</v>
      </c>
      <c r="CF3348" s="32">
        <f t="shared" si="951"/>
        <v>0</v>
      </c>
      <c r="CG3348" s="32" t="str">
        <f t="shared" si="952"/>
        <v/>
      </c>
      <c r="CH3348" s="32">
        <v>3343</v>
      </c>
      <c r="CI3348" s="32" t="s">
        <v>6</v>
      </c>
      <c r="CJ3348" s="32" t="str">
        <f t="shared" si="953"/>
        <v/>
      </c>
      <c r="CK3348" s="32" t="str">
        <f t="shared" si="954"/>
        <v/>
      </c>
      <c r="CL3348" s="32" t="str">
        <f t="shared" si="955"/>
        <v/>
      </c>
      <c r="CM3348" s="32" t="str">
        <f t="shared" si="956"/>
        <v/>
      </c>
      <c r="CN3348" s="32" t="str">
        <f t="shared" si="957"/>
        <v/>
      </c>
    </row>
    <row r="3349" spans="71:92" x14ac:dyDescent="0.3">
      <c r="BS3349" s="32" t="str">
        <f>IF(Kiadasi_kiseroiv!$K$2=BT3349,BV3349,"")</f>
        <v/>
      </c>
      <c r="BT3349" s="34" t="str">
        <f t="shared" si="940"/>
        <v/>
      </c>
      <c r="BU3349" s="32" t="str">
        <f t="shared" si="941"/>
        <v/>
      </c>
      <c r="BV3349" s="32" t="str">
        <f t="shared" si="942"/>
        <v/>
      </c>
      <c r="BW3349" s="32" t="str">
        <f t="shared" si="943"/>
        <v/>
      </c>
      <c r="BX3349" s="32" t="str">
        <f t="shared" si="944"/>
        <v/>
      </c>
      <c r="BY3349" s="32" t="str">
        <f t="shared" si="945"/>
        <v/>
      </c>
      <c r="BZ3349" s="32" t="str">
        <f t="shared" si="946"/>
        <v/>
      </c>
      <c r="CA3349" s="32" t="str">
        <f t="shared" si="947"/>
        <v/>
      </c>
      <c r="CB3349" s="33">
        <f>IF(COUNTIF($CD$7:CD3349,CD3349)=1,CD3349,CD3349+COUNTIF($CD$6:CD3348,CD3349))</f>
        <v>58495</v>
      </c>
      <c r="CC3349" s="34">
        <f t="shared" si="948"/>
        <v>55153</v>
      </c>
      <c r="CD3349" s="32">
        <f t="shared" si="949"/>
        <v>55153</v>
      </c>
      <c r="CE3349" s="32">
        <f t="shared" si="950"/>
        <v>0</v>
      </c>
      <c r="CF3349" s="32">
        <f t="shared" si="951"/>
        <v>0</v>
      </c>
      <c r="CG3349" s="32" t="str">
        <f t="shared" si="952"/>
        <v/>
      </c>
      <c r="CH3349" s="32">
        <v>3344</v>
      </c>
      <c r="CI3349" s="32" t="s">
        <v>6</v>
      </c>
      <c r="CJ3349" s="32" t="str">
        <f t="shared" si="953"/>
        <v/>
      </c>
      <c r="CK3349" s="32" t="str">
        <f t="shared" si="954"/>
        <v/>
      </c>
      <c r="CL3349" s="32" t="str">
        <f t="shared" si="955"/>
        <v/>
      </c>
      <c r="CM3349" s="32" t="str">
        <f t="shared" si="956"/>
        <v/>
      </c>
      <c r="CN3349" s="32" t="str">
        <f t="shared" si="957"/>
        <v/>
      </c>
    </row>
    <row r="3350" spans="71:92" x14ac:dyDescent="0.3">
      <c r="BS3350" s="32" t="str">
        <f>IF(Kiadasi_kiseroiv!$K$2=BT3350,BV3350,"")</f>
        <v/>
      </c>
      <c r="BT3350" s="34" t="str">
        <f t="shared" si="940"/>
        <v/>
      </c>
      <c r="BU3350" s="32" t="str">
        <f t="shared" si="941"/>
        <v/>
      </c>
      <c r="BV3350" s="32" t="str">
        <f t="shared" si="942"/>
        <v/>
      </c>
      <c r="BW3350" s="32" t="str">
        <f t="shared" si="943"/>
        <v/>
      </c>
      <c r="BX3350" s="32" t="str">
        <f t="shared" si="944"/>
        <v/>
      </c>
      <c r="BY3350" s="32" t="str">
        <f t="shared" si="945"/>
        <v/>
      </c>
      <c r="BZ3350" s="32" t="str">
        <f t="shared" si="946"/>
        <v/>
      </c>
      <c r="CA3350" s="32" t="str">
        <f t="shared" si="947"/>
        <v/>
      </c>
      <c r="CB3350" s="33">
        <f>IF(COUNTIF($CD$7:CD3350,CD3350)=1,CD3350,CD3350+COUNTIF($CD$6:CD3349,CD3350))</f>
        <v>58496</v>
      </c>
      <c r="CC3350" s="34">
        <f t="shared" si="948"/>
        <v>55153</v>
      </c>
      <c r="CD3350" s="32">
        <f t="shared" si="949"/>
        <v>55153</v>
      </c>
      <c r="CE3350" s="32">
        <f t="shared" si="950"/>
        <v>0</v>
      </c>
      <c r="CF3350" s="32">
        <f t="shared" si="951"/>
        <v>0</v>
      </c>
      <c r="CG3350" s="32" t="str">
        <f t="shared" si="952"/>
        <v/>
      </c>
      <c r="CH3350" s="32">
        <v>3345</v>
      </c>
      <c r="CI3350" s="32" t="s">
        <v>6</v>
      </c>
      <c r="CJ3350" s="32" t="str">
        <f t="shared" si="953"/>
        <v/>
      </c>
      <c r="CK3350" s="32" t="str">
        <f t="shared" si="954"/>
        <v/>
      </c>
      <c r="CL3350" s="32" t="str">
        <f t="shared" si="955"/>
        <v/>
      </c>
      <c r="CM3350" s="32" t="str">
        <f t="shared" si="956"/>
        <v/>
      </c>
      <c r="CN3350" s="32" t="str">
        <f t="shared" si="957"/>
        <v/>
      </c>
    </row>
    <row r="3351" spans="71:92" x14ac:dyDescent="0.3">
      <c r="BS3351" s="32" t="str">
        <f>IF(Kiadasi_kiseroiv!$K$2=BT3351,BV3351,"")</f>
        <v/>
      </c>
      <c r="BT3351" s="34" t="str">
        <f t="shared" si="940"/>
        <v/>
      </c>
      <c r="BU3351" s="32" t="str">
        <f t="shared" si="941"/>
        <v/>
      </c>
      <c r="BV3351" s="32" t="str">
        <f t="shared" si="942"/>
        <v/>
      </c>
      <c r="BW3351" s="32" t="str">
        <f t="shared" si="943"/>
        <v/>
      </c>
      <c r="BX3351" s="32" t="str">
        <f t="shared" si="944"/>
        <v/>
      </c>
      <c r="BY3351" s="32" t="str">
        <f t="shared" si="945"/>
        <v/>
      </c>
      <c r="BZ3351" s="32" t="str">
        <f t="shared" si="946"/>
        <v/>
      </c>
      <c r="CA3351" s="32" t="str">
        <f t="shared" si="947"/>
        <v/>
      </c>
      <c r="CB3351" s="33">
        <f>IF(COUNTIF($CD$7:CD3351,CD3351)=1,CD3351,CD3351+COUNTIF($CD$6:CD3350,CD3351))</f>
        <v>58497</v>
      </c>
      <c r="CC3351" s="34">
        <f t="shared" si="948"/>
        <v>55153</v>
      </c>
      <c r="CD3351" s="32">
        <f t="shared" si="949"/>
        <v>55153</v>
      </c>
      <c r="CE3351" s="32">
        <f t="shared" si="950"/>
        <v>0</v>
      </c>
      <c r="CF3351" s="32">
        <f t="shared" si="951"/>
        <v>0</v>
      </c>
      <c r="CG3351" s="32" t="str">
        <f t="shared" si="952"/>
        <v/>
      </c>
      <c r="CH3351" s="32">
        <v>3346</v>
      </c>
      <c r="CI3351" s="32" t="s">
        <v>6</v>
      </c>
      <c r="CJ3351" s="32" t="str">
        <f t="shared" si="953"/>
        <v/>
      </c>
      <c r="CK3351" s="32" t="str">
        <f t="shared" si="954"/>
        <v/>
      </c>
      <c r="CL3351" s="32" t="str">
        <f t="shared" si="955"/>
        <v/>
      </c>
      <c r="CM3351" s="32" t="str">
        <f t="shared" si="956"/>
        <v/>
      </c>
      <c r="CN3351" s="32" t="str">
        <f t="shared" si="957"/>
        <v/>
      </c>
    </row>
    <row r="3352" spans="71:92" x14ac:dyDescent="0.3">
      <c r="BS3352" s="32" t="str">
        <f>IF(Kiadasi_kiseroiv!$K$2=BT3352,BV3352,"")</f>
        <v/>
      </c>
      <c r="BT3352" s="34" t="str">
        <f t="shared" si="940"/>
        <v/>
      </c>
      <c r="BU3352" s="32" t="str">
        <f t="shared" si="941"/>
        <v/>
      </c>
      <c r="BV3352" s="32" t="str">
        <f t="shared" si="942"/>
        <v/>
      </c>
      <c r="BW3352" s="32" t="str">
        <f t="shared" si="943"/>
        <v/>
      </c>
      <c r="BX3352" s="32" t="str">
        <f t="shared" si="944"/>
        <v/>
      </c>
      <c r="BY3352" s="32" t="str">
        <f t="shared" si="945"/>
        <v/>
      </c>
      <c r="BZ3352" s="32" t="str">
        <f t="shared" si="946"/>
        <v/>
      </c>
      <c r="CA3352" s="32" t="str">
        <f t="shared" si="947"/>
        <v/>
      </c>
      <c r="CB3352" s="33">
        <f>IF(COUNTIF($CD$7:CD3352,CD3352)=1,CD3352,CD3352+COUNTIF($CD$6:CD3351,CD3352))</f>
        <v>58498</v>
      </c>
      <c r="CC3352" s="34">
        <f t="shared" si="948"/>
        <v>55153</v>
      </c>
      <c r="CD3352" s="32">
        <f t="shared" si="949"/>
        <v>55153</v>
      </c>
      <c r="CE3352" s="32">
        <f t="shared" si="950"/>
        <v>0</v>
      </c>
      <c r="CF3352" s="32">
        <f t="shared" si="951"/>
        <v>0</v>
      </c>
      <c r="CG3352" s="32" t="str">
        <f t="shared" si="952"/>
        <v/>
      </c>
      <c r="CH3352" s="32">
        <v>3347</v>
      </c>
      <c r="CI3352" s="32" t="s">
        <v>6</v>
      </c>
      <c r="CJ3352" s="32" t="str">
        <f t="shared" si="953"/>
        <v/>
      </c>
      <c r="CK3352" s="32" t="str">
        <f t="shared" si="954"/>
        <v/>
      </c>
      <c r="CL3352" s="32" t="str">
        <f t="shared" si="955"/>
        <v/>
      </c>
      <c r="CM3352" s="32" t="str">
        <f t="shared" si="956"/>
        <v/>
      </c>
      <c r="CN3352" s="32" t="str">
        <f t="shared" si="957"/>
        <v/>
      </c>
    </row>
    <row r="3353" spans="71:92" x14ac:dyDescent="0.3">
      <c r="BS3353" s="32" t="str">
        <f>IF(Kiadasi_kiseroiv!$K$2=BT3353,BV3353,"")</f>
        <v/>
      </c>
      <c r="BT3353" s="34" t="str">
        <f t="shared" si="940"/>
        <v/>
      </c>
      <c r="BU3353" s="32" t="str">
        <f t="shared" si="941"/>
        <v/>
      </c>
      <c r="BV3353" s="32" t="str">
        <f t="shared" si="942"/>
        <v/>
      </c>
      <c r="BW3353" s="32" t="str">
        <f t="shared" si="943"/>
        <v/>
      </c>
      <c r="BX3353" s="32" t="str">
        <f t="shared" si="944"/>
        <v/>
      </c>
      <c r="BY3353" s="32" t="str">
        <f t="shared" si="945"/>
        <v/>
      </c>
      <c r="BZ3353" s="32" t="str">
        <f t="shared" si="946"/>
        <v/>
      </c>
      <c r="CA3353" s="32" t="str">
        <f t="shared" si="947"/>
        <v/>
      </c>
      <c r="CB3353" s="33">
        <f>IF(COUNTIF($CD$7:CD3353,CD3353)=1,CD3353,CD3353+COUNTIF($CD$6:CD3352,CD3353))</f>
        <v>58499</v>
      </c>
      <c r="CC3353" s="34">
        <f t="shared" si="948"/>
        <v>55153</v>
      </c>
      <c r="CD3353" s="32">
        <f t="shared" si="949"/>
        <v>55153</v>
      </c>
      <c r="CE3353" s="32">
        <f t="shared" si="950"/>
        <v>0</v>
      </c>
      <c r="CF3353" s="32">
        <f t="shared" si="951"/>
        <v>0</v>
      </c>
      <c r="CG3353" s="32" t="str">
        <f t="shared" si="952"/>
        <v/>
      </c>
      <c r="CH3353" s="32">
        <v>3348</v>
      </c>
      <c r="CI3353" s="32" t="s">
        <v>6</v>
      </c>
      <c r="CJ3353" s="32" t="str">
        <f t="shared" si="953"/>
        <v/>
      </c>
      <c r="CK3353" s="32" t="str">
        <f t="shared" si="954"/>
        <v/>
      </c>
      <c r="CL3353" s="32" t="str">
        <f t="shared" si="955"/>
        <v/>
      </c>
      <c r="CM3353" s="32" t="str">
        <f t="shared" si="956"/>
        <v/>
      </c>
      <c r="CN3353" s="32" t="str">
        <f t="shared" si="957"/>
        <v/>
      </c>
    </row>
    <row r="3354" spans="71:92" x14ac:dyDescent="0.3">
      <c r="BS3354" s="32" t="str">
        <f>IF(Kiadasi_kiseroiv!$K$2=BT3354,BV3354,"")</f>
        <v/>
      </c>
      <c r="BT3354" s="34" t="str">
        <f t="shared" si="940"/>
        <v/>
      </c>
      <c r="BU3354" s="32" t="str">
        <f t="shared" si="941"/>
        <v/>
      </c>
      <c r="BV3354" s="32" t="str">
        <f t="shared" si="942"/>
        <v/>
      </c>
      <c r="BW3354" s="32" t="str">
        <f t="shared" si="943"/>
        <v/>
      </c>
      <c r="BX3354" s="32" t="str">
        <f t="shared" si="944"/>
        <v/>
      </c>
      <c r="BY3354" s="32" t="str">
        <f t="shared" si="945"/>
        <v/>
      </c>
      <c r="BZ3354" s="32" t="str">
        <f t="shared" si="946"/>
        <v/>
      </c>
      <c r="CA3354" s="32" t="str">
        <f t="shared" si="947"/>
        <v/>
      </c>
      <c r="CB3354" s="33">
        <f>IF(COUNTIF($CD$7:CD3354,CD3354)=1,CD3354,CD3354+COUNTIF($CD$6:CD3353,CD3354))</f>
        <v>58500</v>
      </c>
      <c r="CC3354" s="34">
        <f t="shared" si="948"/>
        <v>55153</v>
      </c>
      <c r="CD3354" s="32">
        <f t="shared" si="949"/>
        <v>55153</v>
      </c>
      <c r="CE3354" s="32">
        <f t="shared" si="950"/>
        <v>0</v>
      </c>
      <c r="CF3354" s="32">
        <f t="shared" si="951"/>
        <v>0</v>
      </c>
      <c r="CG3354" s="32" t="str">
        <f t="shared" si="952"/>
        <v/>
      </c>
      <c r="CH3354" s="32">
        <v>3349</v>
      </c>
      <c r="CI3354" s="32" t="s">
        <v>6</v>
      </c>
      <c r="CJ3354" s="32" t="str">
        <f t="shared" si="953"/>
        <v/>
      </c>
      <c r="CK3354" s="32" t="str">
        <f t="shared" si="954"/>
        <v/>
      </c>
      <c r="CL3354" s="32" t="str">
        <f t="shared" si="955"/>
        <v/>
      </c>
      <c r="CM3354" s="32" t="str">
        <f t="shared" si="956"/>
        <v/>
      </c>
      <c r="CN3354" s="32" t="str">
        <f t="shared" si="957"/>
        <v/>
      </c>
    </row>
    <row r="3355" spans="71:92" x14ac:dyDescent="0.3">
      <c r="BS3355" s="32" t="str">
        <f>IF(Kiadasi_kiseroiv!$K$2=BT3355,BV3355,"")</f>
        <v/>
      </c>
      <c r="BT3355" s="34" t="str">
        <f t="shared" si="940"/>
        <v/>
      </c>
      <c r="BU3355" s="32" t="str">
        <f t="shared" si="941"/>
        <v/>
      </c>
      <c r="BV3355" s="32" t="str">
        <f t="shared" si="942"/>
        <v/>
      </c>
      <c r="BW3355" s="32" t="str">
        <f t="shared" si="943"/>
        <v/>
      </c>
      <c r="BX3355" s="32" t="str">
        <f t="shared" si="944"/>
        <v/>
      </c>
      <c r="BY3355" s="32" t="str">
        <f t="shared" si="945"/>
        <v/>
      </c>
      <c r="BZ3355" s="32" t="str">
        <f t="shared" si="946"/>
        <v/>
      </c>
      <c r="CA3355" s="32" t="str">
        <f t="shared" si="947"/>
        <v/>
      </c>
      <c r="CB3355" s="33">
        <f>IF(COUNTIF($CD$7:CD3355,CD3355)=1,CD3355,CD3355+COUNTIF($CD$6:CD3354,CD3355))</f>
        <v>58501</v>
      </c>
      <c r="CC3355" s="34">
        <f t="shared" si="948"/>
        <v>55153</v>
      </c>
      <c r="CD3355" s="32">
        <f t="shared" si="949"/>
        <v>55153</v>
      </c>
      <c r="CE3355" s="32">
        <f t="shared" si="950"/>
        <v>0</v>
      </c>
      <c r="CF3355" s="32">
        <f t="shared" si="951"/>
        <v>0</v>
      </c>
      <c r="CG3355" s="32" t="str">
        <f t="shared" si="952"/>
        <v/>
      </c>
      <c r="CH3355" s="32">
        <v>3350</v>
      </c>
      <c r="CI3355" s="32" t="s">
        <v>6</v>
      </c>
      <c r="CJ3355" s="32" t="str">
        <f t="shared" si="953"/>
        <v/>
      </c>
      <c r="CK3355" s="32" t="str">
        <f t="shared" si="954"/>
        <v/>
      </c>
      <c r="CL3355" s="32" t="str">
        <f t="shared" si="955"/>
        <v/>
      </c>
      <c r="CM3355" s="32" t="str">
        <f t="shared" si="956"/>
        <v/>
      </c>
      <c r="CN3355" s="32" t="str">
        <f t="shared" si="957"/>
        <v/>
      </c>
    </row>
    <row r="3356" spans="71:92" x14ac:dyDescent="0.3">
      <c r="BS3356" s="32" t="str">
        <f>IF(Kiadasi_kiseroiv!$K$2=BT3356,BV3356,"")</f>
        <v/>
      </c>
      <c r="BT3356" s="34" t="str">
        <f t="shared" si="940"/>
        <v/>
      </c>
      <c r="BU3356" s="32" t="str">
        <f t="shared" si="941"/>
        <v/>
      </c>
      <c r="BV3356" s="32" t="str">
        <f t="shared" si="942"/>
        <v/>
      </c>
      <c r="BW3356" s="32" t="str">
        <f t="shared" si="943"/>
        <v/>
      </c>
      <c r="BX3356" s="32" t="str">
        <f t="shared" si="944"/>
        <v/>
      </c>
      <c r="BY3356" s="32" t="str">
        <f t="shared" si="945"/>
        <v/>
      </c>
      <c r="BZ3356" s="32" t="str">
        <f t="shared" si="946"/>
        <v/>
      </c>
      <c r="CA3356" s="32" t="str">
        <f t="shared" si="947"/>
        <v/>
      </c>
      <c r="CB3356" s="33">
        <f>IF(COUNTIF($CD$7:CD3356,CD3356)=1,CD3356,CD3356+COUNTIF($CD$6:CD3355,CD3356))</f>
        <v>58502</v>
      </c>
      <c r="CC3356" s="34">
        <f t="shared" si="948"/>
        <v>55153</v>
      </c>
      <c r="CD3356" s="32">
        <f t="shared" si="949"/>
        <v>55153</v>
      </c>
      <c r="CE3356" s="32">
        <f t="shared" si="950"/>
        <v>0</v>
      </c>
      <c r="CF3356" s="32">
        <f t="shared" si="951"/>
        <v>0</v>
      </c>
      <c r="CG3356" s="32" t="str">
        <f t="shared" si="952"/>
        <v/>
      </c>
      <c r="CH3356" s="32">
        <v>3351</v>
      </c>
      <c r="CI3356" s="32" t="s">
        <v>6</v>
      </c>
      <c r="CJ3356" s="32" t="str">
        <f t="shared" si="953"/>
        <v/>
      </c>
      <c r="CK3356" s="32" t="str">
        <f t="shared" si="954"/>
        <v/>
      </c>
      <c r="CL3356" s="32" t="str">
        <f t="shared" si="955"/>
        <v/>
      </c>
      <c r="CM3356" s="32" t="str">
        <f t="shared" si="956"/>
        <v/>
      </c>
      <c r="CN3356" s="32" t="str">
        <f t="shared" si="957"/>
        <v/>
      </c>
    </row>
    <row r="3357" spans="71:92" x14ac:dyDescent="0.3">
      <c r="BS3357" s="32" t="str">
        <f>IF(Kiadasi_kiseroiv!$K$2=BT3357,BV3357,"")</f>
        <v/>
      </c>
      <c r="BT3357" s="34" t="str">
        <f t="shared" si="940"/>
        <v/>
      </c>
      <c r="BU3357" s="32" t="str">
        <f t="shared" si="941"/>
        <v/>
      </c>
      <c r="BV3357" s="32" t="str">
        <f t="shared" si="942"/>
        <v/>
      </c>
      <c r="BW3357" s="32" t="str">
        <f t="shared" si="943"/>
        <v/>
      </c>
      <c r="BX3357" s="32" t="str">
        <f t="shared" si="944"/>
        <v/>
      </c>
      <c r="BY3357" s="32" t="str">
        <f t="shared" si="945"/>
        <v/>
      </c>
      <c r="BZ3357" s="32" t="str">
        <f t="shared" si="946"/>
        <v/>
      </c>
      <c r="CA3357" s="32" t="str">
        <f t="shared" si="947"/>
        <v/>
      </c>
      <c r="CB3357" s="33">
        <f>IF(COUNTIF($CD$7:CD3357,CD3357)=1,CD3357,CD3357+COUNTIF($CD$6:CD3356,CD3357))</f>
        <v>58503</v>
      </c>
      <c r="CC3357" s="34">
        <f t="shared" si="948"/>
        <v>55153</v>
      </c>
      <c r="CD3357" s="32">
        <f t="shared" si="949"/>
        <v>55153</v>
      </c>
      <c r="CE3357" s="32">
        <f t="shared" si="950"/>
        <v>0</v>
      </c>
      <c r="CF3357" s="32">
        <f t="shared" si="951"/>
        <v>0</v>
      </c>
      <c r="CG3357" s="32" t="str">
        <f t="shared" si="952"/>
        <v/>
      </c>
      <c r="CH3357" s="32">
        <v>3352</v>
      </c>
      <c r="CI3357" s="32" t="s">
        <v>6</v>
      </c>
      <c r="CJ3357" s="32" t="str">
        <f t="shared" si="953"/>
        <v/>
      </c>
      <c r="CK3357" s="32" t="str">
        <f t="shared" si="954"/>
        <v/>
      </c>
      <c r="CL3357" s="32" t="str">
        <f t="shared" si="955"/>
        <v/>
      </c>
      <c r="CM3357" s="32" t="str">
        <f t="shared" si="956"/>
        <v/>
      </c>
      <c r="CN3357" s="32" t="str">
        <f t="shared" si="957"/>
        <v/>
      </c>
    </row>
    <row r="3358" spans="71:92" x14ac:dyDescent="0.3">
      <c r="BS3358" s="32" t="str">
        <f>IF(Kiadasi_kiseroiv!$K$2=BT3358,BV3358,"")</f>
        <v/>
      </c>
      <c r="BT3358" s="34" t="str">
        <f t="shared" si="940"/>
        <v/>
      </c>
      <c r="BU3358" s="32" t="str">
        <f t="shared" si="941"/>
        <v/>
      </c>
      <c r="BV3358" s="32" t="str">
        <f t="shared" si="942"/>
        <v/>
      </c>
      <c r="BW3358" s="32" t="str">
        <f t="shared" si="943"/>
        <v/>
      </c>
      <c r="BX3358" s="32" t="str">
        <f t="shared" si="944"/>
        <v/>
      </c>
      <c r="BY3358" s="32" t="str">
        <f t="shared" si="945"/>
        <v/>
      </c>
      <c r="BZ3358" s="32" t="str">
        <f t="shared" si="946"/>
        <v/>
      </c>
      <c r="CA3358" s="32" t="str">
        <f t="shared" si="947"/>
        <v/>
      </c>
      <c r="CB3358" s="33">
        <f>IF(COUNTIF($CD$7:CD3358,CD3358)=1,CD3358,CD3358+COUNTIF($CD$6:CD3357,CD3358))</f>
        <v>58504</v>
      </c>
      <c r="CC3358" s="34">
        <f t="shared" si="948"/>
        <v>55153</v>
      </c>
      <c r="CD3358" s="32">
        <f t="shared" si="949"/>
        <v>55153</v>
      </c>
      <c r="CE3358" s="32">
        <f t="shared" si="950"/>
        <v>0</v>
      </c>
      <c r="CF3358" s="32">
        <f t="shared" si="951"/>
        <v>0</v>
      </c>
      <c r="CG3358" s="32" t="str">
        <f t="shared" si="952"/>
        <v/>
      </c>
      <c r="CH3358" s="32">
        <v>3353</v>
      </c>
      <c r="CI3358" s="32" t="s">
        <v>6</v>
      </c>
      <c r="CJ3358" s="32" t="str">
        <f t="shared" si="953"/>
        <v/>
      </c>
      <c r="CK3358" s="32" t="str">
        <f t="shared" si="954"/>
        <v/>
      </c>
      <c r="CL3358" s="32" t="str">
        <f t="shared" si="955"/>
        <v/>
      </c>
      <c r="CM3358" s="32" t="str">
        <f t="shared" si="956"/>
        <v/>
      </c>
      <c r="CN3358" s="32" t="str">
        <f t="shared" si="957"/>
        <v/>
      </c>
    </row>
    <row r="3359" spans="71:92" x14ac:dyDescent="0.3">
      <c r="BS3359" s="32" t="str">
        <f>IF(Kiadasi_kiseroiv!$K$2=BT3359,BV3359,"")</f>
        <v/>
      </c>
      <c r="BT3359" s="34" t="str">
        <f t="shared" si="940"/>
        <v/>
      </c>
      <c r="BU3359" s="32" t="str">
        <f t="shared" si="941"/>
        <v/>
      </c>
      <c r="BV3359" s="32" t="str">
        <f t="shared" si="942"/>
        <v/>
      </c>
      <c r="BW3359" s="32" t="str">
        <f t="shared" si="943"/>
        <v/>
      </c>
      <c r="BX3359" s="32" t="str">
        <f t="shared" si="944"/>
        <v/>
      </c>
      <c r="BY3359" s="32" t="str">
        <f t="shared" si="945"/>
        <v/>
      </c>
      <c r="BZ3359" s="32" t="str">
        <f t="shared" si="946"/>
        <v/>
      </c>
      <c r="CA3359" s="32" t="str">
        <f t="shared" si="947"/>
        <v/>
      </c>
      <c r="CB3359" s="33">
        <f>IF(COUNTIF($CD$7:CD3359,CD3359)=1,CD3359,CD3359+COUNTIF($CD$6:CD3358,CD3359))</f>
        <v>58505</v>
      </c>
      <c r="CC3359" s="34">
        <f t="shared" si="948"/>
        <v>55153</v>
      </c>
      <c r="CD3359" s="32">
        <f t="shared" si="949"/>
        <v>55153</v>
      </c>
      <c r="CE3359" s="32">
        <f t="shared" si="950"/>
        <v>0</v>
      </c>
      <c r="CF3359" s="32">
        <f t="shared" si="951"/>
        <v>0</v>
      </c>
      <c r="CG3359" s="32" t="str">
        <f t="shared" si="952"/>
        <v/>
      </c>
      <c r="CH3359" s="32">
        <v>3354</v>
      </c>
      <c r="CI3359" s="32" t="s">
        <v>6</v>
      </c>
      <c r="CJ3359" s="32" t="str">
        <f t="shared" si="953"/>
        <v/>
      </c>
      <c r="CK3359" s="32" t="str">
        <f t="shared" si="954"/>
        <v/>
      </c>
      <c r="CL3359" s="32" t="str">
        <f t="shared" si="955"/>
        <v/>
      </c>
      <c r="CM3359" s="32" t="str">
        <f t="shared" si="956"/>
        <v/>
      </c>
      <c r="CN3359" s="32" t="str">
        <f t="shared" si="957"/>
        <v/>
      </c>
    </row>
    <row r="3360" spans="71:92" x14ac:dyDescent="0.3">
      <c r="BS3360" s="32" t="str">
        <f>IF(Kiadasi_kiseroiv!$K$2=BT3360,BV3360,"")</f>
        <v/>
      </c>
      <c r="BT3360" s="34" t="str">
        <f t="shared" si="940"/>
        <v/>
      </c>
      <c r="BU3360" s="32" t="str">
        <f t="shared" si="941"/>
        <v/>
      </c>
      <c r="BV3360" s="32" t="str">
        <f t="shared" si="942"/>
        <v/>
      </c>
      <c r="BW3360" s="32" t="str">
        <f t="shared" si="943"/>
        <v/>
      </c>
      <c r="BX3360" s="32" t="str">
        <f t="shared" si="944"/>
        <v/>
      </c>
      <c r="BY3360" s="32" t="str">
        <f t="shared" si="945"/>
        <v/>
      </c>
      <c r="BZ3360" s="32" t="str">
        <f t="shared" si="946"/>
        <v/>
      </c>
      <c r="CA3360" s="32" t="str">
        <f t="shared" si="947"/>
        <v/>
      </c>
      <c r="CB3360" s="33">
        <f>IF(COUNTIF($CD$7:CD3360,CD3360)=1,CD3360,CD3360+COUNTIF($CD$6:CD3359,CD3360))</f>
        <v>58506</v>
      </c>
      <c r="CC3360" s="34">
        <f t="shared" si="948"/>
        <v>55153</v>
      </c>
      <c r="CD3360" s="32">
        <f t="shared" si="949"/>
        <v>55153</v>
      </c>
      <c r="CE3360" s="32">
        <f t="shared" si="950"/>
        <v>0</v>
      </c>
      <c r="CF3360" s="32">
        <f t="shared" si="951"/>
        <v>0</v>
      </c>
      <c r="CG3360" s="32" t="str">
        <f t="shared" si="952"/>
        <v/>
      </c>
      <c r="CH3360" s="32">
        <v>3355</v>
      </c>
      <c r="CI3360" s="32" t="s">
        <v>6</v>
      </c>
      <c r="CJ3360" s="32" t="str">
        <f t="shared" si="953"/>
        <v/>
      </c>
      <c r="CK3360" s="32" t="str">
        <f t="shared" si="954"/>
        <v/>
      </c>
      <c r="CL3360" s="32" t="str">
        <f t="shared" si="955"/>
        <v/>
      </c>
      <c r="CM3360" s="32" t="str">
        <f t="shared" si="956"/>
        <v/>
      </c>
      <c r="CN3360" s="32" t="str">
        <f t="shared" si="957"/>
        <v/>
      </c>
    </row>
    <row r="3361" spans="71:92" x14ac:dyDescent="0.3">
      <c r="BS3361" s="32" t="str">
        <f>IF(Kiadasi_kiseroiv!$K$2=BT3361,BV3361,"")</f>
        <v/>
      </c>
      <c r="BT3361" s="34" t="str">
        <f t="shared" si="940"/>
        <v/>
      </c>
      <c r="BU3361" s="32" t="str">
        <f t="shared" si="941"/>
        <v/>
      </c>
      <c r="BV3361" s="32" t="str">
        <f t="shared" si="942"/>
        <v/>
      </c>
      <c r="BW3361" s="32" t="str">
        <f t="shared" si="943"/>
        <v/>
      </c>
      <c r="BX3361" s="32" t="str">
        <f t="shared" si="944"/>
        <v/>
      </c>
      <c r="BY3361" s="32" t="str">
        <f t="shared" si="945"/>
        <v/>
      </c>
      <c r="BZ3361" s="32" t="str">
        <f t="shared" si="946"/>
        <v/>
      </c>
      <c r="CA3361" s="32" t="str">
        <f t="shared" si="947"/>
        <v/>
      </c>
      <c r="CB3361" s="33">
        <f>IF(COUNTIF($CD$7:CD3361,CD3361)=1,CD3361,CD3361+COUNTIF($CD$6:CD3360,CD3361))</f>
        <v>58507</v>
      </c>
      <c r="CC3361" s="34">
        <f t="shared" si="948"/>
        <v>55153</v>
      </c>
      <c r="CD3361" s="32">
        <f t="shared" si="949"/>
        <v>55153</v>
      </c>
      <c r="CE3361" s="32">
        <f t="shared" si="950"/>
        <v>0</v>
      </c>
      <c r="CF3361" s="32">
        <f t="shared" si="951"/>
        <v>0</v>
      </c>
      <c r="CG3361" s="32" t="str">
        <f t="shared" si="952"/>
        <v/>
      </c>
      <c r="CH3361" s="32">
        <v>3356</v>
      </c>
      <c r="CI3361" s="32" t="s">
        <v>6</v>
      </c>
      <c r="CJ3361" s="32" t="str">
        <f t="shared" si="953"/>
        <v/>
      </c>
      <c r="CK3361" s="32" t="str">
        <f t="shared" si="954"/>
        <v/>
      </c>
      <c r="CL3361" s="32" t="str">
        <f t="shared" si="955"/>
        <v/>
      </c>
      <c r="CM3361" s="32" t="str">
        <f t="shared" si="956"/>
        <v/>
      </c>
      <c r="CN3361" s="32" t="str">
        <f t="shared" si="957"/>
        <v/>
      </c>
    </row>
    <row r="3362" spans="71:92" x14ac:dyDescent="0.3">
      <c r="BS3362" s="32" t="str">
        <f>IF(Kiadasi_kiseroiv!$K$2=BT3362,BV3362,"")</f>
        <v/>
      </c>
      <c r="BT3362" s="34" t="str">
        <f t="shared" si="940"/>
        <v/>
      </c>
      <c r="BU3362" s="32" t="str">
        <f t="shared" si="941"/>
        <v/>
      </c>
      <c r="BV3362" s="32" t="str">
        <f t="shared" si="942"/>
        <v/>
      </c>
      <c r="BW3362" s="32" t="str">
        <f t="shared" si="943"/>
        <v/>
      </c>
      <c r="BX3362" s="32" t="str">
        <f t="shared" si="944"/>
        <v/>
      </c>
      <c r="BY3362" s="32" t="str">
        <f t="shared" si="945"/>
        <v/>
      </c>
      <c r="BZ3362" s="32" t="str">
        <f t="shared" si="946"/>
        <v/>
      </c>
      <c r="CA3362" s="32" t="str">
        <f t="shared" si="947"/>
        <v/>
      </c>
      <c r="CB3362" s="33">
        <f>IF(COUNTIF($CD$7:CD3362,CD3362)=1,CD3362,CD3362+COUNTIF($CD$6:CD3361,CD3362))</f>
        <v>58508</v>
      </c>
      <c r="CC3362" s="34">
        <f t="shared" si="948"/>
        <v>55153</v>
      </c>
      <c r="CD3362" s="32">
        <f t="shared" si="949"/>
        <v>55153</v>
      </c>
      <c r="CE3362" s="32">
        <f t="shared" si="950"/>
        <v>0</v>
      </c>
      <c r="CF3362" s="32">
        <f t="shared" si="951"/>
        <v>0</v>
      </c>
      <c r="CG3362" s="32" t="str">
        <f t="shared" si="952"/>
        <v/>
      </c>
      <c r="CH3362" s="32">
        <v>3357</v>
      </c>
      <c r="CI3362" s="32" t="s">
        <v>6</v>
      </c>
      <c r="CJ3362" s="32" t="str">
        <f t="shared" si="953"/>
        <v/>
      </c>
      <c r="CK3362" s="32" t="str">
        <f t="shared" si="954"/>
        <v/>
      </c>
      <c r="CL3362" s="32" t="str">
        <f t="shared" si="955"/>
        <v/>
      </c>
      <c r="CM3362" s="32" t="str">
        <f t="shared" si="956"/>
        <v/>
      </c>
      <c r="CN3362" s="32" t="str">
        <f t="shared" si="957"/>
        <v/>
      </c>
    </row>
    <row r="3363" spans="71:92" x14ac:dyDescent="0.3">
      <c r="BS3363" s="32" t="str">
        <f>IF(Kiadasi_kiseroiv!$K$2=BT3363,BV3363,"")</f>
        <v/>
      </c>
      <c r="BT3363" s="34" t="str">
        <f t="shared" si="940"/>
        <v/>
      </c>
      <c r="BU3363" s="32" t="str">
        <f t="shared" si="941"/>
        <v/>
      </c>
      <c r="BV3363" s="32" t="str">
        <f t="shared" si="942"/>
        <v/>
      </c>
      <c r="BW3363" s="32" t="str">
        <f t="shared" si="943"/>
        <v/>
      </c>
      <c r="BX3363" s="32" t="str">
        <f t="shared" si="944"/>
        <v/>
      </c>
      <c r="BY3363" s="32" t="str">
        <f t="shared" si="945"/>
        <v/>
      </c>
      <c r="BZ3363" s="32" t="str">
        <f t="shared" si="946"/>
        <v/>
      </c>
      <c r="CA3363" s="32" t="str">
        <f t="shared" si="947"/>
        <v/>
      </c>
      <c r="CB3363" s="33">
        <f>IF(COUNTIF($CD$7:CD3363,CD3363)=1,CD3363,CD3363+COUNTIF($CD$6:CD3362,CD3363))</f>
        <v>58509</v>
      </c>
      <c r="CC3363" s="34">
        <f t="shared" si="948"/>
        <v>55153</v>
      </c>
      <c r="CD3363" s="32">
        <f t="shared" si="949"/>
        <v>55153</v>
      </c>
      <c r="CE3363" s="32">
        <f t="shared" si="950"/>
        <v>0</v>
      </c>
      <c r="CF3363" s="32">
        <f t="shared" si="951"/>
        <v>0</v>
      </c>
      <c r="CG3363" s="32" t="str">
        <f t="shared" si="952"/>
        <v/>
      </c>
      <c r="CH3363" s="32">
        <v>3358</v>
      </c>
      <c r="CI3363" s="32" t="s">
        <v>6</v>
      </c>
      <c r="CJ3363" s="32" t="str">
        <f t="shared" si="953"/>
        <v/>
      </c>
      <c r="CK3363" s="32" t="str">
        <f t="shared" si="954"/>
        <v/>
      </c>
      <c r="CL3363" s="32" t="str">
        <f t="shared" si="955"/>
        <v/>
      </c>
      <c r="CM3363" s="32" t="str">
        <f t="shared" si="956"/>
        <v/>
      </c>
      <c r="CN3363" s="32" t="str">
        <f t="shared" si="957"/>
        <v/>
      </c>
    </row>
    <row r="3364" spans="71:92" x14ac:dyDescent="0.3">
      <c r="BS3364" s="32" t="str">
        <f>IF(Kiadasi_kiseroiv!$K$2=BT3364,BV3364,"")</f>
        <v/>
      </c>
      <c r="BT3364" s="34" t="str">
        <f t="shared" si="940"/>
        <v/>
      </c>
      <c r="BU3364" s="32" t="str">
        <f t="shared" si="941"/>
        <v/>
      </c>
      <c r="BV3364" s="32" t="str">
        <f t="shared" si="942"/>
        <v/>
      </c>
      <c r="BW3364" s="32" t="str">
        <f t="shared" si="943"/>
        <v/>
      </c>
      <c r="BX3364" s="32" t="str">
        <f t="shared" si="944"/>
        <v/>
      </c>
      <c r="BY3364" s="32" t="str">
        <f t="shared" si="945"/>
        <v/>
      </c>
      <c r="BZ3364" s="32" t="str">
        <f t="shared" si="946"/>
        <v/>
      </c>
      <c r="CA3364" s="32" t="str">
        <f t="shared" si="947"/>
        <v/>
      </c>
      <c r="CB3364" s="33">
        <f>IF(COUNTIF($CD$7:CD3364,CD3364)=1,CD3364,CD3364+COUNTIF($CD$6:CD3363,CD3364))</f>
        <v>58510</v>
      </c>
      <c r="CC3364" s="34">
        <f t="shared" si="948"/>
        <v>55153</v>
      </c>
      <c r="CD3364" s="32">
        <f t="shared" si="949"/>
        <v>55153</v>
      </c>
      <c r="CE3364" s="32">
        <f t="shared" si="950"/>
        <v>0</v>
      </c>
      <c r="CF3364" s="32">
        <f t="shared" si="951"/>
        <v>0</v>
      </c>
      <c r="CG3364" s="32" t="str">
        <f t="shared" si="952"/>
        <v/>
      </c>
      <c r="CH3364" s="32">
        <v>3359</v>
      </c>
      <c r="CI3364" s="32" t="s">
        <v>6</v>
      </c>
      <c r="CJ3364" s="32" t="str">
        <f t="shared" si="953"/>
        <v/>
      </c>
      <c r="CK3364" s="32" t="str">
        <f t="shared" si="954"/>
        <v/>
      </c>
      <c r="CL3364" s="32" t="str">
        <f t="shared" si="955"/>
        <v/>
      </c>
      <c r="CM3364" s="32" t="str">
        <f t="shared" si="956"/>
        <v/>
      </c>
      <c r="CN3364" s="32" t="str">
        <f t="shared" si="957"/>
        <v/>
      </c>
    </row>
    <row r="3365" spans="71:92" x14ac:dyDescent="0.3">
      <c r="BS3365" s="32" t="str">
        <f>IF(Kiadasi_kiseroiv!$K$2=BT3365,BV3365,"")</f>
        <v/>
      </c>
      <c r="BT3365" s="34" t="str">
        <f t="shared" si="940"/>
        <v/>
      </c>
      <c r="BU3365" s="32" t="str">
        <f t="shared" si="941"/>
        <v/>
      </c>
      <c r="BV3365" s="32" t="str">
        <f t="shared" si="942"/>
        <v/>
      </c>
      <c r="BW3365" s="32" t="str">
        <f t="shared" si="943"/>
        <v/>
      </c>
      <c r="BX3365" s="32" t="str">
        <f t="shared" si="944"/>
        <v/>
      </c>
      <c r="BY3365" s="32" t="str">
        <f t="shared" si="945"/>
        <v/>
      </c>
      <c r="BZ3365" s="32" t="str">
        <f t="shared" si="946"/>
        <v/>
      </c>
      <c r="CA3365" s="32" t="str">
        <f t="shared" si="947"/>
        <v/>
      </c>
      <c r="CB3365" s="33">
        <f>IF(COUNTIF($CD$7:CD3365,CD3365)=1,CD3365,CD3365+COUNTIF($CD$6:CD3364,CD3365))</f>
        <v>58511</v>
      </c>
      <c r="CC3365" s="34">
        <f t="shared" si="948"/>
        <v>55153</v>
      </c>
      <c r="CD3365" s="32">
        <f t="shared" si="949"/>
        <v>55153</v>
      </c>
      <c r="CE3365" s="32">
        <f t="shared" si="950"/>
        <v>0</v>
      </c>
      <c r="CF3365" s="32">
        <f t="shared" si="951"/>
        <v>0</v>
      </c>
      <c r="CG3365" s="32" t="str">
        <f t="shared" si="952"/>
        <v/>
      </c>
      <c r="CH3365" s="32">
        <v>3360</v>
      </c>
      <c r="CI3365" s="32" t="s">
        <v>6</v>
      </c>
      <c r="CJ3365" s="32" t="str">
        <f t="shared" si="953"/>
        <v/>
      </c>
      <c r="CK3365" s="32" t="str">
        <f t="shared" si="954"/>
        <v/>
      </c>
      <c r="CL3365" s="32" t="str">
        <f t="shared" si="955"/>
        <v/>
      </c>
      <c r="CM3365" s="32" t="str">
        <f t="shared" si="956"/>
        <v/>
      </c>
      <c r="CN3365" s="32" t="str">
        <f t="shared" si="957"/>
        <v/>
      </c>
    </row>
    <row r="3366" spans="71:92" x14ac:dyDescent="0.3">
      <c r="BS3366" s="32" t="str">
        <f>IF(Kiadasi_kiseroiv!$K$2=BT3366,BV3366,"")</f>
        <v/>
      </c>
      <c r="BT3366" s="34" t="str">
        <f t="shared" si="940"/>
        <v/>
      </c>
      <c r="BU3366" s="32" t="str">
        <f t="shared" si="941"/>
        <v/>
      </c>
      <c r="BV3366" s="32" t="str">
        <f t="shared" si="942"/>
        <v/>
      </c>
      <c r="BW3366" s="32" t="str">
        <f t="shared" si="943"/>
        <v/>
      </c>
      <c r="BX3366" s="32" t="str">
        <f t="shared" si="944"/>
        <v/>
      </c>
      <c r="BY3366" s="32" t="str">
        <f t="shared" si="945"/>
        <v/>
      </c>
      <c r="BZ3366" s="32" t="str">
        <f t="shared" si="946"/>
        <v/>
      </c>
      <c r="CA3366" s="32" t="str">
        <f t="shared" si="947"/>
        <v/>
      </c>
      <c r="CB3366" s="33">
        <f>IF(COUNTIF($CD$7:CD3366,CD3366)=1,CD3366,CD3366+COUNTIF($CD$6:CD3365,CD3366))</f>
        <v>58512</v>
      </c>
      <c r="CC3366" s="34">
        <f t="shared" si="948"/>
        <v>55153</v>
      </c>
      <c r="CD3366" s="32">
        <f t="shared" si="949"/>
        <v>55153</v>
      </c>
      <c r="CE3366" s="32">
        <f t="shared" si="950"/>
        <v>0</v>
      </c>
      <c r="CF3366" s="32">
        <f t="shared" si="951"/>
        <v>0</v>
      </c>
      <c r="CG3366" s="32" t="str">
        <f t="shared" si="952"/>
        <v/>
      </c>
      <c r="CH3366" s="32">
        <v>3361</v>
      </c>
      <c r="CI3366" s="32" t="s">
        <v>6</v>
      </c>
      <c r="CJ3366" s="32" t="str">
        <f t="shared" si="953"/>
        <v/>
      </c>
      <c r="CK3366" s="32" t="str">
        <f t="shared" si="954"/>
        <v/>
      </c>
      <c r="CL3366" s="32" t="str">
        <f t="shared" si="955"/>
        <v/>
      </c>
      <c r="CM3366" s="32" t="str">
        <f t="shared" si="956"/>
        <v/>
      </c>
      <c r="CN3366" s="32" t="str">
        <f t="shared" si="957"/>
        <v/>
      </c>
    </row>
    <row r="3367" spans="71:92" x14ac:dyDescent="0.3">
      <c r="BS3367" s="32" t="str">
        <f>IF(Kiadasi_kiseroiv!$K$2=BT3367,BV3367,"")</f>
        <v/>
      </c>
      <c r="BT3367" s="34" t="str">
        <f t="shared" si="940"/>
        <v/>
      </c>
      <c r="BU3367" s="32" t="str">
        <f t="shared" si="941"/>
        <v/>
      </c>
      <c r="BV3367" s="32" t="str">
        <f t="shared" si="942"/>
        <v/>
      </c>
      <c r="BW3367" s="32" t="str">
        <f t="shared" si="943"/>
        <v/>
      </c>
      <c r="BX3367" s="32" t="str">
        <f t="shared" si="944"/>
        <v/>
      </c>
      <c r="BY3367" s="32" t="str">
        <f t="shared" si="945"/>
        <v/>
      </c>
      <c r="BZ3367" s="32" t="str">
        <f t="shared" si="946"/>
        <v/>
      </c>
      <c r="CA3367" s="32" t="str">
        <f t="shared" si="947"/>
        <v/>
      </c>
      <c r="CB3367" s="33">
        <f>IF(COUNTIF($CD$7:CD3367,CD3367)=1,CD3367,CD3367+COUNTIF($CD$6:CD3366,CD3367))</f>
        <v>58513</v>
      </c>
      <c r="CC3367" s="34">
        <f t="shared" si="948"/>
        <v>55153</v>
      </c>
      <c r="CD3367" s="32">
        <f t="shared" si="949"/>
        <v>55153</v>
      </c>
      <c r="CE3367" s="32">
        <f t="shared" si="950"/>
        <v>0</v>
      </c>
      <c r="CF3367" s="32">
        <f t="shared" si="951"/>
        <v>0</v>
      </c>
      <c r="CG3367" s="32" t="str">
        <f t="shared" si="952"/>
        <v/>
      </c>
      <c r="CH3367" s="32">
        <v>3362</v>
      </c>
      <c r="CI3367" s="32" t="s">
        <v>6</v>
      </c>
      <c r="CJ3367" s="32" t="str">
        <f t="shared" si="953"/>
        <v/>
      </c>
      <c r="CK3367" s="32" t="str">
        <f t="shared" si="954"/>
        <v/>
      </c>
      <c r="CL3367" s="32" t="str">
        <f t="shared" si="955"/>
        <v/>
      </c>
      <c r="CM3367" s="32" t="str">
        <f t="shared" si="956"/>
        <v/>
      </c>
      <c r="CN3367" s="32" t="str">
        <f t="shared" si="957"/>
        <v/>
      </c>
    </row>
    <row r="3368" spans="71:92" x14ac:dyDescent="0.3">
      <c r="BS3368" s="32" t="str">
        <f>IF(Kiadasi_kiseroiv!$K$2=BT3368,BV3368,"")</f>
        <v/>
      </c>
      <c r="BT3368" s="34" t="str">
        <f t="shared" si="940"/>
        <v/>
      </c>
      <c r="BU3368" s="32" t="str">
        <f t="shared" si="941"/>
        <v/>
      </c>
      <c r="BV3368" s="32" t="str">
        <f t="shared" si="942"/>
        <v/>
      </c>
      <c r="BW3368" s="32" t="str">
        <f t="shared" si="943"/>
        <v/>
      </c>
      <c r="BX3368" s="32" t="str">
        <f t="shared" si="944"/>
        <v/>
      </c>
      <c r="BY3368" s="32" t="str">
        <f t="shared" si="945"/>
        <v/>
      </c>
      <c r="BZ3368" s="32" t="str">
        <f t="shared" si="946"/>
        <v/>
      </c>
      <c r="CA3368" s="32" t="str">
        <f t="shared" si="947"/>
        <v/>
      </c>
      <c r="CB3368" s="33">
        <f>IF(COUNTIF($CD$7:CD3368,CD3368)=1,CD3368,CD3368+COUNTIF($CD$6:CD3367,CD3368))</f>
        <v>58514</v>
      </c>
      <c r="CC3368" s="34">
        <f t="shared" si="948"/>
        <v>55153</v>
      </c>
      <c r="CD3368" s="32">
        <f t="shared" si="949"/>
        <v>55153</v>
      </c>
      <c r="CE3368" s="32">
        <f t="shared" si="950"/>
        <v>0</v>
      </c>
      <c r="CF3368" s="32">
        <f t="shared" si="951"/>
        <v>0</v>
      </c>
      <c r="CG3368" s="32" t="str">
        <f t="shared" si="952"/>
        <v/>
      </c>
      <c r="CH3368" s="32">
        <v>3363</v>
      </c>
      <c r="CI3368" s="32" t="s">
        <v>6</v>
      </c>
      <c r="CJ3368" s="32" t="str">
        <f t="shared" si="953"/>
        <v/>
      </c>
      <c r="CK3368" s="32" t="str">
        <f t="shared" si="954"/>
        <v/>
      </c>
      <c r="CL3368" s="32" t="str">
        <f t="shared" si="955"/>
        <v/>
      </c>
      <c r="CM3368" s="32" t="str">
        <f t="shared" si="956"/>
        <v/>
      </c>
      <c r="CN3368" s="32" t="str">
        <f t="shared" si="957"/>
        <v/>
      </c>
    </row>
    <row r="3369" spans="71:92" x14ac:dyDescent="0.3">
      <c r="BS3369" s="32" t="str">
        <f>IF(Kiadasi_kiseroiv!$K$2=BT3369,BV3369,"")</f>
        <v/>
      </c>
      <c r="BT3369" s="34" t="str">
        <f t="shared" ref="BT3369:BT3432" si="958">IF(AND($BT$4=CI3369,BU3369&lt;&gt;""),CC3369,"")</f>
        <v/>
      </c>
      <c r="BU3369" s="32" t="str">
        <f t="shared" ref="BU3369:BU3432" si="959">IF(AND($BU$1=CI3369,ISERROR(VLOOKUP(CG3369,Kisiv,2,FALSE))=FALSE),CB3369,"")</f>
        <v/>
      </c>
      <c r="BV3369" s="32" t="str">
        <f t="shared" ref="BV3369:BV3432" si="960">IF(BU3369&lt;&gt;"",RANK(BU3369,$BU$7:$BU$33000,1),"")</f>
        <v/>
      </c>
      <c r="BW3369" s="32" t="str">
        <f t="shared" ref="BW3369:BW3432" si="961">IF(CC3369&lt;min,$BW$2,IF(CC3369&lt;=max,CG3369,""))</f>
        <v/>
      </c>
      <c r="BX3369" s="32" t="str">
        <f t="shared" ref="BX3369:BX3432" si="962">IF(AND(OR($BX$1=0,$BX$1=CG3369),OR($BX$2=0,IF(ISERROR(SEARCH($BX$2,CJ3369&amp;CK3369&amp;CL3369,1)),FALSE,TRUE))),CB3369,"")</f>
        <v/>
      </c>
      <c r="BY3369" s="32" t="str">
        <f t="shared" ref="BY3369:BY3432" si="963">IF(AND(BX3369&lt;&gt;"",CC3369&lt;&gt;$CD$2),RANK(BX3369,$BX$7:$BX$33000,1),"")</f>
        <v/>
      </c>
      <c r="BZ3369" s="32" t="str">
        <f t="shared" ref="BZ3369:BZ3432" si="964">IF(AND(CC3369&lt;$BZ$2,CI3369=$BZ$4),$BZ$5,IF(AND(CC3369&lt;=$BZ$3,CI3369=$BZ$4),CB3369,""))</f>
        <v/>
      </c>
      <c r="CA3369" s="32" t="str">
        <f t="shared" ref="CA3369:CA3432" si="965">IF(AND(BZ3369&lt;&gt;"",BZ3369&lt;&gt;$BZ$5),RANK(BZ3369,$BZ$7:$BZ$33000,1),"")</f>
        <v/>
      </c>
      <c r="CB3369" s="33">
        <f>IF(COUNTIF($CD$7:CD3369,CD3369)=1,CD3369,CD3369+COUNTIF($CD$6:CD3368,CD3369))</f>
        <v>58515</v>
      </c>
      <c r="CC3369" s="34">
        <f t="shared" ref="CC3369:CC3432" si="966">IF(INDEX(Kassza,CH3369,1)&lt;&gt;1,INDEX(Kassza,CH3369,1),$CD$2)</f>
        <v>55153</v>
      </c>
      <c r="CD3369" s="32">
        <f t="shared" ref="CD3369:CD3432" si="967">IF(CC3369&lt;&gt;$CD$2,RANK(CC3369,$CC$7:$CC$33000,1),$CD$2)</f>
        <v>55153</v>
      </c>
      <c r="CE3369" s="32">
        <f t="shared" ref="CE3369:CE3432" si="968">INDEX(Kassza,CH3369,6)</f>
        <v>0</v>
      </c>
      <c r="CF3369" s="32">
        <f t="shared" ref="CF3369:CF3432" si="969">INDEX(Kassza,CH3369,8)</f>
        <v>0</v>
      </c>
      <c r="CG3369" s="32" t="str">
        <f t="shared" ref="CG3369:CG3432" si="970">INDEX(Kassza,CH3369,7)&amp;INDEX(Kassza,CH3369,9)</f>
        <v/>
      </c>
      <c r="CH3369" s="32">
        <v>3364</v>
      </c>
      <c r="CI3369" s="32" t="s">
        <v>6</v>
      </c>
      <c r="CJ3369" s="32" t="str">
        <f t="shared" ref="CJ3369:CJ3432" si="971">IF(INDEX(Kassza,CH3369,5)&lt;&gt;0,INDEX(Kassza,CH3369,5),"")</f>
        <v/>
      </c>
      <c r="CK3369" s="32" t="str">
        <f t="shared" ref="CK3369:CK3432" si="972">IF(INDEX(Kassza,CH3369,10)&lt;&gt;0,INDEX(Kassza,CH3369,10),"")</f>
        <v/>
      </c>
      <c r="CL3369" s="32" t="str">
        <f t="shared" ref="CL3369:CL3432" si="973">IF(INDEX(Kassza,CH3369,11)&lt;&gt;0,INDEX(Kassza,CH3369,11),"")</f>
        <v/>
      </c>
      <c r="CM3369" s="32" t="str">
        <f t="shared" ref="CM3369:CM3432" si="974">IF(INDEX(Kassza,CH3369,4)&lt;&gt;0,INDEX(Kassza,CH3369,4),"")</f>
        <v/>
      </c>
      <c r="CN3369" s="32" t="str">
        <f t="shared" ref="CN3369:CN3432" si="975">IF(INDEX(Kassza,CH3369,3)&lt;&gt;0,INDEX(Kassza,CH3369,3),"")</f>
        <v/>
      </c>
    </row>
    <row r="3370" spans="71:92" x14ac:dyDescent="0.3">
      <c r="BS3370" s="32" t="str">
        <f>IF(Kiadasi_kiseroiv!$K$2=BT3370,BV3370,"")</f>
        <v/>
      </c>
      <c r="BT3370" s="34" t="str">
        <f t="shared" si="958"/>
        <v/>
      </c>
      <c r="BU3370" s="32" t="str">
        <f t="shared" si="959"/>
        <v/>
      </c>
      <c r="BV3370" s="32" t="str">
        <f t="shared" si="960"/>
        <v/>
      </c>
      <c r="BW3370" s="32" t="str">
        <f t="shared" si="961"/>
        <v/>
      </c>
      <c r="BX3370" s="32" t="str">
        <f t="shared" si="962"/>
        <v/>
      </c>
      <c r="BY3370" s="32" t="str">
        <f t="shared" si="963"/>
        <v/>
      </c>
      <c r="BZ3370" s="32" t="str">
        <f t="shared" si="964"/>
        <v/>
      </c>
      <c r="CA3370" s="32" t="str">
        <f t="shared" si="965"/>
        <v/>
      </c>
      <c r="CB3370" s="33">
        <f>IF(COUNTIF($CD$7:CD3370,CD3370)=1,CD3370,CD3370+COUNTIF($CD$6:CD3369,CD3370))</f>
        <v>58516</v>
      </c>
      <c r="CC3370" s="34">
        <f t="shared" si="966"/>
        <v>55153</v>
      </c>
      <c r="CD3370" s="32">
        <f t="shared" si="967"/>
        <v>55153</v>
      </c>
      <c r="CE3370" s="32">
        <f t="shared" si="968"/>
        <v>0</v>
      </c>
      <c r="CF3370" s="32">
        <f t="shared" si="969"/>
        <v>0</v>
      </c>
      <c r="CG3370" s="32" t="str">
        <f t="shared" si="970"/>
        <v/>
      </c>
      <c r="CH3370" s="32">
        <v>3365</v>
      </c>
      <c r="CI3370" s="32" t="s">
        <v>6</v>
      </c>
      <c r="CJ3370" s="32" t="str">
        <f t="shared" si="971"/>
        <v/>
      </c>
      <c r="CK3370" s="32" t="str">
        <f t="shared" si="972"/>
        <v/>
      </c>
      <c r="CL3370" s="32" t="str">
        <f t="shared" si="973"/>
        <v/>
      </c>
      <c r="CM3370" s="32" t="str">
        <f t="shared" si="974"/>
        <v/>
      </c>
      <c r="CN3370" s="32" t="str">
        <f t="shared" si="975"/>
        <v/>
      </c>
    </row>
    <row r="3371" spans="71:92" x14ac:dyDescent="0.3">
      <c r="BS3371" s="32" t="str">
        <f>IF(Kiadasi_kiseroiv!$K$2=BT3371,BV3371,"")</f>
        <v/>
      </c>
      <c r="BT3371" s="34" t="str">
        <f t="shared" si="958"/>
        <v/>
      </c>
      <c r="BU3371" s="32" t="str">
        <f t="shared" si="959"/>
        <v/>
      </c>
      <c r="BV3371" s="32" t="str">
        <f t="shared" si="960"/>
        <v/>
      </c>
      <c r="BW3371" s="32" t="str">
        <f t="shared" si="961"/>
        <v/>
      </c>
      <c r="BX3371" s="32" t="str">
        <f t="shared" si="962"/>
        <v/>
      </c>
      <c r="BY3371" s="32" t="str">
        <f t="shared" si="963"/>
        <v/>
      </c>
      <c r="BZ3371" s="32" t="str">
        <f t="shared" si="964"/>
        <v/>
      </c>
      <c r="CA3371" s="32" t="str">
        <f t="shared" si="965"/>
        <v/>
      </c>
      <c r="CB3371" s="33">
        <f>IF(COUNTIF($CD$7:CD3371,CD3371)=1,CD3371,CD3371+COUNTIF($CD$6:CD3370,CD3371))</f>
        <v>58517</v>
      </c>
      <c r="CC3371" s="34">
        <f t="shared" si="966"/>
        <v>55153</v>
      </c>
      <c r="CD3371" s="32">
        <f t="shared" si="967"/>
        <v>55153</v>
      </c>
      <c r="CE3371" s="32">
        <f t="shared" si="968"/>
        <v>0</v>
      </c>
      <c r="CF3371" s="32">
        <f t="shared" si="969"/>
        <v>0</v>
      </c>
      <c r="CG3371" s="32" t="str">
        <f t="shared" si="970"/>
        <v/>
      </c>
      <c r="CH3371" s="32">
        <v>3366</v>
      </c>
      <c r="CI3371" s="32" t="s">
        <v>6</v>
      </c>
      <c r="CJ3371" s="32" t="str">
        <f t="shared" si="971"/>
        <v/>
      </c>
      <c r="CK3371" s="32" t="str">
        <f t="shared" si="972"/>
        <v/>
      </c>
      <c r="CL3371" s="32" t="str">
        <f t="shared" si="973"/>
        <v/>
      </c>
      <c r="CM3371" s="32" t="str">
        <f t="shared" si="974"/>
        <v/>
      </c>
      <c r="CN3371" s="32" t="str">
        <f t="shared" si="975"/>
        <v/>
      </c>
    </row>
    <row r="3372" spans="71:92" x14ac:dyDescent="0.3">
      <c r="BS3372" s="32" t="str">
        <f>IF(Kiadasi_kiseroiv!$K$2=BT3372,BV3372,"")</f>
        <v/>
      </c>
      <c r="BT3372" s="34" t="str">
        <f t="shared" si="958"/>
        <v/>
      </c>
      <c r="BU3372" s="32" t="str">
        <f t="shared" si="959"/>
        <v/>
      </c>
      <c r="BV3372" s="32" t="str">
        <f t="shared" si="960"/>
        <v/>
      </c>
      <c r="BW3372" s="32" t="str">
        <f t="shared" si="961"/>
        <v/>
      </c>
      <c r="BX3372" s="32" t="str">
        <f t="shared" si="962"/>
        <v/>
      </c>
      <c r="BY3372" s="32" t="str">
        <f t="shared" si="963"/>
        <v/>
      </c>
      <c r="BZ3372" s="32" t="str">
        <f t="shared" si="964"/>
        <v/>
      </c>
      <c r="CA3372" s="32" t="str">
        <f t="shared" si="965"/>
        <v/>
      </c>
      <c r="CB3372" s="33">
        <f>IF(COUNTIF($CD$7:CD3372,CD3372)=1,CD3372,CD3372+COUNTIF($CD$6:CD3371,CD3372))</f>
        <v>58518</v>
      </c>
      <c r="CC3372" s="34">
        <f t="shared" si="966"/>
        <v>55153</v>
      </c>
      <c r="CD3372" s="32">
        <f t="shared" si="967"/>
        <v>55153</v>
      </c>
      <c r="CE3372" s="32">
        <f t="shared" si="968"/>
        <v>0</v>
      </c>
      <c r="CF3372" s="32">
        <f t="shared" si="969"/>
        <v>0</v>
      </c>
      <c r="CG3372" s="32" t="str">
        <f t="shared" si="970"/>
        <v/>
      </c>
      <c r="CH3372" s="32">
        <v>3367</v>
      </c>
      <c r="CI3372" s="32" t="s">
        <v>6</v>
      </c>
      <c r="CJ3372" s="32" t="str">
        <f t="shared" si="971"/>
        <v/>
      </c>
      <c r="CK3372" s="32" t="str">
        <f t="shared" si="972"/>
        <v/>
      </c>
      <c r="CL3372" s="32" t="str">
        <f t="shared" si="973"/>
        <v/>
      </c>
      <c r="CM3372" s="32" t="str">
        <f t="shared" si="974"/>
        <v/>
      </c>
      <c r="CN3372" s="32" t="str">
        <f t="shared" si="975"/>
        <v/>
      </c>
    </row>
    <row r="3373" spans="71:92" x14ac:dyDescent="0.3">
      <c r="BS3373" s="32" t="str">
        <f>IF(Kiadasi_kiseroiv!$K$2=BT3373,BV3373,"")</f>
        <v/>
      </c>
      <c r="BT3373" s="34" t="str">
        <f t="shared" si="958"/>
        <v/>
      </c>
      <c r="BU3373" s="32" t="str">
        <f t="shared" si="959"/>
        <v/>
      </c>
      <c r="BV3373" s="32" t="str">
        <f t="shared" si="960"/>
        <v/>
      </c>
      <c r="BW3373" s="32" t="str">
        <f t="shared" si="961"/>
        <v/>
      </c>
      <c r="BX3373" s="32" t="str">
        <f t="shared" si="962"/>
        <v/>
      </c>
      <c r="BY3373" s="32" t="str">
        <f t="shared" si="963"/>
        <v/>
      </c>
      <c r="BZ3373" s="32" t="str">
        <f t="shared" si="964"/>
        <v/>
      </c>
      <c r="CA3373" s="32" t="str">
        <f t="shared" si="965"/>
        <v/>
      </c>
      <c r="CB3373" s="33">
        <f>IF(COUNTIF($CD$7:CD3373,CD3373)=1,CD3373,CD3373+COUNTIF($CD$6:CD3372,CD3373))</f>
        <v>58519</v>
      </c>
      <c r="CC3373" s="34">
        <f t="shared" si="966"/>
        <v>55153</v>
      </c>
      <c r="CD3373" s="32">
        <f t="shared" si="967"/>
        <v>55153</v>
      </c>
      <c r="CE3373" s="32">
        <f t="shared" si="968"/>
        <v>0</v>
      </c>
      <c r="CF3373" s="32">
        <f t="shared" si="969"/>
        <v>0</v>
      </c>
      <c r="CG3373" s="32" t="str">
        <f t="shared" si="970"/>
        <v/>
      </c>
      <c r="CH3373" s="32">
        <v>3368</v>
      </c>
      <c r="CI3373" s="32" t="s">
        <v>6</v>
      </c>
      <c r="CJ3373" s="32" t="str">
        <f t="shared" si="971"/>
        <v/>
      </c>
      <c r="CK3373" s="32" t="str">
        <f t="shared" si="972"/>
        <v/>
      </c>
      <c r="CL3373" s="32" t="str">
        <f t="shared" si="973"/>
        <v/>
      </c>
      <c r="CM3373" s="32" t="str">
        <f t="shared" si="974"/>
        <v/>
      </c>
      <c r="CN3373" s="32" t="str">
        <f t="shared" si="975"/>
        <v/>
      </c>
    </row>
    <row r="3374" spans="71:92" x14ac:dyDescent="0.3">
      <c r="BS3374" s="32" t="str">
        <f>IF(Kiadasi_kiseroiv!$K$2=BT3374,BV3374,"")</f>
        <v/>
      </c>
      <c r="BT3374" s="34" t="str">
        <f t="shared" si="958"/>
        <v/>
      </c>
      <c r="BU3374" s="32" t="str">
        <f t="shared" si="959"/>
        <v/>
      </c>
      <c r="BV3374" s="32" t="str">
        <f t="shared" si="960"/>
        <v/>
      </c>
      <c r="BW3374" s="32" t="str">
        <f t="shared" si="961"/>
        <v/>
      </c>
      <c r="BX3374" s="32" t="str">
        <f t="shared" si="962"/>
        <v/>
      </c>
      <c r="BY3374" s="32" t="str">
        <f t="shared" si="963"/>
        <v/>
      </c>
      <c r="BZ3374" s="32" t="str">
        <f t="shared" si="964"/>
        <v/>
      </c>
      <c r="CA3374" s="32" t="str">
        <f t="shared" si="965"/>
        <v/>
      </c>
      <c r="CB3374" s="33">
        <f>IF(COUNTIF($CD$7:CD3374,CD3374)=1,CD3374,CD3374+COUNTIF($CD$6:CD3373,CD3374))</f>
        <v>58520</v>
      </c>
      <c r="CC3374" s="34">
        <f t="shared" si="966"/>
        <v>55153</v>
      </c>
      <c r="CD3374" s="32">
        <f t="shared" si="967"/>
        <v>55153</v>
      </c>
      <c r="CE3374" s="32">
        <f t="shared" si="968"/>
        <v>0</v>
      </c>
      <c r="CF3374" s="32">
        <f t="shared" si="969"/>
        <v>0</v>
      </c>
      <c r="CG3374" s="32" t="str">
        <f t="shared" si="970"/>
        <v/>
      </c>
      <c r="CH3374" s="32">
        <v>3369</v>
      </c>
      <c r="CI3374" s="32" t="s">
        <v>6</v>
      </c>
      <c r="CJ3374" s="32" t="str">
        <f t="shared" si="971"/>
        <v/>
      </c>
      <c r="CK3374" s="32" t="str">
        <f t="shared" si="972"/>
        <v/>
      </c>
      <c r="CL3374" s="32" t="str">
        <f t="shared" si="973"/>
        <v/>
      </c>
      <c r="CM3374" s="32" t="str">
        <f t="shared" si="974"/>
        <v/>
      </c>
      <c r="CN3374" s="32" t="str">
        <f t="shared" si="975"/>
        <v/>
      </c>
    </row>
    <row r="3375" spans="71:92" x14ac:dyDescent="0.3">
      <c r="BS3375" s="32" t="str">
        <f>IF(Kiadasi_kiseroiv!$K$2=BT3375,BV3375,"")</f>
        <v/>
      </c>
      <c r="BT3375" s="34" t="str">
        <f t="shared" si="958"/>
        <v/>
      </c>
      <c r="BU3375" s="32" t="str">
        <f t="shared" si="959"/>
        <v/>
      </c>
      <c r="BV3375" s="32" t="str">
        <f t="shared" si="960"/>
        <v/>
      </c>
      <c r="BW3375" s="32" t="str">
        <f t="shared" si="961"/>
        <v/>
      </c>
      <c r="BX3375" s="32" t="str">
        <f t="shared" si="962"/>
        <v/>
      </c>
      <c r="BY3375" s="32" t="str">
        <f t="shared" si="963"/>
        <v/>
      </c>
      <c r="BZ3375" s="32" t="str">
        <f t="shared" si="964"/>
        <v/>
      </c>
      <c r="CA3375" s="32" t="str">
        <f t="shared" si="965"/>
        <v/>
      </c>
      <c r="CB3375" s="33">
        <f>IF(COUNTIF($CD$7:CD3375,CD3375)=1,CD3375,CD3375+COUNTIF($CD$6:CD3374,CD3375))</f>
        <v>58521</v>
      </c>
      <c r="CC3375" s="34">
        <f t="shared" si="966"/>
        <v>55153</v>
      </c>
      <c r="CD3375" s="32">
        <f t="shared" si="967"/>
        <v>55153</v>
      </c>
      <c r="CE3375" s="32">
        <f t="shared" si="968"/>
        <v>0</v>
      </c>
      <c r="CF3375" s="32">
        <f t="shared" si="969"/>
        <v>0</v>
      </c>
      <c r="CG3375" s="32" t="str">
        <f t="shared" si="970"/>
        <v/>
      </c>
      <c r="CH3375" s="32">
        <v>3370</v>
      </c>
      <c r="CI3375" s="32" t="s">
        <v>6</v>
      </c>
      <c r="CJ3375" s="32" t="str">
        <f t="shared" si="971"/>
        <v/>
      </c>
      <c r="CK3375" s="32" t="str">
        <f t="shared" si="972"/>
        <v/>
      </c>
      <c r="CL3375" s="32" t="str">
        <f t="shared" si="973"/>
        <v/>
      </c>
      <c r="CM3375" s="32" t="str">
        <f t="shared" si="974"/>
        <v/>
      </c>
      <c r="CN3375" s="32" t="str">
        <f t="shared" si="975"/>
        <v/>
      </c>
    </row>
    <row r="3376" spans="71:92" x14ac:dyDescent="0.3">
      <c r="BS3376" s="32" t="str">
        <f>IF(Kiadasi_kiseroiv!$K$2=BT3376,BV3376,"")</f>
        <v/>
      </c>
      <c r="BT3376" s="34" t="str">
        <f t="shared" si="958"/>
        <v/>
      </c>
      <c r="BU3376" s="32" t="str">
        <f t="shared" si="959"/>
        <v/>
      </c>
      <c r="BV3376" s="32" t="str">
        <f t="shared" si="960"/>
        <v/>
      </c>
      <c r="BW3376" s="32" t="str">
        <f t="shared" si="961"/>
        <v/>
      </c>
      <c r="BX3376" s="32" t="str">
        <f t="shared" si="962"/>
        <v/>
      </c>
      <c r="BY3376" s="32" t="str">
        <f t="shared" si="963"/>
        <v/>
      </c>
      <c r="BZ3376" s="32" t="str">
        <f t="shared" si="964"/>
        <v/>
      </c>
      <c r="CA3376" s="32" t="str">
        <f t="shared" si="965"/>
        <v/>
      </c>
      <c r="CB3376" s="33">
        <f>IF(COUNTIF($CD$7:CD3376,CD3376)=1,CD3376,CD3376+COUNTIF($CD$6:CD3375,CD3376))</f>
        <v>58522</v>
      </c>
      <c r="CC3376" s="34">
        <f t="shared" si="966"/>
        <v>55153</v>
      </c>
      <c r="CD3376" s="32">
        <f t="shared" si="967"/>
        <v>55153</v>
      </c>
      <c r="CE3376" s="32">
        <f t="shared" si="968"/>
        <v>0</v>
      </c>
      <c r="CF3376" s="32">
        <f t="shared" si="969"/>
        <v>0</v>
      </c>
      <c r="CG3376" s="32" t="str">
        <f t="shared" si="970"/>
        <v/>
      </c>
      <c r="CH3376" s="32">
        <v>3371</v>
      </c>
      <c r="CI3376" s="32" t="s">
        <v>6</v>
      </c>
      <c r="CJ3376" s="32" t="str">
        <f t="shared" si="971"/>
        <v/>
      </c>
      <c r="CK3376" s="32" t="str">
        <f t="shared" si="972"/>
        <v/>
      </c>
      <c r="CL3376" s="32" t="str">
        <f t="shared" si="973"/>
        <v/>
      </c>
      <c r="CM3376" s="32" t="str">
        <f t="shared" si="974"/>
        <v/>
      </c>
      <c r="CN3376" s="32" t="str">
        <f t="shared" si="975"/>
        <v/>
      </c>
    </row>
    <row r="3377" spans="71:92" x14ac:dyDescent="0.3">
      <c r="BS3377" s="32" t="str">
        <f>IF(Kiadasi_kiseroiv!$K$2=BT3377,BV3377,"")</f>
        <v/>
      </c>
      <c r="BT3377" s="34" t="str">
        <f t="shared" si="958"/>
        <v/>
      </c>
      <c r="BU3377" s="32" t="str">
        <f t="shared" si="959"/>
        <v/>
      </c>
      <c r="BV3377" s="32" t="str">
        <f t="shared" si="960"/>
        <v/>
      </c>
      <c r="BW3377" s="32" t="str">
        <f t="shared" si="961"/>
        <v/>
      </c>
      <c r="BX3377" s="32" t="str">
        <f t="shared" si="962"/>
        <v/>
      </c>
      <c r="BY3377" s="32" t="str">
        <f t="shared" si="963"/>
        <v/>
      </c>
      <c r="BZ3377" s="32" t="str">
        <f t="shared" si="964"/>
        <v/>
      </c>
      <c r="CA3377" s="32" t="str">
        <f t="shared" si="965"/>
        <v/>
      </c>
      <c r="CB3377" s="33">
        <f>IF(COUNTIF($CD$7:CD3377,CD3377)=1,CD3377,CD3377+COUNTIF($CD$6:CD3376,CD3377))</f>
        <v>58523</v>
      </c>
      <c r="CC3377" s="34">
        <f t="shared" si="966"/>
        <v>55153</v>
      </c>
      <c r="CD3377" s="32">
        <f t="shared" si="967"/>
        <v>55153</v>
      </c>
      <c r="CE3377" s="32">
        <f t="shared" si="968"/>
        <v>0</v>
      </c>
      <c r="CF3377" s="32">
        <f t="shared" si="969"/>
        <v>0</v>
      </c>
      <c r="CG3377" s="32" t="str">
        <f t="shared" si="970"/>
        <v/>
      </c>
      <c r="CH3377" s="32">
        <v>3372</v>
      </c>
      <c r="CI3377" s="32" t="s">
        <v>6</v>
      </c>
      <c r="CJ3377" s="32" t="str">
        <f t="shared" si="971"/>
        <v/>
      </c>
      <c r="CK3377" s="32" t="str">
        <f t="shared" si="972"/>
        <v/>
      </c>
      <c r="CL3377" s="32" t="str">
        <f t="shared" si="973"/>
        <v/>
      </c>
      <c r="CM3377" s="32" t="str">
        <f t="shared" si="974"/>
        <v/>
      </c>
      <c r="CN3377" s="32" t="str">
        <f t="shared" si="975"/>
        <v/>
      </c>
    </row>
    <row r="3378" spans="71:92" x14ac:dyDescent="0.3">
      <c r="BS3378" s="32" t="str">
        <f>IF(Kiadasi_kiseroiv!$K$2=BT3378,BV3378,"")</f>
        <v/>
      </c>
      <c r="BT3378" s="34" t="str">
        <f t="shared" si="958"/>
        <v/>
      </c>
      <c r="BU3378" s="32" t="str">
        <f t="shared" si="959"/>
        <v/>
      </c>
      <c r="BV3378" s="32" t="str">
        <f t="shared" si="960"/>
        <v/>
      </c>
      <c r="BW3378" s="32" t="str">
        <f t="shared" si="961"/>
        <v/>
      </c>
      <c r="BX3378" s="32" t="str">
        <f t="shared" si="962"/>
        <v/>
      </c>
      <c r="BY3378" s="32" t="str">
        <f t="shared" si="963"/>
        <v/>
      </c>
      <c r="BZ3378" s="32" t="str">
        <f t="shared" si="964"/>
        <v/>
      </c>
      <c r="CA3378" s="32" t="str">
        <f t="shared" si="965"/>
        <v/>
      </c>
      <c r="CB3378" s="33">
        <f>IF(COUNTIF($CD$7:CD3378,CD3378)=1,CD3378,CD3378+COUNTIF($CD$6:CD3377,CD3378))</f>
        <v>58524</v>
      </c>
      <c r="CC3378" s="34">
        <f t="shared" si="966"/>
        <v>55153</v>
      </c>
      <c r="CD3378" s="32">
        <f t="shared" si="967"/>
        <v>55153</v>
      </c>
      <c r="CE3378" s="32">
        <f t="shared" si="968"/>
        <v>0</v>
      </c>
      <c r="CF3378" s="32">
        <f t="shared" si="969"/>
        <v>0</v>
      </c>
      <c r="CG3378" s="32" t="str">
        <f t="shared" si="970"/>
        <v/>
      </c>
      <c r="CH3378" s="32">
        <v>3373</v>
      </c>
      <c r="CI3378" s="32" t="s">
        <v>6</v>
      </c>
      <c r="CJ3378" s="32" t="str">
        <f t="shared" si="971"/>
        <v/>
      </c>
      <c r="CK3378" s="32" t="str">
        <f t="shared" si="972"/>
        <v/>
      </c>
      <c r="CL3378" s="32" t="str">
        <f t="shared" si="973"/>
        <v/>
      </c>
      <c r="CM3378" s="32" t="str">
        <f t="shared" si="974"/>
        <v/>
      </c>
      <c r="CN3378" s="32" t="str">
        <f t="shared" si="975"/>
        <v/>
      </c>
    </row>
    <row r="3379" spans="71:92" x14ac:dyDescent="0.3">
      <c r="BS3379" s="32" t="str">
        <f>IF(Kiadasi_kiseroiv!$K$2=BT3379,BV3379,"")</f>
        <v/>
      </c>
      <c r="BT3379" s="34" t="str">
        <f t="shared" si="958"/>
        <v/>
      </c>
      <c r="BU3379" s="32" t="str">
        <f t="shared" si="959"/>
        <v/>
      </c>
      <c r="BV3379" s="32" t="str">
        <f t="shared" si="960"/>
        <v/>
      </c>
      <c r="BW3379" s="32" t="str">
        <f t="shared" si="961"/>
        <v/>
      </c>
      <c r="BX3379" s="32" t="str">
        <f t="shared" si="962"/>
        <v/>
      </c>
      <c r="BY3379" s="32" t="str">
        <f t="shared" si="963"/>
        <v/>
      </c>
      <c r="BZ3379" s="32" t="str">
        <f t="shared" si="964"/>
        <v/>
      </c>
      <c r="CA3379" s="32" t="str">
        <f t="shared" si="965"/>
        <v/>
      </c>
      <c r="CB3379" s="33">
        <f>IF(COUNTIF($CD$7:CD3379,CD3379)=1,CD3379,CD3379+COUNTIF($CD$6:CD3378,CD3379))</f>
        <v>58525</v>
      </c>
      <c r="CC3379" s="34">
        <f t="shared" si="966"/>
        <v>55153</v>
      </c>
      <c r="CD3379" s="32">
        <f t="shared" si="967"/>
        <v>55153</v>
      </c>
      <c r="CE3379" s="32">
        <f t="shared" si="968"/>
        <v>0</v>
      </c>
      <c r="CF3379" s="32">
        <f t="shared" si="969"/>
        <v>0</v>
      </c>
      <c r="CG3379" s="32" t="str">
        <f t="shared" si="970"/>
        <v/>
      </c>
      <c r="CH3379" s="32">
        <v>3374</v>
      </c>
      <c r="CI3379" s="32" t="s">
        <v>6</v>
      </c>
      <c r="CJ3379" s="32" t="str">
        <f t="shared" si="971"/>
        <v/>
      </c>
      <c r="CK3379" s="32" t="str">
        <f t="shared" si="972"/>
        <v/>
      </c>
      <c r="CL3379" s="32" t="str">
        <f t="shared" si="973"/>
        <v/>
      </c>
      <c r="CM3379" s="32" t="str">
        <f t="shared" si="974"/>
        <v/>
      </c>
      <c r="CN3379" s="32" t="str">
        <f t="shared" si="975"/>
        <v/>
      </c>
    </row>
    <row r="3380" spans="71:92" x14ac:dyDescent="0.3">
      <c r="BS3380" s="32" t="str">
        <f>IF(Kiadasi_kiseroiv!$K$2=BT3380,BV3380,"")</f>
        <v/>
      </c>
      <c r="BT3380" s="34" t="str">
        <f t="shared" si="958"/>
        <v/>
      </c>
      <c r="BU3380" s="32" t="str">
        <f t="shared" si="959"/>
        <v/>
      </c>
      <c r="BV3380" s="32" t="str">
        <f t="shared" si="960"/>
        <v/>
      </c>
      <c r="BW3380" s="32" t="str">
        <f t="shared" si="961"/>
        <v/>
      </c>
      <c r="BX3380" s="32" t="str">
        <f t="shared" si="962"/>
        <v/>
      </c>
      <c r="BY3380" s="32" t="str">
        <f t="shared" si="963"/>
        <v/>
      </c>
      <c r="BZ3380" s="32" t="str">
        <f t="shared" si="964"/>
        <v/>
      </c>
      <c r="CA3380" s="32" t="str">
        <f t="shared" si="965"/>
        <v/>
      </c>
      <c r="CB3380" s="33">
        <f>IF(COUNTIF($CD$7:CD3380,CD3380)=1,CD3380,CD3380+COUNTIF($CD$6:CD3379,CD3380))</f>
        <v>58526</v>
      </c>
      <c r="CC3380" s="34">
        <f t="shared" si="966"/>
        <v>55153</v>
      </c>
      <c r="CD3380" s="32">
        <f t="shared" si="967"/>
        <v>55153</v>
      </c>
      <c r="CE3380" s="32">
        <f t="shared" si="968"/>
        <v>0</v>
      </c>
      <c r="CF3380" s="32">
        <f t="shared" si="969"/>
        <v>0</v>
      </c>
      <c r="CG3380" s="32" t="str">
        <f t="shared" si="970"/>
        <v/>
      </c>
      <c r="CH3380" s="32">
        <v>3375</v>
      </c>
      <c r="CI3380" s="32" t="s">
        <v>6</v>
      </c>
      <c r="CJ3380" s="32" t="str">
        <f t="shared" si="971"/>
        <v/>
      </c>
      <c r="CK3380" s="32" t="str">
        <f t="shared" si="972"/>
        <v/>
      </c>
      <c r="CL3380" s="32" t="str">
        <f t="shared" si="973"/>
        <v/>
      </c>
      <c r="CM3380" s="32" t="str">
        <f t="shared" si="974"/>
        <v/>
      </c>
      <c r="CN3380" s="32" t="str">
        <f t="shared" si="975"/>
        <v/>
      </c>
    </row>
    <row r="3381" spans="71:92" x14ac:dyDescent="0.3">
      <c r="BS3381" s="32" t="str">
        <f>IF(Kiadasi_kiseroiv!$K$2=BT3381,BV3381,"")</f>
        <v/>
      </c>
      <c r="BT3381" s="34" t="str">
        <f t="shared" si="958"/>
        <v/>
      </c>
      <c r="BU3381" s="32" t="str">
        <f t="shared" si="959"/>
        <v/>
      </c>
      <c r="BV3381" s="32" t="str">
        <f t="shared" si="960"/>
        <v/>
      </c>
      <c r="BW3381" s="32" t="str">
        <f t="shared" si="961"/>
        <v/>
      </c>
      <c r="BX3381" s="32" t="str">
        <f t="shared" si="962"/>
        <v/>
      </c>
      <c r="BY3381" s="32" t="str">
        <f t="shared" si="963"/>
        <v/>
      </c>
      <c r="BZ3381" s="32" t="str">
        <f t="shared" si="964"/>
        <v/>
      </c>
      <c r="CA3381" s="32" t="str">
        <f t="shared" si="965"/>
        <v/>
      </c>
      <c r="CB3381" s="33">
        <f>IF(COUNTIF($CD$7:CD3381,CD3381)=1,CD3381,CD3381+COUNTIF($CD$6:CD3380,CD3381))</f>
        <v>58527</v>
      </c>
      <c r="CC3381" s="34">
        <f t="shared" si="966"/>
        <v>55153</v>
      </c>
      <c r="CD3381" s="32">
        <f t="shared" si="967"/>
        <v>55153</v>
      </c>
      <c r="CE3381" s="32">
        <f t="shared" si="968"/>
        <v>0</v>
      </c>
      <c r="CF3381" s="32">
        <f t="shared" si="969"/>
        <v>0</v>
      </c>
      <c r="CG3381" s="32" t="str">
        <f t="shared" si="970"/>
        <v/>
      </c>
      <c r="CH3381" s="32">
        <v>3376</v>
      </c>
      <c r="CI3381" s="32" t="s">
        <v>6</v>
      </c>
      <c r="CJ3381" s="32" t="str">
        <f t="shared" si="971"/>
        <v/>
      </c>
      <c r="CK3381" s="32" t="str">
        <f t="shared" si="972"/>
        <v/>
      </c>
      <c r="CL3381" s="32" t="str">
        <f t="shared" si="973"/>
        <v/>
      </c>
      <c r="CM3381" s="32" t="str">
        <f t="shared" si="974"/>
        <v/>
      </c>
      <c r="CN3381" s="32" t="str">
        <f t="shared" si="975"/>
        <v/>
      </c>
    </row>
    <row r="3382" spans="71:92" x14ac:dyDescent="0.3">
      <c r="BS3382" s="32" t="str">
        <f>IF(Kiadasi_kiseroiv!$K$2=BT3382,BV3382,"")</f>
        <v/>
      </c>
      <c r="BT3382" s="34" t="str">
        <f t="shared" si="958"/>
        <v/>
      </c>
      <c r="BU3382" s="32" t="str">
        <f t="shared" si="959"/>
        <v/>
      </c>
      <c r="BV3382" s="32" t="str">
        <f t="shared" si="960"/>
        <v/>
      </c>
      <c r="BW3382" s="32" t="str">
        <f t="shared" si="961"/>
        <v/>
      </c>
      <c r="BX3382" s="32" t="str">
        <f t="shared" si="962"/>
        <v/>
      </c>
      <c r="BY3382" s="32" t="str">
        <f t="shared" si="963"/>
        <v/>
      </c>
      <c r="BZ3382" s="32" t="str">
        <f t="shared" si="964"/>
        <v/>
      </c>
      <c r="CA3382" s="32" t="str">
        <f t="shared" si="965"/>
        <v/>
      </c>
      <c r="CB3382" s="33">
        <f>IF(COUNTIF($CD$7:CD3382,CD3382)=1,CD3382,CD3382+COUNTIF($CD$6:CD3381,CD3382))</f>
        <v>58528</v>
      </c>
      <c r="CC3382" s="34">
        <f t="shared" si="966"/>
        <v>55153</v>
      </c>
      <c r="CD3382" s="32">
        <f t="shared" si="967"/>
        <v>55153</v>
      </c>
      <c r="CE3382" s="32">
        <f t="shared" si="968"/>
        <v>0</v>
      </c>
      <c r="CF3382" s="32">
        <f t="shared" si="969"/>
        <v>0</v>
      </c>
      <c r="CG3382" s="32" t="str">
        <f t="shared" si="970"/>
        <v/>
      </c>
      <c r="CH3382" s="32">
        <v>3377</v>
      </c>
      <c r="CI3382" s="32" t="s">
        <v>6</v>
      </c>
      <c r="CJ3382" s="32" t="str">
        <f t="shared" si="971"/>
        <v/>
      </c>
      <c r="CK3382" s="32" t="str">
        <f t="shared" si="972"/>
        <v/>
      </c>
      <c r="CL3382" s="32" t="str">
        <f t="shared" si="973"/>
        <v/>
      </c>
      <c r="CM3382" s="32" t="str">
        <f t="shared" si="974"/>
        <v/>
      </c>
      <c r="CN3382" s="32" t="str">
        <f t="shared" si="975"/>
        <v/>
      </c>
    </row>
    <row r="3383" spans="71:92" x14ac:dyDescent="0.3">
      <c r="BS3383" s="32" t="str">
        <f>IF(Kiadasi_kiseroiv!$K$2=BT3383,BV3383,"")</f>
        <v/>
      </c>
      <c r="BT3383" s="34" t="str">
        <f t="shared" si="958"/>
        <v/>
      </c>
      <c r="BU3383" s="32" t="str">
        <f t="shared" si="959"/>
        <v/>
      </c>
      <c r="BV3383" s="32" t="str">
        <f t="shared" si="960"/>
        <v/>
      </c>
      <c r="BW3383" s="32" t="str">
        <f t="shared" si="961"/>
        <v/>
      </c>
      <c r="BX3383" s="32" t="str">
        <f t="shared" si="962"/>
        <v/>
      </c>
      <c r="BY3383" s="32" t="str">
        <f t="shared" si="963"/>
        <v/>
      </c>
      <c r="BZ3383" s="32" t="str">
        <f t="shared" si="964"/>
        <v/>
      </c>
      <c r="CA3383" s="32" t="str">
        <f t="shared" si="965"/>
        <v/>
      </c>
      <c r="CB3383" s="33">
        <f>IF(COUNTIF($CD$7:CD3383,CD3383)=1,CD3383,CD3383+COUNTIF($CD$6:CD3382,CD3383))</f>
        <v>58529</v>
      </c>
      <c r="CC3383" s="34">
        <f t="shared" si="966"/>
        <v>55153</v>
      </c>
      <c r="CD3383" s="32">
        <f t="shared" si="967"/>
        <v>55153</v>
      </c>
      <c r="CE3383" s="32">
        <f t="shared" si="968"/>
        <v>0</v>
      </c>
      <c r="CF3383" s="32">
        <f t="shared" si="969"/>
        <v>0</v>
      </c>
      <c r="CG3383" s="32" t="str">
        <f t="shared" si="970"/>
        <v/>
      </c>
      <c r="CH3383" s="32">
        <v>3378</v>
      </c>
      <c r="CI3383" s="32" t="s">
        <v>6</v>
      </c>
      <c r="CJ3383" s="32" t="str">
        <f t="shared" si="971"/>
        <v/>
      </c>
      <c r="CK3383" s="32" t="str">
        <f t="shared" si="972"/>
        <v/>
      </c>
      <c r="CL3383" s="32" t="str">
        <f t="shared" si="973"/>
        <v/>
      </c>
      <c r="CM3383" s="32" t="str">
        <f t="shared" si="974"/>
        <v/>
      </c>
      <c r="CN3383" s="32" t="str">
        <f t="shared" si="975"/>
        <v/>
      </c>
    </row>
    <row r="3384" spans="71:92" x14ac:dyDescent="0.3">
      <c r="BS3384" s="32" t="str">
        <f>IF(Kiadasi_kiseroiv!$K$2=BT3384,BV3384,"")</f>
        <v/>
      </c>
      <c r="BT3384" s="34" t="str">
        <f t="shared" si="958"/>
        <v/>
      </c>
      <c r="BU3384" s="32" t="str">
        <f t="shared" si="959"/>
        <v/>
      </c>
      <c r="BV3384" s="32" t="str">
        <f t="shared" si="960"/>
        <v/>
      </c>
      <c r="BW3384" s="32" t="str">
        <f t="shared" si="961"/>
        <v/>
      </c>
      <c r="BX3384" s="32" t="str">
        <f t="shared" si="962"/>
        <v/>
      </c>
      <c r="BY3384" s="32" t="str">
        <f t="shared" si="963"/>
        <v/>
      </c>
      <c r="BZ3384" s="32" t="str">
        <f t="shared" si="964"/>
        <v/>
      </c>
      <c r="CA3384" s="32" t="str">
        <f t="shared" si="965"/>
        <v/>
      </c>
      <c r="CB3384" s="33">
        <f>IF(COUNTIF($CD$7:CD3384,CD3384)=1,CD3384,CD3384+COUNTIF($CD$6:CD3383,CD3384))</f>
        <v>58530</v>
      </c>
      <c r="CC3384" s="34">
        <f t="shared" si="966"/>
        <v>55153</v>
      </c>
      <c r="CD3384" s="32">
        <f t="shared" si="967"/>
        <v>55153</v>
      </c>
      <c r="CE3384" s="32">
        <f t="shared" si="968"/>
        <v>0</v>
      </c>
      <c r="CF3384" s="32">
        <f t="shared" si="969"/>
        <v>0</v>
      </c>
      <c r="CG3384" s="32" t="str">
        <f t="shared" si="970"/>
        <v/>
      </c>
      <c r="CH3384" s="32">
        <v>3379</v>
      </c>
      <c r="CI3384" s="32" t="s">
        <v>6</v>
      </c>
      <c r="CJ3384" s="32" t="str">
        <f t="shared" si="971"/>
        <v/>
      </c>
      <c r="CK3384" s="32" t="str">
        <f t="shared" si="972"/>
        <v/>
      </c>
      <c r="CL3384" s="32" t="str">
        <f t="shared" si="973"/>
        <v/>
      </c>
      <c r="CM3384" s="32" t="str">
        <f t="shared" si="974"/>
        <v/>
      </c>
      <c r="CN3384" s="32" t="str">
        <f t="shared" si="975"/>
        <v/>
      </c>
    </row>
    <row r="3385" spans="71:92" x14ac:dyDescent="0.3">
      <c r="BS3385" s="32" t="str">
        <f>IF(Kiadasi_kiseroiv!$K$2=BT3385,BV3385,"")</f>
        <v/>
      </c>
      <c r="BT3385" s="34" t="str">
        <f t="shared" si="958"/>
        <v/>
      </c>
      <c r="BU3385" s="32" t="str">
        <f t="shared" si="959"/>
        <v/>
      </c>
      <c r="BV3385" s="32" t="str">
        <f t="shared" si="960"/>
        <v/>
      </c>
      <c r="BW3385" s="32" t="str">
        <f t="shared" si="961"/>
        <v/>
      </c>
      <c r="BX3385" s="32" t="str">
        <f t="shared" si="962"/>
        <v/>
      </c>
      <c r="BY3385" s="32" t="str">
        <f t="shared" si="963"/>
        <v/>
      </c>
      <c r="BZ3385" s="32" t="str">
        <f t="shared" si="964"/>
        <v/>
      </c>
      <c r="CA3385" s="32" t="str">
        <f t="shared" si="965"/>
        <v/>
      </c>
      <c r="CB3385" s="33">
        <f>IF(COUNTIF($CD$7:CD3385,CD3385)=1,CD3385,CD3385+COUNTIF($CD$6:CD3384,CD3385))</f>
        <v>58531</v>
      </c>
      <c r="CC3385" s="34">
        <f t="shared" si="966"/>
        <v>55153</v>
      </c>
      <c r="CD3385" s="32">
        <f t="shared" si="967"/>
        <v>55153</v>
      </c>
      <c r="CE3385" s="32">
        <f t="shared" si="968"/>
        <v>0</v>
      </c>
      <c r="CF3385" s="32">
        <f t="shared" si="969"/>
        <v>0</v>
      </c>
      <c r="CG3385" s="32" t="str">
        <f t="shared" si="970"/>
        <v/>
      </c>
      <c r="CH3385" s="32">
        <v>3380</v>
      </c>
      <c r="CI3385" s="32" t="s">
        <v>6</v>
      </c>
      <c r="CJ3385" s="32" t="str">
        <f t="shared" si="971"/>
        <v/>
      </c>
      <c r="CK3385" s="32" t="str">
        <f t="shared" si="972"/>
        <v/>
      </c>
      <c r="CL3385" s="32" t="str">
        <f t="shared" si="973"/>
        <v/>
      </c>
      <c r="CM3385" s="32" t="str">
        <f t="shared" si="974"/>
        <v/>
      </c>
      <c r="CN3385" s="32" t="str">
        <f t="shared" si="975"/>
        <v/>
      </c>
    </row>
    <row r="3386" spans="71:92" x14ac:dyDescent="0.3">
      <c r="BS3386" s="32" t="str">
        <f>IF(Kiadasi_kiseroiv!$K$2=BT3386,BV3386,"")</f>
        <v/>
      </c>
      <c r="BT3386" s="34" t="str">
        <f t="shared" si="958"/>
        <v/>
      </c>
      <c r="BU3386" s="32" t="str">
        <f t="shared" si="959"/>
        <v/>
      </c>
      <c r="BV3386" s="32" t="str">
        <f t="shared" si="960"/>
        <v/>
      </c>
      <c r="BW3386" s="32" t="str">
        <f t="shared" si="961"/>
        <v/>
      </c>
      <c r="BX3386" s="32" t="str">
        <f t="shared" si="962"/>
        <v/>
      </c>
      <c r="BY3386" s="32" t="str">
        <f t="shared" si="963"/>
        <v/>
      </c>
      <c r="BZ3386" s="32" t="str">
        <f t="shared" si="964"/>
        <v/>
      </c>
      <c r="CA3386" s="32" t="str">
        <f t="shared" si="965"/>
        <v/>
      </c>
      <c r="CB3386" s="33">
        <f>IF(COUNTIF($CD$7:CD3386,CD3386)=1,CD3386,CD3386+COUNTIF($CD$6:CD3385,CD3386))</f>
        <v>58532</v>
      </c>
      <c r="CC3386" s="34">
        <f t="shared" si="966"/>
        <v>55153</v>
      </c>
      <c r="CD3386" s="32">
        <f t="shared" si="967"/>
        <v>55153</v>
      </c>
      <c r="CE3386" s="32">
        <f t="shared" si="968"/>
        <v>0</v>
      </c>
      <c r="CF3386" s="32">
        <f t="shared" si="969"/>
        <v>0</v>
      </c>
      <c r="CG3386" s="32" t="str">
        <f t="shared" si="970"/>
        <v/>
      </c>
      <c r="CH3386" s="32">
        <v>3381</v>
      </c>
      <c r="CI3386" s="32" t="s">
        <v>6</v>
      </c>
      <c r="CJ3386" s="32" t="str">
        <f t="shared" si="971"/>
        <v/>
      </c>
      <c r="CK3386" s="32" t="str">
        <f t="shared" si="972"/>
        <v/>
      </c>
      <c r="CL3386" s="32" t="str">
        <f t="shared" si="973"/>
        <v/>
      </c>
      <c r="CM3386" s="32" t="str">
        <f t="shared" si="974"/>
        <v/>
      </c>
      <c r="CN3386" s="32" t="str">
        <f t="shared" si="975"/>
        <v/>
      </c>
    </row>
    <row r="3387" spans="71:92" x14ac:dyDescent="0.3">
      <c r="BS3387" s="32" t="str">
        <f>IF(Kiadasi_kiseroiv!$K$2=BT3387,BV3387,"")</f>
        <v/>
      </c>
      <c r="BT3387" s="34" t="str">
        <f t="shared" si="958"/>
        <v/>
      </c>
      <c r="BU3387" s="32" t="str">
        <f t="shared" si="959"/>
        <v/>
      </c>
      <c r="BV3387" s="32" t="str">
        <f t="shared" si="960"/>
        <v/>
      </c>
      <c r="BW3387" s="32" t="str">
        <f t="shared" si="961"/>
        <v/>
      </c>
      <c r="BX3387" s="32" t="str">
        <f t="shared" si="962"/>
        <v/>
      </c>
      <c r="BY3387" s="32" t="str">
        <f t="shared" si="963"/>
        <v/>
      </c>
      <c r="BZ3387" s="32" t="str">
        <f t="shared" si="964"/>
        <v/>
      </c>
      <c r="CA3387" s="32" t="str">
        <f t="shared" si="965"/>
        <v/>
      </c>
      <c r="CB3387" s="33">
        <f>IF(COUNTIF($CD$7:CD3387,CD3387)=1,CD3387,CD3387+COUNTIF($CD$6:CD3386,CD3387))</f>
        <v>58533</v>
      </c>
      <c r="CC3387" s="34">
        <f t="shared" si="966"/>
        <v>55153</v>
      </c>
      <c r="CD3387" s="32">
        <f t="shared" si="967"/>
        <v>55153</v>
      </c>
      <c r="CE3387" s="32">
        <f t="shared" si="968"/>
        <v>0</v>
      </c>
      <c r="CF3387" s="32">
        <f t="shared" si="969"/>
        <v>0</v>
      </c>
      <c r="CG3387" s="32" t="str">
        <f t="shared" si="970"/>
        <v/>
      </c>
      <c r="CH3387" s="32">
        <v>3382</v>
      </c>
      <c r="CI3387" s="32" t="s">
        <v>6</v>
      </c>
      <c r="CJ3387" s="32" t="str">
        <f t="shared" si="971"/>
        <v/>
      </c>
      <c r="CK3387" s="32" t="str">
        <f t="shared" si="972"/>
        <v/>
      </c>
      <c r="CL3387" s="32" t="str">
        <f t="shared" si="973"/>
        <v/>
      </c>
      <c r="CM3387" s="32" t="str">
        <f t="shared" si="974"/>
        <v/>
      </c>
      <c r="CN3387" s="32" t="str">
        <f t="shared" si="975"/>
        <v/>
      </c>
    </row>
    <row r="3388" spans="71:92" x14ac:dyDescent="0.3">
      <c r="BS3388" s="32" t="str">
        <f>IF(Kiadasi_kiseroiv!$K$2=BT3388,BV3388,"")</f>
        <v/>
      </c>
      <c r="BT3388" s="34" t="str">
        <f t="shared" si="958"/>
        <v/>
      </c>
      <c r="BU3388" s="32" t="str">
        <f t="shared" si="959"/>
        <v/>
      </c>
      <c r="BV3388" s="32" t="str">
        <f t="shared" si="960"/>
        <v/>
      </c>
      <c r="BW3388" s="32" t="str">
        <f t="shared" si="961"/>
        <v/>
      </c>
      <c r="BX3388" s="32" t="str">
        <f t="shared" si="962"/>
        <v/>
      </c>
      <c r="BY3388" s="32" t="str">
        <f t="shared" si="963"/>
        <v/>
      </c>
      <c r="BZ3388" s="32" t="str">
        <f t="shared" si="964"/>
        <v/>
      </c>
      <c r="CA3388" s="32" t="str">
        <f t="shared" si="965"/>
        <v/>
      </c>
      <c r="CB3388" s="33">
        <f>IF(COUNTIF($CD$7:CD3388,CD3388)=1,CD3388,CD3388+COUNTIF($CD$6:CD3387,CD3388))</f>
        <v>58534</v>
      </c>
      <c r="CC3388" s="34">
        <f t="shared" si="966"/>
        <v>55153</v>
      </c>
      <c r="CD3388" s="32">
        <f t="shared" si="967"/>
        <v>55153</v>
      </c>
      <c r="CE3388" s="32">
        <f t="shared" si="968"/>
        <v>0</v>
      </c>
      <c r="CF3388" s="32">
        <f t="shared" si="969"/>
        <v>0</v>
      </c>
      <c r="CG3388" s="32" t="str">
        <f t="shared" si="970"/>
        <v/>
      </c>
      <c r="CH3388" s="32">
        <v>3383</v>
      </c>
      <c r="CI3388" s="32" t="s">
        <v>6</v>
      </c>
      <c r="CJ3388" s="32" t="str">
        <f t="shared" si="971"/>
        <v/>
      </c>
      <c r="CK3388" s="32" t="str">
        <f t="shared" si="972"/>
        <v/>
      </c>
      <c r="CL3388" s="32" t="str">
        <f t="shared" si="973"/>
        <v/>
      </c>
      <c r="CM3388" s="32" t="str">
        <f t="shared" si="974"/>
        <v/>
      </c>
      <c r="CN3388" s="32" t="str">
        <f t="shared" si="975"/>
        <v/>
      </c>
    </row>
    <row r="3389" spans="71:92" x14ac:dyDescent="0.3">
      <c r="BS3389" s="32" t="str">
        <f>IF(Kiadasi_kiseroiv!$K$2=BT3389,BV3389,"")</f>
        <v/>
      </c>
      <c r="BT3389" s="34" t="str">
        <f t="shared" si="958"/>
        <v/>
      </c>
      <c r="BU3389" s="32" t="str">
        <f t="shared" si="959"/>
        <v/>
      </c>
      <c r="BV3389" s="32" t="str">
        <f t="shared" si="960"/>
        <v/>
      </c>
      <c r="BW3389" s="32" t="str">
        <f t="shared" si="961"/>
        <v/>
      </c>
      <c r="BX3389" s="32" t="str">
        <f t="shared" si="962"/>
        <v/>
      </c>
      <c r="BY3389" s="32" t="str">
        <f t="shared" si="963"/>
        <v/>
      </c>
      <c r="BZ3389" s="32" t="str">
        <f t="shared" si="964"/>
        <v/>
      </c>
      <c r="CA3389" s="32" t="str">
        <f t="shared" si="965"/>
        <v/>
      </c>
      <c r="CB3389" s="33">
        <f>IF(COUNTIF($CD$7:CD3389,CD3389)=1,CD3389,CD3389+COUNTIF($CD$6:CD3388,CD3389))</f>
        <v>58535</v>
      </c>
      <c r="CC3389" s="34">
        <f t="shared" si="966"/>
        <v>55153</v>
      </c>
      <c r="CD3389" s="32">
        <f t="shared" si="967"/>
        <v>55153</v>
      </c>
      <c r="CE3389" s="32">
        <f t="shared" si="968"/>
        <v>0</v>
      </c>
      <c r="CF3389" s="32">
        <f t="shared" si="969"/>
        <v>0</v>
      </c>
      <c r="CG3389" s="32" t="str">
        <f t="shared" si="970"/>
        <v/>
      </c>
      <c r="CH3389" s="32">
        <v>3384</v>
      </c>
      <c r="CI3389" s="32" t="s">
        <v>6</v>
      </c>
      <c r="CJ3389" s="32" t="str">
        <f t="shared" si="971"/>
        <v/>
      </c>
      <c r="CK3389" s="32" t="str">
        <f t="shared" si="972"/>
        <v/>
      </c>
      <c r="CL3389" s="32" t="str">
        <f t="shared" si="973"/>
        <v/>
      </c>
      <c r="CM3389" s="32" t="str">
        <f t="shared" si="974"/>
        <v/>
      </c>
      <c r="CN3389" s="32" t="str">
        <f t="shared" si="975"/>
        <v/>
      </c>
    </row>
    <row r="3390" spans="71:92" x14ac:dyDescent="0.3">
      <c r="BS3390" s="32" t="str">
        <f>IF(Kiadasi_kiseroiv!$K$2=BT3390,BV3390,"")</f>
        <v/>
      </c>
      <c r="BT3390" s="34" t="str">
        <f t="shared" si="958"/>
        <v/>
      </c>
      <c r="BU3390" s="32" t="str">
        <f t="shared" si="959"/>
        <v/>
      </c>
      <c r="BV3390" s="32" t="str">
        <f t="shared" si="960"/>
        <v/>
      </c>
      <c r="BW3390" s="32" t="str">
        <f t="shared" si="961"/>
        <v/>
      </c>
      <c r="BX3390" s="32" t="str">
        <f t="shared" si="962"/>
        <v/>
      </c>
      <c r="BY3390" s="32" t="str">
        <f t="shared" si="963"/>
        <v/>
      </c>
      <c r="BZ3390" s="32" t="str">
        <f t="shared" si="964"/>
        <v/>
      </c>
      <c r="CA3390" s="32" t="str">
        <f t="shared" si="965"/>
        <v/>
      </c>
      <c r="CB3390" s="33">
        <f>IF(COUNTIF($CD$7:CD3390,CD3390)=1,CD3390,CD3390+COUNTIF($CD$6:CD3389,CD3390))</f>
        <v>58536</v>
      </c>
      <c r="CC3390" s="34">
        <f t="shared" si="966"/>
        <v>55153</v>
      </c>
      <c r="CD3390" s="32">
        <f t="shared" si="967"/>
        <v>55153</v>
      </c>
      <c r="CE3390" s="32">
        <f t="shared" si="968"/>
        <v>0</v>
      </c>
      <c r="CF3390" s="32">
        <f t="shared" si="969"/>
        <v>0</v>
      </c>
      <c r="CG3390" s="32" t="str">
        <f t="shared" si="970"/>
        <v/>
      </c>
      <c r="CH3390" s="32">
        <v>3385</v>
      </c>
      <c r="CI3390" s="32" t="s">
        <v>6</v>
      </c>
      <c r="CJ3390" s="32" t="str">
        <f t="shared" si="971"/>
        <v/>
      </c>
      <c r="CK3390" s="32" t="str">
        <f t="shared" si="972"/>
        <v/>
      </c>
      <c r="CL3390" s="32" t="str">
        <f t="shared" si="973"/>
        <v/>
      </c>
      <c r="CM3390" s="32" t="str">
        <f t="shared" si="974"/>
        <v/>
      </c>
      <c r="CN3390" s="32" t="str">
        <f t="shared" si="975"/>
        <v/>
      </c>
    </row>
    <row r="3391" spans="71:92" x14ac:dyDescent="0.3">
      <c r="BS3391" s="32" t="str">
        <f>IF(Kiadasi_kiseroiv!$K$2=BT3391,BV3391,"")</f>
        <v/>
      </c>
      <c r="BT3391" s="34" t="str">
        <f t="shared" si="958"/>
        <v/>
      </c>
      <c r="BU3391" s="32" t="str">
        <f t="shared" si="959"/>
        <v/>
      </c>
      <c r="BV3391" s="32" t="str">
        <f t="shared" si="960"/>
        <v/>
      </c>
      <c r="BW3391" s="32" t="str">
        <f t="shared" si="961"/>
        <v/>
      </c>
      <c r="BX3391" s="32" t="str">
        <f t="shared" si="962"/>
        <v/>
      </c>
      <c r="BY3391" s="32" t="str">
        <f t="shared" si="963"/>
        <v/>
      </c>
      <c r="BZ3391" s="32" t="str">
        <f t="shared" si="964"/>
        <v/>
      </c>
      <c r="CA3391" s="32" t="str">
        <f t="shared" si="965"/>
        <v/>
      </c>
      <c r="CB3391" s="33">
        <f>IF(COUNTIF($CD$7:CD3391,CD3391)=1,CD3391,CD3391+COUNTIF($CD$6:CD3390,CD3391))</f>
        <v>58537</v>
      </c>
      <c r="CC3391" s="34">
        <f t="shared" si="966"/>
        <v>55153</v>
      </c>
      <c r="CD3391" s="32">
        <f t="shared" si="967"/>
        <v>55153</v>
      </c>
      <c r="CE3391" s="32">
        <f t="shared" si="968"/>
        <v>0</v>
      </c>
      <c r="CF3391" s="32">
        <f t="shared" si="969"/>
        <v>0</v>
      </c>
      <c r="CG3391" s="32" t="str">
        <f t="shared" si="970"/>
        <v/>
      </c>
      <c r="CH3391" s="32">
        <v>3386</v>
      </c>
      <c r="CI3391" s="32" t="s">
        <v>6</v>
      </c>
      <c r="CJ3391" s="32" t="str">
        <f t="shared" si="971"/>
        <v/>
      </c>
      <c r="CK3391" s="32" t="str">
        <f t="shared" si="972"/>
        <v/>
      </c>
      <c r="CL3391" s="32" t="str">
        <f t="shared" si="973"/>
        <v/>
      </c>
      <c r="CM3391" s="32" t="str">
        <f t="shared" si="974"/>
        <v/>
      </c>
      <c r="CN3391" s="32" t="str">
        <f t="shared" si="975"/>
        <v/>
      </c>
    </row>
    <row r="3392" spans="71:92" x14ac:dyDescent="0.3">
      <c r="BS3392" s="32" t="str">
        <f>IF(Kiadasi_kiseroiv!$K$2=BT3392,BV3392,"")</f>
        <v/>
      </c>
      <c r="BT3392" s="34" t="str">
        <f t="shared" si="958"/>
        <v/>
      </c>
      <c r="BU3392" s="32" t="str">
        <f t="shared" si="959"/>
        <v/>
      </c>
      <c r="BV3392" s="32" t="str">
        <f t="shared" si="960"/>
        <v/>
      </c>
      <c r="BW3392" s="32" t="str">
        <f t="shared" si="961"/>
        <v/>
      </c>
      <c r="BX3392" s="32" t="str">
        <f t="shared" si="962"/>
        <v/>
      </c>
      <c r="BY3392" s="32" t="str">
        <f t="shared" si="963"/>
        <v/>
      </c>
      <c r="BZ3392" s="32" t="str">
        <f t="shared" si="964"/>
        <v/>
      </c>
      <c r="CA3392" s="32" t="str">
        <f t="shared" si="965"/>
        <v/>
      </c>
      <c r="CB3392" s="33">
        <f>IF(COUNTIF($CD$7:CD3392,CD3392)=1,CD3392,CD3392+COUNTIF($CD$6:CD3391,CD3392))</f>
        <v>58538</v>
      </c>
      <c r="CC3392" s="34">
        <f t="shared" si="966"/>
        <v>55153</v>
      </c>
      <c r="CD3392" s="32">
        <f t="shared" si="967"/>
        <v>55153</v>
      </c>
      <c r="CE3392" s="32">
        <f t="shared" si="968"/>
        <v>0</v>
      </c>
      <c r="CF3392" s="32">
        <f t="shared" si="969"/>
        <v>0</v>
      </c>
      <c r="CG3392" s="32" t="str">
        <f t="shared" si="970"/>
        <v/>
      </c>
      <c r="CH3392" s="32">
        <v>3387</v>
      </c>
      <c r="CI3392" s="32" t="s">
        <v>6</v>
      </c>
      <c r="CJ3392" s="32" t="str">
        <f t="shared" si="971"/>
        <v/>
      </c>
      <c r="CK3392" s="32" t="str">
        <f t="shared" si="972"/>
        <v/>
      </c>
      <c r="CL3392" s="32" t="str">
        <f t="shared" si="973"/>
        <v/>
      </c>
      <c r="CM3392" s="32" t="str">
        <f t="shared" si="974"/>
        <v/>
      </c>
      <c r="CN3392" s="32" t="str">
        <f t="shared" si="975"/>
        <v/>
      </c>
    </row>
    <row r="3393" spans="71:92" x14ac:dyDescent="0.3">
      <c r="BS3393" s="32" t="str">
        <f>IF(Kiadasi_kiseroiv!$K$2=BT3393,BV3393,"")</f>
        <v/>
      </c>
      <c r="BT3393" s="34" t="str">
        <f t="shared" si="958"/>
        <v/>
      </c>
      <c r="BU3393" s="32" t="str">
        <f t="shared" si="959"/>
        <v/>
      </c>
      <c r="BV3393" s="32" t="str">
        <f t="shared" si="960"/>
        <v/>
      </c>
      <c r="BW3393" s="32" t="str">
        <f t="shared" si="961"/>
        <v/>
      </c>
      <c r="BX3393" s="32" t="str">
        <f t="shared" si="962"/>
        <v/>
      </c>
      <c r="BY3393" s="32" t="str">
        <f t="shared" si="963"/>
        <v/>
      </c>
      <c r="BZ3393" s="32" t="str">
        <f t="shared" si="964"/>
        <v/>
      </c>
      <c r="CA3393" s="32" t="str">
        <f t="shared" si="965"/>
        <v/>
      </c>
      <c r="CB3393" s="33">
        <f>IF(COUNTIF($CD$7:CD3393,CD3393)=1,CD3393,CD3393+COUNTIF($CD$6:CD3392,CD3393))</f>
        <v>58539</v>
      </c>
      <c r="CC3393" s="34">
        <f t="shared" si="966"/>
        <v>55153</v>
      </c>
      <c r="CD3393" s="32">
        <f t="shared" si="967"/>
        <v>55153</v>
      </c>
      <c r="CE3393" s="32">
        <f t="shared" si="968"/>
        <v>0</v>
      </c>
      <c r="CF3393" s="32">
        <f t="shared" si="969"/>
        <v>0</v>
      </c>
      <c r="CG3393" s="32" t="str">
        <f t="shared" si="970"/>
        <v/>
      </c>
      <c r="CH3393" s="32">
        <v>3388</v>
      </c>
      <c r="CI3393" s="32" t="s">
        <v>6</v>
      </c>
      <c r="CJ3393" s="32" t="str">
        <f t="shared" si="971"/>
        <v/>
      </c>
      <c r="CK3393" s="32" t="str">
        <f t="shared" si="972"/>
        <v/>
      </c>
      <c r="CL3393" s="32" t="str">
        <f t="shared" si="973"/>
        <v/>
      </c>
      <c r="CM3393" s="32" t="str">
        <f t="shared" si="974"/>
        <v/>
      </c>
      <c r="CN3393" s="32" t="str">
        <f t="shared" si="975"/>
        <v/>
      </c>
    </row>
    <row r="3394" spans="71:92" x14ac:dyDescent="0.3">
      <c r="BS3394" s="32" t="str">
        <f>IF(Kiadasi_kiseroiv!$K$2=BT3394,BV3394,"")</f>
        <v/>
      </c>
      <c r="BT3394" s="34" t="str">
        <f t="shared" si="958"/>
        <v/>
      </c>
      <c r="BU3394" s="32" t="str">
        <f t="shared" si="959"/>
        <v/>
      </c>
      <c r="BV3394" s="32" t="str">
        <f t="shared" si="960"/>
        <v/>
      </c>
      <c r="BW3394" s="32" t="str">
        <f t="shared" si="961"/>
        <v/>
      </c>
      <c r="BX3394" s="32" t="str">
        <f t="shared" si="962"/>
        <v/>
      </c>
      <c r="BY3394" s="32" t="str">
        <f t="shared" si="963"/>
        <v/>
      </c>
      <c r="BZ3394" s="32" t="str">
        <f t="shared" si="964"/>
        <v/>
      </c>
      <c r="CA3394" s="32" t="str">
        <f t="shared" si="965"/>
        <v/>
      </c>
      <c r="CB3394" s="33">
        <f>IF(COUNTIF($CD$7:CD3394,CD3394)=1,CD3394,CD3394+COUNTIF($CD$6:CD3393,CD3394))</f>
        <v>58540</v>
      </c>
      <c r="CC3394" s="34">
        <f t="shared" si="966"/>
        <v>55153</v>
      </c>
      <c r="CD3394" s="32">
        <f t="shared" si="967"/>
        <v>55153</v>
      </c>
      <c r="CE3394" s="32">
        <f t="shared" si="968"/>
        <v>0</v>
      </c>
      <c r="CF3394" s="32">
        <f t="shared" si="969"/>
        <v>0</v>
      </c>
      <c r="CG3394" s="32" t="str">
        <f t="shared" si="970"/>
        <v/>
      </c>
      <c r="CH3394" s="32">
        <v>3389</v>
      </c>
      <c r="CI3394" s="32" t="s">
        <v>6</v>
      </c>
      <c r="CJ3394" s="32" t="str">
        <f t="shared" si="971"/>
        <v/>
      </c>
      <c r="CK3394" s="32" t="str">
        <f t="shared" si="972"/>
        <v/>
      </c>
      <c r="CL3394" s="32" t="str">
        <f t="shared" si="973"/>
        <v/>
      </c>
      <c r="CM3394" s="32" t="str">
        <f t="shared" si="974"/>
        <v/>
      </c>
      <c r="CN3394" s="32" t="str">
        <f t="shared" si="975"/>
        <v/>
      </c>
    </row>
    <row r="3395" spans="71:92" x14ac:dyDescent="0.3">
      <c r="BS3395" s="32" t="str">
        <f>IF(Kiadasi_kiseroiv!$K$2=BT3395,BV3395,"")</f>
        <v/>
      </c>
      <c r="BT3395" s="34" t="str">
        <f t="shared" si="958"/>
        <v/>
      </c>
      <c r="BU3395" s="32" t="str">
        <f t="shared" si="959"/>
        <v/>
      </c>
      <c r="BV3395" s="32" t="str">
        <f t="shared" si="960"/>
        <v/>
      </c>
      <c r="BW3395" s="32" t="str">
        <f t="shared" si="961"/>
        <v/>
      </c>
      <c r="BX3395" s="32" t="str">
        <f t="shared" si="962"/>
        <v/>
      </c>
      <c r="BY3395" s="32" t="str">
        <f t="shared" si="963"/>
        <v/>
      </c>
      <c r="BZ3395" s="32" t="str">
        <f t="shared" si="964"/>
        <v/>
      </c>
      <c r="CA3395" s="32" t="str">
        <f t="shared" si="965"/>
        <v/>
      </c>
      <c r="CB3395" s="33">
        <f>IF(COUNTIF($CD$7:CD3395,CD3395)=1,CD3395,CD3395+COUNTIF($CD$6:CD3394,CD3395))</f>
        <v>58541</v>
      </c>
      <c r="CC3395" s="34">
        <f t="shared" si="966"/>
        <v>55153</v>
      </c>
      <c r="CD3395" s="32">
        <f t="shared" si="967"/>
        <v>55153</v>
      </c>
      <c r="CE3395" s="32">
        <f t="shared" si="968"/>
        <v>0</v>
      </c>
      <c r="CF3395" s="32">
        <f t="shared" si="969"/>
        <v>0</v>
      </c>
      <c r="CG3395" s="32" t="str">
        <f t="shared" si="970"/>
        <v/>
      </c>
      <c r="CH3395" s="32">
        <v>3390</v>
      </c>
      <c r="CI3395" s="32" t="s">
        <v>6</v>
      </c>
      <c r="CJ3395" s="32" t="str">
        <f t="shared" si="971"/>
        <v/>
      </c>
      <c r="CK3395" s="32" t="str">
        <f t="shared" si="972"/>
        <v/>
      </c>
      <c r="CL3395" s="32" t="str">
        <f t="shared" si="973"/>
        <v/>
      </c>
      <c r="CM3395" s="32" t="str">
        <f t="shared" si="974"/>
        <v/>
      </c>
      <c r="CN3395" s="32" t="str">
        <f t="shared" si="975"/>
        <v/>
      </c>
    </row>
    <row r="3396" spans="71:92" x14ac:dyDescent="0.3">
      <c r="BS3396" s="32" t="str">
        <f>IF(Kiadasi_kiseroiv!$K$2=BT3396,BV3396,"")</f>
        <v/>
      </c>
      <c r="BT3396" s="34" t="str">
        <f t="shared" si="958"/>
        <v/>
      </c>
      <c r="BU3396" s="32" t="str">
        <f t="shared" si="959"/>
        <v/>
      </c>
      <c r="BV3396" s="32" t="str">
        <f t="shared" si="960"/>
        <v/>
      </c>
      <c r="BW3396" s="32" t="str">
        <f t="shared" si="961"/>
        <v/>
      </c>
      <c r="BX3396" s="32" t="str">
        <f t="shared" si="962"/>
        <v/>
      </c>
      <c r="BY3396" s="32" t="str">
        <f t="shared" si="963"/>
        <v/>
      </c>
      <c r="BZ3396" s="32" t="str">
        <f t="shared" si="964"/>
        <v/>
      </c>
      <c r="CA3396" s="32" t="str">
        <f t="shared" si="965"/>
        <v/>
      </c>
      <c r="CB3396" s="33">
        <f>IF(COUNTIF($CD$7:CD3396,CD3396)=1,CD3396,CD3396+COUNTIF($CD$6:CD3395,CD3396))</f>
        <v>58542</v>
      </c>
      <c r="CC3396" s="34">
        <f t="shared" si="966"/>
        <v>55153</v>
      </c>
      <c r="CD3396" s="32">
        <f t="shared" si="967"/>
        <v>55153</v>
      </c>
      <c r="CE3396" s="32">
        <f t="shared" si="968"/>
        <v>0</v>
      </c>
      <c r="CF3396" s="32">
        <f t="shared" si="969"/>
        <v>0</v>
      </c>
      <c r="CG3396" s="32" t="str">
        <f t="shared" si="970"/>
        <v/>
      </c>
      <c r="CH3396" s="32">
        <v>3391</v>
      </c>
      <c r="CI3396" s="32" t="s">
        <v>6</v>
      </c>
      <c r="CJ3396" s="32" t="str">
        <f t="shared" si="971"/>
        <v/>
      </c>
      <c r="CK3396" s="32" t="str">
        <f t="shared" si="972"/>
        <v/>
      </c>
      <c r="CL3396" s="32" t="str">
        <f t="shared" si="973"/>
        <v/>
      </c>
      <c r="CM3396" s="32" t="str">
        <f t="shared" si="974"/>
        <v/>
      </c>
      <c r="CN3396" s="32" t="str">
        <f t="shared" si="975"/>
        <v/>
      </c>
    </row>
    <row r="3397" spans="71:92" x14ac:dyDescent="0.3">
      <c r="BS3397" s="32" t="str">
        <f>IF(Kiadasi_kiseroiv!$K$2=BT3397,BV3397,"")</f>
        <v/>
      </c>
      <c r="BT3397" s="34" t="str">
        <f t="shared" si="958"/>
        <v/>
      </c>
      <c r="BU3397" s="32" t="str">
        <f t="shared" si="959"/>
        <v/>
      </c>
      <c r="BV3397" s="32" t="str">
        <f t="shared" si="960"/>
        <v/>
      </c>
      <c r="BW3397" s="32" t="str">
        <f t="shared" si="961"/>
        <v/>
      </c>
      <c r="BX3397" s="32" t="str">
        <f t="shared" si="962"/>
        <v/>
      </c>
      <c r="BY3397" s="32" t="str">
        <f t="shared" si="963"/>
        <v/>
      </c>
      <c r="BZ3397" s="32" t="str">
        <f t="shared" si="964"/>
        <v/>
      </c>
      <c r="CA3397" s="32" t="str">
        <f t="shared" si="965"/>
        <v/>
      </c>
      <c r="CB3397" s="33">
        <f>IF(COUNTIF($CD$7:CD3397,CD3397)=1,CD3397,CD3397+COUNTIF($CD$6:CD3396,CD3397))</f>
        <v>58543</v>
      </c>
      <c r="CC3397" s="34">
        <f t="shared" si="966"/>
        <v>55153</v>
      </c>
      <c r="CD3397" s="32">
        <f t="shared" si="967"/>
        <v>55153</v>
      </c>
      <c r="CE3397" s="32">
        <f t="shared" si="968"/>
        <v>0</v>
      </c>
      <c r="CF3397" s="32">
        <f t="shared" si="969"/>
        <v>0</v>
      </c>
      <c r="CG3397" s="32" t="str">
        <f t="shared" si="970"/>
        <v/>
      </c>
      <c r="CH3397" s="32">
        <v>3392</v>
      </c>
      <c r="CI3397" s="32" t="s">
        <v>6</v>
      </c>
      <c r="CJ3397" s="32" t="str">
        <f t="shared" si="971"/>
        <v/>
      </c>
      <c r="CK3397" s="32" t="str">
        <f t="shared" si="972"/>
        <v/>
      </c>
      <c r="CL3397" s="32" t="str">
        <f t="shared" si="973"/>
        <v/>
      </c>
      <c r="CM3397" s="32" t="str">
        <f t="shared" si="974"/>
        <v/>
      </c>
      <c r="CN3397" s="32" t="str">
        <f t="shared" si="975"/>
        <v/>
      </c>
    </row>
    <row r="3398" spans="71:92" x14ac:dyDescent="0.3">
      <c r="BS3398" s="32" t="str">
        <f>IF(Kiadasi_kiseroiv!$K$2=BT3398,BV3398,"")</f>
        <v/>
      </c>
      <c r="BT3398" s="34" t="str">
        <f t="shared" si="958"/>
        <v/>
      </c>
      <c r="BU3398" s="32" t="str">
        <f t="shared" si="959"/>
        <v/>
      </c>
      <c r="BV3398" s="32" t="str">
        <f t="shared" si="960"/>
        <v/>
      </c>
      <c r="BW3398" s="32" t="str">
        <f t="shared" si="961"/>
        <v/>
      </c>
      <c r="BX3398" s="32" t="str">
        <f t="shared" si="962"/>
        <v/>
      </c>
      <c r="BY3398" s="32" t="str">
        <f t="shared" si="963"/>
        <v/>
      </c>
      <c r="BZ3398" s="32" t="str">
        <f t="shared" si="964"/>
        <v/>
      </c>
      <c r="CA3398" s="32" t="str">
        <f t="shared" si="965"/>
        <v/>
      </c>
      <c r="CB3398" s="33">
        <f>IF(COUNTIF($CD$7:CD3398,CD3398)=1,CD3398,CD3398+COUNTIF($CD$6:CD3397,CD3398))</f>
        <v>58544</v>
      </c>
      <c r="CC3398" s="34">
        <f t="shared" si="966"/>
        <v>55153</v>
      </c>
      <c r="CD3398" s="32">
        <f t="shared" si="967"/>
        <v>55153</v>
      </c>
      <c r="CE3398" s="32">
        <f t="shared" si="968"/>
        <v>0</v>
      </c>
      <c r="CF3398" s="32">
        <f t="shared" si="969"/>
        <v>0</v>
      </c>
      <c r="CG3398" s="32" t="str">
        <f t="shared" si="970"/>
        <v/>
      </c>
      <c r="CH3398" s="32">
        <v>3393</v>
      </c>
      <c r="CI3398" s="32" t="s">
        <v>6</v>
      </c>
      <c r="CJ3398" s="32" t="str">
        <f t="shared" si="971"/>
        <v/>
      </c>
      <c r="CK3398" s="32" t="str">
        <f t="shared" si="972"/>
        <v/>
      </c>
      <c r="CL3398" s="32" t="str">
        <f t="shared" si="973"/>
        <v/>
      </c>
      <c r="CM3398" s="32" t="str">
        <f t="shared" si="974"/>
        <v/>
      </c>
      <c r="CN3398" s="32" t="str">
        <f t="shared" si="975"/>
        <v/>
      </c>
    </row>
    <row r="3399" spans="71:92" x14ac:dyDescent="0.3">
      <c r="BS3399" s="32" t="str">
        <f>IF(Kiadasi_kiseroiv!$K$2=BT3399,BV3399,"")</f>
        <v/>
      </c>
      <c r="BT3399" s="34" t="str">
        <f t="shared" si="958"/>
        <v/>
      </c>
      <c r="BU3399" s="32" t="str">
        <f t="shared" si="959"/>
        <v/>
      </c>
      <c r="BV3399" s="32" t="str">
        <f t="shared" si="960"/>
        <v/>
      </c>
      <c r="BW3399" s="32" t="str">
        <f t="shared" si="961"/>
        <v/>
      </c>
      <c r="BX3399" s="32" t="str">
        <f t="shared" si="962"/>
        <v/>
      </c>
      <c r="BY3399" s="32" t="str">
        <f t="shared" si="963"/>
        <v/>
      </c>
      <c r="BZ3399" s="32" t="str">
        <f t="shared" si="964"/>
        <v/>
      </c>
      <c r="CA3399" s="32" t="str">
        <f t="shared" si="965"/>
        <v/>
      </c>
      <c r="CB3399" s="33">
        <f>IF(COUNTIF($CD$7:CD3399,CD3399)=1,CD3399,CD3399+COUNTIF($CD$6:CD3398,CD3399))</f>
        <v>58545</v>
      </c>
      <c r="CC3399" s="34">
        <f t="shared" si="966"/>
        <v>55153</v>
      </c>
      <c r="CD3399" s="32">
        <f t="shared" si="967"/>
        <v>55153</v>
      </c>
      <c r="CE3399" s="32">
        <f t="shared" si="968"/>
        <v>0</v>
      </c>
      <c r="CF3399" s="32">
        <f t="shared" si="969"/>
        <v>0</v>
      </c>
      <c r="CG3399" s="32" t="str">
        <f t="shared" si="970"/>
        <v/>
      </c>
      <c r="CH3399" s="32">
        <v>3394</v>
      </c>
      <c r="CI3399" s="32" t="s">
        <v>6</v>
      </c>
      <c r="CJ3399" s="32" t="str">
        <f t="shared" si="971"/>
        <v/>
      </c>
      <c r="CK3399" s="32" t="str">
        <f t="shared" si="972"/>
        <v/>
      </c>
      <c r="CL3399" s="32" t="str">
        <f t="shared" si="973"/>
        <v/>
      </c>
      <c r="CM3399" s="32" t="str">
        <f t="shared" si="974"/>
        <v/>
      </c>
      <c r="CN3399" s="32" t="str">
        <f t="shared" si="975"/>
        <v/>
      </c>
    </row>
    <row r="3400" spans="71:92" x14ac:dyDescent="0.3">
      <c r="BS3400" s="32" t="str">
        <f>IF(Kiadasi_kiseroiv!$K$2=BT3400,BV3400,"")</f>
        <v/>
      </c>
      <c r="BT3400" s="34" t="str">
        <f t="shared" si="958"/>
        <v/>
      </c>
      <c r="BU3400" s="32" t="str">
        <f t="shared" si="959"/>
        <v/>
      </c>
      <c r="BV3400" s="32" t="str">
        <f t="shared" si="960"/>
        <v/>
      </c>
      <c r="BW3400" s="32" t="str">
        <f t="shared" si="961"/>
        <v/>
      </c>
      <c r="BX3400" s="32" t="str">
        <f t="shared" si="962"/>
        <v/>
      </c>
      <c r="BY3400" s="32" t="str">
        <f t="shared" si="963"/>
        <v/>
      </c>
      <c r="BZ3400" s="32" t="str">
        <f t="shared" si="964"/>
        <v/>
      </c>
      <c r="CA3400" s="32" t="str">
        <f t="shared" si="965"/>
        <v/>
      </c>
      <c r="CB3400" s="33">
        <f>IF(COUNTIF($CD$7:CD3400,CD3400)=1,CD3400,CD3400+COUNTIF($CD$6:CD3399,CD3400))</f>
        <v>58546</v>
      </c>
      <c r="CC3400" s="34">
        <f t="shared" si="966"/>
        <v>55153</v>
      </c>
      <c r="CD3400" s="32">
        <f t="shared" si="967"/>
        <v>55153</v>
      </c>
      <c r="CE3400" s="32">
        <f t="shared" si="968"/>
        <v>0</v>
      </c>
      <c r="CF3400" s="32">
        <f t="shared" si="969"/>
        <v>0</v>
      </c>
      <c r="CG3400" s="32" t="str">
        <f t="shared" si="970"/>
        <v/>
      </c>
      <c r="CH3400" s="32">
        <v>3395</v>
      </c>
      <c r="CI3400" s="32" t="s">
        <v>6</v>
      </c>
      <c r="CJ3400" s="32" t="str">
        <f t="shared" si="971"/>
        <v/>
      </c>
      <c r="CK3400" s="32" t="str">
        <f t="shared" si="972"/>
        <v/>
      </c>
      <c r="CL3400" s="32" t="str">
        <f t="shared" si="973"/>
        <v/>
      </c>
      <c r="CM3400" s="32" t="str">
        <f t="shared" si="974"/>
        <v/>
      </c>
      <c r="CN3400" s="32" t="str">
        <f t="shared" si="975"/>
        <v/>
      </c>
    </row>
    <row r="3401" spans="71:92" x14ac:dyDescent="0.3">
      <c r="BS3401" s="32" t="str">
        <f>IF(Kiadasi_kiseroiv!$K$2=BT3401,BV3401,"")</f>
        <v/>
      </c>
      <c r="BT3401" s="34" t="str">
        <f t="shared" si="958"/>
        <v/>
      </c>
      <c r="BU3401" s="32" t="str">
        <f t="shared" si="959"/>
        <v/>
      </c>
      <c r="BV3401" s="32" t="str">
        <f t="shared" si="960"/>
        <v/>
      </c>
      <c r="BW3401" s="32" t="str">
        <f t="shared" si="961"/>
        <v/>
      </c>
      <c r="BX3401" s="32" t="str">
        <f t="shared" si="962"/>
        <v/>
      </c>
      <c r="BY3401" s="32" t="str">
        <f t="shared" si="963"/>
        <v/>
      </c>
      <c r="BZ3401" s="32" t="str">
        <f t="shared" si="964"/>
        <v/>
      </c>
      <c r="CA3401" s="32" t="str">
        <f t="shared" si="965"/>
        <v/>
      </c>
      <c r="CB3401" s="33">
        <f>IF(COUNTIF($CD$7:CD3401,CD3401)=1,CD3401,CD3401+COUNTIF($CD$6:CD3400,CD3401))</f>
        <v>58547</v>
      </c>
      <c r="CC3401" s="34">
        <f t="shared" si="966"/>
        <v>55153</v>
      </c>
      <c r="CD3401" s="32">
        <f t="shared" si="967"/>
        <v>55153</v>
      </c>
      <c r="CE3401" s="32">
        <f t="shared" si="968"/>
        <v>0</v>
      </c>
      <c r="CF3401" s="32">
        <f t="shared" si="969"/>
        <v>0</v>
      </c>
      <c r="CG3401" s="32" t="str">
        <f t="shared" si="970"/>
        <v/>
      </c>
      <c r="CH3401" s="32">
        <v>3396</v>
      </c>
      <c r="CI3401" s="32" t="s">
        <v>6</v>
      </c>
      <c r="CJ3401" s="32" t="str">
        <f t="shared" si="971"/>
        <v/>
      </c>
      <c r="CK3401" s="32" t="str">
        <f t="shared" si="972"/>
        <v/>
      </c>
      <c r="CL3401" s="32" t="str">
        <f t="shared" si="973"/>
        <v/>
      </c>
      <c r="CM3401" s="32" t="str">
        <f t="shared" si="974"/>
        <v/>
      </c>
      <c r="CN3401" s="32" t="str">
        <f t="shared" si="975"/>
        <v/>
      </c>
    </row>
    <row r="3402" spans="71:92" x14ac:dyDescent="0.3">
      <c r="BS3402" s="32" t="str">
        <f>IF(Kiadasi_kiseroiv!$K$2=BT3402,BV3402,"")</f>
        <v/>
      </c>
      <c r="BT3402" s="34" t="str">
        <f t="shared" si="958"/>
        <v/>
      </c>
      <c r="BU3402" s="32" t="str">
        <f t="shared" si="959"/>
        <v/>
      </c>
      <c r="BV3402" s="32" t="str">
        <f t="shared" si="960"/>
        <v/>
      </c>
      <c r="BW3402" s="32" t="str">
        <f t="shared" si="961"/>
        <v/>
      </c>
      <c r="BX3402" s="32" t="str">
        <f t="shared" si="962"/>
        <v/>
      </c>
      <c r="BY3402" s="32" t="str">
        <f t="shared" si="963"/>
        <v/>
      </c>
      <c r="BZ3402" s="32" t="str">
        <f t="shared" si="964"/>
        <v/>
      </c>
      <c r="CA3402" s="32" t="str">
        <f t="shared" si="965"/>
        <v/>
      </c>
      <c r="CB3402" s="33">
        <f>IF(COUNTIF($CD$7:CD3402,CD3402)=1,CD3402,CD3402+COUNTIF($CD$6:CD3401,CD3402))</f>
        <v>58548</v>
      </c>
      <c r="CC3402" s="34">
        <f t="shared" si="966"/>
        <v>55153</v>
      </c>
      <c r="CD3402" s="32">
        <f t="shared" si="967"/>
        <v>55153</v>
      </c>
      <c r="CE3402" s="32">
        <f t="shared" si="968"/>
        <v>0</v>
      </c>
      <c r="CF3402" s="32">
        <f t="shared" si="969"/>
        <v>0</v>
      </c>
      <c r="CG3402" s="32" t="str">
        <f t="shared" si="970"/>
        <v/>
      </c>
      <c r="CH3402" s="32">
        <v>3397</v>
      </c>
      <c r="CI3402" s="32" t="s">
        <v>6</v>
      </c>
      <c r="CJ3402" s="32" t="str">
        <f t="shared" si="971"/>
        <v/>
      </c>
      <c r="CK3402" s="32" t="str">
        <f t="shared" si="972"/>
        <v/>
      </c>
      <c r="CL3402" s="32" t="str">
        <f t="shared" si="973"/>
        <v/>
      </c>
      <c r="CM3402" s="32" t="str">
        <f t="shared" si="974"/>
        <v/>
      </c>
      <c r="CN3402" s="32" t="str">
        <f t="shared" si="975"/>
        <v/>
      </c>
    </row>
    <row r="3403" spans="71:92" x14ac:dyDescent="0.3">
      <c r="BS3403" s="32" t="str">
        <f>IF(Kiadasi_kiseroiv!$K$2=BT3403,BV3403,"")</f>
        <v/>
      </c>
      <c r="BT3403" s="34" t="str">
        <f t="shared" si="958"/>
        <v/>
      </c>
      <c r="BU3403" s="32" t="str">
        <f t="shared" si="959"/>
        <v/>
      </c>
      <c r="BV3403" s="32" t="str">
        <f t="shared" si="960"/>
        <v/>
      </c>
      <c r="BW3403" s="32" t="str">
        <f t="shared" si="961"/>
        <v/>
      </c>
      <c r="BX3403" s="32" t="str">
        <f t="shared" si="962"/>
        <v/>
      </c>
      <c r="BY3403" s="32" t="str">
        <f t="shared" si="963"/>
        <v/>
      </c>
      <c r="BZ3403" s="32" t="str">
        <f t="shared" si="964"/>
        <v/>
      </c>
      <c r="CA3403" s="32" t="str">
        <f t="shared" si="965"/>
        <v/>
      </c>
      <c r="CB3403" s="33">
        <f>IF(COUNTIF($CD$7:CD3403,CD3403)=1,CD3403,CD3403+COUNTIF($CD$6:CD3402,CD3403))</f>
        <v>58549</v>
      </c>
      <c r="CC3403" s="34">
        <f t="shared" si="966"/>
        <v>55153</v>
      </c>
      <c r="CD3403" s="32">
        <f t="shared" si="967"/>
        <v>55153</v>
      </c>
      <c r="CE3403" s="32">
        <f t="shared" si="968"/>
        <v>0</v>
      </c>
      <c r="CF3403" s="32">
        <f t="shared" si="969"/>
        <v>0</v>
      </c>
      <c r="CG3403" s="32" t="str">
        <f t="shared" si="970"/>
        <v/>
      </c>
      <c r="CH3403" s="32">
        <v>3398</v>
      </c>
      <c r="CI3403" s="32" t="s">
        <v>6</v>
      </c>
      <c r="CJ3403" s="32" t="str">
        <f t="shared" si="971"/>
        <v/>
      </c>
      <c r="CK3403" s="32" t="str">
        <f t="shared" si="972"/>
        <v/>
      </c>
      <c r="CL3403" s="32" t="str">
        <f t="shared" si="973"/>
        <v/>
      </c>
      <c r="CM3403" s="32" t="str">
        <f t="shared" si="974"/>
        <v/>
      </c>
      <c r="CN3403" s="32" t="str">
        <f t="shared" si="975"/>
        <v/>
      </c>
    </row>
    <row r="3404" spans="71:92" x14ac:dyDescent="0.3">
      <c r="BS3404" s="32" t="str">
        <f>IF(Kiadasi_kiseroiv!$K$2=BT3404,BV3404,"")</f>
        <v/>
      </c>
      <c r="BT3404" s="34" t="str">
        <f t="shared" si="958"/>
        <v/>
      </c>
      <c r="BU3404" s="32" t="str">
        <f t="shared" si="959"/>
        <v/>
      </c>
      <c r="BV3404" s="32" t="str">
        <f t="shared" si="960"/>
        <v/>
      </c>
      <c r="BW3404" s="32" t="str">
        <f t="shared" si="961"/>
        <v/>
      </c>
      <c r="BX3404" s="32" t="str">
        <f t="shared" si="962"/>
        <v/>
      </c>
      <c r="BY3404" s="32" t="str">
        <f t="shared" si="963"/>
        <v/>
      </c>
      <c r="BZ3404" s="32" t="str">
        <f t="shared" si="964"/>
        <v/>
      </c>
      <c r="CA3404" s="32" t="str">
        <f t="shared" si="965"/>
        <v/>
      </c>
      <c r="CB3404" s="33">
        <f>IF(COUNTIF($CD$7:CD3404,CD3404)=1,CD3404,CD3404+COUNTIF($CD$6:CD3403,CD3404))</f>
        <v>58550</v>
      </c>
      <c r="CC3404" s="34">
        <f t="shared" si="966"/>
        <v>55153</v>
      </c>
      <c r="CD3404" s="32">
        <f t="shared" si="967"/>
        <v>55153</v>
      </c>
      <c r="CE3404" s="32">
        <f t="shared" si="968"/>
        <v>0</v>
      </c>
      <c r="CF3404" s="32">
        <f t="shared" si="969"/>
        <v>0</v>
      </c>
      <c r="CG3404" s="32" t="str">
        <f t="shared" si="970"/>
        <v/>
      </c>
      <c r="CH3404" s="32">
        <v>3399</v>
      </c>
      <c r="CI3404" s="32" t="s">
        <v>6</v>
      </c>
      <c r="CJ3404" s="32" t="str">
        <f t="shared" si="971"/>
        <v/>
      </c>
      <c r="CK3404" s="32" t="str">
        <f t="shared" si="972"/>
        <v/>
      </c>
      <c r="CL3404" s="32" t="str">
        <f t="shared" si="973"/>
        <v/>
      </c>
      <c r="CM3404" s="32" t="str">
        <f t="shared" si="974"/>
        <v/>
      </c>
      <c r="CN3404" s="32" t="str">
        <f t="shared" si="975"/>
        <v/>
      </c>
    </row>
    <row r="3405" spans="71:92" x14ac:dyDescent="0.3">
      <c r="BS3405" s="32" t="str">
        <f>IF(Kiadasi_kiseroiv!$K$2=BT3405,BV3405,"")</f>
        <v/>
      </c>
      <c r="BT3405" s="34" t="str">
        <f t="shared" si="958"/>
        <v/>
      </c>
      <c r="BU3405" s="32" t="str">
        <f t="shared" si="959"/>
        <v/>
      </c>
      <c r="BV3405" s="32" t="str">
        <f t="shared" si="960"/>
        <v/>
      </c>
      <c r="BW3405" s="32" t="str">
        <f t="shared" si="961"/>
        <v/>
      </c>
      <c r="BX3405" s="32" t="str">
        <f t="shared" si="962"/>
        <v/>
      </c>
      <c r="BY3405" s="32" t="str">
        <f t="shared" si="963"/>
        <v/>
      </c>
      <c r="BZ3405" s="32" t="str">
        <f t="shared" si="964"/>
        <v/>
      </c>
      <c r="CA3405" s="32" t="str">
        <f t="shared" si="965"/>
        <v/>
      </c>
      <c r="CB3405" s="33">
        <f>IF(COUNTIF($CD$7:CD3405,CD3405)=1,CD3405,CD3405+COUNTIF($CD$6:CD3404,CD3405))</f>
        <v>58551</v>
      </c>
      <c r="CC3405" s="34">
        <f t="shared" si="966"/>
        <v>55153</v>
      </c>
      <c r="CD3405" s="32">
        <f t="shared" si="967"/>
        <v>55153</v>
      </c>
      <c r="CE3405" s="32">
        <f t="shared" si="968"/>
        <v>0</v>
      </c>
      <c r="CF3405" s="32">
        <f t="shared" si="969"/>
        <v>0</v>
      </c>
      <c r="CG3405" s="32" t="str">
        <f t="shared" si="970"/>
        <v/>
      </c>
      <c r="CH3405" s="32">
        <v>3400</v>
      </c>
      <c r="CI3405" s="32" t="s">
        <v>6</v>
      </c>
      <c r="CJ3405" s="32" t="str">
        <f t="shared" si="971"/>
        <v/>
      </c>
      <c r="CK3405" s="32" t="str">
        <f t="shared" si="972"/>
        <v/>
      </c>
      <c r="CL3405" s="32" t="str">
        <f t="shared" si="973"/>
        <v/>
      </c>
      <c r="CM3405" s="32" t="str">
        <f t="shared" si="974"/>
        <v/>
      </c>
      <c r="CN3405" s="32" t="str">
        <f t="shared" si="975"/>
        <v/>
      </c>
    </row>
    <row r="3406" spans="71:92" x14ac:dyDescent="0.3">
      <c r="BS3406" s="32" t="str">
        <f>IF(Kiadasi_kiseroiv!$K$2=BT3406,BV3406,"")</f>
        <v/>
      </c>
      <c r="BT3406" s="34" t="str">
        <f t="shared" si="958"/>
        <v/>
      </c>
      <c r="BU3406" s="32" t="str">
        <f t="shared" si="959"/>
        <v/>
      </c>
      <c r="BV3406" s="32" t="str">
        <f t="shared" si="960"/>
        <v/>
      </c>
      <c r="BW3406" s="32" t="str">
        <f t="shared" si="961"/>
        <v/>
      </c>
      <c r="BX3406" s="32" t="str">
        <f t="shared" si="962"/>
        <v/>
      </c>
      <c r="BY3406" s="32" t="str">
        <f t="shared" si="963"/>
        <v/>
      </c>
      <c r="BZ3406" s="32" t="str">
        <f t="shared" si="964"/>
        <v/>
      </c>
      <c r="CA3406" s="32" t="str">
        <f t="shared" si="965"/>
        <v/>
      </c>
      <c r="CB3406" s="33">
        <f>IF(COUNTIF($CD$7:CD3406,CD3406)=1,CD3406,CD3406+COUNTIF($CD$6:CD3405,CD3406))</f>
        <v>58552</v>
      </c>
      <c r="CC3406" s="34">
        <f t="shared" si="966"/>
        <v>55153</v>
      </c>
      <c r="CD3406" s="32">
        <f t="shared" si="967"/>
        <v>55153</v>
      </c>
      <c r="CE3406" s="32">
        <f t="shared" si="968"/>
        <v>0</v>
      </c>
      <c r="CF3406" s="32">
        <f t="shared" si="969"/>
        <v>0</v>
      </c>
      <c r="CG3406" s="32" t="str">
        <f t="shared" si="970"/>
        <v/>
      </c>
      <c r="CH3406" s="32">
        <v>3401</v>
      </c>
      <c r="CI3406" s="32" t="s">
        <v>6</v>
      </c>
      <c r="CJ3406" s="32" t="str">
        <f t="shared" si="971"/>
        <v/>
      </c>
      <c r="CK3406" s="32" t="str">
        <f t="shared" si="972"/>
        <v/>
      </c>
      <c r="CL3406" s="32" t="str">
        <f t="shared" si="973"/>
        <v/>
      </c>
      <c r="CM3406" s="32" t="str">
        <f t="shared" si="974"/>
        <v/>
      </c>
      <c r="CN3406" s="32" t="str">
        <f t="shared" si="975"/>
        <v/>
      </c>
    </row>
    <row r="3407" spans="71:92" x14ac:dyDescent="0.3">
      <c r="BS3407" s="32" t="str">
        <f>IF(Kiadasi_kiseroiv!$K$2=BT3407,BV3407,"")</f>
        <v/>
      </c>
      <c r="BT3407" s="34" t="str">
        <f t="shared" si="958"/>
        <v/>
      </c>
      <c r="BU3407" s="32" t="str">
        <f t="shared" si="959"/>
        <v/>
      </c>
      <c r="BV3407" s="32" t="str">
        <f t="shared" si="960"/>
        <v/>
      </c>
      <c r="BW3407" s="32" t="str">
        <f t="shared" si="961"/>
        <v/>
      </c>
      <c r="BX3407" s="32" t="str">
        <f t="shared" si="962"/>
        <v/>
      </c>
      <c r="BY3407" s="32" t="str">
        <f t="shared" si="963"/>
        <v/>
      </c>
      <c r="BZ3407" s="32" t="str">
        <f t="shared" si="964"/>
        <v/>
      </c>
      <c r="CA3407" s="32" t="str">
        <f t="shared" si="965"/>
        <v/>
      </c>
      <c r="CB3407" s="33">
        <f>IF(COUNTIF($CD$7:CD3407,CD3407)=1,CD3407,CD3407+COUNTIF($CD$6:CD3406,CD3407))</f>
        <v>58553</v>
      </c>
      <c r="CC3407" s="34">
        <f t="shared" si="966"/>
        <v>55153</v>
      </c>
      <c r="CD3407" s="32">
        <f t="shared" si="967"/>
        <v>55153</v>
      </c>
      <c r="CE3407" s="32">
        <f t="shared" si="968"/>
        <v>0</v>
      </c>
      <c r="CF3407" s="32">
        <f t="shared" si="969"/>
        <v>0</v>
      </c>
      <c r="CG3407" s="32" t="str">
        <f t="shared" si="970"/>
        <v/>
      </c>
      <c r="CH3407" s="32">
        <v>3402</v>
      </c>
      <c r="CI3407" s="32" t="s">
        <v>6</v>
      </c>
      <c r="CJ3407" s="32" t="str">
        <f t="shared" si="971"/>
        <v/>
      </c>
      <c r="CK3407" s="32" t="str">
        <f t="shared" si="972"/>
        <v/>
      </c>
      <c r="CL3407" s="32" t="str">
        <f t="shared" si="973"/>
        <v/>
      </c>
      <c r="CM3407" s="32" t="str">
        <f t="shared" si="974"/>
        <v/>
      </c>
      <c r="CN3407" s="32" t="str">
        <f t="shared" si="975"/>
        <v/>
      </c>
    </row>
    <row r="3408" spans="71:92" x14ac:dyDescent="0.3">
      <c r="BS3408" s="32" t="str">
        <f>IF(Kiadasi_kiseroiv!$K$2=BT3408,BV3408,"")</f>
        <v/>
      </c>
      <c r="BT3408" s="34" t="str">
        <f t="shared" si="958"/>
        <v/>
      </c>
      <c r="BU3408" s="32" t="str">
        <f t="shared" si="959"/>
        <v/>
      </c>
      <c r="BV3408" s="32" t="str">
        <f t="shared" si="960"/>
        <v/>
      </c>
      <c r="BW3408" s="32" t="str">
        <f t="shared" si="961"/>
        <v/>
      </c>
      <c r="BX3408" s="32" t="str">
        <f t="shared" si="962"/>
        <v/>
      </c>
      <c r="BY3408" s="32" t="str">
        <f t="shared" si="963"/>
        <v/>
      </c>
      <c r="BZ3408" s="32" t="str">
        <f t="shared" si="964"/>
        <v/>
      </c>
      <c r="CA3408" s="32" t="str">
        <f t="shared" si="965"/>
        <v/>
      </c>
      <c r="CB3408" s="33">
        <f>IF(COUNTIF($CD$7:CD3408,CD3408)=1,CD3408,CD3408+COUNTIF($CD$6:CD3407,CD3408))</f>
        <v>58554</v>
      </c>
      <c r="CC3408" s="34">
        <f t="shared" si="966"/>
        <v>55153</v>
      </c>
      <c r="CD3408" s="32">
        <f t="shared" si="967"/>
        <v>55153</v>
      </c>
      <c r="CE3408" s="32">
        <f t="shared" si="968"/>
        <v>0</v>
      </c>
      <c r="CF3408" s="32">
        <f t="shared" si="969"/>
        <v>0</v>
      </c>
      <c r="CG3408" s="32" t="str">
        <f t="shared" si="970"/>
        <v/>
      </c>
      <c r="CH3408" s="32">
        <v>3403</v>
      </c>
      <c r="CI3408" s="32" t="s">
        <v>6</v>
      </c>
      <c r="CJ3408" s="32" t="str">
        <f t="shared" si="971"/>
        <v/>
      </c>
      <c r="CK3408" s="32" t="str">
        <f t="shared" si="972"/>
        <v/>
      </c>
      <c r="CL3408" s="32" t="str">
        <f t="shared" si="973"/>
        <v/>
      </c>
      <c r="CM3408" s="32" t="str">
        <f t="shared" si="974"/>
        <v/>
      </c>
      <c r="CN3408" s="32" t="str">
        <f t="shared" si="975"/>
        <v/>
      </c>
    </row>
    <row r="3409" spans="71:92" x14ac:dyDescent="0.3">
      <c r="BS3409" s="32" t="str">
        <f>IF(Kiadasi_kiseroiv!$K$2=BT3409,BV3409,"")</f>
        <v/>
      </c>
      <c r="BT3409" s="34" t="str">
        <f t="shared" si="958"/>
        <v/>
      </c>
      <c r="BU3409" s="32" t="str">
        <f t="shared" si="959"/>
        <v/>
      </c>
      <c r="BV3409" s="32" t="str">
        <f t="shared" si="960"/>
        <v/>
      </c>
      <c r="BW3409" s="32" t="str">
        <f t="shared" si="961"/>
        <v/>
      </c>
      <c r="BX3409" s="32" t="str">
        <f t="shared" si="962"/>
        <v/>
      </c>
      <c r="BY3409" s="32" t="str">
        <f t="shared" si="963"/>
        <v/>
      </c>
      <c r="BZ3409" s="32" t="str">
        <f t="shared" si="964"/>
        <v/>
      </c>
      <c r="CA3409" s="32" t="str">
        <f t="shared" si="965"/>
        <v/>
      </c>
      <c r="CB3409" s="33">
        <f>IF(COUNTIF($CD$7:CD3409,CD3409)=1,CD3409,CD3409+COUNTIF($CD$6:CD3408,CD3409))</f>
        <v>58555</v>
      </c>
      <c r="CC3409" s="34">
        <f t="shared" si="966"/>
        <v>55153</v>
      </c>
      <c r="CD3409" s="32">
        <f t="shared" si="967"/>
        <v>55153</v>
      </c>
      <c r="CE3409" s="32">
        <f t="shared" si="968"/>
        <v>0</v>
      </c>
      <c r="CF3409" s="32">
        <f t="shared" si="969"/>
        <v>0</v>
      </c>
      <c r="CG3409" s="32" t="str">
        <f t="shared" si="970"/>
        <v/>
      </c>
      <c r="CH3409" s="32">
        <v>3404</v>
      </c>
      <c r="CI3409" s="32" t="s">
        <v>6</v>
      </c>
      <c r="CJ3409" s="32" t="str">
        <f t="shared" si="971"/>
        <v/>
      </c>
      <c r="CK3409" s="32" t="str">
        <f t="shared" si="972"/>
        <v/>
      </c>
      <c r="CL3409" s="32" t="str">
        <f t="shared" si="973"/>
        <v/>
      </c>
      <c r="CM3409" s="32" t="str">
        <f t="shared" si="974"/>
        <v/>
      </c>
      <c r="CN3409" s="32" t="str">
        <f t="shared" si="975"/>
        <v/>
      </c>
    </row>
    <row r="3410" spans="71:92" x14ac:dyDescent="0.3">
      <c r="BS3410" s="32" t="str">
        <f>IF(Kiadasi_kiseroiv!$K$2=BT3410,BV3410,"")</f>
        <v/>
      </c>
      <c r="BT3410" s="34" t="str">
        <f t="shared" si="958"/>
        <v/>
      </c>
      <c r="BU3410" s="32" t="str">
        <f t="shared" si="959"/>
        <v/>
      </c>
      <c r="BV3410" s="32" t="str">
        <f t="shared" si="960"/>
        <v/>
      </c>
      <c r="BW3410" s="32" t="str">
        <f t="shared" si="961"/>
        <v/>
      </c>
      <c r="BX3410" s="32" t="str">
        <f t="shared" si="962"/>
        <v/>
      </c>
      <c r="BY3410" s="32" t="str">
        <f t="shared" si="963"/>
        <v/>
      </c>
      <c r="BZ3410" s="32" t="str">
        <f t="shared" si="964"/>
        <v/>
      </c>
      <c r="CA3410" s="32" t="str">
        <f t="shared" si="965"/>
        <v/>
      </c>
      <c r="CB3410" s="33">
        <f>IF(COUNTIF($CD$7:CD3410,CD3410)=1,CD3410,CD3410+COUNTIF($CD$6:CD3409,CD3410))</f>
        <v>58556</v>
      </c>
      <c r="CC3410" s="34">
        <f t="shared" si="966"/>
        <v>55153</v>
      </c>
      <c r="CD3410" s="32">
        <f t="shared" si="967"/>
        <v>55153</v>
      </c>
      <c r="CE3410" s="32">
        <f t="shared" si="968"/>
        <v>0</v>
      </c>
      <c r="CF3410" s="32">
        <f t="shared" si="969"/>
        <v>0</v>
      </c>
      <c r="CG3410" s="32" t="str">
        <f t="shared" si="970"/>
        <v/>
      </c>
      <c r="CH3410" s="32">
        <v>3405</v>
      </c>
      <c r="CI3410" s="32" t="s">
        <v>6</v>
      </c>
      <c r="CJ3410" s="32" t="str">
        <f t="shared" si="971"/>
        <v/>
      </c>
      <c r="CK3410" s="32" t="str">
        <f t="shared" si="972"/>
        <v/>
      </c>
      <c r="CL3410" s="32" t="str">
        <f t="shared" si="973"/>
        <v/>
      </c>
      <c r="CM3410" s="32" t="str">
        <f t="shared" si="974"/>
        <v/>
      </c>
      <c r="CN3410" s="32" t="str">
        <f t="shared" si="975"/>
        <v/>
      </c>
    </row>
    <row r="3411" spans="71:92" x14ac:dyDescent="0.3">
      <c r="BS3411" s="32" t="str">
        <f>IF(Kiadasi_kiseroiv!$K$2=BT3411,BV3411,"")</f>
        <v/>
      </c>
      <c r="BT3411" s="34" t="str">
        <f t="shared" si="958"/>
        <v/>
      </c>
      <c r="BU3411" s="32" t="str">
        <f t="shared" si="959"/>
        <v/>
      </c>
      <c r="BV3411" s="32" t="str">
        <f t="shared" si="960"/>
        <v/>
      </c>
      <c r="BW3411" s="32" t="str">
        <f t="shared" si="961"/>
        <v/>
      </c>
      <c r="BX3411" s="32" t="str">
        <f t="shared" si="962"/>
        <v/>
      </c>
      <c r="BY3411" s="32" t="str">
        <f t="shared" si="963"/>
        <v/>
      </c>
      <c r="BZ3411" s="32" t="str">
        <f t="shared" si="964"/>
        <v/>
      </c>
      <c r="CA3411" s="32" t="str">
        <f t="shared" si="965"/>
        <v/>
      </c>
      <c r="CB3411" s="33">
        <f>IF(COUNTIF($CD$7:CD3411,CD3411)=1,CD3411,CD3411+COUNTIF($CD$6:CD3410,CD3411))</f>
        <v>58557</v>
      </c>
      <c r="CC3411" s="34">
        <f t="shared" si="966"/>
        <v>55153</v>
      </c>
      <c r="CD3411" s="32">
        <f t="shared" si="967"/>
        <v>55153</v>
      </c>
      <c r="CE3411" s="32">
        <f t="shared" si="968"/>
        <v>0</v>
      </c>
      <c r="CF3411" s="32">
        <f t="shared" si="969"/>
        <v>0</v>
      </c>
      <c r="CG3411" s="32" t="str">
        <f t="shared" si="970"/>
        <v/>
      </c>
      <c r="CH3411" s="32">
        <v>3406</v>
      </c>
      <c r="CI3411" s="32" t="s">
        <v>6</v>
      </c>
      <c r="CJ3411" s="32" t="str">
        <f t="shared" si="971"/>
        <v/>
      </c>
      <c r="CK3411" s="32" t="str">
        <f t="shared" si="972"/>
        <v/>
      </c>
      <c r="CL3411" s="32" t="str">
        <f t="shared" si="973"/>
        <v/>
      </c>
      <c r="CM3411" s="32" t="str">
        <f t="shared" si="974"/>
        <v/>
      </c>
      <c r="CN3411" s="32" t="str">
        <f t="shared" si="975"/>
        <v/>
      </c>
    </row>
    <row r="3412" spans="71:92" x14ac:dyDescent="0.3">
      <c r="BS3412" s="32" t="str">
        <f>IF(Kiadasi_kiseroiv!$K$2=BT3412,BV3412,"")</f>
        <v/>
      </c>
      <c r="BT3412" s="34" t="str">
        <f t="shared" si="958"/>
        <v/>
      </c>
      <c r="BU3412" s="32" t="str">
        <f t="shared" si="959"/>
        <v/>
      </c>
      <c r="BV3412" s="32" t="str">
        <f t="shared" si="960"/>
        <v/>
      </c>
      <c r="BW3412" s="32" t="str">
        <f t="shared" si="961"/>
        <v/>
      </c>
      <c r="BX3412" s="32" t="str">
        <f t="shared" si="962"/>
        <v/>
      </c>
      <c r="BY3412" s="32" t="str">
        <f t="shared" si="963"/>
        <v/>
      </c>
      <c r="BZ3412" s="32" t="str">
        <f t="shared" si="964"/>
        <v/>
      </c>
      <c r="CA3412" s="32" t="str">
        <f t="shared" si="965"/>
        <v/>
      </c>
      <c r="CB3412" s="33">
        <f>IF(COUNTIF($CD$7:CD3412,CD3412)=1,CD3412,CD3412+COUNTIF($CD$6:CD3411,CD3412))</f>
        <v>58558</v>
      </c>
      <c r="CC3412" s="34">
        <f t="shared" si="966"/>
        <v>55153</v>
      </c>
      <c r="CD3412" s="32">
        <f t="shared" si="967"/>
        <v>55153</v>
      </c>
      <c r="CE3412" s="32">
        <f t="shared" si="968"/>
        <v>0</v>
      </c>
      <c r="CF3412" s="32">
        <f t="shared" si="969"/>
        <v>0</v>
      </c>
      <c r="CG3412" s="32" t="str">
        <f t="shared" si="970"/>
        <v/>
      </c>
      <c r="CH3412" s="32">
        <v>3407</v>
      </c>
      <c r="CI3412" s="32" t="s">
        <v>6</v>
      </c>
      <c r="CJ3412" s="32" t="str">
        <f t="shared" si="971"/>
        <v/>
      </c>
      <c r="CK3412" s="32" t="str">
        <f t="shared" si="972"/>
        <v/>
      </c>
      <c r="CL3412" s="32" t="str">
        <f t="shared" si="973"/>
        <v/>
      </c>
      <c r="CM3412" s="32" t="str">
        <f t="shared" si="974"/>
        <v/>
      </c>
      <c r="CN3412" s="32" t="str">
        <f t="shared" si="975"/>
        <v/>
      </c>
    </row>
    <row r="3413" spans="71:92" x14ac:dyDescent="0.3">
      <c r="BS3413" s="32" t="str">
        <f>IF(Kiadasi_kiseroiv!$K$2=BT3413,BV3413,"")</f>
        <v/>
      </c>
      <c r="BT3413" s="34" t="str">
        <f t="shared" si="958"/>
        <v/>
      </c>
      <c r="BU3413" s="32" t="str">
        <f t="shared" si="959"/>
        <v/>
      </c>
      <c r="BV3413" s="32" t="str">
        <f t="shared" si="960"/>
        <v/>
      </c>
      <c r="BW3413" s="32" t="str">
        <f t="shared" si="961"/>
        <v/>
      </c>
      <c r="BX3413" s="32" t="str">
        <f t="shared" si="962"/>
        <v/>
      </c>
      <c r="BY3413" s="32" t="str">
        <f t="shared" si="963"/>
        <v/>
      </c>
      <c r="BZ3413" s="32" t="str">
        <f t="shared" si="964"/>
        <v/>
      </c>
      <c r="CA3413" s="32" t="str">
        <f t="shared" si="965"/>
        <v/>
      </c>
      <c r="CB3413" s="33">
        <f>IF(COUNTIF($CD$7:CD3413,CD3413)=1,CD3413,CD3413+COUNTIF($CD$6:CD3412,CD3413))</f>
        <v>58559</v>
      </c>
      <c r="CC3413" s="34">
        <f t="shared" si="966"/>
        <v>55153</v>
      </c>
      <c r="CD3413" s="32">
        <f t="shared" si="967"/>
        <v>55153</v>
      </c>
      <c r="CE3413" s="32">
        <f t="shared" si="968"/>
        <v>0</v>
      </c>
      <c r="CF3413" s="32">
        <f t="shared" si="969"/>
        <v>0</v>
      </c>
      <c r="CG3413" s="32" t="str">
        <f t="shared" si="970"/>
        <v/>
      </c>
      <c r="CH3413" s="32">
        <v>3408</v>
      </c>
      <c r="CI3413" s="32" t="s">
        <v>6</v>
      </c>
      <c r="CJ3413" s="32" t="str">
        <f t="shared" si="971"/>
        <v/>
      </c>
      <c r="CK3413" s="32" t="str">
        <f t="shared" si="972"/>
        <v/>
      </c>
      <c r="CL3413" s="32" t="str">
        <f t="shared" si="973"/>
        <v/>
      </c>
      <c r="CM3413" s="32" t="str">
        <f t="shared" si="974"/>
        <v/>
      </c>
      <c r="CN3413" s="32" t="str">
        <f t="shared" si="975"/>
        <v/>
      </c>
    </row>
    <row r="3414" spans="71:92" x14ac:dyDescent="0.3">
      <c r="BS3414" s="32" t="str">
        <f>IF(Kiadasi_kiseroiv!$K$2=BT3414,BV3414,"")</f>
        <v/>
      </c>
      <c r="BT3414" s="34" t="str">
        <f t="shared" si="958"/>
        <v/>
      </c>
      <c r="BU3414" s="32" t="str">
        <f t="shared" si="959"/>
        <v/>
      </c>
      <c r="BV3414" s="32" t="str">
        <f t="shared" si="960"/>
        <v/>
      </c>
      <c r="BW3414" s="32" t="str">
        <f t="shared" si="961"/>
        <v/>
      </c>
      <c r="BX3414" s="32" t="str">
        <f t="shared" si="962"/>
        <v/>
      </c>
      <c r="BY3414" s="32" t="str">
        <f t="shared" si="963"/>
        <v/>
      </c>
      <c r="BZ3414" s="32" t="str">
        <f t="shared" si="964"/>
        <v/>
      </c>
      <c r="CA3414" s="32" t="str">
        <f t="shared" si="965"/>
        <v/>
      </c>
      <c r="CB3414" s="33">
        <f>IF(COUNTIF($CD$7:CD3414,CD3414)=1,CD3414,CD3414+COUNTIF($CD$6:CD3413,CD3414))</f>
        <v>58560</v>
      </c>
      <c r="CC3414" s="34">
        <f t="shared" si="966"/>
        <v>55153</v>
      </c>
      <c r="CD3414" s="32">
        <f t="shared" si="967"/>
        <v>55153</v>
      </c>
      <c r="CE3414" s="32">
        <f t="shared" si="968"/>
        <v>0</v>
      </c>
      <c r="CF3414" s="32">
        <f t="shared" si="969"/>
        <v>0</v>
      </c>
      <c r="CG3414" s="32" t="str">
        <f t="shared" si="970"/>
        <v/>
      </c>
      <c r="CH3414" s="32">
        <v>3409</v>
      </c>
      <c r="CI3414" s="32" t="s">
        <v>6</v>
      </c>
      <c r="CJ3414" s="32" t="str">
        <f t="shared" si="971"/>
        <v/>
      </c>
      <c r="CK3414" s="32" t="str">
        <f t="shared" si="972"/>
        <v/>
      </c>
      <c r="CL3414" s="32" t="str">
        <f t="shared" si="973"/>
        <v/>
      </c>
      <c r="CM3414" s="32" t="str">
        <f t="shared" si="974"/>
        <v/>
      </c>
      <c r="CN3414" s="32" t="str">
        <f t="shared" si="975"/>
        <v/>
      </c>
    </row>
    <row r="3415" spans="71:92" x14ac:dyDescent="0.3">
      <c r="BS3415" s="32" t="str">
        <f>IF(Kiadasi_kiseroiv!$K$2=BT3415,BV3415,"")</f>
        <v/>
      </c>
      <c r="BT3415" s="34" t="str">
        <f t="shared" si="958"/>
        <v/>
      </c>
      <c r="BU3415" s="32" t="str">
        <f t="shared" si="959"/>
        <v/>
      </c>
      <c r="BV3415" s="32" t="str">
        <f t="shared" si="960"/>
        <v/>
      </c>
      <c r="BW3415" s="32" t="str">
        <f t="shared" si="961"/>
        <v/>
      </c>
      <c r="BX3415" s="32" t="str">
        <f t="shared" si="962"/>
        <v/>
      </c>
      <c r="BY3415" s="32" t="str">
        <f t="shared" si="963"/>
        <v/>
      </c>
      <c r="BZ3415" s="32" t="str">
        <f t="shared" si="964"/>
        <v/>
      </c>
      <c r="CA3415" s="32" t="str">
        <f t="shared" si="965"/>
        <v/>
      </c>
      <c r="CB3415" s="33">
        <f>IF(COUNTIF($CD$7:CD3415,CD3415)=1,CD3415,CD3415+COUNTIF($CD$6:CD3414,CD3415))</f>
        <v>58561</v>
      </c>
      <c r="CC3415" s="34">
        <f t="shared" si="966"/>
        <v>55153</v>
      </c>
      <c r="CD3415" s="32">
        <f t="shared" si="967"/>
        <v>55153</v>
      </c>
      <c r="CE3415" s="32">
        <f t="shared" si="968"/>
        <v>0</v>
      </c>
      <c r="CF3415" s="32">
        <f t="shared" si="969"/>
        <v>0</v>
      </c>
      <c r="CG3415" s="32" t="str">
        <f t="shared" si="970"/>
        <v/>
      </c>
      <c r="CH3415" s="32">
        <v>3410</v>
      </c>
      <c r="CI3415" s="32" t="s">
        <v>6</v>
      </c>
      <c r="CJ3415" s="32" t="str">
        <f t="shared" si="971"/>
        <v/>
      </c>
      <c r="CK3415" s="32" t="str">
        <f t="shared" si="972"/>
        <v/>
      </c>
      <c r="CL3415" s="32" t="str">
        <f t="shared" si="973"/>
        <v/>
      </c>
      <c r="CM3415" s="32" t="str">
        <f t="shared" si="974"/>
        <v/>
      </c>
      <c r="CN3415" s="32" t="str">
        <f t="shared" si="975"/>
        <v/>
      </c>
    </row>
    <row r="3416" spans="71:92" x14ac:dyDescent="0.3">
      <c r="BS3416" s="32" t="str">
        <f>IF(Kiadasi_kiseroiv!$K$2=BT3416,BV3416,"")</f>
        <v/>
      </c>
      <c r="BT3416" s="34" t="str">
        <f t="shared" si="958"/>
        <v/>
      </c>
      <c r="BU3416" s="32" t="str">
        <f t="shared" si="959"/>
        <v/>
      </c>
      <c r="BV3416" s="32" t="str">
        <f t="shared" si="960"/>
        <v/>
      </c>
      <c r="BW3416" s="32" t="str">
        <f t="shared" si="961"/>
        <v/>
      </c>
      <c r="BX3416" s="32" t="str">
        <f t="shared" si="962"/>
        <v/>
      </c>
      <c r="BY3416" s="32" t="str">
        <f t="shared" si="963"/>
        <v/>
      </c>
      <c r="BZ3416" s="32" t="str">
        <f t="shared" si="964"/>
        <v/>
      </c>
      <c r="CA3416" s="32" t="str">
        <f t="shared" si="965"/>
        <v/>
      </c>
      <c r="CB3416" s="33">
        <f>IF(COUNTIF($CD$7:CD3416,CD3416)=1,CD3416,CD3416+COUNTIF($CD$6:CD3415,CD3416))</f>
        <v>58562</v>
      </c>
      <c r="CC3416" s="34">
        <f t="shared" si="966"/>
        <v>55153</v>
      </c>
      <c r="CD3416" s="32">
        <f t="shared" si="967"/>
        <v>55153</v>
      </c>
      <c r="CE3416" s="32">
        <f t="shared" si="968"/>
        <v>0</v>
      </c>
      <c r="CF3416" s="32">
        <f t="shared" si="969"/>
        <v>0</v>
      </c>
      <c r="CG3416" s="32" t="str">
        <f t="shared" si="970"/>
        <v/>
      </c>
      <c r="CH3416" s="32">
        <v>3411</v>
      </c>
      <c r="CI3416" s="32" t="s">
        <v>6</v>
      </c>
      <c r="CJ3416" s="32" t="str">
        <f t="shared" si="971"/>
        <v/>
      </c>
      <c r="CK3416" s="32" t="str">
        <f t="shared" si="972"/>
        <v/>
      </c>
      <c r="CL3416" s="32" t="str">
        <f t="shared" si="973"/>
        <v/>
      </c>
      <c r="CM3416" s="32" t="str">
        <f t="shared" si="974"/>
        <v/>
      </c>
      <c r="CN3416" s="32" t="str">
        <f t="shared" si="975"/>
        <v/>
      </c>
    </row>
    <row r="3417" spans="71:92" x14ac:dyDescent="0.3">
      <c r="BS3417" s="32" t="str">
        <f>IF(Kiadasi_kiseroiv!$K$2=BT3417,BV3417,"")</f>
        <v/>
      </c>
      <c r="BT3417" s="34" t="str">
        <f t="shared" si="958"/>
        <v/>
      </c>
      <c r="BU3417" s="32" t="str">
        <f t="shared" si="959"/>
        <v/>
      </c>
      <c r="BV3417" s="32" t="str">
        <f t="shared" si="960"/>
        <v/>
      </c>
      <c r="BW3417" s="32" t="str">
        <f t="shared" si="961"/>
        <v/>
      </c>
      <c r="BX3417" s="32" t="str">
        <f t="shared" si="962"/>
        <v/>
      </c>
      <c r="BY3417" s="32" t="str">
        <f t="shared" si="963"/>
        <v/>
      </c>
      <c r="BZ3417" s="32" t="str">
        <f t="shared" si="964"/>
        <v/>
      </c>
      <c r="CA3417" s="32" t="str">
        <f t="shared" si="965"/>
        <v/>
      </c>
      <c r="CB3417" s="33">
        <f>IF(COUNTIF($CD$7:CD3417,CD3417)=1,CD3417,CD3417+COUNTIF($CD$6:CD3416,CD3417))</f>
        <v>58563</v>
      </c>
      <c r="CC3417" s="34">
        <f t="shared" si="966"/>
        <v>55153</v>
      </c>
      <c r="CD3417" s="32">
        <f t="shared" si="967"/>
        <v>55153</v>
      </c>
      <c r="CE3417" s="32">
        <f t="shared" si="968"/>
        <v>0</v>
      </c>
      <c r="CF3417" s="32">
        <f t="shared" si="969"/>
        <v>0</v>
      </c>
      <c r="CG3417" s="32" t="str">
        <f t="shared" si="970"/>
        <v/>
      </c>
      <c r="CH3417" s="32">
        <v>3412</v>
      </c>
      <c r="CI3417" s="32" t="s">
        <v>6</v>
      </c>
      <c r="CJ3417" s="32" t="str">
        <f t="shared" si="971"/>
        <v/>
      </c>
      <c r="CK3417" s="32" t="str">
        <f t="shared" si="972"/>
        <v/>
      </c>
      <c r="CL3417" s="32" t="str">
        <f t="shared" si="973"/>
        <v/>
      </c>
      <c r="CM3417" s="32" t="str">
        <f t="shared" si="974"/>
        <v/>
      </c>
      <c r="CN3417" s="32" t="str">
        <f t="shared" si="975"/>
        <v/>
      </c>
    </row>
    <row r="3418" spans="71:92" x14ac:dyDescent="0.3">
      <c r="BS3418" s="32" t="str">
        <f>IF(Kiadasi_kiseroiv!$K$2=BT3418,BV3418,"")</f>
        <v/>
      </c>
      <c r="BT3418" s="34" t="str">
        <f t="shared" si="958"/>
        <v/>
      </c>
      <c r="BU3418" s="32" t="str">
        <f t="shared" si="959"/>
        <v/>
      </c>
      <c r="BV3418" s="32" t="str">
        <f t="shared" si="960"/>
        <v/>
      </c>
      <c r="BW3418" s="32" t="str">
        <f t="shared" si="961"/>
        <v/>
      </c>
      <c r="BX3418" s="32" t="str">
        <f t="shared" si="962"/>
        <v/>
      </c>
      <c r="BY3418" s="32" t="str">
        <f t="shared" si="963"/>
        <v/>
      </c>
      <c r="BZ3418" s="32" t="str">
        <f t="shared" si="964"/>
        <v/>
      </c>
      <c r="CA3418" s="32" t="str">
        <f t="shared" si="965"/>
        <v/>
      </c>
      <c r="CB3418" s="33">
        <f>IF(COUNTIF($CD$7:CD3418,CD3418)=1,CD3418,CD3418+COUNTIF($CD$6:CD3417,CD3418))</f>
        <v>58564</v>
      </c>
      <c r="CC3418" s="34">
        <f t="shared" si="966"/>
        <v>55153</v>
      </c>
      <c r="CD3418" s="32">
        <f t="shared" si="967"/>
        <v>55153</v>
      </c>
      <c r="CE3418" s="32">
        <f t="shared" si="968"/>
        <v>0</v>
      </c>
      <c r="CF3418" s="32">
        <f t="shared" si="969"/>
        <v>0</v>
      </c>
      <c r="CG3418" s="32" t="str">
        <f t="shared" si="970"/>
        <v/>
      </c>
      <c r="CH3418" s="32">
        <v>3413</v>
      </c>
      <c r="CI3418" s="32" t="s">
        <v>6</v>
      </c>
      <c r="CJ3418" s="32" t="str">
        <f t="shared" si="971"/>
        <v/>
      </c>
      <c r="CK3418" s="32" t="str">
        <f t="shared" si="972"/>
        <v/>
      </c>
      <c r="CL3418" s="32" t="str">
        <f t="shared" si="973"/>
        <v/>
      </c>
      <c r="CM3418" s="32" t="str">
        <f t="shared" si="974"/>
        <v/>
      </c>
      <c r="CN3418" s="32" t="str">
        <f t="shared" si="975"/>
        <v/>
      </c>
    </row>
    <row r="3419" spans="71:92" x14ac:dyDescent="0.3">
      <c r="BS3419" s="32" t="str">
        <f>IF(Kiadasi_kiseroiv!$K$2=BT3419,BV3419,"")</f>
        <v/>
      </c>
      <c r="BT3419" s="34" t="str">
        <f t="shared" si="958"/>
        <v/>
      </c>
      <c r="BU3419" s="32" t="str">
        <f t="shared" si="959"/>
        <v/>
      </c>
      <c r="BV3419" s="32" t="str">
        <f t="shared" si="960"/>
        <v/>
      </c>
      <c r="BW3419" s="32" t="str">
        <f t="shared" si="961"/>
        <v/>
      </c>
      <c r="BX3419" s="32" t="str">
        <f t="shared" si="962"/>
        <v/>
      </c>
      <c r="BY3419" s="32" t="str">
        <f t="shared" si="963"/>
        <v/>
      </c>
      <c r="BZ3419" s="32" t="str">
        <f t="shared" si="964"/>
        <v/>
      </c>
      <c r="CA3419" s="32" t="str">
        <f t="shared" si="965"/>
        <v/>
      </c>
      <c r="CB3419" s="33">
        <f>IF(COUNTIF($CD$7:CD3419,CD3419)=1,CD3419,CD3419+COUNTIF($CD$6:CD3418,CD3419))</f>
        <v>58565</v>
      </c>
      <c r="CC3419" s="34">
        <f t="shared" si="966"/>
        <v>55153</v>
      </c>
      <c r="CD3419" s="32">
        <f t="shared" si="967"/>
        <v>55153</v>
      </c>
      <c r="CE3419" s="32">
        <f t="shared" si="968"/>
        <v>0</v>
      </c>
      <c r="CF3419" s="32">
        <f t="shared" si="969"/>
        <v>0</v>
      </c>
      <c r="CG3419" s="32" t="str">
        <f t="shared" si="970"/>
        <v/>
      </c>
      <c r="CH3419" s="32">
        <v>3414</v>
      </c>
      <c r="CI3419" s="32" t="s">
        <v>6</v>
      </c>
      <c r="CJ3419" s="32" t="str">
        <f t="shared" si="971"/>
        <v/>
      </c>
      <c r="CK3419" s="32" t="str">
        <f t="shared" si="972"/>
        <v/>
      </c>
      <c r="CL3419" s="32" t="str">
        <f t="shared" si="973"/>
        <v/>
      </c>
      <c r="CM3419" s="32" t="str">
        <f t="shared" si="974"/>
        <v/>
      </c>
      <c r="CN3419" s="32" t="str">
        <f t="shared" si="975"/>
        <v/>
      </c>
    </row>
    <row r="3420" spans="71:92" x14ac:dyDescent="0.3">
      <c r="BS3420" s="32" t="str">
        <f>IF(Kiadasi_kiseroiv!$K$2=BT3420,BV3420,"")</f>
        <v/>
      </c>
      <c r="BT3420" s="34" t="str">
        <f t="shared" si="958"/>
        <v/>
      </c>
      <c r="BU3420" s="32" t="str">
        <f t="shared" si="959"/>
        <v/>
      </c>
      <c r="BV3420" s="32" t="str">
        <f t="shared" si="960"/>
        <v/>
      </c>
      <c r="BW3420" s="32" t="str">
        <f t="shared" si="961"/>
        <v/>
      </c>
      <c r="BX3420" s="32" t="str">
        <f t="shared" si="962"/>
        <v/>
      </c>
      <c r="BY3420" s="32" t="str">
        <f t="shared" si="963"/>
        <v/>
      </c>
      <c r="BZ3420" s="32" t="str">
        <f t="shared" si="964"/>
        <v/>
      </c>
      <c r="CA3420" s="32" t="str">
        <f t="shared" si="965"/>
        <v/>
      </c>
      <c r="CB3420" s="33">
        <f>IF(COUNTIF($CD$7:CD3420,CD3420)=1,CD3420,CD3420+COUNTIF($CD$6:CD3419,CD3420))</f>
        <v>58566</v>
      </c>
      <c r="CC3420" s="34">
        <f t="shared" si="966"/>
        <v>55153</v>
      </c>
      <c r="CD3420" s="32">
        <f t="shared" si="967"/>
        <v>55153</v>
      </c>
      <c r="CE3420" s="32">
        <f t="shared" si="968"/>
        <v>0</v>
      </c>
      <c r="CF3420" s="32">
        <f t="shared" si="969"/>
        <v>0</v>
      </c>
      <c r="CG3420" s="32" t="str">
        <f t="shared" si="970"/>
        <v/>
      </c>
      <c r="CH3420" s="32">
        <v>3415</v>
      </c>
      <c r="CI3420" s="32" t="s">
        <v>6</v>
      </c>
      <c r="CJ3420" s="32" t="str">
        <f t="shared" si="971"/>
        <v/>
      </c>
      <c r="CK3420" s="32" t="str">
        <f t="shared" si="972"/>
        <v/>
      </c>
      <c r="CL3420" s="32" t="str">
        <f t="shared" si="973"/>
        <v/>
      </c>
      <c r="CM3420" s="32" t="str">
        <f t="shared" si="974"/>
        <v/>
      </c>
      <c r="CN3420" s="32" t="str">
        <f t="shared" si="975"/>
        <v/>
      </c>
    </row>
    <row r="3421" spans="71:92" x14ac:dyDescent="0.3">
      <c r="BS3421" s="32" t="str">
        <f>IF(Kiadasi_kiseroiv!$K$2=BT3421,BV3421,"")</f>
        <v/>
      </c>
      <c r="BT3421" s="34" t="str">
        <f t="shared" si="958"/>
        <v/>
      </c>
      <c r="BU3421" s="32" t="str">
        <f t="shared" si="959"/>
        <v/>
      </c>
      <c r="BV3421" s="32" t="str">
        <f t="shared" si="960"/>
        <v/>
      </c>
      <c r="BW3421" s="32" t="str">
        <f t="shared" si="961"/>
        <v/>
      </c>
      <c r="BX3421" s="32" t="str">
        <f t="shared" si="962"/>
        <v/>
      </c>
      <c r="BY3421" s="32" t="str">
        <f t="shared" si="963"/>
        <v/>
      </c>
      <c r="BZ3421" s="32" t="str">
        <f t="shared" si="964"/>
        <v/>
      </c>
      <c r="CA3421" s="32" t="str">
        <f t="shared" si="965"/>
        <v/>
      </c>
      <c r="CB3421" s="33">
        <f>IF(COUNTIF($CD$7:CD3421,CD3421)=1,CD3421,CD3421+COUNTIF($CD$6:CD3420,CD3421))</f>
        <v>58567</v>
      </c>
      <c r="CC3421" s="34">
        <f t="shared" si="966"/>
        <v>55153</v>
      </c>
      <c r="CD3421" s="32">
        <f t="shared" si="967"/>
        <v>55153</v>
      </c>
      <c r="CE3421" s="32">
        <f t="shared" si="968"/>
        <v>0</v>
      </c>
      <c r="CF3421" s="32">
        <f t="shared" si="969"/>
        <v>0</v>
      </c>
      <c r="CG3421" s="32" t="str">
        <f t="shared" si="970"/>
        <v/>
      </c>
      <c r="CH3421" s="32">
        <v>3416</v>
      </c>
      <c r="CI3421" s="32" t="s">
        <v>6</v>
      </c>
      <c r="CJ3421" s="32" t="str">
        <f t="shared" si="971"/>
        <v/>
      </c>
      <c r="CK3421" s="32" t="str">
        <f t="shared" si="972"/>
        <v/>
      </c>
      <c r="CL3421" s="32" t="str">
        <f t="shared" si="973"/>
        <v/>
      </c>
      <c r="CM3421" s="32" t="str">
        <f t="shared" si="974"/>
        <v/>
      </c>
      <c r="CN3421" s="32" t="str">
        <f t="shared" si="975"/>
        <v/>
      </c>
    </row>
    <row r="3422" spans="71:92" x14ac:dyDescent="0.3">
      <c r="BS3422" s="32" t="str">
        <f>IF(Kiadasi_kiseroiv!$K$2=BT3422,BV3422,"")</f>
        <v/>
      </c>
      <c r="BT3422" s="34" t="str">
        <f t="shared" si="958"/>
        <v/>
      </c>
      <c r="BU3422" s="32" t="str">
        <f t="shared" si="959"/>
        <v/>
      </c>
      <c r="BV3422" s="32" t="str">
        <f t="shared" si="960"/>
        <v/>
      </c>
      <c r="BW3422" s="32" t="str">
        <f t="shared" si="961"/>
        <v/>
      </c>
      <c r="BX3422" s="32" t="str">
        <f t="shared" si="962"/>
        <v/>
      </c>
      <c r="BY3422" s="32" t="str">
        <f t="shared" si="963"/>
        <v/>
      </c>
      <c r="BZ3422" s="32" t="str">
        <f t="shared" si="964"/>
        <v/>
      </c>
      <c r="CA3422" s="32" t="str">
        <f t="shared" si="965"/>
        <v/>
      </c>
      <c r="CB3422" s="33">
        <f>IF(COUNTIF($CD$7:CD3422,CD3422)=1,CD3422,CD3422+COUNTIF($CD$6:CD3421,CD3422))</f>
        <v>58568</v>
      </c>
      <c r="CC3422" s="34">
        <f t="shared" si="966"/>
        <v>55153</v>
      </c>
      <c r="CD3422" s="32">
        <f t="shared" si="967"/>
        <v>55153</v>
      </c>
      <c r="CE3422" s="32">
        <f t="shared" si="968"/>
        <v>0</v>
      </c>
      <c r="CF3422" s="32">
        <f t="shared" si="969"/>
        <v>0</v>
      </c>
      <c r="CG3422" s="32" t="str">
        <f t="shared" si="970"/>
        <v/>
      </c>
      <c r="CH3422" s="32">
        <v>3417</v>
      </c>
      <c r="CI3422" s="32" t="s">
        <v>6</v>
      </c>
      <c r="CJ3422" s="32" t="str">
        <f t="shared" si="971"/>
        <v/>
      </c>
      <c r="CK3422" s="32" t="str">
        <f t="shared" si="972"/>
        <v/>
      </c>
      <c r="CL3422" s="32" t="str">
        <f t="shared" si="973"/>
        <v/>
      </c>
      <c r="CM3422" s="32" t="str">
        <f t="shared" si="974"/>
        <v/>
      </c>
      <c r="CN3422" s="32" t="str">
        <f t="shared" si="975"/>
        <v/>
      </c>
    </row>
    <row r="3423" spans="71:92" x14ac:dyDescent="0.3">
      <c r="BS3423" s="32" t="str">
        <f>IF(Kiadasi_kiseroiv!$K$2=BT3423,BV3423,"")</f>
        <v/>
      </c>
      <c r="BT3423" s="34" t="str">
        <f t="shared" si="958"/>
        <v/>
      </c>
      <c r="BU3423" s="32" t="str">
        <f t="shared" si="959"/>
        <v/>
      </c>
      <c r="BV3423" s="32" t="str">
        <f t="shared" si="960"/>
        <v/>
      </c>
      <c r="BW3423" s="32" t="str">
        <f t="shared" si="961"/>
        <v/>
      </c>
      <c r="BX3423" s="32" t="str">
        <f t="shared" si="962"/>
        <v/>
      </c>
      <c r="BY3423" s="32" t="str">
        <f t="shared" si="963"/>
        <v/>
      </c>
      <c r="BZ3423" s="32" t="str">
        <f t="shared" si="964"/>
        <v/>
      </c>
      <c r="CA3423" s="32" t="str">
        <f t="shared" si="965"/>
        <v/>
      </c>
      <c r="CB3423" s="33">
        <f>IF(COUNTIF($CD$7:CD3423,CD3423)=1,CD3423,CD3423+COUNTIF($CD$6:CD3422,CD3423))</f>
        <v>58569</v>
      </c>
      <c r="CC3423" s="34">
        <f t="shared" si="966"/>
        <v>55153</v>
      </c>
      <c r="CD3423" s="32">
        <f t="shared" si="967"/>
        <v>55153</v>
      </c>
      <c r="CE3423" s="32">
        <f t="shared" si="968"/>
        <v>0</v>
      </c>
      <c r="CF3423" s="32">
        <f t="shared" si="969"/>
        <v>0</v>
      </c>
      <c r="CG3423" s="32" t="str">
        <f t="shared" si="970"/>
        <v/>
      </c>
      <c r="CH3423" s="32">
        <v>3418</v>
      </c>
      <c r="CI3423" s="32" t="s">
        <v>6</v>
      </c>
      <c r="CJ3423" s="32" t="str">
        <f t="shared" si="971"/>
        <v/>
      </c>
      <c r="CK3423" s="32" t="str">
        <f t="shared" si="972"/>
        <v/>
      </c>
      <c r="CL3423" s="32" t="str">
        <f t="shared" si="973"/>
        <v/>
      </c>
      <c r="CM3423" s="32" t="str">
        <f t="shared" si="974"/>
        <v/>
      </c>
      <c r="CN3423" s="32" t="str">
        <f t="shared" si="975"/>
        <v/>
      </c>
    </row>
    <row r="3424" spans="71:92" x14ac:dyDescent="0.3">
      <c r="BS3424" s="32" t="str">
        <f>IF(Kiadasi_kiseroiv!$K$2=BT3424,BV3424,"")</f>
        <v/>
      </c>
      <c r="BT3424" s="34" t="str">
        <f t="shared" si="958"/>
        <v/>
      </c>
      <c r="BU3424" s="32" t="str">
        <f t="shared" si="959"/>
        <v/>
      </c>
      <c r="BV3424" s="32" t="str">
        <f t="shared" si="960"/>
        <v/>
      </c>
      <c r="BW3424" s="32" t="str">
        <f t="shared" si="961"/>
        <v/>
      </c>
      <c r="BX3424" s="32" t="str">
        <f t="shared" si="962"/>
        <v/>
      </c>
      <c r="BY3424" s="32" t="str">
        <f t="shared" si="963"/>
        <v/>
      </c>
      <c r="BZ3424" s="32" t="str">
        <f t="shared" si="964"/>
        <v/>
      </c>
      <c r="CA3424" s="32" t="str">
        <f t="shared" si="965"/>
        <v/>
      </c>
      <c r="CB3424" s="33">
        <f>IF(COUNTIF($CD$7:CD3424,CD3424)=1,CD3424,CD3424+COUNTIF($CD$6:CD3423,CD3424))</f>
        <v>58570</v>
      </c>
      <c r="CC3424" s="34">
        <f t="shared" si="966"/>
        <v>55153</v>
      </c>
      <c r="CD3424" s="32">
        <f t="shared" si="967"/>
        <v>55153</v>
      </c>
      <c r="CE3424" s="32">
        <f t="shared" si="968"/>
        <v>0</v>
      </c>
      <c r="CF3424" s="32">
        <f t="shared" si="969"/>
        <v>0</v>
      </c>
      <c r="CG3424" s="32" t="str">
        <f t="shared" si="970"/>
        <v/>
      </c>
      <c r="CH3424" s="32">
        <v>3419</v>
      </c>
      <c r="CI3424" s="32" t="s">
        <v>6</v>
      </c>
      <c r="CJ3424" s="32" t="str">
        <f t="shared" si="971"/>
        <v/>
      </c>
      <c r="CK3424" s="32" t="str">
        <f t="shared" si="972"/>
        <v/>
      </c>
      <c r="CL3424" s="32" t="str">
        <f t="shared" si="973"/>
        <v/>
      </c>
      <c r="CM3424" s="32" t="str">
        <f t="shared" si="974"/>
        <v/>
      </c>
      <c r="CN3424" s="32" t="str">
        <f t="shared" si="975"/>
        <v/>
      </c>
    </row>
    <row r="3425" spans="71:92" x14ac:dyDescent="0.3">
      <c r="BS3425" s="32" t="str">
        <f>IF(Kiadasi_kiseroiv!$K$2=BT3425,BV3425,"")</f>
        <v/>
      </c>
      <c r="BT3425" s="34" t="str">
        <f t="shared" si="958"/>
        <v/>
      </c>
      <c r="BU3425" s="32" t="str">
        <f t="shared" si="959"/>
        <v/>
      </c>
      <c r="BV3425" s="32" t="str">
        <f t="shared" si="960"/>
        <v/>
      </c>
      <c r="BW3425" s="32" t="str">
        <f t="shared" si="961"/>
        <v/>
      </c>
      <c r="BX3425" s="32" t="str">
        <f t="shared" si="962"/>
        <v/>
      </c>
      <c r="BY3425" s="32" t="str">
        <f t="shared" si="963"/>
        <v/>
      </c>
      <c r="BZ3425" s="32" t="str">
        <f t="shared" si="964"/>
        <v/>
      </c>
      <c r="CA3425" s="32" t="str">
        <f t="shared" si="965"/>
        <v/>
      </c>
      <c r="CB3425" s="33">
        <f>IF(COUNTIF($CD$7:CD3425,CD3425)=1,CD3425,CD3425+COUNTIF($CD$6:CD3424,CD3425))</f>
        <v>58571</v>
      </c>
      <c r="CC3425" s="34">
        <f t="shared" si="966"/>
        <v>55153</v>
      </c>
      <c r="CD3425" s="32">
        <f t="shared" si="967"/>
        <v>55153</v>
      </c>
      <c r="CE3425" s="32">
        <f t="shared" si="968"/>
        <v>0</v>
      </c>
      <c r="CF3425" s="32">
        <f t="shared" si="969"/>
        <v>0</v>
      </c>
      <c r="CG3425" s="32" t="str">
        <f t="shared" si="970"/>
        <v/>
      </c>
      <c r="CH3425" s="32">
        <v>3420</v>
      </c>
      <c r="CI3425" s="32" t="s">
        <v>6</v>
      </c>
      <c r="CJ3425" s="32" t="str">
        <f t="shared" si="971"/>
        <v/>
      </c>
      <c r="CK3425" s="32" t="str">
        <f t="shared" si="972"/>
        <v/>
      </c>
      <c r="CL3425" s="32" t="str">
        <f t="shared" si="973"/>
        <v/>
      </c>
      <c r="CM3425" s="32" t="str">
        <f t="shared" si="974"/>
        <v/>
      </c>
      <c r="CN3425" s="32" t="str">
        <f t="shared" si="975"/>
        <v/>
      </c>
    </row>
    <row r="3426" spans="71:92" x14ac:dyDescent="0.3">
      <c r="BS3426" s="32" t="str">
        <f>IF(Kiadasi_kiseroiv!$K$2=BT3426,BV3426,"")</f>
        <v/>
      </c>
      <c r="BT3426" s="34" t="str">
        <f t="shared" si="958"/>
        <v/>
      </c>
      <c r="BU3426" s="32" t="str">
        <f t="shared" si="959"/>
        <v/>
      </c>
      <c r="BV3426" s="32" t="str">
        <f t="shared" si="960"/>
        <v/>
      </c>
      <c r="BW3426" s="32" t="str">
        <f t="shared" si="961"/>
        <v/>
      </c>
      <c r="BX3426" s="32" t="str">
        <f t="shared" si="962"/>
        <v/>
      </c>
      <c r="BY3426" s="32" t="str">
        <f t="shared" si="963"/>
        <v/>
      </c>
      <c r="BZ3426" s="32" t="str">
        <f t="shared" si="964"/>
        <v/>
      </c>
      <c r="CA3426" s="32" t="str">
        <f t="shared" si="965"/>
        <v/>
      </c>
      <c r="CB3426" s="33">
        <f>IF(COUNTIF($CD$7:CD3426,CD3426)=1,CD3426,CD3426+COUNTIF($CD$6:CD3425,CD3426))</f>
        <v>58572</v>
      </c>
      <c r="CC3426" s="34">
        <f t="shared" si="966"/>
        <v>55153</v>
      </c>
      <c r="CD3426" s="32">
        <f t="shared" si="967"/>
        <v>55153</v>
      </c>
      <c r="CE3426" s="32">
        <f t="shared" si="968"/>
        <v>0</v>
      </c>
      <c r="CF3426" s="32">
        <f t="shared" si="969"/>
        <v>0</v>
      </c>
      <c r="CG3426" s="32" t="str">
        <f t="shared" si="970"/>
        <v/>
      </c>
      <c r="CH3426" s="32">
        <v>3421</v>
      </c>
      <c r="CI3426" s="32" t="s">
        <v>6</v>
      </c>
      <c r="CJ3426" s="32" t="str">
        <f t="shared" si="971"/>
        <v/>
      </c>
      <c r="CK3426" s="32" t="str">
        <f t="shared" si="972"/>
        <v/>
      </c>
      <c r="CL3426" s="32" t="str">
        <f t="shared" si="973"/>
        <v/>
      </c>
      <c r="CM3426" s="32" t="str">
        <f t="shared" si="974"/>
        <v/>
      </c>
      <c r="CN3426" s="32" t="str">
        <f t="shared" si="975"/>
        <v/>
      </c>
    </row>
    <row r="3427" spans="71:92" x14ac:dyDescent="0.3">
      <c r="BS3427" s="32" t="str">
        <f>IF(Kiadasi_kiseroiv!$K$2=BT3427,BV3427,"")</f>
        <v/>
      </c>
      <c r="BT3427" s="34" t="str">
        <f t="shared" si="958"/>
        <v/>
      </c>
      <c r="BU3427" s="32" t="str">
        <f t="shared" si="959"/>
        <v/>
      </c>
      <c r="BV3427" s="32" t="str">
        <f t="shared" si="960"/>
        <v/>
      </c>
      <c r="BW3427" s="32" t="str">
        <f t="shared" si="961"/>
        <v/>
      </c>
      <c r="BX3427" s="32" t="str">
        <f t="shared" si="962"/>
        <v/>
      </c>
      <c r="BY3427" s="32" t="str">
        <f t="shared" si="963"/>
        <v/>
      </c>
      <c r="BZ3427" s="32" t="str">
        <f t="shared" si="964"/>
        <v/>
      </c>
      <c r="CA3427" s="32" t="str">
        <f t="shared" si="965"/>
        <v/>
      </c>
      <c r="CB3427" s="33">
        <f>IF(COUNTIF($CD$7:CD3427,CD3427)=1,CD3427,CD3427+COUNTIF($CD$6:CD3426,CD3427))</f>
        <v>58573</v>
      </c>
      <c r="CC3427" s="34">
        <f t="shared" si="966"/>
        <v>55153</v>
      </c>
      <c r="CD3427" s="32">
        <f t="shared" si="967"/>
        <v>55153</v>
      </c>
      <c r="CE3427" s="32">
        <f t="shared" si="968"/>
        <v>0</v>
      </c>
      <c r="CF3427" s="32">
        <f t="shared" si="969"/>
        <v>0</v>
      </c>
      <c r="CG3427" s="32" t="str">
        <f t="shared" si="970"/>
        <v/>
      </c>
      <c r="CH3427" s="32">
        <v>3422</v>
      </c>
      <c r="CI3427" s="32" t="s">
        <v>6</v>
      </c>
      <c r="CJ3427" s="32" t="str">
        <f t="shared" si="971"/>
        <v/>
      </c>
      <c r="CK3427" s="32" t="str">
        <f t="shared" si="972"/>
        <v/>
      </c>
      <c r="CL3427" s="32" t="str">
        <f t="shared" si="973"/>
        <v/>
      </c>
      <c r="CM3427" s="32" t="str">
        <f t="shared" si="974"/>
        <v/>
      </c>
      <c r="CN3427" s="32" t="str">
        <f t="shared" si="975"/>
        <v/>
      </c>
    </row>
    <row r="3428" spans="71:92" x14ac:dyDescent="0.3">
      <c r="BS3428" s="32" t="str">
        <f>IF(Kiadasi_kiseroiv!$K$2=BT3428,BV3428,"")</f>
        <v/>
      </c>
      <c r="BT3428" s="34" t="str">
        <f t="shared" si="958"/>
        <v/>
      </c>
      <c r="BU3428" s="32" t="str">
        <f t="shared" si="959"/>
        <v/>
      </c>
      <c r="BV3428" s="32" t="str">
        <f t="shared" si="960"/>
        <v/>
      </c>
      <c r="BW3428" s="32" t="str">
        <f t="shared" si="961"/>
        <v/>
      </c>
      <c r="BX3428" s="32" t="str">
        <f t="shared" si="962"/>
        <v/>
      </c>
      <c r="BY3428" s="32" t="str">
        <f t="shared" si="963"/>
        <v/>
      </c>
      <c r="BZ3428" s="32" t="str">
        <f t="shared" si="964"/>
        <v/>
      </c>
      <c r="CA3428" s="32" t="str">
        <f t="shared" si="965"/>
        <v/>
      </c>
      <c r="CB3428" s="33">
        <f>IF(COUNTIF($CD$7:CD3428,CD3428)=1,CD3428,CD3428+COUNTIF($CD$6:CD3427,CD3428))</f>
        <v>58574</v>
      </c>
      <c r="CC3428" s="34">
        <f t="shared" si="966"/>
        <v>55153</v>
      </c>
      <c r="CD3428" s="32">
        <f t="shared" si="967"/>
        <v>55153</v>
      </c>
      <c r="CE3428" s="32">
        <f t="shared" si="968"/>
        <v>0</v>
      </c>
      <c r="CF3428" s="32">
        <f t="shared" si="969"/>
        <v>0</v>
      </c>
      <c r="CG3428" s="32" t="str">
        <f t="shared" si="970"/>
        <v/>
      </c>
      <c r="CH3428" s="32">
        <v>3423</v>
      </c>
      <c r="CI3428" s="32" t="s">
        <v>6</v>
      </c>
      <c r="CJ3428" s="32" t="str">
        <f t="shared" si="971"/>
        <v/>
      </c>
      <c r="CK3428" s="32" t="str">
        <f t="shared" si="972"/>
        <v/>
      </c>
      <c r="CL3428" s="32" t="str">
        <f t="shared" si="973"/>
        <v/>
      </c>
      <c r="CM3428" s="32" t="str">
        <f t="shared" si="974"/>
        <v/>
      </c>
      <c r="CN3428" s="32" t="str">
        <f t="shared" si="975"/>
        <v/>
      </c>
    </row>
    <row r="3429" spans="71:92" x14ac:dyDescent="0.3">
      <c r="BS3429" s="32" t="str">
        <f>IF(Kiadasi_kiseroiv!$K$2=BT3429,BV3429,"")</f>
        <v/>
      </c>
      <c r="BT3429" s="34" t="str">
        <f t="shared" si="958"/>
        <v/>
      </c>
      <c r="BU3429" s="32" t="str">
        <f t="shared" si="959"/>
        <v/>
      </c>
      <c r="BV3429" s="32" t="str">
        <f t="shared" si="960"/>
        <v/>
      </c>
      <c r="BW3429" s="32" t="str">
        <f t="shared" si="961"/>
        <v/>
      </c>
      <c r="BX3429" s="32" t="str">
        <f t="shared" si="962"/>
        <v/>
      </c>
      <c r="BY3429" s="32" t="str">
        <f t="shared" si="963"/>
        <v/>
      </c>
      <c r="BZ3429" s="32" t="str">
        <f t="shared" si="964"/>
        <v/>
      </c>
      <c r="CA3429" s="32" t="str">
        <f t="shared" si="965"/>
        <v/>
      </c>
      <c r="CB3429" s="33">
        <f>IF(COUNTIF($CD$7:CD3429,CD3429)=1,CD3429,CD3429+COUNTIF($CD$6:CD3428,CD3429))</f>
        <v>58575</v>
      </c>
      <c r="CC3429" s="34">
        <f t="shared" si="966"/>
        <v>55153</v>
      </c>
      <c r="CD3429" s="32">
        <f t="shared" si="967"/>
        <v>55153</v>
      </c>
      <c r="CE3429" s="32">
        <f t="shared" si="968"/>
        <v>0</v>
      </c>
      <c r="CF3429" s="32">
        <f t="shared" si="969"/>
        <v>0</v>
      </c>
      <c r="CG3429" s="32" t="str">
        <f t="shared" si="970"/>
        <v/>
      </c>
      <c r="CH3429" s="32">
        <v>3424</v>
      </c>
      <c r="CI3429" s="32" t="s">
        <v>6</v>
      </c>
      <c r="CJ3429" s="32" t="str">
        <f t="shared" si="971"/>
        <v/>
      </c>
      <c r="CK3429" s="32" t="str">
        <f t="shared" si="972"/>
        <v/>
      </c>
      <c r="CL3429" s="32" t="str">
        <f t="shared" si="973"/>
        <v/>
      </c>
      <c r="CM3429" s="32" t="str">
        <f t="shared" si="974"/>
        <v/>
      </c>
      <c r="CN3429" s="32" t="str">
        <f t="shared" si="975"/>
        <v/>
      </c>
    </row>
    <row r="3430" spans="71:92" x14ac:dyDescent="0.3">
      <c r="BS3430" s="32" t="str">
        <f>IF(Kiadasi_kiseroiv!$K$2=BT3430,BV3430,"")</f>
        <v/>
      </c>
      <c r="BT3430" s="34" t="str">
        <f t="shared" si="958"/>
        <v/>
      </c>
      <c r="BU3430" s="32" t="str">
        <f t="shared" si="959"/>
        <v/>
      </c>
      <c r="BV3430" s="32" t="str">
        <f t="shared" si="960"/>
        <v/>
      </c>
      <c r="BW3430" s="32" t="str">
        <f t="shared" si="961"/>
        <v/>
      </c>
      <c r="BX3430" s="32" t="str">
        <f t="shared" si="962"/>
        <v/>
      </c>
      <c r="BY3430" s="32" t="str">
        <f t="shared" si="963"/>
        <v/>
      </c>
      <c r="BZ3430" s="32" t="str">
        <f t="shared" si="964"/>
        <v/>
      </c>
      <c r="CA3430" s="32" t="str">
        <f t="shared" si="965"/>
        <v/>
      </c>
      <c r="CB3430" s="33">
        <f>IF(COUNTIF($CD$7:CD3430,CD3430)=1,CD3430,CD3430+COUNTIF($CD$6:CD3429,CD3430))</f>
        <v>58576</v>
      </c>
      <c r="CC3430" s="34">
        <f t="shared" si="966"/>
        <v>55153</v>
      </c>
      <c r="CD3430" s="32">
        <f t="shared" si="967"/>
        <v>55153</v>
      </c>
      <c r="CE3430" s="32">
        <f t="shared" si="968"/>
        <v>0</v>
      </c>
      <c r="CF3430" s="32">
        <f t="shared" si="969"/>
        <v>0</v>
      </c>
      <c r="CG3430" s="32" t="str">
        <f t="shared" si="970"/>
        <v/>
      </c>
      <c r="CH3430" s="32">
        <v>3425</v>
      </c>
      <c r="CI3430" s="32" t="s">
        <v>6</v>
      </c>
      <c r="CJ3430" s="32" t="str">
        <f t="shared" si="971"/>
        <v/>
      </c>
      <c r="CK3430" s="32" t="str">
        <f t="shared" si="972"/>
        <v/>
      </c>
      <c r="CL3430" s="32" t="str">
        <f t="shared" si="973"/>
        <v/>
      </c>
      <c r="CM3430" s="32" t="str">
        <f t="shared" si="974"/>
        <v/>
      </c>
      <c r="CN3430" s="32" t="str">
        <f t="shared" si="975"/>
        <v/>
      </c>
    </row>
    <row r="3431" spans="71:92" x14ac:dyDescent="0.3">
      <c r="BS3431" s="32" t="str">
        <f>IF(Kiadasi_kiseroiv!$K$2=BT3431,BV3431,"")</f>
        <v/>
      </c>
      <c r="BT3431" s="34" t="str">
        <f t="shared" si="958"/>
        <v/>
      </c>
      <c r="BU3431" s="32" t="str">
        <f t="shared" si="959"/>
        <v/>
      </c>
      <c r="BV3431" s="32" t="str">
        <f t="shared" si="960"/>
        <v/>
      </c>
      <c r="BW3431" s="32" t="str">
        <f t="shared" si="961"/>
        <v/>
      </c>
      <c r="BX3431" s="32" t="str">
        <f t="shared" si="962"/>
        <v/>
      </c>
      <c r="BY3431" s="32" t="str">
        <f t="shared" si="963"/>
        <v/>
      </c>
      <c r="BZ3431" s="32" t="str">
        <f t="shared" si="964"/>
        <v/>
      </c>
      <c r="CA3431" s="32" t="str">
        <f t="shared" si="965"/>
        <v/>
      </c>
      <c r="CB3431" s="33">
        <f>IF(COUNTIF($CD$7:CD3431,CD3431)=1,CD3431,CD3431+COUNTIF($CD$6:CD3430,CD3431))</f>
        <v>58577</v>
      </c>
      <c r="CC3431" s="34">
        <f t="shared" si="966"/>
        <v>55153</v>
      </c>
      <c r="CD3431" s="32">
        <f t="shared" si="967"/>
        <v>55153</v>
      </c>
      <c r="CE3431" s="32">
        <f t="shared" si="968"/>
        <v>0</v>
      </c>
      <c r="CF3431" s="32">
        <f t="shared" si="969"/>
        <v>0</v>
      </c>
      <c r="CG3431" s="32" t="str">
        <f t="shared" si="970"/>
        <v/>
      </c>
      <c r="CH3431" s="32">
        <v>3426</v>
      </c>
      <c r="CI3431" s="32" t="s">
        <v>6</v>
      </c>
      <c r="CJ3431" s="32" t="str">
        <f t="shared" si="971"/>
        <v/>
      </c>
      <c r="CK3431" s="32" t="str">
        <f t="shared" si="972"/>
        <v/>
      </c>
      <c r="CL3431" s="32" t="str">
        <f t="shared" si="973"/>
        <v/>
      </c>
      <c r="CM3431" s="32" t="str">
        <f t="shared" si="974"/>
        <v/>
      </c>
      <c r="CN3431" s="32" t="str">
        <f t="shared" si="975"/>
        <v/>
      </c>
    </row>
    <row r="3432" spans="71:92" x14ac:dyDescent="0.3">
      <c r="BS3432" s="32" t="str">
        <f>IF(Kiadasi_kiseroiv!$K$2=BT3432,BV3432,"")</f>
        <v/>
      </c>
      <c r="BT3432" s="34" t="str">
        <f t="shared" si="958"/>
        <v/>
      </c>
      <c r="BU3432" s="32" t="str">
        <f t="shared" si="959"/>
        <v/>
      </c>
      <c r="BV3432" s="32" t="str">
        <f t="shared" si="960"/>
        <v/>
      </c>
      <c r="BW3432" s="32" t="str">
        <f t="shared" si="961"/>
        <v/>
      </c>
      <c r="BX3432" s="32" t="str">
        <f t="shared" si="962"/>
        <v/>
      </c>
      <c r="BY3432" s="32" t="str">
        <f t="shared" si="963"/>
        <v/>
      </c>
      <c r="BZ3432" s="32" t="str">
        <f t="shared" si="964"/>
        <v/>
      </c>
      <c r="CA3432" s="32" t="str">
        <f t="shared" si="965"/>
        <v/>
      </c>
      <c r="CB3432" s="33">
        <f>IF(COUNTIF($CD$7:CD3432,CD3432)=1,CD3432,CD3432+COUNTIF($CD$6:CD3431,CD3432))</f>
        <v>58578</v>
      </c>
      <c r="CC3432" s="34">
        <f t="shared" si="966"/>
        <v>55153</v>
      </c>
      <c r="CD3432" s="32">
        <f t="shared" si="967"/>
        <v>55153</v>
      </c>
      <c r="CE3432" s="32">
        <f t="shared" si="968"/>
        <v>0</v>
      </c>
      <c r="CF3432" s="32">
        <f t="shared" si="969"/>
        <v>0</v>
      </c>
      <c r="CG3432" s="32" t="str">
        <f t="shared" si="970"/>
        <v/>
      </c>
      <c r="CH3432" s="32">
        <v>3427</v>
      </c>
      <c r="CI3432" s="32" t="s">
        <v>6</v>
      </c>
      <c r="CJ3432" s="32" t="str">
        <f t="shared" si="971"/>
        <v/>
      </c>
      <c r="CK3432" s="32" t="str">
        <f t="shared" si="972"/>
        <v/>
      </c>
      <c r="CL3432" s="32" t="str">
        <f t="shared" si="973"/>
        <v/>
      </c>
      <c r="CM3432" s="32" t="str">
        <f t="shared" si="974"/>
        <v/>
      </c>
      <c r="CN3432" s="32" t="str">
        <f t="shared" si="975"/>
        <v/>
      </c>
    </row>
    <row r="3433" spans="71:92" x14ac:dyDescent="0.3">
      <c r="BS3433" s="32" t="str">
        <f>IF(Kiadasi_kiseroiv!$K$2=BT3433,BV3433,"")</f>
        <v/>
      </c>
      <c r="BT3433" s="34" t="str">
        <f t="shared" ref="BT3433:BT3496" si="976">IF(AND($BT$4=CI3433,BU3433&lt;&gt;""),CC3433,"")</f>
        <v/>
      </c>
      <c r="BU3433" s="32" t="str">
        <f t="shared" ref="BU3433:BU3496" si="977">IF(AND($BU$1=CI3433,ISERROR(VLOOKUP(CG3433,Kisiv,2,FALSE))=FALSE),CB3433,"")</f>
        <v/>
      </c>
      <c r="BV3433" s="32" t="str">
        <f t="shared" ref="BV3433:BV3496" si="978">IF(BU3433&lt;&gt;"",RANK(BU3433,$BU$7:$BU$33000,1),"")</f>
        <v/>
      </c>
      <c r="BW3433" s="32" t="str">
        <f t="shared" ref="BW3433:BW3496" si="979">IF(CC3433&lt;min,$BW$2,IF(CC3433&lt;=max,CG3433,""))</f>
        <v/>
      </c>
      <c r="BX3433" s="32" t="str">
        <f t="shared" ref="BX3433:BX3496" si="980">IF(AND(OR($BX$1=0,$BX$1=CG3433),OR($BX$2=0,IF(ISERROR(SEARCH($BX$2,CJ3433&amp;CK3433&amp;CL3433,1)),FALSE,TRUE))),CB3433,"")</f>
        <v/>
      </c>
      <c r="BY3433" s="32" t="str">
        <f t="shared" ref="BY3433:BY3496" si="981">IF(AND(BX3433&lt;&gt;"",CC3433&lt;&gt;$CD$2),RANK(BX3433,$BX$7:$BX$33000,1),"")</f>
        <v/>
      </c>
      <c r="BZ3433" s="32" t="str">
        <f t="shared" ref="BZ3433:BZ3496" si="982">IF(AND(CC3433&lt;$BZ$2,CI3433=$BZ$4),$BZ$5,IF(AND(CC3433&lt;=$BZ$3,CI3433=$BZ$4),CB3433,""))</f>
        <v/>
      </c>
      <c r="CA3433" s="32" t="str">
        <f t="shared" ref="CA3433:CA3496" si="983">IF(AND(BZ3433&lt;&gt;"",BZ3433&lt;&gt;$BZ$5),RANK(BZ3433,$BZ$7:$BZ$33000,1),"")</f>
        <v/>
      </c>
      <c r="CB3433" s="33">
        <f>IF(COUNTIF($CD$7:CD3433,CD3433)=1,CD3433,CD3433+COUNTIF($CD$6:CD3432,CD3433))</f>
        <v>58579</v>
      </c>
      <c r="CC3433" s="34">
        <f t="shared" ref="CC3433:CC3496" si="984">IF(INDEX(Kassza,CH3433,1)&lt;&gt;1,INDEX(Kassza,CH3433,1),$CD$2)</f>
        <v>55153</v>
      </c>
      <c r="CD3433" s="32">
        <f t="shared" ref="CD3433:CD3496" si="985">IF(CC3433&lt;&gt;$CD$2,RANK(CC3433,$CC$7:$CC$33000,1),$CD$2)</f>
        <v>55153</v>
      </c>
      <c r="CE3433" s="32">
        <f t="shared" ref="CE3433:CE3496" si="986">INDEX(Kassza,CH3433,6)</f>
        <v>0</v>
      </c>
      <c r="CF3433" s="32">
        <f t="shared" ref="CF3433:CF3496" si="987">INDEX(Kassza,CH3433,8)</f>
        <v>0</v>
      </c>
      <c r="CG3433" s="32" t="str">
        <f t="shared" ref="CG3433:CG3496" si="988">INDEX(Kassza,CH3433,7)&amp;INDEX(Kassza,CH3433,9)</f>
        <v/>
      </c>
      <c r="CH3433" s="32">
        <v>3428</v>
      </c>
      <c r="CI3433" s="32" t="s">
        <v>6</v>
      </c>
      <c r="CJ3433" s="32" t="str">
        <f t="shared" ref="CJ3433:CJ3496" si="989">IF(INDEX(Kassza,CH3433,5)&lt;&gt;0,INDEX(Kassza,CH3433,5),"")</f>
        <v/>
      </c>
      <c r="CK3433" s="32" t="str">
        <f t="shared" ref="CK3433:CK3496" si="990">IF(INDEX(Kassza,CH3433,10)&lt;&gt;0,INDEX(Kassza,CH3433,10),"")</f>
        <v/>
      </c>
      <c r="CL3433" s="32" t="str">
        <f t="shared" ref="CL3433:CL3496" si="991">IF(INDEX(Kassza,CH3433,11)&lt;&gt;0,INDEX(Kassza,CH3433,11),"")</f>
        <v/>
      </c>
      <c r="CM3433" s="32" t="str">
        <f t="shared" ref="CM3433:CM3496" si="992">IF(INDEX(Kassza,CH3433,4)&lt;&gt;0,INDEX(Kassza,CH3433,4),"")</f>
        <v/>
      </c>
      <c r="CN3433" s="32" t="str">
        <f t="shared" ref="CN3433:CN3496" si="993">IF(INDEX(Kassza,CH3433,3)&lt;&gt;0,INDEX(Kassza,CH3433,3),"")</f>
        <v/>
      </c>
    </row>
    <row r="3434" spans="71:92" x14ac:dyDescent="0.3">
      <c r="BS3434" s="32" t="str">
        <f>IF(Kiadasi_kiseroiv!$K$2=BT3434,BV3434,"")</f>
        <v/>
      </c>
      <c r="BT3434" s="34" t="str">
        <f t="shared" si="976"/>
        <v/>
      </c>
      <c r="BU3434" s="32" t="str">
        <f t="shared" si="977"/>
        <v/>
      </c>
      <c r="BV3434" s="32" t="str">
        <f t="shared" si="978"/>
        <v/>
      </c>
      <c r="BW3434" s="32" t="str">
        <f t="shared" si="979"/>
        <v/>
      </c>
      <c r="BX3434" s="32" t="str">
        <f t="shared" si="980"/>
        <v/>
      </c>
      <c r="BY3434" s="32" t="str">
        <f t="shared" si="981"/>
        <v/>
      </c>
      <c r="BZ3434" s="32" t="str">
        <f t="shared" si="982"/>
        <v/>
      </c>
      <c r="CA3434" s="32" t="str">
        <f t="shared" si="983"/>
        <v/>
      </c>
      <c r="CB3434" s="33">
        <f>IF(COUNTIF($CD$7:CD3434,CD3434)=1,CD3434,CD3434+COUNTIF($CD$6:CD3433,CD3434))</f>
        <v>58580</v>
      </c>
      <c r="CC3434" s="34">
        <f t="shared" si="984"/>
        <v>55153</v>
      </c>
      <c r="CD3434" s="32">
        <f t="shared" si="985"/>
        <v>55153</v>
      </c>
      <c r="CE3434" s="32">
        <f t="shared" si="986"/>
        <v>0</v>
      </c>
      <c r="CF3434" s="32">
        <f t="shared" si="987"/>
        <v>0</v>
      </c>
      <c r="CG3434" s="32" t="str">
        <f t="shared" si="988"/>
        <v/>
      </c>
      <c r="CH3434" s="32">
        <v>3429</v>
      </c>
      <c r="CI3434" s="32" t="s">
        <v>6</v>
      </c>
      <c r="CJ3434" s="32" t="str">
        <f t="shared" si="989"/>
        <v/>
      </c>
      <c r="CK3434" s="32" t="str">
        <f t="shared" si="990"/>
        <v/>
      </c>
      <c r="CL3434" s="32" t="str">
        <f t="shared" si="991"/>
        <v/>
      </c>
      <c r="CM3434" s="32" t="str">
        <f t="shared" si="992"/>
        <v/>
      </c>
      <c r="CN3434" s="32" t="str">
        <f t="shared" si="993"/>
        <v/>
      </c>
    </row>
    <row r="3435" spans="71:92" x14ac:dyDescent="0.3">
      <c r="BS3435" s="32" t="str">
        <f>IF(Kiadasi_kiseroiv!$K$2=BT3435,BV3435,"")</f>
        <v/>
      </c>
      <c r="BT3435" s="34" t="str">
        <f t="shared" si="976"/>
        <v/>
      </c>
      <c r="BU3435" s="32" t="str">
        <f t="shared" si="977"/>
        <v/>
      </c>
      <c r="BV3435" s="32" t="str">
        <f t="shared" si="978"/>
        <v/>
      </c>
      <c r="BW3435" s="32" t="str">
        <f t="shared" si="979"/>
        <v/>
      </c>
      <c r="BX3435" s="32" t="str">
        <f t="shared" si="980"/>
        <v/>
      </c>
      <c r="BY3435" s="32" t="str">
        <f t="shared" si="981"/>
        <v/>
      </c>
      <c r="BZ3435" s="32" t="str">
        <f t="shared" si="982"/>
        <v/>
      </c>
      <c r="CA3435" s="32" t="str">
        <f t="shared" si="983"/>
        <v/>
      </c>
      <c r="CB3435" s="33">
        <f>IF(COUNTIF($CD$7:CD3435,CD3435)=1,CD3435,CD3435+COUNTIF($CD$6:CD3434,CD3435))</f>
        <v>58581</v>
      </c>
      <c r="CC3435" s="34">
        <f t="shared" si="984"/>
        <v>55153</v>
      </c>
      <c r="CD3435" s="32">
        <f t="shared" si="985"/>
        <v>55153</v>
      </c>
      <c r="CE3435" s="32">
        <f t="shared" si="986"/>
        <v>0</v>
      </c>
      <c r="CF3435" s="32">
        <f t="shared" si="987"/>
        <v>0</v>
      </c>
      <c r="CG3435" s="32" t="str">
        <f t="shared" si="988"/>
        <v/>
      </c>
      <c r="CH3435" s="32">
        <v>3430</v>
      </c>
      <c r="CI3435" s="32" t="s">
        <v>6</v>
      </c>
      <c r="CJ3435" s="32" t="str">
        <f t="shared" si="989"/>
        <v/>
      </c>
      <c r="CK3435" s="32" t="str">
        <f t="shared" si="990"/>
        <v/>
      </c>
      <c r="CL3435" s="32" t="str">
        <f t="shared" si="991"/>
        <v/>
      </c>
      <c r="CM3435" s="32" t="str">
        <f t="shared" si="992"/>
        <v/>
      </c>
      <c r="CN3435" s="32" t="str">
        <f t="shared" si="993"/>
        <v/>
      </c>
    </row>
    <row r="3436" spans="71:92" x14ac:dyDescent="0.3">
      <c r="BS3436" s="32" t="str">
        <f>IF(Kiadasi_kiseroiv!$K$2=BT3436,BV3436,"")</f>
        <v/>
      </c>
      <c r="BT3436" s="34" t="str">
        <f t="shared" si="976"/>
        <v/>
      </c>
      <c r="BU3436" s="32" t="str">
        <f t="shared" si="977"/>
        <v/>
      </c>
      <c r="BV3436" s="32" t="str">
        <f t="shared" si="978"/>
        <v/>
      </c>
      <c r="BW3436" s="32" t="str">
        <f t="shared" si="979"/>
        <v/>
      </c>
      <c r="BX3436" s="32" t="str">
        <f t="shared" si="980"/>
        <v/>
      </c>
      <c r="BY3436" s="32" t="str">
        <f t="shared" si="981"/>
        <v/>
      </c>
      <c r="BZ3436" s="32" t="str">
        <f t="shared" si="982"/>
        <v/>
      </c>
      <c r="CA3436" s="32" t="str">
        <f t="shared" si="983"/>
        <v/>
      </c>
      <c r="CB3436" s="33">
        <f>IF(COUNTIF($CD$7:CD3436,CD3436)=1,CD3436,CD3436+COUNTIF($CD$6:CD3435,CD3436))</f>
        <v>58582</v>
      </c>
      <c r="CC3436" s="34">
        <f t="shared" si="984"/>
        <v>55153</v>
      </c>
      <c r="CD3436" s="32">
        <f t="shared" si="985"/>
        <v>55153</v>
      </c>
      <c r="CE3436" s="32">
        <f t="shared" si="986"/>
        <v>0</v>
      </c>
      <c r="CF3436" s="32">
        <f t="shared" si="987"/>
        <v>0</v>
      </c>
      <c r="CG3436" s="32" t="str">
        <f t="shared" si="988"/>
        <v/>
      </c>
      <c r="CH3436" s="32">
        <v>3431</v>
      </c>
      <c r="CI3436" s="32" t="s">
        <v>6</v>
      </c>
      <c r="CJ3436" s="32" t="str">
        <f t="shared" si="989"/>
        <v/>
      </c>
      <c r="CK3436" s="32" t="str">
        <f t="shared" si="990"/>
        <v/>
      </c>
      <c r="CL3436" s="32" t="str">
        <f t="shared" si="991"/>
        <v/>
      </c>
      <c r="CM3436" s="32" t="str">
        <f t="shared" si="992"/>
        <v/>
      </c>
      <c r="CN3436" s="32" t="str">
        <f t="shared" si="993"/>
        <v/>
      </c>
    </row>
    <row r="3437" spans="71:92" x14ac:dyDescent="0.3">
      <c r="BS3437" s="32" t="str">
        <f>IF(Kiadasi_kiseroiv!$K$2=BT3437,BV3437,"")</f>
        <v/>
      </c>
      <c r="BT3437" s="34" t="str">
        <f t="shared" si="976"/>
        <v/>
      </c>
      <c r="BU3437" s="32" t="str">
        <f t="shared" si="977"/>
        <v/>
      </c>
      <c r="BV3437" s="32" t="str">
        <f t="shared" si="978"/>
        <v/>
      </c>
      <c r="BW3437" s="32" t="str">
        <f t="shared" si="979"/>
        <v/>
      </c>
      <c r="BX3437" s="32" t="str">
        <f t="shared" si="980"/>
        <v/>
      </c>
      <c r="BY3437" s="32" t="str">
        <f t="shared" si="981"/>
        <v/>
      </c>
      <c r="BZ3437" s="32" t="str">
        <f t="shared" si="982"/>
        <v/>
      </c>
      <c r="CA3437" s="32" t="str">
        <f t="shared" si="983"/>
        <v/>
      </c>
      <c r="CB3437" s="33">
        <f>IF(COUNTIF($CD$7:CD3437,CD3437)=1,CD3437,CD3437+COUNTIF($CD$6:CD3436,CD3437))</f>
        <v>58583</v>
      </c>
      <c r="CC3437" s="34">
        <f t="shared" si="984"/>
        <v>55153</v>
      </c>
      <c r="CD3437" s="32">
        <f t="shared" si="985"/>
        <v>55153</v>
      </c>
      <c r="CE3437" s="32">
        <f t="shared" si="986"/>
        <v>0</v>
      </c>
      <c r="CF3437" s="32">
        <f t="shared" si="987"/>
        <v>0</v>
      </c>
      <c r="CG3437" s="32" t="str">
        <f t="shared" si="988"/>
        <v/>
      </c>
      <c r="CH3437" s="32">
        <v>3432</v>
      </c>
      <c r="CI3437" s="32" t="s">
        <v>6</v>
      </c>
      <c r="CJ3437" s="32" t="str">
        <f t="shared" si="989"/>
        <v/>
      </c>
      <c r="CK3437" s="32" t="str">
        <f t="shared" si="990"/>
        <v/>
      </c>
      <c r="CL3437" s="32" t="str">
        <f t="shared" si="991"/>
        <v/>
      </c>
      <c r="CM3437" s="32" t="str">
        <f t="shared" si="992"/>
        <v/>
      </c>
      <c r="CN3437" s="32" t="str">
        <f t="shared" si="993"/>
        <v/>
      </c>
    </row>
    <row r="3438" spans="71:92" x14ac:dyDescent="0.3">
      <c r="BS3438" s="32" t="str">
        <f>IF(Kiadasi_kiseroiv!$K$2=BT3438,BV3438,"")</f>
        <v/>
      </c>
      <c r="BT3438" s="34" t="str">
        <f t="shared" si="976"/>
        <v/>
      </c>
      <c r="BU3438" s="32" t="str">
        <f t="shared" si="977"/>
        <v/>
      </c>
      <c r="BV3438" s="32" t="str">
        <f t="shared" si="978"/>
        <v/>
      </c>
      <c r="BW3438" s="32" t="str">
        <f t="shared" si="979"/>
        <v/>
      </c>
      <c r="BX3438" s="32" t="str">
        <f t="shared" si="980"/>
        <v/>
      </c>
      <c r="BY3438" s="32" t="str">
        <f t="shared" si="981"/>
        <v/>
      </c>
      <c r="BZ3438" s="32" t="str">
        <f t="shared" si="982"/>
        <v/>
      </c>
      <c r="CA3438" s="32" t="str">
        <f t="shared" si="983"/>
        <v/>
      </c>
      <c r="CB3438" s="33">
        <f>IF(COUNTIF($CD$7:CD3438,CD3438)=1,CD3438,CD3438+COUNTIF($CD$6:CD3437,CD3438))</f>
        <v>58584</v>
      </c>
      <c r="CC3438" s="34">
        <f t="shared" si="984"/>
        <v>55153</v>
      </c>
      <c r="CD3438" s="32">
        <f t="shared" si="985"/>
        <v>55153</v>
      </c>
      <c r="CE3438" s="32">
        <f t="shared" si="986"/>
        <v>0</v>
      </c>
      <c r="CF3438" s="32">
        <f t="shared" si="987"/>
        <v>0</v>
      </c>
      <c r="CG3438" s="32" t="str">
        <f t="shared" si="988"/>
        <v/>
      </c>
      <c r="CH3438" s="32">
        <v>3433</v>
      </c>
      <c r="CI3438" s="32" t="s">
        <v>6</v>
      </c>
      <c r="CJ3438" s="32" t="str">
        <f t="shared" si="989"/>
        <v/>
      </c>
      <c r="CK3438" s="32" t="str">
        <f t="shared" si="990"/>
        <v/>
      </c>
      <c r="CL3438" s="32" t="str">
        <f t="shared" si="991"/>
        <v/>
      </c>
      <c r="CM3438" s="32" t="str">
        <f t="shared" si="992"/>
        <v/>
      </c>
      <c r="CN3438" s="32" t="str">
        <f t="shared" si="993"/>
        <v/>
      </c>
    </row>
    <row r="3439" spans="71:92" x14ac:dyDescent="0.3">
      <c r="BS3439" s="32" t="str">
        <f>IF(Kiadasi_kiseroiv!$K$2=BT3439,BV3439,"")</f>
        <v/>
      </c>
      <c r="BT3439" s="34" t="str">
        <f t="shared" si="976"/>
        <v/>
      </c>
      <c r="BU3439" s="32" t="str">
        <f t="shared" si="977"/>
        <v/>
      </c>
      <c r="BV3439" s="32" t="str">
        <f t="shared" si="978"/>
        <v/>
      </c>
      <c r="BW3439" s="32" t="str">
        <f t="shared" si="979"/>
        <v/>
      </c>
      <c r="BX3439" s="32" t="str">
        <f t="shared" si="980"/>
        <v/>
      </c>
      <c r="BY3439" s="32" t="str">
        <f t="shared" si="981"/>
        <v/>
      </c>
      <c r="BZ3439" s="32" t="str">
        <f t="shared" si="982"/>
        <v/>
      </c>
      <c r="CA3439" s="32" t="str">
        <f t="shared" si="983"/>
        <v/>
      </c>
      <c r="CB3439" s="33">
        <f>IF(COUNTIF($CD$7:CD3439,CD3439)=1,CD3439,CD3439+COUNTIF($CD$6:CD3438,CD3439))</f>
        <v>58585</v>
      </c>
      <c r="CC3439" s="34">
        <f t="shared" si="984"/>
        <v>55153</v>
      </c>
      <c r="CD3439" s="32">
        <f t="shared" si="985"/>
        <v>55153</v>
      </c>
      <c r="CE3439" s="32">
        <f t="shared" si="986"/>
        <v>0</v>
      </c>
      <c r="CF3439" s="32">
        <f t="shared" si="987"/>
        <v>0</v>
      </c>
      <c r="CG3439" s="32" t="str">
        <f t="shared" si="988"/>
        <v/>
      </c>
      <c r="CH3439" s="32">
        <v>3434</v>
      </c>
      <c r="CI3439" s="32" t="s">
        <v>6</v>
      </c>
      <c r="CJ3439" s="32" t="str">
        <f t="shared" si="989"/>
        <v/>
      </c>
      <c r="CK3439" s="32" t="str">
        <f t="shared" si="990"/>
        <v/>
      </c>
      <c r="CL3439" s="32" t="str">
        <f t="shared" si="991"/>
        <v/>
      </c>
      <c r="CM3439" s="32" t="str">
        <f t="shared" si="992"/>
        <v/>
      </c>
      <c r="CN3439" s="32" t="str">
        <f t="shared" si="993"/>
        <v/>
      </c>
    </row>
    <row r="3440" spans="71:92" x14ac:dyDescent="0.3">
      <c r="BS3440" s="32" t="str">
        <f>IF(Kiadasi_kiseroiv!$K$2=BT3440,BV3440,"")</f>
        <v/>
      </c>
      <c r="BT3440" s="34" t="str">
        <f t="shared" si="976"/>
        <v/>
      </c>
      <c r="BU3440" s="32" t="str">
        <f t="shared" si="977"/>
        <v/>
      </c>
      <c r="BV3440" s="32" t="str">
        <f t="shared" si="978"/>
        <v/>
      </c>
      <c r="BW3440" s="32" t="str">
        <f t="shared" si="979"/>
        <v/>
      </c>
      <c r="BX3440" s="32" t="str">
        <f t="shared" si="980"/>
        <v/>
      </c>
      <c r="BY3440" s="32" t="str">
        <f t="shared" si="981"/>
        <v/>
      </c>
      <c r="BZ3440" s="32" t="str">
        <f t="shared" si="982"/>
        <v/>
      </c>
      <c r="CA3440" s="32" t="str">
        <f t="shared" si="983"/>
        <v/>
      </c>
      <c r="CB3440" s="33">
        <f>IF(COUNTIF($CD$7:CD3440,CD3440)=1,CD3440,CD3440+COUNTIF($CD$6:CD3439,CD3440))</f>
        <v>58586</v>
      </c>
      <c r="CC3440" s="34">
        <f t="shared" si="984"/>
        <v>55153</v>
      </c>
      <c r="CD3440" s="32">
        <f t="shared" si="985"/>
        <v>55153</v>
      </c>
      <c r="CE3440" s="32">
        <f t="shared" si="986"/>
        <v>0</v>
      </c>
      <c r="CF3440" s="32">
        <f t="shared" si="987"/>
        <v>0</v>
      </c>
      <c r="CG3440" s="32" t="str">
        <f t="shared" si="988"/>
        <v/>
      </c>
      <c r="CH3440" s="32">
        <v>3435</v>
      </c>
      <c r="CI3440" s="32" t="s">
        <v>6</v>
      </c>
      <c r="CJ3440" s="32" t="str">
        <f t="shared" si="989"/>
        <v/>
      </c>
      <c r="CK3440" s="32" t="str">
        <f t="shared" si="990"/>
        <v/>
      </c>
      <c r="CL3440" s="32" t="str">
        <f t="shared" si="991"/>
        <v/>
      </c>
      <c r="CM3440" s="32" t="str">
        <f t="shared" si="992"/>
        <v/>
      </c>
      <c r="CN3440" s="32" t="str">
        <f t="shared" si="993"/>
        <v/>
      </c>
    </row>
    <row r="3441" spans="71:92" x14ac:dyDescent="0.3">
      <c r="BS3441" s="32" t="str">
        <f>IF(Kiadasi_kiseroiv!$K$2=BT3441,BV3441,"")</f>
        <v/>
      </c>
      <c r="BT3441" s="34" t="str">
        <f t="shared" si="976"/>
        <v/>
      </c>
      <c r="BU3441" s="32" t="str">
        <f t="shared" si="977"/>
        <v/>
      </c>
      <c r="BV3441" s="32" t="str">
        <f t="shared" si="978"/>
        <v/>
      </c>
      <c r="BW3441" s="32" t="str">
        <f t="shared" si="979"/>
        <v/>
      </c>
      <c r="BX3441" s="32" t="str">
        <f t="shared" si="980"/>
        <v/>
      </c>
      <c r="BY3441" s="32" t="str">
        <f t="shared" si="981"/>
        <v/>
      </c>
      <c r="BZ3441" s="32" t="str">
        <f t="shared" si="982"/>
        <v/>
      </c>
      <c r="CA3441" s="32" t="str">
        <f t="shared" si="983"/>
        <v/>
      </c>
      <c r="CB3441" s="33">
        <f>IF(COUNTIF($CD$7:CD3441,CD3441)=1,CD3441,CD3441+COUNTIF($CD$6:CD3440,CD3441))</f>
        <v>58587</v>
      </c>
      <c r="CC3441" s="34">
        <f t="shared" si="984"/>
        <v>55153</v>
      </c>
      <c r="CD3441" s="32">
        <f t="shared" si="985"/>
        <v>55153</v>
      </c>
      <c r="CE3441" s="32">
        <f t="shared" si="986"/>
        <v>0</v>
      </c>
      <c r="CF3441" s="32">
        <f t="shared" si="987"/>
        <v>0</v>
      </c>
      <c r="CG3441" s="32" t="str">
        <f t="shared" si="988"/>
        <v/>
      </c>
      <c r="CH3441" s="32">
        <v>3436</v>
      </c>
      <c r="CI3441" s="32" t="s">
        <v>6</v>
      </c>
      <c r="CJ3441" s="32" t="str">
        <f t="shared" si="989"/>
        <v/>
      </c>
      <c r="CK3441" s="32" t="str">
        <f t="shared" si="990"/>
        <v/>
      </c>
      <c r="CL3441" s="32" t="str">
        <f t="shared" si="991"/>
        <v/>
      </c>
      <c r="CM3441" s="32" t="str">
        <f t="shared" si="992"/>
        <v/>
      </c>
      <c r="CN3441" s="32" t="str">
        <f t="shared" si="993"/>
        <v/>
      </c>
    </row>
    <row r="3442" spans="71:92" x14ac:dyDescent="0.3">
      <c r="BS3442" s="32" t="str">
        <f>IF(Kiadasi_kiseroiv!$K$2=BT3442,BV3442,"")</f>
        <v/>
      </c>
      <c r="BT3442" s="34" t="str">
        <f t="shared" si="976"/>
        <v/>
      </c>
      <c r="BU3442" s="32" t="str">
        <f t="shared" si="977"/>
        <v/>
      </c>
      <c r="BV3442" s="32" t="str">
        <f t="shared" si="978"/>
        <v/>
      </c>
      <c r="BW3442" s="32" t="str">
        <f t="shared" si="979"/>
        <v/>
      </c>
      <c r="BX3442" s="32" t="str">
        <f t="shared" si="980"/>
        <v/>
      </c>
      <c r="BY3442" s="32" t="str">
        <f t="shared" si="981"/>
        <v/>
      </c>
      <c r="BZ3442" s="32" t="str">
        <f t="shared" si="982"/>
        <v/>
      </c>
      <c r="CA3442" s="32" t="str">
        <f t="shared" si="983"/>
        <v/>
      </c>
      <c r="CB3442" s="33">
        <f>IF(COUNTIF($CD$7:CD3442,CD3442)=1,CD3442,CD3442+COUNTIF($CD$6:CD3441,CD3442))</f>
        <v>58588</v>
      </c>
      <c r="CC3442" s="34">
        <f t="shared" si="984"/>
        <v>55153</v>
      </c>
      <c r="CD3442" s="32">
        <f t="shared" si="985"/>
        <v>55153</v>
      </c>
      <c r="CE3442" s="32">
        <f t="shared" si="986"/>
        <v>0</v>
      </c>
      <c r="CF3442" s="32">
        <f t="shared" si="987"/>
        <v>0</v>
      </c>
      <c r="CG3442" s="32" t="str">
        <f t="shared" si="988"/>
        <v/>
      </c>
      <c r="CH3442" s="32">
        <v>3437</v>
      </c>
      <c r="CI3442" s="32" t="s">
        <v>6</v>
      </c>
      <c r="CJ3442" s="32" t="str">
        <f t="shared" si="989"/>
        <v/>
      </c>
      <c r="CK3442" s="32" t="str">
        <f t="shared" si="990"/>
        <v/>
      </c>
      <c r="CL3442" s="32" t="str">
        <f t="shared" si="991"/>
        <v/>
      </c>
      <c r="CM3442" s="32" t="str">
        <f t="shared" si="992"/>
        <v/>
      </c>
      <c r="CN3442" s="32" t="str">
        <f t="shared" si="993"/>
        <v/>
      </c>
    </row>
    <row r="3443" spans="71:92" x14ac:dyDescent="0.3">
      <c r="BS3443" s="32" t="str">
        <f>IF(Kiadasi_kiseroiv!$K$2=BT3443,BV3443,"")</f>
        <v/>
      </c>
      <c r="BT3443" s="34" t="str">
        <f t="shared" si="976"/>
        <v/>
      </c>
      <c r="BU3443" s="32" t="str">
        <f t="shared" si="977"/>
        <v/>
      </c>
      <c r="BV3443" s="32" t="str">
        <f t="shared" si="978"/>
        <v/>
      </c>
      <c r="BW3443" s="32" t="str">
        <f t="shared" si="979"/>
        <v/>
      </c>
      <c r="BX3443" s="32" t="str">
        <f t="shared" si="980"/>
        <v/>
      </c>
      <c r="BY3443" s="32" t="str">
        <f t="shared" si="981"/>
        <v/>
      </c>
      <c r="BZ3443" s="32" t="str">
        <f t="shared" si="982"/>
        <v/>
      </c>
      <c r="CA3443" s="32" t="str">
        <f t="shared" si="983"/>
        <v/>
      </c>
      <c r="CB3443" s="33">
        <f>IF(COUNTIF($CD$7:CD3443,CD3443)=1,CD3443,CD3443+COUNTIF($CD$6:CD3442,CD3443))</f>
        <v>58589</v>
      </c>
      <c r="CC3443" s="34">
        <f t="shared" si="984"/>
        <v>55153</v>
      </c>
      <c r="CD3443" s="32">
        <f t="shared" si="985"/>
        <v>55153</v>
      </c>
      <c r="CE3443" s="32">
        <f t="shared" si="986"/>
        <v>0</v>
      </c>
      <c r="CF3443" s="32">
        <f t="shared" si="987"/>
        <v>0</v>
      </c>
      <c r="CG3443" s="32" t="str">
        <f t="shared" si="988"/>
        <v/>
      </c>
      <c r="CH3443" s="32">
        <v>3438</v>
      </c>
      <c r="CI3443" s="32" t="s">
        <v>6</v>
      </c>
      <c r="CJ3443" s="32" t="str">
        <f t="shared" si="989"/>
        <v/>
      </c>
      <c r="CK3443" s="32" t="str">
        <f t="shared" si="990"/>
        <v/>
      </c>
      <c r="CL3443" s="32" t="str">
        <f t="shared" si="991"/>
        <v/>
      </c>
      <c r="CM3443" s="32" t="str">
        <f t="shared" si="992"/>
        <v/>
      </c>
      <c r="CN3443" s="32" t="str">
        <f t="shared" si="993"/>
        <v/>
      </c>
    </row>
    <row r="3444" spans="71:92" x14ac:dyDescent="0.3">
      <c r="BS3444" s="32" t="str">
        <f>IF(Kiadasi_kiseroiv!$K$2=BT3444,BV3444,"")</f>
        <v/>
      </c>
      <c r="BT3444" s="34" t="str">
        <f t="shared" si="976"/>
        <v/>
      </c>
      <c r="BU3444" s="32" t="str">
        <f t="shared" si="977"/>
        <v/>
      </c>
      <c r="BV3444" s="32" t="str">
        <f t="shared" si="978"/>
        <v/>
      </c>
      <c r="BW3444" s="32" t="str">
        <f t="shared" si="979"/>
        <v/>
      </c>
      <c r="BX3444" s="32" t="str">
        <f t="shared" si="980"/>
        <v/>
      </c>
      <c r="BY3444" s="32" t="str">
        <f t="shared" si="981"/>
        <v/>
      </c>
      <c r="BZ3444" s="32" t="str">
        <f t="shared" si="982"/>
        <v/>
      </c>
      <c r="CA3444" s="32" t="str">
        <f t="shared" si="983"/>
        <v/>
      </c>
      <c r="CB3444" s="33">
        <f>IF(COUNTIF($CD$7:CD3444,CD3444)=1,CD3444,CD3444+COUNTIF($CD$6:CD3443,CD3444))</f>
        <v>58590</v>
      </c>
      <c r="CC3444" s="34">
        <f t="shared" si="984"/>
        <v>55153</v>
      </c>
      <c r="CD3444" s="32">
        <f t="shared" si="985"/>
        <v>55153</v>
      </c>
      <c r="CE3444" s="32">
        <f t="shared" si="986"/>
        <v>0</v>
      </c>
      <c r="CF3444" s="32">
        <f t="shared" si="987"/>
        <v>0</v>
      </c>
      <c r="CG3444" s="32" t="str">
        <f t="shared" si="988"/>
        <v/>
      </c>
      <c r="CH3444" s="32">
        <v>3439</v>
      </c>
      <c r="CI3444" s="32" t="s">
        <v>6</v>
      </c>
      <c r="CJ3444" s="32" t="str">
        <f t="shared" si="989"/>
        <v/>
      </c>
      <c r="CK3444" s="32" t="str">
        <f t="shared" si="990"/>
        <v/>
      </c>
      <c r="CL3444" s="32" t="str">
        <f t="shared" si="991"/>
        <v/>
      </c>
      <c r="CM3444" s="32" t="str">
        <f t="shared" si="992"/>
        <v/>
      </c>
      <c r="CN3444" s="32" t="str">
        <f t="shared" si="993"/>
        <v/>
      </c>
    </row>
    <row r="3445" spans="71:92" x14ac:dyDescent="0.3">
      <c r="BS3445" s="32" t="str">
        <f>IF(Kiadasi_kiseroiv!$K$2=BT3445,BV3445,"")</f>
        <v/>
      </c>
      <c r="BT3445" s="34" t="str">
        <f t="shared" si="976"/>
        <v/>
      </c>
      <c r="BU3445" s="32" t="str">
        <f t="shared" si="977"/>
        <v/>
      </c>
      <c r="BV3445" s="32" t="str">
        <f t="shared" si="978"/>
        <v/>
      </c>
      <c r="BW3445" s="32" t="str">
        <f t="shared" si="979"/>
        <v/>
      </c>
      <c r="BX3445" s="32" t="str">
        <f t="shared" si="980"/>
        <v/>
      </c>
      <c r="BY3445" s="32" t="str">
        <f t="shared" si="981"/>
        <v/>
      </c>
      <c r="BZ3445" s="32" t="str">
        <f t="shared" si="982"/>
        <v/>
      </c>
      <c r="CA3445" s="32" t="str">
        <f t="shared" si="983"/>
        <v/>
      </c>
      <c r="CB3445" s="33">
        <f>IF(COUNTIF($CD$7:CD3445,CD3445)=1,CD3445,CD3445+COUNTIF($CD$6:CD3444,CD3445))</f>
        <v>58591</v>
      </c>
      <c r="CC3445" s="34">
        <f t="shared" si="984"/>
        <v>55153</v>
      </c>
      <c r="CD3445" s="32">
        <f t="shared" si="985"/>
        <v>55153</v>
      </c>
      <c r="CE3445" s="32">
        <f t="shared" si="986"/>
        <v>0</v>
      </c>
      <c r="CF3445" s="32">
        <f t="shared" si="987"/>
        <v>0</v>
      </c>
      <c r="CG3445" s="32" t="str">
        <f t="shared" si="988"/>
        <v/>
      </c>
      <c r="CH3445" s="32">
        <v>3440</v>
      </c>
      <c r="CI3445" s="32" t="s">
        <v>6</v>
      </c>
      <c r="CJ3445" s="32" t="str">
        <f t="shared" si="989"/>
        <v/>
      </c>
      <c r="CK3445" s="32" t="str">
        <f t="shared" si="990"/>
        <v/>
      </c>
      <c r="CL3445" s="32" t="str">
        <f t="shared" si="991"/>
        <v/>
      </c>
      <c r="CM3445" s="32" t="str">
        <f t="shared" si="992"/>
        <v/>
      </c>
      <c r="CN3445" s="32" t="str">
        <f t="shared" si="993"/>
        <v/>
      </c>
    </row>
    <row r="3446" spans="71:92" x14ac:dyDescent="0.3">
      <c r="BS3446" s="32" t="str">
        <f>IF(Kiadasi_kiseroiv!$K$2=BT3446,BV3446,"")</f>
        <v/>
      </c>
      <c r="BT3446" s="34" t="str">
        <f t="shared" si="976"/>
        <v/>
      </c>
      <c r="BU3446" s="32" t="str">
        <f t="shared" si="977"/>
        <v/>
      </c>
      <c r="BV3446" s="32" t="str">
        <f t="shared" si="978"/>
        <v/>
      </c>
      <c r="BW3446" s="32" t="str">
        <f t="shared" si="979"/>
        <v/>
      </c>
      <c r="BX3446" s="32" t="str">
        <f t="shared" si="980"/>
        <v/>
      </c>
      <c r="BY3446" s="32" t="str">
        <f t="shared" si="981"/>
        <v/>
      </c>
      <c r="BZ3446" s="32" t="str">
        <f t="shared" si="982"/>
        <v/>
      </c>
      <c r="CA3446" s="32" t="str">
        <f t="shared" si="983"/>
        <v/>
      </c>
      <c r="CB3446" s="33">
        <f>IF(COUNTIF($CD$7:CD3446,CD3446)=1,CD3446,CD3446+COUNTIF($CD$6:CD3445,CD3446))</f>
        <v>58592</v>
      </c>
      <c r="CC3446" s="34">
        <f t="shared" si="984"/>
        <v>55153</v>
      </c>
      <c r="CD3446" s="32">
        <f t="shared" si="985"/>
        <v>55153</v>
      </c>
      <c r="CE3446" s="32">
        <f t="shared" si="986"/>
        <v>0</v>
      </c>
      <c r="CF3446" s="32">
        <f t="shared" si="987"/>
        <v>0</v>
      </c>
      <c r="CG3446" s="32" t="str">
        <f t="shared" si="988"/>
        <v/>
      </c>
      <c r="CH3446" s="32">
        <v>3441</v>
      </c>
      <c r="CI3446" s="32" t="s">
        <v>6</v>
      </c>
      <c r="CJ3446" s="32" t="str">
        <f t="shared" si="989"/>
        <v/>
      </c>
      <c r="CK3446" s="32" t="str">
        <f t="shared" si="990"/>
        <v/>
      </c>
      <c r="CL3446" s="32" t="str">
        <f t="shared" si="991"/>
        <v/>
      </c>
      <c r="CM3446" s="32" t="str">
        <f t="shared" si="992"/>
        <v/>
      </c>
      <c r="CN3446" s="32" t="str">
        <f t="shared" si="993"/>
        <v/>
      </c>
    </row>
    <row r="3447" spans="71:92" x14ac:dyDescent="0.3">
      <c r="BS3447" s="32" t="str">
        <f>IF(Kiadasi_kiseroiv!$K$2=BT3447,BV3447,"")</f>
        <v/>
      </c>
      <c r="BT3447" s="34" t="str">
        <f t="shared" si="976"/>
        <v/>
      </c>
      <c r="BU3447" s="32" t="str">
        <f t="shared" si="977"/>
        <v/>
      </c>
      <c r="BV3447" s="32" t="str">
        <f t="shared" si="978"/>
        <v/>
      </c>
      <c r="BW3447" s="32" t="str">
        <f t="shared" si="979"/>
        <v/>
      </c>
      <c r="BX3447" s="32" t="str">
        <f t="shared" si="980"/>
        <v/>
      </c>
      <c r="BY3447" s="32" t="str">
        <f t="shared" si="981"/>
        <v/>
      </c>
      <c r="BZ3447" s="32" t="str">
        <f t="shared" si="982"/>
        <v/>
      </c>
      <c r="CA3447" s="32" t="str">
        <f t="shared" si="983"/>
        <v/>
      </c>
      <c r="CB3447" s="33">
        <f>IF(COUNTIF($CD$7:CD3447,CD3447)=1,CD3447,CD3447+COUNTIF($CD$6:CD3446,CD3447))</f>
        <v>58593</v>
      </c>
      <c r="CC3447" s="34">
        <f t="shared" si="984"/>
        <v>55153</v>
      </c>
      <c r="CD3447" s="32">
        <f t="shared" si="985"/>
        <v>55153</v>
      </c>
      <c r="CE3447" s="32">
        <f t="shared" si="986"/>
        <v>0</v>
      </c>
      <c r="CF3447" s="32">
        <f t="shared" si="987"/>
        <v>0</v>
      </c>
      <c r="CG3447" s="32" t="str">
        <f t="shared" si="988"/>
        <v/>
      </c>
      <c r="CH3447" s="32">
        <v>3442</v>
      </c>
      <c r="CI3447" s="32" t="s">
        <v>6</v>
      </c>
      <c r="CJ3447" s="32" t="str">
        <f t="shared" si="989"/>
        <v/>
      </c>
      <c r="CK3447" s="32" t="str">
        <f t="shared" si="990"/>
        <v/>
      </c>
      <c r="CL3447" s="32" t="str">
        <f t="shared" si="991"/>
        <v/>
      </c>
      <c r="CM3447" s="32" t="str">
        <f t="shared" si="992"/>
        <v/>
      </c>
      <c r="CN3447" s="32" t="str">
        <f t="shared" si="993"/>
        <v/>
      </c>
    </row>
    <row r="3448" spans="71:92" x14ac:dyDescent="0.3">
      <c r="BS3448" s="32" t="str">
        <f>IF(Kiadasi_kiseroiv!$K$2=BT3448,BV3448,"")</f>
        <v/>
      </c>
      <c r="BT3448" s="34" t="str">
        <f t="shared" si="976"/>
        <v/>
      </c>
      <c r="BU3448" s="32" t="str">
        <f t="shared" si="977"/>
        <v/>
      </c>
      <c r="BV3448" s="32" t="str">
        <f t="shared" si="978"/>
        <v/>
      </c>
      <c r="BW3448" s="32" t="str">
        <f t="shared" si="979"/>
        <v/>
      </c>
      <c r="BX3448" s="32" t="str">
        <f t="shared" si="980"/>
        <v/>
      </c>
      <c r="BY3448" s="32" t="str">
        <f t="shared" si="981"/>
        <v/>
      </c>
      <c r="BZ3448" s="32" t="str">
        <f t="shared" si="982"/>
        <v/>
      </c>
      <c r="CA3448" s="32" t="str">
        <f t="shared" si="983"/>
        <v/>
      </c>
      <c r="CB3448" s="33">
        <f>IF(COUNTIF($CD$7:CD3448,CD3448)=1,CD3448,CD3448+COUNTIF($CD$6:CD3447,CD3448))</f>
        <v>58594</v>
      </c>
      <c r="CC3448" s="34">
        <f t="shared" si="984"/>
        <v>55153</v>
      </c>
      <c r="CD3448" s="32">
        <f t="shared" si="985"/>
        <v>55153</v>
      </c>
      <c r="CE3448" s="32">
        <f t="shared" si="986"/>
        <v>0</v>
      </c>
      <c r="CF3448" s="32">
        <f t="shared" si="987"/>
        <v>0</v>
      </c>
      <c r="CG3448" s="32" t="str">
        <f t="shared" si="988"/>
        <v/>
      </c>
      <c r="CH3448" s="32">
        <v>3443</v>
      </c>
      <c r="CI3448" s="32" t="s">
        <v>6</v>
      </c>
      <c r="CJ3448" s="32" t="str">
        <f t="shared" si="989"/>
        <v/>
      </c>
      <c r="CK3448" s="32" t="str">
        <f t="shared" si="990"/>
        <v/>
      </c>
      <c r="CL3448" s="32" t="str">
        <f t="shared" si="991"/>
        <v/>
      </c>
      <c r="CM3448" s="32" t="str">
        <f t="shared" si="992"/>
        <v/>
      </c>
      <c r="CN3448" s="32" t="str">
        <f t="shared" si="993"/>
        <v/>
      </c>
    </row>
    <row r="3449" spans="71:92" x14ac:dyDescent="0.3">
      <c r="BS3449" s="32" t="str">
        <f>IF(Kiadasi_kiseroiv!$K$2=BT3449,BV3449,"")</f>
        <v/>
      </c>
      <c r="BT3449" s="34" t="str">
        <f t="shared" si="976"/>
        <v/>
      </c>
      <c r="BU3449" s="32" t="str">
        <f t="shared" si="977"/>
        <v/>
      </c>
      <c r="BV3449" s="32" t="str">
        <f t="shared" si="978"/>
        <v/>
      </c>
      <c r="BW3449" s="32" t="str">
        <f t="shared" si="979"/>
        <v/>
      </c>
      <c r="BX3449" s="32" t="str">
        <f t="shared" si="980"/>
        <v/>
      </c>
      <c r="BY3449" s="32" t="str">
        <f t="shared" si="981"/>
        <v/>
      </c>
      <c r="BZ3449" s="32" t="str">
        <f t="shared" si="982"/>
        <v/>
      </c>
      <c r="CA3449" s="32" t="str">
        <f t="shared" si="983"/>
        <v/>
      </c>
      <c r="CB3449" s="33">
        <f>IF(COUNTIF($CD$7:CD3449,CD3449)=1,CD3449,CD3449+COUNTIF($CD$6:CD3448,CD3449))</f>
        <v>58595</v>
      </c>
      <c r="CC3449" s="34">
        <f t="shared" si="984"/>
        <v>55153</v>
      </c>
      <c r="CD3449" s="32">
        <f t="shared" si="985"/>
        <v>55153</v>
      </c>
      <c r="CE3449" s="32">
        <f t="shared" si="986"/>
        <v>0</v>
      </c>
      <c r="CF3449" s="32">
        <f t="shared" si="987"/>
        <v>0</v>
      </c>
      <c r="CG3449" s="32" t="str">
        <f t="shared" si="988"/>
        <v/>
      </c>
      <c r="CH3449" s="32">
        <v>3444</v>
      </c>
      <c r="CI3449" s="32" t="s">
        <v>6</v>
      </c>
      <c r="CJ3449" s="32" t="str">
        <f t="shared" si="989"/>
        <v/>
      </c>
      <c r="CK3449" s="32" t="str">
        <f t="shared" si="990"/>
        <v/>
      </c>
      <c r="CL3449" s="32" t="str">
        <f t="shared" si="991"/>
        <v/>
      </c>
      <c r="CM3449" s="32" t="str">
        <f t="shared" si="992"/>
        <v/>
      </c>
      <c r="CN3449" s="32" t="str">
        <f t="shared" si="993"/>
        <v/>
      </c>
    </row>
    <row r="3450" spans="71:92" x14ac:dyDescent="0.3">
      <c r="BS3450" s="32" t="str">
        <f>IF(Kiadasi_kiseroiv!$K$2=BT3450,BV3450,"")</f>
        <v/>
      </c>
      <c r="BT3450" s="34" t="str">
        <f t="shared" si="976"/>
        <v/>
      </c>
      <c r="BU3450" s="32" t="str">
        <f t="shared" si="977"/>
        <v/>
      </c>
      <c r="BV3450" s="32" t="str">
        <f t="shared" si="978"/>
        <v/>
      </c>
      <c r="BW3450" s="32" t="str">
        <f t="shared" si="979"/>
        <v/>
      </c>
      <c r="BX3450" s="32" t="str">
        <f t="shared" si="980"/>
        <v/>
      </c>
      <c r="BY3450" s="32" t="str">
        <f t="shared" si="981"/>
        <v/>
      </c>
      <c r="BZ3450" s="32" t="str">
        <f t="shared" si="982"/>
        <v/>
      </c>
      <c r="CA3450" s="32" t="str">
        <f t="shared" si="983"/>
        <v/>
      </c>
      <c r="CB3450" s="33">
        <f>IF(COUNTIF($CD$7:CD3450,CD3450)=1,CD3450,CD3450+COUNTIF($CD$6:CD3449,CD3450))</f>
        <v>58596</v>
      </c>
      <c r="CC3450" s="34">
        <f t="shared" si="984"/>
        <v>55153</v>
      </c>
      <c r="CD3450" s="32">
        <f t="shared" si="985"/>
        <v>55153</v>
      </c>
      <c r="CE3450" s="32">
        <f t="shared" si="986"/>
        <v>0</v>
      </c>
      <c r="CF3450" s="32">
        <f t="shared" si="987"/>
        <v>0</v>
      </c>
      <c r="CG3450" s="32" t="str">
        <f t="shared" si="988"/>
        <v/>
      </c>
      <c r="CH3450" s="32">
        <v>3445</v>
      </c>
      <c r="CI3450" s="32" t="s">
        <v>6</v>
      </c>
      <c r="CJ3450" s="32" t="str">
        <f t="shared" si="989"/>
        <v/>
      </c>
      <c r="CK3450" s="32" t="str">
        <f t="shared" si="990"/>
        <v/>
      </c>
      <c r="CL3450" s="32" t="str">
        <f t="shared" si="991"/>
        <v/>
      </c>
      <c r="CM3450" s="32" t="str">
        <f t="shared" si="992"/>
        <v/>
      </c>
      <c r="CN3450" s="32" t="str">
        <f t="shared" si="993"/>
        <v/>
      </c>
    </row>
    <row r="3451" spans="71:92" x14ac:dyDescent="0.3">
      <c r="BS3451" s="32" t="str">
        <f>IF(Kiadasi_kiseroiv!$K$2=BT3451,BV3451,"")</f>
        <v/>
      </c>
      <c r="BT3451" s="34" t="str">
        <f t="shared" si="976"/>
        <v/>
      </c>
      <c r="BU3451" s="32" t="str">
        <f t="shared" si="977"/>
        <v/>
      </c>
      <c r="BV3451" s="32" t="str">
        <f t="shared" si="978"/>
        <v/>
      </c>
      <c r="BW3451" s="32" t="str">
        <f t="shared" si="979"/>
        <v/>
      </c>
      <c r="BX3451" s="32" t="str">
        <f t="shared" si="980"/>
        <v/>
      </c>
      <c r="BY3451" s="32" t="str">
        <f t="shared" si="981"/>
        <v/>
      </c>
      <c r="BZ3451" s="32" t="str">
        <f t="shared" si="982"/>
        <v/>
      </c>
      <c r="CA3451" s="32" t="str">
        <f t="shared" si="983"/>
        <v/>
      </c>
      <c r="CB3451" s="33">
        <f>IF(COUNTIF($CD$7:CD3451,CD3451)=1,CD3451,CD3451+COUNTIF($CD$6:CD3450,CD3451))</f>
        <v>58597</v>
      </c>
      <c r="CC3451" s="34">
        <f t="shared" si="984"/>
        <v>55153</v>
      </c>
      <c r="CD3451" s="32">
        <f t="shared" si="985"/>
        <v>55153</v>
      </c>
      <c r="CE3451" s="32">
        <f t="shared" si="986"/>
        <v>0</v>
      </c>
      <c r="CF3451" s="32">
        <f t="shared" si="987"/>
        <v>0</v>
      </c>
      <c r="CG3451" s="32" t="str">
        <f t="shared" si="988"/>
        <v/>
      </c>
      <c r="CH3451" s="32">
        <v>3446</v>
      </c>
      <c r="CI3451" s="32" t="s">
        <v>6</v>
      </c>
      <c r="CJ3451" s="32" t="str">
        <f t="shared" si="989"/>
        <v/>
      </c>
      <c r="CK3451" s="32" t="str">
        <f t="shared" si="990"/>
        <v/>
      </c>
      <c r="CL3451" s="32" t="str">
        <f t="shared" si="991"/>
        <v/>
      </c>
      <c r="CM3451" s="32" t="str">
        <f t="shared" si="992"/>
        <v/>
      </c>
      <c r="CN3451" s="32" t="str">
        <f t="shared" si="993"/>
        <v/>
      </c>
    </row>
    <row r="3452" spans="71:92" x14ac:dyDescent="0.3">
      <c r="BS3452" s="32" t="str">
        <f>IF(Kiadasi_kiseroiv!$K$2=BT3452,BV3452,"")</f>
        <v/>
      </c>
      <c r="BT3452" s="34" t="str">
        <f t="shared" si="976"/>
        <v/>
      </c>
      <c r="BU3452" s="32" t="str">
        <f t="shared" si="977"/>
        <v/>
      </c>
      <c r="BV3452" s="32" t="str">
        <f t="shared" si="978"/>
        <v/>
      </c>
      <c r="BW3452" s="32" t="str">
        <f t="shared" si="979"/>
        <v/>
      </c>
      <c r="BX3452" s="32" t="str">
        <f t="shared" si="980"/>
        <v/>
      </c>
      <c r="BY3452" s="32" t="str">
        <f t="shared" si="981"/>
        <v/>
      </c>
      <c r="BZ3452" s="32" t="str">
        <f t="shared" si="982"/>
        <v/>
      </c>
      <c r="CA3452" s="32" t="str">
        <f t="shared" si="983"/>
        <v/>
      </c>
      <c r="CB3452" s="33">
        <f>IF(COUNTIF($CD$7:CD3452,CD3452)=1,CD3452,CD3452+COUNTIF($CD$6:CD3451,CD3452))</f>
        <v>58598</v>
      </c>
      <c r="CC3452" s="34">
        <f t="shared" si="984"/>
        <v>55153</v>
      </c>
      <c r="CD3452" s="32">
        <f t="shared" si="985"/>
        <v>55153</v>
      </c>
      <c r="CE3452" s="32">
        <f t="shared" si="986"/>
        <v>0</v>
      </c>
      <c r="CF3452" s="32">
        <f t="shared" si="987"/>
        <v>0</v>
      </c>
      <c r="CG3452" s="32" t="str">
        <f t="shared" si="988"/>
        <v/>
      </c>
      <c r="CH3452" s="32">
        <v>3447</v>
      </c>
      <c r="CI3452" s="32" t="s">
        <v>6</v>
      </c>
      <c r="CJ3452" s="32" t="str">
        <f t="shared" si="989"/>
        <v/>
      </c>
      <c r="CK3452" s="32" t="str">
        <f t="shared" si="990"/>
        <v/>
      </c>
      <c r="CL3452" s="32" t="str">
        <f t="shared" si="991"/>
        <v/>
      </c>
      <c r="CM3452" s="32" t="str">
        <f t="shared" si="992"/>
        <v/>
      </c>
      <c r="CN3452" s="32" t="str">
        <f t="shared" si="993"/>
        <v/>
      </c>
    </row>
    <row r="3453" spans="71:92" x14ac:dyDescent="0.3">
      <c r="BS3453" s="32" t="str">
        <f>IF(Kiadasi_kiseroiv!$K$2=BT3453,BV3453,"")</f>
        <v/>
      </c>
      <c r="BT3453" s="34" t="str">
        <f t="shared" si="976"/>
        <v/>
      </c>
      <c r="BU3453" s="32" t="str">
        <f t="shared" si="977"/>
        <v/>
      </c>
      <c r="BV3453" s="32" t="str">
        <f t="shared" si="978"/>
        <v/>
      </c>
      <c r="BW3453" s="32" t="str">
        <f t="shared" si="979"/>
        <v/>
      </c>
      <c r="BX3453" s="32" t="str">
        <f t="shared" si="980"/>
        <v/>
      </c>
      <c r="BY3453" s="32" t="str">
        <f t="shared" si="981"/>
        <v/>
      </c>
      <c r="BZ3453" s="32" t="str">
        <f t="shared" si="982"/>
        <v/>
      </c>
      <c r="CA3453" s="32" t="str">
        <f t="shared" si="983"/>
        <v/>
      </c>
      <c r="CB3453" s="33">
        <f>IF(COUNTIF($CD$7:CD3453,CD3453)=1,CD3453,CD3453+COUNTIF($CD$6:CD3452,CD3453))</f>
        <v>58599</v>
      </c>
      <c r="CC3453" s="34">
        <f t="shared" si="984"/>
        <v>55153</v>
      </c>
      <c r="CD3453" s="32">
        <f t="shared" si="985"/>
        <v>55153</v>
      </c>
      <c r="CE3453" s="32">
        <f t="shared" si="986"/>
        <v>0</v>
      </c>
      <c r="CF3453" s="32">
        <f t="shared" si="987"/>
        <v>0</v>
      </c>
      <c r="CG3453" s="32" t="str">
        <f t="shared" si="988"/>
        <v/>
      </c>
      <c r="CH3453" s="32">
        <v>3448</v>
      </c>
      <c r="CI3453" s="32" t="s">
        <v>6</v>
      </c>
      <c r="CJ3453" s="32" t="str">
        <f t="shared" si="989"/>
        <v/>
      </c>
      <c r="CK3453" s="32" t="str">
        <f t="shared" si="990"/>
        <v/>
      </c>
      <c r="CL3453" s="32" t="str">
        <f t="shared" si="991"/>
        <v/>
      </c>
      <c r="CM3453" s="32" t="str">
        <f t="shared" si="992"/>
        <v/>
      </c>
      <c r="CN3453" s="32" t="str">
        <f t="shared" si="993"/>
        <v/>
      </c>
    </row>
    <row r="3454" spans="71:92" x14ac:dyDescent="0.3">
      <c r="BS3454" s="32" t="str">
        <f>IF(Kiadasi_kiseroiv!$K$2=BT3454,BV3454,"")</f>
        <v/>
      </c>
      <c r="BT3454" s="34" t="str">
        <f t="shared" si="976"/>
        <v/>
      </c>
      <c r="BU3454" s="32" t="str">
        <f t="shared" si="977"/>
        <v/>
      </c>
      <c r="BV3454" s="32" t="str">
        <f t="shared" si="978"/>
        <v/>
      </c>
      <c r="BW3454" s="32" t="str">
        <f t="shared" si="979"/>
        <v/>
      </c>
      <c r="BX3454" s="32" t="str">
        <f t="shared" si="980"/>
        <v/>
      </c>
      <c r="BY3454" s="32" t="str">
        <f t="shared" si="981"/>
        <v/>
      </c>
      <c r="BZ3454" s="32" t="str">
        <f t="shared" si="982"/>
        <v/>
      </c>
      <c r="CA3454" s="32" t="str">
        <f t="shared" si="983"/>
        <v/>
      </c>
      <c r="CB3454" s="33">
        <f>IF(COUNTIF($CD$7:CD3454,CD3454)=1,CD3454,CD3454+COUNTIF($CD$6:CD3453,CD3454))</f>
        <v>58600</v>
      </c>
      <c r="CC3454" s="34">
        <f t="shared" si="984"/>
        <v>55153</v>
      </c>
      <c r="CD3454" s="32">
        <f t="shared" si="985"/>
        <v>55153</v>
      </c>
      <c r="CE3454" s="32">
        <f t="shared" si="986"/>
        <v>0</v>
      </c>
      <c r="CF3454" s="32">
        <f t="shared" si="987"/>
        <v>0</v>
      </c>
      <c r="CG3454" s="32" t="str">
        <f t="shared" si="988"/>
        <v/>
      </c>
      <c r="CH3454" s="32">
        <v>3449</v>
      </c>
      <c r="CI3454" s="32" t="s">
        <v>6</v>
      </c>
      <c r="CJ3454" s="32" t="str">
        <f t="shared" si="989"/>
        <v/>
      </c>
      <c r="CK3454" s="32" t="str">
        <f t="shared" si="990"/>
        <v/>
      </c>
      <c r="CL3454" s="32" t="str">
        <f t="shared" si="991"/>
        <v/>
      </c>
      <c r="CM3454" s="32" t="str">
        <f t="shared" si="992"/>
        <v/>
      </c>
      <c r="CN3454" s="32" t="str">
        <f t="shared" si="993"/>
        <v/>
      </c>
    </row>
    <row r="3455" spans="71:92" x14ac:dyDescent="0.3">
      <c r="BS3455" s="32" t="str">
        <f>IF(Kiadasi_kiseroiv!$K$2=BT3455,BV3455,"")</f>
        <v/>
      </c>
      <c r="BT3455" s="34" t="str">
        <f t="shared" si="976"/>
        <v/>
      </c>
      <c r="BU3455" s="32" t="str">
        <f t="shared" si="977"/>
        <v/>
      </c>
      <c r="BV3455" s="32" t="str">
        <f t="shared" si="978"/>
        <v/>
      </c>
      <c r="BW3455" s="32" t="str">
        <f t="shared" si="979"/>
        <v/>
      </c>
      <c r="BX3455" s="32" t="str">
        <f t="shared" si="980"/>
        <v/>
      </c>
      <c r="BY3455" s="32" t="str">
        <f t="shared" si="981"/>
        <v/>
      </c>
      <c r="BZ3455" s="32" t="str">
        <f t="shared" si="982"/>
        <v/>
      </c>
      <c r="CA3455" s="32" t="str">
        <f t="shared" si="983"/>
        <v/>
      </c>
      <c r="CB3455" s="33">
        <f>IF(COUNTIF($CD$7:CD3455,CD3455)=1,CD3455,CD3455+COUNTIF($CD$6:CD3454,CD3455))</f>
        <v>58601</v>
      </c>
      <c r="CC3455" s="34">
        <f t="shared" si="984"/>
        <v>55153</v>
      </c>
      <c r="CD3455" s="32">
        <f t="shared" si="985"/>
        <v>55153</v>
      </c>
      <c r="CE3455" s="32">
        <f t="shared" si="986"/>
        <v>0</v>
      </c>
      <c r="CF3455" s="32">
        <f t="shared" si="987"/>
        <v>0</v>
      </c>
      <c r="CG3455" s="32" t="str">
        <f t="shared" si="988"/>
        <v/>
      </c>
      <c r="CH3455" s="32">
        <v>3450</v>
      </c>
      <c r="CI3455" s="32" t="s">
        <v>6</v>
      </c>
      <c r="CJ3455" s="32" t="str">
        <f t="shared" si="989"/>
        <v/>
      </c>
      <c r="CK3455" s="32" t="str">
        <f t="shared" si="990"/>
        <v/>
      </c>
      <c r="CL3455" s="32" t="str">
        <f t="shared" si="991"/>
        <v/>
      </c>
      <c r="CM3455" s="32" t="str">
        <f t="shared" si="992"/>
        <v/>
      </c>
      <c r="CN3455" s="32" t="str">
        <f t="shared" si="993"/>
        <v/>
      </c>
    </row>
    <row r="3456" spans="71:92" x14ac:dyDescent="0.3">
      <c r="BS3456" s="32" t="str">
        <f>IF(Kiadasi_kiseroiv!$K$2=BT3456,BV3456,"")</f>
        <v/>
      </c>
      <c r="BT3456" s="34" t="str">
        <f t="shared" si="976"/>
        <v/>
      </c>
      <c r="BU3456" s="32" t="str">
        <f t="shared" si="977"/>
        <v/>
      </c>
      <c r="BV3456" s="32" t="str">
        <f t="shared" si="978"/>
        <v/>
      </c>
      <c r="BW3456" s="32" t="str">
        <f t="shared" si="979"/>
        <v/>
      </c>
      <c r="BX3456" s="32" t="str">
        <f t="shared" si="980"/>
        <v/>
      </c>
      <c r="BY3456" s="32" t="str">
        <f t="shared" si="981"/>
        <v/>
      </c>
      <c r="BZ3456" s="32" t="str">
        <f t="shared" si="982"/>
        <v/>
      </c>
      <c r="CA3456" s="32" t="str">
        <f t="shared" si="983"/>
        <v/>
      </c>
      <c r="CB3456" s="33">
        <f>IF(COUNTIF($CD$7:CD3456,CD3456)=1,CD3456,CD3456+COUNTIF($CD$6:CD3455,CD3456))</f>
        <v>58602</v>
      </c>
      <c r="CC3456" s="34">
        <f t="shared" si="984"/>
        <v>55153</v>
      </c>
      <c r="CD3456" s="32">
        <f t="shared" si="985"/>
        <v>55153</v>
      </c>
      <c r="CE3456" s="32">
        <f t="shared" si="986"/>
        <v>0</v>
      </c>
      <c r="CF3456" s="32">
        <f t="shared" si="987"/>
        <v>0</v>
      </c>
      <c r="CG3456" s="32" t="str">
        <f t="shared" si="988"/>
        <v/>
      </c>
      <c r="CH3456" s="32">
        <v>3451</v>
      </c>
      <c r="CI3456" s="32" t="s">
        <v>6</v>
      </c>
      <c r="CJ3456" s="32" t="str">
        <f t="shared" si="989"/>
        <v/>
      </c>
      <c r="CK3456" s="32" t="str">
        <f t="shared" si="990"/>
        <v/>
      </c>
      <c r="CL3456" s="32" t="str">
        <f t="shared" si="991"/>
        <v/>
      </c>
      <c r="CM3456" s="32" t="str">
        <f t="shared" si="992"/>
        <v/>
      </c>
      <c r="CN3456" s="32" t="str">
        <f t="shared" si="993"/>
        <v/>
      </c>
    </row>
    <row r="3457" spans="71:92" x14ac:dyDescent="0.3">
      <c r="BS3457" s="32" t="str">
        <f>IF(Kiadasi_kiseroiv!$K$2=BT3457,BV3457,"")</f>
        <v/>
      </c>
      <c r="BT3457" s="34" t="str">
        <f t="shared" si="976"/>
        <v/>
      </c>
      <c r="BU3457" s="32" t="str">
        <f t="shared" si="977"/>
        <v/>
      </c>
      <c r="BV3457" s="32" t="str">
        <f t="shared" si="978"/>
        <v/>
      </c>
      <c r="BW3457" s="32" t="str">
        <f t="shared" si="979"/>
        <v/>
      </c>
      <c r="BX3457" s="32" t="str">
        <f t="shared" si="980"/>
        <v/>
      </c>
      <c r="BY3457" s="32" t="str">
        <f t="shared" si="981"/>
        <v/>
      </c>
      <c r="BZ3457" s="32" t="str">
        <f t="shared" si="982"/>
        <v/>
      </c>
      <c r="CA3457" s="32" t="str">
        <f t="shared" si="983"/>
        <v/>
      </c>
      <c r="CB3457" s="33">
        <f>IF(COUNTIF($CD$7:CD3457,CD3457)=1,CD3457,CD3457+COUNTIF($CD$6:CD3456,CD3457))</f>
        <v>58603</v>
      </c>
      <c r="CC3457" s="34">
        <f t="shared" si="984"/>
        <v>55153</v>
      </c>
      <c r="CD3457" s="32">
        <f t="shared" si="985"/>
        <v>55153</v>
      </c>
      <c r="CE3457" s="32">
        <f t="shared" si="986"/>
        <v>0</v>
      </c>
      <c r="CF3457" s="32">
        <f t="shared" si="987"/>
        <v>0</v>
      </c>
      <c r="CG3457" s="32" t="str">
        <f t="shared" si="988"/>
        <v/>
      </c>
      <c r="CH3457" s="32">
        <v>3452</v>
      </c>
      <c r="CI3457" s="32" t="s">
        <v>6</v>
      </c>
      <c r="CJ3457" s="32" t="str">
        <f t="shared" si="989"/>
        <v/>
      </c>
      <c r="CK3457" s="32" t="str">
        <f t="shared" si="990"/>
        <v/>
      </c>
      <c r="CL3457" s="32" t="str">
        <f t="shared" si="991"/>
        <v/>
      </c>
      <c r="CM3457" s="32" t="str">
        <f t="shared" si="992"/>
        <v/>
      </c>
      <c r="CN3457" s="32" t="str">
        <f t="shared" si="993"/>
        <v/>
      </c>
    </row>
    <row r="3458" spans="71:92" x14ac:dyDescent="0.3">
      <c r="BS3458" s="32" t="str">
        <f>IF(Kiadasi_kiseroiv!$K$2=BT3458,BV3458,"")</f>
        <v/>
      </c>
      <c r="BT3458" s="34" t="str">
        <f t="shared" si="976"/>
        <v/>
      </c>
      <c r="BU3458" s="32" t="str">
        <f t="shared" si="977"/>
        <v/>
      </c>
      <c r="BV3458" s="32" t="str">
        <f t="shared" si="978"/>
        <v/>
      </c>
      <c r="BW3458" s="32" t="str">
        <f t="shared" si="979"/>
        <v/>
      </c>
      <c r="BX3458" s="32" t="str">
        <f t="shared" si="980"/>
        <v/>
      </c>
      <c r="BY3458" s="32" t="str">
        <f t="shared" si="981"/>
        <v/>
      </c>
      <c r="BZ3458" s="32" t="str">
        <f t="shared" si="982"/>
        <v/>
      </c>
      <c r="CA3458" s="32" t="str">
        <f t="shared" si="983"/>
        <v/>
      </c>
      <c r="CB3458" s="33">
        <f>IF(COUNTIF($CD$7:CD3458,CD3458)=1,CD3458,CD3458+COUNTIF($CD$6:CD3457,CD3458))</f>
        <v>58604</v>
      </c>
      <c r="CC3458" s="34">
        <f t="shared" si="984"/>
        <v>55153</v>
      </c>
      <c r="CD3458" s="32">
        <f t="shared" si="985"/>
        <v>55153</v>
      </c>
      <c r="CE3458" s="32">
        <f t="shared" si="986"/>
        <v>0</v>
      </c>
      <c r="CF3458" s="32">
        <f t="shared" si="987"/>
        <v>0</v>
      </c>
      <c r="CG3458" s="32" t="str">
        <f t="shared" si="988"/>
        <v/>
      </c>
      <c r="CH3458" s="32">
        <v>3453</v>
      </c>
      <c r="CI3458" s="32" t="s">
        <v>6</v>
      </c>
      <c r="CJ3458" s="32" t="str">
        <f t="shared" si="989"/>
        <v/>
      </c>
      <c r="CK3458" s="32" t="str">
        <f t="shared" si="990"/>
        <v/>
      </c>
      <c r="CL3458" s="32" t="str">
        <f t="shared" si="991"/>
        <v/>
      </c>
      <c r="CM3458" s="32" t="str">
        <f t="shared" si="992"/>
        <v/>
      </c>
      <c r="CN3458" s="32" t="str">
        <f t="shared" si="993"/>
        <v/>
      </c>
    </row>
    <row r="3459" spans="71:92" x14ac:dyDescent="0.3">
      <c r="BS3459" s="32" t="str">
        <f>IF(Kiadasi_kiseroiv!$K$2=BT3459,BV3459,"")</f>
        <v/>
      </c>
      <c r="BT3459" s="34" t="str">
        <f t="shared" si="976"/>
        <v/>
      </c>
      <c r="BU3459" s="32" t="str">
        <f t="shared" si="977"/>
        <v/>
      </c>
      <c r="BV3459" s="32" t="str">
        <f t="shared" si="978"/>
        <v/>
      </c>
      <c r="BW3459" s="32" t="str">
        <f t="shared" si="979"/>
        <v/>
      </c>
      <c r="BX3459" s="32" t="str">
        <f t="shared" si="980"/>
        <v/>
      </c>
      <c r="BY3459" s="32" t="str">
        <f t="shared" si="981"/>
        <v/>
      </c>
      <c r="BZ3459" s="32" t="str">
        <f t="shared" si="982"/>
        <v/>
      </c>
      <c r="CA3459" s="32" t="str">
        <f t="shared" si="983"/>
        <v/>
      </c>
      <c r="CB3459" s="33">
        <f>IF(COUNTIF($CD$7:CD3459,CD3459)=1,CD3459,CD3459+COUNTIF($CD$6:CD3458,CD3459))</f>
        <v>58605</v>
      </c>
      <c r="CC3459" s="34">
        <f t="shared" si="984"/>
        <v>55153</v>
      </c>
      <c r="CD3459" s="32">
        <f t="shared" si="985"/>
        <v>55153</v>
      </c>
      <c r="CE3459" s="32">
        <f t="shared" si="986"/>
        <v>0</v>
      </c>
      <c r="CF3459" s="32">
        <f t="shared" si="987"/>
        <v>0</v>
      </c>
      <c r="CG3459" s="32" t="str">
        <f t="shared" si="988"/>
        <v/>
      </c>
      <c r="CH3459" s="32">
        <v>3454</v>
      </c>
      <c r="CI3459" s="32" t="s">
        <v>6</v>
      </c>
      <c r="CJ3459" s="32" t="str">
        <f t="shared" si="989"/>
        <v/>
      </c>
      <c r="CK3459" s="32" t="str">
        <f t="shared" si="990"/>
        <v/>
      </c>
      <c r="CL3459" s="32" t="str">
        <f t="shared" si="991"/>
        <v/>
      </c>
      <c r="CM3459" s="32" t="str">
        <f t="shared" si="992"/>
        <v/>
      </c>
      <c r="CN3459" s="32" t="str">
        <f t="shared" si="993"/>
        <v/>
      </c>
    </row>
    <row r="3460" spans="71:92" x14ac:dyDescent="0.3">
      <c r="BS3460" s="32" t="str">
        <f>IF(Kiadasi_kiseroiv!$K$2=BT3460,BV3460,"")</f>
        <v/>
      </c>
      <c r="BT3460" s="34" t="str">
        <f t="shared" si="976"/>
        <v/>
      </c>
      <c r="BU3460" s="32" t="str">
        <f t="shared" si="977"/>
        <v/>
      </c>
      <c r="BV3460" s="32" t="str">
        <f t="shared" si="978"/>
        <v/>
      </c>
      <c r="BW3460" s="32" t="str">
        <f t="shared" si="979"/>
        <v/>
      </c>
      <c r="BX3460" s="32" t="str">
        <f t="shared" si="980"/>
        <v/>
      </c>
      <c r="BY3460" s="32" t="str">
        <f t="shared" si="981"/>
        <v/>
      </c>
      <c r="BZ3460" s="32" t="str">
        <f t="shared" si="982"/>
        <v/>
      </c>
      <c r="CA3460" s="32" t="str">
        <f t="shared" si="983"/>
        <v/>
      </c>
      <c r="CB3460" s="33">
        <f>IF(COUNTIF($CD$7:CD3460,CD3460)=1,CD3460,CD3460+COUNTIF($CD$6:CD3459,CD3460))</f>
        <v>58606</v>
      </c>
      <c r="CC3460" s="34">
        <f t="shared" si="984"/>
        <v>55153</v>
      </c>
      <c r="CD3460" s="32">
        <f t="shared" si="985"/>
        <v>55153</v>
      </c>
      <c r="CE3460" s="32">
        <f t="shared" si="986"/>
        <v>0</v>
      </c>
      <c r="CF3460" s="32">
        <f t="shared" si="987"/>
        <v>0</v>
      </c>
      <c r="CG3460" s="32" t="str">
        <f t="shared" si="988"/>
        <v/>
      </c>
      <c r="CH3460" s="32">
        <v>3455</v>
      </c>
      <c r="CI3460" s="32" t="s">
        <v>6</v>
      </c>
      <c r="CJ3460" s="32" t="str">
        <f t="shared" si="989"/>
        <v/>
      </c>
      <c r="CK3460" s="32" t="str">
        <f t="shared" si="990"/>
        <v/>
      </c>
      <c r="CL3460" s="32" t="str">
        <f t="shared" si="991"/>
        <v/>
      </c>
      <c r="CM3460" s="32" t="str">
        <f t="shared" si="992"/>
        <v/>
      </c>
      <c r="CN3460" s="32" t="str">
        <f t="shared" si="993"/>
        <v/>
      </c>
    </row>
    <row r="3461" spans="71:92" x14ac:dyDescent="0.3">
      <c r="BS3461" s="32" t="str">
        <f>IF(Kiadasi_kiseroiv!$K$2=BT3461,BV3461,"")</f>
        <v/>
      </c>
      <c r="BT3461" s="34" t="str">
        <f t="shared" si="976"/>
        <v/>
      </c>
      <c r="BU3461" s="32" t="str">
        <f t="shared" si="977"/>
        <v/>
      </c>
      <c r="BV3461" s="32" t="str">
        <f t="shared" si="978"/>
        <v/>
      </c>
      <c r="BW3461" s="32" t="str">
        <f t="shared" si="979"/>
        <v/>
      </c>
      <c r="BX3461" s="32" t="str">
        <f t="shared" si="980"/>
        <v/>
      </c>
      <c r="BY3461" s="32" t="str">
        <f t="shared" si="981"/>
        <v/>
      </c>
      <c r="BZ3461" s="32" t="str">
        <f t="shared" si="982"/>
        <v/>
      </c>
      <c r="CA3461" s="32" t="str">
        <f t="shared" si="983"/>
        <v/>
      </c>
      <c r="CB3461" s="33">
        <f>IF(COUNTIF($CD$7:CD3461,CD3461)=1,CD3461,CD3461+COUNTIF($CD$6:CD3460,CD3461))</f>
        <v>58607</v>
      </c>
      <c r="CC3461" s="34">
        <f t="shared" si="984"/>
        <v>55153</v>
      </c>
      <c r="CD3461" s="32">
        <f t="shared" si="985"/>
        <v>55153</v>
      </c>
      <c r="CE3461" s="32">
        <f t="shared" si="986"/>
        <v>0</v>
      </c>
      <c r="CF3461" s="32">
        <f t="shared" si="987"/>
        <v>0</v>
      </c>
      <c r="CG3461" s="32" t="str">
        <f t="shared" si="988"/>
        <v/>
      </c>
      <c r="CH3461" s="32">
        <v>3456</v>
      </c>
      <c r="CI3461" s="32" t="s">
        <v>6</v>
      </c>
      <c r="CJ3461" s="32" t="str">
        <f t="shared" si="989"/>
        <v/>
      </c>
      <c r="CK3461" s="32" t="str">
        <f t="shared" si="990"/>
        <v/>
      </c>
      <c r="CL3461" s="32" t="str">
        <f t="shared" si="991"/>
        <v/>
      </c>
      <c r="CM3461" s="32" t="str">
        <f t="shared" si="992"/>
        <v/>
      </c>
      <c r="CN3461" s="32" t="str">
        <f t="shared" si="993"/>
        <v/>
      </c>
    </row>
    <row r="3462" spans="71:92" x14ac:dyDescent="0.3">
      <c r="BS3462" s="32" t="str">
        <f>IF(Kiadasi_kiseroiv!$K$2=BT3462,BV3462,"")</f>
        <v/>
      </c>
      <c r="BT3462" s="34" t="str">
        <f t="shared" si="976"/>
        <v/>
      </c>
      <c r="BU3462" s="32" t="str">
        <f t="shared" si="977"/>
        <v/>
      </c>
      <c r="BV3462" s="32" t="str">
        <f t="shared" si="978"/>
        <v/>
      </c>
      <c r="BW3462" s="32" t="str">
        <f t="shared" si="979"/>
        <v/>
      </c>
      <c r="BX3462" s="32" t="str">
        <f t="shared" si="980"/>
        <v/>
      </c>
      <c r="BY3462" s="32" t="str">
        <f t="shared" si="981"/>
        <v/>
      </c>
      <c r="BZ3462" s="32" t="str">
        <f t="shared" si="982"/>
        <v/>
      </c>
      <c r="CA3462" s="32" t="str">
        <f t="shared" si="983"/>
        <v/>
      </c>
      <c r="CB3462" s="33">
        <f>IF(COUNTIF($CD$7:CD3462,CD3462)=1,CD3462,CD3462+COUNTIF($CD$6:CD3461,CD3462))</f>
        <v>58608</v>
      </c>
      <c r="CC3462" s="34">
        <f t="shared" si="984"/>
        <v>55153</v>
      </c>
      <c r="CD3462" s="32">
        <f t="shared" si="985"/>
        <v>55153</v>
      </c>
      <c r="CE3462" s="32">
        <f t="shared" si="986"/>
        <v>0</v>
      </c>
      <c r="CF3462" s="32">
        <f t="shared" si="987"/>
        <v>0</v>
      </c>
      <c r="CG3462" s="32" t="str">
        <f t="shared" si="988"/>
        <v/>
      </c>
      <c r="CH3462" s="32">
        <v>3457</v>
      </c>
      <c r="CI3462" s="32" t="s">
        <v>6</v>
      </c>
      <c r="CJ3462" s="32" t="str">
        <f t="shared" si="989"/>
        <v/>
      </c>
      <c r="CK3462" s="32" t="str">
        <f t="shared" si="990"/>
        <v/>
      </c>
      <c r="CL3462" s="32" t="str">
        <f t="shared" si="991"/>
        <v/>
      </c>
      <c r="CM3462" s="32" t="str">
        <f t="shared" si="992"/>
        <v/>
      </c>
      <c r="CN3462" s="32" t="str">
        <f t="shared" si="993"/>
        <v/>
      </c>
    </row>
    <row r="3463" spans="71:92" x14ac:dyDescent="0.3">
      <c r="BS3463" s="32" t="str">
        <f>IF(Kiadasi_kiseroiv!$K$2=BT3463,BV3463,"")</f>
        <v/>
      </c>
      <c r="BT3463" s="34" t="str">
        <f t="shared" si="976"/>
        <v/>
      </c>
      <c r="BU3463" s="32" t="str">
        <f t="shared" si="977"/>
        <v/>
      </c>
      <c r="BV3463" s="32" t="str">
        <f t="shared" si="978"/>
        <v/>
      </c>
      <c r="BW3463" s="32" t="str">
        <f t="shared" si="979"/>
        <v/>
      </c>
      <c r="BX3463" s="32" t="str">
        <f t="shared" si="980"/>
        <v/>
      </c>
      <c r="BY3463" s="32" t="str">
        <f t="shared" si="981"/>
        <v/>
      </c>
      <c r="BZ3463" s="32" t="str">
        <f t="shared" si="982"/>
        <v/>
      </c>
      <c r="CA3463" s="32" t="str">
        <f t="shared" si="983"/>
        <v/>
      </c>
      <c r="CB3463" s="33">
        <f>IF(COUNTIF($CD$7:CD3463,CD3463)=1,CD3463,CD3463+COUNTIF($CD$6:CD3462,CD3463))</f>
        <v>58609</v>
      </c>
      <c r="CC3463" s="34">
        <f t="shared" si="984"/>
        <v>55153</v>
      </c>
      <c r="CD3463" s="32">
        <f t="shared" si="985"/>
        <v>55153</v>
      </c>
      <c r="CE3463" s="32">
        <f t="shared" si="986"/>
        <v>0</v>
      </c>
      <c r="CF3463" s="32">
        <f t="shared" si="987"/>
        <v>0</v>
      </c>
      <c r="CG3463" s="32" t="str">
        <f t="shared" si="988"/>
        <v/>
      </c>
      <c r="CH3463" s="32">
        <v>3458</v>
      </c>
      <c r="CI3463" s="32" t="s">
        <v>6</v>
      </c>
      <c r="CJ3463" s="32" t="str">
        <f t="shared" si="989"/>
        <v/>
      </c>
      <c r="CK3463" s="32" t="str">
        <f t="shared" si="990"/>
        <v/>
      </c>
      <c r="CL3463" s="32" t="str">
        <f t="shared" si="991"/>
        <v/>
      </c>
      <c r="CM3463" s="32" t="str">
        <f t="shared" si="992"/>
        <v/>
      </c>
      <c r="CN3463" s="32" t="str">
        <f t="shared" si="993"/>
        <v/>
      </c>
    </row>
    <row r="3464" spans="71:92" x14ac:dyDescent="0.3">
      <c r="BS3464" s="32" t="str">
        <f>IF(Kiadasi_kiseroiv!$K$2=BT3464,BV3464,"")</f>
        <v/>
      </c>
      <c r="BT3464" s="34" t="str">
        <f t="shared" si="976"/>
        <v/>
      </c>
      <c r="BU3464" s="32" t="str">
        <f t="shared" si="977"/>
        <v/>
      </c>
      <c r="BV3464" s="32" t="str">
        <f t="shared" si="978"/>
        <v/>
      </c>
      <c r="BW3464" s="32" t="str">
        <f t="shared" si="979"/>
        <v/>
      </c>
      <c r="BX3464" s="32" t="str">
        <f t="shared" si="980"/>
        <v/>
      </c>
      <c r="BY3464" s="32" t="str">
        <f t="shared" si="981"/>
        <v/>
      </c>
      <c r="BZ3464" s="32" t="str">
        <f t="shared" si="982"/>
        <v/>
      </c>
      <c r="CA3464" s="32" t="str">
        <f t="shared" si="983"/>
        <v/>
      </c>
      <c r="CB3464" s="33">
        <f>IF(COUNTIF($CD$7:CD3464,CD3464)=1,CD3464,CD3464+COUNTIF($CD$6:CD3463,CD3464))</f>
        <v>58610</v>
      </c>
      <c r="CC3464" s="34">
        <f t="shared" si="984"/>
        <v>55153</v>
      </c>
      <c r="CD3464" s="32">
        <f t="shared" si="985"/>
        <v>55153</v>
      </c>
      <c r="CE3464" s="32">
        <f t="shared" si="986"/>
        <v>0</v>
      </c>
      <c r="CF3464" s="32">
        <f t="shared" si="987"/>
        <v>0</v>
      </c>
      <c r="CG3464" s="32" t="str">
        <f t="shared" si="988"/>
        <v/>
      </c>
      <c r="CH3464" s="32">
        <v>3459</v>
      </c>
      <c r="CI3464" s="32" t="s">
        <v>6</v>
      </c>
      <c r="CJ3464" s="32" t="str">
        <f t="shared" si="989"/>
        <v/>
      </c>
      <c r="CK3464" s="32" t="str">
        <f t="shared" si="990"/>
        <v/>
      </c>
      <c r="CL3464" s="32" t="str">
        <f t="shared" si="991"/>
        <v/>
      </c>
      <c r="CM3464" s="32" t="str">
        <f t="shared" si="992"/>
        <v/>
      </c>
      <c r="CN3464" s="32" t="str">
        <f t="shared" si="993"/>
        <v/>
      </c>
    </row>
    <row r="3465" spans="71:92" x14ac:dyDescent="0.3">
      <c r="BS3465" s="32" t="str">
        <f>IF(Kiadasi_kiseroiv!$K$2=BT3465,BV3465,"")</f>
        <v/>
      </c>
      <c r="BT3465" s="34" t="str">
        <f t="shared" si="976"/>
        <v/>
      </c>
      <c r="BU3465" s="32" t="str">
        <f t="shared" si="977"/>
        <v/>
      </c>
      <c r="BV3465" s="32" t="str">
        <f t="shared" si="978"/>
        <v/>
      </c>
      <c r="BW3465" s="32" t="str">
        <f t="shared" si="979"/>
        <v/>
      </c>
      <c r="BX3465" s="32" t="str">
        <f t="shared" si="980"/>
        <v/>
      </c>
      <c r="BY3465" s="32" t="str">
        <f t="shared" si="981"/>
        <v/>
      </c>
      <c r="BZ3465" s="32" t="str">
        <f t="shared" si="982"/>
        <v/>
      </c>
      <c r="CA3465" s="32" t="str">
        <f t="shared" si="983"/>
        <v/>
      </c>
      <c r="CB3465" s="33">
        <f>IF(COUNTIF($CD$7:CD3465,CD3465)=1,CD3465,CD3465+COUNTIF($CD$6:CD3464,CD3465))</f>
        <v>58611</v>
      </c>
      <c r="CC3465" s="34">
        <f t="shared" si="984"/>
        <v>55153</v>
      </c>
      <c r="CD3465" s="32">
        <f t="shared" si="985"/>
        <v>55153</v>
      </c>
      <c r="CE3465" s="32">
        <f t="shared" si="986"/>
        <v>0</v>
      </c>
      <c r="CF3465" s="32">
        <f t="shared" si="987"/>
        <v>0</v>
      </c>
      <c r="CG3465" s="32" t="str">
        <f t="shared" si="988"/>
        <v/>
      </c>
      <c r="CH3465" s="32">
        <v>3460</v>
      </c>
      <c r="CI3465" s="32" t="s">
        <v>6</v>
      </c>
      <c r="CJ3465" s="32" t="str">
        <f t="shared" si="989"/>
        <v/>
      </c>
      <c r="CK3465" s="32" t="str">
        <f t="shared" si="990"/>
        <v/>
      </c>
      <c r="CL3465" s="32" t="str">
        <f t="shared" si="991"/>
        <v/>
      </c>
      <c r="CM3465" s="32" t="str">
        <f t="shared" si="992"/>
        <v/>
      </c>
      <c r="CN3465" s="32" t="str">
        <f t="shared" si="993"/>
        <v/>
      </c>
    </row>
    <row r="3466" spans="71:92" x14ac:dyDescent="0.3">
      <c r="BS3466" s="32" t="str">
        <f>IF(Kiadasi_kiseroiv!$K$2=BT3466,BV3466,"")</f>
        <v/>
      </c>
      <c r="BT3466" s="34" t="str">
        <f t="shared" si="976"/>
        <v/>
      </c>
      <c r="BU3466" s="32" t="str">
        <f t="shared" si="977"/>
        <v/>
      </c>
      <c r="BV3466" s="32" t="str">
        <f t="shared" si="978"/>
        <v/>
      </c>
      <c r="BW3466" s="32" t="str">
        <f t="shared" si="979"/>
        <v/>
      </c>
      <c r="BX3466" s="32" t="str">
        <f t="shared" si="980"/>
        <v/>
      </c>
      <c r="BY3466" s="32" t="str">
        <f t="shared" si="981"/>
        <v/>
      </c>
      <c r="BZ3466" s="32" t="str">
        <f t="shared" si="982"/>
        <v/>
      </c>
      <c r="CA3466" s="32" t="str">
        <f t="shared" si="983"/>
        <v/>
      </c>
      <c r="CB3466" s="33">
        <f>IF(COUNTIF($CD$7:CD3466,CD3466)=1,CD3466,CD3466+COUNTIF($CD$6:CD3465,CD3466))</f>
        <v>58612</v>
      </c>
      <c r="CC3466" s="34">
        <f t="shared" si="984"/>
        <v>55153</v>
      </c>
      <c r="CD3466" s="32">
        <f t="shared" si="985"/>
        <v>55153</v>
      </c>
      <c r="CE3466" s="32">
        <f t="shared" si="986"/>
        <v>0</v>
      </c>
      <c r="CF3466" s="32">
        <f t="shared" si="987"/>
        <v>0</v>
      </c>
      <c r="CG3466" s="32" t="str">
        <f t="shared" si="988"/>
        <v/>
      </c>
      <c r="CH3466" s="32">
        <v>3461</v>
      </c>
      <c r="CI3466" s="32" t="s">
        <v>6</v>
      </c>
      <c r="CJ3466" s="32" t="str">
        <f t="shared" si="989"/>
        <v/>
      </c>
      <c r="CK3466" s="32" t="str">
        <f t="shared" si="990"/>
        <v/>
      </c>
      <c r="CL3466" s="32" t="str">
        <f t="shared" si="991"/>
        <v/>
      </c>
      <c r="CM3466" s="32" t="str">
        <f t="shared" si="992"/>
        <v/>
      </c>
      <c r="CN3466" s="32" t="str">
        <f t="shared" si="993"/>
        <v/>
      </c>
    </row>
    <row r="3467" spans="71:92" x14ac:dyDescent="0.3">
      <c r="BS3467" s="32" t="str">
        <f>IF(Kiadasi_kiseroiv!$K$2=BT3467,BV3467,"")</f>
        <v/>
      </c>
      <c r="BT3467" s="34" t="str">
        <f t="shared" si="976"/>
        <v/>
      </c>
      <c r="BU3467" s="32" t="str">
        <f t="shared" si="977"/>
        <v/>
      </c>
      <c r="BV3467" s="32" t="str">
        <f t="shared" si="978"/>
        <v/>
      </c>
      <c r="BW3467" s="32" t="str">
        <f t="shared" si="979"/>
        <v/>
      </c>
      <c r="BX3467" s="32" t="str">
        <f t="shared" si="980"/>
        <v/>
      </c>
      <c r="BY3467" s="32" t="str">
        <f t="shared" si="981"/>
        <v/>
      </c>
      <c r="BZ3467" s="32" t="str">
        <f t="shared" si="982"/>
        <v/>
      </c>
      <c r="CA3467" s="32" t="str">
        <f t="shared" si="983"/>
        <v/>
      </c>
      <c r="CB3467" s="33">
        <f>IF(COUNTIF($CD$7:CD3467,CD3467)=1,CD3467,CD3467+COUNTIF($CD$6:CD3466,CD3467))</f>
        <v>58613</v>
      </c>
      <c r="CC3467" s="34">
        <f t="shared" si="984"/>
        <v>55153</v>
      </c>
      <c r="CD3467" s="32">
        <f t="shared" si="985"/>
        <v>55153</v>
      </c>
      <c r="CE3467" s="32">
        <f t="shared" si="986"/>
        <v>0</v>
      </c>
      <c r="CF3467" s="32">
        <f t="shared" si="987"/>
        <v>0</v>
      </c>
      <c r="CG3467" s="32" t="str">
        <f t="shared" si="988"/>
        <v/>
      </c>
      <c r="CH3467" s="32">
        <v>3462</v>
      </c>
      <c r="CI3467" s="32" t="s">
        <v>6</v>
      </c>
      <c r="CJ3467" s="32" t="str">
        <f t="shared" si="989"/>
        <v/>
      </c>
      <c r="CK3467" s="32" t="str">
        <f t="shared" si="990"/>
        <v/>
      </c>
      <c r="CL3467" s="32" t="str">
        <f t="shared" si="991"/>
        <v/>
      </c>
      <c r="CM3467" s="32" t="str">
        <f t="shared" si="992"/>
        <v/>
      </c>
      <c r="CN3467" s="32" t="str">
        <f t="shared" si="993"/>
        <v/>
      </c>
    </row>
    <row r="3468" spans="71:92" x14ac:dyDescent="0.3">
      <c r="BS3468" s="32" t="str">
        <f>IF(Kiadasi_kiseroiv!$K$2=BT3468,BV3468,"")</f>
        <v/>
      </c>
      <c r="BT3468" s="34" t="str">
        <f t="shared" si="976"/>
        <v/>
      </c>
      <c r="BU3468" s="32" t="str">
        <f t="shared" si="977"/>
        <v/>
      </c>
      <c r="BV3468" s="32" t="str">
        <f t="shared" si="978"/>
        <v/>
      </c>
      <c r="BW3468" s="32" t="str">
        <f t="shared" si="979"/>
        <v/>
      </c>
      <c r="BX3468" s="32" t="str">
        <f t="shared" si="980"/>
        <v/>
      </c>
      <c r="BY3468" s="32" t="str">
        <f t="shared" si="981"/>
        <v/>
      </c>
      <c r="BZ3468" s="32" t="str">
        <f t="shared" si="982"/>
        <v/>
      </c>
      <c r="CA3468" s="32" t="str">
        <f t="shared" si="983"/>
        <v/>
      </c>
      <c r="CB3468" s="33">
        <f>IF(COUNTIF($CD$7:CD3468,CD3468)=1,CD3468,CD3468+COUNTIF($CD$6:CD3467,CD3468))</f>
        <v>58614</v>
      </c>
      <c r="CC3468" s="34">
        <f t="shared" si="984"/>
        <v>55153</v>
      </c>
      <c r="CD3468" s="32">
        <f t="shared" si="985"/>
        <v>55153</v>
      </c>
      <c r="CE3468" s="32">
        <f t="shared" si="986"/>
        <v>0</v>
      </c>
      <c r="CF3468" s="32">
        <f t="shared" si="987"/>
        <v>0</v>
      </c>
      <c r="CG3468" s="32" t="str">
        <f t="shared" si="988"/>
        <v/>
      </c>
      <c r="CH3468" s="32">
        <v>3463</v>
      </c>
      <c r="CI3468" s="32" t="s">
        <v>6</v>
      </c>
      <c r="CJ3468" s="32" t="str">
        <f t="shared" si="989"/>
        <v/>
      </c>
      <c r="CK3468" s="32" t="str">
        <f t="shared" si="990"/>
        <v/>
      </c>
      <c r="CL3468" s="32" t="str">
        <f t="shared" si="991"/>
        <v/>
      </c>
      <c r="CM3468" s="32" t="str">
        <f t="shared" si="992"/>
        <v/>
      </c>
      <c r="CN3468" s="32" t="str">
        <f t="shared" si="993"/>
        <v/>
      </c>
    </row>
    <row r="3469" spans="71:92" x14ac:dyDescent="0.3">
      <c r="BS3469" s="32" t="str">
        <f>IF(Kiadasi_kiseroiv!$K$2=BT3469,BV3469,"")</f>
        <v/>
      </c>
      <c r="BT3469" s="34" t="str">
        <f t="shared" si="976"/>
        <v/>
      </c>
      <c r="BU3469" s="32" t="str">
        <f t="shared" si="977"/>
        <v/>
      </c>
      <c r="BV3469" s="32" t="str">
        <f t="shared" si="978"/>
        <v/>
      </c>
      <c r="BW3469" s="32" t="str">
        <f t="shared" si="979"/>
        <v/>
      </c>
      <c r="BX3469" s="32" t="str">
        <f t="shared" si="980"/>
        <v/>
      </c>
      <c r="BY3469" s="32" t="str">
        <f t="shared" si="981"/>
        <v/>
      </c>
      <c r="BZ3469" s="32" t="str">
        <f t="shared" si="982"/>
        <v/>
      </c>
      <c r="CA3469" s="32" t="str">
        <f t="shared" si="983"/>
        <v/>
      </c>
      <c r="CB3469" s="33">
        <f>IF(COUNTIF($CD$7:CD3469,CD3469)=1,CD3469,CD3469+COUNTIF($CD$6:CD3468,CD3469))</f>
        <v>58615</v>
      </c>
      <c r="CC3469" s="34">
        <f t="shared" si="984"/>
        <v>55153</v>
      </c>
      <c r="CD3469" s="32">
        <f t="shared" si="985"/>
        <v>55153</v>
      </c>
      <c r="CE3469" s="32">
        <f t="shared" si="986"/>
        <v>0</v>
      </c>
      <c r="CF3469" s="32">
        <f t="shared" si="987"/>
        <v>0</v>
      </c>
      <c r="CG3469" s="32" t="str">
        <f t="shared" si="988"/>
        <v/>
      </c>
      <c r="CH3469" s="32">
        <v>3464</v>
      </c>
      <c r="CI3469" s="32" t="s">
        <v>6</v>
      </c>
      <c r="CJ3469" s="32" t="str">
        <f t="shared" si="989"/>
        <v/>
      </c>
      <c r="CK3469" s="32" t="str">
        <f t="shared" si="990"/>
        <v/>
      </c>
      <c r="CL3469" s="32" t="str">
        <f t="shared" si="991"/>
        <v/>
      </c>
      <c r="CM3469" s="32" t="str">
        <f t="shared" si="992"/>
        <v/>
      </c>
      <c r="CN3469" s="32" t="str">
        <f t="shared" si="993"/>
        <v/>
      </c>
    </row>
    <row r="3470" spans="71:92" x14ac:dyDescent="0.3">
      <c r="BS3470" s="32" t="str">
        <f>IF(Kiadasi_kiseroiv!$K$2=BT3470,BV3470,"")</f>
        <v/>
      </c>
      <c r="BT3470" s="34" t="str">
        <f t="shared" si="976"/>
        <v/>
      </c>
      <c r="BU3470" s="32" t="str">
        <f t="shared" si="977"/>
        <v/>
      </c>
      <c r="BV3470" s="32" t="str">
        <f t="shared" si="978"/>
        <v/>
      </c>
      <c r="BW3470" s="32" t="str">
        <f t="shared" si="979"/>
        <v/>
      </c>
      <c r="BX3470" s="32" t="str">
        <f t="shared" si="980"/>
        <v/>
      </c>
      <c r="BY3470" s="32" t="str">
        <f t="shared" si="981"/>
        <v/>
      </c>
      <c r="BZ3470" s="32" t="str">
        <f t="shared" si="982"/>
        <v/>
      </c>
      <c r="CA3470" s="32" t="str">
        <f t="shared" si="983"/>
        <v/>
      </c>
      <c r="CB3470" s="33">
        <f>IF(COUNTIF($CD$7:CD3470,CD3470)=1,CD3470,CD3470+COUNTIF($CD$6:CD3469,CD3470))</f>
        <v>58616</v>
      </c>
      <c r="CC3470" s="34">
        <f t="shared" si="984"/>
        <v>55153</v>
      </c>
      <c r="CD3470" s="32">
        <f t="shared" si="985"/>
        <v>55153</v>
      </c>
      <c r="CE3470" s="32">
        <f t="shared" si="986"/>
        <v>0</v>
      </c>
      <c r="CF3470" s="32">
        <f t="shared" si="987"/>
        <v>0</v>
      </c>
      <c r="CG3470" s="32" t="str">
        <f t="shared" si="988"/>
        <v/>
      </c>
      <c r="CH3470" s="32">
        <v>3465</v>
      </c>
      <c r="CI3470" s="32" t="s">
        <v>6</v>
      </c>
      <c r="CJ3470" s="32" t="str">
        <f t="shared" si="989"/>
        <v/>
      </c>
      <c r="CK3470" s="32" t="str">
        <f t="shared" si="990"/>
        <v/>
      </c>
      <c r="CL3470" s="32" t="str">
        <f t="shared" si="991"/>
        <v/>
      </c>
      <c r="CM3470" s="32" t="str">
        <f t="shared" si="992"/>
        <v/>
      </c>
      <c r="CN3470" s="32" t="str">
        <f t="shared" si="993"/>
        <v/>
      </c>
    </row>
    <row r="3471" spans="71:92" x14ac:dyDescent="0.3">
      <c r="BS3471" s="32" t="str">
        <f>IF(Kiadasi_kiseroiv!$K$2=BT3471,BV3471,"")</f>
        <v/>
      </c>
      <c r="BT3471" s="34" t="str">
        <f t="shared" si="976"/>
        <v/>
      </c>
      <c r="BU3471" s="32" t="str">
        <f t="shared" si="977"/>
        <v/>
      </c>
      <c r="BV3471" s="32" t="str">
        <f t="shared" si="978"/>
        <v/>
      </c>
      <c r="BW3471" s="32" t="str">
        <f t="shared" si="979"/>
        <v/>
      </c>
      <c r="BX3471" s="32" t="str">
        <f t="shared" si="980"/>
        <v/>
      </c>
      <c r="BY3471" s="32" t="str">
        <f t="shared" si="981"/>
        <v/>
      </c>
      <c r="BZ3471" s="32" t="str">
        <f t="shared" si="982"/>
        <v/>
      </c>
      <c r="CA3471" s="32" t="str">
        <f t="shared" si="983"/>
        <v/>
      </c>
      <c r="CB3471" s="33">
        <f>IF(COUNTIF($CD$7:CD3471,CD3471)=1,CD3471,CD3471+COUNTIF($CD$6:CD3470,CD3471))</f>
        <v>58617</v>
      </c>
      <c r="CC3471" s="34">
        <f t="shared" si="984"/>
        <v>55153</v>
      </c>
      <c r="CD3471" s="32">
        <f t="shared" si="985"/>
        <v>55153</v>
      </c>
      <c r="CE3471" s="32">
        <f t="shared" si="986"/>
        <v>0</v>
      </c>
      <c r="CF3471" s="32">
        <f t="shared" si="987"/>
        <v>0</v>
      </c>
      <c r="CG3471" s="32" t="str">
        <f t="shared" si="988"/>
        <v/>
      </c>
      <c r="CH3471" s="32">
        <v>3466</v>
      </c>
      <c r="CI3471" s="32" t="s">
        <v>6</v>
      </c>
      <c r="CJ3471" s="32" t="str">
        <f t="shared" si="989"/>
        <v/>
      </c>
      <c r="CK3471" s="32" t="str">
        <f t="shared" si="990"/>
        <v/>
      </c>
      <c r="CL3471" s="32" t="str">
        <f t="shared" si="991"/>
        <v/>
      </c>
      <c r="CM3471" s="32" t="str">
        <f t="shared" si="992"/>
        <v/>
      </c>
      <c r="CN3471" s="32" t="str">
        <f t="shared" si="993"/>
        <v/>
      </c>
    </row>
    <row r="3472" spans="71:92" x14ac:dyDescent="0.3">
      <c r="BS3472" s="32" t="str">
        <f>IF(Kiadasi_kiseroiv!$K$2=BT3472,BV3472,"")</f>
        <v/>
      </c>
      <c r="BT3472" s="34" t="str">
        <f t="shared" si="976"/>
        <v/>
      </c>
      <c r="BU3472" s="32" t="str">
        <f t="shared" si="977"/>
        <v/>
      </c>
      <c r="BV3472" s="32" t="str">
        <f t="shared" si="978"/>
        <v/>
      </c>
      <c r="BW3472" s="32" t="str">
        <f t="shared" si="979"/>
        <v/>
      </c>
      <c r="BX3472" s="32" t="str">
        <f t="shared" si="980"/>
        <v/>
      </c>
      <c r="BY3472" s="32" t="str">
        <f t="shared" si="981"/>
        <v/>
      </c>
      <c r="BZ3472" s="32" t="str">
        <f t="shared" si="982"/>
        <v/>
      </c>
      <c r="CA3472" s="32" t="str">
        <f t="shared" si="983"/>
        <v/>
      </c>
      <c r="CB3472" s="33">
        <f>IF(COUNTIF($CD$7:CD3472,CD3472)=1,CD3472,CD3472+COUNTIF($CD$6:CD3471,CD3472))</f>
        <v>58618</v>
      </c>
      <c r="CC3472" s="34">
        <f t="shared" si="984"/>
        <v>55153</v>
      </c>
      <c r="CD3472" s="32">
        <f t="shared" si="985"/>
        <v>55153</v>
      </c>
      <c r="CE3472" s="32">
        <f t="shared" si="986"/>
        <v>0</v>
      </c>
      <c r="CF3472" s="32">
        <f t="shared" si="987"/>
        <v>0</v>
      </c>
      <c r="CG3472" s="32" t="str">
        <f t="shared" si="988"/>
        <v/>
      </c>
      <c r="CH3472" s="32">
        <v>3467</v>
      </c>
      <c r="CI3472" s="32" t="s">
        <v>6</v>
      </c>
      <c r="CJ3472" s="32" t="str">
        <f t="shared" si="989"/>
        <v/>
      </c>
      <c r="CK3472" s="32" t="str">
        <f t="shared" si="990"/>
        <v/>
      </c>
      <c r="CL3472" s="32" t="str">
        <f t="shared" si="991"/>
        <v/>
      </c>
      <c r="CM3472" s="32" t="str">
        <f t="shared" si="992"/>
        <v/>
      </c>
      <c r="CN3472" s="32" t="str">
        <f t="shared" si="993"/>
        <v/>
      </c>
    </row>
    <row r="3473" spans="71:92" x14ac:dyDescent="0.3">
      <c r="BS3473" s="32" t="str">
        <f>IF(Kiadasi_kiseroiv!$K$2=BT3473,BV3473,"")</f>
        <v/>
      </c>
      <c r="BT3473" s="34" t="str">
        <f t="shared" si="976"/>
        <v/>
      </c>
      <c r="BU3473" s="32" t="str">
        <f t="shared" si="977"/>
        <v/>
      </c>
      <c r="BV3473" s="32" t="str">
        <f t="shared" si="978"/>
        <v/>
      </c>
      <c r="BW3473" s="32" t="str">
        <f t="shared" si="979"/>
        <v/>
      </c>
      <c r="BX3473" s="32" t="str">
        <f t="shared" si="980"/>
        <v/>
      </c>
      <c r="BY3473" s="32" t="str">
        <f t="shared" si="981"/>
        <v/>
      </c>
      <c r="BZ3473" s="32" t="str">
        <f t="shared" si="982"/>
        <v/>
      </c>
      <c r="CA3473" s="32" t="str">
        <f t="shared" si="983"/>
        <v/>
      </c>
      <c r="CB3473" s="33">
        <f>IF(COUNTIF($CD$7:CD3473,CD3473)=1,CD3473,CD3473+COUNTIF($CD$6:CD3472,CD3473))</f>
        <v>58619</v>
      </c>
      <c r="CC3473" s="34">
        <f t="shared" si="984"/>
        <v>55153</v>
      </c>
      <c r="CD3473" s="32">
        <f t="shared" si="985"/>
        <v>55153</v>
      </c>
      <c r="CE3473" s="32">
        <f t="shared" si="986"/>
        <v>0</v>
      </c>
      <c r="CF3473" s="32">
        <f t="shared" si="987"/>
        <v>0</v>
      </c>
      <c r="CG3473" s="32" t="str">
        <f t="shared" si="988"/>
        <v/>
      </c>
      <c r="CH3473" s="32">
        <v>3468</v>
      </c>
      <c r="CI3473" s="32" t="s">
        <v>6</v>
      </c>
      <c r="CJ3473" s="32" t="str">
        <f t="shared" si="989"/>
        <v/>
      </c>
      <c r="CK3473" s="32" t="str">
        <f t="shared" si="990"/>
        <v/>
      </c>
      <c r="CL3473" s="32" t="str">
        <f t="shared" si="991"/>
        <v/>
      </c>
      <c r="CM3473" s="32" t="str">
        <f t="shared" si="992"/>
        <v/>
      </c>
      <c r="CN3473" s="32" t="str">
        <f t="shared" si="993"/>
        <v/>
      </c>
    </row>
    <row r="3474" spans="71:92" x14ac:dyDescent="0.3">
      <c r="BS3474" s="32" t="str">
        <f>IF(Kiadasi_kiseroiv!$K$2=BT3474,BV3474,"")</f>
        <v/>
      </c>
      <c r="BT3474" s="34" t="str">
        <f t="shared" si="976"/>
        <v/>
      </c>
      <c r="BU3474" s="32" t="str">
        <f t="shared" si="977"/>
        <v/>
      </c>
      <c r="BV3474" s="32" t="str">
        <f t="shared" si="978"/>
        <v/>
      </c>
      <c r="BW3474" s="32" t="str">
        <f t="shared" si="979"/>
        <v/>
      </c>
      <c r="BX3474" s="32" t="str">
        <f t="shared" si="980"/>
        <v/>
      </c>
      <c r="BY3474" s="32" t="str">
        <f t="shared" si="981"/>
        <v/>
      </c>
      <c r="BZ3474" s="32" t="str">
        <f t="shared" si="982"/>
        <v/>
      </c>
      <c r="CA3474" s="32" t="str">
        <f t="shared" si="983"/>
        <v/>
      </c>
      <c r="CB3474" s="33">
        <f>IF(COUNTIF($CD$7:CD3474,CD3474)=1,CD3474,CD3474+COUNTIF($CD$6:CD3473,CD3474))</f>
        <v>58620</v>
      </c>
      <c r="CC3474" s="34">
        <f t="shared" si="984"/>
        <v>55153</v>
      </c>
      <c r="CD3474" s="32">
        <f t="shared" si="985"/>
        <v>55153</v>
      </c>
      <c r="CE3474" s="32">
        <f t="shared" si="986"/>
        <v>0</v>
      </c>
      <c r="CF3474" s="32">
        <f t="shared" si="987"/>
        <v>0</v>
      </c>
      <c r="CG3474" s="32" t="str">
        <f t="shared" si="988"/>
        <v/>
      </c>
      <c r="CH3474" s="32">
        <v>3469</v>
      </c>
      <c r="CI3474" s="32" t="s">
        <v>6</v>
      </c>
      <c r="CJ3474" s="32" t="str">
        <f t="shared" si="989"/>
        <v/>
      </c>
      <c r="CK3474" s="32" t="str">
        <f t="shared" si="990"/>
        <v/>
      </c>
      <c r="CL3474" s="32" t="str">
        <f t="shared" si="991"/>
        <v/>
      </c>
      <c r="CM3474" s="32" t="str">
        <f t="shared" si="992"/>
        <v/>
      </c>
      <c r="CN3474" s="32" t="str">
        <f t="shared" si="993"/>
        <v/>
      </c>
    </row>
    <row r="3475" spans="71:92" x14ac:dyDescent="0.3">
      <c r="BS3475" s="32" t="str">
        <f>IF(Kiadasi_kiseroiv!$K$2=BT3475,BV3475,"")</f>
        <v/>
      </c>
      <c r="BT3475" s="34" t="str">
        <f t="shared" si="976"/>
        <v/>
      </c>
      <c r="BU3475" s="32" t="str">
        <f t="shared" si="977"/>
        <v/>
      </c>
      <c r="BV3475" s="32" t="str">
        <f t="shared" si="978"/>
        <v/>
      </c>
      <c r="BW3475" s="32" t="str">
        <f t="shared" si="979"/>
        <v/>
      </c>
      <c r="BX3475" s="32" t="str">
        <f t="shared" si="980"/>
        <v/>
      </c>
      <c r="BY3475" s="32" t="str">
        <f t="shared" si="981"/>
        <v/>
      </c>
      <c r="BZ3475" s="32" t="str">
        <f t="shared" si="982"/>
        <v/>
      </c>
      <c r="CA3475" s="32" t="str">
        <f t="shared" si="983"/>
        <v/>
      </c>
      <c r="CB3475" s="33">
        <f>IF(COUNTIF($CD$7:CD3475,CD3475)=1,CD3475,CD3475+COUNTIF($CD$6:CD3474,CD3475))</f>
        <v>58621</v>
      </c>
      <c r="CC3475" s="34">
        <f t="shared" si="984"/>
        <v>55153</v>
      </c>
      <c r="CD3475" s="32">
        <f t="shared" si="985"/>
        <v>55153</v>
      </c>
      <c r="CE3475" s="32">
        <f t="shared" si="986"/>
        <v>0</v>
      </c>
      <c r="CF3475" s="32">
        <f t="shared" si="987"/>
        <v>0</v>
      </c>
      <c r="CG3475" s="32" t="str">
        <f t="shared" si="988"/>
        <v/>
      </c>
      <c r="CH3475" s="32">
        <v>3470</v>
      </c>
      <c r="CI3475" s="32" t="s">
        <v>6</v>
      </c>
      <c r="CJ3475" s="32" t="str">
        <f t="shared" si="989"/>
        <v/>
      </c>
      <c r="CK3475" s="32" t="str">
        <f t="shared" si="990"/>
        <v/>
      </c>
      <c r="CL3475" s="32" t="str">
        <f t="shared" si="991"/>
        <v/>
      </c>
      <c r="CM3475" s="32" t="str">
        <f t="shared" si="992"/>
        <v/>
      </c>
      <c r="CN3475" s="32" t="str">
        <f t="shared" si="993"/>
        <v/>
      </c>
    </row>
    <row r="3476" spans="71:92" x14ac:dyDescent="0.3">
      <c r="BS3476" s="32" t="str">
        <f>IF(Kiadasi_kiseroiv!$K$2=BT3476,BV3476,"")</f>
        <v/>
      </c>
      <c r="BT3476" s="34" t="str">
        <f t="shared" si="976"/>
        <v/>
      </c>
      <c r="BU3476" s="32" t="str">
        <f t="shared" si="977"/>
        <v/>
      </c>
      <c r="BV3476" s="32" t="str">
        <f t="shared" si="978"/>
        <v/>
      </c>
      <c r="BW3476" s="32" t="str">
        <f t="shared" si="979"/>
        <v/>
      </c>
      <c r="BX3476" s="32" t="str">
        <f t="shared" si="980"/>
        <v/>
      </c>
      <c r="BY3476" s="32" t="str">
        <f t="shared" si="981"/>
        <v/>
      </c>
      <c r="BZ3476" s="32" t="str">
        <f t="shared" si="982"/>
        <v/>
      </c>
      <c r="CA3476" s="32" t="str">
        <f t="shared" si="983"/>
        <v/>
      </c>
      <c r="CB3476" s="33">
        <f>IF(COUNTIF($CD$7:CD3476,CD3476)=1,CD3476,CD3476+COUNTIF($CD$6:CD3475,CD3476))</f>
        <v>58622</v>
      </c>
      <c r="CC3476" s="34">
        <f t="shared" si="984"/>
        <v>55153</v>
      </c>
      <c r="CD3476" s="32">
        <f t="shared" si="985"/>
        <v>55153</v>
      </c>
      <c r="CE3476" s="32">
        <f t="shared" si="986"/>
        <v>0</v>
      </c>
      <c r="CF3476" s="32">
        <f t="shared" si="987"/>
        <v>0</v>
      </c>
      <c r="CG3476" s="32" t="str">
        <f t="shared" si="988"/>
        <v/>
      </c>
      <c r="CH3476" s="32">
        <v>3471</v>
      </c>
      <c r="CI3476" s="32" t="s">
        <v>6</v>
      </c>
      <c r="CJ3476" s="32" t="str">
        <f t="shared" si="989"/>
        <v/>
      </c>
      <c r="CK3476" s="32" t="str">
        <f t="shared" si="990"/>
        <v/>
      </c>
      <c r="CL3476" s="32" t="str">
        <f t="shared" si="991"/>
        <v/>
      </c>
      <c r="CM3476" s="32" t="str">
        <f t="shared" si="992"/>
        <v/>
      </c>
      <c r="CN3476" s="32" t="str">
        <f t="shared" si="993"/>
        <v/>
      </c>
    </row>
    <row r="3477" spans="71:92" x14ac:dyDescent="0.3">
      <c r="BS3477" s="32" t="str">
        <f>IF(Kiadasi_kiseroiv!$K$2=BT3477,BV3477,"")</f>
        <v/>
      </c>
      <c r="BT3477" s="34" t="str">
        <f t="shared" si="976"/>
        <v/>
      </c>
      <c r="BU3477" s="32" t="str">
        <f t="shared" si="977"/>
        <v/>
      </c>
      <c r="BV3477" s="32" t="str">
        <f t="shared" si="978"/>
        <v/>
      </c>
      <c r="BW3477" s="32" t="str">
        <f t="shared" si="979"/>
        <v/>
      </c>
      <c r="BX3477" s="32" t="str">
        <f t="shared" si="980"/>
        <v/>
      </c>
      <c r="BY3477" s="32" t="str">
        <f t="shared" si="981"/>
        <v/>
      </c>
      <c r="BZ3477" s="32" t="str">
        <f t="shared" si="982"/>
        <v/>
      </c>
      <c r="CA3477" s="32" t="str">
        <f t="shared" si="983"/>
        <v/>
      </c>
      <c r="CB3477" s="33">
        <f>IF(COUNTIF($CD$7:CD3477,CD3477)=1,CD3477,CD3477+COUNTIF($CD$6:CD3476,CD3477))</f>
        <v>58623</v>
      </c>
      <c r="CC3477" s="34">
        <f t="shared" si="984"/>
        <v>55153</v>
      </c>
      <c r="CD3477" s="32">
        <f t="shared" si="985"/>
        <v>55153</v>
      </c>
      <c r="CE3477" s="32">
        <f t="shared" si="986"/>
        <v>0</v>
      </c>
      <c r="CF3477" s="32">
        <f t="shared" si="987"/>
        <v>0</v>
      </c>
      <c r="CG3477" s="32" t="str">
        <f t="shared" si="988"/>
        <v/>
      </c>
      <c r="CH3477" s="32">
        <v>3472</v>
      </c>
      <c r="CI3477" s="32" t="s">
        <v>6</v>
      </c>
      <c r="CJ3477" s="32" t="str">
        <f t="shared" si="989"/>
        <v/>
      </c>
      <c r="CK3477" s="32" t="str">
        <f t="shared" si="990"/>
        <v/>
      </c>
      <c r="CL3477" s="32" t="str">
        <f t="shared" si="991"/>
        <v/>
      </c>
      <c r="CM3477" s="32" t="str">
        <f t="shared" si="992"/>
        <v/>
      </c>
      <c r="CN3477" s="32" t="str">
        <f t="shared" si="993"/>
        <v/>
      </c>
    </row>
    <row r="3478" spans="71:92" x14ac:dyDescent="0.3">
      <c r="BS3478" s="32" t="str">
        <f>IF(Kiadasi_kiseroiv!$K$2=BT3478,BV3478,"")</f>
        <v/>
      </c>
      <c r="BT3478" s="34" t="str">
        <f t="shared" si="976"/>
        <v/>
      </c>
      <c r="BU3478" s="32" t="str">
        <f t="shared" si="977"/>
        <v/>
      </c>
      <c r="BV3478" s="32" t="str">
        <f t="shared" si="978"/>
        <v/>
      </c>
      <c r="BW3478" s="32" t="str">
        <f t="shared" si="979"/>
        <v/>
      </c>
      <c r="BX3478" s="32" t="str">
        <f t="shared" si="980"/>
        <v/>
      </c>
      <c r="BY3478" s="32" t="str">
        <f t="shared" si="981"/>
        <v/>
      </c>
      <c r="BZ3478" s="32" t="str">
        <f t="shared" si="982"/>
        <v/>
      </c>
      <c r="CA3478" s="32" t="str">
        <f t="shared" si="983"/>
        <v/>
      </c>
      <c r="CB3478" s="33">
        <f>IF(COUNTIF($CD$7:CD3478,CD3478)=1,CD3478,CD3478+COUNTIF($CD$6:CD3477,CD3478))</f>
        <v>58624</v>
      </c>
      <c r="CC3478" s="34">
        <f t="shared" si="984"/>
        <v>55153</v>
      </c>
      <c r="CD3478" s="32">
        <f t="shared" si="985"/>
        <v>55153</v>
      </c>
      <c r="CE3478" s="32">
        <f t="shared" si="986"/>
        <v>0</v>
      </c>
      <c r="CF3478" s="32">
        <f t="shared" si="987"/>
        <v>0</v>
      </c>
      <c r="CG3478" s="32" t="str">
        <f t="shared" si="988"/>
        <v/>
      </c>
      <c r="CH3478" s="32">
        <v>3473</v>
      </c>
      <c r="CI3478" s="32" t="s">
        <v>6</v>
      </c>
      <c r="CJ3478" s="32" t="str">
        <f t="shared" si="989"/>
        <v/>
      </c>
      <c r="CK3478" s="32" t="str">
        <f t="shared" si="990"/>
        <v/>
      </c>
      <c r="CL3478" s="32" t="str">
        <f t="shared" si="991"/>
        <v/>
      </c>
      <c r="CM3478" s="32" t="str">
        <f t="shared" si="992"/>
        <v/>
      </c>
      <c r="CN3478" s="32" t="str">
        <f t="shared" si="993"/>
        <v/>
      </c>
    </row>
    <row r="3479" spans="71:92" x14ac:dyDescent="0.3">
      <c r="BS3479" s="32" t="str">
        <f>IF(Kiadasi_kiseroiv!$K$2=BT3479,BV3479,"")</f>
        <v/>
      </c>
      <c r="BT3479" s="34" t="str">
        <f t="shared" si="976"/>
        <v/>
      </c>
      <c r="BU3479" s="32" t="str">
        <f t="shared" si="977"/>
        <v/>
      </c>
      <c r="BV3479" s="32" t="str">
        <f t="shared" si="978"/>
        <v/>
      </c>
      <c r="BW3479" s="32" t="str">
        <f t="shared" si="979"/>
        <v/>
      </c>
      <c r="BX3479" s="32" t="str">
        <f t="shared" si="980"/>
        <v/>
      </c>
      <c r="BY3479" s="32" t="str">
        <f t="shared" si="981"/>
        <v/>
      </c>
      <c r="BZ3479" s="32" t="str">
        <f t="shared" si="982"/>
        <v/>
      </c>
      <c r="CA3479" s="32" t="str">
        <f t="shared" si="983"/>
        <v/>
      </c>
      <c r="CB3479" s="33">
        <f>IF(COUNTIF($CD$7:CD3479,CD3479)=1,CD3479,CD3479+COUNTIF($CD$6:CD3478,CD3479))</f>
        <v>58625</v>
      </c>
      <c r="CC3479" s="34">
        <f t="shared" si="984"/>
        <v>55153</v>
      </c>
      <c r="CD3479" s="32">
        <f t="shared" si="985"/>
        <v>55153</v>
      </c>
      <c r="CE3479" s="32">
        <f t="shared" si="986"/>
        <v>0</v>
      </c>
      <c r="CF3479" s="32">
        <f t="shared" si="987"/>
        <v>0</v>
      </c>
      <c r="CG3479" s="32" t="str">
        <f t="shared" si="988"/>
        <v/>
      </c>
      <c r="CH3479" s="32">
        <v>3474</v>
      </c>
      <c r="CI3479" s="32" t="s">
        <v>6</v>
      </c>
      <c r="CJ3479" s="32" t="str">
        <f t="shared" si="989"/>
        <v/>
      </c>
      <c r="CK3479" s="32" t="str">
        <f t="shared" si="990"/>
        <v/>
      </c>
      <c r="CL3479" s="32" t="str">
        <f t="shared" si="991"/>
        <v/>
      </c>
      <c r="CM3479" s="32" t="str">
        <f t="shared" si="992"/>
        <v/>
      </c>
      <c r="CN3479" s="32" t="str">
        <f t="shared" si="993"/>
        <v/>
      </c>
    </row>
    <row r="3480" spans="71:92" x14ac:dyDescent="0.3">
      <c r="BS3480" s="32" t="str">
        <f>IF(Kiadasi_kiseroiv!$K$2=BT3480,BV3480,"")</f>
        <v/>
      </c>
      <c r="BT3480" s="34" t="str">
        <f t="shared" si="976"/>
        <v/>
      </c>
      <c r="BU3480" s="32" t="str">
        <f t="shared" si="977"/>
        <v/>
      </c>
      <c r="BV3480" s="32" t="str">
        <f t="shared" si="978"/>
        <v/>
      </c>
      <c r="BW3480" s="32" t="str">
        <f t="shared" si="979"/>
        <v/>
      </c>
      <c r="BX3480" s="32" t="str">
        <f t="shared" si="980"/>
        <v/>
      </c>
      <c r="BY3480" s="32" t="str">
        <f t="shared" si="981"/>
        <v/>
      </c>
      <c r="BZ3480" s="32" t="str">
        <f t="shared" si="982"/>
        <v/>
      </c>
      <c r="CA3480" s="32" t="str">
        <f t="shared" si="983"/>
        <v/>
      </c>
      <c r="CB3480" s="33">
        <f>IF(COUNTIF($CD$7:CD3480,CD3480)=1,CD3480,CD3480+COUNTIF($CD$6:CD3479,CD3480))</f>
        <v>58626</v>
      </c>
      <c r="CC3480" s="34">
        <f t="shared" si="984"/>
        <v>55153</v>
      </c>
      <c r="CD3480" s="32">
        <f t="shared" si="985"/>
        <v>55153</v>
      </c>
      <c r="CE3480" s="32">
        <f t="shared" si="986"/>
        <v>0</v>
      </c>
      <c r="CF3480" s="32">
        <f t="shared" si="987"/>
        <v>0</v>
      </c>
      <c r="CG3480" s="32" t="str">
        <f t="shared" si="988"/>
        <v/>
      </c>
      <c r="CH3480" s="32">
        <v>3475</v>
      </c>
      <c r="CI3480" s="32" t="s">
        <v>6</v>
      </c>
      <c r="CJ3480" s="32" t="str">
        <f t="shared" si="989"/>
        <v/>
      </c>
      <c r="CK3480" s="32" t="str">
        <f t="shared" si="990"/>
        <v/>
      </c>
      <c r="CL3480" s="32" t="str">
        <f t="shared" si="991"/>
        <v/>
      </c>
      <c r="CM3480" s="32" t="str">
        <f t="shared" si="992"/>
        <v/>
      </c>
      <c r="CN3480" s="32" t="str">
        <f t="shared" si="993"/>
        <v/>
      </c>
    </row>
    <row r="3481" spans="71:92" x14ac:dyDescent="0.3">
      <c r="BS3481" s="32" t="str">
        <f>IF(Kiadasi_kiseroiv!$K$2=BT3481,BV3481,"")</f>
        <v/>
      </c>
      <c r="BT3481" s="34" t="str">
        <f t="shared" si="976"/>
        <v/>
      </c>
      <c r="BU3481" s="32" t="str">
        <f t="shared" si="977"/>
        <v/>
      </c>
      <c r="BV3481" s="32" t="str">
        <f t="shared" si="978"/>
        <v/>
      </c>
      <c r="BW3481" s="32" t="str">
        <f t="shared" si="979"/>
        <v/>
      </c>
      <c r="BX3481" s="32" t="str">
        <f t="shared" si="980"/>
        <v/>
      </c>
      <c r="BY3481" s="32" t="str">
        <f t="shared" si="981"/>
        <v/>
      </c>
      <c r="BZ3481" s="32" t="str">
        <f t="shared" si="982"/>
        <v/>
      </c>
      <c r="CA3481" s="32" t="str">
        <f t="shared" si="983"/>
        <v/>
      </c>
      <c r="CB3481" s="33">
        <f>IF(COUNTIF($CD$7:CD3481,CD3481)=1,CD3481,CD3481+COUNTIF($CD$6:CD3480,CD3481))</f>
        <v>58627</v>
      </c>
      <c r="CC3481" s="34">
        <f t="shared" si="984"/>
        <v>55153</v>
      </c>
      <c r="CD3481" s="32">
        <f t="shared" si="985"/>
        <v>55153</v>
      </c>
      <c r="CE3481" s="32">
        <f t="shared" si="986"/>
        <v>0</v>
      </c>
      <c r="CF3481" s="32">
        <f t="shared" si="987"/>
        <v>0</v>
      </c>
      <c r="CG3481" s="32" t="str">
        <f t="shared" si="988"/>
        <v/>
      </c>
      <c r="CH3481" s="32">
        <v>3476</v>
      </c>
      <c r="CI3481" s="32" t="s">
        <v>6</v>
      </c>
      <c r="CJ3481" s="32" t="str">
        <f t="shared" si="989"/>
        <v/>
      </c>
      <c r="CK3481" s="32" t="str">
        <f t="shared" si="990"/>
        <v/>
      </c>
      <c r="CL3481" s="32" t="str">
        <f t="shared" si="991"/>
        <v/>
      </c>
      <c r="CM3481" s="32" t="str">
        <f t="shared" si="992"/>
        <v/>
      </c>
      <c r="CN3481" s="32" t="str">
        <f t="shared" si="993"/>
        <v/>
      </c>
    </row>
    <row r="3482" spans="71:92" x14ac:dyDescent="0.3">
      <c r="BS3482" s="32" t="str">
        <f>IF(Kiadasi_kiseroiv!$K$2=BT3482,BV3482,"")</f>
        <v/>
      </c>
      <c r="BT3482" s="34" t="str">
        <f t="shared" si="976"/>
        <v/>
      </c>
      <c r="BU3482" s="32" t="str">
        <f t="shared" si="977"/>
        <v/>
      </c>
      <c r="BV3482" s="32" t="str">
        <f t="shared" si="978"/>
        <v/>
      </c>
      <c r="BW3482" s="32" t="str">
        <f t="shared" si="979"/>
        <v/>
      </c>
      <c r="BX3482" s="32" t="str">
        <f t="shared" si="980"/>
        <v/>
      </c>
      <c r="BY3482" s="32" t="str">
        <f t="shared" si="981"/>
        <v/>
      </c>
      <c r="BZ3482" s="32" t="str">
        <f t="shared" si="982"/>
        <v/>
      </c>
      <c r="CA3482" s="32" t="str">
        <f t="shared" si="983"/>
        <v/>
      </c>
      <c r="CB3482" s="33">
        <f>IF(COUNTIF($CD$7:CD3482,CD3482)=1,CD3482,CD3482+COUNTIF($CD$6:CD3481,CD3482))</f>
        <v>58628</v>
      </c>
      <c r="CC3482" s="34">
        <f t="shared" si="984"/>
        <v>55153</v>
      </c>
      <c r="CD3482" s="32">
        <f t="shared" si="985"/>
        <v>55153</v>
      </c>
      <c r="CE3482" s="32">
        <f t="shared" si="986"/>
        <v>0</v>
      </c>
      <c r="CF3482" s="32">
        <f t="shared" si="987"/>
        <v>0</v>
      </c>
      <c r="CG3482" s="32" t="str">
        <f t="shared" si="988"/>
        <v/>
      </c>
      <c r="CH3482" s="32">
        <v>3477</v>
      </c>
      <c r="CI3482" s="32" t="s">
        <v>6</v>
      </c>
      <c r="CJ3482" s="32" t="str">
        <f t="shared" si="989"/>
        <v/>
      </c>
      <c r="CK3482" s="32" t="str">
        <f t="shared" si="990"/>
        <v/>
      </c>
      <c r="CL3482" s="32" t="str">
        <f t="shared" si="991"/>
        <v/>
      </c>
      <c r="CM3482" s="32" t="str">
        <f t="shared" si="992"/>
        <v/>
      </c>
      <c r="CN3482" s="32" t="str">
        <f t="shared" si="993"/>
        <v/>
      </c>
    </row>
    <row r="3483" spans="71:92" x14ac:dyDescent="0.3">
      <c r="BS3483" s="32" t="str">
        <f>IF(Kiadasi_kiseroiv!$K$2=BT3483,BV3483,"")</f>
        <v/>
      </c>
      <c r="BT3483" s="34" t="str">
        <f t="shared" si="976"/>
        <v/>
      </c>
      <c r="BU3483" s="32" t="str">
        <f t="shared" si="977"/>
        <v/>
      </c>
      <c r="BV3483" s="32" t="str">
        <f t="shared" si="978"/>
        <v/>
      </c>
      <c r="BW3483" s="32" t="str">
        <f t="shared" si="979"/>
        <v/>
      </c>
      <c r="BX3483" s="32" t="str">
        <f t="shared" si="980"/>
        <v/>
      </c>
      <c r="BY3483" s="32" t="str">
        <f t="shared" si="981"/>
        <v/>
      </c>
      <c r="BZ3483" s="32" t="str">
        <f t="shared" si="982"/>
        <v/>
      </c>
      <c r="CA3483" s="32" t="str">
        <f t="shared" si="983"/>
        <v/>
      </c>
      <c r="CB3483" s="33">
        <f>IF(COUNTIF($CD$7:CD3483,CD3483)=1,CD3483,CD3483+COUNTIF($CD$6:CD3482,CD3483))</f>
        <v>58629</v>
      </c>
      <c r="CC3483" s="34">
        <f t="shared" si="984"/>
        <v>55153</v>
      </c>
      <c r="CD3483" s="32">
        <f t="shared" si="985"/>
        <v>55153</v>
      </c>
      <c r="CE3483" s="32">
        <f t="shared" si="986"/>
        <v>0</v>
      </c>
      <c r="CF3483" s="32">
        <f t="shared" si="987"/>
        <v>0</v>
      </c>
      <c r="CG3483" s="32" t="str">
        <f t="shared" si="988"/>
        <v/>
      </c>
      <c r="CH3483" s="32">
        <v>3478</v>
      </c>
      <c r="CI3483" s="32" t="s">
        <v>6</v>
      </c>
      <c r="CJ3483" s="32" t="str">
        <f t="shared" si="989"/>
        <v/>
      </c>
      <c r="CK3483" s="32" t="str">
        <f t="shared" si="990"/>
        <v/>
      </c>
      <c r="CL3483" s="32" t="str">
        <f t="shared" si="991"/>
        <v/>
      </c>
      <c r="CM3483" s="32" t="str">
        <f t="shared" si="992"/>
        <v/>
      </c>
      <c r="CN3483" s="32" t="str">
        <f t="shared" si="993"/>
        <v/>
      </c>
    </row>
    <row r="3484" spans="71:92" x14ac:dyDescent="0.3">
      <c r="BS3484" s="32" t="str">
        <f>IF(Kiadasi_kiseroiv!$K$2=BT3484,BV3484,"")</f>
        <v/>
      </c>
      <c r="BT3484" s="34" t="str">
        <f t="shared" si="976"/>
        <v/>
      </c>
      <c r="BU3484" s="32" t="str">
        <f t="shared" si="977"/>
        <v/>
      </c>
      <c r="BV3484" s="32" t="str">
        <f t="shared" si="978"/>
        <v/>
      </c>
      <c r="BW3484" s="32" t="str">
        <f t="shared" si="979"/>
        <v/>
      </c>
      <c r="BX3484" s="32" t="str">
        <f t="shared" si="980"/>
        <v/>
      </c>
      <c r="BY3484" s="32" t="str">
        <f t="shared" si="981"/>
        <v/>
      </c>
      <c r="BZ3484" s="32" t="str">
        <f t="shared" si="982"/>
        <v/>
      </c>
      <c r="CA3484" s="32" t="str">
        <f t="shared" si="983"/>
        <v/>
      </c>
      <c r="CB3484" s="33">
        <f>IF(COUNTIF($CD$7:CD3484,CD3484)=1,CD3484,CD3484+COUNTIF($CD$6:CD3483,CD3484))</f>
        <v>58630</v>
      </c>
      <c r="CC3484" s="34">
        <f t="shared" si="984"/>
        <v>55153</v>
      </c>
      <c r="CD3484" s="32">
        <f t="shared" si="985"/>
        <v>55153</v>
      </c>
      <c r="CE3484" s="32">
        <f t="shared" si="986"/>
        <v>0</v>
      </c>
      <c r="CF3484" s="32">
        <f t="shared" si="987"/>
        <v>0</v>
      </c>
      <c r="CG3484" s="32" t="str">
        <f t="shared" si="988"/>
        <v/>
      </c>
      <c r="CH3484" s="32">
        <v>3479</v>
      </c>
      <c r="CI3484" s="32" t="s">
        <v>6</v>
      </c>
      <c r="CJ3484" s="32" t="str">
        <f t="shared" si="989"/>
        <v/>
      </c>
      <c r="CK3484" s="32" t="str">
        <f t="shared" si="990"/>
        <v/>
      </c>
      <c r="CL3484" s="32" t="str">
        <f t="shared" si="991"/>
        <v/>
      </c>
      <c r="CM3484" s="32" t="str">
        <f t="shared" si="992"/>
        <v/>
      </c>
      <c r="CN3484" s="32" t="str">
        <f t="shared" si="993"/>
        <v/>
      </c>
    </row>
    <row r="3485" spans="71:92" x14ac:dyDescent="0.3">
      <c r="BS3485" s="32" t="str">
        <f>IF(Kiadasi_kiseroiv!$K$2=BT3485,BV3485,"")</f>
        <v/>
      </c>
      <c r="BT3485" s="34" t="str">
        <f t="shared" si="976"/>
        <v/>
      </c>
      <c r="BU3485" s="32" t="str">
        <f t="shared" si="977"/>
        <v/>
      </c>
      <c r="BV3485" s="32" t="str">
        <f t="shared" si="978"/>
        <v/>
      </c>
      <c r="BW3485" s="32" t="str">
        <f t="shared" si="979"/>
        <v/>
      </c>
      <c r="BX3485" s="32" t="str">
        <f t="shared" si="980"/>
        <v/>
      </c>
      <c r="BY3485" s="32" t="str">
        <f t="shared" si="981"/>
        <v/>
      </c>
      <c r="BZ3485" s="32" t="str">
        <f t="shared" si="982"/>
        <v/>
      </c>
      <c r="CA3485" s="32" t="str">
        <f t="shared" si="983"/>
        <v/>
      </c>
      <c r="CB3485" s="33">
        <f>IF(COUNTIF($CD$7:CD3485,CD3485)=1,CD3485,CD3485+COUNTIF($CD$6:CD3484,CD3485))</f>
        <v>58631</v>
      </c>
      <c r="CC3485" s="34">
        <f t="shared" si="984"/>
        <v>55153</v>
      </c>
      <c r="CD3485" s="32">
        <f t="shared" si="985"/>
        <v>55153</v>
      </c>
      <c r="CE3485" s="32">
        <f t="shared" si="986"/>
        <v>0</v>
      </c>
      <c r="CF3485" s="32">
        <f t="shared" si="987"/>
        <v>0</v>
      </c>
      <c r="CG3485" s="32" t="str">
        <f t="shared" si="988"/>
        <v/>
      </c>
      <c r="CH3485" s="32">
        <v>3480</v>
      </c>
      <c r="CI3485" s="32" t="s">
        <v>6</v>
      </c>
      <c r="CJ3485" s="32" t="str">
        <f t="shared" si="989"/>
        <v/>
      </c>
      <c r="CK3485" s="32" t="str">
        <f t="shared" si="990"/>
        <v/>
      </c>
      <c r="CL3485" s="32" t="str">
        <f t="shared" si="991"/>
        <v/>
      </c>
      <c r="CM3485" s="32" t="str">
        <f t="shared" si="992"/>
        <v/>
      </c>
      <c r="CN3485" s="32" t="str">
        <f t="shared" si="993"/>
        <v/>
      </c>
    </row>
    <row r="3486" spans="71:92" x14ac:dyDescent="0.3">
      <c r="BS3486" s="32" t="str">
        <f>IF(Kiadasi_kiseroiv!$K$2=BT3486,BV3486,"")</f>
        <v/>
      </c>
      <c r="BT3486" s="34" t="str">
        <f t="shared" si="976"/>
        <v/>
      </c>
      <c r="BU3486" s="32" t="str">
        <f t="shared" si="977"/>
        <v/>
      </c>
      <c r="BV3486" s="32" t="str">
        <f t="shared" si="978"/>
        <v/>
      </c>
      <c r="BW3486" s="32" t="str">
        <f t="shared" si="979"/>
        <v/>
      </c>
      <c r="BX3486" s="32" t="str">
        <f t="shared" si="980"/>
        <v/>
      </c>
      <c r="BY3486" s="32" t="str">
        <f t="shared" si="981"/>
        <v/>
      </c>
      <c r="BZ3486" s="32" t="str">
        <f t="shared" si="982"/>
        <v/>
      </c>
      <c r="CA3486" s="32" t="str">
        <f t="shared" si="983"/>
        <v/>
      </c>
      <c r="CB3486" s="33">
        <f>IF(COUNTIF($CD$7:CD3486,CD3486)=1,CD3486,CD3486+COUNTIF($CD$6:CD3485,CD3486))</f>
        <v>58632</v>
      </c>
      <c r="CC3486" s="34">
        <f t="shared" si="984"/>
        <v>55153</v>
      </c>
      <c r="CD3486" s="32">
        <f t="shared" si="985"/>
        <v>55153</v>
      </c>
      <c r="CE3486" s="32">
        <f t="shared" si="986"/>
        <v>0</v>
      </c>
      <c r="CF3486" s="32">
        <f t="shared" si="987"/>
        <v>0</v>
      </c>
      <c r="CG3486" s="32" t="str">
        <f t="shared" si="988"/>
        <v/>
      </c>
      <c r="CH3486" s="32">
        <v>3481</v>
      </c>
      <c r="CI3486" s="32" t="s">
        <v>6</v>
      </c>
      <c r="CJ3486" s="32" t="str">
        <f t="shared" si="989"/>
        <v/>
      </c>
      <c r="CK3486" s="32" t="str">
        <f t="shared" si="990"/>
        <v/>
      </c>
      <c r="CL3486" s="32" t="str">
        <f t="shared" si="991"/>
        <v/>
      </c>
      <c r="CM3486" s="32" t="str">
        <f t="shared" si="992"/>
        <v/>
      </c>
      <c r="CN3486" s="32" t="str">
        <f t="shared" si="993"/>
        <v/>
      </c>
    </row>
    <row r="3487" spans="71:92" x14ac:dyDescent="0.3">
      <c r="BS3487" s="32" t="str">
        <f>IF(Kiadasi_kiseroiv!$K$2=BT3487,BV3487,"")</f>
        <v/>
      </c>
      <c r="BT3487" s="34" t="str">
        <f t="shared" si="976"/>
        <v/>
      </c>
      <c r="BU3487" s="32" t="str">
        <f t="shared" si="977"/>
        <v/>
      </c>
      <c r="BV3487" s="32" t="str">
        <f t="shared" si="978"/>
        <v/>
      </c>
      <c r="BW3487" s="32" t="str">
        <f t="shared" si="979"/>
        <v/>
      </c>
      <c r="BX3487" s="32" t="str">
        <f t="shared" si="980"/>
        <v/>
      </c>
      <c r="BY3487" s="32" t="str">
        <f t="shared" si="981"/>
        <v/>
      </c>
      <c r="BZ3487" s="32" t="str">
        <f t="shared" si="982"/>
        <v/>
      </c>
      <c r="CA3487" s="32" t="str">
        <f t="shared" si="983"/>
        <v/>
      </c>
      <c r="CB3487" s="33">
        <f>IF(COUNTIF($CD$7:CD3487,CD3487)=1,CD3487,CD3487+COUNTIF($CD$6:CD3486,CD3487))</f>
        <v>58633</v>
      </c>
      <c r="CC3487" s="34">
        <f t="shared" si="984"/>
        <v>55153</v>
      </c>
      <c r="CD3487" s="32">
        <f t="shared" si="985"/>
        <v>55153</v>
      </c>
      <c r="CE3487" s="32">
        <f t="shared" si="986"/>
        <v>0</v>
      </c>
      <c r="CF3487" s="32">
        <f t="shared" si="987"/>
        <v>0</v>
      </c>
      <c r="CG3487" s="32" t="str">
        <f t="shared" si="988"/>
        <v/>
      </c>
      <c r="CH3487" s="32">
        <v>3482</v>
      </c>
      <c r="CI3487" s="32" t="s">
        <v>6</v>
      </c>
      <c r="CJ3487" s="32" t="str">
        <f t="shared" si="989"/>
        <v/>
      </c>
      <c r="CK3487" s="32" t="str">
        <f t="shared" si="990"/>
        <v/>
      </c>
      <c r="CL3487" s="32" t="str">
        <f t="shared" si="991"/>
        <v/>
      </c>
      <c r="CM3487" s="32" t="str">
        <f t="shared" si="992"/>
        <v/>
      </c>
      <c r="CN3487" s="32" t="str">
        <f t="shared" si="993"/>
        <v/>
      </c>
    </row>
    <row r="3488" spans="71:92" x14ac:dyDescent="0.3">
      <c r="BS3488" s="32" t="str">
        <f>IF(Kiadasi_kiseroiv!$K$2=BT3488,BV3488,"")</f>
        <v/>
      </c>
      <c r="BT3488" s="34" t="str">
        <f t="shared" si="976"/>
        <v/>
      </c>
      <c r="BU3488" s="32" t="str">
        <f t="shared" si="977"/>
        <v/>
      </c>
      <c r="BV3488" s="32" t="str">
        <f t="shared" si="978"/>
        <v/>
      </c>
      <c r="BW3488" s="32" t="str">
        <f t="shared" si="979"/>
        <v/>
      </c>
      <c r="BX3488" s="32" t="str">
        <f t="shared" si="980"/>
        <v/>
      </c>
      <c r="BY3488" s="32" t="str">
        <f t="shared" si="981"/>
        <v/>
      </c>
      <c r="BZ3488" s="32" t="str">
        <f t="shared" si="982"/>
        <v/>
      </c>
      <c r="CA3488" s="32" t="str">
        <f t="shared" si="983"/>
        <v/>
      </c>
      <c r="CB3488" s="33">
        <f>IF(COUNTIF($CD$7:CD3488,CD3488)=1,CD3488,CD3488+COUNTIF($CD$6:CD3487,CD3488))</f>
        <v>58634</v>
      </c>
      <c r="CC3488" s="34">
        <f t="shared" si="984"/>
        <v>55153</v>
      </c>
      <c r="CD3488" s="32">
        <f t="shared" si="985"/>
        <v>55153</v>
      </c>
      <c r="CE3488" s="32">
        <f t="shared" si="986"/>
        <v>0</v>
      </c>
      <c r="CF3488" s="32">
        <f t="shared" si="987"/>
        <v>0</v>
      </c>
      <c r="CG3488" s="32" t="str">
        <f t="shared" si="988"/>
        <v/>
      </c>
      <c r="CH3488" s="32">
        <v>3483</v>
      </c>
      <c r="CI3488" s="32" t="s">
        <v>6</v>
      </c>
      <c r="CJ3488" s="32" t="str">
        <f t="shared" si="989"/>
        <v/>
      </c>
      <c r="CK3488" s="32" t="str">
        <f t="shared" si="990"/>
        <v/>
      </c>
      <c r="CL3488" s="32" t="str">
        <f t="shared" si="991"/>
        <v/>
      </c>
      <c r="CM3488" s="32" t="str">
        <f t="shared" si="992"/>
        <v/>
      </c>
      <c r="CN3488" s="32" t="str">
        <f t="shared" si="993"/>
        <v/>
      </c>
    </row>
    <row r="3489" spans="71:92" x14ac:dyDescent="0.3">
      <c r="BS3489" s="32" t="str">
        <f>IF(Kiadasi_kiseroiv!$K$2=BT3489,BV3489,"")</f>
        <v/>
      </c>
      <c r="BT3489" s="34" t="str">
        <f t="shared" si="976"/>
        <v/>
      </c>
      <c r="BU3489" s="32" t="str">
        <f t="shared" si="977"/>
        <v/>
      </c>
      <c r="BV3489" s="32" t="str">
        <f t="shared" si="978"/>
        <v/>
      </c>
      <c r="BW3489" s="32" t="str">
        <f t="shared" si="979"/>
        <v/>
      </c>
      <c r="BX3489" s="32" t="str">
        <f t="shared" si="980"/>
        <v/>
      </c>
      <c r="BY3489" s="32" t="str">
        <f t="shared" si="981"/>
        <v/>
      </c>
      <c r="BZ3489" s="32" t="str">
        <f t="shared" si="982"/>
        <v/>
      </c>
      <c r="CA3489" s="32" t="str">
        <f t="shared" si="983"/>
        <v/>
      </c>
      <c r="CB3489" s="33">
        <f>IF(COUNTIF($CD$7:CD3489,CD3489)=1,CD3489,CD3489+COUNTIF($CD$6:CD3488,CD3489))</f>
        <v>58635</v>
      </c>
      <c r="CC3489" s="34">
        <f t="shared" si="984"/>
        <v>55153</v>
      </c>
      <c r="CD3489" s="32">
        <f t="shared" si="985"/>
        <v>55153</v>
      </c>
      <c r="CE3489" s="32">
        <f t="shared" si="986"/>
        <v>0</v>
      </c>
      <c r="CF3489" s="32">
        <f t="shared" si="987"/>
        <v>0</v>
      </c>
      <c r="CG3489" s="32" t="str">
        <f t="shared" si="988"/>
        <v/>
      </c>
      <c r="CH3489" s="32">
        <v>3484</v>
      </c>
      <c r="CI3489" s="32" t="s">
        <v>6</v>
      </c>
      <c r="CJ3489" s="32" t="str">
        <f t="shared" si="989"/>
        <v/>
      </c>
      <c r="CK3489" s="32" t="str">
        <f t="shared" si="990"/>
        <v/>
      </c>
      <c r="CL3489" s="32" t="str">
        <f t="shared" si="991"/>
        <v/>
      </c>
      <c r="CM3489" s="32" t="str">
        <f t="shared" si="992"/>
        <v/>
      </c>
      <c r="CN3489" s="32" t="str">
        <f t="shared" si="993"/>
        <v/>
      </c>
    </row>
    <row r="3490" spans="71:92" x14ac:dyDescent="0.3">
      <c r="BS3490" s="32" t="str">
        <f>IF(Kiadasi_kiseroiv!$K$2=BT3490,BV3490,"")</f>
        <v/>
      </c>
      <c r="BT3490" s="34" t="str">
        <f t="shared" si="976"/>
        <v/>
      </c>
      <c r="BU3490" s="32" t="str">
        <f t="shared" si="977"/>
        <v/>
      </c>
      <c r="BV3490" s="32" t="str">
        <f t="shared" si="978"/>
        <v/>
      </c>
      <c r="BW3490" s="32" t="str">
        <f t="shared" si="979"/>
        <v/>
      </c>
      <c r="BX3490" s="32" t="str">
        <f t="shared" si="980"/>
        <v/>
      </c>
      <c r="BY3490" s="32" t="str">
        <f t="shared" si="981"/>
        <v/>
      </c>
      <c r="BZ3490" s="32" t="str">
        <f t="shared" si="982"/>
        <v/>
      </c>
      <c r="CA3490" s="32" t="str">
        <f t="shared" si="983"/>
        <v/>
      </c>
      <c r="CB3490" s="33">
        <f>IF(COUNTIF($CD$7:CD3490,CD3490)=1,CD3490,CD3490+COUNTIF($CD$6:CD3489,CD3490))</f>
        <v>58636</v>
      </c>
      <c r="CC3490" s="34">
        <f t="shared" si="984"/>
        <v>55153</v>
      </c>
      <c r="CD3490" s="32">
        <f t="shared" si="985"/>
        <v>55153</v>
      </c>
      <c r="CE3490" s="32">
        <f t="shared" si="986"/>
        <v>0</v>
      </c>
      <c r="CF3490" s="32">
        <f t="shared" si="987"/>
        <v>0</v>
      </c>
      <c r="CG3490" s="32" t="str">
        <f t="shared" si="988"/>
        <v/>
      </c>
      <c r="CH3490" s="32">
        <v>3485</v>
      </c>
      <c r="CI3490" s="32" t="s">
        <v>6</v>
      </c>
      <c r="CJ3490" s="32" t="str">
        <f t="shared" si="989"/>
        <v/>
      </c>
      <c r="CK3490" s="32" t="str">
        <f t="shared" si="990"/>
        <v/>
      </c>
      <c r="CL3490" s="32" t="str">
        <f t="shared" si="991"/>
        <v/>
      </c>
      <c r="CM3490" s="32" t="str">
        <f t="shared" si="992"/>
        <v/>
      </c>
      <c r="CN3490" s="32" t="str">
        <f t="shared" si="993"/>
        <v/>
      </c>
    </row>
    <row r="3491" spans="71:92" x14ac:dyDescent="0.3">
      <c r="BS3491" s="32" t="str">
        <f>IF(Kiadasi_kiseroiv!$K$2=BT3491,BV3491,"")</f>
        <v/>
      </c>
      <c r="BT3491" s="34" t="str">
        <f t="shared" si="976"/>
        <v/>
      </c>
      <c r="BU3491" s="32" t="str">
        <f t="shared" si="977"/>
        <v/>
      </c>
      <c r="BV3491" s="32" t="str">
        <f t="shared" si="978"/>
        <v/>
      </c>
      <c r="BW3491" s="32" t="str">
        <f t="shared" si="979"/>
        <v/>
      </c>
      <c r="BX3491" s="32" t="str">
        <f t="shared" si="980"/>
        <v/>
      </c>
      <c r="BY3491" s="32" t="str">
        <f t="shared" si="981"/>
        <v/>
      </c>
      <c r="BZ3491" s="32" t="str">
        <f t="shared" si="982"/>
        <v/>
      </c>
      <c r="CA3491" s="32" t="str">
        <f t="shared" si="983"/>
        <v/>
      </c>
      <c r="CB3491" s="33">
        <f>IF(COUNTIF($CD$7:CD3491,CD3491)=1,CD3491,CD3491+COUNTIF($CD$6:CD3490,CD3491))</f>
        <v>58637</v>
      </c>
      <c r="CC3491" s="34">
        <f t="shared" si="984"/>
        <v>55153</v>
      </c>
      <c r="CD3491" s="32">
        <f t="shared" si="985"/>
        <v>55153</v>
      </c>
      <c r="CE3491" s="32">
        <f t="shared" si="986"/>
        <v>0</v>
      </c>
      <c r="CF3491" s="32">
        <f t="shared" si="987"/>
        <v>0</v>
      </c>
      <c r="CG3491" s="32" t="str">
        <f t="shared" si="988"/>
        <v/>
      </c>
      <c r="CH3491" s="32">
        <v>3486</v>
      </c>
      <c r="CI3491" s="32" t="s">
        <v>6</v>
      </c>
      <c r="CJ3491" s="32" t="str">
        <f t="shared" si="989"/>
        <v/>
      </c>
      <c r="CK3491" s="32" t="str">
        <f t="shared" si="990"/>
        <v/>
      </c>
      <c r="CL3491" s="32" t="str">
        <f t="shared" si="991"/>
        <v/>
      </c>
      <c r="CM3491" s="32" t="str">
        <f t="shared" si="992"/>
        <v/>
      </c>
      <c r="CN3491" s="32" t="str">
        <f t="shared" si="993"/>
        <v/>
      </c>
    </row>
    <row r="3492" spans="71:92" x14ac:dyDescent="0.3">
      <c r="BS3492" s="32" t="str">
        <f>IF(Kiadasi_kiseroiv!$K$2=BT3492,BV3492,"")</f>
        <v/>
      </c>
      <c r="BT3492" s="34" t="str">
        <f t="shared" si="976"/>
        <v/>
      </c>
      <c r="BU3492" s="32" t="str">
        <f t="shared" si="977"/>
        <v/>
      </c>
      <c r="BV3492" s="32" t="str">
        <f t="shared" si="978"/>
        <v/>
      </c>
      <c r="BW3492" s="32" t="str">
        <f t="shared" si="979"/>
        <v/>
      </c>
      <c r="BX3492" s="32" t="str">
        <f t="shared" si="980"/>
        <v/>
      </c>
      <c r="BY3492" s="32" t="str">
        <f t="shared" si="981"/>
        <v/>
      </c>
      <c r="BZ3492" s="32" t="str">
        <f t="shared" si="982"/>
        <v/>
      </c>
      <c r="CA3492" s="32" t="str">
        <f t="shared" si="983"/>
        <v/>
      </c>
      <c r="CB3492" s="33">
        <f>IF(COUNTIF($CD$7:CD3492,CD3492)=1,CD3492,CD3492+COUNTIF($CD$6:CD3491,CD3492))</f>
        <v>58638</v>
      </c>
      <c r="CC3492" s="34">
        <f t="shared" si="984"/>
        <v>55153</v>
      </c>
      <c r="CD3492" s="32">
        <f t="shared" si="985"/>
        <v>55153</v>
      </c>
      <c r="CE3492" s="32">
        <f t="shared" si="986"/>
        <v>0</v>
      </c>
      <c r="CF3492" s="32">
        <f t="shared" si="987"/>
        <v>0</v>
      </c>
      <c r="CG3492" s="32" t="str">
        <f t="shared" si="988"/>
        <v/>
      </c>
      <c r="CH3492" s="32">
        <v>3487</v>
      </c>
      <c r="CI3492" s="32" t="s">
        <v>6</v>
      </c>
      <c r="CJ3492" s="32" t="str">
        <f t="shared" si="989"/>
        <v/>
      </c>
      <c r="CK3492" s="32" t="str">
        <f t="shared" si="990"/>
        <v/>
      </c>
      <c r="CL3492" s="32" t="str">
        <f t="shared" si="991"/>
        <v/>
      </c>
      <c r="CM3492" s="32" t="str">
        <f t="shared" si="992"/>
        <v/>
      </c>
      <c r="CN3492" s="32" t="str">
        <f t="shared" si="993"/>
        <v/>
      </c>
    </row>
    <row r="3493" spans="71:92" x14ac:dyDescent="0.3">
      <c r="BS3493" s="32" t="str">
        <f>IF(Kiadasi_kiseroiv!$K$2=BT3493,BV3493,"")</f>
        <v/>
      </c>
      <c r="BT3493" s="34" t="str">
        <f t="shared" si="976"/>
        <v/>
      </c>
      <c r="BU3493" s="32" t="str">
        <f t="shared" si="977"/>
        <v/>
      </c>
      <c r="BV3493" s="32" t="str">
        <f t="shared" si="978"/>
        <v/>
      </c>
      <c r="BW3493" s="32" t="str">
        <f t="shared" si="979"/>
        <v/>
      </c>
      <c r="BX3493" s="32" t="str">
        <f t="shared" si="980"/>
        <v/>
      </c>
      <c r="BY3493" s="32" t="str">
        <f t="shared" si="981"/>
        <v/>
      </c>
      <c r="BZ3493" s="32" t="str">
        <f t="shared" si="982"/>
        <v/>
      </c>
      <c r="CA3493" s="32" t="str">
        <f t="shared" si="983"/>
        <v/>
      </c>
      <c r="CB3493" s="33">
        <f>IF(COUNTIF($CD$7:CD3493,CD3493)=1,CD3493,CD3493+COUNTIF($CD$6:CD3492,CD3493))</f>
        <v>58639</v>
      </c>
      <c r="CC3493" s="34">
        <f t="shared" si="984"/>
        <v>55153</v>
      </c>
      <c r="CD3493" s="32">
        <f t="shared" si="985"/>
        <v>55153</v>
      </c>
      <c r="CE3493" s="32">
        <f t="shared" si="986"/>
        <v>0</v>
      </c>
      <c r="CF3493" s="32">
        <f t="shared" si="987"/>
        <v>0</v>
      </c>
      <c r="CG3493" s="32" t="str">
        <f t="shared" si="988"/>
        <v/>
      </c>
      <c r="CH3493" s="32">
        <v>3488</v>
      </c>
      <c r="CI3493" s="32" t="s">
        <v>6</v>
      </c>
      <c r="CJ3493" s="32" t="str">
        <f t="shared" si="989"/>
        <v/>
      </c>
      <c r="CK3493" s="32" t="str">
        <f t="shared" si="990"/>
        <v/>
      </c>
      <c r="CL3493" s="32" t="str">
        <f t="shared" si="991"/>
        <v/>
      </c>
      <c r="CM3493" s="32" t="str">
        <f t="shared" si="992"/>
        <v/>
      </c>
      <c r="CN3493" s="32" t="str">
        <f t="shared" si="993"/>
        <v/>
      </c>
    </row>
    <row r="3494" spans="71:92" x14ac:dyDescent="0.3">
      <c r="BS3494" s="32" t="str">
        <f>IF(Kiadasi_kiseroiv!$K$2=BT3494,BV3494,"")</f>
        <v/>
      </c>
      <c r="BT3494" s="34" t="str">
        <f t="shared" si="976"/>
        <v/>
      </c>
      <c r="BU3494" s="32" t="str">
        <f t="shared" si="977"/>
        <v/>
      </c>
      <c r="BV3494" s="32" t="str">
        <f t="shared" si="978"/>
        <v/>
      </c>
      <c r="BW3494" s="32" t="str">
        <f t="shared" si="979"/>
        <v/>
      </c>
      <c r="BX3494" s="32" t="str">
        <f t="shared" si="980"/>
        <v/>
      </c>
      <c r="BY3494" s="32" t="str">
        <f t="shared" si="981"/>
        <v/>
      </c>
      <c r="BZ3494" s="32" t="str">
        <f t="shared" si="982"/>
        <v/>
      </c>
      <c r="CA3494" s="32" t="str">
        <f t="shared" si="983"/>
        <v/>
      </c>
      <c r="CB3494" s="33">
        <f>IF(COUNTIF($CD$7:CD3494,CD3494)=1,CD3494,CD3494+COUNTIF($CD$6:CD3493,CD3494))</f>
        <v>58640</v>
      </c>
      <c r="CC3494" s="34">
        <f t="shared" si="984"/>
        <v>55153</v>
      </c>
      <c r="CD3494" s="32">
        <f t="shared" si="985"/>
        <v>55153</v>
      </c>
      <c r="CE3494" s="32">
        <f t="shared" si="986"/>
        <v>0</v>
      </c>
      <c r="CF3494" s="32">
        <f t="shared" si="987"/>
        <v>0</v>
      </c>
      <c r="CG3494" s="32" t="str">
        <f t="shared" si="988"/>
        <v/>
      </c>
      <c r="CH3494" s="32">
        <v>3489</v>
      </c>
      <c r="CI3494" s="32" t="s">
        <v>6</v>
      </c>
      <c r="CJ3494" s="32" t="str">
        <f t="shared" si="989"/>
        <v/>
      </c>
      <c r="CK3494" s="32" t="str">
        <f t="shared" si="990"/>
        <v/>
      </c>
      <c r="CL3494" s="32" t="str">
        <f t="shared" si="991"/>
        <v/>
      </c>
      <c r="CM3494" s="32" t="str">
        <f t="shared" si="992"/>
        <v/>
      </c>
      <c r="CN3494" s="32" t="str">
        <f t="shared" si="993"/>
        <v/>
      </c>
    </row>
    <row r="3495" spans="71:92" x14ac:dyDescent="0.3">
      <c r="BS3495" s="32" t="str">
        <f>IF(Kiadasi_kiseroiv!$K$2=BT3495,BV3495,"")</f>
        <v/>
      </c>
      <c r="BT3495" s="34" t="str">
        <f t="shared" si="976"/>
        <v/>
      </c>
      <c r="BU3495" s="32" t="str">
        <f t="shared" si="977"/>
        <v/>
      </c>
      <c r="BV3495" s="32" t="str">
        <f t="shared" si="978"/>
        <v/>
      </c>
      <c r="BW3495" s="32" t="str">
        <f t="shared" si="979"/>
        <v/>
      </c>
      <c r="BX3495" s="32" t="str">
        <f t="shared" si="980"/>
        <v/>
      </c>
      <c r="BY3495" s="32" t="str">
        <f t="shared" si="981"/>
        <v/>
      </c>
      <c r="BZ3495" s="32" t="str">
        <f t="shared" si="982"/>
        <v/>
      </c>
      <c r="CA3495" s="32" t="str">
        <f t="shared" si="983"/>
        <v/>
      </c>
      <c r="CB3495" s="33">
        <f>IF(COUNTIF($CD$7:CD3495,CD3495)=1,CD3495,CD3495+COUNTIF($CD$6:CD3494,CD3495))</f>
        <v>58641</v>
      </c>
      <c r="CC3495" s="34">
        <f t="shared" si="984"/>
        <v>55153</v>
      </c>
      <c r="CD3495" s="32">
        <f t="shared" si="985"/>
        <v>55153</v>
      </c>
      <c r="CE3495" s="32">
        <f t="shared" si="986"/>
        <v>0</v>
      </c>
      <c r="CF3495" s="32">
        <f t="shared" si="987"/>
        <v>0</v>
      </c>
      <c r="CG3495" s="32" t="str">
        <f t="shared" si="988"/>
        <v/>
      </c>
      <c r="CH3495" s="32">
        <v>3490</v>
      </c>
      <c r="CI3495" s="32" t="s">
        <v>6</v>
      </c>
      <c r="CJ3495" s="32" t="str">
        <f t="shared" si="989"/>
        <v/>
      </c>
      <c r="CK3495" s="32" t="str">
        <f t="shared" si="990"/>
        <v/>
      </c>
      <c r="CL3495" s="32" t="str">
        <f t="shared" si="991"/>
        <v/>
      </c>
      <c r="CM3495" s="32" t="str">
        <f t="shared" si="992"/>
        <v/>
      </c>
      <c r="CN3495" s="32" t="str">
        <f t="shared" si="993"/>
        <v/>
      </c>
    </row>
    <row r="3496" spans="71:92" x14ac:dyDescent="0.3">
      <c r="BS3496" s="32" t="str">
        <f>IF(Kiadasi_kiseroiv!$K$2=BT3496,BV3496,"")</f>
        <v/>
      </c>
      <c r="BT3496" s="34" t="str">
        <f t="shared" si="976"/>
        <v/>
      </c>
      <c r="BU3496" s="32" t="str">
        <f t="shared" si="977"/>
        <v/>
      </c>
      <c r="BV3496" s="32" t="str">
        <f t="shared" si="978"/>
        <v/>
      </c>
      <c r="BW3496" s="32" t="str">
        <f t="shared" si="979"/>
        <v/>
      </c>
      <c r="BX3496" s="32" t="str">
        <f t="shared" si="980"/>
        <v/>
      </c>
      <c r="BY3496" s="32" t="str">
        <f t="shared" si="981"/>
        <v/>
      </c>
      <c r="BZ3496" s="32" t="str">
        <f t="shared" si="982"/>
        <v/>
      </c>
      <c r="CA3496" s="32" t="str">
        <f t="shared" si="983"/>
        <v/>
      </c>
      <c r="CB3496" s="33">
        <f>IF(COUNTIF($CD$7:CD3496,CD3496)=1,CD3496,CD3496+COUNTIF($CD$6:CD3495,CD3496))</f>
        <v>58642</v>
      </c>
      <c r="CC3496" s="34">
        <f t="shared" si="984"/>
        <v>55153</v>
      </c>
      <c r="CD3496" s="32">
        <f t="shared" si="985"/>
        <v>55153</v>
      </c>
      <c r="CE3496" s="32">
        <f t="shared" si="986"/>
        <v>0</v>
      </c>
      <c r="CF3496" s="32">
        <f t="shared" si="987"/>
        <v>0</v>
      </c>
      <c r="CG3496" s="32" t="str">
        <f t="shared" si="988"/>
        <v/>
      </c>
      <c r="CH3496" s="32">
        <v>3491</v>
      </c>
      <c r="CI3496" s="32" t="s">
        <v>6</v>
      </c>
      <c r="CJ3496" s="32" t="str">
        <f t="shared" si="989"/>
        <v/>
      </c>
      <c r="CK3496" s="32" t="str">
        <f t="shared" si="990"/>
        <v/>
      </c>
      <c r="CL3496" s="32" t="str">
        <f t="shared" si="991"/>
        <v/>
      </c>
      <c r="CM3496" s="32" t="str">
        <f t="shared" si="992"/>
        <v/>
      </c>
      <c r="CN3496" s="32" t="str">
        <f t="shared" si="993"/>
        <v/>
      </c>
    </row>
    <row r="3497" spans="71:92" x14ac:dyDescent="0.3">
      <c r="BS3497" s="32" t="str">
        <f>IF(Kiadasi_kiseroiv!$K$2=BT3497,BV3497,"")</f>
        <v/>
      </c>
      <c r="BT3497" s="34" t="str">
        <f t="shared" ref="BT3497:BT3560" si="994">IF(AND($BT$4=CI3497,BU3497&lt;&gt;""),CC3497,"")</f>
        <v/>
      </c>
      <c r="BU3497" s="32" t="str">
        <f t="shared" ref="BU3497:BU3560" si="995">IF(AND($BU$1=CI3497,ISERROR(VLOOKUP(CG3497,Kisiv,2,FALSE))=FALSE),CB3497,"")</f>
        <v/>
      </c>
      <c r="BV3497" s="32" t="str">
        <f t="shared" ref="BV3497:BV3560" si="996">IF(BU3497&lt;&gt;"",RANK(BU3497,$BU$7:$BU$33000,1),"")</f>
        <v/>
      </c>
      <c r="BW3497" s="32" t="str">
        <f t="shared" ref="BW3497:BW3560" si="997">IF(CC3497&lt;min,$BW$2,IF(CC3497&lt;=max,CG3497,""))</f>
        <v/>
      </c>
      <c r="BX3497" s="32" t="str">
        <f t="shared" ref="BX3497:BX3560" si="998">IF(AND(OR($BX$1=0,$BX$1=CG3497),OR($BX$2=0,IF(ISERROR(SEARCH($BX$2,CJ3497&amp;CK3497&amp;CL3497,1)),FALSE,TRUE))),CB3497,"")</f>
        <v/>
      </c>
      <c r="BY3497" s="32" t="str">
        <f t="shared" ref="BY3497:BY3560" si="999">IF(AND(BX3497&lt;&gt;"",CC3497&lt;&gt;$CD$2),RANK(BX3497,$BX$7:$BX$33000,1),"")</f>
        <v/>
      </c>
      <c r="BZ3497" s="32" t="str">
        <f t="shared" ref="BZ3497:BZ3560" si="1000">IF(AND(CC3497&lt;$BZ$2,CI3497=$BZ$4),$BZ$5,IF(AND(CC3497&lt;=$BZ$3,CI3497=$BZ$4),CB3497,""))</f>
        <v/>
      </c>
      <c r="CA3497" s="32" t="str">
        <f t="shared" ref="CA3497:CA3560" si="1001">IF(AND(BZ3497&lt;&gt;"",BZ3497&lt;&gt;$BZ$5),RANK(BZ3497,$BZ$7:$BZ$33000,1),"")</f>
        <v/>
      </c>
      <c r="CB3497" s="33">
        <f>IF(COUNTIF($CD$7:CD3497,CD3497)=1,CD3497,CD3497+COUNTIF($CD$6:CD3496,CD3497))</f>
        <v>58643</v>
      </c>
      <c r="CC3497" s="34">
        <f t="shared" ref="CC3497:CC3560" si="1002">IF(INDEX(Kassza,CH3497,1)&lt;&gt;1,INDEX(Kassza,CH3497,1),$CD$2)</f>
        <v>55153</v>
      </c>
      <c r="CD3497" s="32">
        <f t="shared" ref="CD3497:CD3560" si="1003">IF(CC3497&lt;&gt;$CD$2,RANK(CC3497,$CC$7:$CC$33000,1),$CD$2)</f>
        <v>55153</v>
      </c>
      <c r="CE3497" s="32">
        <f t="shared" ref="CE3497:CE3560" si="1004">INDEX(Kassza,CH3497,6)</f>
        <v>0</v>
      </c>
      <c r="CF3497" s="32">
        <f t="shared" ref="CF3497:CF3560" si="1005">INDEX(Kassza,CH3497,8)</f>
        <v>0</v>
      </c>
      <c r="CG3497" s="32" t="str">
        <f t="shared" ref="CG3497:CG3560" si="1006">INDEX(Kassza,CH3497,7)&amp;INDEX(Kassza,CH3497,9)</f>
        <v/>
      </c>
      <c r="CH3497" s="32">
        <v>3492</v>
      </c>
      <c r="CI3497" s="32" t="s">
        <v>6</v>
      </c>
      <c r="CJ3497" s="32" t="str">
        <f t="shared" ref="CJ3497:CJ3560" si="1007">IF(INDEX(Kassza,CH3497,5)&lt;&gt;0,INDEX(Kassza,CH3497,5),"")</f>
        <v/>
      </c>
      <c r="CK3497" s="32" t="str">
        <f t="shared" ref="CK3497:CK3560" si="1008">IF(INDEX(Kassza,CH3497,10)&lt;&gt;0,INDEX(Kassza,CH3497,10),"")</f>
        <v/>
      </c>
      <c r="CL3497" s="32" t="str">
        <f t="shared" ref="CL3497:CL3560" si="1009">IF(INDEX(Kassza,CH3497,11)&lt;&gt;0,INDEX(Kassza,CH3497,11),"")</f>
        <v/>
      </c>
      <c r="CM3497" s="32" t="str">
        <f t="shared" ref="CM3497:CM3560" si="1010">IF(INDEX(Kassza,CH3497,4)&lt;&gt;0,INDEX(Kassza,CH3497,4),"")</f>
        <v/>
      </c>
      <c r="CN3497" s="32" t="str">
        <f t="shared" ref="CN3497:CN3560" si="1011">IF(INDEX(Kassza,CH3497,3)&lt;&gt;0,INDEX(Kassza,CH3497,3),"")</f>
        <v/>
      </c>
    </row>
    <row r="3498" spans="71:92" x14ac:dyDescent="0.3">
      <c r="BS3498" s="32" t="str">
        <f>IF(Kiadasi_kiseroiv!$K$2=BT3498,BV3498,"")</f>
        <v/>
      </c>
      <c r="BT3498" s="34" t="str">
        <f t="shared" si="994"/>
        <v/>
      </c>
      <c r="BU3498" s="32" t="str">
        <f t="shared" si="995"/>
        <v/>
      </c>
      <c r="BV3498" s="32" t="str">
        <f t="shared" si="996"/>
        <v/>
      </c>
      <c r="BW3498" s="32" t="str">
        <f t="shared" si="997"/>
        <v/>
      </c>
      <c r="BX3498" s="32" t="str">
        <f t="shared" si="998"/>
        <v/>
      </c>
      <c r="BY3498" s="32" t="str">
        <f t="shared" si="999"/>
        <v/>
      </c>
      <c r="BZ3498" s="32" t="str">
        <f t="shared" si="1000"/>
        <v/>
      </c>
      <c r="CA3498" s="32" t="str">
        <f t="shared" si="1001"/>
        <v/>
      </c>
      <c r="CB3498" s="33">
        <f>IF(COUNTIF($CD$7:CD3498,CD3498)=1,CD3498,CD3498+COUNTIF($CD$6:CD3497,CD3498))</f>
        <v>58644</v>
      </c>
      <c r="CC3498" s="34">
        <f t="shared" si="1002"/>
        <v>55153</v>
      </c>
      <c r="CD3498" s="32">
        <f t="shared" si="1003"/>
        <v>55153</v>
      </c>
      <c r="CE3498" s="32">
        <f t="shared" si="1004"/>
        <v>0</v>
      </c>
      <c r="CF3498" s="32">
        <f t="shared" si="1005"/>
        <v>0</v>
      </c>
      <c r="CG3498" s="32" t="str">
        <f t="shared" si="1006"/>
        <v/>
      </c>
      <c r="CH3498" s="32">
        <v>3493</v>
      </c>
      <c r="CI3498" s="32" t="s">
        <v>6</v>
      </c>
      <c r="CJ3498" s="32" t="str">
        <f t="shared" si="1007"/>
        <v/>
      </c>
      <c r="CK3498" s="32" t="str">
        <f t="shared" si="1008"/>
        <v/>
      </c>
      <c r="CL3498" s="32" t="str">
        <f t="shared" si="1009"/>
        <v/>
      </c>
      <c r="CM3498" s="32" t="str">
        <f t="shared" si="1010"/>
        <v/>
      </c>
      <c r="CN3498" s="32" t="str">
        <f t="shared" si="1011"/>
        <v/>
      </c>
    </row>
    <row r="3499" spans="71:92" x14ac:dyDescent="0.3">
      <c r="BS3499" s="32" t="str">
        <f>IF(Kiadasi_kiseroiv!$K$2=BT3499,BV3499,"")</f>
        <v/>
      </c>
      <c r="BT3499" s="34" t="str">
        <f t="shared" si="994"/>
        <v/>
      </c>
      <c r="BU3499" s="32" t="str">
        <f t="shared" si="995"/>
        <v/>
      </c>
      <c r="BV3499" s="32" t="str">
        <f t="shared" si="996"/>
        <v/>
      </c>
      <c r="BW3499" s="32" t="str">
        <f t="shared" si="997"/>
        <v/>
      </c>
      <c r="BX3499" s="32" t="str">
        <f t="shared" si="998"/>
        <v/>
      </c>
      <c r="BY3499" s="32" t="str">
        <f t="shared" si="999"/>
        <v/>
      </c>
      <c r="BZ3499" s="32" t="str">
        <f t="shared" si="1000"/>
        <v/>
      </c>
      <c r="CA3499" s="32" t="str">
        <f t="shared" si="1001"/>
        <v/>
      </c>
      <c r="CB3499" s="33">
        <f>IF(COUNTIF($CD$7:CD3499,CD3499)=1,CD3499,CD3499+COUNTIF($CD$6:CD3498,CD3499))</f>
        <v>58645</v>
      </c>
      <c r="CC3499" s="34">
        <f t="shared" si="1002"/>
        <v>55153</v>
      </c>
      <c r="CD3499" s="32">
        <f t="shared" si="1003"/>
        <v>55153</v>
      </c>
      <c r="CE3499" s="32">
        <f t="shared" si="1004"/>
        <v>0</v>
      </c>
      <c r="CF3499" s="32">
        <f t="shared" si="1005"/>
        <v>0</v>
      </c>
      <c r="CG3499" s="32" t="str">
        <f t="shared" si="1006"/>
        <v/>
      </c>
      <c r="CH3499" s="32">
        <v>3494</v>
      </c>
      <c r="CI3499" s="32" t="s">
        <v>6</v>
      </c>
      <c r="CJ3499" s="32" t="str">
        <f t="shared" si="1007"/>
        <v/>
      </c>
      <c r="CK3499" s="32" t="str">
        <f t="shared" si="1008"/>
        <v/>
      </c>
      <c r="CL3499" s="32" t="str">
        <f t="shared" si="1009"/>
        <v/>
      </c>
      <c r="CM3499" s="32" t="str">
        <f t="shared" si="1010"/>
        <v/>
      </c>
      <c r="CN3499" s="32" t="str">
        <f t="shared" si="1011"/>
        <v/>
      </c>
    </row>
    <row r="3500" spans="71:92" x14ac:dyDescent="0.3">
      <c r="BS3500" s="32" t="str">
        <f>IF(Kiadasi_kiseroiv!$K$2=BT3500,BV3500,"")</f>
        <v/>
      </c>
      <c r="BT3500" s="34" t="str">
        <f t="shared" si="994"/>
        <v/>
      </c>
      <c r="BU3500" s="32" t="str">
        <f t="shared" si="995"/>
        <v/>
      </c>
      <c r="BV3500" s="32" t="str">
        <f t="shared" si="996"/>
        <v/>
      </c>
      <c r="BW3500" s="32" t="str">
        <f t="shared" si="997"/>
        <v/>
      </c>
      <c r="BX3500" s="32" t="str">
        <f t="shared" si="998"/>
        <v/>
      </c>
      <c r="BY3500" s="32" t="str">
        <f t="shared" si="999"/>
        <v/>
      </c>
      <c r="BZ3500" s="32" t="str">
        <f t="shared" si="1000"/>
        <v/>
      </c>
      <c r="CA3500" s="32" t="str">
        <f t="shared" si="1001"/>
        <v/>
      </c>
      <c r="CB3500" s="33">
        <f>IF(COUNTIF($CD$7:CD3500,CD3500)=1,CD3500,CD3500+COUNTIF($CD$6:CD3499,CD3500))</f>
        <v>58646</v>
      </c>
      <c r="CC3500" s="34">
        <f t="shared" si="1002"/>
        <v>55153</v>
      </c>
      <c r="CD3500" s="32">
        <f t="shared" si="1003"/>
        <v>55153</v>
      </c>
      <c r="CE3500" s="32">
        <f t="shared" si="1004"/>
        <v>0</v>
      </c>
      <c r="CF3500" s="32">
        <f t="shared" si="1005"/>
        <v>0</v>
      </c>
      <c r="CG3500" s="32" t="str">
        <f t="shared" si="1006"/>
        <v/>
      </c>
      <c r="CH3500" s="32">
        <v>3495</v>
      </c>
      <c r="CI3500" s="32" t="s">
        <v>6</v>
      </c>
      <c r="CJ3500" s="32" t="str">
        <f t="shared" si="1007"/>
        <v/>
      </c>
      <c r="CK3500" s="32" t="str">
        <f t="shared" si="1008"/>
        <v/>
      </c>
      <c r="CL3500" s="32" t="str">
        <f t="shared" si="1009"/>
        <v/>
      </c>
      <c r="CM3500" s="32" t="str">
        <f t="shared" si="1010"/>
        <v/>
      </c>
      <c r="CN3500" s="32" t="str">
        <f t="shared" si="1011"/>
        <v/>
      </c>
    </row>
    <row r="3501" spans="71:92" x14ac:dyDescent="0.3">
      <c r="BS3501" s="32" t="str">
        <f>IF(Kiadasi_kiseroiv!$K$2=BT3501,BV3501,"")</f>
        <v/>
      </c>
      <c r="BT3501" s="34" t="str">
        <f t="shared" si="994"/>
        <v/>
      </c>
      <c r="BU3501" s="32" t="str">
        <f t="shared" si="995"/>
        <v/>
      </c>
      <c r="BV3501" s="32" t="str">
        <f t="shared" si="996"/>
        <v/>
      </c>
      <c r="BW3501" s="32" t="str">
        <f t="shared" si="997"/>
        <v/>
      </c>
      <c r="BX3501" s="32" t="str">
        <f t="shared" si="998"/>
        <v/>
      </c>
      <c r="BY3501" s="32" t="str">
        <f t="shared" si="999"/>
        <v/>
      </c>
      <c r="BZ3501" s="32" t="str">
        <f t="shared" si="1000"/>
        <v/>
      </c>
      <c r="CA3501" s="32" t="str">
        <f t="shared" si="1001"/>
        <v/>
      </c>
      <c r="CB3501" s="33">
        <f>IF(COUNTIF($CD$7:CD3501,CD3501)=1,CD3501,CD3501+COUNTIF($CD$6:CD3500,CD3501))</f>
        <v>58647</v>
      </c>
      <c r="CC3501" s="34">
        <f t="shared" si="1002"/>
        <v>55153</v>
      </c>
      <c r="CD3501" s="32">
        <f t="shared" si="1003"/>
        <v>55153</v>
      </c>
      <c r="CE3501" s="32">
        <f t="shared" si="1004"/>
        <v>0</v>
      </c>
      <c r="CF3501" s="32">
        <f t="shared" si="1005"/>
        <v>0</v>
      </c>
      <c r="CG3501" s="32" t="str">
        <f t="shared" si="1006"/>
        <v/>
      </c>
      <c r="CH3501" s="32">
        <v>3496</v>
      </c>
      <c r="CI3501" s="32" t="s">
        <v>6</v>
      </c>
      <c r="CJ3501" s="32" t="str">
        <f t="shared" si="1007"/>
        <v/>
      </c>
      <c r="CK3501" s="32" t="str">
        <f t="shared" si="1008"/>
        <v/>
      </c>
      <c r="CL3501" s="32" t="str">
        <f t="shared" si="1009"/>
        <v/>
      </c>
      <c r="CM3501" s="32" t="str">
        <f t="shared" si="1010"/>
        <v/>
      </c>
      <c r="CN3501" s="32" t="str">
        <f t="shared" si="1011"/>
        <v/>
      </c>
    </row>
    <row r="3502" spans="71:92" x14ac:dyDescent="0.3">
      <c r="BS3502" s="32" t="str">
        <f>IF(Kiadasi_kiseroiv!$K$2=BT3502,BV3502,"")</f>
        <v/>
      </c>
      <c r="BT3502" s="34" t="str">
        <f t="shared" si="994"/>
        <v/>
      </c>
      <c r="BU3502" s="32" t="str">
        <f t="shared" si="995"/>
        <v/>
      </c>
      <c r="BV3502" s="32" t="str">
        <f t="shared" si="996"/>
        <v/>
      </c>
      <c r="BW3502" s="32" t="str">
        <f t="shared" si="997"/>
        <v/>
      </c>
      <c r="BX3502" s="32" t="str">
        <f t="shared" si="998"/>
        <v/>
      </c>
      <c r="BY3502" s="32" t="str">
        <f t="shared" si="999"/>
        <v/>
      </c>
      <c r="BZ3502" s="32" t="str">
        <f t="shared" si="1000"/>
        <v/>
      </c>
      <c r="CA3502" s="32" t="str">
        <f t="shared" si="1001"/>
        <v/>
      </c>
      <c r="CB3502" s="33">
        <f>IF(COUNTIF($CD$7:CD3502,CD3502)=1,CD3502,CD3502+COUNTIF($CD$6:CD3501,CD3502))</f>
        <v>58648</v>
      </c>
      <c r="CC3502" s="34">
        <f t="shared" si="1002"/>
        <v>55153</v>
      </c>
      <c r="CD3502" s="32">
        <f t="shared" si="1003"/>
        <v>55153</v>
      </c>
      <c r="CE3502" s="32">
        <f t="shared" si="1004"/>
        <v>0</v>
      </c>
      <c r="CF3502" s="32">
        <f t="shared" si="1005"/>
        <v>0</v>
      </c>
      <c r="CG3502" s="32" t="str">
        <f t="shared" si="1006"/>
        <v/>
      </c>
      <c r="CH3502" s="32">
        <v>3497</v>
      </c>
      <c r="CI3502" s="32" t="s">
        <v>6</v>
      </c>
      <c r="CJ3502" s="32" t="str">
        <f t="shared" si="1007"/>
        <v/>
      </c>
      <c r="CK3502" s="32" t="str">
        <f t="shared" si="1008"/>
        <v/>
      </c>
      <c r="CL3502" s="32" t="str">
        <f t="shared" si="1009"/>
        <v/>
      </c>
      <c r="CM3502" s="32" t="str">
        <f t="shared" si="1010"/>
        <v/>
      </c>
      <c r="CN3502" s="32" t="str">
        <f t="shared" si="1011"/>
        <v/>
      </c>
    </row>
    <row r="3503" spans="71:92" x14ac:dyDescent="0.3">
      <c r="BS3503" s="32" t="str">
        <f>IF(Kiadasi_kiseroiv!$K$2=BT3503,BV3503,"")</f>
        <v/>
      </c>
      <c r="BT3503" s="34" t="str">
        <f t="shared" si="994"/>
        <v/>
      </c>
      <c r="BU3503" s="32" t="str">
        <f t="shared" si="995"/>
        <v/>
      </c>
      <c r="BV3503" s="32" t="str">
        <f t="shared" si="996"/>
        <v/>
      </c>
      <c r="BW3503" s="32" t="str">
        <f t="shared" si="997"/>
        <v/>
      </c>
      <c r="BX3503" s="32" t="str">
        <f t="shared" si="998"/>
        <v/>
      </c>
      <c r="BY3503" s="32" t="str">
        <f t="shared" si="999"/>
        <v/>
      </c>
      <c r="BZ3503" s="32" t="str">
        <f t="shared" si="1000"/>
        <v/>
      </c>
      <c r="CA3503" s="32" t="str">
        <f t="shared" si="1001"/>
        <v/>
      </c>
      <c r="CB3503" s="33">
        <f>IF(COUNTIF($CD$7:CD3503,CD3503)=1,CD3503,CD3503+COUNTIF($CD$6:CD3502,CD3503))</f>
        <v>58649</v>
      </c>
      <c r="CC3503" s="34">
        <f t="shared" si="1002"/>
        <v>55153</v>
      </c>
      <c r="CD3503" s="32">
        <f t="shared" si="1003"/>
        <v>55153</v>
      </c>
      <c r="CE3503" s="32">
        <f t="shared" si="1004"/>
        <v>0</v>
      </c>
      <c r="CF3503" s="32">
        <f t="shared" si="1005"/>
        <v>0</v>
      </c>
      <c r="CG3503" s="32" t="str">
        <f t="shared" si="1006"/>
        <v/>
      </c>
      <c r="CH3503" s="32">
        <v>3498</v>
      </c>
      <c r="CI3503" s="32" t="s">
        <v>6</v>
      </c>
      <c r="CJ3503" s="32" t="str">
        <f t="shared" si="1007"/>
        <v/>
      </c>
      <c r="CK3503" s="32" t="str">
        <f t="shared" si="1008"/>
        <v/>
      </c>
      <c r="CL3503" s="32" t="str">
        <f t="shared" si="1009"/>
        <v/>
      </c>
      <c r="CM3503" s="32" t="str">
        <f t="shared" si="1010"/>
        <v/>
      </c>
      <c r="CN3503" s="32" t="str">
        <f t="shared" si="1011"/>
        <v/>
      </c>
    </row>
    <row r="3504" spans="71:92" x14ac:dyDescent="0.3">
      <c r="BS3504" s="32" t="str">
        <f>IF(Kiadasi_kiseroiv!$K$2=BT3504,BV3504,"")</f>
        <v/>
      </c>
      <c r="BT3504" s="34" t="str">
        <f t="shared" si="994"/>
        <v/>
      </c>
      <c r="BU3504" s="32" t="str">
        <f t="shared" si="995"/>
        <v/>
      </c>
      <c r="BV3504" s="32" t="str">
        <f t="shared" si="996"/>
        <v/>
      </c>
      <c r="BW3504" s="32" t="str">
        <f t="shared" si="997"/>
        <v/>
      </c>
      <c r="BX3504" s="32" t="str">
        <f t="shared" si="998"/>
        <v/>
      </c>
      <c r="BY3504" s="32" t="str">
        <f t="shared" si="999"/>
        <v/>
      </c>
      <c r="BZ3504" s="32" t="str">
        <f t="shared" si="1000"/>
        <v/>
      </c>
      <c r="CA3504" s="32" t="str">
        <f t="shared" si="1001"/>
        <v/>
      </c>
      <c r="CB3504" s="33">
        <f>IF(COUNTIF($CD$7:CD3504,CD3504)=1,CD3504,CD3504+COUNTIF($CD$6:CD3503,CD3504))</f>
        <v>58650</v>
      </c>
      <c r="CC3504" s="34">
        <f t="shared" si="1002"/>
        <v>55153</v>
      </c>
      <c r="CD3504" s="32">
        <f t="shared" si="1003"/>
        <v>55153</v>
      </c>
      <c r="CE3504" s="32">
        <f t="shared" si="1004"/>
        <v>0</v>
      </c>
      <c r="CF3504" s="32">
        <f t="shared" si="1005"/>
        <v>0</v>
      </c>
      <c r="CG3504" s="32" t="str">
        <f t="shared" si="1006"/>
        <v/>
      </c>
      <c r="CH3504" s="32">
        <v>3499</v>
      </c>
      <c r="CI3504" s="32" t="s">
        <v>6</v>
      </c>
      <c r="CJ3504" s="32" t="str">
        <f t="shared" si="1007"/>
        <v/>
      </c>
      <c r="CK3504" s="32" t="str">
        <f t="shared" si="1008"/>
        <v/>
      </c>
      <c r="CL3504" s="32" t="str">
        <f t="shared" si="1009"/>
        <v/>
      </c>
      <c r="CM3504" s="32" t="str">
        <f t="shared" si="1010"/>
        <v/>
      </c>
      <c r="CN3504" s="32" t="str">
        <f t="shared" si="1011"/>
        <v/>
      </c>
    </row>
    <row r="3505" spans="71:92" x14ac:dyDescent="0.3">
      <c r="BS3505" s="32" t="str">
        <f>IF(Kiadasi_kiseroiv!$K$2=BT3505,BV3505,"")</f>
        <v/>
      </c>
      <c r="BT3505" s="34" t="str">
        <f t="shared" si="994"/>
        <v/>
      </c>
      <c r="BU3505" s="32" t="str">
        <f t="shared" si="995"/>
        <v/>
      </c>
      <c r="BV3505" s="32" t="str">
        <f t="shared" si="996"/>
        <v/>
      </c>
      <c r="BW3505" s="32" t="str">
        <f t="shared" si="997"/>
        <v/>
      </c>
      <c r="BX3505" s="32" t="str">
        <f t="shared" si="998"/>
        <v/>
      </c>
      <c r="BY3505" s="32" t="str">
        <f t="shared" si="999"/>
        <v/>
      </c>
      <c r="BZ3505" s="32" t="str">
        <f t="shared" si="1000"/>
        <v/>
      </c>
      <c r="CA3505" s="32" t="str">
        <f t="shared" si="1001"/>
        <v/>
      </c>
      <c r="CB3505" s="33">
        <f>IF(COUNTIF($CD$7:CD3505,CD3505)=1,CD3505,CD3505+COUNTIF($CD$6:CD3504,CD3505))</f>
        <v>58651</v>
      </c>
      <c r="CC3505" s="34">
        <f t="shared" si="1002"/>
        <v>55153</v>
      </c>
      <c r="CD3505" s="32">
        <f t="shared" si="1003"/>
        <v>55153</v>
      </c>
      <c r="CE3505" s="32">
        <f t="shared" si="1004"/>
        <v>0</v>
      </c>
      <c r="CF3505" s="32">
        <f t="shared" si="1005"/>
        <v>0</v>
      </c>
      <c r="CG3505" s="32" t="str">
        <f t="shared" si="1006"/>
        <v/>
      </c>
      <c r="CH3505" s="32">
        <v>3500</v>
      </c>
      <c r="CI3505" s="32" t="s">
        <v>6</v>
      </c>
      <c r="CJ3505" s="32" t="str">
        <f t="shared" si="1007"/>
        <v/>
      </c>
      <c r="CK3505" s="32" t="str">
        <f t="shared" si="1008"/>
        <v/>
      </c>
      <c r="CL3505" s="32" t="str">
        <f t="shared" si="1009"/>
        <v/>
      </c>
      <c r="CM3505" s="32" t="str">
        <f t="shared" si="1010"/>
        <v/>
      </c>
      <c r="CN3505" s="32" t="str">
        <f t="shared" si="1011"/>
        <v/>
      </c>
    </row>
    <row r="3506" spans="71:92" x14ac:dyDescent="0.3">
      <c r="BS3506" s="32" t="str">
        <f>IF(Kiadasi_kiseroiv!$K$2=BT3506,BV3506,"")</f>
        <v/>
      </c>
      <c r="BT3506" s="34" t="str">
        <f t="shared" si="994"/>
        <v/>
      </c>
      <c r="BU3506" s="32" t="str">
        <f t="shared" si="995"/>
        <v/>
      </c>
      <c r="BV3506" s="32" t="str">
        <f t="shared" si="996"/>
        <v/>
      </c>
      <c r="BW3506" s="32" t="str">
        <f t="shared" si="997"/>
        <v/>
      </c>
      <c r="BX3506" s="32" t="str">
        <f t="shared" si="998"/>
        <v/>
      </c>
      <c r="BY3506" s="32" t="str">
        <f t="shared" si="999"/>
        <v/>
      </c>
      <c r="BZ3506" s="32" t="str">
        <f t="shared" si="1000"/>
        <v/>
      </c>
      <c r="CA3506" s="32" t="str">
        <f t="shared" si="1001"/>
        <v/>
      </c>
      <c r="CB3506" s="33">
        <f>IF(COUNTIF($CD$7:CD3506,CD3506)=1,CD3506,CD3506+COUNTIF($CD$6:CD3505,CD3506))</f>
        <v>58652</v>
      </c>
      <c r="CC3506" s="34">
        <f t="shared" si="1002"/>
        <v>55153</v>
      </c>
      <c r="CD3506" s="32">
        <f t="shared" si="1003"/>
        <v>55153</v>
      </c>
      <c r="CE3506" s="32">
        <f t="shared" si="1004"/>
        <v>0</v>
      </c>
      <c r="CF3506" s="32">
        <f t="shared" si="1005"/>
        <v>0</v>
      </c>
      <c r="CG3506" s="32" t="str">
        <f t="shared" si="1006"/>
        <v/>
      </c>
      <c r="CH3506" s="32">
        <v>3501</v>
      </c>
      <c r="CI3506" s="32" t="s">
        <v>6</v>
      </c>
      <c r="CJ3506" s="32" t="str">
        <f t="shared" si="1007"/>
        <v/>
      </c>
      <c r="CK3506" s="32" t="str">
        <f t="shared" si="1008"/>
        <v/>
      </c>
      <c r="CL3506" s="32" t="str">
        <f t="shared" si="1009"/>
        <v/>
      </c>
      <c r="CM3506" s="32" t="str">
        <f t="shared" si="1010"/>
        <v/>
      </c>
      <c r="CN3506" s="32" t="str">
        <f t="shared" si="1011"/>
        <v/>
      </c>
    </row>
    <row r="3507" spans="71:92" x14ac:dyDescent="0.3">
      <c r="BS3507" s="32" t="str">
        <f>IF(Kiadasi_kiseroiv!$K$2=BT3507,BV3507,"")</f>
        <v/>
      </c>
      <c r="BT3507" s="34" t="str">
        <f t="shared" si="994"/>
        <v/>
      </c>
      <c r="BU3507" s="32" t="str">
        <f t="shared" si="995"/>
        <v/>
      </c>
      <c r="BV3507" s="32" t="str">
        <f t="shared" si="996"/>
        <v/>
      </c>
      <c r="BW3507" s="32" t="str">
        <f t="shared" si="997"/>
        <v/>
      </c>
      <c r="BX3507" s="32" t="str">
        <f t="shared" si="998"/>
        <v/>
      </c>
      <c r="BY3507" s="32" t="str">
        <f t="shared" si="999"/>
        <v/>
      </c>
      <c r="BZ3507" s="32" t="str">
        <f t="shared" si="1000"/>
        <v/>
      </c>
      <c r="CA3507" s="32" t="str">
        <f t="shared" si="1001"/>
        <v/>
      </c>
      <c r="CB3507" s="33">
        <f>IF(COUNTIF($CD$7:CD3507,CD3507)=1,CD3507,CD3507+COUNTIF($CD$6:CD3506,CD3507))</f>
        <v>58653</v>
      </c>
      <c r="CC3507" s="34">
        <f t="shared" si="1002"/>
        <v>55153</v>
      </c>
      <c r="CD3507" s="32">
        <f t="shared" si="1003"/>
        <v>55153</v>
      </c>
      <c r="CE3507" s="32">
        <f t="shared" si="1004"/>
        <v>0</v>
      </c>
      <c r="CF3507" s="32">
        <f t="shared" si="1005"/>
        <v>0</v>
      </c>
      <c r="CG3507" s="32" t="str">
        <f t="shared" si="1006"/>
        <v/>
      </c>
      <c r="CH3507" s="32">
        <v>3502</v>
      </c>
      <c r="CI3507" s="32" t="s">
        <v>6</v>
      </c>
      <c r="CJ3507" s="32" t="str">
        <f t="shared" si="1007"/>
        <v/>
      </c>
      <c r="CK3507" s="32" t="str">
        <f t="shared" si="1008"/>
        <v/>
      </c>
      <c r="CL3507" s="32" t="str">
        <f t="shared" si="1009"/>
        <v/>
      </c>
      <c r="CM3507" s="32" t="str">
        <f t="shared" si="1010"/>
        <v/>
      </c>
      <c r="CN3507" s="32" t="str">
        <f t="shared" si="1011"/>
        <v/>
      </c>
    </row>
    <row r="3508" spans="71:92" x14ac:dyDescent="0.3">
      <c r="BS3508" s="32" t="str">
        <f>IF(Kiadasi_kiseroiv!$K$2=BT3508,BV3508,"")</f>
        <v/>
      </c>
      <c r="BT3508" s="34" t="str">
        <f t="shared" si="994"/>
        <v/>
      </c>
      <c r="BU3508" s="32" t="str">
        <f t="shared" si="995"/>
        <v/>
      </c>
      <c r="BV3508" s="32" t="str">
        <f t="shared" si="996"/>
        <v/>
      </c>
      <c r="BW3508" s="32" t="str">
        <f t="shared" si="997"/>
        <v/>
      </c>
      <c r="BX3508" s="32" t="str">
        <f t="shared" si="998"/>
        <v/>
      </c>
      <c r="BY3508" s="32" t="str">
        <f t="shared" si="999"/>
        <v/>
      </c>
      <c r="BZ3508" s="32" t="str">
        <f t="shared" si="1000"/>
        <v/>
      </c>
      <c r="CA3508" s="32" t="str">
        <f t="shared" si="1001"/>
        <v/>
      </c>
      <c r="CB3508" s="33">
        <f>IF(COUNTIF($CD$7:CD3508,CD3508)=1,CD3508,CD3508+COUNTIF($CD$6:CD3507,CD3508))</f>
        <v>58654</v>
      </c>
      <c r="CC3508" s="34">
        <f t="shared" si="1002"/>
        <v>55153</v>
      </c>
      <c r="CD3508" s="32">
        <f t="shared" si="1003"/>
        <v>55153</v>
      </c>
      <c r="CE3508" s="32">
        <f t="shared" si="1004"/>
        <v>0</v>
      </c>
      <c r="CF3508" s="32">
        <f t="shared" si="1005"/>
        <v>0</v>
      </c>
      <c r="CG3508" s="32" t="str">
        <f t="shared" si="1006"/>
        <v/>
      </c>
      <c r="CH3508" s="32">
        <v>3503</v>
      </c>
      <c r="CI3508" s="32" t="s">
        <v>6</v>
      </c>
      <c r="CJ3508" s="32" t="str">
        <f t="shared" si="1007"/>
        <v/>
      </c>
      <c r="CK3508" s="32" t="str">
        <f t="shared" si="1008"/>
        <v/>
      </c>
      <c r="CL3508" s="32" t="str">
        <f t="shared" si="1009"/>
        <v/>
      </c>
      <c r="CM3508" s="32" t="str">
        <f t="shared" si="1010"/>
        <v/>
      </c>
      <c r="CN3508" s="32" t="str">
        <f t="shared" si="1011"/>
        <v/>
      </c>
    </row>
    <row r="3509" spans="71:92" x14ac:dyDescent="0.3">
      <c r="BS3509" s="32" t="str">
        <f>IF(Kiadasi_kiseroiv!$K$2=BT3509,BV3509,"")</f>
        <v/>
      </c>
      <c r="BT3509" s="34" t="str">
        <f t="shared" si="994"/>
        <v/>
      </c>
      <c r="BU3509" s="32" t="str">
        <f t="shared" si="995"/>
        <v/>
      </c>
      <c r="BV3509" s="32" t="str">
        <f t="shared" si="996"/>
        <v/>
      </c>
      <c r="BW3509" s="32" t="str">
        <f t="shared" si="997"/>
        <v/>
      </c>
      <c r="BX3509" s="32" t="str">
        <f t="shared" si="998"/>
        <v/>
      </c>
      <c r="BY3509" s="32" t="str">
        <f t="shared" si="999"/>
        <v/>
      </c>
      <c r="BZ3509" s="32" t="str">
        <f t="shared" si="1000"/>
        <v/>
      </c>
      <c r="CA3509" s="32" t="str">
        <f t="shared" si="1001"/>
        <v/>
      </c>
      <c r="CB3509" s="33">
        <f>IF(COUNTIF($CD$7:CD3509,CD3509)=1,CD3509,CD3509+COUNTIF($CD$6:CD3508,CD3509))</f>
        <v>58655</v>
      </c>
      <c r="CC3509" s="34">
        <f t="shared" si="1002"/>
        <v>55153</v>
      </c>
      <c r="CD3509" s="32">
        <f t="shared" si="1003"/>
        <v>55153</v>
      </c>
      <c r="CE3509" s="32">
        <f t="shared" si="1004"/>
        <v>0</v>
      </c>
      <c r="CF3509" s="32">
        <f t="shared" si="1005"/>
        <v>0</v>
      </c>
      <c r="CG3509" s="32" t="str">
        <f t="shared" si="1006"/>
        <v/>
      </c>
      <c r="CH3509" s="32">
        <v>3504</v>
      </c>
      <c r="CI3509" s="32" t="s">
        <v>6</v>
      </c>
      <c r="CJ3509" s="32" t="str">
        <f t="shared" si="1007"/>
        <v/>
      </c>
      <c r="CK3509" s="32" t="str">
        <f t="shared" si="1008"/>
        <v/>
      </c>
      <c r="CL3509" s="32" t="str">
        <f t="shared" si="1009"/>
        <v/>
      </c>
      <c r="CM3509" s="32" t="str">
        <f t="shared" si="1010"/>
        <v/>
      </c>
      <c r="CN3509" s="32" t="str">
        <f t="shared" si="1011"/>
        <v/>
      </c>
    </row>
    <row r="3510" spans="71:92" x14ac:dyDescent="0.3">
      <c r="BS3510" s="32" t="str">
        <f>IF(Kiadasi_kiseroiv!$K$2=BT3510,BV3510,"")</f>
        <v/>
      </c>
      <c r="BT3510" s="34" t="str">
        <f t="shared" si="994"/>
        <v/>
      </c>
      <c r="BU3510" s="32" t="str">
        <f t="shared" si="995"/>
        <v/>
      </c>
      <c r="BV3510" s="32" t="str">
        <f t="shared" si="996"/>
        <v/>
      </c>
      <c r="BW3510" s="32" t="str">
        <f t="shared" si="997"/>
        <v/>
      </c>
      <c r="BX3510" s="32" t="str">
        <f t="shared" si="998"/>
        <v/>
      </c>
      <c r="BY3510" s="32" t="str">
        <f t="shared" si="999"/>
        <v/>
      </c>
      <c r="BZ3510" s="32" t="str">
        <f t="shared" si="1000"/>
        <v/>
      </c>
      <c r="CA3510" s="32" t="str">
        <f t="shared" si="1001"/>
        <v/>
      </c>
      <c r="CB3510" s="33">
        <f>IF(COUNTIF($CD$7:CD3510,CD3510)=1,CD3510,CD3510+COUNTIF($CD$6:CD3509,CD3510))</f>
        <v>58656</v>
      </c>
      <c r="CC3510" s="34">
        <f t="shared" si="1002"/>
        <v>55153</v>
      </c>
      <c r="CD3510" s="32">
        <f t="shared" si="1003"/>
        <v>55153</v>
      </c>
      <c r="CE3510" s="32">
        <f t="shared" si="1004"/>
        <v>0</v>
      </c>
      <c r="CF3510" s="32">
        <f t="shared" si="1005"/>
        <v>0</v>
      </c>
      <c r="CG3510" s="32" t="str">
        <f t="shared" si="1006"/>
        <v/>
      </c>
      <c r="CH3510" s="32">
        <v>3505</v>
      </c>
      <c r="CI3510" s="32" t="s">
        <v>6</v>
      </c>
      <c r="CJ3510" s="32" t="str">
        <f t="shared" si="1007"/>
        <v/>
      </c>
      <c r="CK3510" s="32" t="str">
        <f t="shared" si="1008"/>
        <v/>
      </c>
      <c r="CL3510" s="32" t="str">
        <f t="shared" si="1009"/>
        <v/>
      </c>
      <c r="CM3510" s="32" t="str">
        <f t="shared" si="1010"/>
        <v/>
      </c>
      <c r="CN3510" s="32" t="str">
        <f t="shared" si="1011"/>
        <v/>
      </c>
    </row>
    <row r="3511" spans="71:92" x14ac:dyDescent="0.3">
      <c r="BS3511" s="32" t="str">
        <f>IF(Kiadasi_kiseroiv!$K$2=BT3511,BV3511,"")</f>
        <v/>
      </c>
      <c r="BT3511" s="34" t="str">
        <f t="shared" si="994"/>
        <v/>
      </c>
      <c r="BU3511" s="32" t="str">
        <f t="shared" si="995"/>
        <v/>
      </c>
      <c r="BV3511" s="32" t="str">
        <f t="shared" si="996"/>
        <v/>
      </c>
      <c r="BW3511" s="32" t="str">
        <f t="shared" si="997"/>
        <v/>
      </c>
      <c r="BX3511" s="32" t="str">
        <f t="shared" si="998"/>
        <v/>
      </c>
      <c r="BY3511" s="32" t="str">
        <f t="shared" si="999"/>
        <v/>
      </c>
      <c r="BZ3511" s="32" t="str">
        <f t="shared" si="1000"/>
        <v/>
      </c>
      <c r="CA3511" s="32" t="str">
        <f t="shared" si="1001"/>
        <v/>
      </c>
      <c r="CB3511" s="33">
        <f>IF(COUNTIF($CD$7:CD3511,CD3511)=1,CD3511,CD3511+COUNTIF($CD$6:CD3510,CD3511))</f>
        <v>58657</v>
      </c>
      <c r="CC3511" s="34">
        <f t="shared" si="1002"/>
        <v>55153</v>
      </c>
      <c r="CD3511" s="32">
        <f t="shared" si="1003"/>
        <v>55153</v>
      </c>
      <c r="CE3511" s="32">
        <f t="shared" si="1004"/>
        <v>0</v>
      </c>
      <c r="CF3511" s="32">
        <f t="shared" si="1005"/>
        <v>0</v>
      </c>
      <c r="CG3511" s="32" t="str">
        <f t="shared" si="1006"/>
        <v/>
      </c>
      <c r="CH3511" s="32">
        <v>3506</v>
      </c>
      <c r="CI3511" s="32" t="s">
        <v>6</v>
      </c>
      <c r="CJ3511" s="32" t="str">
        <f t="shared" si="1007"/>
        <v/>
      </c>
      <c r="CK3511" s="32" t="str">
        <f t="shared" si="1008"/>
        <v/>
      </c>
      <c r="CL3511" s="32" t="str">
        <f t="shared" si="1009"/>
        <v/>
      </c>
      <c r="CM3511" s="32" t="str">
        <f t="shared" si="1010"/>
        <v/>
      </c>
      <c r="CN3511" s="32" t="str">
        <f t="shared" si="1011"/>
        <v/>
      </c>
    </row>
    <row r="3512" spans="71:92" x14ac:dyDescent="0.3">
      <c r="BS3512" s="32" t="str">
        <f>IF(Kiadasi_kiseroiv!$K$2=BT3512,BV3512,"")</f>
        <v/>
      </c>
      <c r="BT3512" s="34" t="str">
        <f t="shared" si="994"/>
        <v/>
      </c>
      <c r="BU3512" s="32" t="str">
        <f t="shared" si="995"/>
        <v/>
      </c>
      <c r="BV3512" s="32" t="str">
        <f t="shared" si="996"/>
        <v/>
      </c>
      <c r="BW3512" s="32" t="str">
        <f t="shared" si="997"/>
        <v/>
      </c>
      <c r="BX3512" s="32" t="str">
        <f t="shared" si="998"/>
        <v/>
      </c>
      <c r="BY3512" s="32" t="str">
        <f t="shared" si="999"/>
        <v/>
      </c>
      <c r="BZ3512" s="32" t="str">
        <f t="shared" si="1000"/>
        <v/>
      </c>
      <c r="CA3512" s="32" t="str">
        <f t="shared" si="1001"/>
        <v/>
      </c>
      <c r="CB3512" s="33">
        <f>IF(COUNTIF($CD$7:CD3512,CD3512)=1,CD3512,CD3512+COUNTIF($CD$6:CD3511,CD3512))</f>
        <v>58658</v>
      </c>
      <c r="CC3512" s="34">
        <f t="shared" si="1002"/>
        <v>55153</v>
      </c>
      <c r="CD3512" s="32">
        <f t="shared" si="1003"/>
        <v>55153</v>
      </c>
      <c r="CE3512" s="32">
        <f t="shared" si="1004"/>
        <v>0</v>
      </c>
      <c r="CF3512" s="32">
        <f t="shared" si="1005"/>
        <v>0</v>
      </c>
      <c r="CG3512" s="32" t="str">
        <f t="shared" si="1006"/>
        <v/>
      </c>
      <c r="CH3512" s="32">
        <v>3507</v>
      </c>
      <c r="CI3512" s="32" t="s">
        <v>6</v>
      </c>
      <c r="CJ3512" s="32" t="str">
        <f t="shared" si="1007"/>
        <v/>
      </c>
      <c r="CK3512" s="32" t="str">
        <f t="shared" si="1008"/>
        <v/>
      </c>
      <c r="CL3512" s="32" t="str">
        <f t="shared" si="1009"/>
        <v/>
      </c>
      <c r="CM3512" s="32" t="str">
        <f t="shared" si="1010"/>
        <v/>
      </c>
      <c r="CN3512" s="32" t="str">
        <f t="shared" si="1011"/>
        <v/>
      </c>
    </row>
    <row r="3513" spans="71:92" x14ac:dyDescent="0.3">
      <c r="BS3513" s="32" t="str">
        <f>IF(Kiadasi_kiseroiv!$K$2=BT3513,BV3513,"")</f>
        <v/>
      </c>
      <c r="BT3513" s="34" t="str">
        <f t="shared" si="994"/>
        <v/>
      </c>
      <c r="BU3513" s="32" t="str">
        <f t="shared" si="995"/>
        <v/>
      </c>
      <c r="BV3513" s="32" t="str">
        <f t="shared" si="996"/>
        <v/>
      </c>
      <c r="BW3513" s="32" t="str">
        <f t="shared" si="997"/>
        <v/>
      </c>
      <c r="BX3513" s="32" t="str">
        <f t="shared" si="998"/>
        <v/>
      </c>
      <c r="BY3513" s="32" t="str">
        <f t="shared" si="999"/>
        <v/>
      </c>
      <c r="BZ3513" s="32" t="str">
        <f t="shared" si="1000"/>
        <v/>
      </c>
      <c r="CA3513" s="32" t="str">
        <f t="shared" si="1001"/>
        <v/>
      </c>
      <c r="CB3513" s="33">
        <f>IF(COUNTIF($CD$7:CD3513,CD3513)=1,CD3513,CD3513+COUNTIF($CD$6:CD3512,CD3513))</f>
        <v>58659</v>
      </c>
      <c r="CC3513" s="34">
        <f t="shared" si="1002"/>
        <v>55153</v>
      </c>
      <c r="CD3513" s="32">
        <f t="shared" si="1003"/>
        <v>55153</v>
      </c>
      <c r="CE3513" s="32">
        <f t="shared" si="1004"/>
        <v>0</v>
      </c>
      <c r="CF3513" s="32">
        <f t="shared" si="1005"/>
        <v>0</v>
      </c>
      <c r="CG3513" s="32" t="str">
        <f t="shared" si="1006"/>
        <v/>
      </c>
      <c r="CH3513" s="32">
        <v>3508</v>
      </c>
      <c r="CI3513" s="32" t="s">
        <v>6</v>
      </c>
      <c r="CJ3513" s="32" t="str">
        <f t="shared" si="1007"/>
        <v/>
      </c>
      <c r="CK3513" s="32" t="str">
        <f t="shared" si="1008"/>
        <v/>
      </c>
      <c r="CL3513" s="32" t="str">
        <f t="shared" si="1009"/>
        <v/>
      </c>
      <c r="CM3513" s="32" t="str">
        <f t="shared" si="1010"/>
        <v/>
      </c>
      <c r="CN3513" s="32" t="str">
        <f t="shared" si="1011"/>
        <v/>
      </c>
    </row>
    <row r="3514" spans="71:92" x14ac:dyDescent="0.3">
      <c r="BS3514" s="32" t="str">
        <f>IF(Kiadasi_kiseroiv!$K$2=BT3514,BV3514,"")</f>
        <v/>
      </c>
      <c r="BT3514" s="34" t="str">
        <f t="shared" si="994"/>
        <v/>
      </c>
      <c r="BU3514" s="32" t="str">
        <f t="shared" si="995"/>
        <v/>
      </c>
      <c r="BV3514" s="32" t="str">
        <f t="shared" si="996"/>
        <v/>
      </c>
      <c r="BW3514" s="32" t="str">
        <f t="shared" si="997"/>
        <v/>
      </c>
      <c r="BX3514" s="32" t="str">
        <f t="shared" si="998"/>
        <v/>
      </c>
      <c r="BY3514" s="32" t="str">
        <f t="shared" si="999"/>
        <v/>
      </c>
      <c r="BZ3514" s="32" t="str">
        <f t="shared" si="1000"/>
        <v/>
      </c>
      <c r="CA3514" s="32" t="str">
        <f t="shared" si="1001"/>
        <v/>
      </c>
      <c r="CB3514" s="33">
        <f>IF(COUNTIF($CD$7:CD3514,CD3514)=1,CD3514,CD3514+COUNTIF($CD$6:CD3513,CD3514))</f>
        <v>58660</v>
      </c>
      <c r="CC3514" s="34">
        <f t="shared" si="1002"/>
        <v>55153</v>
      </c>
      <c r="CD3514" s="32">
        <f t="shared" si="1003"/>
        <v>55153</v>
      </c>
      <c r="CE3514" s="32">
        <f t="shared" si="1004"/>
        <v>0</v>
      </c>
      <c r="CF3514" s="32">
        <f t="shared" si="1005"/>
        <v>0</v>
      </c>
      <c r="CG3514" s="32" t="str">
        <f t="shared" si="1006"/>
        <v/>
      </c>
      <c r="CH3514" s="32">
        <v>3509</v>
      </c>
      <c r="CI3514" s="32" t="s">
        <v>6</v>
      </c>
      <c r="CJ3514" s="32" t="str">
        <f t="shared" si="1007"/>
        <v/>
      </c>
      <c r="CK3514" s="32" t="str">
        <f t="shared" si="1008"/>
        <v/>
      </c>
      <c r="CL3514" s="32" t="str">
        <f t="shared" si="1009"/>
        <v/>
      </c>
      <c r="CM3514" s="32" t="str">
        <f t="shared" si="1010"/>
        <v/>
      </c>
      <c r="CN3514" s="32" t="str">
        <f t="shared" si="1011"/>
        <v/>
      </c>
    </row>
    <row r="3515" spans="71:92" x14ac:dyDescent="0.3">
      <c r="BS3515" s="32" t="str">
        <f>IF(Kiadasi_kiseroiv!$K$2=BT3515,BV3515,"")</f>
        <v/>
      </c>
      <c r="BT3515" s="34" t="str">
        <f t="shared" si="994"/>
        <v/>
      </c>
      <c r="BU3515" s="32" t="str">
        <f t="shared" si="995"/>
        <v/>
      </c>
      <c r="BV3515" s="32" t="str">
        <f t="shared" si="996"/>
        <v/>
      </c>
      <c r="BW3515" s="32" t="str">
        <f t="shared" si="997"/>
        <v/>
      </c>
      <c r="BX3515" s="32" t="str">
        <f t="shared" si="998"/>
        <v/>
      </c>
      <c r="BY3515" s="32" t="str">
        <f t="shared" si="999"/>
        <v/>
      </c>
      <c r="BZ3515" s="32" t="str">
        <f t="shared" si="1000"/>
        <v/>
      </c>
      <c r="CA3515" s="32" t="str">
        <f t="shared" si="1001"/>
        <v/>
      </c>
      <c r="CB3515" s="33">
        <f>IF(COUNTIF($CD$7:CD3515,CD3515)=1,CD3515,CD3515+COUNTIF($CD$6:CD3514,CD3515))</f>
        <v>58661</v>
      </c>
      <c r="CC3515" s="34">
        <f t="shared" si="1002"/>
        <v>55153</v>
      </c>
      <c r="CD3515" s="32">
        <f t="shared" si="1003"/>
        <v>55153</v>
      </c>
      <c r="CE3515" s="32">
        <f t="shared" si="1004"/>
        <v>0</v>
      </c>
      <c r="CF3515" s="32">
        <f t="shared" si="1005"/>
        <v>0</v>
      </c>
      <c r="CG3515" s="32" t="str">
        <f t="shared" si="1006"/>
        <v/>
      </c>
      <c r="CH3515" s="32">
        <v>3510</v>
      </c>
      <c r="CI3515" s="32" t="s">
        <v>6</v>
      </c>
      <c r="CJ3515" s="32" t="str">
        <f t="shared" si="1007"/>
        <v/>
      </c>
      <c r="CK3515" s="32" t="str">
        <f t="shared" si="1008"/>
        <v/>
      </c>
      <c r="CL3515" s="32" t="str">
        <f t="shared" si="1009"/>
        <v/>
      </c>
      <c r="CM3515" s="32" t="str">
        <f t="shared" si="1010"/>
        <v/>
      </c>
      <c r="CN3515" s="32" t="str">
        <f t="shared" si="1011"/>
        <v/>
      </c>
    </row>
    <row r="3516" spans="71:92" x14ac:dyDescent="0.3">
      <c r="BS3516" s="32" t="str">
        <f>IF(Kiadasi_kiseroiv!$K$2=BT3516,BV3516,"")</f>
        <v/>
      </c>
      <c r="BT3516" s="34" t="str">
        <f t="shared" si="994"/>
        <v/>
      </c>
      <c r="BU3516" s="32" t="str">
        <f t="shared" si="995"/>
        <v/>
      </c>
      <c r="BV3516" s="32" t="str">
        <f t="shared" si="996"/>
        <v/>
      </c>
      <c r="BW3516" s="32" t="str">
        <f t="shared" si="997"/>
        <v/>
      </c>
      <c r="BX3516" s="32" t="str">
        <f t="shared" si="998"/>
        <v/>
      </c>
      <c r="BY3516" s="32" t="str">
        <f t="shared" si="999"/>
        <v/>
      </c>
      <c r="BZ3516" s="32" t="str">
        <f t="shared" si="1000"/>
        <v/>
      </c>
      <c r="CA3516" s="32" t="str">
        <f t="shared" si="1001"/>
        <v/>
      </c>
      <c r="CB3516" s="33">
        <f>IF(COUNTIF($CD$7:CD3516,CD3516)=1,CD3516,CD3516+COUNTIF($CD$6:CD3515,CD3516))</f>
        <v>58662</v>
      </c>
      <c r="CC3516" s="34">
        <f t="shared" si="1002"/>
        <v>55153</v>
      </c>
      <c r="CD3516" s="32">
        <f t="shared" si="1003"/>
        <v>55153</v>
      </c>
      <c r="CE3516" s="32">
        <f t="shared" si="1004"/>
        <v>0</v>
      </c>
      <c r="CF3516" s="32">
        <f t="shared" si="1005"/>
        <v>0</v>
      </c>
      <c r="CG3516" s="32" t="str">
        <f t="shared" si="1006"/>
        <v/>
      </c>
      <c r="CH3516" s="32">
        <v>3511</v>
      </c>
      <c r="CI3516" s="32" t="s">
        <v>6</v>
      </c>
      <c r="CJ3516" s="32" t="str">
        <f t="shared" si="1007"/>
        <v/>
      </c>
      <c r="CK3516" s="32" t="str">
        <f t="shared" si="1008"/>
        <v/>
      </c>
      <c r="CL3516" s="32" t="str">
        <f t="shared" si="1009"/>
        <v/>
      </c>
      <c r="CM3516" s="32" t="str">
        <f t="shared" si="1010"/>
        <v/>
      </c>
      <c r="CN3516" s="32" t="str">
        <f t="shared" si="1011"/>
        <v/>
      </c>
    </row>
    <row r="3517" spans="71:92" x14ac:dyDescent="0.3">
      <c r="BS3517" s="32" t="str">
        <f>IF(Kiadasi_kiseroiv!$K$2=BT3517,BV3517,"")</f>
        <v/>
      </c>
      <c r="BT3517" s="34" t="str">
        <f t="shared" si="994"/>
        <v/>
      </c>
      <c r="BU3517" s="32" t="str">
        <f t="shared" si="995"/>
        <v/>
      </c>
      <c r="BV3517" s="32" t="str">
        <f t="shared" si="996"/>
        <v/>
      </c>
      <c r="BW3517" s="32" t="str">
        <f t="shared" si="997"/>
        <v/>
      </c>
      <c r="BX3517" s="32" t="str">
        <f t="shared" si="998"/>
        <v/>
      </c>
      <c r="BY3517" s="32" t="str">
        <f t="shared" si="999"/>
        <v/>
      </c>
      <c r="BZ3517" s="32" t="str">
        <f t="shared" si="1000"/>
        <v/>
      </c>
      <c r="CA3517" s="32" t="str">
        <f t="shared" si="1001"/>
        <v/>
      </c>
      <c r="CB3517" s="33">
        <f>IF(COUNTIF($CD$7:CD3517,CD3517)=1,CD3517,CD3517+COUNTIF($CD$6:CD3516,CD3517))</f>
        <v>58663</v>
      </c>
      <c r="CC3517" s="34">
        <f t="shared" si="1002"/>
        <v>55153</v>
      </c>
      <c r="CD3517" s="32">
        <f t="shared" si="1003"/>
        <v>55153</v>
      </c>
      <c r="CE3517" s="32">
        <f t="shared" si="1004"/>
        <v>0</v>
      </c>
      <c r="CF3517" s="32">
        <f t="shared" si="1005"/>
        <v>0</v>
      </c>
      <c r="CG3517" s="32" t="str">
        <f t="shared" si="1006"/>
        <v/>
      </c>
      <c r="CH3517" s="32">
        <v>3512</v>
      </c>
      <c r="CI3517" s="32" t="s">
        <v>6</v>
      </c>
      <c r="CJ3517" s="32" t="str">
        <f t="shared" si="1007"/>
        <v/>
      </c>
      <c r="CK3517" s="32" t="str">
        <f t="shared" si="1008"/>
        <v/>
      </c>
      <c r="CL3517" s="32" t="str">
        <f t="shared" si="1009"/>
        <v/>
      </c>
      <c r="CM3517" s="32" t="str">
        <f t="shared" si="1010"/>
        <v/>
      </c>
      <c r="CN3517" s="32" t="str">
        <f t="shared" si="1011"/>
        <v/>
      </c>
    </row>
    <row r="3518" spans="71:92" x14ac:dyDescent="0.3">
      <c r="BS3518" s="32" t="str">
        <f>IF(Kiadasi_kiseroiv!$K$2=BT3518,BV3518,"")</f>
        <v/>
      </c>
      <c r="BT3518" s="34" t="str">
        <f t="shared" si="994"/>
        <v/>
      </c>
      <c r="BU3518" s="32" t="str">
        <f t="shared" si="995"/>
        <v/>
      </c>
      <c r="BV3518" s="32" t="str">
        <f t="shared" si="996"/>
        <v/>
      </c>
      <c r="BW3518" s="32" t="str">
        <f t="shared" si="997"/>
        <v/>
      </c>
      <c r="BX3518" s="32" t="str">
        <f t="shared" si="998"/>
        <v/>
      </c>
      <c r="BY3518" s="32" t="str">
        <f t="shared" si="999"/>
        <v/>
      </c>
      <c r="BZ3518" s="32" t="str">
        <f t="shared" si="1000"/>
        <v/>
      </c>
      <c r="CA3518" s="32" t="str">
        <f t="shared" si="1001"/>
        <v/>
      </c>
      <c r="CB3518" s="33">
        <f>IF(COUNTIF($CD$7:CD3518,CD3518)=1,CD3518,CD3518+COUNTIF($CD$6:CD3517,CD3518))</f>
        <v>58664</v>
      </c>
      <c r="CC3518" s="34">
        <f t="shared" si="1002"/>
        <v>55153</v>
      </c>
      <c r="CD3518" s="32">
        <f t="shared" si="1003"/>
        <v>55153</v>
      </c>
      <c r="CE3518" s="32">
        <f t="shared" si="1004"/>
        <v>0</v>
      </c>
      <c r="CF3518" s="32">
        <f t="shared" si="1005"/>
        <v>0</v>
      </c>
      <c r="CG3518" s="32" t="str">
        <f t="shared" si="1006"/>
        <v/>
      </c>
      <c r="CH3518" s="32">
        <v>3513</v>
      </c>
      <c r="CI3518" s="32" t="s">
        <v>6</v>
      </c>
      <c r="CJ3518" s="32" t="str">
        <f t="shared" si="1007"/>
        <v/>
      </c>
      <c r="CK3518" s="32" t="str">
        <f t="shared" si="1008"/>
        <v/>
      </c>
      <c r="CL3518" s="32" t="str">
        <f t="shared" si="1009"/>
        <v/>
      </c>
      <c r="CM3518" s="32" t="str">
        <f t="shared" si="1010"/>
        <v/>
      </c>
      <c r="CN3518" s="32" t="str">
        <f t="shared" si="1011"/>
        <v/>
      </c>
    </row>
    <row r="3519" spans="71:92" x14ac:dyDescent="0.3">
      <c r="BS3519" s="32" t="str">
        <f>IF(Kiadasi_kiseroiv!$K$2=BT3519,BV3519,"")</f>
        <v/>
      </c>
      <c r="BT3519" s="34" t="str">
        <f t="shared" si="994"/>
        <v/>
      </c>
      <c r="BU3519" s="32" t="str">
        <f t="shared" si="995"/>
        <v/>
      </c>
      <c r="BV3519" s="32" t="str">
        <f t="shared" si="996"/>
        <v/>
      </c>
      <c r="BW3519" s="32" t="str">
        <f t="shared" si="997"/>
        <v/>
      </c>
      <c r="BX3519" s="32" t="str">
        <f t="shared" si="998"/>
        <v/>
      </c>
      <c r="BY3519" s="32" t="str">
        <f t="shared" si="999"/>
        <v/>
      </c>
      <c r="BZ3519" s="32" t="str">
        <f t="shared" si="1000"/>
        <v/>
      </c>
      <c r="CA3519" s="32" t="str">
        <f t="shared" si="1001"/>
        <v/>
      </c>
      <c r="CB3519" s="33">
        <f>IF(COUNTIF($CD$7:CD3519,CD3519)=1,CD3519,CD3519+COUNTIF($CD$6:CD3518,CD3519))</f>
        <v>58665</v>
      </c>
      <c r="CC3519" s="34">
        <f t="shared" si="1002"/>
        <v>55153</v>
      </c>
      <c r="CD3519" s="32">
        <f t="shared" si="1003"/>
        <v>55153</v>
      </c>
      <c r="CE3519" s="32">
        <f t="shared" si="1004"/>
        <v>0</v>
      </c>
      <c r="CF3519" s="32">
        <f t="shared" si="1005"/>
        <v>0</v>
      </c>
      <c r="CG3519" s="32" t="str">
        <f t="shared" si="1006"/>
        <v/>
      </c>
      <c r="CH3519" s="32">
        <v>3514</v>
      </c>
      <c r="CI3519" s="32" t="s">
        <v>6</v>
      </c>
      <c r="CJ3519" s="32" t="str">
        <f t="shared" si="1007"/>
        <v/>
      </c>
      <c r="CK3519" s="32" t="str">
        <f t="shared" si="1008"/>
        <v/>
      </c>
      <c r="CL3519" s="32" t="str">
        <f t="shared" si="1009"/>
        <v/>
      </c>
      <c r="CM3519" s="32" t="str">
        <f t="shared" si="1010"/>
        <v/>
      </c>
      <c r="CN3519" s="32" t="str">
        <f t="shared" si="1011"/>
        <v/>
      </c>
    </row>
    <row r="3520" spans="71:92" x14ac:dyDescent="0.3">
      <c r="BS3520" s="32" t="str">
        <f>IF(Kiadasi_kiseroiv!$K$2=BT3520,BV3520,"")</f>
        <v/>
      </c>
      <c r="BT3520" s="34" t="str">
        <f t="shared" si="994"/>
        <v/>
      </c>
      <c r="BU3520" s="32" t="str">
        <f t="shared" si="995"/>
        <v/>
      </c>
      <c r="BV3520" s="32" t="str">
        <f t="shared" si="996"/>
        <v/>
      </c>
      <c r="BW3520" s="32" t="str">
        <f t="shared" si="997"/>
        <v/>
      </c>
      <c r="BX3520" s="32" t="str">
        <f t="shared" si="998"/>
        <v/>
      </c>
      <c r="BY3520" s="32" t="str">
        <f t="shared" si="999"/>
        <v/>
      </c>
      <c r="BZ3520" s="32" t="str">
        <f t="shared" si="1000"/>
        <v/>
      </c>
      <c r="CA3520" s="32" t="str">
        <f t="shared" si="1001"/>
        <v/>
      </c>
      <c r="CB3520" s="33">
        <f>IF(COUNTIF($CD$7:CD3520,CD3520)=1,CD3520,CD3520+COUNTIF($CD$6:CD3519,CD3520))</f>
        <v>58666</v>
      </c>
      <c r="CC3520" s="34">
        <f t="shared" si="1002"/>
        <v>55153</v>
      </c>
      <c r="CD3520" s="32">
        <f t="shared" si="1003"/>
        <v>55153</v>
      </c>
      <c r="CE3520" s="32">
        <f t="shared" si="1004"/>
        <v>0</v>
      </c>
      <c r="CF3520" s="32">
        <f t="shared" si="1005"/>
        <v>0</v>
      </c>
      <c r="CG3520" s="32" t="str">
        <f t="shared" si="1006"/>
        <v/>
      </c>
      <c r="CH3520" s="32">
        <v>3515</v>
      </c>
      <c r="CI3520" s="32" t="s">
        <v>6</v>
      </c>
      <c r="CJ3520" s="32" t="str">
        <f t="shared" si="1007"/>
        <v/>
      </c>
      <c r="CK3520" s="32" t="str">
        <f t="shared" si="1008"/>
        <v/>
      </c>
      <c r="CL3520" s="32" t="str">
        <f t="shared" si="1009"/>
        <v/>
      </c>
      <c r="CM3520" s="32" t="str">
        <f t="shared" si="1010"/>
        <v/>
      </c>
      <c r="CN3520" s="32" t="str">
        <f t="shared" si="1011"/>
        <v/>
      </c>
    </row>
    <row r="3521" spans="71:92" x14ac:dyDescent="0.3">
      <c r="BS3521" s="32" t="str">
        <f>IF(Kiadasi_kiseroiv!$K$2=BT3521,BV3521,"")</f>
        <v/>
      </c>
      <c r="BT3521" s="34" t="str">
        <f t="shared" si="994"/>
        <v/>
      </c>
      <c r="BU3521" s="32" t="str">
        <f t="shared" si="995"/>
        <v/>
      </c>
      <c r="BV3521" s="32" t="str">
        <f t="shared" si="996"/>
        <v/>
      </c>
      <c r="BW3521" s="32" t="str">
        <f t="shared" si="997"/>
        <v/>
      </c>
      <c r="BX3521" s="32" t="str">
        <f t="shared" si="998"/>
        <v/>
      </c>
      <c r="BY3521" s="32" t="str">
        <f t="shared" si="999"/>
        <v/>
      </c>
      <c r="BZ3521" s="32" t="str">
        <f t="shared" si="1000"/>
        <v/>
      </c>
      <c r="CA3521" s="32" t="str">
        <f t="shared" si="1001"/>
        <v/>
      </c>
      <c r="CB3521" s="33">
        <f>IF(COUNTIF($CD$7:CD3521,CD3521)=1,CD3521,CD3521+COUNTIF($CD$6:CD3520,CD3521))</f>
        <v>58667</v>
      </c>
      <c r="CC3521" s="34">
        <f t="shared" si="1002"/>
        <v>55153</v>
      </c>
      <c r="CD3521" s="32">
        <f t="shared" si="1003"/>
        <v>55153</v>
      </c>
      <c r="CE3521" s="32">
        <f t="shared" si="1004"/>
        <v>0</v>
      </c>
      <c r="CF3521" s="32">
        <f t="shared" si="1005"/>
        <v>0</v>
      </c>
      <c r="CG3521" s="32" t="str">
        <f t="shared" si="1006"/>
        <v/>
      </c>
      <c r="CH3521" s="32">
        <v>3516</v>
      </c>
      <c r="CI3521" s="32" t="s">
        <v>6</v>
      </c>
      <c r="CJ3521" s="32" t="str">
        <f t="shared" si="1007"/>
        <v/>
      </c>
      <c r="CK3521" s="32" t="str">
        <f t="shared" si="1008"/>
        <v/>
      </c>
      <c r="CL3521" s="32" t="str">
        <f t="shared" si="1009"/>
        <v/>
      </c>
      <c r="CM3521" s="32" t="str">
        <f t="shared" si="1010"/>
        <v/>
      </c>
      <c r="CN3521" s="32" t="str">
        <f t="shared" si="1011"/>
        <v/>
      </c>
    </row>
    <row r="3522" spans="71:92" x14ac:dyDescent="0.3">
      <c r="BS3522" s="32" t="str">
        <f>IF(Kiadasi_kiseroiv!$K$2=BT3522,BV3522,"")</f>
        <v/>
      </c>
      <c r="BT3522" s="34" t="str">
        <f t="shared" si="994"/>
        <v/>
      </c>
      <c r="BU3522" s="32" t="str">
        <f t="shared" si="995"/>
        <v/>
      </c>
      <c r="BV3522" s="32" t="str">
        <f t="shared" si="996"/>
        <v/>
      </c>
      <c r="BW3522" s="32" t="str">
        <f t="shared" si="997"/>
        <v/>
      </c>
      <c r="BX3522" s="32" t="str">
        <f t="shared" si="998"/>
        <v/>
      </c>
      <c r="BY3522" s="32" t="str">
        <f t="shared" si="999"/>
        <v/>
      </c>
      <c r="BZ3522" s="32" t="str">
        <f t="shared" si="1000"/>
        <v/>
      </c>
      <c r="CA3522" s="32" t="str">
        <f t="shared" si="1001"/>
        <v/>
      </c>
      <c r="CB3522" s="33">
        <f>IF(COUNTIF($CD$7:CD3522,CD3522)=1,CD3522,CD3522+COUNTIF($CD$6:CD3521,CD3522))</f>
        <v>58668</v>
      </c>
      <c r="CC3522" s="34">
        <f t="shared" si="1002"/>
        <v>55153</v>
      </c>
      <c r="CD3522" s="32">
        <f t="shared" si="1003"/>
        <v>55153</v>
      </c>
      <c r="CE3522" s="32">
        <f t="shared" si="1004"/>
        <v>0</v>
      </c>
      <c r="CF3522" s="32">
        <f t="shared" si="1005"/>
        <v>0</v>
      </c>
      <c r="CG3522" s="32" t="str">
        <f t="shared" si="1006"/>
        <v/>
      </c>
      <c r="CH3522" s="32">
        <v>3517</v>
      </c>
      <c r="CI3522" s="32" t="s">
        <v>6</v>
      </c>
      <c r="CJ3522" s="32" t="str">
        <f t="shared" si="1007"/>
        <v/>
      </c>
      <c r="CK3522" s="32" t="str">
        <f t="shared" si="1008"/>
        <v/>
      </c>
      <c r="CL3522" s="32" t="str">
        <f t="shared" si="1009"/>
        <v/>
      </c>
      <c r="CM3522" s="32" t="str">
        <f t="shared" si="1010"/>
        <v/>
      </c>
      <c r="CN3522" s="32" t="str">
        <f t="shared" si="1011"/>
        <v/>
      </c>
    </row>
    <row r="3523" spans="71:92" x14ac:dyDescent="0.3">
      <c r="BS3523" s="32" t="str">
        <f>IF(Kiadasi_kiseroiv!$K$2=BT3523,BV3523,"")</f>
        <v/>
      </c>
      <c r="BT3523" s="34" t="str">
        <f t="shared" si="994"/>
        <v/>
      </c>
      <c r="BU3523" s="32" t="str">
        <f t="shared" si="995"/>
        <v/>
      </c>
      <c r="BV3523" s="32" t="str">
        <f t="shared" si="996"/>
        <v/>
      </c>
      <c r="BW3523" s="32" t="str">
        <f t="shared" si="997"/>
        <v/>
      </c>
      <c r="BX3523" s="32" t="str">
        <f t="shared" si="998"/>
        <v/>
      </c>
      <c r="BY3523" s="32" t="str">
        <f t="shared" si="999"/>
        <v/>
      </c>
      <c r="BZ3523" s="32" t="str">
        <f t="shared" si="1000"/>
        <v/>
      </c>
      <c r="CA3523" s="32" t="str">
        <f t="shared" si="1001"/>
        <v/>
      </c>
      <c r="CB3523" s="33">
        <f>IF(COUNTIF($CD$7:CD3523,CD3523)=1,CD3523,CD3523+COUNTIF($CD$6:CD3522,CD3523))</f>
        <v>58669</v>
      </c>
      <c r="CC3523" s="34">
        <f t="shared" si="1002"/>
        <v>55153</v>
      </c>
      <c r="CD3523" s="32">
        <f t="shared" si="1003"/>
        <v>55153</v>
      </c>
      <c r="CE3523" s="32">
        <f t="shared" si="1004"/>
        <v>0</v>
      </c>
      <c r="CF3523" s="32">
        <f t="shared" si="1005"/>
        <v>0</v>
      </c>
      <c r="CG3523" s="32" t="str">
        <f t="shared" si="1006"/>
        <v/>
      </c>
      <c r="CH3523" s="32">
        <v>3518</v>
      </c>
      <c r="CI3523" s="32" t="s">
        <v>6</v>
      </c>
      <c r="CJ3523" s="32" t="str">
        <f t="shared" si="1007"/>
        <v/>
      </c>
      <c r="CK3523" s="32" t="str">
        <f t="shared" si="1008"/>
        <v/>
      </c>
      <c r="CL3523" s="32" t="str">
        <f t="shared" si="1009"/>
        <v/>
      </c>
      <c r="CM3523" s="32" t="str">
        <f t="shared" si="1010"/>
        <v/>
      </c>
      <c r="CN3523" s="32" t="str">
        <f t="shared" si="1011"/>
        <v/>
      </c>
    </row>
    <row r="3524" spans="71:92" x14ac:dyDescent="0.3">
      <c r="BS3524" s="32" t="str">
        <f>IF(Kiadasi_kiseroiv!$K$2=BT3524,BV3524,"")</f>
        <v/>
      </c>
      <c r="BT3524" s="34" t="str">
        <f t="shared" si="994"/>
        <v/>
      </c>
      <c r="BU3524" s="32" t="str">
        <f t="shared" si="995"/>
        <v/>
      </c>
      <c r="BV3524" s="32" t="str">
        <f t="shared" si="996"/>
        <v/>
      </c>
      <c r="BW3524" s="32" t="str">
        <f t="shared" si="997"/>
        <v/>
      </c>
      <c r="BX3524" s="32" t="str">
        <f t="shared" si="998"/>
        <v/>
      </c>
      <c r="BY3524" s="32" t="str">
        <f t="shared" si="999"/>
        <v/>
      </c>
      <c r="BZ3524" s="32" t="str">
        <f t="shared" si="1000"/>
        <v/>
      </c>
      <c r="CA3524" s="32" t="str">
        <f t="shared" si="1001"/>
        <v/>
      </c>
      <c r="CB3524" s="33">
        <f>IF(COUNTIF($CD$7:CD3524,CD3524)=1,CD3524,CD3524+COUNTIF($CD$6:CD3523,CD3524))</f>
        <v>58670</v>
      </c>
      <c r="CC3524" s="34">
        <f t="shared" si="1002"/>
        <v>55153</v>
      </c>
      <c r="CD3524" s="32">
        <f t="shared" si="1003"/>
        <v>55153</v>
      </c>
      <c r="CE3524" s="32">
        <f t="shared" si="1004"/>
        <v>0</v>
      </c>
      <c r="CF3524" s="32">
        <f t="shared" si="1005"/>
        <v>0</v>
      </c>
      <c r="CG3524" s="32" t="str">
        <f t="shared" si="1006"/>
        <v/>
      </c>
      <c r="CH3524" s="32">
        <v>3519</v>
      </c>
      <c r="CI3524" s="32" t="s">
        <v>6</v>
      </c>
      <c r="CJ3524" s="32" t="str">
        <f t="shared" si="1007"/>
        <v/>
      </c>
      <c r="CK3524" s="32" t="str">
        <f t="shared" si="1008"/>
        <v/>
      </c>
      <c r="CL3524" s="32" t="str">
        <f t="shared" si="1009"/>
        <v/>
      </c>
      <c r="CM3524" s="32" t="str">
        <f t="shared" si="1010"/>
        <v/>
      </c>
      <c r="CN3524" s="32" t="str">
        <f t="shared" si="1011"/>
        <v/>
      </c>
    </row>
    <row r="3525" spans="71:92" x14ac:dyDescent="0.3">
      <c r="BS3525" s="32" t="str">
        <f>IF(Kiadasi_kiseroiv!$K$2=BT3525,BV3525,"")</f>
        <v/>
      </c>
      <c r="BT3525" s="34" t="str">
        <f t="shared" si="994"/>
        <v/>
      </c>
      <c r="BU3525" s="32" t="str">
        <f t="shared" si="995"/>
        <v/>
      </c>
      <c r="BV3525" s="32" t="str">
        <f t="shared" si="996"/>
        <v/>
      </c>
      <c r="BW3525" s="32" t="str">
        <f t="shared" si="997"/>
        <v/>
      </c>
      <c r="BX3525" s="32" t="str">
        <f t="shared" si="998"/>
        <v/>
      </c>
      <c r="BY3525" s="32" t="str">
        <f t="shared" si="999"/>
        <v/>
      </c>
      <c r="BZ3525" s="32" t="str">
        <f t="shared" si="1000"/>
        <v/>
      </c>
      <c r="CA3525" s="32" t="str">
        <f t="shared" si="1001"/>
        <v/>
      </c>
      <c r="CB3525" s="33">
        <f>IF(COUNTIF($CD$7:CD3525,CD3525)=1,CD3525,CD3525+COUNTIF($CD$6:CD3524,CD3525))</f>
        <v>58671</v>
      </c>
      <c r="CC3525" s="34">
        <f t="shared" si="1002"/>
        <v>55153</v>
      </c>
      <c r="CD3525" s="32">
        <f t="shared" si="1003"/>
        <v>55153</v>
      </c>
      <c r="CE3525" s="32">
        <f t="shared" si="1004"/>
        <v>0</v>
      </c>
      <c r="CF3525" s="32">
        <f t="shared" si="1005"/>
        <v>0</v>
      </c>
      <c r="CG3525" s="32" t="str">
        <f t="shared" si="1006"/>
        <v/>
      </c>
      <c r="CH3525" s="32">
        <v>3520</v>
      </c>
      <c r="CI3525" s="32" t="s">
        <v>6</v>
      </c>
      <c r="CJ3525" s="32" t="str">
        <f t="shared" si="1007"/>
        <v/>
      </c>
      <c r="CK3525" s="32" t="str">
        <f t="shared" si="1008"/>
        <v/>
      </c>
      <c r="CL3525" s="32" t="str">
        <f t="shared" si="1009"/>
        <v/>
      </c>
      <c r="CM3525" s="32" t="str">
        <f t="shared" si="1010"/>
        <v/>
      </c>
      <c r="CN3525" s="32" t="str">
        <f t="shared" si="1011"/>
        <v/>
      </c>
    </row>
    <row r="3526" spans="71:92" x14ac:dyDescent="0.3">
      <c r="BS3526" s="32" t="str">
        <f>IF(Kiadasi_kiseroiv!$K$2=BT3526,BV3526,"")</f>
        <v/>
      </c>
      <c r="BT3526" s="34" t="str">
        <f t="shared" si="994"/>
        <v/>
      </c>
      <c r="BU3526" s="32" t="str">
        <f t="shared" si="995"/>
        <v/>
      </c>
      <c r="BV3526" s="32" t="str">
        <f t="shared" si="996"/>
        <v/>
      </c>
      <c r="BW3526" s="32" t="str">
        <f t="shared" si="997"/>
        <v/>
      </c>
      <c r="BX3526" s="32" t="str">
        <f t="shared" si="998"/>
        <v/>
      </c>
      <c r="BY3526" s="32" t="str">
        <f t="shared" si="999"/>
        <v/>
      </c>
      <c r="BZ3526" s="32" t="str">
        <f t="shared" si="1000"/>
        <v/>
      </c>
      <c r="CA3526" s="32" t="str">
        <f t="shared" si="1001"/>
        <v/>
      </c>
      <c r="CB3526" s="33">
        <f>IF(COUNTIF($CD$7:CD3526,CD3526)=1,CD3526,CD3526+COUNTIF($CD$6:CD3525,CD3526))</f>
        <v>58672</v>
      </c>
      <c r="CC3526" s="34">
        <f t="shared" si="1002"/>
        <v>55153</v>
      </c>
      <c r="CD3526" s="32">
        <f t="shared" si="1003"/>
        <v>55153</v>
      </c>
      <c r="CE3526" s="32">
        <f t="shared" si="1004"/>
        <v>0</v>
      </c>
      <c r="CF3526" s="32">
        <f t="shared" si="1005"/>
        <v>0</v>
      </c>
      <c r="CG3526" s="32" t="str">
        <f t="shared" si="1006"/>
        <v/>
      </c>
      <c r="CH3526" s="32">
        <v>3521</v>
      </c>
      <c r="CI3526" s="32" t="s">
        <v>6</v>
      </c>
      <c r="CJ3526" s="32" t="str">
        <f t="shared" si="1007"/>
        <v/>
      </c>
      <c r="CK3526" s="32" t="str">
        <f t="shared" si="1008"/>
        <v/>
      </c>
      <c r="CL3526" s="32" t="str">
        <f t="shared" si="1009"/>
        <v/>
      </c>
      <c r="CM3526" s="32" t="str">
        <f t="shared" si="1010"/>
        <v/>
      </c>
      <c r="CN3526" s="32" t="str">
        <f t="shared" si="1011"/>
        <v/>
      </c>
    </row>
    <row r="3527" spans="71:92" x14ac:dyDescent="0.3">
      <c r="BS3527" s="32" t="str">
        <f>IF(Kiadasi_kiseroiv!$K$2=BT3527,BV3527,"")</f>
        <v/>
      </c>
      <c r="BT3527" s="34" t="str">
        <f t="shared" si="994"/>
        <v/>
      </c>
      <c r="BU3527" s="32" t="str">
        <f t="shared" si="995"/>
        <v/>
      </c>
      <c r="BV3527" s="32" t="str">
        <f t="shared" si="996"/>
        <v/>
      </c>
      <c r="BW3527" s="32" t="str">
        <f t="shared" si="997"/>
        <v/>
      </c>
      <c r="BX3527" s="32" t="str">
        <f t="shared" si="998"/>
        <v/>
      </c>
      <c r="BY3527" s="32" t="str">
        <f t="shared" si="999"/>
        <v/>
      </c>
      <c r="BZ3527" s="32" t="str">
        <f t="shared" si="1000"/>
        <v/>
      </c>
      <c r="CA3527" s="32" t="str">
        <f t="shared" si="1001"/>
        <v/>
      </c>
      <c r="CB3527" s="33">
        <f>IF(COUNTIF($CD$7:CD3527,CD3527)=1,CD3527,CD3527+COUNTIF($CD$6:CD3526,CD3527))</f>
        <v>58673</v>
      </c>
      <c r="CC3527" s="34">
        <f t="shared" si="1002"/>
        <v>55153</v>
      </c>
      <c r="CD3527" s="32">
        <f t="shared" si="1003"/>
        <v>55153</v>
      </c>
      <c r="CE3527" s="32">
        <f t="shared" si="1004"/>
        <v>0</v>
      </c>
      <c r="CF3527" s="32">
        <f t="shared" si="1005"/>
        <v>0</v>
      </c>
      <c r="CG3527" s="32" t="str">
        <f t="shared" si="1006"/>
        <v/>
      </c>
      <c r="CH3527" s="32">
        <v>3522</v>
      </c>
      <c r="CI3527" s="32" t="s">
        <v>6</v>
      </c>
      <c r="CJ3527" s="32" t="str">
        <f t="shared" si="1007"/>
        <v/>
      </c>
      <c r="CK3527" s="32" t="str">
        <f t="shared" si="1008"/>
        <v/>
      </c>
      <c r="CL3527" s="32" t="str">
        <f t="shared" si="1009"/>
        <v/>
      </c>
      <c r="CM3527" s="32" t="str">
        <f t="shared" si="1010"/>
        <v/>
      </c>
      <c r="CN3527" s="32" t="str">
        <f t="shared" si="1011"/>
        <v/>
      </c>
    </row>
    <row r="3528" spans="71:92" x14ac:dyDescent="0.3">
      <c r="BS3528" s="32" t="str">
        <f>IF(Kiadasi_kiseroiv!$K$2=BT3528,BV3528,"")</f>
        <v/>
      </c>
      <c r="BT3528" s="34" t="str">
        <f t="shared" si="994"/>
        <v/>
      </c>
      <c r="BU3528" s="32" t="str">
        <f t="shared" si="995"/>
        <v/>
      </c>
      <c r="BV3528" s="32" t="str">
        <f t="shared" si="996"/>
        <v/>
      </c>
      <c r="BW3528" s="32" t="str">
        <f t="shared" si="997"/>
        <v/>
      </c>
      <c r="BX3528" s="32" t="str">
        <f t="shared" si="998"/>
        <v/>
      </c>
      <c r="BY3528" s="32" t="str">
        <f t="shared" si="999"/>
        <v/>
      </c>
      <c r="BZ3528" s="32" t="str">
        <f t="shared" si="1000"/>
        <v/>
      </c>
      <c r="CA3528" s="32" t="str">
        <f t="shared" si="1001"/>
        <v/>
      </c>
      <c r="CB3528" s="33">
        <f>IF(COUNTIF($CD$7:CD3528,CD3528)=1,CD3528,CD3528+COUNTIF($CD$6:CD3527,CD3528))</f>
        <v>58674</v>
      </c>
      <c r="CC3528" s="34">
        <f t="shared" si="1002"/>
        <v>55153</v>
      </c>
      <c r="CD3528" s="32">
        <f t="shared" si="1003"/>
        <v>55153</v>
      </c>
      <c r="CE3528" s="32">
        <f t="shared" si="1004"/>
        <v>0</v>
      </c>
      <c r="CF3528" s="32">
        <f t="shared" si="1005"/>
        <v>0</v>
      </c>
      <c r="CG3528" s="32" t="str">
        <f t="shared" si="1006"/>
        <v/>
      </c>
      <c r="CH3528" s="32">
        <v>3523</v>
      </c>
      <c r="CI3528" s="32" t="s">
        <v>6</v>
      </c>
      <c r="CJ3528" s="32" t="str">
        <f t="shared" si="1007"/>
        <v/>
      </c>
      <c r="CK3528" s="32" t="str">
        <f t="shared" si="1008"/>
        <v/>
      </c>
      <c r="CL3528" s="32" t="str">
        <f t="shared" si="1009"/>
        <v/>
      </c>
      <c r="CM3528" s="32" t="str">
        <f t="shared" si="1010"/>
        <v/>
      </c>
      <c r="CN3528" s="32" t="str">
        <f t="shared" si="1011"/>
        <v/>
      </c>
    </row>
    <row r="3529" spans="71:92" x14ac:dyDescent="0.3">
      <c r="BS3529" s="32" t="str">
        <f>IF(Kiadasi_kiseroiv!$K$2=BT3529,BV3529,"")</f>
        <v/>
      </c>
      <c r="BT3529" s="34" t="str">
        <f t="shared" si="994"/>
        <v/>
      </c>
      <c r="BU3529" s="32" t="str">
        <f t="shared" si="995"/>
        <v/>
      </c>
      <c r="BV3529" s="32" t="str">
        <f t="shared" si="996"/>
        <v/>
      </c>
      <c r="BW3529" s="32" t="str">
        <f t="shared" si="997"/>
        <v/>
      </c>
      <c r="BX3529" s="32" t="str">
        <f t="shared" si="998"/>
        <v/>
      </c>
      <c r="BY3529" s="32" t="str">
        <f t="shared" si="999"/>
        <v/>
      </c>
      <c r="BZ3529" s="32" t="str">
        <f t="shared" si="1000"/>
        <v/>
      </c>
      <c r="CA3529" s="32" t="str">
        <f t="shared" si="1001"/>
        <v/>
      </c>
      <c r="CB3529" s="33">
        <f>IF(COUNTIF($CD$7:CD3529,CD3529)=1,CD3529,CD3529+COUNTIF($CD$6:CD3528,CD3529))</f>
        <v>58675</v>
      </c>
      <c r="CC3529" s="34">
        <f t="shared" si="1002"/>
        <v>55153</v>
      </c>
      <c r="CD3529" s="32">
        <f t="shared" si="1003"/>
        <v>55153</v>
      </c>
      <c r="CE3529" s="32">
        <f t="shared" si="1004"/>
        <v>0</v>
      </c>
      <c r="CF3529" s="32">
        <f t="shared" si="1005"/>
        <v>0</v>
      </c>
      <c r="CG3529" s="32" t="str">
        <f t="shared" si="1006"/>
        <v/>
      </c>
      <c r="CH3529" s="32">
        <v>3524</v>
      </c>
      <c r="CI3529" s="32" t="s">
        <v>6</v>
      </c>
      <c r="CJ3529" s="32" t="str">
        <f t="shared" si="1007"/>
        <v/>
      </c>
      <c r="CK3529" s="32" t="str">
        <f t="shared" si="1008"/>
        <v/>
      </c>
      <c r="CL3529" s="32" t="str">
        <f t="shared" si="1009"/>
        <v/>
      </c>
      <c r="CM3529" s="32" t="str">
        <f t="shared" si="1010"/>
        <v/>
      </c>
      <c r="CN3529" s="32" t="str">
        <f t="shared" si="1011"/>
        <v/>
      </c>
    </row>
    <row r="3530" spans="71:92" x14ac:dyDescent="0.3">
      <c r="BS3530" s="32" t="str">
        <f>IF(Kiadasi_kiseroiv!$K$2=BT3530,BV3530,"")</f>
        <v/>
      </c>
      <c r="BT3530" s="34" t="str">
        <f t="shared" si="994"/>
        <v/>
      </c>
      <c r="BU3530" s="32" t="str">
        <f t="shared" si="995"/>
        <v/>
      </c>
      <c r="BV3530" s="32" t="str">
        <f t="shared" si="996"/>
        <v/>
      </c>
      <c r="BW3530" s="32" t="str">
        <f t="shared" si="997"/>
        <v/>
      </c>
      <c r="BX3530" s="32" t="str">
        <f t="shared" si="998"/>
        <v/>
      </c>
      <c r="BY3530" s="32" t="str">
        <f t="shared" si="999"/>
        <v/>
      </c>
      <c r="BZ3530" s="32" t="str">
        <f t="shared" si="1000"/>
        <v/>
      </c>
      <c r="CA3530" s="32" t="str">
        <f t="shared" si="1001"/>
        <v/>
      </c>
      <c r="CB3530" s="33">
        <f>IF(COUNTIF($CD$7:CD3530,CD3530)=1,CD3530,CD3530+COUNTIF($CD$6:CD3529,CD3530))</f>
        <v>58676</v>
      </c>
      <c r="CC3530" s="34">
        <f t="shared" si="1002"/>
        <v>55153</v>
      </c>
      <c r="CD3530" s="32">
        <f t="shared" si="1003"/>
        <v>55153</v>
      </c>
      <c r="CE3530" s="32">
        <f t="shared" si="1004"/>
        <v>0</v>
      </c>
      <c r="CF3530" s="32">
        <f t="shared" si="1005"/>
        <v>0</v>
      </c>
      <c r="CG3530" s="32" t="str">
        <f t="shared" si="1006"/>
        <v/>
      </c>
      <c r="CH3530" s="32">
        <v>3525</v>
      </c>
      <c r="CI3530" s="32" t="s">
        <v>6</v>
      </c>
      <c r="CJ3530" s="32" t="str">
        <f t="shared" si="1007"/>
        <v/>
      </c>
      <c r="CK3530" s="32" t="str">
        <f t="shared" si="1008"/>
        <v/>
      </c>
      <c r="CL3530" s="32" t="str">
        <f t="shared" si="1009"/>
        <v/>
      </c>
      <c r="CM3530" s="32" t="str">
        <f t="shared" si="1010"/>
        <v/>
      </c>
      <c r="CN3530" s="32" t="str">
        <f t="shared" si="1011"/>
        <v/>
      </c>
    </row>
    <row r="3531" spans="71:92" x14ac:dyDescent="0.3">
      <c r="BS3531" s="32" t="str">
        <f>IF(Kiadasi_kiseroiv!$K$2=BT3531,BV3531,"")</f>
        <v/>
      </c>
      <c r="BT3531" s="34" t="str">
        <f t="shared" si="994"/>
        <v/>
      </c>
      <c r="BU3531" s="32" t="str">
        <f t="shared" si="995"/>
        <v/>
      </c>
      <c r="BV3531" s="32" t="str">
        <f t="shared" si="996"/>
        <v/>
      </c>
      <c r="BW3531" s="32" t="str">
        <f t="shared" si="997"/>
        <v/>
      </c>
      <c r="BX3531" s="32" t="str">
        <f t="shared" si="998"/>
        <v/>
      </c>
      <c r="BY3531" s="32" t="str">
        <f t="shared" si="999"/>
        <v/>
      </c>
      <c r="BZ3531" s="32" t="str">
        <f t="shared" si="1000"/>
        <v/>
      </c>
      <c r="CA3531" s="32" t="str">
        <f t="shared" si="1001"/>
        <v/>
      </c>
      <c r="CB3531" s="33">
        <f>IF(COUNTIF($CD$7:CD3531,CD3531)=1,CD3531,CD3531+COUNTIF($CD$6:CD3530,CD3531))</f>
        <v>58677</v>
      </c>
      <c r="CC3531" s="34">
        <f t="shared" si="1002"/>
        <v>55153</v>
      </c>
      <c r="CD3531" s="32">
        <f t="shared" si="1003"/>
        <v>55153</v>
      </c>
      <c r="CE3531" s="32">
        <f t="shared" si="1004"/>
        <v>0</v>
      </c>
      <c r="CF3531" s="32">
        <f t="shared" si="1005"/>
        <v>0</v>
      </c>
      <c r="CG3531" s="32" t="str">
        <f t="shared" si="1006"/>
        <v/>
      </c>
      <c r="CH3531" s="32">
        <v>3526</v>
      </c>
      <c r="CI3531" s="32" t="s">
        <v>6</v>
      </c>
      <c r="CJ3531" s="32" t="str">
        <f t="shared" si="1007"/>
        <v/>
      </c>
      <c r="CK3531" s="32" t="str">
        <f t="shared" si="1008"/>
        <v/>
      </c>
      <c r="CL3531" s="32" t="str">
        <f t="shared" si="1009"/>
        <v/>
      </c>
      <c r="CM3531" s="32" t="str">
        <f t="shared" si="1010"/>
        <v/>
      </c>
      <c r="CN3531" s="32" t="str">
        <f t="shared" si="1011"/>
        <v/>
      </c>
    </row>
    <row r="3532" spans="71:92" x14ac:dyDescent="0.3">
      <c r="BS3532" s="32" t="str">
        <f>IF(Kiadasi_kiseroiv!$K$2=BT3532,BV3532,"")</f>
        <v/>
      </c>
      <c r="BT3532" s="34" t="str">
        <f t="shared" si="994"/>
        <v/>
      </c>
      <c r="BU3532" s="32" t="str">
        <f t="shared" si="995"/>
        <v/>
      </c>
      <c r="BV3532" s="32" t="str">
        <f t="shared" si="996"/>
        <v/>
      </c>
      <c r="BW3532" s="32" t="str">
        <f t="shared" si="997"/>
        <v/>
      </c>
      <c r="BX3532" s="32" t="str">
        <f t="shared" si="998"/>
        <v/>
      </c>
      <c r="BY3532" s="32" t="str">
        <f t="shared" si="999"/>
        <v/>
      </c>
      <c r="BZ3532" s="32" t="str">
        <f t="shared" si="1000"/>
        <v/>
      </c>
      <c r="CA3532" s="32" t="str">
        <f t="shared" si="1001"/>
        <v/>
      </c>
      <c r="CB3532" s="33">
        <f>IF(COUNTIF($CD$7:CD3532,CD3532)=1,CD3532,CD3532+COUNTIF($CD$6:CD3531,CD3532))</f>
        <v>58678</v>
      </c>
      <c r="CC3532" s="34">
        <f t="shared" si="1002"/>
        <v>55153</v>
      </c>
      <c r="CD3532" s="32">
        <f t="shared" si="1003"/>
        <v>55153</v>
      </c>
      <c r="CE3532" s="32">
        <f t="shared" si="1004"/>
        <v>0</v>
      </c>
      <c r="CF3532" s="32">
        <f t="shared" si="1005"/>
        <v>0</v>
      </c>
      <c r="CG3532" s="32" t="str">
        <f t="shared" si="1006"/>
        <v/>
      </c>
      <c r="CH3532" s="32">
        <v>3527</v>
      </c>
      <c r="CI3532" s="32" t="s">
        <v>6</v>
      </c>
      <c r="CJ3532" s="32" t="str">
        <f t="shared" si="1007"/>
        <v/>
      </c>
      <c r="CK3532" s="32" t="str">
        <f t="shared" si="1008"/>
        <v/>
      </c>
      <c r="CL3532" s="32" t="str">
        <f t="shared" si="1009"/>
        <v/>
      </c>
      <c r="CM3532" s="32" t="str">
        <f t="shared" si="1010"/>
        <v/>
      </c>
      <c r="CN3532" s="32" t="str">
        <f t="shared" si="1011"/>
        <v/>
      </c>
    </row>
    <row r="3533" spans="71:92" x14ac:dyDescent="0.3">
      <c r="BS3533" s="32" t="str">
        <f>IF(Kiadasi_kiseroiv!$K$2=BT3533,BV3533,"")</f>
        <v/>
      </c>
      <c r="BT3533" s="34" t="str">
        <f t="shared" si="994"/>
        <v/>
      </c>
      <c r="BU3533" s="32" t="str">
        <f t="shared" si="995"/>
        <v/>
      </c>
      <c r="BV3533" s="32" t="str">
        <f t="shared" si="996"/>
        <v/>
      </c>
      <c r="BW3533" s="32" t="str">
        <f t="shared" si="997"/>
        <v/>
      </c>
      <c r="BX3533" s="32" t="str">
        <f t="shared" si="998"/>
        <v/>
      </c>
      <c r="BY3533" s="32" t="str">
        <f t="shared" si="999"/>
        <v/>
      </c>
      <c r="BZ3533" s="32" t="str">
        <f t="shared" si="1000"/>
        <v/>
      </c>
      <c r="CA3533" s="32" t="str">
        <f t="shared" si="1001"/>
        <v/>
      </c>
      <c r="CB3533" s="33">
        <f>IF(COUNTIF($CD$7:CD3533,CD3533)=1,CD3533,CD3533+COUNTIF($CD$6:CD3532,CD3533))</f>
        <v>58679</v>
      </c>
      <c r="CC3533" s="34">
        <f t="shared" si="1002"/>
        <v>55153</v>
      </c>
      <c r="CD3533" s="32">
        <f t="shared" si="1003"/>
        <v>55153</v>
      </c>
      <c r="CE3533" s="32">
        <f t="shared" si="1004"/>
        <v>0</v>
      </c>
      <c r="CF3533" s="32">
        <f t="shared" si="1005"/>
        <v>0</v>
      </c>
      <c r="CG3533" s="32" t="str">
        <f t="shared" si="1006"/>
        <v/>
      </c>
      <c r="CH3533" s="32">
        <v>3528</v>
      </c>
      <c r="CI3533" s="32" t="s">
        <v>6</v>
      </c>
      <c r="CJ3533" s="32" t="str">
        <f t="shared" si="1007"/>
        <v/>
      </c>
      <c r="CK3533" s="32" t="str">
        <f t="shared" si="1008"/>
        <v/>
      </c>
      <c r="CL3533" s="32" t="str">
        <f t="shared" si="1009"/>
        <v/>
      </c>
      <c r="CM3533" s="32" t="str">
        <f t="shared" si="1010"/>
        <v/>
      </c>
      <c r="CN3533" s="32" t="str">
        <f t="shared" si="1011"/>
        <v/>
      </c>
    </row>
    <row r="3534" spans="71:92" x14ac:dyDescent="0.3">
      <c r="BS3534" s="32" t="str">
        <f>IF(Kiadasi_kiseroiv!$K$2=BT3534,BV3534,"")</f>
        <v/>
      </c>
      <c r="BT3534" s="34" t="str">
        <f t="shared" si="994"/>
        <v/>
      </c>
      <c r="BU3534" s="32" t="str">
        <f t="shared" si="995"/>
        <v/>
      </c>
      <c r="BV3534" s="32" t="str">
        <f t="shared" si="996"/>
        <v/>
      </c>
      <c r="BW3534" s="32" t="str">
        <f t="shared" si="997"/>
        <v/>
      </c>
      <c r="BX3534" s="32" t="str">
        <f t="shared" si="998"/>
        <v/>
      </c>
      <c r="BY3534" s="32" t="str">
        <f t="shared" si="999"/>
        <v/>
      </c>
      <c r="BZ3534" s="32" t="str">
        <f t="shared" si="1000"/>
        <v/>
      </c>
      <c r="CA3534" s="32" t="str">
        <f t="shared" si="1001"/>
        <v/>
      </c>
      <c r="CB3534" s="33">
        <f>IF(COUNTIF($CD$7:CD3534,CD3534)=1,CD3534,CD3534+COUNTIF($CD$6:CD3533,CD3534))</f>
        <v>58680</v>
      </c>
      <c r="CC3534" s="34">
        <f t="shared" si="1002"/>
        <v>55153</v>
      </c>
      <c r="CD3534" s="32">
        <f t="shared" si="1003"/>
        <v>55153</v>
      </c>
      <c r="CE3534" s="32">
        <f t="shared" si="1004"/>
        <v>0</v>
      </c>
      <c r="CF3534" s="32">
        <f t="shared" si="1005"/>
        <v>0</v>
      </c>
      <c r="CG3534" s="32" t="str">
        <f t="shared" si="1006"/>
        <v/>
      </c>
      <c r="CH3534" s="32">
        <v>3529</v>
      </c>
      <c r="CI3534" s="32" t="s">
        <v>6</v>
      </c>
      <c r="CJ3534" s="32" t="str">
        <f t="shared" si="1007"/>
        <v/>
      </c>
      <c r="CK3534" s="32" t="str">
        <f t="shared" si="1008"/>
        <v/>
      </c>
      <c r="CL3534" s="32" t="str">
        <f t="shared" si="1009"/>
        <v/>
      </c>
      <c r="CM3534" s="32" t="str">
        <f t="shared" si="1010"/>
        <v/>
      </c>
      <c r="CN3534" s="32" t="str">
        <f t="shared" si="1011"/>
        <v/>
      </c>
    </row>
    <row r="3535" spans="71:92" x14ac:dyDescent="0.3">
      <c r="BS3535" s="32" t="str">
        <f>IF(Kiadasi_kiseroiv!$K$2=BT3535,BV3535,"")</f>
        <v/>
      </c>
      <c r="BT3535" s="34" t="str">
        <f t="shared" si="994"/>
        <v/>
      </c>
      <c r="BU3535" s="32" t="str">
        <f t="shared" si="995"/>
        <v/>
      </c>
      <c r="BV3535" s="32" t="str">
        <f t="shared" si="996"/>
        <v/>
      </c>
      <c r="BW3535" s="32" t="str">
        <f t="shared" si="997"/>
        <v/>
      </c>
      <c r="BX3535" s="32" t="str">
        <f t="shared" si="998"/>
        <v/>
      </c>
      <c r="BY3535" s="32" t="str">
        <f t="shared" si="999"/>
        <v/>
      </c>
      <c r="BZ3535" s="32" t="str">
        <f t="shared" si="1000"/>
        <v/>
      </c>
      <c r="CA3535" s="32" t="str">
        <f t="shared" si="1001"/>
        <v/>
      </c>
      <c r="CB3535" s="33">
        <f>IF(COUNTIF($CD$7:CD3535,CD3535)=1,CD3535,CD3535+COUNTIF($CD$6:CD3534,CD3535))</f>
        <v>58681</v>
      </c>
      <c r="CC3535" s="34">
        <f t="shared" si="1002"/>
        <v>55153</v>
      </c>
      <c r="CD3535" s="32">
        <f t="shared" si="1003"/>
        <v>55153</v>
      </c>
      <c r="CE3535" s="32">
        <f t="shared" si="1004"/>
        <v>0</v>
      </c>
      <c r="CF3535" s="32">
        <f t="shared" si="1005"/>
        <v>0</v>
      </c>
      <c r="CG3535" s="32" t="str">
        <f t="shared" si="1006"/>
        <v/>
      </c>
      <c r="CH3535" s="32">
        <v>3530</v>
      </c>
      <c r="CI3535" s="32" t="s">
        <v>6</v>
      </c>
      <c r="CJ3535" s="32" t="str">
        <f t="shared" si="1007"/>
        <v/>
      </c>
      <c r="CK3535" s="32" t="str">
        <f t="shared" si="1008"/>
        <v/>
      </c>
      <c r="CL3535" s="32" t="str">
        <f t="shared" si="1009"/>
        <v/>
      </c>
      <c r="CM3535" s="32" t="str">
        <f t="shared" si="1010"/>
        <v/>
      </c>
      <c r="CN3535" s="32" t="str">
        <f t="shared" si="1011"/>
        <v/>
      </c>
    </row>
    <row r="3536" spans="71:92" x14ac:dyDescent="0.3">
      <c r="BS3536" s="32" t="str">
        <f>IF(Kiadasi_kiseroiv!$K$2=BT3536,BV3536,"")</f>
        <v/>
      </c>
      <c r="BT3536" s="34" t="str">
        <f t="shared" si="994"/>
        <v/>
      </c>
      <c r="BU3536" s="32" t="str">
        <f t="shared" si="995"/>
        <v/>
      </c>
      <c r="BV3536" s="32" t="str">
        <f t="shared" si="996"/>
        <v/>
      </c>
      <c r="BW3536" s="32" t="str">
        <f t="shared" si="997"/>
        <v/>
      </c>
      <c r="BX3536" s="32" t="str">
        <f t="shared" si="998"/>
        <v/>
      </c>
      <c r="BY3536" s="32" t="str">
        <f t="shared" si="999"/>
        <v/>
      </c>
      <c r="BZ3536" s="32" t="str">
        <f t="shared" si="1000"/>
        <v/>
      </c>
      <c r="CA3536" s="32" t="str">
        <f t="shared" si="1001"/>
        <v/>
      </c>
      <c r="CB3536" s="33">
        <f>IF(COUNTIF($CD$7:CD3536,CD3536)=1,CD3536,CD3536+COUNTIF($CD$6:CD3535,CD3536))</f>
        <v>58682</v>
      </c>
      <c r="CC3536" s="34">
        <f t="shared" si="1002"/>
        <v>55153</v>
      </c>
      <c r="CD3536" s="32">
        <f t="shared" si="1003"/>
        <v>55153</v>
      </c>
      <c r="CE3536" s="32">
        <f t="shared" si="1004"/>
        <v>0</v>
      </c>
      <c r="CF3536" s="32">
        <f t="shared" si="1005"/>
        <v>0</v>
      </c>
      <c r="CG3536" s="32" t="str">
        <f t="shared" si="1006"/>
        <v/>
      </c>
      <c r="CH3536" s="32">
        <v>3531</v>
      </c>
      <c r="CI3536" s="32" t="s">
        <v>6</v>
      </c>
      <c r="CJ3536" s="32" t="str">
        <f t="shared" si="1007"/>
        <v/>
      </c>
      <c r="CK3536" s="32" t="str">
        <f t="shared" si="1008"/>
        <v/>
      </c>
      <c r="CL3536" s="32" t="str">
        <f t="shared" si="1009"/>
        <v/>
      </c>
      <c r="CM3536" s="32" t="str">
        <f t="shared" si="1010"/>
        <v/>
      </c>
      <c r="CN3536" s="32" t="str">
        <f t="shared" si="1011"/>
        <v/>
      </c>
    </row>
    <row r="3537" spans="71:92" x14ac:dyDescent="0.3">
      <c r="BS3537" s="32" t="str">
        <f>IF(Kiadasi_kiseroiv!$K$2=BT3537,BV3537,"")</f>
        <v/>
      </c>
      <c r="BT3537" s="34" t="str">
        <f t="shared" si="994"/>
        <v/>
      </c>
      <c r="BU3537" s="32" t="str">
        <f t="shared" si="995"/>
        <v/>
      </c>
      <c r="BV3537" s="32" t="str">
        <f t="shared" si="996"/>
        <v/>
      </c>
      <c r="BW3537" s="32" t="str">
        <f t="shared" si="997"/>
        <v/>
      </c>
      <c r="BX3537" s="32" t="str">
        <f t="shared" si="998"/>
        <v/>
      </c>
      <c r="BY3537" s="32" t="str">
        <f t="shared" si="999"/>
        <v/>
      </c>
      <c r="BZ3537" s="32" t="str">
        <f t="shared" si="1000"/>
        <v/>
      </c>
      <c r="CA3537" s="32" t="str">
        <f t="shared" si="1001"/>
        <v/>
      </c>
      <c r="CB3537" s="33">
        <f>IF(COUNTIF($CD$7:CD3537,CD3537)=1,CD3537,CD3537+COUNTIF($CD$6:CD3536,CD3537))</f>
        <v>58683</v>
      </c>
      <c r="CC3537" s="34">
        <f t="shared" si="1002"/>
        <v>55153</v>
      </c>
      <c r="CD3537" s="32">
        <f t="shared" si="1003"/>
        <v>55153</v>
      </c>
      <c r="CE3537" s="32">
        <f t="shared" si="1004"/>
        <v>0</v>
      </c>
      <c r="CF3537" s="32">
        <f t="shared" si="1005"/>
        <v>0</v>
      </c>
      <c r="CG3537" s="32" t="str">
        <f t="shared" si="1006"/>
        <v/>
      </c>
      <c r="CH3537" s="32">
        <v>3532</v>
      </c>
      <c r="CI3537" s="32" t="s">
        <v>6</v>
      </c>
      <c r="CJ3537" s="32" t="str">
        <f t="shared" si="1007"/>
        <v/>
      </c>
      <c r="CK3537" s="32" t="str">
        <f t="shared" si="1008"/>
        <v/>
      </c>
      <c r="CL3537" s="32" t="str">
        <f t="shared" si="1009"/>
        <v/>
      </c>
      <c r="CM3537" s="32" t="str">
        <f t="shared" si="1010"/>
        <v/>
      </c>
      <c r="CN3537" s="32" t="str">
        <f t="shared" si="1011"/>
        <v/>
      </c>
    </row>
    <row r="3538" spans="71:92" x14ac:dyDescent="0.3">
      <c r="BS3538" s="32" t="str">
        <f>IF(Kiadasi_kiseroiv!$K$2=BT3538,BV3538,"")</f>
        <v/>
      </c>
      <c r="BT3538" s="34" t="str">
        <f t="shared" si="994"/>
        <v/>
      </c>
      <c r="BU3538" s="32" t="str">
        <f t="shared" si="995"/>
        <v/>
      </c>
      <c r="BV3538" s="32" t="str">
        <f t="shared" si="996"/>
        <v/>
      </c>
      <c r="BW3538" s="32" t="str">
        <f t="shared" si="997"/>
        <v/>
      </c>
      <c r="BX3538" s="32" t="str">
        <f t="shared" si="998"/>
        <v/>
      </c>
      <c r="BY3538" s="32" t="str">
        <f t="shared" si="999"/>
        <v/>
      </c>
      <c r="BZ3538" s="32" t="str">
        <f t="shared" si="1000"/>
        <v/>
      </c>
      <c r="CA3538" s="32" t="str">
        <f t="shared" si="1001"/>
        <v/>
      </c>
      <c r="CB3538" s="33">
        <f>IF(COUNTIF($CD$7:CD3538,CD3538)=1,CD3538,CD3538+COUNTIF($CD$6:CD3537,CD3538))</f>
        <v>58684</v>
      </c>
      <c r="CC3538" s="34">
        <f t="shared" si="1002"/>
        <v>55153</v>
      </c>
      <c r="CD3538" s="32">
        <f t="shared" si="1003"/>
        <v>55153</v>
      </c>
      <c r="CE3538" s="32">
        <f t="shared" si="1004"/>
        <v>0</v>
      </c>
      <c r="CF3538" s="32">
        <f t="shared" si="1005"/>
        <v>0</v>
      </c>
      <c r="CG3538" s="32" t="str">
        <f t="shared" si="1006"/>
        <v/>
      </c>
      <c r="CH3538" s="32">
        <v>3533</v>
      </c>
      <c r="CI3538" s="32" t="s">
        <v>6</v>
      </c>
      <c r="CJ3538" s="32" t="str">
        <f t="shared" si="1007"/>
        <v/>
      </c>
      <c r="CK3538" s="32" t="str">
        <f t="shared" si="1008"/>
        <v/>
      </c>
      <c r="CL3538" s="32" t="str">
        <f t="shared" si="1009"/>
        <v/>
      </c>
      <c r="CM3538" s="32" t="str">
        <f t="shared" si="1010"/>
        <v/>
      </c>
      <c r="CN3538" s="32" t="str">
        <f t="shared" si="1011"/>
        <v/>
      </c>
    </row>
    <row r="3539" spans="71:92" x14ac:dyDescent="0.3">
      <c r="BS3539" s="32" t="str">
        <f>IF(Kiadasi_kiseroiv!$K$2=BT3539,BV3539,"")</f>
        <v/>
      </c>
      <c r="BT3539" s="34" t="str">
        <f t="shared" si="994"/>
        <v/>
      </c>
      <c r="BU3539" s="32" t="str">
        <f t="shared" si="995"/>
        <v/>
      </c>
      <c r="BV3539" s="32" t="str">
        <f t="shared" si="996"/>
        <v/>
      </c>
      <c r="BW3539" s="32" t="str">
        <f t="shared" si="997"/>
        <v/>
      </c>
      <c r="BX3539" s="32" t="str">
        <f t="shared" si="998"/>
        <v/>
      </c>
      <c r="BY3539" s="32" t="str">
        <f t="shared" si="999"/>
        <v/>
      </c>
      <c r="BZ3539" s="32" t="str">
        <f t="shared" si="1000"/>
        <v/>
      </c>
      <c r="CA3539" s="32" t="str">
        <f t="shared" si="1001"/>
        <v/>
      </c>
      <c r="CB3539" s="33">
        <f>IF(COUNTIF($CD$7:CD3539,CD3539)=1,CD3539,CD3539+COUNTIF($CD$6:CD3538,CD3539))</f>
        <v>58685</v>
      </c>
      <c r="CC3539" s="34">
        <f t="shared" si="1002"/>
        <v>55153</v>
      </c>
      <c r="CD3539" s="32">
        <f t="shared" si="1003"/>
        <v>55153</v>
      </c>
      <c r="CE3539" s="32">
        <f t="shared" si="1004"/>
        <v>0</v>
      </c>
      <c r="CF3539" s="32">
        <f t="shared" si="1005"/>
        <v>0</v>
      </c>
      <c r="CG3539" s="32" t="str">
        <f t="shared" si="1006"/>
        <v/>
      </c>
      <c r="CH3539" s="32">
        <v>3534</v>
      </c>
      <c r="CI3539" s="32" t="s">
        <v>6</v>
      </c>
      <c r="CJ3539" s="32" t="str">
        <f t="shared" si="1007"/>
        <v/>
      </c>
      <c r="CK3539" s="32" t="str">
        <f t="shared" si="1008"/>
        <v/>
      </c>
      <c r="CL3539" s="32" t="str">
        <f t="shared" si="1009"/>
        <v/>
      </c>
      <c r="CM3539" s="32" t="str">
        <f t="shared" si="1010"/>
        <v/>
      </c>
      <c r="CN3539" s="32" t="str">
        <f t="shared" si="1011"/>
        <v/>
      </c>
    </row>
    <row r="3540" spans="71:92" x14ac:dyDescent="0.3">
      <c r="BS3540" s="32" t="str">
        <f>IF(Kiadasi_kiseroiv!$K$2=BT3540,BV3540,"")</f>
        <v/>
      </c>
      <c r="BT3540" s="34" t="str">
        <f t="shared" si="994"/>
        <v/>
      </c>
      <c r="BU3540" s="32" t="str">
        <f t="shared" si="995"/>
        <v/>
      </c>
      <c r="BV3540" s="32" t="str">
        <f t="shared" si="996"/>
        <v/>
      </c>
      <c r="BW3540" s="32" t="str">
        <f t="shared" si="997"/>
        <v/>
      </c>
      <c r="BX3540" s="32" t="str">
        <f t="shared" si="998"/>
        <v/>
      </c>
      <c r="BY3540" s="32" t="str">
        <f t="shared" si="999"/>
        <v/>
      </c>
      <c r="BZ3540" s="32" t="str">
        <f t="shared" si="1000"/>
        <v/>
      </c>
      <c r="CA3540" s="32" t="str">
        <f t="shared" si="1001"/>
        <v/>
      </c>
      <c r="CB3540" s="33">
        <f>IF(COUNTIF($CD$7:CD3540,CD3540)=1,CD3540,CD3540+COUNTIF($CD$6:CD3539,CD3540))</f>
        <v>58686</v>
      </c>
      <c r="CC3540" s="34">
        <f t="shared" si="1002"/>
        <v>55153</v>
      </c>
      <c r="CD3540" s="32">
        <f t="shared" si="1003"/>
        <v>55153</v>
      </c>
      <c r="CE3540" s="32">
        <f t="shared" si="1004"/>
        <v>0</v>
      </c>
      <c r="CF3540" s="32">
        <f t="shared" si="1005"/>
        <v>0</v>
      </c>
      <c r="CG3540" s="32" t="str">
        <f t="shared" si="1006"/>
        <v/>
      </c>
      <c r="CH3540" s="32">
        <v>3535</v>
      </c>
      <c r="CI3540" s="32" t="s">
        <v>6</v>
      </c>
      <c r="CJ3540" s="32" t="str">
        <f t="shared" si="1007"/>
        <v/>
      </c>
      <c r="CK3540" s="32" t="str">
        <f t="shared" si="1008"/>
        <v/>
      </c>
      <c r="CL3540" s="32" t="str">
        <f t="shared" si="1009"/>
        <v/>
      </c>
      <c r="CM3540" s="32" t="str">
        <f t="shared" si="1010"/>
        <v/>
      </c>
      <c r="CN3540" s="32" t="str">
        <f t="shared" si="1011"/>
        <v/>
      </c>
    </row>
    <row r="3541" spans="71:92" x14ac:dyDescent="0.3">
      <c r="BS3541" s="32" t="str">
        <f>IF(Kiadasi_kiseroiv!$K$2=BT3541,BV3541,"")</f>
        <v/>
      </c>
      <c r="BT3541" s="34" t="str">
        <f t="shared" si="994"/>
        <v/>
      </c>
      <c r="BU3541" s="32" t="str">
        <f t="shared" si="995"/>
        <v/>
      </c>
      <c r="BV3541" s="32" t="str">
        <f t="shared" si="996"/>
        <v/>
      </c>
      <c r="BW3541" s="32" t="str">
        <f t="shared" si="997"/>
        <v/>
      </c>
      <c r="BX3541" s="32" t="str">
        <f t="shared" si="998"/>
        <v/>
      </c>
      <c r="BY3541" s="32" t="str">
        <f t="shared" si="999"/>
        <v/>
      </c>
      <c r="BZ3541" s="32" t="str">
        <f t="shared" si="1000"/>
        <v/>
      </c>
      <c r="CA3541" s="32" t="str">
        <f t="shared" si="1001"/>
        <v/>
      </c>
      <c r="CB3541" s="33">
        <f>IF(COUNTIF($CD$7:CD3541,CD3541)=1,CD3541,CD3541+COUNTIF($CD$6:CD3540,CD3541))</f>
        <v>58687</v>
      </c>
      <c r="CC3541" s="34">
        <f t="shared" si="1002"/>
        <v>55153</v>
      </c>
      <c r="CD3541" s="32">
        <f t="shared" si="1003"/>
        <v>55153</v>
      </c>
      <c r="CE3541" s="32">
        <f t="shared" si="1004"/>
        <v>0</v>
      </c>
      <c r="CF3541" s="32">
        <f t="shared" si="1005"/>
        <v>0</v>
      </c>
      <c r="CG3541" s="32" t="str">
        <f t="shared" si="1006"/>
        <v/>
      </c>
      <c r="CH3541" s="32">
        <v>3536</v>
      </c>
      <c r="CI3541" s="32" t="s">
        <v>6</v>
      </c>
      <c r="CJ3541" s="32" t="str">
        <f t="shared" si="1007"/>
        <v/>
      </c>
      <c r="CK3541" s="32" t="str">
        <f t="shared" si="1008"/>
        <v/>
      </c>
      <c r="CL3541" s="32" t="str">
        <f t="shared" si="1009"/>
        <v/>
      </c>
      <c r="CM3541" s="32" t="str">
        <f t="shared" si="1010"/>
        <v/>
      </c>
      <c r="CN3541" s="32" t="str">
        <f t="shared" si="1011"/>
        <v/>
      </c>
    </row>
    <row r="3542" spans="71:92" x14ac:dyDescent="0.3">
      <c r="BS3542" s="32" t="str">
        <f>IF(Kiadasi_kiseroiv!$K$2=BT3542,BV3542,"")</f>
        <v/>
      </c>
      <c r="BT3542" s="34" t="str">
        <f t="shared" si="994"/>
        <v/>
      </c>
      <c r="BU3542" s="32" t="str">
        <f t="shared" si="995"/>
        <v/>
      </c>
      <c r="BV3542" s="32" t="str">
        <f t="shared" si="996"/>
        <v/>
      </c>
      <c r="BW3542" s="32" t="str">
        <f t="shared" si="997"/>
        <v/>
      </c>
      <c r="BX3542" s="32" t="str">
        <f t="shared" si="998"/>
        <v/>
      </c>
      <c r="BY3542" s="32" t="str">
        <f t="shared" si="999"/>
        <v/>
      </c>
      <c r="BZ3542" s="32" t="str">
        <f t="shared" si="1000"/>
        <v/>
      </c>
      <c r="CA3542" s="32" t="str">
        <f t="shared" si="1001"/>
        <v/>
      </c>
      <c r="CB3542" s="33">
        <f>IF(COUNTIF($CD$7:CD3542,CD3542)=1,CD3542,CD3542+COUNTIF($CD$6:CD3541,CD3542))</f>
        <v>58688</v>
      </c>
      <c r="CC3542" s="34">
        <f t="shared" si="1002"/>
        <v>55153</v>
      </c>
      <c r="CD3542" s="32">
        <f t="shared" si="1003"/>
        <v>55153</v>
      </c>
      <c r="CE3542" s="32">
        <f t="shared" si="1004"/>
        <v>0</v>
      </c>
      <c r="CF3542" s="32">
        <f t="shared" si="1005"/>
        <v>0</v>
      </c>
      <c r="CG3542" s="32" t="str">
        <f t="shared" si="1006"/>
        <v/>
      </c>
      <c r="CH3542" s="32">
        <v>3537</v>
      </c>
      <c r="CI3542" s="32" t="s">
        <v>6</v>
      </c>
      <c r="CJ3542" s="32" t="str">
        <f t="shared" si="1007"/>
        <v/>
      </c>
      <c r="CK3542" s="32" t="str">
        <f t="shared" si="1008"/>
        <v/>
      </c>
      <c r="CL3542" s="32" t="str">
        <f t="shared" si="1009"/>
        <v/>
      </c>
      <c r="CM3542" s="32" t="str">
        <f t="shared" si="1010"/>
        <v/>
      </c>
      <c r="CN3542" s="32" t="str">
        <f t="shared" si="1011"/>
        <v/>
      </c>
    </row>
    <row r="3543" spans="71:92" x14ac:dyDescent="0.3">
      <c r="BS3543" s="32" t="str">
        <f>IF(Kiadasi_kiseroiv!$K$2=BT3543,BV3543,"")</f>
        <v/>
      </c>
      <c r="BT3543" s="34" t="str">
        <f t="shared" si="994"/>
        <v/>
      </c>
      <c r="BU3543" s="32" t="str">
        <f t="shared" si="995"/>
        <v/>
      </c>
      <c r="BV3543" s="32" t="str">
        <f t="shared" si="996"/>
        <v/>
      </c>
      <c r="BW3543" s="32" t="str">
        <f t="shared" si="997"/>
        <v/>
      </c>
      <c r="BX3543" s="32" t="str">
        <f t="shared" si="998"/>
        <v/>
      </c>
      <c r="BY3543" s="32" t="str">
        <f t="shared" si="999"/>
        <v/>
      </c>
      <c r="BZ3543" s="32" t="str">
        <f t="shared" si="1000"/>
        <v/>
      </c>
      <c r="CA3543" s="32" t="str">
        <f t="shared" si="1001"/>
        <v/>
      </c>
      <c r="CB3543" s="33">
        <f>IF(COUNTIF($CD$7:CD3543,CD3543)=1,CD3543,CD3543+COUNTIF($CD$6:CD3542,CD3543))</f>
        <v>58689</v>
      </c>
      <c r="CC3543" s="34">
        <f t="shared" si="1002"/>
        <v>55153</v>
      </c>
      <c r="CD3543" s="32">
        <f t="shared" si="1003"/>
        <v>55153</v>
      </c>
      <c r="CE3543" s="32">
        <f t="shared" si="1004"/>
        <v>0</v>
      </c>
      <c r="CF3543" s="32">
        <f t="shared" si="1005"/>
        <v>0</v>
      </c>
      <c r="CG3543" s="32" t="str">
        <f t="shared" si="1006"/>
        <v/>
      </c>
      <c r="CH3543" s="32">
        <v>3538</v>
      </c>
      <c r="CI3543" s="32" t="s">
        <v>6</v>
      </c>
      <c r="CJ3543" s="32" t="str">
        <f t="shared" si="1007"/>
        <v/>
      </c>
      <c r="CK3543" s="32" t="str">
        <f t="shared" si="1008"/>
        <v/>
      </c>
      <c r="CL3543" s="32" t="str">
        <f t="shared" si="1009"/>
        <v/>
      </c>
      <c r="CM3543" s="32" t="str">
        <f t="shared" si="1010"/>
        <v/>
      </c>
      <c r="CN3543" s="32" t="str">
        <f t="shared" si="1011"/>
        <v/>
      </c>
    </row>
    <row r="3544" spans="71:92" x14ac:dyDescent="0.3">
      <c r="BS3544" s="32" t="str">
        <f>IF(Kiadasi_kiseroiv!$K$2=BT3544,BV3544,"")</f>
        <v/>
      </c>
      <c r="BT3544" s="34" t="str">
        <f t="shared" si="994"/>
        <v/>
      </c>
      <c r="BU3544" s="32" t="str">
        <f t="shared" si="995"/>
        <v/>
      </c>
      <c r="BV3544" s="32" t="str">
        <f t="shared" si="996"/>
        <v/>
      </c>
      <c r="BW3544" s="32" t="str">
        <f t="shared" si="997"/>
        <v/>
      </c>
      <c r="BX3544" s="32" t="str">
        <f t="shared" si="998"/>
        <v/>
      </c>
      <c r="BY3544" s="32" t="str">
        <f t="shared" si="999"/>
        <v/>
      </c>
      <c r="BZ3544" s="32" t="str">
        <f t="shared" si="1000"/>
        <v/>
      </c>
      <c r="CA3544" s="32" t="str">
        <f t="shared" si="1001"/>
        <v/>
      </c>
      <c r="CB3544" s="33">
        <f>IF(COUNTIF($CD$7:CD3544,CD3544)=1,CD3544,CD3544+COUNTIF($CD$6:CD3543,CD3544))</f>
        <v>58690</v>
      </c>
      <c r="CC3544" s="34">
        <f t="shared" si="1002"/>
        <v>55153</v>
      </c>
      <c r="CD3544" s="32">
        <f t="shared" si="1003"/>
        <v>55153</v>
      </c>
      <c r="CE3544" s="32">
        <f t="shared" si="1004"/>
        <v>0</v>
      </c>
      <c r="CF3544" s="32">
        <f t="shared" si="1005"/>
        <v>0</v>
      </c>
      <c r="CG3544" s="32" t="str">
        <f t="shared" si="1006"/>
        <v/>
      </c>
      <c r="CH3544" s="32">
        <v>3539</v>
      </c>
      <c r="CI3544" s="32" t="s">
        <v>6</v>
      </c>
      <c r="CJ3544" s="32" t="str">
        <f t="shared" si="1007"/>
        <v/>
      </c>
      <c r="CK3544" s="32" t="str">
        <f t="shared" si="1008"/>
        <v/>
      </c>
      <c r="CL3544" s="32" t="str">
        <f t="shared" si="1009"/>
        <v/>
      </c>
      <c r="CM3544" s="32" t="str">
        <f t="shared" si="1010"/>
        <v/>
      </c>
      <c r="CN3544" s="32" t="str">
        <f t="shared" si="1011"/>
        <v/>
      </c>
    </row>
    <row r="3545" spans="71:92" x14ac:dyDescent="0.3">
      <c r="BS3545" s="32" t="str">
        <f>IF(Kiadasi_kiseroiv!$K$2=BT3545,BV3545,"")</f>
        <v/>
      </c>
      <c r="BT3545" s="34" t="str">
        <f t="shared" si="994"/>
        <v/>
      </c>
      <c r="BU3545" s="32" t="str">
        <f t="shared" si="995"/>
        <v/>
      </c>
      <c r="BV3545" s="32" t="str">
        <f t="shared" si="996"/>
        <v/>
      </c>
      <c r="BW3545" s="32" t="str">
        <f t="shared" si="997"/>
        <v/>
      </c>
      <c r="BX3545" s="32" t="str">
        <f t="shared" si="998"/>
        <v/>
      </c>
      <c r="BY3545" s="32" t="str">
        <f t="shared" si="999"/>
        <v/>
      </c>
      <c r="BZ3545" s="32" t="str">
        <f t="shared" si="1000"/>
        <v/>
      </c>
      <c r="CA3545" s="32" t="str">
        <f t="shared" si="1001"/>
        <v/>
      </c>
      <c r="CB3545" s="33">
        <f>IF(COUNTIF($CD$7:CD3545,CD3545)=1,CD3545,CD3545+COUNTIF($CD$6:CD3544,CD3545))</f>
        <v>58691</v>
      </c>
      <c r="CC3545" s="34">
        <f t="shared" si="1002"/>
        <v>55153</v>
      </c>
      <c r="CD3545" s="32">
        <f t="shared" si="1003"/>
        <v>55153</v>
      </c>
      <c r="CE3545" s="32">
        <f t="shared" si="1004"/>
        <v>0</v>
      </c>
      <c r="CF3545" s="32">
        <f t="shared" si="1005"/>
        <v>0</v>
      </c>
      <c r="CG3545" s="32" t="str">
        <f t="shared" si="1006"/>
        <v/>
      </c>
      <c r="CH3545" s="32">
        <v>3540</v>
      </c>
      <c r="CI3545" s="32" t="s">
        <v>6</v>
      </c>
      <c r="CJ3545" s="32" t="str">
        <f t="shared" si="1007"/>
        <v/>
      </c>
      <c r="CK3545" s="32" t="str">
        <f t="shared" si="1008"/>
        <v/>
      </c>
      <c r="CL3545" s="32" t="str">
        <f t="shared" si="1009"/>
        <v/>
      </c>
      <c r="CM3545" s="32" t="str">
        <f t="shared" si="1010"/>
        <v/>
      </c>
      <c r="CN3545" s="32" t="str">
        <f t="shared" si="1011"/>
        <v/>
      </c>
    </row>
    <row r="3546" spans="71:92" x14ac:dyDescent="0.3">
      <c r="BS3546" s="32" t="str">
        <f>IF(Kiadasi_kiseroiv!$K$2=BT3546,BV3546,"")</f>
        <v/>
      </c>
      <c r="BT3546" s="34" t="str">
        <f t="shared" si="994"/>
        <v/>
      </c>
      <c r="BU3546" s="32" t="str">
        <f t="shared" si="995"/>
        <v/>
      </c>
      <c r="BV3546" s="32" t="str">
        <f t="shared" si="996"/>
        <v/>
      </c>
      <c r="BW3546" s="32" t="str">
        <f t="shared" si="997"/>
        <v/>
      </c>
      <c r="BX3546" s="32" t="str">
        <f t="shared" si="998"/>
        <v/>
      </c>
      <c r="BY3546" s="32" t="str">
        <f t="shared" si="999"/>
        <v/>
      </c>
      <c r="BZ3546" s="32" t="str">
        <f t="shared" si="1000"/>
        <v/>
      </c>
      <c r="CA3546" s="32" t="str">
        <f t="shared" si="1001"/>
        <v/>
      </c>
      <c r="CB3546" s="33">
        <f>IF(COUNTIF($CD$7:CD3546,CD3546)=1,CD3546,CD3546+COUNTIF($CD$6:CD3545,CD3546))</f>
        <v>58692</v>
      </c>
      <c r="CC3546" s="34">
        <f t="shared" si="1002"/>
        <v>55153</v>
      </c>
      <c r="CD3546" s="32">
        <f t="shared" si="1003"/>
        <v>55153</v>
      </c>
      <c r="CE3546" s="32">
        <f t="shared" si="1004"/>
        <v>0</v>
      </c>
      <c r="CF3546" s="32">
        <f t="shared" si="1005"/>
        <v>0</v>
      </c>
      <c r="CG3546" s="32" t="str">
        <f t="shared" si="1006"/>
        <v/>
      </c>
      <c r="CH3546" s="32">
        <v>3541</v>
      </c>
      <c r="CI3546" s="32" t="s">
        <v>6</v>
      </c>
      <c r="CJ3546" s="32" t="str">
        <f t="shared" si="1007"/>
        <v/>
      </c>
      <c r="CK3546" s="32" t="str">
        <f t="shared" si="1008"/>
        <v/>
      </c>
      <c r="CL3546" s="32" t="str">
        <f t="shared" si="1009"/>
        <v/>
      </c>
      <c r="CM3546" s="32" t="str">
        <f t="shared" si="1010"/>
        <v/>
      </c>
      <c r="CN3546" s="32" t="str">
        <f t="shared" si="1011"/>
        <v/>
      </c>
    </row>
    <row r="3547" spans="71:92" x14ac:dyDescent="0.3">
      <c r="BS3547" s="32" t="str">
        <f>IF(Kiadasi_kiseroiv!$K$2=BT3547,BV3547,"")</f>
        <v/>
      </c>
      <c r="BT3547" s="34" t="str">
        <f t="shared" si="994"/>
        <v/>
      </c>
      <c r="BU3547" s="32" t="str">
        <f t="shared" si="995"/>
        <v/>
      </c>
      <c r="BV3547" s="32" t="str">
        <f t="shared" si="996"/>
        <v/>
      </c>
      <c r="BW3547" s="32" t="str">
        <f t="shared" si="997"/>
        <v/>
      </c>
      <c r="BX3547" s="32" t="str">
        <f t="shared" si="998"/>
        <v/>
      </c>
      <c r="BY3547" s="32" t="str">
        <f t="shared" si="999"/>
        <v/>
      </c>
      <c r="BZ3547" s="32" t="str">
        <f t="shared" si="1000"/>
        <v/>
      </c>
      <c r="CA3547" s="32" t="str">
        <f t="shared" si="1001"/>
        <v/>
      </c>
      <c r="CB3547" s="33">
        <f>IF(COUNTIF($CD$7:CD3547,CD3547)=1,CD3547,CD3547+COUNTIF($CD$6:CD3546,CD3547))</f>
        <v>58693</v>
      </c>
      <c r="CC3547" s="34">
        <f t="shared" si="1002"/>
        <v>55153</v>
      </c>
      <c r="CD3547" s="32">
        <f t="shared" si="1003"/>
        <v>55153</v>
      </c>
      <c r="CE3547" s="32">
        <f t="shared" si="1004"/>
        <v>0</v>
      </c>
      <c r="CF3547" s="32">
        <f t="shared" si="1005"/>
        <v>0</v>
      </c>
      <c r="CG3547" s="32" t="str">
        <f t="shared" si="1006"/>
        <v/>
      </c>
      <c r="CH3547" s="32">
        <v>3542</v>
      </c>
      <c r="CI3547" s="32" t="s">
        <v>6</v>
      </c>
      <c r="CJ3547" s="32" t="str">
        <f t="shared" si="1007"/>
        <v/>
      </c>
      <c r="CK3547" s="32" t="str">
        <f t="shared" si="1008"/>
        <v/>
      </c>
      <c r="CL3547" s="32" t="str">
        <f t="shared" si="1009"/>
        <v/>
      </c>
      <c r="CM3547" s="32" t="str">
        <f t="shared" si="1010"/>
        <v/>
      </c>
      <c r="CN3547" s="32" t="str">
        <f t="shared" si="1011"/>
        <v/>
      </c>
    </row>
    <row r="3548" spans="71:92" x14ac:dyDescent="0.3">
      <c r="BS3548" s="32" t="str">
        <f>IF(Kiadasi_kiseroiv!$K$2=BT3548,BV3548,"")</f>
        <v/>
      </c>
      <c r="BT3548" s="34" t="str">
        <f t="shared" si="994"/>
        <v/>
      </c>
      <c r="BU3548" s="32" t="str">
        <f t="shared" si="995"/>
        <v/>
      </c>
      <c r="BV3548" s="32" t="str">
        <f t="shared" si="996"/>
        <v/>
      </c>
      <c r="BW3548" s="32" t="str">
        <f t="shared" si="997"/>
        <v/>
      </c>
      <c r="BX3548" s="32" t="str">
        <f t="shared" si="998"/>
        <v/>
      </c>
      <c r="BY3548" s="32" t="str">
        <f t="shared" si="999"/>
        <v/>
      </c>
      <c r="BZ3548" s="32" t="str">
        <f t="shared" si="1000"/>
        <v/>
      </c>
      <c r="CA3548" s="32" t="str">
        <f t="shared" si="1001"/>
        <v/>
      </c>
      <c r="CB3548" s="33">
        <f>IF(COUNTIF($CD$7:CD3548,CD3548)=1,CD3548,CD3548+COUNTIF($CD$6:CD3547,CD3548))</f>
        <v>58694</v>
      </c>
      <c r="CC3548" s="34">
        <f t="shared" si="1002"/>
        <v>55153</v>
      </c>
      <c r="CD3548" s="32">
        <f t="shared" si="1003"/>
        <v>55153</v>
      </c>
      <c r="CE3548" s="32">
        <f t="shared" si="1004"/>
        <v>0</v>
      </c>
      <c r="CF3548" s="32">
        <f t="shared" si="1005"/>
        <v>0</v>
      </c>
      <c r="CG3548" s="32" t="str">
        <f t="shared" si="1006"/>
        <v/>
      </c>
      <c r="CH3548" s="32">
        <v>3543</v>
      </c>
      <c r="CI3548" s="32" t="s">
        <v>6</v>
      </c>
      <c r="CJ3548" s="32" t="str">
        <f t="shared" si="1007"/>
        <v/>
      </c>
      <c r="CK3548" s="32" t="str">
        <f t="shared" si="1008"/>
        <v/>
      </c>
      <c r="CL3548" s="32" t="str">
        <f t="shared" si="1009"/>
        <v/>
      </c>
      <c r="CM3548" s="32" t="str">
        <f t="shared" si="1010"/>
        <v/>
      </c>
      <c r="CN3548" s="32" t="str">
        <f t="shared" si="1011"/>
        <v/>
      </c>
    </row>
    <row r="3549" spans="71:92" x14ac:dyDescent="0.3">
      <c r="BS3549" s="32" t="str">
        <f>IF(Kiadasi_kiseroiv!$K$2=BT3549,BV3549,"")</f>
        <v/>
      </c>
      <c r="BT3549" s="34" t="str">
        <f t="shared" si="994"/>
        <v/>
      </c>
      <c r="BU3549" s="32" t="str">
        <f t="shared" si="995"/>
        <v/>
      </c>
      <c r="BV3549" s="32" t="str">
        <f t="shared" si="996"/>
        <v/>
      </c>
      <c r="BW3549" s="32" t="str">
        <f t="shared" si="997"/>
        <v/>
      </c>
      <c r="BX3549" s="32" t="str">
        <f t="shared" si="998"/>
        <v/>
      </c>
      <c r="BY3549" s="32" t="str">
        <f t="shared" si="999"/>
        <v/>
      </c>
      <c r="BZ3549" s="32" t="str">
        <f t="shared" si="1000"/>
        <v/>
      </c>
      <c r="CA3549" s="32" t="str">
        <f t="shared" si="1001"/>
        <v/>
      </c>
      <c r="CB3549" s="33">
        <f>IF(COUNTIF($CD$7:CD3549,CD3549)=1,CD3549,CD3549+COUNTIF($CD$6:CD3548,CD3549))</f>
        <v>58695</v>
      </c>
      <c r="CC3549" s="34">
        <f t="shared" si="1002"/>
        <v>55153</v>
      </c>
      <c r="CD3549" s="32">
        <f t="shared" si="1003"/>
        <v>55153</v>
      </c>
      <c r="CE3549" s="32">
        <f t="shared" si="1004"/>
        <v>0</v>
      </c>
      <c r="CF3549" s="32">
        <f t="shared" si="1005"/>
        <v>0</v>
      </c>
      <c r="CG3549" s="32" t="str">
        <f t="shared" si="1006"/>
        <v/>
      </c>
      <c r="CH3549" s="32">
        <v>3544</v>
      </c>
      <c r="CI3549" s="32" t="s">
        <v>6</v>
      </c>
      <c r="CJ3549" s="32" t="str">
        <f t="shared" si="1007"/>
        <v/>
      </c>
      <c r="CK3549" s="32" t="str">
        <f t="shared" si="1008"/>
        <v/>
      </c>
      <c r="CL3549" s="32" t="str">
        <f t="shared" si="1009"/>
        <v/>
      </c>
      <c r="CM3549" s="32" t="str">
        <f t="shared" si="1010"/>
        <v/>
      </c>
      <c r="CN3549" s="32" t="str">
        <f t="shared" si="1011"/>
        <v/>
      </c>
    </row>
    <row r="3550" spans="71:92" x14ac:dyDescent="0.3">
      <c r="BS3550" s="32" t="str">
        <f>IF(Kiadasi_kiseroiv!$K$2=BT3550,BV3550,"")</f>
        <v/>
      </c>
      <c r="BT3550" s="34" t="str">
        <f t="shared" si="994"/>
        <v/>
      </c>
      <c r="BU3550" s="32" t="str">
        <f t="shared" si="995"/>
        <v/>
      </c>
      <c r="BV3550" s="32" t="str">
        <f t="shared" si="996"/>
        <v/>
      </c>
      <c r="BW3550" s="32" t="str">
        <f t="shared" si="997"/>
        <v/>
      </c>
      <c r="BX3550" s="32" t="str">
        <f t="shared" si="998"/>
        <v/>
      </c>
      <c r="BY3550" s="32" t="str">
        <f t="shared" si="999"/>
        <v/>
      </c>
      <c r="BZ3550" s="32" t="str">
        <f t="shared" si="1000"/>
        <v/>
      </c>
      <c r="CA3550" s="32" t="str">
        <f t="shared" si="1001"/>
        <v/>
      </c>
      <c r="CB3550" s="33">
        <f>IF(COUNTIF($CD$7:CD3550,CD3550)=1,CD3550,CD3550+COUNTIF($CD$6:CD3549,CD3550))</f>
        <v>58696</v>
      </c>
      <c r="CC3550" s="34">
        <f t="shared" si="1002"/>
        <v>55153</v>
      </c>
      <c r="CD3550" s="32">
        <f t="shared" si="1003"/>
        <v>55153</v>
      </c>
      <c r="CE3550" s="32">
        <f t="shared" si="1004"/>
        <v>0</v>
      </c>
      <c r="CF3550" s="32">
        <f t="shared" si="1005"/>
        <v>0</v>
      </c>
      <c r="CG3550" s="32" t="str">
        <f t="shared" si="1006"/>
        <v/>
      </c>
      <c r="CH3550" s="32">
        <v>3545</v>
      </c>
      <c r="CI3550" s="32" t="s">
        <v>6</v>
      </c>
      <c r="CJ3550" s="32" t="str">
        <f t="shared" si="1007"/>
        <v/>
      </c>
      <c r="CK3550" s="32" t="str">
        <f t="shared" si="1008"/>
        <v/>
      </c>
      <c r="CL3550" s="32" t="str">
        <f t="shared" si="1009"/>
        <v/>
      </c>
      <c r="CM3550" s="32" t="str">
        <f t="shared" si="1010"/>
        <v/>
      </c>
      <c r="CN3550" s="32" t="str">
        <f t="shared" si="1011"/>
        <v/>
      </c>
    </row>
    <row r="3551" spans="71:92" x14ac:dyDescent="0.3">
      <c r="BS3551" s="32" t="str">
        <f>IF(Kiadasi_kiseroiv!$K$2=BT3551,BV3551,"")</f>
        <v/>
      </c>
      <c r="BT3551" s="34" t="str">
        <f t="shared" si="994"/>
        <v/>
      </c>
      <c r="BU3551" s="32" t="str">
        <f t="shared" si="995"/>
        <v/>
      </c>
      <c r="BV3551" s="32" t="str">
        <f t="shared" si="996"/>
        <v/>
      </c>
      <c r="BW3551" s="32" t="str">
        <f t="shared" si="997"/>
        <v/>
      </c>
      <c r="BX3551" s="32" t="str">
        <f t="shared" si="998"/>
        <v/>
      </c>
      <c r="BY3551" s="32" t="str">
        <f t="shared" si="999"/>
        <v/>
      </c>
      <c r="BZ3551" s="32" t="str">
        <f t="shared" si="1000"/>
        <v/>
      </c>
      <c r="CA3551" s="32" t="str">
        <f t="shared" si="1001"/>
        <v/>
      </c>
      <c r="CB3551" s="33">
        <f>IF(COUNTIF($CD$7:CD3551,CD3551)=1,CD3551,CD3551+COUNTIF($CD$6:CD3550,CD3551))</f>
        <v>58697</v>
      </c>
      <c r="CC3551" s="34">
        <f t="shared" si="1002"/>
        <v>55153</v>
      </c>
      <c r="CD3551" s="32">
        <f t="shared" si="1003"/>
        <v>55153</v>
      </c>
      <c r="CE3551" s="32">
        <f t="shared" si="1004"/>
        <v>0</v>
      </c>
      <c r="CF3551" s="32">
        <f t="shared" si="1005"/>
        <v>0</v>
      </c>
      <c r="CG3551" s="32" t="str">
        <f t="shared" si="1006"/>
        <v/>
      </c>
      <c r="CH3551" s="32">
        <v>3546</v>
      </c>
      <c r="CI3551" s="32" t="s">
        <v>6</v>
      </c>
      <c r="CJ3551" s="32" t="str">
        <f t="shared" si="1007"/>
        <v/>
      </c>
      <c r="CK3551" s="32" t="str">
        <f t="shared" si="1008"/>
        <v/>
      </c>
      <c r="CL3551" s="32" t="str">
        <f t="shared" si="1009"/>
        <v/>
      </c>
      <c r="CM3551" s="32" t="str">
        <f t="shared" si="1010"/>
        <v/>
      </c>
      <c r="CN3551" s="32" t="str">
        <f t="shared" si="1011"/>
        <v/>
      </c>
    </row>
    <row r="3552" spans="71:92" x14ac:dyDescent="0.3">
      <c r="BS3552" s="32" t="str">
        <f>IF(Kiadasi_kiseroiv!$K$2=BT3552,BV3552,"")</f>
        <v/>
      </c>
      <c r="BT3552" s="34" t="str">
        <f t="shared" si="994"/>
        <v/>
      </c>
      <c r="BU3552" s="32" t="str">
        <f t="shared" si="995"/>
        <v/>
      </c>
      <c r="BV3552" s="32" t="str">
        <f t="shared" si="996"/>
        <v/>
      </c>
      <c r="BW3552" s="32" t="str">
        <f t="shared" si="997"/>
        <v/>
      </c>
      <c r="BX3552" s="32" t="str">
        <f t="shared" si="998"/>
        <v/>
      </c>
      <c r="BY3552" s="32" t="str">
        <f t="shared" si="999"/>
        <v/>
      </c>
      <c r="BZ3552" s="32" t="str">
        <f t="shared" si="1000"/>
        <v/>
      </c>
      <c r="CA3552" s="32" t="str">
        <f t="shared" si="1001"/>
        <v/>
      </c>
      <c r="CB3552" s="33">
        <f>IF(COUNTIF($CD$7:CD3552,CD3552)=1,CD3552,CD3552+COUNTIF($CD$6:CD3551,CD3552))</f>
        <v>58698</v>
      </c>
      <c r="CC3552" s="34">
        <f t="shared" si="1002"/>
        <v>55153</v>
      </c>
      <c r="CD3552" s="32">
        <f t="shared" si="1003"/>
        <v>55153</v>
      </c>
      <c r="CE3552" s="32">
        <f t="shared" si="1004"/>
        <v>0</v>
      </c>
      <c r="CF3552" s="32">
        <f t="shared" si="1005"/>
        <v>0</v>
      </c>
      <c r="CG3552" s="32" t="str">
        <f t="shared" si="1006"/>
        <v/>
      </c>
      <c r="CH3552" s="32">
        <v>3547</v>
      </c>
      <c r="CI3552" s="32" t="s">
        <v>6</v>
      </c>
      <c r="CJ3552" s="32" t="str">
        <f t="shared" si="1007"/>
        <v/>
      </c>
      <c r="CK3552" s="32" t="str">
        <f t="shared" si="1008"/>
        <v/>
      </c>
      <c r="CL3552" s="32" t="str">
        <f t="shared" si="1009"/>
        <v/>
      </c>
      <c r="CM3552" s="32" t="str">
        <f t="shared" si="1010"/>
        <v/>
      </c>
      <c r="CN3552" s="32" t="str">
        <f t="shared" si="1011"/>
        <v/>
      </c>
    </row>
    <row r="3553" spans="71:92" x14ac:dyDescent="0.3">
      <c r="BS3553" s="32" t="str">
        <f>IF(Kiadasi_kiseroiv!$K$2=BT3553,BV3553,"")</f>
        <v/>
      </c>
      <c r="BT3553" s="34" t="str">
        <f t="shared" si="994"/>
        <v/>
      </c>
      <c r="BU3553" s="32" t="str">
        <f t="shared" si="995"/>
        <v/>
      </c>
      <c r="BV3553" s="32" t="str">
        <f t="shared" si="996"/>
        <v/>
      </c>
      <c r="BW3553" s="32" t="str">
        <f t="shared" si="997"/>
        <v/>
      </c>
      <c r="BX3553" s="32" t="str">
        <f t="shared" si="998"/>
        <v/>
      </c>
      <c r="BY3553" s="32" t="str">
        <f t="shared" si="999"/>
        <v/>
      </c>
      <c r="BZ3553" s="32" t="str">
        <f t="shared" si="1000"/>
        <v/>
      </c>
      <c r="CA3553" s="32" t="str">
        <f t="shared" si="1001"/>
        <v/>
      </c>
      <c r="CB3553" s="33">
        <f>IF(COUNTIF($CD$7:CD3553,CD3553)=1,CD3553,CD3553+COUNTIF($CD$6:CD3552,CD3553))</f>
        <v>58699</v>
      </c>
      <c r="CC3553" s="34">
        <f t="shared" si="1002"/>
        <v>55153</v>
      </c>
      <c r="CD3553" s="32">
        <f t="shared" si="1003"/>
        <v>55153</v>
      </c>
      <c r="CE3553" s="32">
        <f t="shared" si="1004"/>
        <v>0</v>
      </c>
      <c r="CF3553" s="32">
        <f t="shared" si="1005"/>
        <v>0</v>
      </c>
      <c r="CG3553" s="32" t="str">
        <f t="shared" si="1006"/>
        <v/>
      </c>
      <c r="CH3553" s="32">
        <v>3548</v>
      </c>
      <c r="CI3553" s="32" t="s">
        <v>6</v>
      </c>
      <c r="CJ3553" s="32" t="str">
        <f t="shared" si="1007"/>
        <v/>
      </c>
      <c r="CK3553" s="32" t="str">
        <f t="shared" si="1008"/>
        <v/>
      </c>
      <c r="CL3553" s="32" t="str">
        <f t="shared" si="1009"/>
        <v/>
      </c>
      <c r="CM3553" s="32" t="str">
        <f t="shared" si="1010"/>
        <v/>
      </c>
      <c r="CN3553" s="32" t="str">
        <f t="shared" si="1011"/>
        <v/>
      </c>
    </row>
    <row r="3554" spans="71:92" x14ac:dyDescent="0.3">
      <c r="BS3554" s="32" t="str">
        <f>IF(Kiadasi_kiseroiv!$K$2=BT3554,BV3554,"")</f>
        <v/>
      </c>
      <c r="BT3554" s="34" t="str">
        <f t="shared" si="994"/>
        <v/>
      </c>
      <c r="BU3554" s="32" t="str">
        <f t="shared" si="995"/>
        <v/>
      </c>
      <c r="BV3554" s="32" t="str">
        <f t="shared" si="996"/>
        <v/>
      </c>
      <c r="BW3554" s="32" t="str">
        <f t="shared" si="997"/>
        <v/>
      </c>
      <c r="BX3554" s="32" t="str">
        <f t="shared" si="998"/>
        <v/>
      </c>
      <c r="BY3554" s="32" t="str">
        <f t="shared" si="999"/>
        <v/>
      </c>
      <c r="BZ3554" s="32" t="str">
        <f t="shared" si="1000"/>
        <v/>
      </c>
      <c r="CA3554" s="32" t="str">
        <f t="shared" si="1001"/>
        <v/>
      </c>
      <c r="CB3554" s="33">
        <f>IF(COUNTIF($CD$7:CD3554,CD3554)=1,CD3554,CD3554+COUNTIF($CD$6:CD3553,CD3554))</f>
        <v>58700</v>
      </c>
      <c r="CC3554" s="34">
        <f t="shared" si="1002"/>
        <v>55153</v>
      </c>
      <c r="CD3554" s="32">
        <f t="shared" si="1003"/>
        <v>55153</v>
      </c>
      <c r="CE3554" s="32">
        <f t="shared" si="1004"/>
        <v>0</v>
      </c>
      <c r="CF3554" s="32">
        <f t="shared" si="1005"/>
        <v>0</v>
      </c>
      <c r="CG3554" s="32" t="str">
        <f t="shared" si="1006"/>
        <v/>
      </c>
      <c r="CH3554" s="32">
        <v>3549</v>
      </c>
      <c r="CI3554" s="32" t="s">
        <v>6</v>
      </c>
      <c r="CJ3554" s="32" t="str">
        <f t="shared" si="1007"/>
        <v/>
      </c>
      <c r="CK3554" s="32" t="str">
        <f t="shared" si="1008"/>
        <v/>
      </c>
      <c r="CL3554" s="32" t="str">
        <f t="shared" si="1009"/>
        <v/>
      </c>
      <c r="CM3554" s="32" t="str">
        <f t="shared" si="1010"/>
        <v/>
      </c>
      <c r="CN3554" s="32" t="str">
        <f t="shared" si="1011"/>
        <v/>
      </c>
    </row>
    <row r="3555" spans="71:92" x14ac:dyDescent="0.3">
      <c r="BS3555" s="32" t="str">
        <f>IF(Kiadasi_kiseroiv!$K$2=BT3555,BV3555,"")</f>
        <v/>
      </c>
      <c r="BT3555" s="34" t="str">
        <f t="shared" si="994"/>
        <v/>
      </c>
      <c r="BU3555" s="32" t="str">
        <f t="shared" si="995"/>
        <v/>
      </c>
      <c r="BV3555" s="32" t="str">
        <f t="shared" si="996"/>
        <v/>
      </c>
      <c r="BW3555" s="32" t="str">
        <f t="shared" si="997"/>
        <v/>
      </c>
      <c r="BX3555" s="32" t="str">
        <f t="shared" si="998"/>
        <v/>
      </c>
      <c r="BY3555" s="32" t="str">
        <f t="shared" si="999"/>
        <v/>
      </c>
      <c r="BZ3555" s="32" t="str">
        <f t="shared" si="1000"/>
        <v/>
      </c>
      <c r="CA3555" s="32" t="str">
        <f t="shared" si="1001"/>
        <v/>
      </c>
      <c r="CB3555" s="33">
        <f>IF(COUNTIF($CD$7:CD3555,CD3555)=1,CD3555,CD3555+COUNTIF($CD$6:CD3554,CD3555))</f>
        <v>58701</v>
      </c>
      <c r="CC3555" s="34">
        <f t="shared" si="1002"/>
        <v>55153</v>
      </c>
      <c r="CD3555" s="32">
        <f t="shared" si="1003"/>
        <v>55153</v>
      </c>
      <c r="CE3555" s="32">
        <f t="shared" si="1004"/>
        <v>0</v>
      </c>
      <c r="CF3555" s="32">
        <f t="shared" si="1005"/>
        <v>0</v>
      </c>
      <c r="CG3555" s="32" t="str">
        <f t="shared" si="1006"/>
        <v/>
      </c>
      <c r="CH3555" s="32">
        <v>3550</v>
      </c>
      <c r="CI3555" s="32" t="s">
        <v>6</v>
      </c>
      <c r="CJ3555" s="32" t="str">
        <f t="shared" si="1007"/>
        <v/>
      </c>
      <c r="CK3555" s="32" t="str">
        <f t="shared" si="1008"/>
        <v/>
      </c>
      <c r="CL3555" s="32" t="str">
        <f t="shared" si="1009"/>
        <v/>
      </c>
      <c r="CM3555" s="32" t="str">
        <f t="shared" si="1010"/>
        <v/>
      </c>
      <c r="CN3555" s="32" t="str">
        <f t="shared" si="1011"/>
        <v/>
      </c>
    </row>
    <row r="3556" spans="71:92" x14ac:dyDescent="0.3">
      <c r="BS3556" s="32" t="str">
        <f>IF(Kiadasi_kiseroiv!$K$2=BT3556,BV3556,"")</f>
        <v/>
      </c>
      <c r="BT3556" s="34" t="str">
        <f t="shared" si="994"/>
        <v/>
      </c>
      <c r="BU3556" s="32" t="str">
        <f t="shared" si="995"/>
        <v/>
      </c>
      <c r="BV3556" s="32" t="str">
        <f t="shared" si="996"/>
        <v/>
      </c>
      <c r="BW3556" s="32" t="str">
        <f t="shared" si="997"/>
        <v/>
      </c>
      <c r="BX3556" s="32" t="str">
        <f t="shared" si="998"/>
        <v/>
      </c>
      <c r="BY3556" s="32" t="str">
        <f t="shared" si="999"/>
        <v/>
      </c>
      <c r="BZ3556" s="32" t="str">
        <f t="shared" si="1000"/>
        <v/>
      </c>
      <c r="CA3556" s="32" t="str">
        <f t="shared" si="1001"/>
        <v/>
      </c>
      <c r="CB3556" s="33">
        <f>IF(COUNTIF($CD$7:CD3556,CD3556)=1,CD3556,CD3556+COUNTIF($CD$6:CD3555,CD3556))</f>
        <v>58702</v>
      </c>
      <c r="CC3556" s="34">
        <f t="shared" si="1002"/>
        <v>55153</v>
      </c>
      <c r="CD3556" s="32">
        <f t="shared" si="1003"/>
        <v>55153</v>
      </c>
      <c r="CE3556" s="32">
        <f t="shared" si="1004"/>
        <v>0</v>
      </c>
      <c r="CF3556" s="32">
        <f t="shared" si="1005"/>
        <v>0</v>
      </c>
      <c r="CG3556" s="32" t="str">
        <f t="shared" si="1006"/>
        <v/>
      </c>
      <c r="CH3556" s="32">
        <v>3551</v>
      </c>
      <c r="CI3556" s="32" t="s">
        <v>6</v>
      </c>
      <c r="CJ3556" s="32" t="str">
        <f t="shared" si="1007"/>
        <v/>
      </c>
      <c r="CK3556" s="32" t="str">
        <f t="shared" si="1008"/>
        <v/>
      </c>
      <c r="CL3556" s="32" t="str">
        <f t="shared" si="1009"/>
        <v/>
      </c>
      <c r="CM3556" s="32" t="str">
        <f t="shared" si="1010"/>
        <v/>
      </c>
      <c r="CN3556" s="32" t="str">
        <f t="shared" si="1011"/>
        <v/>
      </c>
    </row>
    <row r="3557" spans="71:92" x14ac:dyDescent="0.3">
      <c r="BS3557" s="32" t="str">
        <f>IF(Kiadasi_kiseroiv!$K$2=BT3557,BV3557,"")</f>
        <v/>
      </c>
      <c r="BT3557" s="34" t="str">
        <f t="shared" si="994"/>
        <v/>
      </c>
      <c r="BU3557" s="32" t="str">
        <f t="shared" si="995"/>
        <v/>
      </c>
      <c r="BV3557" s="32" t="str">
        <f t="shared" si="996"/>
        <v/>
      </c>
      <c r="BW3557" s="32" t="str">
        <f t="shared" si="997"/>
        <v/>
      </c>
      <c r="BX3557" s="32" t="str">
        <f t="shared" si="998"/>
        <v/>
      </c>
      <c r="BY3557" s="32" t="str">
        <f t="shared" si="999"/>
        <v/>
      </c>
      <c r="BZ3557" s="32" t="str">
        <f t="shared" si="1000"/>
        <v/>
      </c>
      <c r="CA3557" s="32" t="str">
        <f t="shared" si="1001"/>
        <v/>
      </c>
      <c r="CB3557" s="33">
        <f>IF(COUNTIF($CD$7:CD3557,CD3557)=1,CD3557,CD3557+COUNTIF($CD$6:CD3556,CD3557))</f>
        <v>58703</v>
      </c>
      <c r="CC3557" s="34">
        <f t="shared" si="1002"/>
        <v>55153</v>
      </c>
      <c r="CD3557" s="32">
        <f t="shared" si="1003"/>
        <v>55153</v>
      </c>
      <c r="CE3557" s="32">
        <f t="shared" si="1004"/>
        <v>0</v>
      </c>
      <c r="CF3557" s="32">
        <f t="shared" si="1005"/>
        <v>0</v>
      </c>
      <c r="CG3557" s="32" t="str">
        <f t="shared" si="1006"/>
        <v/>
      </c>
      <c r="CH3557" s="32">
        <v>3552</v>
      </c>
      <c r="CI3557" s="32" t="s">
        <v>6</v>
      </c>
      <c r="CJ3557" s="32" t="str">
        <f t="shared" si="1007"/>
        <v/>
      </c>
      <c r="CK3557" s="32" t="str">
        <f t="shared" si="1008"/>
        <v/>
      </c>
      <c r="CL3557" s="32" t="str">
        <f t="shared" si="1009"/>
        <v/>
      </c>
      <c r="CM3557" s="32" t="str">
        <f t="shared" si="1010"/>
        <v/>
      </c>
      <c r="CN3557" s="32" t="str">
        <f t="shared" si="1011"/>
        <v/>
      </c>
    </row>
    <row r="3558" spans="71:92" x14ac:dyDescent="0.3">
      <c r="BS3558" s="32" t="str">
        <f>IF(Kiadasi_kiseroiv!$K$2=BT3558,BV3558,"")</f>
        <v/>
      </c>
      <c r="BT3558" s="34" t="str">
        <f t="shared" si="994"/>
        <v/>
      </c>
      <c r="BU3558" s="32" t="str">
        <f t="shared" si="995"/>
        <v/>
      </c>
      <c r="BV3558" s="32" t="str">
        <f t="shared" si="996"/>
        <v/>
      </c>
      <c r="BW3558" s="32" t="str">
        <f t="shared" si="997"/>
        <v/>
      </c>
      <c r="BX3558" s="32" t="str">
        <f t="shared" si="998"/>
        <v/>
      </c>
      <c r="BY3558" s="32" t="str">
        <f t="shared" si="999"/>
        <v/>
      </c>
      <c r="BZ3558" s="32" t="str">
        <f t="shared" si="1000"/>
        <v/>
      </c>
      <c r="CA3558" s="32" t="str">
        <f t="shared" si="1001"/>
        <v/>
      </c>
      <c r="CB3558" s="33">
        <f>IF(COUNTIF($CD$7:CD3558,CD3558)=1,CD3558,CD3558+COUNTIF($CD$6:CD3557,CD3558))</f>
        <v>58704</v>
      </c>
      <c r="CC3558" s="34">
        <f t="shared" si="1002"/>
        <v>55153</v>
      </c>
      <c r="CD3558" s="32">
        <f t="shared" si="1003"/>
        <v>55153</v>
      </c>
      <c r="CE3558" s="32">
        <f t="shared" si="1004"/>
        <v>0</v>
      </c>
      <c r="CF3558" s="32">
        <f t="shared" si="1005"/>
        <v>0</v>
      </c>
      <c r="CG3558" s="32" t="str">
        <f t="shared" si="1006"/>
        <v/>
      </c>
      <c r="CH3558" s="32">
        <v>3553</v>
      </c>
      <c r="CI3558" s="32" t="s">
        <v>6</v>
      </c>
      <c r="CJ3558" s="32" t="str">
        <f t="shared" si="1007"/>
        <v/>
      </c>
      <c r="CK3558" s="32" t="str">
        <f t="shared" si="1008"/>
        <v/>
      </c>
      <c r="CL3558" s="32" t="str">
        <f t="shared" si="1009"/>
        <v/>
      </c>
      <c r="CM3558" s="32" t="str">
        <f t="shared" si="1010"/>
        <v/>
      </c>
      <c r="CN3558" s="32" t="str">
        <f t="shared" si="1011"/>
        <v/>
      </c>
    </row>
    <row r="3559" spans="71:92" x14ac:dyDescent="0.3">
      <c r="BS3559" s="32" t="str">
        <f>IF(Kiadasi_kiseroiv!$K$2=BT3559,BV3559,"")</f>
        <v/>
      </c>
      <c r="BT3559" s="34" t="str">
        <f t="shared" si="994"/>
        <v/>
      </c>
      <c r="BU3559" s="32" t="str">
        <f t="shared" si="995"/>
        <v/>
      </c>
      <c r="BV3559" s="32" t="str">
        <f t="shared" si="996"/>
        <v/>
      </c>
      <c r="BW3559" s="32" t="str">
        <f t="shared" si="997"/>
        <v/>
      </c>
      <c r="BX3559" s="32" t="str">
        <f t="shared" si="998"/>
        <v/>
      </c>
      <c r="BY3559" s="32" t="str">
        <f t="shared" si="999"/>
        <v/>
      </c>
      <c r="BZ3559" s="32" t="str">
        <f t="shared" si="1000"/>
        <v/>
      </c>
      <c r="CA3559" s="32" t="str">
        <f t="shared" si="1001"/>
        <v/>
      </c>
      <c r="CB3559" s="33">
        <f>IF(COUNTIF($CD$7:CD3559,CD3559)=1,CD3559,CD3559+COUNTIF($CD$6:CD3558,CD3559))</f>
        <v>58705</v>
      </c>
      <c r="CC3559" s="34">
        <f t="shared" si="1002"/>
        <v>55153</v>
      </c>
      <c r="CD3559" s="32">
        <f t="shared" si="1003"/>
        <v>55153</v>
      </c>
      <c r="CE3559" s="32">
        <f t="shared" si="1004"/>
        <v>0</v>
      </c>
      <c r="CF3559" s="32">
        <f t="shared" si="1005"/>
        <v>0</v>
      </c>
      <c r="CG3559" s="32" t="str">
        <f t="shared" si="1006"/>
        <v/>
      </c>
      <c r="CH3559" s="32">
        <v>3554</v>
      </c>
      <c r="CI3559" s="32" t="s">
        <v>6</v>
      </c>
      <c r="CJ3559" s="32" t="str">
        <f t="shared" si="1007"/>
        <v/>
      </c>
      <c r="CK3559" s="32" t="str">
        <f t="shared" si="1008"/>
        <v/>
      </c>
      <c r="CL3559" s="32" t="str">
        <f t="shared" si="1009"/>
        <v/>
      </c>
      <c r="CM3559" s="32" t="str">
        <f t="shared" si="1010"/>
        <v/>
      </c>
      <c r="CN3559" s="32" t="str">
        <f t="shared" si="1011"/>
        <v/>
      </c>
    </row>
    <row r="3560" spans="71:92" x14ac:dyDescent="0.3">
      <c r="BS3560" s="32" t="str">
        <f>IF(Kiadasi_kiseroiv!$K$2=BT3560,BV3560,"")</f>
        <v/>
      </c>
      <c r="BT3560" s="34" t="str">
        <f t="shared" si="994"/>
        <v/>
      </c>
      <c r="BU3560" s="32" t="str">
        <f t="shared" si="995"/>
        <v/>
      </c>
      <c r="BV3560" s="32" t="str">
        <f t="shared" si="996"/>
        <v/>
      </c>
      <c r="BW3560" s="32" t="str">
        <f t="shared" si="997"/>
        <v/>
      </c>
      <c r="BX3560" s="32" t="str">
        <f t="shared" si="998"/>
        <v/>
      </c>
      <c r="BY3560" s="32" t="str">
        <f t="shared" si="999"/>
        <v/>
      </c>
      <c r="BZ3560" s="32" t="str">
        <f t="shared" si="1000"/>
        <v/>
      </c>
      <c r="CA3560" s="32" t="str">
        <f t="shared" si="1001"/>
        <v/>
      </c>
      <c r="CB3560" s="33">
        <f>IF(COUNTIF($CD$7:CD3560,CD3560)=1,CD3560,CD3560+COUNTIF($CD$6:CD3559,CD3560))</f>
        <v>58706</v>
      </c>
      <c r="CC3560" s="34">
        <f t="shared" si="1002"/>
        <v>55153</v>
      </c>
      <c r="CD3560" s="32">
        <f t="shared" si="1003"/>
        <v>55153</v>
      </c>
      <c r="CE3560" s="32">
        <f t="shared" si="1004"/>
        <v>0</v>
      </c>
      <c r="CF3560" s="32">
        <f t="shared" si="1005"/>
        <v>0</v>
      </c>
      <c r="CG3560" s="32" t="str">
        <f t="shared" si="1006"/>
        <v/>
      </c>
      <c r="CH3560" s="32">
        <v>3555</v>
      </c>
      <c r="CI3560" s="32" t="s">
        <v>6</v>
      </c>
      <c r="CJ3560" s="32" t="str">
        <f t="shared" si="1007"/>
        <v/>
      </c>
      <c r="CK3560" s="32" t="str">
        <f t="shared" si="1008"/>
        <v/>
      </c>
      <c r="CL3560" s="32" t="str">
        <f t="shared" si="1009"/>
        <v/>
      </c>
      <c r="CM3560" s="32" t="str">
        <f t="shared" si="1010"/>
        <v/>
      </c>
      <c r="CN3560" s="32" t="str">
        <f t="shared" si="1011"/>
        <v/>
      </c>
    </row>
    <row r="3561" spans="71:92" x14ac:dyDescent="0.3">
      <c r="BS3561" s="32" t="str">
        <f>IF(Kiadasi_kiseroiv!$K$2=BT3561,BV3561,"")</f>
        <v/>
      </c>
      <c r="BT3561" s="34" t="str">
        <f t="shared" ref="BT3561:BT3624" si="1012">IF(AND($BT$4=CI3561,BU3561&lt;&gt;""),CC3561,"")</f>
        <v/>
      </c>
      <c r="BU3561" s="32" t="str">
        <f t="shared" ref="BU3561:BU3624" si="1013">IF(AND($BU$1=CI3561,ISERROR(VLOOKUP(CG3561,Kisiv,2,FALSE))=FALSE),CB3561,"")</f>
        <v/>
      </c>
      <c r="BV3561" s="32" t="str">
        <f t="shared" ref="BV3561:BV3624" si="1014">IF(BU3561&lt;&gt;"",RANK(BU3561,$BU$7:$BU$33000,1),"")</f>
        <v/>
      </c>
      <c r="BW3561" s="32" t="str">
        <f t="shared" ref="BW3561:BW3624" si="1015">IF(CC3561&lt;min,$BW$2,IF(CC3561&lt;=max,CG3561,""))</f>
        <v/>
      </c>
      <c r="BX3561" s="32" t="str">
        <f t="shared" ref="BX3561:BX3624" si="1016">IF(AND(OR($BX$1=0,$BX$1=CG3561),OR($BX$2=0,IF(ISERROR(SEARCH($BX$2,CJ3561&amp;CK3561&amp;CL3561,1)),FALSE,TRUE))),CB3561,"")</f>
        <v/>
      </c>
      <c r="BY3561" s="32" t="str">
        <f t="shared" ref="BY3561:BY3624" si="1017">IF(AND(BX3561&lt;&gt;"",CC3561&lt;&gt;$CD$2),RANK(BX3561,$BX$7:$BX$33000,1),"")</f>
        <v/>
      </c>
      <c r="BZ3561" s="32" t="str">
        <f t="shared" ref="BZ3561:BZ3624" si="1018">IF(AND(CC3561&lt;$BZ$2,CI3561=$BZ$4),$BZ$5,IF(AND(CC3561&lt;=$BZ$3,CI3561=$BZ$4),CB3561,""))</f>
        <v/>
      </c>
      <c r="CA3561" s="32" t="str">
        <f t="shared" ref="CA3561:CA3624" si="1019">IF(AND(BZ3561&lt;&gt;"",BZ3561&lt;&gt;$BZ$5),RANK(BZ3561,$BZ$7:$BZ$33000,1),"")</f>
        <v/>
      </c>
      <c r="CB3561" s="33">
        <f>IF(COUNTIF($CD$7:CD3561,CD3561)=1,CD3561,CD3561+COUNTIF($CD$6:CD3560,CD3561))</f>
        <v>58707</v>
      </c>
      <c r="CC3561" s="34">
        <f t="shared" ref="CC3561:CC3624" si="1020">IF(INDEX(Kassza,CH3561,1)&lt;&gt;1,INDEX(Kassza,CH3561,1),$CD$2)</f>
        <v>55153</v>
      </c>
      <c r="CD3561" s="32">
        <f t="shared" ref="CD3561:CD3624" si="1021">IF(CC3561&lt;&gt;$CD$2,RANK(CC3561,$CC$7:$CC$33000,1),$CD$2)</f>
        <v>55153</v>
      </c>
      <c r="CE3561" s="32">
        <f t="shared" ref="CE3561:CE3624" si="1022">INDEX(Kassza,CH3561,6)</f>
        <v>0</v>
      </c>
      <c r="CF3561" s="32">
        <f t="shared" ref="CF3561:CF3624" si="1023">INDEX(Kassza,CH3561,8)</f>
        <v>0</v>
      </c>
      <c r="CG3561" s="32" t="str">
        <f t="shared" ref="CG3561:CG3624" si="1024">INDEX(Kassza,CH3561,7)&amp;INDEX(Kassza,CH3561,9)</f>
        <v/>
      </c>
      <c r="CH3561" s="32">
        <v>3556</v>
      </c>
      <c r="CI3561" s="32" t="s">
        <v>6</v>
      </c>
      <c r="CJ3561" s="32" t="str">
        <f t="shared" ref="CJ3561:CJ3624" si="1025">IF(INDEX(Kassza,CH3561,5)&lt;&gt;0,INDEX(Kassza,CH3561,5),"")</f>
        <v/>
      </c>
      <c r="CK3561" s="32" t="str">
        <f t="shared" ref="CK3561:CK3624" si="1026">IF(INDEX(Kassza,CH3561,10)&lt;&gt;0,INDEX(Kassza,CH3561,10),"")</f>
        <v/>
      </c>
      <c r="CL3561" s="32" t="str">
        <f t="shared" ref="CL3561:CL3624" si="1027">IF(INDEX(Kassza,CH3561,11)&lt;&gt;0,INDEX(Kassza,CH3561,11),"")</f>
        <v/>
      </c>
      <c r="CM3561" s="32" t="str">
        <f t="shared" ref="CM3561:CM3624" si="1028">IF(INDEX(Kassza,CH3561,4)&lt;&gt;0,INDEX(Kassza,CH3561,4),"")</f>
        <v/>
      </c>
      <c r="CN3561" s="32" t="str">
        <f t="shared" ref="CN3561:CN3624" si="1029">IF(INDEX(Kassza,CH3561,3)&lt;&gt;0,INDEX(Kassza,CH3561,3),"")</f>
        <v/>
      </c>
    </row>
    <row r="3562" spans="71:92" x14ac:dyDescent="0.3">
      <c r="BS3562" s="32" t="str">
        <f>IF(Kiadasi_kiseroiv!$K$2=BT3562,BV3562,"")</f>
        <v/>
      </c>
      <c r="BT3562" s="34" t="str">
        <f t="shared" si="1012"/>
        <v/>
      </c>
      <c r="BU3562" s="32" t="str">
        <f t="shared" si="1013"/>
        <v/>
      </c>
      <c r="BV3562" s="32" t="str">
        <f t="shared" si="1014"/>
        <v/>
      </c>
      <c r="BW3562" s="32" t="str">
        <f t="shared" si="1015"/>
        <v/>
      </c>
      <c r="BX3562" s="32" t="str">
        <f t="shared" si="1016"/>
        <v/>
      </c>
      <c r="BY3562" s="32" t="str">
        <f t="shared" si="1017"/>
        <v/>
      </c>
      <c r="BZ3562" s="32" t="str">
        <f t="shared" si="1018"/>
        <v/>
      </c>
      <c r="CA3562" s="32" t="str">
        <f t="shared" si="1019"/>
        <v/>
      </c>
      <c r="CB3562" s="33">
        <f>IF(COUNTIF($CD$7:CD3562,CD3562)=1,CD3562,CD3562+COUNTIF($CD$6:CD3561,CD3562))</f>
        <v>58708</v>
      </c>
      <c r="CC3562" s="34">
        <f t="shared" si="1020"/>
        <v>55153</v>
      </c>
      <c r="CD3562" s="32">
        <f t="shared" si="1021"/>
        <v>55153</v>
      </c>
      <c r="CE3562" s="32">
        <f t="shared" si="1022"/>
        <v>0</v>
      </c>
      <c r="CF3562" s="32">
        <f t="shared" si="1023"/>
        <v>0</v>
      </c>
      <c r="CG3562" s="32" t="str">
        <f t="shared" si="1024"/>
        <v/>
      </c>
      <c r="CH3562" s="32">
        <v>3557</v>
      </c>
      <c r="CI3562" s="32" t="s">
        <v>6</v>
      </c>
      <c r="CJ3562" s="32" t="str">
        <f t="shared" si="1025"/>
        <v/>
      </c>
      <c r="CK3562" s="32" t="str">
        <f t="shared" si="1026"/>
        <v/>
      </c>
      <c r="CL3562" s="32" t="str">
        <f t="shared" si="1027"/>
        <v/>
      </c>
      <c r="CM3562" s="32" t="str">
        <f t="shared" si="1028"/>
        <v/>
      </c>
      <c r="CN3562" s="32" t="str">
        <f t="shared" si="1029"/>
        <v/>
      </c>
    </row>
    <row r="3563" spans="71:92" x14ac:dyDescent="0.3">
      <c r="BS3563" s="32" t="str">
        <f>IF(Kiadasi_kiseroiv!$K$2=BT3563,BV3563,"")</f>
        <v/>
      </c>
      <c r="BT3563" s="34" t="str">
        <f t="shared" si="1012"/>
        <v/>
      </c>
      <c r="BU3563" s="32" t="str">
        <f t="shared" si="1013"/>
        <v/>
      </c>
      <c r="BV3563" s="32" t="str">
        <f t="shared" si="1014"/>
        <v/>
      </c>
      <c r="BW3563" s="32" t="str">
        <f t="shared" si="1015"/>
        <v/>
      </c>
      <c r="BX3563" s="32" t="str">
        <f t="shared" si="1016"/>
        <v/>
      </c>
      <c r="BY3563" s="32" t="str">
        <f t="shared" si="1017"/>
        <v/>
      </c>
      <c r="BZ3563" s="32" t="str">
        <f t="shared" si="1018"/>
        <v/>
      </c>
      <c r="CA3563" s="32" t="str">
        <f t="shared" si="1019"/>
        <v/>
      </c>
      <c r="CB3563" s="33">
        <f>IF(COUNTIF($CD$7:CD3563,CD3563)=1,CD3563,CD3563+COUNTIF($CD$6:CD3562,CD3563))</f>
        <v>58709</v>
      </c>
      <c r="CC3563" s="34">
        <f t="shared" si="1020"/>
        <v>55153</v>
      </c>
      <c r="CD3563" s="32">
        <f t="shared" si="1021"/>
        <v>55153</v>
      </c>
      <c r="CE3563" s="32">
        <f t="shared" si="1022"/>
        <v>0</v>
      </c>
      <c r="CF3563" s="32">
        <f t="shared" si="1023"/>
        <v>0</v>
      </c>
      <c r="CG3563" s="32" t="str">
        <f t="shared" si="1024"/>
        <v/>
      </c>
      <c r="CH3563" s="32">
        <v>3558</v>
      </c>
      <c r="CI3563" s="32" t="s">
        <v>6</v>
      </c>
      <c r="CJ3563" s="32" t="str">
        <f t="shared" si="1025"/>
        <v/>
      </c>
      <c r="CK3563" s="32" t="str">
        <f t="shared" si="1026"/>
        <v/>
      </c>
      <c r="CL3563" s="32" t="str">
        <f t="shared" si="1027"/>
        <v/>
      </c>
      <c r="CM3563" s="32" t="str">
        <f t="shared" si="1028"/>
        <v/>
      </c>
      <c r="CN3563" s="32" t="str">
        <f t="shared" si="1029"/>
        <v/>
      </c>
    </row>
    <row r="3564" spans="71:92" x14ac:dyDescent="0.3">
      <c r="BS3564" s="32" t="str">
        <f>IF(Kiadasi_kiseroiv!$K$2=BT3564,BV3564,"")</f>
        <v/>
      </c>
      <c r="BT3564" s="34" t="str">
        <f t="shared" si="1012"/>
        <v/>
      </c>
      <c r="BU3564" s="32" t="str">
        <f t="shared" si="1013"/>
        <v/>
      </c>
      <c r="BV3564" s="32" t="str">
        <f t="shared" si="1014"/>
        <v/>
      </c>
      <c r="BW3564" s="32" t="str">
        <f t="shared" si="1015"/>
        <v/>
      </c>
      <c r="BX3564" s="32" t="str">
        <f t="shared" si="1016"/>
        <v/>
      </c>
      <c r="BY3564" s="32" t="str">
        <f t="shared" si="1017"/>
        <v/>
      </c>
      <c r="BZ3564" s="32" t="str">
        <f t="shared" si="1018"/>
        <v/>
      </c>
      <c r="CA3564" s="32" t="str">
        <f t="shared" si="1019"/>
        <v/>
      </c>
      <c r="CB3564" s="33">
        <f>IF(COUNTIF($CD$7:CD3564,CD3564)=1,CD3564,CD3564+COUNTIF($CD$6:CD3563,CD3564))</f>
        <v>58710</v>
      </c>
      <c r="CC3564" s="34">
        <f t="shared" si="1020"/>
        <v>55153</v>
      </c>
      <c r="CD3564" s="32">
        <f t="shared" si="1021"/>
        <v>55153</v>
      </c>
      <c r="CE3564" s="32">
        <f t="shared" si="1022"/>
        <v>0</v>
      </c>
      <c r="CF3564" s="32">
        <f t="shared" si="1023"/>
        <v>0</v>
      </c>
      <c r="CG3564" s="32" t="str">
        <f t="shared" si="1024"/>
        <v/>
      </c>
      <c r="CH3564" s="32">
        <v>3559</v>
      </c>
      <c r="CI3564" s="32" t="s">
        <v>6</v>
      </c>
      <c r="CJ3564" s="32" t="str">
        <f t="shared" si="1025"/>
        <v/>
      </c>
      <c r="CK3564" s="32" t="str">
        <f t="shared" si="1026"/>
        <v/>
      </c>
      <c r="CL3564" s="32" t="str">
        <f t="shared" si="1027"/>
        <v/>
      </c>
      <c r="CM3564" s="32" t="str">
        <f t="shared" si="1028"/>
        <v/>
      </c>
      <c r="CN3564" s="32" t="str">
        <f t="shared" si="1029"/>
        <v/>
      </c>
    </row>
    <row r="3565" spans="71:92" x14ac:dyDescent="0.3">
      <c r="BS3565" s="32" t="str">
        <f>IF(Kiadasi_kiseroiv!$K$2=BT3565,BV3565,"")</f>
        <v/>
      </c>
      <c r="BT3565" s="34" t="str">
        <f t="shared" si="1012"/>
        <v/>
      </c>
      <c r="BU3565" s="32" t="str">
        <f t="shared" si="1013"/>
        <v/>
      </c>
      <c r="BV3565" s="32" t="str">
        <f t="shared" si="1014"/>
        <v/>
      </c>
      <c r="BW3565" s="32" t="str">
        <f t="shared" si="1015"/>
        <v/>
      </c>
      <c r="BX3565" s="32" t="str">
        <f t="shared" si="1016"/>
        <v/>
      </c>
      <c r="BY3565" s="32" t="str">
        <f t="shared" si="1017"/>
        <v/>
      </c>
      <c r="BZ3565" s="32" t="str">
        <f t="shared" si="1018"/>
        <v/>
      </c>
      <c r="CA3565" s="32" t="str">
        <f t="shared" si="1019"/>
        <v/>
      </c>
      <c r="CB3565" s="33">
        <f>IF(COUNTIF($CD$7:CD3565,CD3565)=1,CD3565,CD3565+COUNTIF($CD$6:CD3564,CD3565))</f>
        <v>58711</v>
      </c>
      <c r="CC3565" s="34">
        <f t="shared" si="1020"/>
        <v>55153</v>
      </c>
      <c r="CD3565" s="32">
        <f t="shared" si="1021"/>
        <v>55153</v>
      </c>
      <c r="CE3565" s="32">
        <f t="shared" si="1022"/>
        <v>0</v>
      </c>
      <c r="CF3565" s="32">
        <f t="shared" si="1023"/>
        <v>0</v>
      </c>
      <c r="CG3565" s="32" t="str">
        <f t="shared" si="1024"/>
        <v/>
      </c>
      <c r="CH3565" s="32">
        <v>3560</v>
      </c>
      <c r="CI3565" s="32" t="s">
        <v>6</v>
      </c>
      <c r="CJ3565" s="32" t="str">
        <f t="shared" si="1025"/>
        <v/>
      </c>
      <c r="CK3565" s="32" t="str">
        <f t="shared" si="1026"/>
        <v/>
      </c>
      <c r="CL3565" s="32" t="str">
        <f t="shared" si="1027"/>
        <v/>
      </c>
      <c r="CM3565" s="32" t="str">
        <f t="shared" si="1028"/>
        <v/>
      </c>
      <c r="CN3565" s="32" t="str">
        <f t="shared" si="1029"/>
        <v/>
      </c>
    </row>
    <row r="3566" spans="71:92" x14ac:dyDescent="0.3">
      <c r="BS3566" s="32" t="str">
        <f>IF(Kiadasi_kiseroiv!$K$2=BT3566,BV3566,"")</f>
        <v/>
      </c>
      <c r="BT3566" s="34" t="str">
        <f t="shared" si="1012"/>
        <v/>
      </c>
      <c r="BU3566" s="32" t="str">
        <f t="shared" si="1013"/>
        <v/>
      </c>
      <c r="BV3566" s="32" t="str">
        <f t="shared" si="1014"/>
        <v/>
      </c>
      <c r="BW3566" s="32" t="str">
        <f t="shared" si="1015"/>
        <v/>
      </c>
      <c r="BX3566" s="32" t="str">
        <f t="shared" si="1016"/>
        <v/>
      </c>
      <c r="BY3566" s="32" t="str">
        <f t="shared" si="1017"/>
        <v/>
      </c>
      <c r="BZ3566" s="32" t="str">
        <f t="shared" si="1018"/>
        <v/>
      </c>
      <c r="CA3566" s="32" t="str">
        <f t="shared" si="1019"/>
        <v/>
      </c>
      <c r="CB3566" s="33">
        <f>IF(COUNTIF($CD$7:CD3566,CD3566)=1,CD3566,CD3566+COUNTIF($CD$6:CD3565,CD3566))</f>
        <v>58712</v>
      </c>
      <c r="CC3566" s="34">
        <f t="shared" si="1020"/>
        <v>55153</v>
      </c>
      <c r="CD3566" s="32">
        <f t="shared" si="1021"/>
        <v>55153</v>
      </c>
      <c r="CE3566" s="32">
        <f t="shared" si="1022"/>
        <v>0</v>
      </c>
      <c r="CF3566" s="32">
        <f t="shared" si="1023"/>
        <v>0</v>
      </c>
      <c r="CG3566" s="32" t="str">
        <f t="shared" si="1024"/>
        <v/>
      </c>
      <c r="CH3566" s="32">
        <v>3561</v>
      </c>
      <c r="CI3566" s="32" t="s">
        <v>6</v>
      </c>
      <c r="CJ3566" s="32" t="str">
        <f t="shared" si="1025"/>
        <v/>
      </c>
      <c r="CK3566" s="32" t="str">
        <f t="shared" si="1026"/>
        <v/>
      </c>
      <c r="CL3566" s="32" t="str">
        <f t="shared" si="1027"/>
        <v/>
      </c>
      <c r="CM3566" s="32" t="str">
        <f t="shared" si="1028"/>
        <v/>
      </c>
      <c r="CN3566" s="32" t="str">
        <f t="shared" si="1029"/>
        <v/>
      </c>
    </row>
    <row r="3567" spans="71:92" x14ac:dyDescent="0.3">
      <c r="BS3567" s="32" t="str">
        <f>IF(Kiadasi_kiseroiv!$K$2=BT3567,BV3567,"")</f>
        <v/>
      </c>
      <c r="BT3567" s="34" t="str">
        <f t="shared" si="1012"/>
        <v/>
      </c>
      <c r="BU3567" s="32" t="str">
        <f t="shared" si="1013"/>
        <v/>
      </c>
      <c r="BV3567" s="32" t="str">
        <f t="shared" si="1014"/>
        <v/>
      </c>
      <c r="BW3567" s="32" t="str">
        <f t="shared" si="1015"/>
        <v/>
      </c>
      <c r="BX3567" s="32" t="str">
        <f t="shared" si="1016"/>
        <v/>
      </c>
      <c r="BY3567" s="32" t="str">
        <f t="shared" si="1017"/>
        <v/>
      </c>
      <c r="BZ3567" s="32" t="str">
        <f t="shared" si="1018"/>
        <v/>
      </c>
      <c r="CA3567" s="32" t="str">
        <f t="shared" si="1019"/>
        <v/>
      </c>
      <c r="CB3567" s="33">
        <f>IF(COUNTIF($CD$7:CD3567,CD3567)=1,CD3567,CD3567+COUNTIF($CD$6:CD3566,CD3567))</f>
        <v>58713</v>
      </c>
      <c r="CC3567" s="34">
        <f t="shared" si="1020"/>
        <v>55153</v>
      </c>
      <c r="CD3567" s="32">
        <f t="shared" si="1021"/>
        <v>55153</v>
      </c>
      <c r="CE3567" s="32">
        <f t="shared" si="1022"/>
        <v>0</v>
      </c>
      <c r="CF3567" s="32">
        <f t="shared" si="1023"/>
        <v>0</v>
      </c>
      <c r="CG3567" s="32" t="str">
        <f t="shared" si="1024"/>
        <v/>
      </c>
      <c r="CH3567" s="32">
        <v>3562</v>
      </c>
      <c r="CI3567" s="32" t="s">
        <v>6</v>
      </c>
      <c r="CJ3567" s="32" t="str">
        <f t="shared" si="1025"/>
        <v/>
      </c>
      <c r="CK3567" s="32" t="str">
        <f t="shared" si="1026"/>
        <v/>
      </c>
      <c r="CL3567" s="32" t="str">
        <f t="shared" si="1027"/>
        <v/>
      </c>
      <c r="CM3567" s="32" t="str">
        <f t="shared" si="1028"/>
        <v/>
      </c>
      <c r="CN3567" s="32" t="str">
        <f t="shared" si="1029"/>
        <v/>
      </c>
    </row>
    <row r="3568" spans="71:92" x14ac:dyDescent="0.3">
      <c r="BS3568" s="32" t="str">
        <f>IF(Kiadasi_kiseroiv!$K$2=BT3568,BV3568,"")</f>
        <v/>
      </c>
      <c r="BT3568" s="34" t="str">
        <f t="shared" si="1012"/>
        <v/>
      </c>
      <c r="BU3568" s="32" t="str">
        <f t="shared" si="1013"/>
        <v/>
      </c>
      <c r="BV3568" s="32" t="str">
        <f t="shared" si="1014"/>
        <v/>
      </c>
      <c r="BW3568" s="32" t="str">
        <f t="shared" si="1015"/>
        <v/>
      </c>
      <c r="BX3568" s="32" t="str">
        <f t="shared" si="1016"/>
        <v/>
      </c>
      <c r="BY3568" s="32" t="str">
        <f t="shared" si="1017"/>
        <v/>
      </c>
      <c r="BZ3568" s="32" t="str">
        <f t="shared" si="1018"/>
        <v/>
      </c>
      <c r="CA3568" s="32" t="str">
        <f t="shared" si="1019"/>
        <v/>
      </c>
      <c r="CB3568" s="33">
        <f>IF(COUNTIF($CD$7:CD3568,CD3568)=1,CD3568,CD3568+COUNTIF($CD$6:CD3567,CD3568))</f>
        <v>58714</v>
      </c>
      <c r="CC3568" s="34">
        <f t="shared" si="1020"/>
        <v>55153</v>
      </c>
      <c r="CD3568" s="32">
        <f t="shared" si="1021"/>
        <v>55153</v>
      </c>
      <c r="CE3568" s="32">
        <f t="shared" si="1022"/>
        <v>0</v>
      </c>
      <c r="CF3568" s="32">
        <f t="shared" si="1023"/>
        <v>0</v>
      </c>
      <c r="CG3568" s="32" t="str">
        <f t="shared" si="1024"/>
        <v/>
      </c>
      <c r="CH3568" s="32">
        <v>3563</v>
      </c>
      <c r="CI3568" s="32" t="s">
        <v>6</v>
      </c>
      <c r="CJ3568" s="32" t="str">
        <f t="shared" si="1025"/>
        <v/>
      </c>
      <c r="CK3568" s="32" t="str">
        <f t="shared" si="1026"/>
        <v/>
      </c>
      <c r="CL3568" s="32" t="str">
        <f t="shared" si="1027"/>
        <v/>
      </c>
      <c r="CM3568" s="32" t="str">
        <f t="shared" si="1028"/>
        <v/>
      </c>
      <c r="CN3568" s="32" t="str">
        <f t="shared" si="1029"/>
        <v/>
      </c>
    </row>
    <row r="3569" spans="71:92" x14ac:dyDescent="0.3">
      <c r="BS3569" s="32" t="str">
        <f>IF(Kiadasi_kiseroiv!$K$2=BT3569,BV3569,"")</f>
        <v/>
      </c>
      <c r="BT3569" s="34" t="str">
        <f t="shared" si="1012"/>
        <v/>
      </c>
      <c r="BU3569" s="32" t="str">
        <f t="shared" si="1013"/>
        <v/>
      </c>
      <c r="BV3569" s="32" t="str">
        <f t="shared" si="1014"/>
        <v/>
      </c>
      <c r="BW3569" s="32" t="str">
        <f t="shared" si="1015"/>
        <v/>
      </c>
      <c r="BX3569" s="32" t="str">
        <f t="shared" si="1016"/>
        <v/>
      </c>
      <c r="BY3569" s="32" t="str">
        <f t="shared" si="1017"/>
        <v/>
      </c>
      <c r="BZ3569" s="32" t="str">
        <f t="shared" si="1018"/>
        <v/>
      </c>
      <c r="CA3569" s="32" t="str">
        <f t="shared" si="1019"/>
        <v/>
      </c>
      <c r="CB3569" s="33">
        <f>IF(COUNTIF($CD$7:CD3569,CD3569)=1,CD3569,CD3569+COUNTIF($CD$6:CD3568,CD3569))</f>
        <v>58715</v>
      </c>
      <c r="CC3569" s="34">
        <f t="shared" si="1020"/>
        <v>55153</v>
      </c>
      <c r="CD3569" s="32">
        <f t="shared" si="1021"/>
        <v>55153</v>
      </c>
      <c r="CE3569" s="32">
        <f t="shared" si="1022"/>
        <v>0</v>
      </c>
      <c r="CF3569" s="32">
        <f t="shared" si="1023"/>
        <v>0</v>
      </c>
      <c r="CG3569" s="32" t="str">
        <f t="shared" si="1024"/>
        <v/>
      </c>
      <c r="CH3569" s="32">
        <v>3564</v>
      </c>
      <c r="CI3569" s="32" t="s">
        <v>6</v>
      </c>
      <c r="CJ3569" s="32" t="str">
        <f t="shared" si="1025"/>
        <v/>
      </c>
      <c r="CK3569" s="32" t="str">
        <f t="shared" si="1026"/>
        <v/>
      </c>
      <c r="CL3569" s="32" t="str">
        <f t="shared" si="1027"/>
        <v/>
      </c>
      <c r="CM3569" s="32" t="str">
        <f t="shared" si="1028"/>
        <v/>
      </c>
      <c r="CN3569" s="32" t="str">
        <f t="shared" si="1029"/>
        <v/>
      </c>
    </row>
    <row r="3570" spans="71:92" x14ac:dyDescent="0.3">
      <c r="BS3570" s="32" t="str">
        <f>IF(Kiadasi_kiseroiv!$K$2=BT3570,BV3570,"")</f>
        <v/>
      </c>
      <c r="BT3570" s="34" t="str">
        <f t="shared" si="1012"/>
        <v/>
      </c>
      <c r="BU3570" s="32" t="str">
        <f t="shared" si="1013"/>
        <v/>
      </c>
      <c r="BV3570" s="32" t="str">
        <f t="shared" si="1014"/>
        <v/>
      </c>
      <c r="BW3570" s="32" t="str">
        <f t="shared" si="1015"/>
        <v/>
      </c>
      <c r="BX3570" s="32" t="str">
        <f t="shared" si="1016"/>
        <v/>
      </c>
      <c r="BY3570" s="32" t="str">
        <f t="shared" si="1017"/>
        <v/>
      </c>
      <c r="BZ3570" s="32" t="str">
        <f t="shared" si="1018"/>
        <v/>
      </c>
      <c r="CA3570" s="32" t="str">
        <f t="shared" si="1019"/>
        <v/>
      </c>
      <c r="CB3570" s="33">
        <f>IF(COUNTIF($CD$7:CD3570,CD3570)=1,CD3570,CD3570+COUNTIF($CD$6:CD3569,CD3570))</f>
        <v>58716</v>
      </c>
      <c r="CC3570" s="34">
        <f t="shared" si="1020"/>
        <v>55153</v>
      </c>
      <c r="CD3570" s="32">
        <f t="shared" si="1021"/>
        <v>55153</v>
      </c>
      <c r="CE3570" s="32">
        <f t="shared" si="1022"/>
        <v>0</v>
      </c>
      <c r="CF3570" s="32">
        <f t="shared" si="1023"/>
        <v>0</v>
      </c>
      <c r="CG3570" s="32" t="str">
        <f t="shared" si="1024"/>
        <v/>
      </c>
      <c r="CH3570" s="32">
        <v>3565</v>
      </c>
      <c r="CI3570" s="32" t="s">
        <v>6</v>
      </c>
      <c r="CJ3570" s="32" t="str">
        <f t="shared" si="1025"/>
        <v/>
      </c>
      <c r="CK3570" s="32" t="str">
        <f t="shared" si="1026"/>
        <v/>
      </c>
      <c r="CL3570" s="32" t="str">
        <f t="shared" si="1027"/>
        <v/>
      </c>
      <c r="CM3570" s="32" t="str">
        <f t="shared" si="1028"/>
        <v/>
      </c>
      <c r="CN3570" s="32" t="str">
        <f t="shared" si="1029"/>
        <v/>
      </c>
    </row>
    <row r="3571" spans="71:92" x14ac:dyDescent="0.3">
      <c r="BS3571" s="32" t="str">
        <f>IF(Kiadasi_kiseroiv!$K$2=BT3571,BV3571,"")</f>
        <v/>
      </c>
      <c r="BT3571" s="34" t="str">
        <f t="shared" si="1012"/>
        <v/>
      </c>
      <c r="BU3571" s="32" t="str">
        <f t="shared" si="1013"/>
        <v/>
      </c>
      <c r="BV3571" s="32" t="str">
        <f t="shared" si="1014"/>
        <v/>
      </c>
      <c r="BW3571" s="32" t="str">
        <f t="shared" si="1015"/>
        <v/>
      </c>
      <c r="BX3571" s="32" t="str">
        <f t="shared" si="1016"/>
        <v/>
      </c>
      <c r="BY3571" s="32" t="str">
        <f t="shared" si="1017"/>
        <v/>
      </c>
      <c r="BZ3571" s="32" t="str">
        <f t="shared" si="1018"/>
        <v/>
      </c>
      <c r="CA3571" s="32" t="str">
        <f t="shared" si="1019"/>
        <v/>
      </c>
      <c r="CB3571" s="33">
        <f>IF(COUNTIF($CD$7:CD3571,CD3571)=1,CD3571,CD3571+COUNTIF($CD$6:CD3570,CD3571))</f>
        <v>58717</v>
      </c>
      <c r="CC3571" s="34">
        <f t="shared" si="1020"/>
        <v>55153</v>
      </c>
      <c r="CD3571" s="32">
        <f t="shared" si="1021"/>
        <v>55153</v>
      </c>
      <c r="CE3571" s="32">
        <f t="shared" si="1022"/>
        <v>0</v>
      </c>
      <c r="CF3571" s="32">
        <f t="shared" si="1023"/>
        <v>0</v>
      </c>
      <c r="CG3571" s="32" t="str">
        <f t="shared" si="1024"/>
        <v/>
      </c>
      <c r="CH3571" s="32">
        <v>3566</v>
      </c>
      <c r="CI3571" s="32" t="s">
        <v>6</v>
      </c>
      <c r="CJ3571" s="32" t="str">
        <f t="shared" si="1025"/>
        <v/>
      </c>
      <c r="CK3571" s="32" t="str">
        <f t="shared" si="1026"/>
        <v/>
      </c>
      <c r="CL3571" s="32" t="str">
        <f t="shared" si="1027"/>
        <v/>
      </c>
      <c r="CM3571" s="32" t="str">
        <f t="shared" si="1028"/>
        <v/>
      </c>
      <c r="CN3571" s="32" t="str">
        <f t="shared" si="1029"/>
        <v/>
      </c>
    </row>
    <row r="3572" spans="71:92" x14ac:dyDescent="0.3">
      <c r="BS3572" s="32" t="str">
        <f>IF(Kiadasi_kiseroiv!$K$2=BT3572,BV3572,"")</f>
        <v/>
      </c>
      <c r="BT3572" s="34" t="str">
        <f t="shared" si="1012"/>
        <v/>
      </c>
      <c r="BU3572" s="32" t="str">
        <f t="shared" si="1013"/>
        <v/>
      </c>
      <c r="BV3572" s="32" t="str">
        <f t="shared" si="1014"/>
        <v/>
      </c>
      <c r="BW3572" s="32" t="str">
        <f t="shared" si="1015"/>
        <v/>
      </c>
      <c r="BX3572" s="32" t="str">
        <f t="shared" si="1016"/>
        <v/>
      </c>
      <c r="BY3572" s="32" t="str">
        <f t="shared" si="1017"/>
        <v/>
      </c>
      <c r="BZ3572" s="32" t="str">
        <f t="shared" si="1018"/>
        <v/>
      </c>
      <c r="CA3572" s="32" t="str">
        <f t="shared" si="1019"/>
        <v/>
      </c>
      <c r="CB3572" s="33">
        <f>IF(COUNTIF($CD$7:CD3572,CD3572)=1,CD3572,CD3572+COUNTIF($CD$6:CD3571,CD3572))</f>
        <v>58718</v>
      </c>
      <c r="CC3572" s="34">
        <f t="shared" si="1020"/>
        <v>55153</v>
      </c>
      <c r="CD3572" s="32">
        <f t="shared" si="1021"/>
        <v>55153</v>
      </c>
      <c r="CE3572" s="32">
        <f t="shared" si="1022"/>
        <v>0</v>
      </c>
      <c r="CF3572" s="32">
        <f t="shared" si="1023"/>
        <v>0</v>
      </c>
      <c r="CG3572" s="32" t="str">
        <f t="shared" si="1024"/>
        <v/>
      </c>
      <c r="CH3572" s="32">
        <v>3567</v>
      </c>
      <c r="CI3572" s="32" t="s">
        <v>6</v>
      </c>
      <c r="CJ3572" s="32" t="str">
        <f t="shared" si="1025"/>
        <v/>
      </c>
      <c r="CK3572" s="32" t="str">
        <f t="shared" si="1026"/>
        <v/>
      </c>
      <c r="CL3572" s="32" t="str">
        <f t="shared" si="1027"/>
        <v/>
      </c>
      <c r="CM3572" s="32" t="str">
        <f t="shared" si="1028"/>
        <v/>
      </c>
      <c r="CN3572" s="32" t="str">
        <f t="shared" si="1029"/>
        <v/>
      </c>
    </row>
    <row r="3573" spans="71:92" x14ac:dyDescent="0.3">
      <c r="BS3573" s="32" t="str">
        <f>IF(Kiadasi_kiseroiv!$K$2=BT3573,BV3573,"")</f>
        <v/>
      </c>
      <c r="BT3573" s="34" t="str">
        <f t="shared" si="1012"/>
        <v/>
      </c>
      <c r="BU3573" s="32" t="str">
        <f t="shared" si="1013"/>
        <v/>
      </c>
      <c r="BV3573" s="32" t="str">
        <f t="shared" si="1014"/>
        <v/>
      </c>
      <c r="BW3573" s="32" t="str">
        <f t="shared" si="1015"/>
        <v/>
      </c>
      <c r="BX3573" s="32" t="str">
        <f t="shared" si="1016"/>
        <v/>
      </c>
      <c r="BY3573" s="32" t="str">
        <f t="shared" si="1017"/>
        <v/>
      </c>
      <c r="BZ3573" s="32" t="str">
        <f t="shared" si="1018"/>
        <v/>
      </c>
      <c r="CA3573" s="32" t="str">
        <f t="shared" si="1019"/>
        <v/>
      </c>
      <c r="CB3573" s="33">
        <f>IF(COUNTIF($CD$7:CD3573,CD3573)=1,CD3573,CD3573+COUNTIF($CD$6:CD3572,CD3573))</f>
        <v>58719</v>
      </c>
      <c r="CC3573" s="34">
        <f t="shared" si="1020"/>
        <v>55153</v>
      </c>
      <c r="CD3573" s="32">
        <f t="shared" si="1021"/>
        <v>55153</v>
      </c>
      <c r="CE3573" s="32">
        <f t="shared" si="1022"/>
        <v>0</v>
      </c>
      <c r="CF3573" s="32">
        <f t="shared" si="1023"/>
        <v>0</v>
      </c>
      <c r="CG3573" s="32" t="str">
        <f t="shared" si="1024"/>
        <v/>
      </c>
      <c r="CH3573" s="32">
        <v>3568</v>
      </c>
      <c r="CI3573" s="32" t="s">
        <v>6</v>
      </c>
      <c r="CJ3573" s="32" t="str">
        <f t="shared" si="1025"/>
        <v/>
      </c>
      <c r="CK3573" s="32" t="str">
        <f t="shared" si="1026"/>
        <v/>
      </c>
      <c r="CL3573" s="32" t="str">
        <f t="shared" si="1027"/>
        <v/>
      </c>
      <c r="CM3573" s="32" t="str">
        <f t="shared" si="1028"/>
        <v/>
      </c>
      <c r="CN3573" s="32" t="str">
        <f t="shared" si="1029"/>
        <v/>
      </c>
    </row>
    <row r="3574" spans="71:92" x14ac:dyDescent="0.3">
      <c r="BS3574" s="32" t="str">
        <f>IF(Kiadasi_kiseroiv!$K$2=BT3574,BV3574,"")</f>
        <v/>
      </c>
      <c r="BT3574" s="34" t="str">
        <f t="shared" si="1012"/>
        <v/>
      </c>
      <c r="BU3574" s="32" t="str">
        <f t="shared" si="1013"/>
        <v/>
      </c>
      <c r="BV3574" s="32" t="str">
        <f t="shared" si="1014"/>
        <v/>
      </c>
      <c r="BW3574" s="32" t="str">
        <f t="shared" si="1015"/>
        <v/>
      </c>
      <c r="BX3574" s="32" t="str">
        <f t="shared" si="1016"/>
        <v/>
      </c>
      <c r="BY3574" s="32" t="str">
        <f t="shared" si="1017"/>
        <v/>
      </c>
      <c r="BZ3574" s="32" t="str">
        <f t="shared" si="1018"/>
        <v/>
      </c>
      <c r="CA3574" s="32" t="str">
        <f t="shared" si="1019"/>
        <v/>
      </c>
      <c r="CB3574" s="33">
        <f>IF(COUNTIF($CD$7:CD3574,CD3574)=1,CD3574,CD3574+COUNTIF($CD$6:CD3573,CD3574))</f>
        <v>58720</v>
      </c>
      <c r="CC3574" s="34">
        <f t="shared" si="1020"/>
        <v>55153</v>
      </c>
      <c r="CD3574" s="32">
        <f t="shared" si="1021"/>
        <v>55153</v>
      </c>
      <c r="CE3574" s="32">
        <f t="shared" si="1022"/>
        <v>0</v>
      </c>
      <c r="CF3574" s="32">
        <f t="shared" si="1023"/>
        <v>0</v>
      </c>
      <c r="CG3574" s="32" t="str">
        <f t="shared" si="1024"/>
        <v/>
      </c>
      <c r="CH3574" s="32">
        <v>3569</v>
      </c>
      <c r="CI3574" s="32" t="s">
        <v>6</v>
      </c>
      <c r="CJ3574" s="32" t="str">
        <f t="shared" si="1025"/>
        <v/>
      </c>
      <c r="CK3574" s="32" t="str">
        <f t="shared" si="1026"/>
        <v/>
      </c>
      <c r="CL3574" s="32" t="str">
        <f t="shared" si="1027"/>
        <v/>
      </c>
      <c r="CM3574" s="32" t="str">
        <f t="shared" si="1028"/>
        <v/>
      </c>
      <c r="CN3574" s="32" t="str">
        <f t="shared" si="1029"/>
        <v/>
      </c>
    </row>
    <row r="3575" spans="71:92" x14ac:dyDescent="0.3">
      <c r="BS3575" s="32" t="str">
        <f>IF(Kiadasi_kiseroiv!$K$2=BT3575,BV3575,"")</f>
        <v/>
      </c>
      <c r="BT3575" s="34" t="str">
        <f t="shared" si="1012"/>
        <v/>
      </c>
      <c r="BU3575" s="32" t="str">
        <f t="shared" si="1013"/>
        <v/>
      </c>
      <c r="BV3575" s="32" t="str">
        <f t="shared" si="1014"/>
        <v/>
      </c>
      <c r="BW3575" s="32" t="str">
        <f t="shared" si="1015"/>
        <v/>
      </c>
      <c r="BX3575" s="32" t="str">
        <f t="shared" si="1016"/>
        <v/>
      </c>
      <c r="BY3575" s="32" t="str">
        <f t="shared" si="1017"/>
        <v/>
      </c>
      <c r="BZ3575" s="32" t="str">
        <f t="shared" si="1018"/>
        <v/>
      </c>
      <c r="CA3575" s="32" t="str">
        <f t="shared" si="1019"/>
        <v/>
      </c>
      <c r="CB3575" s="33">
        <f>IF(COUNTIF($CD$7:CD3575,CD3575)=1,CD3575,CD3575+COUNTIF($CD$6:CD3574,CD3575))</f>
        <v>58721</v>
      </c>
      <c r="CC3575" s="34">
        <f t="shared" si="1020"/>
        <v>55153</v>
      </c>
      <c r="CD3575" s="32">
        <f t="shared" si="1021"/>
        <v>55153</v>
      </c>
      <c r="CE3575" s="32">
        <f t="shared" si="1022"/>
        <v>0</v>
      </c>
      <c r="CF3575" s="32">
        <f t="shared" si="1023"/>
        <v>0</v>
      </c>
      <c r="CG3575" s="32" t="str">
        <f t="shared" si="1024"/>
        <v/>
      </c>
      <c r="CH3575" s="32">
        <v>3570</v>
      </c>
      <c r="CI3575" s="32" t="s">
        <v>6</v>
      </c>
      <c r="CJ3575" s="32" t="str">
        <f t="shared" si="1025"/>
        <v/>
      </c>
      <c r="CK3575" s="32" t="str">
        <f t="shared" si="1026"/>
        <v/>
      </c>
      <c r="CL3575" s="32" t="str">
        <f t="shared" si="1027"/>
        <v/>
      </c>
      <c r="CM3575" s="32" t="str">
        <f t="shared" si="1028"/>
        <v/>
      </c>
      <c r="CN3575" s="32" t="str">
        <f t="shared" si="1029"/>
        <v/>
      </c>
    </row>
    <row r="3576" spans="71:92" x14ac:dyDescent="0.3">
      <c r="BS3576" s="32" t="str">
        <f>IF(Kiadasi_kiseroiv!$K$2=BT3576,BV3576,"")</f>
        <v/>
      </c>
      <c r="BT3576" s="34" t="str">
        <f t="shared" si="1012"/>
        <v/>
      </c>
      <c r="BU3576" s="32" t="str">
        <f t="shared" si="1013"/>
        <v/>
      </c>
      <c r="BV3576" s="32" t="str">
        <f t="shared" si="1014"/>
        <v/>
      </c>
      <c r="BW3576" s="32" t="str">
        <f t="shared" si="1015"/>
        <v/>
      </c>
      <c r="BX3576" s="32" t="str">
        <f t="shared" si="1016"/>
        <v/>
      </c>
      <c r="BY3576" s="32" t="str">
        <f t="shared" si="1017"/>
        <v/>
      </c>
      <c r="BZ3576" s="32" t="str">
        <f t="shared" si="1018"/>
        <v/>
      </c>
      <c r="CA3576" s="32" t="str">
        <f t="shared" si="1019"/>
        <v/>
      </c>
      <c r="CB3576" s="33">
        <f>IF(COUNTIF($CD$7:CD3576,CD3576)=1,CD3576,CD3576+COUNTIF($CD$6:CD3575,CD3576))</f>
        <v>58722</v>
      </c>
      <c r="CC3576" s="34">
        <f t="shared" si="1020"/>
        <v>55153</v>
      </c>
      <c r="CD3576" s="32">
        <f t="shared" si="1021"/>
        <v>55153</v>
      </c>
      <c r="CE3576" s="32">
        <f t="shared" si="1022"/>
        <v>0</v>
      </c>
      <c r="CF3576" s="32">
        <f t="shared" si="1023"/>
        <v>0</v>
      </c>
      <c r="CG3576" s="32" t="str">
        <f t="shared" si="1024"/>
        <v/>
      </c>
      <c r="CH3576" s="32">
        <v>3571</v>
      </c>
      <c r="CI3576" s="32" t="s">
        <v>6</v>
      </c>
      <c r="CJ3576" s="32" t="str">
        <f t="shared" si="1025"/>
        <v/>
      </c>
      <c r="CK3576" s="32" t="str">
        <f t="shared" si="1026"/>
        <v/>
      </c>
      <c r="CL3576" s="32" t="str">
        <f t="shared" si="1027"/>
        <v/>
      </c>
      <c r="CM3576" s="32" t="str">
        <f t="shared" si="1028"/>
        <v/>
      </c>
      <c r="CN3576" s="32" t="str">
        <f t="shared" si="1029"/>
        <v/>
      </c>
    </row>
    <row r="3577" spans="71:92" x14ac:dyDescent="0.3">
      <c r="BS3577" s="32" t="str">
        <f>IF(Kiadasi_kiseroiv!$K$2=BT3577,BV3577,"")</f>
        <v/>
      </c>
      <c r="BT3577" s="34" t="str">
        <f t="shared" si="1012"/>
        <v/>
      </c>
      <c r="BU3577" s="32" t="str">
        <f t="shared" si="1013"/>
        <v/>
      </c>
      <c r="BV3577" s="32" t="str">
        <f t="shared" si="1014"/>
        <v/>
      </c>
      <c r="BW3577" s="32" t="str">
        <f t="shared" si="1015"/>
        <v/>
      </c>
      <c r="BX3577" s="32" t="str">
        <f t="shared" si="1016"/>
        <v/>
      </c>
      <c r="BY3577" s="32" t="str">
        <f t="shared" si="1017"/>
        <v/>
      </c>
      <c r="BZ3577" s="32" t="str">
        <f t="shared" si="1018"/>
        <v/>
      </c>
      <c r="CA3577" s="32" t="str">
        <f t="shared" si="1019"/>
        <v/>
      </c>
      <c r="CB3577" s="33">
        <f>IF(COUNTIF($CD$7:CD3577,CD3577)=1,CD3577,CD3577+COUNTIF($CD$6:CD3576,CD3577))</f>
        <v>58723</v>
      </c>
      <c r="CC3577" s="34">
        <f t="shared" si="1020"/>
        <v>55153</v>
      </c>
      <c r="CD3577" s="32">
        <f t="shared" si="1021"/>
        <v>55153</v>
      </c>
      <c r="CE3577" s="32">
        <f t="shared" si="1022"/>
        <v>0</v>
      </c>
      <c r="CF3577" s="32">
        <f t="shared" si="1023"/>
        <v>0</v>
      </c>
      <c r="CG3577" s="32" t="str">
        <f t="shared" si="1024"/>
        <v/>
      </c>
      <c r="CH3577" s="32">
        <v>3572</v>
      </c>
      <c r="CI3577" s="32" t="s">
        <v>6</v>
      </c>
      <c r="CJ3577" s="32" t="str">
        <f t="shared" si="1025"/>
        <v/>
      </c>
      <c r="CK3577" s="32" t="str">
        <f t="shared" si="1026"/>
        <v/>
      </c>
      <c r="CL3577" s="32" t="str">
        <f t="shared" si="1027"/>
        <v/>
      </c>
      <c r="CM3577" s="32" t="str">
        <f t="shared" si="1028"/>
        <v/>
      </c>
      <c r="CN3577" s="32" t="str">
        <f t="shared" si="1029"/>
        <v/>
      </c>
    </row>
    <row r="3578" spans="71:92" x14ac:dyDescent="0.3">
      <c r="BS3578" s="32" t="str">
        <f>IF(Kiadasi_kiseroiv!$K$2=BT3578,BV3578,"")</f>
        <v/>
      </c>
      <c r="BT3578" s="34" t="str">
        <f t="shared" si="1012"/>
        <v/>
      </c>
      <c r="BU3578" s="32" t="str">
        <f t="shared" si="1013"/>
        <v/>
      </c>
      <c r="BV3578" s="32" t="str">
        <f t="shared" si="1014"/>
        <v/>
      </c>
      <c r="BW3578" s="32" t="str">
        <f t="shared" si="1015"/>
        <v/>
      </c>
      <c r="BX3578" s="32" t="str">
        <f t="shared" si="1016"/>
        <v/>
      </c>
      <c r="BY3578" s="32" t="str">
        <f t="shared" si="1017"/>
        <v/>
      </c>
      <c r="BZ3578" s="32" t="str">
        <f t="shared" si="1018"/>
        <v/>
      </c>
      <c r="CA3578" s="32" t="str">
        <f t="shared" si="1019"/>
        <v/>
      </c>
      <c r="CB3578" s="33">
        <f>IF(COUNTIF($CD$7:CD3578,CD3578)=1,CD3578,CD3578+COUNTIF($CD$6:CD3577,CD3578))</f>
        <v>58724</v>
      </c>
      <c r="CC3578" s="34">
        <f t="shared" si="1020"/>
        <v>55153</v>
      </c>
      <c r="CD3578" s="32">
        <f t="shared" si="1021"/>
        <v>55153</v>
      </c>
      <c r="CE3578" s="32">
        <f t="shared" si="1022"/>
        <v>0</v>
      </c>
      <c r="CF3578" s="32">
        <f t="shared" si="1023"/>
        <v>0</v>
      </c>
      <c r="CG3578" s="32" t="str">
        <f t="shared" si="1024"/>
        <v/>
      </c>
      <c r="CH3578" s="32">
        <v>3573</v>
      </c>
      <c r="CI3578" s="32" t="s">
        <v>6</v>
      </c>
      <c r="CJ3578" s="32" t="str">
        <f t="shared" si="1025"/>
        <v/>
      </c>
      <c r="CK3578" s="32" t="str">
        <f t="shared" si="1026"/>
        <v/>
      </c>
      <c r="CL3578" s="32" t="str">
        <f t="shared" si="1027"/>
        <v/>
      </c>
      <c r="CM3578" s="32" t="str">
        <f t="shared" si="1028"/>
        <v/>
      </c>
      <c r="CN3578" s="32" t="str">
        <f t="shared" si="1029"/>
        <v/>
      </c>
    </row>
    <row r="3579" spans="71:92" x14ac:dyDescent="0.3">
      <c r="BS3579" s="32" t="str">
        <f>IF(Kiadasi_kiseroiv!$K$2=BT3579,BV3579,"")</f>
        <v/>
      </c>
      <c r="BT3579" s="34" t="str">
        <f t="shared" si="1012"/>
        <v/>
      </c>
      <c r="BU3579" s="32" t="str">
        <f t="shared" si="1013"/>
        <v/>
      </c>
      <c r="BV3579" s="32" t="str">
        <f t="shared" si="1014"/>
        <v/>
      </c>
      <c r="BW3579" s="32" t="str">
        <f t="shared" si="1015"/>
        <v/>
      </c>
      <c r="BX3579" s="32" t="str">
        <f t="shared" si="1016"/>
        <v/>
      </c>
      <c r="BY3579" s="32" t="str">
        <f t="shared" si="1017"/>
        <v/>
      </c>
      <c r="BZ3579" s="32" t="str">
        <f t="shared" si="1018"/>
        <v/>
      </c>
      <c r="CA3579" s="32" t="str">
        <f t="shared" si="1019"/>
        <v/>
      </c>
      <c r="CB3579" s="33">
        <f>IF(COUNTIF($CD$7:CD3579,CD3579)=1,CD3579,CD3579+COUNTIF($CD$6:CD3578,CD3579))</f>
        <v>58725</v>
      </c>
      <c r="CC3579" s="34">
        <f t="shared" si="1020"/>
        <v>55153</v>
      </c>
      <c r="CD3579" s="32">
        <f t="shared" si="1021"/>
        <v>55153</v>
      </c>
      <c r="CE3579" s="32">
        <f t="shared" si="1022"/>
        <v>0</v>
      </c>
      <c r="CF3579" s="32">
        <f t="shared" si="1023"/>
        <v>0</v>
      </c>
      <c r="CG3579" s="32" t="str">
        <f t="shared" si="1024"/>
        <v/>
      </c>
      <c r="CH3579" s="32">
        <v>3574</v>
      </c>
      <c r="CI3579" s="32" t="s">
        <v>6</v>
      </c>
      <c r="CJ3579" s="32" t="str">
        <f t="shared" si="1025"/>
        <v/>
      </c>
      <c r="CK3579" s="32" t="str">
        <f t="shared" si="1026"/>
        <v/>
      </c>
      <c r="CL3579" s="32" t="str">
        <f t="shared" si="1027"/>
        <v/>
      </c>
      <c r="CM3579" s="32" t="str">
        <f t="shared" si="1028"/>
        <v/>
      </c>
      <c r="CN3579" s="32" t="str">
        <f t="shared" si="1029"/>
        <v/>
      </c>
    </row>
    <row r="3580" spans="71:92" x14ac:dyDescent="0.3">
      <c r="BS3580" s="32" t="str">
        <f>IF(Kiadasi_kiseroiv!$K$2=BT3580,BV3580,"")</f>
        <v/>
      </c>
      <c r="BT3580" s="34" t="str">
        <f t="shared" si="1012"/>
        <v/>
      </c>
      <c r="BU3580" s="32" t="str">
        <f t="shared" si="1013"/>
        <v/>
      </c>
      <c r="BV3580" s="32" t="str">
        <f t="shared" si="1014"/>
        <v/>
      </c>
      <c r="BW3580" s="32" t="str">
        <f t="shared" si="1015"/>
        <v/>
      </c>
      <c r="BX3580" s="32" t="str">
        <f t="shared" si="1016"/>
        <v/>
      </c>
      <c r="BY3580" s="32" t="str">
        <f t="shared" si="1017"/>
        <v/>
      </c>
      <c r="BZ3580" s="32" t="str">
        <f t="shared" si="1018"/>
        <v/>
      </c>
      <c r="CA3580" s="32" t="str">
        <f t="shared" si="1019"/>
        <v/>
      </c>
      <c r="CB3580" s="33">
        <f>IF(COUNTIF($CD$7:CD3580,CD3580)=1,CD3580,CD3580+COUNTIF($CD$6:CD3579,CD3580))</f>
        <v>58726</v>
      </c>
      <c r="CC3580" s="34">
        <f t="shared" si="1020"/>
        <v>55153</v>
      </c>
      <c r="CD3580" s="32">
        <f t="shared" si="1021"/>
        <v>55153</v>
      </c>
      <c r="CE3580" s="32">
        <f t="shared" si="1022"/>
        <v>0</v>
      </c>
      <c r="CF3580" s="32">
        <f t="shared" si="1023"/>
        <v>0</v>
      </c>
      <c r="CG3580" s="32" t="str">
        <f t="shared" si="1024"/>
        <v/>
      </c>
      <c r="CH3580" s="32">
        <v>3575</v>
      </c>
      <c r="CI3580" s="32" t="s">
        <v>6</v>
      </c>
      <c r="CJ3580" s="32" t="str">
        <f t="shared" si="1025"/>
        <v/>
      </c>
      <c r="CK3580" s="32" t="str">
        <f t="shared" si="1026"/>
        <v/>
      </c>
      <c r="CL3580" s="32" t="str">
        <f t="shared" si="1027"/>
        <v/>
      </c>
      <c r="CM3580" s="32" t="str">
        <f t="shared" si="1028"/>
        <v/>
      </c>
      <c r="CN3580" s="32" t="str">
        <f t="shared" si="1029"/>
        <v/>
      </c>
    </row>
    <row r="3581" spans="71:92" x14ac:dyDescent="0.3">
      <c r="BS3581" s="32" t="str">
        <f>IF(Kiadasi_kiseroiv!$K$2=BT3581,BV3581,"")</f>
        <v/>
      </c>
      <c r="BT3581" s="34" t="str">
        <f t="shared" si="1012"/>
        <v/>
      </c>
      <c r="BU3581" s="32" t="str">
        <f t="shared" si="1013"/>
        <v/>
      </c>
      <c r="BV3581" s="32" t="str">
        <f t="shared" si="1014"/>
        <v/>
      </c>
      <c r="BW3581" s="32" t="str">
        <f t="shared" si="1015"/>
        <v/>
      </c>
      <c r="BX3581" s="32" t="str">
        <f t="shared" si="1016"/>
        <v/>
      </c>
      <c r="BY3581" s="32" t="str">
        <f t="shared" si="1017"/>
        <v/>
      </c>
      <c r="BZ3581" s="32" t="str">
        <f t="shared" si="1018"/>
        <v/>
      </c>
      <c r="CA3581" s="32" t="str">
        <f t="shared" si="1019"/>
        <v/>
      </c>
      <c r="CB3581" s="33">
        <f>IF(COUNTIF($CD$7:CD3581,CD3581)=1,CD3581,CD3581+COUNTIF($CD$6:CD3580,CD3581))</f>
        <v>58727</v>
      </c>
      <c r="CC3581" s="34">
        <f t="shared" si="1020"/>
        <v>55153</v>
      </c>
      <c r="CD3581" s="32">
        <f t="shared" si="1021"/>
        <v>55153</v>
      </c>
      <c r="CE3581" s="32">
        <f t="shared" si="1022"/>
        <v>0</v>
      </c>
      <c r="CF3581" s="32">
        <f t="shared" si="1023"/>
        <v>0</v>
      </c>
      <c r="CG3581" s="32" t="str">
        <f t="shared" si="1024"/>
        <v/>
      </c>
      <c r="CH3581" s="32">
        <v>3576</v>
      </c>
      <c r="CI3581" s="32" t="s">
        <v>6</v>
      </c>
      <c r="CJ3581" s="32" t="str">
        <f t="shared" si="1025"/>
        <v/>
      </c>
      <c r="CK3581" s="32" t="str">
        <f t="shared" si="1026"/>
        <v/>
      </c>
      <c r="CL3581" s="32" t="str">
        <f t="shared" si="1027"/>
        <v/>
      </c>
      <c r="CM3581" s="32" t="str">
        <f t="shared" si="1028"/>
        <v/>
      </c>
      <c r="CN3581" s="32" t="str">
        <f t="shared" si="1029"/>
        <v/>
      </c>
    </row>
    <row r="3582" spans="71:92" x14ac:dyDescent="0.3">
      <c r="BS3582" s="32" t="str">
        <f>IF(Kiadasi_kiseroiv!$K$2=BT3582,BV3582,"")</f>
        <v/>
      </c>
      <c r="BT3582" s="34" t="str">
        <f t="shared" si="1012"/>
        <v/>
      </c>
      <c r="BU3582" s="32" t="str">
        <f t="shared" si="1013"/>
        <v/>
      </c>
      <c r="BV3582" s="32" t="str">
        <f t="shared" si="1014"/>
        <v/>
      </c>
      <c r="BW3582" s="32" t="str">
        <f t="shared" si="1015"/>
        <v/>
      </c>
      <c r="BX3582" s="32" t="str">
        <f t="shared" si="1016"/>
        <v/>
      </c>
      <c r="BY3582" s="32" t="str">
        <f t="shared" si="1017"/>
        <v/>
      </c>
      <c r="BZ3582" s="32" t="str">
        <f t="shared" si="1018"/>
        <v/>
      </c>
      <c r="CA3582" s="32" t="str">
        <f t="shared" si="1019"/>
        <v/>
      </c>
      <c r="CB3582" s="33">
        <f>IF(COUNTIF($CD$7:CD3582,CD3582)=1,CD3582,CD3582+COUNTIF($CD$6:CD3581,CD3582))</f>
        <v>58728</v>
      </c>
      <c r="CC3582" s="34">
        <f t="shared" si="1020"/>
        <v>55153</v>
      </c>
      <c r="CD3582" s="32">
        <f t="shared" si="1021"/>
        <v>55153</v>
      </c>
      <c r="CE3582" s="32">
        <f t="shared" si="1022"/>
        <v>0</v>
      </c>
      <c r="CF3582" s="32">
        <f t="shared" si="1023"/>
        <v>0</v>
      </c>
      <c r="CG3582" s="32" t="str">
        <f t="shared" si="1024"/>
        <v/>
      </c>
      <c r="CH3582" s="32">
        <v>3577</v>
      </c>
      <c r="CI3582" s="32" t="s">
        <v>6</v>
      </c>
      <c r="CJ3582" s="32" t="str">
        <f t="shared" si="1025"/>
        <v/>
      </c>
      <c r="CK3582" s="32" t="str">
        <f t="shared" si="1026"/>
        <v/>
      </c>
      <c r="CL3582" s="32" t="str">
        <f t="shared" si="1027"/>
        <v/>
      </c>
      <c r="CM3582" s="32" t="str">
        <f t="shared" si="1028"/>
        <v/>
      </c>
      <c r="CN3582" s="32" t="str">
        <f t="shared" si="1029"/>
        <v/>
      </c>
    </row>
    <row r="3583" spans="71:92" x14ac:dyDescent="0.3">
      <c r="BS3583" s="32" t="str">
        <f>IF(Kiadasi_kiseroiv!$K$2=BT3583,BV3583,"")</f>
        <v/>
      </c>
      <c r="BT3583" s="34" t="str">
        <f t="shared" si="1012"/>
        <v/>
      </c>
      <c r="BU3583" s="32" t="str">
        <f t="shared" si="1013"/>
        <v/>
      </c>
      <c r="BV3583" s="32" t="str">
        <f t="shared" si="1014"/>
        <v/>
      </c>
      <c r="BW3583" s="32" t="str">
        <f t="shared" si="1015"/>
        <v/>
      </c>
      <c r="BX3583" s="32" t="str">
        <f t="shared" si="1016"/>
        <v/>
      </c>
      <c r="BY3583" s="32" t="str">
        <f t="shared" si="1017"/>
        <v/>
      </c>
      <c r="BZ3583" s="32" t="str">
        <f t="shared" si="1018"/>
        <v/>
      </c>
      <c r="CA3583" s="32" t="str">
        <f t="shared" si="1019"/>
        <v/>
      </c>
      <c r="CB3583" s="33">
        <f>IF(COUNTIF($CD$7:CD3583,CD3583)=1,CD3583,CD3583+COUNTIF($CD$6:CD3582,CD3583))</f>
        <v>58729</v>
      </c>
      <c r="CC3583" s="34">
        <f t="shared" si="1020"/>
        <v>55153</v>
      </c>
      <c r="CD3583" s="32">
        <f t="shared" si="1021"/>
        <v>55153</v>
      </c>
      <c r="CE3583" s="32">
        <f t="shared" si="1022"/>
        <v>0</v>
      </c>
      <c r="CF3583" s="32">
        <f t="shared" si="1023"/>
        <v>0</v>
      </c>
      <c r="CG3583" s="32" t="str">
        <f t="shared" si="1024"/>
        <v/>
      </c>
      <c r="CH3583" s="32">
        <v>3578</v>
      </c>
      <c r="CI3583" s="32" t="s">
        <v>6</v>
      </c>
      <c r="CJ3583" s="32" t="str">
        <f t="shared" si="1025"/>
        <v/>
      </c>
      <c r="CK3583" s="32" t="str">
        <f t="shared" si="1026"/>
        <v/>
      </c>
      <c r="CL3583" s="32" t="str">
        <f t="shared" si="1027"/>
        <v/>
      </c>
      <c r="CM3583" s="32" t="str">
        <f t="shared" si="1028"/>
        <v/>
      </c>
      <c r="CN3583" s="32" t="str">
        <f t="shared" si="1029"/>
        <v/>
      </c>
    </row>
    <row r="3584" spans="71:92" x14ac:dyDescent="0.3">
      <c r="BS3584" s="32" t="str">
        <f>IF(Kiadasi_kiseroiv!$K$2=BT3584,BV3584,"")</f>
        <v/>
      </c>
      <c r="BT3584" s="34" t="str">
        <f t="shared" si="1012"/>
        <v/>
      </c>
      <c r="BU3584" s="32" t="str">
        <f t="shared" si="1013"/>
        <v/>
      </c>
      <c r="BV3584" s="32" t="str">
        <f t="shared" si="1014"/>
        <v/>
      </c>
      <c r="BW3584" s="32" t="str">
        <f t="shared" si="1015"/>
        <v/>
      </c>
      <c r="BX3584" s="32" t="str">
        <f t="shared" si="1016"/>
        <v/>
      </c>
      <c r="BY3584" s="32" t="str">
        <f t="shared" si="1017"/>
        <v/>
      </c>
      <c r="BZ3584" s="32" t="str">
        <f t="shared" si="1018"/>
        <v/>
      </c>
      <c r="CA3584" s="32" t="str">
        <f t="shared" si="1019"/>
        <v/>
      </c>
      <c r="CB3584" s="33">
        <f>IF(COUNTIF($CD$7:CD3584,CD3584)=1,CD3584,CD3584+COUNTIF($CD$6:CD3583,CD3584))</f>
        <v>58730</v>
      </c>
      <c r="CC3584" s="34">
        <f t="shared" si="1020"/>
        <v>55153</v>
      </c>
      <c r="CD3584" s="32">
        <f t="shared" si="1021"/>
        <v>55153</v>
      </c>
      <c r="CE3584" s="32">
        <f t="shared" si="1022"/>
        <v>0</v>
      </c>
      <c r="CF3584" s="32">
        <f t="shared" si="1023"/>
        <v>0</v>
      </c>
      <c r="CG3584" s="32" t="str">
        <f t="shared" si="1024"/>
        <v/>
      </c>
      <c r="CH3584" s="32">
        <v>3579</v>
      </c>
      <c r="CI3584" s="32" t="s">
        <v>6</v>
      </c>
      <c r="CJ3584" s="32" t="str">
        <f t="shared" si="1025"/>
        <v/>
      </c>
      <c r="CK3584" s="32" t="str">
        <f t="shared" si="1026"/>
        <v/>
      </c>
      <c r="CL3584" s="32" t="str">
        <f t="shared" si="1027"/>
        <v/>
      </c>
      <c r="CM3584" s="32" t="str">
        <f t="shared" si="1028"/>
        <v/>
      </c>
      <c r="CN3584" s="32" t="str">
        <f t="shared" si="1029"/>
        <v/>
      </c>
    </row>
    <row r="3585" spans="71:92" x14ac:dyDescent="0.3">
      <c r="BS3585" s="32" t="str">
        <f>IF(Kiadasi_kiseroiv!$K$2=BT3585,BV3585,"")</f>
        <v/>
      </c>
      <c r="BT3585" s="34" t="str">
        <f t="shared" si="1012"/>
        <v/>
      </c>
      <c r="BU3585" s="32" t="str">
        <f t="shared" si="1013"/>
        <v/>
      </c>
      <c r="BV3585" s="32" t="str">
        <f t="shared" si="1014"/>
        <v/>
      </c>
      <c r="BW3585" s="32" t="str">
        <f t="shared" si="1015"/>
        <v/>
      </c>
      <c r="BX3585" s="32" t="str">
        <f t="shared" si="1016"/>
        <v/>
      </c>
      <c r="BY3585" s="32" t="str">
        <f t="shared" si="1017"/>
        <v/>
      </c>
      <c r="BZ3585" s="32" t="str">
        <f t="shared" si="1018"/>
        <v/>
      </c>
      <c r="CA3585" s="32" t="str">
        <f t="shared" si="1019"/>
        <v/>
      </c>
      <c r="CB3585" s="33">
        <f>IF(COUNTIF($CD$7:CD3585,CD3585)=1,CD3585,CD3585+COUNTIF($CD$6:CD3584,CD3585))</f>
        <v>58731</v>
      </c>
      <c r="CC3585" s="34">
        <f t="shared" si="1020"/>
        <v>55153</v>
      </c>
      <c r="CD3585" s="32">
        <f t="shared" si="1021"/>
        <v>55153</v>
      </c>
      <c r="CE3585" s="32">
        <f t="shared" si="1022"/>
        <v>0</v>
      </c>
      <c r="CF3585" s="32">
        <f t="shared" si="1023"/>
        <v>0</v>
      </c>
      <c r="CG3585" s="32" t="str">
        <f t="shared" si="1024"/>
        <v/>
      </c>
      <c r="CH3585" s="32">
        <v>3580</v>
      </c>
      <c r="CI3585" s="32" t="s">
        <v>6</v>
      </c>
      <c r="CJ3585" s="32" t="str">
        <f t="shared" si="1025"/>
        <v/>
      </c>
      <c r="CK3585" s="32" t="str">
        <f t="shared" si="1026"/>
        <v/>
      </c>
      <c r="CL3585" s="32" t="str">
        <f t="shared" si="1027"/>
        <v/>
      </c>
      <c r="CM3585" s="32" t="str">
        <f t="shared" si="1028"/>
        <v/>
      </c>
      <c r="CN3585" s="32" t="str">
        <f t="shared" si="1029"/>
        <v/>
      </c>
    </row>
    <row r="3586" spans="71:92" x14ac:dyDescent="0.3">
      <c r="BS3586" s="32" t="str">
        <f>IF(Kiadasi_kiseroiv!$K$2=BT3586,BV3586,"")</f>
        <v/>
      </c>
      <c r="BT3586" s="34" t="str">
        <f t="shared" si="1012"/>
        <v/>
      </c>
      <c r="BU3586" s="32" t="str">
        <f t="shared" si="1013"/>
        <v/>
      </c>
      <c r="BV3586" s="32" t="str">
        <f t="shared" si="1014"/>
        <v/>
      </c>
      <c r="BW3586" s="32" t="str">
        <f t="shared" si="1015"/>
        <v/>
      </c>
      <c r="BX3586" s="32" t="str">
        <f t="shared" si="1016"/>
        <v/>
      </c>
      <c r="BY3586" s="32" t="str">
        <f t="shared" si="1017"/>
        <v/>
      </c>
      <c r="BZ3586" s="32" t="str">
        <f t="shared" si="1018"/>
        <v/>
      </c>
      <c r="CA3586" s="32" t="str">
        <f t="shared" si="1019"/>
        <v/>
      </c>
      <c r="CB3586" s="33">
        <f>IF(COUNTIF($CD$7:CD3586,CD3586)=1,CD3586,CD3586+COUNTIF($CD$6:CD3585,CD3586))</f>
        <v>58732</v>
      </c>
      <c r="CC3586" s="34">
        <f t="shared" si="1020"/>
        <v>55153</v>
      </c>
      <c r="CD3586" s="32">
        <f t="shared" si="1021"/>
        <v>55153</v>
      </c>
      <c r="CE3586" s="32">
        <f t="shared" si="1022"/>
        <v>0</v>
      </c>
      <c r="CF3586" s="32">
        <f t="shared" si="1023"/>
        <v>0</v>
      </c>
      <c r="CG3586" s="32" t="str">
        <f t="shared" si="1024"/>
        <v/>
      </c>
      <c r="CH3586" s="32">
        <v>3581</v>
      </c>
      <c r="CI3586" s="32" t="s">
        <v>6</v>
      </c>
      <c r="CJ3586" s="32" t="str">
        <f t="shared" si="1025"/>
        <v/>
      </c>
      <c r="CK3586" s="32" t="str">
        <f t="shared" si="1026"/>
        <v/>
      </c>
      <c r="CL3586" s="32" t="str">
        <f t="shared" si="1027"/>
        <v/>
      </c>
      <c r="CM3586" s="32" t="str">
        <f t="shared" si="1028"/>
        <v/>
      </c>
      <c r="CN3586" s="32" t="str">
        <f t="shared" si="1029"/>
        <v/>
      </c>
    </row>
    <row r="3587" spans="71:92" x14ac:dyDescent="0.3">
      <c r="BS3587" s="32" t="str">
        <f>IF(Kiadasi_kiseroiv!$K$2=BT3587,BV3587,"")</f>
        <v/>
      </c>
      <c r="BT3587" s="34" t="str">
        <f t="shared" si="1012"/>
        <v/>
      </c>
      <c r="BU3587" s="32" t="str">
        <f t="shared" si="1013"/>
        <v/>
      </c>
      <c r="BV3587" s="32" t="str">
        <f t="shared" si="1014"/>
        <v/>
      </c>
      <c r="BW3587" s="32" t="str">
        <f t="shared" si="1015"/>
        <v/>
      </c>
      <c r="BX3587" s="32" t="str">
        <f t="shared" si="1016"/>
        <v/>
      </c>
      <c r="BY3587" s="32" t="str">
        <f t="shared" si="1017"/>
        <v/>
      </c>
      <c r="BZ3587" s="32" t="str">
        <f t="shared" si="1018"/>
        <v/>
      </c>
      <c r="CA3587" s="32" t="str">
        <f t="shared" si="1019"/>
        <v/>
      </c>
      <c r="CB3587" s="33">
        <f>IF(COUNTIF($CD$7:CD3587,CD3587)=1,CD3587,CD3587+COUNTIF($CD$6:CD3586,CD3587))</f>
        <v>58733</v>
      </c>
      <c r="CC3587" s="34">
        <f t="shared" si="1020"/>
        <v>55153</v>
      </c>
      <c r="CD3587" s="32">
        <f t="shared" si="1021"/>
        <v>55153</v>
      </c>
      <c r="CE3587" s="32">
        <f t="shared" si="1022"/>
        <v>0</v>
      </c>
      <c r="CF3587" s="32">
        <f t="shared" si="1023"/>
        <v>0</v>
      </c>
      <c r="CG3587" s="32" t="str">
        <f t="shared" si="1024"/>
        <v/>
      </c>
      <c r="CH3587" s="32">
        <v>3582</v>
      </c>
      <c r="CI3587" s="32" t="s">
        <v>6</v>
      </c>
      <c r="CJ3587" s="32" t="str">
        <f t="shared" si="1025"/>
        <v/>
      </c>
      <c r="CK3587" s="32" t="str">
        <f t="shared" si="1026"/>
        <v/>
      </c>
      <c r="CL3587" s="32" t="str">
        <f t="shared" si="1027"/>
        <v/>
      </c>
      <c r="CM3587" s="32" t="str">
        <f t="shared" si="1028"/>
        <v/>
      </c>
      <c r="CN3587" s="32" t="str">
        <f t="shared" si="1029"/>
        <v/>
      </c>
    </row>
    <row r="3588" spans="71:92" x14ac:dyDescent="0.3">
      <c r="BS3588" s="32" t="str">
        <f>IF(Kiadasi_kiseroiv!$K$2=BT3588,BV3588,"")</f>
        <v/>
      </c>
      <c r="BT3588" s="34" t="str">
        <f t="shared" si="1012"/>
        <v/>
      </c>
      <c r="BU3588" s="32" t="str">
        <f t="shared" si="1013"/>
        <v/>
      </c>
      <c r="BV3588" s="32" t="str">
        <f t="shared" si="1014"/>
        <v/>
      </c>
      <c r="BW3588" s="32" t="str">
        <f t="shared" si="1015"/>
        <v/>
      </c>
      <c r="BX3588" s="32" t="str">
        <f t="shared" si="1016"/>
        <v/>
      </c>
      <c r="BY3588" s="32" t="str">
        <f t="shared" si="1017"/>
        <v/>
      </c>
      <c r="BZ3588" s="32" t="str">
        <f t="shared" si="1018"/>
        <v/>
      </c>
      <c r="CA3588" s="32" t="str">
        <f t="shared" si="1019"/>
        <v/>
      </c>
      <c r="CB3588" s="33">
        <f>IF(COUNTIF($CD$7:CD3588,CD3588)=1,CD3588,CD3588+COUNTIF($CD$6:CD3587,CD3588))</f>
        <v>58734</v>
      </c>
      <c r="CC3588" s="34">
        <f t="shared" si="1020"/>
        <v>55153</v>
      </c>
      <c r="CD3588" s="32">
        <f t="shared" si="1021"/>
        <v>55153</v>
      </c>
      <c r="CE3588" s="32">
        <f t="shared" si="1022"/>
        <v>0</v>
      </c>
      <c r="CF3588" s="32">
        <f t="shared" si="1023"/>
        <v>0</v>
      </c>
      <c r="CG3588" s="32" t="str">
        <f t="shared" si="1024"/>
        <v/>
      </c>
      <c r="CH3588" s="32">
        <v>3583</v>
      </c>
      <c r="CI3588" s="32" t="s">
        <v>6</v>
      </c>
      <c r="CJ3588" s="32" t="str">
        <f t="shared" si="1025"/>
        <v/>
      </c>
      <c r="CK3588" s="32" t="str">
        <f t="shared" si="1026"/>
        <v/>
      </c>
      <c r="CL3588" s="32" t="str">
        <f t="shared" si="1027"/>
        <v/>
      </c>
      <c r="CM3588" s="32" t="str">
        <f t="shared" si="1028"/>
        <v/>
      </c>
      <c r="CN3588" s="32" t="str">
        <f t="shared" si="1029"/>
        <v/>
      </c>
    </row>
    <row r="3589" spans="71:92" x14ac:dyDescent="0.3">
      <c r="BS3589" s="32" t="str">
        <f>IF(Kiadasi_kiseroiv!$K$2=BT3589,BV3589,"")</f>
        <v/>
      </c>
      <c r="BT3589" s="34" t="str">
        <f t="shared" si="1012"/>
        <v/>
      </c>
      <c r="BU3589" s="32" t="str">
        <f t="shared" si="1013"/>
        <v/>
      </c>
      <c r="BV3589" s="32" t="str">
        <f t="shared" si="1014"/>
        <v/>
      </c>
      <c r="BW3589" s="32" t="str">
        <f t="shared" si="1015"/>
        <v/>
      </c>
      <c r="BX3589" s="32" t="str">
        <f t="shared" si="1016"/>
        <v/>
      </c>
      <c r="BY3589" s="32" t="str">
        <f t="shared" si="1017"/>
        <v/>
      </c>
      <c r="BZ3589" s="32" t="str">
        <f t="shared" si="1018"/>
        <v/>
      </c>
      <c r="CA3589" s="32" t="str">
        <f t="shared" si="1019"/>
        <v/>
      </c>
      <c r="CB3589" s="33">
        <f>IF(COUNTIF($CD$7:CD3589,CD3589)=1,CD3589,CD3589+COUNTIF($CD$6:CD3588,CD3589))</f>
        <v>58735</v>
      </c>
      <c r="CC3589" s="34">
        <f t="shared" si="1020"/>
        <v>55153</v>
      </c>
      <c r="CD3589" s="32">
        <f t="shared" si="1021"/>
        <v>55153</v>
      </c>
      <c r="CE3589" s="32">
        <f t="shared" si="1022"/>
        <v>0</v>
      </c>
      <c r="CF3589" s="32">
        <f t="shared" si="1023"/>
        <v>0</v>
      </c>
      <c r="CG3589" s="32" t="str">
        <f t="shared" si="1024"/>
        <v/>
      </c>
      <c r="CH3589" s="32">
        <v>3584</v>
      </c>
      <c r="CI3589" s="32" t="s">
        <v>6</v>
      </c>
      <c r="CJ3589" s="32" t="str">
        <f t="shared" si="1025"/>
        <v/>
      </c>
      <c r="CK3589" s="32" t="str">
        <f t="shared" si="1026"/>
        <v/>
      </c>
      <c r="CL3589" s="32" t="str">
        <f t="shared" si="1027"/>
        <v/>
      </c>
      <c r="CM3589" s="32" t="str">
        <f t="shared" si="1028"/>
        <v/>
      </c>
      <c r="CN3589" s="32" t="str">
        <f t="shared" si="1029"/>
        <v/>
      </c>
    </row>
    <row r="3590" spans="71:92" x14ac:dyDescent="0.3">
      <c r="BS3590" s="32" t="str">
        <f>IF(Kiadasi_kiseroiv!$K$2=BT3590,BV3590,"")</f>
        <v/>
      </c>
      <c r="BT3590" s="34" t="str">
        <f t="shared" si="1012"/>
        <v/>
      </c>
      <c r="BU3590" s="32" t="str">
        <f t="shared" si="1013"/>
        <v/>
      </c>
      <c r="BV3590" s="32" t="str">
        <f t="shared" si="1014"/>
        <v/>
      </c>
      <c r="BW3590" s="32" t="str">
        <f t="shared" si="1015"/>
        <v/>
      </c>
      <c r="BX3590" s="32" t="str">
        <f t="shared" si="1016"/>
        <v/>
      </c>
      <c r="BY3590" s="32" t="str">
        <f t="shared" si="1017"/>
        <v/>
      </c>
      <c r="BZ3590" s="32" t="str">
        <f t="shared" si="1018"/>
        <v/>
      </c>
      <c r="CA3590" s="32" t="str">
        <f t="shared" si="1019"/>
        <v/>
      </c>
      <c r="CB3590" s="33">
        <f>IF(COUNTIF($CD$7:CD3590,CD3590)=1,CD3590,CD3590+COUNTIF($CD$6:CD3589,CD3590))</f>
        <v>58736</v>
      </c>
      <c r="CC3590" s="34">
        <f t="shared" si="1020"/>
        <v>55153</v>
      </c>
      <c r="CD3590" s="32">
        <f t="shared" si="1021"/>
        <v>55153</v>
      </c>
      <c r="CE3590" s="32">
        <f t="shared" si="1022"/>
        <v>0</v>
      </c>
      <c r="CF3590" s="32">
        <f t="shared" si="1023"/>
        <v>0</v>
      </c>
      <c r="CG3590" s="32" t="str">
        <f t="shared" si="1024"/>
        <v/>
      </c>
      <c r="CH3590" s="32">
        <v>3585</v>
      </c>
      <c r="CI3590" s="32" t="s">
        <v>6</v>
      </c>
      <c r="CJ3590" s="32" t="str">
        <f t="shared" si="1025"/>
        <v/>
      </c>
      <c r="CK3590" s="32" t="str">
        <f t="shared" si="1026"/>
        <v/>
      </c>
      <c r="CL3590" s="32" t="str">
        <f t="shared" si="1027"/>
        <v/>
      </c>
      <c r="CM3590" s="32" t="str">
        <f t="shared" si="1028"/>
        <v/>
      </c>
      <c r="CN3590" s="32" t="str">
        <f t="shared" si="1029"/>
        <v/>
      </c>
    </row>
    <row r="3591" spans="71:92" x14ac:dyDescent="0.3">
      <c r="BS3591" s="32" t="str">
        <f>IF(Kiadasi_kiseroiv!$K$2=BT3591,BV3591,"")</f>
        <v/>
      </c>
      <c r="BT3591" s="34" t="str">
        <f t="shared" si="1012"/>
        <v/>
      </c>
      <c r="BU3591" s="32" t="str">
        <f t="shared" si="1013"/>
        <v/>
      </c>
      <c r="BV3591" s="32" t="str">
        <f t="shared" si="1014"/>
        <v/>
      </c>
      <c r="BW3591" s="32" t="str">
        <f t="shared" si="1015"/>
        <v/>
      </c>
      <c r="BX3591" s="32" t="str">
        <f t="shared" si="1016"/>
        <v/>
      </c>
      <c r="BY3591" s="32" t="str">
        <f t="shared" si="1017"/>
        <v/>
      </c>
      <c r="BZ3591" s="32" t="str">
        <f t="shared" si="1018"/>
        <v/>
      </c>
      <c r="CA3591" s="32" t="str">
        <f t="shared" si="1019"/>
        <v/>
      </c>
      <c r="CB3591" s="33">
        <f>IF(COUNTIF($CD$7:CD3591,CD3591)=1,CD3591,CD3591+COUNTIF($CD$6:CD3590,CD3591))</f>
        <v>58737</v>
      </c>
      <c r="CC3591" s="34">
        <f t="shared" si="1020"/>
        <v>55153</v>
      </c>
      <c r="CD3591" s="32">
        <f t="shared" si="1021"/>
        <v>55153</v>
      </c>
      <c r="CE3591" s="32">
        <f t="shared" si="1022"/>
        <v>0</v>
      </c>
      <c r="CF3591" s="32">
        <f t="shared" si="1023"/>
        <v>0</v>
      </c>
      <c r="CG3591" s="32" t="str">
        <f t="shared" si="1024"/>
        <v/>
      </c>
      <c r="CH3591" s="32">
        <v>3586</v>
      </c>
      <c r="CI3591" s="32" t="s">
        <v>6</v>
      </c>
      <c r="CJ3591" s="32" t="str">
        <f t="shared" si="1025"/>
        <v/>
      </c>
      <c r="CK3591" s="32" t="str">
        <f t="shared" si="1026"/>
        <v/>
      </c>
      <c r="CL3591" s="32" t="str">
        <f t="shared" si="1027"/>
        <v/>
      </c>
      <c r="CM3591" s="32" t="str">
        <f t="shared" si="1028"/>
        <v/>
      </c>
      <c r="CN3591" s="32" t="str">
        <f t="shared" si="1029"/>
        <v/>
      </c>
    </row>
    <row r="3592" spans="71:92" x14ac:dyDescent="0.3">
      <c r="BS3592" s="32" t="str">
        <f>IF(Kiadasi_kiseroiv!$K$2=BT3592,BV3592,"")</f>
        <v/>
      </c>
      <c r="BT3592" s="34" t="str">
        <f t="shared" si="1012"/>
        <v/>
      </c>
      <c r="BU3592" s="32" t="str">
        <f t="shared" si="1013"/>
        <v/>
      </c>
      <c r="BV3592" s="32" t="str">
        <f t="shared" si="1014"/>
        <v/>
      </c>
      <c r="BW3592" s="32" t="str">
        <f t="shared" si="1015"/>
        <v/>
      </c>
      <c r="BX3592" s="32" t="str">
        <f t="shared" si="1016"/>
        <v/>
      </c>
      <c r="BY3592" s="32" t="str">
        <f t="shared" si="1017"/>
        <v/>
      </c>
      <c r="BZ3592" s="32" t="str">
        <f t="shared" si="1018"/>
        <v/>
      </c>
      <c r="CA3592" s="32" t="str">
        <f t="shared" si="1019"/>
        <v/>
      </c>
      <c r="CB3592" s="33">
        <f>IF(COUNTIF($CD$7:CD3592,CD3592)=1,CD3592,CD3592+COUNTIF($CD$6:CD3591,CD3592))</f>
        <v>58738</v>
      </c>
      <c r="CC3592" s="34">
        <f t="shared" si="1020"/>
        <v>55153</v>
      </c>
      <c r="CD3592" s="32">
        <f t="shared" si="1021"/>
        <v>55153</v>
      </c>
      <c r="CE3592" s="32">
        <f t="shared" si="1022"/>
        <v>0</v>
      </c>
      <c r="CF3592" s="32">
        <f t="shared" si="1023"/>
        <v>0</v>
      </c>
      <c r="CG3592" s="32" t="str">
        <f t="shared" si="1024"/>
        <v/>
      </c>
      <c r="CH3592" s="32">
        <v>3587</v>
      </c>
      <c r="CI3592" s="32" t="s">
        <v>6</v>
      </c>
      <c r="CJ3592" s="32" t="str">
        <f t="shared" si="1025"/>
        <v/>
      </c>
      <c r="CK3592" s="32" t="str">
        <f t="shared" si="1026"/>
        <v/>
      </c>
      <c r="CL3592" s="32" t="str">
        <f t="shared" si="1027"/>
        <v/>
      </c>
      <c r="CM3592" s="32" t="str">
        <f t="shared" si="1028"/>
        <v/>
      </c>
      <c r="CN3592" s="32" t="str">
        <f t="shared" si="1029"/>
        <v/>
      </c>
    </row>
    <row r="3593" spans="71:92" x14ac:dyDescent="0.3">
      <c r="BS3593" s="32" t="str">
        <f>IF(Kiadasi_kiseroiv!$K$2=BT3593,BV3593,"")</f>
        <v/>
      </c>
      <c r="BT3593" s="34" t="str">
        <f t="shared" si="1012"/>
        <v/>
      </c>
      <c r="BU3593" s="32" t="str">
        <f t="shared" si="1013"/>
        <v/>
      </c>
      <c r="BV3593" s="32" t="str">
        <f t="shared" si="1014"/>
        <v/>
      </c>
      <c r="BW3593" s="32" t="str">
        <f t="shared" si="1015"/>
        <v/>
      </c>
      <c r="BX3593" s="32" t="str">
        <f t="shared" si="1016"/>
        <v/>
      </c>
      <c r="BY3593" s="32" t="str">
        <f t="shared" si="1017"/>
        <v/>
      </c>
      <c r="BZ3593" s="32" t="str">
        <f t="shared" si="1018"/>
        <v/>
      </c>
      <c r="CA3593" s="32" t="str">
        <f t="shared" si="1019"/>
        <v/>
      </c>
      <c r="CB3593" s="33">
        <f>IF(COUNTIF($CD$7:CD3593,CD3593)=1,CD3593,CD3593+COUNTIF($CD$6:CD3592,CD3593))</f>
        <v>58739</v>
      </c>
      <c r="CC3593" s="34">
        <f t="shared" si="1020"/>
        <v>55153</v>
      </c>
      <c r="CD3593" s="32">
        <f t="shared" si="1021"/>
        <v>55153</v>
      </c>
      <c r="CE3593" s="32">
        <f t="shared" si="1022"/>
        <v>0</v>
      </c>
      <c r="CF3593" s="32">
        <f t="shared" si="1023"/>
        <v>0</v>
      </c>
      <c r="CG3593" s="32" t="str">
        <f t="shared" si="1024"/>
        <v/>
      </c>
      <c r="CH3593" s="32">
        <v>3588</v>
      </c>
      <c r="CI3593" s="32" t="s">
        <v>6</v>
      </c>
      <c r="CJ3593" s="32" t="str">
        <f t="shared" si="1025"/>
        <v/>
      </c>
      <c r="CK3593" s="32" t="str">
        <f t="shared" si="1026"/>
        <v/>
      </c>
      <c r="CL3593" s="32" t="str">
        <f t="shared" si="1027"/>
        <v/>
      </c>
      <c r="CM3593" s="32" t="str">
        <f t="shared" si="1028"/>
        <v/>
      </c>
      <c r="CN3593" s="32" t="str">
        <f t="shared" si="1029"/>
        <v/>
      </c>
    </row>
    <row r="3594" spans="71:92" x14ac:dyDescent="0.3">
      <c r="BS3594" s="32" t="str">
        <f>IF(Kiadasi_kiseroiv!$K$2=BT3594,BV3594,"")</f>
        <v/>
      </c>
      <c r="BT3594" s="34" t="str">
        <f t="shared" si="1012"/>
        <v/>
      </c>
      <c r="BU3594" s="32" t="str">
        <f t="shared" si="1013"/>
        <v/>
      </c>
      <c r="BV3594" s="32" t="str">
        <f t="shared" si="1014"/>
        <v/>
      </c>
      <c r="BW3594" s="32" t="str">
        <f t="shared" si="1015"/>
        <v/>
      </c>
      <c r="BX3594" s="32" t="str">
        <f t="shared" si="1016"/>
        <v/>
      </c>
      <c r="BY3594" s="32" t="str">
        <f t="shared" si="1017"/>
        <v/>
      </c>
      <c r="BZ3594" s="32" t="str">
        <f t="shared" si="1018"/>
        <v/>
      </c>
      <c r="CA3594" s="32" t="str">
        <f t="shared" si="1019"/>
        <v/>
      </c>
      <c r="CB3594" s="33">
        <f>IF(COUNTIF($CD$7:CD3594,CD3594)=1,CD3594,CD3594+COUNTIF($CD$6:CD3593,CD3594))</f>
        <v>58740</v>
      </c>
      <c r="CC3594" s="34">
        <f t="shared" si="1020"/>
        <v>55153</v>
      </c>
      <c r="CD3594" s="32">
        <f t="shared" si="1021"/>
        <v>55153</v>
      </c>
      <c r="CE3594" s="32">
        <f t="shared" si="1022"/>
        <v>0</v>
      </c>
      <c r="CF3594" s="32">
        <f t="shared" si="1023"/>
        <v>0</v>
      </c>
      <c r="CG3594" s="32" t="str">
        <f t="shared" si="1024"/>
        <v/>
      </c>
      <c r="CH3594" s="32">
        <v>3589</v>
      </c>
      <c r="CI3594" s="32" t="s">
        <v>6</v>
      </c>
      <c r="CJ3594" s="32" t="str">
        <f t="shared" si="1025"/>
        <v/>
      </c>
      <c r="CK3594" s="32" t="str">
        <f t="shared" si="1026"/>
        <v/>
      </c>
      <c r="CL3594" s="32" t="str">
        <f t="shared" si="1027"/>
        <v/>
      </c>
      <c r="CM3594" s="32" t="str">
        <f t="shared" si="1028"/>
        <v/>
      </c>
      <c r="CN3594" s="32" t="str">
        <f t="shared" si="1029"/>
        <v/>
      </c>
    </row>
    <row r="3595" spans="71:92" x14ac:dyDescent="0.3">
      <c r="BS3595" s="32" t="str">
        <f>IF(Kiadasi_kiseroiv!$K$2=BT3595,BV3595,"")</f>
        <v/>
      </c>
      <c r="BT3595" s="34" t="str">
        <f t="shared" si="1012"/>
        <v/>
      </c>
      <c r="BU3595" s="32" t="str">
        <f t="shared" si="1013"/>
        <v/>
      </c>
      <c r="BV3595" s="32" t="str">
        <f t="shared" si="1014"/>
        <v/>
      </c>
      <c r="BW3595" s="32" t="str">
        <f t="shared" si="1015"/>
        <v/>
      </c>
      <c r="BX3595" s="32" t="str">
        <f t="shared" si="1016"/>
        <v/>
      </c>
      <c r="BY3595" s="32" t="str">
        <f t="shared" si="1017"/>
        <v/>
      </c>
      <c r="BZ3595" s="32" t="str">
        <f t="shared" si="1018"/>
        <v/>
      </c>
      <c r="CA3595" s="32" t="str">
        <f t="shared" si="1019"/>
        <v/>
      </c>
      <c r="CB3595" s="33">
        <f>IF(COUNTIF($CD$7:CD3595,CD3595)=1,CD3595,CD3595+COUNTIF($CD$6:CD3594,CD3595))</f>
        <v>58741</v>
      </c>
      <c r="CC3595" s="34">
        <f t="shared" si="1020"/>
        <v>55153</v>
      </c>
      <c r="CD3595" s="32">
        <f t="shared" si="1021"/>
        <v>55153</v>
      </c>
      <c r="CE3595" s="32">
        <f t="shared" si="1022"/>
        <v>0</v>
      </c>
      <c r="CF3595" s="32">
        <f t="shared" si="1023"/>
        <v>0</v>
      </c>
      <c r="CG3595" s="32" t="str">
        <f t="shared" si="1024"/>
        <v/>
      </c>
      <c r="CH3595" s="32">
        <v>3590</v>
      </c>
      <c r="CI3595" s="32" t="s">
        <v>6</v>
      </c>
      <c r="CJ3595" s="32" t="str">
        <f t="shared" si="1025"/>
        <v/>
      </c>
      <c r="CK3595" s="32" t="str">
        <f t="shared" si="1026"/>
        <v/>
      </c>
      <c r="CL3595" s="32" t="str">
        <f t="shared" si="1027"/>
        <v/>
      </c>
      <c r="CM3595" s="32" t="str">
        <f t="shared" si="1028"/>
        <v/>
      </c>
      <c r="CN3595" s="32" t="str">
        <f t="shared" si="1029"/>
        <v/>
      </c>
    </row>
    <row r="3596" spans="71:92" x14ac:dyDescent="0.3">
      <c r="BS3596" s="32" t="str">
        <f>IF(Kiadasi_kiseroiv!$K$2=BT3596,BV3596,"")</f>
        <v/>
      </c>
      <c r="BT3596" s="34" t="str">
        <f t="shared" si="1012"/>
        <v/>
      </c>
      <c r="BU3596" s="32" t="str">
        <f t="shared" si="1013"/>
        <v/>
      </c>
      <c r="BV3596" s="32" t="str">
        <f t="shared" si="1014"/>
        <v/>
      </c>
      <c r="BW3596" s="32" t="str">
        <f t="shared" si="1015"/>
        <v/>
      </c>
      <c r="BX3596" s="32" t="str">
        <f t="shared" si="1016"/>
        <v/>
      </c>
      <c r="BY3596" s="32" t="str">
        <f t="shared" si="1017"/>
        <v/>
      </c>
      <c r="BZ3596" s="32" t="str">
        <f t="shared" si="1018"/>
        <v/>
      </c>
      <c r="CA3596" s="32" t="str">
        <f t="shared" si="1019"/>
        <v/>
      </c>
      <c r="CB3596" s="33">
        <f>IF(COUNTIF($CD$7:CD3596,CD3596)=1,CD3596,CD3596+COUNTIF($CD$6:CD3595,CD3596))</f>
        <v>58742</v>
      </c>
      <c r="CC3596" s="34">
        <f t="shared" si="1020"/>
        <v>55153</v>
      </c>
      <c r="CD3596" s="32">
        <f t="shared" si="1021"/>
        <v>55153</v>
      </c>
      <c r="CE3596" s="32">
        <f t="shared" si="1022"/>
        <v>0</v>
      </c>
      <c r="CF3596" s="32">
        <f t="shared" si="1023"/>
        <v>0</v>
      </c>
      <c r="CG3596" s="32" t="str">
        <f t="shared" si="1024"/>
        <v/>
      </c>
      <c r="CH3596" s="32">
        <v>3591</v>
      </c>
      <c r="CI3596" s="32" t="s">
        <v>6</v>
      </c>
      <c r="CJ3596" s="32" t="str">
        <f t="shared" si="1025"/>
        <v/>
      </c>
      <c r="CK3596" s="32" t="str">
        <f t="shared" si="1026"/>
        <v/>
      </c>
      <c r="CL3596" s="32" t="str">
        <f t="shared" si="1027"/>
        <v/>
      </c>
      <c r="CM3596" s="32" t="str">
        <f t="shared" si="1028"/>
        <v/>
      </c>
      <c r="CN3596" s="32" t="str">
        <f t="shared" si="1029"/>
        <v/>
      </c>
    </row>
    <row r="3597" spans="71:92" x14ac:dyDescent="0.3">
      <c r="BS3597" s="32" t="str">
        <f>IF(Kiadasi_kiseroiv!$K$2=BT3597,BV3597,"")</f>
        <v/>
      </c>
      <c r="BT3597" s="34" t="str">
        <f t="shared" si="1012"/>
        <v/>
      </c>
      <c r="BU3597" s="32" t="str">
        <f t="shared" si="1013"/>
        <v/>
      </c>
      <c r="BV3597" s="32" t="str">
        <f t="shared" si="1014"/>
        <v/>
      </c>
      <c r="BW3597" s="32" t="str">
        <f t="shared" si="1015"/>
        <v/>
      </c>
      <c r="BX3597" s="32" t="str">
        <f t="shared" si="1016"/>
        <v/>
      </c>
      <c r="BY3597" s="32" t="str">
        <f t="shared" si="1017"/>
        <v/>
      </c>
      <c r="BZ3597" s="32" t="str">
        <f t="shared" si="1018"/>
        <v/>
      </c>
      <c r="CA3597" s="32" t="str">
        <f t="shared" si="1019"/>
        <v/>
      </c>
      <c r="CB3597" s="33">
        <f>IF(COUNTIF($CD$7:CD3597,CD3597)=1,CD3597,CD3597+COUNTIF($CD$6:CD3596,CD3597))</f>
        <v>58743</v>
      </c>
      <c r="CC3597" s="34">
        <f t="shared" si="1020"/>
        <v>55153</v>
      </c>
      <c r="CD3597" s="32">
        <f t="shared" si="1021"/>
        <v>55153</v>
      </c>
      <c r="CE3597" s="32">
        <f t="shared" si="1022"/>
        <v>0</v>
      </c>
      <c r="CF3597" s="32">
        <f t="shared" si="1023"/>
        <v>0</v>
      </c>
      <c r="CG3597" s="32" t="str">
        <f t="shared" si="1024"/>
        <v/>
      </c>
      <c r="CH3597" s="32">
        <v>3592</v>
      </c>
      <c r="CI3597" s="32" t="s">
        <v>6</v>
      </c>
      <c r="CJ3597" s="32" t="str">
        <f t="shared" si="1025"/>
        <v/>
      </c>
      <c r="CK3597" s="32" t="str">
        <f t="shared" si="1026"/>
        <v/>
      </c>
      <c r="CL3597" s="32" t="str">
        <f t="shared" si="1027"/>
        <v/>
      </c>
      <c r="CM3597" s="32" t="str">
        <f t="shared" si="1028"/>
        <v/>
      </c>
      <c r="CN3597" s="32" t="str">
        <f t="shared" si="1029"/>
        <v/>
      </c>
    </row>
    <row r="3598" spans="71:92" x14ac:dyDescent="0.3">
      <c r="BS3598" s="32" t="str">
        <f>IF(Kiadasi_kiseroiv!$K$2=BT3598,BV3598,"")</f>
        <v/>
      </c>
      <c r="BT3598" s="34" t="str">
        <f t="shared" si="1012"/>
        <v/>
      </c>
      <c r="BU3598" s="32" t="str">
        <f t="shared" si="1013"/>
        <v/>
      </c>
      <c r="BV3598" s="32" t="str">
        <f t="shared" si="1014"/>
        <v/>
      </c>
      <c r="BW3598" s="32" t="str">
        <f t="shared" si="1015"/>
        <v/>
      </c>
      <c r="BX3598" s="32" t="str">
        <f t="shared" si="1016"/>
        <v/>
      </c>
      <c r="BY3598" s="32" t="str">
        <f t="shared" si="1017"/>
        <v/>
      </c>
      <c r="BZ3598" s="32" t="str">
        <f t="shared" si="1018"/>
        <v/>
      </c>
      <c r="CA3598" s="32" t="str">
        <f t="shared" si="1019"/>
        <v/>
      </c>
      <c r="CB3598" s="33">
        <f>IF(COUNTIF($CD$7:CD3598,CD3598)=1,CD3598,CD3598+COUNTIF($CD$6:CD3597,CD3598))</f>
        <v>58744</v>
      </c>
      <c r="CC3598" s="34">
        <f t="shared" si="1020"/>
        <v>55153</v>
      </c>
      <c r="CD3598" s="32">
        <f t="shared" si="1021"/>
        <v>55153</v>
      </c>
      <c r="CE3598" s="32">
        <f t="shared" si="1022"/>
        <v>0</v>
      </c>
      <c r="CF3598" s="32">
        <f t="shared" si="1023"/>
        <v>0</v>
      </c>
      <c r="CG3598" s="32" t="str">
        <f t="shared" si="1024"/>
        <v/>
      </c>
      <c r="CH3598" s="32">
        <v>3593</v>
      </c>
      <c r="CI3598" s="32" t="s">
        <v>6</v>
      </c>
      <c r="CJ3598" s="32" t="str">
        <f t="shared" si="1025"/>
        <v/>
      </c>
      <c r="CK3598" s="32" t="str">
        <f t="shared" si="1026"/>
        <v/>
      </c>
      <c r="CL3598" s="32" t="str">
        <f t="shared" si="1027"/>
        <v/>
      </c>
      <c r="CM3598" s="32" t="str">
        <f t="shared" si="1028"/>
        <v/>
      </c>
      <c r="CN3598" s="32" t="str">
        <f t="shared" si="1029"/>
        <v/>
      </c>
    </row>
    <row r="3599" spans="71:92" x14ac:dyDescent="0.3">
      <c r="BS3599" s="32" t="str">
        <f>IF(Kiadasi_kiseroiv!$K$2=BT3599,BV3599,"")</f>
        <v/>
      </c>
      <c r="BT3599" s="34" t="str">
        <f t="shared" si="1012"/>
        <v/>
      </c>
      <c r="BU3599" s="32" t="str">
        <f t="shared" si="1013"/>
        <v/>
      </c>
      <c r="BV3599" s="32" t="str">
        <f t="shared" si="1014"/>
        <v/>
      </c>
      <c r="BW3599" s="32" t="str">
        <f t="shared" si="1015"/>
        <v/>
      </c>
      <c r="BX3599" s="32" t="str">
        <f t="shared" si="1016"/>
        <v/>
      </c>
      <c r="BY3599" s="32" t="str">
        <f t="shared" si="1017"/>
        <v/>
      </c>
      <c r="BZ3599" s="32" t="str">
        <f t="shared" si="1018"/>
        <v/>
      </c>
      <c r="CA3599" s="32" t="str">
        <f t="shared" si="1019"/>
        <v/>
      </c>
      <c r="CB3599" s="33">
        <f>IF(COUNTIF($CD$7:CD3599,CD3599)=1,CD3599,CD3599+COUNTIF($CD$6:CD3598,CD3599))</f>
        <v>58745</v>
      </c>
      <c r="CC3599" s="34">
        <f t="shared" si="1020"/>
        <v>55153</v>
      </c>
      <c r="CD3599" s="32">
        <f t="shared" si="1021"/>
        <v>55153</v>
      </c>
      <c r="CE3599" s="32">
        <f t="shared" si="1022"/>
        <v>0</v>
      </c>
      <c r="CF3599" s="32">
        <f t="shared" si="1023"/>
        <v>0</v>
      </c>
      <c r="CG3599" s="32" t="str">
        <f t="shared" si="1024"/>
        <v/>
      </c>
      <c r="CH3599" s="32">
        <v>3594</v>
      </c>
      <c r="CI3599" s="32" t="s">
        <v>6</v>
      </c>
      <c r="CJ3599" s="32" t="str">
        <f t="shared" si="1025"/>
        <v/>
      </c>
      <c r="CK3599" s="32" t="str">
        <f t="shared" si="1026"/>
        <v/>
      </c>
      <c r="CL3599" s="32" t="str">
        <f t="shared" si="1027"/>
        <v/>
      </c>
      <c r="CM3599" s="32" t="str">
        <f t="shared" si="1028"/>
        <v/>
      </c>
      <c r="CN3599" s="32" t="str">
        <f t="shared" si="1029"/>
        <v/>
      </c>
    </row>
    <row r="3600" spans="71:92" x14ac:dyDescent="0.3">
      <c r="BS3600" s="32" t="str">
        <f>IF(Kiadasi_kiseroiv!$K$2=BT3600,BV3600,"")</f>
        <v/>
      </c>
      <c r="BT3600" s="34" t="str">
        <f t="shared" si="1012"/>
        <v/>
      </c>
      <c r="BU3600" s="32" t="str">
        <f t="shared" si="1013"/>
        <v/>
      </c>
      <c r="BV3600" s="32" t="str">
        <f t="shared" si="1014"/>
        <v/>
      </c>
      <c r="BW3600" s="32" t="str">
        <f t="shared" si="1015"/>
        <v/>
      </c>
      <c r="BX3600" s="32" t="str">
        <f t="shared" si="1016"/>
        <v/>
      </c>
      <c r="BY3600" s="32" t="str">
        <f t="shared" si="1017"/>
        <v/>
      </c>
      <c r="BZ3600" s="32" t="str">
        <f t="shared" si="1018"/>
        <v/>
      </c>
      <c r="CA3600" s="32" t="str">
        <f t="shared" si="1019"/>
        <v/>
      </c>
      <c r="CB3600" s="33">
        <f>IF(COUNTIF($CD$7:CD3600,CD3600)=1,CD3600,CD3600+COUNTIF($CD$6:CD3599,CD3600))</f>
        <v>58746</v>
      </c>
      <c r="CC3600" s="34">
        <f t="shared" si="1020"/>
        <v>55153</v>
      </c>
      <c r="CD3600" s="32">
        <f t="shared" si="1021"/>
        <v>55153</v>
      </c>
      <c r="CE3600" s="32">
        <f t="shared" si="1022"/>
        <v>0</v>
      </c>
      <c r="CF3600" s="32">
        <f t="shared" si="1023"/>
        <v>0</v>
      </c>
      <c r="CG3600" s="32" t="str">
        <f t="shared" si="1024"/>
        <v/>
      </c>
      <c r="CH3600" s="32">
        <v>3595</v>
      </c>
      <c r="CI3600" s="32" t="s">
        <v>6</v>
      </c>
      <c r="CJ3600" s="32" t="str">
        <f t="shared" si="1025"/>
        <v/>
      </c>
      <c r="CK3600" s="32" t="str">
        <f t="shared" si="1026"/>
        <v/>
      </c>
      <c r="CL3600" s="32" t="str">
        <f t="shared" si="1027"/>
        <v/>
      </c>
      <c r="CM3600" s="32" t="str">
        <f t="shared" si="1028"/>
        <v/>
      </c>
      <c r="CN3600" s="32" t="str">
        <f t="shared" si="1029"/>
        <v/>
      </c>
    </row>
    <row r="3601" spans="71:92" x14ac:dyDescent="0.3">
      <c r="BS3601" s="32" t="str">
        <f>IF(Kiadasi_kiseroiv!$K$2=BT3601,BV3601,"")</f>
        <v/>
      </c>
      <c r="BT3601" s="34" t="str">
        <f t="shared" si="1012"/>
        <v/>
      </c>
      <c r="BU3601" s="32" t="str">
        <f t="shared" si="1013"/>
        <v/>
      </c>
      <c r="BV3601" s="32" t="str">
        <f t="shared" si="1014"/>
        <v/>
      </c>
      <c r="BW3601" s="32" t="str">
        <f t="shared" si="1015"/>
        <v/>
      </c>
      <c r="BX3601" s="32" t="str">
        <f t="shared" si="1016"/>
        <v/>
      </c>
      <c r="BY3601" s="32" t="str">
        <f t="shared" si="1017"/>
        <v/>
      </c>
      <c r="BZ3601" s="32" t="str">
        <f t="shared" si="1018"/>
        <v/>
      </c>
      <c r="CA3601" s="32" t="str">
        <f t="shared" si="1019"/>
        <v/>
      </c>
      <c r="CB3601" s="33">
        <f>IF(COUNTIF($CD$7:CD3601,CD3601)=1,CD3601,CD3601+COUNTIF($CD$6:CD3600,CD3601))</f>
        <v>58747</v>
      </c>
      <c r="CC3601" s="34">
        <f t="shared" si="1020"/>
        <v>55153</v>
      </c>
      <c r="CD3601" s="32">
        <f t="shared" si="1021"/>
        <v>55153</v>
      </c>
      <c r="CE3601" s="32">
        <f t="shared" si="1022"/>
        <v>0</v>
      </c>
      <c r="CF3601" s="32">
        <f t="shared" si="1023"/>
        <v>0</v>
      </c>
      <c r="CG3601" s="32" t="str">
        <f t="shared" si="1024"/>
        <v/>
      </c>
      <c r="CH3601" s="32">
        <v>3596</v>
      </c>
      <c r="CI3601" s="32" t="s">
        <v>6</v>
      </c>
      <c r="CJ3601" s="32" t="str">
        <f t="shared" si="1025"/>
        <v/>
      </c>
      <c r="CK3601" s="32" t="str">
        <f t="shared" si="1026"/>
        <v/>
      </c>
      <c r="CL3601" s="32" t="str">
        <f t="shared" si="1027"/>
        <v/>
      </c>
      <c r="CM3601" s="32" t="str">
        <f t="shared" si="1028"/>
        <v/>
      </c>
      <c r="CN3601" s="32" t="str">
        <f t="shared" si="1029"/>
        <v/>
      </c>
    </row>
    <row r="3602" spans="71:92" x14ac:dyDescent="0.3">
      <c r="BS3602" s="32" t="str">
        <f>IF(Kiadasi_kiseroiv!$K$2=BT3602,BV3602,"")</f>
        <v/>
      </c>
      <c r="BT3602" s="34" t="str">
        <f t="shared" si="1012"/>
        <v/>
      </c>
      <c r="BU3602" s="32" t="str">
        <f t="shared" si="1013"/>
        <v/>
      </c>
      <c r="BV3602" s="32" t="str">
        <f t="shared" si="1014"/>
        <v/>
      </c>
      <c r="BW3602" s="32" t="str">
        <f t="shared" si="1015"/>
        <v/>
      </c>
      <c r="BX3602" s="32" t="str">
        <f t="shared" si="1016"/>
        <v/>
      </c>
      <c r="BY3602" s="32" t="str">
        <f t="shared" si="1017"/>
        <v/>
      </c>
      <c r="BZ3602" s="32" t="str">
        <f t="shared" si="1018"/>
        <v/>
      </c>
      <c r="CA3602" s="32" t="str">
        <f t="shared" si="1019"/>
        <v/>
      </c>
      <c r="CB3602" s="33">
        <f>IF(COUNTIF($CD$7:CD3602,CD3602)=1,CD3602,CD3602+COUNTIF($CD$6:CD3601,CD3602))</f>
        <v>58748</v>
      </c>
      <c r="CC3602" s="34">
        <f t="shared" si="1020"/>
        <v>55153</v>
      </c>
      <c r="CD3602" s="32">
        <f t="shared" si="1021"/>
        <v>55153</v>
      </c>
      <c r="CE3602" s="32">
        <f t="shared" si="1022"/>
        <v>0</v>
      </c>
      <c r="CF3602" s="32">
        <f t="shared" si="1023"/>
        <v>0</v>
      </c>
      <c r="CG3602" s="32" t="str">
        <f t="shared" si="1024"/>
        <v/>
      </c>
      <c r="CH3602" s="32">
        <v>3597</v>
      </c>
      <c r="CI3602" s="32" t="s">
        <v>6</v>
      </c>
      <c r="CJ3602" s="32" t="str">
        <f t="shared" si="1025"/>
        <v/>
      </c>
      <c r="CK3602" s="32" t="str">
        <f t="shared" si="1026"/>
        <v/>
      </c>
      <c r="CL3602" s="32" t="str">
        <f t="shared" si="1027"/>
        <v/>
      </c>
      <c r="CM3602" s="32" t="str">
        <f t="shared" si="1028"/>
        <v/>
      </c>
      <c r="CN3602" s="32" t="str">
        <f t="shared" si="1029"/>
        <v/>
      </c>
    </row>
    <row r="3603" spans="71:92" x14ac:dyDescent="0.3">
      <c r="BS3603" s="32" t="str">
        <f>IF(Kiadasi_kiseroiv!$K$2=BT3603,BV3603,"")</f>
        <v/>
      </c>
      <c r="BT3603" s="34" t="str">
        <f t="shared" si="1012"/>
        <v/>
      </c>
      <c r="BU3603" s="32" t="str">
        <f t="shared" si="1013"/>
        <v/>
      </c>
      <c r="BV3603" s="32" t="str">
        <f t="shared" si="1014"/>
        <v/>
      </c>
      <c r="BW3603" s="32" t="str">
        <f t="shared" si="1015"/>
        <v/>
      </c>
      <c r="BX3603" s="32" t="str">
        <f t="shared" si="1016"/>
        <v/>
      </c>
      <c r="BY3603" s="32" t="str">
        <f t="shared" si="1017"/>
        <v/>
      </c>
      <c r="BZ3603" s="32" t="str">
        <f t="shared" si="1018"/>
        <v/>
      </c>
      <c r="CA3603" s="32" t="str">
        <f t="shared" si="1019"/>
        <v/>
      </c>
      <c r="CB3603" s="33">
        <f>IF(COUNTIF($CD$7:CD3603,CD3603)=1,CD3603,CD3603+COUNTIF($CD$6:CD3602,CD3603))</f>
        <v>58749</v>
      </c>
      <c r="CC3603" s="34">
        <f t="shared" si="1020"/>
        <v>55153</v>
      </c>
      <c r="CD3603" s="32">
        <f t="shared" si="1021"/>
        <v>55153</v>
      </c>
      <c r="CE3603" s="32">
        <f t="shared" si="1022"/>
        <v>0</v>
      </c>
      <c r="CF3603" s="32">
        <f t="shared" si="1023"/>
        <v>0</v>
      </c>
      <c r="CG3603" s="32" t="str">
        <f t="shared" si="1024"/>
        <v/>
      </c>
      <c r="CH3603" s="32">
        <v>3598</v>
      </c>
      <c r="CI3603" s="32" t="s">
        <v>6</v>
      </c>
      <c r="CJ3603" s="32" t="str">
        <f t="shared" si="1025"/>
        <v/>
      </c>
      <c r="CK3603" s="32" t="str">
        <f t="shared" si="1026"/>
        <v/>
      </c>
      <c r="CL3603" s="32" t="str">
        <f t="shared" si="1027"/>
        <v/>
      </c>
      <c r="CM3603" s="32" t="str">
        <f t="shared" si="1028"/>
        <v/>
      </c>
      <c r="CN3603" s="32" t="str">
        <f t="shared" si="1029"/>
        <v/>
      </c>
    </row>
    <row r="3604" spans="71:92" x14ac:dyDescent="0.3">
      <c r="BS3604" s="32" t="str">
        <f>IF(Kiadasi_kiseroiv!$K$2=BT3604,BV3604,"")</f>
        <v/>
      </c>
      <c r="BT3604" s="34" t="str">
        <f t="shared" si="1012"/>
        <v/>
      </c>
      <c r="BU3604" s="32" t="str">
        <f t="shared" si="1013"/>
        <v/>
      </c>
      <c r="BV3604" s="32" t="str">
        <f t="shared" si="1014"/>
        <v/>
      </c>
      <c r="BW3604" s="32" t="str">
        <f t="shared" si="1015"/>
        <v/>
      </c>
      <c r="BX3604" s="32" t="str">
        <f t="shared" si="1016"/>
        <v/>
      </c>
      <c r="BY3604" s="32" t="str">
        <f t="shared" si="1017"/>
        <v/>
      </c>
      <c r="BZ3604" s="32" t="str">
        <f t="shared" si="1018"/>
        <v/>
      </c>
      <c r="CA3604" s="32" t="str">
        <f t="shared" si="1019"/>
        <v/>
      </c>
      <c r="CB3604" s="33">
        <f>IF(COUNTIF($CD$7:CD3604,CD3604)=1,CD3604,CD3604+COUNTIF($CD$6:CD3603,CD3604))</f>
        <v>58750</v>
      </c>
      <c r="CC3604" s="34">
        <f t="shared" si="1020"/>
        <v>55153</v>
      </c>
      <c r="CD3604" s="32">
        <f t="shared" si="1021"/>
        <v>55153</v>
      </c>
      <c r="CE3604" s="32">
        <f t="shared" si="1022"/>
        <v>0</v>
      </c>
      <c r="CF3604" s="32">
        <f t="shared" si="1023"/>
        <v>0</v>
      </c>
      <c r="CG3604" s="32" t="str">
        <f t="shared" si="1024"/>
        <v/>
      </c>
      <c r="CH3604" s="32">
        <v>3599</v>
      </c>
      <c r="CI3604" s="32" t="s">
        <v>6</v>
      </c>
      <c r="CJ3604" s="32" t="str">
        <f t="shared" si="1025"/>
        <v/>
      </c>
      <c r="CK3604" s="32" t="str">
        <f t="shared" si="1026"/>
        <v/>
      </c>
      <c r="CL3604" s="32" t="str">
        <f t="shared" si="1027"/>
        <v/>
      </c>
      <c r="CM3604" s="32" t="str">
        <f t="shared" si="1028"/>
        <v/>
      </c>
      <c r="CN3604" s="32" t="str">
        <f t="shared" si="1029"/>
        <v/>
      </c>
    </row>
    <row r="3605" spans="71:92" x14ac:dyDescent="0.3">
      <c r="BS3605" s="32" t="str">
        <f>IF(Kiadasi_kiseroiv!$K$2=BT3605,BV3605,"")</f>
        <v/>
      </c>
      <c r="BT3605" s="34" t="str">
        <f t="shared" si="1012"/>
        <v/>
      </c>
      <c r="BU3605" s="32" t="str">
        <f t="shared" si="1013"/>
        <v/>
      </c>
      <c r="BV3605" s="32" t="str">
        <f t="shared" si="1014"/>
        <v/>
      </c>
      <c r="BW3605" s="32" t="str">
        <f t="shared" si="1015"/>
        <v/>
      </c>
      <c r="BX3605" s="32" t="str">
        <f t="shared" si="1016"/>
        <v/>
      </c>
      <c r="BY3605" s="32" t="str">
        <f t="shared" si="1017"/>
        <v/>
      </c>
      <c r="BZ3605" s="32" t="str">
        <f t="shared" si="1018"/>
        <v/>
      </c>
      <c r="CA3605" s="32" t="str">
        <f t="shared" si="1019"/>
        <v/>
      </c>
      <c r="CB3605" s="33">
        <f>IF(COUNTIF($CD$7:CD3605,CD3605)=1,CD3605,CD3605+COUNTIF($CD$6:CD3604,CD3605))</f>
        <v>58751</v>
      </c>
      <c r="CC3605" s="34">
        <f t="shared" si="1020"/>
        <v>55153</v>
      </c>
      <c r="CD3605" s="32">
        <f t="shared" si="1021"/>
        <v>55153</v>
      </c>
      <c r="CE3605" s="32">
        <f t="shared" si="1022"/>
        <v>0</v>
      </c>
      <c r="CF3605" s="32">
        <f t="shared" si="1023"/>
        <v>0</v>
      </c>
      <c r="CG3605" s="32" t="str">
        <f t="shared" si="1024"/>
        <v/>
      </c>
      <c r="CH3605" s="32">
        <v>3600</v>
      </c>
      <c r="CI3605" s="32" t="s">
        <v>6</v>
      </c>
      <c r="CJ3605" s="32" t="str">
        <f t="shared" si="1025"/>
        <v/>
      </c>
      <c r="CK3605" s="32" t="str">
        <f t="shared" si="1026"/>
        <v/>
      </c>
      <c r="CL3605" s="32" t="str">
        <f t="shared" si="1027"/>
        <v/>
      </c>
      <c r="CM3605" s="32" t="str">
        <f t="shared" si="1028"/>
        <v/>
      </c>
      <c r="CN3605" s="32" t="str">
        <f t="shared" si="1029"/>
        <v/>
      </c>
    </row>
    <row r="3606" spans="71:92" x14ac:dyDescent="0.3">
      <c r="BS3606" s="32" t="str">
        <f>IF(Kiadasi_kiseroiv!$K$2=BT3606,BV3606,"")</f>
        <v/>
      </c>
      <c r="BT3606" s="34" t="str">
        <f t="shared" si="1012"/>
        <v/>
      </c>
      <c r="BU3606" s="32" t="str">
        <f t="shared" si="1013"/>
        <v/>
      </c>
      <c r="BV3606" s="32" t="str">
        <f t="shared" si="1014"/>
        <v/>
      </c>
      <c r="BW3606" s="32" t="str">
        <f t="shared" si="1015"/>
        <v/>
      </c>
      <c r="BX3606" s="32" t="str">
        <f t="shared" si="1016"/>
        <v/>
      </c>
      <c r="BY3606" s="32" t="str">
        <f t="shared" si="1017"/>
        <v/>
      </c>
      <c r="BZ3606" s="32" t="str">
        <f t="shared" si="1018"/>
        <v/>
      </c>
      <c r="CA3606" s="32" t="str">
        <f t="shared" si="1019"/>
        <v/>
      </c>
      <c r="CB3606" s="33">
        <f>IF(COUNTIF($CD$7:CD3606,CD3606)=1,CD3606,CD3606+COUNTIF($CD$6:CD3605,CD3606))</f>
        <v>58752</v>
      </c>
      <c r="CC3606" s="34">
        <f t="shared" si="1020"/>
        <v>55153</v>
      </c>
      <c r="CD3606" s="32">
        <f t="shared" si="1021"/>
        <v>55153</v>
      </c>
      <c r="CE3606" s="32">
        <f t="shared" si="1022"/>
        <v>0</v>
      </c>
      <c r="CF3606" s="32">
        <f t="shared" si="1023"/>
        <v>0</v>
      </c>
      <c r="CG3606" s="32" t="str">
        <f t="shared" si="1024"/>
        <v/>
      </c>
      <c r="CH3606" s="32">
        <v>3601</v>
      </c>
      <c r="CI3606" s="32" t="s">
        <v>6</v>
      </c>
      <c r="CJ3606" s="32" t="str">
        <f t="shared" si="1025"/>
        <v/>
      </c>
      <c r="CK3606" s="32" t="str">
        <f t="shared" si="1026"/>
        <v/>
      </c>
      <c r="CL3606" s="32" t="str">
        <f t="shared" si="1027"/>
        <v/>
      </c>
      <c r="CM3606" s="32" t="str">
        <f t="shared" si="1028"/>
        <v/>
      </c>
      <c r="CN3606" s="32" t="str">
        <f t="shared" si="1029"/>
        <v/>
      </c>
    </row>
    <row r="3607" spans="71:92" x14ac:dyDescent="0.3">
      <c r="BS3607" s="32" t="str">
        <f>IF(Kiadasi_kiseroiv!$K$2=BT3607,BV3607,"")</f>
        <v/>
      </c>
      <c r="BT3607" s="34" t="str">
        <f t="shared" si="1012"/>
        <v/>
      </c>
      <c r="BU3607" s="32" t="str">
        <f t="shared" si="1013"/>
        <v/>
      </c>
      <c r="BV3607" s="32" t="str">
        <f t="shared" si="1014"/>
        <v/>
      </c>
      <c r="BW3607" s="32" t="str">
        <f t="shared" si="1015"/>
        <v/>
      </c>
      <c r="BX3607" s="32" t="str">
        <f t="shared" si="1016"/>
        <v/>
      </c>
      <c r="BY3607" s="32" t="str">
        <f t="shared" si="1017"/>
        <v/>
      </c>
      <c r="BZ3607" s="32" t="str">
        <f t="shared" si="1018"/>
        <v/>
      </c>
      <c r="CA3607" s="32" t="str">
        <f t="shared" si="1019"/>
        <v/>
      </c>
      <c r="CB3607" s="33">
        <f>IF(COUNTIF($CD$7:CD3607,CD3607)=1,CD3607,CD3607+COUNTIF($CD$6:CD3606,CD3607))</f>
        <v>58753</v>
      </c>
      <c r="CC3607" s="34">
        <f t="shared" si="1020"/>
        <v>55153</v>
      </c>
      <c r="CD3607" s="32">
        <f t="shared" si="1021"/>
        <v>55153</v>
      </c>
      <c r="CE3607" s="32">
        <f t="shared" si="1022"/>
        <v>0</v>
      </c>
      <c r="CF3607" s="32">
        <f t="shared" si="1023"/>
        <v>0</v>
      </c>
      <c r="CG3607" s="32" t="str">
        <f t="shared" si="1024"/>
        <v/>
      </c>
      <c r="CH3607" s="32">
        <v>3602</v>
      </c>
      <c r="CI3607" s="32" t="s">
        <v>6</v>
      </c>
      <c r="CJ3607" s="32" t="str">
        <f t="shared" si="1025"/>
        <v/>
      </c>
      <c r="CK3607" s="32" t="str">
        <f t="shared" si="1026"/>
        <v/>
      </c>
      <c r="CL3607" s="32" t="str">
        <f t="shared" si="1027"/>
        <v/>
      </c>
      <c r="CM3607" s="32" t="str">
        <f t="shared" si="1028"/>
        <v/>
      </c>
      <c r="CN3607" s="32" t="str">
        <f t="shared" si="1029"/>
        <v/>
      </c>
    </row>
    <row r="3608" spans="71:92" x14ac:dyDescent="0.3">
      <c r="BS3608" s="32" t="str">
        <f>IF(Kiadasi_kiseroiv!$K$2=BT3608,BV3608,"")</f>
        <v/>
      </c>
      <c r="BT3608" s="34" t="str">
        <f t="shared" si="1012"/>
        <v/>
      </c>
      <c r="BU3608" s="32" t="str">
        <f t="shared" si="1013"/>
        <v/>
      </c>
      <c r="BV3608" s="32" t="str">
        <f t="shared" si="1014"/>
        <v/>
      </c>
      <c r="BW3608" s="32" t="str">
        <f t="shared" si="1015"/>
        <v/>
      </c>
      <c r="BX3608" s="32" t="str">
        <f t="shared" si="1016"/>
        <v/>
      </c>
      <c r="BY3608" s="32" t="str">
        <f t="shared" si="1017"/>
        <v/>
      </c>
      <c r="BZ3608" s="32" t="str">
        <f t="shared" si="1018"/>
        <v/>
      </c>
      <c r="CA3608" s="32" t="str">
        <f t="shared" si="1019"/>
        <v/>
      </c>
      <c r="CB3608" s="33">
        <f>IF(COUNTIF($CD$7:CD3608,CD3608)=1,CD3608,CD3608+COUNTIF($CD$6:CD3607,CD3608))</f>
        <v>58754</v>
      </c>
      <c r="CC3608" s="34">
        <f t="shared" si="1020"/>
        <v>55153</v>
      </c>
      <c r="CD3608" s="32">
        <f t="shared" si="1021"/>
        <v>55153</v>
      </c>
      <c r="CE3608" s="32">
        <f t="shared" si="1022"/>
        <v>0</v>
      </c>
      <c r="CF3608" s="32">
        <f t="shared" si="1023"/>
        <v>0</v>
      </c>
      <c r="CG3608" s="32" t="str">
        <f t="shared" si="1024"/>
        <v/>
      </c>
      <c r="CH3608" s="32">
        <v>3603</v>
      </c>
      <c r="CI3608" s="32" t="s">
        <v>6</v>
      </c>
      <c r="CJ3608" s="32" t="str">
        <f t="shared" si="1025"/>
        <v/>
      </c>
      <c r="CK3608" s="32" t="str">
        <f t="shared" si="1026"/>
        <v/>
      </c>
      <c r="CL3608" s="32" t="str">
        <f t="shared" si="1027"/>
        <v/>
      </c>
      <c r="CM3608" s="32" t="str">
        <f t="shared" si="1028"/>
        <v/>
      </c>
      <c r="CN3608" s="32" t="str">
        <f t="shared" si="1029"/>
        <v/>
      </c>
    </row>
    <row r="3609" spans="71:92" x14ac:dyDescent="0.3">
      <c r="BS3609" s="32" t="str">
        <f>IF(Kiadasi_kiseroiv!$K$2=BT3609,BV3609,"")</f>
        <v/>
      </c>
      <c r="BT3609" s="34" t="str">
        <f t="shared" si="1012"/>
        <v/>
      </c>
      <c r="BU3609" s="32" t="str">
        <f t="shared" si="1013"/>
        <v/>
      </c>
      <c r="BV3609" s="32" t="str">
        <f t="shared" si="1014"/>
        <v/>
      </c>
      <c r="BW3609" s="32" t="str">
        <f t="shared" si="1015"/>
        <v/>
      </c>
      <c r="BX3609" s="32" t="str">
        <f t="shared" si="1016"/>
        <v/>
      </c>
      <c r="BY3609" s="32" t="str">
        <f t="shared" si="1017"/>
        <v/>
      </c>
      <c r="BZ3609" s="32" t="str">
        <f t="shared" si="1018"/>
        <v/>
      </c>
      <c r="CA3609" s="32" t="str">
        <f t="shared" si="1019"/>
        <v/>
      </c>
      <c r="CB3609" s="33">
        <f>IF(COUNTIF($CD$7:CD3609,CD3609)=1,CD3609,CD3609+COUNTIF($CD$6:CD3608,CD3609))</f>
        <v>58755</v>
      </c>
      <c r="CC3609" s="34">
        <f t="shared" si="1020"/>
        <v>55153</v>
      </c>
      <c r="CD3609" s="32">
        <f t="shared" si="1021"/>
        <v>55153</v>
      </c>
      <c r="CE3609" s="32">
        <f t="shared" si="1022"/>
        <v>0</v>
      </c>
      <c r="CF3609" s="32">
        <f t="shared" si="1023"/>
        <v>0</v>
      </c>
      <c r="CG3609" s="32" t="str">
        <f t="shared" si="1024"/>
        <v/>
      </c>
      <c r="CH3609" s="32">
        <v>3604</v>
      </c>
      <c r="CI3609" s="32" t="s">
        <v>6</v>
      </c>
      <c r="CJ3609" s="32" t="str">
        <f t="shared" si="1025"/>
        <v/>
      </c>
      <c r="CK3609" s="32" t="str">
        <f t="shared" si="1026"/>
        <v/>
      </c>
      <c r="CL3609" s="32" t="str">
        <f t="shared" si="1027"/>
        <v/>
      </c>
      <c r="CM3609" s="32" t="str">
        <f t="shared" si="1028"/>
        <v/>
      </c>
      <c r="CN3609" s="32" t="str">
        <f t="shared" si="1029"/>
        <v/>
      </c>
    </row>
    <row r="3610" spans="71:92" x14ac:dyDescent="0.3">
      <c r="BS3610" s="32" t="str">
        <f>IF(Kiadasi_kiseroiv!$K$2=BT3610,BV3610,"")</f>
        <v/>
      </c>
      <c r="BT3610" s="34" t="str">
        <f t="shared" si="1012"/>
        <v/>
      </c>
      <c r="BU3610" s="32" t="str">
        <f t="shared" si="1013"/>
        <v/>
      </c>
      <c r="BV3610" s="32" t="str">
        <f t="shared" si="1014"/>
        <v/>
      </c>
      <c r="BW3610" s="32" t="str">
        <f t="shared" si="1015"/>
        <v/>
      </c>
      <c r="BX3610" s="32" t="str">
        <f t="shared" si="1016"/>
        <v/>
      </c>
      <c r="BY3610" s="32" t="str">
        <f t="shared" si="1017"/>
        <v/>
      </c>
      <c r="BZ3610" s="32" t="str">
        <f t="shared" si="1018"/>
        <v/>
      </c>
      <c r="CA3610" s="32" t="str">
        <f t="shared" si="1019"/>
        <v/>
      </c>
      <c r="CB3610" s="33">
        <f>IF(COUNTIF($CD$7:CD3610,CD3610)=1,CD3610,CD3610+COUNTIF($CD$6:CD3609,CD3610))</f>
        <v>58756</v>
      </c>
      <c r="CC3610" s="34">
        <f t="shared" si="1020"/>
        <v>55153</v>
      </c>
      <c r="CD3610" s="32">
        <f t="shared" si="1021"/>
        <v>55153</v>
      </c>
      <c r="CE3610" s="32">
        <f t="shared" si="1022"/>
        <v>0</v>
      </c>
      <c r="CF3610" s="32">
        <f t="shared" si="1023"/>
        <v>0</v>
      </c>
      <c r="CG3610" s="32" t="str">
        <f t="shared" si="1024"/>
        <v/>
      </c>
      <c r="CH3610" s="32">
        <v>3605</v>
      </c>
      <c r="CI3610" s="32" t="s">
        <v>6</v>
      </c>
      <c r="CJ3610" s="32" t="str">
        <f t="shared" si="1025"/>
        <v/>
      </c>
      <c r="CK3610" s="32" t="str">
        <f t="shared" si="1026"/>
        <v/>
      </c>
      <c r="CL3610" s="32" t="str">
        <f t="shared" si="1027"/>
        <v/>
      </c>
      <c r="CM3610" s="32" t="str">
        <f t="shared" si="1028"/>
        <v/>
      </c>
      <c r="CN3610" s="32" t="str">
        <f t="shared" si="1029"/>
        <v/>
      </c>
    </row>
    <row r="3611" spans="71:92" x14ac:dyDescent="0.3">
      <c r="BS3611" s="32" t="str">
        <f>IF(Kiadasi_kiseroiv!$K$2=BT3611,BV3611,"")</f>
        <v/>
      </c>
      <c r="BT3611" s="34" t="str">
        <f t="shared" si="1012"/>
        <v/>
      </c>
      <c r="BU3611" s="32" t="str">
        <f t="shared" si="1013"/>
        <v/>
      </c>
      <c r="BV3611" s="32" t="str">
        <f t="shared" si="1014"/>
        <v/>
      </c>
      <c r="BW3611" s="32" t="str">
        <f t="shared" si="1015"/>
        <v/>
      </c>
      <c r="BX3611" s="32" t="str">
        <f t="shared" si="1016"/>
        <v/>
      </c>
      <c r="BY3611" s="32" t="str">
        <f t="shared" si="1017"/>
        <v/>
      </c>
      <c r="BZ3611" s="32" t="str">
        <f t="shared" si="1018"/>
        <v/>
      </c>
      <c r="CA3611" s="32" t="str">
        <f t="shared" si="1019"/>
        <v/>
      </c>
      <c r="CB3611" s="33">
        <f>IF(COUNTIF($CD$7:CD3611,CD3611)=1,CD3611,CD3611+COUNTIF($CD$6:CD3610,CD3611))</f>
        <v>58757</v>
      </c>
      <c r="CC3611" s="34">
        <f t="shared" si="1020"/>
        <v>55153</v>
      </c>
      <c r="CD3611" s="32">
        <f t="shared" si="1021"/>
        <v>55153</v>
      </c>
      <c r="CE3611" s="32">
        <f t="shared" si="1022"/>
        <v>0</v>
      </c>
      <c r="CF3611" s="32">
        <f t="shared" si="1023"/>
        <v>0</v>
      </c>
      <c r="CG3611" s="32" t="str">
        <f t="shared" si="1024"/>
        <v/>
      </c>
      <c r="CH3611" s="32">
        <v>3606</v>
      </c>
      <c r="CI3611" s="32" t="s">
        <v>6</v>
      </c>
      <c r="CJ3611" s="32" t="str">
        <f t="shared" si="1025"/>
        <v/>
      </c>
      <c r="CK3611" s="32" t="str">
        <f t="shared" si="1026"/>
        <v/>
      </c>
      <c r="CL3611" s="32" t="str">
        <f t="shared" si="1027"/>
        <v/>
      </c>
      <c r="CM3611" s="32" t="str">
        <f t="shared" si="1028"/>
        <v/>
      </c>
      <c r="CN3611" s="32" t="str">
        <f t="shared" si="1029"/>
        <v/>
      </c>
    </row>
    <row r="3612" spans="71:92" x14ac:dyDescent="0.3">
      <c r="BS3612" s="32" t="str">
        <f>IF(Kiadasi_kiseroiv!$K$2=BT3612,BV3612,"")</f>
        <v/>
      </c>
      <c r="BT3612" s="34" t="str">
        <f t="shared" si="1012"/>
        <v/>
      </c>
      <c r="BU3612" s="32" t="str">
        <f t="shared" si="1013"/>
        <v/>
      </c>
      <c r="BV3612" s="32" t="str">
        <f t="shared" si="1014"/>
        <v/>
      </c>
      <c r="BW3612" s="32" t="str">
        <f t="shared" si="1015"/>
        <v/>
      </c>
      <c r="BX3612" s="32" t="str">
        <f t="shared" si="1016"/>
        <v/>
      </c>
      <c r="BY3612" s="32" t="str">
        <f t="shared" si="1017"/>
        <v/>
      </c>
      <c r="BZ3612" s="32" t="str">
        <f t="shared" si="1018"/>
        <v/>
      </c>
      <c r="CA3612" s="32" t="str">
        <f t="shared" si="1019"/>
        <v/>
      </c>
      <c r="CB3612" s="33">
        <f>IF(COUNTIF($CD$7:CD3612,CD3612)=1,CD3612,CD3612+COUNTIF($CD$6:CD3611,CD3612))</f>
        <v>58758</v>
      </c>
      <c r="CC3612" s="34">
        <f t="shared" si="1020"/>
        <v>55153</v>
      </c>
      <c r="CD3612" s="32">
        <f t="shared" si="1021"/>
        <v>55153</v>
      </c>
      <c r="CE3612" s="32">
        <f t="shared" si="1022"/>
        <v>0</v>
      </c>
      <c r="CF3612" s="32">
        <f t="shared" si="1023"/>
        <v>0</v>
      </c>
      <c r="CG3612" s="32" t="str">
        <f t="shared" si="1024"/>
        <v/>
      </c>
      <c r="CH3612" s="32">
        <v>3607</v>
      </c>
      <c r="CI3612" s="32" t="s">
        <v>6</v>
      </c>
      <c r="CJ3612" s="32" t="str">
        <f t="shared" si="1025"/>
        <v/>
      </c>
      <c r="CK3612" s="32" t="str">
        <f t="shared" si="1026"/>
        <v/>
      </c>
      <c r="CL3612" s="32" t="str">
        <f t="shared" si="1027"/>
        <v/>
      </c>
      <c r="CM3612" s="32" t="str">
        <f t="shared" si="1028"/>
        <v/>
      </c>
      <c r="CN3612" s="32" t="str">
        <f t="shared" si="1029"/>
        <v/>
      </c>
    </row>
    <row r="3613" spans="71:92" x14ac:dyDescent="0.3">
      <c r="BS3613" s="32" t="str">
        <f>IF(Kiadasi_kiseroiv!$K$2=BT3613,BV3613,"")</f>
        <v/>
      </c>
      <c r="BT3613" s="34" t="str">
        <f t="shared" si="1012"/>
        <v/>
      </c>
      <c r="BU3613" s="32" t="str">
        <f t="shared" si="1013"/>
        <v/>
      </c>
      <c r="BV3613" s="32" t="str">
        <f t="shared" si="1014"/>
        <v/>
      </c>
      <c r="BW3613" s="32" t="str">
        <f t="shared" si="1015"/>
        <v/>
      </c>
      <c r="BX3613" s="32" t="str">
        <f t="shared" si="1016"/>
        <v/>
      </c>
      <c r="BY3613" s="32" t="str">
        <f t="shared" si="1017"/>
        <v/>
      </c>
      <c r="BZ3613" s="32" t="str">
        <f t="shared" si="1018"/>
        <v/>
      </c>
      <c r="CA3613" s="32" t="str">
        <f t="shared" si="1019"/>
        <v/>
      </c>
      <c r="CB3613" s="33">
        <f>IF(COUNTIF($CD$7:CD3613,CD3613)=1,CD3613,CD3613+COUNTIF($CD$6:CD3612,CD3613))</f>
        <v>58759</v>
      </c>
      <c r="CC3613" s="34">
        <f t="shared" si="1020"/>
        <v>55153</v>
      </c>
      <c r="CD3613" s="32">
        <f t="shared" si="1021"/>
        <v>55153</v>
      </c>
      <c r="CE3613" s="32">
        <f t="shared" si="1022"/>
        <v>0</v>
      </c>
      <c r="CF3613" s="32">
        <f t="shared" si="1023"/>
        <v>0</v>
      </c>
      <c r="CG3613" s="32" t="str">
        <f t="shared" si="1024"/>
        <v/>
      </c>
      <c r="CH3613" s="32">
        <v>3608</v>
      </c>
      <c r="CI3613" s="32" t="s">
        <v>6</v>
      </c>
      <c r="CJ3613" s="32" t="str">
        <f t="shared" si="1025"/>
        <v/>
      </c>
      <c r="CK3613" s="32" t="str">
        <f t="shared" si="1026"/>
        <v/>
      </c>
      <c r="CL3613" s="32" t="str">
        <f t="shared" si="1027"/>
        <v/>
      </c>
      <c r="CM3613" s="32" t="str">
        <f t="shared" si="1028"/>
        <v/>
      </c>
      <c r="CN3613" s="32" t="str">
        <f t="shared" si="1029"/>
        <v/>
      </c>
    </row>
    <row r="3614" spans="71:92" x14ac:dyDescent="0.3">
      <c r="BS3614" s="32" t="str">
        <f>IF(Kiadasi_kiseroiv!$K$2=BT3614,BV3614,"")</f>
        <v/>
      </c>
      <c r="BT3614" s="34" t="str">
        <f t="shared" si="1012"/>
        <v/>
      </c>
      <c r="BU3614" s="32" t="str">
        <f t="shared" si="1013"/>
        <v/>
      </c>
      <c r="BV3614" s="32" t="str">
        <f t="shared" si="1014"/>
        <v/>
      </c>
      <c r="BW3614" s="32" t="str">
        <f t="shared" si="1015"/>
        <v/>
      </c>
      <c r="BX3614" s="32" t="str">
        <f t="shared" si="1016"/>
        <v/>
      </c>
      <c r="BY3614" s="32" t="str">
        <f t="shared" si="1017"/>
        <v/>
      </c>
      <c r="BZ3614" s="32" t="str">
        <f t="shared" si="1018"/>
        <v/>
      </c>
      <c r="CA3614" s="32" t="str">
        <f t="shared" si="1019"/>
        <v/>
      </c>
      <c r="CB3614" s="33">
        <f>IF(COUNTIF($CD$7:CD3614,CD3614)=1,CD3614,CD3614+COUNTIF($CD$6:CD3613,CD3614))</f>
        <v>58760</v>
      </c>
      <c r="CC3614" s="34">
        <f t="shared" si="1020"/>
        <v>55153</v>
      </c>
      <c r="CD3614" s="32">
        <f t="shared" si="1021"/>
        <v>55153</v>
      </c>
      <c r="CE3614" s="32">
        <f t="shared" si="1022"/>
        <v>0</v>
      </c>
      <c r="CF3614" s="32">
        <f t="shared" si="1023"/>
        <v>0</v>
      </c>
      <c r="CG3614" s="32" t="str">
        <f t="shared" si="1024"/>
        <v/>
      </c>
      <c r="CH3614" s="32">
        <v>3609</v>
      </c>
      <c r="CI3614" s="32" t="s">
        <v>6</v>
      </c>
      <c r="CJ3614" s="32" t="str">
        <f t="shared" si="1025"/>
        <v/>
      </c>
      <c r="CK3614" s="32" t="str">
        <f t="shared" si="1026"/>
        <v/>
      </c>
      <c r="CL3614" s="32" t="str">
        <f t="shared" si="1027"/>
        <v/>
      </c>
      <c r="CM3614" s="32" t="str">
        <f t="shared" si="1028"/>
        <v/>
      </c>
      <c r="CN3614" s="32" t="str">
        <f t="shared" si="1029"/>
        <v/>
      </c>
    </row>
    <row r="3615" spans="71:92" x14ac:dyDescent="0.3">
      <c r="BS3615" s="32" t="str">
        <f>IF(Kiadasi_kiseroiv!$K$2=BT3615,BV3615,"")</f>
        <v/>
      </c>
      <c r="BT3615" s="34" t="str">
        <f t="shared" si="1012"/>
        <v/>
      </c>
      <c r="BU3615" s="32" t="str">
        <f t="shared" si="1013"/>
        <v/>
      </c>
      <c r="BV3615" s="32" t="str">
        <f t="shared" si="1014"/>
        <v/>
      </c>
      <c r="BW3615" s="32" t="str">
        <f t="shared" si="1015"/>
        <v/>
      </c>
      <c r="BX3615" s="32" t="str">
        <f t="shared" si="1016"/>
        <v/>
      </c>
      <c r="BY3615" s="32" t="str">
        <f t="shared" si="1017"/>
        <v/>
      </c>
      <c r="BZ3615" s="32" t="str">
        <f t="shared" si="1018"/>
        <v/>
      </c>
      <c r="CA3615" s="32" t="str">
        <f t="shared" si="1019"/>
        <v/>
      </c>
      <c r="CB3615" s="33">
        <f>IF(COUNTIF($CD$7:CD3615,CD3615)=1,CD3615,CD3615+COUNTIF($CD$6:CD3614,CD3615))</f>
        <v>58761</v>
      </c>
      <c r="CC3615" s="34">
        <f t="shared" si="1020"/>
        <v>55153</v>
      </c>
      <c r="CD3615" s="32">
        <f t="shared" si="1021"/>
        <v>55153</v>
      </c>
      <c r="CE3615" s="32">
        <f t="shared" si="1022"/>
        <v>0</v>
      </c>
      <c r="CF3615" s="32">
        <f t="shared" si="1023"/>
        <v>0</v>
      </c>
      <c r="CG3615" s="32" t="str">
        <f t="shared" si="1024"/>
        <v/>
      </c>
      <c r="CH3615" s="32">
        <v>3610</v>
      </c>
      <c r="CI3615" s="32" t="s">
        <v>6</v>
      </c>
      <c r="CJ3615" s="32" t="str">
        <f t="shared" si="1025"/>
        <v/>
      </c>
      <c r="CK3615" s="32" t="str">
        <f t="shared" si="1026"/>
        <v/>
      </c>
      <c r="CL3615" s="32" t="str">
        <f t="shared" si="1027"/>
        <v/>
      </c>
      <c r="CM3615" s="32" t="str">
        <f t="shared" si="1028"/>
        <v/>
      </c>
      <c r="CN3615" s="32" t="str">
        <f t="shared" si="1029"/>
        <v/>
      </c>
    </row>
    <row r="3616" spans="71:92" x14ac:dyDescent="0.3">
      <c r="BS3616" s="32" t="str">
        <f>IF(Kiadasi_kiseroiv!$K$2=BT3616,BV3616,"")</f>
        <v/>
      </c>
      <c r="BT3616" s="34" t="str">
        <f t="shared" si="1012"/>
        <v/>
      </c>
      <c r="BU3616" s="32" t="str">
        <f t="shared" si="1013"/>
        <v/>
      </c>
      <c r="BV3616" s="32" t="str">
        <f t="shared" si="1014"/>
        <v/>
      </c>
      <c r="BW3616" s="32" t="str">
        <f t="shared" si="1015"/>
        <v/>
      </c>
      <c r="BX3616" s="32" t="str">
        <f t="shared" si="1016"/>
        <v/>
      </c>
      <c r="BY3616" s="32" t="str">
        <f t="shared" si="1017"/>
        <v/>
      </c>
      <c r="BZ3616" s="32" t="str">
        <f t="shared" si="1018"/>
        <v/>
      </c>
      <c r="CA3616" s="32" t="str">
        <f t="shared" si="1019"/>
        <v/>
      </c>
      <c r="CB3616" s="33">
        <f>IF(COUNTIF($CD$7:CD3616,CD3616)=1,CD3616,CD3616+COUNTIF($CD$6:CD3615,CD3616))</f>
        <v>58762</v>
      </c>
      <c r="CC3616" s="34">
        <f t="shared" si="1020"/>
        <v>55153</v>
      </c>
      <c r="CD3616" s="32">
        <f t="shared" si="1021"/>
        <v>55153</v>
      </c>
      <c r="CE3616" s="32">
        <f t="shared" si="1022"/>
        <v>0</v>
      </c>
      <c r="CF3616" s="32">
        <f t="shared" si="1023"/>
        <v>0</v>
      </c>
      <c r="CG3616" s="32" t="str">
        <f t="shared" si="1024"/>
        <v/>
      </c>
      <c r="CH3616" s="32">
        <v>3611</v>
      </c>
      <c r="CI3616" s="32" t="s">
        <v>6</v>
      </c>
      <c r="CJ3616" s="32" t="str">
        <f t="shared" si="1025"/>
        <v/>
      </c>
      <c r="CK3616" s="32" t="str">
        <f t="shared" si="1026"/>
        <v/>
      </c>
      <c r="CL3616" s="32" t="str">
        <f t="shared" si="1027"/>
        <v/>
      </c>
      <c r="CM3616" s="32" t="str">
        <f t="shared" si="1028"/>
        <v/>
      </c>
      <c r="CN3616" s="32" t="str">
        <f t="shared" si="1029"/>
        <v/>
      </c>
    </row>
    <row r="3617" spans="71:92" x14ac:dyDescent="0.3">
      <c r="BS3617" s="32" t="str">
        <f>IF(Kiadasi_kiseroiv!$K$2=BT3617,BV3617,"")</f>
        <v/>
      </c>
      <c r="BT3617" s="34" t="str">
        <f t="shared" si="1012"/>
        <v/>
      </c>
      <c r="BU3617" s="32" t="str">
        <f t="shared" si="1013"/>
        <v/>
      </c>
      <c r="BV3617" s="32" t="str">
        <f t="shared" si="1014"/>
        <v/>
      </c>
      <c r="BW3617" s="32" t="str">
        <f t="shared" si="1015"/>
        <v/>
      </c>
      <c r="BX3617" s="32" t="str">
        <f t="shared" si="1016"/>
        <v/>
      </c>
      <c r="BY3617" s="32" t="str">
        <f t="shared" si="1017"/>
        <v/>
      </c>
      <c r="BZ3617" s="32" t="str">
        <f t="shared" si="1018"/>
        <v/>
      </c>
      <c r="CA3617" s="32" t="str">
        <f t="shared" si="1019"/>
        <v/>
      </c>
      <c r="CB3617" s="33">
        <f>IF(COUNTIF($CD$7:CD3617,CD3617)=1,CD3617,CD3617+COUNTIF($CD$6:CD3616,CD3617))</f>
        <v>58763</v>
      </c>
      <c r="CC3617" s="34">
        <f t="shared" si="1020"/>
        <v>55153</v>
      </c>
      <c r="CD3617" s="32">
        <f t="shared" si="1021"/>
        <v>55153</v>
      </c>
      <c r="CE3617" s="32">
        <f t="shared" si="1022"/>
        <v>0</v>
      </c>
      <c r="CF3617" s="32">
        <f t="shared" si="1023"/>
        <v>0</v>
      </c>
      <c r="CG3617" s="32" t="str">
        <f t="shared" si="1024"/>
        <v/>
      </c>
      <c r="CH3617" s="32">
        <v>3612</v>
      </c>
      <c r="CI3617" s="32" t="s">
        <v>6</v>
      </c>
      <c r="CJ3617" s="32" t="str">
        <f t="shared" si="1025"/>
        <v/>
      </c>
      <c r="CK3617" s="32" t="str">
        <f t="shared" si="1026"/>
        <v/>
      </c>
      <c r="CL3617" s="32" t="str">
        <f t="shared" si="1027"/>
        <v/>
      </c>
      <c r="CM3617" s="32" t="str">
        <f t="shared" si="1028"/>
        <v/>
      </c>
      <c r="CN3617" s="32" t="str">
        <f t="shared" si="1029"/>
        <v/>
      </c>
    </row>
    <row r="3618" spans="71:92" x14ac:dyDescent="0.3">
      <c r="BS3618" s="32" t="str">
        <f>IF(Kiadasi_kiseroiv!$K$2=BT3618,BV3618,"")</f>
        <v/>
      </c>
      <c r="BT3618" s="34" t="str">
        <f t="shared" si="1012"/>
        <v/>
      </c>
      <c r="BU3618" s="32" t="str">
        <f t="shared" si="1013"/>
        <v/>
      </c>
      <c r="BV3618" s="32" t="str">
        <f t="shared" si="1014"/>
        <v/>
      </c>
      <c r="BW3618" s="32" t="str">
        <f t="shared" si="1015"/>
        <v/>
      </c>
      <c r="BX3618" s="32" t="str">
        <f t="shared" si="1016"/>
        <v/>
      </c>
      <c r="BY3618" s="32" t="str">
        <f t="shared" si="1017"/>
        <v/>
      </c>
      <c r="BZ3618" s="32" t="str">
        <f t="shared" si="1018"/>
        <v/>
      </c>
      <c r="CA3618" s="32" t="str">
        <f t="shared" si="1019"/>
        <v/>
      </c>
      <c r="CB3618" s="33">
        <f>IF(COUNTIF($CD$7:CD3618,CD3618)=1,CD3618,CD3618+COUNTIF($CD$6:CD3617,CD3618))</f>
        <v>58764</v>
      </c>
      <c r="CC3618" s="34">
        <f t="shared" si="1020"/>
        <v>55153</v>
      </c>
      <c r="CD3618" s="32">
        <f t="shared" si="1021"/>
        <v>55153</v>
      </c>
      <c r="CE3618" s="32">
        <f t="shared" si="1022"/>
        <v>0</v>
      </c>
      <c r="CF3618" s="32">
        <f t="shared" si="1023"/>
        <v>0</v>
      </c>
      <c r="CG3618" s="32" t="str">
        <f t="shared" si="1024"/>
        <v/>
      </c>
      <c r="CH3618" s="32">
        <v>3613</v>
      </c>
      <c r="CI3618" s="32" t="s">
        <v>6</v>
      </c>
      <c r="CJ3618" s="32" t="str">
        <f t="shared" si="1025"/>
        <v/>
      </c>
      <c r="CK3618" s="32" t="str">
        <f t="shared" si="1026"/>
        <v/>
      </c>
      <c r="CL3618" s="32" t="str">
        <f t="shared" si="1027"/>
        <v/>
      </c>
      <c r="CM3618" s="32" t="str">
        <f t="shared" si="1028"/>
        <v/>
      </c>
      <c r="CN3618" s="32" t="str">
        <f t="shared" si="1029"/>
        <v/>
      </c>
    </row>
    <row r="3619" spans="71:92" x14ac:dyDescent="0.3">
      <c r="BS3619" s="32" t="str">
        <f>IF(Kiadasi_kiseroiv!$K$2=BT3619,BV3619,"")</f>
        <v/>
      </c>
      <c r="BT3619" s="34" t="str">
        <f t="shared" si="1012"/>
        <v/>
      </c>
      <c r="BU3619" s="32" t="str">
        <f t="shared" si="1013"/>
        <v/>
      </c>
      <c r="BV3619" s="32" t="str">
        <f t="shared" si="1014"/>
        <v/>
      </c>
      <c r="BW3619" s="32" t="str">
        <f t="shared" si="1015"/>
        <v/>
      </c>
      <c r="BX3619" s="32" t="str">
        <f t="shared" si="1016"/>
        <v/>
      </c>
      <c r="BY3619" s="32" t="str">
        <f t="shared" si="1017"/>
        <v/>
      </c>
      <c r="BZ3619" s="32" t="str">
        <f t="shared" si="1018"/>
        <v/>
      </c>
      <c r="CA3619" s="32" t="str">
        <f t="shared" si="1019"/>
        <v/>
      </c>
      <c r="CB3619" s="33">
        <f>IF(COUNTIF($CD$7:CD3619,CD3619)=1,CD3619,CD3619+COUNTIF($CD$6:CD3618,CD3619))</f>
        <v>58765</v>
      </c>
      <c r="CC3619" s="34">
        <f t="shared" si="1020"/>
        <v>55153</v>
      </c>
      <c r="CD3619" s="32">
        <f t="shared" si="1021"/>
        <v>55153</v>
      </c>
      <c r="CE3619" s="32">
        <f t="shared" si="1022"/>
        <v>0</v>
      </c>
      <c r="CF3619" s="32">
        <f t="shared" si="1023"/>
        <v>0</v>
      </c>
      <c r="CG3619" s="32" t="str">
        <f t="shared" si="1024"/>
        <v/>
      </c>
      <c r="CH3619" s="32">
        <v>3614</v>
      </c>
      <c r="CI3619" s="32" t="s">
        <v>6</v>
      </c>
      <c r="CJ3619" s="32" t="str">
        <f t="shared" si="1025"/>
        <v/>
      </c>
      <c r="CK3619" s="32" t="str">
        <f t="shared" si="1026"/>
        <v/>
      </c>
      <c r="CL3619" s="32" t="str">
        <f t="shared" si="1027"/>
        <v/>
      </c>
      <c r="CM3619" s="32" t="str">
        <f t="shared" si="1028"/>
        <v/>
      </c>
      <c r="CN3619" s="32" t="str">
        <f t="shared" si="1029"/>
        <v/>
      </c>
    </row>
    <row r="3620" spans="71:92" x14ac:dyDescent="0.3">
      <c r="BS3620" s="32" t="str">
        <f>IF(Kiadasi_kiseroiv!$K$2=BT3620,BV3620,"")</f>
        <v/>
      </c>
      <c r="BT3620" s="34" t="str">
        <f t="shared" si="1012"/>
        <v/>
      </c>
      <c r="BU3620" s="32" t="str">
        <f t="shared" si="1013"/>
        <v/>
      </c>
      <c r="BV3620" s="32" t="str">
        <f t="shared" si="1014"/>
        <v/>
      </c>
      <c r="BW3620" s="32" t="str">
        <f t="shared" si="1015"/>
        <v/>
      </c>
      <c r="BX3620" s="32" t="str">
        <f t="shared" si="1016"/>
        <v/>
      </c>
      <c r="BY3620" s="32" t="str">
        <f t="shared" si="1017"/>
        <v/>
      </c>
      <c r="BZ3620" s="32" t="str">
        <f t="shared" si="1018"/>
        <v/>
      </c>
      <c r="CA3620" s="32" t="str">
        <f t="shared" si="1019"/>
        <v/>
      </c>
      <c r="CB3620" s="33">
        <f>IF(COUNTIF($CD$7:CD3620,CD3620)=1,CD3620,CD3620+COUNTIF($CD$6:CD3619,CD3620))</f>
        <v>58766</v>
      </c>
      <c r="CC3620" s="34">
        <f t="shared" si="1020"/>
        <v>55153</v>
      </c>
      <c r="CD3620" s="32">
        <f t="shared" si="1021"/>
        <v>55153</v>
      </c>
      <c r="CE3620" s="32">
        <f t="shared" si="1022"/>
        <v>0</v>
      </c>
      <c r="CF3620" s="32">
        <f t="shared" si="1023"/>
        <v>0</v>
      </c>
      <c r="CG3620" s="32" t="str">
        <f t="shared" si="1024"/>
        <v/>
      </c>
      <c r="CH3620" s="32">
        <v>3615</v>
      </c>
      <c r="CI3620" s="32" t="s">
        <v>6</v>
      </c>
      <c r="CJ3620" s="32" t="str">
        <f t="shared" si="1025"/>
        <v/>
      </c>
      <c r="CK3620" s="32" t="str">
        <f t="shared" si="1026"/>
        <v/>
      </c>
      <c r="CL3620" s="32" t="str">
        <f t="shared" si="1027"/>
        <v/>
      </c>
      <c r="CM3620" s="32" t="str">
        <f t="shared" si="1028"/>
        <v/>
      </c>
      <c r="CN3620" s="32" t="str">
        <f t="shared" si="1029"/>
        <v/>
      </c>
    </row>
    <row r="3621" spans="71:92" x14ac:dyDescent="0.3">
      <c r="BS3621" s="32" t="str">
        <f>IF(Kiadasi_kiseroiv!$K$2=BT3621,BV3621,"")</f>
        <v/>
      </c>
      <c r="BT3621" s="34" t="str">
        <f t="shared" si="1012"/>
        <v/>
      </c>
      <c r="BU3621" s="32" t="str">
        <f t="shared" si="1013"/>
        <v/>
      </c>
      <c r="BV3621" s="32" t="str">
        <f t="shared" si="1014"/>
        <v/>
      </c>
      <c r="BW3621" s="32" t="str">
        <f t="shared" si="1015"/>
        <v/>
      </c>
      <c r="BX3621" s="32" t="str">
        <f t="shared" si="1016"/>
        <v/>
      </c>
      <c r="BY3621" s="32" t="str">
        <f t="shared" si="1017"/>
        <v/>
      </c>
      <c r="BZ3621" s="32" t="str">
        <f t="shared" si="1018"/>
        <v/>
      </c>
      <c r="CA3621" s="32" t="str">
        <f t="shared" si="1019"/>
        <v/>
      </c>
      <c r="CB3621" s="33">
        <f>IF(COUNTIF($CD$7:CD3621,CD3621)=1,CD3621,CD3621+COUNTIF($CD$6:CD3620,CD3621))</f>
        <v>58767</v>
      </c>
      <c r="CC3621" s="34">
        <f t="shared" si="1020"/>
        <v>55153</v>
      </c>
      <c r="CD3621" s="32">
        <f t="shared" si="1021"/>
        <v>55153</v>
      </c>
      <c r="CE3621" s="32">
        <f t="shared" si="1022"/>
        <v>0</v>
      </c>
      <c r="CF3621" s="32">
        <f t="shared" si="1023"/>
        <v>0</v>
      </c>
      <c r="CG3621" s="32" t="str">
        <f t="shared" si="1024"/>
        <v/>
      </c>
      <c r="CH3621" s="32">
        <v>3616</v>
      </c>
      <c r="CI3621" s="32" t="s">
        <v>6</v>
      </c>
      <c r="CJ3621" s="32" t="str">
        <f t="shared" si="1025"/>
        <v/>
      </c>
      <c r="CK3621" s="32" t="str">
        <f t="shared" si="1026"/>
        <v/>
      </c>
      <c r="CL3621" s="32" t="str">
        <f t="shared" si="1027"/>
        <v/>
      </c>
      <c r="CM3621" s="32" t="str">
        <f t="shared" si="1028"/>
        <v/>
      </c>
      <c r="CN3621" s="32" t="str">
        <f t="shared" si="1029"/>
        <v/>
      </c>
    </row>
    <row r="3622" spans="71:92" x14ac:dyDescent="0.3">
      <c r="BS3622" s="32" t="str">
        <f>IF(Kiadasi_kiseroiv!$K$2=BT3622,BV3622,"")</f>
        <v/>
      </c>
      <c r="BT3622" s="34" t="str">
        <f t="shared" si="1012"/>
        <v/>
      </c>
      <c r="BU3622" s="32" t="str">
        <f t="shared" si="1013"/>
        <v/>
      </c>
      <c r="BV3622" s="32" t="str">
        <f t="shared" si="1014"/>
        <v/>
      </c>
      <c r="BW3622" s="32" t="str">
        <f t="shared" si="1015"/>
        <v/>
      </c>
      <c r="BX3622" s="32" t="str">
        <f t="shared" si="1016"/>
        <v/>
      </c>
      <c r="BY3622" s="32" t="str">
        <f t="shared" si="1017"/>
        <v/>
      </c>
      <c r="BZ3622" s="32" t="str">
        <f t="shared" si="1018"/>
        <v/>
      </c>
      <c r="CA3622" s="32" t="str">
        <f t="shared" si="1019"/>
        <v/>
      </c>
      <c r="CB3622" s="33">
        <f>IF(COUNTIF($CD$7:CD3622,CD3622)=1,CD3622,CD3622+COUNTIF($CD$6:CD3621,CD3622))</f>
        <v>58768</v>
      </c>
      <c r="CC3622" s="34">
        <f t="shared" si="1020"/>
        <v>55153</v>
      </c>
      <c r="CD3622" s="32">
        <f t="shared" si="1021"/>
        <v>55153</v>
      </c>
      <c r="CE3622" s="32">
        <f t="shared" si="1022"/>
        <v>0</v>
      </c>
      <c r="CF3622" s="32">
        <f t="shared" si="1023"/>
        <v>0</v>
      </c>
      <c r="CG3622" s="32" t="str">
        <f t="shared" si="1024"/>
        <v/>
      </c>
      <c r="CH3622" s="32">
        <v>3617</v>
      </c>
      <c r="CI3622" s="32" t="s">
        <v>6</v>
      </c>
      <c r="CJ3622" s="32" t="str">
        <f t="shared" si="1025"/>
        <v/>
      </c>
      <c r="CK3622" s="32" t="str">
        <f t="shared" si="1026"/>
        <v/>
      </c>
      <c r="CL3622" s="32" t="str">
        <f t="shared" si="1027"/>
        <v/>
      </c>
      <c r="CM3622" s="32" t="str">
        <f t="shared" si="1028"/>
        <v/>
      </c>
      <c r="CN3622" s="32" t="str">
        <f t="shared" si="1029"/>
        <v/>
      </c>
    </row>
    <row r="3623" spans="71:92" x14ac:dyDescent="0.3">
      <c r="BS3623" s="32" t="str">
        <f>IF(Kiadasi_kiseroiv!$K$2=BT3623,BV3623,"")</f>
        <v/>
      </c>
      <c r="BT3623" s="34" t="str">
        <f t="shared" si="1012"/>
        <v/>
      </c>
      <c r="BU3623" s="32" t="str">
        <f t="shared" si="1013"/>
        <v/>
      </c>
      <c r="BV3623" s="32" t="str">
        <f t="shared" si="1014"/>
        <v/>
      </c>
      <c r="BW3623" s="32" t="str">
        <f t="shared" si="1015"/>
        <v/>
      </c>
      <c r="BX3623" s="32" t="str">
        <f t="shared" si="1016"/>
        <v/>
      </c>
      <c r="BY3623" s="32" t="str">
        <f t="shared" si="1017"/>
        <v/>
      </c>
      <c r="BZ3623" s="32" t="str">
        <f t="shared" si="1018"/>
        <v/>
      </c>
      <c r="CA3623" s="32" t="str">
        <f t="shared" si="1019"/>
        <v/>
      </c>
      <c r="CB3623" s="33">
        <f>IF(COUNTIF($CD$7:CD3623,CD3623)=1,CD3623,CD3623+COUNTIF($CD$6:CD3622,CD3623))</f>
        <v>58769</v>
      </c>
      <c r="CC3623" s="34">
        <f t="shared" si="1020"/>
        <v>55153</v>
      </c>
      <c r="CD3623" s="32">
        <f t="shared" si="1021"/>
        <v>55153</v>
      </c>
      <c r="CE3623" s="32">
        <f t="shared" si="1022"/>
        <v>0</v>
      </c>
      <c r="CF3623" s="32">
        <f t="shared" si="1023"/>
        <v>0</v>
      </c>
      <c r="CG3623" s="32" t="str">
        <f t="shared" si="1024"/>
        <v/>
      </c>
      <c r="CH3623" s="32">
        <v>3618</v>
      </c>
      <c r="CI3623" s="32" t="s">
        <v>6</v>
      </c>
      <c r="CJ3623" s="32" t="str">
        <f t="shared" si="1025"/>
        <v/>
      </c>
      <c r="CK3623" s="32" t="str">
        <f t="shared" si="1026"/>
        <v/>
      </c>
      <c r="CL3623" s="32" t="str">
        <f t="shared" si="1027"/>
        <v/>
      </c>
      <c r="CM3623" s="32" t="str">
        <f t="shared" si="1028"/>
        <v/>
      </c>
      <c r="CN3623" s="32" t="str">
        <f t="shared" si="1029"/>
        <v/>
      </c>
    </row>
    <row r="3624" spans="71:92" x14ac:dyDescent="0.3">
      <c r="BS3624" s="32" t="str">
        <f>IF(Kiadasi_kiseroiv!$K$2=BT3624,BV3624,"")</f>
        <v/>
      </c>
      <c r="BT3624" s="34" t="str">
        <f t="shared" si="1012"/>
        <v/>
      </c>
      <c r="BU3624" s="32" t="str">
        <f t="shared" si="1013"/>
        <v/>
      </c>
      <c r="BV3624" s="32" t="str">
        <f t="shared" si="1014"/>
        <v/>
      </c>
      <c r="BW3624" s="32" t="str">
        <f t="shared" si="1015"/>
        <v/>
      </c>
      <c r="BX3624" s="32" t="str">
        <f t="shared" si="1016"/>
        <v/>
      </c>
      <c r="BY3624" s="32" t="str">
        <f t="shared" si="1017"/>
        <v/>
      </c>
      <c r="BZ3624" s="32" t="str">
        <f t="shared" si="1018"/>
        <v/>
      </c>
      <c r="CA3624" s="32" t="str">
        <f t="shared" si="1019"/>
        <v/>
      </c>
      <c r="CB3624" s="33">
        <f>IF(COUNTIF($CD$7:CD3624,CD3624)=1,CD3624,CD3624+COUNTIF($CD$6:CD3623,CD3624))</f>
        <v>58770</v>
      </c>
      <c r="CC3624" s="34">
        <f t="shared" si="1020"/>
        <v>55153</v>
      </c>
      <c r="CD3624" s="32">
        <f t="shared" si="1021"/>
        <v>55153</v>
      </c>
      <c r="CE3624" s="32">
        <f t="shared" si="1022"/>
        <v>0</v>
      </c>
      <c r="CF3624" s="32">
        <f t="shared" si="1023"/>
        <v>0</v>
      </c>
      <c r="CG3624" s="32" t="str">
        <f t="shared" si="1024"/>
        <v/>
      </c>
      <c r="CH3624" s="32">
        <v>3619</v>
      </c>
      <c r="CI3624" s="32" t="s">
        <v>6</v>
      </c>
      <c r="CJ3624" s="32" t="str">
        <f t="shared" si="1025"/>
        <v/>
      </c>
      <c r="CK3624" s="32" t="str">
        <f t="shared" si="1026"/>
        <v/>
      </c>
      <c r="CL3624" s="32" t="str">
        <f t="shared" si="1027"/>
        <v/>
      </c>
      <c r="CM3624" s="32" t="str">
        <f t="shared" si="1028"/>
        <v/>
      </c>
      <c r="CN3624" s="32" t="str">
        <f t="shared" si="1029"/>
        <v/>
      </c>
    </row>
    <row r="3625" spans="71:92" x14ac:dyDescent="0.3">
      <c r="BS3625" s="32" t="str">
        <f>IF(Kiadasi_kiseroiv!$K$2=BT3625,BV3625,"")</f>
        <v/>
      </c>
      <c r="BT3625" s="34" t="str">
        <f t="shared" ref="BT3625:BT3688" si="1030">IF(AND($BT$4=CI3625,BU3625&lt;&gt;""),CC3625,"")</f>
        <v/>
      </c>
      <c r="BU3625" s="32" t="str">
        <f t="shared" ref="BU3625:BU3688" si="1031">IF(AND($BU$1=CI3625,ISERROR(VLOOKUP(CG3625,Kisiv,2,FALSE))=FALSE),CB3625,"")</f>
        <v/>
      </c>
      <c r="BV3625" s="32" t="str">
        <f t="shared" ref="BV3625:BV3688" si="1032">IF(BU3625&lt;&gt;"",RANK(BU3625,$BU$7:$BU$33000,1),"")</f>
        <v/>
      </c>
      <c r="BW3625" s="32" t="str">
        <f t="shared" ref="BW3625:BW3688" si="1033">IF(CC3625&lt;min,$BW$2,IF(CC3625&lt;=max,CG3625,""))</f>
        <v/>
      </c>
      <c r="BX3625" s="32" t="str">
        <f t="shared" ref="BX3625:BX3688" si="1034">IF(AND(OR($BX$1=0,$BX$1=CG3625),OR($BX$2=0,IF(ISERROR(SEARCH($BX$2,CJ3625&amp;CK3625&amp;CL3625,1)),FALSE,TRUE))),CB3625,"")</f>
        <v/>
      </c>
      <c r="BY3625" s="32" t="str">
        <f t="shared" ref="BY3625:BY3688" si="1035">IF(AND(BX3625&lt;&gt;"",CC3625&lt;&gt;$CD$2),RANK(BX3625,$BX$7:$BX$33000,1),"")</f>
        <v/>
      </c>
      <c r="BZ3625" s="32" t="str">
        <f t="shared" ref="BZ3625:BZ3688" si="1036">IF(AND(CC3625&lt;$BZ$2,CI3625=$BZ$4),$BZ$5,IF(AND(CC3625&lt;=$BZ$3,CI3625=$BZ$4),CB3625,""))</f>
        <v/>
      </c>
      <c r="CA3625" s="32" t="str">
        <f t="shared" ref="CA3625:CA3688" si="1037">IF(AND(BZ3625&lt;&gt;"",BZ3625&lt;&gt;$BZ$5),RANK(BZ3625,$BZ$7:$BZ$33000,1),"")</f>
        <v/>
      </c>
      <c r="CB3625" s="33">
        <f>IF(COUNTIF($CD$7:CD3625,CD3625)=1,CD3625,CD3625+COUNTIF($CD$6:CD3624,CD3625))</f>
        <v>58771</v>
      </c>
      <c r="CC3625" s="34">
        <f t="shared" ref="CC3625:CC3688" si="1038">IF(INDEX(Kassza,CH3625,1)&lt;&gt;1,INDEX(Kassza,CH3625,1),$CD$2)</f>
        <v>55153</v>
      </c>
      <c r="CD3625" s="32">
        <f t="shared" ref="CD3625:CD3688" si="1039">IF(CC3625&lt;&gt;$CD$2,RANK(CC3625,$CC$7:$CC$33000,1),$CD$2)</f>
        <v>55153</v>
      </c>
      <c r="CE3625" s="32">
        <f t="shared" ref="CE3625:CE3688" si="1040">INDEX(Kassza,CH3625,6)</f>
        <v>0</v>
      </c>
      <c r="CF3625" s="32">
        <f t="shared" ref="CF3625:CF3688" si="1041">INDEX(Kassza,CH3625,8)</f>
        <v>0</v>
      </c>
      <c r="CG3625" s="32" t="str">
        <f t="shared" ref="CG3625:CG3688" si="1042">INDEX(Kassza,CH3625,7)&amp;INDEX(Kassza,CH3625,9)</f>
        <v/>
      </c>
      <c r="CH3625" s="32">
        <v>3620</v>
      </c>
      <c r="CI3625" s="32" t="s">
        <v>6</v>
      </c>
      <c r="CJ3625" s="32" t="str">
        <f t="shared" ref="CJ3625:CJ3688" si="1043">IF(INDEX(Kassza,CH3625,5)&lt;&gt;0,INDEX(Kassza,CH3625,5),"")</f>
        <v/>
      </c>
      <c r="CK3625" s="32" t="str">
        <f t="shared" ref="CK3625:CK3688" si="1044">IF(INDEX(Kassza,CH3625,10)&lt;&gt;0,INDEX(Kassza,CH3625,10),"")</f>
        <v/>
      </c>
      <c r="CL3625" s="32" t="str">
        <f t="shared" ref="CL3625:CL3688" si="1045">IF(INDEX(Kassza,CH3625,11)&lt;&gt;0,INDEX(Kassza,CH3625,11),"")</f>
        <v/>
      </c>
      <c r="CM3625" s="32" t="str">
        <f t="shared" ref="CM3625:CM3688" si="1046">IF(INDEX(Kassza,CH3625,4)&lt;&gt;0,INDEX(Kassza,CH3625,4),"")</f>
        <v/>
      </c>
      <c r="CN3625" s="32" t="str">
        <f t="shared" ref="CN3625:CN3688" si="1047">IF(INDEX(Kassza,CH3625,3)&lt;&gt;0,INDEX(Kassza,CH3625,3),"")</f>
        <v/>
      </c>
    </row>
    <row r="3626" spans="71:92" x14ac:dyDescent="0.3">
      <c r="BS3626" s="32" t="str">
        <f>IF(Kiadasi_kiseroiv!$K$2=BT3626,BV3626,"")</f>
        <v/>
      </c>
      <c r="BT3626" s="34" t="str">
        <f t="shared" si="1030"/>
        <v/>
      </c>
      <c r="BU3626" s="32" t="str">
        <f t="shared" si="1031"/>
        <v/>
      </c>
      <c r="BV3626" s="32" t="str">
        <f t="shared" si="1032"/>
        <v/>
      </c>
      <c r="BW3626" s="32" t="str">
        <f t="shared" si="1033"/>
        <v/>
      </c>
      <c r="BX3626" s="32" t="str">
        <f t="shared" si="1034"/>
        <v/>
      </c>
      <c r="BY3626" s="32" t="str">
        <f t="shared" si="1035"/>
        <v/>
      </c>
      <c r="BZ3626" s="32" t="str">
        <f t="shared" si="1036"/>
        <v/>
      </c>
      <c r="CA3626" s="32" t="str">
        <f t="shared" si="1037"/>
        <v/>
      </c>
      <c r="CB3626" s="33">
        <f>IF(COUNTIF($CD$7:CD3626,CD3626)=1,CD3626,CD3626+COUNTIF($CD$6:CD3625,CD3626))</f>
        <v>58772</v>
      </c>
      <c r="CC3626" s="34">
        <f t="shared" si="1038"/>
        <v>55153</v>
      </c>
      <c r="CD3626" s="32">
        <f t="shared" si="1039"/>
        <v>55153</v>
      </c>
      <c r="CE3626" s="32">
        <f t="shared" si="1040"/>
        <v>0</v>
      </c>
      <c r="CF3626" s="32">
        <f t="shared" si="1041"/>
        <v>0</v>
      </c>
      <c r="CG3626" s="32" t="str">
        <f t="shared" si="1042"/>
        <v/>
      </c>
      <c r="CH3626" s="32">
        <v>3621</v>
      </c>
      <c r="CI3626" s="32" t="s">
        <v>6</v>
      </c>
      <c r="CJ3626" s="32" t="str">
        <f t="shared" si="1043"/>
        <v/>
      </c>
      <c r="CK3626" s="32" t="str">
        <f t="shared" si="1044"/>
        <v/>
      </c>
      <c r="CL3626" s="32" t="str">
        <f t="shared" si="1045"/>
        <v/>
      </c>
      <c r="CM3626" s="32" t="str">
        <f t="shared" si="1046"/>
        <v/>
      </c>
      <c r="CN3626" s="32" t="str">
        <f t="shared" si="1047"/>
        <v/>
      </c>
    </row>
    <row r="3627" spans="71:92" x14ac:dyDescent="0.3">
      <c r="BS3627" s="32" t="str">
        <f>IF(Kiadasi_kiseroiv!$K$2=BT3627,BV3627,"")</f>
        <v/>
      </c>
      <c r="BT3627" s="34" t="str">
        <f t="shared" si="1030"/>
        <v/>
      </c>
      <c r="BU3627" s="32" t="str">
        <f t="shared" si="1031"/>
        <v/>
      </c>
      <c r="BV3627" s="32" t="str">
        <f t="shared" si="1032"/>
        <v/>
      </c>
      <c r="BW3627" s="32" t="str">
        <f t="shared" si="1033"/>
        <v/>
      </c>
      <c r="BX3627" s="32" t="str">
        <f t="shared" si="1034"/>
        <v/>
      </c>
      <c r="BY3627" s="32" t="str">
        <f t="shared" si="1035"/>
        <v/>
      </c>
      <c r="BZ3627" s="32" t="str">
        <f t="shared" si="1036"/>
        <v/>
      </c>
      <c r="CA3627" s="32" t="str">
        <f t="shared" si="1037"/>
        <v/>
      </c>
      <c r="CB3627" s="33">
        <f>IF(COUNTIF($CD$7:CD3627,CD3627)=1,CD3627,CD3627+COUNTIF($CD$6:CD3626,CD3627))</f>
        <v>58773</v>
      </c>
      <c r="CC3627" s="34">
        <f t="shared" si="1038"/>
        <v>55153</v>
      </c>
      <c r="CD3627" s="32">
        <f t="shared" si="1039"/>
        <v>55153</v>
      </c>
      <c r="CE3627" s="32">
        <f t="shared" si="1040"/>
        <v>0</v>
      </c>
      <c r="CF3627" s="32">
        <f t="shared" si="1041"/>
        <v>0</v>
      </c>
      <c r="CG3627" s="32" t="str">
        <f t="shared" si="1042"/>
        <v/>
      </c>
      <c r="CH3627" s="32">
        <v>3622</v>
      </c>
      <c r="CI3627" s="32" t="s">
        <v>6</v>
      </c>
      <c r="CJ3627" s="32" t="str">
        <f t="shared" si="1043"/>
        <v/>
      </c>
      <c r="CK3627" s="32" t="str">
        <f t="shared" si="1044"/>
        <v/>
      </c>
      <c r="CL3627" s="32" t="str">
        <f t="shared" si="1045"/>
        <v/>
      </c>
      <c r="CM3627" s="32" t="str">
        <f t="shared" si="1046"/>
        <v/>
      </c>
      <c r="CN3627" s="32" t="str">
        <f t="shared" si="1047"/>
        <v/>
      </c>
    </row>
    <row r="3628" spans="71:92" x14ac:dyDescent="0.3">
      <c r="BS3628" s="32" t="str">
        <f>IF(Kiadasi_kiseroiv!$K$2=BT3628,BV3628,"")</f>
        <v/>
      </c>
      <c r="BT3628" s="34" t="str">
        <f t="shared" si="1030"/>
        <v/>
      </c>
      <c r="BU3628" s="32" t="str">
        <f t="shared" si="1031"/>
        <v/>
      </c>
      <c r="BV3628" s="32" t="str">
        <f t="shared" si="1032"/>
        <v/>
      </c>
      <c r="BW3628" s="32" t="str">
        <f t="shared" si="1033"/>
        <v/>
      </c>
      <c r="BX3628" s="32" t="str">
        <f t="shared" si="1034"/>
        <v/>
      </c>
      <c r="BY3628" s="32" t="str">
        <f t="shared" si="1035"/>
        <v/>
      </c>
      <c r="BZ3628" s="32" t="str">
        <f t="shared" si="1036"/>
        <v/>
      </c>
      <c r="CA3628" s="32" t="str">
        <f t="shared" si="1037"/>
        <v/>
      </c>
      <c r="CB3628" s="33">
        <f>IF(COUNTIF($CD$7:CD3628,CD3628)=1,CD3628,CD3628+COUNTIF($CD$6:CD3627,CD3628))</f>
        <v>58774</v>
      </c>
      <c r="CC3628" s="34">
        <f t="shared" si="1038"/>
        <v>55153</v>
      </c>
      <c r="CD3628" s="32">
        <f t="shared" si="1039"/>
        <v>55153</v>
      </c>
      <c r="CE3628" s="32">
        <f t="shared" si="1040"/>
        <v>0</v>
      </c>
      <c r="CF3628" s="32">
        <f t="shared" si="1041"/>
        <v>0</v>
      </c>
      <c r="CG3628" s="32" t="str">
        <f t="shared" si="1042"/>
        <v/>
      </c>
      <c r="CH3628" s="32">
        <v>3623</v>
      </c>
      <c r="CI3628" s="32" t="s">
        <v>6</v>
      </c>
      <c r="CJ3628" s="32" t="str">
        <f t="shared" si="1043"/>
        <v/>
      </c>
      <c r="CK3628" s="32" t="str">
        <f t="shared" si="1044"/>
        <v/>
      </c>
      <c r="CL3628" s="32" t="str">
        <f t="shared" si="1045"/>
        <v/>
      </c>
      <c r="CM3628" s="32" t="str">
        <f t="shared" si="1046"/>
        <v/>
      </c>
      <c r="CN3628" s="32" t="str">
        <f t="shared" si="1047"/>
        <v/>
      </c>
    </row>
    <row r="3629" spans="71:92" x14ac:dyDescent="0.3">
      <c r="BS3629" s="32" t="str">
        <f>IF(Kiadasi_kiseroiv!$K$2=BT3629,BV3629,"")</f>
        <v/>
      </c>
      <c r="BT3629" s="34" t="str">
        <f t="shared" si="1030"/>
        <v/>
      </c>
      <c r="BU3629" s="32" t="str">
        <f t="shared" si="1031"/>
        <v/>
      </c>
      <c r="BV3629" s="32" t="str">
        <f t="shared" si="1032"/>
        <v/>
      </c>
      <c r="BW3629" s="32" t="str">
        <f t="shared" si="1033"/>
        <v/>
      </c>
      <c r="BX3629" s="32" t="str">
        <f t="shared" si="1034"/>
        <v/>
      </c>
      <c r="BY3629" s="32" t="str">
        <f t="shared" si="1035"/>
        <v/>
      </c>
      <c r="BZ3629" s="32" t="str">
        <f t="shared" si="1036"/>
        <v/>
      </c>
      <c r="CA3629" s="32" t="str">
        <f t="shared" si="1037"/>
        <v/>
      </c>
      <c r="CB3629" s="33">
        <f>IF(COUNTIF($CD$7:CD3629,CD3629)=1,CD3629,CD3629+COUNTIF($CD$6:CD3628,CD3629))</f>
        <v>58775</v>
      </c>
      <c r="CC3629" s="34">
        <f t="shared" si="1038"/>
        <v>55153</v>
      </c>
      <c r="CD3629" s="32">
        <f t="shared" si="1039"/>
        <v>55153</v>
      </c>
      <c r="CE3629" s="32">
        <f t="shared" si="1040"/>
        <v>0</v>
      </c>
      <c r="CF3629" s="32">
        <f t="shared" si="1041"/>
        <v>0</v>
      </c>
      <c r="CG3629" s="32" t="str">
        <f t="shared" si="1042"/>
        <v/>
      </c>
      <c r="CH3629" s="32">
        <v>3624</v>
      </c>
      <c r="CI3629" s="32" t="s">
        <v>6</v>
      </c>
      <c r="CJ3629" s="32" t="str">
        <f t="shared" si="1043"/>
        <v/>
      </c>
      <c r="CK3629" s="32" t="str">
        <f t="shared" si="1044"/>
        <v/>
      </c>
      <c r="CL3629" s="32" t="str">
        <f t="shared" si="1045"/>
        <v/>
      </c>
      <c r="CM3629" s="32" t="str">
        <f t="shared" si="1046"/>
        <v/>
      </c>
      <c r="CN3629" s="32" t="str">
        <f t="shared" si="1047"/>
        <v/>
      </c>
    </row>
    <row r="3630" spans="71:92" x14ac:dyDescent="0.3">
      <c r="BS3630" s="32" t="str">
        <f>IF(Kiadasi_kiseroiv!$K$2=BT3630,BV3630,"")</f>
        <v/>
      </c>
      <c r="BT3630" s="34" t="str">
        <f t="shared" si="1030"/>
        <v/>
      </c>
      <c r="BU3630" s="32" t="str">
        <f t="shared" si="1031"/>
        <v/>
      </c>
      <c r="BV3630" s="32" t="str">
        <f t="shared" si="1032"/>
        <v/>
      </c>
      <c r="BW3630" s="32" t="str">
        <f t="shared" si="1033"/>
        <v/>
      </c>
      <c r="BX3630" s="32" t="str">
        <f t="shared" si="1034"/>
        <v/>
      </c>
      <c r="BY3630" s="32" t="str">
        <f t="shared" si="1035"/>
        <v/>
      </c>
      <c r="BZ3630" s="32" t="str">
        <f t="shared" si="1036"/>
        <v/>
      </c>
      <c r="CA3630" s="32" t="str">
        <f t="shared" si="1037"/>
        <v/>
      </c>
      <c r="CB3630" s="33">
        <f>IF(COUNTIF($CD$7:CD3630,CD3630)=1,CD3630,CD3630+COUNTIF($CD$6:CD3629,CD3630))</f>
        <v>58776</v>
      </c>
      <c r="CC3630" s="34">
        <f t="shared" si="1038"/>
        <v>55153</v>
      </c>
      <c r="CD3630" s="32">
        <f t="shared" si="1039"/>
        <v>55153</v>
      </c>
      <c r="CE3630" s="32">
        <f t="shared" si="1040"/>
        <v>0</v>
      </c>
      <c r="CF3630" s="32">
        <f t="shared" si="1041"/>
        <v>0</v>
      </c>
      <c r="CG3630" s="32" t="str">
        <f t="shared" si="1042"/>
        <v/>
      </c>
      <c r="CH3630" s="32">
        <v>3625</v>
      </c>
      <c r="CI3630" s="32" t="s">
        <v>6</v>
      </c>
      <c r="CJ3630" s="32" t="str">
        <f t="shared" si="1043"/>
        <v/>
      </c>
      <c r="CK3630" s="32" t="str">
        <f t="shared" si="1044"/>
        <v/>
      </c>
      <c r="CL3630" s="32" t="str">
        <f t="shared" si="1045"/>
        <v/>
      </c>
      <c r="CM3630" s="32" t="str">
        <f t="shared" si="1046"/>
        <v/>
      </c>
      <c r="CN3630" s="32" t="str">
        <f t="shared" si="1047"/>
        <v/>
      </c>
    </row>
    <row r="3631" spans="71:92" x14ac:dyDescent="0.3">
      <c r="BS3631" s="32" t="str">
        <f>IF(Kiadasi_kiseroiv!$K$2=BT3631,BV3631,"")</f>
        <v/>
      </c>
      <c r="BT3631" s="34" t="str">
        <f t="shared" si="1030"/>
        <v/>
      </c>
      <c r="BU3631" s="32" t="str">
        <f t="shared" si="1031"/>
        <v/>
      </c>
      <c r="BV3631" s="32" t="str">
        <f t="shared" si="1032"/>
        <v/>
      </c>
      <c r="BW3631" s="32" t="str">
        <f t="shared" si="1033"/>
        <v/>
      </c>
      <c r="BX3631" s="32" t="str">
        <f t="shared" si="1034"/>
        <v/>
      </c>
      <c r="BY3631" s="32" t="str">
        <f t="shared" si="1035"/>
        <v/>
      </c>
      <c r="BZ3631" s="32" t="str">
        <f t="shared" si="1036"/>
        <v/>
      </c>
      <c r="CA3631" s="32" t="str">
        <f t="shared" si="1037"/>
        <v/>
      </c>
      <c r="CB3631" s="33">
        <f>IF(COUNTIF($CD$7:CD3631,CD3631)=1,CD3631,CD3631+COUNTIF($CD$6:CD3630,CD3631))</f>
        <v>58777</v>
      </c>
      <c r="CC3631" s="34">
        <f t="shared" si="1038"/>
        <v>55153</v>
      </c>
      <c r="CD3631" s="32">
        <f t="shared" si="1039"/>
        <v>55153</v>
      </c>
      <c r="CE3631" s="32">
        <f t="shared" si="1040"/>
        <v>0</v>
      </c>
      <c r="CF3631" s="32">
        <f t="shared" si="1041"/>
        <v>0</v>
      </c>
      <c r="CG3631" s="32" t="str">
        <f t="shared" si="1042"/>
        <v/>
      </c>
      <c r="CH3631" s="32">
        <v>3626</v>
      </c>
      <c r="CI3631" s="32" t="s">
        <v>6</v>
      </c>
      <c r="CJ3631" s="32" t="str">
        <f t="shared" si="1043"/>
        <v/>
      </c>
      <c r="CK3631" s="32" t="str">
        <f t="shared" si="1044"/>
        <v/>
      </c>
      <c r="CL3631" s="32" t="str">
        <f t="shared" si="1045"/>
        <v/>
      </c>
      <c r="CM3631" s="32" t="str">
        <f t="shared" si="1046"/>
        <v/>
      </c>
      <c r="CN3631" s="32" t="str">
        <f t="shared" si="1047"/>
        <v/>
      </c>
    </row>
    <row r="3632" spans="71:92" x14ac:dyDescent="0.3">
      <c r="BS3632" s="32" t="str">
        <f>IF(Kiadasi_kiseroiv!$K$2=BT3632,BV3632,"")</f>
        <v/>
      </c>
      <c r="BT3632" s="34" t="str">
        <f t="shared" si="1030"/>
        <v/>
      </c>
      <c r="BU3632" s="32" t="str">
        <f t="shared" si="1031"/>
        <v/>
      </c>
      <c r="BV3632" s="32" t="str">
        <f t="shared" si="1032"/>
        <v/>
      </c>
      <c r="BW3632" s="32" t="str">
        <f t="shared" si="1033"/>
        <v/>
      </c>
      <c r="BX3632" s="32" t="str">
        <f t="shared" si="1034"/>
        <v/>
      </c>
      <c r="BY3632" s="32" t="str">
        <f t="shared" si="1035"/>
        <v/>
      </c>
      <c r="BZ3632" s="32" t="str">
        <f t="shared" si="1036"/>
        <v/>
      </c>
      <c r="CA3632" s="32" t="str">
        <f t="shared" si="1037"/>
        <v/>
      </c>
      <c r="CB3632" s="33">
        <f>IF(COUNTIF($CD$7:CD3632,CD3632)=1,CD3632,CD3632+COUNTIF($CD$6:CD3631,CD3632))</f>
        <v>58778</v>
      </c>
      <c r="CC3632" s="34">
        <f t="shared" si="1038"/>
        <v>55153</v>
      </c>
      <c r="CD3632" s="32">
        <f t="shared" si="1039"/>
        <v>55153</v>
      </c>
      <c r="CE3632" s="32">
        <f t="shared" si="1040"/>
        <v>0</v>
      </c>
      <c r="CF3632" s="32">
        <f t="shared" si="1041"/>
        <v>0</v>
      </c>
      <c r="CG3632" s="32" t="str">
        <f t="shared" si="1042"/>
        <v/>
      </c>
      <c r="CH3632" s="32">
        <v>3627</v>
      </c>
      <c r="CI3632" s="32" t="s">
        <v>6</v>
      </c>
      <c r="CJ3632" s="32" t="str">
        <f t="shared" si="1043"/>
        <v/>
      </c>
      <c r="CK3632" s="32" t="str">
        <f t="shared" si="1044"/>
        <v/>
      </c>
      <c r="CL3632" s="32" t="str">
        <f t="shared" si="1045"/>
        <v/>
      </c>
      <c r="CM3632" s="32" t="str">
        <f t="shared" si="1046"/>
        <v/>
      </c>
      <c r="CN3632" s="32" t="str">
        <f t="shared" si="1047"/>
        <v/>
      </c>
    </row>
    <row r="3633" spans="71:92" x14ac:dyDescent="0.3">
      <c r="BS3633" s="32" t="str">
        <f>IF(Kiadasi_kiseroiv!$K$2=BT3633,BV3633,"")</f>
        <v/>
      </c>
      <c r="BT3633" s="34" t="str">
        <f t="shared" si="1030"/>
        <v/>
      </c>
      <c r="BU3633" s="32" t="str">
        <f t="shared" si="1031"/>
        <v/>
      </c>
      <c r="BV3633" s="32" t="str">
        <f t="shared" si="1032"/>
        <v/>
      </c>
      <c r="BW3633" s="32" t="str">
        <f t="shared" si="1033"/>
        <v/>
      </c>
      <c r="BX3633" s="32" t="str">
        <f t="shared" si="1034"/>
        <v/>
      </c>
      <c r="BY3633" s="32" t="str">
        <f t="shared" si="1035"/>
        <v/>
      </c>
      <c r="BZ3633" s="32" t="str">
        <f t="shared" si="1036"/>
        <v/>
      </c>
      <c r="CA3633" s="32" t="str">
        <f t="shared" si="1037"/>
        <v/>
      </c>
      <c r="CB3633" s="33">
        <f>IF(COUNTIF($CD$7:CD3633,CD3633)=1,CD3633,CD3633+COUNTIF($CD$6:CD3632,CD3633))</f>
        <v>58779</v>
      </c>
      <c r="CC3633" s="34">
        <f t="shared" si="1038"/>
        <v>55153</v>
      </c>
      <c r="CD3633" s="32">
        <f t="shared" si="1039"/>
        <v>55153</v>
      </c>
      <c r="CE3633" s="32">
        <f t="shared" si="1040"/>
        <v>0</v>
      </c>
      <c r="CF3633" s="32">
        <f t="shared" si="1041"/>
        <v>0</v>
      </c>
      <c r="CG3633" s="32" t="str">
        <f t="shared" si="1042"/>
        <v/>
      </c>
      <c r="CH3633" s="32">
        <v>3628</v>
      </c>
      <c r="CI3633" s="32" t="s">
        <v>6</v>
      </c>
      <c r="CJ3633" s="32" t="str">
        <f t="shared" si="1043"/>
        <v/>
      </c>
      <c r="CK3633" s="32" t="str">
        <f t="shared" si="1044"/>
        <v/>
      </c>
      <c r="CL3633" s="32" t="str">
        <f t="shared" si="1045"/>
        <v/>
      </c>
      <c r="CM3633" s="32" t="str">
        <f t="shared" si="1046"/>
        <v/>
      </c>
      <c r="CN3633" s="32" t="str">
        <f t="shared" si="1047"/>
        <v/>
      </c>
    </row>
    <row r="3634" spans="71:92" x14ac:dyDescent="0.3">
      <c r="BS3634" s="32" t="str">
        <f>IF(Kiadasi_kiseroiv!$K$2=BT3634,BV3634,"")</f>
        <v/>
      </c>
      <c r="BT3634" s="34" t="str">
        <f t="shared" si="1030"/>
        <v/>
      </c>
      <c r="BU3634" s="32" t="str">
        <f t="shared" si="1031"/>
        <v/>
      </c>
      <c r="BV3634" s="32" t="str">
        <f t="shared" si="1032"/>
        <v/>
      </c>
      <c r="BW3634" s="32" t="str">
        <f t="shared" si="1033"/>
        <v/>
      </c>
      <c r="BX3634" s="32" t="str">
        <f t="shared" si="1034"/>
        <v/>
      </c>
      <c r="BY3634" s="32" t="str">
        <f t="shared" si="1035"/>
        <v/>
      </c>
      <c r="BZ3634" s="32" t="str">
        <f t="shared" si="1036"/>
        <v/>
      </c>
      <c r="CA3634" s="32" t="str">
        <f t="shared" si="1037"/>
        <v/>
      </c>
      <c r="CB3634" s="33">
        <f>IF(COUNTIF($CD$7:CD3634,CD3634)=1,CD3634,CD3634+COUNTIF($CD$6:CD3633,CD3634))</f>
        <v>58780</v>
      </c>
      <c r="CC3634" s="34">
        <f t="shared" si="1038"/>
        <v>55153</v>
      </c>
      <c r="CD3634" s="32">
        <f t="shared" si="1039"/>
        <v>55153</v>
      </c>
      <c r="CE3634" s="32">
        <f t="shared" si="1040"/>
        <v>0</v>
      </c>
      <c r="CF3634" s="32">
        <f t="shared" si="1041"/>
        <v>0</v>
      </c>
      <c r="CG3634" s="32" t="str">
        <f t="shared" si="1042"/>
        <v/>
      </c>
      <c r="CH3634" s="32">
        <v>3629</v>
      </c>
      <c r="CI3634" s="32" t="s">
        <v>6</v>
      </c>
      <c r="CJ3634" s="32" t="str">
        <f t="shared" si="1043"/>
        <v/>
      </c>
      <c r="CK3634" s="32" t="str">
        <f t="shared" si="1044"/>
        <v/>
      </c>
      <c r="CL3634" s="32" t="str">
        <f t="shared" si="1045"/>
        <v/>
      </c>
      <c r="CM3634" s="32" t="str">
        <f t="shared" si="1046"/>
        <v/>
      </c>
      <c r="CN3634" s="32" t="str">
        <f t="shared" si="1047"/>
        <v/>
      </c>
    </row>
    <row r="3635" spans="71:92" x14ac:dyDescent="0.3">
      <c r="BS3635" s="32" t="str">
        <f>IF(Kiadasi_kiseroiv!$K$2=BT3635,BV3635,"")</f>
        <v/>
      </c>
      <c r="BT3635" s="34" t="str">
        <f t="shared" si="1030"/>
        <v/>
      </c>
      <c r="BU3635" s="32" t="str">
        <f t="shared" si="1031"/>
        <v/>
      </c>
      <c r="BV3635" s="32" t="str">
        <f t="shared" si="1032"/>
        <v/>
      </c>
      <c r="BW3635" s="32" t="str">
        <f t="shared" si="1033"/>
        <v/>
      </c>
      <c r="BX3635" s="32" t="str">
        <f t="shared" si="1034"/>
        <v/>
      </c>
      <c r="BY3635" s="32" t="str">
        <f t="shared" si="1035"/>
        <v/>
      </c>
      <c r="BZ3635" s="32" t="str">
        <f t="shared" si="1036"/>
        <v/>
      </c>
      <c r="CA3635" s="32" t="str">
        <f t="shared" si="1037"/>
        <v/>
      </c>
      <c r="CB3635" s="33">
        <f>IF(COUNTIF($CD$7:CD3635,CD3635)=1,CD3635,CD3635+COUNTIF($CD$6:CD3634,CD3635))</f>
        <v>58781</v>
      </c>
      <c r="CC3635" s="34">
        <f t="shared" si="1038"/>
        <v>55153</v>
      </c>
      <c r="CD3635" s="32">
        <f t="shared" si="1039"/>
        <v>55153</v>
      </c>
      <c r="CE3635" s="32">
        <f t="shared" si="1040"/>
        <v>0</v>
      </c>
      <c r="CF3635" s="32">
        <f t="shared" si="1041"/>
        <v>0</v>
      </c>
      <c r="CG3635" s="32" t="str">
        <f t="shared" si="1042"/>
        <v/>
      </c>
      <c r="CH3635" s="32">
        <v>3630</v>
      </c>
      <c r="CI3635" s="32" t="s">
        <v>6</v>
      </c>
      <c r="CJ3635" s="32" t="str">
        <f t="shared" si="1043"/>
        <v/>
      </c>
      <c r="CK3635" s="32" t="str">
        <f t="shared" si="1044"/>
        <v/>
      </c>
      <c r="CL3635" s="32" t="str">
        <f t="shared" si="1045"/>
        <v/>
      </c>
      <c r="CM3635" s="32" t="str">
        <f t="shared" si="1046"/>
        <v/>
      </c>
      <c r="CN3635" s="32" t="str">
        <f t="shared" si="1047"/>
        <v/>
      </c>
    </row>
    <row r="3636" spans="71:92" x14ac:dyDescent="0.3">
      <c r="BS3636" s="32" t="str">
        <f>IF(Kiadasi_kiseroiv!$K$2=BT3636,BV3636,"")</f>
        <v/>
      </c>
      <c r="BT3636" s="34" t="str">
        <f t="shared" si="1030"/>
        <v/>
      </c>
      <c r="BU3636" s="32" t="str">
        <f t="shared" si="1031"/>
        <v/>
      </c>
      <c r="BV3636" s="32" t="str">
        <f t="shared" si="1032"/>
        <v/>
      </c>
      <c r="BW3636" s="32" t="str">
        <f t="shared" si="1033"/>
        <v/>
      </c>
      <c r="BX3636" s="32" t="str">
        <f t="shared" si="1034"/>
        <v/>
      </c>
      <c r="BY3636" s="32" t="str">
        <f t="shared" si="1035"/>
        <v/>
      </c>
      <c r="BZ3636" s="32" t="str">
        <f t="shared" si="1036"/>
        <v/>
      </c>
      <c r="CA3636" s="32" t="str">
        <f t="shared" si="1037"/>
        <v/>
      </c>
      <c r="CB3636" s="33">
        <f>IF(COUNTIF($CD$7:CD3636,CD3636)=1,CD3636,CD3636+COUNTIF($CD$6:CD3635,CD3636))</f>
        <v>58782</v>
      </c>
      <c r="CC3636" s="34">
        <f t="shared" si="1038"/>
        <v>55153</v>
      </c>
      <c r="CD3636" s="32">
        <f t="shared" si="1039"/>
        <v>55153</v>
      </c>
      <c r="CE3636" s="32">
        <f t="shared" si="1040"/>
        <v>0</v>
      </c>
      <c r="CF3636" s="32">
        <f t="shared" si="1041"/>
        <v>0</v>
      </c>
      <c r="CG3636" s="32" t="str">
        <f t="shared" si="1042"/>
        <v/>
      </c>
      <c r="CH3636" s="32">
        <v>3631</v>
      </c>
      <c r="CI3636" s="32" t="s">
        <v>6</v>
      </c>
      <c r="CJ3636" s="32" t="str">
        <f t="shared" si="1043"/>
        <v/>
      </c>
      <c r="CK3636" s="32" t="str">
        <f t="shared" si="1044"/>
        <v/>
      </c>
      <c r="CL3636" s="32" t="str">
        <f t="shared" si="1045"/>
        <v/>
      </c>
      <c r="CM3636" s="32" t="str">
        <f t="shared" si="1046"/>
        <v/>
      </c>
      <c r="CN3636" s="32" t="str">
        <f t="shared" si="1047"/>
        <v/>
      </c>
    </row>
    <row r="3637" spans="71:92" x14ac:dyDescent="0.3">
      <c r="BS3637" s="32" t="str">
        <f>IF(Kiadasi_kiseroiv!$K$2=BT3637,BV3637,"")</f>
        <v/>
      </c>
      <c r="BT3637" s="34" t="str">
        <f t="shared" si="1030"/>
        <v/>
      </c>
      <c r="BU3637" s="32" t="str">
        <f t="shared" si="1031"/>
        <v/>
      </c>
      <c r="BV3637" s="32" t="str">
        <f t="shared" si="1032"/>
        <v/>
      </c>
      <c r="BW3637" s="32" t="str">
        <f t="shared" si="1033"/>
        <v/>
      </c>
      <c r="BX3637" s="32" t="str">
        <f t="shared" si="1034"/>
        <v/>
      </c>
      <c r="BY3637" s="32" t="str">
        <f t="shared" si="1035"/>
        <v/>
      </c>
      <c r="BZ3637" s="32" t="str">
        <f t="shared" si="1036"/>
        <v/>
      </c>
      <c r="CA3637" s="32" t="str">
        <f t="shared" si="1037"/>
        <v/>
      </c>
      <c r="CB3637" s="33">
        <f>IF(COUNTIF($CD$7:CD3637,CD3637)=1,CD3637,CD3637+COUNTIF($CD$6:CD3636,CD3637))</f>
        <v>58783</v>
      </c>
      <c r="CC3637" s="34">
        <f t="shared" si="1038"/>
        <v>55153</v>
      </c>
      <c r="CD3637" s="32">
        <f t="shared" si="1039"/>
        <v>55153</v>
      </c>
      <c r="CE3637" s="32">
        <f t="shared" si="1040"/>
        <v>0</v>
      </c>
      <c r="CF3637" s="32">
        <f t="shared" si="1041"/>
        <v>0</v>
      </c>
      <c r="CG3637" s="32" t="str">
        <f t="shared" si="1042"/>
        <v/>
      </c>
      <c r="CH3637" s="32">
        <v>3632</v>
      </c>
      <c r="CI3637" s="32" t="s">
        <v>6</v>
      </c>
      <c r="CJ3637" s="32" t="str">
        <f t="shared" si="1043"/>
        <v/>
      </c>
      <c r="CK3637" s="32" t="str">
        <f t="shared" si="1044"/>
        <v/>
      </c>
      <c r="CL3637" s="32" t="str">
        <f t="shared" si="1045"/>
        <v/>
      </c>
      <c r="CM3637" s="32" t="str">
        <f t="shared" si="1046"/>
        <v/>
      </c>
      <c r="CN3637" s="32" t="str">
        <f t="shared" si="1047"/>
        <v/>
      </c>
    </row>
    <row r="3638" spans="71:92" x14ac:dyDescent="0.3">
      <c r="BS3638" s="32" t="str">
        <f>IF(Kiadasi_kiseroiv!$K$2=BT3638,BV3638,"")</f>
        <v/>
      </c>
      <c r="BT3638" s="34" t="str">
        <f t="shared" si="1030"/>
        <v/>
      </c>
      <c r="BU3638" s="32" t="str">
        <f t="shared" si="1031"/>
        <v/>
      </c>
      <c r="BV3638" s="32" t="str">
        <f t="shared" si="1032"/>
        <v/>
      </c>
      <c r="BW3638" s="32" t="str">
        <f t="shared" si="1033"/>
        <v/>
      </c>
      <c r="BX3638" s="32" t="str">
        <f t="shared" si="1034"/>
        <v/>
      </c>
      <c r="BY3638" s="32" t="str">
        <f t="shared" si="1035"/>
        <v/>
      </c>
      <c r="BZ3638" s="32" t="str">
        <f t="shared" si="1036"/>
        <v/>
      </c>
      <c r="CA3638" s="32" t="str">
        <f t="shared" si="1037"/>
        <v/>
      </c>
      <c r="CB3638" s="33">
        <f>IF(COUNTIF($CD$7:CD3638,CD3638)=1,CD3638,CD3638+COUNTIF($CD$6:CD3637,CD3638))</f>
        <v>58784</v>
      </c>
      <c r="CC3638" s="34">
        <f t="shared" si="1038"/>
        <v>55153</v>
      </c>
      <c r="CD3638" s="32">
        <f t="shared" si="1039"/>
        <v>55153</v>
      </c>
      <c r="CE3638" s="32">
        <f t="shared" si="1040"/>
        <v>0</v>
      </c>
      <c r="CF3638" s="32">
        <f t="shared" si="1041"/>
        <v>0</v>
      </c>
      <c r="CG3638" s="32" t="str">
        <f t="shared" si="1042"/>
        <v/>
      </c>
      <c r="CH3638" s="32">
        <v>3633</v>
      </c>
      <c r="CI3638" s="32" t="s">
        <v>6</v>
      </c>
      <c r="CJ3638" s="32" t="str">
        <f t="shared" si="1043"/>
        <v/>
      </c>
      <c r="CK3638" s="32" t="str">
        <f t="shared" si="1044"/>
        <v/>
      </c>
      <c r="CL3638" s="32" t="str">
        <f t="shared" si="1045"/>
        <v/>
      </c>
      <c r="CM3638" s="32" t="str">
        <f t="shared" si="1046"/>
        <v/>
      </c>
      <c r="CN3638" s="32" t="str">
        <f t="shared" si="1047"/>
        <v/>
      </c>
    </row>
    <row r="3639" spans="71:92" x14ac:dyDescent="0.3">
      <c r="BS3639" s="32" t="str">
        <f>IF(Kiadasi_kiseroiv!$K$2=BT3639,BV3639,"")</f>
        <v/>
      </c>
      <c r="BT3639" s="34" t="str">
        <f t="shared" si="1030"/>
        <v/>
      </c>
      <c r="BU3639" s="32" t="str">
        <f t="shared" si="1031"/>
        <v/>
      </c>
      <c r="BV3639" s="32" t="str">
        <f t="shared" si="1032"/>
        <v/>
      </c>
      <c r="BW3639" s="32" t="str">
        <f t="shared" si="1033"/>
        <v/>
      </c>
      <c r="BX3639" s="32" t="str">
        <f t="shared" si="1034"/>
        <v/>
      </c>
      <c r="BY3639" s="32" t="str">
        <f t="shared" si="1035"/>
        <v/>
      </c>
      <c r="BZ3639" s="32" t="str">
        <f t="shared" si="1036"/>
        <v/>
      </c>
      <c r="CA3639" s="32" t="str">
        <f t="shared" si="1037"/>
        <v/>
      </c>
      <c r="CB3639" s="33">
        <f>IF(COUNTIF($CD$7:CD3639,CD3639)=1,CD3639,CD3639+COUNTIF($CD$6:CD3638,CD3639))</f>
        <v>58785</v>
      </c>
      <c r="CC3639" s="34">
        <f t="shared" si="1038"/>
        <v>55153</v>
      </c>
      <c r="CD3639" s="32">
        <f t="shared" si="1039"/>
        <v>55153</v>
      </c>
      <c r="CE3639" s="32">
        <f t="shared" si="1040"/>
        <v>0</v>
      </c>
      <c r="CF3639" s="32">
        <f t="shared" si="1041"/>
        <v>0</v>
      </c>
      <c r="CG3639" s="32" t="str">
        <f t="shared" si="1042"/>
        <v/>
      </c>
      <c r="CH3639" s="32">
        <v>3634</v>
      </c>
      <c r="CI3639" s="32" t="s">
        <v>6</v>
      </c>
      <c r="CJ3639" s="32" t="str">
        <f t="shared" si="1043"/>
        <v/>
      </c>
      <c r="CK3639" s="32" t="str">
        <f t="shared" si="1044"/>
        <v/>
      </c>
      <c r="CL3639" s="32" t="str">
        <f t="shared" si="1045"/>
        <v/>
      </c>
      <c r="CM3639" s="32" t="str">
        <f t="shared" si="1046"/>
        <v/>
      </c>
      <c r="CN3639" s="32" t="str">
        <f t="shared" si="1047"/>
        <v/>
      </c>
    </row>
    <row r="3640" spans="71:92" x14ac:dyDescent="0.3">
      <c r="BS3640" s="32" t="str">
        <f>IF(Kiadasi_kiseroiv!$K$2=BT3640,BV3640,"")</f>
        <v/>
      </c>
      <c r="BT3640" s="34" t="str">
        <f t="shared" si="1030"/>
        <v/>
      </c>
      <c r="BU3640" s="32" t="str">
        <f t="shared" si="1031"/>
        <v/>
      </c>
      <c r="BV3640" s="32" t="str">
        <f t="shared" si="1032"/>
        <v/>
      </c>
      <c r="BW3640" s="32" t="str">
        <f t="shared" si="1033"/>
        <v/>
      </c>
      <c r="BX3640" s="32" t="str">
        <f t="shared" si="1034"/>
        <v/>
      </c>
      <c r="BY3640" s="32" t="str">
        <f t="shared" si="1035"/>
        <v/>
      </c>
      <c r="BZ3640" s="32" t="str">
        <f t="shared" si="1036"/>
        <v/>
      </c>
      <c r="CA3640" s="32" t="str">
        <f t="shared" si="1037"/>
        <v/>
      </c>
      <c r="CB3640" s="33">
        <f>IF(COUNTIF($CD$7:CD3640,CD3640)=1,CD3640,CD3640+COUNTIF($CD$6:CD3639,CD3640))</f>
        <v>58786</v>
      </c>
      <c r="CC3640" s="34">
        <f t="shared" si="1038"/>
        <v>55153</v>
      </c>
      <c r="CD3640" s="32">
        <f t="shared" si="1039"/>
        <v>55153</v>
      </c>
      <c r="CE3640" s="32">
        <f t="shared" si="1040"/>
        <v>0</v>
      </c>
      <c r="CF3640" s="32">
        <f t="shared" si="1041"/>
        <v>0</v>
      </c>
      <c r="CG3640" s="32" t="str">
        <f t="shared" si="1042"/>
        <v/>
      </c>
      <c r="CH3640" s="32">
        <v>3635</v>
      </c>
      <c r="CI3640" s="32" t="s">
        <v>6</v>
      </c>
      <c r="CJ3640" s="32" t="str">
        <f t="shared" si="1043"/>
        <v/>
      </c>
      <c r="CK3640" s="32" t="str">
        <f t="shared" si="1044"/>
        <v/>
      </c>
      <c r="CL3640" s="32" t="str">
        <f t="shared" si="1045"/>
        <v/>
      </c>
      <c r="CM3640" s="32" t="str">
        <f t="shared" si="1046"/>
        <v/>
      </c>
      <c r="CN3640" s="32" t="str">
        <f t="shared" si="1047"/>
        <v/>
      </c>
    </row>
    <row r="3641" spans="71:92" x14ac:dyDescent="0.3">
      <c r="BS3641" s="32" t="str">
        <f>IF(Kiadasi_kiseroiv!$K$2=BT3641,BV3641,"")</f>
        <v/>
      </c>
      <c r="BT3641" s="34" t="str">
        <f t="shared" si="1030"/>
        <v/>
      </c>
      <c r="BU3641" s="32" t="str">
        <f t="shared" si="1031"/>
        <v/>
      </c>
      <c r="BV3641" s="32" t="str">
        <f t="shared" si="1032"/>
        <v/>
      </c>
      <c r="BW3641" s="32" t="str">
        <f t="shared" si="1033"/>
        <v/>
      </c>
      <c r="BX3641" s="32" t="str">
        <f t="shared" si="1034"/>
        <v/>
      </c>
      <c r="BY3641" s="32" t="str">
        <f t="shared" si="1035"/>
        <v/>
      </c>
      <c r="BZ3641" s="32" t="str">
        <f t="shared" si="1036"/>
        <v/>
      </c>
      <c r="CA3641" s="32" t="str">
        <f t="shared" si="1037"/>
        <v/>
      </c>
      <c r="CB3641" s="33">
        <f>IF(COUNTIF($CD$7:CD3641,CD3641)=1,CD3641,CD3641+COUNTIF($CD$6:CD3640,CD3641))</f>
        <v>58787</v>
      </c>
      <c r="CC3641" s="34">
        <f t="shared" si="1038"/>
        <v>55153</v>
      </c>
      <c r="CD3641" s="32">
        <f t="shared" si="1039"/>
        <v>55153</v>
      </c>
      <c r="CE3641" s="32">
        <f t="shared" si="1040"/>
        <v>0</v>
      </c>
      <c r="CF3641" s="32">
        <f t="shared" si="1041"/>
        <v>0</v>
      </c>
      <c r="CG3641" s="32" t="str">
        <f t="shared" si="1042"/>
        <v/>
      </c>
      <c r="CH3641" s="32">
        <v>3636</v>
      </c>
      <c r="CI3641" s="32" t="s">
        <v>6</v>
      </c>
      <c r="CJ3641" s="32" t="str">
        <f t="shared" si="1043"/>
        <v/>
      </c>
      <c r="CK3641" s="32" t="str">
        <f t="shared" si="1044"/>
        <v/>
      </c>
      <c r="CL3641" s="32" t="str">
        <f t="shared" si="1045"/>
        <v/>
      </c>
      <c r="CM3641" s="32" t="str">
        <f t="shared" si="1046"/>
        <v/>
      </c>
      <c r="CN3641" s="32" t="str">
        <f t="shared" si="1047"/>
        <v/>
      </c>
    </row>
    <row r="3642" spans="71:92" x14ac:dyDescent="0.3">
      <c r="BS3642" s="32" t="str">
        <f>IF(Kiadasi_kiseroiv!$K$2=BT3642,BV3642,"")</f>
        <v/>
      </c>
      <c r="BT3642" s="34" t="str">
        <f t="shared" si="1030"/>
        <v/>
      </c>
      <c r="BU3642" s="32" t="str">
        <f t="shared" si="1031"/>
        <v/>
      </c>
      <c r="BV3642" s="32" t="str">
        <f t="shared" si="1032"/>
        <v/>
      </c>
      <c r="BW3642" s="32" t="str">
        <f t="shared" si="1033"/>
        <v/>
      </c>
      <c r="BX3642" s="32" t="str">
        <f t="shared" si="1034"/>
        <v/>
      </c>
      <c r="BY3642" s="32" t="str">
        <f t="shared" si="1035"/>
        <v/>
      </c>
      <c r="BZ3642" s="32" t="str">
        <f t="shared" si="1036"/>
        <v/>
      </c>
      <c r="CA3642" s="32" t="str">
        <f t="shared" si="1037"/>
        <v/>
      </c>
      <c r="CB3642" s="33">
        <f>IF(COUNTIF($CD$7:CD3642,CD3642)=1,CD3642,CD3642+COUNTIF($CD$6:CD3641,CD3642))</f>
        <v>58788</v>
      </c>
      <c r="CC3642" s="34">
        <f t="shared" si="1038"/>
        <v>55153</v>
      </c>
      <c r="CD3642" s="32">
        <f t="shared" si="1039"/>
        <v>55153</v>
      </c>
      <c r="CE3642" s="32">
        <f t="shared" si="1040"/>
        <v>0</v>
      </c>
      <c r="CF3642" s="32">
        <f t="shared" si="1041"/>
        <v>0</v>
      </c>
      <c r="CG3642" s="32" t="str">
        <f t="shared" si="1042"/>
        <v/>
      </c>
      <c r="CH3642" s="32">
        <v>3637</v>
      </c>
      <c r="CI3642" s="32" t="s">
        <v>6</v>
      </c>
      <c r="CJ3642" s="32" t="str">
        <f t="shared" si="1043"/>
        <v/>
      </c>
      <c r="CK3642" s="32" t="str">
        <f t="shared" si="1044"/>
        <v/>
      </c>
      <c r="CL3642" s="32" t="str">
        <f t="shared" si="1045"/>
        <v/>
      </c>
      <c r="CM3642" s="32" t="str">
        <f t="shared" si="1046"/>
        <v/>
      </c>
      <c r="CN3642" s="32" t="str">
        <f t="shared" si="1047"/>
        <v/>
      </c>
    </row>
    <row r="3643" spans="71:92" x14ac:dyDescent="0.3">
      <c r="BS3643" s="32" t="str">
        <f>IF(Kiadasi_kiseroiv!$K$2=BT3643,BV3643,"")</f>
        <v/>
      </c>
      <c r="BT3643" s="34" t="str">
        <f t="shared" si="1030"/>
        <v/>
      </c>
      <c r="BU3643" s="32" t="str">
        <f t="shared" si="1031"/>
        <v/>
      </c>
      <c r="BV3643" s="32" t="str">
        <f t="shared" si="1032"/>
        <v/>
      </c>
      <c r="BW3643" s="32" t="str">
        <f t="shared" si="1033"/>
        <v/>
      </c>
      <c r="BX3643" s="32" t="str">
        <f t="shared" si="1034"/>
        <v/>
      </c>
      <c r="BY3643" s="32" t="str">
        <f t="shared" si="1035"/>
        <v/>
      </c>
      <c r="BZ3643" s="32" t="str">
        <f t="shared" si="1036"/>
        <v/>
      </c>
      <c r="CA3643" s="32" t="str">
        <f t="shared" si="1037"/>
        <v/>
      </c>
      <c r="CB3643" s="33">
        <f>IF(COUNTIF($CD$7:CD3643,CD3643)=1,CD3643,CD3643+COUNTIF($CD$6:CD3642,CD3643))</f>
        <v>58789</v>
      </c>
      <c r="CC3643" s="34">
        <f t="shared" si="1038"/>
        <v>55153</v>
      </c>
      <c r="CD3643" s="32">
        <f t="shared" si="1039"/>
        <v>55153</v>
      </c>
      <c r="CE3643" s="32">
        <f t="shared" si="1040"/>
        <v>0</v>
      </c>
      <c r="CF3643" s="32">
        <f t="shared" si="1041"/>
        <v>0</v>
      </c>
      <c r="CG3643" s="32" t="str">
        <f t="shared" si="1042"/>
        <v/>
      </c>
      <c r="CH3643" s="32">
        <v>3638</v>
      </c>
      <c r="CI3643" s="32" t="s">
        <v>6</v>
      </c>
      <c r="CJ3643" s="32" t="str">
        <f t="shared" si="1043"/>
        <v/>
      </c>
      <c r="CK3643" s="32" t="str">
        <f t="shared" si="1044"/>
        <v/>
      </c>
      <c r="CL3643" s="32" t="str">
        <f t="shared" si="1045"/>
        <v/>
      </c>
      <c r="CM3643" s="32" t="str">
        <f t="shared" si="1046"/>
        <v/>
      </c>
      <c r="CN3643" s="32" t="str">
        <f t="shared" si="1047"/>
        <v/>
      </c>
    </row>
    <row r="3644" spans="71:92" x14ac:dyDescent="0.3">
      <c r="BS3644" s="32" t="str">
        <f>IF(Kiadasi_kiseroiv!$K$2=BT3644,BV3644,"")</f>
        <v/>
      </c>
      <c r="BT3644" s="34" t="str">
        <f t="shared" si="1030"/>
        <v/>
      </c>
      <c r="BU3644" s="32" t="str">
        <f t="shared" si="1031"/>
        <v/>
      </c>
      <c r="BV3644" s="32" t="str">
        <f t="shared" si="1032"/>
        <v/>
      </c>
      <c r="BW3644" s="32" t="str">
        <f t="shared" si="1033"/>
        <v/>
      </c>
      <c r="BX3644" s="32" t="str">
        <f t="shared" si="1034"/>
        <v/>
      </c>
      <c r="BY3644" s="32" t="str">
        <f t="shared" si="1035"/>
        <v/>
      </c>
      <c r="BZ3644" s="32" t="str">
        <f t="shared" si="1036"/>
        <v/>
      </c>
      <c r="CA3644" s="32" t="str">
        <f t="shared" si="1037"/>
        <v/>
      </c>
      <c r="CB3644" s="33">
        <f>IF(COUNTIF($CD$7:CD3644,CD3644)=1,CD3644,CD3644+COUNTIF($CD$6:CD3643,CD3644))</f>
        <v>58790</v>
      </c>
      <c r="CC3644" s="34">
        <f t="shared" si="1038"/>
        <v>55153</v>
      </c>
      <c r="CD3644" s="32">
        <f t="shared" si="1039"/>
        <v>55153</v>
      </c>
      <c r="CE3644" s="32">
        <f t="shared" si="1040"/>
        <v>0</v>
      </c>
      <c r="CF3644" s="32">
        <f t="shared" si="1041"/>
        <v>0</v>
      </c>
      <c r="CG3644" s="32" t="str">
        <f t="shared" si="1042"/>
        <v/>
      </c>
      <c r="CH3644" s="32">
        <v>3639</v>
      </c>
      <c r="CI3644" s="32" t="s">
        <v>6</v>
      </c>
      <c r="CJ3644" s="32" t="str">
        <f t="shared" si="1043"/>
        <v/>
      </c>
      <c r="CK3644" s="32" t="str">
        <f t="shared" si="1044"/>
        <v/>
      </c>
      <c r="CL3644" s="32" t="str">
        <f t="shared" si="1045"/>
        <v/>
      </c>
      <c r="CM3644" s="32" t="str">
        <f t="shared" si="1046"/>
        <v/>
      </c>
      <c r="CN3644" s="32" t="str">
        <f t="shared" si="1047"/>
        <v/>
      </c>
    </row>
    <row r="3645" spans="71:92" x14ac:dyDescent="0.3">
      <c r="BS3645" s="32" t="str">
        <f>IF(Kiadasi_kiseroiv!$K$2=BT3645,BV3645,"")</f>
        <v/>
      </c>
      <c r="BT3645" s="34" t="str">
        <f t="shared" si="1030"/>
        <v/>
      </c>
      <c r="BU3645" s="32" t="str">
        <f t="shared" si="1031"/>
        <v/>
      </c>
      <c r="BV3645" s="32" t="str">
        <f t="shared" si="1032"/>
        <v/>
      </c>
      <c r="BW3645" s="32" t="str">
        <f t="shared" si="1033"/>
        <v/>
      </c>
      <c r="BX3645" s="32" t="str">
        <f t="shared" si="1034"/>
        <v/>
      </c>
      <c r="BY3645" s="32" t="str">
        <f t="shared" si="1035"/>
        <v/>
      </c>
      <c r="BZ3645" s="32" t="str">
        <f t="shared" si="1036"/>
        <v/>
      </c>
      <c r="CA3645" s="32" t="str">
        <f t="shared" si="1037"/>
        <v/>
      </c>
      <c r="CB3645" s="33">
        <f>IF(COUNTIF($CD$7:CD3645,CD3645)=1,CD3645,CD3645+COUNTIF($CD$6:CD3644,CD3645))</f>
        <v>58791</v>
      </c>
      <c r="CC3645" s="34">
        <f t="shared" si="1038"/>
        <v>55153</v>
      </c>
      <c r="CD3645" s="32">
        <f t="shared" si="1039"/>
        <v>55153</v>
      </c>
      <c r="CE3645" s="32">
        <f t="shared" si="1040"/>
        <v>0</v>
      </c>
      <c r="CF3645" s="32">
        <f t="shared" si="1041"/>
        <v>0</v>
      </c>
      <c r="CG3645" s="32" t="str">
        <f t="shared" si="1042"/>
        <v/>
      </c>
      <c r="CH3645" s="32">
        <v>3640</v>
      </c>
      <c r="CI3645" s="32" t="s">
        <v>6</v>
      </c>
      <c r="CJ3645" s="32" t="str">
        <f t="shared" si="1043"/>
        <v/>
      </c>
      <c r="CK3645" s="32" t="str">
        <f t="shared" si="1044"/>
        <v/>
      </c>
      <c r="CL3645" s="32" t="str">
        <f t="shared" si="1045"/>
        <v/>
      </c>
      <c r="CM3645" s="32" t="str">
        <f t="shared" si="1046"/>
        <v/>
      </c>
      <c r="CN3645" s="32" t="str">
        <f t="shared" si="1047"/>
        <v/>
      </c>
    </row>
    <row r="3646" spans="71:92" x14ac:dyDescent="0.3">
      <c r="BS3646" s="32" t="str">
        <f>IF(Kiadasi_kiseroiv!$K$2=BT3646,BV3646,"")</f>
        <v/>
      </c>
      <c r="BT3646" s="34" t="str">
        <f t="shared" si="1030"/>
        <v/>
      </c>
      <c r="BU3646" s="32" t="str">
        <f t="shared" si="1031"/>
        <v/>
      </c>
      <c r="BV3646" s="32" t="str">
        <f t="shared" si="1032"/>
        <v/>
      </c>
      <c r="BW3646" s="32" t="str">
        <f t="shared" si="1033"/>
        <v/>
      </c>
      <c r="BX3646" s="32" t="str">
        <f t="shared" si="1034"/>
        <v/>
      </c>
      <c r="BY3646" s="32" t="str">
        <f t="shared" si="1035"/>
        <v/>
      </c>
      <c r="BZ3646" s="32" t="str">
        <f t="shared" si="1036"/>
        <v/>
      </c>
      <c r="CA3646" s="32" t="str">
        <f t="shared" si="1037"/>
        <v/>
      </c>
      <c r="CB3646" s="33">
        <f>IF(COUNTIF($CD$7:CD3646,CD3646)=1,CD3646,CD3646+COUNTIF($CD$6:CD3645,CD3646))</f>
        <v>58792</v>
      </c>
      <c r="CC3646" s="34">
        <f t="shared" si="1038"/>
        <v>55153</v>
      </c>
      <c r="CD3646" s="32">
        <f t="shared" si="1039"/>
        <v>55153</v>
      </c>
      <c r="CE3646" s="32">
        <f t="shared" si="1040"/>
        <v>0</v>
      </c>
      <c r="CF3646" s="32">
        <f t="shared" si="1041"/>
        <v>0</v>
      </c>
      <c r="CG3646" s="32" t="str">
        <f t="shared" si="1042"/>
        <v/>
      </c>
      <c r="CH3646" s="32">
        <v>3641</v>
      </c>
      <c r="CI3646" s="32" t="s">
        <v>6</v>
      </c>
      <c r="CJ3646" s="32" t="str">
        <f t="shared" si="1043"/>
        <v/>
      </c>
      <c r="CK3646" s="32" t="str">
        <f t="shared" si="1044"/>
        <v/>
      </c>
      <c r="CL3646" s="32" t="str">
        <f t="shared" si="1045"/>
        <v/>
      </c>
      <c r="CM3646" s="32" t="str">
        <f t="shared" si="1046"/>
        <v/>
      </c>
      <c r="CN3646" s="32" t="str">
        <f t="shared" si="1047"/>
        <v/>
      </c>
    </row>
    <row r="3647" spans="71:92" x14ac:dyDescent="0.3">
      <c r="BS3647" s="32" t="str">
        <f>IF(Kiadasi_kiseroiv!$K$2=BT3647,BV3647,"")</f>
        <v/>
      </c>
      <c r="BT3647" s="34" t="str">
        <f t="shared" si="1030"/>
        <v/>
      </c>
      <c r="BU3647" s="32" t="str">
        <f t="shared" si="1031"/>
        <v/>
      </c>
      <c r="BV3647" s="32" t="str">
        <f t="shared" si="1032"/>
        <v/>
      </c>
      <c r="BW3647" s="32" t="str">
        <f t="shared" si="1033"/>
        <v/>
      </c>
      <c r="BX3647" s="32" t="str">
        <f t="shared" si="1034"/>
        <v/>
      </c>
      <c r="BY3647" s="32" t="str">
        <f t="shared" si="1035"/>
        <v/>
      </c>
      <c r="BZ3647" s="32" t="str">
        <f t="shared" si="1036"/>
        <v/>
      </c>
      <c r="CA3647" s="32" t="str">
        <f t="shared" si="1037"/>
        <v/>
      </c>
      <c r="CB3647" s="33">
        <f>IF(COUNTIF($CD$7:CD3647,CD3647)=1,CD3647,CD3647+COUNTIF($CD$6:CD3646,CD3647))</f>
        <v>58793</v>
      </c>
      <c r="CC3647" s="34">
        <f t="shared" si="1038"/>
        <v>55153</v>
      </c>
      <c r="CD3647" s="32">
        <f t="shared" si="1039"/>
        <v>55153</v>
      </c>
      <c r="CE3647" s="32">
        <f t="shared" si="1040"/>
        <v>0</v>
      </c>
      <c r="CF3647" s="32">
        <f t="shared" si="1041"/>
        <v>0</v>
      </c>
      <c r="CG3647" s="32" t="str">
        <f t="shared" si="1042"/>
        <v/>
      </c>
      <c r="CH3647" s="32">
        <v>3642</v>
      </c>
      <c r="CI3647" s="32" t="s">
        <v>6</v>
      </c>
      <c r="CJ3647" s="32" t="str">
        <f t="shared" si="1043"/>
        <v/>
      </c>
      <c r="CK3647" s="32" t="str">
        <f t="shared" si="1044"/>
        <v/>
      </c>
      <c r="CL3647" s="32" t="str">
        <f t="shared" si="1045"/>
        <v/>
      </c>
      <c r="CM3647" s="32" t="str">
        <f t="shared" si="1046"/>
        <v/>
      </c>
      <c r="CN3647" s="32" t="str">
        <f t="shared" si="1047"/>
        <v/>
      </c>
    </row>
    <row r="3648" spans="71:92" x14ac:dyDescent="0.3">
      <c r="BS3648" s="32" t="str">
        <f>IF(Kiadasi_kiseroiv!$K$2=BT3648,BV3648,"")</f>
        <v/>
      </c>
      <c r="BT3648" s="34" t="str">
        <f t="shared" si="1030"/>
        <v/>
      </c>
      <c r="BU3648" s="32" t="str">
        <f t="shared" si="1031"/>
        <v/>
      </c>
      <c r="BV3648" s="32" t="str">
        <f t="shared" si="1032"/>
        <v/>
      </c>
      <c r="BW3648" s="32" t="str">
        <f t="shared" si="1033"/>
        <v/>
      </c>
      <c r="BX3648" s="32" t="str">
        <f t="shared" si="1034"/>
        <v/>
      </c>
      <c r="BY3648" s="32" t="str">
        <f t="shared" si="1035"/>
        <v/>
      </c>
      <c r="BZ3648" s="32" t="str">
        <f t="shared" si="1036"/>
        <v/>
      </c>
      <c r="CA3648" s="32" t="str">
        <f t="shared" si="1037"/>
        <v/>
      </c>
      <c r="CB3648" s="33">
        <f>IF(COUNTIF($CD$7:CD3648,CD3648)=1,CD3648,CD3648+COUNTIF($CD$6:CD3647,CD3648))</f>
        <v>58794</v>
      </c>
      <c r="CC3648" s="34">
        <f t="shared" si="1038"/>
        <v>55153</v>
      </c>
      <c r="CD3648" s="32">
        <f t="shared" si="1039"/>
        <v>55153</v>
      </c>
      <c r="CE3648" s="32">
        <f t="shared" si="1040"/>
        <v>0</v>
      </c>
      <c r="CF3648" s="32">
        <f t="shared" si="1041"/>
        <v>0</v>
      </c>
      <c r="CG3648" s="32" t="str">
        <f t="shared" si="1042"/>
        <v/>
      </c>
      <c r="CH3648" s="32">
        <v>3643</v>
      </c>
      <c r="CI3648" s="32" t="s">
        <v>6</v>
      </c>
      <c r="CJ3648" s="32" t="str">
        <f t="shared" si="1043"/>
        <v/>
      </c>
      <c r="CK3648" s="32" t="str">
        <f t="shared" si="1044"/>
        <v/>
      </c>
      <c r="CL3648" s="32" t="str">
        <f t="shared" si="1045"/>
        <v/>
      </c>
      <c r="CM3648" s="32" t="str">
        <f t="shared" si="1046"/>
        <v/>
      </c>
      <c r="CN3648" s="32" t="str">
        <f t="shared" si="1047"/>
        <v/>
      </c>
    </row>
    <row r="3649" spans="71:92" x14ac:dyDescent="0.3">
      <c r="BS3649" s="32" t="str">
        <f>IF(Kiadasi_kiseroiv!$K$2=BT3649,BV3649,"")</f>
        <v/>
      </c>
      <c r="BT3649" s="34" t="str">
        <f t="shared" si="1030"/>
        <v/>
      </c>
      <c r="BU3649" s="32" t="str">
        <f t="shared" si="1031"/>
        <v/>
      </c>
      <c r="BV3649" s="32" t="str">
        <f t="shared" si="1032"/>
        <v/>
      </c>
      <c r="BW3649" s="32" t="str">
        <f t="shared" si="1033"/>
        <v/>
      </c>
      <c r="BX3649" s="32" t="str">
        <f t="shared" si="1034"/>
        <v/>
      </c>
      <c r="BY3649" s="32" t="str">
        <f t="shared" si="1035"/>
        <v/>
      </c>
      <c r="BZ3649" s="32" t="str">
        <f t="shared" si="1036"/>
        <v/>
      </c>
      <c r="CA3649" s="32" t="str">
        <f t="shared" si="1037"/>
        <v/>
      </c>
      <c r="CB3649" s="33">
        <f>IF(COUNTIF($CD$7:CD3649,CD3649)=1,CD3649,CD3649+COUNTIF($CD$6:CD3648,CD3649))</f>
        <v>58795</v>
      </c>
      <c r="CC3649" s="34">
        <f t="shared" si="1038"/>
        <v>55153</v>
      </c>
      <c r="CD3649" s="32">
        <f t="shared" si="1039"/>
        <v>55153</v>
      </c>
      <c r="CE3649" s="32">
        <f t="shared" si="1040"/>
        <v>0</v>
      </c>
      <c r="CF3649" s="32">
        <f t="shared" si="1041"/>
        <v>0</v>
      </c>
      <c r="CG3649" s="32" t="str">
        <f t="shared" si="1042"/>
        <v/>
      </c>
      <c r="CH3649" s="32">
        <v>3644</v>
      </c>
      <c r="CI3649" s="32" t="s">
        <v>6</v>
      </c>
      <c r="CJ3649" s="32" t="str">
        <f t="shared" si="1043"/>
        <v/>
      </c>
      <c r="CK3649" s="32" t="str">
        <f t="shared" si="1044"/>
        <v/>
      </c>
      <c r="CL3649" s="32" t="str">
        <f t="shared" si="1045"/>
        <v/>
      </c>
      <c r="CM3649" s="32" t="str">
        <f t="shared" si="1046"/>
        <v/>
      </c>
      <c r="CN3649" s="32" t="str">
        <f t="shared" si="1047"/>
        <v/>
      </c>
    </row>
    <row r="3650" spans="71:92" x14ac:dyDescent="0.3">
      <c r="BS3650" s="32" t="str">
        <f>IF(Kiadasi_kiseroiv!$K$2=BT3650,BV3650,"")</f>
        <v/>
      </c>
      <c r="BT3650" s="34" t="str">
        <f t="shared" si="1030"/>
        <v/>
      </c>
      <c r="BU3650" s="32" t="str">
        <f t="shared" si="1031"/>
        <v/>
      </c>
      <c r="BV3650" s="32" t="str">
        <f t="shared" si="1032"/>
        <v/>
      </c>
      <c r="BW3650" s="32" t="str">
        <f t="shared" si="1033"/>
        <v/>
      </c>
      <c r="BX3650" s="32" t="str">
        <f t="shared" si="1034"/>
        <v/>
      </c>
      <c r="BY3650" s="32" t="str">
        <f t="shared" si="1035"/>
        <v/>
      </c>
      <c r="BZ3650" s="32" t="str">
        <f t="shared" si="1036"/>
        <v/>
      </c>
      <c r="CA3650" s="32" t="str">
        <f t="shared" si="1037"/>
        <v/>
      </c>
      <c r="CB3650" s="33">
        <f>IF(COUNTIF($CD$7:CD3650,CD3650)=1,CD3650,CD3650+COUNTIF($CD$6:CD3649,CD3650))</f>
        <v>58796</v>
      </c>
      <c r="CC3650" s="34">
        <f t="shared" si="1038"/>
        <v>55153</v>
      </c>
      <c r="CD3650" s="32">
        <f t="shared" si="1039"/>
        <v>55153</v>
      </c>
      <c r="CE3650" s="32">
        <f t="shared" si="1040"/>
        <v>0</v>
      </c>
      <c r="CF3650" s="32">
        <f t="shared" si="1041"/>
        <v>0</v>
      </c>
      <c r="CG3650" s="32" t="str">
        <f t="shared" si="1042"/>
        <v/>
      </c>
      <c r="CH3650" s="32">
        <v>3645</v>
      </c>
      <c r="CI3650" s="32" t="s">
        <v>6</v>
      </c>
      <c r="CJ3650" s="32" t="str">
        <f t="shared" si="1043"/>
        <v/>
      </c>
      <c r="CK3650" s="32" t="str">
        <f t="shared" si="1044"/>
        <v/>
      </c>
      <c r="CL3650" s="32" t="str">
        <f t="shared" si="1045"/>
        <v/>
      </c>
      <c r="CM3650" s="32" t="str">
        <f t="shared" si="1046"/>
        <v/>
      </c>
      <c r="CN3650" s="32" t="str">
        <f t="shared" si="1047"/>
        <v/>
      </c>
    </row>
    <row r="3651" spans="71:92" x14ac:dyDescent="0.3">
      <c r="BS3651" s="32" t="str">
        <f>IF(Kiadasi_kiseroiv!$K$2=BT3651,BV3651,"")</f>
        <v/>
      </c>
      <c r="BT3651" s="34" t="str">
        <f t="shared" si="1030"/>
        <v/>
      </c>
      <c r="BU3651" s="32" t="str">
        <f t="shared" si="1031"/>
        <v/>
      </c>
      <c r="BV3651" s="32" t="str">
        <f t="shared" si="1032"/>
        <v/>
      </c>
      <c r="BW3651" s="32" t="str">
        <f t="shared" si="1033"/>
        <v/>
      </c>
      <c r="BX3651" s="32" t="str">
        <f t="shared" si="1034"/>
        <v/>
      </c>
      <c r="BY3651" s="32" t="str">
        <f t="shared" si="1035"/>
        <v/>
      </c>
      <c r="BZ3651" s="32" t="str">
        <f t="shared" si="1036"/>
        <v/>
      </c>
      <c r="CA3651" s="32" t="str">
        <f t="shared" si="1037"/>
        <v/>
      </c>
      <c r="CB3651" s="33">
        <f>IF(COUNTIF($CD$7:CD3651,CD3651)=1,CD3651,CD3651+COUNTIF($CD$6:CD3650,CD3651))</f>
        <v>58797</v>
      </c>
      <c r="CC3651" s="34">
        <f t="shared" si="1038"/>
        <v>55153</v>
      </c>
      <c r="CD3651" s="32">
        <f t="shared" si="1039"/>
        <v>55153</v>
      </c>
      <c r="CE3651" s="32">
        <f t="shared" si="1040"/>
        <v>0</v>
      </c>
      <c r="CF3651" s="32">
        <f t="shared" si="1041"/>
        <v>0</v>
      </c>
      <c r="CG3651" s="32" t="str">
        <f t="shared" si="1042"/>
        <v/>
      </c>
      <c r="CH3651" s="32">
        <v>3646</v>
      </c>
      <c r="CI3651" s="32" t="s">
        <v>6</v>
      </c>
      <c r="CJ3651" s="32" t="str">
        <f t="shared" si="1043"/>
        <v/>
      </c>
      <c r="CK3651" s="32" t="str">
        <f t="shared" si="1044"/>
        <v/>
      </c>
      <c r="CL3651" s="32" t="str">
        <f t="shared" si="1045"/>
        <v/>
      </c>
      <c r="CM3651" s="32" t="str">
        <f t="shared" si="1046"/>
        <v/>
      </c>
      <c r="CN3651" s="32" t="str">
        <f t="shared" si="1047"/>
        <v/>
      </c>
    </row>
    <row r="3652" spans="71:92" x14ac:dyDescent="0.3">
      <c r="BS3652" s="32" t="str">
        <f>IF(Kiadasi_kiseroiv!$K$2=BT3652,BV3652,"")</f>
        <v/>
      </c>
      <c r="BT3652" s="34" t="str">
        <f t="shared" si="1030"/>
        <v/>
      </c>
      <c r="BU3652" s="32" t="str">
        <f t="shared" si="1031"/>
        <v/>
      </c>
      <c r="BV3652" s="32" t="str">
        <f t="shared" si="1032"/>
        <v/>
      </c>
      <c r="BW3652" s="32" t="str">
        <f t="shared" si="1033"/>
        <v/>
      </c>
      <c r="BX3652" s="32" t="str">
        <f t="shared" si="1034"/>
        <v/>
      </c>
      <c r="BY3652" s="32" t="str">
        <f t="shared" si="1035"/>
        <v/>
      </c>
      <c r="BZ3652" s="32" t="str">
        <f t="shared" si="1036"/>
        <v/>
      </c>
      <c r="CA3652" s="32" t="str">
        <f t="shared" si="1037"/>
        <v/>
      </c>
      <c r="CB3652" s="33">
        <f>IF(COUNTIF($CD$7:CD3652,CD3652)=1,CD3652,CD3652+COUNTIF($CD$6:CD3651,CD3652))</f>
        <v>58798</v>
      </c>
      <c r="CC3652" s="34">
        <f t="shared" si="1038"/>
        <v>55153</v>
      </c>
      <c r="CD3652" s="32">
        <f t="shared" si="1039"/>
        <v>55153</v>
      </c>
      <c r="CE3652" s="32">
        <f t="shared" si="1040"/>
        <v>0</v>
      </c>
      <c r="CF3652" s="32">
        <f t="shared" si="1041"/>
        <v>0</v>
      </c>
      <c r="CG3652" s="32" t="str">
        <f t="shared" si="1042"/>
        <v/>
      </c>
      <c r="CH3652" s="32">
        <v>3647</v>
      </c>
      <c r="CI3652" s="32" t="s">
        <v>6</v>
      </c>
      <c r="CJ3652" s="32" t="str">
        <f t="shared" si="1043"/>
        <v/>
      </c>
      <c r="CK3652" s="32" t="str">
        <f t="shared" si="1044"/>
        <v/>
      </c>
      <c r="CL3652" s="32" t="str">
        <f t="shared" si="1045"/>
        <v/>
      </c>
      <c r="CM3652" s="32" t="str">
        <f t="shared" si="1046"/>
        <v/>
      </c>
      <c r="CN3652" s="32" t="str">
        <f t="shared" si="1047"/>
        <v/>
      </c>
    </row>
    <row r="3653" spans="71:92" x14ac:dyDescent="0.3">
      <c r="BS3653" s="32" t="str">
        <f>IF(Kiadasi_kiseroiv!$K$2=BT3653,BV3653,"")</f>
        <v/>
      </c>
      <c r="BT3653" s="34" t="str">
        <f t="shared" si="1030"/>
        <v/>
      </c>
      <c r="BU3653" s="32" t="str">
        <f t="shared" si="1031"/>
        <v/>
      </c>
      <c r="BV3653" s="32" t="str">
        <f t="shared" si="1032"/>
        <v/>
      </c>
      <c r="BW3653" s="32" t="str">
        <f t="shared" si="1033"/>
        <v/>
      </c>
      <c r="BX3653" s="32" t="str">
        <f t="shared" si="1034"/>
        <v/>
      </c>
      <c r="BY3653" s="32" t="str">
        <f t="shared" si="1035"/>
        <v/>
      </c>
      <c r="BZ3653" s="32" t="str">
        <f t="shared" si="1036"/>
        <v/>
      </c>
      <c r="CA3653" s="32" t="str">
        <f t="shared" si="1037"/>
        <v/>
      </c>
      <c r="CB3653" s="33">
        <f>IF(COUNTIF($CD$7:CD3653,CD3653)=1,CD3653,CD3653+COUNTIF($CD$6:CD3652,CD3653))</f>
        <v>58799</v>
      </c>
      <c r="CC3653" s="34">
        <f t="shared" si="1038"/>
        <v>55153</v>
      </c>
      <c r="CD3653" s="32">
        <f t="shared" si="1039"/>
        <v>55153</v>
      </c>
      <c r="CE3653" s="32">
        <f t="shared" si="1040"/>
        <v>0</v>
      </c>
      <c r="CF3653" s="32">
        <f t="shared" si="1041"/>
        <v>0</v>
      </c>
      <c r="CG3653" s="32" t="str">
        <f t="shared" si="1042"/>
        <v/>
      </c>
      <c r="CH3653" s="32">
        <v>3648</v>
      </c>
      <c r="CI3653" s="32" t="s">
        <v>6</v>
      </c>
      <c r="CJ3653" s="32" t="str">
        <f t="shared" si="1043"/>
        <v/>
      </c>
      <c r="CK3653" s="32" t="str">
        <f t="shared" si="1044"/>
        <v/>
      </c>
      <c r="CL3653" s="32" t="str">
        <f t="shared" si="1045"/>
        <v/>
      </c>
      <c r="CM3653" s="32" t="str">
        <f t="shared" si="1046"/>
        <v/>
      </c>
      <c r="CN3653" s="32" t="str">
        <f t="shared" si="1047"/>
        <v/>
      </c>
    </row>
    <row r="3654" spans="71:92" x14ac:dyDescent="0.3">
      <c r="BS3654" s="32" t="str">
        <f>IF(Kiadasi_kiseroiv!$K$2=BT3654,BV3654,"")</f>
        <v/>
      </c>
      <c r="BT3654" s="34" t="str">
        <f t="shared" si="1030"/>
        <v/>
      </c>
      <c r="BU3654" s="32" t="str">
        <f t="shared" si="1031"/>
        <v/>
      </c>
      <c r="BV3654" s="32" t="str">
        <f t="shared" si="1032"/>
        <v/>
      </c>
      <c r="BW3654" s="32" t="str">
        <f t="shared" si="1033"/>
        <v/>
      </c>
      <c r="BX3654" s="32" t="str">
        <f t="shared" si="1034"/>
        <v/>
      </c>
      <c r="BY3654" s="32" t="str">
        <f t="shared" si="1035"/>
        <v/>
      </c>
      <c r="BZ3654" s="32" t="str">
        <f t="shared" si="1036"/>
        <v/>
      </c>
      <c r="CA3654" s="32" t="str">
        <f t="shared" si="1037"/>
        <v/>
      </c>
      <c r="CB3654" s="33">
        <f>IF(COUNTIF($CD$7:CD3654,CD3654)=1,CD3654,CD3654+COUNTIF($CD$6:CD3653,CD3654))</f>
        <v>58800</v>
      </c>
      <c r="CC3654" s="34">
        <f t="shared" si="1038"/>
        <v>55153</v>
      </c>
      <c r="CD3654" s="32">
        <f t="shared" si="1039"/>
        <v>55153</v>
      </c>
      <c r="CE3654" s="32">
        <f t="shared" si="1040"/>
        <v>0</v>
      </c>
      <c r="CF3654" s="32">
        <f t="shared" si="1041"/>
        <v>0</v>
      </c>
      <c r="CG3654" s="32" t="str">
        <f t="shared" si="1042"/>
        <v/>
      </c>
      <c r="CH3654" s="32">
        <v>3649</v>
      </c>
      <c r="CI3654" s="32" t="s">
        <v>6</v>
      </c>
      <c r="CJ3654" s="32" t="str">
        <f t="shared" si="1043"/>
        <v/>
      </c>
      <c r="CK3654" s="32" t="str">
        <f t="shared" si="1044"/>
        <v/>
      </c>
      <c r="CL3654" s="32" t="str">
        <f t="shared" si="1045"/>
        <v/>
      </c>
      <c r="CM3654" s="32" t="str">
        <f t="shared" si="1046"/>
        <v/>
      </c>
      <c r="CN3654" s="32" t="str">
        <f t="shared" si="1047"/>
        <v/>
      </c>
    </row>
    <row r="3655" spans="71:92" x14ac:dyDescent="0.3">
      <c r="BS3655" s="32" t="str">
        <f>IF(Kiadasi_kiseroiv!$K$2=BT3655,BV3655,"")</f>
        <v/>
      </c>
      <c r="BT3655" s="34" t="str">
        <f t="shared" si="1030"/>
        <v/>
      </c>
      <c r="BU3655" s="32" t="str">
        <f t="shared" si="1031"/>
        <v/>
      </c>
      <c r="BV3655" s="32" t="str">
        <f t="shared" si="1032"/>
        <v/>
      </c>
      <c r="BW3655" s="32" t="str">
        <f t="shared" si="1033"/>
        <v/>
      </c>
      <c r="BX3655" s="32" t="str">
        <f t="shared" si="1034"/>
        <v/>
      </c>
      <c r="BY3655" s="32" t="str">
        <f t="shared" si="1035"/>
        <v/>
      </c>
      <c r="BZ3655" s="32" t="str">
        <f t="shared" si="1036"/>
        <v/>
      </c>
      <c r="CA3655" s="32" t="str">
        <f t="shared" si="1037"/>
        <v/>
      </c>
      <c r="CB3655" s="33">
        <f>IF(COUNTIF($CD$7:CD3655,CD3655)=1,CD3655,CD3655+COUNTIF($CD$6:CD3654,CD3655))</f>
        <v>58801</v>
      </c>
      <c r="CC3655" s="34">
        <f t="shared" si="1038"/>
        <v>55153</v>
      </c>
      <c r="CD3655" s="32">
        <f t="shared" si="1039"/>
        <v>55153</v>
      </c>
      <c r="CE3655" s="32">
        <f t="shared" si="1040"/>
        <v>0</v>
      </c>
      <c r="CF3655" s="32">
        <f t="shared" si="1041"/>
        <v>0</v>
      </c>
      <c r="CG3655" s="32" t="str">
        <f t="shared" si="1042"/>
        <v/>
      </c>
      <c r="CH3655" s="32">
        <v>3650</v>
      </c>
      <c r="CI3655" s="32" t="s">
        <v>6</v>
      </c>
      <c r="CJ3655" s="32" t="str">
        <f t="shared" si="1043"/>
        <v/>
      </c>
      <c r="CK3655" s="32" t="str">
        <f t="shared" si="1044"/>
        <v/>
      </c>
      <c r="CL3655" s="32" t="str">
        <f t="shared" si="1045"/>
        <v/>
      </c>
      <c r="CM3655" s="32" t="str">
        <f t="shared" si="1046"/>
        <v/>
      </c>
      <c r="CN3655" s="32" t="str">
        <f t="shared" si="1047"/>
        <v/>
      </c>
    </row>
    <row r="3656" spans="71:92" x14ac:dyDescent="0.3">
      <c r="BS3656" s="32" t="str">
        <f>IF(Kiadasi_kiseroiv!$K$2=BT3656,BV3656,"")</f>
        <v/>
      </c>
      <c r="BT3656" s="34" t="str">
        <f t="shared" si="1030"/>
        <v/>
      </c>
      <c r="BU3656" s="32" t="str">
        <f t="shared" si="1031"/>
        <v/>
      </c>
      <c r="BV3656" s="32" t="str">
        <f t="shared" si="1032"/>
        <v/>
      </c>
      <c r="BW3656" s="32" t="str">
        <f t="shared" si="1033"/>
        <v/>
      </c>
      <c r="BX3656" s="32" t="str">
        <f t="shared" si="1034"/>
        <v/>
      </c>
      <c r="BY3656" s="32" t="str">
        <f t="shared" si="1035"/>
        <v/>
      </c>
      <c r="BZ3656" s="32" t="str">
        <f t="shared" si="1036"/>
        <v/>
      </c>
      <c r="CA3656" s="32" t="str">
        <f t="shared" si="1037"/>
        <v/>
      </c>
      <c r="CB3656" s="33">
        <f>IF(COUNTIF($CD$7:CD3656,CD3656)=1,CD3656,CD3656+COUNTIF($CD$6:CD3655,CD3656))</f>
        <v>58802</v>
      </c>
      <c r="CC3656" s="34">
        <f t="shared" si="1038"/>
        <v>55153</v>
      </c>
      <c r="CD3656" s="32">
        <f t="shared" si="1039"/>
        <v>55153</v>
      </c>
      <c r="CE3656" s="32">
        <f t="shared" si="1040"/>
        <v>0</v>
      </c>
      <c r="CF3656" s="32">
        <f t="shared" si="1041"/>
        <v>0</v>
      </c>
      <c r="CG3656" s="32" t="str">
        <f t="shared" si="1042"/>
        <v/>
      </c>
      <c r="CH3656" s="32">
        <v>3651</v>
      </c>
      <c r="CI3656" s="32" t="s">
        <v>6</v>
      </c>
      <c r="CJ3656" s="32" t="str">
        <f t="shared" si="1043"/>
        <v/>
      </c>
      <c r="CK3656" s="32" t="str">
        <f t="shared" si="1044"/>
        <v/>
      </c>
      <c r="CL3656" s="32" t="str">
        <f t="shared" si="1045"/>
        <v/>
      </c>
      <c r="CM3656" s="32" t="str">
        <f t="shared" si="1046"/>
        <v/>
      </c>
      <c r="CN3656" s="32" t="str">
        <f t="shared" si="1047"/>
        <v/>
      </c>
    </row>
    <row r="3657" spans="71:92" x14ac:dyDescent="0.3">
      <c r="BS3657" s="32" t="str">
        <f>IF(Kiadasi_kiseroiv!$K$2=BT3657,BV3657,"")</f>
        <v/>
      </c>
      <c r="BT3657" s="34" t="str">
        <f t="shared" si="1030"/>
        <v/>
      </c>
      <c r="BU3657" s="32" t="str">
        <f t="shared" si="1031"/>
        <v/>
      </c>
      <c r="BV3657" s="32" t="str">
        <f t="shared" si="1032"/>
        <v/>
      </c>
      <c r="BW3657" s="32" t="str">
        <f t="shared" si="1033"/>
        <v/>
      </c>
      <c r="BX3657" s="32" t="str">
        <f t="shared" si="1034"/>
        <v/>
      </c>
      <c r="BY3657" s="32" t="str">
        <f t="shared" si="1035"/>
        <v/>
      </c>
      <c r="BZ3657" s="32" t="str">
        <f t="shared" si="1036"/>
        <v/>
      </c>
      <c r="CA3657" s="32" t="str">
        <f t="shared" si="1037"/>
        <v/>
      </c>
      <c r="CB3657" s="33">
        <f>IF(COUNTIF($CD$7:CD3657,CD3657)=1,CD3657,CD3657+COUNTIF($CD$6:CD3656,CD3657))</f>
        <v>58803</v>
      </c>
      <c r="CC3657" s="34">
        <f t="shared" si="1038"/>
        <v>55153</v>
      </c>
      <c r="CD3657" s="32">
        <f t="shared" si="1039"/>
        <v>55153</v>
      </c>
      <c r="CE3657" s="32">
        <f t="shared" si="1040"/>
        <v>0</v>
      </c>
      <c r="CF3657" s="32">
        <f t="shared" si="1041"/>
        <v>0</v>
      </c>
      <c r="CG3657" s="32" t="str">
        <f t="shared" si="1042"/>
        <v/>
      </c>
      <c r="CH3657" s="32">
        <v>3652</v>
      </c>
      <c r="CI3657" s="32" t="s">
        <v>6</v>
      </c>
      <c r="CJ3657" s="32" t="str">
        <f t="shared" si="1043"/>
        <v/>
      </c>
      <c r="CK3657" s="32" t="str">
        <f t="shared" si="1044"/>
        <v/>
      </c>
      <c r="CL3657" s="32" t="str">
        <f t="shared" si="1045"/>
        <v/>
      </c>
      <c r="CM3657" s="32" t="str">
        <f t="shared" si="1046"/>
        <v/>
      </c>
      <c r="CN3657" s="32" t="str">
        <f t="shared" si="1047"/>
        <v/>
      </c>
    </row>
    <row r="3658" spans="71:92" x14ac:dyDescent="0.3">
      <c r="BS3658" s="32" t="str">
        <f>IF(Kiadasi_kiseroiv!$K$2=BT3658,BV3658,"")</f>
        <v/>
      </c>
      <c r="BT3658" s="34" t="str">
        <f t="shared" si="1030"/>
        <v/>
      </c>
      <c r="BU3658" s="32" t="str">
        <f t="shared" si="1031"/>
        <v/>
      </c>
      <c r="BV3658" s="32" t="str">
        <f t="shared" si="1032"/>
        <v/>
      </c>
      <c r="BW3658" s="32" t="str">
        <f t="shared" si="1033"/>
        <v/>
      </c>
      <c r="BX3658" s="32" t="str">
        <f t="shared" si="1034"/>
        <v/>
      </c>
      <c r="BY3658" s="32" t="str">
        <f t="shared" si="1035"/>
        <v/>
      </c>
      <c r="BZ3658" s="32" t="str">
        <f t="shared" si="1036"/>
        <v/>
      </c>
      <c r="CA3658" s="32" t="str">
        <f t="shared" si="1037"/>
        <v/>
      </c>
      <c r="CB3658" s="33">
        <f>IF(COUNTIF($CD$7:CD3658,CD3658)=1,CD3658,CD3658+COUNTIF($CD$6:CD3657,CD3658))</f>
        <v>58804</v>
      </c>
      <c r="CC3658" s="34">
        <f t="shared" si="1038"/>
        <v>55153</v>
      </c>
      <c r="CD3658" s="32">
        <f t="shared" si="1039"/>
        <v>55153</v>
      </c>
      <c r="CE3658" s="32">
        <f t="shared" si="1040"/>
        <v>0</v>
      </c>
      <c r="CF3658" s="32">
        <f t="shared" si="1041"/>
        <v>0</v>
      </c>
      <c r="CG3658" s="32" t="str">
        <f t="shared" si="1042"/>
        <v/>
      </c>
      <c r="CH3658" s="32">
        <v>3653</v>
      </c>
      <c r="CI3658" s="32" t="s">
        <v>6</v>
      </c>
      <c r="CJ3658" s="32" t="str">
        <f t="shared" si="1043"/>
        <v/>
      </c>
      <c r="CK3658" s="32" t="str">
        <f t="shared" si="1044"/>
        <v/>
      </c>
      <c r="CL3658" s="32" t="str">
        <f t="shared" si="1045"/>
        <v/>
      </c>
      <c r="CM3658" s="32" t="str">
        <f t="shared" si="1046"/>
        <v/>
      </c>
      <c r="CN3658" s="32" t="str">
        <f t="shared" si="1047"/>
        <v/>
      </c>
    </row>
    <row r="3659" spans="71:92" x14ac:dyDescent="0.3">
      <c r="BS3659" s="32" t="str">
        <f>IF(Kiadasi_kiseroiv!$K$2=BT3659,BV3659,"")</f>
        <v/>
      </c>
      <c r="BT3659" s="34" t="str">
        <f t="shared" si="1030"/>
        <v/>
      </c>
      <c r="BU3659" s="32" t="str">
        <f t="shared" si="1031"/>
        <v/>
      </c>
      <c r="BV3659" s="32" t="str">
        <f t="shared" si="1032"/>
        <v/>
      </c>
      <c r="BW3659" s="32" t="str">
        <f t="shared" si="1033"/>
        <v/>
      </c>
      <c r="BX3659" s="32" t="str">
        <f t="shared" si="1034"/>
        <v/>
      </c>
      <c r="BY3659" s="32" t="str">
        <f t="shared" si="1035"/>
        <v/>
      </c>
      <c r="BZ3659" s="32" t="str">
        <f t="shared" si="1036"/>
        <v/>
      </c>
      <c r="CA3659" s="32" t="str">
        <f t="shared" si="1037"/>
        <v/>
      </c>
      <c r="CB3659" s="33">
        <f>IF(COUNTIF($CD$7:CD3659,CD3659)=1,CD3659,CD3659+COUNTIF($CD$6:CD3658,CD3659))</f>
        <v>58805</v>
      </c>
      <c r="CC3659" s="34">
        <f t="shared" si="1038"/>
        <v>55153</v>
      </c>
      <c r="CD3659" s="32">
        <f t="shared" si="1039"/>
        <v>55153</v>
      </c>
      <c r="CE3659" s="32">
        <f t="shared" si="1040"/>
        <v>0</v>
      </c>
      <c r="CF3659" s="32">
        <f t="shared" si="1041"/>
        <v>0</v>
      </c>
      <c r="CG3659" s="32" t="str">
        <f t="shared" si="1042"/>
        <v/>
      </c>
      <c r="CH3659" s="32">
        <v>3654</v>
      </c>
      <c r="CI3659" s="32" t="s">
        <v>6</v>
      </c>
      <c r="CJ3659" s="32" t="str">
        <f t="shared" si="1043"/>
        <v/>
      </c>
      <c r="CK3659" s="32" t="str">
        <f t="shared" si="1044"/>
        <v/>
      </c>
      <c r="CL3659" s="32" t="str">
        <f t="shared" si="1045"/>
        <v/>
      </c>
      <c r="CM3659" s="32" t="str">
        <f t="shared" si="1046"/>
        <v/>
      </c>
      <c r="CN3659" s="32" t="str">
        <f t="shared" si="1047"/>
        <v/>
      </c>
    </row>
    <row r="3660" spans="71:92" x14ac:dyDescent="0.3">
      <c r="BS3660" s="32" t="str">
        <f>IF(Kiadasi_kiseroiv!$K$2=BT3660,BV3660,"")</f>
        <v/>
      </c>
      <c r="BT3660" s="34" t="str">
        <f t="shared" si="1030"/>
        <v/>
      </c>
      <c r="BU3660" s="32" t="str">
        <f t="shared" si="1031"/>
        <v/>
      </c>
      <c r="BV3660" s="32" t="str">
        <f t="shared" si="1032"/>
        <v/>
      </c>
      <c r="BW3660" s="32" t="str">
        <f t="shared" si="1033"/>
        <v/>
      </c>
      <c r="BX3660" s="32" t="str">
        <f t="shared" si="1034"/>
        <v/>
      </c>
      <c r="BY3660" s="32" t="str">
        <f t="shared" si="1035"/>
        <v/>
      </c>
      <c r="BZ3660" s="32" t="str">
        <f t="shared" si="1036"/>
        <v/>
      </c>
      <c r="CA3660" s="32" t="str">
        <f t="shared" si="1037"/>
        <v/>
      </c>
      <c r="CB3660" s="33">
        <f>IF(COUNTIF($CD$7:CD3660,CD3660)=1,CD3660,CD3660+COUNTIF($CD$6:CD3659,CD3660))</f>
        <v>58806</v>
      </c>
      <c r="CC3660" s="34">
        <f t="shared" si="1038"/>
        <v>55153</v>
      </c>
      <c r="CD3660" s="32">
        <f t="shared" si="1039"/>
        <v>55153</v>
      </c>
      <c r="CE3660" s="32">
        <f t="shared" si="1040"/>
        <v>0</v>
      </c>
      <c r="CF3660" s="32">
        <f t="shared" si="1041"/>
        <v>0</v>
      </c>
      <c r="CG3660" s="32" t="str">
        <f t="shared" si="1042"/>
        <v/>
      </c>
      <c r="CH3660" s="32">
        <v>3655</v>
      </c>
      <c r="CI3660" s="32" t="s">
        <v>6</v>
      </c>
      <c r="CJ3660" s="32" t="str">
        <f t="shared" si="1043"/>
        <v/>
      </c>
      <c r="CK3660" s="32" t="str">
        <f t="shared" si="1044"/>
        <v/>
      </c>
      <c r="CL3660" s="32" t="str">
        <f t="shared" si="1045"/>
        <v/>
      </c>
      <c r="CM3660" s="32" t="str">
        <f t="shared" si="1046"/>
        <v/>
      </c>
      <c r="CN3660" s="32" t="str">
        <f t="shared" si="1047"/>
        <v/>
      </c>
    </row>
    <row r="3661" spans="71:92" x14ac:dyDescent="0.3">
      <c r="BS3661" s="32" t="str">
        <f>IF(Kiadasi_kiseroiv!$K$2=BT3661,BV3661,"")</f>
        <v/>
      </c>
      <c r="BT3661" s="34" t="str">
        <f t="shared" si="1030"/>
        <v/>
      </c>
      <c r="BU3661" s="32" t="str">
        <f t="shared" si="1031"/>
        <v/>
      </c>
      <c r="BV3661" s="32" t="str">
        <f t="shared" si="1032"/>
        <v/>
      </c>
      <c r="BW3661" s="32" t="str">
        <f t="shared" si="1033"/>
        <v/>
      </c>
      <c r="BX3661" s="32" t="str">
        <f t="shared" si="1034"/>
        <v/>
      </c>
      <c r="BY3661" s="32" t="str">
        <f t="shared" si="1035"/>
        <v/>
      </c>
      <c r="BZ3661" s="32" t="str">
        <f t="shared" si="1036"/>
        <v/>
      </c>
      <c r="CA3661" s="32" t="str">
        <f t="shared" si="1037"/>
        <v/>
      </c>
      <c r="CB3661" s="33">
        <f>IF(COUNTIF($CD$7:CD3661,CD3661)=1,CD3661,CD3661+COUNTIF($CD$6:CD3660,CD3661))</f>
        <v>58807</v>
      </c>
      <c r="CC3661" s="34">
        <f t="shared" si="1038"/>
        <v>55153</v>
      </c>
      <c r="CD3661" s="32">
        <f t="shared" si="1039"/>
        <v>55153</v>
      </c>
      <c r="CE3661" s="32">
        <f t="shared" si="1040"/>
        <v>0</v>
      </c>
      <c r="CF3661" s="32">
        <f t="shared" si="1041"/>
        <v>0</v>
      </c>
      <c r="CG3661" s="32" t="str">
        <f t="shared" si="1042"/>
        <v/>
      </c>
      <c r="CH3661" s="32">
        <v>3656</v>
      </c>
      <c r="CI3661" s="32" t="s">
        <v>6</v>
      </c>
      <c r="CJ3661" s="32" t="str">
        <f t="shared" si="1043"/>
        <v/>
      </c>
      <c r="CK3661" s="32" t="str">
        <f t="shared" si="1044"/>
        <v/>
      </c>
      <c r="CL3661" s="32" t="str">
        <f t="shared" si="1045"/>
        <v/>
      </c>
      <c r="CM3661" s="32" t="str">
        <f t="shared" si="1046"/>
        <v/>
      </c>
      <c r="CN3661" s="32" t="str">
        <f t="shared" si="1047"/>
        <v/>
      </c>
    </row>
    <row r="3662" spans="71:92" x14ac:dyDescent="0.3">
      <c r="BS3662" s="32" t="str">
        <f>IF(Kiadasi_kiseroiv!$K$2=BT3662,BV3662,"")</f>
        <v/>
      </c>
      <c r="BT3662" s="34" t="str">
        <f t="shared" si="1030"/>
        <v/>
      </c>
      <c r="BU3662" s="32" t="str">
        <f t="shared" si="1031"/>
        <v/>
      </c>
      <c r="BV3662" s="32" t="str">
        <f t="shared" si="1032"/>
        <v/>
      </c>
      <c r="BW3662" s="32" t="str">
        <f t="shared" si="1033"/>
        <v/>
      </c>
      <c r="BX3662" s="32" t="str">
        <f t="shared" si="1034"/>
        <v/>
      </c>
      <c r="BY3662" s="32" t="str">
        <f t="shared" si="1035"/>
        <v/>
      </c>
      <c r="BZ3662" s="32" t="str">
        <f t="shared" si="1036"/>
        <v/>
      </c>
      <c r="CA3662" s="32" t="str">
        <f t="shared" si="1037"/>
        <v/>
      </c>
      <c r="CB3662" s="33">
        <f>IF(COUNTIF($CD$7:CD3662,CD3662)=1,CD3662,CD3662+COUNTIF($CD$6:CD3661,CD3662))</f>
        <v>58808</v>
      </c>
      <c r="CC3662" s="34">
        <f t="shared" si="1038"/>
        <v>55153</v>
      </c>
      <c r="CD3662" s="32">
        <f t="shared" si="1039"/>
        <v>55153</v>
      </c>
      <c r="CE3662" s="32">
        <f t="shared" si="1040"/>
        <v>0</v>
      </c>
      <c r="CF3662" s="32">
        <f t="shared" si="1041"/>
        <v>0</v>
      </c>
      <c r="CG3662" s="32" t="str">
        <f t="shared" si="1042"/>
        <v/>
      </c>
      <c r="CH3662" s="32">
        <v>3657</v>
      </c>
      <c r="CI3662" s="32" t="s">
        <v>6</v>
      </c>
      <c r="CJ3662" s="32" t="str">
        <f t="shared" si="1043"/>
        <v/>
      </c>
      <c r="CK3662" s="32" t="str">
        <f t="shared" si="1044"/>
        <v/>
      </c>
      <c r="CL3662" s="32" t="str">
        <f t="shared" si="1045"/>
        <v/>
      </c>
      <c r="CM3662" s="32" t="str">
        <f t="shared" si="1046"/>
        <v/>
      </c>
      <c r="CN3662" s="32" t="str">
        <f t="shared" si="1047"/>
        <v/>
      </c>
    </row>
    <row r="3663" spans="71:92" x14ac:dyDescent="0.3">
      <c r="BS3663" s="32" t="str">
        <f>IF(Kiadasi_kiseroiv!$K$2=BT3663,BV3663,"")</f>
        <v/>
      </c>
      <c r="BT3663" s="34" t="str">
        <f t="shared" si="1030"/>
        <v/>
      </c>
      <c r="BU3663" s="32" t="str">
        <f t="shared" si="1031"/>
        <v/>
      </c>
      <c r="BV3663" s="32" t="str">
        <f t="shared" si="1032"/>
        <v/>
      </c>
      <c r="BW3663" s="32" t="str">
        <f t="shared" si="1033"/>
        <v/>
      </c>
      <c r="BX3663" s="32" t="str">
        <f t="shared" si="1034"/>
        <v/>
      </c>
      <c r="BY3663" s="32" t="str">
        <f t="shared" si="1035"/>
        <v/>
      </c>
      <c r="BZ3663" s="32" t="str">
        <f t="shared" si="1036"/>
        <v/>
      </c>
      <c r="CA3663" s="32" t="str">
        <f t="shared" si="1037"/>
        <v/>
      </c>
      <c r="CB3663" s="33">
        <f>IF(COUNTIF($CD$7:CD3663,CD3663)=1,CD3663,CD3663+COUNTIF($CD$6:CD3662,CD3663))</f>
        <v>58809</v>
      </c>
      <c r="CC3663" s="34">
        <f t="shared" si="1038"/>
        <v>55153</v>
      </c>
      <c r="CD3663" s="32">
        <f t="shared" si="1039"/>
        <v>55153</v>
      </c>
      <c r="CE3663" s="32">
        <f t="shared" si="1040"/>
        <v>0</v>
      </c>
      <c r="CF3663" s="32">
        <f t="shared" si="1041"/>
        <v>0</v>
      </c>
      <c r="CG3663" s="32" t="str">
        <f t="shared" si="1042"/>
        <v/>
      </c>
      <c r="CH3663" s="32">
        <v>3658</v>
      </c>
      <c r="CI3663" s="32" t="s">
        <v>6</v>
      </c>
      <c r="CJ3663" s="32" t="str">
        <f t="shared" si="1043"/>
        <v/>
      </c>
      <c r="CK3663" s="32" t="str">
        <f t="shared" si="1044"/>
        <v/>
      </c>
      <c r="CL3663" s="32" t="str">
        <f t="shared" si="1045"/>
        <v/>
      </c>
      <c r="CM3663" s="32" t="str">
        <f t="shared" si="1046"/>
        <v/>
      </c>
      <c r="CN3663" s="32" t="str">
        <f t="shared" si="1047"/>
        <v/>
      </c>
    </row>
    <row r="3664" spans="71:92" x14ac:dyDescent="0.3">
      <c r="BS3664" s="32" t="str">
        <f>IF(Kiadasi_kiseroiv!$K$2=BT3664,BV3664,"")</f>
        <v/>
      </c>
      <c r="BT3664" s="34" t="str">
        <f t="shared" si="1030"/>
        <v/>
      </c>
      <c r="BU3664" s="32" t="str">
        <f t="shared" si="1031"/>
        <v/>
      </c>
      <c r="BV3664" s="32" t="str">
        <f t="shared" si="1032"/>
        <v/>
      </c>
      <c r="BW3664" s="32" t="str">
        <f t="shared" si="1033"/>
        <v/>
      </c>
      <c r="BX3664" s="32" t="str">
        <f t="shared" si="1034"/>
        <v/>
      </c>
      <c r="BY3664" s="32" t="str">
        <f t="shared" si="1035"/>
        <v/>
      </c>
      <c r="BZ3664" s="32" t="str">
        <f t="shared" si="1036"/>
        <v/>
      </c>
      <c r="CA3664" s="32" t="str">
        <f t="shared" si="1037"/>
        <v/>
      </c>
      <c r="CB3664" s="33">
        <f>IF(COUNTIF($CD$7:CD3664,CD3664)=1,CD3664,CD3664+COUNTIF($CD$6:CD3663,CD3664))</f>
        <v>58810</v>
      </c>
      <c r="CC3664" s="34">
        <f t="shared" si="1038"/>
        <v>55153</v>
      </c>
      <c r="CD3664" s="32">
        <f t="shared" si="1039"/>
        <v>55153</v>
      </c>
      <c r="CE3664" s="32">
        <f t="shared" si="1040"/>
        <v>0</v>
      </c>
      <c r="CF3664" s="32">
        <f t="shared" si="1041"/>
        <v>0</v>
      </c>
      <c r="CG3664" s="32" t="str">
        <f t="shared" si="1042"/>
        <v/>
      </c>
      <c r="CH3664" s="32">
        <v>3659</v>
      </c>
      <c r="CI3664" s="32" t="s">
        <v>6</v>
      </c>
      <c r="CJ3664" s="32" t="str">
        <f t="shared" si="1043"/>
        <v/>
      </c>
      <c r="CK3664" s="32" t="str">
        <f t="shared" si="1044"/>
        <v/>
      </c>
      <c r="CL3664" s="32" t="str">
        <f t="shared" si="1045"/>
        <v/>
      </c>
      <c r="CM3664" s="32" t="str">
        <f t="shared" si="1046"/>
        <v/>
      </c>
      <c r="CN3664" s="32" t="str">
        <f t="shared" si="1047"/>
        <v/>
      </c>
    </row>
    <row r="3665" spans="71:92" x14ac:dyDescent="0.3">
      <c r="BS3665" s="32" t="str">
        <f>IF(Kiadasi_kiseroiv!$K$2=BT3665,BV3665,"")</f>
        <v/>
      </c>
      <c r="BT3665" s="34" t="str">
        <f t="shared" si="1030"/>
        <v/>
      </c>
      <c r="BU3665" s="32" t="str">
        <f t="shared" si="1031"/>
        <v/>
      </c>
      <c r="BV3665" s="32" t="str">
        <f t="shared" si="1032"/>
        <v/>
      </c>
      <c r="BW3665" s="32" t="str">
        <f t="shared" si="1033"/>
        <v/>
      </c>
      <c r="BX3665" s="32" t="str">
        <f t="shared" si="1034"/>
        <v/>
      </c>
      <c r="BY3665" s="32" t="str">
        <f t="shared" si="1035"/>
        <v/>
      </c>
      <c r="BZ3665" s="32" t="str">
        <f t="shared" si="1036"/>
        <v/>
      </c>
      <c r="CA3665" s="32" t="str">
        <f t="shared" si="1037"/>
        <v/>
      </c>
      <c r="CB3665" s="33">
        <f>IF(COUNTIF($CD$7:CD3665,CD3665)=1,CD3665,CD3665+COUNTIF($CD$6:CD3664,CD3665))</f>
        <v>58811</v>
      </c>
      <c r="CC3665" s="34">
        <f t="shared" si="1038"/>
        <v>55153</v>
      </c>
      <c r="CD3665" s="32">
        <f t="shared" si="1039"/>
        <v>55153</v>
      </c>
      <c r="CE3665" s="32">
        <f t="shared" si="1040"/>
        <v>0</v>
      </c>
      <c r="CF3665" s="32">
        <f t="shared" si="1041"/>
        <v>0</v>
      </c>
      <c r="CG3665" s="32" t="str">
        <f t="shared" si="1042"/>
        <v/>
      </c>
      <c r="CH3665" s="32">
        <v>3660</v>
      </c>
      <c r="CI3665" s="32" t="s">
        <v>6</v>
      </c>
      <c r="CJ3665" s="32" t="str">
        <f t="shared" si="1043"/>
        <v/>
      </c>
      <c r="CK3665" s="32" t="str">
        <f t="shared" si="1044"/>
        <v/>
      </c>
      <c r="CL3665" s="32" t="str">
        <f t="shared" si="1045"/>
        <v/>
      </c>
      <c r="CM3665" s="32" t="str">
        <f t="shared" si="1046"/>
        <v/>
      </c>
      <c r="CN3665" s="32" t="str">
        <f t="shared" si="1047"/>
        <v/>
      </c>
    </row>
    <row r="3666" spans="71:92" x14ac:dyDescent="0.3">
      <c r="BS3666" s="32" t="str">
        <f>IF(Kiadasi_kiseroiv!$K$2=BT3666,BV3666,"")</f>
        <v/>
      </c>
      <c r="BT3666" s="34" t="str">
        <f t="shared" si="1030"/>
        <v/>
      </c>
      <c r="BU3666" s="32" t="str">
        <f t="shared" si="1031"/>
        <v/>
      </c>
      <c r="BV3666" s="32" t="str">
        <f t="shared" si="1032"/>
        <v/>
      </c>
      <c r="BW3666" s="32" t="str">
        <f t="shared" si="1033"/>
        <v/>
      </c>
      <c r="BX3666" s="32" t="str">
        <f t="shared" si="1034"/>
        <v/>
      </c>
      <c r="BY3666" s="32" t="str">
        <f t="shared" si="1035"/>
        <v/>
      </c>
      <c r="BZ3666" s="32" t="str">
        <f t="shared" si="1036"/>
        <v/>
      </c>
      <c r="CA3666" s="32" t="str">
        <f t="shared" si="1037"/>
        <v/>
      </c>
      <c r="CB3666" s="33">
        <f>IF(COUNTIF($CD$7:CD3666,CD3666)=1,CD3666,CD3666+COUNTIF($CD$6:CD3665,CD3666))</f>
        <v>58812</v>
      </c>
      <c r="CC3666" s="34">
        <f t="shared" si="1038"/>
        <v>55153</v>
      </c>
      <c r="CD3666" s="32">
        <f t="shared" si="1039"/>
        <v>55153</v>
      </c>
      <c r="CE3666" s="32">
        <f t="shared" si="1040"/>
        <v>0</v>
      </c>
      <c r="CF3666" s="32">
        <f t="shared" si="1041"/>
        <v>0</v>
      </c>
      <c r="CG3666" s="32" t="str">
        <f t="shared" si="1042"/>
        <v/>
      </c>
      <c r="CH3666" s="32">
        <v>3661</v>
      </c>
      <c r="CI3666" s="32" t="s">
        <v>6</v>
      </c>
      <c r="CJ3666" s="32" t="str">
        <f t="shared" si="1043"/>
        <v/>
      </c>
      <c r="CK3666" s="32" t="str">
        <f t="shared" si="1044"/>
        <v/>
      </c>
      <c r="CL3666" s="32" t="str">
        <f t="shared" si="1045"/>
        <v/>
      </c>
      <c r="CM3666" s="32" t="str">
        <f t="shared" si="1046"/>
        <v/>
      </c>
      <c r="CN3666" s="32" t="str">
        <f t="shared" si="1047"/>
        <v/>
      </c>
    </row>
    <row r="3667" spans="71:92" x14ac:dyDescent="0.3">
      <c r="BS3667" s="32" t="str">
        <f>IF(Kiadasi_kiseroiv!$K$2=BT3667,BV3667,"")</f>
        <v/>
      </c>
      <c r="BT3667" s="34" t="str">
        <f t="shared" si="1030"/>
        <v/>
      </c>
      <c r="BU3667" s="32" t="str">
        <f t="shared" si="1031"/>
        <v/>
      </c>
      <c r="BV3667" s="32" t="str">
        <f t="shared" si="1032"/>
        <v/>
      </c>
      <c r="BW3667" s="32" t="str">
        <f t="shared" si="1033"/>
        <v/>
      </c>
      <c r="BX3667" s="32" t="str">
        <f t="shared" si="1034"/>
        <v/>
      </c>
      <c r="BY3667" s="32" t="str">
        <f t="shared" si="1035"/>
        <v/>
      </c>
      <c r="BZ3667" s="32" t="str">
        <f t="shared" si="1036"/>
        <v/>
      </c>
      <c r="CA3667" s="32" t="str">
        <f t="shared" si="1037"/>
        <v/>
      </c>
      <c r="CB3667" s="33">
        <f>IF(COUNTIF($CD$7:CD3667,CD3667)=1,CD3667,CD3667+COUNTIF($CD$6:CD3666,CD3667))</f>
        <v>58813</v>
      </c>
      <c r="CC3667" s="34">
        <f t="shared" si="1038"/>
        <v>55153</v>
      </c>
      <c r="CD3667" s="32">
        <f t="shared" si="1039"/>
        <v>55153</v>
      </c>
      <c r="CE3667" s="32">
        <f t="shared" si="1040"/>
        <v>0</v>
      </c>
      <c r="CF3667" s="32">
        <f t="shared" si="1041"/>
        <v>0</v>
      </c>
      <c r="CG3667" s="32" t="str">
        <f t="shared" si="1042"/>
        <v/>
      </c>
      <c r="CH3667" s="32">
        <v>3662</v>
      </c>
      <c r="CI3667" s="32" t="s">
        <v>6</v>
      </c>
      <c r="CJ3667" s="32" t="str">
        <f t="shared" si="1043"/>
        <v/>
      </c>
      <c r="CK3667" s="32" t="str">
        <f t="shared" si="1044"/>
        <v/>
      </c>
      <c r="CL3667" s="32" t="str">
        <f t="shared" si="1045"/>
        <v/>
      </c>
      <c r="CM3667" s="32" t="str">
        <f t="shared" si="1046"/>
        <v/>
      </c>
      <c r="CN3667" s="32" t="str">
        <f t="shared" si="1047"/>
        <v/>
      </c>
    </row>
    <row r="3668" spans="71:92" x14ac:dyDescent="0.3">
      <c r="BS3668" s="32" t="str">
        <f>IF(Kiadasi_kiseroiv!$K$2=BT3668,BV3668,"")</f>
        <v/>
      </c>
      <c r="BT3668" s="34" t="str">
        <f t="shared" si="1030"/>
        <v/>
      </c>
      <c r="BU3668" s="32" t="str">
        <f t="shared" si="1031"/>
        <v/>
      </c>
      <c r="BV3668" s="32" t="str">
        <f t="shared" si="1032"/>
        <v/>
      </c>
      <c r="BW3668" s="32" t="str">
        <f t="shared" si="1033"/>
        <v/>
      </c>
      <c r="BX3668" s="32" t="str">
        <f t="shared" si="1034"/>
        <v/>
      </c>
      <c r="BY3668" s="32" t="str">
        <f t="shared" si="1035"/>
        <v/>
      </c>
      <c r="BZ3668" s="32" t="str">
        <f t="shared" si="1036"/>
        <v/>
      </c>
      <c r="CA3668" s="32" t="str">
        <f t="shared" si="1037"/>
        <v/>
      </c>
      <c r="CB3668" s="33">
        <f>IF(COUNTIF($CD$7:CD3668,CD3668)=1,CD3668,CD3668+COUNTIF($CD$6:CD3667,CD3668))</f>
        <v>58814</v>
      </c>
      <c r="CC3668" s="34">
        <f t="shared" si="1038"/>
        <v>55153</v>
      </c>
      <c r="CD3668" s="32">
        <f t="shared" si="1039"/>
        <v>55153</v>
      </c>
      <c r="CE3668" s="32">
        <f t="shared" si="1040"/>
        <v>0</v>
      </c>
      <c r="CF3668" s="32">
        <f t="shared" si="1041"/>
        <v>0</v>
      </c>
      <c r="CG3668" s="32" t="str">
        <f t="shared" si="1042"/>
        <v/>
      </c>
      <c r="CH3668" s="32">
        <v>3663</v>
      </c>
      <c r="CI3668" s="32" t="s">
        <v>6</v>
      </c>
      <c r="CJ3668" s="32" t="str">
        <f t="shared" si="1043"/>
        <v/>
      </c>
      <c r="CK3668" s="32" t="str">
        <f t="shared" si="1044"/>
        <v/>
      </c>
      <c r="CL3668" s="32" t="str">
        <f t="shared" si="1045"/>
        <v/>
      </c>
      <c r="CM3668" s="32" t="str">
        <f t="shared" si="1046"/>
        <v/>
      </c>
      <c r="CN3668" s="32" t="str">
        <f t="shared" si="1047"/>
        <v/>
      </c>
    </row>
    <row r="3669" spans="71:92" x14ac:dyDescent="0.3">
      <c r="BS3669" s="32" t="str">
        <f>IF(Kiadasi_kiseroiv!$K$2=BT3669,BV3669,"")</f>
        <v/>
      </c>
      <c r="BT3669" s="34" t="str">
        <f t="shared" si="1030"/>
        <v/>
      </c>
      <c r="BU3669" s="32" t="str">
        <f t="shared" si="1031"/>
        <v/>
      </c>
      <c r="BV3669" s="32" t="str">
        <f t="shared" si="1032"/>
        <v/>
      </c>
      <c r="BW3669" s="32" t="str">
        <f t="shared" si="1033"/>
        <v/>
      </c>
      <c r="BX3669" s="32" t="str">
        <f t="shared" si="1034"/>
        <v/>
      </c>
      <c r="BY3669" s="32" t="str">
        <f t="shared" si="1035"/>
        <v/>
      </c>
      <c r="BZ3669" s="32" t="str">
        <f t="shared" si="1036"/>
        <v/>
      </c>
      <c r="CA3669" s="32" t="str">
        <f t="shared" si="1037"/>
        <v/>
      </c>
      <c r="CB3669" s="33">
        <f>IF(COUNTIF($CD$7:CD3669,CD3669)=1,CD3669,CD3669+COUNTIF($CD$6:CD3668,CD3669))</f>
        <v>58815</v>
      </c>
      <c r="CC3669" s="34">
        <f t="shared" si="1038"/>
        <v>55153</v>
      </c>
      <c r="CD3669" s="32">
        <f t="shared" si="1039"/>
        <v>55153</v>
      </c>
      <c r="CE3669" s="32">
        <f t="shared" si="1040"/>
        <v>0</v>
      </c>
      <c r="CF3669" s="32">
        <f t="shared" si="1041"/>
        <v>0</v>
      </c>
      <c r="CG3669" s="32" t="str">
        <f t="shared" si="1042"/>
        <v/>
      </c>
      <c r="CH3669" s="32">
        <v>3664</v>
      </c>
      <c r="CI3669" s="32" t="s">
        <v>6</v>
      </c>
      <c r="CJ3669" s="32" t="str">
        <f t="shared" si="1043"/>
        <v/>
      </c>
      <c r="CK3669" s="32" t="str">
        <f t="shared" si="1044"/>
        <v/>
      </c>
      <c r="CL3669" s="32" t="str">
        <f t="shared" si="1045"/>
        <v/>
      </c>
      <c r="CM3669" s="32" t="str">
        <f t="shared" si="1046"/>
        <v/>
      </c>
      <c r="CN3669" s="32" t="str">
        <f t="shared" si="1047"/>
        <v/>
      </c>
    </row>
    <row r="3670" spans="71:92" x14ac:dyDescent="0.3">
      <c r="BS3670" s="32" t="str">
        <f>IF(Kiadasi_kiseroiv!$K$2=BT3670,BV3670,"")</f>
        <v/>
      </c>
      <c r="BT3670" s="34" t="str">
        <f t="shared" si="1030"/>
        <v/>
      </c>
      <c r="BU3670" s="32" t="str">
        <f t="shared" si="1031"/>
        <v/>
      </c>
      <c r="BV3670" s="32" t="str">
        <f t="shared" si="1032"/>
        <v/>
      </c>
      <c r="BW3670" s="32" t="str">
        <f t="shared" si="1033"/>
        <v/>
      </c>
      <c r="BX3670" s="32" t="str">
        <f t="shared" si="1034"/>
        <v/>
      </c>
      <c r="BY3670" s="32" t="str">
        <f t="shared" si="1035"/>
        <v/>
      </c>
      <c r="BZ3670" s="32" t="str">
        <f t="shared" si="1036"/>
        <v/>
      </c>
      <c r="CA3670" s="32" t="str">
        <f t="shared" si="1037"/>
        <v/>
      </c>
      <c r="CB3670" s="33">
        <f>IF(COUNTIF($CD$7:CD3670,CD3670)=1,CD3670,CD3670+COUNTIF($CD$6:CD3669,CD3670))</f>
        <v>58816</v>
      </c>
      <c r="CC3670" s="34">
        <f t="shared" si="1038"/>
        <v>55153</v>
      </c>
      <c r="CD3670" s="32">
        <f t="shared" si="1039"/>
        <v>55153</v>
      </c>
      <c r="CE3670" s="32">
        <f t="shared" si="1040"/>
        <v>0</v>
      </c>
      <c r="CF3670" s="32">
        <f t="shared" si="1041"/>
        <v>0</v>
      </c>
      <c r="CG3670" s="32" t="str">
        <f t="shared" si="1042"/>
        <v/>
      </c>
      <c r="CH3670" s="32">
        <v>3665</v>
      </c>
      <c r="CI3670" s="32" t="s">
        <v>6</v>
      </c>
      <c r="CJ3670" s="32" t="str">
        <f t="shared" si="1043"/>
        <v/>
      </c>
      <c r="CK3670" s="32" t="str">
        <f t="shared" si="1044"/>
        <v/>
      </c>
      <c r="CL3670" s="32" t="str">
        <f t="shared" si="1045"/>
        <v/>
      </c>
      <c r="CM3670" s="32" t="str">
        <f t="shared" si="1046"/>
        <v/>
      </c>
      <c r="CN3670" s="32" t="str">
        <f t="shared" si="1047"/>
        <v/>
      </c>
    </row>
    <row r="3671" spans="71:92" x14ac:dyDescent="0.3">
      <c r="BS3671" s="32" t="str">
        <f>IF(Kiadasi_kiseroiv!$K$2=BT3671,BV3671,"")</f>
        <v/>
      </c>
      <c r="BT3671" s="34" t="str">
        <f t="shared" si="1030"/>
        <v/>
      </c>
      <c r="BU3671" s="32" t="str">
        <f t="shared" si="1031"/>
        <v/>
      </c>
      <c r="BV3671" s="32" t="str">
        <f t="shared" si="1032"/>
        <v/>
      </c>
      <c r="BW3671" s="32" t="str">
        <f t="shared" si="1033"/>
        <v/>
      </c>
      <c r="BX3671" s="32" t="str">
        <f t="shared" si="1034"/>
        <v/>
      </c>
      <c r="BY3671" s="32" t="str">
        <f t="shared" si="1035"/>
        <v/>
      </c>
      <c r="BZ3671" s="32" t="str">
        <f t="shared" si="1036"/>
        <v/>
      </c>
      <c r="CA3671" s="32" t="str">
        <f t="shared" si="1037"/>
        <v/>
      </c>
      <c r="CB3671" s="33">
        <f>IF(COUNTIF($CD$7:CD3671,CD3671)=1,CD3671,CD3671+COUNTIF($CD$6:CD3670,CD3671))</f>
        <v>58817</v>
      </c>
      <c r="CC3671" s="34">
        <f t="shared" si="1038"/>
        <v>55153</v>
      </c>
      <c r="CD3671" s="32">
        <f t="shared" si="1039"/>
        <v>55153</v>
      </c>
      <c r="CE3671" s="32">
        <f t="shared" si="1040"/>
        <v>0</v>
      </c>
      <c r="CF3671" s="32">
        <f t="shared" si="1041"/>
        <v>0</v>
      </c>
      <c r="CG3671" s="32" t="str">
        <f t="shared" si="1042"/>
        <v/>
      </c>
      <c r="CH3671" s="32">
        <v>3666</v>
      </c>
      <c r="CI3671" s="32" t="s">
        <v>6</v>
      </c>
      <c r="CJ3671" s="32" t="str">
        <f t="shared" si="1043"/>
        <v/>
      </c>
      <c r="CK3671" s="32" t="str">
        <f t="shared" si="1044"/>
        <v/>
      </c>
      <c r="CL3671" s="32" t="str">
        <f t="shared" si="1045"/>
        <v/>
      </c>
      <c r="CM3671" s="32" t="str">
        <f t="shared" si="1046"/>
        <v/>
      </c>
      <c r="CN3671" s="32" t="str">
        <f t="shared" si="1047"/>
        <v/>
      </c>
    </row>
    <row r="3672" spans="71:92" x14ac:dyDescent="0.3">
      <c r="BS3672" s="32" t="str">
        <f>IF(Kiadasi_kiseroiv!$K$2=BT3672,BV3672,"")</f>
        <v/>
      </c>
      <c r="BT3672" s="34" t="str">
        <f t="shared" si="1030"/>
        <v/>
      </c>
      <c r="BU3672" s="32" t="str">
        <f t="shared" si="1031"/>
        <v/>
      </c>
      <c r="BV3672" s="32" t="str">
        <f t="shared" si="1032"/>
        <v/>
      </c>
      <c r="BW3672" s="32" t="str">
        <f t="shared" si="1033"/>
        <v/>
      </c>
      <c r="BX3672" s="32" t="str">
        <f t="shared" si="1034"/>
        <v/>
      </c>
      <c r="BY3672" s="32" t="str">
        <f t="shared" si="1035"/>
        <v/>
      </c>
      <c r="BZ3672" s="32" t="str">
        <f t="shared" si="1036"/>
        <v/>
      </c>
      <c r="CA3672" s="32" t="str">
        <f t="shared" si="1037"/>
        <v/>
      </c>
      <c r="CB3672" s="33">
        <f>IF(COUNTIF($CD$7:CD3672,CD3672)=1,CD3672,CD3672+COUNTIF($CD$6:CD3671,CD3672))</f>
        <v>58818</v>
      </c>
      <c r="CC3672" s="34">
        <f t="shared" si="1038"/>
        <v>55153</v>
      </c>
      <c r="CD3672" s="32">
        <f t="shared" si="1039"/>
        <v>55153</v>
      </c>
      <c r="CE3672" s="32">
        <f t="shared" si="1040"/>
        <v>0</v>
      </c>
      <c r="CF3672" s="32">
        <f t="shared" si="1041"/>
        <v>0</v>
      </c>
      <c r="CG3672" s="32" t="str">
        <f t="shared" si="1042"/>
        <v/>
      </c>
      <c r="CH3672" s="32">
        <v>3667</v>
      </c>
      <c r="CI3672" s="32" t="s">
        <v>6</v>
      </c>
      <c r="CJ3672" s="32" t="str">
        <f t="shared" si="1043"/>
        <v/>
      </c>
      <c r="CK3672" s="32" t="str">
        <f t="shared" si="1044"/>
        <v/>
      </c>
      <c r="CL3672" s="32" t="str">
        <f t="shared" si="1045"/>
        <v/>
      </c>
      <c r="CM3672" s="32" t="str">
        <f t="shared" si="1046"/>
        <v/>
      </c>
      <c r="CN3672" s="32" t="str">
        <f t="shared" si="1047"/>
        <v/>
      </c>
    </row>
    <row r="3673" spans="71:92" x14ac:dyDescent="0.3">
      <c r="BS3673" s="32" t="str">
        <f>IF(Kiadasi_kiseroiv!$K$2=BT3673,BV3673,"")</f>
        <v/>
      </c>
      <c r="BT3673" s="34" t="str">
        <f t="shared" si="1030"/>
        <v/>
      </c>
      <c r="BU3673" s="32" t="str">
        <f t="shared" si="1031"/>
        <v/>
      </c>
      <c r="BV3673" s="32" t="str">
        <f t="shared" si="1032"/>
        <v/>
      </c>
      <c r="BW3673" s="32" t="str">
        <f t="shared" si="1033"/>
        <v/>
      </c>
      <c r="BX3673" s="32" t="str">
        <f t="shared" si="1034"/>
        <v/>
      </c>
      <c r="BY3673" s="32" t="str">
        <f t="shared" si="1035"/>
        <v/>
      </c>
      <c r="BZ3673" s="32" t="str">
        <f t="shared" si="1036"/>
        <v/>
      </c>
      <c r="CA3673" s="32" t="str">
        <f t="shared" si="1037"/>
        <v/>
      </c>
      <c r="CB3673" s="33">
        <f>IF(COUNTIF($CD$7:CD3673,CD3673)=1,CD3673,CD3673+COUNTIF($CD$6:CD3672,CD3673))</f>
        <v>58819</v>
      </c>
      <c r="CC3673" s="34">
        <f t="shared" si="1038"/>
        <v>55153</v>
      </c>
      <c r="CD3673" s="32">
        <f t="shared" si="1039"/>
        <v>55153</v>
      </c>
      <c r="CE3673" s="32">
        <f t="shared" si="1040"/>
        <v>0</v>
      </c>
      <c r="CF3673" s="32">
        <f t="shared" si="1041"/>
        <v>0</v>
      </c>
      <c r="CG3673" s="32" t="str">
        <f t="shared" si="1042"/>
        <v/>
      </c>
      <c r="CH3673" s="32">
        <v>3668</v>
      </c>
      <c r="CI3673" s="32" t="s">
        <v>6</v>
      </c>
      <c r="CJ3673" s="32" t="str">
        <f t="shared" si="1043"/>
        <v/>
      </c>
      <c r="CK3673" s="32" t="str">
        <f t="shared" si="1044"/>
        <v/>
      </c>
      <c r="CL3673" s="32" t="str">
        <f t="shared" si="1045"/>
        <v/>
      </c>
      <c r="CM3673" s="32" t="str">
        <f t="shared" si="1046"/>
        <v/>
      </c>
      <c r="CN3673" s="32" t="str">
        <f t="shared" si="1047"/>
        <v/>
      </c>
    </row>
    <row r="3674" spans="71:92" x14ac:dyDescent="0.3">
      <c r="BS3674" s="32" t="str">
        <f>IF(Kiadasi_kiseroiv!$K$2=BT3674,BV3674,"")</f>
        <v/>
      </c>
      <c r="BT3674" s="34" t="str">
        <f t="shared" si="1030"/>
        <v/>
      </c>
      <c r="BU3674" s="32" t="str">
        <f t="shared" si="1031"/>
        <v/>
      </c>
      <c r="BV3674" s="32" t="str">
        <f t="shared" si="1032"/>
        <v/>
      </c>
      <c r="BW3674" s="32" t="str">
        <f t="shared" si="1033"/>
        <v/>
      </c>
      <c r="BX3674" s="32" t="str">
        <f t="shared" si="1034"/>
        <v/>
      </c>
      <c r="BY3674" s="32" t="str">
        <f t="shared" si="1035"/>
        <v/>
      </c>
      <c r="BZ3674" s="32" t="str">
        <f t="shared" si="1036"/>
        <v/>
      </c>
      <c r="CA3674" s="32" t="str">
        <f t="shared" si="1037"/>
        <v/>
      </c>
      <c r="CB3674" s="33">
        <f>IF(COUNTIF($CD$7:CD3674,CD3674)=1,CD3674,CD3674+COUNTIF($CD$6:CD3673,CD3674))</f>
        <v>58820</v>
      </c>
      <c r="CC3674" s="34">
        <f t="shared" si="1038"/>
        <v>55153</v>
      </c>
      <c r="CD3674" s="32">
        <f t="shared" si="1039"/>
        <v>55153</v>
      </c>
      <c r="CE3674" s="32">
        <f t="shared" si="1040"/>
        <v>0</v>
      </c>
      <c r="CF3674" s="32">
        <f t="shared" si="1041"/>
        <v>0</v>
      </c>
      <c r="CG3674" s="32" t="str">
        <f t="shared" si="1042"/>
        <v/>
      </c>
      <c r="CH3674" s="32">
        <v>3669</v>
      </c>
      <c r="CI3674" s="32" t="s">
        <v>6</v>
      </c>
      <c r="CJ3674" s="32" t="str">
        <f t="shared" si="1043"/>
        <v/>
      </c>
      <c r="CK3674" s="32" t="str">
        <f t="shared" si="1044"/>
        <v/>
      </c>
      <c r="CL3674" s="32" t="str">
        <f t="shared" si="1045"/>
        <v/>
      </c>
      <c r="CM3674" s="32" t="str">
        <f t="shared" si="1046"/>
        <v/>
      </c>
      <c r="CN3674" s="32" t="str">
        <f t="shared" si="1047"/>
        <v/>
      </c>
    </row>
    <row r="3675" spans="71:92" x14ac:dyDescent="0.3">
      <c r="BS3675" s="32" t="str">
        <f>IF(Kiadasi_kiseroiv!$K$2=BT3675,BV3675,"")</f>
        <v/>
      </c>
      <c r="BT3675" s="34" t="str">
        <f t="shared" si="1030"/>
        <v/>
      </c>
      <c r="BU3675" s="32" t="str">
        <f t="shared" si="1031"/>
        <v/>
      </c>
      <c r="BV3675" s="32" t="str">
        <f t="shared" si="1032"/>
        <v/>
      </c>
      <c r="BW3675" s="32" t="str">
        <f t="shared" si="1033"/>
        <v/>
      </c>
      <c r="BX3675" s="32" t="str">
        <f t="shared" si="1034"/>
        <v/>
      </c>
      <c r="BY3675" s="32" t="str">
        <f t="shared" si="1035"/>
        <v/>
      </c>
      <c r="BZ3675" s="32" t="str">
        <f t="shared" si="1036"/>
        <v/>
      </c>
      <c r="CA3675" s="32" t="str">
        <f t="shared" si="1037"/>
        <v/>
      </c>
      <c r="CB3675" s="33">
        <f>IF(COUNTIF($CD$7:CD3675,CD3675)=1,CD3675,CD3675+COUNTIF($CD$6:CD3674,CD3675))</f>
        <v>58821</v>
      </c>
      <c r="CC3675" s="34">
        <f t="shared" si="1038"/>
        <v>55153</v>
      </c>
      <c r="CD3675" s="32">
        <f t="shared" si="1039"/>
        <v>55153</v>
      </c>
      <c r="CE3675" s="32">
        <f t="shared" si="1040"/>
        <v>0</v>
      </c>
      <c r="CF3675" s="32">
        <f t="shared" si="1041"/>
        <v>0</v>
      </c>
      <c r="CG3675" s="32" t="str">
        <f t="shared" si="1042"/>
        <v/>
      </c>
      <c r="CH3675" s="32">
        <v>3670</v>
      </c>
      <c r="CI3675" s="32" t="s">
        <v>6</v>
      </c>
      <c r="CJ3675" s="32" t="str">
        <f t="shared" si="1043"/>
        <v/>
      </c>
      <c r="CK3675" s="32" t="str">
        <f t="shared" si="1044"/>
        <v/>
      </c>
      <c r="CL3675" s="32" t="str">
        <f t="shared" si="1045"/>
        <v/>
      </c>
      <c r="CM3675" s="32" t="str">
        <f t="shared" si="1046"/>
        <v/>
      </c>
      <c r="CN3675" s="32" t="str">
        <f t="shared" si="1047"/>
        <v/>
      </c>
    </row>
    <row r="3676" spans="71:92" x14ac:dyDescent="0.3">
      <c r="BS3676" s="32" t="str">
        <f>IF(Kiadasi_kiseroiv!$K$2=BT3676,BV3676,"")</f>
        <v/>
      </c>
      <c r="BT3676" s="34" t="str">
        <f t="shared" si="1030"/>
        <v/>
      </c>
      <c r="BU3676" s="32" t="str">
        <f t="shared" si="1031"/>
        <v/>
      </c>
      <c r="BV3676" s="32" t="str">
        <f t="shared" si="1032"/>
        <v/>
      </c>
      <c r="BW3676" s="32" t="str">
        <f t="shared" si="1033"/>
        <v/>
      </c>
      <c r="BX3676" s="32" t="str">
        <f t="shared" si="1034"/>
        <v/>
      </c>
      <c r="BY3676" s="32" t="str">
        <f t="shared" si="1035"/>
        <v/>
      </c>
      <c r="BZ3676" s="32" t="str">
        <f t="shared" si="1036"/>
        <v/>
      </c>
      <c r="CA3676" s="32" t="str">
        <f t="shared" si="1037"/>
        <v/>
      </c>
      <c r="CB3676" s="33">
        <f>IF(COUNTIF($CD$7:CD3676,CD3676)=1,CD3676,CD3676+COUNTIF($CD$6:CD3675,CD3676))</f>
        <v>58822</v>
      </c>
      <c r="CC3676" s="34">
        <f t="shared" si="1038"/>
        <v>55153</v>
      </c>
      <c r="CD3676" s="32">
        <f t="shared" si="1039"/>
        <v>55153</v>
      </c>
      <c r="CE3676" s="32">
        <f t="shared" si="1040"/>
        <v>0</v>
      </c>
      <c r="CF3676" s="32">
        <f t="shared" si="1041"/>
        <v>0</v>
      </c>
      <c r="CG3676" s="32" t="str">
        <f t="shared" si="1042"/>
        <v/>
      </c>
      <c r="CH3676" s="32">
        <v>3671</v>
      </c>
      <c r="CI3676" s="32" t="s">
        <v>6</v>
      </c>
      <c r="CJ3676" s="32" t="str">
        <f t="shared" si="1043"/>
        <v/>
      </c>
      <c r="CK3676" s="32" t="str">
        <f t="shared" si="1044"/>
        <v/>
      </c>
      <c r="CL3676" s="32" t="str">
        <f t="shared" si="1045"/>
        <v/>
      </c>
      <c r="CM3676" s="32" t="str">
        <f t="shared" si="1046"/>
        <v/>
      </c>
      <c r="CN3676" s="32" t="str">
        <f t="shared" si="1047"/>
        <v/>
      </c>
    </row>
    <row r="3677" spans="71:92" x14ac:dyDescent="0.3">
      <c r="BS3677" s="32" t="str">
        <f>IF(Kiadasi_kiseroiv!$K$2=BT3677,BV3677,"")</f>
        <v/>
      </c>
      <c r="BT3677" s="34" t="str">
        <f t="shared" si="1030"/>
        <v/>
      </c>
      <c r="BU3677" s="32" t="str">
        <f t="shared" si="1031"/>
        <v/>
      </c>
      <c r="BV3677" s="32" t="str">
        <f t="shared" si="1032"/>
        <v/>
      </c>
      <c r="BW3677" s="32" t="str">
        <f t="shared" si="1033"/>
        <v/>
      </c>
      <c r="BX3677" s="32" t="str">
        <f t="shared" si="1034"/>
        <v/>
      </c>
      <c r="BY3677" s="32" t="str">
        <f t="shared" si="1035"/>
        <v/>
      </c>
      <c r="BZ3677" s="32" t="str">
        <f t="shared" si="1036"/>
        <v/>
      </c>
      <c r="CA3677" s="32" t="str">
        <f t="shared" si="1037"/>
        <v/>
      </c>
      <c r="CB3677" s="33">
        <f>IF(COUNTIF($CD$7:CD3677,CD3677)=1,CD3677,CD3677+COUNTIF($CD$6:CD3676,CD3677))</f>
        <v>58823</v>
      </c>
      <c r="CC3677" s="34">
        <f t="shared" si="1038"/>
        <v>55153</v>
      </c>
      <c r="CD3677" s="32">
        <f t="shared" si="1039"/>
        <v>55153</v>
      </c>
      <c r="CE3677" s="32">
        <f t="shared" si="1040"/>
        <v>0</v>
      </c>
      <c r="CF3677" s="32">
        <f t="shared" si="1041"/>
        <v>0</v>
      </c>
      <c r="CG3677" s="32" t="str">
        <f t="shared" si="1042"/>
        <v/>
      </c>
      <c r="CH3677" s="32">
        <v>3672</v>
      </c>
      <c r="CI3677" s="32" t="s">
        <v>6</v>
      </c>
      <c r="CJ3677" s="32" t="str">
        <f t="shared" si="1043"/>
        <v/>
      </c>
      <c r="CK3677" s="32" t="str">
        <f t="shared" si="1044"/>
        <v/>
      </c>
      <c r="CL3677" s="32" t="str">
        <f t="shared" si="1045"/>
        <v/>
      </c>
      <c r="CM3677" s="32" t="str">
        <f t="shared" si="1046"/>
        <v/>
      </c>
      <c r="CN3677" s="32" t="str">
        <f t="shared" si="1047"/>
        <v/>
      </c>
    </row>
    <row r="3678" spans="71:92" x14ac:dyDescent="0.3">
      <c r="BS3678" s="32" t="str">
        <f>IF(Kiadasi_kiseroiv!$K$2=BT3678,BV3678,"")</f>
        <v/>
      </c>
      <c r="BT3678" s="34" t="str">
        <f t="shared" si="1030"/>
        <v/>
      </c>
      <c r="BU3678" s="32" t="str">
        <f t="shared" si="1031"/>
        <v/>
      </c>
      <c r="BV3678" s="32" t="str">
        <f t="shared" si="1032"/>
        <v/>
      </c>
      <c r="BW3678" s="32" t="str">
        <f t="shared" si="1033"/>
        <v/>
      </c>
      <c r="BX3678" s="32" t="str">
        <f t="shared" si="1034"/>
        <v/>
      </c>
      <c r="BY3678" s="32" t="str">
        <f t="shared" si="1035"/>
        <v/>
      </c>
      <c r="BZ3678" s="32" t="str">
        <f t="shared" si="1036"/>
        <v/>
      </c>
      <c r="CA3678" s="32" t="str">
        <f t="shared" si="1037"/>
        <v/>
      </c>
      <c r="CB3678" s="33">
        <f>IF(COUNTIF($CD$7:CD3678,CD3678)=1,CD3678,CD3678+COUNTIF($CD$6:CD3677,CD3678))</f>
        <v>58824</v>
      </c>
      <c r="CC3678" s="34">
        <f t="shared" si="1038"/>
        <v>55153</v>
      </c>
      <c r="CD3678" s="32">
        <f t="shared" si="1039"/>
        <v>55153</v>
      </c>
      <c r="CE3678" s="32">
        <f t="shared" si="1040"/>
        <v>0</v>
      </c>
      <c r="CF3678" s="32">
        <f t="shared" si="1041"/>
        <v>0</v>
      </c>
      <c r="CG3678" s="32" t="str">
        <f t="shared" si="1042"/>
        <v/>
      </c>
      <c r="CH3678" s="32">
        <v>3673</v>
      </c>
      <c r="CI3678" s="32" t="s">
        <v>6</v>
      </c>
      <c r="CJ3678" s="32" t="str">
        <f t="shared" si="1043"/>
        <v/>
      </c>
      <c r="CK3678" s="32" t="str">
        <f t="shared" si="1044"/>
        <v/>
      </c>
      <c r="CL3678" s="32" t="str">
        <f t="shared" si="1045"/>
        <v/>
      </c>
      <c r="CM3678" s="32" t="str">
        <f t="shared" si="1046"/>
        <v/>
      </c>
      <c r="CN3678" s="32" t="str">
        <f t="shared" si="1047"/>
        <v/>
      </c>
    </row>
    <row r="3679" spans="71:92" x14ac:dyDescent="0.3">
      <c r="BS3679" s="32" t="str">
        <f>IF(Kiadasi_kiseroiv!$K$2=BT3679,BV3679,"")</f>
        <v/>
      </c>
      <c r="BT3679" s="34" t="str">
        <f t="shared" si="1030"/>
        <v/>
      </c>
      <c r="BU3679" s="32" t="str">
        <f t="shared" si="1031"/>
        <v/>
      </c>
      <c r="BV3679" s="32" t="str">
        <f t="shared" si="1032"/>
        <v/>
      </c>
      <c r="BW3679" s="32" t="str">
        <f t="shared" si="1033"/>
        <v/>
      </c>
      <c r="BX3679" s="32" t="str">
        <f t="shared" si="1034"/>
        <v/>
      </c>
      <c r="BY3679" s="32" t="str">
        <f t="shared" si="1035"/>
        <v/>
      </c>
      <c r="BZ3679" s="32" t="str">
        <f t="shared" si="1036"/>
        <v/>
      </c>
      <c r="CA3679" s="32" t="str">
        <f t="shared" si="1037"/>
        <v/>
      </c>
      <c r="CB3679" s="33">
        <f>IF(COUNTIF($CD$7:CD3679,CD3679)=1,CD3679,CD3679+COUNTIF($CD$6:CD3678,CD3679))</f>
        <v>58825</v>
      </c>
      <c r="CC3679" s="34">
        <f t="shared" si="1038"/>
        <v>55153</v>
      </c>
      <c r="CD3679" s="32">
        <f t="shared" si="1039"/>
        <v>55153</v>
      </c>
      <c r="CE3679" s="32">
        <f t="shared" si="1040"/>
        <v>0</v>
      </c>
      <c r="CF3679" s="32">
        <f t="shared" si="1041"/>
        <v>0</v>
      </c>
      <c r="CG3679" s="32" t="str">
        <f t="shared" si="1042"/>
        <v/>
      </c>
      <c r="CH3679" s="32">
        <v>3674</v>
      </c>
      <c r="CI3679" s="32" t="s">
        <v>6</v>
      </c>
      <c r="CJ3679" s="32" t="str">
        <f t="shared" si="1043"/>
        <v/>
      </c>
      <c r="CK3679" s="32" t="str">
        <f t="shared" si="1044"/>
        <v/>
      </c>
      <c r="CL3679" s="32" t="str">
        <f t="shared" si="1045"/>
        <v/>
      </c>
      <c r="CM3679" s="32" t="str">
        <f t="shared" si="1046"/>
        <v/>
      </c>
      <c r="CN3679" s="32" t="str">
        <f t="shared" si="1047"/>
        <v/>
      </c>
    </row>
    <row r="3680" spans="71:92" x14ac:dyDescent="0.3">
      <c r="BS3680" s="32" t="str">
        <f>IF(Kiadasi_kiseroiv!$K$2=BT3680,BV3680,"")</f>
        <v/>
      </c>
      <c r="BT3680" s="34" t="str">
        <f t="shared" si="1030"/>
        <v/>
      </c>
      <c r="BU3680" s="32" t="str">
        <f t="shared" si="1031"/>
        <v/>
      </c>
      <c r="BV3680" s="32" t="str">
        <f t="shared" si="1032"/>
        <v/>
      </c>
      <c r="BW3680" s="32" t="str">
        <f t="shared" si="1033"/>
        <v/>
      </c>
      <c r="BX3680" s="32" t="str">
        <f t="shared" si="1034"/>
        <v/>
      </c>
      <c r="BY3680" s="32" t="str">
        <f t="shared" si="1035"/>
        <v/>
      </c>
      <c r="BZ3680" s="32" t="str">
        <f t="shared" si="1036"/>
        <v/>
      </c>
      <c r="CA3680" s="32" t="str">
        <f t="shared" si="1037"/>
        <v/>
      </c>
      <c r="CB3680" s="33">
        <f>IF(COUNTIF($CD$7:CD3680,CD3680)=1,CD3680,CD3680+COUNTIF($CD$6:CD3679,CD3680))</f>
        <v>58826</v>
      </c>
      <c r="CC3680" s="34">
        <f t="shared" si="1038"/>
        <v>55153</v>
      </c>
      <c r="CD3680" s="32">
        <f t="shared" si="1039"/>
        <v>55153</v>
      </c>
      <c r="CE3680" s="32">
        <f t="shared" si="1040"/>
        <v>0</v>
      </c>
      <c r="CF3680" s="32">
        <f t="shared" si="1041"/>
        <v>0</v>
      </c>
      <c r="CG3680" s="32" t="str">
        <f t="shared" si="1042"/>
        <v/>
      </c>
      <c r="CH3680" s="32">
        <v>3675</v>
      </c>
      <c r="CI3680" s="32" t="s">
        <v>6</v>
      </c>
      <c r="CJ3680" s="32" t="str">
        <f t="shared" si="1043"/>
        <v/>
      </c>
      <c r="CK3680" s="32" t="str">
        <f t="shared" si="1044"/>
        <v/>
      </c>
      <c r="CL3680" s="32" t="str">
        <f t="shared" si="1045"/>
        <v/>
      </c>
      <c r="CM3680" s="32" t="str">
        <f t="shared" si="1046"/>
        <v/>
      </c>
      <c r="CN3680" s="32" t="str">
        <f t="shared" si="1047"/>
        <v/>
      </c>
    </row>
    <row r="3681" spans="71:92" x14ac:dyDescent="0.3">
      <c r="BS3681" s="32" t="str">
        <f>IF(Kiadasi_kiseroiv!$K$2=BT3681,BV3681,"")</f>
        <v/>
      </c>
      <c r="BT3681" s="34" t="str">
        <f t="shared" si="1030"/>
        <v/>
      </c>
      <c r="BU3681" s="32" t="str">
        <f t="shared" si="1031"/>
        <v/>
      </c>
      <c r="BV3681" s="32" t="str">
        <f t="shared" si="1032"/>
        <v/>
      </c>
      <c r="BW3681" s="32" t="str">
        <f t="shared" si="1033"/>
        <v/>
      </c>
      <c r="BX3681" s="32" t="str">
        <f t="shared" si="1034"/>
        <v/>
      </c>
      <c r="BY3681" s="32" t="str">
        <f t="shared" si="1035"/>
        <v/>
      </c>
      <c r="BZ3681" s="32" t="str">
        <f t="shared" si="1036"/>
        <v/>
      </c>
      <c r="CA3681" s="32" t="str">
        <f t="shared" si="1037"/>
        <v/>
      </c>
      <c r="CB3681" s="33">
        <f>IF(COUNTIF($CD$7:CD3681,CD3681)=1,CD3681,CD3681+COUNTIF($CD$6:CD3680,CD3681))</f>
        <v>58827</v>
      </c>
      <c r="CC3681" s="34">
        <f t="shared" si="1038"/>
        <v>55153</v>
      </c>
      <c r="CD3681" s="32">
        <f t="shared" si="1039"/>
        <v>55153</v>
      </c>
      <c r="CE3681" s="32">
        <f t="shared" si="1040"/>
        <v>0</v>
      </c>
      <c r="CF3681" s="32">
        <f t="shared" si="1041"/>
        <v>0</v>
      </c>
      <c r="CG3681" s="32" t="str">
        <f t="shared" si="1042"/>
        <v/>
      </c>
      <c r="CH3681" s="32">
        <v>3676</v>
      </c>
      <c r="CI3681" s="32" t="s">
        <v>6</v>
      </c>
      <c r="CJ3681" s="32" t="str">
        <f t="shared" si="1043"/>
        <v/>
      </c>
      <c r="CK3681" s="32" t="str">
        <f t="shared" si="1044"/>
        <v/>
      </c>
      <c r="CL3681" s="32" t="str">
        <f t="shared" si="1045"/>
        <v/>
      </c>
      <c r="CM3681" s="32" t="str">
        <f t="shared" si="1046"/>
        <v/>
      </c>
      <c r="CN3681" s="32" t="str">
        <f t="shared" si="1047"/>
        <v/>
      </c>
    </row>
    <row r="3682" spans="71:92" x14ac:dyDescent="0.3">
      <c r="BS3682" s="32" t="str">
        <f>IF(Kiadasi_kiseroiv!$K$2=BT3682,BV3682,"")</f>
        <v/>
      </c>
      <c r="BT3682" s="34" t="str">
        <f t="shared" si="1030"/>
        <v/>
      </c>
      <c r="BU3682" s="32" t="str">
        <f t="shared" si="1031"/>
        <v/>
      </c>
      <c r="BV3682" s="32" t="str">
        <f t="shared" si="1032"/>
        <v/>
      </c>
      <c r="BW3682" s="32" t="str">
        <f t="shared" si="1033"/>
        <v/>
      </c>
      <c r="BX3682" s="32" t="str">
        <f t="shared" si="1034"/>
        <v/>
      </c>
      <c r="BY3682" s="32" t="str">
        <f t="shared" si="1035"/>
        <v/>
      </c>
      <c r="BZ3682" s="32" t="str">
        <f t="shared" si="1036"/>
        <v/>
      </c>
      <c r="CA3682" s="32" t="str">
        <f t="shared" si="1037"/>
        <v/>
      </c>
      <c r="CB3682" s="33">
        <f>IF(COUNTIF($CD$7:CD3682,CD3682)=1,CD3682,CD3682+COUNTIF($CD$6:CD3681,CD3682))</f>
        <v>58828</v>
      </c>
      <c r="CC3682" s="34">
        <f t="shared" si="1038"/>
        <v>55153</v>
      </c>
      <c r="CD3682" s="32">
        <f t="shared" si="1039"/>
        <v>55153</v>
      </c>
      <c r="CE3682" s="32">
        <f t="shared" si="1040"/>
        <v>0</v>
      </c>
      <c r="CF3682" s="32">
        <f t="shared" si="1041"/>
        <v>0</v>
      </c>
      <c r="CG3682" s="32" t="str">
        <f t="shared" si="1042"/>
        <v/>
      </c>
      <c r="CH3682" s="32">
        <v>3677</v>
      </c>
      <c r="CI3682" s="32" t="s">
        <v>6</v>
      </c>
      <c r="CJ3682" s="32" t="str">
        <f t="shared" si="1043"/>
        <v/>
      </c>
      <c r="CK3682" s="32" t="str">
        <f t="shared" si="1044"/>
        <v/>
      </c>
      <c r="CL3682" s="32" t="str">
        <f t="shared" si="1045"/>
        <v/>
      </c>
      <c r="CM3682" s="32" t="str">
        <f t="shared" si="1046"/>
        <v/>
      </c>
      <c r="CN3682" s="32" t="str">
        <f t="shared" si="1047"/>
        <v/>
      </c>
    </row>
    <row r="3683" spans="71:92" x14ac:dyDescent="0.3">
      <c r="BS3683" s="32" t="str">
        <f>IF(Kiadasi_kiseroiv!$K$2=BT3683,BV3683,"")</f>
        <v/>
      </c>
      <c r="BT3683" s="34" t="str">
        <f t="shared" si="1030"/>
        <v/>
      </c>
      <c r="BU3683" s="32" t="str">
        <f t="shared" si="1031"/>
        <v/>
      </c>
      <c r="BV3683" s="32" t="str">
        <f t="shared" si="1032"/>
        <v/>
      </c>
      <c r="BW3683" s="32" t="str">
        <f t="shared" si="1033"/>
        <v/>
      </c>
      <c r="BX3683" s="32" t="str">
        <f t="shared" si="1034"/>
        <v/>
      </c>
      <c r="BY3683" s="32" t="str">
        <f t="shared" si="1035"/>
        <v/>
      </c>
      <c r="BZ3683" s="32" t="str">
        <f t="shared" si="1036"/>
        <v/>
      </c>
      <c r="CA3683" s="32" t="str">
        <f t="shared" si="1037"/>
        <v/>
      </c>
      <c r="CB3683" s="33">
        <f>IF(COUNTIF($CD$7:CD3683,CD3683)=1,CD3683,CD3683+COUNTIF($CD$6:CD3682,CD3683))</f>
        <v>58829</v>
      </c>
      <c r="CC3683" s="34">
        <f t="shared" si="1038"/>
        <v>55153</v>
      </c>
      <c r="CD3683" s="32">
        <f t="shared" si="1039"/>
        <v>55153</v>
      </c>
      <c r="CE3683" s="32">
        <f t="shared" si="1040"/>
        <v>0</v>
      </c>
      <c r="CF3683" s="32">
        <f t="shared" si="1041"/>
        <v>0</v>
      </c>
      <c r="CG3683" s="32" t="str">
        <f t="shared" si="1042"/>
        <v/>
      </c>
      <c r="CH3683" s="32">
        <v>3678</v>
      </c>
      <c r="CI3683" s="32" t="s">
        <v>6</v>
      </c>
      <c r="CJ3683" s="32" t="str">
        <f t="shared" si="1043"/>
        <v/>
      </c>
      <c r="CK3683" s="32" t="str">
        <f t="shared" si="1044"/>
        <v/>
      </c>
      <c r="CL3683" s="32" t="str">
        <f t="shared" si="1045"/>
        <v/>
      </c>
      <c r="CM3683" s="32" t="str">
        <f t="shared" si="1046"/>
        <v/>
      </c>
      <c r="CN3683" s="32" t="str">
        <f t="shared" si="1047"/>
        <v/>
      </c>
    </row>
    <row r="3684" spans="71:92" x14ac:dyDescent="0.3">
      <c r="BS3684" s="32" t="str">
        <f>IF(Kiadasi_kiseroiv!$K$2=BT3684,BV3684,"")</f>
        <v/>
      </c>
      <c r="BT3684" s="34" t="str">
        <f t="shared" si="1030"/>
        <v/>
      </c>
      <c r="BU3684" s="32" t="str">
        <f t="shared" si="1031"/>
        <v/>
      </c>
      <c r="BV3684" s="32" t="str">
        <f t="shared" si="1032"/>
        <v/>
      </c>
      <c r="BW3684" s="32" t="str">
        <f t="shared" si="1033"/>
        <v/>
      </c>
      <c r="BX3684" s="32" t="str">
        <f t="shared" si="1034"/>
        <v/>
      </c>
      <c r="BY3684" s="32" t="str">
        <f t="shared" si="1035"/>
        <v/>
      </c>
      <c r="BZ3684" s="32" t="str">
        <f t="shared" si="1036"/>
        <v/>
      </c>
      <c r="CA3684" s="32" t="str">
        <f t="shared" si="1037"/>
        <v/>
      </c>
      <c r="CB3684" s="33">
        <f>IF(COUNTIF($CD$7:CD3684,CD3684)=1,CD3684,CD3684+COUNTIF($CD$6:CD3683,CD3684))</f>
        <v>58830</v>
      </c>
      <c r="CC3684" s="34">
        <f t="shared" si="1038"/>
        <v>55153</v>
      </c>
      <c r="CD3684" s="32">
        <f t="shared" si="1039"/>
        <v>55153</v>
      </c>
      <c r="CE3684" s="32">
        <f t="shared" si="1040"/>
        <v>0</v>
      </c>
      <c r="CF3684" s="32">
        <f t="shared" si="1041"/>
        <v>0</v>
      </c>
      <c r="CG3684" s="32" t="str">
        <f t="shared" si="1042"/>
        <v/>
      </c>
      <c r="CH3684" s="32">
        <v>3679</v>
      </c>
      <c r="CI3684" s="32" t="s">
        <v>6</v>
      </c>
      <c r="CJ3684" s="32" t="str">
        <f t="shared" si="1043"/>
        <v/>
      </c>
      <c r="CK3684" s="32" t="str">
        <f t="shared" si="1044"/>
        <v/>
      </c>
      <c r="CL3684" s="32" t="str">
        <f t="shared" si="1045"/>
        <v/>
      </c>
      <c r="CM3684" s="32" t="str">
        <f t="shared" si="1046"/>
        <v/>
      </c>
      <c r="CN3684" s="32" t="str">
        <f t="shared" si="1047"/>
        <v/>
      </c>
    </row>
    <row r="3685" spans="71:92" x14ac:dyDescent="0.3">
      <c r="BS3685" s="32" t="str">
        <f>IF(Kiadasi_kiseroiv!$K$2=BT3685,BV3685,"")</f>
        <v/>
      </c>
      <c r="BT3685" s="34" t="str">
        <f t="shared" si="1030"/>
        <v/>
      </c>
      <c r="BU3685" s="32" t="str">
        <f t="shared" si="1031"/>
        <v/>
      </c>
      <c r="BV3685" s="32" t="str">
        <f t="shared" si="1032"/>
        <v/>
      </c>
      <c r="BW3685" s="32" t="str">
        <f t="shared" si="1033"/>
        <v/>
      </c>
      <c r="BX3685" s="32" t="str">
        <f t="shared" si="1034"/>
        <v/>
      </c>
      <c r="BY3685" s="32" t="str">
        <f t="shared" si="1035"/>
        <v/>
      </c>
      <c r="BZ3685" s="32" t="str">
        <f t="shared" si="1036"/>
        <v/>
      </c>
      <c r="CA3685" s="32" t="str">
        <f t="shared" si="1037"/>
        <v/>
      </c>
      <c r="CB3685" s="33">
        <f>IF(COUNTIF($CD$7:CD3685,CD3685)=1,CD3685,CD3685+COUNTIF($CD$6:CD3684,CD3685))</f>
        <v>58831</v>
      </c>
      <c r="CC3685" s="34">
        <f t="shared" si="1038"/>
        <v>55153</v>
      </c>
      <c r="CD3685" s="32">
        <f t="shared" si="1039"/>
        <v>55153</v>
      </c>
      <c r="CE3685" s="32">
        <f t="shared" si="1040"/>
        <v>0</v>
      </c>
      <c r="CF3685" s="32">
        <f t="shared" si="1041"/>
        <v>0</v>
      </c>
      <c r="CG3685" s="32" t="str">
        <f t="shared" si="1042"/>
        <v/>
      </c>
      <c r="CH3685" s="32">
        <v>3680</v>
      </c>
      <c r="CI3685" s="32" t="s">
        <v>6</v>
      </c>
      <c r="CJ3685" s="32" t="str">
        <f t="shared" si="1043"/>
        <v/>
      </c>
      <c r="CK3685" s="32" t="str">
        <f t="shared" si="1044"/>
        <v/>
      </c>
      <c r="CL3685" s="32" t="str">
        <f t="shared" si="1045"/>
        <v/>
      </c>
      <c r="CM3685" s="32" t="str">
        <f t="shared" si="1046"/>
        <v/>
      </c>
      <c r="CN3685" s="32" t="str">
        <f t="shared" si="1047"/>
        <v/>
      </c>
    </row>
    <row r="3686" spans="71:92" x14ac:dyDescent="0.3">
      <c r="BS3686" s="32" t="str">
        <f>IF(Kiadasi_kiseroiv!$K$2=BT3686,BV3686,"")</f>
        <v/>
      </c>
      <c r="BT3686" s="34" t="str">
        <f t="shared" si="1030"/>
        <v/>
      </c>
      <c r="BU3686" s="32" t="str">
        <f t="shared" si="1031"/>
        <v/>
      </c>
      <c r="BV3686" s="32" t="str">
        <f t="shared" si="1032"/>
        <v/>
      </c>
      <c r="BW3686" s="32" t="str">
        <f t="shared" si="1033"/>
        <v/>
      </c>
      <c r="BX3686" s="32" t="str">
        <f t="shared" si="1034"/>
        <v/>
      </c>
      <c r="BY3686" s="32" t="str">
        <f t="shared" si="1035"/>
        <v/>
      </c>
      <c r="BZ3686" s="32" t="str">
        <f t="shared" si="1036"/>
        <v/>
      </c>
      <c r="CA3686" s="32" t="str">
        <f t="shared" si="1037"/>
        <v/>
      </c>
      <c r="CB3686" s="33">
        <f>IF(COUNTIF($CD$7:CD3686,CD3686)=1,CD3686,CD3686+COUNTIF($CD$6:CD3685,CD3686))</f>
        <v>58832</v>
      </c>
      <c r="CC3686" s="34">
        <f t="shared" si="1038"/>
        <v>55153</v>
      </c>
      <c r="CD3686" s="32">
        <f t="shared" si="1039"/>
        <v>55153</v>
      </c>
      <c r="CE3686" s="32">
        <f t="shared" si="1040"/>
        <v>0</v>
      </c>
      <c r="CF3686" s="32">
        <f t="shared" si="1041"/>
        <v>0</v>
      </c>
      <c r="CG3686" s="32" t="str">
        <f t="shared" si="1042"/>
        <v/>
      </c>
      <c r="CH3686" s="32">
        <v>3681</v>
      </c>
      <c r="CI3686" s="32" t="s">
        <v>6</v>
      </c>
      <c r="CJ3686" s="32" t="str">
        <f t="shared" si="1043"/>
        <v/>
      </c>
      <c r="CK3686" s="32" t="str">
        <f t="shared" si="1044"/>
        <v/>
      </c>
      <c r="CL3686" s="32" t="str">
        <f t="shared" si="1045"/>
        <v/>
      </c>
      <c r="CM3686" s="32" t="str">
        <f t="shared" si="1046"/>
        <v/>
      </c>
      <c r="CN3686" s="32" t="str">
        <f t="shared" si="1047"/>
        <v/>
      </c>
    </row>
    <row r="3687" spans="71:92" x14ac:dyDescent="0.3">
      <c r="BS3687" s="32" t="str">
        <f>IF(Kiadasi_kiseroiv!$K$2=BT3687,BV3687,"")</f>
        <v/>
      </c>
      <c r="BT3687" s="34" t="str">
        <f t="shared" si="1030"/>
        <v/>
      </c>
      <c r="BU3687" s="32" t="str">
        <f t="shared" si="1031"/>
        <v/>
      </c>
      <c r="BV3687" s="32" t="str">
        <f t="shared" si="1032"/>
        <v/>
      </c>
      <c r="BW3687" s="32" t="str">
        <f t="shared" si="1033"/>
        <v/>
      </c>
      <c r="BX3687" s="32" t="str">
        <f t="shared" si="1034"/>
        <v/>
      </c>
      <c r="BY3687" s="32" t="str">
        <f t="shared" si="1035"/>
        <v/>
      </c>
      <c r="BZ3687" s="32" t="str">
        <f t="shared" si="1036"/>
        <v/>
      </c>
      <c r="CA3687" s="32" t="str">
        <f t="shared" si="1037"/>
        <v/>
      </c>
      <c r="CB3687" s="33">
        <f>IF(COUNTIF($CD$7:CD3687,CD3687)=1,CD3687,CD3687+COUNTIF($CD$6:CD3686,CD3687))</f>
        <v>58833</v>
      </c>
      <c r="CC3687" s="34">
        <f t="shared" si="1038"/>
        <v>55153</v>
      </c>
      <c r="CD3687" s="32">
        <f t="shared" si="1039"/>
        <v>55153</v>
      </c>
      <c r="CE3687" s="32">
        <f t="shared" si="1040"/>
        <v>0</v>
      </c>
      <c r="CF3687" s="32">
        <f t="shared" si="1041"/>
        <v>0</v>
      </c>
      <c r="CG3687" s="32" t="str">
        <f t="shared" si="1042"/>
        <v/>
      </c>
      <c r="CH3687" s="32">
        <v>3682</v>
      </c>
      <c r="CI3687" s="32" t="s">
        <v>6</v>
      </c>
      <c r="CJ3687" s="32" t="str">
        <f t="shared" si="1043"/>
        <v/>
      </c>
      <c r="CK3687" s="32" t="str">
        <f t="shared" si="1044"/>
        <v/>
      </c>
      <c r="CL3687" s="32" t="str">
        <f t="shared" si="1045"/>
        <v/>
      </c>
      <c r="CM3687" s="32" t="str">
        <f t="shared" si="1046"/>
        <v/>
      </c>
      <c r="CN3687" s="32" t="str">
        <f t="shared" si="1047"/>
        <v/>
      </c>
    </row>
    <row r="3688" spans="71:92" x14ac:dyDescent="0.3">
      <c r="BS3688" s="32" t="str">
        <f>IF(Kiadasi_kiseroiv!$K$2=BT3688,BV3688,"")</f>
        <v/>
      </c>
      <c r="BT3688" s="34" t="str">
        <f t="shared" si="1030"/>
        <v/>
      </c>
      <c r="BU3688" s="32" t="str">
        <f t="shared" si="1031"/>
        <v/>
      </c>
      <c r="BV3688" s="32" t="str">
        <f t="shared" si="1032"/>
        <v/>
      </c>
      <c r="BW3688" s="32" t="str">
        <f t="shared" si="1033"/>
        <v/>
      </c>
      <c r="BX3688" s="32" t="str">
        <f t="shared" si="1034"/>
        <v/>
      </c>
      <c r="BY3688" s="32" t="str">
        <f t="shared" si="1035"/>
        <v/>
      </c>
      <c r="BZ3688" s="32" t="str">
        <f t="shared" si="1036"/>
        <v/>
      </c>
      <c r="CA3688" s="32" t="str">
        <f t="shared" si="1037"/>
        <v/>
      </c>
      <c r="CB3688" s="33">
        <f>IF(COUNTIF($CD$7:CD3688,CD3688)=1,CD3688,CD3688+COUNTIF($CD$6:CD3687,CD3688))</f>
        <v>58834</v>
      </c>
      <c r="CC3688" s="34">
        <f t="shared" si="1038"/>
        <v>55153</v>
      </c>
      <c r="CD3688" s="32">
        <f t="shared" si="1039"/>
        <v>55153</v>
      </c>
      <c r="CE3688" s="32">
        <f t="shared" si="1040"/>
        <v>0</v>
      </c>
      <c r="CF3688" s="32">
        <f t="shared" si="1041"/>
        <v>0</v>
      </c>
      <c r="CG3688" s="32" t="str">
        <f t="shared" si="1042"/>
        <v/>
      </c>
      <c r="CH3688" s="32">
        <v>3683</v>
      </c>
      <c r="CI3688" s="32" t="s">
        <v>6</v>
      </c>
      <c r="CJ3688" s="32" t="str">
        <f t="shared" si="1043"/>
        <v/>
      </c>
      <c r="CK3688" s="32" t="str">
        <f t="shared" si="1044"/>
        <v/>
      </c>
      <c r="CL3688" s="32" t="str">
        <f t="shared" si="1045"/>
        <v/>
      </c>
      <c r="CM3688" s="32" t="str">
        <f t="shared" si="1046"/>
        <v/>
      </c>
      <c r="CN3688" s="32" t="str">
        <f t="shared" si="1047"/>
        <v/>
      </c>
    </row>
    <row r="3689" spans="71:92" x14ac:dyDescent="0.3">
      <c r="BS3689" s="32" t="str">
        <f>IF(Kiadasi_kiseroiv!$K$2=BT3689,BV3689,"")</f>
        <v/>
      </c>
      <c r="BT3689" s="34" t="str">
        <f t="shared" ref="BT3689:BT3752" si="1048">IF(AND($BT$4=CI3689,BU3689&lt;&gt;""),CC3689,"")</f>
        <v/>
      </c>
      <c r="BU3689" s="32" t="str">
        <f t="shared" ref="BU3689:BU3752" si="1049">IF(AND($BU$1=CI3689,ISERROR(VLOOKUP(CG3689,Kisiv,2,FALSE))=FALSE),CB3689,"")</f>
        <v/>
      </c>
      <c r="BV3689" s="32" t="str">
        <f t="shared" ref="BV3689:BV3752" si="1050">IF(BU3689&lt;&gt;"",RANK(BU3689,$BU$7:$BU$33000,1),"")</f>
        <v/>
      </c>
      <c r="BW3689" s="32" t="str">
        <f t="shared" ref="BW3689:BW3752" si="1051">IF(CC3689&lt;min,$BW$2,IF(CC3689&lt;=max,CG3689,""))</f>
        <v/>
      </c>
      <c r="BX3689" s="32" t="str">
        <f t="shared" ref="BX3689:BX3752" si="1052">IF(AND(OR($BX$1=0,$BX$1=CG3689),OR($BX$2=0,IF(ISERROR(SEARCH($BX$2,CJ3689&amp;CK3689&amp;CL3689,1)),FALSE,TRUE))),CB3689,"")</f>
        <v/>
      </c>
      <c r="BY3689" s="32" t="str">
        <f t="shared" ref="BY3689:BY3752" si="1053">IF(AND(BX3689&lt;&gt;"",CC3689&lt;&gt;$CD$2),RANK(BX3689,$BX$7:$BX$33000,1),"")</f>
        <v/>
      </c>
      <c r="BZ3689" s="32" t="str">
        <f t="shared" ref="BZ3689:BZ3752" si="1054">IF(AND(CC3689&lt;$BZ$2,CI3689=$BZ$4),$BZ$5,IF(AND(CC3689&lt;=$BZ$3,CI3689=$BZ$4),CB3689,""))</f>
        <v/>
      </c>
      <c r="CA3689" s="32" t="str">
        <f t="shared" ref="CA3689:CA3752" si="1055">IF(AND(BZ3689&lt;&gt;"",BZ3689&lt;&gt;$BZ$5),RANK(BZ3689,$BZ$7:$BZ$33000,1),"")</f>
        <v/>
      </c>
      <c r="CB3689" s="33">
        <f>IF(COUNTIF($CD$7:CD3689,CD3689)=1,CD3689,CD3689+COUNTIF($CD$6:CD3688,CD3689))</f>
        <v>58835</v>
      </c>
      <c r="CC3689" s="34">
        <f t="shared" ref="CC3689:CC3752" si="1056">IF(INDEX(Kassza,CH3689,1)&lt;&gt;1,INDEX(Kassza,CH3689,1),$CD$2)</f>
        <v>55153</v>
      </c>
      <c r="CD3689" s="32">
        <f t="shared" ref="CD3689:CD3752" si="1057">IF(CC3689&lt;&gt;$CD$2,RANK(CC3689,$CC$7:$CC$33000,1),$CD$2)</f>
        <v>55153</v>
      </c>
      <c r="CE3689" s="32">
        <f t="shared" ref="CE3689:CE3752" si="1058">INDEX(Kassza,CH3689,6)</f>
        <v>0</v>
      </c>
      <c r="CF3689" s="32">
        <f t="shared" ref="CF3689:CF3752" si="1059">INDEX(Kassza,CH3689,8)</f>
        <v>0</v>
      </c>
      <c r="CG3689" s="32" t="str">
        <f t="shared" ref="CG3689:CG3752" si="1060">INDEX(Kassza,CH3689,7)&amp;INDEX(Kassza,CH3689,9)</f>
        <v/>
      </c>
      <c r="CH3689" s="32">
        <v>3684</v>
      </c>
      <c r="CI3689" s="32" t="s">
        <v>6</v>
      </c>
      <c r="CJ3689" s="32" t="str">
        <f t="shared" ref="CJ3689:CJ3752" si="1061">IF(INDEX(Kassza,CH3689,5)&lt;&gt;0,INDEX(Kassza,CH3689,5),"")</f>
        <v/>
      </c>
      <c r="CK3689" s="32" t="str">
        <f t="shared" ref="CK3689:CK3752" si="1062">IF(INDEX(Kassza,CH3689,10)&lt;&gt;0,INDEX(Kassza,CH3689,10),"")</f>
        <v/>
      </c>
      <c r="CL3689" s="32" t="str">
        <f t="shared" ref="CL3689:CL3752" si="1063">IF(INDEX(Kassza,CH3689,11)&lt;&gt;0,INDEX(Kassza,CH3689,11),"")</f>
        <v/>
      </c>
      <c r="CM3689" s="32" t="str">
        <f t="shared" ref="CM3689:CM3752" si="1064">IF(INDEX(Kassza,CH3689,4)&lt;&gt;0,INDEX(Kassza,CH3689,4),"")</f>
        <v/>
      </c>
      <c r="CN3689" s="32" t="str">
        <f t="shared" ref="CN3689:CN3752" si="1065">IF(INDEX(Kassza,CH3689,3)&lt;&gt;0,INDEX(Kassza,CH3689,3),"")</f>
        <v/>
      </c>
    </row>
    <row r="3690" spans="71:92" x14ac:dyDescent="0.3">
      <c r="BS3690" s="32" t="str">
        <f>IF(Kiadasi_kiseroiv!$K$2=BT3690,BV3690,"")</f>
        <v/>
      </c>
      <c r="BT3690" s="34" t="str">
        <f t="shared" si="1048"/>
        <v/>
      </c>
      <c r="BU3690" s="32" t="str">
        <f t="shared" si="1049"/>
        <v/>
      </c>
      <c r="BV3690" s="32" t="str">
        <f t="shared" si="1050"/>
        <v/>
      </c>
      <c r="BW3690" s="32" t="str">
        <f t="shared" si="1051"/>
        <v/>
      </c>
      <c r="BX3690" s="32" t="str">
        <f t="shared" si="1052"/>
        <v/>
      </c>
      <c r="BY3690" s="32" t="str">
        <f t="shared" si="1053"/>
        <v/>
      </c>
      <c r="BZ3690" s="32" t="str">
        <f t="shared" si="1054"/>
        <v/>
      </c>
      <c r="CA3690" s="32" t="str">
        <f t="shared" si="1055"/>
        <v/>
      </c>
      <c r="CB3690" s="33">
        <f>IF(COUNTIF($CD$7:CD3690,CD3690)=1,CD3690,CD3690+COUNTIF($CD$6:CD3689,CD3690))</f>
        <v>58836</v>
      </c>
      <c r="CC3690" s="34">
        <f t="shared" si="1056"/>
        <v>55153</v>
      </c>
      <c r="CD3690" s="32">
        <f t="shared" si="1057"/>
        <v>55153</v>
      </c>
      <c r="CE3690" s="32">
        <f t="shared" si="1058"/>
        <v>0</v>
      </c>
      <c r="CF3690" s="32">
        <f t="shared" si="1059"/>
        <v>0</v>
      </c>
      <c r="CG3690" s="32" t="str">
        <f t="shared" si="1060"/>
        <v/>
      </c>
      <c r="CH3690" s="32">
        <v>3685</v>
      </c>
      <c r="CI3690" s="32" t="s">
        <v>6</v>
      </c>
      <c r="CJ3690" s="32" t="str">
        <f t="shared" si="1061"/>
        <v/>
      </c>
      <c r="CK3690" s="32" t="str">
        <f t="shared" si="1062"/>
        <v/>
      </c>
      <c r="CL3690" s="32" t="str">
        <f t="shared" si="1063"/>
        <v/>
      </c>
      <c r="CM3690" s="32" t="str">
        <f t="shared" si="1064"/>
        <v/>
      </c>
      <c r="CN3690" s="32" t="str">
        <f t="shared" si="1065"/>
        <v/>
      </c>
    </row>
    <row r="3691" spans="71:92" x14ac:dyDescent="0.3">
      <c r="BS3691" s="32" t="str">
        <f>IF(Kiadasi_kiseroiv!$K$2=BT3691,BV3691,"")</f>
        <v/>
      </c>
      <c r="BT3691" s="34" t="str">
        <f t="shared" si="1048"/>
        <v/>
      </c>
      <c r="BU3691" s="32" t="str">
        <f t="shared" si="1049"/>
        <v/>
      </c>
      <c r="BV3691" s="32" t="str">
        <f t="shared" si="1050"/>
        <v/>
      </c>
      <c r="BW3691" s="32" t="str">
        <f t="shared" si="1051"/>
        <v/>
      </c>
      <c r="BX3691" s="32" t="str">
        <f t="shared" si="1052"/>
        <v/>
      </c>
      <c r="BY3691" s="32" t="str">
        <f t="shared" si="1053"/>
        <v/>
      </c>
      <c r="BZ3691" s="32" t="str">
        <f t="shared" si="1054"/>
        <v/>
      </c>
      <c r="CA3691" s="32" t="str">
        <f t="shared" si="1055"/>
        <v/>
      </c>
      <c r="CB3691" s="33">
        <f>IF(COUNTIF($CD$7:CD3691,CD3691)=1,CD3691,CD3691+COUNTIF($CD$6:CD3690,CD3691))</f>
        <v>58837</v>
      </c>
      <c r="CC3691" s="34">
        <f t="shared" si="1056"/>
        <v>55153</v>
      </c>
      <c r="CD3691" s="32">
        <f t="shared" si="1057"/>
        <v>55153</v>
      </c>
      <c r="CE3691" s="32">
        <f t="shared" si="1058"/>
        <v>0</v>
      </c>
      <c r="CF3691" s="32">
        <f t="shared" si="1059"/>
        <v>0</v>
      </c>
      <c r="CG3691" s="32" t="str">
        <f t="shared" si="1060"/>
        <v/>
      </c>
      <c r="CH3691" s="32">
        <v>3686</v>
      </c>
      <c r="CI3691" s="32" t="s">
        <v>6</v>
      </c>
      <c r="CJ3691" s="32" t="str">
        <f t="shared" si="1061"/>
        <v/>
      </c>
      <c r="CK3691" s="32" t="str">
        <f t="shared" si="1062"/>
        <v/>
      </c>
      <c r="CL3691" s="32" t="str">
        <f t="shared" si="1063"/>
        <v/>
      </c>
      <c r="CM3691" s="32" t="str">
        <f t="shared" si="1064"/>
        <v/>
      </c>
      <c r="CN3691" s="32" t="str">
        <f t="shared" si="1065"/>
        <v/>
      </c>
    </row>
    <row r="3692" spans="71:92" x14ac:dyDescent="0.3">
      <c r="BS3692" s="32" t="str">
        <f>IF(Kiadasi_kiseroiv!$K$2=BT3692,BV3692,"")</f>
        <v/>
      </c>
      <c r="BT3692" s="34" t="str">
        <f t="shared" si="1048"/>
        <v/>
      </c>
      <c r="BU3692" s="32" t="str">
        <f t="shared" si="1049"/>
        <v/>
      </c>
      <c r="BV3692" s="32" t="str">
        <f t="shared" si="1050"/>
        <v/>
      </c>
      <c r="BW3692" s="32" t="str">
        <f t="shared" si="1051"/>
        <v/>
      </c>
      <c r="BX3692" s="32" t="str">
        <f t="shared" si="1052"/>
        <v/>
      </c>
      <c r="BY3692" s="32" t="str">
        <f t="shared" si="1053"/>
        <v/>
      </c>
      <c r="BZ3692" s="32" t="str">
        <f t="shared" si="1054"/>
        <v/>
      </c>
      <c r="CA3692" s="32" t="str">
        <f t="shared" si="1055"/>
        <v/>
      </c>
      <c r="CB3692" s="33">
        <f>IF(COUNTIF($CD$7:CD3692,CD3692)=1,CD3692,CD3692+COUNTIF($CD$6:CD3691,CD3692))</f>
        <v>58838</v>
      </c>
      <c r="CC3692" s="34">
        <f t="shared" si="1056"/>
        <v>55153</v>
      </c>
      <c r="CD3692" s="32">
        <f t="shared" si="1057"/>
        <v>55153</v>
      </c>
      <c r="CE3692" s="32">
        <f t="shared" si="1058"/>
        <v>0</v>
      </c>
      <c r="CF3692" s="32">
        <f t="shared" si="1059"/>
        <v>0</v>
      </c>
      <c r="CG3692" s="32" t="str">
        <f t="shared" si="1060"/>
        <v/>
      </c>
      <c r="CH3692" s="32">
        <v>3687</v>
      </c>
      <c r="CI3692" s="32" t="s">
        <v>6</v>
      </c>
      <c r="CJ3692" s="32" t="str">
        <f t="shared" si="1061"/>
        <v/>
      </c>
      <c r="CK3692" s="32" t="str">
        <f t="shared" si="1062"/>
        <v/>
      </c>
      <c r="CL3692" s="32" t="str">
        <f t="shared" si="1063"/>
        <v/>
      </c>
      <c r="CM3692" s="32" t="str">
        <f t="shared" si="1064"/>
        <v/>
      </c>
      <c r="CN3692" s="32" t="str">
        <f t="shared" si="1065"/>
        <v/>
      </c>
    </row>
    <row r="3693" spans="71:92" x14ac:dyDescent="0.3">
      <c r="BS3693" s="32" t="str">
        <f>IF(Kiadasi_kiseroiv!$K$2=BT3693,BV3693,"")</f>
        <v/>
      </c>
      <c r="BT3693" s="34" t="str">
        <f t="shared" si="1048"/>
        <v/>
      </c>
      <c r="BU3693" s="32" t="str">
        <f t="shared" si="1049"/>
        <v/>
      </c>
      <c r="BV3693" s="32" t="str">
        <f t="shared" si="1050"/>
        <v/>
      </c>
      <c r="BW3693" s="32" t="str">
        <f t="shared" si="1051"/>
        <v/>
      </c>
      <c r="BX3693" s="32" t="str">
        <f t="shared" si="1052"/>
        <v/>
      </c>
      <c r="BY3693" s="32" t="str">
        <f t="shared" si="1053"/>
        <v/>
      </c>
      <c r="BZ3693" s="32" t="str">
        <f t="shared" si="1054"/>
        <v/>
      </c>
      <c r="CA3693" s="32" t="str">
        <f t="shared" si="1055"/>
        <v/>
      </c>
      <c r="CB3693" s="33">
        <f>IF(COUNTIF($CD$7:CD3693,CD3693)=1,CD3693,CD3693+COUNTIF($CD$6:CD3692,CD3693))</f>
        <v>58839</v>
      </c>
      <c r="CC3693" s="34">
        <f t="shared" si="1056"/>
        <v>55153</v>
      </c>
      <c r="CD3693" s="32">
        <f t="shared" si="1057"/>
        <v>55153</v>
      </c>
      <c r="CE3693" s="32">
        <f t="shared" si="1058"/>
        <v>0</v>
      </c>
      <c r="CF3693" s="32">
        <f t="shared" si="1059"/>
        <v>0</v>
      </c>
      <c r="CG3693" s="32" t="str">
        <f t="shared" si="1060"/>
        <v/>
      </c>
      <c r="CH3693" s="32">
        <v>3688</v>
      </c>
      <c r="CI3693" s="32" t="s">
        <v>6</v>
      </c>
      <c r="CJ3693" s="32" t="str">
        <f t="shared" si="1061"/>
        <v/>
      </c>
      <c r="CK3693" s="32" t="str">
        <f t="shared" si="1062"/>
        <v/>
      </c>
      <c r="CL3693" s="32" t="str">
        <f t="shared" si="1063"/>
        <v/>
      </c>
      <c r="CM3693" s="32" t="str">
        <f t="shared" si="1064"/>
        <v/>
      </c>
      <c r="CN3693" s="32" t="str">
        <f t="shared" si="1065"/>
        <v/>
      </c>
    </row>
    <row r="3694" spans="71:92" x14ac:dyDescent="0.3">
      <c r="BS3694" s="32" t="str">
        <f>IF(Kiadasi_kiseroiv!$K$2=BT3694,BV3694,"")</f>
        <v/>
      </c>
      <c r="BT3694" s="34" t="str">
        <f t="shared" si="1048"/>
        <v/>
      </c>
      <c r="BU3694" s="32" t="str">
        <f t="shared" si="1049"/>
        <v/>
      </c>
      <c r="BV3694" s="32" t="str">
        <f t="shared" si="1050"/>
        <v/>
      </c>
      <c r="BW3694" s="32" t="str">
        <f t="shared" si="1051"/>
        <v/>
      </c>
      <c r="BX3694" s="32" t="str">
        <f t="shared" si="1052"/>
        <v/>
      </c>
      <c r="BY3694" s="32" t="str">
        <f t="shared" si="1053"/>
        <v/>
      </c>
      <c r="BZ3694" s="32" t="str">
        <f t="shared" si="1054"/>
        <v/>
      </c>
      <c r="CA3694" s="32" t="str">
        <f t="shared" si="1055"/>
        <v/>
      </c>
      <c r="CB3694" s="33">
        <f>IF(COUNTIF($CD$7:CD3694,CD3694)=1,CD3694,CD3694+COUNTIF($CD$6:CD3693,CD3694))</f>
        <v>58840</v>
      </c>
      <c r="CC3694" s="34">
        <f t="shared" si="1056"/>
        <v>55153</v>
      </c>
      <c r="CD3694" s="32">
        <f t="shared" si="1057"/>
        <v>55153</v>
      </c>
      <c r="CE3694" s="32">
        <f t="shared" si="1058"/>
        <v>0</v>
      </c>
      <c r="CF3694" s="32">
        <f t="shared" si="1059"/>
        <v>0</v>
      </c>
      <c r="CG3694" s="32" t="str">
        <f t="shared" si="1060"/>
        <v/>
      </c>
      <c r="CH3694" s="32">
        <v>3689</v>
      </c>
      <c r="CI3694" s="32" t="s">
        <v>6</v>
      </c>
      <c r="CJ3694" s="32" t="str">
        <f t="shared" si="1061"/>
        <v/>
      </c>
      <c r="CK3694" s="32" t="str">
        <f t="shared" si="1062"/>
        <v/>
      </c>
      <c r="CL3694" s="32" t="str">
        <f t="shared" si="1063"/>
        <v/>
      </c>
      <c r="CM3694" s="32" t="str">
        <f t="shared" si="1064"/>
        <v/>
      </c>
      <c r="CN3694" s="32" t="str">
        <f t="shared" si="1065"/>
        <v/>
      </c>
    </row>
    <row r="3695" spans="71:92" x14ac:dyDescent="0.3">
      <c r="BS3695" s="32" t="str">
        <f>IF(Kiadasi_kiseroiv!$K$2=BT3695,BV3695,"")</f>
        <v/>
      </c>
      <c r="BT3695" s="34" t="str">
        <f t="shared" si="1048"/>
        <v/>
      </c>
      <c r="BU3695" s="32" t="str">
        <f t="shared" si="1049"/>
        <v/>
      </c>
      <c r="BV3695" s="32" t="str">
        <f t="shared" si="1050"/>
        <v/>
      </c>
      <c r="BW3695" s="32" t="str">
        <f t="shared" si="1051"/>
        <v/>
      </c>
      <c r="BX3695" s="32" t="str">
        <f t="shared" si="1052"/>
        <v/>
      </c>
      <c r="BY3695" s="32" t="str">
        <f t="shared" si="1053"/>
        <v/>
      </c>
      <c r="BZ3695" s="32" t="str">
        <f t="shared" si="1054"/>
        <v/>
      </c>
      <c r="CA3695" s="32" t="str">
        <f t="shared" si="1055"/>
        <v/>
      </c>
      <c r="CB3695" s="33">
        <f>IF(COUNTIF($CD$7:CD3695,CD3695)=1,CD3695,CD3695+COUNTIF($CD$6:CD3694,CD3695))</f>
        <v>58841</v>
      </c>
      <c r="CC3695" s="34">
        <f t="shared" si="1056"/>
        <v>55153</v>
      </c>
      <c r="CD3695" s="32">
        <f t="shared" si="1057"/>
        <v>55153</v>
      </c>
      <c r="CE3695" s="32">
        <f t="shared" si="1058"/>
        <v>0</v>
      </c>
      <c r="CF3695" s="32">
        <f t="shared" si="1059"/>
        <v>0</v>
      </c>
      <c r="CG3695" s="32" t="str">
        <f t="shared" si="1060"/>
        <v/>
      </c>
      <c r="CH3695" s="32">
        <v>3690</v>
      </c>
      <c r="CI3695" s="32" t="s">
        <v>6</v>
      </c>
      <c r="CJ3695" s="32" t="str">
        <f t="shared" si="1061"/>
        <v/>
      </c>
      <c r="CK3695" s="32" t="str">
        <f t="shared" si="1062"/>
        <v/>
      </c>
      <c r="CL3695" s="32" t="str">
        <f t="shared" si="1063"/>
        <v/>
      </c>
      <c r="CM3695" s="32" t="str">
        <f t="shared" si="1064"/>
        <v/>
      </c>
      <c r="CN3695" s="32" t="str">
        <f t="shared" si="1065"/>
        <v/>
      </c>
    </row>
    <row r="3696" spans="71:92" x14ac:dyDescent="0.3">
      <c r="BS3696" s="32" t="str">
        <f>IF(Kiadasi_kiseroiv!$K$2=BT3696,BV3696,"")</f>
        <v/>
      </c>
      <c r="BT3696" s="34" t="str">
        <f t="shared" si="1048"/>
        <v/>
      </c>
      <c r="BU3696" s="32" t="str">
        <f t="shared" si="1049"/>
        <v/>
      </c>
      <c r="BV3696" s="32" t="str">
        <f t="shared" si="1050"/>
        <v/>
      </c>
      <c r="BW3696" s="32" t="str">
        <f t="shared" si="1051"/>
        <v/>
      </c>
      <c r="BX3696" s="32" t="str">
        <f t="shared" si="1052"/>
        <v/>
      </c>
      <c r="BY3696" s="32" t="str">
        <f t="shared" si="1053"/>
        <v/>
      </c>
      <c r="BZ3696" s="32" t="str">
        <f t="shared" si="1054"/>
        <v/>
      </c>
      <c r="CA3696" s="32" t="str">
        <f t="shared" si="1055"/>
        <v/>
      </c>
      <c r="CB3696" s="33">
        <f>IF(COUNTIF($CD$7:CD3696,CD3696)=1,CD3696,CD3696+COUNTIF($CD$6:CD3695,CD3696))</f>
        <v>58842</v>
      </c>
      <c r="CC3696" s="34">
        <f t="shared" si="1056"/>
        <v>55153</v>
      </c>
      <c r="CD3696" s="32">
        <f t="shared" si="1057"/>
        <v>55153</v>
      </c>
      <c r="CE3696" s="32">
        <f t="shared" si="1058"/>
        <v>0</v>
      </c>
      <c r="CF3696" s="32">
        <f t="shared" si="1059"/>
        <v>0</v>
      </c>
      <c r="CG3696" s="32" t="str">
        <f t="shared" si="1060"/>
        <v/>
      </c>
      <c r="CH3696" s="32">
        <v>3691</v>
      </c>
      <c r="CI3696" s="32" t="s">
        <v>6</v>
      </c>
      <c r="CJ3696" s="32" t="str">
        <f t="shared" si="1061"/>
        <v/>
      </c>
      <c r="CK3696" s="32" t="str">
        <f t="shared" si="1062"/>
        <v/>
      </c>
      <c r="CL3696" s="32" t="str">
        <f t="shared" si="1063"/>
        <v/>
      </c>
      <c r="CM3696" s="32" t="str">
        <f t="shared" si="1064"/>
        <v/>
      </c>
      <c r="CN3696" s="32" t="str">
        <f t="shared" si="1065"/>
        <v/>
      </c>
    </row>
    <row r="3697" spans="71:92" x14ac:dyDescent="0.3">
      <c r="BS3697" s="32" t="str">
        <f>IF(Kiadasi_kiseroiv!$K$2=BT3697,BV3697,"")</f>
        <v/>
      </c>
      <c r="BT3697" s="34" t="str">
        <f t="shared" si="1048"/>
        <v/>
      </c>
      <c r="BU3697" s="32" t="str">
        <f t="shared" si="1049"/>
        <v/>
      </c>
      <c r="BV3697" s="32" t="str">
        <f t="shared" si="1050"/>
        <v/>
      </c>
      <c r="BW3697" s="32" t="str">
        <f t="shared" si="1051"/>
        <v/>
      </c>
      <c r="BX3697" s="32" t="str">
        <f t="shared" si="1052"/>
        <v/>
      </c>
      <c r="BY3697" s="32" t="str">
        <f t="shared" si="1053"/>
        <v/>
      </c>
      <c r="BZ3697" s="32" t="str">
        <f t="shared" si="1054"/>
        <v/>
      </c>
      <c r="CA3697" s="32" t="str">
        <f t="shared" si="1055"/>
        <v/>
      </c>
      <c r="CB3697" s="33">
        <f>IF(COUNTIF($CD$7:CD3697,CD3697)=1,CD3697,CD3697+COUNTIF($CD$6:CD3696,CD3697))</f>
        <v>58843</v>
      </c>
      <c r="CC3697" s="34">
        <f t="shared" si="1056"/>
        <v>55153</v>
      </c>
      <c r="CD3697" s="32">
        <f t="shared" si="1057"/>
        <v>55153</v>
      </c>
      <c r="CE3697" s="32">
        <f t="shared" si="1058"/>
        <v>0</v>
      </c>
      <c r="CF3697" s="32">
        <f t="shared" si="1059"/>
        <v>0</v>
      </c>
      <c r="CG3697" s="32" t="str">
        <f t="shared" si="1060"/>
        <v/>
      </c>
      <c r="CH3697" s="32">
        <v>3692</v>
      </c>
      <c r="CI3697" s="32" t="s">
        <v>6</v>
      </c>
      <c r="CJ3697" s="32" t="str">
        <f t="shared" si="1061"/>
        <v/>
      </c>
      <c r="CK3697" s="32" t="str">
        <f t="shared" si="1062"/>
        <v/>
      </c>
      <c r="CL3697" s="32" t="str">
        <f t="shared" si="1063"/>
        <v/>
      </c>
      <c r="CM3697" s="32" t="str">
        <f t="shared" si="1064"/>
        <v/>
      </c>
      <c r="CN3697" s="32" t="str">
        <f t="shared" si="1065"/>
        <v/>
      </c>
    </row>
    <row r="3698" spans="71:92" x14ac:dyDescent="0.3">
      <c r="BS3698" s="32" t="str">
        <f>IF(Kiadasi_kiseroiv!$K$2=BT3698,BV3698,"")</f>
        <v/>
      </c>
      <c r="BT3698" s="34" t="str">
        <f t="shared" si="1048"/>
        <v/>
      </c>
      <c r="BU3698" s="32" t="str">
        <f t="shared" si="1049"/>
        <v/>
      </c>
      <c r="BV3698" s="32" t="str">
        <f t="shared" si="1050"/>
        <v/>
      </c>
      <c r="BW3698" s="32" t="str">
        <f t="shared" si="1051"/>
        <v/>
      </c>
      <c r="BX3698" s="32" t="str">
        <f t="shared" si="1052"/>
        <v/>
      </c>
      <c r="BY3698" s="32" t="str">
        <f t="shared" si="1053"/>
        <v/>
      </c>
      <c r="BZ3698" s="32" t="str">
        <f t="shared" si="1054"/>
        <v/>
      </c>
      <c r="CA3698" s="32" t="str">
        <f t="shared" si="1055"/>
        <v/>
      </c>
      <c r="CB3698" s="33">
        <f>IF(COUNTIF($CD$7:CD3698,CD3698)=1,CD3698,CD3698+COUNTIF($CD$6:CD3697,CD3698))</f>
        <v>58844</v>
      </c>
      <c r="CC3698" s="34">
        <f t="shared" si="1056"/>
        <v>55153</v>
      </c>
      <c r="CD3698" s="32">
        <f t="shared" si="1057"/>
        <v>55153</v>
      </c>
      <c r="CE3698" s="32">
        <f t="shared" si="1058"/>
        <v>0</v>
      </c>
      <c r="CF3698" s="32">
        <f t="shared" si="1059"/>
        <v>0</v>
      </c>
      <c r="CG3698" s="32" t="str">
        <f t="shared" si="1060"/>
        <v/>
      </c>
      <c r="CH3698" s="32">
        <v>3693</v>
      </c>
      <c r="CI3698" s="32" t="s">
        <v>6</v>
      </c>
      <c r="CJ3698" s="32" t="str">
        <f t="shared" si="1061"/>
        <v/>
      </c>
      <c r="CK3698" s="32" t="str">
        <f t="shared" si="1062"/>
        <v/>
      </c>
      <c r="CL3698" s="32" t="str">
        <f t="shared" si="1063"/>
        <v/>
      </c>
      <c r="CM3698" s="32" t="str">
        <f t="shared" si="1064"/>
        <v/>
      </c>
      <c r="CN3698" s="32" t="str">
        <f t="shared" si="1065"/>
        <v/>
      </c>
    </row>
    <row r="3699" spans="71:92" x14ac:dyDescent="0.3">
      <c r="BS3699" s="32" t="str">
        <f>IF(Kiadasi_kiseroiv!$K$2=BT3699,BV3699,"")</f>
        <v/>
      </c>
      <c r="BT3699" s="34" t="str">
        <f t="shared" si="1048"/>
        <v/>
      </c>
      <c r="BU3699" s="32" t="str">
        <f t="shared" si="1049"/>
        <v/>
      </c>
      <c r="BV3699" s="32" t="str">
        <f t="shared" si="1050"/>
        <v/>
      </c>
      <c r="BW3699" s="32" t="str">
        <f t="shared" si="1051"/>
        <v/>
      </c>
      <c r="BX3699" s="32" t="str">
        <f t="shared" si="1052"/>
        <v/>
      </c>
      <c r="BY3699" s="32" t="str">
        <f t="shared" si="1053"/>
        <v/>
      </c>
      <c r="BZ3699" s="32" t="str">
        <f t="shared" si="1054"/>
        <v/>
      </c>
      <c r="CA3699" s="32" t="str">
        <f t="shared" si="1055"/>
        <v/>
      </c>
      <c r="CB3699" s="33">
        <f>IF(COUNTIF($CD$7:CD3699,CD3699)=1,CD3699,CD3699+COUNTIF($CD$6:CD3698,CD3699))</f>
        <v>58845</v>
      </c>
      <c r="CC3699" s="34">
        <f t="shared" si="1056"/>
        <v>55153</v>
      </c>
      <c r="CD3699" s="32">
        <f t="shared" si="1057"/>
        <v>55153</v>
      </c>
      <c r="CE3699" s="32">
        <f t="shared" si="1058"/>
        <v>0</v>
      </c>
      <c r="CF3699" s="32">
        <f t="shared" si="1059"/>
        <v>0</v>
      </c>
      <c r="CG3699" s="32" t="str">
        <f t="shared" si="1060"/>
        <v/>
      </c>
      <c r="CH3699" s="32">
        <v>3694</v>
      </c>
      <c r="CI3699" s="32" t="s">
        <v>6</v>
      </c>
      <c r="CJ3699" s="32" t="str">
        <f t="shared" si="1061"/>
        <v/>
      </c>
      <c r="CK3699" s="32" t="str">
        <f t="shared" si="1062"/>
        <v/>
      </c>
      <c r="CL3699" s="32" t="str">
        <f t="shared" si="1063"/>
        <v/>
      </c>
      <c r="CM3699" s="32" t="str">
        <f t="shared" si="1064"/>
        <v/>
      </c>
      <c r="CN3699" s="32" t="str">
        <f t="shared" si="1065"/>
        <v/>
      </c>
    </row>
    <row r="3700" spans="71:92" x14ac:dyDescent="0.3">
      <c r="BS3700" s="32" t="str">
        <f>IF(Kiadasi_kiseroiv!$K$2=BT3700,BV3700,"")</f>
        <v/>
      </c>
      <c r="BT3700" s="34" t="str">
        <f t="shared" si="1048"/>
        <v/>
      </c>
      <c r="BU3700" s="32" t="str">
        <f t="shared" si="1049"/>
        <v/>
      </c>
      <c r="BV3700" s="32" t="str">
        <f t="shared" si="1050"/>
        <v/>
      </c>
      <c r="BW3700" s="32" t="str">
        <f t="shared" si="1051"/>
        <v/>
      </c>
      <c r="BX3700" s="32" t="str">
        <f t="shared" si="1052"/>
        <v/>
      </c>
      <c r="BY3700" s="32" t="str">
        <f t="shared" si="1053"/>
        <v/>
      </c>
      <c r="BZ3700" s="32" t="str">
        <f t="shared" si="1054"/>
        <v/>
      </c>
      <c r="CA3700" s="32" t="str">
        <f t="shared" si="1055"/>
        <v/>
      </c>
      <c r="CB3700" s="33">
        <f>IF(COUNTIF($CD$7:CD3700,CD3700)=1,CD3700,CD3700+COUNTIF($CD$6:CD3699,CD3700))</f>
        <v>58846</v>
      </c>
      <c r="CC3700" s="34">
        <f t="shared" si="1056"/>
        <v>55153</v>
      </c>
      <c r="CD3700" s="32">
        <f t="shared" si="1057"/>
        <v>55153</v>
      </c>
      <c r="CE3700" s="32">
        <f t="shared" si="1058"/>
        <v>0</v>
      </c>
      <c r="CF3700" s="32">
        <f t="shared" si="1059"/>
        <v>0</v>
      </c>
      <c r="CG3700" s="32" t="str">
        <f t="shared" si="1060"/>
        <v/>
      </c>
      <c r="CH3700" s="32">
        <v>3695</v>
      </c>
      <c r="CI3700" s="32" t="s">
        <v>6</v>
      </c>
      <c r="CJ3700" s="32" t="str">
        <f t="shared" si="1061"/>
        <v/>
      </c>
      <c r="CK3700" s="32" t="str">
        <f t="shared" si="1062"/>
        <v/>
      </c>
      <c r="CL3700" s="32" t="str">
        <f t="shared" si="1063"/>
        <v/>
      </c>
      <c r="CM3700" s="32" t="str">
        <f t="shared" si="1064"/>
        <v/>
      </c>
      <c r="CN3700" s="32" t="str">
        <f t="shared" si="1065"/>
        <v/>
      </c>
    </row>
    <row r="3701" spans="71:92" x14ac:dyDescent="0.3">
      <c r="BS3701" s="32" t="str">
        <f>IF(Kiadasi_kiseroiv!$K$2=BT3701,BV3701,"")</f>
        <v/>
      </c>
      <c r="BT3701" s="34" t="str">
        <f t="shared" si="1048"/>
        <v/>
      </c>
      <c r="BU3701" s="32" t="str">
        <f t="shared" si="1049"/>
        <v/>
      </c>
      <c r="BV3701" s="32" t="str">
        <f t="shared" si="1050"/>
        <v/>
      </c>
      <c r="BW3701" s="32" t="str">
        <f t="shared" si="1051"/>
        <v/>
      </c>
      <c r="BX3701" s="32" t="str">
        <f t="shared" si="1052"/>
        <v/>
      </c>
      <c r="BY3701" s="32" t="str">
        <f t="shared" si="1053"/>
        <v/>
      </c>
      <c r="BZ3701" s="32" t="str">
        <f t="shared" si="1054"/>
        <v/>
      </c>
      <c r="CA3701" s="32" t="str">
        <f t="shared" si="1055"/>
        <v/>
      </c>
      <c r="CB3701" s="33">
        <f>IF(COUNTIF($CD$7:CD3701,CD3701)=1,CD3701,CD3701+COUNTIF($CD$6:CD3700,CD3701))</f>
        <v>58847</v>
      </c>
      <c r="CC3701" s="34">
        <f t="shared" si="1056"/>
        <v>55153</v>
      </c>
      <c r="CD3701" s="32">
        <f t="shared" si="1057"/>
        <v>55153</v>
      </c>
      <c r="CE3701" s="32">
        <f t="shared" si="1058"/>
        <v>0</v>
      </c>
      <c r="CF3701" s="32">
        <f t="shared" si="1059"/>
        <v>0</v>
      </c>
      <c r="CG3701" s="32" t="str">
        <f t="shared" si="1060"/>
        <v/>
      </c>
      <c r="CH3701" s="32">
        <v>3696</v>
      </c>
      <c r="CI3701" s="32" t="s">
        <v>6</v>
      </c>
      <c r="CJ3701" s="32" t="str">
        <f t="shared" si="1061"/>
        <v/>
      </c>
      <c r="CK3701" s="32" t="str">
        <f t="shared" si="1062"/>
        <v/>
      </c>
      <c r="CL3701" s="32" t="str">
        <f t="shared" si="1063"/>
        <v/>
      </c>
      <c r="CM3701" s="32" t="str">
        <f t="shared" si="1064"/>
        <v/>
      </c>
      <c r="CN3701" s="32" t="str">
        <f t="shared" si="1065"/>
        <v/>
      </c>
    </row>
    <row r="3702" spans="71:92" x14ac:dyDescent="0.3">
      <c r="BS3702" s="32" t="str">
        <f>IF(Kiadasi_kiseroiv!$K$2=BT3702,BV3702,"")</f>
        <v/>
      </c>
      <c r="BT3702" s="34" t="str">
        <f t="shared" si="1048"/>
        <v/>
      </c>
      <c r="BU3702" s="32" t="str">
        <f t="shared" si="1049"/>
        <v/>
      </c>
      <c r="BV3702" s="32" t="str">
        <f t="shared" si="1050"/>
        <v/>
      </c>
      <c r="BW3702" s="32" t="str">
        <f t="shared" si="1051"/>
        <v/>
      </c>
      <c r="BX3702" s="32" t="str">
        <f t="shared" si="1052"/>
        <v/>
      </c>
      <c r="BY3702" s="32" t="str">
        <f t="shared" si="1053"/>
        <v/>
      </c>
      <c r="BZ3702" s="32" t="str">
        <f t="shared" si="1054"/>
        <v/>
      </c>
      <c r="CA3702" s="32" t="str">
        <f t="shared" si="1055"/>
        <v/>
      </c>
      <c r="CB3702" s="33">
        <f>IF(COUNTIF($CD$7:CD3702,CD3702)=1,CD3702,CD3702+COUNTIF($CD$6:CD3701,CD3702))</f>
        <v>58848</v>
      </c>
      <c r="CC3702" s="34">
        <f t="shared" si="1056"/>
        <v>55153</v>
      </c>
      <c r="CD3702" s="32">
        <f t="shared" si="1057"/>
        <v>55153</v>
      </c>
      <c r="CE3702" s="32">
        <f t="shared" si="1058"/>
        <v>0</v>
      </c>
      <c r="CF3702" s="32">
        <f t="shared" si="1059"/>
        <v>0</v>
      </c>
      <c r="CG3702" s="32" t="str">
        <f t="shared" si="1060"/>
        <v/>
      </c>
      <c r="CH3702" s="32">
        <v>3697</v>
      </c>
      <c r="CI3702" s="32" t="s">
        <v>6</v>
      </c>
      <c r="CJ3702" s="32" t="str">
        <f t="shared" si="1061"/>
        <v/>
      </c>
      <c r="CK3702" s="32" t="str">
        <f t="shared" si="1062"/>
        <v/>
      </c>
      <c r="CL3702" s="32" t="str">
        <f t="shared" si="1063"/>
        <v/>
      </c>
      <c r="CM3702" s="32" t="str">
        <f t="shared" si="1064"/>
        <v/>
      </c>
      <c r="CN3702" s="32" t="str">
        <f t="shared" si="1065"/>
        <v/>
      </c>
    </row>
    <row r="3703" spans="71:92" x14ac:dyDescent="0.3">
      <c r="BS3703" s="32" t="str">
        <f>IF(Kiadasi_kiseroiv!$K$2=BT3703,BV3703,"")</f>
        <v/>
      </c>
      <c r="BT3703" s="34" t="str">
        <f t="shared" si="1048"/>
        <v/>
      </c>
      <c r="BU3703" s="32" t="str">
        <f t="shared" si="1049"/>
        <v/>
      </c>
      <c r="BV3703" s="32" t="str">
        <f t="shared" si="1050"/>
        <v/>
      </c>
      <c r="BW3703" s="32" t="str">
        <f t="shared" si="1051"/>
        <v/>
      </c>
      <c r="BX3703" s="32" t="str">
        <f t="shared" si="1052"/>
        <v/>
      </c>
      <c r="BY3703" s="32" t="str">
        <f t="shared" si="1053"/>
        <v/>
      </c>
      <c r="BZ3703" s="32" t="str">
        <f t="shared" si="1054"/>
        <v/>
      </c>
      <c r="CA3703" s="32" t="str">
        <f t="shared" si="1055"/>
        <v/>
      </c>
      <c r="CB3703" s="33">
        <f>IF(COUNTIF($CD$7:CD3703,CD3703)=1,CD3703,CD3703+COUNTIF($CD$6:CD3702,CD3703))</f>
        <v>58849</v>
      </c>
      <c r="CC3703" s="34">
        <f t="shared" si="1056"/>
        <v>55153</v>
      </c>
      <c r="CD3703" s="32">
        <f t="shared" si="1057"/>
        <v>55153</v>
      </c>
      <c r="CE3703" s="32">
        <f t="shared" si="1058"/>
        <v>0</v>
      </c>
      <c r="CF3703" s="32">
        <f t="shared" si="1059"/>
        <v>0</v>
      </c>
      <c r="CG3703" s="32" t="str">
        <f t="shared" si="1060"/>
        <v/>
      </c>
      <c r="CH3703" s="32">
        <v>3698</v>
      </c>
      <c r="CI3703" s="32" t="s">
        <v>6</v>
      </c>
      <c r="CJ3703" s="32" t="str">
        <f t="shared" si="1061"/>
        <v/>
      </c>
      <c r="CK3703" s="32" t="str">
        <f t="shared" si="1062"/>
        <v/>
      </c>
      <c r="CL3703" s="32" t="str">
        <f t="shared" si="1063"/>
        <v/>
      </c>
      <c r="CM3703" s="32" t="str">
        <f t="shared" si="1064"/>
        <v/>
      </c>
      <c r="CN3703" s="32" t="str">
        <f t="shared" si="1065"/>
        <v/>
      </c>
    </row>
    <row r="3704" spans="71:92" x14ac:dyDescent="0.3">
      <c r="BS3704" s="32" t="str">
        <f>IF(Kiadasi_kiseroiv!$K$2=BT3704,BV3704,"")</f>
        <v/>
      </c>
      <c r="BT3704" s="34" t="str">
        <f t="shared" si="1048"/>
        <v/>
      </c>
      <c r="BU3704" s="32" t="str">
        <f t="shared" si="1049"/>
        <v/>
      </c>
      <c r="BV3704" s="32" t="str">
        <f t="shared" si="1050"/>
        <v/>
      </c>
      <c r="BW3704" s="32" t="str">
        <f t="shared" si="1051"/>
        <v/>
      </c>
      <c r="BX3704" s="32" t="str">
        <f t="shared" si="1052"/>
        <v/>
      </c>
      <c r="BY3704" s="32" t="str">
        <f t="shared" si="1053"/>
        <v/>
      </c>
      <c r="BZ3704" s="32" t="str">
        <f t="shared" si="1054"/>
        <v/>
      </c>
      <c r="CA3704" s="32" t="str">
        <f t="shared" si="1055"/>
        <v/>
      </c>
      <c r="CB3704" s="33">
        <f>IF(COUNTIF($CD$7:CD3704,CD3704)=1,CD3704,CD3704+COUNTIF($CD$6:CD3703,CD3704))</f>
        <v>58850</v>
      </c>
      <c r="CC3704" s="34">
        <f t="shared" si="1056"/>
        <v>55153</v>
      </c>
      <c r="CD3704" s="32">
        <f t="shared" si="1057"/>
        <v>55153</v>
      </c>
      <c r="CE3704" s="32">
        <f t="shared" si="1058"/>
        <v>0</v>
      </c>
      <c r="CF3704" s="32">
        <f t="shared" si="1059"/>
        <v>0</v>
      </c>
      <c r="CG3704" s="32" t="str">
        <f t="shared" si="1060"/>
        <v/>
      </c>
      <c r="CH3704" s="32">
        <v>3699</v>
      </c>
      <c r="CI3704" s="32" t="s">
        <v>6</v>
      </c>
      <c r="CJ3704" s="32" t="str">
        <f t="shared" si="1061"/>
        <v/>
      </c>
      <c r="CK3704" s="32" t="str">
        <f t="shared" si="1062"/>
        <v/>
      </c>
      <c r="CL3704" s="32" t="str">
        <f t="shared" si="1063"/>
        <v/>
      </c>
      <c r="CM3704" s="32" t="str">
        <f t="shared" si="1064"/>
        <v/>
      </c>
      <c r="CN3704" s="32" t="str">
        <f t="shared" si="1065"/>
        <v/>
      </c>
    </row>
    <row r="3705" spans="71:92" x14ac:dyDescent="0.3">
      <c r="BS3705" s="32" t="str">
        <f>IF(Kiadasi_kiseroiv!$K$2=BT3705,BV3705,"")</f>
        <v/>
      </c>
      <c r="BT3705" s="34" t="str">
        <f t="shared" si="1048"/>
        <v/>
      </c>
      <c r="BU3705" s="32" t="str">
        <f t="shared" si="1049"/>
        <v/>
      </c>
      <c r="BV3705" s="32" t="str">
        <f t="shared" si="1050"/>
        <v/>
      </c>
      <c r="BW3705" s="32" t="str">
        <f t="shared" si="1051"/>
        <v/>
      </c>
      <c r="BX3705" s="32" t="str">
        <f t="shared" si="1052"/>
        <v/>
      </c>
      <c r="BY3705" s="32" t="str">
        <f t="shared" si="1053"/>
        <v/>
      </c>
      <c r="BZ3705" s="32" t="str">
        <f t="shared" si="1054"/>
        <v/>
      </c>
      <c r="CA3705" s="32" t="str">
        <f t="shared" si="1055"/>
        <v/>
      </c>
      <c r="CB3705" s="33">
        <f>IF(COUNTIF($CD$7:CD3705,CD3705)=1,CD3705,CD3705+COUNTIF($CD$6:CD3704,CD3705))</f>
        <v>58851</v>
      </c>
      <c r="CC3705" s="34">
        <f t="shared" si="1056"/>
        <v>55153</v>
      </c>
      <c r="CD3705" s="32">
        <f t="shared" si="1057"/>
        <v>55153</v>
      </c>
      <c r="CE3705" s="32">
        <f t="shared" si="1058"/>
        <v>0</v>
      </c>
      <c r="CF3705" s="32">
        <f t="shared" si="1059"/>
        <v>0</v>
      </c>
      <c r="CG3705" s="32" t="str">
        <f t="shared" si="1060"/>
        <v/>
      </c>
      <c r="CH3705" s="32">
        <v>3700</v>
      </c>
      <c r="CI3705" s="32" t="s">
        <v>6</v>
      </c>
      <c r="CJ3705" s="32" t="str">
        <f t="shared" si="1061"/>
        <v/>
      </c>
      <c r="CK3705" s="32" t="str">
        <f t="shared" si="1062"/>
        <v/>
      </c>
      <c r="CL3705" s="32" t="str">
        <f t="shared" si="1063"/>
        <v/>
      </c>
      <c r="CM3705" s="32" t="str">
        <f t="shared" si="1064"/>
        <v/>
      </c>
      <c r="CN3705" s="32" t="str">
        <f t="shared" si="1065"/>
        <v/>
      </c>
    </row>
    <row r="3706" spans="71:92" x14ac:dyDescent="0.3">
      <c r="BS3706" s="32" t="str">
        <f>IF(Kiadasi_kiseroiv!$K$2=BT3706,BV3706,"")</f>
        <v/>
      </c>
      <c r="BT3706" s="34" t="str">
        <f t="shared" si="1048"/>
        <v/>
      </c>
      <c r="BU3706" s="32" t="str">
        <f t="shared" si="1049"/>
        <v/>
      </c>
      <c r="BV3706" s="32" t="str">
        <f t="shared" si="1050"/>
        <v/>
      </c>
      <c r="BW3706" s="32" t="str">
        <f t="shared" si="1051"/>
        <v/>
      </c>
      <c r="BX3706" s="32" t="str">
        <f t="shared" si="1052"/>
        <v/>
      </c>
      <c r="BY3706" s="32" t="str">
        <f t="shared" si="1053"/>
        <v/>
      </c>
      <c r="BZ3706" s="32" t="str">
        <f t="shared" si="1054"/>
        <v/>
      </c>
      <c r="CA3706" s="32" t="str">
        <f t="shared" si="1055"/>
        <v/>
      </c>
      <c r="CB3706" s="33">
        <f>IF(COUNTIF($CD$7:CD3706,CD3706)=1,CD3706,CD3706+COUNTIF($CD$6:CD3705,CD3706))</f>
        <v>58852</v>
      </c>
      <c r="CC3706" s="34">
        <f t="shared" si="1056"/>
        <v>55153</v>
      </c>
      <c r="CD3706" s="32">
        <f t="shared" si="1057"/>
        <v>55153</v>
      </c>
      <c r="CE3706" s="32">
        <f t="shared" si="1058"/>
        <v>0</v>
      </c>
      <c r="CF3706" s="32">
        <f t="shared" si="1059"/>
        <v>0</v>
      </c>
      <c r="CG3706" s="32" t="str">
        <f t="shared" si="1060"/>
        <v/>
      </c>
      <c r="CH3706" s="32">
        <v>3701</v>
      </c>
      <c r="CI3706" s="32" t="s">
        <v>6</v>
      </c>
      <c r="CJ3706" s="32" t="str">
        <f t="shared" si="1061"/>
        <v/>
      </c>
      <c r="CK3706" s="32" t="str">
        <f t="shared" si="1062"/>
        <v/>
      </c>
      <c r="CL3706" s="32" t="str">
        <f t="shared" si="1063"/>
        <v/>
      </c>
      <c r="CM3706" s="32" t="str">
        <f t="shared" si="1064"/>
        <v/>
      </c>
      <c r="CN3706" s="32" t="str">
        <f t="shared" si="1065"/>
        <v/>
      </c>
    </row>
    <row r="3707" spans="71:92" x14ac:dyDescent="0.3">
      <c r="BS3707" s="32" t="str">
        <f>IF(Kiadasi_kiseroiv!$K$2=BT3707,BV3707,"")</f>
        <v/>
      </c>
      <c r="BT3707" s="34" t="str">
        <f t="shared" si="1048"/>
        <v/>
      </c>
      <c r="BU3707" s="32" t="str">
        <f t="shared" si="1049"/>
        <v/>
      </c>
      <c r="BV3707" s="32" t="str">
        <f t="shared" si="1050"/>
        <v/>
      </c>
      <c r="BW3707" s="32" t="str">
        <f t="shared" si="1051"/>
        <v/>
      </c>
      <c r="BX3707" s="32" t="str">
        <f t="shared" si="1052"/>
        <v/>
      </c>
      <c r="BY3707" s="32" t="str">
        <f t="shared" si="1053"/>
        <v/>
      </c>
      <c r="BZ3707" s="32" t="str">
        <f t="shared" si="1054"/>
        <v/>
      </c>
      <c r="CA3707" s="32" t="str">
        <f t="shared" si="1055"/>
        <v/>
      </c>
      <c r="CB3707" s="33">
        <f>IF(COUNTIF($CD$7:CD3707,CD3707)=1,CD3707,CD3707+COUNTIF($CD$6:CD3706,CD3707))</f>
        <v>58853</v>
      </c>
      <c r="CC3707" s="34">
        <f t="shared" si="1056"/>
        <v>55153</v>
      </c>
      <c r="CD3707" s="32">
        <f t="shared" si="1057"/>
        <v>55153</v>
      </c>
      <c r="CE3707" s="32">
        <f t="shared" si="1058"/>
        <v>0</v>
      </c>
      <c r="CF3707" s="32">
        <f t="shared" si="1059"/>
        <v>0</v>
      </c>
      <c r="CG3707" s="32" t="str">
        <f t="shared" si="1060"/>
        <v/>
      </c>
      <c r="CH3707" s="32">
        <v>3702</v>
      </c>
      <c r="CI3707" s="32" t="s">
        <v>6</v>
      </c>
      <c r="CJ3707" s="32" t="str">
        <f t="shared" si="1061"/>
        <v/>
      </c>
      <c r="CK3707" s="32" t="str">
        <f t="shared" si="1062"/>
        <v/>
      </c>
      <c r="CL3707" s="32" t="str">
        <f t="shared" si="1063"/>
        <v/>
      </c>
      <c r="CM3707" s="32" t="str">
        <f t="shared" si="1064"/>
        <v/>
      </c>
      <c r="CN3707" s="32" t="str">
        <f t="shared" si="1065"/>
        <v/>
      </c>
    </row>
    <row r="3708" spans="71:92" x14ac:dyDescent="0.3">
      <c r="BS3708" s="32" t="str">
        <f>IF(Kiadasi_kiseroiv!$K$2=BT3708,BV3708,"")</f>
        <v/>
      </c>
      <c r="BT3708" s="34" t="str">
        <f t="shared" si="1048"/>
        <v/>
      </c>
      <c r="BU3708" s="32" t="str">
        <f t="shared" si="1049"/>
        <v/>
      </c>
      <c r="BV3708" s="32" t="str">
        <f t="shared" si="1050"/>
        <v/>
      </c>
      <c r="BW3708" s="32" t="str">
        <f t="shared" si="1051"/>
        <v/>
      </c>
      <c r="BX3708" s="32" t="str">
        <f t="shared" si="1052"/>
        <v/>
      </c>
      <c r="BY3708" s="32" t="str">
        <f t="shared" si="1053"/>
        <v/>
      </c>
      <c r="BZ3708" s="32" t="str">
        <f t="shared" si="1054"/>
        <v/>
      </c>
      <c r="CA3708" s="32" t="str">
        <f t="shared" si="1055"/>
        <v/>
      </c>
      <c r="CB3708" s="33">
        <f>IF(COUNTIF($CD$7:CD3708,CD3708)=1,CD3708,CD3708+COUNTIF($CD$6:CD3707,CD3708))</f>
        <v>58854</v>
      </c>
      <c r="CC3708" s="34">
        <f t="shared" si="1056"/>
        <v>55153</v>
      </c>
      <c r="CD3708" s="32">
        <f t="shared" si="1057"/>
        <v>55153</v>
      </c>
      <c r="CE3708" s="32">
        <f t="shared" si="1058"/>
        <v>0</v>
      </c>
      <c r="CF3708" s="32">
        <f t="shared" si="1059"/>
        <v>0</v>
      </c>
      <c r="CG3708" s="32" t="str">
        <f t="shared" si="1060"/>
        <v/>
      </c>
      <c r="CH3708" s="32">
        <v>3703</v>
      </c>
      <c r="CI3708" s="32" t="s">
        <v>6</v>
      </c>
      <c r="CJ3708" s="32" t="str">
        <f t="shared" si="1061"/>
        <v/>
      </c>
      <c r="CK3708" s="32" t="str">
        <f t="shared" si="1062"/>
        <v/>
      </c>
      <c r="CL3708" s="32" t="str">
        <f t="shared" si="1063"/>
        <v/>
      </c>
      <c r="CM3708" s="32" t="str">
        <f t="shared" si="1064"/>
        <v/>
      </c>
      <c r="CN3708" s="32" t="str">
        <f t="shared" si="1065"/>
        <v/>
      </c>
    </row>
    <row r="3709" spans="71:92" x14ac:dyDescent="0.3">
      <c r="BS3709" s="32" t="str">
        <f>IF(Kiadasi_kiseroiv!$K$2=BT3709,BV3709,"")</f>
        <v/>
      </c>
      <c r="BT3709" s="34" t="str">
        <f t="shared" si="1048"/>
        <v/>
      </c>
      <c r="BU3709" s="32" t="str">
        <f t="shared" si="1049"/>
        <v/>
      </c>
      <c r="BV3709" s="32" t="str">
        <f t="shared" si="1050"/>
        <v/>
      </c>
      <c r="BW3709" s="32" t="str">
        <f t="shared" si="1051"/>
        <v/>
      </c>
      <c r="BX3709" s="32" t="str">
        <f t="shared" si="1052"/>
        <v/>
      </c>
      <c r="BY3709" s="32" t="str">
        <f t="shared" si="1053"/>
        <v/>
      </c>
      <c r="BZ3709" s="32" t="str">
        <f t="shared" si="1054"/>
        <v/>
      </c>
      <c r="CA3709" s="32" t="str">
        <f t="shared" si="1055"/>
        <v/>
      </c>
      <c r="CB3709" s="33">
        <f>IF(COUNTIF($CD$7:CD3709,CD3709)=1,CD3709,CD3709+COUNTIF($CD$6:CD3708,CD3709))</f>
        <v>58855</v>
      </c>
      <c r="CC3709" s="34">
        <f t="shared" si="1056"/>
        <v>55153</v>
      </c>
      <c r="CD3709" s="32">
        <f t="shared" si="1057"/>
        <v>55153</v>
      </c>
      <c r="CE3709" s="32">
        <f t="shared" si="1058"/>
        <v>0</v>
      </c>
      <c r="CF3709" s="32">
        <f t="shared" si="1059"/>
        <v>0</v>
      </c>
      <c r="CG3709" s="32" t="str">
        <f t="shared" si="1060"/>
        <v/>
      </c>
      <c r="CH3709" s="32">
        <v>3704</v>
      </c>
      <c r="CI3709" s="32" t="s">
        <v>6</v>
      </c>
      <c r="CJ3709" s="32" t="str">
        <f t="shared" si="1061"/>
        <v/>
      </c>
      <c r="CK3709" s="32" t="str">
        <f t="shared" si="1062"/>
        <v/>
      </c>
      <c r="CL3709" s="32" t="str">
        <f t="shared" si="1063"/>
        <v/>
      </c>
      <c r="CM3709" s="32" t="str">
        <f t="shared" si="1064"/>
        <v/>
      </c>
      <c r="CN3709" s="32" t="str">
        <f t="shared" si="1065"/>
        <v/>
      </c>
    </row>
    <row r="3710" spans="71:92" x14ac:dyDescent="0.3">
      <c r="BS3710" s="32" t="str">
        <f>IF(Kiadasi_kiseroiv!$K$2=BT3710,BV3710,"")</f>
        <v/>
      </c>
      <c r="BT3710" s="34" t="str">
        <f t="shared" si="1048"/>
        <v/>
      </c>
      <c r="BU3710" s="32" t="str">
        <f t="shared" si="1049"/>
        <v/>
      </c>
      <c r="BV3710" s="32" t="str">
        <f t="shared" si="1050"/>
        <v/>
      </c>
      <c r="BW3710" s="32" t="str">
        <f t="shared" si="1051"/>
        <v/>
      </c>
      <c r="BX3710" s="32" t="str">
        <f t="shared" si="1052"/>
        <v/>
      </c>
      <c r="BY3710" s="32" t="str">
        <f t="shared" si="1053"/>
        <v/>
      </c>
      <c r="BZ3710" s="32" t="str">
        <f t="shared" si="1054"/>
        <v/>
      </c>
      <c r="CA3710" s="32" t="str">
        <f t="shared" si="1055"/>
        <v/>
      </c>
      <c r="CB3710" s="33">
        <f>IF(COUNTIF($CD$7:CD3710,CD3710)=1,CD3710,CD3710+COUNTIF($CD$6:CD3709,CD3710))</f>
        <v>58856</v>
      </c>
      <c r="CC3710" s="34">
        <f t="shared" si="1056"/>
        <v>55153</v>
      </c>
      <c r="CD3710" s="32">
        <f t="shared" si="1057"/>
        <v>55153</v>
      </c>
      <c r="CE3710" s="32">
        <f t="shared" si="1058"/>
        <v>0</v>
      </c>
      <c r="CF3710" s="32">
        <f t="shared" si="1059"/>
        <v>0</v>
      </c>
      <c r="CG3710" s="32" t="str">
        <f t="shared" si="1060"/>
        <v/>
      </c>
      <c r="CH3710" s="32">
        <v>3705</v>
      </c>
      <c r="CI3710" s="32" t="s">
        <v>6</v>
      </c>
      <c r="CJ3710" s="32" t="str">
        <f t="shared" si="1061"/>
        <v/>
      </c>
      <c r="CK3710" s="32" t="str">
        <f t="shared" si="1062"/>
        <v/>
      </c>
      <c r="CL3710" s="32" t="str">
        <f t="shared" si="1063"/>
        <v/>
      </c>
      <c r="CM3710" s="32" t="str">
        <f t="shared" si="1064"/>
        <v/>
      </c>
      <c r="CN3710" s="32" t="str">
        <f t="shared" si="1065"/>
        <v/>
      </c>
    </row>
    <row r="3711" spans="71:92" x14ac:dyDescent="0.3">
      <c r="BS3711" s="32" t="str">
        <f>IF(Kiadasi_kiseroiv!$K$2=BT3711,BV3711,"")</f>
        <v/>
      </c>
      <c r="BT3711" s="34" t="str">
        <f t="shared" si="1048"/>
        <v/>
      </c>
      <c r="BU3711" s="32" t="str">
        <f t="shared" si="1049"/>
        <v/>
      </c>
      <c r="BV3711" s="32" t="str">
        <f t="shared" si="1050"/>
        <v/>
      </c>
      <c r="BW3711" s="32" t="str">
        <f t="shared" si="1051"/>
        <v/>
      </c>
      <c r="BX3711" s="32" t="str">
        <f t="shared" si="1052"/>
        <v/>
      </c>
      <c r="BY3711" s="32" t="str">
        <f t="shared" si="1053"/>
        <v/>
      </c>
      <c r="BZ3711" s="32" t="str">
        <f t="shared" si="1054"/>
        <v/>
      </c>
      <c r="CA3711" s="32" t="str">
        <f t="shared" si="1055"/>
        <v/>
      </c>
      <c r="CB3711" s="33">
        <f>IF(COUNTIF($CD$7:CD3711,CD3711)=1,CD3711,CD3711+COUNTIF($CD$6:CD3710,CD3711))</f>
        <v>58857</v>
      </c>
      <c r="CC3711" s="34">
        <f t="shared" si="1056"/>
        <v>55153</v>
      </c>
      <c r="CD3711" s="32">
        <f t="shared" si="1057"/>
        <v>55153</v>
      </c>
      <c r="CE3711" s="32">
        <f t="shared" si="1058"/>
        <v>0</v>
      </c>
      <c r="CF3711" s="32">
        <f t="shared" si="1059"/>
        <v>0</v>
      </c>
      <c r="CG3711" s="32" t="str">
        <f t="shared" si="1060"/>
        <v/>
      </c>
      <c r="CH3711" s="32">
        <v>3706</v>
      </c>
      <c r="CI3711" s="32" t="s">
        <v>6</v>
      </c>
      <c r="CJ3711" s="32" t="str">
        <f t="shared" si="1061"/>
        <v/>
      </c>
      <c r="CK3711" s="32" t="str">
        <f t="shared" si="1062"/>
        <v/>
      </c>
      <c r="CL3711" s="32" t="str">
        <f t="shared" si="1063"/>
        <v/>
      </c>
      <c r="CM3711" s="32" t="str">
        <f t="shared" si="1064"/>
        <v/>
      </c>
      <c r="CN3711" s="32" t="str">
        <f t="shared" si="1065"/>
        <v/>
      </c>
    </row>
    <row r="3712" spans="71:92" x14ac:dyDescent="0.3">
      <c r="BS3712" s="32" t="str">
        <f>IF(Kiadasi_kiseroiv!$K$2=BT3712,BV3712,"")</f>
        <v/>
      </c>
      <c r="BT3712" s="34" t="str">
        <f t="shared" si="1048"/>
        <v/>
      </c>
      <c r="BU3712" s="32" t="str">
        <f t="shared" si="1049"/>
        <v/>
      </c>
      <c r="BV3712" s="32" t="str">
        <f t="shared" si="1050"/>
        <v/>
      </c>
      <c r="BW3712" s="32" t="str">
        <f t="shared" si="1051"/>
        <v/>
      </c>
      <c r="BX3712" s="32" t="str">
        <f t="shared" si="1052"/>
        <v/>
      </c>
      <c r="BY3712" s="32" t="str">
        <f t="shared" si="1053"/>
        <v/>
      </c>
      <c r="BZ3712" s="32" t="str">
        <f t="shared" si="1054"/>
        <v/>
      </c>
      <c r="CA3712" s="32" t="str">
        <f t="shared" si="1055"/>
        <v/>
      </c>
      <c r="CB3712" s="33">
        <f>IF(COUNTIF($CD$7:CD3712,CD3712)=1,CD3712,CD3712+COUNTIF($CD$6:CD3711,CD3712))</f>
        <v>58858</v>
      </c>
      <c r="CC3712" s="34">
        <f t="shared" si="1056"/>
        <v>55153</v>
      </c>
      <c r="CD3712" s="32">
        <f t="shared" si="1057"/>
        <v>55153</v>
      </c>
      <c r="CE3712" s="32">
        <f t="shared" si="1058"/>
        <v>0</v>
      </c>
      <c r="CF3712" s="32">
        <f t="shared" si="1059"/>
        <v>0</v>
      </c>
      <c r="CG3712" s="32" t="str">
        <f t="shared" si="1060"/>
        <v/>
      </c>
      <c r="CH3712" s="32">
        <v>3707</v>
      </c>
      <c r="CI3712" s="32" t="s">
        <v>6</v>
      </c>
      <c r="CJ3712" s="32" t="str">
        <f t="shared" si="1061"/>
        <v/>
      </c>
      <c r="CK3712" s="32" t="str">
        <f t="shared" si="1062"/>
        <v/>
      </c>
      <c r="CL3712" s="32" t="str">
        <f t="shared" si="1063"/>
        <v/>
      </c>
      <c r="CM3712" s="32" t="str">
        <f t="shared" si="1064"/>
        <v/>
      </c>
      <c r="CN3712" s="32" t="str">
        <f t="shared" si="1065"/>
        <v/>
      </c>
    </row>
    <row r="3713" spans="71:92" x14ac:dyDescent="0.3">
      <c r="BS3713" s="32" t="str">
        <f>IF(Kiadasi_kiseroiv!$K$2=BT3713,BV3713,"")</f>
        <v/>
      </c>
      <c r="BT3713" s="34" t="str">
        <f t="shared" si="1048"/>
        <v/>
      </c>
      <c r="BU3713" s="32" t="str">
        <f t="shared" si="1049"/>
        <v/>
      </c>
      <c r="BV3713" s="32" t="str">
        <f t="shared" si="1050"/>
        <v/>
      </c>
      <c r="BW3713" s="32" t="str">
        <f t="shared" si="1051"/>
        <v/>
      </c>
      <c r="BX3713" s="32" t="str">
        <f t="shared" si="1052"/>
        <v/>
      </c>
      <c r="BY3713" s="32" t="str">
        <f t="shared" si="1053"/>
        <v/>
      </c>
      <c r="BZ3713" s="32" t="str">
        <f t="shared" si="1054"/>
        <v/>
      </c>
      <c r="CA3713" s="32" t="str">
        <f t="shared" si="1055"/>
        <v/>
      </c>
      <c r="CB3713" s="33">
        <f>IF(COUNTIF($CD$7:CD3713,CD3713)=1,CD3713,CD3713+COUNTIF($CD$6:CD3712,CD3713))</f>
        <v>58859</v>
      </c>
      <c r="CC3713" s="34">
        <f t="shared" si="1056"/>
        <v>55153</v>
      </c>
      <c r="CD3713" s="32">
        <f t="shared" si="1057"/>
        <v>55153</v>
      </c>
      <c r="CE3713" s="32">
        <f t="shared" si="1058"/>
        <v>0</v>
      </c>
      <c r="CF3713" s="32">
        <f t="shared" si="1059"/>
        <v>0</v>
      </c>
      <c r="CG3713" s="32" t="str">
        <f t="shared" si="1060"/>
        <v/>
      </c>
      <c r="CH3713" s="32">
        <v>3708</v>
      </c>
      <c r="CI3713" s="32" t="s">
        <v>6</v>
      </c>
      <c r="CJ3713" s="32" t="str">
        <f t="shared" si="1061"/>
        <v/>
      </c>
      <c r="CK3713" s="32" t="str">
        <f t="shared" si="1062"/>
        <v/>
      </c>
      <c r="CL3713" s="32" t="str">
        <f t="shared" si="1063"/>
        <v/>
      </c>
      <c r="CM3713" s="32" t="str">
        <f t="shared" si="1064"/>
        <v/>
      </c>
      <c r="CN3713" s="32" t="str">
        <f t="shared" si="1065"/>
        <v/>
      </c>
    </row>
    <row r="3714" spans="71:92" x14ac:dyDescent="0.3">
      <c r="BS3714" s="32" t="str">
        <f>IF(Kiadasi_kiseroiv!$K$2=BT3714,BV3714,"")</f>
        <v/>
      </c>
      <c r="BT3714" s="34" t="str">
        <f t="shared" si="1048"/>
        <v/>
      </c>
      <c r="BU3714" s="32" t="str">
        <f t="shared" si="1049"/>
        <v/>
      </c>
      <c r="BV3714" s="32" t="str">
        <f t="shared" si="1050"/>
        <v/>
      </c>
      <c r="BW3714" s="32" t="str">
        <f t="shared" si="1051"/>
        <v/>
      </c>
      <c r="BX3714" s="32" t="str">
        <f t="shared" si="1052"/>
        <v/>
      </c>
      <c r="BY3714" s="32" t="str">
        <f t="shared" si="1053"/>
        <v/>
      </c>
      <c r="BZ3714" s="32" t="str">
        <f t="shared" si="1054"/>
        <v/>
      </c>
      <c r="CA3714" s="32" t="str">
        <f t="shared" si="1055"/>
        <v/>
      </c>
      <c r="CB3714" s="33">
        <f>IF(COUNTIF($CD$7:CD3714,CD3714)=1,CD3714,CD3714+COUNTIF($CD$6:CD3713,CD3714))</f>
        <v>58860</v>
      </c>
      <c r="CC3714" s="34">
        <f t="shared" si="1056"/>
        <v>55153</v>
      </c>
      <c r="CD3714" s="32">
        <f t="shared" si="1057"/>
        <v>55153</v>
      </c>
      <c r="CE3714" s="32">
        <f t="shared" si="1058"/>
        <v>0</v>
      </c>
      <c r="CF3714" s="32">
        <f t="shared" si="1059"/>
        <v>0</v>
      </c>
      <c r="CG3714" s="32" t="str">
        <f t="shared" si="1060"/>
        <v/>
      </c>
      <c r="CH3714" s="32">
        <v>3709</v>
      </c>
      <c r="CI3714" s="32" t="s">
        <v>6</v>
      </c>
      <c r="CJ3714" s="32" t="str">
        <f t="shared" si="1061"/>
        <v/>
      </c>
      <c r="CK3714" s="32" t="str">
        <f t="shared" si="1062"/>
        <v/>
      </c>
      <c r="CL3714" s="32" t="str">
        <f t="shared" si="1063"/>
        <v/>
      </c>
      <c r="CM3714" s="32" t="str">
        <f t="shared" si="1064"/>
        <v/>
      </c>
      <c r="CN3714" s="32" t="str">
        <f t="shared" si="1065"/>
        <v/>
      </c>
    </row>
    <row r="3715" spans="71:92" x14ac:dyDescent="0.3">
      <c r="BS3715" s="32" t="str">
        <f>IF(Kiadasi_kiseroiv!$K$2=BT3715,BV3715,"")</f>
        <v/>
      </c>
      <c r="BT3715" s="34" t="str">
        <f t="shared" si="1048"/>
        <v/>
      </c>
      <c r="BU3715" s="32" t="str">
        <f t="shared" si="1049"/>
        <v/>
      </c>
      <c r="BV3715" s="32" t="str">
        <f t="shared" si="1050"/>
        <v/>
      </c>
      <c r="BW3715" s="32" t="str">
        <f t="shared" si="1051"/>
        <v/>
      </c>
      <c r="BX3715" s="32" t="str">
        <f t="shared" si="1052"/>
        <v/>
      </c>
      <c r="BY3715" s="32" t="str">
        <f t="shared" si="1053"/>
        <v/>
      </c>
      <c r="BZ3715" s="32" t="str">
        <f t="shared" si="1054"/>
        <v/>
      </c>
      <c r="CA3715" s="32" t="str">
        <f t="shared" si="1055"/>
        <v/>
      </c>
      <c r="CB3715" s="33">
        <f>IF(COUNTIF($CD$7:CD3715,CD3715)=1,CD3715,CD3715+COUNTIF($CD$6:CD3714,CD3715))</f>
        <v>58861</v>
      </c>
      <c r="CC3715" s="34">
        <f t="shared" si="1056"/>
        <v>55153</v>
      </c>
      <c r="CD3715" s="32">
        <f t="shared" si="1057"/>
        <v>55153</v>
      </c>
      <c r="CE3715" s="32">
        <f t="shared" si="1058"/>
        <v>0</v>
      </c>
      <c r="CF3715" s="32">
        <f t="shared" si="1059"/>
        <v>0</v>
      </c>
      <c r="CG3715" s="32" t="str">
        <f t="shared" si="1060"/>
        <v/>
      </c>
      <c r="CH3715" s="32">
        <v>3710</v>
      </c>
      <c r="CI3715" s="32" t="s">
        <v>6</v>
      </c>
      <c r="CJ3715" s="32" t="str">
        <f t="shared" si="1061"/>
        <v/>
      </c>
      <c r="CK3715" s="32" t="str">
        <f t="shared" si="1062"/>
        <v/>
      </c>
      <c r="CL3715" s="32" t="str">
        <f t="shared" si="1063"/>
        <v/>
      </c>
      <c r="CM3715" s="32" t="str">
        <f t="shared" si="1064"/>
        <v/>
      </c>
      <c r="CN3715" s="32" t="str">
        <f t="shared" si="1065"/>
        <v/>
      </c>
    </row>
    <row r="3716" spans="71:92" x14ac:dyDescent="0.3">
      <c r="BS3716" s="32" t="str">
        <f>IF(Kiadasi_kiseroiv!$K$2=BT3716,BV3716,"")</f>
        <v/>
      </c>
      <c r="BT3716" s="34" t="str">
        <f t="shared" si="1048"/>
        <v/>
      </c>
      <c r="BU3716" s="32" t="str">
        <f t="shared" si="1049"/>
        <v/>
      </c>
      <c r="BV3716" s="32" t="str">
        <f t="shared" si="1050"/>
        <v/>
      </c>
      <c r="BW3716" s="32" t="str">
        <f t="shared" si="1051"/>
        <v/>
      </c>
      <c r="BX3716" s="32" t="str">
        <f t="shared" si="1052"/>
        <v/>
      </c>
      <c r="BY3716" s="32" t="str">
        <f t="shared" si="1053"/>
        <v/>
      </c>
      <c r="BZ3716" s="32" t="str">
        <f t="shared" si="1054"/>
        <v/>
      </c>
      <c r="CA3716" s="32" t="str">
        <f t="shared" si="1055"/>
        <v/>
      </c>
      <c r="CB3716" s="33">
        <f>IF(COUNTIF($CD$7:CD3716,CD3716)=1,CD3716,CD3716+COUNTIF($CD$6:CD3715,CD3716))</f>
        <v>58862</v>
      </c>
      <c r="CC3716" s="34">
        <f t="shared" si="1056"/>
        <v>55153</v>
      </c>
      <c r="CD3716" s="32">
        <f t="shared" si="1057"/>
        <v>55153</v>
      </c>
      <c r="CE3716" s="32">
        <f t="shared" si="1058"/>
        <v>0</v>
      </c>
      <c r="CF3716" s="32">
        <f t="shared" si="1059"/>
        <v>0</v>
      </c>
      <c r="CG3716" s="32" t="str">
        <f t="shared" si="1060"/>
        <v/>
      </c>
      <c r="CH3716" s="32">
        <v>3711</v>
      </c>
      <c r="CI3716" s="32" t="s">
        <v>6</v>
      </c>
      <c r="CJ3716" s="32" t="str">
        <f t="shared" si="1061"/>
        <v/>
      </c>
      <c r="CK3716" s="32" t="str">
        <f t="shared" si="1062"/>
        <v/>
      </c>
      <c r="CL3716" s="32" t="str">
        <f t="shared" si="1063"/>
        <v/>
      </c>
      <c r="CM3716" s="32" t="str">
        <f t="shared" si="1064"/>
        <v/>
      </c>
      <c r="CN3716" s="32" t="str">
        <f t="shared" si="1065"/>
        <v/>
      </c>
    </row>
    <row r="3717" spans="71:92" x14ac:dyDescent="0.3">
      <c r="BS3717" s="32" t="str">
        <f>IF(Kiadasi_kiseroiv!$K$2=BT3717,BV3717,"")</f>
        <v/>
      </c>
      <c r="BT3717" s="34" t="str">
        <f t="shared" si="1048"/>
        <v/>
      </c>
      <c r="BU3717" s="32" t="str">
        <f t="shared" si="1049"/>
        <v/>
      </c>
      <c r="BV3717" s="32" t="str">
        <f t="shared" si="1050"/>
        <v/>
      </c>
      <c r="BW3717" s="32" t="str">
        <f t="shared" si="1051"/>
        <v/>
      </c>
      <c r="BX3717" s="32" t="str">
        <f t="shared" si="1052"/>
        <v/>
      </c>
      <c r="BY3717" s="32" t="str">
        <f t="shared" si="1053"/>
        <v/>
      </c>
      <c r="BZ3717" s="32" t="str">
        <f t="shared" si="1054"/>
        <v/>
      </c>
      <c r="CA3717" s="32" t="str">
        <f t="shared" si="1055"/>
        <v/>
      </c>
      <c r="CB3717" s="33">
        <f>IF(COUNTIF($CD$7:CD3717,CD3717)=1,CD3717,CD3717+COUNTIF($CD$6:CD3716,CD3717))</f>
        <v>58863</v>
      </c>
      <c r="CC3717" s="34">
        <f t="shared" si="1056"/>
        <v>55153</v>
      </c>
      <c r="CD3717" s="32">
        <f t="shared" si="1057"/>
        <v>55153</v>
      </c>
      <c r="CE3717" s="32">
        <f t="shared" si="1058"/>
        <v>0</v>
      </c>
      <c r="CF3717" s="32">
        <f t="shared" si="1059"/>
        <v>0</v>
      </c>
      <c r="CG3717" s="32" t="str">
        <f t="shared" si="1060"/>
        <v/>
      </c>
      <c r="CH3717" s="32">
        <v>3712</v>
      </c>
      <c r="CI3717" s="32" t="s">
        <v>6</v>
      </c>
      <c r="CJ3717" s="32" t="str">
        <f t="shared" si="1061"/>
        <v/>
      </c>
      <c r="CK3717" s="32" t="str">
        <f t="shared" si="1062"/>
        <v/>
      </c>
      <c r="CL3717" s="32" t="str">
        <f t="shared" si="1063"/>
        <v/>
      </c>
      <c r="CM3717" s="32" t="str">
        <f t="shared" si="1064"/>
        <v/>
      </c>
      <c r="CN3717" s="32" t="str">
        <f t="shared" si="1065"/>
        <v/>
      </c>
    </row>
    <row r="3718" spans="71:92" x14ac:dyDescent="0.3">
      <c r="BS3718" s="32" t="str">
        <f>IF(Kiadasi_kiseroiv!$K$2=BT3718,BV3718,"")</f>
        <v/>
      </c>
      <c r="BT3718" s="34" t="str">
        <f t="shared" si="1048"/>
        <v/>
      </c>
      <c r="BU3718" s="32" t="str">
        <f t="shared" si="1049"/>
        <v/>
      </c>
      <c r="BV3718" s="32" t="str">
        <f t="shared" si="1050"/>
        <v/>
      </c>
      <c r="BW3718" s="32" t="str">
        <f t="shared" si="1051"/>
        <v/>
      </c>
      <c r="BX3718" s="32" t="str">
        <f t="shared" si="1052"/>
        <v/>
      </c>
      <c r="BY3718" s="32" t="str">
        <f t="shared" si="1053"/>
        <v/>
      </c>
      <c r="BZ3718" s="32" t="str">
        <f t="shared" si="1054"/>
        <v/>
      </c>
      <c r="CA3718" s="32" t="str">
        <f t="shared" si="1055"/>
        <v/>
      </c>
      <c r="CB3718" s="33">
        <f>IF(COUNTIF($CD$7:CD3718,CD3718)=1,CD3718,CD3718+COUNTIF($CD$6:CD3717,CD3718))</f>
        <v>58864</v>
      </c>
      <c r="CC3718" s="34">
        <f t="shared" si="1056"/>
        <v>55153</v>
      </c>
      <c r="CD3718" s="32">
        <f t="shared" si="1057"/>
        <v>55153</v>
      </c>
      <c r="CE3718" s="32">
        <f t="shared" si="1058"/>
        <v>0</v>
      </c>
      <c r="CF3718" s="32">
        <f t="shared" si="1059"/>
        <v>0</v>
      </c>
      <c r="CG3718" s="32" t="str">
        <f t="shared" si="1060"/>
        <v/>
      </c>
      <c r="CH3718" s="32">
        <v>3713</v>
      </c>
      <c r="CI3718" s="32" t="s">
        <v>6</v>
      </c>
      <c r="CJ3718" s="32" t="str">
        <f t="shared" si="1061"/>
        <v/>
      </c>
      <c r="CK3718" s="32" t="str">
        <f t="shared" si="1062"/>
        <v/>
      </c>
      <c r="CL3718" s="32" t="str">
        <f t="shared" si="1063"/>
        <v/>
      </c>
      <c r="CM3718" s="32" t="str">
        <f t="shared" si="1064"/>
        <v/>
      </c>
      <c r="CN3718" s="32" t="str">
        <f t="shared" si="1065"/>
        <v/>
      </c>
    </row>
    <row r="3719" spans="71:92" x14ac:dyDescent="0.3">
      <c r="BS3719" s="32" t="str">
        <f>IF(Kiadasi_kiseroiv!$K$2=BT3719,BV3719,"")</f>
        <v/>
      </c>
      <c r="BT3719" s="34" t="str">
        <f t="shared" si="1048"/>
        <v/>
      </c>
      <c r="BU3719" s="32" t="str">
        <f t="shared" si="1049"/>
        <v/>
      </c>
      <c r="BV3719" s="32" t="str">
        <f t="shared" si="1050"/>
        <v/>
      </c>
      <c r="BW3719" s="32" t="str">
        <f t="shared" si="1051"/>
        <v/>
      </c>
      <c r="BX3719" s="32" t="str">
        <f t="shared" si="1052"/>
        <v/>
      </c>
      <c r="BY3719" s="32" t="str">
        <f t="shared" si="1053"/>
        <v/>
      </c>
      <c r="BZ3719" s="32" t="str">
        <f t="shared" si="1054"/>
        <v/>
      </c>
      <c r="CA3719" s="32" t="str">
        <f t="shared" si="1055"/>
        <v/>
      </c>
      <c r="CB3719" s="33">
        <f>IF(COUNTIF($CD$7:CD3719,CD3719)=1,CD3719,CD3719+COUNTIF($CD$6:CD3718,CD3719))</f>
        <v>58865</v>
      </c>
      <c r="CC3719" s="34">
        <f t="shared" si="1056"/>
        <v>55153</v>
      </c>
      <c r="CD3719" s="32">
        <f t="shared" si="1057"/>
        <v>55153</v>
      </c>
      <c r="CE3719" s="32">
        <f t="shared" si="1058"/>
        <v>0</v>
      </c>
      <c r="CF3719" s="32">
        <f t="shared" si="1059"/>
        <v>0</v>
      </c>
      <c r="CG3719" s="32" t="str">
        <f t="shared" si="1060"/>
        <v/>
      </c>
      <c r="CH3719" s="32">
        <v>3714</v>
      </c>
      <c r="CI3719" s="32" t="s">
        <v>6</v>
      </c>
      <c r="CJ3719" s="32" t="str">
        <f t="shared" si="1061"/>
        <v/>
      </c>
      <c r="CK3719" s="32" t="str">
        <f t="shared" si="1062"/>
        <v/>
      </c>
      <c r="CL3719" s="32" t="str">
        <f t="shared" si="1063"/>
        <v/>
      </c>
      <c r="CM3719" s="32" t="str">
        <f t="shared" si="1064"/>
        <v/>
      </c>
      <c r="CN3719" s="32" t="str">
        <f t="shared" si="1065"/>
        <v/>
      </c>
    </row>
    <row r="3720" spans="71:92" x14ac:dyDescent="0.3">
      <c r="BS3720" s="32" t="str">
        <f>IF(Kiadasi_kiseroiv!$K$2=BT3720,BV3720,"")</f>
        <v/>
      </c>
      <c r="BT3720" s="34" t="str">
        <f t="shared" si="1048"/>
        <v/>
      </c>
      <c r="BU3720" s="32" t="str">
        <f t="shared" si="1049"/>
        <v/>
      </c>
      <c r="BV3720" s="32" t="str">
        <f t="shared" si="1050"/>
        <v/>
      </c>
      <c r="BW3720" s="32" t="str">
        <f t="shared" si="1051"/>
        <v/>
      </c>
      <c r="BX3720" s="32" t="str">
        <f t="shared" si="1052"/>
        <v/>
      </c>
      <c r="BY3720" s="32" t="str">
        <f t="shared" si="1053"/>
        <v/>
      </c>
      <c r="BZ3720" s="32" t="str">
        <f t="shared" si="1054"/>
        <v/>
      </c>
      <c r="CA3720" s="32" t="str">
        <f t="shared" si="1055"/>
        <v/>
      </c>
      <c r="CB3720" s="33">
        <f>IF(COUNTIF($CD$7:CD3720,CD3720)=1,CD3720,CD3720+COUNTIF($CD$6:CD3719,CD3720))</f>
        <v>58866</v>
      </c>
      <c r="CC3720" s="34">
        <f t="shared" si="1056"/>
        <v>55153</v>
      </c>
      <c r="CD3720" s="32">
        <f t="shared" si="1057"/>
        <v>55153</v>
      </c>
      <c r="CE3720" s="32">
        <f t="shared" si="1058"/>
        <v>0</v>
      </c>
      <c r="CF3720" s="32">
        <f t="shared" si="1059"/>
        <v>0</v>
      </c>
      <c r="CG3720" s="32" t="str">
        <f t="shared" si="1060"/>
        <v/>
      </c>
      <c r="CH3720" s="32">
        <v>3715</v>
      </c>
      <c r="CI3720" s="32" t="s">
        <v>6</v>
      </c>
      <c r="CJ3720" s="32" t="str">
        <f t="shared" si="1061"/>
        <v/>
      </c>
      <c r="CK3720" s="32" t="str">
        <f t="shared" si="1062"/>
        <v/>
      </c>
      <c r="CL3720" s="32" t="str">
        <f t="shared" si="1063"/>
        <v/>
      </c>
      <c r="CM3720" s="32" t="str">
        <f t="shared" si="1064"/>
        <v/>
      </c>
      <c r="CN3720" s="32" t="str">
        <f t="shared" si="1065"/>
        <v/>
      </c>
    </row>
    <row r="3721" spans="71:92" x14ac:dyDescent="0.3">
      <c r="BS3721" s="32" t="str">
        <f>IF(Kiadasi_kiseroiv!$K$2=BT3721,BV3721,"")</f>
        <v/>
      </c>
      <c r="BT3721" s="34" t="str">
        <f t="shared" si="1048"/>
        <v/>
      </c>
      <c r="BU3721" s="32" t="str">
        <f t="shared" si="1049"/>
        <v/>
      </c>
      <c r="BV3721" s="32" t="str">
        <f t="shared" si="1050"/>
        <v/>
      </c>
      <c r="BW3721" s="32" t="str">
        <f t="shared" si="1051"/>
        <v/>
      </c>
      <c r="BX3721" s="32" t="str">
        <f t="shared" si="1052"/>
        <v/>
      </c>
      <c r="BY3721" s="32" t="str">
        <f t="shared" si="1053"/>
        <v/>
      </c>
      <c r="BZ3721" s="32" t="str">
        <f t="shared" si="1054"/>
        <v/>
      </c>
      <c r="CA3721" s="32" t="str">
        <f t="shared" si="1055"/>
        <v/>
      </c>
      <c r="CB3721" s="33">
        <f>IF(COUNTIF($CD$7:CD3721,CD3721)=1,CD3721,CD3721+COUNTIF($CD$6:CD3720,CD3721))</f>
        <v>58867</v>
      </c>
      <c r="CC3721" s="34">
        <f t="shared" si="1056"/>
        <v>55153</v>
      </c>
      <c r="CD3721" s="32">
        <f t="shared" si="1057"/>
        <v>55153</v>
      </c>
      <c r="CE3721" s="32">
        <f t="shared" si="1058"/>
        <v>0</v>
      </c>
      <c r="CF3721" s="32">
        <f t="shared" si="1059"/>
        <v>0</v>
      </c>
      <c r="CG3721" s="32" t="str">
        <f t="shared" si="1060"/>
        <v/>
      </c>
      <c r="CH3721" s="32">
        <v>3716</v>
      </c>
      <c r="CI3721" s="32" t="s">
        <v>6</v>
      </c>
      <c r="CJ3721" s="32" t="str">
        <f t="shared" si="1061"/>
        <v/>
      </c>
      <c r="CK3721" s="32" t="str">
        <f t="shared" si="1062"/>
        <v/>
      </c>
      <c r="CL3721" s="32" t="str">
        <f t="shared" si="1063"/>
        <v/>
      </c>
      <c r="CM3721" s="32" t="str">
        <f t="shared" si="1064"/>
        <v/>
      </c>
      <c r="CN3721" s="32" t="str">
        <f t="shared" si="1065"/>
        <v/>
      </c>
    </row>
    <row r="3722" spans="71:92" x14ac:dyDescent="0.3">
      <c r="BS3722" s="32" t="str">
        <f>IF(Kiadasi_kiseroiv!$K$2=BT3722,BV3722,"")</f>
        <v/>
      </c>
      <c r="BT3722" s="34" t="str">
        <f t="shared" si="1048"/>
        <v/>
      </c>
      <c r="BU3722" s="32" t="str">
        <f t="shared" si="1049"/>
        <v/>
      </c>
      <c r="BV3722" s="32" t="str">
        <f t="shared" si="1050"/>
        <v/>
      </c>
      <c r="BW3722" s="32" t="str">
        <f t="shared" si="1051"/>
        <v/>
      </c>
      <c r="BX3722" s="32" t="str">
        <f t="shared" si="1052"/>
        <v/>
      </c>
      <c r="BY3722" s="32" t="str">
        <f t="shared" si="1053"/>
        <v/>
      </c>
      <c r="BZ3722" s="32" t="str">
        <f t="shared" si="1054"/>
        <v/>
      </c>
      <c r="CA3722" s="32" t="str">
        <f t="shared" si="1055"/>
        <v/>
      </c>
      <c r="CB3722" s="33">
        <f>IF(COUNTIF($CD$7:CD3722,CD3722)=1,CD3722,CD3722+COUNTIF($CD$6:CD3721,CD3722))</f>
        <v>58868</v>
      </c>
      <c r="CC3722" s="34">
        <f t="shared" si="1056"/>
        <v>55153</v>
      </c>
      <c r="CD3722" s="32">
        <f t="shared" si="1057"/>
        <v>55153</v>
      </c>
      <c r="CE3722" s="32">
        <f t="shared" si="1058"/>
        <v>0</v>
      </c>
      <c r="CF3722" s="32">
        <f t="shared" si="1059"/>
        <v>0</v>
      </c>
      <c r="CG3722" s="32" t="str">
        <f t="shared" si="1060"/>
        <v/>
      </c>
      <c r="CH3722" s="32">
        <v>3717</v>
      </c>
      <c r="CI3722" s="32" t="s">
        <v>6</v>
      </c>
      <c r="CJ3722" s="32" t="str">
        <f t="shared" si="1061"/>
        <v/>
      </c>
      <c r="CK3722" s="32" t="str">
        <f t="shared" si="1062"/>
        <v/>
      </c>
      <c r="CL3722" s="32" t="str">
        <f t="shared" si="1063"/>
        <v/>
      </c>
      <c r="CM3722" s="32" t="str">
        <f t="shared" si="1064"/>
        <v/>
      </c>
      <c r="CN3722" s="32" t="str">
        <f t="shared" si="1065"/>
        <v/>
      </c>
    </row>
    <row r="3723" spans="71:92" x14ac:dyDescent="0.3">
      <c r="BS3723" s="32" t="str">
        <f>IF(Kiadasi_kiseroiv!$K$2=BT3723,BV3723,"")</f>
        <v/>
      </c>
      <c r="BT3723" s="34" t="str">
        <f t="shared" si="1048"/>
        <v/>
      </c>
      <c r="BU3723" s="32" t="str">
        <f t="shared" si="1049"/>
        <v/>
      </c>
      <c r="BV3723" s="32" t="str">
        <f t="shared" si="1050"/>
        <v/>
      </c>
      <c r="BW3723" s="32" t="str">
        <f t="shared" si="1051"/>
        <v/>
      </c>
      <c r="BX3723" s="32" t="str">
        <f t="shared" si="1052"/>
        <v/>
      </c>
      <c r="BY3723" s="32" t="str">
        <f t="shared" si="1053"/>
        <v/>
      </c>
      <c r="BZ3723" s="32" t="str">
        <f t="shared" si="1054"/>
        <v/>
      </c>
      <c r="CA3723" s="32" t="str">
        <f t="shared" si="1055"/>
        <v/>
      </c>
      <c r="CB3723" s="33">
        <f>IF(COUNTIF($CD$7:CD3723,CD3723)=1,CD3723,CD3723+COUNTIF($CD$6:CD3722,CD3723))</f>
        <v>58869</v>
      </c>
      <c r="CC3723" s="34">
        <f t="shared" si="1056"/>
        <v>55153</v>
      </c>
      <c r="CD3723" s="32">
        <f t="shared" si="1057"/>
        <v>55153</v>
      </c>
      <c r="CE3723" s="32">
        <f t="shared" si="1058"/>
        <v>0</v>
      </c>
      <c r="CF3723" s="32">
        <f t="shared" si="1059"/>
        <v>0</v>
      </c>
      <c r="CG3723" s="32" t="str">
        <f t="shared" si="1060"/>
        <v/>
      </c>
      <c r="CH3723" s="32">
        <v>3718</v>
      </c>
      <c r="CI3723" s="32" t="s">
        <v>6</v>
      </c>
      <c r="CJ3723" s="32" t="str">
        <f t="shared" si="1061"/>
        <v/>
      </c>
      <c r="CK3723" s="32" t="str">
        <f t="shared" si="1062"/>
        <v/>
      </c>
      <c r="CL3723" s="32" t="str">
        <f t="shared" si="1063"/>
        <v/>
      </c>
      <c r="CM3723" s="32" t="str">
        <f t="shared" si="1064"/>
        <v/>
      </c>
      <c r="CN3723" s="32" t="str">
        <f t="shared" si="1065"/>
        <v/>
      </c>
    </row>
    <row r="3724" spans="71:92" x14ac:dyDescent="0.3">
      <c r="BS3724" s="32" t="str">
        <f>IF(Kiadasi_kiseroiv!$K$2=BT3724,BV3724,"")</f>
        <v/>
      </c>
      <c r="BT3724" s="34" t="str">
        <f t="shared" si="1048"/>
        <v/>
      </c>
      <c r="BU3724" s="32" t="str">
        <f t="shared" si="1049"/>
        <v/>
      </c>
      <c r="BV3724" s="32" t="str">
        <f t="shared" si="1050"/>
        <v/>
      </c>
      <c r="BW3724" s="32" t="str">
        <f t="shared" si="1051"/>
        <v/>
      </c>
      <c r="BX3724" s="32" t="str">
        <f t="shared" si="1052"/>
        <v/>
      </c>
      <c r="BY3724" s="32" t="str">
        <f t="shared" si="1053"/>
        <v/>
      </c>
      <c r="BZ3724" s="32" t="str">
        <f t="shared" si="1054"/>
        <v/>
      </c>
      <c r="CA3724" s="32" t="str">
        <f t="shared" si="1055"/>
        <v/>
      </c>
      <c r="CB3724" s="33">
        <f>IF(COUNTIF($CD$7:CD3724,CD3724)=1,CD3724,CD3724+COUNTIF($CD$6:CD3723,CD3724))</f>
        <v>58870</v>
      </c>
      <c r="CC3724" s="34">
        <f t="shared" si="1056"/>
        <v>55153</v>
      </c>
      <c r="CD3724" s="32">
        <f t="shared" si="1057"/>
        <v>55153</v>
      </c>
      <c r="CE3724" s="32">
        <f t="shared" si="1058"/>
        <v>0</v>
      </c>
      <c r="CF3724" s="32">
        <f t="shared" si="1059"/>
        <v>0</v>
      </c>
      <c r="CG3724" s="32" t="str">
        <f t="shared" si="1060"/>
        <v/>
      </c>
      <c r="CH3724" s="32">
        <v>3719</v>
      </c>
      <c r="CI3724" s="32" t="s">
        <v>6</v>
      </c>
      <c r="CJ3724" s="32" t="str">
        <f t="shared" si="1061"/>
        <v/>
      </c>
      <c r="CK3724" s="32" t="str">
        <f t="shared" si="1062"/>
        <v/>
      </c>
      <c r="CL3724" s="32" t="str">
        <f t="shared" si="1063"/>
        <v/>
      </c>
      <c r="CM3724" s="32" t="str">
        <f t="shared" si="1064"/>
        <v/>
      </c>
      <c r="CN3724" s="32" t="str">
        <f t="shared" si="1065"/>
        <v/>
      </c>
    </row>
    <row r="3725" spans="71:92" x14ac:dyDescent="0.3">
      <c r="BS3725" s="32" t="str">
        <f>IF(Kiadasi_kiseroiv!$K$2=BT3725,BV3725,"")</f>
        <v/>
      </c>
      <c r="BT3725" s="34" t="str">
        <f t="shared" si="1048"/>
        <v/>
      </c>
      <c r="BU3725" s="32" t="str">
        <f t="shared" si="1049"/>
        <v/>
      </c>
      <c r="BV3725" s="32" t="str">
        <f t="shared" si="1050"/>
        <v/>
      </c>
      <c r="BW3725" s="32" t="str">
        <f t="shared" si="1051"/>
        <v/>
      </c>
      <c r="BX3725" s="32" t="str">
        <f t="shared" si="1052"/>
        <v/>
      </c>
      <c r="BY3725" s="32" t="str">
        <f t="shared" si="1053"/>
        <v/>
      </c>
      <c r="BZ3725" s="32" t="str">
        <f t="shared" si="1054"/>
        <v/>
      </c>
      <c r="CA3725" s="32" t="str">
        <f t="shared" si="1055"/>
        <v/>
      </c>
      <c r="CB3725" s="33">
        <f>IF(COUNTIF($CD$7:CD3725,CD3725)=1,CD3725,CD3725+COUNTIF($CD$6:CD3724,CD3725))</f>
        <v>58871</v>
      </c>
      <c r="CC3725" s="34">
        <f t="shared" si="1056"/>
        <v>55153</v>
      </c>
      <c r="CD3725" s="32">
        <f t="shared" si="1057"/>
        <v>55153</v>
      </c>
      <c r="CE3725" s="32">
        <f t="shared" si="1058"/>
        <v>0</v>
      </c>
      <c r="CF3725" s="32">
        <f t="shared" si="1059"/>
        <v>0</v>
      </c>
      <c r="CG3725" s="32" t="str">
        <f t="shared" si="1060"/>
        <v/>
      </c>
      <c r="CH3725" s="32">
        <v>3720</v>
      </c>
      <c r="CI3725" s="32" t="s">
        <v>6</v>
      </c>
      <c r="CJ3725" s="32" t="str">
        <f t="shared" si="1061"/>
        <v/>
      </c>
      <c r="CK3725" s="32" t="str">
        <f t="shared" si="1062"/>
        <v/>
      </c>
      <c r="CL3725" s="32" t="str">
        <f t="shared" si="1063"/>
        <v/>
      </c>
      <c r="CM3725" s="32" t="str">
        <f t="shared" si="1064"/>
        <v/>
      </c>
      <c r="CN3725" s="32" t="str">
        <f t="shared" si="1065"/>
        <v/>
      </c>
    </row>
    <row r="3726" spans="71:92" x14ac:dyDescent="0.3">
      <c r="BS3726" s="32" t="str">
        <f>IF(Kiadasi_kiseroiv!$K$2=BT3726,BV3726,"")</f>
        <v/>
      </c>
      <c r="BT3726" s="34" t="str">
        <f t="shared" si="1048"/>
        <v/>
      </c>
      <c r="BU3726" s="32" t="str">
        <f t="shared" si="1049"/>
        <v/>
      </c>
      <c r="BV3726" s="32" t="str">
        <f t="shared" si="1050"/>
        <v/>
      </c>
      <c r="BW3726" s="32" t="str">
        <f t="shared" si="1051"/>
        <v/>
      </c>
      <c r="BX3726" s="32" t="str">
        <f t="shared" si="1052"/>
        <v/>
      </c>
      <c r="BY3726" s="32" t="str">
        <f t="shared" si="1053"/>
        <v/>
      </c>
      <c r="BZ3726" s="32" t="str">
        <f t="shared" si="1054"/>
        <v/>
      </c>
      <c r="CA3726" s="32" t="str">
        <f t="shared" si="1055"/>
        <v/>
      </c>
      <c r="CB3726" s="33">
        <f>IF(COUNTIF($CD$7:CD3726,CD3726)=1,CD3726,CD3726+COUNTIF($CD$6:CD3725,CD3726))</f>
        <v>58872</v>
      </c>
      <c r="CC3726" s="34">
        <f t="shared" si="1056"/>
        <v>55153</v>
      </c>
      <c r="CD3726" s="32">
        <f t="shared" si="1057"/>
        <v>55153</v>
      </c>
      <c r="CE3726" s="32">
        <f t="shared" si="1058"/>
        <v>0</v>
      </c>
      <c r="CF3726" s="32">
        <f t="shared" si="1059"/>
        <v>0</v>
      </c>
      <c r="CG3726" s="32" t="str">
        <f t="shared" si="1060"/>
        <v/>
      </c>
      <c r="CH3726" s="32">
        <v>3721</v>
      </c>
      <c r="CI3726" s="32" t="s">
        <v>6</v>
      </c>
      <c r="CJ3726" s="32" t="str">
        <f t="shared" si="1061"/>
        <v/>
      </c>
      <c r="CK3726" s="32" t="str">
        <f t="shared" si="1062"/>
        <v/>
      </c>
      <c r="CL3726" s="32" t="str">
        <f t="shared" si="1063"/>
        <v/>
      </c>
      <c r="CM3726" s="32" t="str">
        <f t="shared" si="1064"/>
        <v/>
      </c>
      <c r="CN3726" s="32" t="str">
        <f t="shared" si="1065"/>
        <v/>
      </c>
    </row>
    <row r="3727" spans="71:92" x14ac:dyDescent="0.3">
      <c r="BS3727" s="32" t="str">
        <f>IF(Kiadasi_kiseroiv!$K$2=BT3727,BV3727,"")</f>
        <v/>
      </c>
      <c r="BT3727" s="34" t="str">
        <f t="shared" si="1048"/>
        <v/>
      </c>
      <c r="BU3727" s="32" t="str">
        <f t="shared" si="1049"/>
        <v/>
      </c>
      <c r="BV3727" s="32" t="str">
        <f t="shared" si="1050"/>
        <v/>
      </c>
      <c r="BW3727" s="32" t="str">
        <f t="shared" si="1051"/>
        <v/>
      </c>
      <c r="BX3727" s="32" t="str">
        <f t="shared" si="1052"/>
        <v/>
      </c>
      <c r="BY3727" s="32" t="str">
        <f t="shared" si="1053"/>
        <v/>
      </c>
      <c r="BZ3727" s="32" t="str">
        <f t="shared" si="1054"/>
        <v/>
      </c>
      <c r="CA3727" s="32" t="str">
        <f t="shared" si="1055"/>
        <v/>
      </c>
      <c r="CB3727" s="33">
        <f>IF(COUNTIF($CD$7:CD3727,CD3727)=1,CD3727,CD3727+COUNTIF($CD$6:CD3726,CD3727))</f>
        <v>58873</v>
      </c>
      <c r="CC3727" s="34">
        <f t="shared" si="1056"/>
        <v>55153</v>
      </c>
      <c r="CD3727" s="32">
        <f t="shared" si="1057"/>
        <v>55153</v>
      </c>
      <c r="CE3727" s="32">
        <f t="shared" si="1058"/>
        <v>0</v>
      </c>
      <c r="CF3727" s="32">
        <f t="shared" si="1059"/>
        <v>0</v>
      </c>
      <c r="CG3727" s="32" t="str">
        <f t="shared" si="1060"/>
        <v/>
      </c>
      <c r="CH3727" s="32">
        <v>3722</v>
      </c>
      <c r="CI3727" s="32" t="s">
        <v>6</v>
      </c>
      <c r="CJ3727" s="32" t="str">
        <f t="shared" si="1061"/>
        <v/>
      </c>
      <c r="CK3727" s="32" t="str">
        <f t="shared" si="1062"/>
        <v/>
      </c>
      <c r="CL3727" s="32" t="str">
        <f t="shared" si="1063"/>
        <v/>
      </c>
      <c r="CM3727" s="32" t="str">
        <f t="shared" si="1064"/>
        <v/>
      </c>
      <c r="CN3727" s="32" t="str">
        <f t="shared" si="1065"/>
        <v/>
      </c>
    </row>
    <row r="3728" spans="71:92" x14ac:dyDescent="0.3">
      <c r="BS3728" s="32" t="str">
        <f>IF(Kiadasi_kiseroiv!$K$2=BT3728,BV3728,"")</f>
        <v/>
      </c>
      <c r="BT3728" s="34" t="str">
        <f t="shared" si="1048"/>
        <v/>
      </c>
      <c r="BU3728" s="32" t="str">
        <f t="shared" si="1049"/>
        <v/>
      </c>
      <c r="BV3728" s="32" t="str">
        <f t="shared" si="1050"/>
        <v/>
      </c>
      <c r="BW3728" s="32" t="str">
        <f t="shared" si="1051"/>
        <v/>
      </c>
      <c r="BX3728" s="32" t="str">
        <f t="shared" si="1052"/>
        <v/>
      </c>
      <c r="BY3728" s="32" t="str">
        <f t="shared" si="1053"/>
        <v/>
      </c>
      <c r="BZ3728" s="32" t="str">
        <f t="shared" si="1054"/>
        <v/>
      </c>
      <c r="CA3728" s="32" t="str">
        <f t="shared" si="1055"/>
        <v/>
      </c>
      <c r="CB3728" s="33">
        <f>IF(COUNTIF($CD$7:CD3728,CD3728)=1,CD3728,CD3728+COUNTIF($CD$6:CD3727,CD3728))</f>
        <v>58874</v>
      </c>
      <c r="CC3728" s="34">
        <f t="shared" si="1056"/>
        <v>55153</v>
      </c>
      <c r="CD3728" s="32">
        <f t="shared" si="1057"/>
        <v>55153</v>
      </c>
      <c r="CE3728" s="32">
        <f t="shared" si="1058"/>
        <v>0</v>
      </c>
      <c r="CF3728" s="32">
        <f t="shared" si="1059"/>
        <v>0</v>
      </c>
      <c r="CG3728" s="32" t="str">
        <f t="shared" si="1060"/>
        <v/>
      </c>
      <c r="CH3728" s="32">
        <v>3723</v>
      </c>
      <c r="CI3728" s="32" t="s">
        <v>6</v>
      </c>
      <c r="CJ3728" s="32" t="str">
        <f t="shared" si="1061"/>
        <v/>
      </c>
      <c r="CK3728" s="32" t="str">
        <f t="shared" si="1062"/>
        <v/>
      </c>
      <c r="CL3728" s="32" t="str">
        <f t="shared" si="1063"/>
        <v/>
      </c>
      <c r="CM3728" s="32" t="str">
        <f t="shared" si="1064"/>
        <v/>
      </c>
      <c r="CN3728" s="32" t="str">
        <f t="shared" si="1065"/>
        <v/>
      </c>
    </row>
    <row r="3729" spans="71:92" x14ac:dyDescent="0.3">
      <c r="BS3729" s="32" t="str">
        <f>IF(Kiadasi_kiseroiv!$K$2=BT3729,BV3729,"")</f>
        <v/>
      </c>
      <c r="BT3729" s="34" t="str">
        <f t="shared" si="1048"/>
        <v/>
      </c>
      <c r="BU3729" s="32" t="str">
        <f t="shared" si="1049"/>
        <v/>
      </c>
      <c r="BV3729" s="32" t="str">
        <f t="shared" si="1050"/>
        <v/>
      </c>
      <c r="BW3729" s="32" t="str">
        <f t="shared" si="1051"/>
        <v/>
      </c>
      <c r="BX3729" s="32" t="str">
        <f t="shared" si="1052"/>
        <v/>
      </c>
      <c r="BY3729" s="32" t="str">
        <f t="shared" si="1053"/>
        <v/>
      </c>
      <c r="BZ3729" s="32" t="str">
        <f t="shared" si="1054"/>
        <v/>
      </c>
      <c r="CA3729" s="32" t="str">
        <f t="shared" si="1055"/>
        <v/>
      </c>
      <c r="CB3729" s="33">
        <f>IF(COUNTIF($CD$7:CD3729,CD3729)=1,CD3729,CD3729+COUNTIF($CD$6:CD3728,CD3729))</f>
        <v>58875</v>
      </c>
      <c r="CC3729" s="34">
        <f t="shared" si="1056"/>
        <v>55153</v>
      </c>
      <c r="CD3729" s="32">
        <f t="shared" si="1057"/>
        <v>55153</v>
      </c>
      <c r="CE3729" s="32">
        <f t="shared" si="1058"/>
        <v>0</v>
      </c>
      <c r="CF3729" s="32">
        <f t="shared" si="1059"/>
        <v>0</v>
      </c>
      <c r="CG3729" s="32" t="str">
        <f t="shared" si="1060"/>
        <v/>
      </c>
      <c r="CH3729" s="32">
        <v>3724</v>
      </c>
      <c r="CI3729" s="32" t="s">
        <v>6</v>
      </c>
      <c r="CJ3729" s="32" t="str">
        <f t="shared" si="1061"/>
        <v/>
      </c>
      <c r="CK3729" s="32" t="str">
        <f t="shared" si="1062"/>
        <v/>
      </c>
      <c r="CL3729" s="32" t="str">
        <f t="shared" si="1063"/>
        <v/>
      </c>
      <c r="CM3729" s="32" t="str">
        <f t="shared" si="1064"/>
        <v/>
      </c>
      <c r="CN3729" s="32" t="str">
        <f t="shared" si="1065"/>
        <v/>
      </c>
    </row>
    <row r="3730" spans="71:92" x14ac:dyDescent="0.3">
      <c r="BS3730" s="32" t="str">
        <f>IF(Kiadasi_kiseroiv!$K$2=BT3730,BV3730,"")</f>
        <v/>
      </c>
      <c r="BT3730" s="34" t="str">
        <f t="shared" si="1048"/>
        <v/>
      </c>
      <c r="BU3730" s="32" t="str">
        <f t="shared" si="1049"/>
        <v/>
      </c>
      <c r="BV3730" s="32" t="str">
        <f t="shared" si="1050"/>
        <v/>
      </c>
      <c r="BW3730" s="32" t="str">
        <f t="shared" si="1051"/>
        <v/>
      </c>
      <c r="BX3730" s="32" t="str">
        <f t="shared" si="1052"/>
        <v/>
      </c>
      <c r="BY3730" s="32" t="str">
        <f t="shared" si="1053"/>
        <v/>
      </c>
      <c r="BZ3730" s="32" t="str">
        <f t="shared" si="1054"/>
        <v/>
      </c>
      <c r="CA3730" s="32" t="str">
        <f t="shared" si="1055"/>
        <v/>
      </c>
      <c r="CB3730" s="33">
        <f>IF(COUNTIF($CD$7:CD3730,CD3730)=1,CD3730,CD3730+COUNTIF($CD$6:CD3729,CD3730))</f>
        <v>58876</v>
      </c>
      <c r="CC3730" s="34">
        <f t="shared" si="1056"/>
        <v>55153</v>
      </c>
      <c r="CD3730" s="32">
        <f t="shared" si="1057"/>
        <v>55153</v>
      </c>
      <c r="CE3730" s="32">
        <f t="shared" si="1058"/>
        <v>0</v>
      </c>
      <c r="CF3730" s="32">
        <f t="shared" si="1059"/>
        <v>0</v>
      </c>
      <c r="CG3730" s="32" t="str">
        <f t="shared" si="1060"/>
        <v/>
      </c>
      <c r="CH3730" s="32">
        <v>3725</v>
      </c>
      <c r="CI3730" s="32" t="s">
        <v>6</v>
      </c>
      <c r="CJ3730" s="32" t="str">
        <f t="shared" si="1061"/>
        <v/>
      </c>
      <c r="CK3730" s="32" t="str">
        <f t="shared" si="1062"/>
        <v/>
      </c>
      <c r="CL3730" s="32" t="str">
        <f t="shared" si="1063"/>
        <v/>
      </c>
      <c r="CM3730" s="32" t="str">
        <f t="shared" si="1064"/>
        <v/>
      </c>
      <c r="CN3730" s="32" t="str">
        <f t="shared" si="1065"/>
        <v/>
      </c>
    </row>
    <row r="3731" spans="71:92" x14ac:dyDescent="0.3">
      <c r="BS3731" s="32" t="str">
        <f>IF(Kiadasi_kiseroiv!$K$2=BT3731,BV3731,"")</f>
        <v/>
      </c>
      <c r="BT3731" s="34" t="str">
        <f t="shared" si="1048"/>
        <v/>
      </c>
      <c r="BU3731" s="32" t="str">
        <f t="shared" si="1049"/>
        <v/>
      </c>
      <c r="BV3731" s="32" t="str">
        <f t="shared" si="1050"/>
        <v/>
      </c>
      <c r="BW3731" s="32" t="str">
        <f t="shared" si="1051"/>
        <v/>
      </c>
      <c r="BX3731" s="32" t="str">
        <f t="shared" si="1052"/>
        <v/>
      </c>
      <c r="BY3731" s="32" t="str">
        <f t="shared" si="1053"/>
        <v/>
      </c>
      <c r="BZ3731" s="32" t="str">
        <f t="shared" si="1054"/>
        <v/>
      </c>
      <c r="CA3731" s="32" t="str">
        <f t="shared" si="1055"/>
        <v/>
      </c>
      <c r="CB3731" s="33">
        <f>IF(COUNTIF($CD$7:CD3731,CD3731)=1,CD3731,CD3731+COUNTIF($CD$6:CD3730,CD3731))</f>
        <v>58877</v>
      </c>
      <c r="CC3731" s="34">
        <f t="shared" si="1056"/>
        <v>55153</v>
      </c>
      <c r="CD3731" s="32">
        <f t="shared" si="1057"/>
        <v>55153</v>
      </c>
      <c r="CE3731" s="32">
        <f t="shared" si="1058"/>
        <v>0</v>
      </c>
      <c r="CF3731" s="32">
        <f t="shared" si="1059"/>
        <v>0</v>
      </c>
      <c r="CG3731" s="32" t="str">
        <f t="shared" si="1060"/>
        <v/>
      </c>
      <c r="CH3731" s="32">
        <v>3726</v>
      </c>
      <c r="CI3731" s="32" t="s">
        <v>6</v>
      </c>
      <c r="CJ3731" s="32" t="str">
        <f t="shared" si="1061"/>
        <v/>
      </c>
      <c r="CK3731" s="32" t="str">
        <f t="shared" si="1062"/>
        <v/>
      </c>
      <c r="CL3731" s="32" t="str">
        <f t="shared" si="1063"/>
        <v/>
      </c>
      <c r="CM3731" s="32" t="str">
        <f t="shared" si="1064"/>
        <v/>
      </c>
      <c r="CN3731" s="32" t="str">
        <f t="shared" si="1065"/>
        <v/>
      </c>
    </row>
    <row r="3732" spans="71:92" x14ac:dyDescent="0.3">
      <c r="BS3732" s="32" t="str">
        <f>IF(Kiadasi_kiseroiv!$K$2=BT3732,BV3732,"")</f>
        <v/>
      </c>
      <c r="BT3732" s="34" t="str">
        <f t="shared" si="1048"/>
        <v/>
      </c>
      <c r="BU3732" s="32" t="str">
        <f t="shared" si="1049"/>
        <v/>
      </c>
      <c r="BV3732" s="32" t="str">
        <f t="shared" si="1050"/>
        <v/>
      </c>
      <c r="BW3732" s="32" t="str">
        <f t="shared" si="1051"/>
        <v/>
      </c>
      <c r="BX3732" s="32" t="str">
        <f t="shared" si="1052"/>
        <v/>
      </c>
      <c r="BY3732" s="32" t="str">
        <f t="shared" si="1053"/>
        <v/>
      </c>
      <c r="BZ3732" s="32" t="str">
        <f t="shared" si="1054"/>
        <v/>
      </c>
      <c r="CA3732" s="32" t="str">
        <f t="shared" si="1055"/>
        <v/>
      </c>
      <c r="CB3732" s="33">
        <f>IF(COUNTIF($CD$7:CD3732,CD3732)=1,CD3732,CD3732+COUNTIF($CD$6:CD3731,CD3732))</f>
        <v>58878</v>
      </c>
      <c r="CC3732" s="34">
        <f t="shared" si="1056"/>
        <v>55153</v>
      </c>
      <c r="CD3732" s="32">
        <f t="shared" si="1057"/>
        <v>55153</v>
      </c>
      <c r="CE3732" s="32">
        <f t="shared" si="1058"/>
        <v>0</v>
      </c>
      <c r="CF3732" s="32">
        <f t="shared" si="1059"/>
        <v>0</v>
      </c>
      <c r="CG3732" s="32" t="str">
        <f t="shared" si="1060"/>
        <v/>
      </c>
      <c r="CH3732" s="32">
        <v>3727</v>
      </c>
      <c r="CI3732" s="32" t="s">
        <v>6</v>
      </c>
      <c r="CJ3732" s="32" t="str">
        <f t="shared" si="1061"/>
        <v/>
      </c>
      <c r="CK3732" s="32" t="str">
        <f t="shared" si="1062"/>
        <v/>
      </c>
      <c r="CL3732" s="32" t="str">
        <f t="shared" si="1063"/>
        <v/>
      </c>
      <c r="CM3732" s="32" t="str">
        <f t="shared" si="1064"/>
        <v/>
      </c>
      <c r="CN3732" s="32" t="str">
        <f t="shared" si="1065"/>
        <v/>
      </c>
    </row>
    <row r="3733" spans="71:92" x14ac:dyDescent="0.3">
      <c r="BS3733" s="32" t="str">
        <f>IF(Kiadasi_kiseroiv!$K$2=BT3733,BV3733,"")</f>
        <v/>
      </c>
      <c r="BT3733" s="34" t="str">
        <f t="shared" si="1048"/>
        <v/>
      </c>
      <c r="BU3733" s="32" t="str">
        <f t="shared" si="1049"/>
        <v/>
      </c>
      <c r="BV3733" s="32" t="str">
        <f t="shared" si="1050"/>
        <v/>
      </c>
      <c r="BW3733" s="32" t="str">
        <f t="shared" si="1051"/>
        <v/>
      </c>
      <c r="BX3733" s="32" t="str">
        <f t="shared" si="1052"/>
        <v/>
      </c>
      <c r="BY3733" s="32" t="str">
        <f t="shared" si="1053"/>
        <v/>
      </c>
      <c r="BZ3733" s="32" t="str">
        <f t="shared" si="1054"/>
        <v/>
      </c>
      <c r="CA3733" s="32" t="str">
        <f t="shared" si="1055"/>
        <v/>
      </c>
      <c r="CB3733" s="33">
        <f>IF(COUNTIF($CD$7:CD3733,CD3733)=1,CD3733,CD3733+COUNTIF($CD$6:CD3732,CD3733))</f>
        <v>58879</v>
      </c>
      <c r="CC3733" s="34">
        <f t="shared" si="1056"/>
        <v>55153</v>
      </c>
      <c r="CD3733" s="32">
        <f t="shared" si="1057"/>
        <v>55153</v>
      </c>
      <c r="CE3733" s="32">
        <f t="shared" si="1058"/>
        <v>0</v>
      </c>
      <c r="CF3733" s="32">
        <f t="shared" si="1059"/>
        <v>0</v>
      </c>
      <c r="CG3733" s="32" t="str">
        <f t="shared" si="1060"/>
        <v/>
      </c>
      <c r="CH3733" s="32">
        <v>3728</v>
      </c>
      <c r="CI3733" s="32" t="s">
        <v>6</v>
      </c>
      <c r="CJ3733" s="32" t="str">
        <f t="shared" si="1061"/>
        <v/>
      </c>
      <c r="CK3733" s="32" t="str">
        <f t="shared" si="1062"/>
        <v/>
      </c>
      <c r="CL3733" s="32" t="str">
        <f t="shared" si="1063"/>
        <v/>
      </c>
      <c r="CM3733" s="32" t="str">
        <f t="shared" si="1064"/>
        <v/>
      </c>
      <c r="CN3733" s="32" t="str">
        <f t="shared" si="1065"/>
        <v/>
      </c>
    </row>
    <row r="3734" spans="71:92" x14ac:dyDescent="0.3">
      <c r="BS3734" s="32" t="str">
        <f>IF(Kiadasi_kiseroiv!$K$2=BT3734,BV3734,"")</f>
        <v/>
      </c>
      <c r="BT3734" s="34" t="str">
        <f t="shared" si="1048"/>
        <v/>
      </c>
      <c r="BU3734" s="32" t="str">
        <f t="shared" si="1049"/>
        <v/>
      </c>
      <c r="BV3734" s="32" t="str">
        <f t="shared" si="1050"/>
        <v/>
      </c>
      <c r="BW3734" s="32" t="str">
        <f t="shared" si="1051"/>
        <v/>
      </c>
      <c r="BX3734" s="32" t="str">
        <f t="shared" si="1052"/>
        <v/>
      </c>
      <c r="BY3734" s="32" t="str">
        <f t="shared" si="1053"/>
        <v/>
      </c>
      <c r="BZ3734" s="32" t="str">
        <f t="shared" si="1054"/>
        <v/>
      </c>
      <c r="CA3734" s="32" t="str">
        <f t="shared" si="1055"/>
        <v/>
      </c>
      <c r="CB3734" s="33">
        <f>IF(COUNTIF($CD$7:CD3734,CD3734)=1,CD3734,CD3734+COUNTIF($CD$6:CD3733,CD3734))</f>
        <v>58880</v>
      </c>
      <c r="CC3734" s="34">
        <f t="shared" si="1056"/>
        <v>55153</v>
      </c>
      <c r="CD3734" s="32">
        <f t="shared" si="1057"/>
        <v>55153</v>
      </c>
      <c r="CE3734" s="32">
        <f t="shared" si="1058"/>
        <v>0</v>
      </c>
      <c r="CF3734" s="32">
        <f t="shared" si="1059"/>
        <v>0</v>
      </c>
      <c r="CG3734" s="32" t="str">
        <f t="shared" si="1060"/>
        <v/>
      </c>
      <c r="CH3734" s="32">
        <v>3729</v>
      </c>
      <c r="CI3734" s="32" t="s">
        <v>6</v>
      </c>
      <c r="CJ3734" s="32" t="str">
        <f t="shared" si="1061"/>
        <v/>
      </c>
      <c r="CK3734" s="32" t="str">
        <f t="shared" si="1062"/>
        <v/>
      </c>
      <c r="CL3734" s="32" t="str">
        <f t="shared" si="1063"/>
        <v/>
      </c>
      <c r="CM3734" s="32" t="str">
        <f t="shared" si="1064"/>
        <v/>
      </c>
      <c r="CN3734" s="32" t="str">
        <f t="shared" si="1065"/>
        <v/>
      </c>
    </row>
    <row r="3735" spans="71:92" x14ac:dyDescent="0.3">
      <c r="BS3735" s="32" t="str">
        <f>IF(Kiadasi_kiseroiv!$K$2=BT3735,BV3735,"")</f>
        <v/>
      </c>
      <c r="BT3735" s="34" t="str">
        <f t="shared" si="1048"/>
        <v/>
      </c>
      <c r="BU3735" s="32" t="str">
        <f t="shared" si="1049"/>
        <v/>
      </c>
      <c r="BV3735" s="32" t="str">
        <f t="shared" si="1050"/>
        <v/>
      </c>
      <c r="BW3735" s="32" t="str">
        <f t="shared" si="1051"/>
        <v/>
      </c>
      <c r="BX3735" s="32" t="str">
        <f t="shared" si="1052"/>
        <v/>
      </c>
      <c r="BY3735" s="32" t="str">
        <f t="shared" si="1053"/>
        <v/>
      </c>
      <c r="BZ3735" s="32" t="str">
        <f t="shared" si="1054"/>
        <v/>
      </c>
      <c r="CA3735" s="32" t="str">
        <f t="shared" si="1055"/>
        <v/>
      </c>
      <c r="CB3735" s="33">
        <f>IF(COUNTIF($CD$7:CD3735,CD3735)=1,CD3735,CD3735+COUNTIF($CD$6:CD3734,CD3735))</f>
        <v>58881</v>
      </c>
      <c r="CC3735" s="34">
        <f t="shared" si="1056"/>
        <v>55153</v>
      </c>
      <c r="CD3735" s="32">
        <f t="shared" si="1057"/>
        <v>55153</v>
      </c>
      <c r="CE3735" s="32">
        <f t="shared" si="1058"/>
        <v>0</v>
      </c>
      <c r="CF3735" s="32">
        <f t="shared" si="1059"/>
        <v>0</v>
      </c>
      <c r="CG3735" s="32" t="str">
        <f t="shared" si="1060"/>
        <v/>
      </c>
      <c r="CH3735" s="32">
        <v>3730</v>
      </c>
      <c r="CI3735" s="32" t="s">
        <v>6</v>
      </c>
      <c r="CJ3735" s="32" t="str">
        <f t="shared" si="1061"/>
        <v/>
      </c>
      <c r="CK3735" s="32" t="str">
        <f t="shared" si="1062"/>
        <v/>
      </c>
      <c r="CL3735" s="32" t="str">
        <f t="shared" si="1063"/>
        <v/>
      </c>
      <c r="CM3735" s="32" t="str">
        <f t="shared" si="1064"/>
        <v/>
      </c>
      <c r="CN3735" s="32" t="str">
        <f t="shared" si="1065"/>
        <v/>
      </c>
    </row>
    <row r="3736" spans="71:92" x14ac:dyDescent="0.3">
      <c r="BS3736" s="32" t="str">
        <f>IF(Kiadasi_kiseroiv!$K$2=BT3736,BV3736,"")</f>
        <v/>
      </c>
      <c r="BT3736" s="34" t="str">
        <f t="shared" si="1048"/>
        <v/>
      </c>
      <c r="BU3736" s="32" t="str">
        <f t="shared" si="1049"/>
        <v/>
      </c>
      <c r="BV3736" s="32" t="str">
        <f t="shared" si="1050"/>
        <v/>
      </c>
      <c r="BW3736" s="32" t="str">
        <f t="shared" si="1051"/>
        <v/>
      </c>
      <c r="BX3736" s="32" t="str">
        <f t="shared" si="1052"/>
        <v/>
      </c>
      <c r="BY3736" s="32" t="str">
        <f t="shared" si="1053"/>
        <v/>
      </c>
      <c r="BZ3736" s="32" t="str">
        <f t="shared" si="1054"/>
        <v/>
      </c>
      <c r="CA3736" s="32" t="str">
        <f t="shared" si="1055"/>
        <v/>
      </c>
      <c r="CB3736" s="33">
        <f>IF(COUNTIF($CD$7:CD3736,CD3736)=1,CD3736,CD3736+COUNTIF($CD$6:CD3735,CD3736))</f>
        <v>58882</v>
      </c>
      <c r="CC3736" s="34">
        <f t="shared" si="1056"/>
        <v>55153</v>
      </c>
      <c r="CD3736" s="32">
        <f t="shared" si="1057"/>
        <v>55153</v>
      </c>
      <c r="CE3736" s="32">
        <f t="shared" si="1058"/>
        <v>0</v>
      </c>
      <c r="CF3736" s="32">
        <f t="shared" si="1059"/>
        <v>0</v>
      </c>
      <c r="CG3736" s="32" t="str">
        <f t="shared" si="1060"/>
        <v/>
      </c>
      <c r="CH3736" s="32">
        <v>3731</v>
      </c>
      <c r="CI3736" s="32" t="s">
        <v>6</v>
      </c>
      <c r="CJ3736" s="32" t="str">
        <f t="shared" si="1061"/>
        <v/>
      </c>
      <c r="CK3736" s="32" t="str">
        <f t="shared" si="1062"/>
        <v/>
      </c>
      <c r="CL3736" s="32" t="str">
        <f t="shared" si="1063"/>
        <v/>
      </c>
      <c r="CM3736" s="32" t="str">
        <f t="shared" si="1064"/>
        <v/>
      </c>
      <c r="CN3736" s="32" t="str">
        <f t="shared" si="1065"/>
        <v/>
      </c>
    </row>
    <row r="3737" spans="71:92" x14ac:dyDescent="0.3">
      <c r="BS3737" s="32" t="str">
        <f>IF(Kiadasi_kiseroiv!$K$2=BT3737,BV3737,"")</f>
        <v/>
      </c>
      <c r="BT3737" s="34" t="str">
        <f t="shared" si="1048"/>
        <v/>
      </c>
      <c r="BU3737" s="32" t="str">
        <f t="shared" si="1049"/>
        <v/>
      </c>
      <c r="BV3737" s="32" t="str">
        <f t="shared" si="1050"/>
        <v/>
      </c>
      <c r="BW3737" s="32" t="str">
        <f t="shared" si="1051"/>
        <v/>
      </c>
      <c r="BX3737" s="32" t="str">
        <f t="shared" si="1052"/>
        <v/>
      </c>
      <c r="BY3737" s="32" t="str">
        <f t="shared" si="1053"/>
        <v/>
      </c>
      <c r="BZ3737" s="32" t="str">
        <f t="shared" si="1054"/>
        <v/>
      </c>
      <c r="CA3737" s="32" t="str">
        <f t="shared" si="1055"/>
        <v/>
      </c>
      <c r="CB3737" s="33">
        <f>IF(COUNTIF($CD$7:CD3737,CD3737)=1,CD3737,CD3737+COUNTIF($CD$6:CD3736,CD3737))</f>
        <v>58883</v>
      </c>
      <c r="CC3737" s="34">
        <f t="shared" si="1056"/>
        <v>55153</v>
      </c>
      <c r="CD3737" s="32">
        <f t="shared" si="1057"/>
        <v>55153</v>
      </c>
      <c r="CE3737" s="32">
        <f t="shared" si="1058"/>
        <v>0</v>
      </c>
      <c r="CF3737" s="32">
        <f t="shared" si="1059"/>
        <v>0</v>
      </c>
      <c r="CG3737" s="32" t="str">
        <f t="shared" si="1060"/>
        <v/>
      </c>
      <c r="CH3737" s="32">
        <v>3732</v>
      </c>
      <c r="CI3737" s="32" t="s">
        <v>6</v>
      </c>
      <c r="CJ3737" s="32" t="str">
        <f t="shared" si="1061"/>
        <v/>
      </c>
      <c r="CK3737" s="32" t="str">
        <f t="shared" si="1062"/>
        <v/>
      </c>
      <c r="CL3737" s="32" t="str">
        <f t="shared" si="1063"/>
        <v/>
      </c>
      <c r="CM3737" s="32" t="str">
        <f t="shared" si="1064"/>
        <v/>
      </c>
      <c r="CN3737" s="32" t="str">
        <f t="shared" si="1065"/>
        <v/>
      </c>
    </row>
    <row r="3738" spans="71:92" x14ac:dyDescent="0.3">
      <c r="BS3738" s="32" t="str">
        <f>IF(Kiadasi_kiseroiv!$K$2=BT3738,BV3738,"")</f>
        <v/>
      </c>
      <c r="BT3738" s="34" t="str">
        <f t="shared" si="1048"/>
        <v/>
      </c>
      <c r="BU3738" s="32" t="str">
        <f t="shared" si="1049"/>
        <v/>
      </c>
      <c r="BV3738" s="32" t="str">
        <f t="shared" si="1050"/>
        <v/>
      </c>
      <c r="BW3738" s="32" t="str">
        <f t="shared" si="1051"/>
        <v/>
      </c>
      <c r="BX3738" s="32" t="str">
        <f t="shared" si="1052"/>
        <v/>
      </c>
      <c r="BY3738" s="32" t="str">
        <f t="shared" si="1053"/>
        <v/>
      </c>
      <c r="BZ3738" s="32" t="str">
        <f t="shared" si="1054"/>
        <v/>
      </c>
      <c r="CA3738" s="32" t="str">
        <f t="shared" si="1055"/>
        <v/>
      </c>
      <c r="CB3738" s="33">
        <f>IF(COUNTIF($CD$7:CD3738,CD3738)=1,CD3738,CD3738+COUNTIF($CD$6:CD3737,CD3738))</f>
        <v>58884</v>
      </c>
      <c r="CC3738" s="34">
        <f t="shared" si="1056"/>
        <v>55153</v>
      </c>
      <c r="CD3738" s="32">
        <f t="shared" si="1057"/>
        <v>55153</v>
      </c>
      <c r="CE3738" s="32">
        <f t="shared" si="1058"/>
        <v>0</v>
      </c>
      <c r="CF3738" s="32">
        <f t="shared" si="1059"/>
        <v>0</v>
      </c>
      <c r="CG3738" s="32" t="str">
        <f t="shared" si="1060"/>
        <v/>
      </c>
      <c r="CH3738" s="32">
        <v>3733</v>
      </c>
      <c r="CI3738" s="32" t="s">
        <v>6</v>
      </c>
      <c r="CJ3738" s="32" t="str">
        <f t="shared" si="1061"/>
        <v/>
      </c>
      <c r="CK3738" s="32" t="str">
        <f t="shared" si="1062"/>
        <v/>
      </c>
      <c r="CL3738" s="32" t="str">
        <f t="shared" si="1063"/>
        <v/>
      </c>
      <c r="CM3738" s="32" t="str">
        <f t="shared" si="1064"/>
        <v/>
      </c>
      <c r="CN3738" s="32" t="str">
        <f t="shared" si="1065"/>
        <v/>
      </c>
    </row>
    <row r="3739" spans="71:92" x14ac:dyDescent="0.3">
      <c r="BS3739" s="32" t="str">
        <f>IF(Kiadasi_kiseroiv!$K$2=BT3739,BV3739,"")</f>
        <v/>
      </c>
      <c r="BT3739" s="34" t="str">
        <f t="shared" si="1048"/>
        <v/>
      </c>
      <c r="BU3739" s="32" t="str">
        <f t="shared" si="1049"/>
        <v/>
      </c>
      <c r="BV3739" s="32" t="str">
        <f t="shared" si="1050"/>
        <v/>
      </c>
      <c r="BW3739" s="32" t="str">
        <f t="shared" si="1051"/>
        <v/>
      </c>
      <c r="BX3739" s="32" t="str">
        <f t="shared" si="1052"/>
        <v/>
      </c>
      <c r="BY3739" s="32" t="str">
        <f t="shared" si="1053"/>
        <v/>
      </c>
      <c r="BZ3739" s="32" t="str">
        <f t="shared" si="1054"/>
        <v/>
      </c>
      <c r="CA3739" s="32" t="str">
        <f t="shared" si="1055"/>
        <v/>
      </c>
      <c r="CB3739" s="33">
        <f>IF(COUNTIF($CD$7:CD3739,CD3739)=1,CD3739,CD3739+COUNTIF($CD$6:CD3738,CD3739))</f>
        <v>58885</v>
      </c>
      <c r="CC3739" s="34">
        <f t="shared" si="1056"/>
        <v>55153</v>
      </c>
      <c r="CD3739" s="32">
        <f t="shared" si="1057"/>
        <v>55153</v>
      </c>
      <c r="CE3739" s="32">
        <f t="shared" si="1058"/>
        <v>0</v>
      </c>
      <c r="CF3739" s="32">
        <f t="shared" si="1059"/>
        <v>0</v>
      </c>
      <c r="CG3739" s="32" t="str">
        <f t="shared" si="1060"/>
        <v/>
      </c>
      <c r="CH3739" s="32">
        <v>3734</v>
      </c>
      <c r="CI3739" s="32" t="s">
        <v>6</v>
      </c>
      <c r="CJ3739" s="32" t="str">
        <f t="shared" si="1061"/>
        <v/>
      </c>
      <c r="CK3739" s="32" t="str">
        <f t="shared" si="1062"/>
        <v/>
      </c>
      <c r="CL3739" s="32" t="str">
        <f t="shared" si="1063"/>
        <v/>
      </c>
      <c r="CM3739" s="32" t="str">
        <f t="shared" si="1064"/>
        <v/>
      </c>
      <c r="CN3739" s="32" t="str">
        <f t="shared" si="1065"/>
        <v/>
      </c>
    </row>
    <row r="3740" spans="71:92" x14ac:dyDescent="0.3">
      <c r="BS3740" s="32" t="str">
        <f>IF(Kiadasi_kiseroiv!$K$2=BT3740,BV3740,"")</f>
        <v/>
      </c>
      <c r="BT3740" s="34" t="str">
        <f t="shared" si="1048"/>
        <v/>
      </c>
      <c r="BU3740" s="32" t="str">
        <f t="shared" si="1049"/>
        <v/>
      </c>
      <c r="BV3740" s="32" t="str">
        <f t="shared" si="1050"/>
        <v/>
      </c>
      <c r="BW3740" s="32" t="str">
        <f t="shared" si="1051"/>
        <v/>
      </c>
      <c r="BX3740" s="32" t="str">
        <f t="shared" si="1052"/>
        <v/>
      </c>
      <c r="BY3740" s="32" t="str">
        <f t="shared" si="1053"/>
        <v/>
      </c>
      <c r="BZ3740" s="32" t="str">
        <f t="shared" si="1054"/>
        <v/>
      </c>
      <c r="CA3740" s="32" t="str">
        <f t="shared" si="1055"/>
        <v/>
      </c>
      <c r="CB3740" s="33">
        <f>IF(COUNTIF($CD$7:CD3740,CD3740)=1,CD3740,CD3740+COUNTIF($CD$6:CD3739,CD3740))</f>
        <v>58886</v>
      </c>
      <c r="CC3740" s="34">
        <f t="shared" si="1056"/>
        <v>55153</v>
      </c>
      <c r="CD3740" s="32">
        <f t="shared" si="1057"/>
        <v>55153</v>
      </c>
      <c r="CE3740" s="32">
        <f t="shared" si="1058"/>
        <v>0</v>
      </c>
      <c r="CF3740" s="32">
        <f t="shared" si="1059"/>
        <v>0</v>
      </c>
      <c r="CG3740" s="32" t="str">
        <f t="shared" si="1060"/>
        <v/>
      </c>
      <c r="CH3740" s="32">
        <v>3735</v>
      </c>
      <c r="CI3740" s="32" t="s">
        <v>6</v>
      </c>
      <c r="CJ3740" s="32" t="str">
        <f t="shared" si="1061"/>
        <v/>
      </c>
      <c r="CK3740" s="32" t="str">
        <f t="shared" si="1062"/>
        <v/>
      </c>
      <c r="CL3740" s="32" t="str">
        <f t="shared" si="1063"/>
        <v/>
      </c>
      <c r="CM3740" s="32" t="str">
        <f t="shared" si="1064"/>
        <v/>
      </c>
      <c r="CN3740" s="32" t="str">
        <f t="shared" si="1065"/>
        <v/>
      </c>
    </row>
    <row r="3741" spans="71:92" x14ac:dyDescent="0.3">
      <c r="BS3741" s="32" t="str">
        <f>IF(Kiadasi_kiseroiv!$K$2=BT3741,BV3741,"")</f>
        <v/>
      </c>
      <c r="BT3741" s="34" t="str">
        <f t="shared" si="1048"/>
        <v/>
      </c>
      <c r="BU3741" s="32" t="str">
        <f t="shared" si="1049"/>
        <v/>
      </c>
      <c r="BV3741" s="32" t="str">
        <f t="shared" si="1050"/>
        <v/>
      </c>
      <c r="BW3741" s="32" t="str">
        <f t="shared" si="1051"/>
        <v/>
      </c>
      <c r="BX3741" s="32" t="str">
        <f t="shared" si="1052"/>
        <v/>
      </c>
      <c r="BY3741" s="32" t="str">
        <f t="shared" si="1053"/>
        <v/>
      </c>
      <c r="BZ3741" s="32" t="str">
        <f t="shared" si="1054"/>
        <v/>
      </c>
      <c r="CA3741" s="32" t="str">
        <f t="shared" si="1055"/>
        <v/>
      </c>
      <c r="CB3741" s="33">
        <f>IF(COUNTIF($CD$7:CD3741,CD3741)=1,CD3741,CD3741+COUNTIF($CD$6:CD3740,CD3741))</f>
        <v>58887</v>
      </c>
      <c r="CC3741" s="34">
        <f t="shared" si="1056"/>
        <v>55153</v>
      </c>
      <c r="CD3741" s="32">
        <f t="shared" si="1057"/>
        <v>55153</v>
      </c>
      <c r="CE3741" s="32">
        <f t="shared" si="1058"/>
        <v>0</v>
      </c>
      <c r="CF3741" s="32">
        <f t="shared" si="1059"/>
        <v>0</v>
      </c>
      <c r="CG3741" s="32" t="str">
        <f t="shared" si="1060"/>
        <v/>
      </c>
      <c r="CH3741" s="32">
        <v>3736</v>
      </c>
      <c r="CI3741" s="32" t="s">
        <v>6</v>
      </c>
      <c r="CJ3741" s="32" t="str">
        <f t="shared" si="1061"/>
        <v/>
      </c>
      <c r="CK3741" s="32" t="str">
        <f t="shared" si="1062"/>
        <v/>
      </c>
      <c r="CL3741" s="32" t="str">
        <f t="shared" si="1063"/>
        <v/>
      </c>
      <c r="CM3741" s="32" t="str">
        <f t="shared" si="1064"/>
        <v/>
      </c>
      <c r="CN3741" s="32" t="str">
        <f t="shared" si="1065"/>
        <v/>
      </c>
    </row>
    <row r="3742" spans="71:92" x14ac:dyDescent="0.3">
      <c r="BS3742" s="32" t="str">
        <f>IF(Kiadasi_kiseroiv!$K$2=BT3742,BV3742,"")</f>
        <v/>
      </c>
      <c r="BT3742" s="34" t="str">
        <f t="shared" si="1048"/>
        <v/>
      </c>
      <c r="BU3742" s="32" t="str">
        <f t="shared" si="1049"/>
        <v/>
      </c>
      <c r="BV3742" s="32" t="str">
        <f t="shared" si="1050"/>
        <v/>
      </c>
      <c r="BW3742" s="32" t="str">
        <f t="shared" si="1051"/>
        <v/>
      </c>
      <c r="BX3742" s="32" t="str">
        <f t="shared" si="1052"/>
        <v/>
      </c>
      <c r="BY3742" s="32" t="str">
        <f t="shared" si="1053"/>
        <v/>
      </c>
      <c r="BZ3742" s="32" t="str">
        <f t="shared" si="1054"/>
        <v/>
      </c>
      <c r="CA3742" s="32" t="str">
        <f t="shared" si="1055"/>
        <v/>
      </c>
      <c r="CB3742" s="33">
        <f>IF(COUNTIF($CD$7:CD3742,CD3742)=1,CD3742,CD3742+COUNTIF($CD$6:CD3741,CD3742))</f>
        <v>58888</v>
      </c>
      <c r="CC3742" s="34">
        <f t="shared" si="1056"/>
        <v>55153</v>
      </c>
      <c r="CD3742" s="32">
        <f t="shared" si="1057"/>
        <v>55153</v>
      </c>
      <c r="CE3742" s="32">
        <f t="shared" si="1058"/>
        <v>0</v>
      </c>
      <c r="CF3742" s="32">
        <f t="shared" si="1059"/>
        <v>0</v>
      </c>
      <c r="CG3742" s="32" t="str">
        <f t="shared" si="1060"/>
        <v/>
      </c>
      <c r="CH3742" s="32">
        <v>3737</v>
      </c>
      <c r="CI3742" s="32" t="s">
        <v>6</v>
      </c>
      <c r="CJ3742" s="32" t="str">
        <f t="shared" si="1061"/>
        <v/>
      </c>
      <c r="CK3742" s="32" t="str">
        <f t="shared" si="1062"/>
        <v/>
      </c>
      <c r="CL3742" s="32" t="str">
        <f t="shared" si="1063"/>
        <v/>
      </c>
      <c r="CM3742" s="32" t="str">
        <f t="shared" si="1064"/>
        <v/>
      </c>
      <c r="CN3742" s="32" t="str">
        <f t="shared" si="1065"/>
        <v/>
      </c>
    </row>
    <row r="3743" spans="71:92" x14ac:dyDescent="0.3">
      <c r="BS3743" s="32" t="str">
        <f>IF(Kiadasi_kiseroiv!$K$2=BT3743,BV3743,"")</f>
        <v/>
      </c>
      <c r="BT3743" s="34" t="str">
        <f t="shared" si="1048"/>
        <v/>
      </c>
      <c r="BU3743" s="32" t="str">
        <f t="shared" si="1049"/>
        <v/>
      </c>
      <c r="BV3743" s="32" t="str">
        <f t="shared" si="1050"/>
        <v/>
      </c>
      <c r="BW3743" s="32" t="str">
        <f t="shared" si="1051"/>
        <v/>
      </c>
      <c r="BX3743" s="32" t="str">
        <f t="shared" si="1052"/>
        <v/>
      </c>
      <c r="BY3743" s="32" t="str">
        <f t="shared" si="1053"/>
        <v/>
      </c>
      <c r="BZ3743" s="32" t="str">
        <f t="shared" si="1054"/>
        <v/>
      </c>
      <c r="CA3743" s="32" t="str">
        <f t="shared" si="1055"/>
        <v/>
      </c>
      <c r="CB3743" s="33">
        <f>IF(COUNTIF($CD$7:CD3743,CD3743)=1,CD3743,CD3743+COUNTIF($CD$6:CD3742,CD3743))</f>
        <v>58889</v>
      </c>
      <c r="CC3743" s="34">
        <f t="shared" si="1056"/>
        <v>55153</v>
      </c>
      <c r="CD3743" s="32">
        <f t="shared" si="1057"/>
        <v>55153</v>
      </c>
      <c r="CE3743" s="32">
        <f t="shared" si="1058"/>
        <v>0</v>
      </c>
      <c r="CF3743" s="32">
        <f t="shared" si="1059"/>
        <v>0</v>
      </c>
      <c r="CG3743" s="32" t="str">
        <f t="shared" si="1060"/>
        <v/>
      </c>
      <c r="CH3743" s="32">
        <v>3738</v>
      </c>
      <c r="CI3743" s="32" t="s">
        <v>6</v>
      </c>
      <c r="CJ3743" s="32" t="str">
        <f t="shared" si="1061"/>
        <v/>
      </c>
      <c r="CK3743" s="32" t="str">
        <f t="shared" si="1062"/>
        <v/>
      </c>
      <c r="CL3743" s="32" t="str">
        <f t="shared" si="1063"/>
        <v/>
      </c>
      <c r="CM3743" s="32" t="str">
        <f t="shared" si="1064"/>
        <v/>
      </c>
      <c r="CN3743" s="32" t="str">
        <f t="shared" si="1065"/>
        <v/>
      </c>
    </row>
    <row r="3744" spans="71:92" x14ac:dyDescent="0.3">
      <c r="BS3744" s="32" t="str">
        <f>IF(Kiadasi_kiseroiv!$K$2=BT3744,BV3744,"")</f>
        <v/>
      </c>
      <c r="BT3744" s="34" t="str">
        <f t="shared" si="1048"/>
        <v/>
      </c>
      <c r="BU3744" s="32" t="str">
        <f t="shared" si="1049"/>
        <v/>
      </c>
      <c r="BV3744" s="32" t="str">
        <f t="shared" si="1050"/>
        <v/>
      </c>
      <c r="BW3744" s="32" t="str">
        <f t="shared" si="1051"/>
        <v/>
      </c>
      <c r="BX3744" s="32" t="str">
        <f t="shared" si="1052"/>
        <v/>
      </c>
      <c r="BY3744" s="32" t="str">
        <f t="shared" si="1053"/>
        <v/>
      </c>
      <c r="BZ3744" s="32" t="str">
        <f t="shared" si="1054"/>
        <v/>
      </c>
      <c r="CA3744" s="32" t="str">
        <f t="shared" si="1055"/>
        <v/>
      </c>
      <c r="CB3744" s="33">
        <f>IF(COUNTIF($CD$7:CD3744,CD3744)=1,CD3744,CD3744+COUNTIF($CD$6:CD3743,CD3744))</f>
        <v>58890</v>
      </c>
      <c r="CC3744" s="34">
        <f t="shared" si="1056"/>
        <v>55153</v>
      </c>
      <c r="CD3744" s="32">
        <f t="shared" si="1057"/>
        <v>55153</v>
      </c>
      <c r="CE3744" s="32">
        <f t="shared" si="1058"/>
        <v>0</v>
      </c>
      <c r="CF3744" s="32">
        <f t="shared" si="1059"/>
        <v>0</v>
      </c>
      <c r="CG3744" s="32" t="str">
        <f t="shared" si="1060"/>
        <v/>
      </c>
      <c r="CH3744" s="32">
        <v>3739</v>
      </c>
      <c r="CI3744" s="32" t="s">
        <v>6</v>
      </c>
      <c r="CJ3744" s="32" t="str">
        <f t="shared" si="1061"/>
        <v/>
      </c>
      <c r="CK3744" s="32" t="str">
        <f t="shared" si="1062"/>
        <v/>
      </c>
      <c r="CL3744" s="32" t="str">
        <f t="shared" si="1063"/>
        <v/>
      </c>
      <c r="CM3744" s="32" t="str">
        <f t="shared" si="1064"/>
        <v/>
      </c>
      <c r="CN3744" s="32" t="str">
        <f t="shared" si="1065"/>
        <v/>
      </c>
    </row>
    <row r="3745" spans="71:92" x14ac:dyDescent="0.3">
      <c r="BS3745" s="32" t="str">
        <f>IF(Kiadasi_kiseroiv!$K$2=BT3745,BV3745,"")</f>
        <v/>
      </c>
      <c r="BT3745" s="34" t="str">
        <f t="shared" si="1048"/>
        <v/>
      </c>
      <c r="BU3745" s="32" t="str">
        <f t="shared" si="1049"/>
        <v/>
      </c>
      <c r="BV3745" s="32" t="str">
        <f t="shared" si="1050"/>
        <v/>
      </c>
      <c r="BW3745" s="32" t="str">
        <f t="shared" si="1051"/>
        <v/>
      </c>
      <c r="BX3745" s="32" t="str">
        <f t="shared" si="1052"/>
        <v/>
      </c>
      <c r="BY3745" s="32" t="str">
        <f t="shared" si="1053"/>
        <v/>
      </c>
      <c r="BZ3745" s="32" t="str">
        <f t="shared" si="1054"/>
        <v/>
      </c>
      <c r="CA3745" s="32" t="str">
        <f t="shared" si="1055"/>
        <v/>
      </c>
      <c r="CB3745" s="33">
        <f>IF(COUNTIF($CD$7:CD3745,CD3745)=1,CD3745,CD3745+COUNTIF($CD$6:CD3744,CD3745))</f>
        <v>58891</v>
      </c>
      <c r="CC3745" s="34">
        <f t="shared" si="1056"/>
        <v>55153</v>
      </c>
      <c r="CD3745" s="32">
        <f t="shared" si="1057"/>
        <v>55153</v>
      </c>
      <c r="CE3745" s="32">
        <f t="shared" si="1058"/>
        <v>0</v>
      </c>
      <c r="CF3745" s="32">
        <f t="shared" si="1059"/>
        <v>0</v>
      </c>
      <c r="CG3745" s="32" t="str">
        <f t="shared" si="1060"/>
        <v/>
      </c>
      <c r="CH3745" s="32">
        <v>3740</v>
      </c>
      <c r="CI3745" s="32" t="s">
        <v>6</v>
      </c>
      <c r="CJ3745" s="32" t="str">
        <f t="shared" si="1061"/>
        <v/>
      </c>
      <c r="CK3745" s="32" t="str">
        <f t="shared" si="1062"/>
        <v/>
      </c>
      <c r="CL3745" s="32" t="str">
        <f t="shared" si="1063"/>
        <v/>
      </c>
      <c r="CM3745" s="32" t="str">
        <f t="shared" si="1064"/>
        <v/>
      </c>
      <c r="CN3745" s="32" t="str">
        <f t="shared" si="1065"/>
        <v/>
      </c>
    </row>
    <row r="3746" spans="71:92" x14ac:dyDescent="0.3">
      <c r="BS3746" s="32" t="str">
        <f>IF(Kiadasi_kiseroiv!$K$2=BT3746,BV3746,"")</f>
        <v/>
      </c>
      <c r="BT3746" s="34" t="str">
        <f t="shared" si="1048"/>
        <v/>
      </c>
      <c r="BU3746" s="32" t="str">
        <f t="shared" si="1049"/>
        <v/>
      </c>
      <c r="BV3746" s="32" t="str">
        <f t="shared" si="1050"/>
        <v/>
      </c>
      <c r="BW3746" s="32" t="str">
        <f t="shared" si="1051"/>
        <v/>
      </c>
      <c r="BX3746" s="32" t="str">
        <f t="shared" si="1052"/>
        <v/>
      </c>
      <c r="BY3746" s="32" t="str">
        <f t="shared" si="1053"/>
        <v/>
      </c>
      <c r="BZ3746" s="32" t="str">
        <f t="shared" si="1054"/>
        <v/>
      </c>
      <c r="CA3746" s="32" t="str">
        <f t="shared" si="1055"/>
        <v/>
      </c>
      <c r="CB3746" s="33">
        <f>IF(COUNTIF($CD$7:CD3746,CD3746)=1,CD3746,CD3746+COUNTIF($CD$6:CD3745,CD3746))</f>
        <v>58892</v>
      </c>
      <c r="CC3746" s="34">
        <f t="shared" si="1056"/>
        <v>55153</v>
      </c>
      <c r="CD3746" s="32">
        <f t="shared" si="1057"/>
        <v>55153</v>
      </c>
      <c r="CE3746" s="32">
        <f t="shared" si="1058"/>
        <v>0</v>
      </c>
      <c r="CF3746" s="32">
        <f t="shared" si="1059"/>
        <v>0</v>
      </c>
      <c r="CG3746" s="32" t="str">
        <f t="shared" si="1060"/>
        <v/>
      </c>
      <c r="CH3746" s="32">
        <v>3741</v>
      </c>
      <c r="CI3746" s="32" t="s">
        <v>6</v>
      </c>
      <c r="CJ3746" s="32" t="str">
        <f t="shared" si="1061"/>
        <v/>
      </c>
      <c r="CK3746" s="32" t="str">
        <f t="shared" si="1062"/>
        <v/>
      </c>
      <c r="CL3746" s="32" t="str">
        <f t="shared" si="1063"/>
        <v/>
      </c>
      <c r="CM3746" s="32" t="str">
        <f t="shared" si="1064"/>
        <v/>
      </c>
      <c r="CN3746" s="32" t="str">
        <f t="shared" si="1065"/>
        <v/>
      </c>
    </row>
    <row r="3747" spans="71:92" x14ac:dyDescent="0.3">
      <c r="BS3747" s="32" t="str">
        <f>IF(Kiadasi_kiseroiv!$K$2=BT3747,BV3747,"")</f>
        <v/>
      </c>
      <c r="BT3747" s="34" t="str">
        <f t="shared" si="1048"/>
        <v/>
      </c>
      <c r="BU3747" s="32" t="str">
        <f t="shared" si="1049"/>
        <v/>
      </c>
      <c r="BV3747" s="32" t="str">
        <f t="shared" si="1050"/>
        <v/>
      </c>
      <c r="BW3747" s="32" t="str">
        <f t="shared" si="1051"/>
        <v/>
      </c>
      <c r="BX3747" s="32" t="str">
        <f t="shared" si="1052"/>
        <v/>
      </c>
      <c r="BY3747" s="32" t="str">
        <f t="shared" si="1053"/>
        <v/>
      </c>
      <c r="BZ3747" s="32" t="str">
        <f t="shared" si="1054"/>
        <v/>
      </c>
      <c r="CA3747" s="32" t="str">
        <f t="shared" si="1055"/>
        <v/>
      </c>
      <c r="CB3747" s="33">
        <f>IF(COUNTIF($CD$7:CD3747,CD3747)=1,CD3747,CD3747+COUNTIF($CD$6:CD3746,CD3747))</f>
        <v>58893</v>
      </c>
      <c r="CC3747" s="34">
        <f t="shared" si="1056"/>
        <v>55153</v>
      </c>
      <c r="CD3747" s="32">
        <f t="shared" si="1057"/>
        <v>55153</v>
      </c>
      <c r="CE3747" s="32">
        <f t="shared" si="1058"/>
        <v>0</v>
      </c>
      <c r="CF3747" s="32">
        <f t="shared" si="1059"/>
        <v>0</v>
      </c>
      <c r="CG3747" s="32" t="str">
        <f t="shared" si="1060"/>
        <v/>
      </c>
      <c r="CH3747" s="32">
        <v>3742</v>
      </c>
      <c r="CI3747" s="32" t="s">
        <v>6</v>
      </c>
      <c r="CJ3747" s="32" t="str">
        <f t="shared" si="1061"/>
        <v/>
      </c>
      <c r="CK3747" s="32" t="str">
        <f t="shared" si="1062"/>
        <v/>
      </c>
      <c r="CL3747" s="32" t="str">
        <f t="shared" si="1063"/>
        <v/>
      </c>
      <c r="CM3747" s="32" t="str">
        <f t="shared" si="1064"/>
        <v/>
      </c>
      <c r="CN3747" s="32" t="str">
        <f t="shared" si="1065"/>
        <v/>
      </c>
    </row>
    <row r="3748" spans="71:92" x14ac:dyDescent="0.3">
      <c r="BS3748" s="32" t="str">
        <f>IF(Kiadasi_kiseroiv!$K$2=BT3748,BV3748,"")</f>
        <v/>
      </c>
      <c r="BT3748" s="34" t="str">
        <f t="shared" si="1048"/>
        <v/>
      </c>
      <c r="BU3748" s="32" t="str">
        <f t="shared" si="1049"/>
        <v/>
      </c>
      <c r="BV3748" s="32" t="str">
        <f t="shared" si="1050"/>
        <v/>
      </c>
      <c r="BW3748" s="32" t="str">
        <f t="shared" si="1051"/>
        <v/>
      </c>
      <c r="BX3748" s="32" t="str">
        <f t="shared" si="1052"/>
        <v/>
      </c>
      <c r="BY3748" s="32" t="str">
        <f t="shared" si="1053"/>
        <v/>
      </c>
      <c r="BZ3748" s="32" t="str">
        <f t="shared" si="1054"/>
        <v/>
      </c>
      <c r="CA3748" s="32" t="str">
        <f t="shared" si="1055"/>
        <v/>
      </c>
      <c r="CB3748" s="33">
        <f>IF(COUNTIF($CD$7:CD3748,CD3748)=1,CD3748,CD3748+COUNTIF($CD$6:CD3747,CD3748))</f>
        <v>58894</v>
      </c>
      <c r="CC3748" s="34">
        <f t="shared" si="1056"/>
        <v>55153</v>
      </c>
      <c r="CD3748" s="32">
        <f t="shared" si="1057"/>
        <v>55153</v>
      </c>
      <c r="CE3748" s="32">
        <f t="shared" si="1058"/>
        <v>0</v>
      </c>
      <c r="CF3748" s="32">
        <f t="shared" si="1059"/>
        <v>0</v>
      </c>
      <c r="CG3748" s="32" t="str">
        <f t="shared" si="1060"/>
        <v/>
      </c>
      <c r="CH3748" s="32">
        <v>3743</v>
      </c>
      <c r="CI3748" s="32" t="s">
        <v>6</v>
      </c>
      <c r="CJ3748" s="32" t="str">
        <f t="shared" si="1061"/>
        <v/>
      </c>
      <c r="CK3748" s="32" t="str">
        <f t="shared" si="1062"/>
        <v/>
      </c>
      <c r="CL3748" s="32" t="str">
        <f t="shared" si="1063"/>
        <v/>
      </c>
      <c r="CM3748" s="32" t="str">
        <f t="shared" si="1064"/>
        <v/>
      </c>
      <c r="CN3748" s="32" t="str">
        <f t="shared" si="1065"/>
        <v/>
      </c>
    </row>
    <row r="3749" spans="71:92" x14ac:dyDescent="0.3">
      <c r="BS3749" s="32" t="str">
        <f>IF(Kiadasi_kiseroiv!$K$2=BT3749,BV3749,"")</f>
        <v/>
      </c>
      <c r="BT3749" s="34" t="str">
        <f t="shared" si="1048"/>
        <v/>
      </c>
      <c r="BU3749" s="32" t="str">
        <f t="shared" si="1049"/>
        <v/>
      </c>
      <c r="BV3749" s="32" t="str">
        <f t="shared" si="1050"/>
        <v/>
      </c>
      <c r="BW3749" s="32" t="str">
        <f t="shared" si="1051"/>
        <v/>
      </c>
      <c r="BX3749" s="32" t="str">
        <f t="shared" si="1052"/>
        <v/>
      </c>
      <c r="BY3749" s="32" t="str">
        <f t="shared" si="1053"/>
        <v/>
      </c>
      <c r="BZ3749" s="32" t="str">
        <f t="shared" si="1054"/>
        <v/>
      </c>
      <c r="CA3749" s="32" t="str">
        <f t="shared" si="1055"/>
        <v/>
      </c>
      <c r="CB3749" s="33">
        <f>IF(COUNTIF($CD$7:CD3749,CD3749)=1,CD3749,CD3749+COUNTIF($CD$6:CD3748,CD3749))</f>
        <v>58895</v>
      </c>
      <c r="CC3749" s="34">
        <f t="shared" si="1056"/>
        <v>55153</v>
      </c>
      <c r="CD3749" s="32">
        <f t="shared" si="1057"/>
        <v>55153</v>
      </c>
      <c r="CE3749" s="32">
        <f t="shared" si="1058"/>
        <v>0</v>
      </c>
      <c r="CF3749" s="32">
        <f t="shared" si="1059"/>
        <v>0</v>
      </c>
      <c r="CG3749" s="32" t="str">
        <f t="shared" si="1060"/>
        <v/>
      </c>
      <c r="CH3749" s="32">
        <v>3744</v>
      </c>
      <c r="CI3749" s="32" t="s">
        <v>6</v>
      </c>
      <c r="CJ3749" s="32" t="str">
        <f t="shared" si="1061"/>
        <v/>
      </c>
      <c r="CK3749" s="32" t="str">
        <f t="shared" si="1062"/>
        <v/>
      </c>
      <c r="CL3749" s="32" t="str">
        <f t="shared" si="1063"/>
        <v/>
      </c>
      <c r="CM3749" s="32" t="str">
        <f t="shared" si="1064"/>
        <v/>
      </c>
      <c r="CN3749" s="32" t="str">
        <f t="shared" si="1065"/>
        <v/>
      </c>
    </row>
    <row r="3750" spans="71:92" x14ac:dyDescent="0.3">
      <c r="BS3750" s="32" t="str">
        <f>IF(Kiadasi_kiseroiv!$K$2=BT3750,BV3750,"")</f>
        <v/>
      </c>
      <c r="BT3750" s="34" t="str">
        <f t="shared" si="1048"/>
        <v/>
      </c>
      <c r="BU3750" s="32" t="str">
        <f t="shared" si="1049"/>
        <v/>
      </c>
      <c r="BV3750" s="32" t="str">
        <f t="shared" si="1050"/>
        <v/>
      </c>
      <c r="BW3750" s="32" t="str">
        <f t="shared" si="1051"/>
        <v/>
      </c>
      <c r="BX3750" s="32" t="str">
        <f t="shared" si="1052"/>
        <v/>
      </c>
      <c r="BY3750" s="32" t="str">
        <f t="shared" si="1053"/>
        <v/>
      </c>
      <c r="BZ3750" s="32" t="str">
        <f t="shared" si="1054"/>
        <v/>
      </c>
      <c r="CA3750" s="32" t="str">
        <f t="shared" si="1055"/>
        <v/>
      </c>
      <c r="CB3750" s="33">
        <f>IF(COUNTIF($CD$7:CD3750,CD3750)=1,CD3750,CD3750+COUNTIF($CD$6:CD3749,CD3750))</f>
        <v>58896</v>
      </c>
      <c r="CC3750" s="34">
        <f t="shared" si="1056"/>
        <v>55153</v>
      </c>
      <c r="CD3750" s="32">
        <f t="shared" si="1057"/>
        <v>55153</v>
      </c>
      <c r="CE3750" s="32">
        <f t="shared" si="1058"/>
        <v>0</v>
      </c>
      <c r="CF3750" s="32">
        <f t="shared" si="1059"/>
        <v>0</v>
      </c>
      <c r="CG3750" s="32" t="str">
        <f t="shared" si="1060"/>
        <v/>
      </c>
      <c r="CH3750" s="32">
        <v>3745</v>
      </c>
      <c r="CI3750" s="32" t="s">
        <v>6</v>
      </c>
      <c r="CJ3750" s="32" t="str">
        <f t="shared" si="1061"/>
        <v/>
      </c>
      <c r="CK3750" s="32" t="str">
        <f t="shared" si="1062"/>
        <v/>
      </c>
      <c r="CL3750" s="32" t="str">
        <f t="shared" si="1063"/>
        <v/>
      </c>
      <c r="CM3750" s="32" t="str">
        <f t="shared" si="1064"/>
        <v/>
      </c>
      <c r="CN3750" s="32" t="str">
        <f t="shared" si="1065"/>
        <v/>
      </c>
    </row>
    <row r="3751" spans="71:92" x14ac:dyDescent="0.3">
      <c r="BS3751" s="32" t="str">
        <f>IF(Kiadasi_kiseroiv!$K$2=BT3751,BV3751,"")</f>
        <v/>
      </c>
      <c r="BT3751" s="34" t="str">
        <f t="shared" si="1048"/>
        <v/>
      </c>
      <c r="BU3751" s="32" t="str">
        <f t="shared" si="1049"/>
        <v/>
      </c>
      <c r="BV3751" s="32" t="str">
        <f t="shared" si="1050"/>
        <v/>
      </c>
      <c r="BW3751" s="32" t="str">
        <f t="shared" si="1051"/>
        <v/>
      </c>
      <c r="BX3751" s="32" t="str">
        <f t="shared" si="1052"/>
        <v/>
      </c>
      <c r="BY3751" s="32" t="str">
        <f t="shared" si="1053"/>
        <v/>
      </c>
      <c r="BZ3751" s="32" t="str">
        <f t="shared" si="1054"/>
        <v/>
      </c>
      <c r="CA3751" s="32" t="str">
        <f t="shared" si="1055"/>
        <v/>
      </c>
      <c r="CB3751" s="33">
        <f>IF(COUNTIF($CD$7:CD3751,CD3751)=1,CD3751,CD3751+COUNTIF($CD$6:CD3750,CD3751))</f>
        <v>58897</v>
      </c>
      <c r="CC3751" s="34">
        <f t="shared" si="1056"/>
        <v>55153</v>
      </c>
      <c r="CD3751" s="32">
        <f t="shared" si="1057"/>
        <v>55153</v>
      </c>
      <c r="CE3751" s="32">
        <f t="shared" si="1058"/>
        <v>0</v>
      </c>
      <c r="CF3751" s="32">
        <f t="shared" si="1059"/>
        <v>0</v>
      </c>
      <c r="CG3751" s="32" t="str">
        <f t="shared" si="1060"/>
        <v/>
      </c>
      <c r="CH3751" s="32">
        <v>3746</v>
      </c>
      <c r="CI3751" s="32" t="s">
        <v>6</v>
      </c>
      <c r="CJ3751" s="32" t="str">
        <f t="shared" si="1061"/>
        <v/>
      </c>
      <c r="CK3751" s="32" t="str">
        <f t="shared" si="1062"/>
        <v/>
      </c>
      <c r="CL3751" s="32" t="str">
        <f t="shared" si="1063"/>
        <v/>
      </c>
      <c r="CM3751" s="32" t="str">
        <f t="shared" si="1064"/>
        <v/>
      </c>
      <c r="CN3751" s="32" t="str">
        <f t="shared" si="1065"/>
        <v/>
      </c>
    </row>
    <row r="3752" spans="71:92" x14ac:dyDescent="0.3">
      <c r="BS3752" s="32" t="str">
        <f>IF(Kiadasi_kiseroiv!$K$2=BT3752,BV3752,"")</f>
        <v/>
      </c>
      <c r="BT3752" s="34" t="str">
        <f t="shared" si="1048"/>
        <v/>
      </c>
      <c r="BU3752" s="32" t="str">
        <f t="shared" si="1049"/>
        <v/>
      </c>
      <c r="BV3752" s="32" t="str">
        <f t="shared" si="1050"/>
        <v/>
      </c>
      <c r="BW3752" s="32" t="str">
        <f t="shared" si="1051"/>
        <v/>
      </c>
      <c r="BX3752" s="32" t="str">
        <f t="shared" si="1052"/>
        <v/>
      </c>
      <c r="BY3752" s="32" t="str">
        <f t="shared" si="1053"/>
        <v/>
      </c>
      <c r="BZ3752" s="32" t="str">
        <f t="shared" si="1054"/>
        <v/>
      </c>
      <c r="CA3752" s="32" t="str">
        <f t="shared" si="1055"/>
        <v/>
      </c>
      <c r="CB3752" s="33">
        <f>IF(COUNTIF($CD$7:CD3752,CD3752)=1,CD3752,CD3752+COUNTIF($CD$6:CD3751,CD3752))</f>
        <v>58898</v>
      </c>
      <c r="CC3752" s="34">
        <f t="shared" si="1056"/>
        <v>55153</v>
      </c>
      <c r="CD3752" s="32">
        <f t="shared" si="1057"/>
        <v>55153</v>
      </c>
      <c r="CE3752" s="32">
        <f t="shared" si="1058"/>
        <v>0</v>
      </c>
      <c r="CF3752" s="32">
        <f t="shared" si="1059"/>
        <v>0</v>
      </c>
      <c r="CG3752" s="32" t="str">
        <f t="shared" si="1060"/>
        <v/>
      </c>
      <c r="CH3752" s="32">
        <v>3747</v>
      </c>
      <c r="CI3752" s="32" t="s">
        <v>6</v>
      </c>
      <c r="CJ3752" s="32" t="str">
        <f t="shared" si="1061"/>
        <v/>
      </c>
      <c r="CK3752" s="32" t="str">
        <f t="shared" si="1062"/>
        <v/>
      </c>
      <c r="CL3752" s="32" t="str">
        <f t="shared" si="1063"/>
        <v/>
      </c>
      <c r="CM3752" s="32" t="str">
        <f t="shared" si="1064"/>
        <v/>
      </c>
      <c r="CN3752" s="32" t="str">
        <f t="shared" si="1065"/>
        <v/>
      </c>
    </row>
    <row r="3753" spans="71:92" x14ac:dyDescent="0.3">
      <c r="BS3753" s="32" t="str">
        <f>IF(Kiadasi_kiseroiv!$K$2=BT3753,BV3753,"")</f>
        <v/>
      </c>
      <c r="BT3753" s="34" t="str">
        <f t="shared" ref="BT3753:BT3816" si="1066">IF(AND($BT$4=CI3753,BU3753&lt;&gt;""),CC3753,"")</f>
        <v/>
      </c>
      <c r="BU3753" s="32" t="str">
        <f t="shared" ref="BU3753:BU3816" si="1067">IF(AND($BU$1=CI3753,ISERROR(VLOOKUP(CG3753,Kisiv,2,FALSE))=FALSE),CB3753,"")</f>
        <v/>
      </c>
      <c r="BV3753" s="32" t="str">
        <f t="shared" ref="BV3753:BV3816" si="1068">IF(BU3753&lt;&gt;"",RANK(BU3753,$BU$7:$BU$33000,1),"")</f>
        <v/>
      </c>
      <c r="BW3753" s="32" t="str">
        <f t="shared" ref="BW3753:BW3816" si="1069">IF(CC3753&lt;min,$BW$2,IF(CC3753&lt;=max,CG3753,""))</f>
        <v/>
      </c>
      <c r="BX3753" s="32" t="str">
        <f t="shared" ref="BX3753:BX3816" si="1070">IF(AND(OR($BX$1=0,$BX$1=CG3753),OR($BX$2=0,IF(ISERROR(SEARCH($BX$2,CJ3753&amp;CK3753&amp;CL3753,1)),FALSE,TRUE))),CB3753,"")</f>
        <v/>
      </c>
      <c r="BY3753" s="32" t="str">
        <f t="shared" ref="BY3753:BY3816" si="1071">IF(AND(BX3753&lt;&gt;"",CC3753&lt;&gt;$CD$2),RANK(BX3753,$BX$7:$BX$33000,1),"")</f>
        <v/>
      </c>
      <c r="BZ3753" s="32" t="str">
        <f t="shared" ref="BZ3753:BZ3816" si="1072">IF(AND(CC3753&lt;$BZ$2,CI3753=$BZ$4),$BZ$5,IF(AND(CC3753&lt;=$BZ$3,CI3753=$BZ$4),CB3753,""))</f>
        <v/>
      </c>
      <c r="CA3753" s="32" t="str">
        <f t="shared" ref="CA3753:CA3816" si="1073">IF(AND(BZ3753&lt;&gt;"",BZ3753&lt;&gt;$BZ$5),RANK(BZ3753,$BZ$7:$BZ$33000,1),"")</f>
        <v/>
      </c>
      <c r="CB3753" s="33">
        <f>IF(COUNTIF($CD$7:CD3753,CD3753)=1,CD3753,CD3753+COUNTIF($CD$6:CD3752,CD3753))</f>
        <v>58899</v>
      </c>
      <c r="CC3753" s="34">
        <f t="shared" ref="CC3753:CC3816" si="1074">IF(INDEX(Kassza,CH3753,1)&lt;&gt;1,INDEX(Kassza,CH3753,1),$CD$2)</f>
        <v>55153</v>
      </c>
      <c r="CD3753" s="32">
        <f t="shared" ref="CD3753:CD3816" si="1075">IF(CC3753&lt;&gt;$CD$2,RANK(CC3753,$CC$7:$CC$33000,1),$CD$2)</f>
        <v>55153</v>
      </c>
      <c r="CE3753" s="32">
        <f t="shared" ref="CE3753:CE3816" si="1076">INDEX(Kassza,CH3753,6)</f>
        <v>0</v>
      </c>
      <c r="CF3753" s="32">
        <f t="shared" ref="CF3753:CF3816" si="1077">INDEX(Kassza,CH3753,8)</f>
        <v>0</v>
      </c>
      <c r="CG3753" s="32" t="str">
        <f t="shared" ref="CG3753:CG3816" si="1078">INDEX(Kassza,CH3753,7)&amp;INDEX(Kassza,CH3753,9)</f>
        <v/>
      </c>
      <c r="CH3753" s="32">
        <v>3748</v>
      </c>
      <c r="CI3753" s="32" t="s">
        <v>6</v>
      </c>
      <c r="CJ3753" s="32" t="str">
        <f t="shared" ref="CJ3753:CJ3816" si="1079">IF(INDEX(Kassza,CH3753,5)&lt;&gt;0,INDEX(Kassza,CH3753,5),"")</f>
        <v/>
      </c>
      <c r="CK3753" s="32" t="str">
        <f t="shared" ref="CK3753:CK3816" si="1080">IF(INDEX(Kassza,CH3753,10)&lt;&gt;0,INDEX(Kassza,CH3753,10),"")</f>
        <v/>
      </c>
      <c r="CL3753" s="32" t="str">
        <f t="shared" ref="CL3753:CL3816" si="1081">IF(INDEX(Kassza,CH3753,11)&lt;&gt;0,INDEX(Kassza,CH3753,11),"")</f>
        <v/>
      </c>
      <c r="CM3753" s="32" t="str">
        <f t="shared" ref="CM3753:CM3816" si="1082">IF(INDEX(Kassza,CH3753,4)&lt;&gt;0,INDEX(Kassza,CH3753,4),"")</f>
        <v/>
      </c>
      <c r="CN3753" s="32" t="str">
        <f t="shared" ref="CN3753:CN3816" si="1083">IF(INDEX(Kassza,CH3753,3)&lt;&gt;0,INDEX(Kassza,CH3753,3),"")</f>
        <v/>
      </c>
    </row>
    <row r="3754" spans="71:92" x14ac:dyDescent="0.3">
      <c r="BS3754" s="32" t="str">
        <f>IF(Kiadasi_kiseroiv!$K$2=BT3754,BV3754,"")</f>
        <v/>
      </c>
      <c r="BT3754" s="34" t="str">
        <f t="shared" si="1066"/>
        <v/>
      </c>
      <c r="BU3754" s="32" t="str">
        <f t="shared" si="1067"/>
        <v/>
      </c>
      <c r="BV3754" s="32" t="str">
        <f t="shared" si="1068"/>
        <v/>
      </c>
      <c r="BW3754" s="32" t="str">
        <f t="shared" si="1069"/>
        <v/>
      </c>
      <c r="BX3754" s="32" t="str">
        <f t="shared" si="1070"/>
        <v/>
      </c>
      <c r="BY3754" s="32" t="str">
        <f t="shared" si="1071"/>
        <v/>
      </c>
      <c r="BZ3754" s="32" t="str">
        <f t="shared" si="1072"/>
        <v/>
      </c>
      <c r="CA3754" s="32" t="str">
        <f t="shared" si="1073"/>
        <v/>
      </c>
      <c r="CB3754" s="33">
        <f>IF(COUNTIF($CD$7:CD3754,CD3754)=1,CD3754,CD3754+COUNTIF($CD$6:CD3753,CD3754))</f>
        <v>58900</v>
      </c>
      <c r="CC3754" s="34">
        <f t="shared" si="1074"/>
        <v>55153</v>
      </c>
      <c r="CD3754" s="32">
        <f t="shared" si="1075"/>
        <v>55153</v>
      </c>
      <c r="CE3754" s="32">
        <f t="shared" si="1076"/>
        <v>0</v>
      </c>
      <c r="CF3754" s="32">
        <f t="shared" si="1077"/>
        <v>0</v>
      </c>
      <c r="CG3754" s="32" t="str">
        <f t="shared" si="1078"/>
        <v/>
      </c>
      <c r="CH3754" s="32">
        <v>3749</v>
      </c>
      <c r="CI3754" s="32" t="s">
        <v>6</v>
      </c>
      <c r="CJ3754" s="32" t="str">
        <f t="shared" si="1079"/>
        <v/>
      </c>
      <c r="CK3754" s="32" t="str">
        <f t="shared" si="1080"/>
        <v/>
      </c>
      <c r="CL3754" s="32" t="str">
        <f t="shared" si="1081"/>
        <v/>
      </c>
      <c r="CM3754" s="32" t="str">
        <f t="shared" si="1082"/>
        <v/>
      </c>
      <c r="CN3754" s="32" t="str">
        <f t="shared" si="1083"/>
        <v/>
      </c>
    </row>
    <row r="3755" spans="71:92" x14ac:dyDescent="0.3">
      <c r="BS3755" s="32" t="str">
        <f>IF(Kiadasi_kiseroiv!$K$2=BT3755,BV3755,"")</f>
        <v/>
      </c>
      <c r="BT3755" s="34" t="str">
        <f t="shared" si="1066"/>
        <v/>
      </c>
      <c r="BU3755" s="32" t="str">
        <f t="shared" si="1067"/>
        <v/>
      </c>
      <c r="BV3755" s="32" t="str">
        <f t="shared" si="1068"/>
        <v/>
      </c>
      <c r="BW3755" s="32" t="str">
        <f t="shared" si="1069"/>
        <v/>
      </c>
      <c r="BX3755" s="32" t="str">
        <f t="shared" si="1070"/>
        <v/>
      </c>
      <c r="BY3755" s="32" t="str">
        <f t="shared" si="1071"/>
        <v/>
      </c>
      <c r="BZ3755" s="32" t="str">
        <f t="shared" si="1072"/>
        <v/>
      </c>
      <c r="CA3755" s="32" t="str">
        <f t="shared" si="1073"/>
        <v/>
      </c>
      <c r="CB3755" s="33">
        <f>IF(COUNTIF($CD$7:CD3755,CD3755)=1,CD3755,CD3755+COUNTIF($CD$6:CD3754,CD3755))</f>
        <v>58901</v>
      </c>
      <c r="CC3755" s="34">
        <f t="shared" si="1074"/>
        <v>55153</v>
      </c>
      <c r="CD3755" s="32">
        <f t="shared" si="1075"/>
        <v>55153</v>
      </c>
      <c r="CE3755" s="32">
        <f t="shared" si="1076"/>
        <v>0</v>
      </c>
      <c r="CF3755" s="32">
        <f t="shared" si="1077"/>
        <v>0</v>
      </c>
      <c r="CG3755" s="32" t="str">
        <f t="shared" si="1078"/>
        <v/>
      </c>
      <c r="CH3755" s="32">
        <v>3750</v>
      </c>
      <c r="CI3755" s="32" t="s">
        <v>6</v>
      </c>
      <c r="CJ3755" s="32" t="str">
        <f t="shared" si="1079"/>
        <v/>
      </c>
      <c r="CK3755" s="32" t="str">
        <f t="shared" si="1080"/>
        <v/>
      </c>
      <c r="CL3755" s="32" t="str">
        <f t="shared" si="1081"/>
        <v/>
      </c>
      <c r="CM3755" s="32" t="str">
        <f t="shared" si="1082"/>
        <v/>
      </c>
      <c r="CN3755" s="32" t="str">
        <f t="shared" si="1083"/>
        <v/>
      </c>
    </row>
    <row r="3756" spans="71:92" x14ac:dyDescent="0.3">
      <c r="BS3756" s="32" t="str">
        <f>IF(Kiadasi_kiseroiv!$K$2=BT3756,BV3756,"")</f>
        <v/>
      </c>
      <c r="BT3756" s="34" t="str">
        <f t="shared" si="1066"/>
        <v/>
      </c>
      <c r="BU3756" s="32" t="str">
        <f t="shared" si="1067"/>
        <v/>
      </c>
      <c r="BV3756" s="32" t="str">
        <f t="shared" si="1068"/>
        <v/>
      </c>
      <c r="BW3756" s="32" t="str">
        <f t="shared" si="1069"/>
        <v/>
      </c>
      <c r="BX3756" s="32" t="str">
        <f t="shared" si="1070"/>
        <v/>
      </c>
      <c r="BY3756" s="32" t="str">
        <f t="shared" si="1071"/>
        <v/>
      </c>
      <c r="BZ3756" s="32" t="str">
        <f t="shared" si="1072"/>
        <v/>
      </c>
      <c r="CA3756" s="32" t="str">
        <f t="shared" si="1073"/>
        <v/>
      </c>
      <c r="CB3756" s="33">
        <f>IF(COUNTIF($CD$7:CD3756,CD3756)=1,CD3756,CD3756+COUNTIF($CD$6:CD3755,CD3756))</f>
        <v>58902</v>
      </c>
      <c r="CC3756" s="34">
        <f t="shared" si="1074"/>
        <v>55153</v>
      </c>
      <c r="CD3756" s="32">
        <f t="shared" si="1075"/>
        <v>55153</v>
      </c>
      <c r="CE3756" s="32">
        <f t="shared" si="1076"/>
        <v>0</v>
      </c>
      <c r="CF3756" s="32">
        <f t="shared" si="1077"/>
        <v>0</v>
      </c>
      <c r="CG3756" s="32" t="str">
        <f t="shared" si="1078"/>
        <v/>
      </c>
      <c r="CH3756" s="32">
        <v>3751</v>
      </c>
      <c r="CI3756" s="32" t="s">
        <v>6</v>
      </c>
      <c r="CJ3756" s="32" t="str">
        <f t="shared" si="1079"/>
        <v/>
      </c>
      <c r="CK3756" s="32" t="str">
        <f t="shared" si="1080"/>
        <v/>
      </c>
      <c r="CL3756" s="32" t="str">
        <f t="shared" si="1081"/>
        <v/>
      </c>
      <c r="CM3756" s="32" t="str">
        <f t="shared" si="1082"/>
        <v/>
      </c>
      <c r="CN3756" s="32" t="str">
        <f t="shared" si="1083"/>
        <v/>
      </c>
    </row>
    <row r="3757" spans="71:92" x14ac:dyDescent="0.3">
      <c r="BS3757" s="32" t="str">
        <f>IF(Kiadasi_kiseroiv!$K$2=BT3757,BV3757,"")</f>
        <v/>
      </c>
      <c r="BT3757" s="34" t="str">
        <f t="shared" si="1066"/>
        <v/>
      </c>
      <c r="BU3757" s="32" t="str">
        <f t="shared" si="1067"/>
        <v/>
      </c>
      <c r="BV3757" s="32" t="str">
        <f t="shared" si="1068"/>
        <v/>
      </c>
      <c r="BW3757" s="32" t="str">
        <f t="shared" si="1069"/>
        <v/>
      </c>
      <c r="BX3757" s="32" t="str">
        <f t="shared" si="1070"/>
        <v/>
      </c>
      <c r="BY3757" s="32" t="str">
        <f t="shared" si="1071"/>
        <v/>
      </c>
      <c r="BZ3757" s="32" t="str">
        <f t="shared" si="1072"/>
        <v/>
      </c>
      <c r="CA3757" s="32" t="str">
        <f t="shared" si="1073"/>
        <v/>
      </c>
      <c r="CB3757" s="33">
        <f>IF(COUNTIF($CD$7:CD3757,CD3757)=1,CD3757,CD3757+COUNTIF($CD$6:CD3756,CD3757))</f>
        <v>58903</v>
      </c>
      <c r="CC3757" s="34">
        <f t="shared" si="1074"/>
        <v>55153</v>
      </c>
      <c r="CD3757" s="32">
        <f t="shared" si="1075"/>
        <v>55153</v>
      </c>
      <c r="CE3757" s="32">
        <f t="shared" si="1076"/>
        <v>0</v>
      </c>
      <c r="CF3757" s="32">
        <f t="shared" si="1077"/>
        <v>0</v>
      </c>
      <c r="CG3757" s="32" t="str">
        <f t="shared" si="1078"/>
        <v/>
      </c>
      <c r="CH3757" s="32">
        <v>3752</v>
      </c>
      <c r="CI3757" s="32" t="s">
        <v>6</v>
      </c>
      <c r="CJ3757" s="32" t="str">
        <f t="shared" si="1079"/>
        <v/>
      </c>
      <c r="CK3757" s="32" t="str">
        <f t="shared" si="1080"/>
        <v/>
      </c>
      <c r="CL3757" s="32" t="str">
        <f t="shared" si="1081"/>
        <v/>
      </c>
      <c r="CM3757" s="32" t="str">
        <f t="shared" si="1082"/>
        <v/>
      </c>
      <c r="CN3757" s="32" t="str">
        <f t="shared" si="1083"/>
        <v/>
      </c>
    </row>
    <row r="3758" spans="71:92" x14ac:dyDescent="0.3">
      <c r="BS3758" s="32" t="str">
        <f>IF(Kiadasi_kiseroiv!$K$2=BT3758,BV3758,"")</f>
        <v/>
      </c>
      <c r="BT3758" s="34" t="str">
        <f t="shared" si="1066"/>
        <v/>
      </c>
      <c r="BU3758" s="32" t="str">
        <f t="shared" si="1067"/>
        <v/>
      </c>
      <c r="BV3758" s="32" t="str">
        <f t="shared" si="1068"/>
        <v/>
      </c>
      <c r="BW3758" s="32" t="str">
        <f t="shared" si="1069"/>
        <v/>
      </c>
      <c r="BX3758" s="32" t="str">
        <f t="shared" si="1070"/>
        <v/>
      </c>
      <c r="BY3758" s="32" t="str">
        <f t="shared" si="1071"/>
        <v/>
      </c>
      <c r="BZ3758" s="32" t="str">
        <f t="shared" si="1072"/>
        <v/>
      </c>
      <c r="CA3758" s="32" t="str">
        <f t="shared" si="1073"/>
        <v/>
      </c>
      <c r="CB3758" s="33">
        <f>IF(COUNTIF($CD$7:CD3758,CD3758)=1,CD3758,CD3758+COUNTIF($CD$6:CD3757,CD3758))</f>
        <v>58904</v>
      </c>
      <c r="CC3758" s="34">
        <f t="shared" si="1074"/>
        <v>55153</v>
      </c>
      <c r="CD3758" s="32">
        <f t="shared" si="1075"/>
        <v>55153</v>
      </c>
      <c r="CE3758" s="32">
        <f t="shared" si="1076"/>
        <v>0</v>
      </c>
      <c r="CF3758" s="32">
        <f t="shared" si="1077"/>
        <v>0</v>
      </c>
      <c r="CG3758" s="32" t="str">
        <f t="shared" si="1078"/>
        <v/>
      </c>
      <c r="CH3758" s="32">
        <v>3753</v>
      </c>
      <c r="CI3758" s="32" t="s">
        <v>6</v>
      </c>
      <c r="CJ3758" s="32" t="str">
        <f t="shared" si="1079"/>
        <v/>
      </c>
      <c r="CK3758" s="32" t="str">
        <f t="shared" si="1080"/>
        <v/>
      </c>
      <c r="CL3758" s="32" t="str">
        <f t="shared" si="1081"/>
        <v/>
      </c>
      <c r="CM3758" s="32" t="str">
        <f t="shared" si="1082"/>
        <v/>
      </c>
      <c r="CN3758" s="32" t="str">
        <f t="shared" si="1083"/>
        <v/>
      </c>
    </row>
    <row r="3759" spans="71:92" x14ac:dyDescent="0.3">
      <c r="BS3759" s="32" t="str">
        <f>IF(Kiadasi_kiseroiv!$K$2=BT3759,BV3759,"")</f>
        <v/>
      </c>
      <c r="BT3759" s="34" t="str">
        <f t="shared" si="1066"/>
        <v/>
      </c>
      <c r="BU3759" s="32" t="str">
        <f t="shared" si="1067"/>
        <v/>
      </c>
      <c r="BV3759" s="32" t="str">
        <f t="shared" si="1068"/>
        <v/>
      </c>
      <c r="BW3759" s="32" t="str">
        <f t="shared" si="1069"/>
        <v/>
      </c>
      <c r="BX3759" s="32" t="str">
        <f t="shared" si="1070"/>
        <v/>
      </c>
      <c r="BY3759" s="32" t="str">
        <f t="shared" si="1071"/>
        <v/>
      </c>
      <c r="BZ3759" s="32" t="str">
        <f t="shared" si="1072"/>
        <v/>
      </c>
      <c r="CA3759" s="32" t="str">
        <f t="shared" si="1073"/>
        <v/>
      </c>
      <c r="CB3759" s="33">
        <f>IF(COUNTIF($CD$7:CD3759,CD3759)=1,CD3759,CD3759+COUNTIF($CD$6:CD3758,CD3759))</f>
        <v>58905</v>
      </c>
      <c r="CC3759" s="34">
        <f t="shared" si="1074"/>
        <v>55153</v>
      </c>
      <c r="CD3759" s="32">
        <f t="shared" si="1075"/>
        <v>55153</v>
      </c>
      <c r="CE3759" s="32">
        <f t="shared" si="1076"/>
        <v>0</v>
      </c>
      <c r="CF3759" s="32">
        <f t="shared" si="1077"/>
        <v>0</v>
      </c>
      <c r="CG3759" s="32" t="str">
        <f t="shared" si="1078"/>
        <v/>
      </c>
      <c r="CH3759" s="32">
        <v>3754</v>
      </c>
      <c r="CI3759" s="32" t="s">
        <v>6</v>
      </c>
      <c r="CJ3759" s="32" t="str">
        <f t="shared" si="1079"/>
        <v/>
      </c>
      <c r="CK3759" s="32" t="str">
        <f t="shared" si="1080"/>
        <v/>
      </c>
      <c r="CL3759" s="32" t="str">
        <f t="shared" si="1081"/>
        <v/>
      </c>
      <c r="CM3759" s="32" t="str">
        <f t="shared" si="1082"/>
        <v/>
      </c>
      <c r="CN3759" s="32" t="str">
        <f t="shared" si="1083"/>
        <v/>
      </c>
    </row>
    <row r="3760" spans="71:92" x14ac:dyDescent="0.3">
      <c r="BS3760" s="32" t="str">
        <f>IF(Kiadasi_kiseroiv!$K$2=BT3760,BV3760,"")</f>
        <v/>
      </c>
      <c r="BT3760" s="34" t="str">
        <f t="shared" si="1066"/>
        <v/>
      </c>
      <c r="BU3760" s="32" t="str">
        <f t="shared" si="1067"/>
        <v/>
      </c>
      <c r="BV3760" s="32" t="str">
        <f t="shared" si="1068"/>
        <v/>
      </c>
      <c r="BW3760" s="32" t="str">
        <f t="shared" si="1069"/>
        <v/>
      </c>
      <c r="BX3760" s="32" t="str">
        <f t="shared" si="1070"/>
        <v/>
      </c>
      <c r="BY3760" s="32" t="str">
        <f t="shared" si="1071"/>
        <v/>
      </c>
      <c r="BZ3760" s="32" t="str">
        <f t="shared" si="1072"/>
        <v/>
      </c>
      <c r="CA3760" s="32" t="str">
        <f t="shared" si="1073"/>
        <v/>
      </c>
      <c r="CB3760" s="33">
        <f>IF(COUNTIF($CD$7:CD3760,CD3760)=1,CD3760,CD3760+COUNTIF($CD$6:CD3759,CD3760))</f>
        <v>58906</v>
      </c>
      <c r="CC3760" s="34">
        <f t="shared" si="1074"/>
        <v>55153</v>
      </c>
      <c r="CD3760" s="32">
        <f t="shared" si="1075"/>
        <v>55153</v>
      </c>
      <c r="CE3760" s="32">
        <f t="shared" si="1076"/>
        <v>0</v>
      </c>
      <c r="CF3760" s="32">
        <f t="shared" si="1077"/>
        <v>0</v>
      </c>
      <c r="CG3760" s="32" t="str">
        <f t="shared" si="1078"/>
        <v/>
      </c>
      <c r="CH3760" s="32">
        <v>3755</v>
      </c>
      <c r="CI3760" s="32" t="s">
        <v>6</v>
      </c>
      <c r="CJ3760" s="32" t="str">
        <f t="shared" si="1079"/>
        <v/>
      </c>
      <c r="CK3760" s="32" t="str">
        <f t="shared" si="1080"/>
        <v/>
      </c>
      <c r="CL3760" s="32" t="str">
        <f t="shared" si="1081"/>
        <v/>
      </c>
      <c r="CM3760" s="32" t="str">
        <f t="shared" si="1082"/>
        <v/>
      </c>
      <c r="CN3760" s="32" t="str">
        <f t="shared" si="1083"/>
        <v/>
      </c>
    </row>
    <row r="3761" spans="71:92" x14ac:dyDescent="0.3">
      <c r="BS3761" s="32" t="str">
        <f>IF(Kiadasi_kiseroiv!$K$2=BT3761,BV3761,"")</f>
        <v/>
      </c>
      <c r="BT3761" s="34" t="str">
        <f t="shared" si="1066"/>
        <v/>
      </c>
      <c r="BU3761" s="32" t="str">
        <f t="shared" si="1067"/>
        <v/>
      </c>
      <c r="BV3761" s="32" t="str">
        <f t="shared" si="1068"/>
        <v/>
      </c>
      <c r="BW3761" s="32" t="str">
        <f t="shared" si="1069"/>
        <v/>
      </c>
      <c r="BX3761" s="32" t="str">
        <f t="shared" si="1070"/>
        <v/>
      </c>
      <c r="BY3761" s="32" t="str">
        <f t="shared" si="1071"/>
        <v/>
      </c>
      <c r="BZ3761" s="32" t="str">
        <f t="shared" si="1072"/>
        <v/>
      </c>
      <c r="CA3761" s="32" t="str">
        <f t="shared" si="1073"/>
        <v/>
      </c>
      <c r="CB3761" s="33">
        <f>IF(COUNTIF($CD$7:CD3761,CD3761)=1,CD3761,CD3761+COUNTIF($CD$6:CD3760,CD3761))</f>
        <v>58907</v>
      </c>
      <c r="CC3761" s="34">
        <f t="shared" si="1074"/>
        <v>55153</v>
      </c>
      <c r="CD3761" s="32">
        <f t="shared" si="1075"/>
        <v>55153</v>
      </c>
      <c r="CE3761" s="32">
        <f t="shared" si="1076"/>
        <v>0</v>
      </c>
      <c r="CF3761" s="32">
        <f t="shared" si="1077"/>
        <v>0</v>
      </c>
      <c r="CG3761" s="32" t="str">
        <f t="shared" si="1078"/>
        <v/>
      </c>
      <c r="CH3761" s="32">
        <v>3756</v>
      </c>
      <c r="CI3761" s="32" t="s">
        <v>6</v>
      </c>
      <c r="CJ3761" s="32" t="str">
        <f t="shared" si="1079"/>
        <v/>
      </c>
      <c r="CK3761" s="32" t="str">
        <f t="shared" si="1080"/>
        <v/>
      </c>
      <c r="CL3761" s="32" t="str">
        <f t="shared" si="1081"/>
        <v/>
      </c>
      <c r="CM3761" s="32" t="str">
        <f t="shared" si="1082"/>
        <v/>
      </c>
      <c r="CN3761" s="32" t="str">
        <f t="shared" si="1083"/>
        <v/>
      </c>
    </row>
    <row r="3762" spans="71:92" x14ac:dyDescent="0.3">
      <c r="BS3762" s="32" t="str">
        <f>IF(Kiadasi_kiseroiv!$K$2=BT3762,BV3762,"")</f>
        <v/>
      </c>
      <c r="BT3762" s="34" t="str">
        <f t="shared" si="1066"/>
        <v/>
      </c>
      <c r="BU3762" s="32" t="str">
        <f t="shared" si="1067"/>
        <v/>
      </c>
      <c r="BV3762" s="32" t="str">
        <f t="shared" si="1068"/>
        <v/>
      </c>
      <c r="BW3762" s="32" t="str">
        <f t="shared" si="1069"/>
        <v/>
      </c>
      <c r="BX3762" s="32" t="str">
        <f t="shared" si="1070"/>
        <v/>
      </c>
      <c r="BY3762" s="32" t="str">
        <f t="shared" si="1071"/>
        <v/>
      </c>
      <c r="BZ3762" s="32" t="str">
        <f t="shared" si="1072"/>
        <v/>
      </c>
      <c r="CA3762" s="32" t="str">
        <f t="shared" si="1073"/>
        <v/>
      </c>
      <c r="CB3762" s="33">
        <f>IF(COUNTIF($CD$7:CD3762,CD3762)=1,CD3762,CD3762+COUNTIF($CD$6:CD3761,CD3762))</f>
        <v>58908</v>
      </c>
      <c r="CC3762" s="34">
        <f t="shared" si="1074"/>
        <v>55153</v>
      </c>
      <c r="CD3762" s="32">
        <f t="shared" si="1075"/>
        <v>55153</v>
      </c>
      <c r="CE3762" s="32">
        <f t="shared" si="1076"/>
        <v>0</v>
      </c>
      <c r="CF3762" s="32">
        <f t="shared" si="1077"/>
        <v>0</v>
      </c>
      <c r="CG3762" s="32" t="str">
        <f t="shared" si="1078"/>
        <v/>
      </c>
      <c r="CH3762" s="32">
        <v>3757</v>
      </c>
      <c r="CI3762" s="32" t="s">
        <v>6</v>
      </c>
      <c r="CJ3762" s="32" t="str">
        <f t="shared" si="1079"/>
        <v/>
      </c>
      <c r="CK3762" s="32" t="str">
        <f t="shared" si="1080"/>
        <v/>
      </c>
      <c r="CL3762" s="32" t="str">
        <f t="shared" si="1081"/>
        <v/>
      </c>
      <c r="CM3762" s="32" t="str">
        <f t="shared" si="1082"/>
        <v/>
      </c>
      <c r="CN3762" s="32" t="str">
        <f t="shared" si="1083"/>
        <v/>
      </c>
    </row>
    <row r="3763" spans="71:92" x14ac:dyDescent="0.3">
      <c r="BS3763" s="32" t="str">
        <f>IF(Kiadasi_kiseroiv!$K$2=BT3763,BV3763,"")</f>
        <v/>
      </c>
      <c r="BT3763" s="34" t="str">
        <f t="shared" si="1066"/>
        <v/>
      </c>
      <c r="BU3763" s="32" t="str">
        <f t="shared" si="1067"/>
        <v/>
      </c>
      <c r="BV3763" s="32" t="str">
        <f t="shared" si="1068"/>
        <v/>
      </c>
      <c r="BW3763" s="32" t="str">
        <f t="shared" si="1069"/>
        <v/>
      </c>
      <c r="BX3763" s="32" t="str">
        <f t="shared" si="1070"/>
        <v/>
      </c>
      <c r="BY3763" s="32" t="str">
        <f t="shared" si="1071"/>
        <v/>
      </c>
      <c r="BZ3763" s="32" t="str">
        <f t="shared" si="1072"/>
        <v/>
      </c>
      <c r="CA3763" s="32" t="str">
        <f t="shared" si="1073"/>
        <v/>
      </c>
      <c r="CB3763" s="33">
        <f>IF(COUNTIF($CD$7:CD3763,CD3763)=1,CD3763,CD3763+COUNTIF($CD$6:CD3762,CD3763))</f>
        <v>58909</v>
      </c>
      <c r="CC3763" s="34">
        <f t="shared" si="1074"/>
        <v>55153</v>
      </c>
      <c r="CD3763" s="32">
        <f t="shared" si="1075"/>
        <v>55153</v>
      </c>
      <c r="CE3763" s="32">
        <f t="shared" si="1076"/>
        <v>0</v>
      </c>
      <c r="CF3763" s="32">
        <f t="shared" si="1077"/>
        <v>0</v>
      </c>
      <c r="CG3763" s="32" t="str">
        <f t="shared" si="1078"/>
        <v/>
      </c>
      <c r="CH3763" s="32">
        <v>3758</v>
      </c>
      <c r="CI3763" s="32" t="s">
        <v>6</v>
      </c>
      <c r="CJ3763" s="32" t="str">
        <f t="shared" si="1079"/>
        <v/>
      </c>
      <c r="CK3763" s="32" t="str">
        <f t="shared" si="1080"/>
        <v/>
      </c>
      <c r="CL3763" s="32" t="str">
        <f t="shared" si="1081"/>
        <v/>
      </c>
      <c r="CM3763" s="32" t="str">
        <f t="shared" si="1082"/>
        <v/>
      </c>
      <c r="CN3763" s="32" t="str">
        <f t="shared" si="1083"/>
        <v/>
      </c>
    </row>
    <row r="3764" spans="71:92" x14ac:dyDescent="0.3">
      <c r="BS3764" s="32" t="str">
        <f>IF(Kiadasi_kiseroiv!$K$2=BT3764,BV3764,"")</f>
        <v/>
      </c>
      <c r="BT3764" s="34" t="str">
        <f t="shared" si="1066"/>
        <v/>
      </c>
      <c r="BU3764" s="32" t="str">
        <f t="shared" si="1067"/>
        <v/>
      </c>
      <c r="BV3764" s="32" t="str">
        <f t="shared" si="1068"/>
        <v/>
      </c>
      <c r="BW3764" s="32" t="str">
        <f t="shared" si="1069"/>
        <v/>
      </c>
      <c r="BX3764" s="32" t="str">
        <f t="shared" si="1070"/>
        <v/>
      </c>
      <c r="BY3764" s="32" t="str">
        <f t="shared" si="1071"/>
        <v/>
      </c>
      <c r="BZ3764" s="32" t="str">
        <f t="shared" si="1072"/>
        <v/>
      </c>
      <c r="CA3764" s="32" t="str">
        <f t="shared" si="1073"/>
        <v/>
      </c>
      <c r="CB3764" s="33">
        <f>IF(COUNTIF($CD$7:CD3764,CD3764)=1,CD3764,CD3764+COUNTIF($CD$6:CD3763,CD3764))</f>
        <v>58910</v>
      </c>
      <c r="CC3764" s="34">
        <f t="shared" si="1074"/>
        <v>55153</v>
      </c>
      <c r="CD3764" s="32">
        <f t="shared" si="1075"/>
        <v>55153</v>
      </c>
      <c r="CE3764" s="32">
        <f t="shared" si="1076"/>
        <v>0</v>
      </c>
      <c r="CF3764" s="32">
        <f t="shared" si="1077"/>
        <v>0</v>
      </c>
      <c r="CG3764" s="32" t="str">
        <f t="shared" si="1078"/>
        <v/>
      </c>
      <c r="CH3764" s="32">
        <v>3759</v>
      </c>
      <c r="CI3764" s="32" t="s">
        <v>6</v>
      </c>
      <c r="CJ3764" s="32" t="str">
        <f t="shared" si="1079"/>
        <v/>
      </c>
      <c r="CK3764" s="32" t="str">
        <f t="shared" si="1080"/>
        <v/>
      </c>
      <c r="CL3764" s="32" t="str">
        <f t="shared" si="1081"/>
        <v/>
      </c>
      <c r="CM3764" s="32" t="str">
        <f t="shared" si="1082"/>
        <v/>
      </c>
      <c r="CN3764" s="32" t="str">
        <f t="shared" si="1083"/>
        <v/>
      </c>
    </row>
    <row r="3765" spans="71:92" x14ac:dyDescent="0.3">
      <c r="BS3765" s="32" t="str">
        <f>IF(Kiadasi_kiseroiv!$K$2=BT3765,BV3765,"")</f>
        <v/>
      </c>
      <c r="BT3765" s="34" t="str">
        <f t="shared" si="1066"/>
        <v/>
      </c>
      <c r="BU3765" s="32" t="str">
        <f t="shared" si="1067"/>
        <v/>
      </c>
      <c r="BV3765" s="32" t="str">
        <f t="shared" si="1068"/>
        <v/>
      </c>
      <c r="BW3765" s="32" t="str">
        <f t="shared" si="1069"/>
        <v/>
      </c>
      <c r="BX3765" s="32" t="str">
        <f t="shared" si="1070"/>
        <v/>
      </c>
      <c r="BY3765" s="32" t="str">
        <f t="shared" si="1071"/>
        <v/>
      </c>
      <c r="BZ3765" s="32" t="str">
        <f t="shared" si="1072"/>
        <v/>
      </c>
      <c r="CA3765" s="32" t="str">
        <f t="shared" si="1073"/>
        <v/>
      </c>
      <c r="CB3765" s="33">
        <f>IF(COUNTIF($CD$7:CD3765,CD3765)=1,CD3765,CD3765+COUNTIF($CD$6:CD3764,CD3765))</f>
        <v>58911</v>
      </c>
      <c r="CC3765" s="34">
        <f t="shared" si="1074"/>
        <v>55153</v>
      </c>
      <c r="CD3765" s="32">
        <f t="shared" si="1075"/>
        <v>55153</v>
      </c>
      <c r="CE3765" s="32">
        <f t="shared" si="1076"/>
        <v>0</v>
      </c>
      <c r="CF3765" s="32">
        <f t="shared" si="1077"/>
        <v>0</v>
      </c>
      <c r="CG3765" s="32" t="str">
        <f t="shared" si="1078"/>
        <v/>
      </c>
      <c r="CH3765" s="32">
        <v>3760</v>
      </c>
      <c r="CI3765" s="32" t="s">
        <v>6</v>
      </c>
      <c r="CJ3765" s="32" t="str">
        <f t="shared" si="1079"/>
        <v/>
      </c>
      <c r="CK3765" s="32" t="str">
        <f t="shared" si="1080"/>
        <v/>
      </c>
      <c r="CL3765" s="32" t="str">
        <f t="shared" si="1081"/>
        <v/>
      </c>
      <c r="CM3765" s="32" t="str">
        <f t="shared" si="1082"/>
        <v/>
      </c>
      <c r="CN3765" s="32" t="str">
        <f t="shared" si="1083"/>
        <v/>
      </c>
    </row>
    <row r="3766" spans="71:92" x14ac:dyDescent="0.3">
      <c r="BS3766" s="32" t="str">
        <f>IF(Kiadasi_kiseroiv!$K$2=BT3766,BV3766,"")</f>
        <v/>
      </c>
      <c r="BT3766" s="34" t="str">
        <f t="shared" si="1066"/>
        <v/>
      </c>
      <c r="BU3766" s="32" t="str">
        <f t="shared" si="1067"/>
        <v/>
      </c>
      <c r="BV3766" s="32" t="str">
        <f t="shared" si="1068"/>
        <v/>
      </c>
      <c r="BW3766" s="32" t="str">
        <f t="shared" si="1069"/>
        <v/>
      </c>
      <c r="BX3766" s="32" t="str">
        <f t="shared" si="1070"/>
        <v/>
      </c>
      <c r="BY3766" s="32" t="str">
        <f t="shared" si="1071"/>
        <v/>
      </c>
      <c r="BZ3766" s="32" t="str">
        <f t="shared" si="1072"/>
        <v/>
      </c>
      <c r="CA3766" s="32" t="str">
        <f t="shared" si="1073"/>
        <v/>
      </c>
      <c r="CB3766" s="33">
        <f>IF(COUNTIF($CD$7:CD3766,CD3766)=1,CD3766,CD3766+COUNTIF($CD$6:CD3765,CD3766))</f>
        <v>58912</v>
      </c>
      <c r="CC3766" s="34">
        <f t="shared" si="1074"/>
        <v>55153</v>
      </c>
      <c r="CD3766" s="32">
        <f t="shared" si="1075"/>
        <v>55153</v>
      </c>
      <c r="CE3766" s="32">
        <f t="shared" si="1076"/>
        <v>0</v>
      </c>
      <c r="CF3766" s="32">
        <f t="shared" si="1077"/>
        <v>0</v>
      </c>
      <c r="CG3766" s="32" t="str">
        <f t="shared" si="1078"/>
        <v/>
      </c>
      <c r="CH3766" s="32">
        <v>3761</v>
      </c>
      <c r="CI3766" s="32" t="s">
        <v>6</v>
      </c>
      <c r="CJ3766" s="32" t="str">
        <f t="shared" si="1079"/>
        <v/>
      </c>
      <c r="CK3766" s="32" t="str">
        <f t="shared" si="1080"/>
        <v/>
      </c>
      <c r="CL3766" s="32" t="str">
        <f t="shared" si="1081"/>
        <v/>
      </c>
      <c r="CM3766" s="32" t="str">
        <f t="shared" si="1082"/>
        <v/>
      </c>
      <c r="CN3766" s="32" t="str">
        <f t="shared" si="1083"/>
        <v/>
      </c>
    </row>
    <row r="3767" spans="71:92" x14ac:dyDescent="0.3">
      <c r="BS3767" s="32" t="str">
        <f>IF(Kiadasi_kiseroiv!$K$2=BT3767,BV3767,"")</f>
        <v/>
      </c>
      <c r="BT3767" s="34" t="str">
        <f t="shared" si="1066"/>
        <v/>
      </c>
      <c r="BU3767" s="32" t="str">
        <f t="shared" si="1067"/>
        <v/>
      </c>
      <c r="BV3767" s="32" t="str">
        <f t="shared" si="1068"/>
        <v/>
      </c>
      <c r="BW3767" s="32" t="str">
        <f t="shared" si="1069"/>
        <v/>
      </c>
      <c r="BX3767" s="32" t="str">
        <f t="shared" si="1070"/>
        <v/>
      </c>
      <c r="BY3767" s="32" t="str">
        <f t="shared" si="1071"/>
        <v/>
      </c>
      <c r="BZ3767" s="32" t="str">
        <f t="shared" si="1072"/>
        <v/>
      </c>
      <c r="CA3767" s="32" t="str">
        <f t="shared" si="1073"/>
        <v/>
      </c>
      <c r="CB3767" s="33">
        <f>IF(COUNTIF($CD$7:CD3767,CD3767)=1,CD3767,CD3767+COUNTIF($CD$6:CD3766,CD3767))</f>
        <v>58913</v>
      </c>
      <c r="CC3767" s="34">
        <f t="shared" si="1074"/>
        <v>55153</v>
      </c>
      <c r="CD3767" s="32">
        <f t="shared" si="1075"/>
        <v>55153</v>
      </c>
      <c r="CE3767" s="32">
        <f t="shared" si="1076"/>
        <v>0</v>
      </c>
      <c r="CF3767" s="32">
        <f t="shared" si="1077"/>
        <v>0</v>
      </c>
      <c r="CG3767" s="32" t="str">
        <f t="shared" si="1078"/>
        <v/>
      </c>
      <c r="CH3767" s="32">
        <v>3762</v>
      </c>
      <c r="CI3767" s="32" t="s">
        <v>6</v>
      </c>
      <c r="CJ3767" s="32" t="str">
        <f t="shared" si="1079"/>
        <v/>
      </c>
      <c r="CK3767" s="32" t="str">
        <f t="shared" si="1080"/>
        <v/>
      </c>
      <c r="CL3767" s="32" t="str">
        <f t="shared" si="1081"/>
        <v/>
      </c>
      <c r="CM3767" s="32" t="str">
        <f t="shared" si="1082"/>
        <v/>
      </c>
      <c r="CN3767" s="32" t="str">
        <f t="shared" si="1083"/>
        <v/>
      </c>
    </row>
    <row r="3768" spans="71:92" x14ac:dyDescent="0.3">
      <c r="BS3768" s="32" t="str">
        <f>IF(Kiadasi_kiseroiv!$K$2=BT3768,BV3768,"")</f>
        <v/>
      </c>
      <c r="BT3768" s="34" t="str">
        <f t="shared" si="1066"/>
        <v/>
      </c>
      <c r="BU3768" s="32" t="str">
        <f t="shared" si="1067"/>
        <v/>
      </c>
      <c r="BV3768" s="32" t="str">
        <f t="shared" si="1068"/>
        <v/>
      </c>
      <c r="BW3768" s="32" t="str">
        <f t="shared" si="1069"/>
        <v/>
      </c>
      <c r="BX3768" s="32" t="str">
        <f t="shared" si="1070"/>
        <v/>
      </c>
      <c r="BY3768" s="32" t="str">
        <f t="shared" si="1071"/>
        <v/>
      </c>
      <c r="BZ3768" s="32" t="str">
        <f t="shared" si="1072"/>
        <v/>
      </c>
      <c r="CA3768" s="32" t="str">
        <f t="shared" si="1073"/>
        <v/>
      </c>
      <c r="CB3768" s="33">
        <f>IF(COUNTIF($CD$7:CD3768,CD3768)=1,CD3768,CD3768+COUNTIF($CD$6:CD3767,CD3768))</f>
        <v>58914</v>
      </c>
      <c r="CC3768" s="34">
        <f t="shared" si="1074"/>
        <v>55153</v>
      </c>
      <c r="CD3768" s="32">
        <f t="shared" si="1075"/>
        <v>55153</v>
      </c>
      <c r="CE3768" s="32">
        <f t="shared" si="1076"/>
        <v>0</v>
      </c>
      <c r="CF3768" s="32">
        <f t="shared" si="1077"/>
        <v>0</v>
      </c>
      <c r="CG3768" s="32" t="str">
        <f t="shared" si="1078"/>
        <v/>
      </c>
      <c r="CH3768" s="32">
        <v>3763</v>
      </c>
      <c r="CI3768" s="32" t="s">
        <v>6</v>
      </c>
      <c r="CJ3768" s="32" t="str">
        <f t="shared" si="1079"/>
        <v/>
      </c>
      <c r="CK3768" s="32" t="str">
        <f t="shared" si="1080"/>
        <v/>
      </c>
      <c r="CL3768" s="32" t="str">
        <f t="shared" si="1081"/>
        <v/>
      </c>
      <c r="CM3768" s="32" t="str">
        <f t="shared" si="1082"/>
        <v/>
      </c>
      <c r="CN3768" s="32" t="str">
        <f t="shared" si="1083"/>
        <v/>
      </c>
    </row>
    <row r="3769" spans="71:92" x14ac:dyDescent="0.3">
      <c r="BS3769" s="32" t="str">
        <f>IF(Kiadasi_kiseroiv!$K$2=BT3769,BV3769,"")</f>
        <v/>
      </c>
      <c r="BT3769" s="34" t="str">
        <f t="shared" si="1066"/>
        <v/>
      </c>
      <c r="BU3769" s="32" t="str">
        <f t="shared" si="1067"/>
        <v/>
      </c>
      <c r="BV3769" s="32" t="str">
        <f t="shared" si="1068"/>
        <v/>
      </c>
      <c r="BW3769" s="32" t="str">
        <f t="shared" si="1069"/>
        <v/>
      </c>
      <c r="BX3769" s="32" t="str">
        <f t="shared" si="1070"/>
        <v/>
      </c>
      <c r="BY3769" s="32" t="str">
        <f t="shared" si="1071"/>
        <v/>
      </c>
      <c r="BZ3769" s="32" t="str">
        <f t="shared" si="1072"/>
        <v/>
      </c>
      <c r="CA3769" s="32" t="str">
        <f t="shared" si="1073"/>
        <v/>
      </c>
      <c r="CB3769" s="33">
        <f>IF(COUNTIF($CD$7:CD3769,CD3769)=1,CD3769,CD3769+COUNTIF($CD$6:CD3768,CD3769))</f>
        <v>58915</v>
      </c>
      <c r="CC3769" s="34">
        <f t="shared" si="1074"/>
        <v>55153</v>
      </c>
      <c r="CD3769" s="32">
        <f t="shared" si="1075"/>
        <v>55153</v>
      </c>
      <c r="CE3769" s="32">
        <f t="shared" si="1076"/>
        <v>0</v>
      </c>
      <c r="CF3769" s="32">
        <f t="shared" si="1077"/>
        <v>0</v>
      </c>
      <c r="CG3769" s="32" t="str">
        <f t="shared" si="1078"/>
        <v/>
      </c>
      <c r="CH3769" s="32">
        <v>3764</v>
      </c>
      <c r="CI3769" s="32" t="s">
        <v>6</v>
      </c>
      <c r="CJ3769" s="32" t="str">
        <f t="shared" si="1079"/>
        <v/>
      </c>
      <c r="CK3769" s="32" t="str">
        <f t="shared" si="1080"/>
        <v/>
      </c>
      <c r="CL3769" s="32" t="str">
        <f t="shared" si="1081"/>
        <v/>
      </c>
      <c r="CM3769" s="32" t="str">
        <f t="shared" si="1082"/>
        <v/>
      </c>
      <c r="CN3769" s="32" t="str">
        <f t="shared" si="1083"/>
        <v/>
      </c>
    </row>
    <row r="3770" spans="71:92" x14ac:dyDescent="0.3">
      <c r="BS3770" s="32" t="str">
        <f>IF(Kiadasi_kiseroiv!$K$2=BT3770,BV3770,"")</f>
        <v/>
      </c>
      <c r="BT3770" s="34" t="str">
        <f t="shared" si="1066"/>
        <v/>
      </c>
      <c r="BU3770" s="32" t="str">
        <f t="shared" si="1067"/>
        <v/>
      </c>
      <c r="BV3770" s="32" t="str">
        <f t="shared" si="1068"/>
        <v/>
      </c>
      <c r="BW3770" s="32" t="str">
        <f t="shared" si="1069"/>
        <v/>
      </c>
      <c r="BX3770" s="32" t="str">
        <f t="shared" si="1070"/>
        <v/>
      </c>
      <c r="BY3770" s="32" t="str">
        <f t="shared" si="1071"/>
        <v/>
      </c>
      <c r="BZ3770" s="32" t="str">
        <f t="shared" si="1072"/>
        <v/>
      </c>
      <c r="CA3770" s="32" t="str">
        <f t="shared" si="1073"/>
        <v/>
      </c>
      <c r="CB3770" s="33">
        <f>IF(COUNTIF($CD$7:CD3770,CD3770)=1,CD3770,CD3770+COUNTIF($CD$6:CD3769,CD3770))</f>
        <v>58916</v>
      </c>
      <c r="CC3770" s="34">
        <f t="shared" si="1074"/>
        <v>55153</v>
      </c>
      <c r="CD3770" s="32">
        <f t="shared" si="1075"/>
        <v>55153</v>
      </c>
      <c r="CE3770" s="32">
        <f t="shared" si="1076"/>
        <v>0</v>
      </c>
      <c r="CF3770" s="32">
        <f t="shared" si="1077"/>
        <v>0</v>
      </c>
      <c r="CG3770" s="32" t="str">
        <f t="shared" si="1078"/>
        <v/>
      </c>
      <c r="CH3770" s="32">
        <v>3765</v>
      </c>
      <c r="CI3770" s="32" t="s">
        <v>6</v>
      </c>
      <c r="CJ3770" s="32" t="str">
        <f t="shared" si="1079"/>
        <v/>
      </c>
      <c r="CK3770" s="32" t="str">
        <f t="shared" si="1080"/>
        <v/>
      </c>
      <c r="CL3770" s="32" t="str">
        <f t="shared" si="1081"/>
        <v/>
      </c>
      <c r="CM3770" s="32" t="str">
        <f t="shared" si="1082"/>
        <v/>
      </c>
      <c r="CN3770" s="32" t="str">
        <f t="shared" si="1083"/>
        <v/>
      </c>
    </row>
    <row r="3771" spans="71:92" x14ac:dyDescent="0.3">
      <c r="BS3771" s="32" t="str">
        <f>IF(Kiadasi_kiseroiv!$K$2=BT3771,BV3771,"")</f>
        <v/>
      </c>
      <c r="BT3771" s="34" t="str">
        <f t="shared" si="1066"/>
        <v/>
      </c>
      <c r="BU3771" s="32" t="str">
        <f t="shared" si="1067"/>
        <v/>
      </c>
      <c r="BV3771" s="32" t="str">
        <f t="shared" si="1068"/>
        <v/>
      </c>
      <c r="BW3771" s="32" t="str">
        <f t="shared" si="1069"/>
        <v/>
      </c>
      <c r="BX3771" s="32" t="str">
        <f t="shared" si="1070"/>
        <v/>
      </c>
      <c r="BY3771" s="32" t="str">
        <f t="shared" si="1071"/>
        <v/>
      </c>
      <c r="BZ3771" s="32" t="str">
        <f t="shared" si="1072"/>
        <v/>
      </c>
      <c r="CA3771" s="32" t="str">
        <f t="shared" si="1073"/>
        <v/>
      </c>
      <c r="CB3771" s="33">
        <f>IF(COUNTIF($CD$7:CD3771,CD3771)=1,CD3771,CD3771+COUNTIF($CD$6:CD3770,CD3771))</f>
        <v>58917</v>
      </c>
      <c r="CC3771" s="34">
        <f t="shared" si="1074"/>
        <v>55153</v>
      </c>
      <c r="CD3771" s="32">
        <f t="shared" si="1075"/>
        <v>55153</v>
      </c>
      <c r="CE3771" s="32">
        <f t="shared" si="1076"/>
        <v>0</v>
      </c>
      <c r="CF3771" s="32">
        <f t="shared" si="1077"/>
        <v>0</v>
      </c>
      <c r="CG3771" s="32" t="str">
        <f t="shared" si="1078"/>
        <v/>
      </c>
      <c r="CH3771" s="32">
        <v>3766</v>
      </c>
      <c r="CI3771" s="32" t="s">
        <v>6</v>
      </c>
      <c r="CJ3771" s="32" t="str">
        <f t="shared" si="1079"/>
        <v/>
      </c>
      <c r="CK3771" s="32" t="str">
        <f t="shared" si="1080"/>
        <v/>
      </c>
      <c r="CL3771" s="32" t="str">
        <f t="shared" si="1081"/>
        <v/>
      </c>
      <c r="CM3771" s="32" t="str">
        <f t="shared" si="1082"/>
        <v/>
      </c>
      <c r="CN3771" s="32" t="str">
        <f t="shared" si="1083"/>
        <v/>
      </c>
    </row>
    <row r="3772" spans="71:92" x14ac:dyDescent="0.3">
      <c r="BS3772" s="32" t="str">
        <f>IF(Kiadasi_kiseroiv!$K$2=BT3772,BV3772,"")</f>
        <v/>
      </c>
      <c r="BT3772" s="34" t="str">
        <f t="shared" si="1066"/>
        <v/>
      </c>
      <c r="BU3772" s="32" t="str">
        <f t="shared" si="1067"/>
        <v/>
      </c>
      <c r="BV3772" s="32" t="str">
        <f t="shared" si="1068"/>
        <v/>
      </c>
      <c r="BW3772" s="32" t="str">
        <f t="shared" si="1069"/>
        <v/>
      </c>
      <c r="BX3772" s="32" t="str">
        <f t="shared" si="1070"/>
        <v/>
      </c>
      <c r="BY3772" s="32" t="str">
        <f t="shared" si="1071"/>
        <v/>
      </c>
      <c r="BZ3772" s="32" t="str">
        <f t="shared" si="1072"/>
        <v/>
      </c>
      <c r="CA3772" s="32" t="str">
        <f t="shared" si="1073"/>
        <v/>
      </c>
      <c r="CB3772" s="33">
        <f>IF(COUNTIF($CD$7:CD3772,CD3772)=1,CD3772,CD3772+COUNTIF($CD$6:CD3771,CD3772))</f>
        <v>58918</v>
      </c>
      <c r="CC3772" s="34">
        <f t="shared" si="1074"/>
        <v>55153</v>
      </c>
      <c r="CD3772" s="32">
        <f t="shared" si="1075"/>
        <v>55153</v>
      </c>
      <c r="CE3772" s="32">
        <f t="shared" si="1076"/>
        <v>0</v>
      </c>
      <c r="CF3772" s="32">
        <f t="shared" si="1077"/>
        <v>0</v>
      </c>
      <c r="CG3772" s="32" t="str">
        <f t="shared" si="1078"/>
        <v/>
      </c>
      <c r="CH3772" s="32">
        <v>3767</v>
      </c>
      <c r="CI3772" s="32" t="s">
        <v>6</v>
      </c>
      <c r="CJ3772" s="32" t="str">
        <f t="shared" si="1079"/>
        <v/>
      </c>
      <c r="CK3772" s="32" t="str">
        <f t="shared" si="1080"/>
        <v/>
      </c>
      <c r="CL3772" s="32" t="str">
        <f t="shared" si="1081"/>
        <v/>
      </c>
      <c r="CM3772" s="32" t="str">
        <f t="shared" si="1082"/>
        <v/>
      </c>
      <c r="CN3772" s="32" t="str">
        <f t="shared" si="1083"/>
        <v/>
      </c>
    </row>
    <row r="3773" spans="71:92" x14ac:dyDescent="0.3">
      <c r="BS3773" s="32" t="str">
        <f>IF(Kiadasi_kiseroiv!$K$2=BT3773,BV3773,"")</f>
        <v/>
      </c>
      <c r="BT3773" s="34" t="str">
        <f t="shared" si="1066"/>
        <v/>
      </c>
      <c r="BU3773" s="32" t="str">
        <f t="shared" si="1067"/>
        <v/>
      </c>
      <c r="BV3773" s="32" t="str">
        <f t="shared" si="1068"/>
        <v/>
      </c>
      <c r="BW3773" s="32" t="str">
        <f t="shared" si="1069"/>
        <v/>
      </c>
      <c r="BX3773" s="32" t="str">
        <f t="shared" si="1070"/>
        <v/>
      </c>
      <c r="BY3773" s="32" t="str">
        <f t="shared" si="1071"/>
        <v/>
      </c>
      <c r="BZ3773" s="32" t="str">
        <f t="shared" si="1072"/>
        <v/>
      </c>
      <c r="CA3773" s="32" t="str">
        <f t="shared" si="1073"/>
        <v/>
      </c>
      <c r="CB3773" s="33">
        <f>IF(COUNTIF($CD$7:CD3773,CD3773)=1,CD3773,CD3773+COUNTIF($CD$6:CD3772,CD3773))</f>
        <v>58919</v>
      </c>
      <c r="CC3773" s="34">
        <f t="shared" si="1074"/>
        <v>55153</v>
      </c>
      <c r="CD3773" s="32">
        <f t="shared" si="1075"/>
        <v>55153</v>
      </c>
      <c r="CE3773" s="32">
        <f t="shared" si="1076"/>
        <v>0</v>
      </c>
      <c r="CF3773" s="32">
        <f t="shared" si="1077"/>
        <v>0</v>
      </c>
      <c r="CG3773" s="32" t="str">
        <f t="shared" si="1078"/>
        <v/>
      </c>
      <c r="CH3773" s="32">
        <v>3768</v>
      </c>
      <c r="CI3773" s="32" t="s">
        <v>6</v>
      </c>
      <c r="CJ3773" s="32" t="str">
        <f t="shared" si="1079"/>
        <v/>
      </c>
      <c r="CK3773" s="32" t="str">
        <f t="shared" si="1080"/>
        <v/>
      </c>
      <c r="CL3773" s="32" t="str">
        <f t="shared" si="1081"/>
        <v/>
      </c>
      <c r="CM3773" s="32" t="str">
        <f t="shared" si="1082"/>
        <v/>
      </c>
      <c r="CN3773" s="32" t="str">
        <f t="shared" si="1083"/>
        <v/>
      </c>
    </row>
    <row r="3774" spans="71:92" x14ac:dyDescent="0.3">
      <c r="BS3774" s="32" t="str">
        <f>IF(Kiadasi_kiseroiv!$K$2=BT3774,BV3774,"")</f>
        <v/>
      </c>
      <c r="BT3774" s="34" t="str">
        <f t="shared" si="1066"/>
        <v/>
      </c>
      <c r="BU3774" s="32" t="str">
        <f t="shared" si="1067"/>
        <v/>
      </c>
      <c r="BV3774" s="32" t="str">
        <f t="shared" si="1068"/>
        <v/>
      </c>
      <c r="BW3774" s="32" t="str">
        <f t="shared" si="1069"/>
        <v/>
      </c>
      <c r="BX3774" s="32" t="str">
        <f t="shared" si="1070"/>
        <v/>
      </c>
      <c r="BY3774" s="32" t="str">
        <f t="shared" si="1071"/>
        <v/>
      </c>
      <c r="BZ3774" s="32" t="str">
        <f t="shared" si="1072"/>
        <v/>
      </c>
      <c r="CA3774" s="32" t="str">
        <f t="shared" si="1073"/>
        <v/>
      </c>
      <c r="CB3774" s="33">
        <f>IF(COUNTIF($CD$7:CD3774,CD3774)=1,CD3774,CD3774+COUNTIF($CD$6:CD3773,CD3774))</f>
        <v>58920</v>
      </c>
      <c r="CC3774" s="34">
        <f t="shared" si="1074"/>
        <v>55153</v>
      </c>
      <c r="CD3774" s="32">
        <f t="shared" si="1075"/>
        <v>55153</v>
      </c>
      <c r="CE3774" s="32">
        <f t="shared" si="1076"/>
        <v>0</v>
      </c>
      <c r="CF3774" s="32">
        <f t="shared" si="1077"/>
        <v>0</v>
      </c>
      <c r="CG3774" s="32" t="str">
        <f t="shared" si="1078"/>
        <v/>
      </c>
      <c r="CH3774" s="32">
        <v>3769</v>
      </c>
      <c r="CI3774" s="32" t="s">
        <v>6</v>
      </c>
      <c r="CJ3774" s="32" t="str">
        <f t="shared" si="1079"/>
        <v/>
      </c>
      <c r="CK3774" s="32" t="str">
        <f t="shared" si="1080"/>
        <v/>
      </c>
      <c r="CL3774" s="32" t="str">
        <f t="shared" si="1081"/>
        <v/>
      </c>
      <c r="CM3774" s="32" t="str">
        <f t="shared" si="1082"/>
        <v/>
      </c>
      <c r="CN3774" s="32" t="str">
        <f t="shared" si="1083"/>
        <v/>
      </c>
    </row>
    <row r="3775" spans="71:92" x14ac:dyDescent="0.3">
      <c r="BS3775" s="32" t="str">
        <f>IF(Kiadasi_kiseroiv!$K$2=BT3775,BV3775,"")</f>
        <v/>
      </c>
      <c r="BT3775" s="34" t="str">
        <f t="shared" si="1066"/>
        <v/>
      </c>
      <c r="BU3775" s="32" t="str">
        <f t="shared" si="1067"/>
        <v/>
      </c>
      <c r="BV3775" s="32" t="str">
        <f t="shared" si="1068"/>
        <v/>
      </c>
      <c r="BW3775" s="32" t="str">
        <f t="shared" si="1069"/>
        <v/>
      </c>
      <c r="BX3775" s="32" t="str">
        <f t="shared" si="1070"/>
        <v/>
      </c>
      <c r="BY3775" s="32" t="str">
        <f t="shared" si="1071"/>
        <v/>
      </c>
      <c r="BZ3775" s="32" t="str">
        <f t="shared" si="1072"/>
        <v/>
      </c>
      <c r="CA3775" s="32" t="str">
        <f t="shared" si="1073"/>
        <v/>
      </c>
      <c r="CB3775" s="33">
        <f>IF(COUNTIF($CD$7:CD3775,CD3775)=1,CD3775,CD3775+COUNTIF($CD$6:CD3774,CD3775))</f>
        <v>58921</v>
      </c>
      <c r="CC3775" s="34">
        <f t="shared" si="1074"/>
        <v>55153</v>
      </c>
      <c r="CD3775" s="32">
        <f t="shared" si="1075"/>
        <v>55153</v>
      </c>
      <c r="CE3775" s="32">
        <f t="shared" si="1076"/>
        <v>0</v>
      </c>
      <c r="CF3775" s="32">
        <f t="shared" si="1077"/>
        <v>0</v>
      </c>
      <c r="CG3775" s="32" t="str">
        <f t="shared" si="1078"/>
        <v/>
      </c>
      <c r="CH3775" s="32">
        <v>3770</v>
      </c>
      <c r="CI3775" s="32" t="s">
        <v>6</v>
      </c>
      <c r="CJ3775" s="32" t="str">
        <f t="shared" si="1079"/>
        <v/>
      </c>
      <c r="CK3775" s="32" t="str">
        <f t="shared" si="1080"/>
        <v/>
      </c>
      <c r="CL3775" s="32" t="str">
        <f t="shared" si="1081"/>
        <v/>
      </c>
      <c r="CM3775" s="32" t="str">
        <f t="shared" si="1082"/>
        <v/>
      </c>
      <c r="CN3775" s="32" t="str">
        <f t="shared" si="1083"/>
        <v/>
      </c>
    </row>
    <row r="3776" spans="71:92" x14ac:dyDescent="0.3">
      <c r="BS3776" s="32" t="str">
        <f>IF(Kiadasi_kiseroiv!$K$2=BT3776,BV3776,"")</f>
        <v/>
      </c>
      <c r="BT3776" s="34" t="str">
        <f t="shared" si="1066"/>
        <v/>
      </c>
      <c r="BU3776" s="32" t="str">
        <f t="shared" si="1067"/>
        <v/>
      </c>
      <c r="BV3776" s="32" t="str">
        <f t="shared" si="1068"/>
        <v/>
      </c>
      <c r="BW3776" s="32" t="str">
        <f t="shared" si="1069"/>
        <v/>
      </c>
      <c r="BX3776" s="32" t="str">
        <f t="shared" si="1070"/>
        <v/>
      </c>
      <c r="BY3776" s="32" t="str">
        <f t="shared" si="1071"/>
        <v/>
      </c>
      <c r="BZ3776" s="32" t="str">
        <f t="shared" si="1072"/>
        <v/>
      </c>
      <c r="CA3776" s="32" t="str">
        <f t="shared" si="1073"/>
        <v/>
      </c>
      <c r="CB3776" s="33">
        <f>IF(COUNTIF($CD$7:CD3776,CD3776)=1,CD3776,CD3776+COUNTIF($CD$6:CD3775,CD3776))</f>
        <v>58922</v>
      </c>
      <c r="CC3776" s="34">
        <f t="shared" si="1074"/>
        <v>55153</v>
      </c>
      <c r="CD3776" s="32">
        <f t="shared" si="1075"/>
        <v>55153</v>
      </c>
      <c r="CE3776" s="32">
        <f t="shared" si="1076"/>
        <v>0</v>
      </c>
      <c r="CF3776" s="32">
        <f t="shared" si="1077"/>
        <v>0</v>
      </c>
      <c r="CG3776" s="32" t="str">
        <f t="shared" si="1078"/>
        <v/>
      </c>
      <c r="CH3776" s="32">
        <v>3771</v>
      </c>
      <c r="CI3776" s="32" t="s">
        <v>6</v>
      </c>
      <c r="CJ3776" s="32" t="str">
        <f t="shared" si="1079"/>
        <v/>
      </c>
      <c r="CK3776" s="32" t="str">
        <f t="shared" si="1080"/>
        <v/>
      </c>
      <c r="CL3776" s="32" t="str">
        <f t="shared" si="1081"/>
        <v/>
      </c>
      <c r="CM3776" s="32" t="str">
        <f t="shared" si="1082"/>
        <v/>
      </c>
      <c r="CN3776" s="32" t="str">
        <f t="shared" si="1083"/>
        <v/>
      </c>
    </row>
    <row r="3777" spans="71:92" x14ac:dyDescent="0.3">
      <c r="BS3777" s="32" t="str">
        <f>IF(Kiadasi_kiseroiv!$K$2=BT3777,BV3777,"")</f>
        <v/>
      </c>
      <c r="BT3777" s="34" t="str">
        <f t="shared" si="1066"/>
        <v/>
      </c>
      <c r="BU3777" s="32" t="str">
        <f t="shared" si="1067"/>
        <v/>
      </c>
      <c r="BV3777" s="32" t="str">
        <f t="shared" si="1068"/>
        <v/>
      </c>
      <c r="BW3777" s="32" t="str">
        <f t="shared" si="1069"/>
        <v/>
      </c>
      <c r="BX3777" s="32" t="str">
        <f t="shared" si="1070"/>
        <v/>
      </c>
      <c r="BY3777" s="32" t="str">
        <f t="shared" si="1071"/>
        <v/>
      </c>
      <c r="BZ3777" s="32" t="str">
        <f t="shared" si="1072"/>
        <v/>
      </c>
      <c r="CA3777" s="32" t="str">
        <f t="shared" si="1073"/>
        <v/>
      </c>
      <c r="CB3777" s="33">
        <f>IF(COUNTIF($CD$7:CD3777,CD3777)=1,CD3777,CD3777+COUNTIF($CD$6:CD3776,CD3777))</f>
        <v>58923</v>
      </c>
      <c r="CC3777" s="34">
        <f t="shared" si="1074"/>
        <v>55153</v>
      </c>
      <c r="CD3777" s="32">
        <f t="shared" si="1075"/>
        <v>55153</v>
      </c>
      <c r="CE3777" s="32">
        <f t="shared" si="1076"/>
        <v>0</v>
      </c>
      <c r="CF3777" s="32">
        <f t="shared" si="1077"/>
        <v>0</v>
      </c>
      <c r="CG3777" s="32" t="str">
        <f t="shared" si="1078"/>
        <v/>
      </c>
      <c r="CH3777" s="32">
        <v>3772</v>
      </c>
      <c r="CI3777" s="32" t="s">
        <v>6</v>
      </c>
      <c r="CJ3777" s="32" t="str">
        <f t="shared" si="1079"/>
        <v/>
      </c>
      <c r="CK3777" s="32" t="str">
        <f t="shared" si="1080"/>
        <v/>
      </c>
      <c r="CL3777" s="32" t="str">
        <f t="shared" si="1081"/>
        <v/>
      </c>
      <c r="CM3777" s="32" t="str">
        <f t="shared" si="1082"/>
        <v/>
      </c>
      <c r="CN3777" s="32" t="str">
        <f t="shared" si="1083"/>
        <v/>
      </c>
    </row>
    <row r="3778" spans="71:92" x14ac:dyDescent="0.3">
      <c r="BS3778" s="32" t="str">
        <f>IF(Kiadasi_kiseroiv!$K$2=BT3778,BV3778,"")</f>
        <v/>
      </c>
      <c r="BT3778" s="34" t="str">
        <f t="shared" si="1066"/>
        <v/>
      </c>
      <c r="BU3778" s="32" t="str">
        <f t="shared" si="1067"/>
        <v/>
      </c>
      <c r="BV3778" s="32" t="str">
        <f t="shared" si="1068"/>
        <v/>
      </c>
      <c r="BW3778" s="32" t="str">
        <f t="shared" si="1069"/>
        <v/>
      </c>
      <c r="BX3778" s="32" t="str">
        <f t="shared" si="1070"/>
        <v/>
      </c>
      <c r="BY3778" s="32" t="str">
        <f t="shared" si="1071"/>
        <v/>
      </c>
      <c r="BZ3778" s="32" t="str">
        <f t="shared" si="1072"/>
        <v/>
      </c>
      <c r="CA3778" s="32" t="str">
        <f t="shared" si="1073"/>
        <v/>
      </c>
      <c r="CB3778" s="33">
        <f>IF(COUNTIF($CD$7:CD3778,CD3778)=1,CD3778,CD3778+COUNTIF($CD$6:CD3777,CD3778))</f>
        <v>58924</v>
      </c>
      <c r="CC3778" s="34">
        <f t="shared" si="1074"/>
        <v>55153</v>
      </c>
      <c r="CD3778" s="32">
        <f t="shared" si="1075"/>
        <v>55153</v>
      </c>
      <c r="CE3778" s="32">
        <f t="shared" si="1076"/>
        <v>0</v>
      </c>
      <c r="CF3778" s="32">
        <f t="shared" si="1077"/>
        <v>0</v>
      </c>
      <c r="CG3778" s="32" t="str">
        <f t="shared" si="1078"/>
        <v/>
      </c>
      <c r="CH3778" s="32">
        <v>3773</v>
      </c>
      <c r="CI3778" s="32" t="s">
        <v>6</v>
      </c>
      <c r="CJ3778" s="32" t="str">
        <f t="shared" si="1079"/>
        <v/>
      </c>
      <c r="CK3778" s="32" t="str">
        <f t="shared" si="1080"/>
        <v/>
      </c>
      <c r="CL3778" s="32" t="str">
        <f t="shared" si="1081"/>
        <v/>
      </c>
      <c r="CM3778" s="32" t="str">
        <f t="shared" si="1082"/>
        <v/>
      </c>
      <c r="CN3778" s="32" t="str">
        <f t="shared" si="1083"/>
        <v/>
      </c>
    </row>
    <row r="3779" spans="71:92" x14ac:dyDescent="0.3">
      <c r="BS3779" s="32" t="str">
        <f>IF(Kiadasi_kiseroiv!$K$2=BT3779,BV3779,"")</f>
        <v/>
      </c>
      <c r="BT3779" s="34" t="str">
        <f t="shared" si="1066"/>
        <v/>
      </c>
      <c r="BU3779" s="32" t="str">
        <f t="shared" si="1067"/>
        <v/>
      </c>
      <c r="BV3779" s="32" t="str">
        <f t="shared" si="1068"/>
        <v/>
      </c>
      <c r="BW3779" s="32" t="str">
        <f t="shared" si="1069"/>
        <v/>
      </c>
      <c r="BX3779" s="32" t="str">
        <f t="shared" si="1070"/>
        <v/>
      </c>
      <c r="BY3779" s="32" t="str">
        <f t="shared" si="1071"/>
        <v/>
      </c>
      <c r="BZ3779" s="32" t="str">
        <f t="shared" si="1072"/>
        <v/>
      </c>
      <c r="CA3779" s="32" t="str">
        <f t="shared" si="1073"/>
        <v/>
      </c>
      <c r="CB3779" s="33">
        <f>IF(COUNTIF($CD$7:CD3779,CD3779)=1,CD3779,CD3779+COUNTIF($CD$6:CD3778,CD3779))</f>
        <v>58925</v>
      </c>
      <c r="CC3779" s="34">
        <f t="shared" si="1074"/>
        <v>55153</v>
      </c>
      <c r="CD3779" s="32">
        <f t="shared" si="1075"/>
        <v>55153</v>
      </c>
      <c r="CE3779" s="32">
        <f t="shared" si="1076"/>
        <v>0</v>
      </c>
      <c r="CF3779" s="32">
        <f t="shared" si="1077"/>
        <v>0</v>
      </c>
      <c r="CG3779" s="32" t="str">
        <f t="shared" si="1078"/>
        <v/>
      </c>
      <c r="CH3779" s="32">
        <v>3774</v>
      </c>
      <c r="CI3779" s="32" t="s">
        <v>6</v>
      </c>
      <c r="CJ3779" s="32" t="str">
        <f t="shared" si="1079"/>
        <v/>
      </c>
      <c r="CK3779" s="32" t="str">
        <f t="shared" si="1080"/>
        <v/>
      </c>
      <c r="CL3779" s="32" t="str">
        <f t="shared" si="1081"/>
        <v/>
      </c>
      <c r="CM3779" s="32" t="str">
        <f t="shared" si="1082"/>
        <v/>
      </c>
      <c r="CN3779" s="32" t="str">
        <f t="shared" si="1083"/>
        <v/>
      </c>
    </row>
    <row r="3780" spans="71:92" x14ac:dyDescent="0.3">
      <c r="BS3780" s="32" t="str">
        <f>IF(Kiadasi_kiseroiv!$K$2=BT3780,BV3780,"")</f>
        <v/>
      </c>
      <c r="BT3780" s="34" t="str">
        <f t="shared" si="1066"/>
        <v/>
      </c>
      <c r="BU3780" s="32" t="str">
        <f t="shared" si="1067"/>
        <v/>
      </c>
      <c r="BV3780" s="32" t="str">
        <f t="shared" si="1068"/>
        <v/>
      </c>
      <c r="BW3780" s="32" t="str">
        <f t="shared" si="1069"/>
        <v/>
      </c>
      <c r="BX3780" s="32" t="str">
        <f t="shared" si="1070"/>
        <v/>
      </c>
      <c r="BY3780" s="32" t="str">
        <f t="shared" si="1071"/>
        <v/>
      </c>
      <c r="BZ3780" s="32" t="str">
        <f t="shared" si="1072"/>
        <v/>
      </c>
      <c r="CA3780" s="32" t="str">
        <f t="shared" si="1073"/>
        <v/>
      </c>
      <c r="CB3780" s="33">
        <f>IF(COUNTIF($CD$7:CD3780,CD3780)=1,CD3780,CD3780+COUNTIF($CD$6:CD3779,CD3780))</f>
        <v>58926</v>
      </c>
      <c r="CC3780" s="34">
        <f t="shared" si="1074"/>
        <v>55153</v>
      </c>
      <c r="CD3780" s="32">
        <f t="shared" si="1075"/>
        <v>55153</v>
      </c>
      <c r="CE3780" s="32">
        <f t="shared" si="1076"/>
        <v>0</v>
      </c>
      <c r="CF3780" s="32">
        <f t="shared" si="1077"/>
        <v>0</v>
      </c>
      <c r="CG3780" s="32" t="str">
        <f t="shared" si="1078"/>
        <v/>
      </c>
      <c r="CH3780" s="32">
        <v>3775</v>
      </c>
      <c r="CI3780" s="32" t="s">
        <v>6</v>
      </c>
      <c r="CJ3780" s="32" t="str">
        <f t="shared" si="1079"/>
        <v/>
      </c>
      <c r="CK3780" s="32" t="str">
        <f t="shared" si="1080"/>
        <v/>
      </c>
      <c r="CL3780" s="32" t="str">
        <f t="shared" si="1081"/>
        <v/>
      </c>
      <c r="CM3780" s="32" t="str">
        <f t="shared" si="1082"/>
        <v/>
      </c>
      <c r="CN3780" s="32" t="str">
        <f t="shared" si="1083"/>
        <v/>
      </c>
    </row>
    <row r="3781" spans="71:92" x14ac:dyDescent="0.3">
      <c r="BS3781" s="32" t="str">
        <f>IF(Kiadasi_kiseroiv!$K$2=BT3781,BV3781,"")</f>
        <v/>
      </c>
      <c r="BT3781" s="34" t="str">
        <f t="shared" si="1066"/>
        <v/>
      </c>
      <c r="BU3781" s="32" t="str">
        <f t="shared" si="1067"/>
        <v/>
      </c>
      <c r="BV3781" s="32" t="str">
        <f t="shared" si="1068"/>
        <v/>
      </c>
      <c r="BW3781" s="32" t="str">
        <f t="shared" si="1069"/>
        <v/>
      </c>
      <c r="BX3781" s="32" t="str">
        <f t="shared" si="1070"/>
        <v/>
      </c>
      <c r="BY3781" s="32" t="str">
        <f t="shared" si="1071"/>
        <v/>
      </c>
      <c r="BZ3781" s="32" t="str">
        <f t="shared" si="1072"/>
        <v/>
      </c>
      <c r="CA3781" s="32" t="str">
        <f t="shared" si="1073"/>
        <v/>
      </c>
      <c r="CB3781" s="33">
        <f>IF(COUNTIF($CD$7:CD3781,CD3781)=1,CD3781,CD3781+COUNTIF($CD$6:CD3780,CD3781))</f>
        <v>58927</v>
      </c>
      <c r="CC3781" s="34">
        <f t="shared" si="1074"/>
        <v>55153</v>
      </c>
      <c r="CD3781" s="32">
        <f t="shared" si="1075"/>
        <v>55153</v>
      </c>
      <c r="CE3781" s="32">
        <f t="shared" si="1076"/>
        <v>0</v>
      </c>
      <c r="CF3781" s="32">
        <f t="shared" si="1077"/>
        <v>0</v>
      </c>
      <c r="CG3781" s="32" t="str">
        <f t="shared" si="1078"/>
        <v/>
      </c>
      <c r="CH3781" s="32">
        <v>3776</v>
      </c>
      <c r="CI3781" s="32" t="s">
        <v>6</v>
      </c>
      <c r="CJ3781" s="32" t="str">
        <f t="shared" si="1079"/>
        <v/>
      </c>
      <c r="CK3781" s="32" t="str">
        <f t="shared" si="1080"/>
        <v/>
      </c>
      <c r="CL3781" s="32" t="str">
        <f t="shared" si="1081"/>
        <v/>
      </c>
      <c r="CM3781" s="32" t="str">
        <f t="shared" si="1082"/>
        <v/>
      </c>
      <c r="CN3781" s="32" t="str">
        <f t="shared" si="1083"/>
        <v/>
      </c>
    </row>
    <row r="3782" spans="71:92" x14ac:dyDescent="0.3">
      <c r="BS3782" s="32" t="str">
        <f>IF(Kiadasi_kiseroiv!$K$2=BT3782,BV3782,"")</f>
        <v/>
      </c>
      <c r="BT3782" s="34" t="str">
        <f t="shared" si="1066"/>
        <v/>
      </c>
      <c r="BU3782" s="32" t="str">
        <f t="shared" si="1067"/>
        <v/>
      </c>
      <c r="BV3782" s="32" t="str">
        <f t="shared" si="1068"/>
        <v/>
      </c>
      <c r="BW3782" s="32" t="str">
        <f t="shared" si="1069"/>
        <v/>
      </c>
      <c r="BX3782" s="32" t="str">
        <f t="shared" si="1070"/>
        <v/>
      </c>
      <c r="BY3782" s="32" t="str">
        <f t="shared" si="1071"/>
        <v/>
      </c>
      <c r="BZ3782" s="32" t="str">
        <f t="shared" si="1072"/>
        <v/>
      </c>
      <c r="CA3782" s="32" t="str">
        <f t="shared" si="1073"/>
        <v/>
      </c>
      <c r="CB3782" s="33">
        <f>IF(COUNTIF($CD$7:CD3782,CD3782)=1,CD3782,CD3782+COUNTIF($CD$6:CD3781,CD3782))</f>
        <v>58928</v>
      </c>
      <c r="CC3782" s="34">
        <f t="shared" si="1074"/>
        <v>55153</v>
      </c>
      <c r="CD3782" s="32">
        <f t="shared" si="1075"/>
        <v>55153</v>
      </c>
      <c r="CE3782" s="32">
        <f t="shared" si="1076"/>
        <v>0</v>
      </c>
      <c r="CF3782" s="32">
        <f t="shared" si="1077"/>
        <v>0</v>
      </c>
      <c r="CG3782" s="32" t="str">
        <f t="shared" si="1078"/>
        <v/>
      </c>
      <c r="CH3782" s="32">
        <v>3777</v>
      </c>
      <c r="CI3782" s="32" t="s">
        <v>6</v>
      </c>
      <c r="CJ3782" s="32" t="str">
        <f t="shared" si="1079"/>
        <v/>
      </c>
      <c r="CK3782" s="32" t="str">
        <f t="shared" si="1080"/>
        <v/>
      </c>
      <c r="CL3782" s="32" t="str">
        <f t="shared" si="1081"/>
        <v/>
      </c>
      <c r="CM3782" s="32" t="str">
        <f t="shared" si="1082"/>
        <v/>
      </c>
      <c r="CN3782" s="32" t="str">
        <f t="shared" si="1083"/>
        <v/>
      </c>
    </row>
    <row r="3783" spans="71:92" x14ac:dyDescent="0.3">
      <c r="BS3783" s="32" t="str">
        <f>IF(Kiadasi_kiseroiv!$K$2=BT3783,BV3783,"")</f>
        <v/>
      </c>
      <c r="BT3783" s="34" t="str">
        <f t="shared" si="1066"/>
        <v/>
      </c>
      <c r="BU3783" s="32" t="str">
        <f t="shared" si="1067"/>
        <v/>
      </c>
      <c r="BV3783" s="32" t="str">
        <f t="shared" si="1068"/>
        <v/>
      </c>
      <c r="BW3783" s="32" t="str">
        <f t="shared" si="1069"/>
        <v/>
      </c>
      <c r="BX3783" s="32" t="str">
        <f t="shared" si="1070"/>
        <v/>
      </c>
      <c r="BY3783" s="32" t="str">
        <f t="shared" si="1071"/>
        <v/>
      </c>
      <c r="BZ3783" s="32" t="str">
        <f t="shared" si="1072"/>
        <v/>
      </c>
      <c r="CA3783" s="32" t="str">
        <f t="shared" si="1073"/>
        <v/>
      </c>
      <c r="CB3783" s="33">
        <f>IF(COUNTIF($CD$7:CD3783,CD3783)=1,CD3783,CD3783+COUNTIF($CD$6:CD3782,CD3783))</f>
        <v>58929</v>
      </c>
      <c r="CC3783" s="34">
        <f t="shared" si="1074"/>
        <v>55153</v>
      </c>
      <c r="CD3783" s="32">
        <f t="shared" si="1075"/>
        <v>55153</v>
      </c>
      <c r="CE3783" s="32">
        <f t="shared" si="1076"/>
        <v>0</v>
      </c>
      <c r="CF3783" s="32">
        <f t="shared" si="1077"/>
        <v>0</v>
      </c>
      <c r="CG3783" s="32" t="str">
        <f t="shared" si="1078"/>
        <v/>
      </c>
      <c r="CH3783" s="32">
        <v>3778</v>
      </c>
      <c r="CI3783" s="32" t="s">
        <v>6</v>
      </c>
      <c r="CJ3783" s="32" t="str">
        <f t="shared" si="1079"/>
        <v/>
      </c>
      <c r="CK3783" s="32" t="str">
        <f t="shared" si="1080"/>
        <v/>
      </c>
      <c r="CL3783" s="32" t="str">
        <f t="shared" si="1081"/>
        <v/>
      </c>
      <c r="CM3783" s="32" t="str">
        <f t="shared" si="1082"/>
        <v/>
      </c>
      <c r="CN3783" s="32" t="str">
        <f t="shared" si="1083"/>
        <v/>
      </c>
    </row>
    <row r="3784" spans="71:92" x14ac:dyDescent="0.3">
      <c r="BS3784" s="32" t="str">
        <f>IF(Kiadasi_kiseroiv!$K$2=BT3784,BV3784,"")</f>
        <v/>
      </c>
      <c r="BT3784" s="34" t="str">
        <f t="shared" si="1066"/>
        <v/>
      </c>
      <c r="BU3784" s="32" t="str">
        <f t="shared" si="1067"/>
        <v/>
      </c>
      <c r="BV3784" s="32" t="str">
        <f t="shared" si="1068"/>
        <v/>
      </c>
      <c r="BW3784" s="32" t="str">
        <f t="shared" si="1069"/>
        <v/>
      </c>
      <c r="BX3784" s="32" t="str">
        <f t="shared" si="1070"/>
        <v/>
      </c>
      <c r="BY3784" s="32" t="str">
        <f t="shared" si="1071"/>
        <v/>
      </c>
      <c r="BZ3784" s="32" t="str">
        <f t="shared" si="1072"/>
        <v/>
      </c>
      <c r="CA3784" s="32" t="str">
        <f t="shared" si="1073"/>
        <v/>
      </c>
      <c r="CB3784" s="33">
        <f>IF(COUNTIF($CD$7:CD3784,CD3784)=1,CD3784,CD3784+COUNTIF($CD$6:CD3783,CD3784))</f>
        <v>58930</v>
      </c>
      <c r="CC3784" s="34">
        <f t="shared" si="1074"/>
        <v>55153</v>
      </c>
      <c r="CD3784" s="32">
        <f t="shared" si="1075"/>
        <v>55153</v>
      </c>
      <c r="CE3784" s="32">
        <f t="shared" si="1076"/>
        <v>0</v>
      </c>
      <c r="CF3784" s="32">
        <f t="shared" si="1077"/>
        <v>0</v>
      </c>
      <c r="CG3784" s="32" t="str">
        <f t="shared" si="1078"/>
        <v/>
      </c>
      <c r="CH3784" s="32">
        <v>3779</v>
      </c>
      <c r="CI3784" s="32" t="s">
        <v>6</v>
      </c>
      <c r="CJ3784" s="32" t="str">
        <f t="shared" si="1079"/>
        <v/>
      </c>
      <c r="CK3784" s="32" t="str">
        <f t="shared" si="1080"/>
        <v/>
      </c>
      <c r="CL3784" s="32" t="str">
        <f t="shared" si="1081"/>
        <v/>
      </c>
      <c r="CM3784" s="32" t="str">
        <f t="shared" si="1082"/>
        <v/>
      </c>
      <c r="CN3784" s="32" t="str">
        <f t="shared" si="1083"/>
        <v/>
      </c>
    </row>
    <row r="3785" spans="71:92" x14ac:dyDescent="0.3">
      <c r="BS3785" s="32" t="str">
        <f>IF(Kiadasi_kiseroiv!$K$2=BT3785,BV3785,"")</f>
        <v/>
      </c>
      <c r="BT3785" s="34" t="str">
        <f t="shared" si="1066"/>
        <v/>
      </c>
      <c r="BU3785" s="32" t="str">
        <f t="shared" si="1067"/>
        <v/>
      </c>
      <c r="BV3785" s="32" t="str">
        <f t="shared" si="1068"/>
        <v/>
      </c>
      <c r="BW3785" s="32" t="str">
        <f t="shared" si="1069"/>
        <v/>
      </c>
      <c r="BX3785" s="32" t="str">
        <f t="shared" si="1070"/>
        <v/>
      </c>
      <c r="BY3785" s="32" t="str">
        <f t="shared" si="1071"/>
        <v/>
      </c>
      <c r="BZ3785" s="32" t="str">
        <f t="shared" si="1072"/>
        <v/>
      </c>
      <c r="CA3785" s="32" t="str">
        <f t="shared" si="1073"/>
        <v/>
      </c>
      <c r="CB3785" s="33">
        <f>IF(COUNTIF($CD$7:CD3785,CD3785)=1,CD3785,CD3785+COUNTIF($CD$6:CD3784,CD3785))</f>
        <v>58931</v>
      </c>
      <c r="CC3785" s="34">
        <f t="shared" si="1074"/>
        <v>55153</v>
      </c>
      <c r="CD3785" s="32">
        <f t="shared" si="1075"/>
        <v>55153</v>
      </c>
      <c r="CE3785" s="32">
        <f t="shared" si="1076"/>
        <v>0</v>
      </c>
      <c r="CF3785" s="32">
        <f t="shared" si="1077"/>
        <v>0</v>
      </c>
      <c r="CG3785" s="32" t="str">
        <f t="shared" si="1078"/>
        <v/>
      </c>
      <c r="CH3785" s="32">
        <v>3780</v>
      </c>
      <c r="CI3785" s="32" t="s">
        <v>6</v>
      </c>
      <c r="CJ3785" s="32" t="str">
        <f t="shared" si="1079"/>
        <v/>
      </c>
      <c r="CK3785" s="32" t="str">
        <f t="shared" si="1080"/>
        <v/>
      </c>
      <c r="CL3785" s="32" t="str">
        <f t="shared" si="1081"/>
        <v/>
      </c>
      <c r="CM3785" s="32" t="str">
        <f t="shared" si="1082"/>
        <v/>
      </c>
      <c r="CN3785" s="32" t="str">
        <f t="shared" si="1083"/>
        <v/>
      </c>
    </row>
    <row r="3786" spans="71:92" x14ac:dyDescent="0.3">
      <c r="BS3786" s="32" t="str">
        <f>IF(Kiadasi_kiseroiv!$K$2=BT3786,BV3786,"")</f>
        <v/>
      </c>
      <c r="BT3786" s="34" t="str">
        <f t="shared" si="1066"/>
        <v/>
      </c>
      <c r="BU3786" s="32" t="str">
        <f t="shared" si="1067"/>
        <v/>
      </c>
      <c r="BV3786" s="32" t="str">
        <f t="shared" si="1068"/>
        <v/>
      </c>
      <c r="BW3786" s="32" t="str">
        <f t="shared" si="1069"/>
        <v/>
      </c>
      <c r="BX3786" s="32" t="str">
        <f t="shared" si="1070"/>
        <v/>
      </c>
      <c r="BY3786" s="32" t="str">
        <f t="shared" si="1071"/>
        <v/>
      </c>
      <c r="BZ3786" s="32" t="str">
        <f t="shared" si="1072"/>
        <v/>
      </c>
      <c r="CA3786" s="32" t="str">
        <f t="shared" si="1073"/>
        <v/>
      </c>
      <c r="CB3786" s="33">
        <f>IF(COUNTIF($CD$7:CD3786,CD3786)=1,CD3786,CD3786+COUNTIF($CD$6:CD3785,CD3786))</f>
        <v>58932</v>
      </c>
      <c r="CC3786" s="34">
        <f t="shared" si="1074"/>
        <v>55153</v>
      </c>
      <c r="CD3786" s="32">
        <f t="shared" si="1075"/>
        <v>55153</v>
      </c>
      <c r="CE3786" s="32">
        <f t="shared" si="1076"/>
        <v>0</v>
      </c>
      <c r="CF3786" s="32">
        <f t="shared" si="1077"/>
        <v>0</v>
      </c>
      <c r="CG3786" s="32" t="str">
        <f t="shared" si="1078"/>
        <v/>
      </c>
      <c r="CH3786" s="32">
        <v>3781</v>
      </c>
      <c r="CI3786" s="32" t="s">
        <v>6</v>
      </c>
      <c r="CJ3786" s="32" t="str">
        <f t="shared" si="1079"/>
        <v/>
      </c>
      <c r="CK3786" s="32" t="str">
        <f t="shared" si="1080"/>
        <v/>
      </c>
      <c r="CL3786" s="32" t="str">
        <f t="shared" si="1081"/>
        <v/>
      </c>
      <c r="CM3786" s="32" t="str">
        <f t="shared" si="1082"/>
        <v/>
      </c>
      <c r="CN3786" s="32" t="str">
        <f t="shared" si="1083"/>
        <v/>
      </c>
    </row>
    <row r="3787" spans="71:92" x14ac:dyDescent="0.3">
      <c r="BS3787" s="32" t="str">
        <f>IF(Kiadasi_kiseroiv!$K$2=BT3787,BV3787,"")</f>
        <v/>
      </c>
      <c r="BT3787" s="34" t="str">
        <f t="shared" si="1066"/>
        <v/>
      </c>
      <c r="BU3787" s="32" t="str">
        <f t="shared" si="1067"/>
        <v/>
      </c>
      <c r="BV3787" s="32" t="str">
        <f t="shared" si="1068"/>
        <v/>
      </c>
      <c r="BW3787" s="32" t="str">
        <f t="shared" si="1069"/>
        <v/>
      </c>
      <c r="BX3787" s="32" t="str">
        <f t="shared" si="1070"/>
        <v/>
      </c>
      <c r="BY3787" s="32" t="str">
        <f t="shared" si="1071"/>
        <v/>
      </c>
      <c r="BZ3787" s="32" t="str">
        <f t="shared" si="1072"/>
        <v/>
      </c>
      <c r="CA3787" s="32" t="str">
        <f t="shared" si="1073"/>
        <v/>
      </c>
      <c r="CB3787" s="33">
        <f>IF(COUNTIF($CD$7:CD3787,CD3787)=1,CD3787,CD3787+COUNTIF($CD$6:CD3786,CD3787))</f>
        <v>58933</v>
      </c>
      <c r="CC3787" s="34">
        <f t="shared" si="1074"/>
        <v>55153</v>
      </c>
      <c r="CD3787" s="32">
        <f t="shared" si="1075"/>
        <v>55153</v>
      </c>
      <c r="CE3787" s="32">
        <f t="shared" si="1076"/>
        <v>0</v>
      </c>
      <c r="CF3787" s="32">
        <f t="shared" si="1077"/>
        <v>0</v>
      </c>
      <c r="CG3787" s="32" t="str">
        <f t="shared" si="1078"/>
        <v/>
      </c>
      <c r="CH3787" s="32">
        <v>3782</v>
      </c>
      <c r="CI3787" s="32" t="s">
        <v>6</v>
      </c>
      <c r="CJ3787" s="32" t="str">
        <f t="shared" si="1079"/>
        <v/>
      </c>
      <c r="CK3787" s="32" t="str">
        <f t="shared" si="1080"/>
        <v/>
      </c>
      <c r="CL3787" s="32" t="str">
        <f t="shared" si="1081"/>
        <v/>
      </c>
      <c r="CM3787" s="32" t="str">
        <f t="shared" si="1082"/>
        <v/>
      </c>
      <c r="CN3787" s="32" t="str">
        <f t="shared" si="1083"/>
        <v/>
      </c>
    </row>
    <row r="3788" spans="71:92" x14ac:dyDescent="0.3">
      <c r="BS3788" s="32" t="str">
        <f>IF(Kiadasi_kiseroiv!$K$2=BT3788,BV3788,"")</f>
        <v/>
      </c>
      <c r="BT3788" s="34" t="str">
        <f t="shared" si="1066"/>
        <v/>
      </c>
      <c r="BU3788" s="32" t="str">
        <f t="shared" si="1067"/>
        <v/>
      </c>
      <c r="BV3788" s="32" t="str">
        <f t="shared" si="1068"/>
        <v/>
      </c>
      <c r="BW3788" s="32" t="str">
        <f t="shared" si="1069"/>
        <v/>
      </c>
      <c r="BX3788" s="32" t="str">
        <f t="shared" si="1070"/>
        <v/>
      </c>
      <c r="BY3788" s="32" t="str">
        <f t="shared" si="1071"/>
        <v/>
      </c>
      <c r="BZ3788" s="32" t="str">
        <f t="shared" si="1072"/>
        <v/>
      </c>
      <c r="CA3788" s="32" t="str">
        <f t="shared" si="1073"/>
        <v/>
      </c>
      <c r="CB3788" s="33">
        <f>IF(COUNTIF($CD$7:CD3788,CD3788)=1,CD3788,CD3788+COUNTIF($CD$6:CD3787,CD3788))</f>
        <v>58934</v>
      </c>
      <c r="CC3788" s="34">
        <f t="shared" si="1074"/>
        <v>55153</v>
      </c>
      <c r="CD3788" s="32">
        <f t="shared" si="1075"/>
        <v>55153</v>
      </c>
      <c r="CE3788" s="32">
        <f t="shared" si="1076"/>
        <v>0</v>
      </c>
      <c r="CF3788" s="32">
        <f t="shared" si="1077"/>
        <v>0</v>
      </c>
      <c r="CG3788" s="32" t="str">
        <f t="shared" si="1078"/>
        <v/>
      </c>
      <c r="CH3788" s="32">
        <v>3783</v>
      </c>
      <c r="CI3788" s="32" t="s">
        <v>6</v>
      </c>
      <c r="CJ3788" s="32" t="str">
        <f t="shared" si="1079"/>
        <v/>
      </c>
      <c r="CK3788" s="32" t="str">
        <f t="shared" si="1080"/>
        <v/>
      </c>
      <c r="CL3788" s="32" t="str">
        <f t="shared" si="1081"/>
        <v/>
      </c>
      <c r="CM3788" s="32" t="str">
        <f t="shared" si="1082"/>
        <v/>
      </c>
      <c r="CN3788" s="32" t="str">
        <f t="shared" si="1083"/>
        <v/>
      </c>
    </row>
    <row r="3789" spans="71:92" x14ac:dyDescent="0.3">
      <c r="BS3789" s="32" t="str">
        <f>IF(Kiadasi_kiseroiv!$K$2=BT3789,BV3789,"")</f>
        <v/>
      </c>
      <c r="BT3789" s="34" t="str">
        <f t="shared" si="1066"/>
        <v/>
      </c>
      <c r="BU3789" s="32" t="str">
        <f t="shared" si="1067"/>
        <v/>
      </c>
      <c r="BV3789" s="32" t="str">
        <f t="shared" si="1068"/>
        <v/>
      </c>
      <c r="BW3789" s="32" t="str">
        <f t="shared" si="1069"/>
        <v/>
      </c>
      <c r="BX3789" s="32" t="str">
        <f t="shared" si="1070"/>
        <v/>
      </c>
      <c r="BY3789" s="32" t="str">
        <f t="shared" si="1071"/>
        <v/>
      </c>
      <c r="BZ3789" s="32" t="str">
        <f t="shared" si="1072"/>
        <v/>
      </c>
      <c r="CA3789" s="32" t="str">
        <f t="shared" si="1073"/>
        <v/>
      </c>
      <c r="CB3789" s="33">
        <f>IF(COUNTIF($CD$7:CD3789,CD3789)=1,CD3789,CD3789+COUNTIF($CD$6:CD3788,CD3789))</f>
        <v>58935</v>
      </c>
      <c r="CC3789" s="34">
        <f t="shared" si="1074"/>
        <v>55153</v>
      </c>
      <c r="CD3789" s="32">
        <f t="shared" si="1075"/>
        <v>55153</v>
      </c>
      <c r="CE3789" s="32">
        <f t="shared" si="1076"/>
        <v>0</v>
      </c>
      <c r="CF3789" s="32">
        <f t="shared" si="1077"/>
        <v>0</v>
      </c>
      <c r="CG3789" s="32" t="str">
        <f t="shared" si="1078"/>
        <v/>
      </c>
      <c r="CH3789" s="32">
        <v>3784</v>
      </c>
      <c r="CI3789" s="32" t="s">
        <v>6</v>
      </c>
      <c r="CJ3789" s="32" t="str">
        <f t="shared" si="1079"/>
        <v/>
      </c>
      <c r="CK3789" s="32" t="str">
        <f t="shared" si="1080"/>
        <v/>
      </c>
      <c r="CL3789" s="32" t="str">
        <f t="shared" si="1081"/>
        <v/>
      </c>
      <c r="CM3789" s="32" t="str">
        <f t="shared" si="1082"/>
        <v/>
      </c>
      <c r="CN3789" s="32" t="str">
        <f t="shared" si="1083"/>
        <v/>
      </c>
    </row>
    <row r="3790" spans="71:92" x14ac:dyDescent="0.3">
      <c r="BS3790" s="32" t="str">
        <f>IF(Kiadasi_kiseroiv!$K$2=BT3790,BV3790,"")</f>
        <v/>
      </c>
      <c r="BT3790" s="34" t="str">
        <f t="shared" si="1066"/>
        <v/>
      </c>
      <c r="BU3790" s="32" t="str">
        <f t="shared" si="1067"/>
        <v/>
      </c>
      <c r="BV3790" s="32" t="str">
        <f t="shared" si="1068"/>
        <v/>
      </c>
      <c r="BW3790" s="32" t="str">
        <f t="shared" si="1069"/>
        <v/>
      </c>
      <c r="BX3790" s="32" t="str">
        <f t="shared" si="1070"/>
        <v/>
      </c>
      <c r="BY3790" s="32" t="str">
        <f t="shared" si="1071"/>
        <v/>
      </c>
      <c r="BZ3790" s="32" t="str">
        <f t="shared" si="1072"/>
        <v/>
      </c>
      <c r="CA3790" s="32" t="str">
        <f t="shared" si="1073"/>
        <v/>
      </c>
      <c r="CB3790" s="33">
        <f>IF(COUNTIF($CD$7:CD3790,CD3790)=1,CD3790,CD3790+COUNTIF($CD$6:CD3789,CD3790))</f>
        <v>58936</v>
      </c>
      <c r="CC3790" s="34">
        <f t="shared" si="1074"/>
        <v>55153</v>
      </c>
      <c r="CD3790" s="32">
        <f t="shared" si="1075"/>
        <v>55153</v>
      </c>
      <c r="CE3790" s="32">
        <f t="shared" si="1076"/>
        <v>0</v>
      </c>
      <c r="CF3790" s="32">
        <f t="shared" si="1077"/>
        <v>0</v>
      </c>
      <c r="CG3790" s="32" t="str">
        <f t="shared" si="1078"/>
        <v/>
      </c>
      <c r="CH3790" s="32">
        <v>3785</v>
      </c>
      <c r="CI3790" s="32" t="s">
        <v>6</v>
      </c>
      <c r="CJ3790" s="32" t="str">
        <f t="shared" si="1079"/>
        <v/>
      </c>
      <c r="CK3790" s="32" t="str">
        <f t="shared" si="1080"/>
        <v/>
      </c>
      <c r="CL3790" s="32" t="str">
        <f t="shared" si="1081"/>
        <v/>
      </c>
      <c r="CM3790" s="32" t="str">
        <f t="shared" si="1082"/>
        <v/>
      </c>
      <c r="CN3790" s="32" t="str">
        <f t="shared" si="1083"/>
        <v/>
      </c>
    </row>
    <row r="3791" spans="71:92" x14ac:dyDescent="0.3">
      <c r="BS3791" s="32" t="str">
        <f>IF(Kiadasi_kiseroiv!$K$2=BT3791,BV3791,"")</f>
        <v/>
      </c>
      <c r="BT3791" s="34" t="str">
        <f t="shared" si="1066"/>
        <v/>
      </c>
      <c r="BU3791" s="32" t="str">
        <f t="shared" si="1067"/>
        <v/>
      </c>
      <c r="BV3791" s="32" t="str">
        <f t="shared" si="1068"/>
        <v/>
      </c>
      <c r="BW3791" s="32" t="str">
        <f t="shared" si="1069"/>
        <v/>
      </c>
      <c r="BX3791" s="32" t="str">
        <f t="shared" si="1070"/>
        <v/>
      </c>
      <c r="BY3791" s="32" t="str">
        <f t="shared" si="1071"/>
        <v/>
      </c>
      <c r="BZ3791" s="32" t="str">
        <f t="shared" si="1072"/>
        <v/>
      </c>
      <c r="CA3791" s="32" t="str">
        <f t="shared" si="1073"/>
        <v/>
      </c>
      <c r="CB3791" s="33">
        <f>IF(COUNTIF($CD$7:CD3791,CD3791)=1,CD3791,CD3791+COUNTIF($CD$6:CD3790,CD3791))</f>
        <v>58937</v>
      </c>
      <c r="CC3791" s="34">
        <f t="shared" si="1074"/>
        <v>55153</v>
      </c>
      <c r="CD3791" s="32">
        <f t="shared" si="1075"/>
        <v>55153</v>
      </c>
      <c r="CE3791" s="32">
        <f t="shared" si="1076"/>
        <v>0</v>
      </c>
      <c r="CF3791" s="32">
        <f t="shared" si="1077"/>
        <v>0</v>
      </c>
      <c r="CG3791" s="32" t="str">
        <f t="shared" si="1078"/>
        <v/>
      </c>
      <c r="CH3791" s="32">
        <v>3786</v>
      </c>
      <c r="CI3791" s="32" t="s">
        <v>6</v>
      </c>
      <c r="CJ3791" s="32" t="str">
        <f t="shared" si="1079"/>
        <v/>
      </c>
      <c r="CK3791" s="32" t="str">
        <f t="shared" si="1080"/>
        <v/>
      </c>
      <c r="CL3791" s="32" t="str">
        <f t="shared" si="1081"/>
        <v/>
      </c>
      <c r="CM3791" s="32" t="str">
        <f t="shared" si="1082"/>
        <v/>
      </c>
      <c r="CN3791" s="32" t="str">
        <f t="shared" si="1083"/>
        <v/>
      </c>
    </row>
    <row r="3792" spans="71:92" x14ac:dyDescent="0.3">
      <c r="BS3792" s="32" t="str">
        <f>IF(Kiadasi_kiseroiv!$K$2=BT3792,BV3792,"")</f>
        <v/>
      </c>
      <c r="BT3792" s="34" t="str">
        <f t="shared" si="1066"/>
        <v/>
      </c>
      <c r="BU3792" s="32" t="str">
        <f t="shared" si="1067"/>
        <v/>
      </c>
      <c r="BV3792" s="32" t="str">
        <f t="shared" si="1068"/>
        <v/>
      </c>
      <c r="BW3792" s="32" t="str">
        <f t="shared" si="1069"/>
        <v/>
      </c>
      <c r="BX3792" s="32" t="str">
        <f t="shared" si="1070"/>
        <v/>
      </c>
      <c r="BY3792" s="32" t="str">
        <f t="shared" si="1071"/>
        <v/>
      </c>
      <c r="BZ3792" s="32" t="str">
        <f t="shared" si="1072"/>
        <v/>
      </c>
      <c r="CA3792" s="32" t="str">
        <f t="shared" si="1073"/>
        <v/>
      </c>
      <c r="CB3792" s="33">
        <f>IF(COUNTIF($CD$7:CD3792,CD3792)=1,CD3792,CD3792+COUNTIF($CD$6:CD3791,CD3792))</f>
        <v>58938</v>
      </c>
      <c r="CC3792" s="34">
        <f t="shared" si="1074"/>
        <v>55153</v>
      </c>
      <c r="CD3792" s="32">
        <f t="shared" si="1075"/>
        <v>55153</v>
      </c>
      <c r="CE3792" s="32">
        <f t="shared" si="1076"/>
        <v>0</v>
      </c>
      <c r="CF3792" s="32">
        <f t="shared" si="1077"/>
        <v>0</v>
      </c>
      <c r="CG3792" s="32" t="str">
        <f t="shared" si="1078"/>
        <v/>
      </c>
      <c r="CH3792" s="32">
        <v>3787</v>
      </c>
      <c r="CI3792" s="32" t="s">
        <v>6</v>
      </c>
      <c r="CJ3792" s="32" t="str">
        <f t="shared" si="1079"/>
        <v/>
      </c>
      <c r="CK3792" s="32" t="str">
        <f t="shared" si="1080"/>
        <v/>
      </c>
      <c r="CL3792" s="32" t="str">
        <f t="shared" si="1081"/>
        <v/>
      </c>
      <c r="CM3792" s="32" t="str">
        <f t="shared" si="1082"/>
        <v/>
      </c>
      <c r="CN3792" s="32" t="str">
        <f t="shared" si="1083"/>
        <v/>
      </c>
    </row>
    <row r="3793" spans="71:92" x14ac:dyDescent="0.3">
      <c r="BS3793" s="32" t="str">
        <f>IF(Kiadasi_kiseroiv!$K$2=BT3793,BV3793,"")</f>
        <v/>
      </c>
      <c r="BT3793" s="34" t="str">
        <f t="shared" si="1066"/>
        <v/>
      </c>
      <c r="BU3793" s="32" t="str">
        <f t="shared" si="1067"/>
        <v/>
      </c>
      <c r="BV3793" s="32" t="str">
        <f t="shared" si="1068"/>
        <v/>
      </c>
      <c r="BW3793" s="32" t="str">
        <f t="shared" si="1069"/>
        <v/>
      </c>
      <c r="BX3793" s="32" t="str">
        <f t="shared" si="1070"/>
        <v/>
      </c>
      <c r="BY3793" s="32" t="str">
        <f t="shared" si="1071"/>
        <v/>
      </c>
      <c r="BZ3793" s="32" t="str">
        <f t="shared" si="1072"/>
        <v/>
      </c>
      <c r="CA3793" s="32" t="str">
        <f t="shared" si="1073"/>
        <v/>
      </c>
      <c r="CB3793" s="33">
        <f>IF(COUNTIF($CD$7:CD3793,CD3793)=1,CD3793,CD3793+COUNTIF($CD$6:CD3792,CD3793))</f>
        <v>58939</v>
      </c>
      <c r="CC3793" s="34">
        <f t="shared" si="1074"/>
        <v>55153</v>
      </c>
      <c r="CD3793" s="32">
        <f t="shared" si="1075"/>
        <v>55153</v>
      </c>
      <c r="CE3793" s="32">
        <f t="shared" si="1076"/>
        <v>0</v>
      </c>
      <c r="CF3793" s="32">
        <f t="shared" si="1077"/>
        <v>0</v>
      </c>
      <c r="CG3793" s="32" t="str">
        <f t="shared" si="1078"/>
        <v/>
      </c>
      <c r="CH3793" s="32">
        <v>3788</v>
      </c>
      <c r="CI3793" s="32" t="s">
        <v>6</v>
      </c>
      <c r="CJ3793" s="32" t="str">
        <f t="shared" si="1079"/>
        <v/>
      </c>
      <c r="CK3793" s="32" t="str">
        <f t="shared" si="1080"/>
        <v/>
      </c>
      <c r="CL3793" s="32" t="str">
        <f t="shared" si="1081"/>
        <v/>
      </c>
      <c r="CM3793" s="32" t="str">
        <f t="shared" si="1082"/>
        <v/>
      </c>
      <c r="CN3793" s="32" t="str">
        <f t="shared" si="1083"/>
        <v/>
      </c>
    </row>
    <row r="3794" spans="71:92" x14ac:dyDescent="0.3">
      <c r="BS3794" s="32" t="str">
        <f>IF(Kiadasi_kiseroiv!$K$2=BT3794,BV3794,"")</f>
        <v/>
      </c>
      <c r="BT3794" s="34" t="str">
        <f t="shared" si="1066"/>
        <v/>
      </c>
      <c r="BU3794" s="32" t="str">
        <f t="shared" si="1067"/>
        <v/>
      </c>
      <c r="BV3794" s="32" t="str">
        <f t="shared" si="1068"/>
        <v/>
      </c>
      <c r="BW3794" s="32" t="str">
        <f t="shared" si="1069"/>
        <v/>
      </c>
      <c r="BX3794" s="32" t="str">
        <f t="shared" si="1070"/>
        <v/>
      </c>
      <c r="BY3794" s="32" t="str">
        <f t="shared" si="1071"/>
        <v/>
      </c>
      <c r="BZ3794" s="32" t="str">
        <f t="shared" si="1072"/>
        <v/>
      </c>
      <c r="CA3794" s="32" t="str">
        <f t="shared" si="1073"/>
        <v/>
      </c>
      <c r="CB3794" s="33">
        <f>IF(COUNTIF($CD$7:CD3794,CD3794)=1,CD3794,CD3794+COUNTIF($CD$6:CD3793,CD3794))</f>
        <v>58940</v>
      </c>
      <c r="CC3794" s="34">
        <f t="shared" si="1074"/>
        <v>55153</v>
      </c>
      <c r="CD3794" s="32">
        <f t="shared" si="1075"/>
        <v>55153</v>
      </c>
      <c r="CE3794" s="32">
        <f t="shared" si="1076"/>
        <v>0</v>
      </c>
      <c r="CF3794" s="32">
        <f t="shared" si="1077"/>
        <v>0</v>
      </c>
      <c r="CG3794" s="32" t="str">
        <f t="shared" si="1078"/>
        <v/>
      </c>
      <c r="CH3794" s="32">
        <v>3789</v>
      </c>
      <c r="CI3794" s="32" t="s">
        <v>6</v>
      </c>
      <c r="CJ3794" s="32" t="str">
        <f t="shared" si="1079"/>
        <v/>
      </c>
      <c r="CK3794" s="32" t="str">
        <f t="shared" si="1080"/>
        <v/>
      </c>
      <c r="CL3794" s="32" t="str">
        <f t="shared" si="1081"/>
        <v/>
      </c>
      <c r="CM3794" s="32" t="str">
        <f t="shared" si="1082"/>
        <v/>
      </c>
      <c r="CN3794" s="32" t="str">
        <f t="shared" si="1083"/>
        <v/>
      </c>
    </row>
    <row r="3795" spans="71:92" x14ac:dyDescent="0.3">
      <c r="BS3795" s="32" t="str">
        <f>IF(Kiadasi_kiseroiv!$K$2=BT3795,BV3795,"")</f>
        <v/>
      </c>
      <c r="BT3795" s="34" t="str">
        <f t="shared" si="1066"/>
        <v/>
      </c>
      <c r="BU3795" s="32" t="str">
        <f t="shared" si="1067"/>
        <v/>
      </c>
      <c r="BV3795" s="32" t="str">
        <f t="shared" si="1068"/>
        <v/>
      </c>
      <c r="BW3795" s="32" t="str">
        <f t="shared" si="1069"/>
        <v/>
      </c>
      <c r="BX3795" s="32" t="str">
        <f t="shared" si="1070"/>
        <v/>
      </c>
      <c r="BY3795" s="32" t="str">
        <f t="shared" si="1071"/>
        <v/>
      </c>
      <c r="BZ3795" s="32" t="str">
        <f t="shared" si="1072"/>
        <v/>
      </c>
      <c r="CA3795" s="32" t="str">
        <f t="shared" si="1073"/>
        <v/>
      </c>
      <c r="CB3795" s="33">
        <f>IF(COUNTIF($CD$7:CD3795,CD3795)=1,CD3795,CD3795+COUNTIF($CD$6:CD3794,CD3795))</f>
        <v>58941</v>
      </c>
      <c r="CC3795" s="34">
        <f t="shared" si="1074"/>
        <v>55153</v>
      </c>
      <c r="CD3795" s="32">
        <f t="shared" si="1075"/>
        <v>55153</v>
      </c>
      <c r="CE3795" s="32">
        <f t="shared" si="1076"/>
        <v>0</v>
      </c>
      <c r="CF3795" s="32">
        <f t="shared" si="1077"/>
        <v>0</v>
      </c>
      <c r="CG3795" s="32" t="str">
        <f t="shared" si="1078"/>
        <v/>
      </c>
      <c r="CH3795" s="32">
        <v>3790</v>
      </c>
      <c r="CI3795" s="32" t="s">
        <v>6</v>
      </c>
      <c r="CJ3795" s="32" t="str">
        <f t="shared" si="1079"/>
        <v/>
      </c>
      <c r="CK3795" s="32" t="str">
        <f t="shared" si="1080"/>
        <v/>
      </c>
      <c r="CL3795" s="32" t="str">
        <f t="shared" si="1081"/>
        <v/>
      </c>
      <c r="CM3795" s="32" t="str">
        <f t="shared" si="1082"/>
        <v/>
      </c>
      <c r="CN3795" s="32" t="str">
        <f t="shared" si="1083"/>
        <v/>
      </c>
    </row>
    <row r="3796" spans="71:92" x14ac:dyDescent="0.3">
      <c r="BS3796" s="32" t="str">
        <f>IF(Kiadasi_kiseroiv!$K$2=BT3796,BV3796,"")</f>
        <v/>
      </c>
      <c r="BT3796" s="34" t="str">
        <f t="shared" si="1066"/>
        <v/>
      </c>
      <c r="BU3796" s="32" t="str">
        <f t="shared" si="1067"/>
        <v/>
      </c>
      <c r="BV3796" s="32" t="str">
        <f t="shared" si="1068"/>
        <v/>
      </c>
      <c r="BW3796" s="32" t="str">
        <f t="shared" si="1069"/>
        <v/>
      </c>
      <c r="BX3796" s="32" t="str">
        <f t="shared" si="1070"/>
        <v/>
      </c>
      <c r="BY3796" s="32" t="str">
        <f t="shared" si="1071"/>
        <v/>
      </c>
      <c r="BZ3796" s="32" t="str">
        <f t="shared" si="1072"/>
        <v/>
      </c>
      <c r="CA3796" s="32" t="str">
        <f t="shared" si="1073"/>
        <v/>
      </c>
      <c r="CB3796" s="33">
        <f>IF(COUNTIF($CD$7:CD3796,CD3796)=1,CD3796,CD3796+COUNTIF($CD$6:CD3795,CD3796))</f>
        <v>58942</v>
      </c>
      <c r="CC3796" s="34">
        <f t="shared" si="1074"/>
        <v>55153</v>
      </c>
      <c r="CD3796" s="32">
        <f t="shared" si="1075"/>
        <v>55153</v>
      </c>
      <c r="CE3796" s="32">
        <f t="shared" si="1076"/>
        <v>0</v>
      </c>
      <c r="CF3796" s="32">
        <f t="shared" si="1077"/>
        <v>0</v>
      </c>
      <c r="CG3796" s="32" t="str">
        <f t="shared" si="1078"/>
        <v/>
      </c>
      <c r="CH3796" s="32">
        <v>3791</v>
      </c>
      <c r="CI3796" s="32" t="s">
        <v>6</v>
      </c>
      <c r="CJ3796" s="32" t="str">
        <f t="shared" si="1079"/>
        <v/>
      </c>
      <c r="CK3796" s="32" t="str">
        <f t="shared" si="1080"/>
        <v/>
      </c>
      <c r="CL3796" s="32" t="str">
        <f t="shared" si="1081"/>
        <v/>
      </c>
      <c r="CM3796" s="32" t="str">
        <f t="shared" si="1082"/>
        <v/>
      </c>
      <c r="CN3796" s="32" t="str">
        <f t="shared" si="1083"/>
        <v/>
      </c>
    </row>
    <row r="3797" spans="71:92" x14ac:dyDescent="0.3">
      <c r="BS3797" s="32" t="str">
        <f>IF(Kiadasi_kiseroiv!$K$2=BT3797,BV3797,"")</f>
        <v/>
      </c>
      <c r="BT3797" s="34" t="str">
        <f t="shared" si="1066"/>
        <v/>
      </c>
      <c r="BU3797" s="32" t="str">
        <f t="shared" si="1067"/>
        <v/>
      </c>
      <c r="BV3797" s="32" t="str">
        <f t="shared" si="1068"/>
        <v/>
      </c>
      <c r="BW3797" s="32" t="str">
        <f t="shared" si="1069"/>
        <v/>
      </c>
      <c r="BX3797" s="32" t="str">
        <f t="shared" si="1070"/>
        <v/>
      </c>
      <c r="BY3797" s="32" t="str">
        <f t="shared" si="1071"/>
        <v/>
      </c>
      <c r="BZ3797" s="32" t="str">
        <f t="shared" si="1072"/>
        <v/>
      </c>
      <c r="CA3797" s="32" t="str">
        <f t="shared" si="1073"/>
        <v/>
      </c>
      <c r="CB3797" s="33">
        <f>IF(COUNTIF($CD$7:CD3797,CD3797)=1,CD3797,CD3797+COUNTIF($CD$6:CD3796,CD3797))</f>
        <v>58943</v>
      </c>
      <c r="CC3797" s="34">
        <f t="shared" si="1074"/>
        <v>55153</v>
      </c>
      <c r="CD3797" s="32">
        <f t="shared" si="1075"/>
        <v>55153</v>
      </c>
      <c r="CE3797" s="32">
        <f t="shared" si="1076"/>
        <v>0</v>
      </c>
      <c r="CF3797" s="32">
        <f t="shared" si="1077"/>
        <v>0</v>
      </c>
      <c r="CG3797" s="32" t="str">
        <f t="shared" si="1078"/>
        <v/>
      </c>
      <c r="CH3797" s="32">
        <v>3792</v>
      </c>
      <c r="CI3797" s="32" t="s">
        <v>6</v>
      </c>
      <c r="CJ3797" s="32" t="str">
        <f t="shared" si="1079"/>
        <v/>
      </c>
      <c r="CK3797" s="32" t="str">
        <f t="shared" si="1080"/>
        <v/>
      </c>
      <c r="CL3797" s="32" t="str">
        <f t="shared" si="1081"/>
        <v/>
      </c>
      <c r="CM3797" s="32" t="str">
        <f t="shared" si="1082"/>
        <v/>
      </c>
      <c r="CN3797" s="32" t="str">
        <f t="shared" si="1083"/>
        <v/>
      </c>
    </row>
    <row r="3798" spans="71:92" x14ac:dyDescent="0.3">
      <c r="BS3798" s="32" t="str">
        <f>IF(Kiadasi_kiseroiv!$K$2=BT3798,BV3798,"")</f>
        <v/>
      </c>
      <c r="BT3798" s="34" t="str">
        <f t="shared" si="1066"/>
        <v/>
      </c>
      <c r="BU3798" s="32" t="str">
        <f t="shared" si="1067"/>
        <v/>
      </c>
      <c r="BV3798" s="32" t="str">
        <f t="shared" si="1068"/>
        <v/>
      </c>
      <c r="BW3798" s="32" t="str">
        <f t="shared" si="1069"/>
        <v/>
      </c>
      <c r="BX3798" s="32" t="str">
        <f t="shared" si="1070"/>
        <v/>
      </c>
      <c r="BY3798" s="32" t="str">
        <f t="shared" si="1071"/>
        <v/>
      </c>
      <c r="BZ3798" s="32" t="str">
        <f t="shared" si="1072"/>
        <v/>
      </c>
      <c r="CA3798" s="32" t="str">
        <f t="shared" si="1073"/>
        <v/>
      </c>
      <c r="CB3798" s="33">
        <f>IF(COUNTIF($CD$7:CD3798,CD3798)=1,CD3798,CD3798+COUNTIF($CD$6:CD3797,CD3798))</f>
        <v>58944</v>
      </c>
      <c r="CC3798" s="34">
        <f t="shared" si="1074"/>
        <v>55153</v>
      </c>
      <c r="CD3798" s="32">
        <f t="shared" si="1075"/>
        <v>55153</v>
      </c>
      <c r="CE3798" s="32">
        <f t="shared" si="1076"/>
        <v>0</v>
      </c>
      <c r="CF3798" s="32">
        <f t="shared" si="1077"/>
        <v>0</v>
      </c>
      <c r="CG3798" s="32" t="str">
        <f t="shared" si="1078"/>
        <v/>
      </c>
      <c r="CH3798" s="32">
        <v>3793</v>
      </c>
      <c r="CI3798" s="32" t="s">
        <v>6</v>
      </c>
      <c r="CJ3798" s="32" t="str">
        <f t="shared" si="1079"/>
        <v/>
      </c>
      <c r="CK3798" s="32" t="str">
        <f t="shared" si="1080"/>
        <v/>
      </c>
      <c r="CL3798" s="32" t="str">
        <f t="shared" si="1081"/>
        <v/>
      </c>
      <c r="CM3798" s="32" t="str">
        <f t="shared" si="1082"/>
        <v/>
      </c>
      <c r="CN3798" s="32" t="str">
        <f t="shared" si="1083"/>
        <v/>
      </c>
    </row>
    <row r="3799" spans="71:92" x14ac:dyDescent="0.3">
      <c r="BS3799" s="32" t="str">
        <f>IF(Kiadasi_kiseroiv!$K$2=BT3799,BV3799,"")</f>
        <v/>
      </c>
      <c r="BT3799" s="34" t="str">
        <f t="shared" si="1066"/>
        <v/>
      </c>
      <c r="BU3799" s="32" t="str">
        <f t="shared" si="1067"/>
        <v/>
      </c>
      <c r="BV3799" s="32" t="str">
        <f t="shared" si="1068"/>
        <v/>
      </c>
      <c r="BW3799" s="32" t="str">
        <f t="shared" si="1069"/>
        <v/>
      </c>
      <c r="BX3799" s="32" t="str">
        <f t="shared" si="1070"/>
        <v/>
      </c>
      <c r="BY3799" s="32" t="str">
        <f t="shared" si="1071"/>
        <v/>
      </c>
      <c r="BZ3799" s="32" t="str">
        <f t="shared" si="1072"/>
        <v/>
      </c>
      <c r="CA3799" s="32" t="str">
        <f t="shared" si="1073"/>
        <v/>
      </c>
      <c r="CB3799" s="33">
        <f>IF(COUNTIF($CD$7:CD3799,CD3799)=1,CD3799,CD3799+COUNTIF($CD$6:CD3798,CD3799))</f>
        <v>58945</v>
      </c>
      <c r="CC3799" s="34">
        <f t="shared" si="1074"/>
        <v>55153</v>
      </c>
      <c r="CD3799" s="32">
        <f t="shared" si="1075"/>
        <v>55153</v>
      </c>
      <c r="CE3799" s="32">
        <f t="shared" si="1076"/>
        <v>0</v>
      </c>
      <c r="CF3799" s="32">
        <f t="shared" si="1077"/>
        <v>0</v>
      </c>
      <c r="CG3799" s="32" t="str">
        <f t="shared" si="1078"/>
        <v/>
      </c>
      <c r="CH3799" s="32">
        <v>3794</v>
      </c>
      <c r="CI3799" s="32" t="s">
        <v>6</v>
      </c>
      <c r="CJ3799" s="32" t="str">
        <f t="shared" si="1079"/>
        <v/>
      </c>
      <c r="CK3799" s="32" t="str">
        <f t="shared" si="1080"/>
        <v/>
      </c>
      <c r="CL3799" s="32" t="str">
        <f t="shared" si="1081"/>
        <v/>
      </c>
      <c r="CM3799" s="32" t="str">
        <f t="shared" si="1082"/>
        <v/>
      </c>
      <c r="CN3799" s="32" t="str">
        <f t="shared" si="1083"/>
        <v/>
      </c>
    </row>
    <row r="3800" spans="71:92" x14ac:dyDescent="0.3">
      <c r="BS3800" s="32" t="str">
        <f>IF(Kiadasi_kiseroiv!$K$2=BT3800,BV3800,"")</f>
        <v/>
      </c>
      <c r="BT3800" s="34" t="str">
        <f t="shared" si="1066"/>
        <v/>
      </c>
      <c r="BU3800" s="32" t="str">
        <f t="shared" si="1067"/>
        <v/>
      </c>
      <c r="BV3800" s="32" t="str">
        <f t="shared" si="1068"/>
        <v/>
      </c>
      <c r="BW3800" s="32" t="str">
        <f t="shared" si="1069"/>
        <v/>
      </c>
      <c r="BX3800" s="32" t="str">
        <f t="shared" si="1070"/>
        <v/>
      </c>
      <c r="BY3800" s="32" t="str">
        <f t="shared" si="1071"/>
        <v/>
      </c>
      <c r="BZ3800" s="32" t="str">
        <f t="shared" si="1072"/>
        <v/>
      </c>
      <c r="CA3800" s="32" t="str">
        <f t="shared" si="1073"/>
        <v/>
      </c>
      <c r="CB3800" s="33">
        <f>IF(COUNTIF($CD$7:CD3800,CD3800)=1,CD3800,CD3800+COUNTIF($CD$6:CD3799,CD3800))</f>
        <v>58946</v>
      </c>
      <c r="CC3800" s="34">
        <f t="shared" si="1074"/>
        <v>55153</v>
      </c>
      <c r="CD3800" s="32">
        <f t="shared" si="1075"/>
        <v>55153</v>
      </c>
      <c r="CE3800" s="32">
        <f t="shared" si="1076"/>
        <v>0</v>
      </c>
      <c r="CF3800" s="32">
        <f t="shared" si="1077"/>
        <v>0</v>
      </c>
      <c r="CG3800" s="32" t="str">
        <f t="shared" si="1078"/>
        <v/>
      </c>
      <c r="CH3800" s="32">
        <v>3795</v>
      </c>
      <c r="CI3800" s="32" t="s">
        <v>6</v>
      </c>
      <c r="CJ3800" s="32" t="str">
        <f t="shared" si="1079"/>
        <v/>
      </c>
      <c r="CK3800" s="32" t="str">
        <f t="shared" si="1080"/>
        <v/>
      </c>
      <c r="CL3800" s="32" t="str">
        <f t="shared" si="1081"/>
        <v/>
      </c>
      <c r="CM3800" s="32" t="str">
        <f t="shared" si="1082"/>
        <v/>
      </c>
      <c r="CN3800" s="32" t="str">
        <f t="shared" si="1083"/>
        <v/>
      </c>
    </row>
    <row r="3801" spans="71:92" x14ac:dyDescent="0.3">
      <c r="BS3801" s="32" t="str">
        <f>IF(Kiadasi_kiseroiv!$K$2=BT3801,BV3801,"")</f>
        <v/>
      </c>
      <c r="BT3801" s="34" t="str">
        <f t="shared" si="1066"/>
        <v/>
      </c>
      <c r="BU3801" s="32" t="str">
        <f t="shared" si="1067"/>
        <v/>
      </c>
      <c r="BV3801" s="32" t="str">
        <f t="shared" si="1068"/>
        <v/>
      </c>
      <c r="BW3801" s="32" t="str">
        <f t="shared" si="1069"/>
        <v/>
      </c>
      <c r="BX3801" s="32" t="str">
        <f t="shared" si="1070"/>
        <v/>
      </c>
      <c r="BY3801" s="32" t="str">
        <f t="shared" si="1071"/>
        <v/>
      </c>
      <c r="BZ3801" s="32" t="str">
        <f t="shared" si="1072"/>
        <v/>
      </c>
      <c r="CA3801" s="32" t="str">
        <f t="shared" si="1073"/>
        <v/>
      </c>
      <c r="CB3801" s="33">
        <f>IF(COUNTIF($CD$7:CD3801,CD3801)=1,CD3801,CD3801+COUNTIF($CD$6:CD3800,CD3801))</f>
        <v>58947</v>
      </c>
      <c r="CC3801" s="34">
        <f t="shared" si="1074"/>
        <v>55153</v>
      </c>
      <c r="CD3801" s="32">
        <f t="shared" si="1075"/>
        <v>55153</v>
      </c>
      <c r="CE3801" s="32">
        <f t="shared" si="1076"/>
        <v>0</v>
      </c>
      <c r="CF3801" s="32">
        <f t="shared" si="1077"/>
        <v>0</v>
      </c>
      <c r="CG3801" s="32" t="str">
        <f t="shared" si="1078"/>
        <v/>
      </c>
      <c r="CH3801" s="32">
        <v>3796</v>
      </c>
      <c r="CI3801" s="32" t="s">
        <v>6</v>
      </c>
      <c r="CJ3801" s="32" t="str">
        <f t="shared" si="1079"/>
        <v/>
      </c>
      <c r="CK3801" s="32" t="str">
        <f t="shared" si="1080"/>
        <v/>
      </c>
      <c r="CL3801" s="32" t="str">
        <f t="shared" si="1081"/>
        <v/>
      </c>
      <c r="CM3801" s="32" t="str">
        <f t="shared" si="1082"/>
        <v/>
      </c>
      <c r="CN3801" s="32" t="str">
        <f t="shared" si="1083"/>
        <v/>
      </c>
    </row>
    <row r="3802" spans="71:92" x14ac:dyDescent="0.3">
      <c r="BS3802" s="32" t="str">
        <f>IF(Kiadasi_kiseroiv!$K$2=BT3802,BV3802,"")</f>
        <v/>
      </c>
      <c r="BT3802" s="34" t="str">
        <f t="shared" si="1066"/>
        <v/>
      </c>
      <c r="BU3802" s="32" t="str">
        <f t="shared" si="1067"/>
        <v/>
      </c>
      <c r="BV3802" s="32" t="str">
        <f t="shared" si="1068"/>
        <v/>
      </c>
      <c r="BW3802" s="32" t="str">
        <f t="shared" si="1069"/>
        <v/>
      </c>
      <c r="BX3802" s="32" t="str">
        <f t="shared" si="1070"/>
        <v/>
      </c>
      <c r="BY3802" s="32" t="str">
        <f t="shared" si="1071"/>
        <v/>
      </c>
      <c r="BZ3802" s="32" t="str">
        <f t="shared" si="1072"/>
        <v/>
      </c>
      <c r="CA3802" s="32" t="str">
        <f t="shared" si="1073"/>
        <v/>
      </c>
      <c r="CB3802" s="33">
        <f>IF(COUNTIF($CD$7:CD3802,CD3802)=1,CD3802,CD3802+COUNTIF($CD$6:CD3801,CD3802))</f>
        <v>58948</v>
      </c>
      <c r="CC3802" s="34">
        <f t="shared" si="1074"/>
        <v>55153</v>
      </c>
      <c r="CD3802" s="32">
        <f t="shared" si="1075"/>
        <v>55153</v>
      </c>
      <c r="CE3802" s="32">
        <f t="shared" si="1076"/>
        <v>0</v>
      </c>
      <c r="CF3802" s="32">
        <f t="shared" si="1077"/>
        <v>0</v>
      </c>
      <c r="CG3802" s="32" t="str">
        <f t="shared" si="1078"/>
        <v/>
      </c>
      <c r="CH3802" s="32">
        <v>3797</v>
      </c>
      <c r="CI3802" s="32" t="s">
        <v>6</v>
      </c>
      <c r="CJ3802" s="32" t="str">
        <f t="shared" si="1079"/>
        <v/>
      </c>
      <c r="CK3802" s="32" t="str">
        <f t="shared" si="1080"/>
        <v/>
      </c>
      <c r="CL3802" s="32" t="str">
        <f t="shared" si="1081"/>
        <v/>
      </c>
      <c r="CM3802" s="32" t="str">
        <f t="shared" si="1082"/>
        <v/>
      </c>
      <c r="CN3802" s="32" t="str">
        <f t="shared" si="1083"/>
        <v/>
      </c>
    </row>
    <row r="3803" spans="71:92" x14ac:dyDescent="0.3">
      <c r="BS3803" s="32" t="str">
        <f>IF(Kiadasi_kiseroiv!$K$2=BT3803,BV3803,"")</f>
        <v/>
      </c>
      <c r="BT3803" s="34" t="str">
        <f t="shared" si="1066"/>
        <v/>
      </c>
      <c r="BU3803" s="32" t="str">
        <f t="shared" si="1067"/>
        <v/>
      </c>
      <c r="BV3803" s="32" t="str">
        <f t="shared" si="1068"/>
        <v/>
      </c>
      <c r="BW3803" s="32" t="str">
        <f t="shared" si="1069"/>
        <v/>
      </c>
      <c r="BX3803" s="32" t="str">
        <f t="shared" si="1070"/>
        <v/>
      </c>
      <c r="BY3803" s="32" t="str">
        <f t="shared" si="1071"/>
        <v/>
      </c>
      <c r="BZ3803" s="32" t="str">
        <f t="shared" si="1072"/>
        <v/>
      </c>
      <c r="CA3803" s="32" t="str">
        <f t="shared" si="1073"/>
        <v/>
      </c>
      <c r="CB3803" s="33">
        <f>IF(COUNTIF($CD$7:CD3803,CD3803)=1,CD3803,CD3803+COUNTIF($CD$6:CD3802,CD3803))</f>
        <v>58949</v>
      </c>
      <c r="CC3803" s="34">
        <f t="shared" si="1074"/>
        <v>55153</v>
      </c>
      <c r="CD3803" s="32">
        <f t="shared" si="1075"/>
        <v>55153</v>
      </c>
      <c r="CE3803" s="32">
        <f t="shared" si="1076"/>
        <v>0</v>
      </c>
      <c r="CF3803" s="32">
        <f t="shared" si="1077"/>
        <v>0</v>
      </c>
      <c r="CG3803" s="32" t="str">
        <f t="shared" si="1078"/>
        <v/>
      </c>
      <c r="CH3803" s="32">
        <v>3798</v>
      </c>
      <c r="CI3803" s="32" t="s">
        <v>6</v>
      </c>
      <c r="CJ3803" s="32" t="str">
        <f t="shared" si="1079"/>
        <v/>
      </c>
      <c r="CK3803" s="32" t="str">
        <f t="shared" si="1080"/>
        <v/>
      </c>
      <c r="CL3803" s="32" t="str">
        <f t="shared" si="1081"/>
        <v/>
      </c>
      <c r="CM3803" s="32" t="str">
        <f t="shared" si="1082"/>
        <v/>
      </c>
      <c r="CN3803" s="32" t="str">
        <f t="shared" si="1083"/>
        <v/>
      </c>
    </row>
    <row r="3804" spans="71:92" x14ac:dyDescent="0.3">
      <c r="BS3804" s="32" t="str">
        <f>IF(Kiadasi_kiseroiv!$K$2=BT3804,BV3804,"")</f>
        <v/>
      </c>
      <c r="BT3804" s="34" t="str">
        <f t="shared" si="1066"/>
        <v/>
      </c>
      <c r="BU3804" s="32" t="str">
        <f t="shared" si="1067"/>
        <v/>
      </c>
      <c r="BV3804" s="32" t="str">
        <f t="shared" si="1068"/>
        <v/>
      </c>
      <c r="BW3804" s="32" t="str">
        <f t="shared" si="1069"/>
        <v/>
      </c>
      <c r="BX3804" s="32" t="str">
        <f t="shared" si="1070"/>
        <v/>
      </c>
      <c r="BY3804" s="32" t="str">
        <f t="shared" si="1071"/>
        <v/>
      </c>
      <c r="BZ3804" s="32" t="str">
        <f t="shared" si="1072"/>
        <v/>
      </c>
      <c r="CA3804" s="32" t="str">
        <f t="shared" si="1073"/>
        <v/>
      </c>
      <c r="CB3804" s="33">
        <f>IF(COUNTIF($CD$7:CD3804,CD3804)=1,CD3804,CD3804+COUNTIF($CD$6:CD3803,CD3804))</f>
        <v>58950</v>
      </c>
      <c r="CC3804" s="34">
        <f t="shared" si="1074"/>
        <v>55153</v>
      </c>
      <c r="CD3804" s="32">
        <f t="shared" si="1075"/>
        <v>55153</v>
      </c>
      <c r="CE3804" s="32">
        <f t="shared" si="1076"/>
        <v>0</v>
      </c>
      <c r="CF3804" s="32">
        <f t="shared" si="1077"/>
        <v>0</v>
      </c>
      <c r="CG3804" s="32" t="str">
        <f t="shared" si="1078"/>
        <v/>
      </c>
      <c r="CH3804" s="32">
        <v>3799</v>
      </c>
      <c r="CI3804" s="32" t="s">
        <v>6</v>
      </c>
      <c r="CJ3804" s="32" t="str">
        <f t="shared" si="1079"/>
        <v/>
      </c>
      <c r="CK3804" s="32" t="str">
        <f t="shared" si="1080"/>
        <v/>
      </c>
      <c r="CL3804" s="32" t="str">
        <f t="shared" si="1081"/>
        <v/>
      </c>
      <c r="CM3804" s="32" t="str">
        <f t="shared" si="1082"/>
        <v/>
      </c>
      <c r="CN3804" s="32" t="str">
        <f t="shared" si="1083"/>
        <v/>
      </c>
    </row>
    <row r="3805" spans="71:92" x14ac:dyDescent="0.3">
      <c r="BS3805" s="32" t="str">
        <f>IF(Kiadasi_kiseroiv!$K$2=BT3805,BV3805,"")</f>
        <v/>
      </c>
      <c r="BT3805" s="34" t="str">
        <f t="shared" si="1066"/>
        <v/>
      </c>
      <c r="BU3805" s="32" t="str">
        <f t="shared" si="1067"/>
        <v/>
      </c>
      <c r="BV3805" s="32" t="str">
        <f t="shared" si="1068"/>
        <v/>
      </c>
      <c r="BW3805" s="32" t="str">
        <f t="shared" si="1069"/>
        <v/>
      </c>
      <c r="BX3805" s="32" t="str">
        <f t="shared" si="1070"/>
        <v/>
      </c>
      <c r="BY3805" s="32" t="str">
        <f t="shared" si="1071"/>
        <v/>
      </c>
      <c r="BZ3805" s="32" t="str">
        <f t="shared" si="1072"/>
        <v/>
      </c>
      <c r="CA3805" s="32" t="str">
        <f t="shared" si="1073"/>
        <v/>
      </c>
      <c r="CB3805" s="33">
        <f>IF(COUNTIF($CD$7:CD3805,CD3805)=1,CD3805,CD3805+COUNTIF($CD$6:CD3804,CD3805))</f>
        <v>58951</v>
      </c>
      <c r="CC3805" s="34">
        <f t="shared" si="1074"/>
        <v>55153</v>
      </c>
      <c r="CD3805" s="32">
        <f t="shared" si="1075"/>
        <v>55153</v>
      </c>
      <c r="CE3805" s="32">
        <f t="shared" si="1076"/>
        <v>0</v>
      </c>
      <c r="CF3805" s="32">
        <f t="shared" si="1077"/>
        <v>0</v>
      </c>
      <c r="CG3805" s="32" t="str">
        <f t="shared" si="1078"/>
        <v/>
      </c>
      <c r="CH3805" s="32">
        <v>3800</v>
      </c>
      <c r="CI3805" s="32" t="s">
        <v>6</v>
      </c>
      <c r="CJ3805" s="32" t="str">
        <f t="shared" si="1079"/>
        <v/>
      </c>
      <c r="CK3805" s="32" t="str">
        <f t="shared" si="1080"/>
        <v/>
      </c>
      <c r="CL3805" s="32" t="str">
        <f t="shared" si="1081"/>
        <v/>
      </c>
      <c r="CM3805" s="32" t="str">
        <f t="shared" si="1082"/>
        <v/>
      </c>
      <c r="CN3805" s="32" t="str">
        <f t="shared" si="1083"/>
        <v/>
      </c>
    </row>
    <row r="3806" spans="71:92" x14ac:dyDescent="0.3">
      <c r="BS3806" s="32" t="str">
        <f>IF(Kiadasi_kiseroiv!$K$2=BT3806,BV3806,"")</f>
        <v/>
      </c>
      <c r="BT3806" s="34" t="str">
        <f t="shared" si="1066"/>
        <v/>
      </c>
      <c r="BU3806" s="32" t="str">
        <f t="shared" si="1067"/>
        <v/>
      </c>
      <c r="BV3806" s="32" t="str">
        <f t="shared" si="1068"/>
        <v/>
      </c>
      <c r="BW3806" s="32" t="str">
        <f t="shared" si="1069"/>
        <v/>
      </c>
      <c r="BX3806" s="32" t="str">
        <f t="shared" si="1070"/>
        <v/>
      </c>
      <c r="BY3806" s="32" t="str">
        <f t="shared" si="1071"/>
        <v/>
      </c>
      <c r="BZ3806" s="32" t="str">
        <f t="shared" si="1072"/>
        <v/>
      </c>
      <c r="CA3806" s="32" t="str">
        <f t="shared" si="1073"/>
        <v/>
      </c>
      <c r="CB3806" s="33">
        <f>IF(COUNTIF($CD$7:CD3806,CD3806)=1,CD3806,CD3806+COUNTIF($CD$6:CD3805,CD3806))</f>
        <v>58952</v>
      </c>
      <c r="CC3806" s="34">
        <f t="shared" si="1074"/>
        <v>55153</v>
      </c>
      <c r="CD3806" s="32">
        <f t="shared" si="1075"/>
        <v>55153</v>
      </c>
      <c r="CE3806" s="32">
        <f t="shared" si="1076"/>
        <v>0</v>
      </c>
      <c r="CF3806" s="32">
        <f t="shared" si="1077"/>
        <v>0</v>
      </c>
      <c r="CG3806" s="32" t="str">
        <f t="shared" si="1078"/>
        <v/>
      </c>
      <c r="CH3806" s="32">
        <v>3801</v>
      </c>
      <c r="CI3806" s="32" t="s">
        <v>6</v>
      </c>
      <c r="CJ3806" s="32" t="str">
        <f t="shared" si="1079"/>
        <v/>
      </c>
      <c r="CK3806" s="32" t="str">
        <f t="shared" si="1080"/>
        <v/>
      </c>
      <c r="CL3806" s="32" t="str">
        <f t="shared" si="1081"/>
        <v/>
      </c>
      <c r="CM3806" s="32" t="str">
        <f t="shared" si="1082"/>
        <v/>
      </c>
      <c r="CN3806" s="32" t="str">
        <f t="shared" si="1083"/>
        <v/>
      </c>
    </row>
    <row r="3807" spans="71:92" x14ac:dyDescent="0.3">
      <c r="BS3807" s="32" t="str">
        <f>IF(Kiadasi_kiseroiv!$K$2=BT3807,BV3807,"")</f>
        <v/>
      </c>
      <c r="BT3807" s="34" t="str">
        <f t="shared" si="1066"/>
        <v/>
      </c>
      <c r="BU3807" s="32" t="str">
        <f t="shared" si="1067"/>
        <v/>
      </c>
      <c r="BV3807" s="32" t="str">
        <f t="shared" si="1068"/>
        <v/>
      </c>
      <c r="BW3807" s="32" t="str">
        <f t="shared" si="1069"/>
        <v/>
      </c>
      <c r="BX3807" s="32" t="str">
        <f t="shared" si="1070"/>
        <v/>
      </c>
      <c r="BY3807" s="32" t="str">
        <f t="shared" si="1071"/>
        <v/>
      </c>
      <c r="BZ3807" s="32" t="str">
        <f t="shared" si="1072"/>
        <v/>
      </c>
      <c r="CA3807" s="32" t="str">
        <f t="shared" si="1073"/>
        <v/>
      </c>
      <c r="CB3807" s="33">
        <f>IF(COUNTIF($CD$7:CD3807,CD3807)=1,CD3807,CD3807+COUNTIF($CD$6:CD3806,CD3807))</f>
        <v>58953</v>
      </c>
      <c r="CC3807" s="34">
        <f t="shared" si="1074"/>
        <v>55153</v>
      </c>
      <c r="CD3807" s="32">
        <f t="shared" si="1075"/>
        <v>55153</v>
      </c>
      <c r="CE3807" s="32">
        <f t="shared" si="1076"/>
        <v>0</v>
      </c>
      <c r="CF3807" s="32">
        <f t="shared" si="1077"/>
        <v>0</v>
      </c>
      <c r="CG3807" s="32" t="str">
        <f t="shared" si="1078"/>
        <v/>
      </c>
      <c r="CH3807" s="32">
        <v>3802</v>
      </c>
      <c r="CI3807" s="32" t="s">
        <v>6</v>
      </c>
      <c r="CJ3807" s="32" t="str">
        <f t="shared" si="1079"/>
        <v/>
      </c>
      <c r="CK3807" s="32" t="str">
        <f t="shared" si="1080"/>
        <v/>
      </c>
      <c r="CL3807" s="32" t="str">
        <f t="shared" si="1081"/>
        <v/>
      </c>
      <c r="CM3807" s="32" t="str">
        <f t="shared" si="1082"/>
        <v/>
      </c>
      <c r="CN3807" s="32" t="str">
        <f t="shared" si="1083"/>
        <v/>
      </c>
    </row>
    <row r="3808" spans="71:92" x14ac:dyDescent="0.3">
      <c r="BS3808" s="32" t="str">
        <f>IF(Kiadasi_kiseroiv!$K$2=BT3808,BV3808,"")</f>
        <v/>
      </c>
      <c r="BT3808" s="34" t="str">
        <f t="shared" si="1066"/>
        <v/>
      </c>
      <c r="BU3808" s="32" t="str">
        <f t="shared" si="1067"/>
        <v/>
      </c>
      <c r="BV3808" s="32" t="str">
        <f t="shared" si="1068"/>
        <v/>
      </c>
      <c r="BW3808" s="32" t="str">
        <f t="shared" si="1069"/>
        <v/>
      </c>
      <c r="BX3808" s="32" t="str">
        <f t="shared" si="1070"/>
        <v/>
      </c>
      <c r="BY3808" s="32" t="str">
        <f t="shared" si="1071"/>
        <v/>
      </c>
      <c r="BZ3808" s="32" t="str">
        <f t="shared" si="1072"/>
        <v/>
      </c>
      <c r="CA3808" s="32" t="str">
        <f t="shared" si="1073"/>
        <v/>
      </c>
      <c r="CB3808" s="33">
        <f>IF(COUNTIF($CD$7:CD3808,CD3808)=1,CD3808,CD3808+COUNTIF($CD$6:CD3807,CD3808))</f>
        <v>58954</v>
      </c>
      <c r="CC3808" s="34">
        <f t="shared" si="1074"/>
        <v>55153</v>
      </c>
      <c r="CD3808" s="32">
        <f t="shared" si="1075"/>
        <v>55153</v>
      </c>
      <c r="CE3808" s="32">
        <f t="shared" si="1076"/>
        <v>0</v>
      </c>
      <c r="CF3808" s="32">
        <f t="shared" si="1077"/>
        <v>0</v>
      </c>
      <c r="CG3808" s="32" t="str">
        <f t="shared" si="1078"/>
        <v/>
      </c>
      <c r="CH3808" s="32">
        <v>3803</v>
      </c>
      <c r="CI3808" s="32" t="s">
        <v>6</v>
      </c>
      <c r="CJ3808" s="32" t="str">
        <f t="shared" si="1079"/>
        <v/>
      </c>
      <c r="CK3808" s="32" t="str">
        <f t="shared" si="1080"/>
        <v/>
      </c>
      <c r="CL3808" s="32" t="str">
        <f t="shared" si="1081"/>
        <v/>
      </c>
      <c r="CM3808" s="32" t="str">
        <f t="shared" si="1082"/>
        <v/>
      </c>
      <c r="CN3808" s="32" t="str">
        <f t="shared" si="1083"/>
        <v/>
      </c>
    </row>
    <row r="3809" spans="71:92" x14ac:dyDescent="0.3">
      <c r="BS3809" s="32" t="str">
        <f>IF(Kiadasi_kiseroiv!$K$2=BT3809,BV3809,"")</f>
        <v/>
      </c>
      <c r="BT3809" s="34" t="str">
        <f t="shared" si="1066"/>
        <v/>
      </c>
      <c r="BU3809" s="32" t="str">
        <f t="shared" si="1067"/>
        <v/>
      </c>
      <c r="BV3809" s="32" t="str">
        <f t="shared" si="1068"/>
        <v/>
      </c>
      <c r="BW3809" s="32" t="str">
        <f t="shared" si="1069"/>
        <v/>
      </c>
      <c r="BX3809" s="32" t="str">
        <f t="shared" si="1070"/>
        <v/>
      </c>
      <c r="BY3809" s="32" t="str">
        <f t="shared" si="1071"/>
        <v/>
      </c>
      <c r="BZ3809" s="32" t="str">
        <f t="shared" si="1072"/>
        <v/>
      </c>
      <c r="CA3809" s="32" t="str">
        <f t="shared" si="1073"/>
        <v/>
      </c>
      <c r="CB3809" s="33">
        <f>IF(COUNTIF($CD$7:CD3809,CD3809)=1,CD3809,CD3809+COUNTIF($CD$6:CD3808,CD3809))</f>
        <v>58955</v>
      </c>
      <c r="CC3809" s="34">
        <f t="shared" si="1074"/>
        <v>55153</v>
      </c>
      <c r="CD3809" s="32">
        <f t="shared" si="1075"/>
        <v>55153</v>
      </c>
      <c r="CE3809" s="32">
        <f t="shared" si="1076"/>
        <v>0</v>
      </c>
      <c r="CF3809" s="32">
        <f t="shared" si="1077"/>
        <v>0</v>
      </c>
      <c r="CG3809" s="32" t="str">
        <f t="shared" si="1078"/>
        <v/>
      </c>
      <c r="CH3809" s="32">
        <v>3804</v>
      </c>
      <c r="CI3809" s="32" t="s">
        <v>6</v>
      </c>
      <c r="CJ3809" s="32" t="str">
        <f t="shared" si="1079"/>
        <v/>
      </c>
      <c r="CK3809" s="32" t="str">
        <f t="shared" si="1080"/>
        <v/>
      </c>
      <c r="CL3809" s="32" t="str">
        <f t="shared" si="1081"/>
        <v/>
      </c>
      <c r="CM3809" s="32" t="str">
        <f t="shared" si="1082"/>
        <v/>
      </c>
      <c r="CN3809" s="32" t="str">
        <f t="shared" si="1083"/>
        <v/>
      </c>
    </row>
    <row r="3810" spans="71:92" x14ac:dyDescent="0.3">
      <c r="BS3810" s="32" t="str">
        <f>IF(Kiadasi_kiseroiv!$K$2=BT3810,BV3810,"")</f>
        <v/>
      </c>
      <c r="BT3810" s="34" t="str">
        <f t="shared" si="1066"/>
        <v/>
      </c>
      <c r="BU3810" s="32" t="str">
        <f t="shared" si="1067"/>
        <v/>
      </c>
      <c r="BV3810" s="32" t="str">
        <f t="shared" si="1068"/>
        <v/>
      </c>
      <c r="BW3810" s="32" t="str">
        <f t="shared" si="1069"/>
        <v/>
      </c>
      <c r="BX3810" s="32" t="str">
        <f t="shared" si="1070"/>
        <v/>
      </c>
      <c r="BY3810" s="32" t="str">
        <f t="shared" si="1071"/>
        <v/>
      </c>
      <c r="BZ3810" s="32" t="str">
        <f t="shared" si="1072"/>
        <v/>
      </c>
      <c r="CA3810" s="32" t="str">
        <f t="shared" si="1073"/>
        <v/>
      </c>
      <c r="CB3810" s="33">
        <f>IF(COUNTIF($CD$7:CD3810,CD3810)=1,CD3810,CD3810+COUNTIF($CD$6:CD3809,CD3810))</f>
        <v>58956</v>
      </c>
      <c r="CC3810" s="34">
        <f t="shared" si="1074"/>
        <v>55153</v>
      </c>
      <c r="CD3810" s="32">
        <f t="shared" si="1075"/>
        <v>55153</v>
      </c>
      <c r="CE3810" s="32">
        <f t="shared" si="1076"/>
        <v>0</v>
      </c>
      <c r="CF3810" s="32">
        <f t="shared" si="1077"/>
        <v>0</v>
      </c>
      <c r="CG3810" s="32" t="str">
        <f t="shared" si="1078"/>
        <v/>
      </c>
      <c r="CH3810" s="32">
        <v>3805</v>
      </c>
      <c r="CI3810" s="32" t="s">
        <v>6</v>
      </c>
      <c r="CJ3810" s="32" t="str">
        <f t="shared" si="1079"/>
        <v/>
      </c>
      <c r="CK3810" s="32" t="str">
        <f t="shared" si="1080"/>
        <v/>
      </c>
      <c r="CL3810" s="32" t="str">
        <f t="shared" si="1081"/>
        <v/>
      </c>
      <c r="CM3810" s="32" t="str">
        <f t="shared" si="1082"/>
        <v/>
      </c>
      <c r="CN3810" s="32" t="str">
        <f t="shared" si="1083"/>
        <v/>
      </c>
    </row>
    <row r="3811" spans="71:92" x14ac:dyDescent="0.3">
      <c r="BS3811" s="32" t="str">
        <f>IF(Kiadasi_kiseroiv!$K$2=BT3811,BV3811,"")</f>
        <v/>
      </c>
      <c r="BT3811" s="34" t="str">
        <f t="shared" si="1066"/>
        <v/>
      </c>
      <c r="BU3811" s="32" t="str">
        <f t="shared" si="1067"/>
        <v/>
      </c>
      <c r="BV3811" s="32" t="str">
        <f t="shared" si="1068"/>
        <v/>
      </c>
      <c r="BW3811" s="32" t="str">
        <f t="shared" si="1069"/>
        <v/>
      </c>
      <c r="BX3811" s="32" t="str">
        <f t="shared" si="1070"/>
        <v/>
      </c>
      <c r="BY3811" s="32" t="str">
        <f t="shared" si="1071"/>
        <v/>
      </c>
      <c r="BZ3811" s="32" t="str">
        <f t="shared" si="1072"/>
        <v/>
      </c>
      <c r="CA3811" s="32" t="str">
        <f t="shared" si="1073"/>
        <v/>
      </c>
      <c r="CB3811" s="33">
        <f>IF(COUNTIF($CD$7:CD3811,CD3811)=1,CD3811,CD3811+COUNTIF($CD$6:CD3810,CD3811))</f>
        <v>58957</v>
      </c>
      <c r="CC3811" s="34">
        <f t="shared" si="1074"/>
        <v>55153</v>
      </c>
      <c r="CD3811" s="32">
        <f t="shared" si="1075"/>
        <v>55153</v>
      </c>
      <c r="CE3811" s="32">
        <f t="shared" si="1076"/>
        <v>0</v>
      </c>
      <c r="CF3811" s="32">
        <f t="shared" si="1077"/>
        <v>0</v>
      </c>
      <c r="CG3811" s="32" t="str">
        <f t="shared" si="1078"/>
        <v/>
      </c>
      <c r="CH3811" s="32">
        <v>3806</v>
      </c>
      <c r="CI3811" s="32" t="s">
        <v>6</v>
      </c>
      <c r="CJ3811" s="32" t="str">
        <f t="shared" si="1079"/>
        <v/>
      </c>
      <c r="CK3811" s="32" t="str">
        <f t="shared" si="1080"/>
        <v/>
      </c>
      <c r="CL3811" s="32" t="str">
        <f t="shared" si="1081"/>
        <v/>
      </c>
      <c r="CM3811" s="32" t="str">
        <f t="shared" si="1082"/>
        <v/>
      </c>
      <c r="CN3811" s="32" t="str">
        <f t="shared" si="1083"/>
        <v/>
      </c>
    </row>
    <row r="3812" spans="71:92" x14ac:dyDescent="0.3">
      <c r="BS3812" s="32" t="str">
        <f>IF(Kiadasi_kiseroiv!$K$2=BT3812,BV3812,"")</f>
        <v/>
      </c>
      <c r="BT3812" s="34" t="str">
        <f t="shared" si="1066"/>
        <v/>
      </c>
      <c r="BU3812" s="32" t="str">
        <f t="shared" si="1067"/>
        <v/>
      </c>
      <c r="BV3812" s="32" t="str">
        <f t="shared" si="1068"/>
        <v/>
      </c>
      <c r="BW3812" s="32" t="str">
        <f t="shared" si="1069"/>
        <v/>
      </c>
      <c r="BX3812" s="32" t="str">
        <f t="shared" si="1070"/>
        <v/>
      </c>
      <c r="BY3812" s="32" t="str">
        <f t="shared" si="1071"/>
        <v/>
      </c>
      <c r="BZ3812" s="32" t="str">
        <f t="shared" si="1072"/>
        <v/>
      </c>
      <c r="CA3812" s="32" t="str">
        <f t="shared" si="1073"/>
        <v/>
      </c>
      <c r="CB3812" s="33">
        <f>IF(COUNTIF($CD$7:CD3812,CD3812)=1,CD3812,CD3812+COUNTIF($CD$6:CD3811,CD3812))</f>
        <v>58958</v>
      </c>
      <c r="CC3812" s="34">
        <f t="shared" si="1074"/>
        <v>55153</v>
      </c>
      <c r="CD3812" s="32">
        <f t="shared" si="1075"/>
        <v>55153</v>
      </c>
      <c r="CE3812" s="32">
        <f t="shared" si="1076"/>
        <v>0</v>
      </c>
      <c r="CF3812" s="32">
        <f t="shared" si="1077"/>
        <v>0</v>
      </c>
      <c r="CG3812" s="32" t="str">
        <f t="shared" si="1078"/>
        <v/>
      </c>
      <c r="CH3812" s="32">
        <v>3807</v>
      </c>
      <c r="CI3812" s="32" t="s">
        <v>6</v>
      </c>
      <c r="CJ3812" s="32" t="str">
        <f t="shared" si="1079"/>
        <v/>
      </c>
      <c r="CK3812" s="32" t="str">
        <f t="shared" si="1080"/>
        <v/>
      </c>
      <c r="CL3812" s="32" t="str">
        <f t="shared" si="1081"/>
        <v/>
      </c>
      <c r="CM3812" s="32" t="str">
        <f t="shared" si="1082"/>
        <v/>
      </c>
      <c r="CN3812" s="32" t="str">
        <f t="shared" si="1083"/>
        <v/>
      </c>
    </row>
    <row r="3813" spans="71:92" x14ac:dyDescent="0.3">
      <c r="BS3813" s="32" t="str">
        <f>IF(Kiadasi_kiseroiv!$K$2=BT3813,BV3813,"")</f>
        <v/>
      </c>
      <c r="BT3813" s="34" t="str">
        <f t="shared" si="1066"/>
        <v/>
      </c>
      <c r="BU3813" s="32" t="str">
        <f t="shared" si="1067"/>
        <v/>
      </c>
      <c r="BV3813" s="32" t="str">
        <f t="shared" si="1068"/>
        <v/>
      </c>
      <c r="BW3813" s="32" t="str">
        <f t="shared" si="1069"/>
        <v/>
      </c>
      <c r="BX3813" s="32" t="str">
        <f t="shared" si="1070"/>
        <v/>
      </c>
      <c r="BY3813" s="32" t="str">
        <f t="shared" si="1071"/>
        <v/>
      </c>
      <c r="BZ3813" s="32" t="str">
        <f t="shared" si="1072"/>
        <v/>
      </c>
      <c r="CA3813" s="32" t="str">
        <f t="shared" si="1073"/>
        <v/>
      </c>
      <c r="CB3813" s="33">
        <f>IF(COUNTIF($CD$7:CD3813,CD3813)=1,CD3813,CD3813+COUNTIF($CD$6:CD3812,CD3813))</f>
        <v>58959</v>
      </c>
      <c r="CC3813" s="34">
        <f t="shared" si="1074"/>
        <v>55153</v>
      </c>
      <c r="CD3813" s="32">
        <f t="shared" si="1075"/>
        <v>55153</v>
      </c>
      <c r="CE3813" s="32">
        <f t="shared" si="1076"/>
        <v>0</v>
      </c>
      <c r="CF3813" s="32">
        <f t="shared" si="1077"/>
        <v>0</v>
      </c>
      <c r="CG3813" s="32" t="str">
        <f t="shared" si="1078"/>
        <v/>
      </c>
      <c r="CH3813" s="32">
        <v>3808</v>
      </c>
      <c r="CI3813" s="32" t="s">
        <v>6</v>
      </c>
      <c r="CJ3813" s="32" t="str">
        <f t="shared" si="1079"/>
        <v/>
      </c>
      <c r="CK3813" s="32" t="str">
        <f t="shared" si="1080"/>
        <v/>
      </c>
      <c r="CL3813" s="32" t="str">
        <f t="shared" si="1081"/>
        <v/>
      </c>
      <c r="CM3813" s="32" t="str">
        <f t="shared" si="1082"/>
        <v/>
      </c>
      <c r="CN3813" s="32" t="str">
        <f t="shared" si="1083"/>
        <v/>
      </c>
    </row>
    <row r="3814" spans="71:92" x14ac:dyDescent="0.3">
      <c r="BS3814" s="32" t="str">
        <f>IF(Kiadasi_kiseroiv!$K$2=BT3814,BV3814,"")</f>
        <v/>
      </c>
      <c r="BT3814" s="34" t="str">
        <f t="shared" si="1066"/>
        <v/>
      </c>
      <c r="BU3814" s="32" t="str">
        <f t="shared" si="1067"/>
        <v/>
      </c>
      <c r="BV3814" s="32" t="str">
        <f t="shared" si="1068"/>
        <v/>
      </c>
      <c r="BW3814" s="32" t="str">
        <f t="shared" si="1069"/>
        <v/>
      </c>
      <c r="BX3814" s="32" t="str">
        <f t="shared" si="1070"/>
        <v/>
      </c>
      <c r="BY3814" s="32" t="str">
        <f t="shared" si="1071"/>
        <v/>
      </c>
      <c r="BZ3814" s="32" t="str">
        <f t="shared" si="1072"/>
        <v/>
      </c>
      <c r="CA3814" s="32" t="str">
        <f t="shared" si="1073"/>
        <v/>
      </c>
      <c r="CB3814" s="33">
        <f>IF(COUNTIF($CD$7:CD3814,CD3814)=1,CD3814,CD3814+COUNTIF($CD$6:CD3813,CD3814))</f>
        <v>58960</v>
      </c>
      <c r="CC3814" s="34">
        <f t="shared" si="1074"/>
        <v>55153</v>
      </c>
      <c r="CD3814" s="32">
        <f t="shared" si="1075"/>
        <v>55153</v>
      </c>
      <c r="CE3814" s="32">
        <f t="shared" si="1076"/>
        <v>0</v>
      </c>
      <c r="CF3814" s="32">
        <f t="shared" si="1077"/>
        <v>0</v>
      </c>
      <c r="CG3814" s="32" t="str">
        <f t="shared" si="1078"/>
        <v/>
      </c>
      <c r="CH3814" s="32">
        <v>3809</v>
      </c>
      <c r="CI3814" s="32" t="s">
        <v>6</v>
      </c>
      <c r="CJ3814" s="32" t="str">
        <f t="shared" si="1079"/>
        <v/>
      </c>
      <c r="CK3814" s="32" t="str">
        <f t="shared" si="1080"/>
        <v/>
      </c>
      <c r="CL3814" s="32" t="str">
        <f t="shared" si="1081"/>
        <v/>
      </c>
      <c r="CM3814" s="32" t="str">
        <f t="shared" si="1082"/>
        <v/>
      </c>
      <c r="CN3814" s="32" t="str">
        <f t="shared" si="1083"/>
        <v/>
      </c>
    </row>
    <row r="3815" spans="71:92" x14ac:dyDescent="0.3">
      <c r="BS3815" s="32" t="str">
        <f>IF(Kiadasi_kiseroiv!$K$2=BT3815,BV3815,"")</f>
        <v/>
      </c>
      <c r="BT3815" s="34" t="str">
        <f t="shared" si="1066"/>
        <v/>
      </c>
      <c r="BU3815" s="32" t="str">
        <f t="shared" si="1067"/>
        <v/>
      </c>
      <c r="BV3815" s="32" t="str">
        <f t="shared" si="1068"/>
        <v/>
      </c>
      <c r="BW3815" s="32" t="str">
        <f t="shared" si="1069"/>
        <v/>
      </c>
      <c r="BX3815" s="32" t="str">
        <f t="shared" si="1070"/>
        <v/>
      </c>
      <c r="BY3815" s="32" t="str">
        <f t="shared" si="1071"/>
        <v/>
      </c>
      <c r="BZ3815" s="32" t="str">
        <f t="shared" si="1072"/>
        <v/>
      </c>
      <c r="CA3815" s="32" t="str">
        <f t="shared" si="1073"/>
        <v/>
      </c>
      <c r="CB3815" s="33">
        <f>IF(COUNTIF($CD$7:CD3815,CD3815)=1,CD3815,CD3815+COUNTIF($CD$6:CD3814,CD3815))</f>
        <v>58961</v>
      </c>
      <c r="CC3815" s="34">
        <f t="shared" si="1074"/>
        <v>55153</v>
      </c>
      <c r="CD3815" s="32">
        <f t="shared" si="1075"/>
        <v>55153</v>
      </c>
      <c r="CE3815" s="32">
        <f t="shared" si="1076"/>
        <v>0</v>
      </c>
      <c r="CF3815" s="32">
        <f t="shared" si="1077"/>
        <v>0</v>
      </c>
      <c r="CG3815" s="32" t="str">
        <f t="shared" si="1078"/>
        <v/>
      </c>
      <c r="CH3815" s="32">
        <v>3810</v>
      </c>
      <c r="CI3815" s="32" t="s">
        <v>6</v>
      </c>
      <c r="CJ3815" s="32" t="str">
        <f t="shared" si="1079"/>
        <v/>
      </c>
      <c r="CK3815" s="32" t="str">
        <f t="shared" si="1080"/>
        <v/>
      </c>
      <c r="CL3815" s="32" t="str">
        <f t="shared" si="1081"/>
        <v/>
      </c>
      <c r="CM3815" s="32" t="str">
        <f t="shared" si="1082"/>
        <v/>
      </c>
      <c r="CN3815" s="32" t="str">
        <f t="shared" si="1083"/>
        <v/>
      </c>
    </row>
    <row r="3816" spans="71:92" x14ac:dyDescent="0.3">
      <c r="BS3816" s="32" t="str">
        <f>IF(Kiadasi_kiseroiv!$K$2=BT3816,BV3816,"")</f>
        <v/>
      </c>
      <c r="BT3816" s="34" t="str">
        <f t="shared" si="1066"/>
        <v/>
      </c>
      <c r="BU3816" s="32" t="str">
        <f t="shared" si="1067"/>
        <v/>
      </c>
      <c r="BV3816" s="32" t="str">
        <f t="shared" si="1068"/>
        <v/>
      </c>
      <c r="BW3816" s="32" t="str">
        <f t="shared" si="1069"/>
        <v/>
      </c>
      <c r="BX3816" s="32" t="str">
        <f t="shared" si="1070"/>
        <v/>
      </c>
      <c r="BY3816" s="32" t="str">
        <f t="shared" si="1071"/>
        <v/>
      </c>
      <c r="BZ3816" s="32" t="str">
        <f t="shared" si="1072"/>
        <v/>
      </c>
      <c r="CA3816" s="32" t="str">
        <f t="shared" si="1073"/>
        <v/>
      </c>
      <c r="CB3816" s="33">
        <f>IF(COUNTIF($CD$7:CD3816,CD3816)=1,CD3816,CD3816+COUNTIF($CD$6:CD3815,CD3816))</f>
        <v>58962</v>
      </c>
      <c r="CC3816" s="34">
        <f t="shared" si="1074"/>
        <v>55153</v>
      </c>
      <c r="CD3816" s="32">
        <f t="shared" si="1075"/>
        <v>55153</v>
      </c>
      <c r="CE3816" s="32">
        <f t="shared" si="1076"/>
        <v>0</v>
      </c>
      <c r="CF3816" s="32">
        <f t="shared" si="1077"/>
        <v>0</v>
      </c>
      <c r="CG3816" s="32" t="str">
        <f t="shared" si="1078"/>
        <v/>
      </c>
      <c r="CH3816" s="32">
        <v>3811</v>
      </c>
      <c r="CI3816" s="32" t="s">
        <v>6</v>
      </c>
      <c r="CJ3816" s="32" t="str">
        <f t="shared" si="1079"/>
        <v/>
      </c>
      <c r="CK3816" s="32" t="str">
        <f t="shared" si="1080"/>
        <v/>
      </c>
      <c r="CL3816" s="32" t="str">
        <f t="shared" si="1081"/>
        <v/>
      </c>
      <c r="CM3816" s="32" t="str">
        <f t="shared" si="1082"/>
        <v/>
      </c>
      <c r="CN3816" s="32" t="str">
        <f t="shared" si="1083"/>
        <v/>
      </c>
    </row>
    <row r="3817" spans="71:92" x14ac:dyDescent="0.3">
      <c r="BS3817" s="32" t="str">
        <f>IF(Kiadasi_kiseroiv!$K$2=BT3817,BV3817,"")</f>
        <v/>
      </c>
      <c r="BT3817" s="34" t="str">
        <f t="shared" ref="BT3817:BT3880" si="1084">IF(AND($BT$4=CI3817,BU3817&lt;&gt;""),CC3817,"")</f>
        <v/>
      </c>
      <c r="BU3817" s="32" t="str">
        <f t="shared" ref="BU3817:BU3880" si="1085">IF(AND($BU$1=CI3817,ISERROR(VLOOKUP(CG3817,Kisiv,2,FALSE))=FALSE),CB3817,"")</f>
        <v/>
      </c>
      <c r="BV3817" s="32" t="str">
        <f t="shared" ref="BV3817:BV3880" si="1086">IF(BU3817&lt;&gt;"",RANK(BU3817,$BU$7:$BU$33000,1),"")</f>
        <v/>
      </c>
      <c r="BW3817" s="32" t="str">
        <f t="shared" ref="BW3817:BW3880" si="1087">IF(CC3817&lt;min,$BW$2,IF(CC3817&lt;=max,CG3817,""))</f>
        <v/>
      </c>
      <c r="BX3817" s="32" t="str">
        <f t="shared" ref="BX3817:BX3880" si="1088">IF(AND(OR($BX$1=0,$BX$1=CG3817),OR($BX$2=0,IF(ISERROR(SEARCH($BX$2,CJ3817&amp;CK3817&amp;CL3817,1)),FALSE,TRUE))),CB3817,"")</f>
        <v/>
      </c>
      <c r="BY3817" s="32" t="str">
        <f t="shared" ref="BY3817:BY3880" si="1089">IF(AND(BX3817&lt;&gt;"",CC3817&lt;&gt;$CD$2),RANK(BX3817,$BX$7:$BX$33000,1),"")</f>
        <v/>
      </c>
      <c r="BZ3817" s="32" t="str">
        <f t="shared" ref="BZ3817:BZ3880" si="1090">IF(AND(CC3817&lt;$BZ$2,CI3817=$BZ$4),$BZ$5,IF(AND(CC3817&lt;=$BZ$3,CI3817=$BZ$4),CB3817,""))</f>
        <v/>
      </c>
      <c r="CA3817" s="32" t="str">
        <f t="shared" ref="CA3817:CA3880" si="1091">IF(AND(BZ3817&lt;&gt;"",BZ3817&lt;&gt;$BZ$5),RANK(BZ3817,$BZ$7:$BZ$33000,1),"")</f>
        <v/>
      </c>
      <c r="CB3817" s="33">
        <f>IF(COUNTIF($CD$7:CD3817,CD3817)=1,CD3817,CD3817+COUNTIF($CD$6:CD3816,CD3817))</f>
        <v>58963</v>
      </c>
      <c r="CC3817" s="34">
        <f t="shared" ref="CC3817:CC3880" si="1092">IF(INDEX(Kassza,CH3817,1)&lt;&gt;1,INDEX(Kassza,CH3817,1),$CD$2)</f>
        <v>55153</v>
      </c>
      <c r="CD3817" s="32">
        <f t="shared" ref="CD3817:CD3880" si="1093">IF(CC3817&lt;&gt;$CD$2,RANK(CC3817,$CC$7:$CC$33000,1),$CD$2)</f>
        <v>55153</v>
      </c>
      <c r="CE3817" s="32">
        <f t="shared" ref="CE3817:CE3880" si="1094">INDEX(Kassza,CH3817,6)</f>
        <v>0</v>
      </c>
      <c r="CF3817" s="32">
        <f t="shared" ref="CF3817:CF3880" si="1095">INDEX(Kassza,CH3817,8)</f>
        <v>0</v>
      </c>
      <c r="CG3817" s="32" t="str">
        <f t="shared" ref="CG3817:CG3880" si="1096">INDEX(Kassza,CH3817,7)&amp;INDEX(Kassza,CH3817,9)</f>
        <v/>
      </c>
      <c r="CH3817" s="32">
        <v>3812</v>
      </c>
      <c r="CI3817" s="32" t="s">
        <v>6</v>
      </c>
      <c r="CJ3817" s="32" t="str">
        <f t="shared" ref="CJ3817:CJ3880" si="1097">IF(INDEX(Kassza,CH3817,5)&lt;&gt;0,INDEX(Kassza,CH3817,5),"")</f>
        <v/>
      </c>
      <c r="CK3817" s="32" t="str">
        <f t="shared" ref="CK3817:CK3880" si="1098">IF(INDEX(Kassza,CH3817,10)&lt;&gt;0,INDEX(Kassza,CH3817,10),"")</f>
        <v/>
      </c>
      <c r="CL3817" s="32" t="str">
        <f t="shared" ref="CL3817:CL3880" si="1099">IF(INDEX(Kassza,CH3817,11)&lt;&gt;0,INDEX(Kassza,CH3817,11),"")</f>
        <v/>
      </c>
      <c r="CM3817" s="32" t="str">
        <f t="shared" ref="CM3817:CM3880" si="1100">IF(INDEX(Kassza,CH3817,4)&lt;&gt;0,INDEX(Kassza,CH3817,4),"")</f>
        <v/>
      </c>
      <c r="CN3817" s="32" t="str">
        <f t="shared" ref="CN3817:CN3880" si="1101">IF(INDEX(Kassza,CH3817,3)&lt;&gt;0,INDEX(Kassza,CH3817,3),"")</f>
        <v/>
      </c>
    </row>
    <row r="3818" spans="71:92" x14ac:dyDescent="0.3">
      <c r="BS3818" s="32" t="str">
        <f>IF(Kiadasi_kiseroiv!$K$2=BT3818,BV3818,"")</f>
        <v/>
      </c>
      <c r="BT3818" s="34" t="str">
        <f t="shared" si="1084"/>
        <v/>
      </c>
      <c r="BU3818" s="32" t="str">
        <f t="shared" si="1085"/>
        <v/>
      </c>
      <c r="BV3818" s="32" t="str">
        <f t="shared" si="1086"/>
        <v/>
      </c>
      <c r="BW3818" s="32" t="str">
        <f t="shared" si="1087"/>
        <v/>
      </c>
      <c r="BX3818" s="32" t="str">
        <f t="shared" si="1088"/>
        <v/>
      </c>
      <c r="BY3818" s="32" t="str">
        <f t="shared" si="1089"/>
        <v/>
      </c>
      <c r="BZ3818" s="32" t="str">
        <f t="shared" si="1090"/>
        <v/>
      </c>
      <c r="CA3818" s="32" t="str">
        <f t="shared" si="1091"/>
        <v/>
      </c>
      <c r="CB3818" s="33">
        <f>IF(COUNTIF($CD$7:CD3818,CD3818)=1,CD3818,CD3818+COUNTIF($CD$6:CD3817,CD3818))</f>
        <v>58964</v>
      </c>
      <c r="CC3818" s="34">
        <f t="shared" si="1092"/>
        <v>55153</v>
      </c>
      <c r="CD3818" s="32">
        <f t="shared" si="1093"/>
        <v>55153</v>
      </c>
      <c r="CE3818" s="32">
        <f t="shared" si="1094"/>
        <v>0</v>
      </c>
      <c r="CF3818" s="32">
        <f t="shared" si="1095"/>
        <v>0</v>
      </c>
      <c r="CG3818" s="32" t="str">
        <f t="shared" si="1096"/>
        <v/>
      </c>
      <c r="CH3818" s="32">
        <v>3813</v>
      </c>
      <c r="CI3818" s="32" t="s">
        <v>6</v>
      </c>
      <c r="CJ3818" s="32" t="str">
        <f t="shared" si="1097"/>
        <v/>
      </c>
      <c r="CK3818" s="32" t="str">
        <f t="shared" si="1098"/>
        <v/>
      </c>
      <c r="CL3818" s="32" t="str">
        <f t="shared" si="1099"/>
        <v/>
      </c>
      <c r="CM3818" s="32" t="str">
        <f t="shared" si="1100"/>
        <v/>
      </c>
      <c r="CN3818" s="32" t="str">
        <f t="shared" si="1101"/>
        <v/>
      </c>
    </row>
    <row r="3819" spans="71:92" x14ac:dyDescent="0.3">
      <c r="BS3819" s="32" t="str">
        <f>IF(Kiadasi_kiseroiv!$K$2=BT3819,BV3819,"")</f>
        <v/>
      </c>
      <c r="BT3819" s="34" t="str">
        <f t="shared" si="1084"/>
        <v/>
      </c>
      <c r="BU3819" s="32" t="str">
        <f t="shared" si="1085"/>
        <v/>
      </c>
      <c r="BV3819" s="32" t="str">
        <f t="shared" si="1086"/>
        <v/>
      </c>
      <c r="BW3819" s="32" t="str">
        <f t="shared" si="1087"/>
        <v/>
      </c>
      <c r="BX3819" s="32" t="str">
        <f t="shared" si="1088"/>
        <v/>
      </c>
      <c r="BY3819" s="32" t="str">
        <f t="shared" si="1089"/>
        <v/>
      </c>
      <c r="BZ3819" s="32" t="str">
        <f t="shared" si="1090"/>
        <v/>
      </c>
      <c r="CA3819" s="32" t="str">
        <f t="shared" si="1091"/>
        <v/>
      </c>
      <c r="CB3819" s="33">
        <f>IF(COUNTIF($CD$7:CD3819,CD3819)=1,CD3819,CD3819+COUNTIF($CD$6:CD3818,CD3819))</f>
        <v>58965</v>
      </c>
      <c r="CC3819" s="34">
        <f t="shared" si="1092"/>
        <v>55153</v>
      </c>
      <c r="CD3819" s="32">
        <f t="shared" si="1093"/>
        <v>55153</v>
      </c>
      <c r="CE3819" s="32">
        <f t="shared" si="1094"/>
        <v>0</v>
      </c>
      <c r="CF3819" s="32">
        <f t="shared" si="1095"/>
        <v>0</v>
      </c>
      <c r="CG3819" s="32" t="str">
        <f t="shared" si="1096"/>
        <v/>
      </c>
      <c r="CH3819" s="32">
        <v>3814</v>
      </c>
      <c r="CI3819" s="32" t="s">
        <v>6</v>
      </c>
      <c r="CJ3819" s="32" t="str">
        <f t="shared" si="1097"/>
        <v/>
      </c>
      <c r="CK3819" s="32" t="str">
        <f t="shared" si="1098"/>
        <v/>
      </c>
      <c r="CL3819" s="32" t="str">
        <f t="shared" si="1099"/>
        <v/>
      </c>
      <c r="CM3819" s="32" t="str">
        <f t="shared" si="1100"/>
        <v/>
      </c>
      <c r="CN3819" s="32" t="str">
        <f t="shared" si="1101"/>
        <v/>
      </c>
    </row>
    <row r="3820" spans="71:92" x14ac:dyDescent="0.3">
      <c r="BS3820" s="32" t="str">
        <f>IF(Kiadasi_kiseroiv!$K$2=BT3820,BV3820,"")</f>
        <v/>
      </c>
      <c r="BT3820" s="34" t="str">
        <f t="shared" si="1084"/>
        <v/>
      </c>
      <c r="BU3820" s="32" t="str">
        <f t="shared" si="1085"/>
        <v/>
      </c>
      <c r="BV3820" s="32" t="str">
        <f t="shared" si="1086"/>
        <v/>
      </c>
      <c r="BW3820" s="32" t="str">
        <f t="shared" si="1087"/>
        <v/>
      </c>
      <c r="BX3820" s="32" t="str">
        <f t="shared" si="1088"/>
        <v/>
      </c>
      <c r="BY3820" s="32" t="str">
        <f t="shared" si="1089"/>
        <v/>
      </c>
      <c r="BZ3820" s="32" t="str">
        <f t="shared" si="1090"/>
        <v/>
      </c>
      <c r="CA3820" s="32" t="str">
        <f t="shared" si="1091"/>
        <v/>
      </c>
      <c r="CB3820" s="33">
        <f>IF(COUNTIF($CD$7:CD3820,CD3820)=1,CD3820,CD3820+COUNTIF($CD$6:CD3819,CD3820))</f>
        <v>58966</v>
      </c>
      <c r="CC3820" s="34">
        <f t="shared" si="1092"/>
        <v>55153</v>
      </c>
      <c r="CD3820" s="32">
        <f t="shared" si="1093"/>
        <v>55153</v>
      </c>
      <c r="CE3820" s="32">
        <f t="shared" si="1094"/>
        <v>0</v>
      </c>
      <c r="CF3820" s="32">
        <f t="shared" si="1095"/>
        <v>0</v>
      </c>
      <c r="CG3820" s="32" t="str">
        <f t="shared" si="1096"/>
        <v/>
      </c>
      <c r="CH3820" s="32">
        <v>3815</v>
      </c>
      <c r="CI3820" s="32" t="s">
        <v>6</v>
      </c>
      <c r="CJ3820" s="32" t="str">
        <f t="shared" si="1097"/>
        <v/>
      </c>
      <c r="CK3820" s="32" t="str">
        <f t="shared" si="1098"/>
        <v/>
      </c>
      <c r="CL3820" s="32" t="str">
        <f t="shared" si="1099"/>
        <v/>
      </c>
      <c r="CM3820" s="32" t="str">
        <f t="shared" si="1100"/>
        <v/>
      </c>
      <c r="CN3820" s="32" t="str">
        <f t="shared" si="1101"/>
        <v/>
      </c>
    </row>
    <row r="3821" spans="71:92" x14ac:dyDescent="0.3">
      <c r="BS3821" s="32" t="str">
        <f>IF(Kiadasi_kiseroiv!$K$2=BT3821,BV3821,"")</f>
        <v/>
      </c>
      <c r="BT3821" s="34" t="str">
        <f t="shared" si="1084"/>
        <v/>
      </c>
      <c r="BU3821" s="32" t="str">
        <f t="shared" si="1085"/>
        <v/>
      </c>
      <c r="BV3821" s="32" t="str">
        <f t="shared" si="1086"/>
        <v/>
      </c>
      <c r="BW3821" s="32" t="str">
        <f t="shared" si="1087"/>
        <v/>
      </c>
      <c r="BX3821" s="32" t="str">
        <f t="shared" si="1088"/>
        <v/>
      </c>
      <c r="BY3821" s="32" t="str">
        <f t="shared" si="1089"/>
        <v/>
      </c>
      <c r="BZ3821" s="32" t="str">
        <f t="shared" si="1090"/>
        <v/>
      </c>
      <c r="CA3821" s="32" t="str">
        <f t="shared" si="1091"/>
        <v/>
      </c>
      <c r="CB3821" s="33">
        <f>IF(COUNTIF($CD$7:CD3821,CD3821)=1,CD3821,CD3821+COUNTIF($CD$6:CD3820,CD3821))</f>
        <v>58967</v>
      </c>
      <c r="CC3821" s="34">
        <f t="shared" si="1092"/>
        <v>55153</v>
      </c>
      <c r="CD3821" s="32">
        <f t="shared" si="1093"/>
        <v>55153</v>
      </c>
      <c r="CE3821" s="32">
        <f t="shared" si="1094"/>
        <v>0</v>
      </c>
      <c r="CF3821" s="32">
        <f t="shared" si="1095"/>
        <v>0</v>
      </c>
      <c r="CG3821" s="32" t="str">
        <f t="shared" si="1096"/>
        <v/>
      </c>
      <c r="CH3821" s="32">
        <v>3816</v>
      </c>
      <c r="CI3821" s="32" t="s">
        <v>6</v>
      </c>
      <c r="CJ3821" s="32" t="str">
        <f t="shared" si="1097"/>
        <v/>
      </c>
      <c r="CK3821" s="32" t="str">
        <f t="shared" si="1098"/>
        <v/>
      </c>
      <c r="CL3821" s="32" t="str">
        <f t="shared" si="1099"/>
        <v/>
      </c>
      <c r="CM3821" s="32" t="str">
        <f t="shared" si="1100"/>
        <v/>
      </c>
      <c r="CN3821" s="32" t="str">
        <f t="shared" si="1101"/>
        <v/>
      </c>
    </row>
    <row r="3822" spans="71:92" x14ac:dyDescent="0.3">
      <c r="BS3822" s="32" t="str">
        <f>IF(Kiadasi_kiseroiv!$K$2=BT3822,BV3822,"")</f>
        <v/>
      </c>
      <c r="BT3822" s="34" t="str">
        <f t="shared" si="1084"/>
        <v/>
      </c>
      <c r="BU3822" s="32" t="str">
        <f t="shared" si="1085"/>
        <v/>
      </c>
      <c r="BV3822" s="32" t="str">
        <f t="shared" si="1086"/>
        <v/>
      </c>
      <c r="BW3822" s="32" t="str">
        <f t="shared" si="1087"/>
        <v/>
      </c>
      <c r="BX3822" s="32" t="str">
        <f t="shared" si="1088"/>
        <v/>
      </c>
      <c r="BY3822" s="32" t="str">
        <f t="shared" si="1089"/>
        <v/>
      </c>
      <c r="BZ3822" s="32" t="str">
        <f t="shared" si="1090"/>
        <v/>
      </c>
      <c r="CA3822" s="32" t="str">
        <f t="shared" si="1091"/>
        <v/>
      </c>
      <c r="CB3822" s="33">
        <f>IF(COUNTIF($CD$7:CD3822,CD3822)=1,CD3822,CD3822+COUNTIF($CD$6:CD3821,CD3822))</f>
        <v>58968</v>
      </c>
      <c r="CC3822" s="34">
        <f t="shared" si="1092"/>
        <v>55153</v>
      </c>
      <c r="CD3822" s="32">
        <f t="shared" si="1093"/>
        <v>55153</v>
      </c>
      <c r="CE3822" s="32">
        <f t="shared" si="1094"/>
        <v>0</v>
      </c>
      <c r="CF3822" s="32">
        <f t="shared" si="1095"/>
        <v>0</v>
      </c>
      <c r="CG3822" s="32" t="str">
        <f t="shared" si="1096"/>
        <v/>
      </c>
      <c r="CH3822" s="32">
        <v>3817</v>
      </c>
      <c r="CI3822" s="32" t="s">
        <v>6</v>
      </c>
      <c r="CJ3822" s="32" t="str">
        <f t="shared" si="1097"/>
        <v/>
      </c>
      <c r="CK3822" s="32" t="str">
        <f t="shared" si="1098"/>
        <v/>
      </c>
      <c r="CL3822" s="32" t="str">
        <f t="shared" si="1099"/>
        <v/>
      </c>
      <c r="CM3822" s="32" t="str">
        <f t="shared" si="1100"/>
        <v/>
      </c>
      <c r="CN3822" s="32" t="str">
        <f t="shared" si="1101"/>
        <v/>
      </c>
    </row>
    <row r="3823" spans="71:92" x14ac:dyDescent="0.3">
      <c r="BS3823" s="32" t="str">
        <f>IF(Kiadasi_kiseroiv!$K$2=BT3823,BV3823,"")</f>
        <v/>
      </c>
      <c r="BT3823" s="34" t="str">
        <f t="shared" si="1084"/>
        <v/>
      </c>
      <c r="BU3823" s="32" t="str">
        <f t="shared" si="1085"/>
        <v/>
      </c>
      <c r="BV3823" s="32" t="str">
        <f t="shared" si="1086"/>
        <v/>
      </c>
      <c r="BW3823" s="32" t="str">
        <f t="shared" si="1087"/>
        <v/>
      </c>
      <c r="BX3823" s="32" t="str">
        <f t="shared" si="1088"/>
        <v/>
      </c>
      <c r="BY3823" s="32" t="str">
        <f t="shared" si="1089"/>
        <v/>
      </c>
      <c r="BZ3823" s="32" t="str">
        <f t="shared" si="1090"/>
        <v/>
      </c>
      <c r="CA3823" s="32" t="str">
        <f t="shared" si="1091"/>
        <v/>
      </c>
      <c r="CB3823" s="33">
        <f>IF(COUNTIF($CD$7:CD3823,CD3823)=1,CD3823,CD3823+COUNTIF($CD$6:CD3822,CD3823))</f>
        <v>58969</v>
      </c>
      <c r="CC3823" s="34">
        <f t="shared" si="1092"/>
        <v>55153</v>
      </c>
      <c r="CD3823" s="32">
        <f t="shared" si="1093"/>
        <v>55153</v>
      </c>
      <c r="CE3823" s="32">
        <f t="shared" si="1094"/>
        <v>0</v>
      </c>
      <c r="CF3823" s="32">
        <f t="shared" si="1095"/>
        <v>0</v>
      </c>
      <c r="CG3823" s="32" t="str">
        <f t="shared" si="1096"/>
        <v/>
      </c>
      <c r="CH3823" s="32">
        <v>3818</v>
      </c>
      <c r="CI3823" s="32" t="s">
        <v>6</v>
      </c>
      <c r="CJ3823" s="32" t="str">
        <f t="shared" si="1097"/>
        <v/>
      </c>
      <c r="CK3823" s="32" t="str">
        <f t="shared" si="1098"/>
        <v/>
      </c>
      <c r="CL3823" s="32" t="str">
        <f t="shared" si="1099"/>
        <v/>
      </c>
      <c r="CM3823" s="32" t="str">
        <f t="shared" si="1100"/>
        <v/>
      </c>
      <c r="CN3823" s="32" t="str">
        <f t="shared" si="1101"/>
        <v/>
      </c>
    </row>
    <row r="3824" spans="71:92" x14ac:dyDescent="0.3">
      <c r="BS3824" s="32" t="str">
        <f>IF(Kiadasi_kiseroiv!$K$2=BT3824,BV3824,"")</f>
        <v/>
      </c>
      <c r="BT3824" s="34" t="str">
        <f t="shared" si="1084"/>
        <v/>
      </c>
      <c r="BU3824" s="32" t="str">
        <f t="shared" si="1085"/>
        <v/>
      </c>
      <c r="BV3824" s="32" t="str">
        <f t="shared" si="1086"/>
        <v/>
      </c>
      <c r="BW3824" s="32" t="str">
        <f t="shared" si="1087"/>
        <v/>
      </c>
      <c r="BX3824" s="32" t="str">
        <f t="shared" si="1088"/>
        <v/>
      </c>
      <c r="BY3824" s="32" t="str">
        <f t="shared" si="1089"/>
        <v/>
      </c>
      <c r="BZ3824" s="32" t="str">
        <f t="shared" si="1090"/>
        <v/>
      </c>
      <c r="CA3824" s="32" t="str">
        <f t="shared" si="1091"/>
        <v/>
      </c>
      <c r="CB3824" s="33">
        <f>IF(COUNTIF($CD$7:CD3824,CD3824)=1,CD3824,CD3824+COUNTIF($CD$6:CD3823,CD3824))</f>
        <v>58970</v>
      </c>
      <c r="CC3824" s="34">
        <f t="shared" si="1092"/>
        <v>55153</v>
      </c>
      <c r="CD3824" s="32">
        <f t="shared" si="1093"/>
        <v>55153</v>
      </c>
      <c r="CE3824" s="32">
        <f t="shared" si="1094"/>
        <v>0</v>
      </c>
      <c r="CF3824" s="32">
        <f t="shared" si="1095"/>
        <v>0</v>
      </c>
      <c r="CG3824" s="32" t="str">
        <f t="shared" si="1096"/>
        <v/>
      </c>
      <c r="CH3824" s="32">
        <v>3819</v>
      </c>
      <c r="CI3824" s="32" t="s">
        <v>6</v>
      </c>
      <c r="CJ3824" s="32" t="str">
        <f t="shared" si="1097"/>
        <v/>
      </c>
      <c r="CK3824" s="32" t="str">
        <f t="shared" si="1098"/>
        <v/>
      </c>
      <c r="CL3824" s="32" t="str">
        <f t="shared" si="1099"/>
        <v/>
      </c>
      <c r="CM3824" s="32" t="str">
        <f t="shared" si="1100"/>
        <v/>
      </c>
      <c r="CN3824" s="32" t="str">
        <f t="shared" si="1101"/>
        <v/>
      </c>
    </row>
    <row r="3825" spans="71:92" x14ac:dyDescent="0.3">
      <c r="BS3825" s="32" t="str">
        <f>IF(Kiadasi_kiseroiv!$K$2=BT3825,BV3825,"")</f>
        <v/>
      </c>
      <c r="BT3825" s="34" t="str">
        <f t="shared" si="1084"/>
        <v/>
      </c>
      <c r="BU3825" s="32" t="str">
        <f t="shared" si="1085"/>
        <v/>
      </c>
      <c r="BV3825" s="32" t="str">
        <f t="shared" si="1086"/>
        <v/>
      </c>
      <c r="BW3825" s="32" t="str">
        <f t="shared" si="1087"/>
        <v/>
      </c>
      <c r="BX3825" s="32" t="str">
        <f t="shared" si="1088"/>
        <v/>
      </c>
      <c r="BY3825" s="32" t="str">
        <f t="shared" si="1089"/>
        <v/>
      </c>
      <c r="BZ3825" s="32" t="str">
        <f t="shared" si="1090"/>
        <v/>
      </c>
      <c r="CA3825" s="32" t="str">
        <f t="shared" si="1091"/>
        <v/>
      </c>
      <c r="CB3825" s="33">
        <f>IF(COUNTIF($CD$7:CD3825,CD3825)=1,CD3825,CD3825+COUNTIF($CD$6:CD3824,CD3825))</f>
        <v>58971</v>
      </c>
      <c r="CC3825" s="34">
        <f t="shared" si="1092"/>
        <v>55153</v>
      </c>
      <c r="CD3825" s="32">
        <f t="shared" si="1093"/>
        <v>55153</v>
      </c>
      <c r="CE3825" s="32">
        <f t="shared" si="1094"/>
        <v>0</v>
      </c>
      <c r="CF3825" s="32">
        <f t="shared" si="1095"/>
        <v>0</v>
      </c>
      <c r="CG3825" s="32" t="str">
        <f t="shared" si="1096"/>
        <v/>
      </c>
      <c r="CH3825" s="32">
        <v>3820</v>
      </c>
      <c r="CI3825" s="32" t="s">
        <v>6</v>
      </c>
      <c r="CJ3825" s="32" t="str">
        <f t="shared" si="1097"/>
        <v/>
      </c>
      <c r="CK3825" s="32" t="str">
        <f t="shared" si="1098"/>
        <v/>
      </c>
      <c r="CL3825" s="32" t="str">
        <f t="shared" si="1099"/>
        <v/>
      </c>
      <c r="CM3825" s="32" t="str">
        <f t="shared" si="1100"/>
        <v/>
      </c>
      <c r="CN3825" s="32" t="str">
        <f t="shared" si="1101"/>
        <v/>
      </c>
    </row>
    <row r="3826" spans="71:92" x14ac:dyDescent="0.3">
      <c r="BS3826" s="32" t="str">
        <f>IF(Kiadasi_kiseroiv!$K$2=BT3826,BV3826,"")</f>
        <v/>
      </c>
      <c r="BT3826" s="34" t="str">
        <f t="shared" si="1084"/>
        <v/>
      </c>
      <c r="BU3826" s="32" t="str">
        <f t="shared" si="1085"/>
        <v/>
      </c>
      <c r="BV3826" s="32" t="str">
        <f t="shared" si="1086"/>
        <v/>
      </c>
      <c r="BW3826" s="32" t="str">
        <f t="shared" si="1087"/>
        <v/>
      </c>
      <c r="BX3826" s="32" t="str">
        <f t="shared" si="1088"/>
        <v/>
      </c>
      <c r="BY3826" s="32" t="str">
        <f t="shared" si="1089"/>
        <v/>
      </c>
      <c r="BZ3826" s="32" t="str">
        <f t="shared" si="1090"/>
        <v/>
      </c>
      <c r="CA3826" s="32" t="str">
        <f t="shared" si="1091"/>
        <v/>
      </c>
      <c r="CB3826" s="33">
        <f>IF(COUNTIF($CD$7:CD3826,CD3826)=1,CD3826,CD3826+COUNTIF($CD$6:CD3825,CD3826))</f>
        <v>58972</v>
      </c>
      <c r="CC3826" s="34">
        <f t="shared" si="1092"/>
        <v>55153</v>
      </c>
      <c r="CD3826" s="32">
        <f t="shared" si="1093"/>
        <v>55153</v>
      </c>
      <c r="CE3826" s="32">
        <f t="shared" si="1094"/>
        <v>0</v>
      </c>
      <c r="CF3826" s="32">
        <f t="shared" si="1095"/>
        <v>0</v>
      </c>
      <c r="CG3826" s="32" t="str">
        <f t="shared" si="1096"/>
        <v/>
      </c>
      <c r="CH3826" s="32">
        <v>3821</v>
      </c>
      <c r="CI3826" s="32" t="s">
        <v>6</v>
      </c>
      <c r="CJ3826" s="32" t="str">
        <f t="shared" si="1097"/>
        <v/>
      </c>
      <c r="CK3826" s="32" t="str">
        <f t="shared" si="1098"/>
        <v/>
      </c>
      <c r="CL3826" s="32" t="str">
        <f t="shared" si="1099"/>
        <v/>
      </c>
      <c r="CM3826" s="32" t="str">
        <f t="shared" si="1100"/>
        <v/>
      </c>
      <c r="CN3826" s="32" t="str">
        <f t="shared" si="1101"/>
        <v/>
      </c>
    </row>
    <row r="3827" spans="71:92" x14ac:dyDescent="0.3">
      <c r="BS3827" s="32" t="str">
        <f>IF(Kiadasi_kiseroiv!$K$2=BT3827,BV3827,"")</f>
        <v/>
      </c>
      <c r="BT3827" s="34" t="str">
        <f t="shared" si="1084"/>
        <v/>
      </c>
      <c r="BU3827" s="32" t="str">
        <f t="shared" si="1085"/>
        <v/>
      </c>
      <c r="BV3827" s="32" t="str">
        <f t="shared" si="1086"/>
        <v/>
      </c>
      <c r="BW3827" s="32" t="str">
        <f t="shared" si="1087"/>
        <v/>
      </c>
      <c r="BX3827" s="32" t="str">
        <f t="shared" si="1088"/>
        <v/>
      </c>
      <c r="BY3827" s="32" t="str">
        <f t="shared" si="1089"/>
        <v/>
      </c>
      <c r="BZ3827" s="32" t="str">
        <f t="shared" si="1090"/>
        <v/>
      </c>
      <c r="CA3827" s="32" t="str">
        <f t="shared" si="1091"/>
        <v/>
      </c>
      <c r="CB3827" s="33">
        <f>IF(COUNTIF($CD$7:CD3827,CD3827)=1,CD3827,CD3827+COUNTIF($CD$6:CD3826,CD3827))</f>
        <v>58973</v>
      </c>
      <c r="CC3827" s="34">
        <f t="shared" si="1092"/>
        <v>55153</v>
      </c>
      <c r="CD3827" s="32">
        <f t="shared" si="1093"/>
        <v>55153</v>
      </c>
      <c r="CE3827" s="32">
        <f t="shared" si="1094"/>
        <v>0</v>
      </c>
      <c r="CF3827" s="32">
        <f t="shared" si="1095"/>
        <v>0</v>
      </c>
      <c r="CG3827" s="32" t="str">
        <f t="shared" si="1096"/>
        <v/>
      </c>
      <c r="CH3827" s="32">
        <v>3822</v>
      </c>
      <c r="CI3827" s="32" t="s">
        <v>6</v>
      </c>
      <c r="CJ3827" s="32" t="str">
        <f t="shared" si="1097"/>
        <v/>
      </c>
      <c r="CK3827" s="32" t="str">
        <f t="shared" si="1098"/>
        <v/>
      </c>
      <c r="CL3827" s="32" t="str">
        <f t="shared" si="1099"/>
        <v/>
      </c>
      <c r="CM3827" s="32" t="str">
        <f t="shared" si="1100"/>
        <v/>
      </c>
      <c r="CN3827" s="32" t="str">
        <f t="shared" si="1101"/>
        <v/>
      </c>
    </row>
    <row r="3828" spans="71:92" x14ac:dyDescent="0.3">
      <c r="BS3828" s="32" t="str">
        <f>IF(Kiadasi_kiseroiv!$K$2=BT3828,BV3828,"")</f>
        <v/>
      </c>
      <c r="BT3828" s="34" t="str">
        <f t="shared" si="1084"/>
        <v/>
      </c>
      <c r="BU3828" s="32" t="str">
        <f t="shared" si="1085"/>
        <v/>
      </c>
      <c r="BV3828" s="32" t="str">
        <f t="shared" si="1086"/>
        <v/>
      </c>
      <c r="BW3828" s="32" t="str">
        <f t="shared" si="1087"/>
        <v/>
      </c>
      <c r="BX3828" s="32" t="str">
        <f t="shared" si="1088"/>
        <v/>
      </c>
      <c r="BY3828" s="32" t="str">
        <f t="shared" si="1089"/>
        <v/>
      </c>
      <c r="BZ3828" s="32" t="str">
        <f t="shared" si="1090"/>
        <v/>
      </c>
      <c r="CA3828" s="32" t="str">
        <f t="shared" si="1091"/>
        <v/>
      </c>
      <c r="CB3828" s="33">
        <f>IF(COUNTIF($CD$7:CD3828,CD3828)=1,CD3828,CD3828+COUNTIF($CD$6:CD3827,CD3828))</f>
        <v>58974</v>
      </c>
      <c r="CC3828" s="34">
        <f t="shared" si="1092"/>
        <v>55153</v>
      </c>
      <c r="CD3828" s="32">
        <f t="shared" si="1093"/>
        <v>55153</v>
      </c>
      <c r="CE3828" s="32">
        <f t="shared" si="1094"/>
        <v>0</v>
      </c>
      <c r="CF3828" s="32">
        <f t="shared" si="1095"/>
        <v>0</v>
      </c>
      <c r="CG3828" s="32" t="str">
        <f t="shared" si="1096"/>
        <v/>
      </c>
      <c r="CH3828" s="32">
        <v>3823</v>
      </c>
      <c r="CI3828" s="32" t="s">
        <v>6</v>
      </c>
      <c r="CJ3828" s="32" t="str">
        <f t="shared" si="1097"/>
        <v/>
      </c>
      <c r="CK3828" s="32" t="str">
        <f t="shared" si="1098"/>
        <v/>
      </c>
      <c r="CL3828" s="32" t="str">
        <f t="shared" si="1099"/>
        <v/>
      </c>
      <c r="CM3828" s="32" t="str">
        <f t="shared" si="1100"/>
        <v/>
      </c>
      <c r="CN3828" s="32" t="str">
        <f t="shared" si="1101"/>
        <v/>
      </c>
    </row>
    <row r="3829" spans="71:92" x14ac:dyDescent="0.3">
      <c r="BS3829" s="32" t="str">
        <f>IF(Kiadasi_kiseroiv!$K$2=BT3829,BV3829,"")</f>
        <v/>
      </c>
      <c r="BT3829" s="34" t="str">
        <f t="shared" si="1084"/>
        <v/>
      </c>
      <c r="BU3829" s="32" t="str">
        <f t="shared" si="1085"/>
        <v/>
      </c>
      <c r="BV3829" s="32" t="str">
        <f t="shared" si="1086"/>
        <v/>
      </c>
      <c r="BW3829" s="32" t="str">
        <f t="shared" si="1087"/>
        <v/>
      </c>
      <c r="BX3829" s="32" t="str">
        <f t="shared" si="1088"/>
        <v/>
      </c>
      <c r="BY3829" s="32" t="str">
        <f t="shared" si="1089"/>
        <v/>
      </c>
      <c r="BZ3829" s="32" t="str">
        <f t="shared" si="1090"/>
        <v/>
      </c>
      <c r="CA3829" s="32" t="str">
        <f t="shared" si="1091"/>
        <v/>
      </c>
      <c r="CB3829" s="33">
        <f>IF(COUNTIF($CD$7:CD3829,CD3829)=1,CD3829,CD3829+COUNTIF($CD$6:CD3828,CD3829))</f>
        <v>58975</v>
      </c>
      <c r="CC3829" s="34">
        <f t="shared" si="1092"/>
        <v>55153</v>
      </c>
      <c r="CD3829" s="32">
        <f t="shared" si="1093"/>
        <v>55153</v>
      </c>
      <c r="CE3829" s="32">
        <f t="shared" si="1094"/>
        <v>0</v>
      </c>
      <c r="CF3829" s="32">
        <f t="shared" si="1095"/>
        <v>0</v>
      </c>
      <c r="CG3829" s="32" t="str">
        <f t="shared" si="1096"/>
        <v/>
      </c>
      <c r="CH3829" s="32">
        <v>3824</v>
      </c>
      <c r="CI3829" s="32" t="s">
        <v>6</v>
      </c>
      <c r="CJ3829" s="32" t="str">
        <f t="shared" si="1097"/>
        <v/>
      </c>
      <c r="CK3829" s="32" t="str">
        <f t="shared" si="1098"/>
        <v/>
      </c>
      <c r="CL3829" s="32" t="str">
        <f t="shared" si="1099"/>
        <v/>
      </c>
      <c r="CM3829" s="32" t="str">
        <f t="shared" si="1100"/>
        <v/>
      </c>
      <c r="CN3829" s="32" t="str">
        <f t="shared" si="1101"/>
        <v/>
      </c>
    </row>
    <row r="3830" spans="71:92" x14ac:dyDescent="0.3">
      <c r="BS3830" s="32" t="str">
        <f>IF(Kiadasi_kiseroiv!$K$2=BT3830,BV3830,"")</f>
        <v/>
      </c>
      <c r="BT3830" s="34" t="str">
        <f t="shared" si="1084"/>
        <v/>
      </c>
      <c r="BU3830" s="32" t="str">
        <f t="shared" si="1085"/>
        <v/>
      </c>
      <c r="BV3830" s="32" t="str">
        <f t="shared" si="1086"/>
        <v/>
      </c>
      <c r="BW3830" s="32" t="str">
        <f t="shared" si="1087"/>
        <v/>
      </c>
      <c r="BX3830" s="32" t="str">
        <f t="shared" si="1088"/>
        <v/>
      </c>
      <c r="BY3830" s="32" t="str">
        <f t="shared" si="1089"/>
        <v/>
      </c>
      <c r="BZ3830" s="32" t="str">
        <f t="shared" si="1090"/>
        <v/>
      </c>
      <c r="CA3830" s="32" t="str">
        <f t="shared" si="1091"/>
        <v/>
      </c>
      <c r="CB3830" s="33">
        <f>IF(COUNTIF($CD$7:CD3830,CD3830)=1,CD3830,CD3830+COUNTIF($CD$6:CD3829,CD3830))</f>
        <v>58976</v>
      </c>
      <c r="CC3830" s="34">
        <f t="shared" si="1092"/>
        <v>55153</v>
      </c>
      <c r="CD3830" s="32">
        <f t="shared" si="1093"/>
        <v>55153</v>
      </c>
      <c r="CE3830" s="32">
        <f t="shared" si="1094"/>
        <v>0</v>
      </c>
      <c r="CF3830" s="32">
        <f t="shared" si="1095"/>
        <v>0</v>
      </c>
      <c r="CG3830" s="32" t="str">
        <f t="shared" si="1096"/>
        <v/>
      </c>
      <c r="CH3830" s="32">
        <v>3825</v>
      </c>
      <c r="CI3830" s="32" t="s">
        <v>6</v>
      </c>
      <c r="CJ3830" s="32" t="str">
        <f t="shared" si="1097"/>
        <v/>
      </c>
      <c r="CK3830" s="32" t="str">
        <f t="shared" si="1098"/>
        <v/>
      </c>
      <c r="CL3830" s="32" t="str">
        <f t="shared" si="1099"/>
        <v/>
      </c>
      <c r="CM3830" s="32" t="str">
        <f t="shared" si="1100"/>
        <v/>
      </c>
      <c r="CN3830" s="32" t="str">
        <f t="shared" si="1101"/>
        <v/>
      </c>
    </row>
    <row r="3831" spans="71:92" x14ac:dyDescent="0.3">
      <c r="BS3831" s="32" t="str">
        <f>IF(Kiadasi_kiseroiv!$K$2=BT3831,BV3831,"")</f>
        <v/>
      </c>
      <c r="BT3831" s="34" t="str">
        <f t="shared" si="1084"/>
        <v/>
      </c>
      <c r="BU3831" s="32" t="str">
        <f t="shared" si="1085"/>
        <v/>
      </c>
      <c r="BV3831" s="32" t="str">
        <f t="shared" si="1086"/>
        <v/>
      </c>
      <c r="BW3831" s="32" t="str">
        <f t="shared" si="1087"/>
        <v/>
      </c>
      <c r="BX3831" s="32" t="str">
        <f t="shared" si="1088"/>
        <v/>
      </c>
      <c r="BY3831" s="32" t="str">
        <f t="shared" si="1089"/>
        <v/>
      </c>
      <c r="BZ3831" s="32" t="str">
        <f t="shared" si="1090"/>
        <v/>
      </c>
      <c r="CA3831" s="32" t="str">
        <f t="shared" si="1091"/>
        <v/>
      </c>
      <c r="CB3831" s="33">
        <f>IF(COUNTIF($CD$7:CD3831,CD3831)=1,CD3831,CD3831+COUNTIF($CD$6:CD3830,CD3831))</f>
        <v>58977</v>
      </c>
      <c r="CC3831" s="34">
        <f t="shared" si="1092"/>
        <v>55153</v>
      </c>
      <c r="CD3831" s="32">
        <f t="shared" si="1093"/>
        <v>55153</v>
      </c>
      <c r="CE3831" s="32">
        <f t="shared" si="1094"/>
        <v>0</v>
      </c>
      <c r="CF3831" s="32">
        <f t="shared" si="1095"/>
        <v>0</v>
      </c>
      <c r="CG3831" s="32" t="str">
        <f t="shared" si="1096"/>
        <v/>
      </c>
      <c r="CH3831" s="32">
        <v>3826</v>
      </c>
      <c r="CI3831" s="32" t="s">
        <v>6</v>
      </c>
      <c r="CJ3831" s="32" t="str">
        <f t="shared" si="1097"/>
        <v/>
      </c>
      <c r="CK3831" s="32" t="str">
        <f t="shared" si="1098"/>
        <v/>
      </c>
      <c r="CL3831" s="32" t="str">
        <f t="shared" si="1099"/>
        <v/>
      </c>
      <c r="CM3831" s="32" t="str">
        <f t="shared" si="1100"/>
        <v/>
      </c>
      <c r="CN3831" s="32" t="str">
        <f t="shared" si="1101"/>
        <v/>
      </c>
    </row>
    <row r="3832" spans="71:92" x14ac:dyDescent="0.3">
      <c r="BS3832" s="32" t="str">
        <f>IF(Kiadasi_kiseroiv!$K$2=BT3832,BV3832,"")</f>
        <v/>
      </c>
      <c r="BT3832" s="34" t="str">
        <f t="shared" si="1084"/>
        <v/>
      </c>
      <c r="BU3832" s="32" t="str">
        <f t="shared" si="1085"/>
        <v/>
      </c>
      <c r="BV3832" s="32" t="str">
        <f t="shared" si="1086"/>
        <v/>
      </c>
      <c r="BW3832" s="32" t="str">
        <f t="shared" si="1087"/>
        <v/>
      </c>
      <c r="BX3832" s="32" t="str">
        <f t="shared" si="1088"/>
        <v/>
      </c>
      <c r="BY3832" s="32" t="str">
        <f t="shared" si="1089"/>
        <v/>
      </c>
      <c r="BZ3832" s="32" t="str">
        <f t="shared" si="1090"/>
        <v/>
      </c>
      <c r="CA3832" s="32" t="str">
        <f t="shared" si="1091"/>
        <v/>
      </c>
      <c r="CB3832" s="33">
        <f>IF(COUNTIF($CD$7:CD3832,CD3832)=1,CD3832,CD3832+COUNTIF($CD$6:CD3831,CD3832))</f>
        <v>58978</v>
      </c>
      <c r="CC3832" s="34">
        <f t="shared" si="1092"/>
        <v>55153</v>
      </c>
      <c r="CD3832" s="32">
        <f t="shared" si="1093"/>
        <v>55153</v>
      </c>
      <c r="CE3832" s="32">
        <f t="shared" si="1094"/>
        <v>0</v>
      </c>
      <c r="CF3832" s="32">
        <f t="shared" si="1095"/>
        <v>0</v>
      </c>
      <c r="CG3832" s="32" t="str">
        <f t="shared" si="1096"/>
        <v/>
      </c>
      <c r="CH3832" s="32">
        <v>3827</v>
      </c>
      <c r="CI3832" s="32" t="s">
        <v>6</v>
      </c>
      <c r="CJ3832" s="32" t="str">
        <f t="shared" si="1097"/>
        <v/>
      </c>
      <c r="CK3832" s="32" t="str">
        <f t="shared" si="1098"/>
        <v/>
      </c>
      <c r="CL3832" s="32" t="str">
        <f t="shared" si="1099"/>
        <v/>
      </c>
      <c r="CM3832" s="32" t="str">
        <f t="shared" si="1100"/>
        <v/>
      </c>
      <c r="CN3832" s="32" t="str">
        <f t="shared" si="1101"/>
        <v/>
      </c>
    </row>
    <row r="3833" spans="71:92" x14ac:dyDescent="0.3">
      <c r="BS3833" s="32" t="str">
        <f>IF(Kiadasi_kiseroiv!$K$2=BT3833,BV3833,"")</f>
        <v/>
      </c>
      <c r="BT3833" s="34" t="str">
        <f t="shared" si="1084"/>
        <v/>
      </c>
      <c r="BU3833" s="32" t="str">
        <f t="shared" si="1085"/>
        <v/>
      </c>
      <c r="BV3833" s="32" t="str">
        <f t="shared" si="1086"/>
        <v/>
      </c>
      <c r="BW3833" s="32" t="str">
        <f t="shared" si="1087"/>
        <v/>
      </c>
      <c r="BX3833" s="32" t="str">
        <f t="shared" si="1088"/>
        <v/>
      </c>
      <c r="BY3833" s="32" t="str">
        <f t="shared" si="1089"/>
        <v/>
      </c>
      <c r="BZ3833" s="32" t="str">
        <f t="shared" si="1090"/>
        <v/>
      </c>
      <c r="CA3833" s="32" t="str">
        <f t="shared" si="1091"/>
        <v/>
      </c>
      <c r="CB3833" s="33">
        <f>IF(COUNTIF($CD$7:CD3833,CD3833)=1,CD3833,CD3833+COUNTIF($CD$6:CD3832,CD3833))</f>
        <v>58979</v>
      </c>
      <c r="CC3833" s="34">
        <f t="shared" si="1092"/>
        <v>55153</v>
      </c>
      <c r="CD3833" s="32">
        <f t="shared" si="1093"/>
        <v>55153</v>
      </c>
      <c r="CE3833" s="32">
        <f t="shared" si="1094"/>
        <v>0</v>
      </c>
      <c r="CF3833" s="32">
        <f t="shared" si="1095"/>
        <v>0</v>
      </c>
      <c r="CG3833" s="32" t="str">
        <f t="shared" si="1096"/>
        <v/>
      </c>
      <c r="CH3833" s="32">
        <v>3828</v>
      </c>
      <c r="CI3833" s="32" t="s">
        <v>6</v>
      </c>
      <c r="CJ3833" s="32" t="str">
        <f t="shared" si="1097"/>
        <v/>
      </c>
      <c r="CK3833" s="32" t="str">
        <f t="shared" si="1098"/>
        <v/>
      </c>
      <c r="CL3833" s="32" t="str">
        <f t="shared" si="1099"/>
        <v/>
      </c>
      <c r="CM3833" s="32" t="str">
        <f t="shared" si="1100"/>
        <v/>
      </c>
      <c r="CN3833" s="32" t="str">
        <f t="shared" si="1101"/>
        <v/>
      </c>
    </row>
    <row r="3834" spans="71:92" x14ac:dyDescent="0.3">
      <c r="BS3834" s="32" t="str">
        <f>IF(Kiadasi_kiseroiv!$K$2=BT3834,BV3834,"")</f>
        <v/>
      </c>
      <c r="BT3834" s="34" t="str">
        <f t="shared" si="1084"/>
        <v/>
      </c>
      <c r="BU3834" s="32" t="str">
        <f t="shared" si="1085"/>
        <v/>
      </c>
      <c r="BV3834" s="32" t="str">
        <f t="shared" si="1086"/>
        <v/>
      </c>
      <c r="BW3834" s="32" t="str">
        <f t="shared" si="1087"/>
        <v/>
      </c>
      <c r="BX3834" s="32" t="str">
        <f t="shared" si="1088"/>
        <v/>
      </c>
      <c r="BY3834" s="32" t="str">
        <f t="shared" si="1089"/>
        <v/>
      </c>
      <c r="BZ3834" s="32" t="str">
        <f t="shared" si="1090"/>
        <v/>
      </c>
      <c r="CA3834" s="32" t="str">
        <f t="shared" si="1091"/>
        <v/>
      </c>
      <c r="CB3834" s="33">
        <f>IF(COUNTIF($CD$7:CD3834,CD3834)=1,CD3834,CD3834+COUNTIF($CD$6:CD3833,CD3834))</f>
        <v>58980</v>
      </c>
      <c r="CC3834" s="34">
        <f t="shared" si="1092"/>
        <v>55153</v>
      </c>
      <c r="CD3834" s="32">
        <f t="shared" si="1093"/>
        <v>55153</v>
      </c>
      <c r="CE3834" s="32">
        <f t="shared" si="1094"/>
        <v>0</v>
      </c>
      <c r="CF3834" s="32">
        <f t="shared" si="1095"/>
        <v>0</v>
      </c>
      <c r="CG3834" s="32" t="str">
        <f t="shared" si="1096"/>
        <v/>
      </c>
      <c r="CH3834" s="32">
        <v>3829</v>
      </c>
      <c r="CI3834" s="32" t="s">
        <v>6</v>
      </c>
      <c r="CJ3834" s="32" t="str">
        <f t="shared" si="1097"/>
        <v/>
      </c>
      <c r="CK3834" s="32" t="str">
        <f t="shared" si="1098"/>
        <v/>
      </c>
      <c r="CL3834" s="32" t="str">
        <f t="shared" si="1099"/>
        <v/>
      </c>
      <c r="CM3834" s="32" t="str">
        <f t="shared" si="1100"/>
        <v/>
      </c>
      <c r="CN3834" s="32" t="str">
        <f t="shared" si="1101"/>
        <v/>
      </c>
    </row>
    <row r="3835" spans="71:92" x14ac:dyDescent="0.3">
      <c r="BS3835" s="32" t="str">
        <f>IF(Kiadasi_kiseroiv!$K$2=BT3835,BV3835,"")</f>
        <v/>
      </c>
      <c r="BT3835" s="34" t="str">
        <f t="shared" si="1084"/>
        <v/>
      </c>
      <c r="BU3835" s="32" t="str">
        <f t="shared" si="1085"/>
        <v/>
      </c>
      <c r="BV3835" s="32" t="str">
        <f t="shared" si="1086"/>
        <v/>
      </c>
      <c r="BW3835" s="32" t="str">
        <f t="shared" si="1087"/>
        <v/>
      </c>
      <c r="BX3835" s="32" t="str">
        <f t="shared" si="1088"/>
        <v/>
      </c>
      <c r="BY3835" s="32" t="str">
        <f t="shared" si="1089"/>
        <v/>
      </c>
      <c r="BZ3835" s="32" t="str">
        <f t="shared" si="1090"/>
        <v/>
      </c>
      <c r="CA3835" s="32" t="str">
        <f t="shared" si="1091"/>
        <v/>
      </c>
      <c r="CB3835" s="33">
        <f>IF(COUNTIF($CD$7:CD3835,CD3835)=1,CD3835,CD3835+COUNTIF($CD$6:CD3834,CD3835))</f>
        <v>58981</v>
      </c>
      <c r="CC3835" s="34">
        <f t="shared" si="1092"/>
        <v>55153</v>
      </c>
      <c r="CD3835" s="32">
        <f t="shared" si="1093"/>
        <v>55153</v>
      </c>
      <c r="CE3835" s="32">
        <f t="shared" si="1094"/>
        <v>0</v>
      </c>
      <c r="CF3835" s="32">
        <f t="shared" si="1095"/>
        <v>0</v>
      </c>
      <c r="CG3835" s="32" t="str">
        <f t="shared" si="1096"/>
        <v/>
      </c>
      <c r="CH3835" s="32">
        <v>3830</v>
      </c>
      <c r="CI3835" s="32" t="s">
        <v>6</v>
      </c>
      <c r="CJ3835" s="32" t="str">
        <f t="shared" si="1097"/>
        <v/>
      </c>
      <c r="CK3835" s="32" t="str">
        <f t="shared" si="1098"/>
        <v/>
      </c>
      <c r="CL3835" s="32" t="str">
        <f t="shared" si="1099"/>
        <v/>
      </c>
      <c r="CM3835" s="32" t="str">
        <f t="shared" si="1100"/>
        <v/>
      </c>
      <c r="CN3835" s="32" t="str">
        <f t="shared" si="1101"/>
        <v/>
      </c>
    </row>
    <row r="3836" spans="71:92" x14ac:dyDescent="0.3">
      <c r="BS3836" s="32" t="str">
        <f>IF(Kiadasi_kiseroiv!$K$2=BT3836,BV3836,"")</f>
        <v/>
      </c>
      <c r="BT3836" s="34" t="str">
        <f t="shared" si="1084"/>
        <v/>
      </c>
      <c r="BU3836" s="32" t="str">
        <f t="shared" si="1085"/>
        <v/>
      </c>
      <c r="BV3836" s="32" t="str">
        <f t="shared" si="1086"/>
        <v/>
      </c>
      <c r="BW3836" s="32" t="str">
        <f t="shared" si="1087"/>
        <v/>
      </c>
      <c r="BX3836" s="32" t="str">
        <f t="shared" si="1088"/>
        <v/>
      </c>
      <c r="BY3836" s="32" t="str">
        <f t="shared" si="1089"/>
        <v/>
      </c>
      <c r="BZ3836" s="32" t="str">
        <f t="shared" si="1090"/>
        <v/>
      </c>
      <c r="CA3836" s="32" t="str">
        <f t="shared" si="1091"/>
        <v/>
      </c>
      <c r="CB3836" s="33">
        <f>IF(COUNTIF($CD$7:CD3836,CD3836)=1,CD3836,CD3836+COUNTIF($CD$6:CD3835,CD3836))</f>
        <v>58982</v>
      </c>
      <c r="CC3836" s="34">
        <f t="shared" si="1092"/>
        <v>55153</v>
      </c>
      <c r="CD3836" s="32">
        <f t="shared" si="1093"/>
        <v>55153</v>
      </c>
      <c r="CE3836" s="32">
        <f t="shared" si="1094"/>
        <v>0</v>
      </c>
      <c r="CF3836" s="32">
        <f t="shared" si="1095"/>
        <v>0</v>
      </c>
      <c r="CG3836" s="32" t="str">
        <f t="shared" si="1096"/>
        <v/>
      </c>
      <c r="CH3836" s="32">
        <v>3831</v>
      </c>
      <c r="CI3836" s="32" t="s">
        <v>6</v>
      </c>
      <c r="CJ3836" s="32" t="str">
        <f t="shared" si="1097"/>
        <v/>
      </c>
      <c r="CK3836" s="32" t="str">
        <f t="shared" si="1098"/>
        <v/>
      </c>
      <c r="CL3836" s="32" t="str">
        <f t="shared" si="1099"/>
        <v/>
      </c>
      <c r="CM3836" s="32" t="str">
        <f t="shared" si="1100"/>
        <v/>
      </c>
      <c r="CN3836" s="32" t="str">
        <f t="shared" si="1101"/>
        <v/>
      </c>
    </row>
    <row r="3837" spans="71:92" x14ac:dyDescent="0.3">
      <c r="BS3837" s="32" t="str">
        <f>IF(Kiadasi_kiseroiv!$K$2=BT3837,BV3837,"")</f>
        <v/>
      </c>
      <c r="BT3837" s="34" t="str">
        <f t="shared" si="1084"/>
        <v/>
      </c>
      <c r="BU3837" s="32" t="str">
        <f t="shared" si="1085"/>
        <v/>
      </c>
      <c r="BV3837" s="32" t="str">
        <f t="shared" si="1086"/>
        <v/>
      </c>
      <c r="BW3837" s="32" t="str">
        <f t="shared" si="1087"/>
        <v/>
      </c>
      <c r="BX3837" s="32" t="str">
        <f t="shared" si="1088"/>
        <v/>
      </c>
      <c r="BY3837" s="32" t="str">
        <f t="shared" si="1089"/>
        <v/>
      </c>
      <c r="BZ3837" s="32" t="str">
        <f t="shared" si="1090"/>
        <v/>
      </c>
      <c r="CA3837" s="32" t="str">
        <f t="shared" si="1091"/>
        <v/>
      </c>
      <c r="CB3837" s="33">
        <f>IF(COUNTIF($CD$7:CD3837,CD3837)=1,CD3837,CD3837+COUNTIF($CD$6:CD3836,CD3837))</f>
        <v>58983</v>
      </c>
      <c r="CC3837" s="34">
        <f t="shared" si="1092"/>
        <v>55153</v>
      </c>
      <c r="CD3837" s="32">
        <f t="shared" si="1093"/>
        <v>55153</v>
      </c>
      <c r="CE3837" s="32">
        <f t="shared" si="1094"/>
        <v>0</v>
      </c>
      <c r="CF3837" s="32">
        <f t="shared" si="1095"/>
        <v>0</v>
      </c>
      <c r="CG3837" s="32" t="str">
        <f t="shared" si="1096"/>
        <v/>
      </c>
      <c r="CH3837" s="32">
        <v>3832</v>
      </c>
      <c r="CI3837" s="32" t="s">
        <v>6</v>
      </c>
      <c r="CJ3837" s="32" t="str">
        <f t="shared" si="1097"/>
        <v/>
      </c>
      <c r="CK3837" s="32" t="str">
        <f t="shared" si="1098"/>
        <v/>
      </c>
      <c r="CL3837" s="32" t="str">
        <f t="shared" si="1099"/>
        <v/>
      </c>
      <c r="CM3837" s="32" t="str">
        <f t="shared" si="1100"/>
        <v/>
      </c>
      <c r="CN3837" s="32" t="str">
        <f t="shared" si="1101"/>
        <v/>
      </c>
    </row>
    <row r="3838" spans="71:92" x14ac:dyDescent="0.3">
      <c r="BS3838" s="32" t="str">
        <f>IF(Kiadasi_kiseroiv!$K$2=BT3838,BV3838,"")</f>
        <v/>
      </c>
      <c r="BT3838" s="34" t="str">
        <f t="shared" si="1084"/>
        <v/>
      </c>
      <c r="BU3838" s="32" t="str">
        <f t="shared" si="1085"/>
        <v/>
      </c>
      <c r="BV3838" s="32" t="str">
        <f t="shared" si="1086"/>
        <v/>
      </c>
      <c r="BW3838" s="32" t="str">
        <f t="shared" si="1087"/>
        <v/>
      </c>
      <c r="BX3838" s="32" t="str">
        <f t="shared" si="1088"/>
        <v/>
      </c>
      <c r="BY3838" s="32" t="str">
        <f t="shared" si="1089"/>
        <v/>
      </c>
      <c r="BZ3838" s="32" t="str">
        <f t="shared" si="1090"/>
        <v/>
      </c>
      <c r="CA3838" s="32" t="str">
        <f t="shared" si="1091"/>
        <v/>
      </c>
      <c r="CB3838" s="33">
        <f>IF(COUNTIF($CD$7:CD3838,CD3838)=1,CD3838,CD3838+COUNTIF($CD$6:CD3837,CD3838))</f>
        <v>58984</v>
      </c>
      <c r="CC3838" s="34">
        <f t="shared" si="1092"/>
        <v>55153</v>
      </c>
      <c r="CD3838" s="32">
        <f t="shared" si="1093"/>
        <v>55153</v>
      </c>
      <c r="CE3838" s="32">
        <f t="shared" si="1094"/>
        <v>0</v>
      </c>
      <c r="CF3838" s="32">
        <f t="shared" si="1095"/>
        <v>0</v>
      </c>
      <c r="CG3838" s="32" t="str">
        <f t="shared" si="1096"/>
        <v/>
      </c>
      <c r="CH3838" s="32">
        <v>3833</v>
      </c>
      <c r="CI3838" s="32" t="s">
        <v>6</v>
      </c>
      <c r="CJ3838" s="32" t="str">
        <f t="shared" si="1097"/>
        <v/>
      </c>
      <c r="CK3838" s="32" t="str">
        <f t="shared" si="1098"/>
        <v/>
      </c>
      <c r="CL3838" s="32" t="str">
        <f t="shared" si="1099"/>
        <v/>
      </c>
      <c r="CM3838" s="32" t="str">
        <f t="shared" si="1100"/>
        <v/>
      </c>
      <c r="CN3838" s="32" t="str">
        <f t="shared" si="1101"/>
        <v/>
      </c>
    </row>
    <row r="3839" spans="71:92" x14ac:dyDescent="0.3">
      <c r="BS3839" s="32" t="str">
        <f>IF(Kiadasi_kiseroiv!$K$2=BT3839,BV3839,"")</f>
        <v/>
      </c>
      <c r="BT3839" s="34" t="str">
        <f t="shared" si="1084"/>
        <v/>
      </c>
      <c r="BU3839" s="32" t="str">
        <f t="shared" si="1085"/>
        <v/>
      </c>
      <c r="BV3839" s="32" t="str">
        <f t="shared" si="1086"/>
        <v/>
      </c>
      <c r="BW3839" s="32" t="str">
        <f t="shared" si="1087"/>
        <v/>
      </c>
      <c r="BX3839" s="32" t="str">
        <f t="shared" si="1088"/>
        <v/>
      </c>
      <c r="BY3839" s="32" t="str">
        <f t="shared" si="1089"/>
        <v/>
      </c>
      <c r="BZ3839" s="32" t="str">
        <f t="shared" si="1090"/>
        <v/>
      </c>
      <c r="CA3839" s="32" t="str">
        <f t="shared" si="1091"/>
        <v/>
      </c>
      <c r="CB3839" s="33">
        <f>IF(COUNTIF($CD$7:CD3839,CD3839)=1,CD3839,CD3839+COUNTIF($CD$6:CD3838,CD3839))</f>
        <v>58985</v>
      </c>
      <c r="CC3839" s="34">
        <f t="shared" si="1092"/>
        <v>55153</v>
      </c>
      <c r="CD3839" s="32">
        <f t="shared" si="1093"/>
        <v>55153</v>
      </c>
      <c r="CE3839" s="32">
        <f t="shared" si="1094"/>
        <v>0</v>
      </c>
      <c r="CF3839" s="32">
        <f t="shared" si="1095"/>
        <v>0</v>
      </c>
      <c r="CG3839" s="32" t="str">
        <f t="shared" si="1096"/>
        <v/>
      </c>
      <c r="CH3839" s="32">
        <v>3834</v>
      </c>
      <c r="CI3839" s="32" t="s">
        <v>6</v>
      </c>
      <c r="CJ3839" s="32" t="str">
        <f t="shared" si="1097"/>
        <v/>
      </c>
      <c r="CK3839" s="32" t="str">
        <f t="shared" si="1098"/>
        <v/>
      </c>
      <c r="CL3839" s="32" t="str">
        <f t="shared" si="1099"/>
        <v/>
      </c>
      <c r="CM3839" s="32" t="str">
        <f t="shared" si="1100"/>
        <v/>
      </c>
      <c r="CN3839" s="32" t="str">
        <f t="shared" si="1101"/>
        <v/>
      </c>
    </row>
    <row r="3840" spans="71:92" x14ac:dyDescent="0.3">
      <c r="BS3840" s="32" t="str">
        <f>IF(Kiadasi_kiseroiv!$K$2=BT3840,BV3840,"")</f>
        <v/>
      </c>
      <c r="BT3840" s="34" t="str">
        <f t="shared" si="1084"/>
        <v/>
      </c>
      <c r="BU3840" s="32" t="str">
        <f t="shared" si="1085"/>
        <v/>
      </c>
      <c r="BV3840" s="32" t="str">
        <f t="shared" si="1086"/>
        <v/>
      </c>
      <c r="BW3840" s="32" t="str">
        <f t="shared" si="1087"/>
        <v/>
      </c>
      <c r="BX3840" s="32" t="str">
        <f t="shared" si="1088"/>
        <v/>
      </c>
      <c r="BY3840" s="32" t="str">
        <f t="shared" si="1089"/>
        <v/>
      </c>
      <c r="BZ3840" s="32" t="str">
        <f t="shared" si="1090"/>
        <v/>
      </c>
      <c r="CA3840" s="32" t="str">
        <f t="shared" si="1091"/>
        <v/>
      </c>
      <c r="CB3840" s="33">
        <f>IF(COUNTIF($CD$7:CD3840,CD3840)=1,CD3840,CD3840+COUNTIF($CD$6:CD3839,CD3840))</f>
        <v>58986</v>
      </c>
      <c r="CC3840" s="34">
        <f t="shared" si="1092"/>
        <v>55153</v>
      </c>
      <c r="CD3840" s="32">
        <f t="shared" si="1093"/>
        <v>55153</v>
      </c>
      <c r="CE3840" s="32">
        <f t="shared" si="1094"/>
        <v>0</v>
      </c>
      <c r="CF3840" s="32">
        <f t="shared" si="1095"/>
        <v>0</v>
      </c>
      <c r="CG3840" s="32" t="str">
        <f t="shared" si="1096"/>
        <v/>
      </c>
      <c r="CH3840" s="32">
        <v>3835</v>
      </c>
      <c r="CI3840" s="32" t="s">
        <v>6</v>
      </c>
      <c r="CJ3840" s="32" t="str">
        <f t="shared" si="1097"/>
        <v/>
      </c>
      <c r="CK3840" s="32" t="str">
        <f t="shared" si="1098"/>
        <v/>
      </c>
      <c r="CL3840" s="32" t="str">
        <f t="shared" si="1099"/>
        <v/>
      </c>
      <c r="CM3840" s="32" t="str">
        <f t="shared" si="1100"/>
        <v/>
      </c>
      <c r="CN3840" s="32" t="str">
        <f t="shared" si="1101"/>
        <v/>
      </c>
    </row>
    <row r="3841" spans="71:92" x14ac:dyDescent="0.3">
      <c r="BS3841" s="32" t="str">
        <f>IF(Kiadasi_kiseroiv!$K$2=BT3841,BV3841,"")</f>
        <v/>
      </c>
      <c r="BT3841" s="34" t="str">
        <f t="shared" si="1084"/>
        <v/>
      </c>
      <c r="BU3841" s="32" t="str">
        <f t="shared" si="1085"/>
        <v/>
      </c>
      <c r="BV3841" s="32" t="str">
        <f t="shared" si="1086"/>
        <v/>
      </c>
      <c r="BW3841" s="32" t="str">
        <f t="shared" si="1087"/>
        <v/>
      </c>
      <c r="BX3841" s="32" t="str">
        <f t="shared" si="1088"/>
        <v/>
      </c>
      <c r="BY3841" s="32" t="str">
        <f t="shared" si="1089"/>
        <v/>
      </c>
      <c r="BZ3841" s="32" t="str">
        <f t="shared" si="1090"/>
        <v/>
      </c>
      <c r="CA3841" s="32" t="str">
        <f t="shared" si="1091"/>
        <v/>
      </c>
      <c r="CB3841" s="33">
        <f>IF(COUNTIF($CD$7:CD3841,CD3841)=1,CD3841,CD3841+COUNTIF($CD$6:CD3840,CD3841))</f>
        <v>58987</v>
      </c>
      <c r="CC3841" s="34">
        <f t="shared" si="1092"/>
        <v>55153</v>
      </c>
      <c r="CD3841" s="32">
        <f t="shared" si="1093"/>
        <v>55153</v>
      </c>
      <c r="CE3841" s="32">
        <f t="shared" si="1094"/>
        <v>0</v>
      </c>
      <c r="CF3841" s="32">
        <f t="shared" si="1095"/>
        <v>0</v>
      </c>
      <c r="CG3841" s="32" t="str">
        <f t="shared" si="1096"/>
        <v/>
      </c>
      <c r="CH3841" s="32">
        <v>3836</v>
      </c>
      <c r="CI3841" s="32" t="s">
        <v>6</v>
      </c>
      <c r="CJ3841" s="32" t="str">
        <f t="shared" si="1097"/>
        <v/>
      </c>
      <c r="CK3841" s="32" t="str">
        <f t="shared" si="1098"/>
        <v/>
      </c>
      <c r="CL3841" s="32" t="str">
        <f t="shared" si="1099"/>
        <v/>
      </c>
      <c r="CM3841" s="32" t="str">
        <f t="shared" si="1100"/>
        <v/>
      </c>
      <c r="CN3841" s="32" t="str">
        <f t="shared" si="1101"/>
        <v/>
      </c>
    </row>
    <row r="3842" spans="71:92" x14ac:dyDescent="0.3">
      <c r="BS3842" s="32" t="str">
        <f>IF(Kiadasi_kiseroiv!$K$2=BT3842,BV3842,"")</f>
        <v/>
      </c>
      <c r="BT3842" s="34" t="str">
        <f t="shared" si="1084"/>
        <v/>
      </c>
      <c r="BU3842" s="32" t="str">
        <f t="shared" si="1085"/>
        <v/>
      </c>
      <c r="BV3842" s="32" t="str">
        <f t="shared" si="1086"/>
        <v/>
      </c>
      <c r="BW3842" s="32" t="str">
        <f t="shared" si="1087"/>
        <v/>
      </c>
      <c r="BX3842" s="32" t="str">
        <f t="shared" si="1088"/>
        <v/>
      </c>
      <c r="BY3842" s="32" t="str">
        <f t="shared" si="1089"/>
        <v/>
      </c>
      <c r="BZ3842" s="32" t="str">
        <f t="shared" si="1090"/>
        <v/>
      </c>
      <c r="CA3842" s="32" t="str">
        <f t="shared" si="1091"/>
        <v/>
      </c>
      <c r="CB3842" s="33">
        <f>IF(COUNTIF($CD$7:CD3842,CD3842)=1,CD3842,CD3842+COUNTIF($CD$6:CD3841,CD3842))</f>
        <v>58988</v>
      </c>
      <c r="CC3842" s="34">
        <f t="shared" si="1092"/>
        <v>55153</v>
      </c>
      <c r="CD3842" s="32">
        <f t="shared" si="1093"/>
        <v>55153</v>
      </c>
      <c r="CE3842" s="32">
        <f t="shared" si="1094"/>
        <v>0</v>
      </c>
      <c r="CF3842" s="32">
        <f t="shared" si="1095"/>
        <v>0</v>
      </c>
      <c r="CG3842" s="32" t="str">
        <f t="shared" si="1096"/>
        <v/>
      </c>
      <c r="CH3842" s="32">
        <v>3837</v>
      </c>
      <c r="CI3842" s="32" t="s">
        <v>6</v>
      </c>
      <c r="CJ3842" s="32" t="str">
        <f t="shared" si="1097"/>
        <v/>
      </c>
      <c r="CK3842" s="32" t="str">
        <f t="shared" si="1098"/>
        <v/>
      </c>
      <c r="CL3842" s="32" t="str">
        <f t="shared" si="1099"/>
        <v/>
      </c>
      <c r="CM3842" s="32" t="str">
        <f t="shared" si="1100"/>
        <v/>
      </c>
      <c r="CN3842" s="32" t="str">
        <f t="shared" si="1101"/>
        <v/>
      </c>
    </row>
    <row r="3843" spans="71:92" x14ac:dyDescent="0.3">
      <c r="BS3843" s="32" t="str">
        <f>IF(Kiadasi_kiseroiv!$K$2=BT3843,BV3843,"")</f>
        <v/>
      </c>
      <c r="BT3843" s="34" t="str">
        <f t="shared" si="1084"/>
        <v/>
      </c>
      <c r="BU3843" s="32" t="str">
        <f t="shared" si="1085"/>
        <v/>
      </c>
      <c r="BV3843" s="32" t="str">
        <f t="shared" si="1086"/>
        <v/>
      </c>
      <c r="BW3843" s="32" t="str">
        <f t="shared" si="1087"/>
        <v/>
      </c>
      <c r="BX3843" s="32" t="str">
        <f t="shared" si="1088"/>
        <v/>
      </c>
      <c r="BY3843" s="32" t="str">
        <f t="shared" si="1089"/>
        <v/>
      </c>
      <c r="BZ3843" s="32" t="str">
        <f t="shared" si="1090"/>
        <v/>
      </c>
      <c r="CA3843" s="32" t="str">
        <f t="shared" si="1091"/>
        <v/>
      </c>
      <c r="CB3843" s="33">
        <f>IF(COUNTIF($CD$7:CD3843,CD3843)=1,CD3843,CD3843+COUNTIF($CD$6:CD3842,CD3843))</f>
        <v>58989</v>
      </c>
      <c r="CC3843" s="34">
        <f t="shared" si="1092"/>
        <v>55153</v>
      </c>
      <c r="CD3843" s="32">
        <f t="shared" si="1093"/>
        <v>55153</v>
      </c>
      <c r="CE3843" s="32">
        <f t="shared" si="1094"/>
        <v>0</v>
      </c>
      <c r="CF3843" s="32">
        <f t="shared" si="1095"/>
        <v>0</v>
      </c>
      <c r="CG3843" s="32" t="str">
        <f t="shared" si="1096"/>
        <v/>
      </c>
      <c r="CH3843" s="32">
        <v>3838</v>
      </c>
      <c r="CI3843" s="32" t="s">
        <v>6</v>
      </c>
      <c r="CJ3843" s="32" t="str">
        <f t="shared" si="1097"/>
        <v/>
      </c>
      <c r="CK3843" s="32" t="str">
        <f t="shared" si="1098"/>
        <v/>
      </c>
      <c r="CL3843" s="32" t="str">
        <f t="shared" si="1099"/>
        <v/>
      </c>
      <c r="CM3843" s="32" t="str">
        <f t="shared" si="1100"/>
        <v/>
      </c>
      <c r="CN3843" s="32" t="str">
        <f t="shared" si="1101"/>
        <v/>
      </c>
    </row>
    <row r="3844" spans="71:92" x14ac:dyDescent="0.3">
      <c r="BS3844" s="32" t="str">
        <f>IF(Kiadasi_kiseroiv!$K$2=BT3844,BV3844,"")</f>
        <v/>
      </c>
      <c r="BT3844" s="34" t="str">
        <f t="shared" si="1084"/>
        <v/>
      </c>
      <c r="BU3844" s="32" t="str">
        <f t="shared" si="1085"/>
        <v/>
      </c>
      <c r="BV3844" s="32" t="str">
        <f t="shared" si="1086"/>
        <v/>
      </c>
      <c r="BW3844" s="32" t="str">
        <f t="shared" si="1087"/>
        <v/>
      </c>
      <c r="BX3844" s="32" t="str">
        <f t="shared" si="1088"/>
        <v/>
      </c>
      <c r="BY3844" s="32" t="str">
        <f t="shared" si="1089"/>
        <v/>
      </c>
      <c r="BZ3844" s="32" t="str">
        <f t="shared" si="1090"/>
        <v/>
      </c>
      <c r="CA3844" s="32" t="str">
        <f t="shared" si="1091"/>
        <v/>
      </c>
      <c r="CB3844" s="33">
        <f>IF(COUNTIF($CD$7:CD3844,CD3844)=1,CD3844,CD3844+COUNTIF($CD$6:CD3843,CD3844))</f>
        <v>58990</v>
      </c>
      <c r="CC3844" s="34">
        <f t="shared" si="1092"/>
        <v>55153</v>
      </c>
      <c r="CD3844" s="32">
        <f t="shared" si="1093"/>
        <v>55153</v>
      </c>
      <c r="CE3844" s="32">
        <f t="shared" si="1094"/>
        <v>0</v>
      </c>
      <c r="CF3844" s="32">
        <f t="shared" si="1095"/>
        <v>0</v>
      </c>
      <c r="CG3844" s="32" t="str">
        <f t="shared" si="1096"/>
        <v/>
      </c>
      <c r="CH3844" s="32">
        <v>3839</v>
      </c>
      <c r="CI3844" s="32" t="s">
        <v>6</v>
      </c>
      <c r="CJ3844" s="32" t="str">
        <f t="shared" si="1097"/>
        <v/>
      </c>
      <c r="CK3844" s="32" t="str">
        <f t="shared" si="1098"/>
        <v/>
      </c>
      <c r="CL3844" s="32" t="str">
        <f t="shared" si="1099"/>
        <v/>
      </c>
      <c r="CM3844" s="32" t="str">
        <f t="shared" si="1100"/>
        <v/>
      </c>
      <c r="CN3844" s="32" t="str">
        <f t="shared" si="1101"/>
        <v/>
      </c>
    </row>
    <row r="3845" spans="71:92" x14ac:dyDescent="0.3">
      <c r="BS3845" s="32" t="str">
        <f>IF(Kiadasi_kiseroiv!$K$2=BT3845,BV3845,"")</f>
        <v/>
      </c>
      <c r="BT3845" s="34" t="str">
        <f t="shared" si="1084"/>
        <v/>
      </c>
      <c r="BU3845" s="32" t="str">
        <f t="shared" si="1085"/>
        <v/>
      </c>
      <c r="BV3845" s="32" t="str">
        <f t="shared" si="1086"/>
        <v/>
      </c>
      <c r="BW3845" s="32" t="str">
        <f t="shared" si="1087"/>
        <v/>
      </c>
      <c r="BX3845" s="32" t="str">
        <f t="shared" si="1088"/>
        <v/>
      </c>
      <c r="BY3845" s="32" t="str">
        <f t="shared" si="1089"/>
        <v/>
      </c>
      <c r="BZ3845" s="32" t="str">
        <f t="shared" si="1090"/>
        <v/>
      </c>
      <c r="CA3845" s="32" t="str">
        <f t="shared" si="1091"/>
        <v/>
      </c>
      <c r="CB3845" s="33">
        <f>IF(COUNTIF($CD$7:CD3845,CD3845)=1,CD3845,CD3845+COUNTIF($CD$6:CD3844,CD3845))</f>
        <v>58991</v>
      </c>
      <c r="CC3845" s="34">
        <f t="shared" si="1092"/>
        <v>55153</v>
      </c>
      <c r="CD3845" s="32">
        <f t="shared" si="1093"/>
        <v>55153</v>
      </c>
      <c r="CE3845" s="32">
        <f t="shared" si="1094"/>
        <v>0</v>
      </c>
      <c r="CF3845" s="32">
        <f t="shared" si="1095"/>
        <v>0</v>
      </c>
      <c r="CG3845" s="32" t="str">
        <f t="shared" si="1096"/>
        <v/>
      </c>
      <c r="CH3845" s="32">
        <v>3840</v>
      </c>
      <c r="CI3845" s="32" t="s">
        <v>6</v>
      </c>
      <c r="CJ3845" s="32" t="str">
        <f t="shared" si="1097"/>
        <v/>
      </c>
      <c r="CK3845" s="32" t="str">
        <f t="shared" si="1098"/>
        <v/>
      </c>
      <c r="CL3845" s="32" t="str">
        <f t="shared" si="1099"/>
        <v/>
      </c>
      <c r="CM3845" s="32" t="str">
        <f t="shared" si="1100"/>
        <v/>
      </c>
      <c r="CN3845" s="32" t="str">
        <f t="shared" si="1101"/>
        <v/>
      </c>
    </row>
    <row r="3846" spans="71:92" x14ac:dyDescent="0.3">
      <c r="BS3846" s="32" t="str">
        <f>IF(Kiadasi_kiseroiv!$K$2=BT3846,BV3846,"")</f>
        <v/>
      </c>
      <c r="BT3846" s="34" t="str">
        <f t="shared" si="1084"/>
        <v/>
      </c>
      <c r="BU3846" s="32" t="str">
        <f t="shared" si="1085"/>
        <v/>
      </c>
      <c r="BV3846" s="32" t="str">
        <f t="shared" si="1086"/>
        <v/>
      </c>
      <c r="BW3846" s="32" t="str">
        <f t="shared" si="1087"/>
        <v/>
      </c>
      <c r="BX3846" s="32" t="str">
        <f t="shared" si="1088"/>
        <v/>
      </c>
      <c r="BY3846" s="32" t="str">
        <f t="shared" si="1089"/>
        <v/>
      </c>
      <c r="BZ3846" s="32" t="str">
        <f t="shared" si="1090"/>
        <v/>
      </c>
      <c r="CA3846" s="32" t="str">
        <f t="shared" si="1091"/>
        <v/>
      </c>
      <c r="CB3846" s="33">
        <f>IF(COUNTIF($CD$7:CD3846,CD3846)=1,CD3846,CD3846+COUNTIF($CD$6:CD3845,CD3846))</f>
        <v>58992</v>
      </c>
      <c r="CC3846" s="34">
        <f t="shared" si="1092"/>
        <v>55153</v>
      </c>
      <c r="CD3846" s="32">
        <f t="shared" si="1093"/>
        <v>55153</v>
      </c>
      <c r="CE3846" s="32">
        <f t="shared" si="1094"/>
        <v>0</v>
      </c>
      <c r="CF3846" s="32">
        <f t="shared" si="1095"/>
        <v>0</v>
      </c>
      <c r="CG3846" s="32" t="str">
        <f t="shared" si="1096"/>
        <v/>
      </c>
      <c r="CH3846" s="32">
        <v>3841</v>
      </c>
      <c r="CI3846" s="32" t="s">
        <v>6</v>
      </c>
      <c r="CJ3846" s="32" t="str">
        <f t="shared" si="1097"/>
        <v/>
      </c>
      <c r="CK3846" s="32" t="str">
        <f t="shared" si="1098"/>
        <v/>
      </c>
      <c r="CL3846" s="32" t="str">
        <f t="shared" si="1099"/>
        <v/>
      </c>
      <c r="CM3846" s="32" t="str">
        <f t="shared" si="1100"/>
        <v/>
      </c>
      <c r="CN3846" s="32" t="str">
        <f t="shared" si="1101"/>
        <v/>
      </c>
    </row>
    <row r="3847" spans="71:92" x14ac:dyDescent="0.3">
      <c r="BS3847" s="32" t="str">
        <f>IF(Kiadasi_kiseroiv!$K$2=BT3847,BV3847,"")</f>
        <v/>
      </c>
      <c r="BT3847" s="34" t="str">
        <f t="shared" si="1084"/>
        <v/>
      </c>
      <c r="BU3847" s="32" t="str">
        <f t="shared" si="1085"/>
        <v/>
      </c>
      <c r="BV3847" s="32" t="str">
        <f t="shared" si="1086"/>
        <v/>
      </c>
      <c r="BW3847" s="32" t="str">
        <f t="shared" si="1087"/>
        <v/>
      </c>
      <c r="BX3847" s="32" t="str">
        <f t="shared" si="1088"/>
        <v/>
      </c>
      <c r="BY3847" s="32" t="str">
        <f t="shared" si="1089"/>
        <v/>
      </c>
      <c r="BZ3847" s="32" t="str">
        <f t="shared" si="1090"/>
        <v/>
      </c>
      <c r="CA3847" s="32" t="str">
        <f t="shared" si="1091"/>
        <v/>
      </c>
      <c r="CB3847" s="33">
        <f>IF(COUNTIF($CD$7:CD3847,CD3847)=1,CD3847,CD3847+COUNTIF($CD$6:CD3846,CD3847))</f>
        <v>58993</v>
      </c>
      <c r="CC3847" s="34">
        <f t="shared" si="1092"/>
        <v>55153</v>
      </c>
      <c r="CD3847" s="32">
        <f t="shared" si="1093"/>
        <v>55153</v>
      </c>
      <c r="CE3847" s="32">
        <f t="shared" si="1094"/>
        <v>0</v>
      </c>
      <c r="CF3847" s="32">
        <f t="shared" si="1095"/>
        <v>0</v>
      </c>
      <c r="CG3847" s="32" t="str">
        <f t="shared" si="1096"/>
        <v/>
      </c>
      <c r="CH3847" s="32">
        <v>3842</v>
      </c>
      <c r="CI3847" s="32" t="s">
        <v>6</v>
      </c>
      <c r="CJ3847" s="32" t="str">
        <f t="shared" si="1097"/>
        <v/>
      </c>
      <c r="CK3847" s="32" t="str">
        <f t="shared" si="1098"/>
        <v/>
      </c>
      <c r="CL3847" s="32" t="str">
        <f t="shared" si="1099"/>
        <v/>
      </c>
      <c r="CM3847" s="32" t="str">
        <f t="shared" si="1100"/>
        <v/>
      </c>
      <c r="CN3847" s="32" t="str">
        <f t="shared" si="1101"/>
        <v/>
      </c>
    </row>
    <row r="3848" spans="71:92" x14ac:dyDescent="0.3">
      <c r="BS3848" s="32" t="str">
        <f>IF(Kiadasi_kiseroiv!$K$2=BT3848,BV3848,"")</f>
        <v/>
      </c>
      <c r="BT3848" s="34" t="str">
        <f t="shared" si="1084"/>
        <v/>
      </c>
      <c r="BU3848" s="32" t="str">
        <f t="shared" si="1085"/>
        <v/>
      </c>
      <c r="BV3848" s="32" t="str">
        <f t="shared" si="1086"/>
        <v/>
      </c>
      <c r="BW3848" s="32" t="str">
        <f t="shared" si="1087"/>
        <v/>
      </c>
      <c r="BX3848" s="32" t="str">
        <f t="shared" si="1088"/>
        <v/>
      </c>
      <c r="BY3848" s="32" t="str">
        <f t="shared" si="1089"/>
        <v/>
      </c>
      <c r="BZ3848" s="32" t="str">
        <f t="shared" si="1090"/>
        <v/>
      </c>
      <c r="CA3848" s="32" t="str">
        <f t="shared" si="1091"/>
        <v/>
      </c>
      <c r="CB3848" s="33">
        <f>IF(COUNTIF($CD$7:CD3848,CD3848)=1,CD3848,CD3848+COUNTIF($CD$6:CD3847,CD3848))</f>
        <v>58994</v>
      </c>
      <c r="CC3848" s="34">
        <f t="shared" si="1092"/>
        <v>55153</v>
      </c>
      <c r="CD3848" s="32">
        <f t="shared" si="1093"/>
        <v>55153</v>
      </c>
      <c r="CE3848" s="32">
        <f t="shared" si="1094"/>
        <v>0</v>
      </c>
      <c r="CF3848" s="32">
        <f t="shared" si="1095"/>
        <v>0</v>
      </c>
      <c r="CG3848" s="32" t="str">
        <f t="shared" si="1096"/>
        <v/>
      </c>
      <c r="CH3848" s="32">
        <v>3843</v>
      </c>
      <c r="CI3848" s="32" t="s">
        <v>6</v>
      </c>
      <c r="CJ3848" s="32" t="str">
        <f t="shared" si="1097"/>
        <v/>
      </c>
      <c r="CK3848" s="32" t="str">
        <f t="shared" si="1098"/>
        <v/>
      </c>
      <c r="CL3848" s="32" t="str">
        <f t="shared" si="1099"/>
        <v/>
      </c>
      <c r="CM3848" s="32" t="str">
        <f t="shared" si="1100"/>
        <v/>
      </c>
      <c r="CN3848" s="32" t="str">
        <f t="shared" si="1101"/>
        <v/>
      </c>
    </row>
    <row r="3849" spans="71:92" x14ac:dyDescent="0.3">
      <c r="BS3849" s="32" t="str">
        <f>IF(Kiadasi_kiseroiv!$K$2=BT3849,BV3849,"")</f>
        <v/>
      </c>
      <c r="BT3849" s="34" t="str">
        <f t="shared" si="1084"/>
        <v/>
      </c>
      <c r="BU3849" s="32" t="str">
        <f t="shared" si="1085"/>
        <v/>
      </c>
      <c r="BV3849" s="32" t="str">
        <f t="shared" si="1086"/>
        <v/>
      </c>
      <c r="BW3849" s="32" t="str">
        <f t="shared" si="1087"/>
        <v/>
      </c>
      <c r="BX3849" s="32" t="str">
        <f t="shared" si="1088"/>
        <v/>
      </c>
      <c r="BY3849" s="32" t="str">
        <f t="shared" si="1089"/>
        <v/>
      </c>
      <c r="BZ3849" s="32" t="str">
        <f t="shared" si="1090"/>
        <v/>
      </c>
      <c r="CA3849" s="32" t="str">
        <f t="shared" si="1091"/>
        <v/>
      </c>
      <c r="CB3849" s="33">
        <f>IF(COUNTIF($CD$7:CD3849,CD3849)=1,CD3849,CD3849+COUNTIF($CD$6:CD3848,CD3849))</f>
        <v>58995</v>
      </c>
      <c r="CC3849" s="34">
        <f t="shared" si="1092"/>
        <v>55153</v>
      </c>
      <c r="CD3849" s="32">
        <f t="shared" si="1093"/>
        <v>55153</v>
      </c>
      <c r="CE3849" s="32">
        <f t="shared" si="1094"/>
        <v>0</v>
      </c>
      <c r="CF3849" s="32">
        <f t="shared" si="1095"/>
        <v>0</v>
      </c>
      <c r="CG3849" s="32" t="str">
        <f t="shared" si="1096"/>
        <v/>
      </c>
      <c r="CH3849" s="32">
        <v>3844</v>
      </c>
      <c r="CI3849" s="32" t="s">
        <v>6</v>
      </c>
      <c r="CJ3849" s="32" t="str">
        <f t="shared" si="1097"/>
        <v/>
      </c>
      <c r="CK3849" s="32" t="str">
        <f t="shared" si="1098"/>
        <v/>
      </c>
      <c r="CL3849" s="32" t="str">
        <f t="shared" si="1099"/>
        <v/>
      </c>
      <c r="CM3849" s="32" t="str">
        <f t="shared" si="1100"/>
        <v/>
      </c>
      <c r="CN3849" s="32" t="str">
        <f t="shared" si="1101"/>
        <v/>
      </c>
    </row>
    <row r="3850" spans="71:92" x14ac:dyDescent="0.3">
      <c r="BS3850" s="32" t="str">
        <f>IF(Kiadasi_kiseroiv!$K$2=BT3850,BV3850,"")</f>
        <v/>
      </c>
      <c r="BT3850" s="34" t="str">
        <f t="shared" si="1084"/>
        <v/>
      </c>
      <c r="BU3850" s="32" t="str">
        <f t="shared" si="1085"/>
        <v/>
      </c>
      <c r="BV3850" s="32" t="str">
        <f t="shared" si="1086"/>
        <v/>
      </c>
      <c r="BW3850" s="32" t="str">
        <f t="shared" si="1087"/>
        <v/>
      </c>
      <c r="BX3850" s="32" t="str">
        <f t="shared" si="1088"/>
        <v/>
      </c>
      <c r="BY3850" s="32" t="str">
        <f t="shared" si="1089"/>
        <v/>
      </c>
      <c r="BZ3850" s="32" t="str">
        <f t="shared" si="1090"/>
        <v/>
      </c>
      <c r="CA3850" s="32" t="str">
        <f t="shared" si="1091"/>
        <v/>
      </c>
      <c r="CB3850" s="33">
        <f>IF(COUNTIF($CD$7:CD3850,CD3850)=1,CD3850,CD3850+COUNTIF($CD$6:CD3849,CD3850))</f>
        <v>58996</v>
      </c>
      <c r="CC3850" s="34">
        <f t="shared" si="1092"/>
        <v>55153</v>
      </c>
      <c r="CD3850" s="32">
        <f t="shared" si="1093"/>
        <v>55153</v>
      </c>
      <c r="CE3850" s="32">
        <f t="shared" si="1094"/>
        <v>0</v>
      </c>
      <c r="CF3850" s="32">
        <f t="shared" si="1095"/>
        <v>0</v>
      </c>
      <c r="CG3850" s="32" t="str">
        <f t="shared" si="1096"/>
        <v/>
      </c>
      <c r="CH3850" s="32">
        <v>3845</v>
      </c>
      <c r="CI3850" s="32" t="s">
        <v>6</v>
      </c>
      <c r="CJ3850" s="32" t="str">
        <f t="shared" si="1097"/>
        <v/>
      </c>
      <c r="CK3850" s="32" t="str">
        <f t="shared" si="1098"/>
        <v/>
      </c>
      <c r="CL3850" s="32" t="str">
        <f t="shared" si="1099"/>
        <v/>
      </c>
      <c r="CM3850" s="32" t="str">
        <f t="shared" si="1100"/>
        <v/>
      </c>
      <c r="CN3850" s="32" t="str">
        <f t="shared" si="1101"/>
        <v/>
      </c>
    </row>
    <row r="3851" spans="71:92" x14ac:dyDescent="0.3">
      <c r="BS3851" s="32" t="str">
        <f>IF(Kiadasi_kiseroiv!$K$2=BT3851,BV3851,"")</f>
        <v/>
      </c>
      <c r="BT3851" s="34" t="str">
        <f t="shared" si="1084"/>
        <v/>
      </c>
      <c r="BU3851" s="32" t="str">
        <f t="shared" si="1085"/>
        <v/>
      </c>
      <c r="BV3851" s="32" t="str">
        <f t="shared" si="1086"/>
        <v/>
      </c>
      <c r="BW3851" s="32" t="str">
        <f t="shared" si="1087"/>
        <v/>
      </c>
      <c r="BX3851" s="32" t="str">
        <f t="shared" si="1088"/>
        <v/>
      </c>
      <c r="BY3851" s="32" t="str">
        <f t="shared" si="1089"/>
        <v/>
      </c>
      <c r="BZ3851" s="32" t="str">
        <f t="shared" si="1090"/>
        <v/>
      </c>
      <c r="CA3851" s="32" t="str">
        <f t="shared" si="1091"/>
        <v/>
      </c>
      <c r="CB3851" s="33">
        <f>IF(COUNTIF($CD$7:CD3851,CD3851)=1,CD3851,CD3851+COUNTIF($CD$6:CD3850,CD3851))</f>
        <v>58997</v>
      </c>
      <c r="CC3851" s="34">
        <f t="shared" si="1092"/>
        <v>55153</v>
      </c>
      <c r="CD3851" s="32">
        <f t="shared" si="1093"/>
        <v>55153</v>
      </c>
      <c r="CE3851" s="32">
        <f t="shared" si="1094"/>
        <v>0</v>
      </c>
      <c r="CF3851" s="32">
        <f t="shared" si="1095"/>
        <v>0</v>
      </c>
      <c r="CG3851" s="32" t="str">
        <f t="shared" si="1096"/>
        <v/>
      </c>
      <c r="CH3851" s="32">
        <v>3846</v>
      </c>
      <c r="CI3851" s="32" t="s">
        <v>6</v>
      </c>
      <c r="CJ3851" s="32" t="str">
        <f t="shared" si="1097"/>
        <v/>
      </c>
      <c r="CK3851" s="32" t="str">
        <f t="shared" si="1098"/>
        <v/>
      </c>
      <c r="CL3851" s="32" t="str">
        <f t="shared" si="1099"/>
        <v/>
      </c>
      <c r="CM3851" s="32" t="str">
        <f t="shared" si="1100"/>
        <v/>
      </c>
      <c r="CN3851" s="32" t="str">
        <f t="shared" si="1101"/>
        <v/>
      </c>
    </row>
    <row r="3852" spans="71:92" x14ac:dyDescent="0.3">
      <c r="BS3852" s="32" t="str">
        <f>IF(Kiadasi_kiseroiv!$K$2=BT3852,BV3852,"")</f>
        <v/>
      </c>
      <c r="BT3852" s="34" t="str">
        <f t="shared" si="1084"/>
        <v/>
      </c>
      <c r="BU3852" s="32" t="str">
        <f t="shared" si="1085"/>
        <v/>
      </c>
      <c r="BV3852" s="32" t="str">
        <f t="shared" si="1086"/>
        <v/>
      </c>
      <c r="BW3852" s="32" t="str">
        <f t="shared" si="1087"/>
        <v/>
      </c>
      <c r="BX3852" s="32" t="str">
        <f t="shared" si="1088"/>
        <v/>
      </c>
      <c r="BY3852" s="32" t="str">
        <f t="shared" si="1089"/>
        <v/>
      </c>
      <c r="BZ3852" s="32" t="str">
        <f t="shared" si="1090"/>
        <v/>
      </c>
      <c r="CA3852" s="32" t="str">
        <f t="shared" si="1091"/>
        <v/>
      </c>
      <c r="CB3852" s="33">
        <f>IF(COUNTIF($CD$7:CD3852,CD3852)=1,CD3852,CD3852+COUNTIF($CD$6:CD3851,CD3852))</f>
        <v>58998</v>
      </c>
      <c r="CC3852" s="34">
        <f t="shared" si="1092"/>
        <v>55153</v>
      </c>
      <c r="CD3852" s="32">
        <f t="shared" si="1093"/>
        <v>55153</v>
      </c>
      <c r="CE3852" s="32">
        <f t="shared" si="1094"/>
        <v>0</v>
      </c>
      <c r="CF3852" s="32">
        <f t="shared" si="1095"/>
        <v>0</v>
      </c>
      <c r="CG3852" s="32" t="str">
        <f t="shared" si="1096"/>
        <v/>
      </c>
      <c r="CH3852" s="32">
        <v>3847</v>
      </c>
      <c r="CI3852" s="32" t="s">
        <v>6</v>
      </c>
      <c r="CJ3852" s="32" t="str">
        <f t="shared" si="1097"/>
        <v/>
      </c>
      <c r="CK3852" s="32" t="str">
        <f t="shared" si="1098"/>
        <v/>
      </c>
      <c r="CL3852" s="32" t="str">
        <f t="shared" si="1099"/>
        <v/>
      </c>
      <c r="CM3852" s="32" t="str">
        <f t="shared" si="1100"/>
        <v/>
      </c>
      <c r="CN3852" s="32" t="str">
        <f t="shared" si="1101"/>
        <v/>
      </c>
    </row>
    <row r="3853" spans="71:92" x14ac:dyDescent="0.3">
      <c r="BS3853" s="32" t="str">
        <f>IF(Kiadasi_kiseroiv!$K$2=BT3853,BV3853,"")</f>
        <v/>
      </c>
      <c r="BT3853" s="34" t="str">
        <f t="shared" si="1084"/>
        <v/>
      </c>
      <c r="BU3853" s="32" t="str">
        <f t="shared" si="1085"/>
        <v/>
      </c>
      <c r="BV3853" s="32" t="str">
        <f t="shared" si="1086"/>
        <v/>
      </c>
      <c r="BW3853" s="32" t="str">
        <f t="shared" si="1087"/>
        <v/>
      </c>
      <c r="BX3853" s="32" t="str">
        <f t="shared" si="1088"/>
        <v/>
      </c>
      <c r="BY3853" s="32" t="str">
        <f t="shared" si="1089"/>
        <v/>
      </c>
      <c r="BZ3853" s="32" t="str">
        <f t="shared" si="1090"/>
        <v/>
      </c>
      <c r="CA3853" s="32" t="str">
        <f t="shared" si="1091"/>
        <v/>
      </c>
      <c r="CB3853" s="33">
        <f>IF(COUNTIF($CD$7:CD3853,CD3853)=1,CD3853,CD3853+COUNTIF($CD$6:CD3852,CD3853))</f>
        <v>58999</v>
      </c>
      <c r="CC3853" s="34">
        <f t="shared" si="1092"/>
        <v>55153</v>
      </c>
      <c r="CD3853" s="32">
        <f t="shared" si="1093"/>
        <v>55153</v>
      </c>
      <c r="CE3853" s="32">
        <f t="shared" si="1094"/>
        <v>0</v>
      </c>
      <c r="CF3853" s="32">
        <f t="shared" si="1095"/>
        <v>0</v>
      </c>
      <c r="CG3853" s="32" t="str">
        <f t="shared" si="1096"/>
        <v/>
      </c>
      <c r="CH3853" s="32">
        <v>3848</v>
      </c>
      <c r="CI3853" s="32" t="s">
        <v>6</v>
      </c>
      <c r="CJ3853" s="32" t="str">
        <f t="shared" si="1097"/>
        <v/>
      </c>
      <c r="CK3853" s="32" t="str">
        <f t="shared" si="1098"/>
        <v/>
      </c>
      <c r="CL3853" s="32" t="str">
        <f t="shared" si="1099"/>
        <v/>
      </c>
      <c r="CM3853" s="32" t="str">
        <f t="shared" si="1100"/>
        <v/>
      </c>
      <c r="CN3853" s="32" t="str">
        <f t="shared" si="1101"/>
        <v/>
      </c>
    </row>
    <row r="3854" spans="71:92" x14ac:dyDescent="0.3">
      <c r="BS3854" s="32" t="str">
        <f>IF(Kiadasi_kiseroiv!$K$2=BT3854,BV3854,"")</f>
        <v/>
      </c>
      <c r="BT3854" s="34" t="str">
        <f t="shared" si="1084"/>
        <v/>
      </c>
      <c r="BU3854" s="32" t="str">
        <f t="shared" si="1085"/>
        <v/>
      </c>
      <c r="BV3854" s="32" t="str">
        <f t="shared" si="1086"/>
        <v/>
      </c>
      <c r="BW3854" s="32" t="str">
        <f t="shared" si="1087"/>
        <v/>
      </c>
      <c r="BX3854" s="32" t="str">
        <f t="shared" si="1088"/>
        <v/>
      </c>
      <c r="BY3854" s="32" t="str">
        <f t="shared" si="1089"/>
        <v/>
      </c>
      <c r="BZ3854" s="32" t="str">
        <f t="shared" si="1090"/>
        <v/>
      </c>
      <c r="CA3854" s="32" t="str">
        <f t="shared" si="1091"/>
        <v/>
      </c>
      <c r="CB3854" s="33">
        <f>IF(COUNTIF($CD$7:CD3854,CD3854)=1,CD3854,CD3854+COUNTIF($CD$6:CD3853,CD3854))</f>
        <v>59000</v>
      </c>
      <c r="CC3854" s="34">
        <f t="shared" si="1092"/>
        <v>55153</v>
      </c>
      <c r="CD3854" s="32">
        <f t="shared" si="1093"/>
        <v>55153</v>
      </c>
      <c r="CE3854" s="32">
        <f t="shared" si="1094"/>
        <v>0</v>
      </c>
      <c r="CF3854" s="32">
        <f t="shared" si="1095"/>
        <v>0</v>
      </c>
      <c r="CG3854" s="32" t="str">
        <f t="shared" si="1096"/>
        <v/>
      </c>
      <c r="CH3854" s="32">
        <v>3849</v>
      </c>
      <c r="CI3854" s="32" t="s">
        <v>6</v>
      </c>
      <c r="CJ3854" s="32" t="str">
        <f t="shared" si="1097"/>
        <v/>
      </c>
      <c r="CK3854" s="32" t="str">
        <f t="shared" si="1098"/>
        <v/>
      </c>
      <c r="CL3854" s="32" t="str">
        <f t="shared" si="1099"/>
        <v/>
      </c>
      <c r="CM3854" s="32" t="str">
        <f t="shared" si="1100"/>
        <v/>
      </c>
      <c r="CN3854" s="32" t="str">
        <f t="shared" si="1101"/>
        <v/>
      </c>
    </row>
    <row r="3855" spans="71:92" x14ac:dyDescent="0.3">
      <c r="BS3855" s="32" t="str">
        <f>IF(Kiadasi_kiseroiv!$K$2=BT3855,BV3855,"")</f>
        <v/>
      </c>
      <c r="BT3855" s="34" t="str">
        <f t="shared" si="1084"/>
        <v/>
      </c>
      <c r="BU3855" s="32" t="str">
        <f t="shared" si="1085"/>
        <v/>
      </c>
      <c r="BV3855" s="32" t="str">
        <f t="shared" si="1086"/>
        <v/>
      </c>
      <c r="BW3855" s="32" t="str">
        <f t="shared" si="1087"/>
        <v/>
      </c>
      <c r="BX3855" s="32" t="str">
        <f t="shared" si="1088"/>
        <v/>
      </c>
      <c r="BY3855" s="32" t="str">
        <f t="shared" si="1089"/>
        <v/>
      </c>
      <c r="BZ3855" s="32" t="str">
        <f t="shared" si="1090"/>
        <v/>
      </c>
      <c r="CA3855" s="32" t="str">
        <f t="shared" si="1091"/>
        <v/>
      </c>
      <c r="CB3855" s="33">
        <f>IF(COUNTIF($CD$7:CD3855,CD3855)=1,CD3855,CD3855+COUNTIF($CD$6:CD3854,CD3855))</f>
        <v>59001</v>
      </c>
      <c r="CC3855" s="34">
        <f t="shared" si="1092"/>
        <v>55153</v>
      </c>
      <c r="CD3855" s="32">
        <f t="shared" si="1093"/>
        <v>55153</v>
      </c>
      <c r="CE3855" s="32">
        <f t="shared" si="1094"/>
        <v>0</v>
      </c>
      <c r="CF3855" s="32">
        <f t="shared" si="1095"/>
        <v>0</v>
      </c>
      <c r="CG3855" s="32" t="str">
        <f t="shared" si="1096"/>
        <v/>
      </c>
      <c r="CH3855" s="32">
        <v>3850</v>
      </c>
      <c r="CI3855" s="32" t="s">
        <v>6</v>
      </c>
      <c r="CJ3855" s="32" t="str">
        <f t="shared" si="1097"/>
        <v/>
      </c>
      <c r="CK3855" s="32" t="str">
        <f t="shared" si="1098"/>
        <v/>
      </c>
      <c r="CL3855" s="32" t="str">
        <f t="shared" si="1099"/>
        <v/>
      </c>
      <c r="CM3855" s="32" t="str">
        <f t="shared" si="1100"/>
        <v/>
      </c>
      <c r="CN3855" s="32" t="str">
        <f t="shared" si="1101"/>
        <v/>
      </c>
    </row>
    <row r="3856" spans="71:92" x14ac:dyDescent="0.3">
      <c r="BS3856" s="32" t="str">
        <f>IF(Kiadasi_kiseroiv!$K$2=BT3856,BV3856,"")</f>
        <v/>
      </c>
      <c r="BT3856" s="34" t="str">
        <f t="shared" si="1084"/>
        <v/>
      </c>
      <c r="BU3856" s="32" t="str">
        <f t="shared" si="1085"/>
        <v/>
      </c>
      <c r="BV3856" s="32" t="str">
        <f t="shared" si="1086"/>
        <v/>
      </c>
      <c r="BW3856" s="32" t="str">
        <f t="shared" si="1087"/>
        <v/>
      </c>
      <c r="BX3856" s="32" t="str">
        <f t="shared" si="1088"/>
        <v/>
      </c>
      <c r="BY3856" s="32" t="str">
        <f t="shared" si="1089"/>
        <v/>
      </c>
      <c r="BZ3856" s="32" t="str">
        <f t="shared" si="1090"/>
        <v/>
      </c>
      <c r="CA3856" s="32" t="str">
        <f t="shared" si="1091"/>
        <v/>
      </c>
      <c r="CB3856" s="33">
        <f>IF(COUNTIF($CD$7:CD3856,CD3856)=1,CD3856,CD3856+COUNTIF($CD$6:CD3855,CD3856))</f>
        <v>59002</v>
      </c>
      <c r="CC3856" s="34">
        <f t="shared" si="1092"/>
        <v>55153</v>
      </c>
      <c r="CD3856" s="32">
        <f t="shared" si="1093"/>
        <v>55153</v>
      </c>
      <c r="CE3856" s="32">
        <f t="shared" si="1094"/>
        <v>0</v>
      </c>
      <c r="CF3856" s="32">
        <f t="shared" si="1095"/>
        <v>0</v>
      </c>
      <c r="CG3856" s="32" t="str">
        <f t="shared" si="1096"/>
        <v/>
      </c>
      <c r="CH3856" s="32">
        <v>3851</v>
      </c>
      <c r="CI3856" s="32" t="s">
        <v>6</v>
      </c>
      <c r="CJ3856" s="32" t="str">
        <f t="shared" si="1097"/>
        <v/>
      </c>
      <c r="CK3856" s="32" t="str">
        <f t="shared" si="1098"/>
        <v/>
      </c>
      <c r="CL3856" s="32" t="str">
        <f t="shared" si="1099"/>
        <v/>
      </c>
      <c r="CM3856" s="32" t="str">
        <f t="shared" si="1100"/>
        <v/>
      </c>
      <c r="CN3856" s="32" t="str">
        <f t="shared" si="1101"/>
        <v/>
      </c>
    </row>
    <row r="3857" spans="71:92" x14ac:dyDescent="0.3">
      <c r="BS3857" s="32" t="str">
        <f>IF(Kiadasi_kiseroiv!$K$2=BT3857,BV3857,"")</f>
        <v/>
      </c>
      <c r="BT3857" s="34" t="str">
        <f t="shared" si="1084"/>
        <v/>
      </c>
      <c r="BU3857" s="32" t="str">
        <f t="shared" si="1085"/>
        <v/>
      </c>
      <c r="BV3857" s="32" t="str">
        <f t="shared" si="1086"/>
        <v/>
      </c>
      <c r="BW3857" s="32" t="str">
        <f t="shared" si="1087"/>
        <v/>
      </c>
      <c r="BX3857" s="32" t="str">
        <f t="shared" si="1088"/>
        <v/>
      </c>
      <c r="BY3857" s="32" t="str">
        <f t="shared" si="1089"/>
        <v/>
      </c>
      <c r="BZ3857" s="32" t="str">
        <f t="shared" si="1090"/>
        <v/>
      </c>
      <c r="CA3857" s="32" t="str">
        <f t="shared" si="1091"/>
        <v/>
      </c>
      <c r="CB3857" s="33">
        <f>IF(COUNTIF($CD$7:CD3857,CD3857)=1,CD3857,CD3857+COUNTIF($CD$6:CD3856,CD3857))</f>
        <v>59003</v>
      </c>
      <c r="CC3857" s="34">
        <f t="shared" si="1092"/>
        <v>55153</v>
      </c>
      <c r="CD3857" s="32">
        <f t="shared" si="1093"/>
        <v>55153</v>
      </c>
      <c r="CE3857" s="32">
        <f t="shared" si="1094"/>
        <v>0</v>
      </c>
      <c r="CF3857" s="32">
        <f t="shared" si="1095"/>
        <v>0</v>
      </c>
      <c r="CG3857" s="32" t="str">
        <f t="shared" si="1096"/>
        <v/>
      </c>
      <c r="CH3857" s="32">
        <v>3852</v>
      </c>
      <c r="CI3857" s="32" t="s">
        <v>6</v>
      </c>
      <c r="CJ3857" s="32" t="str">
        <f t="shared" si="1097"/>
        <v/>
      </c>
      <c r="CK3857" s="32" t="str">
        <f t="shared" si="1098"/>
        <v/>
      </c>
      <c r="CL3857" s="32" t="str">
        <f t="shared" si="1099"/>
        <v/>
      </c>
      <c r="CM3857" s="32" t="str">
        <f t="shared" si="1100"/>
        <v/>
      </c>
      <c r="CN3857" s="32" t="str">
        <f t="shared" si="1101"/>
        <v/>
      </c>
    </row>
    <row r="3858" spans="71:92" x14ac:dyDescent="0.3">
      <c r="BS3858" s="32" t="str">
        <f>IF(Kiadasi_kiseroiv!$K$2=BT3858,BV3858,"")</f>
        <v/>
      </c>
      <c r="BT3858" s="34" t="str">
        <f t="shared" si="1084"/>
        <v/>
      </c>
      <c r="BU3858" s="32" t="str">
        <f t="shared" si="1085"/>
        <v/>
      </c>
      <c r="BV3858" s="32" t="str">
        <f t="shared" si="1086"/>
        <v/>
      </c>
      <c r="BW3858" s="32" t="str">
        <f t="shared" si="1087"/>
        <v/>
      </c>
      <c r="BX3858" s="32" t="str">
        <f t="shared" si="1088"/>
        <v/>
      </c>
      <c r="BY3858" s="32" t="str">
        <f t="shared" si="1089"/>
        <v/>
      </c>
      <c r="BZ3858" s="32" t="str">
        <f t="shared" si="1090"/>
        <v/>
      </c>
      <c r="CA3858" s="32" t="str">
        <f t="shared" si="1091"/>
        <v/>
      </c>
      <c r="CB3858" s="33">
        <f>IF(COUNTIF($CD$7:CD3858,CD3858)=1,CD3858,CD3858+COUNTIF($CD$6:CD3857,CD3858))</f>
        <v>59004</v>
      </c>
      <c r="CC3858" s="34">
        <f t="shared" si="1092"/>
        <v>55153</v>
      </c>
      <c r="CD3858" s="32">
        <f t="shared" si="1093"/>
        <v>55153</v>
      </c>
      <c r="CE3858" s="32">
        <f t="shared" si="1094"/>
        <v>0</v>
      </c>
      <c r="CF3858" s="32">
        <f t="shared" si="1095"/>
        <v>0</v>
      </c>
      <c r="CG3858" s="32" t="str">
        <f t="shared" si="1096"/>
        <v/>
      </c>
      <c r="CH3858" s="32">
        <v>3853</v>
      </c>
      <c r="CI3858" s="32" t="s">
        <v>6</v>
      </c>
      <c r="CJ3858" s="32" t="str">
        <f t="shared" si="1097"/>
        <v/>
      </c>
      <c r="CK3858" s="32" t="str">
        <f t="shared" si="1098"/>
        <v/>
      </c>
      <c r="CL3858" s="32" t="str">
        <f t="shared" si="1099"/>
        <v/>
      </c>
      <c r="CM3858" s="32" t="str">
        <f t="shared" si="1100"/>
        <v/>
      </c>
      <c r="CN3858" s="32" t="str">
        <f t="shared" si="1101"/>
        <v/>
      </c>
    </row>
    <row r="3859" spans="71:92" x14ac:dyDescent="0.3">
      <c r="BS3859" s="32" t="str">
        <f>IF(Kiadasi_kiseroiv!$K$2=BT3859,BV3859,"")</f>
        <v/>
      </c>
      <c r="BT3859" s="34" t="str">
        <f t="shared" si="1084"/>
        <v/>
      </c>
      <c r="BU3859" s="32" t="str">
        <f t="shared" si="1085"/>
        <v/>
      </c>
      <c r="BV3859" s="32" t="str">
        <f t="shared" si="1086"/>
        <v/>
      </c>
      <c r="BW3859" s="32" t="str">
        <f t="shared" si="1087"/>
        <v/>
      </c>
      <c r="BX3859" s="32" t="str">
        <f t="shared" si="1088"/>
        <v/>
      </c>
      <c r="BY3859" s="32" t="str">
        <f t="shared" si="1089"/>
        <v/>
      </c>
      <c r="BZ3859" s="32" t="str">
        <f t="shared" si="1090"/>
        <v/>
      </c>
      <c r="CA3859" s="32" t="str">
        <f t="shared" si="1091"/>
        <v/>
      </c>
      <c r="CB3859" s="33">
        <f>IF(COUNTIF($CD$7:CD3859,CD3859)=1,CD3859,CD3859+COUNTIF($CD$6:CD3858,CD3859))</f>
        <v>59005</v>
      </c>
      <c r="CC3859" s="34">
        <f t="shared" si="1092"/>
        <v>55153</v>
      </c>
      <c r="CD3859" s="32">
        <f t="shared" si="1093"/>
        <v>55153</v>
      </c>
      <c r="CE3859" s="32">
        <f t="shared" si="1094"/>
        <v>0</v>
      </c>
      <c r="CF3859" s="32">
        <f t="shared" si="1095"/>
        <v>0</v>
      </c>
      <c r="CG3859" s="32" t="str">
        <f t="shared" si="1096"/>
        <v/>
      </c>
      <c r="CH3859" s="32">
        <v>3854</v>
      </c>
      <c r="CI3859" s="32" t="s">
        <v>6</v>
      </c>
      <c r="CJ3859" s="32" t="str">
        <f t="shared" si="1097"/>
        <v/>
      </c>
      <c r="CK3859" s="32" t="str">
        <f t="shared" si="1098"/>
        <v/>
      </c>
      <c r="CL3859" s="32" t="str">
        <f t="shared" si="1099"/>
        <v/>
      </c>
      <c r="CM3859" s="32" t="str">
        <f t="shared" si="1100"/>
        <v/>
      </c>
      <c r="CN3859" s="32" t="str">
        <f t="shared" si="1101"/>
        <v/>
      </c>
    </row>
    <row r="3860" spans="71:92" x14ac:dyDescent="0.3">
      <c r="BS3860" s="32" t="str">
        <f>IF(Kiadasi_kiseroiv!$K$2=BT3860,BV3860,"")</f>
        <v/>
      </c>
      <c r="BT3860" s="34" t="str">
        <f t="shared" si="1084"/>
        <v/>
      </c>
      <c r="BU3860" s="32" t="str">
        <f t="shared" si="1085"/>
        <v/>
      </c>
      <c r="BV3860" s="32" t="str">
        <f t="shared" si="1086"/>
        <v/>
      </c>
      <c r="BW3860" s="32" t="str">
        <f t="shared" si="1087"/>
        <v/>
      </c>
      <c r="BX3860" s="32" t="str">
        <f t="shared" si="1088"/>
        <v/>
      </c>
      <c r="BY3860" s="32" t="str">
        <f t="shared" si="1089"/>
        <v/>
      </c>
      <c r="BZ3860" s="32" t="str">
        <f t="shared" si="1090"/>
        <v/>
      </c>
      <c r="CA3860" s="32" t="str">
        <f t="shared" si="1091"/>
        <v/>
      </c>
      <c r="CB3860" s="33">
        <f>IF(COUNTIF($CD$7:CD3860,CD3860)=1,CD3860,CD3860+COUNTIF($CD$6:CD3859,CD3860))</f>
        <v>59006</v>
      </c>
      <c r="CC3860" s="34">
        <f t="shared" si="1092"/>
        <v>55153</v>
      </c>
      <c r="CD3860" s="32">
        <f t="shared" si="1093"/>
        <v>55153</v>
      </c>
      <c r="CE3860" s="32">
        <f t="shared" si="1094"/>
        <v>0</v>
      </c>
      <c r="CF3860" s="32">
        <f t="shared" si="1095"/>
        <v>0</v>
      </c>
      <c r="CG3860" s="32" t="str">
        <f t="shared" si="1096"/>
        <v/>
      </c>
      <c r="CH3860" s="32">
        <v>3855</v>
      </c>
      <c r="CI3860" s="32" t="s">
        <v>6</v>
      </c>
      <c r="CJ3860" s="32" t="str">
        <f t="shared" si="1097"/>
        <v/>
      </c>
      <c r="CK3860" s="32" t="str">
        <f t="shared" si="1098"/>
        <v/>
      </c>
      <c r="CL3860" s="32" t="str">
        <f t="shared" si="1099"/>
        <v/>
      </c>
      <c r="CM3860" s="32" t="str">
        <f t="shared" si="1100"/>
        <v/>
      </c>
      <c r="CN3860" s="32" t="str">
        <f t="shared" si="1101"/>
        <v/>
      </c>
    </row>
    <row r="3861" spans="71:92" x14ac:dyDescent="0.3">
      <c r="BS3861" s="32" t="str">
        <f>IF(Kiadasi_kiseroiv!$K$2=BT3861,BV3861,"")</f>
        <v/>
      </c>
      <c r="BT3861" s="34" t="str">
        <f t="shared" si="1084"/>
        <v/>
      </c>
      <c r="BU3861" s="32" t="str">
        <f t="shared" si="1085"/>
        <v/>
      </c>
      <c r="BV3861" s="32" t="str">
        <f t="shared" si="1086"/>
        <v/>
      </c>
      <c r="BW3861" s="32" t="str">
        <f t="shared" si="1087"/>
        <v/>
      </c>
      <c r="BX3861" s="32" t="str">
        <f t="shared" si="1088"/>
        <v/>
      </c>
      <c r="BY3861" s="32" t="str">
        <f t="shared" si="1089"/>
        <v/>
      </c>
      <c r="BZ3861" s="32" t="str">
        <f t="shared" si="1090"/>
        <v/>
      </c>
      <c r="CA3861" s="32" t="str">
        <f t="shared" si="1091"/>
        <v/>
      </c>
      <c r="CB3861" s="33">
        <f>IF(COUNTIF($CD$7:CD3861,CD3861)=1,CD3861,CD3861+COUNTIF($CD$6:CD3860,CD3861))</f>
        <v>59007</v>
      </c>
      <c r="CC3861" s="34">
        <f t="shared" si="1092"/>
        <v>55153</v>
      </c>
      <c r="CD3861" s="32">
        <f t="shared" si="1093"/>
        <v>55153</v>
      </c>
      <c r="CE3861" s="32">
        <f t="shared" si="1094"/>
        <v>0</v>
      </c>
      <c r="CF3861" s="32">
        <f t="shared" si="1095"/>
        <v>0</v>
      </c>
      <c r="CG3861" s="32" t="str">
        <f t="shared" si="1096"/>
        <v/>
      </c>
      <c r="CH3861" s="32">
        <v>3856</v>
      </c>
      <c r="CI3861" s="32" t="s">
        <v>6</v>
      </c>
      <c r="CJ3861" s="32" t="str">
        <f t="shared" si="1097"/>
        <v/>
      </c>
      <c r="CK3861" s="32" t="str">
        <f t="shared" si="1098"/>
        <v/>
      </c>
      <c r="CL3861" s="32" t="str">
        <f t="shared" si="1099"/>
        <v/>
      </c>
      <c r="CM3861" s="32" t="str">
        <f t="shared" si="1100"/>
        <v/>
      </c>
      <c r="CN3861" s="32" t="str">
        <f t="shared" si="1101"/>
        <v/>
      </c>
    </row>
    <row r="3862" spans="71:92" x14ac:dyDescent="0.3">
      <c r="BS3862" s="32" t="str">
        <f>IF(Kiadasi_kiseroiv!$K$2=BT3862,BV3862,"")</f>
        <v/>
      </c>
      <c r="BT3862" s="34" t="str">
        <f t="shared" si="1084"/>
        <v/>
      </c>
      <c r="BU3862" s="32" t="str">
        <f t="shared" si="1085"/>
        <v/>
      </c>
      <c r="BV3862" s="32" t="str">
        <f t="shared" si="1086"/>
        <v/>
      </c>
      <c r="BW3862" s="32" t="str">
        <f t="shared" si="1087"/>
        <v/>
      </c>
      <c r="BX3862" s="32" t="str">
        <f t="shared" si="1088"/>
        <v/>
      </c>
      <c r="BY3862" s="32" t="str">
        <f t="shared" si="1089"/>
        <v/>
      </c>
      <c r="BZ3862" s="32" t="str">
        <f t="shared" si="1090"/>
        <v/>
      </c>
      <c r="CA3862" s="32" t="str">
        <f t="shared" si="1091"/>
        <v/>
      </c>
      <c r="CB3862" s="33">
        <f>IF(COUNTIF($CD$7:CD3862,CD3862)=1,CD3862,CD3862+COUNTIF($CD$6:CD3861,CD3862))</f>
        <v>59008</v>
      </c>
      <c r="CC3862" s="34">
        <f t="shared" si="1092"/>
        <v>55153</v>
      </c>
      <c r="CD3862" s="32">
        <f t="shared" si="1093"/>
        <v>55153</v>
      </c>
      <c r="CE3862" s="32">
        <f t="shared" si="1094"/>
        <v>0</v>
      </c>
      <c r="CF3862" s="32">
        <f t="shared" si="1095"/>
        <v>0</v>
      </c>
      <c r="CG3862" s="32" t="str">
        <f t="shared" si="1096"/>
        <v/>
      </c>
      <c r="CH3862" s="32">
        <v>3857</v>
      </c>
      <c r="CI3862" s="32" t="s">
        <v>6</v>
      </c>
      <c r="CJ3862" s="32" t="str">
        <f t="shared" si="1097"/>
        <v/>
      </c>
      <c r="CK3862" s="32" t="str">
        <f t="shared" si="1098"/>
        <v/>
      </c>
      <c r="CL3862" s="32" t="str">
        <f t="shared" si="1099"/>
        <v/>
      </c>
      <c r="CM3862" s="32" t="str">
        <f t="shared" si="1100"/>
        <v/>
      </c>
      <c r="CN3862" s="32" t="str">
        <f t="shared" si="1101"/>
        <v/>
      </c>
    </row>
    <row r="3863" spans="71:92" x14ac:dyDescent="0.3">
      <c r="BS3863" s="32" t="str">
        <f>IF(Kiadasi_kiseroiv!$K$2=BT3863,BV3863,"")</f>
        <v/>
      </c>
      <c r="BT3863" s="34" t="str">
        <f t="shared" si="1084"/>
        <v/>
      </c>
      <c r="BU3863" s="32" t="str">
        <f t="shared" si="1085"/>
        <v/>
      </c>
      <c r="BV3863" s="32" t="str">
        <f t="shared" si="1086"/>
        <v/>
      </c>
      <c r="BW3863" s="32" t="str">
        <f t="shared" si="1087"/>
        <v/>
      </c>
      <c r="BX3863" s="32" t="str">
        <f t="shared" si="1088"/>
        <v/>
      </c>
      <c r="BY3863" s="32" t="str">
        <f t="shared" si="1089"/>
        <v/>
      </c>
      <c r="BZ3863" s="32" t="str">
        <f t="shared" si="1090"/>
        <v/>
      </c>
      <c r="CA3863" s="32" t="str">
        <f t="shared" si="1091"/>
        <v/>
      </c>
      <c r="CB3863" s="33">
        <f>IF(COUNTIF($CD$7:CD3863,CD3863)=1,CD3863,CD3863+COUNTIF($CD$6:CD3862,CD3863))</f>
        <v>59009</v>
      </c>
      <c r="CC3863" s="34">
        <f t="shared" si="1092"/>
        <v>55153</v>
      </c>
      <c r="CD3863" s="32">
        <f t="shared" si="1093"/>
        <v>55153</v>
      </c>
      <c r="CE3863" s="32">
        <f t="shared" si="1094"/>
        <v>0</v>
      </c>
      <c r="CF3863" s="32">
        <f t="shared" si="1095"/>
        <v>0</v>
      </c>
      <c r="CG3863" s="32" t="str">
        <f t="shared" si="1096"/>
        <v/>
      </c>
      <c r="CH3863" s="32">
        <v>3858</v>
      </c>
      <c r="CI3863" s="32" t="s">
        <v>6</v>
      </c>
      <c r="CJ3863" s="32" t="str">
        <f t="shared" si="1097"/>
        <v/>
      </c>
      <c r="CK3863" s="32" t="str">
        <f t="shared" si="1098"/>
        <v/>
      </c>
      <c r="CL3863" s="32" t="str">
        <f t="shared" si="1099"/>
        <v/>
      </c>
      <c r="CM3863" s="32" t="str">
        <f t="shared" si="1100"/>
        <v/>
      </c>
      <c r="CN3863" s="32" t="str">
        <f t="shared" si="1101"/>
        <v/>
      </c>
    </row>
    <row r="3864" spans="71:92" x14ac:dyDescent="0.3">
      <c r="BS3864" s="32" t="str">
        <f>IF(Kiadasi_kiseroiv!$K$2=BT3864,BV3864,"")</f>
        <v/>
      </c>
      <c r="BT3864" s="34" t="str">
        <f t="shared" si="1084"/>
        <v/>
      </c>
      <c r="BU3864" s="32" t="str">
        <f t="shared" si="1085"/>
        <v/>
      </c>
      <c r="BV3864" s="32" t="str">
        <f t="shared" si="1086"/>
        <v/>
      </c>
      <c r="BW3864" s="32" t="str">
        <f t="shared" si="1087"/>
        <v/>
      </c>
      <c r="BX3864" s="32" t="str">
        <f t="shared" si="1088"/>
        <v/>
      </c>
      <c r="BY3864" s="32" t="str">
        <f t="shared" si="1089"/>
        <v/>
      </c>
      <c r="BZ3864" s="32" t="str">
        <f t="shared" si="1090"/>
        <v/>
      </c>
      <c r="CA3864" s="32" t="str">
        <f t="shared" si="1091"/>
        <v/>
      </c>
      <c r="CB3864" s="33">
        <f>IF(COUNTIF($CD$7:CD3864,CD3864)=1,CD3864,CD3864+COUNTIF($CD$6:CD3863,CD3864))</f>
        <v>59010</v>
      </c>
      <c r="CC3864" s="34">
        <f t="shared" si="1092"/>
        <v>55153</v>
      </c>
      <c r="CD3864" s="32">
        <f t="shared" si="1093"/>
        <v>55153</v>
      </c>
      <c r="CE3864" s="32">
        <f t="shared" si="1094"/>
        <v>0</v>
      </c>
      <c r="CF3864" s="32">
        <f t="shared" si="1095"/>
        <v>0</v>
      </c>
      <c r="CG3864" s="32" t="str">
        <f t="shared" si="1096"/>
        <v/>
      </c>
      <c r="CH3864" s="32">
        <v>3859</v>
      </c>
      <c r="CI3864" s="32" t="s">
        <v>6</v>
      </c>
      <c r="CJ3864" s="32" t="str">
        <f t="shared" si="1097"/>
        <v/>
      </c>
      <c r="CK3864" s="32" t="str">
        <f t="shared" si="1098"/>
        <v/>
      </c>
      <c r="CL3864" s="32" t="str">
        <f t="shared" si="1099"/>
        <v/>
      </c>
      <c r="CM3864" s="32" t="str">
        <f t="shared" si="1100"/>
        <v/>
      </c>
      <c r="CN3864" s="32" t="str">
        <f t="shared" si="1101"/>
        <v/>
      </c>
    </row>
    <row r="3865" spans="71:92" x14ac:dyDescent="0.3">
      <c r="BS3865" s="32" t="str">
        <f>IF(Kiadasi_kiseroiv!$K$2=BT3865,BV3865,"")</f>
        <v/>
      </c>
      <c r="BT3865" s="34" t="str">
        <f t="shared" si="1084"/>
        <v/>
      </c>
      <c r="BU3865" s="32" t="str">
        <f t="shared" si="1085"/>
        <v/>
      </c>
      <c r="BV3865" s="32" t="str">
        <f t="shared" si="1086"/>
        <v/>
      </c>
      <c r="BW3865" s="32" t="str">
        <f t="shared" si="1087"/>
        <v/>
      </c>
      <c r="BX3865" s="32" t="str">
        <f t="shared" si="1088"/>
        <v/>
      </c>
      <c r="BY3865" s="32" t="str">
        <f t="shared" si="1089"/>
        <v/>
      </c>
      <c r="BZ3865" s="32" t="str">
        <f t="shared" si="1090"/>
        <v/>
      </c>
      <c r="CA3865" s="32" t="str">
        <f t="shared" si="1091"/>
        <v/>
      </c>
      <c r="CB3865" s="33">
        <f>IF(COUNTIF($CD$7:CD3865,CD3865)=1,CD3865,CD3865+COUNTIF($CD$6:CD3864,CD3865))</f>
        <v>59011</v>
      </c>
      <c r="CC3865" s="34">
        <f t="shared" si="1092"/>
        <v>55153</v>
      </c>
      <c r="CD3865" s="32">
        <f t="shared" si="1093"/>
        <v>55153</v>
      </c>
      <c r="CE3865" s="32">
        <f t="shared" si="1094"/>
        <v>0</v>
      </c>
      <c r="CF3865" s="32">
        <f t="shared" si="1095"/>
        <v>0</v>
      </c>
      <c r="CG3865" s="32" t="str">
        <f t="shared" si="1096"/>
        <v/>
      </c>
      <c r="CH3865" s="32">
        <v>3860</v>
      </c>
      <c r="CI3865" s="32" t="s">
        <v>6</v>
      </c>
      <c r="CJ3865" s="32" t="str">
        <f t="shared" si="1097"/>
        <v/>
      </c>
      <c r="CK3865" s="32" t="str">
        <f t="shared" si="1098"/>
        <v/>
      </c>
      <c r="CL3865" s="32" t="str">
        <f t="shared" si="1099"/>
        <v/>
      </c>
      <c r="CM3865" s="32" t="str">
        <f t="shared" si="1100"/>
        <v/>
      </c>
      <c r="CN3865" s="32" t="str">
        <f t="shared" si="1101"/>
        <v/>
      </c>
    </row>
    <row r="3866" spans="71:92" x14ac:dyDescent="0.3">
      <c r="BS3866" s="32" t="str">
        <f>IF(Kiadasi_kiseroiv!$K$2=BT3866,BV3866,"")</f>
        <v/>
      </c>
      <c r="BT3866" s="34" t="str">
        <f t="shared" si="1084"/>
        <v/>
      </c>
      <c r="BU3866" s="32" t="str">
        <f t="shared" si="1085"/>
        <v/>
      </c>
      <c r="BV3866" s="32" t="str">
        <f t="shared" si="1086"/>
        <v/>
      </c>
      <c r="BW3866" s="32" t="str">
        <f t="shared" si="1087"/>
        <v/>
      </c>
      <c r="BX3866" s="32" t="str">
        <f t="shared" si="1088"/>
        <v/>
      </c>
      <c r="BY3866" s="32" t="str">
        <f t="shared" si="1089"/>
        <v/>
      </c>
      <c r="BZ3866" s="32" t="str">
        <f t="shared" si="1090"/>
        <v/>
      </c>
      <c r="CA3866" s="32" t="str">
        <f t="shared" si="1091"/>
        <v/>
      </c>
      <c r="CB3866" s="33">
        <f>IF(COUNTIF($CD$7:CD3866,CD3866)=1,CD3866,CD3866+COUNTIF($CD$6:CD3865,CD3866))</f>
        <v>59012</v>
      </c>
      <c r="CC3866" s="34">
        <f t="shared" si="1092"/>
        <v>55153</v>
      </c>
      <c r="CD3866" s="32">
        <f t="shared" si="1093"/>
        <v>55153</v>
      </c>
      <c r="CE3866" s="32">
        <f t="shared" si="1094"/>
        <v>0</v>
      </c>
      <c r="CF3866" s="32">
        <f t="shared" si="1095"/>
        <v>0</v>
      </c>
      <c r="CG3866" s="32" t="str">
        <f t="shared" si="1096"/>
        <v/>
      </c>
      <c r="CH3866" s="32">
        <v>3861</v>
      </c>
      <c r="CI3866" s="32" t="s">
        <v>6</v>
      </c>
      <c r="CJ3866" s="32" t="str">
        <f t="shared" si="1097"/>
        <v/>
      </c>
      <c r="CK3866" s="32" t="str">
        <f t="shared" si="1098"/>
        <v/>
      </c>
      <c r="CL3866" s="32" t="str">
        <f t="shared" si="1099"/>
        <v/>
      </c>
      <c r="CM3866" s="32" t="str">
        <f t="shared" si="1100"/>
        <v/>
      </c>
      <c r="CN3866" s="32" t="str">
        <f t="shared" si="1101"/>
        <v/>
      </c>
    </row>
    <row r="3867" spans="71:92" x14ac:dyDescent="0.3">
      <c r="BS3867" s="32" t="str">
        <f>IF(Kiadasi_kiseroiv!$K$2=BT3867,BV3867,"")</f>
        <v/>
      </c>
      <c r="BT3867" s="34" t="str">
        <f t="shared" si="1084"/>
        <v/>
      </c>
      <c r="BU3867" s="32" t="str">
        <f t="shared" si="1085"/>
        <v/>
      </c>
      <c r="BV3867" s="32" t="str">
        <f t="shared" si="1086"/>
        <v/>
      </c>
      <c r="BW3867" s="32" t="str">
        <f t="shared" si="1087"/>
        <v/>
      </c>
      <c r="BX3867" s="32" t="str">
        <f t="shared" si="1088"/>
        <v/>
      </c>
      <c r="BY3867" s="32" t="str">
        <f t="shared" si="1089"/>
        <v/>
      </c>
      <c r="BZ3867" s="32" t="str">
        <f t="shared" si="1090"/>
        <v/>
      </c>
      <c r="CA3867" s="32" t="str">
        <f t="shared" si="1091"/>
        <v/>
      </c>
      <c r="CB3867" s="33">
        <f>IF(COUNTIF($CD$7:CD3867,CD3867)=1,CD3867,CD3867+COUNTIF($CD$6:CD3866,CD3867))</f>
        <v>59013</v>
      </c>
      <c r="CC3867" s="34">
        <f t="shared" si="1092"/>
        <v>55153</v>
      </c>
      <c r="CD3867" s="32">
        <f t="shared" si="1093"/>
        <v>55153</v>
      </c>
      <c r="CE3867" s="32">
        <f t="shared" si="1094"/>
        <v>0</v>
      </c>
      <c r="CF3867" s="32">
        <f t="shared" si="1095"/>
        <v>0</v>
      </c>
      <c r="CG3867" s="32" t="str">
        <f t="shared" si="1096"/>
        <v/>
      </c>
      <c r="CH3867" s="32">
        <v>3862</v>
      </c>
      <c r="CI3867" s="32" t="s">
        <v>6</v>
      </c>
      <c r="CJ3867" s="32" t="str">
        <f t="shared" si="1097"/>
        <v/>
      </c>
      <c r="CK3867" s="32" t="str">
        <f t="shared" si="1098"/>
        <v/>
      </c>
      <c r="CL3867" s="32" t="str">
        <f t="shared" si="1099"/>
        <v/>
      </c>
      <c r="CM3867" s="32" t="str">
        <f t="shared" si="1100"/>
        <v/>
      </c>
      <c r="CN3867" s="32" t="str">
        <f t="shared" si="1101"/>
        <v/>
      </c>
    </row>
    <row r="3868" spans="71:92" x14ac:dyDescent="0.3">
      <c r="BS3868" s="32" t="str">
        <f>IF(Kiadasi_kiseroiv!$K$2=BT3868,BV3868,"")</f>
        <v/>
      </c>
      <c r="BT3868" s="34" t="str">
        <f t="shared" si="1084"/>
        <v/>
      </c>
      <c r="BU3868" s="32" t="str">
        <f t="shared" si="1085"/>
        <v/>
      </c>
      <c r="BV3868" s="32" t="str">
        <f t="shared" si="1086"/>
        <v/>
      </c>
      <c r="BW3868" s="32" t="str">
        <f t="shared" si="1087"/>
        <v/>
      </c>
      <c r="BX3868" s="32" t="str">
        <f t="shared" si="1088"/>
        <v/>
      </c>
      <c r="BY3868" s="32" t="str">
        <f t="shared" si="1089"/>
        <v/>
      </c>
      <c r="BZ3868" s="32" t="str">
        <f t="shared" si="1090"/>
        <v/>
      </c>
      <c r="CA3868" s="32" t="str">
        <f t="shared" si="1091"/>
        <v/>
      </c>
      <c r="CB3868" s="33">
        <f>IF(COUNTIF($CD$7:CD3868,CD3868)=1,CD3868,CD3868+COUNTIF($CD$6:CD3867,CD3868))</f>
        <v>59014</v>
      </c>
      <c r="CC3868" s="34">
        <f t="shared" si="1092"/>
        <v>55153</v>
      </c>
      <c r="CD3868" s="32">
        <f t="shared" si="1093"/>
        <v>55153</v>
      </c>
      <c r="CE3868" s="32">
        <f t="shared" si="1094"/>
        <v>0</v>
      </c>
      <c r="CF3868" s="32">
        <f t="shared" si="1095"/>
        <v>0</v>
      </c>
      <c r="CG3868" s="32" t="str">
        <f t="shared" si="1096"/>
        <v/>
      </c>
      <c r="CH3868" s="32">
        <v>3863</v>
      </c>
      <c r="CI3868" s="32" t="s">
        <v>6</v>
      </c>
      <c r="CJ3868" s="32" t="str">
        <f t="shared" si="1097"/>
        <v/>
      </c>
      <c r="CK3868" s="32" t="str">
        <f t="shared" si="1098"/>
        <v/>
      </c>
      <c r="CL3868" s="32" t="str">
        <f t="shared" si="1099"/>
        <v/>
      </c>
      <c r="CM3868" s="32" t="str">
        <f t="shared" si="1100"/>
        <v/>
      </c>
      <c r="CN3868" s="32" t="str">
        <f t="shared" si="1101"/>
        <v/>
      </c>
    </row>
    <row r="3869" spans="71:92" x14ac:dyDescent="0.3">
      <c r="BS3869" s="32" t="str">
        <f>IF(Kiadasi_kiseroiv!$K$2=BT3869,BV3869,"")</f>
        <v/>
      </c>
      <c r="BT3869" s="34" t="str">
        <f t="shared" si="1084"/>
        <v/>
      </c>
      <c r="BU3869" s="32" t="str">
        <f t="shared" si="1085"/>
        <v/>
      </c>
      <c r="BV3869" s="32" t="str">
        <f t="shared" si="1086"/>
        <v/>
      </c>
      <c r="BW3869" s="32" t="str">
        <f t="shared" si="1087"/>
        <v/>
      </c>
      <c r="BX3869" s="32" t="str">
        <f t="shared" si="1088"/>
        <v/>
      </c>
      <c r="BY3869" s="32" t="str">
        <f t="shared" si="1089"/>
        <v/>
      </c>
      <c r="BZ3869" s="32" t="str">
        <f t="shared" si="1090"/>
        <v/>
      </c>
      <c r="CA3869" s="32" t="str">
        <f t="shared" si="1091"/>
        <v/>
      </c>
      <c r="CB3869" s="33">
        <f>IF(COUNTIF($CD$7:CD3869,CD3869)=1,CD3869,CD3869+COUNTIF($CD$6:CD3868,CD3869))</f>
        <v>59015</v>
      </c>
      <c r="CC3869" s="34">
        <f t="shared" si="1092"/>
        <v>55153</v>
      </c>
      <c r="CD3869" s="32">
        <f t="shared" si="1093"/>
        <v>55153</v>
      </c>
      <c r="CE3869" s="32">
        <f t="shared" si="1094"/>
        <v>0</v>
      </c>
      <c r="CF3869" s="32">
        <f t="shared" si="1095"/>
        <v>0</v>
      </c>
      <c r="CG3869" s="32" t="str">
        <f t="shared" si="1096"/>
        <v/>
      </c>
      <c r="CH3869" s="32">
        <v>3864</v>
      </c>
      <c r="CI3869" s="32" t="s">
        <v>6</v>
      </c>
      <c r="CJ3869" s="32" t="str">
        <f t="shared" si="1097"/>
        <v/>
      </c>
      <c r="CK3869" s="32" t="str">
        <f t="shared" si="1098"/>
        <v/>
      </c>
      <c r="CL3869" s="32" t="str">
        <f t="shared" si="1099"/>
        <v/>
      </c>
      <c r="CM3869" s="32" t="str">
        <f t="shared" si="1100"/>
        <v/>
      </c>
      <c r="CN3869" s="32" t="str">
        <f t="shared" si="1101"/>
        <v/>
      </c>
    </row>
    <row r="3870" spans="71:92" x14ac:dyDescent="0.3">
      <c r="BS3870" s="32" t="str">
        <f>IF(Kiadasi_kiseroiv!$K$2=BT3870,BV3870,"")</f>
        <v/>
      </c>
      <c r="BT3870" s="34" t="str">
        <f t="shared" si="1084"/>
        <v/>
      </c>
      <c r="BU3870" s="32" t="str">
        <f t="shared" si="1085"/>
        <v/>
      </c>
      <c r="BV3870" s="32" t="str">
        <f t="shared" si="1086"/>
        <v/>
      </c>
      <c r="BW3870" s="32" t="str">
        <f t="shared" si="1087"/>
        <v/>
      </c>
      <c r="BX3870" s="32" t="str">
        <f t="shared" si="1088"/>
        <v/>
      </c>
      <c r="BY3870" s="32" t="str">
        <f t="shared" si="1089"/>
        <v/>
      </c>
      <c r="BZ3870" s="32" t="str">
        <f t="shared" si="1090"/>
        <v/>
      </c>
      <c r="CA3870" s="32" t="str">
        <f t="shared" si="1091"/>
        <v/>
      </c>
      <c r="CB3870" s="33">
        <f>IF(COUNTIF($CD$7:CD3870,CD3870)=1,CD3870,CD3870+COUNTIF($CD$6:CD3869,CD3870))</f>
        <v>59016</v>
      </c>
      <c r="CC3870" s="34">
        <f t="shared" si="1092"/>
        <v>55153</v>
      </c>
      <c r="CD3870" s="32">
        <f t="shared" si="1093"/>
        <v>55153</v>
      </c>
      <c r="CE3870" s="32">
        <f t="shared" si="1094"/>
        <v>0</v>
      </c>
      <c r="CF3870" s="32">
        <f t="shared" si="1095"/>
        <v>0</v>
      </c>
      <c r="CG3870" s="32" t="str">
        <f t="shared" si="1096"/>
        <v/>
      </c>
      <c r="CH3870" s="32">
        <v>3865</v>
      </c>
      <c r="CI3870" s="32" t="s">
        <v>6</v>
      </c>
      <c r="CJ3870" s="32" t="str">
        <f t="shared" si="1097"/>
        <v/>
      </c>
      <c r="CK3870" s="32" t="str">
        <f t="shared" si="1098"/>
        <v/>
      </c>
      <c r="CL3870" s="32" t="str">
        <f t="shared" si="1099"/>
        <v/>
      </c>
      <c r="CM3870" s="32" t="str">
        <f t="shared" si="1100"/>
        <v/>
      </c>
      <c r="CN3870" s="32" t="str">
        <f t="shared" si="1101"/>
        <v/>
      </c>
    </row>
    <row r="3871" spans="71:92" x14ac:dyDescent="0.3">
      <c r="BS3871" s="32" t="str">
        <f>IF(Kiadasi_kiseroiv!$K$2=BT3871,BV3871,"")</f>
        <v/>
      </c>
      <c r="BT3871" s="34" t="str">
        <f t="shared" si="1084"/>
        <v/>
      </c>
      <c r="BU3871" s="32" t="str">
        <f t="shared" si="1085"/>
        <v/>
      </c>
      <c r="BV3871" s="32" t="str">
        <f t="shared" si="1086"/>
        <v/>
      </c>
      <c r="BW3871" s="32" t="str">
        <f t="shared" si="1087"/>
        <v/>
      </c>
      <c r="BX3871" s="32" t="str">
        <f t="shared" si="1088"/>
        <v/>
      </c>
      <c r="BY3871" s="32" t="str">
        <f t="shared" si="1089"/>
        <v/>
      </c>
      <c r="BZ3871" s="32" t="str">
        <f t="shared" si="1090"/>
        <v/>
      </c>
      <c r="CA3871" s="32" t="str">
        <f t="shared" si="1091"/>
        <v/>
      </c>
      <c r="CB3871" s="33">
        <f>IF(COUNTIF($CD$7:CD3871,CD3871)=1,CD3871,CD3871+COUNTIF($CD$6:CD3870,CD3871))</f>
        <v>59017</v>
      </c>
      <c r="CC3871" s="34">
        <f t="shared" si="1092"/>
        <v>55153</v>
      </c>
      <c r="CD3871" s="32">
        <f t="shared" si="1093"/>
        <v>55153</v>
      </c>
      <c r="CE3871" s="32">
        <f t="shared" si="1094"/>
        <v>0</v>
      </c>
      <c r="CF3871" s="32">
        <f t="shared" si="1095"/>
        <v>0</v>
      </c>
      <c r="CG3871" s="32" t="str">
        <f t="shared" si="1096"/>
        <v/>
      </c>
      <c r="CH3871" s="32">
        <v>3866</v>
      </c>
      <c r="CI3871" s="32" t="s">
        <v>6</v>
      </c>
      <c r="CJ3871" s="32" t="str">
        <f t="shared" si="1097"/>
        <v/>
      </c>
      <c r="CK3871" s="32" t="str">
        <f t="shared" si="1098"/>
        <v/>
      </c>
      <c r="CL3871" s="32" t="str">
        <f t="shared" si="1099"/>
        <v/>
      </c>
      <c r="CM3871" s="32" t="str">
        <f t="shared" si="1100"/>
        <v/>
      </c>
      <c r="CN3871" s="32" t="str">
        <f t="shared" si="1101"/>
        <v/>
      </c>
    </row>
    <row r="3872" spans="71:92" x14ac:dyDescent="0.3">
      <c r="BS3872" s="32" t="str">
        <f>IF(Kiadasi_kiseroiv!$K$2=BT3872,BV3872,"")</f>
        <v/>
      </c>
      <c r="BT3872" s="34" t="str">
        <f t="shared" si="1084"/>
        <v/>
      </c>
      <c r="BU3872" s="32" t="str">
        <f t="shared" si="1085"/>
        <v/>
      </c>
      <c r="BV3872" s="32" t="str">
        <f t="shared" si="1086"/>
        <v/>
      </c>
      <c r="BW3872" s="32" t="str">
        <f t="shared" si="1087"/>
        <v/>
      </c>
      <c r="BX3872" s="32" t="str">
        <f t="shared" si="1088"/>
        <v/>
      </c>
      <c r="BY3872" s="32" t="str">
        <f t="shared" si="1089"/>
        <v/>
      </c>
      <c r="BZ3872" s="32" t="str">
        <f t="shared" si="1090"/>
        <v/>
      </c>
      <c r="CA3872" s="32" t="str">
        <f t="shared" si="1091"/>
        <v/>
      </c>
      <c r="CB3872" s="33">
        <f>IF(COUNTIF($CD$7:CD3872,CD3872)=1,CD3872,CD3872+COUNTIF($CD$6:CD3871,CD3872))</f>
        <v>59018</v>
      </c>
      <c r="CC3872" s="34">
        <f t="shared" si="1092"/>
        <v>55153</v>
      </c>
      <c r="CD3872" s="32">
        <f t="shared" si="1093"/>
        <v>55153</v>
      </c>
      <c r="CE3872" s="32">
        <f t="shared" si="1094"/>
        <v>0</v>
      </c>
      <c r="CF3872" s="32">
        <f t="shared" si="1095"/>
        <v>0</v>
      </c>
      <c r="CG3872" s="32" t="str">
        <f t="shared" si="1096"/>
        <v/>
      </c>
      <c r="CH3872" s="32">
        <v>3867</v>
      </c>
      <c r="CI3872" s="32" t="s">
        <v>6</v>
      </c>
      <c r="CJ3872" s="32" t="str">
        <f t="shared" si="1097"/>
        <v/>
      </c>
      <c r="CK3872" s="32" t="str">
        <f t="shared" si="1098"/>
        <v/>
      </c>
      <c r="CL3872" s="32" t="str">
        <f t="shared" si="1099"/>
        <v/>
      </c>
      <c r="CM3872" s="32" t="str">
        <f t="shared" si="1100"/>
        <v/>
      </c>
      <c r="CN3872" s="32" t="str">
        <f t="shared" si="1101"/>
        <v/>
      </c>
    </row>
    <row r="3873" spans="71:92" x14ac:dyDescent="0.3">
      <c r="BS3873" s="32" t="str">
        <f>IF(Kiadasi_kiseroiv!$K$2=BT3873,BV3873,"")</f>
        <v/>
      </c>
      <c r="BT3873" s="34" t="str">
        <f t="shared" si="1084"/>
        <v/>
      </c>
      <c r="BU3873" s="32" t="str">
        <f t="shared" si="1085"/>
        <v/>
      </c>
      <c r="BV3873" s="32" t="str">
        <f t="shared" si="1086"/>
        <v/>
      </c>
      <c r="BW3873" s="32" t="str">
        <f t="shared" si="1087"/>
        <v/>
      </c>
      <c r="BX3873" s="32" t="str">
        <f t="shared" si="1088"/>
        <v/>
      </c>
      <c r="BY3873" s="32" t="str">
        <f t="shared" si="1089"/>
        <v/>
      </c>
      <c r="BZ3873" s="32" t="str">
        <f t="shared" si="1090"/>
        <v/>
      </c>
      <c r="CA3873" s="32" t="str">
        <f t="shared" si="1091"/>
        <v/>
      </c>
      <c r="CB3873" s="33">
        <f>IF(COUNTIF($CD$7:CD3873,CD3873)=1,CD3873,CD3873+COUNTIF($CD$6:CD3872,CD3873))</f>
        <v>59019</v>
      </c>
      <c r="CC3873" s="34">
        <f t="shared" si="1092"/>
        <v>55153</v>
      </c>
      <c r="CD3873" s="32">
        <f t="shared" si="1093"/>
        <v>55153</v>
      </c>
      <c r="CE3873" s="32">
        <f t="shared" si="1094"/>
        <v>0</v>
      </c>
      <c r="CF3873" s="32">
        <f t="shared" si="1095"/>
        <v>0</v>
      </c>
      <c r="CG3873" s="32" t="str">
        <f t="shared" si="1096"/>
        <v/>
      </c>
      <c r="CH3873" s="32">
        <v>3868</v>
      </c>
      <c r="CI3873" s="32" t="s">
        <v>6</v>
      </c>
      <c r="CJ3873" s="32" t="str">
        <f t="shared" si="1097"/>
        <v/>
      </c>
      <c r="CK3873" s="32" t="str">
        <f t="shared" si="1098"/>
        <v/>
      </c>
      <c r="CL3873" s="32" t="str">
        <f t="shared" si="1099"/>
        <v/>
      </c>
      <c r="CM3873" s="32" t="str">
        <f t="shared" si="1100"/>
        <v/>
      </c>
      <c r="CN3873" s="32" t="str">
        <f t="shared" si="1101"/>
        <v/>
      </c>
    </row>
    <row r="3874" spans="71:92" x14ac:dyDescent="0.3">
      <c r="BS3874" s="32" t="str">
        <f>IF(Kiadasi_kiseroiv!$K$2=BT3874,BV3874,"")</f>
        <v/>
      </c>
      <c r="BT3874" s="34" t="str">
        <f t="shared" si="1084"/>
        <v/>
      </c>
      <c r="BU3874" s="32" t="str">
        <f t="shared" si="1085"/>
        <v/>
      </c>
      <c r="BV3874" s="32" t="str">
        <f t="shared" si="1086"/>
        <v/>
      </c>
      <c r="BW3874" s="32" t="str">
        <f t="shared" si="1087"/>
        <v/>
      </c>
      <c r="BX3874" s="32" t="str">
        <f t="shared" si="1088"/>
        <v/>
      </c>
      <c r="BY3874" s="32" t="str">
        <f t="shared" si="1089"/>
        <v/>
      </c>
      <c r="BZ3874" s="32" t="str">
        <f t="shared" si="1090"/>
        <v/>
      </c>
      <c r="CA3874" s="32" t="str">
        <f t="shared" si="1091"/>
        <v/>
      </c>
      <c r="CB3874" s="33">
        <f>IF(COUNTIF($CD$7:CD3874,CD3874)=1,CD3874,CD3874+COUNTIF($CD$6:CD3873,CD3874))</f>
        <v>59020</v>
      </c>
      <c r="CC3874" s="34">
        <f t="shared" si="1092"/>
        <v>55153</v>
      </c>
      <c r="CD3874" s="32">
        <f t="shared" si="1093"/>
        <v>55153</v>
      </c>
      <c r="CE3874" s="32">
        <f t="shared" si="1094"/>
        <v>0</v>
      </c>
      <c r="CF3874" s="32">
        <f t="shared" si="1095"/>
        <v>0</v>
      </c>
      <c r="CG3874" s="32" t="str">
        <f t="shared" si="1096"/>
        <v/>
      </c>
      <c r="CH3874" s="32">
        <v>3869</v>
      </c>
      <c r="CI3874" s="32" t="s">
        <v>6</v>
      </c>
      <c r="CJ3874" s="32" t="str">
        <f t="shared" si="1097"/>
        <v/>
      </c>
      <c r="CK3874" s="32" t="str">
        <f t="shared" si="1098"/>
        <v/>
      </c>
      <c r="CL3874" s="32" t="str">
        <f t="shared" si="1099"/>
        <v/>
      </c>
      <c r="CM3874" s="32" t="str">
        <f t="shared" si="1100"/>
        <v/>
      </c>
      <c r="CN3874" s="32" t="str">
        <f t="shared" si="1101"/>
        <v/>
      </c>
    </row>
    <row r="3875" spans="71:92" x14ac:dyDescent="0.3">
      <c r="BS3875" s="32" t="str">
        <f>IF(Kiadasi_kiseroiv!$K$2=BT3875,BV3875,"")</f>
        <v/>
      </c>
      <c r="BT3875" s="34" t="str">
        <f t="shared" si="1084"/>
        <v/>
      </c>
      <c r="BU3875" s="32" t="str">
        <f t="shared" si="1085"/>
        <v/>
      </c>
      <c r="BV3875" s="32" t="str">
        <f t="shared" si="1086"/>
        <v/>
      </c>
      <c r="BW3875" s="32" t="str">
        <f t="shared" si="1087"/>
        <v/>
      </c>
      <c r="BX3875" s="32" t="str">
        <f t="shared" si="1088"/>
        <v/>
      </c>
      <c r="BY3875" s="32" t="str">
        <f t="shared" si="1089"/>
        <v/>
      </c>
      <c r="BZ3875" s="32" t="str">
        <f t="shared" si="1090"/>
        <v/>
      </c>
      <c r="CA3875" s="32" t="str">
        <f t="shared" si="1091"/>
        <v/>
      </c>
      <c r="CB3875" s="33">
        <f>IF(COUNTIF($CD$7:CD3875,CD3875)=1,CD3875,CD3875+COUNTIF($CD$6:CD3874,CD3875))</f>
        <v>59021</v>
      </c>
      <c r="CC3875" s="34">
        <f t="shared" si="1092"/>
        <v>55153</v>
      </c>
      <c r="CD3875" s="32">
        <f t="shared" si="1093"/>
        <v>55153</v>
      </c>
      <c r="CE3875" s="32">
        <f t="shared" si="1094"/>
        <v>0</v>
      </c>
      <c r="CF3875" s="32">
        <f t="shared" si="1095"/>
        <v>0</v>
      </c>
      <c r="CG3875" s="32" t="str">
        <f t="shared" si="1096"/>
        <v/>
      </c>
      <c r="CH3875" s="32">
        <v>3870</v>
      </c>
      <c r="CI3875" s="32" t="s">
        <v>6</v>
      </c>
      <c r="CJ3875" s="32" t="str">
        <f t="shared" si="1097"/>
        <v/>
      </c>
      <c r="CK3875" s="32" t="str">
        <f t="shared" si="1098"/>
        <v/>
      </c>
      <c r="CL3875" s="32" t="str">
        <f t="shared" si="1099"/>
        <v/>
      </c>
      <c r="CM3875" s="32" t="str">
        <f t="shared" si="1100"/>
        <v/>
      </c>
      <c r="CN3875" s="32" t="str">
        <f t="shared" si="1101"/>
        <v/>
      </c>
    </row>
    <row r="3876" spans="71:92" x14ac:dyDescent="0.3">
      <c r="BS3876" s="32" t="str">
        <f>IF(Kiadasi_kiseroiv!$K$2=BT3876,BV3876,"")</f>
        <v/>
      </c>
      <c r="BT3876" s="34" t="str">
        <f t="shared" si="1084"/>
        <v/>
      </c>
      <c r="BU3876" s="32" t="str">
        <f t="shared" si="1085"/>
        <v/>
      </c>
      <c r="BV3876" s="32" t="str">
        <f t="shared" si="1086"/>
        <v/>
      </c>
      <c r="BW3876" s="32" t="str">
        <f t="shared" si="1087"/>
        <v/>
      </c>
      <c r="BX3876" s="32" t="str">
        <f t="shared" si="1088"/>
        <v/>
      </c>
      <c r="BY3876" s="32" t="str">
        <f t="shared" si="1089"/>
        <v/>
      </c>
      <c r="BZ3876" s="32" t="str">
        <f t="shared" si="1090"/>
        <v/>
      </c>
      <c r="CA3876" s="32" t="str">
        <f t="shared" si="1091"/>
        <v/>
      </c>
      <c r="CB3876" s="33">
        <f>IF(COUNTIF($CD$7:CD3876,CD3876)=1,CD3876,CD3876+COUNTIF($CD$6:CD3875,CD3876))</f>
        <v>59022</v>
      </c>
      <c r="CC3876" s="34">
        <f t="shared" si="1092"/>
        <v>55153</v>
      </c>
      <c r="CD3876" s="32">
        <f t="shared" si="1093"/>
        <v>55153</v>
      </c>
      <c r="CE3876" s="32">
        <f t="shared" si="1094"/>
        <v>0</v>
      </c>
      <c r="CF3876" s="32">
        <f t="shared" si="1095"/>
        <v>0</v>
      </c>
      <c r="CG3876" s="32" t="str">
        <f t="shared" si="1096"/>
        <v/>
      </c>
      <c r="CH3876" s="32">
        <v>3871</v>
      </c>
      <c r="CI3876" s="32" t="s">
        <v>6</v>
      </c>
      <c r="CJ3876" s="32" t="str">
        <f t="shared" si="1097"/>
        <v/>
      </c>
      <c r="CK3876" s="32" t="str">
        <f t="shared" si="1098"/>
        <v/>
      </c>
      <c r="CL3876" s="32" t="str">
        <f t="shared" si="1099"/>
        <v/>
      </c>
      <c r="CM3876" s="32" t="str">
        <f t="shared" si="1100"/>
        <v/>
      </c>
      <c r="CN3876" s="32" t="str">
        <f t="shared" si="1101"/>
        <v/>
      </c>
    </row>
    <row r="3877" spans="71:92" x14ac:dyDescent="0.3">
      <c r="BS3877" s="32" t="str">
        <f>IF(Kiadasi_kiseroiv!$K$2=BT3877,BV3877,"")</f>
        <v/>
      </c>
      <c r="BT3877" s="34" t="str">
        <f t="shared" si="1084"/>
        <v/>
      </c>
      <c r="BU3877" s="32" t="str">
        <f t="shared" si="1085"/>
        <v/>
      </c>
      <c r="BV3877" s="32" t="str">
        <f t="shared" si="1086"/>
        <v/>
      </c>
      <c r="BW3877" s="32" t="str">
        <f t="shared" si="1087"/>
        <v/>
      </c>
      <c r="BX3877" s="32" t="str">
        <f t="shared" si="1088"/>
        <v/>
      </c>
      <c r="BY3877" s="32" t="str">
        <f t="shared" si="1089"/>
        <v/>
      </c>
      <c r="BZ3877" s="32" t="str">
        <f t="shared" si="1090"/>
        <v/>
      </c>
      <c r="CA3877" s="32" t="str">
        <f t="shared" si="1091"/>
        <v/>
      </c>
      <c r="CB3877" s="33">
        <f>IF(COUNTIF($CD$7:CD3877,CD3877)=1,CD3877,CD3877+COUNTIF($CD$6:CD3876,CD3877))</f>
        <v>59023</v>
      </c>
      <c r="CC3877" s="34">
        <f t="shared" si="1092"/>
        <v>55153</v>
      </c>
      <c r="CD3877" s="32">
        <f t="shared" si="1093"/>
        <v>55153</v>
      </c>
      <c r="CE3877" s="32">
        <f t="shared" si="1094"/>
        <v>0</v>
      </c>
      <c r="CF3877" s="32">
        <f t="shared" si="1095"/>
        <v>0</v>
      </c>
      <c r="CG3877" s="32" t="str">
        <f t="shared" si="1096"/>
        <v/>
      </c>
      <c r="CH3877" s="32">
        <v>3872</v>
      </c>
      <c r="CI3877" s="32" t="s">
        <v>6</v>
      </c>
      <c r="CJ3877" s="32" t="str">
        <f t="shared" si="1097"/>
        <v/>
      </c>
      <c r="CK3877" s="32" t="str">
        <f t="shared" si="1098"/>
        <v/>
      </c>
      <c r="CL3877" s="32" t="str">
        <f t="shared" si="1099"/>
        <v/>
      </c>
      <c r="CM3877" s="32" t="str">
        <f t="shared" si="1100"/>
        <v/>
      </c>
      <c r="CN3877" s="32" t="str">
        <f t="shared" si="1101"/>
        <v/>
      </c>
    </row>
    <row r="3878" spans="71:92" x14ac:dyDescent="0.3">
      <c r="BS3878" s="32" t="str">
        <f>IF(Kiadasi_kiseroiv!$K$2=BT3878,BV3878,"")</f>
        <v/>
      </c>
      <c r="BT3878" s="34" t="str">
        <f t="shared" si="1084"/>
        <v/>
      </c>
      <c r="BU3878" s="32" t="str">
        <f t="shared" si="1085"/>
        <v/>
      </c>
      <c r="BV3878" s="32" t="str">
        <f t="shared" si="1086"/>
        <v/>
      </c>
      <c r="BW3878" s="32" t="str">
        <f t="shared" si="1087"/>
        <v/>
      </c>
      <c r="BX3878" s="32" t="str">
        <f t="shared" si="1088"/>
        <v/>
      </c>
      <c r="BY3878" s="32" t="str">
        <f t="shared" si="1089"/>
        <v/>
      </c>
      <c r="BZ3878" s="32" t="str">
        <f t="shared" si="1090"/>
        <v/>
      </c>
      <c r="CA3878" s="32" t="str">
        <f t="shared" si="1091"/>
        <v/>
      </c>
      <c r="CB3878" s="33">
        <f>IF(COUNTIF($CD$7:CD3878,CD3878)=1,CD3878,CD3878+COUNTIF($CD$6:CD3877,CD3878))</f>
        <v>59024</v>
      </c>
      <c r="CC3878" s="34">
        <f t="shared" si="1092"/>
        <v>55153</v>
      </c>
      <c r="CD3878" s="32">
        <f t="shared" si="1093"/>
        <v>55153</v>
      </c>
      <c r="CE3878" s="32">
        <f t="shared" si="1094"/>
        <v>0</v>
      </c>
      <c r="CF3878" s="32">
        <f t="shared" si="1095"/>
        <v>0</v>
      </c>
      <c r="CG3878" s="32" t="str">
        <f t="shared" si="1096"/>
        <v/>
      </c>
      <c r="CH3878" s="32">
        <v>3873</v>
      </c>
      <c r="CI3878" s="32" t="s">
        <v>6</v>
      </c>
      <c r="CJ3878" s="32" t="str">
        <f t="shared" si="1097"/>
        <v/>
      </c>
      <c r="CK3878" s="32" t="str">
        <f t="shared" si="1098"/>
        <v/>
      </c>
      <c r="CL3878" s="32" t="str">
        <f t="shared" si="1099"/>
        <v/>
      </c>
      <c r="CM3878" s="32" t="str">
        <f t="shared" si="1100"/>
        <v/>
      </c>
      <c r="CN3878" s="32" t="str">
        <f t="shared" si="1101"/>
        <v/>
      </c>
    </row>
    <row r="3879" spans="71:92" x14ac:dyDescent="0.3">
      <c r="BS3879" s="32" t="str">
        <f>IF(Kiadasi_kiseroiv!$K$2=BT3879,BV3879,"")</f>
        <v/>
      </c>
      <c r="BT3879" s="34" t="str">
        <f t="shared" si="1084"/>
        <v/>
      </c>
      <c r="BU3879" s="32" t="str">
        <f t="shared" si="1085"/>
        <v/>
      </c>
      <c r="BV3879" s="32" t="str">
        <f t="shared" si="1086"/>
        <v/>
      </c>
      <c r="BW3879" s="32" t="str">
        <f t="shared" si="1087"/>
        <v/>
      </c>
      <c r="BX3879" s="32" t="str">
        <f t="shared" si="1088"/>
        <v/>
      </c>
      <c r="BY3879" s="32" t="str">
        <f t="shared" si="1089"/>
        <v/>
      </c>
      <c r="BZ3879" s="32" t="str">
        <f t="shared" si="1090"/>
        <v/>
      </c>
      <c r="CA3879" s="32" t="str">
        <f t="shared" si="1091"/>
        <v/>
      </c>
      <c r="CB3879" s="33">
        <f>IF(COUNTIF($CD$7:CD3879,CD3879)=1,CD3879,CD3879+COUNTIF($CD$6:CD3878,CD3879))</f>
        <v>59025</v>
      </c>
      <c r="CC3879" s="34">
        <f t="shared" si="1092"/>
        <v>55153</v>
      </c>
      <c r="CD3879" s="32">
        <f t="shared" si="1093"/>
        <v>55153</v>
      </c>
      <c r="CE3879" s="32">
        <f t="shared" si="1094"/>
        <v>0</v>
      </c>
      <c r="CF3879" s="32">
        <f t="shared" si="1095"/>
        <v>0</v>
      </c>
      <c r="CG3879" s="32" t="str">
        <f t="shared" si="1096"/>
        <v/>
      </c>
      <c r="CH3879" s="32">
        <v>3874</v>
      </c>
      <c r="CI3879" s="32" t="s">
        <v>6</v>
      </c>
      <c r="CJ3879" s="32" t="str">
        <f t="shared" si="1097"/>
        <v/>
      </c>
      <c r="CK3879" s="32" t="str">
        <f t="shared" si="1098"/>
        <v/>
      </c>
      <c r="CL3879" s="32" t="str">
        <f t="shared" si="1099"/>
        <v/>
      </c>
      <c r="CM3879" s="32" t="str">
        <f t="shared" si="1100"/>
        <v/>
      </c>
      <c r="CN3879" s="32" t="str">
        <f t="shared" si="1101"/>
        <v/>
      </c>
    </row>
    <row r="3880" spans="71:92" x14ac:dyDescent="0.3">
      <c r="BS3880" s="32" t="str">
        <f>IF(Kiadasi_kiseroiv!$K$2=BT3880,BV3880,"")</f>
        <v/>
      </c>
      <c r="BT3880" s="34" t="str">
        <f t="shared" si="1084"/>
        <v/>
      </c>
      <c r="BU3880" s="32" t="str">
        <f t="shared" si="1085"/>
        <v/>
      </c>
      <c r="BV3880" s="32" t="str">
        <f t="shared" si="1086"/>
        <v/>
      </c>
      <c r="BW3880" s="32" t="str">
        <f t="shared" si="1087"/>
        <v/>
      </c>
      <c r="BX3880" s="32" t="str">
        <f t="shared" si="1088"/>
        <v/>
      </c>
      <c r="BY3880" s="32" t="str">
        <f t="shared" si="1089"/>
        <v/>
      </c>
      <c r="BZ3880" s="32" t="str">
        <f t="shared" si="1090"/>
        <v/>
      </c>
      <c r="CA3880" s="32" t="str">
        <f t="shared" si="1091"/>
        <v/>
      </c>
      <c r="CB3880" s="33">
        <f>IF(COUNTIF($CD$7:CD3880,CD3880)=1,CD3880,CD3880+COUNTIF($CD$6:CD3879,CD3880))</f>
        <v>59026</v>
      </c>
      <c r="CC3880" s="34">
        <f t="shared" si="1092"/>
        <v>55153</v>
      </c>
      <c r="CD3880" s="32">
        <f t="shared" si="1093"/>
        <v>55153</v>
      </c>
      <c r="CE3880" s="32">
        <f t="shared" si="1094"/>
        <v>0</v>
      </c>
      <c r="CF3880" s="32">
        <f t="shared" si="1095"/>
        <v>0</v>
      </c>
      <c r="CG3880" s="32" t="str">
        <f t="shared" si="1096"/>
        <v/>
      </c>
      <c r="CH3880" s="32">
        <v>3875</v>
      </c>
      <c r="CI3880" s="32" t="s">
        <v>6</v>
      </c>
      <c r="CJ3880" s="32" t="str">
        <f t="shared" si="1097"/>
        <v/>
      </c>
      <c r="CK3880" s="32" t="str">
        <f t="shared" si="1098"/>
        <v/>
      </c>
      <c r="CL3880" s="32" t="str">
        <f t="shared" si="1099"/>
        <v/>
      </c>
      <c r="CM3880" s="32" t="str">
        <f t="shared" si="1100"/>
        <v/>
      </c>
      <c r="CN3880" s="32" t="str">
        <f t="shared" si="1101"/>
        <v/>
      </c>
    </row>
    <row r="3881" spans="71:92" x14ac:dyDescent="0.3">
      <c r="BS3881" s="32" t="str">
        <f>IF(Kiadasi_kiseroiv!$K$2=BT3881,BV3881,"")</f>
        <v/>
      </c>
      <c r="BT3881" s="34" t="str">
        <f t="shared" ref="BT3881:BT3944" si="1102">IF(AND($BT$4=CI3881,BU3881&lt;&gt;""),CC3881,"")</f>
        <v/>
      </c>
      <c r="BU3881" s="32" t="str">
        <f t="shared" ref="BU3881:BU3944" si="1103">IF(AND($BU$1=CI3881,ISERROR(VLOOKUP(CG3881,Kisiv,2,FALSE))=FALSE),CB3881,"")</f>
        <v/>
      </c>
      <c r="BV3881" s="32" t="str">
        <f t="shared" ref="BV3881:BV3944" si="1104">IF(BU3881&lt;&gt;"",RANK(BU3881,$BU$7:$BU$33000,1),"")</f>
        <v/>
      </c>
      <c r="BW3881" s="32" t="str">
        <f t="shared" ref="BW3881:BW3944" si="1105">IF(CC3881&lt;min,$BW$2,IF(CC3881&lt;=max,CG3881,""))</f>
        <v/>
      </c>
      <c r="BX3881" s="32" t="str">
        <f t="shared" ref="BX3881:BX3944" si="1106">IF(AND(OR($BX$1=0,$BX$1=CG3881),OR($BX$2=0,IF(ISERROR(SEARCH($BX$2,CJ3881&amp;CK3881&amp;CL3881,1)),FALSE,TRUE))),CB3881,"")</f>
        <v/>
      </c>
      <c r="BY3881" s="32" t="str">
        <f t="shared" ref="BY3881:BY3944" si="1107">IF(AND(BX3881&lt;&gt;"",CC3881&lt;&gt;$CD$2),RANK(BX3881,$BX$7:$BX$33000,1),"")</f>
        <v/>
      </c>
      <c r="BZ3881" s="32" t="str">
        <f t="shared" ref="BZ3881:BZ3944" si="1108">IF(AND(CC3881&lt;$BZ$2,CI3881=$BZ$4),$BZ$5,IF(AND(CC3881&lt;=$BZ$3,CI3881=$BZ$4),CB3881,""))</f>
        <v/>
      </c>
      <c r="CA3881" s="32" t="str">
        <f t="shared" ref="CA3881:CA3944" si="1109">IF(AND(BZ3881&lt;&gt;"",BZ3881&lt;&gt;$BZ$5),RANK(BZ3881,$BZ$7:$BZ$33000,1),"")</f>
        <v/>
      </c>
      <c r="CB3881" s="33">
        <f>IF(COUNTIF($CD$7:CD3881,CD3881)=1,CD3881,CD3881+COUNTIF($CD$6:CD3880,CD3881))</f>
        <v>59027</v>
      </c>
      <c r="CC3881" s="34">
        <f t="shared" ref="CC3881:CC3944" si="1110">IF(INDEX(Kassza,CH3881,1)&lt;&gt;1,INDEX(Kassza,CH3881,1),$CD$2)</f>
        <v>55153</v>
      </c>
      <c r="CD3881" s="32">
        <f t="shared" ref="CD3881:CD3944" si="1111">IF(CC3881&lt;&gt;$CD$2,RANK(CC3881,$CC$7:$CC$33000,1),$CD$2)</f>
        <v>55153</v>
      </c>
      <c r="CE3881" s="32">
        <f t="shared" ref="CE3881:CE3944" si="1112">INDEX(Kassza,CH3881,6)</f>
        <v>0</v>
      </c>
      <c r="CF3881" s="32">
        <f t="shared" ref="CF3881:CF3944" si="1113">INDEX(Kassza,CH3881,8)</f>
        <v>0</v>
      </c>
      <c r="CG3881" s="32" t="str">
        <f t="shared" ref="CG3881:CG3944" si="1114">INDEX(Kassza,CH3881,7)&amp;INDEX(Kassza,CH3881,9)</f>
        <v/>
      </c>
      <c r="CH3881" s="32">
        <v>3876</v>
      </c>
      <c r="CI3881" s="32" t="s">
        <v>6</v>
      </c>
      <c r="CJ3881" s="32" t="str">
        <f t="shared" ref="CJ3881:CJ3944" si="1115">IF(INDEX(Kassza,CH3881,5)&lt;&gt;0,INDEX(Kassza,CH3881,5),"")</f>
        <v/>
      </c>
      <c r="CK3881" s="32" t="str">
        <f t="shared" ref="CK3881:CK3944" si="1116">IF(INDEX(Kassza,CH3881,10)&lt;&gt;0,INDEX(Kassza,CH3881,10),"")</f>
        <v/>
      </c>
      <c r="CL3881" s="32" t="str">
        <f t="shared" ref="CL3881:CL3944" si="1117">IF(INDEX(Kassza,CH3881,11)&lt;&gt;0,INDEX(Kassza,CH3881,11),"")</f>
        <v/>
      </c>
      <c r="CM3881" s="32" t="str">
        <f t="shared" ref="CM3881:CM3944" si="1118">IF(INDEX(Kassza,CH3881,4)&lt;&gt;0,INDEX(Kassza,CH3881,4),"")</f>
        <v/>
      </c>
      <c r="CN3881" s="32" t="str">
        <f t="shared" ref="CN3881:CN3944" si="1119">IF(INDEX(Kassza,CH3881,3)&lt;&gt;0,INDEX(Kassza,CH3881,3),"")</f>
        <v/>
      </c>
    </row>
    <row r="3882" spans="71:92" x14ac:dyDescent="0.3">
      <c r="BS3882" s="32" t="str">
        <f>IF(Kiadasi_kiseroiv!$K$2=BT3882,BV3882,"")</f>
        <v/>
      </c>
      <c r="BT3882" s="34" t="str">
        <f t="shared" si="1102"/>
        <v/>
      </c>
      <c r="BU3882" s="32" t="str">
        <f t="shared" si="1103"/>
        <v/>
      </c>
      <c r="BV3882" s="32" t="str">
        <f t="shared" si="1104"/>
        <v/>
      </c>
      <c r="BW3882" s="32" t="str">
        <f t="shared" si="1105"/>
        <v/>
      </c>
      <c r="BX3882" s="32" t="str">
        <f t="shared" si="1106"/>
        <v/>
      </c>
      <c r="BY3882" s="32" t="str">
        <f t="shared" si="1107"/>
        <v/>
      </c>
      <c r="BZ3882" s="32" t="str">
        <f t="shared" si="1108"/>
        <v/>
      </c>
      <c r="CA3882" s="32" t="str">
        <f t="shared" si="1109"/>
        <v/>
      </c>
      <c r="CB3882" s="33">
        <f>IF(COUNTIF($CD$7:CD3882,CD3882)=1,CD3882,CD3882+COUNTIF($CD$6:CD3881,CD3882))</f>
        <v>59028</v>
      </c>
      <c r="CC3882" s="34">
        <f t="shared" si="1110"/>
        <v>55153</v>
      </c>
      <c r="CD3882" s="32">
        <f t="shared" si="1111"/>
        <v>55153</v>
      </c>
      <c r="CE3882" s="32">
        <f t="shared" si="1112"/>
        <v>0</v>
      </c>
      <c r="CF3882" s="32">
        <f t="shared" si="1113"/>
        <v>0</v>
      </c>
      <c r="CG3882" s="32" t="str">
        <f t="shared" si="1114"/>
        <v/>
      </c>
      <c r="CH3882" s="32">
        <v>3877</v>
      </c>
      <c r="CI3882" s="32" t="s">
        <v>6</v>
      </c>
      <c r="CJ3882" s="32" t="str">
        <f t="shared" si="1115"/>
        <v/>
      </c>
      <c r="CK3882" s="32" t="str">
        <f t="shared" si="1116"/>
        <v/>
      </c>
      <c r="CL3882" s="32" t="str">
        <f t="shared" si="1117"/>
        <v/>
      </c>
      <c r="CM3882" s="32" t="str">
        <f t="shared" si="1118"/>
        <v/>
      </c>
      <c r="CN3882" s="32" t="str">
        <f t="shared" si="1119"/>
        <v/>
      </c>
    </row>
    <row r="3883" spans="71:92" x14ac:dyDescent="0.3">
      <c r="BS3883" s="32" t="str">
        <f>IF(Kiadasi_kiseroiv!$K$2=BT3883,BV3883,"")</f>
        <v/>
      </c>
      <c r="BT3883" s="34" t="str">
        <f t="shared" si="1102"/>
        <v/>
      </c>
      <c r="BU3883" s="32" t="str">
        <f t="shared" si="1103"/>
        <v/>
      </c>
      <c r="BV3883" s="32" t="str">
        <f t="shared" si="1104"/>
        <v/>
      </c>
      <c r="BW3883" s="32" t="str">
        <f t="shared" si="1105"/>
        <v/>
      </c>
      <c r="BX3883" s="32" t="str">
        <f t="shared" si="1106"/>
        <v/>
      </c>
      <c r="BY3883" s="32" t="str">
        <f t="shared" si="1107"/>
        <v/>
      </c>
      <c r="BZ3883" s="32" t="str">
        <f t="shared" si="1108"/>
        <v/>
      </c>
      <c r="CA3883" s="32" t="str">
        <f t="shared" si="1109"/>
        <v/>
      </c>
      <c r="CB3883" s="33">
        <f>IF(COUNTIF($CD$7:CD3883,CD3883)=1,CD3883,CD3883+COUNTIF($CD$6:CD3882,CD3883))</f>
        <v>59029</v>
      </c>
      <c r="CC3883" s="34">
        <f t="shared" si="1110"/>
        <v>55153</v>
      </c>
      <c r="CD3883" s="32">
        <f t="shared" si="1111"/>
        <v>55153</v>
      </c>
      <c r="CE3883" s="32">
        <f t="shared" si="1112"/>
        <v>0</v>
      </c>
      <c r="CF3883" s="32">
        <f t="shared" si="1113"/>
        <v>0</v>
      </c>
      <c r="CG3883" s="32" t="str">
        <f t="shared" si="1114"/>
        <v/>
      </c>
      <c r="CH3883" s="32">
        <v>3878</v>
      </c>
      <c r="CI3883" s="32" t="s">
        <v>6</v>
      </c>
      <c r="CJ3883" s="32" t="str">
        <f t="shared" si="1115"/>
        <v/>
      </c>
      <c r="CK3883" s="32" t="str">
        <f t="shared" si="1116"/>
        <v/>
      </c>
      <c r="CL3883" s="32" t="str">
        <f t="shared" si="1117"/>
        <v/>
      </c>
      <c r="CM3883" s="32" t="str">
        <f t="shared" si="1118"/>
        <v/>
      </c>
      <c r="CN3883" s="32" t="str">
        <f t="shared" si="1119"/>
        <v/>
      </c>
    </row>
    <row r="3884" spans="71:92" x14ac:dyDescent="0.3">
      <c r="BS3884" s="32" t="str">
        <f>IF(Kiadasi_kiseroiv!$K$2=BT3884,BV3884,"")</f>
        <v/>
      </c>
      <c r="BT3884" s="34" t="str">
        <f t="shared" si="1102"/>
        <v/>
      </c>
      <c r="BU3884" s="32" t="str">
        <f t="shared" si="1103"/>
        <v/>
      </c>
      <c r="BV3884" s="32" t="str">
        <f t="shared" si="1104"/>
        <v/>
      </c>
      <c r="BW3884" s="32" t="str">
        <f t="shared" si="1105"/>
        <v/>
      </c>
      <c r="BX3884" s="32" t="str">
        <f t="shared" si="1106"/>
        <v/>
      </c>
      <c r="BY3884" s="32" t="str">
        <f t="shared" si="1107"/>
        <v/>
      </c>
      <c r="BZ3884" s="32" t="str">
        <f t="shared" si="1108"/>
        <v/>
      </c>
      <c r="CA3884" s="32" t="str">
        <f t="shared" si="1109"/>
        <v/>
      </c>
      <c r="CB3884" s="33">
        <f>IF(COUNTIF($CD$7:CD3884,CD3884)=1,CD3884,CD3884+COUNTIF($CD$6:CD3883,CD3884))</f>
        <v>59030</v>
      </c>
      <c r="CC3884" s="34">
        <f t="shared" si="1110"/>
        <v>55153</v>
      </c>
      <c r="CD3884" s="32">
        <f t="shared" si="1111"/>
        <v>55153</v>
      </c>
      <c r="CE3884" s="32">
        <f t="shared" si="1112"/>
        <v>0</v>
      </c>
      <c r="CF3884" s="32">
        <f t="shared" si="1113"/>
        <v>0</v>
      </c>
      <c r="CG3884" s="32" t="str">
        <f t="shared" si="1114"/>
        <v/>
      </c>
      <c r="CH3884" s="32">
        <v>3879</v>
      </c>
      <c r="CI3884" s="32" t="s">
        <v>6</v>
      </c>
      <c r="CJ3884" s="32" t="str">
        <f t="shared" si="1115"/>
        <v/>
      </c>
      <c r="CK3884" s="32" t="str">
        <f t="shared" si="1116"/>
        <v/>
      </c>
      <c r="CL3884" s="32" t="str">
        <f t="shared" si="1117"/>
        <v/>
      </c>
      <c r="CM3884" s="32" t="str">
        <f t="shared" si="1118"/>
        <v/>
      </c>
      <c r="CN3884" s="32" t="str">
        <f t="shared" si="1119"/>
        <v/>
      </c>
    </row>
    <row r="3885" spans="71:92" x14ac:dyDescent="0.3">
      <c r="BS3885" s="32" t="str">
        <f>IF(Kiadasi_kiseroiv!$K$2=BT3885,BV3885,"")</f>
        <v/>
      </c>
      <c r="BT3885" s="34" t="str">
        <f t="shared" si="1102"/>
        <v/>
      </c>
      <c r="BU3885" s="32" t="str">
        <f t="shared" si="1103"/>
        <v/>
      </c>
      <c r="BV3885" s="32" t="str">
        <f t="shared" si="1104"/>
        <v/>
      </c>
      <c r="BW3885" s="32" t="str">
        <f t="shared" si="1105"/>
        <v/>
      </c>
      <c r="BX3885" s="32" t="str">
        <f t="shared" si="1106"/>
        <v/>
      </c>
      <c r="BY3885" s="32" t="str">
        <f t="shared" si="1107"/>
        <v/>
      </c>
      <c r="BZ3885" s="32" t="str">
        <f t="shared" si="1108"/>
        <v/>
      </c>
      <c r="CA3885" s="32" t="str">
        <f t="shared" si="1109"/>
        <v/>
      </c>
      <c r="CB3885" s="33">
        <f>IF(COUNTIF($CD$7:CD3885,CD3885)=1,CD3885,CD3885+COUNTIF($CD$6:CD3884,CD3885))</f>
        <v>59031</v>
      </c>
      <c r="CC3885" s="34">
        <f t="shared" si="1110"/>
        <v>55153</v>
      </c>
      <c r="CD3885" s="32">
        <f t="shared" si="1111"/>
        <v>55153</v>
      </c>
      <c r="CE3885" s="32">
        <f t="shared" si="1112"/>
        <v>0</v>
      </c>
      <c r="CF3885" s="32">
        <f t="shared" si="1113"/>
        <v>0</v>
      </c>
      <c r="CG3885" s="32" t="str">
        <f t="shared" si="1114"/>
        <v/>
      </c>
      <c r="CH3885" s="32">
        <v>3880</v>
      </c>
      <c r="CI3885" s="32" t="s">
        <v>6</v>
      </c>
      <c r="CJ3885" s="32" t="str">
        <f t="shared" si="1115"/>
        <v/>
      </c>
      <c r="CK3885" s="32" t="str">
        <f t="shared" si="1116"/>
        <v/>
      </c>
      <c r="CL3885" s="32" t="str">
        <f t="shared" si="1117"/>
        <v/>
      </c>
      <c r="CM3885" s="32" t="str">
        <f t="shared" si="1118"/>
        <v/>
      </c>
      <c r="CN3885" s="32" t="str">
        <f t="shared" si="1119"/>
        <v/>
      </c>
    </row>
    <row r="3886" spans="71:92" x14ac:dyDescent="0.3">
      <c r="BS3886" s="32" t="str">
        <f>IF(Kiadasi_kiseroiv!$K$2=BT3886,BV3886,"")</f>
        <v/>
      </c>
      <c r="BT3886" s="34" t="str">
        <f t="shared" si="1102"/>
        <v/>
      </c>
      <c r="BU3886" s="32" t="str">
        <f t="shared" si="1103"/>
        <v/>
      </c>
      <c r="BV3886" s="32" t="str">
        <f t="shared" si="1104"/>
        <v/>
      </c>
      <c r="BW3886" s="32" t="str">
        <f t="shared" si="1105"/>
        <v/>
      </c>
      <c r="BX3886" s="32" t="str">
        <f t="shared" si="1106"/>
        <v/>
      </c>
      <c r="BY3886" s="32" t="str">
        <f t="shared" si="1107"/>
        <v/>
      </c>
      <c r="BZ3886" s="32" t="str">
        <f t="shared" si="1108"/>
        <v/>
      </c>
      <c r="CA3886" s="32" t="str">
        <f t="shared" si="1109"/>
        <v/>
      </c>
      <c r="CB3886" s="33">
        <f>IF(COUNTIF($CD$7:CD3886,CD3886)=1,CD3886,CD3886+COUNTIF($CD$6:CD3885,CD3886))</f>
        <v>59032</v>
      </c>
      <c r="CC3886" s="34">
        <f t="shared" si="1110"/>
        <v>55153</v>
      </c>
      <c r="CD3886" s="32">
        <f t="shared" si="1111"/>
        <v>55153</v>
      </c>
      <c r="CE3886" s="32">
        <f t="shared" si="1112"/>
        <v>0</v>
      </c>
      <c r="CF3886" s="32">
        <f t="shared" si="1113"/>
        <v>0</v>
      </c>
      <c r="CG3886" s="32" t="str">
        <f t="shared" si="1114"/>
        <v/>
      </c>
      <c r="CH3886" s="32">
        <v>3881</v>
      </c>
      <c r="CI3886" s="32" t="s">
        <v>6</v>
      </c>
      <c r="CJ3886" s="32" t="str">
        <f t="shared" si="1115"/>
        <v/>
      </c>
      <c r="CK3886" s="32" t="str">
        <f t="shared" si="1116"/>
        <v/>
      </c>
      <c r="CL3886" s="32" t="str">
        <f t="shared" si="1117"/>
        <v/>
      </c>
      <c r="CM3886" s="32" t="str">
        <f t="shared" si="1118"/>
        <v/>
      </c>
      <c r="CN3886" s="32" t="str">
        <f t="shared" si="1119"/>
        <v/>
      </c>
    </row>
    <row r="3887" spans="71:92" x14ac:dyDescent="0.3">
      <c r="BS3887" s="32" t="str">
        <f>IF(Kiadasi_kiseroiv!$K$2=BT3887,BV3887,"")</f>
        <v/>
      </c>
      <c r="BT3887" s="34" t="str">
        <f t="shared" si="1102"/>
        <v/>
      </c>
      <c r="BU3887" s="32" t="str">
        <f t="shared" si="1103"/>
        <v/>
      </c>
      <c r="BV3887" s="32" t="str">
        <f t="shared" si="1104"/>
        <v/>
      </c>
      <c r="BW3887" s="32" t="str">
        <f t="shared" si="1105"/>
        <v/>
      </c>
      <c r="BX3887" s="32" t="str">
        <f t="shared" si="1106"/>
        <v/>
      </c>
      <c r="BY3887" s="32" t="str">
        <f t="shared" si="1107"/>
        <v/>
      </c>
      <c r="BZ3887" s="32" t="str">
        <f t="shared" si="1108"/>
        <v/>
      </c>
      <c r="CA3887" s="32" t="str">
        <f t="shared" si="1109"/>
        <v/>
      </c>
      <c r="CB3887" s="33">
        <f>IF(COUNTIF($CD$7:CD3887,CD3887)=1,CD3887,CD3887+COUNTIF($CD$6:CD3886,CD3887))</f>
        <v>59033</v>
      </c>
      <c r="CC3887" s="34">
        <f t="shared" si="1110"/>
        <v>55153</v>
      </c>
      <c r="CD3887" s="32">
        <f t="shared" si="1111"/>
        <v>55153</v>
      </c>
      <c r="CE3887" s="32">
        <f t="shared" si="1112"/>
        <v>0</v>
      </c>
      <c r="CF3887" s="32">
        <f t="shared" si="1113"/>
        <v>0</v>
      </c>
      <c r="CG3887" s="32" t="str">
        <f t="shared" si="1114"/>
        <v/>
      </c>
      <c r="CH3887" s="32">
        <v>3882</v>
      </c>
      <c r="CI3887" s="32" t="s">
        <v>6</v>
      </c>
      <c r="CJ3887" s="32" t="str">
        <f t="shared" si="1115"/>
        <v/>
      </c>
      <c r="CK3887" s="32" t="str">
        <f t="shared" si="1116"/>
        <v/>
      </c>
      <c r="CL3887" s="32" t="str">
        <f t="shared" si="1117"/>
        <v/>
      </c>
      <c r="CM3887" s="32" t="str">
        <f t="shared" si="1118"/>
        <v/>
      </c>
      <c r="CN3887" s="32" t="str">
        <f t="shared" si="1119"/>
        <v/>
      </c>
    </row>
    <row r="3888" spans="71:92" x14ac:dyDescent="0.3">
      <c r="BS3888" s="32" t="str">
        <f>IF(Kiadasi_kiseroiv!$K$2=BT3888,BV3888,"")</f>
        <v/>
      </c>
      <c r="BT3888" s="34" t="str">
        <f t="shared" si="1102"/>
        <v/>
      </c>
      <c r="BU3888" s="32" t="str">
        <f t="shared" si="1103"/>
        <v/>
      </c>
      <c r="BV3888" s="32" t="str">
        <f t="shared" si="1104"/>
        <v/>
      </c>
      <c r="BW3888" s="32" t="str">
        <f t="shared" si="1105"/>
        <v/>
      </c>
      <c r="BX3888" s="32" t="str">
        <f t="shared" si="1106"/>
        <v/>
      </c>
      <c r="BY3888" s="32" t="str">
        <f t="shared" si="1107"/>
        <v/>
      </c>
      <c r="BZ3888" s="32" t="str">
        <f t="shared" si="1108"/>
        <v/>
      </c>
      <c r="CA3888" s="32" t="str">
        <f t="shared" si="1109"/>
        <v/>
      </c>
      <c r="CB3888" s="33">
        <f>IF(COUNTIF($CD$7:CD3888,CD3888)=1,CD3888,CD3888+COUNTIF($CD$6:CD3887,CD3888))</f>
        <v>59034</v>
      </c>
      <c r="CC3888" s="34">
        <f t="shared" si="1110"/>
        <v>55153</v>
      </c>
      <c r="CD3888" s="32">
        <f t="shared" si="1111"/>
        <v>55153</v>
      </c>
      <c r="CE3888" s="32">
        <f t="shared" si="1112"/>
        <v>0</v>
      </c>
      <c r="CF3888" s="32">
        <f t="shared" si="1113"/>
        <v>0</v>
      </c>
      <c r="CG3888" s="32" t="str">
        <f t="shared" si="1114"/>
        <v/>
      </c>
      <c r="CH3888" s="32">
        <v>3883</v>
      </c>
      <c r="CI3888" s="32" t="s">
        <v>6</v>
      </c>
      <c r="CJ3888" s="32" t="str">
        <f t="shared" si="1115"/>
        <v/>
      </c>
      <c r="CK3888" s="32" t="str">
        <f t="shared" si="1116"/>
        <v/>
      </c>
      <c r="CL3888" s="32" t="str">
        <f t="shared" si="1117"/>
        <v/>
      </c>
      <c r="CM3888" s="32" t="str">
        <f t="shared" si="1118"/>
        <v/>
      </c>
      <c r="CN3888" s="32" t="str">
        <f t="shared" si="1119"/>
        <v/>
      </c>
    </row>
    <row r="3889" spans="71:92" x14ac:dyDescent="0.3">
      <c r="BS3889" s="32" t="str">
        <f>IF(Kiadasi_kiseroiv!$K$2=BT3889,BV3889,"")</f>
        <v/>
      </c>
      <c r="BT3889" s="34" t="str">
        <f t="shared" si="1102"/>
        <v/>
      </c>
      <c r="BU3889" s="32" t="str">
        <f t="shared" si="1103"/>
        <v/>
      </c>
      <c r="BV3889" s="32" t="str">
        <f t="shared" si="1104"/>
        <v/>
      </c>
      <c r="BW3889" s="32" t="str">
        <f t="shared" si="1105"/>
        <v/>
      </c>
      <c r="BX3889" s="32" t="str">
        <f t="shared" si="1106"/>
        <v/>
      </c>
      <c r="BY3889" s="32" t="str">
        <f t="shared" si="1107"/>
        <v/>
      </c>
      <c r="BZ3889" s="32" t="str">
        <f t="shared" si="1108"/>
        <v/>
      </c>
      <c r="CA3889" s="32" t="str">
        <f t="shared" si="1109"/>
        <v/>
      </c>
      <c r="CB3889" s="33">
        <f>IF(COUNTIF($CD$7:CD3889,CD3889)=1,CD3889,CD3889+COUNTIF($CD$6:CD3888,CD3889))</f>
        <v>59035</v>
      </c>
      <c r="CC3889" s="34">
        <f t="shared" si="1110"/>
        <v>55153</v>
      </c>
      <c r="CD3889" s="32">
        <f t="shared" si="1111"/>
        <v>55153</v>
      </c>
      <c r="CE3889" s="32">
        <f t="shared" si="1112"/>
        <v>0</v>
      </c>
      <c r="CF3889" s="32">
        <f t="shared" si="1113"/>
        <v>0</v>
      </c>
      <c r="CG3889" s="32" t="str">
        <f t="shared" si="1114"/>
        <v/>
      </c>
      <c r="CH3889" s="32">
        <v>3884</v>
      </c>
      <c r="CI3889" s="32" t="s">
        <v>6</v>
      </c>
      <c r="CJ3889" s="32" t="str">
        <f t="shared" si="1115"/>
        <v/>
      </c>
      <c r="CK3889" s="32" t="str">
        <f t="shared" si="1116"/>
        <v/>
      </c>
      <c r="CL3889" s="32" t="str">
        <f t="shared" si="1117"/>
        <v/>
      </c>
      <c r="CM3889" s="32" t="str">
        <f t="shared" si="1118"/>
        <v/>
      </c>
      <c r="CN3889" s="32" t="str">
        <f t="shared" si="1119"/>
        <v/>
      </c>
    </row>
    <row r="3890" spans="71:92" x14ac:dyDescent="0.3">
      <c r="BS3890" s="32" t="str">
        <f>IF(Kiadasi_kiseroiv!$K$2=BT3890,BV3890,"")</f>
        <v/>
      </c>
      <c r="BT3890" s="34" t="str">
        <f t="shared" si="1102"/>
        <v/>
      </c>
      <c r="BU3890" s="32" t="str">
        <f t="shared" si="1103"/>
        <v/>
      </c>
      <c r="BV3890" s="32" t="str">
        <f t="shared" si="1104"/>
        <v/>
      </c>
      <c r="BW3890" s="32" t="str">
        <f t="shared" si="1105"/>
        <v/>
      </c>
      <c r="BX3890" s="32" t="str">
        <f t="shared" si="1106"/>
        <v/>
      </c>
      <c r="BY3890" s="32" t="str">
        <f t="shared" si="1107"/>
        <v/>
      </c>
      <c r="BZ3890" s="32" t="str">
        <f t="shared" si="1108"/>
        <v/>
      </c>
      <c r="CA3890" s="32" t="str">
        <f t="shared" si="1109"/>
        <v/>
      </c>
      <c r="CB3890" s="33">
        <f>IF(COUNTIF($CD$7:CD3890,CD3890)=1,CD3890,CD3890+COUNTIF($CD$6:CD3889,CD3890))</f>
        <v>59036</v>
      </c>
      <c r="CC3890" s="34">
        <f t="shared" si="1110"/>
        <v>55153</v>
      </c>
      <c r="CD3890" s="32">
        <f t="shared" si="1111"/>
        <v>55153</v>
      </c>
      <c r="CE3890" s="32">
        <f t="shared" si="1112"/>
        <v>0</v>
      </c>
      <c r="CF3890" s="32">
        <f t="shared" si="1113"/>
        <v>0</v>
      </c>
      <c r="CG3890" s="32" t="str">
        <f t="shared" si="1114"/>
        <v/>
      </c>
      <c r="CH3890" s="32">
        <v>3885</v>
      </c>
      <c r="CI3890" s="32" t="s">
        <v>6</v>
      </c>
      <c r="CJ3890" s="32" t="str">
        <f t="shared" si="1115"/>
        <v/>
      </c>
      <c r="CK3890" s="32" t="str">
        <f t="shared" si="1116"/>
        <v/>
      </c>
      <c r="CL3890" s="32" t="str">
        <f t="shared" si="1117"/>
        <v/>
      </c>
      <c r="CM3890" s="32" t="str">
        <f t="shared" si="1118"/>
        <v/>
      </c>
      <c r="CN3890" s="32" t="str">
        <f t="shared" si="1119"/>
        <v/>
      </c>
    </row>
    <row r="3891" spans="71:92" x14ac:dyDescent="0.3">
      <c r="BS3891" s="32" t="str">
        <f>IF(Kiadasi_kiseroiv!$K$2=BT3891,BV3891,"")</f>
        <v/>
      </c>
      <c r="BT3891" s="34" t="str">
        <f t="shared" si="1102"/>
        <v/>
      </c>
      <c r="BU3891" s="32" t="str">
        <f t="shared" si="1103"/>
        <v/>
      </c>
      <c r="BV3891" s="32" t="str">
        <f t="shared" si="1104"/>
        <v/>
      </c>
      <c r="BW3891" s="32" t="str">
        <f t="shared" si="1105"/>
        <v/>
      </c>
      <c r="BX3891" s="32" t="str">
        <f t="shared" si="1106"/>
        <v/>
      </c>
      <c r="BY3891" s="32" t="str">
        <f t="shared" si="1107"/>
        <v/>
      </c>
      <c r="BZ3891" s="32" t="str">
        <f t="shared" si="1108"/>
        <v/>
      </c>
      <c r="CA3891" s="32" t="str">
        <f t="shared" si="1109"/>
        <v/>
      </c>
      <c r="CB3891" s="33">
        <f>IF(COUNTIF($CD$7:CD3891,CD3891)=1,CD3891,CD3891+COUNTIF($CD$6:CD3890,CD3891))</f>
        <v>59037</v>
      </c>
      <c r="CC3891" s="34">
        <f t="shared" si="1110"/>
        <v>55153</v>
      </c>
      <c r="CD3891" s="32">
        <f t="shared" si="1111"/>
        <v>55153</v>
      </c>
      <c r="CE3891" s="32">
        <f t="shared" si="1112"/>
        <v>0</v>
      </c>
      <c r="CF3891" s="32">
        <f t="shared" si="1113"/>
        <v>0</v>
      </c>
      <c r="CG3891" s="32" t="str">
        <f t="shared" si="1114"/>
        <v/>
      </c>
      <c r="CH3891" s="32">
        <v>3886</v>
      </c>
      <c r="CI3891" s="32" t="s">
        <v>6</v>
      </c>
      <c r="CJ3891" s="32" t="str">
        <f t="shared" si="1115"/>
        <v/>
      </c>
      <c r="CK3891" s="32" t="str">
        <f t="shared" si="1116"/>
        <v/>
      </c>
      <c r="CL3891" s="32" t="str">
        <f t="shared" si="1117"/>
        <v/>
      </c>
      <c r="CM3891" s="32" t="str">
        <f t="shared" si="1118"/>
        <v/>
      </c>
      <c r="CN3891" s="32" t="str">
        <f t="shared" si="1119"/>
        <v/>
      </c>
    </row>
    <row r="3892" spans="71:92" x14ac:dyDescent="0.3">
      <c r="BS3892" s="32" t="str">
        <f>IF(Kiadasi_kiseroiv!$K$2=BT3892,BV3892,"")</f>
        <v/>
      </c>
      <c r="BT3892" s="34" t="str">
        <f t="shared" si="1102"/>
        <v/>
      </c>
      <c r="BU3892" s="32" t="str">
        <f t="shared" si="1103"/>
        <v/>
      </c>
      <c r="BV3892" s="32" t="str">
        <f t="shared" si="1104"/>
        <v/>
      </c>
      <c r="BW3892" s="32" t="str">
        <f t="shared" si="1105"/>
        <v/>
      </c>
      <c r="BX3892" s="32" t="str">
        <f t="shared" si="1106"/>
        <v/>
      </c>
      <c r="BY3892" s="32" t="str">
        <f t="shared" si="1107"/>
        <v/>
      </c>
      <c r="BZ3892" s="32" t="str">
        <f t="shared" si="1108"/>
        <v/>
      </c>
      <c r="CA3892" s="32" t="str">
        <f t="shared" si="1109"/>
        <v/>
      </c>
      <c r="CB3892" s="33">
        <f>IF(COUNTIF($CD$7:CD3892,CD3892)=1,CD3892,CD3892+COUNTIF($CD$6:CD3891,CD3892))</f>
        <v>59038</v>
      </c>
      <c r="CC3892" s="34">
        <f t="shared" si="1110"/>
        <v>55153</v>
      </c>
      <c r="CD3892" s="32">
        <f t="shared" si="1111"/>
        <v>55153</v>
      </c>
      <c r="CE3892" s="32">
        <f t="shared" si="1112"/>
        <v>0</v>
      </c>
      <c r="CF3892" s="32">
        <f t="shared" si="1113"/>
        <v>0</v>
      </c>
      <c r="CG3892" s="32" t="str">
        <f t="shared" si="1114"/>
        <v/>
      </c>
      <c r="CH3892" s="32">
        <v>3887</v>
      </c>
      <c r="CI3892" s="32" t="s">
        <v>6</v>
      </c>
      <c r="CJ3892" s="32" t="str">
        <f t="shared" si="1115"/>
        <v/>
      </c>
      <c r="CK3892" s="32" t="str">
        <f t="shared" si="1116"/>
        <v/>
      </c>
      <c r="CL3892" s="32" t="str">
        <f t="shared" si="1117"/>
        <v/>
      </c>
      <c r="CM3892" s="32" t="str">
        <f t="shared" si="1118"/>
        <v/>
      </c>
      <c r="CN3892" s="32" t="str">
        <f t="shared" si="1119"/>
        <v/>
      </c>
    </row>
    <row r="3893" spans="71:92" x14ac:dyDescent="0.3">
      <c r="BS3893" s="32" t="str">
        <f>IF(Kiadasi_kiseroiv!$K$2=BT3893,BV3893,"")</f>
        <v/>
      </c>
      <c r="BT3893" s="34" t="str">
        <f t="shared" si="1102"/>
        <v/>
      </c>
      <c r="BU3893" s="32" t="str">
        <f t="shared" si="1103"/>
        <v/>
      </c>
      <c r="BV3893" s="32" t="str">
        <f t="shared" si="1104"/>
        <v/>
      </c>
      <c r="BW3893" s="32" t="str">
        <f t="shared" si="1105"/>
        <v/>
      </c>
      <c r="BX3893" s="32" t="str">
        <f t="shared" si="1106"/>
        <v/>
      </c>
      <c r="BY3893" s="32" t="str">
        <f t="shared" si="1107"/>
        <v/>
      </c>
      <c r="BZ3893" s="32" t="str">
        <f t="shared" si="1108"/>
        <v/>
      </c>
      <c r="CA3893" s="32" t="str">
        <f t="shared" si="1109"/>
        <v/>
      </c>
      <c r="CB3893" s="33">
        <f>IF(COUNTIF($CD$7:CD3893,CD3893)=1,CD3893,CD3893+COUNTIF($CD$6:CD3892,CD3893))</f>
        <v>59039</v>
      </c>
      <c r="CC3893" s="34">
        <f t="shared" si="1110"/>
        <v>55153</v>
      </c>
      <c r="CD3893" s="32">
        <f t="shared" si="1111"/>
        <v>55153</v>
      </c>
      <c r="CE3893" s="32">
        <f t="shared" si="1112"/>
        <v>0</v>
      </c>
      <c r="CF3893" s="32">
        <f t="shared" si="1113"/>
        <v>0</v>
      </c>
      <c r="CG3893" s="32" t="str">
        <f t="shared" si="1114"/>
        <v/>
      </c>
      <c r="CH3893" s="32">
        <v>3888</v>
      </c>
      <c r="CI3893" s="32" t="s">
        <v>6</v>
      </c>
      <c r="CJ3893" s="32" t="str">
        <f t="shared" si="1115"/>
        <v/>
      </c>
      <c r="CK3893" s="32" t="str">
        <f t="shared" si="1116"/>
        <v/>
      </c>
      <c r="CL3893" s="32" t="str">
        <f t="shared" si="1117"/>
        <v/>
      </c>
      <c r="CM3893" s="32" t="str">
        <f t="shared" si="1118"/>
        <v/>
      </c>
      <c r="CN3893" s="32" t="str">
        <f t="shared" si="1119"/>
        <v/>
      </c>
    </row>
    <row r="3894" spans="71:92" x14ac:dyDescent="0.3">
      <c r="BS3894" s="32" t="str">
        <f>IF(Kiadasi_kiseroiv!$K$2=BT3894,BV3894,"")</f>
        <v/>
      </c>
      <c r="BT3894" s="34" t="str">
        <f t="shared" si="1102"/>
        <v/>
      </c>
      <c r="BU3894" s="32" t="str">
        <f t="shared" si="1103"/>
        <v/>
      </c>
      <c r="BV3894" s="32" t="str">
        <f t="shared" si="1104"/>
        <v/>
      </c>
      <c r="BW3894" s="32" t="str">
        <f t="shared" si="1105"/>
        <v/>
      </c>
      <c r="BX3894" s="32" t="str">
        <f t="shared" si="1106"/>
        <v/>
      </c>
      <c r="BY3894" s="32" t="str">
        <f t="shared" si="1107"/>
        <v/>
      </c>
      <c r="BZ3894" s="32" t="str">
        <f t="shared" si="1108"/>
        <v/>
      </c>
      <c r="CA3894" s="32" t="str">
        <f t="shared" si="1109"/>
        <v/>
      </c>
      <c r="CB3894" s="33">
        <f>IF(COUNTIF($CD$7:CD3894,CD3894)=1,CD3894,CD3894+COUNTIF($CD$6:CD3893,CD3894))</f>
        <v>59040</v>
      </c>
      <c r="CC3894" s="34">
        <f t="shared" si="1110"/>
        <v>55153</v>
      </c>
      <c r="CD3894" s="32">
        <f t="shared" si="1111"/>
        <v>55153</v>
      </c>
      <c r="CE3894" s="32">
        <f t="shared" si="1112"/>
        <v>0</v>
      </c>
      <c r="CF3894" s="32">
        <f t="shared" si="1113"/>
        <v>0</v>
      </c>
      <c r="CG3894" s="32" t="str">
        <f t="shared" si="1114"/>
        <v/>
      </c>
      <c r="CH3894" s="32">
        <v>3889</v>
      </c>
      <c r="CI3894" s="32" t="s">
        <v>6</v>
      </c>
      <c r="CJ3894" s="32" t="str">
        <f t="shared" si="1115"/>
        <v/>
      </c>
      <c r="CK3894" s="32" t="str">
        <f t="shared" si="1116"/>
        <v/>
      </c>
      <c r="CL3894" s="32" t="str">
        <f t="shared" si="1117"/>
        <v/>
      </c>
      <c r="CM3894" s="32" t="str">
        <f t="shared" si="1118"/>
        <v/>
      </c>
      <c r="CN3894" s="32" t="str">
        <f t="shared" si="1119"/>
        <v/>
      </c>
    </row>
    <row r="3895" spans="71:92" x14ac:dyDescent="0.3">
      <c r="BS3895" s="32" t="str">
        <f>IF(Kiadasi_kiseroiv!$K$2=BT3895,BV3895,"")</f>
        <v/>
      </c>
      <c r="BT3895" s="34" t="str">
        <f t="shared" si="1102"/>
        <v/>
      </c>
      <c r="BU3895" s="32" t="str">
        <f t="shared" si="1103"/>
        <v/>
      </c>
      <c r="BV3895" s="32" t="str">
        <f t="shared" si="1104"/>
        <v/>
      </c>
      <c r="BW3895" s="32" t="str">
        <f t="shared" si="1105"/>
        <v/>
      </c>
      <c r="BX3895" s="32" t="str">
        <f t="shared" si="1106"/>
        <v/>
      </c>
      <c r="BY3895" s="32" t="str">
        <f t="shared" si="1107"/>
        <v/>
      </c>
      <c r="BZ3895" s="32" t="str">
        <f t="shared" si="1108"/>
        <v/>
      </c>
      <c r="CA3895" s="32" t="str">
        <f t="shared" si="1109"/>
        <v/>
      </c>
      <c r="CB3895" s="33">
        <f>IF(COUNTIF($CD$7:CD3895,CD3895)=1,CD3895,CD3895+COUNTIF($CD$6:CD3894,CD3895))</f>
        <v>59041</v>
      </c>
      <c r="CC3895" s="34">
        <f t="shared" si="1110"/>
        <v>55153</v>
      </c>
      <c r="CD3895" s="32">
        <f t="shared" si="1111"/>
        <v>55153</v>
      </c>
      <c r="CE3895" s="32">
        <f t="shared" si="1112"/>
        <v>0</v>
      </c>
      <c r="CF3895" s="32">
        <f t="shared" si="1113"/>
        <v>0</v>
      </c>
      <c r="CG3895" s="32" t="str">
        <f t="shared" si="1114"/>
        <v/>
      </c>
      <c r="CH3895" s="32">
        <v>3890</v>
      </c>
      <c r="CI3895" s="32" t="s">
        <v>6</v>
      </c>
      <c r="CJ3895" s="32" t="str">
        <f t="shared" si="1115"/>
        <v/>
      </c>
      <c r="CK3895" s="32" t="str">
        <f t="shared" si="1116"/>
        <v/>
      </c>
      <c r="CL3895" s="32" t="str">
        <f t="shared" si="1117"/>
        <v/>
      </c>
      <c r="CM3895" s="32" t="str">
        <f t="shared" si="1118"/>
        <v/>
      </c>
      <c r="CN3895" s="32" t="str">
        <f t="shared" si="1119"/>
        <v/>
      </c>
    </row>
    <row r="3896" spans="71:92" x14ac:dyDescent="0.3">
      <c r="BS3896" s="32" t="str">
        <f>IF(Kiadasi_kiseroiv!$K$2=BT3896,BV3896,"")</f>
        <v/>
      </c>
      <c r="BT3896" s="34" t="str">
        <f t="shared" si="1102"/>
        <v/>
      </c>
      <c r="BU3896" s="32" t="str">
        <f t="shared" si="1103"/>
        <v/>
      </c>
      <c r="BV3896" s="32" t="str">
        <f t="shared" si="1104"/>
        <v/>
      </c>
      <c r="BW3896" s="32" t="str">
        <f t="shared" si="1105"/>
        <v/>
      </c>
      <c r="BX3896" s="32" t="str">
        <f t="shared" si="1106"/>
        <v/>
      </c>
      <c r="BY3896" s="32" t="str">
        <f t="shared" si="1107"/>
        <v/>
      </c>
      <c r="BZ3896" s="32" t="str">
        <f t="shared" si="1108"/>
        <v/>
      </c>
      <c r="CA3896" s="32" t="str">
        <f t="shared" si="1109"/>
        <v/>
      </c>
      <c r="CB3896" s="33">
        <f>IF(COUNTIF($CD$7:CD3896,CD3896)=1,CD3896,CD3896+COUNTIF($CD$6:CD3895,CD3896))</f>
        <v>59042</v>
      </c>
      <c r="CC3896" s="34">
        <f t="shared" si="1110"/>
        <v>55153</v>
      </c>
      <c r="CD3896" s="32">
        <f t="shared" si="1111"/>
        <v>55153</v>
      </c>
      <c r="CE3896" s="32">
        <f t="shared" si="1112"/>
        <v>0</v>
      </c>
      <c r="CF3896" s="32">
        <f t="shared" si="1113"/>
        <v>0</v>
      </c>
      <c r="CG3896" s="32" t="str">
        <f t="shared" si="1114"/>
        <v/>
      </c>
      <c r="CH3896" s="32">
        <v>3891</v>
      </c>
      <c r="CI3896" s="32" t="s">
        <v>6</v>
      </c>
      <c r="CJ3896" s="32" t="str">
        <f t="shared" si="1115"/>
        <v/>
      </c>
      <c r="CK3896" s="32" t="str">
        <f t="shared" si="1116"/>
        <v/>
      </c>
      <c r="CL3896" s="32" t="str">
        <f t="shared" si="1117"/>
        <v/>
      </c>
      <c r="CM3896" s="32" t="str">
        <f t="shared" si="1118"/>
        <v/>
      </c>
      <c r="CN3896" s="32" t="str">
        <f t="shared" si="1119"/>
        <v/>
      </c>
    </row>
    <row r="3897" spans="71:92" x14ac:dyDescent="0.3">
      <c r="BS3897" s="32" t="str">
        <f>IF(Kiadasi_kiseroiv!$K$2=BT3897,BV3897,"")</f>
        <v/>
      </c>
      <c r="BT3897" s="34" t="str">
        <f t="shared" si="1102"/>
        <v/>
      </c>
      <c r="BU3897" s="32" t="str">
        <f t="shared" si="1103"/>
        <v/>
      </c>
      <c r="BV3897" s="32" t="str">
        <f t="shared" si="1104"/>
        <v/>
      </c>
      <c r="BW3897" s="32" t="str">
        <f t="shared" si="1105"/>
        <v/>
      </c>
      <c r="BX3897" s="32" t="str">
        <f t="shared" si="1106"/>
        <v/>
      </c>
      <c r="BY3897" s="32" t="str">
        <f t="shared" si="1107"/>
        <v/>
      </c>
      <c r="BZ3897" s="32" t="str">
        <f t="shared" si="1108"/>
        <v/>
      </c>
      <c r="CA3897" s="32" t="str">
        <f t="shared" si="1109"/>
        <v/>
      </c>
      <c r="CB3897" s="33">
        <f>IF(COUNTIF($CD$7:CD3897,CD3897)=1,CD3897,CD3897+COUNTIF($CD$6:CD3896,CD3897))</f>
        <v>59043</v>
      </c>
      <c r="CC3897" s="34">
        <f t="shared" si="1110"/>
        <v>55153</v>
      </c>
      <c r="CD3897" s="32">
        <f t="shared" si="1111"/>
        <v>55153</v>
      </c>
      <c r="CE3897" s="32">
        <f t="shared" si="1112"/>
        <v>0</v>
      </c>
      <c r="CF3897" s="32">
        <f t="shared" si="1113"/>
        <v>0</v>
      </c>
      <c r="CG3897" s="32" t="str">
        <f t="shared" si="1114"/>
        <v/>
      </c>
      <c r="CH3897" s="32">
        <v>3892</v>
      </c>
      <c r="CI3897" s="32" t="s">
        <v>6</v>
      </c>
      <c r="CJ3897" s="32" t="str">
        <f t="shared" si="1115"/>
        <v/>
      </c>
      <c r="CK3897" s="32" t="str">
        <f t="shared" si="1116"/>
        <v/>
      </c>
      <c r="CL3897" s="32" t="str">
        <f t="shared" si="1117"/>
        <v/>
      </c>
      <c r="CM3897" s="32" t="str">
        <f t="shared" si="1118"/>
        <v/>
      </c>
      <c r="CN3897" s="32" t="str">
        <f t="shared" si="1119"/>
        <v/>
      </c>
    </row>
    <row r="3898" spans="71:92" x14ac:dyDescent="0.3">
      <c r="BS3898" s="32" t="str">
        <f>IF(Kiadasi_kiseroiv!$K$2=BT3898,BV3898,"")</f>
        <v/>
      </c>
      <c r="BT3898" s="34" t="str">
        <f t="shared" si="1102"/>
        <v/>
      </c>
      <c r="BU3898" s="32" t="str">
        <f t="shared" si="1103"/>
        <v/>
      </c>
      <c r="BV3898" s="32" t="str">
        <f t="shared" si="1104"/>
        <v/>
      </c>
      <c r="BW3898" s="32" t="str">
        <f t="shared" si="1105"/>
        <v/>
      </c>
      <c r="BX3898" s="32" t="str">
        <f t="shared" si="1106"/>
        <v/>
      </c>
      <c r="BY3898" s="32" t="str">
        <f t="shared" si="1107"/>
        <v/>
      </c>
      <c r="BZ3898" s="32" t="str">
        <f t="shared" si="1108"/>
        <v/>
      </c>
      <c r="CA3898" s="32" t="str">
        <f t="shared" si="1109"/>
        <v/>
      </c>
      <c r="CB3898" s="33">
        <f>IF(COUNTIF($CD$7:CD3898,CD3898)=1,CD3898,CD3898+COUNTIF($CD$6:CD3897,CD3898))</f>
        <v>59044</v>
      </c>
      <c r="CC3898" s="34">
        <f t="shared" si="1110"/>
        <v>55153</v>
      </c>
      <c r="CD3898" s="32">
        <f t="shared" si="1111"/>
        <v>55153</v>
      </c>
      <c r="CE3898" s="32">
        <f t="shared" si="1112"/>
        <v>0</v>
      </c>
      <c r="CF3898" s="32">
        <f t="shared" si="1113"/>
        <v>0</v>
      </c>
      <c r="CG3898" s="32" t="str">
        <f t="shared" si="1114"/>
        <v/>
      </c>
      <c r="CH3898" s="32">
        <v>3893</v>
      </c>
      <c r="CI3898" s="32" t="s">
        <v>6</v>
      </c>
      <c r="CJ3898" s="32" t="str">
        <f t="shared" si="1115"/>
        <v/>
      </c>
      <c r="CK3898" s="32" t="str">
        <f t="shared" si="1116"/>
        <v/>
      </c>
      <c r="CL3898" s="32" t="str">
        <f t="shared" si="1117"/>
        <v/>
      </c>
      <c r="CM3898" s="32" t="str">
        <f t="shared" si="1118"/>
        <v/>
      </c>
      <c r="CN3898" s="32" t="str">
        <f t="shared" si="1119"/>
        <v/>
      </c>
    </row>
    <row r="3899" spans="71:92" x14ac:dyDescent="0.3">
      <c r="BS3899" s="32" t="str">
        <f>IF(Kiadasi_kiseroiv!$K$2=BT3899,BV3899,"")</f>
        <v/>
      </c>
      <c r="BT3899" s="34" t="str">
        <f t="shared" si="1102"/>
        <v/>
      </c>
      <c r="BU3899" s="32" t="str">
        <f t="shared" si="1103"/>
        <v/>
      </c>
      <c r="BV3899" s="32" t="str">
        <f t="shared" si="1104"/>
        <v/>
      </c>
      <c r="BW3899" s="32" t="str">
        <f t="shared" si="1105"/>
        <v/>
      </c>
      <c r="BX3899" s="32" t="str">
        <f t="shared" si="1106"/>
        <v/>
      </c>
      <c r="BY3899" s="32" t="str">
        <f t="shared" si="1107"/>
        <v/>
      </c>
      <c r="BZ3899" s="32" t="str">
        <f t="shared" si="1108"/>
        <v/>
      </c>
      <c r="CA3899" s="32" t="str">
        <f t="shared" si="1109"/>
        <v/>
      </c>
      <c r="CB3899" s="33">
        <f>IF(COUNTIF($CD$7:CD3899,CD3899)=1,CD3899,CD3899+COUNTIF($CD$6:CD3898,CD3899))</f>
        <v>59045</v>
      </c>
      <c r="CC3899" s="34">
        <f t="shared" si="1110"/>
        <v>55153</v>
      </c>
      <c r="CD3899" s="32">
        <f t="shared" si="1111"/>
        <v>55153</v>
      </c>
      <c r="CE3899" s="32">
        <f t="shared" si="1112"/>
        <v>0</v>
      </c>
      <c r="CF3899" s="32">
        <f t="shared" si="1113"/>
        <v>0</v>
      </c>
      <c r="CG3899" s="32" t="str">
        <f t="shared" si="1114"/>
        <v/>
      </c>
      <c r="CH3899" s="32">
        <v>3894</v>
      </c>
      <c r="CI3899" s="32" t="s">
        <v>6</v>
      </c>
      <c r="CJ3899" s="32" t="str">
        <f t="shared" si="1115"/>
        <v/>
      </c>
      <c r="CK3899" s="32" t="str">
        <f t="shared" si="1116"/>
        <v/>
      </c>
      <c r="CL3899" s="32" t="str">
        <f t="shared" si="1117"/>
        <v/>
      </c>
      <c r="CM3899" s="32" t="str">
        <f t="shared" si="1118"/>
        <v/>
      </c>
      <c r="CN3899" s="32" t="str">
        <f t="shared" si="1119"/>
        <v/>
      </c>
    </row>
    <row r="3900" spans="71:92" x14ac:dyDescent="0.3">
      <c r="BS3900" s="32" t="str">
        <f>IF(Kiadasi_kiseroiv!$K$2=BT3900,BV3900,"")</f>
        <v/>
      </c>
      <c r="BT3900" s="34" t="str">
        <f t="shared" si="1102"/>
        <v/>
      </c>
      <c r="BU3900" s="32" t="str">
        <f t="shared" si="1103"/>
        <v/>
      </c>
      <c r="BV3900" s="32" t="str">
        <f t="shared" si="1104"/>
        <v/>
      </c>
      <c r="BW3900" s="32" t="str">
        <f t="shared" si="1105"/>
        <v/>
      </c>
      <c r="BX3900" s="32" t="str">
        <f t="shared" si="1106"/>
        <v/>
      </c>
      <c r="BY3900" s="32" t="str">
        <f t="shared" si="1107"/>
        <v/>
      </c>
      <c r="BZ3900" s="32" t="str">
        <f t="shared" si="1108"/>
        <v/>
      </c>
      <c r="CA3900" s="32" t="str">
        <f t="shared" si="1109"/>
        <v/>
      </c>
      <c r="CB3900" s="33">
        <f>IF(COUNTIF($CD$7:CD3900,CD3900)=1,CD3900,CD3900+COUNTIF($CD$6:CD3899,CD3900))</f>
        <v>59046</v>
      </c>
      <c r="CC3900" s="34">
        <f t="shared" si="1110"/>
        <v>55153</v>
      </c>
      <c r="CD3900" s="32">
        <f t="shared" si="1111"/>
        <v>55153</v>
      </c>
      <c r="CE3900" s="32">
        <f t="shared" si="1112"/>
        <v>0</v>
      </c>
      <c r="CF3900" s="32">
        <f t="shared" si="1113"/>
        <v>0</v>
      </c>
      <c r="CG3900" s="32" t="str">
        <f t="shared" si="1114"/>
        <v/>
      </c>
      <c r="CH3900" s="32">
        <v>3895</v>
      </c>
      <c r="CI3900" s="32" t="s">
        <v>6</v>
      </c>
      <c r="CJ3900" s="32" t="str">
        <f t="shared" si="1115"/>
        <v/>
      </c>
      <c r="CK3900" s="32" t="str">
        <f t="shared" si="1116"/>
        <v/>
      </c>
      <c r="CL3900" s="32" t="str">
        <f t="shared" si="1117"/>
        <v/>
      </c>
      <c r="CM3900" s="32" t="str">
        <f t="shared" si="1118"/>
        <v/>
      </c>
      <c r="CN3900" s="32" t="str">
        <f t="shared" si="1119"/>
        <v/>
      </c>
    </row>
    <row r="3901" spans="71:92" x14ac:dyDescent="0.3">
      <c r="BS3901" s="32" t="str">
        <f>IF(Kiadasi_kiseroiv!$K$2=BT3901,BV3901,"")</f>
        <v/>
      </c>
      <c r="BT3901" s="34" t="str">
        <f t="shared" si="1102"/>
        <v/>
      </c>
      <c r="BU3901" s="32" t="str">
        <f t="shared" si="1103"/>
        <v/>
      </c>
      <c r="BV3901" s="32" t="str">
        <f t="shared" si="1104"/>
        <v/>
      </c>
      <c r="BW3901" s="32" t="str">
        <f t="shared" si="1105"/>
        <v/>
      </c>
      <c r="BX3901" s="32" t="str">
        <f t="shared" si="1106"/>
        <v/>
      </c>
      <c r="BY3901" s="32" t="str">
        <f t="shared" si="1107"/>
        <v/>
      </c>
      <c r="BZ3901" s="32" t="str">
        <f t="shared" si="1108"/>
        <v/>
      </c>
      <c r="CA3901" s="32" t="str">
        <f t="shared" si="1109"/>
        <v/>
      </c>
      <c r="CB3901" s="33">
        <f>IF(COUNTIF($CD$7:CD3901,CD3901)=1,CD3901,CD3901+COUNTIF($CD$6:CD3900,CD3901))</f>
        <v>59047</v>
      </c>
      <c r="CC3901" s="34">
        <f t="shared" si="1110"/>
        <v>55153</v>
      </c>
      <c r="CD3901" s="32">
        <f t="shared" si="1111"/>
        <v>55153</v>
      </c>
      <c r="CE3901" s="32">
        <f t="shared" si="1112"/>
        <v>0</v>
      </c>
      <c r="CF3901" s="32">
        <f t="shared" si="1113"/>
        <v>0</v>
      </c>
      <c r="CG3901" s="32" t="str">
        <f t="shared" si="1114"/>
        <v/>
      </c>
      <c r="CH3901" s="32">
        <v>3896</v>
      </c>
      <c r="CI3901" s="32" t="s">
        <v>6</v>
      </c>
      <c r="CJ3901" s="32" t="str">
        <f t="shared" si="1115"/>
        <v/>
      </c>
      <c r="CK3901" s="32" t="str">
        <f t="shared" si="1116"/>
        <v/>
      </c>
      <c r="CL3901" s="32" t="str">
        <f t="shared" si="1117"/>
        <v/>
      </c>
      <c r="CM3901" s="32" t="str">
        <f t="shared" si="1118"/>
        <v/>
      </c>
      <c r="CN3901" s="32" t="str">
        <f t="shared" si="1119"/>
        <v/>
      </c>
    </row>
    <row r="3902" spans="71:92" x14ac:dyDescent="0.3">
      <c r="BS3902" s="32" t="str">
        <f>IF(Kiadasi_kiseroiv!$K$2=BT3902,BV3902,"")</f>
        <v/>
      </c>
      <c r="BT3902" s="34" t="str">
        <f t="shared" si="1102"/>
        <v/>
      </c>
      <c r="BU3902" s="32" t="str">
        <f t="shared" si="1103"/>
        <v/>
      </c>
      <c r="BV3902" s="32" t="str">
        <f t="shared" si="1104"/>
        <v/>
      </c>
      <c r="BW3902" s="32" t="str">
        <f t="shared" si="1105"/>
        <v/>
      </c>
      <c r="BX3902" s="32" t="str">
        <f t="shared" si="1106"/>
        <v/>
      </c>
      <c r="BY3902" s="32" t="str">
        <f t="shared" si="1107"/>
        <v/>
      </c>
      <c r="BZ3902" s="32" t="str">
        <f t="shared" si="1108"/>
        <v/>
      </c>
      <c r="CA3902" s="32" t="str">
        <f t="shared" si="1109"/>
        <v/>
      </c>
      <c r="CB3902" s="33">
        <f>IF(COUNTIF($CD$7:CD3902,CD3902)=1,CD3902,CD3902+COUNTIF($CD$6:CD3901,CD3902))</f>
        <v>59048</v>
      </c>
      <c r="CC3902" s="34">
        <f t="shared" si="1110"/>
        <v>55153</v>
      </c>
      <c r="CD3902" s="32">
        <f t="shared" si="1111"/>
        <v>55153</v>
      </c>
      <c r="CE3902" s="32">
        <f t="shared" si="1112"/>
        <v>0</v>
      </c>
      <c r="CF3902" s="32">
        <f t="shared" si="1113"/>
        <v>0</v>
      </c>
      <c r="CG3902" s="32" t="str">
        <f t="shared" si="1114"/>
        <v/>
      </c>
      <c r="CH3902" s="32">
        <v>3897</v>
      </c>
      <c r="CI3902" s="32" t="s">
        <v>6</v>
      </c>
      <c r="CJ3902" s="32" t="str">
        <f t="shared" si="1115"/>
        <v/>
      </c>
      <c r="CK3902" s="32" t="str">
        <f t="shared" si="1116"/>
        <v/>
      </c>
      <c r="CL3902" s="32" t="str">
        <f t="shared" si="1117"/>
        <v/>
      </c>
      <c r="CM3902" s="32" t="str">
        <f t="shared" si="1118"/>
        <v/>
      </c>
      <c r="CN3902" s="32" t="str">
        <f t="shared" si="1119"/>
        <v/>
      </c>
    </row>
    <row r="3903" spans="71:92" x14ac:dyDescent="0.3">
      <c r="BS3903" s="32" t="str">
        <f>IF(Kiadasi_kiseroiv!$K$2=BT3903,BV3903,"")</f>
        <v/>
      </c>
      <c r="BT3903" s="34" t="str">
        <f t="shared" si="1102"/>
        <v/>
      </c>
      <c r="BU3903" s="32" t="str">
        <f t="shared" si="1103"/>
        <v/>
      </c>
      <c r="BV3903" s="32" t="str">
        <f t="shared" si="1104"/>
        <v/>
      </c>
      <c r="BW3903" s="32" t="str">
        <f t="shared" si="1105"/>
        <v/>
      </c>
      <c r="BX3903" s="32" t="str">
        <f t="shared" si="1106"/>
        <v/>
      </c>
      <c r="BY3903" s="32" t="str">
        <f t="shared" si="1107"/>
        <v/>
      </c>
      <c r="BZ3903" s="32" t="str">
        <f t="shared" si="1108"/>
        <v/>
      </c>
      <c r="CA3903" s="32" t="str">
        <f t="shared" si="1109"/>
        <v/>
      </c>
      <c r="CB3903" s="33">
        <f>IF(COUNTIF($CD$7:CD3903,CD3903)=1,CD3903,CD3903+COUNTIF($CD$6:CD3902,CD3903))</f>
        <v>59049</v>
      </c>
      <c r="CC3903" s="34">
        <f t="shared" si="1110"/>
        <v>55153</v>
      </c>
      <c r="CD3903" s="32">
        <f t="shared" si="1111"/>
        <v>55153</v>
      </c>
      <c r="CE3903" s="32">
        <f t="shared" si="1112"/>
        <v>0</v>
      </c>
      <c r="CF3903" s="32">
        <f t="shared" si="1113"/>
        <v>0</v>
      </c>
      <c r="CG3903" s="32" t="str">
        <f t="shared" si="1114"/>
        <v/>
      </c>
      <c r="CH3903" s="32">
        <v>3898</v>
      </c>
      <c r="CI3903" s="32" t="s">
        <v>6</v>
      </c>
      <c r="CJ3903" s="32" t="str">
        <f t="shared" si="1115"/>
        <v/>
      </c>
      <c r="CK3903" s="32" t="str">
        <f t="shared" si="1116"/>
        <v/>
      </c>
      <c r="CL3903" s="32" t="str">
        <f t="shared" si="1117"/>
        <v/>
      </c>
      <c r="CM3903" s="32" t="str">
        <f t="shared" si="1118"/>
        <v/>
      </c>
      <c r="CN3903" s="32" t="str">
        <f t="shared" si="1119"/>
        <v/>
      </c>
    </row>
    <row r="3904" spans="71:92" x14ac:dyDescent="0.3">
      <c r="BS3904" s="32" t="str">
        <f>IF(Kiadasi_kiseroiv!$K$2=BT3904,BV3904,"")</f>
        <v/>
      </c>
      <c r="BT3904" s="34" t="str">
        <f t="shared" si="1102"/>
        <v/>
      </c>
      <c r="BU3904" s="32" t="str">
        <f t="shared" si="1103"/>
        <v/>
      </c>
      <c r="BV3904" s="32" t="str">
        <f t="shared" si="1104"/>
        <v/>
      </c>
      <c r="BW3904" s="32" t="str">
        <f t="shared" si="1105"/>
        <v/>
      </c>
      <c r="BX3904" s="32" t="str">
        <f t="shared" si="1106"/>
        <v/>
      </c>
      <c r="BY3904" s="32" t="str">
        <f t="shared" si="1107"/>
        <v/>
      </c>
      <c r="BZ3904" s="32" t="str">
        <f t="shared" si="1108"/>
        <v/>
      </c>
      <c r="CA3904" s="32" t="str">
        <f t="shared" si="1109"/>
        <v/>
      </c>
      <c r="CB3904" s="33">
        <f>IF(COUNTIF($CD$7:CD3904,CD3904)=1,CD3904,CD3904+COUNTIF($CD$6:CD3903,CD3904))</f>
        <v>59050</v>
      </c>
      <c r="CC3904" s="34">
        <f t="shared" si="1110"/>
        <v>55153</v>
      </c>
      <c r="CD3904" s="32">
        <f t="shared" si="1111"/>
        <v>55153</v>
      </c>
      <c r="CE3904" s="32">
        <f t="shared" si="1112"/>
        <v>0</v>
      </c>
      <c r="CF3904" s="32">
        <f t="shared" si="1113"/>
        <v>0</v>
      </c>
      <c r="CG3904" s="32" t="str">
        <f t="shared" si="1114"/>
        <v/>
      </c>
      <c r="CH3904" s="32">
        <v>3899</v>
      </c>
      <c r="CI3904" s="32" t="s">
        <v>6</v>
      </c>
      <c r="CJ3904" s="32" t="str">
        <f t="shared" si="1115"/>
        <v/>
      </c>
      <c r="CK3904" s="32" t="str">
        <f t="shared" si="1116"/>
        <v/>
      </c>
      <c r="CL3904" s="32" t="str">
        <f t="shared" si="1117"/>
        <v/>
      </c>
      <c r="CM3904" s="32" t="str">
        <f t="shared" si="1118"/>
        <v/>
      </c>
      <c r="CN3904" s="32" t="str">
        <f t="shared" si="1119"/>
        <v/>
      </c>
    </row>
    <row r="3905" spans="71:92" x14ac:dyDescent="0.3">
      <c r="BS3905" s="32" t="str">
        <f>IF(Kiadasi_kiseroiv!$K$2=BT3905,BV3905,"")</f>
        <v/>
      </c>
      <c r="BT3905" s="34" t="str">
        <f t="shared" si="1102"/>
        <v/>
      </c>
      <c r="BU3905" s="32" t="str">
        <f t="shared" si="1103"/>
        <v/>
      </c>
      <c r="BV3905" s="32" t="str">
        <f t="shared" si="1104"/>
        <v/>
      </c>
      <c r="BW3905" s="32" t="str">
        <f t="shared" si="1105"/>
        <v/>
      </c>
      <c r="BX3905" s="32" t="str">
        <f t="shared" si="1106"/>
        <v/>
      </c>
      <c r="BY3905" s="32" t="str">
        <f t="shared" si="1107"/>
        <v/>
      </c>
      <c r="BZ3905" s="32" t="str">
        <f t="shared" si="1108"/>
        <v/>
      </c>
      <c r="CA3905" s="32" t="str">
        <f t="shared" si="1109"/>
        <v/>
      </c>
      <c r="CB3905" s="33">
        <f>IF(COUNTIF($CD$7:CD3905,CD3905)=1,CD3905,CD3905+COUNTIF($CD$6:CD3904,CD3905))</f>
        <v>59051</v>
      </c>
      <c r="CC3905" s="34">
        <f t="shared" si="1110"/>
        <v>55153</v>
      </c>
      <c r="CD3905" s="32">
        <f t="shared" si="1111"/>
        <v>55153</v>
      </c>
      <c r="CE3905" s="32">
        <f t="shared" si="1112"/>
        <v>0</v>
      </c>
      <c r="CF3905" s="32">
        <f t="shared" si="1113"/>
        <v>0</v>
      </c>
      <c r="CG3905" s="32" t="str">
        <f t="shared" si="1114"/>
        <v/>
      </c>
      <c r="CH3905" s="32">
        <v>3900</v>
      </c>
      <c r="CI3905" s="32" t="s">
        <v>6</v>
      </c>
      <c r="CJ3905" s="32" t="str">
        <f t="shared" si="1115"/>
        <v/>
      </c>
      <c r="CK3905" s="32" t="str">
        <f t="shared" si="1116"/>
        <v/>
      </c>
      <c r="CL3905" s="32" t="str">
        <f t="shared" si="1117"/>
        <v/>
      </c>
      <c r="CM3905" s="32" t="str">
        <f t="shared" si="1118"/>
        <v/>
      </c>
      <c r="CN3905" s="32" t="str">
        <f t="shared" si="1119"/>
        <v/>
      </c>
    </row>
    <row r="3906" spans="71:92" x14ac:dyDescent="0.3">
      <c r="BS3906" s="32" t="str">
        <f>IF(Kiadasi_kiseroiv!$K$2=BT3906,BV3906,"")</f>
        <v/>
      </c>
      <c r="BT3906" s="34" t="str">
        <f t="shared" si="1102"/>
        <v/>
      </c>
      <c r="BU3906" s="32" t="str">
        <f t="shared" si="1103"/>
        <v/>
      </c>
      <c r="BV3906" s="32" t="str">
        <f t="shared" si="1104"/>
        <v/>
      </c>
      <c r="BW3906" s="32" t="str">
        <f t="shared" si="1105"/>
        <v/>
      </c>
      <c r="BX3906" s="32" t="str">
        <f t="shared" si="1106"/>
        <v/>
      </c>
      <c r="BY3906" s="32" t="str">
        <f t="shared" si="1107"/>
        <v/>
      </c>
      <c r="BZ3906" s="32" t="str">
        <f t="shared" si="1108"/>
        <v/>
      </c>
      <c r="CA3906" s="32" t="str">
        <f t="shared" si="1109"/>
        <v/>
      </c>
      <c r="CB3906" s="33">
        <f>IF(COUNTIF($CD$7:CD3906,CD3906)=1,CD3906,CD3906+COUNTIF($CD$6:CD3905,CD3906))</f>
        <v>59052</v>
      </c>
      <c r="CC3906" s="34">
        <f t="shared" si="1110"/>
        <v>55153</v>
      </c>
      <c r="CD3906" s="32">
        <f t="shared" si="1111"/>
        <v>55153</v>
      </c>
      <c r="CE3906" s="32">
        <f t="shared" si="1112"/>
        <v>0</v>
      </c>
      <c r="CF3906" s="32">
        <f t="shared" si="1113"/>
        <v>0</v>
      </c>
      <c r="CG3906" s="32" t="str">
        <f t="shared" si="1114"/>
        <v/>
      </c>
      <c r="CH3906" s="32">
        <v>3901</v>
      </c>
      <c r="CI3906" s="32" t="s">
        <v>6</v>
      </c>
      <c r="CJ3906" s="32" t="str">
        <f t="shared" si="1115"/>
        <v/>
      </c>
      <c r="CK3906" s="32" t="str">
        <f t="shared" si="1116"/>
        <v/>
      </c>
      <c r="CL3906" s="32" t="str">
        <f t="shared" si="1117"/>
        <v/>
      </c>
      <c r="CM3906" s="32" t="str">
        <f t="shared" si="1118"/>
        <v/>
      </c>
      <c r="CN3906" s="32" t="str">
        <f t="shared" si="1119"/>
        <v/>
      </c>
    </row>
    <row r="3907" spans="71:92" x14ac:dyDescent="0.3">
      <c r="BS3907" s="32" t="str">
        <f>IF(Kiadasi_kiseroiv!$K$2=BT3907,BV3907,"")</f>
        <v/>
      </c>
      <c r="BT3907" s="34" t="str">
        <f t="shared" si="1102"/>
        <v/>
      </c>
      <c r="BU3907" s="32" t="str">
        <f t="shared" si="1103"/>
        <v/>
      </c>
      <c r="BV3907" s="32" t="str">
        <f t="shared" si="1104"/>
        <v/>
      </c>
      <c r="BW3907" s="32" t="str">
        <f t="shared" si="1105"/>
        <v/>
      </c>
      <c r="BX3907" s="32" t="str">
        <f t="shared" si="1106"/>
        <v/>
      </c>
      <c r="BY3907" s="32" t="str">
        <f t="shared" si="1107"/>
        <v/>
      </c>
      <c r="BZ3907" s="32" t="str">
        <f t="shared" si="1108"/>
        <v/>
      </c>
      <c r="CA3907" s="32" t="str">
        <f t="shared" si="1109"/>
        <v/>
      </c>
      <c r="CB3907" s="33">
        <f>IF(COUNTIF($CD$7:CD3907,CD3907)=1,CD3907,CD3907+COUNTIF($CD$6:CD3906,CD3907))</f>
        <v>59053</v>
      </c>
      <c r="CC3907" s="34">
        <f t="shared" si="1110"/>
        <v>55153</v>
      </c>
      <c r="CD3907" s="32">
        <f t="shared" si="1111"/>
        <v>55153</v>
      </c>
      <c r="CE3907" s="32">
        <f t="shared" si="1112"/>
        <v>0</v>
      </c>
      <c r="CF3907" s="32">
        <f t="shared" si="1113"/>
        <v>0</v>
      </c>
      <c r="CG3907" s="32" t="str">
        <f t="shared" si="1114"/>
        <v/>
      </c>
      <c r="CH3907" s="32">
        <v>3902</v>
      </c>
      <c r="CI3907" s="32" t="s">
        <v>6</v>
      </c>
      <c r="CJ3907" s="32" t="str">
        <f t="shared" si="1115"/>
        <v/>
      </c>
      <c r="CK3907" s="32" t="str">
        <f t="shared" si="1116"/>
        <v/>
      </c>
      <c r="CL3907" s="32" t="str">
        <f t="shared" si="1117"/>
        <v/>
      </c>
      <c r="CM3907" s="32" t="str">
        <f t="shared" si="1118"/>
        <v/>
      </c>
      <c r="CN3907" s="32" t="str">
        <f t="shared" si="1119"/>
        <v/>
      </c>
    </row>
    <row r="3908" spans="71:92" x14ac:dyDescent="0.3">
      <c r="BS3908" s="32" t="str">
        <f>IF(Kiadasi_kiseroiv!$K$2=BT3908,BV3908,"")</f>
        <v/>
      </c>
      <c r="BT3908" s="34" t="str">
        <f t="shared" si="1102"/>
        <v/>
      </c>
      <c r="BU3908" s="32" t="str">
        <f t="shared" si="1103"/>
        <v/>
      </c>
      <c r="BV3908" s="32" t="str">
        <f t="shared" si="1104"/>
        <v/>
      </c>
      <c r="BW3908" s="32" t="str">
        <f t="shared" si="1105"/>
        <v/>
      </c>
      <c r="BX3908" s="32" t="str">
        <f t="shared" si="1106"/>
        <v/>
      </c>
      <c r="BY3908" s="32" t="str">
        <f t="shared" si="1107"/>
        <v/>
      </c>
      <c r="BZ3908" s="32" t="str">
        <f t="shared" si="1108"/>
        <v/>
      </c>
      <c r="CA3908" s="32" t="str">
        <f t="shared" si="1109"/>
        <v/>
      </c>
      <c r="CB3908" s="33">
        <f>IF(COUNTIF($CD$7:CD3908,CD3908)=1,CD3908,CD3908+COUNTIF($CD$6:CD3907,CD3908))</f>
        <v>59054</v>
      </c>
      <c r="CC3908" s="34">
        <f t="shared" si="1110"/>
        <v>55153</v>
      </c>
      <c r="CD3908" s="32">
        <f t="shared" si="1111"/>
        <v>55153</v>
      </c>
      <c r="CE3908" s="32">
        <f t="shared" si="1112"/>
        <v>0</v>
      </c>
      <c r="CF3908" s="32">
        <f t="shared" si="1113"/>
        <v>0</v>
      </c>
      <c r="CG3908" s="32" t="str">
        <f t="shared" si="1114"/>
        <v/>
      </c>
      <c r="CH3908" s="32">
        <v>3903</v>
      </c>
      <c r="CI3908" s="32" t="s">
        <v>6</v>
      </c>
      <c r="CJ3908" s="32" t="str">
        <f t="shared" si="1115"/>
        <v/>
      </c>
      <c r="CK3908" s="32" t="str">
        <f t="shared" si="1116"/>
        <v/>
      </c>
      <c r="CL3908" s="32" t="str">
        <f t="shared" si="1117"/>
        <v/>
      </c>
      <c r="CM3908" s="32" t="str">
        <f t="shared" si="1118"/>
        <v/>
      </c>
      <c r="CN3908" s="32" t="str">
        <f t="shared" si="1119"/>
        <v/>
      </c>
    </row>
    <row r="3909" spans="71:92" x14ac:dyDescent="0.3">
      <c r="BS3909" s="32" t="str">
        <f>IF(Kiadasi_kiseroiv!$K$2=BT3909,BV3909,"")</f>
        <v/>
      </c>
      <c r="BT3909" s="34" t="str">
        <f t="shared" si="1102"/>
        <v/>
      </c>
      <c r="BU3909" s="32" t="str">
        <f t="shared" si="1103"/>
        <v/>
      </c>
      <c r="BV3909" s="32" t="str">
        <f t="shared" si="1104"/>
        <v/>
      </c>
      <c r="BW3909" s="32" t="str">
        <f t="shared" si="1105"/>
        <v/>
      </c>
      <c r="BX3909" s="32" t="str">
        <f t="shared" si="1106"/>
        <v/>
      </c>
      <c r="BY3909" s="32" t="str">
        <f t="shared" si="1107"/>
        <v/>
      </c>
      <c r="BZ3909" s="32" t="str">
        <f t="shared" si="1108"/>
        <v/>
      </c>
      <c r="CA3909" s="32" t="str">
        <f t="shared" si="1109"/>
        <v/>
      </c>
      <c r="CB3909" s="33">
        <f>IF(COUNTIF($CD$7:CD3909,CD3909)=1,CD3909,CD3909+COUNTIF($CD$6:CD3908,CD3909))</f>
        <v>59055</v>
      </c>
      <c r="CC3909" s="34">
        <f t="shared" si="1110"/>
        <v>55153</v>
      </c>
      <c r="CD3909" s="32">
        <f t="shared" si="1111"/>
        <v>55153</v>
      </c>
      <c r="CE3909" s="32">
        <f t="shared" si="1112"/>
        <v>0</v>
      </c>
      <c r="CF3909" s="32">
        <f t="shared" si="1113"/>
        <v>0</v>
      </c>
      <c r="CG3909" s="32" t="str">
        <f t="shared" si="1114"/>
        <v/>
      </c>
      <c r="CH3909" s="32">
        <v>3904</v>
      </c>
      <c r="CI3909" s="32" t="s">
        <v>6</v>
      </c>
      <c r="CJ3909" s="32" t="str">
        <f t="shared" si="1115"/>
        <v/>
      </c>
      <c r="CK3909" s="32" t="str">
        <f t="shared" si="1116"/>
        <v/>
      </c>
      <c r="CL3909" s="32" t="str">
        <f t="shared" si="1117"/>
        <v/>
      </c>
      <c r="CM3909" s="32" t="str">
        <f t="shared" si="1118"/>
        <v/>
      </c>
      <c r="CN3909" s="32" t="str">
        <f t="shared" si="1119"/>
        <v/>
      </c>
    </row>
    <row r="3910" spans="71:92" x14ac:dyDescent="0.3">
      <c r="BS3910" s="32" t="str">
        <f>IF(Kiadasi_kiseroiv!$K$2=BT3910,BV3910,"")</f>
        <v/>
      </c>
      <c r="BT3910" s="34" t="str">
        <f t="shared" si="1102"/>
        <v/>
      </c>
      <c r="BU3910" s="32" t="str">
        <f t="shared" si="1103"/>
        <v/>
      </c>
      <c r="BV3910" s="32" t="str">
        <f t="shared" si="1104"/>
        <v/>
      </c>
      <c r="BW3910" s="32" t="str">
        <f t="shared" si="1105"/>
        <v/>
      </c>
      <c r="BX3910" s="32" t="str">
        <f t="shared" si="1106"/>
        <v/>
      </c>
      <c r="BY3910" s="32" t="str">
        <f t="shared" si="1107"/>
        <v/>
      </c>
      <c r="BZ3910" s="32" t="str">
        <f t="shared" si="1108"/>
        <v/>
      </c>
      <c r="CA3910" s="32" t="str">
        <f t="shared" si="1109"/>
        <v/>
      </c>
      <c r="CB3910" s="33">
        <f>IF(COUNTIF($CD$7:CD3910,CD3910)=1,CD3910,CD3910+COUNTIF($CD$6:CD3909,CD3910))</f>
        <v>59056</v>
      </c>
      <c r="CC3910" s="34">
        <f t="shared" si="1110"/>
        <v>55153</v>
      </c>
      <c r="CD3910" s="32">
        <f t="shared" si="1111"/>
        <v>55153</v>
      </c>
      <c r="CE3910" s="32">
        <f t="shared" si="1112"/>
        <v>0</v>
      </c>
      <c r="CF3910" s="32">
        <f t="shared" si="1113"/>
        <v>0</v>
      </c>
      <c r="CG3910" s="32" t="str">
        <f t="shared" si="1114"/>
        <v/>
      </c>
      <c r="CH3910" s="32">
        <v>3905</v>
      </c>
      <c r="CI3910" s="32" t="s">
        <v>6</v>
      </c>
      <c r="CJ3910" s="32" t="str">
        <f t="shared" si="1115"/>
        <v/>
      </c>
      <c r="CK3910" s="32" t="str">
        <f t="shared" si="1116"/>
        <v/>
      </c>
      <c r="CL3910" s="32" t="str">
        <f t="shared" si="1117"/>
        <v/>
      </c>
      <c r="CM3910" s="32" t="str">
        <f t="shared" si="1118"/>
        <v/>
      </c>
      <c r="CN3910" s="32" t="str">
        <f t="shared" si="1119"/>
        <v/>
      </c>
    </row>
    <row r="3911" spans="71:92" x14ac:dyDescent="0.3">
      <c r="BS3911" s="32" t="str">
        <f>IF(Kiadasi_kiseroiv!$K$2=BT3911,BV3911,"")</f>
        <v/>
      </c>
      <c r="BT3911" s="34" t="str">
        <f t="shared" si="1102"/>
        <v/>
      </c>
      <c r="BU3911" s="32" t="str">
        <f t="shared" si="1103"/>
        <v/>
      </c>
      <c r="BV3911" s="32" t="str">
        <f t="shared" si="1104"/>
        <v/>
      </c>
      <c r="BW3911" s="32" t="str">
        <f t="shared" si="1105"/>
        <v/>
      </c>
      <c r="BX3911" s="32" t="str">
        <f t="shared" si="1106"/>
        <v/>
      </c>
      <c r="BY3911" s="32" t="str">
        <f t="shared" si="1107"/>
        <v/>
      </c>
      <c r="BZ3911" s="32" t="str">
        <f t="shared" si="1108"/>
        <v/>
      </c>
      <c r="CA3911" s="32" t="str">
        <f t="shared" si="1109"/>
        <v/>
      </c>
      <c r="CB3911" s="33">
        <f>IF(COUNTIF($CD$7:CD3911,CD3911)=1,CD3911,CD3911+COUNTIF($CD$6:CD3910,CD3911))</f>
        <v>59057</v>
      </c>
      <c r="CC3911" s="34">
        <f t="shared" si="1110"/>
        <v>55153</v>
      </c>
      <c r="CD3911" s="32">
        <f t="shared" si="1111"/>
        <v>55153</v>
      </c>
      <c r="CE3911" s="32">
        <f t="shared" si="1112"/>
        <v>0</v>
      </c>
      <c r="CF3911" s="32">
        <f t="shared" si="1113"/>
        <v>0</v>
      </c>
      <c r="CG3911" s="32" t="str">
        <f t="shared" si="1114"/>
        <v/>
      </c>
      <c r="CH3911" s="32">
        <v>3906</v>
      </c>
      <c r="CI3911" s="32" t="s">
        <v>6</v>
      </c>
      <c r="CJ3911" s="32" t="str">
        <f t="shared" si="1115"/>
        <v/>
      </c>
      <c r="CK3911" s="32" t="str">
        <f t="shared" si="1116"/>
        <v/>
      </c>
      <c r="CL3911" s="32" t="str">
        <f t="shared" si="1117"/>
        <v/>
      </c>
      <c r="CM3911" s="32" t="str">
        <f t="shared" si="1118"/>
        <v/>
      </c>
      <c r="CN3911" s="32" t="str">
        <f t="shared" si="1119"/>
        <v/>
      </c>
    </row>
    <row r="3912" spans="71:92" x14ac:dyDescent="0.3">
      <c r="BS3912" s="32" t="str">
        <f>IF(Kiadasi_kiseroiv!$K$2=BT3912,BV3912,"")</f>
        <v/>
      </c>
      <c r="BT3912" s="34" t="str">
        <f t="shared" si="1102"/>
        <v/>
      </c>
      <c r="BU3912" s="32" t="str">
        <f t="shared" si="1103"/>
        <v/>
      </c>
      <c r="BV3912" s="32" t="str">
        <f t="shared" si="1104"/>
        <v/>
      </c>
      <c r="BW3912" s="32" t="str">
        <f t="shared" si="1105"/>
        <v/>
      </c>
      <c r="BX3912" s="32" t="str">
        <f t="shared" si="1106"/>
        <v/>
      </c>
      <c r="BY3912" s="32" t="str">
        <f t="shared" si="1107"/>
        <v/>
      </c>
      <c r="BZ3912" s="32" t="str">
        <f t="shared" si="1108"/>
        <v/>
      </c>
      <c r="CA3912" s="32" t="str">
        <f t="shared" si="1109"/>
        <v/>
      </c>
      <c r="CB3912" s="33">
        <f>IF(COUNTIF($CD$7:CD3912,CD3912)=1,CD3912,CD3912+COUNTIF($CD$6:CD3911,CD3912))</f>
        <v>59058</v>
      </c>
      <c r="CC3912" s="34">
        <f t="shared" si="1110"/>
        <v>55153</v>
      </c>
      <c r="CD3912" s="32">
        <f t="shared" si="1111"/>
        <v>55153</v>
      </c>
      <c r="CE3912" s="32">
        <f t="shared" si="1112"/>
        <v>0</v>
      </c>
      <c r="CF3912" s="32">
        <f t="shared" si="1113"/>
        <v>0</v>
      </c>
      <c r="CG3912" s="32" t="str">
        <f t="shared" si="1114"/>
        <v/>
      </c>
      <c r="CH3912" s="32">
        <v>3907</v>
      </c>
      <c r="CI3912" s="32" t="s">
        <v>6</v>
      </c>
      <c r="CJ3912" s="32" t="str">
        <f t="shared" si="1115"/>
        <v/>
      </c>
      <c r="CK3912" s="32" t="str">
        <f t="shared" si="1116"/>
        <v/>
      </c>
      <c r="CL3912" s="32" t="str">
        <f t="shared" si="1117"/>
        <v/>
      </c>
      <c r="CM3912" s="32" t="str">
        <f t="shared" si="1118"/>
        <v/>
      </c>
      <c r="CN3912" s="32" t="str">
        <f t="shared" si="1119"/>
        <v/>
      </c>
    </row>
    <row r="3913" spans="71:92" x14ac:dyDescent="0.3">
      <c r="BS3913" s="32" t="str">
        <f>IF(Kiadasi_kiseroiv!$K$2=BT3913,BV3913,"")</f>
        <v/>
      </c>
      <c r="BT3913" s="34" t="str">
        <f t="shared" si="1102"/>
        <v/>
      </c>
      <c r="BU3913" s="32" t="str">
        <f t="shared" si="1103"/>
        <v/>
      </c>
      <c r="BV3913" s="32" t="str">
        <f t="shared" si="1104"/>
        <v/>
      </c>
      <c r="BW3913" s="32" t="str">
        <f t="shared" si="1105"/>
        <v/>
      </c>
      <c r="BX3913" s="32" t="str">
        <f t="shared" si="1106"/>
        <v/>
      </c>
      <c r="BY3913" s="32" t="str">
        <f t="shared" si="1107"/>
        <v/>
      </c>
      <c r="BZ3913" s="32" t="str">
        <f t="shared" si="1108"/>
        <v/>
      </c>
      <c r="CA3913" s="32" t="str">
        <f t="shared" si="1109"/>
        <v/>
      </c>
      <c r="CB3913" s="33">
        <f>IF(COUNTIF($CD$7:CD3913,CD3913)=1,CD3913,CD3913+COUNTIF($CD$6:CD3912,CD3913))</f>
        <v>59059</v>
      </c>
      <c r="CC3913" s="34">
        <f t="shared" si="1110"/>
        <v>55153</v>
      </c>
      <c r="CD3913" s="32">
        <f t="shared" si="1111"/>
        <v>55153</v>
      </c>
      <c r="CE3913" s="32">
        <f t="shared" si="1112"/>
        <v>0</v>
      </c>
      <c r="CF3913" s="32">
        <f t="shared" si="1113"/>
        <v>0</v>
      </c>
      <c r="CG3913" s="32" t="str">
        <f t="shared" si="1114"/>
        <v/>
      </c>
      <c r="CH3913" s="32">
        <v>3908</v>
      </c>
      <c r="CI3913" s="32" t="s">
        <v>6</v>
      </c>
      <c r="CJ3913" s="32" t="str">
        <f t="shared" si="1115"/>
        <v/>
      </c>
      <c r="CK3913" s="32" t="str">
        <f t="shared" si="1116"/>
        <v/>
      </c>
      <c r="CL3913" s="32" t="str">
        <f t="shared" si="1117"/>
        <v/>
      </c>
      <c r="CM3913" s="32" t="str">
        <f t="shared" si="1118"/>
        <v/>
      </c>
      <c r="CN3913" s="32" t="str">
        <f t="shared" si="1119"/>
        <v/>
      </c>
    </row>
    <row r="3914" spans="71:92" x14ac:dyDescent="0.3">
      <c r="BS3914" s="32" t="str">
        <f>IF(Kiadasi_kiseroiv!$K$2=BT3914,BV3914,"")</f>
        <v/>
      </c>
      <c r="BT3914" s="34" t="str">
        <f t="shared" si="1102"/>
        <v/>
      </c>
      <c r="BU3914" s="32" t="str">
        <f t="shared" si="1103"/>
        <v/>
      </c>
      <c r="BV3914" s="32" t="str">
        <f t="shared" si="1104"/>
        <v/>
      </c>
      <c r="BW3914" s="32" t="str">
        <f t="shared" si="1105"/>
        <v/>
      </c>
      <c r="BX3914" s="32" t="str">
        <f t="shared" si="1106"/>
        <v/>
      </c>
      <c r="BY3914" s="32" t="str">
        <f t="shared" si="1107"/>
        <v/>
      </c>
      <c r="BZ3914" s="32" t="str">
        <f t="shared" si="1108"/>
        <v/>
      </c>
      <c r="CA3914" s="32" t="str">
        <f t="shared" si="1109"/>
        <v/>
      </c>
      <c r="CB3914" s="33">
        <f>IF(COUNTIF($CD$7:CD3914,CD3914)=1,CD3914,CD3914+COUNTIF($CD$6:CD3913,CD3914))</f>
        <v>59060</v>
      </c>
      <c r="CC3914" s="34">
        <f t="shared" si="1110"/>
        <v>55153</v>
      </c>
      <c r="CD3914" s="32">
        <f t="shared" si="1111"/>
        <v>55153</v>
      </c>
      <c r="CE3914" s="32">
        <f t="shared" si="1112"/>
        <v>0</v>
      </c>
      <c r="CF3914" s="32">
        <f t="shared" si="1113"/>
        <v>0</v>
      </c>
      <c r="CG3914" s="32" t="str">
        <f t="shared" si="1114"/>
        <v/>
      </c>
      <c r="CH3914" s="32">
        <v>3909</v>
      </c>
      <c r="CI3914" s="32" t="s">
        <v>6</v>
      </c>
      <c r="CJ3914" s="32" t="str">
        <f t="shared" si="1115"/>
        <v/>
      </c>
      <c r="CK3914" s="32" t="str">
        <f t="shared" si="1116"/>
        <v/>
      </c>
      <c r="CL3914" s="32" t="str">
        <f t="shared" si="1117"/>
        <v/>
      </c>
      <c r="CM3914" s="32" t="str">
        <f t="shared" si="1118"/>
        <v/>
      </c>
      <c r="CN3914" s="32" t="str">
        <f t="shared" si="1119"/>
        <v/>
      </c>
    </row>
    <row r="3915" spans="71:92" x14ac:dyDescent="0.3">
      <c r="BS3915" s="32" t="str">
        <f>IF(Kiadasi_kiseroiv!$K$2=BT3915,BV3915,"")</f>
        <v/>
      </c>
      <c r="BT3915" s="34" t="str">
        <f t="shared" si="1102"/>
        <v/>
      </c>
      <c r="BU3915" s="32" t="str">
        <f t="shared" si="1103"/>
        <v/>
      </c>
      <c r="BV3915" s="32" t="str">
        <f t="shared" si="1104"/>
        <v/>
      </c>
      <c r="BW3915" s="32" t="str">
        <f t="shared" si="1105"/>
        <v/>
      </c>
      <c r="BX3915" s="32" t="str">
        <f t="shared" si="1106"/>
        <v/>
      </c>
      <c r="BY3915" s="32" t="str">
        <f t="shared" si="1107"/>
        <v/>
      </c>
      <c r="BZ3915" s="32" t="str">
        <f t="shared" si="1108"/>
        <v/>
      </c>
      <c r="CA3915" s="32" t="str">
        <f t="shared" si="1109"/>
        <v/>
      </c>
      <c r="CB3915" s="33">
        <f>IF(COUNTIF($CD$7:CD3915,CD3915)=1,CD3915,CD3915+COUNTIF($CD$6:CD3914,CD3915))</f>
        <v>59061</v>
      </c>
      <c r="CC3915" s="34">
        <f t="shared" si="1110"/>
        <v>55153</v>
      </c>
      <c r="CD3915" s="32">
        <f t="shared" si="1111"/>
        <v>55153</v>
      </c>
      <c r="CE3915" s="32">
        <f t="shared" si="1112"/>
        <v>0</v>
      </c>
      <c r="CF3915" s="32">
        <f t="shared" si="1113"/>
        <v>0</v>
      </c>
      <c r="CG3915" s="32" t="str">
        <f t="shared" si="1114"/>
        <v/>
      </c>
      <c r="CH3915" s="32">
        <v>3910</v>
      </c>
      <c r="CI3915" s="32" t="s">
        <v>6</v>
      </c>
      <c r="CJ3915" s="32" t="str">
        <f t="shared" si="1115"/>
        <v/>
      </c>
      <c r="CK3915" s="32" t="str">
        <f t="shared" si="1116"/>
        <v/>
      </c>
      <c r="CL3915" s="32" t="str">
        <f t="shared" si="1117"/>
        <v/>
      </c>
      <c r="CM3915" s="32" t="str">
        <f t="shared" si="1118"/>
        <v/>
      </c>
      <c r="CN3915" s="32" t="str">
        <f t="shared" si="1119"/>
        <v/>
      </c>
    </row>
    <row r="3916" spans="71:92" x14ac:dyDescent="0.3">
      <c r="BS3916" s="32" t="str">
        <f>IF(Kiadasi_kiseroiv!$K$2=BT3916,BV3916,"")</f>
        <v/>
      </c>
      <c r="BT3916" s="34" t="str">
        <f t="shared" si="1102"/>
        <v/>
      </c>
      <c r="BU3916" s="32" t="str">
        <f t="shared" si="1103"/>
        <v/>
      </c>
      <c r="BV3916" s="32" t="str">
        <f t="shared" si="1104"/>
        <v/>
      </c>
      <c r="BW3916" s="32" t="str">
        <f t="shared" si="1105"/>
        <v/>
      </c>
      <c r="BX3916" s="32" t="str">
        <f t="shared" si="1106"/>
        <v/>
      </c>
      <c r="BY3916" s="32" t="str">
        <f t="shared" si="1107"/>
        <v/>
      </c>
      <c r="BZ3916" s="32" t="str">
        <f t="shared" si="1108"/>
        <v/>
      </c>
      <c r="CA3916" s="32" t="str">
        <f t="shared" si="1109"/>
        <v/>
      </c>
      <c r="CB3916" s="33">
        <f>IF(COUNTIF($CD$7:CD3916,CD3916)=1,CD3916,CD3916+COUNTIF($CD$6:CD3915,CD3916))</f>
        <v>59062</v>
      </c>
      <c r="CC3916" s="34">
        <f t="shared" si="1110"/>
        <v>55153</v>
      </c>
      <c r="CD3916" s="32">
        <f t="shared" si="1111"/>
        <v>55153</v>
      </c>
      <c r="CE3916" s="32">
        <f t="shared" si="1112"/>
        <v>0</v>
      </c>
      <c r="CF3916" s="32">
        <f t="shared" si="1113"/>
        <v>0</v>
      </c>
      <c r="CG3916" s="32" t="str">
        <f t="shared" si="1114"/>
        <v/>
      </c>
      <c r="CH3916" s="32">
        <v>3911</v>
      </c>
      <c r="CI3916" s="32" t="s">
        <v>6</v>
      </c>
      <c r="CJ3916" s="32" t="str">
        <f t="shared" si="1115"/>
        <v/>
      </c>
      <c r="CK3916" s="32" t="str">
        <f t="shared" si="1116"/>
        <v/>
      </c>
      <c r="CL3916" s="32" t="str">
        <f t="shared" si="1117"/>
        <v/>
      </c>
      <c r="CM3916" s="32" t="str">
        <f t="shared" si="1118"/>
        <v/>
      </c>
      <c r="CN3916" s="32" t="str">
        <f t="shared" si="1119"/>
        <v/>
      </c>
    </row>
    <row r="3917" spans="71:92" x14ac:dyDescent="0.3">
      <c r="BS3917" s="32" t="str">
        <f>IF(Kiadasi_kiseroiv!$K$2=BT3917,BV3917,"")</f>
        <v/>
      </c>
      <c r="BT3917" s="34" t="str">
        <f t="shared" si="1102"/>
        <v/>
      </c>
      <c r="BU3917" s="32" t="str">
        <f t="shared" si="1103"/>
        <v/>
      </c>
      <c r="BV3917" s="32" t="str">
        <f t="shared" si="1104"/>
        <v/>
      </c>
      <c r="BW3917" s="32" t="str">
        <f t="shared" si="1105"/>
        <v/>
      </c>
      <c r="BX3917" s="32" t="str">
        <f t="shared" si="1106"/>
        <v/>
      </c>
      <c r="BY3917" s="32" t="str">
        <f t="shared" si="1107"/>
        <v/>
      </c>
      <c r="BZ3917" s="32" t="str">
        <f t="shared" si="1108"/>
        <v/>
      </c>
      <c r="CA3917" s="32" t="str">
        <f t="shared" si="1109"/>
        <v/>
      </c>
      <c r="CB3917" s="33">
        <f>IF(COUNTIF($CD$7:CD3917,CD3917)=1,CD3917,CD3917+COUNTIF($CD$6:CD3916,CD3917))</f>
        <v>59063</v>
      </c>
      <c r="CC3917" s="34">
        <f t="shared" si="1110"/>
        <v>55153</v>
      </c>
      <c r="CD3917" s="32">
        <f t="shared" si="1111"/>
        <v>55153</v>
      </c>
      <c r="CE3917" s="32">
        <f t="shared" si="1112"/>
        <v>0</v>
      </c>
      <c r="CF3917" s="32">
        <f t="shared" si="1113"/>
        <v>0</v>
      </c>
      <c r="CG3917" s="32" t="str">
        <f t="shared" si="1114"/>
        <v/>
      </c>
      <c r="CH3917" s="32">
        <v>3912</v>
      </c>
      <c r="CI3917" s="32" t="s">
        <v>6</v>
      </c>
      <c r="CJ3917" s="32" t="str">
        <f t="shared" si="1115"/>
        <v/>
      </c>
      <c r="CK3917" s="32" t="str">
        <f t="shared" si="1116"/>
        <v/>
      </c>
      <c r="CL3917" s="32" t="str">
        <f t="shared" si="1117"/>
        <v/>
      </c>
      <c r="CM3917" s="32" t="str">
        <f t="shared" si="1118"/>
        <v/>
      </c>
      <c r="CN3917" s="32" t="str">
        <f t="shared" si="1119"/>
        <v/>
      </c>
    </row>
    <row r="3918" spans="71:92" x14ac:dyDescent="0.3">
      <c r="BS3918" s="32" t="str">
        <f>IF(Kiadasi_kiseroiv!$K$2=BT3918,BV3918,"")</f>
        <v/>
      </c>
      <c r="BT3918" s="34" t="str">
        <f t="shared" si="1102"/>
        <v/>
      </c>
      <c r="BU3918" s="32" t="str">
        <f t="shared" si="1103"/>
        <v/>
      </c>
      <c r="BV3918" s="32" t="str">
        <f t="shared" si="1104"/>
        <v/>
      </c>
      <c r="BW3918" s="32" t="str">
        <f t="shared" si="1105"/>
        <v/>
      </c>
      <c r="BX3918" s="32" t="str">
        <f t="shared" si="1106"/>
        <v/>
      </c>
      <c r="BY3918" s="32" t="str">
        <f t="shared" si="1107"/>
        <v/>
      </c>
      <c r="BZ3918" s="32" t="str">
        <f t="shared" si="1108"/>
        <v/>
      </c>
      <c r="CA3918" s="32" t="str">
        <f t="shared" si="1109"/>
        <v/>
      </c>
      <c r="CB3918" s="33">
        <f>IF(COUNTIF($CD$7:CD3918,CD3918)=1,CD3918,CD3918+COUNTIF($CD$6:CD3917,CD3918))</f>
        <v>59064</v>
      </c>
      <c r="CC3918" s="34">
        <f t="shared" si="1110"/>
        <v>55153</v>
      </c>
      <c r="CD3918" s="32">
        <f t="shared" si="1111"/>
        <v>55153</v>
      </c>
      <c r="CE3918" s="32">
        <f t="shared" si="1112"/>
        <v>0</v>
      </c>
      <c r="CF3918" s="32">
        <f t="shared" si="1113"/>
        <v>0</v>
      </c>
      <c r="CG3918" s="32" t="str">
        <f t="shared" si="1114"/>
        <v/>
      </c>
      <c r="CH3918" s="32">
        <v>3913</v>
      </c>
      <c r="CI3918" s="32" t="s">
        <v>6</v>
      </c>
      <c r="CJ3918" s="32" t="str">
        <f t="shared" si="1115"/>
        <v/>
      </c>
      <c r="CK3918" s="32" t="str">
        <f t="shared" si="1116"/>
        <v/>
      </c>
      <c r="CL3918" s="32" t="str">
        <f t="shared" si="1117"/>
        <v/>
      </c>
      <c r="CM3918" s="32" t="str">
        <f t="shared" si="1118"/>
        <v/>
      </c>
      <c r="CN3918" s="32" t="str">
        <f t="shared" si="1119"/>
        <v/>
      </c>
    </row>
    <row r="3919" spans="71:92" x14ac:dyDescent="0.3">
      <c r="BS3919" s="32" t="str">
        <f>IF(Kiadasi_kiseroiv!$K$2=BT3919,BV3919,"")</f>
        <v/>
      </c>
      <c r="BT3919" s="34" t="str">
        <f t="shared" si="1102"/>
        <v/>
      </c>
      <c r="BU3919" s="32" t="str">
        <f t="shared" si="1103"/>
        <v/>
      </c>
      <c r="BV3919" s="32" t="str">
        <f t="shared" si="1104"/>
        <v/>
      </c>
      <c r="BW3919" s="32" t="str">
        <f t="shared" si="1105"/>
        <v/>
      </c>
      <c r="BX3919" s="32" t="str">
        <f t="shared" si="1106"/>
        <v/>
      </c>
      <c r="BY3919" s="32" t="str">
        <f t="shared" si="1107"/>
        <v/>
      </c>
      <c r="BZ3919" s="32" t="str">
        <f t="shared" si="1108"/>
        <v/>
      </c>
      <c r="CA3919" s="32" t="str">
        <f t="shared" si="1109"/>
        <v/>
      </c>
      <c r="CB3919" s="33">
        <f>IF(COUNTIF($CD$7:CD3919,CD3919)=1,CD3919,CD3919+COUNTIF($CD$6:CD3918,CD3919))</f>
        <v>59065</v>
      </c>
      <c r="CC3919" s="34">
        <f t="shared" si="1110"/>
        <v>55153</v>
      </c>
      <c r="CD3919" s="32">
        <f t="shared" si="1111"/>
        <v>55153</v>
      </c>
      <c r="CE3919" s="32">
        <f t="shared" si="1112"/>
        <v>0</v>
      </c>
      <c r="CF3919" s="32">
        <f t="shared" si="1113"/>
        <v>0</v>
      </c>
      <c r="CG3919" s="32" t="str">
        <f t="shared" si="1114"/>
        <v/>
      </c>
      <c r="CH3919" s="32">
        <v>3914</v>
      </c>
      <c r="CI3919" s="32" t="s">
        <v>6</v>
      </c>
      <c r="CJ3919" s="32" t="str">
        <f t="shared" si="1115"/>
        <v/>
      </c>
      <c r="CK3919" s="32" t="str">
        <f t="shared" si="1116"/>
        <v/>
      </c>
      <c r="CL3919" s="32" t="str">
        <f t="shared" si="1117"/>
        <v/>
      </c>
      <c r="CM3919" s="32" t="str">
        <f t="shared" si="1118"/>
        <v/>
      </c>
      <c r="CN3919" s="32" t="str">
        <f t="shared" si="1119"/>
        <v/>
      </c>
    </row>
    <row r="3920" spans="71:92" x14ac:dyDescent="0.3">
      <c r="BS3920" s="32" t="str">
        <f>IF(Kiadasi_kiseroiv!$K$2=BT3920,BV3920,"")</f>
        <v/>
      </c>
      <c r="BT3920" s="34" t="str">
        <f t="shared" si="1102"/>
        <v/>
      </c>
      <c r="BU3920" s="32" t="str">
        <f t="shared" si="1103"/>
        <v/>
      </c>
      <c r="BV3920" s="32" t="str">
        <f t="shared" si="1104"/>
        <v/>
      </c>
      <c r="BW3920" s="32" t="str">
        <f t="shared" si="1105"/>
        <v/>
      </c>
      <c r="BX3920" s="32" t="str">
        <f t="shared" si="1106"/>
        <v/>
      </c>
      <c r="BY3920" s="32" t="str">
        <f t="shared" si="1107"/>
        <v/>
      </c>
      <c r="BZ3920" s="32" t="str">
        <f t="shared" si="1108"/>
        <v/>
      </c>
      <c r="CA3920" s="32" t="str">
        <f t="shared" si="1109"/>
        <v/>
      </c>
      <c r="CB3920" s="33">
        <f>IF(COUNTIF($CD$7:CD3920,CD3920)=1,CD3920,CD3920+COUNTIF($CD$6:CD3919,CD3920))</f>
        <v>59066</v>
      </c>
      <c r="CC3920" s="34">
        <f t="shared" si="1110"/>
        <v>55153</v>
      </c>
      <c r="CD3920" s="32">
        <f t="shared" si="1111"/>
        <v>55153</v>
      </c>
      <c r="CE3920" s="32">
        <f t="shared" si="1112"/>
        <v>0</v>
      </c>
      <c r="CF3920" s="32">
        <f t="shared" si="1113"/>
        <v>0</v>
      </c>
      <c r="CG3920" s="32" t="str">
        <f t="shared" si="1114"/>
        <v/>
      </c>
      <c r="CH3920" s="32">
        <v>3915</v>
      </c>
      <c r="CI3920" s="32" t="s">
        <v>6</v>
      </c>
      <c r="CJ3920" s="32" t="str">
        <f t="shared" si="1115"/>
        <v/>
      </c>
      <c r="CK3920" s="32" t="str">
        <f t="shared" si="1116"/>
        <v/>
      </c>
      <c r="CL3920" s="32" t="str">
        <f t="shared" si="1117"/>
        <v/>
      </c>
      <c r="CM3920" s="32" t="str">
        <f t="shared" si="1118"/>
        <v/>
      </c>
      <c r="CN3920" s="32" t="str">
        <f t="shared" si="1119"/>
        <v/>
      </c>
    </row>
    <row r="3921" spans="71:92" x14ac:dyDescent="0.3">
      <c r="BS3921" s="32" t="str">
        <f>IF(Kiadasi_kiseroiv!$K$2=BT3921,BV3921,"")</f>
        <v/>
      </c>
      <c r="BT3921" s="34" t="str">
        <f t="shared" si="1102"/>
        <v/>
      </c>
      <c r="BU3921" s="32" t="str">
        <f t="shared" si="1103"/>
        <v/>
      </c>
      <c r="BV3921" s="32" t="str">
        <f t="shared" si="1104"/>
        <v/>
      </c>
      <c r="BW3921" s="32" t="str">
        <f t="shared" si="1105"/>
        <v/>
      </c>
      <c r="BX3921" s="32" t="str">
        <f t="shared" si="1106"/>
        <v/>
      </c>
      <c r="BY3921" s="32" t="str">
        <f t="shared" si="1107"/>
        <v/>
      </c>
      <c r="BZ3921" s="32" t="str">
        <f t="shared" si="1108"/>
        <v/>
      </c>
      <c r="CA3921" s="32" t="str">
        <f t="shared" si="1109"/>
        <v/>
      </c>
      <c r="CB3921" s="33">
        <f>IF(COUNTIF($CD$7:CD3921,CD3921)=1,CD3921,CD3921+COUNTIF($CD$6:CD3920,CD3921))</f>
        <v>59067</v>
      </c>
      <c r="CC3921" s="34">
        <f t="shared" si="1110"/>
        <v>55153</v>
      </c>
      <c r="CD3921" s="32">
        <f t="shared" si="1111"/>
        <v>55153</v>
      </c>
      <c r="CE3921" s="32">
        <f t="shared" si="1112"/>
        <v>0</v>
      </c>
      <c r="CF3921" s="32">
        <f t="shared" si="1113"/>
        <v>0</v>
      </c>
      <c r="CG3921" s="32" t="str">
        <f t="shared" si="1114"/>
        <v/>
      </c>
      <c r="CH3921" s="32">
        <v>3916</v>
      </c>
      <c r="CI3921" s="32" t="s">
        <v>6</v>
      </c>
      <c r="CJ3921" s="32" t="str">
        <f t="shared" si="1115"/>
        <v/>
      </c>
      <c r="CK3921" s="32" t="str">
        <f t="shared" si="1116"/>
        <v/>
      </c>
      <c r="CL3921" s="32" t="str">
        <f t="shared" si="1117"/>
        <v/>
      </c>
      <c r="CM3921" s="32" t="str">
        <f t="shared" si="1118"/>
        <v/>
      </c>
      <c r="CN3921" s="32" t="str">
        <f t="shared" si="1119"/>
        <v/>
      </c>
    </row>
    <row r="3922" spans="71:92" x14ac:dyDescent="0.3">
      <c r="BS3922" s="32" t="str">
        <f>IF(Kiadasi_kiseroiv!$K$2=BT3922,BV3922,"")</f>
        <v/>
      </c>
      <c r="BT3922" s="34" t="str">
        <f t="shared" si="1102"/>
        <v/>
      </c>
      <c r="BU3922" s="32" t="str">
        <f t="shared" si="1103"/>
        <v/>
      </c>
      <c r="BV3922" s="32" t="str">
        <f t="shared" si="1104"/>
        <v/>
      </c>
      <c r="BW3922" s="32" t="str">
        <f t="shared" si="1105"/>
        <v/>
      </c>
      <c r="BX3922" s="32" t="str">
        <f t="shared" si="1106"/>
        <v/>
      </c>
      <c r="BY3922" s="32" t="str">
        <f t="shared" si="1107"/>
        <v/>
      </c>
      <c r="BZ3922" s="32" t="str">
        <f t="shared" si="1108"/>
        <v/>
      </c>
      <c r="CA3922" s="32" t="str">
        <f t="shared" si="1109"/>
        <v/>
      </c>
      <c r="CB3922" s="33">
        <f>IF(COUNTIF($CD$7:CD3922,CD3922)=1,CD3922,CD3922+COUNTIF($CD$6:CD3921,CD3922))</f>
        <v>59068</v>
      </c>
      <c r="CC3922" s="34">
        <f t="shared" si="1110"/>
        <v>55153</v>
      </c>
      <c r="CD3922" s="32">
        <f t="shared" si="1111"/>
        <v>55153</v>
      </c>
      <c r="CE3922" s="32">
        <f t="shared" si="1112"/>
        <v>0</v>
      </c>
      <c r="CF3922" s="32">
        <f t="shared" si="1113"/>
        <v>0</v>
      </c>
      <c r="CG3922" s="32" t="str">
        <f t="shared" si="1114"/>
        <v/>
      </c>
      <c r="CH3922" s="32">
        <v>3917</v>
      </c>
      <c r="CI3922" s="32" t="s">
        <v>6</v>
      </c>
      <c r="CJ3922" s="32" t="str">
        <f t="shared" si="1115"/>
        <v/>
      </c>
      <c r="CK3922" s="32" t="str">
        <f t="shared" si="1116"/>
        <v/>
      </c>
      <c r="CL3922" s="32" t="str">
        <f t="shared" si="1117"/>
        <v/>
      </c>
      <c r="CM3922" s="32" t="str">
        <f t="shared" si="1118"/>
        <v/>
      </c>
      <c r="CN3922" s="32" t="str">
        <f t="shared" si="1119"/>
        <v/>
      </c>
    </row>
    <row r="3923" spans="71:92" x14ac:dyDescent="0.3">
      <c r="BS3923" s="32" t="str">
        <f>IF(Kiadasi_kiseroiv!$K$2=BT3923,BV3923,"")</f>
        <v/>
      </c>
      <c r="BT3923" s="34" t="str">
        <f t="shared" si="1102"/>
        <v/>
      </c>
      <c r="BU3923" s="32" t="str">
        <f t="shared" si="1103"/>
        <v/>
      </c>
      <c r="BV3923" s="32" t="str">
        <f t="shared" si="1104"/>
        <v/>
      </c>
      <c r="BW3923" s="32" t="str">
        <f t="shared" si="1105"/>
        <v/>
      </c>
      <c r="BX3923" s="32" t="str">
        <f t="shared" si="1106"/>
        <v/>
      </c>
      <c r="BY3923" s="32" t="str">
        <f t="shared" si="1107"/>
        <v/>
      </c>
      <c r="BZ3923" s="32" t="str">
        <f t="shared" si="1108"/>
        <v/>
      </c>
      <c r="CA3923" s="32" t="str">
        <f t="shared" si="1109"/>
        <v/>
      </c>
      <c r="CB3923" s="33">
        <f>IF(COUNTIF($CD$7:CD3923,CD3923)=1,CD3923,CD3923+COUNTIF($CD$6:CD3922,CD3923))</f>
        <v>59069</v>
      </c>
      <c r="CC3923" s="34">
        <f t="shared" si="1110"/>
        <v>55153</v>
      </c>
      <c r="CD3923" s="32">
        <f t="shared" si="1111"/>
        <v>55153</v>
      </c>
      <c r="CE3923" s="32">
        <f t="shared" si="1112"/>
        <v>0</v>
      </c>
      <c r="CF3923" s="32">
        <f t="shared" si="1113"/>
        <v>0</v>
      </c>
      <c r="CG3923" s="32" t="str">
        <f t="shared" si="1114"/>
        <v/>
      </c>
      <c r="CH3923" s="32">
        <v>3918</v>
      </c>
      <c r="CI3923" s="32" t="s">
        <v>6</v>
      </c>
      <c r="CJ3923" s="32" t="str">
        <f t="shared" si="1115"/>
        <v/>
      </c>
      <c r="CK3923" s="32" t="str">
        <f t="shared" si="1116"/>
        <v/>
      </c>
      <c r="CL3923" s="32" t="str">
        <f t="shared" si="1117"/>
        <v/>
      </c>
      <c r="CM3923" s="32" t="str">
        <f t="shared" si="1118"/>
        <v/>
      </c>
      <c r="CN3923" s="32" t="str">
        <f t="shared" si="1119"/>
        <v/>
      </c>
    </row>
    <row r="3924" spans="71:92" x14ac:dyDescent="0.3">
      <c r="BS3924" s="32" t="str">
        <f>IF(Kiadasi_kiseroiv!$K$2=BT3924,BV3924,"")</f>
        <v/>
      </c>
      <c r="BT3924" s="34" t="str">
        <f t="shared" si="1102"/>
        <v/>
      </c>
      <c r="BU3924" s="32" t="str">
        <f t="shared" si="1103"/>
        <v/>
      </c>
      <c r="BV3924" s="32" t="str">
        <f t="shared" si="1104"/>
        <v/>
      </c>
      <c r="BW3924" s="32" t="str">
        <f t="shared" si="1105"/>
        <v/>
      </c>
      <c r="BX3924" s="32" t="str">
        <f t="shared" si="1106"/>
        <v/>
      </c>
      <c r="BY3924" s="32" t="str">
        <f t="shared" si="1107"/>
        <v/>
      </c>
      <c r="BZ3924" s="32" t="str">
        <f t="shared" si="1108"/>
        <v/>
      </c>
      <c r="CA3924" s="32" t="str">
        <f t="shared" si="1109"/>
        <v/>
      </c>
      <c r="CB3924" s="33">
        <f>IF(COUNTIF($CD$7:CD3924,CD3924)=1,CD3924,CD3924+COUNTIF($CD$6:CD3923,CD3924))</f>
        <v>59070</v>
      </c>
      <c r="CC3924" s="34">
        <f t="shared" si="1110"/>
        <v>55153</v>
      </c>
      <c r="CD3924" s="32">
        <f t="shared" si="1111"/>
        <v>55153</v>
      </c>
      <c r="CE3924" s="32">
        <f t="shared" si="1112"/>
        <v>0</v>
      </c>
      <c r="CF3924" s="32">
        <f t="shared" si="1113"/>
        <v>0</v>
      </c>
      <c r="CG3924" s="32" t="str">
        <f t="shared" si="1114"/>
        <v/>
      </c>
      <c r="CH3924" s="32">
        <v>3919</v>
      </c>
      <c r="CI3924" s="32" t="s">
        <v>6</v>
      </c>
      <c r="CJ3924" s="32" t="str">
        <f t="shared" si="1115"/>
        <v/>
      </c>
      <c r="CK3924" s="32" t="str">
        <f t="shared" si="1116"/>
        <v/>
      </c>
      <c r="CL3924" s="32" t="str">
        <f t="shared" si="1117"/>
        <v/>
      </c>
      <c r="CM3924" s="32" t="str">
        <f t="shared" si="1118"/>
        <v/>
      </c>
      <c r="CN3924" s="32" t="str">
        <f t="shared" si="1119"/>
        <v/>
      </c>
    </row>
    <row r="3925" spans="71:92" x14ac:dyDescent="0.3">
      <c r="BS3925" s="32" t="str">
        <f>IF(Kiadasi_kiseroiv!$K$2=BT3925,BV3925,"")</f>
        <v/>
      </c>
      <c r="BT3925" s="34" t="str">
        <f t="shared" si="1102"/>
        <v/>
      </c>
      <c r="BU3925" s="32" t="str">
        <f t="shared" si="1103"/>
        <v/>
      </c>
      <c r="BV3925" s="32" t="str">
        <f t="shared" si="1104"/>
        <v/>
      </c>
      <c r="BW3925" s="32" t="str">
        <f t="shared" si="1105"/>
        <v/>
      </c>
      <c r="BX3925" s="32" t="str">
        <f t="shared" si="1106"/>
        <v/>
      </c>
      <c r="BY3925" s="32" t="str">
        <f t="shared" si="1107"/>
        <v/>
      </c>
      <c r="BZ3925" s="32" t="str">
        <f t="shared" si="1108"/>
        <v/>
      </c>
      <c r="CA3925" s="32" t="str">
        <f t="shared" si="1109"/>
        <v/>
      </c>
      <c r="CB3925" s="33">
        <f>IF(COUNTIF($CD$7:CD3925,CD3925)=1,CD3925,CD3925+COUNTIF($CD$6:CD3924,CD3925))</f>
        <v>59071</v>
      </c>
      <c r="CC3925" s="34">
        <f t="shared" si="1110"/>
        <v>55153</v>
      </c>
      <c r="CD3925" s="32">
        <f t="shared" si="1111"/>
        <v>55153</v>
      </c>
      <c r="CE3925" s="32">
        <f t="shared" si="1112"/>
        <v>0</v>
      </c>
      <c r="CF3925" s="32">
        <f t="shared" si="1113"/>
        <v>0</v>
      </c>
      <c r="CG3925" s="32" t="str">
        <f t="shared" si="1114"/>
        <v/>
      </c>
      <c r="CH3925" s="32">
        <v>3920</v>
      </c>
      <c r="CI3925" s="32" t="s">
        <v>6</v>
      </c>
      <c r="CJ3925" s="32" t="str">
        <f t="shared" si="1115"/>
        <v/>
      </c>
      <c r="CK3925" s="32" t="str">
        <f t="shared" si="1116"/>
        <v/>
      </c>
      <c r="CL3925" s="32" t="str">
        <f t="shared" si="1117"/>
        <v/>
      </c>
      <c r="CM3925" s="32" t="str">
        <f t="shared" si="1118"/>
        <v/>
      </c>
      <c r="CN3925" s="32" t="str">
        <f t="shared" si="1119"/>
        <v/>
      </c>
    </row>
    <row r="3926" spans="71:92" x14ac:dyDescent="0.3">
      <c r="BS3926" s="32" t="str">
        <f>IF(Kiadasi_kiseroiv!$K$2=BT3926,BV3926,"")</f>
        <v/>
      </c>
      <c r="BT3926" s="34" t="str">
        <f t="shared" si="1102"/>
        <v/>
      </c>
      <c r="BU3926" s="32" t="str">
        <f t="shared" si="1103"/>
        <v/>
      </c>
      <c r="BV3926" s="32" t="str">
        <f t="shared" si="1104"/>
        <v/>
      </c>
      <c r="BW3926" s="32" t="str">
        <f t="shared" si="1105"/>
        <v/>
      </c>
      <c r="BX3926" s="32" t="str">
        <f t="shared" si="1106"/>
        <v/>
      </c>
      <c r="BY3926" s="32" t="str">
        <f t="shared" si="1107"/>
        <v/>
      </c>
      <c r="BZ3926" s="32" t="str">
        <f t="shared" si="1108"/>
        <v/>
      </c>
      <c r="CA3926" s="32" t="str">
        <f t="shared" si="1109"/>
        <v/>
      </c>
      <c r="CB3926" s="33">
        <f>IF(COUNTIF($CD$7:CD3926,CD3926)=1,CD3926,CD3926+COUNTIF($CD$6:CD3925,CD3926))</f>
        <v>59072</v>
      </c>
      <c r="CC3926" s="34">
        <f t="shared" si="1110"/>
        <v>55153</v>
      </c>
      <c r="CD3926" s="32">
        <f t="shared" si="1111"/>
        <v>55153</v>
      </c>
      <c r="CE3926" s="32">
        <f t="shared" si="1112"/>
        <v>0</v>
      </c>
      <c r="CF3926" s="32">
        <f t="shared" si="1113"/>
        <v>0</v>
      </c>
      <c r="CG3926" s="32" t="str">
        <f t="shared" si="1114"/>
        <v/>
      </c>
      <c r="CH3926" s="32">
        <v>3921</v>
      </c>
      <c r="CI3926" s="32" t="s">
        <v>6</v>
      </c>
      <c r="CJ3926" s="32" t="str">
        <f t="shared" si="1115"/>
        <v/>
      </c>
      <c r="CK3926" s="32" t="str">
        <f t="shared" si="1116"/>
        <v/>
      </c>
      <c r="CL3926" s="32" t="str">
        <f t="shared" si="1117"/>
        <v/>
      </c>
      <c r="CM3926" s="32" t="str">
        <f t="shared" si="1118"/>
        <v/>
      </c>
      <c r="CN3926" s="32" t="str">
        <f t="shared" si="1119"/>
        <v/>
      </c>
    </row>
    <row r="3927" spans="71:92" x14ac:dyDescent="0.3">
      <c r="BS3927" s="32" t="str">
        <f>IF(Kiadasi_kiseroiv!$K$2=BT3927,BV3927,"")</f>
        <v/>
      </c>
      <c r="BT3927" s="34" t="str">
        <f t="shared" si="1102"/>
        <v/>
      </c>
      <c r="BU3927" s="32" t="str">
        <f t="shared" si="1103"/>
        <v/>
      </c>
      <c r="BV3927" s="32" t="str">
        <f t="shared" si="1104"/>
        <v/>
      </c>
      <c r="BW3927" s="32" t="str">
        <f t="shared" si="1105"/>
        <v/>
      </c>
      <c r="BX3927" s="32" t="str">
        <f t="shared" si="1106"/>
        <v/>
      </c>
      <c r="BY3927" s="32" t="str">
        <f t="shared" si="1107"/>
        <v/>
      </c>
      <c r="BZ3927" s="32" t="str">
        <f t="shared" si="1108"/>
        <v/>
      </c>
      <c r="CA3927" s="32" t="str">
        <f t="shared" si="1109"/>
        <v/>
      </c>
      <c r="CB3927" s="33">
        <f>IF(COUNTIF($CD$7:CD3927,CD3927)=1,CD3927,CD3927+COUNTIF($CD$6:CD3926,CD3927))</f>
        <v>59073</v>
      </c>
      <c r="CC3927" s="34">
        <f t="shared" si="1110"/>
        <v>55153</v>
      </c>
      <c r="CD3927" s="32">
        <f t="shared" si="1111"/>
        <v>55153</v>
      </c>
      <c r="CE3927" s="32">
        <f t="shared" si="1112"/>
        <v>0</v>
      </c>
      <c r="CF3927" s="32">
        <f t="shared" si="1113"/>
        <v>0</v>
      </c>
      <c r="CG3927" s="32" t="str">
        <f t="shared" si="1114"/>
        <v/>
      </c>
      <c r="CH3927" s="32">
        <v>3922</v>
      </c>
      <c r="CI3927" s="32" t="s">
        <v>6</v>
      </c>
      <c r="CJ3927" s="32" t="str">
        <f t="shared" si="1115"/>
        <v/>
      </c>
      <c r="CK3927" s="32" t="str">
        <f t="shared" si="1116"/>
        <v/>
      </c>
      <c r="CL3927" s="32" t="str">
        <f t="shared" si="1117"/>
        <v/>
      </c>
      <c r="CM3927" s="32" t="str">
        <f t="shared" si="1118"/>
        <v/>
      </c>
      <c r="CN3927" s="32" t="str">
        <f t="shared" si="1119"/>
        <v/>
      </c>
    </row>
    <row r="3928" spans="71:92" x14ac:dyDescent="0.3">
      <c r="BS3928" s="32" t="str">
        <f>IF(Kiadasi_kiseroiv!$K$2=BT3928,BV3928,"")</f>
        <v/>
      </c>
      <c r="BT3928" s="34" t="str">
        <f t="shared" si="1102"/>
        <v/>
      </c>
      <c r="BU3928" s="32" t="str">
        <f t="shared" si="1103"/>
        <v/>
      </c>
      <c r="BV3928" s="32" t="str">
        <f t="shared" si="1104"/>
        <v/>
      </c>
      <c r="BW3928" s="32" t="str">
        <f t="shared" si="1105"/>
        <v/>
      </c>
      <c r="BX3928" s="32" t="str">
        <f t="shared" si="1106"/>
        <v/>
      </c>
      <c r="BY3928" s="32" t="str">
        <f t="shared" si="1107"/>
        <v/>
      </c>
      <c r="BZ3928" s="32" t="str">
        <f t="shared" si="1108"/>
        <v/>
      </c>
      <c r="CA3928" s="32" t="str">
        <f t="shared" si="1109"/>
        <v/>
      </c>
      <c r="CB3928" s="33">
        <f>IF(COUNTIF($CD$7:CD3928,CD3928)=1,CD3928,CD3928+COUNTIF($CD$6:CD3927,CD3928))</f>
        <v>59074</v>
      </c>
      <c r="CC3928" s="34">
        <f t="shared" si="1110"/>
        <v>55153</v>
      </c>
      <c r="CD3928" s="32">
        <f t="shared" si="1111"/>
        <v>55153</v>
      </c>
      <c r="CE3928" s="32">
        <f t="shared" si="1112"/>
        <v>0</v>
      </c>
      <c r="CF3928" s="32">
        <f t="shared" si="1113"/>
        <v>0</v>
      </c>
      <c r="CG3928" s="32" t="str">
        <f t="shared" si="1114"/>
        <v/>
      </c>
      <c r="CH3928" s="32">
        <v>3923</v>
      </c>
      <c r="CI3928" s="32" t="s">
        <v>6</v>
      </c>
      <c r="CJ3928" s="32" t="str">
        <f t="shared" si="1115"/>
        <v/>
      </c>
      <c r="CK3928" s="32" t="str">
        <f t="shared" si="1116"/>
        <v/>
      </c>
      <c r="CL3928" s="32" t="str">
        <f t="shared" si="1117"/>
        <v/>
      </c>
      <c r="CM3928" s="32" t="str">
        <f t="shared" si="1118"/>
        <v/>
      </c>
      <c r="CN3928" s="32" t="str">
        <f t="shared" si="1119"/>
        <v/>
      </c>
    </row>
    <row r="3929" spans="71:92" x14ac:dyDescent="0.3">
      <c r="BS3929" s="32" t="str">
        <f>IF(Kiadasi_kiseroiv!$K$2=BT3929,BV3929,"")</f>
        <v/>
      </c>
      <c r="BT3929" s="34" t="str">
        <f t="shared" si="1102"/>
        <v/>
      </c>
      <c r="BU3929" s="32" t="str">
        <f t="shared" si="1103"/>
        <v/>
      </c>
      <c r="BV3929" s="32" t="str">
        <f t="shared" si="1104"/>
        <v/>
      </c>
      <c r="BW3929" s="32" t="str">
        <f t="shared" si="1105"/>
        <v/>
      </c>
      <c r="BX3929" s="32" t="str">
        <f t="shared" si="1106"/>
        <v/>
      </c>
      <c r="BY3929" s="32" t="str">
        <f t="shared" si="1107"/>
        <v/>
      </c>
      <c r="BZ3929" s="32" t="str">
        <f t="shared" si="1108"/>
        <v/>
      </c>
      <c r="CA3929" s="32" t="str">
        <f t="shared" si="1109"/>
        <v/>
      </c>
      <c r="CB3929" s="33">
        <f>IF(COUNTIF($CD$7:CD3929,CD3929)=1,CD3929,CD3929+COUNTIF($CD$6:CD3928,CD3929))</f>
        <v>59075</v>
      </c>
      <c r="CC3929" s="34">
        <f t="shared" si="1110"/>
        <v>55153</v>
      </c>
      <c r="CD3929" s="32">
        <f t="shared" si="1111"/>
        <v>55153</v>
      </c>
      <c r="CE3929" s="32">
        <f t="shared" si="1112"/>
        <v>0</v>
      </c>
      <c r="CF3929" s="32">
        <f t="shared" si="1113"/>
        <v>0</v>
      </c>
      <c r="CG3929" s="32" t="str">
        <f t="shared" si="1114"/>
        <v/>
      </c>
      <c r="CH3929" s="32">
        <v>3924</v>
      </c>
      <c r="CI3929" s="32" t="s">
        <v>6</v>
      </c>
      <c r="CJ3929" s="32" t="str">
        <f t="shared" si="1115"/>
        <v/>
      </c>
      <c r="CK3929" s="32" t="str">
        <f t="shared" si="1116"/>
        <v/>
      </c>
      <c r="CL3929" s="32" t="str">
        <f t="shared" si="1117"/>
        <v/>
      </c>
      <c r="CM3929" s="32" t="str">
        <f t="shared" si="1118"/>
        <v/>
      </c>
      <c r="CN3929" s="32" t="str">
        <f t="shared" si="1119"/>
        <v/>
      </c>
    </row>
    <row r="3930" spans="71:92" x14ac:dyDescent="0.3">
      <c r="BS3930" s="32" t="str">
        <f>IF(Kiadasi_kiseroiv!$K$2=BT3930,BV3930,"")</f>
        <v/>
      </c>
      <c r="BT3930" s="34" t="str">
        <f t="shared" si="1102"/>
        <v/>
      </c>
      <c r="BU3930" s="32" t="str">
        <f t="shared" si="1103"/>
        <v/>
      </c>
      <c r="BV3930" s="32" t="str">
        <f t="shared" si="1104"/>
        <v/>
      </c>
      <c r="BW3930" s="32" t="str">
        <f t="shared" si="1105"/>
        <v/>
      </c>
      <c r="BX3930" s="32" t="str">
        <f t="shared" si="1106"/>
        <v/>
      </c>
      <c r="BY3930" s="32" t="str">
        <f t="shared" si="1107"/>
        <v/>
      </c>
      <c r="BZ3930" s="32" t="str">
        <f t="shared" si="1108"/>
        <v/>
      </c>
      <c r="CA3930" s="32" t="str">
        <f t="shared" si="1109"/>
        <v/>
      </c>
      <c r="CB3930" s="33">
        <f>IF(COUNTIF($CD$7:CD3930,CD3930)=1,CD3930,CD3930+COUNTIF($CD$6:CD3929,CD3930))</f>
        <v>59076</v>
      </c>
      <c r="CC3930" s="34">
        <f t="shared" si="1110"/>
        <v>55153</v>
      </c>
      <c r="CD3930" s="32">
        <f t="shared" si="1111"/>
        <v>55153</v>
      </c>
      <c r="CE3930" s="32">
        <f t="shared" si="1112"/>
        <v>0</v>
      </c>
      <c r="CF3930" s="32">
        <f t="shared" si="1113"/>
        <v>0</v>
      </c>
      <c r="CG3930" s="32" t="str">
        <f t="shared" si="1114"/>
        <v/>
      </c>
      <c r="CH3930" s="32">
        <v>3925</v>
      </c>
      <c r="CI3930" s="32" t="s">
        <v>6</v>
      </c>
      <c r="CJ3930" s="32" t="str">
        <f t="shared" si="1115"/>
        <v/>
      </c>
      <c r="CK3930" s="32" t="str">
        <f t="shared" si="1116"/>
        <v/>
      </c>
      <c r="CL3930" s="32" t="str">
        <f t="shared" si="1117"/>
        <v/>
      </c>
      <c r="CM3930" s="32" t="str">
        <f t="shared" si="1118"/>
        <v/>
      </c>
      <c r="CN3930" s="32" t="str">
        <f t="shared" si="1119"/>
        <v/>
      </c>
    </row>
    <row r="3931" spans="71:92" x14ac:dyDescent="0.3">
      <c r="BS3931" s="32" t="str">
        <f>IF(Kiadasi_kiseroiv!$K$2=BT3931,BV3931,"")</f>
        <v/>
      </c>
      <c r="BT3931" s="34" t="str">
        <f t="shared" si="1102"/>
        <v/>
      </c>
      <c r="BU3931" s="32" t="str">
        <f t="shared" si="1103"/>
        <v/>
      </c>
      <c r="BV3931" s="32" t="str">
        <f t="shared" si="1104"/>
        <v/>
      </c>
      <c r="BW3931" s="32" t="str">
        <f t="shared" si="1105"/>
        <v/>
      </c>
      <c r="BX3931" s="32" t="str">
        <f t="shared" si="1106"/>
        <v/>
      </c>
      <c r="BY3931" s="32" t="str">
        <f t="shared" si="1107"/>
        <v/>
      </c>
      <c r="BZ3931" s="32" t="str">
        <f t="shared" si="1108"/>
        <v/>
      </c>
      <c r="CA3931" s="32" t="str">
        <f t="shared" si="1109"/>
        <v/>
      </c>
      <c r="CB3931" s="33">
        <f>IF(COUNTIF($CD$7:CD3931,CD3931)=1,CD3931,CD3931+COUNTIF($CD$6:CD3930,CD3931))</f>
        <v>59077</v>
      </c>
      <c r="CC3931" s="34">
        <f t="shared" si="1110"/>
        <v>55153</v>
      </c>
      <c r="CD3931" s="32">
        <f t="shared" si="1111"/>
        <v>55153</v>
      </c>
      <c r="CE3931" s="32">
        <f t="shared" si="1112"/>
        <v>0</v>
      </c>
      <c r="CF3931" s="32">
        <f t="shared" si="1113"/>
        <v>0</v>
      </c>
      <c r="CG3931" s="32" t="str">
        <f t="shared" si="1114"/>
        <v/>
      </c>
      <c r="CH3931" s="32">
        <v>3926</v>
      </c>
      <c r="CI3931" s="32" t="s">
        <v>6</v>
      </c>
      <c r="CJ3931" s="32" t="str">
        <f t="shared" si="1115"/>
        <v/>
      </c>
      <c r="CK3931" s="32" t="str">
        <f t="shared" si="1116"/>
        <v/>
      </c>
      <c r="CL3931" s="32" t="str">
        <f t="shared" si="1117"/>
        <v/>
      </c>
      <c r="CM3931" s="32" t="str">
        <f t="shared" si="1118"/>
        <v/>
      </c>
      <c r="CN3931" s="32" t="str">
        <f t="shared" si="1119"/>
        <v/>
      </c>
    </row>
    <row r="3932" spans="71:92" x14ac:dyDescent="0.3">
      <c r="BS3932" s="32" t="str">
        <f>IF(Kiadasi_kiseroiv!$K$2=BT3932,BV3932,"")</f>
        <v/>
      </c>
      <c r="BT3932" s="34" t="str">
        <f t="shared" si="1102"/>
        <v/>
      </c>
      <c r="BU3932" s="32" t="str">
        <f t="shared" si="1103"/>
        <v/>
      </c>
      <c r="BV3932" s="32" t="str">
        <f t="shared" si="1104"/>
        <v/>
      </c>
      <c r="BW3932" s="32" t="str">
        <f t="shared" si="1105"/>
        <v/>
      </c>
      <c r="BX3932" s="32" t="str">
        <f t="shared" si="1106"/>
        <v/>
      </c>
      <c r="BY3932" s="32" t="str">
        <f t="shared" si="1107"/>
        <v/>
      </c>
      <c r="BZ3932" s="32" t="str">
        <f t="shared" si="1108"/>
        <v/>
      </c>
      <c r="CA3932" s="32" t="str">
        <f t="shared" si="1109"/>
        <v/>
      </c>
      <c r="CB3932" s="33">
        <f>IF(COUNTIF($CD$7:CD3932,CD3932)=1,CD3932,CD3932+COUNTIF($CD$6:CD3931,CD3932))</f>
        <v>59078</v>
      </c>
      <c r="CC3932" s="34">
        <f t="shared" si="1110"/>
        <v>55153</v>
      </c>
      <c r="CD3932" s="32">
        <f t="shared" si="1111"/>
        <v>55153</v>
      </c>
      <c r="CE3932" s="32">
        <f t="shared" si="1112"/>
        <v>0</v>
      </c>
      <c r="CF3932" s="32">
        <f t="shared" si="1113"/>
        <v>0</v>
      </c>
      <c r="CG3932" s="32" t="str">
        <f t="shared" si="1114"/>
        <v/>
      </c>
      <c r="CH3932" s="32">
        <v>3927</v>
      </c>
      <c r="CI3932" s="32" t="s">
        <v>6</v>
      </c>
      <c r="CJ3932" s="32" t="str">
        <f t="shared" si="1115"/>
        <v/>
      </c>
      <c r="CK3932" s="32" t="str">
        <f t="shared" si="1116"/>
        <v/>
      </c>
      <c r="CL3932" s="32" t="str">
        <f t="shared" si="1117"/>
        <v/>
      </c>
      <c r="CM3932" s="32" t="str">
        <f t="shared" si="1118"/>
        <v/>
      </c>
      <c r="CN3932" s="32" t="str">
        <f t="shared" si="1119"/>
        <v/>
      </c>
    </row>
    <row r="3933" spans="71:92" x14ac:dyDescent="0.3">
      <c r="BS3933" s="32" t="str">
        <f>IF(Kiadasi_kiseroiv!$K$2=BT3933,BV3933,"")</f>
        <v/>
      </c>
      <c r="BT3933" s="34" t="str">
        <f t="shared" si="1102"/>
        <v/>
      </c>
      <c r="BU3933" s="32" t="str">
        <f t="shared" si="1103"/>
        <v/>
      </c>
      <c r="BV3933" s="32" t="str">
        <f t="shared" si="1104"/>
        <v/>
      </c>
      <c r="BW3933" s="32" t="str">
        <f t="shared" si="1105"/>
        <v/>
      </c>
      <c r="BX3933" s="32" t="str">
        <f t="shared" si="1106"/>
        <v/>
      </c>
      <c r="BY3933" s="32" t="str">
        <f t="shared" si="1107"/>
        <v/>
      </c>
      <c r="BZ3933" s="32" t="str">
        <f t="shared" si="1108"/>
        <v/>
      </c>
      <c r="CA3933" s="32" t="str">
        <f t="shared" si="1109"/>
        <v/>
      </c>
      <c r="CB3933" s="33">
        <f>IF(COUNTIF($CD$7:CD3933,CD3933)=1,CD3933,CD3933+COUNTIF($CD$6:CD3932,CD3933))</f>
        <v>59079</v>
      </c>
      <c r="CC3933" s="34">
        <f t="shared" si="1110"/>
        <v>55153</v>
      </c>
      <c r="CD3933" s="32">
        <f t="shared" si="1111"/>
        <v>55153</v>
      </c>
      <c r="CE3933" s="32">
        <f t="shared" si="1112"/>
        <v>0</v>
      </c>
      <c r="CF3933" s="32">
        <f t="shared" si="1113"/>
        <v>0</v>
      </c>
      <c r="CG3933" s="32" t="str">
        <f t="shared" si="1114"/>
        <v/>
      </c>
      <c r="CH3933" s="32">
        <v>3928</v>
      </c>
      <c r="CI3933" s="32" t="s">
        <v>6</v>
      </c>
      <c r="CJ3933" s="32" t="str">
        <f t="shared" si="1115"/>
        <v/>
      </c>
      <c r="CK3933" s="32" t="str">
        <f t="shared" si="1116"/>
        <v/>
      </c>
      <c r="CL3933" s="32" t="str">
        <f t="shared" si="1117"/>
        <v/>
      </c>
      <c r="CM3933" s="32" t="str">
        <f t="shared" si="1118"/>
        <v/>
      </c>
      <c r="CN3933" s="32" t="str">
        <f t="shared" si="1119"/>
        <v/>
      </c>
    </row>
    <row r="3934" spans="71:92" x14ac:dyDescent="0.3">
      <c r="BS3934" s="32" t="str">
        <f>IF(Kiadasi_kiseroiv!$K$2=BT3934,BV3934,"")</f>
        <v/>
      </c>
      <c r="BT3934" s="34" t="str">
        <f t="shared" si="1102"/>
        <v/>
      </c>
      <c r="BU3934" s="32" t="str">
        <f t="shared" si="1103"/>
        <v/>
      </c>
      <c r="BV3934" s="32" t="str">
        <f t="shared" si="1104"/>
        <v/>
      </c>
      <c r="BW3934" s="32" t="str">
        <f t="shared" si="1105"/>
        <v/>
      </c>
      <c r="BX3934" s="32" t="str">
        <f t="shared" si="1106"/>
        <v/>
      </c>
      <c r="BY3934" s="32" t="str">
        <f t="shared" si="1107"/>
        <v/>
      </c>
      <c r="BZ3934" s="32" t="str">
        <f t="shared" si="1108"/>
        <v/>
      </c>
      <c r="CA3934" s="32" t="str">
        <f t="shared" si="1109"/>
        <v/>
      </c>
      <c r="CB3934" s="33">
        <f>IF(COUNTIF($CD$7:CD3934,CD3934)=1,CD3934,CD3934+COUNTIF($CD$6:CD3933,CD3934))</f>
        <v>59080</v>
      </c>
      <c r="CC3934" s="34">
        <f t="shared" si="1110"/>
        <v>55153</v>
      </c>
      <c r="CD3934" s="32">
        <f t="shared" si="1111"/>
        <v>55153</v>
      </c>
      <c r="CE3934" s="32">
        <f t="shared" si="1112"/>
        <v>0</v>
      </c>
      <c r="CF3934" s="32">
        <f t="shared" si="1113"/>
        <v>0</v>
      </c>
      <c r="CG3934" s="32" t="str">
        <f t="shared" si="1114"/>
        <v/>
      </c>
      <c r="CH3934" s="32">
        <v>3929</v>
      </c>
      <c r="CI3934" s="32" t="s">
        <v>6</v>
      </c>
      <c r="CJ3934" s="32" t="str">
        <f t="shared" si="1115"/>
        <v/>
      </c>
      <c r="CK3934" s="32" t="str">
        <f t="shared" si="1116"/>
        <v/>
      </c>
      <c r="CL3934" s="32" t="str">
        <f t="shared" si="1117"/>
        <v/>
      </c>
      <c r="CM3934" s="32" t="str">
        <f t="shared" si="1118"/>
        <v/>
      </c>
      <c r="CN3934" s="32" t="str">
        <f t="shared" si="1119"/>
        <v/>
      </c>
    </row>
    <row r="3935" spans="71:92" x14ac:dyDescent="0.3">
      <c r="BS3935" s="32" t="str">
        <f>IF(Kiadasi_kiseroiv!$K$2=BT3935,BV3935,"")</f>
        <v/>
      </c>
      <c r="BT3935" s="34" t="str">
        <f t="shared" si="1102"/>
        <v/>
      </c>
      <c r="BU3935" s="32" t="str">
        <f t="shared" si="1103"/>
        <v/>
      </c>
      <c r="BV3935" s="32" t="str">
        <f t="shared" si="1104"/>
        <v/>
      </c>
      <c r="BW3935" s="32" t="str">
        <f t="shared" si="1105"/>
        <v/>
      </c>
      <c r="BX3935" s="32" t="str">
        <f t="shared" si="1106"/>
        <v/>
      </c>
      <c r="BY3935" s="32" t="str">
        <f t="shared" si="1107"/>
        <v/>
      </c>
      <c r="BZ3935" s="32" t="str">
        <f t="shared" si="1108"/>
        <v/>
      </c>
      <c r="CA3935" s="32" t="str">
        <f t="shared" si="1109"/>
        <v/>
      </c>
      <c r="CB3935" s="33">
        <f>IF(COUNTIF($CD$7:CD3935,CD3935)=1,CD3935,CD3935+COUNTIF($CD$6:CD3934,CD3935))</f>
        <v>59081</v>
      </c>
      <c r="CC3935" s="34">
        <f t="shared" si="1110"/>
        <v>55153</v>
      </c>
      <c r="CD3935" s="32">
        <f t="shared" si="1111"/>
        <v>55153</v>
      </c>
      <c r="CE3935" s="32">
        <f t="shared" si="1112"/>
        <v>0</v>
      </c>
      <c r="CF3935" s="32">
        <f t="shared" si="1113"/>
        <v>0</v>
      </c>
      <c r="CG3935" s="32" t="str">
        <f t="shared" si="1114"/>
        <v/>
      </c>
      <c r="CH3935" s="32">
        <v>3930</v>
      </c>
      <c r="CI3935" s="32" t="s">
        <v>6</v>
      </c>
      <c r="CJ3935" s="32" t="str">
        <f t="shared" si="1115"/>
        <v/>
      </c>
      <c r="CK3935" s="32" t="str">
        <f t="shared" si="1116"/>
        <v/>
      </c>
      <c r="CL3935" s="32" t="str">
        <f t="shared" si="1117"/>
        <v/>
      </c>
      <c r="CM3935" s="32" t="str">
        <f t="shared" si="1118"/>
        <v/>
      </c>
      <c r="CN3935" s="32" t="str">
        <f t="shared" si="1119"/>
        <v/>
      </c>
    </row>
    <row r="3936" spans="71:92" x14ac:dyDescent="0.3">
      <c r="BS3936" s="32" t="str">
        <f>IF(Kiadasi_kiseroiv!$K$2=BT3936,BV3936,"")</f>
        <v/>
      </c>
      <c r="BT3936" s="34" t="str">
        <f t="shared" si="1102"/>
        <v/>
      </c>
      <c r="BU3936" s="32" t="str">
        <f t="shared" si="1103"/>
        <v/>
      </c>
      <c r="BV3936" s="32" t="str">
        <f t="shared" si="1104"/>
        <v/>
      </c>
      <c r="BW3936" s="32" t="str">
        <f t="shared" si="1105"/>
        <v/>
      </c>
      <c r="BX3936" s="32" t="str">
        <f t="shared" si="1106"/>
        <v/>
      </c>
      <c r="BY3936" s="32" t="str">
        <f t="shared" si="1107"/>
        <v/>
      </c>
      <c r="BZ3936" s="32" t="str">
        <f t="shared" si="1108"/>
        <v/>
      </c>
      <c r="CA3936" s="32" t="str">
        <f t="shared" si="1109"/>
        <v/>
      </c>
      <c r="CB3936" s="33">
        <f>IF(COUNTIF($CD$7:CD3936,CD3936)=1,CD3936,CD3936+COUNTIF($CD$6:CD3935,CD3936))</f>
        <v>59082</v>
      </c>
      <c r="CC3936" s="34">
        <f t="shared" si="1110"/>
        <v>55153</v>
      </c>
      <c r="CD3936" s="32">
        <f t="shared" si="1111"/>
        <v>55153</v>
      </c>
      <c r="CE3936" s="32">
        <f t="shared" si="1112"/>
        <v>0</v>
      </c>
      <c r="CF3936" s="32">
        <f t="shared" si="1113"/>
        <v>0</v>
      </c>
      <c r="CG3936" s="32" t="str">
        <f t="shared" si="1114"/>
        <v/>
      </c>
      <c r="CH3936" s="32">
        <v>3931</v>
      </c>
      <c r="CI3936" s="32" t="s">
        <v>6</v>
      </c>
      <c r="CJ3936" s="32" t="str">
        <f t="shared" si="1115"/>
        <v/>
      </c>
      <c r="CK3936" s="32" t="str">
        <f t="shared" si="1116"/>
        <v/>
      </c>
      <c r="CL3936" s="32" t="str">
        <f t="shared" si="1117"/>
        <v/>
      </c>
      <c r="CM3936" s="32" t="str">
        <f t="shared" si="1118"/>
        <v/>
      </c>
      <c r="CN3936" s="32" t="str">
        <f t="shared" si="1119"/>
        <v/>
      </c>
    </row>
    <row r="3937" spans="71:92" x14ac:dyDescent="0.3">
      <c r="BS3937" s="32" t="str">
        <f>IF(Kiadasi_kiseroiv!$K$2=BT3937,BV3937,"")</f>
        <v/>
      </c>
      <c r="BT3937" s="34" t="str">
        <f t="shared" si="1102"/>
        <v/>
      </c>
      <c r="BU3937" s="32" t="str">
        <f t="shared" si="1103"/>
        <v/>
      </c>
      <c r="BV3937" s="32" t="str">
        <f t="shared" si="1104"/>
        <v/>
      </c>
      <c r="BW3937" s="32" t="str">
        <f t="shared" si="1105"/>
        <v/>
      </c>
      <c r="BX3937" s="32" t="str">
        <f t="shared" si="1106"/>
        <v/>
      </c>
      <c r="BY3937" s="32" t="str">
        <f t="shared" si="1107"/>
        <v/>
      </c>
      <c r="BZ3937" s="32" t="str">
        <f t="shared" si="1108"/>
        <v/>
      </c>
      <c r="CA3937" s="32" t="str">
        <f t="shared" si="1109"/>
        <v/>
      </c>
      <c r="CB3937" s="33">
        <f>IF(COUNTIF($CD$7:CD3937,CD3937)=1,CD3937,CD3937+COUNTIF($CD$6:CD3936,CD3937))</f>
        <v>59083</v>
      </c>
      <c r="CC3937" s="34">
        <f t="shared" si="1110"/>
        <v>55153</v>
      </c>
      <c r="CD3937" s="32">
        <f t="shared" si="1111"/>
        <v>55153</v>
      </c>
      <c r="CE3937" s="32">
        <f t="shared" si="1112"/>
        <v>0</v>
      </c>
      <c r="CF3937" s="32">
        <f t="shared" si="1113"/>
        <v>0</v>
      </c>
      <c r="CG3937" s="32" t="str">
        <f t="shared" si="1114"/>
        <v/>
      </c>
      <c r="CH3937" s="32">
        <v>3932</v>
      </c>
      <c r="CI3937" s="32" t="s">
        <v>6</v>
      </c>
      <c r="CJ3937" s="32" t="str">
        <f t="shared" si="1115"/>
        <v/>
      </c>
      <c r="CK3937" s="32" t="str">
        <f t="shared" si="1116"/>
        <v/>
      </c>
      <c r="CL3937" s="32" t="str">
        <f t="shared" si="1117"/>
        <v/>
      </c>
      <c r="CM3937" s="32" t="str">
        <f t="shared" si="1118"/>
        <v/>
      </c>
      <c r="CN3937" s="32" t="str">
        <f t="shared" si="1119"/>
        <v/>
      </c>
    </row>
    <row r="3938" spans="71:92" x14ac:dyDescent="0.3">
      <c r="BS3938" s="32" t="str">
        <f>IF(Kiadasi_kiseroiv!$K$2=BT3938,BV3938,"")</f>
        <v/>
      </c>
      <c r="BT3938" s="34" t="str">
        <f t="shared" si="1102"/>
        <v/>
      </c>
      <c r="BU3938" s="32" t="str">
        <f t="shared" si="1103"/>
        <v/>
      </c>
      <c r="BV3938" s="32" t="str">
        <f t="shared" si="1104"/>
        <v/>
      </c>
      <c r="BW3938" s="32" t="str">
        <f t="shared" si="1105"/>
        <v/>
      </c>
      <c r="BX3938" s="32" t="str">
        <f t="shared" si="1106"/>
        <v/>
      </c>
      <c r="BY3938" s="32" t="str">
        <f t="shared" si="1107"/>
        <v/>
      </c>
      <c r="BZ3938" s="32" t="str">
        <f t="shared" si="1108"/>
        <v/>
      </c>
      <c r="CA3938" s="32" t="str">
        <f t="shared" si="1109"/>
        <v/>
      </c>
      <c r="CB3938" s="33">
        <f>IF(COUNTIF($CD$7:CD3938,CD3938)=1,CD3938,CD3938+COUNTIF($CD$6:CD3937,CD3938))</f>
        <v>59084</v>
      </c>
      <c r="CC3938" s="34">
        <f t="shared" si="1110"/>
        <v>55153</v>
      </c>
      <c r="CD3938" s="32">
        <f t="shared" si="1111"/>
        <v>55153</v>
      </c>
      <c r="CE3938" s="32">
        <f t="shared" si="1112"/>
        <v>0</v>
      </c>
      <c r="CF3938" s="32">
        <f t="shared" si="1113"/>
        <v>0</v>
      </c>
      <c r="CG3938" s="32" t="str">
        <f t="shared" si="1114"/>
        <v/>
      </c>
      <c r="CH3938" s="32">
        <v>3933</v>
      </c>
      <c r="CI3938" s="32" t="s">
        <v>6</v>
      </c>
      <c r="CJ3938" s="32" t="str">
        <f t="shared" si="1115"/>
        <v/>
      </c>
      <c r="CK3938" s="32" t="str">
        <f t="shared" si="1116"/>
        <v/>
      </c>
      <c r="CL3938" s="32" t="str">
        <f t="shared" si="1117"/>
        <v/>
      </c>
      <c r="CM3938" s="32" t="str">
        <f t="shared" si="1118"/>
        <v/>
      </c>
      <c r="CN3938" s="32" t="str">
        <f t="shared" si="1119"/>
        <v/>
      </c>
    </row>
    <row r="3939" spans="71:92" x14ac:dyDescent="0.3">
      <c r="BS3939" s="32" t="str">
        <f>IF(Kiadasi_kiseroiv!$K$2=BT3939,BV3939,"")</f>
        <v/>
      </c>
      <c r="BT3939" s="34" t="str">
        <f t="shared" si="1102"/>
        <v/>
      </c>
      <c r="BU3939" s="32" t="str">
        <f t="shared" si="1103"/>
        <v/>
      </c>
      <c r="BV3939" s="32" t="str">
        <f t="shared" si="1104"/>
        <v/>
      </c>
      <c r="BW3939" s="32" t="str">
        <f t="shared" si="1105"/>
        <v/>
      </c>
      <c r="BX3939" s="32" t="str">
        <f t="shared" si="1106"/>
        <v/>
      </c>
      <c r="BY3939" s="32" t="str">
        <f t="shared" si="1107"/>
        <v/>
      </c>
      <c r="BZ3939" s="32" t="str">
        <f t="shared" si="1108"/>
        <v/>
      </c>
      <c r="CA3939" s="32" t="str">
        <f t="shared" si="1109"/>
        <v/>
      </c>
      <c r="CB3939" s="33">
        <f>IF(COUNTIF($CD$7:CD3939,CD3939)=1,CD3939,CD3939+COUNTIF($CD$6:CD3938,CD3939))</f>
        <v>59085</v>
      </c>
      <c r="CC3939" s="34">
        <f t="shared" si="1110"/>
        <v>55153</v>
      </c>
      <c r="CD3939" s="32">
        <f t="shared" si="1111"/>
        <v>55153</v>
      </c>
      <c r="CE3939" s="32">
        <f t="shared" si="1112"/>
        <v>0</v>
      </c>
      <c r="CF3939" s="32">
        <f t="shared" si="1113"/>
        <v>0</v>
      </c>
      <c r="CG3939" s="32" t="str">
        <f t="shared" si="1114"/>
        <v/>
      </c>
      <c r="CH3939" s="32">
        <v>3934</v>
      </c>
      <c r="CI3939" s="32" t="s">
        <v>6</v>
      </c>
      <c r="CJ3939" s="32" t="str">
        <f t="shared" si="1115"/>
        <v/>
      </c>
      <c r="CK3939" s="32" t="str">
        <f t="shared" si="1116"/>
        <v/>
      </c>
      <c r="CL3939" s="32" t="str">
        <f t="shared" si="1117"/>
        <v/>
      </c>
      <c r="CM3939" s="32" t="str">
        <f t="shared" si="1118"/>
        <v/>
      </c>
      <c r="CN3939" s="32" t="str">
        <f t="shared" si="1119"/>
        <v/>
      </c>
    </row>
    <row r="3940" spans="71:92" x14ac:dyDescent="0.3">
      <c r="BS3940" s="32" t="str">
        <f>IF(Kiadasi_kiseroiv!$K$2=BT3940,BV3940,"")</f>
        <v/>
      </c>
      <c r="BT3940" s="34" t="str">
        <f t="shared" si="1102"/>
        <v/>
      </c>
      <c r="BU3940" s="32" t="str">
        <f t="shared" si="1103"/>
        <v/>
      </c>
      <c r="BV3940" s="32" t="str">
        <f t="shared" si="1104"/>
        <v/>
      </c>
      <c r="BW3940" s="32" t="str">
        <f t="shared" si="1105"/>
        <v/>
      </c>
      <c r="BX3940" s="32" t="str">
        <f t="shared" si="1106"/>
        <v/>
      </c>
      <c r="BY3940" s="32" t="str">
        <f t="shared" si="1107"/>
        <v/>
      </c>
      <c r="BZ3940" s="32" t="str">
        <f t="shared" si="1108"/>
        <v/>
      </c>
      <c r="CA3940" s="32" t="str">
        <f t="shared" si="1109"/>
        <v/>
      </c>
      <c r="CB3940" s="33">
        <f>IF(COUNTIF($CD$7:CD3940,CD3940)=1,CD3940,CD3940+COUNTIF($CD$6:CD3939,CD3940))</f>
        <v>59086</v>
      </c>
      <c r="CC3940" s="34">
        <f t="shared" si="1110"/>
        <v>55153</v>
      </c>
      <c r="CD3940" s="32">
        <f t="shared" si="1111"/>
        <v>55153</v>
      </c>
      <c r="CE3940" s="32">
        <f t="shared" si="1112"/>
        <v>0</v>
      </c>
      <c r="CF3940" s="32">
        <f t="shared" si="1113"/>
        <v>0</v>
      </c>
      <c r="CG3940" s="32" t="str">
        <f t="shared" si="1114"/>
        <v/>
      </c>
      <c r="CH3940" s="32">
        <v>3935</v>
      </c>
      <c r="CI3940" s="32" t="s">
        <v>6</v>
      </c>
      <c r="CJ3940" s="32" t="str">
        <f t="shared" si="1115"/>
        <v/>
      </c>
      <c r="CK3940" s="32" t="str">
        <f t="shared" si="1116"/>
        <v/>
      </c>
      <c r="CL3940" s="32" t="str">
        <f t="shared" si="1117"/>
        <v/>
      </c>
      <c r="CM3940" s="32" t="str">
        <f t="shared" si="1118"/>
        <v/>
      </c>
      <c r="CN3940" s="32" t="str">
        <f t="shared" si="1119"/>
        <v/>
      </c>
    </row>
    <row r="3941" spans="71:92" x14ac:dyDescent="0.3">
      <c r="BS3941" s="32" t="str">
        <f>IF(Kiadasi_kiseroiv!$K$2=BT3941,BV3941,"")</f>
        <v/>
      </c>
      <c r="BT3941" s="34" t="str">
        <f t="shared" si="1102"/>
        <v/>
      </c>
      <c r="BU3941" s="32" t="str">
        <f t="shared" si="1103"/>
        <v/>
      </c>
      <c r="BV3941" s="32" t="str">
        <f t="shared" si="1104"/>
        <v/>
      </c>
      <c r="BW3941" s="32" t="str">
        <f t="shared" si="1105"/>
        <v/>
      </c>
      <c r="BX3941" s="32" t="str">
        <f t="shared" si="1106"/>
        <v/>
      </c>
      <c r="BY3941" s="32" t="str">
        <f t="shared" si="1107"/>
        <v/>
      </c>
      <c r="BZ3941" s="32" t="str">
        <f t="shared" si="1108"/>
        <v/>
      </c>
      <c r="CA3941" s="32" t="str">
        <f t="shared" si="1109"/>
        <v/>
      </c>
      <c r="CB3941" s="33">
        <f>IF(COUNTIF($CD$7:CD3941,CD3941)=1,CD3941,CD3941+COUNTIF($CD$6:CD3940,CD3941))</f>
        <v>59087</v>
      </c>
      <c r="CC3941" s="34">
        <f t="shared" si="1110"/>
        <v>55153</v>
      </c>
      <c r="CD3941" s="32">
        <f t="shared" si="1111"/>
        <v>55153</v>
      </c>
      <c r="CE3941" s="32">
        <f t="shared" si="1112"/>
        <v>0</v>
      </c>
      <c r="CF3941" s="32">
        <f t="shared" si="1113"/>
        <v>0</v>
      </c>
      <c r="CG3941" s="32" t="str">
        <f t="shared" si="1114"/>
        <v/>
      </c>
      <c r="CH3941" s="32">
        <v>3936</v>
      </c>
      <c r="CI3941" s="32" t="s">
        <v>6</v>
      </c>
      <c r="CJ3941" s="32" t="str">
        <f t="shared" si="1115"/>
        <v/>
      </c>
      <c r="CK3941" s="32" t="str">
        <f t="shared" si="1116"/>
        <v/>
      </c>
      <c r="CL3941" s="32" t="str">
        <f t="shared" si="1117"/>
        <v/>
      </c>
      <c r="CM3941" s="32" t="str">
        <f t="shared" si="1118"/>
        <v/>
      </c>
      <c r="CN3941" s="32" t="str">
        <f t="shared" si="1119"/>
        <v/>
      </c>
    </row>
    <row r="3942" spans="71:92" x14ac:dyDescent="0.3">
      <c r="BS3942" s="32" t="str">
        <f>IF(Kiadasi_kiseroiv!$K$2=BT3942,BV3942,"")</f>
        <v/>
      </c>
      <c r="BT3942" s="34" t="str">
        <f t="shared" si="1102"/>
        <v/>
      </c>
      <c r="BU3942" s="32" t="str">
        <f t="shared" si="1103"/>
        <v/>
      </c>
      <c r="BV3942" s="32" t="str">
        <f t="shared" si="1104"/>
        <v/>
      </c>
      <c r="BW3942" s="32" t="str">
        <f t="shared" si="1105"/>
        <v/>
      </c>
      <c r="BX3942" s="32" t="str">
        <f t="shared" si="1106"/>
        <v/>
      </c>
      <c r="BY3942" s="32" t="str">
        <f t="shared" si="1107"/>
        <v/>
      </c>
      <c r="BZ3942" s="32" t="str">
        <f t="shared" si="1108"/>
        <v/>
      </c>
      <c r="CA3942" s="32" t="str">
        <f t="shared" si="1109"/>
        <v/>
      </c>
      <c r="CB3942" s="33">
        <f>IF(COUNTIF($CD$7:CD3942,CD3942)=1,CD3942,CD3942+COUNTIF($CD$6:CD3941,CD3942))</f>
        <v>59088</v>
      </c>
      <c r="CC3942" s="34">
        <f t="shared" si="1110"/>
        <v>55153</v>
      </c>
      <c r="CD3942" s="32">
        <f t="shared" si="1111"/>
        <v>55153</v>
      </c>
      <c r="CE3942" s="32">
        <f t="shared" si="1112"/>
        <v>0</v>
      </c>
      <c r="CF3942" s="32">
        <f t="shared" si="1113"/>
        <v>0</v>
      </c>
      <c r="CG3942" s="32" t="str">
        <f t="shared" si="1114"/>
        <v/>
      </c>
      <c r="CH3942" s="32">
        <v>3937</v>
      </c>
      <c r="CI3942" s="32" t="s">
        <v>6</v>
      </c>
      <c r="CJ3942" s="32" t="str">
        <f t="shared" si="1115"/>
        <v/>
      </c>
      <c r="CK3942" s="32" t="str">
        <f t="shared" si="1116"/>
        <v/>
      </c>
      <c r="CL3942" s="32" t="str">
        <f t="shared" si="1117"/>
        <v/>
      </c>
      <c r="CM3942" s="32" t="str">
        <f t="shared" si="1118"/>
        <v/>
      </c>
      <c r="CN3942" s="32" t="str">
        <f t="shared" si="1119"/>
        <v/>
      </c>
    </row>
    <row r="3943" spans="71:92" x14ac:dyDescent="0.3">
      <c r="BS3943" s="32" t="str">
        <f>IF(Kiadasi_kiseroiv!$K$2=BT3943,BV3943,"")</f>
        <v/>
      </c>
      <c r="BT3943" s="34" t="str">
        <f t="shared" si="1102"/>
        <v/>
      </c>
      <c r="BU3943" s="32" t="str">
        <f t="shared" si="1103"/>
        <v/>
      </c>
      <c r="BV3943" s="32" t="str">
        <f t="shared" si="1104"/>
        <v/>
      </c>
      <c r="BW3943" s="32" t="str">
        <f t="shared" si="1105"/>
        <v/>
      </c>
      <c r="BX3943" s="32" t="str">
        <f t="shared" si="1106"/>
        <v/>
      </c>
      <c r="BY3943" s="32" t="str">
        <f t="shared" si="1107"/>
        <v/>
      </c>
      <c r="BZ3943" s="32" t="str">
        <f t="shared" si="1108"/>
        <v/>
      </c>
      <c r="CA3943" s="32" t="str">
        <f t="shared" si="1109"/>
        <v/>
      </c>
      <c r="CB3943" s="33">
        <f>IF(COUNTIF($CD$7:CD3943,CD3943)=1,CD3943,CD3943+COUNTIF($CD$6:CD3942,CD3943))</f>
        <v>59089</v>
      </c>
      <c r="CC3943" s="34">
        <f t="shared" si="1110"/>
        <v>55153</v>
      </c>
      <c r="CD3943" s="32">
        <f t="shared" si="1111"/>
        <v>55153</v>
      </c>
      <c r="CE3943" s="32">
        <f t="shared" si="1112"/>
        <v>0</v>
      </c>
      <c r="CF3943" s="32">
        <f t="shared" si="1113"/>
        <v>0</v>
      </c>
      <c r="CG3943" s="32" t="str">
        <f t="shared" si="1114"/>
        <v/>
      </c>
      <c r="CH3943" s="32">
        <v>3938</v>
      </c>
      <c r="CI3943" s="32" t="s">
        <v>6</v>
      </c>
      <c r="CJ3943" s="32" t="str">
        <f t="shared" si="1115"/>
        <v/>
      </c>
      <c r="CK3943" s="32" t="str">
        <f t="shared" si="1116"/>
        <v/>
      </c>
      <c r="CL3943" s="32" t="str">
        <f t="shared" si="1117"/>
        <v/>
      </c>
      <c r="CM3943" s="32" t="str">
        <f t="shared" si="1118"/>
        <v/>
      </c>
      <c r="CN3943" s="32" t="str">
        <f t="shared" si="1119"/>
        <v/>
      </c>
    </row>
    <row r="3944" spans="71:92" x14ac:dyDescent="0.3">
      <c r="BS3944" s="32" t="str">
        <f>IF(Kiadasi_kiseroiv!$K$2=BT3944,BV3944,"")</f>
        <v/>
      </c>
      <c r="BT3944" s="34" t="str">
        <f t="shared" si="1102"/>
        <v/>
      </c>
      <c r="BU3944" s="32" t="str">
        <f t="shared" si="1103"/>
        <v/>
      </c>
      <c r="BV3944" s="32" t="str">
        <f t="shared" si="1104"/>
        <v/>
      </c>
      <c r="BW3944" s="32" t="str">
        <f t="shared" si="1105"/>
        <v/>
      </c>
      <c r="BX3944" s="32" t="str">
        <f t="shared" si="1106"/>
        <v/>
      </c>
      <c r="BY3944" s="32" t="str">
        <f t="shared" si="1107"/>
        <v/>
      </c>
      <c r="BZ3944" s="32" t="str">
        <f t="shared" si="1108"/>
        <v/>
      </c>
      <c r="CA3944" s="32" t="str">
        <f t="shared" si="1109"/>
        <v/>
      </c>
      <c r="CB3944" s="33">
        <f>IF(COUNTIF($CD$7:CD3944,CD3944)=1,CD3944,CD3944+COUNTIF($CD$6:CD3943,CD3944))</f>
        <v>59090</v>
      </c>
      <c r="CC3944" s="34">
        <f t="shared" si="1110"/>
        <v>55153</v>
      </c>
      <c r="CD3944" s="32">
        <f t="shared" si="1111"/>
        <v>55153</v>
      </c>
      <c r="CE3944" s="32">
        <f t="shared" si="1112"/>
        <v>0</v>
      </c>
      <c r="CF3944" s="32">
        <f t="shared" si="1113"/>
        <v>0</v>
      </c>
      <c r="CG3944" s="32" t="str">
        <f t="shared" si="1114"/>
        <v/>
      </c>
      <c r="CH3944" s="32">
        <v>3939</v>
      </c>
      <c r="CI3944" s="32" t="s">
        <v>6</v>
      </c>
      <c r="CJ3944" s="32" t="str">
        <f t="shared" si="1115"/>
        <v/>
      </c>
      <c r="CK3944" s="32" t="str">
        <f t="shared" si="1116"/>
        <v/>
      </c>
      <c r="CL3944" s="32" t="str">
        <f t="shared" si="1117"/>
        <v/>
      </c>
      <c r="CM3944" s="32" t="str">
        <f t="shared" si="1118"/>
        <v/>
      </c>
      <c r="CN3944" s="32" t="str">
        <f t="shared" si="1119"/>
        <v/>
      </c>
    </row>
    <row r="3945" spans="71:92" x14ac:dyDescent="0.3">
      <c r="BS3945" s="32" t="str">
        <f>IF(Kiadasi_kiseroiv!$K$2=BT3945,BV3945,"")</f>
        <v/>
      </c>
      <c r="BT3945" s="34" t="str">
        <f t="shared" ref="BT3945:BT4000" si="1120">IF(AND($BT$4=CI3945,BU3945&lt;&gt;""),CC3945,"")</f>
        <v/>
      </c>
      <c r="BU3945" s="32" t="str">
        <f t="shared" ref="BU3945:BU4000" si="1121">IF(AND($BU$1=CI3945,ISERROR(VLOOKUP(CG3945,Kisiv,2,FALSE))=FALSE),CB3945,"")</f>
        <v/>
      </c>
      <c r="BV3945" s="32" t="str">
        <f t="shared" ref="BV3945:BV4000" si="1122">IF(BU3945&lt;&gt;"",RANK(BU3945,$BU$7:$BU$33000,1),"")</f>
        <v/>
      </c>
      <c r="BW3945" s="32" t="str">
        <f t="shared" ref="BW3945:BW4000" si="1123">IF(CC3945&lt;min,$BW$2,IF(CC3945&lt;=max,CG3945,""))</f>
        <v/>
      </c>
      <c r="BX3945" s="32" t="str">
        <f t="shared" ref="BX3945:BX4000" si="1124">IF(AND(OR($BX$1=0,$BX$1=CG3945),OR($BX$2=0,IF(ISERROR(SEARCH($BX$2,CJ3945&amp;CK3945&amp;CL3945,1)),FALSE,TRUE))),CB3945,"")</f>
        <v/>
      </c>
      <c r="BY3945" s="32" t="str">
        <f t="shared" ref="BY3945:BY4000" si="1125">IF(AND(BX3945&lt;&gt;"",CC3945&lt;&gt;$CD$2),RANK(BX3945,$BX$7:$BX$33000,1),"")</f>
        <v/>
      </c>
      <c r="BZ3945" s="32" t="str">
        <f t="shared" ref="BZ3945:BZ4000" si="1126">IF(AND(CC3945&lt;$BZ$2,CI3945=$BZ$4),$BZ$5,IF(AND(CC3945&lt;=$BZ$3,CI3945=$BZ$4),CB3945,""))</f>
        <v/>
      </c>
      <c r="CA3945" s="32" t="str">
        <f t="shared" ref="CA3945:CA4000" si="1127">IF(AND(BZ3945&lt;&gt;"",BZ3945&lt;&gt;$BZ$5),RANK(BZ3945,$BZ$7:$BZ$33000,1),"")</f>
        <v/>
      </c>
      <c r="CB3945" s="33">
        <f>IF(COUNTIF($CD$7:CD3945,CD3945)=1,CD3945,CD3945+COUNTIF($CD$6:CD3944,CD3945))</f>
        <v>59091</v>
      </c>
      <c r="CC3945" s="34">
        <f t="shared" ref="CC3945:CC4000" si="1128">IF(INDEX(Kassza,CH3945,1)&lt;&gt;1,INDEX(Kassza,CH3945,1),$CD$2)</f>
        <v>55153</v>
      </c>
      <c r="CD3945" s="32">
        <f t="shared" ref="CD3945:CD4000" si="1129">IF(CC3945&lt;&gt;$CD$2,RANK(CC3945,$CC$7:$CC$33000,1),$CD$2)</f>
        <v>55153</v>
      </c>
      <c r="CE3945" s="32">
        <f t="shared" ref="CE3945:CE4000" si="1130">INDEX(Kassza,CH3945,6)</f>
        <v>0</v>
      </c>
      <c r="CF3945" s="32">
        <f t="shared" ref="CF3945:CF4000" si="1131">INDEX(Kassza,CH3945,8)</f>
        <v>0</v>
      </c>
      <c r="CG3945" s="32" t="str">
        <f t="shared" ref="CG3945:CG4000" si="1132">INDEX(Kassza,CH3945,7)&amp;INDEX(Kassza,CH3945,9)</f>
        <v/>
      </c>
      <c r="CH3945" s="32">
        <v>3940</v>
      </c>
      <c r="CI3945" s="32" t="s">
        <v>6</v>
      </c>
      <c r="CJ3945" s="32" t="str">
        <f t="shared" ref="CJ3945:CJ4000" si="1133">IF(INDEX(Kassza,CH3945,5)&lt;&gt;0,INDEX(Kassza,CH3945,5),"")</f>
        <v/>
      </c>
      <c r="CK3945" s="32" t="str">
        <f t="shared" ref="CK3945:CK4000" si="1134">IF(INDEX(Kassza,CH3945,10)&lt;&gt;0,INDEX(Kassza,CH3945,10),"")</f>
        <v/>
      </c>
      <c r="CL3945" s="32" t="str">
        <f t="shared" ref="CL3945:CL4000" si="1135">IF(INDEX(Kassza,CH3945,11)&lt;&gt;0,INDEX(Kassza,CH3945,11),"")</f>
        <v/>
      </c>
      <c r="CM3945" s="32" t="str">
        <f t="shared" ref="CM3945:CM4000" si="1136">IF(INDEX(Kassza,CH3945,4)&lt;&gt;0,INDEX(Kassza,CH3945,4),"")</f>
        <v/>
      </c>
      <c r="CN3945" s="32" t="str">
        <f t="shared" ref="CN3945:CN4000" si="1137">IF(INDEX(Kassza,CH3945,3)&lt;&gt;0,INDEX(Kassza,CH3945,3),"")</f>
        <v/>
      </c>
    </row>
    <row r="3946" spans="71:92" x14ac:dyDescent="0.3">
      <c r="BS3946" s="32" t="str">
        <f>IF(Kiadasi_kiseroiv!$K$2=BT3946,BV3946,"")</f>
        <v/>
      </c>
      <c r="BT3946" s="34" t="str">
        <f t="shared" si="1120"/>
        <v/>
      </c>
      <c r="BU3946" s="32" t="str">
        <f t="shared" si="1121"/>
        <v/>
      </c>
      <c r="BV3946" s="32" t="str">
        <f t="shared" si="1122"/>
        <v/>
      </c>
      <c r="BW3946" s="32" t="str">
        <f t="shared" si="1123"/>
        <v/>
      </c>
      <c r="BX3946" s="32" t="str">
        <f t="shared" si="1124"/>
        <v/>
      </c>
      <c r="BY3946" s="32" t="str">
        <f t="shared" si="1125"/>
        <v/>
      </c>
      <c r="BZ3946" s="32" t="str">
        <f t="shared" si="1126"/>
        <v/>
      </c>
      <c r="CA3946" s="32" t="str">
        <f t="shared" si="1127"/>
        <v/>
      </c>
      <c r="CB3946" s="33">
        <f>IF(COUNTIF($CD$7:CD3946,CD3946)=1,CD3946,CD3946+COUNTIF($CD$6:CD3945,CD3946))</f>
        <v>59092</v>
      </c>
      <c r="CC3946" s="34">
        <f t="shared" si="1128"/>
        <v>55153</v>
      </c>
      <c r="CD3946" s="32">
        <f t="shared" si="1129"/>
        <v>55153</v>
      </c>
      <c r="CE3946" s="32">
        <f t="shared" si="1130"/>
        <v>0</v>
      </c>
      <c r="CF3946" s="32">
        <f t="shared" si="1131"/>
        <v>0</v>
      </c>
      <c r="CG3946" s="32" t="str">
        <f t="shared" si="1132"/>
        <v/>
      </c>
      <c r="CH3946" s="32">
        <v>3941</v>
      </c>
      <c r="CI3946" s="32" t="s">
        <v>6</v>
      </c>
      <c r="CJ3946" s="32" t="str">
        <f t="shared" si="1133"/>
        <v/>
      </c>
      <c r="CK3946" s="32" t="str">
        <f t="shared" si="1134"/>
        <v/>
      </c>
      <c r="CL3946" s="32" t="str">
        <f t="shared" si="1135"/>
        <v/>
      </c>
      <c r="CM3946" s="32" t="str">
        <f t="shared" si="1136"/>
        <v/>
      </c>
      <c r="CN3946" s="32" t="str">
        <f t="shared" si="1137"/>
        <v/>
      </c>
    </row>
    <row r="3947" spans="71:92" x14ac:dyDescent="0.3">
      <c r="BS3947" s="32" t="str">
        <f>IF(Kiadasi_kiseroiv!$K$2=BT3947,BV3947,"")</f>
        <v/>
      </c>
      <c r="BT3947" s="34" t="str">
        <f t="shared" si="1120"/>
        <v/>
      </c>
      <c r="BU3947" s="32" t="str">
        <f t="shared" si="1121"/>
        <v/>
      </c>
      <c r="BV3947" s="32" t="str">
        <f t="shared" si="1122"/>
        <v/>
      </c>
      <c r="BW3947" s="32" t="str">
        <f t="shared" si="1123"/>
        <v/>
      </c>
      <c r="BX3947" s="32" t="str">
        <f t="shared" si="1124"/>
        <v/>
      </c>
      <c r="BY3947" s="32" t="str">
        <f t="shared" si="1125"/>
        <v/>
      </c>
      <c r="BZ3947" s="32" t="str">
        <f t="shared" si="1126"/>
        <v/>
      </c>
      <c r="CA3947" s="32" t="str">
        <f t="shared" si="1127"/>
        <v/>
      </c>
      <c r="CB3947" s="33">
        <f>IF(COUNTIF($CD$7:CD3947,CD3947)=1,CD3947,CD3947+COUNTIF($CD$6:CD3946,CD3947))</f>
        <v>59093</v>
      </c>
      <c r="CC3947" s="34">
        <f t="shared" si="1128"/>
        <v>55153</v>
      </c>
      <c r="CD3947" s="32">
        <f t="shared" si="1129"/>
        <v>55153</v>
      </c>
      <c r="CE3947" s="32">
        <f t="shared" si="1130"/>
        <v>0</v>
      </c>
      <c r="CF3947" s="32">
        <f t="shared" si="1131"/>
        <v>0</v>
      </c>
      <c r="CG3947" s="32" t="str">
        <f t="shared" si="1132"/>
        <v/>
      </c>
      <c r="CH3947" s="32">
        <v>3942</v>
      </c>
      <c r="CI3947" s="32" t="s">
        <v>6</v>
      </c>
      <c r="CJ3947" s="32" t="str">
        <f t="shared" si="1133"/>
        <v/>
      </c>
      <c r="CK3947" s="32" t="str">
        <f t="shared" si="1134"/>
        <v/>
      </c>
      <c r="CL3947" s="32" t="str">
        <f t="shared" si="1135"/>
        <v/>
      </c>
      <c r="CM3947" s="32" t="str">
        <f t="shared" si="1136"/>
        <v/>
      </c>
      <c r="CN3947" s="32" t="str">
        <f t="shared" si="1137"/>
        <v/>
      </c>
    </row>
    <row r="3948" spans="71:92" x14ac:dyDescent="0.3">
      <c r="BS3948" s="32" t="str">
        <f>IF(Kiadasi_kiseroiv!$K$2=BT3948,BV3948,"")</f>
        <v/>
      </c>
      <c r="BT3948" s="34" t="str">
        <f t="shared" si="1120"/>
        <v/>
      </c>
      <c r="BU3948" s="32" t="str">
        <f t="shared" si="1121"/>
        <v/>
      </c>
      <c r="BV3948" s="32" t="str">
        <f t="shared" si="1122"/>
        <v/>
      </c>
      <c r="BW3948" s="32" t="str">
        <f t="shared" si="1123"/>
        <v/>
      </c>
      <c r="BX3948" s="32" t="str">
        <f t="shared" si="1124"/>
        <v/>
      </c>
      <c r="BY3948" s="32" t="str">
        <f t="shared" si="1125"/>
        <v/>
      </c>
      <c r="BZ3948" s="32" t="str">
        <f t="shared" si="1126"/>
        <v/>
      </c>
      <c r="CA3948" s="32" t="str">
        <f t="shared" si="1127"/>
        <v/>
      </c>
      <c r="CB3948" s="33">
        <f>IF(COUNTIF($CD$7:CD3948,CD3948)=1,CD3948,CD3948+COUNTIF($CD$6:CD3947,CD3948))</f>
        <v>59094</v>
      </c>
      <c r="CC3948" s="34">
        <f t="shared" si="1128"/>
        <v>55153</v>
      </c>
      <c r="CD3948" s="32">
        <f t="shared" si="1129"/>
        <v>55153</v>
      </c>
      <c r="CE3948" s="32">
        <f t="shared" si="1130"/>
        <v>0</v>
      </c>
      <c r="CF3948" s="32">
        <f t="shared" si="1131"/>
        <v>0</v>
      </c>
      <c r="CG3948" s="32" t="str">
        <f t="shared" si="1132"/>
        <v/>
      </c>
      <c r="CH3948" s="32">
        <v>3943</v>
      </c>
      <c r="CI3948" s="32" t="s">
        <v>6</v>
      </c>
      <c r="CJ3948" s="32" t="str">
        <f t="shared" si="1133"/>
        <v/>
      </c>
      <c r="CK3948" s="32" t="str">
        <f t="shared" si="1134"/>
        <v/>
      </c>
      <c r="CL3948" s="32" t="str">
        <f t="shared" si="1135"/>
        <v/>
      </c>
      <c r="CM3948" s="32" t="str">
        <f t="shared" si="1136"/>
        <v/>
      </c>
      <c r="CN3948" s="32" t="str">
        <f t="shared" si="1137"/>
        <v/>
      </c>
    </row>
    <row r="3949" spans="71:92" x14ac:dyDescent="0.3">
      <c r="BS3949" s="32" t="str">
        <f>IF(Kiadasi_kiseroiv!$K$2=BT3949,BV3949,"")</f>
        <v/>
      </c>
      <c r="BT3949" s="34" t="str">
        <f t="shared" si="1120"/>
        <v/>
      </c>
      <c r="BU3949" s="32" t="str">
        <f t="shared" si="1121"/>
        <v/>
      </c>
      <c r="BV3949" s="32" t="str">
        <f t="shared" si="1122"/>
        <v/>
      </c>
      <c r="BW3949" s="32" t="str">
        <f t="shared" si="1123"/>
        <v/>
      </c>
      <c r="BX3949" s="32" t="str">
        <f t="shared" si="1124"/>
        <v/>
      </c>
      <c r="BY3949" s="32" t="str">
        <f t="shared" si="1125"/>
        <v/>
      </c>
      <c r="BZ3949" s="32" t="str">
        <f t="shared" si="1126"/>
        <v/>
      </c>
      <c r="CA3949" s="32" t="str">
        <f t="shared" si="1127"/>
        <v/>
      </c>
      <c r="CB3949" s="33">
        <f>IF(COUNTIF($CD$7:CD3949,CD3949)=1,CD3949,CD3949+COUNTIF($CD$6:CD3948,CD3949))</f>
        <v>59095</v>
      </c>
      <c r="CC3949" s="34">
        <f t="shared" si="1128"/>
        <v>55153</v>
      </c>
      <c r="CD3949" s="32">
        <f t="shared" si="1129"/>
        <v>55153</v>
      </c>
      <c r="CE3949" s="32">
        <f t="shared" si="1130"/>
        <v>0</v>
      </c>
      <c r="CF3949" s="32">
        <f t="shared" si="1131"/>
        <v>0</v>
      </c>
      <c r="CG3949" s="32" t="str">
        <f t="shared" si="1132"/>
        <v/>
      </c>
      <c r="CH3949" s="32">
        <v>3944</v>
      </c>
      <c r="CI3949" s="32" t="s">
        <v>6</v>
      </c>
      <c r="CJ3949" s="32" t="str">
        <f t="shared" si="1133"/>
        <v/>
      </c>
      <c r="CK3949" s="32" t="str">
        <f t="shared" si="1134"/>
        <v/>
      </c>
      <c r="CL3949" s="32" t="str">
        <f t="shared" si="1135"/>
        <v/>
      </c>
      <c r="CM3949" s="32" t="str">
        <f t="shared" si="1136"/>
        <v/>
      </c>
      <c r="CN3949" s="32" t="str">
        <f t="shared" si="1137"/>
        <v/>
      </c>
    </row>
    <row r="3950" spans="71:92" x14ac:dyDescent="0.3">
      <c r="BS3950" s="32" t="str">
        <f>IF(Kiadasi_kiseroiv!$K$2=BT3950,BV3950,"")</f>
        <v/>
      </c>
      <c r="BT3950" s="34" t="str">
        <f t="shared" si="1120"/>
        <v/>
      </c>
      <c r="BU3950" s="32" t="str">
        <f t="shared" si="1121"/>
        <v/>
      </c>
      <c r="BV3950" s="32" t="str">
        <f t="shared" si="1122"/>
        <v/>
      </c>
      <c r="BW3950" s="32" t="str">
        <f t="shared" si="1123"/>
        <v/>
      </c>
      <c r="BX3950" s="32" t="str">
        <f t="shared" si="1124"/>
        <v/>
      </c>
      <c r="BY3950" s="32" t="str">
        <f t="shared" si="1125"/>
        <v/>
      </c>
      <c r="BZ3950" s="32" t="str">
        <f t="shared" si="1126"/>
        <v/>
      </c>
      <c r="CA3950" s="32" t="str">
        <f t="shared" si="1127"/>
        <v/>
      </c>
      <c r="CB3950" s="33">
        <f>IF(COUNTIF($CD$7:CD3950,CD3950)=1,CD3950,CD3950+COUNTIF($CD$6:CD3949,CD3950))</f>
        <v>59096</v>
      </c>
      <c r="CC3950" s="34">
        <f t="shared" si="1128"/>
        <v>55153</v>
      </c>
      <c r="CD3950" s="32">
        <f t="shared" si="1129"/>
        <v>55153</v>
      </c>
      <c r="CE3950" s="32">
        <f t="shared" si="1130"/>
        <v>0</v>
      </c>
      <c r="CF3950" s="32">
        <f t="shared" si="1131"/>
        <v>0</v>
      </c>
      <c r="CG3950" s="32" t="str">
        <f t="shared" si="1132"/>
        <v/>
      </c>
      <c r="CH3950" s="32">
        <v>3945</v>
      </c>
      <c r="CI3950" s="32" t="s">
        <v>6</v>
      </c>
      <c r="CJ3950" s="32" t="str">
        <f t="shared" si="1133"/>
        <v/>
      </c>
      <c r="CK3950" s="32" t="str">
        <f t="shared" si="1134"/>
        <v/>
      </c>
      <c r="CL3950" s="32" t="str">
        <f t="shared" si="1135"/>
        <v/>
      </c>
      <c r="CM3950" s="32" t="str">
        <f t="shared" si="1136"/>
        <v/>
      </c>
      <c r="CN3950" s="32" t="str">
        <f t="shared" si="1137"/>
        <v/>
      </c>
    </row>
    <row r="3951" spans="71:92" x14ac:dyDescent="0.3">
      <c r="BS3951" s="32" t="str">
        <f>IF(Kiadasi_kiseroiv!$K$2=BT3951,BV3951,"")</f>
        <v/>
      </c>
      <c r="BT3951" s="34" t="str">
        <f t="shared" si="1120"/>
        <v/>
      </c>
      <c r="BU3951" s="32" t="str">
        <f t="shared" si="1121"/>
        <v/>
      </c>
      <c r="BV3951" s="32" t="str">
        <f t="shared" si="1122"/>
        <v/>
      </c>
      <c r="BW3951" s="32" t="str">
        <f t="shared" si="1123"/>
        <v/>
      </c>
      <c r="BX3951" s="32" t="str">
        <f t="shared" si="1124"/>
        <v/>
      </c>
      <c r="BY3951" s="32" t="str">
        <f t="shared" si="1125"/>
        <v/>
      </c>
      <c r="BZ3951" s="32" t="str">
        <f t="shared" si="1126"/>
        <v/>
      </c>
      <c r="CA3951" s="32" t="str">
        <f t="shared" si="1127"/>
        <v/>
      </c>
      <c r="CB3951" s="33">
        <f>IF(COUNTIF($CD$7:CD3951,CD3951)=1,CD3951,CD3951+COUNTIF($CD$6:CD3950,CD3951))</f>
        <v>59097</v>
      </c>
      <c r="CC3951" s="34">
        <f t="shared" si="1128"/>
        <v>55153</v>
      </c>
      <c r="CD3951" s="32">
        <f t="shared" si="1129"/>
        <v>55153</v>
      </c>
      <c r="CE3951" s="32">
        <f t="shared" si="1130"/>
        <v>0</v>
      </c>
      <c r="CF3951" s="32">
        <f t="shared" si="1131"/>
        <v>0</v>
      </c>
      <c r="CG3951" s="32" t="str">
        <f t="shared" si="1132"/>
        <v/>
      </c>
      <c r="CH3951" s="32">
        <v>3946</v>
      </c>
      <c r="CI3951" s="32" t="s">
        <v>6</v>
      </c>
      <c r="CJ3951" s="32" t="str">
        <f t="shared" si="1133"/>
        <v/>
      </c>
      <c r="CK3951" s="32" t="str">
        <f t="shared" si="1134"/>
        <v/>
      </c>
      <c r="CL3951" s="32" t="str">
        <f t="shared" si="1135"/>
        <v/>
      </c>
      <c r="CM3951" s="32" t="str">
        <f t="shared" si="1136"/>
        <v/>
      </c>
      <c r="CN3951" s="32" t="str">
        <f t="shared" si="1137"/>
        <v/>
      </c>
    </row>
    <row r="3952" spans="71:92" x14ac:dyDescent="0.3">
      <c r="BS3952" s="32" t="str">
        <f>IF(Kiadasi_kiseroiv!$K$2=BT3952,BV3952,"")</f>
        <v/>
      </c>
      <c r="BT3952" s="34" t="str">
        <f t="shared" si="1120"/>
        <v/>
      </c>
      <c r="BU3952" s="32" t="str">
        <f t="shared" si="1121"/>
        <v/>
      </c>
      <c r="BV3952" s="32" t="str">
        <f t="shared" si="1122"/>
        <v/>
      </c>
      <c r="BW3952" s="32" t="str">
        <f t="shared" si="1123"/>
        <v/>
      </c>
      <c r="BX3952" s="32" t="str">
        <f t="shared" si="1124"/>
        <v/>
      </c>
      <c r="BY3952" s="32" t="str">
        <f t="shared" si="1125"/>
        <v/>
      </c>
      <c r="BZ3952" s="32" t="str">
        <f t="shared" si="1126"/>
        <v/>
      </c>
      <c r="CA3952" s="32" t="str">
        <f t="shared" si="1127"/>
        <v/>
      </c>
      <c r="CB3952" s="33">
        <f>IF(COUNTIF($CD$7:CD3952,CD3952)=1,CD3952,CD3952+COUNTIF($CD$6:CD3951,CD3952))</f>
        <v>59098</v>
      </c>
      <c r="CC3952" s="34">
        <f t="shared" si="1128"/>
        <v>55153</v>
      </c>
      <c r="CD3952" s="32">
        <f t="shared" si="1129"/>
        <v>55153</v>
      </c>
      <c r="CE3952" s="32">
        <f t="shared" si="1130"/>
        <v>0</v>
      </c>
      <c r="CF3952" s="32">
        <f t="shared" si="1131"/>
        <v>0</v>
      </c>
      <c r="CG3952" s="32" t="str">
        <f t="shared" si="1132"/>
        <v/>
      </c>
      <c r="CH3952" s="32">
        <v>3947</v>
      </c>
      <c r="CI3952" s="32" t="s">
        <v>6</v>
      </c>
      <c r="CJ3952" s="32" t="str">
        <f t="shared" si="1133"/>
        <v/>
      </c>
      <c r="CK3952" s="32" t="str">
        <f t="shared" si="1134"/>
        <v/>
      </c>
      <c r="CL3952" s="32" t="str">
        <f t="shared" si="1135"/>
        <v/>
      </c>
      <c r="CM3952" s="32" t="str">
        <f t="shared" si="1136"/>
        <v/>
      </c>
      <c r="CN3952" s="32" t="str">
        <f t="shared" si="1137"/>
        <v/>
      </c>
    </row>
    <row r="3953" spans="71:92" x14ac:dyDescent="0.3">
      <c r="BS3953" s="32" t="str">
        <f>IF(Kiadasi_kiseroiv!$K$2=BT3953,BV3953,"")</f>
        <v/>
      </c>
      <c r="BT3953" s="34" t="str">
        <f t="shared" si="1120"/>
        <v/>
      </c>
      <c r="BU3953" s="32" t="str">
        <f t="shared" si="1121"/>
        <v/>
      </c>
      <c r="BV3953" s="32" t="str">
        <f t="shared" si="1122"/>
        <v/>
      </c>
      <c r="BW3953" s="32" t="str">
        <f t="shared" si="1123"/>
        <v/>
      </c>
      <c r="BX3953" s="32" t="str">
        <f t="shared" si="1124"/>
        <v/>
      </c>
      <c r="BY3953" s="32" t="str">
        <f t="shared" si="1125"/>
        <v/>
      </c>
      <c r="BZ3953" s="32" t="str">
        <f t="shared" si="1126"/>
        <v/>
      </c>
      <c r="CA3953" s="32" t="str">
        <f t="shared" si="1127"/>
        <v/>
      </c>
      <c r="CB3953" s="33">
        <f>IF(COUNTIF($CD$7:CD3953,CD3953)=1,CD3953,CD3953+COUNTIF($CD$6:CD3952,CD3953))</f>
        <v>59099</v>
      </c>
      <c r="CC3953" s="34">
        <f t="shared" si="1128"/>
        <v>55153</v>
      </c>
      <c r="CD3953" s="32">
        <f t="shared" si="1129"/>
        <v>55153</v>
      </c>
      <c r="CE3953" s="32">
        <f t="shared" si="1130"/>
        <v>0</v>
      </c>
      <c r="CF3953" s="32">
        <f t="shared" si="1131"/>
        <v>0</v>
      </c>
      <c r="CG3953" s="32" t="str">
        <f t="shared" si="1132"/>
        <v/>
      </c>
      <c r="CH3953" s="32">
        <v>3948</v>
      </c>
      <c r="CI3953" s="32" t="s">
        <v>6</v>
      </c>
      <c r="CJ3953" s="32" t="str">
        <f t="shared" si="1133"/>
        <v/>
      </c>
      <c r="CK3953" s="32" t="str">
        <f t="shared" si="1134"/>
        <v/>
      </c>
      <c r="CL3953" s="32" t="str">
        <f t="shared" si="1135"/>
        <v/>
      </c>
      <c r="CM3953" s="32" t="str">
        <f t="shared" si="1136"/>
        <v/>
      </c>
      <c r="CN3953" s="32" t="str">
        <f t="shared" si="1137"/>
        <v/>
      </c>
    </row>
    <row r="3954" spans="71:92" x14ac:dyDescent="0.3">
      <c r="BS3954" s="32" t="str">
        <f>IF(Kiadasi_kiseroiv!$K$2=BT3954,BV3954,"")</f>
        <v/>
      </c>
      <c r="BT3954" s="34" t="str">
        <f t="shared" si="1120"/>
        <v/>
      </c>
      <c r="BU3954" s="32" t="str">
        <f t="shared" si="1121"/>
        <v/>
      </c>
      <c r="BV3954" s="32" t="str">
        <f t="shared" si="1122"/>
        <v/>
      </c>
      <c r="BW3954" s="32" t="str">
        <f t="shared" si="1123"/>
        <v/>
      </c>
      <c r="BX3954" s="32" t="str">
        <f t="shared" si="1124"/>
        <v/>
      </c>
      <c r="BY3954" s="32" t="str">
        <f t="shared" si="1125"/>
        <v/>
      </c>
      <c r="BZ3954" s="32" t="str">
        <f t="shared" si="1126"/>
        <v/>
      </c>
      <c r="CA3954" s="32" t="str">
        <f t="shared" si="1127"/>
        <v/>
      </c>
      <c r="CB3954" s="33">
        <f>IF(COUNTIF($CD$7:CD3954,CD3954)=1,CD3954,CD3954+COUNTIF($CD$6:CD3953,CD3954))</f>
        <v>59100</v>
      </c>
      <c r="CC3954" s="34">
        <f t="shared" si="1128"/>
        <v>55153</v>
      </c>
      <c r="CD3954" s="32">
        <f t="shared" si="1129"/>
        <v>55153</v>
      </c>
      <c r="CE3954" s="32">
        <f t="shared" si="1130"/>
        <v>0</v>
      </c>
      <c r="CF3954" s="32">
        <f t="shared" si="1131"/>
        <v>0</v>
      </c>
      <c r="CG3954" s="32" t="str">
        <f t="shared" si="1132"/>
        <v/>
      </c>
      <c r="CH3954" s="32">
        <v>3949</v>
      </c>
      <c r="CI3954" s="32" t="s">
        <v>6</v>
      </c>
      <c r="CJ3954" s="32" t="str">
        <f t="shared" si="1133"/>
        <v/>
      </c>
      <c r="CK3954" s="32" t="str">
        <f t="shared" si="1134"/>
        <v/>
      </c>
      <c r="CL3954" s="32" t="str">
        <f t="shared" si="1135"/>
        <v/>
      </c>
      <c r="CM3954" s="32" t="str">
        <f t="shared" si="1136"/>
        <v/>
      </c>
      <c r="CN3954" s="32" t="str">
        <f t="shared" si="1137"/>
        <v/>
      </c>
    </row>
    <row r="3955" spans="71:92" x14ac:dyDescent="0.3">
      <c r="BS3955" s="32" t="str">
        <f>IF(Kiadasi_kiseroiv!$K$2=BT3955,BV3955,"")</f>
        <v/>
      </c>
      <c r="BT3955" s="34" t="str">
        <f t="shared" si="1120"/>
        <v/>
      </c>
      <c r="BU3955" s="32" t="str">
        <f t="shared" si="1121"/>
        <v/>
      </c>
      <c r="BV3955" s="32" t="str">
        <f t="shared" si="1122"/>
        <v/>
      </c>
      <c r="BW3955" s="32" t="str">
        <f t="shared" si="1123"/>
        <v/>
      </c>
      <c r="BX3955" s="32" t="str">
        <f t="shared" si="1124"/>
        <v/>
      </c>
      <c r="BY3955" s="32" t="str">
        <f t="shared" si="1125"/>
        <v/>
      </c>
      <c r="BZ3955" s="32" t="str">
        <f t="shared" si="1126"/>
        <v/>
      </c>
      <c r="CA3955" s="32" t="str">
        <f t="shared" si="1127"/>
        <v/>
      </c>
      <c r="CB3955" s="33">
        <f>IF(COUNTIF($CD$7:CD3955,CD3955)=1,CD3955,CD3955+COUNTIF($CD$6:CD3954,CD3955))</f>
        <v>59101</v>
      </c>
      <c r="CC3955" s="34">
        <f t="shared" si="1128"/>
        <v>55153</v>
      </c>
      <c r="CD3955" s="32">
        <f t="shared" si="1129"/>
        <v>55153</v>
      </c>
      <c r="CE3955" s="32">
        <f t="shared" si="1130"/>
        <v>0</v>
      </c>
      <c r="CF3955" s="32">
        <f t="shared" si="1131"/>
        <v>0</v>
      </c>
      <c r="CG3955" s="32" t="str">
        <f t="shared" si="1132"/>
        <v/>
      </c>
      <c r="CH3955" s="32">
        <v>3950</v>
      </c>
      <c r="CI3955" s="32" t="s">
        <v>6</v>
      </c>
      <c r="CJ3955" s="32" t="str">
        <f t="shared" si="1133"/>
        <v/>
      </c>
      <c r="CK3955" s="32" t="str">
        <f t="shared" si="1134"/>
        <v/>
      </c>
      <c r="CL3955" s="32" t="str">
        <f t="shared" si="1135"/>
        <v/>
      </c>
      <c r="CM3955" s="32" t="str">
        <f t="shared" si="1136"/>
        <v/>
      </c>
      <c r="CN3955" s="32" t="str">
        <f t="shared" si="1137"/>
        <v/>
      </c>
    </row>
    <row r="3956" spans="71:92" x14ac:dyDescent="0.3">
      <c r="BS3956" s="32" t="str">
        <f>IF(Kiadasi_kiseroiv!$K$2=BT3956,BV3956,"")</f>
        <v/>
      </c>
      <c r="BT3956" s="34" t="str">
        <f t="shared" si="1120"/>
        <v/>
      </c>
      <c r="BU3956" s="32" t="str">
        <f t="shared" si="1121"/>
        <v/>
      </c>
      <c r="BV3956" s="32" t="str">
        <f t="shared" si="1122"/>
        <v/>
      </c>
      <c r="BW3956" s="32" t="str">
        <f t="shared" si="1123"/>
        <v/>
      </c>
      <c r="BX3956" s="32" t="str">
        <f t="shared" si="1124"/>
        <v/>
      </c>
      <c r="BY3956" s="32" t="str">
        <f t="shared" si="1125"/>
        <v/>
      </c>
      <c r="BZ3956" s="32" t="str">
        <f t="shared" si="1126"/>
        <v/>
      </c>
      <c r="CA3956" s="32" t="str">
        <f t="shared" si="1127"/>
        <v/>
      </c>
      <c r="CB3956" s="33">
        <f>IF(COUNTIF($CD$7:CD3956,CD3956)=1,CD3956,CD3956+COUNTIF($CD$6:CD3955,CD3956))</f>
        <v>59102</v>
      </c>
      <c r="CC3956" s="34">
        <f t="shared" si="1128"/>
        <v>55153</v>
      </c>
      <c r="CD3956" s="32">
        <f t="shared" si="1129"/>
        <v>55153</v>
      </c>
      <c r="CE3956" s="32">
        <f t="shared" si="1130"/>
        <v>0</v>
      </c>
      <c r="CF3956" s="32">
        <f t="shared" si="1131"/>
        <v>0</v>
      </c>
      <c r="CG3956" s="32" t="str">
        <f t="shared" si="1132"/>
        <v/>
      </c>
      <c r="CH3956" s="32">
        <v>3951</v>
      </c>
      <c r="CI3956" s="32" t="s">
        <v>6</v>
      </c>
      <c r="CJ3956" s="32" t="str">
        <f t="shared" si="1133"/>
        <v/>
      </c>
      <c r="CK3956" s="32" t="str">
        <f t="shared" si="1134"/>
        <v/>
      </c>
      <c r="CL3956" s="32" t="str">
        <f t="shared" si="1135"/>
        <v/>
      </c>
      <c r="CM3956" s="32" t="str">
        <f t="shared" si="1136"/>
        <v/>
      </c>
      <c r="CN3956" s="32" t="str">
        <f t="shared" si="1137"/>
        <v/>
      </c>
    </row>
    <row r="3957" spans="71:92" x14ac:dyDescent="0.3">
      <c r="BS3957" s="32" t="str">
        <f>IF(Kiadasi_kiseroiv!$K$2=BT3957,BV3957,"")</f>
        <v/>
      </c>
      <c r="BT3957" s="34" t="str">
        <f t="shared" si="1120"/>
        <v/>
      </c>
      <c r="BU3957" s="32" t="str">
        <f t="shared" si="1121"/>
        <v/>
      </c>
      <c r="BV3957" s="32" t="str">
        <f t="shared" si="1122"/>
        <v/>
      </c>
      <c r="BW3957" s="32" t="str">
        <f t="shared" si="1123"/>
        <v/>
      </c>
      <c r="BX3957" s="32" t="str">
        <f t="shared" si="1124"/>
        <v/>
      </c>
      <c r="BY3957" s="32" t="str">
        <f t="shared" si="1125"/>
        <v/>
      </c>
      <c r="BZ3957" s="32" t="str">
        <f t="shared" si="1126"/>
        <v/>
      </c>
      <c r="CA3957" s="32" t="str">
        <f t="shared" si="1127"/>
        <v/>
      </c>
      <c r="CB3957" s="33">
        <f>IF(COUNTIF($CD$7:CD3957,CD3957)=1,CD3957,CD3957+COUNTIF($CD$6:CD3956,CD3957))</f>
        <v>59103</v>
      </c>
      <c r="CC3957" s="34">
        <f t="shared" si="1128"/>
        <v>55153</v>
      </c>
      <c r="CD3957" s="32">
        <f t="shared" si="1129"/>
        <v>55153</v>
      </c>
      <c r="CE3957" s="32">
        <f t="shared" si="1130"/>
        <v>0</v>
      </c>
      <c r="CF3957" s="32">
        <f t="shared" si="1131"/>
        <v>0</v>
      </c>
      <c r="CG3957" s="32" t="str">
        <f t="shared" si="1132"/>
        <v/>
      </c>
      <c r="CH3957" s="32">
        <v>3952</v>
      </c>
      <c r="CI3957" s="32" t="s">
        <v>6</v>
      </c>
      <c r="CJ3957" s="32" t="str">
        <f t="shared" si="1133"/>
        <v/>
      </c>
      <c r="CK3957" s="32" t="str">
        <f t="shared" si="1134"/>
        <v/>
      </c>
      <c r="CL3957" s="32" t="str">
        <f t="shared" si="1135"/>
        <v/>
      </c>
      <c r="CM3957" s="32" t="str">
        <f t="shared" si="1136"/>
        <v/>
      </c>
      <c r="CN3957" s="32" t="str">
        <f t="shared" si="1137"/>
        <v/>
      </c>
    </row>
    <row r="3958" spans="71:92" x14ac:dyDescent="0.3">
      <c r="BS3958" s="32" t="str">
        <f>IF(Kiadasi_kiseroiv!$K$2=BT3958,BV3958,"")</f>
        <v/>
      </c>
      <c r="BT3958" s="34" t="str">
        <f t="shared" si="1120"/>
        <v/>
      </c>
      <c r="BU3958" s="32" t="str">
        <f t="shared" si="1121"/>
        <v/>
      </c>
      <c r="BV3958" s="32" t="str">
        <f t="shared" si="1122"/>
        <v/>
      </c>
      <c r="BW3958" s="32" t="str">
        <f t="shared" si="1123"/>
        <v/>
      </c>
      <c r="BX3958" s="32" t="str">
        <f t="shared" si="1124"/>
        <v/>
      </c>
      <c r="BY3958" s="32" t="str">
        <f t="shared" si="1125"/>
        <v/>
      </c>
      <c r="BZ3958" s="32" t="str">
        <f t="shared" si="1126"/>
        <v/>
      </c>
      <c r="CA3958" s="32" t="str">
        <f t="shared" si="1127"/>
        <v/>
      </c>
      <c r="CB3958" s="33">
        <f>IF(COUNTIF($CD$7:CD3958,CD3958)=1,CD3958,CD3958+COUNTIF($CD$6:CD3957,CD3958))</f>
        <v>59104</v>
      </c>
      <c r="CC3958" s="34">
        <f t="shared" si="1128"/>
        <v>55153</v>
      </c>
      <c r="CD3958" s="32">
        <f t="shared" si="1129"/>
        <v>55153</v>
      </c>
      <c r="CE3958" s="32">
        <f t="shared" si="1130"/>
        <v>0</v>
      </c>
      <c r="CF3958" s="32">
        <f t="shared" si="1131"/>
        <v>0</v>
      </c>
      <c r="CG3958" s="32" t="str">
        <f t="shared" si="1132"/>
        <v/>
      </c>
      <c r="CH3958" s="32">
        <v>3953</v>
      </c>
      <c r="CI3958" s="32" t="s">
        <v>6</v>
      </c>
      <c r="CJ3958" s="32" t="str">
        <f t="shared" si="1133"/>
        <v/>
      </c>
      <c r="CK3958" s="32" t="str">
        <f t="shared" si="1134"/>
        <v/>
      </c>
      <c r="CL3958" s="32" t="str">
        <f t="shared" si="1135"/>
        <v/>
      </c>
      <c r="CM3958" s="32" t="str">
        <f t="shared" si="1136"/>
        <v/>
      </c>
      <c r="CN3958" s="32" t="str">
        <f t="shared" si="1137"/>
        <v/>
      </c>
    </row>
    <row r="3959" spans="71:92" x14ac:dyDescent="0.3">
      <c r="BS3959" s="32" t="str">
        <f>IF(Kiadasi_kiseroiv!$K$2=BT3959,BV3959,"")</f>
        <v/>
      </c>
      <c r="BT3959" s="34" t="str">
        <f t="shared" si="1120"/>
        <v/>
      </c>
      <c r="BU3959" s="32" t="str">
        <f t="shared" si="1121"/>
        <v/>
      </c>
      <c r="BV3959" s="32" t="str">
        <f t="shared" si="1122"/>
        <v/>
      </c>
      <c r="BW3959" s="32" t="str">
        <f t="shared" si="1123"/>
        <v/>
      </c>
      <c r="BX3959" s="32" t="str">
        <f t="shared" si="1124"/>
        <v/>
      </c>
      <c r="BY3959" s="32" t="str">
        <f t="shared" si="1125"/>
        <v/>
      </c>
      <c r="BZ3959" s="32" t="str">
        <f t="shared" si="1126"/>
        <v/>
      </c>
      <c r="CA3959" s="32" t="str">
        <f t="shared" si="1127"/>
        <v/>
      </c>
      <c r="CB3959" s="33">
        <f>IF(COUNTIF($CD$7:CD3959,CD3959)=1,CD3959,CD3959+COUNTIF($CD$6:CD3958,CD3959))</f>
        <v>59105</v>
      </c>
      <c r="CC3959" s="34">
        <f t="shared" si="1128"/>
        <v>55153</v>
      </c>
      <c r="CD3959" s="32">
        <f t="shared" si="1129"/>
        <v>55153</v>
      </c>
      <c r="CE3959" s="32">
        <f t="shared" si="1130"/>
        <v>0</v>
      </c>
      <c r="CF3959" s="32">
        <f t="shared" si="1131"/>
        <v>0</v>
      </c>
      <c r="CG3959" s="32" t="str">
        <f t="shared" si="1132"/>
        <v/>
      </c>
      <c r="CH3959" s="32">
        <v>3954</v>
      </c>
      <c r="CI3959" s="32" t="s">
        <v>6</v>
      </c>
      <c r="CJ3959" s="32" t="str">
        <f t="shared" si="1133"/>
        <v/>
      </c>
      <c r="CK3959" s="32" t="str">
        <f t="shared" si="1134"/>
        <v/>
      </c>
      <c r="CL3959" s="32" t="str">
        <f t="shared" si="1135"/>
        <v/>
      </c>
      <c r="CM3959" s="32" t="str">
        <f t="shared" si="1136"/>
        <v/>
      </c>
      <c r="CN3959" s="32" t="str">
        <f t="shared" si="1137"/>
        <v/>
      </c>
    </row>
    <row r="3960" spans="71:92" x14ac:dyDescent="0.3">
      <c r="BS3960" s="32" t="str">
        <f>IF(Kiadasi_kiseroiv!$K$2=BT3960,BV3960,"")</f>
        <v/>
      </c>
      <c r="BT3960" s="34" t="str">
        <f t="shared" si="1120"/>
        <v/>
      </c>
      <c r="BU3960" s="32" t="str">
        <f t="shared" si="1121"/>
        <v/>
      </c>
      <c r="BV3960" s="32" t="str">
        <f t="shared" si="1122"/>
        <v/>
      </c>
      <c r="BW3960" s="32" t="str">
        <f t="shared" si="1123"/>
        <v/>
      </c>
      <c r="BX3960" s="32" t="str">
        <f t="shared" si="1124"/>
        <v/>
      </c>
      <c r="BY3960" s="32" t="str">
        <f t="shared" si="1125"/>
        <v/>
      </c>
      <c r="BZ3960" s="32" t="str">
        <f t="shared" si="1126"/>
        <v/>
      </c>
      <c r="CA3960" s="32" t="str">
        <f t="shared" si="1127"/>
        <v/>
      </c>
      <c r="CB3960" s="33">
        <f>IF(COUNTIF($CD$7:CD3960,CD3960)=1,CD3960,CD3960+COUNTIF($CD$6:CD3959,CD3960))</f>
        <v>59106</v>
      </c>
      <c r="CC3960" s="34">
        <f t="shared" si="1128"/>
        <v>55153</v>
      </c>
      <c r="CD3960" s="32">
        <f t="shared" si="1129"/>
        <v>55153</v>
      </c>
      <c r="CE3960" s="32">
        <f t="shared" si="1130"/>
        <v>0</v>
      </c>
      <c r="CF3960" s="32">
        <f t="shared" si="1131"/>
        <v>0</v>
      </c>
      <c r="CG3960" s="32" t="str">
        <f t="shared" si="1132"/>
        <v/>
      </c>
      <c r="CH3960" s="32">
        <v>3955</v>
      </c>
      <c r="CI3960" s="32" t="s">
        <v>6</v>
      </c>
      <c r="CJ3960" s="32" t="str">
        <f t="shared" si="1133"/>
        <v/>
      </c>
      <c r="CK3960" s="32" t="str">
        <f t="shared" si="1134"/>
        <v/>
      </c>
      <c r="CL3960" s="32" t="str">
        <f t="shared" si="1135"/>
        <v/>
      </c>
      <c r="CM3960" s="32" t="str">
        <f t="shared" si="1136"/>
        <v/>
      </c>
      <c r="CN3960" s="32" t="str">
        <f t="shared" si="1137"/>
        <v/>
      </c>
    </row>
    <row r="3961" spans="71:92" x14ac:dyDescent="0.3">
      <c r="BS3961" s="32" t="str">
        <f>IF(Kiadasi_kiseroiv!$K$2=BT3961,BV3961,"")</f>
        <v/>
      </c>
      <c r="BT3961" s="34" t="str">
        <f t="shared" si="1120"/>
        <v/>
      </c>
      <c r="BU3961" s="32" t="str">
        <f t="shared" si="1121"/>
        <v/>
      </c>
      <c r="BV3961" s="32" t="str">
        <f t="shared" si="1122"/>
        <v/>
      </c>
      <c r="BW3961" s="32" t="str">
        <f t="shared" si="1123"/>
        <v/>
      </c>
      <c r="BX3961" s="32" t="str">
        <f t="shared" si="1124"/>
        <v/>
      </c>
      <c r="BY3961" s="32" t="str">
        <f t="shared" si="1125"/>
        <v/>
      </c>
      <c r="BZ3961" s="32" t="str">
        <f t="shared" si="1126"/>
        <v/>
      </c>
      <c r="CA3961" s="32" t="str">
        <f t="shared" si="1127"/>
        <v/>
      </c>
      <c r="CB3961" s="33">
        <f>IF(COUNTIF($CD$7:CD3961,CD3961)=1,CD3961,CD3961+COUNTIF($CD$6:CD3960,CD3961))</f>
        <v>59107</v>
      </c>
      <c r="CC3961" s="34">
        <f t="shared" si="1128"/>
        <v>55153</v>
      </c>
      <c r="CD3961" s="32">
        <f t="shared" si="1129"/>
        <v>55153</v>
      </c>
      <c r="CE3961" s="32">
        <f t="shared" si="1130"/>
        <v>0</v>
      </c>
      <c r="CF3961" s="32">
        <f t="shared" si="1131"/>
        <v>0</v>
      </c>
      <c r="CG3961" s="32" t="str">
        <f t="shared" si="1132"/>
        <v/>
      </c>
      <c r="CH3961" s="32">
        <v>3956</v>
      </c>
      <c r="CI3961" s="32" t="s">
        <v>6</v>
      </c>
      <c r="CJ3961" s="32" t="str">
        <f t="shared" si="1133"/>
        <v/>
      </c>
      <c r="CK3961" s="32" t="str">
        <f t="shared" si="1134"/>
        <v/>
      </c>
      <c r="CL3961" s="32" t="str">
        <f t="shared" si="1135"/>
        <v/>
      </c>
      <c r="CM3961" s="32" t="str">
        <f t="shared" si="1136"/>
        <v/>
      </c>
      <c r="CN3961" s="32" t="str">
        <f t="shared" si="1137"/>
        <v/>
      </c>
    </row>
    <row r="3962" spans="71:92" x14ac:dyDescent="0.3">
      <c r="BS3962" s="32" t="str">
        <f>IF(Kiadasi_kiseroiv!$K$2=BT3962,BV3962,"")</f>
        <v/>
      </c>
      <c r="BT3962" s="34" t="str">
        <f t="shared" si="1120"/>
        <v/>
      </c>
      <c r="BU3962" s="32" t="str">
        <f t="shared" si="1121"/>
        <v/>
      </c>
      <c r="BV3962" s="32" t="str">
        <f t="shared" si="1122"/>
        <v/>
      </c>
      <c r="BW3962" s="32" t="str">
        <f t="shared" si="1123"/>
        <v/>
      </c>
      <c r="BX3962" s="32" t="str">
        <f t="shared" si="1124"/>
        <v/>
      </c>
      <c r="BY3962" s="32" t="str">
        <f t="shared" si="1125"/>
        <v/>
      </c>
      <c r="BZ3962" s="32" t="str">
        <f t="shared" si="1126"/>
        <v/>
      </c>
      <c r="CA3962" s="32" t="str">
        <f t="shared" si="1127"/>
        <v/>
      </c>
      <c r="CB3962" s="33">
        <f>IF(COUNTIF($CD$7:CD3962,CD3962)=1,CD3962,CD3962+COUNTIF($CD$6:CD3961,CD3962))</f>
        <v>59108</v>
      </c>
      <c r="CC3962" s="34">
        <f t="shared" si="1128"/>
        <v>55153</v>
      </c>
      <c r="CD3962" s="32">
        <f t="shared" si="1129"/>
        <v>55153</v>
      </c>
      <c r="CE3962" s="32">
        <f t="shared" si="1130"/>
        <v>0</v>
      </c>
      <c r="CF3962" s="32">
        <f t="shared" si="1131"/>
        <v>0</v>
      </c>
      <c r="CG3962" s="32" t="str">
        <f t="shared" si="1132"/>
        <v/>
      </c>
      <c r="CH3962" s="32">
        <v>3957</v>
      </c>
      <c r="CI3962" s="32" t="s">
        <v>6</v>
      </c>
      <c r="CJ3962" s="32" t="str">
        <f t="shared" si="1133"/>
        <v/>
      </c>
      <c r="CK3962" s="32" t="str">
        <f t="shared" si="1134"/>
        <v/>
      </c>
      <c r="CL3962" s="32" t="str">
        <f t="shared" si="1135"/>
        <v/>
      </c>
      <c r="CM3962" s="32" t="str">
        <f t="shared" si="1136"/>
        <v/>
      </c>
      <c r="CN3962" s="32" t="str">
        <f t="shared" si="1137"/>
        <v/>
      </c>
    </row>
    <row r="3963" spans="71:92" x14ac:dyDescent="0.3">
      <c r="BS3963" s="32" t="str">
        <f>IF(Kiadasi_kiseroiv!$K$2=BT3963,BV3963,"")</f>
        <v/>
      </c>
      <c r="BT3963" s="34" t="str">
        <f t="shared" si="1120"/>
        <v/>
      </c>
      <c r="BU3963" s="32" t="str">
        <f t="shared" si="1121"/>
        <v/>
      </c>
      <c r="BV3963" s="32" t="str">
        <f t="shared" si="1122"/>
        <v/>
      </c>
      <c r="BW3963" s="32" t="str">
        <f t="shared" si="1123"/>
        <v/>
      </c>
      <c r="BX3963" s="32" t="str">
        <f t="shared" si="1124"/>
        <v/>
      </c>
      <c r="BY3963" s="32" t="str">
        <f t="shared" si="1125"/>
        <v/>
      </c>
      <c r="BZ3963" s="32" t="str">
        <f t="shared" si="1126"/>
        <v/>
      </c>
      <c r="CA3963" s="32" t="str">
        <f t="shared" si="1127"/>
        <v/>
      </c>
      <c r="CB3963" s="33">
        <f>IF(COUNTIF($CD$7:CD3963,CD3963)=1,CD3963,CD3963+COUNTIF($CD$6:CD3962,CD3963))</f>
        <v>59109</v>
      </c>
      <c r="CC3963" s="34">
        <f t="shared" si="1128"/>
        <v>55153</v>
      </c>
      <c r="CD3963" s="32">
        <f t="shared" si="1129"/>
        <v>55153</v>
      </c>
      <c r="CE3963" s="32">
        <f t="shared" si="1130"/>
        <v>0</v>
      </c>
      <c r="CF3963" s="32">
        <f t="shared" si="1131"/>
        <v>0</v>
      </c>
      <c r="CG3963" s="32" t="str">
        <f t="shared" si="1132"/>
        <v/>
      </c>
      <c r="CH3963" s="32">
        <v>3958</v>
      </c>
      <c r="CI3963" s="32" t="s">
        <v>6</v>
      </c>
      <c r="CJ3963" s="32" t="str">
        <f t="shared" si="1133"/>
        <v/>
      </c>
      <c r="CK3963" s="32" t="str">
        <f t="shared" si="1134"/>
        <v/>
      </c>
      <c r="CL3963" s="32" t="str">
        <f t="shared" si="1135"/>
        <v/>
      </c>
      <c r="CM3963" s="32" t="str">
        <f t="shared" si="1136"/>
        <v/>
      </c>
      <c r="CN3963" s="32" t="str">
        <f t="shared" si="1137"/>
        <v/>
      </c>
    </row>
    <row r="3964" spans="71:92" x14ac:dyDescent="0.3">
      <c r="BS3964" s="32" t="str">
        <f>IF(Kiadasi_kiseroiv!$K$2=BT3964,BV3964,"")</f>
        <v/>
      </c>
      <c r="BT3964" s="34" t="str">
        <f t="shared" si="1120"/>
        <v/>
      </c>
      <c r="BU3964" s="32" t="str">
        <f t="shared" si="1121"/>
        <v/>
      </c>
      <c r="BV3964" s="32" t="str">
        <f t="shared" si="1122"/>
        <v/>
      </c>
      <c r="BW3964" s="32" t="str">
        <f t="shared" si="1123"/>
        <v/>
      </c>
      <c r="BX3964" s="32" t="str">
        <f t="shared" si="1124"/>
        <v/>
      </c>
      <c r="BY3964" s="32" t="str">
        <f t="shared" si="1125"/>
        <v/>
      </c>
      <c r="BZ3964" s="32" t="str">
        <f t="shared" si="1126"/>
        <v/>
      </c>
      <c r="CA3964" s="32" t="str">
        <f t="shared" si="1127"/>
        <v/>
      </c>
      <c r="CB3964" s="33">
        <f>IF(COUNTIF($CD$7:CD3964,CD3964)=1,CD3964,CD3964+COUNTIF($CD$6:CD3963,CD3964))</f>
        <v>59110</v>
      </c>
      <c r="CC3964" s="34">
        <f t="shared" si="1128"/>
        <v>55153</v>
      </c>
      <c r="CD3964" s="32">
        <f t="shared" si="1129"/>
        <v>55153</v>
      </c>
      <c r="CE3964" s="32">
        <f t="shared" si="1130"/>
        <v>0</v>
      </c>
      <c r="CF3964" s="32">
        <f t="shared" si="1131"/>
        <v>0</v>
      </c>
      <c r="CG3964" s="32" t="str">
        <f t="shared" si="1132"/>
        <v/>
      </c>
      <c r="CH3964" s="32">
        <v>3959</v>
      </c>
      <c r="CI3964" s="32" t="s">
        <v>6</v>
      </c>
      <c r="CJ3964" s="32" t="str">
        <f t="shared" si="1133"/>
        <v/>
      </c>
      <c r="CK3964" s="32" t="str">
        <f t="shared" si="1134"/>
        <v/>
      </c>
      <c r="CL3964" s="32" t="str">
        <f t="shared" si="1135"/>
        <v/>
      </c>
      <c r="CM3964" s="32" t="str">
        <f t="shared" si="1136"/>
        <v/>
      </c>
      <c r="CN3964" s="32" t="str">
        <f t="shared" si="1137"/>
        <v/>
      </c>
    </row>
    <row r="3965" spans="71:92" x14ac:dyDescent="0.3">
      <c r="BS3965" s="32" t="str">
        <f>IF(Kiadasi_kiseroiv!$K$2=BT3965,BV3965,"")</f>
        <v/>
      </c>
      <c r="BT3965" s="34" t="str">
        <f t="shared" si="1120"/>
        <v/>
      </c>
      <c r="BU3965" s="32" t="str">
        <f t="shared" si="1121"/>
        <v/>
      </c>
      <c r="BV3965" s="32" t="str">
        <f t="shared" si="1122"/>
        <v/>
      </c>
      <c r="BW3965" s="32" t="str">
        <f t="shared" si="1123"/>
        <v/>
      </c>
      <c r="BX3965" s="32" t="str">
        <f t="shared" si="1124"/>
        <v/>
      </c>
      <c r="BY3965" s="32" t="str">
        <f t="shared" si="1125"/>
        <v/>
      </c>
      <c r="BZ3965" s="32" t="str">
        <f t="shared" si="1126"/>
        <v/>
      </c>
      <c r="CA3965" s="32" t="str">
        <f t="shared" si="1127"/>
        <v/>
      </c>
      <c r="CB3965" s="33">
        <f>IF(COUNTIF($CD$7:CD3965,CD3965)=1,CD3965,CD3965+COUNTIF($CD$6:CD3964,CD3965))</f>
        <v>59111</v>
      </c>
      <c r="CC3965" s="34">
        <f t="shared" si="1128"/>
        <v>55153</v>
      </c>
      <c r="CD3965" s="32">
        <f t="shared" si="1129"/>
        <v>55153</v>
      </c>
      <c r="CE3965" s="32">
        <f t="shared" si="1130"/>
        <v>0</v>
      </c>
      <c r="CF3965" s="32">
        <f t="shared" si="1131"/>
        <v>0</v>
      </c>
      <c r="CG3965" s="32" t="str">
        <f t="shared" si="1132"/>
        <v/>
      </c>
      <c r="CH3965" s="32">
        <v>3960</v>
      </c>
      <c r="CI3965" s="32" t="s">
        <v>6</v>
      </c>
      <c r="CJ3965" s="32" t="str">
        <f t="shared" si="1133"/>
        <v/>
      </c>
      <c r="CK3965" s="32" t="str">
        <f t="shared" si="1134"/>
        <v/>
      </c>
      <c r="CL3965" s="32" t="str">
        <f t="shared" si="1135"/>
        <v/>
      </c>
      <c r="CM3965" s="32" t="str">
        <f t="shared" si="1136"/>
        <v/>
      </c>
      <c r="CN3965" s="32" t="str">
        <f t="shared" si="1137"/>
        <v/>
      </c>
    </row>
    <row r="3966" spans="71:92" x14ac:dyDescent="0.3">
      <c r="BS3966" s="32" t="str">
        <f>IF(Kiadasi_kiseroiv!$K$2=BT3966,BV3966,"")</f>
        <v/>
      </c>
      <c r="BT3966" s="34" t="str">
        <f t="shared" si="1120"/>
        <v/>
      </c>
      <c r="BU3966" s="32" t="str">
        <f t="shared" si="1121"/>
        <v/>
      </c>
      <c r="BV3966" s="32" t="str">
        <f t="shared" si="1122"/>
        <v/>
      </c>
      <c r="BW3966" s="32" t="str">
        <f t="shared" si="1123"/>
        <v/>
      </c>
      <c r="BX3966" s="32" t="str">
        <f t="shared" si="1124"/>
        <v/>
      </c>
      <c r="BY3966" s="32" t="str">
        <f t="shared" si="1125"/>
        <v/>
      </c>
      <c r="BZ3966" s="32" t="str">
        <f t="shared" si="1126"/>
        <v/>
      </c>
      <c r="CA3966" s="32" t="str">
        <f t="shared" si="1127"/>
        <v/>
      </c>
      <c r="CB3966" s="33">
        <f>IF(COUNTIF($CD$7:CD3966,CD3966)=1,CD3966,CD3966+COUNTIF($CD$6:CD3965,CD3966))</f>
        <v>59112</v>
      </c>
      <c r="CC3966" s="34">
        <f t="shared" si="1128"/>
        <v>55153</v>
      </c>
      <c r="CD3966" s="32">
        <f t="shared" si="1129"/>
        <v>55153</v>
      </c>
      <c r="CE3966" s="32">
        <f t="shared" si="1130"/>
        <v>0</v>
      </c>
      <c r="CF3966" s="32">
        <f t="shared" si="1131"/>
        <v>0</v>
      </c>
      <c r="CG3966" s="32" t="str">
        <f t="shared" si="1132"/>
        <v/>
      </c>
      <c r="CH3966" s="32">
        <v>3961</v>
      </c>
      <c r="CI3966" s="32" t="s">
        <v>6</v>
      </c>
      <c r="CJ3966" s="32" t="str">
        <f t="shared" si="1133"/>
        <v/>
      </c>
      <c r="CK3966" s="32" t="str">
        <f t="shared" si="1134"/>
        <v/>
      </c>
      <c r="CL3966" s="32" t="str">
        <f t="shared" si="1135"/>
        <v/>
      </c>
      <c r="CM3966" s="32" t="str">
        <f t="shared" si="1136"/>
        <v/>
      </c>
      <c r="CN3966" s="32" t="str">
        <f t="shared" si="1137"/>
        <v/>
      </c>
    </row>
    <row r="3967" spans="71:92" x14ac:dyDescent="0.3">
      <c r="BS3967" s="32" t="str">
        <f>IF(Kiadasi_kiseroiv!$K$2=BT3967,BV3967,"")</f>
        <v/>
      </c>
      <c r="BT3967" s="34" t="str">
        <f t="shared" si="1120"/>
        <v/>
      </c>
      <c r="BU3967" s="32" t="str">
        <f t="shared" si="1121"/>
        <v/>
      </c>
      <c r="BV3967" s="32" t="str">
        <f t="shared" si="1122"/>
        <v/>
      </c>
      <c r="BW3967" s="32" t="str">
        <f t="shared" si="1123"/>
        <v/>
      </c>
      <c r="BX3967" s="32" t="str">
        <f t="shared" si="1124"/>
        <v/>
      </c>
      <c r="BY3967" s="32" t="str">
        <f t="shared" si="1125"/>
        <v/>
      </c>
      <c r="BZ3967" s="32" t="str">
        <f t="shared" si="1126"/>
        <v/>
      </c>
      <c r="CA3967" s="32" t="str">
        <f t="shared" si="1127"/>
        <v/>
      </c>
      <c r="CB3967" s="33">
        <f>IF(COUNTIF($CD$7:CD3967,CD3967)=1,CD3967,CD3967+COUNTIF($CD$6:CD3966,CD3967))</f>
        <v>59113</v>
      </c>
      <c r="CC3967" s="34">
        <f t="shared" si="1128"/>
        <v>55153</v>
      </c>
      <c r="CD3967" s="32">
        <f t="shared" si="1129"/>
        <v>55153</v>
      </c>
      <c r="CE3967" s="32">
        <f t="shared" si="1130"/>
        <v>0</v>
      </c>
      <c r="CF3967" s="32">
        <f t="shared" si="1131"/>
        <v>0</v>
      </c>
      <c r="CG3967" s="32" t="str">
        <f t="shared" si="1132"/>
        <v/>
      </c>
      <c r="CH3967" s="32">
        <v>3962</v>
      </c>
      <c r="CI3967" s="32" t="s">
        <v>6</v>
      </c>
      <c r="CJ3967" s="32" t="str">
        <f t="shared" si="1133"/>
        <v/>
      </c>
      <c r="CK3967" s="32" t="str">
        <f t="shared" si="1134"/>
        <v/>
      </c>
      <c r="CL3967" s="32" t="str">
        <f t="shared" si="1135"/>
        <v/>
      </c>
      <c r="CM3967" s="32" t="str">
        <f t="shared" si="1136"/>
        <v/>
      </c>
      <c r="CN3967" s="32" t="str">
        <f t="shared" si="1137"/>
        <v/>
      </c>
    </row>
    <row r="3968" spans="71:92" x14ac:dyDescent="0.3">
      <c r="BS3968" s="32" t="str">
        <f>IF(Kiadasi_kiseroiv!$K$2=BT3968,BV3968,"")</f>
        <v/>
      </c>
      <c r="BT3968" s="34" t="str">
        <f t="shared" si="1120"/>
        <v/>
      </c>
      <c r="BU3968" s="32" t="str">
        <f t="shared" si="1121"/>
        <v/>
      </c>
      <c r="BV3968" s="32" t="str">
        <f t="shared" si="1122"/>
        <v/>
      </c>
      <c r="BW3968" s="32" t="str">
        <f t="shared" si="1123"/>
        <v/>
      </c>
      <c r="BX3968" s="32" t="str">
        <f t="shared" si="1124"/>
        <v/>
      </c>
      <c r="BY3968" s="32" t="str">
        <f t="shared" si="1125"/>
        <v/>
      </c>
      <c r="BZ3968" s="32" t="str">
        <f t="shared" si="1126"/>
        <v/>
      </c>
      <c r="CA3968" s="32" t="str">
        <f t="shared" si="1127"/>
        <v/>
      </c>
      <c r="CB3968" s="33">
        <f>IF(COUNTIF($CD$7:CD3968,CD3968)=1,CD3968,CD3968+COUNTIF($CD$6:CD3967,CD3968))</f>
        <v>59114</v>
      </c>
      <c r="CC3968" s="34">
        <f t="shared" si="1128"/>
        <v>55153</v>
      </c>
      <c r="CD3968" s="32">
        <f t="shared" si="1129"/>
        <v>55153</v>
      </c>
      <c r="CE3968" s="32">
        <f t="shared" si="1130"/>
        <v>0</v>
      </c>
      <c r="CF3968" s="32">
        <f t="shared" si="1131"/>
        <v>0</v>
      </c>
      <c r="CG3968" s="32" t="str">
        <f t="shared" si="1132"/>
        <v/>
      </c>
      <c r="CH3968" s="32">
        <v>3963</v>
      </c>
      <c r="CI3968" s="32" t="s">
        <v>6</v>
      </c>
      <c r="CJ3968" s="32" t="str">
        <f t="shared" si="1133"/>
        <v/>
      </c>
      <c r="CK3968" s="32" t="str">
        <f t="shared" si="1134"/>
        <v/>
      </c>
      <c r="CL3968" s="32" t="str">
        <f t="shared" si="1135"/>
        <v/>
      </c>
      <c r="CM3968" s="32" t="str">
        <f t="shared" si="1136"/>
        <v/>
      </c>
      <c r="CN3968" s="32" t="str">
        <f t="shared" si="1137"/>
        <v/>
      </c>
    </row>
    <row r="3969" spans="71:92" x14ac:dyDescent="0.3">
      <c r="BS3969" s="32" t="str">
        <f>IF(Kiadasi_kiseroiv!$K$2=BT3969,BV3969,"")</f>
        <v/>
      </c>
      <c r="BT3969" s="34" t="str">
        <f t="shared" si="1120"/>
        <v/>
      </c>
      <c r="BU3969" s="32" t="str">
        <f t="shared" si="1121"/>
        <v/>
      </c>
      <c r="BV3969" s="32" t="str">
        <f t="shared" si="1122"/>
        <v/>
      </c>
      <c r="BW3969" s="32" t="str">
        <f t="shared" si="1123"/>
        <v/>
      </c>
      <c r="BX3969" s="32" t="str">
        <f t="shared" si="1124"/>
        <v/>
      </c>
      <c r="BY3969" s="32" t="str">
        <f t="shared" si="1125"/>
        <v/>
      </c>
      <c r="BZ3969" s="32" t="str">
        <f t="shared" si="1126"/>
        <v/>
      </c>
      <c r="CA3969" s="32" t="str">
        <f t="shared" si="1127"/>
        <v/>
      </c>
      <c r="CB3969" s="33">
        <f>IF(COUNTIF($CD$7:CD3969,CD3969)=1,CD3969,CD3969+COUNTIF($CD$6:CD3968,CD3969))</f>
        <v>59115</v>
      </c>
      <c r="CC3969" s="34">
        <f t="shared" si="1128"/>
        <v>55153</v>
      </c>
      <c r="CD3969" s="32">
        <f t="shared" si="1129"/>
        <v>55153</v>
      </c>
      <c r="CE3969" s="32">
        <f t="shared" si="1130"/>
        <v>0</v>
      </c>
      <c r="CF3969" s="32">
        <f t="shared" si="1131"/>
        <v>0</v>
      </c>
      <c r="CG3969" s="32" t="str">
        <f t="shared" si="1132"/>
        <v/>
      </c>
      <c r="CH3969" s="32">
        <v>3964</v>
      </c>
      <c r="CI3969" s="32" t="s">
        <v>6</v>
      </c>
      <c r="CJ3969" s="32" t="str">
        <f t="shared" si="1133"/>
        <v/>
      </c>
      <c r="CK3969" s="32" t="str">
        <f t="shared" si="1134"/>
        <v/>
      </c>
      <c r="CL3969" s="32" t="str">
        <f t="shared" si="1135"/>
        <v/>
      </c>
      <c r="CM3969" s="32" t="str">
        <f t="shared" si="1136"/>
        <v/>
      </c>
      <c r="CN3969" s="32" t="str">
        <f t="shared" si="1137"/>
        <v/>
      </c>
    </row>
    <row r="3970" spans="71:92" x14ac:dyDescent="0.3">
      <c r="BS3970" s="32" t="str">
        <f>IF(Kiadasi_kiseroiv!$K$2=BT3970,BV3970,"")</f>
        <v/>
      </c>
      <c r="BT3970" s="34" t="str">
        <f t="shared" si="1120"/>
        <v/>
      </c>
      <c r="BU3970" s="32" t="str">
        <f t="shared" si="1121"/>
        <v/>
      </c>
      <c r="BV3970" s="32" t="str">
        <f t="shared" si="1122"/>
        <v/>
      </c>
      <c r="BW3970" s="32" t="str">
        <f t="shared" si="1123"/>
        <v/>
      </c>
      <c r="BX3970" s="32" t="str">
        <f t="shared" si="1124"/>
        <v/>
      </c>
      <c r="BY3970" s="32" t="str">
        <f t="shared" si="1125"/>
        <v/>
      </c>
      <c r="BZ3970" s="32" t="str">
        <f t="shared" si="1126"/>
        <v/>
      </c>
      <c r="CA3970" s="32" t="str">
        <f t="shared" si="1127"/>
        <v/>
      </c>
      <c r="CB3970" s="33">
        <f>IF(COUNTIF($CD$7:CD3970,CD3970)=1,CD3970,CD3970+COUNTIF($CD$6:CD3969,CD3970))</f>
        <v>59116</v>
      </c>
      <c r="CC3970" s="34">
        <f t="shared" si="1128"/>
        <v>55153</v>
      </c>
      <c r="CD3970" s="32">
        <f t="shared" si="1129"/>
        <v>55153</v>
      </c>
      <c r="CE3970" s="32">
        <f t="shared" si="1130"/>
        <v>0</v>
      </c>
      <c r="CF3970" s="32">
        <f t="shared" si="1131"/>
        <v>0</v>
      </c>
      <c r="CG3970" s="32" t="str">
        <f t="shared" si="1132"/>
        <v/>
      </c>
      <c r="CH3970" s="32">
        <v>3965</v>
      </c>
      <c r="CI3970" s="32" t="s">
        <v>6</v>
      </c>
      <c r="CJ3970" s="32" t="str">
        <f t="shared" si="1133"/>
        <v/>
      </c>
      <c r="CK3970" s="32" t="str">
        <f t="shared" si="1134"/>
        <v/>
      </c>
      <c r="CL3970" s="32" t="str">
        <f t="shared" si="1135"/>
        <v/>
      </c>
      <c r="CM3970" s="32" t="str">
        <f t="shared" si="1136"/>
        <v/>
      </c>
      <c r="CN3970" s="32" t="str">
        <f t="shared" si="1137"/>
        <v/>
      </c>
    </row>
    <row r="3971" spans="71:92" x14ac:dyDescent="0.3">
      <c r="BS3971" s="32" t="str">
        <f>IF(Kiadasi_kiseroiv!$K$2=BT3971,BV3971,"")</f>
        <v/>
      </c>
      <c r="BT3971" s="34" t="str">
        <f t="shared" si="1120"/>
        <v/>
      </c>
      <c r="BU3971" s="32" t="str">
        <f t="shared" si="1121"/>
        <v/>
      </c>
      <c r="BV3971" s="32" t="str">
        <f t="shared" si="1122"/>
        <v/>
      </c>
      <c r="BW3971" s="32" t="str">
        <f t="shared" si="1123"/>
        <v/>
      </c>
      <c r="BX3971" s="32" t="str">
        <f t="shared" si="1124"/>
        <v/>
      </c>
      <c r="BY3971" s="32" t="str">
        <f t="shared" si="1125"/>
        <v/>
      </c>
      <c r="BZ3971" s="32" t="str">
        <f t="shared" si="1126"/>
        <v/>
      </c>
      <c r="CA3971" s="32" t="str">
        <f t="shared" si="1127"/>
        <v/>
      </c>
      <c r="CB3971" s="33">
        <f>IF(COUNTIF($CD$7:CD3971,CD3971)=1,CD3971,CD3971+COUNTIF($CD$6:CD3970,CD3971))</f>
        <v>59117</v>
      </c>
      <c r="CC3971" s="34">
        <f t="shared" si="1128"/>
        <v>55153</v>
      </c>
      <c r="CD3971" s="32">
        <f t="shared" si="1129"/>
        <v>55153</v>
      </c>
      <c r="CE3971" s="32">
        <f t="shared" si="1130"/>
        <v>0</v>
      </c>
      <c r="CF3971" s="32">
        <f t="shared" si="1131"/>
        <v>0</v>
      </c>
      <c r="CG3971" s="32" t="str">
        <f t="shared" si="1132"/>
        <v/>
      </c>
      <c r="CH3971" s="32">
        <v>3966</v>
      </c>
      <c r="CI3971" s="32" t="s">
        <v>6</v>
      </c>
      <c r="CJ3971" s="32" t="str">
        <f t="shared" si="1133"/>
        <v/>
      </c>
      <c r="CK3971" s="32" t="str">
        <f t="shared" si="1134"/>
        <v/>
      </c>
      <c r="CL3971" s="32" t="str">
        <f t="shared" si="1135"/>
        <v/>
      </c>
      <c r="CM3971" s="32" t="str">
        <f t="shared" si="1136"/>
        <v/>
      </c>
      <c r="CN3971" s="32" t="str">
        <f t="shared" si="1137"/>
        <v/>
      </c>
    </row>
    <row r="3972" spans="71:92" x14ac:dyDescent="0.3">
      <c r="BS3972" s="32" t="str">
        <f>IF(Kiadasi_kiseroiv!$K$2=BT3972,BV3972,"")</f>
        <v/>
      </c>
      <c r="BT3972" s="34" t="str">
        <f t="shared" si="1120"/>
        <v/>
      </c>
      <c r="BU3972" s="32" t="str">
        <f t="shared" si="1121"/>
        <v/>
      </c>
      <c r="BV3972" s="32" t="str">
        <f t="shared" si="1122"/>
        <v/>
      </c>
      <c r="BW3972" s="32" t="str">
        <f t="shared" si="1123"/>
        <v/>
      </c>
      <c r="BX3972" s="32" t="str">
        <f t="shared" si="1124"/>
        <v/>
      </c>
      <c r="BY3972" s="32" t="str">
        <f t="shared" si="1125"/>
        <v/>
      </c>
      <c r="BZ3972" s="32" t="str">
        <f t="shared" si="1126"/>
        <v/>
      </c>
      <c r="CA3972" s="32" t="str">
        <f t="shared" si="1127"/>
        <v/>
      </c>
      <c r="CB3972" s="33">
        <f>IF(COUNTIF($CD$7:CD3972,CD3972)=1,CD3972,CD3972+COUNTIF($CD$6:CD3971,CD3972))</f>
        <v>59118</v>
      </c>
      <c r="CC3972" s="34">
        <f t="shared" si="1128"/>
        <v>55153</v>
      </c>
      <c r="CD3972" s="32">
        <f t="shared" si="1129"/>
        <v>55153</v>
      </c>
      <c r="CE3972" s="32">
        <f t="shared" si="1130"/>
        <v>0</v>
      </c>
      <c r="CF3972" s="32">
        <f t="shared" si="1131"/>
        <v>0</v>
      </c>
      <c r="CG3972" s="32" t="str">
        <f t="shared" si="1132"/>
        <v/>
      </c>
      <c r="CH3972" s="32">
        <v>3967</v>
      </c>
      <c r="CI3972" s="32" t="s">
        <v>6</v>
      </c>
      <c r="CJ3972" s="32" t="str">
        <f t="shared" si="1133"/>
        <v/>
      </c>
      <c r="CK3972" s="32" t="str">
        <f t="shared" si="1134"/>
        <v/>
      </c>
      <c r="CL3972" s="32" t="str">
        <f t="shared" si="1135"/>
        <v/>
      </c>
      <c r="CM3972" s="32" t="str">
        <f t="shared" si="1136"/>
        <v/>
      </c>
      <c r="CN3972" s="32" t="str">
        <f t="shared" si="1137"/>
        <v/>
      </c>
    </row>
    <row r="3973" spans="71:92" x14ac:dyDescent="0.3">
      <c r="BS3973" s="32" t="str">
        <f>IF(Kiadasi_kiseroiv!$K$2=BT3973,BV3973,"")</f>
        <v/>
      </c>
      <c r="BT3973" s="34" t="str">
        <f t="shared" si="1120"/>
        <v/>
      </c>
      <c r="BU3973" s="32" t="str">
        <f t="shared" si="1121"/>
        <v/>
      </c>
      <c r="BV3973" s="32" t="str">
        <f t="shared" si="1122"/>
        <v/>
      </c>
      <c r="BW3973" s="32" t="str">
        <f t="shared" si="1123"/>
        <v/>
      </c>
      <c r="BX3973" s="32" t="str">
        <f t="shared" si="1124"/>
        <v/>
      </c>
      <c r="BY3973" s="32" t="str">
        <f t="shared" si="1125"/>
        <v/>
      </c>
      <c r="BZ3973" s="32" t="str">
        <f t="shared" si="1126"/>
        <v/>
      </c>
      <c r="CA3973" s="32" t="str">
        <f t="shared" si="1127"/>
        <v/>
      </c>
      <c r="CB3973" s="33">
        <f>IF(COUNTIF($CD$7:CD3973,CD3973)=1,CD3973,CD3973+COUNTIF($CD$6:CD3972,CD3973))</f>
        <v>59119</v>
      </c>
      <c r="CC3973" s="34">
        <f t="shared" si="1128"/>
        <v>55153</v>
      </c>
      <c r="CD3973" s="32">
        <f t="shared" si="1129"/>
        <v>55153</v>
      </c>
      <c r="CE3973" s="32">
        <f t="shared" si="1130"/>
        <v>0</v>
      </c>
      <c r="CF3973" s="32">
        <f t="shared" si="1131"/>
        <v>0</v>
      </c>
      <c r="CG3973" s="32" t="str">
        <f t="shared" si="1132"/>
        <v/>
      </c>
      <c r="CH3973" s="32">
        <v>3968</v>
      </c>
      <c r="CI3973" s="32" t="s">
        <v>6</v>
      </c>
      <c r="CJ3973" s="32" t="str">
        <f t="shared" si="1133"/>
        <v/>
      </c>
      <c r="CK3973" s="32" t="str">
        <f t="shared" si="1134"/>
        <v/>
      </c>
      <c r="CL3973" s="32" t="str">
        <f t="shared" si="1135"/>
        <v/>
      </c>
      <c r="CM3973" s="32" t="str">
        <f t="shared" si="1136"/>
        <v/>
      </c>
      <c r="CN3973" s="32" t="str">
        <f t="shared" si="1137"/>
        <v/>
      </c>
    </row>
    <row r="3974" spans="71:92" x14ac:dyDescent="0.3">
      <c r="BS3974" s="32" t="str">
        <f>IF(Kiadasi_kiseroiv!$K$2=BT3974,BV3974,"")</f>
        <v/>
      </c>
      <c r="BT3974" s="34" t="str">
        <f t="shared" si="1120"/>
        <v/>
      </c>
      <c r="BU3974" s="32" t="str">
        <f t="shared" si="1121"/>
        <v/>
      </c>
      <c r="BV3974" s="32" t="str">
        <f t="shared" si="1122"/>
        <v/>
      </c>
      <c r="BW3974" s="32" t="str">
        <f t="shared" si="1123"/>
        <v/>
      </c>
      <c r="BX3974" s="32" t="str">
        <f t="shared" si="1124"/>
        <v/>
      </c>
      <c r="BY3974" s="32" t="str">
        <f t="shared" si="1125"/>
        <v/>
      </c>
      <c r="BZ3974" s="32" t="str">
        <f t="shared" si="1126"/>
        <v/>
      </c>
      <c r="CA3974" s="32" t="str">
        <f t="shared" si="1127"/>
        <v/>
      </c>
      <c r="CB3974" s="33">
        <f>IF(COUNTIF($CD$7:CD3974,CD3974)=1,CD3974,CD3974+COUNTIF($CD$6:CD3973,CD3974))</f>
        <v>59120</v>
      </c>
      <c r="CC3974" s="34">
        <f t="shared" si="1128"/>
        <v>55153</v>
      </c>
      <c r="CD3974" s="32">
        <f t="shared" si="1129"/>
        <v>55153</v>
      </c>
      <c r="CE3974" s="32">
        <f t="shared" si="1130"/>
        <v>0</v>
      </c>
      <c r="CF3974" s="32">
        <f t="shared" si="1131"/>
        <v>0</v>
      </c>
      <c r="CG3974" s="32" t="str">
        <f t="shared" si="1132"/>
        <v/>
      </c>
      <c r="CH3974" s="32">
        <v>3969</v>
      </c>
      <c r="CI3974" s="32" t="s">
        <v>6</v>
      </c>
      <c r="CJ3974" s="32" t="str">
        <f t="shared" si="1133"/>
        <v/>
      </c>
      <c r="CK3974" s="32" t="str">
        <f t="shared" si="1134"/>
        <v/>
      </c>
      <c r="CL3974" s="32" t="str">
        <f t="shared" si="1135"/>
        <v/>
      </c>
      <c r="CM3974" s="32" t="str">
        <f t="shared" si="1136"/>
        <v/>
      </c>
      <c r="CN3974" s="32" t="str">
        <f t="shared" si="1137"/>
        <v/>
      </c>
    </row>
    <row r="3975" spans="71:92" x14ac:dyDescent="0.3">
      <c r="BS3975" s="32" t="str">
        <f>IF(Kiadasi_kiseroiv!$K$2=BT3975,BV3975,"")</f>
        <v/>
      </c>
      <c r="BT3975" s="34" t="str">
        <f t="shared" si="1120"/>
        <v/>
      </c>
      <c r="BU3975" s="32" t="str">
        <f t="shared" si="1121"/>
        <v/>
      </c>
      <c r="BV3975" s="32" t="str">
        <f t="shared" si="1122"/>
        <v/>
      </c>
      <c r="BW3975" s="32" t="str">
        <f t="shared" si="1123"/>
        <v/>
      </c>
      <c r="BX3975" s="32" t="str">
        <f t="shared" si="1124"/>
        <v/>
      </c>
      <c r="BY3975" s="32" t="str">
        <f t="shared" si="1125"/>
        <v/>
      </c>
      <c r="BZ3975" s="32" t="str">
        <f t="shared" si="1126"/>
        <v/>
      </c>
      <c r="CA3975" s="32" t="str">
        <f t="shared" si="1127"/>
        <v/>
      </c>
      <c r="CB3975" s="33">
        <f>IF(COUNTIF($CD$7:CD3975,CD3975)=1,CD3975,CD3975+COUNTIF($CD$6:CD3974,CD3975))</f>
        <v>59121</v>
      </c>
      <c r="CC3975" s="34">
        <f t="shared" si="1128"/>
        <v>55153</v>
      </c>
      <c r="CD3975" s="32">
        <f t="shared" si="1129"/>
        <v>55153</v>
      </c>
      <c r="CE3975" s="32">
        <f t="shared" si="1130"/>
        <v>0</v>
      </c>
      <c r="CF3975" s="32">
        <f t="shared" si="1131"/>
        <v>0</v>
      </c>
      <c r="CG3975" s="32" t="str">
        <f t="shared" si="1132"/>
        <v/>
      </c>
      <c r="CH3975" s="32">
        <v>3970</v>
      </c>
      <c r="CI3975" s="32" t="s">
        <v>6</v>
      </c>
      <c r="CJ3975" s="32" t="str">
        <f t="shared" si="1133"/>
        <v/>
      </c>
      <c r="CK3975" s="32" t="str">
        <f t="shared" si="1134"/>
        <v/>
      </c>
      <c r="CL3975" s="32" t="str">
        <f t="shared" si="1135"/>
        <v/>
      </c>
      <c r="CM3975" s="32" t="str">
        <f t="shared" si="1136"/>
        <v/>
      </c>
      <c r="CN3975" s="32" t="str">
        <f t="shared" si="1137"/>
        <v/>
      </c>
    </row>
    <row r="3976" spans="71:92" x14ac:dyDescent="0.3">
      <c r="BS3976" s="32" t="str">
        <f>IF(Kiadasi_kiseroiv!$K$2=BT3976,BV3976,"")</f>
        <v/>
      </c>
      <c r="BT3976" s="34" t="str">
        <f t="shared" si="1120"/>
        <v/>
      </c>
      <c r="BU3976" s="32" t="str">
        <f t="shared" si="1121"/>
        <v/>
      </c>
      <c r="BV3976" s="32" t="str">
        <f t="shared" si="1122"/>
        <v/>
      </c>
      <c r="BW3976" s="32" t="str">
        <f t="shared" si="1123"/>
        <v/>
      </c>
      <c r="BX3976" s="32" t="str">
        <f t="shared" si="1124"/>
        <v/>
      </c>
      <c r="BY3976" s="32" t="str">
        <f t="shared" si="1125"/>
        <v/>
      </c>
      <c r="BZ3976" s="32" t="str">
        <f t="shared" si="1126"/>
        <v/>
      </c>
      <c r="CA3976" s="32" t="str">
        <f t="shared" si="1127"/>
        <v/>
      </c>
      <c r="CB3976" s="33">
        <f>IF(COUNTIF($CD$7:CD3976,CD3976)=1,CD3976,CD3976+COUNTIF($CD$6:CD3975,CD3976))</f>
        <v>59122</v>
      </c>
      <c r="CC3976" s="34">
        <f t="shared" si="1128"/>
        <v>55153</v>
      </c>
      <c r="CD3976" s="32">
        <f t="shared" si="1129"/>
        <v>55153</v>
      </c>
      <c r="CE3976" s="32">
        <f t="shared" si="1130"/>
        <v>0</v>
      </c>
      <c r="CF3976" s="32">
        <f t="shared" si="1131"/>
        <v>0</v>
      </c>
      <c r="CG3976" s="32" t="str">
        <f t="shared" si="1132"/>
        <v/>
      </c>
      <c r="CH3976" s="32">
        <v>3971</v>
      </c>
      <c r="CI3976" s="32" t="s">
        <v>6</v>
      </c>
      <c r="CJ3976" s="32" t="str">
        <f t="shared" si="1133"/>
        <v/>
      </c>
      <c r="CK3976" s="32" t="str">
        <f t="shared" si="1134"/>
        <v/>
      </c>
      <c r="CL3976" s="32" t="str">
        <f t="shared" si="1135"/>
        <v/>
      </c>
      <c r="CM3976" s="32" t="str">
        <f t="shared" si="1136"/>
        <v/>
      </c>
      <c r="CN3976" s="32" t="str">
        <f t="shared" si="1137"/>
        <v/>
      </c>
    </row>
    <row r="3977" spans="71:92" x14ac:dyDescent="0.3">
      <c r="BS3977" s="32" t="str">
        <f>IF(Kiadasi_kiseroiv!$K$2=BT3977,BV3977,"")</f>
        <v/>
      </c>
      <c r="BT3977" s="34" t="str">
        <f t="shared" si="1120"/>
        <v/>
      </c>
      <c r="BU3977" s="32" t="str">
        <f t="shared" si="1121"/>
        <v/>
      </c>
      <c r="BV3977" s="32" t="str">
        <f t="shared" si="1122"/>
        <v/>
      </c>
      <c r="BW3977" s="32" t="str">
        <f t="shared" si="1123"/>
        <v/>
      </c>
      <c r="BX3977" s="32" t="str">
        <f t="shared" si="1124"/>
        <v/>
      </c>
      <c r="BY3977" s="32" t="str">
        <f t="shared" si="1125"/>
        <v/>
      </c>
      <c r="BZ3977" s="32" t="str">
        <f t="shared" si="1126"/>
        <v/>
      </c>
      <c r="CA3977" s="32" t="str">
        <f t="shared" si="1127"/>
        <v/>
      </c>
      <c r="CB3977" s="33">
        <f>IF(COUNTIF($CD$7:CD3977,CD3977)=1,CD3977,CD3977+COUNTIF($CD$6:CD3976,CD3977))</f>
        <v>59123</v>
      </c>
      <c r="CC3977" s="34">
        <f t="shared" si="1128"/>
        <v>55153</v>
      </c>
      <c r="CD3977" s="32">
        <f t="shared" si="1129"/>
        <v>55153</v>
      </c>
      <c r="CE3977" s="32">
        <f t="shared" si="1130"/>
        <v>0</v>
      </c>
      <c r="CF3977" s="32">
        <f t="shared" si="1131"/>
        <v>0</v>
      </c>
      <c r="CG3977" s="32" t="str">
        <f t="shared" si="1132"/>
        <v/>
      </c>
      <c r="CH3977" s="32">
        <v>3972</v>
      </c>
      <c r="CI3977" s="32" t="s">
        <v>6</v>
      </c>
      <c r="CJ3977" s="32" t="str">
        <f t="shared" si="1133"/>
        <v/>
      </c>
      <c r="CK3977" s="32" t="str">
        <f t="shared" si="1134"/>
        <v/>
      </c>
      <c r="CL3977" s="32" t="str">
        <f t="shared" si="1135"/>
        <v/>
      </c>
      <c r="CM3977" s="32" t="str">
        <f t="shared" si="1136"/>
        <v/>
      </c>
      <c r="CN3977" s="32" t="str">
        <f t="shared" si="1137"/>
        <v/>
      </c>
    </row>
    <row r="3978" spans="71:92" x14ac:dyDescent="0.3">
      <c r="BS3978" s="32" t="str">
        <f>IF(Kiadasi_kiseroiv!$K$2=BT3978,BV3978,"")</f>
        <v/>
      </c>
      <c r="BT3978" s="34" t="str">
        <f t="shared" si="1120"/>
        <v/>
      </c>
      <c r="BU3978" s="32" t="str">
        <f t="shared" si="1121"/>
        <v/>
      </c>
      <c r="BV3978" s="32" t="str">
        <f t="shared" si="1122"/>
        <v/>
      </c>
      <c r="BW3978" s="32" t="str">
        <f t="shared" si="1123"/>
        <v/>
      </c>
      <c r="BX3978" s="32" t="str">
        <f t="shared" si="1124"/>
        <v/>
      </c>
      <c r="BY3978" s="32" t="str">
        <f t="shared" si="1125"/>
        <v/>
      </c>
      <c r="BZ3978" s="32" t="str">
        <f t="shared" si="1126"/>
        <v/>
      </c>
      <c r="CA3978" s="32" t="str">
        <f t="shared" si="1127"/>
        <v/>
      </c>
      <c r="CB3978" s="33">
        <f>IF(COUNTIF($CD$7:CD3978,CD3978)=1,CD3978,CD3978+COUNTIF($CD$6:CD3977,CD3978))</f>
        <v>59124</v>
      </c>
      <c r="CC3978" s="34">
        <f t="shared" si="1128"/>
        <v>55153</v>
      </c>
      <c r="CD3978" s="32">
        <f t="shared" si="1129"/>
        <v>55153</v>
      </c>
      <c r="CE3978" s="32">
        <f t="shared" si="1130"/>
        <v>0</v>
      </c>
      <c r="CF3978" s="32">
        <f t="shared" si="1131"/>
        <v>0</v>
      </c>
      <c r="CG3978" s="32" t="str">
        <f t="shared" si="1132"/>
        <v/>
      </c>
      <c r="CH3978" s="32">
        <v>3973</v>
      </c>
      <c r="CI3978" s="32" t="s">
        <v>6</v>
      </c>
      <c r="CJ3978" s="32" t="str">
        <f t="shared" si="1133"/>
        <v/>
      </c>
      <c r="CK3978" s="32" t="str">
        <f t="shared" si="1134"/>
        <v/>
      </c>
      <c r="CL3978" s="32" t="str">
        <f t="shared" si="1135"/>
        <v/>
      </c>
      <c r="CM3978" s="32" t="str">
        <f t="shared" si="1136"/>
        <v/>
      </c>
      <c r="CN3978" s="32" t="str">
        <f t="shared" si="1137"/>
        <v/>
      </c>
    </row>
    <row r="3979" spans="71:92" x14ac:dyDescent="0.3">
      <c r="BS3979" s="32" t="str">
        <f>IF(Kiadasi_kiseroiv!$K$2=BT3979,BV3979,"")</f>
        <v/>
      </c>
      <c r="BT3979" s="34" t="str">
        <f t="shared" si="1120"/>
        <v/>
      </c>
      <c r="BU3979" s="32" t="str">
        <f t="shared" si="1121"/>
        <v/>
      </c>
      <c r="BV3979" s="32" t="str">
        <f t="shared" si="1122"/>
        <v/>
      </c>
      <c r="BW3979" s="32" t="str">
        <f t="shared" si="1123"/>
        <v/>
      </c>
      <c r="BX3979" s="32" t="str">
        <f t="shared" si="1124"/>
        <v/>
      </c>
      <c r="BY3979" s="32" t="str">
        <f t="shared" si="1125"/>
        <v/>
      </c>
      <c r="BZ3979" s="32" t="str">
        <f t="shared" si="1126"/>
        <v/>
      </c>
      <c r="CA3979" s="32" t="str">
        <f t="shared" si="1127"/>
        <v/>
      </c>
      <c r="CB3979" s="33">
        <f>IF(COUNTIF($CD$7:CD3979,CD3979)=1,CD3979,CD3979+COUNTIF($CD$6:CD3978,CD3979))</f>
        <v>59125</v>
      </c>
      <c r="CC3979" s="34">
        <f t="shared" si="1128"/>
        <v>55153</v>
      </c>
      <c r="CD3979" s="32">
        <f t="shared" si="1129"/>
        <v>55153</v>
      </c>
      <c r="CE3979" s="32">
        <f t="shared" si="1130"/>
        <v>0</v>
      </c>
      <c r="CF3979" s="32">
        <f t="shared" si="1131"/>
        <v>0</v>
      </c>
      <c r="CG3979" s="32" t="str">
        <f t="shared" si="1132"/>
        <v/>
      </c>
      <c r="CH3979" s="32">
        <v>3974</v>
      </c>
      <c r="CI3979" s="32" t="s">
        <v>6</v>
      </c>
      <c r="CJ3979" s="32" t="str">
        <f t="shared" si="1133"/>
        <v/>
      </c>
      <c r="CK3979" s="32" t="str">
        <f t="shared" si="1134"/>
        <v/>
      </c>
      <c r="CL3979" s="32" t="str">
        <f t="shared" si="1135"/>
        <v/>
      </c>
      <c r="CM3979" s="32" t="str">
        <f t="shared" si="1136"/>
        <v/>
      </c>
      <c r="CN3979" s="32" t="str">
        <f t="shared" si="1137"/>
        <v/>
      </c>
    </row>
    <row r="3980" spans="71:92" x14ac:dyDescent="0.3">
      <c r="BS3980" s="32" t="str">
        <f>IF(Kiadasi_kiseroiv!$K$2=BT3980,BV3980,"")</f>
        <v/>
      </c>
      <c r="BT3980" s="34" t="str">
        <f t="shared" si="1120"/>
        <v/>
      </c>
      <c r="BU3980" s="32" t="str">
        <f t="shared" si="1121"/>
        <v/>
      </c>
      <c r="BV3980" s="32" t="str">
        <f t="shared" si="1122"/>
        <v/>
      </c>
      <c r="BW3980" s="32" t="str">
        <f t="shared" si="1123"/>
        <v/>
      </c>
      <c r="BX3980" s="32" t="str">
        <f t="shared" si="1124"/>
        <v/>
      </c>
      <c r="BY3980" s="32" t="str">
        <f t="shared" si="1125"/>
        <v/>
      </c>
      <c r="BZ3980" s="32" t="str">
        <f t="shared" si="1126"/>
        <v/>
      </c>
      <c r="CA3980" s="32" t="str">
        <f t="shared" si="1127"/>
        <v/>
      </c>
      <c r="CB3980" s="33">
        <f>IF(COUNTIF($CD$7:CD3980,CD3980)=1,CD3980,CD3980+COUNTIF($CD$6:CD3979,CD3980))</f>
        <v>59126</v>
      </c>
      <c r="CC3980" s="34">
        <f t="shared" si="1128"/>
        <v>55153</v>
      </c>
      <c r="CD3980" s="32">
        <f t="shared" si="1129"/>
        <v>55153</v>
      </c>
      <c r="CE3980" s="32">
        <f t="shared" si="1130"/>
        <v>0</v>
      </c>
      <c r="CF3980" s="32">
        <f t="shared" si="1131"/>
        <v>0</v>
      </c>
      <c r="CG3980" s="32" t="str">
        <f t="shared" si="1132"/>
        <v/>
      </c>
      <c r="CH3980" s="32">
        <v>3975</v>
      </c>
      <c r="CI3980" s="32" t="s">
        <v>6</v>
      </c>
      <c r="CJ3980" s="32" t="str">
        <f t="shared" si="1133"/>
        <v/>
      </c>
      <c r="CK3980" s="32" t="str">
        <f t="shared" si="1134"/>
        <v/>
      </c>
      <c r="CL3980" s="32" t="str">
        <f t="shared" si="1135"/>
        <v/>
      </c>
      <c r="CM3980" s="32" t="str">
        <f t="shared" si="1136"/>
        <v/>
      </c>
      <c r="CN3980" s="32" t="str">
        <f t="shared" si="1137"/>
        <v/>
      </c>
    </row>
    <row r="3981" spans="71:92" x14ac:dyDescent="0.3">
      <c r="BS3981" s="32" t="str">
        <f>IF(Kiadasi_kiseroiv!$K$2=BT3981,BV3981,"")</f>
        <v/>
      </c>
      <c r="BT3981" s="34" t="str">
        <f t="shared" si="1120"/>
        <v/>
      </c>
      <c r="BU3981" s="32" t="str">
        <f t="shared" si="1121"/>
        <v/>
      </c>
      <c r="BV3981" s="32" t="str">
        <f t="shared" si="1122"/>
        <v/>
      </c>
      <c r="BW3981" s="32" t="str">
        <f t="shared" si="1123"/>
        <v/>
      </c>
      <c r="BX3981" s="32" t="str">
        <f t="shared" si="1124"/>
        <v/>
      </c>
      <c r="BY3981" s="32" t="str">
        <f t="shared" si="1125"/>
        <v/>
      </c>
      <c r="BZ3981" s="32" t="str">
        <f t="shared" si="1126"/>
        <v/>
      </c>
      <c r="CA3981" s="32" t="str">
        <f t="shared" si="1127"/>
        <v/>
      </c>
      <c r="CB3981" s="33">
        <f>IF(COUNTIF($CD$7:CD3981,CD3981)=1,CD3981,CD3981+COUNTIF($CD$6:CD3980,CD3981))</f>
        <v>59127</v>
      </c>
      <c r="CC3981" s="34">
        <f t="shared" si="1128"/>
        <v>55153</v>
      </c>
      <c r="CD3981" s="32">
        <f t="shared" si="1129"/>
        <v>55153</v>
      </c>
      <c r="CE3981" s="32">
        <f t="shared" si="1130"/>
        <v>0</v>
      </c>
      <c r="CF3981" s="32">
        <f t="shared" si="1131"/>
        <v>0</v>
      </c>
      <c r="CG3981" s="32" t="str">
        <f t="shared" si="1132"/>
        <v/>
      </c>
      <c r="CH3981" s="32">
        <v>3976</v>
      </c>
      <c r="CI3981" s="32" t="s">
        <v>6</v>
      </c>
      <c r="CJ3981" s="32" t="str">
        <f t="shared" si="1133"/>
        <v/>
      </c>
      <c r="CK3981" s="32" t="str">
        <f t="shared" si="1134"/>
        <v/>
      </c>
      <c r="CL3981" s="32" t="str">
        <f t="shared" si="1135"/>
        <v/>
      </c>
      <c r="CM3981" s="32" t="str">
        <f t="shared" si="1136"/>
        <v/>
      </c>
      <c r="CN3981" s="32" t="str">
        <f t="shared" si="1137"/>
        <v/>
      </c>
    </row>
    <row r="3982" spans="71:92" x14ac:dyDescent="0.3">
      <c r="BS3982" s="32" t="str">
        <f>IF(Kiadasi_kiseroiv!$K$2=BT3982,BV3982,"")</f>
        <v/>
      </c>
      <c r="BT3982" s="34" t="str">
        <f t="shared" si="1120"/>
        <v/>
      </c>
      <c r="BU3982" s="32" t="str">
        <f t="shared" si="1121"/>
        <v/>
      </c>
      <c r="BV3982" s="32" t="str">
        <f t="shared" si="1122"/>
        <v/>
      </c>
      <c r="BW3982" s="32" t="str">
        <f t="shared" si="1123"/>
        <v/>
      </c>
      <c r="BX3982" s="32" t="str">
        <f t="shared" si="1124"/>
        <v/>
      </c>
      <c r="BY3982" s="32" t="str">
        <f t="shared" si="1125"/>
        <v/>
      </c>
      <c r="BZ3982" s="32" t="str">
        <f t="shared" si="1126"/>
        <v/>
      </c>
      <c r="CA3982" s="32" t="str">
        <f t="shared" si="1127"/>
        <v/>
      </c>
      <c r="CB3982" s="33">
        <f>IF(COUNTIF($CD$7:CD3982,CD3982)=1,CD3982,CD3982+COUNTIF($CD$6:CD3981,CD3982))</f>
        <v>59128</v>
      </c>
      <c r="CC3982" s="34">
        <f t="shared" si="1128"/>
        <v>55153</v>
      </c>
      <c r="CD3982" s="32">
        <f t="shared" si="1129"/>
        <v>55153</v>
      </c>
      <c r="CE3982" s="32">
        <f t="shared" si="1130"/>
        <v>0</v>
      </c>
      <c r="CF3982" s="32">
        <f t="shared" si="1131"/>
        <v>0</v>
      </c>
      <c r="CG3982" s="32" t="str">
        <f t="shared" si="1132"/>
        <v/>
      </c>
      <c r="CH3982" s="32">
        <v>3977</v>
      </c>
      <c r="CI3982" s="32" t="s">
        <v>6</v>
      </c>
      <c r="CJ3982" s="32" t="str">
        <f t="shared" si="1133"/>
        <v/>
      </c>
      <c r="CK3982" s="32" t="str">
        <f t="shared" si="1134"/>
        <v/>
      </c>
      <c r="CL3982" s="32" t="str">
        <f t="shared" si="1135"/>
        <v/>
      </c>
      <c r="CM3982" s="32" t="str">
        <f t="shared" si="1136"/>
        <v/>
      </c>
      <c r="CN3982" s="32" t="str">
        <f t="shared" si="1137"/>
        <v/>
      </c>
    </row>
    <row r="3983" spans="71:92" x14ac:dyDescent="0.3">
      <c r="BS3983" s="32" t="str">
        <f>IF(Kiadasi_kiseroiv!$K$2=BT3983,BV3983,"")</f>
        <v/>
      </c>
      <c r="BT3983" s="34" t="str">
        <f t="shared" si="1120"/>
        <v/>
      </c>
      <c r="BU3983" s="32" t="str">
        <f t="shared" si="1121"/>
        <v/>
      </c>
      <c r="BV3983" s="32" t="str">
        <f t="shared" si="1122"/>
        <v/>
      </c>
      <c r="BW3983" s="32" t="str">
        <f t="shared" si="1123"/>
        <v/>
      </c>
      <c r="BX3983" s="32" t="str">
        <f t="shared" si="1124"/>
        <v/>
      </c>
      <c r="BY3983" s="32" t="str">
        <f t="shared" si="1125"/>
        <v/>
      </c>
      <c r="BZ3983" s="32" t="str">
        <f t="shared" si="1126"/>
        <v/>
      </c>
      <c r="CA3983" s="32" t="str">
        <f t="shared" si="1127"/>
        <v/>
      </c>
      <c r="CB3983" s="33">
        <f>IF(COUNTIF($CD$7:CD3983,CD3983)=1,CD3983,CD3983+COUNTIF($CD$6:CD3982,CD3983))</f>
        <v>59129</v>
      </c>
      <c r="CC3983" s="34">
        <f t="shared" si="1128"/>
        <v>55153</v>
      </c>
      <c r="CD3983" s="32">
        <f t="shared" si="1129"/>
        <v>55153</v>
      </c>
      <c r="CE3983" s="32">
        <f t="shared" si="1130"/>
        <v>0</v>
      </c>
      <c r="CF3983" s="32">
        <f t="shared" si="1131"/>
        <v>0</v>
      </c>
      <c r="CG3983" s="32" t="str">
        <f t="shared" si="1132"/>
        <v/>
      </c>
      <c r="CH3983" s="32">
        <v>3978</v>
      </c>
      <c r="CI3983" s="32" t="s">
        <v>6</v>
      </c>
      <c r="CJ3983" s="32" t="str">
        <f t="shared" si="1133"/>
        <v/>
      </c>
      <c r="CK3983" s="32" t="str">
        <f t="shared" si="1134"/>
        <v/>
      </c>
      <c r="CL3983" s="32" t="str">
        <f t="shared" si="1135"/>
        <v/>
      </c>
      <c r="CM3983" s="32" t="str">
        <f t="shared" si="1136"/>
        <v/>
      </c>
      <c r="CN3983" s="32" t="str">
        <f t="shared" si="1137"/>
        <v/>
      </c>
    </row>
    <row r="3984" spans="71:92" x14ac:dyDescent="0.3">
      <c r="BS3984" s="32" t="str">
        <f>IF(Kiadasi_kiseroiv!$K$2=BT3984,BV3984,"")</f>
        <v/>
      </c>
      <c r="BT3984" s="34" t="str">
        <f t="shared" si="1120"/>
        <v/>
      </c>
      <c r="BU3984" s="32" t="str">
        <f t="shared" si="1121"/>
        <v/>
      </c>
      <c r="BV3984" s="32" t="str">
        <f t="shared" si="1122"/>
        <v/>
      </c>
      <c r="BW3984" s="32" t="str">
        <f t="shared" si="1123"/>
        <v/>
      </c>
      <c r="BX3984" s="32" t="str">
        <f t="shared" si="1124"/>
        <v/>
      </c>
      <c r="BY3984" s="32" t="str">
        <f t="shared" si="1125"/>
        <v/>
      </c>
      <c r="BZ3984" s="32" t="str">
        <f t="shared" si="1126"/>
        <v/>
      </c>
      <c r="CA3984" s="32" t="str">
        <f t="shared" si="1127"/>
        <v/>
      </c>
      <c r="CB3984" s="33">
        <f>IF(COUNTIF($CD$7:CD3984,CD3984)=1,CD3984,CD3984+COUNTIF($CD$6:CD3983,CD3984))</f>
        <v>59130</v>
      </c>
      <c r="CC3984" s="34">
        <f t="shared" si="1128"/>
        <v>55153</v>
      </c>
      <c r="CD3984" s="32">
        <f t="shared" si="1129"/>
        <v>55153</v>
      </c>
      <c r="CE3984" s="32">
        <f t="shared" si="1130"/>
        <v>0</v>
      </c>
      <c r="CF3984" s="32">
        <f t="shared" si="1131"/>
        <v>0</v>
      </c>
      <c r="CG3984" s="32" t="str">
        <f t="shared" si="1132"/>
        <v/>
      </c>
      <c r="CH3984" s="32">
        <v>3979</v>
      </c>
      <c r="CI3984" s="32" t="s">
        <v>6</v>
      </c>
      <c r="CJ3984" s="32" t="str">
        <f t="shared" si="1133"/>
        <v/>
      </c>
      <c r="CK3984" s="32" t="str">
        <f t="shared" si="1134"/>
        <v/>
      </c>
      <c r="CL3984" s="32" t="str">
        <f t="shared" si="1135"/>
        <v/>
      </c>
      <c r="CM3984" s="32" t="str">
        <f t="shared" si="1136"/>
        <v/>
      </c>
      <c r="CN3984" s="32" t="str">
        <f t="shared" si="1137"/>
        <v/>
      </c>
    </row>
    <row r="3985" spans="71:92" x14ac:dyDescent="0.3">
      <c r="BS3985" s="32" t="str">
        <f>IF(Kiadasi_kiseroiv!$K$2=BT3985,BV3985,"")</f>
        <v/>
      </c>
      <c r="BT3985" s="34" t="str">
        <f t="shared" si="1120"/>
        <v/>
      </c>
      <c r="BU3985" s="32" t="str">
        <f t="shared" si="1121"/>
        <v/>
      </c>
      <c r="BV3985" s="32" t="str">
        <f t="shared" si="1122"/>
        <v/>
      </c>
      <c r="BW3985" s="32" t="str">
        <f t="shared" si="1123"/>
        <v/>
      </c>
      <c r="BX3985" s="32" t="str">
        <f t="shared" si="1124"/>
        <v/>
      </c>
      <c r="BY3985" s="32" t="str">
        <f t="shared" si="1125"/>
        <v/>
      </c>
      <c r="BZ3985" s="32" t="str">
        <f t="shared" si="1126"/>
        <v/>
      </c>
      <c r="CA3985" s="32" t="str">
        <f t="shared" si="1127"/>
        <v/>
      </c>
      <c r="CB3985" s="33">
        <f>IF(COUNTIF($CD$7:CD3985,CD3985)=1,CD3985,CD3985+COUNTIF($CD$6:CD3984,CD3985))</f>
        <v>59131</v>
      </c>
      <c r="CC3985" s="34">
        <f t="shared" si="1128"/>
        <v>55153</v>
      </c>
      <c r="CD3985" s="32">
        <f t="shared" si="1129"/>
        <v>55153</v>
      </c>
      <c r="CE3985" s="32">
        <f t="shared" si="1130"/>
        <v>0</v>
      </c>
      <c r="CF3985" s="32">
        <f t="shared" si="1131"/>
        <v>0</v>
      </c>
      <c r="CG3985" s="32" t="str">
        <f t="shared" si="1132"/>
        <v/>
      </c>
      <c r="CH3985" s="32">
        <v>3980</v>
      </c>
      <c r="CI3985" s="32" t="s">
        <v>6</v>
      </c>
      <c r="CJ3985" s="32" t="str">
        <f t="shared" si="1133"/>
        <v/>
      </c>
      <c r="CK3985" s="32" t="str">
        <f t="shared" si="1134"/>
        <v/>
      </c>
      <c r="CL3985" s="32" t="str">
        <f t="shared" si="1135"/>
        <v/>
      </c>
      <c r="CM3985" s="32" t="str">
        <f t="shared" si="1136"/>
        <v/>
      </c>
      <c r="CN3985" s="32" t="str">
        <f t="shared" si="1137"/>
        <v/>
      </c>
    </row>
    <row r="3986" spans="71:92" x14ac:dyDescent="0.3">
      <c r="BS3986" s="32" t="str">
        <f>IF(Kiadasi_kiseroiv!$K$2=BT3986,BV3986,"")</f>
        <v/>
      </c>
      <c r="BT3986" s="34" t="str">
        <f t="shared" si="1120"/>
        <v/>
      </c>
      <c r="BU3986" s="32" t="str">
        <f t="shared" si="1121"/>
        <v/>
      </c>
      <c r="BV3986" s="32" t="str">
        <f t="shared" si="1122"/>
        <v/>
      </c>
      <c r="BW3986" s="32" t="str">
        <f t="shared" si="1123"/>
        <v/>
      </c>
      <c r="BX3986" s="32" t="str">
        <f t="shared" si="1124"/>
        <v/>
      </c>
      <c r="BY3986" s="32" t="str">
        <f t="shared" si="1125"/>
        <v/>
      </c>
      <c r="BZ3986" s="32" t="str">
        <f t="shared" si="1126"/>
        <v/>
      </c>
      <c r="CA3986" s="32" t="str">
        <f t="shared" si="1127"/>
        <v/>
      </c>
      <c r="CB3986" s="33">
        <f>IF(COUNTIF($CD$7:CD3986,CD3986)=1,CD3986,CD3986+COUNTIF($CD$6:CD3985,CD3986))</f>
        <v>59132</v>
      </c>
      <c r="CC3986" s="34">
        <f t="shared" si="1128"/>
        <v>55153</v>
      </c>
      <c r="CD3986" s="32">
        <f t="shared" si="1129"/>
        <v>55153</v>
      </c>
      <c r="CE3986" s="32">
        <f t="shared" si="1130"/>
        <v>0</v>
      </c>
      <c r="CF3986" s="32">
        <f t="shared" si="1131"/>
        <v>0</v>
      </c>
      <c r="CG3986" s="32" t="str">
        <f t="shared" si="1132"/>
        <v/>
      </c>
      <c r="CH3986" s="32">
        <v>3981</v>
      </c>
      <c r="CI3986" s="32" t="s">
        <v>6</v>
      </c>
      <c r="CJ3986" s="32" t="str">
        <f t="shared" si="1133"/>
        <v/>
      </c>
      <c r="CK3986" s="32" t="str">
        <f t="shared" si="1134"/>
        <v/>
      </c>
      <c r="CL3986" s="32" t="str">
        <f t="shared" si="1135"/>
        <v/>
      </c>
      <c r="CM3986" s="32" t="str">
        <f t="shared" si="1136"/>
        <v/>
      </c>
      <c r="CN3986" s="32" t="str">
        <f t="shared" si="1137"/>
        <v/>
      </c>
    </row>
    <row r="3987" spans="71:92" x14ac:dyDescent="0.3">
      <c r="BS3987" s="32" t="str">
        <f>IF(Kiadasi_kiseroiv!$K$2=BT3987,BV3987,"")</f>
        <v/>
      </c>
      <c r="BT3987" s="34" t="str">
        <f t="shared" si="1120"/>
        <v/>
      </c>
      <c r="BU3987" s="32" t="str">
        <f t="shared" si="1121"/>
        <v/>
      </c>
      <c r="BV3987" s="32" t="str">
        <f t="shared" si="1122"/>
        <v/>
      </c>
      <c r="BW3987" s="32" t="str">
        <f t="shared" si="1123"/>
        <v/>
      </c>
      <c r="BX3987" s="32" t="str">
        <f t="shared" si="1124"/>
        <v/>
      </c>
      <c r="BY3987" s="32" t="str">
        <f t="shared" si="1125"/>
        <v/>
      </c>
      <c r="BZ3987" s="32" t="str">
        <f t="shared" si="1126"/>
        <v/>
      </c>
      <c r="CA3987" s="32" t="str">
        <f t="shared" si="1127"/>
        <v/>
      </c>
      <c r="CB3987" s="33">
        <f>IF(COUNTIF($CD$7:CD3987,CD3987)=1,CD3987,CD3987+COUNTIF($CD$6:CD3986,CD3987))</f>
        <v>59133</v>
      </c>
      <c r="CC3987" s="34">
        <f t="shared" si="1128"/>
        <v>55153</v>
      </c>
      <c r="CD3987" s="32">
        <f t="shared" si="1129"/>
        <v>55153</v>
      </c>
      <c r="CE3987" s="32">
        <f t="shared" si="1130"/>
        <v>0</v>
      </c>
      <c r="CF3987" s="32">
        <f t="shared" si="1131"/>
        <v>0</v>
      </c>
      <c r="CG3987" s="32" t="str">
        <f t="shared" si="1132"/>
        <v/>
      </c>
      <c r="CH3987" s="32">
        <v>3982</v>
      </c>
      <c r="CI3987" s="32" t="s">
        <v>6</v>
      </c>
      <c r="CJ3987" s="32" t="str">
        <f t="shared" si="1133"/>
        <v/>
      </c>
      <c r="CK3987" s="32" t="str">
        <f t="shared" si="1134"/>
        <v/>
      </c>
      <c r="CL3987" s="32" t="str">
        <f t="shared" si="1135"/>
        <v/>
      </c>
      <c r="CM3987" s="32" t="str">
        <f t="shared" si="1136"/>
        <v/>
      </c>
      <c r="CN3987" s="32" t="str">
        <f t="shared" si="1137"/>
        <v/>
      </c>
    </row>
    <row r="3988" spans="71:92" x14ac:dyDescent="0.3">
      <c r="BS3988" s="32" t="str">
        <f>IF(Kiadasi_kiseroiv!$K$2=BT3988,BV3988,"")</f>
        <v/>
      </c>
      <c r="BT3988" s="34" t="str">
        <f t="shared" si="1120"/>
        <v/>
      </c>
      <c r="BU3988" s="32" t="str">
        <f t="shared" si="1121"/>
        <v/>
      </c>
      <c r="BV3988" s="32" t="str">
        <f t="shared" si="1122"/>
        <v/>
      </c>
      <c r="BW3988" s="32" t="str">
        <f t="shared" si="1123"/>
        <v/>
      </c>
      <c r="BX3988" s="32" t="str">
        <f t="shared" si="1124"/>
        <v/>
      </c>
      <c r="BY3988" s="32" t="str">
        <f t="shared" si="1125"/>
        <v/>
      </c>
      <c r="BZ3988" s="32" t="str">
        <f t="shared" si="1126"/>
        <v/>
      </c>
      <c r="CA3988" s="32" t="str">
        <f t="shared" si="1127"/>
        <v/>
      </c>
      <c r="CB3988" s="33">
        <f>IF(COUNTIF($CD$7:CD3988,CD3988)=1,CD3988,CD3988+COUNTIF($CD$6:CD3987,CD3988))</f>
        <v>59134</v>
      </c>
      <c r="CC3988" s="34">
        <f t="shared" si="1128"/>
        <v>55153</v>
      </c>
      <c r="CD3988" s="32">
        <f t="shared" si="1129"/>
        <v>55153</v>
      </c>
      <c r="CE3988" s="32">
        <f t="shared" si="1130"/>
        <v>0</v>
      </c>
      <c r="CF3988" s="32">
        <f t="shared" si="1131"/>
        <v>0</v>
      </c>
      <c r="CG3988" s="32" t="str">
        <f t="shared" si="1132"/>
        <v/>
      </c>
      <c r="CH3988" s="32">
        <v>3983</v>
      </c>
      <c r="CI3988" s="32" t="s">
        <v>6</v>
      </c>
      <c r="CJ3988" s="32" t="str">
        <f t="shared" si="1133"/>
        <v/>
      </c>
      <c r="CK3988" s="32" t="str">
        <f t="shared" si="1134"/>
        <v/>
      </c>
      <c r="CL3988" s="32" t="str">
        <f t="shared" si="1135"/>
        <v/>
      </c>
      <c r="CM3988" s="32" t="str">
        <f t="shared" si="1136"/>
        <v/>
      </c>
      <c r="CN3988" s="32" t="str">
        <f t="shared" si="1137"/>
        <v/>
      </c>
    </row>
    <row r="3989" spans="71:92" x14ac:dyDescent="0.3">
      <c r="BS3989" s="32" t="str">
        <f>IF(Kiadasi_kiseroiv!$K$2=BT3989,BV3989,"")</f>
        <v/>
      </c>
      <c r="BT3989" s="34" t="str">
        <f t="shared" si="1120"/>
        <v/>
      </c>
      <c r="BU3989" s="32" t="str">
        <f t="shared" si="1121"/>
        <v/>
      </c>
      <c r="BV3989" s="32" t="str">
        <f t="shared" si="1122"/>
        <v/>
      </c>
      <c r="BW3989" s="32" t="str">
        <f t="shared" si="1123"/>
        <v/>
      </c>
      <c r="BX3989" s="32" t="str">
        <f t="shared" si="1124"/>
        <v/>
      </c>
      <c r="BY3989" s="32" t="str">
        <f t="shared" si="1125"/>
        <v/>
      </c>
      <c r="BZ3989" s="32" t="str">
        <f t="shared" si="1126"/>
        <v/>
      </c>
      <c r="CA3989" s="32" t="str">
        <f t="shared" si="1127"/>
        <v/>
      </c>
      <c r="CB3989" s="33">
        <f>IF(COUNTIF($CD$7:CD3989,CD3989)=1,CD3989,CD3989+COUNTIF($CD$6:CD3988,CD3989))</f>
        <v>59135</v>
      </c>
      <c r="CC3989" s="34">
        <f t="shared" si="1128"/>
        <v>55153</v>
      </c>
      <c r="CD3989" s="32">
        <f t="shared" si="1129"/>
        <v>55153</v>
      </c>
      <c r="CE3989" s="32">
        <f t="shared" si="1130"/>
        <v>0</v>
      </c>
      <c r="CF3989" s="32">
        <f t="shared" si="1131"/>
        <v>0</v>
      </c>
      <c r="CG3989" s="32" t="str">
        <f t="shared" si="1132"/>
        <v/>
      </c>
      <c r="CH3989" s="32">
        <v>3984</v>
      </c>
      <c r="CI3989" s="32" t="s">
        <v>6</v>
      </c>
      <c r="CJ3989" s="32" t="str">
        <f t="shared" si="1133"/>
        <v/>
      </c>
      <c r="CK3989" s="32" t="str">
        <f t="shared" si="1134"/>
        <v/>
      </c>
      <c r="CL3989" s="32" t="str">
        <f t="shared" si="1135"/>
        <v/>
      </c>
      <c r="CM3989" s="32" t="str">
        <f t="shared" si="1136"/>
        <v/>
      </c>
      <c r="CN3989" s="32" t="str">
        <f t="shared" si="1137"/>
        <v/>
      </c>
    </row>
    <row r="3990" spans="71:92" x14ac:dyDescent="0.3">
      <c r="BS3990" s="32" t="str">
        <f>IF(Kiadasi_kiseroiv!$K$2=BT3990,BV3990,"")</f>
        <v/>
      </c>
      <c r="BT3990" s="34" t="str">
        <f t="shared" si="1120"/>
        <v/>
      </c>
      <c r="BU3990" s="32" t="str">
        <f t="shared" si="1121"/>
        <v/>
      </c>
      <c r="BV3990" s="32" t="str">
        <f t="shared" si="1122"/>
        <v/>
      </c>
      <c r="BW3990" s="32" t="str">
        <f t="shared" si="1123"/>
        <v/>
      </c>
      <c r="BX3990" s="32" t="str">
        <f t="shared" si="1124"/>
        <v/>
      </c>
      <c r="BY3990" s="32" t="str">
        <f t="shared" si="1125"/>
        <v/>
      </c>
      <c r="BZ3990" s="32" t="str">
        <f t="shared" si="1126"/>
        <v/>
      </c>
      <c r="CA3990" s="32" t="str">
        <f t="shared" si="1127"/>
        <v/>
      </c>
      <c r="CB3990" s="33">
        <f>IF(COUNTIF($CD$7:CD3990,CD3990)=1,CD3990,CD3990+COUNTIF($CD$6:CD3989,CD3990))</f>
        <v>59136</v>
      </c>
      <c r="CC3990" s="34">
        <f t="shared" si="1128"/>
        <v>55153</v>
      </c>
      <c r="CD3990" s="32">
        <f t="shared" si="1129"/>
        <v>55153</v>
      </c>
      <c r="CE3990" s="32">
        <f t="shared" si="1130"/>
        <v>0</v>
      </c>
      <c r="CF3990" s="32">
        <f t="shared" si="1131"/>
        <v>0</v>
      </c>
      <c r="CG3990" s="32" t="str">
        <f t="shared" si="1132"/>
        <v/>
      </c>
      <c r="CH3990" s="32">
        <v>3985</v>
      </c>
      <c r="CI3990" s="32" t="s">
        <v>6</v>
      </c>
      <c r="CJ3990" s="32" t="str">
        <f t="shared" si="1133"/>
        <v/>
      </c>
      <c r="CK3990" s="32" t="str">
        <f t="shared" si="1134"/>
        <v/>
      </c>
      <c r="CL3990" s="32" t="str">
        <f t="shared" si="1135"/>
        <v/>
      </c>
      <c r="CM3990" s="32" t="str">
        <f t="shared" si="1136"/>
        <v/>
      </c>
      <c r="CN3990" s="32" t="str">
        <f t="shared" si="1137"/>
        <v/>
      </c>
    </row>
    <row r="3991" spans="71:92" x14ac:dyDescent="0.3">
      <c r="BS3991" s="32" t="str">
        <f>IF(Kiadasi_kiseroiv!$K$2=BT3991,BV3991,"")</f>
        <v/>
      </c>
      <c r="BT3991" s="34" t="str">
        <f t="shared" si="1120"/>
        <v/>
      </c>
      <c r="BU3991" s="32" t="str">
        <f t="shared" si="1121"/>
        <v/>
      </c>
      <c r="BV3991" s="32" t="str">
        <f t="shared" si="1122"/>
        <v/>
      </c>
      <c r="BW3991" s="32" t="str">
        <f t="shared" si="1123"/>
        <v/>
      </c>
      <c r="BX3991" s="32" t="str">
        <f t="shared" si="1124"/>
        <v/>
      </c>
      <c r="BY3991" s="32" t="str">
        <f t="shared" si="1125"/>
        <v/>
      </c>
      <c r="BZ3991" s="32" t="str">
        <f t="shared" si="1126"/>
        <v/>
      </c>
      <c r="CA3991" s="32" t="str">
        <f t="shared" si="1127"/>
        <v/>
      </c>
      <c r="CB3991" s="33">
        <f>IF(COUNTIF($CD$7:CD3991,CD3991)=1,CD3991,CD3991+COUNTIF($CD$6:CD3990,CD3991))</f>
        <v>59137</v>
      </c>
      <c r="CC3991" s="34">
        <f t="shared" si="1128"/>
        <v>55153</v>
      </c>
      <c r="CD3991" s="32">
        <f t="shared" si="1129"/>
        <v>55153</v>
      </c>
      <c r="CE3991" s="32">
        <f t="shared" si="1130"/>
        <v>0</v>
      </c>
      <c r="CF3991" s="32">
        <f t="shared" si="1131"/>
        <v>0</v>
      </c>
      <c r="CG3991" s="32" t="str">
        <f t="shared" si="1132"/>
        <v/>
      </c>
      <c r="CH3991" s="32">
        <v>3986</v>
      </c>
      <c r="CI3991" s="32" t="s">
        <v>6</v>
      </c>
      <c r="CJ3991" s="32" t="str">
        <f t="shared" si="1133"/>
        <v/>
      </c>
      <c r="CK3991" s="32" t="str">
        <f t="shared" si="1134"/>
        <v/>
      </c>
      <c r="CL3991" s="32" t="str">
        <f t="shared" si="1135"/>
        <v/>
      </c>
      <c r="CM3991" s="32" t="str">
        <f t="shared" si="1136"/>
        <v/>
      </c>
      <c r="CN3991" s="32" t="str">
        <f t="shared" si="1137"/>
        <v/>
      </c>
    </row>
    <row r="3992" spans="71:92" x14ac:dyDescent="0.3">
      <c r="BS3992" s="32" t="str">
        <f>IF(Kiadasi_kiseroiv!$K$2=BT3992,BV3992,"")</f>
        <v/>
      </c>
      <c r="BT3992" s="34" t="str">
        <f t="shared" si="1120"/>
        <v/>
      </c>
      <c r="BU3992" s="32" t="str">
        <f t="shared" si="1121"/>
        <v/>
      </c>
      <c r="BV3992" s="32" t="str">
        <f t="shared" si="1122"/>
        <v/>
      </c>
      <c r="BW3992" s="32" t="str">
        <f t="shared" si="1123"/>
        <v/>
      </c>
      <c r="BX3992" s="32" t="str">
        <f t="shared" si="1124"/>
        <v/>
      </c>
      <c r="BY3992" s="32" t="str">
        <f t="shared" si="1125"/>
        <v/>
      </c>
      <c r="BZ3992" s="32" t="str">
        <f t="shared" si="1126"/>
        <v/>
      </c>
      <c r="CA3992" s="32" t="str">
        <f t="shared" si="1127"/>
        <v/>
      </c>
      <c r="CB3992" s="33">
        <f>IF(COUNTIF($CD$7:CD3992,CD3992)=1,CD3992,CD3992+COUNTIF($CD$6:CD3991,CD3992))</f>
        <v>59138</v>
      </c>
      <c r="CC3992" s="34">
        <f t="shared" si="1128"/>
        <v>55153</v>
      </c>
      <c r="CD3992" s="32">
        <f t="shared" si="1129"/>
        <v>55153</v>
      </c>
      <c r="CE3992" s="32">
        <f t="shared" si="1130"/>
        <v>0</v>
      </c>
      <c r="CF3992" s="32">
        <f t="shared" si="1131"/>
        <v>0</v>
      </c>
      <c r="CG3992" s="32" t="str">
        <f t="shared" si="1132"/>
        <v/>
      </c>
      <c r="CH3992" s="32">
        <v>3987</v>
      </c>
      <c r="CI3992" s="32" t="s">
        <v>6</v>
      </c>
      <c r="CJ3992" s="32" t="str">
        <f t="shared" si="1133"/>
        <v/>
      </c>
      <c r="CK3992" s="32" t="str">
        <f t="shared" si="1134"/>
        <v/>
      </c>
      <c r="CL3992" s="32" t="str">
        <f t="shared" si="1135"/>
        <v/>
      </c>
      <c r="CM3992" s="32" t="str">
        <f t="shared" si="1136"/>
        <v/>
      </c>
      <c r="CN3992" s="32" t="str">
        <f t="shared" si="1137"/>
        <v/>
      </c>
    </row>
    <row r="3993" spans="71:92" x14ac:dyDescent="0.3">
      <c r="BS3993" s="32" t="str">
        <f>IF(Kiadasi_kiseroiv!$K$2=BT3993,BV3993,"")</f>
        <v/>
      </c>
      <c r="BT3993" s="34" t="str">
        <f t="shared" si="1120"/>
        <v/>
      </c>
      <c r="BU3993" s="32" t="str">
        <f t="shared" si="1121"/>
        <v/>
      </c>
      <c r="BV3993" s="32" t="str">
        <f t="shared" si="1122"/>
        <v/>
      </c>
      <c r="BW3993" s="32" t="str">
        <f t="shared" si="1123"/>
        <v/>
      </c>
      <c r="BX3993" s="32" t="str">
        <f t="shared" si="1124"/>
        <v/>
      </c>
      <c r="BY3993" s="32" t="str">
        <f t="shared" si="1125"/>
        <v/>
      </c>
      <c r="BZ3993" s="32" t="str">
        <f t="shared" si="1126"/>
        <v/>
      </c>
      <c r="CA3993" s="32" t="str">
        <f t="shared" si="1127"/>
        <v/>
      </c>
      <c r="CB3993" s="33">
        <f>IF(COUNTIF($CD$7:CD3993,CD3993)=1,CD3993,CD3993+COUNTIF($CD$6:CD3992,CD3993))</f>
        <v>59139</v>
      </c>
      <c r="CC3993" s="34">
        <f t="shared" si="1128"/>
        <v>55153</v>
      </c>
      <c r="CD3993" s="32">
        <f t="shared" si="1129"/>
        <v>55153</v>
      </c>
      <c r="CE3993" s="32">
        <f t="shared" si="1130"/>
        <v>0</v>
      </c>
      <c r="CF3993" s="32">
        <f t="shared" si="1131"/>
        <v>0</v>
      </c>
      <c r="CG3993" s="32" t="str">
        <f t="shared" si="1132"/>
        <v/>
      </c>
      <c r="CH3993" s="32">
        <v>3988</v>
      </c>
      <c r="CI3993" s="32" t="s">
        <v>6</v>
      </c>
      <c r="CJ3993" s="32" t="str">
        <f t="shared" si="1133"/>
        <v/>
      </c>
      <c r="CK3993" s="32" t="str">
        <f t="shared" si="1134"/>
        <v/>
      </c>
      <c r="CL3993" s="32" t="str">
        <f t="shared" si="1135"/>
        <v/>
      </c>
      <c r="CM3993" s="32" t="str">
        <f t="shared" si="1136"/>
        <v/>
      </c>
      <c r="CN3993" s="32" t="str">
        <f t="shared" si="1137"/>
        <v/>
      </c>
    </row>
    <row r="3994" spans="71:92" x14ac:dyDescent="0.3">
      <c r="BS3994" s="32" t="str">
        <f>IF(Kiadasi_kiseroiv!$K$2=BT3994,BV3994,"")</f>
        <v/>
      </c>
      <c r="BT3994" s="34" t="str">
        <f t="shared" si="1120"/>
        <v/>
      </c>
      <c r="BU3994" s="32" t="str">
        <f t="shared" si="1121"/>
        <v/>
      </c>
      <c r="BV3994" s="32" t="str">
        <f t="shared" si="1122"/>
        <v/>
      </c>
      <c r="BW3994" s="32" t="str">
        <f t="shared" si="1123"/>
        <v/>
      </c>
      <c r="BX3994" s="32" t="str">
        <f t="shared" si="1124"/>
        <v/>
      </c>
      <c r="BY3994" s="32" t="str">
        <f t="shared" si="1125"/>
        <v/>
      </c>
      <c r="BZ3994" s="32" t="str">
        <f t="shared" si="1126"/>
        <v/>
      </c>
      <c r="CA3994" s="32" t="str">
        <f t="shared" si="1127"/>
        <v/>
      </c>
      <c r="CB3994" s="33">
        <f>IF(COUNTIF($CD$7:CD3994,CD3994)=1,CD3994,CD3994+COUNTIF($CD$6:CD3993,CD3994))</f>
        <v>59140</v>
      </c>
      <c r="CC3994" s="34">
        <f t="shared" si="1128"/>
        <v>55153</v>
      </c>
      <c r="CD3994" s="32">
        <f t="shared" si="1129"/>
        <v>55153</v>
      </c>
      <c r="CE3994" s="32">
        <f t="shared" si="1130"/>
        <v>0</v>
      </c>
      <c r="CF3994" s="32">
        <f t="shared" si="1131"/>
        <v>0</v>
      </c>
      <c r="CG3994" s="32" t="str">
        <f t="shared" si="1132"/>
        <v/>
      </c>
      <c r="CH3994" s="32">
        <v>3989</v>
      </c>
      <c r="CI3994" s="32" t="s">
        <v>6</v>
      </c>
      <c r="CJ3994" s="32" t="str">
        <f t="shared" si="1133"/>
        <v/>
      </c>
      <c r="CK3994" s="32" t="str">
        <f t="shared" si="1134"/>
        <v/>
      </c>
      <c r="CL3994" s="32" t="str">
        <f t="shared" si="1135"/>
        <v/>
      </c>
      <c r="CM3994" s="32" t="str">
        <f t="shared" si="1136"/>
        <v/>
      </c>
      <c r="CN3994" s="32" t="str">
        <f t="shared" si="1137"/>
        <v/>
      </c>
    </row>
    <row r="3995" spans="71:92" x14ac:dyDescent="0.3">
      <c r="BS3995" s="32" t="str">
        <f>IF(Kiadasi_kiseroiv!$K$2=BT3995,BV3995,"")</f>
        <v/>
      </c>
      <c r="BT3995" s="34" t="str">
        <f t="shared" si="1120"/>
        <v/>
      </c>
      <c r="BU3995" s="32" t="str">
        <f t="shared" si="1121"/>
        <v/>
      </c>
      <c r="BV3995" s="32" t="str">
        <f t="shared" si="1122"/>
        <v/>
      </c>
      <c r="BW3995" s="32" t="str">
        <f t="shared" si="1123"/>
        <v/>
      </c>
      <c r="BX3995" s="32" t="str">
        <f t="shared" si="1124"/>
        <v/>
      </c>
      <c r="BY3995" s="32" t="str">
        <f t="shared" si="1125"/>
        <v/>
      </c>
      <c r="BZ3995" s="32" t="str">
        <f t="shared" si="1126"/>
        <v/>
      </c>
      <c r="CA3995" s="32" t="str">
        <f t="shared" si="1127"/>
        <v/>
      </c>
      <c r="CB3995" s="33">
        <f>IF(COUNTIF($CD$7:CD3995,CD3995)=1,CD3995,CD3995+COUNTIF($CD$6:CD3994,CD3995))</f>
        <v>59141</v>
      </c>
      <c r="CC3995" s="34">
        <f t="shared" si="1128"/>
        <v>55153</v>
      </c>
      <c r="CD3995" s="32">
        <f t="shared" si="1129"/>
        <v>55153</v>
      </c>
      <c r="CE3995" s="32">
        <f t="shared" si="1130"/>
        <v>0</v>
      </c>
      <c r="CF3995" s="32">
        <f t="shared" si="1131"/>
        <v>0</v>
      </c>
      <c r="CG3995" s="32" t="str">
        <f t="shared" si="1132"/>
        <v/>
      </c>
      <c r="CH3995" s="32">
        <v>3990</v>
      </c>
      <c r="CI3995" s="32" t="s">
        <v>6</v>
      </c>
      <c r="CJ3995" s="32" t="str">
        <f t="shared" si="1133"/>
        <v/>
      </c>
      <c r="CK3995" s="32" t="str">
        <f t="shared" si="1134"/>
        <v/>
      </c>
      <c r="CL3995" s="32" t="str">
        <f t="shared" si="1135"/>
        <v/>
      </c>
      <c r="CM3995" s="32" t="str">
        <f t="shared" si="1136"/>
        <v/>
      </c>
      <c r="CN3995" s="32" t="str">
        <f t="shared" si="1137"/>
        <v/>
      </c>
    </row>
    <row r="3996" spans="71:92" x14ac:dyDescent="0.3">
      <c r="BS3996" s="32" t="str">
        <f>IF(Kiadasi_kiseroiv!$K$2=BT3996,BV3996,"")</f>
        <v/>
      </c>
      <c r="BT3996" s="34" t="str">
        <f t="shared" si="1120"/>
        <v/>
      </c>
      <c r="BU3996" s="32" t="str">
        <f t="shared" si="1121"/>
        <v/>
      </c>
      <c r="BV3996" s="32" t="str">
        <f t="shared" si="1122"/>
        <v/>
      </c>
      <c r="BW3996" s="32" t="str">
        <f t="shared" si="1123"/>
        <v/>
      </c>
      <c r="BX3996" s="32" t="str">
        <f t="shared" si="1124"/>
        <v/>
      </c>
      <c r="BY3996" s="32" t="str">
        <f t="shared" si="1125"/>
        <v/>
      </c>
      <c r="BZ3996" s="32" t="str">
        <f t="shared" si="1126"/>
        <v/>
      </c>
      <c r="CA3996" s="32" t="str">
        <f t="shared" si="1127"/>
        <v/>
      </c>
      <c r="CB3996" s="33">
        <f>IF(COUNTIF($CD$7:CD3996,CD3996)=1,CD3996,CD3996+COUNTIF($CD$6:CD3995,CD3996))</f>
        <v>59142</v>
      </c>
      <c r="CC3996" s="34">
        <f t="shared" si="1128"/>
        <v>55153</v>
      </c>
      <c r="CD3996" s="32">
        <f t="shared" si="1129"/>
        <v>55153</v>
      </c>
      <c r="CE3996" s="32">
        <f t="shared" si="1130"/>
        <v>0</v>
      </c>
      <c r="CF3996" s="32">
        <f t="shared" si="1131"/>
        <v>0</v>
      </c>
      <c r="CG3996" s="32" t="str">
        <f t="shared" si="1132"/>
        <v/>
      </c>
      <c r="CH3996" s="32">
        <v>3991</v>
      </c>
      <c r="CI3996" s="32" t="s">
        <v>6</v>
      </c>
      <c r="CJ3996" s="32" t="str">
        <f t="shared" si="1133"/>
        <v/>
      </c>
      <c r="CK3996" s="32" t="str">
        <f t="shared" si="1134"/>
        <v/>
      </c>
      <c r="CL3996" s="32" t="str">
        <f t="shared" si="1135"/>
        <v/>
      </c>
      <c r="CM3996" s="32" t="str">
        <f t="shared" si="1136"/>
        <v/>
      </c>
      <c r="CN3996" s="32" t="str">
        <f t="shared" si="1137"/>
        <v/>
      </c>
    </row>
    <row r="3997" spans="71:92" x14ac:dyDescent="0.3">
      <c r="BS3997" s="32" t="str">
        <f>IF(Kiadasi_kiseroiv!$K$2=BT3997,BV3997,"")</f>
        <v/>
      </c>
      <c r="BT3997" s="34" t="str">
        <f t="shared" si="1120"/>
        <v/>
      </c>
      <c r="BU3997" s="32" t="str">
        <f t="shared" si="1121"/>
        <v/>
      </c>
      <c r="BV3997" s="32" t="str">
        <f t="shared" si="1122"/>
        <v/>
      </c>
      <c r="BW3997" s="32" t="str">
        <f t="shared" si="1123"/>
        <v/>
      </c>
      <c r="BX3997" s="32" t="str">
        <f t="shared" si="1124"/>
        <v/>
      </c>
      <c r="BY3997" s="32" t="str">
        <f t="shared" si="1125"/>
        <v/>
      </c>
      <c r="BZ3997" s="32" t="str">
        <f t="shared" si="1126"/>
        <v/>
      </c>
      <c r="CA3997" s="32" t="str">
        <f t="shared" si="1127"/>
        <v/>
      </c>
      <c r="CB3997" s="33">
        <f>IF(COUNTIF($CD$7:CD3997,CD3997)=1,CD3997,CD3997+COUNTIF($CD$6:CD3996,CD3997))</f>
        <v>59143</v>
      </c>
      <c r="CC3997" s="34">
        <f t="shared" si="1128"/>
        <v>55153</v>
      </c>
      <c r="CD3997" s="32">
        <f t="shared" si="1129"/>
        <v>55153</v>
      </c>
      <c r="CE3997" s="32">
        <f t="shared" si="1130"/>
        <v>0</v>
      </c>
      <c r="CF3997" s="32">
        <f t="shared" si="1131"/>
        <v>0</v>
      </c>
      <c r="CG3997" s="32" t="str">
        <f t="shared" si="1132"/>
        <v/>
      </c>
      <c r="CH3997" s="32">
        <v>3992</v>
      </c>
      <c r="CI3997" s="32" t="s">
        <v>6</v>
      </c>
      <c r="CJ3997" s="32" t="str">
        <f t="shared" si="1133"/>
        <v/>
      </c>
      <c r="CK3997" s="32" t="str">
        <f t="shared" si="1134"/>
        <v/>
      </c>
      <c r="CL3997" s="32" t="str">
        <f t="shared" si="1135"/>
        <v/>
      </c>
      <c r="CM3997" s="32" t="str">
        <f t="shared" si="1136"/>
        <v/>
      </c>
      <c r="CN3997" s="32" t="str">
        <f t="shared" si="1137"/>
        <v/>
      </c>
    </row>
    <row r="3998" spans="71:92" x14ac:dyDescent="0.3">
      <c r="BS3998" s="32" t="str">
        <f>IF(Kiadasi_kiseroiv!$K$2=BT3998,BV3998,"")</f>
        <v/>
      </c>
      <c r="BT3998" s="34" t="str">
        <f t="shared" si="1120"/>
        <v/>
      </c>
      <c r="BU3998" s="32" t="str">
        <f t="shared" si="1121"/>
        <v/>
      </c>
      <c r="BV3998" s="32" t="str">
        <f t="shared" si="1122"/>
        <v/>
      </c>
      <c r="BW3998" s="32" t="str">
        <f t="shared" si="1123"/>
        <v/>
      </c>
      <c r="BX3998" s="32" t="str">
        <f t="shared" si="1124"/>
        <v/>
      </c>
      <c r="BY3998" s="32" t="str">
        <f t="shared" si="1125"/>
        <v/>
      </c>
      <c r="BZ3998" s="32" t="str">
        <f t="shared" si="1126"/>
        <v/>
      </c>
      <c r="CA3998" s="32" t="str">
        <f t="shared" si="1127"/>
        <v/>
      </c>
      <c r="CB3998" s="33">
        <f>IF(COUNTIF($CD$7:CD3998,CD3998)=1,CD3998,CD3998+COUNTIF($CD$6:CD3997,CD3998))</f>
        <v>59144</v>
      </c>
      <c r="CC3998" s="34">
        <f t="shared" si="1128"/>
        <v>55153</v>
      </c>
      <c r="CD3998" s="32">
        <f t="shared" si="1129"/>
        <v>55153</v>
      </c>
      <c r="CE3998" s="32">
        <f t="shared" si="1130"/>
        <v>0</v>
      </c>
      <c r="CF3998" s="32">
        <f t="shared" si="1131"/>
        <v>0</v>
      </c>
      <c r="CG3998" s="32" t="str">
        <f t="shared" si="1132"/>
        <v/>
      </c>
      <c r="CH3998" s="32">
        <v>3993</v>
      </c>
      <c r="CI3998" s="32" t="s">
        <v>6</v>
      </c>
      <c r="CJ3998" s="32" t="str">
        <f t="shared" si="1133"/>
        <v/>
      </c>
      <c r="CK3998" s="32" t="str">
        <f t="shared" si="1134"/>
        <v/>
      </c>
      <c r="CL3998" s="32" t="str">
        <f t="shared" si="1135"/>
        <v/>
      </c>
      <c r="CM3998" s="32" t="str">
        <f t="shared" si="1136"/>
        <v/>
      </c>
      <c r="CN3998" s="32" t="str">
        <f t="shared" si="1137"/>
        <v/>
      </c>
    </row>
    <row r="3999" spans="71:92" x14ac:dyDescent="0.3">
      <c r="BS3999" s="32" t="str">
        <f>IF(Kiadasi_kiseroiv!$K$2=BT3999,BV3999,"")</f>
        <v/>
      </c>
      <c r="BT3999" s="34" t="str">
        <f t="shared" si="1120"/>
        <v/>
      </c>
      <c r="BU3999" s="32" t="str">
        <f t="shared" si="1121"/>
        <v/>
      </c>
      <c r="BV3999" s="32" t="str">
        <f t="shared" si="1122"/>
        <v/>
      </c>
      <c r="BW3999" s="32" t="str">
        <f t="shared" si="1123"/>
        <v/>
      </c>
      <c r="BX3999" s="32" t="str">
        <f t="shared" si="1124"/>
        <v/>
      </c>
      <c r="BY3999" s="32" t="str">
        <f t="shared" si="1125"/>
        <v/>
      </c>
      <c r="BZ3999" s="32" t="str">
        <f t="shared" si="1126"/>
        <v/>
      </c>
      <c r="CA3999" s="32" t="str">
        <f t="shared" si="1127"/>
        <v/>
      </c>
      <c r="CB3999" s="33">
        <f>IF(COUNTIF($CD$7:CD3999,CD3999)=1,CD3999,CD3999+COUNTIF($CD$6:CD3998,CD3999))</f>
        <v>59145</v>
      </c>
      <c r="CC3999" s="34">
        <f t="shared" si="1128"/>
        <v>55153</v>
      </c>
      <c r="CD3999" s="32">
        <f t="shared" si="1129"/>
        <v>55153</v>
      </c>
      <c r="CE3999" s="32">
        <f t="shared" si="1130"/>
        <v>0</v>
      </c>
      <c r="CF3999" s="32">
        <f t="shared" si="1131"/>
        <v>0</v>
      </c>
      <c r="CG3999" s="32" t="str">
        <f t="shared" si="1132"/>
        <v/>
      </c>
      <c r="CH3999" s="32">
        <v>3994</v>
      </c>
      <c r="CI3999" s="32" t="s">
        <v>6</v>
      </c>
      <c r="CJ3999" s="32" t="str">
        <f t="shared" si="1133"/>
        <v/>
      </c>
      <c r="CK3999" s="32" t="str">
        <f t="shared" si="1134"/>
        <v/>
      </c>
      <c r="CL3999" s="32" t="str">
        <f t="shared" si="1135"/>
        <v/>
      </c>
      <c r="CM3999" s="32" t="str">
        <f t="shared" si="1136"/>
        <v/>
      </c>
      <c r="CN3999" s="32" t="str">
        <f t="shared" si="1137"/>
        <v/>
      </c>
    </row>
    <row r="4000" spans="71:92" x14ac:dyDescent="0.3">
      <c r="BS4000" s="32" t="str">
        <f>IF(Kiadasi_kiseroiv!$K$2=BT4000,BV4000,"")</f>
        <v/>
      </c>
      <c r="BT4000" s="34" t="str">
        <f t="shared" si="1120"/>
        <v/>
      </c>
      <c r="BU4000" s="32" t="str">
        <f t="shared" si="1121"/>
        <v/>
      </c>
      <c r="BV4000" s="32" t="str">
        <f t="shared" si="1122"/>
        <v/>
      </c>
      <c r="BW4000" s="32" t="str">
        <f t="shared" si="1123"/>
        <v/>
      </c>
      <c r="BX4000" s="32" t="str">
        <f t="shared" si="1124"/>
        <v/>
      </c>
      <c r="BY4000" s="32" t="str">
        <f t="shared" si="1125"/>
        <v/>
      </c>
      <c r="BZ4000" s="32" t="str">
        <f t="shared" si="1126"/>
        <v/>
      </c>
      <c r="CA4000" s="32" t="str">
        <f t="shared" si="1127"/>
        <v/>
      </c>
      <c r="CB4000" s="33">
        <f>IF(COUNTIF($CD$7:CD4000,CD4000)=1,CD4000,CD4000+COUNTIF($CD$6:CD3999,CD4000))</f>
        <v>59146</v>
      </c>
      <c r="CC4000" s="34">
        <f t="shared" si="1128"/>
        <v>55153</v>
      </c>
      <c r="CD4000" s="32">
        <f t="shared" si="1129"/>
        <v>55153</v>
      </c>
      <c r="CE4000" s="32">
        <f t="shared" si="1130"/>
        <v>0</v>
      </c>
      <c r="CF4000" s="32">
        <f t="shared" si="1131"/>
        <v>0</v>
      </c>
      <c r="CG4000" s="32" t="str">
        <f t="shared" si="1132"/>
        <v/>
      </c>
      <c r="CH4000" s="32">
        <v>3995</v>
      </c>
      <c r="CI4000" s="32" t="s">
        <v>6</v>
      </c>
      <c r="CJ4000" s="32" t="str">
        <f t="shared" si="1133"/>
        <v/>
      </c>
      <c r="CK4000" s="32" t="str">
        <f t="shared" si="1134"/>
        <v/>
      </c>
      <c r="CL4000" s="32" t="str">
        <f t="shared" si="1135"/>
        <v/>
      </c>
      <c r="CM4000" s="32" t="str">
        <f t="shared" si="1136"/>
        <v/>
      </c>
      <c r="CN4000" s="32" t="str">
        <f t="shared" si="1137"/>
        <v/>
      </c>
    </row>
    <row r="10001" spans="69:110" x14ac:dyDescent="0.3">
      <c r="BS10001" s="37"/>
      <c r="BT10001" s="37"/>
      <c r="BU10001" s="37"/>
      <c r="BV10001" s="37"/>
      <c r="BW10001" s="37"/>
      <c r="BX10001" s="37"/>
      <c r="BY10001" s="37"/>
      <c r="BZ10001" s="37"/>
      <c r="CA10001" s="37"/>
      <c r="CB10001" s="38"/>
      <c r="CC10001" s="39"/>
      <c r="CD10001" s="37"/>
      <c r="CE10001" s="37"/>
      <c r="CF10001" s="37"/>
      <c r="CG10001" s="37"/>
      <c r="CH10001" s="37"/>
      <c r="CI10001" s="37"/>
      <c r="CJ10001" s="37"/>
      <c r="CK10001" s="37"/>
      <c r="CL10001" s="37"/>
      <c r="CM10001" s="37"/>
      <c r="CN10001" s="37"/>
      <c r="CO10001" s="37"/>
      <c r="CP10001" s="37"/>
      <c r="CQ10001" s="37"/>
      <c r="CR10001" s="37"/>
      <c r="CS10001" s="37"/>
      <c r="CT10001" s="37"/>
      <c r="CU10001" s="37"/>
      <c r="CV10001" s="37"/>
      <c r="CW10001" s="37"/>
      <c r="CX10001" s="37"/>
      <c r="CY10001" s="37"/>
      <c r="CZ10001" s="37"/>
      <c r="DA10001" s="37"/>
      <c r="DB10001" s="37"/>
      <c r="DC10001" s="37"/>
      <c r="DD10001" s="37"/>
      <c r="DE10001" s="37"/>
      <c r="DF10001" s="37"/>
    </row>
    <row r="10002" spans="69:110" x14ac:dyDescent="0.3">
      <c r="BS10002" s="37"/>
      <c r="BT10002" s="37"/>
      <c r="BU10002" s="37"/>
      <c r="BV10002" s="37"/>
      <c r="BW10002" s="37"/>
      <c r="BX10002" s="37"/>
      <c r="BY10002" s="37"/>
      <c r="BZ10002" s="37"/>
      <c r="CA10002" s="37"/>
      <c r="CB10002" s="38"/>
      <c r="CC10002" s="39"/>
      <c r="CD10002" s="37"/>
      <c r="CE10002" s="37"/>
      <c r="CF10002" s="37"/>
      <c r="CG10002" s="37"/>
      <c r="CH10002" s="37"/>
      <c r="CI10002" s="37"/>
      <c r="CJ10002" s="37"/>
      <c r="CK10002" s="37"/>
      <c r="CL10002" s="37"/>
      <c r="CM10002" s="37"/>
      <c r="CN10002" s="37"/>
      <c r="CO10002" s="37"/>
      <c r="CP10002" s="37"/>
      <c r="CQ10002" s="37"/>
      <c r="CR10002" s="37"/>
      <c r="CS10002" s="37"/>
      <c r="CT10002" s="37"/>
      <c r="CU10002" s="37"/>
      <c r="CV10002" s="37"/>
      <c r="CW10002" s="37"/>
      <c r="CX10002" s="37"/>
      <c r="CY10002" s="37"/>
      <c r="CZ10002" s="37"/>
      <c r="DA10002" s="37"/>
      <c r="DB10002" s="37"/>
      <c r="DC10002" s="37"/>
      <c r="DD10002" s="37"/>
      <c r="DE10002" s="37"/>
      <c r="DF10002" s="37"/>
    </row>
    <row r="10003" spans="69:110" x14ac:dyDescent="0.3">
      <c r="BS10003" s="37"/>
      <c r="BT10003" s="37"/>
      <c r="BU10003" s="37"/>
      <c r="BV10003" s="37"/>
      <c r="BW10003" s="37"/>
      <c r="BX10003" s="37"/>
      <c r="BY10003" s="37"/>
      <c r="BZ10003" s="37"/>
      <c r="CA10003" s="37"/>
      <c r="CB10003" s="38"/>
      <c r="CC10003" s="39"/>
      <c r="CD10003" s="37"/>
      <c r="CE10003" s="37"/>
      <c r="CF10003" s="37"/>
      <c r="CG10003" s="37"/>
      <c r="CH10003" s="37"/>
      <c r="CI10003" s="37"/>
      <c r="CJ10003" s="37"/>
      <c r="CK10003" s="37"/>
      <c r="CL10003" s="37"/>
      <c r="CM10003" s="37"/>
      <c r="CN10003" s="37"/>
      <c r="CO10003" s="37"/>
      <c r="CP10003" s="37"/>
      <c r="CQ10003" s="37"/>
      <c r="CR10003" s="37"/>
      <c r="CS10003" s="37"/>
      <c r="CT10003" s="37"/>
      <c r="CU10003" s="37"/>
      <c r="CV10003" s="37"/>
      <c r="CW10003" s="37"/>
      <c r="CX10003" s="37"/>
      <c r="CY10003" s="37"/>
      <c r="CZ10003" s="37"/>
      <c r="DA10003" s="37"/>
      <c r="DB10003" s="37"/>
      <c r="DC10003" s="37"/>
      <c r="DD10003" s="37"/>
      <c r="DE10003" s="37"/>
      <c r="DF10003" s="37"/>
    </row>
    <row r="10004" spans="69:110" x14ac:dyDescent="0.3">
      <c r="BS10004" s="37"/>
      <c r="BT10004" s="37"/>
      <c r="BU10004" s="37"/>
      <c r="BV10004" s="37"/>
      <c r="BW10004" s="37"/>
      <c r="BX10004" s="37"/>
      <c r="BY10004" s="37"/>
      <c r="BZ10004" s="37"/>
      <c r="CA10004" s="37"/>
      <c r="CB10004" s="38"/>
      <c r="CC10004" s="39"/>
      <c r="CD10004" s="37"/>
      <c r="CE10004" s="37"/>
      <c r="CF10004" s="37"/>
      <c r="CG10004" s="37"/>
      <c r="CH10004" s="37"/>
      <c r="CI10004" s="37"/>
      <c r="CJ10004" s="37"/>
      <c r="CK10004" s="37"/>
      <c r="CL10004" s="37"/>
      <c r="CM10004" s="37"/>
      <c r="CN10004" s="37"/>
      <c r="CO10004" s="37"/>
      <c r="CP10004" s="37"/>
      <c r="CQ10004" s="37"/>
      <c r="CR10004" s="37"/>
      <c r="CS10004" s="37"/>
      <c r="CT10004" s="37"/>
      <c r="CU10004" s="37"/>
      <c r="CV10004" s="37"/>
      <c r="CW10004" s="37"/>
      <c r="CX10004" s="37"/>
      <c r="CY10004" s="37"/>
      <c r="CZ10004" s="37"/>
      <c r="DA10004" s="37"/>
      <c r="DB10004" s="37"/>
      <c r="DC10004" s="37"/>
      <c r="DD10004" s="37"/>
      <c r="DE10004" s="37"/>
      <c r="DF10004" s="37"/>
    </row>
    <row r="10005" spans="69:110" x14ac:dyDescent="0.3">
      <c r="BS10005" s="37"/>
      <c r="BT10005" s="37"/>
      <c r="BU10005" s="37"/>
      <c r="BV10005" s="37"/>
      <c r="BW10005" s="37"/>
      <c r="BX10005" s="37"/>
      <c r="BY10005" s="37"/>
      <c r="BZ10005" s="37"/>
      <c r="CA10005" s="37"/>
      <c r="CB10005" s="38"/>
      <c r="CC10005" s="39"/>
      <c r="CD10005" s="37"/>
      <c r="CE10005" s="37"/>
      <c r="CF10005" s="37"/>
      <c r="CG10005" s="37"/>
      <c r="CH10005" s="37"/>
      <c r="CI10005" s="37"/>
      <c r="CJ10005" s="37"/>
      <c r="CK10005" s="37"/>
      <c r="CL10005" s="37"/>
      <c r="CM10005" s="37"/>
      <c r="CN10005" s="37"/>
      <c r="CO10005" s="37"/>
      <c r="CP10005" s="37"/>
      <c r="CQ10005" s="37"/>
      <c r="CR10005" s="37"/>
      <c r="CS10005" s="37"/>
      <c r="CT10005" s="37"/>
      <c r="CU10005" s="37"/>
      <c r="CV10005" s="37"/>
      <c r="CW10005" s="37"/>
      <c r="CX10005" s="37"/>
      <c r="CY10005" s="37"/>
      <c r="CZ10005" s="37"/>
      <c r="DA10005" s="37"/>
      <c r="DB10005" s="37"/>
      <c r="DC10005" s="37"/>
      <c r="DD10005" s="37"/>
      <c r="DE10005" s="37"/>
      <c r="DF10005" s="37"/>
    </row>
    <row r="10006" spans="69:110" x14ac:dyDescent="0.3">
      <c r="BS10006" s="37"/>
      <c r="BT10006" s="37"/>
      <c r="BU10006" s="37"/>
      <c r="BV10006" s="37"/>
      <c r="BW10006" s="37"/>
      <c r="BX10006" s="37"/>
      <c r="BY10006" s="37"/>
      <c r="BZ10006" s="37"/>
      <c r="CA10006" s="37"/>
      <c r="CB10006" s="38"/>
      <c r="CC10006" s="39"/>
      <c r="CD10006" s="37"/>
      <c r="CE10006" s="37"/>
      <c r="CF10006" s="37"/>
      <c r="CG10006" s="37"/>
      <c r="CH10006" s="37">
        <v>1</v>
      </c>
      <c r="CI10006" s="37"/>
      <c r="CJ10006" s="37"/>
      <c r="CK10006" s="37"/>
      <c r="CL10006" s="37"/>
      <c r="CM10006" s="37"/>
      <c r="CN10006" s="37"/>
      <c r="CO10006" s="37"/>
      <c r="CP10006" s="37"/>
      <c r="CQ10006" s="37"/>
      <c r="CR10006" s="37"/>
      <c r="CS10006" s="37"/>
      <c r="CT10006" s="37"/>
      <c r="CU10006" s="37"/>
      <c r="CV10006" s="37"/>
      <c r="CW10006" s="37"/>
      <c r="CX10006" s="37"/>
      <c r="CY10006" s="37"/>
      <c r="CZ10006" s="37"/>
      <c r="DA10006" s="37"/>
      <c r="DB10006" s="37"/>
      <c r="DC10006" s="37"/>
      <c r="DD10006" s="37"/>
      <c r="DE10006" s="37"/>
      <c r="DF10006" s="37"/>
    </row>
    <row r="10007" spans="69:110" x14ac:dyDescent="0.3">
      <c r="BQ10007" s="40">
        <f>IF(CE10007&lt;0,1,0)</f>
        <v>0</v>
      </c>
      <c r="BS10007" s="32" t="str">
        <f>IF(Kiadasi_kiseroiv!$K$2=BT10007,BV10007,"")</f>
        <v/>
      </c>
      <c r="BT10007" s="34" t="str">
        <f>IF(AND($BT$4=CI10007,BU10007&lt;&gt;""),CC10007,"")</f>
        <v/>
      </c>
      <c r="BU10007" s="32" t="str">
        <f t="shared" ref="BU10007:BU10070" si="1138">IF(AND($BU$1=CI10007,OR(ISERROR(VLOOKUP(CG10007,Kisiv,2,FALSE))=FALSE,CE10007&lt;0)),CB10007,"")</f>
        <v/>
      </c>
      <c r="BV10007" s="32" t="str">
        <f t="shared" ref="BV10007" si="1139">IF(BU10007&lt;&gt;"",RANK(BU10007,$BU$7:$BU$33000,1),"")</f>
        <v/>
      </c>
      <c r="BW10007" s="32" t="str">
        <f t="shared" ref="BW10007" si="1140">IF(CC10007&lt;min,$BW$2,IF(CC10007&lt;=max,CG10007,""))</f>
        <v/>
      </c>
      <c r="BX10007" s="32" t="str">
        <f t="shared" ref="BX10007:BX10070" si="1141">IF(AND(OR($BX$1=0,$BX$1=CG10007),OR($BX$2=0,IF(ISERROR(SEARCH($BX$2,CJ10007&amp;CK10007&amp;CL10007,1)),FALSE,TRUE))),CB10007,"")</f>
        <v/>
      </c>
      <c r="BY10007" s="32" t="str">
        <f t="shared" ref="BY10007:BY10070" si="1142">IF(AND(BX10007&lt;&gt;"",CC10007&lt;&gt;$CD$2),RANK(BX10007,$BX$7:$BX$33000,1),"")</f>
        <v/>
      </c>
      <c r="BZ10007" s="32" t="str">
        <f t="shared" ref="BZ10007" si="1143">IF(AND(CC10007&lt;$BZ$2,CI10007=$BZ$4),$BZ$5,IF(AND(CC10007&lt;=$BZ$3,CI10007=$BZ$4),CB10007,""))</f>
        <v/>
      </c>
      <c r="CA10007" s="32" t="str">
        <f t="shared" ref="CA10007" si="1144">IF(AND(BZ10007&lt;&gt;"",BZ10007&lt;&gt;$BZ$5),RANK(BZ10007,$BZ$7:$BZ$33000,1),"")</f>
        <v/>
      </c>
      <c r="CB10007" s="33">
        <f>IF(COUNTIF($CD$7:CD10007,CD10007)=1,CD10007,CD10007+COUNTIF($CD$6:CD10006,CD10007))</f>
        <v>59147</v>
      </c>
      <c r="CC10007" s="34">
        <f t="shared" ref="CC10007:CC10070" si="1145">IF(INDEX(ab,CH10007,1)&lt;&gt;1,INDEX(ab,CH10007,1),$CD$2)</f>
        <v>55153</v>
      </c>
      <c r="CD10007" s="32">
        <f t="shared" ref="CD10007:CD10070" si="1146">IF(CC10007&lt;&gt;$CD$2,RANK(CC10007,$CC$7:$CC$33000,1),$CD$2)</f>
        <v>55153</v>
      </c>
      <c r="CE10007" s="32">
        <f t="shared" ref="CE10007:CE10070" si="1147">INDEX(ab,CH10007,6)</f>
        <v>0</v>
      </c>
      <c r="CF10007" s="32">
        <f t="shared" ref="CF10007:CF10070" si="1148">INDEX(ab,CH10007,8)</f>
        <v>0</v>
      </c>
      <c r="CG10007" s="32" t="str">
        <f t="shared" ref="CG10007:CG10070" si="1149">INDEX(ab,CH10007,7)&amp;INDEX(ab,CH10007,9)</f>
        <v/>
      </c>
      <c r="CH10007" s="32">
        <v>2</v>
      </c>
      <c r="CI10007" s="32" t="s">
        <v>7</v>
      </c>
      <c r="CJ10007" s="32" t="str">
        <f t="shared" ref="CJ10007:CJ10070" si="1150">IF(INDEX(ab,CH10007,5)&lt;&gt;0,INDEX(ab,CH10007,5),"")</f>
        <v/>
      </c>
      <c r="CK10007" s="32" t="str">
        <f>IF(INDEX(ab,CH10007,10)&lt;&gt;0,INDEX(ab,CH10007,10),"")</f>
        <v/>
      </c>
      <c r="CL10007" s="32" t="str">
        <f t="shared" ref="CL10007:CL10070" si="1151">IF(INDEX(ab,CH10007,11)&lt;&gt;0,INDEX(ab,CH10007,11),"")</f>
        <v/>
      </c>
      <c r="CM10007" s="32" t="str">
        <f t="shared" ref="CM10007:CM10070" si="1152">IF(INDEX(ab,CH10007,4)&lt;&gt;0,INDEX(ab,CH10007,4),"")</f>
        <v/>
      </c>
      <c r="CN10007" s="32" t="str">
        <f t="shared" ref="CN10007:CN10070" si="1153">IF(INDEX(ab,CH10007,3)&lt;&gt;0,INDEX(ab,CH10007,3),"")</f>
        <v/>
      </c>
    </row>
    <row r="10008" spans="69:110" x14ac:dyDescent="0.3">
      <c r="BQ10008" s="40">
        <f t="shared" ref="BQ10008:BQ10016" si="1154">IF(CE10008&lt;0,1,0)</f>
        <v>0</v>
      </c>
      <c r="BS10008" s="32" t="str">
        <f>IF(Kiadasi_kiseroiv!$K$2=BT10008,BV10008,"")</f>
        <v/>
      </c>
      <c r="BT10008" s="34" t="str">
        <f t="shared" ref="BT10008:BT10071" si="1155">IF(AND($BT$4=CI10008,BU10008&lt;&gt;""),CC10008,"")</f>
        <v/>
      </c>
      <c r="BU10008" s="32" t="str">
        <f t="shared" si="1138"/>
        <v/>
      </c>
      <c r="BV10008" s="32" t="str">
        <f t="shared" ref="BV10008:BV10071" si="1156">IF(BU10008&lt;&gt;"",RANK(BU10008,$BU$7:$BU$33000,1),"")</f>
        <v/>
      </c>
      <c r="BW10008" s="32" t="str">
        <f t="shared" ref="BW10008:BW10071" si="1157">IF(CC10008&lt;min,$BW$2,IF(CC10008&lt;=max,CG10008,""))</f>
        <v/>
      </c>
      <c r="BX10008" s="32" t="str">
        <f t="shared" si="1141"/>
        <v/>
      </c>
      <c r="BY10008" s="32" t="str">
        <f t="shared" si="1142"/>
        <v/>
      </c>
      <c r="BZ10008" s="32" t="str">
        <f t="shared" ref="BZ10008:BZ10071" si="1158">IF(AND(CC10008&lt;$BZ$2,CI10008=$BZ$4),$BZ$5,IF(AND(CC10008&lt;=$BZ$3,CI10008=$BZ$4),CB10008,""))</f>
        <v/>
      </c>
      <c r="CA10008" s="32" t="str">
        <f t="shared" ref="CA10008:CA10071" si="1159">IF(AND(BZ10008&lt;&gt;"",BZ10008&lt;&gt;$BZ$5),RANK(BZ10008,$BZ$7:$BZ$33000,1),"")</f>
        <v/>
      </c>
      <c r="CB10008" s="33">
        <f>IF(COUNTIF($CD$7:CD10008,CD10008)=1,CD10008,CD10008+COUNTIF($CD$6:CD10007,CD10008))</f>
        <v>59148</v>
      </c>
      <c r="CC10008" s="34">
        <f t="shared" si="1145"/>
        <v>55153</v>
      </c>
      <c r="CD10008" s="32">
        <f t="shared" si="1146"/>
        <v>55153</v>
      </c>
      <c r="CE10008" s="32">
        <f t="shared" si="1147"/>
        <v>0</v>
      </c>
      <c r="CF10008" s="32">
        <f t="shared" si="1148"/>
        <v>0</v>
      </c>
      <c r="CG10008" s="32" t="str">
        <f t="shared" si="1149"/>
        <v/>
      </c>
      <c r="CH10008" s="32">
        <v>3</v>
      </c>
      <c r="CI10008" s="32" t="s">
        <v>7</v>
      </c>
      <c r="CJ10008" s="32" t="str">
        <f t="shared" si="1150"/>
        <v/>
      </c>
      <c r="CK10008" s="32" t="str">
        <f t="shared" ref="CK10008:CK10070" si="1160">IF(INDEX(ab,CH10008,10)&lt;&gt;0,INDEX(ab,CH10008,10),"")</f>
        <v/>
      </c>
      <c r="CL10008" s="32" t="str">
        <f t="shared" si="1151"/>
        <v/>
      </c>
      <c r="CM10008" s="32" t="str">
        <f t="shared" si="1152"/>
        <v/>
      </c>
      <c r="CN10008" s="32" t="str">
        <f t="shared" si="1153"/>
        <v/>
      </c>
    </row>
    <row r="10009" spans="69:110" x14ac:dyDescent="0.3">
      <c r="BQ10009" s="40">
        <f t="shared" si="1154"/>
        <v>0</v>
      </c>
      <c r="BS10009" s="32" t="str">
        <f>IF(Kiadasi_kiseroiv!$K$2=BT10009,BV10009,"")</f>
        <v/>
      </c>
      <c r="BT10009" s="34" t="str">
        <f t="shared" si="1155"/>
        <v/>
      </c>
      <c r="BU10009" s="32" t="str">
        <f t="shared" si="1138"/>
        <v/>
      </c>
      <c r="BV10009" s="32" t="str">
        <f t="shared" si="1156"/>
        <v/>
      </c>
      <c r="BW10009" s="32" t="str">
        <f t="shared" si="1157"/>
        <v/>
      </c>
      <c r="BX10009" s="32" t="str">
        <f t="shared" si="1141"/>
        <v/>
      </c>
      <c r="BY10009" s="32" t="str">
        <f t="shared" si="1142"/>
        <v/>
      </c>
      <c r="BZ10009" s="32" t="str">
        <f t="shared" si="1158"/>
        <v/>
      </c>
      <c r="CA10009" s="32" t="str">
        <f t="shared" si="1159"/>
        <v/>
      </c>
      <c r="CB10009" s="33">
        <f>IF(COUNTIF($CD$7:CD10009,CD10009)=1,CD10009,CD10009+COUNTIF($CD$6:CD10008,CD10009))</f>
        <v>59149</v>
      </c>
      <c r="CC10009" s="34">
        <f t="shared" si="1145"/>
        <v>55153</v>
      </c>
      <c r="CD10009" s="32">
        <f t="shared" si="1146"/>
        <v>55153</v>
      </c>
      <c r="CE10009" s="32">
        <f t="shared" si="1147"/>
        <v>0</v>
      </c>
      <c r="CF10009" s="32">
        <f t="shared" si="1148"/>
        <v>0</v>
      </c>
      <c r="CG10009" s="32" t="str">
        <f t="shared" si="1149"/>
        <v/>
      </c>
      <c r="CH10009" s="32">
        <v>4</v>
      </c>
      <c r="CI10009" s="32" t="s">
        <v>7</v>
      </c>
      <c r="CJ10009" s="32" t="str">
        <f t="shared" si="1150"/>
        <v/>
      </c>
      <c r="CK10009" s="32" t="str">
        <f t="shared" si="1160"/>
        <v/>
      </c>
      <c r="CL10009" s="32" t="str">
        <f t="shared" si="1151"/>
        <v/>
      </c>
      <c r="CM10009" s="32" t="str">
        <f t="shared" si="1152"/>
        <v/>
      </c>
      <c r="CN10009" s="32" t="str">
        <f t="shared" si="1153"/>
        <v/>
      </c>
    </row>
    <row r="10010" spans="69:110" x14ac:dyDescent="0.3">
      <c r="BQ10010" s="40">
        <f t="shared" si="1154"/>
        <v>0</v>
      </c>
      <c r="BS10010" s="32" t="str">
        <f>IF(Kiadasi_kiseroiv!$K$2=BT10010,BV10010,"")</f>
        <v/>
      </c>
      <c r="BT10010" s="34" t="str">
        <f t="shared" si="1155"/>
        <v/>
      </c>
      <c r="BU10010" s="32" t="str">
        <f t="shared" si="1138"/>
        <v/>
      </c>
      <c r="BV10010" s="32" t="str">
        <f t="shared" si="1156"/>
        <v/>
      </c>
      <c r="BW10010" s="32" t="str">
        <f t="shared" si="1157"/>
        <v/>
      </c>
      <c r="BX10010" s="32" t="str">
        <f t="shared" si="1141"/>
        <v/>
      </c>
      <c r="BY10010" s="32" t="str">
        <f t="shared" si="1142"/>
        <v/>
      </c>
      <c r="BZ10010" s="32" t="str">
        <f t="shared" si="1158"/>
        <v/>
      </c>
      <c r="CA10010" s="32" t="str">
        <f t="shared" si="1159"/>
        <v/>
      </c>
      <c r="CB10010" s="33">
        <f>IF(COUNTIF($CD$7:CD10010,CD10010)=1,CD10010,CD10010+COUNTIF($CD$6:CD10009,CD10010))</f>
        <v>59150</v>
      </c>
      <c r="CC10010" s="34">
        <f t="shared" si="1145"/>
        <v>55153</v>
      </c>
      <c r="CD10010" s="32">
        <f t="shared" si="1146"/>
        <v>55153</v>
      </c>
      <c r="CE10010" s="32">
        <f t="shared" si="1147"/>
        <v>0</v>
      </c>
      <c r="CF10010" s="32">
        <f t="shared" si="1148"/>
        <v>0</v>
      </c>
      <c r="CG10010" s="32" t="str">
        <f t="shared" si="1149"/>
        <v/>
      </c>
      <c r="CH10010" s="32">
        <v>5</v>
      </c>
      <c r="CI10010" s="32" t="s">
        <v>7</v>
      </c>
      <c r="CJ10010" s="32" t="str">
        <f t="shared" si="1150"/>
        <v/>
      </c>
      <c r="CK10010" s="32" t="str">
        <f t="shared" si="1160"/>
        <v/>
      </c>
      <c r="CL10010" s="32" t="str">
        <f t="shared" si="1151"/>
        <v/>
      </c>
      <c r="CM10010" s="32" t="str">
        <f t="shared" si="1152"/>
        <v/>
      </c>
      <c r="CN10010" s="32" t="str">
        <f t="shared" si="1153"/>
        <v/>
      </c>
    </row>
    <row r="10011" spans="69:110" x14ac:dyDescent="0.3">
      <c r="BQ10011" s="40">
        <f t="shared" si="1154"/>
        <v>0</v>
      </c>
      <c r="BS10011" s="32" t="str">
        <f>IF(Kiadasi_kiseroiv!$K$2=BT10011,BV10011,"")</f>
        <v/>
      </c>
      <c r="BT10011" s="34" t="str">
        <f t="shared" si="1155"/>
        <v/>
      </c>
      <c r="BU10011" s="32" t="str">
        <f t="shared" si="1138"/>
        <v/>
      </c>
      <c r="BV10011" s="32" t="str">
        <f t="shared" si="1156"/>
        <v/>
      </c>
      <c r="BW10011" s="32" t="str">
        <f t="shared" si="1157"/>
        <v/>
      </c>
      <c r="BX10011" s="32" t="str">
        <f t="shared" si="1141"/>
        <v/>
      </c>
      <c r="BY10011" s="32" t="str">
        <f t="shared" si="1142"/>
        <v/>
      </c>
      <c r="BZ10011" s="32" t="str">
        <f t="shared" si="1158"/>
        <v/>
      </c>
      <c r="CA10011" s="32" t="str">
        <f t="shared" si="1159"/>
        <v/>
      </c>
      <c r="CB10011" s="33">
        <f>IF(COUNTIF($CD$7:CD10011,CD10011)=1,CD10011,CD10011+COUNTIF($CD$6:CD10010,CD10011))</f>
        <v>59151</v>
      </c>
      <c r="CC10011" s="34">
        <f t="shared" si="1145"/>
        <v>55153</v>
      </c>
      <c r="CD10011" s="32">
        <f t="shared" si="1146"/>
        <v>55153</v>
      </c>
      <c r="CE10011" s="32">
        <f t="shared" si="1147"/>
        <v>0</v>
      </c>
      <c r="CF10011" s="32">
        <f t="shared" si="1148"/>
        <v>0</v>
      </c>
      <c r="CG10011" s="32" t="str">
        <f t="shared" si="1149"/>
        <v/>
      </c>
      <c r="CH10011" s="32">
        <v>6</v>
      </c>
      <c r="CI10011" s="32" t="s">
        <v>7</v>
      </c>
      <c r="CJ10011" s="32" t="str">
        <f t="shared" si="1150"/>
        <v/>
      </c>
      <c r="CK10011" s="32" t="str">
        <f t="shared" si="1160"/>
        <v/>
      </c>
      <c r="CL10011" s="32" t="str">
        <f t="shared" si="1151"/>
        <v/>
      </c>
      <c r="CM10011" s="32" t="str">
        <f t="shared" si="1152"/>
        <v/>
      </c>
      <c r="CN10011" s="32" t="str">
        <f t="shared" si="1153"/>
        <v/>
      </c>
    </row>
    <row r="10012" spans="69:110" x14ac:dyDescent="0.3">
      <c r="BQ10012" s="40">
        <f t="shared" si="1154"/>
        <v>0</v>
      </c>
      <c r="BS10012" s="32" t="str">
        <f>IF(Kiadasi_kiseroiv!$K$2=BT10012,BV10012,"")</f>
        <v/>
      </c>
      <c r="BT10012" s="34" t="str">
        <f t="shared" si="1155"/>
        <v/>
      </c>
      <c r="BU10012" s="32" t="str">
        <f t="shared" si="1138"/>
        <v/>
      </c>
      <c r="BV10012" s="32" t="str">
        <f t="shared" si="1156"/>
        <v/>
      </c>
      <c r="BW10012" s="32" t="str">
        <f t="shared" si="1157"/>
        <v/>
      </c>
      <c r="BX10012" s="32" t="str">
        <f t="shared" si="1141"/>
        <v/>
      </c>
      <c r="BY10012" s="32" t="str">
        <f t="shared" si="1142"/>
        <v/>
      </c>
      <c r="BZ10012" s="32" t="str">
        <f t="shared" si="1158"/>
        <v/>
      </c>
      <c r="CA10012" s="32" t="str">
        <f t="shared" si="1159"/>
        <v/>
      </c>
      <c r="CB10012" s="33">
        <f>IF(COUNTIF($CD$7:CD10012,CD10012)=1,CD10012,CD10012+COUNTIF($CD$6:CD10011,CD10012))</f>
        <v>59152</v>
      </c>
      <c r="CC10012" s="34">
        <f t="shared" si="1145"/>
        <v>55153</v>
      </c>
      <c r="CD10012" s="32">
        <f t="shared" si="1146"/>
        <v>55153</v>
      </c>
      <c r="CE10012" s="32">
        <f t="shared" si="1147"/>
        <v>0</v>
      </c>
      <c r="CF10012" s="32">
        <f t="shared" si="1148"/>
        <v>0</v>
      </c>
      <c r="CG10012" s="32" t="str">
        <f t="shared" si="1149"/>
        <v/>
      </c>
      <c r="CH10012" s="32">
        <v>7</v>
      </c>
      <c r="CI10012" s="32" t="s">
        <v>7</v>
      </c>
      <c r="CJ10012" s="32" t="str">
        <f t="shared" si="1150"/>
        <v/>
      </c>
      <c r="CK10012" s="32" t="str">
        <f t="shared" si="1160"/>
        <v/>
      </c>
      <c r="CL10012" s="32" t="str">
        <f t="shared" si="1151"/>
        <v/>
      </c>
      <c r="CM10012" s="32" t="str">
        <f t="shared" si="1152"/>
        <v/>
      </c>
      <c r="CN10012" s="32" t="str">
        <f t="shared" si="1153"/>
        <v/>
      </c>
    </row>
    <row r="10013" spans="69:110" x14ac:dyDescent="0.3">
      <c r="BQ10013" s="40">
        <f t="shared" si="1154"/>
        <v>0</v>
      </c>
      <c r="BS10013" s="32" t="str">
        <f>IF(Kiadasi_kiseroiv!$K$2=BT10013,BV10013,"")</f>
        <v/>
      </c>
      <c r="BT10013" s="34" t="str">
        <f t="shared" si="1155"/>
        <v/>
      </c>
      <c r="BU10013" s="32" t="str">
        <f t="shared" si="1138"/>
        <v/>
      </c>
      <c r="BV10013" s="32" t="str">
        <f t="shared" si="1156"/>
        <v/>
      </c>
      <c r="BW10013" s="32" t="str">
        <f t="shared" si="1157"/>
        <v/>
      </c>
      <c r="BX10013" s="32" t="str">
        <f t="shared" si="1141"/>
        <v/>
      </c>
      <c r="BY10013" s="32" t="str">
        <f t="shared" si="1142"/>
        <v/>
      </c>
      <c r="BZ10013" s="32" t="str">
        <f t="shared" si="1158"/>
        <v/>
      </c>
      <c r="CA10013" s="32" t="str">
        <f t="shared" si="1159"/>
        <v/>
      </c>
      <c r="CB10013" s="33">
        <f>IF(COUNTIF($CD$7:CD10013,CD10013)=1,CD10013,CD10013+COUNTIF($CD$6:CD10012,CD10013))</f>
        <v>59153</v>
      </c>
      <c r="CC10013" s="34">
        <f t="shared" si="1145"/>
        <v>55153</v>
      </c>
      <c r="CD10013" s="32">
        <f t="shared" si="1146"/>
        <v>55153</v>
      </c>
      <c r="CE10013" s="32">
        <f t="shared" si="1147"/>
        <v>0</v>
      </c>
      <c r="CF10013" s="32">
        <f t="shared" si="1148"/>
        <v>0</v>
      </c>
      <c r="CG10013" s="32" t="str">
        <f t="shared" si="1149"/>
        <v/>
      </c>
      <c r="CH10013" s="32">
        <v>8</v>
      </c>
      <c r="CI10013" s="32" t="s">
        <v>7</v>
      </c>
      <c r="CJ10013" s="32" t="str">
        <f t="shared" si="1150"/>
        <v/>
      </c>
      <c r="CK10013" s="32" t="str">
        <f t="shared" si="1160"/>
        <v/>
      </c>
      <c r="CL10013" s="32" t="str">
        <f t="shared" si="1151"/>
        <v/>
      </c>
      <c r="CM10013" s="32" t="str">
        <f t="shared" si="1152"/>
        <v/>
      </c>
      <c r="CN10013" s="32" t="str">
        <f t="shared" si="1153"/>
        <v/>
      </c>
    </row>
    <row r="10014" spans="69:110" x14ac:dyDescent="0.3">
      <c r="BQ10014" s="40">
        <f t="shared" si="1154"/>
        <v>0</v>
      </c>
      <c r="BS10014" s="32" t="str">
        <f>IF(Kiadasi_kiseroiv!$K$2=BT10014,BV10014,"")</f>
        <v/>
      </c>
      <c r="BT10014" s="34" t="str">
        <f t="shared" si="1155"/>
        <v/>
      </c>
      <c r="BU10014" s="32" t="str">
        <f t="shared" si="1138"/>
        <v/>
      </c>
      <c r="BV10014" s="32" t="str">
        <f t="shared" si="1156"/>
        <v/>
      </c>
      <c r="BW10014" s="32" t="str">
        <f t="shared" si="1157"/>
        <v/>
      </c>
      <c r="BX10014" s="32" t="str">
        <f t="shared" si="1141"/>
        <v/>
      </c>
      <c r="BY10014" s="32" t="str">
        <f t="shared" si="1142"/>
        <v/>
      </c>
      <c r="BZ10014" s="32" t="str">
        <f t="shared" si="1158"/>
        <v/>
      </c>
      <c r="CA10014" s="32" t="str">
        <f t="shared" si="1159"/>
        <v/>
      </c>
      <c r="CB10014" s="33">
        <f>IF(COUNTIF($CD$7:CD10014,CD10014)=1,CD10014,CD10014+COUNTIF($CD$6:CD10013,CD10014))</f>
        <v>59154</v>
      </c>
      <c r="CC10014" s="34">
        <f t="shared" si="1145"/>
        <v>55153</v>
      </c>
      <c r="CD10014" s="32">
        <f t="shared" si="1146"/>
        <v>55153</v>
      </c>
      <c r="CE10014" s="32">
        <f t="shared" si="1147"/>
        <v>0</v>
      </c>
      <c r="CF10014" s="32">
        <f t="shared" si="1148"/>
        <v>0</v>
      </c>
      <c r="CG10014" s="32" t="str">
        <f t="shared" si="1149"/>
        <v/>
      </c>
      <c r="CH10014" s="32">
        <v>9</v>
      </c>
      <c r="CI10014" s="32" t="s">
        <v>7</v>
      </c>
      <c r="CJ10014" s="32" t="str">
        <f t="shared" si="1150"/>
        <v/>
      </c>
      <c r="CK10014" s="32" t="str">
        <f t="shared" si="1160"/>
        <v/>
      </c>
      <c r="CL10014" s="32" t="str">
        <f t="shared" si="1151"/>
        <v/>
      </c>
      <c r="CM10014" s="32" t="str">
        <f t="shared" si="1152"/>
        <v/>
      </c>
      <c r="CN10014" s="32" t="str">
        <f t="shared" si="1153"/>
        <v/>
      </c>
    </row>
    <row r="10015" spans="69:110" x14ac:dyDescent="0.3">
      <c r="BQ10015" s="40">
        <f t="shared" si="1154"/>
        <v>0</v>
      </c>
      <c r="BS10015" s="32" t="str">
        <f>IF(Kiadasi_kiseroiv!$K$2=BT10015,BV10015,"")</f>
        <v/>
      </c>
      <c r="BT10015" s="34" t="str">
        <f t="shared" si="1155"/>
        <v/>
      </c>
      <c r="BU10015" s="32" t="str">
        <f t="shared" si="1138"/>
        <v/>
      </c>
      <c r="BV10015" s="32" t="str">
        <f t="shared" si="1156"/>
        <v/>
      </c>
      <c r="BW10015" s="32" t="str">
        <f t="shared" si="1157"/>
        <v/>
      </c>
      <c r="BX10015" s="32" t="str">
        <f t="shared" si="1141"/>
        <v/>
      </c>
      <c r="BY10015" s="32" t="str">
        <f t="shared" si="1142"/>
        <v/>
      </c>
      <c r="BZ10015" s="32" t="str">
        <f t="shared" si="1158"/>
        <v/>
      </c>
      <c r="CA10015" s="32" t="str">
        <f t="shared" si="1159"/>
        <v/>
      </c>
      <c r="CB10015" s="33">
        <f>IF(COUNTIF($CD$7:CD10015,CD10015)=1,CD10015,CD10015+COUNTIF($CD$6:CD10014,CD10015))</f>
        <v>59155</v>
      </c>
      <c r="CC10015" s="34">
        <f t="shared" si="1145"/>
        <v>55153</v>
      </c>
      <c r="CD10015" s="32">
        <f t="shared" si="1146"/>
        <v>55153</v>
      </c>
      <c r="CE10015" s="32">
        <f t="shared" si="1147"/>
        <v>0</v>
      </c>
      <c r="CF10015" s="32">
        <f t="shared" si="1148"/>
        <v>0</v>
      </c>
      <c r="CG10015" s="32" t="str">
        <f t="shared" si="1149"/>
        <v/>
      </c>
      <c r="CH10015" s="32">
        <v>10</v>
      </c>
      <c r="CI10015" s="32" t="s">
        <v>7</v>
      </c>
      <c r="CJ10015" s="32" t="str">
        <f t="shared" si="1150"/>
        <v/>
      </c>
      <c r="CK10015" s="32" t="str">
        <f t="shared" si="1160"/>
        <v/>
      </c>
      <c r="CL10015" s="32" t="str">
        <f t="shared" si="1151"/>
        <v/>
      </c>
      <c r="CM10015" s="32" t="str">
        <f t="shared" si="1152"/>
        <v/>
      </c>
      <c r="CN10015" s="32" t="str">
        <f t="shared" si="1153"/>
        <v/>
      </c>
    </row>
    <row r="10016" spans="69:110" x14ac:dyDescent="0.3">
      <c r="BQ10016" s="40">
        <f t="shared" si="1154"/>
        <v>0</v>
      </c>
      <c r="BS10016" s="32" t="str">
        <f>IF(Kiadasi_kiseroiv!$K$2=BT10016,BV10016,"")</f>
        <v/>
      </c>
      <c r="BT10016" s="34" t="str">
        <f t="shared" si="1155"/>
        <v/>
      </c>
      <c r="BU10016" s="32" t="str">
        <f t="shared" si="1138"/>
        <v/>
      </c>
      <c r="BV10016" s="32" t="str">
        <f t="shared" si="1156"/>
        <v/>
      </c>
      <c r="BW10016" s="32" t="str">
        <f t="shared" si="1157"/>
        <v/>
      </c>
      <c r="BX10016" s="32" t="str">
        <f t="shared" si="1141"/>
        <v/>
      </c>
      <c r="BY10016" s="32" t="str">
        <f t="shared" si="1142"/>
        <v/>
      </c>
      <c r="BZ10016" s="32" t="str">
        <f t="shared" si="1158"/>
        <v/>
      </c>
      <c r="CA10016" s="32" t="str">
        <f t="shared" si="1159"/>
        <v/>
      </c>
      <c r="CB10016" s="33">
        <f>IF(COUNTIF($CD$7:CD10016,CD10016)=1,CD10016,CD10016+COUNTIF($CD$6:CD10015,CD10016))</f>
        <v>59156</v>
      </c>
      <c r="CC10016" s="34">
        <f t="shared" si="1145"/>
        <v>55153</v>
      </c>
      <c r="CD10016" s="32">
        <f t="shared" si="1146"/>
        <v>55153</v>
      </c>
      <c r="CE10016" s="32">
        <f t="shared" si="1147"/>
        <v>0</v>
      </c>
      <c r="CF10016" s="32">
        <f t="shared" si="1148"/>
        <v>0</v>
      </c>
      <c r="CG10016" s="32" t="str">
        <f t="shared" si="1149"/>
        <v/>
      </c>
      <c r="CH10016" s="32">
        <v>11</v>
      </c>
      <c r="CI10016" s="32" t="s">
        <v>7</v>
      </c>
      <c r="CJ10016" s="32" t="str">
        <f t="shared" si="1150"/>
        <v/>
      </c>
      <c r="CK10016" s="32" t="str">
        <f t="shared" si="1160"/>
        <v/>
      </c>
      <c r="CL10016" s="32" t="str">
        <f t="shared" si="1151"/>
        <v/>
      </c>
      <c r="CM10016" s="32" t="str">
        <f t="shared" si="1152"/>
        <v/>
      </c>
      <c r="CN10016" s="32" t="str">
        <f t="shared" si="1153"/>
        <v/>
      </c>
    </row>
    <row r="10017" spans="71:92" x14ac:dyDescent="0.3">
      <c r="BS10017" s="32" t="str">
        <f>IF(Kiadasi_kiseroiv!$K$2=BT10017,BV10017,"")</f>
        <v/>
      </c>
      <c r="BT10017" s="34" t="str">
        <f t="shared" si="1155"/>
        <v/>
      </c>
      <c r="BU10017" s="32" t="str">
        <f t="shared" si="1138"/>
        <v/>
      </c>
      <c r="BV10017" s="32" t="str">
        <f t="shared" si="1156"/>
        <v/>
      </c>
      <c r="BW10017" s="32" t="str">
        <f t="shared" si="1157"/>
        <v/>
      </c>
      <c r="BX10017" s="32" t="str">
        <f t="shared" si="1141"/>
        <v/>
      </c>
      <c r="BY10017" s="32" t="str">
        <f t="shared" si="1142"/>
        <v/>
      </c>
      <c r="BZ10017" s="32" t="str">
        <f t="shared" si="1158"/>
        <v/>
      </c>
      <c r="CA10017" s="32" t="str">
        <f t="shared" si="1159"/>
        <v/>
      </c>
      <c r="CB10017" s="33">
        <f>IF(COUNTIF($CD$7:CD10017,CD10017)=1,CD10017,CD10017+COUNTIF($CD$6:CD10016,CD10017))</f>
        <v>59157</v>
      </c>
      <c r="CC10017" s="34">
        <f t="shared" si="1145"/>
        <v>55153</v>
      </c>
      <c r="CD10017" s="32">
        <f t="shared" si="1146"/>
        <v>55153</v>
      </c>
      <c r="CE10017" s="32">
        <f t="shared" si="1147"/>
        <v>0</v>
      </c>
      <c r="CF10017" s="32">
        <f t="shared" si="1148"/>
        <v>0</v>
      </c>
      <c r="CG10017" s="32" t="str">
        <f t="shared" si="1149"/>
        <v/>
      </c>
      <c r="CH10017" s="32">
        <v>12</v>
      </c>
      <c r="CI10017" s="32" t="s">
        <v>7</v>
      </c>
      <c r="CJ10017" s="32" t="str">
        <f t="shared" si="1150"/>
        <v/>
      </c>
      <c r="CK10017" s="32" t="str">
        <f t="shared" si="1160"/>
        <v/>
      </c>
      <c r="CL10017" s="32" t="str">
        <f t="shared" si="1151"/>
        <v/>
      </c>
      <c r="CM10017" s="32" t="str">
        <f t="shared" si="1152"/>
        <v/>
      </c>
      <c r="CN10017" s="32" t="str">
        <f t="shared" si="1153"/>
        <v/>
      </c>
    </row>
    <row r="10018" spans="71:92" x14ac:dyDescent="0.3">
      <c r="BS10018" s="32" t="str">
        <f>IF(Kiadasi_kiseroiv!$K$2=BT10018,BV10018,"")</f>
        <v/>
      </c>
      <c r="BT10018" s="34" t="str">
        <f t="shared" si="1155"/>
        <v/>
      </c>
      <c r="BU10018" s="32" t="str">
        <f t="shared" si="1138"/>
        <v/>
      </c>
      <c r="BV10018" s="32" t="str">
        <f t="shared" si="1156"/>
        <v/>
      </c>
      <c r="BW10018" s="32" t="str">
        <f t="shared" si="1157"/>
        <v/>
      </c>
      <c r="BX10018" s="32" t="str">
        <f t="shared" si="1141"/>
        <v/>
      </c>
      <c r="BY10018" s="32" t="str">
        <f t="shared" si="1142"/>
        <v/>
      </c>
      <c r="BZ10018" s="32" t="str">
        <f t="shared" si="1158"/>
        <v/>
      </c>
      <c r="CA10018" s="32" t="str">
        <f t="shared" si="1159"/>
        <v/>
      </c>
      <c r="CB10018" s="33">
        <f>IF(COUNTIF($CD$7:CD10018,CD10018)=1,CD10018,CD10018+COUNTIF($CD$6:CD10017,CD10018))</f>
        <v>59158</v>
      </c>
      <c r="CC10018" s="34">
        <f t="shared" si="1145"/>
        <v>55153</v>
      </c>
      <c r="CD10018" s="32">
        <f t="shared" si="1146"/>
        <v>55153</v>
      </c>
      <c r="CE10018" s="32">
        <f t="shared" si="1147"/>
        <v>0</v>
      </c>
      <c r="CF10018" s="32">
        <f t="shared" si="1148"/>
        <v>0</v>
      </c>
      <c r="CG10018" s="32" t="str">
        <f t="shared" si="1149"/>
        <v/>
      </c>
      <c r="CH10018" s="32">
        <v>13</v>
      </c>
      <c r="CI10018" s="32" t="s">
        <v>7</v>
      </c>
      <c r="CJ10018" s="32" t="str">
        <f t="shared" si="1150"/>
        <v/>
      </c>
      <c r="CK10018" s="32" t="str">
        <f t="shared" si="1160"/>
        <v/>
      </c>
      <c r="CL10018" s="32" t="str">
        <f t="shared" si="1151"/>
        <v/>
      </c>
      <c r="CM10018" s="32" t="str">
        <f t="shared" si="1152"/>
        <v/>
      </c>
      <c r="CN10018" s="32" t="str">
        <f t="shared" si="1153"/>
        <v/>
      </c>
    </row>
    <row r="10019" spans="71:92" x14ac:dyDescent="0.3">
      <c r="BS10019" s="32" t="str">
        <f>IF(Kiadasi_kiseroiv!$K$2=BT10019,BV10019,"")</f>
        <v/>
      </c>
      <c r="BT10019" s="34" t="str">
        <f t="shared" si="1155"/>
        <v/>
      </c>
      <c r="BU10019" s="32" t="str">
        <f t="shared" si="1138"/>
        <v/>
      </c>
      <c r="BV10019" s="32" t="str">
        <f t="shared" si="1156"/>
        <v/>
      </c>
      <c r="BW10019" s="32" t="str">
        <f t="shared" si="1157"/>
        <v/>
      </c>
      <c r="BX10019" s="32" t="str">
        <f t="shared" si="1141"/>
        <v/>
      </c>
      <c r="BY10019" s="32" t="str">
        <f t="shared" si="1142"/>
        <v/>
      </c>
      <c r="BZ10019" s="32" t="str">
        <f t="shared" si="1158"/>
        <v/>
      </c>
      <c r="CA10019" s="32" t="str">
        <f t="shared" si="1159"/>
        <v/>
      </c>
      <c r="CB10019" s="33">
        <f>IF(COUNTIF($CD$7:CD10019,CD10019)=1,CD10019,CD10019+COUNTIF($CD$6:CD10018,CD10019))</f>
        <v>59159</v>
      </c>
      <c r="CC10019" s="34">
        <f t="shared" si="1145"/>
        <v>55153</v>
      </c>
      <c r="CD10019" s="32">
        <f t="shared" si="1146"/>
        <v>55153</v>
      </c>
      <c r="CE10019" s="32">
        <f t="shared" si="1147"/>
        <v>0</v>
      </c>
      <c r="CF10019" s="32">
        <f t="shared" si="1148"/>
        <v>0</v>
      </c>
      <c r="CG10019" s="32" t="str">
        <f t="shared" si="1149"/>
        <v/>
      </c>
      <c r="CH10019" s="32">
        <v>14</v>
      </c>
      <c r="CI10019" s="32" t="s">
        <v>7</v>
      </c>
      <c r="CJ10019" s="32" t="str">
        <f t="shared" si="1150"/>
        <v/>
      </c>
      <c r="CK10019" s="32" t="str">
        <f t="shared" si="1160"/>
        <v/>
      </c>
      <c r="CL10019" s="32" t="str">
        <f t="shared" si="1151"/>
        <v/>
      </c>
      <c r="CM10019" s="32" t="str">
        <f t="shared" si="1152"/>
        <v/>
      </c>
      <c r="CN10019" s="32" t="str">
        <f t="shared" si="1153"/>
        <v/>
      </c>
    </row>
    <row r="10020" spans="71:92" x14ac:dyDescent="0.3">
      <c r="BS10020" s="32" t="str">
        <f>IF(Kiadasi_kiseroiv!$K$2=BT10020,BV10020,"")</f>
        <v/>
      </c>
      <c r="BT10020" s="34" t="str">
        <f t="shared" si="1155"/>
        <v/>
      </c>
      <c r="BU10020" s="32" t="str">
        <f t="shared" si="1138"/>
        <v/>
      </c>
      <c r="BV10020" s="32" t="str">
        <f t="shared" si="1156"/>
        <v/>
      </c>
      <c r="BW10020" s="32" t="str">
        <f t="shared" si="1157"/>
        <v/>
      </c>
      <c r="BX10020" s="32" t="str">
        <f t="shared" si="1141"/>
        <v/>
      </c>
      <c r="BY10020" s="32" t="str">
        <f t="shared" si="1142"/>
        <v/>
      </c>
      <c r="BZ10020" s="32" t="str">
        <f t="shared" si="1158"/>
        <v/>
      </c>
      <c r="CA10020" s="32" t="str">
        <f t="shared" si="1159"/>
        <v/>
      </c>
      <c r="CB10020" s="33">
        <f>IF(COUNTIF($CD$7:CD10020,CD10020)=1,CD10020,CD10020+COUNTIF($CD$6:CD10019,CD10020))</f>
        <v>59160</v>
      </c>
      <c r="CC10020" s="34">
        <f t="shared" si="1145"/>
        <v>55153</v>
      </c>
      <c r="CD10020" s="32">
        <f t="shared" si="1146"/>
        <v>55153</v>
      </c>
      <c r="CE10020" s="32">
        <f t="shared" si="1147"/>
        <v>0</v>
      </c>
      <c r="CF10020" s="32">
        <f t="shared" si="1148"/>
        <v>0</v>
      </c>
      <c r="CG10020" s="32" t="str">
        <f t="shared" si="1149"/>
        <v/>
      </c>
      <c r="CH10020" s="32">
        <v>15</v>
      </c>
      <c r="CI10020" s="32" t="s">
        <v>7</v>
      </c>
      <c r="CJ10020" s="32" t="str">
        <f t="shared" si="1150"/>
        <v/>
      </c>
      <c r="CK10020" s="32" t="str">
        <f t="shared" si="1160"/>
        <v/>
      </c>
      <c r="CL10020" s="32" t="str">
        <f t="shared" si="1151"/>
        <v/>
      </c>
      <c r="CM10020" s="32" t="str">
        <f t="shared" si="1152"/>
        <v/>
      </c>
      <c r="CN10020" s="32" t="str">
        <f t="shared" si="1153"/>
        <v/>
      </c>
    </row>
    <row r="10021" spans="71:92" x14ac:dyDescent="0.3">
      <c r="BS10021" s="32" t="str">
        <f>IF(Kiadasi_kiseroiv!$K$2=BT10021,BV10021,"")</f>
        <v/>
      </c>
      <c r="BT10021" s="34" t="str">
        <f t="shared" si="1155"/>
        <v/>
      </c>
      <c r="BU10021" s="32" t="str">
        <f t="shared" si="1138"/>
        <v/>
      </c>
      <c r="BV10021" s="32" t="str">
        <f t="shared" si="1156"/>
        <v/>
      </c>
      <c r="BW10021" s="32" t="str">
        <f t="shared" si="1157"/>
        <v/>
      </c>
      <c r="BX10021" s="32" t="str">
        <f t="shared" si="1141"/>
        <v/>
      </c>
      <c r="BY10021" s="32" t="str">
        <f t="shared" si="1142"/>
        <v/>
      </c>
      <c r="BZ10021" s="32" t="str">
        <f t="shared" si="1158"/>
        <v/>
      </c>
      <c r="CA10021" s="32" t="str">
        <f t="shared" si="1159"/>
        <v/>
      </c>
      <c r="CB10021" s="33">
        <f>IF(COUNTIF($CD$7:CD10021,CD10021)=1,CD10021,CD10021+COUNTIF($CD$6:CD10020,CD10021))</f>
        <v>59161</v>
      </c>
      <c r="CC10021" s="34">
        <f t="shared" si="1145"/>
        <v>55153</v>
      </c>
      <c r="CD10021" s="32">
        <f t="shared" si="1146"/>
        <v>55153</v>
      </c>
      <c r="CE10021" s="32">
        <f t="shared" si="1147"/>
        <v>0</v>
      </c>
      <c r="CF10021" s="32">
        <f t="shared" si="1148"/>
        <v>0</v>
      </c>
      <c r="CG10021" s="32" t="str">
        <f t="shared" si="1149"/>
        <v/>
      </c>
      <c r="CH10021" s="32">
        <v>16</v>
      </c>
      <c r="CI10021" s="32" t="s">
        <v>7</v>
      </c>
      <c r="CJ10021" s="32" t="str">
        <f t="shared" si="1150"/>
        <v/>
      </c>
      <c r="CK10021" s="32" t="str">
        <f t="shared" si="1160"/>
        <v/>
      </c>
      <c r="CL10021" s="32" t="str">
        <f t="shared" si="1151"/>
        <v/>
      </c>
      <c r="CM10021" s="32" t="str">
        <f t="shared" si="1152"/>
        <v/>
      </c>
      <c r="CN10021" s="32" t="str">
        <f t="shared" si="1153"/>
        <v/>
      </c>
    </row>
    <row r="10022" spans="71:92" x14ac:dyDescent="0.3">
      <c r="BS10022" s="32" t="str">
        <f>IF(Kiadasi_kiseroiv!$K$2=BT10022,BV10022,"")</f>
        <v/>
      </c>
      <c r="BT10022" s="34" t="str">
        <f t="shared" si="1155"/>
        <v/>
      </c>
      <c r="BU10022" s="32" t="str">
        <f t="shared" si="1138"/>
        <v/>
      </c>
      <c r="BV10022" s="32" t="str">
        <f t="shared" si="1156"/>
        <v/>
      </c>
      <c r="BW10022" s="32" t="str">
        <f t="shared" si="1157"/>
        <v/>
      </c>
      <c r="BX10022" s="32" t="str">
        <f t="shared" si="1141"/>
        <v/>
      </c>
      <c r="BY10022" s="32" t="str">
        <f t="shared" si="1142"/>
        <v/>
      </c>
      <c r="BZ10022" s="32" t="str">
        <f t="shared" si="1158"/>
        <v/>
      </c>
      <c r="CA10022" s="32" t="str">
        <f t="shared" si="1159"/>
        <v/>
      </c>
      <c r="CB10022" s="33">
        <f>IF(COUNTIF($CD$7:CD10022,CD10022)=1,CD10022,CD10022+COUNTIF($CD$6:CD10021,CD10022))</f>
        <v>59162</v>
      </c>
      <c r="CC10022" s="34">
        <f t="shared" si="1145"/>
        <v>55153</v>
      </c>
      <c r="CD10022" s="32">
        <f t="shared" si="1146"/>
        <v>55153</v>
      </c>
      <c r="CE10022" s="32">
        <f t="shared" si="1147"/>
        <v>0</v>
      </c>
      <c r="CF10022" s="32">
        <f t="shared" si="1148"/>
        <v>0</v>
      </c>
      <c r="CG10022" s="32" t="str">
        <f t="shared" si="1149"/>
        <v/>
      </c>
      <c r="CH10022" s="32">
        <v>17</v>
      </c>
      <c r="CI10022" s="32" t="s">
        <v>7</v>
      </c>
      <c r="CJ10022" s="32" t="str">
        <f t="shared" si="1150"/>
        <v/>
      </c>
      <c r="CK10022" s="32" t="str">
        <f t="shared" si="1160"/>
        <v/>
      </c>
      <c r="CL10022" s="32" t="str">
        <f t="shared" si="1151"/>
        <v/>
      </c>
      <c r="CM10022" s="32" t="str">
        <f t="shared" si="1152"/>
        <v/>
      </c>
      <c r="CN10022" s="32" t="str">
        <f t="shared" si="1153"/>
        <v/>
      </c>
    </row>
    <row r="10023" spans="71:92" x14ac:dyDescent="0.3">
      <c r="BS10023" s="32" t="str">
        <f>IF(Kiadasi_kiseroiv!$K$2=BT10023,BV10023,"")</f>
        <v/>
      </c>
      <c r="BT10023" s="34" t="str">
        <f t="shared" si="1155"/>
        <v/>
      </c>
      <c r="BU10023" s="32" t="str">
        <f t="shared" si="1138"/>
        <v/>
      </c>
      <c r="BV10023" s="32" t="str">
        <f t="shared" si="1156"/>
        <v/>
      </c>
      <c r="BW10023" s="32" t="str">
        <f t="shared" si="1157"/>
        <v/>
      </c>
      <c r="BX10023" s="32" t="str">
        <f t="shared" si="1141"/>
        <v/>
      </c>
      <c r="BY10023" s="32" t="str">
        <f t="shared" si="1142"/>
        <v/>
      </c>
      <c r="BZ10023" s="32" t="str">
        <f t="shared" si="1158"/>
        <v/>
      </c>
      <c r="CA10023" s="32" t="str">
        <f t="shared" si="1159"/>
        <v/>
      </c>
      <c r="CB10023" s="33">
        <f>IF(COUNTIF($CD$7:CD10023,CD10023)=1,CD10023,CD10023+COUNTIF($CD$6:CD10022,CD10023))</f>
        <v>59163</v>
      </c>
      <c r="CC10023" s="34">
        <f t="shared" si="1145"/>
        <v>55153</v>
      </c>
      <c r="CD10023" s="32">
        <f t="shared" si="1146"/>
        <v>55153</v>
      </c>
      <c r="CE10023" s="32">
        <f t="shared" si="1147"/>
        <v>0</v>
      </c>
      <c r="CF10023" s="32">
        <f t="shared" si="1148"/>
        <v>0</v>
      </c>
      <c r="CG10023" s="32" t="str">
        <f t="shared" si="1149"/>
        <v/>
      </c>
      <c r="CH10023" s="32">
        <v>18</v>
      </c>
      <c r="CI10023" s="32" t="s">
        <v>7</v>
      </c>
      <c r="CJ10023" s="32" t="str">
        <f t="shared" si="1150"/>
        <v/>
      </c>
      <c r="CK10023" s="32" t="str">
        <f t="shared" si="1160"/>
        <v/>
      </c>
      <c r="CL10023" s="32" t="str">
        <f t="shared" si="1151"/>
        <v/>
      </c>
      <c r="CM10023" s="32" t="str">
        <f t="shared" si="1152"/>
        <v/>
      </c>
      <c r="CN10023" s="32" t="str">
        <f t="shared" si="1153"/>
        <v/>
      </c>
    </row>
    <row r="10024" spans="71:92" x14ac:dyDescent="0.3">
      <c r="BS10024" s="32" t="str">
        <f>IF(Kiadasi_kiseroiv!$K$2=BT10024,BV10024,"")</f>
        <v/>
      </c>
      <c r="BT10024" s="34" t="str">
        <f t="shared" si="1155"/>
        <v/>
      </c>
      <c r="BU10024" s="32" t="str">
        <f t="shared" si="1138"/>
        <v/>
      </c>
      <c r="BV10024" s="32" t="str">
        <f t="shared" si="1156"/>
        <v/>
      </c>
      <c r="BW10024" s="32" t="str">
        <f t="shared" si="1157"/>
        <v/>
      </c>
      <c r="BX10024" s="32" t="str">
        <f t="shared" si="1141"/>
        <v/>
      </c>
      <c r="BY10024" s="32" t="str">
        <f t="shared" si="1142"/>
        <v/>
      </c>
      <c r="BZ10024" s="32" t="str">
        <f t="shared" si="1158"/>
        <v/>
      </c>
      <c r="CA10024" s="32" t="str">
        <f t="shared" si="1159"/>
        <v/>
      </c>
      <c r="CB10024" s="33">
        <f>IF(COUNTIF($CD$7:CD10024,CD10024)=1,CD10024,CD10024+COUNTIF($CD$6:CD10023,CD10024))</f>
        <v>59164</v>
      </c>
      <c r="CC10024" s="34">
        <f t="shared" si="1145"/>
        <v>55153</v>
      </c>
      <c r="CD10024" s="32">
        <f t="shared" si="1146"/>
        <v>55153</v>
      </c>
      <c r="CE10024" s="32">
        <f t="shared" si="1147"/>
        <v>0</v>
      </c>
      <c r="CF10024" s="32">
        <f t="shared" si="1148"/>
        <v>0</v>
      </c>
      <c r="CG10024" s="32" t="str">
        <f t="shared" si="1149"/>
        <v/>
      </c>
      <c r="CH10024" s="32">
        <v>19</v>
      </c>
      <c r="CI10024" s="32" t="s">
        <v>7</v>
      </c>
      <c r="CJ10024" s="32" t="str">
        <f t="shared" si="1150"/>
        <v/>
      </c>
      <c r="CK10024" s="32" t="str">
        <f t="shared" si="1160"/>
        <v/>
      </c>
      <c r="CL10024" s="32" t="str">
        <f t="shared" si="1151"/>
        <v/>
      </c>
      <c r="CM10024" s="32" t="str">
        <f t="shared" si="1152"/>
        <v/>
      </c>
      <c r="CN10024" s="32" t="str">
        <f t="shared" si="1153"/>
        <v/>
      </c>
    </row>
    <row r="10025" spans="71:92" x14ac:dyDescent="0.3">
      <c r="BS10025" s="32" t="str">
        <f>IF(Kiadasi_kiseroiv!$K$2=BT10025,BV10025,"")</f>
        <v/>
      </c>
      <c r="BT10025" s="34" t="str">
        <f t="shared" si="1155"/>
        <v/>
      </c>
      <c r="BU10025" s="32" t="str">
        <f t="shared" si="1138"/>
        <v/>
      </c>
      <c r="BV10025" s="32" t="str">
        <f t="shared" si="1156"/>
        <v/>
      </c>
      <c r="BW10025" s="32" t="str">
        <f t="shared" si="1157"/>
        <v/>
      </c>
      <c r="BX10025" s="32" t="str">
        <f t="shared" si="1141"/>
        <v/>
      </c>
      <c r="BY10025" s="32" t="str">
        <f t="shared" si="1142"/>
        <v/>
      </c>
      <c r="BZ10025" s="32" t="str">
        <f t="shared" si="1158"/>
        <v/>
      </c>
      <c r="CA10025" s="32" t="str">
        <f t="shared" si="1159"/>
        <v/>
      </c>
      <c r="CB10025" s="33">
        <f>IF(COUNTIF($CD$7:CD10025,CD10025)=1,CD10025,CD10025+COUNTIF($CD$6:CD10024,CD10025))</f>
        <v>59165</v>
      </c>
      <c r="CC10025" s="34">
        <f t="shared" si="1145"/>
        <v>55153</v>
      </c>
      <c r="CD10025" s="32">
        <f t="shared" si="1146"/>
        <v>55153</v>
      </c>
      <c r="CE10025" s="32">
        <f t="shared" si="1147"/>
        <v>0</v>
      </c>
      <c r="CF10025" s="32">
        <f t="shared" si="1148"/>
        <v>0</v>
      </c>
      <c r="CG10025" s="32" t="str">
        <f t="shared" si="1149"/>
        <v/>
      </c>
      <c r="CH10025" s="32">
        <v>20</v>
      </c>
      <c r="CI10025" s="32" t="s">
        <v>7</v>
      </c>
      <c r="CJ10025" s="32" t="str">
        <f t="shared" si="1150"/>
        <v/>
      </c>
      <c r="CK10025" s="32" t="str">
        <f t="shared" si="1160"/>
        <v/>
      </c>
      <c r="CL10025" s="32" t="str">
        <f t="shared" si="1151"/>
        <v/>
      </c>
      <c r="CM10025" s="32" t="str">
        <f t="shared" si="1152"/>
        <v/>
      </c>
      <c r="CN10025" s="32" t="str">
        <f t="shared" si="1153"/>
        <v/>
      </c>
    </row>
    <row r="10026" spans="71:92" x14ac:dyDescent="0.3">
      <c r="BS10026" s="32" t="str">
        <f>IF(Kiadasi_kiseroiv!$K$2=BT10026,BV10026,"")</f>
        <v/>
      </c>
      <c r="BT10026" s="34" t="str">
        <f t="shared" si="1155"/>
        <v/>
      </c>
      <c r="BU10026" s="32" t="str">
        <f t="shared" si="1138"/>
        <v/>
      </c>
      <c r="BV10026" s="32" t="str">
        <f t="shared" si="1156"/>
        <v/>
      </c>
      <c r="BW10026" s="32" t="str">
        <f t="shared" si="1157"/>
        <v/>
      </c>
      <c r="BX10026" s="32" t="str">
        <f t="shared" si="1141"/>
        <v/>
      </c>
      <c r="BY10026" s="32" t="str">
        <f t="shared" si="1142"/>
        <v/>
      </c>
      <c r="BZ10026" s="32" t="str">
        <f t="shared" si="1158"/>
        <v/>
      </c>
      <c r="CA10026" s="32" t="str">
        <f t="shared" si="1159"/>
        <v/>
      </c>
      <c r="CB10026" s="33">
        <f>IF(COUNTIF($CD$7:CD10026,CD10026)=1,CD10026,CD10026+COUNTIF($CD$6:CD10025,CD10026))</f>
        <v>59166</v>
      </c>
      <c r="CC10026" s="34">
        <f t="shared" si="1145"/>
        <v>55153</v>
      </c>
      <c r="CD10026" s="32">
        <f t="shared" si="1146"/>
        <v>55153</v>
      </c>
      <c r="CE10026" s="32">
        <f t="shared" si="1147"/>
        <v>0</v>
      </c>
      <c r="CF10026" s="32">
        <f t="shared" si="1148"/>
        <v>0</v>
      </c>
      <c r="CG10026" s="32" t="str">
        <f t="shared" si="1149"/>
        <v/>
      </c>
      <c r="CH10026" s="32">
        <v>21</v>
      </c>
      <c r="CI10026" s="32" t="s">
        <v>7</v>
      </c>
      <c r="CJ10026" s="32" t="str">
        <f t="shared" si="1150"/>
        <v/>
      </c>
      <c r="CK10026" s="32" t="str">
        <f t="shared" si="1160"/>
        <v/>
      </c>
      <c r="CL10026" s="32" t="str">
        <f t="shared" si="1151"/>
        <v/>
      </c>
      <c r="CM10026" s="32" t="str">
        <f t="shared" si="1152"/>
        <v/>
      </c>
      <c r="CN10026" s="32" t="str">
        <f t="shared" si="1153"/>
        <v/>
      </c>
    </row>
    <row r="10027" spans="71:92" x14ac:dyDescent="0.3">
      <c r="BS10027" s="32" t="str">
        <f>IF(Kiadasi_kiseroiv!$K$2=BT10027,BV10027,"")</f>
        <v/>
      </c>
      <c r="BT10027" s="34" t="str">
        <f t="shared" si="1155"/>
        <v/>
      </c>
      <c r="BU10027" s="32" t="str">
        <f t="shared" si="1138"/>
        <v/>
      </c>
      <c r="BV10027" s="32" t="str">
        <f t="shared" si="1156"/>
        <v/>
      </c>
      <c r="BW10027" s="32" t="str">
        <f t="shared" si="1157"/>
        <v/>
      </c>
      <c r="BX10027" s="32" t="str">
        <f t="shared" si="1141"/>
        <v/>
      </c>
      <c r="BY10027" s="32" t="str">
        <f t="shared" si="1142"/>
        <v/>
      </c>
      <c r="BZ10027" s="32" t="str">
        <f t="shared" si="1158"/>
        <v/>
      </c>
      <c r="CA10027" s="32" t="str">
        <f t="shared" si="1159"/>
        <v/>
      </c>
      <c r="CB10027" s="33">
        <f>IF(COUNTIF($CD$7:CD10027,CD10027)=1,CD10027,CD10027+COUNTIF($CD$6:CD10026,CD10027))</f>
        <v>59167</v>
      </c>
      <c r="CC10027" s="34">
        <f t="shared" si="1145"/>
        <v>55153</v>
      </c>
      <c r="CD10027" s="32">
        <f t="shared" si="1146"/>
        <v>55153</v>
      </c>
      <c r="CE10027" s="32">
        <f t="shared" si="1147"/>
        <v>0</v>
      </c>
      <c r="CF10027" s="32">
        <f t="shared" si="1148"/>
        <v>0</v>
      </c>
      <c r="CG10027" s="32" t="str">
        <f t="shared" si="1149"/>
        <v/>
      </c>
      <c r="CH10027" s="32">
        <v>22</v>
      </c>
      <c r="CI10027" s="32" t="s">
        <v>7</v>
      </c>
      <c r="CJ10027" s="32" t="str">
        <f t="shared" si="1150"/>
        <v/>
      </c>
      <c r="CK10027" s="32" t="str">
        <f t="shared" si="1160"/>
        <v/>
      </c>
      <c r="CL10027" s="32" t="str">
        <f t="shared" si="1151"/>
        <v/>
      </c>
      <c r="CM10027" s="32" t="str">
        <f t="shared" si="1152"/>
        <v/>
      </c>
      <c r="CN10027" s="32" t="str">
        <f t="shared" si="1153"/>
        <v/>
      </c>
    </row>
    <row r="10028" spans="71:92" x14ac:dyDescent="0.3">
      <c r="BS10028" s="32" t="str">
        <f>IF(Kiadasi_kiseroiv!$K$2=BT10028,BV10028,"")</f>
        <v/>
      </c>
      <c r="BT10028" s="34" t="str">
        <f t="shared" si="1155"/>
        <v/>
      </c>
      <c r="BU10028" s="32" t="str">
        <f t="shared" si="1138"/>
        <v/>
      </c>
      <c r="BV10028" s="32" t="str">
        <f t="shared" si="1156"/>
        <v/>
      </c>
      <c r="BW10028" s="32" t="str">
        <f t="shared" si="1157"/>
        <v/>
      </c>
      <c r="BX10028" s="32" t="str">
        <f t="shared" si="1141"/>
        <v/>
      </c>
      <c r="BY10028" s="32" t="str">
        <f t="shared" si="1142"/>
        <v/>
      </c>
      <c r="BZ10028" s="32" t="str">
        <f t="shared" si="1158"/>
        <v/>
      </c>
      <c r="CA10028" s="32" t="str">
        <f t="shared" si="1159"/>
        <v/>
      </c>
      <c r="CB10028" s="33">
        <f>IF(COUNTIF($CD$7:CD10028,CD10028)=1,CD10028,CD10028+COUNTIF($CD$6:CD10027,CD10028))</f>
        <v>59168</v>
      </c>
      <c r="CC10028" s="34">
        <f t="shared" si="1145"/>
        <v>55153</v>
      </c>
      <c r="CD10028" s="32">
        <f t="shared" si="1146"/>
        <v>55153</v>
      </c>
      <c r="CE10028" s="32">
        <f t="shared" si="1147"/>
        <v>0</v>
      </c>
      <c r="CF10028" s="32">
        <f t="shared" si="1148"/>
        <v>0</v>
      </c>
      <c r="CG10028" s="32" t="str">
        <f t="shared" si="1149"/>
        <v/>
      </c>
      <c r="CH10028" s="32">
        <v>23</v>
      </c>
      <c r="CI10028" s="32" t="s">
        <v>7</v>
      </c>
      <c r="CJ10028" s="32" t="str">
        <f t="shared" si="1150"/>
        <v/>
      </c>
      <c r="CK10028" s="32" t="str">
        <f t="shared" si="1160"/>
        <v/>
      </c>
      <c r="CL10028" s="32" t="str">
        <f t="shared" si="1151"/>
        <v/>
      </c>
      <c r="CM10028" s="32" t="str">
        <f t="shared" si="1152"/>
        <v/>
      </c>
      <c r="CN10028" s="32" t="str">
        <f t="shared" si="1153"/>
        <v/>
      </c>
    </row>
    <row r="10029" spans="71:92" x14ac:dyDescent="0.3">
      <c r="BS10029" s="32" t="str">
        <f>IF(Kiadasi_kiseroiv!$K$2=BT10029,BV10029,"")</f>
        <v/>
      </c>
      <c r="BT10029" s="34" t="str">
        <f t="shared" si="1155"/>
        <v/>
      </c>
      <c r="BU10029" s="32" t="str">
        <f t="shared" si="1138"/>
        <v/>
      </c>
      <c r="BV10029" s="32" t="str">
        <f t="shared" si="1156"/>
        <v/>
      </c>
      <c r="BW10029" s="32" t="str">
        <f t="shared" si="1157"/>
        <v/>
      </c>
      <c r="BX10029" s="32" t="str">
        <f t="shared" si="1141"/>
        <v/>
      </c>
      <c r="BY10029" s="32" t="str">
        <f t="shared" si="1142"/>
        <v/>
      </c>
      <c r="BZ10029" s="32" t="str">
        <f t="shared" si="1158"/>
        <v/>
      </c>
      <c r="CA10029" s="32" t="str">
        <f t="shared" si="1159"/>
        <v/>
      </c>
      <c r="CB10029" s="33">
        <f>IF(COUNTIF($CD$7:CD10029,CD10029)=1,CD10029,CD10029+COUNTIF($CD$6:CD10028,CD10029))</f>
        <v>59169</v>
      </c>
      <c r="CC10029" s="34">
        <f t="shared" si="1145"/>
        <v>55153</v>
      </c>
      <c r="CD10029" s="32">
        <f t="shared" si="1146"/>
        <v>55153</v>
      </c>
      <c r="CE10029" s="32">
        <f t="shared" si="1147"/>
        <v>0</v>
      </c>
      <c r="CF10029" s="32">
        <f t="shared" si="1148"/>
        <v>0</v>
      </c>
      <c r="CG10029" s="32" t="str">
        <f t="shared" si="1149"/>
        <v/>
      </c>
      <c r="CH10029" s="32">
        <v>24</v>
      </c>
      <c r="CI10029" s="32" t="s">
        <v>7</v>
      </c>
      <c r="CJ10029" s="32" t="str">
        <f t="shared" si="1150"/>
        <v/>
      </c>
      <c r="CK10029" s="32" t="str">
        <f t="shared" si="1160"/>
        <v/>
      </c>
      <c r="CL10029" s="32" t="str">
        <f t="shared" si="1151"/>
        <v/>
      </c>
      <c r="CM10029" s="32" t="str">
        <f t="shared" si="1152"/>
        <v/>
      </c>
      <c r="CN10029" s="32" t="str">
        <f t="shared" si="1153"/>
        <v/>
      </c>
    </row>
    <row r="10030" spans="71:92" x14ac:dyDescent="0.3">
      <c r="BS10030" s="32" t="str">
        <f>IF(Kiadasi_kiseroiv!$K$2=BT10030,BV10030,"")</f>
        <v/>
      </c>
      <c r="BT10030" s="34" t="str">
        <f t="shared" si="1155"/>
        <v/>
      </c>
      <c r="BU10030" s="32" t="str">
        <f t="shared" si="1138"/>
        <v/>
      </c>
      <c r="BV10030" s="32" t="str">
        <f t="shared" si="1156"/>
        <v/>
      </c>
      <c r="BW10030" s="32" t="str">
        <f t="shared" si="1157"/>
        <v/>
      </c>
      <c r="BX10030" s="32" t="str">
        <f t="shared" si="1141"/>
        <v/>
      </c>
      <c r="BY10030" s="32" t="str">
        <f t="shared" si="1142"/>
        <v/>
      </c>
      <c r="BZ10030" s="32" t="str">
        <f t="shared" si="1158"/>
        <v/>
      </c>
      <c r="CA10030" s="32" t="str">
        <f t="shared" si="1159"/>
        <v/>
      </c>
      <c r="CB10030" s="33">
        <f>IF(COUNTIF($CD$7:CD10030,CD10030)=1,CD10030,CD10030+COUNTIF($CD$6:CD10029,CD10030))</f>
        <v>59170</v>
      </c>
      <c r="CC10030" s="34">
        <f t="shared" si="1145"/>
        <v>55153</v>
      </c>
      <c r="CD10030" s="32">
        <f t="shared" si="1146"/>
        <v>55153</v>
      </c>
      <c r="CE10030" s="32">
        <f t="shared" si="1147"/>
        <v>0</v>
      </c>
      <c r="CF10030" s="32">
        <f t="shared" si="1148"/>
        <v>0</v>
      </c>
      <c r="CG10030" s="32" t="str">
        <f t="shared" si="1149"/>
        <v/>
      </c>
      <c r="CH10030" s="32">
        <v>25</v>
      </c>
      <c r="CI10030" s="32" t="s">
        <v>7</v>
      </c>
      <c r="CJ10030" s="32" t="str">
        <f t="shared" si="1150"/>
        <v/>
      </c>
      <c r="CK10030" s="32" t="str">
        <f t="shared" si="1160"/>
        <v/>
      </c>
      <c r="CL10030" s="32" t="str">
        <f t="shared" si="1151"/>
        <v/>
      </c>
      <c r="CM10030" s="32" t="str">
        <f t="shared" si="1152"/>
        <v/>
      </c>
      <c r="CN10030" s="32" t="str">
        <f t="shared" si="1153"/>
        <v/>
      </c>
    </row>
    <row r="10031" spans="71:92" x14ac:dyDescent="0.3">
      <c r="BS10031" s="32" t="str">
        <f>IF(Kiadasi_kiseroiv!$K$2=BT10031,BV10031,"")</f>
        <v/>
      </c>
      <c r="BT10031" s="34" t="str">
        <f t="shared" si="1155"/>
        <v/>
      </c>
      <c r="BU10031" s="32" t="str">
        <f t="shared" si="1138"/>
        <v/>
      </c>
      <c r="BV10031" s="32" t="str">
        <f t="shared" si="1156"/>
        <v/>
      </c>
      <c r="BW10031" s="32" t="str">
        <f t="shared" si="1157"/>
        <v/>
      </c>
      <c r="BX10031" s="32" t="str">
        <f t="shared" si="1141"/>
        <v/>
      </c>
      <c r="BY10031" s="32" t="str">
        <f t="shared" si="1142"/>
        <v/>
      </c>
      <c r="BZ10031" s="32" t="str">
        <f t="shared" si="1158"/>
        <v/>
      </c>
      <c r="CA10031" s="32" t="str">
        <f t="shared" si="1159"/>
        <v/>
      </c>
      <c r="CB10031" s="33">
        <f>IF(COUNTIF($CD$7:CD10031,CD10031)=1,CD10031,CD10031+COUNTIF($CD$6:CD10030,CD10031))</f>
        <v>59171</v>
      </c>
      <c r="CC10031" s="34">
        <f t="shared" si="1145"/>
        <v>55153</v>
      </c>
      <c r="CD10031" s="32">
        <f t="shared" si="1146"/>
        <v>55153</v>
      </c>
      <c r="CE10031" s="32">
        <f t="shared" si="1147"/>
        <v>0</v>
      </c>
      <c r="CF10031" s="32">
        <f t="shared" si="1148"/>
        <v>0</v>
      </c>
      <c r="CG10031" s="32" t="str">
        <f t="shared" si="1149"/>
        <v/>
      </c>
      <c r="CH10031" s="32">
        <v>26</v>
      </c>
      <c r="CI10031" s="32" t="s">
        <v>7</v>
      </c>
      <c r="CJ10031" s="32" t="str">
        <f t="shared" si="1150"/>
        <v/>
      </c>
      <c r="CK10031" s="32" t="str">
        <f t="shared" si="1160"/>
        <v/>
      </c>
      <c r="CL10031" s="32" t="str">
        <f t="shared" si="1151"/>
        <v/>
      </c>
      <c r="CM10031" s="32" t="str">
        <f t="shared" si="1152"/>
        <v/>
      </c>
      <c r="CN10031" s="32" t="str">
        <f t="shared" si="1153"/>
        <v/>
      </c>
    </row>
    <row r="10032" spans="71:92" x14ac:dyDescent="0.3">
      <c r="BS10032" s="32" t="str">
        <f>IF(Kiadasi_kiseroiv!$K$2=BT10032,BV10032,"")</f>
        <v/>
      </c>
      <c r="BT10032" s="34" t="str">
        <f t="shared" si="1155"/>
        <v/>
      </c>
      <c r="BU10032" s="32" t="str">
        <f t="shared" si="1138"/>
        <v/>
      </c>
      <c r="BV10032" s="32" t="str">
        <f t="shared" si="1156"/>
        <v/>
      </c>
      <c r="BW10032" s="32" t="str">
        <f t="shared" si="1157"/>
        <v/>
      </c>
      <c r="BX10032" s="32" t="str">
        <f t="shared" si="1141"/>
        <v/>
      </c>
      <c r="BY10032" s="32" t="str">
        <f t="shared" si="1142"/>
        <v/>
      </c>
      <c r="BZ10032" s="32" t="str">
        <f t="shared" si="1158"/>
        <v/>
      </c>
      <c r="CA10032" s="32" t="str">
        <f t="shared" si="1159"/>
        <v/>
      </c>
      <c r="CB10032" s="33">
        <f>IF(COUNTIF($CD$7:CD10032,CD10032)=1,CD10032,CD10032+COUNTIF($CD$6:CD10031,CD10032))</f>
        <v>59172</v>
      </c>
      <c r="CC10032" s="34">
        <f t="shared" si="1145"/>
        <v>55153</v>
      </c>
      <c r="CD10032" s="32">
        <f t="shared" si="1146"/>
        <v>55153</v>
      </c>
      <c r="CE10032" s="32">
        <f t="shared" si="1147"/>
        <v>0</v>
      </c>
      <c r="CF10032" s="32">
        <f t="shared" si="1148"/>
        <v>0</v>
      </c>
      <c r="CG10032" s="32" t="str">
        <f t="shared" si="1149"/>
        <v/>
      </c>
      <c r="CH10032" s="32">
        <v>27</v>
      </c>
      <c r="CI10032" s="32" t="s">
        <v>7</v>
      </c>
      <c r="CJ10032" s="32" t="str">
        <f t="shared" si="1150"/>
        <v/>
      </c>
      <c r="CK10032" s="32" t="str">
        <f t="shared" si="1160"/>
        <v/>
      </c>
      <c r="CL10032" s="32" t="str">
        <f t="shared" si="1151"/>
        <v/>
      </c>
      <c r="CM10032" s="32" t="str">
        <f t="shared" si="1152"/>
        <v/>
      </c>
      <c r="CN10032" s="32" t="str">
        <f t="shared" si="1153"/>
        <v/>
      </c>
    </row>
    <row r="10033" spans="71:92" x14ac:dyDescent="0.3">
      <c r="BS10033" s="32" t="str">
        <f>IF(Kiadasi_kiseroiv!$K$2=BT10033,BV10033,"")</f>
        <v/>
      </c>
      <c r="BT10033" s="34" t="str">
        <f t="shared" si="1155"/>
        <v/>
      </c>
      <c r="BU10033" s="32" t="str">
        <f t="shared" si="1138"/>
        <v/>
      </c>
      <c r="BV10033" s="32" t="str">
        <f t="shared" si="1156"/>
        <v/>
      </c>
      <c r="BW10033" s="32" t="str">
        <f t="shared" si="1157"/>
        <v/>
      </c>
      <c r="BX10033" s="32" t="str">
        <f t="shared" si="1141"/>
        <v/>
      </c>
      <c r="BY10033" s="32" t="str">
        <f t="shared" si="1142"/>
        <v/>
      </c>
      <c r="BZ10033" s="32" t="str">
        <f t="shared" si="1158"/>
        <v/>
      </c>
      <c r="CA10033" s="32" t="str">
        <f t="shared" si="1159"/>
        <v/>
      </c>
      <c r="CB10033" s="33">
        <f>IF(COUNTIF($CD$7:CD10033,CD10033)=1,CD10033,CD10033+COUNTIF($CD$6:CD10032,CD10033))</f>
        <v>59173</v>
      </c>
      <c r="CC10033" s="34">
        <f t="shared" si="1145"/>
        <v>55153</v>
      </c>
      <c r="CD10033" s="32">
        <f t="shared" si="1146"/>
        <v>55153</v>
      </c>
      <c r="CE10033" s="32">
        <f t="shared" si="1147"/>
        <v>0</v>
      </c>
      <c r="CF10033" s="32">
        <f t="shared" si="1148"/>
        <v>0</v>
      </c>
      <c r="CG10033" s="32" t="str">
        <f t="shared" si="1149"/>
        <v/>
      </c>
      <c r="CH10033" s="32">
        <v>28</v>
      </c>
      <c r="CI10033" s="32" t="s">
        <v>7</v>
      </c>
      <c r="CJ10033" s="32" t="str">
        <f t="shared" si="1150"/>
        <v/>
      </c>
      <c r="CK10033" s="32" t="str">
        <f t="shared" si="1160"/>
        <v/>
      </c>
      <c r="CL10033" s="32" t="str">
        <f t="shared" si="1151"/>
        <v/>
      </c>
      <c r="CM10033" s="32" t="str">
        <f t="shared" si="1152"/>
        <v/>
      </c>
      <c r="CN10033" s="32" t="str">
        <f t="shared" si="1153"/>
        <v/>
      </c>
    </row>
    <row r="10034" spans="71:92" x14ac:dyDescent="0.3">
      <c r="BS10034" s="32" t="str">
        <f>IF(Kiadasi_kiseroiv!$K$2=BT10034,BV10034,"")</f>
        <v/>
      </c>
      <c r="BT10034" s="34" t="str">
        <f t="shared" si="1155"/>
        <v/>
      </c>
      <c r="BU10034" s="32" t="str">
        <f t="shared" si="1138"/>
        <v/>
      </c>
      <c r="BV10034" s="32" t="str">
        <f t="shared" si="1156"/>
        <v/>
      </c>
      <c r="BW10034" s="32" t="str">
        <f t="shared" si="1157"/>
        <v/>
      </c>
      <c r="BX10034" s="32" t="str">
        <f t="shared" si="1141"/>
        <v/>
      </c>
      <c r="BY10034" s="32" t="str">
        <f t="shared" si="1142"/>
        <v/>
      </c>
      <c r="BZ10034" s="32" t="str">
        <f t="shared" si="1158"/>
        <v/>
      </c>
      <c r="CA10034" s="32" t="str">
        <f t="shared" si="1159"/>
        <v/>
      </c>
      <c r="CB10034" s="33">
        <f>IF(COUNTIF($CD$7:CD10034,CD10034)=1,CD10034,CD10034+COUNTIF($CD$6:CD10033,CD10034))</f>
        <v>59174</v>
      </c>
      <c r="CC10034" s="34">
        <f t="shared" si="1145"/>
        <v>55153</v>
      </c>
      <c r="CD10034" s="32">
        <f t="shared" si="1146"/>
        <v>55153</v>
      </c>
      <c r="CE10034" s="32">
        <f t="shared" si="1147"/>
        <v>0</v>
      </c>
      <c r="CF10034" s="32">
        <f t="shared" si="1148"/>
        <v>0</v>
      </c>
      <c r="CG10034" s="32" t="str">
        <f t="shared" si="1149"/>
        <v/>
      </c>
      <c r="CH10034" s="32">
        <v>29</v>
      </c>
      <c r="CI10034" s="32" t="s">
        <v>7</v>
      </c>
      <c r="CJ10034" s="32" t="str">
        <f t="shared" si="1150"/>
        <v/>
      </c>
      <c r="CK10034" s="32" t="str">
        <f t="shared" si="1160"/>
        <v/>
      </c>
      <c r="CL10034" s="32" t="str">
        <f t="shared" si="1151"/>
        <v/>
      </c>
      <c r="CM10034" s="32" t="str">
        <f t="shared" si="1152"/>
        <v/>
      </c>
      <c r="CN10034" s="32" t="str">
        <f t="shared" si="1153"/>
        <v/>
      </c>
    </row>
    <row r="10035" spans="71:92" x14ac:dyDescent="0.3">
      <c r="BS10035" s="32" t="str">
        <f>IF(Kiadasi_kiseroiv!$K$2=BT10035,BV10035,"")</f>
        <v/>
      </c>
      <c r="BT10035" s="34" t="str">
        <f t="shared" si="1155"/>
        <v/>
      </c>
      <c r="BU10035" s="32" t="str">
        <f t="shared" si="1138"/>
        <v/>
      </c>
      <c r="BV10035" s="32" t="str">
        <f t="shared" si="1156"/>
        <v/>
      </c>
      <c r="BW10035" s="32" t="str">
        <f t="shared" si="1157"/>
        <v/>
      </c>
      <c r="BX10035" s="32" t="str">
        <f t="shared" si="1141"/>
        <v/>
      </c>
      <c r="BY10035" s="32" t="str">
        <f t="shared" si="1142"/>
        <v/>
      </c>
      <c r="BZ10035" s="32" t="str">
        <f t="shared" si="1158"/>
        <v/>
      </c>
      <c r="CA10035" s="32" t="str">
        <f t="shared" si="1159"/>
        <v/>
      </c>
      <c r="CB10035" s="33">
        <f>IF(COUNTIF($CD$7:CD10035,CD10035)=1,CD10035,CD10035+COUNTIF($CD$6:CD10034,CD10035))</f>
        <v>59175</v>
      </c>
      <c r="CC10035" s="34">
        <f t="shared" si="1145"/>
        <v>55153</v>
      </c>
      <c r="CD10035" s="32">
        <f t="shared" si="1146"/>
        <v>55153</v>
      </c>
      <c r="CE10035" s="32">
        <f t="shared" si="1147"/>
        <v>0</v>
      </c>
      <c r="CF10035" s="32">
        <f t="shared" si="1148"/>
        <v>0</v>
      </c>
      <c r="CG10035" s="32" t="str">
        <f t="shared" si="1149"/>
        <v/>
      </c>
      <c r="CH10035" s="32">
        <v>30</v>
      </c>
      <c r="CI10035" s="32" t="s">
        <v>7</v>
      </c>
      <c r="CJ10035" s="32" t="str">
        <f t="shared" si="1150"/>
        <v/>
      </c>
      <c r="CK10035" s="32" t="str">
        <f t="shared" si="1160"/>
        <v/>
      </c>
      <c r="CL10035" s="32" t="str">
        <f t="shared" si="1151"/>
        <v/>
      </c>
      <c r="CM10035" s="32" t="str">
        <f t="shared" si="1152"/>
        <v/>
      </c>
      <c r="CN10035" s="32" t="str">
        <f t="shared" si="1153"/>
        <v/>
      </c>
    </row>
    <row r="10036" spans="71:92" x14ac:dyDescent="0.3">
      <c r="BS10036" s="32" t="str">
        <f>IF(Kiadasi_kiseroiv!$K$2=BT10036,BV10036,"")</f>
        <v/>
      </c>
      <c r="BT10036" s="34" t="str">
        <f t="shared" si="1155"/>
        <v/>
      </c>
      <c r="BU10036" s="32" t="str">
        <f t="shared" si="1138"/>
        <v/>
      </c>
      <c r="BV10036" s="32" t="str">
        <f t="shared" si="1156"/>
        <v/>
      </c>
      <c r="BW10036" s="32" t="str">
        <f t="shared" si="1157"/>
        <v/>
      </c>
      <c r="BX10036" s="32" t="str">
        <f t="shared" si="1141"/>
        <v/>
      </c>
      <c r="BY10036" s="32" t="str">
        <f t="shared" si="1142"/>
        <v/>
      </c>
      <c r="BZ10036" s="32" t="str">
        <f t="shared" si="1158"/>
        <v/>
      </c>
      <c r="CA10036" s="32" t="str">
        <f t="shared" si="1159"/>
        <v/>
      </c>
      <c r="CB10036" s="33">
        <f>IF(COUNTIF($CD$7:CD10036,CD10036)=1,CD10036,CD10036+COUNTIF($CD$6:CD10035,CD10036))</f>
        <v>59176</v>
      </c>
      <c r="CC10036" s="34">
        <f t="shared" si="1145"/>
        <v>55153</v>
      </c>
      <c r="CD10036" s="32">
        <f t="shared" si="1146"/>
        <v>55153</v>
      </c>
      <c r="CE10036" s="32">
        <f t="shared" si="1147"/>
        <v>0</v>
      </c>
      <c r="CF10036" s="32">
        <f t="shared" si="1148"/>
        <v>0</v>
      </c>
      <c r="CG10036" s="32" t="str">
        <f t="shared" si="1149"/>
        <v/>
      </c>
      <c r="CH10036" s="32">
        <v>31</v>
      </c>
      <c r="CI10036" s="32" t="s">
        <v>7</v>
      </c>
      <c r="CJ10036" s="32" t="str">
        <f t="shared" si="1150"/>
        <v/>
      </c>
      <c r="CK10036" s="32" t="str">
        <f t="shared" si="1160"/>
        <v/>
      </c>
      <c r="CL10036" s="32" t="str">
        <f t="shared" si="1151"/>
        <v/>
      </c>
      <c r="CM10036" s="32" t="str">
        <f t="shared" si="1152"/>
        <v/>
      </c>
      <c r="CN10036" s="32" t="str">
        <f t="shared" si="1153"/>
        <v/>
      </c>
    </row>
    <row r="10037" spans="71:92" x14ac:dyDescent="0.3">
      <c r="BS10037" s="32" t="str">
        <f>IF(Kiadasi_kiseroiv!$K$2=BT10037,BV10037,"")</f>
        <v/>
      </c>
      <c r="BT10037" s="34" t="str">
        <f t="shared" si="1155"/>
        <v/>
      </c>
      <c r="BU10037" s="32" t="str">
        <f t="shared" si="1138"/>
        <v/>
      </c>
      <c r="BV10037" s="32" t="str">
        <f t="shared" si="1156"/>
        <v/>
      </c>
      <c r="BW10037" s="32" t="str">
        <f t="shared" si="1157"/>
        <v/>
      </c>
      <c r="BX10037" s="32" t="str">
        <f t="shared" si="1141"/>
        <v/>
      </c>
      <c r="BY10037" s="32" t="str">
        <f t="shared" si="1142"/>
        <v/>
      </c>
      <c r="BZ10037" s="32" t="str">
        <f t="shared" si="1158"/>
        <v/>
      </c>
      <c r="CA10037" s="32" t="str">
        <f t="shared" si="1159"/>
        <v/>
      </c>
      <c r="CB10037" s="33">
        <f>IF(COUNTIF($CD$7:CD10037,CD10037)=1,CD10037,CD10037+COUNTIF($CD$6:CD10036,CD10037))</f>
        <v>59177</v>
      </c>
      <c r="CC10037" s="34">
        <f t="shared" si="1145"/>
        <v>55153</v>
      </c>
      <c r="CD10037" s="32">
        <f t="shared" si="1146"/>
        <v>55153</v>
      </c>
      <c r="CE10037" s="32">
        <f t="shared" si="1147"/>
        <v>0</v>
      </c>
      <c r="CF10037" s="32">
        <f t="shared" si="1148"/>
        <v>0</v>
      </c>
      <c r="CG10037" s="32" t="str">
        <f t="shared" si="1149"/>
        <v/>
      </c>
      <c r="CH10037" s="32">
        <v>32</v>
      </c>
      <c r="CI10037" s="32" t="s">
        <v>7</v>
      </c>
      <c r="CJ10037" s="32" t="str">
        <f t="shared" si="1150"/>
        <v/>
      </c>
      <c r="CK10037" s="32" t="str">
        <f t="shared" si="1160"/>
        <v/>
      </c>
      <c r="CL10037" s="32" t="str">
        <f t="shared" si="1151"/>
        <v/>
      </c>
      <c r="CM10037" s="32" t="str">
        <f t="shared" si="1152"/>
        <v/>
      </c>
      <c r="CN10037" s="32" t="str">
        <f t="shared" si="1153"/>
        <v/>
      </c>
    </row>
    <row r="10038" spans="71:92" x14ac:dyDescent="0.3">
      <c r="BS10038" s="32" t="str">
        <f>IF(Kiadasi_kiseroiv!$K$2=BT10038,BV10038,"")</f>
        <v/>
      </c>
      <c r="BT10038" s="34" t="str">
        <f t="shared" si="1155"/>
        <v/>
      </c>
      <c r="BU10038" s="32" t="str">
        <f t="shared" si="1138"/>
        <v/>
      </c>
      <c r="BV10038" s="32" t="str">
        <f t="shared" si="1156"/>
        <v/>
      </c>
      <c r="BW10038" s="32" t="str">
        <f t="shared" si="1157"/>
        <v/>
      </c>
      <c r="BX10038" s="32" t="str">
        <f t="shared" si="1141"/>
        <v/>
      </c>
      <c r="BY10038" s="32" t="str">
        <f t="shared" si="1142"/>
        <v/>
      </c>
      <c r="BZ10038" s="32" t="str">
        <f t="shared" si="1158"/>
        <v/>
      </c>
      <c r="CA10038" s="32" t="str">
        <f t="shared" si="1159"/>
        <v/>
      </c>
      <c r="CB10038" s="33">
        <f>IF(COUNTIF($CD$7:CD10038,CD10038)=1,CD10038,CD10038+COUNTIF($CD$6:CD10037,CD10038))</f>
        <v>59178</v>
      </c>
      <c r="CC10038" s="34">
        <f t="shared" si="1145"/>
        <v>55153</v>
      </c>
      <c r="CD10038" s="32">
        <f t="shared" si="1146"/>
        <v>55153</v>
      </c>
      <c r="CE10038" s="32">
        <f t="shared" si="1147"/>
        <v>0</v>
      </c>
      <c r="CF10038" s="32">
        <f t="shared" si="1148"/>
        <v>0</v>
      </c>
      <c r="CG10038" s="32" t="str">
        <f t="shared" si="1149"/>
        <v/>
      </c>
      <c r="CH10038" s="32">
        <v>33</v>
      </c>
      <c r="CI10038" s="32" t="s">
        <v>7</v>
      </c>
      <c r="CJ10038" s="32" t="str">
        <f t="shared" si="1150"/>
        <v/>
      </c>
      <c r="CK10038" s="32" t="str">
        <f t="shared" si="1160"/>
        <v/>
      </c>
      <c r="CL10038" s="32" t="str">
        <f t="shared" si="1151"/>
        <v/>
      </c>
      <c r="CM10038" s="32" t="str">
        <f t="shared" si="1152"/>
        <v/>
      </c>
      <c r="CN10038" s="32" t="str">
        <f t="shared" si="1153"/>
        <v/>
      </c>
    </row>
    <row r="10039" spans="71:92" x14ac:dyDescent="0.3">
      <c r="BS10039" s="32" t="str">
        <f>IF(Kiadasi_kiseroiv!$K$2=BT10039,BV10039,"")</f>
        <v/>
      </c>
      <c r="BT10039" s="34" t="str">
        <f t="shared" si="1155"/>
        <v/>
      </c>
      <c r="BU10039" s="32" t="str">
        <f t="shared" si="1138"/>
        <v/>
      </c>
      <c r="BV10039" s="32" t="str">
        <f t="shared" si="1156"/>
        <v/>
      </c>
      <c r="BW10039" s="32" t="str">
        <f t="shared" si="1157"/>
        <v/>
      </c>
      <c r="BX10039" s="32" t="str">
        <f t="shared" si="1141"/>
        <v/>
      </c>
      <c r="BY10039" s="32" t="str">
        <f t="shared" si="1142"/>
        <v/>
      </c>
      <c r="BZ10039" s="32" t="str">
        <f t="shared" si="1158"/>
        <v/>
      </c>
      <c r="CA10039" s="32" t="str">
        <f t="shared" si="1159"/>
        <v/>
      </c>
      <c r="CB10039" s="33">
        <f>IF(COUNTIF($CD$7:CD10039,CD10039)=1,CD10039,CD10039+COUNTIF($CD$6:CD10038,CD10039))</f>
        <v>59179</v>
      </c>
      <c r="CC10039" s="34">
        <f t="shared" si="1145"/>
        <v>55153</v>
      </c>
      <c r="CD10039" s="32">
        <f t="shared" si="1146"/>
        <v>55153</v>
      </c>
      <c r="CE10039" s="32">
        <f t="shared" si="1147"/>
        <v>0</v>
      </c>
      <c r="CF10039" s="32">
        <f t="shared" si="1148"/>
        <v>0</v>
      </c>
      <c r="CG10039" s="32" t="str">
        <f t="shared" si="1149"/>
        <v/>
      </c>
      <c r="CH10039" s="32">
        <v>34</v>
      </c>
      <c r="CI10039" s="32" t="s">
        <v>7</v>
      </c>
      <c r="CJ10039" s="32" t="str">
        <f t="shared" si="1150"/>
        <v/>
      </c>
      <c r="CK10039" s="32" t="str">
        <f t="shared" si="1160"/>
        <v/>
      </c>
      <c r="CL10039" s="32" t="str">
        <f t="shared" si="1151"/>
        <v/>
      </c>
      <c r="CM10039" s="32" t="str">
        <f t="shared" si="1152"/>
        <v/>
      </c>
      <c r="CN10039" s="32" t="str">
        <f t="shared" si="1153"/>
        <v/>
      </c>
    </row>
    <row r="10040" spans="71:92" x14ac:dyDescent="0.3">
      <c r="BS10040" s="32" t="str">
        <f>IF(Kiadasi_kiseroiv!$K$2=BT10040,BV10040,"")</f>
        <v/>
      </c>
      <c r="BT10040" s="34" t="str">
        <f t="shared" si="1155"/>
        <v/>
      </c>
      <c r="BU10040" s="32" t="str">
        <f t="shared" si="1138"/>
        <v/>
      </c>
      <c r="BV10040" s="32" t="str">
        <f t="shared" si="1156"/>
        <v/>
      </c>
      <c r="BW10040" s="32" t="str">
        <f t="shared" si="1157"/>
        <v/>
      </c>
      <c r="BX10040" s="32" t="str">
        <f t="shared" si="1141"/>
        <v/>
      </c>
      <c r="BY10040" s="32" t="str">
        <f t="shared" si="1142"/>
        <v/>
      </c>
      <c r="BZ10040" s="32" t="str">
        <f t="shared" si="1158"/>
        <v/>
      </c>
      <c r="CA10040" s="32" t="str">
        <f t="shared" si="1159"/>
        <v/>
      </c>
      <c r="CB10040" s="33">
        <f>IF(COUNTIF($CD$7:CD10040,CD10040)=1,CD10040,CD10040+COUNTIF($CD$6:CD10039,CD10040))</f>
        <v>59180</v>
      </c>
      <c r="CC10040" s="34">
        <f t="shared" si="1145"/>
        <v>55153</v>
      </c>
      <c r="CD10040" s="32">
        <f t="shared" si="1146"/>
        <v>55153</v>
      </c>
      <c r="CE10040" s="32">
        <f t="shared" si="1147"/>
        <v>0</v>
      </c>
      <c r="CF10040" s="32">
        <f t="shared" si="1148"/>
        <v>0</v>
      </c>
      <c r="CG10040" s="32" t="str">
        <f t="shared" si="1149"/>
        <v/>
      </c>
      <c r="CH10040" s="32">
        <v>35</v>
      </c>
      <c r="CI10040" s="32" t="s">
        <v>7</v>
      </c>
      <c r="CJ10040" s="32" t="str">
        <f t="shared" si="1150"/>
        <v/>
      </c>
      <c r="CK10040" s="32" t="str">
        <f t="shared" si="1160"/>
        <v/>
      </c>
      <c r="CL10040" s="32" t="str">
        <f t="shared" si="1151"/>
        <v/>
      </c>
      <c r="CM10040" s="32" t="str">
        <f t="shared" si="1152"/>
        <v/>
      </c>
      <c r="CN10040" s="32" t="str">
        <f t="shared" si="1153"/>
        <v/>
      </c>
    </row>
    <row r="10041" spans="71:92" x14ac:dyDescent="0.3">
      <c r="BS10041" s="32" t="str">
        <f>IF(Kiadasi_kiseroiv!$K$2=BT10041,BV10041,"")</f>
        <v/>
      </c>
      <c r="BT10041" s="34" t="str">
        <f t="shared" si="1155"/>
        <v/>
      </c>
      <c r="BU10041" s="32" t="str">
        <f t="shared" si="1138"/>
        <v/>
      </c>
      <c r="BV10041" s="32" t="str">
        <f t="shared" si="1156"/>
        <v/>
      </c>
      <c r="BW10041" s="32" t="str">
        <f t="shared" si="1157"/>
        <v/>
      </c>
      <c r="BX10041" s="32" t="str">
        <f t="shared" si="1141"/>
        <v/>
      </c>
      <c r="BY10041" s="32" t="str">
        <f t="shared" si="1142"/>
        <v/>
      </c>
      <c r="BZ10041" s="32" t="str">
        <f t="shared" si="1158"/>
        <v/>
      </c>
      <c r="CA10041" s="32" t="str">
        <f t="shared" si="1159"/>
        <v/>
      </c>
      <c r="CB10041" s="33">
        <f>IF(COUNTIF($CD$7:CD10041,CD10041)=1,CD10041,CD10041+COUNTIF($CD$6:CD10040,CD10041))</f>
        <v>59181</v>
      </c>
      <c r="CC10041" s="34">
        <f t="shared" si="1145"/>
        <v>55153</v>
      </c>
      <c r="CD10041" s="32">
        <f t="shared" si="1146"/>
        <v>55153</v>
      </c>
      <c r="CE10041" s="32">
        <f t="shared" si="1147"/>
        <v>0</v>
      </c>
      <c r="CF10041" s="32">
        <f t="shared" si="1148"/>
        <v>0</v>
      </c>
      <c r="CG10041" s="32" t="str">
        <f t="shared" si="1149"/>
        <v/>
      </c>
      <c r="CH10041" s="32">
        <v>36</v>
      </c>
      <c r="CI10041" s="32" t="s">
        <v>7</v>
      </c>
      <c r="CJ10041" s="32" t="str">
        <f t="shared" si="1150"/>
        <v/>
      </c>
      <c r="CK10041" s="32" t="str">
        <f t="shared" si="1160"/>
        <v/>
      </c>
      <c r="CL10041" s="32" t="str">
        <f t="shared" si="1151"/>
        <v/>
      </c>
      <c r="CM10041" s="32" t="str">
        <f t="shared" si="1152"/>
        <v/>
      </c>
      <c r="CN10041" s="32" t="str">
        <f t="shared" si="1153"/>
        <v/>
      </c>
    </row>
    <row r="10042" spans="71:92" x14ac:dyDescent="0.3">
      <c r="BS10042" s="32" t="str">
        <f>IF(Kiadasi_kiseroiv!$K$2=BT10042,BV10042,"")</f>
        <v/>
      </c>
      <c r="BT10042" s="34" t="str">
        <f t="shared" si="1155"/>
        <v/>
      </c>
      <c r="BU10042" s="32" t="str">
        <f t="shared" si="1138"/>
        <v/>
      </c>
      <c r="BV10042" s="32" t="str">
        <f t="shared" si="1156"/>
        <v/>
      </c>
      <c r="BW10042" s="32" t="str">
        <f t="shared" si="1157"/>
        <v/>
      </c>
      <c r="BX10042" s="32" t="str">
        <f t="shared" si="1141"/>
        <v/>
      </c>
      <c r="BY10042" s="32" t="str">
        <f t="shared" si="1142"/>
        <v/>
      </c>
      <c r="BZ10042" s="32" t="str">
        <f t="shared" si="1158"/>
        <v/>
      </c>
      <c r="CA10042" s="32" t="str">
        <f t="shared" si="1159"/>
        <v/>
      </c>
      <c r="CB10042" s="33">
        <f>IF(COUNTIF($CD$7:CD10042,CD10042)=1,CD10042,CD10042+COUNTIF($CD$6:CD10041,CD10042))</f>
        <v>59182</v>
      </c>
      <c r="CC10042" s="34">
        <f t="shared" si="1145"/>
        <v>55153</v>
      </c>
      <c r="CD10042" s="32">
        <f t="shared" si="1146"/>
        <v>55153</v>
      </c>
      <c r="CE10042" s="32">
        <f t="shared" si="1147"/>
        <v>0</v>
      </c>
      <c r="CF10042" s="32">
        <f t="shared" si="1148"/>
        <v>0</v>
      </c>
      <c r="CG10042" s="32" t="str">
        <f t="shared" si="1149"/>
        <v/>
      </c>
      <c r="CH10042" s="32">
        <v>37</v>
      </c>
      <c r="CI10042" s="32" t="s">
        <v>7</v>
      </c>
      <c r="CJ10042" s="32" t="str">
        <f t="shared" si="1150"/>
        <v/>
      </c>
      <c r="CK10042" s="32" t="str">
        <f t="shared" si="1160"/>
        <v/>
      </c>
      <c r="CL10042" s="32" t="str">
        <f t="shared" si="1151"/>
        <v/>
      </c>
      <c r="CM10042" s="32" t="str">
        <f t="shared" si="1152"/>
        <v/>
      </c>
      <c r="CN10042" s="32" t="str">
        <f t="shared" si="1153"/>
        <v/>
      </c>
    </row>
    <row r="10043" spans="71:92" x14ac:dyDescent="0.3">
      <c r="BS10043" s="32" t="str">
        <f>IF(Kiadasi_kiseroiv!$K$2=BT10043,BV10043,"")</f>
        <v/>
      </c>
      <c r="BT10043" s="34" t="str">
        <f t="shared" si="1155"/>
        <v/>
      </c>
      <c r="BU10043" s="32" t="str">
        <f t="shared" si="1138"/>
        <v/>
      </c>
      <c r="BV10043" s="32" t="str">
        <f t="shared" si="1156"/>
        <v/>
      </c>
      <c r="BW10043" s="32" t="str">
        <f t="shared" si="1157"/>
        <v/>
      </c>
      <c r="BX10043" s="32" t="str">
        <f t="shared" si="1141"/>
        <v/>
      </c>
      <c r="BY10043" s="32" t="str">
        <f t="shared" si="1142"/>
        <v/>
      </c>
      <c r="BZ10043" s="32" t="str">
        <f t="shared" si="1158"/>
        <v/>
      </c>
      <c r="CA10043" s="32" t="str">
        <f t="shared" si="1159"/>
        <v/>
      </c>
      <c r="CB10043" s="33">
        <f>IF(COUNTIF($CD$7:CD10043,CD10043)=1,CD10043,CD10043+COUNTIF($CD$6:CD10042,CD10043))</f>
        <v>59183</v>
      </c>
      <c r="CC10043" s="34">
        <f t="shared" si="1145"/>
        <v>55153</v>
      </c>
      <c r="CD10043" s="32">
        <f t="shared" si="1146"/>
        <v>55153</v>
      </c>
      <c r="CE10043" s="32">
        <f t="shared" si="1147"/>
        <v>0</v>
      </c>
      <c r="CF10043" s="32">
        <f t="shared" si="1148"/>
        <v>0</v>
      </c>
      <c r="CG10043" s="32" t="str">
        <f t="shared" si="1149"/>
        <v/>
      </c>
      <c r="CH10043" s="32">
        <v>38</v>
      </c>
      <c r="CI10043" s="32" t="s">
        <v>7</v>
      </c>
      <c r="CJ10043" s="32" t="str">
        <f t="shared" si="1150"/>
        <v/>
      </c>
      <c r="CK10043" s="32" t="str">
        <f t="shared" si="1160"/>
        <v/>
      </c>
      <c r="CL10043" s="32" t="str">
        <f t="shared" si="1151"/>
        <v/>
      </c>
      <c r="CM10043" s="32" t="str">
        <f t="shared" si="1152"/>
        <v/>
      </c>
      <c r="CN10043" s="32" t="str">
        <f t="shared" si="1153"/>
        <v/>
      </c>
    </row>
    <row r="10044" spans="71:92" x14ac:dyDescent="0.3">
      <c r="BS10044" s="32" t="str">
        <f>IF(Kiadasi_kiseroiv!$K$2=BT10044,BV10044,"")</f>
        <v/>
      </c>
      <c r="BT10044" s="34" t="str">
        <f t="shared" si="1155"/>
        <v/>
      </c>
      <c r="BU10044" s="32" t="str">
        <f t="shared" si="1138"/>
        <v/>
      </c>
      <c r="BV10044" s="32" t="str">
        <f t="shared" si="1156"/>
        <v/>
      </c>
      <c r="BW10044" s="32" t="str">
        <f t="shared" si="1157"/>
        <v/>
      </c>
      <c r="BX10044" s="32" t="str">
        <f t="shared" si="1141"/>
        <v/>
      </c>
      <c r="BY10044" s="32" t="str">
        <f t="shared" si="1142"/>
        <v/>
      </c>
      <c r="BZ10044" s="32" t="str">
        <f t="shared" si="1158"/>
        <v/>
      </c>
      <c r="CA10044" s="32" t="str">
        <f t="shared" si="1159"/>
        <v/>
      </c>
      <c r="CB10044" s="33">
        <f>IF(COUNTIF($CD$7:CD10044,CD10044)=1,CD10044,CD10044+COUNTIF($CD$6:CD10043,CD10044))</f>
        <v>59184</v>
      </c>
      <c r="CC10044" s="34">
        <f t="shared" si="1145"/>
        <v>55153</v>
      </c>
      <c r="CD10044" s="32">
        <f t="shared" si="1146"/>
        <v>55153</v>
      </c>
      <c r="CE10044" s="32">
        <f t="shared" si="1147"/>
        <v>0</v>
      </c>
      <c r="CF10044" s="32">
        <f t="shared" si="1148"/>
        <v>0</v>
      </c>
      <c r="CG10044" s="32" t="str">
        <f t="shared" si="1149"/>
        <v/>
      </c>
      <c r="CH10044" s="32">
        <v>39</v>
      </c>
      <c r="CI10044" s="32" t="s">
        <v>7</v>
      </c>
      <c r="CJ10044" s="32" t="str">
        <f t="shared" si="1150"/>
        <v/>
      </c>
      <c r="CK10044" s="32" t="str">
        <f t="shared" si="1160"/>
        <v/>
      </c>
      <c r="CL10044" s="32" t="str">
        <f t="shared" si="1151"/>
        <v/>
      </c>
      <c r="CM10044" s="32" t="str">
        <f t="shared" si="1152"/>
        <v/>
      </c>
      <c r="CN10044" s="32" t="str">
        <f t="shared" si="1153"/>
        <v/>
      </c>
    </row>
    <row r="10045" spans="71:92" x14ac:dyDescent="0.3">
      <c r="BS10045" s="32" t="str">
        <f>IF(Kiadasi_kiseroiv!$K$2=BT10045,BV10045,"")</f>
        <v/>
      </c>
      <c r="BT10045" s="34" t="str">
        <f t="shared" si="1155"/>
        <v/>
      </c>
      <c r="BU10045" s="32" t="str">
        <f t="shared" si="1138"/>
        <v/>
      </c>
      <c r="BV10045" s="32" t="str">
        <f t="shared" si="1156"/>
        <v/>
      </c>
      <c r="BW10045" s="32" t="str">
        <f t="shared" si="1157"/>
        <v/>
      </c>
      <c r="BX10045" s="32" t="str">
        <f t="shared" si="1141"/>
        <v/>
      </c>
      <c r="BY10045" s="32" t="str">
        <f t="shared" si="1142"/>
        <v/>
      </c>
      <c r="BZ10045" s="32" t="str">
        <f t="shared" si="1158"/>
        <v/>
      </c>
      <c r="CA10045" s="32" t="str">
        <f t="shared" si="1159"/>
        <v/>
      </c>
      <c r="CB10045" s="33">
        <f>IF(COUNTIF($CD$7:CD10045,CD10045)=1,CD10045,CD10045+COUNTIF($CD$6:CD10044,CD10045))</f>
        <v>59185</v>
      </c>
      <c r="CC10045" s="34">
        <f t="shared" si="1145"/>
        <v>55153</v>
      </c>
      <c r="CD10045" s="32">
        <f t="shared" si="1146"/>
        <v>55153</v>
      </c>
      <c r="CE10045" s="32">
        <f t="shared" si="1147"/>
        <v>0</v>
      </c>
      <c r="CF10045" s="32">
        <f t="shared" si="1148"/>
        <v>0</v>
      </c>
      <c r="CG10045" s="32" t="str">
        <f t="shared" si="1149"/>
        <v/>
      </c>
      <c r="CH10045" s="32">
        <v>40</v>
      </c>
      <c r="CI10045" s="32" t="s">
        <v>7</v>
      </c>
      <c r="CJ10045" s="32" t="str">
        <f t="shared" si="1150"/>
        <v/>
      </c>
      <c r="CK10045" s="32" t="str">
        <f t="shared" si="1160"/>
        <v/>
      </c>
      <c r="CL10045" s="32" t="str">
        <f t="shared" si="1151"/>
        <v/>
      </c>
      <c r="CM10045" s="32" t="str">
        <f t="shared" si="1152"/>
        <v/>
      </c>
      <c r="CN10045" s="32" t="str">
        <f t="shared" si="1153"/>
        <v/>
      </c>
    </row>
    <row r="10046" spans="71:92" x14ac:dyDescent="0.3">
      <c r="BS10046" s="32" t="str">
        <f>IF(Kiadasi_kiseroiv!$K$2=BT10046,BV10046,"")</f>
        <v/>
      </c>
      <c r="BT10046" s="34" t="str">
        <f t="shared" si="1155"/>
        <v/>
      </c>
      <c r="BU10046" s="32" t="str">
        <f t="shared" si="1138"/>
        <v/>
      </c>
      <c r="BV10046" s="32" t="str">
        <f t="shared" si="1156"/>
        <v/>
      </c>
      <c r="BW10046" s="32" t="str">
        <f t="shared" si="1157"/>
        <v/>
      </c>
      <c r="BX10046" s="32" t="str">
        <f t="shared" si="1141"/>
        <v/>
      </c>
      <c r="BY10046" s="32" t="str">
        <f t="shared" si="1142"/>
        <v/>
      </c>
      <c r="BZ10046" s="32" t="str">
        <f t="shared" si="1158"/>
        <v/>
      </c>
      <c r="CA10046" s="32" t="str">
        <f t="shared" si="1159"/>
        <v/>
      </c>
      <c r="CB10046" s="33">
        <f>IF(COUNTIF($CD$7:CD10046,CD10046)=1,CD10046,CD10046+COUNTIF($CD$6:CD10045,CD10046))</f>
        <v>59186</v>
      </c>
      <c r="CC10046" s="34">
        <f t="shared" si="1145"/>
        <v>55153</v>
      </c>
      <c r="CD10046" s="32">
        <f t="shared" si="1146"/>
        <v>55153</v>
      </c>
      <c r="CE10046" s="32">
        <f t="shared" si="1147"/>
        <v>0</v>
      </c>
      <c r="CF10046" s="32">
        <f t="shared" si="1148"/>
        <v>0</v>
      </c>
      <c r="CG10046" s="32" t="str">
        <f t="shared" si="1149"/>
        <v/>
      </c>
      <c r="CH10046" s="32">
        <v>41</v>
      </c>
      <c r="CI10046" s="32" t="s">
        <v>7</v>
      </c>
      <c r="CJ10046" s="32" t="str">
        <f t="shared" si="1150"/>
        <v/>
      </c>
      <c r="CK10046" s="32" t="str">
        <f t="shared" si="1160"/>
        <v/>
      </c>
      <c r="CL10046" s="32" t="str">
        <f t="shared" si="1151"/>
        <v/>
      </c>
      <c r="CM10046" s="32" t="str">
        <f t="shared" si="1152"/>
        <v/>
      </c>
      <c r="CN10046" s="32" t="str">
        <f t="shared" si="1153"/>
        <v/>
      </c>
    </row>
    <row r="10047" spans="71:92" x14ac:dyDescent="0.3">
      <c r="BS10047" s="32" t="str">
        <f>IF(Kiadasi_kiseroiv!$K$2=BT10047,BV10047,"")</f>
        <v/>
      </c>
      <c r="BT10047" s="34" t="str">
        <f t="shared" si="1155"/>
        <v/>
      </c>
      <c r="BU10047" s="32" t="str">
        <f t="shared" si="1138"/>
        <v/>
      </c>
      <c r="BV10047" s="32" t="str">
        <f t="shared" si="1156"/>
        <v/>
      </c>
      <c r="BW10047" s="32" t="str">
        <f t="shared" si="1157"/>
        <v/>
      </c>
      <c r="BX10047" s="32" t="str">
        <f t="shared" si="1141"/>
        <v/>
      </c>
      <c r="BY10047" s="32" t="str">
        <f t="shared" si="1142"/>
        <v/>
      </c>
      <c r="BZ10047" s="32" t="str">
        <f t="shared" si="1158"/>
        <v/>
      </c>
      <c r="CA10047" s="32" t="str">
        <f t="shared" si="1159"/>
        <v/>
      </c>
      <c r="CB10047" s="33">
        <f>IF(COUNTIF($CD$7:CD10047,CD10047)=1,CD10047,CD10047+COUNTIF($CD$6:CD10046,CD10047))</f>
        <v>59187</v>
      </c>
      <c r="CC10047" s="34">
        <f t="shared" si="1145"/>
        <v>55153</v>
      </c>
      <c r="CD10047" s="32">
        <f t="shared" si="1146"/>
        <v>55153</v>
      </c>
      <c r="CE10047" s="32">
        <f t="shared" si="1147"/>
        <v>0</v>
      </c>
      <c r="CF10047" s="32">
        <f t="shared" si="1148"/>
        <v>0</v>
      </c>
      <c r="CG10047" s="32" t="str">
        <f t="shared" si="1149"/>
        <v/>
      </c>
      <c r="CH10047" s="32">
        <v>42</v>
      </c>
      <c r="CI10047" s="32" t="s">
        <v>7</v>
      </c>
      <c r="CJ10047" s="32" t="str">
        <f t="shared" si="1150"/>
        <v/>
      </c>
      <c r="CK10047" s="32" t="str">
        <f t="shared" si="1160"/>
        <v/>
      </c>
      <c r="CL10047" s="32" t="str">
        <f t="shared" si="1151"/>
        <v/>
      </c>
      <c r="CM10047" s="32" t="str">
        <f t="shared" si="1152"/>
        <v/>
      </c>
      <c r="CN10047" s="32" t="str">
        <f t="shared" si="1153"/>
        <v/>
      </c>
    </row>
    <row r="10048" spans="71:92" x14ac:dyDescent="0.3">
      <c r="BS10048" s="32" t="str">
        <f>IF(Kiadasi_kiseroiv!$K$2=BT10048,BV10048,"")</f>
        <v/>
      </c>
      <c r="BT10048" s="34" t="str">
        <f t="shared" si="1155"/>
        <v/>
      </c>
      <c r="BU10048" s="32" t="str">
        <f t="shared" si="1138"/>
        <v/>
      </c>
      <c r="BV10048" s="32" t="str">
        <f t="shared" si="1156"/>
        <v/>
      </c>
      <c r="BW10048" s="32" t="str">
        <f t="shared" si="1157"/>
        <v/>
      </c>
      <c r="BX10048" s="32" t="str">
        <f t="shared" si="1141"/>
        <v/>
      </c>
      <c r="BY10048" s="32" t="str">
        <f t="shared" si="1142"/>
        <v/>
      </c>
      <c r="BZ10048" s="32" t="str">
        <f t="shared" si="1158"/>
        <v/>
      </c>
      <c r="CA10048" s="32" t="str">
        <f t="shared" si="1159"/>
        <v/>
      </c>
      <c r="CB10048" s="33">
        <f>IF(COUNTIF($CD$7:CD10048,CD10048)=1,CD10048,CD10048+COUNTIF($CD$6:CD10047,CD10048))</f>
        <v>59188</v>
      </c>
      <c r="CC10048" s="34">
        <f t="shared" si="1145"/>
        <v>55153</v>
      </c>
      <c r="CD10048" s="32">
        <f t="shared" si="1146"/>
        <v>55153</v>
      </c>
      <c r="CE10048" s="32">
        <f t="shared" si="1147"/>
        <v>0</v>
      </c>
      <c r="CF10048" s="32">
        <f t="shared" si="1148"/>
        <v>0</v>
      </c>
      <c r="CG10048" s="32" t="str">
        <f t="shared" si="1149"/>
        <v/>
      </c>
      <c r="CH10048" s="32">
        <v>43</v>
      </c>
      <c r="CI10048" s="32" t="s">
        <v>7</v>
      </c>
      <c r="CJ10048" s="32" t="str">
        <f t="shared" si="1150"/>
        <v/>
      </c>
      <c r="CK10048" s="32" t="str">
        <f t="shared" si="1160"/>
        <v/>
      </c>
      <c r="CL10048" s="32" t="str">
        <f t="shared" si="1151"/>
        <v/>
      </c>
      <c r="CM10048" s="32" t="str">
        <f t="shared" si="1152"/>
        <v/>
      </c>
      <c r="CN10048" s="32" t="str">
        <f t="shared" si="1153"/>
        <v/>
      </c>
    </row>
    <row r="10049" spans="71:92" x14ac:dyDescent="0.3">
      <c r="BS10049" s="32" t="str">
        <f>IF(Kiadasi_kiseroiv!$K$2=BT10049,BV10049,"")</f>
        <v/>
      </c>
      <c r="BT10049" s="34" t="str">
        <f t="shared" si="1155"/>
        <v/>
      </c>
      <c r="BU10049" s="32" t="str">
        <f t="shared" si="1138"/>
        <v/>
      </c>
      <c r="BV10049" s="32" t="str">
        <f t="shared" si="1156"/>
        <v/>
      </c>
      <c r="BW10049" s="32" t="str">
        <f t="shared" si="1157"/>
        <v/>
      </c>
      <c r="BX10049" s="32" t="str">
        <f t="shared" si="1141"/>
        <v/>
      </c>
      <c r="BY10049" s="32" t="str">
        <f t="shared" si="1142"/>
        <v/>
      </c>
      <c r="BZ10049" s="32" t="str">
        <f t="shared" si="1158"/>
        <v/>
      </c>
      <c r="CA10049" s="32" t="str">
        <f t="shared" si="1159"/>
        <v/>
      </c>
      <c r="CB10049" s="33">
        <f>IF(COUNTIF($CD$7:CD10049,CD10049)=1,CD10049,CD10049+COUNTIF($CD$6:CD10048,CD10049))</f>
        <v>59189</v>
      </c>
      <c r="CC10049" s="34">
        <f t="shared" si="1145"/>
        <v>55153</v>
      </c>
      <c r="CD10049" s="32">
        <f t="shared" si="1146"/>
        <v>55153</v>
      </c>
      <c r="CE10049" s="32">
        <f t="shared" si="1147"/>
        <v>0</v>
      </c>
      <c r="CF10049" s="32">
        <f t="shared" si="1148"/>
        <v>0</v>
      </c>
      <c r="CG10049" s="32" t="str">
        <f t="shared" si="1149"/>
        <v/>
      </c>
      <c r="CH10049" s="32">
        <v>44</v>
      </c>
      <c r="CI10049" s="32" t="s">
        <v>7</v>
      </c>
      <c r="CJ10049" s="32" t="str">
        <f t="shared" si="1150"/>
        <v/>
      </c>
      <c r="CK10049" s="32" t="str">
        <f t="shared" si="1160"/>
        <v/>
      </c>
      <c r="CL10049" s="32" t="str">
        <f t="shared" si="1151"/>
        <v/>
      </c>
      <c r="CM10049" s="32" t="str">
        <f t="shared" si="1152"/>
        <v/>
      </c>
      <c r="CN10049" s="32" t="str">
        <f t="shared" si="1153"/>
        <v/>
      </c>
    </row>
    <row r="10050" spans="71:92" x14ac:dyDescent="0.3">
      <c r="BS10050" s="32" t="str">
        <f>IF(Kiadasi_kiseroiv!$K$2=BT10050,BV10050,"")</f>
        <v/>
      </c>
      <c r="BT10050" s="34" t="str">
        <f t="shared" si="1155"/>
        <v/>
      </c>
      <c r="BU10050" s="32" t="str">
        <f t="shared" si="1138"/>
        <v/>
      </c>
      <c r="BV10050" s="32" t="str">
        <f t="shared" si="1156"/>
        <v/>
      </c>
      <c r="BW10050" s="32" t="str">
        <f t="shared" si="1157"/>
        <v/>
      </c>
      <c r="BX10050" s="32" t="str">
        <f t="shared" si="1141"/>
        <v/>
      </c>
      <c r="BY10050" s="32" t="str">
        <f t="shared" si="1142"/>
        <v/>
      </c>
      <c r="BZ10050" s="32" t="str">
        <f t="shared" si="1158"/>
        <v/>
      </c>
      <c r="CA10050" s="32" t="str">
        <f t="shared" si="1159"/>
        <v/>
      </c>
      <c r="CB10050" s="33">
        <f>IF(COUNTIF($CD$7:CD10050,CD10050)=1,CD10050,CD10050+COUNTIF($CD$6:CD10049,CD10050))</f>
        <v>59190</v>
      </c>
      <c r="CC10050" s="34">
        <f t="shared" si="1145"/>
        <v>55153</v>
      </c>
      <c r="CD10050" s="32">
        <f t="shared" si="1146"/>
        <v>55153</v>
      </c>
      <c r="CE10050" s="32">
        <f t="shared" si="1147"/>
        <v>0</v>
      </c>
      <c r="CF10050" s="32">
        <f t="shared" si="1148"/>
        <v>0</v>
      </c>
      <c r="CG10050" s="32" t="str">
        <f t="shared" si="1149"/>
        <v/>
      </c>
      <c r="CH10050" s="32">
        <v>45</v>
      </c>
      <c r="CI10050" s="32" t="s">
        <v>7</v>
      </c>
      <c r="CJ10050" s="32" t="str">
        <f t="shared" si="1150"/>
        <v/>
      </c>
      <c r="CK10050" s="32" t="str">
        <f t="shared" si="1160"/>
        <v/>
      </c>
      <c r="CL10050" s="32" t="str">
        <f t="shared" si="1151"/>
        <v/>
      </c>
      <c r="CM10050" s="32" t="str">
        <f t="shared" si="1152"/>
        <v/>
      </c>
      <c r="CN10050" s="32" t="str">
        <f t="shared" si="1153"/>
        <v/>
      </c>
    </row>
    <row r="10051" spans="71:92" x14ac:dyDescent="0.3">
      <c r="BS10051" s="32" t="str">
        <f>IF(Kiadasi_kiseroiv!$K$2=BT10051,BV10051,"")</f>
        <v/>
      </c>
      <c r="BT10051" s="34" t="str">
        <f t="shared" si="1155"/>
        <v/>
      </c>
      <c r="BU10051" s="32" t="str">
        <f t="shared" si="1138"/>
        <v/>
      </c>
      <c r="BV10051" s="32" t="str">
        <f t="shared" si="1156"/>
        <v/>
      </c>
      <c r="BW10051" s="32" t="str">
        <f t="shared" si="1157"/>
        <v/>
      </c>
      <c r="BX10051" s="32" t="str">
        <f t="shared" si="1141"/>
        <v/>
      </c>
      <c r="BY10051" s="32" t="str">
        <f t="shared" si="1142"/>
        <v/>
      </c>
      <c r="BZ10051" s="32" t="str">
        <f t="shared" si="1158"/>
        <v/>
      </c>
      <c r="CA10051" s="32" t="str">
        <f t="shared" si="1159"/>
        <v/>
      </c>
      <c r="CB10051" s="33">
        <f>IF(COUNTIF($CD$7:CD10051,CD10051)=1,CD10051,CD10051+COUNTIF($CD$6:CD10050,CD10051))</f>
        <v>59191</v>
      </c>
      <c r="CC10051" s="34">
        <f t="shared" si="1145"/>
        <v>55153</v>
      </c>
      <c r="CD10051" s="32">
        <f t="shared" si="1146"/>
        <v>55153</v>
      </c>
      <c r="CE10051" s="32">
        <f t="shared" si="1147"/>
        <v>0</v>
      </c>
      <c r="CF10051" s="32">
        <f t="shared" si="1148"/>
        <v>0</v>
      </c>
      <c r="CG10051" s="32" t="str">
        <f t="shared" si="1149"/>
        <v/>
      </c>
      <c r="CH10051" s="32">
        <v>46</v>
      </c>
      <c r="CI10051" s="32" t="s">
        <v>7</v>
      </c>
      <c r="CJ10051" s="32" t="str">
        <f t="shared" si="1150"/>
        <v/>
      </c>
      <c r="CK10051" s="32" t="str">
        <f t="shared" si="1160"/>
        <v/>
      </c>
      <c r="CL10051" s="32" t="str">
        <f t="shared" si="1151"/>
        <v/>
      </c>
      <c r="CM10051" s="32" t="str">
        <f t="shared" si="1152"/>
        <v/>
      </c>
      <c r="CN10051" s="32" t="str">
        <f t="shared" si="1153"/>
        <v/>
      </c>
    </row>
    <row r="10052" spans="71:92" x14ac:dyDescent="0.3">
      <c r="BS10052" s="32" t="str">
        <f>IF(Kiadasi_kiseroiv!$K$2=BT10052,BV10052,"")</f>
        <v/>
      </c>
      <c r="BT10052" s="34" t="str">
        <f t="shared" si="1155"/>
        <v/>
      </c>
      <c r="BU10052" s="32" t="str">
        <f t="shared" si="1138"/>
        <v/>
      </c>
      <c r="BV10052" s="32" t="str">
        <f t="shared" si="1156"/>
        <v/>
      </c>
      <c r="BW10052" s="32" t="str">
        <f t="shared" si="1157"/>
        <v/>
      </c>
      <c r="BX10052" s="32" t="str">
        <f t="shared" si="1141"/>
        <v/>
      </c>
      <c r="BY10052" s="32" t="str">
        <f t="shared" si="1142"/>
        <v/>
      </c>
      <c r="BZ10052" s="32" t="str">
        <f t="shared" si="1158"/>
        <v/>
      </c>
      <c r="CA10052" s="32" t="str">
        <f t="shared" si="1159"/>
        <v/>
      </c>
      <c r="CB10052" s="33">
        <f>IF(COUNTIF($CD$7:CD10052,CD10052)=1,CD10052,CD10052+COUNTIF($CD$6:CD10051,CD10052))</f>
        <v>59192</v>
      </c>
      <c r="CC10052" s="34">
        <f t="shared" si="1145"/>
        <v>55153</v>
      </c>
      <c r="CD10052" s="32">
        <f t="shared" si="1146"/>
        <v>55153</v>
      </c>
      <c r="CE10052" s="32">
        <f t="shared" si="1147"/>
        <v>0</v>
      </c>
      <c r="CF10052" s="32">
        <f t="shared" si="1148"/>
        <v>0</v>
      </c>
      <c r="CG10052" s="32" t="str">
        <f t="shared" si="1149"/>
        <v/>
      </c>
      <c r="CH10052" s="32">
        <v>47</v>
      </c>
      <c r="CI10052" s="32" t="s">
        <v>7</v>
      </c>
      <c r="CJ10052" s="32" t="str">
        <f t="shared" si="1150"/>
        <v/>
      </c>
      <c r="CK10052" s="32" t="str">
        <f t="shared" si="1160"/>
        <v/>
      </c>
      <c r="CL10052" s="32" t="str">
        <f t="shared" si="1151"/>
        <v/>
      </c>
      <c r="CM10052" s="32" t="str">
        <f t="shared" si="1152"/>
        <v/>
      </c>
      <c r="CN10052" s="32" t="str">
        <f t="shared" si="1153"/>
        <v/>
      </c>
    </row>
    <row r="10053" spans="71:92" x14ac:dyDescent="0.3">
      <c r="BS10053" s="32" t="str">
        <f>IF(Kiadasi_kiseroiv!$K$2=BT10053,BV10053,"")</f>
        <v/>
      </c>
      <c r="BT10053" s="34" t="str">
        <f t="shared" si="1155"/>
        <v/>
      </c>
      <c r="BU10053" s="32" t="str">
        <f t="shared" si="1138"/>
        <v/>
      </c>
      <c r="BV10053" s="32" t="str">
        <f t="shared" si="1156"/>
        <v/>
      </c>
      <c r="BW10053" s="32" t="str">
        <f t="shared" si="1157"/>
        <v/>
      </c>
      <c r="BX10053" s="32" t="str">
        <f t="shared" si="1141"/>
        <v/>
      </c>
      <c r="BY10053" s="32" t="str">
        <f t="shared" si="1142"/>
        <v/>
      </c>
      <c r="BZ10053" s="32" t="str">
        <f t="shared" si="1158"/>
        <v/>
      </c>
      <c r="CA10053" s="32" t="str">
        <f t="shared" si="1159"/>
        <v/>
      </c>
      <c r="CB10053" s="33">
        <f>IF(COUNTIF($CD$7:CD10053,CD10053)=1,CD10053,CD10053+COUNTIF($CD$6:CD10052,CD10053))</f>
        <v>59193</v>
      </c>
      <c r="CC10053" s="34">
        <f t="shared" si="1145"/>
        <v>55153</v>
      </c>
      <c r="CD10053" s="32">
        <f t="shared" si="1146"/>
        <v>55153</v>
      </c>
      <c r="CE10053" s="32">
        <f t="shared" si="1147"/>
        <v>0</v>
      </c>
      <c r="CF10053" s="32">
        <f t="shared" si="1148"/>
        <v>0</v>
      </c>
      <c r="CG10053" s="32" t="str">
        <f t="shared" si="1149"/>
        <v/>
      </c>
      <c r="CH10053" s="32">
        <v>48</v>
      </c>
      <c r="CI10053" s="32" t="s">
        <v>7</v>
      </c>
      <c r="CJ10053" s="32" t="str">
        <f t="shared" si="1150"/>
        <v/>
      </c>
      <c r="CK10053" s="32" t="str">
        <f t="shared" si="1160"/>
        <v/>
      </c>
      <c r="CL10053" s="32" t="str">
        <f t="shared" si="1151"/>
        <v/>
      </c>
      <c r="CM10053" s="32" t="str">
        <f t="shared" si="1152"/>
        <v/>
      </c>
      <c r="CN10053" s="32" t="str">
        <f t="shared" si="1153"/>
        <v/>
      </c>
    </row>
    <row r="10054" spans="71:92" x14ac:dyDescent="0.3">
      <c r="BS10054" s="32" t="str">
        <f>IF(Kiadasi_kiseroiv!$K$2=BT10054,BV10054,"")</f>
        <v/>
      </c>
      <c r="BT10054" s="34" t="str">
        <f t="shared" si="1155"/>
        <v/>
      </c>
      <c r="BU10054" s="32" t="str">
        <f t="shared" si="1138"/>
        <v/>
      </c>
      <c r="BV10054" s="32" t="str">
        <f t="shared" si="1156"/>
        <v/>
      </c>
      <c r="BW10054" s="32" t="str">
        <f t="shared" si="1157"/>
        <v/>
      </c>
      <c r="BX10054" s="32" t="str">
        <f t="shared" si="1141"/>
        <v/>
      </c>
      <c r="BY10054" s="32" t="str">
        <f t="shared" si="1142"/>
        <v/>
      </c>
      <c r="BZ10054" s="32" t="str">
        <f t="shared" si="1158"/>
        <v/>
      </c>
      <c r="CA10054" s="32" t="str">
        <f t="shared" si="1159"/>
        <v/>
      </c>
      <c r="CB10054" s="33">
        <f>IF(COUNTIF($CD$7:CD10054,CD10054)=1,CD10054,CD10054+COUNTIF($CD$6:CD10053,CD10054))</f>
        <v>59194</v>
      </c>
      <c r="CC10054" s="34">
        <f t="shared" si="1145"/>
        <v>55153</v>
      </c>
      <c r="CD10054" s="32">
        <f t="shared" si="1146"/>
        <v>55153</v>
      </c>
      <c r="CE10054" s="32">
        <f t="shared" si="1147"/>
        <v>0</v>
      </c>
      <c r="CF10054" s="32">
        <f t="shared" si="1148"/>
        <v>0</v>
      </c>
      <c r="CG10054" s="32" t="str">
        <f t="shared" si="1149"/>
        <v/>
      </c>
      <c r="CH10054" s="32">
        <v>49</v>
      </c>
      <c r="CI10054" s="32" t="s">
        <v>7</v>
      </c>
      <c r="CJ10054" s="32" t="str">
        <f t="shared" si="1150"/>
        <v/>
      </c>
      <c r="CK10054" s="32" t="str">
        <f t="shared" si="1160"/>
        <v/>
      </c>
      <c r="CL10054" s="32" t="str">
        <f t="shared" si="1151"/>
        <v/>
      </c>
      <c r="CM10054" s="32" t="str">
        <f t="shared" si="1152"/>
        <v/>
      </c>
      <c r="CN10054" s="32" t="str">
        <f t="shared" si="1153"/>
        <v/>
      </c>
    </row>
    <row r="10055" spans="71:92" x14ac:dyDescent="0.3">
      <c r="BS10055" s="32" t="str">
        <f>IF(Kiadasi_kiseroiv!$K$2=BT10055,BV10055,"")</f>
        <v/>
      </c>
      <c r="BT10055" s="34" t="str">
        <f t="shared" si="1155"/>
        <v/>
      </c>
      <c r="BU10055" s="32" t="str">
        <f t="shared" si="1138"/>
        <v/>
      </c>
      <c r="BV10055" s="32" t="str">
        <f t="shared" si="1156"/>
        <v/>
      </c>
      <c r="BW10055" s="32" t="str">
        <f t="shared" si="1157"/>
        <v/>
      </c>
      <c r="BX10055" s="32" t="str">
        <f t="shared" si="1141"/>
        <v/>
      </c>
      <c r="BY10055" s="32" t="str">
        <f t="shared" si="1142"/>
        <v/>
      </c>
      <c r="BZ10055" s="32" t="str">
        <f t="shared" si="1158"/>
        <v/>
      </c>
      <c r="CA10055" s="32" t="str">
        <f t="shared" si="1159"/>
        <v/>
      </c>
      <c r="CB10055" s="33">
        <f>IF(COUNTIF($CD$7:CD10055,CD10055)=1,CD10055,CD10055+COUNTIF($CD$6:CD10054,CD10055))</f>
        <v>59195</v>
      </c>
      <c r="CC10055" s="34">
        <f t="shared" si="1145"/>
        <v>55153</v>
      </c>
      <c r="CD10055" s="32">
        <f t="shared" si="1146"/>
        <v>55153</v>
      </c>
      <c r="CE10055" s="32">
        <f t="shared" si="1147"/>
        <v>0</v>
      </c>
      <c r="CF10055" s="32">
        <f t="shared" si="1148"/>
        <v>0</v>
      </c>
      <c r="CG10055" s="32" t="str">
        <f t="shared" si="1149"/>
        <v/>
      </c>
      <c r="CH10055" s="32">
        <v>50</v>
      </c>
      <c r="CI10055" s="32" t="s">
        <v>7</v>
      </c>
      <c r="CJ10055" s="32" t="str">
        <f t="shared" si="1150"/>
        <v/>
      </c>
      <c r="CK10055" s="32" t="str">
        <f t="shared" si="1160"/>
        <v/>
      </c>
      <c r="CL10055" s="32" t="str">
        <f t="shared" si="1151"/>
        <v/>
      </c>
      <c r="CM10055" s="32" t="str">
        <f t="shared" si="1152"/>
        <v/>
      </c>
      <c r="CN10055" s="32" t="str">
        <f t="shared" si="1153"/>
        <v/>
      </c>
    </row>
    <row r="10056" spans="71:92" x14ac:dyDescent="0.3">
      <c r="BS10056" s="32" t="str">
        <f>IF(Kiadasi_kiseroiv!$K$2=BT10056,BV10056,"")</f>
        <v/>
      </c>
      <c r="BT10056" s="34" t="str">
        <f t="shared" si="1155"/>
        <v/>
      </c>
      <c r="BU10056" s="32" t="str">
        <f t="shared" si="1138"/>
        <v/>
      </c>
      <c r="BV10056" s="32" t="str">
        <f t="shared" si="1156"/>
        <v/>
      </c>
      <c r="BW10056" s="32" t="str">
        <f t="shared" si="1157"/>
        <v/>
      </c>
      <c r="BX10056" s="32" t="str">
        <f t="shared" si="1141"/>
        <v/>
      </c>
      <c r="BY10056" s="32" t="str">
        <f t="shared" si="1142"/>
        <v/>
      </c>
      <c r="BZ10056" s="32" t="str">
        <f t="shared" si="1158"/>
        <v/>
      </c>
      <c r="CA10056" s="32" t="str">
        <f t="shared" si="1159"/>
        <v/>
      </c>
      <c r="CB10056" s="33">
        <f>IF(COUNTIF($CD$7:CD10056,CD10056)=1,CD10056,CD10056+COUNTIF($CD$6:CD10055,CD10056))</f>
        <v>59196</v>
      </c>
      <c r="CC10056" s="34">
        <f t="shared" si="1145"/>
        <v>55153</v>
      </c>
      <c r="CD10056" s="32">
        <f t="shared" si="1146"/>
        <v>55153</v>
      </c>
      <c r="CE10056" s="32">
        <f t="shared" si="1147"/>
        <v>0</v>
      </c>
      <c r="CF10056" s="32">
        <f t="shared" si="1148"/>
        <v>0</v>
      </c>
      <c r="CG10056" s="32" t="str">
        <f t="shared" si="1149"/>
        <v/>
      </c>
      <c r="CH10056" s="32">
        <v>51</v>
      </c>
      <c r="CI10056" s="32" t="s">
        <v>7</v>
      </c>
      <c r="CJ10056" s="32" t="str">
        <f t="shared" si="1150"/>
        <v/>
      </c>
      <c r="CK10056" s="32" t="str">
        <f t="shared" si="1160"/>
        <v/>
      </c>
      <c r="CL10056" s="32" t="str">
        <f t="shared" si="1151"/>
        <v/>
      </c>
      <c r="CM10056" s="32" t="str">
        <f t="shared" si="1152"/>
        <v/>
      </c>
      <c r="CN10056" s="32" t="str">
        <f t="shared" si="1153"/>
        <v/>
      </c>
    </row>
    <row r="10057" spans="71:92" x14ac:dyDescent="0.3">
      <c r="BS10057" s="32" t="str">
        <f>IF(Kiadasi_kiseroiv!$K$2=BT10057,BV10057,"")</f>
        <v/>
      </c>
      <c r="BT10057" s="34" t="str">
        <f t="shared" si="1155"/>
        <v/>
      </c>
      <c r="BU10057" s="32" t="str">
        <f t="shared" si="1138"/>
        <v/>
      </c>
      <c r="BV10057" s="32" t="str">
        <f t="shared" si="1156"/>
        <v/>
      </c>
      <c r="BW10057" s="32" t="str">
        <f t="shared" si="1157"/>
        <v/>
      </c>
      <c r="BX10057" s="32" t="str">
        <f t="shared" si="1141"/>
        <v/>
      </c>
      <c r="BY10057" s="32" t="str">
        <f t="shared" si="1142"/>
        <v/>
      </c>
      <c r="BZ10057" s="32" t="str">
        <f t="shared" si="1158"/>
        <v/>
      </c>
      <c r="CA10057" s="32" t="str">
        <f t="shared" si="1159"/>
        <v/>
      </c>
      <c r="CB10057" s="33">
        <f>IF(COUNTIF($CD$7:CD10057,CD10057)=1,CD10057,CD10057+COUNTIF($CD$6:CD10056,CD10057))</f>
        <v>59197</v>
      </c>
      <c r="CC10057" s="34">
        <f t="shared" si="1145"/>
        <v>55153</v>
      </c>
      <c r="CD10057" s="32">
        <f t="shared" si="1146"/>
        <v>55153</v>
      </c>
      <c r="CE10057" s="32">
        <f t="shared" si="1147"/>
        <v>0</v>
      </c>
      <c r="CF10057" s="32">
        <f t="shared" si="1148"/>
        <v>0</v>
      </c>
      <c r="CG10057" s="32" t="str">
        <f t="shared" si="1149"/>
        <v/>
      </c>
      <c r="CH10057" s="32">
        <v>52</v>
      </c>
      <c r="CI10057" s="32" t="s">
        <v>7</v>
      </c>
      <c r="CJ10057" s="32" t="str">
        <f t="shared" si="1150"/>
        <v/>
      </c>
      <c r="CK10057" s="32" t="str">
        <f t="shared" si="1160"/>
        <v/>
      </c>
      <c r="CL10057" s="32" t="str">
        <f t="shared" si="1151"/>
        <v/>
      </c>
      <c r="CM10057" s="32" t="str">
        <f t="shared" si="1152"/>
        <v/>
      </c>
      <c r="CN10057" s="32" t="str">
        <f t="shared" si="1153"/>
        <v/>
      </c>
    </row>
    <row r="10058" spans="71:92" x14ac:dyDescent="0.3">
      <c r="BS10058" s="32" t="str">
        <f>IF(Kiadasi_kiseroiv!$K$2=BT10058,BV10058,"")</f>
        <v/>
      </c>
      <c r="BT10058" s="34" t="str">
        <f t="shared" si="1155"/>
        <v/>
      </c>
      <c r="BU10058" s="32" t="str">
        <f t="shared" si="1138"/>
        <v/>
      </c>
      <c r="BV10058" s="32" t="str">
        <f t="shared" si="1156"/>
        <v/>
      </c>
      <c r="BW10058" s="32" t="str">
        <f t="shared" si="1157"/>
        <v/>
      </c>
      <c r="BX10058" s="32" t="str">
        <f t="shared" si="1141"/>
        <v/>
      </c>
      <c r="BY10058" s="32" t="str">
        <f t="shared" si="1142"/>
        <v/>
      </c>
      <c r="BZ10058" s="32" t="str">
        <f t="shared" si="1158"/>
        <v/>
      </c>
      <c r="CA10058" s="32" t="str">
        <f t="shared" si="1159"/>
        <v/>
      </c>
      <c r="CB10058" s="33">
        <f>IF(COUNTIF($CD$7:CD10058,CD10058)=1,CD10058,CD10058+COUNTIF($CD$6:CD10057,CD10058))</f>
        <v>59198</v>
      </c>
      <c r="CC10058" s="34">
        <f t="shared" si="1145"/>
        <v>55153</v>
      </c>
      <c r="CD10058" s="32">
        <f t="shared" si="1146"/>
        <v>55153</v>
      </c>
      <c r="CE10058" s="32">
        <f t="shared" si="1147"/>
        <v>0</v>
      </c>
      <c r="CF10058" s="32">
        <f t="shared" si="1148"/>
        <v>0</v>
      </c>
      <c r="CG10058" s="32" t="str">
        <f t="shared" si="1149"/>
        <v/>
      </c>
      <c r="CH10058" s="32">
        <v>53</v>
      </c>
      <c r="CI10058" s="32" t="s">
        <v>7</v>
      </c>
      <c r="CJ10058" s="32" t="str">
        <f t="shared" si="1150"/>
        <v/>
      </c>
      <c r="CK10058" s="32" t="str">
        <f t="shared" si="1160"/>
        <v/>
      </c>
      <c r="CL10058" s="32" t="str">
        <f t="shared" si="1151"/>
        <v/>
      </c>
      <c r="CM10058" s="32" t="str">
        <f t="shared" si="1152"/>
        <v/>
      </c>
      <c r="CN10058" s="32" t="str">
        <f t="shared" si="1153"/>
        <v/>
      </c>
    </row>
    <row r="10059" spans="71:92" x14ac:dyDescent="0.3">
      <c r="BS10059" s="32" t="str">
        <f>IF(Kiadasi_kiseroiv!$K$2=BT10059,BV10059,"")</f>
        <v/>
      </c>
      <c r="BT10059" s="34" t="str">
        <f t="shared" si="1155"/>
        <v/>
      </c>
      <c r="BU10059" s="32" t="str">
        <f t="shared" si="1138"/>
        <v/>
      </c>
      <c r="BV10059" s="32" t="str">
        <f t="shared" si="1156"/>
        <v/>
      </c>
      <c r="BW10059" s="32" t="str">
        <f t="shared" si="1157"/>
        <v/>
      </c>
      <c r="BX10059" s="32" t="str">
        <f t="shared" si="1141"/>
        <v/>
      </c>
      <c r="BY10059" s="32" t="str">
        <f t="shared" si="1142"/>
        <v/>
      </c>
      <c r="BZ10059" s="32" t="str">
        <f t="shared" si="1158"/>
        <v/>
      </c>
      <c r="CA10059" s="32" t="str">
        <f t="shared" si="1159"/>
        <v/>
      </c>
      <c r="CB10059" s="33">
        <f>IF(COUNTIF($CD$7:CD10059,CD10059)=1,CD10059,CD10059+COUNTIF($CD$6:CD10058,CD10059))</f>
        <v>59199</v>
      </c>
      <c r="CC10059" s="34">
        <f t="shared" si="1145"/>
        <v>55153</v>
      </c>
      <c r="CD10059" s="32">
        <f t="shared" si="1146"/>
        <v>55153</v>
      </c>
      <c r="CE10059" s="32">
        <f t="shared" si="1147"/>
        <v>0</v>
      </c>
      <c r="CF10059" s="32">
        <f t="shared" si="1148"/>
        <v>0</v>
      </c>
      <c r="CG10059" s="32" t="str">
        <f t="shared" si="1149"/>
        <v/>
      </c>
      <c r="CH10059" s="32">
        <v>54</v>
      </c>
      <c r="CI10059" s="32" t="s">
        <v>7</v>
      </c>
      <c r="CJ10059" s="32" t="str">
        <f t="shared" si="1150"/>
        <v/>
      </c>
      <c r="CK10059" s="32" t="str">
        <f t="shared" si="1160"/>
        <v/>
      </c>
      <c r="CL10059" s="32" t="str">
        <f t="shared" si="1151"/>
        <v/>
      </c>
      <c r="CM10059" s="32" t="str">
        <f t="shared" si="1152"/>
        <v/>
      </c>
      <c r="CN10059" s="32" t="str">
        <f t="shared" si="1153"/>
        <v/>
      </c>
    </row>
    <row r="10060" spans="71:92" x14ac:dyDescent="0.3">
      <c r="BS10060" s="32" t="str">
        <f>IF(Kiadasi_kiseroiv!$K$2=BT10060,BV10060,"")</f>
        <v/>
      </c>
      <c r="BT10060" s="34" t="str">
        <f t="shared" si="1155"/>
        <v/>
      </c>
      <c r="BU10060" s="32" t="str">
        <f t="shared" si="1138"/>
        <v/>
      </c>
      <c r="BV10060" s="32" t="str">
        <f t="shared" si="1156"/>
        <v/>
      </c>
      <c r="BW10060" s="32" t="str">
        <f t="shared" si="1157"/>
        <v/>
      </c>
      <c r="BX10060" s="32" t="str">
        <f t="shared" si="1141"/>
        <v/>
      </c>
      <c r="BY10060" s="32" t="str">
        <f t="shared" si="1142"/>
        <v/>
      </c>
      <c r="BZ10060" s="32" t="str">
        <f t="shared" si="1158"/>
        <v/>
      </c>
      <c r="CA10060" s="32" t="str">
        <f t="shared" si="1159"/>
        <v/>
      </c>
      <c r="CB10060" s="33">
        <f>IF(COUNTIF($CD$7:CD10060,CD10060)=1,CD10060,CD10060+COUNTIF($CD$6:CD10059,CD10060))</f>
        <v>59200</v>
      </c>
      <c r="CC10060" s="34">
        <f t="shared" si="1145"/>
        <v>55153</v>
      </c>
      <c r="CD10060" s="32">
        <f t="shared" si="1146"/>
        <v>55153</v>
      </c>
      <c r="CE10060" s="32">
        <f t="shared" si="1147"/>
        <v>0</v>
      </c>
      <c r="CF10060" s="32">
        <f t="shared" si="1148"/>
        <v>0</v>
      </c>
      <c r="CG10060" s="32" t="str">
        <f t="shared" si="1149"/>
        <v/>
      </c>
      <c r="CH10060" s="32">
        <v>55</v>
      </c>
      <c r="CI10060" s="32" t="s">
        <v>7</v>
      </c>
      <c r="CJ10060" s="32" t="str">
        <f t="shared" si="1150"/>
        <v/>
      </c>
      <c r="CK10060" s="32" t="str">
        <f t="shared" si="1160"/>
        <v/>
      </c>
      <c r="CL10060" s="32" t="str">
        <f t="shared" si="1151"/>
        <v/>
      </c>
      <c r="CM10060" s="32" t="str">
        <f t="shared" si="1152"/>
        <v/>
      </c>
      <c r="CN10060" s="32" t="str">
        <f t="shared" si="1153"/>
        <v/>
      </c>
    </row>
    <row r="10061" spans="71:92" x14ac:dyDescent="0.3">
      <c r="BS10061" s="32" t="str">
        <f>IF(Kiadasi_kiseroiv!$K$2=BT10061,BV10061,"")</f>
        <v/>
      </c>
      <c r="BT10061" s="34" t="str">
        <f t="shared" si="1155"/>
        <v/>
      </c>
      <c r="BU10061" s="32" t="str">
        <f t="shared" si="1138"/>
        <v/>
      </c>
      <c r="BV10061" s="32" t="str">
        <f t="shared" si="1156"/>
        <v/>
      </c>
      <c r="BW10061" s="32" t="str">
        <f t="shared" si="1157"/>
        <v/>
      </c>
      <c r="BX10061" s="32" t="str">
        <f t="shared" si="1141"/>
        <v/>
      </c>
      <c r="BY10061" s="32" t="str">
        <f t="shared" si="1142"/>
        <v/>
      </c>
      <c r="BZ10061" s="32" t="str">
        <f t="shared" si="1158"/>
        <v/>
      </c>
      <c r="CA10061" s="32" t="str">
        <f t="shared" si="1159"/>
        <v/>
      </c>
      <c r="CB10061" s="33">
        <f>IF(COUNTIF($CD$7:CD10061,CD10061)=1,CD10061,CD10061+COUNTIF($CD$6:CD10060,CD10061))</f>
        <v>59201</v>
      </c>
      <c r="CC10061" s="34">
        <f t="shared" si="1145"/>
        <v>55153</v>
      </c>
      <c r="CD10061" s="32">
        <f t="shared" si="1146"/>
        <v>55153</v>
      </c>
      <c r="CE10061" s="32">
        <f t="shared" si="1147"/>
        <v>0</v>
      </c>
      <c r="CF10061" s="32">
        <f t="shared" si="1148"/>
        <v>0</v>
      </c>
      <c r="CG10061" s="32" t="str">
        <f t="shared" si="1149"/>
        <v/>
      </c>
      <c r="CH10061" s="32">
        <v>56</v>
      </c>
      <c r="CI10061" s="32" t="s">
        <v>7</v>
      </c>
      <c r="CJ10061" s="32" t="str">
        <f t="shared" si="1150"/>
        <v/>
      </c>
      <c r="CK10061" s="32" t="str">
        <f t="shared" si="1160"/>
        <v/>
      </c>
      <c r="CL10061" s="32" t="str">
        <f t="shared" si="1151"/>
        <v/>
      </c>
      <c r="CM10061" s="32" t="str">
        <f t="shared" si="1152"/>
        <v/>
      </c>
      <c r="CN10061" s="32" t="str">
        <f t="shared" si="1153"/>
        <v/>
      </c>
    </row>
    <row r="10062" spans="71:92" x14ac:dyDescent="0.3">
      <c r="BS10062" s="32" t="str">
        <f>IF(Kiadasi_kiseroiv!$K$2=BT10062,BV10062,"")</f>
        <v/>
      </c>
      <c r="BT10062" s="34" t="str">
        <f t="shared" si="1155"/>
        <v/>
      </c>
      <c r="BU10062" s="32" t="str">
        <f t="shared" si="1138"/>
        <v/>
      </c>
      <c r="BV10062" s="32" t="str">
        <f t="shared" si="1156"/>
        <v/>
      </c>
      <c r="BW10062" s="32" t="str">
        <f t="shared" si="1157"/>
        <v/>
      </c>
      <c r="BX10062" s="32" t="str">
        <f t="shared" si="1141"/>
        <v/>
      </c>
      <c r="BY10062" s="32" t="str">
        <f t="shared" si="1142"/>
        <v/>
      </c>
      <c r="BZ10062" s="32" t="str">
        <f t="shared" si="1158"/>
        <v/>
      </c>
      <c r="CA10062" s="32" t="str">
        <f t="shared" si="1159"/>
        <v/>
      </c>
      <c r="CB10062" s="33">
        <f>IF(COUNTIF($CD$7:CD10062,CD10062)=1,CD10062,CD10062+COUNTIF($CD$6:CD10061,CD10062))</f>
        <v>59202</v>
      </c>
      <c r="CC10062" s="34">
        <f t="shared" si="1145"/>
        <v>55153</v>
      </c>
      <c r="CD10062" s="32">
        <f t="shared" si="1146"/>
        <v>55153</v>
      </c>
      <c r="CE10062" s="32">
        <f t="shared" si="1147"/>
        <v>0</v>
      </c>
      <c r="CF10062" s="32">
        <f t="shared" si="1148"/>
        <v>0</v>
      </c>
      <c r="CG10062" s="32" t="str">
        <f t="shared" si="1149"/>
        <v/>
      </c>
      <c r="CH10062" s="32">
        <v>57</v>
      </c>
      <c r="CI10062" s="32" t="s">
        <v>7</v>
      </c>
      <c r="CJ10062" s="32" t="str">
        <f t="shared" si="1150"/>
        <v/>
      </c>
      <c r="CK10062" s="32" t="str">
        <f t="shared" si="1160"/>
        <v/>
      </c>
      <c r="CL10062" s="32" t="str">
        <f t="shared" si="1151"/>
        <v/>
      </c>
      <c r="CM10062" s="32" t="str">
        <f t="shared" si="1152"/>
        <v/>
      </c>
      <c r="CN10062" s="32" t="str">
        <f t="shared" si="1153"/>
        <v/>
      </c>
    </row>
    <row r="10063" spans="71:92" x14ac:dyDescent="0.3">
      <c r="BS10063" s="32" t="str">
        <f>IF(Kiadasi_kiseroiv!$K$2=BT10063,BV10063,"")</f>
        <v/>
      </c>
      <c r="BT10063" s="34" t="str">
        <f t="shared" si="1155"/>
        <v/>
      </c>
      <c r="BU10063" s="32" t="str">
        <f t="shared" si="1138"/>
        <v/>
      </c>
      <c r="BV10063" s="32" t="str">
        <f t="shared" si="1156"/>
        <v/>
      </c>
      <c r="BW10063" s="32" t="str">
        <f t="shared" si="1157"/>
        <v/>
      </c>
      <c r="BX10063" s="32" t="str">
        <f t="shared" si="1141"/>
        <v/>
      </c>
      <c r="BY10063" s="32" t="str">
        <f t="shared" si="1142"/>
        <v/>
      </c>
      <c r="BZ10063" s="32" t="str">
        <f t="shared" si="1158"/>
        <v/>
      </c>
      <c r="CA10063" s="32" t="str">
        <f t="shared" si="1159"/>
        <v/>
      </c>
      <c r="CB10063" s="33">
        <f>IF(COUNTIF($CD$7:CD10063,CD10063)=1,CD10063,CD10063+COUNTIF($CD$6:CD10062,CD10063))</f>
        <v>59203</v>
      </c>
      <c r="CC10063" s="34">
        <f t="shared" si="1145"/>
        <v>55153</v>
      </c>
      <c r="CD10063" s="32">
        <f t="shared" si="1146"/>
        <v>55153</v>
      </c>
      <c r="CE10063" s="32">
        <f t="shared" si="1147"/>
        <v>0</v>
      </c>
      <c r="CF10063" s="32">
        <f t="shared" si="1148"/>
        <v>0</v>
      </c>
      <c r="CG10063" s="32" t="str">
        <f t="shared" si="1149"/>
        <v/>
      </c>
      <c r="CH10063" s="32">
        <v>58</v>
      </c>
      <c r="CI10063" s="32" t="s">
        <v>7</v>
      </c>
      <c r="CJ10063" s="32" t="str">
        <f t="shared" si="1150"/>
        <v/>
      </c>
      <c r="CK10063" s="32" t="str">
        <f t="shared" si="1160"/>
        <v/>
      </c>
      <c r="CL10063" s="32" t="str">
        <f t="shared" si="1151"/>
        <v/>
      </c>
      <c r="CM10063" s="32" t="str">
        <f t="shared" si="1152"/>
        <v/>
      </c>
      <c r="CN10063" s="32" t="str">
        <f t="shared" si="1153"/>
        <v/>
      </c>
    </row>
    <row r="10064" spans="71:92" x14ac:dyDescent="0.3">
      <c r="BS10064" s="32" t="str">
        <f>IF(Kiadasi_kiseroiv!$K$2=BT10064,BV10064,"")</f>
        <v/>
      </c>
      <c r="BT10064" s="34" t="str">
        <f t="shared" si="1155"/>
        <v/>
      </c>
      <c r="BU10064" s="32" t="str">
        <f t="shared" si="1138"/>
        <v/>
      </c>
      <c r="BV10064" s="32" t="str">
        <f t="shared" si="1156"/>
        <v/>
      </c>
      <c r="BW10064" s="32" t="str">
        <f t="shared" si="1157"/>
        <v/>
      </c>
      <c r="BX10064" s="32" t="str">
        <f t="shared" si="1141"/>
        <v/>
      </c>
      <c r="BY10064" s="32" t="str">
        <f t="shared" si="1142"/>
        <v/>
      </c>
      <c r="BZ10064" s="32" t="str">
        <f t="shared" si="1158"/>
        <v/>
      </c>
      <c r="CA10064" s="32" t="str">
        <f t="shared" si="1159"/>
        <v/>
      </c>
      <c r="CB10064" s="33">
        <f>IF(COUNTIF($CD$7:CD10064,CD10064)=1,CD10064,CD10064+COUNTIF($CD$6:CD10063,CD10064))</f>
        <v>59204</v>
      </c>
      <c r="CC10064" s="34">
        <f t="shared" si="1145"/>
        <v>55153</v>
      </c>
      <c r="CD10064" s="32">
        <f t="shared" si="1146"/>
        <v>55153</v>
      </c>
      <c r="CE10064" s="32">
        <f t="shared" si="1147"/>
        <v>0</v>
      </c>
      <c r="CF10064" s="32">
        <f t="shared" si="1148"/>
        <v>0</v>
      </c>
      <c r="CG10064" s="32" t="str">
        <f t="shared" si="1149"/>
        <v/>
      </c>
      <c r="CH10064" s="32">
        <v>59</v>
      </c>
      <c r="CI10064" s="32" t="s">
        <v>7</v>
      </c>
      <c r="CJ10064" s="32" t="str">
        <f t="shared" si="1150"/>
        <v/>
      </c>
      <c r="CK10064" s="32" t="str">
        <f t="shared" si="1160"/>
        <v/>
      </c>
      <c r="CL10064" s="32" t="str">
        <f t="shared" si="1151"/>
        <v/>
      </c>
      <c r="CM10064" s="32" t="str">
        <f t="shared" si="1152"/>
        <v/>
      </c>
      <c r="CN10064" s="32" t="str">
        <f t="shared" si="1153"/>
        <v/>
      </c>
    </row>
    <row r="10065" spans="71:92" x14ac:dyDescent="0.3">
      <c r="BS10065" s="32" t="str">
        <f>IF(Kiadasi_kiseroiv!$K$2=BT10065,BV10065,"")</f>
        <v/>
      </c>
      <c r="BT10065" s="34" t="str">
        <f t="shared" si="1155"/>
        <v/>
      </c>
      <c r="BU10065" s="32" t="str">
        <f t="shared" si="1138"/>
        <v/>
      </c>
      <c r="BV10065" s="32" t="str">
        <f t="shared" si="1156"/>
        <v/>
      </c>
      <c r="BW10065" s="32" t="str">
        <f t="shared" si="1157"/>
        <v/>
      </c>
      <c r="BX10065" s="32" t="str">
        <f t="shared" si="1141"/>
        <v/>
      </c>
      <c r="BY10065" s="32" t="str">
        <f t="shared" si="1142"/>
        <v/>
      </c>
      <c r="BZ10065" s="32" t="str">
        <f t="shared" si="1158"/>
        <v/>
      </c>
      <c r="CA10065" s="32" t="str">
        <f t="shared" si="1159"/>
        <v/>
      </c>
      <c r="CB10065" s="33">
        <f>IF(COUNTIF($CD$7:CD10065,CD10065)=1,CD10065,CD10065+COUNTIF($CD$6:CD10064,CD10065))</f>
        <v>59205</v>
      </c>
      <c r="CC10065" s="34">
        <f t="shared" si="1145"/>
        <v>55153</v>
      </c>
      <c r="CD10065" s="32">
        <f t="shared" si="1146"/>
        <v>55153</v>
      </c>
      <c r="CE10065" s="32">
        <f t="shared" si="1147"/>
        <v>0</v>
      </c>
      <c r="CF10065" s="32">
        <f t="shared" si="1148"/>
        <v>0</v>
      </c>
      <c r="CG10065" s="32" t="str">
        <f t="shared" si="1149"/>
        <v/>
      </c>
      <c r="CH10065" s="32">
        <v>60</v>
      </c>
      <c r="CI10065" s="32" t="s">
        <v>7</v>
      </c>
      <c r="CJ10065" s="32" t="str">
        <f t="shared" si="1150"/>
        <v/>
      </c>
      <c r="CK10065" s="32" t="str">
        <f t="shared" si="1160"/>
        <v/>
      </c>
      <c r="CL10065" s="32" t="str">
        <f t="shared" si="1151"/>
        <v/>
      </c>
      <c r="CM10065" s="32" t="str">
        <f t="shared" si="1152"/>
        <v/>
      </c>
      <c r="CN10065" s="32" t="str">
        <f t="shared" si="1153"/>
        <v/>
      </c>
    </row>
    <row r="10066" spans="71:92" x14ac:dyDescent="0.3">
      <c r="BS10066" s="32" t="str">
        <f>IF(Kiadasi_kiseroiv!$K$2=BT10066,BV10066,"")</f>
        <v/>
      </c>
      <c r="BT10066" s="34" t="str">
        <f t="shared" si="1155"/>
        <v/>
      </c>
      <c r="BU10066" s="32" t="str">
        <f t="shared" si="1138"/>
        <v/>
      </c>
      <c r="BV10066" s="32" t="str">
        <f t="shared" si="1156"/>
        <v/>
      </c>
      <c r="BW10066" s="32" t="str">
        <f t="shared" si="1157"/>
        <v/>
      </c>
      <c r="BX10066" s="32" t="str">
        <f t="shared" si="1141"/>
        <v/>
      </c>
      <c r="BY10066" s="32" t="str">
        <f t="shared" si="1142"/>
        <v/>
      </c>
      <c r="BZ10066" s="32" t="str">
        <f t="shared" si="1158"/>
        <v/>
      </c>
      <c r="CA10066" s="32" t="str">
        <f t="shared" si="1159"/>
        <v/>
      </c>
      <c r="CB10066" s="33">
        <f>IF(COUNTIF($CD$7:CD10066,CD10066)=1,CD10066,CD10066+COUNTIF($CD$6:CD10065,CD10066))</f>
        <v>59206</v>
      </c>
      <c r="CC10066" s="34">
        <f t="shared" si="1145"/>
        <v>55153</v>
      </c>
      <c r="CD10066" s="32">
        <f t="shared" si="1146"/>
        <v>55153</v>
      </c>
      <c r="CE10066" s="32">
        <f t="shared" si="1147"/>
        <v>0</v>
      </c>
      <c r="CF10066" s="32">
        <f t="shared" si="1148"/>
        <v>0</v>
      </c>
      <c r="CG10066" s="32" t="str">
        <f t="shared" si="1149"/>
        <v/>
      </c>
      <c r="CH10066" s="32">
        <v>61</v>
      </c>
      <c r="CI10066" s="32" t="s">
        <v>7</v>
      </c>
      <c r="CJ10066" s="32" t="str">
        <f t="shared" si="1150"/>
        <v/>
      </c>
      <c r="CK10066" s="32" t="str">
        <f t="shared" si="1160"/>
        <v/>
      </c>
      <c r="CL10066" s="32" t="str">
        <f t="shared" si="1151"/>
        <v/>
      </c>
      <c r="CM10066" s="32" t="str">
        <f t="shared" si="1152"/>
        <v/>
      </c>
      <c r="CN10066" s="32" t="str">
        <f t="shared" si="1153"/>
        <v/>
      </c>
    </row>
    <row r="10067" spans="71:92" x14ac:dyDescent="0.3">
      <c r="BS10067" s="32" t="str">
        <f>IF(Kiadasi_kiseroiv!$K$2=BT10067,BV10067,"")</f>
        <v/>
      </c>
      <c r="BT10067" s="34" t="str">
        <f t="shared" si="1155"/>
        <v/>
      </c>
      <c r="BU10067" s="32" t="str">
        <f t="shared" si="1138"/>
        <v/>
      </c>
      <c r="BV10067" s="32" t="str">
        <f t="shared" si="1156"/>
        <v/>
      </c>
      <c r="BW10067" s="32" t="str">
        <f t="shared" si="1157"/>
        <v/>
      </c>
      <c r="BX10067" s="32" t="str">
        <f t="shared" si="1141"/>
        <v/>
      </c>
      <c r="BY10067" s="32" t="str">
        <f t="shared" si="1142"/>
        <v/>
      </c>
      <c r="BZ10067" s="32" t="str">
        <f t="shared" si="1158"/>
        <v/>
      </c>
      <c r="CA10067" s="32" t="str">
        <f t="shared" si="1159"/>
        <v/>
      </c>
      <c r="CB10067" s="33">
        <f>IF(COUNTIF($CD$7:CD10067,CD10067)=1,CD10067,CD10067+COUNTIF($CD$6:CD10066,CD10067))</f>
        <v>59207</v>
      </c>
      <c r="CC10067" s="34">
        <f t="shared" si="1145"/>
        <v>55153</v>
      </c>
      <c r="CD10067" s="32">
        <f t="shared" si="1146"/>
        <v>55153</v>
      </c>
      <c r="CE10067" s="32">
        <f t="shared" si="1147"/>
        <v>0</v>
      </c>
      <c r="CF10067" s="32">
        <f t="shared" si="1148"/>
        <v>0</v>
      </c>
      <c r="CG10067" s="32" t="str">
        <f t="shared" si="1149"/>
        <v/>
      </c>
      <c r="CH10067" s="32">
        <v>62</v>
      </c>
      <c r="CI10067" s="32" t="s">
        <v>7</v>
      </c>
      <c r="CJ10067" s="32" t="str">
        <f t="shared" si="1150"/>
        <v/>
      </c>
      <c r="CK10067" s="32" t="str">
        <f t="shared" si="1160"/>
        <v/>
      </c>
      <c r="CL10067" s="32" t="str">
        <f t="shared" si="1151"/>
        <v/>
      </c>
      <c r="CM10067" s="32" t="str">
        <f t="shared" si="1152"/>
        <v/>
      </c>
      <c r="CN10067" s="32" t="str">
        <f t="shared" si="1153"/>
        <v/>
      </c>
    </row>
    <row r="10068" spans="71:92" x14ac:dyDescent="0.3">
      <c r="BS10068" s="32" t="str">
        <f>IF(Kiadasi_kiseroiv!$K$2=BT10068,BV10068,"")</f>
        <v/>
      </c>
      <c r="BT10068" s="34" t="str">
        <f t="shared" si="1155"/>
        <v/>
      </c>
      <c r="BU10068" s="32" t="str">
        <f t="shared" si="1138"/>
        <v/>
      </c>
      <c r="BV10068" s="32" t="str">
        <f t="shared" si="1156"/>
        <v/>
      </c>
      <c r="BW10068" s="32" t="str">
        <f t="shared" si="1157"/>
        <v/>
      </c>
      <c r="BX10068" s="32" t="str">
        <f t="shared" si="1141"/>
        <v/>
      </c>
      <c r="BY10068" s="32" t="str">
        <f t="shared" si="1142"/>
        <v/>
      </c>
      <c r="BZ10068" s="32" t="str">
        <f t="shared" si="1158"/>
        <v/>
      </c>
      <c r="CA10068" s="32" t="str">
        <f t="shared" si="1159"/>
        <v/>
      </c>
      <c r="CB10068" s="33">
        <f>IF(COUNTIF($CD$7:CD10068,CD10068)=1,CD10068,CD10068+COUNTIF($CD$6:CD10067,CD10068))</f>
        <v>59208</v>
      </c>
      <c r="CC10068" s="34">
        <f t="shared" si="1145"/>
        <v>55153</v>
      </c>
      <c r="CD10068" s="32">
        <f t="shared" si="1146"/>
        <v>55153</v>
      </c>
      <c r="CE10068" s="32">
        <f t="shared" si="1147"/>
        <v>0</v>
      </c>
      <c r="CF10068" s="32">
        <f t="shared" si="1148"/>
        <v>0</v>
      </c>
      <c r="CG10068" s="32" t="str">
        <f t="shared" si="1149"/>
        <v/>
      </c>
      <c r="CH10068" s="32">
        <v>63</v>
      </c>
      <c r="CI10068" s="32" t="s">
        <v>7</v>
      </c>
      <c r="CJ10068" s="32" t="str">
        <f t="shared" si="1150"/>
        <v/>
      </c>
      <c r="CK10068" s="32" t="str">
        <f t="shared" si="1160"/>
        <v/>
      </c>
      <c r="CL10068" s="32" t="str">
        <f t="shared" si="1151"/>
        <v/>
      </c>
      <c r="CM10068" s="32" t="str">
        <f t="shared" si="1152"/>
        <v/>
      </c>
      <c r="CN10068" s="32" t="str">
        <f t="shared" si="1153"/>
        <v/>
      </c>
    </row>
    <row r="10069" spans="71:92" x14ac:dyDescent="0.3">
      <c r="BS10069" s="32" t="str">
        <f>IF(Kiadasi_kiseroiv!$K$2=BT10069,BV10069,"")</f>
        <v/>
      </c>
      <c r="BT10069" s="34" t="str">
        <f t="shared" si="1155"/>
        <v/>
      </c>
      <c r="BU10069" s="32" t="str">
        <f t="shared" si="1138"/>
        <v/>
      </c>
      <c r="BV10069" s="32" t="str">
        <f t="shared" si="1156"/>
        <v/>
      </c>
      <c r="BW10069" s="32" t="str">
        <f t="shared" si="1157"/>
        <v/>
      </c>
      <c r="BX10069" s="32" t="str">
        <f t="shared" si="1141"/>
        <v/>
      </c>
      <c r="BY10069" s="32" t="str">
        <f t="shared" si="1142"/>
        <v/>
      </c>
      <c r="BZ10069" s="32" t="str">
        <f t="shared" si="1158"/>
        <v/>
      </c>
      <c r="CA10069" s="32" t="str">
        <f t="shared" si="1159"/>
        <v/>
      </c>
      <c r="CB10069" s="33">
        <f>IF(COUNTIF($CD$7:CD10069,CD10069)=1,CD10069,CD10069+COUNTIF($CD$6:CD10068,CD10069))</f>
        <v>59209</v>
      </c>
      <c r="CC10069" s="34">
        <f t="shared" si="1145"/>
        <v>55153</v>
      </c>
      <c r="CD10069" s="32">
        <f t="shared" si="1146"/>
        <v>55153</v>
      </c>
      <c r="CE10069" s="32">
        <f t="shared" si="1147"/>
        <v>0</v>
      </c>
      <c r="CF10069" s="32">
        <f t="shared" si="1148"/>
        <v>0</v>
      </c>
      <c r="CG10069" s="32" t="str">
        <f t="shared" si="1149"/>
        <v/>
      </c>
      <c r="CH10069" s="32">
        <v>64</v>
      </c>
      <c r="CI10069" s="32" t="s">
        <v>7</v>
      </c>
      <c r="CJ10069" s="32" t="str">
        <f t="shared" si="1150"/>
        <v/>
      </c>
      <c r="CK10069" s="32" t="str">
        <f t="shared" si="1160"/>
        <v/>
      </c>
      <c r="CL10069" s="32" t="str">
        <f t="shared" si="1151"/>
        <v/>
      </c>
      <c r="CM10069" s="32" t="str">
        <f t="shared" si="1152"/>
        <v/>
      </c>
      <c r="CN10069" s="32" t="str">
        <f t="shared" si="1153"/>
        <v/>
      </c>
    </row>
    <row r="10070" spans="71:92" x14ac:dyDescent="0.3">
      <c r="BS10070" s="32" t="str">
        <f>IF(Kiadasi_kiseroiv!$K$2=BT10070,BV10070,"")</f>
        <v/>
      </c>
      <c r="BT10070" s="34" t="str">
        <f t="shared" si="1155"/>
        <v/>
      </c>
      <c r="BU10070" s="32" t="str">
        <f t="shared" si="1138"/>
        <v/>
      </c>
      <c r="BV10070" s="32" t="str">
        <f t="shared" si="1156"/>
        <v/>
      </c>
      <c r="BW10070" s="32" t="str">
        <f t="shared" si="1157"/>
        <v/>
      </c>
      <c r="BX10070" s="32" t="str">
        <f t="shared" si="1141"/>
        <v/>
      </c>
      <c r="BY10070" s="32" t="str">
        <f t="shared" si="1142"/>
        <v/>
      </c>
      <c r="BZ10070" s="32" t="str">
        <f t="shared" si="1158"/>
        <v/>
      </c>
      <c r="CA10070" s="32" t="str">
        <f t="shared" si="1159"/>
        <v/>
      </c>
      <c r="CB10070" s="33">
        <f>IF(COUNTIF($CD$7:CD10070,CD10070)=1,CD10070,CD10070+COUNTIF($CD$6:CD10069,CD10070))</f>
        <v>59210</v>
      </c>
      <c r="CC10070" s="34">
        <f t="shared" si="1145"/>
        <v>55153</v>
      </c>
      <c r="CD10070" s="32">
        <f t="shared" si="1146"/>
        <v>55153</v>
      </c>
      <c r="CE10070" s="32">
        <f t="shared" si="1147"/>
        <v>0</v>
      </c>
      <c r="CF10070" s="32">
        <f t="shared" si="1148"/>
        <v>0</v>
      </c>
      <c r="CG10070" s="32" t="str">
        <f t="shared" si="1149"/>
        <v/>
      </c>
      <c r="CH10070" s="32">
        <v>65</v>
      </c>
      <c r="CI10070" s="32" t="s">
        <v>7</v>
      </c>
      <c r="CJ10070" s="32" t="str">
        <f t="shared" si="1150"/>
        <v/>
      </c>
      <c r="CK10070" s="32" t="str">
        <f t="shared" si="1160"/>
        <v/>
      </c>
      <c r="CL10070" s="32" t="str">
        <f t="shared" si="1151"/>
        <v/>
      </c>
      <c r="CM10070" s="32" t="str">
        <f t="shared" si="1152"/>
        <v/>
      </c>
      <c r="CN10070" s="32" t="str">
        <f t="shared" si="1153"/>
        <v/>
      </c>
    </row>
    <row r="10071" spans="71:92" x14ac:dyDescent="0.3">
      <c r="BS10071" s="32" t="str">
        <f>IF(Kiadasi_kiseroiv!$K$2=BT10071,BV10071,"")</f>
        <v/>
      </c>
      <c r="BT10071" s="34" t="str">
        <f t="shared" si="1155"/>
        <v/>
      </c>
      <c r="BU10071" s="32" t="str">
        <f t="shared" ref="BU10071:BU10134" si="1161">IF(AND($BU$1=CI10071,OR(ISERROR(VLOOKUP(CG10071,Kisiv,2,FALSE))=FALSE,CE10071&lt;0)),CB10071,"")</f>
        <v/>
      </c>
      <c r="BV10071" s="32" t="str">
        <f t="shared" si="1156"/>
        <v/>
      </c>
      <c r="BW10071" s="32" t="str">
        <f t="shared" si="1157"/>
        <v/>
      </c>
      <c r="BX10071" s="32" t="str">
        <f t="shared" ref="BX10071:BX10134" si="1162">IF(AND(OR($BX$1=0,$BX$1=CG10071),OR($BX$2=0,IF(ISERROR(SEARCH($BX$2,CJ10071&amp;CK10071&amp;CL10071,1)),FALSE,TRUE))),CB10071,"")</f>
        <v/>
      </c>
      <c r="BY10071" s="32" t="str">
        <f t="shared" ref="BY10071:BY10134" si="1163">IF(AND(BX10071&lt;&gt;"",CC10071&lt;&gt;$CD$2),RANK(BX10071,$BX$7:$BX$33000,1),"")</f>
        <v/>
      </c>
      <c r="BZ10071" s="32" t="str">
        <f t="shared" si="1158"/>
        <v/>
      </c>
      <c r="CA10071" s="32" t="str">
        <f t="shared" si="1159"/>
        <v/>
      </c>
      <c r="CB10071" s="33">
        <f>IF(COUNTIF($CD$7:CD10071,CD10071)=1,CD10071,CD10071+COUNTIF($CD$6:CD10070,CD10071))</f>
        <v>59211</v>
      </c>
      <c r="CC10071" s="34">
        <f t="shared" ref="CC10071:CC10134" si="1164">IF(INDEX(ab,CH10071,1)&lt;&gt;1,INDEX(ab,CH10071,1),$CD$2)</f>
        <v>55153</v>
      </c>
      <c r="CD10071" s="32">
        <f t="shared" ref="CD10071:CD10134" si="1165">IF(CC10071&lt;&gt;$CD$2,RANK(CC10071,$CC$7:$CC$33000,1),$CD$2)</f>
        <v>55153</v>
      </c>
      <c r="CE10071" s="32">
        <f t="shared" ref="CE10071:CE10134" si="1166">INDEX(ab,CH10071,6)</f>
        <v>0</v>
      </c>
      <c r="CF10071" s="32">
        <f t="shared" ref="CF10071:CF10134" si="1167">INDEX(ab,CH10071,8)</f>
        <v>0</v>
      </c>
      <c r="CG10071" s="32" t="str">
        <f t="shared" ref="CG10071:CG10134" si="1168">INDEX(ab,CH10071,7)&amp;INDEX(ab,CH10071,9)</f>
        <v/>
      </c>
      <c r="CH10071" s="32">
        <v>66</v>
      </c>
      <c r="CI10071" s="32" t="s">
        <v>7</v>
      </c>
      <c r="CJ10071" s="32" t="str">
        <f t="shared" ref="CJ10071:CJ10134" si="1169">IF(INDEX(ab,CH10071,5)&lt;&gt;0,INDEX(ab,CH10071,5),"")</f>
        <v/>
      </c>
      <c r="CK10071" s="32" t="str">
        <f t="shared" ref="CK10071:CK10134" si="1170">IF(INDEX(ab,CH10071,10)&lt;&gt;0,INDEX(ab,CH10071,10),"")</f>
        <v/>
      </c>
      <c r="CL10071" s="32" t="str">
        <f t="shared" ref="CL10071:CL10134" si="1171">IF(INDEX(ab,CH10071,11)&lt;&gt;0,INDEX(ab,CH10071,11),"")</f>
        <v/>
      </c>
      <c r="CM10071" s="32" t="str">
        <f t="shared" ref="CM10071:CM10134" si="1172">IF(INDEX(ab,CH10071,4)&lt;&gt;0,INDEX(ab,CH10071,4),"")</f>
        <v/>
      </c>
      <c r="CN10071" s="32" t="str">
        <f t="shared" ref="CN10071:CN10134" si="1173">IF(INDEX(ab,CH10071,3)&lt;&gt;0,INDEX(ab,CH10071,3),"")</f>
        <v/>
      </c>
    </row>
    <row r="10072" spans="71:92" x14ac:dyDescent="0.3">
      <c r="BS10072" s="32" t="str">
        <f>IF(Kiadasi_kiseroiv!$K$2=BT10072,BV10072,"")</f>
        <v/>
      </c>
      <c r="BT10072" s="34" t="str">
        <f t="shared" ref="BT10072:BT10135" si="1174">IF(AND($BT$4=CI10072,BU10072&lt;&gt;""),CC10072,"")</f>
        <v/>
      </c>
      <c r="BU10072" s="32" t="str">
        <f t="shared" si="1161"/>
        <v/>
      </c>
      <c r="BV10072" s="32" t="str">
        <f t="shared" ref="BV10072:BV10135" si="1175">IF(BU10072&lt;&gt;"",RANK(BU10072,$BU$7:$BU$33000,1),"")</f>
        <v/>
      </c>
      <c r="BW10072" s="32" t="str">
        <f t="shared" ref="BW10072:BW10135" si="1176">IF(CC10072&lt;min,$BW$2,IF(CC10072&lt;=max,CG10072,""))</f>
        <v/>
      </c>
      <c r="BX10072" s="32" t="str">
        <f t="shared" si="1162"/>
        <v/>
      </c>
      <c r="BY10072" s="32" t="str">
        <f t="shared" si="1163"/>
        <v/>
      </c>
      <c r="BZ10072" s="32" t="str">
        <f t="shared" ref="BZ10072:BZ10135" si="1177">IF(AND(CC10072&lt;$BZ$2,CI10072=$BZ$4),$BZ$5,IF(AND(CC10072&lt;=$BZ$3,CI10072=$BZ$4),CB10072,""))</f>
        <v/>
      </c>
      <c r="CA10072" s="32" t="str">
        <f t="shared" ref="CA10072:CA10135" si="1178">IF(AND(BZ10072&lt;&gt;"",BZ10072&lt;&gt;$BZ$5),RANK(BZ10072,$BZ$7:$BZ$33000,1),"")</f>
        <v/>
      </c>
      <c r="CB10072" s="33">
        <f>IF(COUNTIF($CD$7:CD10072,CD10072)=1,CD10072,CD10072+COUNTIF($CD$6:CD10071,CD10072))</f>
        <v>59212</v>
      </c>
      <c r="CC10072" s="34">
        <f t="shared" si="1164"/>
        <v>55153</v>
      </c>
      <c r="CD10072" s="32">
        <f t="shared" si="1165"/>
        <v>55153</v>
      </c>
      <c r="CE10072" s="32">
        <f t="shared" si="1166"/>
        <v>0</v>
      </c>
      <c r="CF10072" s="32">
        <f t="shared" si="1167"/>
        <v>0</v>
      </c>
      <c r="CG10072" s="32" t="str">
        <f t="shared" si="1168"/>
        <v/>
      </c>
      <c r="CH10072" s="32">
        <v>67</v>
      </c>
      <c r="CI10072" s="32" t="s">
        <v>7</v>
      </c>
      <c r="CJ10072" s="32" t="str">
        <f t="shared" si="1169"/>
        <v/>
      </c>
      <c r="CK10072" s="32" t="str">
        <f t="shared" si="1170"/>
        <v/>
      </c>
      <c r="CL10072" s="32" t="str">
        <f t="shared" si="1171"/>
        <v/>
      </c>
      <c r="CM10072" s="32" t="str">
        <f t="shared" si="1172"/>
        <v/>
      </c>
      <c r="CN10072" s="32" t="str">
        <f t="shared" si="1173"/>
        <v/>
      </c>
    </row>
    <row r="10073" spans="71:92" x14ac:dyDescent="0.3">
      <c r="BS10073" s="32" t="str">
        <f>IF(Kiadasi_kiseroiv!$K$2=BT10073,BV10073,"")</f>
        <v/>
      </c>
      <c r="BT10073" s="34" t="str">
        <f t="shared" si="1174"/>
        <v/>
      </c>
      <c r="BU10073" s="32" t="str">
        <f t="shared" si="1161"/>
        <v/>
      </c>
      <c r="BV10073" s="32" t="str">
        <f t="shared" si="1175"/>
        <v/>
      </c>
      <c r="BW10073" s="32" t="str">
        <f t="shared" si="1176"/>
        <v/>
      </c>
      <c r="BX10073" s="32" t="str">
        <f t="shared" si="1162"/>
        <v/>
      </c>
      <c r="BY10073" s="32" t="str">
        <f t="shared" si="1163"/>
        <v/>
      </c>
      <c r="BZ10073" s="32" t="str">
        <f t="shared" si="1177"/>
        <v/>
      </c>
      <c r="CA10073" s="32" t="str">
        <f t="shared" si="1178"/>
        <v/>
      </c>
      <c r="CB10073" s="33">
        <f>IF(COUNTIF($CD$7:CD10073,CD10073)=1,CD10073,CD10073+COUNTIF($CD$6:CD10072,CD10073))</f>
        <v>59213</v>
      </c>
      <c r="CC10073" s="34">
        <f t="shared" si="1164"/>
        <v>55153</v>
      </c>
      <c r="CD10073" s="32">
        <f t="shared" si="1165"/>
        <v>55153</v>
      </c>
      <c r="CE10073" s="32">
        <f t="shared" si="1166"/>
        <v>0</v>
      </c>
      <c r="CF10073" s="32">
        <f t="shared" si="1167"/>
        <v>0</v>
      </c>
      <c r="CG10073" s="32" t="str">
        <f t="shared" si="1168"/>
        <v/>
      </c>
      <c r="CH10073" s="32">
        <v>68</v>
      </c>
      <c r="CI10073" s="32" t="s">
        <v>7</v>
      </c>
      <c r="CJ10073" s="32" t="str">
        <f t="shared" si="1169"/>
        <v/>
      </c>
      <c r="CK10073" s="32" t="str">
        <f t="shared" si="1170"/>
        <v/>
      </c>
      <c r="CL10073" s="32" t="str">
        <f t="shared" si="1171"/>
        <v/>
      </c>
      <c r="CM10073" s="32" t="str">
        <f t="shared" si="1172"/>
        <v/>
      </c>
      <c r="CN10073" s="32" t="str">
        <f t="shared" si="1173"/>
        <v/>
      </c>
    </row>
    <row r="10074" spans="71:92" x14ac:dyDescent="0.3">
      <c r="BS10074" s="32" t="str">
        <f>IF(Kiadasi_kiseroiv!$K$2=BT10074,BV10074,"")</f>
        <v/>
      </c>
      <c r="BT10074" s="34" t="str">
        <f t="shared" si="1174"/>
        <v/>
      </c>
      <c r="BU10074" s="32" t="str">
        <f t="shared" si="1161"/>
        <v/>
      </c>
      <c r="BV10074" s="32" t="str">
        <f t="shared" si="1175"/>
        <v/>
      </c>
      <c r="BW10074" s="32" t="str">
        <f t="shared" si="1176"/>
        <v/>
      </c>
      <c r="BX10074" s="32" t="str">
        <f t="shared" si="1162"/>
        <v/>
      </c>
      <c r="BY10074" s="32" t="str">
        <f t="shared" si="1163"/>
        <v/>
      </c>
      <c r="BZ10074" s="32" t="str">
        <f t="shared" si="1177"/>
        <v/>
      </c>
      <c r="CA10074" s="32" t="str">
        <f t="shared" si="1178"/>
        <v/>
      </c>
      <c r="CB10074" s="33">
        <f>IF(COUNTIF($CD$7:CD10074,CD10074)=1,CD10074,CD10074+COUNTIF($CD$6:CD10073,CD10074))</f>
        <v>59214</v>
      </c>
      <c r="CC10074" s="34">
        <f t="shared" si="1164"/>
        <v>55153</v>
      </c>
      <c r="CD10074" s="32">
        <f t="shared" si="1165"/>
        <v>55153</v>
      </c>
      <c r="CE10074" s="32">
        <f t="shared" si="1166"/>
        <v>0</v>
      </c>
      <c r="CF10074" s="32">
        <f t="shared" si="1167"/>
        <v>0</v>
      </c>
      <c r="CG10074" s="32" t="str">
        <f t="shared" si="1168"/>
        <v/>
      </c>
      <c r="CH10074" s="32">
        <v>69</v>
      </c>
      <c r="CI10074" s="32" t="s">
        <v>7</v>
      </c>
      <c r="CJ10074" s="32" t="str">
        <f t="shared" si="1169"/>
        <v/>
      </c>
      <c r="CK10074" s="32" t="str">
        <f t="shared" si="1170"/>
        <v/>
      </c>
      <c r="CL10074" s="32" t="str">
        <f t="shared" si="1171"/>
        <v/>
      </c>
      <c r="CM10074" s="32" t="str">
        <f t="shared" si="1172"/>
        <v/>
      </c>
      <c r="CN10074" s="32" t="str">
        <f t="shared" si="1173"/>
        <v/>
      </c>
    </row>
    <row r="10075" spans="71:92" x14ac:dyDescent="0.3">
      <c r="BS10075" s="32" t="str">
        <f>IF(Kiadasi_kiseroiv!$K$2=BT10075,BV10075,"")</f>
        <v/>
      </c>
      <c r="BT10075" s="34" t="str">
        <f t="shared" si="1174"/>
        <v/>
      </c>
      <c r="BU10075" s="32" t="str">
        <f t="shared" si="1161"/>
        <v/>
      </c>
      <c r="BV10075" s="32" t="str">
        <f t="shared" si="1175"/>
        <v/>
      </c>
      <c r="BW10075" s="32" t="str">
        <f t="shared" si="1176"/>
        <v/>
      </c>
      <c r="BX10075" s="32" t="str">
        <f t="shared" si="1162"/>
        <v/>
      </c>
      <c r="BY10075" s="32" t="str">
        <f t="shared" si="1163"/>
        <v/>
      </c>
      <c r="BZ10075" s="32" t="str">
        <f t="shared" si="1177"/>
        <v/>
      </c>
      <c r="CA10075" s="32" t="str">
        <f t="shared" si="1178"/>
        <v/>
      </c>
      <c r="CB10075" s="33">
        <f>IF(COUNTIF($CD$7:CD10075,CD10075)=1,CD10075,CD10075+COUNTIF($CD$6:CD10074,CD10075))</f>
        <v>59215</v>
      </c>
      <c r="CC10075" s="34">
        <f t="shared" si="1164"/>
        <v>55153</v>
      </c>
      <c r="CD10075" s="32">
        <f t="shared" si="1165"/>
        <v>55153</v>
      </c>
      <c r="CE10075" s="32">
        <f t="shared" si="1166"/>
        <v>0</v>
      </c>
      <c r="CF10075" s="32">
        <f t="shared" si="1167"/>
        <v>0</v>
      </c>
      <c r="CG10075" s="32" t="str">
        <f t="shared" si="1168"/>
        <v/>
      </c>
      <c r="CH10075" s="32">
        <v>70</v>
      </c>
      <c r="CI10075" s="32" t="s">
        <v>7</v>
      </c>
      <c r="CJ10075" s="32" t="str">
        <f t="shared" si="1169"/>
        <v/>
      </c>
      <c r="CK10075" s="32" t="str">
        <f t="shared" si="1170"/>
        <v/>
      </c>
      <c r="CL10075" s="32" t="str">
        <f t="shared" si="1171"/>
        <v/>
      </c>
      <c r="CM10075" s="32" t="str">
        <f t="shared" si="1172"/>
        <v/>
      </c>
      <c r="CN10075" s="32" t="str">
        <f t="shared" si="1173"/>
        <v/>
      </c>
    </row>
    <row r="10076" spans="71:92" x14ac:dyDescent="0.3">
      <c r="BS10076" s="32" t="str">
        <f>IF(Kiadasi_kiseroiv!$K$2=BT10076,BV10076,"")</f>
        <v/>
      </c>
      <c r="BT10076" s="34" t="str">
        <f t="shared" si="1174"/>
        <v/>
      </c>
      <c r="BU10076" s="32" t="str">
        <f t="shared" si="1161"/>
        <v/>
      </c>
      <c r="BV10076" s="32" t="str">
        <f t="shared" si="1175"/>
        <v/>
      </c>
      <c r="BW10076" s="32" t="str">
        <f t="shared" si="1176"/>
        <v/>
      </c>
      <c r="BX10076" s="32" t="str">
        <f t="shared" si="1162"/>
        <v/>
      </c>
      <c r="BY10076" s="32" t="str">
        <f t="shared" si="1163"/>
        <v/>
      </c>
      <c r="BZ10076" s="32" t="str">
        <f t="shared" si="1177"/>
        <v/>
      </c>
      <c r="CA10076" s="32" t="str">
        <f t="shared" si="1178"/>
        <v/>
      </c>
      <c r="CB10076" s="33">
        <f>IF(COUNTIF($CD$7:CD10076,CD10076)=1,CD10076,CD10076+COUNTIF($CD$6:CD10075,CD10076))</f>
        <v>59216</v>
      </c>
      <c r="CC10076" s="34">
        <f t="shared" si="1164"/>
        <v>55153</v>
      </c>
      <c r="CD10076" s="32">
        <f t="shared" si="1165"/>
        <v>55153</v>
      </c>
      <c r="CE10076" s="32">
        <f t="shared" si="1166"/>
        <v>0</v>
      </c>
      <c r="CF10076" s="32">
        <f t="shared" si="1167"/>
        <v>0</v>
      </c>
      <c r="CG10076" s="32" t="str">
        <f t="shared" si="1168"/>
        <v/>
      </c>
      <c r="CH10076" s="32">
        <v>71</v>
      </c>
      <c r="CI10076" s="32" t="s">
        <v>7</v>
      </c>
      <c r="CJ10076" s="32" t="str">
        <f t="shared" si="1169"/>
        <v/>
      </c>
      <c r="CK10076" s="32" t="str">
        <f t="shared" si="1170"/>
        <v/>
      </c>
      <c r="CL10076" s="32" t="str">
        <f t="shared" si="1171"/>
        <v/>
      </c>
      <c r="CM10076" s="32" t="str">
        <f t="shared" si="1172"/>
        <v/>
      </c>
      <c r="CN10076" s="32" t="str">
        <f t="shared" si="1173"/>
        <v/>
      </c>
    </row>
    <row r="10077" spans="71:92" x14ac:dyDescent="0.3">
      <c r="BS10077" s="32" t="str">
        <f>IF(Kiadasi_kiseroiv!$K$2=BT10077,BV10077,"")</f>
        <v/>
      </c>
      <c r="BT10077" s="34" t="str">
        <f t="shared" si="1174"/>
        <v/>
      </c>
      <c r="BU10077" s="32" t="str">
        <f t="shared" si="1161"/>
        <v/>
      </c>
      <c r="BV10077" s="32" t="str">
        <f t="shared" si="1175"/>
        <v/>
      </c>
      <c r="BW10077" s="32" t="str">
        <f t="shared" si="1176"/>
        <v/>
      </c>
      <c r="BX10077" s="32" t="str">
        <f t="shared" si="1162"/>
        <v/>
      </c>
      <c r="BY10077" s="32" t="str">
        <f t="shared" si="1163"/>
        <v/>
      </c>
      <c r="BZ10077" s="32" t="str">
        <f t="shared" si="1177"/>
        <v/>
      </c>
      <c r="CA10077" s="32" t="str">
        <f t="shared" si="1178"/>
        <v/>
      </c>
      <c r="CB10077" s="33">
        <f>IF(COUNTIF($CD$7:CD10077,CD10077)=1,CD10077,CD10077+COUNTIF($CD$6:CD10076,CD10077))</f>
        <v>59217</v>
      </c>
      <c r="CC10077" s="34">
        <f t="shared" si="1164"/>
        <v>55153</v>
      </c>
      <c r="CD10077" s="32">
        <f t="shared" si="1165"/>
        <v>55153</v>
      </c>
      <c r="CE10077" s="32">
        <f t="shared" si="1166"/>
        <v>0</v>
      </c>
      <c r="CF10077" s="32">
        <f t="shared" si="1167"/>
        <v>0</v>
      </c>
      <c r="CG10077" s="32" t="str">
        <f t="shared" si="1168"/>
        <v/>
      </c>
      <c r="CH10077" s="32">
        <v>72</v>
      </c>
      <c r="CI10077" s="32" t="s">
        <v>7</v>
      </c>
      <c r="CJ10077" s="32" t="str">
        <f t="shared" si="1169"/>
        <v/>
      </c>
      <c r="CK10077" s="32" t="str">
        <f t="shared" si="1170"/>
        <v/>
      </c>
      <c r="CL10077" s="32" t="str">
        <f t="shared" si="1171"/>
        <v/>
      </c>
      <c r="CM10077" s="32" t="str">
        <f t="shared" si="1172"/>
        <v/>
      </c>
      <c r="CN10077" s="32" t="str">
        <f t="shared" si="1173"/>
        <v/>
      </c>
    </row>
    <row r="10078" spans="71:92" x14ac:dyDescent="0.3">
      <c r="BS10078" s="32" t="str">
        <f>IF(Kiadasi_kiseroiv!$K$2=BT10078,BV10078,"")</f>
        <v/>
      </c>
      <c r="BT10078" s="34" t="str">
        <f t="shared" si="1174"/>
        <v/>
      </c>
      <c r="BU10078" s="32" t="str">
        <f t="shared" si="1161"/>
        <v/>
      </c>
      <c r="BV10078" s="32" t="str">
        <f t="shared" si="1175"/>
        <v/>
      </c>
      <c r="BW10078" s="32" t="str">
        <f t="shared" si="1176"/>
        <v/>
      </c>
      <c r="BX10078" s="32" t="str">
        <f t="shared" si="1162"/>
        <v/>
      </c>
      <c r="BY10078" s="32" t="str">
        <f t="shared" si="1163"/>
        <v/>
      </c>
      <c r="BZ10078" s="32" t="str">
        <f t="shared" si="1177"/>
        <v/>
      </c>
      <c r="CA10078" s="32" t="str">
        <f t="shared" si="1178"/>
        <v/>
      </c>
      <c r="CB10078" s="33">
        <f>IF(COUNTIF($CD$7:CD10078,CD10078)=1,CD10078,CD10078+COUNTIF($CD$6:CD10077,CD10078))</f>
        <v>59218</v>
      </c>
      <c r="CC10078" s="34">
        <f t="shared" si="1164"/>
        <v>55153</v>
      </c>
      <c r="CD10078" s="32">
        <f t="shared" si="1165"/>
        <v>55153</v>
      </c>
      <c r="CE10078" s="32">
        <f t="shared" si="1166"/>
        <v>0</v>
      </c>
      <c r="CF10078" s="32">
        <f t="shared" si="1167"/>
        <v>0</v>
      </c>
      <c r="CG10078" s="32" t="str">
        <f t="shared" si="1168"/>
        <v/>
      </c>
      <c r="CH10078" s="32">
        <v>73</v>
      </c>
      <c r="CI10078" s="32" t="s">
        <v>7</v>
      </c>
      <c r="CJ10078" s="32" t="str">
        <f t="shared" si="1169"/>
        <v/>
      </c>
      <c r="CK10078" s="32" t="str">
        <f t="shared" si="1170"/>
        <v/>
      </c>
      <c r="CL10078" s="32" t="str">
        <f t="shared" si="1171"/>
        <v/>
      </c>
      <c r="CM10078" s="32" t="str">
        <f t="shared" si="1172"/>
        <v/>
      </c>
      <c r="CN10078" s="32" t="str">
        <f t="shared" si="1173"/>
        <v/>
      </c>
    </row>
    <row r="10079" spans="71:92" x14ac:dyDescent="0.3">
      <c r="BS10079" s="32" t="str">
        <f>IF(Kiadasi_kiseroiv!$K$2=BT10079,BV10079,"")</f>
        <v/>
      </c>
      <c r="BT10079" s="34" t="str">
        <f t="shared" si="1174"/>
        <v/>
      </c>
      <c r="BU10079" s="32" t="str">
        <f t="shared" si="1161"/>
        <v/>
      </c>
      <c r="BV10079" s="32" t="str">
        <f t="shared" si="1175"/>
        <v/>
      </c>
      <c r="BW10079" s="32" t="str">
        <f t="shared" si="1176"/>
        <v/>
      </c>
      <c r="BX10079" s="32" t="str">
        <f t="shared" si="1162"/>
        <v/>
      </c>
      <c r="BY10079" s="32" t="str">
        <f t="shared" si="1163"/>
        <v/>
      </c>
      <c r="BZ10079" s="32" t="str">
        <f t="shared" si="1177"/>
        <v/>
      </c>
      <c r="CA10079" s="32" t="str">
        <f t="shared" si="1178"/>
        <v/>
      </c>
      <c r="CB10079" s="33">
        <f>IF(COUNTIF($CD$7:CD10079,CD10079)=1,CD10079,CD10079+COUNTIF($CD$6:CD10078,CD10079))</f>
        <v>59219</v>
      </c>
      <c r="CC10079" s="34">
        <f t="shared" si="1164"/>
        <v>55153</v>
      </c>
      <c r="CD10079" s="32">
        <f t="shared" si="1165"/>
        <v>55153</v>
      </c>
      <c r="CE10079" s="32">
        <f t="shared" si="1166"/>
        <v>0</v>
      </c>
      <c r="CF10079" s="32">
        <f t="shared" si="1167"/>
        <v>0</v>
      </c>
      <c r="CG10079" s="32" t="str">
        <f t="shared" si="1168"/>
        <v/>
      </c>
      <c r="CH10079" s="32">
        <v>74</v>
      </c>
      <c r="CI10079" s="32" t="s">
        <v>7</v>
      </c>
      <c r="CJ10079" s="32" t="str">
        <f t="shared" si="1169"/>
        <v/>
      </c>
      <c r="CK10079" s="32" t="str">
        <f t="shared" si="1170"/>
        <v/>
      </c>
      <c r="CL10079" s="32" t="str">
        <f t="shared" si="1171"/>
        <v/>
      </c>
      <c r="CM10079" s="32" t="str">
        <f t="shared" si="1172"/>
        <v/>
      </c>
      <c r="CN10079" s="32" t="str">
        <f t="shared" si="1173"/>
        <v/>
      </c>
    </row>
    <row r="10080" spans="71:92" x14ac:dyDescent="0.3">
      <c r="BS10080" s="32" t="str">
        <f>IF(Kiadasi_kiseroiv!$K$2=BT10080,BV10080,"")</f>
        <v/>
      </c>
      <c r="BT10080" s="34" t="str">
        <f t="shared" si="1174"/>
        <v/>
      </c>
      <c r="BU10080" s="32" t="str">
        <f t="shared" si="1161"/>
        <v/>
      </c>
      <c r="BV10080" s="32" t="str">
        <f t="shared" si="1175"/>
        <v/>
      </c>
      <c r="BW10080" s="32" t="str">
        <f t="shared" si="1176"/>
        <v/>
      </c>
      <c r="BX10080" s="32" t="str">
        <f t="shared" si="1162"/>
        <v/>
      </c>
      <c r="BY10080" s="32" t="str">
        <f t="shared" si="1163"/>
        <v/>
      </c>
      <c r="BZ10080" s="32" t="str">
        <f t="shared" si="1177"/>
        <v/>
      </c>
      <c r="CA10080" s="32" t="str">
        <f t="shared" si="1178"/>
        <v/>
      </c>
      <c r="CB10080" s="33">
        <f>IF(COUNTIF($CD$7:CD10080,CD10080)=1,CD10080,CD10080+COUNTIF($CD$6:CD10079,CD10080))</f>
        <v>59220</v>
      </c>
      <c r="CC10080" s="34">
        <f t="shared" si="1164"/>
        <v>55153</v>
      </c>
      <c r="CD10080" s="32">
        <f t="shared" si="1165"/>
        <v>55153</v>
      </c>
      <c r="CE10080" s="32">
        <f t="shared" si="1166"/>
        <v>0</v>
      </c>
      <c r="CF10080" s="32">
        <f t="shared" si="1167"/>
        <v>0</v>
      </c>
      <c r="CG10080" s="32" t="str">
        <f t="shared" si="1168"/>
        <v/>
      </c>
      <c r="CH10080" s="32">
        <v>75</v>
      </c>
      <c r="CI10080" s="32" t="s">
        <v>7</v>
      </c>
      <c r="CJ10080" s="32" t="str">
        <f t="shared" si="1169"/>
        <v/>
      </c>
      <c r="CK10080" s="32" t="str">
        <f t="shared" si="1170"/>
        <v/>
      </c>
      <c r="CL10080" s="32" t="str">
        <f t="shared" si="1171"/>
        <v/>
      </c>
      <c r="CM10080" s="32" t="str">
        <f t="shared" si="1172"/>
        <v/>
      </c>
      <c r="CN10080" s="32" t="str">
        <f t="shared" si="1173"/>
        <v/>
      </c>
    </row>
    <row r="10081" spans="71:92" x14ac:dyDescent="0.3">
      <c r="BS10081" s="32" t="str">
        <f>IF(Kiadasi_kiseroiv!$K$2=BT10081,BV10081,"")</f>
        <v/>
      </c>
      <c r="BT10081" s="34" t="str">
        <f t="shared" si="1174"/>
        <v/>
      </c>
      <c r="BU10081" s="32" t="str">
        <f t="shared" si="1161"/>
        <v/>
      </c>
      <c r="BV10081" s="32" t="str">
        <f t="shared" si="1175"/>
        <v/>
      </c>
      <c r="BW10081" s="32" t="str">
        <f t="shared" si="1176"/>
        <v/>
      </c>
      <c r="BX10081" s="32" t="str">
        <f t="shared" si="1162"/>
        <v/>
      </c>
      <c r="BY10081" s="32" t="str">
        <f t="shared" si="1163"/>
        <v/>
      </c>
      <c r="BZ10081" s="32" t="str">
        <f t="shared" si="1177"/>
        <v/>
      </c>
      <c r="CA10081" s="32" t="str">
        <f t="shared" si="1178"/>
        <v/>
      </c>
      <c r="CB10081" s="33">
        <f>IF(COUNTIF($CD$7:CD10081,CD10081)=1,CD10081,CD10081+COUNTIF($CD$6:CD10080,CD10081))</f>
        <v>59221</v>
      </c>
      <c r="CC10081" s="34">
        <f t="shared" si="1164"/>
        <v>55153</v>
      </c>
      <c r="CD10081" s="32">
        <f t="shared" si="1165"/>
        <v>55153</v>
      </c>
      <c r="CE10081" s="32">
        <f t="shared" si="1166"/>
        <v>0</v>
      </c>
      <c r="CF10081" s="32">
        <f t="shared" si="1167"/>
        <v>0</v>
      </c>
      <c r="CG10081" s="32" t="str">
        <f t="shared" si="1168"/>
        <v/>
      </c>
      <c r="CH10081" s="32">
        <v>76</v>
      </c>
      <c r="CI10081" s="32" t="s">
        <v>7</v>
      </c>
      <c r="CJ10081" s="32" t="str">
        <f t="shared" si="1169"/>
        <v/>
      </c>
      <c r="CK10081" s="32" t="str">
        <f t="shared" si="1170"/>
        <v/>
      </c>
      <c r="CL10081" s="32" t="str">
        <f t="shared" si="1171"/>
        <v/>
      </c>
      <c r="CM10081" s="32" t="str">
        <f t="shared" si="1172"/>
        <v/>
      </c>
      <c r="CN10081" s="32" t="str">
        <f t="shared" si="1173"/>
        <v/>
      </c>
    </row>
    <row r="10082" spans="71:92" x14ac:dyDescent="0.3">
      <c r="BS10082" s="32" t="str">
        <f>IF(Kiadasi_kiseroiv!$K$2=BT10082,BV10082,"")</f>
        <v/>
      </c>
      <c r="BT10082" s="34" t="str">
        <f t="shared" si="1174"/>
        <v/>
      </c>
      <c r="BU10082" s="32" t="str">
        <f t="shared" si="1161"/>
        <v/>
      </c>
      <c r="BV10082" s="32" t="str">
        <f t="shared" si="1175"/>
        <v/>
      </c>
      <c r="BW10082" s="32" t="str">
        <f t="shared" si="1176"/>
        <v/>
      </c>
      <c r="BX10082" s="32" t="str">
        <f t="shared" si="1162"/>
        <v/>
      </c>
      <c r="BY10082" s="32" t="str">
        <f t="shared" si="1163"/>
        <v/>
      </c>
      <c r="BZ10082" s="32" t="str">
        <f t="shared" si="1177"/>
        <v/>
      </c>
      <c r="CA10082" s="32" t="str">
        <f t="shared" si="1178"/>
        <v/>
      </c>
      <c r="CB10082" s="33">
        <f>IF(COUNTIF($CD$7:CD10082,CD10082)=1,CD10082,CD10082+COUNTIF($CD$6:CD10081,CD10082))</f>
        <v>59222</v>
      </c>
      <c r="CC10082" s="34">
        <f t="shared" si="1164"/>
        <v>55153</v>
      </c>
      <c r="CD10082" s="32">
        <f t="shared" si="1165"/>
        <v>55153</v>
      </c>
      <c r="CE10082" s="32">
        <f t="shared" si="1166"/>
        <v>0</v>
      </c>
      <c r="CF10082" s="32">
        <f t="shared" si="1167"/>
        <v>0</v>
      </c>
      <c r="CG10082" s="32" t="str">
        <f t="shared" si="1168"/>
        <v/>
      </c>
      <c r="CH10082" s="32">
        <v>77</v>
      </c>
      <c r="CI10082" s="32" t="s">
        <v>7</v>
      </c>
      <c r="CJ10082" s="32" t="str">
        <f t="shared" si="1169"/>
        <v/>
      </c>
      <c r="CK10082" s="32" t="str">
        <f t="shared" si="1170"/>
        <v/>
      </c>
      <c r="CL10082" s="32" t="str">
        <f t="shared" si="1171"/>
        <v/>
      </c>
      <c r="CM10082" s="32" t="str">
        <f t="shared" si="1172"/>
        <v/>
      </c>
      <c r="CN10082" s="32" t="str">
        <f t="shared" si="1173"/>
        <v/>
      </c>
    </row>
    <row r="10083" spans="71:92" x14ac:dyDescent="0.3">
      <c r="BS10083" s="32" t="str">
        <f>IF(Kiadasi_kiseroiv!$K$2=BT10083,BV10083,"")</f>
        <v/>
      </c>
      <c r="BT10083" s="34" t="str">
        <f t="shared" si="1174"/>
        <v/>
      </c>
      <c r="BU10083" s="32" t="str">
        <f t="shared" si="1161"/>
        <v/>
      </c>
      <c r="BV10083" s="32" t="str">
        <f t="shared" si="1175"/>
        <v/>
      </c>
      <c r="BW10083" s="32" t="str">
        <f t="shared" si="1176"/>
        <v/>
      </c>
      <c r="BX10083" s="32" t="str">
        <f t="shared" si="1162"/>
        <v/>
      </c>
      <c r="BY10083" s="32" t="str">
        <f t="shared" si="1163"/>
        <v/>
      </c>
      <c r="BZ10083" s="32" t="str">
        <f t="shared" si="1177"/>
        <v/>
      </c>
      <c r="CA10083" s="32" t="str">
        <f t="shared" si="1178"/>
        <v/>
      </c>
      <c r="CB10083" s="33">
        <f>IF(COUNTIF($CD$7:CD10083,CD10083)=1,CD10083,CD10083+COUNTIF($CD$6:CD10082,CD10083))</f>
        <v>59223</v>
      </c>
      <c r="CC10083" s="34">
        <f t="shared" si="1164"/>
        <v>55153</v>
      </c>
      <c r="CD10083" s="32">
        <f t="shared" si="1165"/>
        <v>55153</v>
      </c>
      <c r="CE10083" s="32">
        <f t="shared" si="1166"/>
        <v>0</v>
      </c>
      <c r="CF10083" s="32">
        <f t="shared" si="1167"/>
        <v>0</v>
      </c>
      <c r="CG10083" s="32" t="str">
        <f t="shared" si="1168"/>
        <v/>
      </c>
      <c r="CH10083" s="32">
        <v>78</v>
      </c>
      <c r="CI10083" s="32" t="s">
        <v>7</v>
      </c>
      <c r="CJ10083" s="32" t="str">
        <f t="shared" si="1169"/>
        <v/>
      </c>
      <c r="CK10083" s="32" t="str">
        <f t="shared" si="1170"/>
        <v/>
      </c>
      <c r="CL10083" s="32" t="str">
        <f t="shared" si="1171"/>
        <v/>
      </c>
      <c r="CM10083" s="32" t="str">
        <f t="shared" si="1172"/>
        <v/>
      </c>
      <c r="CN10083" s="32" t="str">
        <f t="shared" si="1173"/>
        <v/>
      </c>
    </row>
    <row r="10084" spans="71:92" x14ac:dyDescent="0.3">
      <c r="BS10084" s="32" t="str">
        <f>IF(Kiadasi_kiseroiv!$K$2=BT10084,BV10084,"")</f>
        <v/>
      </c>
      <c r="BT10084" s="34" t="str">
        <f t="shared" si="1174"/>
        <v/>
      </c>
      <c r="BU10084" s="32" t="str">
        <f t="shared" si="1161"/>
        <v/>
      </c>
      <c r="BV10084" s="32" t="str">
        <f t="shared" si="1175"/>
        <v/>
      </c>
      <c r="BW10084" s="32" t="str">
        <f t="shared" si="1176"/>
        <v/>
      </c>
      <c r="BX10084" s="32" t="str">
        <f t="shared" si="1162"/>
        <v/>
      </c>
      <c r="BY10084" s="32" t="str">
        <f t="shared" si="1163"/>
        <v/>
      </c>
      <c r="BZ10084" s="32" t="str">
        <f t="shared" si="1177"/>
        <v/>
      </c>
      <c r="CA10084" s="32" t="str">
        <f t="shared" si="1178"/>
        <v/>
      </c>
      <c r="CB10084" s="33">
        <f>IF(COUNTIF($CD$7:CD10084,CD10084)=1,CD10084,CD10084+COUNTIF($CD$6:CD10083,CD10084))</f>
        <v>59224</v>
      </c>
      <c r="CC10084" s="34">
        <f t="shared" si="1164"/>
        <v>55153</v>
      </c>
      <c r="CD10084" s="32">
        <f t="shared" si="1165"/>
        <v>55153</v>
      </c>
      <c r="CE10084" s="32">
        <f t="shared" si="1166"/>
        <v>0</v>
      </c>
      <c r="CF10084" s="32">
        <f t="shared" si="1167"/>
        <v>0</v>
      </c>
      <c r="CG10084" s="32" t="str">
        <f t="shared" si="1168"/>
        <v/>
      </c>
      <c r="CH10084" s="32">
        <v>79</v>
      </c>
      <c r="CI10084" s="32" t="s">
        <v>7</v>
      </c>
      <c r="CJ10084" s="32" t="str">
        <f t="shared" si="1169"/>
        <v/>
      </c>
      <c r="CK10084" s="32" t="str">
        <f t="shared" si="1170"/>
        <v/>
      </c>
      <c r="CL10084" s="32" t="str">
        <f t="shared" si="1171"/>
        <v/>
      </c>
      <c r="CM10084" s="32" t="str">
        <f t="shared" si="1172"/>
        <v/>
      </c>
      <c r="CN10084" s="32" t="str">
        <f t="shared" si="1173"/>
        <v/>
      </c>
    </row>
    <row r="10085" spans="71:92" x14ac:dyDescent="0.3">
      <c r="BS10085" s="32" t="str">
        <f>IF(Kiadasi_kiseroiv!$K$2=BT10085,BV10085,"")</f>
        <v/>
      </c>
      <c r="BT10085" s="34" t="str">
        <f t="shared" si="1174"/>
        <v/>
      </c>
      <c r="BU10085" s="32" t="str">
        <f t="shared" si="1161"/>
        <v/>
      </c>
      <c r="BV10085" s="32" t="str">
        <f t="shared" si="1175"/>
        <v/>
      </c>
      <c r="BW10085" s="32" t="str">
        <f t="shared" si="1176"/>
        <v/>
      </c>
      <c r="BX10085" s="32" t="str">
        <f t="shared" si="1162"/>
        <v/>
      </c>
      <c r="BY10085" s="32" t="str">
        <f t="shared" si="1163"/>
        <v/>
      </c>
      <c r="BZ10085" s="32" t="str">
        <f t="shared" si="1177"/>
        <v/>
      </c>
      <c r="CA10085" s="32" t="str">
        <f t="shared" si="1178"/>
        <v/>
      </c>
      <c r="CB10085" s="33">
        <f>IF(COUNTIF($CD$7:CD10085,CD10085)=1,CD10085,CD10085+COUNTIF($CD$6:CD10084,CD10085))</f>
        <v>59225</v>
      </c>
      <c r="CC10085" s="34">
        <f t="shared" si="1164"/>
        <v>55153</v>
      </c>
      <c r="CD10085" s="32">
        <f t="shared" si="1165"/>
        <v>55153</v>
      </c>
      <c r="CE10085" s="32">
        <f t="shared" si="1166"/>
        <v>0</v>
      </c>
      <c r="CF10085" s="32">
        <f t="shared" si="1167"/>
        <v>0</v>
      </c>
      <c r="CG10085" s="32" t="str">
        <f t="shared" si="1168"/>
        <v/>
      </c>
      <c r="CH10085" s="32">
        <v>80</v>
      </c>
      <c r="CI10085" s="32" t="s">
        <v>7</v>
      </c>
      <c r="CJ10085" s="32" t="str">
        <f t="shared" si="1169"/>
        <v/>
      </c>
      <c r="CK10085" s="32" t="str">
        <f t="shared" si="1170"/>
        <v/>
      </c>
      <c r="CL10085" s="32" t="str">
        <f t="shared" si="1171"/>
        <v/>
      </c>
      <c r="CM10085" s="32" t="str">
        <f t="shared" si="1172"/>
        <v/>
      </c>
      <c r="CN10085" s="32" t="str">
        <f t="shared" si="1173"/>
        <v/>
      </c>
    </row>
    <row r="10086" spans="71:92" x14ac:dyDescent="0.3">
      <c r="BS10086" s="32" t="str">
        <f>IF(Kiadasi_kiseroiv!$K$2=BT10086,BV10086,"")</f>
        <v/>
      </c>
      <c r="BT10086" s="34" t="str">
        <f t="shared" si="1174"/>
        <v/>
      </c>
      <c r="BU10086" s="32" t="str">
        <f t="shared" si="1161"/>
        <v/>
      </c>
      <c r="BV10086" s="32" t="str">
        <f t="shared" si="1175"/>
        <v/>
      </c>
      <c r="BW10086" s="32" t="str">
        <f t="shared" si="1176"/>
        <v/>
      </c>
      <c r="BX10086" s="32" t="str">
        <f t="shared" si="1162"/>
        <v/>
      </c>
      <c r="BY10086" s="32" t="str">
        <f t="shared" si="1163"/>
        <v/>
      </c>
      <c r="BZ10086" s="32" t="str">
        <f t="shared" si="1177"/>
        <v/>
      </c>
      <c r="CA10086" s="32" t="str">
        <f t="shared" si="1178"/>
        <v/>
      </c>
      <c r="CB10086" s="33">
        <f>IF(COUNTIF($CD$7:CD10086,CD10086)=1,CD10086,CD10086+COUNTIF($CD$6:CD10085,CD10086))</f>
        <v>59226</v>
      </c>
      <c r="CC10086" s="34">
        <f t="shared" si="1164"/>
        <v>55153</v>
      </c>
      <c r="CD10086" s="32">
        <f t="shared" si="1165"/>
        <v>55153</v>
      </c>
      <c r="CE10086" s="32">
        <f t="shared" si="1166"/>
        <v>0</v>
      </c>
      <c r="CF10086" s="32">
        <f t="shared" si="1167"/>
        <v>0</v>
      </c>
      <c r="CG10086" s="32" t="str">
        <f t="shared" si="1168"/>
        <v/>
      </c>
      <c r="CH10086" s="32">
        <v>81</v>
      </c>
      <c r="CI10086" s="32" t="s">
        <v>7</v>
      </c>
      <c r="CJ10086" s="32" t="str">
        <f t="shared" si="1169"/>
        <v/>
      </c>
      <c r="CK10086" s="32" t="str">
        <f t="shared" si="1170"/>
        <v/>
      </c>
      <c r="CL10086" s="32" t="str">
        <f t="shared" si="1171"/>
        <v/>
      </c>
      <c r="CM10086" s="32" t="str">
        <f t="shared" si="1172"/>
        <v/>
      </c>
      <c r="CN10086" s="32" t="str">
        <f t="shared" si="1173"/>
        <v/>
      </c>
    </row>
    <row r="10087" spans="71:92" x14ac:dyDescent="0.3">
      <c r="BS10087" s="32" t="str">
        <f>IF(Kiadasi_kiseroiv!$K$2=BT10087,BV10087,"")</f>
        <v/>
      </c>
      <c r="BT10087" s="34" t="str">
        <f t="shared" si="1174"/>
        <v/>
      </c>
      <c r="BU10087" s="32" t="str">
        <f t="shared" si="1161"/>
        <v/>
      </c>
      <c r="BV10087" s="32" t="str">
        <f t="shared" si="1175"/>
        <v/>
      </c>
      <c r="BW10087" s="32" t="str">
        <f t="shared" si="1176"/>
        <v/>
      </c>
      <c r="BX10087" s="32" t="str">
        <f t="shared" si="1162"/>
        <v/>
      </c>
      <c r="BY10087" s="32" t="str">
        <f t="shared" si="1163"/>
        <v/>
      </c>
      <c r="BZ10087" s="32" t="str">
        <f t="shared" si="1177"/>
        <v/>
      </c>
      <c r="CA10087" s="32" t="str">
        <f t="shared" si="1178"/>
        <v/>
      </c>
      <c r="CB10087" s="33">
        <f>IF(COUNTIF($CD$7:CD10087,CD10087)=1,CD10087,CD10087+COUNTIF($CD$6:CD10086,CD10087))</f>
        <v>59227</v>
      </c>
      <c r="CC10087" s="34">
        <f t="shared" si="1164"/>
        <v>55153</v>
      </c>
      <c r="CD10087" s="32">
        <f t="shared" si="1165"/>
        <v>55153</v>
      </c>
      <c r="CE10087" s="32">
        <f t="shared" si="1166"/>
        <v>0</v>
      </c>
      <c r="CF10087" s="32">
        <f t="shared" si="1167"/>
        <v>0</v>
      </c>
      <c r="CG10087" s="32" t="str">
        <f t="shared" si="1168"/>
        <v/>
      </c>
      <c r="CH10087" s="32">
        <v>82</v>
      </c>
      <c r="CI10087" s="32" t="s">
        <v>7</v>
      </c>
      <c r="CJ10087" s="32" t="str">
        <f t="shared" si="1169"/>
        <v/>
      </c>
      <c r="CK10087" s="32" t="str">
        <f t="shared" si="1170"/>
        <v/>
      </c>
      <c r="CL10087" s="32" t="str">
        <f t="shared" si="1171"/>
        <v/>
      </c>
      <c r="CM10087" s="32" t="str">
        <f t="shared" si="1172"/>
        <v/>
      </c>
      <c r="CN10087" s="32" t="str">
        <f t="shared" si="1173"/>
        <v/>
      </c>
    </row>
    <row r="10088" spans="71:92" x14ac:dyDescent="0.3">
      <c r="BS10088" s="32" t="str">
        <f>IF(Kiadasi_kiseroiv!$K$2=BT10088,BV10088,"")</f>
        <v/>
      </c>
      <c r="BT10088" s="34" t="str">
        <f t="shared" si="1174"/>
        <v/>
      </c>
      <c r="BU10088" s="32" t="str">
        <f t="shared" si="1161"/>
        <v/>
      </c>
      <c r="BV10088" s="32" t="str">
        <f t="shared" si="1175"/>
        <v/>
      </c>
      <c r="BW10088" s="32" t="str">
        <f t="shared" si="1176"/>
        <v/>
      </c>
      <c r="BX10088" s="32" t="str">
        <f t="shared" si="1162"/>
        <v/>
      </c>
      <c r="BY10088" s="32" t="str">
        <f t="shared" si="1163"/>
        <v/>
      </c>
      <c r="BZ10088" s="32" t="str">
        <f t="shared" si="1177"/>
        <v/>
      </c>
      <c r="CA10088" s="32" t="str">
        <f t="shared" si="1178"/>
        <v/>
      </c>
      <c r="CB10088" s="33">
        <f>IF(COUNTIF($CD$7:CD10088,CD10088)=1,CD10088,CD10088+COUNTIF($CD$6:CD10087,CD10088))</f>
        <v>59228</v>
      </c>
      <c r="CC10088" s="34">
        <f t="shared" si="1164"/>
        <v>55153</v>
      </c>
      <c r="CD10088" s="32">
        <f t="shared" si="1165"/>
        <v>55153</v>
      </c>
      <c r="CE10088" s="32">
        <f t="shared" si="1166"/>
        <v>0</v>
      </c>
      <c r="CF10088" s="32">
        <f t="shared" si="1167"/>
        <v>0</v>
      </c>
      <c r="CG10088" s="32" t="str">
        <f t="shared" si="1168"/>
        <v/>
      </c>
      <c r="CH10088" s="32">
        <v>83</v>
      </c>
      <c r="CI10088" s="32" t="s">
        <v>7</v>
      </c>
      <c r="CJ10088" s="32" t="str">
        <f t="shared" si="1169"/>
        <v/>
      </c>
      <c r="CK10088" s="32" t="str">
        <f t="shared" si="1170"/>
        <v/>
      </c>
      <c r="CL10088" s="32" t="str">
        <f t="shared" si="1171"/>
        <v/>
      </c>
      <c r="CM10088" s="32" t="str">
        <f t="shared" si="1172"/>
        <v/>
      </c>
      <c r="CN10088" s="32" t="str">
        <f t="shared" si="1173"/>
        <v/>
      </c>
    </row>
    <row r="10089" spans="71:92" x14ac:dyDescent="0.3">
      <c r="BS10089" s="32" t="str">
        <f>IF(Kiadasi_kiseroiv!$K$2=BT10089,BV10089,"")</f>
        <v/>
      </c>
      <c r="BT10089" s="34" t="str">
        <f t="shared" si="1174"/>
        <v/>
      </c>
      <c r="BU10089" s="32" t="str">
        <f t="shared" si="1161"/>
        <v/>
      </c>
      <c r="BV10089" s="32" t="str">
        <f t="shared" si="1175"/>
        <v/>
      </c>
      <c r="BW10089" s="32" t="str">
        <f t="shared" si="1176"/>
        <v/>
      </c>
      <c r="BX10089" s="32" t="str">
        <f t="shared" si="1162"/>
        <v/>
      </c>
      <c r="BY10089" s="32" t="str">
        <f t="shared" si="1163"/>
        <v/>
      </c>
      <c r="BZ10089" s="32" t="str">
        <f t="shared" si="1177"/>
        <v/>
      </c>
      <c r="CA10089" s="32" t="str">
        <f t="shared" si="1178"/>
        <v/>
      </c>
      <c r="CB10089" s="33">
        <f>IF(COUNTIF($CD$7:CD10089,CD10089)=1,CD10089,CD10089+COUNTIF($CD$6:CD10088,CD10089))</f>
        <v>59229</v>
      </c>
      <c r="CC10089" s="34">
        <f t="shared" si="1164"/>
        <v>55153</v>
      </c>
      <c r="CD10089" s="32">
        <f t="shared" si="1165"/>
        <v>55153</v>
      </c>
      <c r="CE10089" s="32">
        <f t="shared" si="1166"/>
        <v>0</v>
      </c>
      <c r="CF10089" s="32">
        <f t="shared" si="1167"/>
        <v>0</v>
      </c>
      <c r="CG10089" s="32" t="str">
        <f t="shared" si="1168"/>
        <v/>
      </c>
      <c r="CH10089" s="32">
        <v>84</v>
      </c>
      <c r="CI10089" s="32" t="s">
        <v>7</v>
      </c>
      <c r="CJ10089" s="32" t="str">
        <f t="shared" si="1169"/>
        <v/>
      </c>
      <c r="CK10089" s="32" t="str">
        <f t="shared" si="1170"/>
        <v/>
      </c>
      <c r="CL10089" s="32" t="str">
        <f t="shared" si="1171"/>
        <v/>
      </c>
      <c r="CM10089" s="32" t="str">
        <f t="shared" si="1172"/>
        <v/>
      </c>
      <c r="CN10089" s="32" t="str">
        <f t="shared" si="1173"/>
        <v/>
      </c>
    </row>
    <row r="10090" spans="71:92" x14ac:dyDescent="0.3">
      <c r="BS10090" s="32" t="str">
        <f>IF(Kiadasi_kiseroiv!$K$2=BT10090,BV10090,"")</f>
        <v/>
      </c>
      <c r="BT10090" s="34" t="str">
        <f t="shared" si="1174"/>
        <v/>
      </c>
      <c r="BU10090" s="32" t="str">
        <f t="shared" si="1161"/>
        <v/>
      </c>
      <c r="BV10090" s="32" t="str">
        <f t="shared" si="1175"/>
        <v/>
      </c>
      <c r="BW10090" s="32" t="str">
        <f t="shared" si="1176"/>
        <v/>
      </c>
      <c r="BX10090" s="32" t="str">
        <f t="shared" si="1162"/>
        <v/>
      </c>
      <c r="BY10090" s="32" t="str">
        <f t="shared" si="1163"/>
        <v/>
      </c>
      <c r="BZ10090" s="32" t="str">
        <f t="shared" si="1177"/>
        <v/>
      </c>
      <c r="CA10090" s="32" t="str">
        <f t="shared" si="1178"/>
        <v/>
      </c>
      <c r="CB10090" s="33">
        <f>IF(COUNTIF($CD$7:CD10090,CD10090)=1,CD10090,CD10090+COUNTIF($CD$6:CD10089,CD10090))</f>
        <v>59230</v>
      </c>
      <c r="CC10090" s="34">
        <f t="shared" si="1164"/>
        <v>55153</v>
      </c>
      <c r="CD10090" s="32">
        <f t="shared" si="1165"/>
        <v>55153</v>
      </c>
      <c r="CE10090" s="32">
        <f t="shared" si="1166"/>
        <v>0</v>
      </c>
      <c r="CF10090" s="32">
        <f t="shared" si="1167"/>
        <v>0</v>
      </c>
      <c r="CG10090" s="32" t="str">
        <f t="shared" si="1168"/>
        <v/>
      </c>
      <c r="CH10090" s="32">
        <v>85</v>
      </c>
      <c r="CI10090" s="32" t="s">
        <v>7</v>
      </c>
      <c r="CJ10090" s="32" t="str">
        <f t="shared" si="1169"/>
        <v/>
      </c>
      <c r="CK10090" s="32" t="str">
        <f t="shared" si="1170"/>
        <v/>
      </c>
      <c r="CL10090" s="32" t="str">
        <f t="shared" si="1171"/>
        <v/>
      </c>
      <c r="CM10090" s="32" t="str">
        <f t="shared" si="1172"/>
        <v/>
      </c>
      <c r="CN10090" s="32" t="str">
        <f t="shared" si="1173"/>
        <v/>
      </c>
    </row>
    <row r="10091" spans="71:92" x14ac:dyDescent="0.3">
      <c r="BS10091" s="32" t="str">
        <f>IF(Kiadasi_kiseroiv!$K$2=BT10091,BV10091,"")</f>
        <v/>
      </c>
      <c r="BT10091" s="34" t="str">
        <f t="shared" si="1174"/>
        <v/>
      </c>
      <c r="BU10091" s="32" t="str">
        <f t="shared" si="1161"/>
        <v/>
      </c>
      <c r="BV10091" s="32" t="str">
        <f t="shared" si="1175"/>
        <v/>
      </c>
      <c r="BW10091" s="32" t="str">
        <f t="shared" si="1176"/>
        <v/>
      </c>
      <c r="BX10091" s="32" t="str">
        <f t="shared" si="1162"/>
        <v/>
      </c>
      <c r="BY10091" s="32" t="str">
        <f t="shared" si="1163"/>
        <v/>
      </c>
      <c r="BZ10091" s="32" t="str">
        <f t="shared" si="1177"/>
        <v/>
      </c>
      <c r="CA10091" s="32" t="str">
        <f t="shared" si="1178"/>
        <v/>
      </c>
      <c r="CB10091" s="33">
        <f>IF(COUNTIF($CD$7:CD10091,CD10091)=1,CD10091,CD10091+COUNTIF($CD$6:CD10090,CD10091))</f>
        <v>59231</v>
      </c>
      <c r="CC10091" s="34">
        <f t="shared" si="1164"/>
        <v>55153</v>
      </c>
      <c r="CD10091" s="32">
        <f t="shared" si="1165"/>
        <v>55153</v>
      </c>
      <c r="CE10091" s="32">
        <f t="shared" si="1166"/>
        <v>0</v>
      </c>
      <c r="CF10091" s="32">
        <f t="shared" si="1167"/>
        <v>0</v>
      </c>
      <c r="CG10091" s="32" t="str">
        <f t="shared" si="1168"/>
        <v/>
      </c>
      <c r="CH10091" s="32">
        <v>86</v>
      </c>
      <c r="CI10091" s="32" t="s">
        <v>7</v>
      </c>
      <c r="CJ10091" s="32" t="str">
        <f t="shared" si="1169"/>
        <v/>
      </c>
      <c r="CK10091" s="32" t="str">
        <f t="shared" si="1170"/>
        <v/>
      </c>
      <c r="CL10091" s="32" t="str">
        <f t="shared" si="1171"/>
        <v/>
      </c>
      <c r="CM10091" s="32" t="str">
        <f t="shared" si="1172"/>
        <v/>
      </c>
      <c r="CN10091" s="32" t="str">
        <f t="shared" si="1173"/>
        <v/>
      </c>
    </row>
    <row r="10092" spans="71:92" x14ac:dyDescent="0.3">
      <c r="BS10092" s="32" t="str">
        <f>IF(Kiadasi_kiseroiv!$K$2=BT10092,BV10092,"")</f>
        <v/>
      </c>
      <c r="BT10092" s="34" t="str">
        <f t="shared" si="1174"/>
        <v/>
      </c>
      <c r="BU10092" s="32" t="str">
        <f t="shared" si="1161"/>
        <v/>
      </c>
      <c r="BV10092" s="32" t="str">
        <f t="shared" si="1175"/>
        <v/>
      </c>
      <c r="BW10092" s="32" t="str">
        <f t="shared" si="1176"/>
        <v/>
      </c>
      <c r="BX10092" s="32" t="str">
        <f t="shared" si="1162"/>
        <v/>
      </c>
      <c r="BY10092" s="32" t="str">
        <f t="shared" si="1163"/>
        <v/>
      </c>
      <c r="BZ10092" s="32" t="str">
        <f t="shared" si="1177"/>
        <v/>
      </c>
      <c r="CA10092" s="32" t="str">
        <f t="shared" si="1178"/>
        <v/>
      </c>
      <c r="CB10092" s="33">
        <f>IF(COUNTIF($CD$7:CD10092,CD10092)=1,CD10092,CD10092+COUNTIF($CD$6:CD10091,CD10092))</f>
        <v>59232</v>
      </c>
      <c r="CC10092" s="34">
        <f t="shared" si="1164"/>
        <v>55153</v>
      </c>
      <c r="CD10092" s="32">
        <f t="shared" si="1165"/>
        <v>55153</v>
      </c>
      <c r="CE10092" s="32">
        <f t="shared" si="1166"/>
        <v>0</v>
      </c>
      <c r="CF10092" s="32">
        <f t="shared" si="1167"/>
        <v>0</v>
      </c>
      <c r="CG10092" s="32" t="str">
        <f t="shared" si="1168"/>
        <v/>
      </c>
      <c r="CH10092" s="32">
        <v>87</v>
      </c>
      <c r="CI10092" s="32" t="s">
        <v>7</v>
      </c>
      <c r="CJ10092" s="32" t="str">
        <f t="shared" si="1169"/>
        <v/>
      </c>
      <c r="CK10092" s="32" t="str">
        <f t="shared" si="1170"/>
        <v/>
      </c>
      <c r="CL10092" s="32" t="str">
        <f t="shared" si="1171"/>
        <v/>
      </c>
      <c r="CM10092" s="32" t="str">
        <f t="shared" si="1172"/>
        <v/>
      </c>
      <c r="CN10092" s="32" t="str">
        <f t="shared" si="1173"/>
        <v/>
      </c>
    </row>
    <row r="10093" spans="71:92" x14ac:dyDescent="0.3">
      <c r="BS10093" s="32" t="str">
        <f>IF(Kiadasi_kiseroiv!$K$2=BT10093,BV10093,"")</f>
        <v/>
      </c>
      <c r="BT10093" s="34" t="str">
        <f t="shared" si="1174"/>
        <v/>
      </c>
      <c r="BU10093" s="32" t="str">
        <f t="shared" si="1161"/>
        <v/>
      </c>
      <c r="BV10093" s="32" t="str">
        <f t="shared" si="1175"/>
        <v/>
      </c>
      <c r="BW10093" s="32" t="str">
        <f t="shared" si="1176"/>
        <v/>
      </c>
      <c r="BX10093" s="32" t="str">
        <f t="shared" si="1162"/>
        <v/>
      </c>
      <c r="BY10093" s="32" t="str">
        <f t="shared" si="1163"/>
        <v/>
      </c>
      <c r="BZ10093" s="32" t="str">
        <f t="shared" si="1177"/>
        <v/>
      </c>
      <c r="CA10093" s="32" t="str">
        <f t="shared" si="1178"/>
        <v/>
      </c>
      <c r="CB10093" s="33">
        <f>IF(COUNTIF($CD$7:CD10093,CD10093)=1,CD10093,CD10093+COUNTIF($CD$6:CD10092,CD10093))</f>
        <v>59233</v>
      </c>
      <c r="CC10093" s="34">
        <f t="shared" si="1164"/>
        <v>55153</v>
      </c>
      <c r="CD10093" s="32">
        <f t="shared" si="1165"/>
        <v>55153</v>
      </c>
      <c r="CE10093" s="32">
        <f t="shared" si="1166"/>
        <v>0</v>
      </c>
      <c r="CF10093" s="32">
        <f t="shared" si="1167"/>
        <v>0</v>
      </c>
      <c r="CG10093" s="32" t="str">
        <f t="shared" si="1168"/>
        <v/>
      </c>
      <c r="CH10093" s="32">
        <v>88</v>
      </c>
      <c r="CI10093" s="32" t="s">
        <v>7</v>
      </c>
      <c r="CJ10093" s="32" t="str">
        <f t="shared" si="1169"/>
        <v/>
      </c>
      <c r="CK10093" s="32" t="str">
        <f t="shared" si="1170"/>
        <v/>
      </c>
      <c r="CL10093" s="32" t="str">
        <f t="shared" si="1171"/>
        <v/>
      </c>
      <c r="CM10093" s="32" t="str">
        <f t="shared" si="1172"/>
        <v/>
      </c>
      <c r="CN10093" s="32" t="str">
        <f t="shared" si="1173"/>
        <v/>
      </c>
    </row>
    <row r="10094" spans="71:92" x14ac:dyDescent="0.3">
      <c r="BS10094" s="32" t="str">
        <f>IF(Kiadasi_kiseroiv!$K$2=BT10094,BV10094,"")</f>
        <v/>
      </c>
      <c r="BT10094" s="34" t="str">
        <f t="shared" si="1174"/>
        <v/>
      </c>
      <c r="BU10094" s="32" t="str">
        <f t="shared" si="1161"/>
        <v/>
      </c>
      <c r="BV10094" s="32" t="str">
        <f t="shared" si="1175"/>
        <v/>
      </c>
      <c r="BW10094" s="32" t="str">
        <f t="shared" si="1176"/>
        <v/>
      </c>
      <c r="BX10094" s="32" t="str">
        <f t="shared" si="1162"/>
        <v/>
      </c>
      <c r="BY10094" s="32" t="str">
        <f t="shared" si="1163"/>
        <v/>
      </c>
      <c r="BZ10094" s="32" t="str">
        <f t="shared" si="1177"/>
        <v/>
      </c>
      <c r="CA10094" s="32" t="str">
        <f t="shared" si="1178"/>
        <v/>
      </c>
      <c r="CB10094" s="33">
        <f>IF(COUNTIF($CD$7:CD10094,CD10094)=1,CD10094,CD10094+COUNTIF($CD$6:CD10093,CD10094))</f>
        <v>59234</v>
      </c>
      <c r="CC10094" s="34">
        <f t="shared" si="1164"/>
        <v>55153</v>
      </c>
      <c r="CD10094" s="32">
        <f t="shared" si="1165"/>
        <v>55153</v>
      </c>
      <c r="CE10094" s="32">
        <f t="shared" si="1166"/>
        <v>0</v>
      </c>
      <c r="CF10094" s="32">
        <f t="shared" si="1167"/>
        <v>0</v>
      </c>
      <c r="CG10094" s="32" t="str">
        <f t="shared" si="1168"/>
        <v/>
      </c>
      <c r="CH10094" s="32">
        <v>89</v>
      </c>
      <c r="CI10094" s="32" t="s">
        <v>7</v>
      </c>
      <c r="CJ10094" s="32" t="str">
        <f t="shared" si="1169"/>
        <v/>
      </c>
      <c r="CK10094" s="32" t="str">
        <f t="shared" si="1170"/>
        <v/>
      </c>
      <c r="CL10094" s="32" t="str">
        <f t="shared" si="1171"/>
        <v/>
      </c>
      <c r="CM10094" s="32" t="str">
        <f t="shared" si="1172"/>
        <v/>
      </c>
      <c r="CN10094" s="32" t="str">
        <f t="shared" si="1173"/>
        <v/>
      </c>
    </row>
    <row r="10095" spans="71:92" x14ac:dyDescent="0.3">
      <c r="BS10095" s="32" t="str">
        <f>IF(Kiadasi_kiseroiv!$K$2=BT10095,BV10095,"")</f>
        <v/>
      </c>
      <c r="BT10095" s="34" t="str">
        <f t="shared" si="1174"/>
        <v/>
      </c>
      <c r="BU10095" s="32" t="str">
        <f t="shared" si="1161"/>
        <v/>
      </c>
      <c r="BV10095" s="32" t="str">
        <f t="shared" si="1175"/>
        <v/>
      </c>
      <c r="BW10095" s="32" t="str">
        <f t="shared" si="1176"/>
        <v/>
      </c>
      <c r="BX10095" s="32" t="str">
        <f t="shared" si="1162"/>
        <v/>
      </c>
      <c r="BY10095" s="32" t="str">
        <f t="shared" si="1163"/>
        <v/>
      </c>
      <c r="BZ10095" s="32" t="str">
        <f t="shared" si="1177"/>
        <v/>
      </c>
      <c r="CA10095" s="32" t="str">
        <f t="shared" si="1178"/>
        <v/>
      </c>
      <c r="CB10095" s="33">
        <f>IF(COUNTIF($CD$7:CD10095,CD10095)=1,CD10095,CD10095+COUNTIF($CD$6:CD10094,CD10095))</f>
        <v>59235</v>
      </c>
      <c r="CC10095" s="34">
        <f t="shared" si="1164"/>
        <v>55153</v>
      </c>
      <c r="CD10095" s="32">
        <f t="shared" si="1165"/>
        <v>55153</v>
      </c>
      <c r="CE10095" s="32">
        <f t="shared" si="1166"/>
        <v>0</v>
      </c>
      <c r="CF10095" s="32">
        <f t="shared" si="1167"/>
        <v>0</v>
      </c>
      <c r="CG10095" s="32" t="str">
        <f t="shared" si="1168"/>
        <v/>
      </c>
      <c r="CH10095" s="32">
        <v>90</v>
      </c>
      <c r="CI10095" s="32" t="s">
        <v>7</v>
      </c>
      <c r="CJ10095" s="32" t="str">
        <f t="shared" si="1169"/>
        <v/>
      </c>
      <c r="CK10095" s="32" t="str">
        <f t="shared" si="1170"/>
        <v/>
      </c>
      <c r="CL10095" s="32" t="str">
        <f t="shared" si="1171"/>
        <v/>
      </c>
      <c r="CM10095" s="32" t="str">
        <f t="shared" si="1172"/>
        <v/>
      </c>
      <c r="CN10095" s="32" t="str">
        <f t="shared" si="1173"/>
        <v/>
      </c>
    </row>
    <row r="10096" spans="71:92" x14ac:dyDescent="0.3">
      <c r="BS10096" s="32" t="str">
        <f>IF(Kiadasi_kiseroiv!$K$2=BT10096,BV10096,"")</f>
        <v/>
      </c>
      <c r="BT10096" s="34" t="str">
        <f t="shared" si="1174"/>
        <v/>
      </c>
      <c r="BU10096" s="32" t="str">
        <f t="shared" si="1161"/>
        <v/>
      </c>
      <c r="BV10096" s="32" t="str">
        <f t="shared" si="1175"/>
        <v/>
      </c>
      <c r="BW10096" s="32" t="str">
        <f t="shared" si="1176"/>
        <v/>
      </c>
      <c r="BX10096" s="32" t="str">
        <f t="shared" si="1162"/>
        <v/>
      </c>
      <c r="BY10096" s="32" t="str">
        <f t="shared" si="1163"/>
        <v/>
      </c>
      <c r="BZ10096" s="32" t="str">
        <f t="shared" si="1177"/>
        <v/>
      </c>
      <c r="CA10096" s="32" t="str">
        <f t="shared" si="1178"/>
        <v/>
      </c>
      <c r="CB10096" s="33">
        <f>IF(COUNTIF($CD$7:CD10096,CD10096)=1,CD10096,CD10096+COUNTIF($CD$6:CD10095,CD10096))</f>
        <v>59236</v>
      </c>
      <c r="CC10096" s="34">
        <f t="shared" si="1164"/>
        <v>55153</v>
      </c>
      <c r="CD10096" s="32">
        <f t="shared" si="1165"/>
        <v>55153</v>
      </c>
      <c r="CE10096" s="32">
        <f t="shared" si="1166"/>
        <v>0</v>
      </c>
      <c r="CF10096" s="32">
        <f t="shared" si="1167"/>
        <v>0</v>
      </c>
      <c r="CG10096" s="32" t="str">
        <f t="shared" si="1168"/>
        <v/>
      </c>
      <c r="CH10096" s="32">
        <v>91</v>
      </c>
      <c r="CI10096" s="32" t="s">
        <v>7</v>
      </c>
      <c r="CJ10096" s="32" t="str">
        <f t="shared" si="1169"/>
        <v/>
      </c>
      <c r="CK10096" s="32" t="str">
        <f t="shared" si="1170"/>
        <v/>
      </c>
      <c r="CL10096" s="32" t="str">
        <f t="shared" si="1171"/>
        <v/>
      </c>
      <c r="CM10096" s="32" t="str">
        <f t="shared" si="1172"/>
        <v/>
      </c>
      <c r="CN10096" s="32" t="str">
        <f t="shared" si="1173"/>
        <v/>
      </c>
    </row>
    <row r="10097" spans="71:92" x14ac:dyDescent="0.3">
      <c r="BS10097" s="32" t="str">
        <f>IF(Kiadasi_kiseroiv!$K$2=BT10097,BV10097,"")</f>
        <v/>
      </c>
      <c r="BT10097" s="34" t="str">
        <f t="shared" si="1174"/>
        <v/>
      </c>
      <c r="BU10097" s="32" t="str">
        <f t="shared" si="1161"/>
        <v/>
      </c>
      <c r="BV10097" s="32" t="str">
        <f t="shared" si="1175"/>
        <v/>
      </c>
      <c r="BW10097" s="32" t="str">
        <f t="shared" si="1176"/>
        <v/>
      </c>
      <c r="BX10097" s="32" t="str">
        <f t="shared" si="1162"/>
        <v/>
      </c>
      <c r="BY10097" s="32" t="str">
        <f t="shared" si="1163"/>
        <v/>
      </c>
      <c r="BZ10097" s="32" t="str">
        <f t="shared" si="1177"/>
        <v/>
      </c>
      <c r="CA10097" s="32" t="str">
        <f t="shared" si="1178"/>
        <v/>
      </c>
      <c r="CB10097" s="33">
        <f>IF(COUNTIF($CD$7:CD10097,CD10097)=1,CD10097,CD10097+COUNTIF($CD$6:CD10096,CD10097))</f>
        <v>59237</v>
      </c>
      <c r="CC10097" s="34">
        <f t="shared" si="1164"/>
        <v>55153</v>
      </c>
      <c r="CD10097" s="32">
        <f t="shared" si="1165"/>
        <v>55153</v>
      </c>
      <c r="CE10097" s="32">
        <f t="shared" si="1166"/>
        <v>0</v>
      </c>
      <c r="CF10097" s="32">
        <f t="shared" si="1167"/>
        <v>0</v>
      </c>
      <c r="CG10097" s="32" t="str">
        <f t="shared" si="1168"/>
        <v/>
      </c>
      <c r="CH10097" s="32">
        <v>92</v>
      </c>
      <c r="CI10097" s="32" t="s">
        <v>7</v>
      </c>
      <c r="CJ10097" s="32" t="str">
        <f t="shared" si="1169"/>
        <v/>
      </c>
      <c r="CK10097" s="32" t="str">
        <f t="shared" si="1170"/>
        <v/>
      </c>
      <c r="CL10097" s="32" t="str">
        <f t="shared" si="1171"/>
        <v/>
      </c>
      <c r="CM10097" s="32" t="str">
        <f t="shared" si="1172"/>
        <v/>
      </c>
      <c r="CN10097" s="32" t="str">
        <f t="shared" si="1173"/>
        <v/>
      </c>
    </row>
    <row r="10098" spans="71:92" x14ac:dyDescent="0.3">
      <c r="BS10098" s="32" t="str">
        <f>IF(Kiadasi_kiseroiv!$K$2=BT10098,BV10098,"")</f>
        <v/>
      </c>
      <c r="BT10098" s="34" t="str">
        <f t="shared" si="1174"/>
        <v/>
      </c>
      <c r="BU10098" s="32" t="str">
        <f t="shared" si="1161"/>
        <v/>
      </c>
      <c r="BV10098" s="32" t="str">
        <f t="shared" si="1175"/>
        <v/>
      </c>
      <c r="BW10098" s="32" t="str">
        <f t="shared" si="1176"/>
        <v/>
      </c>
      <c r="BX10098" s="32" t="str">
        <f t="shared" si="1162"/>
        <v/>
      </c>
      <c r="BY10098" s="32" t="str">
        <f t="shared" si="1163"/>
        <v/>
      </c>
      <c r="BZ10098" s="32" t="str">
        <f t="shared" si="1177"/>
        <v/>
      </c>
      <c r="CA10098" s="32" t="str">
        <f t="shared" si="1178"/>
        <v/>
      </c>
      <c r="CB10098" s="33">
        <f>IF(COUNTIF($CD$7:CD10098,CD10098)=1,CD10098,CD10098+COUNTIF($CD$6:CD10097,CD10098))</f>
        <v>59238</v>
      </c>
      <c r="CC10098" s="34">
        <f t="shared" si="1164"/>
        <v>55153</v>
      </c>
      <c r="CD10098" s="32">
        <f t="shared" si="1165"/>
        <v>55153</v>
      </c>
      <c r="CE10098" s="32">
        <f t="shared" si="1166"/>
        <v>0</v>
      </c>
      <c r="CF10098" s="32">
        <f t="shared" si="1167"/>
        <v>0</v>
      </c>
      <c r="CG10098" s="32" t="str">
        <f t="shared" si="1168"/>
        <v/>
      </c>
      <c r="CH10098" s="32">
        <v>93</v>
      </c>
      <c r="CI10098" s="32" t="s">
        <v>7</v>
      </c>
      <c r="CJ10098" s="32" t="str">
        <f t="shared" si="1169"/>
        <v/>
      </c>
      <c r="CK10098" s="32" t="str">
        <f t="shared" si="1170"/>
        <v/>
      </c>
      <c r="CL10098" s="32" t="str">
        <f t="shared" si="1171"/>
        <v/>
      </c>
      <c r="CM10098" s="32" t="str">
        <f t="shared" si="1172"/>
        <v/>
      </c>
      <c r="CN10098" s="32" t="str">
        <f t="shared" si="1173"/>
        <v/>
      </c>
    </row>
    <row r="10099" spans="71:92" x14ac:dyDescent="0.3">
      <c r="BS10099" s="32" t="str">
        <f>IF(Kiadasi_kiseroiv!$K$2=BT10099,BV10099,"")</f>
        <v/>
      </c>
      <c r="BT10099" s="34" t="str">
        <f t="shared" si="1174"/>
        <v/>
      </c>
      <c r="BU10099" s="32" t="str">
        <f t="shared" si="1161"/>
        <v/>
      </c>
      <c r="BV10099" s="32" t="str">
        <f t="shared" si="1175"/>
        <v/>
      </c>
      <c r="BW10099" s="32" t="str">
        <f t="shared" si="1176"/>
        <v/>
      </c>
      <c r="BX10099" s="32" t="str">
        <f t="shared" si="1162"/>
        <v/>
      </c>
      <c r="BY10099" s="32" t="str">
        <f t="shared" si="1163"/>
        <v/>
      </c>
      <c r="BZ10099" s="32" t="str">
        <f t="shared" si="1177"/>
        <v/>
      </c>
      <c r="CA10099" s="32" t="str">
        <f t="shared" si="1178"/>
        <v/>
      </c>
      <c r="CB10099" s="33">
        <f>IF(COUNTIF($CD$7:CD10099,CD10099)=1,CD10099,CD10099+COUNTIF($CD$6:CD10098,CD10099))</f>
        <v>59239</v>
      </c>
      <c r="CC10099" s="34">
        <f t="shared" si="1164"/>
        <v>55153</v>
      </c>
      <c r="CD10099" s="32">
        <f t="shared" si="1165"/>
        <v>55153</v>
      </c>
      <c r="CE10099" s="32">
        <f t="shared" si="1166"/>
        <v>0</v>
      </c>
      <c r="CF10099" s="32">
        <f t="shared" si="1167"/>
        <v>0</v>
      </c>
      <c r="CG10099" s="32" t="str">
        <f t="shared" si="1168"/>
        <v/>
      </c>
      <c r="CH10099" s="32">
        <v>94</v>
      </c>
      <c r="CI10099" s="32" t="s">
        <v>7</v>
      </c>
      <c r="CJ10099" s="32" t="str">
        <f t="shared" si="1169"/>
        <v/>
      </c>
      <c r="CK10099" s="32" t="str">
        <f t="shared" si="1170"/>
        <v/>
      </c>
      <c r="CL10099" s="32" t="str">
        <f t="shared" si="1171"/>
        <v/>
      </c>
      <c r="CM10099" s="32" t="str">
        <f t="shared" si="1172"/>
        <v/>
      </c>
      <c r="CN10099" s="32" t="str">
        <f t="shared" si="1173"/>
        <v/>
      </c>
    </row>
    <row r="10100" spans="71:92" x14ac:dyDescent="0.3">
      <c r="BS10100" s="32" t="str">
        <f>IF(Kiadasi_kiseroiv!$K$2=BT10100,BV10100,"")</f>
        <v/>
      </c>
      <c r="BT10100" s="34" t="str">
        <f t="shared" si="1174"/>
        <v/>
      </c>
      <c r="BU10100" s="32" t="str">
        <f t="shared" si="1161"/>
        <v/>
      </c>
      <c r="BV10100" s="32" t="str">
        <f t="shared" si="1175"/>
        <v/>
      </c>
      <c r="BW10100" s="32" t="str">
        <f t="shared" si="1176"/>
        <v/>
      </c>
      <c r="BX10100" s="32" t="str">
        <f t="shared" si="1162"/>
        <v/>
      </c>
      <c r="BY10100" s="32" t="str">
        <f t="shared" si="1163"/>
        <v/>
      </c>
      <c r="BZ10100" s="32" t="str">
        <f t="shared" si="1177"/>
        <v/>
      </c>
      <c r="CA10100" s="32" t="str">
        <f t="shared" si="1178"/>
        <v/>
      </c>
      <c r="CB10100" s="33">
        <f>IF(COUNTIF($CD$7:CD10100,CD10100)=1,CD10100,CD10100+COUNTIF($CD$6:CD10099,CD10100))</f>
        <v>59240</v>
      </c>
      <c r="CC10100" s="34">
        <f t="shared" si="1164"/>
        <v>55153</v>
      </c>
      <c r="CD10100" s="32">
        <f t="shared" si="1165"/>
        <v>55153</v>
      </c>
      <c r="CE10100" s="32">
        <f t="shared" si="1166"/>
        <v>0</v>
      </c>
      <c r="CF10100" s="32">
        <f t="shared" si="1167"/>
        <v>0</v>
      </c>
      <c r="CG10100" s="32" t="str">
        <f t="shared" si="1168"/>
        <v/>
      </c>
      <c r="CH10100" s="32">
        <v>95</v>
      </c>
      <c r="CI10100" s="32" t="s">
        <v>7</v>
      </c>
      <c r="CJ10100" s="32" t="str">
        <f t="shared" si="1169"/>
        <v/>
      </c>
      <c r="CK10100" s="32" t="str">
        <f t="shared" si="1170"/>
        <v/>
      </c>
      <c r="CL10100" s="32" t="str">
        <f t="shared" si="1171"/>
        <v/>
      </c>
      <c r="CM10100" s="32" t="str">
        <f t="shared" si="1172"/>
        <v/>
      </c>
      <c r="CN10100" s="32" t="str">
        <f t="shared" si="1173"/>
        <v/>
      </c>
    </row>
    <row r="10101" spans="71:92" x14ac:dyDescent="0.3">
      <c r="BS10101" s="32" t="str">
        <f>IF(Kiadasi_kiseroiv!$K$2=BT10101,BV10101,"")</f>
        <v/>
      </c>
      <c r="BT10101" s="34" t="str">
        <f t="shared" si="1174"/>
        <v/>
      </c>
      <c r="BU10101" s="32" t="str">
        <f t="shared" si="1161"/>
        <v/>
      </c>
      <c r="BV10101" s="32" t="str">
        <f t="shared" si="1175"/>
        <v/>
      </c>
      <c r="BW10101" s="32" t="str">
        <f t="shared" si="1176"/>
        <v/>
      </c>
      <c r="BX10101" s="32" t="str">
        <f t="shared" si="1162"/>
        <v/>
      </c>
      <c r="BY10101" s="32" t="str">
        <f t="shared" si="1163"/>
        <v/>
      </c>
      <c r="BZ10101" s="32" t="str">
        <f t="shared" si="1177"/>
        <v/>
      </c>
      <c r="CA10101" s="32" t="str">
        <f t="shared" si="1178"/>
        <v/>
      </c>
      <c r="CB10101" s="33">
        <f>IF(COUNTIF($CD$7:CD10101,CD10101)=1,CD10101,CD10101+COUNTIF($CD$6:CD10100,CD10101))</f>
        <v>59241</v>
      </c>
      <c r="CC10101" s="34">
        <f t="shared" si="1164"/>
        <v>55153</v>
      </c>
      <c r="CD10101" s="32">
        <f t="shared" si="1165"/>
        <v>55153</v>
      </c>
      <c r="CE10101" s="32">
        <f t="shared" si="1166"/>
        <v>0</v>
      </c>
      <c r="CF10101" s="32">
        <f t="shared" si="1167"/>
        <v>0</v>
      </c>
      <c r="CG10101" s="32" t="str">
        <f t="shared" si="1168"/>
        <v/>
      </c>
      <c r="CH10101" s="32">
        <v>96</v>
      </c>
      <c r="CI10101" s="32" t="s">
        <v>7</v>
      </c>
      <c r="CJ10101" s="32" t="str">
        <f t="shared" si="1169"/>
        <v/>
      </c>
      <c r="CK10101" s="32" t="str">
        <f t="shared" si="1170"/>
        <v/>
      </c>
      <c r="CL10101" s="32" t="str">
        <f t="shared" si="1171"/>
        <v/>
      </c>
      <c r="CM10101" s="32" t="str">
        <f t="shared" si="1172"/>
        <v/>
      </c>
      <c r="CN10101" s="32" t="str">
        <f t="shared" si="1173"/>
        <v/>
      </c>
    </row>
    <row r="10102" spans="71:92" x14ac:dyDescent="0.3">
      <c r="BS10102" s="32" t="str">
        <f>IF(Kiadasi_kiseroiv!$K$2=BT10102,BV10102,"")</f>
        <v/>
      </c>
      <c r="BT10102" s="34" t="str">
        <f t="shared" si="1174"/>
        <v/>
      </c>
      <c r="BU10102" s="32" t="str">
        <f t="shared" si="1161"/>
        <v/>
      </c>
      <c r="BV10102" s="32" t="str">
        <f t="shared" si="1175"/>
        <v/>
      </c>
      <c r="BW10102" s="32" t="str">
        <f t="shared" si="1176"/>
        <v/>
      </c>
      <c r="BX10102" s="32" t="str">
        <f t="shared" si="1162"/>
        <v/>
      </c>
      <c r="BY10102" s="32" t="str">
        <f t="shared" si="1163"/>
        <v/>
      </c>
      <c r="BZ10102" s="32" t="str">
        <f t="shared" si="1177"/>
        <v/>
      </c>
      <c r="CA10102" s="32" t="str">
        <f t="shared" si="1178"/>
        <v/>
      </c>
      <c r="CB10102" s="33">
        <f>IF(COUNTIF($CD$7:CD10102,CD10102)=1,CD10102,CD10102+COUNTIF($CD$6:CD10101,CD10102))</f>
        <v>59242</v>
      </c>
      <c r="CC10102" s="34">
        <f t="shared" si="1164"/>
        <v>55153</v>
      </c>
      <c r="CD10102" s="32">
        <f t="shared" si="1165"/>
        <v>55153</v>
      </c>
      <c r="CE10102" s="32">
        <f t="shared" si="1166"/>
        <v>0</v>
      </c>
      <c r="CF10102" s="32">
        <f t="shared" si="1167"/>
        <v>0</v>
      </c>
      <c r="CG10102" s="32" t="str">
        <f t="shared" si="1168"/>
        <v/>
      </c>
      <c r="CH10102" s="32">
        <v>97</v>
      </c>
      <c r="CI10102" s="32" t="s">
        <v>7</v>
      </c>
      <c r="CJ10102" s="32" t="str">
        <f t="shared" si="1169"/>
        <v/>
      </c>
      <c r="CK10102" s="32" t="str">
        <f t="shared" si="1170"/>
        <v/>
      </c>
      <c r="CL10102" s="32" t="str">
        <f t="shared" si="1171"/>
        <v/>
      </c>
      <c r="CM10102" s="32" t="str">
        <f t="shared" si="1172"/>
        <v/>
      </c>
      <c r="CN10102" s="32" t="str">
        <f t="shared" si="1173"/>
        <v/>
      </c>
    </row>
    <row r="10103" spans="71:92" x14ac:dyDescent="0.3">
      <c r="BS10103" s="32" t="str">
        <f>IF(Kiadasi_kiseroiv!$K$2=BT10103,BV10103,"")</f>
        <v/>
      </c>
      <c r="BT10103" s="34" t="str">
        <f t="shared" si="1174"/>
        <v/>
      </c>
      <c r="BU10103" s="32" t="str">
        <f t="shared" si="1161"/>
        <v/>
      </c>
      <c r="BV10103" s="32" t="str">
        <f t="shared" si="1175"/>
        <v/>
      </c>
      <c r="BW10103" s="32" t="str">
        <f t="shared" si="1176"/>
        <v/>
      </c>
      <c r="BX10103" s="32" t="str">
        <f t="shared" si="1162"/>
        <v/>
      </c>
      <c r="BY10103" s="32" t="str">
        <f t="shared" si="1163"/>
        <v/>
      </c>
      <c r="BZ10103" s="32" t="str">
        <f t="shared" si="1177"/>
        <v/>
      </c>
      <c r="CA10103" s="32" t="str">
        <f t="shared" si="1178"/>
        <v/>
      </c>
      <c r="CB10103" s="33">
        <f>IF(COUNTIF($CD$7:CD10103,CD10103)=1,CD10103,CD10103+COUNTIF($CD$6:CD10102,CD10103))</f>
        <v>59243</v>
      </c>
      <c r="CC10103" s="34">
        <f t="shared" si="1164"/>
        <v>55153</v>
      </c>
      <c r="CD10103" s="32">
        <f t="shared" si="1165"/>
        <v>55153</v>
      </c>
      <c r="CE10103" s="32">
        <f t="shared" si="1166"/>
        <v>0</v>
      </c>
      <c r="CF10103" s="32">
        <f t="shared" si="1167"/>
        <v>0</v>
      </c>
      <c r="CG10103" s="32" t="str">
        <f t="shared" si="1168"/>
        <v/>
      </c>
      <c r="CH10103" s="32">
        <v>98</v>
      </c>
      <c r="CI10103" s="32" t="s">
        <v>7</v>
      </c>
      <c r="CJ10103" s="32" t="str">
        <f t="shared" si="1169"/>
        <v/>
      </c>
      <c r="CK10103" s="32" t="str">
        <f t="shared" si="1170"/>
        <v/>
      </c>
      <c r="CL10103" s="32" t="str">
        <f t="shared" si="1171"/>
        <v/>
      </c>
      <c r="CM10103" s="32" t="str">
        <f t="shared" si="1172"/>
        <v/>
      </c>
      <c r="CN10103" s="32" t="str">
        <f t="shared" si="1173"/>
        <v/>
      </c>
    </row>
    <row r="10104" spans="71:92" x14ac:dyDescent="0.3">
      <c r="BS10104" s="32" t="str">
        <f>IF(Kiadasi_kiseroiv!$K$2=BT10104,BV10104,"")</f>
        <v/>
      </c>
      <c r="BT10104" s="34" t="str">
        <f t="shared" si="1174"/>
        <v/>
      </c>
      <c r="BU10104" s="32" t="str">
        <f t="shared" si="1161"/>
        <v/>
      </c>
      <c r="BV10104" s="32" t="str">
        <f t="shared" si="1175"/>
        <v/>
      </c>
      <c r="BW10104" s="32" t="str">
        <f t="shared" si="1176"/>
        <v/>
      </c>
      <c r="BX10104" s="32" t="str">
        <f t="shared" si="1162"/>
        <v/>
      </c>
      <c r="BY10104" s="32" t="str">
        <f t="shared" si="1163"/>
        <v/>
      </c>
      <c r="BZ10104" s="32" t="str">
        <f t="shared" si="1177"/>
        <v/>
      </c>
      <c r="CA10104" s="32" t="str">
        <f t="shared" si="1178"/>
        <v/>
      </c>
      <c r="CB10104" s="33">
        <f>IF(COUNTIF($CD$7:CD10104,CD10104)=1,CD10104,CD10104+COUNTIF($CD$6:CD10103,CD10104))</f>
        <v>59244</v>
      </c>
      <c r="CC10104" s="34">
        <f t="shared" si="1164"/>
        <v>55153</v>
      </c>
      <c r="CD10104" s="32">
        <f t="shared" si="1165"/>
        <v>55153</v>
      </c>
      <c r="CE10104" s="32">
        <f t="shared" si="1166"/>
        <v>0</v>
      </c>
      <c r="CF10104" s="32">
        <f t="shared" si="1167"/>
        <v>0</v>
      </c>
      <c r="CG10104" s="32" t="str">
        <f t="shared" si="1168"/>
        <v/>
      </c>
      <c r="CH10104" s="32">
        <v>99</v>
      </c>
      <c r="CI10104" s="32" t="s">
        <v>7</v>
      </c>
      <c r="CJ10104" s="32" t="str">
        <f t="shared" si="1169"/>
        <v/>
      </c>
      <c r="CK10104" s="32" t="str">
        <f t="shared" si="1170"/>
        <v/>
      </c>
      <c r="CL10104" s="32" t="str">
        <f t="shared" si="1171"/>
        <v/>
      </c>
      <c r="CM10104" s="32" t="str">
        <f t="shared" si="1172"/>
        <v/>
      </c>
      <c r="CN10104" s="32" t="str">
        <f t="shared" si="1173"/>
        <v/>
      </c>
    </row>
    <row r="10105" spans="71:92" x14ac:dyDescent="0.3">
      <c r="BS10105" s="32" t="str">
        <f>IF(Kiadasi_kiseroiv!$K$2=BT10105,BV10105,"")</f>
        <v/>
      </c>
      <c r="BT10105" s="34" t="str">
        <f t="shared" si="1174"/>
        <v/>
      </c>
      <c r="BU10105" s="32" t="str">
        <f t="shared" si="1161"/>
        <v/>
      </c>
      <c r="BV10105" s="32" t="str">
        <f t="shared" si="1175"/>
        <v/>
      </c>
      <c r="BW10105" s="32" t="str">
        <f t="shared" si="1176"/>
        <v/>
      </c>
      <c r="BX10105" s="32" t="str">
        <f t="shared" si="1162"/>
        <v/>
      </c>
      <c r="BY10105" s="32" t="str">
        <f t="shared" si="1163"/>
        <v/>
      </c>
      <c r="BZ10105" s="32" t="str">
        <f t="shared" si="1177"/>
        <v/>
      </c>
      <c r="CA10105" s="32" t="str">
        <f t="shared" si="1178"/>
        <v/>
      </c>
      <c r="CB10105" s="33">
        <f>IF(COUNTIF($CD$7:CD10105,CD10105)=1,CD10105,CD10105+COUNTIF($CD$6:CD10104,CD10105))</f>
        <v>59245</v>
      </c>
      <c r="CC10105" s="34">
        <f t="shared" si="1164"/>
        <v>55153</v>
      </c>
      <c r="CD10105" s="32">
        <f t="shared" si="1165"/>
        <v>55153</v>
      </c>
      <c r="CE10105" s="32">
        <f t="shared" si="1166"/>
        <v>0</v>
      </c>
      <c r="CF10105" s="32">
        <f t="shared" si="1167"/>
        <v>0</v>
      </c>
      <c r="CG10105" s="32" t="str">
        <f t="shared" si="1168"/>
        <v/>
      </c>
      <c r="CH10105" s="32">
        <v>100</v>
      </c>
      <c r="CI10105" s="32" t="s">
        <v>7</v>
      </c>
      <c r="CJ10105" s="32" t="str">
        <f t="shared" si="1169"/>
        <v/>
      </c>
      <c r="CK10105" s="32" t="str">
        <f t="shared" si="1170"/>
        <v/>
      </c>
      <c r="CL10105" s="32" t="str">
        <f t="shared" si="1171"/>
        <v/>
      </c>
      <c r="CM10105" s="32" t="str">
        <f t="shared" si="1172"/>
        <v/>
      </c>
      <c r="CN10105" s="32" t="str">
        <f t="shared" si="1173"/>
        <v/>
      </c>
    </row>
    <row r="10106" spans="71:92" x14ac:dyDescent="0.3">
      <c r="BS10106" s="32" t="str">
        <f>IF(Kiadasi_kiseroiv!$K$2=BT10106,BV10106,"")</f>
        <v/>
      </c>
      <c r="BT10106" s="34" t="str">
        <f t="shared" si="1174"/>
        <v/>
      </c>
      <c r="BU10106" s="32" t="str">
        <f t="shared" si="1161"/>
        <v/>
      </c>
      <c r="BV10106" s="32" t="str">
        <f t="shared" si="1175"/>
        <v/>
      </c>
      <c r="BW10106" s="32" t="str">
        <f t="shared" si="1176"/>
        <v/>
      </c>
      <c r="BX10106" s="32" t="str">
        <f t="shared" si="1162"/>
        <v/>
      </c>
      <c r="BY10106" s="32" t="str">
        <f t="shared" si="1163"/>
        <v/>
      </c>
      <c r="BZ10106" s="32" t="str">
        <f t="shared" si="1177"/>
        <v/>
      </c>
      <c r="CA10106" s="32" t="str">
        <f t="shared" si="1178"/>
        <v/>
      </c>
      <c r="CB10106" s="33">
        <f>IF(COUNTIF($CD$7:CD10106,CD10106)=1,CD10106,CD10106+COUNTIF($CD$6:CD10105,CD10106))</f>
        <v>59246</v>
      </c>
      <c r="CC10106" s="34">
        <f t="shared" si="1164"/>
        <v>55153</v>
      </c>
      <c r="CD10106" s="32">
        <f t="shared" si="1165"/>
        <v>55153</v>
      </c>
      <c r="CE10106" s="32">
        <f t="shared" si="1166"/>
        <v>0</v>
      </c>
      <c r="CF10106" s="32">
        <f t="shared" si="1167"/>
        <v>0</v>
      </c>
      <c r="CG10106" s="32" t="str">
        <f t="shared" si="1168"/>
        <v/>
      </c>
      <c r="CH10106" s="32">
        <v>101</v>
      </c>
      <c r="CI10106" s="32" t="s">
        <v>7</v>
      </c>
      <c r="CJ10106" s="32" t="str">
        <f t="shared" si="1169"/>
        <v/>
      </c>
      <c r="CK10106" s="32" t="str">
        <f t="shared" si="1170"/>
        <v/>
      </c>
      <c r="CL10106" s="32" t="str">
        <f t="shared" si="1171"/>
        <v/>
      </c>
      <c r="CM10106" s="32" t="str">
        <f t="shared" si="1172"/>
        <v/>
      </c>
      <c r="CN10106" s="32" t="str">
        <f t="shared" si="1173"/>
        <v/>
      </c>
    </row>
    <row r="10107" spans="71:92" x14ac:dyDescent="0.3">
      <c r="BS10107" s="32" t="str">
        <f>IF(Kiadasi_kiseroiv!$K$2=BT10107,BV10107,"")</f>
        <v/>
      </c>
      <c r="BT10107" s="34" t="str">
        <f t="shared" si="1174"/>
        <v/>
      </c>
      <c r="BU10107" s="32" t="str">
        <f t="shared" si="1161"/>
        <v/>
      </c>
      <c r="BV10107" s="32" t="str">
        <f t="shared" si="1175"/>
        <v/>
      </c>
      <c r="BW10107" s="32" t="str">
        <f t="shared" si="1176"/>
        <v/>
      </c>
      <c r="BX10107" s="32" t="str">
        <f t="shared" si="1162"/>
        <v/>
      </c>
      <c r="BY10107" s="32" t="str">
        <f t="shared" si="1163"/>
        <v/>
      </c>
      <c r="BZ10107" s="32" t="str">
        <f t="shared" si="1177"/>
        <v/>
      </c>
      <c r="CA10107" s="32" t="str">
        <f t="shared" si="1178"/>
        <v/>
      </c>
      <c r="CB10107" s="33">
        <f>IF(COUNTIF($CD$7:CD10107,CD10107)=1,CD10107,CD10107+COUNTIF($CD$6:CD10106,CD10107))</f>
        <v>59247</v>
      </c>
      <c r="CC10107" s="34">
        <f t="shared" si="1164"/>
        <v>55153</v>
      </c>
      <c r="CD10107" s="32">
        <f t="shared" si="1165"/>
        <v>55153</v>
      </c>
      <c r="CE10107" s="32">
        <f t="shared" si="1166"/>
        <v>0</v>
      </c>
      <c r="CF10107" s="32">
        <f t="shared" si="1167"/>
        <v>0</v>
      </c>
      <c r="CG10107" s="32" t="str">
        <f t="shared" si="1168"/>
        <v/>
      </c>
      <c r="CH10107" s="32">
        <v>102</v>
      </c>
      <c r="CI10107" s="32" t="s">
        <v>7</v>
      </c>
      <c r="CJ10107" s="32" t="str">
        <f t="shared" si="1169"/>
        <v/>
      </c>
      <c r="CK10107" s="32" t="str">
        <f t="shared" si="1170"/>
        <v/>
      </c>
      <c r="CL10107" s="32" t="str">
        <f t="shared" si="1171"/>
        <v/>
      </c>
      <c r="CM10107" s="32" t="str">
        <f t="shared" si="1172"/>
        <v/>
      </c>
      <c r="CN10107" s="32" t="str">
        <f t="shared" si="1173"/>
        <v/>
      </c>
    </row>
    <row r="10108" spans="71:92" x14ac:dyDescent="0.3">
      <c r="BS10108" s="32" t="str">
        <f>IF(Kiadasi_kiseroiv!$K$2=BT10108,BV10108,"")</f>
        <v/>
      </c>
      <c r="BT10108" s="34" t="str">
        <f t="shared" si="1174"/>
        <v/>
      </c>
      <c r="BU10108" s="32" t="str">
        <f t="shared" si="1161"/>
        <v/>
      </c>
      <c r="BV10108" s="32" t="str">
        <f t="shared" si="1175"/>
        <v/>
      </c>
      <c r="BW10108" s="32" t="str">
        <f t="shared" si="1176"/>
        <v/>
      </c>
      <c r="BX10108" s="32" t="str">
        <f t="shared" si="1162"/>
        <v/>
      </c>
      <c r="BY10108" s="32" t="str">
        <f t="shared" si="1163"/>
        <v/>
      </c>
      <c r="BZ10108" s="32" t="str">
        <f t="shared" si="1177"/>
        <v/>
      </c>
      <c r="CA10108" s="32" t="str">
        <f t="shared" si="1178"/>
        <v/>
      </c>
      <c r="CB10108" s="33">
        <f>IF(COUNTIF($CD$7:CD10108,CD10108)=1,CD10108,CD10108+COUNTIF($CD$6:CD10107,CD10108))</f>
        <v>59248</v>
      </c>
      <c r="CC10108" s="34">
        <f t="shared" si="1164"/>
        <v>55153</v>
      </c>
      <c r="CD10108" s="32">
        <f t="shared" si="1165"/>
        <v>55153</v>
      </c>
      <c r="CE10108" s="32">
        <f t="shared" si="1166"/>
        <v>0</v>
      </c>
      <c r="CF10108" s="32">
        <f t="shared" si="1167"/>
        <v>0</v>
      </c>
      <c r="CG10108" s="32" t="str">
        <f t="shared" si="1168"/>
        <v/>
      </c>
      <c r="CH10108" s="32">
        <v>103</v>
      </c>
      <c r="CI10108" s="32" t="s">
        <v>7</v>
      </c>
      <c r="CJ10108" s="32" t="str">
        <f t="shared" si="1169"/>
        <v/>
      </c>
      <c r="CK10108" s="32" t="str">
        <f t="shared" si="1170"/>
        <v/>
      </c>
      <c r="CL10108" s="32" t="str">
        <f t="shared" si="1171"/>
        <v/>
      </c>
      <c r="CM10108" s="32" t="str">
        <f t="shared" si="1172"/>
        <v/>
      </c>
      <c r="CN10108" s="32" t="str">
        <f t="shared" si="1173"/>
        <v/>
      </c>
    </row>
    <row r="10109" spans="71:92" x14ac:dyDescent="0.3">
      <c r="BS10109" s="32" t="str">
        <f>IF(Kiadasi_kiseroiv!$K$2=BT10109,BV10109,"")</f>
        <v/>
      </c>
      <c r="BT10109" s="34" t="str">
        <f t="shared" si="1174"/>
        <v/>
      </c>
      <c r="BU10109" s="32" t="str">
        <f t="shared" si="1161"/>
        <v/>
      </c>
      <c r="BV10109" s="32" t="str">
        <f t="shared" si="1175"/>
        <v/>
      </c>
      <c r="BW10109" s="32" t="str">
        <f t="shared" si="1176"/>
        <v/>
      </c>
      <c r="BX10109" s="32" t="str">
        <f t="shared" si="1162"/>
        <v/>
      </c>
      <c r="BY10109" s="32" t="str">
        <f t="shared" si="1163"/>
        <v/>
      </c>
      <c r="BZ10109" s="32" t="str">
        <f t="shared" si="1177"/>
        <v/>
      </c>
      <c r="CA10109" s="32" t="str">
        <f t="shared" si="1178"/>
        <v/>
      </c>
      <c r="CB10109" s="33">
        <f>IF(COUNTIF($CD$7:CD10109,CD10109)=1,CD10109,CD10109+COUNTIF($CD$6:CD10108,CD10109))</f>
        <v>59249</v>
      </c>
      <c r="CC10109" s="34">
        <f t="shared" si="1164"/>
        <v>55153</v>
      </c>
      <c r="CD10109" s="32">
        <f t="shared" si="1165"/>
        <v>55153</v>
      </c>
      <c r="CE10109" s="32">
        <f t="shared" si="1166"/>
        <v>0</v>
      </c>
      <c r="CF10109" s="32">
        <f t="shared" si="1167"/>
        <v>0</v>
      </c>
      <c r="CG10109" s="32" t="str">
        <f t="shared" si="1168"/>
        <v/>
      </c>
      <c r="CH10109" s="32">
        <v>104</v>
      </c>
      <c r="CI10109" s="32" t="s">
        <v>7</v>
      </c>
      <c r="CJ10109" s="32" t="str">
        <f t="shared" si="1169"/>
        <v/>
      </c>
      <c r="CK10109" s="32" t="str">
        <f t="shared" si="1170"/>
        <v/>
      </c>
      <c r="CL10109" s="32" t="str">
        <f t="shared" si="1171"/>
        <v/>
      </c>
      <c r="CM10109" s="32" t="str">
        <f t="shared" si="1172"/>
        <v/>
      </c>
      <c r="CN10109" s="32" t="str">
        <f t="shared" si="1173"/>
        <v/>
      </c>
    </row>
    <row r="10110" spans="71:92" x14ac:dyDescent="0.3">
      <c r="BS10110" s="32" t="str">
        <f>IF(Kiadasi_kiseroiv!$K$2=BT10110,BV10110,"")</f>
        <v/>
      </c>
      <c r="BT10110" s="34" t="str">
        <f t="shared" si="1174"/>
        <v/>
      </c>
      <c r="BU10110" s="32" t="str">
        <f t="shared" si="1161"/>
        <v/>
      </c>
      <c r="BV10110" s="32" t="str">
        <f t="shared" si="1175"/>
        <v/>
      </c>
      <c r="BW10110" s="32" t="str">
        <f t="shared" si="1176"/>
        <v/>
      </c>
      <c r="BX10110" s="32" t="str">
        <f t="shared" si="1162"/>
        <v/>
      </c>
      <c r="BY10110" s="32" t="str">
        <f t="shared" si="1163"/>
        <v/>
      </c>
      <c r="BZ10110" s="32" t="str">
        <f t="shared" si="1177"/>
        <v/>
      </c>
      <c r="CA10110" s="32" t="str">
        <f t="shared" si="1178"/>
        <v/>
      </c>
      <c r="CB10110" s="33">
        <f>IF(COUNTIF($CD$7:CD10110,CD10110)=1,CD10110,CD10110+COUNTIF($CD$6:CD10109,CD10110))</f>
        <v>59250</v>
      </c>
      <c r="CC10110" s="34">
        <f t="shared" si="1164"/>
        <v>55153</v>
      </c>
      <c r="CD10110" s="32">
        <f t="shared" si="1165"/>
        <v>55153</v>
      </c>
      <c r="CE10110" s="32">
        <f t="shared" si="1166"/>
        <v>0</v>
      </c>
      <c r="CF10110" s="32">
        <f t="shared" si="1167"/>
        <v>0</v>
      </c>
      <c r="CG10110" s="32" t="str">
        <f t="shared" si="1168"/>
        <v/>
      </c>
      <c r="CH10110" s="32">
        <v>105</v>
      </c>
      <c r="CI10110" s="32" t="s">
        <v>7</v>
      </c>
      <c r="CJ10110" s="32" t="str">
        <f t="shared" si="1169"/>
        <v/>
      </c>
      <c r="CK10110" s="32" t="str">
        <f t="shared" si="1170"/>
        <v/>
      </c>
      <c r="CL10110" s="32" t="str">
        <f t="shared" si="1171"/>
        <v/>
      </c>
      <c r="CM10110" s="32" t="str">
        <f t="shared" si="1172"/>
        <v/>
      </c>
      <c r="CN10110" s="32" t="str">
        <f t="shared" si="1173"/>
        <v/>
      </c>
    </row>
    <row r="10111" spans="71:92" x14ac:dyDescent="0.3">
      <c r="BS10111" s="32" t="str">
        <f>IF(Kiadasi_kiseroiv!$K$2=BT10111,BV10111,"")</f>
        <v/>
      </c>
      <c r="BT10111" s="34" t="str">
        <f t="shared" si="1174"/>
        <v/>
      </c>
      <c r="BU10111" s="32" t="str">
        <f t="shared" si="1161"/>
        <v/>
      </c>
      <c r="BV10111" s="32" t="str">
        <f t="shared" si="1175"/>
        <v/>
      </c>
      <c r="BW10111" s="32" t="str">
        <f t="shared" si="1176"/>
        <v/>
      </c>
      <c r="BX10111" s="32" t="str">
        <f t="shared" si="1162"/>
        <v/>
      </c>
      <c r="BY10111" s="32" t="str">
        <f t="shared" si="1163"/>
        <v/>
      </c>
      <c r="BZ10111" s="32" t="str">
        <f t="shared" si="1177"/>
        <v/>
      </c>
      <c r="CA10111" s="32" t="str">
        <f t="shared" si="1178"/>
        <v/>
      </c>
      <c r="CB10111" s="33">
        <f>IF(COUNTIF($CD$7:CD10111,CD10111)=1,CD10111,CD10111+COUNTIF($CD$6:CD10110,CD10111))</f>
        <v>59251</v>
      </c>
      <c r="CC10111" s="34">
        <f t="shared" si="1164"/>
        <v>55153</v>
      </c>
      <c r="CD10111" s="32">
        <f t="shared" si="1165"/>
        <v>55153</v>
      </c>
      <c r="CE10111" s="32">
        <f t="shared" si="1166"/>
        <v>0</v>
      </c>
      <c r="CF10111" s="32">
        <f t="shared" si="1167"/>
        <v>0</v>
      </c>
      <c r="CG10111" s="32" t="str">
        <f t="shared" si="1168"/>
        <v/>
      </c>
      <c r="CH10111" s="32">
        <v>106</v>
      </c>
      <c r="CI10111" s="32" t="s">
        <v>7</v>
      </c>
      <c r="CJ10111" s="32" t="str">
        <f t="shared" si="1169"/>
        <v/>
      </c>
      <c r="CK10111" s="32" t="str">
        <f t="shared" si="1170"/>
        <v/>
      </c>
      <c r="CL10111" s="32" t="str">
        <f t="shared" si="1171"/>
        <v/>
      </c>
      <c r="CM10111" s="32" t="str">
        <f t="shared" si="1172"/>
        <v/>
      </c>
      <c r="CN10111" s="32" t="str">
        <f t="shared" si="1173"/>
        <v/>
      </c>
    </row>
    <row r="10112" spans="71:92" x14ac:dyDescent="0.3">
      <c r="BS10112" s="32" t="str">
        <f>IF(Kiadasi_kiseroiv!$K$2=BT10112,BV10112,"")</f>
        <v/>
      </c>
      <c r="BT10112" s="34" t="str">
        <f t="shared" si="1174"/>
        <v/>
      </c>
      <c r="BU10112" s="32" t="str">
        <f t="shared" si="1161"/>
        <v/>
      </c>
      <c r="BV10112" s="32" t="str">
        <f t="shared" si="1175"/>
        <v/>
      </c>
      <c r="BW10112" s="32" t="str">
        <f t="shared" si="1176"/>
        <v/>
      </c>
      <c r="BX10112" s="32" t="str">
        <f t="shared" si="1162"/>
        <v/>
      </c>
      <c r="BY10112" s="32" t="str">
        <f t="shared" si="1163"/>
        <v/>
      </c>
      <c r="BZ10112" s="32" t="str">
        <f t="shared" si="1177"/>
        <v/>
      </c>
      <c r="CA10112" s="32" t="str">
        <f t="shared" si="1178"/>
        <v/>
      </c>
      <c r="CB10112" s="33">
        <f>IF(COUNTIF($CD$7:CD10112,CD10112)=1,CD10112,CD10112+COUNTIF($CD$6:CD10111,CD10112))</f>
        <v>59252</v>
      </c>
      <c r="CC10112" s="34">
        <f t="shared" si="1164"/>
        <v>55153</v>
      </c>
      <c r="CD10112" s="32">
        <f t="shared" si="1165"/>
        <v>55153</v>
      </c>
      <c r="CE10112" s="32">
        <f t="shared" si="1166"/>
        <v>0</v>
      </c>
      <c r="CF10112" s="32">
        <f t="shared" si="1167"/>
        <v>0</v>
      </c>
      <c r="CG10112" s="32" t="str">
        <f t="shared" si="1168"/>
        <v/>
      </c>
      <c r="CH10112" s="32">
        <v>107</v>
      </c>
      <c r="CI10112" s="32" t="s">
        <v>7</v>
      </c>
      <c r="CJ10112" s="32" t="str">
        <f t="shared" si="1169"/>
        <v/>
      </c>
      <c r="CK10112" s="32" t="str">
        <f t="shared" si="1170"/>
        <v/>
      </c>
      <c r="CL10112" s="32" t="str">
        <f t="shared" si="1171"/>
        <v/>
      </c>
      <c r="CM10112" s="32" t="str">
        <f t="shared" si="1172"/>
        <v/>
      </c>
      <c r="CN10112" s="32" t="str">
        <f t="shared" si="1173"/>
        <v/>
      </c>
    </row>
    <row r="10113" spans="71:92" x14ac:dyDescent="0.3">
      <c r="BS10113" s="32" t="str">
        <f>IF(Kiadasi_kiseroiv!$K$2=BT10113,BV10113,"")</f>
        <v/>
      </c>
      <c r="BT10113" s="34" t="str">
        <f t="shared" si="1174"/>
        <v/>
      </c>
      <c r="BU10113" s="32" t="str">
        <f t="shared" si="1161"/>
        <v/>
      </c>
      <c r="BV10113" s="32" t="str">
        <f t="shared" si="1175"/>
        <v/>
      </c>
      <c r="BW10113" s="32" t="str">
        <f t="shared" si="1176"/>
        <v/>
      </c>
      <c r="BX10113" s="32" t="str">
        <f t="shared" si="1162"/>
        <v/>
      </c>
      <c r="BY10113" s="32" t="str">
        <f t="shared" si="1163"/>
        <v/>
      </c>
      <c r="BZ10113" s="32" t="str">
        <f t="shared" si="1177"/>
        <v/>
      </c>
      <c r="CA10113" s="32" t="str">
        <f t="shared" si="1178"/>
        <v/>
      </c>
      <c r="CB10113" s="33">
        <f>IF(COUNTIF($CD$7:CD10113,CD10113)=1,CD10113,CD10113+COUNTIF($CD$6:CD10112,CD10113))</f>
        <v>59253</v>
      </c>
      <c r="CC10113" s="34">
        <f t="shared" si="1164"/>
        <v>55153</v>
      </c>
      <c r="CD10113" s="32">
        <f t="shared" si="1165"/>
        <v>55153</v>
      </c>
      <c r="CE10113" s="32">
        <f t="shared" si="1166"/>
        <v>0</v>
      </c>
      <c r="CF10113" s="32">
        <f t="shared" si="1167"/>
        <v>0</v>
      </c>
      <c r="CG10113" s="32" t="str">
        <f t="shared" si="1168"/>
        <v/>
      </c>
      <c r="CH10113" s="32">
        <v>108</v>
      </c>
      <c r="CI10113" s="32" t="s">
        <v>7</v>
      </c>
      <c r="CJ10113" s="32" t="str">
        <f t="shared" si="1169"/>
        <v/>
      </c>
      <c r="CK10113" s="32" t="str">
        <f t="shared" si="1170"/>
        <v/>
      </c>
      <c r="CL10113" s="32" t="str">
        <f t="shared" si="1171"/>
        <v/>
      </c>
      <c r="CM10113" s="32" t="str">
        <f t="shared" si="1172"/>
        <v/>
      </c>
      <c r="CN10113" s="32" t="str">
        <f t="shared" si="1173"/>
        <v/>
      </c>
    </row>
    <row r="10114" spans="71:92" x14ac:dyDescent="0.3">
      <c r="BS10114" s="32" t="str">
        <f>IF(Kiadasi_kiseroiv!$K$2=BT10114,BV10114,"")</f>
        <v/>
      </c>
      <c r="BT10114" s="34" t="str">
        <f t="shared" si="1174"/>
        <v/>
      </c>
      <c r="BU10114" s="32" t="str">
        <f t="shared" si="1161"/>
        <v/>
      </c>
      <c r="BV10114" s="32" t="str">
        <f t="shared" si="1175"/>
        <v/>
      </c>
      <c r="BW10114" s="32" t="str">
        <f t="shared" si="1176"/>
        <v/>
      </c>
      <c r="BX10114" s="32" t="str">
        <f t="shared" si="1162"/>
        <v/>
      </c>
      <c r="BY10114" s="32" t="str">
        <f t="shared" si="1163"/>
        <v/>
      </c>
      <c r="BZ10114" s="32" t="str">
        <f t="shared" si="1177"/>
        <v/>
      </c>
      <c r="CA10114" s="32" t="str">
        <f t="shared" si="1178"/>
        <v/>
      </c>
      <c r="CB10114" s="33">
        <f>IF(COUNTIF($CD$7:CD10114,CD10114)=1,CD10114,CD10114+COUNTIF($CD$6:CD10113,CD10114))</f>
        <v>59254</v>
      </c>
      <c r="CC10114" s="34">
        <f t="shared" si="1164"/>
        <v>55153</v>
      </c>
      <c r="CD10114" s="32">
        <f t="shared" si="1165"/>
        <v>55153</v>
      </c>
      <c r="CE10114" s="32">
        <f t="shared" si="1166"/>
        <v>0</v>
      </c>
      <c r="CF10114" s="32">
        <f t="shared" si="1167"/>
        <v>0</v>
      </c>
      <c r="CG10114" s="32" t="str">
        <f t="shared" si="1168"/>
        <v/>
      </c>
      <c r="CH10114" s="32">
        <v>109</v>
      </c>
      <c r="CI10114" s="32" t="s">
        <v>7</v>
      </c>
      <c r="CJ10114" s="32" t="str">
        <f t="shared" si="1169"/>
        <v/>
      </c>
      <c r="CK10114" s="32" t="str">
        <f t="shared" si="1170"/>
        <v/>
      </c>
      <c r="CL10114" s="32" t="str">
        <f t="shared" si="1171"/>
        <v/>
      </c>
      <c r="CM10114" s="32" t="str">
        <f t="shared" si="1172"/>
        <v/>
      </c>
      <c r="CN10114" s="32" t="str">
        <f t="shared" si="1173"/>
        <v/>
      </c>
    </row>
    <row r="10115" spans="71:92" x14ac:dyDescent="0.3">
      <c r="BS10115" s="32" t="str">
        <f>IF(Kiadasi_kiseroiv!$K$2=BT10115,BV10115,"")</f>
        <v/>
      </c>
      <c r="BT10115" s="34" t="str">
        <f t="shared" si="1174"/>
        <v/>
      </c>
      <c r="BU10115" s="32" t="str">
        <f t="shared" si="1161"/>
        <v/>
      </c>
      <c r="BV10115" s="32" t="str">
        <f t="shared" si="1175"/>
        <v/>
      </c>
      <c r="BW10115" s="32" t="str">
        <f t="shared" si="1176"/>
        <v/>
      </c>
      <c r="BX10115" s="32" t="str">
        <f t="shared" si="1162"/>
        <v/>
      </c>
      <c r="BY10115" s="32" t="str">
        <f t="shared" si="1163"/>
        <v/>
      </c>
      <c r="BZ10115" s="32" t="str">
        <f t="shared" si="1177"/>
        <v/>
      </c>
      <c r="CA10115" s="32" t="str">
        <f t="shared" si="1178"/>
        <v/>
      </c>
      <c r="CB10115" s="33">
        <f>IF(COUNTIF($CD$7:CD10115,CD10115)=1,CD10115,CD10115+COUNTIF($CD$6:CD10114,CD10115))</f>
        <v>59255</v>
      </c>
      <c r="CC10115" s="34">
        <f t="shared" si="1164"/>
        <v>55153</v>
      </c>
      <c r="CD10115" s="32">
        <f t="shared" si="1165"/>
        <v>55153</v>
      </c>
      <c r="CE10115" s="32">
        <f t="shared" si="1166"/>
        <v>0</v>
      </c>
      <c r="CF10115" s="32">
        <f t="shared" si="1167"/>
        <v>0</v>
      </c>
      <c r="CG10115" s="32" t="str">
        <f t="shared" si="1168"/>
        <v/>
      </c>
      <c r="CH10115" s="32">
        <v>110</v>
      </c>
      <c r="CI10115" s="32" t="s">
        <v>7</v>
      </c>
      <c r="CJ10115" s="32" t="str">
        <f t="shared" si="1169"/>
        <v/>
      </c>
      <c r="CK10115" s="32" t="str">
        <f t="shared" si="1170"/>
        <v/>
      </c>
      <c r="CL10115" s="32" t="str">
        <f t="shared" si="1171"/>
        <v/>
      </c>
      <c r="CM10115" s="32" t="str">
        <f t="shared" si="1172"/>
        <v/>
      </c>
      <c r="CN10115" s="32" t="str">
        <f t="shared" si="1173"/>
        <v/>
      </c>
    </row>
    <row r="10116" spans="71:92" x14ac:dyDescent="0.3">
      <c r="BS10116" s="32" t="str">
        <f>IF(Kiadasi_kiseroiv!$K$2=BT10116,BV10116,"")</f>
        <v/>
      </c>
      <c r="BT10116" s="34" t="str">
        <f t="shared" si="1174"/>
        <v/>
      </c>
      <c r="BU10116" s="32" t="str">
        <f t="shared" si="1161"/>
        <v/>
      </c>
      <c r="BV10116" s="32" t="str">
        <f t="shared" si="1175"/>
        <v/>
      </c>
      <c r="BW10116" s="32" t="str">
        <f t="shared" si="1176"/>
        <v/>
      </c>
      <c r="BX10116" s="32" t="str">
        <f t="shared" si="1162"/>
        <v/>
      </c>
      <c r="BY10116" s="32" t="str">
        <f t="shared" si="1163"/>
        <v/>
      </c>
      <c r="BZ10116" s="32" t="str">
        <f t="shared" si="1177"/>
        <v/>
      </c>
      <c r="CA10116" s="32" t="str">
        <f t="shared" si="1178"/>
        <v/>
      </c>
      <c r="CB10116" s="33">
        <f>IF(COUNTIF($CD$7:CD10116,CD10116)=1,CD10116,CD10116+COUNTIF($CD$6:CD10115,CD10116))</f>
        <v>59256</v>
      </c>
      <c r="CC10116" s="34">
        <f t="shared" si="1164"/>
        <v>55153</v>
      </c>
      <c r="CD10116" s="32">
        <f t="shared" si="1165"/>
        <v>55153</v>
      </c>
      <c r="CE10116" s="32">
        <f t="shared" si="1166"/>
        <v>0</v>
      </c>
      <c r="CF10116" s="32">
        <f t="shared" si="1167"/>
        <v>0</v>
      </c>
      <c r="CG10116" s="32" t="str">
        <f t="shared" si="1168"/>
        <v/>
      </c>
      <c r="CH10116" s="32">
        <v>111</v>
      </c>
      <c r="CI10116" s="32" t="s">
        <v>7</v>
      </c>
      <c r="CJ10116" s="32" t="str">
        <f t="shared" si="1169"/>
        <v/>
      </c>
      <c r="CK10116" s="32" t="str">
        <f t="shared" si="1170"/>
        <v/>
      </c>
      <c r="CL10116" s="32" t="str">
        <f t="shared" si="1171"/>
        <v/>
      </c>
      <c r="CM10116" s="32" t="str">
        <f t="shared" si="1172"/>
        <v/>
      </c>
      <c r="CN10116" s="32" t="str">
        <f t="shared" si="1173"/>
        <v/>
      </c>
    </row>
    <row r="10117" spans="71:92" x14ac:dyDescent="0.3">
      <c r="BS10117" s="32" t="str">
        <f>IF(Kiadasi_kiseroiv!$K$2=BT10117,BV10117,"")</f>
        <v/>
      </c>
      <c r="BT10117" s="34" t="str">
        <f t="shared" si="1174"/>
        <v/>
      </c>
      <c r="BU10117" s="32" t="str">
        <f t="shared" si="1161"/>
        <v/>
      </c>
      <c r="BV10117" s="32" t="str">
        <f t="shared" si="1175"/>
        <v/>
      </c>
      <c r="BW10117" s="32" t="str">
        <f t="shared" si="1176"/>
        <v/>
      </c>
      <c r="BX10117" s="32" t="str">
        <f t="shared" si="1162"/>
        <v/>
      </c>
      <c r="BY10117" s="32" t="str">
        <f t="shared" si="1163"/>
        <v/>
      </c>
      <c r="BZ10117" s="32" t="str">
        <f t="shared" si="1177"/>
        <v/>
      </c>
      <c r="CA10117" s="32" t="str">
        <f t="shared" si="1178"/>
        <v/>
      </c>
      <c r="CB10117" s="33">
        <f>IF(COUNTIF($CD$7:CD10117,CD10117)=1,CD10117,CD10117+COUNTIF($CD$6:CD10116,CD10117))</f>
        <v>59257</v>
      </c>
      <c r="CC10117" s="34">
        <f t="shared" si="1164"/>
        <v>55153</v>
      </c>
      <c r="CD10117" s="32">
        <f t="shared" si="1165"/>
        <v>55153</v>
      </c>
      <c r="CE10117" s="32">
        <f t="shared" si="1166"/>
        <v>0</v>
      </c>
      <c r="CF10117" s="32">
        <f t="shared" si="1167"/>
        <v>0</v>
      </c>
      <c r="CG10117" s="32" t="str">
        <f t="shared" si="1168"/>
        <v/>
      </c>
      <c r="CH10117" s="32">
        <v>112</v>
      </c>
      <c r="CI10117" s="32" t="s">
        <v>7</v>
      </c>
      <c r="CJ10117" s="32" t="str">
        <f t="shared" si="1169"/>
        <v/>
      </c>
      <c r="CK10117" s="32" t="str">
        <f t="shared" si="1170"/>
        <v/>
      </c>
      <c r="CL10117" s="32" t="str">
        <f t="shared" si="1171"/>
        <v/>
      </c>
      <c r="CM10117" s="32" t="str">
        <f t="shared" si="1172"/>
        <v/>
      </c>
      <c r="CN10117" s="32" t="str">
        <f t="shared" si="1173"/>
        <v/>
      </c>
    </row>
    <row r="10118" spans="71:92" x14ac:dyDescent="0.3">
      <c r="BS10118" s="32" t="str">
        <f>IF(Kiadasi_kiseroiv!$K$2=BT10118,BV10118,"")</f>
        <v/>
      </c>
      <c r="BT10118" s="34" t="str">
        <f t="shared" si="1174"/>
        <v/>
      </c>
      <c r="BU10118" s="32" t="str">
        <f t="shared" si="1161"/>
        <v/>
      </c>
      <c r="BV10118" s="32" t="str">
        <f t="shared" si="1175"/>
        <v/>
      </c>
      <c r="BW10118" s="32" t="str">
        <f t="shared" si="1176"/>
        <v/>
      </c>
      <c r="BX10118" s="32" t="str">
        <f t="shared" si="1162"/>
        <v/>
      </c>
      <c r="BY10118" s="32" t="str">
        <f t="shared" si="1163"/>
        <v/>
      </c>
      <c r="BZ10118" s="32" t="str">
        <f t="shared" si="1177"/>
        <v/>
      </c>
      <c r="CA10118" s="32" t="str">
        <f t="shared" si="1178"/>
        <v/>
      </c>
      <c r="CB10118" s="33">
        <f>IF(COUNTIF($CD$7:CD10118,CD10118)=1,CD10118,CD10118+COUNTIF($CD$6:CD10117,CD10118))</f>
        <v>59258</v>
      </c>
      <c r="CC10118" s="34">
        <f t="shared" si="1164"/>
        <v>55153</v>
      </c>
      <c r="CD10118" s="32">
        <f t="shared" si="1165"/>
        <v>55153</v>
      </c>
      <c r="CE10118" s="32">
        <f t="shared" si="1166"/>
        <v>0</v>
      </c>
      <c r="CF10118" s="32">
        <f t="shared" si="1167"/>
        <v>0</v>
      </c>
      <c r="CG10118" s="32" t="str">
        <f t="shared" si="1168"/>
        <v/>
      </c>
      <c r="CH10118" s="32">
        <v>113</v>
      </c>
      <c r="CI10118" s="32" t="s">
        <v>7</v>
      </c>
      <c r="CJ10118" s="32" t="str">
        <f t="shared" si="1169"/>
        <v/>
      </c>
      <c r="CK10118" s="32" t="str">
        <f t="shared" si="1170"/>
        <v/>
      </c>
      <c r="CL10118" s="32" t="str">
        <f t="shared" si="1171"/>
        <v/>
      </c>
      <c r="CM10118" s="32" t="str">
        <f t="shared" si="1172"/>
        <v/>
      </c>
      <c r="CN10118" s="32" t="str">
        <f t="shared" si="1173"/>
        <v/>
      </c>
    </row>
    <row r="10119" spans="71:92" x14ac:dyDescent="0.3">
      <c r="BS10119" s="32" t="str">
        <f>IF(Kiadasi_kiseroiv!$K$2=BT10119,BV10119,"")</f>
        <v/>
      </c>
      <c r="BT10119" s="34" t="str">
        <f t="shared" si="1174"/>
        <v/>
      </c>
      <c r="BU10119" s="32" t="str">
        <f t="shared" si="1161"/>
        <v/>
      </c>
      <c r="BV10119" s="32" t="str">
        <f t="shared" si="1175"/>
        <v/>
      </c>
      <c r="BW10119" s="32" t="str">
        <f t="shared" si="1176"/>
        <v/>
      </c>
      <c r="BX10119" s="32" t="str">
        <f t="shared" si="1162"/>
        <v/>
      </c>
      <c r="BY10119" s="32" t="str">
        <f t="shared" si="1163"/>
        <v/>
      </c>
      <c r="BZ10119" s="32" t="str">
        <f t="shared" si="1177"/>
        <v/>
      </c>
      <c r="CA10119" s="32" t="str">
        <f t="shared" si="1178"/>
        <v/>
      </c>
      <c r="CB10119" s="33">
        <f>IF(COUNTIF($CD$7:CD10119,CD10119)=1,CD10119,CD10119+COUNTIF($CD$6:CD10118,CD10119))</f>
        <v>59259</v>
      </c>
      <c r="CC10119" s="34">
        <f t="shared" si="1164"/>
        <v>55153</v>
      </c>
      <c r="CD10119" s="32">
        <f t="shared" si="1165"/>
        <v>55153</v>
      </c>
      <c r="CE10119" s="32">
        <f t="shared" si="1166"/>
        <v>0</v>
      </c>
      <c r="CF10119" s="32">
        <f t="shared" si="1167"/>
        <v>0</v>
      </c>
      <c r="CG10119" s="32" t="str">
        <f t="shared" si="1168"/>
        <v/>
      </c>
      <c r="CH10119" s="32">
        <v>114</v>
      </c>
      <c r="CI10119" s="32" t="s">
        <v>7</v>
      </c>
      <c r="CJ10119" s="32" t="str">
        <f t="shared" si="1169"/>
        <v/>
      </c>
      <c r="CK10119" s="32" t="str">
        <f t="shared" si="1170"/>
        <v/>
      </c>
      <c r="CL10119" s="32" t="str">
        <f t="shared" si="1171"/>
        <v/>
      </c>
      <c r="CM10119" s="32" t="str">
        <f t="shared" si="1172"/>
        <v/>
      </c>
      <c r="CN10119" s="32" t="str">
        <f t="shared" si="1173"/>
        <v/>
      </c>
    </row>
    <row r="10120" spans="71:92" x14ac:dyDescent="0.3">
      <c r="BS10120" s="32" t="str">
        <f>IF(Kiadasi_kiseroiv!$K$2=BT10120,BV10120,"")</f>
        <v/>
      </c>
      <c r="BT10120" s="34" t="str">
        <f t="shared" si="1174"/>
        <v/>
      </c>
      <c r="BU10120" s="32" t="str">
        <f t="shared" si="1161"/>
        <v/>
      </c>
      <c r="BV10120" s="32" t="str">
        <f t="shared" si="1175"/>
        <v/>
      </c>
      <c r="BW10120" s="32" t="str">
        <f t="shared" si="1176"/>
        <v/>
      </c>
      <c r="BX10120" s="32" t="str">
        <f t="shared" si="1162"/>
        <v/>
      </c>
      <c r="BY10120" s="32" t="str">
        <f t="shared" si="1163"/>
        <v/>
      </c>
      <c r="BZ10120" s="32" t="str">
        <f t="shared" si="1177"/>
        <v/>
      </c>
      <c r="CA10120" s="32" t="str">
        <f t="shared" si="1178"/>
        <v/>
      </c>
      <c r="CB10120" s="33">
        <f>IF(COUNTIF($CD$7:CD10120,CD10120)=1,CD10120,CD10120+COUNTIF($CD$6:CD10119,CD10120))</f>
        <v>59260</v>
      </c>
      <c r="CC10120" s="34">
        <f t="shared" si="1164"/>
        <v>55153</v>
      </c>
      <c r="CD10120" s="32">
        <f t="shared" si="1165"/>
        <v>55153</v>
      </c>
      <c r="CE10120" s="32">
        <f t="shared" si="1166"/>
        <v>0</v>
      </c>
      <c r="CF10120" s="32">
        <f t="shared" si="1167"/>
        <v>0</v>
      </c>
      <c r="CG10120" s="32" t="str">
        <f t="shared" si="1168"/>
        <v/>
      </c>
      <c r="CH10120" s="32">
        <v>115</v>
      </c>
      <c r="CI10120" s="32" t="s">
        <v>7</v>
      </c>
      <c r="CJ10120" s="32" t="str">
        <f t="shared" si="1169"/>
        <v/>
      </c>
      <c r="CK10120" s="32" t="str">
        <f t="shared" si="1170"/>
        <v/>
      </c>
      <c r="CL10120" s="32" t="str">
        <f t="shared" si="1171"/>
        <v/>
      </c>
      <c r="CM10120" s="32" t="str">
        <f t="shared" si="1172"/>
        <v/>
      </c>
      <c r="CN10120" s="32" t="str">
        <f t="shared" si="1173"/>
        <v/>
      </c>
    </row>
    <row r="10121" spans="71:92" x14ac:dyDescent="0.3">
      <c r="BS10121" s="32" t="str">
        <f>IF(Kiadasi_kiseroiv!$K$2=BT10121,BV10121,"")</f>
        <v/>
      </c>
      <c r="BT10121" s="34" t="str">
        <f t="shared" si="1174"/>
        <v/>
      </c>
      <c r="BU10121" s="32" t="str">
        <f t="shared" si="1161"/>
        <v/>
      </c>
      <c r="BV10121" s="32" t="str">
        <f t="shared" si="1175"/>
        <v/>
      </c>
      <c r="BW10121" s="32" t="str">
        <f t="shared" si="1176"/>
        <v/>
      </c>
      <c r="BX10121" s="32" t="str">
        <f t="shared" si="1162"/>
        <v/>
      </c>
      <c r="BY10121" s="32" t="str">
        <f t="shared" si="1163"/>
        <v/>
      </c>
      <c r="BZ10121" s="32" t="str">
        <f t="shared" si="1177"/>
        <v/>
      </c>
      <c r="CA10121" s="32" t="str">
        <f t="shared" si="1178"/>
        <v/>
      </c>
      <c r="CB10121" s="33">
        <f>IF(COUNTIF($CD$7:CD10121,CD10121)=1,CD10121,CD10121+COUNTIF($CD$6:CD10120,CD10121))</f>
        <v>59261</v>
      </c>
      <c r="CC10121" s="34">
        <f t="shared" si="1164"/>
        <v>55153</v>
      </c>
      <c r="CD10121" s="32">
        <f t="shared" si="1165"/>
        <v>55153</v>
      </c>
      <c r="CE10121" s="32">
        <f t="shared" si="1166"/>
        <v>0</v>
      </c>
      <c r="CF10121" s="32">
        <f t="shared" si="1167"/>
        <v>0</v>
      </c>
      <c r="CG10121" s="32" t="str">
        <f t="shared" si="1168"/>
        <v/>
      </c>
      <c r="CH10121" s="32">
        <v>116</v>
      </c>
      <c r="CI10121" s="32" t="s">
        <v>7</v>
      </c>
      <c r="CJ10121" s="32" t="str">
        <f t="shared" si="1169"/>
        <v/>
      </c>
      <c r="CK10121" s="32" t="str">
        <f t="shared" si="1170"/>
        <v/>
      </c>
      <c r="CL10121" s="32" t="str">
        <f t="shared" si="1171"/>
        <v/>
      </c>
      <c r="CM10121" s="32" t="str">
        <f t="shared" si="1172"/>
        <v/>
      </c>
      <c r="CN10121" s="32" t="str">
        <f t="shared" si="1173"/>
        <v/>
      </c>
    </row>
    <row r="10122" spans="71:92" x14ac:dyDescent="0.3">
      <c r="BS10122" s="32" t="str">
        <f>IF(Kiadasi_kiseroiv!$K$2=BT10122,BV10122,"")</f>
        <v/>
      </c>
      <c r="BT10122" s="34" t="str">
        <f t="shared" si="1174"/>
        <v/>
      </c>
      <c r="BU10122" s="32" t="str">
        <f t="shared" si="1161"/>
        <v/>
      </c>
      <c r="BV10122" s="32" t="str">
        <f t="shared" si="1175"/>
        <v/>
      </c>
      <c r="BW10122" s="32" t="str">
        <f t="shared" si="1176"/>
        <v/>
      </c>
      <c r="BX10122" s="32" t="str">
        <f t="shared" si="1162"/>
        <v/>
      </c>
      <c r="BY10122" s="32" t="str">
        <f t="shared" si="1163"/>
        <v/>
      </c>
      <c r="BZ10122" s="32" t="str">
        <f t="shared" si="1177"/>
        <v/>
      </c>
      <c r="CA10122" s="32" t="str">
        <f t="shared" si="1178"/>
        <v/>
      </c>
      <c r="CB10122" s="33">
        <f>IF(COUNTIF($CD$7:CD10122,CD10122)=1,CD10122,CD10122+COUNTIF($CD$6:CD10121,CD10122))</f>
        <v>59262</v>
      </c>
      <c r="CC10122" s="34">
        <f t="shared" si="1164"/>
        <v>55153</v>
      </c>
      <c r="CD10122" s="32">
        <f t="shared" si="1165"/>
        <v>55153</v>
      </c>
      <c r="CE10122" s="32">
        <f t="shared" si="1166"/>
        <v>0</v>
      </c>
      <c r="CF10122" s="32">
        <f t="shared" si="1167"/>
        <v>0</v>
      </c>
      <c r="CG10122" s="32" t="str">
        <f t="shared" si="1168"/>
        <v/>
      </c>
      <c r="CH10122" s="32">
        <v>117</v>
      </c>
      <c r="CI10122" s="32" t="s">
        <v>7</v>
      </c>
      <c r="CJ10122" s="32" t="str">
        <f t="shared" si="1169"/>
        <v/>
      </c>
      <c r="CK10122" s="32" t="str">
        <f t="shared" si="1170"/>
        <v/>
      </c>
      <c r="CL10122" s="32" t="str">
        <f t="shared" si="1171"/>
        <v/>
      </c>
      <c r="CM10122" s="32" t="str">
        <f t="shared" si="1172"/>
        <v/>
      </c>
      <c r="CN10122" s="32" t="str">
        <f t="shared" si="1173"/>
        <v/>
      </c>
    </row>
    <row r="10123" spans="71:92" x14ac:dyDescent="0.3">
      <c r="BS10123" s="32" t="str">
        <f>IF(Kiadasi_kiseroiv!$K$2=BT10123,BV10123,"")</f>
        <v/>
      </c>
      <c r="BT10123" s="34" t="str">
        <f t="shared" si="1174"/>
        <v/>
      </c>
      <c r="BU10123" s="32" t="str">
        <f t="shared" si="1161"/>
        <v/>
      </c>
      <c r="BV10123" s="32" t="str">
        <f t="shared" si="1175"/>
        <v/>
      </c>
      <c r="BW10123" s="32" t="str">
        <f t="shared" si="1176"/>
        <v/>
      </c>
      <c r="BX10123" s="32" t="str">
        <f t="shared" si="1162"/>
        <v/>
      </c>
      <c r="BY10123" s="32" t="str">
        <f t="shared" si="1163"/>
        <v/>
      </c>
      <c r="BZ10123" s="32" t="str">
        <f t="shared" si="1177"/>
        <v/>
      </c>
      <c r="CA10123" s="32" t="str">
        <f t="shared" si="1178"/>
        <v/>
      </c>
      <c r="CB10123" s="33">
        <f>IF(COUNTIF($CD$7:CD10123,CD10123)=1,CD10123,CD10123+COUNTIF($CD$6:CD10122,CD10123))</f>
        <v>59263</v>
      </c>
      <c r="CC10123" s="34">
        <f t="shared" si="1164"/>
        <v>55153</v>
      </c>
      <c r="CD10123" s="32">
        <f t="shared" si="1165"/>
        <v>55153</v>
      </c>
      <c r="CE10123" s="32">
        <f t="shared" si="1166"/>
        <v>0</v>
      </c>
      <c r="CF10123" s="32">
        <f t="shared" si="1167"/>
        <v>0</v>
      </c>
      <c r="CG10123" s="32" t="str">
        <f t="shared" si="1168"/>
        <v/>
      </c>
      <c r="CH10123" s="32">
        <v>118</v>
      </c>
      <c r="CI10123" s="32" t="s">
        <v>7</v>
      </c>
      <c r="CJ10123" s="32" t="str">
        <f t="shared" si="1169"/>
        <v/>
      </c>
      <c r="CK10123" s="32" t="str">
        <f t="shared" si="1170"/>
        <v/>
      </c>
      <c r="CL10123" s="32" t="str">
        <f t="shared" si="1171"/>
        <v/>
      </c>
      <c r="CM10123" s="32" t="str">
        <f t="shared" si="1172"/>
        <v/>
      </c>
      <c r="CN10123" s="32" t="str">
        <f t="shared" si="1173"/>
        <v/>
      </c>
    </row>
    <row r="10124" spans="71:92" x14ac:dyDescent="0.3">
      <c r="BS10124" s="32" t="str">
        <f>IF(Kiadasi_kiseroiv!$K$2=BT10124,BV10124,"")</f>
        <v/>
      </c>
      <c r="BT10124" s="34" t="str">
        <f t="shared" si="1174"/>
        <v/>
      </c>
      <c r="BU10124" s="32" t="str">
        <f t="shared" si="1161"/>
        <v/>
      </c>
      <c r="BV10124" s="32" t="str">
        <f t="shared" si="1175"/>
        <v/>
      </c>
      <c r="BW10124" s="32" t="str">
        <f t="shared" si="1176"/>
        <v/>
      </c>
      <c r="BX10124" s="32" t="str">
        <f t="shared" si="1162"/>
        <v/>
      </c>
      <c r="BY10124" s="32" t="str">
        <f t="shared" si="1163"/>
        <v/>
      </c>
      <c r="BZ10124" s="32" t="str">
        <f t="shared" si="1177"/>
        <v/>
      </c>
      <c r="CA10124" s="32" t="str">
        <f t="shared" si="1178"/>
        <v/>
      </c>
      <c r="CB10124" s="33">
        <f>IF(COUNTIF($CD$7:CD10124,CD10124)=1,CD10124,CD10124+COUNTIF($CD$6:CD10123,CD10124))</f>
        <v>59264</v>
      </c>
      <c r="CC10124" s="34">
        <f t="shared" si="1164"/>
        <v>55153</v>
      </c>
      <c r="CD10124" s="32">
        <f t="shared" si="1165"/>
        <v>55153</v>
      </c>
      <c r="CE10124" s="32">
        <f t="shared" si="1166"/>
        <v>0</v>
      </c>
      <c r="CF10124" s="32">
        <f t="shared" si="1167"/>
        <v>0</v>
      </c>
      <c r="CG10124" s="32" t="str">
        <f t="shared" si="1168"/>
        <v/>
      </c>
      <c r="CH10124" s="32">
        <v>119</v>
      </c>
      <c r="CI10124" s="32" t="s">
        <v>7</v>
      </c>
      <c r="CJ10124" s="32" t="str">
        <f t="shared" si="1169"/>
        <v/>
      </c>
      <c r="CK10124" s="32" t="str">
        <f t="shared" si="1170"/>
        <v/>
      </c>
      <c r="CL10124" s="32" t="str">
        <f t="shared" si="1171"/>
        <v/>
      </c>
      <c r="CM10124" s="32" t="str">
        <f t="shared" si="1172"/>
        <v/>
      </c>
      <c r="CN10124" s="32" t="str">
        <f t="shared" si="1173"/>
        <v/>
      </c>
    </row>
    <row r="10125" spans="71:92" x14ac:dyDescent="0.3">
      <c r="BS10125" s="32" t="str">
        <f>IF(Kiadasi_kiseroiv!$K$2=BT10125,BV10125,"")</f>
        <v/>
      </c>
      <c r="BT10125" s="34" t="str">
        <f t="shared" si="1174"/>
        <v/>
      </c>
      <c r="BU10125" s="32" t="str">
        <f t="shared" si="1161"/>
        <v/>
      </c>
      <c r="BV10125" s="32" t="str">
        <f t="shared" si="1175"/>
        <v/>
      </c>
      <c r="BW10125" s="32" t="str">
        <f t="shared" si="1176"/>
        <v/>
      </c>
      <c r="BX10125" s="32" t="str">
        <f t="shared" si="1162"/>
        <v/>
      </c>
      <c r="BY10125" s="32" t="str">
        <f t="shared" si="1163"/>
        <v/>
      </c>
      <c r="BZ10125" s="32" t="str">
        <f t="shared" si="1177"/>
        <v/>
      </c>
      <c r="CA10125" s="32" t="str">
        <f t="shared" si="1178"/>
        <v/>
      </c>
      <c r="CB10125" s="33">
        <f>IF(COUNTIF($CD$7:CD10125,CD10125)=1,CD10125,CD10125+COUNTIF($CD$6:CD10124,CD10125))</f>
        <v>59265</v>
      </c>
      <c r="CC10125" s="34">
        <f t="shared" si="1164"/>
        <v>55153</v>
      </c>
      <c r="CD10125" s="32">
        <f t="shared" si="1165"/>
        <v>55153</v>
      </c>
      <c r="CE10125" s="32">
        <f t="shared" si="1166"/>
        <v>0</v>
      </c>
      <c r="CF10125" s="32">
        <f t="shared" si="1167"/>
        <v>0</v>
      </c>
      <c r="CG10125" s="32" t="str">
        <f t="shared" si="1168"/>
        <v/>
      </c>
      <c r="CH10125" s="32">
        <v>120</v>
      </c>
      <c r="CI10125" s="32" t="s">
        <v>7</v>
      </c>
      <c r="CJ10125" s="32" t="str">
        <f t="shared" si="1169"/>
        <v/>
      </c>
      <c r="CK10125" s="32" t="str">
        <f t="shared" si="1170"/>
        <v/>
      </c>
      <c r="CL10125" s="32" t="str">
        <f t="shared" si="1171"/>
        <v/>
      </c>
      <c r="CM10125" s="32" t="str">
        <f t="shared" si="1172"/>
        <v/>
      </c>
      <c r="CN10125" s="32" t="str">
        <f t="shared" si="1173"/>
        <v/>
      </c>
    </row>
    <row r="10126" spans="71:92" x14ac:dyDescent="0.3">
      <c r="BS10126" s="32" t="str">
        <f>IF(Kiadasi_kiseroiv!$K$2=BT10126,BV10126,"")</f>
        <v/>
      </c>
      <c r="BT10126" s="34" t="str">
        <f t="shared" si="1174"/>
        <v/>
      </c>
      <c r="BU10126" s="32" t="str">
        <f t="shared" si="1161"/>
        <v/>
      </c>
      <c r="BV10126" s="32" t="str">
        <f t="shared" si="1175"/>
        <v/>
      </c>
      <c r="BW10126" s="32" t="str">
        <f t="shared" si="1176"/>
        <v/>
      </c>
      <c r="BX10126" s="32" t="str">
        <f t="shared" si="1162"/>
        <v/>
      </c>
      <c r="BY10126" s="32" t="str">
        <f t="shared" si="1163"/>
        <v/>
      </c>
      <c r="BZ10126" s="32" t="str">
        <f t="shared" si="1177"/>
        <v/>
      </c>
      <c r="CA10126" s="32" t="str">
        <f t="shared" si="1178"/>
        <v/>
      </c>
      <c r="CB10126" s="33">
        <f>IF(COUNTIF($CD$7:CD10126,CD10126)=1,CD10126,CD10126+COUNTIF($CD$6:CD10125,CD10126))</f>
        <v>59266</v>
      </c>
      <c r="CC10126" s="34">
        <f t="shared" si="1164"/>
        <v>55153</v>
      </c>
      <c r="CD10126" s="32">
        <f t="shared" si="1165"/>
        <v>55153</v>
      </c>
      <c r="CE10126" s="32">
        <f t="shared" si="1166"/>
        <v>0</v>
      </c>
      <c r="CF10126" s="32">
        <f t="shared" si="1167"/>
        <v>0</v>
      </c>
      <c r="CG10126" s="32" t="str">
        <f t="shared" si="1168"/>
        <v/>
      </c>
      <c r="CH10126" s="32">
        <v>121</v>
      </c>
      <c r="CI10126" s="32" t="s">
        <v>7</v>
      </c>
      <c r="CJ10126" s="32" t="str">
        <f t="shared" si="1169"/>
        <v/>
      </c>
      <c r="CK10126" s="32" t="str">
        <f t="shared" si="1170"/>
        <v/>
      </c>
      <c r="CL10126" s="32" t="str">
        <f t="shared" si="1171"/>
        <v/>
      </c>
      <c r="CM10126" s="32" t="str">
        <f t="shared" si="1172"/>
        <v/>
      </c>
      <c r="CN10126" s="32" t="str">
        <f t="shared" si="1173"/>
        <v/>
      </c>
    </row>
    <row r="10127" spans="71:92" x14ac:dyDescent="0.3">
      <c r="BS10127" s="32" t="str">
        <f>IF(Kiadasi_kiseroiv!$K$2=BT10127,BV10127,"")</f>
        <v/>
      </c>
      <c r="BT10127" s="34" t="str">
        <f t="shared" si="1174"/>
        <v/>
      </c>
      <c r="BU10127" s="32" t="str">
        <f t="shared" si="1161"/>
        <v/>
      </c>
      <c r="BV10127" s="32" t="str">
        <f t="shared" si="1175"/>
        <v/>
      </c>
      <c r="BW10127" s="32" t="str">
        <f t="shared" si="1176"/>
        <v/>
      </c>
      <c r="BX10127" s="32" t="str">
        <f t="shared" si="1162"/>
        <v/>
      </c>
      <c r="BY10127" s="32" t="str">
        <f t="shared" si="1163"/>
        <v/>
      </c>
      <c r="BZ10127" s="32" t="str">
        <f t="shared" si="1177"/>
        <v/>
      </c>
      <c r="CA10127" s="32" t="str">
        <f t="shared" si="1178"/>
        <v/>
      </c>
      <c r="CB10127" s="33">
        <f>IF(COUNTIF($CD$7:CD10127,CD10127)=1,CD10127,CD10127+COUNTIF($CD$6:CD10126,CD10127))</f>
        <v>59267</v>
      </c>
      <c r="CC10127" s="34">
        <f t="shared" si="1164"/>
        <v>55153</v>
      </c>
      <c r="CD10127" s="32">
        <f t="shared" si="1165"/>
        <v>55153</v>
      </c>
      <c r="CE10127" s="32">
        <f t="shared" si="1166"/>
        <v>0</v>
      </c>
      <c r="CF10127" s="32">
        <f t="shared" si="1167"/>
        <v>0</v>
      </c>
      <c r="CG10127" s="32" t="str">
        <f t="shared" si="1168"/>
        <v/>
      </c>
      <c r="CH10127" s="32">
        <v>122</v>
      </c>
      <c r="CI10127" s="32" t="s">
        <v>7</v>
      </c>
      <c r="CJ10127" s="32" t="str">
        <f t="shared" si="1169"/>
        <v/>
      </c>
      <c r="CK10127" s="32" t="str">
        <f t="shared" si="1170"/>
        <v/>
      </c>
      <c r="CL10127" s="32" t="str">
        <f t="shared" si="1171"/>
        <v/>
      </c>
      <c r="CM10127" s="32" t="str">
        <f t="shared" si="1172"/>
        <v/>
      </c>
      <c r="CN10127" s="32" t="str">
        <f t="shared" si="1173"/>
        <v/>
      </c>
    </row>
    <row r="10128" spans="71:92" x14ac:dyDescent="0.3">
      <c r="BS10128" s="32" t="str">
        <f>IF(Kiadasi_kiseroiv!$K$2=BT10128,BV10128,"")</f>
        <v/>
      </c>
      <c r="BT10128" s="34" t="str">
        <f t="shared" si="1174"/>
        <v/>
      </c>
      <c r="BU10128" s="32" t="str">
        <f t="shared" si="1161"/>
        <v/>
      </c>
      <c r="BV10128" s="32" t="str">
        <f t="shared" si="1175"/>
        <v/>
      </c>
      <c r="BW10128" s="32" t="str">
        <f t="shared" si="1176"/>
        <v/>
      </c>
      <c r="BX10128" s="32" t="str">
        <f t="shared" si="1162"/>
        <v/>
      </c>
      <c r="BY10128" s="32" t="str">
        <f t="shared" si="1163"/>
        <v/>
      </c>
      <c r="BZ10128" s="32" t="str">
        <f t="shared" si="1177"/>
        <v/>
      </c>
      <c r="CA10128" s="32" t="str">
        <f t="shared" si="1178"/>
        <v/>
      </c>
      <c r="CB10128" s="33">
        <f>IF(COUNTIF($CD$7:CD10128,CD10128)=1,CD10128,CD10128+COUNTIF($CD$6:CD10127,CD10128))</f>
        <v>59268</v>
      </c>
      <c r="CC10128" s="34">
        <f t="shared" si="1164"/>
        <v>55153</v>
      </c>
      <c r="CD10128" s="32">
        <f t="shared" si="1165"/>
        <v>55153</v>
      </c>
      <c r="CE10128" s="32">
        <f t="shared" si="1166"/>
        <v>0</v>
      </c>
      <c r="CF10128" s="32">
        <f t="shared" si="1167"/>
        <v>0</v>
      </c>
      <c r="CG10128" s="32" t="str">
        <f t="shared" si="1168"/>
        <v/>
      </c>
      <c r="CH10128" s="32">
        <v>123</v>
      </c>
      <c r="CI10128" s="32" t="s">
        <v>7</v>
      </c>
      <c r="CJ10128" s="32" t="str">
        <f t="shared" si="1169"/>
        <v/>
      </c>
      <c r="CK10128" s="32" t="str">
        <f t="shared" si="1170"/>
        <v/>
      </c>
      <c r="CL10128" s="32" t="str">
        <f t="shared" si="1171"/>
        <v/>
      </c>
      <c r="CM10128" s="32" t="str">
        <f t="shared" si="1172"/>
        <v/>
      </c>
      <c r="CN10128" s="32" t="str">
        <f t="shared" si="1173"/>
        <v/>
      </c>
    </row>
    <row r="10129" spans="71:92" x14ac:dyDescent="0.3">
      <c r="BS10129" s="32" t="str">
        <f>IF(Kiadasi_kiseroiv!$K$2=BT10129,BV10129,"")</f>
        <v/>
      </c>
      <c r="BT10129" s="34" t="str">
        <f t="shared" si="1174"/>
        <v/>
      </c>
      <c r="BU10129" s="32" t="str">
        <f t="shared" si="1161"/>
        <v/>
      </c>
      <c r="BV10129" s="32" t="str">
        <f t="shared" si="1175"/>
        <v/>
      </c>
      <c r="BW10129" s="32" t="str">
        <f t="shared" si="1176"/>
        <v/>
      </c>
      <c r="BX10129" s="32" t="str">
        <f t="shared" si="1162"/>
        <v/>
      </c>
      <c r="BY10129" s="32" t="str">
        <f t="shared" si="1163"/>
        <v/>
      </c>
      <c r="BZ10129" s="32" t="str">
        <f t="shared" si="1177"/>
        <v/>
      </c>
      <c r="CA10129" s="32" t="str">
        <f t="shared" si="1178"/>
        <v/>
      </c>
      <c r="CB10129" s="33">
        <f>IF(COUNTIF($CD$7:CD10129,CD10129)=1,CD10129,CD10129+COUNTIF($CD$6:CD10128,CD10129))</f>
        <v>59269</v>
      </c>
      <c r="CC10129" s="34">
        <f t="shared" si="1164"/>
        <v>55153</v>
      </c>
      <c r="CD10129" s="32">
        <f t="shared" si="1165"/>
        <v>55153</v>
      </c>
      <c r="CE10129" s="32">
        <f t="shared" si="1166"/>
        <v>0</v>
      </c>
      <c r="CF10129" s="32">
        <f t="shared" si="1167"/>
        <v>0</v>
      </c>
      <c r="CG10129" s="32" t="str">
        <f t="shared" si="1168"/>
        <v/>
      </c>
      <c r="CH10129" s="32">
        <v>124</v>
      </c>
      <c r="CI10129" s="32" t="s">
        <v>7</v>
      </c>
      <c r="CJ10129" s="32" t="str">
        <f t="shared" si="1169"/>
        <v/>
      </c>
      <c r="CK10129" s="32" t="str">
        <f t="shared" si="1170"/>
        <v/>
      </c>
      <c r="CL10129" s="32" t="str">
        <f t="shared" si="1171"/>
        <v/>
      </c>
      <c r="CM10129" s="32" t="str">
        <f t="shared" si="1172"/>
        <v/>
      </c>
      <c r="CN10129" s="32" t="str">
        <f t="shared" si="1173"/>
        <v/>
      </c>
    </row>
    <row r="10130" spans="71:92" x14ac:dyDescent="0.3">
      <c r="BS10130" s="32" t="str">
        <f>IF(Kiadasi_kiseroiv!$K$2=BT10130,BV10130,"")</f>
        <v/>
      </c>
      <c r="BT10130" s="34" t="str">
        <f t="shared" si="1174"/>
        <v/>
      </c>
      <c r="BU10130" s="32" t="str">
        <f t="shared" si="1161"/>
        <v/>
      </c>
      <c r="BV10130" s="32" t="str">
        <f t="shared" si="1175"/>
        <v/>
      </c>
      <c r="BW10130" s="32" t="str">
        <f t="shared" si="1176"/>
        <v/>
      </c>
      <c r="BX10130" s="32" t="str">
        <f t="shared" si="1162"/>
        <v/>
      </c>
      <c r="BY10130" s="32" t="str">
        <f t="shared" si="1163"/>
        <v/>
      </c>
      <c r="BZ10130" s="32" t="str">
        <f t="shared" si="1177"/>
        <v/>
      </c>
      <c r="CA10130" s="32" t="str">
        <f t="shared" si="1178"/>
        <v/>
      </c>
      <c r="CB10130" s="33">
        <f>IF(COUNTIF($CD$7:CD10130,CD10130)=1,CD10130,CD10130+COUNTIF($CD$6:CD10129,CD10130))</f>
        <v>59270</v>
      </c>
      <c r="CC10130" s="34">
        <f t="shared" si="1164"/>
        <v>55153</v>
      </c>
      <c r="CD10130" s="32">
        <f t="shared" si="1165"/>
        <v>55153</v>
      </c>
      <c r="CE10130" s="32">
        <f t="shared" si="1166"/>
        <v>0</v>
      </c>
      <c r="CF10130" s="32">
        <f t="shared" si="1167"/>
        <v>0</v>
      </c>
      <c r="CG10130" s="32" t="str">
        <f t="shared" si="1168"/>
        <v/>
      </c>
      <c r="CH10130" s="32">
        <v>125</v>
      </c>
      <c r="CI10130" s="32" t="s">
        <v>7</v>
      </c>
      <c r="CJ10130" s="32" t="str">
        <f t="shared" si="1169"/>
        <v/>
      </c>
      <c r="CK10130" s="32" t="str">
        <f t="shared" si="1170"/>
        <v/>
      </c>
      <c r="CL10130" s="32" t="str">
        <f t="shared" si="1171"/>
        <v/>
      </c>
      <c r="CM10130" s="32" t="str">
        <f t="shared" si="1172"/>
        <v/>
      </c>
      <c r="CN10130" s="32" t="str">
        <f t="shared" si="1173"/>
        <v/>
      </c>
    </row>
    <row r="10131" spans="71:92" x14ac:dyDescent="0.3">
      <c r="BS10131" s="32" t="str">
        <f>IF(Kiadasi_kiseroiv!$K$2=BT10131,BV10131,"")</f>
        <v/>
      </c>
      <c r="BT10131" s="34" t="str">
        <f t="shared" si="1174"/>
        <v/>
      </c>
      <c r="BU10131" s="32" t="str">
        <f t="shared" si="1161"/>
        <v/>
      </c>
      <c r="BV10131" s="32" t="str">
        <f t="shared" si="1175"/>
        <v/>
      </c>
      <c r="BW10131" s="32" t="str">
        <f t="shared" si="1176"/>
        <v/>
      </c>
      <c r="BX10131" s="32" t="str">
        <f t="shared" si="1162"/>
        <v/>
      </c>
      <c r="BY10131" s="32" t="str">
        <f t="shared" si="1163"/>
        <v/>
      </c>
      <c r="BZ10131" s="32" t="str">
        <f t="shared" si="1177"/>
        <v/>
      </c>
      <c r="CA10131" s="32" t="str">
        <f t="shared" si="1178"/>
        <v/>
      </c>
      <c r="CB10131" s="33">
        <f>IF(COUNTIF($CD$7:CD10131,CD10131)=1,CD10131,CD10131+COUNTIF($CD$6:CD10130,CD10131))</f>
        <v>59271</v>
      </c>
      <c r="CC10131" s="34">
        <f t="shared" si="1164"/>
        <v>55153</v>
      </c>
      <c r="CD10131" s="32">
        <f t="shared" si="1165"/>
        <v>55153</v>
      </c>
      <c r="CE10131" s="32">
        <f t="shared" si="1166"/>
        <v>0</v>
      </c>
      <c r="CF10131" s="32">
        <f t="shared" si="1167"/>
        <v>0</v>
      </c>
      <c r="CG10131" s="32" t="str">
        <f t="shared" si="1168"/>
        <v/>
      </c>
      <c r="CH10131" s="32">
        <v>126</v>
      </c>
      <c r="CI10131" s="32" t="s">
        <v>7</v>
      </c>
      <c r="CJ10131" s="32" t="str">
        <f t="shared" si="1169"/>
        <v/>
      </c>
      <c r="CK10131" s="32" t="str">
        <f t="shared" si="1170"/>
        <v/>
      </c>
      <c r="CL10131" s="32" t="str">
        <f t="shared" si="1171"/>
        <v/>
      </c>
      <c r="CM10131" s="32" t="str">
        <f t="shared" si="1172"/>
        <v/>
      </c>
      <c r="CN10131" s="32" t="str">
        <f t="shared" si="1173"/>
        <v/>
      </c>
    </row>
    <row r="10132" spans="71:92" x14ac:dyDescent="0.3">
      <c r="BS10132" s="32" t="str">
        <f>IF(Kiadasi_kiseroiv!$K$2=BT10132,BV10132,"")</f>
        <v/>
      </c>
      <c r="BT10132" s="34" t="str">
        <f t="shared" si="1174"/>
        <v/>
      </c>
      <c r="BU10132" s="32" t="str">
        <f t="shared" si="1161"/>
        <v/>
      </c>
      <c r="BV10132" s="32" t="str">
        <f t="shared" si="1175"/>
        <v/>
      </c>
      <c r="BW10132" s="32" t="str">
        <f t="shared" si="1176"/>
        <v/>
      </c>
      <c r="BX10132" s="32" t="str">
        <f t="shared" si="1162"/>
        <v/>
      </c>
      <c r="BY10132" s="32" t="str">
        <f t="shared" si="1163"/>
        <v/>
      </c>
      <c r="BZ10132" s="32" t="str">
        <f t="shared" si="1177"/>
        <v/>
      </c>
      <c r="CA10132" s="32" t="str">
        <f t="shared" si="1178"/>
        <v/>
      </c>
      <c r="CB10132" s="33">
        <f>IF(COUNTIF($CD$7:CD10132,CD10132)=1,CD10132,CD10132+COUNTIF($CD$6:CD10131,CD10132))</f>
        <v>59272</v>
      </c>
      <c r="CC10132" s="34">
        <f t="shared" si="1164"/>
        <v>55153</v>
      </c>
      <c r="CD10132" s="32">
        <f t="shared" si="1165"/>
        <v>55153</v>
      </c>
      <c r="CE10132" s="32">
        <f t="shared" si="1166"/>
        <v>0</v>
      </c>
      <c r="CF10132" s="32">
        <f t="shared" si="1167"/>
        <v>0</v>
      </c>
      <c r="CG10132" s="32" t="str">
        <f t="shared" si="1168"/>
        <v/>
      </c>
      <c r="CH10132" s="32">
        <v>127</v>
      </c>
      <c r="CI10132" s="32" t="s">
        <v>7</v>
      </c>
      <c r="CJ10132" s="32" t="str">
        <f t="shared" si="1169"/>
        <v/>
      </c>
      <c r="CK10132" s="32" t="str">
        <f t="shared" si="1170"/>
        <v/>
      </c>
      <c r="CL10132" s="32" t="str">
        <f t="shared" si="1171"/>
        <v/>
      </c>
      <c r="CM10132" s="32" t="str">
        <f t="shared" si="1172"/>
        <v/>
      </c>
      <c r="CN10132" s="32" t="str">
        <f t="shared" si="1173"/>
        <v/>
      </c>
    </row>
    <row r="10133" spans="71:92" x14ac:dyDescent="0.3">
      <c r="BS10133" s="32" t="str">
        <f>IF(Kiadasi_kiseroiv!$K$2=BT10133,BV10133,"")</f>
        <v/>
      </c>
      <c r="BT10133" s="34" t="str">
        <f t="shared" si="1174"/>
        <v/>
      </c>
      <c r="BU10133" s="32" t="str">
        <f t="shared" si="1161"/>
        <v/>
      </c>
      <c r="BV10133" s="32" t="str">
        <f t="shared" si="1175"/>
        <v/>
      </c>
      <c r="BW10133" s="32" t="str">
        <f t="shared" si="1176"/>
        <v/>
      </c>
      <c r="BX10133" s="32" t="str">
        <f t="shared" si="1162"/>
        <v/>
      </c>
      <c r="BY10133" s="32" t="str">
        <f t="shared" si="1163"/>
        <v/>
      </c>
      <c r="BZ10133" s="32" t="str">
        <f t="shared" si="1177"/>
        <v/>
      </c>
      <c r="CA10133" s="32" t="str">
        <f t="shared" si="1178"/>
        <v/>
      </c>
      <c r="CB10133" s="33">
        <f>IF(COUNTIF($CD$7:CD10133,CD10133)=1,CD10133,CD10133+COUNTIF($CD$6:CD10132,CD10133))</f>
        <v>59273</v>
      </c>
      <c r="CC10133" s="34">
        <f t="shared" si="1164"/>
        <v>55153</v>
      </c>
      <c r="CD10133" s="32">
        <f t="shared" si="1165"/>
        <v>55153</v>
      </c>
      <c r="CE10133" s="32">
        <f t="shared" si="1166"/>
        <v>0</v>
      </c>
      <c r="CF10133" s="32">
        <f t="shared" si="1167"/>
        <v>0</v>
      </c>
      <c r="CG10133" s="32" t="str">
        <f t="shared" si="1168"/>
        <v/>
      </c>
      <c r="CH10133" s="32">
        <v>128</v>
      </c>
      <c r="CI10133" s="32" t="s">
        <v>7</v>
      </c>
      <c r="CJ10133" s="32" t="str">
        <f t="shared" si="1169"/>
        <v/>
      </c>
      <c r="CK10133" s="32" t="str">
        <f t="shared" si="1170"/>
        <v/>
      </c>
      <c r="CL10133" s="32" t="str">
        <f t="shared" si="1171"/>
        <v/>
      </c>
      <c r="CM10133" s="32" t="str">
        <f t="shared" si="1172"/>
        <v/>
      </c>
      <c r="CN10133" s="32" t="str">
        <f t="shared" si="1173"/>
        <v/>
      </c>
    </row>
    <row r="10134" spans="71:92" x14ac:dyDescent="0.3">
      <c r="BS10134" s="32" t="str">
        <f>IF(Kiadasi_kiseroiv!$K$2=BT10134,BV10134,"")</f>
        <v/>
      </c>
      <c r="BT10134" s="34" t="str">
        <f t="shared" si="1174"/>
        <v/>
      </c>
      <c r="BU10134" s="32" t="str">
        <f t="shared" si="1161"/>
        <v/>
      </c>
      <c r="BV10134" s="32" t="str">
        <f t="shared" si="1175"/>
        <v/>
      </c>
      <c r="BW10134" s="32" t="str">
        <f t="shared" si="1176"/>
        <v/>
      </c>
      <c r="BX10134" s="32" t="str">
        <f t="shared" si="1162"/>
        <v/>
      </c>
      <c r="BY10134" s="32" t="str">
        <f t="shared" si="1163"/>
        <v/>
      </c>
      <c r="BZ10134" s="32" t="str">
        <f t="shared" si="1177"/>
        <v/>
      </c>
      <c r="CA10134" s="32" t="str">
        <f t="shared" si="1178"/>
        <v/>
      </c>
      <c r="CB10134" s="33">
        <f>IF(COUNTIF($CD$7:CD10134,CD10134)=1,CD10134,CD10134+COUNTIF($CD$6:CD10133,CD10134))</f>
        <v>59274</v>
      </c>
      <c r="CC10134" s="34">
        <f t="shared" si="1164"/>
        <v>55153</v>
      </c>
      <c r="CD10134" s="32">
        <f t="shared" si="1165"/>
        <v>55153</v>
      </c>
      <c r="CE10134" s="32">
        <f t="shared" si="1166"/>
        <v>0</v>
      </c>
      <c r="CF10134" s="32">
        <f t="shared" si="1167"/>
        <v>0</v>
      </c>
      <c r="CG10134" s="32" t="str">
        <f t="shared" si="1168"/>
        <v/>
      </c>
      <c r="CH10134" s="32">
        <v>129</v>
      </c>
      <c r="CI10134" s="32" t="s">
        <v>7</v>
      </c>
      <c r="CJ10134" s="32" t="str">
        <f t="shared" si="1169"/>
        <v/>
      </c>
      <c r="CK10134" s="32" t="str">
        <f t="shared" si="1170"/>
        <v/>
      </c>
      <c r="CL10134" s="32" t="str">
        <f t="shared" si="1171"/>
        <v/>
      </c>
      <c r="CM10134" s="32" t="str">
        <f t="shared" si="1172"/>
        <v/>
      </c>
      <c r="CN10134" s="32" t="str">
        <f t="shared" si="1173"/>
        <v/>
      </c>
    </row>
    <row r="10135" spans="71:92" x14ac:dyDescent="0.3">
      <c r="BS10135" s="32" t="str">
        <f>IF(Kiadasi_kiseroiv!$K$2=BT10135,BV10135,"")</f>
        <v/>
      </c>
      <c r="BT10135" s="34" t="str">
        <f t="shared" si="1174"/>
        <v/>
      </c>
      <c r="BU10135" s="32" t="str">
        <f t="shared" ref="BU10135:BU10198" si="1179">IF(AND($BU$1=CI10135,OR(ISERROR(VLOOKUP(CG10135,Kisiv,2,FALSE))=FALSE,CE10135&lt;0)),CB10135,"")</f>
        <v/>
      </c>
      <c r="BV10135" s="32" t="str">
        <f t="shared" si="1175"/>
        <v/>
      </c>
      <c r="BW10135" s="32" t="str">
        <f t="shared" si="1176"/>
        <v/>
      </c>
      <c r="BX10135" s="32" t="str">
        <f t="shared" ref="BX10135:BX10198" si="1180">IF(AND(OR($BX$1=0,$BX$1=CG10135),OR($BX$2=0,IF(ISERROR(SEARCH($BX$2,CJ10135&amp;CK10135&amp;CL10135,1)),FALSE,TRUE))),CB10135,"")</f>
        <v/>
      </c>
      <c r="BY10135" s="32" t="str">
        <f t="shared" ref="BY10135:BY10198" si="1181">IF(AND(BX10135&lt;&gt;"",CC10135&lt;&gt;$CD$2),RANK(BX10135,$BX$7:$BX$33000,1),"")</f>
        <v/>
      </c>
      <c r="BZ10135" s="32" t="str">
        <f t="shared" si="1177"/>
        <v/>
      </c>
      <c r="CA10135" s="32" t="str">
        <f t="shared" si="1178"/>
        <v/>
      </c>
      <c r="CB10135" s="33">
        <f>IF(COUNTIF($CD$7:CD10135,CD10135)=1,CD10135,CD10135+COUNTIF($CD$6:CD10134,CD10135))</f>
        <v>59275</v>
      </c>
      <c r="CC10135" s="34">
        <f t="shared" ref="CC10135:CC10198" si="1182">IF(INDEX(ab,CH10135,1)&lt;&gt;1,INDEX(ab,CH10135,1),$CD$2)</f>
        <v>55153</v>
      </c>
      <c r="CD10135" s="32">
        <f t="shared" ref="CD10135:CD10198" si="1183">IF(CC10135&lt;&gt;$CD$2,RANK(CC10135,$CC$7:$CC$33000,1),$CD$2)</f>
        <v>55153</v>
      </c>
      <c r="CE10135" s="32">
        <f t="shared" ref="CE10135:CE10198" si="1184">INDEX(ab,CH10135,6)</f>
        <v>0</v>
      </c>
      <c r="CF10135" s="32">
        <f t="shared" ref="CF10135:CF10198" si="1185">INDEX(ab,CH10135,8)</f>
        <v>0</v>
      </c>
      <c r="CG10135" s="32" t="str">
        <f t="shared" ref="CG10135:CG10198" si="1186">INDEX(ab,CH10135,7)&amp;INDEX(ab,CH10135,9)</f>
        <v/>
      </c>
      <c r="CH10135" s="32">
        <v>130</v>
      </c>
      <c r="CI10135" s="32" t="s">
        <v>7</v>
      </c>
      <c r="CJ10135" s="32" t="str">
        <f t="shared" ref="CJ10135:CJ10198" si="1187">IF(INDEX(ab,CH10135,5)&lt;&gt;0,INDEX(ab,CH10135,5),"")</f>
        <v/>
      </c>
      <c r="CK10135" s="32" t="str">
        <f t="shared" ref="CK10135:CK10198" si="1188">IF(INDEX(ab,CH10135,10)&lt;&gt;0,INDEX(ab,CH10135,10),"")</f>
        <v/>
      </c>
      <c r="CL10135" s="32" t="str">
        <f t="shared" ref="CL10135:CL10198" si="1189">IF(INDEX(ab,CH10135,11)&lt;&gt;0,INDEX(ab,CH10135,11),"")</f>
        <v/>
      </c>
      <c r="CM10135" s="32" t="str">
        <f t="shared" ref="CM10135:CM10198" si="1190">IF(INDEX(ab,CH10135,4)&lt;&gt;0,INDEX(ab,CH10135,4),"")</f>
        <v/>
      </c>
      <c r="CN10135" s="32" t="str">
        <f t="shared" ref="CN10135:CN10198" si="1191">IF(INDEX(ab,CH10135,3)&lt;&gt;0,INDEX(ab,CH10135,3),"")</f>
        <v/>
      </c>
    </row>
    <row r="10136" spans="71:92" x14ac:dyDescent="0.3">
      <c r="BS10136" s="32" t="str">
        <f>IF(Kiadasi_kiseroiv!$K$2=BT10136,BV10136,"")</f>
        <v/>
      </c>
      <c r="BT10136" s="34" t="str">
        <f t="shared" ref="BT10136:BT10199" si="1192">IF(AND($BT$4=CI10136,BU10136&lt;&gt;""),CC10136,"")</f>
        <v/>
      </c>
      <c r="BU10136" s="32" t="str">
        <f t="shared" si="1179"/>
        <v/>
      </c>
      <c r="BV10136" s="32" t="str">
        <f t="shared" ref="BV10136:BV10199" si="1193">IF(BU10136&lt;&gt;"",RANK(BU10136,$BU$7:$BU$33000,1),"")</f>
        <v/>
      </c>
      <c r="BW10136" s="32" t="str">
        <f t="shared" ref="BW10136:BW10199" si="1194">IF(CC10136&lt;min,$BW$2,IF(CC10136&lt;=max,CG10136,""))</f>
        <v/>
      </c>
      <c r="BX10136" s="32" t="str">
        <f t="shared" si="1180"/>
        <v/>
      </c>
      <c r="BY10136" s="32" t="str">
        <f t="shared" si="1181"/>
        <v/>
      </c>
      <c r="BZ10136" s="32" t="str">
        <f t="shared" ref="BZ10136:BZ10199" si="1195">IF(AND(CC10136&lt;$BZ$2,CI10136=$BZ$4),$BZ$5,IF(AND(CC10136&lt;=$BZ$3,CI10136=$BZ$4),CB10136,""))</f>
        <v/>
      </c>
      <c r="CA10136" s="32" t="str">
        <f t="shared" ref="CA10136:CA10199" si="1196">IF(AND(BZ10136&lt;&gt;"",BZ10136&lt;&gt;$BZ$5),RANK(BZ10136,$BZ$7:$BZ$33000,1),"")</f>
        <v/>
      </c>
      <c r="CB10136" s="33">
        <f>IF(COUNTIF($CD$7:CD10136,CD10136)=1,CD10136,CD10136+COUNTIF($CD$6:CD10135,CD10136))</f>
        <v>59276</v>
      </c>
      <c r="CC10136" s="34">
        <f t="shared" si="1182"/>
        <v>55153</v>
      </c>
      <c r="CD10136" s="32">
        <f t="shared" si="1183"/>
        <v>55153</v>
      </c>
      <c r="CE10136" s="32">
        <f t="shared" si="1184"/>
        <v>0</v>
      </c>
      <c r="CF10136" s="32">
        <f t="shared" si="1185"/>
        <v>0</v>
      </c>
      <c r="CG10136" s="32" t="str">
        <f t="shared" si="1186"/>
        <v/>
      </c>
      <c r="CH10136" s="32">
        <v>131</v>
      </c>
      <c r="CI10136" s="32" t="s">
        <v>7</v>
      </c>
      <c r="CJ10136" s="32" t="str">
        <f t="shared" si="1187"/>
        <v/>
      </c>
      <c r="CK10136" s="32" t="str">
        <f t="shared" si="1188"/>
        <v/>
      </c>
      <c r="CL10136" s="32" t="str">
        <f t="shared" si="1189"/>
        <v/>
      </c>
      <c r="CM10136" s="32" t="str">
        <f t="shared" si="1190"/>
        <v/>
      </c>
      <c r="CN10136" s="32" t="str">
        <f t="shared" si="1191"/>
        <v/>
      </c>
    </row>
    <row r="10137" spans="71:92" x14ac:dyDescent="0.3">
      <c r="BS10137" s="32" t="str">
        <f>IF(Kiadasi_kiseroiv!$K$2=BT10137,BV10137,"")</f>
        <v/>
      </c>
      <c r="BT10137" s="34" t="str">
        <f t="shared" si="1192"/>
        <v/>
      </c>
      <c r="BU10137" s="32" t="str">
        <f t="shared" si="1179"/>
        <v/>
      </c>
      <c r="BV10137" s="32" t="str">
        <f t="shared" si="1193"/>
        <v/>
      </c>
      <c r="BW10137" s="32" t="str">
        <f t="shared" si="1194"/>
        <v/>
      </c>
      <c r="BX10137" s="32" t="str">
        <f t="shared" si="1180"/>
        <v/>
      </c>
      <c r="BY10137" s="32" t="str">
        <f t="shared" si="1181"/>
        <v/>
      </c>
      <c r="BZ10137" s="32" t="str">
        <f t="shared" si="1195"/>
        <v/>
      </c>
      <c r="CA10137" s="32" t="str">
        <f t="shared" si="1196"/>
        <v/>
      </c>
      <c r="CB10137" s="33">
        <f>IF(COUNTIF($CD$7:CD10137,CD10137)=1,CD10137,CD10137+COUNTIF($CD$6:CD10136,CD10137))</f>
        <v>59277</v>
      </c>
      <c r="CC10137" s="34">
        <f t="shared" si="1182"/>
        <v>55153</v>
      </c>
      <c r="CD10137" s="32">
        <f t="shared" si="1183"/>
        <v>55153</v>
      </c>
      <c r="CE10137" s="32">
        <f t="shared" si="1184"/>
        <v>0</v>
      </c>
      <c r="CF10137" s="32">
        <f t="shared" si="1185"/>
        <v>0</v>
      </c>
      <c r="CG10137" s="32" t="str">
        <f t="shared" si="1186"/>
        <v/>
      </c>
      <c r="CH10137" s="32">
        <v>132</v>
      </c>
      <c r="CI10137" s="32" t="s">
        <v>7</v>
      </c>
      <c r="CJ10137" s="32" t="str">
        <f t="shared" si="1187"/>
        <v/>
      </c>
      <c r="CK10137" s="32" t="str">
        <f t="shared" si="1188"/>
        <v/>
      </c>
      <c r="CL10137" s="32" t="str">
        <f t="shared" si="1189"/>
        <v/>
      </c>
      <c r="CM10137" s="32" t="str">
        <f t="shared" si="1190"/>
        <v/>
      </c>
      <c r="CN10137" s="32" t="str">
        <f t="shared" si="1191"/>
        <v/>
      </c>
    </row>
    <row r="10138" spans="71:92" x14ac:dyDescent="0.3">
      <c r="BS10138" s="32" t="str">
        <f>IF(Kiadasi_kiseroiv!$K$2=BT10138,BV10138,"")</f>
        <v/>
      </c>
      <c r="BT10138" s="34" t="str">
        <f t="shared" si="1192"/>
        <v/>
      </c>
      <c r="BU10138" s="32" t="str">
        <f t="shared" si="1179"/>
        <v/>
      </c>
      <c r="BV10138" s="32" t="str">
        <f t="shared" si="1193"/>
        <v/>
      </c>
      <c r="BW10138" s="32" t="str">
        <f t="shared" si="1194"/>
        <v/>
      </c>
      <c r="BX10138" s="32" t="str">
        <f t="shared" si="1180"/>
        <v/>
      </c>
      <c r="BY10138" s="32" t="str">
        <f t="shared" si="1181"/>
        <v/>
      </c>
      <c r="BZ10138" s="32" t="str">
        <f t="shared" si="1195"/>
        <v/>
      </c>
      <c r="CA10138" s="32" t="str">
        <f t="shared" si="1196"/>
        <v/>
      </c>
      <c r="CB10138" s="33">
        <f>IF(COUNTIF($CD$7:CD10138,CD10138)=1,CD10138,CD10138+COUNTIF($CD$6:CD10137,CD10138))</f>
        <v>59278</v>
      </c>
      <c r="CC10138" s="34">
        <f t="shared" si="1182"/>
        <v>55153</v>
      </c>
      <c r="CD10138" s="32">
        <f t="shared" si="1183"/>
        <v>55153</v>
      </c>
      <c r="CE10138" s="32">
        <f t="shared" si="1184"/>
        <v>0</v>
      </c>
      <c r="CF10138" s="32">
        <f t="shared" si="1185"/>
        <v>0</v>
      </c>
      <c r="CG10138" s="32" t="str">
        <f t="shared" si="1186"/>
        <v/>
      </c>
      <c r="CH10138" s="32">
        <v>133</v>
      </c>
      <c r="CI10138" s="32" t="s">
        <v>7</v>
      </c>
      <c r="CJ10138" s="32" t="str">
        <f t="shared" si="1187"/>
        <v/>
      </c>
      <c r="CK10138" s="32" t="str">
        <f t="shared" si="1188"/>
        <v/>
      </c>
      <c r="CL10138" s="32" t="str">
        <f t="shared" si="1189"/>
        <v/>
      </c>
      <c r="CM10138" s="32" t="str">
        <f t="shared" si="1190"/>
        <v/>
      </c>
      <c r="CN10138" s="32" t="str">
        <f t="shared" si="1191"/>
        <v/>
      </c>
    </row>
    <row r="10139" spans="71:92" x14ac:dyDescent="0.3">
      <c r="BS10139" s="32" t="str">
        <f>IF(Kiadasi_kiseroiv!$K$2=BT10139,BV10139,"")</f>
        <v/>
      </c>
      <c r="BT10139" s="34" t="str">
        <f t="shared" si="1192"/>
        <v/>
      </c>
      <c r="BU10139" s="32" t="str">
        <f t="shared" si="1179"/>
        <v/>
      </c>
      <c r="BV10139" s="32" t="str">
        <f t="shared" si="1193"/>
        <v/>
      </c>
      <c r="BW10139" s="32" t="str">
        <f t="shared" si="1194"/>
        <v/>
      </c>
      <c r="BX10139" s="32" t="str">
        <f t="shared" si="1180"/>
        <v/>
      </c>
      <c r="BY10139" s="32" t="str">
        <f t="shared" si="1181"/>
        <v/>
      </c>
      <c r="BZ10139" s="32" t="str">
        <f t="shared" si="1195"/>
        <v/>
      </c>
      <c r="CA10139" s="32" t="str">
        <f t="shared" si="1196"/>
        <v/>
      </c>
      <c r="CB10139" s="33">
        <f>IF(COUNTIF($CD$7:CD10139,CD10139)=1,CD10139,CD10139+COUNTIF($CD$6:CD10138,CD10139))</f>
        <v>59279</v>
      </c>
      <c r="CC10139" s="34">
        <f t="shared" si="1182"/>
        <v>55153</v>
      </c>
      <c r="CD10139" s="32">
        <f t="shared" si="1183"/>
        <v>55153</v>
      </c>
      <c r="CE10139" s="32">
        <f t="shared" si="1184"/>
        <v>0</v>
      </c>
      <c r="CF10139" s="32">
        <f t="shared" si="1185"/>
        <v>0</v>
      </c>
      <c r="CG10139" s="32" t="str">
        <f t="shared" si="1186"/>
        <v/>
      </c>
      <c r="CH10139" s="32">
        <v>134</v>
      </c>
      <c r="CI10139" s="32" t="s">
        <v>7</v>
      </c>
      <c r="CJ10139" s="32" t="str">
        <f t="shared" si="1187"/>
        <v/>
      </c>
      <c r="CK10139" s="32" t="str">
        <f t="shared" si="1188"/>
        <v/>
      </c>
      <c r="CL10139" s="32" t="str">
        <f t="shared" si="1189"/>
        <v/>
      </c>
      <c r="CM10139" s="32" t="str">
        <f t="shared" si="1190"/>
        <v/>
      </c>
      <c r="CN10139" s="32" t="str">
        <f t="shared" si="1191"/>
        <v/>
      </c>
    </row>
    <row r="10140" spans="71:92" x14ac:dyDescent="0.3">
      <c r="BS10140" s="32" t="str">
        <f>IF(Kiadasi_kiseroiv!$K$2=BT10140,BV10140,"")</f>
        <v/>
      </c>
      <c r="BT10140" s="34" t="str">
        <f t="shared" si="1192"/>
        <v/>
      </c>
      <c r="BU10140" s="32" t="str">
        <f t="shared" si="1179"/>
        <v/>
      </c>
      <c r="BV10140" s="32" t="str">
        <f t="shared" si="1193"/>
        <v/>
      </c>
      <c r="BW10140" s="32" t="str">
        <f t="shared" si="1194"/>
        <v/>
      </c>
      <c r="BX10140" s="32" t="str">
        <f t="shared" si="1180"/>
        <v/>
      </c>
      <c r="BY10140" s="32" t="str">
        <f t="shared" si="1181"/>
        <v/>
      </c>
      <c r="BZ10140" s="32" t="str">
        <f t="shared" si="1195"/>
        <v/>
      </c>
      <c r="CA10140" s="32" t="str">
        <f t="shared" si="1196"/>
        <v/>
      </c>
      <c r="CB10140" s="33">
        <f>IF(COUNTIF($CD$7:CD10140,CD10140)=1,CD10140,CD10140+COUNTIF($CD$6:CD10139,CD10140))</f>
        <v>59280</v>
      </c>
      <c r="CC10140" s="34">
        <f t="shared" si="1182"/>
        <v>55153</v>
      </c>
      <c r="CD10140" s="32">
        <f t="shared" si="1183"/>
        <v>55153</v>
      </c>
      <c r="CE10140" s="32">
        <f t="shared" si="1184"/>
        <v>0</v>
      </c>
      <c r="CF10140" s="32">
        <f t="shared" si="1185"/>
        <v>0</v>
      </c>
      <c r="CG10140" s="32" t="str">
        <f t="shared" si="1186"/>
        <v/>
      </c>
      <c r="CH10140" s="32">
        <v>135</v>
      </c>
      <c r="CI10140" s="32" t="s">
        <v>7</v>
      </c>
      <c r="CJ10140" s="32" t="str">
        <f t="shared" si="1187"/>
        <v/>
      </c>
      <c r="CK10140" s="32" t="str">
        <f t="shared" si="1188"/>
        <v/>
      </c>
      <c r="CL10140" s="32" t="str">
        <f t="shared" si="1189"/>
        <v/>
      </c>
      <c r="CM10140" s="32" t="str">
        <f t="shared" si="1190"/>
        <v/>
      </c>
      <c r="CN10140" s="32" t="str">
        <f t="shared" si="1191"/>
        <v/>
      </c>
    </row>
    <row r="10141" spans="71:92" x14ac:dyDescent="0.3">
      <c r="BS10141" s="32" t="str">
        <f>IF(Kiadasi_kiseroiv!$K$2=BT10141,BV10141,"")</f>
        <v/>
      </c>
      <c r="BT10141" s="34" t="str">
        <f t="shared" si="1192"/>
        <v/>
      </c>
      <c r="BU10141" s="32" t="str">
        <f t="shared" si="1179"/>
        <v/>
      </c>
      <c r="BV10141" s="32" t="str">
        <f t="shared" si="1193"/>
        <v/>
      </c>
      <c r="BW10141" s="32" t="str">
        <f t="shared" si="1194"/>
        <v/>
      </c>
      <c r="BX10141" s="32" t="str">
        <f t="shared" si="1180"/>
        <v/>
      </c>
      <c r="BY10141" s="32" t="str">
        <f t="shared" si="1181"/>
        <v/>
      </c>
      <c r="BZ10141" s="32" t="str">
        <f t="shared" si="1195"/>
        <v/>
      </c>
      <c r="CA10141" s="32" t="str">
        <f t="shared" si="1196"/>
        <v/>
      </c>
      <c r="CB10141" s="33">
        <f>IF(COUNTIF($CD$7:CD10141,CD10141)=1,CD10141,CD10141+COUNTIF($CD$6:CD10140,CD10141))</f>
        <v>59281</v>
      </c>
      <c r="CC10141" s="34">
        <f t="shared" si="1182"/>
        <v>55153</v>
      </c>
      <c r="CD10141" s="32">
        <f t="shared" si="1183"/>
        <v>55153</v>
      </c>
      <c r="CE10141" s="32">
        <f t="shared" si="1184"/>
        <v>0</v>
      </c>
      <c r="CF10141" s="32">
        <f t="shared" si="1185"/>
        <v>0</v>
      </c>
      <c r="CG10141" s="32" t="str">
        <f t="shared" si="1186"/>
        <v/>
      </c>
      <c r="CH10141" s="32">
        <v>136</v>
      </c>
      <c r="CI10141" s="32" t="s">
        <v>7</v>
      </c>
      <c r="CJ10141" s="32" t="str">
        <f t="shared" si="1187"/>
        <v/>
      </c>
      <c r="CK10141" s="32" t="str">
        <f t="shared" si="1188"/>
        <v/>
      </c>
      <c r="CL10141" s="32" t="str">
        <f t="shared" si="1189"/>
        <v/>
      </c>
      <c r="CM10141" s="32" t="str">
        <f t="shared" si="1190"/>
        <v/>
      </c>
      <c r="CN10141" s="32" t="str">
        <f t="shared" si="1191"/>
        <v/>
      </c>
    </row>
    <row r="10142" spans="71:92" x14ac:dyDescent="0.3">
      <c r="BS10142" s="32" t="str">
        <f>IF(Kiadasi_kiseroiv!$K$2=BT10142,BV10142,"")</f>
        <v/>
      </c>
      <c r="BT10142" s="34" t="str">
        <f t="shared" si="1192"/>
        <v/>
      </c>
      <c r="BU10142" s="32" t="str">
        <f t="shared" si="1179"/>
        <v/>
      </c>
      <c r="BV10142" s="32" t="str">
        <f t="shared" si="1193"/>
        <v/>
      </c>
      <c r="BW10142" s="32" t="str">
        <f t="shared" si="1194"/>
        <v/>
      </c>
      <c r="BX10142" s="32" t="str">
        <f t="shared" si="1180"/>
        <v/>
      </c>
      <c r="BY10142" s="32" t="str">
        <f t="shared" si="1181"/>
        <v/>
      </c>
      <c r="BZ10142" s="32" t="str">
        <f t="shared" si="1195"/>
        <v/>
      </c>
      <c r="CA10142" s="32" t="str">
        <f t="shared" si="1196"/>
        <v/>
      </c>
      <c r="CB10142" s="33">
        <f>IF(COUNTIF($CD$7:CD10142,CD10142)=1,CD10142,CD10142+COUNTIF($CD$6:CD10141,CD10142))</f>
        <v>59282</v>
      </c>
      <c r="CC10142" s="34">
        <f t="shared" si="1182"/>
        <v>55153</v>
      </c>
      <c r="CD10142" s="32">
        <f t="shared" si="1183"/>
        <v>55153</v>
      </c>
      <c r="CE10142" s="32">
        <f t="shared" si="1184"/>
        <v>0</v>
      </c>
      <c r="CF10142" s="32">
        <f t="shared" si="1185"/>
        <v>0</v>
      </c>
      <c r="CG10142" s="32" t="str">
        <f t="shared" si="1186"/>
        <v/>
      </c>
      <c r="CH10142" s="32">
        <v>137</v>
      </c>
      <c r="CI10142" s="32" t="s">
        <v>7</v>
      </c>
      <c r="CJ10142" s="32" t="str">
        <f t="shared" si="1187"/>
        <v/>
      </c>
      <c r="CK10142" s="32" t="str">
        <f t="shared" si="1188"/>
        <v/>
      </c>
      <c r="CL10142" s="32" t="str">
        <f t="shared" si="1189"/>
        <v/>
      </c>
      <c r="CM10142" s="32" t="str">
        <f t="shared" si="1190"/>
        <v/>
      </c>
      <c r="CN10142" s="32" t="str">
        <f t="shared" si="1191"/>
        <v/>
      </c>
    </row>
    <row r="10143" spans="71:92" x14ac:dyDescent="0.3">
      <c r="BS10143" s="32" t="str">
        <f>IF(Kiadasi_kiseroiv!$K$2=BT10143,BV10143,"")</f>
        <v/>
      </c>
      <c r="BT10143" s="34" t="str">
        <f t="shared" si="1192"/>
        <v/>
      </c>
      <c r="BU10143" s="32" t="str">
        <f t="shared" si="1179"/>
        <v/>
      </c>
      <c r="BV10143" s="32" t="str">
        <f t="shared" si="1193"/>
        <v/>
      </c>
      <c r="BW10143" s="32" t="str">
        <f t="shared" si="1194"/>
        <v/>
      </c>
      <c r="BX10143" s="32" t="str">
        <f t="shared" si="1180"/>
        <v/>
      </c>
      <c r="BY10143" s="32" t="str">
        <f t="shared" si="1181"/>
        <v/>
      </c>
      <c r="BZ10143" s="32" t="str">
        <f t="shared" si="1195"/>
        <v/>
      </c>
      <c r="CA10143" s="32" t="str">
        <f t="shared" si="1196"/>
        <v/>
      </c>
      <c r="CB10143" s="33">
        <f>IF(COUNTIF($CD$7:CD10143,CD10143)=1,CD10143,CD10143+COUNTIF($CD$6:CD10142,CD10143))</f>
        <v>59283</v>
      </c>
      <c r="CC10143" s="34">
        <f t="shared" si="1182"/>
        <v>55153</v>
      </c>
      <c r="CD10143" s="32">
        <f t="shared" si="1183"/>
        <v>55153</v>
      </c>
      <c r="CE10143" s="32">
        <f t="shared" si="1184"/>
        <v>0</v>
      </c>
      <c r="CF10143" s="32">
        <f t="shared" si="1185"/>
        <v>0</v>
      </c>
      <c r="CG10143" s="32" t="str">
        <f t="shared" si="1186"/>
        <v/>
      </c>
      <c r="CH10143" s="32">
        <v>138</v>
      </c>
      <c r="CI10143" s="32" t="s">
        <v>7</v>
      </c>
      <c r="CJ10143" s="32" t="str">
        <f t="shared" si="1187"/>
        <v/>
      </c>
      <c r="CK10143" s="32" t="str">
        <f t="shared" si="1188"/>
        <v/>
      </c>
      <c r="CL10143" s="32" t="str">
        <f t="shared" si="1189"/>
        <v/>
      </c>
      <c r="CM10143" s="32" t="str">
        <f t="shared" si="1190"/>
        <v/>
      </c>
      <c r="CN10143" s="32" t="str">
        <f t="shared" si="1191"/>
        <v/>
      </c>
    </row>
    <row r="10144" spans="71:92" x14ac:dyDescent="0.3">
      <c r="BS10144" s="32" t="str">
        <f>IF(Kiadasi_kiseroiv!$K$2=BT10144,BV10144,"")</f>
        <v/>
      </c>
      <c r="BT10144" s="34" t="str">
        <f t="shared" si="1192"/>
        <v/>
      </c>
      <c r="BU10144" s="32" t="str">
        <f t="shared" si="1179"/>
        <v/>
      </c>
      <c r="BV10144" s="32" t="str">
        <f t="shared" si="1193"/>
        <v/>
      </c>
      <c r="BW10144" s="32" t="str">
        <f t="shared" si="1194"/>
        <v/>
      </c>
      <c r="BX10144" s="32" t="str">
        <f t="shared" si="1180"/>
        <v/>
      </c>
      <c r="BY10144" s="32" t="str">
        <f t="shared" si="1181"/>
        <v/>
      </c>
      <c r="BZ10144" s="32" t="str">
        <f t="shared" si="1195"/>
        <v/>
      </c>
      <c r="CA10144" s="32" t="str">
        <f t="shared" si="1196"/>
        <v/>
      </c>
      <c r="CB10144" s="33">
        <f>IF(COUNTIF($CD$7:CD10144,CD10144)=1,CD10144,CD10144+COUNTIF($CD$6:CD10143,CD10144))</f>
        <v>59284</v>
      </c>
      <c r="CC10144" s="34">
        <f t="shared" si="1182"/>
        <v>55153</v>
      </c>
      <c r="CD10144" s="32">
        <f t="shared" si="1183"/>
        <v>55153</v>
      </c>
      <c r="CE10144" s="32">
        <f t="shared" si="1184"/>
        <v>0</v>
      </c>
      <c r="CF10144" s="32">
        <f t="shared" si="1185"/>
        <v>0</v>
      </c>
      <c r="CG10144" s="32" t="str">
        <f t="shared" si="1186"/>
        <v/>
      </c>
      <c r="CH10144" s="32">
        <v>139</v>
      </c>
      <c r="CI10144" s="32" t="s">
        <v>7</v>
      </c>
      <c r="CJ10144" s="32" t="str">
        <f t="shared" si="1187"/>
        <v/>
      </c>
      <c r="CK10144" s="32" t="str">
        <f t="shared" si="1188"/>
        <v/>
      </c>
      <c r="CL10144" s="32" t="str">
        <f t="shared" si="1189"/>
        <v/>
      </c>
      <c r="CM10144" s="32" t="str">
        <f t="shared" si="1190"/>
        <v/>
      </c>
      <c r="CN10144" s="32" t="str">
        <f t="shared" si="1191"/>
        <v/>
      </c>
    </row>
    <row r="10145" spans="71:92" x14ac:dyDescent="0.3">
      <c r="BS10145" s="32" t="str">
        <f>IF(Kiadasi_kiseroiv!$K$2=BT10145,BV10145,"")</f>
        <v/>
      </c>
      <c r="BT10145" s="34" t="str">
        <f t="shared" si="1192"/>
        <v/>
      </c>
      <c r="BU10145" s="32" t="str">
        <f t="shared" si="1179"/>
        <v/>
      </c>
      <c r="BV10145" s="32" t="str">
        <f t="shared" si="1193"/>
        <v/>
      </c>
      <c r="BW10145" s="32" t="str">
        <f t="shared" si="1194"/>
        <v/>
      </c>
      <c r="BX10145" s="32" t="str">
        <f t="shared" si="1180"/>
        <v/>
      </c>
      <c r="BY10145" s="32" t="str">
        <f t="shared" si="1181"/>
        <v/>
      </c>
      <c r="BZ10145" s="32" t="str">
        <f t="shared" si="1195"/>
        <v/>
      </c>
      <c r="CA10145" s="32" t="str">
        <f t="shared" si="1196"/>
        <v/>
      </c>
      <c r="CB10145" s="33">
        <f>IF(COUNTIF($CD$7:CD10145,CD10145)=1,CD10145,CD10145+COUNTIF($CD$6:CD10144,CD10145))</f>
        <v>59285</v>
      </c>
      <c r="CC10145" s="34">
        <f t="shared" si="1182"/>
        <v>55153</v>
      </c>
      <c r="CD10145" s="32">
        <f t="shared" si="1183"/>
        <v>55153</v>
      </c>
      <c r="CE10145" s="32">
        <f t="shared" si="1184"/>
        <v>0</v>
      </c>
      <c r="CF10145" s="32">
        <f t="shared" si="1185"/>
        <v>0</v>
      </c>
      <c r="CG10145" s="32" t="str">
        <f t="shared" si="1186"/>
        <v/>
      </c>
      <c r="CH10145" s="32">
        <v>140</v>
      </c>
      <c r="CI10145" s="32" t="s">
        <v>7</v>
      </c>
      <c r="CJ10145" s="32" t="str">
        <f t="shared" si="1187"/>
        <v/>
      </c>
      <c r="CK10145" s="32" t="str">
        <f t="shared" si="1188"/>
        <v/>
      </c>
      <c r="CL10145" s="32" t="str">
        <f t="shared" si="1189"/>
        <v/>
      </c>
      <c r="CM10145" s="32" t="str">
        <f t="shared" si="1190"/>
        <v/>
      </c>
      <c r="CN10145" s="32" t="str">
        <f t="shared" si="1191"/>
        <v/>
      </c>
    </row>
    <row r="10146" spans="71:92" x14ac:dyDescent="0.3">
      <c r="BS10146" s="32" t="str">
        <f>IF(Kiadasi_kiseroiv!$K$2=BT10146,BV10146,"")</f>
        <v/>
      </c>
      <c r="BT10146" s="34" t="str">
        <f t="shared" si="1192"/>
        <v/>
      </c>
      <c r="BU10146" s="32" t="str">
        <f t="shared" si="1179"/>
        <v/>
      </c>
      <c r="BV10146" s="32" t="str">
        <f t="shared" si="1193"/>
        <v/>
      </c>
      <c r="BW10146" s="32" t="str">
        <f t="shared" si="1194"/>
        <v/>
      </c>
      <c r="BX10146" s="32" t="str">
        <f t="shared" si="1180"/>
        <v/>
      </c>
      <c r="BY10146" s="32" t="str">
        <f t="shared" si="1181"/>
        <v/>
      </c>
      <c r="BZ10146" s="32" t="str">
        <f t="shared" si="1195"/>
        <v/>
      </c>
      <c r="CA10146" s="32" t="str">
        <f t="shared" si="1196"/>
        <v/>
      </c>
      <c r="CB10146" s="33">
        <f>IF(COUNTIF($CD$7:CD10146,CD10146)=1,CD10146,CD10146+COUNTIF($CD$6:CD10145,CD10146))</f>
        <v>59286</v>
      </c>
      <c r="CC10146" s="34">
        <f t="shared" si="1182"/>
        <v>55153</v>
      </c>
      <c r="CD10146" s="32">
        <f t="shared" si="1183"/>
        <v>55153</v>
      </c>
      <c r="CE10146" s="32">
        <f t="shared" si="1184"/>
        <v>0</v>
      </c>
      <c r="CF10146" s="32">
        <f t="shared" si="1185"/>
        <v>0</v>
      </c>
      <c r="CG10146" s="32" t="str">
        <f t="shared" si="1186"/>
        <v/>
      </c>
      <c r="CH10146" s="32">
        <v>141</v>
      </c>
      <c r="CI10146" s="32" t="s">
        <v>7</v>
      </c>
      <c r="CJ10146" s="32" t="str">
        <f t="shared" si="1187"/>
        <v/>
      </c>
      <c r="CK10146" s="32" t="str">
        <f t="shared" si="1188"/>
        <v/>
      </c>
      <c r="CL10146" s="32" t="str">
        <f t="shared" si="1189"/>
        <v/>
      </c>
      <c r="CM10146" s="32" t="str">
        <f t="shared" si="1190"/>
        <v/>
      </c>
      <c r="CN10146" s="32" t="str">
        <f t="shared" si="1191"/>
        <v/>
      </c>
    </row>
    <row r="10147" spans="71:92" x14ac:dyDescent="0.3">
      <c r="BS10147" s="32" t="str">
        <f>IF(Kiadasi_kiseroiv!$K$2=BT10147,BV10147,"")</f>
        <v/>
      </c>
      <c r="BT10147" s="34" t="str">
        <f t="shared" si="1192"/>
        <v/>
      </c>
      <c r="BU10147" s="32" t="str">
        <f t="shared" si="1179"/>
        <v/>
      </c>
      <c r="BV10147" s="32" t="str">
        <f t="shared" si="1193"/>
        <v/>
      </c>
      <c r="BW10147" s="32" t="str">
        <f t="shared" si="1194"/>
        <v/>
      </c>
      <c r="BX10147" s="32" t="str">
        <f t="shared" si="1180"/>
        <v/>
      </c>
      <c r="BY10147" s="32" t="str">
        <f t="shared" si="1181"/>
        <v/>
      </c>
      <c r="BZ10147" s="32" t="str">
        <f t="shared" si="1195"/>
        <v/>
      </c>
      <c r="CA10147" s="32" t="str">
        <f t="shared" si="1196"/>
        <v/>
      </c>
      <c r="CB10147" s="33">
        <f>IF(COUNTIF($CD$7:CD10147,CD10147)=1,CD10147,CD10147+COUNTIF($CD$6:CD10146,CD10147))</f>
        <v>59287</v>
      </c>
      <c r="CC10147" s="34">
        <f t="shared" si="1182"/>
        <v>55153</v>
      </c>
      <c r="CD10147" s="32">
        <f t="shared" si="1183"/>
        <v>55153</v>
      </c>
      <c r="CE10147" s="32">
        <f t="shared" si="1184"/>
        <v>0</v>
      </c>
      <c r="CF10147" s="32">
        <f t="shared" si="1185"/>
        <v>0</v>
      </c>
      <c r="CG10147" s="32" t="str">
        <f t="shared" si="1186"/>
        <v/>
      </c>
      <c r="CH10147" s="32">
        <v>142</v>
      </c>
      <c r="CI10147" s="32" t="s">
        <v>7</v>
      </c>
      <c r="CJ10147" s="32" t="str">
        <f t="shared" si="1187"/>
        <v/>
      </c>
      <c r="CK10147" s="32" t="str">
        <f t="shared" si="1188"/>
        <v/>
      </c>
      <c r="CL10147" s="32" t="str">
        <f t="shared" si="1189"/>
        <v/>
      </c>
      <c r="CM10147" s="32" t="str">
        <f t="shared" si="1190"/>
        <v/>
      </c>
      <c r="CN10147" s="32" t="str">
        <f t="shared" si="1191"/>
        <v/>
      </c>
    </row>
    <row r="10148" spans="71:92" x14ac:dyDescent="0.3">
      <c r="BS10148" s="32" t="str">
        <f>IF(Kiadasi_kiseroiv!$K$2=BT10148,BV10148,"")</f>
        <v/>
      </c>
      <c r="BT10148" s="34" t="str">
        <f t="shared" si="1192"/>
        <v/>
      </c>
      <c r="BU10148" s="32" t="str">
        <f t="shared" si="1179"/>
        <v/>
      </c>
      <c r="BV10148" s="32" t="str">
        <f t="shared" si="1193"/>
        <v/>
      </c>
      <c r="BW10148" s="32" t="str">
        <f t="shared" si="1194"/>
        <v/>
      </c>
      <c r="BX10148" s="32" t="str">
        <f t="shared" si="1180"/>
        <v/>
      </c>
      <c r="BY10148" s="32" t="str">
        <f t="shared" si="1181"/>
        <v/>
      </c>
      <c r="BZ10148" s="32" t="str">
        <f t="shared" si="1195"/>
        <v/>
      </c>
      <c r="CA10148" s="32" t="str">
        <f t="shared" si="1196"/>
        <v/>
      </c>
      <c r="CB10148" s="33">
        <f>IF(COUNTIF($CD$7:CD10148,CD10148)=1,CD10148,CD10148+COUNTIF($CD$6:CD10147,CD10148))</f>
        <v>59288</v>
      </c>
      <c r="CC10148" s="34">
        <f t="shared" si="1182"/>
        <v>55153</v>
      </c>
      <c r="CD10148" s="32">
        <f t="shared" si="1183"/>
        <v>55153</v>
      </c>
      <c r="CE10148" s="32">
        <f t="shared" si="1184"/>
        <v>0</v>
      </c>
      <c r="CF10148" s="32">
        <f t="shared" si="1185"/>
        <v>0</v>
      </c>
      <c r="CG10148" s="32" t="str">
        <f t="shared" si="1186"/>
        <v/>
      </c>
      <c r="CH10148" s="32">
        <v>143</v>
      </c>
      <c r="CI10148" s="32" t="s">
        <v>7</v>
      </c>
      <c r="CJ10148" s="32" t="str">
        <f t="shared" si="1187"/>
        <v/>
      </c>
      <c r="CK10148" s="32" t="str">
        <f t="shared" si="1188"/>
        <v/>
      </c>
      <c r="CL10148" s="32" t="str">
        <f t="shared" si="1189"/>
        <v/>
      </c>
      <c r="CM10148" s="32" t="str">
        <f t="shared" si="1190"/>
        <v/>
      </c>
      <c r="CN10148" s="32" t="str">
        <f t="shared" si="1191"/>
        <v/>
      </c>
    </row>
    <row r="10149" spans="71:92" x14ac:dyDescent="0.3">
      <c r="BS10149" s="32" t="str">
        <f>IF(Kiadasi_kiseroiv!$K$2=BT10149,BV10149,"")</f>
        <v/>
      </c>
      <c r="BT10149" s="34" t="str">
        <f t="shared" si="1192"/>
        <v/>
      </c>
      <c r="BU10149" s="32" t="str">
        <f t="shared" si="1179"/>
        <v/>
      </c>
      <c r="BV10149" s="32" t="str">
        <f t="shared" si="1193"/>
        <v/>
      </c>
      <c r="BW10149" s="32" t="str">
        <f t="shared" si="1194"/>
        <v/>
      </c>
      <c r="BX10149" s="32" t="str">
        <f t="shared" si="1180"/>
        <v/>
      </c>
      <c r="BY10149" s="32" t="str">
        <f t="shared" si="1181"/>
        <v/>
      </c>
      <c r="BZ10149" s="32" t="str">
        <f t="shared" si="1195"/>
        <v/>
      </c>
      <c r="CA10149" s="32" t="str">
        <f t="shared" si="1196"/>
        <v/>
      </c>
      <c r="CB10149" s="33">
        <f>IF(COUNTIF($CD$7:CD10149,CD10149)=1,CD10149,CD10149+COUNTIF($CD$6:CD10148,CD10149))</f>
        <v>59289</v>
      </c>
      <c r="CC10149" s="34">
        <f t="shared" si="1182"/>
        <v>55153</v>
      </c>
      <c r="CD10149" s="32">
        <f t="shared" si="1183"/>
        <v>55153</v>
      </c>
      <c r="CE10149" s="32">
        <f t="shared" si="1184"/>
        <v>0</v>
      </c>
      <c r="CF10149" s="32">
        <f t="shared" si="1185"/>
        <v>0</v>
      </c>
      <c r="CG10149" s="32" t="str">
        <f t="shared" si="1186"/>
        <v/>
      </c>
      <c r="CH10149" s="32">
        <v>144</v>
      </c>
      <c r="CI10149" s="32" t="s">
        <v>7</v>
      </c>
      <c r="CJ10149" s="32" t="str">
        <f t="shared" si="1187"/>
        <v/>
      </c>
      <c r="CK10149" s="32" t="str">
        <f t="shared" si="1188"/>
        <v/>
      </c>
      <c r="CL10149" s="32" t="str">
        <f t="shared" si="1189"/>
        <v/>
      </c>
      <c r="CM10149" s="32" t="str">
        <f t="shared" si="1190"/>
        <v/>
      </c>
      <c r="CN10149" s="32" t="str">
        <f t="shared" si="1191"/>
        <v/>
      </c>
    </row>
    <row r="10150" spans="71:92" x14ac:dyDescent="0.3">
      <c r="BS10150" s="32" t="str">
        <f>IF(Kiadasi_kiseroiv!$K$2=BT10150,BV10150,"")</f>
        <v/>
      </c>
      <c r="BT10150" s="34" t="str">
        <f t="shared" si="1192"/>
        <v/>
      </c>
      <c r="BU10150" s="32" t="str">
        <f t="shared" si="1179"/>
        <v/>
      </c>
      <c r="BV10150" s="32" t="str">
        <f t="shared" si="1193"/>
        <v/>
      </c>
      <c r="BW10150" s="32" t="str">
        <f t="shared" si="1194"/>
        <v/>
      </c>
      <c r="BX10150" s="32" t="str">
        <f t="shared" si="1180"/>
        <v/>
      </c>
      <c r="BY10150" s="32" t="str">
        <f t="shared" si="1181"/>
        <v/>
      </c>
      <c r="BZ10150" s="32" t="str">
        <f t="shared" si="1195"/>
        <v/>
      </c>
      <c r="CA10150" s="32" t="str">
        <f t="shared" si="1196"/>
        <v/>
      </c>
      <c r="CB10150" s="33">
        <f>IF(COUNTIF($CD$7:CD10150,CD10150)=1,CD10150,CD10150+COUNTIF($CD$6:CD10149,CD10150))</f>
        <v>59290</v>
      </c>
      <c r="CC10150" s="34">
        <f t="shared" si="1182"/>
        <v>55153</v>
      </c>
      <c r="CD10150" s="32">
        <f t="shared" si="1183"/>
        <v>55153</v>
      </c>
      <c r="CE10150" s="32">
        <f t="shared" si="1184"/>
        <v>0</v>
      </c>
      <c r="CF10150" s="32">
        <f t="shared" si="1185"/>
        <v>0</v>
      </c>
      <c r="CG10150" s="32" t="str">
        <f t="shared" si="1186"/>
        <v/>
      </c>
      <c r="CH10150" s="32">
        <v>145</v>
      </c>
      <c r="CI10150" s="32" t="s">
        <v>7</v>
      </c>
      <c r="CJ10150" s="32" t="str">
        <f t="shared" si="1187"/>
        <v/>
      </c>
      <c r="CK10150" s="32" t="str">
        <f t="shared" si="1188"/>
        <v/>
      </c>
      <c r="CL10150" s="32" t="str">
        <f t="shared" si="1189"/>
        <v/>
      </c>
      <c r="CM10150" s="32" t="str">
        <f t="shared" si="1190"/>
        <v/>
      </c>
      <c r="CN10150" s="32" t="str">
        <f t="shared" si="1191"/>
        <v/>
      </c>
    </row>
    <row r="10151" spans="71:92" x14ac:dyDescent="0.3">
      <c r="BS10151" s="32" t="str">
        <f>IF(Kiadasi_kiseroiv!$K$2=BT10151,BV10151,"")</f>
        <v/>
      </c>
      <c r="BT10151" s="34" t="str">
        <f t="shared" si="1192"/>
        <v/>
      </c>
      <c r="BU10151" s="32" t="str">
        <f t="shared" si="1179"/>
        <v/>
      </c>
      <c r="BV10151" s="32" t="str">
        <f t="shared" si="1193"/>
        <v/>
      </c>
      <c r="BW10151" s="32" t="str">
        <f t="shared" si="1194"/>
        <v/>
      </c>
      <c r="BX10151" s="32" t="str">
        <f t="shared" si="1180"/>
        <v/>
      </c>
      <c r="BY10151" s="32" t="str">
        <f t="shared" si="1181"/>
        <v/>
      </c>
      <c r="BZ10151" s="32" t="str">
        <f t="shared" si="1195"/>
        <v/>
      </c>
      <c r="CA10151" s="32" t="str">
        <f t="shared" si="1196"/>
        <v/>
      </c>
      <c r="CB10151" s="33">
        <f>IF(COUNTIF($CD$7:CD10151,CD10151)=1,CD10151,CD10151+COUNTIF($CD$6:CD10150,CD10151))</f>
        <v>59291</v>
      </c>
      <c r="CC10151" s="34">
        <f t="shared" si="1182"/>
        <v>55153</v>
      </c>
      <c r="CD10151" s="32">
        <f t="shared" si="1183"/>
        <v>55153</v>
      </c>
      <c r="CE10151" s="32">
        <f t="shared" si="1184"/>
        <v>0</v>
      </c>
      <c r="CF10151" s="32">
        <f t="shared" si="1185"/>
        <v>0</v>
      </c>
      <c r="CG10151" s="32" t="str">
        <f t="shared" si="1186"/>
        <v/>
      </c>
      <c r="CH10151" s="32">
        <v>146</v>
      </c>
      <c r="CI10151" s="32" t="s">
        <v>7</v>
      </c>
      <c r="CJ10151" s="32" t="str">
        <f t="shared" si="1187"/>
        <v/>
      </c>
      <c r="CK10151" s="32" t="str">
        <f t="shared" si="1188"/>
        <v/>
      </c>
      <c r="CL10151" s="32" t="str">
        <f t="shared" si="1189"/>
        <v/>
      </c>
      <c r="CM10151" s="32" t="str">
        <f t="shared" si="1190"/>
        <v/>
      </c>
      <c r="CN10151" s="32" t="str">
        <f t="shared" si="1191"/>
        <v/>
      </c>
    </row>
    <row r="10152" spans="71:92" x14ac:dyDescent="0.3">
      <c r="BS10152" s="32" t="str">
        <f>IF(Kiadasi_kiseroiv!$K$2=BT10152,BV10152,"")</f>
        <v/>
      </c>
      <c r="BT10152" s="34" t="str">
        <f t="shared" si="1192"/>
        <v/>
      </c>
      <c r="BU10152" s="32" t="str">
        <f t="shared" si="1179"/>
        <v/>
      </c>
      <c r="BV10152" s="32" t="str">
        <f t="shared" si="1193"/>
        <v/>
      </c>
      <c r="BW10152" s="32" t="str">
        <f t="shared" si="1194"/>
        <v/>
      </c>
      <c r="BX10152" s="32" t="str">
        <f t="shared" si="1180"/>
        <v/>
      </c>
      <c r="BY10152" s="32" t="str">
        <f t="shared" si="1181"/>
        <v/>
      </c>
      <c r="BZ10152" s="32" t="str">
        <f t="shared" si="1195"/>
        <v/>
      </c>
      <c r="CA10152" s="32" t="str">
        <f t="shared" si="1196"/>
        <v/>
      </c>
      <c r="CB10152" s="33">
        <f>IF(COUNTIF($CD$7:CD10152,CD10152)=1,CD10152,CD10152+COUNTIF($CD$6:CD10151,CD10152))</f>
        <v>59292</v>
      </c>
      <c r="CC10152" s="34">
        <f t="shared" si="1182"/>
        <v>55153</v>
      </c>
      <c r="CD10152" s="32">
        <f t="shared" si="1183"/>
        <v>55153</v>
      </c>
      <c r="CE10152" s="32">
        <f t="shared" si="1184"/>
        <v>0</v>
      </c>
      <c r="CF10152" s="32">
        <f t="shared" si="1185"/>
        <v>0</v>
      </c>
      <c r="CG10152" s="32" t="str">
        <f t="shared" si="1186"/>
        <v/>
      </c>
      <c r="CH10152" s="32">
        <v>147</v>
      </c>
      <c r="CI10152" s="32" t="s">
        <v>7</v>
      </c>
      <c r="CJ10152" s="32" t="str">
        <f t="shared" si="1187"/>
        <v/>
      </c>
      <c r="CK10152" s="32" t="str">
        <f t="shared" si="1188"/>
        <v/>
      </c>
      <c r="CL10152" s="32" t="str">
        <f t="shared" si="1189"/>
        <v/>
      </c>
      <c r="CM10152" s="32" t="str">
        <f t="shared" si="1190"/>
        <v/>
      </c>
      <c r="CN10152" s="32" t="str">
        <f t="shared" si="1191"/>
        <v/>
      </c>
    </row>
    <row r="10153" spans="71:92" x14ac:dyDescent="0.3">
      <c r="BS10153" s="32" t="str">
        <f>IF(Kiadasi_kiseroiv!$K$2=BT10153,BV10153,"")</f>
        <v/>
      </c>
      <c r="BT10153" s="34" t="str">
        <f t="shared" si="1192"/>
        <v/>
      </c>
      <c r="BU10153" s="32" t="str">
        <f t="shared" si="1179"/>
        <v/>
      </c>
      <c r="BV10153" s="32" t="str">
        <f t="shared" si="1193"/>
        <v/>
      </c>
      <c r="BW10153" s="32" t="str">
        <f t="shared" si="1194"/>
        <v/>
      </c>
      <c r="BX10153" s="32" t="str">
        <f t="shared" si="1180"/>
        <v/>
      </c>
      <c r="BY10153" s="32" t="str">
        <f t="shared" si="1181"/>
        <v/>
      </c>
      <c r="BZ10153" s="32" t="str">
        <f t="shared" si="1195"/>
        <v/>
      </c>
      <c r="CA10153" s="32" t="str">
        <f t="shared" si="1196"/>
        <v/>
      </c>
      <c r="CB10153" s="33">
        <f>IF(COUNTIF($CD$7:CD10153,CD10153)=1,CD10153,CD10153+COUNTIF($CD$6:CD10152,CD10153))</f>
        <v>59293</v>
      </c>
      <c r="CC10153" s="34">
        <f t="shared" si="1182"/>
        <v>55153</v>
      </c>
      <c r="CD10153" s="32">
        <f t="shared" si="1183"/>
        <v>55153</v>
      </c>
      <c r="CE10153" s="32">
        <f t="shared" si="1184"/>
        <v>0</v>
      </c>
      <c r="CF10153" s="32">
        <f t="shared" si="1185"/>
        <v>0</v>
      </c>
      <c r="CG10153" s="32" t="str">
        <f t="shared" si="1186"/>
        <v/>
      </c>
      <c r="CH10153" s="32">
        <v>148</v>
      </c>
      <c r="CI10153" s="32" t="s">
        <v>7</v>
      </c>
      <c r="CJ10153" s="32" t="str">
        <f t="shared" si="1187"/>
        <v/>
      </c>
      <c r="CK10153" s="32" t="str">
        <f t="shared" si="1188"/>
        <v/>
      </c>
      <c r="CL10153" s="32" t="str">
        <f t="shared" si="1189"/>
        <v/>
      </c>
      <c r="CM10153" s="32" t="str">
        <f t="shared" si="1190"/>
        <v/>
      </c>
      <c r="CN10153" s="32" t="str">
        <f t="shared" si="1191"/>
        <v/>
      </c>
    </row>
    <row r="10154" spans="71:92" x14ac:dyDescent="0.3">
      <c r="BS10154" s="32" t="str">
        <f>IF(Kiadasi_kiseroiv!$K$2=BT10154,BV10154,"")</f>
        <v/>
      </c>
      <c r="BT10154" s="34" t="str">
        <f t="shared" si="1192"/>
        <v/>
      </c>
      <c r="BU10154" s="32" t="str">
        <f t="shared" si="1179"/>
        <v/>
      </c>
      <c r="BV10154" s="32" t="str">
        <f t="shared" si="1193"/>
        <v/>
      </c>
      <c r="BW10154" s="32" t="str">
        <f t="shared" si="1194"/>
        <v/>
      </c>
      <c r="BX10154" s="32" t="str">
        <f t="shared" si="1180"/>
        <v/>
      </c>
      <c r="BY10154" s="32" t="str">
        <f t="shared" si="1181"/>
        <v/>
      </c>
      <c r="BZ10154" s="32" t="str">
        <f t="shared" si="1195"/>
        <v/>
      </c>
      <c r="CA10154" s="32" t="str">
        <f t="shared" si="1196"/>
        <v/>
      </c>
      <c r="CB10154" s="33">
        <f>IF(COUNTIF($CD$7:CD10154,CD10154)=1,CD10154,CD10154+COUNTIF($CD$6:CD10153,CD10154))</f>
        <v>59294</v>
      </c>
      <c r="CC10154" s="34">
        <f t="shared" si="1182"/>
        <v>55153</v>
      </c>
      <c r="CD10154" s="32">
        <f t="shared" si="1183"/>
        <v>55153</v>
      </c>
      <c r="CE10154" s="32">
        <f t="shared" si="1184"/>
        <v>0</v>
      </c>
      <c r="CF10154" s="32">
        <f t="shared" si="1185"/>
        <v>0</v>
      </c>
      <c r="CG10154" s="32" t="str">
        <f t="shared" si="1186"/>
        <v/>
      </c>
      <c r="CH10154" s="32">
        <v>149</v>
      </c>
      <c r="CI10154" s="32" t="s">
        <v>7</v>
      </c>
      <c r="CJ10154" s="32" t="str">
        <f t="shared" si="1187"/>
        <v/>
      </c>
      <c r="CK10154" s="32" t="str">
        <f t="shared" si="1188"/>
        <v/>
      </c>
      <c r="CL10154" s="32" t="str">
        <f t="shared" si="1189"/>
        <v/>
      </c>
      <c r="CM10154" s="32" t="str">
        <f t="shared" si="1190"/>
        <v/>
      </c>
      <c r="CN10154" s="32" t="str">
        <f t="shared" si="1191"/>
        <v/>
      </c>
    </row>
    <row r="10155" spans="71:92" x14ac:dyDescent="0.3">
      <c r="BS10155" s="32" t="str">
        <f>IF(Kiadasi_kiseroiv!$K$2=BT10155,BV10155,"")</f>
        <v/>
      </c>
      <c r="BT10155" s="34" t="str">
        <f t="shared" si="1192"/>
        <v/>
      </c>
      <c r="BU10155" s="32" t="str">
        <f t="shared" si="1179"/>
        <v/>
      </c>
      <c r="BV10155" s="32" t="str">
        <f t="shared" si="1193"/>
        <v/>
      </c>
      <c r="BW10155" s="32" t="str">
        <f t="shared" si="1194"/>
        <v/>
      </c>
      <c r="BX10155" s="32" t="str">
        <f t="shared" si="1180"/>
        <v/>
      </c>
      <c r="BY10155" s="32" t="str">
        <f t="shared" si="1181"/>
        <v/>
      </c>
      <c r="BZ10155" s="32" t="str">
        <f t="shared" si="1195"/>
        <v/>
      </c>
      <c r="CA10155" s="32" t="str">
        <f t="shared" si="1196"/>
        <v/>
      </c>
      <c r="CB10155" s="33">
        <f>IF(COUNTIF($CD$7:CD10155,CD10155)=1,CD10155,CD10155+COUNTIF($CD$6:CD10154,CD10155))</f>
        <v>59295</v>
      </c>
      <c r="CC10155" s="34">
        <f t="shared" si="1182"/>
        <v>55153</v>
      </c>
      <c r="CD10155" s="32">
        <f t="shared" si="1183"/>
        <v>55153</v>
      </c>
      <c r="CE10155" s="32">
        <f t="shared" si="1184"/>
        <v>0</v>
      </c>
      <c r="CF10155" s="32">
        <f t="shared" si="1185"/>
        <v>0</v>
      </c>
      <c r="CG10155" s="32" t="str">
        <f t="shared" si="1186"/>
        <v/>
      </c>
      <c r="CH10155" s="32">
        <v>150</v>
      </c>
      <c r="CI10155" s="32" t="s">
        <v>7</v>
      </c>
      <c r="CJ10155" s="32" t="str">
        <f t="shared" si="1187"/>
        <v/>
      </c>
      <c r="CK10155" s="32" t="str">
        <f t="shared" si="1188"/>
        <v/>
      </c>
      <c r="CL10155" s="32" t="str">
        <f t="shared" si="1189"/>
        <v/>
      </c>
      <c r="CM10155" s="32" t="str">
        <f t="shared" si="1190"/>
        <v/>
      </c>
      <c r="CN10155" s="32" t="str">
        <f t="shared" si="1191"/>
        <v/>
      </c>
    </row>
    <row r="10156" spans="71:92" x14ac:dyDescent="0.3">
      <c r="BS10156" s="32" t="str">
        <f>IF(Kiadasi_kiseroiv!$K$2=BT10156,BV10156,"")</f>
        <v/>
      </c>
      <c r="BT10156" s="34" t="str">
        <f t="shared" si="1192"/>
        <v/>
      </c>
      <c r="BU10156" s="32" t="str">
        <f t="shared" si="1179"/>
        <v/>
      </c>
      <c r="BV10156" s="32" t="str">
        <f t="shared" si="1193"/>
        <v/>
      </c>
      <c r="BW10156" s="32" t="str">
        <f t="shared" si="1194"/>
        <v/>
      </c>
      <c r="BX10156" s="32" t="str">
        <f t="shared" si="1180"/>
        <v/>
      </c>
      <c r="BY10156" s="32" t="str">
        <f t="shared" si="1181"/>
        <v/>
      </c>
      <c r="BZ10156" s="32" t="str">
        <f t="shared" si="1195"/>
        <v/>
      </c>
      <c r="CA10156" s="32" t="str">
        <f t="shared" si="1196"/>
        <v/>
      </c>
      <c r="CB10156" s="33">
        <f>IF(COUNTIF($CD$7:CD10156,CD10156)=1,CD10156,CD10156+COUNTIF($CD$6:CD10155,CD10156))</f>
        <v>59296</v>
      </c>
      <c r="CC10156" s="34">
        <f t="shared" si="1182"/>
        <v>55153</v>
      </c>
      <c r="CD10156" s="32">
        <f t="shared" si="1183"/>
        <v>55153</v>
      </c>
      <c r="CE10156" s="32">
        <f t="shared" si="1184"/>
        <v>0</v>
      </c>
      <c r="CF10156" s="32">
        <f t="shared" si="1185"/>
        <v>0</v>
      </c>
      <c r="CG10156" s="32" t="str">
        <f t="shared" si="1186"/>
        <v/>
      </c>
      <c r="CH10156" s="32">
        <v>151</v>
      </c>
      <c r="CI10156" s="32" t="s">
        <v>7</v>
      </c>
      <c r="CJ10156" s="32" t="str">
        <f t="shared" si="1187"/>
        <v/>
      </c>
      <c r="CK10156" s="32" t="str">
        <f t="shared" si="1188"/>
        <v/>
      </c>
      <c r="CL10156" s="32" t="str">
        <f t="shared" si="1189"/>
        <v/>
      </c>
      <c r="CM10156" s="32" t="str">
        <f t="shared" si="1190"/>
        <v/>
      </c>
      <c r="CN10156" s="32" t="str">
        <f t="shared" si="1191"/>
        <v/>
      </c>
    </row>
    <row r="10157" spans="71:92" x14ac:dyDescent="0.3">
      <c r="BS10157" s="32" t="str">
        <f>IF(Kiadasi_kiseroiv!$K$2=BT10157,BV10157,"")</f>
        <v/>
      </c>
      <c r="BT10157" s="34" t="str">
        <f t="shared" si="1192"/>
        <v/>
      </c>
      <c r="BU10157" s="32" t="str">
        <f t="shared" si="1179"/>
        <v/>
      </c>
      <c r="BV10157" s="32" t="str">
        <f t="shared" si="1193"/>
        <v/>
      </c>
      <c r="BW10157" s="32" t="str">
        <f t="shared" si="1194"/>
        <v/>
      </c>
      <c r="BX10157" s="32" t="str">
        <f t="shared" si="1180"/>
        <v/>
      </c>
      <c r="BY10157" s="32" t="str">
        <f t="shared" si="1181"/>
        <v/>
      </c>
      <c r="BZ10157" s="32" t="str">
        <f t="shared" si="1195"/>
        <v/>
      </c>
      <c r="CA10157" s="32" t="str">
        <f t="shared" si="1196"/>
        <v/>
      </c>
      <c r="CB10157" s="33">
        <f>IF(COUNTIF($CD$7:CD10157,CD10157)=1,CD10157,CD10157+COUNTIF($CD$6:CD10156,CD10157))</f>
        <v>59297</v>
      </c>
      <c r="CC10157" s="34">
        <f t="shared" si="1182"/>
        <v>55153</v>
      </c>
      <c r="CD10157" s="32">
        <f t="shared" si="1183"/>
        <v>55153</v>
      </c>
      <c r="CE10157" s="32">
        <f t="shared" si="1184"/>
        <v>0</v>
      </c>
      <c r="CF10157" s="32">
        <f t="shared" si="1185"/>
        <v>0</v>
      </c>
      <c r="CG10157" s="32" t="str">
        <f t="shared" si="1186"/>
        <v/>
      </c>
      <c r="CH10157" s="32">
        <v>152</v>
      </c>
      <c r="CI10157" s="32" t="s">
        <v>7</v>
      </c>
      <c r="CJ10157" s="32" t="str">
        <f t="shared" si="1187"/>
        <v/>
      </c>
      <c r="CK10157" s="32" t="str">
        <f t="shared" si="1188"/>
        <v/>
      </c>
      <c r="CL10157" s="32" t="str">
        <f t="shared" si="1189"/>
        <v/>
      </c>
      <c r="CM10157" s="32" t="str">
        <f t="shared" si="1190"/>
        <v/>
      </c>
      <c r="CN10157" s="32" t="str">
        <f t="shared" si="1191"/>
        <v/>
      </c>
    </row>
    <row r="10158" spans="71:92" x14ac:dyDescent="0.3">
      <c r="BS10158" s="32" t="str">
        <f>IF(Kiadasi_kiseroiv!$K$2=BT10158,BV10158,"")</f>
        <v/>
      </c>
      <c r="BT10158" s="34" t="str">
        <f t="shared" si="1192"/>
        <v/>
      </c>
      <c r="BU10158" s="32" t="str">
        <f t="shared" si="1179"/>
        <v/>
      </c>
      <c r="BV10158" s="32" t="str">
        <f t="shared" si="1193"/>
        <v/>
      </c>
      <c r="BW10158" s="32" t="str">
        <f t="shared" si="1194"/>
        <v/>
      </c>
      <c r="BX10158" s="32" t="str">
        <f t="shared" si="1180"/>
        <v/>
      </c>
      <c r="BY10158" s="32" t="str">
        <f t="shared" si="1181"/>
        <v/>
      </c>
      <c r="BZ10158" s="32" t="str">
        <f t="shared" si="1195"/>
        <v/>
      </c>
      <c r="CA10158" s="32" t="str">
        <f t="shared" si="1196"/>
        <v/>
      </c>
      <c r="CB10158" s="33">
        <f>IF(COUNTIF($CD$7:CD10158,CD10158)=1,CD10158,CD10158+COUNTIF($CD$6:CD10157,CD10158))</f>
        <v>59298</v>
      </c>
      <c r="CC10158" s="34">
        <f t="shared" si="1182"/>
        <v>55153</v>
      </c>
      <c r="CD10158" s="32">
        <f t="shared" si="1183"/>
        <v>55153</v>
      </c>
      <c r="CE10158" s="32">
        <f t="shared" si="1184"/>
        <v>0</v>
      </c>
      <c r="CF10158" s="32">
        <f t="shared" si="1185"/>
        <v>0</v>
      </c>
      <c r="CG10158" s="32" t="str">
        <f t="shared" si="1186"/>
        <v/>
      </c>
      <c r="CH10158" s="32">
        <v>153</v>
      </c>
      <c r="CI10158" s="32" t="s">
        <v>7</v>
      </c>
      <c r="CJ10158" s="32" t="str">
        <f t="shared" si="1187"/>
        <v/>
      </c>
      <c r="CK10158" s="32" t="str">
        <f t="shared" si="1188"/>
        <v/>
      </c>
      <c r="CL10158" s="32" t="str">
        <f t="shared" si="1189"/>
        <v/>
      </c>
      <c r="CM10158" s="32" t="str">
        <f t="shared" si="1190"/>
        <v/>
      </c>
      <c r="CN10158" s="32" t="str">
        <f t="shared" si="1191"/>
        <v/>
      </c>
    </row>
    <row r="10159" spans="71:92" x14ac:dyDescent="0.3">
      <c r="BS10159" s="32" t="str">
        <f>IF(Kiadasi_kiseroiv!$K$2=BT10159,BV10159,"")</f>
        <v/>
      </c>
      <c r="BT10159" s="34" t="str">
        <f t="shared" si="1192"/>
        <v/>
      </c>
      <c r="BU10159" s="32" t="str">
        <f t="shared" si="1179"/>
        <v/>
      </c>
      <c r="BV10159" s="32" t="str">
        <f t="shared" si="1193"/>
        <v/>
      </c>
      <c r="BW10159" s="32" t="str">
        <f t="shared" si="1194"/>
        <v/>
      </c>
      <c r="BX10159" s="32" t="str">
        <f t="shared" si="1180"/>
        <v/>
      </c>
      <c r="BY10159" s="32" t="str">
        <f t="shared" si="1181"/>
        <v/>
      </c>
      <c r="BZ10159" s="32" t="str">
        <f t="shared" si="1195"/>
        <v/>
      </c>
      <c r="CA10159" s="32" t="str">
        <f t="shared" si="1196"/>
        <v/>
      </c>
      <c r="CB10159" s="33">
        <f>IF(COUNTIF($CD$7:CD10159,CD10159)=1,CD10159,CD10159+COUNTIF($CD$6:CD10158,CD10159))</f>
        <v>59299</v>
      </c>
      <c r="CC10159" s="34">
        <f t="shared" si="1182"/>
        <v>55153</v>
      </c>
      <c r="CD10159" s="32">
        <f t="shared" si="1183"/>
        <v>55153</v>
      </c>
      <c r="CE10159" s="32">
        <f t="shared" si="1184"/>
        <v>0</v>
      </c>
      <c r="CF10159" s="32">
        <f t="shared" si="1185"/>
        <v>0</v>
      </c>
      <c r="CG10159" s="32" t="str">
        <f t="shared" si="1186"/>
        <v/>
      </c>
      <c r="CH10159" s="32">
        <v>154</v>
      </c>
      <c r="CI10159" s="32" t="s">
        <v>7</v>
      </c>
      <c r="CJ10159" s="32" t="str">
        <f t="shared" si="1187"/>
        <v/>
      </c>
      <c r="CK10159" s="32" t="str">
        <f t="shared" si="1188"/>
        <v/>
      </c>
      <c r="CL10159" s="32" t="str">
        <f t="shared" si="1189"/>
        <v/>
      </c>
      <c r="CM10159" s="32" t="str">
        <f t="shared" si="1190"/>
        <v/>
      </c>
      <c r="CN10159" s="32" t="str">
        <f t="shared" si="1191"/>
        <v/>
      </c>
    </row>
    <row r="10160" spans="71:92" x14ac:dyDescent="0.3">
      <c r="BS10160" s="32" t="str">
        <f>IF(Kiadasi_kiseroiv!$K$2=BT10160,BV10160,"")</f>
        <v/>
      </c>
      <c r="BT10160" s="34" t="str">
        <f t="shared" si="1192"/>
        <v/>
      </c>
      <c r="BU10160" s="32" t="str">
        <f t="shared" si="1179"/>
        <v/>
      </c>
      <c r="BV10160" s="32" t="str">
        <f t="shared" si="1193"/>
        <v/>
      </c>
      <c r="BW10160" s="32" t="str">
        <f t="shared" si="1194"/>
        <v/>
      </c>
      <c r="BX10160" s="32" t="str">
        <f t="shared" si="1180"/>
        <v/>
      </c>
      <c r="BY10160" s="32" t="str">
        <f t="shared" si="1181"/>
        <v/>
      </c>
      <c r="BZ10160" s="32" t="str">
        <f t="shared" si="1195"/>
        <v/>
      </c>
      <c r="CA10160" s="32" t="str">
        <f t="shared" si="1196"/>
        <v/>
      </c>
      <c r="CB10160" s="33">
        <f>IF(COUNTIF($CD$7:CD10160,CD10160)=1,CD10160,CD10160+COUNTIF($CD$6:CD10159,CD10160))</f>
        <v>59300</v>
      </c>
      <c r="CC10160" s="34">
        <f t="shared" si="1182"/>
        <v>55153</v>
      </c>
      <c r="CD10160" s="32">
        <f t="shared" si="1183"/>
        <v>55153</v>
      </c>
      <c r="CE10160" s="32">
        <f t="shared" si="1184"/>
        <v>0</v>
      </c>
      <c r="CF10160" s="32">
        <f t="shared" si="1185"/>
        <v>0</v>
      </c>
      <c r="CG10160" s="32" t="str">
        <f t="shared" si="1186"/>
        <v/>
      </c>
      <c r="CH10160" s="32">
        <v>155</v>
      </c>
      <c r="CI10160" s="32" t="s">
        <v>7</v>
      </c>
      <c r="CJ10160" s="32" t="str">
        <f t="shared" si="1187"/>
        <v/>
      </c>
      <c r="CK10160" s="32" t="str">
        <f t="shared" si="1188"/>
        <v/>
      </c>
      <c r="CL10160" s="32" t="str">
        <f t="shared" si="1189"/>
        <v/>
      </c>
      <c r="CM10160" s="32" t="str">
        <f t="shared" si="1190"/>
        <v/>
      </c>
      <c r="CN10160" s="32" t="str">
        <f t="shared" si="1191"/>
        <v/>
      </c>
    </row>
    <row r="10161" spans="71:92" x14ac:dyDescent="0.3">
      <c r="BS10161" s="32" t="str">
        <f>IF(Kiadasi_kiseroiv!$K$2=BT10161,BV10161,"")</f>
        <v/>
      </c>
      <c r="BT10161" s="34" t="str">
        <f t="shared" si="1192"/>
        <v/>
      </c>
      <c r="BU10161" s="32" t="str">
        <f t="shared" si="1179"/>
        <v/>
      </c>
      <c r="BV10161" s="32" t="str">
        <f t="shared" si="1193"/>
        <v/>
      </c>
      <c r="BW10161" s="32" t="str">
        <f t="shared" si="1194"/>
        <v/>
      </c>
      <c r="BX10161" s="32" t="str">
        <f t="shared" si="1180"/>
        <v/>
      </c>
      <c r="BY10161" s="32" t="str">
        <f t="shared" si="1181"/>
        <v/>
      </c>
      <c r="BZ10161" s="32" t="str">
        <f t="shared" si="1195"/>
        <v/>
      </c>
      <c r="CA10161" s="32" t="str">
        <f t="shared" si="1196"/>
        <v/>
      </c>
      <c r="CB10161" s="33">
        <f>IF(COUNTIF($CD$7:CD10161,CD10161)=1,CD10161,CD10161+COUNTIF($CD$6:CD10160,CD10161))</f>
        <v>59301</v>
      </c>
      <c r="CC10161" s="34">
        <f t="shared" si="1182"/>
        <v>55153</v>
      </c>
      <c r="CD10161" s="32">
        <f t="shared" si="1183"/>
        <v>55153</v>
      </c>
      <c r="CE10161" s="32">
        <f t="shared" si="1184"/>
        <v>0</v>
      </c>
      <c r="CF10161" s="32">
        <f t="shared" si="1185"/>
        <v>0</v>
      </c>
      <c r="CG10161" s="32" t="str">
        <f t="shared" si="1186"/>
        <v/>
      </c>
      <c r="CH10161" s="32">
        <v>156</v>
      </c>
      <c r="CI10161" s="32" t="s">
        <v>7</v>
      </c>
      <c r="CJ10161" s="32" t="str">
        <f t="shared" si="1187"/>
        <v/>
      </c>
      <c r="CK10161" s="32" t="str">
        <f t="shared" si="1188"/>
        <v/>
      </c>
      <c r="CL10161" s="32" t="str">
        <f t="shared" si="1189"/>
        <v/>
      </c>
      <c r="CM10161" s="32" t="str">
        <f t="shared" si="1190"/>
        <v/>
      </c>
      <c r="CN10161" s="32" t="str">
        <f t="shared" si="1191"/>
        <v/>
      </c>
    </row>
    <row r="10162" spans="71:92" x14ac:dyDescent="0.3">
      <c r="BS10162" s="32" t="str">
        <f>IF(Kiadasi_kiseroiv!$K$2=BT10162,BV10162,"")</f>
        <v/>
      </c>
      <c r="BT10162" s="34" t="str">
        <f t="shared" si="1192"/>
        <v/>
      </c>
      <c r="BU10162" s="32" t="str">
        <f t="shared" si="1179"/>
        <v/>
      </c>
      <c r="BV10162" s="32" t="str">
        <f t="shared" si="1193"/>
        <v/>
      </c>
      <c r="BW10162" s="32" t="str">
        <f t="shared" si="1194"/>
        <v/>
      </c>
      <c r="BX10162" s="32" t="str">
        <f t="shared" si="1180"/>
        <v/>
      </c>
      <c r="BY10162" s="32" t="str">
        <f t="shared" si="1181"/>
        <v/>
      </c>
      <c r="BZ10162" s="32" t="str">
        <f t="shared" si="1195"/>
        <v/>
      </c>
      <c r="CA10162" s="32" t="str">
        <f t="shared" si="1196"/>
        <v/>
      </c>
      <c r="CB10162" s="33">
        <f>IF(COUNTIF($CD$7:CD10162,CD10162)=1,CD10162,CD10162+COUNTIF($CD$6:CD10161,CD10162))</f>
        <v>59302</v>
      </c>
      <c r="CC10162" s="34">
        <f t="shared" si="1182"/>
        <v>55153</v>
      </c>
      <c r="CD10162" s="32">
        <f t="shared" si="1183"/>
        <v>55153</v>
      </c>
      <c r="CE10162" s="32">
        <f t="shared" si="1184"/>
        <v>0</v>
      </c>
      <c r="CF10162" s="32">
        <f t="shared" si="1185"/>
        <v>0</v>
      </c>
      <c r="CG10162" s="32" t="str">
        <f t="shared" si="1186"/>
        <v/>
      </c>
      <c r="CH10162" s="32">
        <v>157</v>
      </c>
      <c r="CI10162" s="32" t="s">
        <v>7</v>
      </c>
      <c r="CJ10162" s="32" t="str">
        <f t="shared" si="1187"/>
        <v/>
      </c>
      <c r="CK10162" s="32" t="str">
        <f t="shared" si="1188"/>
        <v/>
      </c>
      <c r="CL10162" s="32" t="str">
        <f t="shared" si="1189"/>
        <v/>
      </c>
      <c r="CM10162" s="32" t="str">
        <f t="shared" si="1190"/>
        <v/>
      </c>
      <c r="CN10162" s="32" t="str">
        <f t="shared" si="1191"/>
        <v/>
      </c>
    </row>
    <row r="10163" spans="71:92" x14ac:dyDescent="0.3">
      <c r="BS10163" s="32" t="str">
        <f>IF(Kiadasi_kiseroiv!$K$2=BT10163,BV10163,"")</f>
        <v/>
      </c>
      <c r="BT10163" s="34" t="str">
        <f t="shared" si="1192"/>
        <v/>
      </c>
      <c r="BU10163" s="32" t="str">
        <f t="shared" si="1179"/>
        <v/>
      </c>
      <c r="BV10163" s="32" t="str">
        <f t="shared" si="1193"/>
        <v/>
      </c>
      <c r="BW10163" s="32" t="str">
        <f t="shared" si="1194"/>
        <v/>
      </c>
      <c r="BX10163" s="32" t="str">
        <f t="shared" si="1180"/>
        <v/>
      </c>
      <c r="BY10163" s="32" t="str">
        <f t="shared" si="1181"/>
        <v/>
      </c>
      <c r="BZ10163" s="32" t="str">
        <f t="shared" si="1195"/>
        <v/>
      </c>
      <c r="CA10163" s="32" t="str">
        <f t="shared" si="1196"/>
        <v/>
      </c>
      <c r="CB10163" s="33">
        <f>IF(COUNTIF($CD$7:CD10163,CD10163)=1,CD10163,CD10163+COUNTIF($CD$6:CD10162,CD10163))</f>
        <v>59303</v>
      </c>
      <c r="CC10163" s="34">
        <f t="shared" si="1182"/>
        <v>55153</v>
      </c>
      <c r="CD10163" s="32">
        <f t="shared" si="1183"/>
        <v>55153</v>
      </c>
      <c r="CE10163" s="32">
        <f t="shared" si="1184"/>
        <v>0</v>
      </c>
      <c r="CF10163" s="32">
        <f t="shared" si="1185"/>
        <v>0</v>
      </c>
      <c r="CG10163" s="32" t="str">
        <f t="shared" si="1186"/>
        <v/>
      </c>
      <c r="CH10163" s="32">
        <v>158</v>
      </c>
      <c r="CI10163" s="32" t="s">
        <v>7</v>
      </c>
      <c r="CJ10163" s="32" t="str">
        <f t="shared" si="1187"/>
        <v/>
      </c>
      <c r="CK10163" s="32" t="str">
        <f t="shared" si="1188"/>
        <v/>
      </c>
      <c r="CL10163" s="32" t="str">
        <f t="shared" si="1189"/>
        <v/>
      </c>
      <c r="CM10163" s="32" t="str">
        <f t="shared" si="1190"/>
        <v/>
      </c>
      <c r="CN10163" s="32" t="str">
        <f t="shared" si="1191"/>
        <v/>
      </c>
    </row>
    <row r="10164" spans="71:92" x14ac:dyDescent="0.3">
      <c r="BS10164" s="32" t="str">
        <f>IF(Kiadasi_kiseroiv!$K$2=BT10164,BV10164,"")</f>
        <v/>
      </c>
      <c r="BT10164" s="34" t="str">
        <f t="shared" si="1192"/>
        <v/>
      </c>
      <c r="BU10164" s="32" t="str">
        <f t="shared" si="1179"/>
        <v/>
      </c>
      <c r="BV10164" s="32" t="str">
        <f t="shared" si="1193"/>
        <v/>
      </c>
      <c r="BW10164" s="32" t="str">
        <f t="shared" si="1194"/>
        <v/>
      </c>
      <c r="BX10164" s="32" t="str">
        <f t="shared" si="1180"/>
        <v/>
      </c>
      <c r="BY10164" s="32" t="str">
        <f t="shared" si="1181"/>
        <v/>
      </c>
      <c r="BZ10164" s="32" t="str">
        <f t="shared" si="1195"/>
        <v/>
      </c>
      <c r="CA10164" s="32" t="str">
        <f t="shared" si="1196"/>
        <v/>
      </c>
      <c r="CB10164" s="33">
        <f>IF(COUNTIF($CD$7:CD10164,CD10164)=1,CD10164,CD10164+COUNTIF($CD$6:CD10163,CD10164))</f>
        <v>59304</v>
      </c>
      <c r="CC10164" s="34">
        <f t="shared" si="1182"/>
        <v>55153</v>
      </c>
      <c r="CD10164" s="32">
        <f t="shared" si="1183"/>
        <v>55153</v>
      </c>
      <c r="CE10164" s="32">
        <f t="shared" si="1184"/>
        <v>0</v>
      </c>
      <c r="CF10164" s="32">
        <f t="shared" si="1185"/>
        <v>0</v>
      </c>
      <c r="CG10164" s="32" t="str">
        <f t="shared" si="1186"/>
        <v/>
      </c>
      <c r="CH10164" s="32">
        <v>159</v>
      </c>
      <c r="CI10164" s="32" t="s">
        <v>7</v>
      </c>
      <c r="CJ10164" s="32" t="str">
        <f t="shared" si="1187"/>
        <v/>
      </c>
      <c r="CK10164" s="32" t="str">
        <f t="shared" si="1188"/>
        <v/>
      </c>
      <c r="CL10164" s="32" t="str">
        <f t="shared" si="1189"/>
        <v/>
      </c>
      <c r="CM10164" s="32" t="str">
        <f t="shared" si="1190"/>
        <v/>
      </c>
      <c r="CN10164" s="32" t="str">
        <f t="shared" si="1191"/>
        <v/>
      </c>
    </row>
    <row r="10165" spans="71:92" x14ac:dyDescent="0.3">
      <c r="BS10165" s="32" t="str">
        <f>IF(Kiadasi_kiseroiv!$K$2=BT10165,BV10165,"")</f>
        <v/>
      </c>
      <c r="BT10165" s="34" t="str">
        <f t="shared" si="1192"/>
        <v/>
      </c>
      <c r="BU10165" s="32" t="str">
        <f t="shared" si="1179"/>
        <v/>
      </c>
      <c r="BV10165" s="32" t="str">
        <f t="shared" si="1193"/>
        <v/>
      </c>
      <c r="BW10165" s="32" t="str">
        <f t="shared" si="1194"/>
        <v/>
      </c>
      <c r="BX10165" s="32" t="str">
        <f t="shared" si="1180"/>
        <v/>
      </c>
      <c r="BY10165" s="32" t="str">
        <f t="shared" si="1181"/>
        <v/>
      </c>
      <c r="BZ10165" s="32" t="str">
        <f t="shared" si="1195"/>
        <v/>
      </c>
      <c r="CA10165" s="32" t="str">
        <f t="shared" si="1196"/>
        <v/>
      </c>
      <c r="CB10165" s="33">
        <f>IF(COUNTIF($CD$7:CD10165,CD10165)=1,CD10165,CD10165+COUNTIF($CD$6:CD10164,CD10165))</f>
        <v>59305</v>
      </c>
      <c r="CC10165" s="34">
        <f t="shared" si="1182"/>
        <v>55153</v>
      </c>
      <c r="CD10165" s="32">
        <f t="shared" si="1183"/>
        <v>55153</v>
      </c>
      <c r="CE10165" s="32">
        <f t="shared" si="1184"/>
        <v>0</v>
      </c>
      <c r="CF10165" s="32">
        <f t="shared" si="1185"/>
        <v>0</v>
      </c>
      <c r="CG10165" s="32" t="str">
        <f t="shared" si="1186"/>
        <v/>
      </c>
      <c r="CH10165" s="32">
        <v>160</v>
      </c>
      <c r="CI10165" s="32" t="s">
        <v>7</v>
      </c>
      <c r="CJ10165" s="32" t="str">
        <f t="shared" si="1187"/>
        <v/>
      </c>
      <c r="CK10165" s="32" t="str">
        <f t="shared" si="1188"/>
        <v/>
      </c>
      <c r="CL10165" s="32" t="str">
        <f t="shared" si="1189"/>
        <v/>
      </c>
      <c r="CM10165" s="32" t="str">
        <f t="shared" si="1190"/>
        <v/>
      </c>
      <c r="CN10165" s="32" t="str">
        <f t="shared" si="1191"/>
        <v/>
      </c>
    </row>
    <row r="10166" spans="71:92" x14ac:dyDescent="0.3">
      <c r="BS10166" s="32" t="str">
        <f>IF(Kiadasi_kiseroiv!$K$2=BT10166,BV10166,"")</f>
        <v/>
      </c>
      <c r="BT10166" s="34" t="str">
        <f t="shared" si="1192"/>
        <v/>
      </c>
      <c r="BU10166" s="32" t="str">
        <f t="shared" si="1179"/>
        <v/>
      </c>
      <c r="BV10166" s="32" t="str">
        <f t="shared" si="1193"/>
        <v/>
      </c>
      <c r="BW10166" s="32" t="str">
        <f t="shared" si="1194"/>
        <v/>
      </c>
      <c r="BX10166" s="32" t="str">
        <f t="shared" si="1180"/>
        <v/>
      </c>
      <c r="BY10166" s="32" t="str">
        <f t="shared" si="1181"/>
        <v/>
      </c>
      <c r="BZ10166" s="32" t="str">
        <f t="shared" si="1195"/>
        <v/>
      </c>
      <c r="CA10166" s="32" t="str">
        <f t="shared" si="1196"/>
        <v/>
      </c>
      <c r="CB10166" s="33">
        <f>IF(COUNTIF($CD$7:CD10166,CD10166)=1,CD10166,CD10166+COUNTIF($CD$6:CD10165,CD10166))</f>
        <v>59306</v>
      </c>
      <c r="CC10166" s="34">
        <f t="shared" si="1182"/>
        <v>55153</v>
      </c>
      <c r="CD10166" s="32">
        <f t="shared" si="1183"/>
        <v>55153</v>
      </c>
      <c r="CE10166" s="32">
        <f t="shared" si="1184"/>
        <v>0</v>
      </c>
      <c r="CF10166" s="32">
        <f t="shared" si="1185"/>
        <v>0</v>
      </c>
      <c r="CG10166" s="32" t="str">
        <f t="shared" si="1186"/>
        <v/>
      </c>
      <c r="CH10166" s="32">
        <v>161</v>
      </c>
      <c r="CI10166" s="32" t="s">
        <v>7</v>
      </c>
      <c r="CJ10166" s="32" t="str">
        <f t="shared" si="1187"/>
        <v/>
      </c>
      <c r="CK10166" s="32" t="str">
        <f t="shared" si="1188"/>
        <v/>
      </c>
      <c r="CL10166" s="32" t="str">
        <f t="shared" si="1189"/>
        <v/>
      </c>
      <c r="CM10166" s="32" t="str">
        <f t="shared" si="1190"/>
        <v/>
      </c>
      <c r="CN10166" s="32" t="str">
        <f t="shared" si="1191"/>
        <v/>
      </c>
    </row>
    <row r="10167" spans="71:92" x14ac:dyDescent="0.3">
      <c r="BS10167" s="32" t="str">
        <f>IF(Kiadasi_kiseroiv!$K$2=BT10167,BV10167,"")</f>
        <v/>
      </c>
      <c r="BT10167" s="34" t="str">
        <f t="shared" si="1192"/>
        <v/>
      </c>
      <c r="BU10167" s="32" t="str">
        <f t="shared" si="1179"/>
        <v/>
      </c>
      <c r="BV10167" s="32" t="str">
        <f t="shared" si="1193"/>
        <v/>
      </c>
      <c r="BW10167" s="32" t="str">
        <f t="shared" si="1194"/>
        <v/>
      </c>
      <c r="BX10167" s="32" t="str">
        <f t="shared" si="1180"/>
        <v/>
      </c>
      <c r="BY10167" s="32" t="str">
        <f t="shared" si="1181"/>
        <v/>
      </c>
      <c r="BZ10167" s="32" t="str">
        <f t="shared" si="1195"/>
        <v/>
      </c>
      <c r="CA10167" s="32" t="str">
        <f t="shared" si="1196"/>
        <v/>
      </c>
      <c r="CB10167" s="33">
        <f>IF(COUNTIF($CD$7:CD10167,CD10167)=1,CD10167,CD10167+COUNTIF($CD$6:CD10166,CD10167))</f>
        <v>59307</v>
      </c>
      <c r="CC10167" s="34">
        <f t="shared" si="1182"/>
        <v>55153</v>
      </c>
      <c r="CD10167" s="32">
        <f t="shared" si="1183"/>
        <v>55153</v>
      </c>
      <c r="CE10167" s="32">
        <f t="shared" si="1184"/>
        <v>0</v>
      </c>
      <c r="CF10167" s="32">
        <f t="shared" si="1185"/>
        <v>0</v>
      </c>
      <c r="CG10167" s="32" t="str">
        <f t="shared" si="1186"/>
        <v/>
      </c>
      <c r="CH10167" s="32">
        <v>162</v>
      </c>
      <c r="CI10167" s="32" t="s">
        <v>7</v>
      </c>
      <c r="CJ10167" s="32" t="str">
        <f t="shared" si="1187"/>
        <v/>
      </c>
      <c r="CK10167" s="32" t="str">
        <f t="shared" si="1188"/>
        <v/>
      </c>
      <c r="CL10167" s="32" t="str">
        <f t="shared" si="1189"/>
        <v/>
      </c>
      <c r="CM10167" s="32" t="str">
        <f t="shared" si="1190"/>
        <v/>
      </c>
      <c r="CN10167" s="32" t="str">
        <f t="shared" si="1191"/>
        <v/>
      </c>
    </row>
    <row r="10168" spans="71:92" x14ac:dyDescent="0.3">
      <c r="BS10168" s="32" t="str">
        <f>IF(Kiadasi_kiseroiv!$K$2=BT10168,BV10168,"")</f>
        <v/>
      </c>
      <c r="BT10168" s="34" t="str">
        <f t="shared" si="1192"/>
        <v/>
      </c>
      <c r="BU10168" s="32" t="str">
        <f t="shared" si="1179"/>
        <v/>
      </c>
      <c r="BV10168" s="32" t="str">
        <f t="shared" si="1193"/>
        <v/>
      </c>
      <c r="BW10168" s="32" t="str">
        <f t="shared" si="1194"/>
        <v/>
      </c>
      <c r="BX10168" s="32" t="str">
        <f t="shared" si="1180"/>
        <v/>
      </c>
      <c r="BY10168" s="32" t="str">
        <f t="shared" si="1181"/>
        <v/>
      </c>
      <c r="BZ10168" s="32" t="str">
        <f t="shared" si="1195"/>
        <v/>
      </c>
      <c r="CA10168" s="32" t="str">
        <f t="shared" si="1196"/>
        <v/>
      </c>
      <c r="CB10168" s="33">
        <f>IF(COUNTIF($CD$7:CD10168,CD10168)=1,CD10168,CD10168+COUNTIF($CD$6:CD10167,CD10168))</f>
        <v>59308</v>
      </c>
      <c r="CC10168" s="34">
        <f t="shared" si="1182"/>
        <v>55153</v>
      </c>
      <c r="CD10168" s="32">
        <f t="shared" si="1183"/>
        <v>55153</v>
      </c>
      <c r="CE10168" s="32">
        <f t="shared" si="1184"/>
        <v>0</v>
      </c>
      <c r="CF10168" s="32">
        <f t="shared" si="1185"/>
        <v>0</v>
      </c>
      <c r="CG10168" s="32" t="str">
        <f t="shared" si="1186"/>
        <v/>
      </c>
      <c r="CH10168" s="32">
        <v>163</v>
      </c>
      <c r="CI10168" s="32" t="s">
        <v>7</v>
      </c>
      <c r="CJ10168" s="32" t="str">
        <f t="shared" si="1187"/>
        <v/>
      </c>
      <c r="CK10168" s="32" t="str">
        <f t="shared" si="1188"/>
        <v/>
      </c>
      <c r="CL10168" s="32" t="str">
        <f t="shared" si="1189"/>
        <v/>
      </c>
      <c r="CM10168" s="32" t="str">
        <f t="shared" si="1190"/>
        <v/>
      </c>
      <c r="CN10168" s="32" t="str">
        <f t="shared" si="1191"/>
        <v/>
      </c>
    </row>
    <row r="10169" spans="71:92" x14ac:dyDescent="0.3">
      <c r="BS10169" s="32" t="str">
        <f>IF(Kiadasi_kiseroiv!$K$2=BT10169,BV10169,"")</f>
        <v/>
      </c>
      <c r="BT10169" s="34" t="str">
        <f t="shared" si="1192"/>
        <v/>
      </c>
      <c r="BU10169" s="32" t="str">
        <f t="shared" si="1179"/>
        <v/>
      </c>
      <c r="BV10169" s="32" t="str">
        <f t="shared" si="1193"/>
        <v/>
      </c>
      <c r="BW10169" s="32" t="str">
        <f t="shared" si="1194"/>
        <v/>
      </c>
      <c r="BX10169" s="32" t="str">
        <f t="shared" si="1180"/>
        <v/>
      </c>
      <c r="BY10169" s="32" t="str">
        <f t="shared" si="1181"/>
        <v/>
      </c>
      <c r="BZ10169" s="32" t="str">
        <f t="shared" si="1195"/>
        <v/>
      </c>
      <c r="CA10169" s="32" t="str">
        <f t="shared" si="1196"/>
        <v/>
      </c>
      <c r="CB10169" s="33">
        <f>IF(COUNTIF($CD$7:CD10169,CD10169)=1,CD10169,CD10169+COUNTIF($CD$6:CD10168,CD10169))</f>
        <v>59309</v>
      </c>
      <c r="CC10169" s="34">
        <f t="shared" si="1182"/>
        <v>55153</v>
      </c>
      <c r="CD10169" s="32">
        <f t="shared" si="1183"/>
        <v>55153</v>
      </c>
      <c r="CE10169" s="32">
        <f t="shared" si="1184"/>
        <v>0</v>
      </c>
      <c r="CF10169" s="32">
        <f t="shared" si="1185"/>
        <v>0</v>
      </c>
      <c r="CG10169" s="32" t="str">
        <f t="shared" si="1186"/>
        <v/>
      </c>
      <c r="CH10169" s="32">
        <v>164</v>
      </c>
      <c r="CI10169" s="32" t="s">
        <v>7</v>
      </c>
      <c r="CJ10169" s="32" t="str">
        <f t="shared" si="1187"/>
        <v/>
      </c>
      <c r="CK10169" s="32" t="str">
        <f t="shared" si="1188"/>
        <v/>
      </c>
      <c r="CL10169" s="32" t="str">
        <f t="shared" si="1189"/>
        <v/>
      </c>
      <c r="CM10169" s="32" t="str">
        <f t="shared" si="1190"/>
        <v/>
      </c>
      <c r="CN10169" s="32" t="str">
        <f t="shared" si="1191"/>
        <v/>
      </c>
    </row>
    <row r="10170" spans="71:92" x14ac:dyDescent="0.3">
      <c r="BS10170" s="32" t="str">
        <f>IF(Kiadasi_kiseroiv!$K$2=BT10170,BV10170,"")</f>
        <v/>
      </c>
      <c r="BT10170" s="34" t="str">
        <f t="shared" si="1192"/>
        <v/>
      </c>
      <c r="BU10170" s="32" t="str">
        <f t="shared" si="1179"/>
        <v/>
      </c>
      <c r="BV10170" s="32" t="str">
        <f t="shared" si="1193"/>
        <v/>
      </c>
      <c r="BW10170" s="32" t="str">
        <f t="shared" si="1194"/>
        <v/>
      </c>
      <c r="BX10170" s="32" t="str">
        <f t="shared" si="1180"/>
        <v/>
      </c>
      <c r="BY10170" s="32" t="str">
        <f t="shared" si="1181"/>
        <v/>
      </c>
      <c r="BZ10170" s="32" t="str">
        <f t="shared" si="1195"/>
        <v/>
      </c>
      <c r="CA10170" s="32" t="str">
        <f t="shared" si="1196"/>
        <v/>
      </c>
      <c r="CB10170" s="33">
        <f>IF(COUNTIF($CD$7:CD10170,CD10170)=1,CD10170,CD10170+COUNTIF($CD$6:CD10169,CD10170))</f>
        <v>59310</v>
      </c>
      <c r="CC10170" s="34">
        <f t="shared" si="1182"/>
        <v>55153</v>
      </c>
      <c r="CD10170" s="32">
        <f t="shared" si="1183"/>
        <v>55153</v>
      </c>
      <c r="CE10170" s="32">
        <f t="shared" si="1184"/>
        <v>0</v>
      </c>
      <c r="CF10170" s="32">
        <f t="shared" si="1185"/>
        <v>0</v>
      </c>
      <c r="CG10170" s="32" t="str">
        <f t="shared" si="1186"/>
        <v/>
      </c>
      <c r="CH10170" s="32">
        <v>165</v>
      </c>
      <c r="CI10170" s="32" t="s">
        <v>7</v>
      </c>
      <c r="CJ10170" s="32" t="str">
        <f t="shared" si="1187"/>
        <v/>
      </c>
      <c r="CK10170" s="32" t="str">
        <f t="shared" si="1188"/>
        <v/>
      </c>
      <c r="CL10170" s="32" t="str">
        <f t="shared" si="1189"/>
        <v/>
      </c>
      <c r="CM10170" s="32" t="str">
        <f t="shared" si="1190"/>
        <v/>
      </c>
      <c r="CN10170" s="32" t="str">
        <f t="shared" si="1191"/>
        <v/>
      </c>
    </row>
    <row r="10171" spans="71:92" x14ac:dyDescent="0.3">
      <c r="BS10171" s="32" t="str">
        <f>IF(Kiadasi_kiseroiv!$K$2=BT10171,BV10171,"")</f>
        <v/>
      </c>
      <c r="BT10171" s="34" t="str">
        <f t="shared" si="1192"/>
        <v/>
      </c>
      <c r="BU10171" s="32" t="str">
        <f t="shared" si="1179"/>
        <v/>
      </c>
      <c r="BV10171" s="32" t="str">
        <f t="shared" si="1193"/>
        <v/>
      </c>
      <c r="BW10171" s="32" t="str">
        <f t="shared" si="1194"/>
        <v/>
      </c>
      <c r="BX10171" s="32" t="str">
        <f t="shared" si="1180"/>
        <v/>
      </c>
      <c r="BY10171" s="32" t="str">
        <f t="shared" si="1181"/>
        <v/>
      </c>
      <c r="BZ10171" s="32" t="str">
        <f t="shared" si="1195"/>
        <v/>
      </c>
      <c r="CA10171" s="32" t="str">
        <f t="shared" si="1196"/>
        <v/>
      </c>
      <c r="CB10171" s="33">
        <f>IF(COUNTIF($CD$7:CD10171,CD10171)=1,CD10171,CD10171+COUNTIF($CD$6:CD10170,CD10171))</f>
        <v>59311</v>
      </c>
      <c r="CC10171" s="34">
        <f t="shared" si="1182"/>
        <v>55153</v>
      </c>
      <c r="CD10171" s="32">
        <f t="shared" si="1183"/>
        <v>55153</v>
      </c>
      <c r="CE10171" s="32">
        <f t="shared" si="1184"/>
        <v>0</v>
      </c>
      <c r="CF10171" s="32">
        <f t="shared" si="1185"/>
        <v>0</v>
      </c>
      <c r="CG10171" s="32" t="str">
        <f t="shared" si="1186"/>
        <v/>
      </c>
      <c r="CH10171" s="32">
        <v>166</v>
      </c>
      <c r="CI10171" s="32" t="s">
        <v>7</v>
      </c>
      <c r="CJ10171" s="32" t="str">
        <f t="shared" si="1187"/>
        <v/>
      </c>
      <c r="CK10171" s="32" t="str">
        <f t="shared" si="1188"/>
        <v/>
      </c>
      <c r="CL10171" s="32" t="str">
        <f t="shared" si="1189"/>
        <v/>
      </c>
      <c r="CM10171" s="32" t="str">
        <f t="shared" si="1190"/>
        <v/>
      </c>
      <c r="CN10171" s="32" t="str">
        <f t="shared" si="1191"/>
        <v/>
      </c>
    </row>
    <row r="10172" spans="71:92" x14ac:dyDescent="0.3">
      <c r="BS10172" s="32" t="str">
        <f>IF(Kiadasi_kiseroiv!$K$2=BT10172,BV10172,"")</f>
        <v/>
      </c>
      <c r="BT10172" s="34" t="str">
        <f t="shared" si="1192"/>
        <v/>
      </c>
      <c r="BU10172" s="32" t="str">
        <f t="shared" si="1179"/>
        <v/>
      </c>
      <c r="BV10172" s="32" t="str">
        <f t="shared" si="1193"/>
        <v/>
      </c>
      <c r="BW10172" s="32" t="str">
        <f t="shared" si="1194"/>
        <v/>
      </c>
      <c r="BX10172" s="32" t="str">
        <f t="shared" si="1180"/>
        <v/>
      </c>
      <c r="BY10172" s="32" t="str">
        <f t="shared" si="1181"/>
        <v/>
      </c>
      <c r="BZ10172" s="32" t="str">
        <f t="shared" si="1195"/>
        <v/>
      </c>
      <c r="CA10172" s="32" t="str">
        <f t="shared" si="1196"/>
        <v/>
      </c>
      <c r="CB10172" s="33">
        <f>IF(COUNTIF($CD$7:CD10172,CD10172)=1,CD10172,CD10172+COUNTIF($CD$6:CD10171,CD10172))</f>
        <v>59312</v>
      </c>
      <c r="CC10172" s="34">
        <f t="shared" si="1182"/>
        <v>55153</v>
      </c>
      <c r="CD10172" s="32">
        <f t="shared" si="1183"/>
        <v>55153</v>
      </c>
      <c r="CE10172" s="32">
        <f t="shared" si="1184"/>
        <v>0</v>
      </c>
      <c r="CF10172" s="32">
        <f t="shared" si="1185"/>
        <v>0</v>
      </c>
      <c r="CG10172" s="32" t="str">
        <f t="shared" si="1186"/>
        <v/>
      </c>
      <c r="CH10172" s="32">
        <v>167</v>
      </c>
      <c r="CI10172" s="32" t="s">
        <v>7</v>
      </c>
      <c r="CJ10172" s="32" t="str">
        <f t="shared" si="1187"/>
        <v/>
      </c>
      <c r="CK10172" s="32" t="str">
        <f t="shared" si="1188"/>
        <v/>
      </c>
      <c r="CL10172" s="32" t="str">
        <f t="shared" si="1189"/>
        <v/>
      </c>
      <c r="CM10172" s="32" t="str">
        <f t="shared" si="1190"/>
        <v/>
      </c>
      <c r="CN10172" s="32" t="str">
        <f t="shared" si="1191"/>
        <v/>
      </c>
    </row>
    <row r="10173" spans="71:92" x14ac:dyDescent="0.3">
      <c r="BS10173" s="32" t="str">
        <f>IF(Kiadasi_kiseroiv!$K$2=BT10173,BV10173,"")</f>
        <v/>
      </c>
      <c r="BT10173" s="34" t="str">
        <f t="shared" si="1192"/>
        <v/>
      </c>
      <c r="BU10173" s="32" t="str">
        <f t="shared" si="1179"/>
        <v/>
      </c>
      <c r="BV10173" s="32" t="str">
        <f t="shared" si="1193"/>
        <v/>
      </c>
      <c r="BW10173" s="32" t="str">
        <f t="shared" si="1194"/>
        <v/>
      </c>
      <c r="BX10173" s="32" t="str">
        <f t="shared" si="1180"/>
        <v/>
      </c>
      <c r="BY10173" s="32" t="str">
        <f t="shared" si="1181"/>
        <v/>
      </c>
      <c r="BZ10173" s="32" t="str">
        <f t="shared" si="1195"/>
        <v/>
      </c>
      <c r="CA10173" s="32" t="str">
        <f t="shared" si="1196"/>
        <v/>
      </c>
      <c r="CB10173" s="33">
        <f>IF(COUNTIF($CD$7:CD10173,CD10173)=1,CD10173,CD10173+COUNTIF($CD$6:CD10172,CD10173))</f>
        <v>59313</v>
      </c>
      <c r="CC10173" s="34">
        <f t="shared" si="1182"/>
        <v>55153</v>
      </c>
      <c r="CD10173" s="32">
        <f t="shared" si="1183"/>
        <v>55153</v>
      </c>
      <c r="CE10173" s="32">
        <f t="shared" si="1184"/>
        <v>0</v>
      </c>
      <c r="CF10173" s="32">
        <f t="shared" si="1185"/>
        <v>0</v>
      </c>
      <c r="CG10173" s="32" t="str">
        <f t="shared" si="1186"/>
        <v/>
      </c>
      <c r="CH10173" s="32">
        <v>168</v>
      </c>
      <c r="CI10173" s="32" t="s">
        <v>7</v>
      </c>
      <c r="CJ10173" s="32" t="str">
        <f t="shared" si="1187"/>
        <v/>
      </c>
      <c r="CK10173" s="32" t="str">
        <f t="shared" si="1188"/>
        <v/>
      </c>
      <c r="CL10173" s="32" t="str">
        <f t="shared" si="1189"/>
        <v/>
      </c>
      <c r="CM10173" s="32" t="str">
        <f t="shared" si="1190"/>
        <v/>
      </c>
      <c r="CN10173" s="32" t="str">
        <f t="shared" si="1191"/>
        <v/>
      </c>
    </row>
    <row r="10174" spans="71:92" x14ac:dyDescent="0.3">
      <c r="BS10174" s="32" t="str">
        <f>IF(Kiadasi_kiseroiv!$K$2=BT10174,BV10174,"")</f>
        <v/>
      </c>
      <c r="BT10174" s="34" t="str">
        <f t="shared" si="1192"/>
        <v/>
      </c>
      <c r="BU10174" s="32" t="str">
        <f t="shared" si="1179"/>
        <v/>
      </c>
      <c r="BV10174" s="32" t="str">
        <f t="shared" si="1193"/>
        <v/>
      </c>
      <c r="BW10174" s="32" t="str">
        <f t="shared" si="1194"/>
        <v/>
      </c>
      <c r="BX10174" s="32" t="str">
        <f t="shared" si="1180"/>
        <v/>
      </c>
      <c r="BY10174" s="32" t="str">
        <f t="shared" si="1181"/>
        <v/>
      </c>
      <c r="BZ10174" s="32" t="str">
        <f t="shared" si="1195"/>
        <v/>
      </c>
      <c r="CA10174" s="32" t="str">
        <f t="shared" si="1196"/>
        <v/>
      </c>
      <c r="CB10174" s="33">
        <f>IF(COUNTIF($CD$7:CD10174,CD10174)=1,CD10174,CD10174+COUNTIF($CD$6:CD10173,CD10174))</f>
        <v>59314</v>
      </c>
      <c r="CC10174" s="34">
        <f t="shared" si="1182"/>
        <v>55153</v>
      </c>
      <c r="CD10174" s="32">
        <f t="shared" si="1183"/>
        <v>55153</v>
      </c>
      <c r="CE10174" s="32">
        <f t="shared" si="1184"/>
        <v>0</v>
      </c>
      <c r="CF10174" s="32">
        <f t="shared" si="1185"/>
        <v>0</v>
      </c>
      <c r="CG10174" s="32" t="str">
        <f t="shared" si="1186"/>
        <v/>
      </c>
      <c r="CH10174" s="32">
        <v>169</v>
      </c>
      <c r="CI10174" s="32" t="s">
        <v>7</v>
      </c>
      <c r="CJ10174" s="32" t="str">
        <f t="shared" si="1187"/>
        <v/>
      </c>
      <c r="CK10174" s="32" t="str">
        <f t="shared" si="1188"/>
        <v/>
      </c>
      <c r="CL10174" s="32" t="str">
        <f t="shared" si="1189"/>
        <v/>
      </c>
      <c r="CM10174" s="32" t="str">
        <f t="shared" si="1190"/>
        <v/>
      </c>
      <c r="CN10174" s="32" t="str">
        <f t="shared" si="1191"/>
        <v/>
      </c>
    </row>
    <row r="10175" spans="71:92" x14ac:dyDescent="0.3">
      <c r="BS10175" s="32" t="str">
        <f>IF(Kiadasi_kiseroiv!$K$2=BT10175,BV10175,"")</f>
        <v/>
      </c>
      <c r="BT10175" s="34" t="str">
        <f t="shared" si="1192"/>
        <v/>
      </c>
      <c r="BU10175" s="32" t="str">
        <f t="shared" si="1179"/>
        <v/>
      </c>
      <c r="BV10175" s="32" t="str">
        <f t="shared" si="1193"/>
        <v/>
      </c>
      <c r="BW10175" s="32" t="str">
        <f t="shared" si="1194"/>
        <v/>
      </c>
      <c r="BX10175" s="32" t="str">
        <f t="shared" si="1180"/>
        <v/>
      </c>
      <c r="BY10175" s="32" t="str">
        <f t="shared" si="1181"/>
        <v/>
      </c>
      <c r="BZ10175" s="32" t="str">
        <f t="shared" si="1195"/>
        <v/>
      </c>
      <c r="CA10175" s="32" t="str">
        <f t="shared" si="1196"/>
        <v/>
      </c>
      <c r="CB10175" s="33">
        <f>IF(COUNTIF($CD$7:CD10175,CD10175)=1,CD10175,CD10175+COUNTIF($CD$6:CD10174,CD10175))</f>
        <v>59315</v>
      </c>
      <c r="CC10175" s="34">
        <f t="shared" si="1182"/>
        <v>55153</v>
      </c>
      <c r="CD10175" s="32">
        <f t="shared" si="1183"/>
        <v>55153</v>
      </c>
      <c r="CE10175" s="32">
        <f t="shared" si="1184"/>
        <v>0</v>
      </c>
      <c r="CF10175" s="32">
        <f t="shared" si="1185"/>
        <v>0</v>
      </c>
      <c r="CG10175" s="32" t="str">
        <f t="shared" si="1186"/>
        <v/>
      </c>
      <c r="CH10175" s="32">
        <v>170</v>
      </c>
      <c r="CI10175" s="32" t="s">
        <v>7</v>
      </c>
      <c r="CJ10175" s="32" t="str">
        <f t="shared" si="1187"/>
        <v/>
      </c>
      <c r="CK10175" s="32" t="str">
        <f t="shared" si="1188"/>
        <v/>
      </c>
      <c r="CL10175" s="32" t="str">
        <f t="shared" si="1189"/>
        <v/>
      </c>
      <c r="CM10175" s="32" t="str">
        <f t="shared" si="1190"/>
        <v/>
      </c>
      <c r="CN10175" s="32" t="str">
        <f t="shared" si="1191"/>
        <v/>
      </c>
    </row>
    <row r="10176" spans="71:92" x14ac:dyDescent="0.3">
      <c r="BS10176" s="32" t="str">
        <f>IF(Kiadasi_kiseroiv!$K$2=BT10176,BV10176,"")</f>
        <v/>
      </c>
      <c r="BT10176" s="34" t="str">
        <f t="shared" si="1192"/>
        <v/>
      </c>
      <c r="BU10176" s="32" t="str">
        <f t="shared" si="1179"/>
        <v/>
      </c>
      <c r="BV10176" s="32" t="str">
        <f t="shared" si="1193"/>
        <v/>
      </c>
      <c r="BW10176" s="32" t="str">
        <f t="shared" si="1194"/>
        <v/>
      </c>
      <c r="BX10176" s="32" t="str">
        <f t="shared" si="1180"/>
        <v/>
      </c>
      <c r="BY10176" s="32" t="str">
        <f t="shared" si="1181"/>
        <v/>
      </c>
      <c r="BZ10176" s="32" t="str">
        <f t="shared" si="1195"/>
        <v/>
      </c>
      <c r="CA10176" s="32" t="str">
        <f t="shared" si="1196"/>
        <v/>
      </c>
      <c r="CB10176" s="33">
        <f>IF(COUNTIF($CD$7:CD10176,CD10176)=1,CD10176,CD10176+COUNTIF($CD$6:CD10175,CD10176))</f>
        <v>59316</v>
      </c>
      <c r="CC10176" s="34">
        <f t="shared" si="1182"/>
        <v>55153</v>
      </c>
      <c r="CD10176" s="32">
        <f t="shared" si="1183"/>
        <v>55153</v>
      </c>
      <c r="CE10176" s="32">
        <f t="shared" si="1184"/>
        <v>0</v>
      </c>
      <c r="CF10176" s="32">
        <f t="shared" si="1185"/>
        <v>0</v>
      </c>
      <c r="CG10176" s="32" t="str">
        <f t="shared" si="1186"/>
        <v/>
      </c>
      <c r="CH10176" s="32">
        <v>171</v>
      </c>
      <c r="CI10176" s="32" t="s">
        <v>7</v>
      </c>
      <c r="CJ10176" s="32" t="str">
        <f t="shared" si="1187"/>
        <v/>
      </c>
      <c r="CK10176" s="32" t="str">
        <f t="shared" si="1188"/>
        <v/>
      </c>
      <c r="CL10176" s="32" t="str">
        <f t="shared" si="1189"/>
        <v/>
      </c>
      <c r="CM10176" s="32" t="str">
        <f t="shared" si="1190"/>
        <v/>
      </c>
      <c r="CN10176" s="32" t="str">
        <f t="shared" si="1191"/>
        <v/>
      </c>
    </row>
    <row r="10177" spans="71:92" x14ac:dyDescent="0.3">
      <c r="BS10177" s="32" t="str">
        <f>IF(Kiadasi_kiseroiv!$K$2=BT10177,BV10177,"")</f>
        <v/>
      </c>
      <c r="BT10177" s="34" t="str">
        <f t="shared" si="1192"/>
        <v/>
      </c>
      <c r="BU10177" s="32" t="str">
        <f t="shared" si="1179"/>
        <v/>
      </c>
      <c r="BV10177" s="32" t="str">
        <f t="shared" si="1193"/>
        <v/>
      </c>
      <c r="BW10177" s="32" t="str">
        <f t="shared" si="1194"/>
        <v/>
      </c>
      <c r="BX10177" s="32" t="str">
        <f t="shared" si="1180"/>
        <v/>
      </c>
      <c r="BY10177" s="32" t="str">
        <f t="shared" si="1181"/>
        <v/>
      </c>
      <c r="BZ10177" s="32" t="str">
        <f t="shared" si="1195"/>
        <v/>
      </c>
      <c r="CA10177" s="32" t="str">
        <f t="shared" si="1196"/>
        <v/>
      </c>
      <c r="CB10177" s="33">
        <f>IF(COUNTIF($CD$7:CD10177,CD10177)=1,CD10177,CD10177+COUNTIF($CD$6:CD10176,CD10177))</f>
        <v>59317</v>
      </c>
      <c r="CC10177" s="34">
        <f t="shared" si="1182"/>
        <v>55153</v>
      </c>
      <c r="CD10177" s="32">
        <f t="shared" si="1183"/>
        <v>55153</v>
      </c>
      <c r="CE10177" s="32">
        <f t="shared" si="1184"/>
        <v>0</v>
      </c>
      <c r="CF10177" s="32">
        <f t="shared" si="1185"/>
        <v>0</v>
      </c>
      <c r="CG10177" s="32" t="str">
        <f t="shared" si="1186"/>
        <v/>
      </c>
      <c r="CH10177" s="32">
        <v>172</v>
      </c>
      <c r="CI10177" s="32" t="s">
        <v>7</v>
      </c>
      <c r="CJ10177" s="32" t="str">
        <f t="shared" si="1187"/>
        <v/>
      </c>
      <c r="CK10177" s="32" t="str">
        <f t="shared" si="1188"/>
        <v/>
      </c>
      <c r="CL10177" s="32" t="str">
        <f t="shared" si="1189"/>
        <v/>
      </c>
      <c r="CM10177" s="32" t="str">
        <f t="shared" si="1190"/>
        <v/>
      </c>
      <c r="CN10177" s="32" t="str">
        <f t="shared" si="1191"/>
        <v/>
      </c>
    </row>
    <row r="10178" spans="71:92" x14ac:dyDescent="0.3">
      <c r="BS10178" s="32" t="str">
        <f>IF(Kiadasi_kiseroiv!$K$2=BT10178,BV10178,"")</f>
        <v/>
      </c>
      <c r="BT10178" s="34" t="str">
        <f t="shared" si="1192"/>
        <v/>
      </c>
      <c r="BU10178" s="32" t="str">
        <f t="shared" si="1179"/>
        <v/>
      </c>
      <c r="BV10178" s="32" t="str">
        <f t="shared" si="1193"/>
        <v/>
      </c>
      <c r="BW10178" s="32" t="str">
        <f t="shared" si="1194"/>
        <v/>
      </c>
      <c r="BX10178" s="32" t="str">
        <f t="shared" si="1180"/>
        <v/>
      </c>
      <c r="BY10178" s="32" t="str">
        <f t="shared" si="1181"/>
        <v/>
      </c>
      <c r="BZ10178" s="32" t="str">
        <f t="shared" si="1195"/>
        <v/>
      </c>
      <c r="CA10178" s="32" t="str">
        <f t="shared" si="1196"/>
        <v/>
      </c>
      <c r="CB10178" s="33">
        <f>IF(COUNTIF($CD$7:CD10178,CD10178)=1,CD10178,CD10178+COUNTIF($CD$6:CD10177,CD10178))</f>
        <v>59318</v>
      </c>
      <c r="CC10178" s="34">
        <f t="shared" si="1182"/>
        <v>55153</v>
      </c>
      <c r="CD10178" s="32">
        <f t="shared" si="1183"/>
        <v>55153</v>
      </c>
      <c r="CE10178" s="32">
        <f t="shared" si="1184"/>
        <v>0</v>
      </c>
      <c r="CF10178" s="32">
        <f t="shared" si="1185"/>
        <v>0</v>
      </c>
      <c r="CG10178" s="32" t="str">
        <f t="shared" si="1186"/>
        <v/>
      </c>
      <c r="CH10178" s="32">
        <v>173</v>
      </c>
      <c r="CI10178" s="32" t="s">
        <v>7</v>
      </c>
      <c r="CJ10178" s="32" t="str">
        <f t="shared" si="1187"/>
        <v/>
      </c>
      <c r="CK10178" s="32" t="str">
        <f t="shared" si="1188"/>
        <v/>
      </c>
      <c r="CL10178" s="32" t="str">
        <f t="shared" si="1189"/>
        <v/>
      </c>
      <c r="CM10178" s="32" t="str">
        <f t="shared" si="1190"/>
        <v/>
      </c>
      <c r="CN10178" s="32" t="str">
        <f t="shared" si="1191"/>
        <v/>
      </c>
    </row>
    <row r="10179" spans="71:92" x14ac:dyDescent="0.3">
      <c r="BS10179" s="32" t="str">
        <f>IF(Kiadasi_kiseroiv!$K$2=BT10179,BV10179,"")</f>
        <v/>
      </c>
      <c r="BT10179" s="34" t="str">
        <f t="shared" si="1192"/>
        <v/>
      </c>
      <c r="BU10179" s="32" t="str">
        <f t="shared" si="1179"/>
        <v/>
      </c>
      <c r="BV10179" s="32" t="str">
        <f t="shared" si="1193"/>
        <v/>
      </c>
      <c r="BW10179" s="32" t="str">
        <f t="shared" si="1194"/>
        <v/>
      </c>
      <c r="BX10179" s="32" t="str">
        <f t="shared" si="1180"/>
        <v/>
      </c>
      <c r="BY10179" s="32" t="str">
        <f t="shared" si="1181"/>
        <v/>
      </c>
      <c r="BZ10179" s="32" t="str">
        <f t="shared" si="1195"/>
        <v/>
      </c>
      <c r="CA10179" s="32" t="str">
        <f t="shared" si="1196"/>
        <v/>
      </c>
      <c r="CB10179" s="33">
        <f>IF(COUNTIF($CD$7:CD10179,CD10179)=1,CD10179,CD10179+COUNTIF($CD$6:CD10178,CD10179))</f>
        <v>59319</v>
      </c>
      <c r="CC10179" s="34">
        <f t="shared" si="1182"/>
        <v>55153</v>
      </c>
      <c r="CD10179" s="32">
        <f t="shared" si="1183"/>
        <v>55153</v>
      </c>
      <c r="CE10179" s="32">
        <f t="shared" si="1184"/>
        <v>0</v>
      </c>
      <c r="CF10179" s="32">
        <f t="shared" si="1185"/>
        <v>0</v>
      </c>
      <c r="CG10179" s="32" t="str">
        <f t="shared" si="1186"/>
        <v/>
      </c>
      <c r="CH10179" s="32">
        <v>174</v>
      </c>
      <c r="CI10179" s="32" t="s">
        <v>7</v>
      </c>
      <c r="CJ10179" s="32" t="str">
        <f t="shared" si="1187"/>
        <v/>
      </c>
      <c r="CK10179" s="32" t="str">
        <f t="shared" si="1188"/>
        <v/>
      </c>
      <c r="CL10179" s="32" t="str">
        <f t="shared" si="1189"/>
        <v/>
      </c>
      <c r="CM10179" s="32" t="str">
        <f t="shared" si="1190"/>
        <v/>
      </c>
      <c r="CN10179" s="32" t="str">
        <f t="shared" si="1191"/>
        <v/>
      </c>
    </row>
    <row r="10180" spans="71:92" x14ac:dyDescent="0.3">
      <c r="BS10180" s="32" t="str">
        <f>IF(Kiadasi_kiseroiv!$K$2=BT10180,BV10180,"")</f>
        <v/>
      </c>
      <c r="BT10180" s="34" t="str">
        <f t="shared" si="1192"/>
        <v/>
      </c>
      <c r="BU10180" s="32" t="str">
        <f t="shared" si="1179"/>
        <v/>
      </c>
      <c r="BV10180" s="32" t="str">
        <f t="shared" si="1193"/>
        <v/>
      </c>
      <c r="BW10180" s="32" t="str">
        <f t="shared" si="1194"/>
        <v/>
      </c>
      <c r="BX10180" s="32" t="str">
        <f t="shared" si="1180"/>
        <v/>
      </c>
      <c r="BY10180" s="32" t="str">
        <f t="shared" si="1181"/>
        <v/>
      </c>
      <c r="BZ10180" s="32" t="str">
        <f t="shared" si="1195"/>
        <v/>
      </c>
      <c r="CA10180" s="32" t="str">
        <f t="shared" si="1196"/>
        <v/>
      </c>
      <c r="CB10180" s="33">
        <f>IF(COUNTIF($CD$7:CD10180,CD10180)=1,CD10180,CD10180+COUNTIF($CD$6:CD10179,CD10180))</f>
        <v>59320</v>
      </c>
      <c r="CC10180" s="34">
        <f t="shared" si="1182"/>
        <v>55153</v>
      </c>
      <c r="CD10180" s="32">
        <f t="shared" si="1183"/>
        <v>55153</v>
      </c>
      <c r="CE10180" s="32">
        <f t="shared" si="1184"/>
        <v>0</v>
      </c>
      <c r="CF10180" s="32">
        <f t="shared" si="1185"/>
        <v>0</v>
      </c>
      <c r="CG10180" s="32" t="str">
        <f t="shared" si="1186"/>
        <v/>
      </c>
      <c r="CH10180" s="32">
        <v>175</v>
      </c>
      <c r="CI10180" s="32" t="s">
        <v>7</v>
      </c>
      <c r="CJ10180" s="32" t="str">
        <f t="shared" si="1187"/>
        <v/>
      </c>
      <c r="CK10180" s="32" t="str">
        <f t="shared" si="1188"/>
        <v/>
      </c>
      <c r="CL10180" s="32" t="str">
        <f t="shared" si="1189"/>
        <v/>
      </c>
      <c r="CM10180" s="32" t="str">
        <f t="shared" si="1190"/>
        <v/>
      </c>
      <c r="CN10180" s="32" t="str">
        <f t="shared" si="1191"/>
        <v/>
      </c>
    </row>
    <row r="10181" spans="71:92" x14ac:dyDescent="0.3">
      <c r="BS10181" s="32" t="str">
        <f>IF(Kiadasi_kiseroiv!$K$2=BT10181,BV10181,"")</f>
        <v/>
      </c>
      <c r="BT10181" s="34" t="str">
        <f t="shared" si="1192"/>
        <v/>
      </c>
      <c r="BU10181" s="32" t="str">
        <f t="shared" si="1179"/>
        <v/>
      </c>
      <c r="BV10181" s="32" t="str">
        <f t="shared" si="1193"/>
        <v/>
      </c>
      <c r="BW10181" s="32" t="str">
        <f t="shared" si="1194"/>
        <v/>
      </c>
      <c r="BX10181" s="32" t="str">
        <f t="shared" si="1180"/>
        <v/>
      </c>
      <c r="BY10181" s="32" t="str">
        <f t="shared" si="1181"/>
        <v/>
      </c>
      <c r="BZ10181" s="32" t="str">
        <f t="shared" si="1195"/>
        <v/>
      </c>
      <c r="CA10181" s="32" t="str">
        <f t="shared" si="1196"/>
        <v/>
      </c>
      <c r="CB10181" s="33">
        <f>IF(COUNTIF($CD$7:CD10181,CD10181)=1,CD10181,CD10181+COUNTIF($CD$6:CD10180,CD10181))</f>
        <v>59321</v>
      </c>
      <c r="CC10181" s="34">
        <f t="shared" si="1182"/>
        <v>55153</v>
      </c>
      <c r="CD10181" s="32">
        <f t="shared" si="1183"/>
        <v>55153</v>
      </c>
      <c r="CE10181" s="32">
        <f t="shared" si="1184"/>
        <v>0</v>
      </c>
      <c r="CF10181" s="32">
        <f t="shared" si="1185"/>
        <v>0</v>
      </c>
      <c r="CG10181" s="32" t="str">
        <f t="shared" si="1186"/>
        <v/>
      </c>
      <c r="CH10181" s="32">
        <v>176</v>
      </c>
      <c r="CI10181" s="32" t="s">
        <v>7</v>
      </c>
      <c r="CJ10181" s="32" t="str">
        <f t="shared" si="1187"/>
        <v/>
      </c>
      <c r="CK10181" s="32" t="str">
        <f t="shared" si="1188"/>
        <v/>
      </c>
      <c r="CL10181" s="32" t="str">
        <f t="shared" si="1189"/>
        <v/>
      </c>
      <c r="CM10181" s="32" t="str">
        <f t="shared" si="1190"/>
        <v/>
      </c>
      <c r="CN10181" s="32" t="str">
        <f t="shared" si="1191"/>
        <v/>
      </c>
    </row>
    <row r="10182" spans="71:92" x14ac:dyDescent="0.3">
      <c r="BS10182" s="32" t="str">
        <f>IF(Kiadasi_kiseroiv!$K$2=BT10182,BV10182,"")</f>
        <v/>
      </c>
      <c r="BT10182" s="34" t="str">
        <f t="shared" si="1192"/>
        <v/>
      </c>
      <c r="BU10182" s="32" t="str">
        <f t="shared" si="1179"/>
        <v/>
      </c>
      <c r="BV10182" s="32" t="str">
        <f t="shared" si="1193"/>
        <v/>
      </c>
      <c r="BW10182" s="32" t="str">
        <f t="shared" si="1194"/>
        <v/>
      </c>
      <c r="BX10182" s="32" t="str">
        <f t="shared" si="1180"/>
        <v/>
      </c>
      <c r="BY10182" s="32" t="str">
        <f t="shared" si="1181"/>
        <v/>
      </c>
      <c r="BZ10182" s="32" t="str">
        <f t="shared" si="1195"/>
        <v/>
      </c>
      <c r="CA10182" s="32" t="str">
        <f t="shared" si="1196"/>
        <v/>
      </c>
      <c r="CB10182" s="33">
        <f>IF(COUNTIF($CD$7:CD10182,CD10182)=1,CD10182,CD10182+COUNTIF($CD$6:CD10181,CD10182))</f>
        <v>59322</v>
      </c>
      <c r="CC10182" s="34">
        <f t="shared" si="1182"/>
        <v>55153</v>
      </c>
      <c r="CD10182" s="32">
        <f t="shared" si="1183"/>
        <v>55153</v>
      </c>
      <c r="CE10182" s="32">
        <f t="shared" si="1184"/>
        <v>0</v>
      </c>
      <c r="CF10182" s="32">
        <f t="shared" si="1185"/>
        <v>0</v>
      </c>
      <c r="CG10182" s="32" t="str">
        <f t="shared" si="1186"/>
        <v/>
      </c>
      <c r="CH10182" s="32">
        <v>177</v>
      </c>
      <c r="CI10182" s="32" t="s">
        <v>7</v>
      </c>
      <c r="CJ10182" s="32" t="str">
        <f t="shared" si="1187"/>
        <v/>
      </c>
      <c r="CK10182" s="32" t="str">
        <f t="shared" si="1188"/>
        <v/>
      </c>
      <c r="CL10182" s="32" t="str">
        <f t="shared" si="1189"/>
        <v/>
      </c>
      <c r="CM10182" s="32" t="str">
        <f t="shared" si="1190"/>
        <v/>
      </c>
      <c r="CN10182" s="32" t="str">
        <f t="shared" si="1191"/>
        <v/>
      </c>
    </row>
    <row r="10183" spans="71:92" x14ac:dyDescent="0.3">
      <c r="BS10183" s="32" t="str">
        <f>IF(Kiadasi_kiseroiv!$K$2=BT10183,BV10183,"")</f>
        <v/>
      </c>
      <c r="BT10183" s="34" t="str">
        <f t="shared" si="1192"/>
        <v/>
      </c>
      <c r="BU10183" s="32" t="str">
        <f t="shared" si="1179"/>
        <v/>
      </c>
      <c r="BV10183" s="32" t="str">
        <f t="shared" si="1193"/>
        <v/>
      </c>
      <c r="BW10183" s="32" t="str">
        <f t="shared" si="1194"/>
        <v/>
      </c>
      <c r="BX10183" s="32" t="str">
        <f t="shared" si="1180"/>
        <v/>
      </c>
      <c r="BY10183" s="32" t="str">
        <f t="shared" si="1181"/>
        <v/>
      </c>
      <c r="BZ10183" s="32" t="str">
        <f t="shared" si="1195"/>
        <v/>
      </c>
      <c r="CA10183" s="32" t="str">
        <f t="shared" si="1196"/>
        <v/>
      </c>
      <c r="CB10183" s="33">
        <f>IF(COUNTIF($CD$7:CD10183,CD10183)=1,CD10183,CD10183+COUNTIF($CD$6:CD10182,CD10183))</f>
        <v>59323</v>
      </c>
      <c r="CC10183" s="34">
        <f t="shared" si="1182"/>
        <v>55153</v>
      </c>
      <c r="CD10183" s="32">
        <f t="shared" si="1183"/>
        <v>55153</v>
      </c>
      <c r="CE10183" s="32">
        <f t="shared" si="1184"/>
        <v>0</v>
      </c>
      <c r="CF10183" s="32">
        <f t="shared" si="1185"/>
        <v>0</v>
      </c>
      <c r="CG10183" s="32" t="str">
        <f t="shared" si="1186"/>
        <v/>
      </c>
      <c r="CH10183" s="32">
        <v>178</v>
      </c>
      <c r="CI10183" s="32" t="s">
        <v>7</v>
      </c>
      <c r="CJ10183" s="32" t="str">
        <f t="shared" si="1187"/>
        <v/>
      </c>
      <c r="CK10183" s="32" t="str">
        <f t="shared" si="1188"/>
        <v/>
      </c>
      <c r="CL10183" s="32" t="str">
        <f t="shared" si="1189"/>
        <v/>
      </c>
      <c r="CM10183" s="32" t="str">
        <f t="shared" si="1190"/>
        <v/>
      </c>
      <c r="CN10183" s="32" t="str">
        <f t="shared" si="1191"/>
        <v/>
      </c>
    </row>
    <row r="10184" spans="71:92" x14ac:dyDescent="0.3">
      <c r="BS10184" s="32" t="str">
        <f>IF(Kiadasi_kiseroiv!$K$2=BT10184,BV10184,"")</f>
        <v/>
      </c>
      <c r="BT10184" s="34" t="str">
        <f t="shared" si="1192"/>
        <v/>
      </c>
      <c r="BU10184" s="32" t="str">
        <f t="shared" si="1179"/>
        <v/>
      </c>
      <c r="BV10184" s="32" t="str">
        <f t="shared" si="1193"/>
        <v/>
      </c>
      <c r="BW10184" s="32" t="str">
        <f t="shared" si="1194"/>
        <v/>
      </c>
      <c r="BX10184" s="32" t="str">
        <f t="shared" si="1180"/>
        <v/>
      </c>
      <c r="BY10184" s="32" t="str">
        <f t="shared" si="1181"/>
        <v/>
      </c>
      <c r="BZ10184" s="32" t="str">
        <f t="shared" si="1195"/>
        <v/>
      </c>
      <c r="CA10184" s="32" t="str">
        <f t="shared" si="1196"/>
        <v/>
      </c>
      <c r="CB10184" s="33">
        <f>IF(COUNTIF($CD$7:CD10184,CD10184)=1,CD10184,CD10184+COUNTIF($CD$6:CD10183,CD10184))</f>
        <v>59324</v>
      </c>
      <c r="CC10184" s="34">
        <f t="shared" si="1182"/>
        <v>55153</v>
      </c>
      <c r="CD10184" s="32">
        <f t="shared" si="1183"/>
        <v>55153</v>
      </c>
      <c r="CE10184" s="32">
        <f t="shared" si="1184"/>
        <v>0</v>
      </c>
      <c r="CF10184" s="32">
        <f t="shared" si="1185"/>
        <v>0</v>
      </c>
      <c r="CG10184" s="32" t="str">
        <f t="shared" si="1186"/>
        <v/>
      </c>
      <c r="CH10184" s="32">
        <v>179</v>
      </c>
      <c r="CI10184" s="32" t="s">
        <v>7</v>
      </c>
      <c r="CJ10184" s="32" t="str">
        <f t="shared" si="1187"/>
        <v/>
      </c>
      <c r="CK10184" s="32" t="str">
        <f t="shared" si="1188"/>
        <v/>
      </c>
      <c r="CL10184" s="32" t="str">
        <f t="shared" si="1189"/>
        <v/>
      </c>
      <c r="CM10184" s="32" t="str">
        <f t="shared" si="1190"/>
        <v/>
      </c>
      <c r="CN10184" s="32" t="str">
        <f t="shared" si="1191"/>
        <v/>
      </c>
    </row>
    <row r="10185" spans="71:92" x14ac:dyDescent="0.3">
      <c r="BS10185" s="32" t="str">
        <f>IF(Kiadasi_kiseroiv!$K$2=BT10185,BV10185,"")</f>
        <v/>
      </c>
      <c r="BT10185" s="34" t="str">
        <f t="shared" si="1192"/>
        <v/>
      </c>
      <c r="BU10185" s="32" t="str">
        <f t="shared" si="1179"/>
        <v/>
      </c>
      <c r="BV10185" s="32" t="str">
        <f t="shared" si="1193"/>
        <v/>
      </c>
      <c r="BW10185" s="32" t="str">
        <f t="shared" si="1194"/>
        <v/>
      </c>
      <c r="BX10185" s="32" t="str">
        <f t="shared" si="1180"/>
        <v/>
      </c>
      <c r="BY10185" s="32" t="str">
        <f t="shared" si="1181"/>
        <v/>
      </c>
      <c r="BZ10185" s="32" t="str">
        <f t="shared" si="1195"/>
        <v/>
      </c>
      <c r="CA10185" s="32" t="str">
        <f t="shared" si="1196"/>
        <v/>
      </c>
      <c r="CB10185" s="33">
        <f>IF(COUNTIF($CD$7:CD10185,CD10185)=1,CD10185,CD10185+COUNTIF($CD$6:CD10184,CD10185))</f>
        <v>59325</v>
      </c>
      <c r="CC10185" s="34">
        <f t="shared" si="1182"/>
        <v>55153</v>
      </c>
      <c r="CD10185" s="32">
        <f t="shared" si="1183"/>
        <v>55153</v>
      </c>
      <c r="CE10185" s="32">
        <f t="shared" si="1184"/>
        <v>0</v>
      </c>
      <c r="CF10185" s="32">
        <f t="shared" si="1185"/>
        <v>0</v>
      </c>
      <c r="CG10185" s="32" t="str">
        <f t="shared" si="1186"/>
        <v/>
      </c>
      <c r="CH10185" s="32">
        <v>180</v>
      </c>
      <c r="CI10185" s="32" t="s">
        <v>7</v>
      </c>
      <c r="CJ10185" s="32" t="str">
        <f t="shared" si="1187"/>
        <v/>
      </c>
      <c r="CK10185" s="32" t="str">
        <f t="shared" si="1188"/>
        <v/>
      </c>
      <c r="CL10185" s="32" t="str">
        <f t="shared" si="1189"/>
        <v/>
      </c>
      <c r="CM10185" s="32" t="str">
        <f t="shared" si="1190"/>
        <v/>
      </c>
      <c r="CN10185" s="32" t="str">
        <f t="shared" si="1191"/>
        <v/>
      </c>
    </row>
    <row r="10186" spans="71:92" x14ac:dyDescent="0.3">
      <c r="BS10186" s="32" t="str">
        <f>IF(Kiadasi_kiseroiv!$K$2=BT10186,BV10186,"")</f>
        <v/>
      </c>
      <c r="BT10186" s="34" t="str">
        <f t="shared" si="1192"/>
        <v/>
      </c>
      <c r="BU10186" s="32" t="str">
        <f t="shared" si="1179"/>
        <v/>
      </c>
      <c r="BV10186" s="32" t="str">
        <f t="shared" si="1193"/>
        <v/>
      </c>
      <c r="BW10186" s="32" t="str">
        <f t="shared" si="1194"/>
        <v/>
      </c>
      <c r="BX10186" s="32" t="str">
        <f t="shared" si="1180"/>
        <v/>
      </c>
      <c r="BY10186" s="32" t="str">
        <f t="shared" si="1181"/>
        <v/>
      </c>
      <c r="BZ10186" s="32" t="str">
        <f t="shared" si="1195"/>
        <v/>
      </c>
      <c r="CA10186" s="32" t="str">
        <f t="shared" si="1196"/>
        <v/>
      </c>
      <c r="CB10186" s="33">
        <f>IF(COUNTIF($CD$7:CD10186,CD10186)=1,CD10186,CD10186+COUNTIF($CD$6:CD10185,CD10186))</f>
        <v>59326</v>
      </c>
      <c r="CC10186" s="34">
        <f t="shared" si="1182"/>
        <v>55153</v>
      </c>
      <c r="CD10186" s="32">
        <f t="shared" si="1183"/>
        <v>55153</v>
      </c>
      <c r="CE10186" s="32">
        <f t="shared" si="1184"/>
        <v>0</v>
      </c>
      <c r="CF10186" s="32">
        <f t="shared" si="1185"/>
        <v>0</v>
      </c>
      <c r="CG10186" s="32" t="str">
        <f t="shared" si="1186"/>
        <v/>
      </c>
      <c r="CH10186" s="32">
        <v>181</v>
      </c>
      <c r="CI10186" s="32" t="s">
        <v>7</v>
      </c>
      <c r="CJ10186" s="32" t="str">
        <f t="shared" si="1187"/>
        <v/>
      </c>
      <c r="CK10186" s="32" t="str">
        <f t="shared" si="1188"/>
        <v/>
      </c>
      <c r="CL10186" s="32" t="str">
        <f t="shared" si="1189"/>
        <v/>
      </c>
      <c r="CM10186" s="32" t="str">
        <f t="shared" si="1190"/>
        <v/>
      </c>
      <c r="CN10186" s="32" t="str">
        <f t="shared" si="1191"/>
        <v/>
      </c>
    </row>
    <row r="10187" spans="71:92" x14ac:dyDescent="0.3">
      <c r="BS10187" s="32" t="str">
        <f>IF(Kiadasi_kiseroiv!$K$2=BT10187,BV10187,"")</f>
        <v/>
      </c>
      <c r="BT10187" s="34" t="str">
        <f t="shared" si="1192"/>
        <v/>
      </c>
      <c r="BU10187" s="32" t="str">
        <f t="shared" si="1179"/>
        <v/>
      </c>
      <c r="BV10187" s="32" t="str">
        <f t="shared" si="1193"/>
        <v/>
      </c>
      <c r="BW10187" s="32" t="str">
        <f t="shared" si="1194"/>
        <v/>
      </c>
      <c r="BX10187" s="32" t="str">
        <f t="shared" si="1180"/>
        <v/>
      </c>
      <c r="BY10187" s="32" t="str">
        <f t="shared" si="1181"/>
        <v/>
      </c>
      <c r="BZ10187" s="32" t="str">
        <f t="shared" si="1195"/>
        <v/>
      </c>
      <c r="CA10187" s="32" t="str">
        <f t="shared" si="1196"/>
        <v/>
      </c>
      <c r="CB10187" s="33">
        <f>IF(COUNTIF($CD$7:CD10187,CD10187)=1,CD10187,CD10187+COUNTIF($CD$6:CD10186,CD10187))</f>
        <v>59327</v>
      </c>
      <c r="CC10187" s="34">
        <f t="shared" si="1182"/>
        <v>55153</v>
      </c>
      <c r="CD10187" s="32">
        <f t="shared" si="1183"/>
        <v>55153</v>
      </c>
      <c r="CE10187" s="32">
        <f t="shared" si="1184"/>
        <v>0</v>
      </c>
      <c r="CF10187" s="32">
        <f t="shared" si="1185"/>
        <v>0</v>
      </c>
      <c r="CG10187" s="32" t="str">
        <f t="shared" si="1186"/>
        <v/>
      </c>
      <c r="CH10187" s="32">
        <v>182</v>
      </c>
      <c r="CI10187" s="32" t="s">
        <v>7</v>
      </c>
      <c r="CJ10187" s="32" t="str">
        <f t="shared" si="1187"/>
        <v/>
      </c>
      <c r="CK10187" s="32" t="str">
        <f t="shared" si="1188"/>
        <v/>
      </c>
      <c r="CL10187" s="32" t="str">
        <f t="shared" si="1189"/>
        <v/>
      </c>
      <c r="CM10187" s="32" t="str">
        <f t="shared" si="1190"/>
        <v/>
      </c>
      <c r="CN10187" s="32" t="str">
        <f t="shared" si="1191"/>
        <v/>
      </c>
    </row>
    <row r="10188" spans="71:92" x14ac:dyDescent="0.3">
      <c r="BS10188" s="32" t="str">
        <f>IF(Kiadasi_kiseroiv!$K$2=BT10188,BV10188,"")</f>
        <v/>
      </c>
      <c r="BT10188" s="34" t="str">
        <f t="shared" si="1192"/>
        <v/>
      </c>
      <c r="BU10188" s="32" t="str">
        <f t="shared" si="1179"/>
        <v/>
      </c>
      <c r="BV10188" s="32" t="str">
        <f t="shared" si="1193"/>
        <v/>
      </c>
      <c r="BW10188" s="32" t="str">
        <f t="shared" si="1194"/>
        <v/>
      </c>
      <c r="BX10188" s="32" t="str">
        <f t="shared" si="1180"/>
        <v/>
      </c>
      <c r="BY10188" s="32" t="str">
        <f t="shared" si="1181"/>
        <v/>
      </c>
      <c r="BZ10188" s="32" t="str">
        <f t="shared" si="1195"/>
        <v/>
      </c>
      <c r="CA10188" s="32" t="str">
        <f t="shared" si="1196"/>
        <v/>
      </c>
      <c r="CB10188" s="33">
        <f>IF(COUNTIF($CD$7:CD10188,CD10188)=1,CD10188,CD10188+COUNTIF($CD$6:CD10187,CD10188))</f>
        <v>59328</v>
      </c>
      <c r="CC10188" s="34">
        <f t="shared" si="1182"/>
        <v>55153</v>
      </c>
      <c r="CD10188" s="32">
        <f t="shared" si="1183"/>
        <v>55153</v>
      </c>
      <c r="CE10188" s="32">
        <f t="shared" si="1184"/>
        <v>0</v>
      </c>
      <c r="CF10188" s="32">
        <f t="shared" si="1185"/>
        <v>0</v>
      </c>
      <c r="CG10188" s="32" t="str">
        <f t="shared" si="1186"/>
        <v/>
      </c>
      <c r="CH10188" s="32">
        <v>183</v>
      </c>
      <c r="CI10188" s="32" t="s">
        <v>7</v>
      </c>
      <c r="CJ10188" s="32" t="str">
        <f t="shared" si="1187"/>
        <v/>
      </c>
      <c r="CK10188" s="32" t="str">
        <f t="shared" si="1188"/>
        <v/>
      </c>
      <c r="CL10188" s="32" t="str">
        <f t="shared" si="1189"/>
        <v/>
      </c>
      <c r="CM10188" s="32" t="str">
        <f t="shared" si="1190"/>
        <v/>
      </c>
      <c r="CN10188" s="32" t="str">
        <f t="shared" si="1191"/>
        <v/>
      </c>
    </row>
    <row r="10189" spans="71:92" x14ac:dyDescent="0.3">
      <c r="BS10189" s="32" t="str">
        <f>IF(Kiadasi_kiseroiv!$K$2=BT10189,BV10189,"")</f>
        <v/>
      </c>
      <c r="BT10189" s="34" t="str">
        <f t="shared" si="1192"/>
        <v/>
      </c>
      <c r="BU10189" s="32" t="str">
        <f t="shared" si="1179"/>
        <v/>
      </c>
      <c r="BV10189" s="32" t="str">
        <f t="shared" si="1193"/>
        <v/>
      </c>
      <c r="BW10189" s="32" t="str">
        <f t="shared" si="1194"/>
        <v/>
      </c>
      <c r="BX10189" s="32" t="str">
        <f t="shared" si="1180"/>
        <v/>
      </c>
      <c r="BY10189" s="32" t="str">
        <f t="shared" si="1181"/>
        <v/>
      </c>
      <c r="BZ10189" s="32" t="str">
        <f t="shared" si="1195"/>
        <v/>
      </c>
      <c r="CA10189" s="32" t="str">
        <f t="shared" si="1196"/>
        <v/>
      </c>
      <c r="CB10189" s="33">
        <f>IF(COUNTIF($CD$7:CD10189,CD10189)=1,CD10189,CD10189+COUNTIF($CD$6:CD10188,CD10189))</f>
        <v>59329</v>
      </c>
      <c r="CC10189" s="34">
        <f t="shared" si="1182"/>
        <v>55153</v>
      </c>
      <c r="CD10189" s="32">
        <f t="shared" si="1183"/>
        <v>55153</v>
      </c>
      <c r="CE10189" s="32">
        <f t="shared" si="1184"/>
        <v>0</v>
      </c>
      <c r="CF10189" s="32">
        <f t="shared" si="1185"/>
        <v>0</v>
      </c>
      <c r="CG10189" s="32" t="str">
        <f t="shared" si="1186"/>
        <v/>
      </c>
      <c r="CH10189" s="32">
        <v>184</v>
      </c>
      <c r="CI10189" s="32" t="s">
        <v>7</v>
      </c>
      <c r="CJ10189" s="32" t="str">
        <f t="shared" si="1187"/>
        <v/>
      </c>
      <c r="CK10189" s="32" t="str">
        <f t="shared" si="1188"/>
        <v/>
      </c>
      <c r="CL10189" s="32" t="str">
        <f t="shared" si="1189"/>
        <v/>
      </c>
      <c r="CM10189" s="32" t="str">
        <f t="shared" si="1190"/>
        <v/>
      </c>
      <c r="CN10189" s="32" t="str">
        <f t="shared" si="1191"/>
        <v/>
      </c>
    </row>
    <row r="10190" spans="71:92" x14ac:dyDescent="0.3">
      <c r="BS10190" s="32" t="str">
        <f>IF(Kiadasi_kiseroiv!$K$2=BT10190,BV10190,"")</f>
        <v/>
      </c>
      <c r="BT10190" s="34" t="str">
        <f t="shared" si="1192"/>
        <v/>
      </c>
      <c r="BU10190" s="32" t="str">
        <f t="shared" si="1179"/>
        <v/>
      </c>
      <c r="BV10190" s="32" t="str">
        <f t="shared" si="1193"/>
        <v/>
      </c>
      <c r="BW10190" s="32" t="str">
        <f t="shared" si="1194"/>
        <v/>
      </c>
      <c r="BX10190" s="32" t="str">
        <f t="shared" si="1180"/>
        <v/>
      </c>
      <c r="BY10190" s="32" t="str">
        <f t="shared" si="1181"/>
        <v/>
      </c>
      <c r="BZ10190" s="32" t="str">
        <f t="shared" si="1195"/>
        <v/>
      </c>
      <c r="CA10190" s="32" t="str">
        <f t="shared" si="1196"/>
        <v/>
      </c>
      <c r="CB10190" s="33">
        <f>IF(COUNTIF($CD$7:CD10190,CD10190)=1,CD10190,CD10190+COUNTIF($CD$6:CD10189,CD10190))</f>
        <v>59330</v>
      </c>
      <c r="CC10190" s="34">
        <f t="shared" si="1182"/>
        <v>55153</v>
      </c>
      <c r="CD10190" s="32">
        <f t="shared" si="1183"/>
        <v>55153</v>
      </c>
      <c r="CE10190" s="32">
        <f t="shared" si="1184"/>
        <v>0</v>
      </c>
      <c r="CF10190" s="32">
        <f t="shared" si="1185"/>
        <v>0</v>
      </c>
      <c r="CG10190" s="32" t="str">
        <f t="shared" si="1186"/>
        <v/>
      </c>
      <c r="CH10190" s="32">
        <v>185</v>
      </c>
      <c r="CI10190" s="32" t="s">
        <v>7</v>
      </c>
      <c r="CJ10190" s="32" t="str">
        <f t="shared" si="1187"/>
        <v/>
      </c>
      <c r="CK10190" s="32" t="str">
        <f t="shared" si="1188"/>
        <v/>
      </c>
      <c r="CL10190" s="32" t="str">
        <f t="shared" si="1189"/>
        <v/>
      </c>
      <c r="CM10190" s="32" t="str">
        <f t="shared" si="1190"/>
        <v/>
      </c>
      <c r="CN10190" s="32" t="str">
        <f t="shared" si="1191"/>
        <v/>
      </c>
    </row>
    <row r="10191" spans="71:92" x14ac:dyDescent="0.3">
      <c r="BS10191" s="32" t="str">
        <f>IF(Kiadasi_kiseroiv!$K$2=BT10191,BV10191,"")</f>
        <v/>
      </c>
      <c r="BT10191" s="34" t="str">
        <f t="shared" si="1192"/>
        <v/>
      </c>
      <c r="BU10191" s="32" t="str">
        <f t="shared" si="1179"/>
        <v/>
      </c>
      <c r="BV10191" s="32" t="str">
        <f t="shared" si="1193"/>
        <v/>
      </c>
      <c r="BW10191" s="32" t="str">
        <f t="shared" si="1194"/>
        <v/>
      </c>
      <c r="BX10191" s="32" t="str">
        <f t="shared" si="1180"/>
        <v/>
      </c>
      <c r="BY10191" s="32" t="str">
        <f t="shared" si="1181"/>
        <v/>
      </c>
      <c r="BZ10191" s="32" t="str">
        <f t="shared" si="1195"/>
        <v/>
      </c>
      <c r="CA10191" s="32" t="str">
        <f t="shared" si="1196"/>
        <v/>
      </c>
      <c r="CB10191" s="33">
        <f>IF(COUNTIF($CD$7:CD10191,CD10191)=1,CD10191,CD10191+COUNTIF($CD$6:CD10190,CD10191))</f>
        <v>59331</v>
      </c>
      <c r="CC10191" s="34">
        <f t="shared" si="1182"/>
        <v>55153</v>
      </c>
      <c r="CD10191" s="32">
        <f t="shared" si="1183"/>
        <v>55153</v>
      </c>
      <c r="CE10191" s="32">
        <f t="shared" si="1184"/>
        <v>0</v>
      </c>
      <c r="CF10191" s="32">
        <f t="shared" si="1185"/>
        <v>0</v>
      </c>
      <c r="CG10191" s="32" t="str">
        <f t="shared" si="1186"/>
        <v/>
      </c>
      <c r="CH10191" s="32">
        <v>186</v>
      </c>
      <c r="CI10191" s="32" t="s">
        <v>7</v>
      </c>
      <c r="CJ10191" s="32" t="str">
        <f t="shared" si="1187"/>
        <v/>
      </c>
      <c r="CK10191" s="32" t="str">
        <f t="shared" si="1188"/>
        <v/>
      </c>
      <c r="CL10191" s="32" t="str">
        <f t="shared" si="1189"/>
        <v/>
      </c>
      <c r="CM10191" s="32" t="str">
        <f t="shared" si="1190"/>
        <v/>
      </c>
      <c r="CN10191" s="32" t="str">
        <f t="shared" si="1191"/>
        <v/>
      </c>
    </row>
    <row r="10192" spans="71:92" x14ac:dyDescent="0.3">
      <c r="BS10192" s="32" t="str">
        <f>IF(Kiadasi_kiseroiv!$K$2=BT10192,BV10192,"")</f>
        <v/>
      </c>
      <c r="BT10192" s="34" t="str">
        <f t="shared" si="1192"/>
        <v/>
      </c>
      <c r="BU10192" s="32" t="str">
        <f t="shared" si="1179"/>
        <v/>
      </c>
      <c r="BV10192" s="32" t="str">
        <f t="shared" si="1193"/>
        <v/>
      </c>
      <c r="BW10192" s="32" t="str">
        <f t="shared" si="1194"/>
        <v/>
      </c>
      <c r="BX10192" s="32" t="str">
        <f t="shared" si="1180"/>
        <v/>
      </c>
      <c r="BY10192" s="32" t="str">
        <f t="shared" si="1181"/>
        <v/>
      </c>
      <c r="BZ10192" s="32" t="str">
        <f t="shared" si="1195"/>
        <v/>
      </c>
      <c r="CA10192" s="32" t="str">
        <f t="shared" si="1196"/>
        <v/>
      </c>
      <c r="CB10192" s="33">
        <f>IF(COUNTIF($CD$7:CD10192,CD10192)=1,CD10192,CD10192+COUNTIF($CD$6:CD10191,CD10192))</f>
        <v>59332</v>
      </c>
      <c r="CC10192" s="34">
        <f t="shared" si="1182"/>
        <v>55153</v>
      </c>
      <c r="CD10192" s="32">
        <f t="shared" si="1183"/>
        <v>55153</v>
      </c>
      <c r="CE10192" s="32">
        <f t="shared" si="1184"/>
        <v>0</v>
      </c>
      <c r="CF10192" s="32">
        <f t="shared" si="1185"/>
        <v>0</v>
      </c>
      <c r="CG10192" s="32" t="str">
        <f t="shared" si="1186"/>
        <v/>
      </c>
      <c r="CH10192" s="32">
        <v>187</v>
      </c>
      <c r="CI10192" s="32" t="s">
        <v>7</v>
      </c>
      <c r="CJ10192" s="32" t="str">
        <f t="shared" si="1187"/>
        <v/>
      </c>
      <c r="CK10192" s="32" t="str">
        <f t="shared" si="1188"/>
        <v/>
      </c>
      <c r="CL10192" s="32" t="str">
        <f t="shared" si="1189"/>
        <v/>
      </c>
      <c r="CM10192" s="32" t="str">
        <f t="shared" si="1190"/>
        <v/>
      </c>
      <c r="CN10192" s="32" t="str">
        <f t="shared" si="1191"/>
        <v/>
      </c>
    </row>
    <row r="10193" spans="71:92" x14ac:dyDescent="0.3">
      <c r="BS10193" s="32" t="str">
        <f>IF(Kiadasi_kiseroiv!$K$2=BT10193,BV10193,"")</f>
        <v/>
      </c>
      <c r="BT10193" s="34" t="str">
        <f t="shared" si="1192"/>
        <v/>
      </c>
      <c r="BU10193" s="32" t="str">
        <f t="shared" si="1179"/>
        <v/>
      </c>
      <c r="BV10193" s="32" t="str">
        <f t="shared" si="1193"/>
        <v/>
      </c>
      <c r="BW10193" s="32" t="str">
        <f t="shared" si="1194"/>
        <v/>
      </c>
      <c r="BX10193" s="32" t="str">
        <f t="shared" si="1180"/>
        <v/>
      </c>
      <c r="BY10193" s="32" t="str">
        <f t="shared" si="1181"/>
        <v/>
      </c>
      <c r="BZ10193" s="32" t="str">
        <f t="shared" si="1195"/>
        <v/>
      </c>
      <c r="CA10193" s="32" t="str">
        <f t="shared" si="1196"/>
        <v/>
      </c>
      <c r="CB10193" s="33">
        <f>IF(COUNTIF($CD$7:CD10193,CD10193)=1,CD10193,CD10193+COUNTIF($CD$6:CD10192,CD10193))</f>
        <v>59333</v>
      </c>
      <c r="CC10193" s="34">
        <f t="shared" si="1182"/>
        <v>55153</v>
      </c>
      <c r="CD10193" s="32">
        <f t="shared" si="1183"/>
        <v>55153</v>
      </c>
      <c r="CE10193" s="32">
        <f t="shared" si="1184"/>
        <v>0</v>
      </c>
      <c r="CF10193" s="32">
        <f t="shared" si="1185"/>
        <v>0</v>
      </c>
      <c r="CG10193" s="32" t="str">
        <f t="shared" si="1186"/>
        <v/>
      </c>
      <c r="CH10193" s="32">
        <v>188</v>
      </c>
      <c r="CI10193" s="32" t="s">
        <v>7</v>
      </c>
      <c r="CJ10193" s="32" t="str">
        <f t="shared" si="1187"/>
        <v/>
      </c>
      <c r="CK10193" s="32" t="str">
        <f t="shared" si="1188"/>
        <v/>
      </c>
      <c r="CL10193" s="32" t="str">
        <f t="shared" si="1189"/>
        <v/>
      </c>
      <c r="CM10193" s="32" t="str">
        <f t="shared" si="1190"/>
        <v/>
      </c>
      <c r="CN10193" s="32" t="str">
        <f t="shared" si="1191"/>
        <v/>
      </c>
    </row>
    <row r="10194" spans="71:92" x14ac:dyDescent="0.3">
      <c r="BS10194" s="32" t="str">
        <f>IF(Kiadasi_kiseroiv!$K$2=BT10194,BV10194,"")</f>
        <v/>
      </c>
      <c r="BT10194" s="34" t="str">
        <f t="shared" si="1192"/>
        <v/>
      </c>
      <c r="BU10194" s="32" t="str">
        <f t="shared" si="1179"/>
        <v/>
      </c>
      <c r="BV10194" s="32" t="str">
        <f t="shared" si="1193"/>
        <v/>
      </c>
      <c r="BW10194" s="32" t="str">
        <f t="shared" si="1194"/>
        <v/>
      </c>
      <c r="BX10194" s="32" t="str">
        <f t="shared" si="1180"/>
        <v/>
      </c>
      <c r="BY10194" s="32" t="str">
        <f t="shared" si="1181"/>
        <v/>
      </c>
      <c r="BZ10194" s="32" t="str">
        <f t="shared" si="1195"/>
        <v/>
      </c>
      <c r="CA10194" s="32" t="str">
        <f t="shared" si="1196"/>
        <v/>
      </c>
      <c r="CB10194" s="33">
        <f>IF(COUNTIF($CD$7:CD10194,CD10194)=1,CD10194,CD10194+COUNTIF($CD$6:CD10193,CD10194))</f>
        <v>59334</v>
      </c>
      <c r="CC10194" s="34">
        <f t="shared" si="1182"/>
        <v>55153</v>
      </c>
      <c r="CD10194" s="32">
        <f t="shared" si="1183"/>
        <v>55153</v>
      </c>
      <c r="CE10194" s="32">
        <f t="shared" si="1184"/>
        <v>0</v>
      </c>
      <c r="CF10194" s="32">
        <f t="shared" si="1185"/>
        <v>0</v>
      </c>
      <c r="CG10194" s="32" t="str">
        <f t="shared" si="1186"/>
        <v/>
      </c>
      <c r="CH10194" s="32">
        <v>189</v>
      </c>
      <c r="CI10194" s="32" t="s">
        <v>7</v>
      </c>
      <c r="CJ10194" s="32" t="str">
        <f t="shared" si="1187"/>
        <v/>
      </c>
      <c r="CK10194" s="32" t="str">
        <f t="shared" si="1188"/>
        <v/>
      </c>
      <c r="CL10194" s="32" t="str">
        <f t="shared" si="1189"/>
        <v/>
      </c>
      <c r="CM10194" s="32" t="str">
        <f t="shared" si="1190"/>
        <v/>
      </c>
      <c r="CN10194" s="32" t="str">
        <f t="shared" si="1191"/>
        <v/>
      </c>
    </row>
    <row r="10195" spans="71:92" x14ac:dyDescent="0.3">
      <c r="BS10195" s="32" t="str">
        <f>IF(Kiadasi_kiseroiv!$K$2=BT10195,BV10195,"")</f>
        <v/>
      </c>
      <c r="BT10195" s="34" t="str">
        <f t="shared" si="1192"/>
        <v/>
      </c>
      <c r="BU10195" s="32" t="str">
        <f t="shared" si="1179"/>
        <v/>
      </c>
      <c r="BV10195" s="32" t="str">
        <f t="shared" si="1193"/>
        <v/>
      </c>
      <c r="BW10195" s="32" t="str">
        <f t="shared" si="1194"/>
        <v/>
      </c>
      <c r="BX10195" s="32" t="str">
        <f t="shared" si="1180"/>
        <v/>
      </c>
      <c r="BY10195" s="32" t="str">
        <f t="shared" si="1181"/>
        <v/>
      </c>
      <c r="BZ10195" s="32" t="str">
        <f t="shared" si="1195"/>
        <v/>
      </c>
      <c r="CA10195" s="32" t="str">
        <f t="shared" si="1196"/>
        <v/>
      </c>
      <c r="CB10195" s="33">
        <f>IF(COUNTIF($CD$7:CD10195,CD10195)=1,CD10195,CD10195+COUNTIF($CD$6:CD10194,CD10195))</f>
        <v>59335</v>
      </c>
      <c r="CC10195" s="34">
        <f t="shared" si="1182"/>
        <v>55153</v>
      </c>
      <c r="CD10195" s="32">
        <f t="shared" si="1183"/>
        <v>55153</v>
      </c>
      <c r="CE10195" s="32">
        <f t="shared" si="1184"/>
        <v>0</v>
      </c>
      <c r="CF10195" s="32">
        <f t="shared" si="1185"/>
        <v>0</v>
      </c>
      <c r="CG10195" s="32" t="str">
        <f t="shared" si="1186"/>
        <v/>
      </c>
      <c r="CH10195" s="32">
        <v>190</v>
      </c>
      <c r="CI10195" s="32" t="s">
        <v>7</v>
      </c>
      <c r="CJ10195" s="32" t="str">
        <f t="shared" si="1187"/>
        <v/>
      </c>
      <c r="CK10195" s="32" t="str">
        <f t="shared" si="1188"/>
        <v/>
      </c>
      <c r="CL10195" s="32" t="str">
        <f t="shared" si="1189"/>
        <v/>
      </c>
      <c r="CM10195" s="32" t="str">
        <f t="shared" si="1190"/>
        <v/>
      </c>
      <c r="CN10195" s="32" t="str">
        <f t="shared" si="1191"/>
        <v/>
      </c>
    </row>
    <row r="10196" spans="71:92" x14ac:dyDescent="0.3">
      <c r="BS10196" s="32" t="str">
        <f>IF(Kiadasi_kiseroiv!$K$2=BT10196,BV10196,"")</f>
        <v/>
      </c>
      <c r="BT10196" s="34" t="str">
        <f t="shared" si="1192"/>
        <v/>
      </c>
      <c r="BU10196" s="32" t="str">
        <f t="shared" si="1179"/>
        <v/>
      </c>
      <c r="BV10196" s="32" t="str">
        <f t="shared" si="1193"/>
        <v/>
      </c>
      <c r="BW10196" s="32" t="str">
        <f t="shared" si="1194"/>
        <v/>
      </c>
      <c r="BX10196" s="32" t="str">
        <f t="shared" si="1180"/>
        <v/>
      </c>
      <c r="BY10196" s="32" t="str">
        <f t="shared" si="1181"/>
        <v/>
      </c>
      <c r="BZ10196" s="32" t="str">
        <f t="shared" si="1195"/>
        <v/>
      </c>
      <c r="CA10196" s="32" t="str">
        <f t="shared" si="1196"/>
        <v/>
      </c>
      <c r="CB10196" s="33">
        <f>IF(COUNTIF($CD$7:CD10196,CD10196)=1,CD10196,CD10196+COUNTIF($CD$6:CD10195,CD10196))</f>
        <v>59336</v>
      </c>
      <c r="CC10196" s="34">
        <f t="shared" si="1182"/>
        <v>55153</v>
      </c>
      <c r="CD10196" s="32">
        <f t="shared" si="1183"/>
        <v>55153</v>
      </c>
      <c r="CE10196" s="32">
        <f t="shared" si="1184"/>
        <v>0</v>
      </c>
      <c r="CF10196" s="32">
        <f t="shared" si="1185"/>
        <v>0</v>
      </c>
      <c r="CG10196" s="32" t="str">
        <f t="shared" si="1186"/>
        <v/>
      </c>
      <c r="CH10196" s="32">
        <v>191</v>
      </c>
      <c r="CI10196" s="32" t="s">
        <v>7</v>
      </c>
      <c r="CJ10196" s="32" t="str">
        <f t="shared" si="1187"/>
        <v/>
      </c>
      <c r="CK10196" s="32" t="str">
        <f t="shared" si="1188"/>
        <v/>
      </c>
      <c r="CL10196" s="32" t="str">
        <f t="shared" si="1189"/>
        <v/>
      </c>
      <c r="CM10196" s="32" t="str">
        <f t="shared" si="1190"/>
        <v/>
      </c>
      <c r="CN10196" s="32" t="str">
        <f t="shared" si="1191"/>
        <v/>
      </c>
    </row>
    <row r="10197" spans="71:92" x14ac:dyDescent="0.3">
      <c r="BS10197" s="32" t="str">
        <f>IF(Kiadasi_kiseroiv!$K$2=BT10197,BV10197,"")</f>
        <v/>
      </c>
      <c r="BT10197" s="34" t="str">
        <f t="shared" si="1192"/>
        <v/>
      </c>
      <c r="BU10197" s="32" t="str">
        <f t="shared" si="1179"/>
        <v/>
      </c>
      <c r="BV10197" s="32" t="str">
        <f t="shared" si="1193"/>
        <v/>
      </c>
      <c r="BW10197" s="32" t="str">
        <f t="shared" si="1194"/>
        <v/>
      </c>
      <c r="BX10197" s="32" t="str">
        <f t="shared" si="1180"/>
        <v/>
      </c>
      <c r="BY10197" s="32" t="str">
        <f t="shared" si="1181"/>
        <v/>
      </c>
      <c r="BZ10197" s="32" t="str">
        <f t="shared" si="1195"/>
        <v/>
      </c>
      <c r="CA10197" s="32" t="str">
        <f t="shared" si="1196"/>
        <v/>
      </c>
      <c r="CB10197" s="33">
        <f>IF(COUNTIF($CD$7:CD10197,CD10197)=1,CD10197,CD10197+COUNTIF($CD$6:CD10196,CD10197))</f>
        <v>59337</v>
      </c>
      <c r="CC10197" s="34">
        <f t="shared" si="1182"/>
        <v>55153</v>
      </c>
      <c r="CD10197" s="32">
        <f t="shared" si="1183"/>
        <v>55153</v>
      </c>
      <c r="CE10197" s="32">
        <f t="shared" si="1184"/>
        <v>0</v>
      </c>
      <c r="CF10197" s="32">
        <f t="shared" si="1185"/>
        <v>0</v>
      </c>
      <c r="CG10197" s="32" t="str">
        <f t="shared" si="1186"/>
        <v/>
      </c>
      <c r="CH10197" s="32">
        <v>192</v>
      </c>
      <c r="CI10197" s="32" t="s">
        <v>7</v>
      </c>
      <c r="CJ10197" s="32" t="str">
        <f t="shared" si="1187"/>
        <v/>
      </c>
      <c r="CK10197" s="32" t="str">
        <f t="shared" si="1188"/>
        <v/>
      </c>
      <c r="CL10197" s="32" t="str">
        <f t="shared" si="1189"/>
        <v/>
      </c>
      <c r="CM10197" s="32" t="str">
        <f t="shared" si="1190"/>
        <v/>
      </c>
      <c r="CN10197" s="32" t="str">
        <f t="shared" si="1191"/>
        <v/>
      </c>
    </row>
    <row r="10198" spans="71:92" x14ac:dyDescent="0.3">
      <c r="BS10198" s="32" t="str">
        <f>IF(Kiadasi_kiseroiv!$K$2=BT10198,BV10198,"")</f>
        <v/>
      </c>
      <c r="BT10198" s="34" t="str">
        <f t="shared" si="1192"/>
        <v/>
      </c>
      <c r="BU10198" s="32" t="str">
        <f t="shared" si="1179"/>
        <v/>
      </c>
      <c r="BV10198" s="32" t="str">
        <f t="shared" si="1193"/>
        <v/>
      </c>
      <c r="BW10198" s="32" t="str">
        <f t="shared" si="1194"/>
        <v/>
      </c>
      <c r="BX10198" s="32" t="str">
        <f t="shared" si="1180"/>
        <v/>
      </c>
      <c r="BY10198" s="32" t="str">
        <f t="shared" si="1181"/>
        <v/>
      </c>
      <c r="BZ10198" s="32" t="str">
        <f t="shared" si="1195"/>
        <v/>
      </c>
      <c r="CA10198" s="32" t="str">
        <f t="shared" si="1196"/>
        <v/>
      </c>
      <c r="CB10198" s="33">
        <f>IF(COUNTIF($CD$7:CD10198,CD10198)=1,CD10198,CD10198+COUNTIF($CD$6:CD10197,CD10198))</f>
        <v>59338</v>
      </c>
      <c r="CC10198" s="34">
        <f t="shared" si="1182"/>
        <v>55153</v>
      </c>
      <c r="CD10198" s="32">
        <f t="shared" si="1183"/>
        <v>55153</v>
      </c>
      <c r="CE10198" s="32">
        <f t="shared" si="1184"/>
        <v>0</v>
      </c>
      <c r="CF10198" s="32">
        <f t="shared" si="1185"/>
        <v>0</v>
      </c>
      <c r="CG10198" s="32" t="str">
        <f t="shared" si="1186"/>
        <v/>
      </c>
      <c r="CH10198" s="32">
        <v>193</v>
      </c>
      <c r="CI10198" s="32" t="s">
        <v>7</v>
      </c>
      <c r="CJ10198" s="32" t="str">
        <f t="shared" si="1187"/>
        <v/>
      </c>
      <c r="CK10198" s="32" t="str">
        <f t="shared" si="1188"/>
        <v/>
      </c>
      <c r="CL10198" s="32" t="str">
        <f t="shared" si="1189"/>
        <v/>
      </c>
      <c r="CM10198" s="32" t="str">
        <f t="shared" si="1190"/>
        <v/>
      </c>
      <c r="CN10198" s="32" t="str">
        <f t="shared" si="1191"/>
        <v/>
      </c>
    </row>
    <row r="10199" spans="71:92" x14ac:dyDescent="0.3">
      <c r="BS10199" s="32" t="str">
        <f>IF(Kiadasi_kiseroiv!$K$2=BT10199,BV10199,"")</f>
        <v/>
      </c>
      <c r="BT10199" s="34" t="str">
        <f t="shared" si="1192"/>
        <v/>
      </c>
      <c r="BU10199" s="32" t="str">
        <f t="shared" ref="BU10199:BU10262" si="1197">IF(AND($BU$1=CI10199,OR(ISERROR(VLOOKUP(CG10199,Kisiv,2,FALSE))=FALSE,CE10199&lt;0)),CB10199,"")</f>
        <v/>
      </c>
      <c r="BV10199" s="32" t="str">
        <f t="shared" si="1193"/>
        <v/>
      </c>
      <c r="BW10199" s="32" t="str">
        <f t="shared" si="1194"/>
        <v/>
      </c>
      <c r="BX10199" s="32" t="str">
        <f t="shared" ref="BX10199:BX10262" si="1198">IF(AND(OR($BX$1=0,$BX$1=CG10199),OR($BX$2=0,IF(ISERROR(SEARCH($BX$2,CJ10199&amp;CK10199&amp;CL10199,1)),FALSE,TRUE))),CB10199,"")</f>
        <v/>
      </c>
      <c r="BY10199" s="32" t="str">
        <f t="shared" ref="BY10199:BY10262" si="1199">IF(AND(BX10199&lt;&gt;"",CC10199&lt;&gt;$CD$2),RANK(BX10199,$BX$7:$BX$33000,1),"")</f>
        <v/>
      </c>
      <c r="BZ10199" s="32" t="str">
        <f t="shared" si="1195"/>
        <v/>
      </c>
      <c r="CA10199" s="32" t="str">
        <f t="shared" si="1196"/>
        <v/>
      </c>
      <c r="CB10199" s="33">
        <f>IF(COUNTIF($CD$7:CD10199,CD10199)=1,CD10199,CD10199+COUNTIF($CD$6:CD10198,CD10199))</f>
        <v>59339</v>
      </c>
      <c r="CC10199" s="34">
        <f t="shared" ref="CC10199:CC10262" si="1200">IF(INDEX(ab,CH10199,1)&lt;&gt;1,INDEX(ab,CH10199,1),$CD$2)</f>
        <v>55153</v>
      </c>
      <c r="CD10199" s="32">
        <f t="shared" ref="CD10199:CD10262" si="1201">IF(CC10199&lt;&gt;$CD$2,RANK(CC10199,$CC$7:$CC$33000,1),$CD$2)</f>
        <v>55153</v>
      </c>
      <c r="CE10199" s="32">
        <f t="shared" ref="CE10199:CE10262" si="1202">INDEX(ab,CH10199,6)</f>
        <v>0</v>
      </c>
      <c r="CF10199" s="32">
        <f t="shared" ref="CF10199:CF10262" si="1203">INDEX(ab,CH10199,8)</f>
        <v>0</v>
      </c>
      <c r="CG10199" s="32" t="str">
        <f t="shared" ref="CG10199:CG10262" si="1204">INDEX(ab,CH10199,7)&amp;INDEX(ab,CH10199,9)</f>
        <v/>
      </c>
      <c r="CH10199" s="32">
        <v>194</v>
      </c>
      <c r="CI10199" s="32" t="s">
        <v>7</v>
      </c>
      <c r="CJ10199" s="32" t="str">
        <f t="shared" ref="CJ10199:CJ10262" si="1205">IF(INDEX(ab,CH10199,5)&lt;&gt;0,INDEX(ab,CH10199,5),"")</f>
        <v/>
      </c>
      <c r="CK10199" s="32" t="str">
        <f t="shared" ref="CK10199:CK10262" si="1206">IF(INDEX(ab,CH10199,10)&lt;&gt;0,INDEX(ab,CH10199,10),"")</f>
        <v/>
      </c>
      <c r="CL10199" s="32" t="str">
        <f t="shared" ref="CL10199:CL10262" si="1207">IF(INDEX(ab,CH10199,11)&lt;&gt;0,INDEX(ab,CH10199,11),"")</f>
        <v/>
      </c>
      <c r="CM10199" s="32" t="str">
        <f t="shared" ref="CM10199:CM10262" si="1208">IF(INDEX(ab,CH10199,4)&lt;&gt;0,INDEX(ab,CH10199,4),"")</f>
        <v/>
      </c>
      <c r="CN10199" s="32" t="str">
        <f t="shared" ref="CN10199:CN10262" si="1209">IF(INDEX(ab,CH10199,3)&lt;&gt;0,INDEX(ab,CH10199,3),"")</f>
        <v/>
      </c>
    </row>
    <row r="10200" spans="71:92" x14ac:dyDescent="0.3">
      <c r="BS10200" s="32" t="str">
        <f>IF(Kiadasi_kiseroiv!$K$2=BT10200,BV10200,"")</f>
        <v/>
      </c>
      <c r="BT10200" s="34" t="str">
        <f t="shared" ref="BT10200:BT10263" si="1210">IF(AND($BT$4=CI10200,BU10200&lt;&gt;""),CC10200,"")</f>
        <v/>
      </c>
      <c r="BU10200" s="32" t="str">
        <f t="shared" si="1197"/>
        <v/>
      </c>
      <c r="BV10200" s="32" t="str">
        <f t="shared" ref="BV10200:BV10263" si="1211">IF(BU10200&lt;&gt;"",RANK(BU10200,$BU$7:$BU$33000,1),"")</f>
        <v/>
      </c>
      <c r="BW10200" s="32" t="str">
        <f t="shared" ref="BW10200:BW10263" si="1212">IF(CC10200&lt;min,$BW$2,IF(CC10200&lt;=max,CG10200,""))</f>
        <v/>
      </c>
      <c r="BX10200" s="32" t="str">
        <f t="shared" si="1198"/>
        <v/>
      </c>
      <c r="BY10200" s="32" t="str">
        <f t="shared" si="1199"/>
        <v/>
      </c>
      <c r="BZ10200" s="32" t="str">
        <f t="shared" ref="BZ10200:BZ10263" si="1213">IF(AND(CC10200&lt;$BZ$2,CI10200=$BZ$4),$BZ$5,IF(AND(CC10200&lt;=$BZ$3,CI10200=$BZ$4),CB10200,""))</f>
        <v/>
      </c>
      <c r="CA10200" s="32" t="str">
        <f t="shared" ref="CA10200:CA10263" si="1214">IF(AND(BZ10200&lt;&gt;"",BZ10200&lt;&gt;$BZ$5),RANK(BZ10200,$BZ$7:$BZ$33000,1),"")</f>
        <v/>
      </c>
      <c r="CB10200" s="33">
        <f>IF(COUNTIF($CD$7:CD10200,CD10200)=1,CD10200,CD10200+COUNTIF($CD$6:CD10199,CD10200))</f>
        <v>59340</v>
      </c>
      <c r="CC10200" s="34">
        <f t="shared" si="1200"/>
        <v>55153</v>
      </c>
      <c r="CD10200" s="32">
        <f t="shared" si="1201"/>
        <v>55153</v>
      </c>
      <c r="CE10200" s="32">
        <f t="shared" si="1202"/>
        <v>0</v>
      </c>
      <c r="CF10200" s="32">
        <f t="shared" si="1203"/>
        <v>0</v>
      </c>
      <c r="CG10200" s="32" t="str">
        <f t="shared" si="1204"/>
        <v/>
      </c>
      <c r="CH10200" s="32">
        <v>195</v>
      </c>
      <c r="CI10200" s="32" t="s">
        <v>7</v>
      </c>
      <c r="CJ10200" s="32" t="str">
        <f t="shared" si="1205"/>
        <v/>
      </c>
      <c r="CK10200" s="32" t="str">
        <f t="shared" si="1206"/>
        <v/>
      </c>
      <c r="CL10200" s="32" t="str">
        <f t="shared" si="1207"/>
        <v/>
      </c>
      <c r="CM10200" s="32" t="str">
        <f t="shared" si="1208"/>
        <v/>
      </c>
      <c r="CN10200" s="32" t="str">
        <f t="shared" si="1209"/>
        <v/>
      </c>
    </row>
    <row r="10201" spans="71:92" x14ac:dyDescent="0.3">
      <c r="BS10201" s="32" t="str">
        <f>IF(Kiadasi_kiseroiv!$K$2=BT10201,BV10201,"")</f>
        <v/>
      </c>
      <c r="BT10201" s="34" t="str">
        <f t="shared" si="1210"/>
        <v/>
      </c>
      <c r="BU10201" s="32" t="str">
        <f t="shared" si="1197"/>
        <v/>
      </c>
      <c r="BV10201" s="32" t="str">
        <f t="shared" si="1211"/>
        <v/>
      </c>
      <c r="BW10201" s="32" t="str">
        <f t="shared" si="1212"/>
        <v/>
      </c>
      <c r="BX10201" s="32" t="str">
        <f t="shared" si="1198"/>
        <v/>
      </c>
      <c r="BY10201" s="32" t="str">
        <f t="shared" si="1199"/>
        <v/>
      </c>
      <c r="BZ10201" s="32" t="str">
        <f t="shared" si="1213"/>
        <v/>
      </c>
      <c r="CA10201" s="32" t="str">
        <f t="shared" si="1214"/>
        <v/>
      </c>
      <c r="CB10201" s="33">
        <f>IF(COUNTIF($CD$7:CD10201,CD10201)=1,CD10201,CD10201+COUNTIF($CD$6:CD10200,CD10201))</f>
        <v>59341</v>
      </c>
      <c r="CC10201" s="34">
        <f t="shared" si="1200"/>
        <v>55153</v>
      </c>
      <c r="CD10201" s="32">
        <f t="shared" si="1201"/>
        <v>55153</v>
      </c>
      <c r="CE10201" s="32">
        <f t="shared" si="1202"/>
        <v>0</v>
      </c>
      <c r="CF10201" s="32">
        <f t="shared" si="1203"/>
        <v>0</v>
      </c>
      <c r="CG10201" s="32" t="str">
        <f t="shared" si="1204"/>
        <v/>
      </c>
      <c r="CH10201" s="32">
        <v>196</v>
      </c>
      <c r="CI10201" s="32" t="s">
        <v>7</v>
      </c>
      <c r="CJ10201" s="32" t="str">
        <f t="shared" si="1205"/>
        <v/>
      </c>
      <c r="CK10201" s="32" t="str">
        <f t="shared" si="1206"/>
        <v/>
      </c>
      <c r="CL10201" s="32" t="str">
        <f t="shared" si="1207"/>
        <v/>
      </c>
      <c r="CM10201" s="32" t="str">
        <f t="shared" si="1208"/>
        <v/>
      </c>
      <c r="CN10201" s="32" t="str">
        <f t="shared" si="1209"/>
        <v/>
      </c>
    </row>
    <row r="10202" spans="71:92" x14ac:dyDescent="0.3">
      <c r="BS10202" s="32" t="str">
        <f>IF(Kiadasi_kiseroiv!$K$2=BT10202,BV10202,"")</f>
        <v/>
      </c>
      <c r="BT10202" s="34" t="str">
        <f t="shared" si="1210"/>
        <v/>
      </c>
      <c r="BU10202" s="32" t="str">
        <f t="shared" si="1197"/>
        <v/>
      </c>
      <c r="BV10202" s="32" t="str">
        <f t="shared" si="1211"/>
        <v/>
      </c>
      <c r="BW10202" s="32" t="str">
        <f t="shared" si="1212"/>
        <v/>
      </c>
      <c r="BX10202" s="32" t="str">
        <f t="shared" si="1198"/>
        <v/>
      </c>
      <c r="BY10202" s="32" t="str">
        <f t="shared" si="1199"/>
        <v/>
      </c>
      <c r="BZ10202" s="32" t="str">
        <f t="shared" si="1213"/>
        <v/>
      </c>
      <c r="CA10202" s="32" t="str">
        <f t="shared" si="1214"/>
        <v/>
      </c>
      <c r="CB10202" s="33">
        <f>IF(COUNTIF($CD$7:CD10202,CD10202)=1,CD10202,CD10202+COUNTIF($CD$6:CD10201,CD10202))</f>
        <v>59342</v>
      </c>
      <c r="CC10202" s="34">
        <f t="shared" si="1200"/>
        <v>55153</v>
      </c>
      <c r="CD10202" s="32">
        <f t="shared" si="1201"/>
        <v>55153</v>
      </c>
      <c r="CE10202" s="32">
        <f t="shared" si="1202"/>
        <v>0</v>
      </c>
      <c r="CF10202" s="32">
        <f t="shared" si="1203"/>
        <v>0</v>
      </c>
      <c r="CG10202" s="32" t="str">
        <f t="shared" si="1204"/>
        <v/>
      </c>
      <c r="CH10202" s="32">
        <v>197</v>
      </c>
      <c r="CI10202" s="32" t="s">
        <v>7</v>
      </c>
      <c r="CJ10202" s="32" t="str">
        <f t="shared" si="1205"/>
        <v/>
      </c>
      <c r="CK10202" s="32" t="str">
        <f t="shared" si="1206"/>
        <v/>
      </c>
      <c r="CL10202" s="32" t="str">
        <f t="shared" si="1207"/>
        <v/>
      </c>
      <c r="CM10202" s="32" t="str">
        <f t="shared" si="1208"/>
        <v/>
      </c>
      <c r="CN10202" s="32" t="str">
        <f t="shared" si="1209"/>
        <v/>
      </c>
    </row>
    <row r="10203" spans="71:92" x14ac:dyDescent="0.3">
      <c r="BS10203" s="32" t="str">
        <f>IF(Kiadasi_kiseroiv!$K$2=BT10203,BV10203,"")</f>
        <v/>
      </c>
      <c r="BT10203" s="34" t="str">
        <f t="shared" si="1210"/>
        <v/>
      </c>
      <c r="BU10203" s="32" t="str">
        <f t="shared" si="1197"/>
        <v/>
      </c>
      <c r="BV10203" s="32" t="str">
        <f t="shared" si="1211"/>
        <v/>
      </c>
      <c r="BW10203" s="32" t="str">
        <f t="shared" si="1212"/>
        <v/>
      </c>
      <c r="BX10203" s="32" t="str">
        <f t="shared" si="1198"/>
        <v/>
      </c>
      <c r="BY10203" s="32" t="str">
        <f t="shared" si="1199"/>
        <v/>
      </c>
      <c r="BZ10203" s="32" t="str">
        <f t="shared" si="1213"/>
        <v/>
      </c>
      <c r="CA10203" s="32" t="str">
        <f t="shared" si="1214"/>
        <v/>
      </c>
      <c r="CB10203" s="33">
        <f>IF(COUNTIF($CD$7:CD10203,CD10203)=1,CD10203,CD10203+COUNTIF($CD$6:CD10202,CD10203))</f>
        <v>59343</v>
      </c>
      <c r="CC10203" s="34">
        <f t="shared" si="1200"/>
        <v>55153</v>
      </c>
      <c r="CD10203" s="32">
        <f t="shared" si="1201"/>
        <v>55153</v>
      </c>
      <c r="CE10203" s="32">
        <f t="shared" si="1202"/>
        <v>0</v>
      </c>
      <c r="CF10203" s="32">
        <f t="shared" si="1203"/>
        <v>0</v>
      </c>
      <c r="CG10203" s="32" t="str">
        <f t="shared" si="1204"/>
        <v/>
      </c>
      <c r="CH10203" s="32">
        <v>198</v>
      </c>
      <c r="CI10203" s="32" t="s">
        <v>7</v>
      </c>
      <c r="CJ10203" s="32" t="str">
        <f t="shared" si="1205"/>
        <v/>
      </c>
      <c r="CK10203" s="32" t="str">
        <f t="shared" si="1206"/>
        <v/>
      </c>
      <c r="CL10203" s="32" t="str">
        <f t="shared" si="1207"/>
        <v/>
      </c>
      <c r="CM10203" s="32" t="str">
        <f t="shared" si="1208"/>
        <v/>
      </c>
      <c r="CN10203" s="32" t="str">
        <f t="shared" si="1209"/>
        <v/>
      </c>
    </row>
    <row r="10204" spans="71:92" x14ac:dyDescent="0.3">
      <c r="BS10204" s="32" t="str">
        <f>IF(Kiadasi_kiseroiv!$K$2=BT10204,BV10204,"")</f>
        <v/>
      </c>
      <c r="BT10204" s="34" t="str">
        <f t="shared" si="1210"/>
        <v/>
      </c>
      <c r="BU10204" s="32" t="str">
        <f t="shared" si="1197"/>
        <v/>
      </c>
      <c r="BV10204" s="32" t="str">
        <f t="shared" si="1211"/>
        <v/>
      </c>
      <c r="BW10204" s="32" t="str">
        <f t="shared" si="1212"/>
        <v/>
      </c>
      <c r="BX10204" s="32" t="str">
        <f t="shared" si="1198"/>
        <v/>
      </c>
      <c r="BY10204" s="32" t="str">
        <f t="shared" si="1199"/>
        <v/>
      </c>
      <c r="BZ10204" s="32" t="str">
        <f t="shared" si="1213"/>
        <v/>
      </c>
      <c r="CA10204" s="32" t="str">
        <f t="shared" si="1214"/>
        <v/>
      </c>
      <c r="CB10204" s="33">
        <f>IF(COUNTIF($CD$7:CD10204,CD10204)=1,CD10204,CD10204+COUNTIF($CD$6:CD10203,CD10204))</f>
        <v>59344</v>
      </c>
      <c r="CC10204" s="34">
        <f t="shared" si="1200"/>
        <v>55153</v>
      </c>
      <c r="CD10204" s="32">
        <f t="shared" si="1201"/>
        <v>55153</v>
      </c>
      <c r="CE10204" s="32">
        <f t="shared" si="1202"/>
        <v>0</v>
      </c>
      <c r="CF10204" s="32">
        <f t="shared" si="1203"/>
        <v>0</v>
      </c>
      <c r="CG10204" s="32" t="str">
        <f t="shared" si="1204"/>
        <v/>
      </c>
      <c r="CH10204" s="32">
        <v>199</v>
      </c>
      <c r="CI10204" s="32" t="s">
        <v>7</v>
      </c>
      <c r="CJ10204" s="32" t="str">
        <f t="shared" si="1205"/>
        <v/>
      </c>
      <c r="CK10204" s="32" t="str">
        <f t="shared" si="1206"/>
        <v/>
      </c>
      <c r="CL10204" s="32" t="str">
        <f t="shared" si="1207"/>
        <v/>
      </c>
      <c r="CM10204" s="32" t="str">
        <f t="shared" si="1208"/>
        <v/>
      </c>
      <c r="CN10204" s="32" t="str">
        <f t="shared" si="1209"/>
        <v/>
      </c>
    </row>
    <row r="10205" spans="71:92" x14ac:dyDescent="0.3">
      <c r="BS10205" s="32" t="str">
        <f>IF(Kiadasi_kiseroiv!$K$2=BT10205,BV10205,"")</f>
        <v/>
      </c>
      <c r="BT10205" s="34" t="str">
        <f t="shared" si="1210"/>
        <v/>
      </c>
      <c r="BU10205" s="32" t="str">
        <f t="shared" si="1197"/>
        <v/>
      </c>
      <c r="BV10205" s="32" t="str">
        <f t="shared" si="1211"/>
        <v/>
      </c>
      <c r="BW10205" s="32" t="str">
        <f t="shared" si="1212"/>
        <v/>
      </c>
      <c r="BX10205" s="32" t="str">
        <f t="shared" si="1198"/>
        <v/>
      </c>
      <c r="BY10205" s="32" t="str">
        <f t="shared" si="1199"/>
        <v/>
      </c>
      <c r="BZ10205" s="32" t="str">
        <f t="shared" si="1213"/>
        <v/>
      </c>
      <c r="CA10205" s="32" t="str">
        <f t="shared" si="1214"/>
        <v/>
      </c>
      <c r="CB10205" s="33">
        <f>IF(COUNTIF($CD$7:CD10205,CD10205)=1,CD10205,CD10205+COUNTIF($CD$6:CD10204,CD10205))</f>
        <v>59345</v>
      </c>
      <c r="CC10205" s="34">
        <f t="shared" si="1200"/>
        <v>55153</v>
      </c>
      <c r="CD10205" s="32">
        <f t="shared" si="1201"/>
        <v>55153</v>
      </c>
      <c r="CE10205" s="32">
        <f t="shared" si="1202"/>
        <v>0</v>
      </c>
      <c r="CF10205" s="32">
        <f t="shared" si="1203"/>
        <v>0</v>
      </c>
      <c r="CG10205" s="32" t="str">
        <f t="shared" si="1204"/>
        <v/>
      </c>
      <c r="CH10205" s="32">
        <v>200</v>
      </c>
      <c r="CI10205" s="32" t="s">
        <v>7</v>
      </c>
      <c r="CJ10205" s="32" t="str">
        <f t="shared" si="1205"/>
        <v/>
      </c>
      <c r="CK10205" s="32" t="str">
        <f t="shared" si="1206"/>
        <v/>
      </c>
      <c r="CL10205" s="32" t="str">
        <f t="shared" si="1207"/>
        <v/>
      </c>
      <c r="CM10205" s="32" t="str">
        <f t="shared" si="1208"/>
        <v/>
      </c>
      <c r="CN10205" s="32" t="str">
        <f t="shared" si="1209"/>
        <v/>
      </c>
    </row>
    <row r="10206" spans="71:92" x14ac:dyDescent="0.3">
      <c r="BS10206" s="32" t="str">
        <f>IF(Kiadasi_kiseroiv!$K$2=BT10206,BV10206,"")</f>
        <v/>
      </c>
      <c r="BT10206" s="34" t="str">
        <f t="shared" si="1210"/>
        <v/>
      </c>
      <c r="BU10206" s="32" t="str">
        <f t="shared" si="1197"/>
        <v/>
      </c>
      <c r="BV10206" s="32" t="str">
        <f t="shared" si="1211"/>
        <v/>
      </c>
      <c r="BW10206" s="32" t="str">
        <f t="shared" si="1212"/>
        <v/>
      </c>
      <c r="BX10206" s="32" t="str">
        <f t="shared" si="1198"/>
        <v/>
      </c>
      <c r="BY10206" s="32" t="str">
        <f t="shared" si="1199"/>
        <v/>
      </c>
      <c r="BZ10206" s="32" t="str">
        <f t="shared" si="1213"/>
        <v/>
      </c>
      <c r="CA10206" s="32" t="str">
        <f t="shared" si="1214"/>
        <v/>
      </c>
      <c r="CB10206" s="33">
        <f>IF(COUNTIF($CD$7:CD10206,CD10206)=1,CD10206,CD10206+COUNTIF($CD$6:CD10205,CD10206))</f>
        <v>59346</v>
      </c>
      <c r="CC10206" s="34">
        <f t="shared" si="1200"/>
        <v>55153</v>
      </c>
      <c r="CD10206" s="32">
        <f t="shared" si="1201"/>
        <v>55153</v>
      </c>
      <c r="CE10206" s="32">
        <f t="shared" si="1202"/>
        <v>0</v>
      </c>
      <c r="CF10206" s="32">
        <f t="shared" si="1203"/>
        <v>0</v>
      </c>
      <c r="CG10206" s="32" t="str">
        <f t="shared" si="1204"/>
        <v/>
      </c>
      <c r="CH10206" s="32">
        <v>201</v>
      </c>
      <c r="CI10206" s="32" t="s">
        <v>7</v>
      </c>
      <c r="CJ10206" s="32" t="str">
        <f t="shared" si="1205"/>
        <v/>
      </c>
      <c r="CK10206" s="32" t="str">
        <f t="shared" si="1206"/>
        <v/>
      </c>
      <c r="CL10206" s="32" t="str">
        <f t="shared" si="1207"/>
        <v/>
      </c>
      <c r="CM10206" s="32" t="str">
        <f t="shared" si="1208"/>
        <v/>
      </c>
      <c r="CN10206" s="32" t="str">
        <f t="shared" si="1209"/>
        <v/>
      </c>
    </row>
    <row r="10207" spans="71:92" x14ac:dyDescent="0.3">
      <c r="BS10207" s="32" t="str">
        <f>IF(Kiadasi_kiseroiv!$K$2=BT10207,BV10207,"")</f>
        <v/>
      </c>
      <c r="BT10207" s="34" t="str">
        <f t="shared" si="1210"/>
        <v/>
      </c>
      <c r="BU10207" s="32" t="str">
        <f t="shared" si="1197"/>
        <v/>
      </c>
      <c r="BV10207" s="32" t="str">
        <f t="shared" si="1211"/>
        <v/>
      </c>
      <c r="BW10207" s="32" t="str">
        <f t="shared" si="1212"/>
        <v/>
      </c>
      <c r="BX10207" s="32" t="str">
        <f t="shared" si="1198"/>
        <v/>
      </c>
      <c r="BY10207" s="32" t="str">
        <f t="shared" si="1199"/>
        <v/>
      </c>
      <c r="BZ10207" s="32" t="str">
        <f t="shared" si="1213"/>
        <v/>
      </c>
      <c r="CA10207" s="32" t="str">
        <f t="shared" si="1214"/>
        <v/>
      </c>
      <c r="CB10207" s="33">
        <f>IF(COUNTIF($CD$7:CD10207,CD10207)=1,CD10207,CD10207+COUNTIF($CD$6:CD10206,CD10207))</f>
        <v>59347</v>
      </c>
      <c r="CC10207" s="34">
        <f t="shared" si="1200"/>
        <v>55153</v>
      </c>
      <c r="CD10207" s="32">
        <f t="shared" si="1201"/>
        <v>55153</v>
      </c>
      <c r="CE10207" s="32">
        <f t="shared" si="1202"/>
        <v>0</v>
      </c>
      <c r="CF10207" s="32">
        <f t="shared" si="1203"/>
        <v>0</v>
      </c>
      <c r="CG10207" s="32" t="str">
        <f t="shared" si="1204"/>
        <v/>
      </c>
      <c r="CH10207" s="32">
        <v>202</v>
      </c>
      <c r="CI10207" s="32" t="s">
        <v>7</v>
      </c>
      <c r="CJ10207" s="32" t="str">
        <f t="shared" si="1205"/>
        <v/>
      </c>
      <c r="CK10207" s="32" t="str">
        <f t="shared" si="1206"/>
        <v/>
      </c>
      <c r="CL10207" s="32" t="str">
        <f t="shared" si="1207"/>
        <v/>
      </c>
      <c r="CM10207" s="32" t="str">
        <f t="shared" si="1208"/>
        <v/>
      </c>
      <c r="CN10207" s="32" t="str">
        <f t="shared" si="1209"/>
        <v/>
      </c>
    </row>
    <row r="10208" spans="71:92" x14ac:dyDescent="0.3">
      <c r="BS10208" s="32" t="str">
        <f>IF(Kiadasi_kiseroiv!$K$2=BT10208,BV10208,"")</f>
        <v/>
      </c>
      <c r="BT10208" s="34" t="str">
        <f t="shared" si="1210"/>
        <v/>
      </c>
      <c r="BU10208" s="32" t="str">
        <f t="shared" si="1197"/>
        <v/>
      </c>
      <c r="BV10208" s="32" t="str">
        <f t="shared" si="1211"/>
        <v/>
      </c>
      <c r="BW10208" s="32" t="str">
        <f t="shared" si="1212"/>
        <v/>
      </c>
      <c r="BX10208" s="32" t="str">
        <f t="shared" si="1198"/>
        <v/>
      </c>
      <c r="BY10208" s="32" t="str">
        <f t="shared" si="1199"/>
        <v/>
      </c>
      <c r="BZ10208" s="32" t="str">
        <f t="shared" si="1213"/>
        <v/>
      </c>
      <c r="CA10208" s="32" t="str">
        <f t="shared" si="1214"/>
        <v/>
      </c>
      <c r="CB10208" s="33">
        <f>IF(COUNTIF($CD$7:CD10208,CD10208)=1,CD10208,CD10208+COUNTIF($CD$6:CD10207,CD10208))</f>
        <v>59348</v>
      </c>
      <c r="CC10208" s="34">
        <f t="shared" si="1200"/>
        <v>55153</v>
      </c>
      <c r="CD10208" s="32">
        <f t="shared" si="1201"/>
        <v>55153</v>
      </c>
      <c r="CE10208" s="32">
        <f t="shared" si="1202"/>
        <v>0</v>
      </c>
      <c r="CF10208" s="32">
        <f t="shared" si="1203"/>
        <v>0</v>
      </c>
      <c r="CG10208" s="32" t="str">
        <f t="shared" si="1204"/>
        <v/>
      </c>
      <c r="CH10208" s="32">
        <v>203</v>
      </c>
      <c r="CI10208" s="32" t="s">
        <v>7</v>
      </c>
      <c r="CJ10208" s="32" t="str">
        <f t="shared" si="1205"/>
        <v/>
      </c>
      <c r="CK10208" s="32" t="str">
        <f t="shared" si="1206"/>
        <v/>
      </c>
      <c r="CL10208" s="32" t="str">
        <f t="shared" si="1207"/>
        <v/>
      </c>
      <c r="CM10208" s="32" t="str">
        <f t="shared" si="1208"/>
        <v/>
      </c>
      <c r="CN10208" s="32" t="str">
        <f t="shared" si="1209"/>
        <v/>
      </c>
    </row>
    <row r="10209" spans="71:92" x14ac:dyDescent="0.3">
      <c r="BS10209" s="32" t="str">
        <f>IF(Kiadasi_kiseroiv!$K$2=BT10209,BV10209,"")</f>
        <v/>
      </c>
      <c r="BT10209" s="34" t="str">
        <f t="shared" si="1210"/>
        <v/>
      </c>
      <c r="BU10209" s="32" t="str">
        <f t="shared" si="1197"/>
        <v/>
      </c>
      <c r="BV10209" s="32" t="str">
        <f t="shared" si="1211"/>
        <v/>
      </c>
      <c r="BW10209" s="32" t="str">
        <f t="shared" si="1212"/>
        <v/>
      </c>
      <c r="BX10209" s="32" t="str">
        <f t="shared" si="1198"/>
        <v/>
      </c>
      <c r="BY10209" s="32" t="str">
        <f t="shared" si="1199"/>
        <v/>
      </c>
      <c r="BZ10209" s="32" t="str">
        <f t="shared" si="1213"/>
        <v/>
      </c>
      <c r="CA10209" s="32" t="str">
        <f t="shared" si="1214"/>
        <v/>
      </c>
      <c r="CB10209" s="33">
        <f>IF(COUNTIF($CD$7:CD10209,CD10209)=1,CD10209,CD10209+COUNTIF($CD$6:CD10208,CD10209))</f>
        <v>59349</v>
      </c>
      <c r="CC10209" s="34">
        <f t="shared" si="1200"/>
        <v>55153</v>
      </c>
      <c r="CD10209" s="32">
        <f t="shared" si="1201"/>
        <v>55153</v>
      </c>
      <c r="CE10209" s="32">
        <f t="shared" si="1202"/>
        <v>0</v>
      </c>
      <c r="CF10209" s="32">
        <f t="shared" si="1203"/>
        <v>0</v>
      </c>
      <c r="CG10209" s="32" t="str">
        <f t="shared" si="1204"/>
        <v/>
      </c>
      <c r="CH10209" s="32">
        <v>204</v>
      </c>
      <c r="CI10209" s="32" t="s">
        <v>7</v>
      </c>
      <c r="CJ10209" s="32" t="str">
        <f t="shared" si="1205"/>
        <v/>
      </c>
      <c r="CK10209" s="32" t="str">
        <f t="shared" si="1206"/>
        <v/>
      </c>
      <c r="CL10209" s="32" t="str">
        <f t="shared" si="1207"/>
        <v/>
      </c>
      <c r="CM10209" s="32" t="str">
        <f t="shared" si="1208"/>
        <v/>
      </c>
      <c r="CN10209" s="32" t="str">
        <f t="shared" si="1209"/>
        <v/>
      </c>
    </row>
    <row r="10210" spans="71:92" x14ac:dyDescent="0.3">
      <c r="BS10210" s="32" t="str">
        <f>IF(Kiadasi_kiseroiv!$K$2=BT10210,BV10210,"")</f>
        <v/>
      </c>
      <c r="BT10210" s="34" t="str">
        <f t="shared" si="1210"/>
        <v/>
      </c>
      <c r="BU10210" s="32" t="str">
        <f t="shared" si="1197"/>
        <v/>
      </c>
      <c r="BV10210" s="32" t="str">
        <f t="shared" si="1211"/>
        <v/>
      </c>
      <c r="BW10210" s="32" t="str">
        <f t="shared" si="1212"/>
        <v/>
      </c>
      <c r="BX10210" s="32" t="str">
        <f t="shared" si="1198"/>
        <v/>
      </c>
      <c r="BY10210" s="32" t="str">
        <f t="shared" si="1199"/>
        <v/>
      </c>
      <c r="BZ10210" s="32" t="str">
        <f t="shared" si="1213"/>
        <v/>
      </c>
      <c r="CA10210" s="32" t="str">
        <f t="shared" si="1214"/>
        <v/>
      </c>
      <c r="CB10210" s="33">
        <f>IF(COUNTIF($CD$7:CD10210,CD10210)=1,CD10210,CD10210+COUNTIF($CD$6:CD10209,CD10210))</f>
        <v>59350</v>
      </c>
      <c r="CC10210" s="34">
        <f t="shared" si="1200"/>
        <v>55153</v>
      </c>
      <c r="CD10210" s="32">
        <f t="shared" si="1201"/>
        <v>55153</v>
      </c>
      <c r="CE10210" s="32">
        <f t="shared" si="1202"/>
        <v>0</v>
      </c>
      <c r="CF10210" s="32">
        <f t="shared" si="1203"/>
        <v>0</v>
      </c>
      <c r="CG10210" s="32" t="str">
        <f t="shared" si="1204"/>
        <v/>
      </c>
      <c r="CH10210" s="32">
        <v>205</v>
      </c>
      <c r="CI10210" s="32" t="s">
        <v>7</v>
      </c>
      <c r="CJ10210" s="32" t="str">
        <f t="shared" si="1205"/>
        <v/>
      </c>
      <c r="CK10210" s="32" t="str">
        <f t="shared" si="1206"/>
        <v/>
      </c>
      <c r="CL10210" s="32" t="str">
        <f t="shared" si="1207"/>
        <v/>
      </c>
      <c r="CM10210" s="32" t="str">
        <f t="shared" si="1208"/>
        <v/>
      </c>
      <c r="CN10210" s="32" t="str">
        <f t="shared" si="1209"/>
        <v/>
      </c>
    </row>
    <row r="10211" spans="71:92" x14ac:dyDescent="0.3">
      <c r="BS10211" s="32" t="str">
        <f>IF(Kiadasi_kiseroiv!$K$2=BT10211,BV10211,"")</f>
        <v/>
      </c>
      <c r="BT10211" s="34" t="str">
        <f t="shared" si="1210"/>
        <v/>
      </c>
      <c r="BU10211" s="32" t="str">
        <f t="shared" si="1197"/>
        <v/>
      </c>
      <c r="BV10211" s="32" t="str">
        <f t="shared" si="1211"/>
        <v/>
      </c>
      <c r="BW10211" s="32" t="str">
        <f t="shared" si="1212"/>
        <v/>
      </c>
      <c r="BX10211" s="32" t="str">
        <f t="shared" si="1198"/>
        <v/>
      </c>
      <c r="BY10211" s="32" t="str">
        <f t="shared" si="1199"/>
        <v/>
      </c>
      <c r="BZ10211" s="32" t="str">
        <f t="shared" si="1213"/>
        <v/>
      </c>
      <c r="CA10211" s="32" t="str">
        <f t="shared" si="1214"/>
        <v/>
      </c>
      <c r="CB10211" s="33">
        <f>IF(COUNTIF($CD$7:CD10211,CD10211)=1,CD10211,CD10211+COUNTIF($CD$6:CD10210,CD10211))</f>
        <v>59351</v>
      </c>
      <c r="CC10211" s="34">
        <f t="shared" si="1200"/>
        <v>55153</v>
      </c>
      <c r="CD10211" s="32">
        <f t="shared" si="1201"/>
        <v>55153</v>
      </c>
      <c r="CE10211" s="32">
        <f t="shared" si="1202"/>
        <v>0</v>
      </c>
      <c r="CF10211" s="32">
        <f t="shared" si="1203"/>
        <v>0</v>
      </c>
      <c r="CG10211" s="32" t="str">
        <f t="shared" si="1204"/>
        <v/>
      </c>
      <c r="CH10211" s="32">
        <v>206</v>
      </c>
      <c r="CI10211" s="32" t="s">
        <v>7</v>
      </c>
      <c r="CJ10211" s="32" t="str">
        <f t="shared" si="1205"/>
        <v/>
      </c>
      <c r="CK10211" s="32" t="str">
        <f t="shared" si="1206"/>
        <v/>
      </c>
      <c r="CL10211" s="32" t="str">
        <f t="shared" si="1207"/>
        <v/>
      </c>
      <c r="CM10211" s="32" t="str">
        <f t="shared" si="1208"/>
        <v/>
      </c>
      <c r="CN10211" s="32" t="str">
        <f t="shared" si="1209"/>
        <v/>
      </c>
    </row>
    <row r="10212" spans="71:92" x14ac:dyDescent="0.3">
      <c r="BS10212" s="32" t="str">
        <f>IF(Kiadasi_kiseroiv!$K$2=BT10212,BV10212,"")</f>
        <v/>
      </c>
      <c r="BT10212" s="34" t="str">
        <f t="shared" si="1210"/>
        <v/>
      </c>
      <c r="BU10212" s="32" t="str">
        <f t="shared" si="1197"/>
        <v/>
      </c>
      <c r="BV10212" s="32" t="str">
        <f t="shared" si="1211"/>
        <v/>
      </c>
      <c r="BW10212" s="32" t="str">
        <f t="shared" si="1212"/>
        <v/>
      </c>
      <c r="BX10212" s="32" t="str">
        <f t="shared" si="1198"/>
        <v/>
      </c>
      <c r="BY10212" s="32" t="str">
        <f t="shared" si="1199"/>
        <v/>
      </c>
      <c r="BZ10212" s="32" t="str">
        <f t="shared" si="1213"/>
        <v/>
      </c>
      <c r="CA10212" s="32" t="str">
        <f t="shared" si="1214"/>
        <v/>
      </c>
      <c r="CB10212" s="33">
        <f>IF(COUNTIF($CD$7:CD10212,CD10212)=1,CD10212,CD10212+COUNTIF($CD$6:CD10211,CD10212))</f>
        <v>59352</v>
      </c>
      <c r="CC10212" s="34">
        <f t="shared" si="1200"/>
        <v>55153</v>
      </c>
      <c r="CD10212" s="32">
        <f t="shared" si="1201"/>
        <v>55153</v>
      </c>
      <c r="CE10212" s="32">
        <f t="shared" si="1202"/>
        <v>0</v>
      </c>
      <c r="CF10212" s="32">
        <f t="shared" si="1203"/>
        <v>0</v>
      </c>
      <c r="CG10212" s="32" t="str">
        <f t="shared" si="1204"/>
        <v/>
      </c>
      <c r="CH10212" s="32">
        <v>207</v>
      </c>
      <c r="CI10212" s="32" t="s">
        <v>7</v>
      </c>
      <c r="CJ10212" s="32" t="str">
        <f t="shared" si="1205"/>
        <v/>
      </c>
      <c r="CK10212" s="32" t="str">
        <f t="shared" si="1206"/>
        <v/>
      </c>
      <c r="CL10212" s="32" t="str">
        <f t="shared" si="1207"/>
        <v/>
      </c>
      <c r="CM10212" s="32" t="str">
        <f t="shared" si="1208"/>
        <v/>
      </c>
      <c r="CN10212" s="32" t="str">
        <f t="shared" si="1209"/>
        <v/>
      </c>
    </row>
    <row r="10213" spans="71:92" x14ac:dyDescent="0.3">
      <c r="BS10213" s="32" t="str">
        <f>IF(Kiadasi_kiseroiv!$K$2=BT10213,BV10213,"")</f>
        <v/>
      </c>
      <c r="BT10213" s="34" t="str">
        <f t="shared" si="1210"/>
        <v/>
      </c>
      <c r="BU10213" s="32" t="str">
        <f t="shared" si="1197"/>
        <v/>
      </c>
      <c r="BV10213" s="32" t="str">
        <f t="shared" si="1211"/>
        <v/>
      </c>
      <c r="BW10213" s="32" t="str">
        <f t="shared" si="1212"/>
        <v/>
      </c>
      <c r="BX10213" s="32" t="str">
        <f t="shared" si="1198"/>
        <v/>
      </c>
      <c r="BY10213" s="32" t="str">
        <f t="shared" si="1199"/>
        <v/>
      </c>
      <c r="BZ10213" s="32" t="str">
        <f t="shared" si="1213"/>
        <v/>
      </c>
      <c r="CA10213" s="32" t="str">
        <f t="shared" si="1214"/>
        <v/>
      </c>
      <c r="CB10213" s="33">
        <f>IF(COUNTIF($CD$7:CD10213,CD10213)=1,CD10213,CD10213+COUNTIF($CD$6:CD10212,CD10213))</f>
        <v>59353</v>
      </c>
      <c r="CC10213" s="34">
        <f t="shared" si="1200"/>
        <v>55153</v>
      </c>
      <c r="CD10213" s="32">
        <f t="shared" si="1201"/>
        <v>55153</v>
      </c>
      <c r="CE10213" s="32">
        <f t="shared" si="1202"/>
        <v>0</v>
      </c>
      <c r="CF10213" s="32">
        <f t="shared" si="1203"/>
        <v>0</v>
      </c>
      <c r="CG10213" s="32" t="str">
        <f t="shared" si="1204"/>
        <v/>
      </c>
      <c r="CH10213" s="32">
        <v>208</v>
      </c>
      <c r="CI10213" s="32" t="s">
        <v>7</v>
      </c>
      <c r="CJ10213" s="32" t="str">
        <f t="shared" si="1205"/>
        <v/>
      </c>
      <c r="CK10213" s="32" t="str">
        <f t="shared" si="1206"/>
        <v/>
      </c>
      <c r="CL10213" s="32" t="str">
        <f t="shared" si="1207"/>
        <v/>
      </c>
      <c r="CM10213" s="32" t="str">
        <f t="shared" si="1208"/>
        <v/>
      </c>
      <c r="CN10213" s="32" t="str">
        <f t="shared" si="1209"/>
        <v/>
      </c>
    </row>
    <row r="10214" spans="71:92" x14ac:dyDescent="0.3">
      <c r="BS10214" s="32" t="str">
        <f>IF(Kiadasi_kiseroiv!$K$2=BT10214,BV10214,"")</f>
        <v/>
      </c>
      <c r="BT10214" s="34" t="str">
        <f t="shared" si="1210"/>
        <v/>
      </c>
      <c r="BU10214" s="32" t="str">
        <f t="shared" si="1197"/>
        <v/>
      </c>
      <c r="BV10214" s="32" t="str">
        <f t="shared" si="1211"/>
        <v/>
      </c>
      <c r="BW10214" s="32" t="str">
        <f t="shared" si="1212"/>
        <v/>
      </c>
      <c r="BX10214" s="32" t="str">
        <f t="shared" si="1198"/>
        <v/>
      </c>
      <c r="BY10214" s="32" t="str">
        <f t="shared" si="1199"/>
        <v/>
      </c>
      <c r="BZ10214" s="32" t="str">
        <f t="shared" si="1213"/>
        <v/>
      </c>
      <c r="CA10214" s="32" t="str">
        <f t="shared" si="1214"/>
        <v/>
      </c>
      <c r="CB10214" s="33">
        <f>IF(COUNTIF($CD$7:CD10214,CD10214)=1,CD10214,CD10214+COUNTIF($CD$6:CD10213,CD10214))</f>
        <v>59354</v>
      </c>
      <c r="CC10214" s="34">
        <f t="shared" si="1200"/>
        <v>55153</v>
      </c>
      <c r="CD10214" s="32">
        <f t="shared" si="1201"/>
        <v>55153</v>
      </c>
      <c r="CE10214" s="32">
        <f t="shared" si="1202"/>
        <v>0</v>
      </c>
      <c r="CF10214" s="32">
        <f t="shared" si="1203"/>
        <v>0</v>
      </c>
      <c r="CG10214" s="32" t="str">
        <f t="shared" si="1204"/>
        <v/>
      </c>
      <c r="CH10214" s="32">
        <v>209</v>
      </c>
      <c r="CI10214" s="32" t="s">
        <v>7</v>
      </c>
      <c r="CJ10214" s="32" t="str">
        <f t="shared" si="1205"/>
        <v/>
      </c>
      <c r="CK10214" s="32" t="str">
        <f t="shared" si="1206"/>
        <v/>
      </c>
      <c r="CL10214" s="32" t="str">
        <f t="shared" si="1207"/>
        <v/>
      </c>
      <c r="CM10214" s="32" t="str">
        <f t="shared" si="1208"/>
        <v/>
      </c>
      <c r="CN10214" s="32" t="str">
        <f t="shared" si="1209"/>
        <v/>
      </c>
    </row>
    <row r="10215" spans="71:92" x14ac:dyDescent="0.3">
      <c r="BS10215" s="32" t="str">
        <f>IF(Kiadasi_kiseroiv!$K$2=BT10215,BV10215,"")</f>
        <v/>
      </c>
      <c r="BT10215" s="34" t="str">
        <f t="shared" si="1210"/>
        <v/>
      </c>
      <c r="BU10215" s="32" t="str">
        <f t="shared" si="1197"/>
        <v/>
      </c>
      <c r="BV10215" s="32" t="str">
        <f t="shared" si="1211"/>
        <v/>
      </c>
      <c r="BW10215" s="32" t="str">
        <f t="shared" si="1212"/>
        <v/>
      </c>
      <c r="BX10215" s="32" t="str">
        <f t="shared" si="1198"/>
        <v/>
      </c>
      <c r="BY10215" s="32" t="str">
        <f t="shared" si="1199"/>
        <v/>
      </c>
      <c r="BZ10215" s="32" t="str">
        <f t="shared" si="1213"/>
        <v/>
      </c>
      <c r="CA10215" s="32" t="str">
        <f t="shared" si="1214"/>
        <v/>
      </c>
      <c r="CB10215" s="33">
        <f>IF(COUNTIF($CD$7:CD10215,CD10215)=1,CD10215,CD10215+COUNTIF($CD$6:CD10214,CD10215))</f>
        <v>59355</v>
      </c>
      <c r="CC10215" s="34">
        <f t="shared" si="1200"/>
        <v>55153</v>
      </c>
      <c r="CD10215" s="32">
        <f t="shared" si="1201"/>
        <v>55153</v>
      </c>
      <c r="CE10215" s="32">
        <f t="shared" si="1202"/>
        <v>0</v>
      </c>
      <c r="CF10215" s="32">
        <f t="shared" si="1203"/>
        <v>0</v>
      </c>
      <c r="CG10215" s="32" t="str">
        <f t="shared" si="1204"/>
        <v/>
      </c>
      <c r="CH10215" s="32">
        <v>210</v>
      </c>
      <c r="CI10215" s="32" t="s">
        <v>7</v>
      </c>
      <c r="CJ10215" s="32" t="str">
        <f t="shared" si="1205"/>
        <v/>
      </c>
      <c r="CK10215" s="32" t="str">
        <f t="shared" si="1206"/>
        <v/>
      </c>
      <c r="CL10215" s="32" t="str">
        <f t="shared" si="1207"/>
        <v/>
      </c>
      <c r="CM10215" s="32" t="str">
        <f t="shared" si="1208"/>
        <v/>
      </c>
      <c r="CN10215" s="32" t="str">
        <f t="shared" si="1209"/>
        <v/>
      </c>
    </row>
    <row r="10216" spans="71:92" x14ac:dyDescent="0.3">
      <c r="BS10216" s="32" t="str">
        <f>IF(Kiadasi_kiseroiv!$K$2=BT10216,BV10216,"")</f>
        <v/>
      </c>
      <c r="BT10216" s="34" t="str">
        <f t="shared" si="1210"/>
        <v/>
      </c>
      <c r="BU10216" s="32" t="str">
        <f t="shared" si="1197"/>
        <v/>
      </c>
      <c r="BV10216" s="32" t="str">
        <f t="shared" si="1211"/>
        <v/>
      </c>
      <c r="BW10216" s="32" t="str">
        <f t="shared" si="1212"/>
        <v/>
      </c>
      <c r="BX10216" s="32" t="str">
        <f t="shared" si="1198"/>
        <v/>
      </c>
      <c r="BY10216" s="32" t="str">
        <f t="shared" si="1199"/>
        <v/>
      </c>
      <c r="BZ10216" s="32" t="str">
        <f t="shared" si="1213"/>
        <v/>
      </c>
      <c r="CA10216" s="32" t="str">
        <f t="shared" si="1214"/>
        <v/>
      </c>
      <c r="CB10216" s="33">
        <f>IF(COUNTIF($CD$7:CD10216,CD10216)=1,CD10216,CD10216+COUNTIF($CD$6:CD10215,CD10216))</f>
        <v>59356</v>
      </c>
      <c r="CC10216" s="34">
        <f t="shared" si="1200"/>
        <v>55153</v>
      </c>
      <c r="CD10216" s="32">
        <f t="shared" si="1201"/>
        <v>55153</v>
      </c>
      <c r="CE10216" s="32">
        <f t="shared" si="1202"/>
        <v>0</v>
      </c>
      <c r="CF10216" s="32">
        <f t="shared" si="1203"/>
        <v>0</v>
      </c>
      <c r="CG10216" s="32" t="str">
        <f t="shared" si="1204"/>
        <v/>
      </c>
      <c r="CH10216" s="32">
        <v>211</v>
      </c>
      <c r="CI10216" s="32" t="s">
        <v>7</v>
      </c>
      <c r="CJ10216" s="32" t="str">
        <f t="shared" si="1205"/>
        <v/>
      </c>
      <c r="CK10216" s="32" t="str">
        <f t="shared" si="1206"/>
        <v/>
      </c>
      <c r="CL10216" s="32" t="str">
        <f t="shared" si="1207"/>
        <v/>
      </c>
      <c r="CM10216" s="32" t="str">
        <f t="shared" si="1208"/>
        <v/>
      </c>
      <c r="CN10216" s="32" t="str">
        <f t="shared" si="1209"/>
        <v/>
      </c>
    </row>
    <row r="10217" spans="71:92" x14ac:dyDescent="0.3">
      <c r="BS10217" s="32" t="str">
        <f>IF(Kiadasi_kiseroiv!$K$2=BT10217,BV10217,"")</f>
        <v/>
      </c>
      <c r="BT10217" s="34" t="str">
        <f t="shared" si="1210"/>
        <v/>
      </c>
      <c r="BU10217" s="32" t="str">
        <f t="shared" si="1197"/>
        <v/>
      </c>
      <c r="BV10217" s="32" t="str">
        <f t="shared" si="1211"/>
        <v/>
      </c>
      <c r="BW10217" s="32" t="str">
        <f t="shared" si="1212"/>
        <v/>
      </c>
      <c r="BX10217" s="32" t="str">
        <f t="shared" si="1198"/>
        <v/>
      </c>
      <c r="BY10217" s="32" t="str">
        <f t="shared" si="1199"/>
        <v/>
      </c>
      <c r="BZ10217" s="32" t="str">
        <f t="shared" si="1213"/>
        <v/>
      </c>
      <c r="CA10217" s="32" t="str">
        <f t="shared" si="1214"/>
        <v/>
      </c>
      <c r="CB10217" s="33">
        <f>IF(COUNTIF($CD$7:CD10217,CD10217)=1,CD10217,CD10217+COUNTIF($CD$6:CD10216,CD10217))</f>
        <v>59357</v>
      </c>
      <c r="CC10217" s="34">
        <f t="shared" si="1200"/>
        <v>55153</v>
      </c>
      <c r="CD10217" s="32">
        <f t="shared" si="1201"/>
        <v>55153</v>
      </c>
      <c r="CE10217" s="32">
        <f t="shared" si="1202"/>
        <v>0</v>
      </c>
      <c r="CF10217" s="32">
        <f t="shared" si="1203"/>
        <v>0</v>
      </c>
      <c r="CG10217" s="32" t="str">
        <f t="shared" si="1204"/>
        <v/>
      </c>
      <c r="CH10217" s="32">
        <v>212</v>
      </c>
      <c r="CI10217" s="32" t="s">
        <v>7</v>
      </c>
      <c r="CJ10217" s="32" t="str">
        <f t="shared" si="1205"/>
        <v/>
      </c>
      <c r="CK10217" s="32" t="str">
        <f t="shared" si="1206"/>
        <v/>
      </c>
      <c r="CL10217" s="32" t="str">
        <f t="shared" si="1207"/>
        <v/>
      </c>
      <c r="CM10217" s="32" t="str">
        <f t="shared" si="1208"/>
        <v/>
      </c>
      <c r="CN10217" s="32" t="str">
        <f t="shared" si="1209"/>
        <v/>
      </c>
    </row>
    <row r="10218" spans="71:92" x14ac:dyDescent="0.3">
      <c r="BS10218" s="32" t="str">
        <f>IF(Kiadasi_kiseroiv!$K$2=BT10218,BV10218,"")</f>
        <v/>
      </c>
      <c r="BT10218" s="34" t="str">
        <f t="shared" si="1210"/>
        <v/>
      </c>
      <c r="BU10218" s="32" t="str">
        <f t="shared" si="1197"/>
        <v/>
      </c>
      <c r="BV10218" s="32" t="str">
        <f t="shared" si="1211"/>
        <v/>
      </c>
      <c r="BW10218" s="32" t="str">
        <f t="shared" si="1212"/>
        <v/>
      </c>
      <c r="BX10218" s="32" t="str">
        <f t="shared" si="1198"/>
        <v/>
      </c>
      <c r="BY10218" s="32" t="str">
        <f t="shared" si="1199"/>
        <v/>
      </c>
      <c r="BZ10218" s="32" t="str">
        <f t="shared" si="1213"/>
        <v/>
      </c>
      <c r="CA10218" s="32" t="str">
        <f t="shared" si="1214"/>
        <v/>
      </c>
      <c r="CB10218" s="33">
        <f>IF(COUNTIF($CD$7:CD10218,CD10218)=1,CD10218,CD10218+COUNTIF($CD$6:CD10217,CD10218))</f>
        <v>59358</v>
      </c>
      <c r="CC10218" s="34">
        <f t="shared" si="1200"/>
        <v>55153</v>
      </c>
      <c r="CD10218" s="32">
        <f t="shared" si="1201"/>
        <v>55153</v>
      </c>
      <c r="CE10218" s="32">
        <f t="shared" si="1202"/>
        <v>0</v>
      </c>
      <c r="CF10218" s="32">
        <f t="shared" si="1203"/>
        <v>0</v>
      </c>
      <c r="CG10218" s="32" t="str">
        <f t="shared" si="1204"/>
        <v/>
      </c>
      <c r="CH10218" s="32">
        <v>213</v>
      </c>
      <c r="CI10218" s="32" t="s">
        <v>7</v>
      </c>
      <c r="CJ10218" s="32" t="str">
        <f t="shared" si="1205"/>
        <v/>
      </c>
      <c r="CK10218" s="32" t="str">
        <f t="shared" si="1206"/>
        <v/>
      </c>
      <c r="CL10218" s="32" t="str">
        <f t="shared" si="1207"/>
        <v/>
      </c>
      <c r="CM10218" s="32" t="str">
        <f t="shared" si="1208"/>
        <v/>
      </c>
      <c r="CN10218" s="32" t="str">
        <f t="shared" si="1209"/>
        <v/>
      </c>
    </row>
    <row r="10219" spans="71:92" x14ac:dyDescent="0.3">
      <c r="BS10219" s="32" t="str">
        <f>IF(Kiadasi_kiseroiv!$K$2=BT10219,BV10219,"")</f>
        <v/>
      </c>
      <c r="BT10219" s="34" t="str">
        <f t="shared" si="1210"/>
        <v/>
      </c>
      <c r="BU10219" s="32" t="str">
        <f t="shared" si="1197"/>
        <v/>
      </c>
      <c r="BV10219" s="32" t="str">
        <f t="shared" si="1211"/>
        <v/>
      </c>
      <c r="BW10219" s="32" t="str">
        <f t="shared" si="1212"/>
        <v/>
      </c>
      <c r="BX10219" s="32" t="str">
        <f t="shared" si="1198"/>
        <v/>
      </c>
      <c r="BY10219" s="32" t="str">
        <f t="shared" si="1199"/>
        <v/>
      </c>
      <c r="BZ10219" s="32" t="str">
        <f t="shared" si="1213"/>
        <v/>
      </c>
      <c r="CA10219" s="32" t="str">
        <f t="shared" si="1214"/>
        <v/>
      </c>
      <c r="CB10219" s="33">
        <f>IF(COUNTIF($CD$7:CD10219,CD10219)=1,CD10219,CD10219+COUNTIF($CD$6:CD10218,CD10219))</f>
        <v>59359</v>
      </c>
      <c r="CC10219" s="34">
        <f t="shared" si="1200"/>
        <v>55153</v>
      </c>
      <c r="CD10219" s="32">
        <f t="shared" si="1201"/>
        <v>55153</v>
      </c>
      <c r="CE10219" s="32">
        <f t="shared" si="1202"/>
        <v>0</v>
      </c>
      <c r="CF10219" s="32">
        <f t="shared" si="1203"/>
        <v>0</v>
      </c>
      <c r="CG10219" s="32" t="str">
        <f t="shared" si="1204"/>
        <v/>
      </c>
      <c r="CH10219" s="32">
        <v>214</v>
      </c>
      <c r="CI10219" s="32" t="s">
        <v>7</v>
      </c>
      <c r="CJ10219" s="32" t="str">
        <f t="shared" si="1205"/>
        <v/>
      </c>
      <c r="CK10219" s="32" t="str">
        <f t="shared" si="1206"/>
        <v/>
      </c>
      <c r="CL10219" s="32" t="str">
        <f t="shared" si="1207"/>
        <v/>
      </c>
      <c r="CM10219" s="32" t="str">
        <f t="shared" si="1208"/>
        <v/>
      </c>
      <c r="CN10219" s="32" t="str">
        <f t="shared" si="1209"/>
        <v/>
      </c>
    </row>
    <row r="10220" spans="71:92" x14ac:dyDescent="0.3">
      <c r="BS10220" s="32" t="str">
        <f>IF(Kiadasi_kiseroiv!$K$2=BT10220,BV10220,"")</f>
        <v/>
      </c>
      <c r="BT10220" s="34" t="str">
        <f t="shared" si="1210"/>
        <v/>
      </c>
      <c r="BU10220" s="32" t="str">
        <f t="shared" si="1197"/>
        <v/>
      </c>
      <c r="BV10220" s="32" t="str">
        <f t="shared" si="1211"/>
        <v/>
      </c>
      <c r="BW10220" s="32" t="str">
        <f t="shared" si="1212"/>
        <v/>
      </c>
      <c r="BX10220" s="32" t="str">
        <f t="shared" si="1198"/>
        <v/>
      </c>
      <c r="BY10220" s="32" t="str">
        <f t="shared" si="1199"/>
        <v/>
      </c>
      <c r="BZ10220" s="32" t="str">
        <f t="shared" si="1213"/>
        <v/>
      </c>
      <c r="CA10220" s="32" t="str">
        <f t="shared" si="1214"/>
        <v/>
      </c>
      <c r="CB10220" s="33">
        <f>IF(COUNTIF($CD$7:CD10220,CD10220)=1,CD10220,CD10220+COUNTIF($CD$6:CD10219,CD10220))</f>
        <v>59360</v>
      </c>
      <c r="CC10220" s="34">
        <f t="shared" si="1200"/>
        <v>55153</v>
      </c>
      <c r="CD10220" s="32">
        <f t="shared" si="1201"/>
        <v>55153</v>
      </c>
      <c r="CE10220" s="32">
        <f t="shared" si="1202"/>
        <v>0</v>
      </c>
      <c r="CF10220" s="32">
        <f t="shared" si="1203"/>
        <v>0</v>
      </c>
      <c r="CG10220" s="32" t="str">
        <f t="shared" si="1204"/>
        <v/>
      </c>
      <c r="CH10220" s="32">
        <v>215</v>
      </c>
      <c r="CI10220" s="32" t="s">
        <v>7</v>
      </c>
      <c r="CJ10220" s="32" t="str">
        <f t="shared" si="1205"/>
        <v/>
      </c>
      <c r="CK10220" s="32" t="str">
        <f t="shared" si="1206"/>
        <v/>
      </c>
      <c r="CL10220" s="32" t="str">
        <f t="shared" si="1207"/>
        <v/>
      </c>
      <c r="CM10220" s="32" t="str">
        <f t="shared" si="1208"/>
        <v/>
      </c>
      <c r="CN10220" s="32" t="str">
        <f t="shared" si="1209"/>
        <v/>
      </c>
    </row>
    <row r="10221" spans="71:92" x14ac:dyDescent="0.3">
      <c r="BS10221" s="32" t="str">
        <f>IF(Kiadasi_kiseroiv!$K$2=BT10221,BV10221,"")</f>
        <v/>
      </c>
      <c r="BT10221" s="34" t="str">
        <f t="shared" si="1210"/>
        <v/>
      </c>
      <c r="BU10221" s="32" t="str">
        <f t="shared" si="1197"/>
        <v/>
      </c>
      <c r="BV10221" s="32" t="str">
        <f t="shared" si="1211"/>
        <v/>
      </c>
      <c r="BW10221" s="32" t="str">
        <f t="shared" si="1212"/>
        <v/>
      </c>
      <c r="BX10221" s="32" t="str">
        <f t="shared" si="1198"/>
        <v/>
      </c>
      <c r="BY10221" s="32" t="str">
        <f t="shared" si="1199"/>
        <v/>
      </c>
      <c r="BZ10221" s="32" t="str">
        <f t="shared" si="1213"/>
        <v/>
      </c>
      <c r="CA10221" s="32" t="str">
        <f t="shared" si="1214"/>
        <v/>
      </c>
      <c r="CB10221" s="33">
        <f>IF(COUNTIF($CD$7:CD10221,CD10221)=1,CD10221,CD10221+COUNTIF($CD$6:CD10220,CD10221))</f>
        <v>59361</v>
      </c>
      <c r="CC10221" s="34">
        <f t="shared" si="1200"/>
        <v>55153</v>
      </c>
      <c r="CD10221" s="32">
        <f t="shared" si="1201"/>
        <v>55153</v>
      </c>
      <c r="CE10221" s="32">
        <f t="shared" si="1202"/>
        <v>0</v>
      </c>
      <c r="CF10221" s="32">
        <f t="shared" si="1203"/>
        <v>0</v>
      </c>
      <c r="CG10221" s="32" t="str">
        <f t="shared" si="1204"/>
        <v/>
      </c>
      <c r="CH10221" s="32">
        <v>216</v>
      </c>
      <c r="CI10221" s="32" t="s">
        <v>7</v>
      </c>
      <c r="CJ10221" s="32" t="str">
        <f t="shared" si="1205"/>
        <v/>
      </c>
      <c r="CK10221" s="32" t="str">
        <f t="shared" si="1206"/>
        <v/>
      </c>
      <c r="CL10221" s="32" t="str">
        <f t="shared" si="1207"/>
        <v/>
      </c>
      <c r="CM10221" s="32" t="str">
        <f t="shared" si="1208"/>
        <v/>
      </c>
      <c r="CN10221" s="32" t="str">
        <f t="shared" si="1209"/>
        <v/>
      </c>
    </row>
    <row r="10222" spans="71:92" x14ac:dyDescent="0.3">
      <c r="BS10222" s="32" t="str">
        <f>IF(Kiadasi_kiseroiv!$K$2=BT10222,BV10222,"")</f>
        <v/>
      </c>
      <c r="BT10222" s="34" t="str">
        <f t="shared" si="1210"/>
        <v/>
      </c>
      <c r="BU10222" s="32" t="str">
        <f t="shared" si="1197"/>
        <v/>
      </c>
      <c r="BV10222" s="32" t="str">
        <f t="shared" si="1211"/>
        <v/>
      </c>
      <c r="BW10222" s="32" t="str">
        <f t="shared" si="1212"/>
        <v/>
      </c>
      <c r="BX10222" s="32" t="str">
        <f t="shared" si="1198"/>
        <v/>
      </c>
      <c r="BY10222" s="32" t="str">
        <f t="shared" si="1199"/>
        <v/>
      </c>
      <c r="BZ10222" s="32" t="str">
        <f t="shared" si="1213"/>
        <v/>
      </c>
      <c r="CA10222" s="32" t="str">
        <f t="shared" si="1214"/>
        <v/>
      </c>
      <c r="CB10222" s="33">
        <f>IF(COUNTIF($CD$7:CD10222,CD10222)=1,CD10222,CD10222+COUNTIF($CD$6:CD10221,CD10222))</f>
        <v>59362</v>
      </c>
      <c r="CC10222" s="34">
        <f t="shared" si="1200"/>
        <v>55153</v>
      </c>
      <c r="CD10222" s="32">
        <f t="shared" si="1201"/>
        <v>55153</v>
      </c>
      <c r="CE10222" s="32">
        <f t="shared" si="1202"/>
        <v>0</v>
      </c>
      <c r="CF10222" s="32">
        <f t="shared" si="1203"/>
        <v>0</v>
      </c>
      <c r="CG10222" s="32" t="str">
        <f t="shared" si="1204"/>
        <v/>
      </c>
      <c r="CH10222" s="32">
        <v>217</v>
      </c>
      <c r="CI10222" s="32" t="s">
        <v>7</v>
      </c>
      <c r="CJ10222" s="32" t="str">
        <f t="shared" si="1205"/>
        <v/>
      </c>
      <c r="CK10222" s="32" t="str">
        <f t="shared" si="1206"/>
        <v/>
      </c>
      <c r="CL10222" s="32" t="str">
        <f t="shared" si="1207"/>
        <v/>
      </c>
      <c r="CM10222" s="32" t="str">
        <f t="shared" si="1208"/>
        <v/>
      </c>
      <c r="CN10222" s="32" t="str">
        <f t="shared" si="1209"/>
        <v/>
      </c>
    </row>
    <row r="10223" spans="71:92" x14ac:dyDescent="0.3">
      <c r="BS10223" s="32" t="str">
        <f>IF(Kiadasi_kiseroiv!$K$2=BT10223,BV10223,"")</f>
        <v/>
      </c>
      <c r="BT10223" s="34" t="str">
        <f t="shared" si="1210"/>
        <v/>
      </c>
      <c r="BU10223" s="32" t="str">
        <f t="shared" si="1197"/>
        <v/>
      </c>
      <c r="BV10223" s="32" t="str">
        <f t="shared" si="1211"/>
        <v/>
      </c>
      <c r="BW10223" s="32" t="str">
        <f t="shared" si="1212"/>
        <v/>
      </c>
      <c r="BX10223" s="32" t="str">
        <f t="shared" si="1198"/>
        <v/>
      </c>
      <c r="BY10223" s="32" t="str">
        <f t="shared" si="1199"/>
        <v/>
      </c>
      <c r="BZ10223" s="32" t="str">
        <f t="shared" si="1213"/>
        <v/>
      </c>
      <c r="CA10223" s="32" t="str">
        <f t="shared" si="1214"/>
        <v/>
      </c>
      <c r="CB10223" s="33">
        <f>IF(COUNTIF($CD$7:CD10223,CD10223)=1,CD10223,CD10223+COUNTIF($CD$6:CD10222,CD10223))</f>
        <v>59363</v>
      </c>
      <c r="CC10223" s="34">
        <f t="shared" si="1200"/>
        <v>55153</v>
      </c>
      <c r="CD10223" s="32">
        <f t="shared" si="1201"/>
        <v>55153</v>
      </c>
      <c r="CE10223" s="32">
        <f t="shared" si="1202"/>
        <v>0</v>
      </c>
      <c r="CF10223" s="32">
        <f t="shared" si="1203"/>
        <v>0</v>
      </c>
      <c r="CG10223" s="32" t="str">
        <f t="shared" si="1204"/>
        <v/>
      </c>
      <c r="CH10223" s="32">
        <v>218</v>
      </c>
      <c r="CI10223" s="32" t="s">
        <v>7</v>
      </c>
      <c r="CJ10223" s="32" t="str">
        <f t="shared" si="1205"/>
        <v/>
      </c>
      <c r="CK10223" s="32" t="str">
        <f t="shared" si="1206"/>
        <v/>
      </c>
      <c r="CL10223" s="32" t="str">
        <f t="shared" si="1207"/>
        <v/>
      </c>
      <c r="CM10223" s="32" t="str">
        <f t="shared" si="1208"/>
        <v/>
      </c>
      <c r="CN10223" s="32" t="str">
        <f t="shared" si="1209"/>
        <v/>
      </c>
    </row>
    <row r="10224" spans="71:92" x14ac:dyDescent="0.3">
      <c r="BS10224" s="32" t="str">
        <f>IF(Kiadasi_kiseroiv!$K$2=BT10224,BV10224,"")</f>
        <v/>
      </c>
      <c r="BT10224" s="34" t="str">
        <f t="shared" si="1210"/>
        <v/>
      </c>
      <c r="BU10224" s="32" t="str">
        <f t="shared" si="1197"/>
        <v/>
      </c>
      <c r="BV10224" s="32" t="str">
        <f t="shared" si="1211"/>
        <v/>
      </c>
      <c r="BW10224" s="32" t="str">
        <f t="shared" si="1212"/>
        <v/>
      </c>
      <c r="BX10224" s="32" t="str">
        <f t="shared" si="1198"/>
        <v/>
      </c>
      <c r="BY10224" s="32" t="str">
        <f t="shared" si="1199"/>
        <v/>
      </c>
      <c r="BZ10224" s="32" t="str">
        <f t="shared" si="1213"/>
        <v/>
      </c>
      <c r="CA10224" s="32" t="str">
        <f t="shared" si="1214"/>
        <v/>
      </c>
      <c r="CB10224" s="33">
        <f>IF(COUNTIF($CD$7:CD10224,CD10224)=1,CD10224,CD10224+COUNTIF($CD$6:CD10223,CD10224))</f>
        <v>59364</v>
      </c>
      <c r="CC10224" s="34">
        <f t="shared" si="1200"/>
        <v>55153</v>
      </c>
      <c r="CD10224" s="32">
        <f t="shared" si="1201"/>
        <v>55153</v>
      </c>
      <c r="CE10224" s="32">
        <f t="shared" si="1202"/>
        <v>0</v>
      </c>
      <c r="CF10224" s="32">
        <f t="shared" si="1203"/>
        <v>0</v>
      </c>
      <c r="CG10224" s="32" t="str">
        <f t="shared" si="1204"/>
        <v/>
      </c>
      <c r="CH10224" s="32">
        <v>219</v>
      </c>
      <c r="CI10224" s="32" t="s">
        <v>7</v>
      </c>
      <c r="CJ10224" s="32" t="str">
        <f t="shared" si="1205"/>
        <v/>
      </c>
      <c r="CK10224" s="32" t="str">
        <f t="shared" si="1206"/>
        <v/>
      </c>
      <c r="CL10224" s="32" t="str">
        <f t="shared" si="1207"/>
        <v/>
      </c>
      <c r="CM10224" s="32" t="str">
        <f t="shared" si="1208"/>
        <v/>
      </c>
      <c r="CN10224" s="32" t="str">
        <f t="shared" si="1209"/>
        <v/>
      </c>
    </row>
    <row r="10225" spans="71:92" x14ac:dyDescent="0.3">
      <c r="BS10225" s="32" t="str">
        <f>IF(Kiadasi_kiseroiv!$K$2=BT10225,BV10225,"")</f>
        <v/>
      </c>
      <c r="BT10225" s="34" t="str">
        <f t="shared" si="1210"/>
        <v/>
      </c>
      <c r="BU10225" s="32" t="str">
        <f t="shared" si="1197"/>
        <v/>
      </c>
      <c r="BV10225" s="32" t="str">
        <f t="shared" si="1211"/>
        <v/>
      </c>
      <c r="BW10225" s="32" t="str">
        <f t="shared" si="1212"/>
        <v/>
      </c>
      <c r="BX10225" s="32" t="str">
        <f t="shared" si="1198"/>
        <v/>
      </c>
      <c r="BY10225" s="32" t="str">
        <f t="shared" si="1199"/>
        <v/>
      </c>
      <c r="BZ10225" s="32" t="str">
        <f t="shared" si="1213"/>
        <v/>
      </c>
      <c r="CA10225" s="32" t="str">
        <f t="shared" si="1214"/>
        <v/>
      </c>
      <c r="CB10225" s="33">
        <f>IF(COUNTIF($CD$7:CD10225,CD10225)=1,CD10225,CD10225+COUNTIF($CD$6:CD10224,CD10225))</f>
        <v>59365</v>
      </c>
      <c r="CC10225" s="34">
        <f t="shared" si="1200"/>
        <v>55153</v>
      </c>
      <c r="CD10225" s="32">
        <f t="shared" si="1201"/>
        <v>55153</v>
      </c>
      <c r="CE10225" s="32">
        <f t="shared" si="1202"/>
        <v>0</v>
      </c>
      <c r="CF10225" s="32">
        <f t="shared" si="1203"/>
        <v>0</v>
      </c>
      <c r="CG10225" s="32" t="str">
        <f t="shared" si="1204"/>
        <v/>
      </c>
      <c r="CH10225" s="32">
        <v>220</v>
      </c>
      <c r="CI10225" s="32" t="s">
        <v>7</v>
      </c>
      <c r="CJ10225" s="32" t="str">
        <f t="shared" si="1205"/>
        <v/>
      </c>
      <c r="CK10225" s="32" t="str">
        <f t="shared" si="1206"/>
        <v/>
      </c>
      <c r="CL10225" s="32" t="str">
        <f t="shared" si="1207"/>
        <v/>
      </c>
      <c r="CM10225" s="32" t="str">
        <f t="shared" si="1208"/>
        <v/>
      </c>
      <c r="CN10225" s="32" t="str">
        <f t="shared" si="1209"/>
        <v/>
      </c>
    </row>
    <row r="10226" spans="71:92" x14ac:dyDescent="0.3">
      <c r="BS10226" s="32" t="str">
        <f>IF(Kiadasi_kiseroiv!$K$2=BT10226,BV10226,"")</f>
        <v/>
      </c>
      <c r="BT10226" s="34" t="str">
        <f t="shared" si="1210"/>
        <v/>
      </c>
      <c r="BU10226" s="32" t="str">
        <f t="shared" si="1197"/>
        <v/>
      </c>
      <c r="BV10226" s="32" t="str">
        <f t="shared" si="1211"/>
        <v/>
      </c>
      <c r="BW10226" s="32" t="str">
        <f t="shared" si="1212"/>
        <v/>
      </c>
      <c r="BX10226" s="32" t="str">
        <f t="shared" si="1198"/>
        <v/>
      </c>
      <c r="BY10226" s="32" t="str">
        <f t="shared" si="1199"/>
        <v/>
      </c>
      <c r="BZ10226" s="32" t="str">
        <f t="shared" si="1213"/>
        <v/>
      </c>
      <c r="CA10226" s="32" t="str">
        <f t="shared" si="1214"/>
        <v/>
      </c>
      <c r="CB10226" s="33">
        <f>IF(COUNTIF($CD$7:CD10226,CD10226)=1,CD10226,CD10226+COUNTIF($CD$6:CD10225,CD10226))</f>
        <v>59366</v>
      </c>
      <c r="CC10226" s="34">
        <f t="shared" si="1200"/>
        <v>55153</v>
      </c>
      <c r="CD10226" s="32">
        <f t="shared" si="1201"/>
        <v>55153</v>
      </c>
      <c r="CE10226" s="32">
        <f t="shared" si="1202"/>
        <v>0</v>
      </c>
      <c r="CF10226" s="32">
        <f t="shared" si="1203"/>
        <v>0</v>
      </c>
      <c r="CG10226" s="32" t="str">
        <f t="shared" si="1204"/>
        <v/>
      </c>
      <c r="CH10226" s="32">
        <v>221</v>
      </c>
      <c r="CI10226" s="32" t="s">
        <v>7</v>
      </c>
      <c r="CJ10226" s="32" t="str">
        <f t="shared" si="1205"/>
        <v/>
      </c>
      <c r="CK10226" s="32" t="str">
        <f t="shared" si="1206"/>
        <v/>
      </c>
      <c r="CL10226" s="32" t="str">
        <f t="shared" si="1207"/>
        <v/>
      </c>
      <c r="CM10226" s="32" t="str">
        <f t="shared" si="1208"/>
        <v/>
      </c>
      <c r="CN10226" s="32" t="str">
        <f t="shared" si="1209"/>
        <v/>
      </c>
    </row>
    <row r="10227" spans="71:92" x14ac:dyDescent="0.3">
      <c r="BS10227" s="32" t="str">
        <f>IF(Kiadasi_kiseroiv!$K$2=BT10227,BV10227,"")</f>
        <v/>
      </c>
      <c r="BT10227" s="34" t="str">
        <f t="shared" si="1210"/>
        <v/>
      </c>
      <c r="BU10227" s="32" t="str">
        <f t="shared" si="1197"/>
        <v/>
      </c>
      <c r="BV10227" s="32" t="str">
        <f t="shared" si="1211"/>
        <v/>
      </c>
      <c r="BW10227" s="32" t="str">
        <f t="shared" si="1212"/>
        <v/>
      </c>
      <c r="BX10227" s="32" t="str">
        <f t="shared" si="1198"/>
        <v/>
      </c>
      <c r="BY10227" s="32" t="str">
        <f t="shared" si="1199"/>
        <v/>
      </c>
      <c r="BZ10227" s="32" t="str">
        <f t="shared" si="1213"/>
        <v/>
      </c>
      <c r="CA10227" s="32" t="str">
        <f t="shared" si="1214"/>
        <v/>
      </c>
      <c r="CB10227" s="33">
        <f>IF(COUNTIF($CD$7:CD10227,CD10227)=1,CD10227,CD10227+COUNTIF($CD$6:CD10226,CD10227))</f>
        <v>59367</v>
      </c>
      <c r="CC10227" s="34">
        <f t="shared" si="1200"/>
        <v>55153</v>
      </c>
      <c r="CD10227" s="32">
        <f t="shared" si="1201"/>
        <v>55153</v>
      </c>
      <c r="CE10227" s="32">
        <f t="shared" si="1202"/>
        <v>0</v>
      </c>
      <c r="CF10227" s="32">
        <f t="shared" si="1203"/>
        <v>0</v>
      </c>
      <c r="CG10227" s="32" t="str">
        <f t="shared" si="1204"/>
        <v/>
      </c>
      <c r="CH10227" s="32">
        <v>222</v>
      </c>
      <c r="CI10227" s="32" t="s">
        <v>7</v>
      </c>
      <c r="CJ10227" s="32" t="str">
        <f t="shared" si="1205"/>
        <v/>
      </c>
      <c r="CK10227" s="32" t="str">
        <f t="shared" si="1206"/>
        <v/>
      </c>
      <c r="CL10227" s="32" t="str">
        <f t="shared" si="1207"/>
        <v/>
      </c>
      <c r="CM10227" s="32" t="str">
        <f t="shared" si="1208"/>
        <v/>
      </c>
      <c r="CN10227" s="32" t="str">
        <f t="shared" si="1209"/>
        <v/>
      </c>
    </row>
    <row r="10228" spans="71:92" x14ac:dyDescent="0.3">
      <c r="BS10228" s="32" t="str">
        <f>IF(Kiadasi_kiseroiv!$K$2=BT10228,BV10228,"")</f>
        <v/>
      </c>
      <c r="BT10228" s="34" t="str">
        <f t="shared" si="1210"/>
        <v/>
      </c>
      <c r="BU10228" s="32" t="str">
        <f t="shared" si="1197"/>
        <v/>
      </c>
      <c r="BV10228" s="32" t="str">
        <f t="shared" si="1211"/>
        <v/>
      </c>
      <c r="BW10228" s="32" t="str">
        <f t="shared" si="1212"/>
        <v/>
      </c>
      <c r="BX10228" s="32" t="str">
        <f t="shared" si="1198"/>
        <v/>
      </c>
      <c r="BY10228" s="32" t="str">
        <f t="shared" si="1199"/>
        <v/>
      </c>
      <c r="BZ10228" s="32" t="str">
        <f t="shared" si="1213"/>
        <v/>
      </c>
      <c r="CA10228" s="32" t="str">
        <f t="shared" si="1214"/>
        <v/>
      </c>
      <c r="CB10228" s="33">
        <f>IF(COUNTIF($CD$7:CD10228,CD10228)=1,CD10228,CD10228+COUNTIF($CD$6:CD10227,CD10228))</f>
        <v>59368</v>
      </c>
      <c r="CC10228" s="34">
        <f t="shared" si="1200"/>
        <v>55153</v>
      </c>
      <c r="CD10228" s="32">
        <f t="shared" si="1201"/>
        <v>55153</v>
      </c>
      <c r="CE10228" s="32">
        <f t="shared" si="1202"/>
        <v>0</v>
      </c>
      <c r="CF10228" s="32">
        <f t="shared" si="1203"/>
        <v>0</v>
      </c>
      <c r="CG10228" s="32" t="str">
        <f t="shared" si="1204"/>
        <v/>
      </c>
      <c r="CH10228" s="32">
        <v>223</v>
      </c>
      <c r="CI10228" s="32" t="s">
        <v>7</v>
      </c>
      <c r="CJ10228" s="32" t="str">
        <f t="shared" si="1205"/>
        <v/>
      </c>
      <c r="CK10228" s="32" t="str">
        <f t="shared" si="1206"/>
        <v/>
      </c>
      <c r="CL10228" s="32" t="str">
        <f t="shared" si="1207"/>
        <v/>
      </c>
      <c r="CM10228" s="32" t="str">
        <f t="shared" si="1208"/>
        <v/>
      </c>
      <c r="CN10228" s="32" t="str">
        <f t="shared" si="1209"/>
        <v/>
      </c>
    </row>
    <row r="10229" spans="71:92" x14ac:dyDescent="0.3">
      <c r="BS10229" s="32" t="str">
        <f>IF(Kiadasi_kiseroiv!$K$2=BT10229,BV10229,"")</f>
        <v/>
      </c>
      <c r="BT10229" s="34" t="str">
        <f t="shared" si="1210"/>
        <v/>
      </c>
      <c r="BU10229" s="32" t="str">
        <f t="shared" si="1197"/>
        <v/>
      </c>
      <c r="BV10229" s="32" t="str">
        <f t="shared" si="1211"/>
        <v/>
      </c>
      <c r="BW10229" s="32" t="str">
        <f t="shared" si="1212"/>
        <v/>
      </c>
      <c r="BX10229" s="32" t="str">
        <f t="shared" si="1198"/>
        <v/>
      </c>
      <c r="BY10229" s="32" t="str">
        <f t="shared" si="1199"/>
        <v/>
      </c>
      <c r="BZ10229" s="32" t="str">
        <f t="shared" si="1213"/>
        <v/>
      </c>
      <c r="CA10229" s="32" t="str">
        <f t="shared" si="1214"/>
        <v/>
      </c>
      <c r="CB10229" s="33">
        <f>IF(COUNTIF($CD$7:CD10229,CD10229)=1,CD10229,CD10229+COUNTIF($CD$6:CD10228,CD10229))</f>
        <v>59369</v>
      </c>
      <c r="CC10229" s="34">
        <f t="shared" si="1200"/>
        <v>55153</v>
      </c>
      <c r="CD10229" s="32">
        <f t="shared" si="1201"/>
        <v>55153</v>
      </c>
      <c r="CE10229" s="32">
        <f t="shared" si="1202"/>
        <v>0</v>
      </c>
      <c r="CF10229" s="32">
        <f t="shared" si="1203"/>
        <v>0</v>
      </c>
      <c r="CG10229" s="32" t="str">
        <f t="shared" si="1204"/>
        <v/>
      </c>
      <c r="CH10229" s="32">
        <v>224</v>
      </c>
      <c r="CI10229" s="32" t="s">
        <v>7</v>
      </c>
      <c r="CJ10229" s="32" t="str">
        <f t="shared" si="1205"/>
        <v/>
      </c>
      <c r="CK10229" s="32" t="str">
        <f t="shared" si="1206"/>
        <v/>
      </c>
      <c r="CL10229" s="32" t="str">
        <f t="shared" si="1207"/>
        <v/>
      </c>
      <c r="CM10229" s="32" t="str">
        <f t="shared" si="1208"/>
        <v/>
      </c>
      <c r="CN10229" s="32" t="str">
        <f t="shared" si="1209"/>
        <v/>
      </c>
    </row>
    <row r="10230" spans="71:92" x14ac:dyDescent="0.3">
      <c r="BS10230" s="32" t="str">
        <f>IF(Kiadasi_kiseroiv!$K$2=BT10230,BV10230,"")</f>
        <v/>
      </c>
      <c r="BT10230" s="34" t="str">
        <f t="shared" si="1210"/>
        <v/>
      </c>
      <c r="BU10230" s="32" t="str">
        <f t="shared" si="1197"/>
        <v/>
      </c>
      <c r="BV10230" s="32" t="str">
        <f t="shared" si="1211"/>
        <v/>
      </c>
      <c r="BW10230" s="32" t="str">
        <f t="shared" si="1212"/>
        <v/>
      </c>
      <c r="BX10230" s="32" t="str">
        <f t="shared" si="1198"/>
        <v/>
      </c>
      <c r="BY10230" s="32" t="str">
        <f t="shared" si="1199"/>
        <v/>
      </c>
      <c r="BZ10230" s="32" t="str">
        <f t="shared" si="1213"/>
        <v/>
      </c>
      <c r="CA10230" s="32" t="str">
        <f t="shared" si="1214"/>
        <v/>
      </c>
      <c r="CB10230" s="33">
        <f>IF(COUNTIF($CD$7:CD10230,CD10230)=1,CD10230,CD10230+COUNTIF($CD$6:CD10229,CD10230))</f>
        <v>59370</v>
      </c>
      <c r="CC10230" s="34">
        <f t="shared" si="1200"/>
        <v>55153</v>
      </c>
      <c r="CD10230" s="32">
        <f t="shared" si="1201"/>
        <v>55153</v>
      </c>
      <c r="CE10230" s="32">
        <f t="shared" si="1202"/>
        <v>0</v>
      </c>
      <c r="CF10230" s="32">
        <f t="shared" si="1203"/>
        <v>0</v>
      </c>
      <c r="CG10230" s="32" t="str">
        <f t="shared" si="1204"/>
        <v/>
      </c>
      <c r="CH10230" s="32">
        <v>225</v>
      </c>
      <c r="CI10230" s="32" t="s">
        <v>7</v>
      </c>
      <c r="CJ10230" s="32" t="str">
        <f t="shared" si="1205"/>
        <v/>
      </c>
      <c r="CK10230" s="32" t="str">
        <f t="shared" si="1206"/>
        <v/>
      </c>
      <c r="CL10230" s="32" t="str">
        <f t="shared" si="1207"/>
        <v/>
      </c>
      <c r="CM10230" s="32" t="str">
        <f t="shared" si="1208"/>
        <v/>
      </c>
      <c r="CN10230" s="32" t="str">
        <f t="shared" si="1209"/>
        <v/>
      </c>
    </row>
    <row r="10231" spans="71:92" x14ac:dyDescent="0.3">
      <c r="BS10231" s="32" t="str">
        <f>IF(Kiadasi_kiseroiv!$K$2=BT10231,BV10231,"")</f>
        <v/>
      </c>
      <c r="BT10231" s="34" t="str">
        <f t="shared" si="1210"/>
        <v/>
      </c>
      <c r="BU10231" s="32" t="str">
        <f t="shared" si="1197"/>
        <v/>
      </c>
      <c r="BV10231" s="32" t="str">
        <f t="shared" si="1211"/>
        <v/>
      </c>
      <c r="BW10231" s="32" t="str">
        <f t="shared" si="1212"/>
        <v/>
      </c>
      <c r="BX10231" s="32" t="str">
        <f t="shared" si="1198"/>
        <v/>
      </c>
      <c r="BY10231" s="32" t="str">
        <f t="shared" si="1199"/>
        <v/>
      </c>
      <c r="BZ10231" s="32" t="str">
        <f t="shared" si="1213"/>
        <v/>
      </c>
      <c r="CA10231" s="32" t="str">
        <f t="shared" si="1214"/>
        <v/>
      </c>
      <c r="CB10231" s="33">
        <f>IF(COUNTIF($CD$7:CD10231,CD10231)=1,CD10231,CD10231+COUNTIF($CD$6:CD10230,CD10231))</f>
        <v>59371</v>
      </c>
      <c r="CC10231" s="34">
        <f t="shared" si="1200"/>
        <v>55153</v>
      </c>
      <c r="CD10231" s="32">
        <f t="shared" si="1201"/>
        <v>55153</v>
      </c>
      <c r="CE10231" s="32">
        <f t="shared" si="1202"/>
        <v>0</v>
      </c>
      <c r="CF10231" s="32">
        <f t="shared" si="1203"/>
        <v>0</v>
      </c>
      <c r="CG10231" s="32" t="str">
        <f t="shared" si="1204"/>
        <v/>
      </c>
      <c r="CH10231" s="32">
        <v>226</v>
      </c>
      <c r="CI10231" s="32" t="s">
        <v>7</v>
      </c>
      <c r="CJ10231" s="32" t="str">
        <f t="shared" si="1205"/>
        <v/>
      </c>
      <c r="CK10231" s="32" t="str">
        <f t="shared" si="1206"/>
        <v/>
      </c>
      <c r="CL10231" s="32" t="str">
        <f t="shared" si="1207"/>
        <v/>
      </c>
      <c r="CM10231" s="32" t="str">
        <f t="shared" si="1208"/>
        <v/>
      </c>
      <c r="CN10231" s="32" t="str">
        <f t="shared" si="1209"/>
        <v/>
      </c>
    </row>
    <row r="10232" spans="71:92" x14ac:dyDescent="0.3">
      <c r="BS10232" s="32" t="str">
        <f>IF(Kiadasi_kiseroiv!$K$2=BT10232,BV10232,"")</f>
        <v/>
      </c>
      <c r="BT10232" s="34" t="str">
        <f t="shared" si="1210"/>
        <v/>
      </c>
      <c r="BU10232" s="32" t="str">
        <f t="shared" si="1197"/>
        <v/>
      </c>
      <c r="BV10232" s="32" t="str">
        <f t="shared" si="1211"/>
        <v/>
      </c>
      <c r="BW10232" s="32" t="str">
        <f t="shared" si="1212"/>
        <v/>
      </c>
      <c r="BX10232" s="32" t="str">
        <f t="shared" si="1198"/>
        <v/>
      </c>
      <c r="BY10232" s="32" t="str">
        <f t="shared" si="1199"/>
        <v/>
      </c>
      <c r="BZ10232" s="32" t="str">
        <f t="shared" si="1213"/>
        <v/>
      </c>
      <c r="CA10232" s="32" t="str">
        <f t="shared" si="1214"/>
        <v/>
      </c>
      <c r="CB10232" s="33">
        <f>IF(COUNTIF($CD$7:CD10232,CD10232)=1,CD10232,CD10232+COUNTIF($CD$6:CD10231,CD10232))</f>
        <v>59372</v>
      </c>
      <c r="CC10232" s="34">
        <f t="shared" si="1200"/>
        <v>55153</v>
      </c>
      <c r="CD10232" s="32">
        <f t="shared" si="1201"/>
        <v>55153</v>
      </c>
      <c r="CE10232" s="32">
        <f t="shared" si="1202"/>
        <v>0</v>
      </c>
      <c r="CF10232" s="32">
        <f t="shared" si="1203"/>
        <v>0</v>
      </c>
      <c r="CG10232" s="32" t="str">
        <f t="shared" si="1204"/>
        <v/>
      </c>
      <c r="CH10232" s="32">
        <v>227</v>
      </c>
      <c r="CI10232" s="32" t="s">
        <v>7</v>
      </c>
      <c r="CJ10232" s="32" t="str">
        <f t="shared" si="1205"/>
        <v/>
      </c>
      <c r="CK10232" s="32" t="str">
        <f t="shared" si="1206"/>
        <v/>
      </c>
      <c r="CL10232" s="32" t="str">
        <f t="shared" si="1207"/>
        <v/>
      </c>
      <c r="CM10232" s="32" t="str">
        <f t="shared" si="1208"/>
        <v/>
      </c>
      <c r="CN10232" s="32" t="str">
        <f t="shared" si="1209"/>
        <v/>
      </c>
    </row>
    <row r="10233" spans="71:92" x14ac:dyDescent="0.3">
      <c r="BS10233" s="32" t="str">
        <f>IF(Kiadasi_kiseroiv!$K$2=BT10233,BV10233,"")</f>
        <v/>
      </c>
      <c r="BT10233" s="34" t="str">
        <f t="shared" si="1210"/>
        <v/>
      </c>
      <c r="BU10233" s="32" t="str">
        <f t="shared" si="1197"/>
        <v/>
      </c>
      <c r="BV10233" s="32" t="str">
        <f t="shared" si="1211"/>
        <v/>
      </c>
      <c r="BW10233" s="32" t="str">
        <f t="shared" si="1212"/>
        <v/>
      </c>
      <c r="BX10233" s="32" t="str">
        <f t="shared" si="1198"/>
        <v/>
      </c>
      <c r="BY10233" s="32" t="str">
        <f t="shared" si="1199"/>
        <v/>
      </c>
      <c r="BZ10233" s="32" t="str">
        <f t="shared" si="1213"/>
        <v/>
      </c>
      <c r="CA10233" s="32" t="str">
        <f t="shared" si="1214"/>
        <v/>
      </c>
      <c r="CB10233" s="33">
        <f>IF(COUNTIF($CD$7:CD10233,CD10233)=1,CD10233,CD10233+COUNTIF($CD$6:CD10232,CD10233))</f>
        <v>59373</v>
      </c>
      <c r="CC10233" s="34">
        <f t="shared" si="1200"/>
        <v>55153</v>
      </c>
      <c r="CD10233" s="32">
        <f t="shared" si="1201"/>
        <v>55153</v>
      </c>
      <c r="CE10233" s="32">
        <f t="shared" si="1202"/>
        <v>0</v>
      </c>
      <c r="CF10233" s="32">
        <f t="shared" si="1203"/>
        <v>0</v>
      </c>
      <c r="CG10233" s="32" t="str">
        <f t="shared" si="1204"/>
        <v/>
      </c>
      <c r="CH10233" s="32">
        <v>228</v>
      </c>
      <c r="CI10233" s="32" t="s">
        <v>7</v>
      </c>
      <c r="CJ10233" s="32" t="str">
        <f t="shared" si="1205"/>
        <v/>
      </c>
      <c r="CK10233" s="32" t="str">
        <f t="shared" si="1206"/>
        <v/>
      </c>
      <c r="CL10233" s="32" t="str">
        <f t="shared" si="1207"/>
        <v/>
      </c>
      <c r="CM10233" s="32" t="str">
        <f t="shared" si="1208"/>
        <v/>
      </c>
      <c r="CN10233" s="32" t="str">
        <f t="shared" si="1209"/>
        <v/>
      </c>
    </row>
    <row r="10234" spans="71:92" x14ac:dyDescent="0.3">
      <c r="BS10234" s="32" t="str">
        <f>IF(Kiadasi_kiseroiv!$K$2=BT10234,BV10234,"")</f>
        <v/>
      </c>
      <c r="BT10234" s="34" t="str">
        <f t="shared" si="1210"/>
        <v/>
      </c>
      <c r="BU10234" s="32" t="str">
        <f t="shared" si="1197"/>
        <v/>
      </c>
      <c r="BV10234" s="32" t="str">
        <f t="shared" si="1211"/>
        <v/>
      </c>
      <c r="BW10234" s="32" t="str">
        <f t="shared" si="1212"/>
        <v/>
      </c>
      <c r="BX10234" s="32" t="str">
        <f t="shared" si="1198"/>
        <v/>
      </c>
      <c r="BY10234" s="32" t="str">
        <f t="shared" si="1199"/>
        <v/>
      </c>
      <c r="BZ10234" s="32" t="str">
        <f t="shared" si="1213"/>
        <v/>
      </c>
      <c r="CA10234" s="32" t="str">
        <f t="shared" si="1214"/>
        <v/>
      </c>
      <c r="CB10234" s="33">
        <f>IF(COUNTIF($CD$7:CD10234,CD10234)=1,CD10234,CD10234+COUNTIF($CD$6:CD10233,CD10234))</f>
        <v>59374</v>
      </c>
      <c r="CC10234" s="34">
        <f t="shared" si="1200"/>
        <v>55153</v>
      </c>
      <c r="CD10234" s="32">
        <f t="shared" si="1201"/>
        <v>55153</v>
      </c>
      <c r="CE10234" s="32">
        <f t="shared" si="1202"/>
        <v>0</v>
      </c>
      <c r="CF10234" s="32">
        <f t="shared" si="1203"/>
        <v>0</v>
      </c>
      <c r="CG10234" s="32" t="str">
        <f t="shared" si="1204"/>
        <v/>
      </c>
      <c r="CH10234" s="32">
        <v>229</v>
      </c>
      <c r="CI10234" s="32" t="s">
        <v>7</v>
      </c>
      <c r="CJ10234" s="32" t="str">
        <f t="shared" si="1205"/>
        <v/>
      </c>
      <c r="CK10234" s="32" t="str">
        <f t="shared" si="1206"/>
        <v/>
      </c>
      <c r="CL10234" s="32" t="str">
        <f t="shared" si="1207"/>
        <v/>
      </c>
      <c r="CM10234" s="32" t="str">
        <f t="shared" si="1208"/>
        <v/>
      </c>
      <c r="CN10234" s="32" t="str">
        <f t="shared" si="1209"/>
        <v/>
      </c>
    </row>
    <row r="10235" spans="71:92" x14ac:dyDescent="0.3">
      <c r="BS10235" s="32" t="str">
        <f>IF(Kiadasi_kiseroiv!$K$2=BT10235,BV10235,"")</f>
        <v/>
      </c>
      <c r="BT10235" s="34" t="str">
        <f t="shared" si="1210"/>
        <v/>
      </c>
      <c r="BU10235" s="32" t="str">
        <f t="shared" si="1197"/>
        <v/>
      </c>
      <c r="BV10235" s="32" t="str">
        <f t="shared" si="1211"/>
        <v/>
      </c>
      <c r="BW10235" s="32" t="str">
        <f t="shared" si="1212"/>
        <v/>
      </c>
      <c r="BX10235" s="32" t="str">
        <f t="shared" si="1198"/>
        <v/>
      </c>
      <c r="BY10235" s="32" t="str">
        <f t="shared" si="1199"/>
        <v/>
      </c>
      <c r="BZ10235" s="32" t="str">
        <f t="shared" si="1213"/>
        <v/>
      </c>
      <c r="CA10235" s="32" t="str">
        <f t="shared" si="1214"/>
        <v/>
      </c>
      <c r="CB10235" s="33">
        <f>IF(COUNTIF($CD$7:CD10235,CD10235)=1,CD10235,CD10235+COUNTIF($CD$6:CD10234,CD10235))</f>
        <v>59375</v>
      </c>
      <c r="CC10235" s="34">
        <f t="shared" si="1200"/>
        <v>55153</v>
      </c>
      <c r="CD10235" s="32">
        <f t="shared" si="1201"/>
        <v>55153</v>
      </c>
      <c r="CE10235" s="32">
        <f t="shared" si="1202"/>
        <v>0</v>
      </c>
      <c r="CF10235" s="32">
        <f t="shared" si="1203"/>
        <v>0</v>
      </c>
      <c r="CG10235" s="32" t="str">
        <f t="shared" si="1204"/>
        <v/>
      </c>
      <c r="CH10235" s="32">
        <v>230</v>
      </c>
      <c r="CI10235" s="32" t="s">
        <v>7</v>
      </c>
      <c r="CJ10235" s="32" t="str">
        <f t="shared" si="1205"/>
        <v/>
      </c>
      <c r="CK10235" s="32" t="str">
        <f t="shared" si="1206"/>
        <v/>
      </c>
      <c r="CL10235" s="32" t="str">
        <f t="shared" si="1207"/>
        <v/>
      </c>
      <c r="CM10235" s="32" t="str">
        <f t="shared" si="1208"/>
        <v/>
      </c>
      <c r="CN10235" s="32" t="str">
        <f t="shared" si="1209"/>
        <v/>
      </c>
    </row>
    <row r="10236" spans="71:92" x14ac:dyDescent="0.3">
      <c r="BS10236" s="32" t="str">
        <f>IF(Kiadasi_kiseroiv!$K$2=BT10236,BV10236,"")</f>
        <v/>
      </c>
      <c r="BT10236" s="34" t="str">
        <f t="shared" si="1210"/>
        <v/>
      </c>
      <c r="BU10236" s="32" t="str">
        <f t="shared" si="1197"/>
        <v/>
      </c>
      <c r="BV10236" s="32" t="str">
        <f t="shared" si="1211"/>
        <v/>
      </c>
      <c r="BW10236" s="32" t="str">
        <f t="shared" si="1212"/>
        <v/>
      </c>
      <c r="BX10236" s="32" t="str">
        <f t="shared" si="1198"/>
        <v/>
      </c>
      <c r="BY10236" s="32" t="str">
        <f t="shared" si="1199"/>
        <v/>
      </c>
      <c r="BZ10236" s="32" t="str">
        <f t="shared" si="1213"/>
        <v/>
      </c>
      <c r="CA10236" s="32" t="str">
        <f t="shared" si="1214"/>
        <v/>
      </c>
      <c r="CB10236" s="33">
        <f>IF(COUNTIF($CD$7:CD10236,CD10236)=1,CD10236,CD10236+COUNTIF($CD$6:CD10235,CD10236))</f>
        <v>59376</v>
      </c>
      <c r="CC10236" s="34">
        <f t="shared" si="1200"/>
        <v>55153</v>
      </c>
      <c r="CD10236" s="32">
        <f t="shared" si="1201"/>
        <v>55153</v>
      </c>
      <c r="CE10236" s="32">
        <f t="shared" si="1202"/>
        <v>0</v>
      </c>
      <c r="CF10236" s="32">
        <f t="shared" si="1203"/>
        <v>0</v>
      </c>
      <c r="CG10236" s="32" t="str">
        <f t="shared" si="1204"/>
        <v/>
      </c>
      <c r="CH10236" s="32">
        <v>231</v>
      </c>
      <c r="CI10236" s="32" t="s">
        <v>7</v>
      </c>
      <c r="CJ10236" s="32" t="str">
        <f t="shared" si="1205"/>
        <v/>
      </c>
      <c r="CK10236" s="32" t="str">
        <f t="shared" si="1206"/>
        <v/>
      </c>
      <c r="CL10236" s="32" t="str">
        <f t="shared" si="1207"/>
        <v/>
      </c>
      <c r="CM10236" s="32" t="str">
        <f t="shared" si="1208"/>
        <v/>
      </c>
      <c r="CN10236" s="32" t="str">
        <f t="shared" si="1209"/>
        <v/>
      </c>
    </row>
    <row r="10237" spans="71:92" x14ac:dyDescent="0.3">
      <c r="BS10237" s="32" t="str">
        <f>IF(Kiadasi_kiseroiv!$K$2=BT10237,BV10237,"")</f>
        <v/>
      </c>
      <c r="BT10237" s="34" t="str">
        <f t="shared" si="1210"/>
        <v/>
      </c>
      <c r="BU10237" s="32" t="str">
        <f t="shared" si="1197"/>
        <v/>
      </c>
      <c r="BV10237" s="32" t="str">
        <f t="shared" si="1211"/>
        <v/>
      </c>
      <c r="BW10237" s="32" t="str">
        <f t="shared" si="1212"/>
        <v/>
      </c>
      <c r="BX10237" s="32" t="str">
        <f t="shared" si="1198"/>
        <v/>
      </c>
      <c r="BY10237" s="32" t="str">
        <f t="shared" si="1199"/>
        <v/>
      </c>
      <c r="BZ10237" s="32" t="str">
        <f t="shared" si="1213"/>
        <v/>
      </c>
      <c r="CA10237" s="32" t="str">
        <f t="shared" si="1214"/>
        <v/>
      </c>
      <c r="CB10237" s="33">
        <f>IF(COUNTIF($CD$7:CD10237,CD10237)=1,CD10237,CD10237+COUNTIF($CD$6:CD10236,CD10237))</f>
        <v>59377</v>
      </c>
      <c r="CC10237" s="34">
        <f t="shared" si="1200"/>
        <v>55153</v>
      </c>
      <c r="CD10237" s="32">
        <f t="shared" si="1201"/>
        <v>55153</v>
      </c>
      <c r="CE10237" s="32">
        <f t="shared" si="1202"/>
        <v>0</v>
      </c>
      <c r="CF10237" s="32">
        <f t="shared" si="1203"/>
        <v>0</v>
      </c>
      <c r="CG10237" s="32" t="str">
        <f t="shared" si="1204"/>
        <v/>
      </c>
      <c r="CH10237" s="32">
        <v>232</v>
      </c>
      <c r="CI10237" s="32" t="s">
        <v>7</v>
      </c>
      <c r="CJ10237" s="32" t="str">
        <f t="shared" si="1205"/>
        <v/>
      </c>
      <c r="CK10237" s="32" t="str">
        <f t="shared" si="1206"/>
        <v/>
      </c>
      <c r="CL10237" s="32" t="str">
        <f t="shared" si="1207"/>
        <v/>
      </c>
      <c r="CM10237" s="32" t="str">
        <f t="shared" si="1208"/>
        <v/>
      </c>
      <c r="CN10237" s="32" t="str">
        <f t="shared" si="1209"/>
        <v/>
      </c>
    </row>
    <row r="10238" spans="71:92" x14ac:dyDescent="0.3">
      <c r="BS10238" s="32" t="str">
        <f>IF(Kiadasi_kiseroiv!$K$2=BT10238,BV10238,"")</f>
        <v/>
      </c>
      <c r="BT10238" s="34" t="str">
        <f t="shared" si="1210"/>
        <v/>
      </c>
      <c r="BU10238" s="32" t="str">
        <f t="shared" si="1197"/>
        <v/>
      </c>
      <c r="BV10238" s="32" t="str">
        <f t="shared" si="1211"/>
        <v/>
      </c>
      <c r="BW10238" s="32" t="str">
        <f t="shared" si="1212"/>
        <v/>
      </c>
      <c r="BX10238" s="32" t="str">
        <f t="shared" si="1198"/>
        <v/>
      </c>
      <c r="BY10238" s="32" t="str">
        <f t="shared" si="1199"/>
        <v/>
      </c>
      <c r="BZ10238" s="32" t="str">
        <f t="shared" si="1213"/>
        <v/>
      </c>
      <c r="CA10238" s="32" t="str">
        <f t="shared" si="1214"/>
        <v/>
      </c>
      <c r="CB10238" s="33">
        <f>IF(COUNTIF($CD$7:CD10238,CD10238)=1,CD10238,CD10238+COUNTIF($CD$6:CD10237,CD10238))</f>
        <v>59378</v>
      </c>
      <c r="CC10238" s="34">
        <f t="shared" si="1200"/>
        <v>55153</v>
      </c>
      <c r="CD10238" s="32">
        <f t="shared" si="1201"/>
        <v>55153</v>
      </c>
      <c r="CE10238" s="32">
        <f t="shared" si="1202"/>
        <v>0</v>
      </c>
      <c r="CF10238" s="32">
        <f t="shared" si="1203"/>
        <v>0</v>
      </c>
      <c r="CG10238" s="32" t="str">
        <f t="shared" si="1204"/>
        <v/>
      </c>
      <c r="CH10238" s="32">
        <v>233</v>
      </c>
      <c r="CI10238" s="32" t="s">
        <v>7</v>
      </c>
      <c r="CJ10238" s="32" t="str">
        <f t="shared" si="1205"/>
        <v/>
      </c>
      <c r="CK10238" s="32" t="str">
        <f t="shared" si="1206"/>
        <v/>
      </c>
      <c r="CL10238" s="32" t="str">
        <f t="shared" si="1207"/>
        <v/>
      </c>
      <c r="CM10238" s="32" t="str">
        <f t="shared" si="1208"/>
        <v/>
      </c>
      <c r="CN10238" s="32" t="str">
        <f t="shared" si="1209"/>
        <v/>
      </c>
    </row>
    <row r="10239" spans="71:92" x14ac:dyDescent="0.3">
      <c r="BS10239" s="32" t="str">
        <f>IF(Kiadasi_kiseroiv!$K$2=BT10239,BV10239,"")</f>
        <v/>
      </c>
      <c r="BT10239" s="34" t="str">
        <f t="shared" si="1210"/>
        <v/>
      </c>
      <c r="BU10239" s="32" t="str">
        <f t="shared" si="1197"/>
        <v/>
      </c>
      <c r="BV10239" s="32" t="str">
        <f t="shared" si="1211"/>
        <v/>
      </c>
      <c r="BW10239" s="32" t="str">
        <f t="shared" si="1212"/>
        <v/>
      </c>
      <c r="BX10239" s="32" t="str">
        <f t="shared" si="1198"/>
        <v/>
      </c>
      <c r="BY10239" s="32" t="str">
        <f t="shared" si="1199"/>
        <v/>
      </c>
      <c r="BZ10239" s="32" t="str">
        <f t="shared" si="1213"/>
        <v/>
      </c>
      <c r="CA10239" s="32" t="str">
        <f t="shared" si="1214"/>
        <v/>
      </c>
      <c r="CB10239" s="33">
        <f>IF(COUNTIF($CD$7:CD10239,CD10239)=1,CD10239,CD10239+COUNTIF($CD$6:CD10238,CD10239))</f>
        <v>59379</v>
      </c>
      <c r="CC10239" s="34">
        <f t="shared" si="1200"/>
        <v>55153</v>
      </c>
      <c r="CD10239" s="32">
        <f t="shared" si="1201"/>
        <v>55153</v>
      </c>
      <c r="CE10239" s="32">
        <f t="shared" si="1202"/>
        <v>0</v>
      </c>
      <c r="CF10239" s="32">
        <f t="shared" si="1203"/>
        <v>0</v>
      </c>
      <c r="CG10239" s="32" t="str">
        <f t="shared" si="1204"/>
        <v/>
      </c>
      <c r="CH10239" s="32">
        <v>234</v>
      </c>
      <c r="CI10239" s="32" t="s">
        <v>7</v>
      </c>
      <c r="CJ10239" s="32" t="str">
        <f t="shared" si="1205"/>
        <v/>
      </c>
      <c r="CK10239" s="32" t="str">
        <f t="shared" si="1206"/>
        <v/>
      </c>
      <c r="CL10239" s="32" t="str">
        <f t="shared" si="1207"/>
        <v/>
      </c>
      <c r="CM10239" s="32" t="str">
        <f t="shared" si="1208"/>
        <v/>
      </c>
      <c r="CN10239" s="32" t="str">
        <f t="shared" si="1209"/>
        <v/>
      </c>
    </row>
    <row r="10240" spans="71:92" x14ac:dyDescent="0.3">
      <c r="BS10240" s="32" t="str">
        <f>IF(Kiadasi_kiseroiv!$K$2=BT10240,BV10240,"")</f>
        <v/>
      </c>
      <c r="BT10240" s="34" t="str">
        <f t="shared" si="1210"/>
        <v/>
      </c>
      <c r="BU10240" s="32" t="str">
        <f t="shared" si="1197"/>
        <v/>
      </c>
      <c r="BV10240" s="32" t="str">
        <f t="shared" si="1211"/>
        <v/>
      </c>
      <c r="BW10240" s="32" t="str">
        <f t="shared" si="1212"/>
        <v/>
      </c>
      <c r="BX10240" s="32" t="str">
        <f t="shared" si="1198"/>
        <v/>
      </c>
      <c r="BY10240" s="32" t="str">
        <f t="shared" si="1199"/>
        <v/>
      </c>
      <c r="BZ10240" s="32" t="str">
        <f t="shared" si="1213"/>
        <v/>
      </c>
      <c r="CA10240" s="32" t="str">
        <f t="shared" si="1214"/>
        <v/>
      </c>
      <c r="CB10240" s="33">
        <f>IF(COUNTIF($CD$7:CD10240,CD10240)=1,CD10240,CD10240+COUNTIF($CD$6:CD10239,CD10240))</f>
        <v>59380</v>
      </c>
      <c r="CC10240" s="34">
        <f t="shared" si="1200"/>
        <v>55153</v>
      </c>
      <c r="CD10240" s="32">
        <f t="shared" si="1201"/>
        <v>55153</v>
      </c>
      <c r="CE10240" s="32">
        <f t="shared" si="1202"/>
        <v>0</v>
      </c>
      <c r="CF10240" s="32">
        <f t="shared" si="1203"/>
        <v>0</v>
      </c>
      <c r="CG10240" s="32" t="str">
        <f t="shared" si="1204"/>
        <v/>
      </c>
      <c r="CH10240" s="32">
        <v>235</v>
      </c>
      <c r="CI10240" s="32" t="s">
        <v>7</v>
      </c>
      <c r="CJ10240" s="32" t="str">
        <f t="shared" si="1205"/>
        <v/>
      </c>
      <c r="CK10240" s="32" t="str">
        <f t="shared" si="1206"/>
        <v/>
      </c>
      <c r="CL10240" s="32" t="str">
        <f t="shared" si="1207"/>
        <v/>
      </c>
      <c r="CM10240" s="32" t="str">
        <f t="shared" si="1208"/>
        <v/>
      </c>
      <c r="CN10240" s="32" t="str">
        <f t="shared" si="1209"/>
        <v/>
      </c>
    </row>
    <row r="10241" spans="71:92" x14ac:dyDescent="0.3">
      <c r="BS10241" s="32" t="str">
        <f>IF(Kiadasi_kiseroiv!$K$2=BT10241,BV10241,"")</f>
        <v/>
      </c>
      <c r="BT10241" s="34" t="str">
        <f t="shared" si="1210"/>
        <v/>
      </c>
      <c r="BU10241" s="32" t="str">
        <f t="shared" si="1197"/>
        <v/>
      </c>
      <c r="BV10241" s="32" t="str">
        <f t="shared" si="1211"/>
        <v/>
      </c>
      <c r="BW10241" s="32" t="str">
        <f t="shared" si="1212"/>
        <v/>
      </c>
      <c r="BX10241" s="32" t="str">
        <f t="shared" si="1198"/>
        <v/>
      </c>
      <c r="BY10241" s="32" t="str">
        <f t="shared" si="1199"/>
        <v/>
      </c>
      <c r="BZ10241" s="32" t="str">
        <f t="shared" si="1213"/>
        <v/>
      </c>
      <c r="CA10241" s="32" t="str">
        <f t="shared" si="1214"/>
        <v/>
      </c>
      <c r="CB10241" s="33">
        <f>IF(COUNTIF($CD$7:CD10241,CD10241)=1,CD10241,CD10241+COUNTIF($CD$6:CD10240,CD10241))</f>
        <v>59381</v>
      </c>
      <c r="CC10241" s="34">
        <f t="shared" si="1200"/>
        <v>55153</v>
      </c>
      <c r="CD10241" s="32">
        <f t="shared" si="1201"/>
        <v>55153</v>
      </c>
      <c r="CE10241" s="32">
        <f t="shared" si="1202"/>
        <v>0</v>
      </c>
      <c r="CF10241" s="32">
        <f t="shared" si="1203"/>
        <v>0</v>
      </c>
      <c r="CG10241" s="32" t="str">
        <f t="shared" si="1204"/>
        <v/>
      </c>
      <c r="CH10241" s="32">
        <v>236</v>
      </c>
      <c r="CI10241" s="32" t="s">
        <v>7</v>
      </c>
      <c r="CJ10241" s="32" t="str">
        <f t="shared" si="1205"/>
        <v/>
      </c>
      <c r="CK10241" s="32" t="str">
        <f t="shared" si="1206"/>
        <v/>
      </c>
      <c r="CL10241" s="32" t="str">
        <f t="shared" si="1207"/>
        <v/>
      </c>
      <c r="CM10241" s="32" t="str">
        <f t="shared" si="1208"/>
        <v/>
      </c>
      <c r="CN10241" s="32" t="str">
        <f t="shared" si="1209"/>
        <v/>
      </c>
    </row>
    <row r="10242" spans="71:92" x14ac:dyDescent="0.3">
      <c r="BS10242" s="32" t="str">
        <f>IF(Kiadasi_kiseroiv!$K$2=BT10242,BV10242,"")</f>
        <v/>
      </c>
      <c r="BT10242" s="34" t="str">
        <f t="shared" si="1210"/>
        <v/>
      </c>
      <c r="BU10242" s="32" t="str">
        <f t="shared" si="1197"/>
        <v/>
      </c>
      <c r="BV10242" s="32" t="str">
        <f t="shared" si="1211"/>
        <v/>
      </c>
      <c r="BW10242" s="32" t="str">
        <f t="shared" si="1212"/>
        <v/>
      </c>
      <c r="BX10242" s="32" t="str">
        <f t="shared" si="1198"/>
        <v/>
      </c>
      <c r="BY10242" s="32" t="str">
        <f t="shared" si="1199"/>
        <v/>
      </c>
      <c r="BZ10242" s="32" t="str">
        <f t="shared" si="1213"/>
        <v/>
      </c>
      <c r="CA10242" s="32" t="str">
        <f t="shared" si="1214"/>
        <v/>
      </c>
      <c r="CB10242" s="33">
        <f>IF(COUNTIF($CD$7:CD10242,CD10242)=1,CD10242,CD10242+COUNTIF($CD$6:CD10241,CD10242))</f>
        <v>59382</v>
      </c>
      <c r="CC10242" s="34">
        <f t="shared" si="1200"/>
        <v>55153</v>
      </c>
      <c r="CD10242" s="32">
        <f t="shared" si="1201"/>
        <v>55153</v>
      </c>
      <c r="CE10242" s="32">
        <f t="shared" si="1202"/>
        <v>0</v>
      </c>
      <c r="CF10242" s="32">
        <f t="shared" si="1203"/>
        <v>0</v>
      </c>
      <c r="CG10242" s="32" t="str">
        <f t="shared" si="1204"/>
        <v/>
      </c>
      <c r="CH10242" s="32">
        <v>237</v>
      </c>
      <c r="CI10242" s="32" t="s">
        <v>7</v>
      </c>
      <c r="CJ10242" s="32" t="str">
        <f t="shared" si="1205"/>
        <v/>
      </c>
      <c r="CK10242" s="32" t="str">
        <f t="shared" si="1206"/>
        <v/>
      </c>
      <c r="CL10242" s="32" t="str">
        <f t="shared" si="1207"/>
        <v/>
      </c>
      <c r="CM10242" s="32" t="str">
        <f t="shared" si="1208"/>
        <v/>
      </c>
      <c r="CN10242" s="32" t="str">
        <f t="shared" si="1209"/>
        <v/>
      </c>
    </row>
    <row r="10243" spans="71:92" x14ac:dyDescent="0.3">
      <c r="BS10243" s="32" t="str">
        <f>IF(Kiadasi_kiseroiv!$K$2=BT10243,BV10243,"")</f>
        <v/>
      </c>
      <c r="BT10243" s="34" t="str">
        <f t="shared" si="1210"/>
        <v/>
      </c>
      <c r="BU10243" s="32" t="str">
        <f t="shared" si="1197"/>
        <v/>
      </c>
      <c r="BV10243" s="32" t="str">
        <f t="shared" si="1211"/>
        <v/>
      </c>
      <c r="BW10243" s="32" t="str">
        <f t="shared" si="1212"/>
        <v/>
      </c>
      <c r="BX10243" s="32" t="str">
        <f t="shared" si="1198"/>
        <v/>
      </c>
      <c r="BY10243" s="32" t="str">
        <f t="shared" si="1199"/>
        <v/>
      </c>
      <c r="BZ10243" s="32" t="str">
        <f t="shared" si="1213"/>
        <v/>
      </c>
      <c r="CA10243" s="32" t="str">
        <f t="shared" si="1214"/>
        <v/>
      </c>
      <c r="CB10243" s="33">
        <f>IF(COUNTIF($CD$7:CD10243,CD10243)=1,CD10243,CD10243+COUNTIF($CD$6:CD10242,CD10243))</f>
        <v>59383</v>
      </c>
      <c r="CC10243" s="34">
        <f t="shared" si="1200"/>
        <v>55153</v>
      </c>
      <c r="CD10243" s="32">
        <f t="shared" si="1201"/>
        <v>55153</v>
      </c>
      <c r="CE10243" s="32">
        <f t="shared" si="1202"/>
        <v>0</v>
      </c>
      <c r="CF10243" s="32">
        <f t="shared" si="1203"/>
        <v>0</v>
      </c>
      <c r="CG10243" s="32" t="str">
        <f t="shared" si="1204"/>
        <v/>
      </c>
      <c r="CH10243" s="32">
        <v>238</v>
      </c>
      <c r="CI10243" s="32" t="s">
        <v>7</v>
      </c>
      <c r="CJ10243" s="32" t="str">
        <f t="shared" si="1205"/>
        <v/>
      </c>
      <c r="CK10243" s="32" t="str">
        <f t="shared" si="1206"/>
        <v/>
      </c>
      <c r="CL10243" s="32" t="str">
        <f t="shared" si="1207"/>
        <v/>
      </c>
      <c r="CM10243" s="32" t="str">
        <f t="shared" si="1208"/>
        <v/>
      </c>
      <c r="CN10243" s="32" t="str">
        <f t="shared" si="1209"/>
        <v/>
      </c>
    </row>
    <row r="10244" spans="71:92" x14ac:dyDescent="0.3">
      <c r="BS10244" s="32" t="str">
        <f>IF(Kiadasi_kiseroiv!$K$2=BT10244,BV10244,"")</f>
        <v/>
      </c>
      <c r="BT10244" s="34" t="str">
        <f t="shared" si="1210"/>
        <v/>
      </c>
      <c r="BU10244" s="32" t="str">
        <f t="shared" si="1197"/>
        <v/>
      </c>
      <c r="BV10244" s="32" t="str">
        <f t="shared" si="1211"/>
        <v/>
      </c>
      <c r="BW10244" s="32" t="str">
        <f t="shared" si="1212"/>
        <v/>
      </c>
      <c r="BX10244" s="32" t="str">
        <f t="shared" si="1198"/>
        <v/>
      </c>
      <c r="BY10244" s="32" t="str">
        <f t="shared" si="1199"/>
        <v/>
      </c>
      <c r="BZ10244" s="32" t="str">
        <f t="shared" si="1213"/>
        <v/>
      </c>
      <c r="CA10244" s="32" t="str">
        <f t="shared" si="1214"/>
        <v/>
      </c>
      <c r="CB10244" s="33">
        <f>IF(COUNTIF($CD$7:CD10244,CD10244)=1,CD10244,CD10244+COUNTIF($CD$6:CD10243,CD10244))</f>
        <v>59384</v>
      </c>
      <c r="CC10244" s="34">
        <f t="shared" si="1200"/>
        <v>55153</v>
      </c>
      <c r="CD10244" s="32">
        <f t="shared" si="1201"/>
        <v>55153</v>
      </c>
      <c r="CE10244" s="32">
        <f t="shared" si="1202"/>
        <v>0</v>
      </c>
      <c r="CF10244" s="32">
        <f t="shared" si="1203"/>
        <v>0</v>
      </c>
      <c r="CG10244" s="32" t="str">
        <f t="shared" si="1204"/>
        <v/>
      </c>
      <c r="CH10244" s="32">
        <v>239</v>
      </c>
      <c r="CI10244" s="32" t="s">
        <v>7</v>
      </c>
      <c r="CJ10244" s="32" t="str">
        <f t="shared" si="1205"/>
        <v/>
      </c>
      <c r="CK10244" s="32" t="str">
        <f t="shared" si="1206"/>
        <v/>
      </c>
      <c r="CL10244" s="32" t="str">
        <f t="shared" si="1207"/>
        <v/>
      </c>
      <c r="CM10244" s="32" t="str">
        <f t="shared" si="1208"/>
        <v/>
      </c>
      <c r="CN10244" s="32" t="str">
        <f t="shared" si="1209"/>
        <v/>
      </c>
    </row>
    <row r="10245" spans="71:92" x14ac:dyDescent="0.3">
      <c r="BS10245" s="32" t="str">
        <f>IF(Kiadasi_kiseroiv!$K$2=BT10245,BV10245,"")</f>
        <v/>
      </c>
      <c r="BT10245" s="34" t="str">
        <f t="shared" si="1210"/>
        <v/>
      </c>
      <c r="BU10245" s="32" t="str">
        <f t="shared" si="1197"/>
        <v/>
      </c>
      <c r="BV10245" s="32" t="str">
        <f t="shared" si="1211"/>
        <v/>
      </c>
      <c r="BW10245" s="32" t="str">
        <f t="shared" si="1212"/>
        <v/>
      </c>
      <c r="BX10245" s="32" t="str">
        <f t="shared" si="1198"/>
        <v/>
      </c>
      <c r="BY10245" s="32" t="str">
        <f t="shared" si="1199"/>
        <v/>
      </c>
      <c r="BZ10245" s="32" t="str">
        <f t="shared" si="1213"/>
        <v/>
      </c>
      <c r="CA10245" s="32" t="str">
        <f t="shared" si="1214"/>
        <v/>
      </c>
      <c r="CB10245" s="33">
        <f>IF(COUNTIF($CD$7:CD10245,CD10245)=1,CD10245,CD10245+COUNTIF($CD$6:CD10244,CD10245))</f>
        <v>59385</v>
      </c>
      <c r="CC10245" s="34">
        <f t="shared" si="1200"/>
        <v>55153</v>
      </c>
      <c r="CD10245" s="32">
        <f t="shared" si="1201"/>
        <v>55153</v>
      </c>
      <c r="CE10245" s="32">
        <f t="shared" si="1202"/>
        <v>0</v>
      </c>
      <c r="CF10245" s="32">
        <f t="shared" si="1203"/>
        <v>0</v>
      </c>
      <c r="CG10245" s="32" t="str">
        <f t="shared" si="1204"/>
        <v/>
      </c>
      <c r="CH10245" s="32">
        <v>240</v>
      </c>
      <c r="CI10245" s="32" t="s">
        <v>7</v>
      </c>
      <c r="CJ10245" s="32" t="str">
        <f t="shared" si="1205"/>
        <v/>
      </c>
      <c r="CK10245" s="32" t="str">
        <f t="shared" si="1206"/>
        <v/>
      </c>
      <c r="CL10245" s="32" t="str">
        <f t="shared" si="1207"/>
        <v/>
      </c>
      <c r="CM10245" s="32" t="str">
        <f t="shared" si="1208"/>
        <v/>
      </c>
      <c r="CN10245" s="32" t="str">
        <f t="shared" si="1209"/>
        <v/>
      </c>
    </row>
    <row r="10246" spans="71:92" x14ac:dyDescent="0.3">
      <c r="BS10246" s="32" t="str">
        <f>IF(Kiadasi_kiseroiv!$K$2=BT10246,BV10246,"")</f>
        <v/>
      </c>
      <c r="BT10246" s="34" t="str">
        <f t="shared" si="1210"/>
        <v/>
      </c>
      <c r="BU10246" s="32" t="str">
        <f t="shared" si="1197"/>
        <v/>
      </c>
      <c r="BV10246" s="32" t="str">
        <f t="shared" si="1211"/>
        <v/>
      </c>
      <c r="BW10246" s="32" t="str">
        <f t="shared" si="1212"/>
        <v/>
      </c>
      <c r="BX10246" s="32" t="str">
        <f t="shared" si="1198"/>
        <v/>
      </c>
      <c r="BY10246" s="32" t="str">
        <f t="shared" si="1199"/>
        <v/>
      </c>
      <c r="BZ10246" s="32" t="str">
        <f t="shared" si="1213"/>
        <v/>
      </c>
      <c r="CA10246" s="32" t="str">
        <f t="shared" si="1214"/>
        <v/>
      </c>
      <c r="CB10246" s="33">
        <f>IF(COUNTIF($CD$7:CD10246,CD10246)=1,CD10246,CD10246+COUNTIF($CD$6:CD10245,CD10246))</f>
        <v>59386</v>
      </c>
      <c r="CC10246" s="34">
        <f t="shared" si="1200"/>
        <v>55153</v>
      </c>
      <c r="CD10246" s="32">
        <f t="shared" si="1201"/>
        <v>55153</v>
      </c>
      <c r="CE10246" s="32">
        <f t="shared" si="1202"/>
        <v>0</v>
      </c>
      <c r="CF10246" s="32">
        <f t="shared" si="1203"/>
        <v>0</v>
      </c>
      <c r="CG10246" s="32" t="str">
        <f t="shared" si="1204"/>
        <v/>
      </c>
      <c r="CH10246" s="32">
        <v>241</v>
      </c>
      <c r="CI10246" s="32" t="s">
        <v>7</v>
      </c>
      <c r="CJ10246" s="32" t="str">
        <f t="shared" si="1205"/>
        <v/>
      </c>
      <c r="CK10246" s="32" t="str">
        <f t="shared" si="1206"/>
        <v/>
      </c>
      <c r="CL10246" s="32" t="str">
        <f t="shared" si="1207"/>
        <v/>
      </c>
      <c r="CM10246" s="32" t="str">
        <f t="shared" si="1208"/>
        <v/>
      </c>
      <c r="CN10246" s="32" t="str">
        <f t="shared" si="1209"/>
        <v/>
      </c>
    </row>
    <row r="10247" spans="71:92" x14ac:dyDescent="0.3">
      <c r="BS10247" s="32" t="str">
        <f>IF(Kiadasi_kiseroiv!$K$2=BT10247,BV10247,"")</f>
        <v/>
      </c>
      <c r="BT10247" s="34" t="str">
        <f t="shared" si="1210"/>
        <v/>
      </c>
      <c r="BU10247" s="32" t="str">
        <f t="shared" si="1197"/>
        <v/>
      </c>
      <c r="BV10247" s="32" t="str">
        <f t="shared" si="1211"/>
        <v/>
      </c>
      <c r="BW10247" s="32" t="str">
        <f t="shared" si="1212"/>
        <v/>
      </c>
      <c r="BX10247" s="32" t="str">
        <f t="shared" si="1198"/>
        <v/>
      </c>
      <c r="BY10247" s="32" t="str">
        <f t="shared" si="1199"/>
        <v/>
      </c>
      <c r="BZ10247" s="32" t="str">
        <f t="shared" si="1213"/>
        <v/>
      </c>
      <c r="CA10247" s="32" t="str">
        <f t="shared" si="1214"/>
        <v/>
      </c>
      <c r="CB10247" s="33">
        <f>IF(COUNTIF($CD$7:CD10247,CD10247)=1,CD10247,CD10247+COUNTIF($CD$6:CD10246,CD10247))</f>
        <v>59387</v>
      </c>
      <c r="CC10247" s="34">
        <f t="shared" si="1200"/>
        <v>55153</v>
      </c>
      <c r="CD10247" s="32">
        <f t="shared" si="1201"/>
        <v>55153</v>
      </c>
      <c r="CE10247" s="32">
        <f t="shared" si="1202"/>
        <v>0</v>
      </c>
      <c r="CF10247" s="32">
        <f t="shared" si="1203"/>
        <v>0</v>
      </c>
      <c r="CG10247" s="32" t="str">
        <f t="shared" si="1204"/>
        <v/>
      </c>
      <c r="CH10247" s="32">
        <v>242</v>
      </c>
      <c r="CI10247" s="32" t="s">
        <v>7</v>
      </c>
      <c r="CJ10247" s="32" t="str">
        <f t="shared" si="1205"/>
        <v/>
      </c>
      <c r="CK10247" s="32" t="str">
        <f t="shared" si="1206"/>
        <v/>
      </c>
      <c r="CL10247" s="32" t="str">
        <f t="shared" si="1207"/>
        <v/>
      </c>
      <c r="CM10247" s="32" t="str">
        <f t="shared" si="1208"/>
        <v/>
      </c>
      <c r="CN10247" s="32" t="str">
        <f t="shared" si="1209"/>
        <v/>
      </c>
    </row>
    <row r="10248" spans="71:92" x14ac:dyDescent="0.3">
      <c r="BS10248" s="32" t="str">
        <f>IF(Kiadasi_kiseroiv!$K$2=BT10248,BV10248,"")</f>
        <v/>
      </c>
      <c r="BT10248" s="34" t="str">
        <f t="shared" si="1210"/>
        <v/>
      </c>
      <c r="BU10248" s="32" t="str">
        <f t="shared" si="1197"/>
        <v/>
      </c>
      <c r="BV10248" s="32" t="str">
        <f t="shared" si="1211"/>
        <v/>
      </c>
      <c r="BW10248" s="32" t="str">
        <f t="shared" si="1212"/>
        <v/>
      </c>
      <c r="BX10248" s="32" t="str">
        <f t="shared" si="1198"/>
        <v/>
      </c>
      <c r="BY10248" s="32" t="str">
        <f t="shared" si="1199"/>
        <v/>
      </c>
      <c r="BZ10248" s="32" t="str">
        <f t="shared" si="1213"/>
        <v/>
      </c>
      <c r="CA10248" s="32" t="str">
        <f t="shared" si="1214"/>
        <v/>
      </c>
      <c r="CB10248" s="33">
        <f>IF(COUNTIF($CD$7:CD10248,CD10248)=1,CD10248,CD10248+COUNTIF($CD$6:CD10247,CD10248))</f>
        <v>59388</v>
      </c>
      <c r="CC10248" s="34">
        <f t="shared" si="1200"/>
        <v>55153</v>
      </c>
      <c r="CD10248" s="32">
        <f t="shared" si="1201"/>
        <v>55153</v>
      </c>
      <c r="CE10248" s="32">
        <f t="shared" si="1202"/>
        <v>0</v>
      </c>
      <c r="CF10248" s="32">
        <f t="shared" si="1203"/>
        <v>0</v>
      </c>
      <c r="CG10248" s="32" t="str">
        <f t="shared" si="1204"/>
        <v/>
      </c>
      <c r="CH10248" s="32">
        <v>243</v>
      </c>
      <c r="CI10248" s="32" t="s">
        <v>7</v>
      </c>
      <c r="CJ10248" s="32" t="str">
        <f t="shared" si="1205"/>
        <v/>
      </c>
      <c r="CK10248" s="32" t="str">
        <f t="shared" si="1206"/>
        <v/>
      </c>
      <c r="CL10248" s="32" t="str">
        <f t="shared" si="1207"/>
        <v/>
      </c>
      <c r="CM10248" s="32" t="str">
        <f t="shared" si="1208"/>
        <v/>
      </c>
      <c r="CN10248" s="32" t="str">
        <f t="shared" si="1209"/>
        <v/>
      </c>
    </row>
    <row r="10249" spans="71:92" x14ac:dyDescent="0.3">
      <c r="BS10249" s="32" t="str">
        <f>IF(Kiadasi_kiseroiv!$K$2=BT10249,BV10249,"")</f>
        <v/>
      </c>
      <c r="BT10249" s="34" t="str">
        <f t="shared" si="1210"/>
        <v/>
      </c>
      <c r="BU10249" s="32" t="str">
        <f t="shared" si="1197"/>
        <v/>
      </c>
      <c r="BV10249" s="32" t="str">
        <f t="shared" si="1211"/>
        <v/>
      </c>
      <c r="BW10249" s="32" t="str">
        <f t="shared" si="1212"/>
        <v/>
      </c>
      <c r="BX10249" s="32" t="str">
        <f t="shared" si="1198"/>
        <v/>
      </c>
      <c r="BY10249" s="32" t="str">
        <f t="shared" si="1199"/>
        <v/>
      </c>
      <c r="BZ10249" s="32" t="str">
        <f t="shared" si="1213"/>
        <v/>
      </c>
      <c r="CA10249" s="32" t="str">
        <f t="shared" si="1214"/>
        <v/>
      </c>
      <c r="CB10249" s="33">
        <f>IF(COUNTIF($CD$7:CD10249,CD10249)=1,CD10249,CD10249+COUNTIF($CD$6:CD10248,CD10249))</f>
        <v>59389</v>
      </c>
      <c r="CC10249" s="34">
        <f t="shared" si="1200"/>
        <v>55153</v>
      </c>
      <c r="CD10249" s="32">
        <f t="shared" si="1201"/>
        <v>55153</v>
      </c>
      <c r="CE10249" s="32">
        <f t="shared" si="1202"/>
        <v>0</v>
      </c>
      <c r="CF10249" s="32">
        <f t="shared" si="1203"/>
        <v>0</v>
      </c>
      <c r="CG10249" s="32" t="str">
        <f t="shared" si="1204"/>
        <v/>
      </c>
      <c r="CH10249" s="32">
        <v>244</v>
      </c>
      <c r="CI10249" s="32" t="s">
        <v>7</v>
      </c>
      <c r="CJ10249" s="32" t="str">
        <f t="shared" si="1205"/>
        <v/>
      </c>
      <c r="CK10249" s="32" t="str">
        <f t="shared" si="1206"/>
        <v/>
      </c>
      <c r="CL10249" s="32" t="str">
        <f t="shared" si="1207"/>
        <v/>
      </c>
      <c r="CM10249" s="32" t="str">
        <f t="shared" si="1208"/>
        <v/>
      </c>
      <c r="CN10249" s="32" t="str">
        <f t="shared" si="1209"/>
        <v/>
      </c>
    </row>
    <row r="10250" spans="71:92" x14ac:dyDescent="0.3">
      <c r="BS10250" s="32" t="str">
        <f>IF(Kiadasi_kiseroiv!$K$2=BT10250,BV10250,"")</f>
        <v/>
      </c>
      <c r="BT10250" s="34" t="str">
        <f t="shared" si="1210"/>
        <v/>
      </c>
      <c r="BU10250" s="32" t="str">
        <f t="shared" si="1197"/>
        <v/>
      </c>
      <c r="BV10250" s="32" t="str">
        <f t="shared" si="1211"/>
        <v/>
      </c>
      <c r="BW10250" s="32" t="str">
        <f t="shared" si="1212"/>
        <v/>
      </c>
      <c r="BX10250" s="32" t="str">
        <f t="shared" si="1198"/>
        <v/>
      </c>
      <c r="BY10250" s="32" t="str">
        <f t="shared" si="1199"/>
        <v/>
      </c>
      <c r="BZ10250" s="32" t="str">
        <f t="shared" si="1213"/>
        <v/>
      </c>
      <c r="CA10250" s="32" t="str">
        <f t="shared" si="1214"/>
        <v/>
      </c>
      <c r="CB10250" s="33">
        <f>IF(COUNTIF($CD$7:CD10250,CD10250)=1,CD10250,CD10250+COUNTIF($CD$6:CD10249,CD10250))</f>
        <v>59390</v>
      </c>
      <c r="CC10250" s="34">
        <f t="shared" si="1200"/>
        <v>55153</v>
      </c>
      <c r="CD10250" s="32">
        <f t="shared" si="1201"/>
        <v>55153</v>
      </c>
      <c r="CE10250" s="32">
        <f t="shared" si="1202"/>
        <v>0</v>
      </c>
      <c r="CF10250" s="32">
        <f t="shared" si="1203"/>
        <v>0</v>
      </c>
      <c r="CG10250" s="32" t="str">
        <f t="shared" si="1204"/>
        <v/>
      </c>
      <c r="CH10250" s="32">
        <v>245</v>
      </c>
      <c r="CI10250" s="32" t="s">
        <v>7</v>
      </c>
      <c r="CJ10250" s="32" t="str">
        <f t="shared" si="1205"/>
        <v/>
      </c>
      <c r="CK10250" s="32" t="str">
        <f t="shared" si="1206"/>
        <v/>
      </c>
      <c r="CL10250" s="32" t="str">
        <f t="shared" si="1207"/>
        <v/>
      </c>
      <c r="CM10250" s="32" t="str">
        <f t="shared" si="1208"/>
        <v/>
      </c>
      <c r="CN10250" s="32" t="str">
        <f t="shared" si="1209"/>
        <v/>
      </c>
    </row>
    <row r="10251" spans="71:92" x14ac:dyDescent="0.3">
      <c r="BS10251" s="32" t="str">
        <f>IF(Kiadasi_kiseroiv!$K$2=BT10251,BV10251,"")</f>
        <v/>
      </c>
      <c r="BT10251" s="34" t="str">
        <f t="shared" si="1210"/>
        <v/>
      </c>
      <c r="BU10251" s="32" t="str">
        <f t="shared" si="1197"/>
        <v/>
      </c>
      <c r="BV10251" s="32" t="str">
        <f t="shared" si="1211"/>
        <v/>
      </c>
      <c r="BW10251" s="32" t="str">
        <f t="shared" si="1212"/>
        <v/>
      </c>
      <c r="BX10251" s="32" t="str">
        <f t="shared" si="1198"/>
        <v/>
      </c>
      <c r="BY10251" s="32" t="str">
        <f t="shared" si="1199"/>
        <v/>
      </c>
      <c r="BZ10251" s="32" t="str">
        <f t="shared" si="1213"/>
        <v/>
      </c>
      <c r="CA10251" s="32" t="str">
        <f t="shared" si="1214"/>
        <v/>
      </c>
      <c r="CB10251" s="33">
        <f>IF(COUNTIF($CD$7:CD10251,CD10251)=1,CD10251,CD10251+COUNTIF($CD$6:CD10250,CD10251))</f>
        <v>59391</v>
      </c>
      <c r="CC10251" s="34">
        <f t="shared" si="1200"/>
        <v>55153</v>
      </c>
      <c r="CD10251" s="32">
        <f t="shared" si="1201"/>
        <v>55153</v>
      </c>
      <c r="CE10251" s="32">
        <f t="shared" si="1202"/>
        <v>0</v>
      </c>
      <c r="CF10251" s="32">
        <f t="shared" si="1203"/>
        <v>0</v>
      </c>
      <c r="CG10251" s="32" t="str">
        <f t="shared" si="1204"/>
        <v/>
      </c>
      <c r="CH10251" s="32">
        <v>246</v>
      </c>
      <c r="CI10251" s="32" t="s">
        <v>7</v>
      </c>
      <c r="CJ10251" s="32" t="str">
        <f t="shared" si="1205"/>
        <v/>
      </c>
      <c r="CK10251" s="32" t="str">
        <f t="shared" si="1206"/>
        <v/>
      </c>
      <c r="CL10251" s="32" t="str">
        <f t="shared" si="1207"/>
        <v/>
      </c>
      <c r="CM10251" s="32" t="str">
        <f t="shared" si="1208"/>
        <v/>
      </c>
      <c r="CN10251" s="32" t="str">
        <f t="shared" si="1209"/>
        <v/>
      </c>
    </row>
    <row r="10252" spans="71:92" x14ac:dyDescent="0.3">
      <c r="BS10252" s="32" t="str">
        <f>IF(Kiadasi_kiseroiv!$K$2=BT10252,BV10252,"")</f>
        <v/>
      </c>
      <c r="BT10252" s="34" t="str">
        <f t="shared" si="1210"/>
        <v/>
      </c>
      <c r="BU10252" s="32" t="str">
        <f t="shared" si="1197"/>
        <v/>
      </c>
      <c r="BV10252" s="32" t="str">
        <f t="shared" si="1211"/>
        <v/>
      </c>
      <c r="BW10252" s="32" t="str">
        <f t="shared" si="1212"/>
        <v/>
      </c>
      <c r="BX10252" s="32" t="str">
        <f t="shared" si="1198"/>
        <v/>
      </c>
      <c r="BY10252" s="32" t="str">
        <f t="shared" si="1199"/>
        <v/>
      </c>
      <c r="BZ10252" s="32" t="str">
        <f t="shared" si="1213"/>
        <v/>
      </c>
      <c r="CA10252" s="32" t="str">
        <f t="shared" si="1214"/>
        <v/>
      </c>
      <c r="CB10252" s="33">
        <f>IF(COUNTIF($CD$7:CD10252,CD10252)=1,CD10252,CD10252+COUNTIF($CD$6:CD10251,CD10252))</f>
        <v>59392</v>
      </c>
      <c r="CC10252" s="34">
        <f t="shared" si="1200"/>
        <v>55153</v>
      </c>
      <c r="CD10252" s="32">
        <f t="shared" si="1201"/>
        <v>55153</v>
      </c>
      <c r="CE10252" s="32">
        <f t="shared" si="1202"/>
        <v>0</v>
      </c>
      <c r="CF10252" s="32">
        <f t="shared" si="1203"/>
        <v>0</v>
      </c>
      <c r="CG10252" s="32" t="str">
        <f t="shared" si="1204"/>
        <v/>
      </c>
      <c r="CH10252" s="32">
        <v>247</v>
      </c>
      <c r="CI10252" s="32" t="s">
        <v>7</v>
      </c>
      <c r="CJ10252" s="32" t="str">
        <f t="shared" si="1205"/>
        <v/>
      </c>
      <c r="CK10252" s="32" t="str">
        <f t="shared" si="1206"/>
        <v/>
      </c>
      <c r="CL10252" s="32" t="str">
        <f t="shared" si="1207"/>
        <v/>
      </c>
      <c r="CM10252" s="32" t="str">
        <f t="shared" si="1208"/>
        <v/>
      </c>
      <c r="CN10252" s="32" t="str">
        <f t="shared" si="1209"/>
        <v/>
      </c>
    </row>
    <row r="10253" spans="71:92" x14ac:dyDescent="0.3">
      <c r="BS10253" s="32" t="str">
        <f>IF(Kiadasi_kiseroiv!$K$2=BT10253,BV10253,"")</f>
        <v/>
      </c>
      <c r="BT10253" s="34" t="str">
        <f t="shared" si="1210"/>
        <v/>
      </c>
      <c r="BU10253" s="32" t="str">
        <f t="shared" si="1197"/>
        <v/>
      </c>
      <c r="BV10253" s="32" t="str">
        <f t="shared" si="1211"/>
        <v/>
      </c>
      <c r="BW10253" s="32" t="str">
        <f t="shared" si="1212"/>
        <v/>
      </c>
      <c r="BX10253" s="32" t="str">
        <f t="shared" si="1198"/>
        <v/>
      </c>
      <c r="BY10253" s="32" t="str">
        <f t="shared" si="1199"/>
        <v/>
      </c>
      <c r="BZ10253" s="32" t="str">
        <f t="shared" si="1213"/>
        <v/>
      </c>
      <c r="CA10253" s="32" t="str">
        <f t="shared" si="1214"/>
        <v/>
      </c>
      <c r="CB10253" s="33">
        <f>IF(COUNTIF($CD$7:CD10253,CD10253)=1,CD10253,CD10253+COUNTIF($CD$6:CD10252,CD10253))</f>
        <v>59393</v>
      </c>
      <c r="CC10253" s="34">
        <f t="shared" si="1200"/>
        <v>55153</v>
      </c>
      <c r="CD10253" s="32">
        <f t="shared" si="1201"/>
        <v>55153</v>
      </c>
      <c r="CE10253" s="32">
        <f t="shared" si="1202"/>
        <v>0</v>
      </c>
      <c r="CF10253" s="32">
        <f t="shared" si="1203"/>
        <v>0</v>
      </c>
      <c r="CG10253" s="32" t="str">
        <f t="shared" si="1204"/>
        <v/>
      </c>
      <c r="CH10253" s="32">
        <v>248</v>
      </c>
      <c r="CI10253" s="32" t="s">
        <v>7</v>
      </c>
      <c r="CJ10253" s="32" t="str">
        <f t="shared" si="1205"/>
        <v/>
      </c>
      <c r="CK10253" s="32" t="str">
        <f t="shared" si="1206"/>
        <v/>
      </c>
      <c r="CL10253" s="32" t="str">
        <f t="shared" si="1207"/>
        <v/>
      </c>
      <c r="CM10253" s="32" t="str">
        <f t="shared" si="1208"/>
        <v/>
      </c>
      <c r="CN10253" s="32" t="str">
        <f t="shared" si="1209"/>
        <v/>
      </c>
    </row>
    <row r="10254" spans="71:92" x14ac:dyDescent="0.3">
      <c r="BS10254" s="32" t="str">
        <f>IF(Kiadasi_kiseroiv!$K$2=BT10254,BV10254,"")</f>
        <v/>
      </c>
      <c r="BT10254" s="34" t="str">
        <f t="shared" si="1210"/>
        <v/>
      </c>
      <c r="BU10254" s="32" t="str">
        <f t="shared" si="1197"/>
        <v/>
      </c>
      <c r="BV10254" s="32" t="str">
        <f t="shared" si="1211"/>
        <v/>
      </c>
      <c r="BW10254" s="32" t="str">
        <f t="shared" si="1212"/>
        <v/>
      </c>
      <c r="BX10254" s="32" t="str">
        <f t="shared" si="1198"/>
        <v/>
      </c>
      <c r="BY10254" s="32" t="str">
        <f t="shared" si="1199"/>
        <v/>
      </c>
      <c r="BZ10254" s="32" t="str">
        <f t="shared" si="1213"/>
        <v/>
      </c>
      <c r="CA10254" s="32" t="str">
        <f t="shared" si="1214"/>
        <v/>
      </c>
      <c r="CB10254" s="33">
        <f>IF(COUNTIF($CD$7:CD10254,CD10254)=1,CD10254,CD10254+COUNTIF($CD$6:CD10253,CD10254))</f>
        <v>59394</v>
      </c>
      <c r="CC10254" s="34">
        <f t="shared" si="1200"/>
        <v>55153</v>
      </c>
      <c r="CD10254" s="32">
        <f t="shared" si="1201"/>
        <v>55153</v>
      </c>
      <c r="CE10254" s="32">
        <f t="shared" si="1202"/>
        <v>0</v>
      </c>
      <c r="CF10254" s="32">
        <f t="shared" si="1203"/>
        <v>0</v>
      </c>
      <c r="CG10254" s="32" t="str">
        <f t="shared" si="1204"/>
        <v/>
      </c>
      <c r="CH10254" s="32">
        <v>249</v>
      </c>
      <c r="CI10254" s="32" t="s">
        <v>7</v>
      </c>
      <c r="CJ10254" s="32" t="str">
        <f t="shared" si="1205"/>
        <v/>
      </c>
      <c r="CK10254" s="32" t="str">
        <f t="shared" si="1206"/>
        <v/>
      </c>
      <c r="CL10254" s="32" t="str">
        <f t="shared" si="1207"/>
        <v/>
      </c>
      <c r="CM10254" s="32" t="str">
        <f t="shared" si="1208"/>
        <v/>
      </c>
      <c r="CN10254" s="32" t="str">
        <f t="shared" si="1209"/>
        <v/>
      </c>
    </row>
    <row r="10255" spans="71:92" x14ac:dyDescent="0.3">
      <c r="BS10255" s="32" t="str">
        <f>IF(Kiadasi_kiseroiv!$K$2=BT10255,BV10255,"")</f>
        <v/>
      </c>
      <c r="BT10255" s="34" t="str">
        <f t="shared" si="1210"/>
        <v/>
      </c>
      <c r="BU10255" s="32" t="str">
        <f t="shared" si="1197"/>
        <v/>
      </c>
      <c r="BV10255" s="32" t="str">
        <f t="shared" si="1211"/>
        <v/>
      </c>
      <c r="BW10255" s="32" t="str">
        <f t="shared" si="1212"/>
        <v/>
      </c>
      <c r="BX10255" s="32" t="str">
        <f t="shared" si="1198"/>
        <v/>
      </c>
      <c r="BY10255" s="32" t="str">
        <f t="shared" si="1199"/>
        <v/>
      </c>
      <c r="BZ10255" s="32" t="str">
        <f t="shared" si="1213"/>
        <v/>
      </c>
      <c r="CA10255" s="32" t="str">
        <f t="shared" si="1214"/>
        <v/>
      </c>
      <c r="CB10255" s="33">
        <f>IF(COUNTIF($CD$7:CD10255,CD10255)=1,CD10255,CD10255+COUNTIF($CD$6:CD10254,CD10255))</f>
        <v>59395</v>
      </c>
      <c r="CC10255" s="34">
        <f t="shared" si="1200"/>
        <v>55153</v>
      </c>
      <c r="CD10255" s="32">
        <f t="shared" si="1201"/>
        <v>55153</v>
      </c>
      <c r="CE10255" s="32">
        <f t="shared" si="1202"/>
        <v>0</v>
      </c>
      <c r="CF10255" s="32">
        <f t="shared" si="1203"/>
        <v>0</v>
      </c>
      <c r="CG10255" s="32" t="str">
        <f t="shared" si="1204"/>
        <v/>
      </c>
      <c r="CH10255" s="32">
        <v>250</v>
      </c>
      <c r="CI10255" s="32" t="s">
        <v>7</v>
      </c>
      <c r="CJ10255" s="32" t="str">
        <f t="shared" si="1205"/>
        <v/>
      </c>
      <c r="CK10255" s="32" t="str">
        <f t="shared" si="1206"/>
        <v/>
      </c>
      <c r="CL10255" s="32" t="str">
        <f t="shared" si="1207"/>
        <v/>
      </c>
      <c r="CM10255" s="32" t="str">
        <f t="shared" si="1208"/>
        <v/>
      </c>
      <c r="CN10255" s="32" t="str">
        <f t="shared" si="1209"/>
        <v/>
      </c>
    </row>
    <row r="10256" spans="71:92" x14ac:dyDescent="0.3">
      <c r="BS10256" s="32" t="str">
        <f>IF(Kiadasi_kiseroiv!$K$2=BT10256,BV10256,"")</f>
        <v/>
      </c>
      <c r="BT10256" s="34" t="str">
        <f t="shared" si="1210"/>
        <v/>
      </c>
      <c r="BU10256" s="32" t="str">
        <f t="shared" si="1197"/>
        <v/>
      </c>
      <c r="BV10256" s="32" t="str">
        <f t="shared" si="1211"/>
        <v/>
      </c>
      <c r="BW10256" s="32" t="str">
        <f t="shared" si="1212"/>
        <v/>
      </c>
      <c r="BX10256" s="32" t="str">
        <f t="shared" si="1198"/>
        <v/>
      </c>
      <c r="BY10256" s="32" t="str">
        <f t="shared" si="1199"/>
        <v/>
      </c>
      <c r="BZ10256" s="32" t="str">
        <f t="shared" si="1213"/>
        <v/>
      </c>
      <c r="CA10256" s="32" t="str">
        <f t="shared" si="1214"/>
        <v/>
      </c>
      <c r="CB10256" s="33">
        <f>IF(COUNTIF($CD$7:CD10256,CD10256)=1,CD10256,CD10256+COUNTIF($CD$6:CD10255,CD10256))</f>
        <v>59396</v>
      </c>
      <c r="CC10256" s="34">
        <f t="shared" si="1200"/>
        <v>55153</v>
      </c>
      <c r="CD10256" s="32">
        <f t="shared" si="1201"/>
        <v>55153</v>
      </c>
      <c r="CE10256" s="32">
        <f t="shared" si="1202"/>
        <v>0</v>
      </c>
      <c r="CF10256" s="32">
        <f t="shared" si="1203"/>
        <v>0</v>
      </c>
      <c r="CG10256" s="32" t="str">
        <f t="shared" si="1204"/>
        <v/>
      </c>
      <c r="CH10256" s="32">
        <v>251</v>
      </c>
      <c r="CI10256" s="32" t="s">
        <v>7</v>
      </c>
      <c r="CJ10256" s="32" t="str">
        <f t="shared" si="1205"/>
        <v/>
      </c>
      <c r="CK10256" s="32" t="str">
        <f t="shared" si="1206"/>
        <v/>
      </c>
      <c r="CL10256" s="32" t="str">
        <f t="shared" si="1207"/>
        <v/>
      </c>
      <c r="CM10256" s="32" t="str">
        <f t="shared" si="1208"/>
        <v/>
      </c>
      <c r="CN10256" s="32" t="str">
        <f t="shared" si="1209"/>
        <v/>
      </c>
    </row>
    <row r="10257" spans="71:92" x14ac:dyDescent="0.3">
      <c r="BS10257" s="32" t="str">
        <f>IF(Kiadasi_kiseroiv!$K$2=BT10257,BV10257,"")</f>
        <v/>
      </c>
      <c r="BT10257" s="34" t="str">
        <f t="shared" si="1210"/>
        <v/>
      </c>
      <c r="BU10257" s="32" t="str">
        <f t="shared" si="1197"/>
        <v/>
      </c>
      <c r="BV10257" s="32" t="str">
        <f t="shared" si="1211"/>
        <v/>
      </c>
      <c r="BW10257" s="32" t="str">
        <f t="shared" si="1212"/>
        <v/>
      </c>
      <c r="BX10257" s="32" t="str">
        <f t="shared" si="1198"/>
        <v/>
      </c>
      <c r="BY10257" s="32" t="str">
        <f t="shared" si="1199"/>
        <v/>
      </c>
      <c r="BZ10257" s="32" t="str">
        <f t="shared" si="1213"/>
        <v/>
      </c>
      <c r="CA10257" s="32" t="str">
        <f t="shared" si="1214"/>
        <v/>
      </c>
      <c r="CB10257" s="33">
        <f>IF(COUNTIF($CD$7:CD10257,CD10257)=1,CD10257,CD10257+COUNTIF($CD$6:CD10256,CD10257))</f>
        <v>59397</v>
      </c>
      <c r="CC10257" s="34">
        <f t="shared" si="1200"/>
        <v>55153</v>
      </c>
      <c r="CD10257" s="32">
        <f t="shared" si="1201"/>
        <v>55153</v>
      </c>
      <c r="CE10257" s="32">
        <f t="shared" si="1202"/>
        <v>0</v>
      </c>
      <c r="CF10257" s="32">
        <f t="shared" si="1203"/>
        <v>0</v>
      </c>
      <c r="CG10257" s="32" t="str">
        <f t="shared" si="1204"/>
        <v/>
      </c>
      <c r="CH10257" s="32">
        <v>252</v>
      </c>
      <c r="CI10257" s="32" t="s">
        <v>7</v>
      </c>
      <c r="CJ10257" s="32" t="str">
        <f t="shared" si="1205"/>
        <v/>
      </c>
      <c r="CK10257" s="32" t="str">
        <f t="shared" si="1206"/>
        <v/>
      </c>
      <c r="CL10257" s="32" t="str">
        <f t="shared" si="1207"/>
        <v/>
      </c>
      <c r="CM10257" s="32" t="str">
        <f t="shared" si="1208"/>
        <v/>
      </c>
      <c r="CN10257" s="32" t="str">
        <f t="shared" si="1209"/>
        <v/>
      </c>
    </row>
    <row r="10258" spans="71:92" x14ac:dyDescent="0.3">
      <c r="BS10258" s="32" t="str">
        <f>IF(Kiadasi_kiseroiv!$K$2=BT10258,BV10258,"")</f>
        <v/>
      </c>
      <c r="BT10258" s="34" t="str">
        <f t="shared" si="1210"/>
        <v/>
      </c>
      <c r="BU10258" s="32" t="str">
        <f t="shared" si="1197"/>
        <v/>
      </c>
      <c r="BV10258" s="32" t="str">
        <f t="shared" si="1211"/>
        <v/>
      </c>
      <c r="BW10258" s="32" t="str">
        <f t="shared" si="1212"/>
        <v/>
      </c>
      <c r="BX10258" s="32" t="str">
        <f t="shared" si="1198"/>
        <v/>
      </c>
      <c r="BY10258" s="32" t="str">
        <f t="shared" si="1199"/>
        <v/>
      </c>
      <c r="BZ10258" s="32" t="str">
        <f t="shared" si="1213"/>
        <v/>
      </c>
      <c r="CA10258" s="32" t="str">
        <f t="shared" si="1214"/>
        <v/>
      </c>
      <c r="CB10258" s="33">
        <f>IF(COUNTIF($CD$7:CD10258,CD10258)=1,CD10258,CD10258+COUNTIF($CD$6:CD10257,CD10258))</f>
        <v>59398</v>
      </c>
      <c r="CC10258" s="34">
        <f t="shared" si="1200"/>
        <v>55153</v>
      </c>
      <c r="CD10258" s="32">
        <f t="shared" si="1201"/>
        <v>55153</v>
      </c>
      <c r="CE10258" s="32">
        <f t="shared" si="1202"/>
        <v>0</v>
      </c>
      <c r="CF10258" s="32">
        <f t="shared" si="1203"/>
        <v>0</v>
      </c>
      <c r="CG10258" s="32" t="str">
        <f t="shared" si="1204"/>
        <v/>
      </c>
      <c r="CH10258" s="32">
        <v>253</v>
      </c>
      <c r="CI10258" s="32" t="s">
        <v>7</v>
      </c>
      <c r="CJ10258" s="32" t="str">
        <f t="shared" si="1205"/>
        <v/>
      </c>
      <c r="CK10258" s="32" t="str">
        <f t="shared" si="1206"/>
        <v/>
      </c>
      <c r="CL10258" s="32" t="str">
        <f t="shared" si="1207"/>
        <v/>
      </c>
      <c r="CM10258" s="32" t="str">
        <f t="shared" si="1208"/>
        <v/>
      </c>
      <c r="CN10258" s="32" t="str">
        <f t="shared" si="1209"/>
        <v/>
      </c>
    </row>
    <row r="10259" spans="71:92" x14ac:dyDescent="0.3">
      <c r="BS10259" s="32" t="str">
        <f>IF(Kiadasi_kiseroiv!$K$2=BT10259,BV10259,"")</f>
        <v/>
      </c>
      <c r="BT10259" s="34" t="str">
        <f t="shared" si="1210"/>
        <v/>
      </c>
      <c r="BU10259" s="32" t="str">
        <f t="shared" si="1197"/>
        <v/>
      </c>
      <c r="BV10259" s="32" t="str">
        <f t="shared" si="1211"/>
        <v/>
      </c>
      <c r="BW10259" s="32" t="str">
        <f t="shared" si="1212"/>
        <v/>
      </c>
      <c r="BX10259" s="32" t="str">
        <f t="shared" si="1198"/>
        <v/>
      </c>
      <c r="BY10259" s="32" t="str">
        <f t="shared" si="1199"/>
        <v/>
      </c>
      <c r="BZ10259" s="32" t="str">
        <f t="shared" si="1213"/>
        <v/>
      </c>
      <c r="CA10259" s="32" t="str">
        <f t="shared" si="1214"/>
        <v/>
      </c>
      <c r="CB10259" s="33">
        <f>IF(COUNTIF($CD$7:CD10259,CD10259)=1,CD10259,CD10259+COUNTIF($CD$6:CD10258,CD10259))</f>
        <v>59399</v>
      </c>
      <c r="CC10259" s="34">
        <f t="shared" si="1200"/>
        <v>55153</v>
      </c>
      <c r="CD10259" s="32">
        <f t="shared" si="1201"/>
        <v>55153</v>
      </c>
      <c r="CE10259" s="32">
        <f t="shared" si="1202"/>
        <v>0</v>
      </c>
      <c r="CF10259" s="32">
        <f t="shared" si="1203"/>
        <v>0</v>
      </c>
      <c r="CG10259" s="32" t="str">
        <f t="shared" si="1204"/>
        <v/>
      </c>
      <c r="CH10259" s="32">
        <v>254</v>
      </c>
      <c r="CI10259" s="32" t="s">
        <v>7</v>
      </c>
      <c r="CJ10259" s="32" t="str">
        <f t="shared" si="1205"/>
        <v/>
      </c>
      <c r="CK10259" s="32" t="str">
        <f t="shared" si="1206"/>
        <v/>
      </c>
      <c r="CL10259" s="32" t="str">
        <f t="shared" si="1207"/>
        <v/>
      </c>
      <c r="CM10259" s="32" t="str">
        <f t="shared" si="1208"/>
        <v/>
      </c>
      <c r="CN10259" s="32" t="str">
        <f t="shared" si="1209"/>
        <v/>
      </c>
    </row>
    <row r="10260" spans="71:92" x14ac:dyDescent="0.3">
      <c r="BS10260" s="32" t="str">
        <f>IF(Kiadasi_kiseroiv!$K$2=BT10260,BV10260,"")</f>
        <v/>
      </c>
      <c r="BT10260" s="34" t="str">
        <f t="shared" si="1210"/>
        <v/>
      </c>
      <c r="BU10260" s="32" t="str">
        <f t="shared" si="1197"/>
        <v/>
      </c>
      <c r="BV10260" s="32" t="str">
        <f t="shared" si="1211"/>
        <v/>
      </c>
      <c r="BW10260" s="32" t="str">
        <f t="shared" si="1212"/>
        <v/>
      </c>
      <c r="BX10260" s="32" t="str">
        <f t="shared" si="1198"/>
        <v/>
      </c>
      <c r="BY10260" s="32" t="str">
        <f t="shared" si="1199"/>
        <v/>
      </c>
      <c r="BZ10260" s="32" t="str">
        <f t="shared" si="1213"/>
        <v/>
      </c>
      <c r="CA10260" s="32" t="str">
        <f t="shared" si="1214"/>
        <v/>
      </c>
      <c r="CB10260" s="33">
        <f>IF(COUNTIF($CD$7:CD10260,CD10260)=1,CD10260,CD10260+COUNTIF($CD$6:CD10259,CD10260))</f>
        <v>59400</v>
      </c>
      <c r="CC10260" s="34">
        <f t="shared" si="1200"/>
        <v>55153</v>
      </c>
      <c r="CD10260" s="32">
        <f t="shared" si="1201"/>
        <v>55153</v>
      </c>
      <c r="CE10260" s="32">
        <f t="shared" si="1202"/>
        <v>0</v>
      </c>
      <c r="CF10260" s="32">
        <f t="shared" si="1203"/>
        <v>0</v>
      </c>
      <c r="CG10260" s="32" t="str">
        <f t="shared" si="1204"/>
        <v/>
      </c>
      <c r="CH10260" s="32">
        <v>255</v>
      </c>
      <c r="CI10260" s="32" t="s">
        <v>7</v>
      </c>
      <c r="CJ10260" s="32" t="str">
        <f t="shared" si="1205"/>
        <v/>
      </c>
      <c r="CK10260" s="32" t="str">
        <f t="shared" si="1206"/>
        <v/>
      </c>
      <c r="CL10260" s="32" t="str">
        <f t="shared" si="1207"/>
        <v/>
      </c>
      <c r="CM10260" s="32" t="str">
        <f t="shared" si="1208"/>
        <v/>
      </c>
      <c r="CN10260" s="32" t="str">
        <f t="shared" si="1209"/>
        <v/>
      </c>
    </row>
    <row r="10261" spans="71:92" x14ac:dyDescent="0.3">
      <c r="BS10261" s="32" t="str">
        <f>IF(Kiadasi_kiseroiv!$K$2=BT10261,BV10261,"")</f>
        <v/>
      </c>
      <c r="BT10261" s="34" t="str">
        <f t="shared" si="1210"/>
        <v/>
      </c>
      <c r="BU10261" s="32" t="str">
        <f t="shared" si="1197"/>
        <v/>
      </c>
      <c r="BV10261" s="32" t="str">
        <f t="shared" si="1211"/>
        <v/>
      </c>
      <c r="BW10261" s="32" t="str">
        <f t="shared" si="1212"/>
        <v/>
      </c>
      <c r="BX10261" s="32" t="str">
        <f t="shared" si="1198"/>
        <v/>
      </c>
      <c r="BY10261" s="32" t="str">
        <f t="shared" si="1199"/>
        <v/>
      </c>
      <c r="BZ10261" s="32" t="str">
        <f t="shared" si="1213"/>
        <v/>
      </c>
      <c r="CA10261" s="32" t="str">
        <f t="shared" si="1214"/>
        <v/>
      </c>
      <c r="CB10261" s="33">
        <f>IF(COUNTIF($CD$7:CD10261,CD10261)=1,CD10261,CD10261+COUNTIF($CD$6:CD10260,CD10261))</f>
        <v>59401</v>
      </c>
      <c r="CC10261" s="34">
        <f t="shared" si="1200"/>
        <v>55153</v>
      </c>
      <c r="CD10261" s="32">
        <f t="shared" si="1201"/>
        <v>55153</v>
      </c>
      <c r="CE10261" s="32">
        <f t="shared" si="1202"/>
        <v>0</v>
      </c>
      <c r="CF10261" s="32">
        <f t="shared" si="1203"/>
        <v>0</v>
      </c>
      <c r="CG10261" s="32" t="str">
        <f t="shared" si="1204"/>
        <v/>
      </c>
      <c r="CH10261" s="32">
        <v>256</v>
      </c>
      <c r="CI10261" s="32" t="s">
        <v>7</v>
      </c>
      <c r="CJ10261" s="32" t="str">
        <f t="shared" si="1205"/>
        <v/>
      </c>
      <c r="CK10261" s="32" t="str">
        <f t="shared" si="1206"/>
        <v/>
      </c>
      <c r="CL10261" s="32" t="str">
        <f t="shared" si="1207"/>
        <v/>
      </c>
      <c r="CM10261" s="32" t="str">
        <f t="shared" si="1208"/>
        <v/>
      </c>
      <c r="CN10261" s="32" t="str">
        <f t="shared" si="1209"/>
        <v/>
      </c>
    </row>
    <row r="10262" spans="71:92" x14ac:dyDescent="0.3">
      <c r="BS10262" s="32" t="str">
        <f>IF(Kiadasi_kiseroiv!$K$2=BT10262,BV10262,"")</f>
        <v/>
      </c>
      <c r="BT10262" s="34" t="str">
        <f t="shared" si="1210"/>
        <v/>
      </c>
      <c r="BU10262" s="32" t="str">
        <f t="shared" si="1197"/>
        <v/>
      </c>
      <c r="BV10262" s="32" t="str">
        <f t="shared" si="1211"/>
        <v/>
      </c>
      <c r="BW10262" s="32" t="str">
        <f t="shared" si="1212"/>
        <v/>
      </c>
      <c r="BX10262" s="32" t="str">
        <f t="shared" si="1198"/>
        <v/>
      </c>
      <c r="BY10262" s="32" t="str">
        <f t="shared" si="1199"/>
        <v/>
      </c>
      <c r="BZ10262" s="32" t="str">
        <f t="shared" si="1213"/>
        <v/>
      </c>
      <c r="CA10262" s="32" t="str">
        <f t="shared" si="1214"/>
        <v/>
      </c>
      <c r="CB10262" s="33">
        <f>IF(COUNTIF($CD$7:CD10262,CD10262)=1,CD10262,CD10262+COUNTIF($CD$6:CD10261,CD10262))</f>
        <v>59402</v>
      </c>
      <c r="CC10262" s="34">
        <f t="shared" si="1200"/>
        <v>55153</v>
      </c>
      <c r="CD10262" s="32">
        <f t="shared" si="1201"/>
        <v>55153</v>
      </c>
      <c r="CE10262" s="32">
        <f t="shared" si="1202"/>
        <v>0</v>
      </c>
      <c r="CF10262" s="32">
        <f t="shared" si="1203"/>
        <v>0</v>
      </c>
      <c r="CG10262" s="32" t="str">
        <f t="shared" si="1204"/>
        <v/>
      </c>
      <c r="CH10262" s="32">
        <v>257</v>
      </c>
      <c r="CI10262" s="32" t="s">
        <v>7</v>
      </c>
      <c r="CJ10262" s="32" t="str">
        <f t="shared" si="1205"/>
        <v/>
      </c>
      <c r="CK10262" s="32" t="str">
        <f t="shared" si="1206"/>
        <v/>
      </c>
      <c r="CL10262" s="32" t="str">
        <f t="shared" si="1207"/>
        <v/>
      </c>
      <c r="CM10262" s="32" t="str">
        <f t="shared" si="1208"/>
        <v/>
      </c>
      <c r="CN10262" s="32" t="str">
        <f t="shared" si="1209"/>
        <v/>
      </c>
    </row>
    <row r="10263" spans="71:92" x14ac:dyDescent="0.3">
      <c r="BS10263" s="32" t="str">
        <f>IF(Kiadasi_kiseroiv!$K$2=BT10263,BV10263,"")</f>
        <v/>
      </c>
      <c r="BT10263" s="34" t="str">
        <f t="shared" si="1210"/>
        <v/>
      </c>
      <c r="BU10263" s="32" t="str">
        <f t="shared" ref="BU10263:BU10326" si="1215">IF(AND($BU$1=CI10263,OR(ISERROR(VLOOKUP(CG10263,Kisiv,2,FALSE))=FALSE,CE10263&lt;0)),CB10263,"")</f>
        <v/>
      </c>
      <c r="BV10263" s="32" t="str">
        <f t="shared" si="1211"/>
        <v/>
      </c>
      <c r="BW10263" s="32" t="str">
        <f t="shared" si="1212"/>
        <v/>
      </c>
      <c r="BX10263" s="32" t="str">
        <f t="shared" ref="BX10263:BX10326" si="1216">IF(AND(OR($BX$1=0,$BX$1=CG10263),OR($BX$2=0,IF(ISERROR(SEARCH($BX$2,CJ10263&amp;CK10263&amp;CL10263,1)),FALSE,TRUE))),CB10263,"")</f>
        <v/>
      </c>
      <c r="BY10263" s="32" t="str">
        <f t="shared" ref="BY10263:BY10326" si="1217">IF(AND(BX10263&lt;&gt;"",CC10263&lt;&gt;$CD$2),RANK(BX10263,$BX$7:$BX$33000,1),"")</f>
        <v/>
      </c>
      <c r="BZ10263" s="32" t="str">
        <f t="shared" si="1213"/>
        <v/>
      </c>
      <c r="CA10263" s="32" t="str">
        <f t="shared" si="1214"/>
        <v/>
      </c>
      <c r="CB10263" s="33">
        <f>IF(COUNTIF($CD$7:CD10263,CD10263)=1,CD10263,CD10263+COUNTIF($CD$6:CD10262,CD10263))</f>
        <v>59403</v>
      </c>
      <c r="CC10263" s="34">
        <f t="shared" ref="CC10263:CC10326" si="1218">IF(INDEX(ab,CH10263,1)&lt;&gt;1,INDEX(ab,CH10263,1),$CD$2)</f>
        <v>55153</v>
      </c>
      <c r="CD10263" s="32">
        <f t="shared" ref="CD10263:CD10326" si="1219">IF(CC10263&lt;&gt;$CD$2,RANK(CC10263,$CC$7:$CC$33000,1),$CD$2)</f>
        <v>55153</v>
      </c>
      <c r="CE10263" s="32">
        <f t="shared" ref="CE10263:CE10326" si="1220">INDEX(ab,CH10263,6)</f>
        <v>0</v>
      </c>
      <c r="CF10263" s="32">
        <f t="shared" ref="CF10263:CF10326" si="1221">INDEX(ab,CH10263,8)</f>
        <v>0</v>
      </c>
      <c r="CG10263" s="32" t="str">
        <f t="shared" ref="CG10263:CG10326" si="1222">INDEX(ab,CH10263,7)&amp;INDEX(ab,CH10263,9)</f>
        <v/>
      </c>
      <c r="CH10263" s="32">
        <v>258</v>
      </c>
      <c r="CI10263" s="32" t="s">
        <v>7</v>
      </c>
      <c r="CJ10263" s="32" t="str">
        <f t="shared" ref="CJ10263:CJ10326" si="1223">IF(INDEX(ab,CH10263,5)&lt;&gt;0,INDEX(ab,CH10263,5),"")</f>
        <v/>
      </c>
      <c r="CK10263" s="32" t="str">
        <f t="shared" ref="CK10263:CK10326" si="1224">IF(INDEX(ab,CH10263,10)&lt;&gt;0,INDEX(ab,CH10263,10),"")</f>
        <v/>
      </c>
      <c r="CL10263" s="32" t="str">
        <f t="shared" ref="CL10263:CL10326" si="1225">IF(INDEX(ab,CH10263,11)&lt;&gt;0,INDEX(ab,CH10263,11),"")</f>
        <v/>
      </c>
      <c r="CM10263" s="32" t="str">
        <f t="shared" ref="CM10263:CM10326" si="1226">IF(INDEX(ab,CH10263,4)&lt;&gt;0,INDEX(ab,CH10263,4),"")</f>
        <v/>
      </c>
      <c r="CN10263" s="32" t="str">
        <f t="shared" ref="CN10263:CN10326" si="1227">IF(INDEX(ab,CH10263,3)&lt;&gt;0,INDEX(ab,CH10263,3),"")</f>
        <v/>
      </c>
    </row>
    <row r="10264" spans="71:92" x14ac:dyDescent="0.3">
      <c r="BS10264" s="32" t="str">
        <f>IF(Kiadasi_kiseroiv!$K$2=BT10264,BV10264,"")</f>
        <v/>
      </c>
      <c r="BT10264" s="34" t="str">
        <f t="shared" ref="BT10264:BT10327" si="1228">IF(AND($BT$4=CI10264,BU10264&lt;&gt;""),CC10264,"")</f>
        <v/>
      </c>
      <c r="BU10264" s="32" t="str">
        <f t="shared" si="1215"/>
        <v/>
      </c>
      <c r="BV10264" s="32" t="str">
        <f t="shared" ref="BV10264:BV10327" si="1229">IF(BU10264&lt;&gt;"",RANK(BU10264,$BU$7:$BU$33000,1),"")</f>
        <v/>
      </c>
      <c r="BW10264" s="32" t="str">
        <f t="shared" ref="BW10264:BW10327" si="1230">IF(CC10264&lt;min,$BW$2,IF(CC10264&lt;=max,CG10264,""))</f>
        <v/>
      </c>
      <c r="BX10264" s="32" t="str">
        <f t="shared" si="1216"/>
        <v/>
      </c>
      <c r="BY10264" s="32" t="str">
        <f t="shared" si="1217"/>
        <v/>
      </c>
      <c r="BZ10264" s="32" t="str">
        <f t="shared" ref="BZ10264:BZ10327" si="1231">IF(AND(CC10264&lt;$BZ$2,CI10264=$BZ$4),$BZ$5,IF(AND(CC10264&lt;=$BZ$3,CI10264=$BZ$4),CB10264,""))</f>
        <v/>
      </c>
      <c r="CA10264" s="32" t="str">
        <f t="shared" ref="CA10264:CA10327" si="1232">IF(AND(BZ10264&lt;&gt;"",BZ10264&lt;&gt;$BZ$5),RANK(BZ10264,$BZ$7:$BZ$33000,1),"")</f>
        <v/>
      </c>
      <c r="CB10264" s="33">
        <f>IF(COUNTIF($CD$7:CD10264,CD10264)=1,CD10264,CD10264+COUNTIF($CD$6:CD10263,CD10264))</f>
        <v>59404</v>
      </c>
      <c r="CC10264" s="34">
        <f t="shared" si="1218"/>
        <v>55153</v>
      </c>
      <c r="CD10264" s="32">
        <f t="shared" si="1219"/>
        <v>55153</v>
      </c>
      <c r="CE10264" s="32">
        <f t="shared" si="1220"/>
        <v>0</v>
      </c>
      <c r="CF10264" s="32">
        <f t="shared" si="1221"/>
        <v>0</v>
      </c>
      <c r="CG10264" s="32" t="str">
        <f t="shared" si="1222"/>
        <v/>
      </c>
      <c r="CH10264" s="32">
        <v>259</v>
      </c>
      <c r="CI10264" s="32" t="s">
        <v>7</v>
      </c>
      <c r="CJ10264" s="32" t="str">
        <f t="shared" si="1223"/>
        <v/>
      </c>
      <c r="CK10264" s="32" t="str">
        <f t="shared" si="1224"/>
        <v/>
      </c>
      <c r="CL10264" s="32" t="str">
        <f t="shared" si="1225"/>
        <v/>
      </c>
      <c r="CM10264" s="32" t="str">
        <f t="shared" si="1226"/>
        <v/>
      </c>
      <c r="CN10264" s="32" t="str">
        <f t="shared" si="1227"/>
        <v/>
      </c>
    </row>
    <row r="10265" spans="71:92" x14ac:dyDescent="0.3">
      <c r="BS10265" s="32" t="str">
        <f>IF(Kiadasi_kiseroiv!$K$2=BT10265,BV10265,"")</f>
        <v/>
      </c>
      <c r="BT10265" s="34" t="str">
        <f t="shared" si="1228"/>
        <v/>
      </c>
      <c r="BU10265" s="32" t="str">
        <f t="shared" si="1215"/>
        <v/>
      </c>
      <c r="BV10265" s="32" t="str">
        <f t="shared" si="1229"/>
        <v/>
      </c>
      <c r="BW10265" s="32" t="str">
        <f t="shared" si="1230"/>
        <v/>
      </c>
      <c r="BX10265" s="32" t="str">
        <f t="shared" si="1216"/>
        <v/>
      </c>
      <c r="BY10265" s="32" t="str">
        <f t="shared" si="1217"/>
        <v/>
      </c>
      <c r="BZ10265" s="32" t="str">
        <f t="shared" si="1231"/>
        <v/>
      </c>
      <c r="CA10265" s="32" t="str">
        <f t="shared" si="1232"/>
        <v/>
      </c>
      <c r="CB10265" s="33">
        <f>IF(COUNTIF($CD$7:CD10265,CD10265)=1,CD10265,CD10265+COUNTIF($CD$6:CD10264,CD10265))</f>
        <v>59405</v>
      </c>
      <c r="CC10265" s="34">
        <f t="shared" si="1218"/>
        <v>55153</v>
      </c>
      <c r="CD10265" s="32">
        <f t="shared" si="1219"/>
        <v>55153</v>
      </c>
      <c r="CE10265" s="32">
        <f t="shared" si="1220"/>
        <v>0</v>
      </c>
      <c r="CF10265" s="32">
        <f t="shared" si="1221"/>
        <v>0</v>
      </c>
      <c r="CG10265" s="32" t="str">
        <f t="shared" si="1222"/>
        <v/>
      </c>
      <c r="CH10265" s="32">
        <v>260</v>
      </c>
      <c r="CI10265" s="32" t="s">
        <v>7</v>
      </c>
      <c r="CJ10265" s="32" t="str">
        <f t="shared" si="1223"/>
        <v/>
      </c>
      <c r="CK10265" s="32" t="str">
        <f t="shared" si="1224"/>
        <v/>
      </c>
      <c r="CL10265" s="32" t="str">
        <f t="shared" si="1225"/>
        <v/>
      </c>
      <c r="CM10265" s="32" t="str">
        <f t="shared" si="1226"/>
        <v/>
      </c>
      <c r="CN10265" s="32" t="str">
        <f t="shared" si="1227"/>
        <v/>
      </c>
    </row>
    <row r="10266" spans="71:92" x14ac:dyDescent="0.3">
      <c r="BS10266" s="32" t="str">
        <f>IF(Kiadasi_kiseroiv!$K$2=BT10266,BV10266,"")</f>
        <v/>
      </c>
      <c r="BT10266" s="34" t="str">
        <f t="shared" si="1228"/>
        <v/>
      </c>
      <c r="BU10266" s="32" t="str">
        <f t="shared" si="1215"/>
        <v/>
      </c>
      <c r="BV10266" s="32" t="str">
        <f t="shared" si="1229"/>
        <v/>
      </c>
      <c r="BW10266" s="32" t="str">
        <f t="shared" si="1230"/>
        <v/>
      </c>
      <c r="BX10266" s="32" t="str">
        <f t="shared" si="1216"/>
        <v/>
      </c>
      <c r="BY10266" s="32" t="str">
        <f t="shared" si="1217"/>
        <v/>
      </c>
      <c r="BZ10266" s="32" t="str">
        <f t="shared" si="1231"/>
        <v/>
      </c>
      <c r="CA10266" s="32" t="str">
        <f t="shared" si="1232"/>
        <v/>
      </c>
      <c r="CB10266" s="33">
        <f>IF(COUNTIF($CD$7:CD10266,CD10266)=1,CD10266,CD10266+COUNTIF($CD$6:CD10265,CD10266))</f>
        <v>59406</v>
      </c>
      <c r="CC10266" s="34">
        <f t="shared" si="1218"/>
        <v>55153</v>
      </c>
      <c r="CD10266" s="32">
        <f t="shared" si="1219"/>
        <v>55153</v>
      </c>
      <c r="CE10266" s="32">
        <f t="shared" si="1220"/>
        <v>0</v>
      </c>
      <c r="CF10266" s="32">
        <f t="shared" si="1221"/>
        <v>0</v>
      </c>
      <c r="CG10266" s="32" t="str">
        <f t="shared" si="1222"/>
        <v/>
      </c>
      <c r="CH10266" s="32">
        <v>261</v>
      </c>
      <c r="CI10266" s="32" t="s">
        <v>7</v>
      </c>
      <c r="CJ10266" s="32" t="str">
        <f t="shared" si="1223"/>
        <v/>
      </c>
      <c r="CK10266" s="32" t="str">
        <f t="shared" si="1224"/>
        <v/>
      </c>
      <c r="CL10266" s="32" t="str">
        <f t="shared" si="1225"/>
        <v/>
      </c>
      <c r="CM10266" s="32" t="str">
        <f t="shared" si="1226"/>
        <v/>
      </c>
      <c r="CN10266" s="32" t="str">
        <f t="shared" si="1227"/>
        <v/>
      </c>
    </row>
    <row r="10267" spans="71:92" x14ac:dyDescent="0.3">
      <c r="BS10267" s="32" t="str">
        <f>IF(Kiadasi_kiseroiv!$K$2=BT10267,BV10267,"")</f>
        <v/>
      </c>
      <c r="BT10267" s="34" t="str">
        <f t="shared" si="1228"/>
        <v/>
      </c>
      <c r="BU10267" s="32" t="str">
        <f t="shared" si="1215"/>
        <v/>
      </c>
      <c r="BV10267" s="32" t="str">
        <f t="shared" si="1229"/>
        <v/>
      </c>
      <c r="BW10267" s="32" t="str">
        <f t="shared" si="1230"/>
        <v/>
      </c>
      <c r="BX10267" s="32" t="str">
        <f t="shared" si="1216"/>
        <v/>
      </c>
      <c r="BY10267" s="32" t="str">
        <f t="shared" si="1217"/>
        <v/>
      </c>
      <c r="BZ10267" s="32" t="str">
        <f t="shared" si="1231"/>
        <v/>
      </c>
      <c r="CA10267" s="32" t="str">
        <f t="shared" si="1232"/>
        <v/>
      </c>
      <c r="CB10267" s="33">
        <f>IF(COUNTIF($CD$7:CD10267,CD10267)=1,CD10267,CD10267+COUNTIF($CD$6:CD10266,CD10267))</f>
        <v>59407</v>
      </c>
      <c r="CC10267" s="34">
        <f t="shared" si="1218"/>
        <v>55153</v>
      </c>
      <c r="CD10267" s="32">
        <f t="shared" si="1219"/>
        <v>55153</v>
      </c>
      <c r="CE10267" s="32">
        <f t="shared" si="1220"/>
        <v>0</v>
      </c>
      <c r="CF10267" s="32">
        <f t="shared" si="1221"/>
        <v>0</v>
      </c>
      <c r="CG10267" s="32" t="str">
        <f t="shared" si="1222"/>
        <v/>
      </c>
      <c r="CH10267" s="32">
        <v>262</v>
      </c>
      <c r="CI10267" s="32" t="s">
        <v>7</v>
      </c>
      <c r="CJ10267" s="32" t="str">
        <f t="shared" si="1223"/>
        <v/>
      </c>
      <c r="CK10267" s="32" t="str">
        <f t="shared" si="1224"/>
        <v/>
      </c>
      <c r="CL10267" s="32" t="str">
        <f t="shared" si="1225"/>
        <v/>
      </c>
      <c r="CM10267" s="32" t="str">
        <f t="shared" si="1226"/>
        <v/>
      </c>
      <c r="CN10267" s="32" t="str">
        <f t="shared" si="1227"/>
        <v/>
      </c>
    </row>
    <row r="10268" spans="71:92" x14ac:dyDescent="0.3">
      <c r="BS10268" s="32" t="str">
        <f>IF(Kiadasi_kiseroiv!$K$2=BT10268,BV10268,"")</f>
        <v/>
      </c>
      <c r="BT10268" s="34" t="str">
        <f t="shared" si="1228"/>
        <v/>
      </c>
      <c r="BU10268" s="32" t="str">
        <f t="shared" si="1215"/>
        <v/>
      </c>
      <c r="BV10268" s="32" t="str">
        <f t="shared" si="1229"/>
        <v/>
      </c>
      <c r="BW10268" s="32" t="str">
        <f t="shared" si="1230"/>
        <v/>
      </c>
      <c r="BX10268" s="32" t="str">
        <f t="shared" si="1216"/>
        <v/>
      </c>
      <c r="BY10268" s="32" t="str">
        <f t="shared" si="1217"/>
        <v/>
      </c>
      <c r="BZ10268" s="32" t="str">
        <f t="shared" si="1231"/>
        <v/>
      </c>
      <c r="CA10268" s="32" t="str">
        <f t="shared" si="1232"/>
        <v/>
      </c>
      <c r="CB10268" s="33">
        <f>IF(COUNTIF($CD$7:CD10268,CD10268)=1,CD10268,CD10268+COUNTIF($CD$6:CD10267,CD10268))</f>
        <v>59408</v>
      </c>
      <c r="CC10268" s="34">
        <f t="shared" si="1218"/>
        <v>55153</v>
      </c>
      <c r="CD10268" s="32">
        <f t="shared" si="1219"/>
        <v>55153</v>
      </c>
      <c r="CE10268" s="32">
        <f t="shared" si="1220"/>
        <v>0</v>
      </c>
      <c r="CF10268" s="32">
        <f t="shared" si="1221"/>
        <v>0</v>
      </c>
      <c r="CG10268" s="32" t="str">
        <f t="shared" si="1222"/>
        <v/>
      </c>
      <c r="CH10268" s="32">
        <v>263</v>
      </c>
      <c r="CI10268" s="32" t="s">
        <v>7</v>
      </c>
      <c r="CJ10268" s="32" t="str">
        <f t="shared" si="1223"/>
        <v/>
      </c>
      <c r="CK10268" s="32" t="str">
        <f t="shared" si="1224"/>
        <v/>
      </c>
      <c r="CL10268" s="32" t="str">
        <f t="shared" si="1225"/>
        <v/>
      </c>
      <c r="CM10268" s="32" t="str">
        <f t="shared" si="1226"/>
        <v/>
      </c>
      <c r="CN10268" s="32" t="str">
        <f t="shared" si="1227"/>
        <v/>
      </c>
    </row>
    <row r="10269" spans="71:92" x14ac:dyDescent="0.3">
      <c r="BS10269" s="32" t="str">
        <f>IF(Kiadasi_kiseroiv!$K$2=BT10269,BV10269,"")</f>
        <v/>
      </c>
      <c r="BT10269" s="34" t="str">
        <f t="shared" si="1228"/>
        <v/>
      </c>
      <c r="BU10269" s="32" t="str">
        <f t="shared" si="1215"/>
        <v/>
      </c>
      <c r="BV10269" s="32" t="str">
        <f t="shared" si="1229"/>
        <v/>
      </c>
      <c r="BW10269" s="32" t="str">
        <f t="shared" si="1230"/>
        <v/>
      </c>
      <c r="BX10269" s="32" t="str">
        <f t="shared" si="1216"/>
        <v/>
      </c>
      <c r="BY10269" s="32" t="str">
        <f t="shared" si="1217"/>
        <v/>
      </c>
      <c r="BZ10269" s="32" t="str">
        <f t="shared" si="1231"/>
        <v/>
      </c>
      <c r="CA10269" s="32" t="str">
        <f t="shared" si="1232"/>
        <v/>
      </c>
      <c r="CB10269" s="33">
        <f>IF(COUNTIF($CD$7:CD10269,CD10269)=1,CD10269,CD10269+COUNTIF($CD$6:CD10268,CD10269))</f>
        <v>59409</v>
      </c>
      <c r="CC10269" s="34">
        <f t="shared" si="1218"/>
        <v>55153</v>
      </c>
      <c r="CD10269" s="32">
        <f t="shared" si="1219"/>
        <v>55153</v>
      </c>
      <c r="CE10269" s="32">
        <f t="shared" si="1220"/>
        <v>0</v>
      </c>
      <c r="CF10269" s="32">
        <f t="shared" si="1221"/>
        <v>0</v>
      </c>
      <c r="CG10269" s="32" t="str">
        <f t="shared" si="1222"/>
        <v/>
      </c>
      <c r="CH10269" s="32">
        <v>264</v>
      </c>
      <c r="CI10269" s="32" t="s">
        <v>7</v>
      </c>
      <c r="CJ10269" s="32" t="str">
        <f t="shared" si="1223"/>
        <v/>
      </c>
      <c r="CK10269" s="32" t="str">
        <f t="shared" si="1224"/>
        <v/>
      </c>
      <c r="CL10269" s="32" t="str">
        <f t="shared" si="1225"/>
        <v/>
      </c>
      <c r="CM10269" s="32" t="str">
        <f t="shared" si="1226"/>
        <v/>
      </c>
      <c r="CN10269" s="32" t="str">
        <f t="shared" si="1227"/>
        <v/>
      </c>
    </row>
    <row r="10270" spans="71:92" x14ac:dyDescent="0.3">
      <c r="BS10270" s="32" t="str">
        <f>IF(Kiadasi_kiseroiv!$K$2=BT10270,BV10270,"")</f>
        <v/>
      </c>
      <c r="BT10270" s="34" t="str">
        <f t="shared" si="1228"/>
        <v/>
      </c>
      <c r="BU10270" s="32" t="str">
        <f t="shared" si="1215"/>
        <v/>
      </c>
      <c r="BV10270" s="32" t="str">
        <f t="shared" si="1229"/>
        <v/>
      </c>
      <c r="BW10270" s="32" t="str">
        <f t="shared" si="1230"/>
        <v/>
      </c>
      <c r="BX10270" s="32" t="str">
        <f t="shared" si="1216"/>
        <v/>
      </c>
      <c r="BY10270" s="32" t="str">
        <f t="shared" si="1217"/>
        <v/>
      </c>
      <c r="BZ10270" s="32" t="str">
        <f t="shared" si="1231"/>
        <v/>
      </c>
      <c r="CA10270" s="32" t="str">
        <f t="shared" si="1232"/>
        <v/>
      </c>
      <c r="CB10270" s="33">
        <f>IF(COUNTIF($CD$7:CD10270,CD10270)=1,CD10270,CD10270+COUNTIF($CD$6:CD10269,CD10270))</f>
        <v>59410</v>
      </c>
      <c r="CC10270" s="34">
        <f t="shared" si="1218"/>
        <v>55153</v>
      </c>
      <c r="CD10270" s="32">
        <f t="shared" si="1219"/>
        <v>55153</v>
      </c>
      <c r="CE10270" s="32">
        <f t="shared" si="1220"/>
        <v>0</v>
      </c>
      <c r="CF10270" s="32">
        <f t="shared" si="1221"/>
        <v>0</v>
      </c>
      <c r="CG10270" s="32" t="str">
        <f t="shared" si="1222"/>
        <v/>
      </c>
      <c r="CH10270" s="32">
        <v>265</v>
      </c>
      <c r="CI10270" s="32" t="s">
        <v>7</v>
      </c>
      <c r="CJ10270" s="32" t="str">
        <f t="shared" si="1223"/>
        <v/>
      </c>
      <c r="CK10270" s="32" t="str">
        <f t="shared" si="1224"/>
        <v/>
      </c>
      <c r="CL10270" s="32" t="str">
        <f t="shared" si="1225"/>
        <v/>
      </c>
      <c r="CM10270" s="32" t="str">
        <f t="shared" si="1226"/>
        <v/>
      </c>
      <c r="CN10270" s="32" t="str">
        <f t="shared" si="1227"/>
        <v/>
      </c>
    </row>
    <row r="10271" spans="71:92" x14ac:dyDescent="0.3">
      <c r="BS10271" s="32" t="str">
        <f>IF(Kiadasi_kiseroiv!$K$2=BT10271,BV10271,"")</f>
        <v/>
      </c>
      <c r="BT10271" s="34" t="str">
        <f t="shared" si="1228"/>
        <v/>
      </c>
      <c r="BU10271" s="32" t="str">
        <f t="shared" si="1215"/>
        <v/>
      </c>
      <c r="BV10271" s="32" t="str">
        <f t="shared" si="1229"/>
        <v/>
      </c>
      <c r="BW10271" s="32" t="str">
        <f t="shared" si="1230"/>
        <v/>
      </c>
      <c r="BX10271" s="32" t="str">
        <f t="shared" si="1216"/>
        <v/>
      </c>
      <c r="BY10271" s="32" t="str">
        <f t="shared" si="1217"/>
        <v/>
      </c>
      <c r="BZ10271" s="32" t="str">
        <f t="shared" si="1231"/>
        <v/>
      </c>
      <c r="CA10271" s="32" t="str">
        <f t="shared" si="1232"/>
        <v/>
      </c>
      <c r="CB10271" s="33">
        <f>IF(COUNTIF($CD$7:CD10271,CD10271)=1,CD10271,CD10271+COUNTIF($CD$6:CD10270,CD10271))</f>
        <v>59411</v>
      </c>
      <c r="CC10271" s="34">
        <f t="shared" si="1218"/>
        <v>55153</v>
      </c>
      <c r="CD10271" s="32">
        <f t="shared" si="1219"/>
        <v>55153</v>
      </c>
      <c r="CE10271" s="32">
        <f t="shared" si="1220"/>
        <v>0</v>
      </c>
      <c r="CF10271" s="32">
        <f t="shared" si="1221"/>
        <v>0</v>
      </c>
      <c r="CG10271" s="32" t="str">
        <f t="shared" si="1222"/>
        <v/>
      </c>
      <c r="CH10271" s="32">
        <v>266</v>
      </c>
      <c r="CI10271" s="32" t="s">
        <v>7</v>
      </c>
      <c r="CJ10271" s="32" t="str">
        <f t="shared" si="1223"/>
        <v/>
      </c>
      <c r="CK10271" s="32" t="str">
        <f t="shared" si="1224"/>
        <v/>
      </c>
      <c r="CL10271" s="32" t="str">
        <f t="shared" si="1225"/>
        <v/>
      </c>
      <c r="CM10271" s="32" t="str">
        <f t="shared" si="1226"/>
        <v/>
      </c>
      <c r="CN10271" s="32" t="str">
        <f t="shared" si="1227"/>
        <v/>
      </c>
    </row>
    <row r="10272" spans="71:92" x14ac:dyDescent="0.3">
      <c r="BS10272" s="32" t="str">
        <f>IF(Kiadasi_kiseroiv!$K$2=BT10272,BV10272,"")</f>
        <v/>
      </c>
      <c r="BT10272" s="34" t="str">
        <f t="shared" si="1228"/>
        <v/>
      </c>
      <c r="BU10272" s="32" t="str">
        <f t="shared" si="1215"/>
        <v/>
      </c>
      <c r="BV10272" s="32" t="str">
        <f t="shared" si="1229"/>
        <v/>
      </c>
      <c r="BW10272" s="32" t="str">
        <f t="shared" si="1230"/>
        <v/>
      </c>
      <c r="BX10272" s="32" t="str">
        <f t="shared" si="1216"/>
        <v/>
      </c>
      <c r="BY10272" s="32" t="str">
        <f t="shared" si="1217"/>
        <v/>
      </c>
      <c r="BZ10272" s="32" t="str">
        <f t="shared" si="1231"/>
        <v/>
      </c>
      <c r="CA10272" s="32" t="str">
        <f t="shared" si="1232"/>
        <v/>
      </c>
      <c r="CB10272" s="33">
        <f>IF(COUNTIF($CD$7:CD10272,CD10272)=1,CD10272,CD10272+COUNTIF($CD$6:CD10271,CD10272))</f>
        <v>59412</v>
      </c>
      <c r="CC10272" s="34">
        <f t="shared" si="1218"/>
        <v>55153</v>
      </c>
      <c r="CD10272" s="32">
        <f t="shared" si="1219"/>
        <v>55153</v>
      </c>
      <c r="CE10272" s="32">
        <f t="shared" si="1220"/>
        <v>0</v>
      </c>
      <c r="CF10272" s="32">
        <f t="shared" si="1221"/>
        <v>0</v>
      </c>
      <c r="CG10272" s="32" t="str">
        <f t="shared" si="1222"/>
        <v/>
      </c>
      <c r="CH10272" s="32">
        <v>267</v>
      </c>
      <c r="CI10272" s="32" t="s">
        <v>7</v>
      </c>
      <c r="CJ10272" s="32" t="str">
        <f t="shared" si="1223"/>
        <v/>
      </c>
      <c r="CK10272" s="32" t="str">
        <f t="shared" si="1224"/>
        <v/>
      </c>
      <c r="CL10272" s="32" t="str">
        <f t="shared" si="1225"/>
        <v/>
      </c>
      <c r="CM10272" s="32" t="str">
        <f t="shared" si="1226"/>
        <v/>
      </c>
      <c r="CN10272" s="32" t="str">
        <f t="shared" si="1227"/>
        <v/>
      </c>
    </row>
    <row r="10273" spans="71:92" x14ac:dyDescent="0.3">
      <c r="BS10273" s="32" t="str">
        <f>IF(Kiadasi_kiseroiv!$K$2=BT10273,BV10273,"")</f>
        <v/>
      </c>
      <c r="BT10273" s="34" t="str">
        <f t="shared" si="1228"/>
        <v/>
      </c>
      <c r="BU10273" s="32" t="str">
        <f t="shared" si="1215"/>
        <v/>
      </c>
      <c r="BV10273" s="32" t="str">
        <f t="shared" si="1229"/>
        <v/>
      </c>
      <c r="BW10273" s="32" t="str">
        <f t="shared" si="1230"/>
        <v/>
      </c>
      <c r="BX10273" s="32" t="str">
        <f t="shared" si="1216"/>
        <v/>
      </c>
      <c r="BY10273" s="32" t="str">
        <f t="shared" si="1217"/>
        <v/>
      </c>
      <c r="BZ10273" s="32" t="str">
        <f t="shared" si="1231"/>
        <v/>
      </c>
      <c r="CA10273" s="32" t="str">
        <f t="shared" si="1232"/>
        <v/>
      </c>
      <c r="CB10273" s="33">
        <f>IF(COUNTIF($CD$7:CD10273,CD10273)=1,CD10273,CD10273+COUNTIF($CD$6:CD10272,CD10273))</f>
        <v>59413</v>
      </c>
      <c r="CC10273" s="34">
        <f t="shared" si="1218"/>
        <v>55153</v>
      </c>
      <c r="CD10273" s="32">
        <f t="shared" si="1219"/>
        <v>55153</v>
      </c>
      <c r="CE10273" s="32">
        <f t="shared" si="1220"/>
        <v>0</v>
      </c>
      <c r="CF10273" s="32">
        <f t="shared" si="1221"/>
        <v>0</v>
      </c>
      <c r="CG10273" s="32" t="str">
        <f t="shared" si="1222"/>
        <v/>
      </c>
      <c r="CH10273" s="32">
        <v>268</v>
      </c>
      <c r="CI10273" s="32" t="s">
        <v>7</v>
      </c>
      <c r="CJ10273" s="32" t="str">
        <f t="shared" si="1223"/>
        <v/>
      </c>
      <c r="CK10273" s="32" t="str">
        <f t="shared" si="1224"/>
        <v/>
      </c>
      <c r="CL10273" s="32" t="str">
        <f t="shared" si="1225"/>
        <v/>
      </c>
      <c r="CM10273" s="32" t="str">
        <f t="shared" si="1226"/>
        <v/>
      </c>
      <c r="CN10273" s="32" t="str">
        <f t="shared" si="1227"/>
        <v/>
      </c>
    </row>
    <row r="10274" spans="71:92" x14ac:dyDescent="0.3">
      <c r="BS10274" s="32" t="str">
        <f>IF(Kiadasi_kiseroiv!$K$2=BT10274,BV10274,"")</f>
        <v/>
      </c>
      <c r="BT10274" s="34" t="str">
        <f t="shared" si="1228"/>
        <v/>
      </c>
      <c r="BU10274" s="32" t="str">
        <f t="shared" si="1215"/>
        <v/>
      </c>
      <c r="BV10274" s="32" t="str">
        <f t="shared" si="1229"/>
        <v/>
      </c>
      <c r="BW10274" s="32" t="str">
        <f t="shared" si="1230"/>
        <v/>
      </c>
      <c r="BX10274" s="32" t="str">
        <f t="shared" si="1216"/>
        <v/>
      </c>
      <c r="BY10274" s="32" t="str">
        <f t="shared" si="1217"/>
        <v/>
      </c>
      <c r="BZ10274" s="32" t="str">
        <f t="shared" si="1231"/>
        <v/>
      </c>
      <c r="CA10274" s="32" t="str">
        <f t="shared" si="1232"/>
        <v/>
      </c>
      <c r="CB10274" s="33">
        <f>IF(COUNTIF($CD$7:CD10274,CD10274)=1,CD10274,CD10274+COUNTIF($CD$6:CD10273,CD10274))</f>
        <v>59414</v>
      </c>
      <c r="CC10274" s="34">
        <f t="shared" si="1218"/>
        <v>55153</v>
      </c>
      <c r="CD10274" s="32">
        <f t="shared" si="1219"/>
        <v>55153</v>
      </c>
      <c r="CE10274" s="32">
        <f t="shared" si="1220"/>
        <v>0</v>
      </c>
      <c r="CF10274" s="32">
        <f t="shared" si="1221"/>
        <v>0</v>
      </c>
      <c r="CG10274" s="32" t="str">
        <f t="shared" si="1222"/>
        <v/>
      </c>
      <c r="CH10274" s="32">
        <v>269</v>
      </c>
      <c r="CI10274" s="32" t="s">
        <v>7</v>
      </c>
      <c r="CJ10274" s="32" t="str">
        <f t="shared" si="1223"/>
        <v/>
      </c>
      <c r="CK10274" s="32" t="str">
        <f t="shared" si="1224"/>
        <v/>
      </c>
      <c r="CL10274" s="32" t="str">
        <f t="shared" si="1225"/>
        <v/>
      </c>
      <c r="CM10274" s="32" t="str">
        <f t="shared" si="1226"/>
        <v/>
      </c>
      <c r="CN10274" s="32" t="str">
        <f t="shared" si="1227"/>
        <v/>
      </c>
    </row>
    <row r="10275" spans="71:92" x14ac:dyDescent="0.3">
      <c r="BS10275" s="32" t="str">
        <f>IF(Kiadasi_kiseroiv!$K$2=BT10275,BV10275,"")</f>
        <v/>
      </c>
      <c r="BT10275" s="34" t="str">
        <f t="shared" si="1228"/>
        <v/>
      </c>
      <c r="BU10275" s="32" t="str">
        <f t="shared" si="1215"/>
        <v/>
      </c>
      <c r="BV10275" s="32" t="str">
        <f t="shared" si="1229"/>
        <v/>
      </c>
      <c r="BW10275" s="32" t="str">
        <f t="shared" si="1230"/>
        <v/>
      </c>
      <c r="BX10275" s="32" t="str">
        <f t="shared" si="1216"/>
        <v/>
      </c>
      <c r="BY10275" s="32" t="str">
        <f t="shared" si="1217"/>
        <v/>
      </c>
      <c r="BZ10275" s="32" t="str">
        <f t="shared" si="1231"/>
        <v/>
      </c>
      <c r="CA10275" s="32" t="str">
        <f t="shared" si="1232"/>
        <v/>
      </c>
      <c r="CB10275" s="33">
        <f>IF(COUNTIF($CD$7:CD10275,CD10275)=1,CD10275,CD10275+COUNTIF($CD$6:CD10274,CD10275))</f>
        <v>59415</v>
      </c>
      <c r="CC10275" s="34">
        <f t="shared" si="1218"/>
        <v>55153</v>
      </c>
      <c r="CD10275" s="32">
        <f t="shared" si="1219"/>
        <v>55153</v>
      </c>
      <c r="CE10275" s="32">
        <f t="shared" si="1220"/>
        <v>0</v>
      </c>
      <c r="CF10275" s="32">
        <f t="shared" si="1221"/>
        <v>0</v>
      </c>
      <c r="CG10275" s="32" t="str">
        <f t="shared" si="1222"/>
        <v/>
      </c>
      <c r="CH10275" s="32">
        <v>270</v>
      </c>
      <c r="CI10275" s="32" t="s">
        <v>7</v>
      </c>
      <c r="CJ10275" s="32" t="str">
        <f t="shared" si="1223"/>
        <v/>
      </c>
      <c r="CK10275" s="32" t="str">
        <f t="shared" si="1224"/>
        <v/>
      </c>
      <c r="CL10275" s="32" t="str">
        <f t="shared" si="1225"/>
        <v/>
      </c>
      <c r="CM10275" s="32" t="str">
        <f t="shared" si="1226"/>
        <v/>
      </c>
      <c r="CN10275" s="32" t="str">
        <f t="shared" si="1227"/>
        <v/>
      </c>
    </row>
    <row r="10276" spans="71:92" x14ac:dyDescent="0.3">
      <c r="BS10276" s="32" t="str">
        <f>IF(Kiadasi_kiseroiv!$K$2=BT10276,BV10276,"")</f>
        <v/>
      </c>
      <c r="BT10276" s="34" t="str">
        <f t="shared" si="1228"/>
        <v/>
      </c>
      <c r="BU10276" s="32" t="str">
        <f t="shared" si="1215"/>
        <v/>
      </c>
      <c r="BV10276" s="32" t="str">
        <f t="shared" si="1229"/>
        <v/>
      </c>
      <c r="BW10276" s="32" t="str">
        <f t="shared" si="1230"/>
        <v/>
      </c>
      <c r="BX10276" s="32" t="str">
        <f t="shared" si="1216"/>
        <v/>
      </c>
      <c r="BY10276" s="32" t="str">
        <f t="shared" si="1217"/>
        <v/>
      </c>
      <c r="BZ10276" s="32" t="str">
        <f t="shared" si="1231"/>
        <v/>
      </c>
      <c r="CA10276" s="32" t="str">
        <f t="shared" si="1232"/>
        <v/>
      </c>
      <c r="CB10276" s="33">
        <f>IF(COUNTIF($CD$7:CD10276,CD10276)=1,CD10276,CD10276+COUNTIF($CD$6:CD10275,CD10276))</f>
        <v>59416</v>
      </c>
      <c r="CC10276" s="34">
        <f t="shared" si="1218"/>
        <v>55153</v>
      </c>
      <c r="CD10276" s="32">
        <f t="shared" si="1219"/>
        <v>55153</v>
      </c>
      <c r="CE10276" s="32">
        <f t="shared" si="1220"/>
        <v>0</v>
      </c>
      <c r="CF10276" s="32">
        <f t="shared" si="1221"/>
        <v>0</v>
      </c>
      <c r="CG10276" s="32" t="str">
        <f t="shared" si="1222"/>
        <v/>
      </c>
      <c r="CH10276" s="32">
        <v>271</v>
      </c>
      <c r="CI10276" s="32" t="s">
        <v>7</v>
      </c>
      <c r="CJ10276" s="32" t="str">
        <f t="shared" si="1223"/>
        <v/>
      </c>
      <c r="CK10276" s="32" t="str">
        <f t="shared" si="1224"/>
        <v/>
      </c>
      <c r="CL10276" s="32" t="str">
        <f t="shared" si="1225"/>
        <v/>
      </c>
      <c r="CM10276" s="32" t="str">
        <f t="shared" si="1226"/>
        <v/>
      </c>
      <c r="CN10276" s="32" t="str">
        <f t="shared" si="1227"/>
        <v/>
      </c>
    </row>
    <row r="10277" spans="71:92" x14ac:dyDescent="0.3">
      <c r="BS10277" s="32" t="str">
        <f>IF(Kiadasi_kiseroiv!$K$2=BT10277,BV10277,"")</f>
        <v/>
      </c>
      <c r="BT10277" s="34" t="str">
        <f t="shared" si="1228"/>
        <v/>
      </c>
      <c r="BU10277" s="32" t="str">
        <f t="shared" si="1215"/>
        <v/>
      </c>
      <c r="BV10277" s="32" t="str">
        <f t="shared" si="1229"/>
        <v/>
      </c>
      <c r="BW10277" s="32" t="str">
        <f t="shared" si="1230"/>
        <v/>
      </c>
      <c r="BX10277" s="32" t="str">
        <f t="shared" si="1216"/>
        <v/>
      </c>
      <c r="BY10277" s="32" t="str">
        <f t="shared" si="1217"/>
        <v/>
      </c>
      <c r="BZ10277" s="32" t="str">
        <f t="shared" si="1231"/>
        <v/>
      </c>
      <c r="CA10277" s="32" t="str">
        <f t="shared" si="1232"/>
        <v/>
      </c>
      <c r="CB10277" s="33">
        <f>IF(COUNTIF($CD$7:CD10277,CD10277)=1,CD10277,CD10277+COUNTIF($CD$6:CD10276,CD10277))</f>
        <v>59417</v>
      </c>
      <c r="CC10277" s="34">
        <f t="shared" si="1218"/>
        <v>55153</v>
      </c>
      <c r="CD10277" s="32">
        <f t="shared" si="1219"/>
        <v>55153</v>
      </c>
      <c r="CE10277" s="32">
        <f t="shared" si="1220"/>
        <v>0</v>
      </c>
      <c r="CF10277" s="32">
        <f t="shared" si="1221"/>
        <v>0</v>
      </c>
      <c r="CG10277" s="32" t="str">
        <f t="shared" si="1222"/>
        <v/>
      </c>
      <c r="CH10277" s="32">
        <v>272</v>
      </c>
      <c r="CI10277" s="32" t="s">
        <v>7</v>
      </c>
      <c r="CJ10277" s="32" t="str">
        <f t="shared" si="1223"/>
        <v/>
      </c>
      <c r="CK10277" s="32" t="str">
        <f t="shared" si="1224"/>
        <v/>
      </c>
      <c r="CL10277" s="32" t="str">
        <f t="shared" si="1225"/>
        <v/>
      </c>
      <c r="CM10277" s="32" t="str">
        <f t="shared" si="1226"/>
        <v/>
      </c>
      <c r="CN10277" s="32" t="str">
        <f t="shared" si="1227"/>
        <v/>
      </c>
    </row>
    <row r="10278" spans="71:92" x14ac:dyDescent="0.3">
      <c r="BS10278" s="32" t="str">
        <f>IF(Kiadasi_kiseroiv!$K$2=BT10278,BV10278,"")</f>
        <v/>
      </c>
      <c r="BT10278" s="34" t="str">
        <f t="shared" si="1228"/>
        <v/>
      </c>
      <c r="BU10278" s="32" t="str">
        <f t="shared" si="1215"/>
        <v/>
      </c>
      <c r="BV10278" s="32" t="str">
        <f t="shared" si="1229"/>
        <v/>
      </c>
      <c r="BW10278" s="32" t="str">
        <f t="shared" si="1230"/>
        <v/>
      </c>
      <c r="BX10278" s="32" t="str">
        <f t="shared" si="1216"/>
        <v/>
      </c>
      <c r="BY10278" s="32" t="str">
        <f t="shared" si="1217"/>
        <v/>
      </c>
      <c r="BZ10278" s="32" t="str">
        <f t="shared" si="1231"/>
        <v/>
      </c>
      <c r="CA10278" s="32" t="str">
        <f t="shared" si="1232"/>
        <v/>
      </c>
      <c r="CB10278" s="33">
        <f>IF(COUNTIF($CD$7:CD10278,CD10278)=1,CD10278,CD10278+COUNTIF($CD$6:CD10277,CD10278))</f>
        <v>59418</v>
      </c>
      <c r="CC10278" s="34">
        <f t="shared" si="1218"/>
        <v>55153</v>
      </c>
      <c r="CD10278" s="32">
        <f t="shared" si="1219"/>
        <v>55153</v>
      </c>
      <c r="CE10278" s="32">
        <f t="shared" si="1220"/>
        <v>0</v>
      </c>
      <c r="CF10278" s="32">
        <f t="shared" si="1221"/>
        <v>0</v>
      </c>
      <c r="CG10278" s="32" t="str">
        <f t="shared" si="1222"/>
        <v/>
      </c>
      <c r="CH10278" s="32">
        <v>273</v>
      </c>
      <c r="CI10278" s="32" t="s">
        <v>7</v>
      </c>
      <c r="CJ10278" s="32" t="str">
        <f t="shared" si="1223"/>
        <v/>
      </c>
      <c r="CK10278" s="32" t="str">
        <f t="shared" si="1224"/>
        <v/>
      </c>
      <c r="CL10278" s="32" t="str">
        <f t="shared" si="1225"/>
        <v/>
      </c>
      <c r="CM10278" s="32" t="str">
        <f t="shared" si="1226"/>
        <v/>
      </c>
      <c r="CN10278" s="32" t="str">
        <f t="shared" si="1227"/>
        <v/>
      </c>
    </row>
    <row r="10279" spans="71:92" x14ac:dyDescent="0.3">
      <c r="BS10279" s="32" t="str">
        <f>IF(Kiadasi_kiseroiv!$K$2=BT10279,BV10279,"")</f>
        <v/>
      </c>
      <c r="BT10279" s="34" t="str">
        <f t="shared" si="1228"/>
        <v/>
      </c>
      <c r="BU10279" s="32" t="str">
        <f t="shared" si="1215"/>
        <v/>
      </c>
      <c r="BV10279" s="32" t="str">
        <f t="shared" si="1229"/>
        <v/>
      </c>
      <c r="BW10279" s="32" t="str">
        <f t="shared" si="1230"/>
        <v/>
      </c>
      <c r="BX10279" s="32" t="str">
        <f t="shared" si="1216"/>
        <v/>
      </c>
      <c r="BY10279" s="32" t="str">
        <f t="shared" si="1217"/>
        <v/>
      </c>
      <c r="BZ10279" s="32" t="str">
        <f t="shared" si="1231"/>
        <v/>
      </c>
      <c r="CA10279" s="32" t="str">
        <f t="shared" si="1232"/>
        <v/>
      </c>
      <c r="CB10279" s="33">
        <f>IF(COUNTIF($CD$7:CD10279,CD10279)=1,CD10279,CD10279+COUNTIF($CD$6:CD10278,CD10279))</f>
        <v>59419</v>
      </c>
      <c r="CC10279" s="34">
        <f t="shared" si="1218"/>
        <v>55153</v>
      </c>
      <c r="CD10279" s="32">
        <f t="shared" si="1219"/>
        <v>55153</v>
      </c>
      <c r="CE10279" s="32">
        <f t="shared" si="1220"/>
        <v>0</v>
      </c>
      <c r="CF10279" s="32">
        <f t="shared" si="1221"/>
        <v>0</v>
      </c>
      <c r="CG10279" s="32" t="str">
        <f t="shared" si="1222"/>
        <v/>
      </c>
      <c r="CH10279" s="32">
        <v>274</v>
      </c>
      <c r="CI10279" s="32" t="s">
        <v>7</v>
      </c>
      <c r="CJ10279" s="32" t="str">
        <f t="shared" si="1223"/>
        <v/>
      </c>
      <c r="CK10279" s="32" t="str">
        <f t="shared" si="1224"/>
        <v/>
      </c>
      <c r="CL10279" s="32" t="str">
        <f t="shared" si="1225"/>
        <v/>
      </c>
      <c r="CM10279" s="32" t="str">
        <f t="shared" si="1226"/>
        <v/>
      </c>
      <c r="CN10279" s="32" t="str">
        <f t="shared" si="1227"/>
        <v/>
      </c>
    </row>
    <row r="10280" spans="71:92" x14ac:dyDescent="0.3">
      <c r="BS10280" s="32" t="str">
        <f>IF(Kiadasi_kiseroiv!$K$2=BT10280,BV10280,"")</f>
        <v/>
      </c>
      <c r="BT10280" s="34" t="str">
        <f t="shared" si="1228"/>
        <v/>
      </c>
      <c r="BU10280" s="32" t="str">
        <f t="shared" si="1215"/>
        <v/>
      </c>
      <c r="BV10280" s="32" t="str">
        <f t="shared" si="1229"/>
        <v/>
      </c>
      <c r="BW10280" s="32" t="str">
        <f t="shared" si="1230"/>
        <v/>
      </c>
      <c r="BX10280" s="32" t="str">
        <f t="shared" si="1216"/>
        <v/>
      </c>
      <c r="BY10280" s="32" t="str">
        <f t="shared" si="1217"/>
        <v/>
      </c>
      <c r="BZ10280" s="32" t="str">
        <f t="shared" si="1231"/>
        <v/>
      </c>
      <c r="CA10280" s="32" t="str">
        <f t="shared" si="1232"/>
        <v/>
      </c>
      <c r="CB10280" s="33">
        <f>IF(COUNTIF($CD$7:CD10280,CD10280)=1,CD10280,CD10280+COUNTIF($CD$6:CD10279,CD10280))</f>
        <v>59420</v>
      </c>
      <c r="CC10280" s="34">
        <f t="shared" si="1218"/>
        <v>55153</v>
      </c>
      <c r="CD10280" s="32">
        <f t="shared" si="1219"/>
        <v>55153</v>
      </c>
      <c r="CE10280" s="32">
        <f t="shared" si="1220"/>
        <v>0</v>
      </c>
      <c r="CF10280" s="32">
        <f t="shared" si="1221"/>
        <v>0</v>
      </c>
      <c r="CG10280" s="32" t="str">
        <f t="shared" si="1222"/>
        <v/>
      </c>
      <c r="CH10280" s="32">
        <v>275</v>
      </c>
      <c r="CI10280" s="32" t="s">
        <v>7</v>
      </c>
      <c r="CJ10280" s="32" t="str">
        <f t="shared" si="1223"/>
        <v/>
      </c>
      <c r="CK10280" s="32" t="str">
        <f t="shared" si="1224"/>
        <v/>
      </c>
      <c r="CL10280" s="32" t="str">
        <f t="shared" si="1225"/>
        <v/>
      </c>
      <c r="CM10280" s="32" t="str">
        <f t="shared" si="1226"/>
        <v/>
      </c>
      <c r="CN10280" s="32" t="str">
        <f t="shared" si="1227"/>
        <v/>
      </c>
    </row>
    <row r="10281" spans="71:92" x14ac:dyDescent="0.3">
      <c r="BS10281" s="32" t="str">
        <f>IF(Kiadasi_kiseroiv!$K$2=BT10281,BV10281,"")</f>
        <v/>
      </c>
      <c r="BT10281" s="34" t="str">
        <f t="shared" si="1228"/>
        <v/>
      </c>
      <c r="BU10281" s="32" t="str">
        <f t="shared" si="1215"/>
        <v/>
      </c>
      <c r="BV10281" s="32" t="str">
        <f t="shared" si="1229"/>
        <v/>
      </c>
      <c r="BW10281" s="32" t="str">
        <f t="shared" si="1230"/>
        <v/>
      </c>
      <c r="BX10281" s="32" t="str">
        <f t="shared" si="1216"/>
        <v/>
      </c>
      <c r="BY10281" s="32" t="str">
        <f t="shared" si="1217"/>
        <v/>
      </c>
      <c r="BZ10281" s="32" t="str">
        <f t="shared" si="1231"/>
        <v/>
      </c>
      <c r="CA10281" s="32" t="str">
        <f t="shared" si="1232"/>
        <v/>
      </c>
      <c r="CB10281" s="33">
        <f>IF(COUNTIF($CD$7:CD10281,CD10281)=1,CD10281,CD10281+COUNTIF($CD$6:CD10280,CD10281))</f>
        <v>59421</v>
      </c>
      <c r="CC10281" s="34">
        <f t="shared" si="1218"/>
        <v>55153</v>
      </c>
      <c r="CD10281" s="32">
        <f t="shared" si="1219"/>
        <v>55153</v>
      </c>
      <c r="CE10281" s="32">
        <f t="shared" si="1220"/>
        <v>0</v>
      </c>
      <c r="CF10281" s="32">
        <f t="shared" si="1221"/>
        <v>0</v>
      </c>
      <c r="CG10281" s="32" t="str">
        <f t="shared" si="1222"/>
        <v/>
      </c>
      <c r="CH10281" s="32">
        <v>276</v>
      </c>
      <c r="CI10281" s="32" t="s">
        <v>7</v>
      </c>
      <c r="CJ10281" s="32" t="str">
        <f t="shared" si="1223"/>
        <v/>
      </c>
      <c r="CK10281" s="32" t="str">
        <f t="shared" si="1224"/>
        <v/>
      </c>
      <c r="CL10281" s="32" t="str">
        <f t="shared" si="1225"/>
        <v/>
      </c>
      <c r="CM10281" s="32" t="str">
        <f t="shared" si="1226"/>
        <v/>
      </c>
      <c r="CN10281" s="32" t="str">
        <f t="shared" si="1227"/>
        <v/>
      </c>
    </row>
    <row r="10282" spans="71:92" x14ac:dyDescent="0.3">
      <c r="BS10282" s="32" t="str">
        <f>IF(Kiadasi_kiseroiv!$K$2=BT10282,BV10282,"")</f>
        <v/>
      </c>
      <c r="BT10282" s="34" t="str">
        <f t="shared" si="1228"/>
        <v/>
      </c>
      <c r="BU10282" s="32" t="str">
        <f t="shared" si="1215"/>
        <v/>
      </c>
      <c r="BV10282" s="32" t="str">
        <f t="shared" si="1229"/>
        <v/>
      </c>
      <c r="BW10282" s="32" t="str">
        <f t="shared" si="1230"/>
        <v/>
      </c>
      <c r="BX10282" s="32" t="str">
        <f t="shared" si="1216"/>
        <v/>
      </c>
      <c r="BY10282" s="32" t="str">
        <f t="shared" si="1217"/>
        <v/>
      </c>
      <c r="BZ10282" s="32" t="str">
        <f t="shared" si="1231"/>
        <v/>
      </c>
      <c r="CA10282" s="32" t="str">
        <f t="shared" si="1232"/>
        <v/>
      </c>
      <c r="CB10282" s="33">
        <f>IF(COUNTIF($CD$7:CD10282,CD10282)=1,CD10282,CD10282+COUNTIF($CD$6:CD10281,CD10282))</f>
        <v>59422</v>
      </c>
      <c r="CC10282" s="34">
        <f t="shared" si="1218"/>
        <v>55153</v>
      </c>
      <c r="CD10282" s="32">
        <f t="shared" si="1219"/>
        <v>55153</v>
      </c>
      <c r="CE10282" s="32">
        <f t="shared" si="1220"/>
        <v>0</v>
      </c>
      <c r="CF10282" s="32">
        <f t="shared" si="1221"/>
        <v>0</v>
      </c>
      <c r="CG10282" s="32" t="str">
        <f t="shared" si="1222"/>
        <v/>
      </c>
      <c r="CH10282" s="32">
        <v>277</v>
      </c>
      <c r="CI10282" s="32" t="s">
        <v>7</v>
      </c>
      <c r="CJ10282" s="32" t="str">
        <f t="shared" si="1223"/>
        <v/>
      </c>
      <c r="CK10282" s="32" t="str">
        <f t="shared" si="1224"/>
        <v/>
      </c>
      <c r="CL10282" s="32" t="str">
        <f t="shared" si="1225"/>
        <v/>
      </c>
      <c r="CM10282" s="32" t="str">
        <f t="shared" si="1226"/>
        <v/>
      </c>
      <c r="CN10282" s="32" t="str">
        <f t="shared" si="1227"/>
        <v/>
      </c>
    </row>
    <row r="10283" spans="71:92" x14ac:dyDescent="0.3">
      <c r="BS10283" s="32" t="str">
        <f>IF(Kiadasi_kiseroiv!$K$2=BT10283,BV10283,"")</f>
        <v/>
      </c>
      <c r="BT10283" s="34" t="str">
        <f t="shared" si="1228"/>
        <v/>
      </c>
      <c r="BU10283" s="32" t="str">
        <f t="shared" si="1215"/>
        <v/>
      </c>
      <c r="BV10283" s="32" t="str">
        <f t="shared" si="1229"/>
        <v/>
      </c>
      <c r="BW10283" s="32" t="str">
        <f t="shared" si="1230"/>
        <v/>
      </c>
      <c r="BX10283" s="32" t="str">
        <f t="shared" si="1216"/>
        <v/>
      </c>
      <c r="BY10283" s="32" t="str">
        <f t="shared" si="1217"/>
        <v/>
      </c>
      <c r="BZ10283" s="32" t="str">
        <f t="shared" si="1231"/>
        <v/>
      </c>
      <c r="CA10283" s="32" t="str">
        <f t="shared" si="1232"/>
        <v/>
      </c>
      <c r="CB10283" s="33">
        <f>IF(COUNTIF($CD$7:CD10283,CD10283)=1,CD10283,CD10283+COUNTIF($CD$6:CD10282,CD10283))</f>
        <v>59423</v>
      </c>
      <c r="CC10283" s="34">
        <f t="shared" si="1218"/>
        <v>55153</v>
      </c>
      <c r="CD10283" s="32">
        <f t="shared" si="1219"/>
        <v>55153</v>
      </c>
      <c r="CE10283" s="32">
        <f t="shared" si="1220"/>
        <v>0</v>
      </c>
      <c r="CF10283" s="32">
        <f t="shared" si="1221"/>
        <v>0</v>
      </c>
      <c r="CG10283" s="32" t="str">
        <f t="shared" si="1222"/>
        <v/>
      </c>
      <c r="CH10283" s="32">
        <v>278</v>
      </c>
      <c r="CI10283" s="32" t="s">
        <v>7</v>
      </c>
      <c r="CJ10283" s="32" t="str">
        <f t="shared" si="1223"/>
        <v/>
      </c>
      <c r="CK10283" s="32" t="str">
        <f t="shared" si="1224"/>
        <v/>
      </c>
      <c r="CL10283" s="32" t="str">
        <f t="shared" si="1225"/>
        <v/>
      </c>
      <c r="CM10283" s="32" t="str">
        <f t="shared" si="1226"/>
        <v/>
      </c>
      <c r="CN10283" s="32" t="str">
        <f t="shared" si="1227"/>
        <v/>
      </c>
    </row>
    <row r="10284" spans="71:92" x14ac:dyDescent="0.3">
      <c r="BS10284" s="32" t="str">
        <f>IF(Kiadasi_kiseroiv!$K$2=BT10284,BV10284,"")</f>
        <v/>
      </c>
      <c r="BT10284" s="34" t="str">
        <f t="shared" si="1228"/>
        <v/>
      </c>
      <c r="BU10284" s="32" t="str">
        <f t="shared" si="1215"/>
        <v/>
      </c>
      <c r="BV10284" s="32" t="str">
        <f t="shared" si="1229"/>
        <v/>
      </c>
      <c r="BW10284" s="32" t="str">
        <f t="shared" si="1230"/>
        <v/>
      </c>
      <c r="BX10284" s="32" t="str">
        <f t="shared" si="1216"/>
        <v/>
      </c>
      <c r="BY10284" s="32" t="str">
        <f t="shared" si="1217"/>
        <v/>
      </c>
      <c r="BZ10284" s="32" t="str">
        <f t="shared" si="1231"/>
        <v/>
      </c>
      <c r="CA10284" s="32" t="str">
        <f t="shared" si="1232"/>
        <v/>
      </c>
      <c r="CB10284" s="33">
        <f>IF(COUNTIF($CD$7:CD10284,CD10284)=1,CD10284,CD10284+COUNTIF($CD$6:CD10283,CD10284))</f>
        <v>59424</v>
      </c>
      <c r="CC10284" s="34">
        <f t="shared" si="1218"/>
        <v>55153</v>
      </c>
      <c r="CD10284" s="32">
        <f t="shared" si="1219"/>
        <v>55153</v>
      </c>
      <c r="CE10284" s="32">
        <f t="shared" si="1220"/>
        <v>0</v>
      </c>
      <c r="CF10284" s="32">
        <f t="shared" si="1221"/>
        <v>0</v>
      </c>
      <c r="CG10284" s="32" t="str">
        <f t="shared" si="1222"/>
        <v/>
      </c>
      <c r="CH10284" s="32">
        <v>279</v>
      </c>
      <c r="CI10284" s="32" t="s">
        <v>7</v>
      </c>
      <c r="CJ10284" s="32" t="str">
        <f t="shared" si="1223"/>
        <v/>
      </c>
      <c r="CK10284" s="32" t="str">
        <f t="shared" si="1224"/>
        <v/>
      </c>
      <c r="CL10284" s="32" t="str">
        <f t="shared" si="1225"/>
        <v/>
      </c>
      <c r="CM10284" s="32" t="str">
        <f t="shared" si="1226"/>
        <v/>
      </c>
      <c r="CN10284" s="32" t="str">
        <f t="shared" si="1227"/>
        <v/>
      </c>
    </row>
    <row r="10285" spans="71:92" x14ac:dyDescent="0.3">
      <c r="BS10285" s="32" t="str">
        <f>IF(Kiadasi_kiseroiv!$K$2=BT10285,BV10285,"")</f>
        <v/>
      </c>
      <c r="BT10285" s="34" t="str">
        <f t="shared" si="1228"/>
        <v/>
      </c>
      <c r="BU10285" s="32" t="str">
        <f t="shared" si="1215"/>
        <v/>
      </c>
      <c r="BV10285" s="32" t="str">
        <f t="shared" si="1229"/>
        <v/>
      </c>
      <c r="BW10285" s="32" t="str">
        <f t="shared" si="1230"/>
        <v/>
      </c>
      <c r="BX10285" s="32" t="str">
        <f t="shared" si="1216"/>
        <v/>
      </c>
      <c r="BY10285" s="32" t="str">
        <f t="shared" si="1217"/>
        <v/>
      </c>
      <c r="BZ10285" s="32" t="str">
        <f t="shared" si="1231"/>
        <v/>
      </c>
      <c r="CA10285" s="32" t="str">
        <f t="shared" si="1232"/>
        <v/>
      </c>
      <c r="CB10285" s="33">
        <f>IF(COUNTIF($CD$7:CD10285,CD10285)=1,CD10285,CD10285+COUNTIF($CD$6:CD10284,CD10285))</f>
        <v>59425</v>
      </c>
      <c r="CC10285" s="34">
        <f t="shared" si="1218"/>
        <v>55153</v>
      </c>
      <c r="CD10285" s="32">
        <f t="shared" si="1219"/>
        <v>55153</v>
      </c>
      <c r="CE10285" s="32">
        <f t="shared" si="1220"/>
        <v>0</v>
      </c>
      <c r="CF10285" s="32">
        <f t="shared" si="1221"/>
        <v>0</v>
      </c>
      <c r="CG10285" s="32" t="str">
        <f t="shared" si="1222"/>
        <v/>
      </c>
      <c r="CH10285" s="32">
        <v>280</v>
      </c>
      <c r="CI10285" s="32" t="s">
        <v>7</v>
      </c>
      <c r="CJ10285" s="32" t="str">
        <f t="shared" si="1223"/>
        <v/>
      </c>
      <c r="CK10285" s="32" t="str">
        <f t="shared" si="1224"/>
        <v/>
      </c>
      <c r="CL10285" s="32" t="str">
        <f t="shared" si="1225"/>
        <v/>
      </c>
      <c r="CM10285" s="32" t="str">
        <f t="shared" si="1226"/>
        <v/>
      </c>
      <c r="CN10285" s="32" t="str">
        <f t="shared" si="1227"/>
        <v/>
      </c>
    </row>
    <row r="10286" spans="71:92" x14ac:dyDescent="0.3">
      <c r="BS10286" s="32" t="str">
        <f>IF(Kiadasi_kiseroiv!$K$2=BT10286,BV10286,"")</f>
        <v/>
      </c>
      <c r="BT10286" s="34" t="str">
        <f t="shared" si="1228"/>
        <v/>
      </c>
      <c r="BU10286" s="32" t="str">
        <f t="shared" si="1215"/>
        <v/>
      </c>
      <c r="BV10286" s="32" t="str">
        <f t="shared" si="1229"/>
        <v/>
      </c>
      <c r="BW10286" s="32" t="str">
        <f t="shared" si="1230"/>
        <v/>
      </c>
      <c r="BX10286" s="32" t="str">
        <f t="shared" si="1216"/>
        <v/>
      </c>
      <c r="BY10286" s="32" t="str">
        <f t="shared" si="1217"/>
        <v/>
      </c>
      <c r="BZ10286" s="32" t="str">
        <f t="shared" si="1231"/>
        <v/>
      </c>
      <c r="CA10286" s="32" t="str">
        <f t="shared" si="1232"/>
        <v/>
      </c>
      <c r="CB10286" s="33">
        <f>IF(COUNTIF($CD$7:CD10286,CD10286)=1,CD10286,CD10286+COUNTIF($CD$6:CD10285,CD10286))</f>
        <v>59426</v>
      </c>
      <c r="CC10286" s="34">
        <f t="shared" si="1218"/>
        <v>55153</v>
      </c>
      <c r="CD10286" s="32">
        <f t="shared" si="1219"/>
        <v>55153</v>
      </c>
      <c r="CE10286" s="32">
        <f t="shared" si="1220"/>
        <v>0</v>
      </c>
      <c r="CF10286" s="32">
        <f t="shared" si="1221"/>
        <v>0</v>
      </c>
      <c r="CG10286" s="32" t="str">
        <f t="shared" si="1222"/>
        <v/>
      </c>
      <c r="CH10286" s="32">
        <v>281</v>
      </c>
      <c r="CI10286" s="32" t="s">
        <v>7</v>
      </c>
      <c r="CJ10286" s="32" t="str">
        <f t="shared" si="1223"/>
        <v/>
      </c>
      <c r="CK10286" s="32" t="str">
        <f t="shared" si="1224"/>
        <v/>
      </c>
      <c r="CL10286" s="32" t="str">
        <f t="shared" si="1225"/>
        <v/>
      </c>
      <c r="CM10286" s="32" t="str">
        <f t="shared" si="1226"/>
        <v/>
      </c>
      <c r="CN10286" s="32" t="str">
        <f t="shared" si="1227"/>
        <v/>
      </c>
    </row>
    <row r="10287" spans="71:92" x14ac:dyDescent="0.3">
      <c r="BS10287" s="32" t="str">
        <f>IF(Kiadasi_kiseroiv!$K$2=BT10287,BV10287,"")</f>
        <v/>
      </c>
      <c r="BT10287" s="34" t="str">
        <f t="shared" si="1228"/>
        <v/>
      </c>
      <c r="BU10287" s="32" t="str">
        <f t="shared" si="1215"/>
        <v/>
      </c>
      <c r="BV10287" s="32" t="str">
        <f t="shared" si="1229"/>
        <v/>
      </c>
      <c r="BW10287" s="32" t="str">
        <f t="shared" si="1230"/>
        <v/>
      </c>
      <c r="BX10287" s="32" t="str">
        <f t="shared" si="1216"/>
        <v/>
      </c>
      <c r="BY10287" s="32" t="str">
        <f t="shared" si="1217"/>
        <v/>
      </c>
      <c r="BZ10287" s="32" t="str">
        <f t="shared" si="1231"/>
        <v/>
      </c>
      <c r="CA10287" s="32" t="str">
        <f t="shared" si="1232"/>
        <v/>
      </c>
      <c r="CB10287" s="33">
        <f>IF(COUNTIF($CD$7:CD10287,CD10287)=1,CD10287,CD10287+COUNTIF($CD$6:CD10286,CD10287))</f>
        <v>59427</v>
      </c>
      <c r="CC10287" s="34">
        <f t="shared" si="1218"/>
        <v>55153</v>
      </c>
      <c r="CD10287" s="32">
        <f t="shared" si="1219"/>
        <v>55153</v>
      </c>
      <c r="CE10287" s="32">
        <f t="shared" si="1220"/>
        <v>0</v>
      </c>
      <c r="CF10287" s="32">
        <f t="shared" si="1221"/>
        <v>0</v>
      </c>
      <c r="CG10287" s="32" t="str">
        <f t="shared" si="1222"/>
        <v/>
      </c>
      <c r="CH10287" s="32">
        <v>282</v>
      </c>
      <c r="CI10287" s="32" t="s">
        <v>7</v>
      </c>
      <c r="CJ10287" s="32" t="str">
        <f t="shared" si="1223"/>
        <v/>
      </c>
      <c r="CK10287" s="32" t="str">
        <f t="shared" si="1224"/>
        <v/>
      </c>
      <c r="CL10287" s="32" t="str">
        <f t="shared" si="1225"/>
        <v/>
      </c>
      <c r="CM10287" s="32" t="str">
        <f t="shared" si="1226"/>
        <v/>
      </c>
      <c r="CN10287" s="32" t="str">
        <f t="shared" si="1227"/>
        <v/>
      </c>
    </row>
    <row r="10288" spans="71:92" x14ac:dyDescent="0.3">
      <c r="BS10288" s="32" t="str">
        <f>IF(Kiadasi_kiseroiv!$K$2=BT10288,BV10288,"")</f>
        <v/>
      </c>
      <c r="BT10288" s="34" t="str">
        <f t="shared" si="1228"/>
        <v/>
      </c>
      <c r="BU10288" s="32" t="str">
        <f t="shared" si="1215"/>
        <v/>
      </c>
      <c r="BV10288" s="32" t="str">
        <f t="shared" si="1229"/>
        <v/>
      </c>
      <c r="BW10288" s="32" t="str">
        <f t="shared" si="1230"/>
        <v/>
      </c>
      <c r="BX10288" s="32" t="str">
        <f t="shared" si="1216"/>
        <v/>
      </c>
      <c r="BY10288" s="32" t="str">
        <f t="shared" si="1217"/>
        <v/>
      </c>
      <c r="BZ10288" s="32" t="str">
        <f t="shared" si="1231"/>
        <v/>
      </c>
      <c r="CA10288" s="32" t="str">
        <f t="shared" si="1232"/>
        <v/>
      </c>
      <c r="CB10288" s="33">
        <f>IF(COUNTIF($CD$7:CD10288,CD10288)=1,CD10288,CD10288+COUNTIF($CD$6:CD10287,CD10288))</f>
        <v>59428</v>
      </c>
      <c r="CC10288" s="34">
        <f t="shared" si="1218"/>
        <v>55153</v>
      </c>
      <c r="CD10288" s="32">
        <f t="shared" si="1219"/>
        <v>55153</v>
      </c>
      <c r="CE10288" s="32">
        <f t="shared" si="1220"/>
        <v>0</v>
      </c>
      <c r="CF10288" s="32">
        <f t="shared" si="1221"/>
        <v>0</v>
      </c>
      <c r="CG10288" s="32" t="str">
        <f t="shared" si="1222"/>
        <v/>
      </c>
      <c r="CH10288" s="32">
        <v>283</v>
      </c>
      <c r="CI10288" s="32" t="s">
        <v>7</v>
      </c>
      <c r="CJ10288" s="32" t="str">
        <f t="shared" si="1223"/>
        <v/>
      </c>
      <c r="CK10288" s="32" t="str">
        <f t="shared" si="1224"/>
        <v/>
      </c>
      <c r="CL10288" s="32" t="str">
        <f t="shared" si="1225"/>
        <v/>
      </c>
      <c r="CM10288" s="32" t="str">
        <f t="shared" si="1226"/>
        <v/>
      </c>
      <c r="CN10288" s="32" t="str">
        <f t="shared" si="1227"/>
        <v/>
      </c>
    </row>
    <row r="10289" spans="71:92" x14ac:dyDescent="0.3">
      <c r="BS10289" s="32" t="str">
        <f>IF(Kiadasi_kiseroiv!$K$2=BT10289,BV10289,"")</f>
        <v/>
      </c>
      <c r="BT10289" s="34" t="str">
        <f t="shared" si="1228"/>
        <v/>
      </c>
      <c r="BU10289" s="32" t="str">
        <f t="shared" si="1215"/>
        <v/>
      </c>
      <c r="BV10289" s="32" t="str">
        <f t="shared" si="1229"/>
        <v/>
      </c>
      <c r="BW10289" s="32" t="str">
        <f t="shared" si="1230"/>
        <v/>
      </c>
      <c r="BX10289" s="32" t="str">
        <f t="shared" si="1216"/>
        <v/>
      </c>
      <c r="BY10289" s="32" t="str">
        <f t="shared" si="1217"/>
        <v/>
      </c>
      <c r="BZ10289" s="32" t="str">
        <f t="shared" si="1231"/>
        <v/>
      </c>
      <c r="CA10289" s="32" t="str">
        <f t="shared" si="1232"/>
        <v/>
      </c>
      <c r="CB10289" s="33">
        <f>IF(COUNTIF($CD$7:CD10289,CD10289)=1,CD10289,CD10289+COUNTIF($CD$6:CD10288,CD10289))</f>
        <v>59429</v>
      </c>
      <c r="CC10289" s="34">
        <f t="shared" si="1218"/>
        <v>55153</v>
      </c>
      <c r="CD10289" s="32">
        <f t="shared" si="1219"/>
        <v>55153</v>
      </c>
      <c r="CE10289" s="32">
        <f t="shared" si="1220"/>
        <v>0</v>
      </c>
      <c r="CF10289" s="32">
        <f t="shared" si="1221"/>
        <v>0</v>
      </c>
      <c r="CG10289" s="32" t="str">
        <f t="shared" si="1222"/>
        <v/>
      </c>
      <c r="CH10289" s="32">
        <v>284</v>
      </c>
      <c r="CI10289" s="32" t="s">
        <v>7</v>
      </c>
      <c r="CJ10289" s="32" t="str">
        <f t="shared" si="1223"/>
        <v/>
      </c>
      <c r="CK10289" s="32" t="str">
        <f t="shared" si="1224"/>
        <v/>
      </c>
      <c r="CL10289" s="32" t="str">
        <f t="shared" si="1225"/>
        <v/>
      </c>
      <c r="CM10289" s="32" t="str">
        <f t="shared" si="1226"/>
        <v/>
      </c>
      <c r="CN10289" s="32" t="str">
        <f t="shared" si="1227"/>
        <v/>
      </c>
    </row>
    <row r="10290" spans="71:92" x14ac:dyDescent="0.3">
      <c r="BS10290" s="32" t="str">
        <f>IF(Kiadasi_kiseroiv!$K$2=BT10290,BV10290,"")</f>
        <v/>
      </c>
      <c r="BT10290" s="34" t="str">
        <f t="shared" si="1228"/>
        <v/>
      </c>
      <c r="BU10290" s="32" t="str">
        <f t="shared" si="1215"/>
        <v/>
      </c>
      <c r="BV10290" s="32" t="str">
        <f t="shared" si="1229"/>
        <v/>
      </c>
      <c r="BW10290" s="32" t="str">
        <f t="shared" si="1230"/>
        <v/>
      </c>
      <c r="BX10290" s="32" t="str">
        <f t="shared" si="1216"/>
        <v/>
      </c>
      <c r="BY10290" s="32" t="str">
        <f t="shared" si="1217"/>
        <v/>
      </c>
      <c r="BZ10290" s="32" t="str">
        <f t="shared" si="1231"/>
        <v/>
      </c>
      <c r="CA10290" s="32" t="str">
        <f t="shared" si="1232"/>
        <v/>
      </c>
      <c r="CB10290" s="33">
        <f>IF(COUNTIF($CD$7:CD10290,CD10290)=1,CD10290,CD10290+COUNTIF($CD$6:CD10289,CD10290))</f>
        <v>59430</v>
      </c>
      <c r="CC10290" s="34">
        <f t="shared" si="1218"/>
        <v>55153</v>
      </c>
      <c r="CD10290" s="32">
        <f t="shared" si="1219"/>
        <v>55153</v>
      </c>
      <c r="CE10290" s="32">
        <f t="shared" si="1220"/>
        <v>0</v>
      </c>
      <c r="CF10290" s="32">
        <f t="shared" si="1221"/>
        <v>0</v>
      </c>
      <c r="CG10290" s="32" t="str">
        <f t="shared" si="1222"/>
        <v/>
      </c>
      <c r="CH10290" s="32">
        <v>285</v>
      </c>
      <c r="CI10290" s="32" t="s">
        <v>7</v>
      </c>
      <c r="CJ10290" s="32" t="str">
        <f t="shared" si="1223"/>
        <v/>
      </c>
      <c r="CK10290" s="32" t="str">
        <f t="shared" si="1224"/>
        <v/>
      </c>
      <c r="CL10290" s="32" t="str">
        <f t="shared" si="1225"/>
        <v/>
      </c>
      <c r="CM10290" s="32" t="str">
        <f t="shared" si="1226"/>
        <v/>
      </c>
      <c r="CN10290" s="32" t="str">
        <f t="shared" si="1227"/>
        <v/>
      </c>
    </row>
    <row r="10291" spans="71:92" x14ac:dyDescent="0.3">
      <c r="BS10291" s="32" t="str">
        <f>IF(Kiadasi_kiseroiv!$K$2=BT10291,BV10291,"")</f>
        <v/>
      </c>
      <c r="BT10291" s="34" t="str">
        <f t="shared" si="1228"/>
        <v/>
      </c>
      <c r="BU10291" s="32" t="str">
        <f t="shared" si="1215"/>
        <v/>
      </c>
      <c r="BV10291" s="32" t="str">
        <f t="shared" si="1229"/>
        <v/>
      </c>
      <c r="BW10291" s="32" t="str">
        <f t="shared" si="1230"/>
        <v/>
      </c>
      <c r="BX10291" s="32" t="str">
        <f t="shared" si="1216"/>
        <v/>
      </c>
      <c r="BY10291" s="32" t="str">
        <f t="shared" si="1217"/>
        <v/>
      </c>
      <c r="BZ10291" s="32" t="str">
        <f t="shared" si="1231"/>
        <v/>
      </c>
      <c r="CA10291" s="32" t="str">
        <f t="shared" si="1232"/>
        <v/>
      </c>
      <c r="CB10291" s="33">
        <f>IF(COUNTIF($CD$7:CD10291,CD10291)=1,CD10291,CD10291+COUNTIF($CD$6:CD10290,CD10291))</f>
        <v>59431</v>
      </c>
      <c r="CC10291" s="34">
        <f t="shared" si="1218"/>
        <v>55153</v>
      </c>
      <c r="CD10291" s="32">
        <f t="shared" si="1219"/>
        <v>55153</v>
      </c>
      <c r="CE10291" s="32">
        <f t="shared" si="1220"/>
        <v>0</v>
      </c>
      <c r="CF10291" s="32">
        <f t="shared" si="1221"/>
        <v>0</v>
      </c>
      <c r="CG10291" s="32" t="str">
        <f t="shared" si="1222"/>
        <v/>
      </c>
      <c r="CH10291" s="32">
        <v>286</v>
      </c>
      <c r="CI10291" s="32" t="s">
        <v>7</v>
      </c>
      <c r="CJ10291" s="32" t="str">
        <f t="shared" si="1223"/>
        <v/>
      </c>
      <c r="CK10291" s="32" t="str">
        <f t="shared" si="1224"/>
        <v/>
      </c>
      <c r="CL10291" s="32" t="str">
        <f t="shared" si="1225"/>
        <v/>
      </c>
      <c r="CM10291" s="32" t="str">
        <f t="shared" si="1226"/>
        <v/>
      </c>
      <c r="CN10291" s="32" t="str">
        <f t="shared" si="1227"/>
        <v/>
      </c>
    </row>
    <row r="10292" spans="71:92" x14ac:dyDescent="0.3">
      <c r="BS10292" s="32" t="str">
        <f>IF(Kiadasi_kiseroiv!$K$2=BT10292,BV10292,"")</f>
        <v/>
      </c>
      <c r="BT10292" s="34" t="str">
        <f t="shared" si="1228"/>
        <v/>
      </c>
      <c r="BU10292" s="32" t="str">
        <f t="shared" si="1215"/>
        <v/>
      </c>
      <c r="BV10292" s="32" t="str">
        <f t="shared" si="1229"/>
        <v/>
      </c>
      <c r="BW10292" s="32" t="str">
        <f t="shared" si="1230"/>
        <v/>
      </c>
      <c r="BX10292" s="32" t="str">
        <f t="shared" si="1216"/>
        <v/>
      </c>
      <c r="BY10292" s="32" t="str">
        <f t="shared" si="1217"/>
        <v/>
      </c>
      <c r="BZ10292" s="32" t="str">
        <f t="shared" si="1231"/>
        <v/>
      </c>
      <c r="CA10292" s="32" t="str">
        <f t="shared" si="1232"/>
        <v/>
      </c>
      <c r="CB10292" s="33">
        <f>IF(COUNTIF($CD$7:CD10292,CD10292)=1,CD10292,CD10292+COUNTIF($CD$6:CD10291,CD10292))</f>
        <v>59432</v>
      </c>
      <c r="CC10292" s="34">
        <f t="shared" si="1218"/>
        <v>55153</v>
      </c>
      <c r="CD10292" s="32">
        <f t="shared" si="1219"/>
        <v>55153</v>
      </c>
      <c r="CE10292" s="32">
        <f t="shared" si="1220"/>
        <v>0</v>
      </c>
      <c r="CF10292" s="32">
        <f t="shared" si="1221"/>
        <v>0</v>
      </c>
      <c r="CG10292" s="32" t="str">
        <f t="shared" si="1222"/>
        <v/>
      </c>
      <c r="CH10292" s="32">
        <v>287</v>
      </c>
      <c r="CI10292" s="32" t="s">
        <v>7</v>
      </c>
      <c r="CJ10292" s="32" t="str">
        <f t="shared" si="1223"/>
        <v/>
      </c>
      <c r="CK10292" s="32" t="str">
        <f t="shared" si="1224"/>
        <v/>
      </c>
      <c r="CL10292" s="32" t="str">
        <f t="shared" si="1225"/>
        <v/>
      </c>
      <c r="CM10292" s="32" t="str">
        <f t="shared" si="1226"/>
        <v/>
      </c>
      <c r="CN10292" s="32" t="str">
        <f t="shared" si="1227"/>
        <v/>
      </c>
    </row>
    <row r="10293" spans="71:92" x14ac:dyDescent="0.3">
      <c r="BS10293" s="32" t="str">
        <f>IF(Kiadasi_kiseroiv!$K$2=BT10293,BV10293,"")</f>
        <v/>
      </c>
      <c r="BT10293" s="34" t="str">
        <f t="shared" si="1228"/>
        <v/>
      </c>
      <c r="BU10293" s="32" t="str">
        <f t="shared" si="1215"/>
        <v/>
      </c>
      <c r="BV10293" s="32" t="str">
        <f t="shared" si="1229"/>
        <v/>
      </c>
      <c r="BW10293" s="32" t="str">
        <f t="shared" si="1230"/>
        <v/>
      </c>
      <c r="BX10293" s="32" t="str">
        <f t="shared" si="1216"/>
        <v/>
      </c>
      <c r="BY10293" s="32" t="str">
        <f t="shared" si="1217"/>
        <v/>
      </c>
      <c r="BZ10293" s="32" t="str">
        <f t="shared" si="1231"/>
        <v/>
      </c>
      <c r="CA10293" s="32" t="str">
        <f t="shared" si="1232"/>
        <v/>
      </c>
      <c r="CB10293" s="33">
        <f>IF(COUNTIF($CD$7:CD10293,CD10293)=1,CD10293,CD10293+COUNTIF($CD$6:CD10292,CD10293))</f>
        <v>59433</v>
      </c>
      <c r="CC10293" s="34">
        <f t="shared" si="1218"/>
        <v>55153</v>
      </c>
      <c r="CD10293" s="32">
        <f t="shared" si="1219"/>
        <v>55153</v>
      </c>
      <c r="CE10293" s="32">
        <f t="shared" si="1220"/>
        <v>0</v>
      </c>
      <c r="CF10293" s="32">
        <f t="shared" si="1221"/>
        <v>0</v>
      </c>
      <c r="CG10293" s="32" t="str">
        <f t="shared" si="1222"/>
        <v/>
      </c>
      <c r="CH10293" s="32">
        <v>288</v>
      </c>
      <c r="CI10293" s="32" t="s">
        <v>7</v>
      </c>
      <c r="CJ10293" s="32" t="str">
        <f t="shared" si="1223"/>
        <v/>
      </c>
      <c r="CK10293" s="32" t="str">
        <f t="shared" si="1224"/>
        <v/>
      </c>
      <c r="CL10293" s="32" t="str">
        <f t="shared" si="1225"/>
        <v/>
      </c>
      <c r="CM10293" s="32" t="str">
        <f t="shared" si="1226"/>
        <v/>
      </c>
      <c r="CN10293" s="32" t="str">
        <f t="shared" si="1227"/>
        <v/>
      </c>
    </row>
    <row r="10294" spans="71:92" x14ac:dyDescent="0.3">
      <c r="BS10294" s="32" t="str">
        <f>IF(Kiadasi_kiseroiv!$K$2=BT10294,BV10294,"")</f>
        <v/>
      </c>
      <c r="BT10294" s="34" t="str">
        <f t="shared" si="1228"/>
        <v/>
      </c>
      <c r="BU10294" s="32" t="str">
        <f t="shared" si="1215"/>
        <v/>
      </c>
      <c r="BV10294" s="32" t="str">
        <f t="shared" si="1229"/>
        <v/>
      </c>
      <c r="BW10294" s="32" t="str">
        <f t="shared" si="1230"/>
        <v/>
      </c>
      <c r="BX10294" s="32" t="str">
        <f t="shared" si="1216"/>
        <v/>
      </c>
      <c r="BY10294" s="32" t="str">
        <f t="shared" si="1217"/>
        <v/>
      </c>
      <c r="BZ10294" s="32" t="str">
        <f t="shared" si="1231"/>
        <v/>
      </c>
      <c r="CA10294" s="32" t="str">
        <f t="shared" si="1232"/>
        <v/>
      </c>
      <c r="CB10294" s="33">
        <f>IF(COUNTIF($CD$7:CD10294,CD10294)=1,CD10294,CD10294+COUNTIF($CD$6:CD10293,CD10294))</f>
        <v>59434</v>
      </c>
      <c r="CC10294" s="34">
        <f t="shared" si="1218"/>
        <v>55153</v>
      </c>
      <c r="CD10294" s="32">
        <f t="shared" si="1219"/>
        <v>55153</v>
      </c>
      <c r="CE10294" s="32">
        <f t="shared" si="1220"/>
        <v>0</v>
      </c>
      <c r="CF10294" s="32">
        <f t="shared" si="1221"/>
        <v>0</v>
      </c>
      <c r="CG10294" s="32" t="str">
        <f t="shared" si="1222"/>
        <v/>
      </c>
      <c r="CH10294" s="32">
        <v>289</v>
      </c>
      <c r="CI10294" s="32" t="s">
        <v>7</v>
      </c>
      <c r="CJ10294" s="32" t="str">
        <f t="shared" si="1223"/>
        <v/>
      </c>
      <c r="CK10294" s="32" t="str">
        <f t="shared" si="1224"/>
        <v/>
      </c>
      <c r="CL10294" s="32" t="str">
        <f t="shared" si="1225"/>
        <v/>
      </c>
      <c r="CM10294" s="32" t="str">
        <f t="shared" si="1226"/>
        <v/>
      </c>
      <c r="CN10294" s="32" t="str">
        <f t="shared" si="1227"/>
        <v/>
      </c>
    </row>
    <row r="10295" spans="71:92" x14ac:dyDescent="0.3">
      <c r="BS10295" s="32" t="str">
        <f>IF(Kiadasi_kiseroiv!$K$2=BT10295,BV10295,"")</f>
        <v/>
      </c>
      <c r="BT10295" s="34" t="str">
        <f t="shared" si="1228"/>
        <v/>
      </c>
      <c r="BU10295" s="32" t="str">
        <f t="shared" si="1215"/>
        <v/>
      </c>
      <c r="BV10295" s="32" t="str">
        <f t="shared" si="1229"/>
        <v/>
      </c>
      <c r="BW10295" s="32" t="str">
        <f t="shared" si="1230"/>
        <v/>
      </c>
      <c r="BX10295" s="32" t="str">
        <f t="shared" si="1216"/>
        <v/>
      </c>
      <c r="BY10295" s="32" t="str">
        <f t="shared" si="1217"/>
        <v/>
      </c>
      <c r="BZ10295" s="32" t="str">
        <f t="shared" si="1231"/>
        <v/>
      </c>
      <c r="CA10295" s="32" t="str">
        <f t="shared" si="1232"/>
        <v/>
      </c>
      <c r="CB10295" s="33">
        <f>IF(COUNTIF($CD$7:CD10295,CD10295)=1,CD10295,CD10295+COUNTIF($CD$6:CD10294,CD10295))</f>
        <v>59435</v>
      </c>
      <c r="CC10295" s="34">
        <f t="shared" si="1218"/>
        <v>55153</v>
      </c>
      <c r="CD10295" s="32">
        <f t="shared" si="1219"/>
        <v>55153</v>
      </c>
      <c r="CE10295" s="32">
        <f t="shared" si="1220"/>
        <v>0</v>
      </c>
      <c r="CF10295" s="32">
        <f t="shared" si="1221"/>
        <v>0</v>
      </c>
      <c r="CG10295" s="32" t="str">
        <f t="shared" si="1222"/>
        <v/>
      </c>
      <c r="CH10295" s="32">
        <v>290</v>
      </c>
      <c r="CI10295" s="32" t="s">
        <v>7</v>
      </c>
      <c r="CJ10295" s="32" t="str">
        <f t="shared" si="1223"/>
        <v/>
      </c>
      <c r="CK10295" s="32" t="str">
        <f t="shared" si="1224"/>
        <v/>
      </c>
      <c r="CL10295" s="32" t="str">
        <f t="shared" si="1225"/>
        <v/>
      </c>
      <c r="CM10295" s="32" t="str">
        <f t="shared" si="1226"/>
        <v/>
      </c>
      <c r="CN10295" s="32" t="str">
        <f t="shared" si="1227"/>
        <v/>
      </c>
    </row>
    <row r="10296" spans="71:92" x14ac:dyDescent="0.3">
      <c r="BS10296" s="32" t="str">
        <f>IF(Kiadasi_kiseroiv!$K$2=BT10296,BV10296,"")</f>
        <v/>
      </c>
      <c r="BT10296" s="34" t="str">
        <f t="shared" si="1228"/>
        <v/>
      </c>
      <c r="BU10296" s="32" t="str">
        <f t="shared" si="1215"/>
        <v/>
      </c>
      <c r="BV10296" s="32" t="str">
        <f t="shared" si="1229"/>
        <v/>
      </c>
      <c r="BW10296" s="32" t="str">
        <f t="shared" si="1230"/>
        <v/>
      </c>
      <c r="BX10296" s="32" t="str">
        <f t="shared" si="1216"/>
        <v/>
      </c>
      <c r="BY10296" s="32" t="str">
        <f t="shared" si="1217"/>
        <v/>
      </c>
      <c r="BZ10296" s="32" t="str">
        <f t="shared" si="1231"/>
        <v/>
      </c>
      <c r="CA10296" s="32" t="str">
        <f t="shared" si="1232"/>
        <v/>
      </c>
      <c r="CB10296" s="33">
        <f>IF(COUNTIF($CD$7:CD10296,CD10296)=1,CD10296,CD10296+COUNTIF($CD$6:CD10295,CD10296))</f>
        <v>59436</v>
      </c>
      <c r="CC10296" s="34">
        <f t="shared" si="1218"/>
        <v>55153</v>
      </c>
      <c r="CD10296" s="32">
        <f t="shared" si="1219"/>
        <v>55153</v>
      </c>
      <c r="CE10296" s="32">
        <f t="shared" si="1220"/>
        <v>0</v>
      </c>
      <c r="CF10296" s="32">
        <f t="shared" si="1221"/>
        <v>0</v>
      </c>
      <c r="CG10296" s="32" t="str">
        <f t="shared" si="1222"/>
        <v/>
      </c>
      <c r="CH10296" s="32">
        <v>291</v>
      </c>
      <c r="CI10296" s="32" t="s">
        <v>7</v>
      </c>
      <c r="CJ10296" s="32" t="str">
        <f t="shared" si="1223"/>
        <v/>
      </c>
      <c r="CK10296" s="32" t="str">
        <f t="shared" si="1224"/>
        <v/>
      </c>
      <c r="CL10296" s="32" t="str">
        <f t="shared" si="1225"/>
        <v/>
      </c>
      <c r="CM10296" s="32" t="str">
        <f t="shared" si="1226"/>
        <v/>
      </c>
      <c r="CN10296" s="32" t="str">
        <f t="shared" si="1227"/>
        <v/>
      </c>
    </row>
    <row r="10297" spans="71:92" x14ac:dyDescent="0.3">
      <c r="BS10297" s="32" t="str">
        <f>IF(Kiadasi_kiseroiv!$K$2=BT10297,BV10297,"")</f>
        <v/>
      </c>
      <c r="BT10297" s="34" t="str">
        <f t="shared" si="1228"/>
        <v/>
      </c>
      <c r="BU10297" s="32" t="str">
        <f t="shared" si="1215"/>
        <v/>
      </c>
      <c r="BV10297" s="32" t="str">
        <f t="shared" si="1229"/>
        <v/>
      </c>
      <c r="BW10297" s="32" t="str">
        <f t="shared" si="1230"/>
        <v/>
      </c>
      <c r="BX10297" s="32" t="str">
        <f t="shared" si="1216"/>
        <v/>
      </c>
      <c r="BY10297" s="32" t="str">
        <f t="shared" si="1217"/>
        <v/>
      </c>
      <c r="BZ10297" s="32" t="str">
        <f t="shared" si="1231"/>
        <v/>
      </c>
      <c r="CA10297" s="32" t="str">
        <f t="shared" si="1232"/>
        <v/>
      </c>
      <c r="CB10297" s="33">
        <f>IF(COUNTIF($CD$7:CD10297,CD10297)=1,CD10297,CD10297+COUNTIF($CD$6:CD10296,CD10297))</f>
        <v>59437</v>
      </c>
      <c r="CC10297" s="34">
        <f t="shared" si="1218"/>
        <v>55153</v>
      </c>
      <c r="CD10297" s="32">
        <f t="shared" si="1219"/>
        <v>55153</v>
      </c>
      <c r="CE10297" s="32">
        <f t="shared" si="1220"/>
        <v>0</v>
      </c>
      <c r="CF10297" s="32">
        <f t="shared" si="1221"/>
        <v>0</v>
      </c>
      <c r="CG10297" s="32" t="str">
        <f t="shared" si="1222"/>
        <v/>
      </c>
      <c r="CH10297" s="32">
        <v>292</v>
      </c>
      <c r="CI10297" s="32" t="s">
        <v>7</v>
      </c>
      <c r="CJ10297" s="32" t="str">
        <f t="shared" si="1223"/>
        <v/>
      </c>
      <c r="CK10297" s="32" t="str">
        <f t="shared" si="1224"/>
        <v/>
      </c>
      <c r="CL10297" s="32" t="str">
        <f t="shared" si="1225"/>
        <v/>
      </c>
      <c r="CM10297" s="32" t="str">
        <f t="shared" si="1226"/>
        <v/>
      </c>
      <c r="CN10297" s="32" t="str">
        <f t="shared" si="1227"/>
        <v/>
      </c>
    </row>
    <row r="10298" spans="71:92" x14ac:dyDescent="0.3">
      <c r="BS10298" s="32" t="str">
        <f>IF(Kiadasi_kiseroiv!$K$2=BT10298,BV10298,"")</f>
        <v/>
      </c>
      <c r="BT10298" s="34" t="str">
        <f t="shared" si="1228"/>
        <v/>
      </c>
      <c r="BU10298" s="32" t="str">
        <f t="shared" si="1215"/>
        <v/>
      </c>
      <c r="BV10298" s="32" t="str">
        <f t="shared" si="1229"/>
        <v/>
      </c>
      <c r="BW10298" s="32" t="str">
        <f t="shared" si="1230"/>
        <v/>
      </c>
      <c r="BX10298" s="32" t="str">
        <f t="shared" si="1216"/>
        <v/>
      </c>
      <c r="BY10298" s="32" t="str">
        <f t="shared" si="1217"/>
        <v/>
      </c>
      <c r="BZ10298" s="32" t="str">
        <f t="shared" si="1231"/>
        <v/>
      </c>
      <c r="CA10298" s="32" t="str">
        <f t="shared" si="1232"/>
        <v/>
      </c>
      <c r="CB10298" s="33">
        <f>IF(COUNTIF($CD$7:CD10298,CD10298)=1,CD10298,CD10298+COUNTIF($CD$6:CD10297,CD10298))</f>
        <v>59438</v>
      </c>
      <c r="CC10298" s="34">
        <f t="shared" si="1218"/>
        <v>55153</v>
      </c>
      <c r="CD10298" s="32">
        <f t="shared" si="1219"/>
        <v>55153</v>
      </c>
      <c r="CE10298" s="32">
        <f t="shared" si="1220"/>
        <v>0</v>
      </c>
      <c r="CF10298" s="32">
        <f t="shared" si="1221"/>
        <v>0</v>
      </c>
      <c r="CG10298" s="32" t="str">
        <f t="shared" si="1222"/>
        <v/>
      </c>
      <c r="CH10298" s="32">
        <v>293</v>
      </c>
      <c r="CI10298" s="32" t="s">
        <v>7</v>
      </c>
      <c r="CJ10298" s="32" t="str">
        <f t="shared" si="1223"/>
        <v/>
      </c>
      <c r="CK10298" s="32" t="str">
        <f t="shared" si="1224"/>
        <v/>
      </c>
      <c r="CL10298" s="32" t="str">
        <f t="shared" si="1225"/>
        <v/>
      </c>
      <c r="CM10298" s="32" t="str">
        <f t="shared" si="1226"/>
        <v/>
      </c>
      <c r="CN10298" s="32" t="str">
        <f t="shared" si="1227"/>
        <v/>
      </c>
    </row>
    <row r="10299" spans="71:92" x14ac:dyDescent="0.3">
      <c r="BS10299" s="32" t="str">
        <f>IF(Kiadasi_kiseroiv!$K$2=BT10299,BV10299,"")</f>
        <v/>
      </c>
      <c r="BT10299" s="34" t="str">
        <f t="shared" si="1228"/>
        <v/>
      </c>
      <c r="BU10299" s="32" t="str">
        <f t="shared" si="1215"/>
        <v/>
      </c>
      <c r="BV10299" s="32" t="str">
        <f t="shared" si="1229"/>
        <v/>
      </c>
      <c r="BW10299" s="32" t="str">
        <f t="shared" si="1230"/>
        <v/>
      </c>
      <c r="BX10299" s="32" t="str">
        <f t="shared" si="1216"/>
        <v/>
      </c>
      <c r="BY10299" s="32" t="str">
        <f t="shared" si="1217"/>
        <v/>
      </c>
      <c r="BZ10299" s="32" t="str">
        <f t="shared" si="1231"/>
        <v/>
      </c>
      <c r="CA10299" s="32" t="str">
        <f t="shared" si="1232"/>
        <v/>
      </c>
      <c r="CB10299" s="33">
        <f>IF(COUNTIF($CD$7:CD10299,CD10299)=1,CD10299,CD10299+COUNTIF($CD$6:CD10298,CD10299))</f>
        <v>59439</v>
      </c>
      <c r="CC10299" s="34">
        <f t="shared" si="1218"/>
        <v>55153</v>
      </c>
      <c r="CD10299" s="32">
        <f t="shared" si="1219"/>
        <v>55153</v>
      </c>
      <c r="CE10299" s="32">
        <f t="shared" si="1220"/>
        <v>0</v>
      </c>
      <c r="CF10299" s="32">
        <f t="shared" si="1221"/>
        <v>0</v>
      </c>
      <c r="CG10299" s="32" t="str">
        <f t="shared" si="1222"/>
        <v/>
      </c>
      <c r="CH10299" s="32">
        <v>294</v>
      </c>
      <c r="CI10299" s="32" t="s">
        <v>7</v>
      </c>
      <c r="CJ10299" s="32" t="str">
        <f t="shared" si="1223"/>
        <v/>
      </c>
      <c r="CK10299" s="32" t="str">
        <f t="shared" si="1224"/>
        <v/>
      </c>
      <c r="CL10299" s="32" t="str">
        <f t="shared" si="1225"/>
        <v/>
      </c>
      <c r="CM10299" s="32" t="str">
        <f t="shared" si="1226"/>
        <v/>
      </c>
      <c r="CN10299" s="32" t="str">
        <f t="shared" si="1227"/>
        <v/>
      </c>
    </row>
    <row r="10300" spans="71:92" x14ac:dyDescent="0.3">
      <c r="BS10300" s="32" t="str">
        <f>IF(Kiadasi_kiseroiv!$K$2=BT10300,BV10300,"")</f>
        <v/>
      </c>
      <c r="BT10300" s="34" t="str">
        <f t="shared" si="1228"/>
        <v/>
      </c>
      <c r="BU10300" s="32" t="str">
        <f t="shared" si="1215"/>
        <v/>
      </c>
      <c r="BV10300" s="32" t="str">
        <f t="shared" si="1229"/>
        <v/>
      </c>
      <c r="BW10300" s="32" t="str">
        <f t="shared" si="1230"/>
        <v/>
      </c>
      <c r="BX10300" s="32" t="str">
        <f t="shared" si="1216"/>
        <v/>
      </c>
      <c r="BY10300" s="32" t="str">
        <f t="shared" si="1217"/>
        <v/>
      </c>
      <c r="BZ10300" s="32" t="str">
        <f t="shared" si="1231"/>
        <v/>
      </c>
      <c r="CA10300" s="32" t="str">
        <f t="shared" si="1232"/>
        <v/>
      </c>
      <c r="CB10300" s="33">
        <f>IF(COUNTIF($CD$7:CD10300,CD10300)=1,CD10300,CD10300+COUNTIF($CD$6:CD10299,CD10300))</f>
        <v>59440</v>
      </c>
      <c r="CC10300" s="34">
        <f t="shared" si="1218"/>
        <v>55153</v>
      </c>
      <c r="CD10300" s="32">
        <f t="shared" si="1219"/>
        <v>55153</v>
      </c>
      <c r="CE10300" s="32">
        <f t="shared" si="1220"/>
        <v>0</v>
      </c>
      <c r="CF10300" s="32">
        <f t="shared" si="1221"/>
        <v>0</v>
      </c>
      <c r="CG10300" s="32" t="str">
        <f t="shared" si="1222"/>
        <v/>
      </c>
      <c r="CH10300" s="32">
        <v>295</v>
      </c>
      <c r="CI10300" s="32" t="s">
        <v>7</v>
      </c>
      <c r="CJ10300" s="32" t="str">
        <f t="shared" si="1223"/>
        <v/>
      </c>
      <c r="CK10300" s="32" t="str">
        <f t="shared" si="1224"/>
        <v/>
      </c>
      <c r="CL10300" s="32" t="str">
        <f t="shared" si="1225"/>
        <v/>
      </c>
      <c r="CM10300" s="32" t="str">
        <f t="shared" si="1226"/>
        <v/>
      </c>
      <c r="CN10300" s="32" t="str">
        <f t="shared" si="1227"/>
        <v/>
      </c>
    </row>
    <row r="10301" spans="71:92" x14ac:dyDescent="0.3">
      <c r="BS10301" s="32" t="str">
        <f>IF(Kiadasi_kiseroiv!$K$2=BT10301,BV10301,"")</f>
        <v/>
      </c>
      <c r="BT10301" s="34" t="str">
        <f t="shared" si="1228"/>
        <v/>
      </c>
      <c r="BU10301" s="32" t="str">
        <f t="shared" si="1215"/>
        <v/>
      </c>
      <c r="BV10301" s="32" t="str">
        <f t="shared" si="1229"/>
        <v/>
      </c>
      <c r="BW10301" s="32" t="str">
        <f t="shared" si="1230"/>
        <v/>
      </c>
      <c r="BX10301" s="32" t="str">
        <f t="shared" si="1216"/>
        <v/>
      </c>
      <c r="BY10301" s="32" t="str">
        <f t="shared" si="1217"/>
        <v/>
      </c>
      <c r="BZ10301" s="32" t="str">
        <f t="shared" si="1231"/>
        <v/>
      </c>
      <c r="CA10301" s="32" t="str">
        <f t="shared" si="1232"/>
        <v/>
      </c>
      <c r="CB10301" s="33">
        <f>IF(COUNTIF($CD$7:CD10301,CD10301)=1,CD10301,CD10301+COUNTIF($CD$6:CD10300,CD10301))</f>
        <v>59441</v>
      </c>
      <c r="CC10301" s="34">
        <f t="shared" si="1218"/>
        <v>55153</v>
      </c>
      <c r="CD10301" s="32">
        <f t="shared" si="1219"/>
        <v>55153</v>
      </c>
      <c r="CE10301" s="32">
        <f t="shared" si="1220"/>
        <v>0</v>
      </c>
      <c r="CF10301" s="32">
        <f t="shared" si="1221"/>
        <v>0</v>
      </c>
      <c r="CG10301" s="32" t="str">
        <f t="shared" si="1222"/>
        <v/>
      </c>
      <c r="CH10301" s="32">
        <v>296</v>
      </c>
      <c r="CI10301" s="32" t="s">
        <v>7</v>
      </c>
      <c r="CJ10301" s="32" t="str">
        <f t="shared" si="1223"/>
        <v/>
      </c>
      <c r="CK10301" s="32" t="str">
        <f t="shared" si="1224"/>
        <v/>
      </c>
      <c r="CL10301" s="32" t="str">
        <f t="shared" si="1225"/>
        <v/>
      </c>
      <c r="CM10301" s="32" t="str">
        <f t="shared" si="1226"/>
        <v/>
      </c>
      <c r="CN10301" s="32" t="str">
        <f t="shared" si="1227"/>
        <v/>
      </c>
    </row>
    <row r="10302" spans="71:92" x14ac:dyDescent="0.3">
      <c r="BS10302" s="32" t="str">
        <f>IF(Kiadasi_kiseroiv!$K$2=BT10302,BV10302,"")</f>
        <v/>
      </c>
      <c r="BT10302" s="34" t="str">
        <f t="shared" si="1228"/>
        <v/>
      </c>
      <c r="BU10302" s="32" t="str">
        <f t="shared" si="1215"/>
        <v/>
      </c>
      <c r="BV10302" s="32" t="str">
        <f t="shared" si="1229"/>
        <v/>
      </c>
      <c r="BW10302" s="32" t="str">
        <f t="shared" si="1230"/>
        <v/>
      </c>
      <c r="BX10302" s="32" t="str">
        <f t="shared" si="1216"/>
        <v/>
      </c>
      <c r="BY10302" s="32" t="str">
        <f t="shared" si="1217"/>
        <v/>
      </c>
      <c r="BZ10302" s="32" t="str">
        <f t="shared" si="1231"/>
        <v/>
      </c>
      <c r="CA10302" s="32" t="str">
        <f t="shared" si="1232"/>
        <v/>
      </c>
      <c r="CB10302" s="33">
        <f>IF(COUNTIF($CD$7:CD10302,CD10302)=1,CD10302,CD10302+COUNTIF($CD$6:CD10301,CD10302))</f>
        <v>59442</v>
      </c>
      <c r="CC10302" s="34">
        <f t="shared" si="1218"/>
        <v>55153</v>
      </c>
      <c r="CD10302" s="32">
        <f t="shared" si="1219"/>
        <v>55153</v>
      </c>
      <c r="CE10302" s="32">
        <f t="shared" si="1220"/>
        <v>0</v>
      </c>
      <c r="CF10302" s="32">
        <f t="shared" si="1221"/>
        <v>0</v>
      </c>
      <c r="CG10302" s="32" t="str">
        <f t="shared" si="1222"/>
        <v/>
      </c>
      <c r="CH10302" s="32">
        <v>297</v>
      </c>
      <c r="CI10302" s="32" t="s">
        <v>7</v>
      </c>
      <c r="CJ10302" s="32" t="str">
        <f t="shared" si="1223"/>
        <v/>
      </c>
      <c r="CK10302" s="32" t="str">
        <f t="shared" si="1224"/>
        <v/>
      </c>
      <c r="CL10302" s="32" t="str">
        <f t="shared" si="1225"/>
        <v/>
      </c>
      <c r="CM10302" s="32" t="str">
        <f t="shared" si="1226"/>
        <v/>
      </c>
      <c r="CN10302" s="32" t="str">
        <f t="shared" si="1227"/>
        <v/>
      </c>
    </row>
    <row r="10303" spans="71:92" x14ac:dyDescent="0.3">
      <c r="BS10303" s="32" t="str">
        <f>IF(Kiadasi_kiseroiv!$K$2=BT10303,BV10303,"")</f>
        <v/>
      </c>
      <c r="BT10303" s="34" t="str">
        <f t="shared" si="1228"/>
        <v/>
      </c>
      <c r="BU10303" s="32" t="str">
        <f t="shared" si="1215"/>
        <v/>
      </c>
      <c r="BV10303" s="32" t="str">
        <f t="shared" si="1229"/>
        <v/>
      </c>
      <c r="BW10303" s="32" t="str">
        <f t="shared" si="1230"/>
        <v/>
      </c>
      <c r="BX10303" s="32" t="str">
        <f t="shared" si="1216"/>
        <v/>
      </c>
      <c r="BY10303" s="32" t="str">
        <f t="shared" si="1217"/>
        <v/>
      </c>
      <c r="BZ10303" s="32" t="str">
        <f t="shared" si="1231"/>
        <v/>
      </c>
      <c r="CA10303" s="32" t="str">
        <f t="shared" si="1232"/>
        <v/>
      </c>
      <c r="CB10303" s="33">
        <f>IF(COUNTIF($CD$7:CD10303,CD10303)=1,CD10303,CD10303+COUNTIF($CD$6:CD10302,CD10303))</f>
        <v>59443</v>
      </c>
      <c r="CC10303" s="34">
        <f t="shared" si="1218"/>
        <v>55153</v>
      </c>
      <c r="CD10303" s="32">
        <f t="shared" si="1219"/>
        <v>55153</v>
      </c>
      <c r="CE10303" s="32">
        <f t="shared" si="1220"/>
        <v>0</v>
      </c>
      <c r="CF10303" s="32">
        <f t="shared" si="1221"/>
        <v>0</v>
      </c>
      <c r="CG10303" s="32" t="str">
        <f t="shared" si="1222"/>
        <v/>
      </c>
      <c r="CH10303" s="32">
        <v>298</v>
      </c>
      <c r="CI10303" s="32" t="s">
        <v>7</v>
      </c>
      <c r="CJ10303" s="32" t="str">
        <f t="shared" si="1223"/>
        <v/>
      </c>
      <c r="CK10303" s="32" t="str">
        <f t="shared" si="1224"/>
        <v/>
      </c>
      <c r="CL10303" s="32" t="str">
        <f t="shared" si="1225"/>
        <v/>
      </c>
      <c r="CM10303" s="32" t="str">
        <f t="shared" si="1226"/>
        <v/>
      </c>
      <c r="CN10303" s="32" t="str">
        <f t="shared" si="1227"/>
        <v/>
      </c>
    </row>
    <row r="10304" spans="71:92" x14ac:dyDescent="0.3">
      <c r="BS10304" s="32" t="str">
        <f>IF(Kiadasi_kiseroiv!$K$2=BT10304,BV10304,"")</f>
        <v/>
      </c>
      <c r="BT10304" s="34" t="str">
        <f t="shared" si="1228"/>
        <v/>
      </c>
      <c r="BU10304" s="32" t="str">
        <f t="shared" si="1215"/>
        <v/>
      </c>
      <c r="BV10304" s="32" t="str">
        <f t="shared" si="1229"/>
        <v/>
      </c>
      <c r="BW10304" s="32" t="str">
        <f t="shared" si="1230"/>
        <v/>
      </c>
      <c r="BX10304" s="32" t="str">
        <f t="shared" si="1216"/>
        <v/>
      </c>
      <c r="BY10304" s="32" t="str">
        <f t="shared" si="1217"/>
        <v/>
      </c>
      <c r="BZ10304" s="32" t="str">
        <f t="shared" si="1231"/>
        <v/>
      </c>
      <c r="CA10304" s="32" t="str">
        <f t="shared" si="1232"/>
        <v/>
      </c>
      <c r="CB10304" s="33">
        <f>IF(COUNTIF($CD$7:CD10304,CD10304)=1,CD10304,CD10304+COUNTIF($CD$6:CD10303,CD10304))</f>
        <v>59444</v>
      </c>
      <c r="CC10304" s="34">
        <f t="shared" si="1218"/>
        <v>55153</v>
      </c>
      <c r="CD10304" s="32">
        <f t="shared" si="1219"/>
        <v>55153</v>
      </c>
      <c r="CE10304" s="32">
        <f t="shared" si="1220"/>
        <v>0</v>
      </c>
      <c r="CF10304" s="32">
        <f t="shared" si="1221"/>
        <v>0</v>
      </c>
      <c r="CG10304" s="32" t="str">
        <f t="shared" si="1222"/>
        <v/>
      </c>
      <c r="CH10304" s="32">
        <v>299</v>
      </c>
      <c r="CI10304" s="32" t="s">
        <v>7</v>
      </c>
      <c r="CJ10304" s="32" t="str">
        <f t="shared" si="1223"/>
        <v/>
      </c>
      <c r="CK10304" s="32" t="str">
        <f t="shared" si="1224"/>
        <v/>
      </c>
      <c r="CL10304" s="32" t="str">
        <f t="shared" si="1225"/>
        <v/>
      </c>
      <c r="CM10304" s="32" t="str">
        <f t="shared" si="1226"/>
        <v/>
      </c>
      <c r="CN10304" s="32" t="str">
        <f t="shared" si="1227"/>
        <v/>
      </c>
    </row>
    <row r="10305" spans="71:92" x14ac:dyDescent="0.3">
      <c r="BS10305" s="32" t="str">
        <f>IF(Kiadasi_kiseroiv!$K$2=BT10305,BV10305,"")</f>
        <v/>
      </c>
      <c r="BT10305" s="34" t="str">
        <f t="shared" si="1228"/>
        <v/>
      </c>
      <c r="BU10305" s="32" t="str">
        <f t="shared" si="1215"/>
        <v/>
      </c>
      <c r="BV10305" s="32" t="str">
        <f t="shared" si="1229"/>
        <v/>
      </c>
      <c r="BW10305" s="32" t="str">
        <f t="shared" si="1230"/>
        <v/>
      </c>
      <c r="BX10305" s="32" t="str">
        <f t="shared" si="1216"/>
        <v/>
      </c>
      <c r="BY10305" s="32" t="str">
        <f t="shared" si="1217"/>
        <v/>
      </c>
      <c r="BZ10305" s="32" t="str">
        <f t="shared" si="1231"/>
        <v/>
      </c>
      <c r="CA10305" s="32" t="str">
        <f t="shared" si="1232"/>
        <v/>
      </c>
      <c r="CB10305" s="33">
        <f>IF(COUNTIF($CD$7:CD10305,CD10305)=1,CD10305,CD10305+COUNTIF($CD$6:CD10304,CD10305))</f>
        <v>59445</v>
      </c>
      <c r="CC10305" s="34">
        <f t="shared" si="1218"/>
        <v>55153</v>
      </c>
      <c r="CD10305" s="32">
        <f t="shared" si="1219"/>
        <v>55153</v>
      </c>
      <c r="CE10305" s="32">
        <f t="shared" si="1220"/>
        <v>0</v>
      </c>
      <c r="CF10305" s="32">
        <f t="shared" si="1221"/>
        <v>0</v>
      </c>
      <c r="CG10305" s="32" t="str">
        <f t="shared" si="1222"/>
        <v/>
      </c>
      <c r="CH10305" s="32">
        <v>300</v>
      </c>
      <c r="CI10305" s="32" t="s">
        <v>7</v>
      </c>
      <c r="CJ10305" s="32" t="str">
        <f t="shared" si="1223"/>
        <v/>
      </c>
      <c r="CK10305" s="32" t="str">
        <f t="shared" si="1224"/>
        <v/>
      </c>
      <c r="CL10305" s="32" t="str">
        <f t="shared" si="1225"/>
        <v/>
      </c>
      <c r="CM10305" s="32" t="str">
        <f t="shared" si="1226"/>
        <v/>
      </c>
      <c r="CN10305" s="32" t="str">
        <f t="shared" si="1227"/>
        <v/>
      </c>
    </row>
    <row r="10306" spans="71:92" x14ac:dyDescent="0.3">
      <c r="BS10306" s="32" t="str">
        <f>IF(Kiadasi_kiseroiv!$K$2=BT10306,BV10306,"")</f>
        <v/>
      </c>
      <c r="BT10306" s="34" t="str">
        <f t="shared" si="1228"/>
        <v/>
      </c>
      <c r="BU10306" s="32" t="str">
        <f t="shared" si="1215"/>
        <v/>
      </c>
      <c r="BV10306" s="32" t="str">
        <f t="shared" si="1229"/>
        <v/>
      </c>
      <c r="BW10306" s="32" t="str">
        <f t="shared" si="1230"/>
        <v/>
      </c>
      <c r="BX10306" s="32" t="str">
        <f t="shared" si="1216"/>
        <v/>
      </c>
      <c r="BY10306" s="32" t="str">
        <f t="shared" si="1217"/>
        <v/>
      </c>
      <c r="BZ10306" s="32" t="str">
        <f t="shared" si="1231"/>
        <v/>
      </c>
      <c r="CA10306" s="32" t="str">
        <f t="shared" si="1232"/>
        <v/>
      </c>
      <c r="CB10306" s="33">
        <f>IF(COUNTIF($CD$7:CD10306,CD10306)=1,CD10306,CD10306+COUNTIF($CD$6:CD10305,CD10306))</f>
        <v>59446</v>
      </c>
      <c r="CC10306" s="34">
        <f t="shared" si="1218"/>
        <v>55153</v>
      </c>
      <c r="CD10306" s="32">
        <f t="shared" si="1219"/>
        <v>55153</v>
      </c>
      <c r="CE10306" s="32">
        <f t="shared" si="1220"/>
        <v>0</v>
      </c>
      <c r="CF10306" s="32">
        <f t="shared" si="1221"/>
        <v>0</v>
      </c>
      <c r="CG10306" s="32" t="str">
        <f t="shared" si="1222"/>
        <v/>
      </c>
      <c r="CH10306" s="32">
        <v>301</v>
      </c>
      <c r="CI10306" s="32" t="s">
        <v>7</v>
      </c>
      <c r="CJ10306" s="32" t="str">
        <f t="shared" si="1223"/>
        <v/>
      </c>
      <c r="CK10306" s="32" t="str">
        <f t="shared" si="1224"/>
        <v/>
      </c>
      <c r="CL10306" s="32" t="str">
        <f t="shared" si="1225"/>
        <v/>
      </c>
      <c r="CM10306" s="32" t="str">
        <f t="shared" si="1226"/>
        <v/>
      </c>
      <c r="CN10306" s="32" t="str">
        <f t="shared" si="1227"/>
        <v/>
      </c>
    </row>
    <row r="10307" spans="71:92" x14ac:dyDescent="0.3">
      <c r="BS10307" s="32" t="str">
        <f>IF(Kiadasi_kiseroiv!$K$2=BT10307,BV10307,"")</f>
        <v/>
      </c>
      <c r="BT10307" s="34" t="str">
        <f t="shared" si="1228"/>
        <v/>
      </c>
      <c r="BU10307" s="32" t="str">
        <f t="shared" si="1215"/>
        <v/>
      </c>
      <c r="BV10307" s="32" t="str">
        <f t="shared" si="1229"/>
        <v/>
      </c>
      <c r="BW10307" s="32" t="str">
        <f t="shared" si="1230"/>
        <v/>
      </c>
      <c r="BX10307" s="32" t="str">
        <f t="shared" si="1216"/>
        <v/>
      </c>
      <c r="BY10307" s="32" t="str">
        <f t="shared" si="1217"/>
        <v/>
      </c>
      <c r="BZ10307" s="32" t="str">
        <f t="shared" si="1231"/>
        <v/>
      </c>
      <c r="CA10307" s="32" t="str">
        <f t="shared" si="1232"/>
        <v/>
      </c>
      <c r="CB10307" s="33">
        <f>IF(COUNTIF($CD$7:CD10307,CD10307)=1,CD10307,CD10307+COUNTIF($CD$6:CD10306,CD10307))</f>
        <v>59447</v>
      </c>
      <c r="CC10307" s="34">
        <f t="shared" si="1218"/>
        <v>55153</v>
      </c>
      <c r="CD10307" s="32">
        <f t="shared" si="1219"/>
        <v>55153</v>
      </c>
      <c r="CE10307" s="32">
        <f t="shared" si="1220"/>
        <v>0</v>
      </c>
      <c r="CF10307" s="32">
        <f t="shared" si="1221"/>
        <v>0</v>
      </c>
      <c r="CG10307" s="32" t="str">
        <f t="shared" si="1222"/>
        <v/>
      </c>
      <c r="CH10307" s="32">
        <v>302</v>
      </c>
      <c r="CI10307" s="32" t="s">
        <v>7</v>
      </c>
      <c r="CJ10307" s="32" t="str">
        <f t="shared" si="1223"/>
        <v/>
      </c>
      <c r="CK10307" s="32" t="str">
        <f t="shared" si="1224"/>
        <v/>
      </c>
      <c r="CL10307" s="32" t="str">
        <f t="shared" si="1225"/>
        <v/>
      </c>
      <c r="CM10307" s="32" t="str">
        <f t="shared" si="1226"/>
        <v/>
      </c>
      <c r="CN10307" s="32" t="str">
        <f t="shared" si="1227"/>
        <v/>
      </c>
    </row>
    <row r="10308" spans="71:92" x14ac:dyDescent="0.3">
      <c r="BS10308" s="32" t="str">
        <f>IF(Kiadasi_kiseroiv!$K$2=BT10308,BV10308,"")</f>
        <v/>
      </c>
      <c r="BT10308" s="34" t="str">
        <f t="shared" si="1228"/>
        <v/>
      </c>
      <c r="BU10308" s="32" t="str">
        <f t="shared" si="1215"/>
        <v/>
      </c>
      <c r="BV10308" s="32" t="str">
        <f t="shared" si="1229"/>
        <v/>
      </c>
      <c r="BW10308" s="32" t="str">
        <f t="shared" si="1230"/>
        <v/>
      </c>
      <c r="BX10308" s="32" t="str">
        <f t="shared" si="1216"/>
        <v/>
      </c>
      <c r="BY10308" s="32" t="str">
        <f t="shared" si="1217"/>
        <v/>
      </c>
      <c r="BZ10308" s="32" t="str">
        <f t="shared" si="1231"/>
        <v/>
      </c>
      <c r="CA10308" s="32" t="str">
        <f t="shared" si="1232"/>
        <v/>
      </c>
      <c r="CB10308" s="33">
        <f>IF(COUNTIF($CD$7:CD10308,CD10308)=1,CD10308,CD10308+COUNTIF($CD$6:CD10307,CD10308))</f>
        <v>59448</v>
      </c>
      <c r="CC10308" s="34">
        <f t="shared" si="1218"/>
        <v>55153</v>
      </c>
      <c r="CD10308" s="32">
        <f t="shared" si="1219"/>
        <v>55153</v>
      </c>
      <c r="CE10308" s="32">
        <f t="shared" si="1220"/>
        <v>0</v>
      </c>
      <c r="CF10308" s="32">
        <f t="shared" si="1221"/>
        <v>0</v>
      </c>
      <c r="CG10308" s="32" t="str">
        <f t="shared" si="1222"/>
        <v/>
      </c>
      <c r="CH10308" s="32">
        <v>303</v>
      </c>
      <c r="CI10308" s="32" t="s">
        <v>7</v>
      </c>
      <c r="CJ10308" s="32" t="str">
        <f t="shared" si="1223"/>
        <v/>
      </c>
      <c r="CK10308" s="32" t="str">
        <f t="shared" si="1224"/>
        <v/>
      </c>
      <c r="CL10308" s="32" t="str">
        <f t="shared" si="1225"/>
        <v/>
      </c>
      <c r="CM10308" s="32" t="str">
        <f t="shared" si="1226"/>
        <v/>
      </c>
      <c r="CN10308" s="32" t="str">
        <f t="shared" si="1227"/>
        <v/>
      </c>
    </row>
    <row r="10309" spans="71:92" x14ac:dyDescent="0.3">
      <c r="BS10309" s="32" t="str">
        <f>IF(Kiadasi_kiseroiv!$K$2=BT10309,BV10309,"")</f>
        <v/>
      </c>
      <c r="BT10309" s="34" t="str">
        <f t="shared" si="1228"/>
        <v/>
      </c>
      <c r="BU10309" s="32" t="str">
        <f t="shared" si="1215"/>
        <v/>
      </c>
      <c r="BV10309" s="32" t="str">
        <f t="shared" si="1229"/>
        <v/>
      </c>
      <c r="BW10309" s="32" t="str">
        <f t="shared" si="1230"/>
        <v/>
      </c>
      <c r="BX10309" s="32" t="str">
        <f t="shared" si="1216"/>
        <v/>
      </c>
      <c r="BY10309" s="32" t="str">
        <f t="shared" si="1217"/>
        <v/>
      </c>
      <c r="BZ10309" s="32" t="str">
        <f t="shared" si="1231"/>
        <v/>
      </c>
      <c r="CA10309" s="32" t="str">
        <f t="shared" si="1232"/>
        <v/>
      </c>
      <c r="CB10309" s="33">
        <f>IF(COUNTIF($CD$7:CD10309,CD10309)=1,CD10309,CD10309+COUNTIF($CD$6:CD10308,CD10309))</f>
        <v>59449</v>
      </c>
      <c r="CC10309" s="34">
        <f t="shared" si="1218"/>
        <v>55153</v>
      </c>
      <c r="CD10309" s="32">
        <f t="shared" si="1219"/>
        <v>55153</v>
      </c>
      <c r="CE10309" s="32">
        <f t="shared" si="1220"/>
        <v>0</v>
      </c>
      <c r="CF10309" s="32">
        <f t="shared" si="1221"/>
        <v>0</v>
      </c>
      <c r="CG10309" s="32" t="str">
        <f t="shared" si="1222"/>
        <v/>
      </c>
      <c r="CH10309" s="32">
        <v>304</v>
      </c>
      <c r="CI10309" s="32" t="s">
        <v>7</v>
      </c>
      <c r="CJ10309" s="32" t="str">
        <f t="shared" si="1223"/>
        <v/>
      </c>
      <c r="CK10309" s="32" t="str">
        <f t="shared" si="1224"/>
        <v/>
      </c>
      <c r="CL10309" s="32" t="str">
        <f t="shared" si="1225"/>
        <v/>
      </c>
      <c r="CM10309" s="32" t="str">
        <f t="shared" si="1226"/>
        <v/>
      </c>
      <c r="CN10309" s="32" t="str">
        <f t="shared" si="1227"/>
        <v/>
      </c>
    </row>
    <row r="10310" spans="71:92" x14ac:dyDescent="0.3">
      <c r="BS10310" s="32" t="str">
        <f>IF(Kiadasi_kiseroiv!$K$2=BT10310,BV10310,"")</f>
        <v/>
      </c>
      <c r="BT10310" s="34" t="str">
        <f t="shared" si="1228"/>
        <v/>
      </c>
      <c r="BU10310" s="32" t="str">
        <f t="shared" si="1215"/>
        <v/>
      </c>
      <c r="BV10310" s="32" t="str">
        <f t="shared" si="1229"/>
        <v/>
      </c>
      <c r="BW10310" s="32" t="str">
        <f t="shared" si="1230"/>
        <v/>
      </c>
      <c r="BX10310" s="32" t="str">
        <f t="shared" si="1216"/>
        <v/>
      </c>
      <c r="BY10310" s="32" t="str">
        <f t="shared" si="1217"/>
        <v/>
      </c>
      <c r="BZ10310" s="32" t="str">
        <f t="shared" si="1231"/>
        <v/>
      </c>
      <c r="CA10310" s="32" t="str">
        <f t="shared" si="1232"/>
        <v/>
      </c>
      <c r="CB10310" s="33">
        <f>IF(COUNTIF($CD$7:CD10310,CD10310)=1,CD10310,CD10310+COUNTIF($CD$6:CD10309,CD10310))</f>
        <v>59450</v>
      </c>
      <c r="CC10310" s="34">
        <f t="shared" si="1218"/>
        <v>55153</v>
      </c>
      <c r="CD10310" s="32">
        <f t="shared" si="1219"/>
        <v>55153</v>
      </c>
      <c r="CE10310" s="32">
        <f t="shared" si="1220"/>
        <v>0</v>
      </c>
      <c r="CF10310" s="32">
        <f t="shared" si="1221"/>
        <v>0</v>
      </c>
      <c r="CG10310" s="32" t="str">
        <f t="shared" si="1222"/>
        <v/>
      </c>
      <c r="CH10310" s="32">
        <v>305</v>
      </c>
      <c r="CI10310" s="32" t="s">
        <v>7</v>
      </c>
      <c r="CJ10310" s="32" t="str">
        <f t="shared" si="1223"/>
        <v/>
      </c>
      <c r="CK10310" s="32" t="str">
        <f t="shared" si="1224"/>
        <v/>
      </c>
      <c r="CL10310" s="32" t="str">
        <f t="shared" si="1225"/>
        <v/>
      </c>
      <c r="CM10310" s="32" t="str">
        <f t="shared" si="1226"/>
        <v/>
      </c>
      <c r="CN10310" s="32" t="str">
        <f t="shared" si="1227"/>
        <v/>
      </c>
    </row>
    <row r="10311" spans="71:92" x14ac:dyDescent="0.3">
      <c r="BS10311" s="32" t="str">
        <f>IF(Kiadasi_kiseroiv!$K$2=BT10311,BV10311,"")</f>
        <v/>
      </c>
      <c r="BT10311" s="34" t="str">
        <f t="shared" si="1228"/>
        <v/>
      </c>
      <c r="BU10311" s="32" t="str">
        <f t="shared" si="1215"/>
        <v/>
      </c>
      <c r="BV10311" s="32" t="str">
        <f t="shared" si="1229"/>
        <v/>
      </c>
      <c r="BW10311" s="32" t="str">
        <f t="shared" si="1230"/>
        <v/>
      </c>
      <c r="BX10311" s="32" t="str">
        <f t="shared" si="1216"/>
        <v/>
      </c>
      <c r="BY10311" s="32" t="str">
        <f t="shared" si="1217"/>
        <v/>
      </c>
      <c r="BZ10311" s="32" t="str">
        <f t="shared" si="1231"/>
        <v/>
      </c>
      <c r="CA10311" s="32" t="str">
        <f t="shared" si="1232"/>
        <v/>
      </c>
      <c r="CB10311" s="33">
        <f>IF(COUNTIF($CD$7:CD10311,CD10311)=1,CD10311,CD10311+COUNTIF($CD$6:CD10310,CD10311))</f>
        <v>59451</v>
      </c>
      <c r="CC10311" s="34">
        <f t="shared" si="1218"/>
        <v>55153</v>
      </c>
      <c r="CD10311" s="32">
        <f t="shared" si="1219"/>
        <v>55153</v>
      </c>
      <c r="CE10311" s="32">
        <f t="shared" si="1220"/>
        <v>0</v>
      </c>
      <c r="CF10311" s="32">
        <f t="shared" si="1221"/>
        <v>0</v>
      </c>
      <c r="CG10311" s="32" t="str">
        <f t="shared" si="1222"/>
        <v/>
      </c>
      <c r="CH10311" s="32">
        <v>306</v>
      </c>
      <c r="CI10311" s="32" t="s">
        <v>7</v>
      </c>
      <c r="CJ10311" s="32" t="str">
        <f t="shared" si="1223"/>
        <v/>
      </c>
      <c r="CK10311" s="32" t="str">
        <f t="shared" si="1224"/>
        <v/>
      </c>
      <c r="CL10311" s="32" t="str">
        <f t="shared" si="1225"/>
        <v/>
      </c>
      <c r="CM10311" s="32" t="str">
        <f t="shared" si="1226"/>
        <v/>
      </c>
      <c r="CN10311" s="32" t="str">
        <f t="shared" si="1227"/>
        <v/>
      </c>
    </row>
    <row r="10312" spans="71:92" x14ac:dyDescent="0.3">
      <c r="BS10312" s="32" t="str">
        <f>IF(Kiadasi_kiseroiv!$K$2=BT10312,BV10312,"")</f>
        <v/>
      </c>
      <c r="BT10312" s="34" t="str">
        <f t="shared" si="1228"/>
        <v/>
      </c>
      <c r="BU10312" s="32" t="str">
        <f t="shared" si="1215"/>
        <v/>
      </c>
      <c r="BV10312" s="32" t="str">
        <f t="shared" si="1229"/>
        <v/>
      </c>
      <c r="BW10312" s="32" t="str">
        <f t="shared" si="1230"/>
        <v/>
      </c>
      <c r="BX10312" s="32" t="str">
        <f t="shared" si="1216"/>
        <v/>
      </c>
      <c r="BY10312" s="32" t="str">
        <f t="shared" si="1217"/>
        <v/>
      </c>
      <c r="BZ10312" s="32" t="str">
        <f t="shared" si="1231"/>
        <v/>
      </c>
      <c r="CA10312" s="32" t="str">
        <f t="shared" si="1232"/>
        <v/>
      </c>
      <c r="CB10312" s="33">
        <f>IF(COUNTIF($CD$7:CD10312,CD10312)=1,CD10312,CD10312+COUNTIF($CD$6:CD10311,CD10312))</f>
        <v>59452</v>
      </c>
      <c r="CC10312" s="34">
        <f t="shared" si="1218"/>
        <v>55153</v>
      </c>
      <c r="CD10312" s="32">
        <f t="shared" si="1219"/>
        <v>55153</v>
      </c>
      <c r="CE10312" s="32">
        <f t="shared" si="1220"/>
        <v>0</v>
      </c>
      <c r="CF10312" s="32">
        <f t="shared" si="1221"/>
        <v>0</v>
      </c>
      <c r="CG10312" s="32" t="str">
        <f t="shared" si="1222"/>
        <v/>
      </c>
      <c r="CH10312" s="32">
        <v>307</v>
      </c>
      <c r="CI10312" s="32" t="s">
        <v>7</v>
      </c>
      <c r="CJ10312" s="32" t="str">
        <f t="shared" si="1223"/>
        <v/>
      </c>
      <c r="CK10312" s="32" t="str">
        <f t="shared" si="1224"/>
        <v/>
      </c>
      <c r="CL10312" s="32" t="str">
        <f t="shared" si="1225"/>
        <v/>
      </c>
      <c r="CM10312" s="32" t="str">
        <f t="shared" si="1226"/>
        <v/>
      </c>
      <c r="CN10312" s="32" t="str">
        <f t="shared" si="1227"/>
        <v/>
      </c>
    </row>
    <row r="10313" spans="71:92" x14ac:dyDescent="0.3">
      <c r="BS10313" s="32" t="str">
        <f>IF(Kiadasi_kiseroiv!$K$2=BT10313,BV10313,"")</f>
        <v/>
      </c>
      <c r="BT10313" s="34" t="str">
        <f t="shared" si="1228"/>
        <v/>
      </c>
      <c r="BU10313" s="32" t="str">
        <f t="shared" si="1215"/>
        <v/>
      </c>
      <c r="BV10313" s="32" t="str">
        <f t="shared" si="1229"/>
        <v/>
      </c>
      <c r="BW10313" s="32" t="str">
        <f t="shared" si="1230"/>
        <v/>
      </c>
      <c r="BX10313" s="32" t="str">
        <f t="shared" si="1216"/>
        <v/>
      </c>
      <c r="BY10313" s="32" t="str">
        <f t="shared" si="1217"/>
        <v/>
      </c>
      <c r="BZ10313" s="32" t="str">
        <f t="shared" si="1231"/>
        <v/>
      </c>
      <c r="CA10313" s="32" t="str">
        <f t="shared" si="1232"/>
        <v/>
      </c>
      <c r="CB10313" s="33">
        <f>IF(COUNTIF($CD$7:CD10313,CD10313)=1,CD10313,CD10313+COUNTIF($CD$6:CD10312,CD10313))</f>
        <v>59453</v>
      </c>
      <c r="CC10313" s="34">
        <f t="shared" si="1218"/>
        <v>55153</v>
      </c>
      <c r="CD10313" s="32">
        <f t="shared" si="1219"/>
        <v>55153</v>
      </c>
      <c r="CE10313" s="32">
        <f t="shared" si="1220"/>
        <v>0</v>
      </c>
      <c r="CF10313" s="32">
        <f t="shared" si="1221"/>
        <v>0</v>
      </c>
      <c r="CG10313" s="32" t="str">
        <f t="shared" si="1222"/>
        <v/>
      </c>
      <c r="CH10313" s="32">
        <v>308</v>
      </c>
      <c r="CI10313" s="32" t="s">
        <v>7</v>
      </c>
      <c r="CJ10313" s="32" t="str">
        <f t="shared" si="1223"/>
        <v/>
      </c>
      <c r="CK10313" s="32" t="str">
        <f t="shared" si="1224"/>
        <v/>
      </c>
      <c r="CL10313" s="32" t="str">
        <f t="shared" si="1225"/>
        <v/>
      </c>
      <c r="CM10313" s="32" t="str">
        <f t="shared" si="1226"/>
        <v/>
      </c>
      <c r="CN10313" s="32" t="str">
        <f t="shared" si="1227"/>
        <v/>
      </c>
    </row>
    <row r="10314" spans="71:92" x14ac:dyDescent="0.3">
      <c r="BS10314" s="32" t="str">
        <f>IF(Kiadasi_kiseroiv!$K$2=BT10314,BV10314,"")</f>
        <v/>
      </c>
      <c r="BT10314" s="34" t="str">
        <f t="shared" si="1228"/>
        <v/>
      </c>
      <c r="BU10314" s="32" t="str">
        <f t="shared" si="1215"/>
        <v/>
      </c>
      <c r="BV10314" s="32" t="str">
        <f t="shared" si="1229"/>
        <v/>
      </c>
      <c r="BW10314" s="32" t="str">
        <f t="shared" si="1230"/>
        <v/>
      </c>
      <c r="BX10314" s="32" t="str">
        <f t="shared" si="1216"/>
        <v/>
      </c>
      <c r="BY10314" s="32" t="str">
        <f t="shared" si="1217"/>
        <v/>
      </c>
      <c r="BZ10314" s="32" t="str">
        <f t="shared" si="1231"/>
        <v/>
      </c>
      <c r="CA10314" s="32" t="str">
        <f t="shared" si="1232"/>
        <v/>
      </c>
      <c r="CB10314" s="33">
        <f>IF(COUNTIF($CD$7:CD10314,CD10314)=1,CD10314,CD10314+COUNTIF($CD$6:CD10313,CD10314))</f>
        <v>59454</v>
      </c>
      <c r="CC10314" s="34">
        <f t="shared" si="1218"/>
        <v>55153</v>
      </c>
      <c r="CD10314" s="32">
        <f t="shared" si="1219"/>
        <v>55153</v>
      </c>
      <c r="CE10314" s="32">
        <f t="shared" si="1220"/>
        <v>0</v>
      </c>
      <c r="CF10314" s="32">
        <f t="shared" si="1221"/>
        <v>0</v>
      </c>
      <c r="CG10314" s="32" t="str">
        <f t="shared" si="1222"/>
        <v/>
      </c>
      <c r="CH10314" s="32">
        <v>309</v>
      </c>
      <c r="CI10314" s="32" t="s">
        <v>7</v>
      </c>
      <c r="CJ10314" s="32" t="str">
        <f t="shared" si="1223"/>
        <v/>
      </c>
      <c r="CK10314" s="32" t="str">
        <f t="shared" si="1224"/>
        <v/>
      </c>
      <c r="CL10314" s="32" t="str">
        <f t="shared" si="1225"/>
        <v/>
      </c>
      <c r="CM10314" s="32" t="str">
        <f t="shared" si="1226"/>
        <v/>
      </c>
      <c r="CN10314" s="32" t="str">
        <f t="shared" si="1227"/>
        <v/>
      </c>
    </row>
    <row r="10315" spans="71:92" x14ac:dyDescent="0.3">
      <c r="BS10315" s="32" t="str">
        <f>IF(Kiadasi_kiseroiv!$K$2=BT10315,BV10315,"")</f>
        <v/>
      </c>
      <c r="BT10315" s="34" t="str">
        <f t="shared" si="1228"/>
        <v/>
      </c>
      <c r="BU10315" s="32" t="str">
        <f t="shared" si="1215"/>
        <v/>
      </c>
      <c r="BV10315" s="32" t="str">
        <f t="shared" si="1229"/>
        <v/>
      </c>
      <c r="BW10315" s="32" t="str">
        <f t="shared" si="1230"/>
        <v/>
      </c>
      <c r="BX10315" s="32" t="str">
        <f t="shared" si="1216"/>
        <v/>
      </c>
      <c r="BY10315" s="32" t="str">
        <f t="shared" si="1217"/>
        <v/>
      </c>
      <c r="BZ10315" s="32" t="str">
        <f t="shared" si="1231"/>
        <v/>
      </c>
      <c r="CA10315" s="32" t="str">
        <f t="shared" si="1232"/>
        <v/>
      </c>
      <c r="CB10315" s="33">
        <f>IF(COUNTIF($CD$7:CD10315,CD10315)=1,CD10315,CD10315+COUNTIF($CD$6:CD10314,CD10315))</f>
        <v>59455</v>
      </c>
      <c r="CC10315" s="34">
        <f t="shared" si="1218"/>
        <v>55153</v>
      </c>
      <c r="CD10315" s="32">
        <f t="shared" si="1219"/>
        <v>55153</v>
      </c>
      <c r="CE10315" s="32">
        <f t="shared" si="1220"/>
        <v>0</v>
      </c>
      <c r="CF10315" s="32">
        <f t="shared" si="1221"/>
        <v>0</v>
      </c>
      <c r="CG10315" s="32" t="str">
        <f t="shared" si="1222"/>
        <v/>
      </c>
      <c r="CH10315" s="32">
        <v>310</v>
      </c>
      <c r="CI10315" s="32" t="s">
        <v>7</v>
      </c>
      <c r="CJ10315" s="32" t="str">
        <f t="shared" si="1223"/>
        <v/>
      </c>
      <c r="CK10315" s="32" t="str">
        <f t="shared" si="1224"/>
        <v/>
      </c>
      <c r="CL10315" s="32" t="str">
        <f t="shared" si="1225"/>
        <v/>
      </c>
      <c r="CM10315" s="32" t="str">
        <f t="shared" si="1226"/>
        <v/>
      </c>
      <c r="CN10315" s="32" t="str">
        <f t="shared" si="1227"/>
        <v/>
      </c>
    </row>
    <row r="10316" spans="71:92" x14ac:dyDescent="0.3">
      <c r="BS10316" s="32" t="str">
        <f>IF(Kiadasi_kiseroiv!$K$2=BT10316,BV10316,"")</f>
        <v/>
      </c>
      <c r="BT10316" s="34" t="str">
        <f t="shared" si="1228"/>
        <v/>
      </c>
      <c r="BU10316" s="32" t="str">
        <f t="shared" si="1215"/>
        <v/>
      </c>
      <c r="BV10316" s="32" t="str">
        <f t="shared" si="1229"/>
        <v/>
      </c>
      <c r="BW10316" s="32" t="str">
        <f t="shared" si="1230"/>
        <v/>
      </c>
      <c r="BX10316" s="32" t="str">
        <f t="shared" si="1216"/>
        <v/>
      </c>
      <c r="BY10316" s="32" t="str">
        <f t="shared" si="1217"/>
        <v/>
      </c>
      <c r="BZ10316" s="32" t="str">
        <f t="shared" si="1231"/>
        <v/>
      </c>
      <c r="CA10316" s="32" t="str">
        <f t="shared" si="1232"/>
        <v/>
      </c>
      <c r="CB10316" s="33">
        <f>IF(COUNTIF($CD$7:CD10316,CD10316)=1,CD10316,CD10316+COUNTIF($CD$6:CD10315,CD10316))</f>
        <v>59456</v>
      </c>
      <c r="CC10316" s="34">
        <f t="shared" si="1218"/>
        <v>55153</v>
      </c>
      <c r="CD10316" s="32">
        <f t="shared" si="1219"/>
        <v>55153</v>
      </c>
      <c r="CE10316" s="32">
        <f t="shared" si="1220"/>
        <v>0</v>
      </c>
      <c r="CF10316" s="32">
        <f t="shared" si="1221"/>
        <v>0</v>
      </c>
      <c r="CG10316" s="32" t="str">
        <f t="shared" si="1222"/>
        <v/>
      </c>
      <c r="CH10316" s="32">
        <v>311</v>
      </c>
      <c r="CI10316" s="32" t="s">
        <v>7</v>
      </c>
      <c r="CJ10316" s="32" t="str">
        <f t="shared" si="1223"/>
        <v/>
      </c>
      <c r="CK10316" s="32" t="str">
        <f t="shared" si="1224"/>
        <v/>
      </c>
      <c r="CL10316" s="32" t="str">
        <f t="shared" si="1225"/>
        <v/>
      </c>
      <c r="CM10316" s="32" t="str">
        <f t="shared" si="1226"/>
        <v/>
      </c>
      <c r="CN10316" s="32" t="str">
        <f t="shared" si="1227"/>
        <v/>
      </c>
    </row>
    <row r="10317" spans="71:92" x14ac:dyDescent="0.3">
      <c r="BS10317" s="32" t="str">
        <f>IF(Kiadasi_kiseroiv!$K$2=BT10317,BV10317,"")</f>
        <v/>
      </c>
      <c r="BT10317" s="34" t="str">
        <f t="shared" si="1228"/>
        <v/>
      </c>
      <c r="BU10317" s="32" t="str">
        <f t="shared" si="1215"/>
        <v/>
      </c>
      <c r="BV10317" s="32" t="str">
        <f t="shared" si="1229"/>
        <v/>
      </c>
      <c r="BW10317" s="32" t="str">
        <f t="shared" si="1230"/>
        <v/>
      </c>
      <c r="BX10317" s="32" t="str">
        <f t="shared" si="1216"/>
        <v/>
      </c>
      <c r="BY10317" s="32" t="str">
        <f t="shared" si="1217"/>
        <v/>
      </c>
      <c r="BZ10317" s="32" t="str">
        <f t="shared" si="1231"/>
        <v/>
      </c>
      <c r="CA10317" s="32" t="str">
        <f t="shared" si="1232"/>
        <v/>
      </c>
      <c r="CB10317" s="33">
        <f>IF(COUNTIF($CD$7:CD10317,CD10317)=1,CD10317,CD10317+COUNTIF($CD$6:CD10316,CD10317))</f>
        <v>59457</v>
      </c>
      <c r="CC10317" s="34">
        <f t="shared" si="1218"/>
        <v>55153</v>
      </c>
      <c r="CD10317" s="32">
        <f t="shared" si="1219"/>
        <v>55153</v>
      </c>
      <c r="CE10317" s="32">
        <f t="shared" si="1220"/>
        <v>0</v>
      </c>
      <c r="CF10317" s="32">
        <f t="shared" si="1221"/>
        <v>0</v>
      </c>
      <c r="CG10317" s="32" t="str">
        <f t="shared" si="1222"/>
        <v/>
      </c>
      <c r="CH10317" s="32">
        <v>312</v>
      </c>
      <c r="CI10317" s="32" t="s">
        <v>7</v>
      </c>
      <c r="CJ10317" s="32" t="str">
        <f t="shared" si="1223"/>
        <v/>
      </c>
      <c r="CK10317" s="32" t="str">
        <f t="shared" si="1224"/>
        <v/>
      </c>
      <c r="CL10317" s="32" t="str">
        <f t="shared" si="1225"/>
        <v/>
      </c>
      <c r="CM10317" s="32" t="str">
        <f t="shared" si="1226"/>
        <v/>
      </c>
      <c r="CN10317" s="32" t="str">
        <f t="shared" si="1227"/>
        <v/>
      </c>
    </row>
    <row r="10318" spans="71:92" x14ac:dyDescent="0.3">
      <c r="BS10318" s="32" t="str">
        <f>IF(Kiadasi_kiseroiv!$K$2=BT10318,BV10318,"")</f>
        <v/>
      </c>
      <c r="BT10318" s="34" t="str">
        <f t="shared" si="1228"/>
        <v/>
      </c>
      <c r="BU10318" s="32" t="str">
        <f t="shared" si="1215"/>
        <v/>
      </c>
      <c r="BV10318" s="32" t="str">
        <f t="shared" si="1229"/>
        <v/>
      </c>
      <c r="BW10318" s="32" t="str">
        <f t="shared" si="1230"/>
        <v/>
      </c>
      <c r="BX10318" s="32" t="str">
        <f t="shared" si="1216"/>
        <v/>
      </c>
      <c r="BY10318" s="32" t="str">
        <f t="shared" si="1217"/>
        <v/>
      </c>
      <c r="BZ10318" s="32" t="str">
        <f t="shared" si="1231"/>
        <v/>
      </c>
      <c r="CA10318" s="32" t="str">
        <f t="shared" si="1232"/>
        <v/>
      </c>
      <c r="CB10318" s="33">
        <f>IF(COUNTIF($CD$7:CD10318,CD10318)=1,CD10318,CD10318+COUNTIF($CD$6:CD10317,CD10318))</f>
        <v>59458</v>
      </c>
      <c r="CC10318" s="34">
        <f t="shared" si="1218"/>
        <v>55153</v>
      </c>
      <c r="CD10318" s="32">
        <f t="shared" si="1219"/>
        <v>55153</v>
      </c>
      <c r="CE10318" s="32">
        <f t="shared" si="1220"/>
        <v>0</v>
      </c>
      <c r="CF10318" s="32">
        <f t="shared" si="1221"/>
        <v>0</v>
      </c>
      <c r="CG10318" s="32" t="str">
        <f t="shared" si="1222"/>
        <v/>
      </c>
      <c r="CH10318" s="32">
        <v>313</v>
      </c>
      <c r="CI10318" s="32" t="s">
        <v>7</v>
      </c>
      <c r="CJ10318" s="32" t="str">
        <f t="shared" si="1223"/>
        <v/>
      </c>
      <c r="CK10318" s="32" t="str">
        <f t="shared" si="1224"/>
        <v/>
      </c>
      <c r="CL10318" s="32" t="str">
        <f t="shared" si="1225"/>
        <v/>
      </c>
      <c r="CM10318" s="32" t="str">
        <f t="shared" si="1226"/>
        <v/>
      </c>
      <c r="CN10318" s="32" t="str">
        <f t="shared" si="1227"/>
        <v/>
      </c>
    </row>
    <row r="10319" spans="71:92" x14ac:dyDescent="0.3">
      <c r="BS10319" s="32" t="str">
        <f>IF(Kiadasi_kiseroiv!$K$2=BT10319,BV10319,"")</f>
        <v/>
      </c>
      <c r="BT10319" s="34" t="str">
        <f t="shared" si="1228"/>
        <v/>
      </c>
      <c r="BU10319" s="32" t="str">
        <f t="shared" si="1215"/>
        <v/>
      </c>
      <c r="BV10319" s="32" t="str">
        <f t="shared" si="1229"/>
        <v/>
      </c>
      <c r="BW10319" s="32" t="str">
        <f t="shared" si="1230"/>
        <v/>
      </c>
      <c r="BX10319" s="32" t="str">
        <f t="shared" si="1216"/>
        <v/>
      </c>
      <c r="BY10319" s="32" t="str">
        <f t="shared" si="1217"/>
        <v/>
      </c>
      <c r="BZ10319" s="32" t="str">
        <f t="shared" si="1231"/>
        <v/>
      </c>
      <c r="CA10319" s="32" t="str">
        <f t="shared" si="1232"/>
        <v/>
      </c>
      <c r="CB10319" s="33">
        <f>IF(COUNTIF($CD$7:CD10319,CD10319)=1,CD10319,CD10319+COUNTIF($CD$6:CD10318,CD10319))</f>
        <v>59459</v>
      </c>
      <c r="CC10319" s="34">
        <f t="shared" si="1218"/>
        <v>55153</v>
      </c>
      <c r="CD10319" s="32">
        <f t="shared" si="1219"/>
        <v>55153</v>
      </c>
      <c r="CE10319" s="32">
        <f t="shared" si="1220"/>
        <v>0</v>
      </c>
      <c r="CF10319" s="32">
        <f t="shared" si="1221"/>
        <v>0</v>
      </c>
      <c r="CG10319" s="32" t="str">
        <f t="shared" si="1222"/>
        <v/>
      </c>
      <c r="CH10319" s="32">
        <v>314</v>
      </c>
      <c r="CI10319" s="32" t="s">
        <v>7</v>
      </c>
      <c r="CJ10319" s="32" t="str">
        <f t="shared" si="1223"/>
        <v/>
      </c>
      <c r="CK10319" s="32" t="str">
        <f t="shared" si="1224"/>
        <v/>
      </c>
      <c r="CL10319" s="32" t="str">
        <f t="shared" si="1225"/>
        <v/>
      </c>
      <c r="CM10319" s="32" t="str">
        <f t="shared" si="1226"/>
        <v/>
      </c>
      <c r="CN10319" s="32" t="str">
        <f t="shared" si="1227"/>
        <v/>
      </c>
    </row>
    <row r="10320" spans="71:92" x14ac:dyDescent="0.3">
      <c r="BS10320" s="32" t="str">
        <f>IF(Kiadasi_kiseroiv!$K$2=BT10320,BV10320,"")</f>
        <v/>
      </c>
      <c r="BT10320" s="34" t="str">
        <f t="shared" si="1228"/>
        <v/>
      </c>
      <c r="BU10320" s="32" t="str">
        <f t="shared" si="1215"/>
        <v/>
      </c>
      <c r="BV10320" s="32" t="str">
        <f t="shared" si="1229"/>
        <v/>
      </c>
      <c r="BW10320" s="32" t="str">
        <f t="shared" si="1230"/>
        <v/>
      </c>
      <c r="BX10320" s="32" t="str">
        <f t="shared" si="1216"/>
        <v/>
      </c>
      <c r="BY10320" s="32" t="str">
        <f t="shared" si="1217"/>
        <v/>
      </c>
      <c r="BZ10320" s="32" t="str">
        <f t="shared" si="1231"/>
        <v/>
      </c>
      <c r="CA10320" s="32" t="str">
        <f t="shared" si="1232"/>
        <v/>
      </c>
      <c r="CB10320" s="33">
        <f>IF(COUNTIF($CD$7:CD10320,CD10320)=1,CD10320,CD10320+COUNTIF($CD$6:CD10319,CD10320))</f>
        <v>59460</v>
      </c>
      <c r="CC10320" s="34">
        <f t="shared" si="1218"/>
        <v>55153</v>
      </c>
      <c r="CD10320" s="32">
        <f t="shared" si="1219"/>
        <v>55153</v>
      </c>
      <c r="CE10320" s="32">
        <f t="shared" si="1220"/>
        <v>0</v>
      </c>
      <c r="CF10320" s="32">
        <f t="shared" si="1221"/>
        <v>0</v>
      </c>
      <c r="CG10320" s="32" t="str">
        <f t="shared" si="1222"/>
        <v/>
      </c>
      <c r="CH10320" s="32">
        <v>315</v>
      </c>
      <c r="CI10320" s="32" t="s">
        <v>7</v>
      </c>
      <c r="CJ10320" s="32" t="str">
        <f t="shared" si="1223"/>
        <v/>
      </c>
      <c r="CK10320" s="32" t="str">
        <f t="shared" si="1224"/>
        <v/>
      </c>
      <c r="CL10320" s="32" t="str">
        <f t="shared" si="1225"/>
        <v/>
      </c>
      <c r="CM10320" s="32" t="str">
        <f t="shared" si="1226"/>
        <v/>
      </c>
      <c r="CN10320" s="32" t="str">
        <f t="shared" si="1227"/>
        <v/>
      </c>
    </row>
    <row r="10321" spans="71:92" x14ac:dyDescent="0.3">
      <c r="BS10321" s="32" t="str">
        <f>IF(Kiadasi_kiseroiv!$K$2=BT10321,BV10321,"")</f>
        <v/>
      </c>
      <c r="BT10321" s="34" t="str">
        <f t="shared" si="1228"/>
        <v/>
      </c>
      <c r="BU10321" s="32" t="str">
        <f t="shared" si="1215"/>
        <v/>
      </c>
      <c r="BV10321" s="32" t="str">
        <f t="shared" si="1229"/>
        <v/>
      </c>
      <c r="BW10321" s="32" t="str">
        <f t="shared" si="1230"/>
        <v/>
      </c>
      <c r="BX10321" s="32" t="str">
        <f t="shared" si="1216"/>
        <v/>
      </c>
      <c r="BY10321" s="32" t="str">
        <f t="shared" si="1217"/>
        <v/>
      </c>
      <c r="BZ10321" s="32" t="str">
        <f t="shared" si="1231"/>
        <v/>
      </c>
      <c r="CA10321" s="32" t="str">
        <f t="shared" si="1232"/>
        <v/>
      </c>
      <c r="CB10321" s="33">
        <f>IF(COUNTIF($CD$7:CD10321,CD10321)=1,CD10321,CD10321+COUNTIF($CD$6:CD10320,CD10321))</f>
        <v>59461</v>
      </c>
      <c r="CC10321" s="34">
        <f t="shared" si="1218"/>
        <v>55153</v>
      </c>
      <c r="CD10321" s="32">
        <f t="shared" si="1219"/>
        <v>55153</v>
      </c>
      <c r="CE10321" s="32">
        <f t="shared" si="1220"/>
        <v>0</v>
      </c>
      <c r="CF10321" s="32">
        <f t="shared" si="1221"/>
        <v>0</v>
      </c>
      <c r="CG10321" s="32" t="str">
        <f t="shared" si="1222"/>
        <v/>
      </c>
      <c r="CH10321" s="32">
        <v>316</v>
      </c>
      <c r="CI10321" s="32" t="s">
        <v>7</v>
      </c>
      <c r="CJ10321" s="32" t="str">
        <f t="shared" si="1223"/>
        <v/>
      </c>
      <c r="CK10321" s="32" t="str">
        <f t="shared" si="1224"/>
        <v/>
      </c>
      <c r="CL10321" s="32" t="str">
        <f t="shared" si="1225"/>
        <v/>
      </c>
      <c r="CM10321" s="32" t="str">
        <f t="shared" si="1226"/>
        <v/>
      </c>
      <c r="CN10321" s="32" t="str">
        <f t="shared" si="1227"/>
        <v/>
      </c>
    </row>
    <row r="10322" spans="71:92" x14ac:dyDescent="0.3">
      <c r="BS10322" s="32" t="str">
        <f>IF(Kiadasi_kiseroiv!$K$2=BT10322,BV10322,"")</f>
        <v/>
      </c>
      <c r="BT10322" s="34" t="str">
        <f t="shared" si="1228"/>
        <v/>
      </c>
      <c r="BU10322" s="32" t="str">
        <f t="shared" si="1215"/>
        <v/>
      </c>
      <c r="BV10322" s="32" t="str">
        <f t="shared" si="1229"/>
        <v/>
      </c>
      <c r="BW10322" s="32" t="str">
        <f t="shared" si="1230"/>
        <v/>
      </c>
      <c r="BX10322" s="32" t="str">
        <f t="shared" si="1216"/>
        <v/>
      </c>
      <c r="BY10322" s="32" t="str">
        <f t="shared" si="1217"/>
        <v/>
      </c>
      <c r="BZ10322" s="32" t="str">
        <f t="shared" si="1231"/>
        <v/>
      </c>
      <c r="CA10322" s="32" t="str">
        <f t="shared" si="1232"/>
        <v/>
      </c>
      <c r="CB10322" s="33">
        <f>IF(COUNTIF($CD$7:CD10322,CD10322)=1,CD10322,CD10322+COUNTIF($CD$6:CD10321,CD10322))</f>
        <v>59462</v>
      </c>
      <c r="CC10322" s="34">
        <f t="shared" si="1218"/>
        <v>55153</v>
      </c>
      <c r="CD10322" s="32">
        <f t="shared" si="1219"/>
        <v>55153</v>
      </c>
      <c r="CE10322" s="32">
        <f t="shared" si="1220"/>
        <v>0</v>
      </c>
      <c r="CF10322" s="32">
        <f t="shared" si="1221"/>
        <v>0</v>
      </c>
      <c r="CG10322" s="32" t="str">
        <f t="shared" si="1222"/>
        <v/>
      </c>
      <c r="CH10322" s="32">
        <v>317</v>
      </c>
      <c r="CI10322" s="32" t="s">
        <v>7</v>
      </c>
      <c r="CJ10322" s="32" t="str">
        <f t="shared" si="1223"/>
        <v/>
      </c>
      <c r="CK10322" s="32" t="str">
        <f t="shared" si="1224"/>
        <v/>
      </c>
      <c r="CL10322" s="32" t="str">
        <f t="shared" si="1225"/>
        <v/>
      </c>
      <c r="CM10322" s="32" t="str">
        <f t="shared" si="1226"/>
        <v/>
      </c>
      <c r="CN10322" s="32" t="str">
        <f t="shared" si="1227"/>
        <v/>
      </c>
    </row>
    <row r="10323" spans="71:92" x14ac:dyDescent="0.3">
      <c r="BS10323" s="32" t="str">
        <f>IF(Kiadasi_kiseroiv!$K$2=BT10323,BV10323,"")</f>
        <v/>
      </c>
      <c r="BT10323" s="34" t="str">
        <f t="shared" si="1228"/>
        <v/>
      </c>
      <c r="BU10323" s="32" t="str">
        <f t="shared" si="1215"/>
        <v/>
      </c>
      <c r="BV10323" s="32" t="str">
        <f t="shared" si="1229"/>
        <v/>
      </c>
      <c r="BW10323" s="32" t="str">
        <f t="shared" si="1230"/>
        <v/>
      </c>
      <c r="BX10323" s="32" t="str">
        <f t="shared" si="1216"/>
        <v/>
      </c>
      <c r="BY10323" s="32" t="str">
        <f t="shared" si="1217"/>
        <v/>
      </c>
      <c r="BZ10323" s="32" t="str">
        <f t="shared" si="1231"/>
        <v/>
      </c>
      <c r="CA10323" s="32" t="str">
        <f t="shared" si="1232"/>
        <v/>
      </c>
      <c r="CB10323" s="33">
        <f>IF(COUNTIF($CD$7:CD10323,CD10323)=1,CD10323,CD10323+COUNTIF($CD$6:CD10322,CD10323))</f>
        <v>59463</v>
      </c>
      <c r="CC10323" s="34">
        <f t="shared" si="1218"/>
        <v>55153</v>
      </c>
      <c r="CD10323" s="32">
        <f t="shared" si="1219"/>
        <v>55153</v>
      </c>
      <c r="CE10323" s="32">
        <f t="shared" si="1220"/>
        <v>0</v>
      </c>
      <c r="CF10323" s="32">
        <f t="shared" si="1221"/>
        <v>0</v>
      </c>
      <c r="CG10323" s="32" t="str">
        <f t="shared" si="1222"/>
        <v/>
      </c>
      <c r="CH10323" s="32">
        <v>318</v>
      </c>
      <c r="CI10323" s="32" t="s">
        <v>7</v>
      </c>
      <c r="CJ10323" s="32" t="str">
        <f t="shared" si="1223"/>
        <v/>
      </c>
      <c r="CK10323" s="32" t="str">
        <f t="shared" si="1224"/>
        <v/>
      </c>
      <c r="CL10323" s="32" t="str">
        <f t="shared" si="1225"/>
        <v/>
      </c>
      <c r="CM10323" s="32" t="str">
        <f t="shared" si="1226"/>
        <v/>
      </c>
      <c r="CN10323" s="32" t="str">
        <f t="shared" si="1227"/>
        <v/>
      </c>
    </row>
    <row r="10324" spans="71:92" x14ac:dyDescent="0.3">
      <c r="BS10324" s="32" t="str">
        <f>IF(Kiadasi_kiseroiv!$K$2=BT10324,BV10324,"")</f>
        <v/>
      </c>
      <c r="BT10324" s="34" t="str">
        <f t="shared" si="1228"/>
        <v/>
      </c>
      <c r="BU10324" s="32" t="str">
        <f t="shared" si="1215"/>
        <v/>
      </c>
      <c r="BV10324" s="32" t="str">
        <f t="shared" si="1229"/>
        <v/>
      </c>
      <c r="BW10324" s="32" t="str">
        <f t="shared" si="1230"/>
        <v/>
      </c>
      <c r="BX10324" s="32" t="str">
        <f t="shared" si="1216"/>
        <v/>
      </c>
      <c r="BY10324" s="32" t="str">
        <f t="shared" si="1217"/>
        <v/>
      </c>
      <c r="BZ10324" s="32" t="str">
        <f t="shared" si="1231"/>
        <v/>
      </c>
      <c r="CA10324" s="32" t="str">
        <f t="shared" si="1232"/>
        <v/>
      </c>
      <c r="CB10324" s="33">
        <f>IF(COUNTIF($CD$7:CD10324,CD10324)=1,CD10324,CD10324+COUNTIF($CD$6:CD10323,CD10324))</f>
        <v>59464</v>
      </c>
      <c r="CC10324" s="34">
        <f t="shared" si="1218"/>
        <v>55153</v>
      </c>
      <c r="CD10324" s="32">
        <f t="shared" si="1219"/>
        <v>55153</v>
      </c>
      <c r="CE10324" s="32">
        <f t="shared" si="1220"/>
        <v>0</v>
      </c>
      <c r="CF10324" s="32">
        <f t="shared" si="1221"/>
        <v>0</v>
      </c>
      <c r="CG10324" s="32" t="str">
        <f t="shared" si="1222"/>
        <v/>
      </c>
      <c r="CH10324" s="32">
        <v>319</v>
      </c>
      <c r="CI10324" s="32" t="s">
        <v>7</v>
      </c>
      <c r="CJ10324" s="32" t="str">
        <f t="shared" si="1223"/>
        <v/>
      </c>
      <c r="CK10324" s="32" t="str">
        <f t="shared" si="1224"/>
        <v/>
      </c>
      <c r="CL10324" s="32" t="str">
        <f t="shared" si="1225"/>
        <v/>
      </c>
      <c r="CM10324" s="32" t="str">
        <f t="shared" si="1226"/>
        <v/>
      </c>
      <c r="CN10324" s="32" t="str">
        <f t="shared" si="1227"/>
        <v/>
      </c>
    </row>
    <row r="10325" spans="71:92" x14ac:dyDescent="0.3">
      <c r="BS10325" s="32" t="str">
        <f>IF(Kiadasi_kiseroiv!$K$2=BT10325,BV10325,"")</f>
        <v/>
      </c>
      <c r="BT10325" s="34" t="str">
        <f t="shared" si="1228"/>
        <v/>
      </c>
      <c r="BU10325" s="32" t="str">
        <f t="shared" si="1215"/>
        <v/>
      </c>
      <c r="BV10325" s="32" t="str">
        <f t="shared" si="1229"/>
        <v/>
      </c>
      <c r="BW10325" s="32" t="str">
        <f t="shared" si="1230"/>
        <v/>
      </c>
      <c r="BX10325" s="32" t="str">
        <f t="shared" si="1216"/>
        <v/>
      </c>
      <c r="BY10325" s="32" t="str">
        <f t="shared" si="1217"/>
        <v/>
      </c>
      <c r="BZ10325" s="32" t="str">
        <f t="shared" si="1231"/>
        <v/>
      </c>
      <c r="CA10325" s="32" t="str">
        <f t="shared" si="1232"/>
        <v/>
      </c>
      <c r="CB10325" s="33">
        <f>IF(COUNTIF($CD$7:CD10325,CD10325)=1,CD10325,CD10325+COUNTIF($CD$6:CD10324,CD10325))</f>
        <v>59465</v>
      </c>
      <c r="CC10325" s="34">
        <f t="shared" si="1218"/>
        <v>55153</v>
      </c>
      <c r="CD10325" s="32">
        <f t="shared" si="1219"/>
        <v>55153</v>
      </c>
      <c r="CE10325" s="32">
        <f t="shared" si="1220"/>
        <v>0</v>
      </c>
      <c r="CF10325" s="32">
        <f t="shared" si="1221"/>
        <v>0</v>
      </c>
      <c r="CG10325" s="32" t="str">
        <f t="shared" si="1222"/>
        <v/>
      </c>
      <c r="CH10325" s="32">
        <v>320</v>
      </c>
      <c r="CI10325" s="32" t="s">
        <v>7</v>
      </c>
      <c r="CJ10325" s="32" t="str">
        <f t="shared" si="1223"/>
        <v/>
      </c>
      <c r="CK10325" s="32" t="str">
        <f t="shared" si="1224"/>
        <v/>
      </c>
      <c r="CL10325" s="32" t="str">
        <f t="shared" si="1225"/>
        <v/>
      </c>
      <c r="CM10325" s="32" t="str">
        <f t="shared" si="1226"/>
        <v/>
      </c>
      <c r="CN10325" s="32" t="str">
        <f t="shared" si="1227"/>
        <v/>
      </c>
    </row>
    <row r="10326" spans="71:92" x14ac:dyDescent="0.3">
      <c r="BS10326" s="32" t="str">
        <f>IF(Kiadasi_kiseroiv!$K$2=BT10326,BV10326,"")</f>
        <v/>
      </c>
      <c r="BT10326" s="34" t="str">
        <f t="shared" si="1228"/>
        <v/>
      </c>
      <c r="BU10326" s="32" t="str">
        <f t="shared" si="1215"/>
        <v/>
      </c>
      <c r="BV10326" s="32" t="str">
        <f t="shared" si="1229"/>
        <v/>
      </c>
      <c r="BW10326" s="32" t="str">
        <f t="shared" si="1230"/>
        <v/>
      </c>
      <c r="BX10326" s="32" t="str">
        <f t="shared" si="1216"/>
        <v/>
      </c>
      <c r="BY10326" s="32" t="str">
        <f t="shared" si="1217"/>
        <v/>
      </c>
      <c r="BZ10326" s="32" t="str">
        <f t="shared" si="1231"/>
        <v/>
      </c>
      <c r="CA10326" s="32" t="str">
        <f t="shared" si="1232"/>
        <v/>
      </c>
      <c r="CB10326" s="33">
        <f>IF(COUNTIF($CD$7:CD10326,CD10326)=1,CD10326,CD10326+COUNTIF($CD$6:CD10325,CD10326))</f>
        <v>59466</v>
      </c>
      <c r="CC10326" s="34">
        <f t="shared" si="1218"/>
        <v>55153</v>
      </c>
      <c r="CD10326" s="32">
        <f t="shared" si="1219"/>
        <v>55153</v>
      </c>
      <c r="CE10326" s="32">
        <f t="shared" si="1220"/>
        <v>0</v>
      </c>
      <c r="CF10326" s="32">
        <f t="shared" si="1221"/>
        <v>0</v>
      </c>
      <c r="CG10326" s="32" t="str">
        <f t="shared" si="1222"/>
        <v/>
      </c>
      <c r="CH10326" s="32">
        <v>321</v>
      </c>
      <c r="CI10326" s="32" t="s">
        <v>7</v>
      </c>
      <c r="CJ10326" s="32" t="str">
        <f t="shared" si="1223"/>
        <v/>
      </c>
      <c r="CK10326" s="32" t="str">
        <f t="shared" si="1224"/>
        <v/>
      </c>
      <c r="CL10326" s="32" t="str">
        <f t="shared" si="1225"/>
        <v/>
      </c>
      <c r="CM10326" s="32" t="str">
        <f t="shared" si="1226"/>
        <v/>
      </c>
      <c r="CN10326" s="32" t="str">
        <f t="shared" si="1227"/>
        <v/>
      </c>
    </row>
    <row r="10327" spans="71:92" x14ac:dyDescent="0.3">
      <c r="BS10327" s="32" t="str">
        <f>IF(Kiadasi_kiseroiv!$K$2=BT10327,BV10327,"")</f>
        <v/>
      </c>
      <c r="BT10327" s="34" t="str">
        <f t="shared" si="1228"/>
        <v/>
      </c>
      <c r="BU10327" s="32" t="str">
        <f t="shared" ref="BU10327:BU10390" si="1233">IF(AND($BU$1=CI10327,OR(ISERROR(VLOOKUP(CG10327,Kisiv,2,FALSE))=FALSE,CE10327&lt;0)),CB10327,"")</f>
        <v/>
      </c>
      <c r="BV10327" s="32" t="str">
        <f t="shared" si="1229"/>
        <v/>
      </c>
      <c r="BW10327" s="32" t="str">
        <f t="shared" si="1230"/>
        <v/>
      </c>
      <c r="BX10327" s="32" t="str">
        <f t="shared" ref="BX10327:BX10390" si="1234">IF(AND(OR($BX$1=0,$BX$1=CG10327),OR($BX$2=0,IF(ISERROR(SEARCH($BX$2,CJ10327&amp;CK10327&amp;CL10327,1)),FALSE,TRUE))),CB10327,"")</f>
        <v/>
      </c>
      <c r="BY10327" s="32" t="str">
        <f t="shared" ref="BY10327:BY10390" si="1235">IF(AND(BX10327&lt;&gt;"",CC10327&lt;&gt;$CD$2),RANK(BX10327,$BX$7:$BX$33000,1),"")</f>
        <v/>
      </c>
      <c r="BZ10327" s="32" t="str">
        <f t="shared" si="1231"/>
        <v/>
      </c>
      <c r="CA10327" s="32" t="str">
        <f t="shared" si="1232"/>
        <v/>
      </c>
      <c r="CB10327" s="33">
        <f>IF(COUNTIF($CD$7:CD10327,CD10327)=1,CD10327,CD10327+COUNTIF($CD$6:CD10326,CD10327))</f>
        <v>59467</v>
      </c>
      <c r="CC10327" s="34">
        <f t="shared" ref="CC10327:CC10390" si="1236">IF(INDEX(ab,CH10327,1)&lt;&gt;1,INDEX(ab,CH10327,1),$CD$2)</f>
        <v>55153</v>
      </c>
      <c r="CD10327" s="32">
        <f t="shared" ref="CD10327:CD10390" si="1237">IF(CC10327&lt;&gt;$CD$2,RANK(CC10327,$CC$7:$CC$33000,1),$CD$2)</f>
        <v>55153</v>
      </c>
      <c r="CE10327" s="32">
        <f t="shared" ref="CE10327:CE10390" si="1238">INDEX(ab,CH10327,6)</f>
        <v>0</v>
      </c>
      <c r="CF10327" s="32">
        <f t="shared" ref="CF10327:CF10390" si="1239">INDEX(ab,CH10327,8)</f>
        <v>0</v>
      </c>
      <c r="CG10327" s="32" t="str">
        <f t="shared" ref="CG10327:CG10390" si="1240">INDEX(ab,CH10327,7)&amp;INDEX(ab,CH10327,9)</f>
        <v/>
      </c>
      <c r="CH10327" s="32">
        <v>322</v>
      </c>
      <c r="CI10327" s="32" t="s">
        <v>7</v>
      </c>
      <c r="CJ10327" s="32" t="str">
        <f t="shared" ref="CJ10327:CJ10390" si="1241">IF(INDEX(ab,CH10327,5)&lt;&gt;0,INDEX(ab,CH10327,5),"")</f>
        <v/>
      </c>
      <c r="CK10327" s="32" t="str">
        <f t="shared" ref="CK10327:CK10390" si="1242">IF(INDEX(ab,CH10327,10)&lt;&gt;0,INDEX(ab,CH10327,10),"")</f>
        <v/>
      </c>
      <c r="CL10327" s="32" t="str">
        <f t="shared" ref="CL10327:CL10390" si="1243">IF(INDEX(ab,CH10327,11)&lt;&gt;0,INDEX(ab,CH10327,11),"")</f>
        <v/>
      </c>
      <c r="CM10327" s="32" t="str">
        <f t="shared" ref="CM10327:CM10390" si="1244">IF(INDEX(ab,CH10327,4)&lt;&gt;0,INDEX(ab,CH10327,4),"")</f>
        <v/>
      </c>
      <c r="CN10327" s="32" t="str">
        <f t="shared" ref="CN10327:CN10390" si="1245">IF(INDEX(ab,CH10327,3)&lt;&gt;0,INDEX(ab,CH10327,3),"")</f>
        <v/>
      </c>
    </row>
    <row r="10328" spans="71:92" x14ac:dyDescent="0.3">
      <c r="BS10328" s="32" t="str">
        <f>IF(Kiadasi_kiseroiv!$K$2=BT10328,BV10328,"")</f>
        <v/>
      </c>
      <c r="BT10328" s="34" t="str">
        <f t="shared" ref="BT10328:BT10391" si="1246">IF(AND($BT$4=CI10328,BU10328&lt;&gt;""),CC10328,"")</f>
        <v/>
      </c>
      <c r="BU10328" s="32" t="str">
        <f t="shared" si="1233"/>
        <v/>
      </c>
      <c r="BV10328" s="32" t="str">
        <f t="shared" ref="BV10328:BV10391" si="1247">IF(BU10328&lt;&gt;"",RANK(BU10328,$BU$7:$BU$33000,1),"")</f>
        <v/>
      </c>
      <c r="BW10328" s="32" t="str">
        <f t="shared" ref="BW10328:BW10391" si="1248">IF(CC10328&lt;min,$BW$2,IF(CC10328&lt;=max,CG10328,""))</f>
        <v/>
      </c>
      <c r="BX10328" s="32" t="str">
        <f t="shared" si="1234"/>
        <v/>
      </c>
      <c r="BY10328" s="32" t="str">
        <f t="shared" si="1235"/>
        <v/>
      </c>
      <c r="BZ10328" s="32" t="str">
        <f t="shared" ref="BZ10328:BZ10391" si="1249">IF(AND(CC10328&lt;$BZ$2,CI10328=$BZ$4),$BZ$5,IF(AND(CC10328&lt;=$BZ$3,CI10328=$BZ$4),CB10328,""))</f>
        <v/>
      </c>
      <c r="CA10328" s="32" t="str">
        <f t="shared" ref="CA10328:CA10391" si="1250">IF(AND(BZ10328&lt;&gt;"",BZ10328&lt;&gt;$BZ$5),RANK(BZ10328,$BZ$7:$BZ$33000,1),"")</f>
        <v/>
      </c>
      <c r="CB10328" s="33">
        <f>IF(COUNTIF($CD$7:CD10328,CD10328)=1,CD10328,CD10328+COUNTIF($CD$6:CD10327,CD10328))</f>
        <v>59468</v>
      </c>
      <c r="CC10328" s="34">
        <f t="shared" si="1236"/>
        <v>55153</v>
      </c>
      <c r="CD10328" s="32">
        <f t="shared" si="1237"/>
        <v>55153</v>
      </c>
      <c r="CE10328" s="32">
        <f t="shared" si="1238"/>
        <v>0</v>
      </c>
      <c r="CF10328" s="32">
        <f t="shared" si="1239"/>
        <v>0</v>
      </c>
      <c r="CG10328" s="32" t="str">
        <f t="shared" si="1240"/>
        <v/>
      </c>
      <c r="CH10328" s="32">
        <v>323</v>
      </c>
      <c r="CI10328" s="32" t="s">
        <v>7</v>
      </c>
      <c r="CJ10328" s="32" t="str">
        <f t="shared" si="1241"/>
        <v/>
      </c>
      <c r="CK10328" s="32" t="str">
        <f t="shared" si="1242"/>
        <v/>
      </c>
      <c r="CL10328" s="32" t="str">
        <f t="shared" si="1243"/>
        <v/>
      </c>
      <c r="CM10328" s="32" t="str">
        <f t="shared" si="1244"/>
        <v/>
      </c>
      <c r="CN10328" s="32" t="str">
        <f t="shared" si="1245"/>
        <v/>
      </c>
    </row>
    <row r="10329" spans="71:92" x14ac:dyDescent="0.3">
      <c r="BS10329" s="32" t="str">
        <f>IF(Kiadasi_kiseroiv!$K$2=BT10329,BV10329,"")</f>
        <v/>
      </c>
      <c r="BT10329" s="34" t="str">
        <f t="shared" si="1246"/>
        <v/>
      </c>
      <c r="BU10329" s="32" t="str">
        <f t="shared" si="1233"/>
        <v/>
      </c>
      <c r="BV10329" s="32" t="str">
        <f t="shared" si="1247"/>
        <v/>
      </c>
      <c r="BW10329" s="32" t="str">
        <f t="shared" si="1248"/>
        <v/>
      </c>
      <c r="BX10329" s="32" t="str">
        <f t="shared" si="1234"/>
        <v/>
      </c>
      <c r="BY10329" s="32" t="str">
        <f t="shared" si="1235"/>
        <v/>
      </c>
      <c r="BZ10329" s="32" t="str">
        <f t="shared" si="1249"/>
        <v/>
      </c>
      <c r="CA10329" s="32" t="str">
        <f t="shared" si="1250"/>
        <v/>
      </c>
      <c r="CB10329" s="33">
        <f>IF(COUNTIF($CD$7:CD10329,CD10329)=1,CD10329,CD10329+COUNTIF($CD$6:CD10328,CD10329))</f>
        <v>59469</v>
      </c>
      <c r="CC10329" s="34">
        <f t="shared" si="1236"/>
        <v>55153</v>
      </c>
      <c r="CD10329" s="32">
        <f t="shared" si="1237"/>
        <v>55153</v>
      </c>
      <c r="CE10329" s="32">
        <f t="shared" si="1238"/>
        <v>0</v>
      </c>
      <c r="CF10329" s="32">
        <f t="shared" si="1239"/>
        <v>0</v>
      </c>
      <c r="CG10329" s="32" t="str">
        <f t="shared" si="1240"/>
        <v/>
      </c>
      <c r="CH10329" s="32">
        <v>324</v>
      </c>
      <c r="CI10329" s="32" t="s">
        <v>7</v>
      </c>
      <c r="CJ10329" s="32" t="str">
        <f t="shared" si="1241"/>
        <v/>
      </c>
      <c r="CK10329" s="32" t="str">
        <f t="shared" si="1242"/>
        <v/>
      </c>
      <c r="CL10329" s="32" t="str">
        <f t="shared" si="1243"/>
        <v/>
      </c>
      <c r="CM10329" s="32" t="str">
        <f t="shared" si="1244"/>
        <v/>
      </c>
      <c r="CN10329" s="32" t="str">
        <f t="shared" si="1245"/>
        <v/>
      </c>
    </row>
    <row r="10330" spans="71:92" x14ac:dyDescent="0.3">
      <c r="BS10330" s="32" t="str">
        <f>IF(Kiadasi_kiseroiv!$K$2=BT10330,BV10330,"")</f>
        <v/>
      </c>
      <c r="BT10330" s="34" t="str">
        <f t="shared" si="1246"/>
        <v/>
      </c>
      <c r="BU10330" s="32" t="str">
        <f t="shared" si="1233"/>
        <v/>
      </c>
      <c r="BV10330" s="32" t="str">
        <f t="shared" si="1247"/>
        <v/>
      </c>
      <c r="BW10330" s="32" t="str">
        <f t="shared" si="1248"/>
        <v/>
      </c>
      <c r="BX10330" s="32" t="str">
        <f t="shared" si="1234"/>
        <v/>
      </c>
      <c r="BY10330" s="32" t="str">
        <f t="shared" si="1235"/>
        <v/>
      </c>
      <c r="BZ10330" s="32" t="str">
        <f t="shared" si="1249"/>
        <v/>
      </c>
      <c r="CA10330" s="32" t="str">
        <f t="shared" si="1250"/>
        <v/>
      </c>
      <c r="CB10330" s="33">
        <f>IF(COUNTIF($CD$7:CD10330,CD10330)=1,CD10330,CD10330+COUNTIF($CD$6:CD10329,CD10330))</f>
        <v>59470</v>
      </c>
      <c r="CC10330" s="34">
        <f t="shared" si="1236"/>
        <v>55153</v>
      </c>
      <c r="CD10330" s="32">
        <f t="shared" si="1237"/>
        <v>55153</v>
      </c>
      <c r="CE10330" s="32">
        <f t="shared" si="1238"/>
        <v>0</v>
      </c>
      <c r="CF10330" s="32">
        <f t="shared" si="1239"/>
        <v>0</v>
      </c>
      <c r="CG10330" s="32" t="str">
        <f t="shared" si="1240"/>
        <v/>
      </c>
      <c r="CH10330" s="32">
        <v>325</v>
      </c>
      <c r="CI10330" s="32" t="s">
        <v>7</v>
      </c>
      <c r="CJ10330" s="32" t="str">
        <f t="shared" si="1241"/>
        <v/>
      </c>
      <c r="CK10330" s="32" t="str">
        <f t="shared" si="1242"/>
        <v/>
      </c>
      <c r="CL10330" s="32" t="str">
        <f t="shared" si="1243"/>
        <v/>
      </c>
      <c r="CM10330" s="32" t="str">
        <f t="shared" si="1244"/>
        <v/>
      </c>
      <c r="CN10330" s="32" t="str">
        <f t="shared" si="1245"/>
        <v/>
      </c>
    </row>
    <row r="10331" spans="71:92" x14ac:dyDescent="0.3">
      <c r="BS10331" s="32" t="str">
        <f>IF(Kiadasi_kiseroiv!$K$2=BT10331,BV10331,"")</f>
        <v/>
      </c>
      <c r="BT10331" s="34" t="str">
        <f t="shared" si="1246"/>
        <v/>
      </c>
      <c r="BU10331" s="32" t="str">
        <f t="shared" si="1233"/>
        <v/>
      </c>
      <c r="BV10331" s="32" t="str">
        <f t="shared" si="1247"/>
        <v/>
      </c>
      <c r="BW10331" s="32" t="str">
        <f t="shared" si="1248"/>
        <v/>
      </c>
      <c r="BX10331" s="32" t="str">
        <f t="shared" si="1234"/>
        <v/>
      </c>
      <c r="BY10331" s="32" t="str">
        <f t="shared" si="1235"/>
        <v/>
      </c>
      <c r="BZ10331" s="32" t="str">
        <f t="shared" si="1249"/>
        <v/>
      </c>
      <c r="CA10331" s="32" t="str">
        <f t="shared" si="1250"/>
        <v/>
      </c>
      <c r="CB10331" s="33">
        <f>IF(COUNTIF($CD$7:CD10331,CD10331)=1,CD10331,CD10331+COUNTIF($CD$6:CD10330,CD10331))</f>
        <v>59471</v>
      </c>
      <c r="CC10331" s="34">
        <f t="shared" si="1236"/>
        <v>55153</v>
      </c>
      <c r="CD10331" s="32">
        <f t="shared" si="1237"/>
        <v>55153</v>
      </c>
      <c r="CE10331" s="32">
        <f t="shared" si="1238"/>
        <v>0</v>
      </c>
      <c r="CF10331" s="32">
        <f t="shared" si="1239"/>
        <v>0</v>
      </c>
      <c r="CG10331" s="32" t="str">
        <f t="shared" si="1240"/>
        <v/>
      </c>
      <c r="CH10331" s="32">
        <v>326</v>
      </c>
      <c r="CI10331" s="32" t="s">
        <v>7</v>
      </c>
      <c r="CJ10331" s="32" t="str">
        <f t="shared" si="1241"/>
        <v/>
      </c>
      <c r="CK10331" s="32" t="str">
        <f t="shared" si="1242"/>
        <v/>
      </c>
      <c r="CL10331" s="32" t="str">
        <f t="shared" si="1243"/>
        <v/>
      </c>
      <c r="CM10331" s="32" t="str">
        <f t="shared" si="1244"/>
        <v/>
      </c>
      <c r="CN10331" s="32" t="str">
        <f t="shared" si="1245"/>
        <v/>
      </c>
    </row>
    <row r="10332" spans="71:92" x14ac:dyDescent="0.3">
      <c r="BS10332" s="32" t="str">
        <f>IF(Kiadasi_kiseroiv!$K$2=BT10332,BV10332,"")</f>
        <v/>
      </c>
      <c r="BT10332" s="34" t="str">
        <f t="shared" si="1246"/>
        <v/>
      </c>
      <c r="BU10332" s="32" t="str">
        <f t="shared" si="1233"/>
        <v/>
      </c>
      <c r="BV10332" s="32" t="str">
        <f t="shared" si="1247"/>
        <v/>
      </c>
      <c r="BW10332" s="32" t="str">
        <f t="shared" si="1248"/>
        <v/>
      </c>
      <c r="BX10332" s="32" t="str">
        <f t="shared" si="1234"/>
        <v/>
      </c>
      <c r="BY10332" s="32" t="str">
        <f t="shared" si="1235"/>
        <v/>
      </c>
      <c r="BZ10332" s="32" t="str">
        <f t="shared" si="1249"/>
        <v/>
      </c>
      <c r="CA10332" s="32" t="str">
        <f t="shared" si="1250"/>
        <v/>
      </c>
      <c r="CB10332" s="33">
        <f>IF(COUNTIF($CD$7:CD10332,CD10332)=1,CD10332,CD10332+COUNTIF($CD$6:CD10331,CD10332))</f>
        <v>59472</v>
      </c>
      <c r="CC10332" s="34">
        <f t="shared" si="1236"/>
        <v>55153</v>
      </c>
      <c r="CD10332" s="32">
        <f t="shared" si="1237"/>
        <v>55153</v>
      </c>
      <c r="CE10332" s="32">
        <f t="shared" si="1238"/>
        <v>0</v>
      </c>
      <c r="CF10332" s="32">
        <f t="shared" si="1239"/>
        <v>0</v>
      </c>
      <c r="CG10332" s="32" t="str">
        <f t="shared" si="1240"/>
        <v/>
      </c>
      <c r="CH10332" s="32">
        <v>327</v>
      </c>
      <c r="CI10332" s="32" t="s">
        <v>7</v>
      </c>
      <c r="CJ10332" s="32" t="str">
        <f t="shared" si="1241"/>
        <v/>
      </c>
      <c r="CK10332" s="32" t="str">
        <f t="shared" si="1242"/>
        <v/>
      </c>
      <c r="CL10332" s="32" t="str">
        <f t="shared" si="1243"/>
        <v/>
      </c>
      <c r="CM10332" s="32" t="str">
        <f t="shared" si="1244"/>
        <v/>
      </c>
      <c r="CN10332" s="32" t="str">
        <f t="shared" si="1245"/>
        <v/>
      </c>
    </row>
    <row r="10333" spans="71:92" x14ac:dyDescent="0.3">
      <c r="BS10333" s="32" t="str">
        <f>IF(Kiadasi_kiseroiv!$K$2=BT10333,BV10333,"")</f>
        <v/>
      </c>
      <c r="BT10333" s="34" t="str">
        <f t="shared" si="1246"/>
        <v/>
      </c>
      <c r="BU10333" s="32" t="str">
        <f t="shared" si="1233"/>
        <v/>
      </c>
      <c r="BV10333" s="32" t="str">
        <f t="shared" si="1247"/>
        <v/>
      </c>
      <c r="BW10333" s="32" t="str">
        <f t="shared" si="1248"/>
        <v/>
      </c>
      <c r="BX10333" s="32" t="str">
        <f t="shared" si="1234"/>
        <v/>
      </c>
      <c r="BY10333" s="32" t="str">
        <f t="shared" si="1235"/>
        <v/>
      </c>
      <c r="BZ10333" s="32" t="str">
        <f t="shared" si="1249"/>
        <v/>
      </c>
      <c r="CA10333" s="32" t="str">
        <f t="shared" si="1250"/>
        <v/>
      </c>
      <c r="CB10333" s="33">
        <f>IF(COUNTIF($CD$7:CD10333,CD10333)=1,CD10333,CD10333+COUNTIF($CD$6:CD10332,CD10333))</f>
        <v>59473</v>
      </c>
      <c r="CC10333" s="34">
        <f t="shared" si="1236"/>
        <v>55153</v>
      </c>
      <c r="CD10333" s="32">
        <f t="shared" si="1237"/>
        <v>55153</v>
      </c>
      <c r="CE10333" s="32">
        <f t="shared" si="1238"/>
        <v>0</v>
      </c>
      <c r="CF10333" s="32">
        <f t="shared" si="1239"/>
        <v>0</v>
      </c>
      <c r="CG10333" s="32" t="str">
        <f t="shared" si="1240"/>
        <v/>
      </c>
      <c r="CH10333" s="32">
        <v>328</v>
      </c>
      <c r="CI10333" s="32" t="s">
        <v>7</v>
      </c>
      <c r="CJ10333" s="32" t="str">
        <f t="shared" si="1241"/>
        <v/>
      </c>
      <c r="CK10333" s="32" t="str">
        <f t="shared" si="1242"/>
        <v/>
      </c>
      <c r="CL10333" s="32" t="str">
        <f t="shared" si="1243"/>
        <v/>
      </c>
      <c r="CM10333" s="32" t="str">
        <f t="shared" si="1244"/>
        <v/>
      </c>
      <c r="CN10333" s="32" t="str">
        <f t="shared" si="1245"/>
        <v/>
      </c>
    </row>
    <row r="10334" spans="71:92" x14ac:dyDescent="0.3">
      <c r="BS10334" s="32" t="str">
        <f>IF(Kiadasi_kiseroiv!$K$2=BT10334,BV10334,"")</f>
        <v/>
      </c>
      <c r="BT10334" s="34" t="str">
        <f t="shared" si="1246"/>
        <v/>
      </c>
      <c r="BU10334" s="32" t="str">
        <f t="shared" si="1233"/>
        <v/>
      </c>
      <c r="BV10334" s="32" t="str">
        <f t="shared" si="1247"/>
        <v/>
      </c>
      <c r="BW10334" s="32" t="str">
        <f t="shared" si="1248"/>
        <v/>
      </c>
      <c r="BX10334" s="32" t="str">
        <f t="shared" si="1234"/>
        <v/>
      </c>
      <c r="BY10334" s="32" t="str">
        <f t="shared" si="1235"/>
        <v/>
      </c>
      <c r="BZ10334" s="32" t="str">
        <f t="shared" si="1249"/>
        <v/>
      </c>
      <c r="CA10334" s="32" t="str">
        <f t="shared" si="1250"/>
        <v/>
      </c>
      <c r="CB10334" s="33">
        <f>IF(COUNTIF($CD$7:CD10334,CD10334)=1,CD10334,CD10334+COUNTIF($CD$6:CD10333,CD10334))</f>
        <v>59474</v>
      </c>
      <c r="CC10334" s="34">
        <f t="shared" si="1236"/>
        <v>55153</v>
      </c>
      <c r="CD10334" s="32">
        <f t="shared" si="1237"/>
        <v>55153</v>
      </c>
      <c r="CE10334" s="32">
        <f t="shared" si="1238"/>
        <v>0</v>
      </c>
      <c r="CF10334" s="32">
        <f t="shared" si="1239"/>
        <v>0</v>
      </c>
      <c r="CG10334" s="32" t="str">
        <f t="shared" si="1240"/>
        <v/>
      </c>
      <c r="CH10334" s="32">
        <v>329</v>
      </c>
      <c r="CI10334" s="32" t="s">
        <v>7</v>
      </c>
      <c r="CJ10334" s="32" t="str">
        <f t="shared" si="1241"/>
        <v/>
      </c>
      <c r="CK10334" s="32" t="str">
        <f t="shared" si="1242"/>
        <v/>
      </c>
      <c r="CL10334" s="32" t="str">
        <f t="shared" si="1243"/>
        <v/>
      </c>
      <c r="CM10334" s="32" t="str">
        <f t="shared" si="1244"/>
        <v/>
      </c>
      <c r="CN10334" s="32" t="str">
        <f t="shared" si="1245"/>
        <v/>
      </c>
    </row>
    <row r="10335" spans="71:92" x14ac:dyDescent="0.3">
      <c r="BS10335" s="32" t="str">
        <f>IF(Kiadasi_kiseroiv!$K$2=BT10335,BV10335,"")</f>
        <v/>
      </c>
      <c r="BT10335" s="34" t="str">
        <f t="shared" si="1246"/>
        <v/>
      </c>
      <c r="BU10335" s="32" t="str">
        <f t="shared" si="1233"/>
        <v/>
      </c>
      <c r="BV10335" s="32" t="str">
        <f t="shared" si="1247"/>
        <v/>
      </c>
      <c r="BW10335" s="32" t="str">
        <f t="shared" si="1248"/>
        <v/>
      </c>
      <c r="BX10335" s="32" t="str">
        <f t="shared" si="1234"/>
        <v/>
      </c>
      <c r="BY10335" s="32" t="str">
        <f t="shared" si="1235"/>
        <v/>
      </c>
      <c r="BZ10335" s="32" t="str">
        <f t="shared" si="1249"/>
        <v/>
      </c>
      <c r="CA10335" s="32" t="str">
        <f t="shared" si="1250"/>
        <v/>
      </c>
      <c r="CB10335" s="33">
        <f>IF(COUNTIF($CD$7:CD10335,CD10335)=1,CD10335,CD10335+COUNTIF($CD$6:CD10334,CD10335))</f>
        <v>59475</v>
      </c>
      <c r="CC10335" s="34">
        <f t="shared" si="1236"/>
        <v>55153</v>
      </c>
      <c r="CD10335" s="32">
        <f t="shared" si="1237"/>
        <v>55153</v>
      </c>
      <c r="CE10335" s="32">
        <f t="shared" si="1238"/>
        <v>0</v>
      </c>
      <c r="CF10335" s="32">
        <f t="shared" si="1239"/>
        <v>0</v>
      </c>
      <c r="CG10335" s="32" t="str">
        <f t="shared" si="1240"/>
        <v/>
      </c>
      <c r="CH10335" s="32">
        <v>330</v>
      </c>
      <c r="CI10335" s="32" t="s">
        <v>7</v>
      </c>
      <c r="CJ10335" s="32" t="str">
        <f t="shared" si="1241"/>
        <v/>
      </c>
      <c r="CK10335" s="32" t="str">
        <f t="shared" si="1242"/>
        <v/>
      </c>
      <c r="CL10335" s="32" t="str">
        <f t="shared" si="1243"/>
        <v/>
      </c>
      <c r="CM10335" s="32" t="str">
        <f t="shared" si="1244"/>
        <v/>
      </c>
      <c r="CN10335" s="32" t="str">
        <f t="shared" si="1245"/>
        <v/>
      </c>
    </row>
    <row r="10336" spans="71:92" x14ac:dyDescent="0.3">
      <c r="BS10336" s="32" t="str">
        <f>IF(Kiadasi_kiseroiv!$K$2=BT10336,BV10336,"")</f>
        <v/>
      </c>
      <c r="BT10336" s="34" t="str">
        <f t="shared" si="1246"/>
        <v/>
      </c>
      <c r="BU10336" s="32" t="str">
        <f t="shared" si="1233"/>
        <v/>
      </c>
      <c r="BV10336" s="32" t="str">
        <f t="shared" si="1247"/>
        <v/>
      </c>
      <c r="BW10336" s="32" t="str">
        <f t="shared" si="1248"/>
        <v/>
      </c>
      <c r="BX10336" s="32" t="str">
        <f t="shared" si="1234"/>
        <v/>
      </c>
      <c r="BY10336" s="32" t="str">
        <f t="shared" si="1235"/>
        <v/>
      </c>
      <c r="BZ10336" s="32" t="str">
        <f t="shared" si="1249"/>
        <v/>
      </c>
      <c r="CA10336" s="32" t="str">
        <f t="shared" si="1250"/>
        <v/>
      </c>
      <c r="CB10336" s="33">
        <f>IF(COUNTIF($CD$7:CD10336,CD10336)=1,CD10336,CD10336+COUNTIF($CD$6:CD10335,CD10336))</f>
        <v>59476</v>
      </c>
      <c r="CC10336" s="34">
        <f t="shared" si="1236"/>
        <v>55153</v>
      </c>
      <c r="CD10336" s="32">
        <f t="shared" si="1237"/>
        <v>55153</v>
      </c>
      <c r="CE10336" s="32">
        <f t="shared" si="1238"/>
        <v>0</v>
      </c>
      <c r="CF10336" s="32">
        <f t="shared" si="1239"/>
        <v>0</v>
      </c>
      <c r="CG10336" s="32" t="str">
        <f t="shared" si="1240"/>
        <v/>
      </c>
      <c r="CH10336" s="32">
        <v>331</v>
      </c>
      <c r="CI10336" s="32" t="s">
        <v>7</v>
      </c>
      <c r="CJ10336" s="32" t="str">
        <f t="shared" si="1241"/>
        <v/>
      </c>
      <c r="CK10336" s="32" t="str">
        <f t="shared" si="1242"/>
        <v/>
      </c>
      <c r="CL10336" s="32" t="str">
        <f t="shared" si="1243"/>
        <v/>
      </c>
      <c r="CM10336" s="32" t="str">
        <f t="shared" si="1244"/>
        <v/>
      </c>
      <c r="CN10336" s="32" t="str">
        <f t="shared" si="1245"/>
        <v/>
      </c>
    </row>
    <row r="10337" spans="71:92" x14ac:dyDescent="0.3">
      <c r="BS10337" s="32" t="str">
        <f>IF(Kiadasi_kiseroiv!$K$2=BT10337,BV10337,"")</f>
        <v/>
      </c>
      <c r="BT10337" s="34" t="str">
        <f t="shared" si="1246"/>
        <v/>
      </c>
      <c r="BU10337" s="32" t="str">
        <f t="shared" si="1233"/>
        <v/>
      </c>
      <c r="BV10337" s="32" t="str">
        <f t="shared" si="1247"/>
        <v/>
      </c>
      <c r="BW10337" s="32" t="str">
        <f t="shared" si="1248"/>
        <v/>
      </c>
      <c r="BX10337" s="32" t="str">
        <f t="shared" si="1234"/>
        <v/>
      </c>
      <c r="BY10337" s="32" t="str">
        <f t="shared" si="1235"/>
        <v/>
      </c>
      <c r="BZ10337" s="32" t="str">
        <f t="shared" si="1249"/>
        <v/>
      </c>
      <c r="CA10337" s="32" t="str">
        <f t="shared" si="1250"/>
        <v/>
      </c>
      <c r="CB10337" s="33">
        <f>IF(COUNTIF($CD$7:CD10337,CD10337)=1,CD10337,CD10337+COUNTIF($CD$6:CD10336,CD10337))</f>
        <v>59477</v>
      </c>
      <c r="CC10337" s="34">
        <f t="shared" si="1236"/>
        <v>55153</v>
      </c>
      <c r="CD10337" s="32">
        <f t="shared" si="1237"/>
        <v>55153</v>
      </c>
      <c r="CE10337" s="32">
        <f t="shared" si="1238"/>
        <v>0</v>
      </c>
      <c r="CF10337" s="32">
        <f t="shared" si="1239"/>
        <v>0</v>
      </c>
      <c r="CG10337" s="32" t="str">
        <f t="shared" si="1240"/>
        <v/>
      </c>
      <c r="CH10337" s="32">
        <v>332</v>
      </c>
      <c r="CI10337" s="32" t="s">
        <v>7</v>
      </c>
      <c r="CJ10337" s="32" t="str">
        <f t="shared" si="1241"/>
        <v/>
      </c>
      <c r="CK10337" s="32" t="str">
        <f t="shared" si="1242"/>
        <v/>
      </c>
      <c r="CL10337" s="32" t="str">
        <f t="shared" si="1243"/>
        <v/>
      </c>
      <c r="CM10337" s="32" t="str">
        <f t="shared" si="1244"/>
        <v/>
      </c>
      <c r="CN10337" s="32" t="str">
        <f t="shared" si="1245"/>
        <v/>
      </c>
    </row>
    <row r="10338" spans="71:92" x14ac:dyDescent="0.3">
      <c r="BS10338" s="32" t="str">
        <f>IF(Kiadasi_kiseroiv!$K$2=BT10338,BV10338,"")</f>
        <v/>
      </c>
      <c r="BT10338" s="34" t="str">
        <f t="shared" si="1246"/>
        <v/>
      </c>
      <c r="BU10338" s="32" t="str">
        <f t="shared" si="1233"/>
        <v/>
      </c>
      <c r="BV10338" s="32" t="str">
        <f t="shared" si="1247"/>
        <v/>
      </c>
      <c r="BW10338" s="32" t="str">
        <f t="shared" si="1248"/>
        <v/>
      </c>
      <c r="BX10338" s="32" t="str">
        <f t="shared" si="1234"/>
        <v/>
      </c>
      <c r="BY10338" s="32" t="str">
        <f t="shared" si="1235"/>
        <v/>
      </c>
      <c r="BZ10338" s="32" t="str">
        <f t="shared" si="1249"/>
        <v/>
      </c>
      <c r="CA10338" s="32" t="str">
        <f t="shared" si="1250"/>
        <v/>
      </c>
      <c r="CB10338" s="33">
        <f>IF(COUNTIF($CD$7:CD10338,CD10338)=1,CD10338,CD10338+COUNTIF($CD$6:CD10337,CD10338))</f>
        <v>59478</v>
      </c>
      <c r="CC10338" s="34">
        <f t="shared" si="1236"/>
        <v>55153</v>
      </c>
      <c r="CD10338" s="32">
        <f t="shared" si="1237"/>
        <v>55153</v>
      </c>
      <c r="CE10338" s="32">
        <f t="shared" si="1238"/>
        <v>0</v>
      </c>
      <c r="CF10338" s="32">
        <f t="shared" si="1239"/>
        <v>0</v>
      </c>
      <c r="CG10338" s="32" t="str">
        <f t="shared" si="1240"/>
        <v/>
      </c>
      <c r="CH10338" s="32">
        <v>333</v>
      </c>
      <c r="CI10338" s="32" t="s">
        <v>7</v>
      </c>
      <c r="CJ10338" s="32" t="str">
        <f t="shared" si="1241"/>
        <v/>
      </c>
      <c r="CK10338" s="32" t="str">
        <f t="shared" si="1242"/>
        <v/>
      </c>
      <c r="CL10338" s="32" t="str">
        <f t="shared" si="1243"/>
        <v/>
      </c>
      <c r="CM10338" s="32" t="str">
        <f t="shared" si="1244"/>
        <v/>
      </c>
      <c r="CN10338" s="32" t="str">
        <f t="shared" si="1245"/>
        <v/>
      </c>
    </row>
    <row r="10339" spans="71:92" x14ac:dyDescent="0.3">
      <c r="BS10339" s="32" t="str">
        <f>IF(Kiadasi_kiseroiv!$K$2=BT10339,BV10339,"")</f>
        <v/>
      </c>
      <c r="BT10339" s="34" t="str">
        <f t="shared" si="1246"/>
        <v/>
      </c>
      <c r="BU10339" s="32" t="str">
        <f t="shared" si="1233"/>
        <v/>
      </c>
      <c r="BV10339" s="32" t="str">
        <f t="shared" si="1247"/>
        <v/>
      </c>
      <c r="BW10339" s="32" t="str">
        <f t="shared" si="1248"/>
        <v/>
      </c>
      <c r="BX10339" s="32" t="str">
        <f t="shared" si="1234"/>
        <v/>
      </c>
      <c r="BY10339" s="32" t="str">
        <f t="shared" si="1235"/>
        <v/>
      </c>
      <c r="BZ10339" s="32" t="str">
        <f t="shared" si="1249"/>
        <v/>
      </c>
      <c r="CA10339" s="32" t="str">
        <f t="shared" si="1250"/>
        <v/>
      </c>
      <c r="CB10339" s="33">
        <f>IF(COUNTIF($CD$7:CD10339,CD10339)=1,CD10339,CD10339+COUNTIF($CD$6:CD10338,CD10339))</f>
        <v>59479</v>
      </c>
      <c r="CC10339" s="34">
        <f t="shared" si="1236"/>
        <v>55153</v>
      </c>
      <c r="CD10339" s="32">
        <f t="shared" si="1237"/>
        <v>55153</v>
      </c>
      <c r="CE10339" s="32">
        <f t="shared" si="1238"/>
        <v>0</v>
      </c>
      <c r="CF10339" s="32">
        <f t="shared" si="1239"/>
        <v>0</v>
      </c>
      <c r="CG10339" s="32" t="str">
        <f t="shared" si="1240"/>
        <v/>
      </c>
      <c r="CH10339" s="32">
        <v>334</v>
      </c>
      <c r="CI10339" s="32" t="s">
        <v>7</v>
      </c>
      <c r="CJ10339" s="32" t="str">
        <f t="shared" si="1241"/>
        <v/>
      </c>
      <c r="CK10339" s="32" t="str">
        <f t="shared" si="1242"/>
        <v/>
      </c>
      <c r="CL10339" s="32" t="str">
        <f t="shared" si="1243"/>
        <v/>
      </c>
      <c r="CM10339" s="32" t="str">
        <f t="shared" si="1244"/>
        <v/>
      </c>
      <c r="CN10339" s="32" t="str">
        <f t="shared" si="1245"/>
        <v/>
      </c>
    </row>
    <row r="10340" spans="71:92" x14ac:dyDescent="0.3">
      <c r="BS10340" s="32" t="str">
        <f>IF(Kiadasi_kiseroiv!$K$2=BT10340,BV10340,"")</f>
        <v/>
      </c>
      <c r="BT10340" s="34" t="str">
        <f t="shared" si="1246"/>
        <v/>
      </c>
      <c r="BU10340" s="32" t="str">
        <f t="shared" si="1233"/>
        <v/>
      </c>
      <c r="BV10340" s="32" t="str">
        <f t="shared" si="1247"/>
        <v/>
      </c>
      <c r="BW10340" s="32" t="str">
        <f t="shared" si="1248"/>
        <v/>
      </c>
      <c r="BX10340" s="32" t="str">
        <f t="shared" si="1234"/>
        <v/>
      </c>
      <c r="BY10340" s="32" t="str">
        <f t="shared" si="1235"/>
        <v/>
      </c>
      <c r="BZ10340" s="32" t="str">
        <f t="shared" si="1249"/>
        <v/>
      </c>
      <c r="CA10340" s="32" t="str">
        <f t="shared" si="1250"/>
        <v/>
      </c>
      <c r="CB10340" s="33">
        <f>IF(COUNTIF($CD$7:CD10340,CD10340)=1,CD10340,CD10340+COUNTIF($CD$6:CD10339,CD10340))</f>
        <v>59480</v>
      </c>
      <c r="CC10340" s="34">
        <f t="shared" si="1236"/>
        <v>55153</v>
      </c>
      <c r="CD10340" s="32">
        <f t="shared" si="1237"/>
        <v>55153</v>
      </c>
      <c r="CE10340" s="32">
        <f t="shared" si="1238"/>
        <v>0</v>
      </c>
      <c r="CF10340" s="32">
        <f t="shared" si="1239"/>
        <v>0</v>
      </c>
      <c r="CG10340" s="32" t="str">
        <f t="shared" si="1240"/>
        <v/>
      </c>
      <c r="CH10340" s="32">
        <v>335</v>
      </c>
      <c r="CI10340" s="32" t="s">
        <v>7</v>
      </c>
      <c r="CJ10340" s="32" t="str">
        <f t="shared" si="1241"/>
        <v/>
      </c>
      <c r="CK10340" s="32" t="str">
        <f t="shared" si="1242"/>
        <v/>
      </c>
      <c r="CL10340" s="32" t="str">
        <f t="shared" si="1243"/>
        <v/>
      </c>
      <c r="CM10340" s="32" t="str">
        <f t="shared" si="1244"/>
        <v/>
      </c>
      <c r="CN10340" s="32" t="str">
        <f t="shared" si="1245"/>
        <v/>
      </c>
    </row>
    <row r="10341" spans="71:92" x14ac:dyDescent="0.3">
      <c r="BS10341" s="32" t="str">
        <f>IF(Kiadasi_kiseroiv!$K$2=BT10341,BV10341,"")</f>
        <v/>
      </c>
      <c r="BT10341" s="34" t="str">
        <f t="shared" si="1246"/>
        <v/>
      </c>
      <c r="BU10341" s="32" t="str">
        <f t="shared" si="1233"/>
        <v/>
      </c>
      <c r="BV10341" s="32" t="str">
        <f t="shared" si="1247"/>
        <v/>
      </c>
      <c r="BW10341" s="32" t="str">
        <f t="shared" si="1248"/>
        <v/>
      </c>
      <c r="BX10341" s="32" t="str">
        <f t="shared" si="1234"/>
        <v/>
      </c>
      <c r="BY10341" s="32" t="str">
        <f t="shared" si="1235"/>
        <v/>
      </c>
      <c r="BZ10341" s="32" t="str">
        <f t="shared" si="1249"/>
        <v/>
      </c>
      <c r="CA10341" s="32" t="str">
        <f t="shared" si="1250"/>
        <v/>
      </c>
      <c r="CB10341" s="33">
        <f>IF(COUNTIF($CD$7:CD10341,CD10341)=1,CD10341,CD10341+COUNTIF($CD$6:CD10340,CD10341))</f>
        <v>59481</v>
      </c>
      <c r="CC10341" s="34">
        <f t="shared" si="1236"/>
        <v>55153</v>
      </c>
      <c r="CD10341" s="32">
        <f t="shared" si="1237"/>
        <v>55153</v>
      </c>
      <c r="CE10341" s="32">
        <f t="shared" si="1238"/>
        <v>0</v>
      </c>
      <c r="CF10341" s="32">
        <f t="shared" si="1239"/>
        <v>0</v>
      </c>
      <c r="CG10341" s="32" t="str">
        <f t="shared" si="1240"/>
        <v/>
      </c>
      <c r="CH10341" s="32">
        <v>336</v>
      </c>
      <c r="CI10341" s="32" t="s">
        <v>7</v>
      </c>
      <c r="CJ10341" s="32" t="str">
        <f t="shared" si="1241"/>
        <v/>
      </c>
      <c r="CK10341" s="32" t="str">
        <f t="shared" si="1242"/>
        <v/>
      </c>
      <c r="CL10341" s="32" t="str">
        <f t="shared" si="1243"/>
        <v/>
      </c>
      <c r="CM10341" s="32" t="str">
        <f t="shared" si="1244"/>
        <v/>
      </c>
      <c r="CN10341" s="32" t="str">
        <f t="shared" si="1245"/>
        <v/>
      </c>
    </row>
    <row r="10342" spans="71:92" x14ac:dyDescent="0.3">
      <c r="BS10342" s="32" t="str">
        <f>IF(Kiadasi_kiseroiv!$K$2=BT10342,BV10342,"")</f>
        <v/>
      </c>
      <c r="BT10342" s="34" t="str">
        <f t="shared" si="1246"/>
        <v/>
      </c>
      <c r="BU10342" s="32" t="str">
        <f t="shared" si="1233"/>
        <v/>
      </c>
      <c r="BV10342" s="32" t="str">
        <f t="shared" si="1247"/>
        <v/>
      </c>
      <c r="BW10342" s="32" t="str">
        <f t="shared" si="1248"/>
        <v/>
      </c>
      <c r="BX10342" s="32" t="str">
        <f t="shared" si="1234"/>
        <v/>
      </c>
      <c r="BY10342" s="32" t="str">
        <f t="shared" si="1235"/>
        <v/>
      </c>
      <c r="BZ10342" s="32" t="str">
        <f t="shared" si="1249"/>
        <v/>
      </c>
      <c r="CA10342" s="32" t="str">
        <f t="shared" si="1250"/>
        <v/>
      </c>
      <c r="CB10342" s="33">
        <f>IF(COUNTIF($CD$7:CD10342,CD10342)=1,CD10342,CD10342+COUNTIF($CD$6:CD10341,CD10342))</f>
        <v>59482</v>
      </c>
      <c r="CC10342" s="34">
        <f t="shared" si="1236"/>
        <v>55153</v>
      </c>
      <c r="CD10342" s="32">
        <f t="shared" si="1237"/>
        <v>55153</v>
      </c>
      <c r="CE10342" s="32">
        <f t="shared" si="1238"/>
        <v>0</v>
      </c>
      <c r="CF10342" s="32">
        <f t="shared" si="1239"/>
        <v>0</v>
      </c>
      <c r="CG10342" s="32" t="str">
        <f t="shared" si="1240"/>
        <v/>
      </c>
      <c r="CH10342" s="32">
        <v>337</v>
      </c>
      <c r="CI10342" s="32" t="s">
        <v>7</v>
      </c>
      <c r="CJ10342" s="32" t="str">
        <f t="shared" si="1241"/>
        <v/>
      </c>
      <c r="CK10342" s="32" t="str">
        <f t="shared" si="1242"/>
        <v/>
      </c>
      <c r="CL10342" s="32" t="str">
        <f t="shared" si="1243"/>
        <v/>
      </c>
      <c r="CM10342" s="32" t="str">
        <f t="shared" si="1244"/>
        <v/>
      </c>
      <c r="CN10342" s="32" t="str">
        <f t="shared" si="1245"/>
        <v/>
      </c>
    </row>
    <row r="10343" spans="71:92" x14ac:dyDescent="0.3">
      <c r="BS10343" s="32" t="str">
        <f>IF(Kiadasi_kiseroiv!$K$2=BT10343,BV10343,"")</f>
        <v/>
      </c>
      <c r="BT10343" s="34" t="str">
        <f t="shared" si="1246"/>
        <v/>
      </c>
      <c r="BU10343" s="32" t="str">
        <f t="shared" si="1233"/>
        <v/>
      </c>
      <c r="BV10343" s="32" t="str">
        <f t="shared" si="1247"/>
        <v/>
      </c>
      <c r="BW10343" s="32" t="str">
        <f t="shared" si="1248"/>
        <v/>
      </c>
      <c r="BX10343" s="32" t="str">
        <f t="shared" si="1234"/>
        <v/>
      </c>
      <c r="BY10343" s="32" t="str">
        <f t="shared" si="1235"/>
        <v/>
      </c>
      <c r="BZ10343" s="32" t="str">
        <f t="shared" si="1249"/>
        <v/>
      </c>
      <c r="CA10343" s="32" t="str">
        <f t="shared" si="1250"/>
        <v/>
      </c>
      <c r="CB10343" s="33">
        <f>IF(COUNTIF($CD$7:CD10343,CD10343)=1,CD10343,CD10343+COUNTIF($CD$6:CD10342,CD10343))</f>
        <v>59483</v>
      </c>
      <c r="CC10343" s="34">
        <f t="shared" si="1236"/>
        <v>55153</v>
      </c>
      <c r="CD10343" s="32">
        <f t="shared" si="1237"/>
        <v>55153</v>
      </c>
      <c r="CE10343" s="32">
        <f t="shared" si="1238"/>
        <v>0</v>
      </c>
      <c r="CF10343" s="32">
        <f t="shared" si="1239"/>
        <v>0</v>
      </c>
      <c r="CG10343" s="32" t="str">
        <f t="shared" si="1240"/>
        <v/>
      </c>
      <c r="CH10343" s="32">
        <v>338</v>
      </c>
      <c r="CI10343" s="32" t="s">
        <v>7</v>
      </c>
      <c r="CJ10343" s="32" t="str">
        <f t="shared" si="1241"/>
        <v/>
      </c>
      <c r="CK10343" s="32" t="str">
        <f t="shared" si="1242"/>
        <v/>
      </c>
      <c r="CL10343" s="32" t="str">
        <f t="shared" si="1243"/>
        <v/>
      </c>
      <c r="CM10343" s="32" t="str">
        <f t="shared" si="1244"/>
        <v/>
      </c>
      <c r="CN10343" s="32" t="str">
        <f t="shared" si="1245"/>
        <v/>
      </c>
    </row>
    <row r="10344" spans="71:92" x14ac:dyDescent="0.3">
      <c r="BS10344" s="32" t="str">
        <f>IF(Kiadasi_kiseroiv!$K$2=BT10344,BV10344,"")</f>
        <v/>
      </c>
      <c r="BT10344" s="34" t="str">
        <f t="shared" si="1246"/>
        <v/>
      </c>
      <c r="BU10344" s="32" t="str">
        <f t="shared" si="1233"/>
        <v/>
      </c>
      <c r="BV10344" s="32" t="str">
        <f t="shared" si="1247"/>
        <v/>
      </c>
      <c r="BW10344" s="32" t="str">
        <f t="shared" si="1248"/>
        <v/>
      </c>
      <c r="BX10344" s="32" t="str">
        <f t="shared" si="1234"/>
        <v/>
      </c>
      <c r="BY10344" s="32" t="str">
        <f t="shared" si="1235"/>
        <v/>
      </c>
      <c r="BZ10344" s="32" t="str">
        <f t="shared" si="1249"/>
        <v/>
      </c>
      <c r="CA10344" s="32" t="str">
        <f t="shared" si="1250"/>
        <v/>
      </c>
      <c r="CB10344" s="33">
        <f>IF(COUNTIF($CD$7:CD10344,CD10344)=1,CD10344,CD10344+COUNTIF($CD$6:CD10343,CD10344))</f>
        <v>59484</v>
      </c>
      <c r="CC10344" s="34">
        <f t="shared" si="1236"/>
        <v>55153</v>
      </c>
      <c r="CD10344" s="32">
        <f t="shared" si="1237"/>
        <v>55153</v>
      </c>
      <c r="CE10344" s="32">
        <f t="shared" si="1238"/>
        <v>0</v>
      </c>
      <c r="CF10344" s="32">
        <f t="shared" si="1239"/>
        <v>0</v>
      </c>
      <c r="CG10344" s="32" t="str">
        <f t="shared" si="1240"/>
        <v/>
      </c>
      <c r="CH10344" s="32">
        <v>339</v>
      </c>
      <c r="CI10344" s="32" t="s">
        <v>7</v>
      </c>
      <c r="CJ10344" s="32" t="str">
        <f t="shared" si="1241"/>
        <v/>
      </c>
      <c r="CK10344" s="32" t="str">
        <f t="shared" si="1242"/>
        <v/>
      </c>
      <c r="CL10344" s="32" t="str">
        <f t="shared" si="1243"/>
        <v/>
      </c>
      <c r="CM10344" s="32" t="str">
        <f t="shared" si="1244"/>
        <v/>
      </c>
      <c r="CN10344" s="32" t="str">
        <f t="shared" si="1245"/>
        <v/>
      </c>
    </row>
    <row r="10345" spans="71:92" x14ac:dyDescent="0.3">
      <c r="BS10345" s="32" t="str">
        <f>IF(Kiadasi_kiseroiv!$K$2=BT10345,BV10345,"")</f>
        <v/>
      </c>
      <c r="BT10345" s="34" t="str">
        <f t="shared" si="1246"/>
        <v/>
      </c>
      <c r="BU10345" s="32" t="str">
        <f t="shared" si="1233"/>
        <v/>
      </c>
      <c r="BV10345" s="32" t="str">
        <f t="shared" si="1247"/>
        <v/>
      </c>
      <c r="BW10345" s="32" t="str">
        <f t="shared" si="1248"/>
        <v/>
      </c>
      <c r="BX10345" s="32" t="str">
        <f t="shared" si="1234"/>
        <v/>
      </c>
      <c r="BY10345" s="32" t="str">
        <f t="shared" si="1235"/>
        <v/>
      </c>
      <c r="BZ10345" s="32" t="str">
        <f t="shared" si="1249"/>
        <v/>
      </c>
      <c r="CA10345" s="32" t="str">
        <f t="shared" si="1250"/>
        <v/>
      </c>
      <c r="CB10345" s="33">
        <f>IF(COUNTIF($CD$7:CD10345,CD10345)=1,CD10345,CD10345+COUNTIF($CD$6:CD10344,CD10345))</f>
        <v>59485</v>
      </c>
      <c r="CC10345" s="34">
        <f t="shared" si="1236"/>
        <v>55153</v>
      </c>
      <c r="CD10345" s="32">
        <f t="shared" si="1237"/>
        <v>55153</v>
      </c>
      <c r="CE10345" s="32">
        <f t="shared" si="1238"/>
        <v>0</v>
      </c>
      <c r="CF10345" s="32">
        <f t="shared" si="1239"/>
        <v>0</v>
      </c>
      <c r="CG10345" s="32" t="str">
        <f t="shared" si="1240"/>
        <v/>
      </c>
      <c r="CH10345" s="32">
        <v>340</v>
      </c>
      <c r="CI10345" s="32" t="s">
        <v>7</v>
      </c>
      <c r="CJ10345" s="32" t="str">
        <f t="shared" si="1241"/>
        <v/>
      </c>
      <c r="CK10345" s="32" t="str">
        <f t="shared" si="1242"/>
        <v/>
      </c>
      <c r="CL10345" s="32" t="str">
        <f t="shared" si="1243"/>
        <v/>
      </c>
      <c r="CM10345" s="32" t="str">
        <f t="shared" si="1244"/>
        <v/>
      </c>
      <c r="CN10345" s="32" t="str">
        <f t="shared" si="1245"/>
        <v/>
      </c>
    </row>
    <row r="10346" spans="71:92" x14ac:dyDescent="0.3">
      <c r="BS10346" s="32" t="str">
        <f>IF(Kiadasi_kiseroiv!$K$2=BT10346,BV10346,"")</f>
        <v/>
      </c>
      <c r="BT10346" s="34" t="str">
        <f t="shared" si="1246"/>
        <v/>
      </c>
      <c r="BU10346" s="32" t="str">
        <f t="shared" si="1233"/>
        <v/>
      </c>
      <c r="BV10346" s="32" t="str">
        <f t="shared" si="1247"/>
        <v/>
      </c>
      <c r="BW10346" s="32" t="str">
        <f t="shared" si="1248"/>
        <v/>
      </c>
      <c r="BX10346" s="32" t="str">
        <f t="shared" si="1234"/>
        <v/>
      </c>
      <c r="BY10346" s="32" t="str">
        <f t="shared" si="1235"/>
        <v/>
      </c>
      <c r="BZ10346" s="32" t="str">
        <f t="shared" si="1249"/>
        <v/>
      </c>
      <c r="CA10346" s="32" t="str">
        <f t="shared" si="1250"/>
        <v/>
      </c>
      <c r="CB10346" s="33">
        <f>IF(COUNTIF($CD$7:CD10346,CD10346)=1,CD10346,CD10346+COUNTIF($CD$6:CD10345,CD10346))</f>
        <v>59486</v>
      </c>
      <c r="CC10346" s="34">
        <f t="shared" si="1236"/>
        <v>55153</v>
      </c>
      <c r="CD10346" s="32">
        <f t="shared" si="1237"/>
        <v>55153</v>
      </c>
      <c r="CE10346" s="32">
        <f t="shared" si="1238"/>
        <v>0</v>
      </c>
      <c r="CF10346" s="32">
        <f t="shared" si="1239"/>
        <v>0</v>
      </c>
      <c r="CG10346" s="32" t="str">
        <f t="shared" si="1240"/>
        <v/>
      </c>
      <c r="CH10346" s="32">
        <v>341</v>
      </c>
      <c r="CI10346" s="32" t="s">
        <v>7</v>
      </c>
      <c r="CJ10346" s="32" t="str">
        <f t="shared" si="1241"/>
        <v/>
      </c>
      <c r="CK10346" s="32" t="str">
        <f t="shared" si="1242"/>
        <v/>
      </c>
      <c r="CL10346" s="32" t="str">
        <f t="shared" si="1243"/>
        <v/>
      </c>
      <c r="CM10346" s="32" t="str">
        <f t="shared" si="1244"/>
        <v/>
      </c>
      <c r="CN10346" s="32" t="str">
        <f t="shared" si="1245"/>
        <v/>
      </c>
    </row>
    <row r="10347" spans="71:92" x14ac:dyDescent="0.3">
      <c r="BS10347" s="32" t="str">
        <f>IF(Kiadasi_kiseroiv!$K$2=BT10347,BV10347,"")</f>
        <v/>
      </c>
      <c r="BT10347" s="34" t="str">
        <f t="shared" si="1246"/>
        <v/>
      </c>
      <c r="BU10347" s="32" t="str">
        <f t="shared" si="1233"/>
        <v/>
      </c>
      <c r="BV10347" s="32" t="str">
        <f t="shared" si="1247"/>
        <v/>
      </c>
      <c r="BW10347" s="32" t="str">
        <f t="shared" si="1248"/>
        <v/>
      </c>
      <c r="BX10347" s="32" t="str">
        <f t="shared" si="1234"/>
        <v/>
      </c>
      <c r="BY10347" s="32" t="str">
        <f t="shared" si="1235"/>
        <v/>
      </c>
      <c r="BZ10347" s="32" t="str">
        <f t="shared" si="1249"/>
        <v/>
      </c>
      <c r="CA10347" s="32" t="str">
        <f t="shared" si="1250"/>
        <v/>
      </c>
      <c r="CB10347" s="33">
        <f>IF(COUNTIF($CD$7:CD10347,CD10347)=1,CD10347,CD10347+COUNTIF($CD$6:CD10346,CD10347))</f>
        <v>59487</v>
      </c>
      <c r="CC10347" s="34">
        <f t="shared" si="1236"/>
        <v>55153</v>
      </c>
      <c r="CD10347" s="32">
        <f t="shared" si="1237"/>
        <v>55153</v>
      </c>
      <c r="CE10347" s="32">
        <f t="shared" si="1238"/>
        <v>0</v>
      </c>
      <c r="CF10347" s="32">
        <f t="shared" si="1239"/>
        <v>0</v>
      </c>
      <c r="CG10347" s="32" t="str">
        <f t="shared" si="1240"/>
        <v/>
      </c>
      <c r="CH10347" s="32">
        <v>342</v>
      </c>
      <c r="CI10347" s="32" t="s">
        <v>7</v>
      </c>
      <c r="CJ10347" s="32" t="str">
        <f t="shared" si="1241"/>
        <v/>
      </c>
      <c r="CK10347" s="32" t="str">
        <f t="shared" si="1242"/>
        <v/>
      </c>
      <c r="CL10347" s="32" t="str">
        <f t="shared" si="1243"/>
        <v/>
      </c>
      <c r="CM10347" s="32" t="str">
        <f t="shared" si="1244"/>
        <v/>
      </c>
      <c r="CN10347" s="32" t="str">
        <f t="shared" si="1245"/>
        <v/>
      </c>
    </row>
    <row r="10348" spans="71:92" x14ac:dyDescent="0.3">
      <c r="BS10348" s="32" t="str">
        <f>IF(Kiadasi_kiseroiv!$K$2=BT10348,BV10348,"")</f>
        <v/>
      </c>
      <c r="BT10348" s="34" t="str">
        <f t="shared" si="1246"/>
        <v/>
      </c>
      <c r="BU10348" s="32" t="str">
        <f t="shared" si="1233"/>
        <v/>
      </c>
      <c r="BV10348" s="32" t="str">
        <f t="shared" si="1247"/>
        <v/>
      </c>
      <c r="BW10348" s="32" t="str">
        <f t="shared" si="1248"/>
        <v/>
      </c>
      <c r="BX10348" s="32" t="str">
        <f t="shared" si="1234"/>
        <v/>
      </c>
      <c r="BY10348" s="32" t="str">
        <f t="shared" si="1235"/>
        <v/>
      </c>
      <c r="BZ10348" s="32" t="str">
        <f t="shared" si="1249"/>
        <v/>
      </c>
      <c r="CA10348" s="32" t="str">
        <f t="shared" si="1250"/>
        <v/>
      </c>
      <c r="CB10348" s="33">
        <f>IF(COUNTIF($CD$7:CD10348,CD10348)=1,CD10348,CD10348+COUNTIF($CD$6:CD10347,CD10348))</f>
        <v>59488</v>
      </c>
      <c r="CC10348" s="34">
        <f t="shared" si="1236"/>
        <v>55153</v>
      </c>
      <c r="CD10348" s="32">
        <f t="shared" si="1237"/>
        <v>55153</v>
      </c>
      <c r="CE10348" s="32">
        <f t="shared" si="1238"/>
        <v>0</v>
      </c>
      <c r="CF10348" s="32">
        <f t="shared" si="1239"/>
        <v>0</v>
      </c>
      <c r="CG10348" s="32" t="str">
        <f t="shared" si="1240"/>
        <v/>
      </c>
      <c r="CH10348" s="32">
        <v>343</v>
      </c>
      <c r="CI10348" s="32" t="s">
        <v>7</v>
      </c>
      <c r="CJ10348" s="32" t="str">
        <f t="shared" si="1241"/>
        <v/>
      </c>
      <c r="CK10348" s="32" t="str">
        <f t="shared" si="1242"/>
        <v/>
      </c>
      <c r="CL10348" s="32" t="str">
        <f t="shared" si="1243"/>
        <v/>
      </c>
      <c r="CM10348" s="32" t="str">
        <f t="shared" si="1244"/>
        <v/>
      </c>
      <c r="CN10348" s="32" t="str">
        <f t="shared" si="1245"/>
        <v/>
      </c>
    </row>
    <row r="10349" spans="71:92" x14ac:dyDescent="0.3">
      <c r="BS10349" s="32" t="str">
        <f>IF(Kiadasi_kiseroiv!$K$2=BT10349,BV10349,"")</f>
        <v/>
      </c>
      <c r="BT10349" s="34" t="str">
        <f t="shared" si="1246"/>
        <v/>
      </c>
      <c r="BU10349" s="32" t="str">
        <f t="shared" si="1233"/>
        <v/>
      </c>
      <c r="BV10349" s="32" t="str">
        <f t="shared" si="1247"/>
        <v/>
      </c>
      <c r="BW10349" s="32" t="str">
        <f t="shared" si="1248"/>
        <v/>
      </c>
      <c r="BX10349" s="32" t="str">
        <f t="shared" si="1234"/>
        <v/>
      </c>
      <c r="BY10349" s="32" t="str">
        <f t="shared" si="1235"/>
        <v/>
      </c>
      <c r="BZ10349" s="32" t="str">
        <f t="shared" si="1249"/>
        <v/>
      </c>
      <c r="CA10349" s="32" t="str">
        <f t="shared" si="1250"/>
        <v/>
      </c>
      <c r="CB10349" s="33">
        <f>IF(COUNTIF($CD$7:CD10349,CD10349)=1,CD10349,CD10349+COUNTIF($CD$6:CD10348,CD10349))</f>
        <v>59489</v>
      </c>
      <c r="CC10349" s="34">
        <f t="shared" si="1236"/>
        <v>55153</v>
      </c>
      <c r="CD10349" s="32">
        <f t="shared" si="1237"/>
        <v>55153</v>
      </c>
      <c r="CE10349" s="32">
        <f t="shared" si="1238"/>
        <v>0</v>
      </c>
      <c r="CF10349" s="32">
        <f t="shared" si="1239"/>
        <v>0</v>
      </c>
      <c r="CG10349" s="32" t="str">
        <f t="shared" si="1240"/>
        <v/>
      </c>
      <c r="CH10349" s="32">
        <v>344</v>
      </c>
      <c r="CI10349" s="32" t="s">
        <v>7</v>
      </c>
      <c r="CJ10349" s="32" t="str">
        <f t="shared" si="1241"/>
        <v/>
      </c>
      <c r="CK10349" s="32" t="str">
        <f t="shared" si="1242"/>
        <v/>
      </c>
      <c r="CL10349" s="32" t="str">
        <f t="shared" si="1243"/>
        <v/>
      </c>
      <c r="CM10349" s="32" t="str">
        <f t="shared" si="1244"/>
        <v/>
      </c>
      <c r="CN10349" s="32" t="str">
        <f t="shared" si="1245"/>
        <v/>
      </c>
    </row>
    <row r="10350" spans="71:92" x14ac:dyDescent="0.3">
      <c r="BS10350" s="32" t="str">
        <f>IF(Kiadasi_kiseroiv!$K$2=BT10350,BV10350,"")</f>
        <v/>
      </c>
      <c r="BT10350" s="34" t="str">
        <f t="shared" si="1246"/>
        <v/>
      </c>
      <c r="BU10350" s="32" t="str">
        <f t="shared" si="1233"/>
        <v/>
      </c>
      <c r="BV10350" s="32" t="str">
        <f t="shared" si="1247"/>
        <v/>
      </c>
      <c r="BW10350" s="32" t="str">
        <f t="shared" si="1248"/>
        <v/>
      </c>
      <c r="BX10350" s="32" t="str">
        <f t="shared" si="1234"/>
        <v/>
      </c>
      <c r="BY10350" s="32" t="str">
        <f t="shared" si="1235"/>
        <v/>
      </c>
      <c r="BZ10350" s="32" t="str">
        <f t="shared" si="1249"/>
        <v/>
      </c>
      <c r="CA10350" s="32" t="str">
        <f t="shared" si="1250"/>
        <v/>
      </c>
      <c r="CB10350" s="33">
        <f>IF(COUNTIF($CD$7:CD10350,CD10350)=1,CD10350,CD10350+COUNTIF($CD$6:CD10349,CD10350))</f>
        <v>59490</v>
      </c>
      <c r="CC10350" s="34">
        <f t="shared" si="1236"/>
        <v>55153</v>
      </c>
      <c r="CD10350" s="32">
        <f t="shared" si="1237"/>
        <v>55153</v>
      </c>
      <c r="CE10350" s="32">
        <f t="shared" si="1238"/>
        <v>0</v>
      </c>
      <c r="CF10350" s="32">
        <f t="shared" si="1239"/>
        <v>0</v>
      </c>
      <c r="CG10350" s="32" t="str">
        <f t="shared" si="1240"/>
        <v/>
      </c>
      <c r="CH10350" s="32">
        <v>345</v>
      </c>
      <c r="CI10350" s="32" t="s">
        <v>7</v>
      </c>
      <c r="CJ10350" s="32" t="str">
        <f t="shared" si="1241"/>
        <v/>
      </c>
      <c r="CK10350" s="32" t="str">
        <f t="shared" si="1242"/>
        <v/>
      </c>
      <c r="CL10350" s="32" t="str">
        <f t="shared" si="1243"/>
        <v/>
      </c>
      <c r="CM10350" s="32" t="str">
        <f t="shared" si="1244"/>
        <v/>
      </c>
      <c r="CN10350" s="32" t="str">
        <f t="shared" si="1245"/>
        <v/>
      </c>
    </row>
    <row r="10351" spans="71:92" x14ac:dyDescent="0.3">
      <c r="BS10351" s="32" t="str">
        <f>IF(Kiadasi_kiseroiv!$K$2=BT10351,BV10351,"")</f>
        <v/>
      </c>
      <c r="BT10351" s="34" t="str">
        <f t="shared" si="1246"/>
        <v/>
      </c>
      <c r="BU10351" s="32" t="str">
        <f t="shared" si="1233"/>
        <v/>
      </c>
      <c r="BV10351" s="32" t="str">
        <f t="shared" si="1247"/>
        <v/>
      </c>
      <c r="BW10351" s="32" t="str">
        <f t="shared" si="1248"/>
        <v/>
      </c>
      <c r="BX10351" s="32" t="str">
        <f t="shared" si="1234"/>
        <v/>
      </c>
      <c r="BY10351" s="32" t="str">
        <f t="shared" si="1235"/>
        <v/>
      </c>
      <c r="BZ10351" s="32" t="str">
        <f t="shared" si="1249"/>
        <v/>
      </c>
      <c r="CA10351" s="32" t="str">
        <f t="shared" si="1250"/>
        <v/>
      </c>
      <c r="CB10351" s="33">
        <f>IF(COUNTIF($CD$7:CD10351,CD10351)=1,CD10351,CD10351+COUNTIF($CD$6:CD10350,CD10351))</f>
        <v>59491</v>
      </c>
      <c r="CC10351" s="34">
        <f t="shared" si="1236"/>
        <v>55153</v>
      </c>
      <c r="CD10351" s="32">
        <f t="shared" si="1237"/>
        <v>55153</v>
      </c>
      <c r="CE10351" s="32">
        <f t="shared" si="1238"/>
        <v>0</v>
      </c>
      <c r="CF10351" s="32">
        <f t="shared" si="1239"/>
        <v>0</v>
      </c>
      <c r="CG10351" s="32" t="str">
        <f t="shared" si="1240"/>
        <v/>
      </c>
      <c r="CH10351" s="32">
        <v>346</v>
      </c>
      <c r="CI10351" s="32" t="s">
        <v>7</v>
      </c>
      <c r="CJ10351" s="32" t="str">
        <f t="shared" si="1241"/>
        <v/>
      </c>
      <c r="CK10351" s="32" t="str">
        <f t="shared" si="1242"/>
        <v/>
      </c>
      <c r="CL10351" s="32" t="str">
        <f t="shared" si="1243"/>
        <v/>
      </c>
      <c r="CM10351" s="32" t="str">
        <f t="shared" si="1244"/>
        <v/>
      </c>
      <c r="CN10351" s="32" t="str">
        <f t="shared" si="1245"/>
        <v/>
      </c>
    </row>
    <row r="10352" spans="71:92" x14ac:dyDescent="0.3">
      <c r="BS10352" s="32" t="str">
        <f>IF(Kiadasi_kiseroiv!$K$2=BT10352,BV10352,"")</f>
        <v/>
      </c>
      <c r="BT10352" s="34" t="str">
        <f t="shared" si="1246"/>
        <v/>
      </c>
      <c r="BU10352" s="32" t="str">
        <f t="shared" si="1233"/>
        <v/>
      </c>
      <c r="BV10352" s="32" t="str">
        <f t="shared" si="1247"/>
        <v/>
      </c>
      <c r="BW10352" s="32" t="str">
        <f t="shared" si="1248"/>
        <v/>
      </c>
      <c r="BX10352" s="32" t="str">
        <f t="shared" si="1234"/>
        <v/>
      </c>
      <c r="BY10352" s="32" t="str">
        <f t="shared" si="1235"/>
        <v/>
      </c>
      <c r="BZ10352" s="32" t="str">
        <f t="shared" si="1249"/>
        <v/>
      </c>
      <c r="CA10352" s="32" t="str">
        <f t="shared" si="1250"/>
        <v/>
      </c>
      <c r="CB10352" s="33">
        <f>IF(COUNTIF($CD$7:CD10352,CD10352)=1,CD10352,CD10352+COUNTIF($CD$6:CD10351,CD10352))</f>
        <v>59492</v>
      </c>
      <c r="CC10352" s="34">
        <f t="shared" si="1236"/>
        <v>55153</v>
      </c>
      <c r="CD10352" s="32">
        <f t="shared" si="1237"/>
        <v>55153</v>
      </c>
      <c r="CE10352" s="32">
        <f t="shared" si="1238"/>
        <v>0</v>
      </c>
      <c r="CF10352" s="32">
        <f t="shared" si="1239"/>
        <v>0</v>
      </c>
      <c r="CG10352" s="32" t="str">
        <f t="shared" si="1240"/>
        <v/>
      </c>
      <c r="CH10352" s="32">
        <v>347</v>
      </c>
      <c r="CI10352" s="32" t="s">
        <v>7</v>
      </c>
      <c r="CJ10352" s="32" t="str">
        <f t="shared" si="1241"/>
        <v/>
      </c>
      <c r="CK10352" s="32" t="str">
        <f t="shared" si="1242"/>
        <v/>
      </c>
      <c r="CL10352" s="32" t="str">
        <f t="shared" si="1243"/>
        <v/>
      </c>
      <c r="CM10352" s="32" t="str">
        <f t="shared" si="1244"/>
        <v/>
      </c>
      <c r="CN10352" s="32" t="str">
        <f t="shared" si="1245"/>
        <v/>
      </c>
    </row>
    <row r="10353" spans="71:92" x14ac:dyDescent="0.3">
      <c r="BS10353" s="32" t="str">
        <f>IF(Kiadasi_kiseroiv!$K$2=BT10353,BV10353,"")</f>
        <v/>
      </c>
      <c r="BT10353" s="34" t="str">
        <f t="shared" si="1246"/>
        <v/>
      </c>
      <c r="BU10353" s="32" t="str">
        <f t="shared" si="1233"/>
        <v/>
      </c>
      <c r="BV10353" s="32" t="str">
        <f t="shared" si="1247"/>
        <v/>
      </c>
      <c r="BW10353" s="32" t="str">
        <f t="shared" si="1248"/>
        <v/>
      </c>
      <c r="BX10353" s="32" t="str">
        <f t="shared" si="1234"/>
        <v/>
      </c>
      <c r="BY10353" s="32" t="str">
        <f t="shared" si="1235"/>
        <v/>
      </c>
      <c r="BZ10353" s="32" t="str">
        <f t="shared" si="1249"/>
        <v/>
      </c>
      <c r="CA10353" s="32" t="str">
        <f t="shared" si="1250"/>
        <v/>
      </c>
      <c r="CB10353" s="33">
        <f>IF(COUNTIF($CD$7:CD10353,CD10353)=1,CD10353,CD10353+COUNTIF($CD$6:CD10352,CD10353))</f>
        <v>59493</v>
      </c>
      <c r="CC10353" s="34">
        <f t="shared" si="1236"/>
        <v>55153</v>
      </c>
      <c r="CD10353" s="32">
        <f t="shared" si="1237"/>
        <v>55153</v>
      </c>
      <c r="CE10353" s="32">
        <f t="shared" si="1238"/>
        <v>0</v>
      </c>
      <c r="CF10353" s="32">
        <f t="shared" si="1239"/>
        <v>0</v>
      </c>
      <c r="CG10353" s="32" t="str">
        <f t="shared" si="1240"/>
        <v/>
      </c>
      <c r="CH10353" s="32">
        <v>348</v>
      </c>
      <c r="CI10353" s="32" t="s">
        <v>7</v>
      </c>
      <c r="CJ10353" s="32" t="str">
        <f t="shared" si="1241"/>
        <v/>
      </c>
      <c r="CK10353" s="32" t="str">
        <f t="shared" si="1242"/>
        <v/>
      </c>
      <c r="CL10353" s="32" t="str">
        <f t="shared" si="1243"/>
        <v/>
      </c>
      <c r="CM10353" s="32" t="str">
        <f t="shared" si="1244"/>
        <v/>
      </c>
      <c r="CN10353" s="32" t="str">
        <f t="shared" si="1245"/>
        <v/>
      </c>
    </row>
    <row r="10354" spans="71:92" x14ac:dyDescent="0.3">
      <c r="BS10354" s="32" t="str">
        <f>IF(Kiadasi_kiseroiv!$K$2=BT10354,BV10354,"")</f>
        <v/>
      </c>
      <c r="BT10354" s="34" t="str">
        <f t="shared" si="1246"/>
        <v/>
      </c>
      <c r="BU10354" s="32" t="str">
        <f t="shared" si="1233"/>
        <v/>
      </c>
      <c r="BV10354" s="32" t="str">
        <f t="shared" si="1247"/>
        <v/>
      </c>
      <c r="BW10354" s="32" t="str">
        <f t="shared" si="1248"/>
        <v/>
      </c>
      <c r="BX10354" s="32" t="str">
        <f t="shared" si="1234"/>
        <v/>
      </c>
      <c r="BY10354" s="32" t="str">
        <f t="shared" si="1235"/>
        <v/>
      </c>
      <c r="BZ10354" s="32" t="str">
        <f t="shared" si="1249"/>
        <v/>
      </c>
      <c r="CA10354" s="32" t="str">
        <f t="shared" si="1250"/>
        <v/>
      </c>
      <c r="CB10354" s="33">
        <f>IF(COUNTIF($CD$7:CD10354,CD10354)=1,CD10354,CD10354+COUNTIF($CD$6:CD10353,CD10354))</f>
        <v>59494</v>
      </c>
      <c r="CC10354" s="34">
        <f t="shared" si="1236"/>
        <v>55153</v>
      </c>
      <c r="CD10354" s="32">
        <f t="shared" si="1237"/>
        <v>55153</v>
      </c>
      <c r="CE10354" s="32">
        <f t="shared" si="1238"/>
        <v>0</v>
      </c>
      <c r="CF10354" s="32">
        <f t="shared" si="1239"/>
        <v>0</v>
      </c>
      <c r="CG10354" s="32" t="str">
        <f t="shared" si="1240"/>
        <v/>
      </c>
      <c r="CH10354" s="32">
        <v>349</v>
      </c>
      <c r="CI10354" s="32" t="s">
        <v>7</v>
      </c>
      <c r="CJ10354" s="32" t="str">
        <f t="shared" si="1241"/>
        <v/>
      </c>
      <c r="CK10354" s="32" t="str">
        <f t="shared" si="1242"/>
        <v/>
      </c>
      <c r="CL10354" s="32" t="str">
        <f t="shared" si="1243"/>
        <v/>
      </c>
      <c r="CM10354" s="32" t="str">
        <f t="shared" si="1244"/>
        <v/>
      </c>
      <c r="CN10354" s="32" t="str">
        <f t="shared" si="1245"/>
        <v/>
      </c>
    </row>
    <row r="10355" spans="71:92" x14ac:dyDescent="0.3">
      <c r="BS10355" s="32" t="str">
        <f>IF(Kiadasi_kiseroiv!$K$2=BT10355,BV10355,"")</f>
        <v/>
      </c>
      <c r="BT10355" s="34" t="str">
        <f t="shared" si="1246"/>
        <v/>
      </c>
      <c r="BU10355" s="32" t="str">
        <f t="shared" si="1233"/>
        <v/>
      </c>
      <c r="BV10355" s="32" t="str">
        <f t="shared" si="1247"/>
        <v/>
      </c>
      <c r="BW10355" s="32" t="str">
        <f t="shared" si="1248"/>
        <v/>
      </c>
      <c r="BX10355" s="32" t="str">
        <f t="shared" si="1234"/>
        <v/>
      </c>
      <c r="BY10355" s="32" t="str">
        <f t="shared" si="1235"/>
        <v/>
      </c>
      <c r="BZ10355" s="32" t="str">
        <f t="shared" si="1249"/>
        <v/>
      </c>
      <c r="CA10355" s="32" t="str">
        <f t="shared" si="1250"/>
        <v/>
      </c>
      <c r="CB10355" s="33">
        <f>IF(COUNTIF($CD$7:CD10355,CD10355)=1,CD10355,CD10355+COUNTIF($CD$6:CD10354,CD10355))</f>
        <v>59495</v>
      </c>
      <c r="CC10355" s="34">
        <f t="shared" si="1236"/>
        <v>55153</v>
      </c>
      <c r="CD10355" s="32">
        <f t="shared" si="1237"/>
        <v>55153</v>
      </c>
      <c r="CE10355" s="32">
        <f t="shared" si="1238"/>
        <v>0</v>
      </c>
      <c r="CF10355" s="32">
        <f t="shared" si="1239"/>
        <v>0</v>
      </c>
      <c r="CG10355" s="32" t="str">
        <f t="shared" si="1240"/>
        <v/>
      </c>
      <c r="CH10355" s="32">
        <v>350</v>
      </c>
      <c r="CI10355" s="32" t="s">
        <v>7</v>
      </c>
      <c r="CJ10355" s="32" t="str">
        <f t="shared" si="1241"/>
        <v/>
      </c>
      <c r="CK10355" s="32" t="str">
        <f t="shared" si="1242"/>
        <v/>
      </c>
      <c r="CL10355" s="32" t="str">
        <f t="shared" si="1243"/>
        <v/>
      </c>
      <c r="CM10355" s="32" t="str">
        <f t="shared" si="1244"/>
        <v/>
      </c>
      <c r="CN10355" s="32" t="str">
        <f t="shared" si="1245"/>
        <v/>
      </c>
    </row>
    <row r="10356" spans="71:92" x14ac:dyDescent="0.3">
      <c r="BS10356" s="32" t="str">
        <f>IF(Kiadasi_kiseroiv!$K$2=BT10356,BV10356,"")</f>
        <v/>
      </c>
      <c r="BT10356" s="34" t="str">
        <f t="shared" si="1246"/>
        <v/>
      </c>
      <c r="BU10356" s="32" t="str">
        <f t="shared" si="1233"/>
        <v/>
      </c>
      <c r="BV10356" s="32" t="str">
        <f t="shared" si="1247"/>
        <v/>
      </c>
      <c r="BW10356" s="32" t="str">
        <f t="shared" si="1248"/>
        <v/>
      </c>
      <c r="BX10356" s="32" t="str">
        <f t="shared" si="1234"/>
        <v/>
      </c>
      <c r="BY10356" s="32" t="str">
        <f t="shared" si="1235"/>
        <v/>
      </c>
      <c r="BZ10356" s="32" t="str">
        <f t="shared" si="1249"/>
        <v/>
      </c>
      <c r="CA10356" s="32" t="str">
        <f t="shared" si="1250"/>
        <v/>
      </c>
      <c r="CB10356" s="33">
        <f>IF(COUNTIF($CD$7:CD10356,CD10356)=1,CD10356,CD10356+COUNTIF($CD$6:CD10355,CD10356))</f>
        <v>59496</v>
      </c>
      <c r="CC10356" s="34">
        <f t="shared" si="1236"/>
        <v>55153</v>
      </c>
      <c r="CD10356" s="32">
        <f t="shared" si="1237"/>
        <v>55153</v>
      </c>
      <c r="CE10356" s="32">
        <f t="shared" si="1238"/>
        <v>0</v>
      </c>
      <c r="CF10356" s="32">
        <f t="shared" si="1239"/>
        <v>0</v>
      </c>
      <c r="CG10356" s="32" t="str">
        <f t="shared" si="1240"/>
        <v/>
      </c>
      <c r="CH10356" s="32">
        <v>351</v>
      </c>
      <c r="CI10356" s="32" t="s">
        <v>7</v>
      </c>
      <c r="CJ10356" s="32" t="str">
        <f t="shared" si="1241"/>
        <v/>
      </c>
      <c r="CK10356" s="32" t="str">
        <f t="shared" si="1242"/>
        <v/>
      </c>
      <c r="CL10356" s="32" t="str">
        <f t="shared" si="1243"/>
        <v/>
      </c>
      <c r="CM10356" s="32" t="str">
        <f t="shared" si="1244"/>
        <v/>
      </c>
      <c r="CN10356" s="32" t="str">
        <f t="shared" si="1245"/>
        <v/>
      </c>
    </row>
    <row r="10357" spans="71:92" x14ac:dyDescent="0.3">
      <c r="BS10357" s="32" t="str">
        <f>IF(Kiadasi_kiseroiv!$K$2=BT10357,BV10357,"")</f>
        <v/>
      </c>
      <c r="BT10357" s="34" t="str">
        <f t="shared" si="1246"/>
        <v/>
      </c>
      <c r="BU10357" s="32" t="str">
        <f t="shared" si="1233"/>
        <v/>
      </c>
      <c r="BV10357" s="32" t="str">
        <f t="shared" si="1247"/>
        <v/>
      </c>
      <c r="BW10357" s="32" t="str">
        <f t="shared" si="1248"/>
        <v/>
      </c>
      <c r="BX10357" s="32" t="str">
        <f t="shared" si="1234"/>
        <v/>
      </c>
      <c r="BY10357" s="32" t="str">
        <f t="shared" si="1235"/>
        <v/>
      </c>
      <c r="BZ10357" s="32" t="str">
        <f t="shared" si="1249"/>
        <v/>
      </c>
      <c r="CA10357" s="32" t="str">
        <f t="shared" si="1250"/>
        <v/>
      </c>
      <c r="CB10357" s="33">
        <f>IF(COUNTIF($CD$7:CD10357,CD10357)=1,CD10357,CD10357+COUNTIF($CD$6:CD10356,CD10357))</f>
        <v>59497</v>
      </c>
      <c r="CC10357" s="34">
        <f t="shared" si="1236"/>
        <v>55153</v>
      </c>
      <c r="CD10357" s="32">
        <f t="shared" si="1237"/>
        <v>55153</v>
      </c>
      <c r="CE10357" s="32">
        <f t="shared" si="1238"/>
        <v>0</v>
      </c>
      <c r="CF10357" s="32">
        <f t="shared" si="1239"/>
        <v>0</v>
      </c>
      <c r="CG10357" s="32" t="str">
        <f t="shared" si="1240"/>
        <v/>
      </c>
      <c r="CH10357" s="32">
        <v>352</v>
      </c>
      <c r="CI10357" s="32" t="s">
        <v>7</v>
      </c>
      <c r="CJ10357" s="32" t="str">
        <f t="shared" si="1241"/>
        <v/>
      </c>
      <c r="CK10357" s="32" t="str">
        <f t="shared" si="1242"/>
        <v/>
      </c>
      <c r="CL10357" s="32" t="str">
        <f t="shared" si="1243"/>
        <v/>
      </c>
      <c r="CM10357" s="32" t="str">
        <f t="shared" si="1244"/>
        <v/>
      </c>
      <c r="CN10357" s="32" t="str">
        <f t="shared" si="1245"/>
        <v/>
      </c>
    </row>
    <row r="10358" spans="71:92" x14ac:dyDescent="0.3">
      <c r="BS10358" s="32" t="str">
        <f>IF(Kiadasi_kiseroiv!$K$2=BT10358,BV10358,"")</f>
        <v/>
      </c>
      <c r="BT10358" s="34" t="str">
        <f t="shared" si="1246"/>
        <v/>
      </c>
      <c r="BU10358" s="32" t="str">
        <f t="shared" si="1233"/>
        <v/>
      </c>
      <c r="BV10358" s="32" t="str">
        <f t="shared" si="1247"/>
        <v/>
      </c>
      <c r="BW10358" s="32" t="str">
        <f t="shared" si="1248"/>
        <v/>
      </c>
      <c r="BX10358" s="32" t="str">
        <f t="shared" si="1234"/>
        <v/>
      </c>
      <c r="BY10358" s="32" t="str">
        <f t="shared" si="1235"/>
        <v/>
      </c>
      <c r="BZ10358" s="32" t="str">
        <f t="shared" si="1249"/>
        <v/>
      </c>
      <c r="CA10358" s="32" t="str">
        <f t="shared" si="1250"/>
        <v/>
      </c>
      <c r="CB10358" s="33">
        <f>IF(COUNTIF($CD$7:CD10358,CD10358)=1,CD10358,CD10358+COUNTIF($CD$6:CD10357,CD10358))</f>
        <v>59498</v>
      </c>
      <c r="CC10358" s="34">
        <f t="shared" si="1236"/>
        <v>55153</v>
      </c>
      <c r="CD10358" s="32">
        <f t="shared" si="1237"/>
        <v>55153</v>
      </c>
      <c r="CE10358" s="32">
        <f t="shared" si="1238"/>
        <v>0</v>
      </c>
      <c r="CF10358" s="32">
        <f t="shared" si="1239"/>
        <v>0</v>
      </c>
      <c r="CG10358" s="32" t="str">
        <f t="shared" si="1240"/>
        <v/>
      </c>
      <c r="CH10358" s="32">
        <v>353</v>
      </c>
      <c r="CI10358" s="32" t="s">
        <v>7</v>
      </c>
      <c r="CJ10358" s="32" t="str">
        <f t="shared" si="1241"/>
        <v/>
      </c>
      <c r="CK10358" s="32" t="str">
        <f t="shared" si="1242"/>
        <v/>
      </c>
      <c r="CL10358" s="32" t="str">
        <f t="shared" si="1243"/>
        <v/>
      </c>
      <c r="CM10358" s="32" t="str">
        <f t="shared" si="1244"/>
        <v/>
      </c>
      <c r="CN10358" s="32" t="str">
        <f t="shared" si="1245"/>
        <v/>
      </c>
    </row>
    <row r="10359" spans="71:92" x14ac:dyDescent="0.3">
      <c r="BS10359" s="32" t="str">
        <f>IF(Kiadasi_kiseroiv!$K$2=BT10359,BV10359,"")</f>
        <v/>
      </c>
      <c r="BT10359" s="34" t="str">
        <f t="shared" si="1246"/>
        <v/>
      </c>
      <c r="BU10359" s="32" t="str">
        <f t="shared" si="1233"/>
        <v/>
      </c>
      <c r="BV10359" s="32" t="str">
        <f t="shared" si="1247"/>
        <v/>
      </c>
      <c r="BW10359" s="32" t="str">
        <f t="shared" si="1248"/>
        <v/>
      </c>
      <c r="BX10359" s="32" t="str">
        <f t="shared" si="1234"/>
        <v/>
      </c>
      <c r="BY10359" s="32" t="str">
        <f t="shared" si="1235"/>
        <v/>
      </c>
      <c r="BZ10359" s="32" t="str">
        <f t="shared" si="1249"/>
        <v/>
      </c>
      <c r="CA10359" s="32" t="str">
        <f t="shared" si="1250"/>
        <v/>
      </c>
      <c r="CB10359" s="33">
        <f>IF(COUNTIF($CD$7:CD10359,CD10359)=1,CD10359,CD10359+COUNTIF($CD$6:CD10358,CD10359))</f>
        <v>59499</v>
      </c>
      <c r="CC10359" s="34">
        <f t="shared" si="1236"/>
        <v>55153</v>
      </c>
      <c r="CD10359" s="32">
        <f t="shared" si="1237"/>
        <v>55153</v>
      </c>
      <c r="CE10359" s="32">
        <f t="shared" si="1238"/>
        <v>0</v>
      </c>
      <c r="CF10359" s="32">
        <f t="shared" si="1239"/>
        <v>0</v>
      </c>
      <c r="CG10359" s="32" t="str">
        <f t="shared" si="1240"/>
        <v/>
      </c>
      <c r="CH10359" s="32">
        <v>354</v>
      </c>
      <c r="CI10359" s="32" t="s">
        <v>7</v>
      </c>
      <c r="CJ10359" s="32" t="str">
        <f t="shared" si="1241"/>
        <v/>
      </c>
      <c r="CK10359" s="32" t="str">
        <f t="shared" si="1242"/>
        <v/>
      </c>
      <c r="CL10359" s="32" t="str">
        <f t="shared" si="1243"/>
        <v/>
      </c>
      <c r="CM10359" s="32" t="str">
        <f t="shared" si="1244"/>
        <v/>
      </c>
      <c r="CN10359" s="32" t="str">
        <f t="shared" si="1245"/>
        <v/>
      </c>
    </row>
    <row r="10360" spans="71:92" x14ac:dyDescent="0.3">
      <c r="BS10360" s="32" t="str">
        <f>IF(Kiadasi_kiseroiv!$K$2=BT10360,BV10360,"")</f>
        <v/>
      </c>
      <c r="BT10360" s="34" t="str">
        <f t="shared" si="1246"/>
        <v/>
      </c>
      <c r="BU10360" s="32" t="str">
        <f t="shared" si="1233"/>
        <v/>
      </c>
      <c r="BV10360" s="32" t="str">
        <f t="shared" si="1247"/>
        <v/>
      </c>
      <c r="BW10360" s="32" t="str">
        <f t="shared" si="1248"/>
        <v/>
      </c>
      <c r="BX10360" s="32" t="str">
        <f t="shared" si="1234"/>
        <v/>
      </c>
      <c r="BY10360" s="32" t="str">
        <f t="shared" si="1235"/>
        <v/>
      </c>
      <c r="BZ10360" s="32" t="str">
        <f t="shared" si="1249"/>
        <v/>
      </c>
      <c r="CA10360" s="32" t="str">
        <f t="shared" si="1250"/>
        <v/>
      </c>
      <c r="CB10360" s="33">
        <f>IF(COUNTIF($CD$7:CD10360,CD10360)=1,CD10360,CD10360+COUNTIF($CD$6:CD10359,CD10360))</f>
        <v>59500</v>
      </c>
      <c r="CC10360" s="34">
        <f t="shared" si="1236"/>
        <v>55153</v>
      </c>
      <c r="CD10360" s="32">
        <f t="shared" si="1237"/>
        <v>55153</v>
      </c>
      <c r="CE10360" s="32">
        <f t="shared" si="1238"/>
        <v>0</v>
      </c>
      <c r="CF10360" s="32">
        <f t="shared" si="1239"/>
        <v>0</v>
      </c>
      <c r="CG10360" s="32" t="str">
        <f t="shared" si="1240"/>
        <v/>
      </c>
      <c r="CH10360" s="32">
        <v>355</v>
      </c>
      <c r="CI10360" s="32" t="s">
        <v>7</v>
      </c>
      <c r="CJ10360" s="32" t="str">
        <f t="shared" si="1241"/>
        <v/>
      </c>
      <c r="CK10360" s="32" t="str">
        <f t="shared" si="1242"/>
        <v/>
      </c>
      <c r="CL10360" s="32" t="str">
        <f t="shared" si="1243"/>
        <v/>
      </c>
      <c r="CM10360" s="32" t="str">
        <f t="shared" si="1244"/>
        <v/>
      </c>
      <c r="CN10360" s="32" t="str">
        <f t="shared" si="1245"/>
        <v/>
      </c>
    </row>
    <row r="10361" spans="71:92" x14ac:dyDescent="0.3">
      <c r="BS10361" s="32" t="str">
        <f>IF(Kiadasi_kiseroiv!$K$2=BT10361,BV10361,"")</f>
        <v/>
      </c>
      <c r="BT10361" s="34" t="str">
        <f t="shared" si="1246"/>
        <v/>
      </c>
      <c r="BU10361" s="32" t="str">
        <f t="shared" si="1233"/>
        <v/>
      </c>
      <c r="BV10361" s="32" t="str">
        <f t="shared" si="1247"/>
        <v/>
      </c>
      <c r="BW10361" s="32" t="str">
        <f t="shared" si="1248"/>
        <v/>
      </c>
      <c r="BX10361" s="32" t="str">
        <f t="shared" si="1234"/>
        <v/>
      </c>
      <c r="BY10361" s="32" t="str">
        <f t="shared" si="1235"/>
        <v/>
      </c>
      <c r="BZ10361" s="32" t="str">
        <f t="shared" si="1249"/>
        <v/>
      </c>
      <c r="CA10361" s="32" t="str">
        <f t="shared" si="1250"/>
        <v/>
      </c>
      <c r="CB10361" s="33">
        <f>IF(COUNTIF($CD$7:CD10361,CD10361)=1,CD10361,CD10361+COUNTIF($CD$6:CD10360,CD10361))</f>
        <v>59501</v>
      </c>
      <c r="CC10361" s="34">
        <f t="shared" si="1236"/>
        <v>55153</v>
      </c>
      <c r="CD10361" s="32">
        <f t="shared" si="1237"/>
        <v>55153</v>
      </c>
      <c r="CE10361" s="32">
        <f t="shared" si="1238"/>
        <v>0</v>
      </c>
      <c r="CF10361" s="32">
        <f t="shared" si="1239"/>
        <v>0</v>
      </c>
      <c r="CG10361" s="32" t="str">
        <f t="shared" si="1240"/>
        <v/>
      </c>
      <c r="CH10361" s="32">
        <v>356</v>
      </c>
      <c r="CI10361" s="32" t="s">
        <v>7</v>
      </c>
      <c r="CJ10361" s="32" t="str">
        <f t="shared" si="1241"/>
        <v/>
      </c>
      <c r="CK10361" s="32" t="str">
        <f t="shared" si="1242"/>
        <v/>
      </c>
      <c r="CL10361" s="32" t="str">
        <f t="shared" si="1243"/>
        <v/>
      </c>
      <c r="CM10361" s="32" t="str">
        <f t="shared" si="1244"/>
        <v/>
      </c>
      <c r="CN10361" s="32" t="str">
        <f t="shared" si="1245"/>
        <v/>
      </c>
    </row>
    <row r="10362" spans="71:92" x14ac:dyDescent="0.3">
      <c r="BS10362" s="32" t="str">
        <f>IF(Kiadasi_kiseroiv!$K$2=BT10362,BV10362,"")</f>
        <v/>
      </c>
      <c r="BT10362" s="34" t="str">
        <f t="shared" si="1246"/>
        <v/>
      </c>
      <c r="BU10362" s="32" t="str">
        <f t="shared" si="1233"/>
        <v/>
      </c>
      <c r="BV10362" s="32" t="str">
        <f t="shared" si="1247"/>
        <v/>
      </c>
      <c r="BW10362" s="32" t="str">
        <f t="shared" si="1248"/>
        <v/>
      </c>
      <c r="BX10362" s="32" t="str">
        <f t="shared" si="1234"/>
        <v/>
      </c>
      <c r="BY10362" s="32" t="str">
        <f t="shared" si="1235"/>
        <v/>
      </c>
      <c r="BZ10362" s="32" t="str">
        <f t="shared" si="1249"/>
        <v/>
      </c>
      <c r="CA10362" s="32" t="str">
        <f t="shared" si="1250"/>
        <v/>
      </c>
      <c r="CB10362" s="33">
        <f>IF(COUNTIF($CD$7:CD10362,CD10362)=1,CD10362,CD10362+COUNTIF($CD$6:CD10361,CD10362))</f>
        <v>59502</v>
      </c>
      <c r="CC10362" s="34">
        <f t="shared" si="1236"/>
        <v>55153</v>
      </c>
      <c r="CD10362" s="32">
        <f t="shared" si="1237"/>
        <v>55153</v>
      </c>
      <c r="CE10362" s="32">
        <f t="shared" si="1238"/>
        <v>0</v>
      </c>
      <c r="CF10362" s="32">
        <f t="shared" si="1239"/>
        <v>0</v>
      </c>
      <c r="CG10362" s="32" t="str">
        <f t="shared" si="1240"/>
        <v/>
      </c>
      <c r="CH10362" s="32">
        <v>357</v>
      </c>
      <c r="CI10362" s="32" t="s">
        <v>7</v>
      </c>
      <c r="CJ10362" s="32" t="str">
        <f t="shared" si="1241"/>
        <v/>
      </c>
      <c r="CK10362" s="32" t="str">
        <f t="shared" si="1242"/>
        <v/>
      </c>
      <c r="CL10362" s="32" t="str">
        <f t="shared" si="1243"/>
        <v/>
      </c>
      <c r="CM10362" s="32" t="str">
        <f t="shared" si="1244"/>
        <v/>
      </c>
      <c r="CN10362" s="32" t="str">
        <f t="shared" si="1245"/>
        <v/>
      </c>
    </row>
    <row r="10363" spans="71:92" x14ac:dyDescent="0.3">
      <c r="BS10363" s="32" t="str">
        <f>IF(Kiadasi_kiseroiv!$K$2=BT10363,BV10363,"")</f>
        <v/>
      </c>
      <c r="BT10363" s="34" t="str">
        <f t="shared" si="1246"/>
        <v/>
      </c>
      <c r="BU10363" s="32" t="str">
        <f t="shared" si="1233"/>
        <v/>
      </c>
      <c r="BV10363" s="32" t="str">
        <f t="shared" si="1247"/>
        <v/>
      </c>
      <c r="BW10363" s="32" t="str">
        <f t="shared" si="1248"/>
        <v/>
      </c>
      <c r="BX10363" s="32" t="str">
        <f t="shared" si="1234"/>
        <v/>
      </c>
      <c r="BY10363" s="32" t="str">
        <f t="shared" si="1235"/>
        <v/>
      </c>
      <c r="BZ10363" s="32" t="str">
        <f t="shared" si="1249"/>
        <v/>
      </c>
      <c r="CA10363" s="32" t="str">
        <f t="shared" si="1250"/>
        <v/>
      </c>
      <c r="CB10363" s="33">
        <f>IF(COUNTIF($CD$7:CD10363,CD10363)=1,CD10363,CD10363+COUNTIF($CD$6:CD10362,CD10363))</f>
        <v>59503</v>
      </c>
      <c r="CC10363" s="34">
        <f t="shared" si="1236"/>
        <v>55153</v>
      </c>
      <c r="CD10363" s="32">
        <f t="shared" si="1237"/>
        <v>55153</v>
      </c>
      <c r="CE10363" s="32">
        <f t="shared" si="1238"/>
        <v>0</v>
      </c>
      <c r="CF10363" s="32">
        <f t="shared" si="1239"/>
        <v>0</v>
      </c>
      <c r="CG10363" s="32" t="str">
        <f t="shared" si="1240"/>
        <v/>
      </c>
      <c r="CH10363" s="32">
        <v>358</v>
      </c>
      <c r="CI10363" s="32" t="s">
        <v>7</v>
      </c>
      <c r="CJ10363" s="32" t="str">
        <f t="shared" si="1241"/>
        <v/>
      </c>
      <c r="CK10363" s="32" t="str">
        <f t="shared" si="1242"/>
        <v/>
      </c>
      <c r="CL10363" s="32" t="str">
        <f t="shared" si="1243"/>
        <v/>
      </c>
      <c r="CM10363" s="32" t="str">
        <f t="shared" si="1244"/>
        <v/>
      </c>
      <c r="CN10363" s="32" t="str">
        <f t="shared" si="1245"/>
        <v/>
      </c>
    </row>
    <row r="10364" spans="71:92" x14ac:dyDescent="0.3">
      <c r="BS10364" s="32" t="str">
        <f>IF(Kiadasi_kiseroiv!$K$2=BT10364,BV10364,"")</f>
        <v/>
      </c>
      <c r="BT10364" s="34" t="str">
        <f t="shared" si="1246"/>
        <v/>
      </c>
      <c r="BU10364" s="32" t="str">
        <f t="shared" si="1233"/>
        <v/>
      </c>
      <c r="BV10364" s="32" t="str">
        <f t="shared" si="1247"/>
        <v/>
      </c>
      <c r="BW10364" s="32" t="str">
        <f t="shared" si="1248"/>
        <v/>
      </c>
      <c r="BX10364" s="32" t="str">
        <f t="shared" si="1234"/>
        <v/>
      </c>
      <c r="BY10364" s="32" t="str">
        <f t="shared" si="1235"/>
        <v/>
      </c>
      <c r="BZ10364" s="32" t="str">
        <f t="shared" si="1249"/>
        <v/>
      </c>
      <c r="CA10364" s="32" t="str">
        <f t="shared" si="1250"/>
        <v/>
      </c>
      <c r="CB10364" s="33">
        <f>IF(COUNTIF($CD$7:CD10364,CD10364)=1,CD10364,CD10364+COUNTIF($CD$6:CD10363,CD10364))</f>
        <v>59504</v>
      </c>
      <c r="CC10364" s="34">
        <f t="shared" si="1236"/>
        <v>55153</v>
      </c>
      <c r="CD10364" s="32">
        <f t="shared" si="1237"/>
        <v>55153</v>
      </c>
      <c r="CE10364" s="32">
        <f t="shared" si="1238"/>
        <v>0</v>
      </c>
      <c r="CF10364" s="32">
        <f t="shared" si="1239"/>
        <v>0</v>
      </c>
      <c r="CG10364" s="32" t="str">
        <f t="shared" si="1240"/>
        <v/>
      </c>
      <c r="CH10364" s="32">
        <v>359</v>
      </c>
      <c r="CI10364" s="32" t="s">
        <v>7</v>
      </c>
      <c r="CJ10364" s="32" t="str">
        <f t="shared" si="1241"/>
        <v/>
      </c>
      <c r="CK10364" s="32" t="str">
        <f t="shared" si="1242"/>
        <v/>
      </c>
      <c r="CL10364" s="32" t="str">
        <f t="shared" si="1243"/>
        <v/>
      </c>
      <c r="CM10364" s="32" t="str">
        <f t="shared" si="1244"/>
        <v/>
      </c>
      <c r="CN10364" s="32" t="str">
        <f t="shared" si="1245"/>
        <v/>
      </c>
    </row>
    <row r="10365" spans="71:92" x14ac:dyDescent="0.3">
      <c r="BS10365" s="32" t="str">
        <f>IF(Kiadasi_kiseroiv!$K$2=BT10365,BV10365,"")</f>
        <v/>
      </c>
      <c r="BT10365" s="34" t="str">
        <f t="shared" si="1246"/>
        <v/>
      </c>
      <c r="BU10365" s="32" t="str">
        <f t="shared" si="1233"/>
        <v/>
      </c>
      <c r="BV10365" s="32" t="str">
        <f t="shared" si="1247"/>
        <v/>
      </c>
      <c r="BW10365" s="32" t="str">
        <f t="shared" si="1248"/>
        <v/>
      </c>
      <c r="BX10365" s="32" t="str">
        <f t="shared" si="1234"/>
        <v/>
      </c>
      <c r="BY10365" s="32" t="str">
        <f t="shared" si="1235"/>
        <v/>
      </c>
      <c r="BZ10365" s="32" t="str">
        <f t="shared" si="1249"/>
        <v/>
      </c>
      <c r="CA10365" s="32" t="str">
        <f t="shared" si="1250"/>
        <v/>
      </c>
      <c r="CB10365" s="33">
        <f>IF(COUNTIF($CD$7:CD10365,CD10365)=1,CD10365,CD10365+COUNTIF($CD$6:CD10364,CD10365))</f>
        <v>59505</v>
      </c>
      <c r="CC10365" s="34">
        <f t="shared" si="1236"/>
        <v>55153</v>
      </c>
      <c r="CD10365" s="32">
        <f t="shared" si="1237"/>
        <v>55153</v>
      </c>
      <c r="CE10365" s="32">
        <f t="shared" si="1238"/>
        <v>0</v>
      </c>
      <c r="CF10365" s="32">
        <f t="shared" si="1239"/>
        <v>0</v>
      </c>
      <c r="CG10365" s="32" t="str">
        <f t="shared" si="1240"/>
        <v/>
      </c>
      <c r="CH10365" s="32">
        <v>360</v>
      </c>
      <c r="CI10365" s="32" t="s">
        <v>7</v>
      </c>
      <c r="CJ10365" s="32" t="str">
        <f t="shared" si="1241"/>
        <v/>
      </c>
      <c r="CK10365" s="32" t="str">
        <f t="shared" si="1242"/>
        <v/>
      </c>
      <c r="CL10365" s="32" t="str">
        <f t="shared" si="1243"/>
        <v/>
      </c>
      <c r="CM10365" s="32" t="str">
        <f t="shared" si="1244"/>
        <v/>
      </c>
      <c r="CN10365" s="32" t="str">
        <f t="shared" si="1245"/>
        <v/>
      </c>
    </row>
    <row r="10366" spans="71:92" x14ac:dyDescent="0.3">
      <c r="BS10366" s="32" t="str">
        <f>IF(Kiadasi_kiseroiv!$K$2=BT10366,BV10366,"")</f>
        <v/>
      </c>
      <c r="BT10366" s="34" t="str">
        <f t="shared" si="1246"/>
        <v/>
      </c>
      <c r="BU10366" s="32" t="str">
        <f t="shared" si="1233"/>
        <v/>
      </c>
      <c r="BV10366" s="32" t="str">
        <f t="shared" si="1247"/>
        <v/>
      </c>
      <c r="BW10366" s="32" t="str">
        <f t="shared" si="1248"/>
        <v/>
      </c>
      <c r="BX10366" s="32" t="str">
        <f t="shared" si="1234"/>
        <v/>
      </c>
      <c r="BY10366" s="32" t="str">
        <f t="shared" si="1235"/>
        <v/>
      </c>
      <c r="BZ10366" s="32" t="str">
        <f t="shared" si="1249"/>
        <v/>
      </c>
      <c r="CA10366" s="32" t="str">
        <f t="shared" si="1250"/>
        <v/>
      </c>
      <c r="CB10366" s="33">
        <f>IF(COUNTIF($CD$7:CD10366,CD10366)=1,CD10366,CD10366+COUNTIF($CD$6:CD10365,CD10366))</f>
        <v>59506</v>
      </c>
      <c r="CC10366" s="34">
        <f t="shared" si="1236"/>
        <v>55153</v>
      </c>
      <c r="CD10366" s="32">
        <f t="shared" si="1237"/>
        <v>55153</v>
      </c>
      <c r="CE10366" s="32">
        <f t="shared" si="1238"/>
        <v>0</v>
      </c>
      <c r="CF10366" s="32">
        <f t="shared" si="1239"/>
        <v>0</v>
      </c>
      <c r="CG10366" s="32" t="str">
        <f t="shared" si="1240"/>
        <v/>
      </c>
      <c r="CH10366" s="32">
        <v>361</v>
      </c>
      <c r="CI10366" s="32" t="s">
        <v>7</v>
      </c>
      <c r="CJ10366" s="32" t="str">
        <f t="shared" si="1241"/>
        <v/>
      </c>
      <c r="CK10366" s="32" t="str">
        <f t="shared" si="1242"/>
        <v/>
      </c>
      <c r="CL10366" s="32" t="str">
        <f t="shared" si="1243"/>
        <v/>
      </c>
      <c r="CM10366" s="32" t="str">
        <f t="shared" si="1244"/>
        <v/>
      </c>
      <c r="CN10366" s="32" t="str">
        <f t="shared" si="1245"/>
        <v/>
      </c>
    </row>
    <row r="10367" spans="71:92" x14ac:dyDescent="0.3">
      <c r="BS10367" s="32" t="str">
        <f>IF(Kiadasi_kiseroiv!$K$2=BT10367,BV10367,"")</f>
        <v/>
      </c>
      <c r="BT10367" s="34" t="str">
        <f t="shared" si="1246"/>
        <v/>
      </c>
      <c r="BU10367" s="32" t="str">
        <f t="shared" si="1233"/>
        <v/>
      </c>
      <c r="BV10367" s="32" t="str">
        <f t="shared" si="1247"/>
        <v/>
      </c>
      <c r="BW10367" s="32" t="str">
        <f t="shared" si="1248"/>
        <v/>
      </c>
      <c r="BX10367" s="32" t="str">
        <f t="shared" si="1234"/>
        <v/>
      </c>
      <c r="BY10367" s="32" t="str">
        <f t="shared" si="1235"/>
        <v/>
      </c>
      <c r="BZ10367" s="32" t="str">
        <f t="shared" si="1249"/>
        <v/>
      </c>
      <c r="CA10367" s="32" t="str">
        <f t="shared" si="1250"/>
        <v/>
      </c>
      <c r="CB10367" s="33">
        <f>IF(COUNTIF($CD$7:CD10367,CD10367)=1,CD10367,CD10367+COUNTIF($CD$6:CD10366,CD10367))</f>
        <v>59507</v>
      </c>
      <c r="CC10367" s="34">
        <f t="shared" si="1236"/>
        <v>55153</v>
      </c>
      <c r="CD10367" s="32">
        <f t="shared" si="1237"/>
        <v>55153</v>
      </c>
      <c r="CE10367" s="32">
        <f t="shared" si="1238"/>
        <v>0</v>
      </c>
      <c r="CF10367" s="32">
        <f t="shared" si="1239"/>
        <v>0</v>
      </c>
      <c r="CG10367" s="32" t="str">
        <f t="shared" si="1240"/>
        <v/>
      </c>
      <c r="CH10367" s="32">
        <v>362</v>
      </c>
      <c r="CI10367" s="32" t="s">
        <v>7</v>
      </c>
      <c r="CJ10367" s="32" t="str">
        <f t="shared" si="1241"/>
        <v/>
      </c>
      <c r="CK10367" s="32" t="str">
        <f t="shared" si="1242"/>
        <v/>
      </c>
      <c r="CL10367" s="32" t="str">
        <f t="shared" si="1243"/>
        <v/>
      </c>
      <c r="CM10367" s="32" t="str">
        <f t="shared" si="1244"/>
        <v/>
      </c>
      <c r="CN10367" s="32" t="str">
        <f t="shared" si="1245"/>
        <v/>
      </c>
    </row>
    <row r="10368" spans="71:92" x14ac:dyDescent="0.3">
      <c r="BS10368" s="32" t="str">
        <f>IF(Kiadasi_kiseroiv!$K$2=BT10368,BV10368,"")</f>
        <v/>
      </c>
      <c r="BT10368" s="34" t="str">
        <f t="shared" si="1246"/>
        <v/>
      </c>
      <c r="BU10368" s="32" t="str">
        <f t="shared" si="1233"/>
        <v/>
      </c>
      <c r="BV10368" s="32" t="str">
        <f t="shared" si="1247"/>
        <v/>
      </c>
      <c r="BW10368" s="32" t="str">
        <f t="shared" si="1248"/>
        <v/>
      </c>
      <c r="BX10368" s="32" t="str">
        <f t="shared" si="1234"/>
        <v/>
      </c>
      <c r="BY10368" s="32" t="str">
        <f t="shared" si="1235"/>
        <v/>
      </c>
      <c r="BZ10368" s="32" t="str">
        <f t="shared" si="1249"/>
        <v/>
      </c>
      <c r="CA10368" s="32" t="str">
        <f t="shared" si="1250"/>
        <v/>
      </c>
      <c r="CB10368" s="33">
        <f>IF(COUNTIF($CD$7:CD10368,CD10368)=1,CD10368,CD10368+COUNTIF($CD$6:CD10367,CD10368))</f>
        <v>59508</v>
      </c>
      <c r="CC10368" s="34">
        <f t="shared" si="1236"/>
        <v>55153</v>
      </c>
      <c r="CD10368" s="32">
        <f t="shared" si="1237"/>
        <v>55153</v>
      </c>
      <c r="CE10368" s="32">
        <f t="shared" si="1238"/>
        <v>0</v>
      </c>
      <c r="CF10368" s="32">
        <f t="shared" si="1239"/>
        <v>0</v>
      </c>
      <c r="CG10368" s="32" t="str">
        <f t="shared" si="1240"/>
        <v/>
      </c>
      <c r="CH10368" s="32">
        <v>363</v>
      </c>
      <c r="CI10368" s="32" t="s">
        <v>7</v>
      </c>
      <c r="CJ10368" s="32" t="str">
        <f t="shared" si="1241"/>
        <v/>
      </c>
      <c r="CK10368" s="32" t="str">
        <f t="shared" si="1242"/>
        <v/>
      </c>
      <c r="CL10368" s="32" t="str">
        <f t="shared" si="1243"/>
        <v/>
      </c>
      <c r="CM10368" s="32" t="str">
        <f t="shared" si="1244"/>
        <v/>
      </c>
      <c r="CN10368" s="32" t="str">
        <f t="shared" si="1245"/>
        <v/>
      </c>
    </row>
    <row r="10369" spans="71:92" x14ac:dyDescent="0.3">
      <c r="BS10369" s="32" t="str">
        <f>IF(Kiadasi_kiseroiv!$K$2=BT10369,BV10369,"")</f>
        <v/>
      </c>
      <c r="BT10369" s="34" t="str">
        <f t="shared" si="1246"/>
        <v/>
      </c>
      <c r="BU10369" s="32" t="str">
        <f t="shared" si="1233"/>
        <v/>
      </c>
      <c r="BV10369" s="32" t="str">
        <f t="shared" si="1247"/>
        <v/>
      </c>
      <c r="BW10369" s="32" t="str">
        <f t="shared" si="1248"/>
        <v/>
      </c>
      <c r="BX10369" s="32" t="str">
        <f t="shared" si="1234"/>
        <v/>
      </c>
      <c r="BY10369" s="32" t="str">
        <f t="shared" si="1235"/>
        <v/>
      </c>
      <c r="BZ10369" s="32" t="str">
        <f t="shared" si="1249"/>
        <v/>
      </c>
      <c r="CA10369" s="32" t="str">
        <f t="shared" si="1250"/>
        <v/>
      </c>
      <c r="CB10369" s="33">
        <f>IF(COUNTIF($CD$7:CD10369,CD10369)=1,CD10369,CD10369+COUNTIF($CD$6:CD10368,CD10369))</f>
        <v>59509</v>
      </c>
      <c r="CC10369" s="34">
        <f t="shared" si="1236"/>
        <v>55153</v>
      </c>
      <c r="CD10369" s="32">
        <f t="shared" si="1237"/>
        <v>55153</v>
      </c>
      <c r="CE10369" s="32">
        <f t="shared" si="1238"/>
        <v>0</v>
      </c>
      <c r="CF10369" s="32">
        <f t="shared" si="1239"/>
        <v>0</v>
      </c>
      <c r="CG10369" s="32" t="str">
        <f t="shared" si="1240"/>
        <v/>
      </c>
      <c r="CH10369" s="32">
        <v>364</v>
      </c>
      <c r="CI10369" s="32" t="s">
        <v>7</v>
      </c>
      <c r="CJ10369" s="32" t="str">
        <f t="shared" si="1241"/>
        <v/>
      </c>
      <c r="CK10369" s="32" t="str">
        <f t="shared" si="1242"/>
        <v/>
      </c>
      <c r="CL10369" s="32" t="str">
        <f t="shared" si="1243"/>
        <v/>
      </c>
      <c r="CM10369" s="32" t="str">
        <f t="shared" si="1244"/>
        <v/>
      </c>
      <c r="CN10369" s="32" t="str">
        <f t="shared" si="1245"/>
        <v/>
      </c>
    </row>
    <row r="10370" spans="71:92" x14ac:dyDescent="0.3">
      <c r="BS10370" s="32" t="str">
        <f>IF(Kiadasi_kiseroiv!$K$2=BT10370,BV10370,"")</f>
        <v/>
      </c>
      <c r="BT10370" s="34" t="str">
        <f t="shared" si="1246"/>
        <v/>
      </c>
      <c r="BU10370" s="32" t="str">
        <f t="shared" si="1233"/>
        <v/>
      </c>
      <c r="BV10370" s="32" t="str">
        <f t="shared" si="1247"/>
        <v/>
      </c>
      <c r="BW10370" s="32" t="str">
        <f t="shared" si="1248"/>
        <v/>
      </c>
      <c r="BX10370" s="32" t="str">
        <f t="shared" si="1234"/>
        <v/>
      </c>
      <c r="BY10370" s="32" t="str">
        <f t="shared" si="1235"/>
        <v/>
      </c>
      <c r="BZ10370" s="32" t="str">
        <f t="shared" si="1249"/>
        <v/>
      </c>
      <c r="CA10370" s="32" t="str">
        <f t="shared" si="1250"/>
        <v/>
      </c>
      <c r="CB10370" s="33">
        <f>IF(COUNTIF($CD$7:CD10370,CD10370)=1,CD10370,CD10370+COUNTIF($CD$6:CD10369,CD10370))</f>
        <v>59510</v>
      </c>
      <c r="CC10370" s="34">
        <f t="shared" si="1236"/>
        <v>55153</v>
      </c>
      <c r="CD10370" s="32">
        <f t="shared" si="1237"/>
        <v>55153</v>
      </c>
      <c r="CE10370" s="32">
        <f t="shared" si="1238"/>
        <v>0</v>
      </c>
      <c r="CF10370" s="32">
        <f t="shared" si="1239"/>
        <v>0</v>
      </c>
      <c r="CG10370" s="32" t="str">
        <f t="shared" si="1240"/>
        <v/>
      </c>
      <c r="CH10370" s="32">
        <v>365</v>
      </c>
      <c r="CI10370" s="32" t="s">
        <v>7</v>
      </c>
      <c r="CJ10370" s="32" t="str">
        <f t="shared" si="1241"/>
        <v/>
      </c>
      <c r="CK10370" s="32" t="str">
        <f t="shared" si="1242"/>
        <v/>
      </c>
      <c r="CL10370" s="32" t="str">
        <f t="shared" si="1243"/>
        <v/>
      </c>
      <c r="CM10370" s="32" t="str">
        <f t="shared" si="1244"/>
        <v/>
      </c>
      <c r="CN10370" s="32" t="str">
        <f t="shared" si="1245"/>
        <v/>
      </c>
    </row>
    <row r="10371" spans="71:92" x14ac:dyDescent="0.3">
      <c r="BS10371" s="32" t="str">
        <f>IF(Kiadasi_kiseroiv!$K$2=BT10371,BV10371,"")</f>
        <v/>
      </c>
      <c r="BT10371" s="34" t="str">
        <f t="shared" si="1246"/>
        <v/>
      </c>
      <c r="BU10371" s="32" t="str">
        <f t="shared" si="1233"/>
        <v/>
      </c>
      <c r="BV10371" s="32" t="str">
        <f t="shared" si="1247"/>
        <v/>
      </c>
      <c r="BW10371" s="32" t="str">
        <f t="shared" si="1248"/>
        <v/>
      </c>
      <c r="BX10371" s="32" t="str">
        <f t="shared" si="1234"/>
        <v/>
      </c>
      <c r="BY10371" s="32" t="str">
        <f t="shared" si="1235"/>
        <v/>
      </c>
      <c r="BZ10371" s="32" t="str">
        <f t="shared" si="1249"/>
        <v/>
      </c>
      <c r="CA10371" s="32" t="str">
        <f t="shared" si="1250"/>
        <v/>
      </c>
      <c r="CB10371" s="33">
        <f>IF(COUNTIF($CD$7:CD10371,CD10371)=1,CD10371,CD10371+COUNTIF($CD$6:CD10370,CD10371))</f>
        <v>59511</v>
      </c>
      <c r="CC10371" s="34">
        <f t="shared" si="1236"/>
        <v>55153</v>
      </c>
      <c r="CD10371" s="32">
        <f t="shared" si="1237"/>
        <v>55153</v>
      </c>
      <c r="CE10371" s="32">
        <f t="shared" si="1238"/>
        <v>0</v>
      </c>
      <c r="CF10371" s="32">
        <f t="shared" si="1239"/>
        <v>0</v>
      </c>
      <c r="CG10371" s="32" t="str">
        <f t="shared" si="1240"/>
        <v/>
      </c>
      <c r="CH10371" s="32">
        <v>366</v>
      </c>
      <c r="CI10371" s="32" t="s">
        <v>7</v>
      </c>
      <c r="CJ10371" s="32" t="str">
        <f t="shared" si="1241"/>
        <v/>
      </c>
      <c r="CK10371" s="32" t="str">
        <f t="shared" si="1242"/>
        <v/>
      </c>
      <c r="CL10371" s="32" t="str">
        <f t="shared" si="1243"/>
        <v/>
      </c>
      <c r="CM10371" s="32" t="str">
        <f t="shared" si="1244"/>
        <v/>
      </c>
      <c r="CN10371" s="32" t="str">
        <f t="shared" si="1245"/>
        <v/>
      </c>
    </row>
    <row r="10372" spans="71:92" x14ac:dyDescent="0.3">
      <c r="BS10372" s="32" t="str">
        <f>IF(Kiadasi_kiseroiv!$K$2=BT10372,BV10372,"")</f>
        <v/>
      </c>
      <c r="BT10372" s="34" t="str">
        <f t="shared" si="1246"/>
        <v/>
      </c>
      <c r="BU10372" s="32" t="str">
        <f t="shared" si="1233"/>
        <v/>
      </c>
      <c r="BV10372" s="32" t="str">
        <f t="shared" si="1247"/>
        <v/>
      </c>
      <c r="BW10372" s="32" t="str">
        <f t="shared" si="1248"/>
        <v/>
      </c>
      <c r="BX10372" s="32" t="str">
        <f t="shared" si="1234"/>
        <v/>
      </c>
      <c r="BY10372" s="32" t="str">
        <f t="shared" si="1235"/>
        <v/>
      </c>
      <c r="BZ10372" s="32" t="str">
        <f t="shared" si="1249"/>
        <v/>
      </c>
      <c r="CA10372" s="32" t="str">
        <f t="shared" si="1250"/>
        <v/>
      </c>
      <c r="CB10372" s="33">
        <f>IF(COUNTIF($CD$7:CD10372,CD10372)=1,CD10372,CD10372+COUNTIF($CD$6:CD10371,CD10372))</f>
        <v>59512</v>
      </c>
      <c r="CC10372" s="34">
        <f t="shared" si="1236"/>
        <v>55153</v>
      </c>
      <c r="CD10372" s="32">
        <f t="shared" si="1237"/>
        <v>55153</v>
      </c>
      <c r="CE10372" s="32">
        <f t="shared" si="1238"/>
        <v>0</v>
      </c>
      <c r="CF10372" s="32">
        <f t="shared" si="1239"/>
        <v>0</v>
      </c>
      <c r="CG10372" s="32" t="str">
        <f t="shared" si="1240"/>
        <v/>
      </c>
      <c r="CH10372" s="32">
        <v>367</v>
      </c>
      <c r="CI10372" s="32" t="s">
        <v>7</v>
      </c>
      <c r="CJ10372" s="32" t="str">
        <f t="shared" si="1241"/>
        <v/>
      </c>
      <c r="CK10372" s="32" t="str">
        <f t="shared" si="1242"/>
        <v/>
      </c>
      <c r="CL10372" s="32" t="str">
        <f t="shared" si="1243"/>
        <v/>
      </c>
      <c r="CM10372" s="32" t="str">
        <f t="shared" si="1244"/>
        <v/>
      </c>
      <c r="CN10372" s="32" t="str">
        <f t="shared" si="1245"/>
        <v/>
      </c>
    </row>
    <row r="10373" spans="71:92" x14ac:dyDescent="0.3">
      <c r="BS10373" s="32" t="str">
        <f>IF(Kiadasi_kiseroiv!$K$2=BT10373,BV10373,"")</f>
        <v/>
      </c>
      <c r="BT10373" s="34" t="str">
        <f t="shared" si="1246"/>
        <v/>
      </c>
      <c r="BU10373" s="32" t="str">
        <f t="shared" si="1233"/>
        <v/>
      </c>
      <c r="BV10373" s="32" t="str">
        <f t="shared" si="1247"/>
        <v/>
      </c>
      <c r="BW10373" s="32" t="str">
        <f t="shared" si="1248"/>
        <v/>
      </c>
      <c r="BX10373" s="32" t="str">
        <f t="shared" si="1234"/>
        <v/>
      </c>
      <c r="BY10373" s="32" t="str">
        <f t="shared" si="1235"/>
        <v/>
      </c>
      <c r="BZ10373" s="32" t="str">
        <f t="shared" si="1249"/>
        <v/>
      </c>
      <c r="CA10373" s="32" t="str">
        <f t="shared" si="1250"/>
        <v/>
      </c>
      <c r="CB10373" s="33">
        <f>IF(COUNTIF($CD$7:CD10373,CD10373)=1,CD10373,CD10373+COUNTIF($CD$6:CD10372,CD10373))</f>
        <v>59513</v>
      </c>
      <c r="CC10373" s="34">
        <f t="shared" si="1236"/>
        <v>55153</v>
      </c>
      <c r="CD10373" s="32">
        <f t="shared" si="1237"/>
        <v>55153</v>
      </c>
      <c r="CE10373" s="32">
        <f t="shared" si="1238"/>
        <v>0</v>
      </c>
      <c r="CF10373" s="32">
        <f t="shared" si="1239"/>
        <v>0</v>
      </c>
      <c r="CG10373" s="32" t="str">
        <f t="shared" si="1240"/>
        <v/>
      </c>
      <c r="CH10373" s="32">
        <v>368</v>
      </c>
      <c r="CI10373" s="32" t="s">
        <v>7</v>
      </c>
      <c r="CJ10373" s="32" t="str">
        <f t="shared" si="1241"/>
        <v/>
      </c>
      <c r="CK10373" s="32" t="str">
        <f t="shared" si="1242"/>
        <v/>
      </c>
      <c r="CL10373" s="32" t="str">
        <f t="shared" si="1243"/>
        <v/>
      </c>
      <c r="CM10373" s="32" t="str">
        <f t="shared" si="1244"/>
        <v/>
      </c>
      <c r="CN10373" s="32" t="str">
        <f t="shared" si="1245"/>
        <v/>
      </c>
    </row>
    <row r="10374" spans="71:92" x14ac:dyDescent="0.3">
      <c r="BS10374" s="32" t="str">
        <f>IF(Kiadasi_kiseroiv!$K$2=BT10374,BV10374,"")</f>
        <v/>
      </c>
      <c r="BT10374" s="34" t="str">
        <f t="shared" si="1246"/>
        <v/>
      </c>
      <c r="BU10374" s="32" t="str">
        <f t="shared" si="1233"/>
        <v/>
      </c>
      <c r="BV10374" s="32" t="str">
        <f t="shared" si="1247"/>
        <v/>
      </c>
      <c r="BW10374" s="32" t="str">
        <f t="shared" si="1248"/>
        <v/>
      </c>
      <c r="BX10374" s="32" t="str">
        <f t="shared" si="1234"/>
        <v/>
      </c>
      <c r="BY10374" s="32" t="str">
        <f t="shared" si="1235"/>
        <v/>
      </c>
      <c r="BZ10374" s="32" t="str">
        <f t="shared" si="1249"/>
        <v/>
      </c>
      <c r="CA10374" s="32" t="str">
        <f t="shared" si="1250"/>
        <v/>
      </c>
      <c r="CB10374" s="33">
        <f>IF(COUNTIF($CD$7:CD10374,CD10374)=1,CD10374,CD10374+COUNTIF($CD$6:CD10373,CD10374))</f>
        <v>59514</v>
      </c>
      <c r="CC10374" s="34">
        <f t="shared" si="1236"/>
        <v>55153</v>
      </c>
      <c r="CD10374" s="32">
        <f t="shared" si="1237"/>
        <v>55153</v>
      </c>
      <c r="CE10374" s="32">
        <f t="shared" si="1238"/>
        <v>0</v>
      </c>
      <c r="CF10374" s="32">
        <f t="shared" si="1239"/>
        <v>0</v>
      </c>
      <c r="CG10374" s="32" t="str">
        <f t="shared" si="1240"/>
        <v/>
      </c>
      <c r="CH10374" s="32">
        <v>369</v>
      </c>
      <c r="CI10374" s="32" t="s">
        <v>7</v>
      </c>
      <c r="CJ10374" s="32" t="str">
        <f t="shared" si="1241"/>
        <v/>
      </c>
      <c r="CK10374" s="32" t="str">
        <f t="shared" si="1242"/>
        <v/>
      </c>
      <c r="CL10374" s="32" t="str">
        <f t="shared" si="1243"/>
        <v/>
      </c>
      <c r="CM10374" s="32" t="str">
        <f t="shared" si="1244"/>
        <v/>
      </c>
      <c r="CN10374" s="32" t="str">
        <f t="shared" si="1245"/>
        <v/>
      </c>
    </row>
    <row r="10375" spans="71:92" x14ac:dyDescent="0.3">
      <c r="BS10375" s="32" t="str">
        <f>IF(Kiadasi_kiseroiv!$K$2=BT10375,BV10375,"")</f>
        <v/>
      </c>
      <c r="BT10375" s="34" t="str">
        <f t="shared" si="1246"/>
        <v/>
      </c>
      <c r="BU10375" s="32" t="str">
        <f t="shared" si="1233"/>
        <v/>
      </c>
      <c r="BV10375" s="32" t="str">
        <f t="shared" si="1247"/>
        <v/>
      </c>
      <c r="BW10375" s="32" t="str">
        <f t="shared" si="1248"/>
        <v/>
      </c>
      <c r="BX10375" s="32" t="str">
        <f t="shared" si="1234"/>
        <v/>
      </c>
      <c r="BY10375" s="32" t="str">
        <f t="shared" si="1235"/>
        <v/>
      </c>
      <c r="BZ10375" s="32" t="str">
        <f t="shared" si="1249"/>
        <v/>
      </c>
      <c r="CA10375" s="32" t="str">
        <f t="shared" si="1250"/>
        <v/>
      </c>
      <c r="CB10375" s="33">
        <f>IF(COUNTIF($CD$7:CD10375,CD10375)=1,CD10375,CD10375+COUNTIF($CD$6:CD10374,CD10375))</f>
        <v>59515</v>
      </c>
      <c r="CC10375" s="34">
        <f t="shared" si="1236"/>
        <v>55153</v>
      </c>
      <c r="CD10375" s="32">
        <f t="shared" si="1237"/>
        <v>55153</v>
      </c>
      <c r="CE10375" s="32">
        <f t="shared" si="1238"/>
        <v>0</v>
      </c>
      <c r="CF10375" s="32">
        <f t="shared" si="1239"/>
        <v>0</v>
      </c>
      <c r="CG10375" s="32" t="str">
        <f t="shared" si="1240"/>
        <v/>
      </c>
      <c r="CH10375" s="32">
        <v>370</v>
      </c>
      <c r="CI10375" s="32" t="s">
        <v>7</v>
      </c>
      <c r="CJ10375" s="32" t="str">
        <f t="shared" si="1241"/>
        <v/>
      </c>
      <c r="CK10375" s="32" t="str">
        <f t="shared" si="1242"/>
        <v/>
      </c>
      <c r="CL10375" s="32" t="str">
        <f t="shared" si="1243"/>
        <v/>
      </c>
      <c r="CM10375" s="32" t="str">
        <f t="shared" si="1244"/>
        <v/>
      </c>
      <c r="CN10375" s="32" t="str">
        <f t="shared" si="1245"/>
        <v/>
      </c>
    </row>
    <row r="10376" spans="71:92" x14ac:dyDescent="0.3">
      <c r="BS10376" s="32" t="str">
        <f>IF(Kiadasi_kiseroiv!$K$2=BT10376,BV10376,"")</f>
        <v/>
      </c>
      <c r="BT10376" s="34" t="str">
        <f t="shared" si="1246"/>
        <v/>
      </c>
      <c r="BU10376" s="32" t="str">
        <f t="shared" si="1233"/>
        <v/>
      </c>
      <c r="BV10376" s="32" t="str">
        <f t="shared" si="1247"/>
        <v/>
      </c>
      <c r="BW10376" s="32" t="str">
        <f t="shared" si="1248"/>
        <v/>
      </c>
      <c r="BX10376" s="32" t="str">
        <f t="shared" si="1234"/>
        <v/>
      </c>
      <c r="BY10376" s="32" t="str">
        <f t="shared" si="1235"/>
        <v/>
      </c>
      <c r="BZ10376" s="32" t="str">
        <f t="shared" si="1249"/>
        <v/>
      </c>
      <c r="CA10376" s="32" t="str">
        <f t="shared" si="1250"/>
        <v/>
      </c>
      <c r="CB10376" s="33">
        <f>IF(COUNTIF($CD$7:CD10376,CD10376)=1,CD10376,CD10376+COUNTIF($CD$6:CD10375,CD10376))</f>
        <v>59516</v>
      </c>
      <c r="CC10376" s="34">
        <f t="shared" si="1236"/>
        <v>55153</v>
      </c>
      <c r="CD10376" s="32">
        <f t="shared" si="1237"/>
        <v>55153</v>
      </c>
      <c r="CE10376" s="32">
        <f t="shared" si="1238"/>
        <v>0</v>
      </c>
      <c r="CF10376" s="32">
        <f t="shared" si="1239"/>
        <v>0</v>
      </c>
      <c r="CG10376" s="32" t="str">
        <f t="shared" si="1240"/>
        <v/>
      </c>
      <c r="CH10376" s="32">
        <v>371</v>
      </c>
      <c r="CI10376" s="32" t="s">
        <v>7</v>
      </c>
      <c r="CJ10376" s="32" t="str">
        <f t="shared" si="1241"/>
        <v/>
      </c>
      <c r="CK10376" s="32" t="str">
        <f t="shared" si="1242"/>
        <v/>
      </c>
      <c r="CL10376" s="32" t="str">
        <f t="shared" si="1243"/>
        <v/>
      </c>
      <c r="CM10376" s="32" t="str">
        <f t="shared" si="1244"/>
        <v/>
      </c>
      <c r="CN10376" s="32" t="str">
        <f t="shared" si="1245"/>
        <v/>
      </c>
    </row>
    <row r="10377" spans="71:92" x14ac:dyDescent="0.3">
      <c r="BS10377" s="32" t="str">
        <f>IF(Kiadasi_kiseroiv!$K$2=BT10377,BV10377,"")</f>
        <v/>
      </c>
      <c r="BT10377" s="34" t="str">
        <f t="shared" si="1246"/>
        <v/>
      </c>
      <c r="BU10377" s="32" t="str">
        <f t="shared" si="1233"/>
        <v/>
      </c>
      <c r="BV10377" s="32" t="str">
        <f t="shared" si="1247"/>
        <v/>
      </c>
      <c r="BW10377" s="32" t="str">
        <f t="shared" si="1248"/>
        <v/>
      </c>
      <c r="BX10377" s="32" t="str">
        <f t="shared" si="1234"/>
        <v/>
      </c>
      <c r="BY10377" s="32" t="str">
        <f t="shared" si="1235"/>
        <v/>
      </c>
      <c r="BZ10377" s="32" t="str">
        <f t="shared" si="1249"/>
        <v/>
      </c>
      <c r="CA10377" s="32" t="str">
        <f t="shared" si="1250"/>
        <v/>
      </c>
      <c r="CB10377" s="33">
        <f>IF(COUNTIF($CD$7:CD10377,CD10377)=1,CD10377,CD10377+COUNTIF($CD$6:CD10376,CD10377))</f>
        <v>59517</v>
      </c>
      <c r="CC10377" s="34">
        <f t="shared" si="1236"/>
        <v>55153</v>
      </c>
      <c r="CD10377" s="32">
        <f t="shared" si="1237"/>
        <v>55153</v>
      </c>
      <c r="CE10377" s="32">
        <f t="shared" si="1238"/>
        <v>0</v>
      </c>
      <c r="CF10377" s="32">
        <f t="shared" si="1239"/>
        <v>0</v>
      </c>
      <c r="CG10377" s="32" t="str">
        <f t="shared" si="1240"/>
        <v/>
      </c>
      <c r="CH10377" s="32">
        <v>372</v>
      </c>
      <c r="CI10377" s="32" t="s">
        <v>7</v>
      </c>
      <c r="CJ10377" s="32" t="str">
        <f t="shared" si="1241"/>
        <v/>
      </c>
      <c r="CK10377" s="32" t="str">
        <f t="shared" si="1242"/>
        <v/>
      </c>
      <c r="CL10377" s="32" t="str">
        <f t="shared" si="1243"/>
        <v/>
      </c>
      <c r="CM10377" s="32" t="str">
        <f t="shared" si="1244"/>
        <v/>
      </c>
      <c r="CN10377" s="32" t="str">
        <f t="shared" si="1245"/>
        <v/>
      </c>
    </row>
    <row r="10378" spans="71:92" x14ac:dyDescent="0.3">
      <c r="BS10378" s="32" t="str">
        <f>IF(Kiadasi_kiseroiv!$K$2=BT10378,BV10378,"")</f>
        <v/>
      </c>
      <c r="BT10378" s="34" t="str">
        <f t="shared" si="1246"/>
        <v/>
      </c>
      <c r="BU10378" s="32" t="str">
        <f t="shared" si="1233"/>
        <v/>
      </c>
      <c r="BV10378" s="32" t="str">
        <f t="shared" si="1247"/>
        <v/>
      </c>
      <c r="BW10378" s="32" t="str">
        <f t="shared" si="1248"/>
        <v/>
      </c>
      <c r="BX10378" s="32" t="str">
        <f t="shared" si="1234"/>
        <v/>
      </c>
      <c r="BY10378" s="32" t="str">
        <f t="shared" si="1235"/>
        <v/>
      </c>
      <c r="BZ10378" s="32" t="str">
        <f t="shared" si="1249"/>
        <v/>
      </c>
      <c r="CA10378" s="32" t="str">
        <f t="shared" si="1250"/>
        <v/>
      </c>
      <c r="CB10378" s="33">
        <f>IF(COUNTIF($CD$7:CD10378,CD10378)=1,CD10378,CD10378+COUNTIF($CD$6:CD10377,CD10378))</f>
        <v>59518</v>
      </c>
      <c r="CC10378" s="34">
        <f t="shared" si="1236"/>
        <v>55153</v>
      </c>
      <c r="CD10378" s="32">
        <f t="shared" si="1237"/>
        <v>55153</v>
      </c>
      <c r="CE10378" s="32">
        <f t="shared" si="1238"/>
        <v>0</v>
      </c>
      <c r="CF10378" s="32">
        <f t="shared" si="1239"/>
        <v>0</v>
      </c>
      <c r="CG10378" s="32" t="str">
        <f t="shared" si="1240"/>
        <v/>
      </c>
      <c r="CH10378" s="32">
        <v>373</v>
      </c>
      <c r="CI10378" s="32" t="s">
        <v>7</v>
      </c>
      <c r="CJ10378" s="32" t="str">
        <f t="shared" si="1241"/>
        <v/>
      </c>
      <c r="CK10378" s="32" t="str">
        <f t="shared" si="1242"/>
        <v/>
      </c>
      <c r="CL10378" s="32" t="str">
        <f t="shared" si="1243"/>
        <v/>
      </c>
      <c r="CM10378" s="32" t="str">
        <f t="shared" si="1244"/>
        <v/>
      </c>
      <c r="CN10378" s="32" t="str">
        <f t="shared" si="1245"/>
        <v/>
      </c>
    </row>
    <row r="10379" spans="71:92" x14ac:dyDescent="0.3">
      <c r="BS10379" s="32" t="str">
        <f>IF(Kiadasi_kiseroiv!$K$2=BT10379,BV10379,"")</f>
        <v/>
      </c>
      <c r="BT10379" s="34" t="str">
        <f t="shared" si="1246"/>
        <v/>
      </c>
      <c r="BU10379" s="32" t="str">
        <f t="shared" si="1233"/>
        <v/>
      </c>
      <c r="BV10379" s="32" t="str">
        <f t="shared" si="1247"/>
        <v/>
      </c>
      <c r="BW10379" s="32" t="str">
        <f t="shared" si="1248"/>
        <v/>
      </c>
      <c r="BX10379" s="32" t="str">
        <f t="shared" si="1234"/>
        <v/>
      </c>
      <c r="BY10379" s="32" t="str">
        <f t="shared" si="1235"/>
        <v/>
      </c>
      <c r="BZ10379" s="32" t="str">
        <f t="shared" si="1249"/>
        <v/>
      </c>
      <c r="CA10379" s="32" t="str">
        <f t="shared" si="1250"/>
        <v/>
      </c>
      <c r="CB10379" s="33">
        <f>IF(COUNTIF($CD$7:CD10379,CD10379)=1,CD10379,CD10379+COUNTIF($CD$6:CD10378,CD10379))</f>
        <v>59519</v>
      </c>
      <c r="CC10379" s="34">
        <f t="shared" si="1236"/>
        <v>55153</v>
      </c>
      <c r="CD10379" s="32">
        <f t="shared" si="1237"/>
        <v>55153</v>
      </c>
      <c r="CE10379" s="32">
        <f t="shared" si="1238"/>
        <v>0</v>
      </c>
      <c r="CF10379" s="32">
        <f t="shared" si="1239"/>
        <v>0</v>
      </c>
      <c r="CG10379" s="32" t="str">
        <f t="shared" si="1240"/>
        <v/>
      </c>
      <c r="CH10379" s="32">
        <v>374</v>
      </c>
      <c r="CI10379" s="32" t="s">
        <v>7</v>
      </c>
      <c r="CJ10379" s="32" t="str">
        <f t="shared" si="1241"/>
        <v/>
      </c>
      <c r="CK10379" s="32" t="str">
        <f t="shared" si="1242"/>
        <v/>
      </c>
      <c r="CL10379" s="32" t="str">
        <f t="shared" si="1243"/>
        <v/>
      </c>
      <c r="CM10379" s="32" t="str">
        <f t="shared" si="1244"/>
        <v/>
      </c>
      <c r="CN10379" s="32" t="str">
        <f t="shared" si="1245"/>
        <v/>
      </c>
    </row>
    <row r="10380" spans="71:92" x14ac:dyDescent="0.3">
      <c r="BS10380" s="32" t="str">
        <f>IF(Kiadasi_kiseroiv!$K$2=BT10380,BV10380,"")</f>
        <v/>
      </c>
      <c r="BT10380" s="34" t="str">
        <f t="shared" si="1246"/>
        <v/>
      </c>
      <c r="BU10380" s="32" t="str">
        <f t="shared" si="1233"/>
        <v/>
      </c>
      <c r="BV10380" s="32" t="str">
        <f t="shared" si="1247"/>
        <v/>
      </c>
      <c r="BW10380" s="32" t="str">
        <f t="shared" si="1248"/>
        <v/>
      </c>
      <c r="BX10380" s="32" t="str">
        <f t="shared" si="1234"/>
        <v/>
      </c>
      <c r="BY10380" s="32" t="str">
        <f t="shared" si="1235"/>
        <v/>
      </c>
      <c r="BZ10380" s="32" t="str">
        <f t="shared" si="1249"/>
        <v/>
      </c>
      <c r="CA10380" s="32" t="str">
        <f t="shared" si="1250"/>
        <v/>
      </c>
      <c r="CB10380" s="33">
        <f>IF(COUNTIF($CD$7:CD10380,CD10380)=1,CD10380,CD10380+COUNTIF($CD$6:CD10379,CD10380))</f>
        <v>59520</v>
      </c>
      <c r="CC10380" s="34">
        <f t="shared" si="1236"/>
        <v>55153</v>
      </c>
      <c r="CD10380" s="32">
        <f t="shared" si="1237"/>
        <v>55153</v>
      </c>
      <c r="CE10380" s="32">
        <f t="shared" si="1238"/>
        <v>0</v>
      </c>
      <c r="CF10380" s="32">
        <f t="shared" si="1239"/>
        <v>0</v>
      </c>
      <c r="CG10380" s="32" t="str">
        <f t="shared" si="1240"/>
        <v/>
      </c>
      <c r="CH10380" s="32">
        <v>375</v>
      </c>
      <c r="CI10380" s="32" t="s">
        <v>7</v>
      </c>
      <c r="CJ10380" s="32" t="str">
        <f t="shared" si="1241"/>
        <v/>
      </c>
      <c r="CK10380" s="32" t="str">
        <f t="shared" si="1242"/>
        <v/>
      </c>
      <c r="CL10380" s="32" t="str">
        <f t="shared" si="1243"/>
        <v/>
      </c>
      <c r="CM10380" s="32" t="str">
        <f t="shared" si="1244"/>
        <v/>
      </c>
      <c r="CN10380" s="32" t="str">
        <f t="shared" si="1245"/>
        <v/>
      </c>
    </row>
    <row r="10381" spans="71:92" x14ac:dyDescent="0.3">
      <c r="BS10381" s="32" t="str">
        <f>IF(Kiadasi_kiseroiv!$K$2=BT10381,BV10381,"")</f>
        <v/>
      </c>
      <c r="BT10381" s="34" t="str">
        <f t="shared" si="1246"/>
        <v/>
      </c>
      <c r="BU10381" s="32" t="str">
        <f t="shared" si="1233"/>
        <v/>
      </c>
      <c r="BV10381" s="32" t="str">
        <f t="shared" si="1247"/>
        <v/>
      </c>
      <c r="BW10381" s="32" t="str">
        <f t="shared" si="1248"/>
        <v/>
      </c>
      <c r="BX10381" s="32" t="str">
        <f t="shared" si="1234"/>
        <v/>
      </c>
      <c r="BY10381" s="32" t="str">
        <f t="shared" si="1235"/>
        <v/>
      </c>
      <c r="BZ10381" s="32" t="str">
        <f t="shared" si="1249"/>
        <v/>
      </c>
      <c r="CA10381" s="32" t="str">
        <f t="shared" si="1250"/>
        <v/>
      </c>
      <c r="CB10381" s="33">
        <f>IF(COUNTIF($CD$7:CD10381,CD10381)=1,CD10381,CD10381+COUNTIF($CD$6:CD10380,CD10381))</f>
        <v>59521</v>
      </c>
      <c r="CC10381" s="34">
        <f t="shared" si="1236"/>
        <v>55153</v>
      </c>
      <c r="CD10381" s="32">
        <f t="shared" si="1237"/>
        <v>55153</v>
      </c>
      <c r="CE10381" s="32">
        <f t="shared" si="1238"/>
        <v>0</v>
      </c>
      <c r="CF10381" s="32">
        <f t="shared" si="1239"/>
        <v>0</v>
      </c>
      <c r="CG10381" s="32" t="str">
        <f t="shared" si="1240"/>
        <v/>
      </c>
      <c r="CH10381" s="32">
        <v>376</v>
      </c>
      <c r="CI10381" s="32" t="s">
        <v>7</v>
      </c>
      <c r="CJ10381" s="32" t="str">
        <f t="shared" si="1241"/>
        <v/>
      </c>
      <c r="CK10381" s="32" t="str">
        <f t="shared" si="1242"/>
        <v/>
      </c>
      <c r="CL10381" s="32" t="str">
        <f t="shared" si="1243"/>
        <v/>
      </c>
      <c r="CM10381" s="32" t="str">
        <f t="shared" si="1244"/>
        <v/>
      </c>
      <c r="CN10381" s="32" t="str">
        <f t="shared" si="1245"/>
        <v/>
      </c>
    </row>
    <row r="10382" spans="71:92" x14ac:dyDescent="0.3">
      <c r="BS10382" s="32" t="str">
        <f>IF(Kiadasi_kiseroiv!$K$2=BT10382,BV10382,"")</f>
        <v/>
      </c>
      <c r="BT10382" s="34" t="str">
        <f t="shared" si="1246"/>
        <v/>
      </c>
      <c r="BU10382" s="32" t="str">
        <f t="shared" si="1233"/>
        <v/>
      </c>
      <c r="BV10382" s="32" t="str">
        <f t="shared" si="1247"/>
        <v/>
      </c>
      <c r="BW10382" s="32" t="str">
        <f t="shared" si="1248"/>
        <v/>
      </c>
      <c r="BX10382" s="32" t="str">
        <f t="shared" si="1234"/>
        <v/>
      </c>
      <c r="BY10382" s="32" t="str">
        <f t="shared" si="1235"/>
        <v/>
      </c>
      <c r="BZ10382" s="32" t="str">
        <f t="shared" si="1249"/>
        <v/>
      </c>
      <c r="CA10382" s="32" t="str">
        <f t="shared" si="1250"/>
        <v/>
      </c>
      <c r="CB10382" s="33">
        <f>IF(COUNTIF($CD$7:CD10382,CD10382)=1,CD10382,CD10382+COUNTIF($CD$6:CD10381,CD10382))</f>
        <v>59522</v>
      </c>
      <c r="CC10382" s="34">
        <f t="shared" si="1236"/>
        <v>55153</v>
      </c>
      <c r="CD10382" s="32">
        <f t="shared" si="1237"/>
        <v>55153</v>
      </c>
      <c r="CE10382" s="32">
        <f t="shared" si="1238"/>
        <v>0</v>
      </c>
      <c r="CF10382" s="32">
        <f t="shared" si="1239"/>
        <v>0</v>
      </c>
      <c r="CG10382" s="32" t="str">
        <f t="shared" si="1240"/>
        <v/>
      </c>
      <c r="CH10382" s="32">
        <v>377</v>
      </c>
      <c r="CI10382" s="32" t="s">
        <v>7</v>
      </c>
      <c r="CJ10382" s="32" t="str">
        <f t="shared" si="1241"/>
        <v/>
      </c>
      <c r="CK10382" s="32" t="str">
        <f t="shared" si="1242"/>
        <v/>
      </c>
      <c r="CL10382" s="32" t="str">
        <f t="shared" si="1243"/>
        <v/>
      </c>
      <c r="CM10382" s="32" t="str">
        <f t="shared" si="1244"/>
        <v/>
      </c>
      <c r="CN10382" s="32" t="str">
        <f t="shared" si="1245"/>
        <v/>
      </c>
    </row>
    <row r="10383" spans="71:92" x14ac:dyDescent="0.3">
      <c r="BS10383" s="32" t="str">
        <f>IF(Kiadasi_kiseroiv!$K$2=BT10383,BV10383,"")</f>
        <v/>
      </c>
      <c r="BT10383" s="34" t="str">
        <f t="shared" si="1246"/>
        <v/>
      </c>
      <c r="BU10383" s="32" t="str">
        <f t="shared" si="1233"/>
        <v/>
      </c>
      <c r="BV10383" s="32" t="str">
        <f t="shared" si="1247"/>
        <v/>
      </c>
      <c r="BW10383" s="32" t="str">
        <f t="shared" si="1248"/>
        <v/>
      </c>
      <c r="BX10383" s="32" t="str">
        <f t="shared" si="1234"/>
        <v/>
      </c>
      <c r="BY10383" s="32" t="str">
        <f t="shared" si="1235"/>
        <v/>
      </c>
      <c r="BZ10383" s="32" t="str">
        <f t="shared" si="1249"/>
        <v/>
      </c>
      <c r="CA10383" s="32" t="str">
        <f t="shared" si="1250"/>
        <v/>
      </c>
      <c r="CB10383" s="33">
        <f>IF(COUNTIF($CD$7:CD10383,CD10383)=1,CD10383,CD10383+COUNTIF($CD$6:CD10382,CD10383))</f>
        <v>59523</v>
      </c>
      <c r="CC10383" s="34">
        <f t="shared" si="1236"/>
        <v>55153</v>
      </c>
      <c r="CD10383" s="32">
        <f t="shared" si="1237"/>
        <v>55153</v>
      </c>
      <c r="CE10383" s="32">
        <f t="shared" si="1238"/>
        <v>0</v>
      </c>
      <c r="CF10383" s="32">
        <f t="shared" si="1239"/>
        <v>0</v>
      </c>
      <c r="CG10383" s="32" t="str">
        <f t="shared" si="1240"/>
        <v/>
      </c>
      <c r="CH10383" s="32">
        <v>378</v>
      </c>
      <c r="CI10383" s="32" t="s">
        <v>7</v>
      </c>
      <c r="CJ10383" s="32" t="str">
        <f t="shared" si="1241"/>
        <v/>
      </c>
      <c r="CK10383" s="32" t="str">
        <f t="shared" si="1242"/>
        <v/>
      </c>
      <c r="CL10383" s="32" t="str">
        <f t="shared" si="1243"/>
        <v/>
      </c>
      <c r="CM10383" s="32" t="str">
        <f t="shared" si="1244"/>
        <v/>
      </c>
      <c r="CN10383" s="32" t="str">
        <f t="shared" si="1245"/>
        <v/>
      </c>
    </row>
    <row r="10384" spans="71:92" x14ac:dyDescent="0.3">
      <c r="BS10384" s="32" t="str">
        <f>IF(Kiadasi_kiseroiv!$K$2=BT10384,BV10384,"")</f>
        <v/>
      </c>
      <c r="BT10384" s="34" t="str">
        <f t="shared" si="1246"/>
        <v/>
      </c>
      <c r="BU10384" s="32" t="str">
        <f t="shared" si="1233"/>
        <v/>
      </c>
      <c r="BV10384" s="32" t="str">
        <f t="shared" si="1247"/>
        <v/>
      </c>
      <c r="BW10384" s="32" t="str">
        <f t="shared" si="1248"/>
        <v/>
      </c>
      <c r="BX10384" s="32" t="str">
        <f t="shared" si="1234"/>
        <v/>
      </c>
      <c r="BY10384" s="32" t="str">
        <f t="shared" si="1235"/>
        <v/>
      </c>
      <c r="BZ10384" s="32" t="str">
        <f t="shared" si="1249"/>
        <v/>
      </c>
      <c r="CA10384" s="32" t="str">
        <f t="shared" si="1250"/>
        <v/>
      </c>
      <c r="CB10384" s="33">
        <f>IF(COUNTIF($CD$7:CD10384,CD10384)=1,CD10384,CD10384+COUNTIF($CD$6:CD10383,CD10384))</f>
        <v>59524</v>
      </c>
      <c r="CC10384" s="34">
        <f t="shared" si="1236"/>
        <v>55153</v>
      </c>
      <c r="CD10384" s="32">
        <f t="shared" si="1237"/>
        <v>55153</v>
      </c>
      <c r="CE10384" s="32">
        <f t="shared" si="1238"/>
        <v>0</v>
      </c>
      <c r="CF10384" s="32">
        <f t="shared" si="1239"/>
        <v>0</v>
      </c>
      <c r="CG10384" s="32" t="str">
        <f t="shared" si="1240"/>
        <v/>
      </c>
      <c r="CH10384" s="32">
        <v>379</v>
      </c>
      <c r="CI10384" s="32" t="s">
        <v>7</v>
      </c>
      <c r="CJ10384" s="32" t="str">
        <f t="shared" si="1241"/>
        <v/>
      </c>
      <c r="CK10384" s="32" t="str">
        <f t="shared" si="1242"/>
        <v/>
      </c>
      <c r="CL10384" s="32" t="str">
        <f t="shared" si="1243"/>
        <v/>
      </c>
      <c r="CM10384" s="32" t="str">
        <f t="shared" si="1244"/>
        <v/>
      </c>
      <c r="CN10384" s="32" t="str">
        <f t="shared" si="1245"/>
        <v/>
      </c>
    </row>
    <row r="10385" spans="71:92" x14ac:dyDescent="0.3">
      <c r="BS10385" s="32" t="str">
        <f>IF(Kiadasi_kiseroiv!$K$2=BT10385,BV10385,"")</f>
        <v/>
      </c>
      <c r="BT10385" s="34" t="str">
        <f t="shared" si="1246"/>
        <v/>
      </c>
      <c r="BU10385" s="32" t="str">
        <f t="shared" si="1233"/>
        <v/>
      </c>
      <c r="BV10385" s="32" t="str">
        <f t="shared" si="1247"/>
        <v/>
      </c>
      <c r="BW10385" s="32" t="str">
        <f t="shared" si="1248"/>
        <v/>
      </c>
      <c r="BX10385" s="32" t="str">
        <f t="shared" si="1234"/>
        <v/>
      </c>
      <c r="BY10385" s="32" t="str">
        <f t="shared" si="1235"/>
        <v/>
      </c>
      <c r="BZ10385" s="32" t="str">
        <f t="shared" si="1249"/>
        <v/>
      </c>
      <c r="CA10385" s="32" t="str">
        <f t="shared" si="1250"/>
        <v/>
      </c>
      <c r="CB10385" s="33">
        <f>IF(COUNTIF($CD$7:CD10385,CD10385)=1,CD10385,CD10385+COUNTIF($CD$6:CD10384,CD10385))</f>
        <v>59525</v>
      </c>
      <c r="CC10385" s="34">
        <f t="shared" si="1236"/>
        <v>55153</v>
      </c>
      <c r="CD10385" s="32">
        <f t="shared" si="1237"/>
        <v>55153</v>
      </c>
      <c r="CE10385" s="32">
        <f t="shared" si="1238"/>
        <v>0</v>
      </c>
      <c r="CF10385" s="32">
        <f t="shared" si="1239"/>
        <v>0</v>
      </c>
      <c r="CG10385" s="32" t="str">
        <f t="shared" si="1240"/>
        <v/>
      </c>
      <c r="CH10385" s="32">
        <v>380</v>
      </c>
      <c r="CI10385" s="32" t="s">
        <v>7</v>
      </c>
      <c r="CJ10385" s="32" t="str">
        <f t="shared" si="1241"/>
        <v/>
      </c>
      <c r="CK10385" s="32" t="str">
        <f t="shared" si="1242"/>
        <v/>
      </c>
      <c r="CL10385" s="32" t="str">
        <f t="shared" si="1243"/>
        <v/>
      </c>
      <c r="CM10385" s="32" t="str">
        <f t="shared" si="1244"/>
        <v/>
      </c>
      <c r="CN10385" s="32" t="str">
        <f t="shared" si="1245"/>
        <v/>
      </c>
    </row>
    <row r="10386" spans="71:92" x14ac:dyDescent="0.3">
      <c r="BS10386" s="32" t="str">
        <f>IF(Kiadasi_kiseroiv!$K$2=BT10386,BV10386,"")</f>
        <v/>
      </c>
      <c r="BT10386" s="34" t="str">
        <f t="shared" si="1246"/>
        <v/>
      </c>
      <c r="BU10386" s="32" t="str">
        <f t="shared" si="1233"/>
        <v/>
      </c>
      <c r="BV10386" s="32" t="str">
        <f t="shared" si="1247"/>
        <v/>
      </c>
      <c r="BW10386" s="32" t="str">
        <f t="shared" si="1248"/>
        <v/>
      </c>
      <c r="BX10386" s="32" t="str">
        <f t="shared" si="1234"/>
        <v/>
      </c>
      <c r="BY10386" s="32" t="str">
        <f t="shared" si="1235"/>
        <v/>
      </c>
      <c r="BZ10386" s="32" t="str">
        <f t="shared" si="1249"/>
        <v/>
      </c>
      <c r="CA10386" s="32" t="str">
        <f t="shared" si="1250"/>
        <v/>
      </c>
      <c r="CB10386" s="33">
        <f>IF(COUNTIF($CD$7:CD10386,CD10386)=1,CD10386,CD10386+COUNTIF($CD$6:CD10385,CD10386))</f>
        <v>59526</v>
      </c>
      <c r="CC10386" s="34">
        <f t="shared" si="1236"/>
        <v>55153</v>
      </c>
      <c r="CD10386" s="32">
        <f t="shared" si="1237"/>
        <v>55153</v>
      </c>
      <c r="CE10386" s="32">
        <f t="shared" si="1238"/>
        <v>0</v>
      </c>
      <c r="CF10386" s="32">
        <f t="shared" si="1239"/>
        <v>0</v>
      </c>
      <c r="CG10386" s="32" t="str">
        <f t="shared" si="1240"/>
        <v/>
      </c>
      <c r="CH10386" s="32">
        <v>381</v>
      </c>
      <c r="CI10386" s="32" t="s">
        <v>7</v>
      </c>
      <c r="CJ10386" s="32" t="str">
        <f t="shared" si="1241"/>
        <v/>
      </c>
      <c r="CK10386" s="32" t="str">
        <f t="shared" si="1242"/>
        <v/>
      </c>
      <c r="CL10386" s="32" t="str">
        <f t="shared" si="1243"/>
        <v/>
      </c>
      <c r="CM10386" s="32" t="str">
        <f t="shared" si="1244"/>
        <v/>
      </c>
      <c r="CN10386" s="32" t="str">
        <f t="shared" si="1245"/>
        <v/>
      </c>
    </row>
    <row r="10387" spans="71:92" x14ac:dyDescent="0.3">
      <c r="BS10387" s="32" t="str">
        <f>IF(Kiadasi_kiseroiv!$K$2=BT10387,BV10387,"")</f>
        <v/>
      </c>
      <c r="BT10387" s="34" t="str">
        <f t="shared" si="1246"/>
        <v/>
      </c>
      <c r="BU10387" s="32" t="str">
        <f t="shared" si="1233"/>
        <v/>
      </c>
      <c r="BV10387" s="32" t="str">
        <f t="shared" si="1247"/>
        <v/>
      </c>
      <c r="BW10387" s="32" t="str">
        <f t="shared" si="1248"/>
        <v/>
      </c>
      <c r="BX10387" s="32" t="str">
        <f t="shared" si="1234"/>
        <v/>
      </c>
      <c r="BY10387" s="32" t="str">
        <f t="shared" si="1235"/>
        <v/>
      </c>
      <c r="BZ10387" s="32" t="str">
        <f t="shared" si="1249"/>
        <v/>
      </c>
      <c r="CA10387" s="32" t="str">
        <f t="shared" si="1250"/>
        <v/>
      </c>
      <c r="CB10387" s="33">
        <f>IF(COUNTIF($CD$7:CD10387,CD10387)=1,CD10387,CD10387+COUNTIF($CD$6:CD10386,CD10387))</f>
        <v>59527</v>
      </c>
      <c r="CC10387" s="34">
        <f t="shared" si="1236"/>
        <v>55153</v>
      </c>
      <c r="CD10387" s="32">
        <f t="shared" si="1237"/>
        <v>55153</v>
      </c>
      <c r="CE10387" s="32">
        <f t="shared" si="1238"/>
        <v>0</v>
      </c>
      <c r="CF10387" s="32">
        <f t="shared" si="1239"/>
        <v>0</v>
      </c>
      <c r="CG10387" s="32" t="str">
        <f t="shared" si="1240"/>
        <v/>
      </c>
      <c r="CH10387" s="32">
        <v>382</v>
      </c>
      <c r="CI10387" s="32" t="s">
        <v>7</v>
      </c>
      <c r="CJ10387" s="32" t="str">
        <f t="shared" si="1241"/>
        <v/>
      </c>
      <c r="CK10387" s="32" t="str">
        <f t="shared" si="1242"/>
        <v/>
      </c>
      <c r="CL10387" s="32" t="str">
        <f t="shared" si="1243"/>
        <v/>
      </c>
      <c r="CM10387" s="32" t="str">
        <f t="shared" si="1244"/>
        <v/>
      </c>
      <c r="CN10387" s="32" t="str">
        <f t="shared" si="1245"/>
        <v/>
      </c>
    </row>
    <row r="10388" spans="71:92" x14ac:dyDescent="0.3">
      <c r="BS10388" s="32" t="str">
        <f>IF(Kiadasi_kiseroiv!$K$2=BT10388,BV10388,"")</f>
        <v/>
      </c>
      <c r="BT10388" s="34" t="str">
        <f t="shared" si="1246"/>
        <v/>
      </c>
      <c r="BU10388" s="32" t="str">
        <f t="shared" si="1233"/>
        <v/>
      </c>
      <c r="BV10388" s="32" t="str">
        <f t="shared" si="1247"/>
        <v/>
      </c>
      <c r="BW10388" s="32" t="str">
        <f t="shared" si="1248"/>
        <v/>
      </c>
      <c r="BX10388" s="32" t="str">
        <f t="shared" si="1234"/>
        <v/>
      </c>
      <c r="BY10388" s="32" t="str">
        <f t="shared" si="1235"/>
        <v/>
      </c>
      <c r="BZ10388" s="32" t="str">
        <f t="shared" si="1249"/>
        <v/>
      </c>
      <c r="CA10388" s="32" t="str">
        <f t="shared" si="1250"/>
        <v/>
      </c>
      <c r="CB10388" s="33">
        <f>IF(COUNTIF($CD$7:CD10388,CD10388)=1,CD10388,CD10388+COUNTIF($CD$6:CD10387,CD10388))</f>
        <v>59528</v>
      </c>
      <c r="CC10388" s="34">
        <f t="shared" si="1236"/>
        <v>55153</v>
      </c>
      <c r="CD10388" s="32">
        <f t="shared" si="1237"/>
        <v>55153</v>
      </c>
      <c r="CE10388" s="32">
        <f t="shared" si="1238"/>
        <v>0</v>
      </c>
      <c r="CF10388" s="32">
        <f t="shared" si="1239"/>
        <v>0</v>
      </c>
      <c r="CG10388" s="32" t="str">
        <f t="shared" si="1240"/>
        <v/>
      </c>
      <c r="CH10388" s="32">
        <v>383</v>
      </c>
      <c r="CI10388" s="32" t="s">
        <v>7</v>
      </c>
      <c r="CJ10388" s="32" t="str">
        <f t="shared" si="1241"/>
        <v/>
      </c>
      <c r="CK10388" s="32" t="str">
        <f t="shared" si="1242"/>
        <v/>
      </c>
      <c r="CL10388" s="32" t="str">
        <f t="shared" si="1243"/>
        <v/>
      </c>
      <c r="CM10388" s="32" t="str">
        <f t="shared" si="1244"/>
        <v/>
      </c>
      <c r="CN10388" s="32" t="str">
        <f t="shared" si="1245"/>
        <v/>
      </c>
    </row>
    <row r="10389" spans="71:92" x14ac:dyDescent="0.3">
      <c r="BS10389" s="32" t="str">
        <f>IF(Kiadasi_kiseroiv!$K$2=BT10389,BV10389,"")</f>
        <v/>
      </c>
      <c r="BT10389" s="34" t="str">
        <f t="shared" si="1246"/>
        <v/>
      </c>
      <c r="BU10389" s="32" t="str">
        <f t="shared" si="1233"/>
        <v/>
      </c>
      <c r="BV10389" s="32" t="str">
        <f t="shared" si="1247"/>
        <v/>
      </c>
      <c r="BW10389" s="32" t="str">
        <f t="shared" si="1248"/>
        <v/>
      </c>
      <c r="BX10389" s="32" t="str">
        <f t="shared" si="1234"/>
        <v/>
      </c>
      <c r="BY10389" s="32" t="str">
        <f t="shared" si="1235"/>
        <v/>
      </c>
      <c r="BZ10389" s="32" t="str">
        <f t="shared" si="1249"/>
        <v/>
      </c>
      <c r="CA10389" s="32" t="str">
        <f t="shared" si="1250"/>
        <v/>
      </c>
      <c r="CB10389" s="33">
        <f>IF(COUNTIF($CD$7:CD10389,CD10389)=1,CD10389,CD10389+COUNTIF($CD$6:CD10388,CD10389))</f>
        <v>59529</v>
      </c>
      <c r="CC10389" s="34">
        <f t="shared" si="1236"/>
        <v>55153</v>
      </c>
      <c r="CD10389" s="32">
        <f t="shared" si="1237"/>
        <v>55153</v>
      </c>
      <c r="CE10389" s="32">
        <f t="shared" si="1238"/>
        <v>0</v>
      </c>
      <c r="CF10389" s="32">
        <f t="shared" si="1239"/>
        <v>0</v>
      </c>
      <c r="CG10389" s="32" t="str">
        <f t="shared" si="1240"/>
        <v/>
      </c>
      <c r="CH10389" s="32">
        <v>384</v>
      </c>
      <c r="CI10389" s="32" t="s">
        <v>7</v>
      </c>
      <c r="CJ10389" s="32" t="str">
        <f t="shared" si="1241"/>
        <v/>
      </c>
      <c r="CK10389" s="32" t="str">
        <f t="shared" si="1242"/>
        <v/>
      </c>
      <c r="CL10389" s="32" t="str">
        <f t="shared" si="1243"/>
        <v/>
      </c>
      <c r="CM10389" s="32" t="str">
        <f t="shared" si="1244"/>
        <v/>
      </c>
      <c r="CN10389" s="32" t="str">
        <f t="shared" si="1245"/>
        <v/>
      </c>
    </row>
    <row r="10390" spans="71:92" x14ac:dyDescent="0.3">
      <c r="BS10390" s="32" t="str">
        <f>IF(Kiadasi_kiseroiv!$K$2=BT10390,BV10390,"")</f>
        <v/>
      </c>
      <c r="BT10390" s="34" t="str">
        <f t="shared" si="1246"/>
        <v/>
      </c>
      <c r="BU10390" s="32" t="str">
        <f t="shared" si="1233"/>
        <v/>
      </c>
      <c r="BV10390" s="32" t="str">
        <f t="shared" si="1247"/>
        <v/>
      </c>
      <c r="BW10390" s="32" t="str">
        <f t="shared" si="1248"/>
        <v/>
      </c>
      <c r="BX10390" s="32" t="str">
        <f t="shared" si="1234"/>
        <v/>
      </c>
      <c r="BY10390" s="32" t="str">
        <f t="shared" si="1235"/>
        <v/>
      </c>
      <c r="BZ10390" s="32" t="str">
        <f t="shared" si="1249"/>
        <v/>
      </c>
      <c r="CA10390" s="32" t="str">
        <f t="shared" si="1250"/>
        <v/>
      </c>
      <c r="CB10390" s="33">
        <f>IF(COUNTIF($CD$7:CD10390,CD10390)=1,CD10390,CD10390+COUNTIF($CD$6:CD10389,CD10390))</f>
        <v>59530</v>
      </c>
      <c r="CC10390" s="34">
        <f t="shared" si="1236"/>
        <v>55153</v>
      </c>
      <c r="CD10390" s="32">
        <f t="shared" si="1237"/>
        <v>55153</v>
      </c>
      <c r="CE10390" s="32">
        <f t="shared" si="1238"/>
        <v>0</v>
      </c>
      <c r="CF10390" s="32">
        <f t="shared" si="1239"/>
        <v>0</v>
      </c>
      <c r="CG10390" s="32" t="str">
        <f t="shared" si="1240"/>
        <v/>
      </c>
      <c r="CH10390" s="32">
        <v>385</v>
      </c>
      <c r="CI10390" s="32" t="s">
        <v>7</v>
      </c>
      <c r="CJ10390" s="32" t="str">
        <f t="shared" si="1241"/>
        <v/>
      </c>
      <c r="CK10390" s="32" t="str">
        <f t="shared" si="1242"/>
        <v/>
      </c>
      <c r="CL10390" s="32" t="str">
        <f t="shared" si="1243"/>
        <v/>
      </c>
      <c r="CM10390" s="32" t="str">
        <f t="shared" si="1244"/>
        <v/>
      </c>
      <c r="CN10390" s="32" t="str">
        <f t="shared" si="1245"/>
        <v/>
      </c>
    </row>
    <row r="10391" spans="71:92" x14ac:dyDescent="0.3">
      <c r="BS10391" s="32" t="str">
        <f>IF(Kiadasi_kiseroiv!$K$2=BT10391,BV10391,"")</f>
        <v/>
      </c>
      <c r="BT10391" s="34" t="str">
        <f t="shared" si="1246"/>
        <v/>
      </c>
      <c r="BU10391" s="32" t="str">
        <f t="shared" ref="BU10391:BU10454" si="1251">IF(AND($BU$1=CI10391,OR(ISERROR(VLOOKUP(CG10391,Kisiv,2,FALSE))=FALSE,CE10391&lt;0)),CB10391,"")</f>
        <v/>
      </c>
      <c r="BV10391" s="32" t="str">
        <f t="shared" si="1247"/>
        <v/>
      </c>
      <c r="BW10391" s="32" t="str">
        <f t="shared" si="1248"/>
        <v/>
      </c>
      <c r="BX10391" s="32" t="str">
        <f t="shared" ref="BX10391:BX10454" si="1252">IF(AND(OR($BX$1=0,$BX$1=CG10391),OR($BX$2=0,IF(ISERROR(SEARCH($BX$2,CJ10391&amp;CK10391&amp;CL10391,1)),FALSE,TRUE))),CB10391,"")</f>
        <v/>
      </c>
      <c r="BY10391" s="32" t="str">
        <f t="shared" ref="BY10391:BY10454" si="1253">IF(AND(BX10391&lt;&gt;"",CC10391&lt;&gt;$CD$2),RANK(BX10391,$BX$7:$BX$33000,1),"")</f>
        <v/>
      </c>
      <c r="BZ10391" s="32" t="str">
        <f t="shared" si="1249"/>
        <v/>
      </c>
      <c r="CA10391" s="32" t="str">
        <f t="shared" si="1250"/>
        <v/>
      </c>
      <c r="CB10391" s="33">
        <f>IF(COUNTIF($CD$7:CD10391,CD10391)=1,CD10391,CD10391+COUNTIF($CD$6:CD10390,CD10391))</f>
        <v>59531</v>
      </c>
      <c r="CC10391" s="34">
        <f t="shared" ref="CC10391:CC10454" si="1254">IF(INDEX(ab,CH10391,1)&lt;&gt;1,INDEX(ab,CH10391,1),$CD$2)</f>
        <v>55153</v>
      </c>
      <c r="CD10391" s="32">
        <f t="shared" ref="CD10391:CD10454" si="1255">IF(CC10391&lt;&gt;$CD$2,RANK(CC10391,$CC$7:$CC$33000,1),$CD$2)</f>
        <v>55153</v>
      </c>
      <c r="CE10391" s="32">
        <f t="shared" ref="CE10391:CE10454" si="1256">INDEX(ab,CH10391,6)</f>
        <v>0</v>
      </c>
      <c r="CF10391" s="32">
        <f t="shared" ref="CF10391:CF10454" si="1257">INDEX(ab,CH10391,8)</f>
        <v>0</v>
      </c>
      <c r="CG10391" s="32" t="str">
        <f t="shared" ref="CG10391:CG10454" si="1258">INDEX(ab,CH10391,7)&amp;INDEX(ab,CH10391,9)</f>
        <v/>
      </c>
      <c r="CH10391" s="32">
        <v>386</v>
      </c>
      <c r="CI10391" s="32" t="s">
        <v>7</v>
      </c>
      <c r="CJ10391" s="32" t="str">
        <f t="shared" ref="CJ10391:CJ10454" si="1259">IF(INDEX(ab,CH10391,5)&lt;&gt;0,INDEX(ab,CH10391,5),"")</f>
        <v/>
      </c>
      <c r="CK10391" s="32" t="str">
        <f t="shared" ref="CK10391:CK10454" si="1260">IF(INDEX(ab,CH10391,10)&lt;&gt;0,INDEX(ab,CH10391,10),"")</f>
        <v/>
      </c>
      <c r="CL10391" s="32" t="str">
        <f t="shared" ref="CL10391:CL10454" si="1261">IF(INDEX(ab,CH10391,11)&lt;&gt;0,INDEX(ab,CH10391,11),"")</f>
        <v/>
      </c>
      <c r="CM10391" s="32" t="str">
        <f t="shared" ref="CM10391:CM10454" si="1262">IF(INDEX(ab,CH10391,4)&lt;&gt;0,INDEX(ab,CH10391,4),"")</f>
        <v/>
      </c>
      <c r="CN10391" s="32" t="str">
        <f t="shared" ref="CN10391:CN10454" si="1263">IF(INDEX(ab,CH10391,3)&lt;&gt;0,INDEX(ab,CH10391,3),"")</f>
        <v/>
      </c>
    </row>
    <row r="10392" spans="71:92" x14ac:dyDescent="0.3">
      <c r="BS10392" s="32" t="str">
        <f>IF(Kiadasi_kiseroiv!$K$2=BT10392,BV10392,"")</f>
        <v/>
      </c>
      <c r="BT10392" s="34" t="str">
        <f t="shared" ref="BT10392:BT10455" si="1264">IF(AND($BT$4=CI10392,BU10392&lt;&gt;""),CC10392,"")</f>
        <v/>
      </c>
      <c r="BU10392" s="32" t="str">
        <f t="shared" si="1251"/>
        <v/>
      </c>
      <c r="BV10392" s="32" t="str">
        <f t="shared" ref="BV10392:BV10455" si="1265">IF(BU10392&lt;&gt;"",RANK(BU10392,$BU$7:$BU$33000,1),"")</f>
        <v/>
      </c>
      <c r="BW10392" s="32" t="str">
        <f t="shared" ref="BW10392:BW10455" si="1266">IF(CC10392&lt;min,$BW$2,IF(CC10392&lt;=max,CG10392,""))</f>
        <v/>
      </c>
      <c r="BX10392" s="32" t="str">
        <f t="shared" si="1252"/>
        <v/>
      </c>
      <c r="BY10392" s="32" t="str">
        <f t="shared" si="1253"/>
        <v/>
      </c>
      <c r="BZ10392" s="32" t="str">
        <f t="shared" ref="BZ10392:BZ10455" si="1267">IF(AND(CC10392&lt;$BZ$2,CI10392=$BZ$4),$BZ$5,IF(AND(CC10392&lt;=$BZ$3,CI10392=$BZ$4),CB10392,""))</f>
        <v/>
      </c>
      <c r="CA10392" s="32" t="str">
        <f t="shared" ref="CA10392:CA10455" si="1268">IF(AND(BZ10392&lt;&gt;"",BZ10392&lt;&gt;$BZ$5),RANK(BZ10392,$BZ$7:$BZ$33000,1),"")</f>
        <v/>
      </c>
      <c r="CB10392" s="33">
        <f>IF(COUNTIF($CD$7:CD10392,CD10392)=1,CD10392,CD10392+COUNTIF($CD$6:CD10391,CD10392))</f>
        <v>59532</v>
      </c>
      <c r="CC10392" s="34">
        <f t="shared" si="1254"/>
        <v>55153</v>
      </c>
      <c r="CD10392" s="32">
        <f t="shared" si="1255"/>
        <v>55153</v>
      </c>
      <c r="CE10392" s="32">
        <f t="shared" si="1256"/>
        <v>0</v>
      </c>
      <c r="CF10392" s="32">
        <f t="shared" si="1257"/>
        <v>0</v>
      </c>
      <c r="CG10392" s="32" t="str">
        <f t="shared" si="1258"/>
        <v/>
      </c>
      <c r="CH10392" s="32">
        <v>387</v>
      </c>
      <c r="CI10392" s="32" t="s">
        <v>7</v>
      </c>
      <c r="CJ10392" s="32" t="str">
        <f t="shared" si="1259"/>
        <v/>
      </c>
      <c r="CK10392" s="32" t="str">
        <f t="shared" si="1260"/>
        <v/>
      </c>
      <c r="CL10392" s="32" t="str">
        <f t="shared" si="1261"/>
        <v/>
      </c>
      <c r="CM10392" s="32" t="str">
        <f t="shared" si="1262"/>
        <v/>
      </c>
      <c r="CN10392" s="32" t="str">
        <f t="shared" si="1263"/>
        <v/>
      </c>
    </row>
    <row r="10393" spans="71:92" x14ac:dyDescent="0.3">
      <c r="BS10393" s="32" t="str">
        <f>IF(Kiadasi_kiseroiv!$K$2=BT10393,BV10393,"")</f>
        <v/>
      </c>
      <c r="BT10393" s="34" t="str">
        <f t="shared" si="1264"/>
        <v/>
      </c>
      <c r="BU10393" s="32" t="str">
        <f t="shared" si="1251"/>
        <v/>
      </c>
      <c r="BV10393" s="32" t="str">
        <f t="shared" si="1265"/>
        <v/>
      </c>
      <c r="BW10393" s="32" t="str">
        <f t="shared" si="1266"/>
        <v/>
      </c>
      <c r="BX10393" s="32" t="str">
        <f t="shared" si="1252"/>
        <v/>
      </c>
      <c r="BY10393" s="32" t="str">
        <f t="shared" si="1253"/>
        <v/>
      </c>
      <c r="BZ10393" s="32" t="str">
        <f t="shared" si="1267"/>
        <v/>
      </c>
      <c r="CA10393" s="32" t="str">
        <f t="shared" si="1268"/>
        <v/>
      </c>
      <c r="CB10393" s="33">
        <f>IF(COUNTIF($CD$7:CD10393,CD10393)=1,CD10393,CD10393+COUNTIF($CD$6:CD10392,CD10393))</f>
        <v>59533</v>
      </c>
      <c r="CC10393" s="34">
        <f t="shared" si="1254"/>
        <v>55153</v>
      </c>
      <c r="CD10393" s="32">
        <f t="shared" si="1255"/>
        <v>55153</v>
      </c>
      <c r="CE10393" s="32">
        <f t="shared" si="1256"/>
        <v>0</v>
      </c>
      <c r="CF10393" s="32">
        <f t="shared" si="1257"/>
        <v>0</v>
      </c>
      <c r="CG10393" s="32" t="str">
        <f t="shared" si="1258"/>
        <v/>
      </c>
      <c r="CH10393" s="32">
        <v>388</v>
      </c>
      <c r="CI10393" s="32" t="s">
        <v>7</v>
      </c>
      <c r="CJ10393" s="32" t="str">
        <f t="shared" si="1259"/>
        <v/>
      </c>
      <c r="CK10393" s="32" t="str">
        <f t="shared" si="1260"/>
        <v/>
      </c>
      <c r="CL10393" s="32" t="str">
        <f t="shared" si="1261"/>
        <v/>
      </c>
      <c r="CM10393" s="32" t="str">
        <f t="shared" si="1262"/>
        <v/>
      </c>
      <c r="CN10393" s="32" t="str">
        <f t="shared" si="1263"/>
        <v/>
      </c>
    </row>
    <row r="10394" spans="71:92" x14ac:dyDescent="0.3">
      <c r="BS10394" s="32" t="str">
        <f>IF(Kiadasi_kiseroiv!$K$2=BT10394,BV10394,"")</f>
        <v/>
      </c>
      <c r="BT10394" s="34" t="str">
        <f t="shared" si="1264"/>
        <v/>
      </c>
      <c r="BU10394" s="32" t="str">
        <f t="shared" si="1251"/>
        <v/>
      </c>
      <c r="BV10394" s="32" t="str">
        <f t="shared" si="1265"/>
        <v/>
      </c>
      <c r="BW10394" s="32" t="str">
        <f t="shared" si="1266"/>
        <v/>
      </c>
      <c r="BX10394" s="32" t="str">
        <f t="shared" si="1252"/>
        <v/>
      </c>
      <c r="BY10394" s="32" t="str">
        <f t="shared" si="1253"/>
        <v/>
      </c>
      <c r="BZ10394" s="32" t="str">
        <f t="shared" si="1267"/>
        <v/>
      </c>
      <c r="CA10394" s="32" t="str">
        <f t="shared" si="1268"/>
        <v/>
      </c>
      <c r="CB10394" s="33">
        <f>IF(COUNTIF($CD$7:CD10394,CD10394)=1,CD10394,CD10394+COUNTIF($CD$6:CD10393,CD10394))</f>
        <v>59534</v>
      </c>
      <c r="CC10394" s="34">
        <f t="shared" si="1254"/>
        <v>55153</v>
      </c>
      <c r="CD10394" s="32">
        <f t="shared" si="1255"/>
        <v>55153</v>
      </c>
      <c r="CE10394" s="32">
        <f t="shared" si="1256"/>
        <v>0</v>
      </c>
      <c r="CF10394" s="32">
        <f t="shared" si="1257"/>
        <v>0</v>
      </c>
      <c r="CG10394" s="32" t="str">
        <f t="shared" si="1258"/>
        <v/>
      </c>
      <c r="CH10394" s="32">
        <v>389</v>
      </c>
      <c r="CI10394" s="32" t="s">
        <v>7</v>
      </c>
      <c r="CJ10394" s="32" t="str">
        <f t="shared" si="1259"/>
        <v/>
      </c>
      <c r="CK10394" s="32" t="str">
        <f t="shared" si="1260"/>
        <v/>
      </c>
      <c r="CL10394" s="32" t="str">
        <f t="shared" si="1261"/>
        <v/>
      </c>
      <c r="CM10394" s="32" t="str">
        <f t="shared" si="1262"/>
        <v/>
      </c>
      <c r="CN10394" s="32" t="str">
        <f t="shared" si="1263"/>
        <v/>
      </c>
    </row>
    <row r="10395" spans="71:92" x14ac:dyDescent="0.3">
      <c r="BS10395" s="32" t="str">
        <f>IF(Kiadasi_kiseroiv!$K$2=BT10395,BV10395,"")</f>
        <v/>
      </c>
      <c r="BT10395" s="34" t="str">
        <f t="shared" si="1264"/>
        <v/>
      </c>
      <c r="BU10395" s="32" t="str">
        <f t="shared" si="1251"/>
        <v/>
      </c>
      <c r="BV10395" s="32" t="str">
        <f t="shared" si="1265"/>
        <v/>
      </c>
      <c r="BW10395" s="32" t="str">
        <f t="shared" si="1266"/>
        <v/>
      </c>
      <c r="BX10395" s="32" t="str">
        <f t="shared" si="1252"/>
        <v/>
      </c>
      <c r="BY10395" s="32" t="str">
        <f t="shared" si="1253"/>
        <v/>
      </c>
      <c r="BZ10395" s="32" t="str">
        <f t="shared" si="1267"/>
        <v/>
      </c>
      <c r="CA10395" s="32" t="str">
        <f t="shared" si="1268"/>
        <v/>
      </c>
      <c r="CB10395" s="33">
        <f>IF(COUNTIF($CD$7:CD10395,CD10395)=1,CD10395,CD10395+COUNTIF($CD$6:CD10394,CD10395))</f>
        <v>59535</v>
      </c>
      <c r="CC10395" s="34">
        <f t="shared" si="1254"/>
        <v>55153</v>
      </c>
      <c r="CD10395" s="32">
        <f t="shared" si="1255"/>
        <v>55153</v>
      </c>
      <c r="CE10395" s="32">
        <f t="shared" si="1256"/>
        <v>0</v>
      </c>
      <c r="CF10395" s="32">
        <f t="shared" si="1257"/>
        <v>0</v>
      </c>
      <c r="CG10395" s="32" t="str">
        <f t="shared" si="1258"/>
        <v/>
      </c>
      <c r="CH10395" s="32">
        <v>390</v>
      </c>
      <c r="CI10395" s="32" t="s">
        <v>7</v>
      </c>
      <c r="CJ10395" s="32" t="str">
        <f t="shared" si="1259"/>
        <v/>
      </c>
      <c r="CK10395" s="32" t="str">
        <f t="shared" si="1260"/>
        <v/>
      </c>
      <c r="CL10395" s="32" t="str">
        <f t="shared" si="1261"/>
        <v/>
      </c>
      <c r="CM10395" s="32" t="str">
        <f t="shared" si="1262"/>
        <v/>
      </c>
      <c r="CN10395" s="32" t="str">
        <f t="shared" si="1263"/>
        <v/>
      </c>
    </row>
    <row r="10396" spans="71:92" x14ac:dyDescent="0.3">
      <c r="BS10396" s="32" t="str">
        <f>IF(Kiadasi_kiseroiv!$K$2=BT10396,BV10396,"")</f>
        <v/>
      </c>
      <c r="BT10396" s="34" t="str">
        <f t="shared" si="1264"/>
        <v/>
      </c>
      <c r="BU10396" s="32" t="str">
        <f t="shared" si="1251"/>
        <v/>
      </c>
      <c r="BV10396" s="32" t="str">
        <f t="shared" si="1265"/>
        <v/>
      </c>
      <c r="BW10396" s="32" t="str">
        <f t="shared" si="1266"/>
        <v/>
      </c>
      <c r="BX10396" s="32" t="str">
        <f t="shared" si="1252"/>
        <v/>
      </c>
      <c r="BY10396" s="32" t="str">
        <f t="shared" si="1253"/>
        <v/>
      </c>
      <c r="BZ10396" s="32" t="str">
        <f t="shared" si="1267"/>
        <v/>
      </c>
      <c r="CA10396" s="32" t="str">
        <f t="shared" si="1268"/>
        <v/>
      </c>
      <c r="CB10396" s="33">
        <f>IF(COUNTIF($CD$7:CD10396,CD10396)=1,CD10396,CD10396+COUNTIF($CD$6:CD10395,CD10396))</f>
        <v>59536</v>
      </c>
      <c r="CC10396" s="34">
        <f t="shared" si="1254"/>
        <v>55153</v>
      </c>
      <c r="CD10396" s="32">
        <f t="shared" si="1255"/>
        <v>55153</v>
      </c>
      <c r="CE10396" s="32">
        <f t="shared" si="1256"/>
        <v>0</v>
      </c>
      <c r="CF10396" s="32">
        <f t="shared" si="1257"/>
        <v>0</v>
      </c>
      <c r="CG10396" s="32" t="str">
        <f t="shared" si="1258"/>
        <v/>
      </c>
      <c r="CH10396" s="32">
        <v>391</v>
      </c>
      <c r="CI10396" s="32" t="s">
        <v>7</v>
      </c>
      <c r="CJ10396" s="32" t="str">
        <f t="shared" si="1259"/>
        <v/>
      </c>
      <c r="CK10396" s="32" t="str">
        <f t="shared" si="1260"/>
        <v/>
      </c>
      <c r="CL10396" s="32" t="str">
        <f t="shared" si="1261"/>
        <v/>
      </c>
      <c r="CM10396" s="32" t="str">
        <f t="shared" si="1262"/>
        <v/>
      </c>
      <c r="CN10396" s="32" t="str">
        <f t="shared" si="1263"/>
        <v/>
      </c>
    </row>
    <row r="10397" spans="71:92" x14ac:dyDescent="0.3">
      <c r="BS10397" s="32" t="str">
        <f>IF(Kiadasi_kiseroiv!$K$2=BT10397,BV10397,"")</f>
        <v/>
      </c>
      <c r="BT10397" s="34" t="str">
        <f t="shared" si="1264"/>
        <v/>
      </c>
      <c r="BU10397" s="32" t="str">
        <f t="shared" si="1251"/>
        <v/>
      </c>
      <c r="BV10397" s="32" t="str">
        <f t="shared" si="1265"/>
        <v/>
      </c>
      <c r="BW10397" s="32" t="str">
        <f t="shared" si="1266"/>
        <v/>
      </c>
      <c r="BX10397" s="32" t="str">
        <f t="shared" si="1252"/>
        <v/>
      </c>
      <c r="BY10397" s="32" t="str">
        <f t="shared" si="1253"/>
        <v/>
      </c>
      <c r="BZ10397" s="32" t="str">
        <f t="shared" si="1267"/>
        <v/>
      </c>
      <c r="CA10397" s="32" t="str">
        <f t="shared" si="1268"/>
        <v/>
      </c>
      <c r="CB10397" s="33">
        <f>IF(COUNTIF($CD$7:CD10397,CD10397)=1,CD10397,CD10397+COUNTIF($CD$6:CD10396,CD10397))</f>
        <v>59537</v>
      </c>
      <c r="CC10397" s="34">
        <f t="shared" si="1254"/>
        <v>55153</v>
      </c>
      <c r="CD10397" s="32">
        <f t="shared" si="1255"/>
        <v>55153</v>
      </c>
      <c r="CE10397" s="32">
        <f t="shared" si="1256"/>
        <v>0</v>
      </c>
      <c r="CF10397" s="32">
        <f t="shared" si="1257"/>
        <v>0</v>
      </c>
      <c r="CG10397" s="32" t="str">
        <f t="shared" si="1258"/>
        <v/>
      </c>
      <c r="CH10397" s="32">
        <v>392</v>
      </c>
      <c r="CI10397" s="32" t="s">
        <v>7</v>
      </c>
      <c r="CJ10397" s="32" t="str">
        <f t="shared" si="1259"/>
        <v/>
      </c>
      <c r="CK10397" s="32" t="str">
        <f t="shared" si="1260"/>
        <v/>
      </c>
      <c r="CL10397" s="32" t="str">
        <f t="shared" si="1261"/>
        <v/>
      </c>
      <c r="CM10397" s="32" t="str">
        <f t="shared" si="1262"/>
        <v/>
      </c>
      <c r="CN10397" s="32" t="str">
        <f t="shared" si="1263"/>
        <v/>
      </c>
    </row>
    <row r="10398" spans="71:92" x14ac:dyDescent="0.3">
      <c r="BS10398" s="32" t="str">
        <f>IF(Kiadasi_kiseroiv!$K$2=BT10398,BV10398,"")</f>
        <v/>
      </c>
      <c r="BT10398" s="34" t="str">
        <f t="shared" si="1264"/>
        <v/>
      </c>
      <c r="BU10398" s="32" t="str">
        <f t="shared" si="1251"/>
        <v/>
      </c>
      <c r="BV10398" s="32" t="str">
        <f t="shared" si="1265"/>
        <v/>
      </c>
      <c r="BW10398" s="32" t="str">
        <f t="shared" si="1266"/>
        <v/>
      </c>
      <c r="BX10398" s="32" t="str">
        <f t="shared" si="1252"/>
        <v/>
      </c>
      <c r="BY10398" s="32" t="str">
        <f t="shared" si="1253"/>
        <v/>
      </c>
      <c r="BZ10398" s="32" t="str">
        <f t="shared" si="1267"/>
        <v/>
      </c>
      <c r="CA10398" s="32" t="str">
        <f t="shared" si="1268"/>
        <v/>
      </c>
      <c r="CB10398" s="33">
        <f>IF(COUNTIF($CD$7:CD10398,CD10398)=1,CD10398,CD10398+COUNTIF($CD$6:CD10397,CD10398))</f>
        <v>59538</v>
      </c>
      <c r="CC10398" s="34">
        <f t="shared" si="1254"/>
        <v>55153</v>
      </c>
      <c r="CD10398" s="32">
        <f t="shared" si="1255"/>
        <v>55153</v>
      </c>
      <c r="CE10398" s="32">
        <f t="shared" si="1256"/>
        <v>0</v>
      </c>
      <c r="CF10398" s="32">
        <f t="shared" si="1257"/>
        <v>0</v>
      </c>
      <c r="CG10398" s="32" t="str">
        <f t="shared" si="1258"/>
        <v/>
      </c>
      <c r="CH10398" s="32">
        <v>393</v>
      </c>
      <c r="CI10398" s="32" t="s">
        <v>7</v>
      </c>
      <c r="CJ10398" s="32" t="str">
        <f t="shared" si="1259"/>
        <v/>
      </c>
      <c r="CK10398" s="32" t="str">
        <f t="shared" si="1260"/>
        <v/>
      </c>
      <c r="CL10398" s="32" t="str">
        <f t="shared" si="1261"/>
        <v/>
      </c>
      <c r="CM10398" s="32" t="str">
        <f t="shared" si="1262"/>
        <v/>
      </c>
      <c r="CN10398" s="32" t="str">
        <f t="shared" si="1263"/>
        <v/>
      </c>
    </row>
    <row r="10399" spans="71:92" x14ac:dyDescent="0.3">
      <c r="BS10399" s="32" t="str">
        <f>IF(Kiadasi_kiseroiv!$K$2=BT10399,BV10399,"")</f>
        <v/>
      </c>
      <c r="BT10399" s="34" t="str">
        <f t="shared" si="1264"/>
        <v/>
      </c>
      <c r="BU10399" s="32" t="str">
        <f t="shared" si="1251"/>
        <v/>
      </c>
      <c r="BV10399" s="32" t="str">
        <f t="shared" si="1265"/>
        <v/>
      </c>
      <c r="BW10399" s="32" t="str">
        <f t="shared" si="1266"/>
        <v/>
      </c>
      <c r="BX10399" s="32" t="str">
        <f t="shared" si="1252"/>
        <v/>
      </c>
      <c r="BY10399" s="32" t="str">
        <f t="shared" si="1253"/>
        <v/>
      </c>
      <c r="BZ10399" s="32" t="str">
        <f t="shared" si="1267"/>
        <v/>
      </c>
      <c r="CA10399" s="32" t="str">
        <f t="shared" si="1268"/>
        <v/>
      </c>
      <c r="CB10399" s="33">
        <f>IF(COUNTIF($CD$7:CD10399,CD10399)=1,CD10399,CD10399+COUNTIF($CD$6:CD10398,CD10399))</f>
        <v>59539</v>
      </c>
      <c r="CC10399" s="34">
        <f t="shared" si="1254"/>
        <v>55153</v>
      </c>
      <c r="CD10399" s="32">
        <f t="shared" si="1255"/>
        <v>55153</v>
      </c>
      <c r="CE10399" s="32">
        <f t="shared" si="1256"/>
        <v>0</v>
      </c>
      <c r="CF10399" s="32">
        <f t="shared" si="1257"/>
        <v>0</v>
      </c>
      <c r="CG10399" s="32" t="str">
        <f t="shared" si="1258"/>
        <v/>
      </c>
      <c r="CH10399" s="32">
        <v>394</v>
      </c>
      <c r="CI10399" s="32" t="s">
        <v>7</v>
      </c>
      <c r="CJ10399" s="32" t="str">
        <f t="shared" si="1259"/>
        <v/>
      </c>
      <c r="CK10399" s="32" t="str">
        <f t="shared" si="1260"/>
        <v/>
      </c>
      <c r="CL10399" s="32" t="str">
        <f t="shared" si="1261"/>
        <v/>
      </c>
      <c r="CM10399" s="32" t="str">
        <f t="shared" si="1262"/>
        <v/>
      </c>
      <c r="CN10399" s="32" t="str">
        <f t="shared" si="1263"/>
        <v/>
      </c>
    </row>
    <row r="10400" spans="71:92" x14ac:dyDescent="0.3">
      <c r="BS10400" s="32" t="str">
        <f>IF(Kiadasi_kiseroiv!$K$2=BT10400,BV10400,"")</f>
        <v/>
      </c>
      <c r="BT10400" s="34" t="str">
        <f t="shared" si="1264"/>
        <v/>
      </c>
      <c r="BU10400" s="32" t="str">
        <f t="shared" si="1251"/>
        <v/>
      </c>
      <c r="BV10400" s="32" t="str">
        <f t="shared" si="1265"/>
        <v/>
      </c>
      <c r="BW10400" s="32" t="str">
        <f t="shared" si="1266"/>
        <v/>
      </c>
      <c r="BX10400" s="32" t="str">
        <f t="shared" si="1252"/>
        <v/>
      </c>
      <c r="BY10400" s="32" t="str">
        <f t="shared" si="1253"/>
        <v/>
      </c>
      <c r="BZ10400" s="32" t="str">
        <f t="shared" si="1267"/>
        <v/>
      </c>
      <c r="CA10400" s="32" t="str">
        <f t="shared" si="1268"/>
        <v/>
      </c>
      <c r="CB10400" s="33">
        <f>IF(COUNTIF($CD$7:CD10400,CD10400)=1,CD10400,CD10400+COUNTIF($CD$6:CD10399,CD10400))</f>
        <v>59540</v>
      </c>
      <c r="CC10400" s="34">
        <f t="shared" si="1254"/>
        <v>55153</v>
      </c>
      <c r="CD10400" s="32">
        <f t="shared" si="1255"/>
        <v>55153</v>
      </c>
      <c r="CE10400" s="32">
        <f t="shared" si="1256"/>
        <v>0</v>
      </c>
      <c r="CF10400" s="32">
        <f t="shared" si="1257"/>
        <v>0</v>
      </c>
      <c r="CG10400" s="32" t="str">
        <f t="shared" si="1258"/>
        <v/>
      </c>
      <c r="CH10400" s="32">
        <v>395</v>
      </c>
      <c r="CI10400" s="32" t="s">
        <v>7</v>
      </c>
      <c r="CJ10400" s="32" t="str">
        <f t="shared" si="1259"/>
        <v/>
      </c>
      <c r="CK10400" s="32" t="str">
        <f t="shared" si="1260"/>
        <v/>
      </c>
      <c r="CL10400" s="32" t="str">
        <f t="shared" si="1261"/>
        <v/>
      </c>
      <c r="CM10400" s="32" t="str">
        <f t="shared" si="1262"/>
        <v/>
      </c>
      <c r="CN10400" s="32" t="str">
        <f t="shared" si="1263"/>
        <v/>
      </c>
    </row>
    <row r="10401" spans="71:92" x14ac:dyDescent="0.3">
      <c r="BS10401" s="32" t="str">
        <f>IF(Kiadasi_kiseroiv!$K$2=BT10401,BV10401,"")</f>
        <v/>
      </c>
      <c r="BT10401" s="34" t="str">
        <f t="shared" si="1264"/>
        <v/>
      </c>
      <c r="BU10401" s="32" t="str">
        <f t="shared" si="1251"/>
        <v/>
      </c>
      <c r="BV10401" s="32" t="str">
        <f t="shared" si="1265"/>
        <v/>
      </c>
      <c r="BW10401" s="32" t="str">
        <f t="shared" si="1266"/>
        <v/>
      </c>
      <c r="BX10401" s="32" t="str">
        <f t="shared" si="1252"/>
        <v/>
      </c>
      <c r="BY10401" s="32" t="str">
        <f t="shared" si="1253"/>
        <v/>
      </c>
      <c r="BZ10401" s="32" t="str">
        <f t="shared" si="1267"/>
        <v/>
      </c>
      <c r="CA10401" s="32" t="str">
        <f t="shared" si="1268"/>
        <v/>
      </c>
      <c r="CB10401" s="33">
        <f>IF(COUNTIF($CD$7:CD10401,CD10401)=1,CD10401,CD10401+COUNTIF($CD$6:CD10400,CD10401))</f>
        <v>59541</v>
      </c>
      <c r="CC10401" s="34">
        <f t="shared" si="1254"/>
        <v>55153</v>
      </c>
      <c r="CD10401" s="32">
        <f t="shared" si="1255"/>
        <v>55153</v>
      </c>
      <c r="CE10401" s="32">
        <f t="shared" si="1256"/>
        <v>0</v>
      </c>
      <c r="CF10401" s="32">
        <f t="shared" si="1257"/>
        <v>0</v>
      </c>
      <c r="CG10401" s="32" t="str">
        <f t="shared" si="1258"/>
        <v/>
      </c>
      <c r="CH10401" s="32">
        <v>396</v>
      </c>
      <c r="CI10401" s="32" t="s">
        <v>7</v>
      </c>
      <c r="CJ10401" s="32" t="str">
        <f t="shared" si="1259"/>
        <v/>
      </c>
      <c r="CK10401" s="32" t="str">
        <f t="shared" si="1260"/>
        <v/>
      </c>
      <c r="CL10401" s="32" t="str">
        <f t="shared" si="1261"/>
        <v/>
      </c>
      <c r="CM10401" s="32" t="str">
        <f t="shared" si="1262"/>
        <v/>
      </c>
      <c r="CN10401" s="32" t="str">
        <f t="shared" si="1263"/>
        <v/>
      </c>
    </row>
    <row r="10402" spans="71:92" x14ac:dyDescent="0.3">
      <c r="BS10402" s="32" t="str">
        <f>IF(Kiadasi_kiseroiv!$K$2=BT10402,BV10402,"")</f>
        <v/>
      </c>
      <c r="BT10402" s="34" t="str">
        <f t="shared" si="1264"/>
        <v/>
      </c>
      <c r="BU10402" s="32" t="str">
        <f t="shared" si="1251"/>
        <v/>
      </c>
      <c r="BV10402" s="32" t="str">
        <f t="shared" si="1265"/>
        <v/>
      </c>
      <c r="BW10402" s="32" t="str">
        <f t="shared" si="1266"/>
        <v/>
      </c>
      <c r="BX10402" s="32" t="str">
        <f t="shared" si="1252"/>
        <v/>
      </c>
      <c r="BY10402" s="32" t="str">
        <f t="shared" si="1253"/>
        <v/>
      </c>
      <c r="BZ10402" s="32" t="str">
        <f t="shared" si="1267"/>
        <v/>
      </c>
      <c r="CA10402" s="32" t="str">
        <f t="shared" si="1268"/>
        <v/>
      </c>
      <c r="CB10402" s="33">
        <f>IF(COUNTIF($CD$7:CD10402,CD10402)=1,CD10402,CD10402+COUNTIF($CD$6:CD10401,CD10402))</f>
        <v>59542</v>
      </c>
      <c r="CC10402" s="34">
        <f t="shared" si="1254"/>
        <v>55153</v>
      </c>
      <c r="CD10402" s="32">
        <f t="shared" si="1255"/>
        <v>55153</v>
      </c>
      <c r="CE10402" s="32">
        <f t="shared" si="1256"/>
        <v>0</v>
      </c>
      <c r="CF10402" s="32">
        <f t="shared" si="1257"/>
        <v>0</v>
      </c>
      <c r="CG10402" s="32" t="str">
        <f t="shared" si="1258"/>
        <v/>
      </c>
      <c r="CH10402" s="32">
        <v>397</v>
      </c>
      <c r="CI10402" s="32" t="s">
        <v>7</v>
      </c>
      <c r="CJ10402" s="32" t="str">
        <f t="shared" si="1259"/>
        <v/>
      </c>
      <c r="CK10402" s="32" t="str">
        <f t="shared" si="1260"/>
        <v/>
      </c>
      <c r="CL10402" s="32" t="str">
        <f t="shared" si="1261"/>
        <v/>
      </c>
      <c r="CM10402" s="32" t="str">
        <f t="shared" si="1262"/>
        <v/>
      </c>
      <c r="CN10402" s="32" t="str">
        <f t="shared" si="1263"/>
        <v/>
      </c>
    </row>
    <row r="10403" spans="71:92" x14ac:dyDescent="0.3">
      <c r="BS10403" s="32" t="str">
        <f>IF(Kiadasi_kiseroiv!$K$2=BT10403,BV10403,"")</f>
        <v/>
      </c>
      <c r="BT10403" s="34" t="str">
        <f t="shared" si="1264"/>
        <v/>
      </c>
      <c r="BU10403" s="32" t="str">
        <f t="shared" si="1251"/>
        <v/>
      </c>
      <c r="BV10403" s="32" t="str">
        <f t="shared" si="1265"/>
        <v/>
      </c>
      <c r="BW10403" s="32" t="str">
        <f t="shared" si="1266"/>
        <v/>
      </c>
      <c r="BX10403" s="32" t="str">
        <f t="shared" si="1252"/>
        <v/>
      </c>
      <c r="BY10403" s="32" t="str">
        <f t="shared" si="1253"/>
        <v/>
      </c>
      <c r="BZ10403" s="32" t="str">
        <f t="shared" si="1267"/>
        <v/>
      </c>
      <c r="CA10403" s="32" t="str">
        <f t="shared" si="1268"/>
        <v/>
      </c>
      <c r="CB10403" s="33">
        <f>IF(COUNTIF($CD$7:CD10403,CD10403)=1,CD10403,CD10403+COUNTIF($CD$6:CD10402,CD10403))</f>
        <v>59543</v>
      </c>
      <c r="CC10403" s="34">
        <f t="shared" si="1254"/>
        <v>55153</v>
      </c>
      <c r="CD10403" s="32">
        <f t="shared" si="1255"/>
        <v>55153</v>
      </c>
      <c r="CE10403" s="32">
        <f t="shared" si="1256"/>
        <v>0</v>
      </c>
      <c r="CF10403" s="32">
        <f t="shared" si="1257"/>
        <v>0</v>
      </c>
      <c r="CG10403" s="32" t="str">
        <f t="shared" si="1258"/>
        <v/>
      </c>
      <c r="CH10403" s="32">
        <v>398</v>
      </c>
      <c r="CI10403" s="32" t="s">
        <v>7</v>
      </c>
      <c r="CJ10403" s="32" t="str">
        <f t="shared" si="1259"/>
        <v/>
      </c>
      <c r="CK10403" s="32" t="str">
        <f t="shared" si="1260"/>
        <v/>
      </c>
      <c r="CL10403" s="32" t="str">
        <f t="shared" si="1261"/>
        <v/>
      </c>
      <c r="CM10403" s="32" t="str">
        <f t="shared" si="1262"/>
        <v/>
      </c>
      <c r="CN10403" s="32" t="str">
        <f t="shared" si="1263"/>
        <v/>
      </c>
    </row>
    <row r="10404" spans="71:92" x14ac:dyDescent="0.3">
      <c r="BS10404" s="32" t="str">
        <f>IF(Kiadasi_kiseroiv!$K$2=BT10404,BV10404,"")</f>
        <v/>
      </c>
      <c r="BT10404" s="34" t="str">
        <f t="shared" si="1264"/>
        <v/>
      </c>
      <c r="BU10404" s="32" t="str">
        <f t="shared" si="1251"/>
        <v/>
      </c>
      <c r="BV10404" s="32" t="str">
        <f t="shared" si="1265"/>
        <v/>
      </c>
      <c r="BW10404" s="32" t="str">
        <f t="shared" si="1266"/>
        <v/>
      </c>
      <c r="BX10404" s="32" t="str">
        <f t="shared" si="1252"/>
        <v/>
      </c>
      <c r="BY10404" s="32" t="str">
        <f t="shared" si="1253"/>
        <v/>
      </c>
      <c r="BZ10404" s="32" t="str">
        <f t="shared" si="1267"/>
        <v/>
      </c>
      <c r="CA10404" s="32" t="str">
        <f t="shared" si="1268"/>
        <v/>
      </c>
      <c r="CB10404" s="33">
        <f>IF(COUNTIF($CD$7:CD10404,CD10404)=1,CD10404,CD10404+COUNTIF($CD$6:CD10403,CD10404))</f>
        <v>59544</v>
      </c>
      <c r="CC10404" s="34">
        <f t="shared" si="1254"/>
        <v>55153</v>
      </c>
      <c r="CD10404" s="32">
        <f t="shared" si="1255"/>
        <v>55153</v>
      </c>
      <c r="CE10404" s="32">
        <f t="shared" si="1256"/>
        <v>0</v>
      </c>
      <c r="CF10404" s="32">
        <f t="shared" si="1257"/>
        <v>0</v>
      </c>
      <c r="CG10404" s="32" t="str">
        <f t="shared" si="1258"/>
        <v/>
      </c>
      <c r="CH10404" s="32">
        <v>399</v>
      </c>
      <c r="CI10404" s="32" t="s">
        <v>7</v>
      </c>
      <c r="CJ10404" s="32" t="str">
        <f t="shared" si="1259"/>
        <v/>
      </c>
      <c r="CK10404" s="32" t="str">
        <f t="shared" si="1260"/>
        <v/>
      </c>
      <c r="CL10404" s="32" t="str">
        <f t="shared" si="1261"/>
        <v/>
      </c>
      <c r="CM10404" s="32" t="str">
        <f t="shared" si="1262"/>
        <v/>
      </c>
      <c r="CN10404" s="32" t="str">
        <f t="shared" si="1263"/>
        <v/>
      </c>
    </row>
    <row r="10405" spans="71:92" x14ac:dyDescent="0.3">
      <c r="BS10405" s="32" t="str">
        <f>IF(Kiadasi_kiseroiv!$K$2=BT10405,BV10405,"")</f>
        <v/>
      </c>
      <c r="BT10405" s="34" t="str">
        <f t="shared" si="1264"/>
        <v/>
      </c>
      <c r="BU10405" s="32" t="str">
        <f t="shared" si="1251"/>
        <v/>
      </c>
      <c r="BV10405" s="32" t="str">
        <f t="shared" si="1265"/>
        <v/>
      </c>
      <c r="BW10405" s="32" t="str">
        <f t="shared" si="1266"/>
        <v/>
      </c>
      <c r="BX10405" s="32" t="str">
        <f t="shared" si="1252"/>
        <v/>
      </c>
      <c r="BY10405" s="32" t="str">
        <f t="shared" si="1253"/>
        <v/>
      </c>
      <c r="BZ10405" s="32" t="str">
        <f t="shared" si="1267"/>
        <v/>
      </c>
      <c r="CA10405" s="32" t="str">
        <f t="shared" si="1268"/>
        <v/>
      </c>
      <c r="CB10405" s="33">
        <f>IF(COUNTIF($CD$7:CD10405,CD10405)=1,CD10405,CD10405+COUNTIF($CD$6:CD10404,CD10405))</f>
        <v>59545</v>
      </c>
      <c r="CC10405" s="34">
        <f t="shared" si="1254"/>
        <v>55153</v>
      </c>
      <c r="CD10405" s="32">
        <f t="shared" si="1255"/>
        <v>55153</v>
      </c>
      <c r="CE10405" s="32">
        <f t="shared" si="1256"/>
        <v>0</v>
      </c>
      <c r="CF10405" s="32">
        <f t="shared" si="1257"/>
        <v>0</v>
      </c>
      <c r="CG10405" s="32" t="str">
        <f t="shared" si="1258"/>
        <v/>
      </c>
      <c r="CH10405" s="32">
        <v>400</v>
      </c>
      <c r="CI10405" s="32" t="s">
        <v>7</v>
      </c>
      <c r="CJ10405" s="32" t="str">
        <f t="shared" si="1259"/>
        <v/>
      </c>
      <c r="CK10405" s="32" t="str">
        <f t="shared" si="1260"/>
        <v/>
      </c>
      <c r="CL10405" s="32" t="str">
        <f t="shared" si="1261"/>
        <v/>
      </c>
      <c r="CM10405" s="32" t="str">
        <f t="shared" si="1262"/>
        <v/>
      </c>
      <c r="CN10405" s="32" t="str">
        <f t="shared" si="1263"/>
        <v/>
      </c>
    </row>
    <row r="10406" spans="71:92" x14ac:dyDescent="0.3">
      <c r="BS10406" s="32" t="str">
        <f>IF(Kiadasi_kiseroiv!$K$2=BT10406,BV10406,"")</f>
        <v/>
      </c>
      <c r="BT10406" s="34" t="str">
        <f t="shared" si="1264"/>
        <v/>
      </c>
      <c r="BU10406" s="32" t="str">
        <f t="shared" si="1251"/>
        <v/>
      </c>
      <c r="BV10406" s="32" t="str">
        <f t="shared" si="1265"/>
        <v/>
      </c>
      <c r="BW10406" s="32" t="str">
        <f t="shared" si="1266"/>
        <v/>
      </c>
      <c r="BX10406" s="32" t="str">
        <f t="shared" si="1252"/>
        <v/>
      </c>
      <c r="BY10406" s="32" t="str">
        <f t="shared" si="1253"/>
        <v/>
      </c>
      <c r="BZ10406" s="32" t="str">
        <f t="shared" si="1267"/>
        <v/>
      </c>
      <c r="CA10406" s="32" t="str">
        <f t="shared" si="1268"/>
        <v/>
      </c>
      <c r="CB10406" s="33">
        <f>IF(COUNTIF($CD$7:CD10406,CD10406)=1,CD10406,CD10406+COUNTIF($CD$6:CD10405,CD10406))</f>
        <v>59546</v>
      </c>
      <c r="CC10406" s="34">
        <f t="shared" si="1254"/>
        <v>55153</v>
      </c>
      <c r="CD10406" s="32">
        <f t="shared" si="1255"/>
        <v>55153</v>
      </c>
      <c r="CE10406" s="32">
        <f t="shared" si="1256"/>
        <v>0</v>
      </c>
      <c r="CF10406" s="32">
        <f t="shared" si="1257"/>
        <v>0</v>
      </c>
      <c r="CG10406" s="32" t="str">
        <f t="shared" si="1258"/>
        <v/>
      </c>
      <c r="CH10406" s="32">
        <v>401</v>
      </c>
      <c r="CI10406" s="32" t="s">
        <v>7</v>
      </c>
      <c r="CJ10406" s="32" t="str">
        <f t="shared" si="1259"/>
        <v/>
      </c>
      <c r="CK10406" s="32" t="str">
        <f t="shared" si="1260"/>
        <v/>
      </c>
      <c r="CL10406" s="32" t="str">
        <f t="shared" si="1261"/>
        <v/>
      </c>
      <c r="CM10406" s="32" t="str">
        <f t="shared" si="1262"/>
        <v/>
      </c>
      <c r="CN10406" s="32" t="str">
        <f t="shared" si="1263"/>
        <v/>
      </c>
    </row>
    <row r="10407" spans="71:92" x14ac:dyDescent="0.3">
      <c r="BS10407" s="32" t="str">
        <f>IF(Kiadasi_kiseroiv!$K$2=BT10407,BV10407,"")</f>
        <v/>
      </c>
      <c r="BT10407" s="34" t="str">
        <f t="shared" si="1264"/>
        <v/>
      </c>
      <c r="BU10407" s="32" t="str">
        <f t="shared" si="1251"/>
        <v/>
      </c>
      <c r="BV10407" s="32" t="str">
        <f t="shared" si="1265"/>
        <v/>
      </c>
      <c r="BW10407" s="32" t="str">
        <f t="shared" si="1266"/>
        <v/>
      </c>
      <c r="BX10407" s="32" t="str">
        <f t="shared" si="1252"/>
        <v/>
      </c>
      <c r="BY10407" s="32" t="str">
        <f t="shared" si="1253"/>
        <v/>
      </c>
      <c r="BZ10407" s="32" t="str">
        <f t="shared" si="1267"/>
        <v/>
      </c>
      <c r="CA10407" s="32" t="str">
        <f t="shared" si="1268"/>
        <v/>
      </c>
      <c r="CB10407" s="33">
        <f>IF(COUNTIF($CD$7:CD10407,CD10407)=1,CD10407,CD10407+COUNTIF($CD$6:CD10406,CD10407))</f>
        <v>59547</v>
      </c>
      <c r="CC10407" s="34">
        <f t="shared" si="1254"/>
        <v>55153</v>
      </c>
      <c r="CD10407" s="32">
        <f t="shared" si="1255"/>
        <v>55153</v>
      </c>
      <c r="CE10407" s="32">
        <f t="shared" si="1256"/>
        <v>0</v>
      </c>
      <c r="CF10407" s="32">
        <f t="shared" si="1257"/>
        <v>0</v>
      </c>
      <c r="CG10407" s="32" t="str">
        <f t="shared" si="1258"/>
        <v/>
      </c>
      <c r="CH10407" s="32">
        <v>402</v>
      </c>
      <c r="CI10407" s="32" t="s">
        <v>7</v>
      </c>
      <c r="CJ10407" s="32" t="str">
        <f t="shared" si="1259"/>
        <v/>
      </c>
      <c r="CK10407" s="32" t="str">
        <f t="shared" si="1260"/>
        <v/>
      </c>
      <c r="CL10407" s="32" t="str">
        <f t="shared" si="1261"/>
        <v/>
      </c>
      <c r="CM10407" s="32" t="str">
        <f t="shared" si="1262"/>
        <v/>
      </c>
      <c r="CN10407" s="32" t="str">
        <f t="shared" si="1263"/>
        <v/>
      </c>
    </row>
    <row r="10408" spans="71:92" x14ac:dyDescent="0.3">
      <c r="BS10408" s="32" t="str">
        <f>IF(Kiadasi_kiseroiv!$K$2=BT10408,BV10408,"")</f>
        <v/>
      </c>
      <c r="BT10408" s="34" t="str">
        <f t="shared" si="1264"/>
        <v/>
      </c>
      <c r="BU10408" s="32" t="str">
        <f t="shared" si="1251"/>
        <v/>
      </c>
      <c r="BV10408" s="32" t="str">
        <f t="shared" si="1265"/>
        <v/>
      </c>
      <c r="BW10408" s="32" t="str">
        <f t="shared" si="1266"/>
        <v/>
      </c>
      <c r="BX10408" s="32" t="str">
        <f t="shared" si="1252"/>
        <v/>
      </c>
      <c r="BY10408" s="32" t="str">
        <f t="shared" si="1253"/>
        <v/>
      </c>
      <c r="BZ10408" s="32" t="str">
        <f t="shared" si="1267"/>
        <v/>
      </c>
      <c r="CA10408" s="32" t="str">
        <f t="shared" si="1268"/>
        <v/>
      </c>
      <c r="CB10408" s="33">
        <f>IF(COUNTIF($CD$7:CD10408,CD10408)=1,CD10408,CD10408+COUNTIF($CD$6:CD10407,CD10408))</f>
        <v>59548</v>
      </c>
      <c r="CC10408" s="34">
        <f t="shared" si="1254"/>
        <v>55153</v>
      </c>
      <c r="CD10408" s="32">
        <f t="shared" si="1255"/>
        <v>55153</v>
      </c>
      <c r="CE10408" s="32">
        <f t="shared" si="1256"/>
        <v>0</v>
      </c>
      <c r="CF10408" s="32">
        <f t="shared" si="1257"/>
        <v>0</v>
      </c>
      <c r="CG10408" s="32" t="str">
        <f t="shared" si="1258"/>
        <v/>
      </c>
      <c r="CH10408" s="32">
        <v>403</v>
      </c>
      <c r="CI10408" s="32" t="s">
        <v>7</v>
      </c>
      <c r="CJ10408" s="32" t="str">
        <f t="shared" si="1259"/>
        <v/>
      </c>
      <c r="CK10408" s="32" t="str">
        <f t="shared" si="1260"/>
        <v/>
      </c>
      <c r="CL10408" s="32" t="str">
        <f t="shared" si="1261"/>
        <v/>
      </c>
      <c r="CM10408" s="32" t="str">
        <f t="shared" si="1262"/>
        <v/>
      </c>
      <c r="CN10408" s="32" t="str">
        <f t="shared" si="1263"/>
        <v/>
      </c>
    </row>
    <row r="10409" spans="71:92" x14ac:dyDescent="0.3">
      <c r="BS10409" s="32" t="str">
        <f>IF(Kiadasi_kiseroiv!$K$2=BT10409,BV10409,"")</f>
        <v/>
      </c>
      <c r="BT10409" s="34" t="str">
        <f t="shared" si="1264"/>
        <v/>
      </c>
      <c r="BU10409" s="32" t="str">
        <f t="shared" si="1251"/>
        <v/>
      </c>
      <c r="BV10409" s="32" t="str">
        <f t="shared" si="1265"/>
        <v/>
      </c>
      <c r="BW10409" s="32" t="str">
        <f t="shared" si="1266"/>
        <v/>
      </c>
      <c r="BX10409" s="32" t="str">
        <f t="shared" si="1252"/>
        <v/>
      </c>
      <c r="BY10409" s="32" t="str">
        <f t="shared" si="1253"/>
        <v/>
      </c>
      <c r="BZ10409" s="32" t="str">
        <f t="shared" si="1267"/>
        <v/>
      </c>
      <c r="CA10409" s="32" t="str">
        <f t="shared" si="1268"/>
        <v/>
      </c>
      <c r="CB10409" s="33">
        <f>IF(COUNTIF($CD$7:CD10409,CD10409)=1,CD10409,CD10409+COUNTIF($CD$6:CD10408,CD10409))</f>
        <v>59549</v>
      </c>
      <c r="CC10409" s="34">
        <f t="shared" si="1254"/>
        <v>55153</v>
      </c>
      <c r="CD10409" s="32">
        <f t="shared" si="1255"/>
        <v>55153</v>
      </c>
      <c r="CE10409" s="32">
        <f t="shared" si="1256"/>
        <v>0</v>
      </c>
      <c r="CF10409" s="32">
        <f t="shared" si="1257"/>
        <v>0</v>
      </c>
      <c r="CG10409" s="32" t="str">
        <f t="shared" si="1258"/>
        <v/>
      </c>
      <c r="CH10409" s="32">
        <v>404</v>
      </c>
      <c r="CI10409" s="32" t="s">
        <v>7</v>
      </c>
      <c r="CJ10409" s="32" t="str">
        <f t="shared" si="1259"/>
        <v/>
      </c>
      <c r="CK10409" s="32" t="str">
        <f t="shared" si="1260"/>
        <v/>
      </c>
      <c r="CL10409" s="32" t="str">
        <f t="shared" si="1261"/>
        <v/>
      </c>
      <c r="CM10409" s="32" t="str">
        <f t="shared" si="1262"/>
        <v/>
      </c>
      <c r="CN10409" s="32" t="str">
        <f t="shared" si="1263"/>
        <v/>
      </c>
    </row>
    <row r="10410" spans="71:92" x14ac:dyDescent="0.3">
      <c r="BS10410" s="32" t="str">
        <f>IF(Kiadasi_kiseroiv!$K$2=BT10410,BV10410,"")</f>
        <v/>
      </c>
      <c r="BT10410" s="34" t="str">
        <f t="shared" si="1264"/>
        <v/>
      </c>
      <c r="BU10410" s="32" t="str">
        <f t="shared" si="1251"/>
        <v/>
      </c>
      <c r="BV10410" s="32" t="str">
        <f t="shared" si="1265"/>
        <v/>
      </c>
      <c r="BW10410" s="32" t="str">
        <f t="shared" si="1266"/>
        <v/>
      </c>
      <c r="BX10410" s="32" t="str">
        <f t="shared" si="1252"/>
        <v/>
      </c>
      <c r="BY10410" s="32" t="str">
        <f t="shared" si="1253"/>
        <v/>
      </c>
      <c r="BZ10410" s="32" t="str">
        <f t="shared" si="1267"/>
        <v/>
      </c>
      <c r="CA10410" s="32" t="str">
        <f t="shared" si="1268"/>
        <v/>
      </c>
      <c r="CB10410" s="33">
        <f>IF(COUNTIF($CD$7:CD10410,CD10410)=1,CD10410,CD10410+COUNTIF($CD$6:CD10409,CD10410))</f>
        <v>59550</v>
      </c>
      <c r="CC10410" s="34">
        <f t="shared" si="1254"/>
        <v>55153</v>
      </c>
      <c r="CD10410" s="32">
        <f t="shared" si="1255"/>
        <v>55153</v>
      </c>
      <c r="CE10410" s="32">
        <f t="shared" si="1256"/>
        <v>0</v>
      </c>
      <c r="CF10410" s="32">
        <f t="shared" si="1257"/>
        <v>0</v>
      </c>
      <c r="CG10410" s="32" t="str">
        <f t="shared" si="1258"/>
        <v/>
      </c>
      <c r="CH10410" s="32">
        <v>405</v>
      </c>
      <c r="CI10410" s="32" t="s">
        <v>7</v>
      </c>
      <c r="CJ10410" s="32" t="str">
        <f t="shared" si="1259"/>
        <v/>
      </c>
      <c r="CK10410" s="32" t="str">
        <f t="shared" si="1260"/>
        <v/>
      </c>
      <c r="CL10410" s="32" t="str">
        <f t="shared" si="1261"/>
        <v/>
      </c>
      <c r="CM10410" s="32" t="str">
        <f t="shared" si="1262"/>
        <v/>
      </c>
      <c r="CN10410" s="32" t="str">
        <f t="shared" si="1263"/>
        <v/>
      </c>
    </row>
    <row r="10411" spans="71:92" x14ac:dyDescent="0.3">
      <c r="BS10411" s="32" t="str">
        <f>IF(Kiadasi_kiseroiv!$K$2=BT10411,BV10411,"")</f>
        <v/>
      </c>
      <c r="BT10411" s="34" t="str">
        <f t="shared" si="1264"/>
        <v/>
      </c>
      <c r="BU10411" s="32" t="str">
        <f t="shared" si="1251"/>
        <v/>
      </c>
      <c r="BV10411" s="32" t="str">
        <f t="shared" si="1265"/>
        <v/>
      </c>
      <c r="BW10411" s="32" t="str">
        <f t="shared" si="1266"/>
        <v/>
      </c>
      <c r="BX10411" s="32" t="str">
        <f t="shared" si="1252"/>
        <v/>
      </c>
      <c r="BY10411" s="32" t="str">
        <f t="shared" si="1253"/>
        <v/>
      </c>
      <c r="BZ10411" s="32" t="str">
        <f t="shared" si="1267"/>
        <v/>
      </c>
      <c r="CA10411" s="32" t="str">
        <f t="shared" si="1268"/>
        <v/>
      </c>
      <c r="CB10411" s="33">
        <f>IF(COUNTIF($CD$7:CD10411,CD10411)=1,CD10411,CD10411+COUNTIF($CD$6:CD10410,CD10411))</f>
        <v>59551</v>
      </c>
      <c r="CC10411" s="34">
        <f t="shared" si="1254"/>
        <v>55153</v>
      </c>
      <c r="CD10411" s="32">
        <f t="shared" si="1255"/>
        <v>55153</v>
      </c>
      <c r="CE10411" s="32">
        <f t="shared" si="1256"/>
        <v>0</v>
      </c>
      <c r="CF10411" s="32">
        <f t="shared" si="1257"/>
        <v>0</v>
      </c>
      <c r="CG10411" s="32" t="str">
        <f t="shared" si="1258"/>
        <v/>
      </c>
      <c r="CH10411" s="32">
        <v>406</v>
      </c>
      <c r="CI10411" s="32" t="s">
        <v>7</v>
      </c>
      <c r="CJ10411" s="32" t="str">
        <f t="shared" si="1259"/>
        <v/>
      </c>
      <c r="CK10411" s="32" t="str">
        <f t="shared" si="1260"/>
        <v/>
      </c>
      <c r="CL10411" s="32" t="str">
        <f t="shared" si="1261"/>
        <v/>
      </c>
      <c r="CM10411" s="32" t="str">
        <f t="shared" si="1262"/>
        <v/>
      </c>
      <c r="CN10411" s="32" t="str">
        <f t="shared" si="1263"/>
        <v/>
      </c>
    </row>
    <row r="10412" spans="71:92" x14ac:dyDescent="0.3">
      <c r="BS10412" s="32" t="str">
        <f>IF(Kiadasi_kiseroiv!$K$2=BT10412,BV10412,"")</f>
        <v/>
      </c>
      <c r="BT10412" s="34" t="str">
        <f t="shared" si="1264"/>
        <v/>
      </c>
      <c r="BU10412" s="32" t="str">
        <f t="shared" si="1251"/>
        <v/>
      </c>
      <c r="BV10412" s="32" t="str">
        <f t="shared" si="1265"/>
        <v/>
      </c>
      <c r="BW10412" s="32" t="str">
        <f t="shared" si="1266"/>
        <v/>
      </c>
      <c r="BX10412" s="32" t="str">
        <f t="shared" si="1252"/>
        <v/>
      </c>
      <c r="BY10412" s="32" t="str">
        <f t="shared" si="1253"/>
        <v/>
      </c>
      <c r="BZ10412" s="32" t="str">
        <f t="shared" si="1267"/>
        <v/>
      </c>
      <c r="CA10412" s="32" t="str">
        <f t="shared" si="1268"/>
        <v/>
      </c>
      <c r="CB10412" s="33">
        <f>IF(COUNTIF($CD$7:CD10412,CD10412)=1,CD10412,CD10412+COUNTIF($CD$6:CD10411,CD10412))</f>
        <v>59552</v>
      </c>
      <c r="CC10412" s="34">
        <f t="shared" si="1254"/>
        <v>55153</v>
      </c>
      <c r="CD10412" s="32">
        <f t="shared" si="1255"/>
        <v>55153</v>
      </c>
      <c r="CE10412" s="32">
        <f t="shared" si="1256"/>
        <v>0</v>
      </c>
      <c r="CF10412" s="32">
        <f t="shared" si="1257"/>
        <v>0</v>
      </c>
      <c r="CG10412" s="32" t="str">
        <f t="shared" si="1258"/>
        <v/>
      </c>
      <c r="CH10412" s="32">
        <v>407</v>
      </c>
      <c r="CI10412" s="32" t="s">
        <v>7</v>
      </c>
      <c r="CJ10412" s="32" t="str">
        <f t="shared" si="1259"/>
        <v/>
      </c>
      <c r="CK10412" s="32" t="str">
        <f t="shared" si="1260"/>
        <v/>
      </c>
      <c r="CL10412" s="32" t="str">
        <f t="shared" si="1261"/>
        <v/>
      </c>
      <c r="CM10412" s="32" t="str">
        <f t="shared" si="1262"/>
        <v/>
      </c>
      <c r="CN10412" s="32" t="str">
        <f t="shared" si="1263"/>
        <v/>
      </c>
    </row>
    <row r="10413" spans="71:92" x14ac:dyDescent="0.3">
      <c r="BS10413" s="32" t="str">
        <f>IF(Kiadasi_kiseroiv!$K$2=BT10413,BV10413,"")</f>
        <v/>
      </c>
      <c r="BT10413" s="34" t="str">
        <f t="shared" si="1264"/>
        <v/>
      </c>
      <c r="BU10413" s="32" t="str">
        <f t="shared" si="1251"/>
        <v/>
      </c>
      <c r="BV10413" s="32" t="str">
        <f t="shared" si="1265"/>
        <v/>
      </c>
      <c r="BW10413" s="32" t="str">
        <f t="shared" si="1266"/>
        <v/>
      </c>
      <c r="BX10413" s="32" t="str">
        <f t="shared" si="1252"/>
        <v/>
      </c>
      <c r="BY10413" s="32" t="str">
        <f t="shared" si="1253"/>
        <v/>
      </c>
      <c r="BZ10413" s="32" t="str">
        <f t="shared" si="1267"/>
        <v/>
      </c>
      <c r="CA10413" s="32" t="str">
        <f t="shared" si="1268"/>
        <v/>
      </c>
      <c r="CB10413" s="33">
        <f>IF(COUNTIF($CD$7:CD10413,CD10413)=1,CD10413,CD10413+COUNTIF($CD$6:CD10412,CD10413))</f>
        <v>59553</v>
      </c>
      <c r="CC10413" s="34">
        <f t="shared" si="1254"/>
        <v>55153</v>
      </c>
      <c r="CD10413" s="32">
        <f t="shared" si="1255"/>
        <v>55153</v>
      </c>
      <c r="CE10413" s="32">
        <f t="shared" si="1256"/>
        <v>0</v>
      </c>
      <c r="CF10413" s="32">
        <f t="shared" si="1257"/>
        <v>0</v>
      </c>
      <c r="CG10413" s="32" t="str">
        <f t="shared" si="1258"/>
        <v/>
      </c>
      <c r="CH10413" s="32">
        <v>408</v>
      </c>
      <c r="CI10413" s="32" t="s">
        <v>7</v>
      </c>
      <c r="CJ10413" s="32" t="str">
        <f t="shared" si="1259"/>
        <v/>
      </c>
      <c r="CK10413" s="32" t="str">
        <f t="shared" si="1260"/>
        <v/>
      </c>
      <c r="CL10413" s="32" t="str">
        <f t="shared" si="1261"/>
        <v/>
      </c>
      <c r="CM10413" s="32" t="str">
        <f t="shared" si="1262"/>
        <v/>
      </c>
      <c r="CN10413" s="32" t="str">
        <f t="shared" si="1263"/>
        <v/>
      </c>
    </row>
    <row r="10414" spans="71:92" x14ac:dyDescent="0.3">
      <c r="BS10414" s="32" t="str">
        <f>IF(Kiadasi_kiseroiv!$K$2=BT10414,BV10414,"")</f>
        <v/>
      </c>
      <c r="BT10414" s="34" t="str">
        <f t="shared" si="1264"/>
        <v/>
      </c>
      <c r="BU10414" s="32" t="str">
        <f t="shared" si="1251"/>
        <v/>
      </c>
      <c r="BV10414" s="32" t="str">
        <f t="shared" si="1265"/>
        <v/>
      </c>
      <c r="BW10414" s="32" t="str">
        <f t="shared" si="1266"/>
        <v/>
      </c>
      <c r="BX10414" s="32" t="str">
        <f t="shared" si="1252"/>
        <v/>
      </c>
      <c r="BY10414" s="32" t="str">
        <f t="shared" si="1253"/>
        <v/>
      </c>
      <c r="BZ10414" s="32" t="str">
        <f t="shared" si="1267"/>
        <v/>
      </c>
      <c r="CA10414" s="32" t="str">
        <f t="shared" si="1268"/>
        <v/>
      </c>
      <c r="CB10414" s="33">
        <f>IF(COUNTIF($CD$7:CD10414,CD10414)=1,CD10414,CD10414+COUNTIF($CD$6:CD10413,CD10414))</f>
        <v>59554</v>
      </c>
      <c r="CC10414" s="34">
        <f t="shared" si="1254"/>
        <v>55153</v>
      </c>
      <c r="CD10414" s="32">
        <f t="shared" si="1255"/>
        <v>55153</v>
      </c>
      <c r="CE10414" s="32">
        <f t="shared" si="1256"/>
        <v>0</v>
      </c>
      <c r="CF10414" s="32">
        <f t="shared" si="1257"/>
        <v>0</v>
      </c>
      <c r="CG10414" s="32" t="str">
        <f t="shared" si="1258"/>
        <v/>
      </c>
      <c r="CH10414" s="32">
        <v>409</v>
      </c>
      <c r="CI10414" s="32" t="s">
        <v>7</v>
      </c>
      <c r="CJ10414" s="32" t="str">
        <f t="shared" si="1259"/>
        <v/>
      </c>
      <c r="CK10414" s="32" t="str">
        <f t="shared" si="1260"/>
        <v/>
      </c>
      <c r="CL10414" s="32" t="str">
        <f t="shared" si="1261"/>
        <v/>
      </c>
      <c r="CM10414" s="32" t="str">
        <f t="shared" si="1262"/>
        <v/>
      </c>
      <c r="CN10414" s="32" t="str">
        <f t="shared" si="1263"/>
        <v/>
      </c>
    </row>
    <row r="10415" spans="71:92" x14ac:dyDescent="0.3">
      <c r="BS10415" s="32" t="str">
        <f>IF(Kiadasi_kiseroiv!$K$2=BT10415,BV10415,"")</f>
        <v/>
      </c>
      <c r="BT10415" s="34" t="str">
        <f t="shared" si="1264"/>
        <v/>
      </c>
      <c r="BU10415" s="32" t="str">
        <f t="shared" si="1251"/>
        <v/>
      </c>
      <c r="BV10415" s="32" t="str">
        <f t="shared" si="1265"/>
        <v/>
      </c>
      <c r="BW10415" s="32" t="str">
        <f t="shared" si="1266"/>
        <v/>
      </c>
      <c r="BX10415" s="32" t="str">
        <f t="shared" si="1252"/>
        <v/>
      </c>
      <c r="BY10415" s="32" t="str">
        <f t="shared" si="1253"/>
        <v/>
      </c>
      <c r="BZ10415" s="32" t="str">
        <f t="shared" si="1267"/>
        <v/>
      </c>
      <c r="CA10415" s="32" t="str">
        <f t="shared" si="1268"/>
        <v/>
      </c>
      <c r="CB10415" s="33">
        <f>IF(COUNTIF($CD$7:CD10415,CD10415)=1,CD10415,CD10415+COUNTIF($CD$6:CD10414,CD10415))</f>
        <v>59555</v>
      </c>
      <c r="CC10415" s="34">
        <f t="shared" si="1254"/>
        <v>55153</v>
      </c>
      <c r="CD10415" s="32">
        <f t="shared" si="1255"/>
        <v>55153</v>
      </c>
      <c r="CE10415" s="32">
        <f t="shared" si="1256"/>
        <v>0</v>
      </c>
      <c r="CF10415" s="32">
        <f t="shared" si="1257"/>
        <v>0</v>
      </c>
      <c r="CG10415" s="32" t="str">
        <f t="shared" si="1258"/>
        <v/>
      </c>
      <c r="CH10415" s="32">
        <v>410</v>
      </c>
      <c r="CI10415" s="32" t="s">
        <v>7</v>
      </c>
      <c r="CJ10415" s="32" t="str">
        <f t="shared" si="1259"/>
        <v/>
      </c>
      <c r="CK10415" s="32" t="str">
        <f t="shared" si="1260"/>
        <v/>
      </c>
      <c r="CL10415" s="32" t="str">
        <f t="shared" si="1261"/>
        <v/>
      </c>
      <c r="CM10415" s="32" t="str">
        <f t="shared" si="1262"/>
        <v/>
      </c>
      <c r="CN10415" s="32" t="str">
        <f t="shared" si="1263"/>
        <v/>
      </c>
    </row>
    <row r="10416" spans="71:92" x14ac:dyDescent="0.3">
      <c r="BS10416" s="32" t="str">
        <f>IF(Kiadasi_kiseroiv!$K$2=BT10416,BV10416,"")</f>
        <v/>
      </c>
      <c r="BT10416" s="34" t="str">
        <f t="shared" si="1264"/>
        <v/>
      </c>
      <c r="BU10416" s="32" t="str">
        <f t="shared" si="1251"/>
        <v/>
      </c>
      <c r="BV10416" s="32" t="str">
        <f t="shared" si="1265"/>
        <v/>
      </c>
      <c r="BW10416" s="32" t="str">
        <f t="shared" si="1266"/>
        <v/>
      </c>
      <c r="BX10416" s="32" t="str">
        <f t="shared" si="1252"/>
        <v/>
      </c>
      <c r="BY10416" s="32" t="str">
        <f t="shared" si="1253"/>
        <v/>
      </c>
      <c r="BZ10416" s="32" t="str">
        <f t="shared" si="1267"/>
        <v/>
      </c>
      <c r="CA10416" s="32" t="str">
        <f t="shared" si="1268"/>
        <v/>
      </c>
      <c r="CB10416" s="33">
        <f>IF(COUNTIF($CD$7:CD10416,CD10416)=1,CD10416,CD10416+COUNTIF($CD$6:CD10415,CD10416))</f>
        <v>59556</v>
      </c>
      <c r="CC10416" s="34">
        <f t="shared" si="1254"/>
        <v>55153</v>
      </c>
      <c r="CD10416" s="32">
        <f t="shared" si="1255"/>
        <v>55153</v>
      </c>
      <c r="CE10416" s="32">
        <f t="shared" si="1256"/>
        <v>0</v>
      </c>
      <c r="CF10416" s="32">
        <f t="shared" si="1257"/>
        <v>0</v>
      </c>
      <c r="CG10416" s="32" t="str">
        <f t="shared" si="1258"/>
        <v/>
      </c>
      <c r="CH10416" s="32">
        <v>411</v>
      </c>
      <c r="CI10416" s="32" t="s">
        <v>7</v>
      </c>
      <c r="CJ10416" s="32" t="str">
        <f t="shared" si="1259"/>
        <v/>
      </c>
      <c r="CK10416" s="32" t="str">
        <f t="shared" si="1260"/>
        <v/>
      </c>
      <c r="CL10416" s="32" t="str">
        <f t="shared" si="1261"/>
        <v/>
      </c>
      <c r="CM10416" s="32" t="str">
        <f t="shared" si="1262"/>
        <v/>
      </c>
      <c r="CN10416" s="32" t="str">
        <f t="shared" si="1263"/>
        <v/>
      </c>
    </row>
    <row r="10417" spans="71:92" x14ac:dyDescent="0.3">
      <c r="BS10417" s="32" t="str">
        <f>IF(Kiadasi_kiseroiv!$K$2=BT10417,BV10417,"")</f>
        <v/>
      </c>
      <c r="BT10417" s="34" t="str">
        <f t="shared" si="1264"/>
        <v/>
      </c>
      <c r="BU10417" s="32" t="str">
        <f t="shared" si="1251"/>
        <v/>
      </c>
      <c r="BV10417" s="32" t="str">
        <f t="shared" si="1265"/>
        <v/>
      </c>
      <c r="BW10417" s="32" t="str">
        <f t="shared" si="1266"/>
        <v/>
      </c>
      <c r="BX10417" s="32" t="str">
        <f t="shared" si="1252"/>
        <v/>
      </c>
      <c r="BY10417" s="32" t="str">
        <f t="shared" si="1253"/>
        <v/>
      </c>
      <c r="BZ10417" s="32" t="str">
        <f t="shared" si="1267"/>
        <v/>
      </c>
      <c r="CA10417" s="32" t="str">
        <f t="shared" si="1268"/>
        <v/>
      </c>
      <c r="CB10417" s="33">
        <f>IF(COUNTIF($CD$7:CD10417,CD10417)=1,CD10417,CD10417+COUNTIF($CD$6:CD10416,CD10417))</f>
        <v>59557</v>
      </c>
      <c r="CC10417" s="34">
        <f t="shared" si="1254"/>
        <v>55153</v>
      </c>
      <c r="CD10417" s="32">
        <f t="shared" si="1255"/>
        <v>55153</v>
      </c>
      <c r="CE10417" s="32">
        <f t="shared" si="1256"/>
        <v>0</v>
      </c>
      <c r="CF10417" s="32">
        <f t="shared" si="1257"/>
        <v>0</v>
      </c>
      <c r="CG10417" s="32" t="str">
        <f t="shared" si="1258"/>
        <v/>
      </c>
      <c r="CH10417" s="32">
        <v>412</v>
      </c>
      <c r="CI10417" s="32" t="s">
        <v>7</v>
      </c>
      <c r="CJ10417" s="32" t="str">
        <f t="shared" si="1259"/>
        <v/>
      </c>
      <c r="CK10417" s="32" t="str">
        <f t="shared" si="1260"/>
        <v/>
      </c>
      <c r="CL10417" s="32" t="str">
        <f t="shared" si="1261"/>
        <v/>
      </c>
      <c r="CM10417" s="32" t="str">
        <f t="shared" si="1262"/>
        <v/>
      </c>
      <c r="CN10417" s="32" t="str">
        <f t="shared" si="1263"/>
        <v/>
      </c>
    </row>
    <row r="10418" spans="71:92" x14ac:dyDescent="0.3">
      <c r="BS10418" s="32" t="str">
        <f>IF(Kiadasi_kiseroiv!$K$2=BT10418,BV10418,"")</f>
        <v/>
      </c>
      <c r="BT10418" s="34" t="str">
        <f t="shared" si="1264"/>
        <v/>
      </c>
      <c r="BU10418" s="32" t="str">
        <f t="shared" si="1251"/>
        <v/>
      </c>
      <c r="BV10418" s="32" t="str">
        <f t="shared" si="1265"/>
        <v/>
      </c>
      <c r="BW10418" s="32" t="str">
        <f t="shared" si="1266"/>
        <v/>
      </c>
      <c r="BX10418" s="32" t="str">
        <f t="shared" si="1252"/>
        <v/>
      </c>
      <c r="BY10418" s="32" t="str">
        <f t="shared" si="1253"/>
        <v/>
      </c>
      <c r="BZ10418" s="32" t="str">
        <f t="shared" si="1267"/>
        <v/>
      </c>
      <c r="CA10418" s="32" t="str">
        <f t="shared" si="1268"/>
        <v/>
      </c>
      <c r="CB10418" s="33">
        <f>IF(COUNTIF($CD$7:CD10418,CD10418)=1,CD10418,CD10418+COUNTIF($CD$6:CD10417,CD10418))</f>
        <v>59558</v>
      </c>
      <c r="CC10418" s="34">
        <f t="shared" si="1254"/>
        <v>55153</v>
      </c>
      <c r="CD10418" s="32">
        <f t="shared" si="1255"/>
        <v>55153</v>
      </c>
      <c r="CE10418" s="32">
        <f t="shared" si="1256"/>
        <v>0</v>
      </c>
      <c r="CF10418" s="32">
        <f t="shared" si="1257"/>
        <v>0</v>
      </c>
      <c r="CG10418" s="32" t="str">
        <f t="shared" si="1258"/>
        <v/>
      </c>
      <c r="CH10418" s="32">
        <v>413</v>
      </c>
      <c r="CI10418" s="32" t="s">
        <v>7</v>
      </c>
      <c r="CJ10418" s="32" t="str">
        <f t="shared" si="1259"/>
        <v/>
      </c>
      <c r="CK10418" s="32" t="str">
        <f t="shared" si="1260"/>
        <v/>
      </c>
      <c r="CL10418" s="32" t="str">
        <f t="shared" si="1261"/>
        <v/>
      </c>
      <c r="CM10418" s="32" t="str">
        <f t="shared" si="1262"/>
        <v/>
      </c>
      <c r="CN10418" s="32" t="str">
        <f t="shared" si="1263"/>
        <v/>
      </c>
    </row>
    <row r="10419" spans="71:92" x14ac:dyDescent="0.3">
      <c r="BS10419" s="32" t="str">
        <f>IF(Kiadasi_kiseroiv!$K$2=BT10419,BV10419,"")</f>
        <v/>
      </c>
      <c r="BT10419" s="34" t="str">
        <f t="shared" si="1264"/>
        <v/>
      </c>
      <c r="BU10419" s="32" t="str">
        <f t="shared" si="1251"/>
        <v/>
      </c>
      <c r="BV10419" s="32" t="str">
        <f t="shared" si="1265"/>
        <v/>
      </c>
      <c r="BW10419" s="32" t="str">
        <f t="shared" si="1266"/>
        <v/>
      </c>
      <c r="BX10419" s="32" t="str">
        <f t="shared" si="1252"/>
        <v/>
      </c>
      <c r="BY10419" s="32" t="str">
        <f t="shared" si="1253"/>
        <v/>
      </c>
      <c r="BZ10419" s="32" t="str">
        <f t="shared" si="1267"/>
        <v/>
      </c>
      <c r="CA10419" s="32" t="str">
        <f t="shared" si="1268"/>
        <v/>
      </c>
      <c r="CB10419" s="33">
        <f>IF(COUNTIF($CD$7:CD10419,CD10419)=1,CD10419,CD10419+COUNTIF($CD$6:CD10418,CD10419))</f>
        <v>59559</v>
      </c>
      <c r="CC10419" s="34">
        <f t="shared" si="1254"/>
        <v>55153</v>
      </c>
      <c r="CD10419" s="32">
        <f t="shared" si="1255"/>
        <v>55153</v>
      </c>
      <c r="CE10419" s="32">
        <f t="shared" si="1256"/>
        <v>0</v>
      </c>
      <c r="CF10419" s="32">
        <f t="shared" si="1257"/>
        <v>0</v>
      </c>
      <c r="CG10419" s="32" t="str">
        <f t="shared" si="1258"/>
        <v/>
      </c>
      <c r="CH10419" s="32">
        <v>414</v>
      </c>
      <c r="CI10419" s="32" t="s">
        <v>7</v>
      </c>
      <c r="CJ10419" s="32" t="str">
        <f t="shared" si="1259"/>
        <v/>
      </c>
      <c r="CK10419" s="32" t="str">
        <f t="shared" si="1260"/>
        <v/>
      </c>
      <c r="CL10419" s="32" t="str">
        <f t="shared" si="1261"/>
        <v/>
      </c>
      <c r="CM10419" s="32" t="str">
        <f t="shared" si="1262"/>
        <v/>
      </c>
      <c r="CN10419" s="32" t="str">
        <f t="shared" si="1263"/>
        <v/>
      </c>
    </row>
    <row r="10420" spans="71:92" x14ac:dyDescent="0.3">
      <c r="BS10420" s="32" t="str">
        <f>IF(Kiadasi_kiseroiv!$K$2=BT10420,BV10420,"")</f>
        <v/>
      </c>
      <c r="BT10420" s="34" t="str">
        <f t="shared" si="1264"/>
        <v/>
      </c>
      <c r="BU10420" s="32" t="str">
        <f t="shared" si="1251"/>
        <v/>
      </c>
      <c r="BV10420" s="32" t="str">
        <f t="shared" si="1265"/>
        <v/>
      </c>
      <c r="BW10420" s="32" t="str">
        <f t="shared" si="1266"/>
        <v/>
      </c>
      <c r="BX10420" s="32" t="str">
        <f t="shared" si="1252"/>
        <v/>
      </c>
      <c r="BY10420" s="32" t="str">
        <f t="shared" si="1253"/>
        <v/>
      </c>
      <c r="BZ10420" s="32" t="str">
        <f t="shared" si="1267"/>
        <v/>
      </c>
      <c r="CA10420" s="32" t="str">
        <f t="shared" si="1268"/>
        <v/>
      </c>
      <c r="CB10420" s="33">
        <f>IF(COUNTIF($CD$7:CD10420,CD10420)=1,CD10420,CD10420+COUNTIF($CD$6:CD10419,CD10420))</f>
        <v>59560</v>
      </c>
      <c r="CC10420" s="34">
        <f t="shared" si="1254"/>
        <v>55153</v>
      </c>
      <c r="CD10420" s="32">
        <f t="shared" si="1255"/>
        <v>55153</v>
      </c>
      <c r="CE10420" s="32">
        <f t="shared" si="1256"/>
        <v>0</v>
      </c>
      <c r="CF10420" s="32">
        <f t="shared" si="1257"/>
        <v>0</v>
      </c>
      <c r="CG10420" s="32" t="str">
        <f t="shared" si="1258"/>
        <v/>
      </c>
      <c r="CH10420" s="32">
        <v>415</v>
      </c>
      <c r="CI10420" s="32" t="s">
        <v>7</v>
      </c>
      <c r="CJ10420" s="32" t="str">
        <f t="shared" si="1259"/>
        <v/>
      </c>
      <c r="CK10420" s="32" t="str">
        <f t="shared" si="1260"/>
        <v/>
      </c>
      <c r="CL10420" s="32" t="str">
        <f t="shared" si="1261"/>
        <v/>
      </c>
      <c r="CM10420" s="32" t="str">
        <f t="shared" si="1262"/>
        <v/>
      </c>
      <c r="CN10420" s="32" t="str">
        <f t="shared" si="1263"/>
        <v/>
      </c>
    </row>
    <row r="10421" spans="71:92" x14ac:dyDescent="0.3">
      <c r="BS10421" s="32" t="str">
        <f>IF(Kiadasi_kiseroiv!$K$2=BT10421,BV10421,"")</f>
        <v/>
      </c>
      <c r="BT10421" s="34" t="str">
        <f t="shared" si="1264"/>
        <v/>
      </c>
      <c r="BU10421" s="32" t="str">
        <f t="shared" si="1251"/>
        <v/>
      </c>
      <c r="BV10421" s="32" t="str">
        <f t="shared" si="1265"/>
        <v/>
      </c>
      <c r="BW10421" s="32" t="str">
        <f t="shared" si="1266"/>
        <v/>
      </c>
      <c r="BX10421" s="32" t="str">
        <f t="shared" si="1252"/>
        <v/>
      </c>
      <c r="BY10421" s="32" t="str">
        <f t="shared" si="1253"/>
        <v/>
      </c>
      <c r="BZ10421" s="32" t="str">
        <f t="shared" si="1267"/>
        <v/>
      </c>
      <c r="CA10421" s="32" t="str">
        <f t="shared" si="1268"/>
        <v/>
      </c>
      <c r="CB10421" s="33">
        <f>IF(COUNTIF($CD$7:CD10421,CD10421)=1,CD10421,CD10421+COUNTIF($CD$6:CD10420,CD10421))</f>
        <v>59561</v>
      </c>
      <c r="CC10421" s="34">
        <f t="shared" si="1254"/>
        <v>55153</v>
      </c>
      <c r="CD10421" s="32">
        <f t="shared" si="1255"/>
        <v>55153</v>
      </c>
      <c r="CE10421" s="32">
        <f t="shared" si="1256"/>
        <v>0</v>
      </c>
      <c r="CF10421" s="32">
        <f t="shared" si="1257"/>
        <v>0</v>
      </c>
      <c r="CG10421" s="32" t="str">
        <f t="shared" si="1258"/>
        <v/>
      </c>
      <c r="CH10421" s="32">
        <v>416</v>
      </c>
      <c r="CI10421" s="32" t="s">
        <v>7</v>
      </c>
      <c r="CJ10421" s="32" t="str">
        <f t="shared" si="1259"/>
        <v/>
      </c>
      <c r="CK10421" s="32" t="str">
        <f t="shared" si="1260"/>
        <v/>
      </c>
      <c r="CL10421" s="32" t="str">
        <f t="shared" si="1261"/>
        <v/>
      </c>
      <c r="CM10421" s="32" t="str">
        <f t="shared" si="1262"/>
        <v/>
      </c>
      <c r="CN10421" s="32" t="str">
        <f t="shared" si="1263"/>
        <v/>
      </c>
    </row>
    <row r="10422" spans="71:92" x14ac:dyDescent="0.3">
      <c r="BS10422" s="32" t="str">
        <f>IF(Kiadasi_kiseroiv!$K$2=BT10422,BV10422,"")</f>
        <v/>
      </c>
      <c r="BT10422" s="34" t="str">
        <f t="shared" si="1264"/>
        <v/>
      </c>
      <c r="BU10422" s="32" t="str">
        <f t="shared" si="1251"/>
        <v/>
      </c>
      <c r="BV10422" s="32" t="str">
        <f t="shared" si="1265"/>
        <v/>
      </c>
      <c r="BW10422" s="32" t="str">
        <f t="shared" si="1266"/>
        <v/>
      </c>
      <c r="BX10422" s="32" t="str">
        <f t="shared" si="1252"/>
        <v/>
      </c>
      <c r="BY10422" s="32" t="str">
        <f t="shared" si="1253"/>
        <v/>
      </c>
      <c r="BZ10422" s="32" t="str">
        <f t="shared" si="1267"/>
        <v/>
      </c>
      <c r="CA10422" s="32" t="str">
        <f t="shared" si="1268"/>
        <v/>
      </c>
      <c r="CB10422" s="33">
        <f>IF(COUNTIF($CD$7:CD10422,CD10422)=1,CD10422,CD10422+COUNTIF($CD$6:CD10421,CD10422))</f>
        <v>59562</v>
      </c>
      <c r="CC10422" s="34">
        <f t="shared" si="1254"/>
        <v>55153</v>
      </c>
      <c r="CD10422" s="32">
        <f t="shared" si="1255"/>
        <v>55153</v>
      </c>
      <c r="CE10422" s="32">
        <f t="shared" si="1256"/>
        <v>0</v>
      </c>
      <c r="CF10422" s="32">
        <f t="shared" si="1257"/>
        <v>0</v>
      </c>
      <c r="CG10422" s="32" t="str">
        <f t="shared" si="1258"/>
        <v/>
      </c>
      <c r="CH10422" s="32">
        <v>417</v>
      </c>
      <c r="CI10422" s="32" t="s">
        <v>7</v>
      </c>
      <c r="CJ10422" s="32" t="str">
        <f t="shared" si="1259"/>
        <v/>
      </c>
      <c r="CK10422" s="32" t="str">
        <f t="shared" si="1260"/>
        <v/>
      </c>
      <c r="CL10422" s="32" t="str">
        <f t="shared" si="1261"/>
        <v/>
      </c>
      <c r="CM10422" s="32" t="str">
        <f t="shared" si="1262"/>
        <v/>
      </c>
      <c r="CN10422" s="32" t="str">
        <f t="shared" si="1263"/>
        <v/>
      </c>
    </row>
    <row r="10423" spans="71:92" x14ac:dyDescent="0.3">
      <c r="BS10423" s="32" t="str">
        <f>IF(Kiadasi_kiseroiv!$K$2=BT10423,BV10423,"")</f>
        <v/>
      </c>
      <c r="BT10423" s="34" t="str">
        <f t="shared" si="1264"/>
        <v/>
      </c>
      <c r="BU10423" s="32" t="str">
        <f t="shared" si="1251"/>
        <v/>
      </c>
      <c r="BV10423" s="32" t="str">
        <f t="shared" si="1265"/>
        <v/>
      </c>
      <c r="BW10423" s="32" t="str">
        <f t="shared" si="1266"/>
        <v/>
      </c>
      <c r="BX10423" s="32" t="str">
        <f t="shared" si="1252"/>
        <v/>
      </c>
      <c r="BY10423" s="32" t="str">
        <f t="shared" si="1253"/>
        <v/>
      </c>
      <c r="BZ10423" s="32" t="str">
        <f t="shared" si="1267"/>
        <v/>
      </c>
      <c r="CA10423" s="32" t="str">
        <f t="shared" si="1268"/>
        <v/>
      </c>
      <c r="CB10423" s="33">
        <f>IF(COUNTIF($CD$7:CD10423,CD10423)=1,CD10423,CD10423+COUNTIF($CD$6:CD10422,CD10423))</f>
        <v>59563</v>
      </c>
      <c r="CC10423" s="34">
        <f t="shared" si="1254"/>
        <v>55153</v>
      </c>
      <c r="CD10423" s="32">
        <f t="shared" si="1255"/>
        <v>55153</v>
      </c>
      <c r="CE10423" s="32">
        <f t="shared" si="1256"/>
        <v>0</v>
      </c>
      <c r="CF10423" s="32">
        <f t="shared" si="1257"/>
        <v>0</v>
      </c>
      <c r="CG10423" s="32" t="str">
        <f t="shared" si="1258"/>
        <v/>
      </c>
      <c r="CH10423" s="32">
        <v>418</v>
      </c>
      <c r="CI10423" s="32" t="s">
        <v>7</v>
      </c>
      <c r="CJ10423" s="32" t="str">
        <f t="shared" si="1259"/>
        <v/>
      </c>
      <c r="CK10423" s="32" t="str">
        <f t="shared" si="1260"/>
        <v/>
      </c>
      <c r="CL10423" s="32" t="str">
        <f t="shared" si="1261"/>
        <v/>
      </c>
      <c r="CM10423" s="32" t="str">
        <f t="shared" si="1262"/>
        <v/>
      </c>
      <c r="CN10423" s="32" t="str">
        <f t="shared" si="1263"/>
        <v/>
      </c>
    </row>
    <row r="10424" spans="71:92" x14ac:dyDescent="0.3">
      <c r="BS10424" s="32" t="str">
        <f>IF(Kiadasi_kiseroiv!$K$2=BT10424,BV10424,"")</f>
        <v/>
      </c>
      <c r="BT10424" s="34" t="str">
        <f t="shared" si="1264"/>
        <v/>
      </c>
      <c r="BU10424" s="32" t="str">
        <f t="shared" si="1251"/>
        <v/>
      </c>
      <c r="BV10424" s="32" t="str">
        <f t="shared" si="1265"/>
        <v/>
      </c>
      <c r="BW10424" s="32" t="str">
        <f t="shared" si="1266"/>
        <v/>
      </c>
      <c r="BX10424" s="32" t="str">
        <f t="shared" si="1252"/>
        <v/>
      </c>
      <c r="BY10424" s="32" t="str">
        <f t="shared" si="1253"/>
        <v/>
      </c>
      <c r="BZ10424" s="32" t="str">
        <f t="shared" si="1267"/>
        <v/>
      </c>
      <c r="CA10424" s="32" t="str">
        <f t="shared" si="1268"/>
        <v/>
      </c>
      <c r="CB10424" s="33">
        <f>IF(COUNTIF($CD$7:CD10424,CD10424)=1,CD10424,CD10424+COUNTIF($CD$6:CD10423,CD10424))</f>
        <v>59564</v>
      </c>
      <c r="CC10424" s="34">
        <f t="shared" si="1254"/>
        <v>55153</v>
      </c>
      <c r="CD10424" s="32">
        <f t="shared" si="1255"/>
        <v>55153</v>
      </c>
      <c r="CE10424" s="32">
        <f t="shared" si="1256"/>
        <v>0</v>
      </c>
      <c r="CF10424" s="32">
        <f t="shared" si="1257"/>
        <v>0</v>
      </c>
      <c r="CG10424" s="32" t="str">
        <f t="shared" si="1258"/>
        <v/>
      </c>
      <c r="CH10424" s="32">
        <v>419</v>
      </c>
      <c r="CI10424" s="32" t="s">
        <v>7</v>
      </c>
      <c r="CJ10424" s="32" t="str">
        <f t="shared" si="1259"/>
        <v/>
      </c>
      <c r="CK10424" s="32" t="str">
        <f t="shared" si="1260"/>
        <v/>
      </c>
      <c r="CL10424" s="32" t="str">
        <f t="shared" si="1261"/>
        <v/>
      </c>
      <c r="CM10424" s="32" t="str">
        <f t="shared" si="1262"/>
        <v/>
      </c>
      <c r="CN10424" s="32" t="str">
        <f t="shared" si="1263"/>
        <v/>
      </c>
    </row>
    <row r="10425" spans="71:92" x14ac:dyDescent="0.3">
      <c r="BS10425" s="32" t="str">
        <f>IF(Kiadasi_kiseroiv!$K$2=BT10425,BV10425,"")</f>
        <v/>
      </c>
      <c r="BT10425" s="34" t="str">
        <f t="shared" si="1264"/>
        <v/>
      </c>
      <c r="BU10425" s="32" t="str">
        <f t="shared" si="1251"/>
        <v/>
      </c>
      <c r="BV10425" s="32" t="str">
        <f t="shared" si="1265"/>
        <v/>
      </c>
      <c r="BW10425" s="32" t="str">
        <f t="shared" si="1266"/>
        <v/>
      </c>
      <c r="BX10425" s="32" t="str">
        <f t="shared" si="1252"/>
        <v/>
      </c>
      <c r="BY10425" s="32" t="str">
        <f t="shared" si="1253"/>
        <v/>
      </c>
      <c r="BZ10425" s="32" t="str">
        <f t="shared" si="1267"/>
        <v/>
      </c>
      <c r="CA10425" s="32" t="str">
        <f t="shared" si="1268"/>
        <v/>
      </c>
      <c r="CB10425" s="33">
        <f>IF(COUNTIF($CD$7:CD10425,CD10425)=1,CD10425,CD10425+COUNTIF($CD$6:CD10424,CD10425))</f>
        <v>59565</v>
      </c>
      <c r="CC10425" s="34">
        <f t="shared" si="1254"/>
        <v>55153</v>
      </c>
      <c r="CD10425" s="32">
        <f t="shared" si="1255"/>
        <v>55153</v>
      </c>
      <c r="CE10425" s="32">
        <f t="shared" si="1256"/>
        <v>0</v>
      </c>
      <c r="CF10425" s="32">
        <f t="shared" si="1257"/>
        <v>0</v>
      </c>
      <c r="CG10425" s="32" t="str">
        <f t="shared" si="1258"/>
        <v/>
      </c>
      <c r="CH10425" s="32">
        <v>420</v>
      </c>
      <c r="CI10425" s="32" t="s">
        <v>7</v>
      </c>
      <c r="CJ10425" s="32" t="str">
        <f t="shared" si="1259"/>
        <v/>
      </c>
      <c r="CK10425" s="32" t="str">
        <f t="shared" si="1260"/>
        <v/>
      </c>
      <c r="CL10425" s="32" t="str">
        <f t="shared" si="1261"/>
        <v/>
      </c>
      <c r="CM10425" s="32" t="str">
        <f t="shared" si="1262"/>
        <v/>
      </c>
      <c r="CN10425" s="32" t="str">
        <f t="shared" si="1263"/>
        <v/>
      </c>
    </row>
    <row r="10426" spans="71:92" x14ac:dyDescent="0.3">
      <c r="BS10426" s="32" t="str">
        <f>IF(Kiadasi_kiseroiv!$K$2=BT10426,BV10426,"")</f>
        <v/>
      </c>
      <c r="BT10426" s="34" t="str">
        <f t="shared" si="1264"/>
        <v/>
      </c>
      <c r="BU10426" s="32" t="str">
        <f t="shared" si="1251"/>
        <v/>
      </c>
      <c r="BV10426" s="32" t="str">
        <f t="shared" si="1265"/>
        <v/>
      </c>
      <c r="BW10426" s="32" t="str">
        <f t="shared" si="1266"/>
        <v/>
      </c>
      <c r="BX10426" s="32" t="str">
        <f t="shared" si="1252"/>
        <v/>
      </c>
      <c r="BY10426" s="32" t="str">
        <f t="shared" si="1253"/>
        <v/>
      </c>
      <c r="BZ10426" s="32" t="str">
        <f t="shared" si="1267"/>
        <v/>
      </c>
      <c r="CA10426" s="32" t="str">
        <f t="shared" si="1268"/>
        <v/>
      </c>
      <c r="CB10426" s="33">
        <f>IF(COUNTIF($CD$7:CD10426,CD10426)=1,CD10426,CD10426+COUNTIF($CD$6:CD10425,CD10426))</f>
        <v>59566</v>
      </c>
      <c r="CC10426" s="34">
        <f t="shared" si="1254"/>
        <v>55153</v>
      </c>
      <c r="CD10426" s="32">
        <f t="shared" si="1255"/>
        <v>55153</v>
      </c>
      <c r="CE10426" s="32">
        <f t="shared" si="1256"/>
        <v>0</v>
      </c>
      <c r="CF10426" s="32">
        <f t="shared" si="1257"/>
        <v>0</v>
      </c>
      <c r="CG10426" s="32" t="str">
        <f t="shared" si="1258"/>
        <v/>
      </c>
      <c r="CH10426" s="32">
        <v>421</v>
      </c>
      <c r="CI10426" s="32" t="s">
        <v>7</v>
      </c>
      <c r="CJ10426" s="32" t="str">
        <f t="shared" si="1259"/>
        <v/>
      </c>
      <c r="CK10426" s="32" t="str">
        <f t="shared" si="1260"/>
        <v/>
      </c>
      <c r="CL10426" s="32" t="str">
        <f t="shared" si="1261"/>
        <v/>
      </c>
      <c r="CM10426" s="32" t="str">
        <f t="shared" si="1262"/>
        <v/>
      </c>
      <c r="CN10426" s="32" t="str">
        <f t="shared" si="1263"/>
        <v/>
      </c>
    </row>
    <row r="10427" spans="71:92" x14ac:dyDescent="0.3">
      <c r="BS10427" s="32" t="str">
        <f>IF(Kiadasi_kiseroiv!$K$2=BT10427,BV10427,"")</f>
        <v/>
      </c>
      <c r="BT10427" s="34" t="str">
        <f t="shared" si="1264"/>
        <v/>
      </c>
      <c r="BU10427" s="32" t="str">
        <f t="shared" si="1251"/>
        <v/>
      </c>
      <c r="BV10427" s="32" t="str">
        <f t="shared" si="1265"/>
        <v/>
      </c>
      <c r="BW10427" s="32" t="str">
        <f t="shared" si="1266"/>
        <v/>
      </c>
      <c r="BX10427" s="32" t="str">
        <f t="shared" si="1252"/>
        <v/>
      </c>
      <c r="BY10427" s="32" t="str">
        <f t="shared" si="1253"/>
        <v/>
      </c>
      <c r="BZ10427" s="32" t="str">
        <f t="shared" si="1267"/>
        <v/>
      </c>
      <c r="CA10427" s="32" t="str">
        <f t="shared" si="1268"/>
        <v/>
      </c>
      <c r="CB10427" s="33">
        <f>IF(COUNTIF($CD$7:CD10427,CD10427)=1,CD10427,CD10427+COUNTIF($CD$6:CD10426,CD10427))</f>
        <v>59567</v>
      </c>
      <c r="CC10427" s="34">
        <f t="shared" si="1254"/>
        <v>55153</v>
      </c>
      <c r="CD10427" s="32">
        <f t="shared" si="1255"/>
        <v>55153</v>
      </c>
      <c r="CE10427" s="32">
        <f t="shared" si="1256"/>
        <v>0</v>
      </c>
      <c r="CF10427" s="32">
        <f t="shared" si="1257"/>
        <v>0</v>
      </c>
      <c r="CG10427" s="32" t="str">
        <f t="shared" si="1258"/>
        <v/>
      </c>
      <c r="CH10427" s="32">
        <v>422</v>
      </c>
      <c r="CI10427" s="32" t="s">
        <v>7</v>
      </c>
      <c r="CJ10427" s="32" t="str">
        <f t="shared" si="1259"/>
        <v/>
      </c>
      <c r="CK10427" s="32" t="str">
        <f t="shared" si="1260"/>
        <v/>
      </c>
      <c r="CL10427" s="32" t="str">
        <f t="shared" si="1261"/>
        <v/>
      </c>
      <c r="CM10427" s="32" t="str">
        <f t="shared" si="1262"/>
        <v/>
      </c>
      <c r="CN10427" s="32" t="str">
        <f t="shared" si="1263"/>
        <v/>
      </c>
    </row>
    <row r="10428" spans="71:92" x14ac:dyDescent="0.3">
      <c r="BS10428" s="32" t="str">
        <f>IF(Kiadasi_kiseroiv!$K$2=BT10428,BV10428,"")</f>
        <v/>
      </c>
      <c r="BT10428" s="34" t="str">
        <f t="shared" si="1264"/>
        <v/>
      </c>
      <c r="BU10428" s="32" t="str">
        <f t="shared" si="1251"/>
        <v/>
      </c>
      <c r="BV10428" s="32" t="str">
        <f t="shared" si="1265"/>
        <v/>
      </c>
      <c r="BW10428" s="32" t="str">
        <f t="shared" si="1266"/>
        <v/>
      </c>
      <c r="BX10428" s="32" t="str">
        <f t="shared" si="1252"/>
        <v/>
      </c>
      <c r="BY10428" s="32" t="str">
        <f t="shared" si="1253"/>
        <v/>
      </c>
      <c r="BZ10428" s="32" t="str">
        <f t="shared" si="1267"/>
        <v/>
      </c>
      <c r="CA10428" s="32" t="str">
        <f t="shared" si="1268"/>
        <v/>
      </c>
      <c r="CB10428" s="33">
        <f>IF(COUNTIF($CD$7:CD10428,CD10428)=1,CD10428,CD10428+COUNTIF($CD$6:CD10427,CD10428))</f>
        <v>59568</v>
      </c>
      <c r="CC10428" s="34">
        <f t="shared" si="1254"/>
        <v>55153</v>
      </c>
      <c r="CD10428" s="32">
        <f t="shared" si="1255"/>
        <v>55153</v>
      </c>
      <c r="CE10428" s="32">
        <f t="shared" si="1256"/>
        <v>0</v>
      </c>
      <c r="CF10428" s="32">
        <f t="shared" si="1257"/>
        <v>0</v>
      </c>
      <c r="CG10428" s="32" t="str">
        <f t="shared" si="1258"/>
        <v/>
      </c>
      <c r="CH10428" s="32">
        <v>423</v>
      </c>
      <c r="CI10428" s="32" t="s">
        <v>7</v>
      </c>
      <c r="CJ10428" s="32" t="str">
        <f t="shared" si="1259"/>
        <v/>
      </c>
      <c r="CK10428" s="32" t="str">
        <f t="shared" si="1260"/>
        <v/>
      </c>
      <c r="CL10428" s="32" t="str">
        <f t="shared" si="1261"/>
        <v/>
      </c>
      <c r="CM10428" s="32" t="str">
        <f t="shared" si="1262"/>
        <v/>
      </c>
      <c r="CN10428" s="32" t="str">
        <f t="shared" si="1263"/>
        <v/>
      </c>
    </row>
    <row r="10429" spans="71:92" x14ac:dyDescent="0.3">
      <c r="BS10429" s="32" t="str">
        <f>IF(Kiadasi_kiseroiv!$K$2=BT10429,BV10429,"")</f>
        <v/>
      </c>
      <c r="BT10429" s="34" t="str">
        <f t="shared" si="1264"/>
        <v/>
      </c>
      <c r="BU10429" s="32" t="str">
        <f t="shared" si="1251"/>
        <v/>
      </c>
      <c r="BV10429" s="32" t="str">
        <f t="shared" si="1265"/>
        <v/>
      </c>
      <c r="BW10429" s="32" t="str">
        <f t="shared" si="1266"/>
        <v/>
      </c>
      <c r="BX10429" s="32" t="str">
        <f t="shared" si="1252"/>
        <v/>
      </c>
      <c r="BY10429" s="32" t="str">
        <f t="shared" si="1253"/>
        <v/>
      </c>
      <c r="BZ10429" s="32" t="str">
        <f t="shared" si="1267"/>
        <v/>
      </c>
      <c r="CA10429" s="32" t="str">
        <f t="shared" si="1268"/>
        <v/>
      </c>
      <c r="CB10429" s="33">
        <f>IF(COUNTIF($CD$7:CD10429,CD10429)=1,CD10429,CD10429+COUNTIF($CD$6:CD10428,CD10429))</f>
        <v>59569</v>
      </c>
      <c r="CC10429" s="34">
        <f t="shared" si="1254"/>
        <v>55153</v>
      </c>
      <c r="CD10429" s="32">
        <f t="shared" si="1255"/>
        <v>55153</v>
      </c>
      <c r="CE10429" s="32">
        <f t="shared" si="1256"/>
        <v>0</v>
      </c>
      <c r="CF10429" s="32">
        <f t="shared" si="1257"/>
        <v>0</v>
      </c>
      <c r="CG10429" s="32" t="str">
        <f t="shared" si="1258"/>
        <v/>
      </c>
      <c r="CH10429" s="32">
        <v>424</v>
      </c>
      <c r="CI10429" s="32" t="s">
        <v>7</v>
      </c>
      <c r="CJ10429" s="32" t="str">
        <f t="shared" si="1259"/>
        <v/>
      </c>
      <c r="CK10429" s="32" t="str">
        <f t="shared" si="1260"/>
        <v/>
      </c>
      <c r="CL10429" s="32" t="str">
        <f t="shared" si="1261"/>
        <v/>
      </c>
      <c r="CM10429" s="32" t="str">
        <f t="shared" si="1262"/>
        <v/>
      </c>
      <c r="CN10429" s="32" t="str">
        <f t="shared" si="1263"/>
        <v/>
      </c>
    </row>
    <row r="10430" spans="71:92" x14ac:dyDescent="0.3">
      <c r="BS10430" s="32" t="str">
        <f>IF(Kiadasi_kiseroiv!$K$2=BT10430,BV10430,"")</f>
        <v/>
      </c>
      <c r="BT10430" s="34" t="str">
        <f t="shared" si="1264"/>
        <v/>
      </c>
      <c r="BU10430" s="32" t="str">
        <f t="shared" si="1251"/>
        <v/>
      </c>
      <c r="BV10430" s="32" t="str">
        <f t="shared" si="1265"/>
        <v/>
      </c>
      <c r="BW10430" s="32" t="str">
        <f t="shared" si="1266"/>
        <v/>
      </c>
      <c r="BX10430" s="32" t="str">
        <f t="shared" si="1252"/>
        <v/>
      </c>
      <c r="BY10430" s="32" t="str">
        <f t="shared" si="1253"/>
        <v/>
      </c>
      <c r="BZ10430" s="32" t="str">
        <f t="shared" si="1267"/>
        <v/>
      </c>
      <c r="CA10430" s="32" t="str">
        <f t="shared" si="1268"/>
        <v/>
      </c>
      <c r="CB10430" s="33">
        <f>IF(COUNTIF($CD$7:CD10430,CD10430)=1,CD10430,CD10430+COUNTIF($CD$6:CD10429,CD10430))</f>
        <v>59570</v>
      </c>
      <c r="CC10430" s="34">
        <f t="shared" si="1254"/>
        <v>55153</v>
      </c>
      <c r="CD10430" s="32">
        <f t="shared" si="1255"/>
        <v>55153</v>
      </c>
      <c r="CE10430" s="32">
        <f t="shared" si="1256"/>
        <v>0</v>
      </c>
      <c r="CF10430" s="32">
        <f t="shared" si="1257"/>
        <v>0</v>
      </c>
      <c r="CG10430" s="32" t="str">
        <f t="shared" si="1258"/>
        <v/>
      </c>
      <c r="CH10430" s="32">
        <v>425</v>
      </c>
      <c r="CI10430" s="32" t="s">
        <v>7</v>
      </c>
      <c r="CJ10430" s="32" t="str">
        <f t="shared" si="1259"/>
        <v/>
      </c>
      <c r="CK10430" s="32" t="str">
        <f t="shared" si="1260"/>
        <v/>
      </c>
      <c r="CL10430" s="32" t="str">
        <f t="shared" si="1261"/>
        <v/>
      </c>
      <c r="CM10430" s="32" t="str">
        <f t="shared" si="1262"/>
        <v/>
      </c>
      <c r="CN10430" s="32" t="str">
        <f t="shared" si="1263"/>
        <v/>
      </c>
    </row>
    <row r="10431" spans="71:92" x14ac:dyDescent="0.3">
      <c r="BS10431" s="32" t="str">
        <f>IF(Kiadasi_kiseroiv!$K$2=BT10431,BV10431,"")</f>
        <v/>
      </c>
      <c r="BT10431" s="34" t="str">
        <f t="shared" si="1264"/>
        <v/>
      </c>
      <c r="BU10431" s="32" t="str">
        <f t="shared" si="1251"/>
        <v/>
      </c>
      <c r="BV10431" s="32" t="str">
        <f t="shared" si="1265"/>
        <v/>
      </c>
      <c r="BW10431" s="32" t="str">
        <f t="shared" si="1266"/>
        <v/>
      </c>
      <c r="BX10431" s="32" t="str">
        <f t="shared" si="1252"/>
        <v/>
      </c>
      <c r="BY10431" s="32" t="str">
        <f t="shared" si="1253"/>
        <v/>
      </c>
      <c r="BZ10431" s="32" t="str">
        <f t="shared" si="1267"/>
        <v/>
      </c>
      <c r="CA10431" s="32" t="str">
        <f t="shared" si="1268"/>
        <v/>
      </c>
      <c r="CB10431" s="33">
        <f>IF(COUNTIF($CD$7:CD10431,CD10431)=1,CD10431,CD10431+COUNTIF($CD$6:CD10430,CD10431))</f>
        <v>59571</v>
      </c>
      <c r="CC10431" s="34">
        <f t="shared" si="1254"/>
        <v>55153</v>
      </c>
      <c r="CD10431" s="32">
        <f t="shared" si="1255"/>
        <v>55153</v>
      </c>
      <c r="CE10431" s="32">
        <f t="shared" si="1256"/>
        <v>0</v>
      </c>
      <c r="CF10431" s="32">
        <f t="shared" si="1257"/>
        <v>0</v>
      </c>
      <c r="CG10431" s="32" t="str">
        <f t="shared" si="1258"/>
        <v/>
      </c>
      <c r="CH10431" s="32">
        <v>426</v>
      </c>
      <c r="CI10431" s="32" t="s">
        <v>7</v>
      </c>
      <c r="CJ10431" s="32" t="str">
        <f t="shared" si="1259"/>
        <v/>
      </c>
      <c r="CK10431" s="32" t="str">
        <f t="shared" si="1260"/>
        <v/>
      </c>
      <c r="CL10431" s="32" t="str">
        <f t="shared" si="1261"/>
        <v/>
      </c>
      <c r="CM10431" s="32" t="str">
        <f t="shared" si="1262"/>
        <v/>
      </c>
      <c r="CN10431" s="32" t="str">
        <f t="shared" si="1263"/>
        <v/>
      </c>
    </row>
    <row r="10432" spans="71:92" x14ac:dyDescent="0.3">
      <c r="BS10432" s="32" t="str">
        <f>IF(Kiadasi_kiseroiv!$K$2=BT10432,BV10432,"")</f>
        <v/>
      </c>
      <c r="BT10432" s="34" t="str">
        <f t="shared" si="1264"/>
        <v/>
      </c>
      <c r="BU10432" s="32" t="str">
        <f t="shared" si="1251"/>
        <v/>
      </c>
      <c r="BV10432" s="32" t="str">
        <f t="shared" si="1265"/>
        <v/>
      </c>
      <c r="BW10432" s="32" t="str">
        <f t="shared" si="1266"/>
        <v/>
      </c>
      <c r="BX10432" s="32" t="str">
        <f t="shared" si="1252"/>
        <v/>
      </c>
      <c r="BY10432" s="32" t="str">
        <f t="shared" si="1253"/>
        <v/>
      </c>
      <c r="BZ10432" s="32" t="str">
        <f t="shared" si="1267"/>
        <v/>
      </c>
      <c r="CA10432" s="32" t="str">
        <f t="shared" si="1268"/>
        <v/>
      </c>
      <c r="CB10432" s="33">
        <f>IF(COUNTIF($CD$7:CD10432,CD10432)=1,CD10432,CD10432+COUNTIF($CD$6:CD10431,CD10432))</f>
        <v>59572</v>
      </c>
      <c r="CC10432" s="34">
        <f t="shared" si="1254"/>
        <v>55153</v>
      </c>
      <c r="CD10432" s="32">
        <f t="shared" si="1255"/>
        <v>55153</v>
      </c>
      <c r="CE10432" s="32">
        <f t="shared" si="1256"/>
        <v>0</v>
      </c>
      <c r="CF10432" s="32">
        <f t="shared" si="1257"/>
        <v>0</v>
      </c>
      <c r="CG10432" s="32" t="str">
        <f t="shared" si="1258"/>
        <v/>
      </c>
      <c r="CH10432" s="32">
        <v>427</v>
      </c>
      <c r="CI10432" s="32" t="s">
        <v>7</v>
      </c>
      <c r="CJ10432" s="32" t="str">
        <f t="shared" si="1259"/>
        <v/>
      </c>
      <c r="CK10432" s="32" t="str">
        <f t="shared" si="1260"/>
        <v/>
      </c>
      <c r="CL10432" s="32" t="str">
        <f t="shared" si="1261"/>
        <v/>
      </c>
      <c r="CM10432" s="32" t="str">
        <f t="shared" si="1262"/>
        <v/>
      </c>
      <c r="CN10432" s="32" t="str">
        <f t="shared" si="1263"/>
        <v/>
      </c>
    </row>
    <row r="10433" spans="71:92" x14ac:dyDescent="0.3">
      <c r="BS10433" s="32" t="str">
        <f>IF(Kiadasi_kiseroiv!$K$2=BT10433,BV10433,"")</f>
        <v/>
      </c>
      <c r="BT10433" s="34" t="str">
        <f t="shared" si="1264"/>
        <v/>
      </c>
      <c r="BU10433" s="32" t="str">
        <f t="shared" si="1251"/>
        <v/>
      </c>
      <c r="BV10433" s="32" t="str">
        <f t="shared" si="1265"/>
        <v/>
      </c>
      <c r="BW10433" s="32" t="str">
        <f t="shared" si="1266"/>
        <v/>
      </c>
      <c r="BX10433" s="32" t="str">
        <f t="shared" si="1252"/>
        <v/>
      </c>
      <c r="BY10433" s="32" t="str">
        <f t="shared" si="1253"/>
        <v/>
      </c>
      <c r="BZ10433" s="32" t="str">
        <f t="shared" si="1267"/>
        <v/>
      </c>
      <c r="CA10433" s="32" t="str">
        <f t="shared" si="1268"/>
        <v/>
      </c>
      <c r="CB10433" s="33">
        <f>IF(COUNTIF($CD$7:CD10433,CD10433)=1,CD10433,CD10433+COUNTIF($CD$6:CD10432,CD10433))</f>
        <v>59573</v>
      </c>
      <c r="CC10433" s="34">
        <f t="shared" si="1254"/>
        <v>55153</v>
      </c>
      <c r="CD10433" s="32">
        <f t="shared" si="1255"/>
        <v>55153</v>
      </c>
      <c r="CE10433" s="32">
        <f t="shared" si="1256"/>
        <v>0</v>
      </c>
      <c r="CF10433" s="32">
        <f t="shared" si="1257"/>
        <v>0</v>
      </c>
      <c r="CG10433" s="32" t="str">
        <f t="shared" si="1258"/>
        <v/>
      </c>
      <c r="CH10433" s="32">
        <v>428</v>
      </c>
      <c r="CI10433" s="32" t="s">
        <v>7</v>
      </c>
      <c r="CJ10433" s="32" t="str">
        <f t="shared" si="1259"/>
        <v/>
      </c>
      <c r="CK10433" s="32" t="str">
        <f t="shared" si="1260"/>
        <v/>
      </c>
      <c r="CL10433" s="32" t="str">
        <f t="shared" si="1261"/>
        <v/>
      </c>
      <c r="CM10433" s="32" t="str">
        <f t="shared" si="1262"/>
        <v/>
      </c>
      <c r="CN10433" s="32" t="str">
        <f t="shared" si="1263"/>
        <v/>
      </c>
    </row>
    <row r="10434" spans="71:92" x14ac:dyDescent="0.3">
      <c r="BS10434" s="32" t="str">
        <f>IF(Kiadasi_kiseroiv!$K$2=BT10434,BV10434,"")</f>
        <v/>
      </c>
      <c r="BT10434" s="34" t="str">
        <f t="shared" si="1264"/>
        <v/>
      </c>
      <c r="BU10434" s="32" t="str">
        <f t="shared" si="1251"/>
        <v/>
      </c>
      <c r="BV10434" s="32" t="str">
        <f t="shared" si="1265"/>
        <v/>
      </c>
      <c r="BW10434" s="32" t="str">
        <f t="shared" si="1266"/>
        <v/>
      </c>
      <c r="BX10434" s="32" t="str">
        <f t="shared" si="1252"/>
        <v/>
      </c>
      <c r="BY10434" s="32" t="str">
        <f t="shared" si="1253"/>
        <v/>
      </c>
      <c r="BZ10434" s="32" t="str">
        <f t="shared" si="1267"/>
        <v/>
      </c>
      <c r="CA10434" s="32" t="str">
        <f t="shared" si="1268"/>
        <v/>
      </c>
      <c r="CB10434" s="33">
        <f>IF(COUNTIF($CD$7:CD10434,CD10434)=1,CD10434,CD10434+COUNTIF($CD$6:CD10433,CD10434))</f>
        <v>59574</v>
      </c>
      <c r="CC10434" s="34">
        <f t="shared" si="1254"/>
        <v>55153</v>
      </c>
      <c r="CD10434" s="32">
        <f t="shared" si="1255"/>
        <v>55153</v>
      </c>
      <c r="CE10434" s="32">
        <f t="shared" si="1256"/>
        <v>0</v>
      </c>
      <c r="CF10434" s="32">
        <f t="shared" si="1257"/>
        <v>0</v>
      </c>
      <c r="CG10434" s="32" t="str">
        <f t="shared" si="1258"/>
        <v/>
      </c>
      <c r="CH10434" s="32">
        <v>429</v>
      </c>
      <c r="CI10434" s="32" t="s">
        <v>7</v>
      </c>
      <c r="CJ10434" s="32" t="str">
        <f t="shared" si="1259"/>
        <v/>
      </c>
      <c r="CK10434" s="32" t="str">
        <f t="shared" si="1260"/>
        <v/>
      </c>
      <c r="CL10434" s="32" t="str">
        <f t="shared" si="1261"/>
        <v/>
      </c>
      <c r="CM10434" s="32" t="str">
        <f t="shared" si="1262"/>
        <v/>
      </c>
      <c r="CN10434" s="32" t="str">
        <f t="shared" si="1263"/>
        <v/>
      </c>
    </row>
    <row r="10435" spans="71:92" x14ac:dyDescent="0.3">
      <c r="BS10435" s="32" t="str">
        <f>IF(Kiadasi_kiseroiv!$K$2=BT10435,BV10435,"")</f>
        <v/>
      </c>
      <c r="BT10435" s="34" t="str">
        <f t="shared" si="1264"/>
        <v/>
      </c>
      <c r="BU10435" s="32" t="str">
        <f t="shared" si="1251"/>
        <v/>
      </c>
      <c r="BV10435" s="32" t="str">
        <f t="shared" si="1265"/>
        <v/>
      </c>
      <c r="BW10435" s="32" t="str">
        <f t="shared" si="1266"/>
        <v/>
      </c>
      <c r="BX10435" s="32" t="str">
        <f t="shared" si="1252"/>
        <v/>
      </c>
      <c r="BY10435" s="32" t="str">
        <f t="shared" si="1253"/>
        <v/>
      </c>
      <c r="BZ10435" s="32" t="str">
        <f t="shared" si="1267"/>
        <v/>
      </c>
      <c r="CA10435" s="32" t="str">
        <f t="shared" si="1268"/>
        <v/>
      </c>
      <c r="CB10435" s="33">
        <f>IF(COUNTIF($CD$7:CD10435,CD10435)=1,CD10435,CD10435+COUNTIF($CD$6:CD10434,CD10435))</f>
        <v>59575</v>
      </c>
      <c r="CC10435" s="34">
        <f t="shared" si="1254"/>
        <v>55153</v>
      </c>
      <c r="CD10435" s="32">
        <f t="shared" si="1255"/>
        <v>55153</v>
      </c>
      <c r="CE10435" s="32">
        <f t="shared" si="1256"/>
        <v>0</v>
      </c>
      <c r="CF10435" s="32">
        <f t="shared" si="1257"/>
        <v>0</v>
      </c>
      <c r="CG10435" s="32" t="str">
        <f t="shared" si="1258"/>
        <v/>
      </c>
      <c r="CH10435" s="32">
        <v>430</v>
      </c>
      <c r="CI10435" s="32" t="s">
        <v>7</v>
      </c>
      <c r="CJ10435" s="32" t="str">
        <f t="shared" si="1259"/>
        <v/>
      </c>
      <c r="CK10435" s="32" t="str">
        <f t="shared" si="1260"/>
        <v/>
      </c>
      <c r="CL10435" s="32" t="str">
        <f t="shared" si="1261"/>
        <v/>
      </c>
      <c r="CM10435" s="32" t="str">
        <f t="shared" si="1262"/>
        <v/>
      </c>
      <c r="CN10435" s="32" t="str">
        <f t="shared" si="1263"/>
        <v/>
      </c>
    </row>
    <row r="10436" spans="71:92" x14ac:dyDescent="0.3">
      <c r="BS10436" s="32" t="str">
        <f>IF(Kiadasi_kiseroiv!$K$2=BT10436,BV10436,"")</f>
        <v/>
      </c>
      <c r="BT10436" s="34" t="str">
        <f t="shared" si="1264"/>
        <v/>
      </c>
      <c r="BU10436" s="32" t="str">
        <f t="shared" si="1251"/>
        <v/>
      </c>
      <c r="BV10436" s="32" t="str">
        <f t="shared" si="1265"/>
        <v/>
      </c>
      <c r="BW10436" s="32" t="str">
        <f t="shared" si="1266"/>
        <v/>
      </c>
      <c r="BX10436" s="32" t="str">
        <f t="shared" si="1252"/>
        <v/>
      </c>
      <c r="BY10436" s="32" t="str">
        <f t="shared" si="1253"/>
        <v/>
      </c>
      <c r="BZ10436" s="32" t="str">
        <f t="shared" si="1267"/>
        <v/>
      </c>
      <c r="CA10436" s="32" t="str">
        <f t="shared" si="1268"/>
        <v/>
      </c>
      <c r="CB10436" s="33">
        <f>IF(COUNTIF($CD$7:CD10436,CD10436)=1,CD10436,CD10436+COUNTIF($CD$6:CD10435,CD10436))</f>
        <v>59576</v>
      </c>
      <c r="CC10436" s="34">
        <f t="shared" si="1254"/>
        <v>55153</v>
      </c>
      <c r="CD10436" s="32">
        <f t="shared" si="1255"/>
        <v>55153</v>
      </c>
      <c r="CE10436" s="32">
        <f t="shared" si="1256"/>
        <v>0</v>
      </c>
      <c r="CF10436" s="32">
        <f t="shared" si="1257"/>
        <v>0</v>
      </c>
      <c r="CG10436" s="32" t="str">
        <f t="shared" si="1258"/>
        <v/>
      </c>
      <c r="CH10436" s="32">
        <v>431</v>
      </c>
      <c r="CI10436" s="32" t="s">
        <v>7</v>
      </c>
      <c r="CJ10436" s="32" t="str">
        <f t="shared" si="1259"/>
        <v/>
      </c>
      <c r="CK10436" s="32" t="str">
        <f t="shared" si="1260"/>
        <v/>
      </c>
      <c r="CL10436" s="32" t="str">
        <f t="shared" si="1261"/>
        <v/>
      </c>
      <c r="CM10436" s="32" t="str">
        <f t="shared" si="1262"/>
        <v/>
      </c>
      <c r="CN10436" s="32" t="str">
        <f t="shared" si="1263"/>
        <v/>
      </c>
    </row>
    <row r="10437" spans="71:92" x14ac:dyDescent="0.3">
      <c r="BS10437" s="32" t="str">
        <f>IF(Kiadasi_kiseroiv!$K$2=BT10437,BV10437,"")</f>
        <v/>
      </c>
      <c r="BT10437" s="34" t="str">
        <f t="shared" si="1264"/>
        <v/>
      </c>
      <c r="BU10437" s="32" t="str">
        <f t="shared" si="1251"/>
        <v/>
      </c>
      <c r="BV10437" s="32" t="str">
        <f t="shared" si="1265"/>
        <v/>
      </c>
      <c r="BW10437" s="32" t="str">
        <f t="shared" si="1266"/>
        <v/>
      </c>
      <c r="BX10437" s="32" t="str">
        <f t="shared" si="1252"/>
        <v/>
      </c>
      <c r="BY10437" s="32" t="str">
        <f t="shared" si="1253"/>
        <v/>
      </c>
      <c r="BZ10437" s="32" t="str">
        <f t="shared" si="1267"/>
        <v/>
      </c>
      <c r="CA10437" s="32" t="str">
        <f t="shared" si="1268"/>
        <v/>
      </c>
      <c r="CB10437" s="33">
        <f>IF(COUNTIF($CD$7:CD10437,CD10437)=1,CD10437,CD10437+COUNTIF($CD$6:CD10436,CD10437))</f>
        <v>59577</v>
      </c>
      <c r="CC10437" s="34">
        <f t="shared" si="1254"/>
        <v>55153</v>
      </c>
      <c r="CD10437" s="32">
        <f t="shared" si="1255"/>
        <v>55153</v>
      </c>
      <c r="CE10437" s="32">
        <f t="shared" si="1256"/>
        <v>0</v>
      </c>
      <c r="CF10437" s="32">
        <f t="shared" si="1257"/>
        <v>0</v>
      </c>
      <c r="CG10437" s="32" t="str">
        <f t="shared" si="1258"/>
        <v/>
      </c>
      <c r="CH10437" s="32">
        <v>432</v>
      </c>
      <c r="CI10437" s="32" t="s">
        <v>7</v>
      </c>
      <c r="CJ10437" s="32" t="str">
        <f t="shared" si="1259"/>
        <v/>
      </c>
      <c r="CK10437" s="32" t="str">
        <f t="shared" si="1260"/>
        <v/>
      </c>
      <c r="CL10437" s="32" t="str">
        <f t="shared" si="1261"/>
        <v/>
      </c>
      <c r="CM10437" s="32" t="str">
        <f t="shared" si="1262"/>
        <v/>
      </c>
      <c r="CN10437" s="32" t="str">
        <f t="shared" si="1263"/>
        <v/>
      </c>
    </row>
    <row r="10438" spans="71:92" x14ac:dyDescent="0.3">
      <c r="BS10438" s="32" t="str">
        <f>IF(Kiadasi_kiseroiv!$K$2=BT10438,BV10438,"")</f>
        <v/>
      </c>
      <c r="BT10438" s="34" t="str">
        <f t="shared" si="1264"/>
        <v/>
      </c>
      <c r="BU10438" s="32" t="str">
        <f t="shared" si="1251"/>
        <v/>
      </c>
      <c r="BV10438" s="32" t="str">
        <f t="shared" si="1265"/>
        <v/>
      </c>
      <c r="BW10438" s="32" t="str">
        <f t="shared" si="1266"/>
        <v/>
      </c>
      <c r="BX10438" s="32" t="str">
        <f t="shared" si="1252"/>
        <v/>
      </c>
      <c r="BY10438" s="32" t="str">
        <f t="shared" si="1253"/>
        <v/>
      </c>
      <c r="BZ10438" s="32" t="str">
        <f t="shared" si="1267"/>
        <v/>
      </c>
      <c r="CA10438" s="32" t="str">
        <f t="shared" si="1268"/>
        <v/>
      </c>
      <c r="CB10438" s="33">
        <f>IF(COUNTIF($CD$7:CD10438,CD10438)=1,CD10438,CD10438+COUNTIF($CD$6:CD10437,CD10438))</f>
        <v>59578</v>
      </c>
      <c r="CC10438" s="34">
        <f t="shared" si="1254"/>
        <v>55153</v>
      </c>
      <c r="CD10438" s="32">
        <f t="shared" si="1255"/>
        <v>55153</v>
      </c>
      <c r="CE10438" s="32">
        <f t="shared" si="1256"/>
        <v>0</v>
      </c>
      <c r="CF10438" s="32">
        <f t="shared" si="1257"/>
        <v>0</v>
      </c>
      <c r="CG10438" s="32" t="str">
        <f t="shared" si="1258"/>
        <v/>
      </c>
      <c r="CH10438" s="32">
        <v>433</v>
      </c>
      <c r="CI10438" s="32" t="s">
        <v>7</v>
      </c>
      <c r="CJ10438" s="32" t="str">
        <f t="shared" si="1259"/>
        <v/>
      </c>
      <c r="CK10438" s="32" t="str">
        <f t="shared" si="1260"/>
        <v/>
      </c>
      <c r="CL10438" s="32" t="str">
        <f t="shared" si="1261"/>
        <v/>
      </c>
      <c r="CM10438" s="32" t="str">
        <f t="shared" si="1262"/>
        <v/>
      </c>
      <c r="CN10438" s="32" t="str">
        <f t="shared" si="1263"/>
        <v/>
      </c>
    </row>
    <row r="10439" spans="71:92" x14ac:dyDescent="0.3">
      <c r="BS10439" s="32" t="str">
        <f>IF(Kiadasi_kiseroiv!$K$2=BT10439,BV10439,"")</f>
        <v/>
      </c>
      <c r="BT10439" s="34" t="str">
        <f t="shared" si="1264"/>
        <v/>
      </c>
      <c r="BU10439" s="32" t="str">
        <f t="shared" si="1251"/>
        <v/>
      </c>
      <c r="BV10439" s="32" t="str">
        <f t="shared" si="1265"/>
        <v/>
      </c>
      <c r="BW10439" s="32" t="str">
        <f t="shared" si="1266"/>
        <v/>
      </c>
      <c r="BX10439" s="32" t="str">
        <f t="shared" si="1252"/>
        <v/>
      </c>
      <c r="BY10439" s="32" t="str">
        <f t="shared" si="1253"/>
        <v/>
      </c>
      <c r="BZ10439" s="32" t="str">
        <f t="shared" si="1267"/>
        <v/>
      </c>
      <c r="CA10439" s="32" t="str">
        <f t="shared" si="1268"/>
        <v/>
      </c>
      <c r="CB10439" s="33">
        <f>IF(COUNTIF($CD$7:CD10439,CD10439)=1,CD10439,CD10439+COUNTIF($CD$6:CD10438,CD10439))</f>
        <v>59579</v>
      </c>
      <c r="CC10439" s="34">
        <f t="shared" si="1254"/>
        <v>55153</v>
      </c>
      <c r="CD10439" s="32">
        <f t="shared" si="1255"/>
        <v>55153</v>
      </c>
      <c r="CE10439" s="32">
        <f t="shared" si="1256"/>
        <v>0</v>
      </c>
      <c r="CF10439" s="32">
        <f t="shared" si="1257"/>
        <v>0</v>
      </c>
      <c r="CG10439" s="32" t="str">
        <f t="shared" si="1258"/>
        <v/>
      </c>
      <c r="CH10439" s="32">
        <v>434</v>
      </c>
      <c r="CI10439" s="32" t="s">
        <v>7</v>
      </c>
      <c r="CJ10439" s="32" t="str">
        <f t="shared" si="1259"/>
        <v/>
      </c>
      <c r="CK10439" s="32" t="str">
        <f t="shared" si="1260"/>
        <v/>
      </c>
      <c r="CL10439" s="32" t="str">
        <f t="shared" si="1261"/>
        <v/>
      </c>
      <c r="CM10439" s="32" t="str">
        <f t="shared" si="1262"/>
        <v/>
      </c>
      <c r="CN10439" s="32" t="str">
        <f t="shared" si="1263"/>
        <v/>
      </c>
    </row>
    <row r="10440" spans="71:92" x14ac:dyDescent="0.3">
      <c r="BS10440" s="32" t="str">
        <f>IF(Kiadasi_kiseroiv!$K$2=BT10440,BV10440,"")</f>
        <v/>
      </c>
      <c r="BT10440" s="34" t="str">
        <f t="shared" si="1264"/>
        <v/>
      </c>
      <c r="BU10440" s="32" t="str">
        <f t="shared" si="1251"/>
        <v/>
      </c>
      <c r="BV10440" s="32" t="str">
        <f t="shared" si="1265"/>
        <v/>
      </c>
      <c r="BW10440" s="32" t="str">
        <f t="shared" si="1266"/>
        <v/>
      </c>
      <c r="BX10440" s="32" t="str">
        <f t="shared" si="1252"/>
        <v/>
      </c>
      <c r="BY10440" s="32" t="str">
        <f t="shared" si="1253"/>
        <v/>
      </c>
      <c r="BZ10440" s="32" t="str">
        <f t="shared" si="1267"/>
        <v/>
      </c>
      <c r="CA10440" s="32" t="str">
        <f t="shared" si="1268"/>
        <v/>
      </c>
      <c r="CB10440" s="33">
        <f>IF(COUNTIF($CD$7:CD10440,CD10440)=1,CD10440,CD10440+COUNTIF($CD$6:CD10439,CD10440))</f>
        <v>59580</v>
      </c>
      <c r="CC10440" s="34">
        <f t="shared" si="1254"/>
        <v>55153</v>
      </c>
      <c r="CD10440" s="32">
        <f t="shared" si="1255"/>
        <v>55153</v>
      </c>
      <c r="CE10440" s="32">
        <f t="shared" si="1256"/>
        <v>0</v>
      </c>
      <c r="CF10440" s="32">
        <f t="shared" si="1257"/>
        <v>0</v>
      </c>
      <c r="CG10440" s="32" t="str">
        <f t="shared" si="1258"/>
        <v/>
      </c>
      <c r="CH10440" s="32">
        <v>435</v>
      </c>
      <c r="CI10440" s="32" t="s">
        <v>7</v>
      </c>
      <c r="CJ10440" s="32" t="str">
        <f t="shared" si="1259"/>
        <v/>
      </c>
      <c r="CK10440" s="32" t="str">
        <f t="shared" si="1260"/>
        <v/>
      </c>
      <c r="CL10440" s="32" t="str">
        <f t="shared" si="1261"/>
        <v/>
      </c>
      <c r="CM10440" s="32" t="str">
        <f t="shared" si="1262"/>
        <v/>
      </c>
      <c r="CN10440" s="32" t="str">
        <f t="shared" si="1263"/>
        <v/>
      </c>
    </row>
    <row r="10441" spans="71:92" x14ac:dyDescent="0.3">
      <c r="BS10441" s="32" t="str">
        <f>IF(Kiadasi_kiseroiv!$K$2=BT10441,BV10441,"")</f>
        <v/>
      </c>
      <c r="BT10441" s="34" t="str">
        <f t="shared" si="1264"/>
        <v/>
      </c>
      <c r="BU10441" s="32" t="str">
        <f t="shared" si="1251"/>
        <v/>
      </c>
      <c r="BV10441" s="32" t="str">
        <f t="shared" si="1265"/>
        <v/>
      </c>
      <c r="BW10441" s="32" t="str">
        <f t="shared" si="1266"/>
        <v/>
      </c>
      <c r="BX10441" s="32" t="str">
        <f t="shared" si="1252"/>
        <v/>
      </c>
      <c r="BY10441" s="32" t="str">
        <f t="shared" si="1253"/>
        <v/>
      </c>
      <c r="BZ10441" s="32" t="str">
        <f t="shared" si="1267"/>
        <v/>
      </c>
      <c r="CA10441" s="32" t="str">
        <f t="shared" si="1268"/>
        <v/>
      </c>
      <c r="CB10441" s="33">
        <f>IF(COUNTIF($CD$7:CD10441,CD10441)=1,CD10441,CD10441+COUNTIF($CD$6:CD10440,CD10441))</f>
        <v>59581</v>
      </c>
      <c r="CC10441" s="34">
        <f t="shared" si="1254"/>
        <v>55153</v>
      </c>
      <c r="CD10441" s="32">
        <f t="shared" si="1255"/>
        <v>55153</v>
      </c>
      <c r="CE10441" s="32">
        <f t="shared" si="1256"/>
        <v>0</v>
      </c>
      <c r="CF10441" s="32">
        <f t="shared" si="1257"/>
        <v>0</v>
      </c>
      <c r="CG10441" s="32" t="str">
        <f t="shared" si="1258"/>
        <v/>
      </c>
      <c r="CH10441" s="32">
        <v>436</v>
      </c>
      <c r="CI10441" s="32" t="s">
        <v>7</v>
      </c>
      <c r="CJ10441" s="32" t="str">
        <f t="shared" si="1259"/>
        <v/>
      </c>
      <c r="CK10441" s="32" t="str">
        <f t="shared" si="1260"/>
        <v/>
      </c>
      <c r="CL10441" s="32" t="str">
        <f t="shared" si="1261"/>
        <v/>
      </c>
      <c r="CM10441" s="32" t="str">
        <f t="shared" si="1262"/>
        <v/>
      </c>
      <c r="CN10441" s="32" t="str">
        <f t="shared" si="1263"/>
        <v/>
      </c>
    </row>
    <row r="10442" spans="71:92" x14ac:dyDescent="0.3">
      <c r="BS10442" s="32" t="str">
        <f>IF(Kiadasi_kiseroiv!$K$2=BT10442,BV10442,"")</f>
        <v/>
      </c>
      <c r="BT10442" s="34" t="str">
        <f t="shared" si="1264"/>
        <v/>
      </c>
      <c r="BU10442" s="32" t="str">
        <f t="shared" si="1251"/>
        <v/>
      </c>
      <c r="BV10442" s="32" t="str">
        <f t="shared" si="1265"/>
        <v/>
      </c>
      <c r="BW10442" s="32" t="str">
        <f t="shared" si="1266"/>
        <v/>
      </c>
      <c r="BX10442" s="32" t="str">
        <f t="shared" si="1252"/>
        <v/>
      </c>
      <c r="BY10442" s="32" t="str">
        <f t="shared" si="1253"/>
        <v/>
      </c>
      <c r="BZ10442" s="32" t="str">
        <f t="shared" si="1267"/>
        <v/>
      </c>
      <c r="CA10442" s="32" t="str">
        <f t="shared" si="1268"/>
        <v/>
      </c>
      <c r="CB10442" s="33">
        <f>IF(COUNTIF($CD$7:CD10442,CD10442)=1,CD10442,CD10442+COUNTIF($CD$6:CD10441,CD10442))</f>
        <v>59582</v>
      </c>
      <c r="CC10442" s="34">
        <f t="shared" si="1254"/>
        <v>55153</v>
      </c>
      <c r="CD10442" s="32">
        <f t="shared" si="1255"/>
        <v>55153</v>
      </c>
      <c r="CE10442" s="32">
        <f t="shared" si="1256"/>
        <v>0</v>
      </c>
      <c r="CF10442" s="32">
        <f t="shared" si="1257"/>
        <v>0</v>
      </c>
      <c r="CG10442" s="32" t="str">
        <f t="shared" si="1258"/>
        <v/>
      </c>
      <c r="CH10442" s="32">
        <v>437</v>
      </c>
      <c r="CI10442" s="32" t="s">
        <v>7</v>
      </c>
      <c r="CJ10442" s="32" t="str">
        <f t="shared" si="1259"/>
        <v/>
      </c>
      <c r="CK10442" s="32" t="str">
        <f t="shared" si="1260"/>
        <v/>
      </c>
      <c r="CL10442" s="32" t="str">
        <f t="shared" si="1261"/>
        <v/>
      </c>
      <c r="CM10442" s="32" t="str">
        <f t="shared" si="1262"/>
        <v/>
      </c>
      <c r="CN10442" s="32" t="str">
        <f t="shared" si="1263"/>
        <v/>
      </c>
    </row>
    <row r="10443" spans="71:92" x14ac:dyDescent="0.3">
      <c r="BS10443" s="32" t="str">
        <f>IF(Kiadasi_kiseroiv!$K$2=BT10443,BV10443,"")</f>
        <v/>
      </c>
      <c r="BT10443" s="34" t="str">
        <f t="shared" si="1264"/>
        <v/>
      </c>
      <c r="BU10443" s="32" t="str">
        <f t="shared" si="1251"/>
        <v/>
      </c>
      <c r="BV10443" s="32" t="str">
        <f t="shared" si="1265"/>
        <v/>
      </c>
      <c r="BW10443" s="32" t="str">
        <f t="shared" si="1266"/>
        <v/>
      </c>
      <c r="BX10443" s="32" t="str">
        <f t="shared" si="1252"/>
        <v/>
      </c>
      <c r="BY10443" s="32" t="str">
        <f t="shared" si="1253"/>
        <v/>
      </c>
      <c r="BZ10443" s="32" t="str">
        <f t="shared" si="1267"/>
        <v/>
      </c>
      <c r="CA10443" s="32" t="str">
        <f t="shared" si="1268"/>
        <v/>
      </c>
      <c r="CB10443" s="33">
        <f>IF(COUNTIF($CD$7:CD10443,CD10443)=1,CD10443,CD10443+COUNTIF($CD$6:CD10442,CD10443))</f>
        <v>59583</v>
      </c>
      <c r="CC10443" s="34">
        <f t="shared" si="1254"/>
        <v>55153</v>
      </c>
      <c r="CD10443" s="32">
        <f t="shared" si="1255"/>
        <v>55153</v>
      </c>
      <c r="CE10443" s="32">
        <f t="shared" si="1256"/>
        <v>0</v>
      </c>
      <c r="CF10443" s="32">
        <f t="shared" si="1257"/>
        <v>0</v>
      </c>
      <c r="CG10443" s="32" t="str">
        <f t="shared" si="1258"/>
        <v/>
      </c>
      <c r="CH10443" s="32">
        <v>438</v>
      </c>
      <c r="CI10443" s="32" t="s">
        <v>7</v>
      </c>
      <c r="CJ10443" s="32" t="str">
        <f t="shared" si="1259"/>
        <v/>
      </c>
      <c r="CK10443" s="32" t="str">
        <f t="shared" si="1260"/>
        <v/>
      </c>
      <c r="CL10443" s="32" t="str">
        <f t="shared" si="1261"/>
        <v/>
      </c>
      <c r="CM10443" s="32" t="str">
        <f t="shared" si="1262"/>
        <v/>
      </c>
      <c r="CN10443" s="32" t="str">
        <f t="shared" si="1263"/>
        <v/>
      </c>
    </row>
    <row r="10444" spans="71:92" x14ac:dyDescent="0.3">
      <c r="BS10444" s="32" t="str">
        <f>IF(Kiadasi_kiseroiv!$K$2=BT10444,BV10444,"")</f>
        <v/>
      </c>
      <c r="BT10444" s="34" t="str">
        <f t="shared" si="1264"/>
        <v/>
      </c>
      <c r="BU10444" s="32" t="str">
        <f t="shared" si="1251"/>
        <v/>
      </c>
      <c r="BV10444" s="32" t="str">
        <f t="shared" si="1265"/>
        <v/>
      </c>
      <c r="BW10444" s="32" t="str">
        <f t="shared" si="1266"/>
        <v/>
      </c>
      <c r="BX10444" s="32" t="str">
        <f t="shared" si="1252"/>
        <v/>
      </c>
      <c r="BY10444" s="32" t="str">
        <f t="shared" si="1253"/>
        <v/>
      </c>
      <c r="BZ10444" s="32" t="str">
        <f t="shared" si="1267"/>
        <v/>
      </c>
      <c r="CA10444" s="32" t="str">
        <f t="shared" si="1268"/>
        <v/>
      </c>
      <c r="CB10444" s="33">
        <f>IF(COUNTIF($CD$7:CD10444,CD10444)=1,CD10444,CD10444+COUNTIF($CD$6:CD10443,CD10444))</f>
        <v>59584</v>
      </c>
      <c r="CC10444" s="34">
        <f t="shared" si="1254"/>
        <v>55153</v>
      </c>
      <c r="CD10444" s="32">
        <f t="shared" si="1255"/>
        <v>55153</v>
      </c>
      <c r="CE10444" s="32">
        <f t="shared" si="1256"/>
        <v>0</v>
      </c>
      <c r="CF10444" s="32">
        <f t="shared" si="1257"/>
        <v>0</v>
      </c>
      <c r="CG10444" s="32" t="str">
        <f t="shared" si="1258"/>
        <v/>
      </c>
      <c r="CH10444" s="32">
        <v>439</v>
      </c>
      <c r="CI10444" s="32" t="s">
        <v>7</v>
      </c>
      <c r="CJ10444" s="32" t="str">
        <f t="shared" si="1259"/>
        <v/>
      </c>
      <c r="CK10444" s="32" t="str">
        <f t="shared" si="1260"/>
        <v/>
      </c>
      <c r="CL10444" s="32" t="str">
        <f t="shared" si="1261"/>
        <v/>
      </c>
      <c r="CM10444" s="32" t="str">
        <f t="shared" si="1262"/>
        <v/>
      </c>
      <c r="CN10444" s="32" t="str">
        <f t="shared" si="1263"/>
        <v/>
      </c>
    </row>
    <row r="10445" spans="71:92" x14ac:dyDescent="0.3">
      <c r="BS10445" s="32" t="str">
        <f>IF(Kiadasi_kiseroiv!$K$2=BT10445,BV10445,"")</f>
        <v/>
      </c>
      <c r="BT10445" s="34" t="str">
        <f t="shared" si="1264"/>
        <v/>
      </c>
      <c r="BU10445" s="32" t="str">
        <f t="shared" si="1251"/>
        <v/>
      </c>
      <c r="BV10445" s="32" t="str">
        <f t="shared" si="1265"/>
        <v/>
      </c>
      <c r="BW10445" s="32" t="str">
        <f t="shared" si="1266"/>
        <v/>
      </c>
      <c r="BX10445" s="32" t="str">
        <f t="shared" si="1252"/>
        <v/>
      </c>
      <c r="BY10445" s="32" t="str">
        <f t="shared" si="1253"/>
        <v/>
      </c>
      <c r="BZ10445" s="32" t="str">
        <f t="shared" si="1267"/>
        <v/>
      </c>
      <c r="CA10445" s="32" t="str">
        <f t="shared" si="1268"/>
        <v/>
      </c>
      <c r="CB10445" s="33">
        <f>IF(COUNTIF($CD$7:CD10445,CD10445)=1,CD10445,CD10445+COUNTIF($CD$6:CD10444,CD10445))</f>
        <v>59585</v>
      </c>
      <c r="CC10445" s="34">
        <f t="shared" si="1254"/>
        <v>55153</v>
      </c>
      <c r="CD10445" s="32">
        <f t="shared" si="1255"/>
        <v>55153</v>
      </c>
      <c r="CE10445" s="32">
        <f t="shared" si="1256"/>
        <v>0</v>
      </c>
      <c r="CF10445" s="32">
        <f t="shared" si="1257"/>
        <v>0</v>
      </c>
      <c r="CG10445" s="32" t="str">
        <f t="shared" si="1258"/>
        <v/>
      </c>
      <c r="CH10445" s="32">
        <v>440</v>
      </c>
      <c r="CI10445" s="32" t="s">
        <v>7</v>
      </c>
      <c r="CJ10445" s="32" t="str">
        <f t="shared" si="1259"/>
        <v/>
      </c>
      <c r="CK10445" s="32" t="str">
        <f t="shared" si="1260"/>
        <v/>
      </c>
      <c r="CL10445" s="32" t="str">
        <f t="shared" si="1261"/>
        <v/>
      </c>
      <c r="CM10445" s="32" t="str">
        <f t="shared" si="1262"/>
        <v/>
      </c>
      <c r="CN10445" s="32" t="str">
        <f t="shared" si="1263"/>
        <v/>
      </c>
    </row>
    <row r="10446" spans="71:92" x14ac:dyDescent="0.3">
      <c r="BS10446" s="32" t="str">
        <f>IF(Kiadasi_kiseroiv!$K$2=BT10446,BV10446,"")</f>
        <v/>
      </c>
      <c r="BT10446" s="34" t="str">
        <f t="shared" si="1264"/>
        <v/>
      </c>
      <c r="BU10446" s="32" t="str">
        <f t="shared" si="1251"/>
        <v/>
      </c>
      <c r="BV10446" s="32" t="str">
        <f t="shared" si="1265"/>
        <v/>
      </c>
      <c r="BW10446" s="32" t="str">
        <f t="shared" si="1266"/>
        <v/>
      </c>
      <c r="BX10446" s="32" t="str">
        <f t="shared" si="1252"/>
        <v/>
      </c>
      <c r="BY10446" s="32" t="str">
        <f t="shared" si="1253"/>
        <v/>
      </c>
      <c r="BZ10446" s="32" t="str">
        <f t="shared" si="1267"/>
        <v/>
      </c>
      <c r="CA10446" s="32" t="str">
        <f t="shared" si="1268"/>
        <v/>
      </c>
      <c r="CB10446" s="33">
        <f>IF(COUNTIF($CD$7:CD10446,CD10446)=1,CD10446,CD10446+COUNTIF($CD$6:CD10445,CD10446))</f>
        <v>59586</v>
      </c>
      <c r="CC10446" s="34">
        <f t="shared" si="1254"/>
        <v>55153</v>
      </c>
      <c r="CD10446" s="32">
        <f t="shared" si="1255"/>
        <v>55153</v>
      </c>
      <c r="CE10446" s="32">
        <f t="shared" si="1256"/>
        <v>0</v>
      </c>
      <c r="CF10446" s="32">
        <f t="shared" si="1257"/>
        <v>0</v>
      </c>
      <c r="CG10446" s="32" t="str">
        <f t="shared" si="1258"/>
        <v/>
      </c>
      <c r="CH10446" s="32">
        <v>441</v>
      </c>
      <c r="CI10446" s="32" t="s">
        <v>7</v>
      </c>
      <c r="CJ10446" s="32" t="str">
        <f t="shared" si="1259"/>
        <v/>
      </c>
      <c r="CK10446" s="32" t="str">
        <f t="shared" si="1260"/>
        <v/>
      </c>
      <c r="CL10446" s="32" t="str">
        <f t="shared" si="1261"/>
        <v/>
      </c>
      <c r="CM10446" s="32" t="str">
        <f t="shared" si="1262"/>
        <v/>
      </c>
      <c r="CN10446" s="32" t="str">
        <f t="shared" si="1263"/>
        <v/>
      </c>
    </row>
    <row r="10447" spans="71:92" x14ac:dyDescent="0.3">
      <c r="BS10447" s="32" t="str">
        <f>IF(Kiadasi_kiseroiv!$K$2=BT10447,BV10447,"")</f>
        <v/>
      </c>
      <c r="BT10447" s="34" t="str">
        <f t="shared" si="1264"/>
        <v/>
      </c>
      <c r="BU10447" s="32" t="str">
        <f t="shared" si="1251"/>
        <v/>
      </c>
      <c r="BV10447" s="32" t="str">
        <f t="shared" si="1265"/>
        <v/>
      </c>
      <c r="BW10447" s="32" t="str">
        <f t="shared" si="1266"/>
        <v/>
      </c>
      <c r="BX10447" s="32" t="str">
        <f t="shared" si="1252"/>
        <v/>
      </c>
      <c r="BY10447" s="32" t="str">
        <f t="shared" si="1253"/>
        <v/>
      </c>
      <c r="BZ10447" s="32" t="str">
        <f t="shared" si="1267"/>
        <v/>
      </c>
      <c r="CA10447" s="32" t="str">
        <f t="shared" si="1268"/>
        <v/>
      </c>
      <c r="CB10447" s="33">
        <f>IF(COUNTIF($CD$7:CD10447,CD10447)=1,CD10447,CD10447+COUNTIF($CD$6:CD10446,CD10447))</f>
        <v>59587</v>
      </c>
      <c r="CC10447" s="34">
        <f t="shared" si="1254"/>
        <v>55153</v>
      </c>
      <c r="CD10447" s="32">
        <f t="shared" si="1255"/>
        <v>55153</v>
      </c>
      <c r="CE10447" s="32">
        <f t="shared" si="1256"/>
        <v>0</v>
      </c>
      <c r="CF10447" s="32">
        <f t="shared" si="1257"/>
        <v>0</v>
      </c>
      <c r="CG10447" s="32" t="str">
        <f t="shared" si="1258"/>
        <v/>
      </c>
      <c r="CH10447" s="32">
        <v>442</v>
      </c>
      <c r="CI10447" s="32" t="s">
        <v>7</v>
      </c>
      <c r="CJ10447" s="32" t="str">
        <f t="shared" si="1259"/>
        <v/>
      </c>
      <c r="CK10447" s="32" t="str">
        <f t="shared" si="1260"/>
        <v/>
      </c>
      <c r="CL10447" s="32" t="str">
        <f t="shared" si="1261"/>
        <v/>
      </c>
      <c r="CM10447" s="32" t="str">
        <f t="shared" si="1262"/>
        <v/>
      </c>
      <c r="CN10447" s="32" t="str">
        <f t="shared" si="1263"/>
        <v/>
      </c>
    </row>
    <row r="10448" spans="71:92" x14ac:dyDescent="0.3">
      <c r="BS10448" s="32" t="str">
        <f>IF(Kiadasi_kiseroiv!$K$2=BT10448,BV10448,"")</f>
        <v/>
      </c>
      <c r="BT10448" s="34" t="str">
        <f t="shared" si="1264"/>
        <v/>
      </c>
      <c r="BU10448" s="32" t="str">
        <f t="shared" si="1251"/>
        <v/>
      </c>
      <c r="BV10448" s="32" t="str">
        <f t="shared" si="1265"/>
        <v/>
      </c>
      <c r="BW10448" s="32" t="str">
        <f t="shared" si="1266"/>
        <v/>
      </c>
      <c r="BX10448" s="32" t="str">
        <f t="shared" si="1252"/>
        <v/>
      </c>
      <c r="BY10448" s="32" t="str">
        <f t="shared" si="1253"/>
        <v/>
      </c>
      <c r="BZ10448" s="32" t="str">
        <f t="shared" si="1267"/>
        <v/>
      </c>
      <c r="CA10448" s="32" t="str">
        <f t="shared" si="1268"/>
        <v/>
      </c>
      <c r="CB10448" s="33">
        <f>IF(COUNTIF($CD$7:CD10448,CD10448)=1,CD10448,CD10448+COUNTIF($CD$6:CD10447,CD10448))</f>
        <v>59588</v>
      </c>
      <c r="CC10448" s="34">
        <f t="shared" si="1254"/>
        <v>55153</v>
      </c>
      <c r="CD10448" s="32">
        <f t="shared" si="1255"/>
        <v>55153</v>
      </c>
      <c r="CE10448" s="32">
        <f t="shared" si="1256"/>
        <v>0</v>
      </c>
      <c r="CF10448" s="32">
        <f t="shared" si="1257"/>
        <v>0</v>
      </c>
      <c r="CG10448" s="32" t="str">
        <f t="shared" si="1258"/>
        <v/>
      </c>
      <c r="CH10448" s="32">
        <v>443</v>
      </c>
      <c r="CI10448" s="32" t="s">
        <v>7</v>
      </c>
      <c r="CJ10448" s="32" t="str">
        <f t="shared" si="1259"/>
        <v/>
      </c>
      <c r="CK10448" s="32" t="str">
        <f t="shared" si="1260"/>
        <v/>
      </c>
      <c r="CL10448" s="32" t="str">
        <f t="shared" si="1261"/>
        <v/>
      </c>
      <c r="CM10448" s="32" t="str">
        <f t="shared" si="1262"/>
        <v/>
      </c>
      <c r="CN10448" s="32" t="str">
        <f t="shared" si="1263"/>
        <v/>
      </c>
    </row>
    <row r="10449" spans="71:92" x14ac:dyDescent="0.3">
      <c r="BS10449" s="32" t="str">
        <f>IF(Kiadasi_kiseroiv!$K$2=BT10449,BV10449,"")</f>
        <v/>
      </c>
      <c r="BT10449" s="34" t="str">
        <f t="shared" si="1264"/>
        <v/>
      </c>
      <c r="BU10449" s="32" t="str">
        <f t="shared" si="1251"/>
        <v/>
      </c>
      <c r="BV10449" s="32" t="str">
        <f t="shared" si="1265"/>
        <v/>
      </c>
      <c r="BW10449" s="32" t="str">
        <f t="shared" si="1266"/>
        <v/>
      </c>
      <c r="BX10449" s="32" t="str">
        <f t="shared" si="1252"/>
        <v/>
      </c>
      <c r="BY10449" s="32" t="str">
        <f t="shared" si="1253"/>
        <v/>
      </c>
      <c r="BZ10449" s="32" t="str">
        <f t="shared" si="1267"/>
        <v/>
      </c>
      <c r="CA10449" s="32" t="str">
        <f t="shared" si="1268"/>
        <v/>
      </c>
      <c r="CB10449" s="33">
        <f>IF(COUNTIF($CD$7:CD10449,CD10449)=1,CD10449,CD10449+COUNTIF($CD$6:CD10448,CD10449))</f>
        <v>59589</v>
      </c>
      <c r="CC10449" s="34">
        <f t="shared" si="1254"/>
        <v>55153</v>
      </c>
      <c r="CD10449" s="32">
        <f t="shared" si="1255"/>
        <v>55153</v>
      </c>
      <c r="CE10449" s="32">
        <f t="shared" si="1256"/>
        <v>0</v>
      </c>
      <c r="CF10449" s="32">
        <f t="shared" si="1257"/>
        <v>0</v>
      </c>
      <c r="CG10449" s="32" t="str">
        <f t="shared" si="1258"/>
        <v/>
      </c>
      <c r="CH10449" s="32">
        <v>444</v>
      </c>
      <c r="CI10449" s="32" t="s">
        <v>7</v>
      </c>
      <c r="CJ10449" s="32" t="str">
        <f t="shared" si="1259"/>
        <v/>
      </c>
      <c r="CK10449" s="32" t="str">
        <f t="shared" si="1260"/>
        <v/>
      </c>
      <c r="CL10449" s="32" t="str">
        <f t="shared" si="1261"/>
        <v/>
      </c>
      <c r="CM10449" s="32" t="str">
        <f t="shared" si="1262"/>
        <v/>
      </c>
      <c r="CN10449" s="32" t="str">
        <f t="shared" si="1263"/>
        <v/>
      </c>
    </row>
    <row r="10450" spans="71:92" x14ac:dyDescent="0.3">
      <c r="BS10450" s="32" t="str">
        <f>IF(Kiadasi_kiseroiv!$K$2=BT10450,BV10450,"")</f>
        <v/>
      </c>
      <c r="BT10450" s="34" t="str">
        <f t="shared" si="1264"/>
        <v/>
      </c>
      <c r="BU10450" s="32" t="str">
        <f t="shared" si="1251"/>
        <v/>
      </c>
      <c r="BV10450" s="32" t="str">
        <f t="shared" si="1265"/>
        <v/>
      </c>
      <c r="BW10450" s="32" t="str">
        <f t="shared" si="1266"/>
        <v/>
      </c>
      <c r="BX10450" s="32" t="str">
        <f t="shared" si="1252"/>
        <v/>
      </c>
      <c r="BY10450" s="32" t="str">
        <f t="shared" si="1253"/>
        <v/>
      </c>
      <c r="BZ10450" s="32" t="str">
        <f t="shared" si="1267"/>
        <v/>
      </c>
      <c r="CA10450" s="32" t="str">
        <f t="shared" si="1268"/>
        <v/>
      </c>
      <c r="CB10450" s="33">
        <f>IF(COUNTIF($CD$7:CD10450,CD10450)=1,CD10450,CD10450+COUNTIF($CD$6:CD10449,CD10450))</f>
        <v>59590</v>
      </c>
      <c r="CC10450" s="34">
        <f t="shared" si="1254"/>
        <v>55153</v>
      </c>
      <c r="CD10450" s="32">
        <f t="shared" si="1255"/>
        <v>55153</v>
      </c>
      <c r="CE10450" s="32">
        <f t="shared" si="1256"/>
        <v>0</v>
      </c>
      <c r="CF10450" s="32">
        <f t="shared" si="1257"/>
        <v>0</v>
      </c>
      <c r="CG10450" s="32" t="str">
        <f t="shared" si="1258"/>
        <v/>
      </c>
      <c r="CH10450" s="32">
        <v>445</v>
      </c>
      <c r="CI10450" s="32" t="s">
        <v>7</v>
      </c>
      <c r="CJ10450" s="32" t="str">
        <f t="shared" si="1259"/>
        <v/>
      </c>
      <c r="CK10450" s="32" t="str">
        <f t="shared" si="1260"/>
        <v/>
      </c>
      <c r="CL10450" s="32" t="str">
        <f t="shared" si="1261"/>
        <v/>
      </c>
      <c r="CM10450" s="32" t="str">
        <f t="shared" si="1262"/>
        <v/>
      </c>
      <c r="CN10450" s="32" t="str">
        <f t="shared" si="1263"/>
        <v/>
      </c>
    </row>
    <row r="10451" spans="71:92" x14ac:dyDescent="0.3">
      <c r="BS10451" s="32" t="str">
        <f>IF(Kiadasi_kiseroiv!$K$2=BT10451,BV10451,"")</f>
        <v/>
      </c>
      <c r="BT10451" s="34" t="str">
        <f t="shared" si="1264"/>
        <v/>
      </c>
      <c r="BU10451" s="32" t="str">
        <f t="shared" si="1251"/>
        <v/>
      </c>
      <c r="BV10451" s="32" t="str">
        <f t="shared" si="1265"/>
        <v/>
      </c>
      <c r="BW10451" s="32" t="str">
        <f t="shared" si="1266"/>
        <v/>
      </c>
      <c r="BX10451" s="32" t="str">
        <f t="shared" si="1252"/>
        <v/>
      </c>
      <c r="BY10451" s="32" t="str">
        <f t="shared" si="1253"/>
        <v/>
      </c>
      <c r="BZ10451" s="32" t="str">
        <f t="shared" si="1267"/>
        <v/>
      </c>
      <c r="CA10451" s="32" t="str">
        <f t="shared" si="1268"/>
        <v/>
      </c>
      <c r="CB10451" s="33">
        <f>IF(COUNTIF($CD$7:CD10451,CD10451)=1,CD10451,CD10451+COUNTIF($CD$6:CD10450,CD10451))</f>
        <v>59591</v>
      </c>
      <c r="CC10451" s="34">
        <f t="shared" si="1254"/>
        <v>55153</v>
      </c>
      <c r="CD10451" s="32">
        <f t="shared" si="1255"/>
        <v>55153</v>
      </c>
      <c r="CE10451" s="32">
        <f t="shared" si="1256"/>
        <v>0</v>
      </c>
      <c r="CF10451" s="32">
        <f t="shared" si="1257"/>
        <v>0</v>
      </c>
      <c r="CG10451" s="32" t="str">
        <f t="shared" si="1258"/>
        <v/>
      </c>
      <c r="CH10451" s="32">
        <v>446</v>
      </c>
      <c r="CI10451" s="32" t="s">
        <v>7</v>
      </c>
      <c r="CJ10451" s="32" t="str">
        <f t="shared" si="1259"/>
        <v/>
      </c>
      <c r="CK10451" s="32" t="str">
        <f t="shared" si="1260"/>
        <v/>
      </c>
      <c r="CL10451" s="32" t="str">
        <f t="shared" si="1261"/>
        <v/>
      </c>
      <c r="CM10451" s="32" t="str">
        <f t="shared" si="1262"/>
        <v/>
      </c>
      <c r="CN10451" s="32" t="str">
        <f t="shared" si="1263"/>
        <v/>
      </c>
    </row>
    <row r="10452" spans="71:92" x14ac:dyDescent="0.3">
      <c r="BS10452" s="32" t="str">
        <f>IF(Kiadasi_kiseroiv!$K$2=BT10452,BV10452,"")</f>
        <v/>
      </c>
      <c r="BT10452" s="34" t="str">
        <f t="shared" si="1264"/>
        <v/>
      </c>
      <c r="BU10452" s="32" t="str">
        <f t="shared" si="1251"/>
        <v/>
      </c>
      <c r="BV10452" s="32" t="str">
        <f t="shared" si="1265"/>
        <v/>
      </c>
      <c r="BW10452" s="32" t="str">
        <f t="shared" si="1266"/>
        <v/>
      </c>
      <c r="BX10452" s="32" t="str">
        <f t="shared" si="1252"/>
        <v/>
      </c>
      <c r="BY10452" s="32" t="str">
        <f t="shared" si="1253"/>
        <v/>
      </c>
      <c r="BZ10452" s="32" t="str">
        <f t="shared" si="1267"/>
        <v/>
      </c>
      <c r="CA10452" s="32" t="str">
        <f t="shared" si="1268"/>
        <v/>
      </c>
      <c r="CB10452" s="33">
        <f>IF(COUNTIF($CD$7:CD10452,CD10452)=1,CD10452,CD10452+COUNTIF($CD$6:CD10451,CD10452))</f>
        <v>59592</v>
      </c>
      <c r="CC10452" s="34">
        <f t="shared" si="1254"/>
        <v>55153</v>
      </c>
      <c r="CD10452" s="32">
        <f t="shared" si="1255"/>
        <v>55153</v>
      </c>
      <c r="CE10452" s="32">
        <f t="shared" si="1256"/>
        <v>0</v>
      </c>
      <c r="CF10452" s="32">
        <f t="shared" si="1257"/>
        <v>0</v>
      </c>
      <c r="CG10452" s="32" t="str">
        <f t="shared" si="1258"/>
        <v/>
      </c>
      <c r="CH10452" s="32">
        <v>447</v>
      </c>
      <c r="CI10452" s="32" t="s">
        <v>7</v>
      </c>
      <c r="CJ10452" s="32" t="str">
        <f t="shared" si="1259"/>
        <v/>
      </c>
      <c r="CK10452" s="32" t="str">
        <f t="shared" si="1260"/>
        <v/>
      </c>
      <c r="CL10452" s="32" t="str">
        <f t="shared" si="1261"/>
        <v/>
      </c>
      <c r="CM10452" s="32" t="str">
        <f t="shared" si="1262"/>
        <v/>
      </c>
      <c r="CN10452" s="32" t="str">
        <f t="shared" si="1263"/>
        <v/>
      </c>
    </row>
    <row r="10453" spans="71:92" x14ac:dyDescent="0.3">
      <c r="BS10453" s="32" t="str">
        <f>IF(Kiadasi_kiseroiv!$K$2=BT10453,BV10453,"")</f>
        <v/>
      </c>
      <c r="BT10453" s="34" t="str">
        <f t="shared" si="1264"/>
        <v/>
      </c>
      <c r="BU10453" s="32" t="str">
        <f t="shared" si="1251"/>
        <v/>
      </c>
      <c r="BV10453" s="32" t="str">
        <f t="shared" si="1265"/>
        <v/>
      </c>
      <c r="BW10453" s="32" t="str">
        <f t="shared" si="1266"/>
        <v/>
      </c>
      <c r="BX10453" s="32" t="str">
        <f t="shared" si="1252"/>
        <v/>
      </c>
      <c r="BY10453" s="32" t="str">
        <f t="shared" si="1253"/>
        <v/>
      </c>
      <c r="BZ10453" s="32" t="str">
        <f t="shared" si="1267"/>
        <v/>
      </c>
      <c r="CA10453" s="32" t="str">
        <f t="shared" si="1268"/>
        <v/>
      </c>
      <c r="CB10453" s="33">
        <f>IF(COUNTIF($CD$7:CD10453,CD10453)=1,CD10453,CD10453+COUNTIF($CD$6:CD10452,CD10453))</f>
        <v>59593</v>
      </c>
      <c r="CC10453" s="34">
        <f t="shared" si="1254"/>
        <v>55153</v>
      </c>
      <c r="CD10453" s="32">
        <f t="shared" si="1255"/>
        <v>55153</v>
      </c>
      <c r="CE10453" s="32">
        <f t="shared" si="1256"/>
        <v>0</v>
      </c>
      <c r="CF10453" s="32">
        <f t="shared" si="1257"/>
        <v>0</v>
      </c>
      <c r="CG10453" s="32" t="str">
        <f t="shared" si="1258"/>
        <v/>
      </c>
      <c r="CH10453" s="32">
        <v>448</v>
      </c>
      <c r="CI10453" s="32" t="s">
        <v>7</v>
      </c>
      <c r="CJ10453" s="32" t="str">
        <f t="shared" si="1259"/>
        <v/>
      </c>
      <c r="CK10453" s="32" t="str">
        <f t="shared" si="1260"/>
        <v/>
      </c>
      <c r="CL10453" s="32" t="str">
        <f t="shared" si="1261"/>
        <v/>
      </c>
      <c r="CM10453" s="32" t="str">
        <f t="shared" si="1262"/>
        <v/>
      </c>
      <c r="CN10453" s="32" t="str">
        <f t="shared" si="1263"/>
        <v/>
      </c>
    </row>
    <row r="10454" spans="71:92" x14ac:dyDescent="0.3">
      <c r="BS10454" s="32" t="str">
        <f>IF(Kiadasi_kiseroiv!$K$2=BT10454,BV10454,"")</f>
        <v/>
      </c>
      <c r="BT10454" s="34" t="str">
        <f t="shared" si="1264"/>
        <v/>
      </c>
      <c r="BU10454" s="32" t="str">
        <f t="shared" si="1251"/>
        <v/>
      </c>
      <c r="BV10454" s="32" t="str">
        <f t="shared" si="1265"/>
        <v/>
      </c>
      <c r="BW10454" s="32" t="str">
        <f t="shared" si="1266"/>
        <v/>
      </c>
      <c r="BX10454" s="32" t="str">
        <f t="shared" si="1252"/>
        <v/>
      </c>
      <c r="BY10454" s="32" t="str">
        <f t="shared" si="1253"/>
        <v/>
      </c>
      <c r="BZ10454" s="32" t="str">
        <f t="shared" si="1267"/>
        <v/>
      </c>
      <c r="CA10454" s="32" t="str">
        <f t="shared" si="1268"/>
        <v/>
      </c>
      <c r="CB10454" s="33">
        <f>IF(COUNTIF($CD$7:CD10454,CD10454)=1,CD10454,CD10454+COUNTIF($CD$6:CD10453,CD10454))</f>
        <v>59594</v>
      </c>
      <c r="CC10454" s="34">
        <f t="shared" si="1254"/>
        <v>55153</v>
      </c>
      <c r="CD10454" s="32">
        <f t="shared" si="1255"/>
        <v>55153</v>
      </c>
      <c r="CE10454" s="32">
        <f t="shared" si="1256"/>
        <v>0</v>
      </c>
      <c r="CF10454" s="32">
        <f t="shared" si="1257"/>
        <v>0</v>
      </c>
      <c r="CG10454" s="32" t="str">
        <f t="shared" si="1258"/>
        <v/>
      </c>
      <c r="CH10454" s="32">
        <v>449</v>
      </c>
      <c r="CI10454" s="32" t="s">
        <v>7</v>
      </c>
      <c r="CJ10454" s="32" t="str">
        <f t="shared" si="1259"/>
        <v/>
      </c>
      <c r="CK10454" s="32" t="str">
        <f t="shared" si="1260"/>
        <v/>
      </c>
      <c r="CL10454" s="32" t="str">
        <f t="shared" si="1261"/>
        <v/>
      </c>
      <c r="CM10454" s="32" t="str">
        <f t="shared" si="1262"/>
        <v/>
      </c>
      <c r="CN10454" s="32" t="str">
        <f t="shared" si="1263"/>
        <v/>
      </c>
    </row>
    <row r="10455" spans="71:92" x14ac:dyDescent="0.3">
      <c r="BS10455" s="32" t="str">
        <f>IF(Kiadasi_kiseroiv!$K$2=BT10455,BV10455,"")</f>
        <v/>
      </c>
      <c r="BT10455" s="34" t="str">
        <f t="shared" si="1264"/>
        <v/>
      </c>
      <c r="BU10455" s="32" t="str">
        <f t="shared" ref="BU10455:BU10500" si="1269">IF(AND($BU$1=CI10455,OR(ISERROR(VLOOKUP(CG10455,Kisiv,2,FALSE))=FALSE,CE10455&lt;0)),CB10455,"")</f>
        <v/>
      </c>
      <c r="BV10455" s="32" t="str">
        <f t="shared" si="1265"/>
        <v/>
      </c>
      <c r="BW10455" s="32" t="str">
        <f t="shared" si="1266"/>
        <v/>
      </c>
      <c r="BX10455" s="32" t="str">
        <f t="shared" ref="BX10455:BX10500" si="1270">IF(AND(OR($BX$1=0,$BX$1=CG10455),OR($BX$2=0,IF(ISERROR(SEARCH($BX$2,CJ10455&amp;CK10455&amp;CL10455,1)),FALSE,TRUE))),CB10455,"")</f>
        <v/>
      </c>
      <c r="BY10455" s="32" t="str">
        <f t="shared" ref="BY10455:BY10500" si="1271">IF(AND(BX10455&lt;&gt;"",CC10455&lt;&gt;$CD$2),RANK(BX10455,$BX$7:$BX$33000,1),"")</f>
        <v/>
      </c>
      <c r="BZ10455" s="32" t="str">
        <f t="shared" si="1267"/>
        <v/>
      </c>
      <c r="CA10455" s="32" t="str">
        <f t="shared" si="1268"/>
        <v/>
      </c>
      <c r="CB10455" s="33">
        <f>IF(COUNTIF($CD$7:CD10455,CD10455)=1,CD10455,CD10455+COUNTIF($CD$6:CD10454,CD10455))</f>
        <v>59595</v>
      </c>
      <c r="CC10455" s="34">
        <f t="shared" ref="CC10455:CC10500" si="1272">IF(INDEX(ab,CH10455,1)&lt;&gt;1,INDEX(ab,CH10455,1),$CD$2)</f>
        <v>55153</v>
      </c>
      <c r="CD10455" s="32">
        <f t="shared" ref="CD10455:CD10500" si="1273">IF(CC10455&lt;&gt;$CD$2,RANK(CC10455,$CC$7:$CC$33000,1),$CD$2)</f>
        <v>55153</v>
      </c>
      <c r="CE10455" s="32">
        <f t="shared" ref="CE10455:CE10500" si="1274">INDEX(ab,CH10455,6)</f>
        <v>0</v>
      </c>
      <c r="CF10455" s="32">
        <f t="shared" ref="CF10455:CF10500" si="1275">INDEX(ab,CH10455,8)</f>
        <v>0</v>
      </c>
      <c r="CG10455" s="32" t="str">
        <f t="shared" ref="CG10455:CG10500" si="1276">INDEX(ab,CH10455,7)&amp;INDEX(ab,CH10455,9)</f>
        <v/>
      </c>
      <c r="CH10455" s="32">
        <v>450</v>
      </c>
      <c r="CI10455" s="32" t="s">
        <v>7</v>
      </c>
      <c r="CJ10455" s="32" t="str">
        <f t="shared" ref="CJ10455:CJ10500" si="1277">IF(INDEX(ab,CH10455,5)&lt;&gt;0,INDEX(ab,CH10455,5),"")</f>
        <v/>
      </c>
      <c r="CK10455" s="32" t="str">
        <f t="shared" ref="CK10455:CK10500" si="1278">IF(INDEX(ab,CH10455,10)&lt;&gt;0,INDEX(ab,CH10455,10),"")</f>
        <v/>
      </c>
      <c r="CL10455" s="32" t="str">
        <f t="shared" ref="CL10455:CL10500" si="1279">IF(INDEX(ab,CH10455,11)&lt;&gt;0,INDEX(ab,CH10455,11),"")</f>
        <v/>
      </c>
      <c r="CM10455" s="32" t="str">
        <f t="shared" ref="CM10455:CM10500" si="1280">IF(INDEX(ab,CH10455,4)&lt;&gt;0,INDEX(ab,CH10455,4),"")</f>
        <v/>
      </c>
      <c r="CN10455" s="32" t="str">
        <f t="shared" ref="CN10455:CN10500" si="1281">IF(INDEX(ab,CH10455,3)&lt;&gt;0,INDEX(ab,CH10455,3),"")</f>
        <v/>
      </c>
    </row>
    <row r="10456" spans="71:92" x14ac:dyDescent="0.3">
      <c r="BS10456" s="32" t="str">
        <f>IF(Kiadasi_kiseroiv!$K$2=BT10456,BV10456,"")</f>
        <v/>
      </c>
      <c r="BT10456" s="34" t="str">
        <f t="shared" ref="BT10456:BT10500" si="1282">IF(AND($BT$4=CI10456,BU10456&lt;&gt;""),CC10456,"")</f>
        <v/>
      </c>
      <c r="BU10456" s="32" t="str">
        <f t="shared" si="1269"/>
        <v/>
      </c>
      <c r="BV10456" s="32" t="str">
        <f t="shared" ref="BV10456:BV10500" si="1283">IF(BU10456&lt;&gt;"",RANK(BU10456,$BU$7:$BU$33000,1),"")</f>
        <v/>
      </c>
      <c r="BW10456" s="32" t="str">
        <f t="shared" ref="BW10456:BW10500" si="1284">IF(CC10456&lt;min,$BW$2,IF(CC10456&lt;=max,CG10456,""))</f>
        <v/>
      </c>
      <c r="BX10456" s="32" t="str">
        <f t="shared" si="1270"/>
        <v/>
      </c>
      <c r="BY10456" s="32" t="str">
        <f t="shared" si="1271"/>
        <v/>
      </c>
      <c r="BZ10456" s="32" t="str">
        <f t="shared" ref="BZ10456:BZ10500" si="1285">IF(AND(CC10456&lt;$BZ$2,CI10456=$BZ$4),$BZ$5,IF(AND(CC10456&lt;=$BZ$3,CI10456=$BZ$4),CB10456,""))</f>
        <v/>
      </c>
      <c r="CA10456" s="32" t="str">
        <f t="shared" ref="CA10456:CA10500" si="1286">IF(AND(BZ10456&lt;&gt;"",BZ10456&lt;&gt;$BZ$5),RANK(BZ10456,$BZ$7:$BZ$33000,1),"")</f>
        <v/>
      </c>
      <c r="CB10456" s="33">
        <f>IF(COUNTIF($CD$7:CD10456,CD10456)=1,CD10456,CD10456+COUNTIF($CD$6:CD10455,CD10456))</f>
        <v>59596</v>
      </c>
      <c r="CC10456" s="34">
        <f t="shared" si="1272"/>
        <v>55153</v>
      </c>
      <c r="CD10456" s="32">
        <f t="shared" si="1273"/>
        <v>55153</v>
      </c>
      <c r="CE10456" s="32">
        <f t="shared" si="1274"/>
        <v>0</v>
      </c>
      <c r="CF10456" s="32">
        <f t="shared" si="1275"/>
        <v>0</v>
      </c>
      <c r="CG10456" s="32" t="str">
        <f t="shared" si="1276"/>
        <v/>
      </c>
      <c r="CH10456" s="32">
        <v>451</v>
      </c>
      <c r="CI10456" s="32" t="s">
        <v>7</v>
      </c>
      <c r="CJ10456" s="32" t="str">
        <f t="shared" si="1277"/>
        <v/>
      </c>
      <c r="CK10456" s="32" t="str">
        <f t="shared" si="1278"/>
        <v/>
      </c>
      <c r="CL10456" s="32" t="str">
        <f t="shared" si="1279"/>
        <v/>
      </c>
      <c r="CM10456" s="32" t="str">
        <f t="shared" si="1280"/>
        <v/>
      </c>
      <c r="CN10456" s="32" t="str">
        <f t="shared" si="1281"/>
        <v/>
      </c>
    </row>
    <row r="10457" spans="71:92" x14ac:dyDescent="0.3">
      <c r="BS10457" s="32" t="str">
        <f>IF(Kiadasi_kiseroiv!$K$2=BT10457,BV10457,"")</f>
        <v/>
      </c>
      <c r="BT10457" s="34" t="str">
        <f t="shared" si="1282"/>
        <v/>
      </c>
      <c r="BU10457" s="32" t="str">
        <f t="shared" si="1269"/>
        <v/>
      </c>
      <c r="BV10457" s="32" t="str">
        <f t="shared" si="1283"/>
        <v/>
      </c>
      <c r="BW10457" s="32" t="str">
        <f t="shared" si="1284"/>
        <v/>
      </c>
      <c r="BX10457" s="32" t="str">
        <f t="shared" si="1270"/>
        <v/>
      </c>
      <c r="BY10457" s="32" t="str">
        <f t="shared" si="1271"/>
        <v/>
      </c>
      <c r="BZ10457" s="32" t="str">
        <f t="shared" si="1285"/>
        <v/>
      </c>
      <c r="CA10457" s="32" t="str">
        <f t="shared" si="1286"/>
        <v/>
      </c>
      <c r="CB10457" s="33">
        <f>IF(COUNTIF($CD$7:CD10457,CD10457)=1,CD10457,CD10457+COUNTIF($CD$6:CD10456,CD10457))</f>
        <v>59597</v>
      </c>
      <c r="CC10457" s="34">
        <f t="shared" si="1272"/>
        <v>55153</v>
      </c>
      <c r="CD10457" s="32">
        <f t="shared" si="1273"/>
        <v>55153</v>
      </c>
      <c r="CE10457" s="32">
        <f t="shared" si="1274"/>
        <v>0</v>
      </c>
      <c r="CF10457" s="32">
        <f t="shared" si="1275"/>
        <v>0</v>
      </c>
      <c r="CG10457" s="32" t="str">
        <f t="shared" si="1276"/>
        <v/>
      </c>
      <c r="CH10457" s="32">
        <v>452</v>
      </c>
      <c r="CI10457" s="32" t="s">
        <v>7</v>
      </c>
      <c r="CJ10457" s="32" t="str">
        <f t="shared" si="1277"/>
        <v/>
      </c>
      <c r="CK10457" s="32" t="str">
        <f t="shared" si="1278"/>
        <v/>
      </c>
      <c r="CL10457" s="32" t="str">
        <f t="shared" si="1279"/>
        <v/>
      </c>
      <c r="CM10457" s="32" t="str">
        <f t="shared" si="1280"/>
        <v/>
      </c>
      <c r="CN10457" s="32" t="str">
        <f t="shared" si="1281"/>
        <v/>
      </c>
    </row>
    <row r="10458" spans="71:92" x14ac:dyDescent="0.3">
      <c r="BS10458" s="32" t="str">
        <f>IF(Kiadasi_kiseroiv!$K$2=BT10458,BV10458,"")</f>
        <v/>
      </c>
      <c r="BT10458" s="34" t="str">
        <f t="shared" si="1282"/>
        <v/>
      </c>
      <c r="BU10458" s="32" t="str">
        <f t="shared" si="1269"/>
        <v/>
      </c>
      <c r="BV10458" s="32" t="str">
        <f t="shared" si="1283"/>
        <v/>
      </c>
      <c r="BW10458" s="32" t="str">
        <f t="shared" si="1284"/>
        <v/>
      </c>
      <c r="BX10458" s="32" t="str">
        <f t="shared" si="1270"/>
        <v/>
      </c>
      <c r="BY10458" s="32" t="str">
        <f t="shared" si="1271"/>
        <v/>
      </c>
      <c r="BZ10458" s="32" t="str">
        <f t="shared" si="1285"/>
        <v/>
      </c>
      <c r="CA10458" s="32" t="str">
        <f t="shared" si="1286"/>
        <v/>
      </c>
      <c r="CB10458" s="33">
        <f>IF(COUNTIF($CD$7:CD10458,CD10458)=1,CD10458,CD10458+COUNTIF($CD$6:CD10457,CD10458))</f>
        <v>59598</v>
      </c>
      <c r="CC10458" s="34">
        <f t="shared" si="1272"/>
        <v>55153</v>
      </c>
      <c r="CD10458" s="32">
        <f t="shared" si="1273"/>
        <v>55153</v>
      </c>
      <c r="CE10458" s="32">
        <f t="shared" si="1274"/>
        <v>0</v>
      </c>
      <c r="CF10458" s="32">
        <f t="shared" si="1275"/>
        <v>0</v>
      </c>
      <c r="CG10458" s="32" t="str">
        <f t="shared" si="1276"/>
        <v/>
      </c>
      <c r="CH10458" s="32">
        <v>453</v>
      </c>
      <c r="CI10458" s="32" t="s">
        <v>7</v>
      </c>
      <c r="CJ10458" s="32" t="str">
        <f t="shared" si="1277"/>
        <v/>
      </c>
      <c r="CK10458" s="32" t="str">
        <f t="shared" si="1278"/>
        <v/>
      </c>
      <c r="CL10458" s="32" t="str">
        <f t="shared" si="1279"/>
        <v/>
      </c>
      <c r="CM10458" s="32" t="str">
        <f t="shared" si="1280"/>
        <v/>
      </c>
      <c r="CN10458" s="32" t="str">
        <f t="shared" si="1281"/>
        <v/>
      </c>
    </row>
    <row r="10459" spans="71:92" x14ac:dyDescent="0.3">
      <c r="BS10459" s="32" t="str">
        <f>IF(Kiadasi_kiseroiv!$K$2=BT10459,BV10459,"")</f>
        <v/>
      </c>
      <c r="BT10459" s="34" t="str">
        <f t="shared" si="1282"/>
        <v/>
      </c>
      <c r="BU10459" s="32" t="str">
        <f t="shared" si="1269"/>
        <v/>
      </c>
      <c r="BV10459" s="32" t="str">
        <f t="shared" si="1283"/>
        <v/>
      </c>
      <c r="BW10459" s="32" t="str">
        <f t="shared" si="1284"/>
        <v/>
      </c>
      <c r="BX10459" s="32" t="str">
        <f t="shared" si="1270"/>
        <v/>
      </c>
      <c r="BY10459" s="32" t="str">
        <f t="shared" si="1271"/>
        <v/>
      </c>
      <c r="BZ10459" s="32" t="str">
        <f t="shared" si="1285"/>
        <v/>
      </c>
      <c r="CA10459" s="32" t="str">
        <f t="shared" si="1286"/>
        <v/>
      </c>
      <c r="CB10459" s="33">
        <f>IF(COUNTIF($CD$7:CD10459,CD10459)=1,CD10459,CD10459+COUNTIF($CD$6:CD10458,CD10459))</f>
        <v>59599</v>
      </c>
      <c r="CC10459" s="34">
        <f t="shared" si="1272"/>
        <v>55153</v>
      </c>
      <c r="CD10459" s="32">
        <f t="shared" si="1273"/>
        <v>55153</v>
      </c>
      <c r="CE10459" s="32">
        <f t="shared" si="1274"/>
        <v>0</v>
      </c>
      <c r="CF10459" s="32">
        <f t="shared" si="1275"/>
        <v>0</v>
      </c>
      <c r="CG10459" s="32" t="str">
        <f t="shared" si="1276"/>
        <v/>
      </c>
      <c r="CH10459" s="32">
        <v>454</v>
      </c>
      <c r="CI10459" s="32" t="s">
        <v>7</v>
      </c>
      <c r="CJ10459" s="32" t="str">
        <f t="shared" si="1277"/>
        <v/>
      </c>
      <c r="CK10459" s="32" t="str">
        <f t="shared" si="1278"/>
        <v/>
      </c>
      <c r="CL10459" s="32" t="str">
        <f t="shared" si="1279"/>
        <v/>
      </c>
      <c r="CM10459" s="32" t="str">
        <f t="shared" si="1280"/>
        <v/>
      </c>
      <c r="CN10459" s="32" t="str">
        <f t="shared" si="1281"/>
        <v/>
      </c>
    </row>
    <row r="10460" spans="71:92" x14ac:dyDescent="0.3">
      <c r="BS10460" s="32" t="str">
        <f>IF(Kiadasi_kiseroiv!$K$2=BT10460,BV10460,"")</f>
        <v/>
      </c>
      <c r="BT10460" s="34" t="str">
        <f t="shared" si="1282"/>
        <v/>
      </c>
      <c r="BU10460" s="32" t="str">
        <f t="shared" si="1269"/>
        <v/>
      </c>
      <c r="BV10460" s="32" t="str">
        <f t="shared" si="1283"/>
        <v/>
      </c>
      <c r="BW10460" s="32" t="str">
        <f t="shared" si="1284"/>
        <v/>
      </c>
      <c r="BX10460" s="32" t="str">
        <f t="shared" si="1270"/>
        <v/>
      </c>
      <c r="BY10460" s="32" t="str">
        <f t="shared" si="1271"/>
        <v/>
      </c>
      <c r="BZ10460" s="32" t="str">
        <f t="shared" si="1285"/>
        <v/>
      </c>
      <c r="CA10460" s="32" t="str">
        <f t="shared" si="1286"/>
        <v/>
      </c>
      <c r="CB10460" s="33">
        <f>IF(COUNTIF($CD$7:CD10460,CD10460)=1,CD10460,CD10460+COUNTIF($CD$6:CD10459,CD10460))</f>
        <v>59600</v>
      </c>
      <c r="CC10460" s="34">
        <f t="shared" si="1272"/>
        <v>55153</v>
      </c>
      <c r="CD10460" s="32">
        <f t="shared" si="1273"/>
        <v>55153</v>
      </c>
      <c r="CE10460" s="32">
        <f t="shared" si="1274"/>
        <v>0</v>
      </c>
      <c r="CF10460" s="32">
        <f t="shared" si="1275"/>
        <v>0</v>
      </c>
      <c r="CG10460" s="32" t="str">
        <f t="shared" si="1276"/>
        <v/>
      </c>
      <c r="CH10460" s="32">
        <v>455</v>
      </c>
      <c r="CI10460" s="32" t="s">
        <v>7</v>
      </c>
      <c r="CJ10460" s="32" t="str">
        <f t="shared" si="1277"/>
        <v/>
      </c>
      <c r="CK10460" s="32" t="str">
        <f t="shared" si="1278"/>
        <v/>
      </c>
      <c r="CL10460" s="32" t="str">
        <f t="shared" si="1279"/>
        <v/>
      </c>
      <c r="CM10460" s="32" t="str">
        <f t="shared" si="1280"/>
        <v/>
      </c>
      <c r="CN10460" s="32" t="str">
        <f t="shared" si="1281"/>
        <v/>
      </c>
    </row>
    <row r="10461" spans="71:92" x14ac:dyDescent="0.3">
      <c r="BS10461" s="32" t="str">
        <f>IF(Kiadasi_kiseroiv!$K$2=BT10461,BV10461,"")</f>
        <v/>
      </c>
      <c r="BT10461" s="34" t="str">
        <f t="shared" si="1282"/>
        <v/>
      </c>
      <c r="BU10461" s="32" t="str">
        <f t="shared" si="1269"/>
        <v/>
      </c>
      <c r="BV10461" s="32" t="str">
        <f t="shared" si="1283"/>
        <v/>
      </c>
      <c r="BW10461" s="32" t="str">
        <f t="shared" si="1284"/>
        <v/>
      </c>
      <c r="BX10461" s="32" t="str">
        <f t="shared" si="1270"/>
        <v/>
      </c>
      <c r="BY10461" s="32" t="str">
        <f t="shared" si="1271"/>
        <v/>
      </c>
      <c r="BZ10461" s="32" t="str">
        <f t="shared" si="1285"/>
        <v/>
      </c>
      <c r="CA10461" s="32" t="str">
        <f t="shared" si="1286"/>
        <v/>
      </c>
      <c r="CB10461" s="33">
        <f>IF(COUNTIF($CD$7:CD10461,CD10461)=1,CD10461,CD10461+COUNTIF($CD$6:CD10460,CD10461))</f>
        <v>59601</v>
      </c>
      <c r="CC10461" s="34">
        <f t="shared" si="1272"/>
        <v>55153</v>
      </c>
      <c r="CD10461" s="32">
        <f t="shared" si="1273"/>
        <v>55153</v>
      </c>
      <c r="CE10461" s="32">
        <f t="shared" si="1274"/>
        <v>0</v>
      </c>
      <c r="CF10461" s="32">
        <f t="shared" si="1275"/>
        <v>0</v>
      </c>
      <c r="CG10461" s="32" t="str">
        <f t="shared" si="1276"/>
        <v/>
      </c>
      <c r="CH10461" s="32">
        <v>456</v>
      </c>
      <c r="CI10461" s="32" t="s">
        <v>7</v>
      </c>
      <c r="CJ10461" s="32" t="str">
        <f t="shared" si="1277"/>
        <v/>
      </c>
      <c r="CK10461" s="32" t="str">
        <f t="shared" si="1278"/>
        <v/>
      </c>
      <c r="CL10461" s="32" t="str">
        <f t="shared" si="1279"/>
        <v/>
      </c>
      <c r="CM10461" s="32" t="str">
        <f t="shared" si="1280"/>
        <v/>
      </c>
      <c r="CN10461" s="32" t="str">
        <f t="shared" si="1281"/>
        <v/>
      </c>
    </row>
    <row r="10462" spans="71:92" x14ac:dyDescent="0.3">
      <c r="BS10462" s="32" t="str">
        <f>IF(Kiadasi_kiseroiv!$K$2=BT10462,BV10462,"")</f>
        <v/>
      </c>
      <c r="BT10462" s="34" t="str">
        <f t="shared" si="1282"/>
        <v/>
      </c>
      <c r="BU10462" s="32" t="str">
        <f t="shared" si="1269"/>
        <v/>
      </c>
      <c r="BV10462" s="32" t="str">
        <f t="shared" si="1283"/>
        <v/>
      </c>
      <c r="BW10462" s="32" t="str">
        <f t="shared" si="1284"/>
        <v/>
      </c>
      <c r="BX10462" s="32" t="str">
        <f t="shared" si="1270"/>
        <v/>
      </c>
      <c r="BY10462" s="32" t="str">
        <f t="shared" si="1271"/>
        <v/>
      </c>
      <c r="BZ10462" s="32" t="str">
        <f t="shared" si="1285"/>
        <v/>
      </c>
      <c r="CA10462" s="32" t="str">
        <f t="shared" si="1286"/>
        <v/>
      </c>
      <c r="CB10462" s="33">
        <f>IF(COUNTIF($CD$7:CD10462,CD10462)=1,CD10462,CD10462+COUNTIF($CD$6:CD10461,CD10462))</f>
        <v>59602</v>
      </c>
      <c r="CC10462" s="34">
        <f t="shared" si="1272"/>
        <v>55153</v>
      </c>
      <c r="CD10462" s="32">
        <f t="shared" si="1273"/>
        <v>55153</v>
      </c>
      <c r="CE10462" s="32">
        <f t="shared" si="1274"/>
        <v>0</v>
      </c>
      <c r="CF10462" s="32">
        <f t="shared" si="1275"/>
        <v>0</v>
      </c>
      <c r="CG10462" s="32" t="str">
        <f t="shared" si="1276"/>
        <v/>
      </c>
      <c r="CH10462" s="32">
        <v>457</v>
      </c>
      <c r="CI10462" s="32" t="s">
        <v>7</v>
      </c>
      <c r="CJ10462" s="32" t="str">
        <f t="shared" si="1277"/>
        <v/>
      </c>
      <c r="CK10462" s="32" t="str">
        <f t="shared" si="1278"/>
        <v/>
      </c>
      <c r="CL10462" s="32" t="str">
        <f t="shared" si="1279"/>
        <v/>
      </c>
      <c r="CM10462" s="32" t="str">
        <f t="shared" si="1280"/>
        <v/>
      </c>
      <c r="CN10462" s="32" t="str">
        <f t="shared" si="1281"/>
        <v/>
      </c>
    </row>
    <row r="10463" spans="71:92" x14ac:dyDescent="0.3">
      <c r="BS10463" s="32" t="str">
        <f>IF(Kiadasi_kiseroiv!$K$2=BT10463,BV10463,"")</f>
        <v/>
      </c>
      <c r="BT10463" s="34" t="str">
        <f t="shared" si="1282"/>
        <v/>
      </c>
      <c r="BU10463" s="32" t="str">
        <f t="shared" si="1269"/>
        <v/>
      </c>
      <c r="BV10463" s="32" t="str">
        <f t="shared" si="1283"/>
        <v/>
      </c>
      <c r="BW10463" s="32" t="str">
        <f t="shared" si="1284"/>
        <v/>
      </c>
      <c r="BX10463" s="32" t="str">
        <f t="shared" si="1270"/>
        <v/>
      </c>
      <c r="BY10463" s="32" t="str">
        <f t="shared" si="1271"/>
        <v/>
      </c>
      <c r="BZ10463" s="32" t="str">
        <f t="shared" si="1285"/>
        <v/>
      </c>
      <c r="CA10463" s="32" t="str">
        <f t="shared" si="1286"/>
        <v/>
      </c>
      <c r="CB10463" s="33">
        <f>IF(COUNTIF($CD$7:CD10463,CD10463)=1,CD10463,CD10463+COUNTIF($CD$6:CD10462,CD10463))</f>
        <v>59603</v>
      </c>
      <c r="CC10463" s="34">
        <f t="shared" si="1272"/>
        <v>55153</v>
      </c>
      <c r="CD10463" s="32">
        <f t="shared" si="1273"/>
        <v>55153</v>
      </c>
      <c r="CE10463" s="32">
        <f t="shared" si="1274"/>
        <v>0</v>
      </c>
      <c r="CF10463" s="32">
        <f t="shared" si="1275"/>
        <v>0</v>
      </c>
      <c r="CG10463" s="32" t="str">
        <f t="shared" si="1276"/>
        <v/>
      </c>
      <c r="CH10463" s="32">
        <v>458</v>
      </c>
      <c r="CI10463" s="32" t="s">
        <v>7</v>
      </c>
      <c r="CJ10463" s="32" t="str">
        <f t="shared" si="1277"/>
        <v/>
      </c>
      <c r="CK10463" s="32" t="str">
        <f t="shared" si="1278"/>
        <v/>
      </c>
      <c r="CL10463" s="32" t="str">
        <f t="shared" si="1279"/>
        <v/>
      </c>
      <c r="CM10463" s="32" t="str">
        <f t="shared" si="1280"/>
        <v/>
      </c>
      <c r="CN10463" s="32" t="str">
        <f t="shared" si="1281"/>
        <v/>
      </c>
    </row>
    <row r="10464" spans="71:92" x14ac:dyDescent="0.3">
      <c r="BS10464" s="32" t="str">
        <f>IF(Kiadasi_kiseroiv!$K$2=BT10464,BV10464,"")</f>
        <v/>
      </c>
      <c r="BT10464" s="34" t="str">
        <f t="shared" si="1282"/>
        <v/>
      </c>
      <c r="BU10464" s="32" t="str">
        <f t="shared" si="1269"/>
        <v/>
      </c>
      <c r="BV10464" s="32" t="str">
        <f t="shared" si="1283"/>
        <v/>
      </c>
      <c r="BW10464" s="32" t="str">
        <f t="shared" si="1284"/>
        <v/>
      </c>
      <c r="BX10464" s="32" t="str">
        <f t="shared" si="1270"/>
        <v/>
      </c>
      <c r="BY10464" s="32" t="str">
        <f t="shared" si="1271"/>
        <v/>
      </c>
      <c r="BZ10464" s="32" t="str">
        <f t="shared" si="1285"/>
        <v/>
      </c>
      <c r="CA10464" s="32" t="str">
        <f t="shared" si="1286"/>
        <v/>
      </c>
      <c r="CB10464" s="33">
        <f>IF(COUNTIF($CD$7:CD10464,CD10464)=1,CD10464,CD10464+COUNTIF($CD$6:CD10463,CD10464))</f>
        <v>59604</v>
      </c>
      <c r="CC10464" s="34">
        <f t="shared" si="1272"/>
        <v>55153</v>
      </c>
      <c r="CD10464" s="32">
        <f t="shared" si="1273"/>
        <v>55153</v>
      </c>
      <c r="CE10464" s="32">
        <f t="shared" si="1274"/>
        <v>0</v>
      </c>
      <c r="CF10464" s="32">
        <f t="shared" si="1275"/>
        <v>0</v>
      </c>
      <c r="CG10464" s="32" t="str">
        <f t="shared" si="1276"/>
        <v/>
      </c>
      <c r="CH10464" s="32">
        <v>459</v>
      </c>
      <c r="CI10464" s="32" t="s">
        <v>7</v>
      </c>
      <c r="CJ10464" s="32" t="str">
        <f t="shared" si="1277"/>
        <v/>
      </c>
      <c r="CK10464" s="32" t="str">
        <f t="shared" si="1278"/>
        <v/>
      </c>
      <c r="CL10464" s="32" t="str">
        <f t="shared" si="1279"/>
        <v/>
      </c>
      <c r="CM10464" s="32" t="str">
        <f t="shared" si="1280"/>
        <v/>
      </c>
      <c r="CN10464" s="32" t="str">
        <f t="shared" si="1281"/>
        <v/>
      </c>
    </row>
    <row r="10465" spans="71:92" x14ac:dyDescent="0.3">
      <c r="BS10465" s="32" t="str">
        <f>IF(Kiadasi_kiseroiv!$K$2=BT10465,BV10465,"")</f>
        <v/>
      </c>
      <c r="BT10465" s="34" t="str">
        <f t="shared" si="1282"/>
        <v/>
      </c>
      <c r="BU10465" s="32" t="str">
        <f t="shared" si="1269"/>
        <v/>
      </c>
      <c r="BV10465" s="32" t="str">
        <f t="shared" si="1283"/>
        <v/>
      </c>
      <c r="BW10465" s="32" t="str">
        <f t="shared" si="1284"/>
        <v/>
      </c>
      <c r="BX10465" s="32" t="str">
        <f t="shared" si="1270"/>
        <v/>
      </c>
      <c r="BY10465" s="32" t="str">
        <f t="shared" si="1271"/>
        <v/>
      </c>
      <c r="BZ10465" s="32" t="str">
        <f t="shared" si="1285"/>
        <v/>
      </c>
      <c r="CA10465" s="32" t="str">
        <f t="shared" si="1286"/>
        <v/>
      </c>
      <c r="CB10465" s="33">
        <f>IF(COUNTIF($CD$7:CD10465,CD10465)=1,CD10465,CD10465+COUNTIF($CD$6:CD10464,CD10465))</f>
        <v>59605</v>
      </c>
      <c r="CC10465" s="34">
        <f t="shared" si="1272"/>
        <v>55153</v>
      </c>
      <c r="CD10465" s="32">
        <f t="shared" si="1273"/>
        <v>55153</v>
      </c>
      <c r="CE10465" s="32">
        <f t="shared" si="1274"/>
        <v>0</v>
      </c>
      <c r="CF10465" s="32">
        <f t="shared" si="1275"/>
        <v>0</v>
      </c>
      <c r="CG10465" s="32" t="str">
        <f t="shared" si="1276"/>
        <v/>
      </c>
      <c r="CH10465" s="32">
        <v>460</v>
      </c>
      <c r="CI10465" s="32" t="s">
        <v>7</v>
      </c>
      <c r="CJ10465" s="32" t="str">
        <f t="shared" si="1277"/>
        <v/>
      </c>
      <c r="CK10465" s="32" t="str">
        <f t="shared" si="1278"/>
        <v/>
      </c>
      <c r="CL10465" s="32" t="str">
        <f t="shared" si="1279"/>
        <v/>
      </c>
      <c r="CM10465" s="32" t="str">
        <f t="shared" si="1280"/>
        <v/>
      </c>
      <c r="CN10465" s="32" t="str">
        <f t="shared" si="1281"/>
        <v/>
      </c>
    </row>
    <row r="10466" spans="71:92" x14ac:dyDescent="0.3">
      <c r="BS10466" s="32" t="str">
        <f>IF(Kiadasi_kiseroiv!$K$2=BT10466,BV10466,"")</f>
        <v/>
      </c>
      <c r="BT10466" s="34" t="str">
        <f t="shared" si="1282"/>
        <v/>
      </c>
      <c r="BU10466" s="32" t="str">
        <f t="shared" si="1269"/>
        <v/>
      </c>
      <c r="BV10466" s="32" t="str">
        <f t="shared" si="1283"/>
        <v/>
      </c>
      <c r="BW10466" s="32" t="str">
        <f t="shared" si="1284"/>
        <v/>
      </c>
      <c r="BX10466" s="32" t="str">
        <f t="shared" si="1270"/>
        <v/>
      </c>
      <c r="BY10466" s="32" t="str">
        <f t="shared" si="1271"/>
        <v/>
      </c>
      <c r="BZ10466" s="32" t="str">
        <f t="shared" si="1285"/>
        <v/>
      </c>
      <c r="CA10466" s="32" t="str">
        <f t="shared" si="1286"/>
        <v/>
      </c>
      <c r="CB10466" s="33">
        <f>IF(COUNTIF($CD$7:CD10466,CD10466)=1,CD10466,CD10466+COUNTIF($CD$6:CD10465,CD10466))</f>
        <v>59606</v>
      </c>
      <c r="CC10466" s="34">
        <f t="shared" si="1272"/>
        <v>55153</v>
      </c>
      <c r="CD10466" s="32">
        <f t="shared" si="1273"/>
        <v>55153</v>
      </c>
      <c r="CE10466" s="32">
        <f t="shared" si="1274"/>
        <v>0</v>
      </c>
      <c r="CF10466" s="32">
        <f t="shared" si="1275"/>
        <v>0</v>
      </c>
      <c r="CG10466" s="32" t="str">
        <f t="shared" si="1276"/>
        <v/>
      </c>
      <c r="CH10466" s="32">
        <v>461</v>
      </c>
      <c r="CI10466" s="32" t="s">
        <v>7</v>
      </c>
      <c r="CJ10466" s="32" t="str">
        <f t="shared" si="1277"/>
        <v/>
      </c>
      <c r="CK10466" s="32" t="str">
        <f t="shared" si="1278"/>
        <v/>
      </c>
      <c r="CL10466" s="32" t="str">
        <f t="shared" si="1279"/>
        <v/>
      </c>
      <c r="CM10466" s="32" t="str">
        <f t="shared" si="1280"/>
        <v/>
      </c>
      <c r="CN10466" s="32" t="str">
        <f t="shared" si="1281"/>
        <v/>
      </c>
    </row>
    <row r="10467" spans="71:92" x14ac:dyDescent="0.3">
      <c r="BS10467" s="32" t="str">
        <f>IF(Kiadasi_kiseroiv!$K$2=BT10467,BV10467,"")</f>
        <v/>
      </c>
      <c r="BT10467" s="34" t="str">
        <f t="shared" si="1282"/>
        <v/>
      </c>
      <c r="BU10467" s="32" t="str">
        <f t="shared" si="1269"/>
        <v/>
      </c>
      <c r="BV10467" s="32" t="str">
        <f t="shared" si="1283"/>
        <v/>
      </c>
      <c r="BW10467" s="32" t="str">
        <f t="shared" si="1284"/>
        <v/>
      </c>
      <c r="BX10467" s="32" t="str">
        <f t="shared" si="1270"/>
        <v/>
      </c>
      <c r="BY10467" s="32" t="str">
        <f t="shared" si="1271"/>
        <v/>
      </c>
      <c r="BZ10467" s="32" t="str">
        <f t="shared" si="1285"/>
        <v/>
      </c>
      <c r="CA10467" s="32" t="str">
        <f t="shared" si="1286"/>
        <v/>
      </c>
      <c r="CB10467" s="33">
        <f>IF(COUNTIF($CD$7:CD10467,CD10467)=1,CD10467,CD10467+COUNTIF($CD$6:CD10466,CD10467))</f>
        <v>59607</v>
      </c>
      <c r="CC10467" s="34">
        <f t="shared" si="1272"/>
        <v>55153</v>
      </c>
      <c r="CD10467" s="32">
        <f t="shared" si="1273"/>
        <v>55153</v>
      </c>
      <c r="CE10467" s="32">
        <f t="shared" si="1274"/>
        <v>0</v>
      </c>
      <c r="CF10467" s="32">
        <f t="shared" si="1275"/>
        <v>0</v>
      </c>
      <c r="CG10467" s="32" t="str">
        <f t="shared" si="1276"/>
        <v/>
      </c>
      <c r="CH10467" s="32">
        <v>462</v>
      </c>
      <c r="CI10467" s="32" t="s">
        <v>7</v>
      </c>
      <c r="CJ10467" s="32" t="str">
        <f t="shared" si="1277"/>
        <v/>
      </c>
      <c r="CK10467" s="32" t="str">
        <f t="shared" si="1278"/>
        <v/>
      </c>
      <c r="CL10467" s="32" t="str">
        <f t="shared" si="1279"/>
        <v/>
      </c>
      <c r="CM10467" s="32" t="str">
        <f t="shared" si="1280"/>
        <v/>
      </c>
      <c r="CN10467" s="32" t="str">
        <f t="shared" si="1281"/>
        <v/>
      </c>
    </row>
    <row r="10468" spans="71:92" x14ac:dyDescent="0.3">
      <c r="BS10468" s="32" t="str">
        <f>IF(Kiadasi_kiseroiv!$K$2=BT10468,BV10468,"")</f>
        <v/>
      </c>
      <c r="BT10468" s="34" t="str">
        <f t="shared" si="1282"/>
        <v/>
      </c>
      <c r="BU10468" s="32" t="str">
        <f t="shared" si="1269"/>
        <v/>
      </c>
      <c r="BV10468" s="32" t="str">
        <f t="shared" si="1283"/>
        <v/>
      </c>
      <c r="BW10468" s="32" t="str">
        <f t="shared" si="1284"/>
        <v/>
      </c>
      <c r="BX10468" s="32" t="str">
        <f t="shared" si="1270"/>
        <v/>
      </c>
      <c r="BY10468" s="32" t="str">
        <f t="shared" si="1271"/>
        <v/>
      </c>
      <c r="BZ10468" s="32" t="str">
        <f t="shared" si="1285"/>
        <v/>
      </c>
      <c r="CA10468" s="32" t="str">
        <f t="shared" si="1286"/>
        <v/>
      </c>
      <c r="CB10468" s="33">
        <f>IF(COUNTIF($CD$7:CD10468,CD10468)=1,CD10468,CD10468+COUNTIF($CD$6:CD10467,CD10468))</f>
        <v>59608</v>
      </c>
      <c r="CC10468" s="34">
        <f t="shared" si="1272"/>
        <v>55153</v>
      </c>
      <c r="CD10468" s="32">
        <f t="shared" si="1273"/>
        <v>55153</v>
      </c>
      <c r="CE10468" s="32">
        <f t="shared" si="1274"/>
        <v>0</v>
      </c>
      <c r="CF10468" s="32">
        <f t="shared" si="1275"/>
        <v>0</v>
      </c>
      <c r="CG10468" s="32" t="str">
        <f t="shared" si="1276"/>
        <v/>
      </c>
      <c r="CH10468" s="32">
        <v>463</v>
      </c>
      <c r="CI10468" s="32" t="s">
        <v>7</v>
      </c>
      <c r="CJ10468" s="32" t="str">
        <f t="shared" si="1277"/>
        <v/>
      </c>
      <c r="CK10468" s="32" t="str">
        <f t="shared" si="1278"/>
        <v/>
      </c>
      <c r="CL10468" s="32" t="str">
        <f t="shared" si="1279"/>
        <v/>
      </c>
      <c r="CM10468" s="32" t="str">
        <f t="shared" si="1280"/>
        <v/>
      </c>
      <c r="CN10468" s="32" t="str">
        <f t="shared" si="1281"/>
        <v/>
      </c>
    </row>
    <row r="10469" spans="71:92" x14ac:dyDescent="0.3">
      <c r="BS10469" s="32" t="str">
        <f>IF(Kiadasi_kiseroiv!$K$2=BT10469,BV10469,"")</f>
        <v/>
      </c>
      <c r="BT10469" s="34" t="str">
        <f t="shared" si="1282"/>
        <v/>
      </c>
      <c r="BU10469" s="32" t="str">
        <f t="shared" si="1269"/>
        <v/>
      </c>
      <c r="BV10469" s="32" t="str">
        <f t="shared" si="1283"/>
        <v/>
      </c>
      <c r="BW10469" s="32" t="str">
        <f t="shared" si="1284"/>
        <v/>
      </c>
      <c r="BX10469" s="32" t="str">
        <f t="shared" si="1270"/>
        <v/>
      </c>
      <c r="BY10469" s="32" t="str">
        <f t="shared" si="1271"/>
        <v/>
      </c>
      <c r="BZ10469" s="32" t="str">
        <f t="shared" si="1285"/>
        <v/>
      </c>
      <c r="CA10469" s="32" t="str">
        <f t="shared" si="1286"/>
        <v/>
      </c>
      <c r="CB10469" s="33">
        <f>IF(COUNTIF($CD$7:CD10469,CD10469)=1,CD10469,CD10469+COUNTIF($CD$6:CD10468,CD10469))</f>
        <v>59609</v>
      </c>
      <c r="CC10469" s="34">
        <f t="shared" si="1272"/>
        <v>55153</v>
      </c>
      <c r="CD10469" s="32">
        <f t="shared" si="1273"/>
        <v>55153</v>
      </c>
      <c r="CE10469" s="32">
        <f t="shared" si="1274"/>
        <v>0</v>
      </c>
      <c r="CF10469" s="32">
        <f t="shared" si="1275"/>
        <v>0</v>
      </c>
      <c r="CG10469" s="32" t="str">
        <f t="shared" si="1276"/>
        <v/>
      </c>
      <c r="CH10469" s="32">
        <v>464</v>
      </c>
      <c r="CI10469" s="32" t="s">
        <v>7</v>
      </c>
      <c r="CJ10469" s="32" t="str">
        <f t="shared" si="1277"/>
        <v/>
      </c>
      <c r="CK10469" s="32" t="str">
        <f t="shared" si="1278"/>
        <v/>
      </c>
      <c r="CL10469" s="32" t="str">
        <f t="shared" si="1279"/>
        <v/>
      </c>
      <c r="CM10469" s="32" t="str">
        <f t="shared" si="1280"/>
        <v/>
      </c>
      <c r="CN10469" s="32" t="str">
        <f t="shared" si="1281"/>
        <v/>
      </c>
    </row>
    <row r="10470" spans="71:92" x14ac:dyDescent="0.3">
      <c r="BS10470" s="32" t="str">
        <f>IF(Kiadasi_kiseroiv!$K$2=BT10470,BV10470,"")</f>
        <v/>
      </c>
      <c r="BT10470" s="34" t="str">
        <f t="shared" si="1282"/>
        <v/>
      </c>
      <c r="BU10470" s="32" t="str">
        <f t="shared" si="1269"/>
        <v/>
      </c>
      <c r="BV10470" s="32" t="str">
        <f t="shared" si="1283"/>
        <v/>
      </c>
      <c r="BW10470" s="32" t="str">
        <f t="shared" si="1284"/>
        <v/>
      </c>
      <c r="BX10470" s="32" t="str">
        <f t="shared" si="1270"/>
        <v/>
      </c>
      <c r="BY10470" s="32" t="str">
        <f t="shared" si="1271"/>
        <v/>
      </c>
      <c r="BZ10470" s="32" t="str">
        <f t="shared" si="1285"/>
        <v/>
      </c>
      <c r="CA10470" s="32" t="str">
        <f t="shared" si="1286"/>
        <v/>
      </c>
      <c r="CB10470" s="33">
        <f>IF(COUNTIF($CD$7:CD10470,CD10470)=1,CD10470,CD10470+COUNTIF($CD$6:CD10469,CD10470))</f>
        <v>59610</v>
      </c>
      <c r="CC10470" s="34">
        <f t="shared" si="1272"/>
        <v>55153</v>
      </c>
      <c r="CD10470" s="32">
        <f t="shared" si="1273"/>
        <v>55153</v>
      </c>
      <c r="CE10470" s="32">
        <f t="shared" si="1274"/>
        <v>0</v>
      </c>
      <c r="CF10470" s="32">
        <f t="shared" si="1275"/>
        <v>0</v>
      </c>
      <c r="CG10470" s="32" t="str">
        <f t="shared" si="1276"/>
        <v/>
      </c>
      <c r="CH10470" s="32">
        <v>465</v>
      </c>
      <c r="CI10470" s="32" t="s">
        <v>7</v>
      </c>
      <c r="CJ10470" s="32" t="str">
        <f t="shared" si="1277"/>
        <v/>
      </c>
      <c r="CK10470" s="32" t="str">
        <f t="shared" si="1278"/>
        <v/>
      </c>
      <c r="CL10470" s="32" t="str">
        <f t="shared" si="1279"/>
        <v/>
      </c>
      <c r="CM10470" s="32" t="str">
        <f t="shared" si="1280"/>
        <v/>
      </c>
      <c r="CN10470" s="32" t="str">
        <f t="shared" si="1281"/>
        <v/>
      </c>
    </row>
    <row r="10471" spans="71:92" x14ac:dyDescent="0.3">
      <c r="BS10471" s="32" t="str">
        <f>IF(Kiadasi_kiseroiv!$K$2=BT10471,BV10471,"")</f>
        <v/>
      </c>
      <c r="BT10471" s="34" t="str">
        <f t="shared" si="1282"/>
        <v/>
      </c>
      <c r="BU10471" s="32" t="str">
        <f t="shared" si="1269"/>
        <v/>
      </c>
      <c r="BV10471" s="32" t="str">
        <f t="shared" si="1283"/>
        <v/>
      </c>
      <c r="BW10471" s="32" t="str">
        <f t="shared" si="1284"/>
        <v/>
      </c>
      <c r="BX10471" s="32" t="str">
        <f t="shared" si="1270"/>
        <v/>
      </c>
      <c r="BY10471" s="32" t="str">
        <f t="shared" si="1271"/>
        <v/>
      </c>
      <c r="BZ10471" s="32" t="str">
        <f t="shared" si="1285"/>
        <v/>
      </c>
      <c r="CA10471" s="32" t="str">
        <f t="shared" si="1286"/>
        <v/>
      </c>
      <c r="CB10471" s="33">
        <f>IF(COUNTIF($CD$7:CD10471,CD10471)=1,CD10471,CD10471+COUNTIF($CD$6:CD10470,CD10471))</f>
        <v>59611</v>
      </c>
      <c r="CC10471" s="34">
        <f t="shared" si="1272"/>
        <v>55153</v>
      </c>
      <c r="CD10471" s="32">
        <f t="shared" si="1273"/>
        <v>55153</v>
      </c>
      <c r="CE10471" s="32">
        <f t="shared" si="1274"/>
        <v>0</v>
      </c>
      <c r="CF10471" s="32">
        <f t="shared" si="1275"/>
        <v>0</v>
      </c>
      <c r="CG10471" s="32" t="str">
        <f t="shared" si="1276"/>
        <v/>
      </c>
      <c r="CH10471" s="32">
        <v>466</v>
      </c>
      <c r="CI10471" s="32" t="s">
        <v>7</v>
      </c>
      <c r="CJ10471" s="32" t="str">
        <f t="shared" si="1277"/>
        <v/>
      </c>
      <c r="CK10471" s="32" t="str">
        <f t="shared" si="1278"/>
        <v/>
      </c>
      <c r="CL10471" s="32" t="str">
        <f t="shared" si="1279"/>
        <v/>
      </c>
      <c r="CM10471" s="32" t="str">
        <f t="shared" si="1280"/>
        <v/>
      </c>
      <c r="CN10471" s="32" t="str">
        <f t="shared" si="1281"/>
        <v/>
      </c>
    </row>
    <row r="10472" spans="71:92" x14ac:dyDescent="0.3">
      <c r="BS10472" s="32" t="str">
        <f>IF(Kiadasi_kiseroiv!$K$2=BT10472,BV10472,"")</f>
        <v/>
      </c>
      <c r="BT10472" s="34" t="str">
        <f t="shared" si="1282"/>
        <v/>
      </c>
      <c r="BU10472" s="32" t="str">
        <f t="shared" si="1269"/>
        <v/>
      </c>
      <c r="BV10472" s="32" t="str">
        <f t="shared" si="1283"/>
        <v/>
      </c>
      <c r="BW10472" s="32" t="str">
        <f t="shared" si="1284"/>
        <v/>
      </c>
      <c r="BX10472" s="32" t="str">
        <f t="shared" si="1270"/>
        <v/>
      </c>
      <c r="BY10472" s="32" t="str">
        <f t="shared" si="1271"/>
        <v/>
      </c>
      <c r="BZ10472" s="32" t="str">
        <f t="shared" si="1285"/>
        <v/>
      </c>
      <c r="CA10472" s="32" t="str">
        <f t="shared" si="1286"/>
        <v/>
      </c>
      <c r="CB10472" s="33">
        <f>IF(COUNTIF($CD$7:CD10472,CD10472)=1,CD10472,CD10472+COUNTIF($CD$6:CD10471,CD10472))</f>
        <v>59612</v>
      </c>
      <c r="CC10472" s="34">
        <f t="shared" si="1272"/>
        <v>55153</v>
      </c>
      <c r="CD10472" s="32">
        <f t="shared" si="1273"/>
        <v>55153</v>
      </c>
      <c r="CE10472" s="32">
        <f t="shared" si="1274"/>
        <v>0</v>
      </c>
      <c r="CF10472" s="32">
        <f t="shared" si="1275"/>
        <v>0</v>
      </c>
      <c r="CG10472" s="32" t="str">
        <f t="shared" si="1276"/>
        <v/>
      </c>
      <c r="CH10472" s="32">
        <v>467</v>
      </c>
      <c r="CI10472" s="32" t="s">
        <v>7</v>
      </c>
      <c r="CJ10472" s="32" t="str">
        <f t="shared" si="1277"/>
        <v/>
      </c>
      <c r="CK10472" s="32" t="str">
        <f t="shared" si="1278"/>
        <v/>
      </c>
      <c r="CL10472" s="32" t="str">
        <f t="shared" si="1279"/>
        <v/>
      </c>
      <c r="CM10472" s="32" t="str">
        <f t="shared" si="1280"/>
        <v/>
      </c>
      <c r="CN10472" s="32" t="str">
        <f t="shared" si="1281"/>
        <v/>
      </c>
    </row>
    <row r="10473" spans="71:92" x14ac:dyDescent="0.3">
      <c r="BS10473" s="32" t="str">
        <f>IF(Kiadasi_kiseroiv!$K$2=BT10473,BV10473,"")</f>
        <v/>
      </c>
      <c r="BT10473" s="34" t="str">
        <f t="shared" si="1282"/>
        <v/>
      </c>
      <c r="BU10473" s="32" t="str">
        <f t="shared" si="1269"/>
        <v/>
      </c>
      <c r="BV10473" s="32" t="str">
        <f t="shared" si="1283"/>
        <v/>
      </c>
      <c r="BW10473" s="32" t="str">
        <f t="shared" si="1284"/>
        <v/>
      </c>
      <c r="BX10473" s="32" t="str">
        <f t="shared" si="1270"/>
        <v/>
      </c>
      <c r="BY10473" s="32" t="str">
        <f t="shared" si="1271"/>
        <v/>
      </c>
      <c r="BZ10473" s="32" t="str">
        <f t="shared" si="1285"/>
        <v/>
      </c>
      <c r="CA10473" s="32" t="str">
        <f t="shared" si="1286"/>
        <v/>
      </c>
      <c r="CB10473" s="33">
        <f>IF(COUNTIF($CD$7:CD10473,CD10473)=1,CD10473,CD10473+COUNTIF($CD$6:CD10472,CD10473))</f>
        <v>59613</v>
      </c>
      <c r="CC10473" s="34">
        <f t="shared" si="1272"/>
        <v>55153</v>
      </c>
      <c r="CD10473" s="32">
        <f t="shared" si="1273"/>
        <v>55153</v>
      </c>
      <c r="CE10473" s="32">
        <f t="shared" si="1274"/>
        <v>0</v>
      </c>
      <c r="CF10473" s="32">
        <f t="shared" si="1275"/>
        <v>0</v>
      </c>
      <c r="CG10473" s="32" t="str">
        <f t="shared" si="1276"/>
        <v/>
      </c>
      <c r="CH10473" s="32">
        <v>468</v>
      </c>
      <c r="CI10473" s="32" t="s">
        <v>7</v>
      </c>
      <c r="CJ10473" s="32" t="str">
        <f t="shared" si="1277"/>
        <v/>
      </c>
      <c r="CK10473" s="32" t="str">
        <f t="shared" si="1278"/>
        <v/>
      </c>
      <c r="CL10473" s="32" t="str">
        <f t="shared" si="1279"/>
        <v/>
      </c>
      <c r="CM10473" s="32" t="str">
        <f t="shared" si="1280"/>
        <v/>
      </c>
      <c r="CN10473" s="32" t="str">
        <f t="shared" si="1281"/>
        <v/>
      </c>
    </row>
    <row r="10474" spans="71:92" x14ac:dyDescent="0.3">
      <c r="BS10474" s="32" t="str">
        <f>IF(Kiadasi_kiseroiv!$K$2=BT10474,BV10474,"")</f>
        <v/>
      </c>
      <c r="BT10474" s="34" t="str">
        <f t="shared" si="1282"/>
        <v/>
      </c>
      <c r="BU10474" s="32" t="str">
        <f t="shared" si="1269"/>
        <v/>
      </c>
      <c r="BV10474" s="32" t="str">
        <f t="shared" si="1283"/>
        <v/>
      </c>
      <c r="BW10474" s="32" t="str">
        <f t="shared" si="1284"/>
        <v/>
      </c>
      <c r="BX10474" s="32" t="str">
        <f t="shared" si="1270"/>
        <v/>
      </c>
      <c r="BY10474" s="32" t="str">
        <f t="shared" si="1271"/>
        <v/>
      </c>
      <c r="BZ10474" s="32" t="str">
        <f t="shared" si="1285"/>
        <v/>
      </c>
      <c r="CA10474" s="32" t="str">
        <f t="shared" si="1286"/>
        <v/>
      </c>
      <c r="CB10474" s="33">
        <f>IF(COUNTIF($CD$7:CD10474,CD10474)=1,CD10474,CD10474+COUNTIF($CD$6:CD10473,CD10474))</f>
        <v>59614</v>
      </c>
      <c r="CC10474" s="34">
        <f t="shared" si="1272"/>
        <v>55153</v>
      </c>
      <c r="CD10474" s="32">
        <f t="shared" si="1273"/>
        <v>55153</v>
      </c>
      <c r="CE10474" s="32">
        <f t="shared" si="1274"/>
        <v>0</v>
      </c>
      <c r="CF10474" s="32">
        <f t="shared" si="1275"/>
        <v>0</v>
      </c>
      <c r="CG10474" s="32" t="str">
        <f t="shared" si="1276"/>
        <v/>
      </c>
      <c r="CH10474" s="32">
        <v>469</v>
      </c>
      <c r="CI10474" s="32" t="s">
        <v>7</v>
      </c>
      <c r="CJ10474" s="32" t="str">
        <f t="shared" si="1277"/>
        <v/>
      </c>
      <c r="CK10474" s="32" t="str">
        <f t="shared" si="1278"/>
        <v/>
      </c>
      <c r="CL10474" s="32" t="str">
        <f t="shared" si="1279"/>
        <v/>
      </c>
      <c r="CM10474" s="32" t="str">
        <f t="shared" si="1280"/>
        <v/>
      </c>
      <c r="CN10474" s="32" t="str">
        <f t="shared" si="1281"/>
        <v/>
      </c>
    </row>
    <row r="10475" spans="71:92" x14ac:dyDescent="0.3">
      <c r="BS10475" s="32" t="str">
        <f>IF(Kiadasi_kiseroiv!$K$2=BT10475,BV10475,"")</f>
        <v/>
      </c>
      <c r="BT10475" s="34" t="str">
        <f t="shared" si="1282"/>
        <v/>
      </c>
      <c r="BU10475" s="32" t="str">
        <f t="shared" si="1269"/>
        <v/>
      </c>
      <c r="BV10475" s="32" t="str">
        <f t="shared" si="1283"/>
        <v/>
      </c>
      <c r="BW10475" s="32" t="str">
        <f t="shared" si="1284"/>
        <v/>
      </c>
      <c r="BX10475" s="32" t="str">
        <f t="shared" si="1270"/>
        <v/>
      </c>
      <c r="BY10475" s="32" t="str">
        <f t="shared" si="1271"/>
        <v/>
      </c>
      <c r="BZ10475" s="32" t="str">
        <f t="shared" si="1285"/>
        <v/>
      </c>
      <c r="CA10475" s="32" t="str">
        <f t="shared" si="1286"/>
        <v/>
      </c>
      <c r="CB10475" s="33">
        <f>IF(COUNTIF($CD$7:CD10475,CD10475)=1,CD10475,CD10475+COUNTIF($CD$6:CD10474,CD10475))</f>
        <v>59615</v>
      </c>
      <c r="CC10475" s="34">
        <f t="shared" si="1272"/>
        <v>55153</v>
      </c>
      <c r="CD10475" s="32">
        <f t="shared" si="1273"/>
        <v>55153</v>
      </c>
      <c r="CE10475" s="32">
        <f t="shared" si="1274"/>
        <v>0</v>
      </c>
      <c r="CF10475" s="32">
        <f t="shared" si="1275"/>
        <v>0</v>
      </c>
      <c r="CG10475" s="32" t="str">
        <f t="shared" si="1276"/>
        <v/>
      </c>
      <c r="CH10475" s="32">
        <v>470</v>
      </c>
      <c r="CI10475" s="32" t="s">
        <v>7</v>
      </c>
      <c r="CJ10475" s="32" t="str">
        <f t="shared" si="1277"/>
        <v/>
      </c>
      <c r="CK10475" s="32" t="str">
        <f t="shared" si="1278"/>
        <v/>
      </c>
      <c r="CL10475" s="32" t="str">
        <f t="shared" si="1279"/>
        <v/>
      </c>
      <c r="CM10475" s="32" t="str">
        <f t="shared" si="1280"/>
        <v/>
      </c>
      <c r="CN10475" s="32" t="str">
        <f t="shared" si="1281"/>
        <v/>
      </c>
    </row>
    <row r="10476" spans="71:92" x14ac:dyDescent="0.3">
      <c r="BS10476" s="32" t="str">
        <f>IF(Kiadasi_kiseroiv!$K$2=BT10476,BV10476,"")</f>
        <v/>
      </c>
      <c r="BT10476" s="34" t="str">
        <f t="shared" si="1282"/>
        <v/>
      </c>
      <c r="BU10476" s="32" t="str">
        <f t="shared" si="1269"/>
        <v/>
      </c>
      <c r="BV10476" s="32" t="str">
        <f t="shared" si="1283"/>
        <v/>
      </c>
      <c r="BW10476" s="32" t="str">
        <f t="shared" si="1284"/>
        <v/>
      </c>
      <c r="BX10476" s="32" t="str">
        <f t="shared" si="1270"/>
        <v/>
      </c>
      <c r="BY10476" s="32" t="str">
        <f t="shared" si="1271"/>
        <v/>
      </c>
      <c r="BZ10476" s="32" t="str">
        <f t="shared" si="1285"/>
        <v/>
      </c>
      <c r="CA10476" s="32" t="str">
        <f t="shared" si="1286"/>
        <v/>
      </c>
      <c r="CB10476" s="33">
        <f>IF(COUNTIF($CD$7:CD10476,CD10476)=1,CD10476,CD10476+COUNTIF($CD$6:CD10475,CD10476))</f>
        <v>59616</v>
      </c>
      <c r="CC10476" s="34">
        <f t="shared" si="1272"/>
        <v>55153</v>
      </c>
      <c r="CD10476" s="32">
        <f t="shared" si="1273"/>
        <v>55153</v>
      </c>
      <c r="CE10476" s="32">
        <f t="shared" si="1274"/>
        <v>0</v>
      </c>
      <c r="CF10476" s="32">
        <f t="shared" si="1275"/>
        <v>0</v>
      </c>
      <c r="CG10476" s="32" t="str">
        <f t="shared" si="1276"/>
        <v/>
      </c>
      <c r="CH10476" s="32">
        <v>471</v>
      </c>
      <c r="CI10476" s="32" t="s">
        <v>7</v>
      </c>
      <c r="CJ10476" s="32" t="str">
        <f t="shared" si="1277"/>
        <v/>
      </c>
      <c r="CK10476" s="32" t="str">
        <f t="shared" si="1278"/>
        <v/>
      </c>
      <c r="CL10476" s="32" t="str">
        <f t="shared" si="1279"/>
        <v/>
      </c>
      <c r="CM10476" s="32" t="str">
        <f t="shared" si="1280"/>
        <v/>
      </c>
      <c r="CN10476" s="32" t="str">
        <f t="shared" si="1281"/>
        <v/>
      </c>
    </row>
    <row r="10477" spans="71:92" x14ac:dyDescent="0.3">
      <c r="BS10477" s="32" t="str">
        <f>IF(Kiadasi_kiseroiv!$K$2=BT10477,BV10477,"")</f>
        <v/>
      </c>
      <c r="BT10477" s="34" t="str">
        <f t="shared" si="1282"/>
        <v/>
      </c>
      <c r="BU10477" s="32" t="str">
        <f t="shared" si="1269"/>
        <v/>
      </c>
      <c r="BV10477" s="32" t="str">
        <f t="shared" si="1283"/>
        <v/>
      </c>
      <c r="BW10477" s="32" t="str">
        <f t="shared" si="1284"/>
        <v/>
      </c>
      <c r="BX10477" s="32" t="str">
        <f t="shared" si="1270"/>
        <v/>
      </c>
      <c r="BY10477" s="32" t="str">
        <f t="shared" si="1271"/>
        <v/>
      </c>
      <c r="BZ10477" s="32" t="str">
        <f t="shared" si="1285"/>
        <v/>
      </c>
      <c r="CA10477" s="32" t="str">
        <f t="shared" si="1286"/>
        <v/>
      </c>
      <c r="CB10477" s="33">
        <f>IF(COUNTIF($CD$7:CD10477,CD10477)=1,CD10477,CD10477+COUNTIF($CD$6:CD10476,CD10477))</f>
        <v>59617</v>
      </c>
      <c r="CC10477" s="34">
        <f t="shared" si="1272"/>
        <v>55153</v>
      </c>
      <c r="CD10477" s="32">
        <f t="shared" si="1273"/>
        <v>55153</v>
      </c>
      <c r="CE10477" s="32">
        <f t="shared" si="1274"/>
        <v>0</v>
      </c>
      <c r="CF10477" s="32">
        <f t="shared" si="1275"/>
        <v>0</v>
      </c>
      <c r="CG10477" s="32" t="str">
        <f t="shared" si="1276"/>
        <v/>
      </c>
      <c r="CH10477" s="32">
        <v>472</v>
      </c>
      <c r="CI10477" s="32" t="s">
        <v>7</v>
      </c>
      <c r="CJ10477" s="32" t="str">
        <f t="shared" si="1277"/>
        <v/>
      </c>
      <c r="CK10477" s="32" t="str">
        <f t="shared" si="1278"/>
        <v/>
      </c>
      <c r="CL10477" s="32" t="str">
        <f t="shared" si="1279"/>
        <v/>
      </c>
      <c r="CM10477" s="32" t="str">
        <f t="shared" si="1280"/>
        <v/>
      </c>
      <c r="CN10477" s="32" t="str">
        <f t="shared" si="1281"/>
        <v/>
      </c>
    </row>
    <row r="10478" spans="71:92" x14ac:dyDescent="0.3">
      <c r="BS10478" s="32" t="str">
        <f>IF(Kiadasi_kiseroiv!$K$2=BT10478,BV10478,"")</f>
        <v/>
      </c>
      <c r="BT10478" s="34" t="str">
        <f t="shared" si="1282"/>
        <v/>
      </c>
      <c r="BU10478" s="32" t="str">
        <f t="shared" si="1269"/>
        <v/>
      </c>
      <c r="BV10478" s="32" t="str">
        <f t="shared" si="1283"/>
        <v/>
      </c>
      <c r="BW10478" s="32" t="str">
        <f t="shared" si="1284"/>
        <v/>
      </c>
      <c r="BX10478" s="32" t="str">
        <f t="shared" si="1270"/>
        <v/>
      </c>
      <c r="BY10478" s="32" t="str">
        <f t="shared" si="1271"/>
        <v/>
      </c>
      <c r="BZ10478" s="32" t="str">
        <f t="shared" si="1285"/>
        <v/>
      </c>
      <c r="CA10478" s="32" t="str">
        <f t="shared" si="1286"/>
        <v/>
      </c>
      <c r="CB10478" s="33">
        <f>IF(COUNTIF($CD$7:CD10478,CD10478)=1,CD10478,CD10478+COUNTIF($CD$6:CD10477,CD10478))</f>
        <v>59618</v>
      </c>
      <c r="CC10478" s="34">
        <f t="shared" si="1272"/>
        <v>55153</v>
      </c>
      <c r="CD10478" s="32">
        <f t="shared" si="1273"/>
        <v>55153</v>
      </c>
      <c r="CE10478" s="32">
        <f t="shared" si="1274"/>
        <v>0</v>
      </c>
      <c r="CF10478" s="32">
        <f t="shared" si="1275"/>
        <v>0</v>
      </c>
      <c r="CG10478" s="32" t="str">
        <f t="shared" si="1276"/>
        <v/>
      </c>
      <c r="CH10478" s="32">
        <v>473</v>
      </c>
      <c r="CI10478" s="32" t="s">
        <v>7</v>
      </c>
      <c r="CJ10478" s="32" t="str">
        <f t="shared" si="1277"/>
        <v/>
      </c>
      <c r="CK10478" s="32" t="str">
        <f t="shared" si="1278"/>
        <v/>
      </c>
      <c r="CL10478" s="32" t="str">
        <f t="shared" si="1279"/>
        <v/>
      </c>
      <c r="CM10478" s="32" t="str">
        <f t="shared" si="1280"/>
        <v/>
      </c>
      <c r="CN10478" s="32" t="str">
        <f t="shared" si="1281"/>
        <v/>
      </c>
    </row>
    <row r="10479" spans="71:92" x14ac:dyDescent="0.3">
      <c r="BS10479" s="32" t="str">
        <f>IF(Kiadasi_kiseroiv!$K$2=BT10479,BV10479,"")</f>
        <v/>
      </c>
      <c r="BT10479" s="34" t="str">
        <f t="shared" si="1282"/>
        <v/>
      </c>
      <c r="BU10479" s="32" t="str">
        <f t="shared" si="1269"/>
        <v/>
      </c>
      <c r="BV10479" s="32" t="str">
        <f t="shared" si="1283"/>
        <v/>
      </c>
      <c r="BW10479" s="32" t="str">
        <f t="shared" si="1284"/>
        <v/>
      </c>
      <c r="BX10479" s="32" t="str">
        <f t="shared" si="1270"/>
        <v/>
      </c>
      <c r="BY10479" s="32" t="str">
        <f t="shared" si="1271"/>
        <v/>
      </c>
      <c r="BZ10479" s="32" t="str">
        <f t="shared" si="1285"/>
        <v/>
      </c>
      <c r="CA10479" s="32" t="str">
        <f t="shared" si="1286"/>
        <v/>
      </c>
      <c r="CB10479" s="33">
        <f>IF(COUNTIF($CD$7:CD10479,CD10479)=1,CD10479,CD10479+COUNTIF($CD$6:CD10478,CD10479))</f>
        <v>59619</v>
      </c>
      <c r="CC10479" s="34">
        <f t="shared" si="1272"/>
        <v>55153</v>
      </c>
      <c r="CD10479" s="32">
        <f t="shared" si="1273"/>
        <v>55153</v>
      </c>
      <c r="CE10479" s="32">
        <f t="shared" si="1274"/>
        <v>0</v>
      </c>
      <c r="CF10479" s="32">
        <f t="shared" si="1275"/>
        <v>0</v>
      </c>
      <c r="CG10479" s="32" t="str">
        <f t="shared" si="1276"/>
        <v/>
      </c>
      <c r="CH10479" s="32">
        <v>474</v>
      </c>
      <c r="CI10479" s="32" t="s">
        <v>7</v>
      </c>
      <c r="CJ10479" s="32" t="str">
        <f t="shared" si="1277"/>
        <v/>
      </c>
      <c r="CK10479" s="32" t="str">
        <f t="shared" si="1278"/>
        <v/>
      </c>
      <c r="CL10479" s="32" t="str">
        <f t="shared" si="1279"/>
        <v/>
      </c>
      <c r="CM10479" s="32" t="str">
        <f t="shared" si="1280"/>
        <v/>
      </c>
      <c r="CN10479" s="32" t="str">
        <f t="shared" si="1281"/>
        <v/>
      </c>
    </row>
    <row r="10480" spans="71:92" x14ac:dyDescent="0.3">
      <c r="BS10480" s="32" t="str">
        <f>IF(Kiadasi_kiseroiv!$K$2=BT10480,BV10480,"")</f>
        <v/>
      </c>
      <c r="BT10480" s="34" t="str">
        <f t="shared" si="1282"/>
        <v/>
      </c>
      <c r="BU10480" s="32" t="str">
        <f t="shared" si="1269"/>
        <v/>
      </c>
      <c r="BV10480" s="32" t="str">
        <f t="shared" si="1283"/>
        <v/>
      </c>
      <c r="BW10480" s="32" t="str">
        <f t="shared" si="1284"/>
        <v/>
      </c>
      <c r="BX10480" s="32" t="str">
        <f t="shared" si="1270"/>
        <v/>
      </c>
      <c r="BY10480" s="32" t="str">
        <f t="shared" si="1271"/>
        <v/>
      </c>
      <c r="BZ10480" s="32" t="str">
        <f t="shared" si="1285"/>
        <v/>
      </c>
      <c r="CA10480" s="32" t="str">
        <f t="shared" si="1286"/>
        <v/>
      </c>
      <c r="CB10480" s="33">
        <f>IF(COUNTIF($CD$7:CD10480,CD10480)=1,CD10480,CD10480+COUNTIF($CD$6:CD10479,CD10480))</f>
        <v>59620</v>
      </c>
      <c r="CC10480" s="34">
        <f t="shared" si="1272"/>
        <v>55153</v>
      </c>
      <c r="CD10480" s="32">
        <f t="shared" si="1273"/>
        <v>55153</v>
      </c>
      <c r="CE10480" s="32">
        <f t="shared" si="1274"/>
        <v>0</v>
      </c>
      <c r="CF10480" s="32">
        <f t="shared" si="1275"/>
        <v>0</v>
      </c>
      <c r="CG10480" s="32" t="str">
        <f t="shared" si="1276"/>
        <v/>
      </c>
      <c r="CH10480" s="32">
        <v>475</v>
      </c>
      <c r="CI10480" s="32" t="s">
        <v>7</v>
      </c>
      <c r="CJ10480" s="32" t="str">
        <f t="shared" si="1277"/>
        <v/>
      </c>
      <c r="CK10480" s="32" t="str">
        <f t="shared" si="1278"/>
        <v/>
      </c>
      <c r="CL10480" s="32" t="str">
        <f t="shared" si="1279"/>
        <v/>
      </c>
      <c r="CM10480" s="32" t="str">
        <f t="shared" si="1280"/>
        <v/>
      </c>
      <c r="CN10480" s="32" t="str">
        <f t="shared" si="1281"/>
        <v/>
      </c>
    </row>
    <row r="10481" spans="71:92" x14ac:dyDescent="0.3">
      <c r="BS10481" s="32" t="str">
        <f>IF(Kiadasi_kiseroiv!$K$2=BT10481,BV10481,"")</f>
        <v/>
      </c>
      <c r="BT10481" s="34" t="str">
        <f t="shared" si="1282"/>
        <v/>
      </c>
      <c r="BU10481" s="32" t="str">
        <f t="shared" si="1269"/>
        <v/>
      </c>
      <c r="BV10481" s="32" t="str">
        <f t="shared" si="1283"/>
        <v/>
      </c>
      <c r="BW10481" s="32" t="str">
        <f t="shared" si="1284"/>
        <v/>
      </c>
      <c r="BX10481" s="32" t="str">
        <f t="shared" si="1270"/>
        <v/>
      </c>
      <c r="BY10481" s="32" t="str">
        <f t="shared" si="1271"/>
        <v/>
      </c>
      <c r="BZ10481" s="32" t="str">
        <f t="shared" si="1285"/>
        <v/>
      </c>
      <c r="CA10481" s="32" t="str">
        <f t="shared" si="1286"/>
        <v/>
      </c>
      <c r="CB10481" s="33">
        <f>IF(COUNTIF($CD$7:CD10481,CD10481)=1,CD10481,CD10481+COUNTIF($CD$6:CD10480,CD10481))</f>
        <v>59621</v>
      </c>
      <c r="CC10481" s="34">
        <f t="shared" si="1272"/>
        <v>55153</v>
      </c>
      <c r="CD10481" s="32">
        <f t="shared" si="1273"/>
        <v>55153</v>
      </c>
      <c r="CE10481" s="32">
        <f t="shared" si="1274"/>
        <v>0</v>
      </c>
      <c r="CF10481" s="32">
        <f t="shared" si="1275"/>
        <v>0</v>
      </c>
      <c r="CG10481" s="32" t="str">
        <f t="shared" si="1276"/>
        <v/>
      </c>
      <c r="CH10481" s="32">
        <v>476</v>
      </c>
      <c r="CI10481" s="32" t="s">
        <v>7</v>
      </c>
      <c r="CJ10481" s="32" t="str">
        <f t="shared" si="1277"/>
        <v/>
      </c>
      <c r="CK10481" s="32" t="str">
        <f t="shared" si="1278"/>
        <v/>
      </c>
      <c r="CL10481" s="32" t="str">
        <f t="shared" si="1279"/>
        <v/>
      </c>
      <c r="CM10481" s="32" t="str">
        <f t="shared" si="1280"/>
        <v/>
      </c>
      <c r="CN10481" s="32" t="str">
        <f t="shared" si="1281"/>
        <v/>
      </c>
    </row>
    <row r="10482" spans="71:92" x14ac:dyDescent="0.3">
      <c r="BS10482" s="32" t="str">
        <f>IF(Kiadasi_kiseroiv!$K$2=BT10482,BV10482,"")</f>
        <v/>
      </c>
      <c r="BT10482" s="34" t="str">
        <f t="shared" si="1282"/>
        <v/>
      </c>
      <c r="BU10482" s="32" t="str">
        <f t="shared" si="1269"/>
        <v/>
      </c>
      <c r="BV10482" s="32" t="str">
        <f t="shared" si="1283"/>
        <v/>
      </c>
      <c r="BW10482" s="32" t="str">
        <f t="shared" si="1284"/>
        <v/>
      </c>
      <c r="BX10482" s="32" t="str">
        <f t="shared" si="1270"/>
        <v/>
      </c>
      <c r="BY10482" s="32" t="str">
        <f t="shared" si="1271"/>
        <v/>
      </c>
      <c r="BZ10482" s="32" t="str">
        <f t="shared" si="1285"/>
        <v/>
      </c>
      <c r="CA10482" s="32" t="str">
        <f t="shared" si="1286"/>
        <v/>
      </c>
      <c r="CB10482" s="33">
        <f>IF(COUNTIF($CD$7:CD10482,CD10482)=1,CD10482,CD10482+COUNTIF($CD$6:CD10481,CD10482))</f>
        <v>59622</v>
      </c>
      <c r="CC10482" s="34">
        <f t="shared" si="1272"/>
        <v>55153</v>
      </c>
      <c r="CD10482" s="32">
        <f t="shared" si="1273"/>
        <v>55153</v>
      </c>
      <c r="CE10482" s="32">
        <f t="shared" si="1274"/>
        <v>0</v>
      </c>
      <c r="CF10482" s="32">
        <f t="shared" si="1275"/>
        <v>0</v>
      </c>
      <c r="CG10482" s="32" t="str">
        <f t="shared" si="1276"/>
        <v/>
      </c>
      <c r="CH10482" s="32">
        <v>477</v>
      </c>
      <c r="CI10482" s="32" t="s">
        <v>7</v>
      </c>
      <c r="CJ10482" s="32" t="str">
        <f t="shared" si="1277"/>
        <v/>
      </c>
      <c r="CK10482" s="32" t="str">
        <f t="shared" si="1278"/>
        <v/>
      </c>
      <c r="CL10482" s="32" t="str">
        <f t="shared" si="1279"/>
        <v/>
      </c>
      <c r="CM10482" s="32" t="str">
        <f t="shared" si="1280"/>
        <v/>
      </c>
      <c r="CN10482" s="32" t="str">
        <f t="shared" si="1281"/>
        <v/>
      </c>
    </row>
    <row r="10483" spans="71:92" x14ac:dyDescent="0.3">
      <c r="BS10483" s="32" t="str">
        <f>IF(Kiadasi_kiseroiv!$K$2=BT10483,BV10483,"")</f>
        <v/>
      </c>
      <c r="BT10483" s="34" t="str">
        <f t="shared" si="1282"/>
        <v/>
      </c>
      <c r="BU10483" s="32" t="str">
        <f t="shared" si="1269"/>
        <v/>
      </c>
      <c r="BV10483" s="32" t="str">
        <f t="shared" si="1283"/>
        <v/>
      </c>
      <c r="BW10483" s="32" t="str">
        <f t="shared" si="1284"/>
        <v/>
      </c>
      <c r="BX10483" s="32" t="str">
        <f t="shared" si="1270"/>
        <v/>
      </c>
      <c r="BY10483" s="32" t="str">
        <f t="shared" si="1271"/>
        <v/>
      </c>
      <c r="BZ10483" s="32" t="str">
        <f t="shared" si="1285"/>
        <v/>
      </c>
      <c r="CA10483" s="32" t="str">
        <f t="shared" si="1286"/>
        <v/>
      </c>
      <c r="CB10483" s="33">
        <f>IF(COUNTIF($CD$7:CD10483,CD10483)=1,CD10483,CD10483+COUNTIF($CD$6:CD10482,CD10483))</f>
        <v>59623</v>
      </c>
      <c r="CC10483" s="34">
        <f t="shared" si="1272"/>
        <v>55153</v>
      </c>
      <c r="CD10483" s="32">
        <f t="shared" si="1273"/>
        <v>55153</v>
      </c>
      <c r="CE10483" s="32">
        <f t="shared" si="1274"/>
        <v>0</v>
      </c>
      <c r="CF10483" s="32">
        <f t="shared" si="1275"/>
        <v>0</v>
      </c>
      <c r="CG10483" s="32" t="str">
        <f t="shared" si="1276"/>
        <v/>
      </c>
      <c r="CH10483" s="32">
        <v>478</v>
      </c>
      <c r="CI10483" s="32" t="s">
        <v>7</v>
      </c>
      <c r="CJ10483" s="32" t="str">
        <f t="shared" si="1277"/>
        <v/>
      </c>
      <c r="CK10483" s="32" t="str">
        <f t="shared" si="1278"/>
        <v/>
      </c>
      <c r="CL10483" s="32" t="str">
        <f t="shared" si="1279"/>
        <v/>
      </c>
      <c r="CM10483" s="32" t="str">
        <f t="shared" si="1280"/>
        <v/>
      </c>
      <c r="CN10483" s="32" t="str">
        <f t="shared" si="1281"/>
        <v/>
      </c>
    </row>
    <row r="10484" spans="71:92" x14ac:dyDescent="0.3">
      <c r="BS10484" s="32" t="str">
        <f>IF(Kiadasi_kiseroiv!$K$2=BT10484,BV10484,"")</f>
        <v/>
      </c>
      <c r="BT10484" s="34" t="str">
        <f t="shared" si="1282"/>
        <v/>
      </c>
      <c r="BU10484" s="32" t="str">
        <f t="shared" si="1269"/>
        <v/>
      </c>
      <c r="BV10484" s="32" t="str">
        <f t="shared" si="1283"/>
        <v/>
      </c>
      <c r="BW10484" s="32" t="str">
        <f t="shared" si="1284"/>
        <v/>
      </c>
      <c r="BX10484" s="32" t="str">
        <f t="shared" si="1270"/>
        <v/>
      </c>
      <c r="BY10484" s="32" t="str">
        <f t="shared" si="1271"/>
        <v/>
      </c>
      <c r="BZ10484" s="32" t="str">
        <f t="shared" si="1285"/>
        <v/>
      </c>
      <c r="CA10484" s="32" t="str">
        <f t="shared" si="1286"/>
        <v/>
      </c>
      <c r="CB10484" s="33">
        <f>IF(COUNTIF($CD$7:CD10484,CD10484)=1,CD10484,CD10484+COUNTIF($CD$6:CD10483,CD10484))</f>
        <v>59624</v>
      </c>
      <c r="CC10484" s="34">
        <f t="shared" si="1272"/>
        <v>55153</v>
      </c>
      <c r="CD10484" s="32">
        <f t="shared" si="1273"/>
        <v>55153</v>
      </c>
      <c r="CE10484" s="32">
        <f t="shared" si="1274"/>
        <v>0</v>
      </c>
      <c r="CF10484" s="32">
        <f t="shared" si="1275"/>
        <v>0</v>
      </c>
      <c r="CG10484" s="32" t="str">
        <f t="shared" si="1276"/>
        <v/>
      </c>
      <c r="CH10484" s="32">
        <v>479</v>
      </c>
      <c r="CI10484" s="32" t="s">
        <v>7</v>
      </c>
      <c r="CJ10484" s="32" t="str">
        <f t="shared" si="1277"/>
        <v/>
      </c>
      <c r="CK10484" s="32" t="str">
        <f t="shared" si="1278"/>
        <v/>
      </c>
      <c r="CL10484" s="32" t="str">
        <f t="shared" si="1279"/>
        <v/>
      </c>
      <c r="CM10484" s="32" t="str">
        <f t="shared" si="1280"/>
        <v/>
      </c>
      <c r="CN10484" s="32" t="str">
        <f t="shared" si="1281"/>
        <v/>
      </c>
    </row>
    <row r="10485" spans="71:92" x14ac:dyDescent="0.3">
      <c r="BS10485" s="32" t="str">
        <f>IF(Kiadasi_kiseroiv!$K$2=BT10485,BV10485,"")</f>
        <v/>
      </c>
      <c r="BT10485" s="34" t="str">
        <f t="shared" si="1282"/>
        <v/>
      </c>
      <c r="BU10485" s="32" t="str">
        <f t="shared" si="1269"/>
        <v/>
      </c>
      <c r="BV10485" s="32" t="str">
        <f t="shared" si="1283"/>
        <v/>
      </c>
      <c r="BW10485" s="32" t="str">
        <f t="shared" si="1284"/>
        <v/>
      </c>
      <c r="BX10485" s="32" t="str">
        <f t="shared" si="1270"/>
        <v/>
      </c>
      <c r="BY10485" s="32" t="str">
        <f t="shared" si="1271"/>
        <v/>
      </c>
      <c r="BZ10485" s="32" t="str">
        <f t="shared" si="1285"/>
        <v/>
      </c>
      <c r="CA10485" s="32" t="str">
        <f t="shared" si="1286"/>
        <v/>
      </c>
      <c r="CB10485" s="33">
        <f>IF(COUNTIF($CD$7:CD10485,CD10485)=1,CD10485,CD10485+COUNTIF($CD$6:CD10484,CD10485))</f>
        <v>59625</v>
      </c>
      <c r="CC10485" s="34">
        <f t="shared" si="1272"/>
        <v>55153</v>
      </c>
      <c r="CD10485" s="32">
        <f t="shared" si="1273"/>
        <v>55153</v>
      </c>
      <c r="CE10485" s="32">
        <f t="shared" si="1274"/>
        <v>0</v>
      </c>
      <c r="CF10485" s="32">
        <f t="shared" si="1275"/>
        <v>0</v>
      </c>
      <c r="CG10485" s="32" t="str">
        <f t="shared" si="1276"/>
        <v/>
      </c>
      <c r="CH10485" s="32">
        <v>480</v>
      </c>
      <c r="CI10485" s="32" t="s">
        <v>7</v>
      </c>
      <c r="CJ10485" s="32" t="str">
        <f t="shared" si="1277"/>
        <v/>
      </c>
      <c r="CK10485" s="32" t="str">
        <f t="shared" si="1278"/>
        <v/>
      </c>
      <c r="CL10485" s="32" t="str">
        <f t="shared" si="1279"/>
        <v/>
      </c>
      <c r="CM10485" s="32" t="str">
        <f t="shared" si="1280"/>
        <v/>
      </c>
      <c r="CN10485" s="32" t="str">
        <f t="shared" si="1281"/>
        <v/>
      </c>
    </row>
    <row r="10486" spans="71:92" x14ac:dyDescent="0.3">
      <c r="BS10486" s="32" t="str">
        <f>IF(Kiadasi_kiseroiv!$K$2=BT10486,BV10486,"")</f>
        <v/>
      </c>
      <c r="BT10486" s="34" t="str">
        <f t="shared" si="1282"/>
        <v/>
      </c>
      <c r="BU10486" s="32" t="str">
        <f t="shared" si="1269"/>
        <v/>
      </c>
      <c r="BV10486" s="32" t="str">
        <f t="shared" si="1283"/>
        <v/>
      </c>
      <c r="BW10486" s="32" t="str">
        <f t="shared" si="1284"/>
        <v/>
      </c>
      <c r="BX10486" s="32" t="str">
        <f t="shared" si="1270"/>
        <v/>
      </c>
      <c r="BY10486" s="32" t="str">
        <f t="shared" si="1271"/>
        <v/>
      </c>
      <c r="BZ10486" s="32" t="str">
        <f t="shared" si="1285"/>
        <v/>
      </c>
      <c r="CA10486" s="32" t="str">
        <f t="shared" si="1286"/>
        <v/>
      </c>
      <c r="CB10486" s="33">
        <f>IF(COUNTIF($CD$7:CD10486,CD10486)=1,CD10486,CD10486+COUNTIF($CD$6:CD10485,CD10486))</f>
        <v>59626</v>
      </c>
      <c r="CC10486" s="34">
        <f t="shared" si="1272"/>
        <v>55153</v>
      </c>
      <c r="CD10486" s="32">
        <f t="shared" si="1273"/>
        <v>55153</v>
      </c>
      <c r="CE10486" s="32">
        <f t="shared" si="1274"/>
        <v>0</v>
      </c>
      <c r="CF10486" s="32">
        <f t="shared" si="1275"/>
        <v>0</v>
      </c>
      <c r="CG10486" s="32" t="str">
        <f t="shared" si="1276"/>
        <v/>
      </c>
      <c r="CH10486" s="32">
        <v>481</v>
      </c>
      <c r="CI10486" s="32" t="s">
        <v>7</v>
      </c>
      <c r="CJ10486" s="32" t="str">
        <f t="shared" si="1277"/>
        <v/>
      </c>
      <c r="CK10486" s="32" t="str">
        <f t="shared" si="1278"/>
        <v/>
      </c>
      <c r="CL10486" s="32" t="str">
        <f t="shared" si="1279"/>
        <v/>
      </c>
      <c r="CM10486" s="32" t="str">
        <f t="shared" si="1280"/>
        <v/>
      </c>
      <c r="CN10486" s="32" t="str">
        <f t="shared" si="1281"/>
        <v/>
      </c>
    </row>
    <row r="10487" spans="71:92" x14ac:dyDescent="0.3">
      <c r="BS10487" s="32" t="str">
        <f>IF(Kiadasi_kiseroiv!$K$2=BT10487,BV10487,"")</f>
        <v/>
      </c>
      <c r="BT10487" s="34" t="str">
        <f t="shared" si="1282"/>
        <v/>
      </c>
      <c r="BU10487" s="32" t="str">
        <f t="shared" si="1269"/>
        <v/>
      </c>
      <c r="BV10487" s="32" t="str">
        <f t="shared" si="1283"/>
        <v/>
      </c>
      <c r="BW10487" s="32" t="str">
        <f t="shared" si="1284"/>
        <v/>
      </c>
      <c r="BX10487" s="32" t="str">
        <f t="shared" si="1270"/>
        <v/>
      </c>
      <c r="BY10487" s="32" t="str">
        <f t="shared" si="1271"/>
        <v/>
      </c>
      <c r="BZ10487" s="32" t="str">
        <f t="shared" si="1285"/>
        <v/>
      </c>
      <c r="CA10487" s="32" t="str">
        <f t="shared" si="1286"/>
        <v/>
      </c>
      <c r="CB10487" s="33">
        <f>IF(COUNTIF($CD$7:CD10487,CD10487)=1,CD10487,CD10487+COUNTIF($CD$6:CD10486,CD10487))</f>
        <v>59627</v>
      </c>
      <c r="CC10487" s="34">
        <f t="shared" si="1272"/>
        <v>55153</v>
      </c>
      <c r="CD10487" s="32">
        <f t="shared" si="1273"/>
        <v>55153</v>
      </c>
      <c r="CE10487" s="32">
        <f t="shared" si="1274"/>
        <v>0</v>
      </c>
      <c r="CF10487" s="32">
        <f t="shared" si="1275"/>
        <v>0</v>
      </c>
      <c r="CG10487" s="32" t="str">
        <f t="shared" si="1276"/>
        <v/>
      </c>
      <c r="CH10487" s="32">
        <v>482</v>
      </c>
      <c r="CI10487" s="32" t="s">
        <v>7</v>
      </c>
      <c r="CJ10487" s="32" t="str">
        <f t="shared" si="1277"/>
        <v/>
      </c>
      <c r="CK10487" s="32" t="str">
        <f t="shared" si="1278"/>
        <v/>
      </c>
      <c r="CL10487" s="32" t="str">
        <f t="shared" si="1279"/>
        <v/>
      </c>
      <c r="CM10487" s="32" t="str">
        <f t="shared" si="1280"/>
        <v/>
      </c>
      <c r="CN10487" s="32" t="str">
        <f t="shared" si="1281"/>
        <v/>
      </c>
    </row>
    <row r="10488" spans="71:92" x14ac:dyDescent="0.3">
      <c r="BS10488" s="32" t="str">
        <f>IF(Kiadasi_kiseroiv!$K$2=BT10488,BV10488,"")</f>
        <v/>
      </c>
      <c r="BT10488" s="34" t="str">
        <f t="shared" si="1282"/>
        <v/>
      </c>
      <c r="BU10488" s="32" t="str">
        <f t="shared" si="1269"/>
        <v/>
      </c>
      <c r="BV10488" s="32" t="str">
        <f t="shared" si="1283"/>
        <v/>
      </c>
      <c r="BW10488" s="32" t="str">
        <f t="shared" si="1284"/>
        <v/>
      </c>
      <c r="BX10488" s="32" t="str">
        <f t="shared" si="1270"/>
        <v/>
      </c>
      <c r="BY10488" s="32" t="str">
        <f t="shared" si="1271"/>
        <v/>
      </c>
      <c r="BZ10488" s="32" t="str">
        <f t="shared" si="1285"/>
        <v/>
      </c>
      <c r="CA10488" s="32" t="str">
        <f t="shared" si="1286"/>
        <v/>
      </c>
      <c r="CB10488" s="33">
        <f>IF(COUNTIF($CD$7:CD10488,CD10488)=1,CD10488,CD10488+COUNTIF($CD$6:CD10487,CD10488))</f>
        <v>59628</v>
      </c>
      <c r="CC10488" s="34">
        <f t="shared" si="1272"/>
        <v>55153</v>
      </c>
      <c r="CD10488" s="32">
        <f t="shared" si="1273"/>
        <v>55153</v>
      </c>
      <c r="CE10488" s="32">
        <f t="shared" si="1274"/>
        <v>0</v>
      </c>
      <c r="CF10488" s="32">
        <f t="shared" si="1275"/>
        <v>0</v>
      </c>
      <c r="CG10488" s="32" t="str">
        <f t="shared" si="1276"/>
        <v/>
      </c>
      <c r="CH10488" s="32">
        <v>483</v>
      </c>
      <c r="CI10488" s="32" t="s">
        <v>7</v>
      </c>
      <c r="CJ10488" s="32" t="str">
        <f t="shared" si="1277"/>
        <v/>
      </c>
      <c r="CK10488" s="32" t="str">
        <f t="shared" si="1278"/>
        <v/>
      </c>
      <c r="CL10488" s="32" t="str">
        <f t="shared" si="1279"/>
        <v/>
      </c>
      <c r="CM10488" s="32" t="str">
        <f t="shared" si="1280"/>
        <v/>
      </c>
      <c r="CN10488" s="32" t="str">
        <f t="shared" si="1281"/>
        <v/>
      </c>
    </row>
    <row r="10489" spans="71:92" x14ac:dyDescent="0.3">
      <c r="BS10489" s="32" t="str">
        <f>IF(Kiadasi_kiseroiv!$K$2=BT10489,BV10489,"")</f>
        <v/>
      </c>
      <c r="BT10489" s="34" t="str">
        <f t="shared" si="1282"/>
        <v/>
      </c>
      <c r="BU10489" s="32" t="str">
        <f t="shared" si="1269"/>
        <v/>
      </c>
      <c r="BV10489" s="32" t="str">
        <f t="shared" si="1283"/>
        <v/>
      </c>
      <c r="BW10489" s="32" t="str">
        <f t="shared" si="1284"/>
        <v/>
      </c>
      <c r="BX10489" s="32" t="str">
        <f t="shared" si="1270"/>
        <v/>
      </c>
      <c r="BY10489" s="32" t="str">
        <f t="shared" si="1271"/>
        <v/>
      </c>
      <c r="BZ10489" s="32" t="str">
        <f t="shared" si="1285"/>
        <v/>
      </c>
      <c r="CA10489" s="32" t="str">
        <f t="shared" si="1286"/>
        <v/>
      </c>
      <c r="CB10489" s="33">
        <f>IF(COUNTIF($CD$7:CD10489,CD10489)=1,CD10489,CD10489+COUNTIF($CD$6:CD10488,CD10489))</f>
        <v>59629</v>
      </c>
      <c r="CC10489" s="34">
        <f t="shared" si="1272"/>
        <v>55153</v>
      </c>
      <c r="CD10489" s="32">
        <f t="shared" si="1273"/>
        <v>55153</v>
      </c>
      <c r="CE10489" s="32">
        <f t="shared" si="1274"/>
        <v>0</v>
      </c>
      <c r="CF10489" s="32">
        <f t="shared" si="1275"/>
        <v>0</v>
      </c>
      <c r="CG10489" s="32" t="str">
        <f t="shared" si="1276"/>
        <v/>
      </c>
      <c r="CH10489" s="32">
        <v>484</v>
      </c>
      <c r="CI10489" s="32" t="s">
        <v>7</v>
      </c>
      <c r="CJ10489" s="32" t="str">
        <f t="shared" si="1277"/>
        <v/>
      </c>
      <c r="CK10489" s="32" t="str">
        <f t="shared" si="1278"/>
        <v/>
      </c>
      <c r="CL10489" s="32" t="str">
        <f t="shared" si="1279"/>
        <v/>
      </c>
      <c r="CM10489" s="32" t="str">
        <f t="shared" si="1280"/>
        <v/>
      </c>
      <c r="CN10489" s="32" t="str">
        <f t="shared" si="1281"/>
        <v/>
      </c>
    </row>
    <row r="10490" spans="71:92" x14ac:dyDescent="0.3">
      <c r="BS10490" s="32" t="str">
        <f>IF(Kiadasi_kiseroiv!$K$2=BT10490,BV10490,"")</f>
        <v/>
      </c>
      <c r="BT10490" s="34" t="str">
        <f t="shared" si="1282"/>
        <v/>
      </c>
      <c r="BU10490" s="32" t="str">
        <f t="shared" si="1269"/>
        <v/>
      </c>
      <c r="BV10490" s="32" t="str">
        <f t="shared" si="1283"/>
        <v/>
      </c>
      <c r="BW10490" s="32" t="str">
        <f t="shared" si="1284"/>
        <v/>
      </c>
      <c r="BX10490" s="32" t="str">
        <f t="shared" si="1270"/>
        <v/>
      </c>
      <c r="BY10490" s="32" t="str">
        <f t="shared" si="1271"/>
        <v/>
      </c>
      <c r="BZ10490" s="32" t="str">
        <f t="shared" si="1285"/>
        <v/>
      </c>
      <c r="CA10490" s="32" t="str">
        <f t="shared" si="1286"/>
        <v/>
      </c>
      <c r="CB10490" s="33">
        <f>IF(COUNTIF($CD$7:CD10490,CD10490)=1,CD10490,CD10490+COUNTIF($CD$6:CD10489,CD10490))</f>
        <v>59630</v>
      </c>
      <c r="CC10490" s="34">
        <f t="shared" si="1272"/>
        <v>55153</v>
      </c>
      <c r="CD10490" s="32">
        <f t="shared" si="1273"/>
        <v>55153</v>
      </c>
      <c r="CE10490" s="32">
        <f t="shared" si="1274"/>
        <v>0</v>
      </c>
      <c r="CF10490" s="32">
        <f t="shared" si="1275"/>
        <v>0</v>
      </c>
      <c r="CG10490" s="32" t="str">
        <f t="shared" si="1276"/>
        <v/>
      </c>
      <c r="CH10490" s="32">
        <v>485</v>
      </c>
      <c r="CI10490" s="32" t="s">
        <v>7</v>
      </c>
      <c r="CJ10490" s="32" t="str">
        <f t="shared" si="1277"/>
        <v/>
      </c>
      <c r="CK10490" s="32" t="str">
        <f t="shared" si="1278"/>
        <v/>
      </c>
      <c r="CL10490" s="32" t="str">
        <f t="shared" si="1279"/>
        <v/>
      </c>
      <c r="CM10490" s="32" t="str">
        <f t="shared" si="1280"/>
        <v/>
      </c>
      <c r="CN10490" s="32" t="str">
        <f t="shared" si="1281"/>
        <v/>
      </c>
    </row>
    <row r="10491" spans="71:92" x14ac:dyDescent="0.3">
      <c r="BS10491" s="32" t="str">
        <f>IF(Kiadasi_kiseroiv!$K$2=BT10491,BV10491,"")</f>
        <v/>
      </c>
      <c r="BT10491" s="34" t="str">
        <f t="shared" si="1282"/>
        <v/>
      </c>
      <c r="BU10491" s="32" t="str">
        <f t="shared" si="1269"/>
        <v/>
      </c>
      <c r="BV10491" s="32" t="str">
        <f t="shared" si="1283"/>
        <v/>
      </c>
      <c r="BW10491" s="32" t="str">
        <f t="shared" si="1284"/>
        <v/>
      </c>
      <c r="BX10491" s="32" t="str">
        <f t="shared" si="1270"/>
        <v/>
      </c>
      <c r="BY10491" s="32" t="str">
        <f t="shared" si="1271"/>
        <v/>
      </c>
      <c r="BZ10491" s="32" t="str">
        <f t="shared" si="1285"/>
        <v/>
      </c>
      <c r="CA10491" s="32" t="str">
        <f t="shared" si="1286"/>
        <v/>
      </c>
      <c r="CB10491" s="33">
        <f>IF(COUNTIF($CD$7:CD10491,CD10491)=1,CD10491,CD10491+COUNTIF($CD$6:CD10490,CD10491))</f>
        <v>59631</v>
      </c>
      <c r="CC10491" s="34">
        <f t="shared" si="1272"/>
        <v>55153</v>
      </c>
      <c r="CD10491" s="32">
        <f t="shared" si="1273"/>
        <v>55153</v>
      </c>
      <c r="CE10491" s="32">
        <f t="shared" si="1274"/>
        <v>0</v>
      </c>
      <c r="CF10491" s="32">
        <f t="shared" si="1275"/>
        <v>0</v>
      </c>
      <c r="CG10491" s="32" t="str">
        <f t="shared" si="1276"/>
        <v/>
      </c>
      <c r="CH10491" s="32">
        <v>486</v>
      </c>
      <c r="CI10491" s="32" t="s">
        <v>7</v>
      </c>
      <c r="CJ10491" s="32" t="str">
        <f t="shared" si="1277"/>
        <v/>
      </c>
      <c r="CK10491" s="32" t="str">
        <f t="shared" si="1278"/>
        <v/>
      </c>
      <c r="CL10491" s="32" t="str">
        <f t="shared" si="1279"/>
        <v/>
      </c>
      <c r="CM10491" s="32" t="str">
        <f t="shared" si="1280"/>
        <v/>
      </c>
      <c r="CN10491" s="32" t="str">
        <f t="shared" si="1281"/>
        <v/>
      </c>
    </row>
    <row r="10492" spans="71:92" x14ac:dyDescent="0.3">
      <c r="BS10492" s="32" t="str">
        <f>IF(Kiadasi_kiseroiv!$K$2=BT10492,BV10492,"")</f>
        <v/>
      </c>
      <c r="BT10492" s="34" t="str">
        <f t="shared" si="1282"/>
        <v/>
      </c>
      <c r="BU10492" s="32" t="str">
        <f t="shared" si="1269"/>
        <v/>
      </c>
      <c r="BV10492" s="32" t="str">
        <f t="shared" si="1283"/>
        <v/>
      </c>
      <c r="BW10492" s="32" t="str">
        <f t="shared" si="1284"/>
        <v/>
      </c>
      <c r="BX10492" s="32" t="str">
        <f t="shared" si="1270"/>
        <v/>
      </c>
      <c r="BY10492" s="32" t="str">
        <f t="shared" si="1271"/>
        <v/>
      </c>
      <c r="BZ10492" s="32" t="str">
        <f t="shared" si="1285"/>
        <v/>
      </c>
      <c r="CA10492" s="32" t="str">
        <f t="shared" si="1286"/>
        <v/>
      </c>
      <c r="CB10492" s="33">
        <f>IF(COUNTIF($CD$7:CD10492,CD10492)=1,CD10492,CD10492+COUNTIF($CD$6:CD10491,CD10492))</f>
        <v>59632</v>
      </c>
      <c r="CC10492" s="34">
        <f t="shared" si="1272"/>
        <v>55153</v>
      </c>
      <c r="CD10492" s="32">
        <f t="shared" si="1273"/>
        <v>55153</v>
      </c>
      <c r="CE10492" s="32">
        <f t="shared" si="1274"/>
        <v>0</v>
      </c>
      <c r="CF10492" s="32">
        <f t="shared" si="1275"/>
        <v>0</v>
      </c>
      <c r="CG10492" s="32" t="str">
        <f t="shared" si="1276"/>
        <v/>
      </c>
      <c r="CH10492" s="32">
        <v>487</v>
      </c>
      <c r="CI10492" s="32" t="s">
        <v>7</v>
      </c>
      <c r="CJ10492" s="32" t="str">
        <f t="shared" si="1277"/>
        <v/>
      </c>
      <c r="CK10492" s="32" t="str">
        <f t="shared" si="1278"/>
        <v/>
      </c>
      <c r="CL10492" s="32" t="str">
        <f t="shared" si="1279"/>
        <v/>
      </c>
      <c r="CM10492" s="32" t="str">
        <f t="shared" si="1280"/>
        <v/>
      </c>
      <c r="CN10492" s="32" t="str">
        <f t="shared" si="1281"/>
        <v/>
      </c>
    </row>
    <row r="10493" spans="71:92" x14ac:dyDescent="0.3">
      <c r="BS10493" s="32" t="str">
        <f>IF(Kiadasi_kiseroiv!$K$2=BT10493,BV10493,"")</f>
        <v/>
      </c>
      <c r="BT10493" s="34" t="str">
        <f t="shared" si="1282"/>
        <v/>
      </c>
      <c r="BU10493" s="32" t="str">
        <f t="shared" si="1269"/>
        <v/>
      </c>
      <c r="BV10493" s="32" t="str">
        <f t="shared" si="1283"/>
        <v/>
      </c>
      <c r="BW10493" s="32" t="str">
        <f t="shared" si="1284"/>
        <v/>
      </c>
      <c r="BX10493" s="32" t="str">
        <f t="shared" si="1270"/>
        <v/>
      </c>
      <c r="BY10493" s="32" t="str">
        <f t="shared" si="1271"/>
        <v/>
      </c>
      <c r="BZ10493" s="32" t="str">
        <f t="shared" si="1285"/>
        <v/>
      </c>
      <c r="CA10493" s="32" t="str">
        <f t="shared" si="1286"/>
        <v/>
      </c>
      <c r="CB10493" s="33">
        <f>IF(COUNTIF($CD$7:CD10493,CD10493)=1,CD10493,CD10493+COUNTIF($CD$6:CD10492,CD10493))</f>
        <v>59633</v>
      </c>
      <c r="CC10493" s="34">
        <f t="shared" si="1272"/>
        <v>55153</v>
      </c>
      <c r="CD10493" s="32">
        <f t="shared" si="1273"/>
        <v>55153</v>
      </c>
      <c r="CE10493" s="32">
        <f t="shared" si="1274"/>
        <v>0</v>
      </c>
      <c r="CF10493" s="32">
        <f t="shared" si="1275"/>
        <v>0</v>
      </c>
      <c r="CG10493" s="32" t="str">
        <f t="shared" si="1276"/>
        <v/>
      </c>
      <c r="CH10493" s="32">
        <v>488</v>
      </c>
      <c r="CI10493" s="32" t="s">
        <v>7</v>
      </c>
      <c r="CJ10493" s="32" t="str">
        <f t="shared" si="1277"/>
        <v/>
      </c>
      <c r="CK10493" s="32" t="str">
        <f t="shared" si="1278"/>
        <v/>
      </c>
      <c r="CL10493" s="32" t="str">
        <f t="shared" si="1279"/>
        <v/>
      </c>
      <c r="CM10493" s="32" t="str">
        <f t="shared" si="1280"/>
        <v/>
      </c>
      <c r="CN10493" s="32" t="str">
        <f t="shared" si="1281"/>
        <v/>
      </c>
    </row>
    <row r="10494" spans="71:92" x14ac:dyDescent="0.3">
      <c r="BS10494" s="32" t="str">
        <f>IF(Kiadasi_kiseroiv!$K$2=BT10494,BV10494,"")</f>
        <v/>
      </c>
      <c r="BT10494" s="34" t="str">
        <f t="shared" si="1282"/>
        <v/>
      </c>
      <c r="BU10494" s="32" t="str">
        <f t="shared" si="1269"/>
        <v/>
      </c>
      <c r="BV10494" s="32" t="str">
        <f t="shared" si="1283"/>
        <v/>
      </c>
      <c r="BW10494" s="32" t="str">
        <f t="shared" si="1284"/>
        <v/>
      </c>
      <c r="BX10494" s="32" t="str">
        <f t="shared" si="1270"/>
        <v/>
      </c>
      <c r="BY10494" s="32" t="str">
        <f t="shared" si="1271"/>
        <v/>
      </c>
      <c r="BZ10494" s="32" t="str">
        <f t="shared" si="1285"/>
        <v/>
      </c>
      <c r="CA10494" s="32" t="str">
        <f t="shared" si="1286"/>
        <v/>
      </c>
      <c r="CB10494" s="33">
        <f>IF(COUNTIF($CD$7:CD10494,CD10494)=1,CD10494,CD10494+COUNTIF($CD$6:CD10493,CD10494))</f>
        <v>59634</v>
      </c>
      <c r="CC10494" s="34">
        <f t="shared" si="1272"/>
        <v>55153</v>
      </c>
      <c r="CD10494" s="32">
        <f t="shared" si="1273"/>
        <v>55153</v>
      </c>
      <c r="CE10494" s="32">
        <f t="shared" si="1274"/>
        <v>0</v>
      </c>
      <c r="CF10494" s="32">
        <f t="shared" si="1275"/>
        <v>0</v>
      </c>
      <c r="CG10494" s="32" t="str">
        <f t="shared" si="1276"/>
        <v/>
      </c>
      <c r="CH10494" s="32">
        <v>489</v>
      </c>
      <c r="CI10494" s="32" t="s">
        <v>7</v>
      </c>
      <c r="CJ10494" s="32" t="str">
        <f t="shared" si="1277"/>
        <v/>
      </c>
      <c r="CK10494" s="32" t="str">
        <f t="shared" si="1278"/>
        <v/>
      </c>
      <c r="CL10494" s="32" t="str">
        <f t="shared" si="1279"/>
        <v/>
      </c>
      <c r="CM10494" s="32" t="str">
        <f t="shared" si="1280"/>
        <v/>
      </c>
      <c r="CN10494" s="32" t="str">
        <f t="shared" si="1281"/>
        <v/>
      </c>
    </row>
    <row r="10495" spans="71:92" x14ac:dyDescent="0.3">
      <c r="BS10495" s="32" t="str">
        <f>IF(Kiadasi_kiseroiv!$K$2=BT10495,BV10495,"")</f>
        <v/>
      </c>
      <c r="BT10495" s="34" t="str">
        <f t="shared" si="1282"/>
        <v/>
      </c>
      <c r="BU10495" s="32" t="str">
        <f t="shared" si="1269"/>
        <v/>
      </c>
      <c r="BV10495" s="32" t="str">
        <f t="shared" si="1283"/>
        <v/>
      </c>
      <c r="BW10495" s="32" t="str">
        <f t="shared" si="1284"/>
        <v/>
      </c>
      <c r="BX10495" s="32" t="str">
        <f t="shared" si="1270"/>
        <v/>
      </c>
      <c r="BY10495" s="32" t="str">
        <f t="shared" si="1271"/>
        <v/>
      </c>
      <c r="BZ10495" s="32" t="str">
        <f t="shared" si="1285"/>
        <v/>
      </c>
      <c r="CA10495" s="32" t="str">
        <f t="shared" si="1286"/>
        <v/>
      </c>
      <c r="CB10495" s="33">
        <f>IF(COUNTIF($CD$7:CD10495,CD10495)=1,CD10495,CD10495+COUNTIF($CD$6:CD10494,CD10495))</f>
        <v>59635</v>
      </c>
      <c r="CC10495" s="34">
        <f t="shared" si="1272"/>
        <v>55153</v>
      </c>
      <c r="CD10495" s="32">
        <f t="shared" si="1273"/>
        <v>55153</v>
      </c>
      <c r="CE10495" s="32">
        <f t="shared" si="1274"/>
        <v>0</v>
      </c>
      <c r="CF10495" s="32">
        <f t="shared" si="1275"/>
        <v>0</v>
      </c>
      <c r="CG10495" s="32" t="str">
        <f t="shared" si="1276"/>
        <v/>
      </c>
      <c r="CH10495" s="32">
        <v>490</v>
      </c>
      <c r="CI10495" s="32" t="s">
        <v>7</v>
      </c>
      <c r="CJ10495" s="32" t="str">
        <f t="shared" si="1277"/>
        <v/>
      </c>
      <c r="CK10495" s="32" t="str">
        <f t="shared" si="1278"/>
        <v/>
      </c>
      <c r="CL10495" s="32" t="str">
        <f t="shared" si="1279"/>
        <v/>
      </c>
      <c r="CM10495" s="32" t="str">
        <f t="shared" si="1280"/>
        <v/>
      </c>
      <c r="CN10495" s="32" t="str">
        <f t="shared" si="1281"/>
        <v/>
      </c>
    </row>
    <row r="10496" spans="71:92" x14ac:dyDescent="0.3">
      <c r="BS10496" s="32" t="str">
        <f>IF(Kiadasi_kiseroiv!$K$2=BT10496,BV10496,"")</f>
        <v/>
      </c>
      <c r="BT10496" s="34" t="str">
        <f t="shared" si="1282"/>
        <v/>
      </c>
      <c r="BU10496" s="32" t="str">
        <f t="shared" si="1269"/>
        <v/>
      </c>
      <c r="BV10496" s="32" t="str">
        <f t="shared" si="1283"/>
        <v/>
      </c>
      <c r="BW10496" s="32" t="str">
        <f t="shared" si="1284"/>
        <v/>
      </c>
      <c r="BX10496" s="32" t="str">
        <f t="shared" si="1270"/>
        <v/>
      </c>
      <c r="BY10496" s="32" t="str">
        <f t="shared" si="1271"/>
        <v/>
      </c>
      <c r="BZ10496" s="32" t="str">
        <f t="shared" si="1285"/>
        <v/>
      </c>
      <c r="CA10496" s="32" t="str">
        <f t="shared" si="1286"/>
        <v/>
      </c>
      <c r="CB10496" s="33">
        <f>IF(COUNTIF($CD$7:CD10496,CD10496)=1,CD10496,CD10496+COUNTIF($CD$6:CD10495,CD10496))</f>
        <v>59636</v>
      </c>
      <c r="CC10496" s="34">
        <f t="shared" si="1272"/>
        <v>55153</v>
      </c>
      <c r="CD10496" s="32">
        <f t="shared" si="1273"/>
        <v>55153</v>
      </c>
      <c r="CE10496" s="32">
        <f t="shared" si="1274"/>
        <v>0</v>
      </c>
      <c r="CF10496" s="32">
        <f t="shared" si="1275"/>
        <v>0</v>
      </c>
      <c r="CG10496" s="32" t="str">
        <f t="shared" si="1276"/>
        <v/>
      </c>
      <c r="CH10496" s="32">
        <v>491</v>
      </c>
      <c r="CI10496" s="32" t="s">
        <v>7</v>
      </c>
      <c r="CJ10496" s="32" t="str">
        <f t="shared" si="1277"/>
        <v/>
      </c>
      <c r="CK10496" s="32" t="str">
        <f t="shared" si="1278"/>
        <v/>
      </c>
      <c r="CL10496" s="32" t="str">
        <f t="shared" si="1279"/>
        <v/>
      </c>
      <c r="CM10496" s="32" t="str">
        <f t="shared" si="1280"/>
        <v/>
      </c>
      <c r="CN10496" s="32" t="str">
        <f t="shared" si="1281"/>
        <v/>
      </c>
    </row>
    <row r="10497" spans="71:92" x14ac:dyDescent="0.3">
      <c r="BS10497" s="32" t="str">
        <f>IF(Kiadasi_kiseroiv!$K$2=BT10497,BV10497,"")</f>
        <v/>
      </c>
      <c r="BT10497" s="34" t="str">
        <f t="shared" si="1282"/>
        <v/>
      </c>
      <c r="BU10497" s="32" t="str">
        <f t="shared" si="1269"/>
        <v/>
      </c>
      <c r="BV10497" s="32" t="str">
        <f t="shared" si="1283"/>
        <v/>
      </c>
      <c r="BW10497" s="32" t="str">
        <f t="shared" si="1284"/>
        <v/>
      </c>
      <c r="BX10497" s="32" t="str">
        <f t="shared" si="1270"/>
        <v/>
      </c>
      <c r="BY10497" s="32" t="str">
        <f t="shared" si="1271"/>
        <v/>
      </c>
      <c r="BZ10497" s="32" t="str">
        <f t="shared" si="1285"/>
        <v/>
      </c>
      <c r="CA10497" s="32" t="str">
        <f t="shared" si="1286"/>
        <v/>
      </c>
      <c r="CB10497" s="33">
        <f>IF(COUNTIF($CD$7:CD10497,CD10497)=1,CD10497,CD10497+COUNTIF($CD$6:CD10496,CD10497))</f>
        <v>59637</v>
      </c>
      <c r="CC10497" s="34">
        <f t="shared" si="1272"/>
        <v>55153</v>
      </c>
      <c r="CD10497" s="32">
        <f t="shared" si="1273"/>
        <v>55153</v>
      </c>
      <c r="CE10497" s="32">
        <f t="shared" si="1274"/>
        <v>0</v>
      </c>
      <c r="CF10497" s="32">
        <f t="shared" si="1275"/>
        <v>0</v>
      </c>
      <c r="CG10497" s="32" t="str">
        <f t="shared" si="1276"/>
        <v/>
      </c>
      <c r="CH10497" s="32">
        <v>492</v>
      </c>
      <c r="CI10497" s="32" t="s">
        <v>7</v>
      </c>
      <c r="CJ10497" s="32" t="str">
        <f t="shared" si="1277"/>
        <v/>
      </c>
      <c r="CK10497" s="32" t="str">
        <f t="shared" si="1278"/>
        <v/>
      </c>
      <c r="CL10497" s="32" t="str">
        <f t="shared" si="1279"/>
        <v/>
      </c>
      <c r="CM10497" s="32" t="str">
        <f t="shared" si="1280"/>
        <v/>
      </c>
      <c r="CN10497" s="32" t="str">
        <f t="shared" si="1281"/>
        <v/>
      </c>
    </row>
    <row r="10498" spans="71:92" x14ac:dyDescent="0.3">
      <c r="BS10498" s="32" t="str">
        <f>IF(Kiadasi_kiseroiv!$K$2=BT10498,BV10498,"")</f>
        <v/>
      </c>
      <c r="BT10498" s="34" t="str">
        <f t="shared" si="1282"/>
        <v/>
      </c>
      <c r="BU10498" s="32" t="str">
        <f t="shared" si="1269"/>
        <v/>
      </c>
      <c r="BV10498" s="32" t="str">
        <f t="shared" si="1283"/>
        <v/>
      </c>
      <c r="BW10498" s="32" t="str">
        <f t="shared" si="1284"/>
        <v/>
      </c>
      <c r="BX10498" s="32" t="str">
        <f t="shared" si="1270"/>
        <v/>
      </c>
      <c r="BY10498" s="32" t="str">
        <f t="shared" si="1271"/>
        <v/>
      </c>
      <c r="BZ10498" s="32" t="str">
        <f t="shared" si="1285"/>
        <v/>
      </c>
      <c r="CA10498" s="32" t="str">
        <f t="shared" si="1286"/>
        <v/>
      </c>
      <c r="CB10498" s="33">
        <f>IF(COUNTIF($CD$7:CD10498,CD10498)=1,CD10498,CD10498+COUNTIF($CD$6:CD10497,CD10498))</f>
        <v>59638</v>
      </c>
      <c r="CC10498" s="34">
        <f t="shared" si="1272"/>
        <v>55153</v>
      </c>
      <c r="CD10498" s="32">
        <f t="shared" si="1273"/>
        <v>55153</v>
      </c>
      <c r="CE10498" s="32">
        <f t="shared" si="1274"/>
        <v>0</v>
      </c>
      <c r="CF10498" s="32">
        <f t="shared" si="1275"/>
        <v>0</v>
      </c>
      <c r="CG10498" s="32" t="str">
        <f t="shared" si="1276"/>
        <v/>
      </c>
      <c r="CH10498" s="32">
        <v>493</v>
      </c>
      <c r="CI10498" s="32" t="s">
        <v>7</v>
      </c>
      <c r="CJ10498" s="32" t="str">
        <f t="shared" si="1277"/>
        <v/>
      </c>
      <c r="CK10498" s="32" t="str">
        <f t="shared" si="1278"/>
        <v/>
      </c>
      <c r="CL10498" s="32" t="str">
        <f t="shared" si="1279"/>
        <v/>
      </c>
      <c r="CM10498" s="32" t="str">
        <f t="shared" si="1280"/>
        <v/>
      </c>
      <c r="CN10498" s="32" t="str">
        <f t="shared" si="1281"/>
        <v/>
      </c>
    </row>
    <row r="10499" spans="71:92" x14ac:dyDescent="0.3">
      <c r="BS10499" s="32" t="str">
        <f>IF(Kiadasi_kiseroiv!$K$2=BT10499,BV10499,"")</f>
        <v/>
      </c>
      <c r="BT10499" s="34" t="str">
        <f t="shared" si="1282"/>
        <v/>
      </c>
      <c r="BU10499" s="32" t="str">
        <f t="shared" si="1269"/>
        <v/>
      </c>
      <c r="BV10499" s="32" t="str">
        <f t="shared" si="1283"/>
        <v/>
      </c>
      <c r="BW10499" s="32" t="str">
        <f t="shared" si="1284"/>
        <v/>
      </c>
      <c r="BX10499" s="32" t="str">
        <f t="shared" si="1270"/>
        <v/>
      </c>
      <c r="BY10499" s="32" t="str">
        <f t="shared" si="1271"/>
        <v/>
      </c>
      <c r="BZ10499" s="32" t="str">
        <f t="shared" si="1285"/>
        <v/>
      </c>
      <c r="CA10499" s="32" t="str">
        <f t="shared" si="1286"/>
        <v/>
      </c>
      <c r="CB10499" s="33">
        <f>IF(COUNTIF($CD$7:CD10499,CD10499)=1,CD10499,CD10499+COUNTIF($CD$6:CD10498,CD10499))</f>
        <v>59639</v>
      </c>
      <c r="CC10499" s="34">
        <f t="shared" si="1272"/>
        <v>55153</v>
      </c>
      <c r="CD10499" s="32">
        <f t="shared" si="1273"/>
        <v>55153</v>
      </c>
      <c r="CE10499" s="32">
        <f t="shared" si="1274"/>
        <v>0</v>
      </c>
      <c r="CF10499" s="32">
        <f t="shared" si="1275"/>
        <v>0</v>
      </c>
      <c r="CG10499" s="32" t="str">
        <f t="shared" si="1276"/>
        <v/>
      </c>
      <c r="CH10499" s="32">
        <v>494</v>
      </c>
      <c r="CI10499" s="32" t="s">
        <v>7</v>
      </c>
      <c r="CJ10499" s="32" t="str">
        <f t="shared" si="1277"/>
        <v/>
      </c>
      <c r="CK10499" s="32" t="str">
        <f t="shared" si="1278"/>
        <v/>
      </c>
      <c r="CL10499" s="32" t="str">
        <f t="shared" si="1279"/>
        <v/>
      </c>
      <c r="CM10499" s="32" t="str">
        <f t="shared" si="1280"/>
        <v/>
      </c>
      <c r="CN10499" s="32" t="str">
        <f t="shared" si="1281"/>
        <v/>
      </c>
    </row>
    <row r="10500" spans="71:92" x14ac:dyDescent="0.3">
      <c r="BS10500" s="32" t="str">
        <f>IF(Kiadasi_kiseroiv!$K$2=BT10500,BV10500,"")</f>
        <v/>
      </c>
      <c r="BT10500" s="34" t="str">
        <f t="shared" si="1282"/>
        <v/>
      </c>
      <c r="BU10500" s="32" t="str">
        <f t="shared" si="1269"/>
        <v/>
      </c>
      <c r="BV10500" s="32" t="str">
        <f t="shared" si="1283"/>
        <v/>
      </c>
      <c r="BW10500" s="32" t="str">
        <f t="shared" si="1284"/>
        <v/>
      </c>
      <c r="BX10500" s="32" t="str">
        <f t="shared" si="1270"/>
        <v/>
      </c>
      <c r="BY10500" s="32" t="str">
        <f t="shared" si="1271"/>
        <v/>
      </c>
      <c r="BZ10500" s="32" t="str">
        <f t="shared" si="1285"/>
        <v/>
      </c>
      <c r="CA10500" s="32" t="str">
        <f t="shared" si="1286"/>
        <v/>
      </c>
      <c r="CB10500" s="33">
        <f>IF(COUNTIF($CD$7:CD10500,CD10500)=1,CD10500,CD10500+COUNTIF($CD$6:CD10499,CD10500))</f>
        <v>59640</v>
      </c>
      <c r="CC10500" s="34">
        <f t="shared" si="1272"/>
        <v>55153</v>
      </c>
      <c r="CD10500" s="32">
        <f t="shared" si="1273"/>
        <v>55153</v>
      </c>
      <c r="CE10500" s="32">
        <f t="shared" si="1274"/>
        <v>0</v>
      </c>
      <c r="CF10500" s="32">
        <f t="shared" si="1275"/>
        <v>0</v>
      </c>
      <c r="CG10500" s="32" t="str">
        <f t="shared" si="1276"/>
        <v/>
      </c>
      <c r="CH10500" s="32">
        <v>495</v>
      </c>
      <c r="CI10500" s="32" t="s">
        <v>7</v>
      </c>
      <c r="CJ10500" s="32" t="str">
        <f t="shared" si="1277"/>
        <v/>
      </c>
      <c r="CK10500" s="32" t="str">
        <f t="shared" si="1278"/>
        <v/>
      </c>
      <c r="CL10500" s="32" t="str">
        <f t="shared" si="1279"/>
        <v/>
      </c>
      <c r="CM10500" s="32" t="str">
        <f t="shared" si="1280"/>
        <v/>
      </c>
      <c r="CN10500" s="32" t="str">
        <f t="shared" si="1281"/>
        <v/>
      </c>
    </row>
    <row r="10501" spans="71:92" x14ac:dyDescent="0.3">
      <c r="BS10501" s="32" t="str">
        <f>IF(Kiadasi_kiseroiv!$K$2=BT10501,BV10501,"")</f>
        <v/>
      </c>
      <c r="BT10501" s="34" t="str">
        <f t="shared" ref="BT10501:BT10564" si="1287">IF(AND($BT$4=CI10501,BU10501&lt;&gt;""),CC10501,"")</f>
        <v/>
      </c>
      <c r="BU10501" s="32" t="str">
        <f t="shared" ref="BU10501:BU10564" si="1288">IF(AND($BU$1=CI10501,OR(ISERROR(VLOOKUP(CG10501,Kisiv,2,FALSE))=FALSE,CE10501&lt;0)),CB10501,"")</f>
        <v/>
      </c>
      <c r="BV10501" s="32" t="str">
        <f t="shared" ref="BV10501:BV10564" si="1289">IF(BU10501&lt;&gt;"",RANK(BU10501,$BU$7:$BU$33000,1),"")</f>
        <v/>
      </c>
      <c r="BW10501" s="32" t="str">
        <f t="shared" ref="BW10501:BW10564" si="1290">IF(CC10501&lt;min,$BW$2,IF(CC10501&lt;=max,CG10501,""))</f>
        <v/>
      </c>
      <c r="BX10501" s="32" t="str">
        <f t="shared" ref="BX10501:BX10564" si="1291">IF(AND(OR($BX$1=0,$BX$1=CG10501),OR($BX$2=0,IF(ISERROR(SEARCH($BX$2,CJ10501&amp;CK10501&amp;CL10501,1)),FALSE,TRUE))),CB10501,"")</f>
        <v/>
      </c>
      <c r="BY10501" s="32" t="str">
        <f t="shared" ref="BY10501:BY10564" si="1292">IF(AND(BX10501&lt;&gt;"",CC10501&lt;&gt;$CD$2),RANK(BX10501,$BX$7:$BX$33000,1),"")</f>
        <v/>
      </c>
      <c r="BZ10501" s="32" t="str">
        <f t="shared" ref="BZ10501:BZ10564" si="1293">IF(AND(CC10501&lt;$BZ$2,CI10501=$BZ$4),$BZ$5,IF(AND(CC10501&lt;=$BZ$3,CI10501=$BZ$4),CB10501,""))</f>
        <v/>
      </c>
      <c r="CA10501" s="32" t="str">
        <f t="shared" ref="CA10501:CA10564" si="1294">IF(AND(BZ10501&lt;&gt;"",BZ10501&lt;&gt;$BZ$5),RANK(BZ10501,$BZ$7:$BZ$33000,1),"")</f>
        <v/>
      </c>
      <c r="CB10501" s="33">
        <f>IF(COUNTIF($CD$7:CD10501,CD10501)=1,CD10501,CD10501+COUNTIF($CD$6:CD10500,CD10501))</f>
        <v>59641</v>
      </c>
      <c r="CC10501" s="34">
        <f t="shared" ref="CC10501:CC10564" si="1295">IF(INDEX(ab,CH10501,1)&lt;&gt;1,INDEX(ab,CH10501,1),$CD$2)</f>
        <v>55153</v>
      </c>
      <c r="CD10501" s="32">
        <f t="shared" ref="CD10501:CD10564" si="1296">IF(CC10501&lt;&gt;$CD$2,RANK(CC10501,$CC$7:$CC$33000,1),$CD$2)</f>
        <v>55153</v>
      </c>
      <c r="CE10501" s="32">
        <f t="shared" ref="CE10501:CE10564" si="1297">INDEX(ab,CH10501,6)</f>
        <v>0</v>
      </c>
      <c r="CF10501" s="32">
        <f t="shared" ref="CF10501:CF10564" si="1298">INDEX(ab,CH10501,8)</f>
        <v>0</v>
      </c>
      <c r="CG10501" s="32" t="str">
        <f t="shared" ref="CG10501:CG10564" si="1299">INDEX(ab,CH10501,7)&amp;INDEX(ab,CH10501,9)</f>
        <v/>
      </c>
      <c r="CH10501" s="32">
        <v>496</v>
      </c>
      <c r="CI10501" s="32" t="s">
        <v>7</v>
      </c>
      <c r="CJ10501" s="32" t="str">
        <f t="shared" ref="CJ10501:CJ10564" si="1300">IF(INDEX(ab,CH10501,5)&lt;&gt;0,INDEX(ab,CH10501,5),"")</f>
        <v/>
      </c>
      <c r="CK10501" s="32" t="str">
        <f t="shared" ref="CK10501:CK10564" si="1301">IF(INDEX(ab,CH10501,10)&lt;&gt;0,INDEX(ab,CH10501,10),"")</f>
        <v/>
      </c>
      <c r="CL10501" s="32" t="str">
        <f t="shared" ref="CL10501:CL10564" si="1302">IF(INDEX(ab,CH10501,11)&lt;&gt;0,INDEX(ab,CH10501,11),"")</f>
        <v/>
      </c>
      <c r="CM10501" s="32" t="str">
        <f t="shared" ref="CM10501:CM10564" si="1303">IF(INDEX(ab,CH10501,4)&lt;&gt;0,INDEX(ab,CH10501,4),"")</f>
        <v/>
      </c>
      <c r="CN10501" s="32" t="str">
        <f t="shared" ref="CN10501:CN10564" si="1304">IF(INDEX(ab,CH10501,3)&lt;&gt;0,INDEX(ab,CH10501,3),"")</f>
        <v/>
      </c>
    </row>
    <row r="10502" spans="71:92" x14ac:dyDescent="0.3">
      <c r="BS10502" s="32" t="str">
        <f>IF(Kiadasi_kiseroiv!$K$2=BT10502,BV10502,"")</f>
        <v/>
      </c>
      <c r="BT10502" s="34" t="str">
        <f t="shared" si="1287"/>
        <v/>
      </c>
      <c r="BU10502" s="32" t="str">
        <f t="shared" si="1288"/>
        <v/>
      </c>
      <c r="BV10502" s="32" t="str">
        <f t="shared" si="1289"/>
        <v/>
      </c>
      <c r="BW10502" s="32" t="str">
        <f t="shared" si="1290"/>
        <v/>
      </c>
      <c r="BX10502" s="32" t="str">
        <f t="shared" si="1291"/>
        <v/>
      </c>
      <c r="BY10502" s="32" t="str">
        <f t="shared" si="1292"/>
        <v/>
      </c>
      <c r="BZ10502" s="32" t="str">
        <f t="shared" si="1293"/>
        <v/>
      </c>
      <c r="CA10502" s="32" t="str">
        <f t="shared" si="1294"/>
        <v/>
      </c>
      <c r="CB10502" s="33">
        <f>IF(COUNTIF($CD$7:CD10502,CD10502)=1,CD10502,CD10502+COUNTIF($CD$6:CD10501,CD10502))</f>
        <v>59642</v>
      </c>
      <c r="CC10502" s="34">
        <f t="shared" si="1295"/>
        <v>55153</v>
      </c>
      <c r="CD10502" s="32">
        <f t="shared" si="1296"/>
        <v>55153</v>
      </c>
      <c r="CE10502" s="32">
        <f t="shared" si="1297"/>
        <v>0</v>
      </c>
      <c r="CF10502" s="32">
        <f t="shared" si="1298"/>
        <v>0</v>
      </c>
      <c r="CG10502" s="32" t="str">
        <f t="shared" si="1299"/>
        <v/>
      </c>
      <c r="CH10502" s="32">
        <v>497</v>
      </c>
      <c r="CI10502" s="32" t="s">
        <v>7</v>
      </c>
      <c r="CJ10502" s="32" t="str">
        <f t="shared" si="1300"/>
        <v/>
      </c>
      <c r="CK10502" s="32" t="str">
        <f t="shared" si="1301"/>
        <v/>
      </c>
      <c r="CL10502" s="32" t="str">
        <f t="shared" si="1302"/>
        <v/>
      </c>
      <c r="CM10502" s="32" t="str">
        <f t="shared" si="1303"/>
        <v/>
      </c>
      <c r="CN10502" s="32" t="str">
        <f t="shared" si="1304"/>
        <v/>
      </c>
    </row>
    <row r="10503" spans="71:92" x14ac:dyDescent="0.3">
      <c r="BS10503" s="32" t="str">
        <f>IF(Kiadasi_kiseroiv!$K$2=BT10503,BV10503,"")</f>
        <v/>
      </c>
      <c r="BT10503" s="34" t="str">
        <f t="shared" si="1287"/>
        <v/>
      </c>
      <c r="BU10503" s="32" t="str">
        <f t="shared" si="1288"/>
        <v/>
      </c>
      <c r="BV10503" s="32" t="str">
        <f t="shared" si="1289"/>
        <v/>
      </c>
      <c r="BW10503" s="32" t="str">
        <f t="shared" si="1290"/>
        <v/>
      </c>
      <c r="BX10503" s="32" t="str">
        <f t="shared" si="1291"/>
        <v/>
      </c>
      <c r="BY10503" s="32" t="str">
        <f t="shared" si="1292"/>
        <v/>
      </c>
      <c r="BZ10503" s="32" t="str">
        <f t="shared" si="1293"/>
        <v/>
      </c>
      <c r="CA10503" s="32" t="str">
        <f t="shared" si="1294"/>
        <v/>
      </c>
      <c r="CB10503" s="33">
        <f>IF(COUNTIF($CD$7:CD10503,CD10503)=1,CD10503,CD10503+COUNTIF($CD$6:CD10502,CD10503))</f>
        <v>59643</v>
      </c>
      <c r="CC10503" s="34">
        <f t="shared" si="1295"/>
        <v>55153</v>
      </c>
      <c r="CD10503" s="32">
        <f t="shared" si="1296"/>
        <v>55153</v>
      </c>
      <c r="CE10503" s="32">
        <f t="shared" si="1297"/>
        <v>0</v>
      </c>
      <c r="CF10503" s="32">
        <f t="shared" si="1298"/>
        <v>0</v>
      </c>
      <c r="CG10503" s="32" t="str">
        <f t="shared" si="1299"/>
        <v/>
      </c>
      <c r="CH10503" s="32">
        <v>498</v>
      </c>
      <c r="CI10503" s="32" t="s">
        <v>7</v>
      </c>
      <c r="CJ10503" s="32" t="str">
        <f t="shared" si="1300"/>
        <v/>
      </c>
      <c r="CK10503" s="32" t="str">
        <f t="shared" si="1301"/>
        <v/>
      </c>
      <c r="CL10503" s="32" t="str">
        <f t="shared" si="1302"/>
        <v/>
      </c>
      <c r="CM10503" s="32" t="str">
        <f t="shared" si="1303"/>
        <v/>
      </c>
      <c r="CN10503" s="32" t="str">
        <f t="shared" si="1304"/>
        <v/>
      </c>
    </row>
    <row r="10504" spans="71:92" x14ac:dyDescent="0.3">
      <c r="BS10504" s="32" t="str">
        <f>IF(Kiadasi_kiseroiv!$K$2=BT10504,BV10504,"")</f>
        <v/>
      </c>
      <c r="BT10504" s="34" t="str">
        <f t="shared" si="1287"/>
        <v/>
      </c>
      <c r="BU10504" s="32" t="str">
        <f t="shared" si="1288"/>
        <v/>
      </c>
      <c r="BV10504" s="32" t="str">
        <f t="shared" si="1289"/>
        <v/>
      </c>
      <c r="BW10504" s="32" t="str">
        <f t="shared" si="1290"/>
        <v/>
      </c>
      <c r="BX10504" s="32" t="str">
        <f t="shared" si="1291"/>
        <v/>
      </c>
      <c r="BY10504" s="32" t="str">
        <f t="shared" si="1292"/>
        <v/>
      </c>
      <c r="BZ10504" s="32" t="str">
        <f t="shared" si="1293"/>
        <v/>
      </c>
      <c r="CA10504" s="32" t="str">
        <f t="shared" si="1294"/>
        <v/>
      </c>
      <c r="CB10504" s="33">
        <f>IF(COUNTIF($CD$7:CD10504,CD10504)=1,CD10504,CD10504+COUNTIF($CD$6:CD10503,CD10504))</f>
        <v>59644</v>
      </c>
      <c r="CC10504" s="34">
        <f t="shared" si="1295"/>
        <v>55153</v>
      </c>
      <c r="CD10504" s="32">
        <f t="shared" si="1296"/>
        <v>55153</v>
      </c>
      <c r="CE10504" s="32">
        <f t="shared" si="1297"/>
        <v>0</v>
      </c>
      <c r="CF10504" s="32">
        <f t="shared" si="1298"/>
        <v>0</v>
      </c>
      <c r="CG10504" s="32" t="str">
        <f t="shared" si="1299"/>
        <v/>
      </c>
      <c r="CH10504" s="32">
        <v>499</v>
      </c>
      <c r="CI10504" s="32" t="s">
        <v>7</v>
      </c>
      <c r="CJ10504" s="32" t="str">
        <f t="shared" si="1300"/>
        <v/>
      </c>
      <c r="CK10504" s="32" t="str">
        <f t="shared" si="1301"/>
        <v/>
      </c>
      <c r="CL10504" s="32" t="str">
        <f t="shared" si="1302"/>
        <v/>
      </c>
      <c r="CM10504" s="32" t="str">
        <f t="shared" si="1303"/>
        <v/>
      </c>
      <c r="CN10504" s="32" t="str">
        <f t="shared" si="1304"/>
        <v/>
      </c>
    </row>
    <row r="10505" spans="71:92" x14ac:dyDescent="0.3">
      <c r="BS10505" s="32" t="str">
        <f>IF(Kiadasi_kiseroiv!$K$2=BT10505,BV10505,"")</f>
        <v/>
      </c>
      <c r="BT10505" s="34" t="str">
        <f t="shared" si="1287"/>
        <v/>
      </c>
      <c r="BU10505" s="32" t="str">
        <f t="shared" si="1288"/>
        <v/>
      </c>
      <c r="BV10505" s="32" t="str">
        <f t="shared" si="1289"/>
        <v/>
      </c>
      <c r="BW10505" s="32" t="str">
        <f t="shared" si="1290"/>
        <v/>
      </c>
      <c r="BX10505" s="32" t="str">
        <f t="shared" si="1291"/>
        <v/>
      </c>
      <c r="BY10505" s="32" t="str">
        <f t="shared" si="1292"/>
        <v/>
      </c>
      <c r="BZ10505" s="32" t="str">
        <f t="shared" si="1293"/>
        <v/>
      </c>
      <c r="CA10505" s="32" t="str">
        <f t="shared" si="1294"/>
        <v/>
      </c>
      <c r="CB10505" s="33">
        <f>IF(COUNTIF($CD$7:CD10505,CD10505)=1,CD10505,CD10505+COUNTIF($CD$6:CD10504,CD10505))</f>
        <v>59645</v>
      </c>
      <c r="CC10505" s="34">
        <f t="shared" si="1295"/>
        <v>55153</v>
      </c>
      <c r="CD10505" s="32">
        <f t="shared" si="1296"/>
        <v>55153</v>
      </c>
      <c r="CE10505" s="32">
        <f t="shared" si="1297"/>
        <v>0</v>
      </c>
      <c r="CF10505" s="32">
        <f t="shared" si="1298"/>
        <v>0</v>
      </c>
      <c r="CG10505" s="32" t="str">
        <f t="shared" si="1299"/>
        <v/>
      </c>
      <c r="CH10505" s="32">
        <v>500</v>
      </c>
      <c r="CI10505" s="32" t="s">
        <v>7</v>
      </c>
      <c r="CJ10505" s="32" t="str">
        <f t="shared" si="1300"/>
        <v/>
      </c>
      <c r="CK10505" s="32" t="str">
        <f t="shared" si="1301"/>
        <v/>
      </c>
      <c r="CL10505" s="32" t="str">
        <f t="shared" si="1302"/>
        <v/>
      </c>
      <c r="CM10505" s="32" t="str">
        <f t="shared" si="1303"/>
        <v/>
      </c>
      <c r="CN10505" s="32" t="str">
        <f t="shared" si="1304"/>
        <v/>
      </c>
    </row>
    <row r="10506" spans="71:92" x14ac:dyDescent="0.3">
      <c r="BS10506" s="32" t="str">
        <f>IF(Kiadasi_kiseroiv!$K$2=BT10506,BV10506,"")</f>
        <v/>
      </c>
      <c r="BT10506" s="34" t="str">
        <f t="shared" si="1287"/>
        <v/>
      </c>
      <c r="BU10506" s="32" t="str">
        <f t="shared" si="1288"/>
        <v/>
      </c>
      <c r="BV10506" s="32" t="str">
        <f t="shared" si="1289"/>
        <v/>
      </c>
      <c r="BW10506" s="32" t="str">
        <f t="shared" si="1290"/>
        <v/>
      </c>
      <c r="BX10506" s="32" t="str">
        <f t="shared" si="1291"/>
        <v/>
      </c>
      <c r="BY10506" s="32" t="str">
        <f t="shared" si="1292"/>
        <v/>
      </c>
      <c r="BZ10506" s="32" t="str">
        <f t="shared" si="1293"/>
        <v/>
      </c>
      <c r="CA10506" s="32" t="str">
        <f t="shared" si="1294"/>
        <v/>
      </c>
      <c r="CB10506" s="33">
        <f>IF(COUNTIF($CD$7:CD10506,CD10506)=1,CD10506,CD10506+COUNTIF($CD$6:CD10505,CD10506))</f>
        <v>59646</v>
      </c>
      <c r="CC10506" s="34">
        <f t="shared" si="1295"/>
        <v>55153</v>
      </c>
      <c r="CD10506" s="32">
        <f t="shared" si="1296"/>
        <v>55153</v>
      </c>
      <c r="CE10506" s="32">
        <f t="shared" si="1297"/>
        <v>0</v>
      </c>
      <c r="CF10506" s="32">
        <f t="shared" si="1298"/>
        <v>0</v>
      </c>
      <c r="CG10506" s="32" t="str">
        <f t="shared" si="1299"/>
        <v/>
      </c>
      <c r="CH10506" s="32">
        <v>501</v>
      </c>
      <c r="CI10506" s="32" t="s">
        <v>7</v>
      </c>
      <c r="CJ10506" s="32" t="str">
        <f t="shared" si="1300"/>
        <v/>
      </c>
      <c r="CK10506" s="32" t="str">
        <f t="shared" si="1301"/>
        <v/>
      </c>
      <c r="CL10506" s="32" t="str">
        <f t="shared" si="1302"/>
        <v/>
      </c>
      <c r="CM10506" s="32" t="str">
        <f t="shared" si="1303"/>
        <v/>
      </c>
      <c r="CN10506" s="32" t="str">
        <f t="shared" si="1304"/>
        <v/>
      </c>
    </row>
    <row r="10507" spans="71:92" x14ac:dyDescent="0.3">
      <c r="BS10507" s="32" t="str">
        <f>IF(Kiadasi_kiseroiv!$K$2=BT10507,BV10507,"")</f>
        <v/>
      </c>
      <c r="BT10507" s="34" t="str">
        <f t="shared" si="1287"/>
        <v/>
      </c>
      <c r="BU10507" s="32" t="str">
        <f t="shared" si="1288"/>
        <v/>
      </c>
      <c r="BV10507" s="32" t="str">
        <f t="shared" si="1289"/>
        <v/>
      </c>
      <c r="BW10507" s="32" t="str">
        <f t="shared" si="1290"/>
        <v/>
      </c>
      <c r="BX10507" s="32" t="str">
        <f t="shared" si="1291"/>
        <v/>
      </c>
      <c r="BY10507" s="32" t="str">
        <f t="shared" si="1292"/>
        <v/>
      </c>
      <c r="BZ10507" s="32" t="str">
        <f t="shared" si="1293"/>
        <v/>
      </c>
      <c r="CA10507" s="32" t="str">
        <f t="shared" si="1294"/>
        <v/>
      </c>
      <c r="CB10507" s="33">
        <f>IF(COUNTIF($CD$7:CD10507,CD10507)=1,CD10507,CD10507+COUNTIF($CD$6:CD10506,CD10507))</f>
        <v>59647</v>
      </c>
      <c r="CC10507" s="34">
        <f t="shared" si="1295"/>
        <v>55153</v>
      </c>
      <c r="CD10507" s="32">
        <f t="shared" si="1296"/>
        <v>55153</v>
      </c>
      <c r="CE10507" s="32">
        <f t="shared" si="1297"/>
        <v>0</v>
      </c>
      <c r="CF10507" s="32">
        <f t="shared" si="1298"/>
        <v>0</v>
      </c>
      <c r="CG10507" s="32" t="str">
        <f t="shared" si="1299"/>
        <v/>
      </c>
      <c r="CH10507" s="32">
        <v>502</v>
      </c>
      <c r="CI10507" s="32" t="s">
        <v>7</v>
      </c>
      <c r="CJ10507" s="32" t="str">
        <f t="shared" si="1300"/>
        <v/>
      </c>
      <c r="CK10507" s="32" t="str">
        <f t="shared" si="1301"/>
        <v/>
      </c>
      <c r="CL10507" s="32" t="str">
        <f t="shared" si="1302"/>
        <v/>
      </c>
      <c r="CM10507" s="32" t="str">
        <f t="shared" si="1303"/>
        <v/>
      </c>
      <c r="CN10507" s="32" t="str">
        <f t="shared" si="1304"/>
        <v/>
      </c>
    </row>
    <row r="10508" spans="71:92" x14ac:dyDescent="0.3">
      <c r="BS10508" s="32" t="str">
        <f>IF(Kiadasi_kiseroiv!$K$2=BT10508,BV10508,"")</f>
        <v/>
      </c>
      <c r="BT10508" s="34" t="str">
        <f t="shared" si="1287"/>
        <v/>
      </c>
      <c r="BU10508" s="32" t="str">
        <f t="shared" si="1288"/>
        <v/>
      </c>
      <c r="BV10508" s="32" t="str">
        <f t="shared" si="1289"/>
        <v/>
      </c>
      <c r="BW10508" s="32" t="str">
        <f t="shared" si="1290"/>
        <v/>
      </c>
      <c r="BX10508" s="32" t="str">
        <f t="shared" si="1291"/>
        <v/>
      </c>
      <c r="BY10508" s="32" t="str">
        <f t="shared" si="1292"/>
        <v/>
      </c>
      <c r="BZ10508" s="32" t="str">
        <f t="shared" si="1293"/>
        <v/>
      </c>
      <c r="CA10508" s="32" t="str">
        <f t="shared" si="1294"/>
        <v/>
      </c>
      <c r="CB10508" s="33">
        <f>IF(COUNTIF($CD$7:CD10508,CD10508)=1,CD10508,CD10508+COUNTIF($CD$6:CD10507,CD10508))</f>
        <v>59648</v>
      </c>
      <c r="CC10508" s="34">
        <f t="shared" si="1295"/>
        <v>55153</v>
      </c>
      <c r="CD10508" s="32">
        <f t="shared" si="1296"/>
        <v>55153</v>
      </c>
      <c r="CE10508" s="32">
        <f t="shared" si="1297"/>
        <v>0</v>
      </c>
      <c r="CF10508" s="32">
        <f t="shared" si="1298"/>
        <v>0</v>
      </c>
      <c r="CG10508" s="32" t="str">
        <f t="shared" si="1299"/>
        <v/>
      </c>
      <c r="CH10508" s="32">
        <v>503</v>
      </c>
      <c r="CI10508" s="32" t="s">
        <v>7</v>
      </c>
      <c r="CJ10508" s="32" t="str">
        <f t="shared" si="1300"/>
        <v/>
      </c>
      <c r="CK10508" s="32" t="str">
        <f t="shared" si="1301"/>
        <v/>
      </c>
      <c r="CL10508" s="32" t="str">
        <f t="shared" si="1302"/>
        <v/>
      </c>
      <c r="CM10508" s="32" t="str">
        <f t="shared" si="1303"/>
        <v/>
      </c>
      <c r="CN10508" s="32" t="str">
        <f t="shared" si="1304"/>
        <v/>
      </c>
    </row>
    <row r="10509" spans="71:92" x14ac:dyDescent="0.3">
      <c r="BS10509" s="32" t="str">
        <f>IF(Kiadasi_kiseroiv!$K$2=BT10509,BV10509,"")</f>
        <v/>
      </c>
      <c r="BT10509" s="34" t="str">
        <f t="shared" si="1287"/>
        <v/>
      </c>
      <c r="BU10509" s="32" t="str">
        <f t="shared" si="1288"/>
        <v/>
      </c>
      <c r="BV10509" s="32" t="str">
        <f t="shared" si="1289"/>
        <v/>
      </c>
      <c r="BW10509" s="32" t="str">
        <f t="shared" si="1290"/>
        <v/>
      </c>
      <c r="BX10509" s="32" t="str">
        <f t="shared" si="1291"/>
        <v/>
      </c>
      <c r="BY10509" s="32" t="str">
        <f t="shared" si="1292"/>
        <v/>
      </c>
      <c r="BZ10509" s="32" t="str">
        <f t="shared" si="1293"/>
        <v/>
      </c>
      <c r="CA10509" s="32" t="str">
        <f t="shared" si="1294"/>
        <v/>
      </c>
      <c r="CB10509" s="33">
        <f>IF(COUNTIF($CD$7:CD10509,CD10509)=1,CD10509,CD10509+COUNTIF($CD$6:CD10508,CD10509))</f>
        <v>59649</v>
      </c>
      <c r="CC10509" s="34">
        <f t="shared" si="1295"/>
        <v>55153</v>
      </c>
      <c r="CD10509" s="32">
        <f t="shared" si="1296"/>
        <v>55153</v>
      </c>
      <c r="CE10509" s="32">
        <f t="shared" si="1297"/>
        <v>0</v>
      </c>
      <c r="CF10509" s="32">
        <f t="shared" si="1298"/>
        <v>0</v>
      </c>
      <c r="CG10509" s="32" t="str">
        <f t="shared" si="1299"/>
        <v/>
      </c>
      <c r="CH10509" s="32">
        <v>504</v>
      </c>
      <c r="CI10509" s="32" t="s">
        <v>7</v>
      </c>
      <c r="CJ10509" s="32" t="str">
        <f t="shared" si="1300"/>
        <v/>
      </c>
      <c r="CK10509" s="32" t="str">
        <f t="shared" si="1301"/>
        <v/>
      </c>
      <c r="CL10509" s="32" t="str">
        <f t="shared" si="1302"/>
        <v/>
      </c>
      <c r="CM10509" s="32" t="str">
        <f t="shared" si="1303"/>
        <v/>
      </c>
      <c r="CN10509" s="32" t="str">
        <f t="shared" si="1304"/>
        <v/>
      </c>
    </row>
    <row r="10510" spans="71:92" x14ac:dyDescent="0.3">
      <c r="BS10510" s="32" t="str">
        <f>IF(Kiadasi_kiseroiv!$K$2=BT10510,BV10510,"")</f>
        <v/>
      </c>
      <c r="BT10510" s="34" t="str">
        <f t="shared" si="1287"/>
        <v/>
      </c>
      <c r="BU10510" s="32" t="str">
        <f t="shared" si="1288"/>
        <v/>
      </c>
      <c r="BV10510" s="32" t="str">
        <f t="shared" si="1289"/>
        <v/>
      </c>
      <c r="BW10510" s="32" t="str">
        <f t="shared" si="1290"/>
        <v/>
      </c>
      <c r="BX10510" s="32" t="str">
        <f t="shared" si="1291"/>
        <v/>
      </c>
      <c r="BY10510" s="32" t="str">
        <f t="shared" si="1292"/>
        <v/>
      </c>
      <c r="BZ10510" s="32" t="str">
        <f t="shared" si="1293"/>
        <v/>
      </c>
      <c r="CA10510" s="32" t="str">
        <f t="shared" si="1294"/>
        <v/>
      </c>
      <c r="CB10510" s="33">
        <f>IF(COUNTIF($CD$7:CD10510,CD10510)=1,CD10510,CD10510+COUNTIF($CD$6:CD10509,CD10510))</f>
        <v>59650</v>
      </c>
      <c r="CC10510" s="34">
        <f t="shared" si="1295"/>
        <v>55153</v>
      </c>
      <c r="CD10510" s="32">
        <f t="shared" si="1296"/>
        <v>55153</v>
      </c>
      <c r="CE10510" s="32">
        <f t="shared" si="1297"/>
        <v>0</v>
      </c>
      <c r="CF10510" s="32">
        <f t="shared" si="1298"/>
        <v>0</v>
      </c>
      <c r="CG10510" s="32" t="str">
        <f t="shared" si="1299"/>
        <v/>
      </c>
      <c r="CH10510" s="32">
        <v>505</v>
      </c>
      <c r="CI10510" s="32" t="s">
        <v>7</v>
      </c>
      <c r="CJ10510" s="32" t="str">
        <f t="shared" si="1300"/>
        <v/>
      </c>
      <c r="CK10510" s="32" t="str">
        <f t="shared" si="1301"/>
        <v/>
      </c>
      <c r="CL10510" s="32" t="str">
        <f t="shared" si="1302"/>
        <v/>
      </c>
      <c r="CM10510" s="32" t="str">
        <f t="shared" si="1303"/>
        <v/>
      </c>
      <c r="CN10510" s="32" t="str">
        <f t="shared" si="1304"/>
        <v/>
      </c>
    </row>
    <row r="10511" spans="71:92" x14ac:dyDescent="0.3">
      <c r="BS10511" s="32" t="str">
        <f>IF(Kiadasi_kiseroiv!$K$2=BT10511,BV10511,"")</f>
        <v/>
      </c>
      <c r="BT10511" s="34" t="str">
        <f t="shared" si="1287"/>
        <v/>
      </c>
      <c r="BU10511" s="32" t="str">
        <f t="shared" si="1288"/>
        <v/>
      </c>
      <c r="BV10511" s="32" t="str">
        <f t="shared" si="1289"/>
        <v/>
      </c>
      <c r="BW10511" s="32" t="str">
        <f t="shared" si="1290"/>
        <v/>
      </c>
      <c r="BX10511" s="32" t="str">
        <f t="shared" si="1291"/>
        <v/>
      </c>
      <c r="BY10511" s="32" t="str">
        <f t="shared" si="1292"/>
        <v/>
      </c>
      <c r="BZ10511" s="32" t="str">
        <f t="shared" si="1293"/>
        <v/>
      </c>
      <c r="CA10511" s="32" t="str">
        <f t="shared" si="1294"/>
        <v/>
      </c>
      <c r="CB10511" s="33">
        <f>IF(COUNTIF($CD$7:CD10511,CD10511)=1,CD10511,CD10511+COUNTIF($CD$6:CD10510,CD10511))</f>
        <v>59651</v>
      </c>
      <c r="CC10511" s="34">
        <f t="shared" si="1295"/>
        <v>55153</v>
      </c>
      <c r="CD10511" s="32">
        <f t="shared" si="1296"/>
        <v>55153</v>
      </c>
      <c r="CE10511" s="32">
        <f t="shared" si="1297"/>
        <v>0</v>
      </c>
      <c r="CF10511" s="32">
        <f t="shared" si="1298"/>
        <v>0</v>
      </c>
      <c r="CG10511" s="32" t="str">
        <f t="shared" si="1299"/>
        <v/>
      </c>
      <c r="CH10511" s="32">
        <v>506</v>
      </c>
      <c r="CI10511" s="32" t="s">
        <v>7</v>
      </c>
      <c r="CJ10511" s="32" t="str">
        <f t="shared" si="1300"/>
        <v/>
      </c>
      <c r="CK10511" s="32" t="str">
        <f t="shared" si="1301"/>
        <v/>
      </c>
      <c r="CL10511" s="32" t="str">
        <f t="shared" si="1302"/>
        <v/>
      </c>
      <c r="CM10511" s="32" t="str">
        <f t="shared" si="1303"/>
        <v/>
      </c>
      <c r="CN10511" s="32" t="str">
        <f t="shared" si="1304"/>
        <v/>
      </c>
    </row>
    <row r="10512" spans="71:92" x14ac:dyDescent="0.3">
      <c r="BS10512" s="32" t="str">
        <f>IF(Kiadasi_kiseroiv!$K$2=BT10512,BV10512,"")</f>
        <v/>
      </c>
      <c r="BT10512" s="34" t="str">
        <f t="shared" si="1287"/>
        <v/>
      </c>
      <c r="BU10512" s="32" t="str">
        <f t="shared" si="1288"/>
        <v/>
      </c>
      <c r="BV10512" s="32" t="str">
        <f t="shared" si="1289"/>
        <v/>
      </c>
      <c r="BW10512" s="32" t="str">
        <f t="shared" si="1290"/>
        <v/>
      </c>
      <c r="BX10512" s="32" t="str">
        <f t="shared" si="1291"/>
        <v/>
      </c>
      <c r="BY10512" s="32" t="str">
        <f t="shared" si="1292"/>
        <v/>
      </c>
      <c r="BZ10512" s="32" t="str">
        <f t="shared" si="1293"/>
        <v/>
      </c>
      <c r="CA10512" s="32" t="str">
        <f t="shared" si="1294"/>
        <v/>
      </c>
      <c r="CB10512" s="33">
        <f>IF(COUNTIF($CD$7:CD10512,CD10512)=1,CD10512,CD10512+COUNTIF($CD$6:CD10511,CD10512))</f>
        <v>59652</v>
      </c>
      <c r="CC10512" s="34">
        <f t="shared" si="1295"/>
        <v>55153</v>
      </c>
      <c r="CD10512" s="32">
        <f t="shared" si="1296"/>
        <v>55153</v>
      </c>
      <c r="CE10512" s="32">
        <f t="shared" si="1297"/>
        <v>0</v>
      </c>
      <c r="CF10512" s="32">
        <f t="shared" si="1298"/>
        <v>0</v>
      </c>
      <c r="CG10512" s="32" t="str">
        <f t="shared" si="1299"/>
        <v/>
      </c>
      <c r="CH10512" s="32">
        <v>507</v>
      </c>
      <c r="CI10512" s="32" t="s">
        <v>7</v>
      </c>
      <c r="CJ10512" s="32" t="str">
        <f t="shared" si="1300"/>
        <v/>
      </c>
      <c r="CK10512" s="32" t="str">
        <f t="shared" si="1301"/>
        <v/>
      </c>
      <c r="CL10512" s="32" t="str">
        <f t="shared" si="1302"/>
        <v/>
      </c>
      <c r="CM10512" s="32" t="str">
        <f t="shared" si="1303"/>
        <v/>
      </c>
      <c r="CN10512" s="32" t="str">
        <f t="shared" si="1304"/>
        <v/>
      </c>
    </row>
    <row r="10513" spans="71:92" x14ac:dyDescent="0.3">
      <c r="BS10513" s="32" t="str">
        <f>IF(Kiadasi_kiseroiv!$K$2=BT10513,BV10513,"")</f>
        <v/>
      </c>
      <c r="BT10513" s="34" t="str">
        <f t="shared" si="1287"/>
        <v/>
      </c>
      <c r="BU10513" s="32" t="str">
        <f t="shared" si="1288"/>
        <v/>
      </c>
      <c r="BV10513" s="32" t="str">
        <f t="shared" si="1289"/>
        <v/>
      </c>
      <c r="BW10513" s="32" t="str">
        <f t="shared" si="1290"/>
        <v/>
      </c>
      <c r="BX10513" s="32" t="str">
        <f t="shared" si="1291"/>
        <v/>
      </c>
      <c r="BY10513" s="32" t="str">
        <f t="shared" si="1292"/>
        <v/>
      </c>
      <c r="BZ10513" s="32" t="str">
        <f t="shared" si="1293"/>
        <v/>
      </c>
      <c r="CA10513" s="32" t="str">
        <f t="shared" si="1294"/>
        <v/>
      </c>
      <c r="CB10513" s="33">
        <f>IF(COUNTIF($CD$7:CD10513,CD10513)=1,CD10513,CD10513+COUNTIF($CD$6:CD10512,CD10513))</f>
        <v>59653</v>
      </c>
      <c r="CC10513" s="34">
        <f t="shared" si="1295"/>
        <v>55153</v>
      </c>
      <c r="CD10513" s="32">
        <f t="shared" si="1296"/>
        <v>55153</v>
      </c>
      <c r="CE10513" s="32">
        <f t="shared" si="1297"/>
        <v>0</v>
      </c>
      <c r="CF10513" s="32">
        <f t="shared" si="1298"/>
        <v>0</v>
      </c>
      <c r="CG10513" s="32" t="str">
        <f t="shared" si="1299"/>
        <v/>
      </c>
      <c r="CH10513" s="32">
        <v>508</v>
      </c>
      <c r="CI10513" s="32" t="s">
        <v>7</v>
      </c>
      <c r="CJ10513" s="32" t="str">
        <f t="shared" si="1300"/>
        <v/>
      </c>
      <c r="CK10513" s="32" t="str">
        <f t="shared" si="1301"/>
        <v/>
      </c>
      <c r="CL10513" s="32" t="str">
        <f t="shared" si="1302"/>
        <v/>
      </c>
      <c r="CM10513" s="32" t="str">
        <f t="shared" si="1303"/>
        <v/>
      </c>
      <c r="CN10513" s="32" t="str">
        <f t="shared" si="1304"/>
        <v/>
      </c>
    </row>
    <row r="10514" spans="71:92" x14ac:dyDescent="0.3">
      <c r="BS10514" s="32" t="str">
        <f>IF(Kiadasi_kiseroiv!$K$2=BT10514,BV10514,"")</f>
        <v/>
      </c>
      <c r="BT10514" s="34" t="str">
        <f t="shared" si="1287"/>
        <v/>
      </c>
      <c r="BU10514" s="32" t="str">
        <f t="shared" si="1288"/>
        <v/>
      </c>
      <c r="BV10514" s="32" t="str">
        <f t="shared" si="1289"/>
        <v/>
      </c>
      <c r="BW10514" s="32" t="str">
        <f t="shared" si="1290"/>
        <v/>
      </c>
      <c r="BX10514" s="32" t="str">
        <f t="shared" si="1291"/>
        <v/>
      </c>
      <c r="BY10514" s="32" t="str">
        <f t="shared" si="1292"/>
        <v/>
      </c>
      <c r="BZ10514" s="32" t="str">
        <f t="shared" si="1293"/>
        <v/>
      </c>
      <c r="CA10514" s="32" t="str">
        <f t="shared" si="1294"/>
        <v/>
      </c>
      <c r="CB10514" s="33">
        <f>IF(COUNTIF($CD$7:CD10514,CD10514)=1,CD10514,CD10514+COUNTIF($CD$6:CD10513,CD10514))</f>
        <v>59654</v>
      </c>
      <c r="CC10514" s="34">
        <f t="shared" si="1295"/>
        <v>55153</v>
      </c>
      <c r="CD10514" s="32">
        <f t="shared" si="1296"/>
        <v>55153</v>
      </c>
      <c r="CE10514" s="32">
        <f t="shared" si="1297"/>
        <v>0</v>
      </c>
      <c r="CF10514" s="32">
        <f t="shared" si="1298"/>
        <v>0</v>
      </c>
      <c r="CG10514" s="32" t="str">
        <f t="shared" si="1299"/>
        <v/>
      </c>
      <c r="CH10514" s="32">
        <v>509</v>
      </c>
      <c r="CI10514" s="32" t="s">
        <v>7</v>
      </c>
      <c r="CJ10514" s="32" t="str">
        <f t="shared" si="1300"/>
        <v/>
      </c>
      <c r="CK10514" s="32" t="str">
        <f t="shared" si="1301"/>
        <v/>
      </c>
      <c r="CL10514" s="32" t="str">
        <f t="shared" si="1302"/>
        <v/>
      </c>
      <c r="CM10514" s="32" t="str">
        <f t="shared" si="1303"/>
        <v/>
      </c>
      <c r="CN10514" s="32" t="str">
        <f t="shared" si="1304"/>
        <v/>
      </c>
    </row>
    <row r="10515" spans="71:92" x14ac:dyDescent="0.3">
      <c r="BS10515" s="32" t="str">
        <f>IF(Kiadasi_kiseroiv!$K$2=BT10515,BV10515,"")</f>
        <v/>
      </c>
      <c r="BT10515" s="34" t="str">
        <f t="shared" si="1287"/>
        <v/>
      </c>
      <c r="BU10515" s="32" t="str">
        <f t="shared" si="1288"/>
        <v/>
      </c>
      <c r="BV10515" s="32" t="str">
        <f t="shared" si="1289"/>
        <v/>
      </c>
      <c r="BW10515" s="32" t="str">
        <f t="shared" si="1290"/>
        <v/>
      </c>
      <c r="BX10515" s="32" t="str">
        <f t="shared" si="1291"/>
        <v/>
      </c>
      <c r="BY10515" s="32" t="str">
        <f t="shared" si="1292"/>
        <v/>
      </c>
      <c r="BZ10515" s="32" t="str">
        <f t="shared" si="1293"/>
        <v/>
      </c>
      <c r="CA10515" s="32" t="str">
        <f t="shared" si="1294"/>
        <v/>
      </c>
      <c r="CB10515" s="33">
        <f>IF(COUNTIF($CD$7:CD10515,CD10515)=1,CD10515,CD10515+COUNTIF($CD$6:CD10514,CD10515))</f>
        <v>59655</v>
      </c>
      <c r="CC10515" s="34">
        <f t="shared" si="1295"/>
        <v>55153</v>
      </c>
      <c r="CD10515" s="32">
        <f t="shared" si="1296"/>
        <v>55153</v>
      </c>
      <c r="CE10515" s="32">
        <f t="shared" si="1297"/>
        <v>0</v>
      </c>
      <c r="CF10515" s="32">
        <f t="shared" si="1298"/>
        <v>0</v>
      </c>
      <c r="CG10515" s="32" t="str">
        <f t="shared" si="1299"/>
        <v/>
      </c>
      <c r="CH10515" s="32">
        <v>510</v>
      </c>
      <c r="CI10515" s="32" t="s">
        <v>7</v>
      </c>
      <c r="CJ10515" s="32" t="str">
        <f t="shared" si="1300"/>
        <v/>
      </c>
      <c r="CK10515" s="32" t="str">
        <f t="shared" si="1301"/>
        <v/>
      </c>
      <c r="CL10515" s="32" t="str">
        <f t="shared" si="1302"/>
        <v/>
      </c>
      <c r="CM10515" s="32" t="str">
        <f t="shared" si="1303"/>
        <v/>
      </c>
      <c r="CN10515" s="32" t="str">
        <f t="shared" si="1304"/>
        <v/>
      </c>
    </row>
    <row r="10516" spans="71:92" x14ac:dyDescent="0.3">
      <c r="BS10516" s="32" t="str">
        <f>IF(Kiadasi_kiseroiv!$K$2=BT10516,BV10516,"")</f>
        <v/>
      </c>
      <c r="BT10516" s="34" t="str">
        <f t="shared" si="1287"/>
        <v/>
      </c>
      <c r="BU10516" s="32" t="str">
        <f t="shared" si="1288"/>
        <v/>
      </c>
      <c r="BV10516" s="32" t="str">
        <f t="shared" si="1289"/>
        <v/>
      </c>
      <c r="BW10516" s="32" t="str">
        <f t="shared" si="1290"/>
        <v/>
      </c>
      <c r="BX10516" s="32" t="str">
        <f t="shared" si="1291"/>
        <v/>
      </c>
      <c r="BY10516" s="32" t="str">
        <f t="shared" si="1292"/>
        <v/>
      </c>
      <c r="BZ10516" s="32" t="str">
        <f t="shared" si="1293"/>
        <v/>
      </c>
      <c r="CA10516" s="32" t="str">
        <f t="shared" si="1294"/>
        <v/>
      </c>
      <c r="CB10516" s="33">
        <f>IF(COUNTIF($CD$7:CD10516,CD10516)=1,CD10516,CD10516+COUNTIF($CD$6:CD10515,CD10516))</f>
        <v>59656</v>
      </c>
      <c r="CC10516" s="34">
        <f t="shared" si="1295"/>
        <v>55153</v>
      </c>
      <c r="CD10516" s="32">
        <f t="shared" si="1296"/>
        <v>55153</v>
      </c>
      <c r="CE10516" s="32">
        <f t="shared" si="1297"/>
        <v>0</v>
      </c>
      <c r="CF10516" s="32">
        <f t="shared" si="1298"/>
        <v>0</v>
      </c>
      <c r="CG10516" s="32" t="str">
        <f t="shared" si="1299"/>
        <v/>
      </c>
      <c r="CH10516" s="32">
        <v>511</v>
      </c>
      <c r="CI10516" s="32" t="s">
        <v>7</v>
      </c>
      <c r="CJ10516" s="32" t="str">
        <f t="shared" si="1300"/>
        <v/>
      </c>
      <c r="CK10516" s="32" t="str">
        <f t="shared" si="1301"/>
        <v/>
      </c>
      <c r="CL10516" s="32" t="str">
        <f t="shared" si="1302"/>
        <v/>
      </c>
      <c r="CM10516" s="32" t="str">
        <f t="shared" si="1303"/>
        <v/>
      </c>
      <c r="CN10516" s="32" t="str">
        <f t="shared" si="1304"/>
        <v/>
      </c>
    </row>
    <row r="10517" spans="71:92" x14ac:dyDescent="0.3">
      <c r="BS10517" s="32" t="str">
        <f>IF(Kiadasi_kiseroiv!$K$2=BT10517,BV10517,"")</f>
        <v/>
      </c>
      <c r="BT10517" s="34" t="str">
        <f t="shared" si="1287"/>
        <v/>
      </c>
      <c r="BU10517" s="32" t="str">
        <f t="shared" si="1288"/>
        <v/>
      </c>
      <c r="BV10517" s="32" t="str">
        <f t="shared" si="1289"/>
        <v/>
      </c>
      <c r="BW10517" s="32" t="str">
        <f t="shared" si="1290"/>
        <v/>
      </c>
      <c r="BX10517" s="32" t="str">
        <f t="shared" si="1291"/>
        <v/>
      </c>
      <c r="BY10517" s="32" t="str">
        <f t="shared" si="1292"/>
        <v/>
      </c>
      <c r="BZ10517" s="32" t="str">
        <f t="shared" si="1293"/>
        <v/>
      </c>
      <c r="CA10517" s="32" t="str">
        <f t="shared" si="1294"/>
        <v/>
      </c>
      <c r="CB10517" s="33">
        <f>IF(COUNTIF($CD$7:CD10517,CD10517)=1,CD10517,CD10517+COUNTIF($CD$6:CD10516,CD10517))</f>
        <v>59657</v>
      </c>
      <c r="CC10517" s="34">
        <f t="shared" si="1295"/>
        <v>55153</v>
      </c>
      <c r="CD10517" s="32">
        <f t="shared" si="1296"/>
        <v>55153</v>
      </c>
      <c r="CE10517" s="32">
        <f t="shared" si="1297"/>
        <v>0</v>
      </c>
      <c r="CF10517" s="32">
        <f t="shared" si="1298"/>
        <v>0</v>
      </c>
      <c r="CG10517" s="32" t="str">
        <f t="shared" si="1299"/>
        <v/>
      </c>
      <c r="CH10517" s="32">
        <v>512</v>
      </c>
      <c r="CI10517" s="32" t="s">
        <v>7</v>
      </c>
      <c r="CJ10517" s="32" t="str">
        <f t="shared" si="1300"/>
        <v/>
      </c>
      <c r="CK10517" s="32" t="str">
        <f t="shared" si="1301"/>
        <v/>
      </c>
      <c r="CL10517" s="32" t="str">
        <f t="shared" si="1302"/>
        <v/>
      </c>
      <c r="CM10517" s="32" t="str">
        <f t="shared" si="1303"/>
        <v/>
      </c>
      <c r="CN10517" s="32" t="str">
        <f t="shared" si="1304"/>
        <v/>
      </c>
    </row>
    <row r="10518" spans="71:92" x14ac:dyDescent="0.3">
      <c r="BS10518" s="32" t="str">
        <f>IF(Kiadasi_kiseroiv!$K$2=BT10518,BV10518,"")</f>
        <v/>
      </c>
      <c r="BT10518" s="34" t="str">
        <f t="shared" si="1287"/>
        <v/>
      </c>
      <c r="BU10518" s="32" t="str">
        <f t="shared" si="1288"/>
        <v/>
      </c>
      <c r="BV10518" s="32" t="str">
        <f t="shared" si="1289"/>
        <v/>
      </c>
      <c r="BW10518" s="32" t="str">
        <f t="shared" si="1290"/>
        <v/>
      </c>
      <c r="BX10518" s="32" t="str">
        <f t="shared" si="1291"/>
        <v/>
      </c>
      <c r="BY10518" s="32" t="str">
        <f t="shared" si="1292"/>
        <v/>
      </c>
      <c r="BZ10518" s="32" t="str">
        <f t="shared" si="1293"/>
        <v/>
      </c>
      <c r="CA10518" s="32" t="str">
        <f t="shared" si="1294"/>
        <v/>
      </c>
      <c r="CB10518" s="33">
        <f>IF(COUNTIF($CD$7:CD10518,CD10518)=1,CD10518,CD10518+COUNTIF($CD$6:CD10517,CD10518))</f>
        <v>59658</v>
      </c>
      <c r="CC10518" s="34">
        <f t="shared" si="1295"/>
        <v>55153</v>
      </c>
      <c r="CD10518" s="32">
        <f t="shared" si="1296"/>
        <v>55153</v>
      </c>
      <c r="CE10518" s="32">
        <f t="shared" si="1297"/>
        <v>0</v>
      </c>
      <c r="CF10518" s="32">
        <f t="shared" si="1298"/>
        <v>0</v>
      </c>
      <c r="CG10518" s="32" t="str">
        <f t="shared" si="1299"/>
        <v/>
      </c>
      <c r="CH10518" s="32">
        <v>513</v>
      </c>
      <c r="CI10518" s="32" t="s">
        <v>7</v>
      </c>
      <c r="CJ10518" s="32" t="str">
        <f t="shared" si="1300"/>
        <v/>
      </c>
      <c r="CK10518" s="32" t="str">
        <f t="shared" si="1301"/>
        <v/>
      </c>
      <c r="CL10518" s="32" t="str">
        <f t="shared" si="1302"/>
        <v/>
      </c>
      <c r="CM10518" s="32" t="str">
        <f t="shared" si="1303"/>
        <v/>
      </c>
      <c r="CN10518" s="32" t="str">
        <f t="shared" si="1304"/>
        <v/>
      </c>
    </row>
    <row r="10519" spans="71:92" x14ac:dyDescent="0.3">
      <c r="BS10519" s="32" t="str">
        <f>IF(Kiadasi_kiseroiv!$K$2=BT10519,BV10519,"")</f>
        <v/>
      </c>
      <c r="BT10519" s="34" t="str">
        <f t="shared" si="1287"/>
        <v/>
      </c>
      <c r="BU10519" s="32" t="str">
        <f t="shared" si="1288"/>
        <v/>
      </c>
      <c r="BV10519" s="32" t="str">
        <f t="shared" si="1289"/>
        <v/>
      </c>
      <c r="BW10519" s="32" t="str">
        <f t="shared" si="1290"/>
        <v/>
      </c>
      <c r="BX10519" s="32" t="str">
        <f t="shared" si="1291"/>
        <v/>
      </c>
      <c r="BY10519" s="32" t="str">
        <f t="shared" si="1292"/>
        <v/>
      </c>
      <c r="BZ10519" s="32" t="str">
        <f t="shared" si="1293"/>
        <v/>
      </c>
      <c r="CA10519" s="32" t="str">
        <f t="shared" si="1294"/>
        <v/>
      </c>
      <c r="CB10519" s="33">
        <f>IF(COUNTIF($CD$7:CD10519,CD10519)=1,CD10519,CD10519+COUNTIF($CD$6:CD10518,CD10519))</f>
        <v>59659</v>
      </c>
      <c r="CC10519" s="34">
        <f t="shared" si="1295"/>
        <v>55153</v>
      </c>
      <c r="CD10519" s="32">
        <f t="shared" si="1296"/>
        <v>55153</v>
      </c>
      <c r="CE10519" s="32">
        <f t="shared" si="1297"/>
        <v>0</v>
      </c>
      <c r="CF10519" s="32">
        <f t="shared" si="1298"/>
        <v>0</v>
      </c>
      <c r="CG10519" s="32" t="str">
        <f t="shared" si="1299"/>
        <v/>
      </c>
      <c r="CH10519" s="32">
        <v>514</v>
      </c>
      <c r="CI10519" s="32" t="s">
        <v>7</v>
      </c>
      <c r="CJ10519" s="32" t="str">
        <f t="shared" si="1300"/>
        <v/>
      </c>
      <c r="CK10519" s="32" t="str">
        <f t="shared" si="1301"/>
        <v/>
      </c>
      <c r="CL10519" s="32" t="str">
        <f t="shared" si="1302"/>
        <v/>
      </c>
      <c r="CM10519" s="32" t="str">
        <f t="shared" si="1303"/>
        <v/>
      </c>
      <c r="CN10519" s="32" t="str">
        <f t="shared" si="1304"/>
        <v/>
      </c>
    </row>
    <row r="10520" spans="71:92" x14ac:dyDescent="0.3">
      <c r="BS10520" s="32" t="str">
        <f>IF(Kiadasi_kiseroiv!$K$2=BT10520,BV10520,"")</f>
        <v/>
      </c>
      <c r="BT10520" s="34" t="str">
        <f t="shared" si="1287"/>
        <v/>
      </c>
      <c r="BU10520" s="32" t="str">
        <f t="shared" si="1288"/>
        <v/>
      </c>
      <c r="BV10520" s="32" t="str">
        <f t="shared" si="1289"/>
        <v/>
      </c>
      <c r="BW10520" s="32" t="str">
        <f t="shared" si="1290"/>
        <v/>
      </c>
      <c r="BX10520" s="32" t="str">
        <f t="shared" si="1291"/>
        <v/>
      </c>
      <c r="BY10520" s="32" t="str">
        <f t="shared" si="1292"/>
        <v/>
      </c>
      <c r="BZ10520" s="32" t="str">
        <f t="shared" si="1293"/>
        <v/>
      </c>
      <c r="CA10520" s="32" t="str">
        <f t="shared" si="1294"/>
        <v/>
      </c>
      <c r="CB10520" s="33">
        <f>IF(COUNTIF($CD$7:CD10520,CD10520)=1,CD10520,CD10520+COUNTIF($CD$6:CD10519,CD10520))</f>
        <v>59660</v>
      </c>
      <c r="CC10520" s="34">
        <f t="shared" si="1295"/>
        <v>55153</v>
      </c>
      <c r="CD10520" s="32">
        <f t="shared" si="1296"/>
        <v>55153</v>
      </c>
      <c r="CE10520" s="32">
        <f t="shared" si="1297"/>
        <v>0</v>
      </c>
      <c r="CF10520" s="32">
        <f t="shared" si="1298"/>
        <v>0</v>
      </c>
      <c r="CG10520" s="32" t="str">
        <f t="shared" si="1299"/>
        <v/>
      </c>
      <c r="CH10520" s="32">
        <v>515</v>
      </c>
      <c r="CI10520" s="32" t="s">
        <v>7</v>
      </c>
      <c r="CJ10520" s="32" t="str">
        <f t="shared" si="1300"/>
        <v/>
      </c>
      <c r="CK10520" s="32" t="str">
        <f t="shared" si="1301"/>
        <v/>
      </c>
      <c r="CL10520" s="32" t="str">
        <f t="shared" si="1302"/>
        <v/>
      </c>
      <c r="CM10520" s="32" t="str">
        <f t="shared" si="1303"/>
        <v/>
      </c>
      <c r="CN10520" s="32" t="str">
        <f t="shared" si="1304"/>
        <v/>
      </c>
    </row>
    <row r="10521" spans="71:92" x14ac:dyDescent="0.3">
      <c r="BS10521" s="32" t="str">
        <f>IF(Kiadasi_kiseroiv!$K$2=BT10521,BV10521,"")</f>
        <v/>
      </c>
      <c r="BT10521" s="34" t="str">
        <f t="shared" si="1287"/>
        <v/>
      </c>
      <c r="BU10521" s="32" t="str">
        <f t="shared" si="1288"/>
        <v/>
      </c>
      <c r="BV10521" s="32" t="str">
        <f t="shared" si="1289"/>
        <v/>
      </c>
      <c r="BW10521" s="32" t="str">
        <f t="shared" si="1290"/>
        <v/>
      </c>
      <c r="BX10521" s="32" t="str">
        <f t="shared" si="1291"/>
        <v/>
      </c>
      <c r="BY10521" s="32" t="str">
        <f t="shared" si="1292"/>
        <v/>
      </c>
      <c r="BZ10521" s="32" t="str">
        <f t="shared" si="1293"/>
        <v/>
      </c>
      <c r="CA10521" s="32" t="str">
        <f t="shared" si="1294"/>
        <v/>
      </c>
      <c r="CB10521" s="33">
        <f>IF(COUNTIF($CD$7:CD10521,CD10521)=1,CD10521,CD10521+COUNTIF($CD$6:CD10520,CD10521))</f>
        <v>59661</v>
      </c>
      <c r="CC10521" s="34">
        <f t="shared" si="1295"/>
        <v>55153</v>
      </c>
      <c r="CD10521" s="32">
        <f t="shared" si="1296"/>
        <v>55153</v>
      </c>
      <c r="CE10521" s="32">
        <f t="shared" si="1297"/>
        <v>0</v>
      </c>
      <c r="CF10521" s="32">
        <f t="shared" si="1298"/>
        <v>0</v>
      </c>
      <c r="CG10521" s="32" t="str">
        <f t="shared" si="1299"/>
        <v/>
      </c>
      <c r="CH10521" s="32">
        <v>516</v>
      </c>
      <c r="CI10521" s="32" t="s">
        <v>7</v>
      </c>
      <c r="CJ10521" s="32" t="str">
        <f t="shared" si="1300"/>
        <v/>
      </c>
      <c r="CK10521" s="32" t="str">
        <f t="shared" si="1301"/>
        <v/>
      </c>
      <c r="CL10521" s="32" t="str">
        <f t="shared" si="1302"/>
        <v/>
      </c>
      <c r="CM10521" s="32" t="str">
        <f t="shared" si="1303"/>
        <v/>
      </c>
      <c r="CN10521" s="32" t="str">
        <f t="shared" si="1304"/>
        <v/>
      </c>
    </row>
    <row r="10522" spans="71:92" x14ac:dyDescent="0.3">
      <c r="BS10522" s="32" t="str">
        <f>IF(Kiadasi_kiseroiv!$K$2=BT10522,BV10522,"")</f>
        <v/>
      </c>
      <c r="BT10522" s="34" t="str">
        <f t="shared" si="1287"/>
        <v/>
      </c>
      <c r="BU10522" s="32" t="str">
        <f t="shared" si="1288"/>
        <v/>
      </c>
      <c r="BV10522" s="32" t="str">
        <f t="shared" si="1289"/>
        <v/>
      </c>
      <c r="BW10522" s="32" t="str">
        <f t="shared" si="1290"/>
        <v/>
      </c>
      <c r="BX10522" s="32" t="str">
        <f t="shared" si="1291"/>
        <v/>
      </c>
      <c r="BY10522" s="32" t="str">
        <f t="shared" si="1292"/>
        <v/>
      </c>
      <c r="BZ10522" s="32" t="str">
        <f t="shared" si="1293"/>
        <v/>
      </c>
      <c r="CA10522" s="32" t="str">
        <f t="shared" si="1294"/>
        <v/>
      </c>
      <c r="CB10522" s="33">
        <f>IF(COUNTIF($CD$7:CD10522,CD10522)=1,CD10522,CD10522+COUNTIF($CD$6:CD10521,CD10522))</f>
        <v>59662</v>
      </c>
      <c r="CC10522" s="34">
        <f t="shared" si="1295"/>
        <v>55153</v>
      </c>
      <c r="CD10522" s="32">
        <f t="shared" si="1296"/>
        <v>55153</v>
      </c>
      <c r="CE10522" s="32">
        <f t="shared" si="1297"/>
        <v>0</v>
      </c>
      <c r="CF10522" s="32">
        <f t="shared" si="1298"/>
        <v>0</v>
      </c>
      <c r="CG10522" s="32" t="str">
        <f t="shared" si="1299"/>
        <v/>
      </c>
      <c r="CH10522" s="32">
        <v>517</v>
      </c>
      <c r="CI10522" s="32" t="s">
        <v>7</v>
      </c>
      <c r="CJ10522" s="32" t="str">
        <f t="shared" si="1300"/>
        <v/>
      </c>
      <c r="CK10522" s="32" t="str">
        <f t="shared" si="1301"/>
        <v/>
      </c>
      <c r="CL10522" s="32" t="str">
        <f t="shared" si="1302"/>
        <v/>
      </c>
      <c r="CM10522" s="32" t="str">
        <f t="shared" si="1303"/>
        <v/>
      </c>
      <c r="CN10522" s="32" t="str">
        <f t="shared" si="1304"/>
        <v/>
      </c>
    </row>
    <row r="10523" spans="71:92" x14ac:dyDescent="0.3">
      <c r="BS10523" s="32" t="str">
        <f>IF(Kiadasi_kiseroiv!$K$2=BT10523,BV10523,"")</f>
        <v/>
      </c>
      <c r="BT10523" s="34" t="str">
        <f t="shared" si="1287"/>
        <v/>
      </c>
      <c r="BU10523" s="32" t="str">
        <f t="shared" si="1288"/>
        <v/>
      </c>
      <c r="BV10523" s="32" t="str">
        <f t="shared" si="1289"/>
        <v/>
      </c>
      <c r="BW10523" s="32" t="str">
        <f t="shared" si="1290"/>
        <v/>
      </c>
      <c r="BX10523" s="32" t="str">
        <f t="shared" si="1291"/>
        <v/>
      </c>
      <c r="BY10523" s="32" t="str">
        <f t="shared" si="1292"/>
        <v/>
      </c>
      <c r="BZ10523" s="32" t="str">
        <f t="shared" si="1293"/>
        <v/>
      </c>
      <c r="CA10523" s="32" t="str">
        <f t="shared" si="1294"/>
        <v/>
      </c>
      <c r="CB10523" s="33">
        <f>IF(COUNTIF($CD$7:CD10523,CD10523)=1,CD10523,CD10523+COUNTIF($CD$6:CD10522,CD10523))</f>
        <v>59663</v>
      </c>
      <c r="CC10523" s="34">
        <f t="shared" si="1295"/>
        <v>55153</v>
      </c>
      <c r="CD10523" s="32">
        <f t="shared" si="1296"/>
        <v>55153</v>
      </c>
      <c r="CE10523" s="32">
        <f t="shared" si="1297"/>
        <v>0</v>
      </c>
      <c r="CF10523" s="32">
        <f t="shared" si="1298"/>
        <v>0</v>
      </c>
      <c r="CG10523" s="32" t="str">
        <f t="shared" si="1299"/>
        <v/>
      </c>
      <c r="CH10523" s="32">
        <v>518</v>
      </c>
      <c r="CI10523" s="32" t="s">
        <v>7</v>
      </c>
      <c r="CJ10523" s="32" t="str">
        <f t="shared" si="1300"/>
        <v/>
      </c>
      <c r="CK10523" s="32" t="str">
        <f t="shared" si="1301"/>
        <v/>
      </c>
      <c r="CL10523" s="32" t="str">
        <f t="shared" si="1302"/>
        <v/>
      </c>
      <c r="CM10523" s="32" t="str">
        <f t="shared" si="1303"/>
        <v/>
      </c>
      <c r="CN10523" s="32" t="str">
        <f t="shared" si="1304"/>
        <v/>
      </c>
    </row>
    <row r="10524" spans="71:92" x14ac:dyDescent="0.3">
      <c r="BS10524" s="32" t="str">
        <f>IF(Kiadasi_kiseroiv!$K$2=BT10524,BV10524,"")</f>
        <v/>
      </c>
      <c r="BT10524" s="34" t="str">
        <f t="shared" si="1287"/>
        <v/>
      </c>
      <c r="BU10524" s="32" t="str">
        <f t="shared" si="1288"/>
        <v/>
      </c>
      <c r="BV10524" s="32" t="str">
        <f t="shared" si="1289"/>
        <v/>
      </c>
      <c r="BW10524" s="32" t="str">
        <f t="shared" si="1290"/>
        <v/>
      </c>
      <c r="BX10524" s="32" t="str">
        <f t="shared" si="1291"/>
        <v/>
      </c>
      <c r="BY10524" s="32" t="str">
        <f t="shared" si="1292"/>
        <v/>
      </c>
      <c r="BZ10524" s="32" t="str">
        <f t="shared" si="1293"/>
        <v/>
      </c>
      <c r="CA10524" s="32" t="str">
        <f t="shared" si="1294"/>
        <v/>
      </c>
      <c r="CB10524" s="33">
        <f>IF(COUNTIF($CD$7:CD10524,CD10524)=1,CD10524,CD10524+COUNTIF($CD$6:CD10523,CD10524))</f>
        <v>59664</v>
      </c>
      <c r="CC10524" s="34">
        <f t="shared" si="1295"/>
        <v>55153</v>
      </c>
      <c r="CD10524" s="32">
        <f t="shared" si="1296"/>
        <v>55153</v>
      </c>
      <c r="CE10524" s="32">
        <f t="shared" si="1297"/>
        <v>0</v>
      </c>
      <c r="CF10524" s="32">
        <f t="shared" si="1298"/>
        <v>0</v>
      </c>
      <c r="CG10524" s="32" t="str">
        <f t="shared" si="1299"/>
        <v/>
      </c>
      <c r="CH10524" s="32">
        <v>519</v>
      </c>
      <c r="CI10524" s="32" t="s">
        <v>7</v>
      </c>
      <c r="CJ10524" s="32" t="str">
        <f t="shared" si="1300"/>
        <v/>
      </c>
      <c r="CK10524" s="32" t="str">
        <f t="shared" si="1301"/>
        <v/>
      </c>
      <c r="CL10524" s="32" t="str">
        <f t="shared" si="1302"/>
        <v/>
      </c>
      <c r="CM10524" s="32" t="str">
        <f t="shared" si="1303"/>
        <v/>
      </c>
      <c r="CN10524" s="32" t="str">
        <f t="shared" si="1304"/>
        <v/>
      </c>
    </row>
    <row r="10525" spans="71:92" x14ac:dyDescent="0.3">
      <c r="BS10525" s="32" t="str">
        <f>IF(Kiadasi_kiseroiv!$K$2=BT10525,BV10525,"")</f>
        <v/>
      </c>
      <c r="BT10525" s="34" t="str">
        <f t="shared" si="1287"/>
        <v/>
      </c>
      <c r="BU10525" s="32" t="str">
        <f t="shared" si="1288"/>
        <v/>
      </c>
      <c r="BV10525" s="32" t="str">
        <f t="shared" si="1289"/>
        <v/>
      </c>
      <c r="BW10525" s="32" t="str">
        <f t="shared" si="1290"/>
        <v/>
      </c>
      <c r="BX10525" s="32" t="str">
        <f t="shared" si="1291"/>
        <v/>
      </c>
      <c r="BY10525" s="32" t="str">
        <f t="shared" si="1292"/>
        <v/>
      </c>
      <c r="BZ10525" s="32" t="str">
        <f t="shared" si="1293"/>
        <v/>
      </c>
      <c r="CA10525" s="32" t="str">
        <f t="shared" si="1294"/>
        <v/>
      </c>
      <c r="CB10525" s="33">
        <f>IF(COUNTIF($CD$7:CD10525,CD10525)=1,CD10525,CD10525+COUNTIF($CD$6:CD10524,CD10525))</f>
        <v>59665</v>
      </c>
      <c r="CC10525" s="34">
        <f t="shared" si="1295"/>
        <v>55153</v>
      </c>
      <c r="CD10525" s="32">
        <f t="shared" si="1296"/>
        <v>55153</v>
      </c>
      <c r="CE10525" s="32">
        <f t="shared" si="1297"/>
        <v>0</v>
      </c>
      <c r="CF10525" s="32">
        <f t="shared" si="1298"/>
        <v>0</v>
      </c>
      <c r="CG10525" s="32" t="str">
        <f t="shared" si="1299"/>
        <v/>
      </c>
      <c r="CH10525" s="32">
        <v>520</v>
      </c>
      <c r="CI10525" s="32" t="s">
        <v>7</v>
      </c>
      <c r="CJ10525" s="32" t="str">
        <f t="shared" si="1300"/>
        <v/>
      </c>
      <c r="CK10525" s="32" t="str">
        <f t="shared" si="1301"/>
        <v/>
      </c>
      <c r="CL10525" s="32" t="str">
        <f t="shared" si="1302"/>
        <v/>
      </c>
      <c r="CM10525" s="32" t="str">
        <f t="shared" si="1303"/>
        <v/>
      </c>
      <c r="CN10525" s="32" t="str">
        <f t="shared" si="1304"/>
        <v/>
      </c>
    </row>
    <row r="10526" spans="71:92" x14ac:dyDescent="0.3">
      <c r="BS10526" s="32" t="str">
        <f>IF(Kiadasi_kiseroiv!$K$2=BT10526,BV10526,"")</f>
        <v/>
      </c>
      <c r="BT10526" s="34" t="str">
        <f t="shared" si="1287"/>
        <v/>
      </c>
      <c r="BU10526" s="32" t="str">
        <f t="shared" si="1288"/>
        <v/>
      </c>
      <c r="BV10526" s="32" t="str">
        <f t="shared" si="1289"/>
        <v/>
      </c>
      <c r="BW10526" s="32" t="str">
        <f t="shared" si="1290"/>
        <v/>
      </c>
      <c r="BX10526" s="32" t="str">
        <f t="shared" si="1291"/>
        <v/>
      </c>
      <c r="BY10526" s="32" t="str">
        <f t="shared" si="1292"/>
        <v/>
      </c>
      <c r="BZ10526" s="32" t="str">
        <f t="shared" si="1293"/>
        <v/>
      </c>
      <c r="CA10526" s="32" t="str">
        <f t="shared" si="1294"/>
        <v/>
      </c>
      <c r="CB10526" s="33">
        <f>IF(COUNTIF($CD$7:CD10526,CD10526)=1,CD10526,CD10526+COUNTIF($CD$6:CD10525,CD10526))</f>
        <v>59666</v>
      </c>
      <c r="CC10526" s="34">
        <f t="shared" si="1295"/>
        <v>55153</v>
      </c>
      <c r="CD10526" s="32">
        <f t="shared" si="1296"/>
        <v>55153</v>
      </c>
      <c r="CE10526" s="32">
        <f t="shared" si="1297"/>
        <v>0</v>
      </c>
      <c r="CF10526" s="32">
        <f t="shared" si="1298"/>
        <v>0</v>
      </c>
      <c r="CG10526" s="32" t="str">
        <f t="shared" si="1299"/>
        <v/>
      </c>
      <c r="CH10526" s="32">
        <v>521</v>
      </c>
      <c r="CI10526" s="32" t="s">
        <v>7</v>
      </c>
      <c r="CJ10526" s="32" t="str">
        <f t="shared" si="1300"/>
        <v/>
      </c>
      <c r="CK10526" s="32" t="str">
        <f t="shared" si="1301"/>
        <v/>
      </c>
      <c r="CL10526" s="32" t="str">
        <f t="shared" si="1302"/>
        <v/>
      </c>
      <c r="CM10526" s="32" t="str">
        <f t="shared" si="1303"/>
        <v/>
      </c>
      <c r="CN10526" s="32" t="str">
        <f t="shared" si="1304"/>
        <v/>
      </c>
    </row>
    <row r="10527" spans="71:92" x14ac:dyDescent="0.3">
      <c r="BS10527" s="32" t="str">
        <f>IF(Kiadasi_kiseroiv!$K$2=BT10527,BV10527,"")</f>
        <v/>
      </c>
      <c r="BT10527" s="34" t="str">
        <f t="shared" si="1287"/>
        <v/>
      </c>
      <c r="BU10527" s="32" t="str">
        <f t="shared" si="1288"/>
        <v/>
      </c>
      <c r="BV10527" s="32" t="str">
        <f t="shared" si="1289"/>
        <v/>
      </c>
      <c r="BW10527" s="32" t="str">
        <f t="shared" si="1290"/>
        <v/>
      </c>
      <c r="BX10527" s="32" t="str">
        <f t="shared" si="1291"/>
        <v/>
      </c>
      <c r="BY10527" s="32" t="str">
        <f t="shared" si="1292"/>
        <v/>
      </c>
      <c r="BZ10527" s="32" t="str">
        <f t="shared" si="1293"/>
        <v/>
      </c>
      <c r="CA10527" s="32" t="str">
        <f t="shared" si="1294"/>
        <v/>
      </c>
      <c r="CB10527" s="33">
        <f>IF(COUNTIF($CD$7:CD10527,CD10527)=1,CD10527,CD10527+COUNTIF($CD$6:CD10526,CD10527))</f>
        <v>59667</v>
      </c>
      <c r="CC10527" s="34">
        <f t="shared" si="1295"/>
        <v>55153</v>
      </c>
      <c r="CD10527" s="32">
        <f t="shared" si="1296"/>
        <v>55153</v>
      </c>
      <c r="CE10527" s="32">
        <f t="shared" si="1297"/>
        <v>0</v>
      </c>
      <c r="CF10527" s="32">
        <f t="shared" si="1298"/>
        <v>0</v>
      </c>
      <c r="CG10527" s="32" t="str">
        <f t="shared" si="1299"/>
        <v/>
      </c>
      <c r="CH10527" s="32">
        <v>522</v>
      </c>
      <c r="CI10527" s="32" t="s">
        <v>7</v>
      </c>
      <c r="CJ10527" s="32" t="str">
        <f t="shared" si="1300"/>
        <v/>
      </c>
      <c r="CK10527" s="32" t="str">
        <f t="shared" si="1301"/>
        <v/>
      </c>
      <c r="CL10527" s="32" t="str">
        <f t="shared" si="1302"/>
        <v/>
      </c>
      <c r="CM10527" s="32" t="str">
        <f t="shared" si="1303"/>
        <v/>
      </c>
      <c r="CN10527" s="32" t="str">
        <f t="shared" si="1304"/>
        <v/>
      </c>
    </row>
    <row r="10528" spans="71:92" x14ac:dyDescent="0.3">
      <c r="BS10528" s="32" t="str">
        <f>IF(Kiadasi_kiseroiv!$K$2=BT10528,BV10528,"")</f>
        <v/>
      </c>
      <c r="BT10528" s="34" t="str">
        <f t="shared" si="1287"/>
        <v/>
      </c>
      <c r="BU10528" s="32" t="str">
        <f t="shared" si="1288"/>
        <v/>
      </c>
      <c r="BV10528" s="32" t="str">
        <f t="shared" si="1289"/>
        <v/>
      </c>
      <c r="BW10528" s="32" t="str">
        <f t="shared" si="1290"/>
        <v/>
      </c>
      <c r="BX10528" s="32" t="str">
        <f t="shared" si="1291"/>
        <v/>
      </c>
      <c r="BY10528" s="32" t="str">
        <f t="shared" si="1292"/>
        <v/>
      </c>
      <c r="BZ10528" s="32" t="str">
        <f t="shared" si="1293"/>
        <v/>
      </c>
      <c r="CA10528" s="32" t="str">
        <f t="shared" si="1294"/>
        <v/>
      </c>
      <c r="CB10528" s="33">
        <f>IF(COUNTIF($CD$7:CD10528,CD10528)=1,CD10528,CD10528+COUNTIF($CD$6:CD10527,CD10528))</f>
        <v>59668</v>
      </c>
      <c r="CC10528" s="34">
        <f t="shared" si="1295"/>
        <v>55153</v>
      </c>
      <c r="CD10528" s="32">
        <f t="shared" si="1296"/>
        <v>55153</v>
      </c>
      <c r="CE10528" s="32">
        <f t="shared" si="1297"/>
        <v>0</v>
      </c>
      <c r="CF10528" s="32">
        <f t="shared" si="1298"/>
        <v>0</v>
      </c>
      <c r="CG10528" s="32" t="str">
        <f t="shared" si="1299"/>
        <v/>
      </c>
      <c r="CH10528" s="32">
        <v>523</v>
      </c>
      <c r="CI10528" s="32" t="s">
        <v>7</v>
      </c>
      <c r="CJ10528" s="32" t="str">
        <f t="shared" si="1300"/>
        <v/>
      </c>
      <c r="CK10528" s="32" t="str">
        <f t="shared" si="1301"/>
        <v/>
      </c>
      <c r="CL10528" s="32" t="str">
        <f t="shared" si="1302"/>
        <v/>
      </c>
      <c r="CM10528" s="32" t="str">
        <f t="shared" si="1303"/>
        <v/>
      </c>
      <c r="CN10528" s="32" t="str">
        <f t="shared" si="1304"/>
        <v/>
      </c>
    </row>
    <row r="10529" spans="71:92" x14ac:dyDescent="0.3">
      <c r="BS10529" s="32" t="str">
        <f>IF(Kiadasi_kiseroiv!$K$2=BT10529,BV10529,"")</f>
        <v/>
      </c>
      <c r="BT10529" s="34" t="str">
        <f t="shared" si="1287"/>
        <v/>
      </c>
      <c r="BU10529" s="32" t="str">
        <f t="shared" si="1288"/>
        <v/>
      </c>
      <c r="BV10529" s="32" t="str">
        <f t="shared" si="1289"/>
        <v/>
      </c>
      <c r="BW10529" s="32" t="str">
        <f t="shared" si="1290"/>
        <v/>
      </c>
      <c r="BX10529" s="32" t="str">
        <f t="shared" si="1291"/>
        <v/>
      </c>
      <c r="BY10529" s="32" t="str">
        <f t="shared" si="1292"/>
        <v/>
      </c>
      <c r="BZ10529" s="32" t="str">
        <f t="shared" si="1293"/>
        <v/>
      </c>
      <c r="CA10529" s="32" t="str">
        <f t="shared" si="1294"/>
        <v/>
      </c>
      <c r="CB10529" s="33">
        <f>IF(COUNTIF($CD$7:CD10529,CD10529)=1,CD10529,CD10529+COUNTIF($CD$6:CD10528,CD10529))</f>
        <v>59669</v>
      </c>
      <c r="CC10529" s="34">
        <f t="shared" si="1295"/>
        <v>55153</v>
      </c>
      <c r="CD10529" s="32">
        <f t="shared" si="1296"/>
        <v>55153</v>
      </c>
      <c r="CE10529" s="32">
        <f t="shared" si="1297"/>
        <v>0</v>
      </c>
      <c r="CF10529" s="32">
        <f t="shared" si="1298"/>
        <v>0</v>
      </c>
      <c r="CG10529" s="32" t="str">
        <f t="shared" si="1299"/>
        <v/>
      </c>
      <c r="CH10529" s="32">
        <v>524</v>
      </c>
      <c r="CI10529" s="32" t="s">
        <v>7</v>
      </c>
      <c r="CJ10529" s="32" t="str">
        <f t="shared" si="1300"/>
        <v/>
      </c>
      <c r="CK10529" s="32" t="str">
        <f t="shared" si="1301"/>
        <v/>
      </c>
      <c r="CL10529" s="32" t="str">
        <f t="shared" si="1302"/>
        <v/>
      </c>
      <c r="CM10529" s="32" t="str">
        <f t="shared" si="1303"/>
        <v/>
      </c>
      <c r="CN10529" s="32" t="str">
        <f t="shared" si="1304"/>
        <v/>
      </c>
    </row>
    <row r="10530" spans="71:92" x14ac:dyDescent="0.3">
      <c r="BS10530" s="32" t="str">
        <f>IF(Kiadasi_kiseroiv!$K$2=BT10530,BV10530,"")</f>
        <v/>
      </c>
      <c r="BT10530" s="34" t="str">
        <f t="shared" si="1287"/>
        <v/>
      </c>
      <c r="BU10530" s="32" t="str">
        <f t="shared" si="1288"/>
        <v/>
      </c>
      <c r="BV10530" s="32" t="str">
        <f t="shared" si="1289"/>
        <v/>
      </c>
      <c r="BW10530" s="32" t="str">
        <f t="shared" si="1290"/>
        <v/>
      </c>
      <c r="BX10530" s="32" t="str">
        <f t="shared" si="1291"/>
        <v/>
      </c>
      <c r="BY10530" s="32" t="str">
        <f t="shared" si="1292"/>
        <v/>
      </c>
      <c r="BZ10530" s="32" t="str">
        <f t="shared" si="1293"/>
        <v/>
      </c>
      <c r="CA10530" s="32" t="str">
        <f t="shared" si="1294"/>
        <v/>
      </c>
      <c r="CB10530" s="33">
        <f>IF(COUNTIF($CD$7:CD10530,CD10530)=1,CD10530,CD10530+COUNTIF($CD$6:CD10529,CD10530))</f>
        <v>59670</v>
      </c>
      <c r="CC10530" s="34">
        <f t="shared" si="1295"/>
        <v>55153</v>
      </c>
      <c r="CD10530" s="32">
        <f t="shared" si="1296"/>
        <v>55153</v>
      </c>
      <c r="CE10530" s="32">
        <f t="shared" si="1297"/>
        <v>0</v>
      </c>
      <c r="CF10530" s="32">
        <f t="shared" si="1298"/>
        <v>0</v>
      </c>
      <c r="CG10530" s="32" t="str">
        <f t="shared" si="1299"/>
        <v/>
      </c>
      <c r="CH10530" s="32">
        <v>525</v>
      </c>
      <c r="CI10530" s="32" t="s">
        <v>7</v>
      </c>
      <c r="CJ10530" s="32" t="str">
        <f t="shared" si="1300"/>
        <v/>
      </c>
      <c r="CK10530" s="32" t="str">
        <f t="shared" si="1301"/>
        <v/>
      </c>
      <c r="CL10530" s="32" t="str">
        <f t="shared" si="1302"/>
        <v/>
      </c>
      <c r="CM10530" s="32" t="str">
        <f t="shared" si="1303"/>
        <v/>
      </c>
      <c r="CN10530" s="32" t="str">
        <f t="shared" si="1304"/>
        <v/>
      </c>
    </row>
    <row r="10531" spans="71:92" x14ac:dyDescent="0.3">
      <c r="BS10531" s="32" t="str">
        <f>IF(Kiadasi_kiseroiv!$K$2=BT10531,BV10531,"")</f>
        <v/>
      </c>
      <c r="BT10531" s="34" t="str">
        <f t="shared" si="1287"/>
        <v/>
      </c>
      <c r="BU10531" s="32" t="str">
        <f t="shared" si="1288"/>
        <v/>
      </c>
      <c r="BV10531" s="32" t="str">
        <f t="shared" si="1289"/>
        <v/>
      </c>
      <c r="BW10531" s="32" t="str">
        <f t="shared" si="1290"/>
        <v/>
      </c>
      <c r="BX10531" s="32" t="str">
        <f t="shared" si="1291"/>
        <v/>
      </c>
      <c r="BY10531" s="32" t="str">
        <f t="shared" si="1292"/>
        <v/>
      </c>
      <c r="BZ10531" s="32" t="str">
        <f t="shared" si="1293"/>
        <v/>
      </c>
      <c r="CA10531" s="32" t="str">
        <f t="shared" si="1294"/>
        <v/>
      </c>
      <c r="CB10531" s="33">
        <f>IF(COUNTIF($CD$7:CD10531,CD10531)=1,CD10531,CD10531+COUNTIF($CD$6:CD10530,CD10531))</f>
        <v>59671</v>
      </c>
      <c r="CC10531" s="34">
        <f t="shared" si="1295"/>
        <v>55153</v>
      </c>
      <c r="CD10531" s="32">
        <f t="shared" si="1296"/>
        <v>55153</v>
      </c>
      <c r="CE10531" s="32">
        <f t="shared" si="1297"/>
        <v>0</v>
      </c>
      <c r="CF10531" s="32">
        <f t="shared" si="1298"/>
        <v>0</v>
      </c>
      <c r="CG10531" s="32" t="str">
        <f t="shared" si="1299"/>
        <v/>
      </c>
      <c r="CH10531" s="32">
        <v>526</v>
      </c>
      <c r="CI10531" s="32" t="s">
        <v>7</v>
      </c>
      <c r="CJ10531" s="32" t="str">
        <f t="shared" si="1300"/>
        <v/>
      </c>
      <c r="CK10531" s="32" t="str">
        <f t="shared" si="1301"/>
        <v/>
      </c>
      <c r="CL10531" s="32" t="str">
        <f t="shared" si="1302"/>
        <v/>
      </c>
      <c r="CM10531" s="32" t="str">
        <f t="shared" si="1303"/>
        <v/>
      </c>
      <c r="CN10531" s="32" t="str">
        <f t="shared" si="1304"/>
        <v/>
      </c>
    </row>
    <row r="10532" spans="71:92" x14ac:dyDescent="0.3">
      <c r="BS10532" s="32" t="str">
        <f>IF(Kiadasi_kiseroiv!$K$2=BT10532,BV10532,"")</f>
        <v/>
      </c>
      <c r="BT10532" s="34" t="str">
        <f t="shared" si="1287"/>
        <v/>
      </c>
      <c r="BU10532" s="32" t="str">
        <f t="shared" si="1288"/>
        <v/>
      </c>
      <c r="BV10532" s="32" t="str">
        <f t="shared" si="1289"/>
        <v/>
      </c>
      <c r="BW10532" s="32" t="str">
        <f t="shared" si="1290"/>
        <v/>
      </c>
      <c r="BX10532" s="32" t="str">
        <f t="shared" si="1291"/>
        <v/>
      </c>
      <c r="BY10532" s="32" t="str">
        <f t="shared" si="1292"/>
        <v/>
      </c>
      <c r="BZ10532" s="32" t="str">
        <f t="shared" si="1293"/>
        <v/>
      </c>
      <c r="CA10532" s="32" t="str">
        <f t="shared" si="1294"/>
        <v/>
      </c>
      <c r="CB10532" s="33">
        <f>IF(COUNTIF($CD$7:CD10532,CD10532)=1,CD10532,CD10532+COUNTIF($CD$6:CD10531,CD10532))</f>
        <v>59672</v>
      </c>
      <c r="CC10532" s="34">
        <f t="shared" si="1295"/>
        <v>55153</v>
      </c>
      <c r="CD10532" s="32">
        <f t="shared" si="1296"/>
        <v>55153</v>
      </c>
      <c r="CE10532" s="32">
        <f t="shared" si="1297"/>
        <v>0</v>
      </c>
      <c r="CF10532" s="32">
        <f t="shared" si="1298"/>
        <v>0</v>
      </c>
      <c r="CG10532" s="32" t="str">
        <f t="shared" si="1299"/>
        <v/>
      </c>
      <c r="CH10532" s="32">
        <v>527</v>
      </c>
      <c r="CI10532" s="32" t="s">
        <v>7</v>
      </c>
      <c r="CJ10532" s="32" t="str">
        <f t="shared" si="1300"/>
        <v/>
      </c>
      <c r="CK10532" s="32" t="str">
        <f t="shared" si="1301"/>
        <v/>
      </c>
      <c r="CL10532" s="32" t="str">
        <f t="shared" si="1302"/>
        <v/>
      </c>
      <c r="CM10532" s="32" t="str">
        <f t="shared" si="1303"/>
        <v/>
      </c>
      <c r="CN10532" s="32" t="str">
        <f t="shared" si="1304"/>
        <v/>
      </c>
    </row>
    <row r="10533" spans="71:92" x14ac:dyDescent="0.3">
      <c r="BS10533" s="32" t="str">
        <f>IF(Kiadasi_kiseroiv!$K$2=BT10533,BV10533,"")</f>
        <v/>
      </c>
      <c r="BT10533" s="34" t="str">
        <f t="shared" si="1287"/>
        <v/>
      </c>
      <c r="BU10533" s="32" t="str">
        <f t="shared" si="1288"/>
        <v/>
      </c>
      <c r="BV10533" s="32" t="str">
        <f t="shared" si="1289"/>
        <v/>
      </c>
      <c r="BW10533" s="32" t="str">
        <f t="shared" si="1290"/>
        <v/>
      </c>
      <c r="BX10533" s="32" t="str">
        <f t="shared" si="1291"/>
        <v/>
      </c>
      <c r="BY10533" s="32" t="str">
        <f t="shared" si="1292"/>
        <v/>
      </c>
      <c r="BZ10533" s="32" t="str">
        <f t="shared" si="1293"/>
        <v/>
      </c>
      <c r="CA10533" s="32" t="str">
        <f t="shared" si="1294"/>
        <v/>
      </c>
      <c r="CB10533" s="33">
        <f>IF(COUNTIF($CD$7:CD10533,CD10533)=1,CD10533,CD10533+COUNTIF($CD$6:CD10532,CD10533))</f>
        <v>59673</v>
      </c>
      <c r="CC10533" s="34">
        <f t="shared" si="1295"/>
        <v>55153</v>
      </c>
      <c r="CD10533" s="32">
        <f t="shared" si="1296"/>
        <v>55153</v>
      </c>
      <c r="CE10533" s="32">
        <f t="shared" si="1297"/>
        <v>0</v>
      </c>
      <c r="CF10533" s="32">
        <f t="shared" si="1298"/>
        <v>0</v>
      </c>
      <c r="CG10533" s="32" t="str">
        <f t="shared" si="1299"/>
        <v/>
      </c>
      <c r="CH10533" s="32">
        <v>528</v>
      </c>
      <c r="CI10533" s="32" t="s">
        <v>7</v>
      </c>
      <c r="CJ10533" s="32" t="str">
        <f t="shared" si="1300"/>
        <v/>
      </c>
      <c r="CK10533" s="32" t="str">
        <f t="shared" si="1301"/>
        <v/>
      </c>
      <c r="CL10533" s="32" t="str">
        <f t="shared" si="1302"/>
        <v/>
      </c>
      <c r="CM10533" s="32" t="str">
        <f t="shared" si="1303"/>
        <v/>
      </c>
      <c r="CN10533" s="32" t="str">
        <f t="shared" si="1304"/>
        <v/>
      </c>
    </row>
    <row r="10534" spans="71:92" x14ac:dyDescent="0.3">
      <c r="BS10534" s="32" t="str">
        <f>IF(Kiadasi_kiseroiv!$K$2=BT10534,BV10534,"")</f>
        <v/>
      </c>
      <c r="BT10534" s="34" t="str">
        <f t="shared" si="1287"/>
        <v/>
      </c>
      <c r="BU10534" s="32" t="str">
        <f t="shared" si="1288"/>
        <v/>
      </c>
      <c r="BV10534" s="32" t="str">
        <f t="shared" si="1289"/>
        <v/>
      </c>
      <c r="BW10534" s="32" t="str">
        <f t="shared" si="1290"/>
        <v/>
      </c>
      <c r="BX10534" s="32" t="str">
        <f t="shared" si="1291"/>
        <v/>
      </c>
      <c r="BY10534" s="32" t="str">
        <f t="shared" si="1292"/>
        <v/>
      </c>
      <c r="BZ10534" s="32" t="str">
        <f t="shared" si="1293"/>
        <v/>
      </c>
      <c r="CA10534" s="32" t="str">
        <f t="shared" si="1294"/>
        <v/>
      </c>
      <c r="CB10534" s="33">
        <f>IF(COUNTIF($CD$7:CD10534,CD10534)=1,CD10534,CD10534+COUNTIF($CD$6:CD10533,CD10534))</f>
        <v>59674</v>
      </c>
      <c r="CC10534" s="34">
        <f t="shared" si="1295"/>
        <v>55153</v>
      </c>
      <c r="CD10534" s="32">
        <f t="shared" si="1296"/>
        <v>55153</v>
      </c>
      <c r="CE10534" s="32">
        <f t="shared" si="1297"/>
        <v>0</v>
      </c>
      <c r="CF10534" s="32">
        <f t="shared" si="1298"/>
        <v>0</v>
      </c>
      <c r="CG10534" s="32" t="str">
        <f t="shared" si="1299"/>
        <v/>
      </c>
      <c r="CH10534" s="32">
        <v>529</v>
      </c>
      <c r="CI10534" s="32" t="s">
        <v>7</v>
      </c>
      <c r="CJ10534" s="32" t="str">
        <f t="shared" si="1300"/>
        <v/>
      </c>
      <c r="CK10534" s="32" t="str">
        <f t="shared" si="1301"/>
        <v/>
      </c>
      <c r="CL10534" s="32" t="str">
        <f t="shared" si="1302"/>
        <v/>
      </c>
      <c r="CM10534" s="32" t="str">
        <f t="shared" si="1303"/>
        <v/>
      </c>
      <c r="CN10534" s="32" t="str">
        <f t="shared" si="1304"/>
        <v/>
      </c>
    </row>
    <row r="10535" spans="71:92" x14ac:dyDescent="0.3">
      <c r="BS10535" s="32" t="str">
        <f>IF(Kiadasi_kiseroiv!$K$2=BT10535,BV10535,"")</f>
        <v/>
      </c>
      <c r="BT10535" s="34" t="str">
        <f t="shared" si="1287"/>
        <v/>
      </c>
      <c r="BU10535" s="32" t="str">
        <f t="shared" si="1288"/>
        <v/>
      </c>
      <c r="BV10535" s="32" t="str">
        <f t="shared" si="1289"/>
        <v/>
      </c>
      <c r="BW10535" s="32" t="str">
        <f t="shared" si="1290"/>
        <v/>
      </c>
      <c r="BX10535" s="32" t="str">
        <f t="shared" si="1291"/>
        <v/>
      </c>
      <c r="BY10535" s="32" t="str">
        <f t="shared" si="1292"/>
        <v/>
      </c>
      <c r="BZ10535" s="32" t="str">
        <f t="shared" si="1293"/>
        <v/>
      </c>
      <c r="CA10535" s="32" t="str">
        <f t="shared" si="1294"/>
        <v/>
      </c>
      <c r="CB10535" s="33">
        <f>IF(COUNTIF($CD$7:CD10535,CD10535)=1,CD10535,CD10535+COUNTIF($CD$6:CD10534,CD10535))</f>
        <v>59675</v>
      </c>
      <c r="CC10535" s="34">
        <f t="shared" si="1295"/>
        <v>55153</v>
      </c>
      <c r="CD10535" s="32">
        <f t="shared" si="1296"/>
        <v>55153</v>
      </c>
      <c r="CE10535" s="32">
        <f t="shared" si="1297"/>
        <v>0</v>
      </c>
      <c r="CF10535" s="32">
        <f t="shared" si="1298"/>
        <v>0</v>
      </c>
      <c r="CG10535" s="32" t="str">
        <f t="shared" si="1299"/>
        <v/>
      </c>
      <c r="CH10535" s="32">
        <v>530</v>
      </c>
      <c r="CI10535" s="32" t="s">
        <v>7</v>
      </c>
      <c r="CJ10535" s="32" t="str">
        <f t="shared" si="1300"/>
        <v/>
      </c>
      <c r="CK10535" s="32" t="str">
        <f t="shared" si="1301"/>
        <v/>
      </c>
      <c r="CL10535" s="32" t="str">
        <f t="shared" si="1302"/>
        <v/>
      </c>
      <c r="CM10535" s="32" t="str">
        <f t="shared" si="1303"/>
        <v/>
      </c>
      <c r="CN10535" s="32" t="str">
        <f t="shared" si="1304"/>
        <v/>
      </c>
    </row>
    <row r="10536" spans="71:92" x14ac:dyDescent="0.3">
      <c r="BS10536" s="32" t="str">
        <f>IF(Kiadasi_kiseroiv!$K$2=BT10536,BV10536,"")</f>
        <v/>
      </c>
      <c r="BT10536" s="34" t="str">
        <f t="shared" si="1287"/>
        <v/>
      </c>
      <c r="BU10536" s="32" t="str">
        <f t="shared" si="1288"/>
        <v/>
      </c>
      <c r="BV10536" s="32" t="str">
        <f t="shared" si="1289"/>
        <v/>
      </c>
      <c r="BW10536" s="32" t="str">
        <f t="shared" si="1290"/>
        <v/>
      </c>
      <c r="BX10536" s="32" t="str">
        <f t="shared" si="1291"/>
        <v/>
      </c>
      <c r="BY10536" s="32" t="str">
        <f t="shared" si="1292"/>
        <v/>
      </c>
      <c r="BZ10536" s="32" t="str">
        <f t="shared" si="1293"/>
        <v/>
      </c>
      <c r="CA10536" s="32" t="str">
        <f t="shared" si="1294"/>
        <v/>
      </c>
      <c r="CB10536" s="33">
        <f>IF(COUNTIF($CD$7:CD10536,CD10536)=1,CD10536,CD10536+COUNTIF($CD$6:CD10535,CD10536))</f>
        <v>59676</v>
      </c>
      <c r="CC10536" s="34">
        <f t="shared" si="1295"/>
        <v>55153</v>
      </c>
      <c r="CD10536" s="32">
        <f t="shared" si="1296"/>
        <v>55153</v>
      </c>
      <c r="CE10536" s="32">
        <f t="shared" si="1297"/>
        <v>0</v>
      </c>
      <c r="CF10536" s="32">
        <f t="shared" si="1298"/>
        <v>0</v>
      </c>
      <c r="CG10536" s="32" t="str">
        <f t="shared" si="1299"/>
        <v/>
      </c>
      <c r="CH10536" s="32">
        <v>531</v>
      </c>
      <c r="CI10536" s="32" t="s">
        <v>7</v>
      </c>
      <c r="CJ10536" s="32" t="str">
        <f t="shared" si="1300"/>
        <v/>
      </c>
      <c r="CK10536" s="32" t="str">
        <f t="shared" si="1301"/>
        <v/>
      </c>
      <c r="CL10536" s="32" t="str">
        <f t="shared" si="1302"/>
        <v/>
      </c>
      <c r="CM10536" s="32" t="str">
        <f t="shared" si="1303"/>
        <v/>
      </c>
      <c r="CN10536" s="32" t="str">
        <f t="shared" si="1304"/>
        <v/>
      </c>
    </row>
    <row r="10537" spans="71:92" x14ac:dyDescent="0.3">
      <c r="BS10537" s="32" t="str">
        <f>IF(Kiadasi_kiseroiv!$K$2=BT10537,BV10537,"")</f>
        <v/>
      </c>
      <c r="BT10537" s="34" t="str">
        <f t="shared" si="1287"/>
        <v/>
      </c>
      <c r="BU10537" s="32" t="str">
        <f t="shared" si="1288"/>
        <v/>
      </c>
      <c r="BV10537" s="32" t="str">
        <f t="shared" si="1289"/>
        <v/>
      </c>
      <c r="BW10537" s="32" t="str">
        <f t="shared" si="1290"/>
        <v/>
      </c>
      <c r="BX10537" s="32" t="str">
        <f t="shared" si="1291"/>
        <v/>
      </c>
      <c r="BY10537" s="32" t="str">
        <f t="shared" si="1292"/>
        <v/>
      </c>
      <c r="BZ10537" s="32" t="str">
        <f t="shared" si="1293"/>
        <v/>
      </c>
      <c r="CA10537" s="32" t="str">
        <f t="shared" si="1294"/>
        <v/>
      </c>
      <c r="CB10537" s="33">
        <f>IF(COUNTIF($CD$7:CD10537,CD10537)=1,CD10537,CD10537+COUNTIF($CD$6:CD10536,CD10537))</f>
        <v>59677</v>
      </c>
      <c r="CC10537" s="34">
        <f t="shared" si="1295"/>
        <v>55153</v>
      </c>
      <c r="CD10537" s="32">
        <f t="shared" si="1296"/>
        <v>55153</v>
      </c>
      <c r="CE10537" s="32">
        <f t="shared" si="1297"/>
        <v>0</v>
      </c>
      <c r="CF10537" s="32">
        <f t="shared" si="1298"/>
        <v>0</v>
      </c>
      <c r="CG10537" s="32" t="str">
        <f t="shared" si="1299"/>
        <v/>
      </c>
      <c r="CH10537" s="32">
        <v>532</v>
      </c>
      <c r="CI10537" s="32" t="s">
        <v>7</v>
      </c>
      <c r="CJ10537" s="32" t="str">
        <f t="shared" si="1300"/>
        <v/>
      </c>
      <c r="CK10537" s="32" t="str">
        <f t="shared" si="1301"/>
        <v/>
      </c>
      <c r="CL10537" s="32" t="str">
        <f t="shared" si="1302"/>
        <v/>
      </c>
      <c r="CM10537" s="32" t="str">
        <f t="shared" si="1303"/>
        <v/>
      </c>
      <c r="CN10537" s="32" t="str">
        <f t="shared" si="1304"/>
        <v/>
      </c>
    </row>
    <row r="10538" spans="71:92" x14ac:dyDescent="0.3">
      <c r="BS10538" s="32" t="str">
        <f>IF(Kiadasi_kiseroiv!$K$2=BT10538,BV10538,"")</f>
        <v/>
      </c>
      <c r="BT10538" s="34" t="str">
        <f t="shared" si="1287"/>
        <v/>
      </c>
      <c r="BU10538" s="32" t="str">
        <f t="shared" si="1288"/>
        <v/>
      </c>
      <c r="BV10538" s="32" t="str">
        <f t="shared" si="1289"/>
        <v/>
      </c>
      <c r="BW10538" s="32" t="str">
        <f t="shared" si="1290"/>
        <v/>
      </c>
      <c r="BX10538" s="32" t="str">
        <f t="shared" si="1291"/>
        <v/>
      </c>
      <c r="BY10538" s="32" t="str">
        <f t="shared" si="1292"/>
        <v/>
      </c>
      <c r="BZ10538" s="32" t="str">
        <f t="shared" si="1293"/>
        <v/>
      </c>
      <c r="CA10538" s="32" t="str">
        <f t="shared" si="1294"/>
        <v/>
      </c>
      <c r="CB10538" s="33">
        <f>IF(COUNTIF($CD$7:CD10538,CD10538)=1,CD10538,CD10538+COUNTIF($CD$6:CD10537,CD10538))</f>
        <v>59678</v>
      </c>
      <c r="CC10538" s="34">
        <f t="shared" si="1295"/>
        <v>55153</v>
      </c>
      <c r="CD10538" s="32">
        <f t="shared" si="1296"/>
        <v>55153</v>
      </c>
      <c r="CE10538" s="32">
        <f t="shared" si="1297"/>
        <v>0</v>
      </c>
      <c r="CF10538" s="32">
        <f t="shared" si="1298"/>
        <v>0</v>
      </c>
      <c r="CG10538" s="32" t="str">
        <f t="shared" si="1299"/>
        <v/>
      </c>
      <c r="CH10538" s="32">
        <v>533</v>
      </c>
      <c r="CI10538" s="32" t="s">
        <v>7</v>
      </c>
      <c r="CJ10538" s="32" t="str">
        <f t="shared" si="1300"/>
        <v/>
      </c>
      <c r="CK10538" s="32" t="str">
        <f t="shared" si="1301"/>
        <v/>
      </c>
      <c r="CL10538" s="32" t="str">
        <f t="shared" si="1302"/>
        <v/>
      </c>
      <c r="CM10538" s="32" t="str">
        <f t="shared" si="1303"/>
        <v/>
      </c>
      <c r="CN10538" s="32" t="str">
        <f t="shared" si="1304"/>
        <v/>
      </c>
    </row>
    <row r="10539" spans="71:92" x14ac:dyDescent="0.3">
      <c r="BS10539" s="32" t="str">
        <f>IF(Kiadasi_kiseroiv!$K$2=BT10539,BV10539,"")</f>
        <v/>
      </c>
      <c r="BT10539" s="34" t="str">
        <f t="shared" si="1287"/>
        <v/>
      </c>
      <c r="BU10539" s="32" t="str">
        <f t="shared" si="1288"/>
        <v/>
      </c>
      <c r="BV10539" s="32" t="str">
        <f t="shared" si="1289"/>
        <v/>
      </c>
      <c r="BW10539" s="32" t="str">
        <f t="shared" si="1290"/>
        <v/>
      </c>
      <c r="BX10539" s="32" t="str">
        <f t="shared" si="1291"/>
        <v/>
      </c>
      <c r="BY10539" s="32" t="str">
        <f t="shared" si="1292"/>
        <v/>
      </c>
      <c r="BZ10539" s="32" t="str">
        <f t="shared" si="1293"/>
        <v/>
      </c>
      <c r="CA10539" s="32" t="str">
        <f t="shared" si="1294"/>
        <v/>
      </c>
      <c r="CB10539" s="33">
        <f>IF(COUNTIF($CD$7:CD10539,CD10539)=1,CD10539,CD10539+COUNTIF($CD$6:CD10538,CD10539))</f>
        <v>59679</v>
      </c>
      <c r="CC10539" s="34">
        <f t="shared" si="1295"/>
        <v>55153</v>
      </c>
      <c r="CD10539" s="32">
        <f t="shared" si="1296"/>
        <v>55153</v>
      </c>
      <c r="CE10539" s="32">
        <f t="shared" si="1297"/>
        <v>0</v>
      </c>
      <c r="CF10539" s="32">
        <f t="shared" si="1298"/>
        <v>0</v>
      </c>
      <c r="CG10539" s="32" t="str">
        <f t="shared" si="1299"/>
        <v/>
      </c>
      <c r="CH10539" s="32">
        <v>534</v>
      </c>
      <c r="CI10539" s="32" t="s">
        <v>7</v>
      </c>
      <c r="CJ10539" s="32" t="str">
        <f t="shared" si="1300"/>
        <v/>
      </c>
      <c r="CK10539" s="32" t="str">
        <f t="shared" si="1301"/>
        <v/>
      </c>
      <c r="CL10539" s="32" t="str">
        <f t="shared" si="1302"/>
        <v/>
      </c>
      <c r="CM10539" s="32" t="str">
        <f t="shared" si="1303"/>
        <v/>
      </c>
      <c r="CN10539" s="32" t="str">
        <f t="shared" si="1304"/>
        <v/>
      </c>
    </row>
    <row r="10540" spans="71:92" x14ac:dyDescent="0.3">
      <c r="BS10540" s="32" t="str">
        <f>IF(Kiadasi_kiseroiv!$K$2=BT10540,BV10540,"")</f>
        <v/>
      </c>
      <c r="BT10540" s="34" t="str">
        <f t="shared" si="1287"/>
        <v/>
      </c>
      <c r="BU10540" s="32" t="str">
        <f t="shared" si="1288"/>
        <v/>
      </c>
      <c r="BV10540" s="32" t="str">
        <f t="shared" si="1289"/>
        <v/>
      </c>
      <c r="BW10540" s="32" t="str">
        <f t="shared" si="1290"/>
        <v/>
      </c>
      <c r="BX10540" s="32" t="str">
        <f t="shared" si="1291"/>
        <v/>
      </c>
      <c r="BY10540" s="32" t="str">
        <f t="shared" si="1292"/>
        <v/>
      </c>
      <c r="BZ10540" s="32" t="str">
        <f t="shared" si="1293"/>
        <v/>
      </c>
      <c r="CA10540" s="32" t="str">
        <f t="shared" si="1294"/>
        <v/>
      </c>
      <c r="CB10540" s="33">
        <f>IF(COUNTIF($CD$7:CD10540,CD10540)=1,CD10540,CD10540+COUNTIF($CD$6:CD10539,CD10540))</f>
        <v>59680</v>
      </c>
      <c r="CC10540" s="34">
        <f t="shared" si="1295"/>
        <v>55153</v>
      </c>
      <c r="CD10540" s="32">
        <f t="shared" si="1296"/>
        <v>55153</v>
      </c>
      <c r="CE10540" s="32">
        <f t="shared" si="1297"/>
        <v>0</v>
      </c>
      <c r="CF10540" s="32">
        <f t="shared" si="1298"/>
        <v>0</v>
      </c>
      <c r="CG10540" s="32" t="str">
        <f t="shared" si="1299"/>
        <v/>
      </c>
      <c r="CH10540" s="32">
        <v>535</v>
      </c>
      <c r="CI10540" s="32" t="s">
        <v>7</v>
      </c>
      <c r="CJ10540" s="32" t="str">
        <f t="shared" si="1300"/>
        <v/>
      </c>
      <c r="CK10540" s="32" t="str">
        <f t="shared" si="1301"/>
        <v/>
      </c>
      <c r="CL10540" s="32" t="str">
        <f t="shared" si="1302"/>
        <v/>
      </c>
      <c r="CM10540" s="32" t="str">
        <f t="shared" si="1303"/>
        <v/>
      </c>
      <c r="CN10540" s="32" t="str">
        <f t="shared" si="1304"/>
        <v/>
      </c>
    </row>
    <row r="10541" spans="71:92" x14ac:dyDescent="0.3">
      <c r="BS10541" s="32" t="str">
        <f>IF(Kiadasi_kiseroiv!$K$2=BT10541,BV10541,"")</f>
        <v/>
      </c>
      <c r="BT10541" s="34" t="str">
        <f t="shared" si="1287"/>
        <v/>
      </c>
      <c r="BU10541" s="32" t="str">
        <f t="shared" si="1288"/>
        <v/>
      </c>
      <c r="BV10541" s="32" t="str">
        <f t="shared" si="1289"/>
        <v/>
      </c>
      <c r="BW10541" s="32" t="str">
        <f t="shared" si="1290"/>
        <v/>
      </c>
      <c r="BX10541" s="32" t="str">
        <f t="shared" si="1291"/>
        <v/>
      </c>
      <c r="BY10541" s="32" t="str">
        <f t="shared" si="1292"/>
        <v/>
      </c>
      <c r="BZ10541" s="32" t="str">
        <f t="shared" si="1293"/>
        <v/>
      </c>
      <c r="CA10541" s="32" t="str">
        <f t="shared" si="1294"/>
        <v/>
      </c>
      <c r="CB10541" s="33">
        <f>IF(COUNTIF($CD$7:CD10541,CD10541)=1,CD10541,CD10541+COUNTIF($CD$6:CD10540,CD10541))</f>
        <v>59681</v>
      </c>
      <c r="CC10541" s="34">
        <f t="shared" si="1295"/>
        <v>55153</v>
      </c>
      <c r="CD10541" s="32">
        <f t="shared" si="1296"/>
        <v>55153</v>
      </c>
      <c r="CE10541" s="32">
        <f t="shared" si="1297"/>
        <v>0</v>
      </c>
      <c r="CF10541" s="32">
        <f t="shared" si="1298"/>
        <v>0</v>
      </c>
      <c r="CG10541" s="32" t="str">
        <f t="shared" si="1299"/>
        <v/>
      </c>
      <c r="CH10541" s="32">
        <v>536</v>
      </c>
      <c r="CI10541" s="32" t="s">
        <v>7</v>
      </c>
      <c r="CJ10541" s="32" t="str">
        <f t="shared" si="1300"/>
        <v/>
      </c>
      <c r="CK10541" s="32" t="str">
        <f t="shared" si="1301"/>
        <v/>
      </c>
      <c r="CL10541" s="32" t="str">
        <f t="shared" si="1302"/>
        <v/>
      </c>
      <c r="CM10541" s="32" t="str">
        <f t="shared" si="1303"/>
        <v/>
      </c>
      <c r="CN10541" s="32" t="str">
        <f t="shared" si="1304"/>
        <v/>
      </c>
    </row>
    <row r="10542" spans="71:92" x14ac:dyDescent="0.3">
      <c r="BS10542" s="32" t="str">
        <f>IF(Kiadasi_kiseroiv!$K$2=BT10542,BV10542,"")</f>
        <v/>
      </c>
      <c r="BT10542" s="34" t="str">
        <f t="shared" si="1287"/>
        <v/>
      </c>
      <c r="BU10542" s="32" t="str">
        <f t="shared" si="1288"/>
        <v/>
      </c>
      <c r="BV10542" s="32" t="str">
        <f t="shared" si="1289"/>
        <v/>
      </c>
      <c r="BW10542" s="32" t="str">
        <f t="shared" si="1290"/>
        <v/>
      </c>
      <c r="BX10542" s="32" t="str">
        <f t="shared" si="1291"/>
        <v/>
      </c>
      <c r="BY10542" s="32" t="str">
        <f t="shared" si="1292"/>
        <v/>
      </c>
      <c r="BZ10542" s="32" t="str">
        <f t="shared" si="1293"/>
        <v/>
      </c>
      <c r="CA10542" s="32" t="str">
        <f t="shared" si="1294"/>
        <v/>
      </c>
      <c r="CB10542" s="33">
        <f>IF(COUNTIF($CD$7:CD10542,CD10542)=1,CD10542,CD10542+COUNTIF($CD$6:CD10541,CD10542))</f>
        <v>59682</v>
      </c>
      <c r="CC10542" s="34">
        <f t="shared" si="1295"/>
        <v>55153</v>
      </c>
      <c r="CD10542" s="32">
        <f t="shared" si="1296"/>
        <v>55153</v>
      </c>
      <c r="CE10542" s="32">
        <f t="shared" si="1297"/>
        <v>0</v>
      </c>
      <c r="CF10542" s="32">
        <f t="shared" si="1298"/>
        <v>0</v>
      </c>
      <c r="CG10542" s="32" t="str">
        <f t="shared" si="1299"/>
        <v/>
      </c>
      <c r="CH10542" s="32">
        <v>537</v>
      </c>
      <c r="CI10542" s="32" t="s">
        <v>7</v>
      </c>
      <c r="CJ10542" s="32" t="str">
        <f t="shared" si="1300"/>
        <v/>
      </c>
      <c r="CK10542" s="32" t="str">
        <f t="shared" si="1301"/>
        <v/>
      </c>
      <c r="CL10542" s="32" t="str">
        <f t="shared" si="1302"/>
        <v/>
      </c>
      <c r="CM10542" s="32" t="str">
        <f t="shared" si="1303"/>
        <v/>
      </c>
      <c r="CN10542" s="32" t="str">
        <f t="shared" si="1304"/>
        <v/>
      </c>
    </row>
    <row r="10543" spans="71:92" x14ac:dyDescent="0.3">
      <c r="BS10543" s="32" t="str">
        <f>IF(Kiadasi_kiseroiv!$K$2=BT10543,BV10543,"")</f>
        <v/>
      </c>
      <c r="BT10543" s="34" t="str">
        <f t="shared" si="1287"/>
        <v/>
      </c>
      <c r="BU10543" s="32" t="str">
        <f t="shared" si="1288"/>
        <v/>
      </c>
      <c r="BV10543" s="32" t="str">
        <f t="shared" si="1289"/>
        <v/>
      </c>
      <c r="BW10543" s="32" t="str">
        <f t="shared" si="1290"/>
        <v/>
      </c>
      <c r="BX10543" s="32" t="str">
        <f t="shared" si="1291"/>
        <v/>
      </c>
      <c r="BY10543" s="32" t="str">
        <f t="shared" si="1292"/>
        <v/>
      </c>
      <c r="BZ10543" s="32" t="str">
        <f t="shared" si="1293"/>
        <v/>
      </c>
      <c r="CA10543" s="32" t="str">
        <f t="shared" si="1294"/>
        <v/>
      </c>
      <c r="CB10543" s="33">
        <f>IF(COUNTIF($CD$7:CD10543,CD10543)=1,CD10543,CD10543+COUNTIF($CD$6:CD10542,CD10543))</f>
        <v>59683</v>
      </c>
      <c r="CC10543" s="34">
        <f t="shared" si="1295"/>
        <v>55153</v>
      </c>
      <c r="CD10543" s="32">
        <f t="shared" si="1296"/>
        <v>55153</v>
      </c>
      <c r="CE10543" s="32">
        <f t="shared" si="1297"/>
        <v>0</v>
      </c>
      <c r="CF10543" s="32">
        <f t="shared" si="1298"/>
        <v>0</v>
      </c>
      <c r="CG10543" s="32" t="str">
        <f t="shared" si="1299"/>
        <v/>
      </c>
      <c r="CH10543" s="32">
        <v>538</v>
      </c>
      <c r="CI10543" s="32" t="s">
        <v>7</v>
      </c>
      <c r="CJ10543" s="32" t="str">
        <f t="shared" si="1300"/>
        <v/>
      </c>
      <c r="CK10543" s="32" t="str">
        <f t="shared" si="1301"/>
        <v/>
      </c>
      <c r="CL10543" s="32" t="str">
        <f t="shared" si="1302"/>
        <v/>
      </c>
      <c r="CM10543" s="32" t="str">
        <f t="shared" si="1303"/>
        <v/>
      </c>
      <c r="CN10543" s="32" t="str">
        <f t="shared" si="1304"/>
        <v/>
      </c>
    </row>
    <row r="10544" spans="71:92" x14ac:dyDescent="0.3">
      <c r="BS10544" s="32" t="str">
        <f>IF(Kiadasi_kiseroiv!$K$2=BT10544,BV10544,"")</f>
        <v/>
      </c>
      <c r="BT10544" s="34" t="str">
        <f t="shared" si="1287"/>
        <v/>
      </c>
      <c r="BU10544" s="32" t="str">
        <f t="shared" si="1288"/>
        <v/>
      </c>
      <c r="BV10544" s="32" t="str">
        <f t="shared" si="1289"/>
        <v/>
      </c>
      <c r="BW10544" s="32" t="str">
        <f t="shared" si="1290"/>
        <v/>
      </c>
      <c r="BX10544" s="32" t="str">
        <f t="shared" si="1291"/>
        <v/>
      </c>
      <c r="BY10544" s="32" t="str">
        <f t="shared" si="1292"/>
        <v/>
      </c>
      <c r="BZ10544" s="32" t="str">
        <f t="shared" si="1293"/>
        <v/>
      </c>
      <c r="CA10544" s="32" t="str">
        <f t="shared" si="1294"/>
        <v/>
      </c>
      <c r="CB10544" s="33">
        <f>IF(COUNTIF($CD$7:CD10544,CD10544)=1,CD10544,CD10544+COUNTIF($CD$6:CD10543,CD10544))</f>
        <v>59684</v>
      </c>
      <c r="CC10544" s="34">
        <f t="shared" si="1295"/>
        <v>55153</v>
      </c>
      <c r="CD10544" s="32">
        <f t="shared" si="1296"/>
        <v>55153</v>
      </c>
      <c r="CE10544" s="32">
        <f t="shared" si="1297"/>
        <v>0</v>
      </c>
      <c r="CF10544" s="32">
        <f t="shared" si="1298"/>
        <v>0</v>
      </c>
      <c r="CG10544" s="32" t="str">
        <f t="shared" si="1299"/>
        <v/>
      </c>
      <c r="CH10544" s="32">
        <v>539</v>
      </c>
      <c r="CI10544" s="32" t="s">
        <v>7</v>
      </c>
      <c r="CJ10544" s="32" t="str">
        <f t="shared" si="1300"/>
        <v/>
      </c>
      <c r="CK10544" s="32" t="str">
        <f t="shared" si="1301"/>
        <v/>
      </c>
      <c r="CL10544" s="32" t="str">
        <f t="shared" si="1302"/>
        <v/>
      </c>
      <c r="CM10544" s="32" t="str">
        <f t="shared" si="1303"/>
        <v/>
      </c>
      <c r="CN10544" s="32" t="str">
        <f t="shared" si="1304"/>
        <v/>
      </c>
    </row>
    <row r="10545" spans="71:92" x14ac:dyDescent="0.3">
      <c r="BS10545" s="32" t="str">
        <f>IF(Kiadasi_kiseroiv!$K$2=BT10545,BV10545,"")</f>
        <v/>
      </c>
      <c r="BT10545" s="34" t="str">
        <f t="shared" si="1287"/>
        <v/>
      </c>
      <c r="BU10545" s="32" t="str">
        <f t="shared" si="1288"/>
        <v/>
      </c>
      <c r="BV10545" s="32" t="str">
        <f t="shared" si="1289"/>
        <v/>
      </c>
      <c r="BW10545" s="32" t="str">
        <f t="shared" si="1290"/>
        <v/>
      </c>
      <c r="BX10545" s="32" t="str">
        <f t="shared" si="1291"/>
        <v/>
      </c>
      <c r="BY10545" s="32" t="str">
        <f t="shared" si="1292"/>
        <v/>
      </c>
      <c r="BZ10545" s="32" t="str">
        <f t="shared" si="1293"/>
        <v/>
      </c>
      <c r="CA10545" s="32" t="str">
        <f t="shared" si="1294"/>
        <v/>
      </c>
      <c r="CB10545" s="33">
        <f>IF(COUNTIF($CD$7:CD10545,CD10545)=1,CD10545,CD10545+COUNTIF($CD$6:CD10544,CD10545))</f>
        <v>59685</v>
      </c>
      <c r="CC10545" s="34">
        <f t="shared" si="1295"/>
        <v>55153</v>
      </c>
      <c r="CD10545" s="32">
        <f t="shared" si="1296"/>
        <v>55153</v>
      </c>
      <c r="CE10545" s="32">
        <f t="shared" si="1297"/>
        <v>0</v>
      </c>
      <c r="CF10545" s="32">
        <f t="shared" si="1298"/>
        <v>0</v>
      </c>
      <c r="CG10545" s="32" t="str">
        <f t="shared" si="1299"/>
        <v/>
      </c>
      <c r="CH10545" s="32">
        <v>540</v>
      </c>
      <c r="CI10545" s="32" t="s">
        <v>7</v>
      </c>
      <c r="CJ10545" s="32" t="str">
        <f t="shared" si="1300"/>
        <v/>
      </c>
      <c r="CK10545" s="32" t="str">
        <f t="shared" si="1301"/>
        <v/>
      </c>
      <c r="CL10545" s="32" t="str">
        <f t="shared" si="1302"/>
        <v/>
      </c>
      <c r="CM10545" s="32" t="str">
        <f t="shared" si="1303"/>
        <v/>
      </c>
      <c r="CN10545" s="32" t="str">
        <f t="shared" si="1304"/>
        <v/>
      </c>
    </row>
    <row r="10546" spans="71:92" x14ac:dyDescent="0.3">
      <c r="BS10546" s="32" t="str">
        <f>IF(Kiadasi_kiseroiv!$K$2=BT10546,BV10546,"")</f>
        <v/>
      </c>
      <c r="BT10546" s="34" t="str">
        <f t="shared" si="1287"/>
        <v/>
      </c>
      <c r="BU10546" s="32" t="str">
        <f t="shared" si="1288"/>
        <v/>
      </c>
      <c r="BV10546" s="32" t="str">
        <f t="shared" si="1289"/>
        <v/>
      </c>
      <c r="BW10546" s="32" t="str">
        <f t="shared" si="1290"/>
        <v/>
      </c>
      <c r="BX10546" s="32" t="str">
        <f t="shared" si="1291"/>
        <v/>
      </c>
      <c r="BY10546" s="32" t="str">
        <f t="shared" si="1292"/>
        <v/>
      </c>
      <c r="BZ10546" s="32" t="str">
        <f t="shared" si="1293"/>
        <v/>
      </c>
      <c r="CA10546" s="32" t="str">
        <f t="shared" si="1294"/>
        <v/>
      </c>
      <c r="CB10546" s="33">
        <f>IF(COUNTIF($CD$7:CD10546,CD10546)=1,CD10546,CD10546+COUNTIF($CD$6:CD10545,CD10546))</f>
        <v>59686</v>
      </c>
      <c r="CC10546" s="34">
        <f t="shared" si="1295"/>
        <v>55153</v>
      </c>
      <c r="CD10546" s="32">
        <f t="shared" si="1296"/>
        <v>55153</v>
      </c>
      <c r="CE10546" s="32">
        <f t="shared" si="1297"/>
        <v>0</v>
      </c>
      <c r="CF10546" s="32">
        <f t="shared" si="1298"/>
        <v>0</v>
      </c>
      <c r="CG10546" s="32" t="str">
        <f t="shared" si="1299"/>
        <v/>
      </c>
      <c r="CH10546" s="32">
        <v>541</v>
      </c>
      <c r="CI10546" s="32" t="s">
        <v>7</v>
      </c>
      <c r="CJ10546" s="32" t="str">
        <f t="shared" si="1300"/>
        <v/>
      </c>
      <c r="CK10546" s="32" t="str">
        <f t="shared" si="1301"/>
        <v/>
      </c>
      <c r="CL10546" s="32" t="str">
        <f t="shared" si="1302"/>
        <v/>
      </c>
      <c r="CM10546" s="32" t="str">
        <f t="shared" si="1303"/>
        <v/>
      </c>
      <c r="CN10546" s="32" t="str">
        <f t="shared" si="1304"/>
        <v/>
      </c>
    </row>
    <row r="10547" spans="71:92" x14ac:dyDescent="0.3">
      <c r="BS10547" s="32" t="str">
        <f>IF(Kiadasi_kiseroiv!$K$2=BT10547,BV10547,"")</f>
        <v/>
      </c>
      <c r="BT10547" s="34" t="str">
        <f t="shared" si="1287"/>
        <v/>
      </c>
      <c r="BU10547" s="32" t="str">
        <f t="shared" si="1288"/>
        <v/>
      </c>
      <c r="BV10547" s="32" t="str">
        <f t="shared" si="1289"/>
        <v/>
      </c>
      <c r="BW10547" s="32" t="str">
        <f t="shared" si="1290"/>
        <v/>
      </c>
      <c r="BX10547" s="32" t="str">
        <f t="shared" si="1291"/>
        <v/>
      </c>
      <c r="BY10547" s="32" t="str">
        <f t="shared" si="1292"/>
        <v/>
      </c>
      <c r="BZ10547" s="32" t="str">
        <f t="shared" si="1293"/>
        <v/>
      </c>
      <c r="CA10547" s="32" t="str">
        <f t="shared" si="1294"/>
        <v/>
      </c>
      <c r="CB10547" s="33">
        <f>IF(COUNTIF($CD$7:CD10547,CD10547)=1,CD10547,CD10547+COUNTIF($CD$6:CD10546,CD10547))</f>
        <v>59687</v>
      </c>
      <c r="CC10547" s="34">
        <f t="shared" si="1295"/>
        <v>55153</v>
      </c>
      <c r="CD10547" s="32">
        <f t="shared" si="1296"/>
        <v>55153</v>
      </c>
      <c r="CE10547" s="32">
        <f t="shared" si="1297"/>
        <v>0</v>
      </c>
      <c r="CF10547" s="32">
        <f t="shared" si="1298"/>
        <v>0</v>
      </c>
      <c r="CG10547" s="32" t="str">
        <f t="shared" si="1299"/>
        <v/>
      </c>
      <c r="CH10547" s="32">
        <v>542</v>
      </c>
      <c r="CI10547" s="32" t="s">
        <v>7</v>
      </c>
      <c r="CJ10547" s="32" t="str">
        <f t="shared" si="1300"/>
        <v/>
      </c>
      <c r="CK10547" s="32" t="str">
        <f t="shared" si="1301"/>
        <v/>
      </c>
      <c r="CL10547" s="32" t="str">
        <f t="shared" si="1302"/>
        <v/>
      </c>
      <c r="CM10547" s="32" t="str">
        <f t="shared" si="1303"/>
        <v/>
      </c>
      <c r="CN10547" s="32" t="str">
        <f t="shared" si="1304"/>
        <v/>
      </c>
    </row>
    <row r="10548" spans="71:92" x14ac:dyDescent="0.3">
      <c r="BS10548" s="32" t="str">
        <f>IF(Kiadasi_kiseroiv!$K$2=BT10548,BV10548,"")</f>
        <v/>
      </c>
      <c r="BT10548" s="34" t="str">
        <f t="shared" si="1287"/>
        <v/>
      </c>
      <c r="BU10548" s="32" t="str">
        <f t="shared" si="1288"/>
        <v/>
      </c>
      <c r="BV10548" s="32" t="str">
        <f t="shared" si="1289"/>
        <v/>
      </c>
      <c r="BW10548" s="32" t="str">
        <f t="shared" si="1290"/>
        <v/>
      </c>
      <c r="BX10548" s="32" t="str">
        <f t="shared" si="1291"/>
        <v/>
      </c>
      <c r="BY10548" s="32" t="str">
        <f t="shared" si="1292"/>
        <v/>
      </c>
      <c r="BZ10548" s="32" t="str">
        <f t="shared" si="1293"/>
        <v/>
      </c>
      <c r="CA10548" s="32" t="str">
        <f t="shared" si="1294"/>
        <v/>
      </c>
      <c r="CB10548" s="33">
        <f>IF(COUNTIF($CD$7:CD10548,CD10548)=1,CD10548,CD10548+COUNTIF($CD$6:CD10547,CD10548))</f>
        <v>59688</v>
      </c>
      <c r="CC10548" s="34">
        <f t="shared" si="1295"/>
        <v>55153</v>
      </c>
      <c r="CD10548" s="32">
        <f t="shared" si="1296"/>
        <v>55153</v>
      </c>
      <c r="CE10548" s="32">
        <f t="shared" si="1297"/>
        <v>0</v>
      </c>
      <c r="CF10548" s="32">
        <f t="shared" si="1298"/>
        <v>0</v>
      </c>
      <c r="CG10548" s="32" t="str">
        <f t="shared" si="1299"/>
        <v/>
      </c>
      <c r="CH10548" s="32">
        <v>543</v>
      </c>
      <c r="CI10548" s="32" t="s">
        <v>7</v>
      </c>
      <c r="CJ10548" s="32" t="str">
        <f t="shared" si="1300"/>
        <v/>
      </c>
      <c r="CK10548" s="32" t="str">
        <f t="shared" si="1301"/>
        <v/>
      </c>
      <c r="CL10548" s="32" t="str">
        <f t="shared" si="1302"/>
        <v/>
      </c>
      <c r="CM10548" s="32" t="str">
        <f t="shared" si="1303"/>
        <v/>
      </c>
      <c r="CN10548" s="32" t="str">
        <f t="shared" si="1304"/>
        <v/>
      </c>
    </row>
    <row r="10549" spans="71:92" x14ac:dyDescent="0.3">
      <c r="BS10549" s="32" t="str">
        <f>IF(Kiadasi_kiseroiv!$K$2=BT10549,BV10549,"")</f>
        <v/>
      </c>
      <c r="BT10549" s="34" t="str">
        <f t="shared" si="1287"/>
        <v/>
      </c>
      <c r="BU10549" s="32" t="str">
        <f t="shared" si="1288"/>
        <v/>
      </c>
      <c r="BV10549" s="32" t="str">
        <f t="shared" si="1289"/>
        <v/>
      </c>
      <c r="BW10549" s="32" t="str">
        <f t="shared" si="1290"/>
        <v/>
      </c>
      <c r="BX10549" s="32" t="str">
        <f t="shared" si="1291"/>
        <v/>
      </c>
      <c r="BY10549" s="32" t="str">
        <f t="shared" si="1292"/>
        <v/>
      </c>
      <c r="BZ10549" s="32" t="str">
        <f t="shared" si="1293"/>
        <v/>
      </c>
      <c r="CA10549" s="32" t="str">
        <f t="shared" si="1294"/>
        <v/>
      </c>
      <c r="CB10549" s="33">
        <f>IF(COUNTIF($CD$7:CD10549,CD10549)=1,CD10549,CD10549+COUNTIF($CD$6:CD10548,CD10549))</f>
        <v>59689</v>
      </c>
      <c r="CC10549" s="34">
        <f t="shared" si="1295"/>
        <v>55153</v>
      </c>
      <c r="CD10549" s="32">
        <f t="shared" si="1296"/>
        <v>55153</v>
      </c>
      <c r="CE10549" s="32">
        <f t="shared" si="1297"/>
        <v>0</v>
      </c>
      <c r="CF10549" s="32">
        <f t="shared" si="1298"/>
        <v>0</v>
      </c>
      <c r="CG10549" s="32" t="str">
        <f t="shared" si="1299"/>
        <v/>
      </c>
      <c r="CH10549" s="32">
        <v>544</v>
      </c>
      <c r="CI10549" s="32" t="s">
        <v>7</v>
      </c>
      <c r="CJ10549" s="32" t="str">
        <f t="shared" si="1300"/>
        <v/>
      </c>
      <c r="CK10549" s="32" t="str">
        <f t="shared" si="1301"/>
        <v/>
      </c>
      <c r="CL10549" s="32" t="str">
        <f t="shared" si="1302"/>
        <v/>
      </c>
      <c r="CM10549" s="32" t="str">
        <f t="shared" si="1303"/>
        <v/>
      </c>
      <c r="CN10549" s="32" t="str">
        <f t="shared" si="1304"/>
        <v/>
      </c>
    </row>
    <row r="10550" spans="71:92" x14ac:dyDescent="0.3">
      <c r="BS10550" s="32" t="str">
        <f>IF(Kiadasi_kiseroiv!$K$2=BT10550,BV10550,"")</f>
        <v/>
      </c>
      <c r="BT10550" s="34" t="str">
        <f t="shared" si="1287"/>
        <v/>
      </c>
      <c r="BU10550" s="32" t="str">
        <f t="shared" si="1288"/>
        <v/>
      </c>
      <c r="BV10550" s="32" t="str">
        <f t="shared" si="1289"/>
        <v/>
      </c>
      <c r="BW10550" s="32" t="str">
        <f t="shared" si="1290"/>
        <v/>
      </c>
      <c r="BX10550" s="32" t="str">
        <f t="shared" si="1291"/>
        <v/>
      </c>
      <c r="BY10550" s="32" t="str">
        <f t="shared" si="1292"/>
        <v/>
      </c>
      <c r="BZ10550" s="32" t="str">
        <f t="shared" si="1293"/>
        <v/>
      </c>
      <c r="CA10550" s="32" t="str">
        <f t="shared" si="1294"/>
        <v/>
      </c>
      <c r="CB10550" s="33">
        <f>IF(COUNTIF($CD$7:CD10550,CD10550)=1,CD10550,CD10550+COUNTIF($CD$6:CD10549,CD10550))</f>
        <v>59690</v>
      </c>
      <c r="CC10550" s="34">
        <f t="shared" si="1295"/>
        <v>55153</v>
      </c>
      <c r="CD10550" s="32">
        <f t="shared" si="1296"/>
        <v>55153</v>
      </c>
      <c r="CE10550" s="32">
        <f t="shared" si="1297"/>
        <v>0</v>
      </c>
      <c r="CF10550" s="32">
        <f t="shared" si="1298"/>
        <v>0</v>
      </c>
      <c r="CG10550" s="32" t="str">
        <f t="shared" si="1299"/>
        <v/>
      </c>
      <c r="CH10550" s="32">
        <v>545</v>
      </c>
      <c r="CI10550" s="32" t="s">
        <v>7</v>
      </c>
      <c r="CJ10550" s="32" t="str">
        <f t="shared" si="1300"/>
        <v/>
      </c>
      <c r="CK10550" s="32" t="str">
        <f t="shared" si="1301"/>
        <v/>
      </c>
      <c r="CL10550" s="32" t="str">
        <f t="shared" si="1302"/>
        <v/>
      </c>
      <c r="CM10550" s="32" t="str">
        <f t="shared" si="1303"/>
        <v/>
      </c>
      <c r="CN10550" s="32" t="str">
        <f t="shared" si="1304"/>
        <v/>
      </c>
    </row>
    <row r="10551" spans="71:92" x14ac:dyDescent="0.3">
      <c r="BS10551" s="32" t="str">
        <f>IF(Kiadasi_kiseroiv!$K$2=BT10551,BV10551,"")</f>
        <v/>
      </c>
      <c r="BT10551" s="34" t="str">
        <f t="shared" si="1287"/>
        <v/>
      </c>
      <c r="BU10551" s="32" t="str">
        <f t="shared" si="1288"/>
        <v/>
      </c>
      <c r="BV10551" s="32" t="str">
        <f t="shared" si="1289"/>
        <v/>
      </c>
      <c r="BW10551" s="32" t="str">
        <f t="shared" si="1290"/>
        <v/>
      </c>
      <c r="BX10551" s="32" t="str">
        <f t="shared" si="1291"/>
        <v/>
      </c>
      <c r="BY10551" s="32" t="str">
        <f t="shared" si="1292"/>
        <v/>
      </c>
      <c r="BZ10551" s="32" t="str">
        <f t="shared" si="1293"/>
        <v/>
      </c>
      <c r="CA10551" s="32" t="str">
        <f t="shared" si="1294"/>
        <v/>
      </c>
      <c r="CB10551" s="33">
        <f>IF(COUNTIF($CD$7:CD10551,CD10551)=1,CD10551,CD10551+COUNTIF($CD$6:CD10550,CD10551))</f>
        <v>59691</v>
      </c>
      <c r="CC10551" s="34">
        <f t="shared" si="1295"/>
        <v>55153</v>
      </c>
      <c r="CD10551" s="32">
        <f t="shared" si="1296"/>
        <v>55153</v>
      </c>
      <c r="CE10551" s="32">
        <f t="shared" si="1297"/>
        <v>0</v>
      </c>
      <c r="CF10551" s="32">
        <f t="shared" si="1298"/>
        <v>0</v>
      </c>
      <c r="CG10551" s="32" t="str">
        <f t="shared" si="1299"/>
        <v/>
      </c>
      <c r="CH10551" s="32">
        <v>546</v>
      </c>
      <c r="CI10551" s="32" t="s">
        <v>7</v>
      </c>
      <c r="CJ10551" s="32" t="str">
        <f t="shared" si="1300"/>
        <v/>
      </c>
      <c r="CK10551" s="32" t="str">
        <f t="shared" si="1301"/>
        <v/>
      </c>
      <c r="CL10551" s="32" t="str">
        <f t="shared" si="1302"/>
        <v/>
      </c>
      <c r="CM10551" s="32" t="str">
        <f t="shared" si="1303"/>
        <v/>
      </c>
      <c r="CN10551" s="32" t="str">
        <f t="shared" si="1304"/>
        <v/>
      </c>
    </row>
    <row r="10552" spans="71:92" x14ac:dyDescent="0.3">
      <c r="BS10552" s="32" t="str">
        <f>IF(Kiadasi_kiseroiv!$K$2=BT10552,BV10552,"")</f>
        <v/>
      </c>
      <c r="BT10552" s="34" t="str">
        <f t="shared" si="1287"/>
        <v/>
      </c>
      <c r="BU10552" s="32" t="str">
        <f t="shared" si="1288"/>
        <v/>
      </c>
      <c r="BV10552" s="32" t="str">
        <f t="shared" si="1289"/>
        <v/>
      </c>
      <c r="BW10552" s="32" t="str">
        <f t="shared" si="1290"/>
        <v/>
      </c>
      <c r="BX10552" s="32" t="str">
        <f t="shared" si="1291"/>
        <v/>
      </c>
      <c r="BY10552" s="32" t="str">
        <f t="shared" si="1292"/>
        <v/>
      </c>
      <c r="BZ10552" s="32" t="str">
        <f t="shared" si="1293"/>
        <v/>
      </c>
      <c r="CA10552" s="32" t="str">
        <f t="shared" si="1294"/>
        <v/>
      </c>
      <c r="CB10552" s="33">
        <f>IF(COUNTIF($CD$7:CD10552,CD10552)=1,CD10552,CD10552+COUNTIF($CD$6:CD10551,CD10552))</f>
        <v>59692</v>
      </c>
      <c r="CC10552" s="34">
        <f t="shared" si="1295"/>
        <v>55153</v>
      </c>
      <c r="CD10552" s="32">
        <f t="shared" si="1296"/>
        <v>55153</v>
      </c>
      <c r="CE10552" s="32">
        <f t="shared" si="1297"/>
        <v>0</v>
      </c>
      <c r="CF10552" s="32">
        <f t="shared" si="1298"/>
        <v>0</v>
      </c>
      <c r="CG10552" s="32" t="str">
        <f t="shared" si="1299"/>
        <v/>
      </c>
      <c r="CH10552" s="32">
        <v>547</v>
      </c>
      <c r="CI10552" s="32" t="s">
        <v>7</v>
      </c>
      <c r="CJ10552" s="32" t="str">
        <f t="shared" si="1300"/>
        <v/>
      </c>
      <c r="CK10552" s="32" t="str">
        <f t="shared" si="1301"/>
        <v/>
      </c>
      <c r="CL10552" s="32" t="str">
        <f t="shared" si="1302"/>
        <v/>
      </c>
      <c r="CM10552" s="32" t="str">
        <f t="shared" si="1303"/>
        <v/>
      </c>
      <c r="CN10552" s="32" t="str">
        <f t="shared" si="1304"/>
        <v/>
      </c>
    </row>
    <row r="10553" spans="71:92" x14ac:dyDescent="0.3">
      <c r="BS10553" s="32" t="str">
        <f>IF(Kiadasi_kiseroiv!$K$2=BT10553,BV10553,"")</f>
        <v/>
      </c>
      <c r="BT10553" s="34" t="str">
        <f t="shared" si="1287"/>
        <v/>
      </c>
      <c r="BU10553" s="32" t="str">
        <f t="shared" si="1288"/>
        <v/>
      </c>
      <c r="BV10553" s="32" t="str">
        <f t="shared" si="1289"/>
        <v/>
      </c>
      <c r="BW10553" s="32" t="str">
        <f t="shared" si="1290"/>
        <v/>
      </c>
      <c r="BX10553" s="32" t="str">
        <f t="shared" si="1291"/>
        <v/>
      </c>
      <c r="BY10553" s="32" t="str">
        <f t="shared" si="1292"/>
        <v/>
      </c>
      <c r="BZ10553" s="32" t="str">
        <f t="shared" si="1293"/>
        <v/>
      </c>
      <c r="CA10553" s="32" t="str">
        <f t="shared" si="1294"/>
        <v/>
      </c>
      <c r="CB10553" s="33">
        <f>IF(COUNTIF($CD$7:CD10553,CD10553)=1,CD10553,CD10553+COUNTIF($CD$6:CD10552,CD10553))</f>
        <v>59693</v>
      </c>
      <c r="CC10553" s="34">
        <f t="shared" si="1295"/>
        <v>55153</v>
      </c>
      <c r="CD10553" s="32">
        <f t="shared" si="1296"/>
        <v>55153</v>
      </c>
      <c r="CE10553" s="32">
        <f t="shared" si="1297"/>
        <v>0</v>
      </c>
      <c r="CF10553" s="32">
        <f t="shared" si="1298"/>
        <v>0</v>
      </c>
      <c r="CG10553" s="32" t="str">
        <f t="shared" si="1299"/>
        <v/>
      </c>
      <c r="CH10553" s="32">
        <v>548</v>
      </c>
      <c r="CI10553" s="32" t="s">
        <v>7</v>
      </c>
      <c r="CJ10553" s="32" t="str">
        <f t="shared" si="1300"/>
        <v/>
      </c>
      <c r="CK10553" s="32" t="str">
        <f t="shared" si="1301"/>
        <v/>
      </c>
      <c r="CL10553" s="32" t="str">
        <f t="shared" si="1302"/>
        <v/>
      </c>
      <c r="CM10553" s="32" t="str">
        <f t="shared" si="1303"/>
        <v/>
      </c>
      <c r="CN10553" s="32" t="str">
        <f t="shared" si="1304"/>
        <v/>
      </c>
    </row>
    <row r="10554" spans="71:92" x14ac:dyDescent="0.3">
      <c r="BS10554" s="32" t="str">
        <f>IF(Kiadasi_kiseroiv!$K$2=BT10554,BV10554,"")</f>
        <v/>
      </c>
      <c r="BT10554" s="34" t="str">
        <f t="shared" si="1287"/>
        <v/>
      </c>
      <c r="BU10554" s="32" t="str">
        <f t="shared" si="1288"/>
        <v/>
      </c>
      <c r="BV10554" s="32" t="str">
        <f t="shared" si="1289"/>
        <v/>
      </c>
      <c r="BW10554" s="32" t="str">
        <f t="shared" si="1290"/>
        <v/>
      </c>
      <c r="BX10554" s="32" t="str">
        <f t="shared" si="1291"/>
        <v/>
      </c>
      <c r="BY10554" s="32" t="str">
        <f t="shared" si="1292"/>
        <v/>
      </c>
      <c r="BZ10554" s="32" t="str">
        <f t="shared" si="1293"/>
        <v/>
      </c>
      <c r="CA10554" s="32" t="str">
        <f t="shared" si="1294"/>
        <v/>
      </c>
      <c r="CB10554" s="33">
        <f>IF(COUNTIF($CD$7:CD10554,CD10554)=1,CD10554,CD10554+COUNTIF($CD$6:CD10553,CD10554))</f>
        <v>59694</v>
      </c>
      <c r="CC10554" s="34">
        <f t="shared" si="1295"/>
        <v>55153</v>
      </c>
      <c r="CD10554" s="32">
        <f t="shared" si="1296"/>
        <v>55153</v>
      </c>
      <c r="CE10554" s="32">
        <f t="shared" si="1297"/>
        <v>0</v>
      </c>
      <c r="CF10554" s="32">
        <f t="shared" si="1298"/>
        <v>0</v>
      </c>
      <c r="CG10554" s="32" t="str">
        <f t="shared" si="1299"/>
        <v/>
      </c>
      <c r="CH10554" s="32">
        <v>549</v>
      </c>
      <c r="CI10554" s="32" t="s">
        <v>7</v>
      </c>
      <c r="CJ10554" s="32" t="str">
        <f t="shared" si="1300"/>
        <v/>
      </c>
      <c r="CK10554" s="32" t="str">
        <f t="shared" si="1301"/>
        <v/>
      </c>
      <c r="CL10554" s="32" t="str">
        <f t="shared" si="1302"/>
        <v/>
      </c>
      <c r="CM10554" s="32" t="str">
        <f t="shared" si="1303"/>
        <v/>
      </c>
      <c r="CN10554" s="32" t="str">
        <f t="shared" si="1304"/>
        <v/>
      </c>
    </row>
    <row r="10555" spans="71:92" x14ac:dyDescent="0.3">
      <c r="BS10555" s="32" t="str">
        <f>IF(Kiadasi_kiseroiv!$K$2=BT10555,BV10555,"")</f>
        <v/>
      </c>
      <c r="BT10555" s="34" t="str">
        <f t="shared" si="1287"/>
        <v/>
      </c>
      <c r="BU10555" s="32" t="str">
        <f t="shared" si="1288"/>
        <v/>
      </c>
      <c r="BV10555" s="32" t="str">
        <f t="shared" si="1289"/>
        <v/>
      </c>
      <c r="BW10555" s="32" t="str">
        <f t="shared" si="1290"/>
        <v/>
      </c>
      <c r="BX10555" s="32" t="str">
        <f t="shared" si="1291"/>
        <v/>
      </c>
      <c r="BY10555" s="32" t="str">
        <f t="shared" si="1292"/>
        <v/>
      </c>
      <c r="BZ10555" s="32" t="str">
        <f t="shared" si="1293"/>
        <v/>
      </c>
      <c r="CA10555" s="32" t="str">
        <f t="shared" si="1294"/>
        <v/>
      </c>
      <c r="CB10555" s="33">
        <f>IF(COUNTIF($CD$7:CD10555,CD10555)=1,CD10555,CD10555+COUNTIF($CD$6:CD10554,CD10555))</f>
        <v>59695</v>
      </c>
      <c r="CC10555" s="34">
        <f t="shared" si="1295"/>
        <v>55153</v>
      </c>
      <c r="CD10555" s="32">
        <f t="shared" si="1296"/>
        <v>55153</v>
      </c>
      <c r="CE10555" s="32">
        <f t="shared" si="1297"/>
        <v>0</v>
      </c>
      <c r="CF10555" s="32">
        <f t="shared" si="1298"/>
        <v>0</v>
      </c>
      <c r="CG10555" s="32" t="str">
        <f t="shared" si="1299"/>
        <v/>
      </c>
      <c r="CH10555" s="32">
        <v>550</v>
      </c>
      <c r="CI10555" s="32" t="s">
        <v>7</v>
      </c>
      <c r="CJ10555" s="32" t="str">
        <f t="shared" si="1300"/>
        <v/>
      </c>
      <c r="CK10555" s="32" t="str">
        <f t="shared" si="1301"/>
        <v/>
      </c>
      <c r="CL10555" s="32" t="str">
        <f t="shared" si="1302"/>
        <v/>
      </c>
      <c r="CM10555" s="32" t="str">
        <f t="shared" si="1303"/>
        <v/>
      </c>
      <c r="CN10555" s="32" t="str">
        <f t="shared" si="1304"/>
        <v/>
      </c>
    </row>
    <row r="10556" spans="71:92" x14ac:dyDescent="0.3">
      <c r="BS10556" s="32" t="str">
        <f>IF(Kiadasi_kiseroiv!$K$2=BT10556,BV10556,"")</f>
        <v/>
      </c>
      <c r="BT10556" s="34" t="str">
        <f t="shared" si="1287"/>
        <v/>
      </c>
      <c r="BU10556" s="32" t="str">
        <f t="shared" si="1288"/>
        <v/>
      </c>
      <c r="BV10556" s="32" t="str">
        <f t="shared" si="1289"/>
        <v/>
      </c>
      <c r="BW10556" s="32" t="str">
        <f t="shared" si="1290"/>
        <v/>
      </c>
      <c r="BX10556" s="32" t="str">
        <f t="shared" si="1291"/>
        <v/>
      </c>
      <c r="BY10556" s="32" t="str">
        <f t="shared" si="1292"/>
        <v/>
      </c>
      <c r="BZ10556" s="32" t="str">
        <f t="shared" si="1293"/>
        <v/>
      </c>
      <c r="CA10556" s="32" t="str">
        <f t="shared" si="1294"/>
        <v/>
      </c>
      <c r="CB10556" s="33">
        <f>IF(COUNTIF($CD$7:CD10556,CD10556)=1,CD10556,CD10556+COUNTIF($CD$6:CD10555,CD10556))</f>
        <v>59696</v>
      </c>
      <c r="CC10556" s="34">
        <f t="shared" si="1295"/>
        <v>55153</v>
      </c>
      <c r="CD10556" s="32">
        <f t="shared" si="1296"/>
        <v>55153</v>
      </c>
      <c r="CE10556" s="32">
        <f t="shared" si="1297"/>
        <v>0</v>
      </c>
      <c r="CF10556" s="32">
        <f t="shared" si="1298"/>
        <v>0</v>
      </c>
      <c r="CG10556" s="32" t="str">
        <f t="shared" si="1299"/>
        <v/>
      </c>
      <c r="CH10556" s="32">
        <v>551</v>
      </c>
      <c r="CI10556" s="32" t="s">
        <v>7</v>
      </c>
      <c r="CJ10556" s="32" t="str">
        <f t="shared" si="1300"/>
        <v/>
      </c>
      <c r="CK10556" s="32" t="str">
        <f t="shared" si="1301"/>
        <v/>
      </c>
      <c r="CL10556" s="32" t="str">
        <f t="shared" si="1302"/>
        <v/>
      </c>
      <c r="CM10556" s="32" t="str">
        <f t="shared" si="1303"/>
        <v/>
      </c>
      <c r="CN10556" s="32" t="str">
        <f t="shared" si="1304"/>
        <v/>
      </c>
    </row>
    <row r="10557" spans="71:92" x14ac:dyDescent="0.3">
      <c r="BS10557" s="32" t="str">
        <f>IF(Kiadasi_kiseroiv!$K$2=BT10557,BV10557,"")</f>
        <v/>
      </c>
      <c r="BT10557" s="34" t="str">
        <f t="shared" si="1287"/>
        <v/>
      </c>
      <c r="BU10557" s="32" t="str">
        <f t="shared" si="1288"/>
        <v/>
      </c>
      <c r="BV10557" s="32" t="str">
        <f t="shared" si="1289"/>
        <v/>
      </c>
      <c r="BW10557" s="32" t="str">
        <f t="shared" si="1290"/>
        <v/>
      </c>
      <c r="BX10557" s="32" t="str">
        <f t="shared" si="1291"/>
        <v/>
      </c>
      <c r="BY10557" s="32" t="str">
        <f t="shared" si="1292"/>
        <v/>
      </c>
      <c r="BZ10557" s="32" t="str">
        <f t="shared" si="1293"/>
        <v/>
      </c>
      <c r="CA10557" s="32" t="str">
        <f t="shared" si="1294"/>
        <v/>
      </c>
      <c r="CB10557" s="33">
        <f>IF(COUNTIF($CD$7:CD10557,CD10557)=1,CD10557,CD10557+COUNTIF($CD$6:CD10556,CD10557))</f>
        <v>59697</v>
      </c>
      <c r="CC10557" s="34">
        <f t="shared" si="1295"/>
        <v>55153</v>
      </c>
      <c r="CD10557" s="32">
        <f t="shared" si="1296"/>
        <v>55153</v>
      </c>
      <c r="CE10557" s="32">
        <f t="shared" si="1297"/>
        <v>0</v>
      </c>
      <c r="CF10557" s="32">
        <f t="shared" si="1298"/>
        <v>0</v>
      </c>
      <c r="CG10557" s="32" t="str">
        <f t="shared" si="1299"/>
        <v/>
      </c>
      <c r="CH10557" s="32">
        <v>552</v>
      </c>
      <c r="CI10557" s="32" t="s">
        <v>7</v>
      </c>
      <c r="CJ10557" s="32" t="str">
        <f t="shared" si="1300"/>
        <v/>
      </c>
      <c r="CK10557" s="32" t="str">
        <f t="shared" si="1301"/>
        <v/>
      </c>
      <c r="CL10557" s="32" t="str">
        <f t="shared" si="1302"/>
        <v/>
      </c>
      <c r="CM10557" s="32" t="str">
        <f t="shared" si="1303"/>
        <v/>
      </c>
      <c r="CN10557" s="32" t="str">
        <f t="shared" si="1304"/>
        <v/>
      </c>
    </row>
    <row r="10558" spans="71:92" x14ac:dyDescent="0.3">
      <c r="BS10558" s="32" t="str">
        <f>IF(Kiadasi_kiseroiv!$K$2=BT10558,BV10558,"")</f>
        <v/>
      </c>
      <c r="BT10558" s="34" t="str">
        <f t="shared" si="1287"/>
        <v/>
      </c>
      <c r="BU10558" s="32" t="str">
        <f t="shared" si="1288"/>
        <v/>
      </c>
      <c r="BV10558" s="32" t="str">
        <f t="shared" si="1289"/>
        <v/>
      </c>
      <c r="BW10558" s="32" t="str">
        <f t="shared" si="1290"/>
        <v/>
      </c>
      <c r="BX10558" s="32" t="str">
        <f t="shared" si="1291"/>
        <v/>
      </c>
      <c r="BY10558" s="32" t="str">
        <f t="shared" si="1292"/>
        <v/>
      </c>
      <c r="BZ10558" s="32" t="str">
        <f t="shared" si="1293"/>
        <v/>
      </c>
      <c r="CA10558" s="32" t="str">
        <f t="shared" si="1294"/>
        <v/>
      </c>
      <c r="CB10558" s="33">
        <f>IF(COUNTIF($CD$7:CD10558,CD10558)=1,CD10558,CD10558+COUNTIF($CD$6:CD10557,CD10558))</f>
        <v>59698</v>
      </c>
      <c r="CC10558" s="34">
        <f t="shared" si="1295"/>
        <v>55153</v>
      </c>
      <c r="CD10558" s="32">
        <f t="shared" si="1296"/>
        <v>55153</v>
      </c>
      <c r="CE10558" s="32">
        <f t="shared" si="1297"/>
        <v>0</v>
      </c>
      <c r="CF10558" s="32">
        <f t="shared" si="1298"/>
        <v>0</v>
      </c>
      <c r="CG10558" s="32" t="str">
        <f t="shared" si="1299"/>
        <v/>
      </c>
      <c r="CH10558" s="32">
        <v>553</v>
      </c>
      <c r="CI10558" s="32" t="s">
        <v>7</v>
      </c>
      <c r="CJ10558" s="32" t="str">
        <f t="shared" si="1300"/>
        <v/>
      </c>
      <c r="CK10558" s="32" t="str">
        <f t="shared" si="1301"/>
        <v/>
      </c>
      <c r="CL10558" s="32" t="str">
        <f t="shared" si="1302"/>
        <v/>
      </c>
      <c r="CM10558" s="32" t="str">
        <f t="shared" si="1303"/>
        <v/>
      </c>
      <c r="CN10558" s="32" t="str">
        <f t="shared" si="1304"/>
        <v/>
      </c>
    </row>
    <row r="10559" spans="71:92" x14ac:dyDescent="0.3">
      <c r="BS10559" s="32" t="str">
        <f>IF(Kiadasi_kiseroiv!$K$2=BT10559,BV10559,"")</f>
        <v/>
      </c>
      <c r="BT10559" s="34" t="str">
        <f t="shared" si="1287"/>
        <v/>
      </c>
      <c r="BU10559" s="32" t="str">
        <f t="shared" si="1288"/>
        <v/>
      </c>
      <c r="BV10559" s="32" t="str">
        <f t="shared" si="1289"/>
        <v/>
      </c>
      <c r="BW10559" s="32" t="str">
        <f t="shared" si="1290"/>
        <v/>
      </c>
      <c r="BX10559" s="32" t="str">
        <f t="shared" si="1291"/>
        <v/>
      </c>
      <c r="BY10559" s="32" t="str">
        <f t="shared" si="1292"/>
        <v/>
      </c>
      <c r="BZ10559" s="32" t="str">
        <f t="shared" si="1293"/>
        <v/>
      </c>
      <c r="CA10559" s="32" t="str">
        <f t="shared" si="1294"/>
        <v/>
      </c>
      <c r="CB10559" s="33">
        <f>IF(COUNTIF($CD$7:CD10559,CD10559)=1,CD10559,CD10559+COUNTIF($CD$6:CD10558,CD10559))</f>
        <v>59699</v>
      </c>
      <c r="CC10559" s="34">
        <f t="shared" si="1295"/>
        <v>55153</v>
      </c>
      <c r="CD10559" s="32">
        <f t="shared" si="1296"/>
        <v>55153</v>
      </c>
      <c r="CE10559" s="32">
        <f t="shared" si="1297"/>
        <v>0</v>
      </c>
      <c r="CF10559" s="32">
        <f t="shared" si="1298"/>
        <v>0</v>
      </c>
      <c r="CG10559" s="32" t="str">
        <f t="shared" si="1299"/>
        <v/>
      </c>
      <c r="CH10559" s="32">
        <v>554</v>
      </c>
      <c r="CI10559" s="32" t="s">
        <v>7</v>
      </c>
      <c r="CJ10559" s="32" t="str">
        <f t="shared" si="1300"/>
        <v/>
      </c>
      <c r="CK10559" s="32" t="str">
        <f t="shared" si="1301"/>
        <v/>
      </c>
      <c r="CL10559" s="32" t="str">
        <f t="shared" si="1302"/>
        <v/>
      </c>
      <c r="CM10559" s="32" t="str">
        <f t="shared" si="1303"/>
        <v/>
      </c>
      <c r="CN10559" s="32" t="str">
        <f t="shared" si="1304"/>
        <v/>
      </c>
    </row>
    <row r="10560" spans="71:92" x14ac:dyDescent="0.3">
      <c r="BS10560" s="32" t="str">
        <f>IF(Kiadasi_kiseroiv!$K$2=BT10560,BV10560,"")</f>
        <v/>
      </c>
      <c r="BT10560" s="34" t="str">
        <f t="shared" si="1287"/>
        <v/>
      </c>
      <c r="BU10560" s="32" t="str">
        <f t="shared" si="1288"/>
        <v/>
      </c>
      <c r="BV10560" s="32" t="str">
        <f t="shared" si="1289"/>
        <v/>
      </c>
      <c r="BW10560" s="32" t="str">
        <f t="shared" si="1290"/>
        <v/>
      </c>
      <c r="BX10560" s="32" t="str">
        <f t="shared" si="1291"/>
        <v/>
      </c>
      <c r="BY10560" s="32" t="str">
        <f t="shared" si="1292"/>
        <v/>
      </c>
      <c r="BZ10560" s="32" t="str">
        <f t="shared" si="1293"/>
        <v/>
      </c>
      <c r="CA10560" s="32" t="str">
        <f t="shared" si="1294"/>
        <v/>
      </c>
      <c r="CB10560" s="33">
        <f>IF(COUNTIF($CD$7:CD10560,CD10560)=1,CD10560,CD10560+COUNTIF($CD$6:CD10559,CD10560))</f>
        <v>59700</v>
      </c>
      <c r="CC10560" s="34">
        <f t="shared" si="1295"/>
        <v>55153</v>
      </c>
      <c r="CD10560" s="32">
        <f t="shared" si="1296"/>
        <v>55153</v>
      </c>
      <c r="CE10560" s="32">
        <f t="shared" si="1297"/>
        <v>0</v>
      </c>
      <c r="CF10560" s="32">
        <f t="shared" si="1298"/>
        <v>0</v>
      </c>
      <c r="CG10560" s="32" t="str">
        <f t="shared" si="1299"/>
        <v/>
      </c>
      <c r="CH10560" s="32">
        <v>555</v>
      </c>
      <c r="CI10560" s="32" t="s">
        <v>7</v>
      </c>
      <c r="CJ10560" s="32" t="str">
        <f t="shared" si="1300"/>
        <v/>
      </c>
      <c r="CK10560" s="32" t="str">
        <f t="shared" si="1301"/>
        <v/>
      </c>
      <c r="CL10560" s="32" t="str">
        <f t="shared" si="1302"/>
        <v/>
      </c>
      <c r="CM10560" s="32" t="str">
        <f t="shared" si="1303"/>
        <v/>
      </c>
      <c r="CN10560" s="32" t="str">
        <f t="shared" si="1304"/>
        <v/>
      </c>
    </row>
    <row r="10561" spans="71:92" x14ac:dyDescent="0.3">
      <c r="BS10561" s="32" t="str">
        <f>IF(Kiadasi_kiseroiv!$K$2=BT10561,BV10561,"")</f>
        <v/>
      </c>
      <c r="BT10561" s="34" t="str">
        <f t="shared" si="1287"/>
        <v/>
      </c>
      <c r="BU10561" s="32" t="str">
        <f t="shared" si="1288"/>
        <v/>
      </c>
      <c r="BV10561" s="32" t="str">
        <f t="shared" si="1289"/>
        <v/>
      </c>
      <c r="BW10561" s="32" t="str">
        <f t="shared" si="1290"/>
        <v/>
      </c>
      <c r="BX10561" s="32" t="str">
        <f t="shared" si="1291"/>
        <v/>
      </c>
      <c r="BY10561" s="32" t="str">
        <f t="shared" si="1292"/>
        <v/>
      </c>
      <c r="BZ10561" s="32" t="str">
        <f t="shared" si="1293"/>
        <v/>
      </c>
      <c r="CA10561" s="32" t="str">
        <f t="shared" si="1294"/>
        <v/>
      </c>
      <c r="CB10561" s="33">
        <f>IF(COUNTIF($CD$7:CD10561,CD10561)=1,CD10561,CD10561+COUNTIF($CD$6:CD10560,CD10561))</f>
        <v>59701</v>
      </c>
      <c r="CC10561" s="34">
        <f t="shared" si="1295"/>
        <v>55153</v>
      </c>
      <c r="CD10561" s="32">
        <f t="shared" si="1296"/>
        <v>55153</v>
      </c>
      <c r="CE10561" s="32">
        <f t="shared" si="1297"/>
        <v>0</v>
      </c>
      <c r="CF10561" s="32">
        <f t="shared" si="1298"/>
        <v>0</v>
      </c>
      <c r="CG10561" s="32" t="str">
        <f t="shared" si="1299"/>
        <v/>
      </c>
      <c r="CH10561" s="32">
        <v>556</v>
      </c>
      <c r="CI10561" s="32" t="s">
        <v>7</v>
      </c>
      <c r="CJ10561" s="32" t="str">
        <f t="shared" si="1300"/>
        <v/>
      </c>
      <c r="CK10561" s="32" t="str">
        <f t="shared" si="1301"/>
        <v/>
      </c>
      <c r="CL10561" s="32" t="str">
        <f t="shared" si="1302"/>
        <v/>
      </c>
      <c r="CM10561" s="32" t="str">
        <f t="shared" si="1303"/>
        <v/>
      </c>
      <c r="CN10561" s="32" t="str">
        <f t="shared" si="1304"/>
        <v/>
      </c>
    </row>
    <row r="10562" spans="71:92" x14ac:dyDescent="0.3">
      <c r="BS10562" s="32" t="str">
        <f>IF(Kiadasi_kiseroiv!$K$2=BT10562,BV10562,"")</f>
        <v/>
      </c>
      <c r="BT10562" s="34" t="str">
        <f t="shared" si="1287"/>
        <v/>
      </c>
      <c r="BU10562" s="32" t="str">
        <f t="shared" si="1288"/>
        <v/>
      </c>
      <c r="BV10562" s="32" t="str">
        <f t="shared" si="1289"/>
        <v/>
      </c>
      <c r="BW10562" s="32" t="str">
        <f t="shared" si="1290"/>
        <v/>
      </c>
      <c r="BX10562" s="32" t="str">
        <f t="shared" si="1291"/>
        <v/>
      </c>
      <c r="BY10562" s="32" t="str">
        <f t="shared" si="1292"/>
        <v/>
      </c>
      <c r="BZ10562" s="32" t="str">
        <f t="shared" si="1293"/>
        <v/>
      </c>
      <c r="CA10562" s="32" t="str">
        <f t="shared" si="1294"/>
        <v/>
      </c>
      <c r="CB10562" s="33">
        <f>IF(COUNTIF($CD$7:CD10562,CD10562)=1,CD10562,CD10562+COUNTIF($CD$6:CD10561,CD10562))</f>
        <v>59702</v>
      </c>
      <c r="CC10562" s="34">
        <f t="shared" si="1295"/>
        <v>55153</v>
      </c>
      <c r="CD10562" s="32">
        <f t="shared" si="1296"/>
        <v>55153</v>
      </c>
      <c r="CE10562" s="32">
        <f t="shared" si="1297"/>
        <v>0</v>
      </c>
      <c r="CF10562" s="32">
        <f t="shared" si="1298"/>
        <v>0</v>
      </c>
      <c r="CG10562" s="32" t="str">
        <f t="shared" si="1299"/>
        <v/>
      </c>
      <c r="CH10562" s="32">
        <v>557</v>
      </c>
      <c r="CI10562" s="32" t="s">
        <v>7</v>
      </c>
      <c r="CJ10562" s="32" t="str">
        <f t="shared" si="1300"/>
        <v/>
      </c>
      <c r="CK10562" s="32" t="str">
        <f t="shared" si="1301"/>
        <v/>
      </c>
      <c r="CL10562" s="32" t="str">
        <f t="shared" si="1302"/>
        <v/>
      </c>
      <c r="CM10562" s="32" t="str">
        <f t="shared" si="1303"/>
        <v/>
      </c>
      <c r="CN10562" s="32" t="str">
        <f t="shared" si="1304"/>
        <v/>
      </c>
    </row>
    <row r="10563" spans="71:92" x14ac:dyDescent="0.3">
      <c r="BS10563" s="32" t="str">
        <f>IF(Kiadasi_kiseroiv!$K$2=BT10563,BV10563,"")</f>
        <v/>
      </c>
      <c r="BT10563" s="34" t="str">
        <f t="shared" si="1287"/>
        <v/>
      </c>
      <c r="BU10563" s="32" t="str">
        <f t="shared" si="1288"/>
        <v/>
      </c>
      <c r="BV10563" s="32" t="str">
        <f t="shared" si="1289"/>
        <v/>
      </c>
      <c r="BW10563" s="32" t="str">
        <f t="shared" si="1290"/>
        <v/>
      </c>
      <c r="BX10563" s="32" t="str">
        <f t="shared" si="1291"/>
        <v/>
      </c>
      <c r="BY10563" s="32" t="str">
        <f t="shared" si="1292"/>
        <v/>
      </c>
      <c r="BZ10563" s="32" t="str">
        <f t="shared" si="1293"/>
        <v/>
      </c>
      <c r="CA10563" s="32" t="str">
        <f t="shared" si="1294"/>
        <v/>
      </c>
      <c r="CB10563" s="33">
        <f>IF(COUNTIF($CD$7:CD10563,CD10563)=1,CD10563,CD10563+COUNTIF($CD$6:CD10562,CD10563))</f>
        <v>59703</v>
      </c>
      <c r="CC10563" s="34">
        <f t="shared" si="1295"/>
        <v>55153</v>
      </c>
      <c r="CD10563" s="32">
        <f t="shared" si="1296"/>
        <v>55153</v>
      </c>
      <c r="CE10563" s="32">
        <f t="shared" si="1297"/>
        <v>0</v>
      </c>
      <c r="CF10563" s="32">
        <f t="shared" si="1298"/>
        <v>0</v>
      </c>
      <c r="CG10563" s="32" t="str">
        <f t="shared" si="1299"/>
        <v/>
      </c>
      <c r="CH10563" s="32">
        <v>558</v>
      </c>
      <c r="CI10563" s="32" t="s">
        <v>7</v>
      </c>
      <c r="CJ10563" s="32" t="str">
        <f t="shared" si="1300"/>
        <v/>
      </c>
      <c r="CK10563" s="32" t="str">
        <f t="shared" si="1301"/>
        <v/>
      </c>
      <c r="CL10563" s="32" t="str">
        <f t="shared" si="1302"/>
        <v/>
      </c>
      <c r="CM10563" s="32" t="str">
        <f t="shared" si="1303"/>
        <v/>
      </c>
      <c r="CN10563" s="32" t="str">
        <f t="shared" si="1304"/>
        <v/>
      </c>
    </row>
    <row r="10564" spans="71:92" x14ac:dyDescent="0.3">
      <c r="BS10564" s="32" t="str">
        <f>IF(Kiadasi_kiseroiv!$K$2=BT10564,BV10564,"")</f>
        <v/>
      </c>
      <c r="BT10564" s="34" t="str">
        <f t="shared" si="1287"/>
        <v/>
      </c>
      <c r="BU10564" s="32" t="str">
        <f t="shared" si="1288"/>
        <v/>
      </c>
      <c r="BV10564" s="32" t="str">
        <f t="shared" si="1289"/>
        <v/>
      </c>
      <c r="BW10564" s="32" t="str">
        <f t="shared" si="1290"/>
        <v/>
      </c>
      <c r="BX10564" s="32" t="str">
        <f t="shared" si="1291"/>
        <v/>
      </c>
      <c r="BY10564" s="32" t="str">
        <f t="shared" si="1292"/>
        <v/>
      </c>
      <c r="BZ10564" s="32" t="str">
        <f t="shared" si="1293"/>
        <v/>
      </c>
      <c r="CA10564" s="32" t="str">
        <f t="shared" si="1294"/>
        <v/>
      </c>
      <c r="CB10564" s="33">
        <f>IF(COUNTIF($CD$7:CD10564,CD10564)=1,CD10564,CD10564+COUNTIF($CD$6:CD10563,CD10564))</f>
        <v>59704</v>
      </c>
      <c r="CC10564" s="34">
        <f t="shared" si="1295"/>
        <v>55153</v>
      </c>
      <c r="CD10564" s="32">
        <f t="shared" si="1296"/>
        <v>55153</v>
      </c>
      <c r="CE10564" s="32">
        <f t="shared" si="1297"/>
        <v>0</v>
      </c>
      <c r="CF10564" s="32">
        <f t="shared" si="1298"/>
        <v>0</v>
      </c>
      <c r="CG10564" s="32" t="str">
        <f t="shared" si="1299"/>
        <v/>
      </c>
      <c r="CH10564" s="32">
        <v>559</v>
      </c>
      <c r="CI10564" s="32" t="s">
        <v>7</v>
      </c>
      <c r="CJ10564" s="32" t="str">
        <f t="shared" si="1300"/>
        <v/>
      </c>
      <c r="CK10564" s="32" t="str">
        <f t="shared" si="1301"/>
        <v/>
      </c>
      <c r="CL10564" s="32" t="str">
        <f t="shared" si="1302"/>
        <v/>
      </c>
      <c r="CM10564" s="32" t="str">
        <f t="shared" si="1303"/>
        <v/>
      </c>
      <c r="CN10564" s="32" t="str">
        <f t="shared" si="1304"/>
        <v/>
      </c>
    </row>
    <row r="10565" spans="71:92" x14ac:dyDescent="0.3">
      <c r="BS10565" s="32" t="str">
        <f>IF(Kiadasi_kiseroiv!$K$2=BT10565,BV10565,"")</f>
        <v/>
      </c>
      <c r="BT10565" s="34" t="str">
        <f t="shared" ref="BT10565:BT10628" si="1305">IF(AND($BT$4=CI10565,BU10565&lt;&gt;""),CC10565,"")</f>
        <v/>
      </c>
      <c r="BU10565" s="32" t="str">
        <f t="shared" ref="BU10565:BU10628" si="1306">IF(AND($BU$1=CI10565,OR(ISERROR(VLOOKUP(CG10565,Kisiv,2,FALSE))=FALSE,CE10565&lt;0)),CB10565,"")</f>
        <v/>
      </c>
      <c r="BV10565" s="32" t="str">
        <f t="shared" ref="BV10565:BV10628" si="1307">IF(BU10565&lt;&gt;"",RANK(BU10565,$BU$7:$BU$33000,1),"")</f>
        <v/>
      </c>
      <c r="BW10565" s="32" t="str">
        <f t="shared" ref="BW10565:BW10628" si="1308">IF(CC10565&lt;min,$BW$2,IF(CC10565&lt;=max,CG10565,""))</f>
        <v/>
      </c>
      <c r="BX10565" s="32" t="str">
        <f t="shared" ref="BX10565:BX10628" si="1309">IF(AND(OR($BX$1=0,$BX$1=CG10565),OR($BX$2=0,IF(ISERROR(SEARCH($BX$2,CJ10565&amp;CK10565&amp;CL10565,1)),FALSE,TRUE))),CB10565,"")</f>
        <v/>
      </c>
      <c r="BY10565" s="32" t="str">
        <f t="shared" ref="BY10565:BY10628" si="1310">IF(AND(BX10565&lt;&gt;"",CC10565&lt;&gt;$CD$2),RANK(BX10565,$BX$7:$BX$33000,1),"")</f>
        <v/>
      </c>
      <c r="BZ10565" s="32" t="str">
        <f t="shared" ref="BZ10565:BZ10628" si="1311">IF(AND(CC10565&lt;$BZ$2,CI10565=$BZ$4),$BZ$5,IF(AND(CC10565&lt;=$BZ$3,CI10565=$BZ$4),CB10565,""))</f>
        <v/>
      </c>
      <c r="CA10565" s="32" t="str">
        <f t="shared" ref="CA10565:CA10628" si="1312">IF(AND(BZ10565&lt;&gt;"",BZ10565&lt;&gt;$BZ$5),RANK(BZ10565,$BZ$7:$BZ$33000,1),"")</f>
        <v/>
      </c>
      <c r="CB10565" s="33">
        <f>IF(COUNTIF($CD$7:CD10565,CD10565)=1,CD10565,CD10565+COUNTIF($CD$6:CD10564,CD10565))</f>
        <v>59705</v>
      </c>
      <c r="CC10565" s="34">
        <f t="shared" ref="CC10565:CC10628" si="1313">IF(INDEX(ab,CH10565,1)&lt;&gt;1,INDEX(ab,CH10565,1),$CD$2)</f>
        <v>55153</v>
      </c>
      <c r="CD10565" s="32">
        <f t="shared" ref="CD10565:CD10628" si="1314">IF(CC10565&lt;&gt;$CD$2,RANK(CC10565,$CC$7:$CC$33000,1),$CD$2)</f>
        <v>55153</v>
      </c>
      <c r="CE10565" s="32">
        <f t="shared" ref="CE10565:CE10628" si="1315">INDEX(ab,CH10565,6)</f>
        <v>0</v>
      </c>
      <c r="CF10565" s="32">
        <f t="shared" ref="CF10565:CF10628" si="1316">INDEX(ab,CH10565,8)</f>
        <v>0</v>
      </c>
      <c r="CG10565" s="32" t="str">
        <f t="shared" ref="CG10565:CG10628" si="1317">INDEX(ab,CH10565,7)&amp;INDEX(ab,CH10565,9)</f>
        <v/>
      </c>
      <c r="CH10565" s="32">
        <v>560</v>
      </c>
      <c r="CI10565" s="32" t="s">
        <v>7</v>
      </c>
      <c r="CJ10565" s="32" t="str">
        <f t="shared" ref="CJ10565:CJ10628" si="1318">IF(INDEX(ab,CH10565,5)&lt;&gt;0,INDEX(ab,CH10565,5),"")</f>
        <v/>
      </c>
      <c r="CK10565" s="32" t="str">
        <f t="shared" ref="CK10565:CK10628" si="1319">IF(INDEX(ab,CH10565,10)&lt;&gt;0,INDEX(ab,CH10565,10),"")</f>
        <v/>
      </c>
      <c r="CL10565" s="32" t="str">
        <f t="shared" ref="CL10565:CL10628" si="1320">IF(INDEX(ab,CH10565,11)&lt;&gt;0,INDEX(ab,CH10565,11),"")</f>
        <v/>
      </c>
      <c r="CM10565" s="32" t="str">
        <f t="shared" ref="CM10565:CM10628" si="1321">IF(INDEX(ab,CH10565,4)&lt;&gt;0,INDEX(ab,CH10565,4),"")</f>
        <v/>
      </c>
      <c r="CN10565" s="32" t="str">
        <f t="shared" ref="CN10565:CN10628" si="1322">IF(INDEX(ab,CH10565,3)&lt;&gt;0,INDEX(ab,CH10565,3),"")</f>
        <v/>
      </c>
    </row>
    <row r="10566" spans="71:92" x14ac:dyDescent="0.3">
      <c r="BS10566" s="32" t="str">
        <f>IF(Kiadasi_kiseroiv!$K$2=BT10566,BV10566,"")</f>
        <v/>
      </c>
      <c r="BT10566" s="34" t="str">
        <f t="shared" si="1305"/>
        <v/>
      </c>
      <c r="BU10566" s="32" t="str">
        <f t="shared" si="1306"/>
        <v/>
      </c>
      <c r="BV10566" s="32" t="str">
        <f t="shared" si="1307"/>
        <v/>
      </c>
      <c r="BW10566" s="32" t="str">
        <f t="shared" si="1308"/>
        <v/>
      </c>
      <c r="BX10566" s="32" t="str">
        <f t="shared" si="1309"/>
        <v/>
      </c>
      <c r="BY10566" s="32" t="str">
        <f t="shared" si="1310"/>
        <v/>
      </c>
      <c r="BZ10566" s="32" t="str">
        <f t="shared" si="1311"/>
        <v/>
      </c>
      <c r="CA10566" s="32" t="str">
        <f t="shared" si="1312"/>
        <v/>
      </c>
      <c r="CB10566" s="33">
        <f>IF(COUNTIF($CD$7:CD10566,CD10566)=1,CD10566,CD10566+COUNTIF($CD$6:CD10565,CD10566))</f>
        <v>59706</v>
      </c>
      <c r="CC10566" s="34">
        <f t="shared" si="1313"/>
        <v>55153</v>
      </c>
      <c r="CD10566" s="32">
        <f t="shared" si="1314"/>
        <v>55153</v>
      </c>
      <c r="CE10566" s="32">
        <f t="shared" si="1315"/>
        <v>0</v>
      </c>
      <c r="CF10566" s="32">
        <f t="shared" si="1316"/>
        <v>0</v>
      </c>
      <c r="CG10566" s="32" t="str">
        <f t="shared" si="1317"/>
        <v/>
      </c>
      <c r="CH10566" s="32">
        <v>561</v>
      </c>
      <c r="CI10566" s="32" t="s">
        <v>7</v>
      </c>
      <c r="CJ10566" s="32" t="str">
        <f t="shared" si="1318"/>
        <v/>
      </c>
      <c r="CK10566" s="32" t="str">
        <f t="shared" si="1319"/>
        <v/>
      </c>
      <c r="CL10566" s="32" t="str">
        <f t="shared" si="1320"/>
        <v/>
      </c>
      <c r="CM10566" s="32" t="str">
        <f t="shared" si="1321"/>
        <v/>
      </c>
      <c r="CN10566" s="32" t="str">
        <f t="shared" si="1322"/>
        <v/>
      </c>
    </row>
    <row r="10567" spans="71:92" x14ac:dyDescent="0.3">
      <c r="BS10567" s="32" t="str">
        <f>IF(Kiadasi_kiseroiv!$K$2=BT10567,BV10567,"")</f>
        <v/>
      </c>
      <c r="BT10567" s="34" t="str">
        <f t="shared" si="1305"/>
        <v/>
      </c>
      <c r="BU10567" s="32" t="str">
        <f t="shared" si="1306"/>
        <v/>
      </c>
      <c r="BV10567" s="32" t="str">
        <f t="shared" si="1307"/>
        <v/>
      </c>
      <c r="BW10567" s="32" t="str">
        <f t="shared" si="1308"/>
        <v/>
      </c>
      <c r="BX10567" s="32" t="str">
        <f t="shared" si="1309"/>
        <v/>
      </c>
      <c r="BY10567" s="32" t="str">
        <f t="shared" si="1310"/>
        <v/>
      </c>
      <c r="BZ10567" s="32" t="str">
        <f t="shared" si="1311"/>
        <v/>
      </c>
      <c r="CA10567" s="32" t="str">
        <f t="shared" si="1312"/>
        <v/>
      </c>
      <c r="CB10567" s="33">
        <f>IF(COUNTIF($CD$7:CD10567,CD10567)=1,CD10567,CD10567+COUNTIF($CD$6:CD10566,CD10567))</f>
        <v>59707</v>
      </c>
      <c r="CC10567" s="34">
        <f t="shared" si="1313"/>
        <v>55153</v>
      </c>
      <c r="CD10567" s="32">
        <f t="shared" si="1314"/>
        <v>55153</v>
      </c>
      <c r="CE10567" s="32">
        <f t="shared" si="1315"/>
        <v>0</v>
      </c>
      <c r="CF10567" s="32">
        <f t="shared" si="1316"/>
        <v>0</v>
      </c>
      <c r="CG10567" s="32" t="str">
        <f t="shared" si="1317"/>
        <v/>
      </c>
      <c r="CH10567" s="32">
        <v>562</v>
      </c>
      <c r="CI10567" s="32" t="s">
        <v>7</v>
      </c>
      <c r="CJ10567" s="32" t="str">
        <f t="shared" si="1318"/>
        <v/>
      </c>
      <c r="CK10567" s="32" t="str">
        <f t="shared" si="1319"/>
        <v/>
      </c>
      <c r="CL10567" s="32" t="str">
        <f t="shared" si="1320"/>
        <v/>
      </c>
      <c r="CM10567" s="32" t="str">
        <f t="shared" si="1321"/>
        <v/>
      </c>
      <c r="CN10567" s="32" t="str">
        <f t="shared" si="1322"/>
        <v/>
      </c>
    </row>
    <row r="10568" spans="71:92" x14ac:dyDescent="0.3">
      <c r="BS10568" s="32" t="str">
        <f>IF(Kiadasi_kiseroiv!$K$2=BT10568,BV10568,"")</f>
        <v/>
      </c>
      <c r="BT10568" s="34" t="str">
        <f t="shared" si="1305"/>
        <v/>
      </c>
      <c r="BU10568" s="32" t="str">
        <f t="shared" si="1306"/>
        <v/>
      </c>
      <c r="BV10568" s="32" t="str">
        <f t="shared" si="1307"/>
        <v/>
      </c>
      <c r="BW10568" s="32" t="str">
        <f t="shared" si="1308"/>
        <v/>
      </c>
      <c r="BX10568" s="32" t="str">
        <f t="shared" si="1309"/>
        <v/>
      </c>
      <c r="BY10568" s="32" t="str">
        <f t="shared" si="1310"/>
        <v/>
      </c>
      <c r="BZ10568" s="32" t="str">
        <f t="shared" si="1311"/>
        <v/>
      </c>
      <c r="CA10568" s="32" t="str">
        <f t="shared" si="1312"/>
        <v/>
      </c>
      <c r="CB10568" s="33">
        <f>IF(COUNTIF($CD$7:CD10568,CD10568)=1,CD10568,CD10568+COUNTIF($CD$6:CD10567,CD10568))</f>
        <v>59708</v>
      </c>
      <c r="CC10568" s="34">
        <f t="shared" si="1313"/>
        <v>55153</v>
      </c>
      <c r="CD10568" s="32">
        <f t="shared" si="1314"/>
        <v>55153</v>
      </c>
      <c r="CE10568" s="32">
        <f t="shared" si="1315"/>
        <v>0</v>
      </c>
      <c r="CF10568" s="32">
        <f t="shared" si="1316"/>
        <v>0</v>
      </c>
      <c r="CG10568" s="32" t="str">
        <f t="shared" si="1317"/>
        <v/>
      </c>
      <c r="CH10568" s="32">
        <v>563</v>
      </c>
      <c r="CI10568" s="32" t="s">
        <v>7</v>
      </c>
      <c r="CJ10568" s="32" t="str">
        <f t="shared" si="1318"/>
        <v/>
      </c>
      <c r="CK10568" s="32" t="str">
        <f t="shared" si="1319"/>
        <v/>
      </c>
      <c r="CL10568" s="32" t="str">
        <f t="shared" si="1320"/>
        <v/>
      </c>
      <c r="CM10568" s="32" t="str">
        <f t="shared" si="1321"/>
        <v/>
      </c>
      <c r="CN10568" s="32" t="str">
        <f t="shared" si="1322"/>
        <v/>
      </c>
    </row>
    <row r="10569" spans="71:92" x14ac:dyDescent="0.3">
      <c r="BS10569" s="32" t="str">
        <f>IF(Kiadasi_kiseroiv!$K$2=BT10569,BV10569,"")</f>
        <v/>
      </c>
      <c r="BT10569" s="34" t="str">
        <f t="shared" si="1305"/>
        <v/>
      </c>
      <c r="BU10569" s="32" t="str">
        <f t="shared" si="1306"/>
        <v/>
      </c>
      <c r="BV10569" s="32" t="str">
        <f t="shared" si="1307"/>
        <v/>
      </c>
      <c r="BW10569" s="32" t="str">
        <f t="shared" si="1308"/>
        <v/>
      </c>
      <c r="BX10569" s="32" t="str">
        <f t="shared" si="1309"/>
        <v/>
      </c>
      <c r="BY10569" s="32" t="str">
        <f t="shared" si="1310"/>
        <v/>
      </c>
      <c r="BZ10569" s="32" t="str">
        <f t="shared" si="1311"/>
        <v/>
      </c>
      <c r="CA10569" s="32" t="str">
        <f t="shared" si="1312"/>
        <v/>
      </c>
      <c r="CB10569" s="33">
        <f>IF(COUNTIF($CD$7:CD10569,CD10569)=1,CD10569,CD10569+COUNTIF($CD$6:CD10568,CD10569))</f>
        <v>59709</v>
      </c>
      <c r="CC10569" s="34">
        <f t="shared" si="1313"/>
        <v>55153</v>
      </c>
      <c r="CD10569" s="32">
        <f t="shared" si="1314"/>
        <v>55153</v>
      </c>
      <c r="CE10569" s="32">
        <f t="shared" si="1315"/>
        <v>0</v>
      </c>
      <c r="CF10569" s="32">
        <f t="shared" si="1316"/>
        <v>0</v>
      </c>
      <c r="CG10569" s="32" t="str">
        <f t="shared" si="1317"/>
        <v/>
      </c>
      <c r="CH10569" s="32">
        <v>564</v>
      </c>
      <c r="CI10569" s="32" t="s">
        <v>7</v>
      </c>
      <c r="CJ10569" s="32" t="str">
        <f t="shared" si="1318"/>
        <v/>
      </c>
      <c r="CK10569" s="32" t="str">
        <f t="shared" si="1319"/>
        <v/>
      </c>
      <c r="CL10569" s="32" t="str">
        <f t="shared" si="1320"/>
        <v/>
      </c>
      <c r="CM10569" s="32" t="str">
        <f t="shared" si="1321"/>
        <v/>
      </c>
      <c r="CN10569" s="32" t="str">
        <f t="shared" si="1322"/>
        <v/>
      </c>
    </row>
    <row r="10570" spans="71:92" x14ac:dyDescent="0.3">
      <c r="BS10570" s="32" t="str">
        <f>IF(Kiadasi_kiseroiv!$K$2=BT10570,BV10570,"")</f>
        <v/>
      </c>
      <c r="BT10570" s="34" t="str">
        <f t="shared" si="1305"/>
        <v/>
      </c>
      <c r="BU10570" s="32" t="str">
        <f t="shared" si="1306"/>
        <v/>
      </c>
      <c r="BV10570" s="32" t="str">
        <f t="shared" si="1307"/>
        <v/>
      </c>
      <c r="BW10570" s="32" t="str">
        <f t="shared" si="1308"/>
        <v/>
      </c>
      <c r="BX10570" s="32" t="str">
        <f t="shared" si="1309"/>
        <v/>
      </c>
      <c r="BY10570" s="32" t="str">
        <f t="shared" si="1310"/>
        <v/>
      </c>
      <c r="BZ10570" s="32" t="str">
        <f t="shared" si="1311"/>
        <v/>
      </c>
      <c r="CA10570" s="32" t="str">
        <f t="shared" si="1312"/>
        <v/>
      </c>
      <c r="CB10570" s="33">
        <f>IF(COUNTIF($CD$7:CD10570,CD10570)=1,CD10570,CD10570+COUNTIF($CD$6:CD10569,CD10570))</f>
        <v>59710</v>
      </c>
      <c r="CC10570" s="34">
        <f t="shared" si="1313"/>
        <v>55153</v>
      </c>
      <c r="CD10570" s="32">
        <f t="shared" si="1314"/>
        <v>55153</v>
      </c>
      <c r="CE10570" s="32">
        <f t="shared" si="1315"/>
        <v>0</v>
      </c>
      <c r="CF10570" s="32">
        <f t="shared" si="1316"/>
        <v>0</v>
      </c>
      <c r="CG10570" s="32" t="str">
        <f t="shared" si="1317"/>
        <v/>
      </c>
      <c r="CH10570" s="32">
        <v>565</v>
      </c>
      <c r="CI10570" s="32" t="s">
        <v>7</v>
      </c>
      <c r="CJ10570" s="32" t="str">
        <f t="shared" si="1318"/>
        <v/>
      </c>
      <c r="CK10570" s="32" t="str">
        <f t="shared" si="1319"/>
        <v/>
      </c>
      <c r="CL10570" s="32" t="str">
        <f t="shared" si="1320"/>
        <v/>
      </c>
      <c r="CM10570" s="32" t="str">
        <f t="shared" si="1321"/>
        <v/>
      </c>
      <c r="CN10570" s="32" t="str">
        <f t="shared" si="1322"/>
        <v/>
      </c>
    </row>
    <row r="10571" spans="71:92" x14ac:dyDescent="0.3">
      <c r="BS10571" s="32" t="str">
        <f>IF(Kiadasi_kiseroiv!$K$2=BT10571,BV10571,"")</f>
        <v/>
      </c>
      <c r="BT10571" s="34" t="str">
        <f t="shared" si="1305"/>
        <v/>
      </c>
      <c r="BU10571" s="32" t="str">
        <f t="shared" si="1306"/>
        <v/>
      </c>
      <c r="BV10571" s="32" t="str">
        <f t="shared" si="1307"/>
        <v/>
      </c>
      <c r="BW10571" s="32" t="str">
        <f t="shared" si="1308"/>
        <v/>
      </c>
      <c r="BX10571" s="32" t="str">
        <f t="shared" si="1309"/>
        <v/>
      </c>
      <c r="BY10571" s="32" t="str">
        <f t="shared" si="1310"/>
        <v/>
      </c>
      <c r="BZ10571" s="32" t="str">
        <f t="shared" si="1311"/>
        <v/>
      </c>
      <c r="CA10571" s="32" t="str">
        <f t="shared" si="1312"/>
        <v/>
      </c>
      <c r="CB10571" s="33">
        <f>IF(COUNTIF($CD$7:CD10571,CD10571)=1,CD10571,CD10571+COUNTIF($CD$6:CD10570,CD10571))</f>
        <v>59711</v>
      </c>
      <c r="CC10571" s="34">
        <f t="shared" si="1313"/>
        <v>55153</v>
      </c>
      <c r="CD10571" s="32">
        <f t="shared" si="1314"/>
        <v>55153</v>
      </c>
      <c r="CE10571" s="32">
        <f t="shared" si="1315"/>
        <v>0</v>
      </c>
      <c r="CF10571" s="32">
        <f t="shared" si="1316"/>
        <v>0</v>
      </c>
      <c r="CG10571" s="32" t="str">
        <f t="shared" si="1317"/>
        <v/>
      </c>
      <c r="CH10571" s="32">
        <v>566</v>
      </c>
      <c r="CI10571" s="32" t="s">
        <v>7</v>
      </c>
      <c r="CJ10571" s="32" t="str">
        <f t="shared" si="1318"/>
        <v/>
      </c>
      <c r="CK10571" s="32" t="str">
        <f t="shared" si="1319"/>
        <v/>
      </c>
      <c r="CL10571" s="32" t="str">
        <f t="shared" si="1320"/>
        <v/>
      </c>
      <c r="CM10571" s="32" t="str">
        <f t="shared" si="1321"/>
        <v/>
      </c>
      <c r="CN10571" s="32" t="str">
        <f t="shared" si="1322"/>
        <v/>
      </c>
    </row>
    <row r="10572" spans="71:92" x14ac:dyDescent="0.3">
      <c r="BS10572" s="32" t="str">
        <f>IF(Kiadasi_kiseroiv!$K$2=BT10572,BV10572,"")</f>
        <v/>
      </c>
      <c r="BT10572" s="34" t="str">
        <f t="shared" si="1305"/>
        <v/>
      </c>
      <c r="BU10572" s="32" t="str">
        <f t="shared" si="1306"/>
        <v/>
      </c>
      <c r="BV10572" s="32" t="str">
        <f t="shared" si="1307"/>
        <v/>
      </c>
      <c r="BW10572" s="32" t="str">
        <f t="shared" si="1308"/>
        <v/>
      </c>
      <c r="BX10572" s="32" t="str">
        <f t="shared" si="1309"/>
        <v/>
      </c>
      <c r="BY10572" s="32" t="str">
        <f t="shared" si="1310"/>
        <v/>
      </c>
      <c r="BZ10572" s="32" t="str">
        <f t="shared" si="1311"/>
        <v/>
      </c>
      <c r="CA10572" s="32" t="str">
        <f t="shared" si="1312"/>
        <v/>
      </c>
      <c r="CB10572" s="33">
        <f>IF(COUNTIF($CD$7:CD10572,CD10572)=1,CD10572,CD10572+COUNTIF($CD$6:CD10571,CD10572))</f>
        <v>59712</v>
      </c>
      <c r="CC10572" s="34">
        <f t="shared" si="1313"/>
        <v>55153</v>
      </c>
      <c r="CD10572" s="32">
        <f t="shared" si="1314"/>
        <v>55153</v>
      </c>
      <c r="CE10572" s="32">
        <f t="shared" si="1315"/>
        <v>0</v>
      </c>
      <c r="CF10572" s="32">
        <f t="shared" si="1316"/>
        <v>0</v>
      </c>
      <c r="CG10572" s="32" t="str">
        <f t="shared" si="1317"/>
        <v/>
      </c>
      <c r="CH10572" s="32">
        <v>567</v>
      </c>
      <c r="CI10572" s="32" t="s">
        <v>7</v>
      </c>
      <c r="CJ10572" s="32" t="str">
        <f t="shared" si="1318"/>
        <v/>
      </c>
      <c r="CK10572" s="32" t="str">
        <f t="shared" si="1319"/>
        <v/>
      </c>
      <c r="CL10572" s="32" t="str">
        <f t="shared" si="1320"/>
        <v/>
      </c>
      <c r="CM10572" s="32" t="str">
        <f t="shared" si="1321"/>
        <v/>
      </c>
      <c r="CN10572" s="32" t="str">
        <f t="shared" si="1322"/>
        <v/>
      </c>
    </row>
    <row r="10573" spans="71:92" x14ac:dyDescent="0.3">
      <c r="BS10573" s="32" t="str">
        <f>IF(Kiadasi_kiseroiv!$K$2=BT10573,BV10573,"")</f>
        <v/>
      </c>
      <c r="BT10573" s="34" t="str">
        <f t="shared" si="1305"/>
        <v/>
      </c>
      <c r="BU10573" s="32" t="str">
        <f t="shared" si="1306"/>
        <v/>
      </c>
      <c r="BV10573" s="32" t="str">
        <f t="shared" si="1307"/>
        <v/>
      </c>
      <c r="BW10573" s="32" t="str">
        <f t="shared" si="1308"/>
        <v/>
      </c>
      <c r="BX10573" s="32" t="str">
        <f t="shared" si="1309"/>
        <v/>
      </c>
      <c r="BY10573" s="32" t="str">
        <f t="shared" si="1310"/>
        <v/>
      </c>
      <c r="BZ10573" s="32" t="str">
        <f t="shared" si="1311"/>
        <v/>
      </c>
      <c r="CA10573" s="32" t="str">
        <f t="shared" si="1312"/>
        <v/>
      </c>
      <c r="CB10573" s="33">
        <f>IF(COUNTIF($CD$7:CD10573,CD10573)=1,CD10573,CD10573+COUNTIF($CD$6:CD10572,CD10573))</f>
        <v>59713</v>
      </c>
      <c r="CC10573" s="34">
        <f t="shared" si="1313"/>
        <v>55153</v>
      </c>
      <c r="CD10573" s="32">
        <f t="shared" si="1314"/>
        <v>55153</v>
      </c>
      <c r="CE10573" s="32">
        <f t="shared" si="1315"/>
        <v>0</v>
      </c>
      <c r="CF10573" s="32">
        <f t="shared" si="1316"/>
        <v>0</v>
      </c>
      <c r="CG10573" s="32" t="str">
        <f t="shared" si="1317"/>
        <v/>
      </c>
      <c r="CH10573" s="32">
        <v>568</v>
      </c>
      <c r="CI10573" s="32" t="s">
        <v>7</v>
      </c>
      <c r="CJ10573" s="32" t="str">
        <f t="shared" si="1318"/>
        <v/>
      </c>
      <c r="CK10573" s="32" t="str">
        <f t="shared" si="1319"/>
        <v/>
      </c>
      <c r="CL10573" s="32" t="str">
        <f t="shared" si="1320"/>
        <v/>
      </c>
      <c r="CM10573" s="32" t="str">
        <f t="shared" si="1321"/>
        <v/>
      </c>
      <c r="CN10573" s="32" t="str">
        <f t="shared" si="1322"/>
        <v/>
      </c>
    </row>
    <row r="10574" spans="71:92" x14ac:dyDescent="0.3">
      <c r="BS10574" s="32" t="str">
        <f>IF(Kiadasi_kiseroiv!$K$2=BT10574,BV10574,"")</f>
        <v/>
      </c>
      <c r="BT10574" s="34" t="str">
        <f t="shared" si="1305"/>
        <v/>
      </c>
      <c r="BU10574" s="32" t="str">
        <f t="shared" si="1306"/>
        <v/>
      </c>
      <c r="BV10574" s="32" t="str">
        <f t="shared" si="1307"/>
        <v/>
      </c>
      <c r="BW10574" s="32" t="str">
        <f t="shared" si="1308"/>
        <v/>
      </c>
      <c r="BX10574" s="32" t="str">
        <f t="shared" si="1309"/>
        <v/>
      </c>
      <c r="BY10574" s="32" t="str">
        <f t="shared" si="1310"/>
        <v/>
      </c>
      <c r="BZ10574" s="32" t="str">
        <f t="shared" si="1311"/>
        <v/>
      </c>
      <c r="CA10574" s="32" t="str">
        <f t="shared" si="1312"/>
        <v/>
      </c>
      <c r="CB10574" s="33">
        <f>IF(COUNTIF($CD$7:CD10574,CD10574)=1,CD10574,CD10574+COUNTIF($CD$6:CD10573,CD10574))</f>
        <v>59714</v>
      </c>
      <c r="CC10574" s="34">
        <f t="shared" si="1313"/>
        <v>55153</v>
      </c>
      <c r="CD10574" s="32">
        <f t="shared" si="1314"/>
        <v>55153</v>
      </c>
      <c r="CE10574" s="32">
        <f t="shared" si="1315"/>
        <v>0</v>
      </c>
      <c r="CF10574" s="32">
        <f t="shared" si="1316"/>
        <v>0</v>
      </c>
      <c r="CG10574" s="32" t="str">
        <f t="shared" si="1317"/>
        <v/>
      </c>
      <c r="CH10574" s="32">
        <v>569</v>
      </c>
      <c r="CI10574" s="32" t="s">
        <v>7</v>
      </c>
      <c r="CJ10574" s="32" t="str">
        <f t="shared" si="1318"/>
        <v/>
      </c>
      <c r="CK10574" s="32" t="str">
        <f t="shared" si="1319"/>
        <v/>
      </c>
      <c r="CL10574" s="32" t="str">
        <f t="shared" si="1320"/>
        <v/>
      </c>
      <c r="CM10574" s="32" t="str">
        <f t="shared" si="1321"/>
        <v/>
      </c>
      <c r="CN10574" s="32" t="str">
        <f t="shared" si="1322"/>
        <v/>
      </c>
    </row>
    <row r="10575" spans="71:92" x14ac:dyDescent="0.3">
      <c r="BS10575" s="32" t="str">
        <f>IF(Kiadasi_kiseroiv!$K$2=BT10575,BV10575,"")</f>
        <v/>
      </c>
      <c r="BT10575" s="34" t="str">
        <f t="shared" si="1305"/>
        <v/>
      </c>
      <c r="BU10575" s="32" t="str">
        <f t="shared" si="1306"/>
        <v/>
      </c>
      <c r="BV10575" s="32" t="str">
        <f t="shared" si="1307"/>
        <v/>
      </c>
      <c r="BW10575" s="32" t="str">
        <f t="shared" si="1308"/>
        <v/>
      </c>
      <c r="BX10575" s="32" t="str">
        <f t="shared" si="1309"/>
        <v/>
      </c>
      <c r="BY10575" s="32" t="str">
        <f t="shared" si="1310"/>
        <v/>
      </c>
      <c r="BZ10575" s="32" t="str">
        <f t="shared" si="1311"/>
        <v/>
      </c>
      <c r="CA10575" s="32" t="str">
        <f t="shared" si="1312"/>
        <v/>
      </c>
      <c r="CB10575" s="33">
        <f>IF(COUNTIF($CD$7:CD10575,CD10575)=1,CD10575,CD10575+COUNTIF($CD$6:CD10574,CD10575))</f>
        <v>59715</v>
      </c>
      <c r="CC10575" s="34">
        <f t="shared" si="1313"/>
        <v>55153</v>
      </c>
      <c r="CD10575" s="32">
        <f t="shared" si="1314"/>
        <v>55153</v>
      </c>
      <c r="CE10575" s="32">
        <f t="shared" si="1315"/>
        <v>0</v>
      </c>
      <c r="CF10575" s="32">
        <f t="shared" si="1316"/>
        <v>0</v>
      </c>
      <c r="CG10575" s="32" t="str">
        <f t="shared" si="1317"/>
        <v/>
      </c>
      <c r="CH10575" s="32">
        <v>570</v>
      </c>
      <c r="CI10575" s="32" t="s">
        <v>7</v>
      </c>
      <c r="CJ10575" s="32" t="str">
        <f t="shared" si="1318"/>
        <v/>
      </c>
      <c r="CK10575" s="32" t="str">
        <f t="shared" si="1319"/>
        <v/>
      </c>
      <c r="CL10575" s="32" t="str">
        <f t="shared" si="1320"/>
        <v/>
      </c>
      <c r="CM10575" s="32" t="str">
        <f t="shared" si="1321"/>
        <v/>
      </c>
      <c r="CN10575" s="32" t="str">
        <f t="shared" si="1322"/>
        <v/>
      </c>
    </row>
    <row r="10576" spans="71:92" x14ac:dyDescent="0.3">
      <c r="BS10576" s="32" t="str">
        <f>IF(Kiadasi_kiseroiv!$K$2=BT10576,BV10576,"")</f>
        <v/>
      </c>
      <c r="BT10576" s="34" t="str">
        <f t="shared" si="1305"/>
        <v/>
      </c>
      <c r="BU10576" s="32" t="str">
        <f t="shared" si="1306"/>
        <v/>
      </c>
      <c r="BV10576" s="32" t="str">
        <f t="shared" si="1307"/>
        <v/>
      </c>
      <c r="BW10576" s="32" t="str">
        <f t="shared" si="1308"/>
        <v/>
      </c>
      <c r="BX10576" s="32" t="str">
        <f t="shared" si="1309"/>
        <v/>
      </c>
      <c r="BY10576" s="32" t="str">
        <f t="shared" si="1310"/>
        <v/>
      </c>
      <c r="BZ10576" s="32" t="str">
        <f t="shared" si="1311"/>
        <v/>
      </c>
      <c r="CA10576" s="32" t="str">
        <f t="shared" si="1312"/>
        <v/>
      </c>
      <c r="CB10576" s="33">
        <f>IF(COUNTIF($CD$7:CD10576,CD10576)=1,CD10576,CD10576+COUNTIF($CD$6:CD10575,CD10576))</f>
        <v>59716</v>
      </c>
      <c r="CC10576" s="34">
        <f t="shared" si="1313"/>
        <v>55153</v>
      </c>
      <c r="CD10576" s="32">
        <f t="shared" si="1314"/>
        <v>55153</v>
      </c>
      <c r="CE10576" s="32">
        <f t="shared" si="1315"/>
        <v>0</v>
      </c>
      <c r="CF10576" s="32">
        <f t="shared" si="1316"/>
        <v>0</v>
      </c>
      <c r="CG10576" s="32" t="str">
        <f t="shared" si="1317"/>
        <v/>
      </c>
      <c r="CH10576" s="32">
        <v>571</v>
      </c>
      <c r="CI10576" s="32" t="s">
        <v>7</v>
      </c>
      <c r="CJ10576" s="32" t="str">
        <f t="shared" si="1318"/>
        <v/>
      </c>
      <c r="CK10576" s="32" t="str">
        <f t="shared" si="1319"/>
        <v/>
      </c>
      <c r="CL10576" s="32" t="str">
        <f t="shared" si="1320"/>
        <v/>
      </c>
      <c r="CM10576" s="32" t="str">
        <f t="shared" si="1321"/>
        <v/>
      </c>
      <c r="CN10576" s="32" t="str">
        <f t="shared" si="1322"/>
        <v/>
      </c>
    </row>
    <row r="10577" spans="71:92" x14ac:dyDescent="0.3">
      <c r="BS10577" s="32" t="str">
        <f>IF(Kiadasi_kiseroiv!$K$2=BT10577,BV10577,"")</f>
        <v/>
      </c>
      <c r="BT10577" s="34" t="str">
        <f t="shared" si="1305"/>
        <v/>
      </c>
      <c r="BU10577" s="32" t="str">
        <f t="shared" si="1306"/>
        <v/>
      </c>
      <c r="BV10577" s="32" t="str">
        <f t="shared" si="1307"/>
        <v/>
      </c>
      <c r="BW10577" s="32" t="str">
        <f t="shared" si="1308"/>
        <v/>
      </c>
      <c r="BX10577" s="32" t="str">
        <f t="shared" si="1309"/>
        <v/>
      </c>
      <c r="BY10577" s="32" t="str">
        <f t="shared" si="1310"/>
        <v/>
      </c>
      <c r="BZ10577" s="32" t="str">
        <f t="shared" si="1311"/>
        <v/>
      </c>
      <c r="CA10577" s="32" t="str">
        <f t="shared" si="1312"/>
        <v/>
      </c>
      <c r="CB10577" s="33">
        <f>IF(COUNTIF($CD$7:CD10577,CD10577)=1,CD10577,CD10577+COUNTIF($CD$6:CD10576,CD10577))</f>
        <v>59717</v>
      </c>
      <c r="CC10577" s="34">
        <f t="shared" si="1313"/>
        <v>55153</v>
      </c>
      <c r="CD10577" s="32">
        <f t="shared" si="1314"/>
        <v>55153</v>
      </c>
      <c r="CE10577" s="32">
        <f t="shared" si="1315"/>
        <v>0</v>
      </c>
      <c r="CF10577" s="32">
        <f t="shared" si="1316"/>
        <v>0</v>
      </c>
      <c r="CG10577" s="32" t="str">
        <f t="shared" si="1317"/>
        <v/>
      </c>
      <c r="CH10577" s="32">
        <v>572</v>
      </c>
      <c r="CI10577" s="32" t="s">
        <v>7</v>
      </c>
      <c r="CJ10577" s="32" t="str">
        <f t="shared" si="1318"/>
        <v/>
      </c>
      <c r="CK10577" s="32" t="str">
        <f t="shared" si="1319"/>
        <v/>
      </c>
      <c r="CL10577" s="32" t="str">
        <f t="shared" si="1320"/>
        <v/>
      </c>
      <c r="CM10577" s="32" t="str">
        <f t="shared" si="1321"/>
        <v/>
      </c>
      <c r="CN10577" s="32" t="str">
        <f t="shared" si="1322"/>
        <v/>
      </c>
    </row>
    <row r="10578" spans="71:92" x14ac:dyDescent="0.3">
      <c r="BS10578" s="32" t="str">
        <f>IF(Kiadasi_kiseroiv!$K$2=BT10578,BV10578,"")</f>
        <v/>
      </c>
      <c r="BT10578" s="34" t="str">
        <f t="shared" si="1305"/>
        <v/>
      </c>
      <c r="BU10578" s="32" t="str">
        <f t="shared" si="1306"/>
        <v/>
      </c>
      <c r="BV10578" s="32" t="str">
        <f t="shared" si="1307"/>
        <v/>
      </c>
      <c r="BW10578" s="32" t="str">
        <f t="shared" si="1308"/>
        <v/>
      </c>
      <c r="BX10578" s="32" t="str">
        <f t="shared" si="1309"/>
        <v/>
      </c>
      <c r="BY10578" s="32" t="str">
        <f t="shared" si="1310"/>
        <v/>
      </c>
      <c r="BZ10578" s="32" t="str">
        <f t="shared" si="1311"/>
        <v/>
      </c>
      <c r="CA10578" s="32" t="str">
        <f t="shared" si="1312"/>
        <v/>
      </c>
      <c r="CB10578" s="33">
        <f>IF(COUNTIF($CD$7:CD10578,CD10578)=1,CD10578,CD10578+COUNTIF($CD$6:CD10577,CD10578))</f>
        <v>59718</v>
      </c>
      <c r="CC10578" s="34">
        <f t="shared" si="1313"/>
        <v>55153</v>
      </c>
      <c r="CD10578" s="32">
        <f t="shared" si="1314"/>
        <v>55153</v>
      </c>
      <c r="CE10578" s="32">
        <f t="shared" si="1315"/>
        <v>0</v>
      </c>
      <c r="CF10578" s="32">
        <f t="shared" si="1316"/>
        <v>0</v>
      </c>
      <c r="CG10578" s="32" t="str">
        <f t="shared" si="1317"/>
        <v/>
      </c>
      <c r="CH10578" s="32">
        <v>573</v>
      </c>
      <c r="CI10578" s="32" t="s">
        <v>7</v>
      </c>
      <c r="CJ10578" s="32" t="str">
        <f t="shared" si="1318"/>
        <v/>
      </c>
      <c r="CK10578" s="32" t="str">
        <f t="shared" si="1319"/>
        <v/>
      </c>
      <c r="CL10578" s="32" t="str">
        <f t="shared" si="1320"/>
        <v/>
      </c>
      <c r="CM10578" s="32" t="str">
        <f t="shared" si="1321"/>
        <v/>
      </c>
      <c r="CN10578" s="32" t="str">
        <f t="shared" si="1322"/>
        <v/>
      </c>
    </row>
    <row r="10579" spans="71:92" x14ac:dyDescent="0.3">
      <c r="BS10579" s="32" t="str">
        <f>IF(Kiadasi_kiseroiv!$K$2=BT10579,BV10579,"")</f>
        <v/>
      </c>
      <c r="BT10579" s="34" t="str">
        <f t="shared" si="1305"/>
        <v/>
      </c>
      <c r="BU10579" s="32" t="str">
        <f t="shared" si="1306"/>
        <v/>
      </c>
      <c r="BV10579" s="32" t="str">
        <f t="shared" si="1307"/>
        <v/>
      </c>
      <c r="BW10579" s="32" t="str">
        <f t="shared" si="1308"/>
        <v/>
      </c>
      <c r="BX10579" s="32" t="str">
        <f t="shared" si="1309"/>
        <v/>
      </c>
      <c r="BY10579" s="32" t="str">
        <f t="shared" si="1310"/>
        <v/>
      </c>
      <c r="BZ10579" s="32" t="str">
        <f t="shared" si="1311"/>
        <v/>
      </c>
      <c r="CA10579" s="32" t="str">
        <f t="shared" si="1312"/>
        <v/>
      </c>
      <c r="CB10579" s="33">
        <f>IF(COUNTIF($CD$7:CD10579,CD10579)=1,CD10579,CD10579+COUNTIF($CD$6:CD10578,CD10579))</f>
        <v>59719</v>
      </c>
      <c r="CC10579" s="34">
        <f t="shared" si="1313"/>
        <v>55153</v>
      </c>
      <c r="CD10579" s="32">
        <f t="shared" si="1314"/>
        <v>55153</v>
      </c>
      <c r="CE10579" s="32">
        <f t="shared" si="1315"/>
        <v>0</v>
      </c>
      <c r="CF10579" s="32">
        <f t="shared" si="1316"/>
        <v>0</v>
      </c>
      <c r="CG10579" s="32" t="str">
        <f t="shared" si="1317"/>
        <v/>
      </c>
      <c r="CH10579" s="32">
        <v>574</v>
      </c>
      <c r="CI10579" s="32" t="s">
        <v>7</v>
      </c>
      <c r="CJ10579" s="32" t="str">
        <f t="shared" si="1318"/>
        <v/>
      </c>
      <c r="CK10579" s="32" t="str">
        <f t="shared" si="1319"/>
        <v/>
      </c>
      <c r="CL10579" s="32" t="str">
        <f t="shared" si="1320"/>
        <v/>
      </c>
      <c r="CM10579" s="32" t="str">
        <f t="shared" si="1321"/>
        <v/>
      </c>
      <c r="CN10579" s="32" t="str">
        <f t="shared" si="1322"/>
        <v/>
      </c>
    </row>
    <row r="10580" spans="71:92" x14ac:dyDescent="0.3">
      <c r="BS10580" s="32" t="str">
        <f>IF(Kiadasi_kiseroiv!$K$2=BT10580,BV10580,"")</f>
        <v/>
      </c>
      <c r="BT10580" s="34" t="str">
        <f t="shared" si="1305"/>
        <v/>
      </c>
      <c r="BU10580" s="32" t="str">
        <f t="shared" si="1306"/>
        <v/>
      </c>
      <c r="BV10580" s="32" t="str">
        <f t="shared" si="1307"/>
        <v/>
      </c>
      <c r="BW10580" s="32" t="str">
        <f t="shared" si="1308"/>
        <v/>
      </c>
      <c r="BX10580" s="32" t="str">
        <f t="shared" si="1309"/>
        <v/>
      </c>
      <c r="BY10580" s="32" t="str">
        <f t="shared" si="1310"/>
        <v/>
      </c>
      <c r="BZ10580" s="32" t="str">
        <f t="shared" si="1311"/>
        <v/>
      </c>
      <c r="CA10580" s="32" t="str">
        <f t="shared" si="1312"/>
        <v/>
      </c>
      <c r="CB10580" s="33">
        <f>IF(COUNTIF($CD$7:CD10580,CD10580)=1,CD10580,CD10580+COUNTIF($CD$6:CD10579,CD10580))</f>
        <v>59720</v>
      </c>
      <c r="CC10580" s="34">
        <f t="shared" si="1313"/>
        <v>55153</v>
      </c>
      <c r="CD10580" s="32">
        <f t="shared" si="1314"/>
        <v>55153</v>
      </c>
      <c r="CE10580" s="32">
        <f t="shared" si="1315"/>
        <v>0</v>
      </c>
      <c r="CF10580" s="32">
        <f t="shared" si="1316"/>
        <v>0</v>
      </c>
      <c r="CG10580" s="32" t="str">
        <f t="shared" si="1317"/>
        <v/>
      </c>
      <c r="CH10580" s="32">
        <v>575</v>
      </c>
      <c r="CI10580" s="32" t="s">
        <v>7</v>
      </c>
      <c r="CJ10580" s="32" t="str">
        <f t="shared" si="1318"/>
        <v/>
      </c>
      <c r="CK10580" s="32" t="str">
        <f t="shared" si="1319"/>
        <v/>
      </c>
      <c r="CL10580" s="32" t="str">
        <f t="shared" si="1320"/>
        <v/>
      </c>
      <c r="CM10580" s="32" t="str">
        <f t="shared" si="1321"/>
        <v/>
      </c>
      <c r="CN10580" s="32" t="str">
        <f t="shared" si="1322"/>
        <v/>
      </c>
    </row>
    <row r="10581" spans="71:92" x14ac:dyDescent="0.3">
      <c r="BS10581" s="32" t="str">
        <f>IF(Kiadasi_kiseroiv!$K$2=BT10581,BV10581,"")</f>
        <v/>
      </c>
      <c r="BT10581" s="34" t="str">
        <f t="shared" si="1305"/>
        <v/>
      </c>
      <c r="BU10581" s="32" t="str">
        <f t="shared" si="1306"/>
        <v/>
      </c>
      <c r="BV10581" s="32" t="str">
        <f t="shared" si="1307"/>
        <v/>
      </c>
      <c r="BW10581" s="32" t="str">
        <f t="shared" si="1308"/>
        <v/>
      </c>
      <c r="BX10581" s="32" t="str">
        <f t="shared" si="1309"/>
        <v/>
      </c>
      <c r="BY10581" s="32" t="str">
        <f t="shared" si="1310"/>
        <v/>
      </c>
      <c r="BZ10581" s="32" t="str">
        <f t="shared" si="1311"/>
        <v/>
      </c>
      <c r="CA10581" s="32" t="str">
        <f t="shared" si="1312"/>
        <v/>
      </c>
      <c r="CB10581" s="33">
        <f>IF(COUNTIF($CD$7:CD10581,CD10581)=1,CD10581,CD10581+COUNTIF($CD$6:CD10580,CD10581))</f>
        <v>59721</v>
      </c>
      <c r="CC10581" s="34">
        <f t="shared" si="1313"/>
        <v>55153</v>
      </c>
      <c r="CD10581" s="32">
        <f t="shared" si="1314"/>
        <v>55153</v>
      </c>
      <c r="CE10581" s="32">
        <f t="shared" si="1315"/>
        <v>0</v>
      </c>
      <c r="CF10581" s="32">
        <f t="shared" si="1316"/>
        <v>0</v>
      </c>
      <c r="CG10581" s="32" t="str">
        <f t="shared" si="1317"/>
        <v/>
      </c>
      <c r="CH10581" s="32">
        <v>576</v>
      </c>
      <c r="CI10581" s="32" t="s">
        <v>7</v>
      </c>
      <c r="CJ10581" s="32" t="str">
        <f t="shared" si="1318"/>
        <v/>
      </c>
      <c r="CK10581" s="32" t="str">
        <f t="shared" si="1319"/>
        <v/>
      </c>
      <c r="CL10581" s="32" t="str">
        <f t="shared" si="1320"/>
        <v/>
      </c>
      <c r="CM10581" s="32" t="str">
        <f t="shared" si="1321"/>
        <v/>
      </c>
      <c r="CN10581" s="32" t="str">
        <f t="shared" si="1322"/>
        <v/>
      </c>
    </row>
    <row r="10582" spans="71:92" x14ac:dyDescent="0.3">
      <c r="BS10582" s="32" t="str">
        <f>IF(Kiadasi_kiseroiv!$K$2=BT10582,BV10582,"")</f>
        <v/>
      </c>
      <c r="BT10582" s="34" t="str">
        <f t="shared" si="1305"/>
        <v/>
      </c>
      <c r="BU10582" s="32" t="str">
        <f t="shared" si="1306"/>
        <v/>
      </c>
      <c r="BV10582" s="32" t="str">
        <f t="shared" si="1307"/>
        <v/>
      </c>
      <c r="BW10582" s="32" t="str">
        <f t="shared" si="1308"/>
        <v/>
      </c>
      <c r="BX10582" s="32" t="str">
        <f t="shared" si="1309"/>
        <v/>
      </c>
      <c r="BY10582" s="32" t="str">
        <f t="shared" si="1310"/>
        <v/>
      </c>
      <c r="BZ10582" s="32" t="str">
        <f t="shared" si="1311"/>
        <v/>
      </c>
      <c r="CA10582" s="32" t="str">
        <f t="shared" si="1312"/>
        <v/>
      </c>
      <c r="CB10582" s="33">
        <f>IF(COUNTIF($CD$7:CD10582,CD10582)=1,CD10582,CD10582+COUNTIF($CD$6:CD10581,CD10582))</f>
        <v>59722</v>
      </c>
      <c r="CC10582" s="34">
        <f t="shared" si="1313"/>
        <v>55153</v>
      </c>
      <c r="CD10582" s="32">
        <f t="shared" si="1314"/>
        <v>55153</v>
      </c>
      <c r="CE10582" s="32">
        <f t="shared" si="1315"/>
        <v>0</v>
      </c>
      <c r="CF10582" s="32">
        <f t="shared" si="1316"/>
        <v>0</v>
      </c>
      <c r="CG10582" s="32" t="str">
        <f t="shared" si="1317"/>
        <v/>
      </c>
      <c r="CH10582" s="32">
        <v>577</v>
      </c>
      <c r="CI10582" s="32" t="s">
        <v>7</v>
      </c>
      <c r="CJ10582" s="32" t="str">
        <f t="shared" si="1318"/>
        <v/>
      </c>
      <c r="CK10582" s="32" t="str">
        <f t="shared" si="1319"/>
        <v/>
      </c>
      <c r="CL10582" s="32" t="str">
        <f t="shared" si="1320"/>
        <v/>
      </c>
      <c r="CM10582" s="32" t="str">
        <f t="shared" si="1321"/>
        <v/>
      </c>
      <c r="CN10582" s="32" t="str">
        <f t="shared" si="1322"/>
        <v/>
      </c>
    </row>
    <row r="10583" spans="71:92" x14ac:dyDescent="0.3">
      <c r="BS10583" s="32" t="str">
        <f>IF(Kiadasi_kiseroiv!$K$2=BT10583,BV10583,"")</f>
        <v/>
      </c>
      <c r="BT10583" s="34" t="str">
        <f t="shared" si="1305"/>
        <v/>
      </c>
      <c r="BU10583" s="32" t="str">
        <f t="shared" si="1306"/>
        <v/>
      </c>
      <c r="BV10583" s="32" t="str">
        <f t="shared" si="1307"/>
        <v/>
      </c>
      <c r="BW10583" s="32" t="str">
        <f t="shared" si="1308"/>
        <v/>
      </c>
      <c r="BX10583" s="32" t="str">
        <f t="shared" si="1309"/>
        <v/>
      </c>
      <c r="BY10583" s="32" t="str">
        <f t="shared" si="1310"/>
        <v/>
      </c>
      <c r="BZ10583" s="32" t="str">
        <f t="shared" si="1311"/>
        <v/>
      </c>
      <c r="CA10583" s="32" t="str">
        <f t="shared" si="1312"/>
        <v/>
      </c>
      <c r="CB10583" s="33">
        <f>IF(COUNTIF($CD$7:CD10583,CD10583)=1,CD10583,CD10583+COUNTIF($CD$6:CD10582,CD10583))</f>
        <v>59723</v>
      </c>
      <c r="CC10583" s="34">
        <f t="shared" si="1313"/>
        <v>55153</v>
      </c>
      <c r="CD10583" s="32">
        <f t="shared" si="1314"/>
        <v>55153</v>
      </c>
      <c r="CE10583" s="32">
        <f t="shared" si="1315"/>
        <v>0</v>
      </c>
      <c r="CF10583" s="32">
        <f t="shared" si="1316"/>
        <v>0</v>
      </c>
      <c r="CG10583" s="32" t="str">
        <f t="shared" si="1317"/>
        <v/>
      </c>
      <c r="CH10583" s="32">
        <v>578</v>
      </c>
      <c r="CI10583" s="32" t="s">
        <v>7</v>
      </c>
      <c r="CJ10583" s="32" t="str">
        <f t="shared" si="1318"/>
        <v/>
      </c>
      <c r="CK10583" s="32" t="str">
        <f t="shared" si="1319"/>
        <v/>
      </c>
      <c r="CL10583" s="32" t="str">
        <f t="shared" si="1320"/>
        <v/>
      </c>
      <c r="CM10583" s="32" t="str">
        <f t="shared" si="1321"/>
        <v/>
      </c>
      <c r="CN10583" s="32" t="str">
        <f t="shared" si="1322"/>
        <v/>
      </c>
    </row>
    <row r="10584" spans="71:92" x14ac:dyDescent="0.3">
      <c r="BS10584" s="32" t="str">
        <f>IF(Kiadasi_kiseroiv!$K$2=BT10584,BV10584,"")</f>
        <v/>
      </c>
      <c r="BT10584" s="34" t="str">
        <f t="shared" si="1305"/>
        <v/>
      </c>
      <c r="BU10584" s="32" t="str">
        <f t="shared" si="1306"/>
        <v/>
      </c>
      <c r="BV10584" s="32" t="str">
        <f t="shared" si="1307"/>
        <v/>
      </c>
      <c r="BW10584" s="32" t="str">
        <f t="shared" si="1308"/>
        <v/>
      </c>
      <c r="BX10584" s="32" t="str">
        <f t="shared" si="1309"/>
        <v/>
      </c>
      <c r="BY10584" s="32" t="str">
        <f t="shared" si="1310"/>
        <v/>
      </c>
      <c r="BZ10584" s="32" t="str">
        <f t="shared" si="1311"/>
        <v/>
      </c>
      <c r="CA10584" s="32" t="str">
        <f t="shared" si="1312"/>
        <v/>
      </c>
      <c r="CB10584" s="33">
        <f>IF(COUNTIF($CD$7:CD10584,CD10584)=1,CD10584,CD10584+COUNTIF($CD$6:CD10583,CD10584))</f>
        <v>59724</v>
      </c>
      <c r="CC10584" s="34">
        <f t="shared" si="1313"/>
        <v>55153</v>
      </c>
      <c r="CD10584" s="32">
        <f t="shared" si="1314"/>
        <v>55153</v>
      </c>
      <c r="CE10584" s="32">
        <f t="shared" si="1315"/>
        <v>0</v>
      </c>
      <c r="CF10584" s="32">
        <f t="shared" si="1316"/>
        <v>0</v>
      </c>
      <c r="CG10584" s="32" t="str">
        <f t="shared" si="1317"/>
        <v/>
      </c>
      <c r="CH10584" s="32">
        <v>579</v>
      </c>
      <c r="CI10584" s="32" t="s">
        <v>7</v>
      </c>
      <c r="CJ10584" s="32" t="str">
        <f t="shared" si="1318"/>
        <v/>
      </c>
      <c r="CK10584" s="32" t="str">
        <f t="shared" si="1319"/>
        <v/>
      </c>
      <c r="CL10584" s="32" t="str">
        <f t="shared" si="1320"/>
        <v/>
      </c>
      <c r="CM10584" s="32" t="str">
        <f t="shared" si="1321"/>
        <v/>
      </c>
      <c r="CN10584" s="32" t="str">
        <f t="shared" si="1322"/>
        <v/>
      </c>
    </row>
    <row r="10585" spans="71:92" x14ac:dyDescent="0.3">
      <c r="BS10585" s="32" t="str">
        <f>IF(Kiadasi_kiseroiv!$K$2=BT10585,BV10585,"")</f>
        <v/>
      </c>
      <c r="BT10585" s="34" t="str">
        <f t="shared" si="1305"/>
        <v/>
      </c>
      <c r="BU10585" s="32" t="str">
        <f t="shared" si="1306"/>
        <v/>
      </c>
      <c r="BV10585" s="32" t="str">
        <f t="shared" si="1307"/>
        <v/>
      </c>
      <c r="BW10585" s="32" t="str">
        <f t="shared" si="1308"/>
        <v/>
      </c>
      <c r="BX10585" s="32" t="str">
        <f t="shared" si="1309"/>
        <v/>
      </c>
      <c r="BY10585" s="32" t="str">
        <f t="shared" si="1310"/>
        <v/>
      </c>
      <c r="BZ10585" s="32" t="str">
        <f t="shared" si="1311"/>
        <v/>
      </c>
      <c r="CA10585" s="32" t="str">
        <f t="shared" si="1312"/>
        <v/>
      </c>
      <c r="CB10585" s="33">
        <f>IF(COUNTIF($CD$7:CD10585,CD10585)=1,CD10585,CD10585+COUNTIF($CD$6:CD10584,CD10585))</f>
        <v>59725</v>
      </c>
      <c r="CC10585" s="34">
        <f t="shared" si="1313"/>
        <v>55153</v>
      </c>
      <c r="CD10585" s="32">
        <f t="shared" si="1314"/>
        <v>55153</v>
      </c>
      <c r="CE10585" s="32">
        <f t="shared" si="1315"/>
        <v>0</v>
      </c>
      <c r="CF10585" s="32">
        <f t="shared" si="1316"/>
        <v>0</v>
      </c>
      <c r="CG10585" s="32" t="str">
        <f t="shared" si="1317"/>
        <v/>
      </c>
      <c r="CH10585" s="32">
        <v>580</v>
      </c>
      <c r="CI10585" s="32" t="s">
        <v>7</v>
      </c>
      <c r="CJ10585" s="32" t="str">
        <f t="shared" si="1318"/>
        <v/>
      </c>
      <c r="CK10585" s="32" t="str">
        <f t="shared" si="1319"/>
        <v/>
      </c>
      <c r="CL10585" s="32" t="str">
        <f t="shared" si="1320"/>
        <v/>
      </c>
      <c r="CM10585" s="32" t="str">
        <f t="shared" si="1321"/>
        <v/>
      </c>
      <c r="CN10585" s="32" t="str">
        <f t="shared" si="1322"/>
        <v/>
      </c>
    </row>
    <row r="10586" spans="71:92" x14ac:dyDescent="0.3">
      <c r="BS10586" s="32" t="str">
        <f>IF(Kiadasi_kiseroiv!$K$2=BT10586,BV10586,"")</f>
        <v/>
      </c>
      <c r="BT10586" s="34" t="str">
        <f t="shared" si="1305"/>
        <v/>
      </c>
      <c r="BU10586" s="32" t="str">
        <f t="shared" si="1306"/>
        <v/>
      </c>
      <c r="BV10586" s="32" t="str">
        <f t="shared" si="1307"/>
        <v/>
      </c>
      <c r="BW10586" s="32" t="str">
        <f t="shared" si="1308"/>
        <v/>
      </c>
      <c r="BX10586" s="32" t="str">
        <f t="shared" si="1309"/>
        <v/>
      </c>
      <c r="BY10586" s="32" t="str">
        <f t="shared" si="1310"/>
        <v/>
      </c>
      <c r="BZ10586" s="32" t="str">
        <f t="shared" si="1311"/>
        <v/>
      </c>
      <c r="CA10586" s="32" t="str">
        <f t="shared" si="1312"/>
        <v/>
      </c>
      <c r="CB10586" s="33">
        <f>IF(COUNTIF($CD$7:CD10586,CD10586)=1,CD10586,CD10586+COUNTIF($CD$6:CD10585,CD10586))</f>
        <v>59726</v>
      </c>
      <c r="CC10586" s="34">
        <f t="shared" si="1313"/>
        <v>55153</v>
      </c>
      <c r="CD10586" s="32">
        <f t="shared" si="1314"/>
        <v>55153</v>
      </c>
      <c r="CE10586" s="32">
        <f t="shared" si="1315"/>
        <v>0</v>
      </c>
      <c r="CF10586" s="32">
        <f t="shared" si="1316"/>
        <v>0</v>
      </c>
      <c r="CG10586" s="32" t="str">
        <f t="shared" si="1317"/>
        <v/>
      </c>
      <c r="CH10586" s="32">
        <v>581</v>
      </c>
      <c r="CI10586" s="32" t="s">
        <v>7</v>
      </c>
      <c r="CJ10586" s="32" t="str">
        <f t="shared" si="1318"/>
        <v/>
      </c>
      <c r="CK10586" s="32" t="str">
        <f t="shared" si="1319"/>
        <v/>
      </c>
      <c r="CL10586" s="32" t="str">
        <f t="shared" si="1320"/>
        <v/>
      </c>
      <c r="CM10586" s="32" t="str">
        <f t="shared" si="1321"/>
        <v/>
      </c>
      <c r="CN10586" s="32" t="str">
        <f t="shared" si="1322"/>
        <v/>
      </c>
    </row>
    <row r="10587" spans="71:92" x14ac:dyDescent="0.3">
      <c r="BS10587" s="32" t="str">
        <f>IF(Kiadasi_kiseroiv!$K$2=BT10587,BV10587,"")</f>
        <v/>
      </c>
      <c r="BT10587" s="34" t="str">
        <f t="shared" si="1305"/>
        <v/>
      </c>
      <c r="BU10587" s="32" t="str">
        <f t="shared" si="1306"/>
        <v/>
      </c>
      <c r="BV10587" s="32" t="str">
        <f t="shared" si="1307"/>
        <v/>
      </c>
      <c r="BW10587" s="32" t="str">
        <f t="shared" si="1308"/>
        <v/>
      </c>
      <c r="BX10587" s="32" t="str">
        <f t="shared" si="1309"/>
        <v/>
      </c>
      <c r="BY10587" s="32" t="str">
        <f t="shared" si="1310"/>
        <v/>
      </c>
      <c r="BZ10587" s="32" t="str">
        <f t="shared" si="1311"/>
        <v/>
      </c>
      <c r="CA10587" s="32" t="str">
        <f t="shared" si="1312"/>
        <v/>
      </c>
      <c r="CB10587" s="33">
        <f>IF(COUNTIF($CD$7:CD10587,CD10587)=1,CD10587,CD10587+COUNTIF($CD$6:CD10586,CD10587))</f>
        <v>59727</v>
      </c>
      <c r="CC10587" s="34">
        <f t="shared" si="1313"/>
        <v>55153</v>
      </c>
      <c r="CD10587" s="32">
        <f t="shared" si="1314"/>
        <v>55153</v>
      </c>
      <c r="CE10587" s="32">
        <f t="shared" si="1315"/>
        <v>0</v>
      </c>
      <c r="CF10587" s="32">
        <f t="shared" si="1316"/>
        <v>0</v>
      </c>
      <c r="CG10587" s="32" t="str">
        <f t="shared" si="1317"/>
        <v/>
      </c>
      <c r="CH10587" s="32">
        <v>582</v>
      </c>
      <c r="CI10587" s="32" t="s">
        <v>7</v>
      </c>
      <c r="CJ10587" s="32" t="str">
        <f t="shared" si="1318"/>
        <v/>
      </c>
      <c r="CK10587" s="32" t="str">
        <f t="shared" si="1319"/>
        <v/>
      </c>
      <c r="CL10587" s="32" t="str">
        <f t="shared" si="1320"/>
        <v/>
      </c>
      <c r="CM10587" s="32" t="str">
        <f t="shared" si="1321"/>
        <v/>
      </c>
      <c r="CN10587" s="32" t="str">
        <f t="shared" si="1322"/>
        <v/>
      </c>
    </row>
    <row r="10588" spans="71:92" x14ac:dyDescent="0.3">
      <c r="BS10588" s="32" t="str">
        <f>IF(Kiadasi_kiseroiv!$K$2=BT10588,BV10588,"")</f>
        <v/>
      </c>
      <c r="BT10588" s="34" t="str">
        <f t="shared" si="1305"/>
        <v/>
      </c>
      <c r="BU10588" s="32" t="str">
        <f t="shared" si="1306"/>
        <v/>
      </c>
      <c r="BV10588" s="32" t="str">
        <f t="shared" si="1307"/>
        <v/>
      </c>
      <c r="BW10588" s="32" t="str">
        <f t="shared" si="1308"/>
        <v/>
      </c>
      <c r="BX10588" s="32" t="str">
        <f t="shared" si="1309"/>
        <v/>
      </c>
      <c r="BY10588" s="32" t="str">
        <f t="shared" si="1310"/>
        <v/>
      </c>
      <c r="BZ10588" s="32" t="str">
        <f t="shared" si="1311"/>
        <v/>
      </c>
      <c r="CA10588" s="32" t="str">
        <f t="shared" si="1312"/>
        <v/>
      </c>
      <c r="CB10588" s="33">
        <f>IF(COUNTIF($CD$7:CD10588,CD10588)=1,CD10588,CD10588+COUNTIF($CD$6:CD10587,CD10588))</f>
        <v>59728</v>
      </c>
      <c r="CC10588" s="34">
        <f t="shared" si="1313"/>
        <v>55153</v>
      </c>
      <c r="CD10588" s="32">
        <f t="shared" si="1314"/>
        <v>55153</v>
      </c>
      <c r="CE10588" s="32">
        <f t="shared" si="1315"/>
        <v>0</v>
      </c>
      <c r="CF10588" s="32">
        <f t="shared" si="1316"/>
        <v>0</v>
      </c>
      <c r="CG10588" s="32" t="str">
        <f t="shared" si="1317"/>
        <v/>
      </c>
      <c r="CH10588" s="32">
        <v>583</v>
      </c>
      <c r="CI10588" s="32" t="s">
        <v>7</v>
      </c>
      <c r="CJ10588" s="32" t="str">
        <f t="shared" si="1318"/>
        <v/>
      </c>
      <c r="CK10588" s="32" t="str">
        <f t="shared" si="1319"/>
        <v/>
      </c>
      <c r="CL10588" s="32" t="str">
        <f t="shared" si="1320"/>
        <v/>
      </c>
      <c r="CM10588" s="32" t="str">
        <f t="shared" si="1321"/>
        <v/>
      </c>
      <c r="CN10588" s="32" t="str">
        <f t="shared" si="1322"/>
        <v/>
      </c>
    </row>
    <row r="10589" spans="71:92" x14ac:dyDescent="0.3">
      <c r="BS10589" s="32" t="str">
        <f>IF(Kiadasi_kiseroiv!$K$2=BT10589,BV10589,"")</f>
        <v/>
      </c>
      <c r="BT10589" s="34" t="str">
        <f t="shared" si="1305"/>
        <v/>
      </c>
      <c r="BU10589" s="32" t="str">
        <f t="shared" si="1306"/>
        <v/>
      </c>
      <c r="BV10589" s="32" t="str">
        <f t="shared" si="1307"/>
        <v/>
      </c>
      <c r="BW10589" s="32" t="str">
        <f t="shared" si="1308"/>
        <v/>
      </c>
      <c r="BX10589" s="32" t="str">
        <f t="shared" si="1309"/>
        <v/>
      </c>
      <c r="BY10589" s="32" t="str">
        <f t="shared" si="1310"/>
        <v/>
      </c>
      <c r="BZ10589" s="32" t="str">
        <f t="shared" si="1311"/>
        <v/>
      </c>
      <c r="CA10589" s="32" t="str">
        <f t="shared" si="1312"/>
        <v/>
      </c>
      <c r="CB10589" s="33">
        <f>IF(COUNTIF($CD$7:CD10589,CD10589)=1,CD10589,CD10589+COUNTIF($CD$6:CD10588,CD10589))</f>
        <v>59729</v>
      </c>
      <c r="CC10589" s="34">
        <f t="shared" si="1313"/>
        <v>55153</v>
      </c>
      <c r="CD10589" s="32">
        <f t="shared" si="1314"/>
        <v>55153</v>
      </c>
      <c r="CE10589" s="32">
        <f t="shared" si="1315"/>
        <v>0</v>
      </c>
      <c r="CF10589" s="32">
        <f t="shared" si="1316"/>
        <v>0</v>
      </c>
      <c r="CG10589" s="32" t="str">
        <f t="shared" si="1317"/>
        <v/>
      </c>
      <c r="CH10589" s="32">
        <v>584</v>
      </c>
      <c r="CI10589" s="32" t="s">
        <v>7</v>
      </c>
      <c r="CJ10589" s="32" t="str">
        <f t="shared" si="1318"/>
        <v/>
      </c>
      <c r="CK10589" s="32" t="str">
        <f t="shared" si="1319"/>
        <v/>
      </c>
      <c r="CL10589" s="32" t="str">
        <f t="shared" si="1320"/>
        <v/>
      </c>
      <c r="CM10589" s="32" t="str">
        <f t="shared" si="1321"/>
        <v/>
      </c>
      <c r="CN10589" s="32" t="str">
        <f t="shared" si="1322"/>
        <v/>
      </c>
    </row>
    <row r="10590" spans="71:92" x14ac:dyDescent="0.3">
      <c r="BS10590" s="32" t="str">
        <f>IF(Kiadasi_kiseroiv!$K$2=BT10590,BV10590,"")</f>
        <v/>
      </c>
      <c r="BT10590" s="34" t="str">
        <f t="shared" si="1305"/>
        <v/>
      </c>
      <c r="BU10590" s="32" t="str">
        <f t="shared" si="1306"/>
        <v/>
      </c>
      <c r="BV10590" s="32" t="str">
        <f t="shared" si="1307"/>
        <v/>
      </c>
      <c r="BW10590" s="32" t="str">
        <f t="shared" si="1308"/>
        <v/>
      </c>
      <c r="BX10590" s="32" t="str">
        <f t="shared" si="1309"/>
        <v/>
      </c>
      <c r="BY10590" s="32" t="str">
        <f t="shared" si="1310"/>
        <v/>
      </c>
      <c r="BZ10590" s="32" t="str">
        <f t="shared" si="1311"/>
        <v/>
      </c>
      <c r="CA10590" s="32" t="str">
        <f t="shared" si="1312"/>
        <v/>
      </c>
      <c r="CB10590" s="33">
        <f>IF(COUNTIF($CD$7:CD10590,CD10590)=1,CD10590,CD10590+COUNTIF($CD$6:CD10589,CD10590))</f>
        <v>59730</v>
      </c>
      <c r="CC10590" s="34">
        <f t="shared" si="1313"/>
        <v>55153</v>
      </c>
      <c r="CD10590" s="32">
        <f t="shared" si="1314"/>
        <v>55153</v>
      </c>
      <c r="CE10590" s="32">
        <f t="shared" si="1315"/>
        <v>0</v>
      </c>
      <c r="CF10590" s="32">
        <f t="shared" si="1316"/>
        <v>0</v>
      </c>
      <c r="CG10590" s="32" t="str">
        <f t="shared" si="1317"/>
        <v/>
      </c>
      <c r="CH10590" s="32">
        <v>585</v>
      </c>
      <c r="CI10590" s="32" t="s">
        <v>7</v>
      </c>
      <c r="CJ10590" s="32" t="str">
        <f t="shared" si="1318"/>
        <v/>
      </c>
      <c r="CK10590" s="32" t="str">
        <f t="shared" si="1319"/>
        <v/>
      </c>
      <c r="CL10590" s="32" t="str">
        <f t="shared" si="1320"/>
        <v/>
      </c>
      <c r="CM10590" s="32" t="str">
        <f t="shared" si="1321"/>
        <v/>
      </c>
      <c r="CN10590" s="32" t="str">
        <f t="shared" si="1322"/>
        <v/>
      </c>
    </row>
    <row r="10591" spans="71:92" x14ac:dyDescent="0.3">
      <c r="BS10591" s="32" t="str">
        <f>IF(Kiadasi_kiseroiv!$K$2=BT10591,BV10591,"")</f>
        <v/>
      </c>
      <c r="BT10591" s="34" t="str">
        <f t="shared" si="1305"/>
        <v/>
      </c>
      <c r="BU10591" s="32" t="str">
        <f t="shared" si="1306"/>
        <v/>
      </c>
      <c r="BV10591" s="32" t="str">
        <f t="shared" si="1307"/>
        <v/>
      </c>
      <c r="BW10591" s="32" t="str">
        <f t="shared" si="1308"/>
        <v/>
      </c>
      <c r="BX10591" s="32" t="str">
        <f t="shared" si="1309"/>
        <v/>
      </c>
      <c r="BY10591" s="32" t="str">
        <f t="shared" si="1310"/>
        <v/>
      </c>
      <c r="BZ10591" s="32" t="str">
        <f t="shared" si="1311"/>
        <v/>
      </c>
      <c r="CA10591" s="32" t="str">
        <f t="shared" si="1312"/>
        <v/>
      </c>
      <c r="CB10591" s="33">
        <f>IF(COUNTIF($CD$7:CD10591,CD10591)=1,CD10591,CD10591+COUNTIF($CD$6:CD10590,CD10591))</f>
        <v>59731</v>
      </c>
      <c r="CC10591" s="34">
        <f t="shared" si="1313"/>
        <v>55153</v>
      </c>
      <c r="CD10591" s="32">
        <f t="shared" si="1314"/>
        <v>55153</v>
      </c>
      <c r="CE10591" s="32">
        <f t="shared" si="1315"/>
        <v>0</v>
      </c>
      <c r="CF10591" s="32">
        <f t="shared" si="1316"/>
        <v>0</v>
      </c>
      <c r="CG10591" s="32" t="str">
        <f t="shared" si="1317"/>
        <v/>
      </c>
      <c r="CH10591" s="32">
        <v>586</v>
      </c>
      <c r="CI10591" s="32" t="s">
        <v>7</v>
      </c>
      <c r="CJ10591" s="32" t="str">
        <f t="shared" si="1318"/>
        <v/>
      </c>
      <c r="CK10591" s="32" t="str">
        <f t="shared" si="1319"/>
        <v/>
      </c>
      <c r="CL10591" s="32" t="str">
        <f t="shared" si="1320"/>
        <v/>
      </c>
      <c r="CM10591" s="32" t="str">
        <f t="shared" si="1321"/>
        <v/>
      </c>
      <c r="CN10591" s="32" t="str">
        <f t="shared" si="1322"/>
        <v/>
      </c>
    </row>
    <row r="10592" spans="71:92" x14ac:dyDescent="0.3">
      <c r="BS10592" s="32" t="str">
        <f>IF(Kiadasi_kiseroiv!$K$2=BT10592,BV10592,"")</f>
        <v/>
      </c>
      <c r="BT10592" s="34" t="str">
        <f t="shared" si="1305"/>
        <v/>
      </c>
      <c r="BU10592" s="32" t="str">
        <f t="shared" si="1306"/>
        <v/>
      </c>
      <c r="BV10592" s="32" t="str">
        <f t="shared" si="1307"/>
        <v/>
      </c>
      <c r="BW10592" s="32" t="str">
        <f t="shared" si="1308"/>
        <v/>
      </c>
      <c r="BX10592" s="32" t="str">
        <f t="shared" si="1309"/>
        <v/>
      </c>
      <c r="BY10592" s="32" t="str">
        <f t="shared" si="1310"/>
        <v/>
      </c>
      <c r="BZ10592" s="32" t="str">
        <f t="shared" si="1311"/>
        <v/>
      </c>
      <c r="CA10592" s="32" t="str">
        <f t="shared" si="1312"/>
        <v/>
      </c>
      <c r="CB10592" s="33">
        <f>IF(COUNTIF($CD$7:CD10592,CD10592)=1,CD10592,CD10592+COUNTIF($CD$6:CD10591,CD10592))</f>
        <v>59732</v>
      </c>
      <c r="CC10592" s="34">
        <f t="shared" si="1313"/>
        <v>55153</v>
      </c>
      <c r="CD10592" s="32">
        <f t="shared" si="1314"/>
        <v>55153</v>
      </c>
      <c r="CE10592" s="32">
        <f t="shared" si="1315"/>
        <v>0</v>
      </c>
      <c r="CF10592" s="32">
        <f t="shared" si="1316"/>
        <v>0</v>
      </c>
      <c r="CG10592" s="32" t="str">
        <f t="shared" si="1317"/>
        <v/>
      </c>
      <c r="CH10592" s="32">
        <v>587</v>
      </c>
      <c r="CI10592" s="32" t="s">
        <v>7</v>
      </c>
      <c r="CJ10592" s="32" t="str">
        <f t="shared" si="1318"/>
        <v/>
      </c>
      <c r="CK10592" s="32" t="str">
        <f t="shared" si="1319"/>
        <v/>
      </c>
      <c r="CL10592" s="32" t="str">
        <f t="shared" si="1320"/>
        <v/>
      </c>
      <c r="CM10592" s="32" t="str">
        <f t="shared" si="1321"/>
        <v/>
      </c>
      <c r="CN10592" s="32" t="str">
        <f t="shared" si="1322"/>
        <v/>
      </c>
    </row>
    <row r="10593" spans="71:92" x14ac:dyDescent="0.3">
      <c r="BS10593" s="32" t="str">
        <f>IF(Kiadasi_kiseroiv!$K$2=BT10593,BV10593,"")</f>
        <v/>
      </c>
      <c r="BT10593" s="34" t="str">
        <f t="shared" si="1305"/>
        <v/>
      </c>
      <c r="BU10593" s="32" t="str">
        <f t="shared" si="1306"/>
        <v/>
      </c>
      <c r="BV10593" s="32" t="str">
        <f t="shared" si="1307"/>
        <v/>
      </c>
      <c r="BW10593" s="32" t="str">
        <f t="shared" si="1308"/>
        <v/>
      </c>
      <c r="BX10593" s="32" t="str">
        <f t="shared" si="1309"/>
        <v/>
      </c>
      <c r="BY10593" s="32" t="str">
        <f t="shared" si="1310"/>
        <v/>
      </c>
      <c r="BZ10593" s="32" t="str">
        <f t="shared" si="1311"/>
        <v/>
      </c>
      <c r="CA10593" s="32" t="str">
        <f t="shared" si="1312"/>
        <v/>
      </c>
      <c r="CB10593" s="33">
        <f>IF(COUNTIF($CD$7:CD10593,CD10593)=1,CD10593,CD10593+COUNTIF($CD$6:CD10592,CD10593))</f>
        <v>59733</v>
      </c>
      <c r="CC10593" s="34">
        <f t="shared" si="1313"/>
        <v>55153</v>
      </c>
      <c r="CD10593" s="32">
        <f t="shared" si="1314"/>
        <v>55153</v>
      </c>
      <c r="CE10593" s="32">
        <f t="shared" si="1315"/>
        <v>0</v>
      </c>
      <c r="CF10593" s="32">
        <f t="shared" si="1316"/>
        <v>0</v>
      </c>
      <c r="CG10593" s="32" t="str">
        <f t="shared" si="1317"/>
        <v/>
      </c>
      <c r="CH10593" s="32">
        <v>588</v>
      </c>
      <c r="CI10593" s="32" t="s">
        <v>7</v>
      </c>
      <c r="CJ10593" s="32" t="str">
        <f t="shared" si="1318"/>
        <v/>
      </c>
      <c r="CK10593" s="32" t="str">
        <f t="shared" si="1319"/>
        <v/>
      </c>
      <c r="CL10593" s="32" t="str">
        <f t="shared" si="1320"/>
        <v/>
      </c>
      <c r="CM10593" s="32" t="str">
        <f t="shared" si="1321"/>
        <v/>
      </c>
      <c r="CN10593" s="32" t="str">
        <f t="shared" si="1322"/>
        <v/>
      </c>
    </row>
    <row r="10594" spans="71:92" x14ac:dyDescent="0.3">
      <c r="BS10594" s="32" t="str">
        <f>IF(Kiadasi_kiseroiv!$K$2=BT10594,BV10594,"")</f>
        <v/>
      </c>
      <c r="BT10594" s="34" t="str">
        <f t="shared" si="1305"/>
        <v/>
      </c>
      <c r="BU10594" s="32" t="str">
        <f t="shared" si="1306"/>
        <v/>
      </c>
      <c r="BV10594" s="32" t="str">
        <f t="shared" si="1307"/>
        <v/>
      </c>
      <c r="BW10594" s="32" t="str">
        <f t="shared" si="1308"/>
        <v/>
      </c>
      <c r="BX10594" s="32" t="str">
        <f t="shared" si="1309"/>
        <v/>
      </c>
      <c r="BY10594" s="32" t="str">
        <f t="shared" si="1310"/>
        <v/>
      </c>
      <c r="BZ10594" s="32" t="str">
        <f t="shared" si="1311"/>
        <v/>
      </c>
      <c r="CA10594" s="32" t="str">
        <f t="shared" si="1312"/>
        <v/>
      </c>
      <c r="CB10594" s="33">
        <f>IF(COUNTIF($CD$7:CD10594,CD10594)=1,CD10594,CD10594+COUNTIF($CD$6:CD10593,CD10594))</f>
        <v>59734</v>
      </c>
      <c r="CC10594" s="34">
        <f t="shared" si="1313"/>
        <v>55153</v>
      </c>
      <c r="CD10594" s="32">
        <f t="shared" si="1314"/>
        <v>55153</v>
      </c>
      <c r="CE10594" s="32">
        <f t="shared" si="1315"/>
        <v>0</v>
      </c>
      <c r="CF10594" s="32">
        <f t="shared" si="1316"/>
        <v>0</v>
      </c>
      <c r="CG10594" s="32" t="str">
        <f t="shared" si="1317"/>
        <v/>
      </c>
      <c r="CH10594" s="32">
        <v>589</v>
      </c>
      <c r="CI10594" s="32" t="s">
        <v>7</v>
      </c>
      <c r="CJ10594" s="32" t="str">
        <f t="shared" si="1318"/>
        <v/>
      </c>
      <c r="CK10594" s="32" t="str">
        <f t="shared" si="1319"/>
        <v/>
      </c>
      <c r="CL10594" s="32" t="str">
        <f t="shared" si="1320"/>
        <v/>
      </c>
      <c r="CM10594" s="32" t="str">
        <f t="shared" si="1321"/>
        <v/>
      </c>
      <c r="CN10594" s="32" t="str">
        <f t="shared" si="1322"/>
        <v/>
      </c>
    </row>
    <row r="10595" spans="71:92" x14ac:dyDescent="0.3">
      <c r="BS10595" s="32" t="str">
        <f>IF(Kiadasi_kiseroiv!$K$2=BT10595,BV10595,"")</f>
        <v/>
      </c>
      <c r="BT10595" s="34" t="str">
        <f t="shared" si="1305"/>
        <v/>
      </c>
      <c r="BU10595" s="32" t="str">
        <f t="shared" si="1306"/>
        <v/>
      </c>
      <c r="BV10595" s="32" t="str">
        <f t="shared" si="1307"/>
        <v/>
      </c>
      <c r="BW10595" s="32" t="str">
        <f t="shared" si="1308"/>
        <v/>
      </c>
      <c r="BX10595" s="32" t="str">
        <f t="shared" si="1309"/>
        <v/>
      </c>
      <c r="BY10595" s="32" t="str">
        <f t="shared" si="1310"/>
        <v/>
      </c>
      <c r="BZ10595" s="32" t="str">
        <f t="shared" si="1311"/>
        <v/>
      </c>
      <c r="CA10595" s="32" t="str">
        <f t="shared" si="1312"/>
        <v/>
      </c>
      <c r="CB10595" s="33">
        <f>IF(COUNTIF($CD$7:CD10595,CD10595)=1,CD10595,CD10595+COUNTIF($CD$6:CD10594,CD10595))</f>
        <v>59735</v>
      </c>
      <c r="CC10595" s="34">
        <f t="shared" si="1313"/>
        <v>55153</v>
      </c>
      <c r="CD10595" s="32">
        <f t="shared" si="1314"/>
        <v>55153</v>
      </c>
      <c r="CE10595" s="32">
        <f t="shared" si="1315"/>
        <v>0</v>
      </c>
      <c r="CF10595" s="32">
        <f t="shared" si="1316"/>
        <v>0</v>
      </c>
      <c r="CG10595" s="32" t="str">
        <f t="shared" si="1317"/>
        <v/>
      </c>
      <c r="CH10595" s="32">
        <v>590</v>
      </c>
      <c r="CI10595" s="32" t="s">
        <v>7</v>
      </c>
      <c r="CJ10595" s="32" t="str">
        <f t="shared" si="1318"/>
        <v/>
      </c>
      <c r="CK10595" s="32" t="str">
        <f t="shared" si="1319"/>
        <v/>
      </c>
      <c r="CL10595" s="32" t="str">
        <f t="shared" si="1320"/>
        <v/>
      </c>
      <c r="CM10595" s="32" t="str">
        <f t="shared" si="1321"/>
        <v/>
      </c>
      <c r="CN10595" s="32" t="str">
        <f t="shared" si="1322"/>
        <v/>
      </c>
    </row>
    <row r="10596" spans="71:92" x14ac:dyDescent="0.3">
      <c r="BS10596" s="32" t="str">
        <f>IF(Kiadasi_kiseroiv!$K$2=BT10596,BV10596,"")</f>
        <v/>
      </c>
      <c r="BT10596" s="34" t="str">
        <f t="shared" si="1305"/>
        <v/>
      </c>
      <c r="BU10596" s="32" t="str">
        <f t="shared" si="1306"/>
        <v/>
      </c>
      <c r="BV10596" s="32" t="str">
        <f t="shared" si="1307"/>
        <v/>
      </c>
      <c r="BW10596" s="32" t="str">
        <f t="shared" si="1308"/>
        <v/>
      </c>
      <c r="BX10596" s="32" t="str">
        <f t="shared" si="1309"/>
        <v/>
      </c>
      <c r="BY10596" s="32" t="str">
        <f t="shared" si="1310"/>
        <v/>
      </c>
      <c r="BZ10596" s="32" t="str">
        <f t="shared" si="1311"/>
        <v/>
      </c>
      <c r="CA10596" s="32" t="str">
        <f t="shared" si="1312"/>
        <v/>
      </c>
      <c r="CB10596" s="33">
        <f>IF(COUNTIF($CD$7:CD10596,CD10596)=1,CD10596,CD10596+COUNTIF($CD$6:CD10595,CD10596))</f>
        <v>59736</v>
      </c>
      <c r="CC10596" s="34">
        <f t="shared" si="1313"/>
        <v>55153</v>
      </c>
      <c r="CD10596" s="32">
        <f t="shared" si="1314"/>
        <v>55153</v>
      </c>
      <c r="CE10596" s="32">
        <f t="shared" si="1315"/>
        <v>0</v>
      </c>
      <c r="CF10596" s="32">
        <f t="shared" si="1316"/>
        <v>0</v>
      </c>
      <c r="CG10596" s="32" t="str">
        <f t="shared" si="1317"/>
        <v/>
      </c>
      <c r="CH10596" s="32">
        <v>591</v>
      </c>
      <c r="CI10596" s="32" t="s">
        <v>7</v>
      </c>
      <c r="CJ10596" s="32" t="str">
        <f t="shared" si="1318"/>
        <v/>
      </c>
      <c r="CK10596" s="32" t="str">
        <f t="shared" si="1319"/>
        <v/>
      </c>
      <c r="CL10596" s="32" t="str">
        <f t="shared" si="1320"/>
        <v/>
      </c>
      <c r="CM10596" s="32" t="str">
        <f t="shared" si="1321"/>
        <v/>
      </c>
      <c r="CN10596" s="32" t="str">
        <f t="shared" si="1322"/>
        <v/>
      </c>
    </row>
    <row r="10597" spans="71:92" x14ac:dyDescent="0.3">
      <c r="BS10597" s="32" t="str">
        <f>IF(Kiadasi_kiseroiv!$K$2=BT10597,BV10597,"")</f>
        <v/>
      </c>
      <c r="BT10597" s="34" t="str">
        <f t="shared" si="1305"/>
        <v/>
      </c>
      <c r="BU10597" s="32" t="str">
        <f t="shared" si="1306"/>
        <v/>
      </c>
      <c r="BV10597" s="32" t="str">
        <f t="shared" si="1307"/>
        <v/>
      </c>
      <c r="BW10597" s="32" t="str">
        <f t="shared" si="1308"/>
        <v/>
      </c>
      <c r="BX10597" s="32" t="str">
        <f t="shared" si="1309"/>
        <v/>
      </c>
      <c r="BY10597" s="32" t="str">
        <f t="shared" si="1310"/>
        <v/>
      </c>
      <c r="BZ10597" s="32" t="str">
        <f t="shared" si="1311"/>
        <v/>
      </c>
      <c r="CA10597" s="32" t="str">
        <f t="shared" si="1312"/>
        <v/>
      </c>
      <c r="CB10597" s="33">
        <f>IF(COUNTIF($CD$7:CD10597,CD10597)=1,CD10597,CD10597+COUNTIF($CD$6:CD10596,CD10597))</f>
        <v>59737</v>
      </c>
      <c r="CC10597" s="34">
        <f t="shared" si="1313"/>
        <v>55153</v>
      </c>
      <c r="CD10597" s="32">
        <f t="shared" si="1314"/>
        <v>55153</v>
      </c>
      <c r="CE10597" s="32">
        <f t="shared" si="1315"/>
        <v>0</v>
      </c>
      <c r="CF10597" s="32">
        <f t="shared" si="1316"/>
        <v>0</v>
      </c>
      <c r="CG10597" s="32" t="str">
        <f t="shared" si="1317"/>
        <v/>
      </c>
      <c r="CH10597" s="32">
        <v>592</v>
      </c>
      <c r="CI10597" s="32" t="s">
        <v>7</v>
      </c>
      <c r="CJ10597" s="32" t="str">
        <f t="shared" si="1318"/>
        <v/>
      </c>
      <c r="CK10597" s="32" t="str">
        <f t="shared" si="1319"/>
        <v/>
      </c>
      <c r="CL10597" s="32" t="str">
        <f t="shared" si="1320"/>
        <v/>
      </c>
      <c r="CM10597" s="32" t="str">
        <f t="shared" si="1321"/>
        <v/>
      </c>
      <c r="CN10597" s="32" t="str">
        <f t="shared" si="1322"/>
        <v/>
      </c>
    </row>
    <row r="10598" spans="71:92" x14ac:dyDescent="0.3">
      <c r="BS10598" s="32" t="str">
        <f>IF(Kiadasi_kiseroiv!$K$2=BT10598,BV10598,"")</f>
        <v/>
      </c>
      <c r="BT10598" s="34" t="str">
        <f t="shared" si="1305"/>
        <v/>
      </c>
      <c r="BU10598" s="32" t="str">
        <f t="shared" si="1306"/>
        <v/>
      </c>
      <c r="BV10598" s="32" t="str">
        <f t="shared" si="1307"/>
        <v/>
      </c>
      <c r="BW10598" s="32" t="str">
        <f t="shared" si="1308"/>
        <v/>
      </c>
      <c r="BX10598" s="32" t="str">
        <f t="shared" si="1309"/>
        <v/>
      </c>
      <c r="BY10598" s="32" t="str">
        <f t="shared" si="1310"/>
        <v/>
      </c>
      <c r="BZ10598" s="32" t="str">
        <f t="shared" si="1311"/>
        <v/>
      </c>
      <c r="CA10598" s="32" t="str">
        <f t="shared" si="1312"/>
        <v/>
      </c>
      <c r="CB10598" s="33">
        <f>IF(COUNTIF($CD$7:CD10598,CD10598)=1,CD10598,CD10598+COUNTIF($CD$6:CD10597,CD10598))</f>
        <v>59738</v>
      </c>
      <c r="CC10598" s="34">
        <f t="shared" si="1313"/>
        <v>55153</v>
      </c>
      <c r="CD10598" s="32">
        <f t="shared" si="1314"/>
        <v>55153</v>
      </c>
      <c r="CE10598" s="32">
        <f t="shared" si="1315"/>
        <v>0</v>
      </c>
      <c r="CF10598" s="32">
        <f t="shared" si="1316"/>
        <v>0</v>
      </c>
      <c r="CG10598" s="32" t="str">
        <f t="shared" si="1317"/>
        <v/>
      </c>
      <c r="CH10598" s="32">
        <v>593</v>
      </c>
      <c r="CI10598" s="32" t="s">
        <v>7</v>
      </c>
      <c r="CJ10598" s="32" t="str">
        <f t="shared" si="1318"/>
        <v/>
      </c>
      <c r="CK10598" s="32" t="str">
        <f t="shared" si="1319"/>
        <v/>
      </c>
      <c r="CL10598" s="32" t="str">
        <f t="shared" si="1320"/>
        <v/>
      </c>
      <c r="CM10598" s="32" t="str">
        <f t="shared" si="1321"/>
        <v/>
      </c>
      <c r="CN10598" s="32" t="str">
        <f t="shared" si="1322"/>
        <v/>
      </c>
    </row>
    <row r="10599" spans="71:92" x14ac:dyDescent="0.3">
      <c r="BS10599" s="32" t="str">
        <f>IF(Kiadasi_kiseroiv!$K$2=BT10599,BV10599,"")</f>
        <v/>
      </c>
      <c r="BT10599" s="34" t="str">
        <f t="shared" si="1305"/>
        <v/>
      </c>
      <c r="BU10599" s="32" t="str">
        <f t="shared" si="1306"/>
        <v/>
      </c>
      <c r="BV10599" s="32" t="str">
        <f t="shared" si="1307"/>
        <v/>
      </c>
      <c r="BW10599" s="32" t="str">
        <f t="shared" si="1308"/>
        <v/>
      </c>
      <c r="BX10599" s="32" t="str">
        <f t="shared" si="1309"/>
        <v/>
      </c>
      <c r="BY10599" s="32" t="str">
        <f t="shared" si="1310"/>
        <v/>
      </c>
      <c r="BZ10599" s="32" t="str">
        <f t="shared" si="1311"/>
        <v/>
      </c>
      <c r="CA10599" s="32" t="str">
        <f t="shared" si="1312"/>
        <v/>
      </c>
      <c r="CB10599" s="33">
        <f>IF(COUNTIF($CD$7:CD10599,CD10599)=1,CD10599,CD10599+COUNTIF($CD$6:CD10598,CD10599))</f>
        <v>59739</v>
      </c>
      <c r="CC10599" s="34">
        <f t="shared" si="1313"/>
        <v>55153</v>
      </c>
      <c r="CD10599" s="32">
        <f t="shared" si="1314"/>
        <v>55153</v>
      </c>
      <c r="CE10599" s="32">
        <f t="shared" si="1315"/>
        <v>0</v>
      </c>
      <c r="CF10599" s="32">
        <f t="shared" si="1316"/>
        <v>0</v>
      </c>
      <c r="CG10599" s="32" t="str">
        <f t="shared" si="1317"/>
        <v/>
      </c>
      <c r="CH10599" s="32">
        <v>594</v>
      </c>
      <c r="CI10599" s="32" t="s">
        <v>7</v>
      </c>
      <c r="CJ10599" s="32" t="str">
        <f t="shared" si="1318"/>
        <v/>
      </c>
      <c r="CK10599" s="32" t="str">
        <f t="shared" si="1319"/>
        <v/>
      </c>
      <c r="CL10599" s="32" t="str">
        <f t="shared" si="1320"/>
        <v/>
      </c>
      <c r="CM10599" s="32" t="str">
        <f t="shared" si="1321"/>
        <v/>
      </c>
      <c r="CN10599" s="32" t="str">
        <f t="shared" si="1322"/>
        <v/>
      </c>
    </row>
    <row r="10600" spans="71:92" x14ac:dyDescent="0.3">
      <c r="BS10600" s="32" t="str">
        <f>IF(Kiadasi_kiseroiv!$K$2=BT10600,BV10600,"")</f>
        <v/>
      </c>
      <c r="BT10600" s="34" t="str">
        <f t="shared" si="1305"/>
        <v/>
      </c>
      <c r="BU10600" s="32" t="str">
        <f t="shared" si="1306"/>
        <v/>
      </c>
      <c r="BV10600" s="32" t="str">
        <f t="shared" si="1307"/>
        <v/>
      </c>
      <c r="BW10600" s="32" t="str">
        <f t="shared" si="1308"/>
        <v/>
      </c>
      <c r="BX10600" s="32" t="str">
        <f t="shared" si="1309"/>
        <v/>
      </c>
      <c r="BY10600" s="32" t="str">
        <f t="shared" si="1310"/>
        <v/>
      </c>
      <c r="BZ10600" s="32" t="str">
        <f t="shared" si="1311"/>
        <v/>
      </c>
      <c r="CA10600" s="32" t="str">
        <f t="shared" si="1312"/>
        <v/>
      </c>
      <c r="CB10600" s="33">
        <f>IF(COUNTIF($CD$7:CD10600,CD10600)=1,CD10600,CD10600+COUNTIF($CD$6:CD10599,CD10600))</f>
        <v>59740</v>
      </c>
      <c r="CC10600" s="34">
        <f t="shared" si="1313"/>
        <v>55153</v>
      </c>
      <c r="CD10600" s="32">
        <f t="shared" si="1314"/>
        <v>55153</v>
      </c>
      <c r="CE10600" s="32">
        <f t="shared" si="1315"/>
        <v>0</v>
      </c>
      <c r="CF10600" s="32">
        <f t="shared" si="1316"/>
        <v>0</v>
      </c>
      <c r="CG10600" s="32" t="str">
        <f t="shared" si="1317"/>
        <v/>
      </c>
      <c r="CH10600" s="32">
        <v>595</v>
      </c>
      <c r="CI10600" s="32" t="s">
        <v>7</v>
      </c>
      <c r="CJ10600" s="32" t="str">
        <f t="shared" si="1318"/>
        <v/>
      </c>
      <c r="CK10600" s="32" t="str">
        <f t="shared" si="1319"/>
        <v/>
      </c>
      <c r="CL10600" s="32" t="str">
        <f t="shared" si="1320"/>
        <v/>
      </c>
      <c r="CM10600" s="32" t="str">
        <f t="shared" si="1321"/>
        <v/>
      </c>
      <c r="CN10600" s="32" t="str">
        <f t="shared" si="1322"/>
        <v/>
      </c>
    </row>
    <row r="10601" spans="71:92" x14ac:dyDescent="0.3">
      <c r="BS10601" s="32" t="str">
        <f>IF(Kiadasi_kiseroiv!$K$2=BT10601,BV10601,"")</f>
        <v/>
      </c>
      <c r="BT10601" s="34" t="str">
        <f t="shared" si="1305"/>
        <v/>
      </c>
      <c r="BU10601" s="32" t="str">
        <f t="shared" si="1306"/>
        <v/>
      </c>
      <c r="BV10601" s="32" t="str">
        <f t="shared" si="1307"/>
        <v/>
      </c>
      <c r="BW10601" s="32" t="str">
        <f t="shared" si="1308"/>
        <v/>
      </c>
      <c r="BX10601" s="32" t="str">
        <f t="shared" si="1309"/>
        <v/>
      </c>
      <c r="BY10601" s="32" t="str">
        <f t="shared" si="1310"/>
        <v/>
      </c>
      <c r="BZ10601" s="32" t="str">
        <f t="shared" si="1311"/>
        <v/>
      </c>
      <c r="CA10601" s="32" t="str">
        <f t="shared" si="1312"/>
        <v/>
      </c>
      <c r="CB10601" s="33">
        <f>IF(COUNTIF($CD$7:CD10601,CD10601)=1,CD10601,CD10601+COUNTIF($CD$6:CD10600,CD10601))</f>
        <v>59741</v>
      </c>
      <c r="CC10601" s="34">
        <f t="shared" si="1313"/>
        <v>55153</v>
      </c>
      <c r="CD10601" s="32">
        <f t="shared" si="1314"/>
        <v>55153</v>
      </c>
      <c r="CE10601" s="32">
        <f t="shared" si="1315"/>
        <v>0</v>
      </c>
      <c r="CF10601" s="32">
        <f t="shared" si="1316"/>
        <v>0</v>
      </c>
      <c r="CG10601" s="32" t="str">
        <f t="shared" si="1317"/>
        <v/>
      </c>
      <c r="CH10601" s="32">
        <v>596</v>
      </c>
      <c r="CI10601" s="32" t="s">
        <v>7</v>
      </c>
      <c r="CJ10601" s="32" t="str">
        <f t="shared" si="1318"/>
        <v/>
      </c>
      <c r="CK10601" s="32" t="str">
        <f t="shared" si="1319"/>
        <v/>
      </c>
      <c r="CL10601" s="32" t="str">
        <f t="shared" si="1320"/>
        <v/>
      </c>
      <c r="CM10601" s="32" t="str">
        <f t="shared" si="1321"/>
        <v/>
      </c>
      <c r="CN10601" s="32" t="str">
        <f t="shared" si="1322"/>
        <v/>
      </c>
    </row>
    <row r="10602" spans="71:92" x14ac:dyDescent="0.3">
      <c r="BS10602" s="32" t="str">
        <f>IF(Kiadasi_kiseroiv!$K$2=BT10602,BV10602,"")</f>
        <v/>
      </c>
      <c r="BT10602" s="34" t="str">
        <f t="shared" si="1305"/>
        <v/>
      </c>
      <c r="BU10602" s="32" t="str">
        <f t="shared" si="1306"/>
        <v/>
      </c>
      <c r="BV10602" s="32" t="str">
        <f t="shared" si="1307"/>
        <v/>
      </c>
      <c r="BW10602" s="32" t="str">
        <f t="shared" si="1308"/>
        <v/>
      </c>
      <c r="BX10602" s="32" t="str">
        <f t="shared" si="1309"/>
        <v/>
      </c>
      <c r="BY10602" s="32" t="str">
        <f t="shared" si="1310"/>
        <v/>
      </c>
      <c r="BZ10602" s="32" t="str">
        <f t="shared" si="1311"/>
        <v/>
      </c>
      <c r="CA10602" s="32" t="str">
        <f t="shared" si="1312"/>
        <v/>
      </c>
      <c r="CB10602" s="33">
        <f>IF(COUNTIF($CD$7:CD10602,CD10602)=1,CD10602,CD10602+COUNTIF($CD$6:CD10601,CD10602))</f>
        <v>59742</v>
      </c>
      <c r="CC10602" s="34">
        <f t="shared" si="1313"/>
        <v>55153</v>
      </c>
      <c r="CD10602" s="32">
        <f t="shared" si="1314"/>
        <v>55153</v>
      </c>
      <c r="CE10602" s="32">
        <f t="shared" si="1315"/>
        <v>0</v>
      </c>
      <c r="CF10602" s="32">
        <f t="shared" si="1316"/>
        <v>0</v>
      </c>
      <c r="CG10602" s="32" t="str">
        <f t="shared" si="1317"/>
        <v/>
      </c>
      <c r="CH10602" s="32">
        <v>597</v>
      </c>
      <c r="CI10602" s="32" t="s">
        <v>7</v>
      </c>
      <c r="CJ10602" s="32" t="str">
        <f t="shared" si="1318"/>
        <v/>
      </c>
      <c r="CK10602" s="32" t="str">
        <f t="shared" si="1319"/>
        <v/>
      </c>
      <c r="CL10602" s="32" t="str">
        <f t="shared" si="1320"/>
        <v/>
      </c>
      <c r="CM10602" s="32" t="str">
        <f t="shared" si="1321"/>
        <v/>
      </c>
      <c r="CN10602" s="32" t="str">
        <f t="shared" si="1322"/>
        <v/>
      </c>
    </row>
    <row r="10603" spans="71:92" x14ac:dyDescent="0.3">
      <c r="BS10603" s="32" t="str">
        <f>IF(Kiadasi_kiseroiv!$K$2=BT10603,BV10603,"")</f>
        <v/>
      </c>
      <c r="BT10603" s="34" t="str">
        <f t="shared" si="1305"/>
        <v/>
      </c>
      <c r="BU10603" s="32" t="str">
        <f t="shared" si="1306"/>
        <v/>
      </c>
      <c r="BV10603" s="32" t="str">
        <f t="shared" si="1307"/>
        <v/>
      </c>
      <c r="BW10603" s="32" t="str">
        <f t="shared" si="1308"/>
        <v/>
      </c>
      <c r="BX10603" s="32" t="str">
        <f t="shared" si="1309"/>
        <v/>
      </c>
      <c r="BY10603" s="32" t="str">
        <f t="shared" si="1310"/>
        <v/>
      </c>
      <c r="BZ10603" s="32" t="str">
        <f t="shared" si="1311"/>
        <v/>
      </c>
      <c r="CA10603" s="32" t="str">
        <f t="shared" si="1312"/>
        <v/>
      </c>
      <c r="CB10603" s="33">
        <f>IF(COUNTIF($CD$7:CD10603,CD10603)=1,CD10603,CD10603+COUNTIF($CD$6:CD10602,CD10603))</f>
        <v>59743</v>
      </c>
      <c r="CC10603" s="34">
        <f t="shared" si="1313"/>
        <v>55153</v>
      </c>
      <c r="CD10603" s="32">
        <f t="shared" si="1314"/>
        <v>55153</v>
      </c>
      <c r="CE10603" s="32">
        <f t="shared" si="1315"/>
        <v>0</v>
      </c>
      <c r="CF10603" s="32">
        <f t="shared" si="1316"/>
        <v>0</v>
      </c>
      <c r="CG10603" s="32" t="str">
        <f t="shared" si="1317"/>
        <v/>
      </c>
      <c r="CH10603" s="32">
        <v>598</v>
      </c>
      <c r="CI10603" s="32" t="s">
        <v>7</v>
      </c>
      <c r="CJ10603" s="32" t="str">
        <f t="shared" si="1318"/>
        <v/>
      </c>
      <c r="CK10603" s="32" t="str">
        <f t="shared" si="1319"/>
        <v/>
      </c>
      <c r="CL10603" s="32" t="str">
        <f t="shared" si="1320"/>
        <v/>
      </c>
      <c r="CM10603" s="32" t="str">
        <f t="shared" si="1321"/>
        <v/>
      </c>
      <c r="CN10603" s="32" t="str">
        <f t="shared" si="1322"/>
        <v/>
      </c>
    </row>
    <row r="10604" spans="71:92" x14ac:dyDescent="0.3">
      <c r="BS10604" s="32" t="str">
        <f>IF(Kiadasi_kiseroiv!$K$2=BT10604,BV10604,"")</f>
        <v/>
      </c>
      <c r="BT10604" s="34" t="str">
        <f t="shared" si="1305"/>
        <v/>
      </c>
      <c r="BU10604" s="32" t="str">
        <f t="shared" si="1306"/>
        <v/>
      </c>
      <c r="BV10604" s="32" t="str">
        <f t="shared" si="1307"/>
        <v/>
      </c>
      <c r="BW10604" s="32" t="str">
        <f t="shared" si="1308"/>
        <v/>
      </c>
      <c r="BX10604" s="32" t="str">
        <f t="shared" si="1309"/>
        <v/>
      </c>
      <c r="BY10604" s="32" t="str">
        <f t="shared" si="1310"/>
        <v/>
      </c>
      <c r="BZ10604" s="32" t="str">
        <f t="shared" si="1311"/>
        <v/>
      </c>
      <c r="CA10604" s="32" t="str">
        <f t="shared" si="1312"/>
        <v/>
      </c>
      <c r="CB10604" s="33">
        <f>IF(COUNTIF($CD$7:CD10604,CD10604)=1,CD10604,CD10604+COUNTIF($CD$6:CD10603,CD10604))</f>
        <v>59744</v>
      </c>
      <c r="CC10604" s="34">
        <f t="shared" si="1313"/>
        <v>55153</v>
      </c>
      <c r="CD10604" s="32">
        <f t="shared" si="1314"/>
        <v>55153</v>
      </c>
      <c r="CE10604" s="32">
        <f t="shared" si="1315"/>
        <v>0</v>
      </c>
      <c r="CF10604" s="32">
        <f t="shared" si="1316"/>
        <v>0</v>
      </c>
      <c r="CG10604" s="32" t="str">
        <f t="shared" si="1317"/>
        <v/>
      </c>
      <c r="CH10604" s="32">
        <v>599</v>
      </c>
      <c r="CI10604" s="32" t="s">
        <v>7</v>
      </c>
      <c r="CJ10604" s="32" t="str">
        <f t="shared" si="1318"/>
        <v/>
      </c>
      <c r="CK10604" s="32" t="str">
        <f t="shared" si="1319"/>
        <v/>
      </c>
      <c r="CL10604" s="32" t="str">
        <f t="shared" si="1320"/>
        <v/>
      </c>
      <c r="CM10604" s="32" t="str">
        <f t="shared" si="1321"/>
        <v/>
      </c>
      <c r="CN10604" s="32" t="str">
        <f t="shared" si="1322"/>
        <v/>
      </c>
    </row>
    <row r="10605" spans="71:92" x14ac:dyDescent="0.3">
      <c r="BS10605" s="32" t="str">
        <f>IF(Kiadasi_kiseroiv!$K$2=BT10605,BV10605,"")</f>
        <v/>
      </c>
      <c r="BT10605" s="34" t="str">
        <f t="shared" si="1305"/>
        <v/>
      </c>
      <c r="BU10605" s="32" t="str">
        <f t="shared" si="1306"/>
        <v/>
      </c>
      <c r="BV10605" s="32" t="str">
        <f t="shared" si="1307"/>
        <v/>
      </c>
      <c r="BW10605" s="32" t="str">
        <f t="shared" si="1308"/>
        <v/>
      </c>
      <c r="BX10605" s="32" t="str">
        <f t="shared" si="1309"/>
        <v/>
      </c>
      <c r="BY10605" s="32" t="str">
        <f t="shared" si="1310"/>
        <v/>
      </c>
      <c r="BZ10605" s="32" t="str">
        <f t="shared" si="1311"/>
        <v/>
      </c>
      <c r="CA10605" s="32" t="str">
        <f t="shared" si="1312"/>
        <v/>
      </c>
      <c r="CB10605" s="33">
        <f>IF(COUNTIF($CD$7:CD10605,CD10605)=1,CD10605,CD10605+COUNTIF($CD$6:CD10604,CD10605))</f>
        <v>59745</v>
      </c>
      <c r="CC10605" s="34">
        <f t="shared" si="1313"/>
        <v>55153</v>
      </c>
      <c r="CD10605" s="32">
        <f t="shared" si="1314"/>
        <v>55153</v>
      </c>
      <c r="CE10605" s="32">
        <f t="shared" si="1315"/>
        <v>0</v>
      </c>
      <c r="CF10605" s="32">
        <f t="shared" si="1316"/>
        <v>0</v>
      </c>
      <c r="CG10605" s="32" t="str">
        <f t="shared" si="1317"/>
        <v/>
      </c>
      <c r="CH10605" s="32">
        <v>600</v>
      </c>
      <c r="CI10605" s="32" t="s">
        <v>7</v>
      </c>
      <c r="CJ10605" s="32" t="str">
        <f t="shared" si="1318"/>
        <v/>
      </c>
      <c r="CK10605" s="32" t="str">
        <f t="shared" si="1319"/>
        <v/>
      </c>
      <c r="CL10605" s="32" t="str">
        <f t="shared" si="1320"/>
        <v/>
      </c>
      <c r="CM10605" s="32" t="str">
        <f t="shared" si="1321"/>
        <v/>
      </c>
      <c r="CN10605" s="32" t="str">
        <f t="shared" si="1322"/>
        <v/>
      </c>
    </row>
    <row r="10606" spans="71:92" x14ac:dyDescent="0.3">
      <c r="BS10606" s="32" t="str">
        <f>IF(Kiadasi_kiseroiv!$K$2=BT10606,BV10606,"")</f>
        <v/>
      </c>
      <c r="BT10606" s="34" t="str">
        <f t="shared" si="1305"/>
        <v/>
      </c>
      <c r="BU10606" s="32" t="str">
        <f t="shared" si="1306"/>
        <v/>
      </c>
      <c r="BV10606" s="32" t="str">
        <f t="shared" si="1307"/>
        <v/>
      </c>
      <c r="BW10606" s="32" t="str">
        <f t="shared" si="1308"/>
        <v/>
      </c>
      <c r="BX10606" s="32" t="str">
        <f t="shared" si="1309"/>
        <v/>
      </c>
      <c r="BY10606" s="32" t="str">
        <f t="shared" si="1310"/>
        <v/>
      </c>
      <c r="BZ10606" s="32" t="str">
        <f t="shared" si="1311"/>
        <v/>
      </c>
      <c r="CA10606" s="32" t="str">
        <f t="shared" si="1312"/>
        <v/>
      </c>
      <c r="CB10606" s="33">
        <f>IF(COUNTIF($CD$7:CD10606,CD10606)=1,CD10606,CD10606+COUNTIF($CD$6:CD10605,CD10606))</f>
        <v>59746</v>
      </c>
      <c r="CC10606" s="34">
        <f t="shared" si="1313"/>
        <v>55153</v>
      </c>
      <c r="CD10606" s="32">
        <f t="shared" si="1314"/>
        <v>55153</v>
      </c>
      <c r="CE10606" s="32">
        <f t="shared" si="1315"/>
        <v>0</v>
      </c>
      <c r="CF10606" s="32">
        <f t="shared" si="1316"/>
        <v>0</v>
      </c>
      <c r="CG10606" s="32" t="str">
        <f t="shared" si="1317"/>
        <v/>
      </c>
      <c r="CH10606" s="32">
        <v>601</v>
      </c>
      <c r="CI10606" s="32" t="s">
        <v>7</v>
      </c>
      <c r="CJ10606" s="32" t="str">
        <f t="shared" si="1318"/>
        <v/>
      </c>
      <c r="CK10606" s="32" t="str">
        <f t="shared" si="1319"/>
        <v/>
      </c>
      <c r="CL10606" s="32" t="str">
        <f t="shared" si="1320"/>
        <v/>
      </c>
      <c r="CM10606" s="32" t="str">
        <f t="shared" si="1321"/>
        <v/>
      </c>
      <c r="CN10606" s="32" t="str">
        <f t="shared" si="1322"/>
        <v/>
      </c>
    </row>
    <row r="10607" spans="71:92" x14ac:dyDescent="0.3">
      <c r="BS10607" s="32" t="str">
        <f>IF(Kiadasi_kiseroiv!$K$2=BT10607,BV10607,"")</f>
        <v/>
      </c>
      <c r="BT10607" s="34" t="str">
        <f t="shared" si="1305"/>
        <v/>
      </c>
      <c r="BU10607" s="32" t="str">
        <f t="shared" si="1306"/>
        <v/>
      </c>
      <c r="BV10607" s="32" t="str">
        <f t="shared" si="1307"/>
        <v/>
      </c>
      <c r="BW10607" s="32" t="str">
        <f t="shared" si="1308"/>
        <v/>
      </c>
      <c r="BX10607" s="32" t="str">
        <f t="shared" si="1309"/>
        <v/>
      </c>
      <c r="BY10607" s="32" t="str">
        <f t="shared" si="1310"/>
        <v/>
      </c>
      <c r="BZ10607" s="32" t="str">
        <f t="shared" si="1311"/>
        <v/>
      </c>
      <c r="CA10607" s="32" t="str">
        <f t="shared" si="1312"/>
        <v/>
      </c>
      <c r="CB10607" s="33">
        <f>IF(COUNTIF($CD$7:CD10607,CD10607)=1,CD10607,CD10607+COUNTIF($CD$6:CD10606,CD10607))</f>
        <v>59747</v>
      </c>
      <c r="CC10607" s="34">
        <f t="shared" si="1313"/>
        <v>55153</v>
      </c>
      <c r="CD10607" s="32">
        <f t="shared" si="1314"/>
        <v>55153</v>
      </c>
      <c r="CE10607" s="32">
        <f t="shared" si="1315"/>
        <v>0</v>
      </c>
      <c r="CF10607" s="32">
        <f t="shared" si="1316"/>
        <v>0</v>
      </c>
      <c r="CG10607" s="32" t="str">
        <f t="shared" si="1317"/>
        <v/>
      </c>
      <c r="CH10607" s="32">
        <v>602</v>
      </c>
      <c r="CI10607" s="32" t="s">
        <v>7</v>
      </c>
      <c r="CJ10607" s="32" t="str">
        <f t="shared" si="1318"/>
        <v/>
      </c>
      <c r="CK10607" s="32" t="str">
        <f t="shared" si="1319"/>
        <v/>
      </c>
      <c r="CL10607" s="32" t="str">
        <f t="shared" si="1320"/>
        <v/>
      </c>
      <c r="CM10607" s="32" t="str">
        <f t="shared" si="1321"/>
        <v/>
      </c>
      <c r="CN10607" s="32" t="str">
        <f t="shared" si="1322"/>
        <v/>
      </c>
    </row>
    <row r="10608" spans="71:92" x14ac:dyDescent="0.3">
      <c r="BS10608" s="32" t="str">
        <f>IF(Kiadasi_kiseroiv!$K$2=BT10608,BV10608,"")</f>
        <v/>
      </c>
      <c r="BT10608" s="34" t="str">
        <f t="shared" si="1305"/>
        <v/>
      </c>
      <c r="BU10608" s="32" t="str">
        <f t="shared" si="1306"/>
        <v/>
      </c>
      <c r="BV10608" s="32" t="str">
        <f t="shared" si="1307"/>
        <v/>
      </c>
      <c r="BW10608" s="32" t="str">
        <f t="shared" si="1308"/>
        <v/>
      </c>
      <c r="BX10608" s="32" t="str">
        <f t="shared" si="1309"/>
        <v/>
      </c>
      <c r="BY10608" s="32" t="str">
        <f t="shared" si="1310"/>
        <v/>
      </c>
      <c r="BZ10608" s="32" t="str">
        <f t="shared" si="1311"/>
        <v/>
      </c>
      <c r="CA10608" s="32" t="str">
        <f t="shared" si="1312"/>
        <v/>
      </c>
      <c r="CB10608" s="33">
        <f>IF(COUNTIF($CD$7:CD10608,CD10608)=1,CD10608,CD10608+COUNTIF($CD$6:CD10607,CD10608))</f>
        <v>59748</v>
      </c>
      <c r="CC10608" s="34">
        <f t="shared" si="1313"/>
        <v>55153</v>
      </c>
      <c r="CD10608" s="32">
        <f t="shared" si="1314"/>
        <v>55153</v>
      </c>
      <c r="CE10608" s="32">
        <f t="shared" si="1315"/>
        <v>0</v>
      </c>
      <c r="CF10608" s="32">
        <f t="shared" si="1316"/>
        <v>0</v>
      </c>
      <c r="CG10608" s="32" t="str">
        <f t="shared" si="1317"/>
        <v/>
      </c>
      <c r="CH10608" s="32">
        <v>603</v>
      </c>
      <c r="CI10608" s="32" t="s">
        <v>7</v>
      </c>
      <c r="CJ10608" s="32" t="str">
        <f t="shared" si="1318"/>
        <v/>
      </c>
      <c r="CK10608" s="32" t="str">
        <f t="shared" si="1319"/>
        <v/>
      </c>
      <c r="CL10608" s="32" t="str">
        <f t="shared" si="1320"/>
        <v/>
      </c>
      <c r="CM10608" s="32" t="str">
        <f t="shared" si="1321"/>
        <v/>
      </c>
      <c r="CN10608" s="32" t="str">
        <f t="shared" si="1322"/>
        <v/>
      </c>
    </row>
    <row r="10609" spans="71:92" x14ac:dyDescent="0.3">
      <c r="BS10609" s="32" t="str">
        <f>IF(Kiadasi_kiseroiv!$K$2=BT10609,BV10609,"")</f>
        <v/>
      </c>
      <c r="BT10609" s="34" t="str">
        <f t="shared" si="1305"/>
        <v/>
      </c>
      <c r="BU10609" s="32" t="str">
        <f t="shared" si="1306"/>
        <v/>
      </c>
      <c r="BV10609" s="32" t="str">
        <f t="shared" si="1307"/>
        <v/>
      </c>
      <c r="BW10609" s="32" t="str">
        <f t="shared" si="1308"/>
        <v/>
      </c>
      <c r="BX10609" s="32" t="str">
        <f t="shared" si="1309"/>
        <v/>
      </c>
      <c r="BY10609" s="32" t="str">
        <f t="shared" si="1310"/>
        <v/>
      </c>
      <c r="BZ10609" s="32" t="str">
        <f t="shared" si="1311"/>
        <v/>
      </c>
      <c r="CA10609" s="32" t="str">
        <f t="shared" si="1312"/>
        <v/>
      </c>
      <c r="CB10609" s="33">
        <f>IF(COUNTIF($CD$7:CD10609,CD10609)=1,CD10609,CD10609+COUNTIF($CD$6:CD10608,CD10609))</f>
        <v>59749</v>
      </c>
      <c r="CC10609" s="34">
        <f t="shared" si="1313"/>
        <v>55153</v>
      </c>
      <c r="CD10609" s="32">
        <f t="shared" si="1314"/>
        <v>55153</v>
      </c>
      <c r="CE10609" s="32">
        <f t="shared" si="1315"/>
        <v>0</v>
      </c>
      <c r="CF10609" s="32">
        <f t="shared" si="1316"/>
        <v>0</v>
      </c>
      <c r="CG10609" s="32" t="str">
        <f t="shared" si="1317"/>
        <v/>
      </c>
      <c r="CH10609" s="32">
        <v>604</v>
      </c>
      <c r="CI10609" s="32" t="s">
        <v>7</v>
      </c>
      <c r="CJ10609" s="32" t="str">
        <f t="shared" si="1318"/>
        <v/>
      </c>
      <c r="CK10609" s="32" t="str">
        <f t="shared" si="1319"/>
        <v/>
      </c>
      <c r="CL10609" s="32" t="str">
        <f t="shared" si="1320"/>
        <v/>
      </c>
      <c r="CM10609" s="32" t="str">
        <f t="shared" si="1321"/>
        <v/>
      </c>
      <c r="CN10609" s="32" t="str">
        <f t="shared" si="1322"/>
        <v/>
      </c>
    </row>
    <row r="10610" spans="71:92" x14ac:dyDescent="0.3">
      <c r="BS10610" s="32" t="str">
        <f>IF(Kiadasi_kiseroiv!$K$2=BT10610,BV10610,"")</f>
        <v/>
      </c>
      <c r="BT10610" s="34" t="str">
        <f t="shared" si="1305"/>
        <v/>
      </c>
      <c r="BU10610" s="32" t="str">
        <f t="shared" si="1306"/>
        <v/>
      </c>
      <c r="BV10610" s="32" t="str">
        <f t="shared" si="1307"/>
        <v/>
      </c>
      <c r="BW10610" s="32" t="str">
        <f t="shared" si="1308"/>
        <v/>
      </c>
      <c r="BX10610" s="32" t="str">
        <f t="shared" si="1309"/>
        <v/>
      </c>
      <c r="BY10610" s="32" t="str">
        <f t="shared" si="1310"/>
        <v/>
      </c>
      <c r="BZ10610" s="32" t="str">
        <f t="shared" si="1311"/>
        <v/>
      </c>
      <c r="CA10610" s="32" t="str">
        <f t="shared" si="1312"/>
        <v/>
      </c>
      <c r="CB10610" s="33">
        <f>IF(COUNTIF($CD$7:CD10610,CD10610)=1,CD10610,CD10610+COUNTIF($CD$6:CD10609,CD10610))</f>
        <v>59750</v>
      </c>
      <c r="CC10610" s="34">
        <f t="shared" si="1313"/>
        <v>55153</v>
      </c>
      <c r="CD10610" s="32">
        <f t="shared" si="1314"/>
        <v>55153</v>
      </c>
      <c r="CE10610" s="32">
        <f t="shared" si="1315"/>
        <v>0</v>
      </c>
      <c r="CF10610" s="32">
        <f t="shared" si="1316"/>
        <v>0</v>
      </c>
      <c r="CG10610" s="32" t="str">
        <f t="shared" si="1317"/>
        <v/>
      </c>
      <c r="CH10610" s="32">
        <v>605</v>
      </c>
      <c r="CI10610" s="32" t="s">
        <v>7</v>
      </c>
      <c r="CJ10610" s="32" t="str">
        <f t="shared" si="1318"/>
        <v/>
      </c>
      <c r="CK10610" s="32" t="str">
        <f t="shared" si="1319"/>
        <v/>
      </c>
      <c r="CL10610" s="32" t="str">
        <f t="shared" si="1320"/>
        <v/>
      </c>
      <c r="CM10610" s="32" t="str">
        <f t="shared" si="1321"/>
        <v/>
      </c>
      <c r="CN10610" s="32" t="str">
        <f t="shared" si="1322"/>
        <v/>
      </c>
    </row>
    <row r="10611" spans="71:92" x14ac:dyDescent="0.3">
      <c r="BS10611" s="32" t="str">
        <f>IF(Kiadasi_kiseroiv!$K$2=BT10611,BV10611,"")</f>
        <v/>
      </c>
      <c r="BT10611" s="34" t="str">
        <f t="shared" si="1305"/>
        <v/>
      </c>
      <c r="BU10611" s="32" t="str">
        <f t="shared" si="1306"/>
        <v/>
      </c>
      <c r="BV10611" s="32" t="str">
        <f t="shared" si="1307"/>
        <v/>
      </c>
      <c r="BW10611" s="32" t="str">
        <f t="shared" si="1308"/>
        <v/>
      </c>
      <c r="BX10611" s="32" t="str">
        <f t="shared" si="1309"/>
        <v/>
      </c>
      <c r="BY10611" s="32" t="str">
        <f t="shared" si="1310"/>
        <v/>
      </c>
      <c r="BZ10611" s="32" t="str">
        <f t="shared" si="1311"/>
        <v/>
      </c>
      <c r="CA10611" s="32" t="str">
        <f t="shared" si="1312"/>
        <v/>
      </c>
      <c r="CB10611" s="33">
        <f>IF(COUNTIF($CD$7:CD10611,CD10611)=1,CD10611,CD10611+COUNTIF($CD$6:CD10610,CD10611))</f>
        <v>59751</v>
      </c>
      <c r="CC10611" s="34">
        <f t="shared" si="1313"/>
        <v>55153</v>
      </c>
      <c r="CD10611" s="32">
        <f t="shared" si="1314"/>
        <v>55153</v>
      </c>
      <c r="CE10611" s="32">
        <f t="shared" si="1315"/>
        <v>0</v>
      </c>
      <c r="CF10611" s="32">
        <f t="shared" si="1316"/>
        <v>0</v>
      </c>
      <c r="CG10611" s="32" t="str">
        <f t="shared" si="1317"/>
        <v/>
      </c>
      <c r="CH10611" s="32">
        <v>606</v>
      </c>
      <c r="CI10611" s="32" t="s">
        <v>7</v>
      </c>
      <c r="CJ10611" s="32" t="str">
        <f t="shared" si="1318"/>
        <v/>
      </c>
      <c r="CK10611" s="32" t="str">
        <f t="shared" si="1319"/>
        <v/>
      </c>
      <c r="CL10611" s="32" t="str">
        <f t="shared" si="1320"/>
        <v/>
      </c>
      <c r="CM10611" s="32" t="str">
        <f t="shared" si="1321"/>
        <v/>
      </c>
      <c r="CN10611" s="32" t="str">
        <f t="shared" si="1322"/>
        <v/>
      </c>
    </row>
    <row r="10612" spans="71:92" x14ac:dyDescent="0.3">
      <c r="BS10612" s="32" t="str">
        <f>IF(Kiadasi_kiseroiv!$K$2=BT10612,BV10612,"")</f>
        <v/>
      </c>
      <c r="BT10612" s="34" t="str">
        <f t="shared" si="1305"/>
        <v/>
      </c>
      <c r="BU10612" s="32" t="str">
        <f t="shared" si="1306"/>
        <v/>
      </c>
      <c r="BV10612" s="32" t="str">
        <f t="shared" si="1307"/>
        <v/>
      </c>
      <c r="BW10612" s="32" t="str">
        <f t="shared" si="1308"/>
        <v/>
      </c>
      <c r="BX10612" s="32" t="str">
        <f t="shared" si="1309"/>
        <v/>
      </c>
      <c r="BY10612" s="32" t="str">
        <f t="shared" si="1310"/>
        <v/>
      </c>
      <c r="BZ10612" s="32" t="str">
        <f t="shared" si="1311"/>
        <v/>
      </c>
      <c r="CA10612" s="32" t="str">
        <f t="shared" si="1312"/>
        <v/>
      </c>
      <c r="CB10612" s="33">
        <f>IF(COUNTIF($CD$7:CD10612,CD10612)=1,CD10612,CD10612+COUNTIF($CD$6:CD10611,CD10612))</f>
        <v>59752</v>
      </c>
      <c r="CC10612" s="34">
        <f t="shared" si="1313"/>
        <v>55153</v>
      </c>
      <c r="CD10612" s="32">
        <f t="shared" si="1314"/>
        <v>55153</v>
      </c>
      <c r="CE10612" s="32">
        <f t="shared" si="1315"/>
        <v>0</v>
      </c>
      <c r="CF10612" s="32">
        <f t="shared" si="1316"/>
        <v>0</v>
      </c>
      <c r="CG10612" s="32" t="str">
        <f t="shared" si="1317"/>
        <v/>
      </c>
      <c r="CH10612" s="32">
        <v>607</v>
      </c>
      <c r="CI10612" s="32" t="s">
        <v>7</v>
      </c>
      <c r="CJ10612" s="32" t="str">
        <f t="shared" si="1318"/>
        <v/>
      </c>
      <c r="CK10612" s="32" t="str">
        <f t="shared" si="1319"/>
        <v/>
      </c>
      <c r="CL10612" s="32" t="str">
        <f t="shared" si="1320"/>
        <v/>
      </c>
      <c r="CM10612" s="32" t="str">
        <f t="shared" si="1321"/>
        <v/>
      </c>
      <c r="CN10612" s="32" t="str">
        <f t="shared" si="1322"/>
        <v/>
      </c>
    </row>
    <row r="10613" spans="71:92" x14ac:dyDescent="0.3">
      <c r="BS10613" s="32" t="str">
        <f>IF(Kiadasi_kiseroiv!$K$2=BT10613,BV10613,"")</f>
        <v/>
      </c>
      <c r="BT10613" s="34" t="str">
        <f t="shared" si="1305"/>
        <v/>
      </c>
      <c r="BU10613" s="32" t="str">
        <f t="shared" si="1306"/>
        <v/>
      </c>
      <c r="BV10613" s="32" t="str">
        <f t="shared" si="1307"/>
        <v/>
      </c>
      <c r="BW10613" s="32" t="str">
        <f t="shared" si="1308"/>
        <v/>
      </c>
      <c r="BX10613" s="32" t="str">
        <f t="shared" si="1309"/>
        <v/>
      </c>
      <c r="BY10613" s="32" t="str">
        <f t="shared" si="1310"/>
        <v/>
      </c>
      <c r="BZ10613" s="32" t="str">
        <f t="shared" si="1311"/>
        <v/>
      </c>
      <c r="CA10613" s="32" t="str">
        <f t="shared" si="1312"/>
        <v/>
      </c>
      <c r="CB10613" s="33">
        <f>IF(COUNTIF($CD$7:CD10613,CD10613)=1,CD10613,CD10613+COUNTIF($CD$6:CD10612,CD10613))</f>
        <v>59753</v>
      </c>
      <c r="CC10613" s="34">
        <f t="shared" si="1313"/>
        <v>55153</v>
      </c>
      <c r="CD10613" s="32">
        <f t="shared" si="1314"/>
        <v>55153</v>
      </c>
      <c r="CE10613" s="32">
        <f t="shared" si="1315"/>
        <v>0</v>
      </c>
      <c r="CF10613" s="32">
        <f t="shared" si="1316"/>
        <v>0</v>
      </c>
      <c r="CG10613" s="32" t="str">
        <f t="shared" si="1317"/>
        <v/>
      </c>
      <c r="CH10613" s="32">
        <v>608</v>
      </c>
      <c r="CI10613" s="32" t="s">
        <v>7</v>
      </c>
      <c r="CJ10613" s="32" t="str">
        <f t="shared" si="1318"/>
        <v/>
      </c>
      <c r="CK10613" s="32" t="str">
        <f t="shared" si="1319"/>
        <v/>
      </c>
      <c r="CL10613" s="32" t="str">
        <f t="shared" si="1320"/>
        <v/>
      </c>
      <c r="CM10613" s="32" t="str">
        <f t="shared" si="1321"/>
        <v/>
      </c>
      <c r="CN10613" s="32" t="str">
        <f t="shared" si="1322"/>
        <v/>
      </c>
    </row>
    <row r="10614" spans="71:92" x14ac:dyDescent="0.3">
      <c r="BS10614" s="32" t="str">
        <f>IF(Kiadasi_kiseroiv!$K$2=BT10614,BV10614,"")</f>
        <v/>
      </c>
      <c r="BT10614" s="34" t="str">
        <f t="shared" si="1305"/>
        <v/>
      </c>
      <c r="BU10614" s="32" t="str">
        <f t="shared" si="1306"/>
        <v/>
      </c>
      <c r="BV10614" s="32" t="str">
        <f t="shared" si="1307"/>
        <v/>
      </c>
      <c r="BW10614" s="32" t="str">
        <f t="shared" si="1308"/>
        <v/>
      </c>
      <c r="BX10614" s="32" t="str">
        <f t="shared" si="1309"/>
        <v/>
      </c>
      <c r="BY10614" s="32" t="str">
        <f t="shared" si="1310"/>
        <v/>
      </c>
      <c r="BZ10614" s="32" t="str">
        <f t="shared" si="1311"/>
        <v/>
      </c>
      <c r="CA10614" s="32" t="str">
        <f t="shared" si="1312"/>
        <v/>
      </c>
      <c r="CB10614" s="33">
        <f>IF(COUNTIF($CD$7:CD10614,CD10614)=1,CD10614,CD10614+COUNTIF($CD$6:CD10613,CD10614))</f>
        <v>59754</v>
      </c>
      <c r="CC10614" s="34">
        <f t="shared" si="1313"/>
        <v>55153</v>
      </c>
      <c r="CD10614" s="32">
        <f t="shared" si="1314"/>
        <v>55153</v>
      </c>
      <c r="CE10614" s="32">
        <f t="shared" si="1315"/>
        <v>0</v>
      </c>
      <c r="CF10614" s="32">
        <f t="shared" si="1316"/>
        <v>0</v>
      </c>
      <c r="CG10614" s="32" t="str">
        <f t="shared" si="1317"/>
        <v/>
      </c>
      <c r="CH10614" s="32">
        <v>609</v>
      </c>
      <c r="CI10614" s="32" t="s">
        <v>7</v>
      </c>
      <c r="CJ10614" s="32" t="str">
        <f t="shared" si="1318"/>
        <v/>
      </c>
      <c r="CK10614" s="32" t="str">
        <f t="shared" si="1319"/>
        <v/>
      </c>
      <c r="CL10614" s="32" t="str">
        <f t="shared" si="1320"/>
        <v/>
      </c>
      <c r="CM10614" s="32" t="str">
        <f t="shared" si="1321"/>
        <v/>
      </c>
      <c r="CN10614" s="32" t="str">
        <f t="shared" si="1322"/>
        <v/>
      </c>
    </row>
    <row r="10615" spans="71:92" x14ac:dyDescent="0.3">
      <c r="BS10615" s="32" t="str">
        <f>IF(Kiadasi_kiseroiv!$K$2=BT10615,BV10615,"")</f>
        <v/>
      </c>
      <c r="BT10615" s="34" t="str">
        <f t="shared" si="1305"/>
        <v/>
      </c>
      <c r="BU10615" s="32" t="str">
        <f t="shared" si="1306"/>
        <v/>
      </c>
      <c r="BV10615" s="32" t="str">
        <f t="shared" si="1307"/>
        <v/>
      </c>
      <c r="BW10615" s="32" t="str">
        <f t="shared" si="1308"/>
        <v/>
      </c>
      <c r="BX10615" s="32" t="str">
        <f t="shared" si="1309"/>
        <v/>
      </c>
      <c r="BY10615" s="32" t="str">
        <f t="shared" si="1310"/>
        <v/>
      </c>
      <c r="BZ10615" s="32" t="str">
        <f t="shared" si="1311"/>
        <v/>
      </c>
      <c r="CA10615" s="32" t="str">
        <f t="shared" si="1312"/>
        <v/>
      </c>
      <c r="CB10615" s="33">
        <f>IF(COUNTIF($CD$7:CD10615,CD10615)=1,CD10615,CD10615+COUNTIF($CD$6:CD10614,CD10615))</f>
        <v>59755</v>
      </c>
      <c r="CC10615" s="34">
        <f t="shared" si="1313"/>
        <v>55153</v>
      </c>
      <c r="CD10615" s="32">
        <f t="shared" si="1314"/>
        <v>55153</v>
      </c>
      <c r="CE10615" s="32">
        <f t="shared" si="1315"/>
        <v>0</v>
      </c>
      <c r="CF10615" s="32">
        <f t="shared" si="1316"/>
        <v>0</v>
      </c>
      <c r="CG10615" s="32" t="str">
        <f t="shared" si="1317"/>
        <v/>
      </c>
      <c r="CH10615" s="32">
        <v>610</v>
      </c>
      <c r="CI10615" s="32" t="s">
        <v>7</v>
      </c>
      <c r="CJ10615" s="32" t="str">
        <f t="shared" si="1318"/>
        <v/>
      </c>
      <c r="CK10615" s="32" t="str">
        <f t="shared" si="1319"/>
        <v/>
      </c>
      <c r="CL10615" s="32" t="str">
        <f t="shared" si="1320"/>
        <v/>
      </c>
      <c r="CM10615" s="32" t="str">
        <f t="shared" si="1321"/>
        <v/>
      </c>
      <c r="CN10615" s="32" t="str">
        <f t="shared" si="1322"/>
        <v/>
      </c>
    </row>
    <row r="10616" spans="71:92" x14ac:dyDescent="0.3">
      <c r="BS10616" s="32" t="str">
        <f>IF(Kiadasi_kiseroiv!$K$2=BT10616,BV10616,"")</f>
        <v/>
      </c>
      <c r="BT10616" s="34" t="str">
        <f t="shared" si="1305"/>
        <v/>
      </c>
      <c r="BU10616" s="32" t="str">
        <f t="shared" si="1306"/>
        <v/>
      </c>
      <c r="BV10616" s="32" t="str">
        <f t="shared" si="1307"/>
        <v/>
      </c>
      <c r="BW10616" s="32" t="str">
        <f t="shared" si="1308"/>
        <v/>
      </c>
      <c r="BX10616" s="32" t="str">
        <f t="shared" si="1309"/>
        <v/>
      </c>
      <c r="BY10616" s="32" t="str">
        <f t="shared" si="1310"/>
        <v/>
      </c>
      <c r="BZ10616" s="32" t="str">
        <f t="shared" si="1311"/>
        <v/>
      </c>
      <c r="CA10616" s="32" t="str">
        <f t="shared" si="1312"/>
        <v/>
      </c>
      <c r="CB10616" s="33">
        <f>IF(COUNTIF($CD$7:CD10616,CD10616)=1,CD10616,CD10616+COUNTIF($CD$6:CD10615,CD10616))</f>
        <v>59756</v>
      </c>
      <c r="CC10616" s="34">
        <f t="shared" si="1313"/>
        <v>55153</v>
      </c>
      <c r="CD10616" s="32">
        <f t="shared" si="1314"/>
        <v>55153</v>
      </c>
      <c r="CE10616" s="32">
        <f t="shared" si="1315"/>
        <v>0</v>
      </c>
      <c r="CF10616" s="32">
        <f t="shared" si="1316"/>
        <v>0</v>
      </c>
      <c r="CG10616" s="32" t="str">
        <f t="shared" si="1317"/>
        <v/>
      </c>
      <c r="CH10616" s="32">
        <v>611</v>
      </c>
      <c r="CI10616" s="32" t="s">
        <v>7</v>
      </c>
      <c r="CJ10616" s="32" t="str">
        <f t="shared" si="1318"/>
        <v/>
      </c>
      <c r="CK10616" s="32" t="str">
        <f t="shared" si="1319"/>
        <v/>
      </c>
      <c r="CL10616" s="32" t="str">
        <f t="shared" si="1320"/>
        <v/>
      </c>
      <c r="CM10616" s="32" t="str">
        <f t="shared" si="1321"/>
        <v/>
      </c>
      <c r="CN10616" s="32" t="str">
        <f t="shared" si="1322"/>
        <v/>
      </c>
    </row>
    <row r="10617" spans="71:92" x14ac:dyDescent="0.3">
      <c r="BS10617" s="32" t="str">
        <f>IF(Kiadasi_kiseroiv!$K$2=BT10617,BV10617,"")</f>
        <v/>
      </c>
      <c r="BT10617" s="34" t="str">
        <f t="shared" si="1305"/>
        <v/>
      </c>
      <c r="BU10617" s="32" t="str">
        <f t="shared" si="1306"/>
        <v/>
      </c>
      <c r="BV10617" s="32" t="str">
        <f t="shared" si="1307"/>
        <v/>
      </c>
      <c r="BW10617" s="32" t="str">
        <f t="shared" si="1308"/>
        <v/>
      </c>
      <c r="BX10617" s="32" t="str">
        <f t="shared" si="1309"/>
        <v/>
      </c>
      <c r="BY10617" s="32" t="str">
        <f t="shared" si="1310"/>
        <v/>
      </c>
      <c r="BZ10617" s="32" t="str">
        <f t="shared" si="1311"/>
        <v/>
      </c>
      <c r="CA10617" s="32" t="str">
        <f t="shared" si="1312"/>
        <v/>
      </c>
      <c r="CB10617" s="33">
        <f>IF(COUNTIF($CD$7:CD10617,CD10617)=1,CD10617,CD10617+COUNTIF($CD$6:CD10616,CD10617))</f>
        <v>59757</v>
      </c>
      <c r="CC10617" s="34">
        <f t="shared" si="1313"/>
        <v>55153</v>
      </c>
      <c r="CD10617" s="32">
        <f t="shared" si="1314"/>
        <v>55153</v>
      </c>
      <c r="CE10617" s="32">
        <f t="shared" si="1315"/>
        <v>0</v>
      </c>
      <c r="CF10617" s="32">
        <f t="shared" si="1316"/>
        <v>0</v>
      </c>
      <c r="CG10617" s="32" t="str">
        <f t="shared" si="1317"/>
        <v/>
      </c>
      <c r="CH10617" s="32">
        <v>612</v>
      </c>
      <c r="CI10617" s="32" t="s">
        <v>7</v>
      </c>
      <c r="CJ10617" s="32" t="str">
        <f t="shared" si="1318"/>
        <v/>
      </c>
      <c r="CK10617" s="32" t="str">
        <f t="shared" si="1319"/>
        <v/>
      </c>
      <c r="CL10617" s="32" t="str">
        <f t="shared" si="1320"/>
        <v/>
      </c>
      <c r="CM10617" s="32" t="str">
        <f t="shared" si="1321"/>
        <v/>
      </c>
      <c r="CN10617" s="32" t="str">
        <f t="shared" si="1322"/>
        <v/>
      </c>
    </row>
    <row r="10618" spans="71:92" x14ac:dyDescent="0.3">
      <c r="BS10618" s="32" t="str">
        <f>IF(Kiadasi_kiseroiv!$K$2=BT10618,BV10618,"")</f>
        <v/>
      </c>
      <c r="BT10618" s="34" t="str">
        <f t="shared" si="1305"/>
        <v/>
      </c>
      <c r="BU10618" s="32" t="str">
        <f t="shared" si="1306"/>
        <v/>
      </c>
      <c r="BV10618" s="32" t="str">
        <f t="shared" si="1307"/>
        <v/>
      </c>
      <c r="BW10618" s="32" t="str">
        <f t="shared" si="1308"/>
        <v/>
      </c>
      <c r="BX10618" s="32" t="str">
        <f t="shared" si="1309"/>
        <v/>
      </c>
      <c r="BY10618" s="32" t="str">
        <f t="shared" si="1310"/>
        <v/>
      </c>
      <c r="BZ10618" s="32" t="str">
        <f t="shared" si="1311"/>
        <v/>
      </c>
      <c r="CA10618" s="32" t="str">
        <f t="shared" si="1312"/>
        <v/>
      </c>
      <c r="CB10618" s="33">
        <f>IF(COUNTIF($CD$7:CD10618,CD10618)=1,CD10618,CD10618+COUNTIF($CD$6:CD10617,CD10618))</f>
        <v>59758</v>
      </c>
      <c r="CC10618" s="34">
        <f t="shared" si="1313"/>
        <v>55153</v>
      </c>
      <c r="CD10618" s="32">
        <f t="shared" si="1314"/>
        <v>55153</v>
      </c>
      <c r="CE10618" s="32">
        <f t="shared" si="1315"/>
        <v>0</v>
      </c>
      <c r="CF10618" s="32">
        <f t="shared" si="1316"/>
        <v>0</v>
      </c>
      <c r="CG10618" s="32" t="str">
        <f t="shared" si="1317"/>
        <v/>
      </c>
      <c r="CH10618" s="32">
        <v>613</v>
      </c>
      <c r="CI10618" s="32" t="s">
        <v>7</v>
      </c>
      <c r="CJ10618" s="32" t="str">
        <f t="shared" si="1318"/>
        <v/>
      </c>
      <c r="CK10618" s="32" t="str">
        <f t="shared" si="1319"/>
        <v/>
      </c>
      <c r="CL10618" s="32" t="str">
        <f t="shared" si="1320"/>
        <v/>
      </c>
      <c r="CM10618" s="32" t="str">
        <f t="shared" si="1321"/>
        <v/>
      </c>
      <c r="CN10618" s="32" t="str">
        <f t="shared" si="1322"/>
        <v/>
      </c>
    </row>
    <row r="10619" spans="71:92" x14ac:dyDescent="0.3">
      <c r="BS10619" s="32" t="str">
        <f>IF(Kiadasi_kiseroiv!$K$2=BT10619,BV10619,"")</f>
        <v/>
      </c>
      <c r="BT10619" s="34" t="str">
        <f t="shared" si="1305"/>
        <v/>
      </c>
      <c r="BU10619" s="32" t="str">
        <f t="shared" si="1306"/>
        <v/>
      </c>
      <c r="BV10619" s="32" t="str">
        <f t="shared" si="1307"/>
        <v/>
      </c>
      <c r="BW10619" s="32" t="str">
        <f t="shared" si="1308"/>
        <v/>
      </c>
      <c r="BX10619" s="32" t="str">
        <f t="shared" si="1309"/>
        <v/>
      </c>
      <c r="BY10619" s="32" t="str">
        <f t="shared" si="1310"/>
        <v/>
      </c>
      <c r="BZ10619" s="32" t="str">
        <f t="shared" si="1311"/>
        <v/>
      </c>
      <c r="CA10619" s="32" t="str">
        <f t="shared" si="1312"/>
        <v/>
      </c>
      <c r="CB10619" s="33">
        <f>IF(COUNTIF($CD$7:CD10619,CD10619)=1,CD10619,CD10619+COUNTIF($CD$6:CD10618,CD10619))</f>
        <v>59759</v>
      </c>
      <c r="CC10619" s="34">
        <f t="shared" si="1313"/>
        <v>55153</v>
      </c>
      <c r="CD10619" s="32">
        <f t="shared" si="1314"/>
        <v>55153</v>
      </c>
      <c r="CE10619" s="32">
        <f t="shared" si="1315"/>
        <v>0</v>
      </c>
      <c r="CF10619" s="32">
        <f t="shared" si="1316"/>
        <v>0</v>
      </c>
      <c r="CG10619" s="32" t="str">
        <f t="shared" si="1317"/>
        <v/>
      </c>
      <c r="CH10619" s="32">
        <v>614</v>
      </c>
      <c r="CI10619" s="32" t="s">
        <v>7</v>
      </c>
      <c r="CJ10619" s="32" t="str">
        <f t="shared" si="1318"/>
        <v/>
      </c>
      <c r="CK10619" s="32" t="str">
        <f t="shared" si="1319"/>
        <v/>
      </c>
      <c r="CL10619" s="32" t="str">
        <f t="shared" si="1320"/>
        <v/>
      </c>
      <c r="CM10619" s="32" t="str">
        <f t="shared" si="1321"/>
        <v/>
      </c>
      <c r="CN10619" s="32" t="str">
        <f t="shared" si="1322"/>
        <v/>
      </c>
    </row>
    <row r="10620" spans="71:92" x14ac:dyDescent="0.3">
      <c r="BS10620" s="32" t="str">
        <f>IF(Kiadasi_kiseroiv!$K$2=BT10620,BV10620,"")</f>
        <v/>
      </c>
      <c r="BT10620" s="34" t="str">
        <f t="shared" si="1305"/>
        <v/>
      </c>
      <c r="BU10620" s="32" t="str">
        <f t="shared" si="1306"/>
        <v/>
      </c>
      <c r="BV10620" s="32" t="str">
        <f t="shared" si="1307"/>
        <v/>
      </c>
      <c r="BW10620" s="32" t="str">
        <f t="shared" si="1308"/>
        <v/>
      </c>
      <c r="BX10620" s="32" t="str">
        <f t="shared" si="1309"/>
        <v/>
      </c>
      <c r="BY10620" s="32" t="str">
        <f t="shared" si="1310"/>
        <v/>
      </c>
      <c r="BZ10620" s="32" t="str">
        <f t="shared" si="1311"/>
        <v/>
      </c>
      <c r="CA10620" s="32" t="str">
        <f t="shared" si="1312"/>
        <v/>
      </c>
      <c r="CB10620" s="33">
        <f>IF(COUNTIF($CD$7:CD10620,CD10620)=1,CD10620,CD10620+COUNTIF($CD$6:CD10619,CD10620))</f>
        <v>59760</v>
      </c>
      <c r="CC10620" s="34">
        <f t="shared" si="1313"/>
        <v>55153</v>
      </c>
      <c r="CD10620" s="32">
        <f t="shared" si="1314"/>
        <v>55153</v>
      </c>
      <c r="CE10620" s="32">
        <f t="shared" si="1315"/>
        <v>0</v>
      </c>
      <c r="CF10620" s="32">
        <f t="shared" si="1316"/>
        <v>0</v>
      </c>
      <c r="CG10620" s="32" t="str">
        <f t="shared" si="1317"/>
        <v/>
      </c>
      <c r="CH10620" s="32">
        <v>615</v>
      </c>
      <c r="CI10620" s="32" t="s">
        <v>7</v>
      </c>
      <c r="CJ10620" s="32" t="str">
        <f t="shared" si="1318"/>
        <v/>
      </c>
      <c r="CK10620" s="32" t="str">
        <f t="shared" si="1319"/>
        <v/>
      </c>
      <c r="CL10620" s="32" t="str">
        <f t="shared" si="1320"/>
        <v/>
      </c>
      <c r="CM10620" s="32" t="str">
        <f t="shared" si="1321"/>
        <v/>
      </c>
      <c r="CN10620" s="32" t="str">
        <f t="shared" si="1322"/>
        <v/>
      </c>
    </row>
    <row r="10621" spans="71:92" x14ac:dyDescent="0.3">
      <c r="BS10621" s="32" t="str">
        <f>IF(Kiadasi_kiseroiv!$K$2=BT10621,BV10621,"")</f>
        <v/>
      </c>
      <c r="BT10621" s="34" t="str">
        <f t="shared" si="1305"/>
        <v/>
      </c>
      <c r="BU10621" s="32" t="str">
        <f t="shared" si="1306"/>
        <v/>
      </c>
      <c r="BV10621" s="32" t="str">
        <f t="shared" si="1307"/>
        <v/>
      </c>
      <c r="BW10621" s="32" t="str">
        <f t="shared" si="1308"/>
        <v/>
      </c>
      <c r="BX10621" s="32" t="str">
        <f t="shared" si="1309"/>
        <v/>
      </c>
      <c r="BY10621" s="32" t="str">
        <f t="shared" si="1310"/>
        <v/>
      </c>
      <c r="BZ10621" s="32" t="str">
        <f t="shared" si="1311"/>
        <v/>
      </c>
      <c r="CA10621" s="32" t="str">
        <f t="shared" si="1312"/>
        <v/>
      </c>
      <c r="CB10621" s="33">
        <f>IF(COUNTIF($CD$7:CD10621,CD10621)=1,CD10621,CD10621+COUNTIF($CD$6:CD10620,CD10621))</f>
        <v>59761</v>
      </c>
      <c r="CC10621" s="34">
        <f t="shared" si="1313"/>
        <v>55153</v>
      </c>
      <c r="CD10621" s="32">
        <f t="shared" si="1314"/>
        <v>55153</v>
      </c>
      <c r="CE10621" s="32">
        <f t="shared" si="1315"/>
        <v>0</v>
      </c>
      <c r="CF10621" s="32">
        <f t="shared" si="1316"/>
        <v>0</v>
      </c>
      <c r="CG10621" s="32" t="str">
        <f t="shared" si="1317"/>
        <v/>
      </c>
      <c r="CH10621" s="32">
        <v>616</v>
      </c>
      <c r="CI10621" s="32" t="s">
        <v>7</v>
      </c>
      <c r="CJ10621" s="32" t="str">
        <f t="shared" si="1318"/>
        <v/>
      </c>
      <c r="CK10621" s="32" t="str">
        <f t="shared" si="1319"/>
        <v/>
      </c>
      <c r="CL10621" s="32" t="str">
        <f t="shared" si="1320"/>
        <v/>
      </c>
      <c r="CM10621" s="32" t="str">
        <f t="shared" si="1321"/>
        <v/>
      </c>
      <c r="CN10621" s="32" t="str">
        <f t="shared" si="1322"/>
        <v/>
      </c>
    </row>
    <row r="10622" spans="71:92" x14ac:dyDescent="0.3">
      <c r="BS10622" s="32" t="str">
        <f>IF(Kiadasi_kiseroiv!$K$2=BT10622,BV10622,"")</f>
        <v/>
      </c>
      <c r="BT10622" s="34" t="str">
        <f t="shared" si="1305"/>
        <v/>
      </c>
      <c r="BU10622" s="32" t="str">
        <f t="shared" si="1306"/>
        <v/>
      </c>
      <c r="BV10622" s="32" t="str">
        <f t="shared" si="1307"/>
        <v/>
      </c>
      <c r="BW10622" s="32" t="str">
        <f t="shared" si="1308"/>
        <v/>
      </c>
      <c r="BX10622" s="32" t="str">
        <f t="shared" si="1309"/>
        <v/>
      </c>
      <c r="BY10622" s="32" t="str">
        <f t="shared" si="1310"/>
        <v/>
      </c>
      <c r="BZ10622" s="32" t="str">
        <f t="shared" si="1311"/>
        <v/>
      </c>
      <c r="CA10622" s="32" t="str">
        <f t="shared" si="1312"/>
        <v/>
      </c>
      <c r="CB10622" s="33">
        <f>IF(COUNTIF($CD$7:CD10622,CD10622)=1,CD10622,CD10622+COUNTIF($CD$6:CD10621,CD10622))</f>
        <v>59762</v>
      </c>
      <c r="CC10622" s="34">
        <f t="shared" si="1313"/>
        <v>55153</v>
      </c>
      <c r="CD10622" s="32">
        <f t="shared" si="1314"/>
        <v>55153</v>
      </c>
      <c r="CE10622" s="32">
        <f t="shared" si="1315"/>
        <v>0</v>
      </c>
      <c r="CF10622" s="32">
        <f t="shared" si="1316"/>
        <v>0</v>
      </c>
      <c r="CG10622" s="32" t="str">
        <f t="shared" si="1317"/>
        <v/>
      </c>
      <c r="CH10622" s="32">
        <v>617</v>
      </c>
      <c r="CI10622" s="32" t="s">
        <v>7</v>
      </c>
      <c r="CJ10622" s="32" t="str">
        <f t="shared" si="1318"/>
        <v/>
      </c>
      <c r="CK10622" s="32" t="str">
        <f t="shared" si="1319"/>
        <v/>
      </c>
      <c r="CL10622" s="32" t="str">
        <f t="shared" si="1320"/>
        <v/>
      </c>
      <c r="CM10622" s="32" t="str">
        <f t="shared" si="1321"/>
        <v/>
      </c>
      <c r="CN10622" s="32" t="str">
        <f t="shared" si="1322"/>
        <v/>
      </c>
    </row>
    <row r="10623" spans="71:92" x14ac:dyDescent="0.3">
      <c r="BS10623" s="32" t="str">
        <f>IF(Kiadasi_kiseroiv!$K$2=BT10623,BV10623,"")</f>
        <v/>
      </c>
      <c r="BT10623" s="34" t="str">
        <f t="shared" si="1305"/>
        <v/>
      </c>
      <c r="BU10623" s="32" t="str">
        <f t="shared" si="1306"/>
        <v/>
      </c>
      <c r="BV10623" s="32" t="str">
        <f t="shared" si="1307"/>
        <v/>
      </c>
      <c r="BW10623" s="32" t="str">
        <f t="shared" si="1308"/>
        <v/>
      </c>
      <c r="BX10623" s="32" t="str">
        <f t="shared" si="1309"/>
        <v/>
      </c>
      <c r="BY10623" s="32" t="str">
        <f t="shared" si="1310"/>
        <v/>
      </c>
      <c r="BZ10623" s="32" t="str">
        <f t="shared" si="1311"/>
        <v/>
      </c>
      <c r="CA10623" s="32" t="str">
        <f t="shared" si="1312"/>
        <v/>
      </c>
      <c r="CB10623" s="33">
        <f>IF(COUNTIF($CD$7:CD10623,CD10623)=1,CD10623,CD10623+COUNTIF($CD$6:CD10622,CD10623))</f>
        <v>59763</v>
      </c>
      <c r="CC10623" s="34">
        <f t="shared" si="1313"/>
        <v>55153</v>
      </c>
      <c r="CD10623" s="32">
        <f t="shared" si="1314"/>
        <v>55153</v>
      </c>
      <c r="CE10623" s="32">
        <f t="shared" si="1315"/>
        <v>0</v>
      </c>
      <c r="CF10623" s="32">
        <f t="shared" si="1316"/>
        <v>0</v>
      </c>
      <c r="CG10623" s="32" t="str">
        <f t="shared" si="1317"/>
        <v/>
      </c>
      <c r="CH10623" s="32">
        <v>618</v>
      </c>
      <c r="CI10623" s="32" t="s">
        <v>7</v>
      </c>
      <c r="CJ10623" s="32" t="str">
        <f t="shared" si="1318"/>
        <v/>
      </c>
      <c r="CK10623" s="32" t="str">
        <f t="shared" si="1319"/>
        <v/>
      </c>
      <c r="CL10623" s="32" t="str">
        <f t="shared" si="1320"/>
        <v/>
      </c>
      <c r="CM10623" s="32" t="str">
        <f t="shared" si="1321"/>
        <v/>
      </c>
      <c r="CN10623" s="32" t="str">
        <f t="shared" si="1322"/>
        <v/>
      </c>
    </row>
    <row r="10624" spans="71:92" x14ac:dyDescent="0.3">
      <c r="BS10624" s="32" t="str">
        <f>IF(Kiadasi_kiseroiv!$K$2=BT10624,BV10624,"")</f>
        <v/>
      </c>
      <c r="BT10624" s="34" t="str">
        <f t="shared" si="1305"/>
        <v/>
      </c>
      <c r="BU10624" s="32" t="str">
        <f t="shared" si="1306"/>
        <v/>
      </c>
      <c r="BV10624" s="32" t="str">
        <f t="shared" si="1307"/>
        <v/>
      </c>
      <c r="BW10624" s="32" t="str">
        <f t="shared" si="1308"/>
        <v/>
      </c>
      <c r="BX10624" s="32" t="str">
        <f t="shared" si="1309"/>
        <v/>
      </c>
      <c r="BY10624" s="32" t="str">
        <f t="shared" si="1310"/>
        <v/>
      </c>
      <c r="BZ10624" s="32" t="str">
        <f t="shared" si="1311"/>
        <v/>
      </c>
      <c r="CA10624" s="32" t="str">
        <f t="shared" si="1312"/>
        <v/>
      </c>
      <c r="CB10624" s="33">
        <f>IF(COUNTIF($CD$7:CD10624,CD10624)=1,CD10624,CD10624+COUNTIF($CD$6:CD10623,CD10624))</f>
        <v>59764</v>
      </c>
      <c r="CC10624" s="34">
        <f t="shared" si="1313"/>
        <v>55153</v>
      </c>
      <c r="CD10624" s="32">
        <f t="shared" si="1314"/>
        <v>55153</v>
      </c>
      <c r="CE10624" s="32">
        <f t="shared" si="1315"/>
        <v>0</v>
      </c>
      <c r="CF10624" s="32">
        <f t="shared" si="1316"/>
        <v>0</v>
      </c>
      <c r="CG10624" s="32" t="str">
        <f t="shared" si="1317"/>
        <v/>
      </c>
      <c r="CH10624" s="32">
        <v>619</v>
      </c>
      <c r="CI10624" s="32" t="s">
        <v>7</v>
      </c>
      <c r="CJ10624" s="32" t="str">
        <f t="shared" si="1318"/>
        <v/>
      </c>
      <c r="CK10624" s="32" t="str">
        <f t="shared" si="1319"/>
        <v/>
      </c>
      <c r="CL10624" s="32" t="str">
        <f t="shared" si="1320"/>
        <v/>
      </c>
      <c r="CM10624" s="32" t="str">
        <f t="shared" si="1321"/>
        <v/>
      </c>
      <c r="CN10624" s="32" t="str">
        <f t="shared" si="1322"/>
        <v/>
      </c>
    </row>
    <row r="10625" spans="71:92" x14ac:dyDescent="0.3">
      <c r="BS10625" s="32" t="str">
        <f>IF(Kiadasi_kiseroiv!$K$2=BT10625,BV10625,"")</f>
        <v/>
      </c>
      <c r="BT10625" s="34" t="str">
        <f t="shared" si="1305"/>
        <v/>
      </c>
      <c r="BU10625" s="32" t="str">
        <f t="shared" si="1306"/>
        <v/>
      </c>
      <c r="BV10625" s="32" t="str">
        <f t="shared" si="1307"/>
        <v/>
      </c>
      <c r="BW10625" s="32" t="str">
        <f t="shared" si="1308"/>
        <v/>
      </c>
      <c r="BX10625" s="32" t="str">
        <f t="shared" si="1309"/>
        <v/>
      </c>
      <c r="BY10625" s="32" t="str">
        <f t="shared" si="1310"/>
        <v/>
      </c>
      <c r="BZ10625" s="32" t="str">
        <f t="shared" si="1311"/>
        <v/>
      </c>
      <c r="CA10625" s="32" t="str">
        <f t="shared" si="1312"/>
        <v/>
      </c>
      <c r="CB10625" s="33">
        <f>IF(COUNTIF($CD$7:CD10625,CD10625)=1,CD10625,CD10625+COUNTIF($CD$6:CD10624,CD10625))</f>
        <v>59765</v>
      </c>
      <c r="CC10625" s="34">
        <f t="shared" si="1313"/>
        <v>55153</v>
      </c>
      <c r="CD10625" s="32">
        <f t="shared" si="1314"/>
        <v>55153</v>
      </c>
      <c r="CE10625" s="32">
        <f t="shared" si="1315"/>
        <v>0</v>
      </c>
      <c r="CF10625" s="32">
        <f t="shared" si="1316"/>
        <v>0</v>
      </c>
      <c r="CG10625" s="32" t="str">
        <f t="shared" si="1317"/>
        <v/>
      </c>
      <c r="CH10625" s="32">
        <v>620</v>
      </c>
      <c r="CI10625" s="32" t="s">
        <v>7</v>
      </c>
      <c r="CJ10625" s="32" t="str">
        <f t="shared" si="1318"/>
        <v/>
      </c>
      <c r="CK10625" s="32" t="str">
        <f t="shared" si="1319"/>
        <v/>
      </c>
      <c r="CL10625" s="32" t="str">
        <f t="shared" si="1320"/>
        <v/>
      </c>
      <c r="CM10625" s="32" t="str">
        <f t="shared" si="1321"/>
        <v/>
      </c>
      <c r="CN10625" s="32" t="str">
        <f t="shared" si="1322"/>
        <v/>
      </c>
    </row>
    <row r="10626" spans="71:92" x14ac:dyDescent="0.3">
      <c r="BS10626" s="32" t="str">
        <f>IF(Kiadasi_kiseroiv!$K$2=BT10626,BV10626,"")</f>
        <v/>
      </c>
      <c r="BT10626" s="34" t="str">
        <f t="shared" si="1305"/>
        <v/>
      </c>
      <c r="BU10626" s="32" t="str">
        <f t="shared" si="1306"/>
        <v/>
      </c>
      <c r="BV10626" s="32" t="str">
        <f t="shared" si="1307"/>
        <v/>
      </c>
      <c r="BW10626" s="32" t="str">
        <f t="shared" si="1308"/>
        <v/>
      </c>
      <c r="BX10626" s="32" t="str">
        <f t="shared" si="1309"/>
        <v/>
      </c>
      <c r="BY10626" s="32" t="str">
        <f t="shared" si="1310"/>
        <v/>
      </c>
      <c r="BZ10626" s="32" t="str">
        <f t="shared" si="1311"/>
        <v/>
      </c>
      <c r="CA10626" s="32" t="str">
        <f t="shared" si="1312"/>
        <v/>
      </c>
      <c r="CB10626" s="33">
        <f>IF(COUNTIF($CD$7:CD10626,CD10626)=1,CD10626,CD10626+COUNTIF($CD$6:CD10625,CD10626))</f>
        <v>59766</v>
      </c>
      <c r="CC10626" s="34">
        <f t="shared" si="1313"/>
        <v>55153</v>
      </c>
      <c r="CD10626" s="32">
        <f t="shared" si="1314"/>
        <v>55153</v>
      </c>
      <c r="CE10626" s="32">
        <f t="shared" si="1315"/>
        <v>0</v>
      </c>
      <c r="CF10626" s="32">
        <f t="shared" si="1316"/>
        <v>0</v>
      </c>
      <c r="CG10626" s="32" t="str">
        <f t="shared" si="1317"/>
        <v/>
      </c>
      <c r="CH10626" s="32">
        <v>621</v>
      </c>
      <c r="CI10626" s="32" t="s">
        <v>7</v>
      </c>
      <c r="CJ10626" s="32" t="str">
        <f t="shared" si="1318"/>
        <v/>
      </c>
      <c r="CK10626" s="32" t="str">
        <f t="shared" si="1319"/>
        <v/>
      </c>
      <c r="CL10626" s="32" t="str">
        <f t="shared" si="1320"/>
        <v/>
      </c>
      <c r="CM10626" s="32" t="str">
        <f t="shared" si="1321"/>
        <v/>
      </c>
      <c r="CN10626" s="32" t="str">
        <f t="shared" si="1322"/>
        <v/>
      </c>
    </row>
    <row r="10627" spans="71:92" x14ac:dyDescent="0.3">
      <c r="BS10627" s="32" t="str">
        <f>IF(Kiadasi_kiseroiv!$K$2=BT10627,BV10627,"")</f>
        <v/>
      </c>
      <c r="BT10627" s="34" t="str">
        <f t="shared" si="1305"/>
        <v/>
      </c>
      <c r="BU10627" s="32" t="str">
        <f t="shared" si="1306"/>
        <v/>
      </c>
      <c r="BV10627" s="32" t="str">
        <f t="shared" si="1307"/>
        <v/>
      </c>
      <c r="BW10627" s="32" t="str">
        <f t="shared" si="1308"/>
        <v/>
      </c>
      <c r="BX10627" s="32" t="str">
        <f t="shared" si="1309"/>
        <v/>
      </c>
      <c r="BY10627" s="32" t="str">
        <f t="shared" si="1310"/>
        <v/>
      </c>
      <c r="BZ10627" s="32" t="str">
        <f t="shared" si="1311"/>
        <v/>
      </c>
      <c r="CA10627" s="32" t="str">
        <f t="shared" si="1312"/>
        <v/>
      </c>
      <c r="CB10627" s="33">
        <f>IF(COUNTIF($CD$7:CD10627,CD10627)=1,CD10627,CD10627+COUNTIF($CD$6:CD10626,CD10627))</f>
        <v>59767</v>
      </c>
      <c r="CC10627" s="34">
        <f t="shared" si="1313"/>
        <v>55153</v>
      </c>
      <c r="CD10627" s="32">
        <f t="shared" si="1314"/>
        <v>55153</v>
      </c>
      <c r="CE10627" s="32">
        <f t="shared" si="1315"/>
        <v>0</v>
      </c>
      <c r="CF10627" s="32">
        <f t="shared" si="1316"/>
        <v>0</v>
      </c>
      <c r="CG10627" s="32" t="str">
        <f t="shared" si="1317"/>
        <v/>
      </c>
      <c r="CH10627" s="32">
        <v>622</v>
      </c>
      <c r="CI10627" s="32" t="s">
        <v>7</v>
      </c>
      <c r="CJ10627" s="32" t="str">
        <f t="shared" si="1318"/>
        <v/>
      </c>
      <c r="CK10627" s="32" t="str">
        <f t="shared" si="1319"/>
        <v/>
      </c>
      <c r="CL10627" s="32" t="str">
        <f t="shared" si="1320"/>
        <v/>
      </c>
      <c r="CM10627" s="32" t="str">
        <f t="shared" si="1321"/>
        <v/>
      </c>
      <c r="CN10627" s="32" t="str">
        <f t="shared" si="1322"/>
        <v/>
      </c>
    </row>
    <row r="10628" spans="71:92" x14ac:dyDescent="0.3">
      <c r="BS10628" s="32" t="str">
        <f>IF(Kiadasi_kiseroiv!$K$2=BT10628,BV10628,"")</f>
        <v/>
      </c>
      <c r="BT10628" s="34" t="str">
        <f t="shared" si="1305"/>
        <v/>
      </c>
      <c r="BU10628" s="32" t="str">
        <f t="shared" si="1306"/>
        <v/>
      </c>
      <c r="BV10628" s="32" t="str">
        <f t="shared" si="1307"/>
        <v/>
      </c>
      <c r="BW10628" s="32" t="str">
        <f t="shared" si="1308"/>
        <v/>
      </c>
      <c r="BX10628" s="32" t="str">
        <f t="shared" si="1309"/>
        <v/>
      </c>
      <c r="BY10628" s="32" t="str">
        <f t="shared" si="1310"/>
        <v/>
      </c>
      <c r="BZ10628" s="32" t="str">
        <f t="shared" si="1311"/>
        <v/>
      </c>
      <c r="CA10628" s="32" t="str">
        <f t="shared" si="1312"/>
        <v/>
      </c>
      <c r="CB10628" s="33">
        <f>IF(COUNTIF($CD$7:CD10628,CD10628)=1,CD10628,CD10628+COUNTIF($CD$6:CD10627,CD10628))</f>
        <v>59768</v>
      </c>
      <c r="CC10628" s="34">
        <f t="shared" si="1313"/>
        <v>55153</v>
      </c>
      <c r="CD10628" s="32">
        <f t="shared" si="1314"/>
        <v>55153</v>
      </c>
      <c r="CE10628" s="32">
        <f t="shared" si="1315"/>
        <v>0</v>
      </c>
      <c r="CF10628" s="32">
        <f t="shared" si="1316"/>
        <v>0</v>
      </c>
      <c r="CG10628" s="32" t="str">
        <f t="shared" si="1317"/>
        <v/>
      </c>
      <c r="CH10628" s="32">
        <v>623</v>
      </c>
      <c r="CI10628" s="32" t="s">
        <v>7</v>
      </c>
      <c r="CJ10628" s="32" t="str">
        <f t="shared" si="1318"/>
        <v/>
      </c>
      <c r="CK10628" s="32" t="str">
        <f t="shared" si="1319"/>
        <v/>
      </c>
      <c r="CL10628" s="32" t="str">
        <f t="shared" si="1320"/>
        <v/>
      </c>
      <c r="CM10628" s="32" t="str">
        <f t="shared" si="1321"/>
        <v/>
      </c>
      <c r="CN10628" s="32" t="str">
        <f t="shared" si="1322"/>
        <v/>
      </c>
    </row>
    <row r="10629" spans="71:92" x14ac:dyDescent="0.3">
      <c r="BS10629" s="32" t="str">
        <f>IF(Kiadasi_kiseroiv!$K$2=BT10629,BV10629,"")</f>
        <v/>
      </c>
      <c r="BT10629" s="34" t="str">
        <f t="shared" ref="BT10629:BT10692" si="1323">IF(AND($BT$4=CI10629,BU10629&lt;&gt;""),CC10629,"")</f>
        <v/>
      </c>
      <c r="BU10629" s="32" t="str">
        <f t="shared" ref="BU10629:BU10692" si="1324">IF(AND($BU$1=CI10629,OR(ISERROR(VLOOKUP(CG10629,Kisiv,2,FALSE))=FALSE,CE10629&lt;0)),CB10629,"")</f>
        <v/>
      </c>
      <c r="BV10629" s="32" t="str">
        <f t="shared" ref="BV10629:BV10692" si="1325">IF(BU10629&lt;&gt;"",RANK(BU10629,$BU$7:$BU$33000,1),"")</f>
        <v/>
      </c>
      <c r="BW10629" s="32" t="str">
        <f t="shared" ref="BW10629:BW10692" si="1326">IF(CC10629&lt;min,$BW$2,IF(CC10629&lt;=max,CG10629,""))</f>
        <v/>
      </c>
      <c r="BX10629" s="32" t="str">
        <f t="shared" ref="BX10629:BX10692" si="1327">IF(AND(OR($BX$1=0,$BX$1=CG10629),OR($BX$2=0,IF(ISERROR(SEARCH($BX$2,CJ10629&amp;CK10629&amp;CL10629,1)),FALSE,TRUE))),CB10629,"")</f>
        <v/>
      </c>
      <c r="BY10629" s="32" t="str">
        <f t="shared" ref="BY10629:BY10692" si="1328">IF(AND(BX10629&lt;&gt;"",CC10629&lt;&gt;$CD$2),RANK(BX10629,$BX$7:$BX$33000,1),"")</f>
        <v/>
      </c>
      <c r="BZ10629" s="32" t="str">
        <f t="shared" ref="BZ10629:BZ10692" si="1329">IF(AND(CC10629&lt;$BZ$2,CI10629=$BZ$4),$BZ$5,IF(AND(CC10629&lt;=$BZ$3,CI10629=$BZ$4),CB10629,""))</f>
        <v/>
      </c>
      <c r="CA10629" s="32" t="str">
        <f t="shared" ref="CA10629:CA10692" si="1330">IF(AND(BZ10629&lt;&gt;"",BZ10629&lt;&gt;$BZ$5),RANK(BZ10629,$BZ$7:$BZ$33000,1),"")</f>
        <v/>
      </c>
      <c r="CB10629" s="33">
        <f>IF(COUNTIF($CD$7:CD10629,CD10629)=1,CD10629,CD10629+COUNTIF($CD$6:CD10628,CD10629))</f>
        <v>59769</v>
      </c>
      <c r="CC10629" s="34">
        <f t="shared" ref="CC10629:CC10692" si="1331">IF(INDEX(ab,CH10629,1)&lt;&gt;1,INDEX(ab,CH10629,1),$CD$2)</f>
        <v>55153</v>
      </c>
      <c r="CD10629" s="32">
        <f t="shared" ref="CD10629:CD10692" si="1332">IF(CC10629&lt;&gt;$CD$2,RANK(CC10629,$CC$7:$CC$33000,1),$CD$2)</f>
        <v>55153</v>
      </c>
      <c r="CE10629" s="32">
        <f t="shared" ref="CE10629:CE10692" si="1333">INDEX(ab,CH10629,6)</f>
        <v>0</v>
      </c>
      <c r="CF10629" s="32">
        <f t="shared" ref="CF10629:CF10692" si="1334">INDEX(ab,CH10629,8)</f>
        <v>0</v>
      </c>
      <c r="CG10629" s="32" t="str">
        <f t="shared" ref="CG10629:CG10692" si="1335">INDEX(ab,CH10629,7)&amp;INDEX(ab,CH10629,9)</f>
        <v/>
      </c>
      <c r="CH10629" s="32">
        <v>624</v>
      </c>
      <c r="CI10629" s="32" t="s">
        <v>7</v>
      </c>
      <c r="CJ10629" s="32" t="str">
        <f t="shared" ref="CJ10629:CJ10692" si="1336">IF(INDEX(ab,CH10629,5)&lt;&gt;0,INDEX(ab,CH10629,5),"")</f>
        <v/>
      </c>
      <c r="CK10629" s="32" t="str">
        <f t="shared" ref="CK10629:CK10692" si="1337">IF(INDEX(ab,CH10629,10)&lt;&gt;0,INDEX(ab,CH10629,10),"")</f>
        <v/>
      </c>
      <c r="CL10629" s="32" t="str">
        <f t="shared" ref="CL10629:CL10692" si="1338">IF(INDEX(ab,CH10629,11)&lt;&gt;0,INDEX(ab,CH10629,11),"")</f>
        <v/>
      </c>
      <c r="CM10629" s="32" t="str">
        <f t="shared" ref="CM10629:CM10692" si="1339">IF(INDEX(ab,CH10629,4)&lt;&gt;0,INDEX(ab,CH10629,4),"")</f>
        <v/>
      </c>
      <c r="CN10629" s="32" t="str">
        <f t="shared" ref="CN10629:CN10692" si="1340">IF(INDEX(ab,CH10629,3)&lt;&gt;0,INDEX(ab,CH10629,3),"")</f>
        <v/>
      </c>
    </row>
    <row r="10630" spans="71:92" x14ac:dyDescent="0.3">
      <c r="BS10630" s="32" t="str">
        <f>IF(Kiadasi_kiseroiv!$K$2=BT10630,BV10630,"")</f>
        <v/>
      </c>
      <c r="BT10630" s="34" t="str">
        <f t="shared" si="1323"/>
        <v/>
      </c>
      <c r="BU10630" s="32" t="str">
        <f t="shared" si="1324"/>
        <v/>
      </c>
      <c r="BV10630" s="32" t="str">
        <f t="shared" si="1325"/>
        <v/>
      </c>
      <c r="BW10630" s="32" t="str">
        <f t="shared" si="1326"/>
        <v/>
      </c>
      <c r="BX10630" s="32" t="str">
        <f t="shared" si="1327"/>
        <v/>
      </c>
      <c r="BY10630" s="32" t="str">
        <f t="shared" si="1328"/>
        <v/>
      </c>
      <c r="BZ10630" s="32" t="str">
        <f t="shared" si="1329"/>
        <v/>
      </c>
      <c r="CA10630" s="32" t="str">
        <f t="shared" si="1330"/>
        <v/>
      </c>
      <c r="CB10630" s="33">
        <f>IF(COUNTIF($CD$7:CD10630,CD10630)=1,CD10630,CD10630+COUNTIF($CD$6:CD10629,CD10630))</f>
        <v>59770</v>
      </c>
      <c r="CC10630" s="34">
        <f t="shared" si="1331"/>
        <v>55153</v>
      </c>
      <c r="CD10630" s="32">
        <f t="shared" si="1332"/>
        <v>55153</v>
      </c>
      <c r="CE10630" s="32">
        <f t="shared" si="1333"/>
        <v>0</v>
      </c>
      <c r="CF10630" s="32">
        <f t="shared" si="1334"/>
        <v>0</v>
      </c>
      <c r="CG10630" s="32" t="str">
        <f t="shared" si="1335"/>
        <v/>
      </c>
      <c r="CH10630" s="32">
        <v>625</v>
      </c>
      <c r="CI10630" s="32" t="s">
        <v>7</v>
      </c>
      <c r="CJ10630" s="32" t="str">
        <f t="shared" si="1336"/>
        <v/>
      </c>
      <c r="CK10630" s="32" t="str">
        <f t="shared" si="1337"/>
        <v/>
      </c>
      <c r="CL10630" s="32" t="str">
        <f t="shared" si="1338"/>
        <v/>
      </c>
      <c r="CM10630" s="32" t="str">
        <f t="shared" si="1339"/>
        <v/>
      </c>
      <c r="CN10630" s="32" t="str">
        <f t="shared" si="1340"/>
        <v/>
      </c>
    </row>
    <row r="10631" spans="71:92" x14ac:dyDescent="0.3">
      <c r="BS10631" s="32" t="str">
        <f>IF(Kiadasi_kiseroiv!$K$2=BT10631,BV10631,"")</f>
        <v/>
      </c>
      <c r="BT10631" s="34" t="str">
        <f t="shared" si="1323"/>
        <v/>
      </c>
      <c r="BU10631" s="32" t="str">
        <f t="shared" si="1324"/>
        <v/>
      </c>
      <c r="BV10631" s="32" t="str">
        <f t="shared" si="1325"/>
        <v/>
      </c>
      <c r="BW10631" s="32" t="str">
        <f t="shared" si="1326"/>
        <v/>
      </c>
      <c r="BX10631" s="32" t="str">
        <f t="shared" si="1327"/>
        <v/>
      </c>
      <c r="BY10631" s="32" t="str">
        <f t="shared" si="1328"/>
        <v/>
      </c>
      <c r="BZ10631" s="32" t="str">
        <f t="shared" si="1329"/>
        <v/>
      </c>
      <c r="CA10631" s="32" t="str">
        <f t="shared" si="1330"/>
        <v/>
      </c>
      <c r="CB10631" s="33">
        <f>IF(COUNTIF($CD$7:CD10631,CD10631)=1,CD10631,CD10631+COUNTIF($CD$6:CD10630,CD10631))</f>
        <v>59771</v>
      </c>
      <c r="CC10631" s="34">
        <f t="shared" si="1331"/>
        <v>55153</v>
      </c>
      <c r="CD10631" s="32">
        <f t="shared" si="1332"/>
        <v>55153</v>
      </c>
      <c r="CE10631" s="32">
        <f t="shared" si="1333"/>
        <v>0</v>
      </c>
      <c r="CF10631" s="32">
        <f t="shared" si="1334"/>
        <v>0</v>
      </c>
      <c r="CG10631" s="32" t="str">
        <f t="shared" si="1335"/>
        <v/>
      </c>
      <c r="CH10631" s="32">
        <v>626</v>
      </c>
      <c r="CI10631" s="32" t="s">
        <v>7</v>
      </c>
      <c r="CJ10631" s="32" t="str">
        <f t="shared" si="1336"/>
        <v/>
      </c>
      <c r="CK10631" s="32" t="str">
        <f t="shared" si="1337"/>
        <v/>
      </c>
      <c r="CL10631" s="32" t="str">
        <f t="shared" si="1338"/>
        <v/>
      </c>
      <c r="CM10631" s="32" t="str">
        <f t="shared" si="1339"/>
        <v/>
      </c>
      <c r="CN10631" s="32" t="str">
        <f t="shared" si="1340"/>
        <v/>
      </c>
    </row>
    <row r="10632" spans="71:92" x14ac:dyDescent="0.3">
      <c r="BS10632" s="32" t="str">
        <f>IF(Kiadasi_kiseroiv!$K$2=BT10632,BV10632,"")</f>
        <v/>
      </c>
      <c r="BT10632" s="34" t="str">
        <f t="shared" si="1323"/>
        <v/>
      </c>
      <c r="BU10632" s="32" t="str">
        <f t="shared" si="1324"/>
        <v/>
      </c>
      <c r="BV10632" s="32" t="str">
        <f t="shared" si="1325"/>
        <v/>
      </c>
      <c r="BW10632" s="32" t="str">
        <f t="shared" si="1326"/>
        <v/>
      </c>
      <c r="BX10632" s="32" t="str">
        <f t="shared" si="1327"/>
        <v/>
      </c>
      <c r="BY10632" s="32" t="str">
        <f t="shared" si="1328"/>
        <v/>
      </c>
      <c r="BZ10632" s="32" t="str">
        <f t="shared" si="1329"/>
        <v/>
      </c>
      <c r="CA10632" s="32" t="str">
        <f t="shared" si="1330"/>
        <v/>
      </c>
      <c r="CB10632" s="33">
        <f>IF(COUNTIF($CD$7:CD10632,CD10632)=1,CD10632,CD10632+COUNTIF($CD$6:CD10631,CD10632))</f>
        <v>59772</v>
      </c>
      <c r="CC10632" s="34">
        <f t="shared" si="1331"/>
        <v>55153</v>
      </c>
      <c r="CD10632" s="32">
        <f t="shared" si="1332"/>
        <v>55153</v>
      </c>
      <c r="CE10632" s="32">
        <f t="shared" si="1333"/>
        <v>0</v>
      </c>
      <c r="CF10632" s="32">
        <f t="shared" si="1334"/>
        <v>0</v>
      </c>
      <c r="CG10632" s="32" t="str">
        <f t="shared" si="1335"/>
        <v/>
      </c>
      <c r="CH10632" s="32">
        <v>627</v>
      </c>
      <c r="CI10632" s="32" t="s">
        <v>7</v>
      </c>
      <c r="CJ10632" s="32" t="str">
        <f t="shared" si="1336"/>
        <v/>
      </c>
      <c r="CK10632" s="32" t="str">
        <f t="shared" si="1337"/>
        <v/>
      </c>
      <c r="CL10632" s="32" t="str">
        <f t="shared" si="1338"/>
        <v/>
      </c>
      <c r="CM10632" s="32" t="str">
        <f t="shared" si="1339"/>
        <v/>
      </c>
      <c r="CN10632" s="32" t="str">
        <f t="shared" si="1340"/>
        <v/>
      </c>
    </row>
    <row r="10633" spans="71:92" x14ac:dyDescent="0.3">
      <c r="BS10633" s="32" t="str">
        <f>IF(Kiadasi_kiseroiv!$K$2=BT10633,BV10633,"")</f>
        <v/>
      </c>
      <c r="BT10633" s="34" t="str">
        <f t="shared" si="1323"/>
        <v/>
      </c>
      <c r="BU10633" s="32" t="str">
        <f t="shared" si="1324"/>
        <v/>
      </c>
      <c r="BV10633" s="32" t="str">
        <f t="shared" si="1325"/>
        <v/>
      </c>
      <c r="BW10633" s="32" t="str">
        <f t="shared" si="1326"/>
        <v/>
      </c>
      <c r="BX10633" s="32" t="str">
        <f t="shared" si="1327"/>
        <v/>
      </c>
      <c r="BY10633" s="32" t="str">
        <f t="shared" si="1328"/>
        <v/>
      </c>
      <c r="BZ10633" s="32" t="str">
        <f t="shared" si="1329"/>
        <v/>
      </c>
      <c r="CA10633" s="32" t="str">
        <f t="shared" si="1330"/>
        <v/>
      </c>
      <c r="CB10633" s="33">
        <f>IF(COUNTIF($CD$7:CD10633,CD10633)=1,CD10633,CD10633+COUNTIF($CD$6:CD10632,CD10633))</f>
        <v>59773</v>
      </c>
      <c r="CC10633" s="34">
        <f t="shared" si="1331"/>
        <v>55153</v>
      </c>
      <c r="CD10633" s="32">
        <f t="shared" si="1332"/>
        <v>55153</v>
      </c>
      <c r="CE10633" s="32">
        <f t="shared" si="1333"/>
        <v>0</v>
      </c>
      <c r="CF10633" s="32">
        <f t="shared" si="1334"/>
        <v>0</v>
      </c>
      <c r="CG10633" s="32" t="str">
        <f t="shared" si="1335"/>
        <v/>
      </c>
      <c r="CH10633" s="32">
        <v>628</v>
      </c>
      <c r="CI10633" s="32" t="s">
        <v>7</v>
      </c>
      <c r="CJ10633" s="32" t="str">
        <f t="shared" si="1336"/>
        <v/>
      </c>
      <c r="CK10633" s="32" t="str">
        <f t="shared" si="1337"/>
        <v/>
      </c>
      <c r="CL10633" s="32" t="str">
        <f t="shared" si="1338"/>
        <v/>
      </c>
      <c r="CM10633" s="32" t="str">
        <f t="shared" si="1339"/>
        <v/>
      </c>
      <c r="CN10633" s="32" t="str">
        <f t="shared" si="1340"/>
        <v/>
      </c>
    </row>
    <row r="10634" spans="71:92" x14ac:dyDescent="0.3">
      <c r="BS10634" s="32" t="str">
        <f>IF(Kiadasi_kiseroiv!$K$2=BT10634,BV10634,"")</f>
        <v/>
      </c>
      <c r="BT10634" s="34" t="str">
        <f t="shared" si="1323"/>
        <v/>
      </c>
      <c r="BU10634" s="32" t="str">
        <f t="shared" si="1324"/>
        <v/>
      </c>
      <c r="BV10634" s="32" t="str">
        <f t="shared" si="1325"/>
        <v/>
      </c>
      <c r="BW10634" s="32" t="str">
        <f t="shared" si="1326"/>
        <v/>
      </c>
      <c r="BX10634" s="32" t="str">
        <f t="shared" si="1327"/>
        <v/>
      </c>
      <c r="BY10634" s="32" t="str">
        <f t="shared" si="1328"/>
        <v/>
      </c>
      <c r="BZ10634" s="32" t="str">
        <f t="shared" si="1329"/>
        <v/>
      </c>
      <c r="CA10634" s="32" t="str">
        <f t="shared" si="1330"/>
        <v/>
      </c>
      <c r="CB10634" s="33">
        <f>IF(COUNTIF($CD$7:CD10634,CD10634)=1,CD10634,CD10634+COUNTIF($CD$6:CD10633,CD10634))</f>
        <v>59774</v>
      </c>
      <c r="CC10634" s="34">
        <f t="shared" si="1331"/>
        <v>55153</v>
      </c>
      <c r="CD10634" s="32">
        <f t="shared" si="1332"/>
        <v>55153</v>
      </c>
      <c r="CE10634" s="32">
        <f t="shared" si="1333"/>
        <v>0</v>
      </c>
      <c r="CF10634" s="32">
        <f t="shared" si="1334"/>
        <v>0</v>
      </c>
      <c r="CG10634" s="32" t="str">
        <f t="shared" si="1335"/>
        <v/>
      </c>
      <c r="CH10634" s="32">
        <v>629</v>
      </c>
      <c r="CI10634" s="32" t="s">
        <v>7</v>
      </c>
      <c r="CJ10634" s="32" t="str">
        <f t="shared" si="1336"/>
        <v/>
      </c>
      <c r="CK10634" s="32" t="str">
        <f t="shared" si="1337"/>
        <v/>
      </c>
      <c r="CL10634" s="32" t="str">
        <f t="shared" si="1338"/>
        <v/>
      </c>
      <c r="CM10634" s="32" t="str">
        <f t="shared" si="1339"/>
        <v/>
      </c>
      <c r="CN10634" s="32" t="str">
        <f t="shared" si="1340"/>
        <v/>
      </c>
    </row>
    <row r="10635" spans="71:92" x14ac:dyDescent="0.3">
      <c r="BS10635" s="32" t="str">
        <f>IF(Kiadasi_kiseroiv!$K$2=BT10635,BV10635,"")</f>
        <v/>
      </c>
      <c r="BT10635" s="34" t="str">
        <f t="shared" si="1323"/>
        <v/>
      </c>
      <c r="BU10635" s="32" t="str">
        <f t="shared" si="1324"/>
        <v/>
      </c>
      <c r="BV10635" s="32" t="str">
        <f t="shared" si="1325"/>
        <v/>
      </c>
      <c r="BW10635" s="32" t="str">
        <f t="shared" si="1326"/>
        <v/>
      </c>
      <c r="BX10635" s="32" t="str">
        <f t="shared" si="1327"/>
        <v/>
      </c>
      <c r="BY10635" s="32" t="str">
        <f t="shared" si="1328"/>
        <v/>
      </c>
      <c r="BZ10635" s="32" t="str">
        <f t="shared" si="1329"/>
        <v/>
      </c>
      <c r="CA10635" s="32" t="str">
        <f t="shared" si="1330"/>
        <v/>
      </c>
      <c r="CB10635" s="33">
        <f>IF(COUNTIF($CD$7:CD10635,CD10635)=1,CD10635,CD10635+COUNTIF($CD$6:CD10634,CD10635))</f>
        <v>59775</v>
      </c>
      <c r="CC10635" s="34">
        <f t="shared" si="1331"/>
        <v>55153</v>
      </c>
      <c r="CD10635" s="32">
        <f t="shared" si="1332"/>
        <v>55153</v>
      </c>
      <c r="CE10635" s="32">
        <f t="shared" si="1333"/>
        <v>0</v>
      </c>
      <c r="CF10635" s="32">
        <f t="shared" si="1334"/>
        <v>0</v>
      </c>
      <c r="CG10635" s="32" t="str">
        <f t="shared" si="1335"/>
        <v/>
      </c>
      <c r="CH10635" s="32">
        <v>630</v>
      </c>
      <c r="CI10635" s="32" t="s">
        <v>7</v>
      </c>
      <c r="CJ10635" s="32" t="str">
        <f t="shared" si="1336"/>
        <v/>
      </c>
      <c r="CK10635" s="32" t="str">
        <f t="shared" si="1337"/>
        <v/>
      </c>
      <c r="CL10635" s="32" t="str">
        <f t="shared" si="1338"/>
        <v/>
      </c>
      <c r="CM10635" s="32" t="str">
        <f t="shared" si="1339"/>
        <v/>
      </c>
      <c r="CN10635" s="32" t="str">
        <f t="shared" si="1340"/>
        <v/>
      </c>
    </row>
    <row r="10636" spans="71:92" x14ac:dyDescent="0.3">
      <c r="BS10636" s="32" t="str">
        <f>IF(Kiadasi_kiseroiv!$K$2=BT10636,BV10636,"")</f>
        <v/>
      </c>
      <c r="BT10636" s="34" t="str">
        <f t="shared" si="1323"/>
        <v/>
      </c>
      <c r="BU10636" s="32" t="str">
        <f t="shared" si="1324"/>
        <v/>
      </c>
      <c r="BV10636" s="32" t="str">
        <f t="shared" si="1325"/>
        <v/>
      </c>
      <c r="BW10636" s="32" t="str">
        <f t="shared" si="1326"/>
        <v/>
      </c>
      <c r="BX10636" s="32" t="str">
        <f t="shared" si="1327"/>
        <v/>
      </c>
      <c r="BY10636" s="32" t="str">
        <f t="shared" si="1328"/>
        <v/>
      </c>
      <c r="BZ10636" s="32" t="str">
        <f t="shared" si="1329"/>
        <v/>
      </c>
      <c r="CA10636" s="32" t="str">
        <f t="shared" si="1330"/>
        <v/>
      </c>
      <c r="CB10636" s="33">
        <f>IF(COUNTIF($CD$7:CD10636,CD10636)=1,CD10636,CD10636+COUNTIF($CD$6:CD10635,CD10636))</f>
        <v>59776</v>
      </c>
      <c r="CC10636" s="34">
        <f t="shared" si="1331"/>
        <v>55153</v>
      </c>
      <c r="CD10636" s="32">
        <f t="shared" si="1332"/>
        <v>55153</v>
      </c>
      <c r="CE10636" s="32">
        <f t="shared" si="1333"/>
        <v>0</v>
      </c>
      <c r="CF10636" s="32">
        <f t="shared" si="1334"/>
        <v>0</v>
      </c>
      <c r="CG10636" s="32" t="str">
        <f t="shared" si="1335"/>
        <v/>
      </c>
      <c r="CH10636" s="32">
        <v>631</v>
      </c>
      <c r="CI10636" s="32" t="s">
        <v>7</v>
      </c>
      <c r="CJ10636" s="32" t="str">
        <f t="shared" si="1336"/>
        <v/>
      </c>
      <c r="CK10636" s="32" t="str">
        <f t="shared" si="1337"/>
        <v/>
      </c>
      <c r="CL10636" s="32" t="str">
        <f t="shared" si="1338"/>
        <v/>
      </c>
      <c r="CM10636" s="32" t="str">
        <f t="shared" si="1339"/>
        <v/>
      </c>
      <c r="CN10636" s="32" t="str">
        <f t="shared" si="1340"/>
        <v/>
      </c>
    </row>
    <row r="10637" spans="71:92" x14ac:dyDescent="0.3">
      <c r="BS10637" s="32" t="str">
        <f>IF(Kiadasi_kiseroiv!$K$2=BT10637,BV10637,"")</f>
        <v/>
      </c>
      <c r="BT10637" s="34" t="str">
        <f t="shared" si="1323"/>
        <v/>
      </c>
      <c r="BU10637" s="32" t="str">
        <f t="shared" si="1324"/>
        <v/>
      </c>
      <c r="BV10637" s="32" t="str">
        <f t="shared" si="1325"/>
        <v/>
      </c>
      <c r="BW10637" s="32" t="str">
        <f t="shared" si="1326"/>
        <v/>
      </c>
      <c r="BX10637" s="32" t="str">
        <f t="shared" si="1327"/>
        <v/>
      </c>
      <c r="BY10637" s="32" t="str">
        <f t="shared" si="1328"/>
        <v/>
      </c>
      <c r="BZ10637" s="32" t="str">
        <f t="shared" si="1329"/>
        <v/>
      </c>
      <c r="CA10637" s="32" t="str">
        <f t="shared" si="1330"/>
        <v/>
      </c>
      <c r="CB10637" s="33">
        <f>IF(COUNTIF($CD$7:CD10637,CD10637)=1,CD10637,CD10637+COUNTIF($CD$6:CD10636,CD10637))</f>
        <v>59777</v>
      </c>
      <c r="CC10637" s="34">
        <f t="shared" si="1331"/>
        <v>55153</v>
      </c>
      <c r="CD10637" s="32">
        <f t="shared" si="1332"/>
        <v>55153</v>
      </c>
      <c r="CE10637" s="32">
        <f t="shared" si="1333"/>
        <v>0</v>
      </c>
      <c r="CF10637" s="32">
        <f t="shared" si="1334"/>
        <v>0</v>
      </c>
      <c r="CG10637" s="32" t="str">
        <f t="shared" si="1335"/>
        <v/>
      </c>
      <c r="CH10637" s="32">
        <v>632</v>
      </c>
      <c r="CI10637" s="32" t="s">
        <v>7</v>
      </c>
      <c r="CJ10637" s="32" t="str">
        <f t="shared" si="1336"/>
        <v/>
      </c>
      <c r="CK10637" s="32" t="str">
        <f t="shared" si="1337"/>
        <v/>
      </c>
      <c r="CL10637" s="32" t="str">
        <f t="shared" si="1338"/>
        <v/>
      </c>
      <c r="CM10637" s="32" t="str">
        <f t="shared" si="1339"/>
        <v/>
      </c>
      <c r="CN10637" s="32" t="str">
        <f t="shared" si="1340"/>
        <v/>
      </c>
    </row>
    <row r="10638" spans="71:92" x14ac:dyDescent="0.3">
      <c r="BS10638" s="32" t="str">
        <f>IF(Kiadasi_kiseroiv!$K$2=BT10638,BV10638,"")</f>
        <v/>
      </c>
      <c r="BT10638" s="34" t="str">
        <f t="shared" si="1323"/>
        <v/>
      </c>
      <c r="BU10638" s="32" t="str">
        <f t="shared" si="1324"/>
        <v/>
      </c>
      <c r="BV10638" s="32" t="str">
        <f t="shared" si="1325"/>
        <v/>
      </c>
      <c r="BW10638" s="32" t="str">
        <f t="shared" si="1326"/>
        <v/>
      </c>
      <c r="BX10638" s="32" t="str">
        <f t="shared" si="1327"/>
        <v/>
      </c>
      <c r="BY10638" s="32" t="str">
        <f t="shared" si="1328"/>
        <v/>
      </c>
      <c r="BZ10638" s="32" t="str">
        <f t="shared" si="1329"/>
        <v/>
      </c>
      <c r="CA10638" s="32" t="str">
        <f t="shared" si="1330"/>
        <v/>
      </c>
      <c r="CB10638" s="33">
        <f>IF(COUNTIF($CD$7:CD10638,CD10638)=1,CD10638,CD10638+COUNTIF($CD$6:CD10637,CD10638))</f>
        <v>59778</v>
      </c>
      <c r="CC10638" s="34">
        <f t="shared" si="1331"/>
        <v>55153</v>
      </c>
      <c r="CD10638" s="32">
        <f t="shared" si="1332"/>
        <v>55153</v>
      </c>
      <c r="CE10638" s="32">
        <f t="shared" si="1333"/>
        <v>0</v>
      </c>
      <c r="CF10638" s="32">
        <f t="shared" si="1334"/>
        <v>0</v>
      </c>
      <c r="CG10638" s="32" t="str">
        <f t="shared" si="1335"/>
        <v/>
      </c>
      <c r="CH10638" s="32">
        <v>633</v>
      </c>
      <c r="CI10638" s="32" t="s">
        <v>7</v>
      </c>
      <c r="CJ10638" s="32" t="str">
        <f t="shared" si="1336"/>
        <v/>
      </c>
      <c r="CK10638" s="32" t="str">
        <f t="shared" si="1337"/>
        <v/>
      </c>
      <c r="CL10638" s="32" t="str">
        <f t="shared" si="1338"/>
        <v/>
      </c>
      <c r="CM10638" s="32" t="str">
        <f t="shared" si="1339"/>
        <v/>
      </c>
      <c r="CN10638" s="32" t="str">
        <f t="shared" si="1340"/>
        <v/>
      </c>
    </row>
    <row r="10639" spans="71:92" x14ac:dyDescent="0.3">
      <c r="BS10639" s="32" t="str">
        <f>IF(Kiadasi_kiseroiv!$K$2=BT10639,BV10639,"")</f>
        <v/>
      </c>
      <c r="BT10639" s="34" t="str">
        <f t="shared" si="1323"/>
        <v/>
      </c>
      <c r="BU10639" s="32" t="str">
        <f t="shared" si="1324"/>
        <v/>
      </c>
      <c r="BV10639" s="32" t="str">
        <f t="shared" si="1325"/>
        <v/>
      </c>
      <c r="BW10639" s="32" t="str">
        <f t="shared" si="1326"/>
        <v/>
      </c>
      <c r="BX10639" s="32" t="str">
        <f t="shared" si="1327"/>
        <v/>
      </c>
      <c r="BY10639" s="32" t="str">
        <f t="shared" si="1328"/>
        <v/>
      </c>
      <c r="BZ10639" s="32" t="str">
        <f t="shared" si="1329"/>
        <v/>
      </c>
      <c r="CA10639" s="32" t="str">
        <f t="shared" si="1330"/>
        <v/>
      </c>
      <c r="CB10639" s="33">
        <f>IF(COUNTIF($CD$7:CD10639,CD10639)=1,CD10639,CD10639+COUNTIF($CD$6:CD10638,CD10639))</f>
        <v>59779</v>
      </c>
      <c r="CC10639" s="34">
        <f t="shared" si="1331"/>
        <v>55153</v>
      </c>
      <c r="CD10639" s="32">
        <f t="shared" si="1332"/>
        <v>55153</v>
      </c>
      <c r="CE10639" s="32">
        <f t="shared" si="1333"/>
        <v>0</v>
      </c>
      <c r="CF10639" s="32">
        <f t="shared" si="1334"/>
        <v>0</v>
      </c>
      <c r="CG10639" s="32" t="str">
        <f t="shared" si="1335"/>
        <v/>
      </c>
      <c r="CH10639" s="32">
        <v>634</v>
      </c>
      <c r="CI10639" s="32" t="s">
        <v>7</v>
      </c>
      <c r="CJ10639" s="32" t="str">
        <f t="shared" si="1336"/>
        <v/>
      </c>
      <c r="CK10639" s="32" t="str">
        <f t="shared" si="1337"/>
        <v/>
      </c>
      <c r="CL10639" s="32" t="str">
        <f t="shared" si="1338"/>
        <v/>
      </c>
      <c r="CM10639" s="32" t="str">
        <f t="shared" si="1339"/>
        <v/>
      </c>
      <c r="CN10639" s="32" t="str">
        <f t="shared" si="1340"/>
        <v/>
      </c>
    </row>
    <row r="10640" spans="71:92" x14ac:dyDescent="0.3">
      <c r="BS10640" s="32" t="str">
        <f>IF(Kiadasi_kiseroiv!$K$2=BT10640,BV10640,"")</f>
        <v/>
      </c>
      <c r="BT10640" s="34" t="str">
        <f t="shared" si="1323"/>
        <v/>
      </c>
      <c r="BU10640" s="32" t="str">
        <f t="shared" si="1324"/>
        <v/>
      </c>
      <c r="BV10640" s="32" t="str">
        <f t="shared" si="1325"/>
        <v/>
      </c>
      <c r="BW10640" s="32" t="str">
        <f t="shared" si="1326"/>
        <v/>
      </c>
      <c r="BX10640" s="32" t="str">
        <f t="shared" si="1327"/>
        <v/>
      </c>
      <c r="BY10640" s="32" t="str">
        <f t="shared" si="1328"/>
        <v/>
      </c>
      <c r="BZ10640" s="32" t="str">
        <f t="shared" si="1329"/>
        <v/>
      </c>
      <c r="CA10640" s="32" t="str">
        <f t="shared" si="1330"/>
        <v/>
      </c>
      <c r="CB10640" s="33">
        <f>IF(COUNTIF($CD$7:CD10640,CD10640)=1,CD10640,CD10640+COUNTIF($CD$6:CD10639,CD10640))</f>
        <v>59780</v>
      </c>
      <c r="CC10640" s="34">
        <f t="shared" si="1331"/>
        <v>55153</v>
      </c>
      <c r="CD10640" s="32">
        <f t="shared" si="1332"/>
        <v>55153</v>
      </c>
      <c r="CE10640" s="32">
        <f t="shared" si="1333"/>
        <v>0</v>
      </c>
      <c r="CF10640" s="32">
        <f t="shared" si="1334"/>
        <v>0</v>
      </c>
      <c r="CG10640" s="32" t="str">
        <f t="shared" si="1335"/>
        <v/>
      </c>
      <c r="CH10640" s="32">
        <v>635</v>
      </c>
      <c r="CI10640" s="32" t="s">
        <v>7</v>
      </c>
      <c r="CJ10640" s="32" t="str">
        <f t="shared" si="1336"/>
        <v/>
      </c>
      <c r="CK10640" s="32" t="str">
        <f t="shared" si="1337"/>
        <v/>
      </c>
      <c r="CL10640" s="32" t="str">
        <f t="shared" si="1338"/>
        <v/>
      </c>
      <c r="CM10640" s="32" t="str">
        <f t="shared" si="1339"/>
        <v/>
      </c>
      <c r="CN10640" s="32" t="str">
        <f t="shared" si="1340"/>
        <v/>
      </c>
    </row>
    <row r="10641" spans="71:92" x14ac:dyDescent="0.3">
      <c r="BS10641" s="32" t="str">
        <f>IF(Kiadasi_kiseroiv!$K$2=BT10641,BV10641,"")</f>
        <v/>
      </c>
      <c r="BT10641" s="34" t="str">
        <f t="shared" si="1323"/>
        <v/>
      </c>
      <c r="BU10641" s="32" t="str">
        <f t="shared" si="1324"/>
        <v/>
      </c>
      <c r="BV10641" s="32" t="str">
        <f t="shared" si="1325"/>
        <v/>
      </c>
      <c r="BW10641" s="32" t="str">
        <f t="shared" si="1326"/>
        <v/>
      </c>
      <c r="BX10641" s="32" t="str">
        <f t="shared" si="1327"/>
        <v/>
      </c>
      <c r="BY10641" s="32" t="str">
        <f t="shared" si="1328"/>
        <v/>
      </c>
      <c r="BZ10641" s="32" t="str">
        <f t="shared" si="1329"/>
        <v/>
      </c>
      <c r="CA10641" s="32" t="str">
        <f t="shared" si="1330"/>
        <v/>
      </c>
      <c r="CB10641" s="33">
        <f>IF(COUNTIF($CD$7:CD10641,CD10641)=1,CD10641,CD10641+COUNTIF($CD$6:CD10640,CD10641))</f>
        <v>59781</v>
      </c>
      <c r="CC10641" s="34">
        <f t="shared" si="1331"/>
        <v>55153</v>
      </c>
      <c r="CD10641" s="32">
        <f t="shared" si="1332"/>
        <v>55153</v>
      </c>
      <c r="CE10641" s="32">
        <f t="shared" si="1333"/>
        <v>0</v>
      </c>
      <c r="CF10641" s="32">
        <f t="shared" si="1334"/>
        <v>0</v>
      </c>
      <c r="CG10641" s="32" t="str">
        <f t="shared" si="1335"/>
        <v/>
      </c>
      <c r="CH10641" s="32">
        <v>636</v>
      </c>
      <c r="CI10641" s="32" t="s">
        <v>7</v>
      </c>
      <c r="CJ10641" s="32" t="str">
        <f t="shared" si="1336"/>
        <v/>
      </c>
      <c r="CK10641" s="32" t="str">
        <f t="shared" si="1337"/>
        <v/>
      </c>
      <c r="CL10641" s="32" t="str">
        <f t="shared" si="1338"/>
        <v/>
      </c>
      <c r="CM10641" s="32" t="str">
        <f t="shared" si="1339"/>
        <v/>
      </c>
      <c r="CN10641" s="32" t="str">
        <f t="shared" si="1340"/>
        <v/>
      </c>
    </row>
    <row r="10642" spans="71:92" x14ac:dyDescent="0.3">
      <c r="BS10642" s="32" t="str">
        <f>IF(Kiadasi_kiseroiv!$K$2=BT10642,BV10642,"")</f>
        <v/>
      </c>
      <c r="BT10642" s="34" t="str">
        <f t="shared" si="1323"/>
        <v/>
      </c>
      <c r="BU10642" s="32" t="str">
        <f t="shared" si="1324"/>
        <v/>
      </c>
      <c r="BV10642" s="32" t="str">
        <f t="shared" si="1325"/>
        <v/>
      </c>
      <c r="BW10642" s="32" t="str">
        <f t="shared" si="1326"/>
        <v/>
      </c>
      <c r="BX10642" s="32" t="str">
        <f t="shared" si="1327"/>
        <v/>
      </c>
      <c r="BY10642" s="32" t="str">
        <f t="shared" si="1328"/>
        <v/>
      </c>
      <c r="BZ10642" s="32" t="str">
        <f t="shared" si="1329"/>
        <v/>
      </c>
      <c r="CA10642" s="32" t="str">
        <f t="shared" si="1330"/>
        <v/>
      </c>
      <c r="CB10642" s="33">
        <f>IF(COUNTIF($CD$7:CD10642,CD10642)=1,CD10642,CD10642+COUNTIF($CD$6:CD10641,CD10642))</f>
        <v>59782</v>
      </c>
      <c r="CC10642" s="34">
        <f t="shared" si="1331"/>
        <v>55153</v>
      </c>
      <c r="CD10642" s="32">
        <f t="shared" si="1332"/>
        <v>55153</v>
      </c>
      <c r="CE10642" s="32">
        <f t="shared" si="1333"/>
        <v>0</v>
      </c>
      <c r="CF10642" s="32">
        <f t="shared" si="1334"/>
        <v>0</v>
      </c>
      <c r="CG10642" s="32" t="str">
        <f t="shared" si="1335"/>
        <v/>
      </c>
      <c r="CH10642" s="32">
        <v>637</v>
      </c>
      <c r="CI10642" s="32" t="s">
        <v>7</v>
      </c>
      <c r="CJ10642" s="32" t="str">
        <f t="shared" si="1336"/>
        <v/>
      </c>
      <c r="CK10642" s="32" t="str">
        <f t="shared" si="1337"/>
        <v/>
      </c>
      <c r="CL10642" s="32" t="str">
        <f t="shared" si="1338"/>
        <v/>
      </c>
      <c r="CM10642" s="32" t="str">
        <f t="shared" si="1339"/>
        <v/>
      </c>
      <c r="CN10642" s="32" t="str">
        <f t="shared" si="1340"/>
        <v/>
      </c>
    </row>
    <row r="10643" spans="71:92" x14ac:dyDescent="0.3">
      <c r="BS10643" s="32" t="str">
        <f>IF(Kiadasi_kiseroiv!$K$2=BT10643,BV10643,"")</f>
        <v/>
      </c>
      <c r="BT10643" s="34" t="str">
        <f t="shared" si="1323"/>
        <v/>
      </c>
      <c r="BU10643" s="32" t="str">
        <f t="shared" si="1324"/>
        <v/>
      </c>
      <c r="BV10643" s="32" t="str">
        <f t="shared" si="1325"/>
        <v/>
      </c>
      <c r="BW10643" s="32" t="str">
        <f t="shared" si="1326"/>
        <v/>
      </c>
      <c r="BX10643" s="32" t="str">
        <f t="shared" si="1327"/>
        <v/>
      </c>
      <c r="BY10643" s="32" t="str">
        <f t="shared" si="1328"/>
        <v/>
      </c>
      <c r="BZ10643" s="32" t="str">
        <f t="shared" si="1329"/>
        <v/>
      </c>
      <c r="CA10643" s="32" t="str">
        <f t="shared" si="1330"/>
        <v/>
      </c>
      <c r="CB10643" s="33">
        <f>IF(COUNTIF($CD$7:CD10643,CD10643)=1,CD10643,CD10643+COUNTIF($CD$6:CD10642,CD10643))</f>
        <v>59783</v>
      </c>
      <c r="CC10643" s="34">
        <f t="shared" si="1331"/>
        <v>55153</v>
      </c>
      <c r="CD10643" s="32">
        <f t="shared" si="1332"/>
        <v>55153</v>
      </c>
      <c r="CE10643" s="32">
        <f t="shared" si="1333"/>
        <v>0</v>
      </c>
      <c r="CF10643" s="32">
        <f t="shared" si="1334"/>
        <v>0</v>
      </c>
      <c r="CG10643" s="32" t="str">
        <f t="shared" si="1335"/>
        <v/>
      </c>
      <c r="CH10643" s="32">
        <v>638</v>
      </c>
      <c r="CI10643" s="32" t="s">
        <v>7</v>
      </c>
      <c r="CJ10643" s="32" t="str">
        <f t="shared" si="1336"/>
        <v/>
      </c>
      <c r="CK10643" s="32" t="str">
        <f t="shared" si="1337"/>
        <v/>
      </c>
      <c r="CL10643" s="32" t="str">
        <f t="shared" si="1338"/>
        <v/>
      </c>
      <c r="CM10643" s="32" t="str">
        <f t="shared" si="1339"/>
        <v/>
      </c>
      <c r="CN10643" s="32" t="str">
        <f t="shared" si="1340"/>
        <v/>
      </c>
    </row>
    <row r="10644" spans="71:92" x14ac:dyDescent="0.3">
      <c r="BS10644" s="32" t="str">
        <f>IF(Kiadasi_kiseroiv!$K$2=BT10644,BV10644,"")</f>
        <v/>
      </c>
      <c r="BT10644" s="34" t="str">
        <f t="shared" si="1323"/>
        <v/>
      </c>
      <c r="BU10644" s="32" t="str">
        <f t="shared" si="1324"/>
        <v/>
      </c>
      <c r="BV10644" s="32" t="str">
        <f t="shared" si="1325"/>
        <v/>
      </c>
      <c r="BW10644" s="32" t="str">
        <f t="shared" si="1326"/>
        <v/>
      </c>
      <c r="BX10644" s="32" t="str">
        <f t="shared" si="1327"/>
        <v/>
      </c>
      <c r="BY10644" s="32" t="str">
        <f t="shared" si="1328"/>
        <v/>
      </c>
      <c r="BZ10644" s="32" t="str">
        <f t="shared" si="1329"/>
        <v/>
      </c>
      <c r="CA10644" s="32" t="str">
        <f t="shared" si="1330"/>
        <v/>
      </c>
      <c r="CB10644" s="33">
        <f>IF(COUNTIF($CD$7:CD10644,CD10644)=1,CD10644,CD10644+COUNTIF($CD$6:CD10643,CD10644))</f>
        <v>59784</v>
      </c>
      <c r="CC10644" s="34">
        <f t="shared" si="1331"/>
        <v>55153</v>
      </c>
      <c r="CD10644" s="32">
        <f t="shared" si="1332"/>
        <v>55153</v>
      </c>
      <c r="CE10644" s="32">
        <f t="shared" si="1333"/>
        <v>0</v>
      </c>
      <c r="CF10644" s="32">
        <f t="shared" si="1334"/>
        <v>0</v>
      </c>
      <c r="CG10644" s="32" t="str">
        <f t="shared" si="1335"/>
        <v/>
      </c>
      <c r="CH10644" s="32">
        <v>639</v>
      </c>
      <c r="CI10644" s="32" t="s">
        <v>7</v>
      </c>
      <c r="CJ10644" s="32" t="str">
        <f t="shared" si="1336"/>
        <v/>
      </c>
      <c r="CK10644" s="32" t="str">
        <f t="shared" si="1337"/>
        <v/>
      </c>
      <c r="CL10644" s="32" t="str">
        <f t="shared" si="1338"/>
        <v/>
      </c>
      <c r="CM10644" s="32" t="str">
        <f t="shared" si="1339"/>
        <v/>
      </c>
      <c r="CN10644" s="32" t="str">
        <f t="shared" si="1340"/>
        <v/>
      </c>
    </row>
    <row r="10645" spans="71:92" x14ac:dyDescent="0.3">
      <c r="BS10645" s="32" t="str">
        <f>IF(Kiadasi_kiseroiv!$K$2=BT10645,BV10645,"")</f>
        <v/>
      </c>
      <c r="BT10645" s="34" t="str">
        <f t="shared" si="1323"/>
        <v/>
      </c>
      <c r="BU10645" s="32" t="str">
        <f t="shared" si="1324"/>
        <v/>
      </c>
      <c r="BV10645" s="32" t="str">
        <f t="shared" si="1325"/>
        <v/>
      </c>
      <c r="BW10645" s="32" t="str">
        <f t="shared" si="1326"/>
        <v/>
      </c>
      <c r="BX10645" s="32" t="str">
        <f t="shared" si="1327"/>
        <v/>
      </c>
      <c r="BY10645" s="32" t="str">
        <f t="shared" si="1328"/>
        <v/>
      </c>
      <c r="BZ10645" s="32" t="str">
        <f t="shared" si="1329"/>
        <v/>
      </c>
      <c r="CA10645" s="32" t="str">
        <f t="shared" si="1330"/>
        <v/>
      </c>
      <c r="CB10645" s="33">
        <f>IF(COUNTIF($CD$7:CD10645,CD10645)=1,CD10645,CD10645+COUNTIF($CD$6:CD10644,CD10645))</f>
        <v>59785</v>
      </c>
      <c r="CC10645" s="34">
        <f t="shared" si="1331"/>
        <v>55153</v>
      </c>
      <c r="CD10645" s="32">
        <f t="shared" si="1332"/>
        <v>55153</v>
      </c>
      <c r="CE10645" s="32">
        <f t="shared" si="1333"/>
        <v>0</v>
      </c>
      <c r="CF10645" s="32">
        <f t="shared" si="1334"/>
        <v>0</v>
      </c>
      <c r="CG10645" s="32" t="str">
        <f t="shared" si="1335"/>
        <v/>
      </c>
      <c r="CH10645" s="32">
        <v>640</v>
      </c>
      <c r="CI10645" s="32" t="s">
        <v>7</v>
      </c>
      <c r="CJ10645" s="32" t="str">
        <f t="shared" si="1336"/>
        <v/>
      </c>
      <c r="CK10645" s="32" t="str">
        <f t="shared" si="1337"/>
        <v/>
      </c>
      <c r="CL10645" s="32" t="str">
        <f t="shared" si="1338"/>
        <v/>
      </c>
      <c r="CM10645" s="32" t="str">
        <f t="shared" si="1339"/>
        <v/>
      </c>
      <c r="CN10645" s="32" t="str">
        <f t="shared" si="1340"/>
        <v/>
      </c>
    </row>
    <row r="10646" spans="71:92" x14ac:dyDescent="0.3">
      <c r="BS10646" s="32" t="str">
        <f>IF(Kiadasi_kiseroiv!$K$2=BT10646,BV10646,"")</f>
        <v/>
      </c>
      <c r="BT10646" s="34" t="str">
        <f t="shared" si="1323"/>
        <v/>
      </c>
      <c r="BU10646" s="32" t="str">
        <f t="shared" si="1324"/>
        <v/>
      </c>
      <c r="BV10646" s="32" t="str">
        <f t="shared" si="1325"/>
        <v/>
      </c>
      <c r="BW10646" s="32" t="str">
        <f t="shared" si="1326"/>
        <v/>
      </c>
      <c r="BX10646" s="32" t="str">
        <f t="shared" si="1327"/>
        <v/>
      </c>
      <c r="BY10646" s="32" t="str">
        <f t="shared" si="1328"/>
        <v/>
      </c>
      <c r="BZ10646" s="32" t="str">
        <f t="shared" si="1329"/>
        <v/>
      </c>
      <c r="CA10646" s="32" t="str">
        <f t="shared" si="1330"/>
        <v/>
      </c>
      <c r="CB10646" s="33">
        <f>IF(COUNTIF($CD$7:CD10646,CD10646)=1,CD10646,CD10646+COUNTIF($CD$6:CD10645,CD10646))</f>
        <v>59786</v>
      </c>
      <c r="CC10646" s="34">
        <f t="shared" si="1331"/>
        <v>55153</v>
      </c>
      <c r="CD10646" s="32">
        <f t="shared" si="1332"/>
        <v>55153</v>
      </c>
      <c r="CE10646" s="32">
        <f t="shared" si="1333"/>
        <v>0</v>
      </c>
      <c r="CF10646" s="32">
        <f t="shared" si="1334"/>
        <v>0</v>
      </c>
      <c r="CG10646" s="32" t="str">
        <f t="shared" si="1335"/>
        <v/>
      </c>
      <c r="CH10646" s="32">
        <v>641</v>
      </c>
      <c r="CI10646" s="32" t="s">
        <v>7</v>
      </c>
      <c r="CJ10646" s="32" t="str">
        <f t="shared" si="1336"/>
        <v/>
      </c>
      <c r="CK10646" s="32" t="str">
        <f t="shared" si="1337"/>
        <v/>
      </c>
      <c r="CL10646" s="32" t="str">
        <f t="shared" si="1338"/>
        <v/>
      </c>
      <c r="CM10646" s="32" t="str">
        <f t="shared" si="1339"/>
        <v/>
      </c>
      <c r="CN10646" s="32" t="str">
        <f t="shared" si="1340"/>
        <v/>
      </c>
    </row>
    <row r="10647" spans="71:92" x14ac:dyDescent="0.3">
      <c r="BS10647" s="32" t="str">
        <f>IF(Kiadasi_kiseroiv!$K$2=BT10647,BV10647,"")</f>
        <v/>
      </c>
      <c r="BT10647" s="34" t="str">
        <f t="shared" si="1323"/>
        <v/>
      </c>
      <c r="BU10647" s="32" t="str">
        <f t="shared" si="1324"/>
        <v/>
      </c>
      <c r="BV10647" s="32" t="str">
        <f t="shared" si="1325"/>
        <v/>
      </c>
      <c r="BW10647" s="32" t="str">
        <f t="shared" si="1326"/>
        <v/>
      </c>
      <c r="BX10647" s="32" t="str">
        <f t="shared" si="1327"/>
        <v/>
      </c>
      <c r="BY10647" s="32" t="str">
        <f t="shared" si="1328"/>
        <v/>
      </c>
      <c r="BZ10647" s="32" t="str">
        <f t="shared" si="1329"/>
        <v/>
      </c>
      <c r="CA10647" s="32" t="str">
        <f t="shared" si="1330"/>
        <v/>
      </c>
      <c r="CB10647" s="33">
        <f>IF(COUNTIF($CD$7:CD10647,CD10647)=1,CD10647,CD10647+COUNTIF($CD$6:CD10646,CD10647))</f>
        <v>59787</v>
      </c>
      <c r="CC10647" s="34">
        <f t="shared" si="1331"/>
        <v>55153</v>
      </c>
      <c r="CD10647" s="32">
        <f t="shared" si="1332"/>
        <v>55153</v>
      </c>
      <c r="CE10647" s="32">
        <f t="shared" si="1333"/>
        <v>0</v>
      </c>
      <c r="CF10647" s="32">
        <f t="shared" si="1334"/>
        <v>0</v>
      </c>
      <c r="CG10647" s="32" t="str">
        <f t="shared" si="1335"/>
        <v/>
      </c>
      <c r="CH10647" s="32">
        <v>642</v>
      </c>
      <c r="CI10647" s="32" t="s">
        <v>7</v>
      </c>
      <c r="CJ10647" s="32" t="str">
        <f t="shared" si="1336"/>
        <v/>
      </c>
      <c r="CK10647" s="32" t="str">
        <f t="shared" si="1337"/>
        <v/>
      </c>
      <c r="CL10647" s="32" t="str">
        <f t="shared" si="1338"/>
        <v/>
      </c>
      <c r="CM10647" s="32" t="str">
        <f t="shared" si="1339"/>
        <v/>
      </c>
      <c r="CN10647" s="32" t="str">
        <f t="shared" si="1340"/>
        <v/>
      </c>
    </row>
    <row r="10648" spans="71:92" x14ac:dyDescent="0.3">
      <c r="BS10648" s="32" t="str">
        <f>IF(Kiadasi_kiseroiv!$K$2=BT10648,BV10648,"")</f>
        <v/>
      </c>
      <c r="BT10648" s="34" t="str">
        <f t="shared" si="1323"/>
        <v/>
      </c>
      <c r="BU10648" s="32" t="str">
        <f t="shared" si="1324"/>
        <v/>
      </c>
      <c r="BV10648" s="32" t="str">
        <f t="shared" si="1325"/>
        <v/>
      </c>
      <c r="BW10648" s="32" t="str">
        <f t="shared" si="1326"/>
        <v/>
      </c>
      <c r="BX10648" s="32" t="str">
        <f t="shared" si="1327"/>
        <v/>
      </c>
      <c r="BY10648" s="32" t="str">
        <f t="shared" si="1328"/>
        <v/>
      </c>
      <c r="BZ10648" s="32" t="str">
        <f t="shared" si="1329"/>
        <v/>
      </c>
      <c r="CA10648" s="32" t="str">
        <f t="shared" si="1330"/>
        <v/>
      </c>
      <c r="CB10648" s="33">
        <f>IF(COUNTIF($CD$7:CD10648,CD10648)=1,CD10648,CD10648+COUNTIF($CD$6:CD10647,CD10648))</f>
        <v>59788</v>
      </c>
      <c r="CC10648" s="34">
        <f t="shared" si="1331"/>
        <v>55153</v>
      </c>
      <c r="CD10648" s="32">
        <f t="shared" si="1332"/>
        <v>55153</v>
      </c>
      <c r="CE10648" s="32">
        <f t="shared" si="1333"/>
        <v>0</v>
      </c>
      <c r="CF10648" s="32">
        <f t="shared" si="1334"/>
        <v>0</v>
      </c>
      <c r="CG10648" s="32" t="str">
        <f t="shared" si="1335"/>
        <v/>
      </c>
      <c r="CH10648" s="32">
        <v>643</v>
      </c>
      <c r="CI10648" s="32" t="s">
        <v>7</v>
      </c>
      <c r="CJ10648" s="32" t="str">
        <f t="shared" si="1336"/>
        <v/>
      </c>
      <c r="CK10648" s="32" t="str">
        <f t="shared" si="1337"/>
        <v/>
      </c>
      <c r="CL10648" s="32" t="str">
        <f t="shared" si="1338"/>
        <v/>
      </c>
      <c r="CM10648" s="32" t="str">
        <f t="shared" si="1339"/>
        <v/>
      </c>
      <c r="CN10648" s="32" t="str">
        <f t="shared" si="1340"/>
        <v/>
      </c>
    </row>
    <row r="10649" spans="71:92" x14ac:dyDescent="0.3">
      <c r="BS10649" s="32" t="str">
        <f>IF(Kiadasi_kiseroiv!$K$2=BT10649,BV10649,"")</f>
        <v/>
      </c>
      <c r="BT10649" s="34" t="str">
        <f t="shared" si="1323"/>
        <v/>
      </c>
      <c r="BU10649" s="32" t="str">
        <f t="shared" si="1324"/>
        <v/>
      </c>
      <c r="BV10649" s="32" t="str">
        <f t="shared" si="1325"/>
        <v/>
      </c>
      <c r="BW10649" s="32" t="str">
        <f t="shared" si="1326"/>
        <v/>
      </c>
      <c r="BX10649" s="32" t="str">
        <f t="shared" si="1327"/>
        <v/>
      </c>
      <c r="BY10649" s="32" t="str">
        <f t="shared" si="1328"/>
        <v/>
      </c>
      <c r="BZ10649" s="32" t="str">
        <f t="shared" si="1329"/>
        <v/>
      </c>
      <c r="CA10649" s="32" t="str">
        <f t="shared" si="1330"/>
        <v/>
      </c>
      <c r="CB10649" s="33">
        <f>IF(COUNTIF($CD$7:CD10649,CD10649)=1,CD10649,CD10649+COUNTIF($CD$6:CD10648,CD10649))</f>
        <v>59789</v>
      </c>
      <c r="CC10649" s="34">
        <f t="shared" si="1331"/>
        <v>55153</v>
      </c>
      <c r="CD10649" s="32">
        <f t="shared" si="1332"/>
        <v>55153</v>
      </c>
      <c r="CE10649" s="32">
        <f t="shared" si="1333"/>
        <v>0</v>
      </c>
      <c r="CF10649" s="32">
        <f t="shared" si="1334"/>
        <v>0</v>
      </c>
      <c r="CG10649" s="32" t="str">
        <f t="shared" si="1335"/>
        <v/>
      </c>
      <c r="CH10649" s="32">
        <v>644</v>
      </c>
      <c r="CI10649" s="32" t="s">
        <v>7</v>
      </c>
      <c r="CJ10649" s="32" t="str">
        <f t="shared" si="1336"/>
        <v/>
      </c>
      <c r="CK10649" s="32" t="str">
        <f t="shared" si="1337"/>
        <v/>
      </c>
      <c r="CL10649" s="32" t="str">
        <f t="shared" si="1338"/>
        <v/>
      </c>
      <c r="CM10649" s="32" t="str">
        <f t="shared" si="1339"/>
        <v/>
      </c>
      <c r="CN10649" s="32" t="str">
        <f t="shared" si="1340"/>
        <v/>
      </c>
    </row>
    <row r="10650" spans="71:92" x14ac:dyDescent="0.3">
      <c r="BS10650" s="32" t="str">
        <f>IF(Kiadasi_kiseroiv!$K$2=BT10650,BV10650,"")</f>
        <v/>
      </c>
      <c r="BT10650" s="34" t="str">
        <f t="shared" si="1323"/>
        <v/>
      </c>
      <c r="BU10650" s="32" t="str">
        <f t="shared" si="1324"/>
        <v/>
      </c>
      <c r="BV10650" s="32" t="str">
        <f t="shared" si="1325"/>
        <v/>
      </c>
      <c r="BW10650" s="32" t="str">
        <f t="shared" si="1326"/>
        <v/>
      </c>
      <c r="BX10650" s="32" t="str">
        <f t="shared" si="1327"/>
        <v/>
      </c>
      <c r="BY10650" s="32" t="str">
        <f t="shared" si="1328"/>
        <v/>
      </c>
      <c r="BZ10650" s="32" t="str">
        <f t="shared" si="1329"/>
        <v/>
      </c>
      <c r="CA10650" s="32" t="str">
        <f t="shared" si="1330"/>
        <v/>
      </c>
      <c r="CB10650" s="33">
        <f>IF(COUNTIF($CD$7:CD10650,CD10650)=1,CD10650,CD10650+COUNTIF($CD$6:CD10649,CD10650))</f>
        <v>59790</v>
      </c>
      <c r="CC10650" s="34">
        <f t="shared" si="1331"/>
        <v>55153</v>
      </c>
      <c r="CD10650" s="32">
        <f t="shared" si="1332"/>
        <v>55153</v>
      </c>
      <c r="CE10650" s="32">
        <f t="shared" si="1333"/>
        <v>0</v>
      </c>
      <c r="CF10650" s="32">
        <f t="shared" si="1334"/>
        <v>0</v>
      </c>
      <c r="CG10650" s="32" t="str">
        <f t="shared" si="1335"/>
        <v/>
      </c>
      <c r="CH10650" s="32">
        <v>645</v>
      </c>
      <c r="CI10650" s="32" t="s">
        <v>7</v>
      </c>
      <c r="CJ10650" s="32" t="str">
        <f t="shared" si="1336"/>
        <v/>
      </c>
      <c r="CK10650" s="32" t="str">
        <f t="shared" si="1337"/>
        <v/>
      </c>
      <c r="CL10650" s="32" t="str">
        <f t="shared" si="1338"/>
        <v/>
      </c>
      <c r="CM10650" s="32" t="str">
        <f t="shared" si="1339"/>
        <v/>
      </c>
      <c r="CN10650" s="32" t="str">
        <f t="shared" si="1340"/>
        <v/>
      </c>
    </row>
    <row r="10651" spans="71:92" x14ac:dyDescent="0.3">
      <c r="BS10651" s="32" t="str">
        <f>IF(Kiadasi_kiseroiv!$K$2=BT10651,BV10651,"")</f>
        <v/>
      </c>
      <c r="BT10651" s="34" t="str">
        <f t="shared" si="1323"/>
        <v/>
      </c>
      <c r="BU10651" s="32" t="str">
        <f t="shared" si="1324"/>
        <v/>
      </c>
      <c r="BV10651" s="32" t="str">
        <f t="shared" si="1325"/>
        <v/>
      </c>
      <c r="BW10651" s="32" t="str">
        <f t="shared" si="1326"/>
        <v/>
      </c>
      <c r="BX10651" s="32" t="str">
        <f t="shared" si="1327"/>
        <v/>
      </c>
      <c r="BY10651" s="32" t="str">
        <f t="shared" si="1328"/>
        <v/>
      </c>
      <c r="BZ10651" s="32" t="str">
        <f t="shared" si="1329"/>
        <v/>
      </c>
      <c r="CA10651" s="32" t="str">
        <f t="shared" si="1330"/>
        <v/>
      </c>
      <c r="CB10651" s="33">
        <f>IF(COUNTIF($CD$7:CD10651,CD10651)=1,CD10651,CD10651+COUNTIF($CD$6:CD10650,CD10651))</f>
        <v>59791</v>
      </c>
      <c r="CC10651" s="34">
        <f t="shared" si="1331"/>
        <v>55153</v>
      </c>
      <c r="CD10651" s="32">
        <f t="shared" si="1332"/>
        <v>55153</v>
      </c>
      <c r="CE10651" s="32">
        <f t="shared" si="1333"/>
        <v>0</v>
      </c>
      <c r="CF10651" s="32">
        <f t="shared" si="1334"/>
        <v>0</v>
      </c>
      <c r="CG10651" s="32" t="str">
        <f t="shared" si="1335"/>
        <v/>
      </c>
      <c r="CH10651" s="32">
        <v>646</v>
      </c>
      <c r="CI10651" s="32" t="s">
        <v>7</v>
      </c>
      <c r="CJ10651" s="32" t="str">
        <f t="shared" si="1336"/>
        <v/>
      </c>
      <c r="CK10651" s="32" t="str">
        <f t="shared" si="1337"/>
        <v/>
      </c>
      <c r="CL10651" s="32" t="str">
        <f t="shared" si="1338"/>
        <v/>
      </c>
      <c r="CM10651" s="32" t="str">
        <f t="shared" si="1339"/>
        <v/>
      </c>
      <c r="CN10651" s="32" t="str">
        <f t="shared" si="1340"/>
        <v/>
      </c>
    </row>
    <row r="10652" spans="71:92" x14ac:dyDescent="0.3">
      <c r="BS10652" s="32" t="str">
        <f>IF(Kiadasi_kiseroiv!$K$2=BT10652,BV10652,"")</f>
        <v/>
      </c>
      <c r="BT10652" s="34" t="str">
        <f t="shared" si="1323"/>
        <v/>
      </c>
      <c r="BU10652" s="32" t="str">
        <f t="shared" si="1324"/>
        <v/>
      </c>
      <c r="BV10652" s="32" t="str">
        <f t="shared" si="1325"/>
        <v/>
      </c>
      <c r="BW10652" s="32" t="str">
        <f t="shared" si="1326"/>
        <v/>
      </c>
      <c r="BX10652" s="32" t="str">
        <f t="shared" si="1327"/>
        <v/>
      </c>
      <c r="BY10652" s="32" t="str">
        <f t="shared" si="1328"/>
        <v/>
      </c>
      <c r="BZ10652" s="32" t="str">
        <f t="shared" si="1329"/>
        <v/>
      </c>
      <c r="CA10652" s="32" t="str">
        <f t="shared" si="1330"/>
        <v/>
      </c>
      <c r="CB10652" s="33">
        <f>IF(COUNTIF($CD$7:CD10652,CD10652)=1,CD10652,CD10652+COUNTIF($CD$6:CD10651,CD10652))</f>
        <v>59792</v>
      </c>
      <c r="CC10652" s="34">
        <f t="shared" si="1331"/>
        <v>55153</v>
      </c>
      <c r="CD10652" s="32">
        <f t="shared" si="1332"/>
        <v>55153</v>
      </c>
      <c r="CE10652" s="32">
        <f t="shared" si="1333"/>
        <v>0</v>
      </c>
      <c r="CF10652" s="32">
        <f t="shared" si="1334"/>
        <v>0</v>
      </c>
      <c r="CG10652" s="32" t="str">
        <f t="shared" si="1335"/>
        <v/>
      </c>
      <c r="CH10652" s="32">
        <v>647</v>
      </c>
      <c r="CI10652" s="32" t="s">
        <v>7</v>
      </c>
      <c r="CJ10652" s="32" t="str">
        <f t="shared" si="1336"/>
        <v/>
      </c>
      <c r="CK10652" s="32" t="str">
        <f t="shared" si="1337"/>
        <v/>
      </c>
      <c r="CL10652" s="32" t="str">
        <f t="shared" si="1338"/>
        <v/>
      </c>
      <c r="CM10652" s="32" t="str">
        <f t="shared" si="1339"/>
        <v/>
      </c>
      <c r="CN10652" s="32" t="str">
        <f t="shared" si="1340"/>
        <v/>
      </c>
    </row>
    <row r="10653" spans="71:92" x14ac:dyDescent="0.3">
      <c r="BS10653" s="32" t="str">
        <f>IF(Kiadasi_kiseroiv!$K$2=BT10653,BV10653,"")</f>
        <v/>
      </c>
      <c r="BT10653" s="34" t="str">
        <f t="shared" si="1323"/>
        <v/>
      </c>
      <c r="BU10653" s="32" t="str">
        <f t="shared" si="1324"/>
        <v/>
      </c>
      <c r="BV10653" s="32" t="str">
        <f t="shared" si="1325"/>
        <v/>
      </c>
      <c r="BW10653" s="32" t="str">
        <f t="shared" si="1326"/>
        <v/>
      </c>
      <c r="BX10653" s="32" t="str">
        <f t="shared" si="1327"/>
        <v/>
      </c>
      <c r="BY10653" s="32" t="str">
        <f t="shared" si="1328"/>
        <v/>
      </c>
      <c r="BZ10653" s="32" t="str">
        <f t="shared" si="1329"/>
        <v/>
      </c>
      <c r="CA10653" s="32" t="str">
        <f t="shared" si="1330"/>
        <v/>
      </c>
      <c r="CB10653" s="33">
        <f>IF(COUNTIF($CD$7:CD10653,CD10653)=1,CD10653,CD10653+COUNTIF($CD$6:CD10652,CD10653))</f>
        <v>59793</v>
      </c>
      <c r="CC10653" s="34">
        <f t="shared" si="1331"/>
        <v>55153</v>
      </c>
      <c r="CD10653" s="32">
        <f t="shared" si="1332"/>
        <v>55153</v>
      </c>
      <c r="CE10653" s="32">
        <f t="shared" si="1333"/>
        <v>0</v>
      </c>
      <c r="CF10653" s="32">
        <f t="shared" si="1334"/>
        <v>0</v>
      </c>
      <c r="CG10653" s="32" t="str">
        <f t="shared" si="1335"/>
        <v/>
      </c>
      <c r="CH10653" s="32">
        <v>648</v>
      </c>
      <c r="CI10653" s="32" t="s">
        <v>7</v>
      </c>
      <c r="CJ10653" s="32" t="str">
        <f t="shared" si="1336"/>
        <v/>
      </c>
      <c r="CK10653" s="32" t="str">
        <f t="shared" si="1337"/>
        <v/>
      </c>
      <c r="CL10653" s="32" t="str">
        <f t="shared" si="1338"/>
        <v/>
      </c>
      <c r="CM10653" s="32" t="str">
        <f t="shared" si="1339"/>
        <v/>
      </c>
      <c r="CN10653" s="32" t="str">
        <f t="shared" si="1340"/>
        <v/>
      </c>
    </row>
    <row r="10654" spans="71:92" x14ac:dyDescent="0.3">
      <c r="BS10654" s="32" t="str">
        <f>IF(Kiadasi_kiseroiv!$K$2=BT10654,BV10654,"")</f>
        <v/>
      </c>
      <c r="BT10654" s="34" t="str">
        <f t="shared" si="1323"/>
        <v/>
      </c>
      <c r="BU10654" s="32" t="str">
        <f t="shared" si="1324"/>
        <v/>
      </c>
      <c r="BV10654" s="32" t="str">
        <f t="shared" si="1325"/>
        <v/>
      </c>
      <c r="BW10654" s="32" t="str">
        <f t="shared" si="1326"/>
        <v/>
      </c>
      <c r="BX10654" s="32" t="str">
        <f t="shared" si="1327"/>
        <v/>
      </c>
      <c r="BY10654" s="32" t="str">
        <f t="shared" si="1328"/>
        <v/>
      </c>
      <c r="BZ10654" s="32" t="str">
        <f t="shared" si="1329"/>
        <v/>
      </c>
      <c r="CA10654" s="32" t="str">
        <f t="shared" si="1330"/>
        <v/>
      </c>
      <c r="CB10654" s="33">
        <f>IF(COUNTIF($CD$7:CD10654,CD10654)=1,CD10654,CD10654+COUNTIF($CD$6:CD10653,CD10654))</f>
        <v>59794</v>
      </c>
      <c r="CC10654" s="34">
        <f t="shared" si="1331"/>
        <v>55153</v>
      </c>
      <c r="CD10654" s="32">
        <f t="shared" si="1332"/>
        <v>55153</v>
      </c>
      <c r="CE10654" s="32">
        <f t="shared" si="1333"/>
        <v>0</v>
      </c>
      <c r="CF10654" s="32">
        <f t="shared" si="1334"/>
        <v>0</v>
      </c>
      <c r="CG10654" s="32" t="str">
        <f t="shared" si="1335"/>
        <v/>
      </c>
      <c r="CH10654" s="32">
        <v>649</v>
      </c>
      <c r="CI10654" s="32" t="s">
        <v>7</v>
      </c>
      <c r="CJ10654" s="32" t="str">
        <f t="shared" si="1336"/>
        <v/>
      </c>
      <c r="CK10654" s="32" t="str">
        <f t="shared" si="1337"/>
        <v/>
      </c>
      <c r="CL10654" s="32" t="str">
        <f t="shared" si="1338"/>
        <v/>
      </c>
      <c r="CM10654" s="32" t="str">
        <f t="shared" si="1339"/>
        <v/>
      </c>
      <c r="CN10654" s="32" t="str">
        <f t="shared" si="1340"/>
        <v/>
      </c>
    </row>
    <row r="10655" spans="71:92" x14ac:dyDescent="0.3">
      <c r="BS10655" s="32" t="str">
        <f>IF(Kiadasi_kiseroiv!$K$2=BT10655,BV10655,"")</f>
        <v/>
      </c>
      <c r="BT10655" s="34" t="str">
        <f t="shared" si="1323"/>
        <v/>
      </c>
      <c r="BU10655" s="32" t="str">
        <f t="shared" si="1324"/>
        <v/>
      </c>
      <c r="BV10655" s="32" t="str">
        <f t="shared" si="1325"/>
        <v/>
      </c>
      <c r="BW10655" s="32" t="str">
        <f t="shared" si="1326"/>
        <v/>
      </c>
      <c r="BX10655" s="32" t="str">
        <f t="shared" si="1327"/>
        <v/>
      </c>
      <c r="BY10655" s="32" t="str">
        <f t="shared" si="1328"/>
        <v/>
      </c>
      <c r="BZ10655" s="32" t="str">
        <f t="shared" si="1329"/>
        <v/>
      </c>
      <c r="CA10655" s="32" t="str">
        <f t="shared" si="1330"/>
        <v/>
      </c>
      <c r="CB10655" s="33">
        <f>IF(COUNTIF($CD$7:CD10655,CD10655)=1,CD10655,CD10655+COUNTIF($CD$6:CD10654,CD10655))</f>
        <v>59795</v>
      </c>
      <c r="CC10655" s="34">
        <f t="shared" si="1331"/>
        <v>55153</v>
      </c>
      <c r="CD10655" s="32">
        <f t="shared" si="1332"/>
        <v>55153</v>
      </c>
      <c r="CE10655" s="32">
        <f t="shared" si="1333"/>
        <v>0</v>
      </c>
      <c r="CF10655" s="32">
        <f t="shared" si="1334"/>
        <v>0</v>
      </c>
      <c r="CG10655" s="32" t="str">
        <f t="shared" si="1335"/>
        <v/>
      </c>
      <c r="CH10655" s="32">
        <v>650</v>
      </c>
      <c r="CI10655" s="32" t="s">
        <v>7</v>
      </c>
      <c r="CJ10655" s="32" t="str">
        <f t="shared" si="1336"/>
        <v/>
      </c>
      <c r="CK10655" s="32" t="str">
        <f t="shared" si="1337"/>
        <v/>
      </c>
      <c r="CL10655" s="32" t="str">
        <f t="shared" si="1338"/>
        <v/>
      </c>
      <c r="CM10655" s="32" t="str">
        <f t="shared" si="1339"/>
        <v/>
      </c>
      <c r="CN10655" s="32" t="str">
        <f t="shared" si="1340"/>
        <v/>
      </c>
    </row>
    <row r="10656" spans="71:92" x14ac:dyDescent="0.3">
      <c r="BS10656" s="32" t="str">
        <f>IF(Kiadasi_kiseroiv!$K$2=BT10656,BV10656,"")</f>
        <v/>
      </c>
      <c r="BT10656" s="34" t="str">
        <f t="shared" si="1323"/>
        <v/>
      </c>
      <c r="BU10656" s="32" t="str">
        <f t="shared" si="1324"/>
        <v/>
      </c>
      <c r="BV10656" s="32" t="str">
        <f t="shared" si="1325"/>
        <v/>
      </c>
      <c r="BW10656" s="32" t="str">
        <f t="shared" si="1326"/>
        <v/>
      </c>
      <c r="BX10656" s="32" t="str">
        <f t="shared" si="1327"/>
        <v/>
      </c>
      <c r="BY10656" s="32" t="str">
        <f t="shared" si="1328"/>
        <v/>
      </c>
      <c r="BZ10656" s="32" t="str">
        <f t="shared" si="1329"/>
        <v/>
      </c>
      <c r="CA10656" s="32" t="str">
        <f t="shared" si="1330"/>
        <v/>
      </c>
      <c r="CB10656" s="33">
        <f>IF(COUNTIF($CD$7:CD10656,CD10656)=1,CD10656,CD10656+COUNTIF($CD$6:CD10655,CD10656))</f>
        <v>59796</v>
      </c>
      <c r="CC10656" s="34">
        <f t="shared" si="1331"/>
        <v>55153</v>
      </c>
      <c r="CD10656" s="32">
        <f t="shared" si="1332"/>
        <v>55153</v>
      </c>
      <c r="CE10656" s="32">
        <f t="shared" si="1333"/>
        <v>0</v>
      </c>
      <c r="CF10656" s="32">
        <f t="shared" si="1334"/>
        <v>0</v>
      </c>
      <c r="CG10656" s="32" t="str">
        <f t="shared" si="1335"/>
        <v/>
      </c>
      <c r="CH10656" s="32">
        <v>651</v>
      </c>
      <c r="CI10656" s="32" t="s">
        <v>7</v>
      </c>
      <c r="CJ10656" s="32" t="str">
        <f t="shared" si="1336"/>
        <v/>
      </c>
      <c r="CK10656" s="32" t="str">
        <f t="shared" si="1337"/>
        <v/>
      </c>
      <c r="CL10656" s="32" t="str">
        <f t="shared" si="1338"/>
        <v/>
      </c>
      <c r="CM10656" s="32" t="str">
        <f t="shared" si="1339"/>
        <v/>
      </c>
      <c r="CN10656" s="32" t="str">
        <f t="shared" si="1340"/>
        <v/>
      </c>
    </row>
    <row r="10657" spans="71:92" x14ac:dyDescent="0.3">
      <c r="BS10657" s="32" t="str">
        <f>IF(Kiadasi_kiseroiv!$K$2=BT10657,BV10657,"")</f>
        <v/>
      </c>
      <c r="BT10657" s="34" t="str">
        <f t="shared" si="1323"/>
        <v/>
      </c>
      <c r="BU10657" s="32" t="str">
        <f t="shared" si="1324"/>
        <v/>
      </c>
      <c r="BV10657" s="32" t="str">
        <f t="shared" si="1325"/>
        <v/>
      </c>
      <c r="BW10657" s="32" t="str">
        <f t="shared" si="1326"/>
        <v/>
      </c>
      <c r="BX10657" s="32" t="str">
        <f t="shared" si="1327"/>
        <v/>
      </c>
      <c r="BY10657" s="32" t="str">
        <f t="shared" si="1328"/>
        <v/>
      </c>
      <c r="BZ10657" s="32" t="str">
        <f t="shared" si="1329"/>
        <v/>
      </c>
      <c r="CA10657" s="32" t="str">
        <f t="shared" si="1330"/>
        <v/>
      </c>
      <c r="CB10657" s="33">
        <f>IF(COUNTIF($CD$7:CD10657,CD10657)=1,CD10657,CD10657+COUNTIF($CD$6:CD10656,CD10657))</f>
        <v>59797</v>
      </c>
      <c r="CC10657" s="34">
        <f t="shared" si="1331"/>
        <v>55153</v>
      </c>
      <c r="CD10657" s="32">
        <f t="shared" si="1332"/>
        <v>55153</v>
      </c>
      <c r="CE10657" s="32">
        <f t="shared" si="1333"/>
        <v>0</v>
      </c>
      <c r="CF10657" s="32">
        <f t="shared" si="1334"/>
        <v>0</v>
      </c>
      <c r="CG10657" s="32" t="str">
        <f t="shared" si="1335"/>
        <v/>
      </c>
      <c r="CH10657" s="32">
        <v>652</v>
      </c>
      <c r="CI10657" s="32" t="s">
        <v>7</v>
      </c>
      <c r="CJ10657" s="32" t="str">
        <f t="shared" si="1336"/>
        <v/>
      </c>
      <c r="CK10657" s="32" t="str">
        <f t="shared" si="1337"/>
        <v/>
      </c>
      <c r="CL10657" s="32" t="str">
        <f t="shared" si="1338"/>
        <v/>
      </c>
      <c r="CM10657" s="32" t="str">
        <f t="shared" si="1339"/>
        <v/>
      </c>
      <c r="CN10657" s="32" t="str">
        <f t="shared" si="1340"/>
        <v/>
      </c>
    </row>
    <row r="10658" spans="71:92" x14ac:dyDescent="0.3">
      <c r="BS10658" s="32" t="str">
        <f>IF(Kiadasi_kiseroiv!$K$2=BT10658,BV10658,"")</f>
        <v/>
      </c>
      <c r="BT10658" s="34" t="str">
        <f t="shared" si="1323"/>
        <v/>
      </c>
      <c r="BU10658" s="32" t="str">
        <f t="shared" si="1324"/>
        <v/>
      </c>
      <c r="BV10658" s="32" t="str">
        <f t="shared" si="1325"/>
        <v/>
      </c>
      <c r="BW10658" s="32" t="str">
        <f t="shared" si="1326"/>
        <v/>
      </c>
      <c r="BX10658" s="32" t="str">
        <f t="shared" si="1327"/>
        <v/>
      </c>
      <c r="BY10658" s="32" t="str">
        <f t="shared" si="1328"/>
        <v/>
      </c>
      <c r="BZ10658" s="32" t="str">
        <f t="shared" si="1329"/>
        <v/>
      </c>
      <c r="CA10658" s="32" t="str">
        <f t="shared" si="1330"/>
        <v/>
      </c>
      <c r="CB10658" s="33">
        <f>IF(COUNTIF($CD$7:CD10658,CD10658)=1,CD10658,CD10658+COUNTIF($CD$6:CD10657,CD10658))</f>
        <v>59798</v>
      </c>
      <c r="CC10658" s="34">
        <f t="shared" si="1331"/>
        <v>55153</v>
      </c>
      <c r="CD10658" s="32">
        <f t="shared" si="1332"/>
        <v>55153</v>
      </c>
      <c r="CE10658" s="32">
        <f t="shared" si="1333"/>
        <v>0</v>
      </c>
      <c r="CF10658" s="32">
        <f t="shared" si="1334"/>
        <v>0</v>
      </c>
      <c r="CG10658" s="32" t="str">
        <f t="shared" si="1335"/>
        <v/>
      </c>
      <c r="CH10658" s="32">
        <v>653</v>
      </c>
      <c r="CI10658" s="32" t="s">
        <v>7</v>
      </c>
      <c r="CJ10658" s="32" t="str">
        <f t="shared" si="1336"/>
        <v/>
      </c>
      <c r="CK10658" s="32" t="str">
        <f t="shared" si="1337"/>
        <v/>
      </c>
      <c r="CL10658" s="32" t="str">
        <f t="shared" si="1338"/>
        <v/>
      </c>
      <c r="CM10658" s="32" t="str">
        <f t="shared" si="1339"/>
        <v/>
      </c>
      <c r="CN10658" s="32" t="str">
        <f t="shared" si="1340"/>
        <v/>
      </c>
    </row>
    <row r="10659" spans="71:92" x14ac:dyDescent="0.3">
      <c r="BS10659" s="32" t="str">
        <f>IF(Kiadasi_kiseroiv!$K$2=BT10659,BV10659,"")</f>
        <v/>
      </c>
      <c r="BT10659" s="34" t="str">
        <f t="shared" si="1323"/>
        <v/>
      </c>
      <c r="BU10659" s="32" t="str">
        <f t="shared" si="1324"/>
        <v/>
      </c>
      <c r="BV10659" s="32" t="str">
        <f t="shared" si="1325"/>
        <v/>
      </c>
      <c r="BW10659" s="32" t="str">
        <f t="shared" si="1326"/>
        <v/>
      </c>
      <c r="BX10659" s="32" t="str">
        <f t="shared" si="1327"/>
        <v/>
      </c>
      <c r="BY10659" s="32" t="str">
        <f t="shared" si="1328"/>
        <v/>
      </c>
      <c r="BZ10659" s="32" t="str">
        <f t="shared" si="1329"/>
        <v/>
      </c>
      <c r="CA10659" s="32" t="str">
        <f t="shared" si="1330"/>
        <v/>
      </c>
      <c r="CB10659" s="33">
        <f>IF(COUNTIF($CD$7:CD10659,CD10659)=1,CD10659,CD10659+COUNTIF($CD$6:CD10658,CD10659))</f>
        <v>59799</v>
      </c>
      <c r="CC10659" s="34">
        <f t="shared" si="1331"/>
        <v>55153</v>
      </c>
      <c r="CD10659" s="32">
        <f t="shared" si="1332"/>
        <v>55153</v>
      </c>
      <c r="CE10659" s="32">
        <f t="shared" si="1333"/>
        <v>0</v>
      </c>
      <c r="CF10659" s="32">
        <f t="shared" si="1334"/>
        <v>0</v>
      </c>
      <c r="CG10659" s="32" t="str">
        <f t="shared" si="1335"/>
        <v/>
      </c>
      <c r="CH10659" s="32">
        <v>654</v>
      </c>
      <c r="CI10659" s="32" t="s">
        <v>7</v>
      </c>
      <c r="CJ10659" s="32" t="str">
        <f t="shared" si="1336"/>
        <v/>
      </c>
      <c r="CK10659" s="32" t="str">
        <f t="shared" si="1337"/>
        <v/>
      </c>
      <c r="CL10659" s="32" t="str">
        <f t="shared" si="1338"/>
        <v/>
      </c>
      <c r="CM10659" s="32" t="str">
        <f t="shared" si="1339"/>
        <v/>
      </c>
      <c r="CN10659" s="32" t="str">
        <f t="shared" si="1340"/>
        <v/>
      </c>
    </row>
    <row r="10660" spans="71:92" x14ac:dyDescent="0.3">
      <c r="BS10660" s="32" t="str">
        <f>IF(Kiadasi_kiseroiv!$K$2=BT10660,BV10660,"")</f>
        <v/>
      </c>
      <c r="BT10660" s="34" t="str">
        <f t="shared" si="1323"/>
        <v/>
      </c>
      <c r="BU10660" s="32" t="str">
        <f t="shared" si="1324"/>
        <v/>
      </c>
      <c r="BV10660" s="32" t="str">
        <f t="shared" si="1325"/>
        <v/>
      </c>
      <c r="BW10660" s="32" t="str">
        <f t="shared" si="1326"/>
        <v/>
      </c>
      <c r="BX10660" s="32" t="str">
        <f t="shared" si="1327"/>
        <v/>
      </c>
      <c r="BY10660" s="32" t="str">
        <f t="shared" si="1328"/>
        <v/>
      </c>
      <c r="BZ10660" s="32" t="str">
        <f t="shared" si="1329"/>
        <v/>
      </c>
      <c r="CA10660" s="32" t="str">
        <f t="shared" si="1330"/>
        <v/>
      </c>
      <c r="CB10660" s="33">
        <f>IF(COUNTIF($CD$7:CD10660,CD10660)=1,CD10660,CD10660+COUNTIF($CD$6:CD10659,CD10660))</f>
        <v>59800</v>
      </c>
      <c r="CC10660" s="34">
        <f t="shared" si="1331"/>
        <v>55153</v>
      </c>
      <c r="CD10660" s="32">
        <f t="shared" si="1332"/>
        <v>55153</v>
      </c>
      <c r="CE10660" s="32">
        <f t="shared" si="1333"/>
        <v>0</v>
      </c>
      <c r="CF10660" s="32">
        <f t="shared" si="1334"/>
        <v>0</v>
      </c>
      <c r="CG10660" s="32" t="str">
        <f t="shared" si="1335"/>
        <v/>
      </c>
      <c r="CH10660" s="32">
        <v>655</v>
      </c>
      <c r="CI10660" s="32" t="s">
        <v>7</v>
      </c>
      <c r="CJ10660" s="32" t="str">
        <f t="shared" si="1336"/>
        <v/>
      </c>
      <c r="CK10660" s="32" t="str">
        <f t="shared" si="1337"/>
        <v/>
      </c>
      <c r="CL10660" s="32" t="str">
        <f t="shared" si="1338"/>
        <v/>
      </c>
      <c r="CM10660" s="32" t="str">
        <f t="shared" si="1339"/>
        <v/>
      </c>
      <c r="CN10660" s="32" t="str">
        <f t="shared" si="1340"/>
        <v/>
      </c>
    </row>
    <row r="10661" spans="71:92" x14ac:dyDescent="0.3">
      <c r="BS10661" s="32" t="str">
        <f>IF(Kiadasi_kiseroiv!$K$2=BT10661,BV10661,"")</f>
        <v/>
      </c>
      <c r="BT10661" s="34" t="str">
        <f t="shared" si="1323"/>
        <v/>
      </c>
      <c r="BU10661" s="32" t="str">
        <f t="shared" si="1324"/>
        <v/>
      </c>
      <c r="BV10661" s="32" t="str">
        <f t="shared" si="1325"/>
        <v/>
      </c>
      <c r="BW10661" s="32" t="str">
        <f t="shared" si="1326"/>
        <v/>
      </c>
      <c r="BX10661" s="32" t="str">
        <f t="shared" si="1327"/>
        <v/>
      </c>
      <c r="BY10661" s="32" t="str">
        <f t="shared" si="1328"/>
        <v/>
      </c>
      <c r="BZ10661" s="32" t="str">
        <f t="shared" si="1329"/>
        <v/>
      </c>
      <c r="CA10661" s="32" t="str">
        <f t="shared" si="1330"/>
        <v/>
      </c>
      <c r="CB10661" s="33">
        <f>IF(COUNTIF($CD$7:CD10661,CD10661)=1,CD10661,CD10661+COUNTIF($CD$6:CD10660,CD10661))</f>
        <v>59801</v>
      </c>
      <c r="CC10661" s="34">
        <f t="shared" si="1331"/>
        <v>55153</v>
      </c>
      <c r="CD10661" s="32">
        <f t="shared" si="1332"/>
        <v>55153</v>
      </c>
      <c r="CE10661" s="32">
        <f t="shared" si="1333"/>
        <v>0</v>
      </c>
      <c r="CF10661" s="32">
        <f t="shared" si="1334"/>
        <v>0</v>
      </c>
      <c r="CG10661" s="32" t="str">
        <f t="shared" si="1335"/>
        <v/>
      </c>
      <c r="CH10661" s="32">
        <v>656</v>
      </c>
      <c r="CI10661" s="32" t="s">
        <v>7</v>
      </c>
      <c r="CJ10661" s="32" t="str">
        <f t="shared" si="1336"/>
        <v/>
      </c>
      <c r="CK10661" s="32" t="str">
        <f t="shared" si="1337"/>
        <v/>
      </c>
      <c r="CL10661" s="32" t="str">
        <f t="shared" si="1338"/>
        <v/>
      </c>
      <c r="CM10661" s="32" t="str">
        <f t="shared" si="1339"/>
        <v/>
      </c>
      <c r="CN10661" s="32" t="str">
        <f t="shared" si="1340"/>
        <v/>
      </c>
    </row>
    <row r="10662" spans="71:92" x14ac:dyDescent="0.3">
      <c r="BS10662" s="32" t="str">
        <f>IF(Kiadasi_kiseroiv!$K$2=BT10662,BV10662,"")</f>
        <v/>
      </c>
      <c r="BT10662" s="34" t="str">
        <f t="shared" si="1323"/>
        <v/>
      </c>
      <c r="BU10662" s="32" t="str">
        <f t="shared" si="1324"/>
        <v/>
      </c>
      <c r="BV10662" s="32" t="str">
        <f t="shared" si="1325"/>
        <v/>
      </c>
      <c r="BW10662" s="32" t="str">
        <f t="shared" si="1326"/>
        <v/>
      </c>
      <c r="BX10662" s="32" t="str">
        <f t="shared" si="1327"/>
        <v/>
      </c>
      <c r="BY10662" s="32" t="str">
        <f t="shared" si="1328"/>
        <v/>
      </c>
      <c r="BZ10662" s="32" t="str">
        <f t="shared" si="1329"/>
        <v/>
      </c>
      <c r="CA10662" s="32" t="str">
        <f t="shared" si="1330"/>
        <v/>
      </c>
      <c r="CB10662" s="33">
        <f>IF(COUNTIF($CD$7:CD10662,CD10662)=1,CD10662,CD10662+COUNTIF($CD$6:CD10661,CD10662))</f>
        <v>59802</v>
      </c>
      <c r="CC10662" s="34">
        <f t="shared" si="1331"/>
        <v>55153</v>
      </c>
      <c r="CD10662" s="32">
        <f t="shared" si="1332"/>
        <v>55153</v>
      </c>
      <c r="CE10662" s="32">
        <f t="shared" si="1333"/>
        <v>0</v>
      </c>
      <c r="CF10662" s="32">
        <f t="shared" si="1334"/>
        <v>0</v>
      </c>
      <c r="CG10662" s="32" t="str">
        <f t="shared" si="1335"/>
        <v/>
      </c>
      <c r="CH10662" s="32">
        <v>657</v>
      </c>
      <c r="CI10662" s="32" t="s">
        <v>7</v>
      </c>
      <c r="CJ10662" s="32" t="str">
        <f t="shared" si="1336"/>
        <v/>
      </c>
      <c r="CK10662" s="32" t="str">
        <f t="shared" si="1337"/>
        <v/>
      </c>
      <c r="CL10662" s="32" t="str">
        <f t="shared" si="1338"/>
        <v/>
      </c>
      <c r="CM10662" s="32" t="str">
        <f t="shared" si="1339"/>
        <v/>
      </c>
      <c r="CN10662" s="32" t="str">
        <f t="shared" si="1340"/>
        <v/>
      </c>
    </row>
    <row r="10663" spans="71:92" x14ac:dyDescent="0.3">
      <c r="BS10663" s="32" t="str">
        <f>IF(Kiadasi_kiseroiv!$K$2=BT10663,BV10663,"")</f>
        <v/>
      </c>
      <c r="BT10663" s="34" t="str">
        <f t="shared" si="1323"/>
        <v/>
      </c>
      <c r="BU10663" s="32" t="str">
        <f t="shared" si="1324"/>
        <v/>
      </c>
      <c r="BV10663" s="32" t="str">
        <f t="shared" si="1325"/>
        <v/>
      </c>
      <c r="BW10663" s="32" t="str">
        <f t="shared" si="1326"/>
        <v/>
      </c>
      <c r="BX10663" s="32" t="str">
        <f t="shared" si="1327"/>
        <v/>
      </c>
      <c r="BY10663" s="32" t="str">
        <f t="shared" si="1328"/>
        <v/>
      </c>
      <c r="BZ10663" s="32" t="str">
        <f t="shared" si="1329"/>
        <v/>
      </c>
      <c r="CA10663" s="32" t="str">
        <f t="shared" si="1330"/>
        <v/>
      </c>
      <c r="CB10663" s="33">
        <f>IF(COUNTIF($CD$7:CD10663,CD10663)=1,CD10663,CD10663+COUNTIF($CD$6:CD10662,CD10663))</f>
        <v>59803</v>
      </c>
      <c r="CC10663" s="34">
        <f t="shared" si="1331"/>
        <v>55153</v>
      </c>
      <c r="CD10663" s="32">
        <f t="shared" si="1332"/>
        <v>55153</v>
      </c>
      <c r="CE10663" s="32">
        <f t="shared" si="1333"/>
        <v>0</v>
      </c>
      <c r="CF10663" s="32">
        <f t="shared" si="1334"/>
        <v>0</v>
      </c>
      <c r="CG10663" s="32" t="str">
        <f t="shared" si="1335"/>
        <v/>
      </c>
      <c r="CH10663" s="32">
        <v>658</v>
      </c>
      <c r="CI10663" s="32" t="s">
        <v>7</v>
      </c>
      <c r="CJ10663" s="32" t="str">
        <f t="shared" si="1336"/>
        <v/>
      </c>
      <c r="CK10663" s="32" t="str">
        <f t="shared" si="1337"/>
        <v/>
      </c>
      <c r="CL10663" s="32" t="str">
        <f t="shared" si="1338"/>
        <v/>
      </c>
      <c r="CM10663" s="32" t="str">
        <f t="shared" si="1339"/>
        <v/>
      </c>
      <c r="CN10663" s="32" t="str">
        <f t="shared" si="1340"/>
        <v/>
      </c>
    </row>
    <row r="10664" spans="71:92" x14ac:dyDescent="0.3">
      <c r="BS10664" s="32" t="str">
        <f>IF(Kiadasi_kiseroiv!$K$2=BT10664,BV10664,"")</f>
        <v/>
      </c>
      <c r="BT10664" s="34" t="str">
        <f t="shared" si="1323"/>
        <v/>
      </c>
      <c r="BU10664" s="32" t="str">
        <f t="shared" si="1324"/>
        <v/>
      </c>
      <c r="BV10664" s="32" t="str">
        <f t="shared" si="1325"/>
        <v/>
      </c>
      <c r="BW10664" s="32" t="str">
        <f t="shared" si="1326"/>
        <v/>
      </c>
      <c r="BX10664" s="32" t="str">
        <f t="shared" si="1327"/>
        <v/>
      </c>
      <c r="BY10664" s="32" t="str">
        <f t="shared" si="1328"/>
        <v/>
      </c>
      <c r="BZ10664" s="32" t="str">
        <f t="shared" si="1329"/>
        <v/>
      </c>
      <c r="CA10664" s="32" t="str">
        <f t="shared" si="1330"/>
        <v/>
      </c>
      <c r="CB10664" s="33">
        <f>IF(COUNTIF($CD$7:CD10664,CD10664)=1,CD10664,CD10664+COUNTIF($CD$6:CD10663,CD10664))</f>
        <v>59804</v>
      </c>
      <c r="CC10664" s="34">
        <f t="shared" si="1331"/>
        <v>55153</v>
      </c>
      <c r="CD10664" s="32">
        <f t="shared" si="1332"/>
        <v>55153</v>
      </c>
      <c r="CE10664" s="32">
        <f t="shared" si="1333"/>
        <v>0</v>
      </c>
      <c r="CF10664" s="32">
        <f t="shared" si="1334"/>
        <v>0</v>
      </c>
      <c r="CG10664" s="32" t="str">
        <f t="shared" si="1335"/>
        <v/>
      </c>
      <c r="CH10664" s="32">
        <v>659</v>
      </c>
      <c r="CI10664" s="32" t="s">
        <v>7</v>
      </c>
      <c r="CJ10664" s="32" t="str">
        <f t="shared" si="1336"/>
        <v/>
      </c>
      <c r="CK10664" s="32" t="str">
        <f t="shared" si="1337"/>
        <v/>
      </c>
      <c r="CL10664" s="32" t="str">
        <f t="shared" si="1338"/>
        <v/>
      </c>
      <c r="CM10664" s="32" t="str">
        <f t="shared" si="1339"/>
        <v/>
      </c>
      <c r="CN10664" s="32" t="str">
        <f t="shared" si="1340"/>
        <v/>
      </c>
    </row>
    <row r="10665" spans="71:92" x14ac:dyDescent="0.3">
      <c r="BS10665" s="32" t="str">
        <f>IF(Kiadasi_kiseroiv!$K$2=BT10665,BV10665,"")</f>
        <v/>
      </c>
      <c r="BT10665" s="34" t="str">
        <f t="shared" si="1323"/>
        <v/>
      </c>
      <c r="BU10665" s="32" t="str">
        <f t="shared" si="1324"/>
        <v/>
      </c>
      <c r="BV10665" s="32" t="str">
        <f t="shared" si="1325"/>
        <v/>
      </c>
      <c r="BW10665" s="32" t="str">
        <f t="shared" si="1326"/>
        <v/>
      </c>
      <c r="BX10665" s="32" t="str">
        <f t="shared" si="1327"/>
        <v/>
      </c>
      <c r="BY10665" s="32" t="str">
        <f t="shared" si="1328"/>
        <v/>
      </c>
      <c r="BZ10665" s="32" t="str">
        <f t="shared" si="1329"/>
        <v/>
      </c>
      <c r="CA10665" s="32" t="str">
        <f t="shared" si="1330"/>
        <v/>
      </c>
      <c r="CB10665" s="33">
        <f>IF(COUNTIF($CD$7:CD10665,CD10665)=1,CD10665,CD10665+COUNTIF($CD$6:CD10664,CD10665))</f>
        <v>59805</v>
      </c>
      <c r="CC10665" s="34">
        <f t="shared" si="1331"/>
        <v>55153</v>
      </c>
      <c r="CD10665" s="32">
        <f t="shared" si="1332"/>
        <v>55153</v>
      </c>
      <c r="CE10665" s="32">
        <f t="shared" si="1333"/>
        <v>0</v>
      </c>
      <c r="CF10665" s="32">
        <f t="shared" si="1334"/>
        <v>0</v>
      </c>
      <c r="CG10665" s="32" t="str">
        <f t="shared" si="1335"/>
        <v/>
      </c>
      <c r="CH10665" s="32">
        <v>660</v>
      </c>
      <c r="CI10665" s="32" t="s">
        <v>7</v>
      </c>
      <c r="CJ10665" s="32" t="str">
        <f t="shared" si="1336"/>
        <v/>
      </c>
      <c r="CK10665" s="32" t="str">
        <f t="shared" si="1337"/>
        <v/>
      </c>
      <c r="CL10665" s="32" t="str">
        <f t="shared" si="1338"/>
        <v/>
      </c>
      <c r="CM10665" s="32" t="str">
        <f t="shared" si="1339"/>
        <v/>
      </c>
      <c r="CN10665" s="32" t="str">
        <f t="shared" si="1340"/>
        <v/>
      </c>
    </row>
    <row r="10666" spans="71:92" x14ac:dyDescent="0.3">
      <c r="BS10666" s="32" t="str">
        <f>IF(Kiadasi_kiseroiv!$K$2=BT10666,BV10666,"")</f>
        <v/>
      </c>
      <c r="BT10666" s="34" t="str">
        <f t="shared" si="1323"/>
        <v/>
      </c>
      <c r="BU10666" s="32" t="str">
        <f t="shared" si="1324"/>
        <v/>
      </c>
      <c r="BV10666" s="32" t="str">
        <f t="shared" si="1325"/>
        <v/>
      </c>
      <c r="BW10666" s="32" t="str">
        <f t="shared" si="1326"/>
        <v/>
      </c>
      <c r="BX10666" s="32" t="str">
        <f t="shared" si="1327"/>
        <v/>
      </c>
      <c r="BY10666" s="32" t="str">
        <f t="shared" si="1328"/>
        <v/>
      </c>
      <c r="BZ10666" s="32" t="str">
        <f t="shared" si="1329"/>
        <v/>
      </c>
      <c r="CA10666" s="32" t="str">
        <f t="shared" si="1330"/>
        <v/>
      </c>
      <c r="CB10666" s="33">
        <f>IF(COUNTIF($CD$7:CD10666,CD10666)=1,CD10666,CD10666+COUNTIF($CD$6:CD10665,CD10666))</f>
        <v>59806</v>
      </c>
      <c r="CC10666" s="34">
        <f t="shared" si="1331"/>
        <v>55153</v>
      </c>
      <c r="CD10666" s="32">
        <f t="shared" si="1332"/>
        <v>55153</v>
      </c>
      <c r="CE10666" s="32">
        <f t="shared" si="1333"/>
        <v>0</v>
      </c>
      <c r="CF10666" s="32">
        <f t="shared" si="1334"/>
        <v>0</v>
      </c>
      <c r="CG10666" s="32" t="str">
        <f t="shared" si="1335"/>
        <v/>
      </c>
      <c r="CH10666" s="32">
        <v>661</v>
      </c>
      <c r="CI10666" s="32" t="s">
        <v>7</v>
      </c>
      <c r="CJ10666" s="32" t="str">
        <f t="shared" si="1336"/>
        <v/>
      </c>
      <c r="CK10666" s="32" t="str">
        <f t="shared" si="1337"/>
        <v/>
      </c>
      <c r="CL10666" s="32" t="str">
        <f t="shared" si="1338"/>
        <v/>
      </c>
      <c r="CM10666" s="32" t="str">
        <f t="shared" si="1339"/>
        <v/>
      </c>
      <c r="CN10666" s="32" t="str">
        <f t="shared" si="1340"/>
        <v/>
      </c>
    </row>
    <row r="10667" spans="71:92" x14ac:dyDescent="0.3">
      <c r="BS10667" s="32" t="str">
        <f>IF(Kiadasi_kiseroiv!$K$2=BT10667,BV10667,"")</f>
        <v/>
      </c>
      <c r="BT10667" s="34" t="str">
        <f t="shared" si="1323"/>
        <v/>
      </c>
      <c r="BU10667" s="32" t="str">
        <f t="shared" si="1324"/>
        <v/>
      </c>
      <c r="BV10667" s="32" t="str">
        <f t="shared" si="1325"/>
        <v/>
      </c>
      <c r="BW10667" s="32" t="str">
        <f t="shared" si="1326"/>
        <v/>
      </c>
      <c r="BX10667" s="32" t="str">
        <f t="shared" si="1327"/>
        <v/>
      </c>
      <c r="BY10667" s="32" t="str">
        <f t="shared" si="1328"/>
        <v/>
      </c>
      <c r="BZ10667" s="32" t="str">
        <f t="shared" si="1329"/>
        <v/>
      </c>
      <c r="CA10667" s="32" t="str">
        <f t="shared" si="1330"/>
        <v/>
      </c>
      <c r="CB10667" s="33">
        <f>IF(COUNTIF($CD$7:CD10667,CD10667)=1,CD10667,CD10667+COUNTIF($CD$6:CD10666,CD10667))</f>
        <v>59807</v>
      </c>
      <c r="CC10667" s="34">
        <f t="shared" si="1331"/>
        <v>55153</v>
      </c>
      <c r="CD10667" s="32">
        <f t="shared" si="1332"/>
        <v>55153</v>
      </c>
      <c r="CE10667" s="32">
        <f t="shared" si="1333"/>
        <v>0</v>
      </c>
      <c r="CF10667" s="32">
        <f t="shared" si="1334"/>
        <v>0</v>
      </c>
      <c r="CG10667" s="32" t="str">
        <f t="shared" si="1335"/>
        <v/>
      </c>
      <c r="CH10667" s="32">
        <v>662</v>
      </c>
      <c r="CI10667" s="32" t="s">
        <v>7</v>
      </c>
      <c r="CJ10667" s="32" t="str">
        <f t="shared" si="1336"/>
        <v/>
      </c>
      <c r="CK10667" s="32" t="str">
        <f t="shared" si="1337"/>
        <v/>
      </c>
      <c r="CL10667" s="32" t="str">
        <f t="shared" si="1338"/>
        <v/>
      </c>
      <c r="CM10667" s="32" t="str">
        <f t="shared" si="1339"/>
        <v/>
      </c>
      <c r="CN10667" s="32" t="str">
        <f t="shared" si="1340"/>
        <v/>
      </c>
    </row>
    <row r="10668" spans="71:92" x14ac:dyDescent="0.3">
      <c r="BS10668" s="32" t="str">
        <f>IF(Kiadasi_kiseroiv!$K$2=BT10668,BV10668,"")</f>
        <v/>
      </c>
      <c r="BT10668" s="34" t="str">
        <f t="shared" si="1323"/>
        <v/>
      </c>
      <c r="BU10668" s="32" t="str">
        <f t="shared" si="1324"/>
        <v/>
      </c>
      <c r="BV10668" s="32" t="str">
        <f t="shared" si="1325"/>
        <v/>
      </c>
      <c r="BW10668" s="32" t="str">
        <f t="shared" si="1326"/>
        <v/>
      </c>
      <c r="BX10668" s="32" t="str">
        <f t="shared" si="1327"/>
        <v/>
      </c>
      <c r="BY10668" s="32" t="str">
        <f t="shared" si="1328"/>
        <v/>
      </c>
      <c r="BZ10668" s="32" t="str">
        <f t="shared" si="1329"/>
        <v/>
      </c>
      <c r="CA10668" s="32" t="str">
        <f t="shared" si="1330"/>
        <v/>
      </c>
      <c r="CB10668" s="33">
        <f>IF(COUNTIF($CD$7:CD10668,CD10668)=1,CD10668,CD10668+COUNTIF($CD$6:CD10667,CD10668))</f>
        <v>59808</v>
      </c>
      <c r="CC10668" s="34">
        <f t="shared" si="1331"/>
        <v>55153</v>
      </c>
      <c r="CD10668" s="32">
        <f t="shared" si="1332"/>
        <v>55153</v>
      </c>
      <c r="CE10668" s="32">
        <f t="shared" si="1333"/>
        <v>0</v>
      </c>
      <c r="CF10668" s="32">
        <f t="shared" si="1334"/>
        <v>0</v>
      </c>
      <c r="CG10668" s="32" t="str">
        <f t="shared" si="1335"/>
        <v/>
      </c>
      <c r="CH10668" s="32">
        <v>663</v>
      </c>
      <c r="CI10668" s="32" t="s">
        <v>7</v>
      </c>
      <c r="CJ10668" s="32" t="str">
        <f t="shared" si="1336"/>
        <v/>
      </c>
      <c r="CK10668" s="32" t="str">
        <f t="shared" si="1337"/>
        <v/>
      </c>
      <c r="CL10668" s="32" t="str">
        <f t="shared" si="1338"/>
        <v/>
      </c>
      <c r="CM10668" s="32" t="str">
        <f t="shared" si="1339"/>
        <v/>
      </c>
      <c r="CN10668" s="32" t="str">
        <f t="shared" si="1340"/>
        <v/>
      </c>
    </row>
    <row r="10669" spans="71:92" x14ac:dyDescent="0.3">
      <c r="BS10669" s="32" t="str">
        <f>IF(Kiadasi_kiseroiv!$K$2=BT10669,BV10669,"")</f>
        <v/>
      </c>
      <c r="BT10669" s="34" t="str">
        <f t="shared" si="1323"/>
        <v/>
      </c>
      <c r="BU10669" s="32" t="str">
        <f t="shared" si="1324"/>
        <v/>
      </c>
      <c r="BV10669" s="32" t="str">
        <f t="shared" si="1325"/>
        <v/>
      </c>
      <c r="BW10669" s="32" t="str">
        <f t="shared" si="1326"/>
        <v/>
      </c>
      <c r="BX10669" s="32" t="str">
        <f t="shared" si="1327"/>
        <v/>
      </c>
      <c r="BY10669" s="32" t="str">
        <f t="shared" si="1328"/>
        <v/>
      </c>
      <c r="BZ10669" s="32" t="str">
        <f t="shared" si="1329"/>
        <v/>
      </c>
      <c r="CA10669" s="32" t="str">
        <f t="shared" si="1330"/>
        <v/>
      </c>
      <c r="CB10669" s="33">
        <f>IF(COUNTIF($CD$7:CD10669,CD10669)=1,CD10669,CD10669+COUNTIF($CD$6:CD10668,CD10669))</f>
        <v>59809</v>
      </c>
      <c r="CC10669" s="34">
        <f t="shared" si="1331"/>
        <v>55153</v>
      </c>
      <c r="CD10669" s="32">
        <f t="shared" si="1332"/>
        <v>55153</v>
      </c>
      <c r="CE10669" s="32">
        <f t="shared" si="1333"/>
        <v>0</v>
      </c>
      <c r="CF10669" s="32">
        <f t="shared" si="1334"/>
        <v>0</v>
      </c>
      <c r="CG10669" s="32" t="str">
        <f t="shared" si="1335"/>
        <v/>
      </c>
      <c r="CH10669" s="32">
        <v>664</v>
      </c>
      <c r="CI10669" s="32" t="s">
        <v>7</v>
      </c>
      <c r="CJ10669" s="32" t="str">
        <f t="shared" si="1336"/>
        <v/>
      </c>
      <c r="CK10669" s="32" t="str">
        <f t="shared" si="1337"/>
        <v/>
      </c>
      <c r="CL10669" s="32" t="str">
        <f t="shared" si="1338"/>
        <v/>
      </c>
      <c r="CM10669" s="32" t="str">
        <f t="shared" si="1339"/>
        <v/>
      </c>
      <c r="CN10669" s="32" t="str">
        <f t="shared" si="1340"/>
        <v/>
      </c>
    </row>
    <row r="10670" spans="71:92" x14ac:dyDescent="0.3">
      <c r="BS10670" s="32" t="str">
        <f>IF(Kiadasi_kiseroiv!$K$2=BT10670,BV10670,"")</f>
        <v/>
      </c>
      <c r="BT10670" s="34" t="str">
        <f t="shared" si="1323"/>
        <v/>
      </c>
      <c r="BU10670" s="32" t="str">
        <f t="shared" si="1324"/>
        <v/>
      </c>
      <c r="BV10670" s="32" t="str">
        <f t="shared" si="1325"/>
        <v/>
      </c>
      <c r="BW10670" s="32" t="str">
        <f t="shared" si="1326"/>
        <v/>
      </c>
      <c r="BX10670" s="32" t="str">
        <f t="shared" si="1327"/>
        <v/>
      </c>
      <c r="BY10670" s="32" t="str">
        <f t="shared" si="1328"/>
        <v/>
      </c>
      <c r="BZ10670" s="32" t="str">
        <f t="shared" si="1329"/>
        <v/>
      </c>
      <c r="CA10670" s="32" t="str">
        <f t="shared" si="1330"/>
        <v/>
      </c>
      <c r="CB10670" s="33">
        <f>IF(COUNTIF($CD$7:CD10670,CD10670)=1,CD10670,CD10670+COUNTIF($CD$6:CD10669,CD10670))</f>
        <v>59810</v>
      </c>
      <c r="CC10670" s="34">
        <f t="shared" si="1331"/>
        <v>55153</v>
      </c>
      <c r="CD10670" s="32">
        <f t="shared" si="1332"/>
        <v>55153</v>
      </c>
      <c r="CE10670" s="32">
        <f t="shared" si="1333"/>
        <v>0</v>
      </c>
      <c r="CF10670" s="32">
        <f t="shared" si="1334"/>
        <v>0</v>
      </c>
      <c r="CG10670" s="32" t="str">
        <f t="shared" si="1335"/>
        <v/>
      </c>
      <c r="CH10670" s="32">
        <v>665</v>
      </c>
      <c r="CI10670" s="32" t="s">
        <v>7</v>
      </c>
      <c r="CJ10670" s="32" t="str">
        <f t="shared" si="1336"/>
        <v/>
      </c>
      <c r="CK10670" s="32" t="str">
        <f t="shared" si="1337"/>
        <v/>
      </c>
      <c r="CL10670" s="32" t="str">
        <f t="shared" si="1338"/>
        <v/>
      </c>
      <c r="CM10670" s="32" t="str">
        <f t="shared" si="1339"/>
        <v/>
      </c>
      <c r="CN10670" s="32" t="str">
        <f t="shared" si="1340"/>
        <v/>
      </c>
    </row>
    <row r="10671" spans="71:92" x14ac:dyDescent="0.3">
      <c r="BS10671" s="32" t="str">
        <f>IF(Kiadasi_kiseroiv!$K$2=BT10671,BV10671,"")</f>
        <v/>
      </c>
      <c r="BT10671" s="34" t="str">
        <f t="shared" si="1323"/>
        <v/>
      </c>
      <c r="BU10671" s="32" t="str">
        <f t="shared" si="1324"/>
        <v/>
      </c>
      <c r="BV10671" s="32" t="str">
        <f t="shared" si="1325"/>
        <v/>
      </c>
      <c r="BW10671" s="32" t="str">
        <f t="shared" si="1326"/>
        <v/>
      </c>
      <c r="BX10671" s="32" t="str">
        <f t="shared" si="1327"/>
        <v/>
      </c>
      <c r="BY10671" s="32" t="str">
        <f t="shared" si="1328"/>
        <v/>
      </c>
      <c r="BZ10671" s="32" t="str">
        <f t="shared" si="1329"/>
        <v/>
      </c>
      <c r="CA10671" s="32" t="str">
        <f t="shared" si="1330"/>
        <v/>
      </c>
      <c r="CB10671" s="33">
        <f>IF(COUNTIF($CD$7:CD10671,CD10671)=1,CD10671,CD10671+COUNTIF($CD$6:CD10670,CD10671))</f>
        <v>59811</v>
      </c>
      <c r="CC10671" s="34">
        <f t="shared" si="1331"/>
        <v>55153</v>
      </c>
      <c r="CD10671" s="32">
        <f t="shared" si="1332"/>
        <v>55153</v>
      </c>
      <c r="CE10671" s="32">
        <f t="shared" si="1333"/>
        <v>0</v>
      </c>
      <c r="CF10671" s="32">
        <f t="shared" si="1334"/>
        <v>0</v>
      </c>
      <c r="CG10671" s="32" t="str">
        <f t="shared" si="1335"/>
        <v/>
      </c>
      <c r="CH10671" s="32">
        <v>666</v>
      </c>
      <c r="CI10671" s="32" t="s">
        <v>7</v>
      </c>
      <c r="CJ10671" s="32" t="str">
        <f t="shared" si="1336"/>
        <v/>
      </c>
      <c r="CK10671" s="32" t="str">
        <f t="shared" si="1337"/>
        <v/>
      </c>
      <c r="CL10671" s="32" t="str">
        <f t="shared" si="1338"/>
        <v/>
      </c>
      <c r="CM10671" s="32" t="str">
        <f t="shared" si="1339"/>
        <v/>
      </c>
      <c r="CN10671" s="32" t="str">
        <f t="shared" si="1340"/>
        <v/>
      </c>
    </row>
    <row r="10672" spans="71:92" x14ac:dyDescent="0.3">
      <c r="BS10672" s="32" t="str">
        <f>IF(Kiadasi_kiseroiv!$K$2=BT10672,BV10672,"")</f>
        <v/>
      </c>
      <c r="BT10672" s="34" t="str">
        <f t="shared" si="1323"/>
        <v/>
      </c>
      <c r="BU10672" s="32" t="str">
        <f t="shared" si="1324"/>
        <v/>
      </c>
      <c r="BV10672" s="32" t="str">
        <f t="shared" si="1325"/>
        <v/>
      </c>
      <c r="BW10672" s="32" t="str">
        <f t="shared" si="1326"/>
        <v/>
      </c>
      <c r="BX10672" s="32" t="str">
        <f t="shared" si="1327"/>
        <v/>
      </c>
      <c r="BY10672" s="32" t="str">
        <f t="shared" si="1328"/>
        <v/>
      </c>
      <c r="BZ10672" s="32" t="str">
        <f t="shared" si="1329"/>
        <v/>
      </c>
      <c r="CA10672" s="32" t="str">
        <f t="shared" si="1330"/>
        <v/>
      </c>
      <c r="CB10672" s="33">
        <f>IF(COUNTIF($CD$7:CD10672,CD10672)=1,CD10672,CD10672+COUNTIF($CD$6:CD10671,CD10672))</f>
        <v>59812</v>
      </c>
      <c r="CC10672" s="34">
        <f t="shared" si="1331"/>
        <v>55153</v>
      </c>
      <c r="CD10672" s="32">
        <f t="shared" si="1332"/>
        <v>55153</v>
      </c>
      <c r="CE10672" s="32">
        <f t="shared" si="1333"/>
        <v>0</v>
      </c>
      <c r="CF10672" s="32">
        <f t="shared" si="1334"/>
        <v>0</v>
      </c>
      <c r="CG10672" s="32" t="str">
        <f t="shared" si="1335"/>
        <v/>
      </c>
      <c r="CH10672" s="32">
        <v>667</v>
      </c>
      <c r="CI10672" s="32" t="s">
        <v>7</v>
      </c>
      <c r="CJ10672" s="32" t="str">
        <f t="shared" si="1336"/>
        <v/>
      </c>
      <c r="CK10672" s="32" t="str">
        <f t="shared" si="1337"/>
        <v/>
      </c>
      <c r="CL10672" s="32" t="str">
        <f t="shared" si="1338"/>
        <v/>
      </c>
      <c r="CM10672" s="32" t="str">
        <f t="shared" si="1339"/>
        <v/>
      </c>
      <c r="CN10672" s="32" t="str">
        <f t="shared" si="1340"/>
        <v/>
      </c>
    </row>
    <row r="10673" spans="71:92" x14ac:dyDescent="0.3">
      <c r="BS10673" s="32" t="str">
        <f>IF(Kiadasi_kiseroiv!$K$2=BT10673,BV10673,"")</f>
        <v/>
      </c>
      <c r="BT10673" s="34" t="str">
        <f t="shared" si="1323"/>
        <v/>
      </c>
      <c r="BU10673" s="32" t="str">
        <f t="shared" si="1324"/>
        <v/>
      </c>
      <c r="BV10673" s="32" t="str">
        <f t="shared" si="1325"/>
        <v/>
      </c>
      <c r="BW10673" s="32" t="str">
        <f t="shared" si="1326"/>
        <v/>
      </c>
      <c r="BX10673" s="32" t="str">
        <f t="shared" si="1327"/>
        <v/>
      </c>
      <c r="BY10673" s="32" t="str">
        <f t="shared" si="1328"/>
        <v/>
      </c>
      <c r="BZ10673" s="32" t="str">
        <f t="shared" si="1329"/>
        <v/>
      </c>
      <c r="CA10673" s="32" t="str">
        <f t="shared" si="1330"/>
        <v/>
      </c>
      <c r="CB10673" s="33">
        <f>IF(COUNTIF($CD$7:CD10673,CD10673)=1,CD10673,CD10673+COUNTIF($CD$6:CD10672,CD10673))</f>
        <v>59813</v>
      </c>
      <c r="CC10673" s="34">
        <f t="shared" si="1331"/>
        <v>55153</v>
      </c>
      <c r="CD10673" s="32">
        <f t="shared" si="1332"/>
        <v>55153</v>
      </c>
      <c r="CE10673" s="32">
        <f t="shared" si="1333"/>
        <v>0</v>
      </c>
      <c r="CF10673" s="32">
        <f t="shared" si="1334"/>
        <v>0</v>
      </c>
      <c r="CG10673" s="32" t="str">
        <f t="shared" si="1335"/>
        <v/>
      </c>
      <c r="CH10673" s="32">
        <v>668</v>
      </c>
      <c r="CI10673" s="32" t="s">
        <v>7</v>
      </c>
      <c r="CJ10673" s="32" t="str">
        <f t="shared" si="1336"/>
        <v/>
      </c>
      <c r="CK10673" s="32" t="str">
        <f t="shared" si="1337"/>
        <v/>
      </c>
      <c r="CL10673" s="32" t="str">
        <f t="shared" si="1338"/>
        <v/>
      </c>
      <c r="CM10673" s="32" t="str">
        <f t="shared" si="1339"/>
        <v/>
      </c>
      <c r="CN10673" s="32" t="str">
        <f t="shared" si="1340"/>
        <v/>
      </c>
    </row>
    <row r="10674" spans="71:92" x14ac:dyDescent="0.3">
      <c r="BS10674" s="32" t="str">
        <f>IF(Kiadasi_kiseroiv!$K$2=BT10674,BV10674,"")</f>
        <v/>
      </c>
      <c r="BT10674" s="34" t="str">
        <f t="shared" si="1323"/>
        <v/>
      </c>
      <c r="BU10674" s="32" t="str">
        <f t="shared" si="1324"/>
        <v/>
      </c>
      <c r="BV10674" s="32" t="str">
        <f t="shared" si="1325"/>
        <v/>
      </c>
      <c r="BW10674" s="32" t="str">
        <f t="shared" si="1326"/>
        <v/>
      </c>
      <c r="BX10674" s="32" t="str">
        <f t="shared" si="1327"/>
        <v/>
      </c>
      <c r="BY10674" s="32" t="str">
        <f t="shared" si="1328"/>
        <v/>
      </c>
      <c r="BZ10674" s="32" t="str">
        <f t="shared" si="1329"/>
        <v/>
      </c>
      <c r="CA10674" s="32" t="str">
        <f t="shared" si="1330"/>
        <v/>
      </c>
      <c r="CB10674" s="33">
        <f>IF(COUNTIF($CD$7:CD10674,CD10674)=1,CD10674,CD10674+COUNTIF($CD$6:CD10673,CD10674))</f>
        <v>59814</v>
      </c>
      <c r="CC10674" s="34">
        <f t="shared" si="1331"/>
        <v>55153</v>
      </c>
      <c r="CD10674" s="32">
        <f t="shared" si="1332"/>
        <v>55153</v>
      </c>
      <c r="CE10674" s="32">
        <f t="shared" si="1333"/>
        <v>0</v>
      </c>
      <c r="CF10674" s="32">
        <f t="shared" si="1334"/>
        <v>0</v>
      </c>
      <c r="CG10674" s="32" t="str">
        <f t="shared" si="1335"/>
        <v/>
      </c>
      <c r="CH10674" s="32">
        <v>669</v>
      </c>
      <c r="CI10674" s="32" t="s">
        <v>7</v>
      </c>
      <c r="CJ10674" s="32" t="str">
        <f t="shared" si="1336"/>
        <v/>
      </c>
      <c r="CK10674" s="32" t="str">
        <f t="shared" si="1337"/>
        <v/>
      </c>
      <c r="CL10674" s="32" t="str">
        <f t="shared" si="1338"/>
        <v/>
      </c>
      <c r="CM10674" s="32" t="str">
        <f t="shared" si="1339"/>
        <v/>
      </c>
      <c r="CN10674" s="32" t="str">
        <f t="shared" si="1340"/>
        <v/>
      </c>
    </row>
    <row r="10675" spans="71:92" x14ac:dyDescent="0.3">
      <c r="BS10675" s="32" t="str">
        <f>IF(Kiadasi_kiseroiv!$K$2=BT10675,BV10675,"")</f>
        <v/>
      </c>
      <c r="BT10675" s="34" t="str">
        <f t="shared" si="1323"/>
        <v/>
      </c>
      <c r="BU10675" s="32" t="str">
        <f t="shared" si="1324"/>
        <v/>
      </c>
      <c r="BV10675" s="32" t="str">
        <f t="shared" si="1325"/>
        <v/>
      </c>
      <c r="BW10675" s="32" t="str">
        <f t="shared" si="1326"/>
        <v/>
      </c>
      <c r="BX10675" s="32" t="str">
        <f t="shared" si="1327"/>
        <v/>
      </c>
      <c r="BY10675" s="32" t="str">
        <f t="shared" si="1328"/>
        <v/>
      </c>
      <c r="BZ10675" s="32" t="str">
        <f t="shared" si="1329"/>
        <v/>
      </c>
      <c r="CA10675" s="32" t="str">
        <f t="shared" si="1330"/>
        <v/>
      </c>
      <c r="CB10675" s="33">
        <f>IF(COUNTIF($CD$7:CD10675,CD10675)=1,CD10675,CD10675+COUNTIF($CD$6:CD10674,CD10675))</f>
        <v>59815</v>
      </c>
      <c r="CC10675" s="34">
        <f t="shared" si="1331"/>
        <v>55153</v>
      </c>
      <c r="CD10675" s="32">
        <f t="shared" si="1332"/>
        <v>55153</v>
      </c>
      <c r="CE10675" s="32">
        <f t="shared" si="1333"/>
        <v>0</v>
      </c>
      <c r="CF10675" s="32">
        <f t="shared" si="1334"/>
        <v>0</v>
      </c>
      <c r="CG10675" s="32" t="str">
        <f t="shared" si="1335"/>
        <v/>
      </c>
      <c r="CH10675" s="32">
        <v>670</v>
      </c>
      <c r="CI10675" s="32" t="s">
        <v>7</v>
      </c>
      <c r="CJ10675" s="32" t="str">
        <f t="shared" si="1336"/>
        <v/>
      </c>
      <c r="CK10675" s="32" t="str">
        <f t="shared" si="1337"/>
        <v/>
      </c>
      <c r="CL10675" s="32" t="str">
        <f t="shared" si="1338"/>
        <v/>
      </c>
      <c r="CM10675" s="32" t="str">
        <f t="shared" si="1339"/>
        <v/>
      </c>
      <c r="CN10675" s="32" t="str">
        <f t="shared" si="1340"/>
        <v/>
      </c>
    </row>
    <row r="10676" spans="71:92" x14ac:dyDescent="0.3">
      <c r="BS10676" s="32" t="str">
        <f>IF(Kiadasi_kiseroiv!$K$2=BT10676,BV10676,"")</f>
        <v/>
      </c>
      <c r="BT10676" s="34" t="str">
        <f t="shared" si="1323"/>
        <v/>
      </c>
      <c r="BU10676" s="32" t="str">
        <f t="shared" si="1324"/>
        <v/>
      </c>
      <c r="BV10676" s="32" t="str">
        <f t="shared" si="1325"/>
        <v/>
      </c>
      <c r="BW10676" s="32" t="str">
        <f t="shared" si="1326"/>
        <v/>
      </c>
      <c r="BX10676" s="32" t="str">
        <f t="shared" si="1327"/>
        <v/>
      </c>
      <c r="BY10676" s="32" t="str">
        <f t="shared" si="1328"/>
        <v/>
      </c>
      <c r="BZ10676" s="32" t="str">
        <f t="shared" si="1329"/>
        <v/>
      </c>
      <c r="CA10676" s="32" t="str">
        <f t="shared" si="1330"/>
        <v/>
      </c>
      <c r="CB10676" s="33">
        <f>IF(COUNTIF($CD$7:CD10676,CD10676)=1,CD10676,CD10676+COUNTIF($CD$6:CD10675,CD10676))</f>
        <v>59816</v>
      </c>
      <c r="CC10676" s="34">
        <f t="shared" si="1331"/>
        <v>55153</v>
      </c>
      <c r="CD10676" s="32">
        <f t="shared" si="1332"/>
        <v>55153</v>
      </c>
      <c r="CE10676" s="32">
        <f t="shared" si="1333"/>
        <v>0</v>
      </c>
      <c r="CF10676" s="32">
        <f t="shared" si="1334"/>
        <v>0</v>
      </c>
      <c r="CG10676" s="32" t="str">
        <f t="shared" si="1335"/>
        <v/>
      </c>
      <c r="CH10676" s="32">
        <v>671</v>
      </c>
      <c r="CI10676" s="32" t="s">
        <v>7</v>
      </c>
      <c r="CJ10676" s="32" t="str">
        <f t="shared" si="1336"/>
        <v/>
      </c>
      <c r="CK10676" s="32" t="str">
        <f t="shared" si="1337"/>
        <v/>
      </c>
      <c r="CL10676" s="32" t="str">
        <f t="shared" si="1338"/>
        <v/>
      </c>
      <c r="CM10676" s="32" t="str">
        <f t="shared" si="1339"/>
        <v/>
      </c>
      <c r="CN10676" s="32" t="str">
        <f t="shared" si="1340"/>
        <v/>
      </c>
    </row>
    <row r="10677" spans="71:92" x14ac:dyDescent="0.3">
      <c r="BS10677" s="32" t="str">
        <f>IF(Kiadasi_kiseroiv!$K$2=BT10677,BV10677,"")</f>
        <v/>
      </c>
      <c r="BT10677" s="34" t="str">
        <f t="shared" si="1323"/>
        <v/>
      </c>
      <c r="BU10677" s="32" t="str">
        <f t="shared" si="1324"/>
        <v/>
      </c>
      <c r="BV10677" s="32" t="str">
        <f t="shared" si="1325"/>
        <v/>
      </c>
      <c r="BW10677" s="32" t="str">
        <f t="shared" si="1326"/>
        <v/>
      </c>
      <c r="BX10677" s="32" t="str">
        <f t="shared" si="1327"/>
        <v/>
      </c>
      <c r="BY10677" s="32" t="str">
        <f t="shared" si="1328"/>
        <v/>
      </c>
      <c r="BZ10677" s="32" t="str">
        <f t="shared" si="1329"/>
        <v/>
      </c>
      <c r="CA10677" s="32" t="str">
        <f t="shared" si="1330"/>
        <v/>
      </c>
      <c r="CB10677" s="33">
        <f>IF(COUNTIF($CD$7:CD10677,CD10677)=1,CD10677,CD10677+COUNTIF($CD$6:CD10676,CD10677))</f>
        <v>59817</v>
      </c>
      <c r="CC10677" s="34">
        <f t="shared" si="1331"/>
        <v>55153</v>
      </c>
      <c r="CD10677" s="32">
        <f t="shared" si="1332"/>
        <v>55153</v>
      </c>
      <c r="CE10677" s="32">
        <f t="shared" si="1333"/>
        <v>0</v>
      </c>
      <c r="CF10677" s="32">
        <f t="shared" si="1334"/>
        <v>0</v>
      </c>
      <c r="CG10677" s="32" t="str">
        <f t="shared" si="1335"/>
        <v/>
      </c>
      <c r="CH10677" s="32">
        <v>672</v>
      </c>
      <c r="CI10677" s="32" t="s">
        <v>7</v>
      </c>
      <c r="CJ10677" s="32" t="str">
        <f t="shared" si="1336"/>
        <v/>
      </c>
      <c r="CK10677" s="32" t="str">
        <f t="shared" si="1337"/>
        <v/>
      </c>
      <c r="CL10677" s="32" t="str">
        <f t="shared" si="1338"/>
        <v/>
      </c>
      <c r="CM10677" s="32" t="str">
        <f t="shared" si="1339"/>
        <v/>
      </c>
      <c r="CN10677" s="32" t="str">
        <f t="shared" si="1340"/>
        <v/>
      </c>
    </row>
    <row r="10678" spans="71:92" x14ac:dyDescent="0.3">
      <c r="BS10678" s="32" t="str">
        <f>IF(Kiadasi_kiseroiv!$K$2=BT10678,BV10678,"")</f>
        <v/>
      </c>
      <c r="BT10678" s="34" t="str">
        <f t="shared" si="1323"/>
        <v/>
      </c>
      <c r="BU10678" s="32" t="str">
        <f t="shared" si="1324"/>
        <v/>
      </c>
      <c r="BV10678" s="32" t="str">
        <f t="shared" si="1325"/>
        <v/>
      </c>
      <c r="BW10678" s="32" t="str">
        <f t="shared" si="1326"/>
        <v/>
      </c>
      <c r="BX10678" s="32" t="str">
        <f t="shared" si="1327"/>
        <v/>
      </c>
      <c r="BY10678" s="32" t="str">
        <f t="shared" si="1328"/>
        <v/>
      </c>
      <c r="BZ10678" s="32" t="str">
        <f t="shared" si="1329"/>
        <v/>
      </c>
      <c r="CA10678" s="32" t="str">
        <f t="shared" si="1330"/>
        <v/>
      </c>
      <c r="CB10678" s="33">
        <f>IF(COUNTIF($CD$7:CD10678,CD10678)=1,CD10678,CD10678+COUNTIF($CD$6:CD10677,CD10678))</f>
        <v>59818</v>
      </c>
      <c r="CC10678" s="34">
        <f t="shared" si="1331"/>
        <v>55153</v>
      </c>
      <c r="CD10678" s="32">
        <f t="shared" si="1332"/>
        <v>55153</v>
      </c>
      <c r="CE10678" s="32">
        <f t="shared" si="1333"/>
        <v>0</v>
      </c>
      <c r="CF10678" s="32">
        <f t="shared" si="1334"/>
        <v>0</v>
      </c>
      <c r="CG10678" s="32" t="str">
        <f t="shared" si="1335"/>
        <v/>
      </c>
      <c r="CH10678" s="32">
        <v>673</v>
      </c>
      <c r="CI10678" s="32" t="s">
        <v>7</v>
      </c>
      <c r="CJ10678" s="32" t="str">
        <f t="shared" si="1336"/>
        <v/>
      </c>
      <c r="CK10678" s="32" t="str">
        <f t="shared" si="1337"/>
        <v/>
      </c>
      <c r="CL10678" s="32" t="str">
        <f t="shared" si="1338"/>
        <v/>
      </c>
      <c r="CM10678" s="32" t="str">
        <f t="shared" si="1339"/>
        <v/>
      </c>
      <c r="CN10678" s="32" t="str">
        <f t="shared" si="1340"/>
        <v/>
      </c>
    </row>
    <row r="10679" spans="71:92" x14ac:dyDescent="0.3">
      <c r="BS10679" s="32" t="str">
        <f>IF(Kiadasi_kiseroiv!$K$2=BT10679,BV10679,"")</f>
        <v/>
      </c>
      <c r="BT10679" s="34" t="str">
        <f t="shared" si="1323"/>
        <v/>
      </c>
      <c r="BU10679" s="32" t="str">
        <f t="shared" si="1324"/>
        <v/>
      </c>
      <c r="BV10679" s="32" t="str">
        <f t="shared" si="1325"/>
        <v/>
      </c>
      <c r="BW10679" s="32" t="str">
        <f t="shared" si="1326"/>
        <v/>
      </c>
      <c r="BX10679" s="32" t="str">
        <f t="shared" si="1327"/>
        <v/>
      </c>
      <c r="BY10679" s="32" t="str">
        <f t="shared" si="1328"/>
        <v/>
      </c>
      <c r="BZ10679" s="32" t="str">
        <f t="shared" si="1329"/>
        <v/>
      </c>
      <c r="CA10679" s="32" t="str">
        <f t="shared" si="1330"/>
        <v/>
      </c>
      <c r="CB10679" s="33">
        <f>IF(COUNTIF($CD$7:CD10679,CD10679)=1,CD10679,CD10679+COUNTIF($CD$6:CD10678,CD10679))</f>
        <v>59819</v>
      </c>
      <c r="CC10679" s="34">
        <f t="shared" si="1331"/>
        <v>55153</v>
      </c>
      <c r="CD10679" s="32">
        <f t="shared" si="1332"/>
        <v>55153</v>
      </c>
      <c r="CE10679" s="32">
        <f t="shared" si="1333"/>
        <v>0</v>
      </c>
      <c r="CF10679" s="32">
        <f t="shared" si="1334"/>
        <v>0</v>
      </c>
      <c r="CG10679" s="32" t="str">
        <f t="shared" si="1335"/>
        <v/>
      </c>
      <c r="CH10679" s="32">
        <v>674</v>
      </c>
      <c r="CI10679" s="32" t="s">
        <v>7</v>
      </c>
      <c r="CJ10679" s="32" t="str">
        <f t="shared" si="1336"/>
        <v/>
      </c>
      <c r="CK10679" s="32" t="str">
        <f t="shared" si="1337"/>
        <v/>
      </c>
      <c r="CL10679" s="32" t="str">
        <f t="shared" si="1338"/>
        <v/>
      </c>
      <c r="CM10679" s="32" t="str">
        <f t="shared" si="1339"/>
        <v/>
      </c>
      <c r="CN10679" s="32" t="str">
        <f t="shared" si="1340"/>
        <v/>
      </c>
    </row>
    <row r="10680" spans="71:92" x14ac:dyDescent="0.3">
      <c r="BS10680" s="32" t="str">
        <f>IF(Kiadasi_kiseroiv!$K$2=BT10680,BV10680,"")</f>
        <v/>
      </c>
      <c r="BT10680" s="34" t="str">
        <f t="shared" si="1323"/>
        <v/>
      </c>
      <c r="BU10680" s="32" t="str">
        <f t="shared" si="1324"/>
        <v/>
      </c>
      <c r="BV10680" s="32" t="str">
        <f t="shared" si="1325"/>
        <v/>
      </c>
      <c r="BW10680" s="32" t="str">
        <f t="shared" si="1326"/>
        <v/>
      </c>
      <c r="BX10680" s="32" t="str">
        <f t="shared" si="1327"/>
        <v/>
      </c>
      <c r="BY10680" s="32" t="str">
        <f t="shared" si="1328"/>
        <v/>
      </c>
      <c r="BZ10680" s="32" t="str">
        <f t="shared" si="1329"/>
        <v/>
      </c>
      <c r="CA10680" s="32" t="str">
        <f t="shared" si="1330"/>
        <v/>
      </c>
      <c r="CB10680" s="33">
        <f>IF(COUNTIF($CD$7:CD10680,CD10680)=1,CD10680,CD10680+COUNTIF($CD$6:CD10679,CD10680))</f>
        <v>59820</v>
      </c>
      <c r="CC10680" s="34">
        <f t="shared" si="1331"/>
        <v>55153</v>
      </c>
      <c r="CD10680" s="32">
        <f t="shared" si="1332"/>
        <v>55153</v>
      </c>
      <c r="CE10680" s="32">
        <f t="shared" si="1333"/>
        <v>0</v>
      </c>
      <c r="CF10680" s="32">
        <f t="shared" si="1334"/>
        <v>0</v>
      </c>
      <c r="CG10680" s="32" t="str">
        <f t="shared" si="1335"/>
        <v/>
      </c>
      <c r="CH10680" s="32">
        <v>675</v>
      </c>
      <c r="CI10680" s="32" t="s">
        <v>7</v>
      </c>
      <c r="CJ10680" s="32" t="str">
        <f t="shared" si="1336"/>
        <v/>
      </c>
      <c r="CK10680" s="32" t="str">
        <f t="shared" si="1337"/>
        <v/>
      </c>
      <c r="CL10680" s="32" t="str">
        <f t="shared" si="1338"/>
        <v/>
      </c>
      <c r="CM10680" s="32" t="str">
        <f t="shared" si="1339"/>
        <v/>
      </c>
      <c r="CN10680" s="32" t="str">
        <f t="shared" si="1340"/>
        <v/>
      </c>
    </row>
    <row r="10681" spans="71:92" x14ac:dyDescent="0.3">
      <c r="BS10681" s="32" t="str">
        <f>IF(Kiadasi_kiseroiv!$K$2=BT10681,BV10681,"")</f>
        <v/>
      </c>
      <c r="BT10681" s="34" t="str">
        <f t="shared" si="1323"/>
        <v/>
      </c>
      <c r="BU10681" s="32" t="str">
        <f t="shared" si="1324"/>
        <v/>
      </c>
      <c r="BV10681" s="32" t="str">
        <f t="shared" si="1325"/>
        <v/>
      </c>
      <c r="BW10681" s="32" t="str">
        <f t="shared" si="1326"/>
        <v/>
      </c>
      <c r="BX10681" s="32" t="str">
        <f t="shared" si="1327"/>
        <v/>
      </c>
      <c r="BY10681" s="32" t="str">
        <f t="shared" si="1328"/>
        <v/>
      </c>
      <c r="BZ10681" s="32" t="str">
        <f t="shared" si="1329"/>
        <v/>
      </c>
      <c r="CA10681" s="32" t="str">
        <f t="shared" si="1330"/>
        <v/>
      </c>
      <c r="CB10681" s="33">
        <f>IF(COUNTIF($CD$7:CD10681,CD10681)=1,CD10681,CD10681+COUNTIF($CD$6:CD10680,CD10681))</f>
        <v>59821</v>
      </c>
      <c r="CC10681" s="34">
        <f t="shared" si="1331"/>
        <v>55153</v>
      </c>
      <c r="CD10681" s="32">
        <f t="shared" si="1332"/>
        <v>55153</v>
      </c>
      <c r="CE10681" s="32">
        <f t="shared" si="1333"/>
        <v>0</v>
      </c>
      <c r="CF10681" s="32">
        <f t="shared" si="1334"/>
        <v>0</v>
      </c>
      <c r="CG10681" s="32" t="str">
        <f t="shared" si="1335"/>
        <v/>
      </c>
      <c r="CH10681" s="32">
        <v>676</v>
      </c>
      <c r="CI10681" s="32" t="s">
        <v>7</v>
      </c>
      <c r="CJ10681" s="32" t="str">
        <f t="shared" si="1336"/>
        <v/>
      </c>
      <c r="CK10681" s="32" t="str">
        <f t="shared" si="1337"/>
        <v/>
      </c>
      <c r="CL10681" s="32" t="str">
        <f t="shared" si="1338"/>
        <v/>
      </c>
      <c r="CM10681" s="32" t="str">
        <f t="shared" si="1339"/>
        <v/>
      </c>
      <c r="CN10681" s="32" t="str">
        <f t="shared" si="1340"/>
        <v/>
      </c>
    </row>
    <row r="10682" spans="71:92" x14ac:dyDescent="0.3">
      <c r="BS10682" s="32" t="str">
        <f>IF(Kiadasi_kiseroiv!$K$2=BT10682,BV10682,"")</f>
        <v/>
      </c>
      <c r="BT10682" s="34" t="str">
        <f t="shared" si="1323"/>
        <v/>
      </c>
      <c r="BU10682" s="32" t="str">
        <f t="shared" si="1324"/>
        <v/>
      </c>
      <c r="BV10682" s="32" t="str">
        <f t="shared" si="1325"/>
        <v/>
      </c>
      <c r="BW10682" s="32" t="str">
        <f t="shared" si="1326"/>
        <v/>
      </c>
      <c r="BX10682" s="32" t="str">
        <f t="shared" si="1327"/>
        <v/>
      </c>
      <c r="BY10682" s="32" t="str">
        <f t="shared" si="1328"/>
        <v/>
      </c>
      <c r="BZ10682" s="32" t="str">
        <f t="shared" si="1329"/>
        <v/>
      </c>
      <c r="CA10682" s="32" t="str">
        <f t="shared" si="1330"/>
        <v/>
      </c>
      <c r="CB10682" s="33">
        <f>IF(COUNTIF($CD$7:CD10682,CD10682)=1,CD10682,CD10682+COUNTIF($CD$6:CD10681,CD10682))</f>
        <v>59822</v>
      </c>
      <c r="CC10682" s="34">
        <f t="shared" si="1331"/>
        <v>55153</v>
      </c>
      <c r="CD10682" s="32">
        <f t="shared" si="1332"/>
        <v>55153</v>
      </c>
      <c r="CE10682" s="32">
        <f t="shared" si="1333"/>
        <v>0</v>
      </c>
      <c r="CF10682" s="32">
        <f t="shared" si="1334"/>
        <v>0</v>
      </c>
      <c r="CG10682" s="32" t="str">
        <f t="shared" si="1335"/>
        <v/>
      </c>
      <c r="CH10682" s="32">
        <v>677</v>
      </c>
      <c r="CI10682" s="32" t="s">
        <v>7</v>
      </c>
      <c r="CJ10682" s="32" t="str">
        <f t="shared" si="1336"/>
        <v/>
      </c>
      <c r="CK10682" s="32" t="str">
        <f t="shared" si="1337"/>
        <v/>
      </c>
      <c r="CL10682" s="32" t="str">
        <f t="shared" si="1338"/>
        <v/>
      </c>
      <c r="CM10682" s="32" t="str">
        <f t="shared" si="1339"/>
        <v/>
      </c>
      <c r="CN10682" s="32" t="str">
        <f t="shared" si="1340"/>
        <v/>
      </c>
    </row>
    <row r="10683" spans="71:92" x14ac:dyDescent="0.3">
      <c r="BS10683" s="32" t="str">
        <f>IF(Kiadasi_kiseroiv!$K$2=BT10683,BV10683,"")</f>
        <v/>
      </c>
      <c r="BT10683" s="34" t="str">
        <f t="shared" si="1323"/>
        <v/>
      </c>
      <c r="BU10683" s="32" t="str">
        <f t="shared" si="1324"/>
        <v/>
      </c>
      <c r="BV10683" s="32" t="str">
        <f t="shared" si="1325"/>
        <v/>
      </c>
      <c r="BW10683" s="32" t="str">
        <f t="shared" si="1326"/>
        <v/>
      </c>
      <c r="BX10683" s="32" t="str">
        <f t="shared" si="1327"/>
        <v/>
      </c>
      <c r="BY10683" s="32" t="str">
        <f t="shared" si="1328"/>
        <v/>
      </c>
      <c r="BZ10683" s="32" t="str">
        <f t="shared" si="1329"/>
        <v/>
      </c>
      <c r="CA10683" s="32" t="str">
        <f t="shared" si="1330"/>
        <v/>
      </c>
      <c r="CB10683" s="33">
        <f>IF(COUNTIF($CD$7:CD10683,CD10683)=1,CD10683,CD10683+COUNTIF($CD$6:CD10682,CD10683))</f>
        <v>59823</v>
      </c>
      <c r="CC10683" s="34">
        <f t="shared" si="1331"/>
        <v>55153</v>
      </c>
      <c r="CD10683" s="32">
        <f t="shared" si="1332"/>
        <v>55153</v>
      </c>
      <c r="CE10683" s="32">
        <f t="shared" si="1333"/>
        <v>0</v>
      </c>
      <c r="CF10683" s="32">
        <f t="shared" si="1334"/>
        <v>0</v>
      </c>
      <c r="CG10683" s="32" t="str">
        <f t="shared" si="1335"/>
        <v/>
      </c>
      <c r="CH10683" s="32">
        <v>678</v>
      </c>
      <c r="CI10683" s="32" t="s">
        <v>7</v>
      </c>
      <c r="CJ10683" s="32" t="str">
        <f t="shared" si="1336"/>
        <v/>
      </c>
      <c r="CK10683" s="32" t="str">
        <f t="shared" si="1337"/>
        <v/>
      </c>
      <c r="CL10683" s="32" t="str">
        <f t="shared" si="1338"/>
        <v/>
      </c>
      <c r="CM10683" s="32" t="str">
        <f t="shared" si="1339"/>
        <v/>
      </c>
      <c r="CN10683" s="32" t="str">
        <f t="shared" si="1340"/>
        <v/>
      </c>
    </row>
    <row r="10684" spans="71:92" x14ac:dyDescent="0.3">
      <c r="BS10684" s="32" t="str">
        <f>IF(Kiadasi_kiseroiv!$K$2=BT10684,BV10684,"")</f>
        <v/>
      </c>
      <c r="BT10684" s="34" t="str">
        <f t="shared" si="1323"/>
        <v/>
      </c>
      <c r="BU10684" s="32" t="str">
        <f t="shared" si="1324"/>
        <v/>
      </c>
      <c r="BV10684" s="32" t="str">
        <f t="shared" si="1325"/>
        <v/>
      </c>
      <c r="BW10684" s="32" t="str">
        <f t="shared" si="1326"/>
        <v/>
      </c>
      <c r="BX10684" s="32" t="str">
        <f t="shared" si="1327"/>
        <v/>
      </c>
      <c r="BY10684" s="32" t="str">
        <f t="shared" si="1328"/>
        <v/>
      </c>
      <c r="BZ10684" s="32" t="str">
        <f t="shared" si="1329"/>
        <v/>
      </c>
      <c r="CA10684" s="32" t="str">
        <f t="shared" si="1330"/>
        <v/>
      </c>
      <c r="CB10684" s="33">
        <f>IF(COUNTIF($CD$7:CD10684,CD10684)=1,CD10684,CD10684+COUNTIF($CD$6:CD10683,CD10684))</f>
        <v>59824</v>
      </c>
      <c r="CC10684" s="34">
        <f t="shared" si="1331"/>
        <v>55153</v>
      </c>
      <c r="CD10684" s="32">
        <f t="shared" si="1332"/>
        <v>55153</v>
      </c>
      <c r="CE10684" s="32">
        <f t="shared" si="1333"/>
        <v>0</v>
      </c>
      <c r="CF10684" s="32">
        <f t="shared" si="1334"/>
        <v>0</v>
      </c>
      <c r="CG10684" s="32" t="str">
        <f t="shared" si="1335"/>
        <v/>
      </c>
      <c r="CH10684" s="32">
        <v>679</v>
      </c>
      <c r="CI10684" s="32" t="s">
        <v>7</v>
      </c>
      <c r="CJ10684" s="32" t="str">
        <f t="shared" si="1336"/>
        <v/>
      </c>
      <c r="CK10684" s="32" t="str">
        <f t="shared" si="1337"/>
        <v/>
      </c>
      <c r="CL10684" s="32" t="str">
        <f t="shared" si="1338"/>
        <v/>
      </c>
      <c r="CM10684" s="32" t="str">
        <f t="shared" si="1339"/>
        <v/>
      </c>
      <c r="CN10684" s="32" t="str">
        <f t="shared" si="1340"/>
        <v/>
      </c>
    </row>
    <row r="10685" spans="71:92" x14ac:dyDescent="0.3">
      <c r="BS10685" s="32" t="str">
        <f>IF(Kiadasi_kiseroiv!$K$2=BT10685,BV10685,"")</f>
        <v/>
      </c>
      <c r="BT10685" s="34" t="str">
        <f t="shared" si="1323"/>
        <v/>
      </c>
      <c r="BU10685" s="32" t="str">
        <f t="shared" si="1324"/>
        <v/>
      </c>
      <c r="BV10685" s="32" t="str">
        <f t="shared" si="1325"/>
        <v/>
      </c>
      <c r="BW10685" s="32" t="str">
        <f t="shared" si="1326"/>
        <v/>
      </c>
      <c r="BX10685" s="32" t="str">
        <f t="shared" si="1327"/>
        <v/>
      </c>
      <c r="BY10685" s="32" t="str">
        <f t="shared" si="1328"/>
        <v/>
      </c>
      <c r="BZ10685" s="32" t="str">
        <f t="shared" si="1329"/>
        <v/>
      </c>
      <c r="CA10685" s="32" t="str">
        <f t="shared" si="1330"/>
        <v/>
      </c>
      <c r="CB10685" s="33">
        <f>IF(COUNTIF($CD$7:CD10685,CD10685)=1,CD10685,CD10685+COUNTIF($CD$6:CD10684,CD10685))</f>
        <v>59825</v>
      </c>
      <c r="CC10685" s="34">
        <f t="shared" si="1331"/>
        <v>55153</v>
      </c>
      <c r="CD10685" s="32">
        <f t="shared" si="1332"/>
        <v>55153</v>
      </c>
      <c r="CE10685" s="32">
        <f t="shared" si="1333"/>
        <v>0</v>
      </c>
      <c r="CF10685" s="32">
        <f t="shared" si="1334"/>
        <v>0</v>
      </c>
      <c r="CG10685" s="32" t="str">
        <f t="shared" si="1335"/>
        <v/>
      </c>
      <c r="CH10685" s="32">
        <v>680</v>
      </c>
      <c r="CI10685" s="32" t="s">
        <v>7</v>
      </c>
      <c r="CJ10685" s="32" t="str">
        <f t="shared" si="1336"/>
        <v/>
      </c>
      <c r="CK10685" s="32" t="str">
        <f t="shared" si="1337"/>
        <v/>
      </c>
      <c r="CL10685" s="32" t="str">
        <f t="shared" si="1338"/>
        <v/>
      </c>
      <c r="CM10685" s="32" t="str">
        <f t="shared" si="1339"/>
        <v/>
      </c>
      <c r="CN10685" s="32" t="str">
        <f t="shared" si="1340"/>
        <v/>
      </c>
    </row>
    <row r="10686" spans="71:92" x14ac:dyDescent="0.3">
      <c r="BS10686" s="32" t="str">
        <f>IF(Kiadasi_kiseroiv!$K$2=BT10686,BV10686,"")</f>
        <v/>
      </c>
      <c r="BT10686" s="34" t="str">
        <f t="shared" si="1323"/>
        <v/>
      </c>
      <c r="BU10686" s="32" t="str">
        <f t="shared" si="1324"/>
        <v/>
      </c>
      <c r="BV10686" s="32" t="str">
        <f t="shared" si="1325"/>
        <v/>
      </c>
      <c r="BW10686" s="32" t="str">
        <f t="shared" si="1326"/>
        <v/>
      </c>
      <c r="BX10686" s="32" t="str">
        <f t="shared" si="1327"/>
        <v/>
      </c>
      <c r="BY10686" s="32" t="str">
        <f t="shared" si="1328"/>
        <v/>
      </c>
      <c r="BZ10686" s="32" t="str">
        <f t="shared" si="1329"/>
        <v/>
      </c>
      <c r="CA10686" s="32" t="str">
        <f t="shared" si="1330"/>
        <v/>
      </c>
      <c r="CB10686" s="33">
        <f>IF(COUNTIF($CD$7:CD10686,CD10686)=1,CD10686,CD10686+COUNTIF($CD$6:CD10685,CD10686))</f>
        <v>59826</v>
      </c>
      <c r="CC10686" s="34">
        <f t="shared" si="1331"/>
        <v>55153</v>
      </c>
      <c r="CD10686" s="32">
        <f t="shared" si="1332"/>
        <v>55153</v>
      </c>
      <c r="CE10686" s="32">
        <f t="shared" si="1333"/>
        <v>0</v>
      </c>
      <c r="CF10686" s="32">
        <f t="shared" si="1334"/>
        <v>0</v>
      </c>
      <c r="CG10686" s="32" t="str">
        <f t="shared" si="1335"/>
        <v/>
      </c>
      <c r="CH10686" s="32">
        <v>681</v>
      </c>
      <c r="CI10686" s="32" t="s">
        <v>7</v>
      </c>
      <c r="CJ10686" s="32" t="str">
        <f t="shared" si="1336"/>
        <v/>
      </c>
      <c r="CK10686" s="32" t="str">
        <f t="shared" si="1337"/>
        <v/>
      </c>
      <c r="CL10686" s="32" t="str">
        <f t="shared" si="1338"/>
        <v/>
      </c>
      <c r="CM10686" s="32" t="str">
        <f t="shared" si="1339"/>
        <v/>
      </c>
      <c r="CN10686" s="32" t="str">
        <f t="shared" si="1340"/>
        <v/>
      </c>
    </row>
    <row r="10687" spans="71:92" x14ac:dyDescent="0.3">
      <c r="BS10687" s="32" t="str">
        <f>IF(Kiadasi_kiseroiv!$K$2=BT10687,BV10687,"")</f>
        <v/>
      </c>
      <c r="BT10687" s="34" t="str">
        <f t="shared" si="1323"/>
        <v/>
      </c>
      <c r="BU10687" s="32" t="str">
        <f t="shared" si="1324"/>
        <v/>
      </c>
      <c r="BV10687" s="32" t="str">
        <f t="shared" si="1325"/>
        <v/>
      </c>
      <c r="BW10687" s="32" t="str">
        <f t="shared" si="1326"/>
        <v/>
      </c>
      <c r="BX10687" s="32" t="str">
        <f t="shared" si="1327"/>
        <v/>
      </c>
      <c r="BY10687" s="32" t="str">
        <f t="shared" si="1328"/>
        <v/>
      </c>
      <c r="BZ10687" s="32" t="str">
        <f t="shared" si="1329"/>
        <v/>
      </c>
      <c r="CA10687" s="32" t="str">
        <f t="shared" si="1330"/>
        <v/>
      </c>
      <c r="CB10687" s="33">
        <f>IF(COUNTIF($CD$7:CD10687,CD10687)=1,CD10687,CD10687+COUNTIF($CD$6:CD10686,CD10687))</f>
        <v>59827</v>
      </c>
      <c r="CC10687" s="34">
        <f t="shared" si="1331"/>
        <v>55153</v>
      </c>
      <c r="CD10687" s="32">
        <f t="shared" si="1332"/>
        <v>55153</v>
      </c>
      <c r="CE10687" s="32">
        <f t="shared" si="1333"/>
        <v>0</v>
      </c>
      <c r="CF10687" s="32">
        <f t="shared" si="1334"/>
        <v>0</v>
      </c>
      <c r="CG10687" s="32" t="str">
        <f t="shared" si="1335"/>
        <v/>
      </c>
      <c r="CH10687" s="32">
        <v>682</v>
      </c>
      <c r="CI10687" s="32" t="s">
        <v>7</v>
      </c>
      <c r="CJ10687" s="32" t="str">
        <f t="shared" si="1336"/>
        <v/>
      </c>
      <c r="CK10687" s="32" t="str">
        <f t="shared" si="1337"/>
        <v/>
      </c>
      <c r="CL10687" s="32" t="str">
        <f t="shared" si="1338"/>
        <v/>
      </c>
      <c r="CM10687" s="32" t="str">
        <f t="shared" si="1339"/>
        <v/>
      </c>
      <c r="CN10687" s="32" t="str">
        <f t="shared" si="1340"/>
        <v/>
      </c>
    </row>
    <row r="10688" spans="71:92" x14ac:dyDescent="0.3">
      <c r="BS10688" s="32" t="str">
        <f>IF(Kiadasi_kiseroiv!$K$2=BT10688,BV10688,"")</f>
        <v/>
      </c>
      <c r="BT10688" s="34" t="str">
        <f t="shared" si="1323"/>
        <v/>
      </c>
      <c r="BU10688" s="32" t="str">
        <f t="shared" si="1324"/>
        <v/>
      </c>
      <c r="BV10688" s="32" t="str">
        <f t="shared" si="1325"/>
        <v/>
      </c>
      <c r="BW10688" s="32" t="str">
        <f t="shared" si="1326"/>
        <v/>
      </c>
      <c r="BX10688" s="32" t="str">
        <f t="shared" si="1327"/>
        <v/>
      </c>
      <c r="BY10688" s="32" t="str">
        <f t="shared" si="1328"/>
        <v/>
      </c>
      <c r="BZ10688" s="32" t="str">
        <f t="shared" si="1329"/>
        <v/>
      </c>
      <c r="CA10688" s="32" t="str">
        <f t="shared" si="1330"/>
        <v/>
      </c>
      <c r="CB10688" s="33">
        <f>IF(COUNTIF($CD$7:CD10688,CD10688)=1,CD10688,CD10688+COUNTIF($CD$6:CD10687,CD10688))</f>
        <v>59828</v>
      </c>
      <c r="CC10688" s="34">
        <f t="shared" si="1331"/>
        <v>55153</v>
      </c>
      <c r="CD10688" s="32">
        <f t="shared" si="1332"/>
        <v>55153</v>
      </c>
      <c r="CE10688" s="32">
        <f t="shared" si="1333"/>
        <v>0</v>
      </c>
      <c r="CF10688" s="32">
        <f t="shared" si="1334"/>
        <v>0</v>
      </c>
      <c r="CG10688" s="32" t="str">
        <f t="shared" si="1335"/>
        <v/>
      </c>
      <c r="CH10688" s="32">
        <v>683</v>
      </c>
      <c r="CI10688" s="32" t="s">
        <v>7</v>
      </c>
      <c r="CJ10688" s="32" t="str">
        <f t="shared" si="1336"/>
        <v/>
      </c>
      <c r="CK10688" s="32" t="str">
        <f t="shared" si="1337"/>
        <v/>
      </c>
      <c r="CL10688" s="32" t="str">
        <f t="shared" si="1338"/>
        <v/>
      </c>
      <c r="CM10688" s="32" t="str">
        <f t="shared" si="1339"/>
        <v/>
      </c>
      <c r="CN10688" s="32" t="str">
        <f t="shared" si="1340"/>
        <v/>
      </c>
    </row>
    <row r="10689" spans="71:92" x14ac:dyDescent="0.3">
      <c r="BS10689" s="32" t="str">
        <f>IF(Kiadasi_kiseroiv!$K$2=BT10689,BV10689,"")</f>
        <v/>
      </c>
      <c r="BT10689" s="34" t="str">
        <f t="shared" si="1323"/>
        <v/>
      </c>
      <c r="BU10689" s="32" t="str">
        <f t="shared" si="1324"/>
        <v/>
      </c>
      <c r="BV10689" s="32" t="str">
        <f t="shared" si="1325"/>
        <v/>
      </c>
      <c r="BW10689" s="32" t="str">
        <f t="shared" si="1326"/>
        <v/>
      </c>
      <c r="BX10689" s="32" t="str">
        <f t="shared" si="1327"/>
        <v/>
      </c>
      <c r="BY10689" s="32" t="str">
        <f t="shared" si="1328"/>
        <v/>
      </c>
      <c r="BZ10689" s="32" t="str">
        <f t="shared" si="1329"/>
        <v/>
      </c>
      <c r="CA10689" s="32" t="str">
        <f t="shared" si="1330"/>
        <v/>
      </c>
      <c r="CB10689" s="33">
        <f>IF(COUNTIF($CD$7:CD10689,CD10689)=1,CD10689,CD10689+COUNTIF($CD$6:CD10688,CD10689))</f>
        <v>59829</v>
      </c>
      <c r="CC10689" s="34">
        <f t="shared" si="1331"/>
        <v>55153</v>
      </c>
      <c r="CD10689" s="32">
        <f t="shared" si="1332"/>
        <v>55153</v>
      </c>
      <c r="CE10689" s="32">
        <f t="shared" si="1333"/>
        <v>0</v>
      </c>
      <c r="CF10689" s="32">
        <f t="shared" si="1334"/>
        <v>0</v>
      </c>
      <c r="CG10689" s="32" t="str">
        <f t="shared" si="1335"/>
        <v/>
      </c>
      <c r="CH10689" s="32">
        <v>684</v>
      </c>
      <c r="CI10689" s="32" t="s">
        <v>7</v>
      </c>
      <c r="CJ10689" s="32" t="str">
        <f t="shared" si="1336"/>
        <v/>
      </c>
      <c r="CK10689" s="32" t="str">
        <f t="shared" si="1337"/>
        <v/>
      </c>
      <c r="CL10689" s="32" t="str">
        <f t="shared" si="1338"/>
        <v/>
      </c>
      <c r="CM10689" s="32" t="str">
        <f t="shared" si="1339"/>
        <v/>
      </c>
      <c r="CN10689" s="32" t="str">
        <f t="shared" si="1340"/>
        <v/>
      </c>
    </row>
    <row r="10690" spans="71:92" x14ac:dyDescent="0.3">
      <c r="BS10690" s="32" t="str">
        <f>IF(Kiadasi_kiseroiv!$K$2=BT10690,BV10690,"")</f>
        <v/>
      </c>
      <c r="BT10690" s="34" t="str">
        <f t="shared" si="1323"/>
        <v/>
      </c>
      <c r="BU10690" s="32" t="str">
        <f t="shared" si="1324"/>
        <v/>
      </c>
      <c r="BV10690" s="32" t="str">
        <f t="shared" si="1325"/>
        <v/>
      </c>
      <c r="BW10690" s="32" t="str">
        <f t="shared" si="1326"/>
        <v/>
      </c>
      <c r="BX10690" s="32" t="str">
        <f t="shared" si="1327"/>
        <v/>
      </c>
      <c r="BY10690" s="32" t="str">
        <f t="shared" si="1328"/>
        <v/>
      </c>
      <c r="BZ10690" s="32" t="str">
        <f t="shared" si="1329"/>
        <v/>
      </c>
      <c r="CA10690" s="32" t="str">
        <f t="shared" si="1330"/>
        <v/>
      </c>
      <c r="CB10690" s="33">
        <f>IF(COUNTIF($CD$7:CD10690,CD10690)=1,CD10690,CD10690+COUNTIF($CD$6:CD10689,CD10690))</f>
        <v>59830</v>
      </c>
      <c r="CC10690" s="34">
        <f t="shared" si="1331"/>
        <v>55153</v>
      </c>
      <c r="CD10690" s="32">
        <f t="shared" si="1332"/>
        <v>55153</v>
      </c>
      <c r="CE10690" s="32">
        <f t="shared" si="1333"/>
        <v>0</v>
      </c>
      <c r="CF10690" s="32">
        <f t="shared" si="1334"/>
        <v>0</v>
      </c>
      <c r="CG10690" s="32" t="str">
        <f t="shared" si="1335"/>
        <v/>
      </c>
      <c r="CH10690" s="32">
        <v>685</v>
      </c>
      <c r="CI10690" s="32" t="s">
        <v>7</v>
      </c>
      <c r="CJ10690" s="32" t="str">
        <f t="shared" si="1336"/>
        <v/>
      </c>
      <c r="CK10690" s="32" t="str">
        <f t="shared" si="1337"/>
        <v/>
      </c>
      <c r="CL10690" s="32" t="str">
        <f t="shared" si="1338"/>
        <v/>
      </c>
      <c r="CM10690" s="32" t="str">
        <f t="shared" si="1339"/>
        <v/>
      </c>
      <c r="CN10690" s="32" t="str">
        <f t="shared" si="1340"/>
        <v/>
      </c>
    </row>
    <row r="10691" spans="71:92" x14ac:dyDescent="0.3">
      <c r="BS10691" s="32" t="str">
        <f>IF(Kiadasi_kiseroiv!$K$2=BT10691,BV10691,"")</f>
        <v/>
      </c>
      <c r="BT10691" s="34" t="str">
        <f t="shared" si="1323"/>
        <v/>
      </c>
      <c r="BU10691" s="32" t="str">
        <f t="shared" si="1324"/>
        <v/>
      </c>
      <c r="BV10691" s="32" t="str">
        <f t="shared" si="1325"/>
        <v/>
      </c>
      <c r="BW10691" s="32" t="str">
        <f t="shared" si="1326"/>
        <v/>
      </c>
      <c r="BX10691" s="32" t="str">
        <f t="shared" si="1327"/>
        <v/>
      </c>
      <c r="BY10691" s="32" t="str">
        <f t="shared" si="1328"/>
        <v/>
      </c>
      <c r="BZ10691" s="32" t="str">
        <f t="shared" si="1329"/>
        <v/>
      </c>
      <c r="CA10691" s="32" t="str">
        <f t="shared" si="1330"/>
        <v/>
      </c>
      <c r="CB10691" s="33">
        <f>IF(COUNTIF($CD$7:CD10691,CD10691)=1,CD10691,CD10691+COUNTIF($CD$6:CD10690,CD10691))</f>
        <v>59831</v>
      </c>
      <c r="CC10691" s="34">
        <f t="shared" si="1331"/>
        <v>55153</v>
      </c>
      <c r="CD10691" s="32">
        <f t="shared" si="1332"/>
        <v>55153</v>
      </c>
      <c r="CE10691" s="32">
        <f t="shared" si="1333"/>
        <v>0</v>
      </c>
      <c r="CF10691" s="32">
        <f t="shared" si="1334"/>
        <v>0</v>
      </c>
      <c r="CG10691" s="32" t="str">
        <f t="shared" si="1335"/>
        <v/>
      </c>
      <c r="CH10691" s="32">
        <v>686</v>
      </c>
      <c r="CI10691" s="32" t="s">
        <v>7</v>
      </c>
      <c r="CJ10691" s="32" t="str">
        <f t="shared" si="1336"/>
        <v/>
      </c>
      <c r="CK10691" s="32" t="str">
        <f t="shared" si="1337"/>
        <v/>
      </c>
      <c r="CL10691" s="32" t="str">
        <f t="shared" si="1338"/>
        <v/>
      </c>
      <c r="CM10691" s="32" t="str">
        <f t="shared" si="1339"/>
        <v/>
      </c>
      <c r="CN10691" s="32" t="str">
        <f t="shared" si="1340"/>
        <v/>
      </c>
    </row>
    <row r="10692" spans="71:92" x14ac:dyDescent="0.3">
      <c r="BS10692" s="32" t="str">
        <f>IF(Kiadasi_kiseroiv!$K$2=BT10692,BV10692,"")</f>
        <v/>
      </c>
      <c r="BT10692" s="34" t="str">
        <f t="shared" si="1323"/>
        <v/>
      </c>
      <c r="BU10692" s="32" t="str">
        <f t="shared" si="1324"/>
        <v/>
      </c>
      <c r="BV10692" s="32" t="str">
        <f t="shared" si="1325"/>
        <v/>
      </c>
      <c r="BW10692" s="32" t="str">
        <f t="shared" si="1326"/>
        <v/>
      </c>
      <c r="BX10692" s="32" t="str">
        <f t="shared" si="1327"/>
        <v/>
      </c>
      <c r="BY10692" s="32" t="str">
        <f t="shared" si="1328"/>
        <v/>
      </c>
      <c r="BZ10692" s="32" t="str">
        <f t="shared" si="1329"/>
        <v/>
      </c>
      <c r="CA10692" s="32" t="str">
        <f t="shared" si="1330"/>
        <v/>
      </c>
      <c r="CB10692" s="33">
        <f>IF(COUNTIF($CD$7:CD10692,CD10692)=1,CD10692,CD10692+COUNTIF($CD$6:CD10691,CD10692))</f>
        <v>59832</v>
      </c>
      <c r="CC10692" s="34">
        <f t="shared" si="1331"/>
        <v>55153</v>
      </c>
      <c r="CD10692" s="32">
        <f t="shared" si="1332"/>
        <v>55153</v>
      </c>
      <c r="CE10692" s="32">
        <f t="shared" si="1333"/>
        <v>0</v>
      </c>
      <c r="CF10692" s="32">
        <f t="shared" si="1334"/>
        <v>0</v>
      </c>
      <c r="CG10692" s="32" t="str">
        <f t="shared" si="1335"/>
        <v/>
      </c>
      <c r="CH10692" s="32">
        <v>687</v>
      </c>
      <c r="CI10692" s="32" t="s">
        <v>7</v>
      </c>
      <c r="CJ10692" s="32" t="str">
        <f t="shared" si="1336"/>
        <v/>
      </c>
      <c r="CK10692" s="32" t="str">
        <f t="shared" si="1337"/>
        <v/>
      </c>
      <c r="CL10692" s="32" t="str">
        <f t="shared" si="1338"/>
        <v/>
      </c>
      <c r="CM10692" s="32" t="str">
        <f t="shared" si="1339"/>
        <v/>
      </c>
      <c r="CN10692" s="32" t="str">
        <f t="shared" si="1340"/>
        <v/>
      </c>
    </row>
    <row r="10693" spans="71:92" x14ac:dyDescent="0.3">
      <c r="BS10693" s="32" t="str">
        <f>IF(Kiadasi_kiseroiv!$K$2=BT10693,BV10693,"")</f>
        <v/>
      </c>
      <c r="BT10693" s="34" t="str">
        <f t="shared" ref="BT10693:BT10756" si="1341">IF(AND($BT$4=CI10693,BU10693&lt;&gt;""),CC10693,"")</f>
        <v/>
      </c>
      <c r="BU10693" s="32" t="str">
        <f t="shared" ref="BU10693:BU10756" si="1342">IF(AND($BU$1=CI10693,OR(ISERROR(VLOOKUP(CG10693,Kisiv,2,FALSE))=FALSE,CE10693&lt;0)),CB10693,"")</f>
        <v/>
      </c>
      <c r="BV10693" s="32" t="str">
        <f t="shared" ref="BV10693:BV10756" si="1343">IF(BU10693&lt;&gt;"",RANK(BU10693,$BU$7:$BU$33000,1),"")</f>
        <v/>
      </c>
      <c r="BW10693" s="32" t="str">
        <f t="shared" ref="BW10693:BW10756" si="1344">IF(CC10693&lt;min,$BW$2,IF(CC10693&lt;=max,CG10693,""))</f>
        <v/>
      </c>
      <c r="BX10693" s="32" t="str">
        <f t="shared" ref="BX10693:BX10756" si="1345">IF(AND(OR($BX$1=0,$BX$1=CG10693),OR($BX$2=0,IF(ISERROR(SEARCH($BX$2,CJ10693&amp;CK10693&amp;CL10693,1)),FALSE,TRUE))),CB10693,"")</f>
        <v/>
      </c>
      <c r="BY10693" s="32" t="str">
        <f t="shared" ref="BY10693:BY10756" si="1346">IF(AND(BX10693&lt;&gt;"",CC10693&lt;&gt;$CD$2),RANK(BX10693,$BX$7:$BX$33000,1),"")</f>
        <v/>
      </c>
      <c r="BZ10693" s="32" t="str">
        <f t="shared" ref="BZ10693:BZ10756" si="1347">IF(AND(CC10693&lt;$BZ$2,CI10693=$BZ$4),$BZ$5,IF(AND(CC10693&lt;=$BZ$3,CI10693=$BZ$4),CB10693,""))</f>
        <v/>
      </c>
      <c r="CA10693" s="32" t="str">
        <f t="shared" ref="CA10693:CA10756" si="1348">IF(AND(BZ10693&lt;&gt;"",BZ10693&lt;&gt;$BZ$5),RANK(BZ10693,$BZ$7:$BZ$33000,1),"")</f>
        <v/>
      </c>
      <c r="CB10693" s="33">
        <f>IF(COUNTIF($CD$7:CD10693,CD10693)=1,CD10693,CD10693+COUNTIF($CD$6:CD10692,CD10693))</f>
        <v>59833</v>
      </c>
      <c r="CC10693" s="34">
        <f t="shared" ref="CC10693:CC10756" si="1349">IF(INDEX(ab,CH10693,1)&lt;&gt;1,INDEX(ab,CH10693,1),$CD$2)</f>
        <v>55153</v>
      </c>
      <c r="CD10693" s="32">
        <f t="shared" ref="CD10693:CD10756" si="1350">IF(CC10693&lt;&gt;$CD$2,RANK(CC10693,$CC$7:$CC$33000,1),$CD$2)</f>
        <v>55153</v>
      </c>
      <c r="CE10693" s="32">
        <f t="shared" ref="CE10693:CE10756" si="1351">INDEX(ab,CH10693,6)</f>
        <v>0</v>
      </c>
      <c r="CF10693" s="32">
        <f t="shared" ref="CF10693:CF10756" si="1352">INDEX(ab,CH10693,8)</f>
        <v>0</v>
      </c>
      <c r="CG10693" s="32" t="str">
        <f t="shared" ref="CG10693:CG10756" si="1353">INDEX(ab,CH10693,7)&amp;INDEX(ab,CH10693,9)</f>
        <v/>
      </c>
      <c r="CH10693" s="32">
        <v>688</v>
      </c>
      <c r="CI10693" s="32" t="s">
        <v>7</v>
      </c>
      <c r="CJ10693" s="32" t="str">
        <f t="shared" ref="CJ10693:CJ10756" si="1354">IF(INDEX(ab,CH10693,5)&lt;&gt;0,INDEX(ab,CH10693,5),"")</f>
        <v/>
      </c>
      <c r="CK10693" s="32" t="str">
        <f t="shared" ref="CK10693:CK10756" si="1355">IF(INDEX(ab,CH10693,10)&lt;&gt;0,INDEX(ab,CH10693,10),"")</f>
        <v/>
      </c>
      <c r="CL10693" s="32" t="str">
        <f t="shared" ref="CL10693:CL10756" si="1356">IF(INDEX(ab,CH10693,11)&lt;&gt;0,INDEX(ab,CH10693,11),"")</f>
        <v/>
      </c>
      <c r="CM10693" s="32" t="str">
        <f t="shared" ref="CM10693:CM10756" si="1357">IF(INDEX(ab,CH10693,4)&lt;&gt;0,INDEX(ab,CH10693,4),"")</f>
        <v/>
      </c>
      <c r="CN10693" s="32" t="str">
        <f t="shared" ref="CN10693:CN10756" si="1358">IF(INDEX(ab,CH10693,3)&lt;&gt;0,INDEX(ab,CH10693,3),"")</f>
        <v/>
      </c>
    </row>
    <row r="10694" spans="71:92" x14ac:dyDescent="0.3">
      <c r="BS10694" s="32" t="str">
        <f>IF(Kiadasi_kiseroiv!$K$2=BT10694,BV10694,"")</f>
        <v/>
      </c>
      <c r="BT10694" s="34" t="str">
        <f t="shared" si="1341"/>
        <v/>
      </c>
      <c r="BU10694" s="32" t="str">
        <f t="shared" si="1342"/>
        <v/>
      </c>
      <c r="BV10694" s="32" t="str">
        <f t="shared" si="1343"/>
        <v/>
      </c>
      <c r="BW10694" s="32" t="str">
        <f t="shared" si="1344"/>
        <v/>
      </c>
      <c r="BX10694" s="32" t="str">
        <f t="shared" si="1345"/>
        <v/>
      </c>
      <c r="BY10694" s="32" t="str">
        <f t="shared" si="1346"/>
        <v/>
      </c>
      <c r="BZ10694" s="32" t="str">
        <f t="shared" si="1347"/>
        <v/>
      </c>
      <c r="CA10694" s="32" t="str">
        <f t="shared" si="1348"/>
        <v/>
      </c>
      <c r="CB10694" s="33">
        <f>IF(COUNTIF($CD$7:CD10694,CD10694)=1,CD10694,CD10694+COUNTIF($CD$6:CD10693,CD10694))</f>
        <v>59834</v>
      </c>
      <c r="CC10694" s="34">
        <f t="shared" si="1349"/>
        <v>55153</v>
      </c>
      <c r="CD10694" s="32">
        <f t="shared" si="1350"/>
        <v>55153</v>
      </c>
      <c r="CE10694" s="32">
        <f t="shared" si="1351"/>
        <v>0</v>
      </c>
      <c r="CF10694" s="32">
        <f t="shared" si="1352"/>
        <v>0</v>
      </c>
      <c r="CG10694" s="32" t="str">
        <f t="shared" si="1353"/>
        <v/>
      </c>
      <c r="CH10694" s="32">
        <v>689</v>
      </c>
      <c r="CI10694" s="32" t="s">
        <v>7</v>
      </c>
      <c r="CJ10694" s="32" t="str">
        <f t="shared" si="1354"/>
        <v/>
      </c>
      <c r="CK10694" s="32" t="str">
        <f t="shared" si="1355"/>
        <v/>
      </c>
      <c r="CL10694" s="32" t="str">
        <f t="shared" si="1356"/>
        <v/>
      </c>
      <c r="CM10694" s="32" t="str">
        <f t="shared" si="1357"/>
        <v/>
      </c>
      <c r="CN10694" s="32" t="str">
        <f t="shared" si="1358"/>
        <v/>
      </c>
    </row>
    <row r="10695" spans="71:92" x14ac:dyDescent="0.3">
      <c r="BS10695" s="32" t="str">
        <f>IF(Kiadasi_kiseroiv!$K$2=BT10695,BV10695,"")</f>
        <v/>
      </c>
      <c r="BT10695" s="34" t="str">
        <f t="shared" si="1341"/>
        <v/>
      </c>
      <c r="BU10695" s="32" t="str">
        <f t="shared" si="1342"/>
        <v/>
      </c>
      <c r="BV10695" s="32" t="str">
        <f t="shared" si="1343"/>
        <v/>
      </c>
      <c r="BW10695" s="32" t="str">
        <f t="shared" si="1344"/>
        <v/>
      </c>
      <c r="BX10695" s="32" t="str">
        <f t="shared" si="1345"/>
        <v/>
      </c>
      <c r="BY10695" s="32" t="str">
        <f t="shared" si="1346"/>
        <v/>
      </c>
      <c r="BZ10695" s="32" t="str">
        <f t="shared" si="1347"/>
        <v/>
      </c>
      <c r="CA10695" s="32" t="str">
        <f t="shared" si="1348"/>
        <v/>
      </c>
      <c r="CB10695" s="33">
        <f>IF(COUNTIF($CD$7:CD10695,CD10695)=1,CD10695,CD10695+COUNTIF($CD$6:CD10694,CD10695))</f>
        <v>59835</v>
      </c>
      <c r="CC10695" s="34">
        <f t="shared" si="1349"/>
        <v>55153</v>
      </c>
      <c r="CD10695" s="32">
        <f t="shared" si="1350"/>
        <v>55153</v>
      </c>
      <c r="CE10695" s="32">
        <f t="shared" si="1351"/>
        <v>0</v>
      </c>
      <c r="CF10695" s="32">
        <f t="shared" si="1352"/>
        <v>0</v>
      </c>
      <c r="CG10695" s="32" t="str">
        <f t="shared" si="1353"/>
        <v/>
      </c>
      <c r="CH10695" s="32">
        <v>690</v>
      </c>
      <c r="CI10695" s="32" t="s">
        <v>7</v>
      </c>
      <c r="CJ10695" s="32" t="str">
        <f t="shared" si="1354"/>
        <v/>
      </c>
      <c r="CK10695" s="32" t="str">
        <f t="shared" si="1355"/>
        <v/>
      </c>
      <c r="CL10695" s="32" t="str">
        <f t="shared" si="1356"/>
        <v/>
      </c>
      <c r="CM10695" s="32" t="str">
        <f t="shared" si="1357"/>
        <v/>
      </c>
      <c r="CN10695" s="32" t="str">
        <f t="shared" si="1358"/>
        <v/>
      </c>
    </row>
    <row r="10696" spans="71:92" x14ac:dyDescent="0.3">
      <c r="BS10696" s="32" t="str">
        <f>IF(Kiadasi_kiseroiv!$K$2=BT10696,BV10696,"")</f>
        <v/>
      </c>
      <c r="BT10696" s="34" t="str">
        <f t="shared" si="1341"/>
        <v/>
      </c>
      <c r="BU10696" s="32" t="str">
        <f t="shared" si="1342"/>
        <v/>
      </c>
      <c r="BV10696" s="32" t="str">
        <f t="shared" si="1343"/>
        <v/>
      </c>
      <c r="BW10696" s="32" t="str">
        <f t="shared" si="1344"/>
        <v/>
      </c>
      <c r="BX10696" s="32" t="str">
        <f t="shared" si="1345"/>
        <v/>
      </c>
      <c r="BY10696" s="32" t="str">
        <f t="shared" si="1346"/>
        <v/>
      </c>
      <c r="BZ10696" s="32" t="str">
        <f t="shared" si="1347"/>
        <v/>
      </c>
      <c r="CA10696" s="32" t="str">
        <f t="shared" si="1348"/>
        <v/>
      </c>
      <c r="CB10696" s="33">
        <f>IF(COUNTIF($CD$7:CD10696,CD10696)=1,CD10696,CD10696+COUNTIF($CD$6:CD10695,CD10696))</f>
        <v>59836</v>
      </c>
      <c r="CC10696" s="34">
        <f t="shared" si="1349"/>
        <v>55153</v>
      </c>
      <c r="CD10696" s="32">
        <f t="shared" si="1350"/>
        <v>55153</v>
      </c>
      <c r="CE10696" s="32">
        <f t="shared" si="1351"/>
        <v>0</v>
      </c>
      <c r="CF10696" s="32">
        <f t="shared" si="1352"/>
        <v>0</v>
      </c>
      <c r="CG10696" s="32" t="str">
        <f t="shared" si="1353"/>
        <v/>
      </c>
      <c r="CH10696" s="32">
        <v>691</v>
      </c>
      <c r="CI10696" s="32" t="s">
        <v>7</v>
      </c>
      <c r="CJ10696" s="32" t="str">
        <f t="shared" si="1354"/>
        <v/>
      </c>
      <c r="CK10696" s="32" t="str">
        <f t="shared" si="1355"/>
        <v/>
      </c>
      <c r="CL10696" s="32" t="str">
        <f t="shared" si="1356"/>
        <v/>
      </c>
      <c r="CM10696" s="32" t="str">
        <f t="shared" si="1357"/>
        <v/>
      </c>
      <c r="CN10696" s="32" t="str">
        <f t="shared" si="1358"/>
        <v/>
      </c>
    </row>
    <row r="10697" spans="71:92" x14ac:dyDescent="0.3">
      <c r="BS10697" s="32" t="str">
        <f>IF(Kiadasi_kiseroiv!$K$2=BT10697,BV10697,"")</f>
        <v/>
      </c>
      <c r="BT10697" s="34" t="str">
        <f t="shared" si="1341"/>
        <v/>
      </c>
      <c r="BU10697" s="32" t="str">
        <f t="shared" si="1342"/>
        <v/>
      </c>
      <c r="BV10697" s="32" t="str">
        <f t="shared" si="1343"/>
        <v/>
      </c>
      <c r="BW10697" s="32" t="str">
        <f t="shared" si="1344"/>
        <v/>
      </c>
      <c r="BX10697" s="32" t="str">
        <f t="shared" si="1345"/>
        <v/>
      </c>
      <c r="BY10697" s="32" t="str">
        <f t="shared" si="1346"/>
        <v/>
      </c>
      <c r="BZ10697" s="32" t="str">
        <f t="shared" si="1347"/>
        <v/>
      </c>
      <c r="CA10697" s="32" t="str">
        <f t="shared" si="1348"/>
        <v/>
      </c>
      <c r="CB10697" s="33">
        <f>IF(COUNTIF($CD$7:CD10697,CD10697)=1,CD10697,CD10697+COUNTIF($CD$6:CD10696,CD10697))</f>
        <v>59837</v>
      </c>
      <c r="CC10697" s="34">
        <f t="shared" si="1349"/>
        <v>55153</v>
      </c>
      <c r="CD10697" s="32">
        <f t="shared" si="1350"/>
        <v>55153</v>
      </c>
      <c r="CE10697" s="32">
        <f t="shared" si="1351"/>
        <v>0</v>
      </c>
      <c r="CF10697" s="32">
        <f t="shared" si="1352"/>
        <v>0</v>
      </c>
      <c r="CG10697" s="32" t="str">
        <f t="shared" si="1353"/>
        <v/>
      </c>
      <c r="CH10697" s="32">
        <v>692</v>
      </c>
      <c r="CI10697" s="32" t="s">
        <v>7</v>
      </c>
      <c r="CJ10697" s="32" t="str">
        <f t="shared" si="1354"/>
        <v/>
      </c>
      <c r="CK10697" s="32" t="str">
        <f t="shared" si="1355"/>
        <v/>
      </c>
      <c r="CL10697" s="32" t="str">
        <f t="shared" si="1356"/>
        <v/>
      </c>
      <c r="CM10697" s="32" t="str">
        <f t="shared" si="1357"/>
        <v/>
      </c>
      <c r="CN10697" s="32" t="str">
        <f t="shared" si="1358"/>
        <v/>
      </c>
    </row>
    <row r="10698" spans="71:92" x14ac:dyDescent="0.3">
      <c r="BS10698" s="32" t="str">
        <f>IF(Kiadasi_kiseroiv!$K$2=BT10698,BV10698,"")</f>
        <v/>
      </c>
      <c r="BT10698" s="34" t="str">
        <f t="shared" si="1341"/>
        <v/>
      </c>
      <c r="BU10698" s="32" t="str">
        <f t="shared" si="1342"/>
        <v/>
      </c>
      <c r="BV10698" s="32" t="str">
        <f t="shared" si="1343"/>
        <v/>
      </c>
      <c r="BW10698" s="32" t="str">
        <f t="shared" si="1344"/>
        <v/>
      </c>
      <c r="BX10698" s="32" t="str">
        <f t="shared" si="1345"/>
        <v/>
      </c>
      <c r="BY10698" s="32" t="str">
        <f t="shared" si="1346"/>
        <v/>
      </c>
      <c r="BZ10698" s="32" t="str">
        <f t="shared" si="1347"/>
        <v/>
      </c>
      <c r="CA10698" s="32" t="str">
        <f t="shared" si="1348"/>
        <v/>
      </c>
      <c r="CB10698" s="33">
        <f>IF(COUNTIF($CD$7:CD10698,CD10698)=1,CD10698,CD10698+COUNTIF($CD$6:CD10697,CD10698))</f>
        <v>59838</v>
      </c>
      <c r="CC10698" s="34">
        <f t="shared" si="1349"/>
        <v>55153</v>
      </c>
      <c r="CD10698" s="32">
        <f t="shared" si="1350"/>
        <v>55153</v>
      </c>
      <c r="CE10698" s="32">
        <f t="shared" si="1351"/>
        <v>0</v>
      </c>
      <c r="CF10698" s="32">
        <f t="shared" si="1352"/>
        <v>0</v>
      </c>
      <c r="CG10698" s="32" t="str">
        <f t="shared" si="1353"/>
        <v/>
      </c>
      <c r="CH10698" s="32">
        <v>693</v>
      </c>
      <c r="CI10698" s="32" t="s">
        <v>7</v>
      </c>
      <c r="CJ10698" s="32" t="str">
        <f t="shared" si="1354"/>
        <v/>
      </c>
      <c r="CK10698" s="32" t="str">
        <f t="shared" si="1355"/>
        <v/>
      </c>
      <c r="CL10698" s="32" t="str">
        <f t="shared" si="1356"/>
        <v/>
      </c>
      <c r="CM10698" s="32" t="str">
        <f t="shared" si="1357"/>
        <v/>
      </c>
      <c r="CN10698" s="32" t="str">
        <f t="shared" si="1358"/>
        <v/>
      </c>
    </row>
    <row r="10699" spans="71:92" x14ac:dyDescent="0.3">
      <c r="BS10699" s="32" t="str">
        <f>IF(Kiadasi_kiseroiv!$K$2=BT10699,BV10699,"")</f>
        <v/>
      </c>
      <c r="BT10699" s="34" t="str">
        <f t="shared" si="1341"/>
        <v/>
      </c>
      <c r="BU10699" s="32" t="str">
        <f t="shared" si="1342"/>
        <v/>
      </c>
      <c r="BV10699" s="32" t="str">
        <f t="shared" si="1343"/>
        <v/>
      </c>
      <c r="BW10699" s="32" t="str">
        <f t="shared" si="1344"/>
        <v/>
      </c>
      <c r="BX10699" s="32" t="str">
        <f t="shared" si="1345"/>
        <v/>
      </c>
      <c r="BY10699" s="32" t="str">
        <f t="shared" si="1346"/>
        <v/>
      </c>
      <c r="BZ10699" s="32" t="str">
        <f t="shared" si="1347"/>
        <v/>
      </c>
      <c r="CA10699" s="32" t="str">
        <f t="shared" si="1348"/>
        <v/>
      </c>
      <c r="CB10699" s="33">
        <f>IF(COUNTIF($CD$7:CD10699,CD10699)=1,CD10699,CD10699+COUNTIF($CD$6:CD10698,CD10699))</f>
        <v>59839</v>
      </c>
      <c r="CC10699" s="34">
        <f t="shared" si="1349"/>
        <v>55153</v>
      </c>
      <c r="CD10699" s="32">
        <f t="shared" si="1350"/>
        <v>55153</v>
      </c>
      <c r="CE10699" s="32">
        <f t="shared" si="1351"/>
        <v>0</v>
      </c>
      <c r="CF10699" s="32">
        <f t="shared" si="1352"/>
        <v>0</v>
      </c>
      <c r="CG10699" s="32" t="str">
        <f t="shared" si="1353"/>
        <v/>
      </c>
      <c r="CH10699" s="32">
        <v>694</v>
      </c>
      <c r="CI10699" s="32" t="s">
        <v>7</v>
      </c>
      <c r="CJ10699" s="32" t="str">
        <f t="shared" si="1354"/>
        <v/>
      </c>
      <c r="CK10699" s="32" t="str">
        <f t="shared" si="1355"/>
        <v/>
      </c>
      <c r="CL10699" s="32" t="str">
        <f t="shared" si="1356"/>
        <v/>
      </c>
      <c r="CM10699" s="32" t="str">
        <f t="shared" si="1357"/>
        <v/>
      </c>
      <c r="CN10699" s="32" t="str">
        <f t="shared" si="1358"/>
        <v/>
      </c>
    </row>
    <row r="10700" spans="71:92" x14ac:dyDescent="0.3">
      <c r="BS10700" s="32" t="str">
        <f>IF(Kiadasi_kiseroiv!$K$2=BT10700,BV10700,"")</f>
        <v/>
      </c>
      <c r="BT10700" s="34" t="str">
        <f t="shared" si="1341"/>
        <v/>
      </c>
      <c r="BU10700" s="32" t="str">
        <f t="shared" si="1342"/>
        <v/>
      </c>
      <c r="BV10700" s="32" t="str">
        <f t="shared" si="1343"/>
        <v/>
      </c>
      <c r="BW10700" s="32" t="str">
        <f t="shared" si="1344"/>
        <v/>
      </c>
      <c r="BX10700" s="32" t="str">
        <f t="shared" si="1345"/>
        <v/>
      </c>
      <c r="BY10700" s="32" t="str">
        <f t="shared" si="1346"/>
        <v/>
      </c>
      <c r="BZ10700" s="32" t="str">
        <f t="shared" si="1347"/>
        <v/>
      </c>
      <c r="CA10700" s="32" t="str">
        <f t="shared" si="1348"/>
        <v/>
      </c>
      <c r="CB10700" s="33">
        <f>IF(COUNTIF($CD$7:CD10700,CD10700)=1,CD10700,CD10700+COUNTIF($CD$6:CD10699,CD10700))</f>
        <v>59840</v>
      </c>
      <c r="CC10700" s="34">
        <f t="shared" si="1349"/>
        <v>55153</v>
      </c>
      <c r="CD10700" s="32">
        <f t="shared" si="1350"/>
        <v>55153</v>
      </c>
      <c r="CE10700" s="32">
        <f t="shared" si="1351"/>
        <v>0</v>
      </c>
      <c r="CF10700" s="32">
        <f t="shared" si="1352"/>
        <v>0</v>
      </c>
      <c r="CG10700" s="32" t="str">
        <f t="shared" si="1353"/>
        <v/>
      </c>
      <c r="CH10700" s="32">
        <v>695</v>
      </c>
      <c r="CI10700" s="32" t="s">
        <v>7</v>
      </c>
      <c r="CJ10700" s="32" t="str">
        <f t="shared" si="1354"/>
        <v/>
      </c>
      <c r="CK10700" s="32" t="str">
        <f t="shared" si="1355"/>
        <v/>
      </c>
      <c r="CL10700" s="32" t="str">
        <f t="shared" si="1356"/>
        <v/>
      </c>
      <c r="CM10700" s="32" t="str">
        <f t="shared" si="1357"/>
        <v/>
      </c>
      <c r="CN10700" s="32" t="str">
        <f t="shared" si="1358"/>
        <v/>
      </c>
    </row>
    <row r="10701" spans="71:92" x14ac:dyDescent="0.3">
      <c r="BS10701" s="32" t="str">
        <f>IF(Kiadasi_kiseroiv!$K$2=BT10701,BV10701,"")</f>
        <v/>
      </c>
      <c r="BT10701" s="34" t="str">
        <f t="shared" si="1341"/>
        <v/>
      </c>
      <c r="BU10701" s="32" t="str">
        <f t="shared" si="1342"/>
        <v/>
      </c>
      <c r="BV10701" s="32" t="str">
        <f t="shared" si="1343"/>
        <v/>
      </c>
      <c r="BW10701" s="32" t="str">
        <f t="shared" si="1344"/>
        <v/>
      </c>
      <c r="BX10701" s="32" t="str">
        <f t="shared" si="1345"/>
        <v/>
      </c>
      <c r="BY10701" s="32" t="str">
        <f t="shared" si="1346"/>
        <v/>
      </c>
      <c r="BZ10701" s="32" t="str">
        <f t="shared" si="1347"/>
        <v/>
      </c>
      <c r="CA10701" s="32" t="str">
        <f t="shared" si="1348"/>
        <v/>
      </c>
      <c r="CB10701" s="33">
        <f>IF(COUNTIF($CD$7:CD10701,CD10701)=1,CD10701,CD10701+COUNTIF($CD$6:CD10700,CD10701))</f>
        <v>59841</v>
      </c>
      <c r="CC10701" s="34">
        <f t="shared" si="1349"/>
        <v>55153</v>
      </c>
      <c r="CD10701" s="32">
        <f t="shared" si="1350"/>
        <v>55153</v>
      </c>
      <c r="CE10701" s="32">
        <f t="shared" si="1351"/>
        <v>0</v>
      </c>
      <c r="CF10701" s="32">
        <f t="shared" si="1352"/>
        <v>0</v>
      </c>
      <c r="CG10701" s="32" t="str">
        <f t="shared" si="1353"/>
        <v/>
      </c>
      <c r="CH10701" s="32">
        <v>696</v>
      </c>
      <c r="CI10701" s="32" t="s">
        <v>7</v>
      </c>
      <c r="CJ10701" s="32" t="str">
        <f t="shared" si="1354"/>
        <v/>
      </c>
      <c r="CK10701" s="32" t="str">
        <f t="shared" si="1355"/>
        <v/>
      </c>
      <c r="CL10701" s="32" t="str">
        <f t="shared" si="1356"/>
        <v/>
      </c>
      <c r="CM10701" s="32" t="str">
        <f t="shared" si="1357"/>
        <v/>
      </c>
      <c r="CN10701" s="32" t="str">
        <f t="shared" si="1358"/>
        <v/>
      </c>
    </row>
    <row r="10702" spans="71:92" x14ac:dyDescent="0.3">
      <c r="BS10702" s="32" t="str">
        <f>IF(Kiadasi_kiseroiv!$K$2=BT10702,BV10702,"")</f>
        <v/>
      </c>
      <c r="BT10702" s="34" t="str">
        <f t="shared" si="1341"/>
        <v/>
      </c>
      <c r="BU10702" s="32" t="str">
        <f t="shared" si="1342"/>
        <v/>
      </c>
      <c r="BV10702" s="32" t="str">
        <f t="shared" si="1343"/>
        <v/>
      </c>
      <c r="BW10702" s="32" t="str">
        <f t="shared" si="1344"/>
        <v/>
      </c>
      <c r="BX10702" s="32" t="str">
        <f t="shared" si="1345"/>
        <v/>
      </c>
      <c r="BY10702" s="32" t="str">
        <f t="shared" si="1346"/>
        <v/>
      </c>
      <c r="BZ10702" s="32" t="str">
        <f t="shared" si="1347"/>
        <v/>
      </c>
      <c r="CA10702" s="32" t="str">
        <f t="shared" si="1348"/>
        <v/>
      </c>
      <c r="CB10702" s="33">
        <f>IF(COUNTIF($CD$7:CD10702,CD10702)=1,CD10702,CD10702+COUNTIF($CD$6:CD10701,CD10702))</f>
        <v>59842</v>
      </c>
      <c r="CC10702" s="34">
        <f t="shared" si="1349"/>
        <v>55153</v>
      </c>
      <c r="CD10702" s="32">
        <f t="shared" si="1350"/>
        <v>55153</v>
      </c>
      <c r="CE10702" s="32">
        <f t="shared" si="1351"/>
        <v>0</v>
      </c>
      <c r="CF10702" s="32">
        <f t="shared" si="1352"/>
        <v>0</v>
      </c>
      <c r="CG10702" s="32" t="str">
        <f t="shared" si="1353"/>
        <v/>
      </c>
      <c r="CH10702" s="32">
        <v>697</v>
      </c>
      <c r="CI10702" s="32" t="s">
        <v>7</v>
      </c>
      <c r="CJ10702" s="32" t="str">
        <f t="shared" si="1354"/>
        <v/>
      </c>
      <c r="CK10702" s="32" t="str">
        <f t="shared" si="1355"/>
        <v/>
      </c>
      <c r="CL10702" s="32" t="str">
        <f t="shared" si="1356"/>
        <v/>
      </c>
      <c r="CM10702" s="32" t="str">
        <f t="shared" si="1357"/>
        <v/>
      </c>
      <c r="CN10702" s="32" t="str">
        <f t="shared" si="1358"/>
        <v/>
      </c>
    </row>
    <row r="10703" spans="71:92" x14ac:dyDescent="0.3">
      <c r="BS10703" s="32" t="str">
        <f>IF(Kiadasi_kiseroiv!$K$2=BT10703,BV10703,"")</f>
        <v/>
      </c>
      <c r="BT10703" s="34" t="str">
        <f t="shared" si="1341"/>
        <v/>
      </c>
      <c r="BU10703" s="32" t="str">
        <f t="shared" si="1342"/>
        <v/>
      </c>
      <c r="BV10703" s="32" t="str">
        <f t="shared" si="1343"/>
        <v/>
      </c>
      <c r="BW10703" s="32" t="str">
        <f t="shared" si="1344"/>
        <v/>
      </c>
      <c r="BX10703" s="32" t="str">
        <f t="shared" si="1345"/>
        <v/>
      </c>
      <c r="BY10703" s="32" t="str">
        <f t="shared" si="1346"/>
        <v/>
      </c>
      <c r="BZ10703" s="32" t="str">
        <f t="shared" si="1347"/>
        <v/>
      </c>
      <c r="CA10703" s="32" t="str">
        <f t="shared" si="1348"/>
        <v/>
      </c>
      <c r="CB10703" s="33">
        <f>IF(COUNTIF($CD$7:CD10703,CD10703)=1,CD10703,CD10703+COUNTIF($CD$6:CD10702,CD10703))</f>
        <v>59843</v>
      </c>
      <c r="CC10703" s="34">
        <f t="shared" si="1349"/>
        <v>55153</v>
      </c>
      <c r="CD10703" s="32">
        <f t="shared" si="1350"/>
        <v>55153</v>
      </c>
      <c r="CE10703" s="32">
        <f t="shared" si="1351"/>
        <v>0</v>
      </c>
      <c r="CF10703" s="32">
        <f t="shared" si="1352"/>
        <v>0</v>
      </c>
      <c r="CG10703" s="32" t="str">
        <f t="shared" si="1353"/>
        <v/>
      </c>
      <c r="CH10703" s="32">
        <v>698</v>
      </c>
      <c r="CI10703" s="32" t="s">
        <v>7</v>
      </c>
      <c r="CJ10703" s="32" t="str">
        <f t="shared" si="1354"/>
        <v/>
      </c>
      <c r="CK10703" s="32" t="str">
        <f t="shared" si="1355"/>
        <v/>
      </c>
      <c r="CL10703" s="32" t="str">
        <f t="shared" si="1356"/>
        <v/>
      </c>
      <c r="CM10703" s="32" t="str">
        <f t="shared" si="1357"/>
        <v/>
      </c>
      <c r="CN10703" s="32" t="str">
        <f t="shared" si="1358"/>
        <v/>
      </c>
    </row>
    <row r="10704" spans="71:92" x14ac:dyDescent="0.3">
      <c r="BS10704" s="32" t="str">
        <f>IF(Kiadasi_kiseroiv!$K$2=BT10704,BV10704,"")</f>
        <v/>
      </c>
      <c r="BT10704" s="34" t="str">
        <f t="shared" si="1341"/>
        <v/>
      </c>
      <c r="BU10704" s="32" t="str">
        <f t="shared" si="1342"/>
        <v/>
      </c>
      <c r="BV10704" s="32" t="str">
        <f t="shared" si="1343"/>
        <v/>
      </c>
      <c r="BW10704" s="32" t="str">
        <f t="shared" si="1344"/>
        <v/>
      </c>
      <c r="BX10704" s="32" t="str">
        <f t="shared" si="1345"/>
        <v/>
      </c>
      <c r="BY10704" s="32" t="str">
        <f t="shared" si="1346"/>
        <v/>
      </c>
      <c r="BZ10704" s="32" t="str">
        <f t="shared" si="1347"/>
        <v/>
      </c>
      <c r="CA10704" s="32" t="str">
        <f t="shared" si="1348"/>
        <v/>
      </c>
      <c r="CB10704" s="33">
        <f>IF(COUNTIF($CD$7:CD10704,CD10704)=1,CD10704,CD10704+COUNTIF($CD$6:CD10703,CD10704))</f>
        <v>59844</v>
      </c>
      <c r="CC10704" s="34">
        <f t="shared" si="1349"/>
        <v>55153</v>
      </c>
      <c r="CD10704" s="32">
        <f t="shared" si="1350"/>
        <v>55153</v>
      </c>
      <c r="CE10704" s="32">
        <f t="shared" si="1351"/>
        <v>0</v>
      </c>
      <c r="CF10704" s="32">
        <f t="shared" si="1352"/>
        <v>0</v>
      </c>
      <c r="CG10704" s="32" t="str">
        <f t="shared" si="1353"/>
        <v/>
      </c>
      <c r="CH10704" s="32">
        <v>699</v>
      </c>
      <c r="CI10704" s="32" t="s">
        <v>7</v>
      </c>
      <c r="CJ10704" s="32" t="str">
        <f t="shared" si="1354"/>
        <v/>
      </c>
      <c r="CK10704" s="32" t="str">
        <f t="shared" si="1355"/>
        <v/>
      </c>
      <c r="CL10704" s="32" t="str">
        <f t="shared" si="1356"/>
        <v/>
      </c>
      <c r="CM10704" s="32" t="str">
        <f t="shared" si="1357"/>
        <v/>
      </c>
      <c r="CN10704" s="32" t="str">
        <f t="shared" si="1358"/>
        <v/>
      </c>
    </row>
    <row r="10705" spans="71:92" x14ac:dyDescent="0.3">
      <c r="BS10705" s="32" t="str">
        <f>IF(Kiadasi_kiseroiv!$K$2=BT10705,BV10705,"")</f>
        <v/>
      </c>
      <c r="BT10705" s="34" t="str">
        <f t="shared" si="1341"/>
        <v/>
      </c>
      <c r="BU10705" s="32" t="str">
        <f t="shared" si="1342"/>
        <v/>
      </c>
      <c r="BV10705" s="32" t="str">
        <f t="shared" si="1343"/>
        <v/>
      </c>
      <c r="BW10705" s="32" t="str">
        <f t="shared" si="1344"/>
        <v/>
      </c>
      <c r="BX10705" s="32" t="str">
        <f t="shared" si="1345"/>
        <v/>
      </c>
      <c r="BY10705" s="32" t="str">
        <f t="shared" si="1346"/>
        <v/>
      </c>
      <c r="BZ10705" s="32" t="str">
        <f t="shared" si="1347"/>
        <v/>
      </c>
      <c r="CA10705" s="32" t="str">
        <f t="shared" si="1348"/>
        <v/>
      </c>
      <c r="CB10705" s="33">
        <f>IF(COUNTIF($CD$7:CD10705,CD10705)=1,CD10705,CD10705+COUNTIF($CD$6:CD10704,CD10705))</f>
        <v>59845</v>
      </c>
      <c r="CC10705" s="34">
        <f t="shared" si="1349"/>
        <v>55153</v>
      </c>
      <c r="CD10705" s="32">
        <f t="shared" si="1350"/>
        <v>55153</v>
      </c>
      <c r="CE10705" s="32">
        <f t="shared" si="1351"/>
        <v>0</v>
      </c>
      <c r="CF10705" s="32">
        <f t="shared" si="1352"/>
        <v>0</v>
      </c>
      <c r="CG10705" s="32" t="str">
        <f t="shared" si="1353"/>
        <v/>
      </c>
      <c r="CH10705" s="32">
        <v>700</v>
      </c>
      <c r="CI10705" s="32" t="s">
        <v>7</v>
      </c>
      <c r="CJ10705" s="32" t="str">
        <f t="shared" si="1354"/>
        <v/>
      </c>
      <c r="CK10705" s="32" t="str">
        <f t="shared" si="1355"/>
        <v/>
      </c>
      <c r="CL10705" s="32" t="str">
        <f t="shared" si="1356"/>
        <v/>
      </c>
      <c r="CM10705" s="32" t="str">
        <f t="shared" si="1357"/>
        <v/>
      </c>
      <c r="CN10705" s="32" t="str">
        <f t="shared" si="1358"/>
        <v/>
      </c>
    </row>
    <row r="10706" spans="71:92" x14ac:dyDescent="0.3">
      <c r="BS10706" s="32" t="str">
        <f>IF(Kiadasi_kiseroiv!$K$2=BT10706,BV10706,"")</f>
        <v/>
      </c>
      <c r="BT10706" s="34" t="str">
        <f t="shared" si="1341"/>
        <v/>
      </c>
      <c r="BU10706" s="32" t="str">
        <f t="shared" si="1342"/>
        <v/>
      </c>
      <c r="BV10706" s="32" t="str">
        <f t="shared" si="1343"/>
        <v/>
      </c>
      <c r="BW10706" s="32" t="str">
        <f t="shared" si="1344"/>
        <v/>
      </c>
      <c r="BX10706" s="32" t="str">
        <f t="shared" si="1345"/>
        <v/>
      </c>
      <c r="BY10706" s="32" t="str">
        <f t="shared" si="1346"/>
        <v/>
      </c>
      <c r="BZ10706" s="32" t="str">
        <f t="shared" si="1347"/>
        <v/>
      </c>
      <c r="CA10706" s="32" t="str">
        <f t="shared" si="1348"/>
        <v/>
      </c>
      <c r="CB10706" s="33">
        <f>IF(COUNTIF($CD$7:CD10706,CD10706)=1,CD10706,CD10706+COUNTIF($CD$6:CD10705,CD10706))</f>
        <v>59846</v>
      </c>
      <c r="CC10706" s="34">
        <f t="shared" si="1349"/>
        <v>55153</v>
      </c>
      <c r="CD10706" s="32">
        <f t="shared" si="1350"/>
        <v>55153</v>
      </c>
      <c r="CE10706" s="32">
        <f t="shared" si="1351"/>
        <v>0</v>
      </c>
      <c r="CF10706" s="32">
        <f t="shared" si="1352"/>
        <v>0</v>
      </c>
      <c r="CG10706" s="32" t="str">
        <f t="shared" si="1353"/>
        <v/>
      </c>
      <c r="CH10706" s="32">
        <v>701</v>
      </c>
      <c r="CI10706" s="32" t="s">
        <v>7</v>
      </c>
      <c r="CJ10706" s="32" t="str">
        <f t="shared" si="1354"/>
        <v/>
      </c>
      <c r="CK10706" s="32" t="str">
        <f t="shared" si="1355"/>
        <v/>
      </c>
      <c r="CL10706" s="32" t="str">
        <f t="shared" si="1356"/>
        <v/>
      </c>
      <c r="CM10706" s="32" t="str">
        <f t="shared" si="1357"/>
        <v/>
      </c>
      <c r="CN10706" s="32" t="str">
        <f t="shared" si="1358"/>
        <v/>
      </c>
    </row>
    <row r="10707" spans="71:92" x14ac:dyDescent="0.3">
      <c r="BS10707" s="32" t="str">
        <f>IF(Kiadasi_kiseroiv!$K$2=BT10707,BV10707,"")</f>
        <v/>
      </c>
      <c r="BT10707" s="34" t="str">
        <f t="shared" si="1341"/>
        <v/>
      </c>
      <c r="BU10707" s="32" t="str">
        <f t="shared" si="1342"/>
        <v/>
      </c>
      <c r="BV10707" s="32" t="str">
        <f t="shared" si="1343"/>
        <v/>
      </c>
      <c r="BW10707" s="32" t="str">
        <f t="shared" si="1344"/>
        <v/>
      </c>
      <c r="BX10707" s="32" t="str">
        <f t="shared" si="1345"/>
        <v/>
      </c>
      <c r="BY10707" s="32" t="str">
        <f t="shared" si="1346"/>
        <v/>
      </c>
      <c r="BZ10707" s="32" t="str">
        <f t="shared" si="1347"/>
        <v/>
      </c>
      <c r="CA10707" s="32" t="str">
        <f t="shared" si="1348"/>
        <v/>
      </c>
      <c r="CB10707" s="33">
        <f>IF(COUNTIF($CD$7:CD10707,CD10707)=1,CD10707,CD10707+COUNTIF($CD$6:CD10706,CD10707))</f>
        <v>59847</v>
      </c>
      <c r="CC10707" s="34">
        <f t="shared" si="1349"/>
        <v>55153</v>
      </c>
      <c r="CD10707" s="32">
        <f t="shared" si="1350"/>
        <v>55153</v>
      </c>
      <c r="CE10707" s="32">
        <f t="shared" si="1351"/>
        <v>0</v>
      </c>
      <c r="CF10707" s="32">
        <f t="shared" si="1352"/>
        <v>0</v>
      </c>
      <c r="CG10707" s="32" t="str">
        <f t="shared" si="1353"/>
        <v/>
      </c>
      <c r="CH10707" s="32">
        <v>702</v>
      </c>
      <c r="CI10707" s="32" t="s">
        <v>7</v>
      </c>
      <c r="CJ10707" s="32" t="str">
        <f t="shared" si="1354"/>
        <v/>
      </c>
      <c r="CK10707" s="32" t="str">
        <f t="shared" si="1355"/>
        <v/>
      </c>
      <c r="CL10707" s="32" t="str">
        <f t="shared" si="1356"/>
        <v/>
      </c>
      <c r="CM10707" s="32" t="str">
        <f t="shared" si="1357"/>
        <v/>
      </c>
      <c r="CN10707" s="32" t="str">
        <f t="shared" si="1358"/>
        <v/>
      </c>
    </row>
    <row r="10708" spans="71:92" x14ac:dyDescent="0.3">
      <c r="BS10708" s="32" t="str">
        <f>IF(Kiadasi_kiseroiv!$K$2=BT10708,BV10708,"")</f>
        <v/>
      </c>
      <c r="BT10708" s="34" t="str">
        <f t="shared" si="1341"/>
        <v/>
      </c>
      <c r="BU10708" s="32" t="str">
        <f t="shared" si="1342"/>
        <v/>
      </c>
      <c r="BV10708" s="32" t="str">
        <f t="shared" si="1343"/>
        <v/>
      </c>
      <c r="BW10708" s="32" t="str">
        <f t="shared" si="1344"/>
        <v/>
      </c>
      <c r="BX10708" s="32" t="str">
        <f t="shared" si="1345"/>
        <v/>
      </c>
      <c r="BY10708" s="32" t="str">
        <f t="shared" si="1346"/>
        <v/>
      </c>
      <c r="BZ10708" s="32" t="str">
        <f t="shared" si="1347"/>
        <v/>
      </c>
      <c r="CA10708" s="32" t="str">
        <f t="shared" si="1348"/>
        <v/>
      </c>
      <c r="CB10708" s="33">
        <f>IF(COUNTIF($CD$7:CD10708,CD10708)=1,CD10708,CD10708+COUNTIF($CD$6:CD10707,CD10708))</f>
        <v>59848</v>
      </c>
      <c r="CC10708" s="34">
        <f t="shared" si="1349"/>
        <v>55153</v>
      </c>
      <c r="CD10708" s="32">
        <f t="shared" si="1350"/>
        <v>55153</v>
      </c>
      <c r="CE10708" s="32">
        <f t="shared" si="1351"/>
        <v>0</v>
      </c>
      <c r="CF10708" s="32">
        <f t="shared" si="1352"/>
        <v>0</v>
      </c>
      <c r="CG10708" s="32" t="str">
        <f t="shared" si="1353"/>
        <v/>
      </c>
      <c r="CH10708" s="32">
        <v>703</v>
      </c>
      <c r="CI10708" s="32" t="s">
        <v>7</v>
      </c>
      <c r="CJ10708" s="32" t="str">
        <f t="shared" si="1354"/>
        <v/>
      </c>
      <c r="CK10708" s="32" t="str">
        <f t="shared" si="1355"/>
        <v/>
      </c>
      <c r="CL10708" s="32" t="str">
        <f t="shared" si="1356"/>
        <v/>
      </c>
      <c r="CM10708" s="32" t="str">
        <f t="shared" si="1357"/>
        <v/>
      </c>
      <c r="CN10708" s="32" t="str">
        <f t="shared" si="1358"/>
        <v/>
      </c>
    </row>
    <row r="10709" spans="71:92" x14ac:dyDescent="0.3">
      <c r="BS10709" s="32" t="str">
        <f>IF(Kiadasi_kiseroiv!$K$2=BT10709,BV10709,"")</f>
        <v/>
      </c>
      <c r="BT10709" s="34" t="str">
        <f t="shared" si="1341"/>
        <v/>
      </c>
      <c r="BU10709" s="32" t="str">
        <f t="shared" si="1342"/>
        <v/>
      </c>
      <c r="BV10709" s="32" t="str">
        <f t="shared" si="1343"/>
        <v/>
      </c>
      <c r="BW10709" s="32" t="str">
        <f t="shared" si="1344"/>
        <v/>
      </c>
      <c r="BX10709" s="32" t="str">
        <f t="shared" si="1345"/>
        <v/>
      </c>
      <c r="BY10709" s="32" t="str">
        <f t="shared" si="1346"/>
        <v/>
      </c>
      <c r="BZ10709" s="32" t="str">
        <f t="shared" si="1347"/>
        <v/>
      </c>
      <c r="CA10709" s="32" t="str">
        <f t="shared" si="1348"/>
        <v/>
      </c>
      <c r="CB10709" s="33">
        <f>IF(COUNTIF($CD$7:CD10709,CD10709)=1,CD10709,CD10709+COUNTIF($CD$6:CD10708,CD10709))</f>
        <v>59849</v>
      </c>
      <c r="CC10709" s="34">
        <f t="shared" si="1349"/>
        <v>55153</v>
      </c>
      <c r="CD10709" s="32">
        <f t="shared" si="1350"/>
        <v>55153</v>
      </c>
      <c r="CE10709" s="32">
        <f t="shared" si="1351"/>
        <v>0</v>
      </c>
      <c r="CF10709" s="32">
        <f t="shared" si="1352"/>
        <v>0</v>
      </c>
      <c r="CG10709" s="32" t="str">
        <f t="shared" si="1353"/>
        <v/>
      </c>
      <c r="CH10709" s="32">
        <v>704</v>
      </c>
      <c r="CI10709" s="32" t="s">
        <v>7</v>
      </c>
      <c r="CJ10709" s="32" t="str">
        <f t="shared" si="1354"/>
        <v/>
      </c>
      <c r="CK10709" s="32" t="str">
        <f t="shared" si="1355"/>
        <v/>
      </c>
      <c r="CL10709" s="32" t="str">
        <f t="shared" si="1356"/>
        <v/>
      </c>
      <c r="CM10709" s="32" t="str">
        <f t="shared" si="1357"/>
        <v/>
      </c>
      <c r="CN10709" s="32" t="str">
        <f t="shared" si="1358"/>
        <v/>
      </c>
    </row>
    <row r="10710" spans="71:92" x14ac:dyDescent="0.3">
      <c r="BS10710" s="32" t="str">
        <f>IF(Kiadasi_kiseroiv!$K$2=BT10710,BV10710,"")</f>
        <v/>
      </c>
      <c r="BT10710" s="34" t="str">
        <f t="shared" si="1341"/>
        <v/>
      </c>
      <c r="BU10710" s="32" t="str">
        <f t="shared" si="1342"/>
        <v/>
      </c>
      <c r="BV10710" s="32" t="str">
        <f t="shared" si="1343"/>
        <v/>
      </c>
      <c r="BW10710" s="32" t="str">
        <f t="shared" si="1344"/>
        <v/>
      </c>
      <c r="BX10710" s="32" t="str">
        <f t="shared" si="1345"/>
        <v/>
      </c>
      <c r="BY10710" s="32" t="str">
        <f t="shared" si="1346"/>
        <v/>
      </c>
      <c r="BZ10710" s="32" t="str">
        <f t="shared" si="1347"/>
        <v/>
      </c>
      <c r="CA10710" s="32" t="str">
        <f t="shared" si="1348"/>
        <v/>
      </c>
      <c r="CB10710" s="33">
        <f>IF(COUNTIF($CD$7:CD10710,CD10710)=1,CD10710,CD10710+COUNTIF($CD$6:CD10709,CD10710))</f>
        <v>59850</v>
      </c>
      <c r="CC10710" s="34">
        <f t="shared" si="1349"/>
        <v>55153</v>
      </c>
      <c r="CD10710" s="32">
        <f t="shared" si="1350"/>
        <v>55153</v>
      </c>
      <c r="CE10710" s="32">
        <f t="shared" si="1351"/>
        <v>0</v>
      </c>
      <c r="CF10710" s="32">
        <f t="shared" si="1352"/>
        <v>0</v>
      </c>
      <c r="CG10710" s="32" t="str">
        <f t="shared" si="1353"/>
        <v/>
      </c>
      <c r="CH10710" s="32">
        <v>705</v>
      </c>
      <c r="CI10710" s="32" t="s">
        <v>7</v>
      </c>
      <c r="CJ10710" s="32" t="str">
        <f t="shared" si="1354"/>
        <v/>
      </c>
      <c r="CK10710" s="32" t="str">
        <f t="shared" si="1355"/>
        <v/>
      </c>
      <c r="CL10710" s="32" t="str">
        <f t="shared" si="1356"/>
        <v/>
      </c>
      <c r="CM10710" s="32" t="str">
        <f t="shared" si="1357"/>
        <v/>
      </c>
      <c r="CN10710" s="32" t="str">
        <f t="shared" si="1358"/>
        <v/>
      </c>
    </row>
    <row r="10711" spans="71:92" x14ac:dyDescent="0.3">
      <c r="BS10711" s="32" t="str">
        <f>IF(Kiadasi_kiseroiv!$K$2=BT10711,BV10711,"")</f>
        <v/>
      </c>
      <c r="BT10711" s="34" t="str">
        <f t="shared" si="1341"/>
        <v/>
      </c>
      <c r="BU10711" s="32" t="str">
        <f t="shared" si="1342"/>
        <v/>
      </c>
      <c r="BV10711" s="32" t="str">
        <f t="shared" si="1343"/>
        <v/>
      </c>
      <c r="BW10711" s="32" t="str">
        <f t="shared" si="1344"/>
        <v/>
      </c>
      <c r="BX10711" s="32" t="str">
        <f t="shared" si="1345"/>
        <v/>
      </c>
      <c r="BY10711" s="32" t="str">
        <f t="shared" si="1346"/>
        <v/>
      </c>
      <c r="BZ10711" s="32" t="str">
        <f t="shared" si="1347"/>
        <v/>
      </c>
      <c r="CA10711" s="32" t="str">
        <f t="shared" si="1348"/>
        <v/>
      </c>
      <c r="CB10711" s="33">
        <f>IF(COUNTIF($CD$7:CD10711,CD10711)=1,CD10711,CD10711+COUNTIF($CD$6:CD10710,CD10711))</f>
        <v>59851</v>
      </c>
      <c r="CC10711" s="34">
        <f t="shared" si="1349"/>
        <v>55153</v>
      </c>
      <c r="CD10711" s="32">
        <f t="shared" si="1350"/>
        <v>55153</v>
      </c>
      <c r="CE10711" s="32">
        <f t="shared" si="1351"/>
        <v>0</v>
      </c>
      <c r="CF10711" s="32">
        <f t="shared" si="1352"/>
        <v>0</v>
      </c>
      <c r="CG10711" s="32" t="str">
        <f t="shared" si="1353"/>
        <v/>
      </c>
      <c r="CH10711" s="32">
        <v>706</v>
      </c>
      <c r="CI10711" s="32" t="s">
        <v>7</v>
      </c>
      <c r="CJ10711" s="32" t="str">
        <f t="shared" si="1354"/>
        <v/>
      </c>
      <c r="CK10711" s="32" t="str">
        <f t="shared" si="1355"/>
        <v/>
      </c>
      <c r="CL10711" s="32" t="str">
        <f t="shared" si="1356"/>
        <v/>
      </c>
      <c r="CM10711" s="32" t="str">
        <f t="shared" si="1357"/>
        <v/>
      </c>
      <c r="CN10711" s="32" t="str">
        <f t="shared" si="1358"/>
        <v/>
      </c>
    </row>
    <row r="10712" spans="71:92" x14ac:dyDescent="0.3">
      <c r="BS10712" s="32" t="str">
        <f>IF(Kiadasi_kiseroiv!$K$2=BT10712,BV10712,"")</f>
        <v/>
      </c>
      <c r="BT10712" s="34" t="str">
        <f t="shared" si="1341"/>
        <v/>
      </c>
      <c r="BU10712" s="32" t="str">
        <f t="shared" si="1342"/>
        <v/>
      </c>
      <c r="BV10712" s="32" t="str">
        <f t="shared" si="1343"/>
        <v/>
      </c>
      <c r="BW10712" s="32" t="str">
        <f t="shared" si="1344"/>
        <v/>
      </c>
      <c r="BX10712" s="32" t="str">
        <f t="shared" si="1345"/>
        <v/>
      </c>
      <c r="BY10712" s="32" t="str">
        <f t="shared" si="1346"/>
        <v/>
      </c>
      <c r="BZ10712" s="32" t="str">
        <f t="shared" si="1347"/>
        <v/>
      </c>
      <c r="CA10712" s="32" t="str">
        <f t="shared" si="1348"/>
        <v/>
      </c>
      <c r="CB10712" s="33">
        <f>IF(COUNTIF($CD$7:CD10712,CD10712)=1,CD10712,CD10712+COUNTIF($CD$6:CD10711,CD10712))</f>
        <v>59852</v>
      </c>
      <c r="CC10712" s="34">
        <f t="shared" si="1349"/>
        <v>55153</v>
      </c>
      <c r="CD10712" s="32">
        <f t="shared" si="1350"/>
        <v>55153</v>
      </c>
      <c r="CE10712" s="32">
        <f t="shared" si="1351"/>
        <v>0</v>
      </c>
      <c r="CF10712" s="32">
        <f t="shared" si="1352"/>
        <v>0</v>
      </c>
      <c r="CG10712" s="32" t="str">
        <f t="shared" si="1353"/>
        <v/>
      </c>
      <c r="CH10712" s="32">
        <v>707</v>
      </c>
      <c r="CI10712" s="32" t="s">
        <v>7</v>
      </c>
      <c r="CJ10712" s="32" t="str">
        <f t="shared" si="1354"/>
        <v/>
      </c>
      <c r="CK10712" s="32" t="str">
        <f t="shared" si="1355"/>
        <v/>
      </c>
      <c r="CL10712" s="32" t="str">
        <f t="shared" si="1356"/>
        <v/>
      </c>
      <c r="CM10712" s="32" t="str">
        <f t="shared" si="1357"/>
        <v/>
      </c>
      <c r="CN10712" s="32" t="str">
        <f t="shared" si="1358"/>
        <v/>
      </c>
    </row>
    <row r="10713" spans="71:92" x14ac:dyDescent="0.3">
      <c r="BS10713" s="32" t="str">
        <f>IF(Kiadasi_kiseroiv!$K$2=BT10713,BV10713,"")</f>
        <v/>
      </c>
      <c r="BT10713" s="34" t="str">
        <f t="shared" si="1341"/>
        <v/>
      </c>
      <c r="BU10713" s="32" t="str">
        <f t="shared" si="1342"/>
        <v/>
      </c>
      <c r="BV10713" s="32" t="str">
        <f t="shared" si="1343"/>
        <v/>
      </c>
      <c r="BW10713" s="32" t="str">
        <f t="shared" si="1344"/>
        <v/>
      </c>
      <c r="BX10713" s="32" t="str">
        <f t="shared" si="1345"/>
        <v/>
      </c>
      <c r="BY10713" s="32" t="str">
        <f t="shared" si="1346"/>
        <v/>
      </c>
      <c r="BZ10713" s="32" t="str">
        <f t="shared" si="1347"/>
        <v/>
      </c>
      <c r="CA10713" s="32" t="str">
        <f t="shared" si="1348"/>
        <v/>
      </c>
      <c r="CB10713" s="33">
        <f>IF(COUNTIF($CD$7:CD10713,CD10713)=1,CD10713,CD10713+COUNTIF($CD$6:CD10712,CD10713))</f>
        <v>59853</v>
      </c>
      <c r="CC10713" s="34">
        <f t="shared" si="1349"/>
        <v>55153</v>
      </c>
      <c r="CD10713" s="32">
        <f t="shared" si="1350"/>
        <v>55153</v>
      </c>
      <c r="CE10713" s="32">
        <f t="shared" si="1351"/>
        <v>0</v>
      </c>
      <c r="CF10713" s="32">
        <f t="shared" si="1352"/>
        <v>0</v>
      </c>
      <c r="CG10713" s="32" t="str">
        <f t="shared" si="1353"/>
        <v/>
      </c>
      <c r="CH10713" s="32">
        <v>708</v>
      </c>
      <c r="CI10713" s="32" t="s">
        <v>7</v>
      </c>
      <c r="CJ10713" s="32" t="str">
        <f t="shared" si="1354"/>
        <v/>
      </c>
      <c r="CK10713" s="32" t="str">
        <f t="shared" si="1355"/>
        <v/>
      </c>
      <c r="CL10713" s="32" t="str">
        <f t="shared" si="1356"/>
        <v/>
      </c>
      <c r="CM10713" s="32" t="str">
        <f t="shared" si="1357"/>
        <v/>
      </c>
      <c r="CN10713" s="32" t="str">
        <f t="shared" si="1358"/>
        <v/>
      </c>
    </row>
    <row r="10714" spans="71:92" x14ac:dyDescent="0.3">
      <c r="BS10714" s="32" t="str">
        <f>IF(Kiadasi_kiseroiv!$K$2=BT10714,BV10714,"")</f>
        <v/>
      </c>
      <c r="BT10714" s="34" t="str">
        <f t="shared" si="1341"/>
        <v/>
      </c>
      <c r="BU10714" s="32" t="str">
        <f t="shared" si="1342"/>
        <v/>
      </c>
      <c r="BV10714" s="32" t="str">
        <f t="shared" si="1343"/>
        <v/>
      </c>
      <c r="BW10714" s="32" t="str">
        <f t="shared" si="1344"/>
        <v/>
      </c>
      <c r="BX10714" s="32" t="str">
        <f t="shared" si="1345"/>
        <v/>
      </c>
      <c r="BY10714" s="32" t="str">
        <f t="shared" si="1346"/>
        <v/>
      </c>
      <c r="BZ10714" s="32" t="str">
        <f t="shared" si="1347"/>
        <v/>
      </c>
      <c r="CA10714" s="32" t="str">
        <f t="shared" si="1348"/>
        <v/>
      </c>
      <c r="CB10714" s="33">
        <f>IF(COUNTIF($CD$7:CD10714,CD10714)=1,CD10714,CD10714+COUNTIF($CD$6:CD10713,CD10714))</f>
        <v>59854</v>
      </c>
      <c r="CC10714" s="34">
        <f t="shared" si="1349"/>
        <v>55153</v>
      </c>
      <c r="CD10714" s="32">
        <f t="shared" si="1350"/>
        <v>55153</v>
      </c>
      <c r="CE10714" s="32">
        <f t="shared" si="1351"/>
        <v>0</v>
      </c>
      <c r="CF10714" s="32">
        <f t="shared" si="1352"/>
        <v>0</v>
      </c>
      <c r="CG10714" s="32" t="str">
        <f t="shared" si="1353"/>
        <v/>
      </c>
      <c r="CH10714" s="32">
        <v>709</v>
      </c>
      <c r="CI10714" s="32" t="s">
        <v>7</v>
      </c>
      <c r="CJ10714" s="32" t="str">
        <f t="shared" si="1354"/>
        <v/>
      </c>
      <c r="CK10714" s="32" t="str">
        <f t="shared" si="1355"/>
        <v/>
      </c>
      <c r="CL10714" s="32" t="str">
        <f t="shared" si="1356"/>
        <v/>
      </c>
      <c r="CM10714" s="32" t="str">
        <f t="shared" si="1357"/>
        <v/>
      </c>
      <c r="CN10714" s="32" t="str">
        <f t="shared" si="1358"/>
        <v/>
      </c>
    </row>
    <row r="10715" spans="71:92" x14ac:dyDescent="0.3">
      <c r="BS10715" s="32" t="str">
        <f>IF(Kiadasi_kiseroiv!$K$2=BT10715,BV10715,"")</f>
        <v/>
      </c>
      <c r="BT10715" s="34" t="str">
        <f t="shared" si="1341"/>
        <v/>
      </c>
      <c r="BU10715" s="32" t="str">
        <f t="shared" si="1342"/>
        <v/>
      </c>
      <c r="BV10715" s="32" t="str">
        <f t="shared" si="1343"/>
        <v/>
      </c>
      <c r="BW10715" s="32" t="str">
        <f t="shared" si="1344"/>
        <v/>
      </c>
      <c r="BX10715" s="32" t="str">
        <f t="shared" si="1345"/>
        <v/>
      </c>
      <c r="BY10715" s="32" t="str">
        <f t="shared" si="1346"/>
        <v/>
      </c>
      <c r="BZ10715" s="32" t="str">
        <f t="shared" si="1347"/>
        <v/>
      </c>
      <c r="CA10715" s="32" t="str">
        <f t="shared" si="1348"/>
        <v/>
      </c>
      <c r="CB10715" s="33">
        <f>IF(COUNTIF($CD$7:CD10715,CD10715)=1,CD10715,CD10715+COUNTIF($CD$6:CD10714,CD10715))</f>
        <v>59855</v>
      </c>
      <c r="CC10715" s="34">
        <f t="shared" si="1349"/>
        <v>55153</v>
      </c>
      <c r="CD10715" s="32">
        <f t="shared" si="1350"/>
        <v>55153</v>
      </c>
      <c r="CE10715" s="32">
        <f t="shared" si="1351"/>
        <v>0</v>
      </c>
      <c r="CF10715" s="32">
        <f t="shared" si="1352"/>
        <v>0</v>
      </c>
      <c r="CG10715" s="32" t="str">
        <f t="shared" si="1353"/>
        <v/>
      </c>
      <c r="CH10715" s="32">
        <v>710</v>
      </c>
      <c r="CI10715" s="32" t="s">
        <v>7</v>
      </c>
      <c r="CJ10715" s="32" t="str">
        <f t="shared" si="1354"/>
        <v/>
      </c>
      <c r="CK10715" s="32" t="str">
        <f t="shared" si="1355"/>
        <v/>
      </c>
      <c r="CL10715" s="32" t="str">
        <f t="shared" si="1356"/>
        <v/>
      </c>
      <c r="CM10715" s="32" t="str">
        <f t="shared" si="1357"/>
        <v/>
      </c>
      <c r="CN10715" s="32" t="str">
        <f t="shared" si="1358"/>
        <v/>
      </c>
    </row>
    <row r="10716" spans="71:92" x14ac:dyDescent="0.3">
      <c r="BS10716" s="32" t="str">
        <f>IF(Kiadasi_kiseroiv!$K$2=BT10716,BV10716,"")</f>
        <v/>
      </c>
      <c r="BT10716" s="34" t="str">
        <f t="shared" si="1341"/>
        <v/>
      </c>
      <c r="BU10716" s="32" t="str">
        <f t="shared" si="1342"/>
        <v/>
      </c>
      <c r="BV10716" s="32" t="str">
        <f t="shared" si="1343"/>
        <v/>
      </c>
      <c r="BW10716" s="32" t="str">
        <f t="shared" si="1344"/>
        <v/>
      </c>
      <c r="BX10716" s="32" t="str">
        <f t="shared" si="1345"/>
        <v/>
      </c>
      <c r="BY10716" s="32" t="str">
        <f t="shared" si="1346"/>
        <v/>
      </c>
      <c r="BZ10716" s="32" t="str">
        <f t="shared" si="1347"/>
        <v/>
      </c>
      <c r="CA10716" s="32" t="str">
        <f t="shared" si="1348"/>
        <v/>
      </c>
      <c r="CB10716" s="33">
        <f>IF(COUNTIF($CD$7:CD10716,CD10716)=1,CD10716,CD10716+COUNTIF($CD$6:CD10715,CD10716))</f>
        <v>59856</v>
      </c>
      <c r="CC10716" s="34">
        <f t="shared" si="1349"/>
        <v>55153</v>
      </c>
      <c r="CD10716" s="32">
        <f t="shared" si="1350"/>
        <v>55153</v>
      </c>
      <c r="CE10716" s="32">
        <f t="shared" si="1351"/>
        <v>0</v>
      </c>
      <c r="CF10716" s="32">
        <f t="shared" si="1352"/>
        <v>0</v>
      </c>
      <c r="CG10716" s="32" t="str">
        <f t="shared" si="1353"/>
        <v/>
      </c>
      <c r="CH10716" s="32">
        <v>711</v>
      </c>
      <c r="CI10716" s="32" t="s">
        <v>7</v>
      </c>
      <c r="CJ10716" s="32" t="str">
        <f t="shared" si="1354"/>
        <v/>
      </c>
      <c r="CK10716" s="32" t="str">
        <f t="shared" si="1355"/>
        <v/>
      </c>
      <c r="CL10716" s="32" t="str">
        <f t="shared" si="1356"/>
        <v/>
      </c>
      <c r="CM10716" s="32" t="str">
        <f t="shared" si="1357"/>
        <v/>
      </c>
      <c r="CN10716" s="32" t="str">
        <f t="shared" si="1358"/>
        <v/>
      </c>
    </row>
    <row r="10717" spans="71:92" x14ac:dyDescent="0.3">
      <c r="BS10717" s="32" t="str">
        <f>IF(Kiadasi_kiseroiv!$K$2=BT10717,BV10717,"")</f>
        <v/>
      </c>
      <c r="BT10717" s="34" t="str">
        <f t="shared" si="1341"/>
        <v/>
      </c>
      <c r="BU10717" s="32" t="str">
        <f t="shared" si="1342"/>
        <v/>
      </c>
      <c r="BV10717" s="32" t="str">
        <f t="shared" si="1343"/>
        <v/>
      </c>
      <c r="BW10717" s="32" t="str">
        <f t="shared" si="1344"/>
        <v/>
      </c>
      <c r="BX10717" s="32" t="str">
        <f t="shared" si="1345"/>
        <v/>
      </c>
      <c r="BY10717" s="32" t="str">
        <f t="shared" si="1346"/>
        <v/>
      </c>
      <c r="BZ10717" s="32" t="str">
        <f t="shared" si="1347"/>
        <v/>
      </c>
      <c r="CA10717" s="32" t="str">
        <f t="shared" si="1348"/>
        <v/>
      </c>
      <c r="CB10717" s="33">
        <f>IF(COUNTIF($CD$7:CD10717,CD10717)=1,CD10717,CD10717+COUNTIF($CD$6:CD10716,CD10717))</f>
        <v>59857</v>
      </c>
      <c r="CC10717" s="34">
        <f t="shared" si="1349"/>
        <v>55153</v>
      </c>
      <c r="CD10717" s="32">
        <f t="shared" si="1350"/>
        <v>55153</v>
      </c>
      <c r="CE10717" s="32">
        <f t="shared" si="1351"/>
        <v>0</v>
      </c>
      <c r="CF10717" s="32">
        <f t="shared" si="1352"/>
        <v>0</v>
      </c>
      <c r="CG10717" s="32" t="str">
        <f t="shared" si="1353"/>
        <v/>
      </c>
      <c r="CH10717" s="32">
        <v>712</v>
      </c>
      <c r="CI10717" s="32" t="s">
        <v>7</v>
      </c>
      <c r="CJ10717" s="32" t="str">
        <f t="shared" si="1354"/>
        <v/>
      </c>
      <c r="CK10717" s="32" t="str">
        <f t="shared" si="1355"/>
        <v/>
      </c>
      <c r="CL10717" s="32" t="str">
        <f t="shared" si="1356"/>
        <v/>
      </c>
      <c r="CM10717" s="32" t="str">
        <f t="shared" si="1357"/>
        <v/>
      </c>
      <c r="CN10717" s="32" t="str">
        <f t="shared" si="1358"/>
        <v/>
      </c>
    </row>
    <row r="10718" spans="71:92" x14ac:dyDescent="0.3">
      <c r="BS10718" s="32" t="str">
        <f>IF(Kiadasi_kiseroiv!$K$2=BT10718,BV10718,"")</f>
        <v/>
      </c>
      <c r="BT10718" s="34" t="str">
        <f t="shared" si="1341"/>
        <v/>
      </c>
      <c r="BU10718" s="32" t="str">
        <f t="shared" si="1342"/>
        <v/>
      </c>
      <c r="BV10718" s="32" t="str">
        <f t="shared" si="1343"/>
        <v/>
      </c>
      <c r="BW10718" s="32" t="str">
        <f t="shared" si="1344"/>
        <v/>
      </c>
      <c r="BX10718" s="32" t="str">
        <f t="shared" si="1345"/>
        <v/>
      </c>
      <c r="BY10718" s="32" t="str">
        <f t="shared" si="1346"/>
        <v/>
      </c>
      <c r="BZ10718" s="32" t="str">
        <f t="shared" si="1347"/>
        <v/>
      </c>
      <c r="CA10718" s="32" t="str">
        <f t="shared" si="1348"/>
        <v/>
      </c>
      <c r="CB10718" s="33">
        <f>IF(COUNTIF($CD$7:CD10718,CD10718)=1,CD10718,CD10718+COUNTIF($CD$6:CD10717,CD10718))</f>
        <v>59858</v>
      </c>
      <c r="CC10718" s="34">
        <f t="shared" si="1349"/>
        <v>55153</v>
      </c>
      <c r="CD10718" s="32">
        <f t="shared" si="1350"/>
        <v>55153</v>
      </c>
      <c r="CE10718" s="32">
        <f t="shared" si="1351"/>
        <v>0</v>
      </c>
      <c r="CF10718" s="32">
        <f t="shared" si="1352"/>
        <v>0</v>
      </c>
      <c r="CG10718" s="32" t="str">
        <f t="shared" si="1353"/>
        <v/>
      </c>
      <c r="CH10718" s="32">
        <v>713</v>
      </c>
      <c r="CI10718" s="32" t="s">
        <v>7</v>
      </c>
      <c r="CJ10718" s="32" t="str">
        <f t="shared" si="1354"/>
        <v/>
      </c>
      <c r="CK10718" s="32" t="str">
        <f t="shared" si="1355"/>
        <v/>
      </c>
      <c r="CL10718" s="32" t="str">
        <f t="shared" si="1356"/>
        <v/>
      </c>
      <c r="CM10718" s="32" t="str">
        <f t="shared" si="1357"/>
        <v/>
      </c>
      <c r="CN10718" s="32" t="str">
        <f t="shared" si="1358"/>
        <v/>
      </c>
    </row>
    <row r="10719" spans="71:92" x14ac:dyDescent="0.3">
      <c r="BS10719" s="32" t="str">
        <f>IF(Kiadasi_kiseroiv!$K$2=BT10719,BV10719,"")</f>
        <v/>
      </c>
      <c r="BT10719" s="34" t="str">
        <f t="shared" si="1341"/>
        <v/>
      </c>
      <c r="BU10719" s="32" t="str">
        <f t="shared" si="1342"/>
        <v/>
      </c>
      <c r="BV10719" s="32" t="str">
        <f t="shared" si="1343"/>
        <v/>
      </c>
      <c r="BW10719" s="32" t="str">
        <f t="shared" si="1344"/>
        <v/>
      </c>
      <c r="BX10719" s="32" t="str">
        <f t="shared" si="1345"/>
        <v/>
      </c>
      <c r="BY10719" s="32" t="str">
        <f t="shared" si="1346"/>
        <v/>
      </c>
      <c r="BZ10719" s="32" t="str">
        <f t="shared" si="1347"/>
        <v/>
      </c>
      <c r="CA10719" s="32" t="str">
        <f t="shared" si="1348"/>
        <v/>
      </c>
      <c r="CB10719" s="33">
        <f>IF(COUNTIF($CD$7:CD10719,CD10719)=1,CD10719,CD10719+COUNTIF($CD$6:CD10718,CD10719))</f>
        <v>59859</v>
      </c>
      <c r="CC10719" s="34">
        <f t="shared" si="1349"/>
        <v>55153</v>
      </c>
      <c r="CD10719" s="32">
        <f t="shared" si="1350"/>
        <v>55153</v>
      </c>
      <c r="CE10719" s="32">
        <f t="shared" si="1351"/>
        <v>0</v>
      </c>
      <c r="CF10719" s="32">
        <f t="shared" si="1352"/>
        <v>0</v>
      </c>
      <c r="CG10719" s="32" t="str">
        <f t="shared" si="1353"/>
        <v/>
      </c>
      <c r="CH10719" s="32">
        <v>714</v>
      </c>
      <c r="CI10719" s="32" t="s">
        <v>7</v>
      </c>
      <c r="CJ10719" s="32" t="str">
        <f t="shared" si="1354"/>
        <v/>
      </c>
      <c r="CK10719" s="32" t="str">
        <f t="shared" si="1355"/>
        <v/>
      </c>
      <c r="CL10719" s="32" t="str">
        <f t="shared" si="1356"/>
        <v/>
      </c>
      <c r="CM10719" s="32" t="str">
        <f t="shared" si="1357"/>
        <v/>
      </c>
      <c r="CN10719" s="32" t="str">
        <f t="shared" si="1358"/>
        <v/>
      </c>
    </row>
    <row r="10720" spans="71:92" x14ac:dyDescent="0.3">
      <c r="BS10720" s="32" t="str">
        <f>IF(Kiadasi_kiseroiv!$K$2=BT10720,BV10720,"")</f>
        <v/>
      </c>
      <c r="BT10720" s="34" t="str">
        <f t="shared" si="1341"/>
        <v/>
      </c>
      <c r="BU10720" s="32" t="str">
        <f t="shared" si="1342"/>
        <v/>
      </c>
      <c r="BV10720" s="32" t="str">
        <f t="shared" si="1343"/>
        <v/>
      </c>
      <c r="BW10720" s="32" t="str">
        <f t="shared" si="1344"/>
        <v/>
      </c>
      <c r="BX10720" s="32" t="str">
        <f t="shared" si="1345"/>
        <v/>
      </c>
      <c r="BY10720" s="32" t="str">
        <f t="shared" si="1346"/>
        <v/>
      </c>
      <c r="BZ10720" s="32" t="str">
        <f t="shared" si="1347"/>
        <v/>
      </c>
      <c r="CA10720" s="32" t="str">
        <f t="shared" si="1348"/>
        <v/>
      </c>
      <c r="CB10720" s="33">
        <f>IF(COUNTIF($CD$7:CD10720,CD10720)=1,CD10720,CD10720+COUNTIF($CD$6:CD10719,CD10720))</f>
        <v>59860</v>
      </c>
      <c r="CC10720" s="34">
        <f t="shared" si="1349"/>
        <v>55153</v>
      </c>
      <c r="CD10720" s="32">
        <f t="shared" si="1350"/>
        <v>55153</v>
      </c>
      <c r="CE10720" s="32">
        <f t="shared" si="1351"/>
        <v>0</v>
      </c>
      <c r="CF10720" s="32">
        <f t="shared" si="1352"/>
        <v>0</v>
      </c>
      <c r="CG10720" s="32" t="str">
        <f t="shared" si="1353"/>
        <v/>
      </c>
      <c r="CH10720" s="32">
        <v>715</v>
      </c>
      <c r="CI10720" s="32" t="s">
        <v>7</v>
      </c>
      <c r="CJ10720" s="32" t="str">
        <f t="shared" si="1354"/>
        <v/>
      </c>
      <c r="CK10720" s="32" t="str">
        <f t="shared" si="1355"/>
        <v/>
      </c>
      <c r="CL10720" s="32" t="str">
        <f t="shared" si="1356"/>
        <v/>
      </c>
      <c r="CM10720" s="32" t="str">
        <f t="shared" si="1357"/>
        <v/>
      </c>
      <c r="CN10720" s="32" t="str">
        <f t="shared" si="1358"/>
        <v/>
      </c>
    </row>
    <row r="10721" spans="71:92" x14ac:dyDescent="0.3">
      <c r="BS10721" s="32" t="str">
        <f>IF(Kiadasi_kiseroiv!$K$2=BT10721,BV10721,"")</f>
        <v/>
      </c>
      <c r="BT10721" s="34" t="str">
        <f t="shared" si="1341"/>
        <v/>
      </c>
      <c r="BU10721" s="32" t="str">
        <f t="shared" si="1342"/>
        <v/>
      </c>
      <c r="BV10721" s="32" t="str">
        <f t="shared" si="1343"/>
        <v/>
      </c>
      <c r="BW10721" s="32" t="str">
        <f t="shared" si="1344"/>
        <v/>
      </c>
      <c r="BX10721" s="32" t="str">
        <f t="shared" si="1345"/>
        <v/>
      </c>
      <c r="BY10721" s="32" t="str">
        <f t="shared" si="1346"/>
        <v/>
      </c>
      <c r="BZ10721" s="32" t="str">
        <f t="shared" si="1347"/>
        <v/>
      </c>
      <c r="CA10721" s="32" t="str">
        <f t="shared" si="1348"/>
        <v/>
      </c>
      <c r="CB10721" s="33">
        <f>IF(COUNTIF($CD$7:CD10721,CD10721)=1,CD10721,CD10721+COUNTIF($CD$6:CD10720,CD10721))</f>
        <v>59861</v>
      </c>
      <c r="CC10721" s="34">
        <f t="shared" si="1349"/>
        <v>55153</v>
      </c>
      <c r="CD10721" s="32">
        <f t="shared" si="1350"/>
        <v>55153</v>
      </c>
      <c r="CE10721" s="32">
        <f t="shared" si="1351"/>
        <v>0</v>
      </c>
      <c r="CF10721" s="32">
        <f t="shared" si="1352"/>
        <v>0</v>
      </c>
      <c r="CG10721" s="32" t="str">
        <f t="shared" si="1353"/>
        <v/>
      </c>
      <c r="CH10721" s="32">
        <v>716</v>
      </c>
      <c r="CI10721" s="32" t="s">
        <v>7</v>
      </c>
      <c r="CJ10721" s="32" t="str">
        <f t="shared" si="1354"/>
        <v/>
      </c>
      <c r="CK10721" s="32" t="str">
        <f t="shared" si="1355"/>
        <v/>
      </c>
      <c r="CL10721" s="32" t="str">
        <f t="shared" si="1356"/>
        <v/>
      </c>
      <c r="CM10721" s="32" t="str">
        <f t="shared" si="1357"/>
        <v/>
      </c>
      <c r="CN10721" s="32" t="str">
        <f t="shared" si="1358"/>
        <v/>
      </c>
    </row>
    <row r="10722" spans="71:92" x14ac:dyDescent="0.3">
      <c r="BS10722" s="32" t="str">
        <f>IF(Kiadasi_kiseroiv!$K$2=BT10722,BV10722,"")</f>
        <v/>
      </c>
      <c r="BT10722" s="34" t="str">
        <f t="shared" si="1341"/>
        <v/>
      </c>
      <c r="BU10722" s="32" t="str">
        <f t="shared" si="1342"/>
        <v/>
      </c>
      <c r="BV10722" s="32" t="str">
        <f t="shared" si="1343"/>
        <v/>
      </c>
      <c r="BW10722" s="32" t="str">
        <f t="shared" si="1344"/>
        <v/>
      </c>
      <c r="BX10722" s="32" t="str">
        <f t="shared" si="1345"/>
        <v/>
      </c>
      <c r="BY10722" s="32" t="str">
        <f t="shared" si="1346"/>
        <v/>
      </c>
      <c r="BZ10722" s="32" t="str">
        <f t="shared" si="1347"/>
        <v/>
      </c>
      <c r="CA10722" s="32" t="str">
        <f t="shared" si="1348"/>
        <v/>
      </c>
      <c r="CB10722" s="33">
        <f>IF(COUNTIF($CD$7:CD10722,CD10722)=1,CD10722,CD10722+COUNTIF($CD$6:CD10721,CD10722))</f>
        <v>59862</v>
      </c>
      <c r="CC10722" s="34">
        <f t="shared" si="1349"/>
        <v>55153</v>
      </c>
      <c r="CD10722" s="32">
        <f t="shared" si="1350"/>
        <v>55153</v>
      </c>
      <c r="CE10722" s="32">
        <f t="shared" si="1351"/>
        <v>0</v>
      </c>
      <c r="CF10722" s="32">
        <f t="shared" si="1352"/>
        <v>0</v>
      </c>
      <c r="CG10722" s="32" t="str">
        <f t="shared" si="1353"/>
        <v/>
      </c>
      <c r="CH10722" s="32">
        <v>717</v>
      </c>
      <c r="CI10722" s="32" t="s">
        <v>7</v>
      </c>
      <c r="CJ10722" s="32" t="str">
        <f t="shared" si="1354"/>
        <v/>
      </c>
      <c r="CK10722" s="32" t="str">
        <f t="shared" si="1355"/>
        <v/>
      </c>
      <c r="CL10722" s="32" t="str">
        <f t="shared" si="1356"/>
        <v/>
      </c>
      <c r="CM10722" s="32" t="str">
        <f t="shared" si="1357"/>
        <v/>
      </c>
      <c r="CN10722" s="32" t="str">
        <f t="shared" si="1358"/>
        <v/>
      </c>
    </row>
    <row r="10723" spans="71:92" x14ac:dyDescent="0.3">
      <c r="BS10723" s="32" t="str">
        <f>IF(Kiadasi_kiseroiv!$K$2=BT10723,BV10723,"")</f>
        <v/>
      </c>
      <c r="BT10723" s="34" t="str">
        <f t="shared" si="1341"/>
        <v/>
      </c>
      <c r="BU10723" s="32" t="str">
        <f t="shared" si="1342"/>
        <v/>
      </c>
      <c r="BV10723" s="32" t="str">
        <f t="shared" si="1343"/>
        <v/>
      </c>
      <c r="BW10723" s="32" t="str">
        <f t="shared" si="1344"/>
        <v/>
      </c>
      <c r="BX10723" s="32" t="str">
        <f t="shared" si="1345"/>
        <v/>
      </c>
      <c r="BY10723" s="32" t="str">
        <f t="shared" si="1346"/>
        <v/>
      </c>
      <c r="BZ10723" s="32" t="str">
        <f t="shared" si="1347"/>
        <v/>
      </c>
      <c r="CA10723" s="32" t="str">
        <f t="shared" si="1348"/>
        <v/>
      </c>
      <c r="CB10723" s="33">
        <f>IF(COUNTIF($CD$7:CD10723,CD10723)=1,CD10723,CD10723+COUNTIF($CD$6:CD10722,CD10723))</f>
        <v>59863</v>
      </c>
      <c r="CC10723" s="34">
        <f t="shared" si="1349"/>
        <v>55153</v>
      </c>
      <c r="CD10723" s="32">
        <f t="shared" si="1350"/>
        <v>55153</v>
      </c>
      <c r="CE10723" s="32">
        <f t="shared" si="1351"/>
        <v>0</v>
      </c>
      <c r="CF10723" s="32">
        <f t="shared" si="1352"/>
        <v>0</v>
      </c>
      <c r="CG10723" s="32" t="str">
        <f t="shared" si="1353"/>
        <v/>
      </c>
      <c r="CH10723" s="32">
        <v>718</v>
      </c>
      <c r="CI10723" s="32" t="s">
        <v>7</v>
      </c>
      <c r="CJ10723" s="32" t="str">
        <f t="shared" si="1354"/>
        <v/>
      </c>
      <c r="CK10723" s="32" t="str">
        <f t="shared" si="1355"/>
        <v/>
      </c>
      <c r="CL10723" s="32" t="str">
        <f t="shared" si="1356"/>
        <v/>
      </c>
      <c r="CM10723" s="32" t="str">
        <f t="shared" si="1357"/>
        <v/>
      </c>
      <c r="CN10723" s="32" t="str">
        <f t="shared" si="1358"/>
        <v/>
      </c>
    </row>
    <row r="10724" spans="71:92" x14ac:dyDescent="0.3">
      <c r="BS10724" s="32" t="str">
        <f>IF(Kiadasi_kiseroiv!$K$2=BT10724,BV10724,"")</f>
        <v/>
      </c>
      <c r="BT10724" s="34" t="str">
        <f t="shared" si="1341"/>
        <v/>
      </c>
      <c r="BU10724" s="32" t="str">
        <f t="shared" si="1342"/>
        <v/>
      </c>
      <c r="BV10724" s="32" t="str">
        <f t="shared" si="1343"/>
        <v/>
      </c>
      <c r="BW10724" s="32" t="str">
        <f t="shared" si="1344"/>
        <v/>
      </c>
      <c r="BX10724" s="32" t="str">
        <f t="shared" si="1345"/>
        <v/>
      </c>
      <c r="BY10724" s="32" t="str">
        <f t="shared" si="1346"/>
        <v/>
      </c>
      <c r="BZ10724" s="32" t="str">
        <f t="shared" si="1347"/>
        <v/>
      </c>
      <c r="CA10724" s="32" t="str">
        <f t="shared" si="1348"/>
        <v/>
      </c>
      <c r="CB10724" s="33">
        <f>IF(COUNTIF($CD$7:CD10724,CD10724)=1,CD10724,CD10724+COUNTIF($CD$6:CD10723,CD10724))</f>
        <v>59864</v>
      </c>
      <c r="CC10724" s="34">
        <f t="shared" si="1349"/>
        <v>55153</v>
      </c>
      <c r="CD10724" s="32">
        <f t="shared" si="1350"/>
        <v>55153</v>
      </c>
      <c r="CE10724" s="32">
        <f t="shared" si="1351"/>
        <v>0</v>
      </c>
      <c r="CF10724" s="32">
        <f t="shared" si="1352"/>
        <v>0</v>
      </c>
      <c r="CG10724" s="32" t="str">
        <f t="shared" si="1353"/>
        <v/>
      </c>
      <c r="CH10724" s="32">
        <v>719</v>
      </c>
      <c r="CI10724" s="32" t="s">
        <v>7</v>
      </c>
      <c r="CJ10724" s="32" t="str">
        <f t="shared" si="1354"/>
        <v/>
      </c>
      <c r="CK10724" s="32" t="str">
        <f t="shared" si="1355"/>
        <v/>
      </c>
      <c r="CL10724" s="32" t="str">
        <f t="shared" si="1356"/>
        <v/>
      </c>
      <c r="CM10724" s="32" t="str">
        <f t="shared" si="1357"/>
        <v/>
      </c>
      <c r="CN10724" s="32" t="str">
        <f t="shared" si="1358"/>
        <v/>
      </c>
    </row>
    <row r="10725" spans="71:92" x14ac:dyDescent="0.3">
      <c r="BS10725" s="32" t="str">
        <f>IF(Kiadasi_kiseroiv!$K$2=BT10725,BV10725,"")</f>
        <v/>
      </c>
      <c r="BT10725" s="34" t="str">
        <f t="shared" si="1341"/>
        <v/>
      </c>
      <c r="BU10725" s="32" t="str">
        <f t="shared" si="1342"/>
        <v/>
      </c>
      <c r="BV10725" s="32" t="str">
        <f t="shared" si="1343"/>
        <v/>
      </c>
      <c r="BW10725" s="32" t="str">
        <f t="shared" si="1344"/>
        <v/>
      </c>
      <c r="BX10725" s="32" t="str">
        <f t="shared" si="1345"/>
        <v/>
      </c>
      <c r="BY10725" s="32" t="str">
        <f t="shared" si="1346"/>
        <v/>
      </c>
      <c r="BZ10725" s="32" t="str">
        <f t="shared" si="1347"/>
        <v/>
      </c>
      <c r="CA10725" s="32" t="str">
        <f t="shared" si="1348"/>
        <v/>
      </c>
      <c r="CB10725" s="33">
        <f>IF(COUNTIF($CD$7:CD10725,CD10725)=1,CD10725,CD10725+COUNTIF($CD$6:CD10724,CD10725))</f>
        <v>59865</v>
      </c>
      <c r="CC10725" s="34">
        <f t="shared" si="1349"/>
        <v>55153</v>
      </c>
      <c r="CD10725" s="32">
        <f t="shared" si="1350"/>
        <v>55153</v>
      </c>
      <c r="CE10725" s="32">
        <f t="shared" si="1351"/>
        <v>0</v>
      </c>
      <c r="CF10725" s="32">
        <f t="shared" si="1352"/>
        <v>0</v>
      </c>
      <c r="CG10725" s="32" t="str">
        <f t="shared" si="1353"/>
        <v/>
      </c>
      <c r="CH10725" s="32">
        <v>720</v>
      </c>
      <c r="CI10725" s="32" t="s">
        <v>7</v>
      </c>
      <c r="CJ10725" s="32" t="str">
        <f t="shared" si="1354"/>
        <v/>
      </c>
      <c r="CK10725" s="32" t="str">
        <f t="shared" si="1355"/>
        <v/>
      </c>
      <c r="CL10725" s="32" t="str">
        <f t="shared" si="1356"/>
        <v/>
      </c>
      <c r="CM10725" s="32" t="str">
        <f t="shared" si="1357"/>
        <v/>
      </c>
      <c r="CN10725" s="32" t="str">
        <f t="shared" si="1358"/>
        <v/>
      </c>
    </row>
    <row r="10726" spans="71:92" x14ac:dyDescent="0.3">
      <c r="BS10726" s="32" t="str">
        <f>IF(Kiadasi_kiseroiv!$K$2=BT10726,BV10726,"")</f>
        <v/>
      </c>
      <c r="BT10726" s="34" t="str">
        <f t="shared" si="1341"/>
        <v/>
      </c>
      <c r="BU10726" s="32" t="str">
        <f t="shared" si="1342"/>
        <v/>
      </c>
      <c r="BV10726" s="32" t="str">
        <f t="shared" si="1343"/>
        <v/>
      </c>
      <c r="BW10726" s="32" t="str">
        <f t="shared" si="1344"/>
        <v/>
      </c>
      <c r="BX10726" s="32" t="str">
        <f t="shared" si="1345"/>
        <v/>
      </c>
      <c r="BY10726" s="32" t="str">
        <f t="shared" si="1346"/>
        <v/>
      </c>
      <c r="BZ10726" s="32" t="str">
        <f t="shared" si="1347"/>
        <v/>
      </c>
      <c r="CA10726" s="32" t="str">
        <f t="shared" si="1348"/>
        <v/>
      </c>
      <c r="CB10726" s="33">
        <f>IF(COUNTIF($CD$7:CD10726,CD10726)=1,CD10726,CD10726+COUNTIF($CD$6:CD10725,CD10726))</f>
        <v>59866</v>
      </c>
      <c r="CC10726" s="34">
        <f t="shared" si="1349"/>
        <v>55153</v>
      </c>
      <c r="CD10726" s="32">
        <f t="shared" si="1350"/>
        <v>55153</v>
      </c>
      <c r="CE10726" s="32">
        <f t="shared" si="1351"/>
        <v>0</v>
      </c>
      <c r="CF10726" s="32">
        <f t="shared" si="1352"/>
        <v>0</v>
      </c>
      <c r="CG10726" s="32" t="str">
        <f t="shared" si="1353"/>
        <v/>
      </c>
      <c r="CH10726" s="32">
        <v>721</v>
      </c>
      <c r="CI10726" s="32" t="s">
        <v>7</v>
      </c>
      <c r="CJ10726" s="32" t="str">
        <f t="shared" si="1354"/>
        <v/>
      </c>
      <c r="CK10726" s="32" t="str">
        <f t="shared" si="1355"/>
        <v/>
      </c>
      <c r="CL10726" s="32" t="str">
        <f t="shared" si="1356"/>
        <v/>
      </c>
      <c r="CM10726" s="32" t="str">
        <f t="shared" si="1357"/>
        <v/>
      </c>
      <c r="CN10726" s="32" t="str">
        <f t="shared" si="1358"/>
        <v/>
      </c>
    </row>
    <row r="10727" spans="71:92" x14ac:dyDescent="0.3">
      <c r="BS10727" s="32" t="str">
        <f>IF(Kiadasi_kiseroiv!$K$2=BT10727,BV10727,"")</f>
        <v/>
      </c>
      <c r="BT10727" s="34" t="str">
        <f t="shared" si="1341"/>
        <v/>
      </c>
      <c r="BU10727" s="32" t="str">
        <f t="shared" si="1342"/>
        <v/>
      </c>
      <c r="BV10727" s="32" t="str">
        <f t="shared" si="1343"/>
        <v/>
      </c>
      <c r="BW10727" s="32" t="str">
        <f t="shared" si="1344"/>
        <v/>
      </c>
      <c r="BX10727" s="32" t="str">
        <f t="shared" si="1345"/>
        <v/>
      </c>
      <c r="BY10727" s="32" t="str">
        <f t="shared" si="1346"/>
        <v/>
      </c>
      <c r="BZ10727" s="32" t="str">
        <f t="shared" si="1347"/>
        <v/>
      </c>
      <c r="CA10727" s="32" t="str">
        <f t="shared" si="1348"/>
        <v/>
      </c>
      <c r="CB10727" s="33">
        <f>IF(COUNTIF($CD$7:CD10727,CD10727)=1,CD10727,CD10727+COUNTIF($CD$6:CD10726,CD10727))</f>
        <v>59867</v>
      </c>
      <c r="CC10727" s="34">
        <f t="shared" si="1349"/>
        <v>55153</v>
      </c>
      <c r="CD10727" s="32">
        <f t="shared" si="1350"/>
        <v>55153</v>
      </c>
      <c r="CE10727" s="32">
        <f t="shared" si="1351"/>
        <v>0</v>
      </c>
      <c r="CF10727" s="32">
        <f t="shared" si="1352"/>
        <v>0</v>
      </c>
      <c r="CG10727" s="32" t="str">
        <f t="shared" si="1353"/>
        <v/>
      </c>
      <c r="CH10727" s="32">
        <v>722</v>
      </c>
      <c r="CI10727" s="32" t="s">
        <v>7</v>
      </c>
      <c r="CJ10727" s="32" t="str">
        <f t="shared" si="1354"/>
        <v/>
      </c>
      <c r="CK10727" s="32" t="str">
        <f t="shared" si="1355"/>
        <v/>
      </c>
      <c r="CL10727" s="32" t="str">
        <f t="shared" si="1356"/>
        <v/>
      </c>
      <c r="CM10727" s="32" t="str">
        <f t="shared" si="1357"/>
        <v/>
      </c>
      <c r="CN10727" s="32" t="str">
        <f t="shared" si="1358"/>
        <v/>
      </c>
    </row>
    <row r="10728" spans="71:92" x14ac:dyDescent="0.3">
      <c r="BS10728" s="32" t="str">
        <f>IF(Kiadasi_kiseroiv!$K$2=BT10728,BV10728,"")</f>
        <v/>
      </c>
      <c r="BT10728" s="34" t="str">
        <f t="shared" si="1341"/>
        <v/>
      </c>
      <c r="BU10728" s="32" t="str">
        <f t="shared" si="1342"/>
        <v/>
      </c>
      <c r="BV10728" s="32" t="str">
        <f t="shared" si="1343"/>
        <v/>
      </c>
      <c r="BW10728" s="32" t="str">
        <f t="shared" si="1344"/>
        <v/>
      </c>
      <c r="BX10728" s="32" t="str">
        <f t="shared" si="1345"/>
        <v/>
      </c>
      <c r="BY10728" s="32" t="str">
        <f t="shared" si="1346"/>
        <v/>
      </c>
      <c r="BZ10728" s="32" t="str">
        <f t="shared" si="1347"/>
        <v/>
      </c>
      <c r="CA10728" s="32" t="str">
        <f t="shared" si="1348"/>
        <v/>
      </c>
      <c r="CB10728" s="33">
        <f>IF(COUNTIF($CD$7:CD10728,CD10728)=1,CD10728,CD10728+COUNTIF($CD$6:CD10727,CD10728))</f>
        <v>59868</v>
      </c>
      <c r="CC10728" s="34">
        <f t="shared" si="1349"/>
        <v>55153</v>
      </c>
      <c r="CD10728" s="32">
        <f t="shared" si="1350"/>
        <v>55153</v>
      </c>
      <c r="CE10728" s="32">
        <f t="shared" si="1351"/>
        <v>0</v>
      </c>
      <c r="CF10728" s="32">
        <f t="shared" si="1352"/>
        <v>0</v>
      </c>
      <c r="CG10728" s="32" t="str">
        <f t="shared" si="1353"/>
        <v/>
      </c>
      <c r="CH10728" s="32">
        <v>723</v>
      </c>
      <c r="CI10728" s="32" t="s">
        <v>7</v>
      </c>
      <c r="CJ10728" s="32" t="str">
        <f t="shared" si="1354"/>
        <v/>
      </c>
      <c r="CK10728" s="32" t="str">
        <f t="shared" si="1355"/>
        <v/>
      </c>
      <c r="CL10728" s="32" t="str">
        <f t="shared" si="1356"/>
        <v/>
      </c>
      <c r="CM10728" s="32" t="str">
        <f t="shared" si="1357"/>
        <v/>
      </c>
      <c r="CN10728" s="32" t="str">
        <f t="shared" si="1358"/>
        <v/>
      </c>
    </row>
    <row r="10729" spans="71:92" x14ac:dyDescent="0.3">
      <c r="BS10729" s="32" t="str">
        <f>IF(Kiadasi_kiseroiv!$K$2=BT10729,BV10729,"")</f>
        <v/>
      </c>
      <c r="BT10729" s="34" t="str">
        <f t="shared" si="1341"/>
        <v/>
      </c>
      <c r="BU10729" s="32" t="str">
        <f t="shared" si="1342"/>
        <v/>
      </c>
      <c r="BV10729" s="32" t="str">
        <f t="shared" si="1343"/>
        <v/>
      </c>
      <c r="BW10729" s="32" t="str">
        <f t="shared" si="1344"/>
        <v/>
      </c>
      <c r="BX10729" s="32" t="str">
        <f t="shared" si="1345"/>
        <v/>
      </c>
      <c r="BY10729" s="32" t="str">
        <f t="shared" si="1346"/>
        <v/>
      </c>
      <c r="BZ10729" s="32" t="str">
        <f t="shared" si="1347"/>
        <v/>
      </c>
      <c r="CA10729" s="32" t="str">
        <f t="shared" si="1348"/>
        <v/>
      </c>
      <c r="CB10729" s="33">
        <f>IF(COUNTIF($CD$7:CD10729,CD10729)=1,CD10729,CD10729+COUNTIF($CD$6:CD10728,CD10729))</f>
        <v>59869</v>
      </c>
      <c r="CC10729" s="34">
        <f t="shared" si="1349"/>
        <v>55153</v>
      </c>
      <c r="CD10729" s="32">
        <f t="shared" si="1350"/>
        <v>55153</v>
      </c>
      <c r="CE10729" s="32">
        <f t="shared" si="1351"/>
        <v>0</v>
      </c>
      <c r="CF10729" s="32">
        <f t="shared" si="1352"/>
        <v>0</v>
      </c>
      <c r="CG10729" s="32" t="str">
        <f t="shared" si="1353"/>
        <v/>
      </c>
      <c r="CH10729" s="32">
        <v>724</v>
      </c>
      <c r="CI10729" s="32" t="s">
        <v>7</v>
      </c>
      <c r="CJ10729" s="32" t="str">
        <f t="shared" si="1354"/>
        <v/>
      </c>
      <c r="CK10729" s="32" t="str">
        <f t="shared" si="1355"/>
        <v/>
      </c>
      <c r="CL10729" s="32" t="str">
        <f t="shared" si="1356"/>
        <v/>
      </c>
      <c r="CM10729" s="32" t="str">
        <f t="shared" si="1357"/>
        <v/>
      </c>
      <c r="CN10729" s="32" t="str">
        <f t="shared" si="1358"/>
        <v/>
      </c>
    </row>
    <row r="10730" spans="71:92" x14ac:dyDescent="0.3">
      <c r="BS10730" s="32" t="str">
        <f>IF(Kiadasi_kiseroiv!$K$2=BT10730,BV10730,"")</f>
        <v/>
      </c>
      <c r="BT10730" s="34" t="str">
        <f t="shared" si="1341"/>
        <v/>
      </c>
      <c r="BU10730" s="32" t="str">
        <f t="shared" si="1342"/>
        <v/>
      </c>
      <c r="BV10730" s="32" t="str">
        <f t="shared" si="1343"/>
        <v/>
      </c>
      <c r="BW10730" s="32" t="str">
        <f t="shared" si="1344"/>
        <v/>
      </c>
      <c r="BX10730" s="32" t="str">
        <f t="shared" si="1345"/>
        <v/>
      </c>
      <c r="BY10730" s="32" t="str">
        <f t="shared" si="1346"/>
        <v/>
      </c>
      <c r="BZ10730" s="32" t="str">
        <f t="shared" si="1347"/>
        <v/>
      </c>
      <c r="CA10730" s="32" t="str">
        <f t="shared" si="1348"/>
        <v/>
      </c>
      <c r="CB10730" s="33">
        <f>IF(COUNTIF($CD$7:CD10730,CD10730)=1,CD10730,CD10730+COUNTIF($CD$6:CD10729,CD10730))</f>
        <v>59870</v>
      </c>
      <c r="CC10730" s="34">
        <f t="shared" si="1349"/>
        <v>55153</v>
      </c>
      <c r="CD10730" s="32">
        <f t="shared" si="1350"/>
        <v>55153</v>
      </c>
      <c r="CE10730" s="32">
        <f t="shared" si="1351"/>
        <v>0</v>
      </c>
      <c r="CF10730" s="32">
        <f t="shared" si="1352"/>
        <v>0</v>
      </c>
      <c r="CG10730" s="32" t="str">
        <f t="shared" si="1353"/>
        <v/>
      </c>
      <c r="CH10730" s="32">
        <v>725</v>
      </c>
      <c r="CI10730" s="32" t="s">
        <v>7</v>
      </c>
      <c r="CJ10730" s="32" t="str">
        <f t="shared" si="1354"/>
        <v/>
      </c>
      <c r="CK10730" s="32" t="str">
        <f t="shared" si="1355"/>
        <v/>
      </c>
      <c r="CL10730" s="32" t="str">
        <f t="shared" si="1356"/>
        <v/>
      </c>
      <c r="CM10730" s="32" t="str">
        <f t="shared" si="1357"/>
        <v/>
      </c>
      <c r="CN10730" s="32" t="str">
        <f t="shared" si="1358"/>
        <v/>
      </c>
    </row>
    <row r="10731" spans="71:92" x14ac:dyDescent="0.3">
      <c r="BS10731" s="32" t="str">
        <f>IF(Kiadasi_kiseroiv!$K$2=BT10731,BV10731,"")</f>
        <v/>
      </c>
      <c r="BT10731" s="34" t="str">
        <f t="shared" si="1341"/>
        <v/>
      </c>
      <c r="BU10731" s="32" t="str">
        <f t="shared" si="1342"/>
        <v/>
      </c>
      <c r="BV10731" s="32" t="str">
        <f t="shared" si="1343"/>
        <v/>
      </c>
      <c r="BW10731" s="32" t="str">
        <f t="shared" si="1344"/>
        <v/>
      </c>
      <c r="BX10731" s="32" t="str">
        <f t="shared" si="1345"/>
        <v/>
      </c>
      <c r="BY10731" s="32" t="str">
        <f t="shared" si="1346"/>
        <v/>
      </c>
      <c r="BZ10731" s="32" t="str">
        <f t="shared" si="1347"/>
        <v/>
      </c>
      <c r="CA10731" s="32" t="str">
        <f t="shared" si="1348"/>
        <v/>
      </c>
      <c r="CB10731" s="33">
        <f>IF(COUNTIF($CD$7:CD10731,CD10731)=1,CD10731,CD10731+COUNTIF($CD$6:CD10730,CD10731))</f>
        <v>59871</v>
      </c>
      <c r="CC10731" s="34">
        <f t="shared" si="1349"/>
        <v>55153</v>
      </c>
      <c r="CD10731" s="32">
        <f t="shared" si="1350"/>
        <v>55153</v>
      </c>
      <c r="CE10731" s="32">
        <f t="shared" si="1351"/>
        <v>0</v>
      </c>
      <c r="CF10731" s="32">
        <f t="shared" si="1352"/>
        <v>0</v>
      </c>
      <c r="CG10731" s="32" t="str">
        <f t="shared" si="1353"/>
        <v/>
      </c>
      <c r="CH10731" s="32">
        <v>726</v>
      </c>
      <c r="CI10731" s="32" t="s">
        <v>7</v>
      </c>
      <c r="CJ10731" s="32" t="str">
        <f t="shared" si="1354"/>
        <v/>
      </c>
      <c r="CK10731" s="32" t="str">
        <f t="shared" si="1355"/>
        <v/>
      </c>
      <c r="CL10731" s="32" t="str">
        <f t="shared" si="1356"/>
        <v/>
      </c>
      <c r="CM10731" s="32" t="str">
        <f t="shared" si="1357"/>
        <v/>
      </c>
      <c r="CN10731" s="32" t="str">
        <f t="shared" si="1358"/>
        <v/>
      </c>
    </row>
    <row r="10732" spans="71:92" x14ac:dyDescent="0.3">
      <c r="BS10732" s="32" t="str">
        <f>IF(Kiadasi_kiseroiv!$K$2=BT10732,BV10732,"")</f>
        <v/>
      </c>
      <c r="BT10732" s="34" t="str">
        <f t="shared" si="1341"/>
        <v/>
      </c>
      <c r="BU10732" s="32" t="str">
        <f t="shared" si="1342"/>
        <v/>
      </c>
      <c r="BV10732" s="32" t="str">
        <f t="shared" si="1343"/>
        <v/>
      </c>
      <c r="BW10732" s="32" t="str">
        <f t="shared" si="1344"/>
        <v/>
      </c>
      <c r="BX10732" s="32" t="str">
        <f t="shared" si="1345"/>
        <v/>
      </c>
      <c r="BY10732" s="32" t="str">
        <f t="shared" si="1346"/>
        <v/>
      </c>
      <c r="BZ10732" s="32" t="str">
        <f t="shared" si="1347"/>
        <v/>
      </c>
      <c r="CA10732" s="32" t="str">
        <f t="shared" si="1348"/>
        <v/>
      </c>
      <c r="CB10732" s="33">
        <f>IF(COUNTIF($CD$7:CD10732,CD10732)=1,CD10732,CD10732+COUNTIF($CD$6:CD10731,CD10732))</f>
        <v>59872</v>
      </c>
      <c r="CC10732" s="34">
        <f t="shared" si="1349"/>
        <v>55153</v>
      </c>
      <c r="CD10732" s="32">
        <f t="shared" si="1350"/>
        <v>55153</v>
      </c>
      <c r="CE10732" s="32">
        <f t="shared" si="1351"/>
        <v>0</v>
      </c>
      <c r="CF10732" s="32">
        <f t="shared" si="1352"/>
        <v>0</v>
      </c>
      <c r="CG10732" s="32" t="str">
        <f t="shared" si="1353"/>
        <v/>
      </c>
      <c r="CH10732" s="32">
        <v>727</v>
      </c>
      <c r="CI10732" s="32" t="s">
        <v>7</v>
      </c>
      <c r="CJ10732" s="32" t="str">
        <f t="shared" si="1354"/>
        <v/>
      </c>
      <c r="CK10732" s="32" t="str">
        <f t="shared" si="1355"/>
        <v/>
      </c>
      <c r="CL10732" s="32" t="str">
        <f t="shared" si="1356"/>
        <v/>
      </c>
      <c r="CM10732" s="32" t="str">
        <f t="shared" si="1357"/>
        <v/>
      </c>
      <c r="CN10732" s="32" t="str">
        <f t="shared" si="1358"/>
        <v/>
      </c>
    </row>
    <row r="10733" spans="71:92" x14ac:dyDescent="0.3">
      <c r="BS10733" s="32" t="str">
        <f>IF(Kiadasi_kiseroiv!$K$2=BT10733,BV10733,"")</f>
        <v/>
      </c>
      <c r="BT10733" s="34" t="str">
        <f t="shared" si="1341"/>
        <v/>
      </c>
      <c r="BU10733" s="32" t="str">
        <f t="shared" si="1342"/>
        <v/>
      </c>
      <c r="BV10733" s="32" t="str">
        <f t="shared" si="1343"/>
        <v/>
      </c>
      <c r="BW10733" s="32" t="str">
        <f t="shared" si="1344"/>
        <v/>
      </c>
      <c r="BX10733" s="32" t="str">
        <f t="shared" si="1345"/>
        <v/>
      </c>
      <c r="BY10733" s="32" t="str">
        <f t="shared" si="1346"/>
        <v/>
      </c>
      <c r="BZ10733" s="32" t="str">
        <f t="shared" si="1347"/>
        <v/>
      </c>
      <c r="CA10733" s="32" t="str">
        <f t="shared" si="1348"/>
        <v/>
      </c>
      <c r="CB10733" s="33">
        <f>IF(COUNTIF($CD$7:CD10733,CD10733)=1,CD10733,CD10733+COUNTIF($CD$6:CD10732,CD10733))</f>
        <v>59873</v>
      </c>
      <c r="CC10733" s="34">
        <f t="shared" si="1349"/>
        <v>55153</v>
      </c>
      <c r="CD10733" s="32">
        <f t="shared" si="1350"/>
        <v>55153</v>
      </c>
      <c r="CE10733" s="32">
        <f t="shared" si="1351"/>
        <v>0</v>
      </c>
      <c r="CF10733" s="32">
        <f t="shared" si="1352"/>
        <v>0</v>
      </c>
      <c r="CG10733" s="32" t="str">
        <f t="shared" si="1353"/>
        <v/>
      </c>
      <c r="CH10733" s="32">
        <v>728</v>
      </c>
      <c r="CI10733" s="32" t="s">
        <v>7</v>
      </c>
      <c r="CJ10733" s="32" t="str">
        <f t="shared" si="1354"/>
        <v/>
      </c>
      <c r="CK10733" s="32" t="str">
        <f t="shared" si="1355"/>
        <v/>
      </c>
      <c r="CL10733" s="32" t="str">
        <f t="shared" si="1356"/>
        <v/>
      </c>
      <c r="CM10733" s="32" t="str">
        <f t="shared" si="1357"/>
        <v/>
      </c>
      <c r="CN10733" s="32" t="str">
        <f t="shared" si="1358"/>
        <v/>
      </c>
    </row>
    <row r="10734" spans="71:92" x14ac:dyDescent="0.3">
      <c r="BS10734" s="32" t="str">
        <f>IF(Kiadasi_kiseroiv!$K$2=BT10734,BV10734,"")</f>
        <v/>
      </c>
      <c r="BT10734" s="34" t="str">
        <f t="shared" si="1341"/>
        <v/>
      </c>
      <c r="BU10734" s="32" t="str">
        <f t="shared" si="1342"/>
        <v/>
      </c>
      <c r="BV10734" s="32" t="str">
        <f t="shared" si="1343"/>
        <v/>
      </c>
      <c r="BW10734" s="32" t="str">
        <f t="shared" si="1344"/>
        <v/>
      </c>
      <c r="BX10734" s="32" t="str">
        <f t="shared" si="1345"/>
        <v/>
      </c>
      <c r="BY10734" s="32" t="str">
        <f t="shared" si="1346"/>
        <v/>
      </c>
      <c r="BZ10734" s="32" t="str">
        <f t="shared" si="1347"/>
        <v/>
      </c>
      <c r="CA10734" s="32" t="str">
        <f t="shared" si="1348"/>
        <v/>
      </c>
      <c r="CB10734" s="33">
        <f>IF(COUNTIF($CD$7:CD10734,CD10734)=1,CD10734,CD10734+COUNTIF($CD$6:CD10733,CD10734))</f>
        <v>59874</v>
      </c>
      <c r="CC10734" s="34">
        <f t="shared" si="1349"/>
        <v>55153</v>
      </c>
      <c r="CD10734" s="32">
        <f t="shared" si="1350"/>
        <v>55153</v>
      </c>
      <c r="CE10734" s="32">
        <f t="shared" si="1351"/>
        <v>0</v>
      </c>
      <c r="CF10734" s="32">
        <f t="shared" si="1352"/>
        <v>0</v>
      </c>
      <c r="CG10734" s="32" t="str">
        <f t="shared" si="1353"/>
        <v/>
      </c>
      <c r="CH10734" s="32">
        <v>729</v>
      </c>
      <c r="CI10734" s="32" t="s">
        <v>7</v>
      </c>
      <c r="CJ10734" s="32" t="str">
        <f t="shared" si="1354"/>
        <v/>
      </c>
      <c r="CK10734" s="32" t="str">
        <f t="shared" si="1355"/>
        <v/>
      </c>
      <c r="CL10734" s="32" t="str">
        <f t="shared" si="1356"/>
        <v/>
      </c>
      <c r="CM10734" s="32" t="str">
        <f t="shared" si="1357"/>
        <v/>
      </c>
      <c r="CN10734" s="32" t="str">
        <f t="shared" si="1358"/>
        <v/>
      </c>
    </row>
    <row r="10735" spans="71:92" x14ac:dyDescent="0.3">
      <c r="BS10735" s="32" t="str">
        <f>IF(Kiadasi_kiseroiv!$K$2=BT10735,BV10735,"")</f>
        <v/>
      </c>
      <c r="BT10735" s="34" t="str">
        <f t="shared" si="1341"/>
        <v/>
      </c>
      <c r="BU10735" s="32" t="str">
        <f t="shared" si="1342"/>
        <v/>
      </c>
      <c r="BV10735" s="32" t="str">
        <f t="shared" si="1343"/>
        <v/>
      </c>
      <c r="BW10735" s="32" t="str">
        <f t="shared" si="1344"/>
        <v/>
      </c>
      <c r="BX10735" s="32" t="str">
        <f t="shared" si="1345"/>
        <v/>
      </c>
      <c r="BY10735" s="32" t="str">
        <f t="shared" si="1346"/>
        <v/>
      </c>
      <c r="BZ10735" s="32" t="str">
        <f t="shared" si="1347"/>
        <v/>
      </c>
      <c r="CA10735" s="32" t="str">
        <f t="shared" si="1348"/>
        <v/>
      </c>
      <c r="CB10735" s="33">
        <f>IF(COUNTIF($CD$7:CD10735,CD10735)=1,CD10735,CD10735+COUNTIF($CD$6:CD10734,CD10735))</f>
        <v>59875</v>
      </c>
      <c r="CC10735" s="34">
        <f t="shared" si="1349"/>
        <v>55153</v>
      </c>
      <c r="CD10735" s="32">
        <f t="shared" si="1350"/>
        <v>55153</v>
      </c>
      <c r="CE10735" s="32">
        <f t="shared" si="1351"/>
        <v>0</v>
      </c>
      <c r="CF10735" s="32">
        <f t="shared" si="1352"/>
        <v>0</v>
      </c>
      <c r="CG10735" s="32" t="str">
        <f t="shared" si="1353"/>
        <v/>
      </c>
      <c r="CH10735" s="32">
        <v>730</v>
      </c>
      <c r="CI10735" s="32" t="s">
        <v>7</v>
      </c>
      <c r="CJ10735" s="32" t="str">
        <f t="shared" si="1354"/>
        <v/>
      </c>
      <c r="CK10735" s="32" t="str">
        <f t="shared" si="1355"/>
        <v/>
      </c>
      <c r="CL10735" s="32" t="str">
        <f t="shared" si="1356"/>
        <v/>
      </c>
      <c r="CM10735" s="32" t="str">
        <f t="shared" si="1357"/>
        <v/>
      </c>
      <c r="CN10735" s="32" t="str">
        <f t="shared" si="1358"/>
        <v/>
      </c>
    </row>
    <row r="10736" spans="71:92" x14ac:dyDescent="0.3">
      <c r="BS10736" s="32" t="str">
        <f>IF(Kiadasi_kiseroiv!$K$2=BT10736,BV10736,"")</f>
        <v/>
      </c>
      <c r="BT10736" s="34" t="str">
        <f t="shared" si="1341"/>
        <v/>
      </c>
      <c r="BU10736" s="32" t="str">
        <f t="shared" si="1342"/>
        <v/>
      </c>
      <c r="BV10736" s="32" t="str">
        <f t="shared" si="1343"/>
        <v/>
      </c>
      <c r="BW10736" s="32" t="str">
        <f t="shared" si="1344"/>
        <v/>
      </c>
      <c r="BX10736" s="32" t="str">
        <f t="shared" si="1345"/>
        <v/>
      </c>
      <c r="BY10736" s="32" t="str">
        <f t="shared" si="1346"/>
        <v/>
      </c>
      <c r="BZ10736" s="32" t="str">
        <f t="shared" si="1347"/>
        <v/>
      </c>
      <c r="CA10736" s="32" t="str">
        <f t="shared" si="1348"/>
        <v/>
      </c>
      <c r="CB10736" s="33">
        <f>IF(COUNTIF($CD$7:CD10736,CD10736)=1,CD10736,CD10736+COUNTIF($CD$6:CD10735,CD10736))</f>
        <v>59876</v>
      </c>
      <c r="CC10736" s="34">
        <f t="shared" si="1349"/>
        <v>55153</v>
      </c>
      <c r="CD10736" s="32">
        <f t="shared" si="1350"/>
        <v>55153</v>
      </c>
      <c r="CE10736" s="32">
        <f t="shared" si="1351"/>
        <v>0</v>
      </c>
      <c r="CF10736" s="32">
        <f t="shared" si="1352"/>
        <v>0</v>
      </c>
      <c r="CG10736" s="32" t="str">
        <f t="shared" si="1353"/>
        <v/>
      </c>
      <c r="CH10736" s="32">
        <v>731</v>
      </c>
      <c r="CI10736" s="32" t="s">
        <v>7</v>
      </c>
      <c r="CJ10736" s="32" t="str">
        <f t="shared" si="1354"/>
        <v/>
      </c>
      <c r="CK10736" s="32" t="str">
        <f t="shared" si="1355"/>
        <v/>
      </c>
      <c r="CL10736" s="32" t="str">
        <f t="shared" si="1356"/>
        <v/>
      </c>
      <c r="CM10736" s="32" t="str">
        <f t="shared" si="1357"/>
        <v/>
      </c>
      <c r="CN10736" s="32" t="str">
        <f t="shared" si="1358"/>
        <v/>
      </c>
    </row>
    <row r="10737" spans="71:92" x14ac:dyDescent="0.3">
      <c r="BS10737" s="32" t="str">
        <f>IF(Kiadasi_kiseroiv!$K$2=BT10737,BV10737,"")</f>
        <v/>
      </c>
      <c r="BT10737" s="34" t="str">
        <f t="shared" si="1341"/>
        <v/>
      </c>
      <c r="BU10737" s="32" t="str">
        <f t="shared" si="1342"/>
        <v/>
      </c>
      <c r="BV10737" s="32" t="str">
        <f t="shared" si="1343"/>
        <v/>
      </c>
      <c r="BW10737" s="32" t="str">
        <f t="shared" si="1344"/>
        <v/>
      </c>
      <c r="BX10737" s="32" t="str">
        <f t="shared" si="1345"/>
        <v/>
      </c>
      <c r="BY10737" s="32" t="str">
        <f t="shared" si="1346"/>
        <v/>
      </c>
      <c r="BZ10737" s="32" t="str">
        <f t="shared" si="1347"/>
        <v/>
      </c>
      <c r="CA10737" s="32" t="str">
        <f t="shared" si="1348"/>
        <v/>
      </c>
      <c r="CB10737" s="33">
        <f>IF(COUNTIF($CD$7:CD10737,CD10737)=1,CD10737,CD10737+COUNTIF($CD$6:CD10736,CD10737))</f>
        <v>59877</v>
      </c>
      <c r="CC10737" s="34">
        <f t="shared" si="1349"/>
        <v>55153</v>
      </c>
      <c r="CD10737" s="32">
        <f t="shared" si="1350"/>
        <v>55153</v>
      </c>
      <c r="CE10737" s="32">
        <f t="shared" si="1351"/>
        <v>0</v>
      </c>
      <c r="CF10737" s="32">
        <f t="shared" si="1352"/>
        <v>0</v>
      </c>
      <c r="CG10737" s="32" t="str">
        <f t="shared" si="1353"/>
        <v/>
      </c>
      <c r="CH10737" s="32">
        <v>732</v>
      </c>
      <c r="CI10737" s="32" t="s">
        <v>7</v>
      </c>
      <c r="CJ10737" s="32" t="str">
        <f t="shared" si="1354"/>
        <v/>
      </c>
      <c r="CK10737" s="32" t="str">
        <f t="shared" si="1355"/>
        <v/>
      </c>
      <c r="CL10737" s="32" t="str">
        <f t="shared" si="1356"/>
        <v/>
      </c>
      <c r="CM10737" s="32" t="str">
        <f t="shared" si="1357"/>
        <v/>
      </c>
      <c r="CN10737" s="32" t="str">
        <f t="shared" si="1358"/>
        <v/>
      </c>
    </row>
    <row r="10738" spans="71:92" x14ac:dyDescent="0.3">
      <c r="BS10738" s="32" t="str">
        <f>IF(Kiadasi_kiseroiv!$K$2=BT10738,BV10738,"")</f>
        <v/>
      </c>
      <c r="BT10738" s="34" t="str">
        <f t="shared" si="1341"/>
        <v/>
      </c>
      <c r="BU10738" s="32" t="str">
        <f t="shared" si="1342"/>
        <v/>
      </c>
      <c r="BV10738" s="32" t="str">
        <f t="shared" si="1343"/>
        <v/>
      </c>
      <c r="BW10738" s="32" t="str">
        <f t="shared" si="1344"/>
        <v/>
      </c>
      <c r="BX10738" s="32" t="str">
        <f t="shared" si="1345"/>
        <v/>
      </c>
      <c r="BY10738" s="32" t="str">
        <f t="shared" si="1346"/>
        <v/>
      </c>
      <c r="BZ10738" s="32" t="str">
        <f t="shared" si="1347"/>
        <v/>
      </c>
      <c r="CA10738" s="32" t="str">
        <f t="shared" si="1348"/>
        <v/>
      </c>
      <c r="CB10738" s="33">
        <f>IF(COUNTIF($CD$7:CD10738,CD10738)=1,CD10738,CD10738+COUNTIF($CD$6:CD10737,CD10738))</f>
        <v>59878</v>
      </c>
      <c r="CC10738" s="34">
        <f t="shared" si="1349"/>
        <v>55153</v>
      </c>
      <c r="CD10738" s="32">
        <f t="shared" si="1350"/>
        <v>55153</v>
      </c>
      <c r="CE10738" s="32">
        <f t="shared" si="1351"/>
        <v>0</v>
      </c>
      <c r="CF10738" s="32">
        <f t="shared" si="1352"/>
        <v>0</v>
      </c>
      <c r="CG10738" s="32" t="str">
        <f t="shared" si="1353"/>
        <v/>
      </c>
      <c r="CH10738" s="32">
        <v>733</v>
      </c>
      <c r="CI10738" s="32" t="s">
        <v>7</v>
      </c>
      <c r="CJ10738" s="32" t="str">
        <f t="shared" si="1354"/>
        <v/>
      </c>
      <c r="CK10738" s="32" t="str">
        <f t="shared" si="1355"/>
        <v/>
      </c>
      <c r="CL10738" s="32" t="str">
        <f t="shared" si="1356"/>
        <v/>
      </c>
      <c r="CM10738" s="32" t="str">
        <f t="shared" si="1357"/>
        <v/>
      </c>
      <c r="CN10738" s="32" t="str">
        <f t="shared" si="1358"/>
        <v/>
      </c>
    </row>
    <row r="10739" spans="71:92" x14ac:dyDescent="0.3">
      <c r="BS10739" s="32" t="str">
        <f>IF(Kiadasi_kiseroiv!$K$2=BT10739,BV10739,"")</f>
        <v/>
      </c>
      <c r="BT10739" s="34" t="str">
        <f t="shared" si="1341"/>
        <v/>
      </c>
      <c r="BU10739" s="32" t="str">
        <f t="shared" si="1342"/>
        <v/>
      </c>
      <c r="BV10739" s="32" t="str">
        <f t="shared" si="1343"/>
        <v/>
      </c>
      <c r="BW10739" s="32" t="str">
        <f t="shared" si="1344"/>
        <v/>
      </c>
      <c r="BX10739" s="32" t="str">
        <f t="shared" si="1345"/>
        <v/>
      </c>
      <c r="BY10739" s="32" t="str">
        <f t="shared" si="1346"/>
        <v/>
      </c>
      <c r="BZ10739" s="32" t="str">
        <f t="shared" si="1347"/>
        <v/>
      </c>
      <c r="CA10739" s="32" t="str">
        <f t="shared" si="1348"/>
        <v/>
      </c>
      <c r="CB10739" s="33">
        <f>IF(COUNTIF($CD$7:CD10739,CD10739)=1,CD10739,CD10739+COUNTIF($CD$6:CD10738,CD10739))</f>
        <v>59879</v>
      </c>
      <c r="CC10739" s="34">
        <f t="shared" si="1349"/>
        <v>55153</v>
      </c>
      <c r="CD10739" s="32">
        <f t="shared" si="1350"/>
        <v>55153</v>
      </c>
      <c r="CE10739" s="32">
        <f t="shared" si="1351"/>
        <v>0</v>
      </c>
      <c r="CF10739" s="32">
        <f t="shared" si="1352"/>
        <v>0</v>
      </c>
      <c r="CG10739" s="32" t="str">
        <f t="shared" si="1353"/>
        <v/>
      </c>
      <c r="CH10739" s="32">
        <v>734</v>
      </c>
      <c r="CI10739" s="32" t="s">
        <v>7</v>
      </c>
      <c r="CJ10739" s="32" t="str">
        <f t="shared" si="1354"/>
        <v/>
      </c>
      <c r="CK10739" s="32" t="str">
        <f t="shared" si="1355"/>
        <v/>
      </c>
      <c r="CL10739" s="32" t="str">
        <f t="shared" si="1356"/>
        <v/>
      </c>
      <c r="CM10739" s="32" t="str">
        <f t="shared" si="1357"/>
        <v/>
      </c>
      <c r="CN10739" s="32" t="str">
        <f t="shared" si="1358"/>
        <v/>
      </c>
    </row>
    <row r="10740" spans="71:92" x14ac:dyDescent="0.3">
      <c r="BS10740" s="32" t="str">
        <f>IF(Kiadasi_kiseroiv!$K$2=BT10740,BV10740,"")</f>
        <v/>
      </c>
      <c r="BT10740" s="34" t="str">
        <f t="shared" si="1341"/>
        <v/>
      </c>
      <c r="BU10740" s="32" t="str">
        <f t="shared" si="1342"/>
        <v/>
      </c>
      <c r="BV10740" s="32" t="str">
        <f t="shared" si="1343"/>
        <v/>
      </c>
      <c r="BW10740" s="32" t="str">
        <f t="shared" si="1344"/>
        <v/>
      </c>
      <c r="BX10740" s="32" t="str">
        <f t="shared" si="1345"/>
        <v/>
      </c>
      <c r="BY10740" s="32" t="str">
        <f t="shared" si="1346"/>
        <v/>
      </c>
      <c r="BZ10740" s="32" t="str">
        <f t="shared" si="1347"/>
        <v/>
      </c>
      <c r="CA10740" s="32" t="str">
        <f t="shared" si="1348"/>
        <v/>
      </c>
      <c r="CB10740" s="33">
        <f>IF(COUNTIF($CD$7:CD10740,CD10740)=1,CD10740,CD10740+COUNTIF($CD$6:CD10739,CD10740))</f>
        <v>59880</v>
      </c>
      <c r="CC10740" s="34">
        <f t="shared" si="1349"/>
        <v>55153</v>
      </c>
      <c r="CD10740" s="32">
        <f t="shared" si="1350"/>
        <v>55153</v>
      </c>
      <c r="CE10740" s="32">
        <f t="shared" si="1351"/>
        <v>0</v>
      </c>
      <c r="CF10740" s="32">
        <f t="shared" si="1352"/>
        <v>0</v>
      </c>
      <c r="CG10740" s="32" t="str">
        <f t="shared" si="1353"/>
        <v/>
      </c>
      <c r="CH10740" s="32">
        <v>735</v>
      </c>
      <c r="CI10740" s="32" t="s">
        <v>7</v>
      </c>
      <c r="CJ10740" s="32" t="str">
        <f t="shared" si="1354"/>
        <v/>
      </c>
      <c r="CK10740" s="32" t="str">
        <f t="shared" si="1355"/>
        <v/>
      </c>
      <c r="CL10740" s="32" t="str">
        <f t="shared" si="1356"/>
        <v/>
      </c>
      <c r="CM10740" s="32" t="str">
        <f t="shared" si="1357"/>
        <v/>
      </c>
      <c r="CN10740" s="32" t="str">
        <f t="shared" si="1358"/>
        <v/>
      </c>
    </row>
    <row r="10741" spans="71:92" x14ac:dyDescent="0.3">
      <c r="BS10741" s="32" t="str">
        <f>IF(Kiadasi_kiseroiv!$K$2=BT10741,BV10741,"")</f>
        <v/>
      </c>
      <c r="BT10741" s="34" t="str">
        <f t="shared" si="1341"/>
        <v/>
      </c>
      <c r="BU10741" s="32" t="str">
        <f t="shared" si="1342"/>
        <v/>
      </c>
      <c r="BV10741" s="32" t="str">
        <f t="shared" si="1343"/>
        <v/>
      </c>
      <c r="BW10741" s="32" t="str">
        <f t="shared" si="1344"/>
        <v/>
      </c>
      <c r="BX10741" s="32" t="str">
        <f t="shared" si="1345"/>
        <v/>
      </c>
      <c r="BY10741" s="32" t="str">
        <f t="shared" si="1346"/>
        <v/>
      </c>
      <c r="BZ10741" s="32" t="str">
        <f t="shared" si="1347"/>
        <v/>
      </c>
      <c r="CA10741" s="32" t="str">
        <f t="shared" si="1348"/>
        <v/>
      </c>
      <c r="CB10741" s="33">
        <f>IF(COUNTIF($CD$7:CD10741,CD10741)=1,CD10741,CD10741+COUNTIF($CD$6:CD10740,CD10741))</f>
        <v>59881</v>
      </c>
      <c r="CC10741" s="34">
        <f t="shared" si="1349"/>
        <v>55153</v>
      </c>
      <c r="CD10741" s="32">
        <f t="shared" si="1350"/>
        <v>55153</v>
      </c>
      <c r="CE10741" s="32">
        <f t="shared" si="1351"/>
        <v>0</v>
      </c>
      <c r="CF10741" s="32">
        <f t="shared" si="1352"/>
        <v>0</v>
      </c>
      <c r="CG10741" s="32" t="str">
        <f t="shared" si="1353"/>
        <v/>
      </c>
      <c r="CH10741" s="32">
        <v>736</v>
      </c>
      <c r="CI10741" s="32" t="s">
        <v>7</v>
      </c>
      <c r="CJ10741" s="32" t="str">
        <f t="shared" si="1354"/>
        <v/>
      </c>
      <c r="CK10741" s="32" t="str">
        <f t="shared" si="1355"/>
        <v/>
      </c>
      <c r="CL10741" s="32" t="str">
        <f t="shared" si="1356"/>
        <v/>
      </c>
      <c r="CM10741" s="32" t="str">
        <f t="shared" si="1357"/>
        <v/>
      </c>
      <c r="CN10741" s="32" t="str">
        <f t="shared" si="1358"/>
        <v/>
      </c>
    </row>
    <row r="10742" spans="71:92" x14ac:dyDescent="0.3">
      <c r="BS10742" s="32" t="str">
        <f>IF(Kiadasi_kiseroiv!$K$2=BT10742,BV10742,"")</f>
        <v/>
      </c>
      <c r="BT10742" s="34" t="str">
        <f t="shared" si="1341"/>
        <v/>
      </c>
      <c r="BU10742" s="32" t="str">
        <f t="shared" si="1342"/>
        <v/>
      </c>
      <c r="BV10742" s="32" t="str">
        <f t="shared" si="1343"/>
        <v/>
      </c>
      <c r="BW10742" s="32" t="str">
        <f t="shared" si="1344"/>
        <v/>
      </c>
      <c r="BX10742" s="32" t="str">
        <f t="shared" si="1345"/>
        <v/>
      </c>
      <c r="BY10742" s="32" t="str">
        <f t="shared" si="1346"/>
        <v/>
      </c>
      <c r="BZ10742" s="32" t="str">
        <f t="shared" si="1347"/>
        <v/>
      </c>
      <c r="CA10742" s="32" t="str">
        <f t="shared" si="1348"/>
        <v/>
      </c>
      <c r="CB10742" s="33">
        <f>IF(COUNTIF($CD$7:CD10742,CD10742)=1,CD10742,CD10742+COUNTIF($CD$6:CD10741,CD10742))</f>
        <v>59882</v>
      </c>
      <c r="CC10742" s="34">
        <f t="shared" si="1349"/>
        <v>55153</v>
      </c>
      <c r="CD10742" s="32">
        <f t="shared" si="1350"/>
        <v>55153</v>
      </c>
      <c r="CE10742" s="32">
        <f t="shared" si="1351"/>
        <v>0</v>
      </c>
      <c r="CF10742" s="32">
        <f t="shared" si="1352"/>
        <v>0</v>
      </c>
      <c r="CG10742" s="32" t="str">
        <f t="shared" si="1353"/>
        <v/>
      </c>
      <c r="CH10742" s="32">
        <v>737</v>
      </c>
      <c r="CI10742" s="32" t="s">
        <v>7</v>
      </c>
      <c r="CJ10742" s="32" t="str">
        <f t="shared" si="1354"/>
        <v/>
      </c>
      <c r="CK10742" s="32" t="str">
        <f t="shared" si="1355"/>
        <v/>
      </c>
      <c r="CL10742" s="32" t="str">
        <f t="shared" si="1356"/>
        <v/>
      </c>
      <c r="CM10742" s="32" t="str">
        <f t="shared" si="1357"/>
        <v/>
      </c>
      <c r="CN10742" s="32" t="str">
        <f t="shared" si="1358"/>
        <v/>
      </c>
    </row>
    <row r="10743" spans="71:92" x14ac:dyDescent="0.3">
      <c r="BS10743" s="32" t="str">
        <f>IF(Kiadasi_kiseroiv!$K$2=BT10743,BV10743,"")</f>
        <v/>
      </c>
      <c r="BT10743" s="34" t="str">
        <f t="shared" si="1341"/>
        <v/>
      </c>
      <c r="BU10743" s="32" t="str">
        <f t="shared" si="1342"/>
        <v/>
      </c>
      <c r="BV10743" s="32" t="str">
        <f t="shared" si="1343"/>
        <v/>
      </c>
      <c r="BW10743" s="32" t="str">
        <f t="shared" si="1344"/>
        <v/>
      </c>
      <c r="BX10743" s="32" t="str">
        <f t="shared" si="1345"/>
        <v/>
      </c>
      <c r="BY10743" s="32" t="str">
        <f t="shared" si="1346"/>
        <v/>
      </c>
      <c r="BZ10743" s="32" t="str">
        <f t="shared" si="1347"/>
        <v/>
      </c>
      <c r="CA10743" s="32" t="str">
        <f t="shared" si="1348"/>
        <v/>
      </c>
      <c r="CB10743" s="33">
        <f>IF(COUNTIF($CD$7:CD10743,CD10743)=1,CD10743,CD10743+COUNTIF($CD$6:CD10742,CD10743))</f>
        <v>59883</v>
      </c>
      <c r="CC10743" s="34">
        <f t="shared" si="1349"/>
        <v>55153</v>
      </c>
      <c r="CD10743" s="32">
        <f t="shared" si="1350"/>
        <v>55153</v>
      </c>
      <c r="CE10743" s="32">
        <f t="shared" si="1351"/>
        <v>0</v>
      </c>
      <c r="CF10743" s="32">
        <f t="shared" si="1352"/>
        <v>0</v>
      </c>
      <c r="CG10743" s="32" t="str">
        <f t="shared" si="1353"/>
        <v/>
      </c>
      <c r="CH10743" s="32">
        <v>738</v>
      </c>
      <c r="CI10743" s="32" t="s">
        <v>7</v>
      </c>
      <c r="CJ10743" s="32" t="str">
        <f t="shared" si="1354"/>
        <v/>
      </c>
      <c r="CK10743" s="32" t="str">
        <f t="shared" si="1355"/>
        <v/>
      </c>
      <c r="CL10743" s="32" t="str">
        <f t="shared" si="1356"/>
        <v/>
      </c>
      <c r="CM10743" s="32" t="str">
        <f t="shared" si="1357"/>
        <v/>
      </c>
      <c r="CN10743" s="32" t="str">
        <f t="shared" si="1358"/>
        <v/>
      </c>
    </row>
    <row r="10744" spans="71:92" x14ac:dyDescent="0.3">
      <c r="BS10744" s="32" t="str">
        <f>IF(Kiadasi_kiseroiv!$K$2=BT10744,BV10744,"")</f>
        <v/>
      </c>
      <c r="BT10744" s="34" t="str">
        <f t="shared" si="1341"/>
        <v/>
      </c>
      <c r="BU10744" s="32" t="str">
        <f t="shared" si="1342"/>
        <v/>
      </c>
      <c r="BV10744" s="32" t="str">
        <f t="shared" si="1343"/>
        <v/>
      </c>
      <c r="BW10744" s="32" t="str">
        <f t="shared" si="1344"/>
        <v/>
      </c>
      <c r="BX10744" s="32" t="str">
        <f t="shared" si="1345"/>
        <v/>
      </c>
      <c r="BY10744" s="32" t="str">
        <f t="shared" si="1346"/>
        <v/>
      </c>
      <c r="BZ10744" s="32" t="str">
        <f t="shared" si="1347"/>
        <v/>
      </c>
      <c r="CA10744" s="32" t="str">
        <f t="shared" si="1348"/>
        <v/>
      </c>
      <c r="CB10744" s="33">
        <f>IF(COUNTIF($CD$7:CD10744,CD10744)=1,CD10744,CD10744+COUNTIF($CD$6:CD10743,CD10744))</f>
        <v>59884</v>
      </c>
      <c r="CC10744" s="34">
        <f t="shared" si="1349"/>
        <v>55153</v>
      </c>
      <c r="CD10744" s="32">
        <f t="shared" si="1350"/>
        <v>55153</v>
      </c>
      <c r="CE10744" s="32">
        <f t="shared" si="1351"/>
        <v>0</v>
      </c>
      <c r="CF10744" s="32">
        <f t="shared" si="1352"/>
        <v>0</v>
      </c>
      <c r="CG10744" s="32" t="str">
        <f t="shared" si="1353"/>
        <v/>
      </c>
      <c r="CH10744" s="32">
        <v>739</v>
      </c>
      <c r="CI10744" s="32" t="s">
        <v>7</v>
      </c>
      <c r="CJ10744" s="32" t="str">
        <f t="shared" si="1354"/>
        <v/>
      </c>
      <c r="CK10744" s="32" t="str">
        <f t="shared" si="1355"/>
        <v/>
      </c>
      <c r="CL10744" s="32" t="str">
        <f t="shared" si="1356"/>
        <v/>
      </c>
      <c r="CM10744" s="32" t="str">
        <f t="shared" si="1357"/>
        <v/>
      </c>
      <c r="CN10744" s="32" t="str">
        <f t="shared" si="1358"/>
        <v/>
      </c>
    </row>
    <row r="10745" spans="71:92" x14ac:dyDescent="0.3">
      <c r="BS10745" s="32" t="str">
        <f>IF(Kiadasi_kiseroiv!$K$2=BT10745,BV10745,"")</f>
        <v/>
      </c>
      <c r="BT10745" s="34" t="str">
        <f t="shared" si="1341"/>
        <v/>
      </c>
      <c r="BU10745" s="32" t="str">
        <f t="shared" si="1342"/>
        <v/>
      </c>
      <c r="BV10745" s="32" t="str">
        <f t="shared" si="1343"/>
        <v/>
      </c>
      <c r="BW10745" s="32" t="str">
        <f t="shared" si="1344"/>
        <v/>
      </c>
      <c r="BX10745" s="32" t="str">
        <f t="shared" si="1345"/>
        <v/>
      </c>
      <c r="BY10745" s="32" t="str">
        <f t="shared" si="1346"/>
        <v/>
      </c>
      <c r="BZ10745" s="32" t="str">
        <f t="shared" si="1347"/>
        <v/>
      </c>
      <c r="CA10745" s="32" t="str">
        <f t="shared" si="1348"/>
        <v/>
      </c>
      <c r="CB10745" s="33">
        <f>IF(COUNTIF($CD$7:CD10745,CD10745)=1,CD10745,CD10745+COUNTIF($CD$6:CD10744,CD10745))</f>
        <v>59885</v>
      </c>
      <c r="CC10745" s="34">
        <f t="shared" si="1349"/>
        <v>55153</v>
      </c>
      <c r="CD10745" s="32">
        <f t="shared" si="1350"/>
        <v>55153</v>
      </c>
      <c r="CE10745" s="32">
        <f t="shared" si="1351"/>
        <v>0</v>
      </c>
      <c r="CF10745" s="32">
        <f t="shared" si="1352"/>
        <v>0</v>
      </c>
      <c r="CG10745" s="32" t="str">
        <f t="shared" si="1353"/>
        <v/>
      </c>
      <c r="CH10745" s="32">
        <v>740</v>
      </c>
      <c r="CI10745" s="32" t="s">
        <v>7</v>
      </c>
      <c r="CJ10745" s="32" t="str">
        <f t="shared" si="1354"/>
        <v/>
      </c>
      <c r="CK10745" s="32" t="str">
        <f t="shared" si="1355"/>
        <v/>
      </c>
      <c r="CL10745" s="32" t="str">
        <f t="shared" si="1356"/>
        <v/>
      </c>
      <c r="CM10745" s="32" t="str">
        <f t="shared" si="1357"/>
        <v/>
      </c>
      <c r="CN10745" s="32" t="str">
        <f t="shared" si="1358"/>
        <v/>
      </c>
    </row>
    <row r="10746" spans="71:92" x14ac:dyDescent="0.3">
      <c r="BS10746" s="32" t="str">
        <f>IF(Kiadasi_kiseroiv!$K$2=BT10746,BV10746,"")</f>
        <v/>
      </c>
      <c r="BT10746" s="34" t="str">
        <f t="shared" si="1341"/>
        <v/>
      </c>
      <c r="BU10746" s="32" t="str">
        <f t="shared" si="1342"/>
        <v/>
      </c>
      <c r="BV10746" s="32" t="str">
        <f t="shared" si="1343"/>
        <v/>
      </c>
      <c r="BW10746" s="32" t="str">
        <f t="shared" si="1344"/>
        <v/>
      </c>
      <c r="BX10746" s="32" t="str">
        <f t="shared" si="1345"/>
        <v/>
      </c>
      <c r="BY10746" s="32" t="str">
        <f t="shared" si="1346"/>
        <v/>
      </c>
      <c r="BZ10746" s="32" t="str">
        <f t="shared" si="1347"/>
        <v/>
      </c>
      <c r="CA10746" s="32" t="str">
        <f t="shared" si="1348"/>
        <v/>
      </c>
      <c r="CB10746" s="33">
        <f>IF(COUNTIF($CD$7:CD10746,CD10746)=1,CD10746,CD10746+COUNTIF($CD$6:CD10745,CD10746))</f>
        <v>59886</v>
      </c>
      <c r="CC10746" s="34">
        <f t="shared" si="1349"/>
        <v>55153</v>
      </c>
      <c r="CD10746" s="32">
        <f t="shared" si="1350"/>
        <v>55153</v>
      </c>
      <c r="CE10746" s="32">
        <f t="shared" si="1351"/>
        <v>0</v>
      </c>
      <c r="CF10746" s="32">
        <f t="shared" si="1352"/>
        <v>0</v>
      </c>
      <c r="CG10746" s="32" t="str">
        <f t="shared" si="1353"/>
        <v/>
      </c>
      <c r="CH10746" s="32">
        <v>741</v>
      </c>
      <c r="CI10746" s="32" t="s">
        <v>7</v>
      </c>
      <c r="CJ10746" s="32" t="str">
        <f t="shared" si="1354"/>
        <v/>
      </c>
      <c r="CK10746" s="32" t="str">
        <f t="shared" si="1355"/>
        <v/>
      </c>
      <c r="CL10746" s="32" t="str">
        <f t="shared" si="1356"/>
        <v/>
      </c>
      <c r="CM10746" s="32" t="str">
        <f t="shared" si="1357"/>
        <v/>
      </c>
      <c r="CN10746" s="32" t="str">
        <f t="shared" si="1358"/>
        <v/>
      </c>
    </row>
    <row r="10747" spans="71:92" x14ac:dyDescent="0.3">
      <c r="BS10747" s="32" t="str">
        <f>IF(Kiadasi_kiseroiv!$K$2=BT10747,BV10747,"")</f>
        <v/>
      </c>
      <c r="BT10747" s="34" t="str">
        <f t="shared" si="1341"/>
        <v/>
      </c>
      <c r="BU10747" s="32" t="str">
        <f t="shared" si="1342"/>
        <v/>
      </c>
      <c r="BV10747" s="32" t="str">
        <f t="shared" si="1343"/>
        <v/>
      </c>
      <c r="BW10747" s="32" t="str">
        <f t="shared" si="1344"/>
        <v/>
      </c>
      <c r="BX10747" s="32" t="str">
        <f t="shared" si="1345"/>
        <v/>
      </c>
      <c r="BY10747" s="32" t="str">
        <f t="shared" si="1346"/>
        <v/>
      </c>
      <c r="BZ10747" s="32" t="str">
        <f t="shared" si="1347"/>
        <v/>
      </c>
      <c r="CA10747" s="32" t="str">
        <f t="shared" si="1348"/>
        <v/>
      </c>
      <c r="CB10747" s="33">
        <f>IF(COUNTIF($CD$7:CD10747,CD10747)=1,CD10747,CD10747+COUNTIF($CD$6:CD10746,CD10747))</f>
        <v>59887</v>
      </c>
      <c r="CC10747" s="34">
        <f t="shared" si="1349"/>
        <v>55153</v>
      </c>
      <c r="CD10747" s="32">
        <f t="shared" si="1350"/>
        <v>55153</v>
      </c>
      <c r="CE10747" s="32">
        <f t="shared" si="1351"/>
        <v>0</v>
      </c>
      <c r="CF10747" s="32">
        <f t="shared" si="1352"/>
        <v>0</v>
      </c>
      <c r="CG10747" s="32" t="str">
        <f t="shared" si="1353"/>
        <v/>
      </c>
      <c r="CH10747" s="32">
        <v>742</v>
      </c>
      <c r="CI10747" s="32" t="s">
        <v>7</v>
      </c>
      <c r="CJ10747" s="32" t="str">
        <f t="shared" si="1354"/>
        <v/>
      </c>
      <c r="CK10747" s="32" t="str">
        <f t="shared" si="1355"/>
        <v/>
      </c>
      <c r="CL10747" s="32" t="str">
        <f t="shared" si="1356"/>
        <v/>
      </c>
      <c r="CM10747" s="32" t="str">
        <f t="shared" si="1357"/>
        <v/>
      </c>
      <c r="CN10747" s="32" t="str">
        <f t="shared" si="1358"/>
        <v/>
      </c>
    </row>
    <row r="10748" spans="71:92" x14ac:dyDescent="0.3">
      <c r="BS10748" s="32" t="str">
        <f>IF(Kiadasi_kiseroiv!$K$2=BT10748,BV10748,"")</f>
        <v/>
      </c>
      <c r="BT10748" s="34" t="str">
        <f t="shared" si="1341"/>
        <v/>
      </c>
      <c r="BU10748" s="32" t="str">
        <f t="shared" si="1342"/>
        <v/>
      </c>
      <c r="BV10748" s="32" t="str">
        <f t="shared" si="1343"/>
        <v/>
      </c>
      <c r="BW10748" s="32" t="str">
        <f t="shared" si="1344"/>
        <v/>
      </c>
      <c r="BX10748" s="32" t="str">
        <f t="shared" si="1345"/>
        <v/>
      </c>
      <c r="BY10748" s="32" t="str">
        <f t="shared" si="1346"/>
        <v/>
      </c>
      <c r="BZ10748" s="32" t="str">
        <f t="shared" si="1347"/>
        <v/>
      </c>
      <c r="CA10748" s="32" t="str">
        <f t="shared" si="1348"/>
        <v/>
      </c>
      <c r="CB10748" s="33">
        <f>IF(COUNTIF($CD$7:CD10748,CD10748)=1,CD10748,CD10748+COUNTIF($CD$6:CD10747,CD10748))</f>
        <v>59888</v>
      </c>
      <c r="CC10748" s="34">
        <f t="shared" si="1349"/>
        <v>55153</v>
      </c>
      <c r="CD10748" s="32">
        <f t="shared" si="1350"/>
        <v>55153</v>
      </c>
      <c r="CE10748" s="32">
        <f t="shared" si="1351"/>
        <v>0</v>
      </c>
      <c r="CF10748" s="32">
        <f t="shared" si="1352"/>
        <v>0</v>
      </c>
      <c r="CG10748" s="32" t="str">
        <f t="shared" si="1353"/>
        <v/>
      </c>
      <c r="CH10748" s="32">
        <v>743</v>
      </c>
      <c r="CI10748" s="32" t="s">
        <v>7</v>
      </c>
      <c r="CJ10748" s="32" t="str">
        <f t="shared" si="1354"/>
        <v/>
      </c>
      <c r="CK10748" s="32" t="str">
        <f t="shared" si="1355"/>
        <v/>
      </c>
      <c r="CL10748" s="32" t="str">
        <f t="shared" si="1356"/>
        <v/>
      </c>
      <c r="CM10748" s="32" t="str">
        <f t="shared" si="1357"/>
        <v/>
      </c>
      <c r="CN10748" s="32" t="str">
        <f t="shared" si="1358"/>
        <v/>
      </c>
    </row>
    <row r="10749" spans="71:92" x14ac:dyDescent="0.3">
      <c r="BS10749" s="32" t="str">
        <f>IF(Kiadasi_kiseroiv!$K$2=BT10749,BV10749,"")</f>
        <v/>
      </c>
      <c r="BT10749" s="34" t="str">
        <f t="shared" si="1341"/>
        <v/>
      </c>
      <c r="BU10749" s="32" t="str">
        <f t="shared" si="1342"/>
        <v/>
      </c>
      <c r="BV10749" s="32" t="str">
        <f t="shared" si="1343"/>
        <v/>
      </c>
      <c r="BW10749" s="32" t="str">
        <f t="shared" si="1344"/>
        <v/>
      </c>
      <c r="BX10749" s="32" t="str">
        <f t="shared" si="1345"/>
        <v/>
      </c>
      <c r="BY10749" s="32" t="str">
        <f t="shared" si="1346"/>
        <v/>
      </c>
      <c r="BZ10749" s="32" t="str">
        <f t="shared" si="1347"/>
        <v/>
      </c>
      <c r="CA10749" s="32" t="str">
        <f t="shared" si="1348"/>
        <v/>
      </c>
      <c r="CB10749" s="33">
        <f>IF(COUNTIF($CD$7:CD10749,CD10749)=1,CD10749,CD10749+COUNTIF($CD$6:CD10748,CD10749))</f>
        <v>59889</v>
      </c>
      <c r="CC10749" s="34">
        <f t="shared" si="1349"/>
        <v>55153</v>
      </c>
      <c r="CD10749" s="32">
        <f t="shared" si="1350"/>
        <v>55153</v>
      </c>
      <c r="CE10749" s="32">
        <f t="shared" si="1351"/>
        <v>0</v>
      </c>
      <c r="CF10749" s="32">
        <f t="shared" si="1352"/>
        <v>0</v>
      </c>
      <c r="CG10749" s="32" t="str">
        <f t="shared" si="1353"/>
        <v/>
      </c>
      <c r="CH10749" s="32">
        <v>744</v>
      </c>
      <c r="CI10749" s="32" t="s">
        <v>7</v>
      </c>
      <c r="CJ10749" s="32" t="str">
        <f t="shared" si="1354"/>
        <v/>
      </c>
      <c r="CK10749" s="32" t="str">
        <f t="shared" si="1355"/>
        <v/>
      </c>
      <c r="CL10749" s="32" t="str">
        <f t="shared" si="1356"/>
        <v/>
      </c>
      <c r="CM10749" s="32" t="str">
        <f t="shared" si="1357"/>
        <v/>
      </c>
      <c r="CN10749" s="32" t="str">
        <f t="shared" si="1358"/>
        <v/>
      </c>
    </row>
    <row r="10750" spans="71:92" x14ac:dyDescent="0.3">
      <c r="BS10750" s="32" t="str">
        <f>IF(Kiadasi_kiseroiv!$K$2=BT10750,BV10750,"")</f>
        <v/>
      </c>
      <c r="BT10750" s="34" t="str">
        <f t="shared" si="1341"/>
        <v/>
      </c>
      <c r="BU10750" s="32" t="str">
        <f t="shared" si="1342"/>
        <v/>
      </c>
      <c r="BV10750" s="32" t="str">
        <f t="shared" si="1343"/>
        <v/>
      </c>
      <c r="BW10750" s="32" t="str">
        <f t="shared" si="1344"/>
        <v/>
      </c>
      <c r="BX10750" s="32" t="str">
        <f t="shared" si="1345"/>
        <v/>
      </c>
      <c r="BY10750" s="32" t="str">
        <f t="shared" si="1346"/>
        <v/>
      </c>
      <c r="BZ10750" s="32" t="str">
        <f t="shared" si="1347"/>
        <v/>
      </c>
      <c r="CA10750" s="32" t="str">
        <f t="shared" si="1348"/>
        <v/>
      </c>
      <c r="CB10750" s="33">
        <f>IF(COUNTIF($CD$7:CD10750,CD10750)=1,CD10750,CD10750+COUNTIF($CD$6:CD10749,CD10750))</f>
        <v>59890</v>
      </c>
      <c r="CC10750" s="34">
        <f t="shared" si="1349"/>
        <v>55153</v>
      </c>
      <c r="CD10750" s="32">
        <f t="shared" si="1350"/>
        <v>55153</v>
      </c>
      <c r="CE10750" s="32">
        <f t="shared" si="1351"/>
        <v>0</v>
      </c>
      <c r="CF10750" s="32">
        <f t="shared" si="1352"/>
        <v>0</v>
      </c>
      <c r="CG10750" s="32" t="str">
        <f t="shared" si="1353"/>
        <v/>
      </c>
      <c r="CH10750" s="32">
        <v>745</v>
      </c>
      <c r="CI10750" s="32" t="s">
        <v>7</v>
      </c>
      <c r="CJ10750" s="32" t="str">
        <f t="shared" si="1354"/>
        <v/>
      </c>
      <c r="CK10750" s="32" t="str">
        <f t="shared" si="1355"/>
        <v/>
      </c>
      <c r="CL10750" s="32" t="str">
        <f t="shared" si="1356"/>
        <v/>
      </c>
      <c r="CM10750" s="32" t="str">
        <f t="shared" si="1357"/>
        <v/>
      </c>
      <c r="CN10750" s="32" t="str">
        <f t="shared" si="1358"/>
        <v/>
      </c>
    </row>
    <row r="10751" spans="71:92" x14ac:dyDescent="0.3">
      <c r="BS10751" s="32" t="str">
        <f>IF(Kiadasi_kiseroiv!$K$2=BT10751,BV10751,"")</f>
        <v/>
      </c>
      <c r="BT10751" s="34" t="str">
        <f t="shared" si="1341"/>
        <v/>
      </c>
      <c r="BU10751" s="32" t="str">
        <f t="shared" si="1342"/>
        <v/>
      </c>
      <c r="BV10751" s="32" t="str">
        <f t="shared" si="1343"/>
        <v/>
      </c>
      <c r="BW10751" s="32" t="str">
        <f t="shared" si="1344"/>
        <v/>
      </c>
      <c r="BX10751" s="32" t="str">
        <f t="shared" si="1345"/>
        <v/>
      </c>
      <c r="BY10751" s="32" t="str">
        <f t="shared" si="1346"/>
        <v/>
      </c>
      <c r="BZ10751" s="32" t="str">
        <f t="shared" si="1347"/>
        <v/>
      </c>
      <c r="CA10751" s="32" t="str">
        <f t="shared" si="1348"/>
        <v/>
      </c>
      <c r="CB10751" s="33">
        <f>IF(COUNTIF($CD$7:CD10751,CD10751)=1,CD10751,CD10751+COUNTIF($CD$6:CD10750,CD10751))</f>
        <v>59891</v>
      </c>
      <c r="CC10751" s="34">
        <f t="shared" si="1349"/>
        <v>55153</v>
      </c>
      <c r="CD10751" s="32">
        <f t="shared" si="1350"/>
        <v>55153</v>
      </c>
      <c r="CE10751" s="32">
        <f t="shared" si="1351"/>
        <v>0</v>
      </c>
      <c r="CF10751" s="32">
        <f t="shared" si="1352"/>
        <v>0</v>
      </c>
      <c r="CG10751" s="32" t="str">
        <f t="shared" si="1353"/>
        <v/>
      </c>
      <c r="CH10751" s="32">
        <v>746</v>
      </c>
      <c r="CI10751" s="32" t="s">
        <v>7</v>
      </c>
      <c r="CJ10751" s="32" t="str">
        <f t="shared" si="1354"/>
        <v/>
      </c>
      <c r="CK10751" s="32" t="str">
        <f t="shared" si="1355"/>
        <v/>
      </c>
      <c r="CL10751" s="32" t="str">
        <f t="shared" si="1356"/>
        <v/>
      </c>
      <c r="CM10751" s="32" t="str">
        <f t="shared" si="1357"/>
        <v/>
      </c>
      <c r="CN10751" s="32" t="str">
        <f t="shared" si="1358"/>
        <v/>
      </c>
    </row>
    <row r="10752" spans="71:92" x14ac:dyDescent="0.3">
      <c r="BS10752" s="32" t="str">
        <f>IF(Kiadasi_kiseroiv!$K$2=BT10752,BV10752,"")</f>
        <v/>
      </c>
      <c r="BT10752" s="34" t="str">
        <f t="shared" si="1341"/>
        <v/>
      </c>
      <c r="BU10752" s="32" t="str">
        <f t="shared" si="1342"/>
        <v/>
      </c>
      <c r="BV10752" s="32" t="str">
        <f t="shared" si="1343"/>
        <v/>
      </c>
      <c r="BW10752" s="32" t="str">
        <f t="shared" si="1344"/>
        <v/>
      </c>
      <c r="BX10752" s="32" t="str">
        <f t="shared" si="1345"/>
        <v/>
      </c>
      <c r="BY10752" s="32" t="str">
        <f t="shared" si="1346"/>
        <v/>
      </c>
      <c r="BZ10752" s="32" t="str">
        <f t="shared" si="1347"/>
        <v/>
      </c>
      <c r="CA10752" s="32" t="str">
        <f t="shared" si="1348"/>
        <v/>
      </c>
      <c r="CB10752" s="33">
        <f>IF(COUNTIF($CD$7:CD10752,CD10752)=1,CD10752,CD10752+COUNTIF($CD$6:CD10751,CD10752))</f>
        <v>59892</v>
      </c>
      <c r="CC10752" s="34">
        <f t="shared" si="1349"/>
        <v>55153</v>
      </c>
      <c r="CD10752" s="32">
        <f t="shared" si="1350"/>
        <v>55153</v>
      </c>
      <c r="CE10752" s="32">
        <f t="shared" si="1351"/>
        <v>0</v>
      </c>
      <c r="CF10752" s="32">
        <f t="shared" si="1352"/>
        <v>0</v>
      </c>
      <c r="CG10752" s="32" t="str">
        <f t="shared" si="1353"/>
        <v/>
      </c>
      <c r="CH10752" s="32">
        <v>747</v>
      </c>
      <c r="CI10752" s="32" t="s">
        <v>7</v>
      </c>
      <c r="CJ10752" s="32" t="str">
        <f t="shared" si="1354"/>
        <v/>
      </c>
      <c r="CK10752" s="32" t="str">
        <f t="shared" si="1355"/>
        <v/>
      </c>
      <c r="CL10752" s="32" t="str">
        <f t="shared" si="1356"/>
        <v/>
      </c>
      <c r="CM10752" s="32" t="str">
        <f t="shared" si="1357"/>
        <v/>
      </c>
      <c r="CN10752" s="32" t="str">
        <f t="shared" si="1358"/>
        <v/>
      </c>
    </row>
    <row r="10753" spans="71:92" x14ac:dyDescent="0.3">
      <c r="BS10753" s="32" t="str">
        <f>IF(Kiadasi_kiseroiv!$K$2=BT10753,BV10753,"")</f>
        <v/>
      </c>
      <c r="BT10753" s="34" t="str">
        <f t="shared" si="1341"/>
        <v/>
      </c>
      <c r="BU10753" s="32" t="str">
        <f t="shared" si="1342"/>
        <v/>
      </c>
      <c r="BV10753" s="32" t="str">
        <f t="shared" si="1343"/>
        <v/>
      </c>
      <c r="BW10753" s="32" t="str">
        <f t="shared" si="1344"/>
        <v/>
      </c>
      <c r="BX10753" s="32" t="str">
        <f t="shared" si="1345"/>
        <v/>
      </c>
      <c r="BY10753" s="32" t="str">
        <f t="shared" si="1346"/>
        <v/>
      </c>
      <c r="BZ10753" s="32" t="str">
        <f t="shared" si="1347"/>
        <v/>
      </c>
      <c r="CA10753" s="32" t="str">
        <f t="shared" si="1348"/>
        <v/>
      </c>
      <c r="CB10753" s="33">
        <f>IF(COUNTIF($CD$7:CD10753,CD10753)=1,CD10753,CD10753+COUNTIF($CD$6:CD10752,CD10753))</f>
        <v>59893</v>
      </c>
      <c r="CC10753" s="34">
        <f t="shared" si="1349"/>
        <v>55153</v>
      </c>
      <c r="CD10753" s="32">
        <f t="shared" si="1350"/>
        <v>55153</v>
      </c>
      <c r="CE10753" s="32">
        <f t="shared" si="1351"/>
        <v>0</v>
      </c>
      <c r="CF10753" s="32">
        <f t="shared" si="1352"/>
        <v>0</v>
      </c>
      <c r="CG10753" s="32" t="str">
        <f t="shared" si="1353"/>
        <v/>
      </c>
      <c r="CH10753" s="32">
        <v>748</v>
      </c>
      <c r="CI10753" s="32" t="s">
        <v>7</v>
      </c>
      <c r="CJ10753" s="32" t="str">
        <f t="shared" si="1354"/>
        <v/>
      </c>
      <c r="CK10753" s="32" t="str">
        <f t="shared" si="1355"/>
        <v/>
      </c>
      <c r="CL10753" s="32" t="str">
        <f t="shared" si="1356"/>
        <v/>
      </c>
      <c r="CM10753" s="32" t="str">
        <f t="shared" si="1357"/>
        <v/>
      </c>
      <c r="CN10753" s="32" t="str">
        <f t="shared" si="1358"/>
        <v/>
      </c>
    </row>
    <row r="10754" spans="71:92" x14ac:dyDescent="0.3">
      <c r="BS10754" s="32" t="str">
        <f>IF(Kiadasi_kiseroiv!$K$2=BT10754,BV10754,"")</f>
        <v/>
      </c>
      <c r="BT10754" s="34" t="str">
        <f t="shared" si="1341"/>
        <v/>
      </c>
      <c r="BU10754" s="32" t="str">
        <f t="shared" si="1342"/>
        <v/>
      </c>
      <c r="BV10754" s="32" t="str">
        <f t="shared" si="1343"/>
        <v/>
      </c>
      <c r="BW10754" s="32" t="str">
        <f t="shared" si="1344"/>
        <v/>
      </c>
      <c r="BX10754" s="32" t="str">
        <f t="shared" si="1345"/>
        <v/>
      </c>
      <c r="BY10754" s="32" t="str">
        <f t="shared" si="1346"/>
        <v/>
      </c>
      <c r="BZ10754" s="32" t="str">
        <f t="shared" si="1347"/>
        <v/>
      </c>
      <c r="CA10754" s="32" t="str">
        <f t="shared" si="1348"/>
        <v/>
      </c>
      <c r="CB10754" s="33">
        <f>IF(COUNTIF($CD$7:CD10754,CD10754)=1,CD10754,CD10754+COUNTIF($CD$6:CD10753,CD10754))</f>
        <v>59894</v>
      </c>
      <c r="CC10754" s="34">
        <f t="shared" si="1349"/>
        <v>55153</v>
      </c>
      <c r="CD10754" s="32">
        <f t="shared" si="1350"/>
        <v>55153</v>
      </c>
      <c r="CE10754" s="32">
        <f t="shared" si="1351"/>
        <v>0</v>
      </c>
      <c r="CF10754" s="32">
        <f t="shared" si="1352"/>
        <v>0</v>
      </c>
      <c r="CG10754" s="32" t="str">
        <f t="shared" si="1353"/>
        <v/>
      </c>
      <c r="CH10754" s="32">
        <v>749</v>
      </c>
      <c r="CI10754" s="32" t="s">
        <v>7</v>
      </c>
      <c r="CJ10754" s="32" t="str">
        <f t="shared" si="1354"/>
        <v/>
      </c>
      <c r="CK10754" s="32" t="str">
        <f t="shared" si="1355"/>
        <v/>
      </c>
      <c r="CL10754" s="32" t="str">
        <f t="shared" si="1356"/>
        <v/>
      </c>
      <c r="CM10754" s="32" t="str">
        <f t="shared" si="1357"/>
        <v/>
      </c>
      <c r="CN10754" s="32" t="str">
        <f t="shared" si="1358"/>
        <v/>
      </c>
    </row>
    <row r="10755" spans="71:92" x14ac:dyDescent="0.3">
      <c r="BS10755" s="32" t="str">
        <f>IF(Kiadasi_kiseroiv!$K$2=BT10755,BV10755,"")</f>
        <v/>
      </c>
      <c r="BT10755" s="34" t="str">
        <f t="shared" si="1341"/>
        <v/>
      </c>
      <c r="BU10755" s="32" t="str">
        <f t="shared" si="1342"/>
        <v/>
      </c>
      <c r="BV10755" s="32" t="str">
        <f t="shared" si="1343"/>
        <v/>
      </c>
      <c r="BW10755" s="32" t="str">
        <f t="shared" si="1344"/>
        <v/>
      </c>
      <c r="BX10755" s="32" t="str">
        <f t="shared" si="1345"/>
        <v/>
      </c>
      <c r="BY10755" s="32" t="str">
        <f t="shared" si="1346"/>
        <v/>
      </c>
      <c r="BZ10755" s="32" t="str">
        <f t="shared" si="1347"/>
        <v/>
      </c>
      <c r="CA10755" s="32" t="str">
        <f t="shared" si="1348"/>
        <v/>
      </c>
      <c r="CB10755" s="33">
        <f>IF(COUNTIF($CD$7:CD10755,CD10755)=1,CD10755,CD10755+COUNTIF($CD$6:CD10754,CD10755))</f>
        <v>59895</v>
      </c>
      <c r="CC10755" s="34">
        <f t="shared" si="1349"/>
        <v>55153</v>
      </c>
      <c r="CD10755" s="32">
        <f t="shared" si="1350"/>
        <v>55153</v>
      </c>
      <c r="CE10755" s="32">
        <f t="shared" si="1351"/>
        <v>0</v>
      </c>
      <c r="CF10755" s="32">
        <f t="shared" si="1352"/>
        <v>0</v>
      </c>
      <c r="CG10755" s="32" t="str">
        <f t="shared" si="1353"/>
        <v/>
      </c>
      <c r="CH10755" s="32">
        <v>750</v>
      </c>
      <c r="CI10755" s="32" t="s">
        <v>7</v>
      </c>
      <c r="CJ10755" s="32" t="str">
        <f t="shared" si="1354"/>
        <v/>
      </c>
      <c r="CK10755" s="32" t="str">
        <f t="shared" si="1355"/>
        <v/>
      </c>
      <c r="CL10755" s="32" t="str">
        <f t="shared" si="1356"/>
        <v/>
      </c>
      <c r="CM10755" s="32" t="str">
        <f t="shared" si="1357"/>
        <v/>
      </c>
      <c r="CN10755" s="32" t="str">
        <f t="shared" si="1358"/>
        <v/>
      </c>
    </row>
    <row r="10756" spans="71:92" x14ac:dyDescent="0.3">
      <c r="BS10756" s="32" t="str">
        <f>IF(Kiadasi_kiseroiv!$K$2=BT10756,BV10756,"")</f>
        <v/>
      </c>
      <c r="BT10756" s="34" t="str">
        <f t="shared" si="1341"/>
        <v/>
      </c>
      <c r="BU10756" s="32" t="str">
        <f t="shared" si="1342"/>
        <v/>
      </c>
      <c r="BV10756" s="32" t="str">
        <f t="shared" si="1343"/>
        <v/>
      </c>
      <c r="BW10756" s="32" t="str">
        <f t="shared" si="1344"/>
        <v/>
      </c>
      <c r="BX10756" s="32" t="str">
        <f t="shared" si="1345"/>
        <v/>
      </c>
      <c r="BY10756" s="32" t="str">
        <f t="shared" si="1346"/>
        <v/>
      </c>
      <c r="BZ10756" s="32" t="str">
        <f t="shared" si="1347"/>
        <v/>
      </c>
      <c r="CA10756" s="32" t="str">
        <f t="shared" si="1348"/>
        <v/>
      </c>
      <c r="CB10756" s="33">
        <f>IF(COUNTIF($CD$7:CD10756,CD10756)=1,CD10756,CD10756+COUNTIF($CD$6:CD10755,CD10756))</f>
        <v>59896</v>
      </c>
      <c r="CC10756" s="34">
        <f t="shared" si="1349"/>
        <v>55153</v>
      </c>
      <c r="CD10756" s="32">
        <f t="shared" si="1350"/>
        <v>55153</v>
      </c>
      <c r="CE10756" s="32">
        <f t="shared" si="1351"/>
        <v>0</v>
      </c>
      <c r="CF10756" s="32">
        <f t="shared" si="1352"/>
        <v>0</v>
      </c>
      <c r="CG10756" s="32" t="str">
        <f t="shared" si="1353"/>
        <v/>
      </c>
      <c r="CH10756" s="32">
        <v>751</v>
      </c>
      <c r="CI10756" s="32" t="s">
        <v>7</v>
      </c>
      <c r="CJ10756" s="32" t="str">
        <f t="shared" si="1354"/>
        <v/>
      </c>
      <c r="CK10756" s="32" t="str">
        <f t="shared" si="1355"/>
        <v/>
      </c>
      <c r="CL10756" s="32" t="str">
        <f t="shared" si="1356"/>
        <v/>
      </c>
      <c r="CM10756" s="32" t="str">
        <f t="shared" si="1357"/>
        <v/>
      </c>
      <c r="CN10756" s="32" t="str">
        <f t="shared" si="1358"/>
        <v/>
      </c>
    </row>
    <row r="10757" spans="71:92" x14ac:dyDescent="0.3">
      <c r="BS10757" s="32" t="str">
        <f>IF(Kiadasi_kiseroiv!$K$2=BT10757,BV10757,"")</f>
        <v/>
      </c>
      <c r="BT10757" s="34" t="str">
        <f t="shared" ref="BT10757:BT10820" si="1359">IF(AND($BT$4=CI10757,BU10757&lt;&gt;""),CC10757,"")</f>
        <v/>
      </c>
      <c r="BU10757" s="32" t="str">
        <f t="shared" ref="BU10757:BU10820" si="1360">IF(AND($BU$1=CI10757,OR(ISERROR(VLOOKUP(CG10757,Kisiv,2,FALSE))=FALSE,CE10757&lt;0)),CB10757,"")</f>
        <v/>
      </c>
      <c r="BV10757" s="32" t="str">
        <f t="shared" ref="BV10757:BV10820" si="1361">IF(BU10757&lt;&gt;"",RANK(BU10757,$BU$7:$BU$33000,1),"")</f>
        <v/>
      </c>
      <c r="BW10757" s="32" t="str">
        <f t="shared" ref="BW10757:BW10820" si="1362">IF(CC10757&lt;min,$BW$2,IF(CC10757&lt;=max,CG10757,""))</f>
        <v/>
      </c>
      <c r="BX10757" s="32" t="str">
        <f t="shared" ref="BX10757:BX10820" si="1363">IF(AND(OR($BX$1=0,$BX$1=CG10757),OR($BX$2=0,IF(ISERROR(SEARCH($BX$2,CJ10757&amp;CK10757&amp;CL10757,1)),FALSE,TRUE))),CB10757,"")</f>
        <v/>
      </c>
      <c r="BY10757" s="32" t="str">
        <f t="shared" ref="BY10757:BY10820" si="1364">IF(AND(BX10757&lt;&gt;"",CC10757&lt;&gt;$CD$2),RANK(BX10757,$BX$7:$BX$33000,1),"")</f>
        <v/>
      </c>
      <c r="BZ10757" s="32" t="str">
        <f t="shared" ref="BZ10757:BZ10820" si="1365">IF(AND(CC10757&lt;$BZ$2,CI10757=$BZ$4),$BZ$5,IF(AND(CC10757&lt;=$BZ$3,CI10757=$BZ$4),CB10757,""))</f>
        <v/>
      </c>
      <c r="CA10757" s="32" t="str">
        <f t="shared" ref="CA10757:CA10820" si="1366">IF(AND(BZ10757&lt;&gt;"",BZ10757&lt;&gt;$BZ$5),RANK(BZ10757,$BZ$7:$BZ$33000,1),"")</f>
        <v/>
      </c>
      <c r="CB10757" s="33">
        <f>IF(COUNTIF($CD$7:CD10757,CD10757)=1,CD10757,CD10757+COUNTIF($CD$6:CD10756,CD10757))</f>
        <v>59897</v>
      </c>
      <c r="CC10757" s="34">
        <f t="shared" ref="CC10757:CC10820" si="1367">IF(INDEX(ab,CH10757,1)&lt;&gt;1,INDEX(ab,CH10757,1),$CD$2)</f>
        <v>55153</v>
      </c>
      <c r="CD10757" s="32">
        <f t="shared" ref="CD10757:CD10820" si="1368">IF(CC10757&lt;&gt;$CD$2,RANK(CC10757,$CC$7:$CC$33000,1),$CD$2)</f>
        <v>55153</v>
      </c>
      <c r="CE10757" s="32">
        <f t="shared" ref="CE10757:CE10820" si="1369">INDEX(ab,CH10757,6)</f>
        <v>0</v>
      </c>
      <c r="CF10757" s="32">
        <f t="shared" ref="CF10757:CF10820" si="1370">INDEX(ab,CH10757,8)</f>
        <v>0</v>
      </c>
      <c r="CG10757" s="32" t="str">
        <f t="shared" ref="CG10757:CG10820" si="1371">INDEX(ab,CH10757,7)&amp;INDEX(ab,CH10757,9)</f>
        <v/>
      </c>
      <c r="CH10757" s="32">
        <v>752</v>
      </c>
      <c r="CI10757" s="32" t="s">
        <v>7</v>
      </c>
      <c r="CJ10757" s="32" t="str">
        <f t="shared" ref="CJ10757:CJ10820" si="1372">IF(INDEX(ab,CH10757,5)&lt;&gt;0,INDEX(ab,CH10757,5),"")</f>
        <v/>
      </c>
      <c r="CK10757" s="32" t="str">
        <f t="shared" ref="CK10757:CK10820" si="1373">IF(INDEX(ab,CH10757,10)&lt;&gt;0,INDEX(ab,CH10757,10),"")</f>
        <v/>
      </c>
      <c r="CL10757" s="32" t="str">
        <f t="shared" ref="CL10757:CL10820" si="1374">IF(INDEX(ab,CH10757,11)&lt;&gt;0,INDEX(ab,CH10757,11),"")</f>
        <v/>
      </c>
      <c r="CM10757" s="32" t="str">
        <f t="shared" ref="CM10757:CM10820" si="1375">IF(INDEX(ab,CH10757,4)&lt;&gt;0,INDEX(ab,CH10757,4),"")</f>
        <v/>
      </c>
      <c r="CN10757" s="32" t="str">
        <f t="shared" ref="CN10757:CN10820" si="1376">IF(INDEX(ab,CH10757,3)&lt;&gt;0,INDEX(ab,CH10757,3),"")</f>
        <v/>
      </c>
    </row>
    <row r="10758" spans="71:92" x14ac:dyDescent="0.3">
      <c r="BS10758" s="32" t="str">
        <f>IF(Kiadasi_kiseroiv!$K$2=BT10758,BV10758,"")</f>
        <v/>
      </c>
      <c r="BT10758" s="34" t="str">
        <f t="shared" si="1359"/>
        <v/>
      </c>
      <c r="BU10758" s="32" t="str">
        <f t="shared" si="1360"/>
        <v/>
      </c>
      <c r="BV10758" s="32" t="str">
        <f t="shared" si="1361"/>
        <v/>
      </c>
      <c r="BW10758" s="32" t="str">
        <f t="shared" si="1362"/>
        <v/>
      </c>
      <c r="BX10758" s="32" t="str">
        <f t="shared" si="1363"/>
        <v/>
      </c>
      <c r="BY10758" s="32" t="str">
        <f t="shared" si="1364"/>
        <v/>
      </c>
      <c r="BZ10758" s="32" t="str">
        <f t="shared" si="1365"/>
        <v/>
      </c>
      <c r="CA10758" s="32" t="str">
        <f t="shared" si="1366"/>
        <v/>
      </c>
      <c r="CB10758" s="33">
        <f>IF(COUNTIF($CD$7:CD10758,CD10758)=1,CD10758,CD10758+COUNTIF($CD$6:CD10757,CD10758))</f>
        <v>59898</v>
      </c>
      <c r="CC10758" s="34">
        <f t="shared" si="1367"/>
        <v>55153</v>
      </c>
      <c r="CD10758" s="32">
        <f t="shared" si="1368"/>
        <v>55153</v>
      </c>
      <c r="CE10758" s="32">
        <f t="shared" si="1369"/>
        <v>0</v>
      </c>
      <c r="CF10758" s="32">
        <f t="shared" si="1370"/>
        <v>0</v>
      </c>
      <c r="CG10758" s="32" t="str">
        <f t="shared" si="1371"/>
        <v/>
      </c>
      <c r="CH10758" s="32">
        <v>753</v>
      </c>
      <c r="CI10758" s="32" t="s">
        <v>7</v>
      </c>
      <c r="CJ10758" s="32" t="str">
        <f t="shared" si="1372"/>
        <v/>
      </c>
      <c r="CK10758" s="32" t="str">
        <f t="shared" si="1373"/>
        <v/>
      </c>
      <c r="CL10758" s="32" t="str">
        <f t="shared" si="1374"/>
        <v/>
      </c>
      <c r="CM10758" s="32" t="str">
        <f t="shared" si="1375"/>
        <v/>
      </c>
      <c r="CN10758" s="32" t="str">
        <f t="shared" si="1376"/>
        <v/>
      </c>
    </row>
    <row r="10759" spans="71:92" x14ac:dyDescent="0.3">
      <c r="BS10759" s="32" t="str">
        <f>IF(Kiadasi_kiseroiv!$K$2=BT10759,BV10759,"")</f>
        <v/>
      </c>
      <c r="BT10759" s="34" t="str">
        <f t="shared" si="1359"/>
        <v/>
      </c>
      <c r="BU10759" s="32" t="str">
        <f t="shared" si="1360"/>
        <v/>
      </c>
      <c r="BV10759" s="32" t="str">
        <f t="shared" si="1361"/>
        <v/>
      </c>
      <c r="BW10759" s="32" t="str">
        <f t="shared" si="1362"/>
        <v/>
      </c>
      <c r="BX10759" s="32" t="str">
        <f t="shared" si="1363"/>
        <v/>
      </c>
      <c r="BY10759" s="32" t="str">
        <f t="shared" si="1364"/>
        <v/>
      </c>
      <c r="BZ10759" s="32" t="str">
        <f t="shared" si="1365"/>
        <v/>
      </c>
      <c r="CA10759" s="32" t="str">
        <f t="shared" si="1366"/>
        <v/>
      </c>
      <c r="CB10759" s="33">
        <f>IF(COUNTIF($CD$7:CD10759,CD10759)=1,CD10759,CD10759+COUNTIF($CD$6:CD10758,CD10759))</f>
        <v>59899</v>
      </c>
      <c r="CC10759" s="34">
        <f t="shared" si="1367"/>
        <v>55153</v>
      </c>
      <c r="CD10759" s="32">
        <f t="shared" si="1368"/>
        <v>55153</v>
      </c>
      <c r="CE10759" s="32">
        <f t="shared" si="1369"/>
        <v>0</v>
      </c>
      <c r="CF10759" s="32">
        <f t="shared" si="1370"/>
        <v>0</v>
      </c>
      <c r="CG10759" s="32" t="str">
        <f t="shared" si="1371"/>
        <v/>
      </c>
      <c r="CH10759" s="32">
        <v>754</v>
      </c>
      <c r="CI10759" s="32" t="s">
        <v>7</v>
      </c>
      <c r="CJ10759" s="32" t="str">
        <f t="shared" si="1372"/>
        <v/>
      </c>
      <c r="CK10759" s="32" t="str">
        <f t="shared" si="1373"/>
        <v/>
      </c>
      <c r="CL10759" s="32" t="str">
        <f t="shared" si="1374"/>
        <v/>
      </c>
      <c r="CM10759" s="32" t="str">
        <f t="shared" si="1375"/>
        <v/>
      </c>
      <c r="CN10759" s="32" t="str">
        <f t="shared" si="1376"/>
        <v/>
      </c>
    </row>
    <row r="10760" spans="71:92" x14ac:dyDescent="0.3">
      <c r="BS10760" s="32" t="str">
        <f>IF(Kiadasi_kiseroiv!$K$2=BT10760,BV10760,"")</f>
        <v/>
      </c>
      <c r="BT10760" s="34" t="str">
        <f t="shared" si="1359"/>
        <v/>
      </c>
      <c r="BU10760" s="32" t="str">
        <f t="shared" si="1360"/>
        <v/>
      </c>
      <c r="BV10760" s="32" t="str">
        <f t="shared" si="1361"/>
        <v/>
      </c>
      <c r="BW10760" s="32" t="str">
        <f t="shared" si="1362"/>
        <v/>
      </c>
      <c r="BX10760" s="32" t="str">
        <f t="shared" si="1363"/>
        <v/>
      </c>
      <c r="BY10760" s="32" t="str">
        <f t="shared" si="1364"/>
        <v/>
      </c>
      <c r="BZ10760" s="32" t="str">
        <f t="shared" si="1365"/>
        <v/>
      </c>
      <c r="CA10760" s="32" t="str">
        <f t="shared" si="1366"/>
        <v/>
      </c>
      <c r="CB10760" s="33">
        <f>IF(COUNTIF($CD$7:CD10760,CD10760)=1,CD10760,CD10760+COUNTIF($CD$6:CD10759,CD10760))</f>
        <v>59900</v>
      </c>
      <c r="CC10760" s="34">
        <f t="shared" si="1367"/>
        <v>55153</v>
      </c>
      <c r="CD10760" s="32">
        <f t="shared" si="1368"/>
        <v>55153</v>
      </c>
      <c r="CE10760" s="32">
        <f t="shared" si="1369"/>
        <v>0</v>
      </c>
      <c r="CF10760" s="32">
        <f t="shared" si="1370"/>
        <v>0</v>
      </c>
      <c r="CG10760" s="32" t="str">
        <f t="shared" si="1371"/>
        <v/>
      </c>
      <c r="CH10760" s="32">
        <v>755</v>
      </c>
      <c r="CI10760" s="32" t="s">
        <v>7</v>
      </c>
      <c r="CJ10760" s="32" t="str">
        <f t="shared" si="1372"/>
        <v/>
      </c>
      <c r="CK10760" s="32" t="str">
        <f t="shared" si="1373"/>
        <v/>
      </c>
      <c r="CL10760" s="32" t="str">
        <f t="shared" si="1374"/>
        <v/>
      </c>
      <c r="CM10760" s="32" t="str">
        <f t="shared" si="1375"/>
        <v/>
      </c>
      <c r="CN10760" s="32" t="str">
        <f t="shared" si="1376"/>
        <v/>
      </c>
    </row>
    <row r="10761" spans="71:92" x14ac:dyDescent="0.3">
      <c r="BS10761" s="32" t="str">
        <f>IF(Kiadasi_kiseroiv!$K$2=BT10761,BV10761,"")</f>
        <v/>
      </c>
      <c r="BT10761" s="34" t="str">
        <f t="shared" si="1359"/>
        <v/>
      </c>
      <c r="BU10761" s="32" t="str">
        <f t="shared" si="1360"/>
        <v/>
      </c>
      <c r="BV10761" s="32" t="str">
        <f t="shared" si="1361"/>
        <v/>
      </c>
      <c r="BW10761" s="32" t="str">
        <f t="shared" si="1362"/>
        <v/>
      </c>
      <c r="BX10761" s="32" t="str">
        <f t="shared" si="1363"/>
        <v/>
      </c>
      <c r="BY10761" s="32" t="str">
        <f t="shared" si="1364"/>
        <v/>
      </c>
      <c r="BZ10761" s="32" t="str">
        <f t="shared" si="1365"/>
        <v/>
      </c>
      <c r="CA10761" s="32" t="str">
        <f t="shared" si="1366"/>
        <v/>
      </c>
      <c r="CB10761" s="33">
        <f>IF(COUNTIF($CD$7:CD10761,CD10761)=1,CD10761,CD10761+COUNTIF($CD$6:CD10760,CD10761))</f>
        <v>59901</v>
      </c>
      <c r="CC10761" s="34">
        <f t="shared" si="1367"/>
        <v>55153</v>
      </c>
      <c r="CD10761" s="32">
        <f t="shared" si="1368"/>
        <v>55153</v>
      </c>
      <c r="CE10761" s="32">
        <f t="shared" si="1369"/>
        <v>0</v>
      </c>
      <c r="CF10761" s="32">
        <f t="shared" si="1370"/>
        <v>0</v>
      </c>
      <c r="CG10761" s="32" t="str">
        <f t="shared" si="1371"/>
        <v/>
      </c>
      <c r="CH10761" s="32">
        <v>756</v>
      </c>
      <c r="CI10761" s="32" t="s">
        <v>7</v>
      </c>
      <c r="CJ10761" s="32" t="str">
        <f t="shared" si="1372"/>
        <v/>
      </c>
      <c r="CK10761" s="32" t="str">
        <f t="shared" si="1373"/>
        <v/>
      </c>
      <c r="CL10761" s="32" t="str">
        <f t="shared" si="1374"/>
        <v/>
      </c>
      <c r="CM10761" s="32" t="str">
        <f t="shared" si="1375"/>
        <v/>
      </c>
      <c r="CN10761" s="32" t="str">
        <f t="shared" si="1376"/>
        <v/>
      </c>
    </row>
    <row r="10762" spans="71:92" x14ac:dyDescent="0.3">
      <c r="BS10762" s="32" t="str">
        <f>IF(Kiadasi_kiseroiv!$K$2=BT10762,BV10762,"")</f>
        <v/>
      </c>
      <c r="BT10762" s="34" t="str">
        <f t="shared" si="1359"/>
        <v/>
      </c>
      <c r="BU10762" s="32" t="str">
        <f t="shared" si="1360"/>
        <v/>
      </c>
      <c r="BV10762" s="32" t="str">
        <f t="shared" si="1361"/>
        <v/>
      </c>
      <c r="BW10762" s="32" t="str">
        <f t="shared" si="1362"/>
        <v/>
      </c>
      <c r="BX10762" s="32" t="str">
        <f t="shared" si="1363"/>
        <v/>
      </c>
      <c r="BY10762" s="32" t="str">
        <f t="shared" si="1364"/>
        <v/>
      </c>
      <c r="BZ10762" s="32" t="str">
        <f t="shared" si="1365"/>
        <v/>
      </c>
      <c r="CA10762" s="32" t="str">
        <f t="shared" si="1366"/>
        <v/>
      </c>
      <c r="CB10762" s="33">
        <f>IF(COUNTIF($CD$7:CD10762,CD10762)=1,CD10762,CD10762+COUNTIF($CD$6:CD10761,CD10762))</f>
        <v>59902</v>
      </c>
      <c r="CC10762" s="34">
        <f t="shared" si="1367"/>
        <v>55153</v>
      </c>
      <c r="CD10762" s="32">
        <f t="shared" si="1368"/>
        <v>55153</v>
      </c>
      <c r="CE10762" s="32">
        <f t="shared" si="1369"/>
        <v>0</v>
      </c>
      <c r="CF10762" s="32">
        <f t="shared" si="1370"/>
        <v>0</v>
      </c>
      <c r="CG10762" s="32" t="str">
        <f t="shared" si="1371"/>
        <v/>
      </c>
      <c r="CH10762" s="32">
        <v>757</v>
      </c>
      <c r="CI10762" s="32" t="s">
        <v>7</v>
      </c>
      <c r="CJ10762" s="32" t="str">
        <f t="shared" si="1372"/>
        <v/>
      </c>
      <c r="CK10762" s="32" t="str">
        <f t="shared" si="1373"/>
        <v/>
      </c>
      <c r="CL10762" s="32" t="str">
        <f t="shared" si="1374"/>
        <v/>
      </c>
      <c r="CM10762" s="32" t="str">
        <f t="shared" si="1375"/>
        <v/>
      </c>
      <c r="CN10762" s="32" t="str">
        <f t="shared" si="1376"/>
        <v/>
      </c>
    </row>
    <row r="10763" spans="71:92" x14ac:dyDescent="0.3">
      <c r="BS10763" s="32" t="str">
        <f>IF(Kiadasi_kiseroiv!$K$2=BT10763,BV10763,"")</f>
        <v/>
      </c>
      <c r="BT10763" s="34" t="str">
        <f t="shared" si="1359"/>
        <v/>
      </c>
      <c r="BU10763" s="32" t="str">
        <f t="shared" si="1360"/>
        <v/>
      </c>
      <c r="BV10763" s="32" t="str">
        <f t="shared" si="1361"/>
        <v/>
      </c>
      <c r="BW10763" s="32" t="str">
        <f t="shared" si="1362"/>
        <v/>
      </c>
      <c r="BX10763" s="32" t="str">
        <f t="shared" si="1363"/>
        <v/>
      </c>
      <c r="BY10763" s="32" t="str">
        <f t="shared" si="1364"/>
        <v/>
      </c>
      <c r="BZ10763" s="32" t="str">
        <f t="shared" si="1365"/>
        <v/>
      </c>
      <c r="CA10763" s="32" t="str">
        <f t="shared" si="1366"/>
        <v/>
      </c>
      <c r="CB10763" s="33">
        <f>IF(COUNTIF($CD$7:CD10763,CD10763)=1,CD10763,CD10763+COUNTIF($CD$6:CD10762,CD10763))</f>
        <v>59903</v>
      </c>
      <c r="CC10763" s="34">
        <f t="shared" si="1367"/>
        <v>55153</v>
      </c>
      <c r="CD10763" s="32">
        <f t="shared" si="1368"/>
        <v>55153</v>
      </c>
      <c r="CE10763" s="32">
        <f t="shared" si="1369"/>
        <v>0</v>
      </c>
      <c r="CF10763" s="32">
        <f t="shared" si="1370"/>
        <v>0</v>
      </c>
      <c r="CG10763" s="32" t="str">
        <f t="shared" si="1371"/>
        <v/>
      </c>
      <c r="CH10763" s="32">
        <v>758</v>
      </c>
      <c r="CI10763" s="32" t="s">
        <v>7</v>
      </c>
      <c r="CJ10763" s="32" t="str">
        <f t="shared" si="1372"/>
        <v/>
      </c>
      <c r="CK10763" s="32" t="str">
        <f t="shared" si="1373"/>
        <v/>
      </c>
      <c r="CL10763" s="32" t="str">
        <f t="shared" si="1374"/>
        <v/>
      </c>
      <c r="CM10763" s="32" t="str">
        <f t="shared" si="1375"/>
        <v/>
      </c>
      <c r="CN10763" s="32" t="str">
        <f t="shared" si="1376"/>
        <v/>
      </c>
    </row>
    <row r="10764" spans="71:92" x14ac:dyDescent="0.3">
      <c r="BS10764" s="32" t="str">
        <f>IF(Kiadasi_kiseroiv!$K$2=BT10764,BV10764,"")</f>
        <v/>
      </c>
      <c r="BT10764" s="34" t="str">
        <f t="shared" si="1359"/>
        <v/>
      </c>
      <c r="BU10764" s="32" t="str">
        <f t="shared" si="1360"/>
        <v/>
      </c>
      <c r="BV10764" s="32" t="str">
        <f t="shared" si="1361"/>
        <v/>
      </c>
      <c r="BW10764" s="32" t="str">
        <f t="shared" si="1362"/>
        <v/>
      </c>
      <c r="BX10764" s="32" t="str">
        <f t="shared" si="1363"/>
        <v/>
      </c>
      <c r="BY10764" s="32" t="str">
        <f t="shared" si="1364"/>
        <v/>
      </c>
      <c r="BZ10764" s="32" t="str">
        <f t="shared" si="1365"/>
        <v/>
      </c>
      <c r="CA10764" s="32" t="str">
        <f t="shared" si="1366"/>
        <v/>
      </c>
      <c r="CB10764" s="33">
        <f>IF(COUNTIF($CD$7:CD10764,CD10764)=1,CD10764,CD10764+COUNTIF($CD$6:CD10763,CD10764))</f>
        <v>59904</v>
      </c>
      <c r="CC10764" s="34">
        <f t="shared" si="1367"/>
        <v>55153</v>
      </c>
      <c r="CD10764" s="32">
        <f t="shared" si="1368"/>
        <v>55153</v>
      </c>
      <c r="CE10764" s="32">
        <f t="shared" si="1369"/>
        <v>0</v>
      </c>
      <c r="CF10764" s="32">
        <f t="shared" si="1370"/>
        <v>0</v>
      </c>
      <c r="CG10764" s="32" t="str">
        <f t="shared" si="1371"/>
        <v/>
      </c>
      <c r="CH10764" s="32">
        <v>759</v>
      </c>
      <c r="CI10764" s="32" t="s">
        <v>7</v>
      </c>
      <c r="CJ10764" s="32" t="str">
        <f t="shared" si="1372"/>
        <v/>
      </c>
      <c r="CK10764" s="32" t="str">
        <f t="shared" si="1373"/>
        <v/>
      </c>
      <c r="CL10764" s="32" t="str">
        <f t="shared" si="1374"/>
        <v/>
      </c>
      <c r="CM10764" s="32" t="str">
        <f t="shared" si="1375"/>
        <v/>
      </c>
      <c r="CN10764" s="32" t="str">
        <f t="shared" si="1376"/>
        <v/>
      </c>
    </row>
    <row r="10765" spans="71:92" x14ac:dyDescent="0.3">
      <c r="BS10765" s="32" t="str">
        <f>IF(Kiadasi_kiseroiv!$K$2=BT10765,BV10765,"")</f>
        <v/>
      </c>
      <c r="BT10765" s="34" t="str">
        <f t="shared" si="1359"/>
        <v/>
      </c>
      <c r="BU10765" s="32" t="str">
        <f t="shared" si="1360"/>
        <v/>
      </c>
      <c r="BV10765" s="32" t="str">
        <f t="shared" si="1361"/>
        <v/>
      </c>
      <c r="BW10765" s="32" t="str">
        <f t="shared" si="1362"/>
        <v/>
      </c>
      <c r="BX10765" s="32" t="str">
        <f t="shared" si="1363"/>
        <v/>
      </c>
      <c r="BY10765" s="32" t="str">
        <f t="shared" si="1364"/>
        <v/>
      </c>
      <c r="BZ10765" s="32" t="str">
        <f t="shared" si="1365"/>
        <v/>
      </c>
      <c r="CA10765" s="32" t="str">
        <f t="shared" si="1366"/>
        <v/>
      </c>
      <c r="CB10765" s="33">
        <f>IF(COUNTIF($CD$7:CD10765,CD10765)=1,CD10765,CD10765+COUNTIF($CD$6:CD10764,CD10765))</f>
        <v>59905</v>
      </c>
      <c r="CC10765" s="34">
        <f t="shared" si="1367"/>
        <v>55153</v>
      </c>
      <c r="CD10765" s="32">
        <f t="shared" si="1368"/>
        <v>55153</v>
      </c>
      <c r="CE10765" s="32">
        <f t="shared" si="1369"/>
        <v>0</v>
      </c>
      <c r="CF10765" s="32">
        <f t="shared" si="1370"/>
        <v>0</v>
      </c>
      <c r="CG10765" s="32" t="str">
        <f t="shared" si="1371"/>
        <v/>
      </c>
      <c r="CH10765" s="32">
        <v>760</v>
      </c>
      <c r="CI10765" s="32" t="s">
        <v>7</v>
      </c>
      <c r="CJ10765" s="32" t="str">
        <f t="shared" si="1372"/>
        <v/>
      </c>
      <c r="CK10765" s="32" t="str">
        <f t="shared" si="1373"/>
        <v/>
      </c>
      <c r="CL10765" s="32" t="str">
        <f t="shared" si="1374"/>
        <v/>
      </c>
      <c r="CM10765" s="32" t="str">
        <f t="shared" si="1375"/>
        <v/>
      </c>
      <c r="CN10765" s="32" t="str">
        <f t="shared" si="1376"/>
        <v/>
      </c>
    </row>
    <row r="10766" spans="71:92" x14ac:dyDescent="0.3">
      <c r="BS10766" s="32" t="str">
        <f>IF(Kiadasi_kiseroiv!$K$2=BT10766,BV10766,"")</f>
        <v/>
      </c>
      <c r="BT10766" s="34" t="str">
        <f t="shared" si="1359"/>
        <v/>
      </c>
      <c r="BU10766" s="32" t="str">
        <f t="shared" si="1360"/>
        <v/>
      </c>
      <c r="BV10766" s="32" t="str">
        <f t="shared" si="1361"/>
        <v/>
      </c>
      <c r="BW10766" s="32" t="str">
        <f t="shared" si="1362"/>
        <v/>
      </c>
      <c r="BX10766" s="32" t="str">
        <f t="shared" si="1363"/>
        <v/>
      </c>
      <c r="BY10766" s="32" t="str">
        <f t="shared" si="1364"/>
        <v/>
      </c>
      <c r="BZ10766" s="32" t="str">
        <f t="shared" si="1365"/>
        <v/>
      </c>
      <c r="CA10766" s="32" t="str">
        <f t="shared" si="1366"/>
        <v/>
      </c>
      <c r="CB10766" s="33">
        <f>IF(COUNTIF($CD$7:CD10766,CD10766)=1,CD10766,CD10766+COUNTIF($CD$6:CD10765,CD10766))</f>
        <v>59906</v>
      </c>
      <c r="CC10766" s="34">
        <f t="shared" si="1367"/>
        <v>55153</v>
      </c>
      <c r="CD10766" s="32">
        <f t="shared" si="1368"/>
        <v>55153</v>
      </c>
      <c r="CE10766" s="32">
        <f t="shared" si="1369"/>
        <v>0</v>
      </c>
      <c r="CF10766" s="32">
        <f t="shared" si="1370"/>
        <v>0</v>
      </c>
      <c r="CG10766" s="32" t="str">
        <f t="shared" si="1371"/>
        <v/>
      </c>
      <c r="CH10766" s="32">
        <v>761</v>
      </c>
      <c r="CI10766" s="32" t="s">
        <v>7</v>
      </c>
      <c r="CJ10766" s="32" t="str">
        <f t="shared" si="1372"/>
        <v/>
      </c>
      <c r="CK10766" s="32" t="str">
        <f t="shared" si="1373"/>
        <v/>
      </c>
      <c r="CL10766" s="32" t="str">
        <f t="shared" si="1374"/>
        <v/>
      </c>
      <c r="CM10766" s="32" t="str">
        <f t="shared" si="1375"/>
        <v/>
      </c>
      <c r="CN10766" s="32" t="str">
        <f t="shared" si="1376"/>
        <v/>
      </c>
    </row>
    <row r="10767" spans="71:92" x14ac:dyDescent="0.3">
      <c r="BS10767" s="32" t="str">
        <f>IF(Kiadasi_kiseroiv!$K$2=BT10767,BV10767,"")</f>
        <v/>
      </c>
      <c r="BT10767" s="34" t="str">
        <f t="shared" si="1359"/>
        <v/>
      </c>
      <c r="BU10767" s="32" t="str">
        <f t="shared" si="1360"/>
        <v/>
      </c>
      <c r="BV10767" s="32" t="str">
        <f t="shared" si="1361"/>
        <v/>
      </c>
      <c r="BW10767" s="32" t="str">
        <f t="shared" si="1362"/>
        <v/>
      </c>
      <c r="BX10767" s="32" t="str">
        <f t="shared" si="1363"/>
        <v/>
      </c>
      <c r="BY10767" s="32" t="str">
        <f t="shared" si="1364"/>
        <v/>
      </c>
      <c r="BZ10767" s="32" t="str">
        <f t="shared" si="1365"/>
        <v/>
      </c>
      <c r="CA10767" s="32" t="str">
        <f t="shared" si="1366"/>
        <v/>
      </c>
      <c r="CB10767" s="33">
        <f>IF(COUNTIF($CD$7:CD10767,CD10767)=1,CD10767,CD10767+COUNTIF($CD$6:CD10766,CD10767))</f>
        <v>59907</v>
      </c>
      <c r="CC10767" s="34">
        <f t="shared" si="1367"/>
        <v>55153</v>
      </c>
      <c r="CD10767" s="32">
        <f t="shared" si="1368"/>
        <v>55153</v>
      </c>
      <c r="CE10767" s="32">
        <f t="shared" si="1369"/>
        <v>0</v>
      </c>
      <c r="CF10767" s="32">
        <f t="shared" si="1370"/>
        <v>0</v>
      </c>
      <c r="CG10767" s="32" t="str">
        <f t="shared" si="1371"/>
        <v/>
      </c>
      <c r="CH10767" s="32">
        <v>762</v>
      </c>
      <c r="CI10767" s="32" t="s">
        <v>7</v>
      </c>
      <c r="CJ10767" s="32" t="str">
        <f t="shared" si="1372"/>
        <v/>
      </c>
      <c r="CK10767" s="32" t="str">
        <f t="shared" si="1373"/>
        <v/>
      </c>
      <c r="CL10767" s="32" t="str">
        <f t="shared" si="1374"/>
        <v/>
      </c>
      <c r="CM10767" s="32" t="str">
        <f t="shared" si="1375"/>
        <v/>
      </c>
      <c r="CN10767" s="32" t="str">
        <f t="shared" si="1376"/>
        <v/>
      </c>
    </row>
    <row r="10768" spans="71:92" x14ac:dyDescent="0.3">
      <c r="BS10768" s="32" t="str">
        <f>IF(Kiadasi_kiseroiv!$K$2=BT10768,BV10768,"")</f>
        <v/>
      </c>
      <c r="BT10768" s="34" t="str">
        <f t="shared" si="1359"/>
        <v/>
      </c>
      <c r="BU10768" s="32" t="str">
        <f t="shared" si="1360"/>
        <v/>
      </c>
      <c r="BV10768" s="32" t="str">
        <f t="shared" si="1361"/>
        <v/>
      </c>
      <c r="BW10768" s="32" t="str">
        <f t="shared" si="1362"/>
        <v/>
      </c>
      <c r="BX10768" s="32" t="str">
        <f t="shared" si="1363"/>
        <v/>
      </c>
      <c r="BY10768" s="32" t="str">
        <f t="shared" si="1364"/>
        <v/>
      </c>
      <c r="BZ10768" s="32" t="str">
        <f t="shared" si="1365"/>
        <v/>
      </c>
      <c r="CA10768" s="32" t="str">
        <f t="shared" si="1366"/>
        <v/>
      </c>
      <c r="CB10768" s="33">
        <f>IF(COUNTIF($CD$7:CD10768,CD10768)=1,CD10768,CD10768+COUNTIF($CD$6:CD10767,CD10768))</f>
        <v>59908</v>
      </c>
      <c r="CC10768" s="34">
        <f t="shared" si="1367"/>
        <v>55153</v>
      </c>
      <c r="CD10768" s="32">
        <f t="shared" si="1368"/>
        <v>55153</v>
      </c>
      <c r="CE10768" s="32">
        <f t="shared" si="1369"/>
        <v>0</v>
      </c>
      <c r="CF10768" s="32">
        <f t="shared" si="1370"/>
        <v>0</v>
      </c>
      <c r="CG10768" s="32" t="str">
        <f t="shared" si="1371"/>
        <v/>
      </c>
      <c r="CH10768" s="32">
        <v>763</v>
      </c>
      <c r="CI10768" s="32" t="s">
        <v>7</v>
      </c>
      <c r="CJ10768" s="32" t="str">
        <f t="shared" si="1372"/>
        <v/>
      </c>
      <c r="CK10768" s="32" t="str">
        <f t="shared" si="1373"/>
        <v/>
      </c>
      <c r="CL10768" s="32" t="str">
        <f t="shared" si="1374"/>
        <v/>
      </c>
      <c r="CM10768" s="32" t="str">
        <f t="shared" si="1375"/>
        <v/>
      </c>
      <c r="CN10768" s="32" t="str">
        <f t="shared" si="1376"/>
        <v/>
      </c>
    </row>
    <row r="10769" spans="71:92" x14ac:dyDescent="0.3">
      <c r="BS10769" s="32" t="str">
        <f>IF(Kiadasi_kiseroiv!$K$2=BT10769,BV10769,"")</f>
        <v/>
      </c>
      <c r="BT10769" s="34" t="str">
        <f t="shared" si="1359"/>
        <v/>
      </c>
      <c r="BU10769" s="32" t="str">
        <f t="shared" si="1360"/>
        <v/>
      </c>
      <c r="BV10769" s="32" t="str">
        <f t="shared" si="1361"/>
        <v/>
      </c>
      <c r="BW10769" s="32" t="str">
        <f t="shared" si="1362"/>
        <v/>
      </c>
      <c r="BX10769" s="32" t="str">
        <f t="shared" si="1363"/>
        <v/>
      </c>
      <c r="BY10769" s="32" t="str">
        <f t="shared" si="1364"/>
        <v/>
      </c>
      <c r="BZ10769" s="32" t="str">
        <f t="shared" si="1365"/>
        <v/>
      </c>
      <c r="CA10769" s="32" t="str">
        <f t="shared" si="1366"/>
        <v/>
      </c>
      <c r="CB10769" s="33">
        <f>IF(COUNTIF($CD$7:CD10769,CD10769)=1,CD10769,CD10769+COUNTIF($CD$6:CD10768,CD10769))</f>
        <v>59909</v>
      </c>
      <c r="CC10769" s="34">
        <f t="shared" si="1367"/>
        <v>55153</v>
      </c>
      <c r="CD10769" s="32">
        <f t="shared" si="1368"/>
        <v>55153</v>
      </c>
      <c r="CE10769" s="32">
        <f t="shared" si="1369"/>
        <v>0</v>
      </c>
      <c r="CF10769" s="32">
        <f t="shared" si="1370"/>
        <v>0</v>
      </c>
      <c r="CG10769" s="32" t="str">
        <f t="shared" si="1371"/>
        <v/>
      </c>
      <c r="CH10769" s="32">
        <v>764</v>
      </c>
      <c r="CI10769" s="32" t="s">
        <v>7</v>
      </c>
      <c r="CJ10769" s="32" t="str">
        <f t="shared" si="1372"/>
        <v/>
      </c>
      <c r="CK10769" s="32" t="str">
        <f t="shared" si="1373"/>
        <v/>
      </c>
      <c r="CL10769" s="32" t="str">
        <f t="shared" si="1374"/>
        <v/>
      </c>
      <c r="CM10769" s="32" t="str">
        <f t="shared" si="1375"/>
        <v/>
      </c>
      <c r="CN10769" s="32" t="str">
        <f t="shared" si="1376"/>
        <v/>
      </c>
    </row>
    <row r="10770" spans="71:92" x14ac:dyDescent="0.3">
      <c r="BS10770" s="32" t="str">
        <f>IF(Kiadasi_kiseroiv!$K$2=BT10770,BV10770,"")</f>
        <v/>
      </c>
      <c r="BT10770" s="34" t="str">
        <f t="shared" si="1359"/>
        <v/>
      </c>
      <c r="BU10770" s="32" t="str">
        <f t="shared" si="1360"/>
        <v/>
      </c>
      <c r="BV10770" s="32" t="str">
        <f t="shared" si="1361"/>
        <v/>
      </c>
      <c r="BW10770" s="32" t="str">
        <f t="shared" si="1362"/>
        <v/>
      </c>
      <c r="BX10770" s="32" t="str">
        <f t="shared" si="1363"/>
        <v/>
      </c>
      <c r="BY10770" s="32" t="str">
        <f t="shared" si="1364"/>
        <v/>
      </c>
      <c r="BZ10770" s="32" t="str">
        <f t="shared" si="1365"/>
        <v/>
      </c>
      <c r="CA10770" s="32" t="str">
        <f t="shared" si="1366"/>
        <v/>
      </c>
      <c r="CB10770" s="33">
        <f>IF(COUNTIF($CD$7:CD10770,CD10770)=1,CD10770,CD10770+COUNTIF($CD$6:CD10769,CD10770))</f>
        <v>59910</v>
      </c>
      <c r="CC10770" s="34">
        <f t="shared" si="1367"/>
        <v>55153</v>
      </c>
      <c r="CD10770" s="32">
        <f t="shared" si="1368"/>
        <v>55153</v>
      </c>
      <c r="CE10770" s="32">
        <f t="shared" si="1369"/>
        <v>0</v>
      </c>
      <c r="CF10770" s="32">
        <f t="shared" si="1370"/>
        <v>0</v>
      </c>
      <c r="CG10770" s="32" t="str">
        <f t="shared" si="1371"/>
        <v/>
      </c>
      <c r="CH10770" s="32">
        <v>765</v>
      </c>
      <c r="CI10770" s="32" t="s">
        <v>7</v>
      </c>
      <c r="CJ10770" s="32" t="str">
        <f t="shared" si="1372"/>
        <v/>
      </c>
      <c r="CK10770" s="32" t="str">
        <f t="shared" si="1373"/>
        <v/>
      </c>
      <c r="CL10770" s="32" t="str">
        <f t="shared" si="1374"/>
        <v/>
      </c>
      <c r="CM10770" s="32" t="str">
        <f t="shared" si="1375"/>
        <v/>
      </c>
      <c r="CN10770" s="32" t="str">
        <f t="shared" si="1376"/>
        <v/>
      </c>
    </row>
    <row r="10771" spans="71:92" x14ac:dyDescent="0.3">
      <c r="BS10771" s="32" t="str">
        <f>IF(Kiadasi_kiseroiv!$K$2=BT10771,BV10771,"")</f>
        <v/>
      </c>
      <c r="BT10771" s="34" t="str">
        <f t="shared" si="1359"/>
        <v/>
      </c>
      <c r="BU10771" s="32" t="str">
        <f t="shared" si="1360"/>
        <v/>
      </c>
      <c r="BV10771" s="32" t="str">
        <f t="shared" si="1361"/>
        <v/>
      </c>
      <c r="BW10771" s="32" t="str">
        <f t="shared" si="1362"/>
        <v/>
      </c>
      <c r="BX10771" s="32" t="str">
        <f t="shared" si="1363"/>
        <v/>
      </c>
      <c r="BY10771" s="32" t="str">
        <f t="shared" si="1364"/>
        <v/>
      </c>
      <c r="BZ10771" s="32" t="str">
        <f t="shared" si="1365"/>
        <v/>
      </c>
      <c r="CA10771" s="32" t="str">
        <f t="shared" si="1366"/>
        <v/>
      </c>
      <c r="CB10771" s="33">
        <f>IF(COUNTIF($CD$7:CD10771,CD10771)=1,CD10771,CD10771+COUNTIF($CD$6:CD10770,CD10771))</f>
        <v>59911</v>
      </c>
      <c r="CC10771" s="34">
        <f t="shared" si="1367"/>
        <v>55153</v>
      </c>
      <c r="CD10771" s="32">
        <f t="shared" si="1368"/>
        <v>55153</v>
      </c>
      <c r="CE10771" s="32">
        <f t="shared" si="1369"/>
        <v>0</v>
      </c>
      <c r="CF10771" s="32">
        <f t="shared" si="1370"/>
        <v>0</v>
      </c>
      <c r="CG10771" s="32" t="str">
        <f t="shared" si="1371"/>
        <v/>
      </c>
      <c r="CH10771" s="32">
        <v>766</v>
      </c>
      <c r="CI10771" s="32" t="s">
        <v>7</v>
      </c>
      <c r="CJ10771" s="32" t="str">
        <f t="shared" si="1372"/>
        <v/>
      </c>
      <c r="CK10771" s="32" t="str">
        <f t="shared" si="1373"/>
        <v/>
      </c>
      <c r="CL10771" s="32" t="str">
        <f t="shared" si="1374"/>
        <v/>
      </c>
      <c r="CM10771" s="32" t="str">
        <f t="shared" si="1375"/>
        <v/>
      </c>
      <c r="CN10771" s="32" t="str">
        <f t="shared" si="1376"/>
        <v/>
      </c>
    </row>
    <row r="10772" spans="71:92" x14ac:dyDescent="0.3">
      <c r="BS10772" s="32" t="str">
        <f>IF(Kiadasi_kiseroiv!$K$2=BT10772,BV10772,"")</f>
        <v/>
      </c>
      <c r="BT10772" s="34" t="str">
        <f t="shared" si="1359"/>
        <v/>
      </c>
      <c r="BU10772" s="32" t="str">
        <f t="shared" si="1360"/>
        <v/>
      </c>
      <c r="BV10772" s="32" t="str">
        <f t="shared" si="1361"/>
        <v/>
      </c>
      <c r="BW10772" s="32" t="str">
        <f t="shared" si="1362"/>
        <v/>
      </c>
      <c r="BX10772" s="32" t="str">
        <f t="shared" si="1363"/>
        <v/>
      </c>
      <c r="BY10772" s="32" t="str">
        <f t="shared" si="1364"/>
        <v/>
      </c>
      <c r="BZ10772" s="32" t="str">
        <f t="shared" si="1365"/>
        <v/>
      </c>
      <c r="CA10772" s="32" t="str">
        <f t="shared" si="1366"/>
        <v/>
      </c>
      <c r="CB10772" s="33">
        <f>IF(COUNTIF($CD$7:CD10772,CD10772)=1,CD10772,CD10772+COUNTIF($CD$6:CD10771,CD10772))</f>
        <v>59912</v>
      </c>
      <c r="CC10772" s="34">
        <f t="shared" si="1367"/>
        <v>55153</v>
      </c>
      <c r="CD10772" s="32">
        <f t="shared" si="1368"/>
        <v>55153</v>
      </c>
      <c r="CE10772" s="32">
        <f t="shared" si="1369"/>
        <v>0</v>
      </c>
      <c r="CF10772" s="32">
        <f t="shared" si="1370"/>
        <v>0</v>
      </c>
      <c r="CG10772" s="32" t="str">
        <f t="shared" si="1371"/>
        <v/>
      </c>
      <c r="CH10772" s="32">
        <v>767</v>
      </c>
      <c r="CI10772" s="32" t="s">
        <v>7</v>
      </c>
      <c r="CJ10772" s="32" t="str">
        <f t="shared" si="1372"/>
        <v/>
      </c>
      <c r="CK10772" s="32" t="str">
        <f t="shared" si="1373"/>
        <v/>
      </c>
      <c r="CL10772" s="32" t="str">
        <f t="shared" si="1374"/>
        <v/>
      </c>
      <c r="CM10772" s="32" t="str">
        <f t="shared" si="1375"/>
        <v/>
      </c>
      <c r="CN10772" s="32" t="str">
        <f t="shared" si="1376"/>
        <v/>
      </c>
    </row>
    <row r="10773" spans="71:92" x14ac:dyDescent="0.3">
      <c r="BS10773" s="32" t="str">
        <f>IF(Kiadasi_kiseroiv!$K$2=BT10773,BV10773,"")</f>
        <v/>
      </c>
      <c r="BT10773" s="34" t="str">
        <f t="shared" si="1359"/>
        <v/>
      </c>
      <c r="BU10773" s="32" t="str">
        <f t="shared" si="1360"/>
        <v/>
      </c>
      <c r="BV10773" s="32" t="str">
        <f t="shared" si="1361"/>
        <v/>
      </c>
      <c r="BW10773" s="32" t="str">
        <f t="shared" si="1362"/>
        <v/>
      </c>
      <c r="BX10773" s="32" t="str">
        <f t="shared" si="1363"/>
        <v/>
      </c>
      <c r="BY10773" s="32" t="str">
        <f t="shared" si="1364"/>
        <v/>
      </c>
      <c r="BZ10773" s="32" t="str">
        <f t="shared" si="1365"/>
        <v/>
      </c>
      <c r="CA10773" s="32" t="str">
        <f t="shared" si="1366"/>
        <v/>
      </c>
      <c r="CB10773" s="33">
        <f>IF(COUNTIF($CD$7:CD10773,CD10773)=1,CD10773,CD10773+COUNTIF($CD$6:CD10772,CD10773))</f>
        <v>59913</v>
      </c>
      <c r="CC10773" s="34">
        <f t="shared" si="1367"/>
        <v>55153</v>
      </c>
      <c r="CD10773" s="32">
        <f t="shared" si="1368"/>
        <v>55153</v>
      </c>
      <c r="CE10773" s="32">
        <f t="shared" si="1369"/>
        <v>0</v>
      </c>
      <c r="CF10773" s="32">
        <f t="shared" si="1370"/>
        <v>0</v>
      </c>
      <c r="CG10773" s="32" t="str">
        <f t="shared" si="1371"/>
        <v/>
      </c>
      <c r="CH10773" s="32">
        <v>768</v>
      </c>
      <c r="CI10773" s="32" t="s">
        <v>7</v>
      </c>
      <c r="CJ10773" s="32" t="str">
        <f t="shared" si="1372"/>
        <v/>
      </c>
      <c r="CK10773" s="32" t="str">
        <f t="shared" si="1373"/>
        <v/>
      </c>
      <c r="CL10773" s="32" t="str">
        <f t="shared" si="1374"/>
        <v/>
      </c>
      <c r="CM10773" s="32" t="str">
        <f t="shared" si="1375"/>
        <v/>
      </c>
      <c r="CN10773" s="32" t="str">
        <f t="shared" si="1376"/>
        <v/>
      </c>
    </row>
    <row r="10774" spans="71:92" x14ac:dyDescent="0.3">
      <c r="BS10774" s="32" t="str">
        <f>IF(Kiadasi_kiseroiv!$K$2=BT10774,BV10774,"")</f>
        <v/>
      </c>
      <c r="BT10774" s="34" t="str">
        <f t="shared" si="1359"/>
        <v/>
      </c>
      <c r="BU10774" s="32" t="str">
        <f t="shared" si="1360"/>
        <v/>
      </c>
      <c r="BV10774" s="32" t="str">
        <f t="shared" si="1361"/>
        <v/>
      </c>
      <c r="BW10774" s="32" t="str">
        <f t="shared" si="1362"/>
        <v/>
      </c>
      <c r="BX10774" s="32" t="str">
        <f t="shared" si="1363"/>
        <v/>
      </c>
      <c r="BY10774" s="32" t="str">
        <f t="shared" si="1364"/>
        <v/>
      </c>
      <c r="BZ10774" s="32" t="str">
        <f t="shared" si="1365"/>
        <v/>
      </c>
      <c r="CA10774" s="32" t="str">
        <f t="shared" si="1366"/>
        <v/>
      </c>
      <c r="CB10774" s="33">
        <f>IF(COUNTIF($CD$7:CD10774,CD10774)=1,CD10774,CD10774+COUNTIF($CD$6:CD10773,CD10774))</f>
        <v>59914</v>
      </c>
      <c r="CC10774" s="34">
        <f t="shared" si="1367"/>
        <v>55153</v>
      </c>
      <c r="CD10774" s="32">
        <f t="shared" si="1368"/>
        <v>55153</v>
      </c>
      <c r="CE10774" s="32">
        <f t="shared" si="1369"/>
        <v>0</v>
      </c>
      <c r="CF10774" s="32">
        <f t="shared" si="1370"/>
        <v>0</v>
      </c>
      <c r="CG10774" s="32" t="str">
        <f t="shared" si="1371"/>
        <v/>
      </c>
      <c r="CH10774" s="32">
        <v>769</v>
      </c>
      <c r="CI10774" s="32" t="s">
        <v>7</v>
      </c>
      <c r="CJ10774" s="32" t="str">
        <f t="shared" si="1372"/>
        <v/>
      </c>
      <c r="CK10774" s="32" t="str">
        <f t="shared" si="1373"/>
        <v/>
      </c>
      <c r="CL10774" s="32" t="str">
        <f t="shared" si="1374"/>
        <v/>
      </c>
      <c r="CM10774" s="32" t="str">
        <f t="shared" si="1375"/>
        <v/>
      </c>
      <c r="CN10774" s="32" t="str">
        <f t="shared" si="1376"/>
        <v/>
      </c>
    </row>
    <row r="10775" spans="71:92" x14ac:dyDescent="0.3">
      <c r="BS10775" s="32" t="str">
        <f>IF(Kiadasi_kiseroiv!$K$2=BT10775,BV10775,"")</f>
        <v/>
      </c>
      <c r="BT10775" s="34" t="str">
        <f t="shared" si="1359"/>
        <v/>
      </c>
      <c r="BU10775" s="32" t="str">
        <f t="shared" si="1360"/>
        <v/>
      </c>
      <c r="BV10775" s="32" t="str">
        <f t="shared" si="1361"/>
        <v/>
      </c>
      <c r="BW10775" s="32" t="str">
        <f t="shared" si="1362"/>
        <v/>
      </c>
      <c r="BX10775" s="32" t="str">
        <f t="shared" si="1363"/>
        <v/>
      </c>
      <c r="BY10775" s="32" t="str">
        <f t="shared" si="1364"/>
        <v/>
      </c>
      <c r="BZ10775" s="32" t="str">
        <f t="shared" si="1365"/>
        <v/>
      </c>
      <c r="CA10775" s="32" t="str">
        <f t="shared" si="1366"/>
        <v/>
      </c>
      <c r="CB10775" s="33">
        <f>IF(COUNTIF($CD$7:CD10775,CD10775)=1,CD10775,CD10775+COUNTIF($CD$6:CD10774,CD10775))</f>
        <v>59915</v>
      </c>
      <c r="CC10775" s="34">
        <f t="shared" si="1367"/>
        <v>55153</v>
      </c>
      <c r="CD10775" s="32">
        <f t="shared" si="1368"/>
        <v>55153</v>
      </c>
      <c r="CE10775" s="32">
        <f t="shared" si="1369"/>
        <v>0</v>
      </c>
      <c r="CF10775" s="32">
        <f t="shared" si="1370"/>
        <v>0</v>
      </c>
      <c r="CG10775" s="32" t="str">
        <f t="shared" si="1371"/>
        <v/>
      </c>
      <c r="CH10775" s="32">
        <v>770</v>
      </c>
      <c r="CI10775" s="32" t="s">
        <v>7</v>
      </c>
      <c r="CJ10775" s="32" t="str">
        <f t="shared" si="1372"/>
        <v/>
      </c>
      <c r="CK10775" s="32" t="str">
        <f t="shared" si="1373"/>
        <v/>
      </c>
      <c r="CL10775" s="32" t="str">
        <f t="shared" si="1374"/>
        <v/>
      </c>
      <c r="CM10775" s="32" t="str">
        <f t="shared" si="1375"/>
        <v/>
      </c>
      <c r="CN10775" s="32" t="str">
        <f t="shared" si="1376"/>
        <v/>
      </c>
    </row>
    <row r="10776" spans="71:92" x14ac:dyDescent="0.3">
      <c r="BS10776" s="32" t="str">
        <f>IF(Kiadasi_kiseroiv!$K$2=BT10776,BV10776,"")</f>
        <v/>
      </c>
      <c r="BT10776" s="34" t="str">
        <f t="shared" si="1359"/>
        <v/>
      </c>
      <c r="BU10776" s="32" t="str">
        <f t="shared" si="1360"/>
        <v/>
      </c>
      <c r="BV10776" s="32" t="str">
        <f t="shared" si="1361"/>
        <v/>
      </c>
      <c r="BW10776" s="32" t="str">
        <f t="shared" si="1362"/>
        <v/>
      </c>
      <c r="BX10776" s="32" t="str">
        <f t="shared" si="1363"/>
        <v/>
      </c>
      <c r="BY10776" s="32" t="str">
        <f t="shared" si="1364"/>
        <v/>
      </c>
      <c r="BZ10776" s="32" t="str">
        <f t="shared" si="1365"/>
        <v/>
      </c>
      <c r="CA10776" s="32" t="str">
        <f t="shared" si="1366"/>
        <v/>
      </c>
      <c r="CB10776" s="33">
        <f>IF(COUNTIF($CD$7:CD10776,CD10776)=1,CD10776,CD10776+COUNTIF($CD$6:CD10775,CD10776))</f>
        <v>59916</v>
      </c>
      <c r="CC10776" s="34">
        <f t="shared" si="1367"/>
        <v>55153</v>
      </c>
      <c r="CD10776" s="32">
        <f t="shared" si="1368"/>
        <v>55153</v>
      </c>
      <c r="CE10776" s="32">
        <f t="shared" si="1369"/>
        <v>0</v>
      </c>
      <c r="CF10776" s="32">
        <f t="shared" si="1370"/>
        <v>0</v>
      </c>
      <c r="CG10776" s="32" t="str">
        <f t="shared" si="1371"/>
        <v/>
      </c>
      <c r="CH10776" s="32">
        <v>771</v>
      </c>
      <c r="CI10776" s="32" t="s">
        <v>7</v>
      </c>
      <c r="CJ10776" s="32" t="str">
        <f t="shared" si="1372"/>
        <v/>
      </c>
      <c r="CK10776" s="32" t="str">
        <f t="shared" si="1373"/>
        <v/>
      </c>
      <c r="CL10776" s="32" t="str">
        <f t="shared" si="1374"/>
        <v/>
      </c>
      <c r="CM10776" s="32" t="str">
        <f t="shared" si="1375"/>
        <v/>
      </c>
      <c r="CN10776" s="32" t="str">
        <f t="shared" si="1376"/>
        <v/>
      </c>
    </row>
    <row r="10777" spans="71:92" x14ac:dyDescent="0.3">
      <c r="BS10777" s="32" t="str">
        <f>IF(Kiadasi_kiseroiv!$K$2=BT10777,BV10777,"")</f>
        <v/>
      </c>
      <c r="BT10777" s="34" t="str">
        <f t="shared" si="1359"/>
        <v/>
      </c>
      <c r="BU10777" s="32" t="str">
        <f t="shared" si="1360"/>
        <v/>
      </c>
      <c r="BV10777" s="32" t="str">
        <f t="shared" si="1361"/>
        <v/>
      </c>
      <c r="BW10777" s="32" t="str">
        <f t="shared" si="1362"/>
        <v/>
      </c>
      <c r="BX10777" s="32" t="str">
        <f t="shared" si="1363"/>
        <v/>
      </c>
      <c r="BY10777" s="32" t="str">
        <f t="shared" si="1364"/>
        <v/>
      </c>
      <c r="BZ10777" s="32" t="str">
        <f t="shared" si="1365"/>
        <v/>
      </c>
      <c r="CA10777" s="32" t="str">
        <f t="shared" si="1366"/>
        <v/>
      </c>
      <c r="CB10777" s="33">
        <f>IF(COUNTIF($CD$7:CD10777,CD10777)=1,CD10777,CD10777+COUNTIF($CD$6:CD10776,CD10777))</f>
        <v>59917</v>
      </c>
      <c r="CC10777" s="34">
        <f t="shared" si="1367"/>
        <v>55153</v>
      </c>
      <c r="CD10777" s="32">
        <f t="shared" si="1368"/>
        <v>55153</v>
      </c>
      <c r="CE10777" s="32">
        <f t="shared" si="1369"/>
        <v>0</v>
      </c>
      <c r="CF10777" s="32">
        <f t="shared" si="1370"/>
        <v>0</v>
      </c>
      <c r="CG10777" s="32" t="str">
        <f t="shared" si="1371"/>
        <v/>
      </c>
      <c r="CH10777" s="32">
        <v>772</v>
      </c>
      <c r="CI10777" s="32" t="s">
        <v>7</v>
      </c>
      <c r="CJ10777" s="32" t="str">
        <f t="shared" si="1372"/>
        <v/>
      </c>
      <c r="CK10777" s="32" t="str">
        <f t="shared" si="1373"/>
        <v/>
      </c>
      <c r="CL10777" s="32" t="str">
        <f t="shared" si="1374"/>
        <v/>
      </c>
      <c r="CM10777" s="32" t="str">
        <f t="shared" si="1375"/>
        <v/>
      </c>
      <c r="CN10777" s="32" t="str">
        <f t="shared" si="1376"/>
        <v/>
      </c>
    </row>
    <row r="10778" spans="71:92" x14ac:dyDescent="0.3">
      <c r="BS10778" s="32" t="str">
        <f>IF(Kiadasi_kiseroiv!$K$2=BT10778,BV10778,"")</f>
        <v/>
      </c>
      <c r="BT10778" s="34" t="str">
        <f t="shared" si="1359"/>
        <v/>
      </c>
      <c r="BU10778" s="32" t="str">
        <f t="shared" si="1360"/>
        <v/>
      </c>
      <c r="BV10778" s="32" t="str">
        <f t="shared" si="1361"/>
        <v/>
      </c>
      <c r="BW10778" s="32" t="str">
        <f t="shared" si="1362"/>
        <v/>
      </c>
      <c r="BX10778" s="32" t="str">
        <f t="shared" si="1363"/>
        <v/>
      </c>
      <c r="BY10778" s="32" t="str">
        <f t="shared" si="1364"/>
        <v/>
      </c>
      <c r="BZ10778" s="32" t="str">
        <f t="shared" si="1365"/>
        <v/>
      </c>
      <c r="CA10778" s="32" t="str">
        <f t="shared" si="1366"/>
        <v/>
      </c>
      <c r="CB10778" s="33">
        <f>IF(COUNTIF($CD$7:CD10778,CD10778)=1,CD10778,CD10778+COUNTIF($CD$6:CD10777,CD10778))</f>
        <v>59918</v>
      </c>
      <c r="CC10778" s="34">
        <f t="shared" si="1367"/>
        <v>55153</v>
      </c>
      <c r="CD10778" s="32">
        <f t="shared" si="1368"/>
        <v>55153</v>
      </c>
      <c r="CE10778" s="32">
        <f t="shared" si="1369"/>
        <v>0</v>
      </c>
      <c r="CF10778" s="32">
        <f t="shared" si="1370"/>
        <v>0</v>
      </c>
      <c r="CG10778" s="32" t="str">
        <f t="shared" si="1371"/>
        <v/>
      </c>
      <c r="CH10778" s="32">
        <v>773</v>
      </c>
      <c r="CI10778" s="32" t="s">
        <v>7</v>
      </c>
      <c r="CJ10778" s="32" t="str">
        <f t="shared" si="1372"/>
        <v/>
      </c>
      <c r="CK10778" s="32" t="str">
        <f t="shared" si="1373"/>
        <v/>
      </c>
      <c r="CL10778" s="32" t="str">
        <f t="shared" si="1374"/>
        <v/>
      </c>
      <c r="CM10778" s="32" t="str">
        <f t="shared" si="1375"/>
        <v/>
      </c>
      <c r="CN10778" s="32" t="str">
        <f t="shared" si="1376"/>
        <v/>
      </c>
    </row>
    <row r="10779" spans="71:92" x14ac:dyDescent="0.3">
      <c r="BS10779" s="32" t="str">
        <f>IF(Kiadasi_kiseroiv!$K$2=BT10779,BV10779,"")</f>
        <v/>
      </c>
      <c r="BT10779" s="34" t="str">
        <f t="shared" si="1359"/>
        <v/>
      </c>
      <c r="BU10779" s="32" t="str">
        <f t="shared" si="1360"/>
        <v/>
      </c>
      <c r="BV10779" s="32" t="str">
        <f t="shared" si="1361"/>
        <v/>
      </c>
      <c r="BW10779" s="32" t="str">
        <f t="shared" si="1362"/>
        <v/>
      </c>
      <c r="BX10779" s="32" t="str">
        <f t="shared" si="1363"/>
        <v/>
      </c>
      <c r="BY10779" s="32" t="str">
        <f t="shared" si="1364"/>
        <v/>
      </c>
      <c r="BZ10779" s="32" t="str">
        <f t="shared" si="1365"/>
        <v/>
      </c>
      <c r="CA10779" s="32" t="str">
        <f t="shared" si="1366"/>
        <v/>
      </c>
      <c r="CB10779" s="33">
        <f>IF(COUNTIF($CD$7:CD10779,CD10779)=1,CD10779,CD10779+COUNTIF($CD$6:CD10778,CD10779))</f>
        <v>59919</v>
      </c>
      <c r="CC10779" s="34">
        <f t="shared" si="1367"/>
        <v>55153</v>
      </c>
      <c r="CD10779" s="32">
        <f t="shared" si="1368"/>
        <v>55153</v>
      </c>
      <c r="CE10779" s="32">
        <f t="shared" si="1369"/>
        <v>0</v>
      </c>
      <c r="CF10779" s="32">
        <f t="shared" si="1370"/>
        <v>0</v>
      </c>
      <c r="CG10779" s="32" t="str">
        <f t="shared" si="1371"/>
        <v/>
      </c>
      <c r="CH10779" s="32">
        <v>774</v>
      </c>
      <c r="CI10779" s="32" t="s">
        <v>7</v>
      </c>
      <c r="CJ10779" s="32" t="str">
        <f t="shared" si="1372"/>
        <v/>
      </c>
      <c r="CK10779" s="32" t="str">
        <f t="shared" si="1373"/>
        <v/>
      </c>
      <c r="CL10779" s="32" t="str">
        <f t="shared" si="1374"/>
        <v/>
      </c>
      <c r="CM10779" s="32" t="str">
        <f t="shared" si="1375"/>
        <v/>
      </c>
      <c r="CN10779" s="32" t="str">
        <f t="shared" si="1376"/>
        <v/>
      </c>
    </row>
    <row r="10780" spans="71:92" x14ac:dyDescent="0.3">
      <c r="BS10780" s="32" t="str">
        <f>IF(Kiadasi_kiseroiv!$K$2=BT10780,BV10780,"")</f>
        <v/>
      </c>
      <c r="BT10780" s="34" t="str">
        <f t="shared" si="1359"/>
        <v/>
      </c>
      <c r="BU10780" s="32" t="str">
        <f t="shared" si="1360"/>
        <v/>
      </c>
      <c r="BV10780" s="32" t="str">
        <f t="shared" si="1361"/>
        <v/>
      </c>
      <c r="BW10780" s="32" t="str">
        <f t="shared" si="1362"/>
        <v/>
      </c>
      <c r="BX10780" s="32" t="str">
        <f t="shared" si="1363"/>
        <v/>
      </c>
      <c r="BY10780" s="32" t="str">
        <f t="shared" si="1364"/>
        <v/>
      </c>
      <c r="BZ10780" s="32" t="str">
        <f t="shared" si="1365"/>
        <v/>
      </c>
      <c r="CA10780" s="32" t="str">
        <f t="shared" si="1366"/>
        <v/>
      </c>
      <c r="CB10780" s="33">
        <f>IF(COUNTIF($CD$7:CD10780,CD10780)=1,CD10780,CD10780+COUNTIF($CD$6:CD10779,CD10780))</f>
        <v>59920</v>
      </c>
      <c r="CC10780" s="34">
        <f t="shared" si="1367"/>
        <v>55153</v>
      </c>
      <c r="CD10780" s="32">
        <f t="shared" si="1368"/>
        <v>55153</v>
      </c>
      <c r="CE10780" s="32">
        <f t="shared" si="1369"/>
        <v>0</v>
      </c>
      <c r="CF10780" s="32">
        <f t="shared" si="1370"/>
        <v>0</v>
      </c>
      <c r="CG10780" s="32" t="str">
        <f t="shared" si="1371"/>
        <v/>
      </c>
      <c r="CH10780" s="32">
        <v>775</v>
      </c>
      <c r="CI10780" s="32" t="s">
        <v>7</v>
      </c>
      <c r="CJ10780" s="32" t="str">
        <f t="shared" si="1372"/>
        <v/>
      </c>
      <c r="CK10780" s="32" t="str">
        <f t="shared" si="1373"/>
        <v/>
      </c>
      <c r="CL10780" s="32" t="str">
        <f t="shared" si="1374"/>
        <v/>
      </c>
      <c r="CM10780" s="32" t="str">
        <f t="shared" si="1375"/>
        <v/>
      </c>
      <c r="CN10780" s="32" t="str">
        <f t="shared" si="1376"/>
        <v/>
      </c>
    </row>
    <row r="10781" spans="71:92" x14ac:dyDescent="0.3">
      <c r="BS10781" s="32" t="str">
        <f>IF(Kiadasi_kiseroiv!$K$2=BT10781,BV10781,"")</f>
        <v/>
      </c>
      <c r="BT10781" s="34" t="str">
        <f t="shared" si="1359"/>
        <v/>
      </c>
      <c r="BU10781" s="32" t="str">
        <f t="shared" si="1360"/>
        <v/>
      </c>
      <c r="BV10781" s="32" t="str">
        <f t="shared" si="1361"/>
        <v/>
      </c>
      <c r="BW10781" s="32" t="str">
        <f t="shared" si="1362"/>
        <v/>
      </c>
      <c r="BX10781" s="32" t="str">
        <f t="shared" si="1363"/>
        <v/>
      </c>
      <c r="BY10781" s="32" t="str">
        <f t="shared" si="1364"/>
        <v/>
      </c>
      <c r="BZ10781" s="32" t="str">
        <f t="shared" si="1365"/>
        <v/>
      </c>
      <c r="CA10781" s="32" t="str">
        <f t="shared" si="1366"/>
        <v/>
      </c>
      <c r="CB10781" s="33">
        <f>IF(COUNTIF($CD$7:CD10781,CD10781)=1,CD10781,CD10781+COUNTIF($CD$6:CD10780,CD10781))</f>
        <v>59921</v>
      </c>
      <c r="CC10781" s="34">
        <f t="shared" si="1367"/>
        <v>55153</v>
      </c>
      <c r="CD10781" s="32">
        <f t="shared" si="1368"/>
        <v>55153</v>
      </c>
      <c r="CE10781" s="32">
        <f t="shared" si="1369"/>
        <v>0</v>
      </c>
      <c r="CF10781" s="32">
        <f t="shared" si="1370"/>
        <v>0</v>
      </c>
      <c r="CG10781" s="32" t="str">
        <f t="shared" si="1371"/>
        <v/>
      </c>
      <c r="CH10781" s="32">
        <v>776</v>
      </c>
      <c r="CI10781" s="32" t="s">
        <v>7</v>
      </c>
      <c r="CJ10781" s="32" t="str">
        <f t="shared" si="1372"/>
        <v/>
      </c>
      <c r="CK10781" s="32" t="str">
        <f t="shared" si="1373"/>
        <v/>
      </c>
      <c r="CL10781" s="32" t="str">
        <f t="shared" si="1374"/>
        <v/>
      </c>
      <c r="CM10781" s="32" t="str">
        <f t="shared" si="1375"/>
        <v/>
      </c>
      <c r="CN10781" s="32" t="str">
        <f t="shared" si="1376"/>
        <v/>
      </c>
    </row>
    <row r="10782" spans="71:92" x14ac:dyDescent="0.3">
      <c r="BS10782" s="32" t="str">
        <f>IF(Kiadasi_kiseroiv!$K$2=BT10782,BV10782,"")</f>
        <v/>
      </c>
      <c r="BT10782" s="34" t="str">
        <f t="shared" si="1359"/>
        <v/>
      </c>
      <c r="BU10782" s="32" t="str">
        <f t="shared" si="1360"/>
        <v/>
      </c>
      <c r="BV10782" s="32" t="str">
        <f t="shared" si="1361"/>
        <v/>
      </c>
      <c r="BW10782" s="32" t="str">
        <f t="shared" si="1362"/>
        <v/>
      </c>
      <c r="BX10782" s="32" t="str">
        <f t="shared" si="1363"/>
        <v/>
      </c>
      <c r="BY10782" s="32" t="str">
        <f t="shared" si="1364"/>
        <v/>
      </c>
      <c r="BZ10782" s="32" t="str">
        <f t="shared" si="1365"/>
        <v/>
      </c>
      <c r="CA10782" s="32" t="str">
        <f t="shared" si="1366"/>
        <v/>
      </c>
      <c r="CB10782" s="33">
        <f>IF(COUNTIF($CD$7:CD10782,CD10782)=1,CD10782,CD10782+COUNTIF($CD$6:CD10781,CD10782))</f>
        <v>59922</v>
      </c>
      <c r="CC10782" s="34">
        <f t="shared" si="1367"/>
        <v>55153</v>
      </c>
      <c r="CD10782" s="32">
        <f t="shared" si="1368"/>
        <v>55153</v>
      </c>
      <c r="CE10782" s="32">
        <f t="shared" si="1369"/>
        <v>0</v>
      </c>
      <c r="CF10782" s="32">
        <f t="shared" si="1370"/>
        <v>0</v>
      </c>
      <c r="CG10782" s="32" t="str">
        <f t="shared" si="1371"/>
        <v/>
      </c>
      <c r="CH10782" s="32">
        <v>777</v>
      </c>
      <c r="CI10782" s="32" t="s">
        <v>7</v>
      </c>
      <c r="CJ10782" s="32" t="str">
        <f t="shared" si="1372"/>
        <v/>
      </c>
      <c r="CK10782" s="32" t="str">
        <f t="shared" si="1373"/>
        <v/>
      </c>
      <c r="CL10782" s="32" t="str">
        <f t="shared" si="1374"/>
        <v/>
      </c>
      <c r="CM10782" s="32" t="str">
        <f t="shared" si="1375"/>
        <v/>
      </c>
      <c r="CN10782" s="32" t="str">
        <f t="shared" si="1376"/>
        <v/>
      </c>
    </row>
    <row r="10783" spans="71:92" x14ac:dyDescent="0.3">
      <c r="BS10783" s="32" t="str">
        <f>IF(Kiadasi_kiseroiv!$K$2=BT10783,BV10783,"")</f>
        <v/>
      </c>
      <c r="BT10783" s="34" t="str">
        <f t="shared" si="1359"/>
        <v/>
      </c>
      <c r="BU10783" s="32" t="str">
        <f t="shared" si="1360"/>
        <v/>
      </c>
      <c r="BV10783" s="32" t="str">
        <f t="shared" si="1361"/>
        <v/>
      </c>
      <c r="BW10783" s="32" t="str">
        <f t="shared" si="1362"/>
        <v/>
      </c>
      <c r="BX10783" s="32" t="str">
        <f t="shared" si="1363"/>
        <v/>
      </c>
      <c r="BY10783" s="32" t="str">
        <f t="shared" si="1364"/>
        <v/>
      </c>
      <c r="BZ10783" s="32" t="str">
        <f t="shared" si="1365"/>
        <v/>
      </c>
      <c r="CA10783" s="32" t="str">
        <f t="shared" si="1366"/>
        <v/>
      </c>
      <c r="CB10783" s="33">
        <f>IF(COUNTIF($CD$7:CD10783,CD10783)=1,CD10783,CD10783+COUNTIF($CD$6:CD10782,CD10783))</f>
        <v>59923</v>
      </c>
      <c r="CC10783" s="34">
        <f t="shared" si="1367"/>
        <v>55153</v>
      </c>
      <c r="CD10783" s="32">
        <f t="shared" si="1368"/>
        <v>55153</v>
      </c>
      <c r="CE10783" s="32">
        <f t="shared" si="1369"/>
        <v>0</v>
      </c>
      <c r="CF10783" s="32">
        <f t="shared" si="1370"/>
        <v>0</v>
      </c>
      <c r="CG10783" s="32" t="str">
        <f t="shared" si="1371"/>
        <v/>
      </c>
      <c r="CH10783" s="32">
        <v>778</v>
      </c>
      <c r="CI10783" s="32" t="s">
        <v>7</v>
      </c>
      <c r="CJ10783" s="32" t="str">
        <f t="shared" si="1372"/>
        <v/>
      </c>
      <c r="CK10783" s="32" t="str">
        <f t="shared" si="1373"/>
        <v/>
      </c>
      <c r="CL10783" s="32" t="str">
        <f t="shared" si="1374"/>
        <v/>
      </c>
      <c r="CM10783" s="32" t="str">
        <f t="shared" si="1375"/>
        <v/>
      </c>
      <c r="CN10783" s="32" t="str">
        <f t="shared" si="1376"/>
        <v/>
      </c>
    </row>
    <row r="10784" spans="71:92" x14ac:dyDescent="0.3">
      <c r="BS10784" s="32" t="str">
        <f>IF(Kiadasi_kiseroiv!$K$2=BT10784,BV10784,"")</f>
        <v/>
      </c>
      <c r="BT10784" s="34" t="str">
        <f t="shared" si="1359"/>
        <v/>
      </c>
      <c r="BU10784" s="32" t="str">
        <f t="shared" si="1360"/>
        <v/>
      </c>
      <c r="BV10784" s="32" t="str">
        <f t="shared" si="1361"/>
        <v/>
      </c>
      <c r="BW10784" s="32" t="str">
        <f t="shared" si="1362"/>
        <v/>
      </c>
      <c r="BX10784" s="32" t="str">
        <f t="shared" si="1363"/>
        <v/>
      </c>
      <c r="BY10784" s="32" t="str">
        <f t="shared" si="1364"/>
        <v/>
      </c>
      <c r="BZ10784" s="32" t="str">
        <f t="shared" si="1365"/>
        <v/>
      </c>
      <c r="CA10784" s="32" t="str">
        <f t="shared" si="1366"/>
        <v/>
      </c>
      <c r="CB10784" s="33">
        <f>IF(COUNTIF($CD$7:CD10784,CD10784)=1,CD10784,CD10784+COUNTIF($CD$6:CD10783,CD10784))</f>
        <v>59924</v>
      </c>
      <c r="CC10784" s="34">
        <f t="shared" si="1367"/>
        <v>55153</v>
      </c>
      <c r="CD10784" s="32">
        <f t="shared" si="1368"/>
        <v>55153</v>
      </c>
      <c r="CE10784" s="32">
        <f t="shared" si="1369"/>
        <v>0</v>
      </c>
      <c r="CF10784" s="32">
        <f t="shared" si="1370"/>
        <v>0</v>
      </c>
      <c r="CG10784" s="32" t="str">
        <f t="shared" si="1371"/>
        <v/>
      </c>
      <c r="CH10784" s="32">
        <v>779</v>
      </c>
      <c r="CI10784" s="32" t="s">
        <v>7</v>
      </c>
      <c r="CJ10784" s="32" t="str">
        <f t="shared" si="1372"/>
        <v/>
      </c>
      <c r="CK10784" s="32" t="str">
        <f t="shared" si="1373"/>
        <v/>
      </c>
      <c r="CL10784" s="32" t="str">
        <f t="shared" si="1374"/>
        <v/>
      </c>
      <c r="CM10784" s="32" t="str">
        <f t="shared" si="1375"/>
        <v/>
      </c>
      <c r="CN10784" s="32" t="str">
        <f t="shared" si="1376"/>
        <v/>
      </c>
    </row>
    <row r="10785" spans="71:92" x14ac:dyDescent="0.3">
      <c r="BS10785" s="32" t="str">
        <f>IF(Kiadasi_kiseroiv!$K$2=BT10785,BV10785,"")</f>
        <v/>
      </c>
      <c r="BT10785" s="34" t="str">
        <f t="shared" si="1359"/>
        <v/>
      </c>
      <c r="BU10785" s="32" t="str">
        <f t="shared" si="1360"/>
        <v/>
      </c>
      <c r="BV10785" s="32" t="str">
        <f t="shared" si="1361"/>
        <v/>
      </c>
      <c r="BW10785" s="32" t="str">
        <f t="shared" si="1362"/>
        <v/>
      </c>
      <c r="BX10785" s="32" t="str">
        <f t="shared" si="1363"/>
        <v/>
      </c>
      <c r="BY10785" s="32" t="str">
        <f t="shared" si="1364"/>
        <v/>
      </c>
      <c r="BZ10785" s="32" t="str">
        <f t="shared" si="1365"/>
        <v/>
      </c>
      <c r="CA10785" s="32" t="str">
        <f t="shared" si="1366"/>
        <v/>
      </c>
      <c r="CB10785" s="33">
        <f>IF(COUNTIF($CD$7:CD10785,CD10785)=1,CD10785,CD10785+COUNTIF($CD$6:CD10784,CD10785))</f>
        <v>59925</v>
      </c>
      <c r="CC10785" s="34">
        <f t="shared" si="1367"/>
        <v>55153</v>
      </c>
      <c r="CD10785" s="32">
        <f t="shared" si="1368"/>
        <v>55153</v>
      </c>
      <c r="CE10785" s="32">
        <f t="shared" si="1369"/>
        <v>0</v>
      </c>
      <c r="CF10785" s="32">
        <f t="shared" si="1370"/>
        <v>0</v>
      </c>
      <c r="CG10785" s="32" t="str">
        <f t="shared" si="1371"/>
        <v/>
      </c>
      <c r="CH10785" s="32">
        <v>780</v>
      </c>
      <c r="CI10785" s="32" t="s">
        <v>7</v>
      </c>
      <c r="CJ10785" s="32" t="str">
        <f t="shared" si="1372"/>
        <v/>
      </c>
      <c r="CK10785" s="32" t="str">
        <f t="shared" si="1373"/>
        <v/>
      </c>
      <c r="CL10785" s="32" t="str">
        <f t="shared" si="1374"/>
        <v/>
      </c>
      <c r="CM10785" s="32" t="str">
        <f t="shared" si="1375"/>
        <v/>
      </c>
      <c r="CN10785" s="32" t="str">
        <f t="shared" si="1376"/>
        <v/>
      </c>
    </row>
    <row r="10786" spans="71:92" x14ac:dyDescent="0.3">
      <c r="BS10786" s="32" t="str">
        <f>IF(Kiadasi_kiseroiv!$K$2=BT10786,BV10786,"")</f>
        <v/>
      </c>
      <c r="BT10786" s="34" t="str">
        <f t="shared" si="1359"/>
        <v/>
      </c>
      <c r="BU10786" s="32" t="str">
        <f t="shared" si="1360"/>
        <v/>
      </c>
      <c r="BV10786" s="32" t="str">
        <f t="shared" si="1361"/>
        <v/>
      </c>
      <c r="BW10786" s="32" t="str">
        <f t="shared" si="1362"/>
        <v/>
      </c>
      <c r="BX10786" s="32" t="str">
        <f t="shared" si="1363"/>
        <v/>
      </c>
      <c r="BY10786" s="32" t="str">
        <f t="shared" si="1364"/>
        <v/>
      </c>
      <c r="BZ10786" s="32" t="str">
        <f t="shared" si="1365"/>
        <v/>
      </c>
      <c r="CA10786" s="32" t="str">
        <f t="shared" si="1366"/>
        <v/>
      </c>
      <c r="CB10786" s="33">
        <f>IF(COUNTIF($CD$7:CD10786,CD10786)=1,CD10786,CD10786+COUNTIF($CD$6:CD10785,CD10786))</f>
        <v>59926</v>
      </c>
      <c r="CC10786" s="34">
        <f t="shared" si="1367"/>
        <v>55153</v>
      </c>
      <c r="CD10786" s="32">
        <f t="shared" si="1368"/>
        <v>55153</v>
      </c>
      <c r="CE10786" s="32">
        <f t="shared" si="1369"/>
        <v>0</v>
      </c>
      <c r="CF10786" s="32">
        <f t="shared" si="1370"/>
        <v>0</v>
      </c>
      <c r="CG10786" s="32" t="str">
        <f t="shared" si="1371"/>
        <v/>
      </c>
      <c r="CH10786" s="32">
        <v>781</v>
      </c>
      <c r="CI10786" s="32" t="s">
        <v>7</v>
      </c>
      <c r="CJ10786" s="32" t="str">
        <f t="shared" si="1372"/>
        <v/>
      </c>
      <c r="CK10786" s="32" t="str">
        <f t="shared" si="1373"/>
        <v/>
      </c>
      <c r="CL10786" s="32" t="str">
        <f t="shared" si="1374"/>
        <v/>
      </c>
      <c r="CM10786" s="32" t="str">
        <f t="shared" si="1375"/>
        <v/>
      </c>
      <c r="CN10786" s="32" t="str">
        <f t="shared" si="1376"/>
        <v/>
      </c>
    </row>
    <row r="10787" spans="71:92" x14ac:dyDescent="0.3">
      <c r="BS10787" s="32" t="str">
        <f>IF(Kiadasi_kiseroiv!$K$2=BT10787,BV10787,"")</f>
        <v/>
      </c>
      <c r="BT10787" s="34" t="str">
        <f t="shared" si="1359"/>
        <v/>
      </c>
      <c r="BU10787" s="32" t="str">
        <f t="shared" si="1360"/>
        <v/>
      </c>
      <c r="BV10787" s="32" t="str">
        <f t="shared" si="1361"/>
        <v/>
      </c>
      <c r="BW10787" s="32" t="str">
        <f t="shared" si="1362"/>
        <v/>
      </c>
      <c r="BX10787" s="32" t="str">
        <f t="shared" si="1363"/>
        <v/>
      </c>
      <c r="BY10787" s="32" t="str">
        <f t="shared" si="1364"/>
        <v/>
      </c>
      <c r="BZ10787" s="32" t="str">
        <f t="shared" si="1365"/>
        <v/>
      </c>
      <c r="CA10787" s="32" t="str">
        <f t="shared" si="1366"/>
        <v/>
      </c>
      <c r="CB10787" s="33">
        <f>IF(COUNTIF($CD$7:CD10787,CD10787)=1,CD10787,CD10787+COUNTIF($CD$6:CD10786,CD10787))</f>
        <v>59927</v>
      </c>
      <c r="CC10787" s="34">
        <f t="shared" si="1367"/>
        <v>55153</v>
      </c>
      <c r="CD10787" s="32">
        <f t="shared" si="1368"/>
        <v>55153</v>
      </c>
      <c r="CE10787" s="32">
        <f t="shared" si="1369"/>
        <v>0</v>
      </c>
      <c r="CF10787" s="32">
        <f t="shared" si="1370"/>
        <v>0</v>
      </c>
      <c r="CG10787" s="32" t="str">
        <f t="shared" si="1371"/>
        <v/>
      </c>
      <c r="CH10787" s="32">
        <v>782</v>
      </c>
      <c r="CI10787" s="32" t="s">
        <v>7</v>
      </c>
      <c r="CJ10787" s="32" t="str">
        <f t="shared" si="1372"/>
        <v/>
      </c>
      <c r="CK10787" s="32" t="str">
        <f t="shared" si="1373"/>
        <v/>
      </c>
      <c r="CL10787" s="32" t="str">
        <f t="shared" si="1374"/>
        <v/>
      </c>
      <c r="CM10787" s="32" t="str">
        <f t="shared" si="1375"/>
        <v/>
      </c>
      <c r="CN10787" s="32" t="str">
        <f t="shared" si="1376"/>
        <v/>
      </c>
    </row>
    <row r="10788" spans="71:92" x14ac:dyDescent="0.3">
      <c r="BS10788" s="32" t="str">
        <f>IF(Kiadasi_kiseroiv!$K$2=BT10788,BV10788,"")</f>
        <v/>
      </c>
      <c r="BT10788" s="34" t="str">
        <f t="shared" si="1359"/>
        <v/>
      </c>
      <c r="BU10788" s="32" t="str">
        <f t="shared" si="1360"/>
        <v/>
      </c>
      <c r="BV10788" s="32" t="str">
        <f t="shared" si="1361"/>
        <v/>
      </c>
      <c r="BW10788" s="32" t="str">
        <f t="shared" si="1362"/>
        <v/>
      </c>
      <c r="BX10788" s="32" t="str">
        <f t="shared" si="1363"/>
        <v/>
      </c>
      <c r="BY10788" s="32" t="str">
        <f t="shared" si="1364"/>
        <v/>
      </c>
      <c r="BZ10788" s="32" t="str">
        <f t="shared" si="1365"/>
        <v/>
      </c>
      <c r="CA10788" s="32" t="str">
        <f t="shared" si="1366"/>
        <v/>
      </c>
      <c r="CB10788" s="33">
        <f>IF(COUNTIF($CD$7:CD10788,CD10788)=1,CD10788,CD10788+COUNTIF($CD$6:CD10787,CD10788))</f>
        <v>59928</v>
      </c>
      <c r="CC10788" s="34">
        <f t="shared" si="1367"/>
        <v>55153</v>
      </c>
      <c r="CD10788" s="32">
        <f t="shared" si="1368"/>
        <v>55153</v>
      </c>
      <c r="CE10788" s="32">
        <f t="shared" si="1369"/>
        <v>0</v>
      </c>
      <c r="CF10788" s="32">
        <f t="shared" si="1370"/>
        <v>0</v>
      </c>
      <c r="CG10788" s="32" t="str">
        <f t="shared" si="1371"/>
        <v/>
      </c>
      <c r="CH10788" s="32">
        <v>783</v>
      </c>
      <c r="CI10788" s="32" t="s">
        <v>7</v>
      </c>
      <c r="CJ10788" s="32" t="str">
        <f t="shared" si="1372"/>
        <v/>
      </c>
      <c r="CK10788" s="32" t="str">
        <f t="shared" si="1373"/>
        <v/>
      </c>
      <c r="CL10788" s="32" t="str">
        <f t="shared" si="1374"/>
        <v/>
      </c>
      <c r="CM10788" s="32" t="str">
        <f t="shared" si="1375"/>
        <v/>
      </c>
      <c r="CN10788" s="32" t="str">
        <f t="shared" si="1376"/>
        <v/>
      </c>
    </row>
    <row r="10789" spans="71:92" x14ac:dyDescent="0.3">
      <c r="BS10789" s="32" t="str">
        <f>IF(Kiadasi_kiseroiv!$K$2=BT10789,BV10789,"")</f>
        <v/>
      </c>
      <c r="BT10789" s="34" t="str">
        <f t="shared" si="1359"/>
        <v/>
      </c>
      <c r="BU10789" s="32" t="str">
        <f t="shared" si="1360"/>
        <v/>
      </c>
      <c r="BV10789" s="32" t="str">
        <f t="shared" si="1361"/>
        <v/>
      </c>
      <c r="BW10789" s="32" t="str">
        <f t="shared" si="1362"/>
        <v/>
      </c>
      <c r="BX10789" s="32" t="str">
        <f t="shared" si="1363"/>
        <v/>
      </c>
      <c r="BY10789" s="32" t="str">
        <f t="shared" si="1364"/>
        <v/>
      </c>
      <c r="BZ10789" s="32" t="str">
        <f t="shared" si="1365"/>
        <v/>
      </c>
      <c r="CA10789" s="32" t="str">
        <f t="shared" si="1366"/>
        <v/>
      </c>
      <c r="CB10789" s="33">
        <f>IF(COUNTIF($CD$7:CD10789,CD10789)=1,CD10789,CD10789+COUNTIF($CD$6:CD10788,CD10789))</f>
        <v>59929</v>
      </c>
      <c r="CC10789" s="34">
        <f t="shared" si="1367"/>
        <v>55153</v>
      </c>
      <c r="CD10789" s="32">
        <f t="shared" si="1368"/>
        <v>55153</v>
      </c>
      <c r="CE10789" s="32">
        <f t="shared" si="1369"/>
        <v>0</v>
      </c>
      <c r="CF10789" s="32">
        <f t="shared" si="1370"/>
        <v>0</v>
      </c>
      <c r="CG10789" s="32" t="str">
        <f t="shared" si="1371"/>
        <v/>
      </c>
      <c r="CH10789" s="32">
        <v>784</v>
      </c>
      <c r="CI10789" s="32" t="s">
        <v>7</v>
      </c>
      <c r="CJ10789" s="32" t="str">
        <f t="shared" si="1372"/>
        <v/>
      </c>
      <c r="CK10789" s="32" t="str">
        <f t="shared" si="1373"/>
        <v/>
      </c>
      <c r="CL10789" s="32" t="str">
        <f t="shared" si="1374"/>
        <v/>
      </c>
      <c r="CM10789" s="32" t="str">
        <f t="shared" si="1375"/>
        <v/>
      </c>
      <c r="CN10789" s="32" t="str">
        <f t="shared" si="1376"/>
        <v/>
      </c>
    </row>
    <row r="10790" spans="71:92" x14ac:dyDescent="0.3">
      <c r="BS10790" s="32" t="str">
        <f>IF(Kiadasi_kiseroiv!$K$2=BT10790,BV10790,"")</f>
        <v/>
      </c>
      <c r="BT10790" s="34" t="str">
        <f t="shared" si="1359"/>
        <v/>
      </c>
      <c r="BU10790" s="32" t="str">
        <f t="shared" si="1360"/>
        <v/>
      </c>
      <c r="BV10790" s="32" t="str">
        <f t="shared" si="1361"/>
        <v/>
      </c>
      <c r="BW10790" s="32" t="str">
        <f t="shared" si="1362"/>
        <v/>
      </c>
      <c r="BX10790" s="32" t="str">
        <f t="shared" si="1363"/>
        <v/>
      </c>
      <c r="BY10790" s="32" t="str">
        <f t="shared" si="1364"/>
        <v/>
      </c>
      <c r="BZ10790" s="32" t="str">
        <f t="shared" si="1365"/>
        <v/>
      </c>
      <c r="CA10790" s="32" t="str">
        <f t="shared" si="1366"/>
        <v/>
      </c>
      <c r="CB10790" s="33">
        <f>IF(COUNTIF($CD$7:CD10790,CD10790)=1,CD10790,CD10790+COUNTIF($CD$6:CD10789,CD10790))</f>
        <v>59930</v>
      </c>
      <c r="CC10790" s="34">
        <f t="shared" si="1367"/>
        <v>55153</v>
      </c>
      <c r="CD10790" s="32">
        <f t="shared" si="1368"/>
        <v>55153</v>
      </c>
      <c r="CE10790" s="32">
        <f t="shared" si="1369"/>
        <v>0</v>
      </c>
      <c r="CF10790" s="32">
        <f t="shared" si="1370"/>
        <v>0</v>
      </c>
      <c r="CG10790" s="32" t="str">
        <f t="shared" si="1371"/>
        <v/>
      </c>
      <c r="CH10790" s="32">
        <v>785</v>
      </c>
      <c r="CI10790" s="32" t="s">
        <v>7</v>
      </c>
      <c r="CJ10790" s="32" t="str">
        <f t="shared" si="1372"/>
        <v/>
      </c>
      <c r="CK10790" s="32" t="str">
        <f t="shared" si="1373"/>
        <v/>
      </c>
      <c r="CL10790" s="32" t="str">
        <f t="shared" si="1374"/>
        <v/>
      </c>
      <c r="CM10790" s="32" t="str">
        <f t="shared" si="1375"/>
        <v/>
      </c>
      <c r="CN10790" s="32" t="str">
        <f t="shared" si="1376"/>
        <v/>
      </c>
    </row>
    <row r="10791" spans="71:92" x14ac:dyDescent="0.3">
      <c r="BS10791" s="32" t="str">
        <f>IF(Kiadasi_kiseroiv!$K$2=BT10791,BV10791,"")</f>
        <v/>
      </c>
      <c r="BT10791" s="34" t="str">
        <f t="shared" si="1359"/>
        <v/>
      </c>
      <c r="BU10791" s="32" t="str">
        <f t="shared" si="1360"/>
        <v/>
      </c>
      <c r="BV10791" s="32" t="str">
        <f t="shared" si="1361"/>
        <v/>
      </c>
      <c r="BW10791" s="32" t="str">
        <f t="shared" si="1362"/>
        <v/>
      </c>
      <c r="BX10791" s="32" t="str">
        <f t="shared" si="1363"/>
        <v/>
      </c>
      <c r="BY10791" s="32" t="str">
        <f t="shared" si="1364"/>
        <v/>
      </c>
      <c r="BZ10791" s="32" t="str">
        <f t="shared" si="1365"/>
        <v/>
      </c>
      <c r="CA10791" s="32" t="str">
        <f t="shared" si="1366"/>
        <v/>
      </c>
      <c r="CB10791" s="33">
        <f>IF(COUNTIF($CD$7:CD10791,CD10791)=1,CD10791,CD10791+COUNTIF($CD$6:CD10790,CD10791))</f>
        <v>59931</v>
      </c>
      <c r="CC10791" s="34">
        <f t="shared" si="1367"/>
        <v>55153</v>
      </c>
      <c r="CD10791" s="32">
        <f t="shared" si="1368"/>
        <v>55153</v>
      </c>
      <c r="CE10791" s="32">
        <f t="shared" si="1369"/>
        <v>0</v>
      </c>
      <c r="CF10791" s="32">
        <f t="shared" si="1370"/>
        <v>0</v>
      </c>
      <c r="CG10791" s="32" t="str">
        <f t="shared" si="1371"/>
        <v/>
      </c>
      <c r="CH10791" s="32">
        <v>786</v>
      </c>
      <c r="CI10791" s="32" t="s">
        <v>7</v>
      </c>
      <c r="CJ10791" s="32" t="str">
        <f t="shared" si="1372"/>
        <v/>
      </c>
      <c r="CK10791" s="32" t="str">
        <f t="shared" si="1373"/>
        <v/>
      </c>
      <c r="CL10791" s="32" t="str">
        <f t="shared" si="1374"/>
        <v/>
      </c>
      <c r="CM10791" s="32" t="str">
        <f t="shared" si="1375"/>
        <v/>
      </c>
      <c r="CN10791" s="32" t="str">
        <f t="shared" si="1376"/>
        <v/>
      </c>
    </row>
    <row r="10792" spans="71:92" x14ac:dyDescent="0.3">
      <c r="BS10792" s="32" t="str">
        <f>IF(Kiadasi_kiseroiv!$K$2=BT10792,BV10792,"")</f>
        <v/>
      </c>
      <c r="BT10792" s="34" t="str">
        <f t="shared" si="1359"/>
        <v/>
      </c>
      <c r="BU10792" s="32" t="str">
        <f t="shared" si="1360"/>
        <v/>
      </c>
      <c r="BV10792" s="32" t="str">
        <f t="shared" si="1361"/>
        <v/>
      </c>
      <c r="BW10792" s="32" t="str">
        <f t="shared" si="1362"/>
        <v/>
      </c>
      <c r="BX10792" s="32" t="str">
        <f t="shared" si="1363"/>
        <v/>
      </c>
      <c r="BY10792" s="32" t="str">
        <f t="shared" si="1364"/>
        <v/>
      </c>
      <c r="BZ10792" s="32" t="str">
        <f t="shared" si="1365"/>
        <v/>
      </c>
      <c r="CA10792" s="32" t="str">
        <f t="shared" si="1366"/>
        <v/>
      </c>
      <c r="CB10792" s="33">
        <f>IF(COUNTIF($CD$7:CD10792,CD10792)=1,CD10792,CD10792+COUNTIF($CD$6:CD10791,CD10792))</f>
        <v>59932</v>
      </c>
      <c r="CC10792" s="34">
        <f t="shared" si="1367"/>
        <v>55153</v>
      </c>
      <c r="CD10792" s="32">
        <f t="shared" si="1368"/>
        <v>55153</v>
      </c>
      <c r="CE10792" s="32">
        <f t="shared" si="1369"/>
        <v>0</v>
      </c>
      <c r="CF10792" s="32">
        <f t="shared" si="1370"/>
        <v>0</v>
      </c>
      <c r="CG10792" s="32" t="str">
        <f t="shared" si="1371"/>
        <v/>
      </c>
      <c r="CH10792" s="32">
        <v>787</v>
      </c>
      <c r="CI10792" s="32" t="s">
        <v>7</v>
      </c>
      <c r="CJ10792" s="32" t="str">
        <f t="shared" si="1372"/>
        <v/>
      </c>
      <c r="CK10792" s="32" t="str">
        <f t="shared" si="1373"/>
        <v/>
      </c>
      <c r="CL10792" s="32" t="str">
        <f t="shared" si="1374"/>
        <v/>
      </c>
      <c r="CM10792" s="32" t="str">
        <f t="shared" si="1375"/>
        <v/>
      </c>
      <c r="CN10792" s="32" t="str">
        <f t="shared" si="1376"/>
        <v/>
      </c>
    </row>
    <row r="10793" spans="71:92" x14ac:dyDescent="0.3">
      <c r="BS10793" s="32" t="str">
        <f>IF(Kiadasi_kiseroiv!$K$2=BT10793,BV10793,"")</f>
        <v/>
      </c>
      <c r="BT10793" s="34" t="str">
        <f t="shared" si="1359"/>
        <v/>
      </c>
      <c r="BU10793" s="32" t="str">
        <f t="shared" si="1360"/>
        <v/>
      </c>
      <c r="BV10793" s="32" t="str">
        <f t="shared" si="1361"/>
        <v/>
      </c>
      <c r="BW10793" s="32" t="str">
        <f t="shared" si="1362"/>
        <v/>
      </c>
      <c r="BX10793" s="32" t="str">
        <f t="shared" si="1363"/>
        <v/>
      </c>
      <c r="BY10793" s="32" t="str">
        <f t="shared" si="1364"/>
        <v/>
      </c>
      <c r="BZ10793" s="32" t="str">
        <f t="shared" si="1365"/>
        <v/>
      </c>
      <c r="CA10793" s="32" t="str">
        <f t="shared" si="1366"/>
        <v/>
      </c>
      <c r="CB10793" s="33">
        <f>IF(COUNTIF($CD$7:CD10793,CD10793)=1,CD10793,CD10793+COUNTIF($CD$6:CD10792,CD10793))</f>
        <v>59933</v>
      </c>
      <c r="CC10793" s="34">
        <f t="shared" si="1367"/>
        <v>55153</v>
      </c>
      <c r="CD10793" s="32">
        <f t="shared" si="1368"/>
        <v>55153</v>
      </c>
      <c r="CE10793" s="32">
        <f t="shared" si="1369"/>
        <v>0</v>
      </c>
      <c r="CF10793" s="32">
        <f t="shared" si="1370"/>
        <v>0</v>
      </c>
      <c r="CG10793" s="32" t="str">
        <f t="shared" si="1371"/>
        <v/>
      </c>
      <c r="CH10793" s="32">
        <v>788</v>
      </c>
      <c r="CI10793" s="32" t="s">
        <v>7</v>
      </c>
      <c r="CJ10793" s="32" t="str">
        <f t="shared" si="1372"/>
        <v/>
      </c>
      <c r="CK10793" s="32" t="str">
        <f t="shared" si="1373"/>
        <v/>
      </c>
      <c r="CL10793" s="32" t="str">
        <f t="shared" si="1374"/>
        <v/>
      </c>
      <c r="CM10793" s="32" t="str">
        <f t="shared" si="1375"/>
        <v/>
      </c>
      <c r="CN10793" s="32" t="str">
        <f t="shared" si="1376"/>
        <v/>
      </c>
    </row>
    <row r="10794" spans="71:92" x14ac:dyDescent="0.3">
      <c r="BS10794" s="32" t="str">
        <f>IF(Kiadasi_kiseroiv!$K$2=BT10794,BV10794,"")</f>
        <v/>
      </c>
      <c r="BT10794" s="34" t="str">
        <f t="shared" si="1359"/>
        <v/>
      </c>
      <c r="BU10794" s="32" t="str">
        <f t="shared" si="1360"/>
        <v/>
      </c>
      <c r="BV10794" s="32" t="str">
        <f t="shared" si="1361"/>
        <v/>
      </c>
      <c r="BW10794" s="32" t="str">
        <f t="shared" si="1362"/>
        <v/>
      </c>
      <c r="BX10794" s="32" t="str">
        <f t="shared" si="1363"/>
        <v/>
      </c>
      <c r="BY10794" s="32" t="str">
        <f t="shared" si="1364"/>
        <v/>
      </c>
      <c r="BZ10794" s="32" t="str">
        <f t="shared" si="1365"/>
        <v/>
      </c>
      <c r="CA10794" s="32" t="str">
        <f t="shared" si="1366"/>
        <v/>
      </c>
      <c r="CB10794" s="33">
        <f>IF(COUNTIF($CD$7:CD10794,CD10794)=1,CD10794,CD10794+COUNTIF($CD$6:CD10793,CD10794))</f>
        <v>59934</v>
      </c>
      <c r="CC10794" s="34">
        <f t="shared" si="1367"/>
        <v>55153</v>
      </c>
      <c r="CD10794" s="32">
        <f t="shared" si="1368"/>
        <v>55153</v>
      </c>
      <c r="CE10794" s="32">
        <f t="shared" si="1369"/>
        <v>0</v>
      </c>
      <c r="CF10794" s="32">
        <f t="shared" si="1370"/>
        <v>0</v>
      </c>
      <c r="CG10794" s="32" t="str">
        <f t="shared" si="1371"/>
        <v/>
      </c>
      <c r="CH10794" s="32">
        <v>789</v>
      </c>
      <c r="CI10794" s="32" t="s">
        <v>7</v>
      </c>
      <c r="CJ10794" s="32" t="str">
        <f t="shared" si="1372"/>
        <v/>
      </c>
      <c r="CK10794" s="32" t="str">
        <f t="shared" si="1373"/>
        <v/>
      </c>
      <c r="CL10794" s="32" t="str">
        <f t="shared" si="1374"/>
        <v/>
      </c>
      <c r="CM10794" s="32" t="str">
        <f t="shared" si="1375"/>
        <v/>
      </c>
      <c r="CN10794" s="32" t="str">
        <f t="shared" si="1376"/>
        <v/>
      </c>
    </row>
    <row r="10795" spans="71:92" x14ac:dyDescent="0.3">
      <c r="BS10795" s="32" t="str">
        <f>IF(Kiadasi_kiseroiv!$K$2=BT10795,BV10795,"")</f>
        <v/>
      </c>
      <c r="BT10795" s="34" t="str">
        <f t="shared" si="1359"/>
        <v/>
      </c>
      <c r="BU10795" s="32" t="str">
        <f t="shared" si="1360"/>
        <v/>
      </c>
      <c r="BV10795" s="32" t="str">
        <f t="shared" si="1361"/>
        <v/>
      </c>
      <c r="BW10795" s="32" t="str">
        <f t="shared" si="1362"/>
        <v/>
      </c>
      <c r="BX10795" s="32" t="str">
        <f t="shared" si="1363"/>
        <v/>
      </c>
      <c r="BY10795" s="32" t="str">
        <f t="shared" si="1364"/>
        <v/>
      </c>
      <c r="BZ10795" s="32" t="str">
        <f t="shared" si="1365"/>
        <v/>
      </c>
      <c r="CA10795" s="32" t="str">
        <f t="shared" si="1366"/>
        <v/>
      </c>
      <c r="CB10795" s="33">
        <f>IF(COUNTIF($CD$7:CD10795,CD10795)=1,CD10795,CD10795+COUNTIF($CD$6:CD10794,CD10795))</f>
        <v>59935</v>
      </c>
      <c r="CC10795" s="34">
        <f t="shared" si="1367"/>
        <v>55153</v>
      </c>
      <c r="CD10795" s="32">
        <f t="shared" si="1368"/>
        <v>55153</v>
      </c>
      <c r="CE10795" s="32">
        <f t="shared" si="1369"/>
        <v>0</v>
      </c>
      <c r="CF10795" s="32">
        <f t="shared" si="1370"/>
        <v>0</v>
      </c>
      <c r="CG10795" s="32" t="str">
        <f t="shared" si="1371"/>
        <v/>
      </c>
      <c r="CH10795" s="32">
        <v>790</v>
      </c>
      <c r="CI10795" s="32" t="s">
        <v>7</v>
      </c>
      <c r="CJ10795" s="32" t="str">
        <f t="shared" si="1372"/>
        <v/>
      </c>
      <c r="CK10795" s="32" t="str">
        <f t="shared" si="1373"/>
        <v/>
      </c>
      <c r="CL10795" s="32" t="str">
        <f t="shared" si="1374"/>
        <v/>
      </c>
      <c r="CM10795" s="32" t="str">
        <f t="shared" si="1375"/>
        <v/>
      </c>
      <c r="CN10795" s="32" t="str">
        <f t="shared" si="1376"/>
        <v/>
      </c>
    </row>
    <row r="10796" spans="71:92" x14ac:dyDescent="0.3">
      <c r="BS10796" s="32" t="str">
        <f>IF(Kiadasi_kiseroiv!$K$2=BT10796,BV10796,"")</f>
        <v/>
      </c>
      <c r="BT10796" s="34" t="str">
        <f t="shared" si="1359"/>
        <v/>
      </c>
      <c r="BU10796" s="32" t="str">
        <f t="shared" si="1360"/>
        <v/>
      </c>
      <c r="BV10796" s="32" t="str">
        <f t="shared" si="1361"/>
        <v/>
      </c>
      <c r="BW10796" s="32" t="str">
        <f t="shared" si="1362"/>
        <v/>
      </c>
      <c r="BX10796" s="32" t="str">
        <f t="shared" si="1363"/>
        <v/>
      </c>
      <c r="BY10796" s="32" t="str">
        <f t="shared" si="1364"/>
        <v/>
      </c>
      <c r="BZ10796" s="32" t="str">
        <f t="shared" si="1365"/>
        <v/>
      </c>
      <c r="CA10796" s="32" t="str">
        <f t="shared" si="1366"/>
        <v/>
      </c>
      <c r="CB10796" s="33">
        <f>IF(COUNTIF($CD$7:CD10796,CD10796)=1,CD10796,CD10796+COUNTIF($CD$6:CD10795,CD10796))</f>
        <v>59936</v>
      </c>
      <c r="CC10796" s="34">
        <f t="shared" si="1367"/>
        <v>55153</v>
      </c>
      <c r="CD10796" s="32">
        <f t="shared" si="1368"/>
        <v>55153</v>
      </c>
      <c r="CE10796" s="32">
        <f t="shared" si="1369"/>
        <v>0</v>
      </c>
      <c r="CF10796" s="32">
        <f t="shared" si="1370"/>
        <v>0</v>
      </c>
      <c r="CG10796" s="32" t="str">
        <f t="shared" si="1371"/>
        <v/>
      </c>
      <c r="CH10796" s="32">
        <v>791</v>
      </c>
      <c r="CI10796" s="32" t="s">
        <v>7</v>
      </c>
      <c r="CJ10796" s="32" t="str">
        <f t="shared" si="1372"/>
        <v/>
      </c>
      <c r="CK10796" s="32" t="str">
        <f t="shared" si="1373"/>
        <v/>
      </c>
      <c r="CL10796" s="32" t="str">
        <f t="shared" si="1374"/>
        <v/>
      </c>
      <c r="CM10796" s="32" t="str">
        <f t="shared" si="1375"/>
        <v/>
      </c>
      <c r="CN10796" s="32" t="str">
        <f t="shared" si="1376"/>
        <v/>
      </c>
    </row>
    <row r="10797" spans="71:92" x14ac:dyDescent="0.3">
      <c r="BS10797" s="32" t="str">
        <f>IF(Kiadasi_kiseroiv!$K$2=BT10797,BV10797,"")</f>
        <v/>
      </c>
      <c r="BT10797" s="34" t="str">
        <f t="shared" si="1359"/>
        <v/>
      </c>
      <c r="BU10797" s="32" t="str">
        <f t="shared" si="1360"/>
        <v/>
      </c>
      <c r="BV10797" s="32" t="str">
        <f t="shared" si="1361"/>
        <v/>
      </c>
      <c r="BW10797" s="32" t="str">
        <f t="shared" si="1362"/>
        <v/>
      </c>
      <c r="BX10797" s="32" t="str">
        <f t="shared" si="1363"/>
        <v/>
      </c>
      <c r="BY10797" s="32" t="str">
        <f t="shared" si="1364"/>
        <v/>
      </c>
      <c r="BZ10797" s="32" t="str">
        <f t="shared" si="1365"/>
        <v/>
      </c>
      <c r="CA10797" s="32" t="str">
        <f t="shared" si="1366"/>
        <v/>
      </c>
      <c r="CB10797" s="33">
        <f>IF(COUNTIF($CD$7:CD10797,CD10797)=1,CD10797,CD10797+COUNTIF($CD$6:CD10796,CD10797))</f>
        <v>59937</v>
      </c>
      <c r="CC10797" s="34">
        <f t="shared" si="1367"/>
        <v>55153</v>
      </c>
      <c r="CD10797" s="32">
        <f t="shared" si="1368"/>
        <v>55153</v>
      </c>
      <c r="CE10797" s="32">
        <f t="shared" si="1369"/>
        <v>0</v>
      </c>
      <c r="CF10797" s="32">
        <f t="shared" si="1370"/>
        <v>0</v>
      </c>
      <c r="CG10797" s="32" t="str">
        <f t="shared" si="1371"/>
        <v/>
      </c>
      <c r="CH10797" s="32">
        <v>792</v>
      </c>
      <c r="CI10797" s="32" t="s">
        <v>7</v>
      </c>
      <c r="CJ10797" s="32" t="str">
        <f t="shared" si="1372"/>
        <v/>
      </c>
      <c r="CK10797" s="32" t="str">
        <f t="shared" si="1373"/>
        <v/>
      </c>
      <c r="CL10797" s="32" t="str">
        <f t="shared" si="1374"/>
        <v/>
      </c>
      <c r="CM10797" s="32" t="str">
        <f t="shared" si="1375"/>
        <v/>
      </c>
      <c r="CN10797" s="32" t="str">
        <f t="shared" si="1376"/>
        <v/>
      </c>
    </row>
    <row r="10798" spans="71:92" x14ac:dyDescent="0.3">
      <c r="BS10798" s="32" t="str">
        <f>IF(Kiadasi_kiseroiv!$K$2=BT10798,BV10798,"")</f>
        <v/>
      </c>
      <c r="BT10798" s="34" t="str">
        <f t="shared" si="1359"/>
        <v/>
      </c>
      <c r="BU10798" s="32" t="str">
        <f t="shared" si="1360"/>
        <v/>
      </c>
      <c r="BV10798" s="32" t="str">
        <f t="shared" si="1361"/>
        <v/>
      </c>
      <c r="BW10798" s="32" t="str">
        <f t="shared" si="1362"/>
        <v/>
      </c>
      <c r="BX10798" s="32" t="str">
        <f t="shared" si="1363"/>
        <v/>
      </c>
      <c r="BY10798" s="32" t="str">
        <f t="shared" si="1364"/>
        <v/>
      </c>
      <c r="BZ10798" s="32" t="str">
        <f t="shared" si="1365"/>
        <v/>
      </c>
      <c r="CA10798" s="32" t="str">
        <f t="shared" si="1366"/>
        <v/>
      </c>
      <c r="CB10798" s="33">
        <f>IF(COUNTIF($CD$7:CD10798,CD10798)=1,CD10798,CD10798+COUNTIF($CD$6:CD10797,CD10798))</f>
        <v>59938</v>
      </c>
      <c r="CC10798" s="34">
        <f t="shared" si="1367"/>
        <v>55153</v>
      </c>
      <c r="CD10798" s="32">
        <f t="shared" si="1368"/>
        <v>55153</v>
      </c>
      <c r="CE10798" s="32">
        <f t="shared" si="1369"/>
        <v>0</v>
      </c>
      <c r="CF10798" s="32">
        <f t="shared" si="1370"/>
        <v>0</v>
      </c>
      <c r="CG10798" s="32" t="str">
        <f t="shared" si="1371"/>
        <v/>
      </c>
      <c r="CH10798" s="32">
        <v>793</v>
      </c>
      <c r="CI10798" s="32" t="s">
        <v>7</v>
      </c>
      <c r="CJ10798" s="32" t="str">
        <f t="shared" si="1372"/>
        <v/>
      </c>
      <c r="CK10798" s="32" t="str">
        <f t="shared" si="1373"/>
        <v/>
      </c>
      <c r="CL10798" s="32" t="str">
        <f t="shared" si="1374"/>
        <v/>
      </c>
      <c r="CM10798" s="32" t="str">
        <f t="shared" si="1375"/>
        <v/>
      </c>
      <c r="CN10798" s="32" t="str">
        <f t="shared" si="1376"/>
        <v/>
      </c>
    </row>
    <row r="10799" spans="71:92" x14ac:dyDescent="0.3">
      <c r="BS10799" s="32" t="str">
        <f>IF(Kiadasi_kiseroiv!$K$2=BT10799,BV10799,"")</f>
        <v/>
      </c>
      <c r="BT10799" s="34" t="str">
        <f t="shared" si="1359"/>
        <v/>
      </c>
      <c r="BU10799" s="32" t="str">
        <f t="shared" si="1360"/>
        <v/>
      </c>
      <c r="BV10799" s="32" t="str">
        <f t="shared" si="1361"/>
        <v/>
      </c>
      <c r="BW10799" s="32" t="str">
        <f t="shared" si="1362"/>
        <v/>
      </c>
      <c r="BX10799" s="32" t="str">
        <f t="shared" si="1363"/>
        <v/>
      </c>
      <c r="BY10799" s="32" t="str">
        <f t="shared" si="1364"/>
        <v/>
      </c>
      <c r="BZ10799" s="32" t="str">
        <f t="shared" si="1365"/>
        <v/>
      </c>
      <c r="CA10799" s="32" t="str">
        <f t="shared" si="1366"/>
        <v/>
      </c>
      <c r="CB10799" s="33">
        <f>IF(COUNTIF($CD$7:CD10799,CD10799)=1,CD10799,CD10799+COUNTIF($CD$6:CD10798,CD10799))</f>
        <v>59939</v>
      </c>
      <c r="CC10799" s="34">
        <f t="shared" si="1367"/>
        <v>55153</v>
      </c>
      <c r="CD10799" s="32">
        <f t="shared" si="1368"/>
        <v>55153</v>
      </c>
      <c r="CE10799" s="32">
        <f t="shared" si="1369"/>
        <v>0</v>
      </c>
      <c r="CF10799" s="32">
        <f t="shared" si="1370"/>
        <v>0</v>
      </c>
      <c r="CG10799" s="32" t="str">
        <f t="shared" si="1371"/>
        <v/>
      </c>
      <c r="CH10799" s="32">
        <v>794</v>
      </c>
      <c r="CI10799" s="32" t="s">
        <v>7</v>
      </c>
      <c r="CJ10799" s="32" t="str">
        <f t="shared" si="1372"/>
        <v/>
      </c>
      <c r="CK10799" s="32" t="str">
        <f t="shared" si="1373"/>
        <v/>
      </c>
      <c r="CL10799" s="32" t="str">
        <f t="shared" si="1374"/>
        <v/>
      </c>
      <c r="CM10799" s="32" t="str">
        <f t="shared" si="1375"/>
        <v/>
      </c>
      <c r="CN10799" s="32" t="str">
        <f t="shared" si="1376"/>
        <v/>
      </c>
    </row>
    <row r="10800" spans="71:92" x14ac:dyDescent="0.3">
      <c r="BS10800" s="32" t="str">
        <f>IF(Kiadasi_kiseroiv!$K$2=BT10800,BV10800,"")</f>
        <v/>
      </c>
      <c r="BT10800" s="34" t="str">
        <f t="shared" si="1359"/>
        <v/>
      </c>
      <c r="BU10800" s="32" t="str">
        <f t="shared" si="1360"/>
        <v/>
      </c>
      <c r="BV10800" s="32" t="str">
        <f t="shared" si="1361"/>
        <v/>
      </c>
      <c r="BW10800" s="32" t="str">
        <f t="shared" si="1362"/>
        <v/>
      </c>
      <c r="BX10800" s="32" t="str">
        <f t="shared" si="1363"/>
        <v/>
      </c>
      <c r="BY10800" s="32" t="str">
        <f t="shared" si="1364"/>
        <v/>
      </c>
      <c r="BZ10800" s="32" t="str">
        <f t="shared" si="1365"/>
        <v/>
      </c>
      <c r="CA10800" s="32" t="str">
        <f t="shared" si="1366"/>
        <v/>
      </c>
      <c r="CB10800" s="33">
        <f>IF(COUNTIF($CD$7:CD10800,CD10800)=1,CD10800,CD10800+COUNTIF($CD$6:CD10799,CD10800))</f>
        <v>59940</v>
      </c>
      <c r="CC10800" s="34">
        <f t="shared" si="1367"/>
        <v>55153</v>
      </c>
      <c r="CD10800" s="32">
        <f t="shared" si="1368"/>
        <v>55153</v>
      </c>
      <c r="CE10800" s="32">
        <f t="shared" si="1369"/>
        <v>0</v>
      </c>
      <c r="CF10800" s="32">
        <f t="shared" si="1370"/>
        <v>0</v>
      </c>
      <c r="CG10800" s="32" t="str">
        <f t="shared" si="1371"/>
        <v/>
      </c>
      <c r="CH10800" s="32">
        <v>795</v>
      </c>
      <c r="CI10800" s="32" t="s">
        <v>7</v>
      </c>
      <c r="CJ10800" s="32" t="str">
        <f t="shared" si="1372"/>
        <v/>
      </c>
      <c r="CK10800" s="32" t="str">
        <f t="shared" si="1373"/>
        <v/>
      </c>
      <c r="CL10800" s="32" t="str">
        <f t="shared" si="1374"/>
        <v/>
      </c>
      <c r="CM10800" s="32" t="str">
        <f t="shared" si="1375"/>
        <v/>
      </c>
      <c r="CN10800" s="32" t="str">
        <f t="shared" si="1376"/>
        <v/>
      </c>
    </row>
    <row r="10801" spans="71:92" x14ac:dyDescent="0.3">
      <c r="BS10801" s="32" t="str">
        <f>IF(Kiadasi_kiseroiv!$K$2=BT10801,BV10801,"")</f>
        <v/>
      </c>
      <c r="BT10801" s="34" t="str">
        <f t="shared" si="1359"/>
        <v/>
      </c>
      <c r="BU10801" s="32" t="str">
        <f t="shared" si="1360"/>
        <v/>
      </c>
      <c r="BV10801" s="32" t="str">
        <f t="shared" si="1361"/>
        <v/>
      </c>
      <c r="BW10801" s="32" t="str">
        <f t="shared" si="1362"/>
        <v/>
      </c>
      <c r="BX10801" s="32" t="str">
        <f t="shared" si="1363"/>
        <v/>
      </c>
      <c r="BY10801" s="32" t="str">
        <f t="shared" si="1364"/>
        <v/>
      </c>
      <c r="BZ10801" s="32" t="str">
        <f t="shared" si="1365"/>
        <v/>
      </c>
      <c r="CA10801" s="32" t="str">
        <f t="shared" si="1366"/>
        <v/>
      </c>
      <c r="CB10801" s="33">
        <f>IF(COUNTIF($CD$7:CD10801,CD10801)=1,CD10801,CD10801+COUNTIF($CD$6:CD10800,CD10801))</f>
        <v>59941</v>
      </c>
      <c r="CC10801" s="34">
        <f t="shared" si="1367"/>
        <v>55153</v>
      </c>
      <c r="CD10801" s="32">
        <f t="shared" si="1368"/>
        <v>55153</v>
      </c>
      <c r="CE10801" s="32">
        <f t="shared" si="1369"/>
        <v>0</v>
      </c>
      <c r="CF10801" s="32">
        <f t="shared" si="1370"/>
        <v>0</v>
      </c>
      <c r="CG10801" s="32" t="str">
        <f t="shared" si="1371"/>
        <v/>
      </c>
      <c r="CH10801" s="32">
        <v>796</v>
      </c>
      <c r="CI10801" s="32" t="s">
        <v>7</v>
      </c>
      <c r="CJ10801" s="32" t="str">
        <f t="shared" si="1372"/>
        <v/>
      </c>
      <c r="CK10801" s="32" t="str">
        <f t="shared" si="1373"/>
        <v/>
      </c>
      <c r="CL10801" s="32" t="str">
        <f t="shared" si="1374"/>
        <v/>
      </c>
      <c r="CM10801" s="32" t="str">
        <f t="shared" si="1375"/>
        <v/>
      </c>
      <c r="CN10801" s="32" t="str">
        <f t="shared" si="1376"/>
        <v/>
      </c>
    </row>
    <row r="10802" spans="71:92" x14ac:dyDescent="0.3">
      <c r="BS10802" s="32" t="str">
        <f>IF(Kiadasi_kiseroiv!$K$2=BT10802,BV10802,"")</f>
        <v/>
      </c>
      <c r="BT10802" s="34" t="str">
        <f t="shared" si="1359"/>
        <v/>
      </c>
      <c r="BU10802" s="32" t="str">
        <f t="shared" si="1360"/>
        <v/>
      </c>
      <c r="BV10802" s="32" t="str">
        <f t="shared" si="1361"/>
        <v/>
      </c>
      <c r="BW10802" s="32" t="str">
        <f t="shared" si="1362"/>
        <v/>
      </c>
      <c r="BX10802" s="32" t="str">
        <f t="shared" si="1363"/>
        <v/>
      </c>
      <c r="BY10802" s="32" t="str">
        <f t="shared" si="1364"/>
        <v/>
      </c>
      <c r="BZ10802" s="32" t="str">
        <f t="shared" si="1365"/>
        <v/>
      </c>
      <c r="CA10802" s="32" t="str">
        <f t="shared" si="1366"/>
        <v/>
      </c>
      <c r="CB10802" s="33">
        <f>IF(COUNTIF($CD$7:CD10802,CD10802)=1,CD10802,CD10802+COUNTIF($CD$6:CD10801,CD10802))</f>
        <v>59942</v>
      </c>
      <c r="CC10802" s="34">
        <f t="shared" si="1367"/>
        <v>55153</v>
      </c>
      <c r="CD10802" s="32">
        <f t="shared" si="1368"/>
        <v>55153</v>
      </c>
      <c r="CE10802" s="32">
        <f t="shared" si="1369"/>
        <v>0</v>
      </c>
      <c r="CF10802" s="32">
        <f t="shared" si="1370"/>
        <v>0</v>
      </c>
      <c r="CG10802" s="32" t="str">
        <f t="shared" si="1371"/>
        <v/>
      </c>
      <c r="CH10802" s="32">
        <v>797</v>
      </c>
      <c r="CI10802" s="32" t="s">
        <v>7</v>
      </c>
      <c r="CJ10802" s="32" t="str">
        <f t="shared" si="1372"/>
        <v/>
      </c>
      <c r="CK10802" s="32" t="str">
        <f t="shared" si="1373"/>
        <v/>
      </c>
      <c r="CL10802" s="32" t="str">
        <f t="shared" si="1374"/>
        <v/>
      </c>
      <c r="CM10802" s="32" t="str">
        <f t="shared" si="1375"/>
        <v/>
      </c>
      <c r="CN10802" s="32" t="str">
        <f t="shared" si="1376"/>
        <v/>
      </c>
    </row>
    <row r="10803" spans="71:92" x14ac:dyDescent="0.3">
      <c r="BS10803" s="32" t="str">
        <f>IF(Kiadasi_kiseroiv!$K$2=BT10803,BV10803,"")</f>
        <v/>
      </c>
      <c r="BT10803" s="34" t="str">
        <f t="shared" si="1359"/>
        <v/>
      </c>
      <c r="BU10803" s="32" t="str">
        <f t="shared" si="1360"/>
        <v/>
      </c>
      <c r="BV10803" s="32" t="str">
        <f t="shared" si="1361"/>
        <v/>
      </c>
      <c r="BW10803" s="32" t="str">
        <f t="shared" si="1362"/>
        <v/>
      </c>
      <c r="BX10803" s="32" t="str">
        <f t="shared" si="1363"/>
        <v/>
      </c>
      <c r="BY10803" s="32" t="str">
        <f t="shared" si="1364"/>
        <v/>
      </c>
      <c r="BZ10803" s="32" t="str">
        <f t="shared" si="1365"/>
        <v/>
      </c>
      <c r="CA10803" s="32" t="str">
        <f t="shared" si="1366"/>
        <v/>
      </c>
      <c r="CB10803" s="33">
        <f>IF(COUNTIF($CD$7:CD10803,CD10803)=1,CD10803,CD10803+COUNTIF($CD$6:CD10802,CD10803))</f>
        <v>59943</v>
      </c>
      <c r="CC10803" s="34">
        <f t="shared" si="1367"/>
        <v>55153</v>
      </c>
      <c r="CD10803" s="32">
        <f t="shared" si="1368"/>
        <v>55153</v>
      </c>
      <c r="CE10803" s="32">
        <f t="shared" si="1369"/>
        <v>0</v>
      </c>
      <c r="CF10803" s="32">
        <f t="shared" si="1370"/>
        <v>0</v>
      </c>
      <c r="CG10803" s="32" t="str">
        <f t="shared" si="1371"/>
        <v/>
      </c>
      <c r="CH10803" s="32">
        <v>798</v>
      </c>
      <c r="CI10803" s="32" t="s">
        <v>7</v>
      </c>
      <c r="CJ10803" s="32" t="str">
        <f t="shared" si="1372"/>
        <v/>
      </c>
      <c r="CK10803" s="32" t="str">
        <f t="shared" si="1373"/>
        <v/>
      </c>
      <c r="CL10803" s="32" t="str">
        <f t="shared" si="1374"/>
        <v/>
      </c>
      <c r="CM10803" s="32" t="str">
        <f t="shared" si="1375"/>
        <v/>
      </c>
      <c r="CN10803" s="32" t="str">
        <f t="shared" si="1376"/>
        <v/>
      </c>
    </row>
    <row r="10804" spans="71:92" x14ac:dyDescent="0.3">
      <c r="BS10804" s="32" t="str">
        <f>IF(Kiadasi_kiseroiv!$K$2=BT10804,BV10804,"")</f>
        <v/>
      </c>
      <c r="BT10804" s="34" t="str">
        <f t="shared" si="1359"/>
        <v/>
      </c>
      <c r="BU10804" s="32" t="str">
        <f t="shared" si="1360"/>
        <v/>
      </c>
      <c r="BV10804" s="32" t="str">
        <f t="shared" si="1361"/>
        <v/>
      </c>
      <c r="BW10804" s="32" t="str">
        <f t="shared" si="1362"/>
        <v/>
      </c>
      <c r="BX10804" s="32" t="str">
        <f t="shared" si="1363"/>
        <v/>
      </c>
      <c r="BY10804" s="32" t="str">
        <f t="shared" si="1364"/>
        <v/>
      </c>
      <c r="BZ10804" s="32" t="str">
        <f t="shared" si="1365"/>
        <v/>
      </c>
      <c r="CA10804" s="32" t="str">
        <f t="shared" si="1366"/>
        <v/>
      </c>
      <c r="CB10804" s="33">
        <f>IF(COUNTIF($CD$7:CD10804,CD10804)=1,CD10804,CD10804+COUNTIF($CD$6:CD10803,CD10804))</f>
        <v>59944</v>
      </c>
      <c r="CC10804" s="34">
        <f t="shared" si="1367"/>
        <v>55153</v>
      </c>
      <c r="CD10804" s="32">
        <f t="shared" si="1368"/>
        <v>55153</v>
      </c>
      <c r="CE10804" s="32">
        <f t="shared" si="1369"/>
        <v>0</v>
      </c>
      <c r="CF10804" s="32">
        <f t="shared" si="1370"/>
        <v>0</v>
      </c>
      <c r="CG10804" s="32" t="str">
        <f t="shared" si="1371"/>
        <v/>
      </c>
      <c r="CH10804" s="32">
        <v>799</v>
      </c>
      <c r="CI10804" s="32" t="s">
        <v>7</v>
      </c>
      <c r="CJ10804" s="32" t="str">
        <f t="shared" si="1372"/>
        <v/>
      </c>
      <c r="CK10804" s="32" t="str">
        <f t="shared" si="1373"/>
        <v/>
      </c>
      <c r="CL10804" s="32" t="str">
        <f t="shared" si="1374"/>
        <v/>
      </c>
      <c r="CM10804" s="32" t="str">
        <f t="shared" si="1375"/>
        <v/>
      </c>
      <c r="CN10804" s="32" t="str">
        <f t="shared" si="1376"/>
        <v/>
      </c>
    </row>
    <row r="10805" spans="71:92" x14ac:dyDescent="0.3">
      <c r="BS10805" s="32" t="str">
        <f>IF(Kiadasi_kiseroiv!$K$2=BT10805,BV10805,"")</f>
        <v/>
      </c>
      <c r="BT10805" s="34" t="str">
        <f t="shared" si="1359"/>
        <v/>
      </c>
      <c r="BU10805" s="32" t="str">
        <f t="shared" si="1360"/>
        <v/>
      </c>
      <c r="BV10805" s="32" t="str">
        <f t="shared" si="1361"/>
        <v/>
      </c>
      <c r="BW10805" s="32" t="str">
        <f t="shared" si="1362"/>
        <v/>
      </c>
      <c r="BX10805" s="32" t="str">
        <f t="shared" si="1363"/>
        <v/>
      </c>
      <c r="BY10805" s="32" t="str">
        <f t="shared" si="1364"/>
        <v/>
      </c>
      <c r="BZ10805" s="32" t="str">
        <f t="shared" si="1365"/>
        <v/>
      </c>
      <c r="CA10805" s="32" t="str">
        <f t="shared" si="1366"/>
        <v/>
      </c>
      <c r="CB10805" s="33">
        <f>IF(COUNTIF($CD$7:CD10805,CD10805)=1,CD10805,CD10805+COUNTIF($CD$6:CD10804,CD10805))</f>
        <v>59945</v>
      </c>
      <c r="CC10805" s="34">
        <f t="shared" si="1367"/>
        <v>55153</v>
      </c>
      <c r="CD10805" s="32">
        <f t="shared" si="1368"/>
        <v>55153</v>
      </c>
      <c r="CE10805" s="32">
        <f t="shared" si="1369"/>
        <v>0</v>
      </c>
      <c r="CF10805" s="32">
        <f t="shared" si="1370"/>
        <v>0</v>
      </c>
      <c r="CG10805" s="32" t="str">
        <f t="shared" si="1371"/>
        <v/>
      </c>
      <c r="CH10805" s="32">
        <v>800</v>
      </c>
      <c r="CI10805" s="32" t="s">
        <v>7</v>
      </c>
      <c r="CJ10805" s="32" t="str">
        <f t="shared" si="1372"/>
        <v/>
      </c>
      <c r="CK10805" s="32" t="str">
        <f t="shared" si="1373"/>
        <v/>
      </c>
      <c r="CL10805" s="32" t="str">
        <f t="shared" si="1374"/>
        <v/>
      </c>
      <c r="CM10805" s="32" t="str">
        <f t="shared" si="1375"/>
        <v/>
      </c>
      <c r="CN10805" s="32" t="str">
        <f t="shared" si="1376"/>
        <v/>
      </c>
    </row>
    <row r="10806" spans="71:92" x14ac:dyDescent="0.3">
      <c r="BS10806" s="32" t="str">
        <f>IF(Kiadasi_kiseroiv!$K$2=BT10806,BV10806,"")</f>
        <v/>
      </c>
      <c r="BT10806" s="34" t="str">
        <f t="shared" si="1359"/>
        <v/>
      </c>
      <c r="BU10806" s="32" t="str">
        <f t="shared" si="1360"/>
        <v/>
      </c>
      <c r="BV10806" s="32" t="str">
        <f t="shared" si="1361"/>
        <v/>
      </c>
      <c r="BW10806" s="32" t="str">
        <f t="shared" si="1362"/>
        <v/>
      </c>
      <c r="BX10806" s="32" t="str">
        <f t="shared" si="1363"/>
        <v/>
      </c>
      <c r="BY10806" s="32" t="str">
        <f t="shared" si="1364"/>
        <v/>
      </c>
      <c r="BZ10806" s="32" t="str">
        <f t="shared" si="1365"/>
        <v/>
      </c>
      <c r="CA10806" s="32" t="str">
        <f t="shared" si="1366"/>
        <v/>
      </c>
      <c r="CB10806" s="33">
        <f>IF(COUNTIF($CD$7:CD10806,CD10806)=1,CD10806,CD10806+COUNTIF($CD$6:CD10805,CD10806))</f>
        <v>59946</v>
      </c>
      <c r="CC10806" s="34">
        <f t="shared" si="1367"/>
        <v>55153</v>
      </c>
      <c r="CD10806" s="32">
        <f t="shared" si="1368"/>
        <v>55153</v>
      </c>
      <c r="CE10806" s="32">
        <f t="shared" si="1369"/>
        <v>0</v>
      </c>
      <c r="CF10806" s="32">
        <f t="shared" si="1370"/>
        <v>0</v>
      </c>
      <c r="CG10806" s="32" t="str">
        <f t="shared" si="1371"/>
        <v/>
      </c>
      <c r="CH10806" s="32">
        <v>801</v>
      </c>
      <c r="CI10806" s="32" t="s">
        <v>7</v>
      </c>
      <c r="CJ10806" s="32" t="str">
        <f t="shared" si="1372"/>
        <v/>
      </c>
      <c r="CK10806" s="32" t="str">
        <f t="shared" si="1373"/>
        <v/>
      </c>
      <c r="CL10806" s="32" t="str">
        <f t="shared" si="1374"/>
        <v/>
      </c>
      <c r="CM10806" s="32" t="str">
        <f t="shared" si="1375"/>
        <v/>
      </c>
      <c r="CN10806" s="32" t="str">
        <f t="shared" si="1376"/>
        <v/>
      </c>
    </row>
    <row r="10807" spans="71:92" x14ac:dyDescent="0.3">
      <c r="BS10807" s="32" t="str">
        <f>IF(Kiadasi_kiseroiv!$K$2=BT10807,BV10807,"")</f>
        <v/>
      </c>
      <c r="BT10807" s="34" t="str">
        <f t="shared" si="1359"/>
        <v/>
      </c>
      <c r="BU10807" s="32" t="str">
        <f t="shared" si="1360"/>
        <v/>
      </c>
      <c r="BV10807" s="32" t="str">
        <f t="shared" si="1361"/>
        <v/>
      </c>
      <c r="BW10807" s="32" t="str">
        <f t="shared" si="1362"/>
        <v/>
      </c>
      <c r="BX10807" s="32" t="str">
        <f t="shared" si="1363"/>
        <v/>
      </c>
      <c r="BY10807" s="32" t="str">
        <f t="shared" si="1364"/>
        <v/>
      </c>
      <c r="BZ10807" s="32" t="str">
        <f t="shared" si="1365"/>
        <v/>
      </c>
      <c r="CA10807" s="32" t="str">
        <f t="shared" si="1366"/>
        <v/>
      </c>
      <c r="CB10807" s="33">
        <f>IF(COUNTIF($CD$7:CD10807,CD10807)=1,CD10807,CD10807+COUNTIF($CD$6:CD10806,CD10807))</f>
        <v>59947</v>
      </c>
      <c r="CC10807" s="34">
        <f t="shared" si="1367"/>
        <v>55153</v>
      </c>
      <c r="CD10807" s="32">
        <f t="shared" si="1368"/>
        <v>55153</v>
      </c>
      <c r="CE10807" s="32">
        <f t="shared" si="1369"/>
        <v>0</v>
      </c>
      <c r="CF10807" s="32">
        <f t="shared" si="1370"/>
        <v>0</v>
      </c>
      <c r="CG10807" s="32" t="str">
        <f t="shared" si="1371"/>
        <v/>
      </c>
      <c r="CH10807" s="32">
        <v>802</v>
      </c>
      <c r="CI10807" s="32" t="s">
        <v>7</v>
      </c>
      <c r="CJ10807" s="32" t="str">
        <f t="shared" si="1372"/>
        <v/>
      </c>
      <c r="CK10807" s="32" t="str">
        <f t="shared" si="1373"/>
        <v/>
      </c>
      <c r="CL10807" s="32" t="str">
        <f t="shared" si="1374"/>
        <v/>
      </c>
      <c r="CM10807" s="32" t="str">
        <f t="shared" si="1375"/>
        <v/>
      </c>
      <c r="CN10807" s="32" t="str">
        <f t="shared" si="1376"/>
        <v/>
      </c>
    </row>
    <row r="10808" spans="71:92" x14ac:dyDescent="0.3">
      <c r="BS10808" s="32" t="str">
        <f>IF(Kiadasi_kiseroiv!$K$2=BT10808,BV10808,"")</f>
        <v/>
      </c>
      <c r="BT10808" s="34" t="str">
        <f t="shared" si="1359"/>
        <v/>
      </c>
      <c r="BU10808" s="32" t="str">
        <f t="shared" si="1360"/>
        <v/>
      </c>
      <c r="BV10808" s="32" t="str">
        <f t="shared" si="1361"/>
        <v/>
      </c>
      <c r="BW10808" s="32" t="str">
        <f t="shared" si="1362"/>
        <v/>
      </c>
      <c r="BX10808" s="32" t="str">
        <f t="shared" si="1363"/>
        <v/>
      </c>
      <c r="BY10808" s="32" t="str">
        <f t="shared" si="1364"/>
        <v/>
      </c>
      <c r="BZ10808" s="32" t="str">
        <f t="shared" si="1365"/>
        <v/>
      </c>
      <c r="CA10808" s="32" t="str">
        <f t="shared" si="1366"/>
        <v/>
      </c>
      <c r="CB10808" s="33">
        <f>IF(COUNTIF($CD$7:CD10808,CD10808)=1,CD10808,CD10808+COUNTIF($CD$6:CD10807,CD10808))</f>
        <v>59948</v>
      </c>
      <c r="CC10808" s="34">
        <f t="shared" si="1367"/>
        <v>55153</v>
      </c>
      <c r="CD10808" s="32">
        <f t="shared" si="1368"/>
        <v>55153</v>
      </c>
      <c r="CE10808" s="32">
        <f t="shared" si="1369"/>
        <v>0</v>
      </c>
      <c r="CF10808" s="32">
        <f t="shared" si="1370"/>
        <v>0</v>
      </c>
      <c r="CG10808" s="32" t="str">
        <f t="shared" si="1371"/>
        <v/>
      </c>
      <c r="CH10808" s="32">
        <v>803</v>
      </c>
      <c r="CI10808" s="32" t="s">
        <v>7</v>
      </c>
      <c r="CJ10808" s="32" t="str">
        <f t="shared" si="1372"/>
        <v/>
      </c>
      <c r="CK10808" s="32" t="str">
        <f t="shared" si="1373"/>
        <v/>
      </c>
      <c r="CL10808" s="32" t="str">
        <f t="shared" si="1374"/>
        <v/>
      </c>
      <c r="CM10808" s="32" t="str">
        <f t="shared" si="1375"/>
        <v/>
      </c>
      <c r="CN10808" s="32" t="str">
        <f t="shared" si="1376"/>
        <v/>
      </c>
    </row>
    <row r="10809" spans="71:92" x14ac:dyDescent="0.3">
      <c r="BS10809" s="32" t="str">
        <f>IF(Kiadasi_kiseroiv!$K$2=BT10809,BV10809,"")</f>
        <v/>
      </c>
      <c r="BT10809" s="34" t="str">
        <f t="shared" si="1359"/>
        <v/>
      </c>
      <c r="BU10809" s="32" t="str">
        <f t="shared" si="1360"/>
        <v/>
      </c>
      <c r="BV10809" s="32" t="str">
        <f t="shared" si="1361"/>
        <v/>
      </c>
      <c r="BW10809" s="32" t="str">
        <f t="shared" si="1362"/>
        <v/>
      </c>
      <c r="BX10809" s="32" t="str">
        <f t="shared" si="1363"/>
        <v/>
      </c>
      <c r="BY10809" s="32" t="str">
        <f t="shared" si="1364"/>
        <v/>
      </c>
      <c r="BZ10809" s="32" t="str">
        <f t="shared" si="1365"/>
        <v/>
      </c>
      <c r="CA10809" s="32" t="str">
        <f t="shared" si="1366"/>
        <v/>
      </c>
      <c r="CB10809" s="33">
        <f>IF(COUNTIF($CD$7:CD10809,CD10809)=1,CD10809,CD10809+COUNTIF($CD$6:CD10808,CD10809))</f>
        <v>59949</v>
      </c>
      <c r="CC10809" s="34">
        <f t="shared" si="1367"/>
        <v>55153</v>
      </c>
      <c r="CD10809" s="32">
        <f t="shared" si="1368"/>
        <v>55153</v>
      </c>
      <c r="CE10809" s="32">
        <f t="shared" si="1369"/>
        <v>0</v>
      </c>
      <c r="CF10809" s="32">
        <f t="shared" si="1370"/>
        <v>0</v>
      </c>
      <c r="CG10809" s="32" t="str">
        <f t="shared" si="1371"/>
        <v/>
      </c>
      <c r="CH10809" s="32">
        <v>804</v>
      </c>
      <c r="CI10809" s="32" t="s">
        <v>7</v>
      </c>
      <c r="CJ10809" s="32" t="str">
        <f t="shared" si="1372"/>
        <v/>
      </c>
      <c r="CK10809" s="32" t="str">
        <f t="shared" si="1373"/>
        <v/>
      </c>
      <c r="CL10809" s="32" t="str">
        <f t="shared" si="1374"/>
        <v/>
      </c>
      <c r="CM10809" s="32" t="str">
        <f t="shared" si="1375"/>
        <v/>
      </c>
      <c r="CN10809" s="32" t="str">
        <f t="shared" si="1376"/>
        <v/>
      </c>
    </row>
    <row r="10810" spans="71:92" x14ac:dyDescent="0.3">
      <c r="BS10810" s="32" t="str">
        <f>IF(Kiadasi_kiseroiv!$K$2=BT10810,BV10810,"")</f>
        <v/>
      </c>
      <c r="BT10810" s="34" t="str">
        <f t="shared" si="1359"/>
        <v/>
      </c>
      <c r="BU10810" s="32" t="str">
        <f t="shared" si="1360"/>
        <v/>
      </c>
      <c r="BV10810" s="32" t="str">
        <f t="shared" si="1361"/>
        <v/>
      </c>
      <c r="BW10810" s="32" t="str">
        <f t="shared" si="1362"/>
        <v/>
      </c>
      <c r="BX10810" s="32" t="str">
        <f t="shared" si="1363"/>
        <v/>
      </c>
      <c r="BY10810" s="32" t="str">
        <f t="shared" si="1364"/>
        <v/>
      </c>
      <c r="BZ10810" s="32" t="str">
        <f t="shared" si="1365"/>
        <v/>
      </c>
      <c r="CA10810" s="32" t="str">
        <f t="shared" si="1366"/>
        <v/>
      </c>
      <c r="CB10810" s="33">
        <f>IF(COUNTIF($CD$7:CD10810,CD10810)=1,CD10810,CD10810+COUNTIF($CD$6:CD10809,CD10810))</f>
        <v>59950</v>
      </c>
      <c r="CC10810" s="34">
        <f t="shared" si="1367"/>
        <v>55153</v>
      </c>
      <c r="CD10810" s="32">
        <f t="shared" si="1368"/>
        <v>55153</v>
      </c>
      <c r="CE10810" s="32">
        <f t="shared" si="1369"/>
        <v>0</v>
      </c>
      <c r="CF10810" s="32">
        <f t="shared" si="1370"/>
        <v>0</v>
      </c>
      <c r="CG10810" s="32" t="str">
        <f t="shared" si="1371"/>
        <v/>
      </c>
      <c r="CH10810" s="32">
        <v>805</v>
      </c>
      <c r="CI10810" s="32" t="s">
        <v>7</v>
      </c>
      <c r="CJ10810" s="32" t="str">
        <f t="shared" si="1372"/>
        <v/>
      </c>
      <c r="CK10810" s="32" t="str">
        <f t="shared" si="1373"/>
        <v/>
      </c>
      <c r="CL10810" s="32" t="str">
        <f t="shared" si="1374"/>
        <v/>
      </c>
      <c r="CM10810" s="32" t="str">
        <f t="shared" si="1375"/>
        <v/>
      </c>
      <c r="CN10810" s="32" t="str">
        <f t="shared" si="1376"/>
        <v/>
      </c>
    </row>
    <row r="10811" spans="71:92" x14ac:dyDescent="0.3">
      <c r="BS10811" s="32" t="str">
        <f>IF(Kiadasi_kiseroiv!$K$2=BT10811,BV10811,"")</f>
        <v/>
      </c>
      <c r="BT10811" s="34" t="str">
        <f t="shared" si="1359"/>
        <v/>
      </c>
      <c r="BU10811" s="32" t="str">
        <f t="shared" si="1360"/>
        <v/>
      </c>
      <c r="BV10811" s="32" t="str">
        <f t="shared" si="1361"/>
        <v/>
      </c>
      <c r="BW10811" s="32" t="str">
        <f t="shared" si="1362"/>
        <v/>
      </c>
      <c r="BX10811" s="32" t="str">
        <f t="shared" si="1363"/>
        <v/>
      </c>
      <c r="BY10811" s="32" t="str">
        <f t="shared" si="1364"/>
        <v/>
      </c>
      <c r="BZ10811" s="32" t="str">
        <f t="shared" si="1365"/>
        <v/>
      </c>
      <c r="CA10811" s="32" t="str">
        <f t="shared" si="1366"/>
        <v/>
      </c>
      <c r="CB10811" s="33">
        <f>IF(COUNTIF($CD$7:CD10811,CD10811)=1,CD10811,CD10811+COUNTIF($CD$6:CD10810,CD10811))</f>
        <v>59951</v>
      </c>
      <c r="CC10811" s="34">
        <f t="shared" si="1367"/>
        <v>55153</v>
      </c>
      <c r="CD10811" s="32">
        <f t="shared" si="1368"/>
        <v>55153</v>
      </c>
      <c r="CE10811" s="32">
        <f t="shared" si="1369"/>
        <v>0</v>
      </c>
      <c r="CF10811" s="32">
        <f t="shared" si="1370"/>
        <v>0</v>
      </c>
      <c r="CG10811" s="32" t="str">
        <f t="shared" si="1371"/>
        <v/>
      </c>
      <c r="CH10811" s="32">
        <v>806</v>
      </c>
      <c r="CI10811" s="32" t="s">
        <v>7</v>
      </c>
      <c r="CJ10811" s="32" t="str">
        <f t="shared" si="1372"/>
        <v/>
      </c>
      <c r="CK10811" s="32" t="str">
        <f t="shared" si="1373"/>
        <v/>
      </c>
      <c r="CL10811" s="32" t="str">
        <f t="shared" si="1374"/>
        <v/>
      </c>
      <c r="CM10811" s="32" t="str">
        <f t="shared" si="1375"/>
        <v/>
      </c>
      <c r="CN10811" s="32" t="str">
        <f t="shared" si="1376"/>
        <v/>
      </c>
    </row>
    <row r="10812" spans="71:92" x14ac:dyDescent="0.3">
      <c r="BS10812" s="32" t="str">
        <f>IF(Kiadasi_kiseroiv!$K$2=BT10812,BV10812,"")</f>
        <v/>
      </c>
      <c r="BT10812" s="34" t="str">
        <f t="shared" si="1359"/>
        <v/>
      </c>
      <c r="BU10812" s="32" t="str">
        <f t="shared" si="1360"/>
        <v/>
      </c>
      <c r="BV10812" s="32" t="str">
        <f t="shared" si="1361"/>
        <v/>
      </c>
      <c r="BW10812" s="32" t="str">
        <f t="shared" si="1362"/>
        <v/>
      </c>
      <c r="BX10812" s="32" t="str">
        <f t="shared" si="1363"/>
        <v/>
      </c>
      <c r="BY10812" s="32" t="str">
        <f t="shared" si="1364"/>
        <v/>
      </c>
      <c r="BZ10812" s="32" t="str">
        <f t="shared" si="1365"/>
        <v/>
      </c>
      <c r="CA10812" s="32" t="str">
        <f t="shared" si="1366"/>
        <v/>
      </c>
      <c r="CB10812" s="33">
        <f>IF(COUNTIF($CD$7:CD10812,CD10812)=1,CD10812,CD10812+COUNTIF($CD$6:CD10811,CD10812))</f>
        <v>59952</v>
      </c>
      <c r="CC10812" s="34">
        <f t="shared" si="1367"/>
        <v>55153</v>
      </c>
      <c r="CD10812" s="32">
        <f t="shared" si="1368"/>
        <v>55153</v>
      </c>
      <c r="CE10812" s="32">
        <f t="shared" si="1369"/>
        <v>0</v>
      </c>
      <c r="CF10812" s="32">
        <f t="shared" si="1370"/>
        <v>0</v>
      </c>
      <c r="CG10812" s="32" t="str">
        <f t="shared" si="1371"/>
        <v/>
      </c>
      <c r="CH10812" s="32">
        <v>807</v>
      </c>
      <c r="CI10812" s="32" t="s">
        <v>7</v>
      </c>
      <c r="CJ10812" s="32" t="str">
        <f t="shared" si="1372"/>
        <v/>
      </c>
      <c r="CK10812" s="32" t="str">
        <f t="shared" si="1373"/>
        <v/>
      </c>
      <c r="CL10812" s="32" t="str">
        <f t="shared" si="1374"/>
        <v/>
      </c>
      <c r="CM10812" s="32" t="str">
        <f t="shared" si="1375"/>
        <v/>
      </c>
      <c r="CN10812" s="32" t="str">
        <f t="shared" si="1376"/>
        <v/>
      </c>
    </row>
    <row r="10813" spans="71:92" x14ac:dyDescent="0.3">
      <c r="BS10813" s="32" t="str">
        <f>IF(Kiadasi_kiseroiv!$K$2=BT10813,BV10813,"")</f>
        <v/>
      </c>
      <c r="BT10813" s="34" t="str">
        <f t="shared" si="1359"/>
        <v/>
      </c>
      <c r="BU10813" s="32" t="str">
        <f t="shared" si="1360"/>
        <v/>
      </c>
      <c r="BV10813" s="32" t="str">
        <f t="shared" si="1361"/>
        <v/>
      </c>
      <c r="BW10813" s="32" t="str">
        <f t="shared" si="1362"/>
        <v/>
      </c>
      <c r="BX10813" s="32" t="str">
        <f t="shared" si="1363"/>
        <v/>
      </c>
      <c r="BY10813" s="32" t="str">
        <f t="shared" si="1364"/>
        <v/>
      </c>
      <c r="BZ10813" s="32" t="str">
        <f t="shared" si="1365"/>
        <v/>
      </c>
      <c r="CA10813" s="32" t="str">
        <f t="shared" si="1366"/>
        <v/>
      </c>
      <c r="CB10813" s="33">
        <f>IF(COUNTIF($CD$7:CD10813,CD10813)=1,CD10813,CD10813+COUNTIF($CD$6:CD10812,CD10813))</f>
        <v>59953</v>
      </c>
      <c r="CC10813" s="34">
        <f t="shared" si="1367"/>
        <v>55153</v>
      </c>
      <c r="CD10813" s="32">
        <f t="shared" si="1368"/>
        <v>55153</v>
      </c>
      <c r="CE10813" s="32">
        <f t="shared" si="1369"/>
        <v>0</v>
      </c>
      <c r="CF10813" s="32">
        <f t="shared" si="1370"/>
        <v>0</v>
      </c>
      <c r="CG10813" s="32" t="str">
        <f t="shared" si="1371"/>
        <v/>
      </c>
      <c r="CH10813" s="32">
        <v>808</v>
      </c>
      <c r="CI10813" s="32" t="s">
        <v>7</v>
      </c>
      <c r="CJ10813" s="32" t="str">
        <f t="shared" si="1372"/>
        <v/>
      </c>
      <c r="CK10813" s="32" t="str">
        <f t="shared" si="1373"/>
        <v/>
      </c>
      <c r="CL10813" s="32" t="str">
        <f t="shared" si="1374"/>
        <v/>
      </c>
      <c r="CM10813" s="32" t="str">
        <f t="shared" si="1375"/>
        <v/>
      </c>
      <c r="CN10813" s="32" t="str">
        <f t="shared" si="1376"/>
        <v/>
      </c>
    </row>
    <row r="10814" spans="71:92" x14ac:dyDescent="0.3">
      <c r="BS10814" s="32" t="str">
        <f>IF(Kiadasi_kiseroiv!$K$2=BT10814,BV10814,"")</f>
        <v/>
      </c>
      <c r="BT10814" s="34" t="str">
        <f t="shared" si="1359"/>
        <v/>
      </c>
      <c r="BU10814" s="32" t="str">
        <f t="shared" si="1360"/>
        <v/>
      </c>
      <c r="BV10814" s="32" t="str">
        <f t="shared" si="1361"/>
        <v/>
      </c>
      <c r="BW10814" s="32" t="str">
        <f t="shared" si="1362"/>
        <v/>
      </c>
      <c r="BX10814" s="32" t="str">
        <f t="shared" si="1363"/>
        <v/>
      </c>
      <c r="BY10814" s="32" t="str">
        <f t="shared" si="1364"/>
        <v/>
      </c>
      <c r="BZ10814" s="32" t="str">
        <f t="shared" si="1365"/>
        <v/>
      </c>
      <c r="CA10814" s="32" t="str">
        <f t="shared" si="1366"/>
        <v/>
      </c>
      <c r="CB10814" s="33">
        <f>IF(COUNTIF($CD$7:CD10814,CD10814)=1,CD10814,CD10814+COUNTIF($CD$6:CD10813,CD10814))</f>
        <v>59954</v>
      </c>
      <c r="CC10814" s="34">
        <f t="shared" si="1367"/>
        <v>55153</v>
      </c>
      <c r="CD10814" s="32">
        <f t="shared" si="1368"/>
        <v>55153</v>
      </c>
      <c r="CE10814" s="32">
        <f t="shared" si="1369"/>
        <v>0</v>
      </c>
      <c r="CF10814" s="32">
        <f t="shared" si="1370"/>
        <v>0</v>
      </c>
      <c r="CG10814" s="32" t="str">
        <f t="shared" si="1371"/>
        <v/>
      </c>
      <c r="CH10814" s="32">
        <v>809</v>
      </c>
      <c r="CI10814" s="32" t="s">
        <v>7</v>
      </c>
      <c r="CJ10814" s="32" t="str">
        <f t="shared" si="1372"/>
        <v/>
      </c>
      <c r="CK10814" s="32" t="str">
        <f t="shared" si="1373"/>
        <v/>
      </c>
      <c r="CL10814" s="32" t="str">
        <f t="shared" si="1374"/>
        <v/>
      </c>
      <c r="CM10814" s="32" t="str">
        <f t="shared" si="1375"/>
        <v/>
      </c>
      <c r="CN10814" s="32" t="str">
        <f t="shared" si="1376"/>
        <v/>
      </c>
    </row>
    <row r="10815" spans="71:92" x14ac:dyDescent="0.3">
      <c r="BS10815" s="32" t="str">
        <f>IF(Kiadasi_kiseroiv!$K$2=BT10815,BV10815,"")</f>
        <v/>
      </c>
      <c r="BT10815" s="34" t="str">
        <f t="shared" si="1359"/>
        <v/>
      </c>
      <c r="BU10815" s="32" t="str">
        <f t="shared" si="1360"/>
        <v/>
      </c>
      <c r="BV10815" s="32" t="str">
        <f t="shared" si="1361"/>
        <v/>
      </c>
      <c r="BW10815" s="32" t="str">
        <f t="shared" si="1362"/>
        <v/>
      </c>
      <c r="BX10815" s="32" t="str">
        <f t="shared" si="1363"/>
        <v/>
      </c>
      <c r="BY10815" s="32" t="str">
        <f t="shared" si="1364"/>
        <v/>
      </c>
      <c r="BZ10815" s="32" t="str">
        <f t="shared" si="1365"/>
        <v/>
      </c>
      <c r="CA10815" s="32" t="str">
        <f t="shared" si="1366"/>
        <v/>
      </c>
      <c r="CB10815" s="33">
        <f>IF(COUNTIF($CD$7:CD10815,CD10815)=1,CD10815,CD10815+COUNTIF($CD$6:CD10814,CD10815))</f>
        <v>59955</v>
      </c>
      <c r="CC10815" s="34">
        <f t="shared" si="1367"/>
        <v>55153</v>
      </c>
      <c r="CD10815" s="32">
        <f t="shared" si="1368"/>
        <v>55153</v>
      </c>
      <c r="CE10815" s="32">
        <f t="shared" si="1369"/>
        <v>0</v>
      </c>
      <c r="CF10815" s="32">
        <f t="shared" si="1370"/>
        <v>0</v>
      </c>
      <c r="CG10815" s="32" t="str">
        <f t="shared" si="1371"/>
        <v/>
      </c>
      <c r="CH10815" s="32">
        <v>810</v>
      </c>
      <c r="CI10815" s="32" t="s">
        <v>7</v>
      </c>
      <c r="CJ10815" s="32" t="str">
        <f t="shared" si="1372"/>
        <v/>
      </c>
      <c r="CK10815" s="32" t="str">
        <f t="shared" si="1373"/>
        <v/>
      </c>
      <c r="CL10815" s="32" t="str">
        <f t="shared" si="1374"/>
        <v/>
      </c>
      <c r="CM10815" s="32" t="str">
        <f t="shared" si="1375"/>
        <v/>
      </c>
      <c r="CN10815" s="32" t="str">
        <f t="shared" si="1376"/>
        <v/>
      </c>
    </row>
    <row r="10816" spans="71:92" x14ac:dyDescent="0.3">
      <c r="BS10816" s="32" t="str">
        <f>IF(Kiadasi_kiseroiv!$K$2=BT10816,BV10816,"")</f>
        <v/>
      </c>
      <c r="BT10816" s="34" t="str">
        <f t="shared" si="1359"/>
        <v/>
      </c>
      <c r="BU10816" s="32" t="str">
        <f t="shared" si="1360"/>
        <v/>
      </c>
      <c r="BV10816" s="32" t="str">
        <f t="shared" si="1361"/>
        <v/>
      </c>
      <c r="BW10816" s="32" t="str">
        <f t="shared" si="1362"/>
        <v/>
      </c>
      <c r="BX10816" s="32" t="str">
        <f t="shared" si="1363"/>
        <v/>
      </c>
      <c r="BY10816" s="32" t="str">
        <f t="shared" si="1364"/>
        <v/>
      </c>
      <c r="BZ10816" s="32" t="str">
        <f t="shared" si="1365"/>
        <v/>
      </c>
      <c r="CA10816" s="32" t="str">
        <f t="shared" si="1366"/>
        <v/>
      </c>
      <c r="CB10816" s="33">
        <f>IF(COUNTIF($CD$7:CD10816,CD10816)=1,CD10816,CD10816+COUNTIF($CD$6:CD10815,CD10816))</f>
        <v>59956</v>
      </c>
      <c r="CC10816" s="34">
        <f t="shared" si="1367"/>
        <v>55153</v>
      </c>
      <c r="CD10816" s="32">
        <f t="shared" si="1368"/>
        <v>55153</v>
      </c>
      <c r="CE10816" s="32">
        <f t="shared" si="1369"/>
        <v>0</v>
      </c>
      <c r="CF10816" s="32">
        <f t="shared" si="1370"/>
        <v>0</v>
      </c>
      <c r="CG10816" s="32" t="str">
        <f t="shared" si="1371"/>
        <v/>
      </c>
      <c r="CH10816" s="32">
        <v>811</v>
      </c>
      <c r="CI10816" s="32" t="s">
        <v>7</v>
      </c>
      <c r="CJ10816" s="32" t="str">
        <f t="shared" si="1372"/>
        <v/>
      </c>
      <c r="CK10816" s="32" t="str">
        <f t="shared" si="1373"/>
        <v/>
      </c>
      <c r="CL10816" s="32" t="str">
        <f t="shared" si="1374"/>
        <v/>
      </c>
      <c r="CM10816" s="32" t="str">
        <f t="shared" si="1375"/>
        <v/>
      </c>
      <c r="CN10816" s="32" t="str">
        <f t="shared" si="1376"/>
        <v/>
      </c>
    </row>
    <row r="10817" spans="71:92" x14ac:dyDescent="0.3">
      <c r="BS10817" s="32" t="str">
        <f>IF(Kiadasi_kiseroiv!$K$2=BT10817,BV10817,"")</f>
        <v/>
      </c>
      <c r="BT10817" s="34" t="str">
        <f t="shared" si="1359"/>
        <v/>
      </c>
      <c r="BU10817" s="32" t="str">
        <f t="shared" si="1360"/>
        <v/>
      </c>
      <c r="BV10817" s="32" t="str">
        <f t="shared" si="1361"/>
        <v/>
      </c>
      <c r="BW10817" s="32" t="str">
        <f t="shared" si="1362"/>
        <v/>
      </c>
      <c r="BX10817" s="32" t="str">
        <f t="shared" si="1363"/>
        <v/>
      </c>
      <c r="BY10817" s="32" t="str">
        <f t="shared" si="1364"/>
        <v/>
      </c>
      <c r="BZ10817" s="32" t="str">
        <f t="shared" si="1365"/>
        <v/>
      </c>
      <c r="CA10817" s="32" t="str">
        <f t="shared" si="1366"/>
        <v/>
      </c>
      <c r="CB10817" s="33">
        <f>IF(COUNTIF($CD$7:CD10817,CD10817)=1,CD10817,CD10817+COUNTIF($CD$6:CD10816,CD10817))</f>
        <v>59957</v>
      </c>
      <c r="CC10817" s="34">
        <f t="shared" si="1367"/>
        <v>55153</v>
      </c>
      <c r="CD10817" s="32">
        <f t="shared" si="1368"/>
        <v>55153</v>
      </c>
      <c r="CE10817" s="32">
        <f t="shared" si="1369"/>
        <v>0</v>
      </c>
      <c r="CF10817" s="32">
        <f t="shared" si="1370"/>
        <v>0</v>
      </c>
      <c r="CG10817" s="32" t="str">
        <f t="shared" si="1371"/>
        <v/>
      </c>
      <c r="CH10817" s="32">
        <v>812</v>
      </c>
      <c r="CI10817" s="32" t="s">
        <v>7</v>
      </c>
      <c r="CJ10817" s="32" t="str">
        <f t="shared" si="1372"/>
        <v/>
      </c>
      <c r="CK10817" s="32" t="str">
        <f t="shared" si="1373"/>
        <v/>
      </c>
      <c r="CL10817" s="32" t="str">
        <f t="shared" si="1374"/>
        <v/>
      </c>
      <c r="CM10817" s="32" t="str">
        <f t="shared" si="1375"/>
        <v/>
      </c>
      <c r="CN10817" s="32" t="str">
        <f t="shared" si="1376"/>
        <v/>
      </c>
    </row>
    <row r="10818" spans="71:92" x14ac:dyDescent="0.3">
      <c r="BS10818" s="32" t="str">
        <f>IF(Kiadasi_kiseroiv!$K$2=BT10818,BV10818,"")</f>
        <v/>
      </c>
      <c r="BT10818" s="34" t="str">
        <f t="shared" si="1359"/>
        <v/>
      </c>
      <c r="BU10818" s="32" t="str">
        <f t="shared" si="1360"/>
        <v/>
      </c>
      <c r="BV10818" s="32" t="str">
        <f t="shared" si="1361"/>
        <v/>
      </c>
      <c r="BW10818" s="32" t="str">
        <f t="shared" si="1362"/>
        <v/>
      </c>
      <c r="BX10818" s="32" t="str">
        <f t="shared" si="1363"/>
        <v/>
      </c>
      <c r="BY10818" s="32" t="str">
        <f t="shared" si="1364"/>
        <v/>
      </c>
      <c r="BZ10818" s="32" t="str">
        <f t="shared" si="1365"/>
        <v/>
      </c>
      <c r="CA10818" s="32" t="str">
        <f t="shared" si="1366"/>
        <v/>
      </c>
      <c r="CB10818" s="33">
        <f>IF(COUNTIF($CD$7:CD10818,CD10818)=1,CD10818,CD10818+COUNTIF($CD$6:CD10817,CD10818))</f>
        <v>59958</v>
      </c>
      <c r="CC10818" s="34">
        <f t="shared" si="1367"/>
        <v>55153</v>
      </c>
      <c r="CD10818" s="32">
        <f t="shared" si="1368"/>
        <v>55153</v>
      </c>
      <c r="CE10818" s="32">
        <f t="shared" si="1369"/>
        <v>0</v>
      </c>
      <c r="CF10818" s="32">
        <f t="shared" si="1370"/>
        <v>0</v>
      </c>
      <c r="CG10818" s="32" t="str">
        <f t="shared" si="1371"/>
        <v/>
      </c>
      <c r="CH10818" s="32">
        <v>813</v>
      </c>
      <c r="CI10818" s="32" t="s">
        <v>7</v>
      </c>
      <c r="CJ10818" s="32" t="str">
        <f t="shared" si="1372"/>
        <v/>
      </c>
      <c r="CK10818" s="32" t="str">
        <f t="shared" si="1373"/>
        <v/>
      </c>
      <c r="CL10818" s="32" t="str">
        <f t="shared" si="1374"/>
        <v/>
      </c>
      <c r="CM10818" s="32" t="str">
        <f t="shared" si="1375"/>
        <v/>
      </c>
      <c r="CN10818" s="32" t="str">
        <f t="shared" si="1376"/>
        <v/>
      </c>
    </row>
    <row r="10819" spans="71:92" x14ac:dyDescent="0.3">
      <c r="BS10819" s="32" t="str">
        <f>IF(Kiadasi_kiseroiv!$K$2=BT10819,BV10819,"")</f>
        <v/>
      </c>
      <c r="BT10819" s="34" t="str">
        <f t="shared" si="1359"/>
        <v/>
      </c>
      <c r="BU10819" s="32" t="str">
        <f t="shared" si="1360"/>
        <v/>
      </c>
      <c r="BV10819" s="32" t="str">
        <f t="shared" si="1361"/>
        <v/>
      </c>
      <c r="BW10819" s="32" t="str">
        <f t="shared" si="1362"/>
        <v/>
      </c>
      <c r="BX10819" s="32" t="str">
        <f t="shared" si="1363"/>
        <v/>
      </c>
      <c r="BY10819" s="32" t="str">
        <f t="shared" si="1364"/>
        <v/>
      </c>
      <c r="BZ10819" s="32" t="str">
        <f t="shared" si="1365"/>
        <v/>
      </c>
      <c r="CA10819" s="32" t="str">
        <f t="shared" si="1366"/>
        <v/>
      </c>
      <c r="CB10819" s="33">
        <f>IF(COUNTIF($CD$7:CD10819,CD10819)=1,CD10819,CD10819+COUNTIF($CD$6:CD10818,CD10819))</f>
        <v>59959</v>
      </c>
      <c r="CC10819" s="34">
        <f t="shared" si="1367"/>
        <v>55153</v>
      </c>
      <c r="CD10819" s="32">
        <f t="shared" si="1368"/>
        <v>55153</v>
      </c>
      <c r="CE10819" s="32">
        <f t="shared" si="1369"/>
        <v>0</v>
      </c>
      <c r="CF10819" s="32">
        <f t="shared" si="1370"/>
        <v>0</v>
      </c>
      <c r="CG10819" s="32" t="str">
        <f t="shared" si="1371"/>
        <v/>
      </c>
      <c r="CH10819" s="32">
        <v>814</v>
      </c>
      <c r="CI10819" s="32" t="s">
        <v>7</v>
      </c>
      <c r="CJ10819" s="32" t="str">
        <f t="shared" si="1372"/>
        <v/>
      </c>
      <c r="CK10819" s="32" t="str">
        <f t="shared" si="1373"/>
        <v/>
      </c>
      <c r="CL10819" s="32" t="str">
        <f t="shared" si="1374"/>
        <v/>
      </c>
      <c r="CM10819" s="32" t="str">
        <f t="shared" si="1375"/>
        <v/>
      </c>
      <c r="CN10819" s="32" t="str">
        <f t="shared" si="1376"/>
        <v/>
      </c>
    </row>
    <row r="10820" spans="71:92" x14ac:dyDescent="0.3">
      <c r="BS10820" s="32" t="str">
        <f>IF(Kiadasi_kiseroiv!$K$2=BT10820,BV10820,"")</f>
        <v/>
      </c>
      <c r="BT10820" s="34" t="str">
        <f t="shared" si="1359"/>
        <v/>
      </c>
      <c r="BU10820" s="32" t="str">
        <f t="shared" si="1360"/>
        <v/>
      </c>
      <c r="BV10820" s="32" t="str">
        <f t="shared" si="1361"/>
        <v/>
      </c>
      <c r="BW10820" s="32" t="str">
        <f t="shared" si="1362"/>
        <v/>
      </c>
      <c r="BX10820" s="32" t="str">
        <f t="shared" si="1363"/>
        <v/>
      </c>
      <c r="BY10820" s="32" t="str">
        <f t="shared" si="1364"/>
        <v/>
      </c>
      <c r="BZ10820" s="32" t="str">
        <f t="shared" si="1365"/>
        <v/>
      </c>
      <c r="CA10820" s="32" t="str">
        <f t="shared" si="1366"/>
        <v/>
      </c>
      <c r="CB10820" s="33">
        <f>IF(COUNTIF($CD$7:CD10820,CD10820)=1,CD10820,CD10820+COUNTIF($CD$6:CD10819,CD10820))</f>
        <v>59960</v>
      </c>
      <c r="CC10820" s="34">
        <f t="shared" si="1367"/>
        <v>55153</v>
      </c>
      <c r="CD10820" s="32">
        <f t="shared" si="1368"/>
        <v>55153</v>
      </c>
      <c r="CE10820" s="32">
        <f t="shared" si="1369"/>
        <v>0</v>
      </c>
      <c r="CF10820" s="32">
        <f t="shared" si="1370"/>
        <v>0</v>
      </c>
      <c r="CG10820" s="32" t="str">
        <f t="shared" si="1371"/>
        <v/>
      </c>
      <c r="CH10820" s="32">
        <v>815</v>
      </c>
      <c r="CI10820" s="32" t="s">
        <v>7</v>
      </c>
      <c r="CJ10820" s="32" t="str">
        <f t="shared" si="1372"/>
        <v/>
      </c>
      <c r="CK10820" s="32" t="str">
        <f t="shared" si="1373"/>
        <v/>
      </c>
      <c r="CL10820" s="32" t="str">
        <f t="shared" si="1374"/>
        <v/>
      </c>
      <c r="CM10820" s="32" t="str">
        <f t="shared" si="1375"/>
        <v/>
      </c>
      <c r="CN10820" s="32" t="str">
        <f t="shared" si="1376"/>
        <v/>
      </c>
    </row>
    <row r="10821" spans="71:92" x14ac:dyDescent="0.3">
      <c r="BS10821" s="32" t="str">
        <f>IF(Kiadasi_kiseroiv!$K$2=BT10821,BV10821,"")</f>
        <v/>
      </c>
      <c r="BT10821" s="34" t="str">
        <f t="shared" ref="BT10821:BT10884" si="1377">IF(AND($BT$4=CI10821,BU10821&lt;&gt;""),CC10821,"")</f>
        <v/>
      </c>
      <c r="BU10821" s="32" t="str">
        <f t="shared" ref="BU10821:BU10884" si="1378">IF(AND($BU$1=CI10821,OR(ISERROR(VLOOKUP(CG10821,Kisiv,2,FALSE))=FALSE,CE10821&lt;0)),CB10821,"")</f>
        <v/>
      </c>
      <c r="BV10821" s="32" t="str">
        <f t="shared" ref="BV10821:BV10884" si="1379">IF(BU10821&lt;&gt;"",RANK(BU10821,$BU$7:$BU$33000,1),"")</f>
        <v/>
      </c>
      <c r="BW10821" s="32" t="str">
        <f t="shared" ref="BW10821:BW10884" si="1380">IF(CC10821&lt;min,$BW$2,IF(CC10821&lt;=max,CG10821,""))</f>
        <v/>
      </c>
      <c r="BX10821" s="32" t="str">
        <f t="shared" ref="BX10821:BX10884" si="1381">IF(AND(OR($BX$1=0,$BX$1=CG10821),OR($BX$2=0,IF(ISERROR(SEARCH($BX$2,CJ10821&amp;CK10821&amp;CL10821,1)),FALSE,TRUE))),CB10821,"")</f>
        <v/>
      </c>
      <c r="BY10821" s="32" t="str">
        <f t="shared" ref="BY10821:BY10884" si="1382">IF(AND(BX10821&lt;&gt;"",CC10821&lt;&gt;$CD$2),RANK(BX10821,$BX$7:$BX$33000,1),"")</f>
        <v/>
      </c>
      <c r="BZ10821" s="32" t="str">
        <f t="shared" ref="BZ10821:BZ10884" si="1383">IF(AND(CC10821&lt;$BZ$2,CI10821=$BZ$4),$BZ$5,IF(AND(CC10821&lt;=$BZ$3,CI10821=$BZ$4),CB10821,""))</f>
        <v/>
      </c>
      <c r="CA10821" s="32" t="str">
        <f t="shared" ref="CA10821:CA10884" si="1384">IF(AND(BZ10821&lt;&gt;"",BZ10821&lt;&gt;$BZ$5),RANK(BZ10821,$BZ$7:$BZ$33000,1),"")</f>
        <v/>
      </c>
      <c r="CB10821" s="33">
        <f>IF(COUNTIF($CD$7:CD10821,CD10821)=1,CD10821,CD10821+COUNTIF($CD$6:CD10820,CD10821))</f>
        <v>59961</v>
      </c>
      <c r="CC10821" s="34">
        <f t="shared" ref="CC10821:CC10884" si="1385">IF(INDEX(ab,CH10821,1)&lt;&gt;1,INDEX(ab,CH10821,1),$CD$2)</f>
        <v>55153</v>
      </c>
      <c r="CD10821" s="32">
        <f t="shared" ref="CD10821:CD10884" si="1386">IF(CC10821&lt;&gt;$CD$2,RANK(CC10821,$CC$7:$CC$33000,1),$CD$2)</f>
        <v>55153</v>
      </c>
      <c r="CE10821" s="32">
        <f t="shared" ref="CE10821:CE10884" si="1387">INDEX(ab,CH10821,6)</f>
        <v>0</v>
      </c>
      <c r="CF10821" s="32">
        <f t="shared" ref="CF10821:CF10884" si="1388">INDEX(ab,CH10821,8)</f>
        <v>0</v>
      </c>
      <c r="CG10821" s="32" t="str">
        <f t="shared" ref="CG10821:CG10884" si="1389">INDEX(ab,CH10821,7)&amp;INDEX(ab,CH10821,9)</f>
        <v/>
      </c>
      <c r="CH10821" s="32">
        <v>816</v>
      </c>
      <c r="CI10821" s="32" t="s">
        <v>7</v>
      </c>
      <c r="CJ10821" s="32" t="str">
        <f t="shared" ref="CJ10821:CJ10884" si="1390">IF(INDEX(ab,CH10821,5)&lt;&gt;0,INDEX(ab,CH10821,5),"")</f>
        <v/>
      </c>
      <c r="CK10821" s="32" t="str">
        <f t="shared" ref="CK10821:CK10884" si="1391">IF(INDEX(ab,CH10821,10)&lt;&gt;0,INDEX(ab,CH10821,10),"")</f>
        <v/>
      </c>
      <c r="CL10821" s="32" t="str">
        <f t="shared" ref="CL10821:CL10884" si="1392">IF(INDEX(ab,CH10821,11)&lt;&gt;0,INDEX(ab,CH10821,11),"")</f>
        <v/>
      </c>
      <c r="CM10821" s="32" t="str">
        <f t="shared" ref="CM10821:CM10884" si="1393">IF(INDEX(ab,CH10821,4)&lt;&gt;0,INDEX(ab,CH10821,4),"")</f>
        <v/>
      </c>
      <c r="CN10821" s="32" t="str">
        <f t="shared" ref="CN10821:CN10884" si="1394">IF(INDEX(ab,CH10821,3)&lt;&gt;0,INDEX(ab,CH10821,3),"")</f>
        <v/>
      </c>
    </row>
    <row r="10822" spans="71:92" x14ac:dyDescent="0.3">
      <c r="BS10822" s="32" t="str">
        <f>IF(Kiadasi_kiseroiv!$K$2=BT10822,BV10822,"")</f>
        <v/>
      </c>
      <c r="BT10822" s="34" t="str">
        <f t="shared" si="1377"/>
        <v/>
      </c>
      <c r="BU10822" s="32" t="str">
        <f t="shared" si="1378"/>
        <v/>
      </c>
      <c r="BV10822" s="32" t="str">
        <f t="shared" si="1379"/>
        <v/>
      </c>
      <c r="BW10822" s="32" t="str">
        <f t="shared" si="1380"/>
        <v/>
      </c>
      <c r="BX10822" s="32" t="str">
        <f t="shared" si="1381"/>
        <v/>
      </c>
      <c r="BY10822" s="32" t="str">
        <f t="shared" si="1382"/>
        <v/>
      </c>
      <c r="BZ10822" s="32" t="str">
        <f t="shared" si="1383"/>
        <v/>
      </c>
      <c r="CA10822" s="32" t="str">
        <f t="shared" si="1384"/>
        <v/>
      </c>
      <c r="CB10822" s="33">
        <f>IF(COUNTIF($CD$7:CD10822,CD10822)=1,CD10822,CD10822+COUNTIF($CD$6:CD10821,CD10822))</f>
        <v>59962</v>
      </c>
      <c r="CC10822" s="34">
        <f t="shared" si="1385"/>
        <v>55153</v>
      </c>
      <c r="CD10822" s="32">
        <f t="shared" si="1386"/>
        <v>55153</v>
      </c>
      <c r="CE10822" s="32">
        <f t="shared" si="1387"/>
        <v>0</v>
      </c>
      <c r="CF10822" s="32">
        <f t="shared" si="1388"/>
        <v>0</v>
      </c>
      <c r="CG10822" s="32" t="str">
        <f t="shared" si="1389"/>
        <v/>
      </c>
      <c r="CH10822" s="32">
        <v>817</v>
      </c>
      <c r="CI10822" s="32" t="s">
        <v>7</v>
      </c>
      <c r="CJ10822" s="32" t="str">
        <f t="shared" si="1390"/>
        <v/>
      </c>
      <c r="CK10822" s="32" t="str">
        <f t="shared" si="1391"/>
        <v/>
      </c>
      <c r="CL10822" s="32" t="str">
        <f t="shared" si="1392"/>
        <v/>
      </c>
      <c r="CM10822" s="32" t="str">
        <f t="shared" si="1393"/>
        <v/>
      </c>
      <c r="CN10822" s="32" t="str">
        <f t="shared" si="1394"/>
        <v/>
      </c>
    </row>
    <row r="10823" spans="71:92" x14ac:dyDescent="0.3">
      <c r="BS10823" s="32" t="str">
        <f>IF(Kiadasi_kiseroiv!$K$2=BT10823,BV10823,"")</f>
        <v/>
      </c>
      <c r="BT10823" s="34" t="str">
        <f t="shared" si="1377"/>
        <v/>
      </c>
      <c r="BU10823" s="32" t="str">
        <f t="shared" si="1378"/>
        <v/>
      </c>
      <c r="BV10823" s="32" t="str">
        <f t="shared" si="1379"/>
        <v/>
      </c>
      <c r="BW10823" s="32" t="str">
        <f t="shared" si="1380"/>
        <v/>
      </c>
      <c r="BX10823" s="32" t="str">
        <f t="shared" si="1381"/>
        <v/>
      </c>
      <c r="BY10823" s="32" t="str">
        <f t="shared" si="1382"/>
        <v/>
      </c>
      <c r="BZ10823" s="32" t="str">
        <f t="shared" si="1383"/>
        <v/>
      </c>
      <c r="CA10823" s="32" t="str">
        <f t="shared" si="1384"/>
        <v/>
      </c>
      <c r="CB10823" s="33">
        <f>IF(COUNTIF($CD$7:CD10823,CD10823)=1,CD10823,CD10823+COUNTIF($CD$6:CD10822,CD10823))</f>
        <v>59963</v>
      </c>
      <c r="CC10823" s="34">
        <f t="shared" si="1385"/>
        <v>55153</v>
      </c>
      <c r="CD10823" s="32">
        <f t="shared" si="1386"/>
        <v>55153</v>
      </c>
      <c r="CE10823" s="32">
        <f t="shared" si="1387"/>
        <v>0</v>
      </c>
      <c r="CF10823" s="32">
        <f t="shared" si="1388"/>
        <v>0</v>
      </c>
      <c r="CG10823" s="32" t="str">
        <f t="shared" si="1389"/>
        <v/>
      </c>
      <c r="CH10823" s="32">
        <v>818</v>
      </c>
      <c r="CI10823" s="32" t="s">
        <v>7</v>
      </c>
      <c r="CJ10823" s="32" t="str">
        <f t="shared" si="1390"/>
        <v/>
      </c>
      <c r="CK10823" s="32" t="str">
        <f t="shared" si="1391"/>
        <v/>
      </c>
      <c r="CL10823" s="32" t="str">
        <f t="shared" si="1392"/>
        <v/>
      </c>
      <c r="CM10823" s="32" t="str">
        <f t="shared" si="1393"/>
        <v/>
      </c>
      <c r="CN10823" s="32" t="str">
        <f t="shared" si="1394"/>
        <v/>
      </c>
    </row>
    <row r="10824" spans="71:92" x14ac:dyDescent="0.3">
      <c r="BS10824" s="32" t="str">
        <f>IF(Kiadasi_kiseroiv!$K$2=BT10824,BV10824,"")</f>
        <v/>
      </c>
      <c r="BT10824" s="34" t="str">
        <f t="shared" si="1377"/>
        <v/>
      </c>
      <c r="BU10824" s="32" t="str">
        <f t="shared" si="1378"/>
        <v/>
      </c>
      <c r="BV10824" s="32" t="str">
        <f t="shared" si="1379"/>
        <v/>
      </c>
      <c r="BW10824" s="32" t="str">
        <f t="shared" si="1380"/>
        <v/>
      </c>
      <c r="BX10824" s="32" t="str">
        <f t="shared" si="1381"/>
        <v/>
      </c>
      <c r="BY10824" s="32" t="str">
        <f t="shared" si="1382"/>
        <v/>
      </c>
      <c r="BZ10824" s="32" t="str">
        <f t="shared" si="1383"/>
        <v/>
      </c>
      <c r="CA10824" s="32" t="str">
        <f t="shared" si="1384"/>
        <v/>
      </c>
      <c r="CB10824" s="33">
        <f>IF(COUNTIF($CD$7:CD10824,CD10824)=1,CD10824,CD10824+COUNTIF($CD$6:CD10823,CD10824))</f>
        <v>59964</v>
      </c>
      <c r="CC10824" s="34">
        <f t="shared" si="1385"/>
        <v>55153</v>
      </c>
      <c r="CD10824" s="32">
        <f t="shared" si="1386"/>
        <v>55153</v>
      </c>
      <c r="CE10824" s="32">
        <f t="shared" si="1387"/>
        <v>0</v>
      </c>
      <c r="CF10824" s="32">
        <f t="shared" si="1388"/>
        <v>0</v>
      </c>
      <c r="CG10824" s="32" t="str">
        <f t="shared" si="1389"/>
        <v/>
      </c>
      <c r="CH10824" s="32">
        <v>819</v>
      </c>
      <c r="CI10824" s="32" t="s">
        <v>7</v>
      </c>
      <c r="CJ10824" s="32" t="str">
        <f t="shared" si="1390"/>
        <v/>
      </c>
      <c r="CK10824" s="32" t="str">
        <f t="shared" si="1391"/>
        <v/>
      </c>
      <c r="CL10824" s="32" t="str">
        <f t="shared" si="1392"/>
        <v/>
      </c>
      <c r="CM10824" s="32" t="str">
        <f t="shared" si="1393"/>
        <v/>
      </c>
      <c r="CN10824" s="32" t="str">
        <f t="shared" si="1394"/>
        <v/>
      </c>
    </row>
    <row r="10825" spans="71:92" x14ac:dyDescent="0.3">
      <c r="BS10825" s="32" t="str">
        <f>IF(Kiadasi_kiseroiv!$K$2=BT10825,BV10825,"")</f>
        <v/>
      </c>
      <c r="BT10825" s="34" t="str">
        <f t="shared" si="1377"/>
        <v/>
      </c>
      <c r="BU10825" s="32" t="str">
        <f t="shared" si="1378"/>
        <v/>
      </c>
      <c r="BV10825" s="32" t="str">
        <f t="shared" si="1379"/>
        <v/>
      </c>
      <c r="BW10825" s="32" t="str">
        <f t="shared" si="1380"/>
        <v/>
      </c>
      <c r="BX10825" s="32" t="str">
        <f t="shared" si="1381"/>
        <v/>
      </c>
      <c r="BY10825" s="32" t="str">
        <f t="shared" si="1382"/>
        <v/>
      </c>
      <c r="BZ10825" s="32" t="str">
        <f t="shared" si="1383"/>
        <v/>
      </c>
      <c r="CA10825" s="32" t="str">
        <f t="shared" si="1384"/>
        <v/>
      </c>
      <c r="CB10825" s="33">
        <f>IF(COUNTIF($CD$7:CD10825,CD10825)=1,CD10825,CD10825+COUNTIF($CD$6:CD10824,CD10825))</f>
        <v>59965</v>
      </c>
      <c r="CC10825" s="34">
        <f t="shared" si="1385"/>
        <v>55153</v>
      </c>
      <c r="CD10825" s="32">
        <f t="shared" si="1386"/>
        <v>55153</v>
      </c>
      <c r="CE10825" s="32">
        <f t="shared" si="1387"/>
        <v>0</v>
      </c>
      <c r="CF10825" s="32">
        <f t="shared" si="1388"/>
        <v>0</v>
      </c>
      <c r="CG10825" s="32" t="str">
        <f t="shared" si="1389"/>
        <v/>
      </c>
      <c r="CH10825" s="32">
        <v>820</v>
      </c>
      <c r="CI10825" s="32" t="s">
        <v>7</v>
      </c>
      <c r="CJ10825" s="32" t="str">
        <f t="shared" si="1390"/>
        <v/>
      </c>
      <c r="CK10825" s="32" t="str">
        <f t="shared" si="1391"/>
        <v/>
      </c>
      <c r="CL10825" s="32" t="str">
        <f t="shared" si="1392"/>
        <v/>
      </c>
      <c r="CM10825" s="32" t="str">
        <f t="shared" si="1393"/>
        <v/>
      </c>
      <c r="CN10825" s="32" t="str">
        <f t="shared" si="1394"/>
        <v/>
      </c>
    </row>
    <row r="10826" spans="71:92" x14ac:dyDescent="0.3">
      <c r="BS10826" s="32" t="str">
        <f>IF(Kiadasi_kiseroiv!$K$2=BT10826,BV10826,"")</f>
        <v/>
      </c>
      <c r="BT10826" s="34" t="str">
        <f t="shared" si="1377"/>
        <v/>
      </c>
      <c r="BU10826" s="32" t="str">
        <f t="shared" si="1378"/>
        <v/>
      </c>
      <c r="BV10826" s="32" t="str">
        <f t="shared" si="1379"/>
        <v/>
      </c>
      <c r="BW10826" s="32" t="str">
        <f t="shared" si="1380"/>
        <v/>
      </c>
      <c r="BX10826" s="32" t="str">
        <f t="shared" si="1381"/>
        <v/>
      </c>
      <c r="BY10826" s="32" t="str">
        <f t="shared" si="1382"/>
        <v/>
      </c>
      <c r="BZ10826" s="32" t="str">
        <f t="shared" si="1383"/>
        <v/>
      </c>
      <c r="CA10826" s="32" t="str">
        <f t="shared" si="1384"/>
        <v/>
      </c>
      <c r="CB10826" s="33">
        <f>IF(COUNTIF($CD$7:CD10826,CD10826)=1,CD10826,CD10826+COUNTIF($CD$6:CD10825,CD10826))</f>
        <v>59966</v>
      </c>
      <c r="CC10826" s="34">
        <f t="shared" si="1385"/>
        <v>55153</v>
      </c>
      <c r="CD10826" s="32">
        <f t="shared" si="1386"/>
        <v>55153</v>
      </c>
      <c r="CE10826" s="32">
        <f t="shared" si="1387"/>
        <v>0</v>
      </c>
      <c r="CF10826" s="32">
        <f t="shared" si="1388"/>
        <v>0</v>
      </c>
      <c r="CG10826" s="32" t="str">
        <f t="shared" si="1389"/>
        <v/>
      </c>
      <c r="CH10826" s="32">
        <v>821</v>
      </c>
      <c r="CI10826" s="32" t="s">
        <v>7</v>
      </c>
      <c r="CJ10826" s="32" t="str">
        <f t="shared" si="1390"/>
        <v/>
      </c>
      <c r="CK10826" s="32" t="str">
        <f t="shared" si="1391"/>
        <v/>
      </c>
      <c r="CL10826" s="32" t="str">
        <f t="shared" si="1392"/>
        <v/>
      </c>
      <c r="CM10826" s="32" t="str">
        <f t="shared" si="1393"/>
        <v/>
      </c>
      <c r="CN10826" s="32" t="str">
        <f t="shared" si="1394"/>
        <v/>
      </c>
    </row>
    <row r="10827" spans="71:92" x14ac:dyDescent="0.3">
      <c r="BS10827" s="32" t="str">
        <f>IF(Kiadasi_kiseroiv!$K$2=BT10827,BV10827,"")</f>
        <v/>
      </c>
      <c r="BT10827" s="34" t="str">
        <f t="shared" si="1377"/>
        <v/>
      </c>
      <c r="BU10827" s="32" t="str">
        <f t="shared" si="1378"/>
        <v/>
      </c>
      <c r="BV10827" s="32" t="str">
        <f t="shared" si="1379"/>
        <v/>
      </c>
      <c r="BW10827" s="32" t="str">
        <f t="shared" si="1380"/>
        <v/>
      </c>
      <c r="BX10827" s="32" t="str">
        <f t="shared" si="1381"/>
        <v/>
      </c>
      <c r="BY10827" s="32" t="str">
        <f t="shared" si="1382"/>
        <v/>
      </c>
      <c r="BZ10827" s="32" t="str">
        <f t="shared" si="1383"/>
        <v/>
      </c>
      <c r="CA10827" s="32" t="str">
        <f t="shared" si="1384"/>
        <v/>
      </c>
      <c r="CB10827" s="33">
        <f>IF(COUNTIF($CD$7:CD10827,CD10827)=1,CD10827,CD10827+COUNTIF($CD$6:CD10826,CD10827))</f>
        <v>59967</v>
      </c>
      <c r="CC10827" s="34">
        <f t="shared" si="1385"/>
        <v>55153</v>
      </c>
      <c r="CD10827" s="32">
        <f t="shared" si="1386"/>
        <v>55153</v>
      </c>
      <c r="CE10827" s="32">
        <f t="shared" si="1387"/>
        <v>0</v>
      </c>
      <c r="CF10827" s="32">
        <f t="shared" si="1388"/>
        <v>0</v>
      </c>
      <c r="CG10827" s="32" t="str">
        <f t="shared" si="1389"/>
        <v/>
      </c>
      <c r="CH10827" s="32">
        <v>822</v>
      </c>
      <c r="CI10827" s="32" t="s">
        <v>7</v>
      </c>
      <c r="CJ10827" s="32" t="str">
        <f t="shared" si="1390"/>
        <v/>
      </c>
      <c r="CK10827" s="32" t="str">
        <f t="shared" si="1391"/>
        <v/>
      </c>
      <c r="CL10827" s="32" t="str">
        <f t="shared" si="1392"/>
        <v/>
      </c>
      <c r="CM10827" s="32" t="str">
        <f t="shared" si="1393"/>
        <v/>
      </c>
      <c r="CN10827" s="32" t="str">
        <f t="shared" si="1394"/>
        <v/>
      </c>
    </row>
    <row r="10828" spans="71:92" x14ac:dyDescent="0.3">
      <c r="BS10828" s="32" t="str">
        <f>IF(Kiadasi_kiseroiv!$K$2=BT10828,BV10828,"")</f>
        <v/>
      </c>
      <c r="BT10828" s="34" t="str">
        <f t="shared" si="1377"/>
        <v/>
      </c>
      <c r="BU10828" s="32" t="str">
        <f t="shared" si="1378"/>
        <v/>
      </c>
      <c r="BV10828" s="32" t="str">
        <f t="shared" si="1379"/>
        <v/>
      </c>
      <c r="BW10828" s="32" t="str">
        <f t="shared" si="1380"/>
        <v/>
      </c>
      <c r="BX10828" s="32" t="str">
        <f t="shared" si="1381"/>
        <v/>
      </c>
      <c r="BY10828" s="32" t="str">
        <f t="shared" si="1382"/>
        <v/>
      </c>
      <c r="BZ10828" s="32" t="str">
        <f t="shared" si="1383"/>
        <v/>
      </c>
      <c r="CA10828" s="32" t="str">
        <f t="shared" si="1384"/>
        <v/>
      </c>
      <c r="CB10828" s="33">
        <f>IF(COUNTIF($CD$7:CD10828,CD10828)=1,CD10828,CD10828+COUNTIF($CD$6:CD10827,CD10828))</f>
        <v>59968</v>
      </c>
      <c r="CC10828" s="34">
        <f t="shared" si="1385"/>
        <v>55153</v>
      </c>
      <c r="CD10828" s="32">
        <f t="shared" si="1386"/>
        <v>55153</v>
      </c>
      <c r="CE10828" s="32">
        <f t="shared" si="1387"/>
        <v>0</v>
      </c>
      <c r="CF10828" s="32">
        <f t="shared" si="1388"/>
        <v>0</v>
      </c>
      <c r="CG10828" s="32" t="str">
        <f t="shared" si="1389"/>
        <v/>
      </c>
      <c r="CH10828" s="32">
        <v>823</v>
      </c>
      <c r="CI10828" s="32" t="s">
        <v>7</v>
      </c>
      <c r="CJ10828" s="32" t="str">
        <f t="shared" si="1390"/>
        <v/>
      </c>
      <c r="CK10828" s="32" t="str">
        <f t="shared" si="1391"/>
        <v/>
      </c>
      <c r="CL10828" s="32" t="str">
        <f t="shared" si="1392"/>
        <v/>
      </c>
      <c r="CM10828" s="32" t="str">
        <f t="shared" si="1393"/>
        <v/>
      </c>
      <c r="CN10828" s="32" t="str">
        <f t="shared" si="1394"/>
        <v/>
      </c>
    </row>
    <row r="10829" spans="71:92" x14ac:dyDescent="0.3">
      <c r="BS10829" s="32" t="str">
        <f>IF(Kiadasi_kiseroiv!$K$2=BT10829,BV10829,"")</f>
        <v/>
      </c>
      <c r="BT10829" s="34" t="str">
        <f t="shared" si="1377"/>
        <v/>
      </c>
      <c r="BU10829" s="32" t="str">
        <f t="shared" si="1378"/>
        <v/>
      </c>
      <c r="BV10829" s="32" t="str">
        <f t="shared" si="1379"/>
        <v/>
      </c>
      <c r="BW10829" s="32" t="str">
        <f t="shared" si="1380"/>
        <v/>
      </c>
      <c r="BX10829" s="32" t="str">
        <f t="shared" si="1381"/>
        <v/>
      </c>
      <c r="BY10829" s="32" t="str">
        <f t="shared" si="1382"/>
        <v/>
      </c>
      <c r="BZ10829" s="32" t="str">
        <f t="shared" si="1383"/>
        <v/>
      </c>
      <c r="CA10829" s="32" t="str">
        <f t="shared" si="1384"/>
        <v/>
      </c>
      <c r="CB10829" s="33">
        <f>IF(COUNTIF($CD$7:CD10829,CD10829)=1,CD10829,CD10829+COUNTIF($CD$6:CD10828,CD10829))</f>
        <v>59969</v>
      </c>
      <c r="CC10829" s="34">
        <f t="shared" si="1385"/>
        <v>55153</v>
      </c>
      <c r="CD10829" s="32">
        <f t="shared" si="1386"/>
        <v>55153</v>
      </c>
      <c r="CE10829" s="32">
        <f t="shared" si="1387"/>
        <v>0</v>
      </c>
      <c r="CF10829" s="32">
        <f t="shared" si="1388"/>
        <v>0</v>
      </c>
      <c r="CG10829" s="32" t="str">
        <f t="shared" si="1389"/>
        <v/>
      </c>
      <c r="CH10829" s="32">
        <v>824</v>
      </c>
      <c r="CI10829" s="32" t="s">
        <v>7</v>
      </c>
      <c r="CJ10829" s="32" t="str">
        <f t="shared" si="1390"/>
        <v/>
      </c>
      <c r="CK10829" s="32" t="str">
        <f t="shared" si="1391"/>
        <v/>
      </c>
      <c r="CL10829" s="32" t="str">
        <f t="shared" si="1392"/>
        <v/>
      </c>
      <c r="CM10829" s="32" t="str">
        <f t="shared" si="1393"/>
        <v/>
      </c>
      <c r="CN10829" s="32" t="str">
        <f t="shared" si="1394"/>
        <v/>
      </c>
    </row>
    <row r="10830" spans="71:92" x14ac:dyDescent="0.3">
      <c r="BS10830" s="32" t="str">
        <f>IF(Kiadasi_kiseroiv!$K$2=BT10830,BV10830,"")</f>
        <v/>
      </c>
      <c r="BT10830" s="34" t="str">
        <f t="shared" si="1377"/>
        <v/>
      </c>
      <c r="BU10830" s="32" t="str">
        <f t="shared" si="1378"/>
        <v/>
      </c>
      <c r="BV10830" s="32" t="str">
        <f t="shared" si="1379"/>
        <v/>
      </c>
      <c r="BW10830" s="32" t="str">
        <f t="shared" si="1380"/>
        <v/>
      </c>
      <c r="BX10830" s="32" t="str">
        <f t="shared" si="1381"/>
        <v/>
      </c>
      <c r="BY10830" s="32" t="str">
        <f t="shared" si="1382"/>
        <v/>
      </c>
      <c r="BZ10830" s="32" t="str">
        <f t="shared" si="1383"/>
        <v/>
      </c>
      <c r="CA10830" s="32" t="str">
        <f t="shared" si="1384"/>
        <v/>
      </c>
      <c r="CB10830" s="33">
        <f>IF(COUNTIF($CD$7:CD10830,CD10830)=1,CD10830,CD10830+COUNTIF($CD$6:CD10829,CD10830))</f>
        <v>59970</v>
      </c>
      <c r="CC10830" s="34">
        <f t="shared" si="1385"/>
        <v>55153</v>
      </c>
      <c r="CD10830" s="32">
        <f t="shared" si="1386"/>
        <v>55153</v>
      </c>
      <c r="CE10830" s="32">
        <f t="shared" si="1387"/>
        <v>0</v>
      </c>
      <c r="CF10830" s="32">
        <f t="shared" si="1388"/>
        <v>0</v>
      </c>
      <c r="CG10830" s="32" t="str">
        <f t="shared" si="1389"/>
        <v/>
      </c>
      <c r="CH10830" s="32">
        <v>825</v>
      </c>
      <c r="CI10830" s="32" t="s">
        <v>7</v>
      </c>
      <c r="CJ10830" s="32" t="str">
        <f t="shared" si="1390"/>
        <v/>
      </c>
      <c r="CK10830" s="32" t="str">
        <f t="shared" si="1391"/>
        <v/>
      </c>
      <c r="CL10830" s="32" t="str">
        <f t="shared" si="1392"/>
        <v/>
      </c>
      <c r="CM10830" s="32" t="str">
        <f t="shared" si="1393"/>
        <v/>
      </c>
      <c r="CN10830" s="32" t="str">
        <f t="shared" si="1394"/>
        <v/>
      </c>
    </row>
    <row r="10831" spans="71:92" x14ac:dyDescent="0.3">
      <c r="BS10831" s="32" t="str">
        <f>IF(Kiadasi_kiseroiv!$K$2=BT10831,BV10831,"")</f>
        <v/>
      </c>
      <c r="BT10831" s="34" t="str">
        <f t="shared" si="1377"/>
        <v/>
      </c>
      <c r="BU10831" s="32" t="str">
        <f t="shared" si="1378"/>
        <v/>
      </c>
      <c r="BV10831" s="32" t="str">
        <f t="shared" si="1379"/>
        <v/>
      </c>
      <c r="BW10831" s="32" t="str">
        <f t="shared" si="1380"/>
        <v/>
      </c>
      <c r="BX10831" s="32" t="str">
        <f t="shared" si="1381"/>
        <v/>
      </c>
      <c r="BY10831" s="32" t="str">
        <f t="shared" si="1382"/>
        <v/>
      </c>
      <c r="BZ10831" s="32" t="str">
        <f t="shared" si="1383"/>
        <v/>
      </c>
      <c r="CA10831" s="32" t="str">
        <f t="shared" si="1384"/>
        <v/>
      </c>
      <c r="CB10831" s="33">
        <f>IF(COUNTIF($CD$7:CD10831,CD10831)=1,CD10831,CD10831+COUNTIF($CD$6:CD10830,CD10831))</f>
        <v>59971</v>
      </c>
      <c r="CC10831" s="34">
        <f t="shared" si="1385"/>
        <v>55153</v>
      </c>
      <c r="CD10831" s="32">
        <f t="shared" si="1386"/>
        <v>55153</v>
      </c>
      <c r="CE10831" s="32">
        <f t="shared" si="1387"/>
        <v>0</v>
      </c>
      <c r="CF10831" s="32">
        <f t="shared" si="1388"/>
        <v>0</v>
      </c>
      <c r="CG10831" s="32" t="str">
        <f t="shared" si="1389"/>
        <v/>
      </c>
      <c r="CH10831" s="32">
        <v>826</v>
      </c>
      <c r="CI10831" s="32" t="s">
        <v>7</v>
      </c>
      <c r="CJ10831" s="32" t="str">
        <f t="shared" si="1390"/>
        <v/>
      </c>
      <c r="CK10831" s="32" t="str">
        <f t="shared" si="1391"/>
        <v/>
      </c>
      <c r="CL10831" s="32" t="str">
        <f t="shared" si="1392"/>
        <v/>
      </c>
      <c r="CM10831" s="32" t="str">
        <f t="shared" si="1393"/>
        <v/>
      </c>
      <c r="CN10831" s="32" t="str">
        <f t="shared" si="1394"/>
        <v/>
      </c>
    </row>
    <row r="10832" spans="71:92" x14ac:dyDescent="0.3">
      <c r="BS10832" s="32" t="str">
        <f>IF(Kiadasi_kiseroiv!$K$2=BT10832,BV10832,"")</f>
        <v/>
      </c>
      <c r="BT10832" s="34" t="str">
        <f t="shared" si="1377"/>
        <v/>
      </c>
      <c r="BU10832" s="32" t="str">
        <f t="shared" si="1378"/>
        <v/>
      </c>
      <c r="BV10832" s="32" t="str">
        <f t="shared" si="1379"/>
        <v/>
      </c>
      <c r="BW10832" s="32" t="str">
        <f t="shared" si="1380"/>
        <v/>
      </c>
      <c r="BX10832" s="32" t="str">
        <f t="shared" si="1381"/>
        <v/>
      </c>
      <c r="BY10832" s="32" t="str">
        <f t="shared" si="1382"/>
        <v/>
      </c>
      <c r="BZ10832" s="32" t="str">
        <f t="shared" si="1383"/>
        <v/>
      </c>
      <c r="CA10832" s="32" t="str">
        <f t="shared" si="1384"/>
        <v/>
      </c>
      <c r="CB10832" s="33">
        <f>IF(COUNTIF($CD$7:CD10832,CD10832)=1,CD10832,CD10832+COUNTIF($CD$6:CD10831,CD10832))</f>
        <v>59972</v>
      </c>
      <c r="CC10832" s="34">
        <f t="shared" si="1385"/>
        <v>55153</v>
      </c>
      <c r="CD10832" s="32">
        <f t="shared" si="1386"/>
        <v>55153</v>
      </c>
      <c r="CE10832" s="32">
        <f t="shared" si="1387"/>
        <v>0</v>
      </c>
      <c r="CF10832" s="32">
        <f t="shared" si="1388"/>
        <v>0</v>
      </c>
      <c r="CG10832" s="32" t="str">
        <f t="shared" si="1389"/>
        <v/>
      </c>
      <c r="CH10832" s="32">
        <v>827</v>
      </c>
      <c r="CI10832" s="32" t="s">
        <v>7</v>
      </c>
      <c r="CJ10832" s="32" t="str">
        <f t="shared" si="1390"/>
        <v/>
      </c>
      <c r="CK10832" s="32" t="str">
        <f t="shared" si="1391"/>
        <v/>
      </c>
      <c r="CL10832" s="32" t="str">
        <f t="shared" si="1392"/>
        <v/>
      </c>
      <c r="CM10832" s="32" t="str">
        <f t="shared" si="1393"/>
        <v/>
      </c>
      <c r="CN10832" s="32" t="str">
        <f t="shared" si="1394"/>
        <v/>
      </c>
    </row>
    <row r="10833" spans="71:92" x14ac:dyDescent="0.3">
      <c r="BS10833" s="32" t="str">
        <f>IF(Kiadasi_kiseroiv!$K$2=BT10833,BV10833,"")</f>
        <v/>
      </c>
      <c r="BT10833" s="34" t="str">
        <f t="shared" si="1377"/>
        <v/>
      </c>
      <c r="BU10833" s="32" t="str">
        <f t="shared" si="1378"/>
        <v/>
      </c>
      <c r="BV10833" s="32" t="str">
        <f t="shared" si="1379"/>
        <v/>
      </c>
      <c r="BW10833" s="32" t="str">
        <f t="shared" si="1380"/>
        <v/>
      </c>
      <c r="BX10833" s="32" t="str">
        <f t="shared" si="1381"/>
        <v/>
      </c>
      <c r="BY10833" s="32" t="str">
        <f t="shared" si="1382"/>
        <v/>
      </c>
      <c r="BZ10833" s="32" t="str">
        <f t="shared" si="1383"/>
        <v/>
      </c>
      <c r="CA10833" s="32" t="str">
        <f t="shared" si="1384"/>
        <v/>
      </c>
      <c r="CB10833" s="33">
        <f>IF(COUNTIF($CD$7:CD10833,CD10833)=1,CD10833,CD10833+COUNTIF($CD$6:CD10832,CD10833))</f>
        <v>59973</v>
      </c>
      <c r="CC10833" s="34">
        <f t="shared" si="1385"/>
        <v>55153</v>
      </c>
      <c r="CD10833" s="32">
        <f t="shared" si="1386"/>
        <v>55153</v>
      </c>
      <c r="CE10833" s="32">
        <f t="shared" si="1387"/>
        <v>0</v>
      </c>
      <c r="CF10833" s="32">
        <f t="shared" si="1388"/>
        <v>0</v>
      </c>
      <c r="CG10833" s="32" t="str">
        <f t="shared" si="1389"/>
        <v/>
      </c>
      <c r="CH10833" s="32">
        <v>828</v>
      </c>
      <c r="CI10833" s="32" t="s">
        <v>7</v>
      </c>
      <c r="CJ10833" s="32" t="str">
        <f t="shared" si="1390"/>
        <v/>
      </c>
      <c r="CK10833" s="32" t="str">
        <f t="shared" si="1391"/>
        <v/>
      </c>
      <c r="CL10833" s="32" t="str">
        <f t="shared" si="1392"/>
        <v/>
      </c>
      <c r="CM10833" s="32" t="str">
        <f t="shared" si="1393"/>
        <v/>
      </c>
      <c r="CN10833" s="32" t="str">
        <f t="shared" si="1394"/>
        <v/>
      </c>
    </row>
    <row r="10834" spans="71:92" x14ac:dyDescent="0.3">
      <c r="BS10834" s="32" t="str">
        <f>IF(Kiadasi_kiseroiv!$K$2=BT10834,BV10834,"")</f>
        <v/>
      </c>
      <c r="BT10834" s="34" t="str">
        <f t="shared" si="1377"/>
        <v/>
      </c>
      <c r="BU10834" s="32" t="str">
        <f t="shared" si="1378"/>
        <v/>
      </c>
      <c r="BV10834" s="32" t="str">
        <f t="shared" si="1379"/>
        <v/>
      </c>
      <c r="BW10834" s="32" t="str">
        <f t="shared" si="1380"/>
        <v/>
      </c>
      <c r="BX10834" s="32" t="str">
        <f t="shared" si="1381"/>
        <v/>
      </c>
      <c r="BY10834" s="32" t="str">
        <f t="shared" si="1382"/>
        <v/>
      </c>
      <c r="BZ10834" s="32" t="str">
        <f t="shared" si="1383"/>
        <v/>
      </c>
      <c r="CA10834" s="32" t="str">
        <f t="shared" si="1384"/>
        <v/>
      </c>
      <c r="CB10834" s="33">
        <f>IF(COUNTIF($CD$7:CD10834,CD10834)=1,CD10834,CD10834+COUNTIF($CD$6:CD10833,CD10834))</f>
        <v>59974</v>
      </c>
      <c r="CC10834" s="34">
        <f t="shared" si="1385"/>
        <v>55153</v>
      </c>
      <c r="CD10834" s="32">
        <f t="shared" si="1386"/>
        <v>55153</v>
      </c>
      <c r="CE10834" s="32">
        <f t="shared" si="1387"/>
        <v>0</v>
      </c>
      <c r="CF10834" s="32">
        <f t="shared" si="1388"/>
        <v>0</v>
      </c>
      <c r="CG10834" s="32" t="str">
        <f t="shared" si="1389"/>
        <v/>
      </c>
      <c r="CH10834" s="32">
        <v>829</v>
      </c>
      <c r="CI10834" s="32" t="s">
        <v>7</v>
      </c>
      <c r="CJ10834" s="32" t="str">
        <f t="shared" si="1390"/>
        <v/>
      </c>
      <c r="CK10834" s="32" t="str">
        <f t="shared" si="1391"/>
        <v/>
      </c>
      <c r="CL10834" s="32" t="str">
        <f t="shared" si="1392"/>
        <v/>
      </c>
      <c r="CM10834" s="32" t="str">
        <f t="shared" si="1393"/>
        <v/>
      </c>
      <c r="CN10834" s="32" t="str">
        <f t="shared" si="1394"/>
        <v/>
      </c>
    </row>
    <row r="10835" spans="71:92" x14ac:dyDescent="0.3">
      <c r="BS10835" s="32" t="str">
        <f>IF(Kiadasi_kiseroiv!$K$2=BT10835,BV10835,"")</f>
        <v/>
      </c>
      <c r="BT10835" s="34" t="str">
        <f t="shared" si="1377"/>
        <v/>
      </c>
      <c r="BU10835" s="32" t="str">
        <f t="shared" si="1378"/>
        <v/>
      </c>
      <c r="BV10835" s="32" t="str">
        <f t="shared" si="1379"/>
        <v/>
      </c>
      <c r="BW10835" s="32" t="str">
        <f t="shared" si="1380"/>
        <v/>
      </c>
      <c r="BX10835" s="32" t="str">
        <f t="shared" si="1381"/>
        <v/>
      </c>
      <c r="BY10835" s="32" t="str">
        <f t="shared" si="1382"/>
        <v/>
      </c>
      <c r="BZ10835" s="32" t="str">
        <f t="shared" si="1383"/>
        <v/>
      </c>
      <c r="CA10835" s="32" t="str">
        <f t="shared" si="1384"/>
        <v/>
      </c>
      <c r="CB10835" s="33">
        <f>IF(COUNTIF($CD$7:CD10835,CD10835)=1,CD10835,CD10835+COUNTIF($CD$6:CD10834,CD10835))</f>
        <v>59975</v>
      </c>
      <c r="CC10835" s="34">
        <f t="shared" si="1385"/>
        <v>55153</v>
      </c>
      <c r="CD10835" s="32">
        <f t="shared" si="1386"/>
        <v>55153</v>
      </c>
      <c r="CE10835" s="32">
        <f t="shared" si="1387"/>
        <v>0</v>
      </c>
      <c r="CF10835" s="32">
        <f t="shared" si="1388"/>
        <v>0</v>
      </c>
      <c r="CG10835" s="32" t="str">
        <f t="shared" si="1389"/>
        <v/>
      </c>
      <c r="CH10835" s="32">
        <v>830</v>
      </c>
      <c r="CI10835" s="32" t="s">
        <v>7</v>
      </c>
      <c r="CJ10835" s="32" t="str">
        <f t="shared" si="1390"/>
        <v/>
      </c>
      <c r="CK10835" s="32" t="str">
        <f t="shared" si="1391"/>
        <v/>
      </c>
      <c r="CL10835" s="32" t="str">
        <f t="shared" si="1392"/>
        <v/>
      </c>
      <c r="CM10835" s="32" t="str">
        <f t="shared" si="1393"/>
        <v/>
      </c>
      <c r="CN10835" s="32" t="str">
        <f t="shared" si="1394"/>
        <v/>
      </c>
    </row>
    <row r="10836" spans="71:92" x14ac:dyDescent="0.3">
      <c r="BS10836" s="32" t="str">
        <f>IF(Kiadasi_kiseroiv!$K$2=BT10836,BV10836,"")</f>
        <v/>
      </c>
      <c r="BT10836" s="34" t="str">
        <f t="shared" si="1377"/>
        <v/>
      </c>
      <c r="BU10836" s="32" t="str">
        <f t="shared" si="1378"/>
        <v/>
      </c>
      <c r="BV10836" s="32" t="str">
        <f t="shared" si="1379"/>
        <v/>
      </c>
      <c r="BW10836" s="32" t="str">
        <f t="shared" si="1380"/>
        <v/>
      </c>
      <c r="BX10836" s="32" t="str">
        <f t="shared" si="1381"/>
        <v/>
      </c>
      <c r="BY10836" s="32" t="str">
        <f t="shared" si="1382"/>
        <v/>
      </c>
      <c r="BZ10836" s="32" t="str">
        <f t="shared" si="1383"/>
        <v/>
      </c>
      <c r="CA10836" s="32" t="str">
        <f t="shared" si="1384"/>
        <v/>
      </c>
      <c r="CB10836" s="33">
        <f>IF(COUNTIF($CD$7:CD10836,CD10836)=1,CD10836,CD10836+COUNTIF($CD$6:CD10835,CD10836))</f>
        <v>59976</v>
      </c>
      <c r="CC10836" s="34">
        <f t="shared" si="1385"/>
        <v>55153</v>
      </c>
      <c r="CD10836" s="32">
        <f t="shared" si="1386"/>
        <v>55153</v>
      </c>
      <c r="CE10836" s="32">
        <f t="shared" si="1387"/>
        <v>0</v>
      </c>
      <c r="CF10836" s="32">
        <f t="shared" si="1388"/>
        <v>0</v>
      </c>
      <c r="CG10836" s="32" t="str">
        <f t="shared" si="1389"/>
        <v/>
      </c>
      <c r="CH10836" s="32">
        <v>831</v>
      </c>
      <c r="CI10836" s="32" t="s">
        <v>7</v>
      </c>
      <c r="CJ10836" s="32" t="str">
        <f t="shared" si="1390"/>
        <v/>
      </c>
      <c r="CK10836" s="32" t="str">
        <f t="shared" si="1391"/>
        <v/>
      </c>
      <c r="CL10836" s="32" t="str">
        <f t="shared" si="1392"/>
        <v/>
      </c>
      <c r="CM10836" s="32" t="str">
        <f t="shared" si="1393"/>
        <v/>
      </c>
      <c r="CN10836" s="32" t="str">
        <f t="shared" si="1394"/>
        <v/>
      </c>
    </row>
    <row r="10837" spans="71:92" x14ac:dyDescent="0.3">
      <c r="BS10837" s="32" t="str">
        <f>IF(Kiadasi_kiseroiv!$K$2=BT10837,BV10837,"")</f>
        <v/>
      </c>
      <c r="BT10837" s="34" t="str">
        <f t="shared" si="1377"/>
        <v/>
      </c>
      <c r="BU10837" s="32" t="str">
        <f t="shared" si="1378"/>
        <v/>
      </c>
      <c r="BV10837" s="32" t="str">
        <f t="shared" si="1379"/>
        <v/>
      </c>
      <c r="BW10837" s="32" t="str">
        <f t="shared" si="1380"/>
        <v/>
      </c>
      <c r="BX10837" s="32" t="str">
        <f t="shared" si="1381"/>
        <v/>
      </c>
      <c r="BY10837" s="32" t="str">
        <f t="shared" si="1382"/>
        <v/>
      </c>
      <c r="BZ10837" s="32" t="str">
        <f t="shared" si="1383"/>
        <v/>
      </c>
      <c r="CA10837" s="32" t="str">
        <f t="shared" si="1384"/>
        <v/>
      </c>
      <c r="CB10837" s="33">
        <f>IF(COUNTIF($CD$7:CD10837,CD10837)=1,CD10837,CD10837+COUNTIF($CD$6:CD10836,CD10837))</f>
        <v>59977</v>
      </c>
      <c r="CC10837" s="34">
        <f t="shared" si="1385"/>
        <v>55153</v>
      </c>
      <c r="CD10837" s="32">
        <f t="shared" si="1386"/>
        <v>55153</v>
      </c>
      <c r="CE10837" s="32">
        <f t="shared" si="1387"/>
        <v>0</v>
      </c>
      <c r="CF10837" s="32">
        <f t="shared" si="1388"/>
        <v>0</v>
      </c>
      <c r="CG10837" s="32" t="str">
        <f t="shared" si="1389"/>
        <v/>
      </c>
      <c r="CH10837" s="32">
        <v>832</v>
      </c>
      <c r="CI10837" s="32" t="s">
        <v>7</v>
      </c>
      <c r="CJ10837" s="32" t="str">
        <f t="shared" si="1390"/>
        <v/>
      </c>
      <c r="CK10837" s="32" t="str">
        <f t="shared" si="1391"/>
        <v/>
      </c>
      <c r="CL10837" s="32" t="str">
        <f t="shared" si="1392"/>
        <v/>
      </c>
      <c r="CM10837" s="32" t="str">
        <f t="shared" si="1393"/>
        <v/>
      </c>
      <c r="CN10837" s="32" t="str">
        <f t="shared" si="1394"/>
        <v/>
      </c>
    </row>
    <row r="10838" spans="71:92" x14ac:dyDescent="0.3">
      <c r="BS10838" s="32" t="str">
        <f>IF(Kiadasi_kiseroiv!$K$2=BT10838,BV10838,"")</f>
        <v/>
      </c>
      <c r="BT10838" s="34" t="str">
        <f t="shared" si="1377"/>
        <v/>
      </c>
      <c r="BU10838" s="32" t="str">
        <f t="shared" si="1378"/>
        <v/>
      </c>
      <c r="BV10838" s="32" t="str">
        <f t="shared" si="1379"/>
        <v/>
      </c>
      <c r="BW10838" s="32" t="str">
        <f t="shared" si="1380"/>
        <v/>
      </c>
      <c r="BX10838" s="32" t="str">
        <f t="shared" si="1381"/>
        <v/>
      </c>
      <c r="BY10838" s="32" t="str">
        <f t="shared" si="1382"/>
        <v/>
      </c>
      <c r="BZ10838" s="32" t="str">
        <f t="shared" si="1383"/>
        <v/>
      </c>
      <c r="CA10838" s="32" t="str">
        <f t="shared" si="1384"/>
        <v/>
      </c>
      <c r="CB10838" s="33">
        <f>IF(COUNTIF($CD$7:CD10838,CD10838)=1,CD10838,CD10838+COUNTIF($CD$6:CD10837,CD10838))</f>
        <v>59978</v>
      </c>
      <c r="CC10838" s="34">
        <f t="shared" si="1385"/>
        <v>55153</v>
      </c>
      <c r="CD10838" s="32">
        <f t="shared" si="1386"/>
        <v>55153</v>
      </c>
      <c r="CE10838" s="32">
        <f t="shared" si="1387"/>
        <v>0</v>
      </c>
      <c r="CF10838" s="32">
        <f t="shared" si="1388"/>
        <v>0</v>
      </c>
      <c r="CG10838" s="32" t="str">
        <f t="shared" si="1389"/>
        <v/>
      </c>
      <c r="CH10838" s="32">
        <v>833</v>
      </c>
      <c r="CI10838" s="32" t="s">
        <v>7</v>
      </c>
      <c r="CJ10838" s="32" t="str">
        <f t="shared" si="1390"/>
        <v/>
      </c>
      <c r="CK10838" s="32" t="str">
        <f t="shared" si="1391"/>
        <v/>
      </c>
      <c r="CL10838" s="32" t="str">
        <f t="shared" si="1392"/>
        <v/>
      </c>
      <c r="CM10838" s="32" t="str">
        <f t="shared" si="1393"/>
        <v/>
      </c>
      <c r="CN10838" s="32" t="str">
        <f t="shared" si="1394"/>
        <v/>
      </c>
    </row>
    <row r="10839" spans="71:92" x14ac:dyDescent="0.3">
      <c r="BS10839" s="32" t="str">
        <f>IF(Kiadasi_kiseroiv!$K$2=BT10839,BV10839,"")</f>
        <v/>
      </c>
      <c r="BT10839" s="34" t="str">
        <f t="shared" si="1377"/>
        <v/>
      </c>
      <c r="BU10839" s="32" t="str">
        <f t="shared" si="1378"/>
        <v/>
      </c>
      <c r="BV10839" s="32" t="str">
        <f t="shared" si="1379"/>
        <v/>
      </c>
      <c r="BW10839" s="32" t="str">
        <f t="shared" si="1380"/>
        <v/>
      </c>
      <c r="BX10839" s="32" t="str">
        <f t="shared" si="1381"/>
        <v/>
      </c>
      <c r="BY10839" s="32" t="str">
        <f t="shared" si="1382"/>
        <v/>
      </c>
      <c r="BZ10839" s="32" t="str">
        <f t="shared" si="1383"/>
        <v/>
      </c>
      <c r="CA10839" s="32" t="str">
        <f t="shared" si="1384"/>
        <v/>
      </c>
      <c r="CB10839" s="33">
        <f>IF(COUNTIF($CD$7:CD10839,CD10839)=1,CD10839,CD10839+COUNTIF($CD$6:CD10838,CD10839))</f>
        <v>59979</v>
      </c>
      <c r="CC10839" s="34">
        <f t="shared" si="1385"/>
        <v>55153</v>
      </c>
      <c r="CD10839" s="32">
        <f t="shared" si="1386"/>
        <v>55153</v>
      </c>
      <c r="CE10839" s="32">
        <f t="shared" si="1387"/>
        <v>0</v>
      </c>
      <c r="CF10839" s="32">
        <f t="shared" si="1388"/>
        <v>0</v>
      </c>
      <c r="CG10839" s="32" t="str">
        <f t="shared" si="1389"/>
        <v/>
      </c>
      <c r="CH10839" s="32">
        <v>834</v>
      </c>
      <c r="CI10839" s="32" t="s">
        <v>7</v>
      </c>
      <c r="CJ10839" s="32" t="str">
        <f t="shared" si="1390"/>
        <v/>
      </c>
      <c r="CK10839" s="32" t="str">
        <f t="shared" si="1391"/>
        <v/>
      </c>
      <c r="CL10839" s="32" t="str">
        <f t="shared" si="1392"/>
        <v/>
      </c>
      <c r="CM10839" s="32" t="str">
        <f t="shared" si="1393"/>
        <v/>
      </c>
      <c r="CN10839" s="32" t="str">
        <f t="shared" si="1394"/>
        <v/>
      </c>
    </row>
    <row r="10840" spans="71:92" x14ac:dyDescent="0.3">
      <c r="BS10840" s="32" t="str">
        <f>IF(Kiadasi_kiseroiv!$K$2=BT10840,BV10840,"")</f>
        <v/>
      </c>
      <c r="BT10840" s="34" t="str">
        <f t="shared" si="1377"/>
        <v/>
      </c>
      <c r="BU10840" s="32" t="str">
        <f t="shared" si="1378"/>
        <v/>
      </c>
      <c r="BV10840" s="32" t="str">
        <f t="shared" si="1379"/>
        <v/>
      </c>
      <c r="BW10840" s="32" t="str">
        <f t="shared" si="1380"/>
        <v/>
      </c>
      <c r="BX10840" s="32" t="str">
        <f t="shared" si="1381"/>
        <v/>
      </c>
      <c r="BY10840" s="32" t="str">
        <f t="shared" si="1382"/>
        <v/>
      </c>
      <c r="BZ10840" s="32" t="str">
        <f t="shared" si="1383"/>
        <v/>
      </c>
      <c r="CA10840" s="32" t="str">
        <f t="shared" si="1384"/>
        <v/>
      </c>
      <c r="CB10840" s="33">
        <f>IF(COUNTIF($CD$7:CD10840,CD10840)=1,CD10840,CD10840+COUNTIF($CD$6:CD10839,CD10840))</f>
        <v>59980</v>
      </c>
      <c r="CC10840" s="34">
        <f t="shared" si="1385"/>
        <v>55153</v>
      </c>
      <c r="CD10840" s="32">
        <f t="shared" si="1386"/>
        <v>55153</v>
      </c>
      <c r="CE10840" s="32">
        <f t="shared" si="1387"/>
        <v>0</v>
      </c>
      <c r="CF10840" s="32">
        <f t="shared" si="1388"/>
        <v>0</v>
      </c>
      <c r="CG10840" s="32" t="str">
        <f t="shared" si="1389"/>
        <v/>
      </c>
      <c r="CH10840" s="32">
        <v>835</v>
      </c>
      <c r="CI10840" s="32" t="s">
        <v>7</v>
      </c>
      <c r="CJ10840" s="32" t="str">
        <f t="shared" si="1390"/>
        <v/>
      </c>
      <c r="CK10840" s="32" t="str">
        <f t="shared" si="1391"/>
        <v/>
      </c>
      <c r="CL10840" s="32" t="str">
        <f t="shared" si="1392"/>
        <v/>
      </c>
      <c r="CM10840" s="32" t="str">
        <f t="shared" si="1393"/>
        <v/>
      </c>
      <c r="CN10840" s="32" t="str">
        <f t="shared" si="1394"/>
        <v/>
      </c>
    </row>
    <row r="10841" spans="71:92" x14ac:dyDescent="0.3">
      <c r="BS10841" s="32" t="str">
        <f>IF(Kiadasi_kiseroiv!$K$2=BT10841,BV10841,"")</f>
        <v/>
      </c>
      <c r="BT10841" s="34" t="str">
        <f t="shared" si="1377"/>
        <v/>
      </c>
      <c r="BU10841" s="32" t="str">
        <f t="shared" si="1378"/>
        <v/>
      </c>
      <c r="BV10841" s="32" t="str">
        <f t="shared" si="1379"/>
        <v/>
      </c>
      <c r="BW10841" s="32" t="str">
        <f t="shared" si="1380"/>
        <v/>
      </c>
      <c r="BX10841" s="32" t="str">
        <f t="shared" si="1381"/>
        <v/>
      </c>
      <c r="BY10841" s="32" t="str">
        <f t="shared" si="1382"/>
        <v/>
      </c>
      <c r="BZ10841" s="32" t="str">
        <f t="shared" si="1383"/>
        <v/>
      </c>
      <c r="CA10841" s="32" t="str">
        <f t="shared" si="1384"/>
        <v/>
      </c>
      <c r="CB10841" s="33">
        <f>IF(COUNTIF($CD$7:CD10841,CD10841)=1,CD10841,CD10841+COUNTIF($CD$6:CD10840,CD10841))</f>
        <v>59981</v>
      </c>
      <c r="CC10841" s="34">
        <f t="shared" si="1385"/>
        <v>55153</v>
      </c>
      <c r="CD10841" s="32">
        <f t="shared" si="1386"/>
        <v>55153</v>
      </c>
      <c r="CE10841" s="32">
        <f t="shared" si="1387"/>
        <v>0</v>
      </c>
      <c r="CF10841" s="32">
        <f t="shared" si="1388"/>
        <v>0</v>
      </c>
      <c r="CG10841" s="32" t="str">
        <f t="shared" si="1389"/>
        <v/>
      </c>
      <c r="CH10841" s="32">
        <v>836</v>
      </c>
      <c r="CI10841" s="32" t="s">
        <v>7</v>
      </c>
      <c r="CJ10841" s="32" t="str">
        <f t="shared" si="1390"/>
        <v/>
      </c>
      <c r="CK10841" s="32" t="str">
        <f t="shared" si="1391"/>
        <v/>
      </c>
      <c r="CL10841" s="32" t="str">
        <f t="shared" si="1392"/>
        <v/>
      </c>
      <c r="CM10841" s="32" t="str">
        <f t="shared" si="1393"/>
        <v/>
      </c>
      <c r="CN10841" s="32" t="str">
        <f t="shared" si="1394"/>
        <v/>
      </c>
    </row>
    <row r="10842" spans="71:92" x14ac:dyDescent="0.3">
      <c r="BS10842" s="32" t="str">
        <f>IF(Kiadasi_kiseroiv!$K$2=BT10842,BV10842,"")</f>
        <v/>
      </c>
      <c r="BT10842" s="34" t="str">
        <f t="shared" si="1377"/>
        <v/>
      </c>
      <c r="BU10842" s="32" t="str">
        <f t="shared" si="1378"/>
        <v/>
      </c>
      <c r="BV10842" s="32" t="str">
        <f t="shared" si="1379"/>
        <v/>
      </c>
      <c r="BW10842" s="32" t="str">
        <f t="shared" si="1380"/>
        <v/>
      </c>
      <c r="BX10842" s="32" t="str">
        <f t="shared" si="1381"/>
        <v/>
      </c>
      <c r="BY10842" s="32" t="str">
        <f t="shared" si="1382"/>
        <v/>
      </c>
      <c r="BZ10842" s="32" t="str">
        <f t="shared" si="1383"/>
        <v/>
      </c>
      <c r="CA10842" s="32" t="str">
        <f t="shared" si="1384"/>
        <v/>
      </c>
      <c r="CB10842" s="33">
        <f>IF(COUNTIF($CD$7:CD10842,CD10842)=1,CD10842,CD10842+COUNTIF($CD$6:CD10841,CD10842))</f>
        <v>59982</v>
      </c>
      <c r="CC10842" s="34">
        <f t="shared" si="1385"/>
        <v>55153</v>
      </c>
      <c r="CD10842" s="32">
        <f t="shared" si="1386"/>
        <v>55153</v>
      </c>
      <c r="CE10842" s="32">
        <f t="shared" si="1387"/>
        <v>0</v>
      </c>
      <c r="CF10842" s="32">
        <f t="shared" si="1388"/>
        <v>0</v>
      </c>
      <c r="CG10842" s="32" t="str">
        <f t="shared" si="1389"/>
        <v/>
      </c>
      <c r="CH10842" s="32">
        <v>837</v>
      </c>
      <c r="CI10842" s="32" t="s">
        <v>7</v>
      </c>
      <c r="CJ10842" s="32" t="str">
        <f t="shared" si="1390"/>
        <v/>
      </c>
      <c r="CK10842" s="32" t="str">
        <f t="shared" si="1391"/>
        <v/>
      </c>
      <c r="CL10842" s="32" t="str">
        <f t="shared" si="1392"/>
        <v/>
      </c>
      <c r="CM10842" s="32" t="str">
        <f t="shared" si="1393"/>
        <v/>
      </c>
      <c r="CN10842" s="32" t="str">
        <f t="shared" si="1394"/>
        <v/>
      </c>
    </row>
    <row r="10843" spans="71:92" x14ac:dyDescent="0.3">
      <c r="BS10843" s="32" t="str">
        <f>IF(Kiadasi_kiseroiv!$K$2=BT10843,BV10843,"")</f>
        <v/>
      </c>
      <c r="BT10843" s="34" t="str">
        <f t="shared" si="1377"/>
        <v/>
      </c>
      <c r="BU10843" s="32" t="str">
        <f t="shared" si="1378"/>
        <v/>
      </c>
      <c r="BV10843" s="32" t="str">
        <f t="shared" si="1379"/>
        <v/>
      </c>
      <c r="BW10843" s="32" t="str">
        <f t="shared" si="1380"/>
        <v/>
      </c>
      <c r="BX10843" s="32" t="str">
        <f t="shared" si="1381"/>
        <v/>
      </c>
      <c r="BY10843" s="32" t="str">
        <f t="shared" si="1382"/>
        <v/>
      </c>
      <c r="BZ10843" s="32" t="str">
        <f t="shared" si="1383"/>
        <v/>
      </c>
      <c r="CA10843" s="32" t="str">
        <f t="shared" si="1384"/>
        <v/>
      </c>
      <c r="CB10843" s="33">
        <f>IF(COUNTIF($CD$7:CD10843,CD10843)=1,CD10843,CD10843+COUNTIF($CD$6:CD10842,CD10843))</f>
        <v>59983</v>
      </c>
      <c r="CC10843" s="34">
        <f t="shared" si="1385"/>
        <v>55153</v>
      </c>
      <c r="CD10843" s="32">
        <f t="shared" si="1386"/>
        <v>55153</v>
      </c>
      <c r="CE10843" s="32">
        <f t="shared" si="1387"/>
        <v>0</v>
      </c>
      <c r="CF10843" s="32">
        <f t="shared" si="1388"/>
        <v>0</v>
      </c>
      <c r="CG10843" s="32" t="str">
        <f t="shared" si="1389"/>
        <v/>
      </c>
      <c r="CH10843" s="32">
        <v>838</v>
      </c>
      <c r="CI10843" s="32" t="s">
        <v>7</v>
      </c>
      <c r="CJ10843" s="32" t="str">
        <f t="shared" si="1390"/>
        <v/>
      </c>
      <c r="CK10843" s="32" t="str">
        <f t="shared" si="1391"/>
        <v/>
      </c>
      <c r="CL10843" s="32" t="str">
        <f t="shared" si="1392"/>
        <v/>
      </c>
      <c r="CM10843" s="32" t="str">
        <f t="shared" si="1393"/>
        <v/>
      </c>
      <c r="CN10843" s="32" t="str">
        <f t="shared" si="1394"/>
        <v/>
      </c>
    </row>
    <row r="10844" spans="71:92" x14ac:dyDescent="0.3">
      <c r="BS10844" s="32" t="str">
        <f>IF(Kiadasi_kiseroiv!$K$2=BT10844,BV10844,"")</f>
        <v/>
      </c>
      <c r="BT10844" s="34" t="str">
        <f t="shared" si="1377"/>
        <v/>
      </c>
      <c r="BU10844" s="32" t="str">
        <f t="shared" si="1378"/>
        <v/>
      </c>
      <c r="BV10844" s="32" t="str">
        <f t="shared" si="1379"/>
        <v/>
      </c>
      <c r="BW10844" s="32" t="str">
        <f t="shared" si="1380"/>
        <v/>
      </c>
      <c r="BX10844" s="32" t="str">
        <f t="shared" si="1381"/>
        <v/>
      </c>
      <c r="BY10844" s="32" t="str">
        <f t="shared" si="1382"/>
        <v/>
      </c>
      <c r="BZ10844" s="32" t="str">
        <f t="shared" si="1383"/>
        <v/>
      </c>
      <c r="CA10844" s="32" t="str">
        <f t="shared" si="1384"/>
        <v/>
      </c>
      <c r="CB10844" s="33">
        <f>IF(COUNTIF($CD$7:CD10844,CD10844)=1,CD10844,CD10844+COUNTIF($CD$6:CD10843,CD10844))</f>
        <v>59984</v>
      </c>
      <c r="CC10844" s="34">
        <f t="shared" si="1385"/>
        <v>55153</v>
      </c>
      <c r="CD10844" s="32">
        <f t="shared" si="1386"/>
        <v>55153</v>
      </c>
      <c r="CE10844" s="32">
        <f t="shared" si="1387"/>
        <v>0</v>
      </c>
      <c r="CF10844" s="32">
        <f t="shared" si="1388"/>
        <v>0</v>
      </c>
      <c r="CG10844" s="32" t="str">
        <f t="shared" si="1389"/>
        <v/>
      </c>
      <c r="CH10844" s="32">
        <v>839</v>
      </c>
      <c r="CI10844" s="32" t="s">
        <v>7</v>
      </c>
      <c r="CJ10844" s="32" t="str">
        <f t="shared" si="1390"/>
        <v/>
      </c>
      <c r="CK10844" s="32" t="str">
        <f t="shared" si="1391"/>
        <v/>
      </c>
      <c r="CL10844" s="32" t="str">
        <f t="shared" si="1392"/>
        <v/>
      </c>
      <c r="CM10844" s="32" t="str">
        <f t="shared" si="1393"/>
        <v/>
      </c>
      <c r="CN10844" s="32" t="str">
        <f t="shared" si="1394"/>
        <v/>
      </c>
    </row>
    <row r="10845" spans="71:92" x14ac:dyDescent="0.3">
      <c r="BS10845" s="32" t="str">
        <f>IF(Kiadasi_kiseroiv!$K$2=BT10845,BV10845,"")</f>
        <v/>
      </c>
      <c r="BT10845" s="34" t="str">
        <f t="shared" si="1377"/>
        <v/>
      </c>
      <c r="BU10845" s="32" t="str">
        <f t="shared" si="1378"/>
        <v/>
      </c>
      <c r="BV10845" s="32" t="str">
        <f t="shared" si="1379"/>
        <v/>
      </c>
      <c r="BW10845" s="32" t="str">
        <f t="shared" si="1380"/>
        <v/>
      </c>
      <c r="BX10845" s="32" t="str">
        <f t="shared" si="1381"/>
        <v/>
      </c>
      <c r="BY10845" s="32" t="str">
        <f t="shared" si="1382"/>
        <v/>
      </c>
      <c r="BZ10845" s="32" t="str">
        <f t="shared" si="1383"/>
        <v/>
      </c>
      <c r="CA10845" s="32" t="str">
        <f t="shared" si="1384"/>
        <v/>
      </c>
      <c r="CB10845" s="33">
        <f>IF(COUNTIF($CD$7:CD10845,CD10845)=1,CD10845,CD10845+COUNTIF($CD$6:CD10844,CD10845))</f>
        <v>59985</v>
      </c>
      <c r="CC10845" s="34">
        <f t="shared" si="1385"/>
        <v>55153</v>
      </c>
      <c r="CD10845" s="32">
        <f t="shared" si="1386"/>
        <v>55153</v>
      </c>
      <c r="CE10845" s="32">
        <f t="shared" si="1387"/>
        <v>0</v>
      </c>
      <c r="CF10845" s="32">
        <f t="shared" si="1388"/>
        <v>0</v>
      </c>
      <c r="CG10845" s="32" t="str">
        <f t="shared" si="1389"/>
        <v/>
      </c>
      <c r="CH10845" s="32">
        <v>840</v>
      </c>
      <c r="CI10845" s="32" t="s">
        <v>7</v>
      </c>
      <c r="CJ10845" s="32" t="str">
        <f t="shared" si="1390"/>
        <v/>
      </c>
      <c r="CK10845" s="32" t="str">
        <f t="shared" si="1391"/>
        <v/>
      </c>
      <c r="CL10845" s="32" t="str">
        <f t="shared" si="1392"/>
        <v/>
      </c>
      <c r="CM10845" s="32" t="str">
        <f t="shared" si="1393"/>
        <v/>
      </c>
      <c r="CN10845" s="32" t="str">
        <f t="shared" si="1394"/>
        <v/>
      </c>
    </row>
    <row r="10846" spans="71:92" x14ac:dyDescent="0.3">
      <c r="BS10846" s="32" t="str">
        <f>IF(Kiadasi_kiseroiv!$K$2=BT10846,BV10846,"")</f>
        <v/>
      </c>
      <c r="BT10846" s="34" t="str">
        <f t="shared" si="1377"/>
        <v/>
      </c>
      <c r="BU10846" s="32" t="str">
        <f t="shared" si="1378"/>
        <v/>
      </c>
      <c r="BV10846" s="32" t="str">
        <f t="shared" si="1379"/>
        <v/>
      </c>
      <c r="BW10846" s="32" t="str">
        <f t="shared" si="1380"/>
        <v/>
      </c>
      <c r="BX10846" s="32" t="str">
        <f t="shared" si="1381"/>
        <v/>
      </c>
      <c r="BY10846" s="32" t="str">
        <f t="shared" si="1382"/>
        <v/>
      </c>
      <c r="BZ10846" s="32" t="str">
        <f t="shared" si="1383"/>
        <v/>
      </c>
      <c r="CA10846" s="32" t="str">
        <f t="shared" si="1384"/>
        <v/>
      </c>
      <c r="CB10846" s="33">
        <f>IF(COUNTIF($CD$7:CD10846,CD10846)=1,CD10846,CD10846+COUNTIF($CD$6:CD10845,CD10846))</f>
        <v>59986</v>
      </c>
      <c r="CC10846" s="34">
        <f t="shared" si="1385"/>
        <v>55153</v>
      </c>
      <c r="CD10846" s="32">
        <f t="shared" si="1386"/>
        <v>55153</v>
      </c>
      <c r="CE10846" s="32">
        <f t="shared" si="1387"/>
        <v>0</v>
      </c>
      <c r="CF10846" s="32">
        <f t="shared" si="1388"/>
        <v>0</v>
      </c>
      <c r="CG10846" s="32" t="str">
        <f t="shared" si="1389"/>
        <v/>
      </c>
      <c r="CH10846" s="32">
        <v>841</v>
      </c>
      <c r="CI10846" s="32" t="s">
        <v>7</v>
      </c>
      <c r="CJ10846" s="32" t="str">
        <f t="shared" si="1390"/>
        <v/>
      </c>
      <c r="CK10846" s="32" t="str">
        <f t="shared" si="1391"/>
        <v/>
      </c>
      <c r="CL10846" s="32" t="str">
        <f t="shared" si="1392"/>
        <v/>
      </c>
      <c r="CM10846" s="32" t="str">
        <f t="shared" si="1393"/>
        <v/>
      </c>
      <c r="CN10846" s="32" t="str">
        <f t="shared" si="1394"/>
        <v/>
      </c>
    </row>
    <row r="10847" spans="71:92" x14ac:dyDescent="0.3">
      <c r="BS10847" s="32" t="str">
        <f>IF(Kiadasi_kiseroiv!$K$2=BT10847,BV10847,"")</f>
        <v/>
      </c>
      <c r="BT10847" s="34" t="str">
        <f t="shared" si="1377"/>
        <v/>
      </c>
      <c r="BU10847" s="32" t="str">
        <f t="shared" si="1378"/>
        <v/>
      </c>
      <c r="BV10847" s="32" t="str">
        <f t="shared" si="1379"/>
        <v/>
      </c>
      <c r="BW10847" s="32" t="str">
        <f t="shared" si="1380"/>
        <v/>
      </c>
      <c r="BX10847" s="32" t="str">
        <f t="shared" si="1381"/>
        <v/>
      </c>
      <c r="BY10847" s="32" t="str">
        <f t="shared" si="1382"/>
        <v/>
      </c>
      <c r="BZ10847" s="32" t="str">
        <f t="shared" si="1383"/>
        <v/>
      </c>
      <c r="CA10847" s="32" t="str">
        <f t="shared" si="1384"/>
        <v/>
      </c>
      <c r="CB10847" s="33">
        <f>IF(COUNTIF($CD$7:CD10847,CD10847)=1,CD10847,CD10847+COUNTIF($CD$6:CD10846,CD10847))</f>
        <v>59987</v>
      </c>
      <c r="CC10847" s="34">
        <f t="shared" si="1385"/>
        <v>55153</v>
      </c>
      <c r="CD10847" s="32">
        <f t="shared" si="1386"/>
        <v>55153</v>
      </c>
      <c r="CE10847" s="32">
        <f t="shared" si="1387"/>
        <v>0</v>
      </c>
      <c r="CF10847" s="32">
        <f t="shared" si="1388"/>
        <v>0</v>
      </c>
      <c r="CG10847" s="32" t="str">
        <f t="shared" si="1389"/>
        <v/>
      </c>
      <c r="CH10847" s="32">
        <v>842</v>
      </c>
      <c r="CI10847" s="32" t="s">
        <v>7</v>
      </c>
      <c r="CJ10847" s="32" t="str">
        <f t="shared" si="1390"/>
        <v/>
      </c>
      <c r="CK10847" s="32" t="str">
        <f t="shared" si="1391"/>
        <v/>
      </c>
      <c r="CL10847" s="32" t="str">
        <f t="shared" si="1392"/>
        <v/>
      </c>
      <c r="CM10847" s="32" t="str">
        <f t="shared" si="1393"/>
        <v/>
      </c>
      <c r="CN10847" s="32" t="str">
        <f t="shared" si="1394"/>
        <v/>
      </c>
    </row>
    <row r="10848" spans="71:92" x14ac:dyDescent="0.3">
      <c r="BS10848" s="32" t="str">
        <f>IF(Kiadasi_kiseroiv!$K$2=BT10848,BV10848,"")</f>
        <v/>
      </c>
      <c r="BT10848" s="34" t="str">
        <f t="shared" si="1377"/>
        <v/>
      </c>
      <c r="BU10848" s="32" t="str">
        <f t="shared" si="1378"/>
        <v/>
      </c>
      <c r="BV10848" s="32" t="str">
        <f t="shared" si="1379"/>
        <v/>
      </c>
      <c r="BW10848" s="32" t="str">
        <f t="shared" si="1380"/>
        <v/>
      </c>
      <c r="BX10848" s="32" t="str">
        <f t="shared" si="1381"/>
        <v/>
      </c>
      <c r="BY10848" s="32" t="str">
        <f t="shared" si="1382"/>
        <v/>
      </c>
      <c r="BZ10848" s="32" t="str">
        <f t="shared" si="1383"/>
        <v/>
      </c>
      <c r="CA10848" s="32" t="str">
        <f t="shared" si="1384"/>
        <v/>
      </c>
      <c r="CB10848" s="33">
        <f>IF(COUNTIF($CD$7:CD10848,CD10848)=1,CD10848,CD10848+COUNTIF($CD$6:CD10847,CD10848))</f>
        <v>59988</v>
      </c>
      <c r="CC10848" s="34">
        <f t="shared" si="1385"/>
        <v>55153</v>
      </c>
      <c r="CD10848" s="32">
        <f t="shared" si="1386"/>
        <v>55153</v>
      </c>
      <c r="CE10848" s="32">
        <f t="shared" si="1387"/>
        <v>0</v>
      </c>
      <c r="CF10848" s="32">
        <f t="shared" si="1388"/>
        <v>0</v>
      </c>
      <c r="CG10848" s="32" t="str">
        <f t="shared" si="1389"/>
        <v/>
      </c>
      <c r="CH10848" s="32">
        <v>843</v>
      </c>
      <c r="CI10848" s="32" t="s">
        <v>7</v>
      </c>
      <c r="CJ10848" s="32" t="str">
        <f t="shared" si="1390"/>
        <v/>
      </c>
      <c r="CK10848" s="32" t="str">
        <f t="shared" si="1391"/>
        <v/>
      </c>
      <c r="CL10848" s="32" t="str">
        <f t="shared" si="1392"/>
        <v/>
      </c>
      <c r="CM10848" s="32" t="str">
        <f t="shared" si="1393"/>
        <v/>
      </c>
      <c r="CN10848" s="32" t="str">
        <f t="shared" si="1394"/>
        <v/>
      </c>
    </row>
    <row r="10849" spans="71:92" x14ac:dyDescent="0.3">
      <c r="BS10849" s="32" t="str">
        <f>IF(Kiadasi_kiseroiv!$K$2=BT10849,BV10849,"")</f>
        <v/>
      </c>
      <c r="BT10849" s="34" t="str">
        <f t="shared" si="1377"/>
        <v/>
      </c>
      <c r="BU10849" s="32" t="str">
        <f t="shared" si="1378"/>
        <v/>
      </c>
      <c r="BV10849" s="32" t="str">
        <f t="shared" si="1379"/>
        <v/>
      </c>
      <c r="BW10849" s="32" t="str">
        <f t="shared" si="1380"/>
        <v/>
      </c>
      <c r="BX10849" s="32" t="str">
        <f t="shared" si="1381"/>
        <v/>
      </c>
      <c r="BY10849" s="32" t="str">
        <f t="shared" si="1382"/>
        <v/>
      </c>
      <c r="BZ10849" s="32" t="str">
        <f t="shared" si="1383"/>
        <v/>
      </c>
      <c r="CA10849" s="32" t="str">
        <f t="shared" si="1384"/>
        <v/>
      </c>
      <c r="CB10849" s="33">
        <f>IF(COUNTIF($CD$7:CD10849,CD10849)=1,CD10849,CD10849+COUNTIF($CD$6:CD10848,CD10849))</f>
        <v>59989</v>
      </c>
      <c r="CC10849" s="34">
        <f t="shared" si="1385"/>
        <v>55153</v>
      </c>
      <c r="CD10849" s="32">
        <f t="shared" si="1386"/>
        <v>55153</v>
      </c>
      <c r="CE10849" s="32">
        <f t="shared" si="1387"/>
        <v>0</v>
      </c>
      <c r="CF10849" s="32">
        <f t="shared" si="1388"/>
        <v>0</v>
      </c>
      <c r="CG10849" s="32" t="str">
        <f t="shared" si="1389"/>
        <v/>
      </c>
      <c r="CH10849" s="32">
        <v>844</v>
      </c>
      <c r="CI10849" s="32" t="s">
        <v>7</v>
      </c>
      <c r="CJ10849" s="32" t="str">
        <f t="shared" si="1390"/>
        <v/>
      </c>
      <c r="CK10849" s="32" t="str">
        <f t="shared" si="1391"/>
        <v/>
      </c>
      <c r="CL10849" s="32" t="str">
        <f t="shared" si="1392"/>
        <v/>
      </c>
      <c r="CM10849" s="32" t="str">
        <f t="shared" si="1393"/>
        <v/>
      </c>
      <c r="CN10849" s="32" t="str">
        <f t="shared" si="1394"/>
        <v/>
      </c>
    </row>
    <row r="10850" spans="71:92" x14ac:dyDescent="0.3">
      <c r="BS10850" s="32" t="str">
        <f>IF(Kiadasi_kiseroiv!$K$2=BT10850,BV10850,"")</f>
        <v/>
      </c>
      <c r="BT10850" s="34" t="str">
        <f t="shared" si="1377"/>
        <v/>
      </c>
      <c r="BU10850" s="32" t="str">
        <f t="shared" si="1378"/>
        <v/>
      </c>
      <c r="BV10850" s="32" t="str">
        <f t="shared" si="1379"/>
        <v/>
      </c>
      <c r="BW10850" s="32" t="str">
        <f t="shared" si="1380"/>
        <v/>
      </c>
      <c r="BX10850" s="32" t="str">
        <f t="shared" si="1381"/>
        <v/>
      </c>
      <c r="BY10850" s="32" t="str">
        <f t="shared" si="1382"/>
        <v/>
      </c>
      <c r="BZ10850" s="32" t="str">
        <f t="shared" si="1383"/>
        <v/>
      </c>
      <c r="CA10850" s="32" t="str">
        <f t="shared" si="1384"/>
        <v/>
      </c>
      <c r="CB10850" s="33">
        <f>IF(COUNTIF($CD$7:CD10850,CD10850)=1,CD10850,CD10850+COUNTIF($CD$6:CD10849,CD10850))</f>
        <v>59990</v>
      </c>
      <c r="CC10850" s="34">
        <f t="shared" si="1385"/>
        <v>55153</v>
      </c>
      <c r="CD10850" s="32">
        <f t="shared" si="1386"/>
        <v>55153</v>
      </c>
      <c r="CE10850" s="32">
        <f t="shared" si="1387"/>
        <v>0</v>
      </c>
      <c r="CF10850" s="32">
        <f t="shared" si="1388"/>
        <v>0</v>
      </c>
      <c r="CG10850" s="32" t="str">
        <f t="shared" si="1389"/>
        <v/>
      </c>
      <c r="CH10850" s="32">
        <v>845</v>
      </c>
      <c r="CI10850" s="32" t="s">
        <v>7</v>
      </c>
      <c r="CJ10850" s="32" t="str">
        <f t="shared" si="1390"/>
        <v/>
      </c>
      <c r="CK10850" s="32" t="str">
        <f t="shared" si="1391"/>
        <v/>
      </c>
      <c r="CL10850" s="32" t="str">
        <f t="shared" si="1392"/>
        <v/>
      </c>
      <c r="CM10850" s="32" t="str">
        <f t="shared" si="1393"/>
        <v/>
      </c>
      <c r="CN10850" s="32" t="str">
        <f t="shared" si="1394"/>
        <v/>
      </c>
    </row>
    <row r="10851" spans="71:92" x14ac:dyDescent="0.3">
      <c r="BS10851" s="32" t="str">
        <f>IF(Kiadasi_kiseroiv!$K$2=BT10851,BV10851,"")</f>
        <v/>
      </c>
      <c r="BT10851" s="34" t="str">
        <f t="shared" si="1377"/>
        <v/>
      </c>
      <c r="BU10851" s="32" t="str">
        <f t="shared" si="1378"/>
        <v/>
      </c>
      <c r="BV10851" s="32" t="str">
        <f t="shared" si="1379"/>
        <v/>
      </c>
      <c r="BW10851" s="32" t="str">
        <f t="shared" si="1380"/>
        <v/>
      </c>
      <c r="BX10851" s="32" t="str">
        <f t="shared" si="1381"/>
        <v/>
      </c>
      <c r="BY10851" s="32" t="str">
        <f t="shared" si="1382"/>
        <v/>
      </c>
      <c r="BZ10851" s="32" t="str">
        <f t="shared" si="1383"/>
        <v/>
      </c>
      <c r="CA10851" s="32" t="str">
        <f t="shared" si="1384"/>
        <v/>
      </c>
      <c r="CB10851" s="33">
        <f>IF(COUNTIF($CD$7:CD10851,CD10851)=1,CD10851,CD10851+COUNTIF($CD$6:CD10850,CD10851))</f>
        <v>59991</v>
      </c>
      <c r="CC10851" s="34">
        <f t="shared" si="1385"/>
        <v>55153</v>
      </c>
      <c r="CD10851" s="32">
        <f t="shared" si="1386"/>
        <v>55153</v>
      </c>
      <c r="CE10851" s="32">
        <f t="shared" si="1387"/>
        <v>0</v>
      </c>
      <c r="CF10851" s="32">
        <f t="shared" si="1388"/>
        <v>0</v>
      </c>
      <c r="CG10851" s="32" t="str">
        <f t="shared" si="1389"/>
        <v/>
      </c>
      <c r="CH10851" s="32">
        <v>846</v>
      </c>
      <c r="CI10851" s="32" t="s">
        <v>7</v>
      </c>
      <c r="CJ10851" s="32" t="str">
        <f t="shared" si="1390"/>
        <v/>
      </c>
      <c r="CK10851" s="32" t="str">
        <f t="shared" si="1391"/>
        <v/>
      </c>
      <c r="CL10851" s="32" t="str">
        <f t="shared" si="1392"/>
        <v/>
      </c>
      <c r="CM10851" s="32" t="str">
        <f t="shared" si="1393"/>
        <v/>
      </c>
      <c r="CN10851" s="32" t="str">
        <f t="shared" si="1394"/>
        <v/>
      </c>
    </row>
    <row r="10852" spans="71:92" x14ac:dyDescent="0.3">
      <c r="BS10852" s="32" t="str">
        <f>IF(Kiadasi_kiseroiv!$K$2=BT10852,BV10852,"")</f>
        <v/>
      </c>
      <c r="BT10852" s="34" t="str">
        <f t="shared" si="1377"/>
        <v/>
      </c>
      <c r="BU10852" s="32" t="str">
        <f t="shared" si="1378"/>
        <v/>
      </c>
      <c r="BV10852" s="32" t="str">
        <f t="shared" si="1379"/>
        <v/>
      </c>
      <c r="BW10852" s="32" t="str">
        <f t="shared" si="1380"/>
        <v/>
      </c>
      <c r="BX10852" s="32" t="str">
        <f t="shared" si="1381"/>
        <v/>
      </c>
      <c r="BY10852" s="32" t="str">
        <f t="shared" si="1382"/>
        <v/>
      </c>
      <c r="BZ10852" s="32" t="str">
        <f t="shared" si="1383"/>
        <v/>
      </c>
      <c r="CA10852" s="32" t="str">
        <f t="shared" si="1384"/>
        <v/>
      </c>
      <c r="CB10852" s="33">
        <f>IF(COUNTIF($CD$7:CD10852,CD10852)=1,CD10852,CD10852+COUNTIF($CD$6:CD10851,CD10852))</f>
        <v>59992</v>
      </c>
      <c r="CC10852" s="34">
        <f t="shared" si="1385"/>
        <v>55153</v>
      </c>
      <c r="CD10852" s="32">
        <f t="shared" si="1386"/>
        <v>55153</v>
      </c>
      <c r="CE10852" s="32">
        <f t="shared" si="1387"/>
        <v>0</v>
      </c>
      <c r="CF10852" s="32">
        <f t="shared" si="1388"/>
        <v>0</v>
      </c>
      <c r="CG10852" s="32" t="str">
        <f t="shared" si="1389"/>
        <v/>
      </c>
      <c r="CH10852" s="32">
        <v>847</v>
      </c>
      <c r="CI10852" s="32" t="s">
        <v>7</v>
      </c>
      <c r="CJ10852" s="32" t="str">
        <f t="shared" si="1390"/>
        <v/>
      </c>
      <c r="CK10852" s="32" t="str">
        <f t="shared" si="1391"/>
        <v/>
      </c>
      <c r="CL10852" s="32" t="str">
        <f t="shared" si="1392"/>
        <v/>
      </c>
      <c r="CM10852" s="32" t="str">
        <f t="shared" si="1393"/>
        <v/>
      </c>
      <c r="CN10852" s="32" t="str">
        <f t="shared" si="1394"/>
        <v/>
      </c>
    </row>
    <row r="10853" spans="71:92" x14ac:dyDescent="0.3">
      <c r="BS10853" s="32" t="str">
        <f>IF(Kiadasi_kiseroiv!$K$2=BT10853,BV10853,"")</f>
        <v/>
      </c>
      <c r="BT10853" s="34" t="str">
        <f t="shared" si="1377"/>
        <v/>
      </c>
      <c r="BU10853" s="32" t="str">
        <f t="shared" si="1378"/>
        <v/>
      </c>
      <c r="BV10853" s="32" t="str">
        <f t="shared" si="1379"/>
        <v/>
      </c>
      <c r="BW10853" s="32" t="str">
        <f t="shared" si="1380"/>
        <v/>
      </c>
      <c r="BX10853" s="32" t="str">
        <f t="shared" si="1381"/>
        <v/>
      </c>
      <c r="BY10853" s="32" t="str">
        <f t="shared" si="1382"/>
        <v/>
      </c>
      <c r="BZ10853" s="32" t="str">
        <f t="shared" si="1383"/>
        <v/>
      </c>
      <c r="CA10853" s="32" t="str">
        <f t="shared" si="1384"/>
        <v/>
      </c>
      <c r="CB10853" s="33">
        <f>IF(COUNTIF($CD$7:CD10853,CD10853)=1,CD10853,CD10853+COUNTIF($CD$6:CD10852,CD10853))</f>
        <v>59993</v>
      </c>
      <c r="CC10853" s="34">
        <f t="shared" si="1385"/>
        <v>55153</v>
      </c>
      <c r="CD10853" s="32">
        <f t="shared" si="1386"/>
        <v>55153</v>
      </c>
      <c r="CE10853" s="32">
        <f t="shared" si="1387"/>
        <v>0</v>
      </c>
      <c r="CF10853" s="32">
        <f t="shared" si="1388"/>
        <v>0</v>
      </c>
      <c r="CG10853" s="32" t="str">
        <f t="shared" si="1389"/>
        <v/>
      </c>
      <c r="CH10853" s="32">
        <v>848</v>
      </c>
      <c r="CI10853" s="32" t="s">
        <v>7</v>
      </c>
      <c r="CJ10853" s="32" t="str">
        <f t="shared" si="1390"/>
        <v/>
      </c>
      <c r="CK10853" s="32" t="str">
        <f t="shared" si="1391"/>
        <v/>
      </c>
      <c r="CL10853" s="32" t="str">
        <f t="shared" si="1392"/>
        <v/>
      </c>
      <c r="CM10853" s="32" t="str">
        <f t="shared" si="1393"/>
        <v/>
      </c>
      <c r="CN10853" s="32" t="str">
        <f t="shared" si="1394"/>
        <v/>
      </c>
    </row>
    <row r="10854" spans="71:92" x14ac:dyDescent="0.3">
      <c r="BS10854" s="32" t="str">
        <f>IF(Kiadasi_kiseroiv!$K$2=BT10854,BV10854,"")</f>
        <v/>
      </c>
      <c r="BT10854" s="34" t="str">
        <f t="shared" si="1377"/>
        <v/>
      </c>
      <c r="BU10854" s="32" t="str">
        <f t="shared" si="1378"/>
        <v/>
      </c>
      <c r="BV10854" s="32" t="str">
        <f t="shared" si="1379"/>
        <v/>
      </c>
      <c r="BW10854" s="32" t="str">
        <f t="shared" si="1380"/>
        <v/>
      </c>
      <c r="BX10854" s="32" t="str">
        <f t="shared" si="1381"/>
        <v/>
      </c>
      <c r="BY10854" s="32" t="str">
        <f t="shared" si="1382"/>
        <v/>
      </c>
      <c r="BZ10854" s="32" t="str">
        <f t="shared" si="1383"/>
        <v/>
      </c>
      <c r="CA10854" s="32" t="str">
        <f t="shared" si="1384"/>
        <v/>
      </c>
      <c r="CB10854" s="33">
        <f>IF(COUNTIF($CD$7:CD10854,CD10854)=1,CD10854,CD10854+COUNTIF($CD$6:CD10853,CD10854))</f>
        <v>59994</v>
      </c>
      <c r="CC10854" s="34">
        <f t="shared" si="1385"/>
        <v>55153</v>
      </c>
      <c r="CD10854" s="32">
        <f t="shared" si="1386"/>
        <v>55153</v>
      </c>
      <c r="CE10854" s="32">
        <f t="shared" si="1387"/>
        <v>0</v>
      </c>
      <c r="CF10854" s="32">
        <f t="shared" si="1388"/>
        <v>0</v>
      </c>
      <c r="CG10854" s="32" t="str">
        <f t="shared" si="1389"/>
        <v/>
      </c>
      <c r="CH10854" s="32">
        <v>849</v>
      </c>
      <c r="CI10854" s="32" t="s">
        <v>7</v>
      </c>
      <c r="CJ10854" s="32" t="str">
        <f t="shared" si="1390"/>
        <v/>
      </c>
      <c r="CK10854" s="32" t="str">
        <f t="shared" si="1391"/>
        <v/>
      </c>
      <c r="CL10854" s="32" t="str">
        <f t="shared" si="1392"/>
        <v/>
      </c>
      <c r="CM10854" s="32" t="str">
        <f t="shared" si="1393"/>
        <v/>
      </c>
      <c r="CN10854" s="32" t="str">
        <f t="shared" si="1394"/>
        <v/>
      </c>
    </row>
    <row r="10855" spans="71:92" x14ac:dyDescent="0.3">
      <c r="BS10855" s="32" t="str">
        <f>IF(Kiadasi_kiseroiv!$K$2=BT10855,BV10855,"")</f>
        <v/>
      </c>
      <c r="BT10855" s="34" t="str">
        <f t="shared" si="1377"/>
        <v/>
      </c>
      <c r="BU10855" s="32" t="str">
        <f t="shared" si="1378"/>
        <v/>
      </c>
      <c r="BV10855" s="32" t="str">
        <f t="shared" si="1379"/>
        <v/>
      </c>
      <c r="BW10855" s="32" t="str">
        <f t="shared" si="1380"/>
        <v/>
      </c>
      <c r="BX10855" s="32" t="str">
        <f t="shared" si="1381"/>
        <v/>
      </c>
      <c r="BY10855" s="32" t="str">
        <f t="shared" si="1382"/>
        <v/>
      </c>
      <c r="BZ10855" s="32" t="str">
        <f t="shared" si="1383"/>
        <v/>
      </c>
      <c r="CA10855" s="32" t="str">
        <f t="shared" si="1384"/>
        <v/>
      </c>
      <c r="CB10855" s="33">
        <f>IF(COUNTIF($CD$7:CD10855,CD10855)=1,CD10855,CD10855+COUNTIF($CD$6:CD10854,CD10855))</f>
        <v>59995</v>
      </c>
      <c r="CC10855" s="34">
        <f t="shared" si="1385"/>
        <v>55153</v>
      </c>
      <c r="CD10855" s="32">
        <f t="shared" si="1386"/>
        <v>55153</v>
      </c>
      <c r="CE10855" s="32">
        <f t="shared" si="1387"/>
        <v>0</v>
      </c>
      <c r="CF10855" s="32">
        <f t="shared" si="1388"/>
        <v>0</v>
      </c>
      <c r="CG10855" s="32" t="str">
        <f t="shared" si="1389"/>
        <v/>
      </c>
      <c r="CH10855" s="32">
        <v>850</v>
      </c>
      <c r="CI10855" s="32" t="s">
        <v>7</v>
      </c>
      <c r="CJ10855" s="32" t="str">
        <f t="shared" si="1390"/>
        <v/>
      </c>
      <c r="CK10855" s="32" t="str">
        <f t="shared" si="1391"/>
        <v/>
      </c>
      <c r="CL10855" s="32" t="str">
        <f t="shared" si="1392"/>
        <v/>
      </c>
      <c r="CM10855" s="32" t="str">
        <f t="shared" si="1393"/>
        <v/>
      </c>
      <c r="CN10855" s="32" t="str">
        <f t="shared" si="1394"/>
        <v/>
      </c>
    </row>
    <row r="10856" spans="71:92" x14ac:dyDescent="0.3">
      <c r="BS10856" s="32" t="str">
        <f>IF(Kiadasi_kiseroiv!$K$2=BT10856,BV10856,"")</f>
        <v/>
      </c>
      <c r="BT10856" s="34" t="str">
        <f t="shared" si="1377"/>
        <v/>
      </c>
      <c r="BU10856" s="32" t="str">
        <f t="shared" si="1378"/>
        <v/>
      </c>
      <c r="BV10856" s="32" t="str">
        <f t="shared" si="1379"/>
        <v/>
      </c>
      <c r="BW10856" s="32" t="str">
        <f t="shared" si="1380"/>
        <v/>
      </c>
      <c r="BX10856" s="32" t="str">
        <f t="shared" si="1381"/>
        <v/>
      </c>
      <c r="BY10856" s="32" t="str">
        <f t="shared" si="1382"/>
        <v/>
      </c>
      <c r="BZ10856" s="32" t="str">
        <f t="shared" si="1383"/>
        <v/>
      </c>
      <c r="CA10856" s="32" t="str">
        <f t="shared" si="1384"/>
        <v/>
      </c>
      <c r="CB10856" s="33">
        <f>IF(COUNTIF($CD$7:CD10856,CD10856)=1,CD10856,CD10856+COUNTIF($CD$6:CD10855,CD10856))</f>
        <v>59996</v>
      </c>
      <c r="CC10856" s="34">
        <f t="shared" si="1385"/>
        <v>55153</v>
      </c>
      <c r="CD10856" s="32">
        <f t="shared" si="1386"/>
        <v>55153</v>
      </c>
      <c r="CE10856" s="32">
        <f t="shared" si="1387"/>
        <v>0</v>
      </c>
      <c r="CF10856" s="32">
        <f t="shared" si="1388"/>
        <v>0</v>
      </c>
      <c r="CG10856" s="32" t="str">
        <f t="shared" si="1389"/>
        <v/>
      </c>
      <c r="CH10856" s="32">
        <v>851</v>
      </c>
      <c r="CI10856" s="32" t="s">
        <v>7</v>
      </c>
      <c r="CJ10856" s="32" t="str">
        <f t="shared" si="1390"/>
        <v/>
      </c>
      <c r="CK10856" s="32" t="str">
        <f t="shared" si="1391"/>
        <v/>
      </c>
      <c r="CL10856" s="32" t="str">
        <f t="shared" si="1392"/>
        <v/>
      </c>
      <c r="CM10856" s="32" t="str">
        <f t="shared" si="1393"/>
        <v/>
      </c>
      <c r="CN10856" s="32" t="str">
        <f t="shared" si="1394"/>
        <v/>
      </c>
    </row>
    <row r="10857" spans="71:92" x14ac:dyDescent="0.3">
      <c r="BS10857" s="32" t="str">
        <f>IF(Kiadasi_kiseroiv!$K$2=BT10857,BV10857,"")</f>
        <v/>
      </c>
      <c r="BT10857" s="34" t="str">
        <f t="shared" si="1377"/>
        <v/>
      </c>
      <c r="BU10857" s="32" t="str">
        <f t="shared" si="1378"/>
        <v/>
      </c>
      <c r="BV10857" s="32" t="str">
        <f t="shared" si="1379"/>
        <v/>
      </c>
      <c r="BW10857" s="32" t="str">
        <f t="shared" si="1380"/>
        <v/>
      </c>
      <c r="BX10857" s="32" t="str">
        <f t="shared" si="1381"/>
        <v/>
      </c>
      <c r="BY10857" s="32" t="str">
        <f t="shared" si="1382"/>
        <v/>
      </c>
      <c r="BZ10857" s="32" t="str">
        <f t="shared" si="1383"/>
        <v/>
      </c>
      <c r="CA10857" s="32" t="str">
        <f t="shared" si="1384"/>
        <v/>
      </c>
      <c r="CB10857" s="33">
        <f>IF(COUNTIF($CD$7:CD10857,CD10857)=1,CD10857,CD10857+COUNTIF($CD$6:CD10856,CD10857))</f>
        <v>59997</v>
      </c>
      <c r="CC10857" s="34">
        <f t="shared" si="1385"/>
        <v>55153</v>
      </c>
      <c r="CD10857" s="32">
        <f t="shared" si="1386"/>
        <v>55153</v>
      </c>
      <c r="CE10857" s="32">
        <f t="shared" si="1387"/>
        <v>0</v>
      </c>
      <c r="CF10857" s="32">
        <f t="shared" si="1388"/>
        <v>0</v>
      </c>
      <c r="CG10857" s="32" t="str">
        <f t="shared" si="1389"/>
        <v/>
      </c>
      <c r="CH10857" s="32">
        <v>852</v>
      </c>
      <c r="CI10857" s="32" t="s">
        <v>7</v>
      </c>
      <c r="CJ10857" s="32" t="str">
        <f t="shared" si="1390"/>
        <v/>
      </c>
      <c r="CK10857" s="32" t="str">
        <f t="shared" si="1391"/>
        <v/>
      </c>
      <c r="CL10857" s="32" t="str">
        <f t="shared" si="1392"/>
        <v/>
      </c>
      <c r="CM10857" s="32" t="str">
        <f t="shared" si="1393"/>
        <v/>
      </c>
      <c r="CN10857" s="32" t="str">
        <f t="shared" si="1394"/>
        <v/>
      </c>
    </row>
    <row r="10858" spans="71:92" x14ac:dyDescent="0.3">
      <c r="BS10858" s="32" t="str">
        <f>IF(Kiadasi_kiseroiv!$K$2=BT10858,BV10858,"")</f>
        <v/>
      </c>
      <c r="BT10858" s="34" t="str">
        <f t="shared" si="1377"/>
        <v/>
      </c>
      <c r="BU10858" s="32" t="str">
        <f t="shared" si="1378"/>
        <v/>
      </c>
      <c r="BV10858" s="32" t="str">
        <f t="shared" si="1379"/>
        <v/>
      </c>
      <c r="BW10858" s="32" t="str">
        <f t="shared" si="1380"/>
        <v/>
      </c>
      <c r="BX10858" s="32" t="str">
        <f t="shared" si="1381"/>
        <v/>
      </c>
      <c r="BY10858" s="32" t="str">
        <f t="shared" si="1382"/>
        <v/>
      </c>
      <c r="BZ10858" s="32" t="str">
        <f t="shared" si="1383"/>
        <v/>
      </c>
      <c r="CA10858" s="32" t="str">
        <f t="shared" si="1384"/>
        <v/>
      </c>
      <c r="CB10858" s="33">
        <f>IF(COUNTIF($CD$7:CD10858,CD10858)=1,CD10858,CD10858+COUNTIF($CD$6:CD10857,CD10858))</f>
        <v>59998</v>
      </c>
      <c r="CC10858" s="34">
        <f t="shared" si="1385"/>
        <v>55153</v>
      </c>
      <c r="CD10858" s="32">
        <f t="shared" si="1386"/>
        <v>55153</v>
      </c>
      <c r="CE10858" s="32">
        <f t="shared" si="1387"/>
        <v>0</v>
      </c>
      <c r="CF10858" s="32">
        <f t="shared" si="1388"/>
        <v>0</v>
      </c>
      <c r="CG10858" s="32" t="str">
        <f t="shared" si="1389"/>
        <v/>
      </c>
      <c r="CH10858" s="32">
        <v>853</v>
      </c>
      <c r="CI10858" s="32" t="s">
        <v>7</v>
      </c>
      <c r="CJ10858" s="32" t="str">
        <f t="shared" si="1390"/>
        <v/>
      </c>
      <c r="CK10858" s="32" t="str">
        <f t="shared" si="1391"/>
        <v/>
      </c>
      <c r="CL10858" s="32" t="str">
        <f t="shared" si="1392"/>
        <v/>
      </c>
      <c r="CM10858" s="32" t="str">
        <f t="shared" si="1393"/>
        <v/>
      </c>
      <c r="CN10858" s="32" t="str">
        <f t="shared" si="1394"/>
        <v/>
      </c>
    </row>
    <row r="10859" spans="71:92" x14ac:dyDescent="0.3">
      <c r="BS10859" s="32" t="str">
        <f>IF(Kiadasi_kiseroiv!$K$2=BT10859,BV10859,"")</f>
        <v/>
      </c>
      <c r="BT10859" s="34" t="str">
        <f t="shared" si="1377"/>
        <v/>
      </c>
      <c r="BU10859" s="32" t="str">
        <f t="shared" si="1378"/>
        <v/>
      </c>
      <c r="BV10859" s="32" t="str">
        <f t="shared" si="1379"/>
        <v/>
      </c>
      <c r="BW10859" s="32" t="str">
        <f t="shared" si="1380"/>
        <v/>
      </c>
      <c r="BX10859" s="32" t="str">
        <f t="shared" si="1381"/>
        <v/>
      </c>
      <c r="BY10859" s="32" t="str">
        <f t="shared" si="1382"/>
        <v/>
      </c>
      <c r="BZ10859" s="32" t="str">
        <f t="shared" si="1383"/>
        <v/>
      </c>
      <c r="CA10859" s="32" t="str">
        <f t="shared" si="1384"/>
        <v/>
      </c>
      <c r="CB10859" s="33">
        <f>IF(COUNTIF($CD$7:CD10859,CD10859)=1,CD10859,CD10859+COUNTIF($CD$6:CD10858,CD10859))</f>
        <v>59999</v>
      </c>
      <c r="CC10859" s="34">
        <f t="shared" si="1385"/>
        <v>55153</v>
      </c>
      <c r="CD10859" s="32">
        <f t="shared" si="1386"/>
        <v>55153</v>
      </c>
      <c r="CE10859" s="32">
        <f t="shared" si="1387"/>
        <v>0</v>
      </c>
      <c r="CF10859" s="32">
        <f t="shared" si="1388"/>
        <v>0</v>
      </c>
      <c r="CG10859" s="32" t="str">
        <f t="shared" si="1389"/>
        <v/>
      </c>
      <c r="CH10859" s="32">
        <v>854</v>
      </c>
      <c r="CI10859" s="32" t="s">
        <v>7</v>
      </c>
      <c r="CJ10859" s="32" t="str">
        <f t="shared" si="1390"/>
        <v/>
      </c>
      <c r="CK10859" s="32" t="str">
        <f t="shared" si="1391"/>
        <v/>
      </c>
      <c r="CL10859" s="32" t="str">
        <f t="shared" si="1392"/>
        <v/>
      </c>
      <c r="CM10859" s="32" t="str">
        <f t="shared" si="1393"/>
        <v/>
      </c>
      <c r="CN10859" s="32" t="str">
        <f t="shared" si="1394"/>
        <v/>
      </c>
    </row>
    <row r="10860" spans="71:92" x14ac:dyDescent="0.3">
      <c r="BS10860" s="32" t="str">
        <f>IF(Kiadasi_kiseroiv!$K$2=BT10860,BV10860,"")</f>
        <v/>
      </c>
      <c r="BT10860" s="34" t="str">
        <f t="shared" si="1377"/>
        <v/>
      </c>
      <c r="BU10860" s="32" t="str">
        <f t="shared" si="1378"/>
        <v/>
      </c>
      <c r="BV10860" s="32" t="str">
        <f t="shared" si="1379"/>
        <v/>
      </c>
      <c r="BW10860" s="32" t="str">
        <f t="shared" si="1380"/>
        <v/>
      </c>
      <c r="BX10860" s="32" t="str">
        <f t="shared" si="1381"/>
        <v/>
      </c>
      <c r="BY10860" s="32" t="str">
        <f t="shared" si="1382"/>
        <v/>
      </c>
      <c r="BZ10860" s="32" t="str">
        <f t="shared" si="1383"/>
        <v/>
      </c>
      <c r="CA10860" s="32" t="str">
        <f t="shared" si="1384"/>
        <v/>
      </c>
      <c r="CB10860" s="33">
        <f>IF(COUNTIF($CD$7:CD10860,CD10860)=1,CD10860,CD10860+COUNTIF($CD$6:CD10859,CD10860))</f>
        <v>60000</v>
      </c>
      <c r="CC10860" s="34">
        <f t="shared" si="1385"/>
        <v>55153</v>
      </c>
      <c r="CD10860" s="32">
        <f t="shared" si="1386"/>
        <v>55153</v>
      </c>
      <c r="CE10860" s="32">
        <f t="shared" si="1387"/>
        <v>0</v>
      </c>
      <c r="CF10860" s="32">
        <f t="shared" si="1388"/>
        <v>0</v>
      </c>
      <c r="CG10860" s="32" t="str">
        <f t="shared" si="1389"/>
        <v/>
      </c>
      <c r="CH10860" s="32">
        <v>855</v>
      </c>
      <c r="CI10860" s="32" t="s">
        <v>7</v>
      </c>
      <c r="CJ10860" s="32" t="str">
        <f t="shared" si="1390"/>
        <v/>
      </c>
      <c r="CK10860" s="32" t="str">
        <f t="shared" si="1391"/>
        <v/>
      </c>
      <c r="CL10860" s="32" t="str">
        <f t="shared" si="1392"/>
        <v/>
      </c>
      <c r="CM10860" s="32" t="str">
        <f t="shared" si="1393"/>
        <v/>
      </c>
      <c r="CN10860" s="32" t="str">
        <f t="shared" si="1394"/>
        <v/>
      </c>
    </row>
    <row r="10861" spans="71:92" x14ac:dyDescent="0.3">
      <c r="BS10861" s="32" t="str">
        <f>IF(Kiadasi_kiseroiv!$K$2=BT10861,BV10861,"")</f>
        <v/>
      </c>
      <c r="BT10861" s="34" t="str">
        <f t="shared" si="1377"/>
        <v/>
      </c>
      <c r="BU10861" s="32" t="str">
        <f t="shared" si="1378"/>
        <v/>
      </c>
      <c r="BV10861" s="32" t="str">
        <f t="shared" si="1379"/>
        <v/>
      </c>
      <c r="BW10861" s="32" t="str">
        <f t="shared" si="1380"/>
        <v/>
      </c>
      <c r="BX10861" s="32" t="str">
        <f t="shared" si="1381"/>
        <v/>
      </c>
      <c r="BY10861" s="32" t="str">
        <f t="shared" si="1382"/>
        <v/>
      </c>
      <c r="BZ10861" s="32" t="str">
        <f t="shared" si="1383"/>
        <v/>
      </c>
      <c r="CA10861" s="32" t="str">
        <f t="shared" si="1384"/>
        <v/>
      </c>
      <c r="CB10861" s="33">
        <f>IF(COUNTIF($CD$7:CD10861,CD10861)=1,CD10861,CD10861+COUNTIF($CD$6:CD10860,CD10861))</f>
        <v>60001</v>
      </c>
      <c r="CC10861" s="34">
        <f t="shared" si="1385"/>
        <v>55153</v>
      </c>
      <c r="CD10861" s="32">
        <f t="shared" si="1386"/>
        <v>55153</v>
      </c>
      <c r="CE10861" s="32">
        <f t="shared" si="1387"/>
        <v>0</v>
      </c>
      <c r="CF10861" s="32">
        <f t="shared" si="1388"/>
        <v>0</v>
      </c>
      <c r="CG10861" s="32" t="str">
        <f t="shared" si="1389"/>
        <v/>
      </c>
      <c r="CH10861" s="32">
        <v>856</v>
      </c>
      <c r="CI10861" s="32" t="s">
        <v>7</v>
      </c>
      <c r="CJ10861" s="32" t="str">
        <f t="shared" si="1390"/>
        <v/>
      </c>
      <c r="CK10861" s="32" t="str">
        <f t="shared" si="1391"/>
        <v/>
      </c>
      <c r="CL10861" s="32" t="str">
        <f t="shared" si="1392"/>
        <v/>
      </c>
      <c r="CM10861" s="32" t="str">
        <f t="shared" si="1393"/>
        <v/>
      </c>
      <c r="CN10861" s="32" t="str">
        <f t="shared" si="1394"/>
        <v/>
      </c>
    </row>
    <row r="10862" spans="71:92" x14ac:dyDescent="0.3">
      <c r="BS10862" s="32" t="str">
        <f>IF(Kiadasi_kiseroiv!$K$2=BT10862,BV10862,"")</f>
        <v/>
      </c>
      <c r="BT10862" s="34" t="str">
        <f t="shared" si="1377"/>
        <v/>
      </c>
      <c r="BU10862" s="32" t="str">
        <f t="shared" si="1378"/>
        <v/>
      </c>
      <c r="BV10862" s="32" t="str">
        <f t="shared" si="1379"/>
        <v/>
      </c>
      <c r="BW10862" s="32" t="str">
        <f t="shared" si="1380"/>
        <v/>
      </c>
      <c r="BX10862" s="32" t="str">
        <f t="shared" si="1381"/>
        <v/>
      </c>
      <c r="BY10862" s="32" t="str">
        <f t="shared" si="1382"/>
        <v/>
      </c>
      <c r="BZ10862" s="32" t="str">
        <f t="shared" si="1383"/>
        <v/>
      </c>
      <c r="CA10862" s="32" t="str">
        <f t="shared" si="1384"/>
        <v/>
      </c>
      <c r="CB10862" s="33">
        <f>IF(COUNTIF($CD$7:CD10862,CD10862)=1,CD10862,CD10862+COUNTIF($CD$6:CD10861,CD10862))</f>
        <v>60002</v>
      </c>
      <c r="CC10862" s="34">
        <f t="shared" si="1385"/>
        <v>55153</v>
      </c>
      <c r="CD10862" s="32">
        <f t="shared" si="1386"/>
        <v>55153</v>
      </c>
      <c r="CE10862" s="32">
        <f t="shared" si="1387"/>
        <v>0</v>
      </c>
      <c r="CF10862" s="32">
        <f t="shared" si="1388"/>
        <v>0</v>
      </c>
      <c r="CG10862" s="32" t="str">
        <f t="shared" si="1389"/>
        <v/>
      </c>
      <c r="CH10862" s="32">
        <v>857</v>
      </c>
      <c r="CI10862" s="32" t="s">
        <v>7</v>
      </c>
      <c r="CJ10862" s="32" t="str">
        <f t="shared" si="1390"/>
        <v/>
      </c>
      <c r="CK10862" s="32" t="str">
        <f t="shared" si="1391"/>
        <v/>
      </c>
      <c r="CL10862" s="32" t="str">
        <f t="shared" si="1392"/>
        <v/>
      </c>
      <c r="CM10862" s="32" t="str">
        <f t="shared" si="1393"/>
        <v/>
      </c>
      <c r="CN10862" s="32" t="str">
        <f t="shared" si="1394"/>
        <v/>
      </c>
    </row>
    <row r="10863" spans="71:92" x14ac:dyDescent="0.3">
      <c r="BS10863" s="32" t="str">
        <f>IF(Kiadasi_kiseroiv!$K$2=BT10863,BV10863,"")</f>
        <v/>
      </c>
      <c r="BT10863" s="34" t="str">
        <f t="shared" si="1377"/>
        <v/>
      </c>
      <c r="BU10863" s="32" t="str">
        <f t="shared" si="1378"/>
        <v/>
      </c>
      <c r="BV10863" s="32" t="str">
        <f t="shared" si="1379"/>
        <v/>
      </c>
      <c r="BW10863" s="32" t="str">
        <f t="shared" si="1380"/>
        <v/>
      </c>
      <c r="BX10863" s="32" t="str">
        <f t="shared" si="1381"/>
        <v/>
      </c>
      <c r="BY10863" s="32" t="str">
        <f t="shared" si="1382"/>
        <v/>
      </c>
      <c r="BZ10863" s="32" t="str">
        <f t="shared" si="1383"/>
        <v/>
      </c>
      <c r="CA10863" s="32" t="str">
        <f t="shared" si="1384"/>
        <v/>
      </c>
      <c r="CB10863" s="33">
        <f>IF(COUNTIF($CD$7:CD10863,CD10863)=1,CD10863,CD10863+COUNTIF($CD$6:CD10862,CD10863))</f>
        <v>60003</v>
      </c>
      <c r="CC10863" s="34">
        <f t="shared" si="1385"/>
        <v>55153</v>
      </c>
      <c r="CD10863" s="32">
        <f t="shared" si="1386"/>
        <v>55153</v>
      </c>
      <c r="CE10863" s="32">
        <f t="shared" si="1387"/>
        <v>0</v>
      </c>
      <c r="CF10863" s="32">
        <f t="shared" si="1388"/>
        <v>0</v>
      </c>
      <c r="CG10863" s="32" t="str">
        <f t="shared" si="1389"/>
        <v/>
      </c>
      <c r="CH10863" s="32">
        <v>858</v>
      </c>
      <c r="CI10863" s="32" t="s">
        <v>7</v>
      </c>
      <c r="CJ10863" s="32" t="str">
        <f t="shared" si="1390"/>
        <v/>
      </c>
      <c r="CK10863" s="32" t="str">
        <f t="shared" si="1391"/>
        <v/>
      </c>
      <c r="CL10863" s="32" t="str">
        <f t="shared" si="1392"/>
        <v/>
      </c>
      <c r="CM10863" s="32" t="str">
        <f t="shared" si="1393"/>
        <v/>
      </c>
      <c r="CN10863" s="32" t="str">
        <f t="shared" si="1394"/>
        <v/>
      </c>
    </row>
    <row r="10864" spans="71:92" x14ac:dyDescent="0.3">
      <c r="BS10864" s="32" t="str">
        <f>IF(Kiadasi_kiseroiv!$K$2=BT10864,BV10864,"")</f>
        <v/>
      </c>
      <c r="BT10864" s="34" t="str">
        <f t="shared" si="1377"/>
        <v/>
      </c>
      <c r="BU10864" s="32" t="str">
        <f t="shared" si="1378"/>
        <v/>
      </c>
      <c r="BV10864" s="32" t="str">
        <f t="shared" si="1379"/>
        <v/>
      </c>
      <c r="BW10864" s="32" t="str">
        <f t="shared" si="1380"/>
        <v/>
      </c>
      <c r="BX10864" s="32" t="str">
        <f t="shared" si="1381"/>
        <v/>
      </c>
      <c r="BY10864" s="32" t="str">
        <f t="shared" si="1382"/>
        <v/>
      </c>
      <c r="BZ10864" s="32" t="str">
        <f t="shared" si="1383"/>
        <v/>
      </c>
      <c r="CA10864" s="32" t="str">
        <f t="shared" si="1384"/>
        <v/>
      </c>
      <c r="CB10864" s="33">
        <f>IF(COUNTIF($CD$7:CD10864,CD10864)=1,CD10864,CD10864+COUNTIF($CD$6:CD10863,CD10864))</f>
        <v>60004</v>
      </c>
      <c r="CC10864" s="34">
        <f t="shared" si="1385"/>
        <v>55153</v>
      </c>
      <c r="CD10864" s="32">
        <f t="shared" si="1386"/>
        <v>55153</v>
      </c>
      <c r="CE10864" s="32">
        <f t="shared" si="1387"/>
        <v>0</v>
      </c>
      <c r="CF10864" s="32">
        <f t="shared" si="1388"/>
        <v>0</v>
      </c>
      <c r="CG10864" s="32" t="str">
        <f t="shared" si="1389"/>
        <v/>
      </c>
      <c r="CH10864" s="32">
        <v>859</v>
      </c>
      <c r="CI10864" s="32" t="s">
        <v>7</v>
      </c>
      <c r="CJ10864" s="32" t="str">
        <f t="shared" si="1390"/>
        <v/>
      </c>
      <c r="CK10864" s="32" t="str">
        <f t="shared" si="1391"/>
        <v/>
      </c>
      <c r="CL10864" s="32" t="str">
        <f t="shared" si="1392"/>
        <v/>
      </c>
      <c r="CM10864" s="32" t="str">
        <f t="shared" si="1393"/>
        <v/>
      </c>
      <c r="CN10864" s="32" t="str">
        <f t="shared" si="1394"/>
        <v/>
      </c>
    </row>
    <row r="10865" spans="71:92" x14ac:dyDescent="0.3">
      <c r="BS10865" s="32" t="str">
        <f>IF(Kiadasi_kiseroiv!$K$2=BT10865,BV10865,"")</f>
        <v/>
      </c>
      <c r="BT10865" s="34" t="str">
        <f t="shared" si="1377"/>
        <v/>
      </c>
      <c r="BU10865" s="32" t="str">
        <f t="shared" si="1378"/>
        <v/>
      </c>
      <c r="BV10865" s="32" t="str">
        <f t="shared" si="1379"/>
        <v/>
      </c>
      <c r="BW10865" s="32" t="str">
        <f t="shared" si="1380"/>
        <v/>
      </c>
      <c r="BX10865" s="32" t="str">
        <f t="shared" si="1381"/>
        <v/>
      </c>
      <c r="BY10865" s="32" t="str">
        <f t="shared" si="1382"/>
        <v/>
      </c>
      <c r="BZ10865" s="32" t="str">
        <f t="shared" si="1383"/>
        <v/>
      </c>
      <c r="CA10865" s="32" t="str">
        <f t="shared" si="1384"/>
        <v/>
      </c>
      <c r="CB10865" s="33">
        <f>IF(COUNTIF($CD$7:CD10865,CD10865)=1,CD10865,CD10865+COUNTIF($CD$6:CD10864,CD10865))</f>
        <v>60005</v>
      </c>
      <c r="CC10865" s="34">
        <f t="shared" si="1385"/>
        <v>55153</v>
      </c>
      <c r="CD10865" s="32">
        <f t="shared" si="1386"/>
        <v>55153</v>
      </c>
      <c r="CE10865" s="32">
        <f t="shared" si="1387"/>
        <v>0</v>
      </c>
      <c r="CF10865" s="32">
        <f t="shared" si="1388"/>
        <v>0</v>
      </c>
      <c r="CG10865" s="32" t="str">
        <f t="shared" si="1389"/>
        <v/>
      </c>
      <c r="CH10865" s="32">
        <v>860</v>
      </c>
      <c r="CI10865" s="32" t="s">
        <v>7</v>
      </c>
      <c r="CJ10865" s="32" t="str">
        <f t="shared" si="1390"/>
        <v/>
      </c>
      <c r="CK10865" s="32" t="str">
        <f t="shared" si="1391"/>
        <v/>
      </c>
      <c r="CL10865" s="32" t="str">
        <f t="shared" si="1392"/>
        <v/>
      </c>
      <c r="CM10865" s="32" t="str">
        <f t="shared" si="1393"/>
        <v/>
      </c>
      <c r="CN10865" s="32" t="str">
        <f t="shared" si="1394"/>
        <v/>
      </c>
    </row>
    <row r="10866" spans="71:92" x14ac:dyDescent="0.3">
      <c r="BS10866" s="32" t="str">
        <f>IF(Kiadasi_kiseroiv!$K$2=BT10866,BV10866,"")</f>
        <v/>
      </c>
      <c r="BT10866" s="34" t="str">
        <f t="shared" si="1377"/>
        <v/>
      </c>
      <c r="BU10866" s="32" t="str">
        <f t="shared" si="1378"/>
        <v/>
      </c>
      <c r="BV10866" s="32" t="str">
        <f t="shared" si="1379"/>
        <v/>
      </c>
      <c r="BW10866" s="32" t="str">
        <f t="shared" si="1380"/>
        <v/>
      </c>
      <c r="BX10866" s="32" t="str">
        <f t="shared" si="1381"/>
        <v/>
      </c>
      <c r="BY10866" s="32" t="str">
        <f t="shared" si="1382"/>
        <v/>
      </c>
      <c r="BZ10866" s="32" t="str">
        <f t="shared" si="1383"/>
        <v/>
      </c>
      <c r="CA10866" s="32" t="str">
        <f t="shared" si="1384"/>
        <v/>
      </c>
      <c r="CB10866" s="33">
        <f>IF(COUNTIF($CD$7:CD10866,CD10866)=1,CD10866,CD10866+COUNTIF($CD$6:CD10865,CD10866))</f>
        <v>60006</v>
      </c>
      <c r="CC10866" s="34">
        <f t="shared" si="1385"/>
        <v>55153</v>
      </c>
      <c r="CD10866" s="32">
        <f t="shared" si="1386"/>
        <v>55153</v>
      </c>
      <c r="CE10866" s="32">
        <f t="shared" si="1387"/>
        <v>0</v>
      </c>
      <c r="CF10866" s="32">
        <f t="shared" si="1388"/>
        <v>0</v>
      </c>
      <c r="CG10866" s="32" t="str">
        <f t="shared" si="1389"/>
        <v/>
      </c>
      <c r="CH10866" s="32">
        <v>861</v>
      </c>
      <c r="CI10866" s="32" t="s">
        <v>7</v>
      </c>
      <c r="CJ10866" s="32" t="str">
        <f t="shared" si="1390"/>
        <v/>
      </c>
      <c r="CK10866" s="32" t="str">
        <f t="shared" si="1391"/>
        <v/>
      </c>
      <c r="CL10866" s="32" t="str">
        <f t="shared" si="1392"/>
        <v/>
      </c>
      <c r="CM10866" s="32" t="str">
        <f t="shared" si="1393"/>
        <v/>
      </c>
      <c r="CN10866" s="32" t="str">
        <f t="shared" si="1394"/>
        <v/>
      </c>
    </row>
    <row r="10867" spans="71:92" x14ac:dyDescent="0.3">
      <c r="BS10867" s="32" t="str">
        <f>IF(Kiadasi_kiseroiv!$K$2=BT10867,BV10867,"")</f>
        <v/>
      </c>
      <c r="BT10867" s="34" t="str">
        <f t="shared" si="1377"/>
        <v/>
      </c>
      <c r="BU10867" s="32" t="str">
        <f t="shared" si="1378"/>
        <v/>
      </c>
      <c r="BV10867" s="32" t="str">
        <f t="shared" si="1379"/>
        <v/>
      </c>
      <c r="BW10867" s="32" t="str">
        <f t="shared" si="1380"/>
        <v/>
      </c>
      <c r="BX10867" s="32" t="str">
        <f t="shared" si="1381"/>
        <v/>
      </c>
      <c r="BY10867" s="32" t="str">
        <f t="shared" si="1382"/>
        <v/>
      </c>
      <c r="BZ10867" s="32" t="str">
        <f t="shared" si="1383"/>
        <v/>
      </c>
      <c r="CA10867" s="32" t="str">
        <f t="shared" si="1384"/>
        <v/>
      </c>
      <c r="CB10867" s="33">
        <f>IF(COUNTIF($CD$7:CD10867,CD10867)=1,CD10867,CD10867+COUNTIF($CD$6:CD10866,CD10867))</f>
        <v>60007</v>
      </c>
      <c r="CC10867" s="34">
        <f t="shared" si="1385"/>
        <v>55153</v>
      </c>
      <c r="CD10867" s="32">
        <f t="shared" si="1386"/>
        <v>55153</v>
      </c>
      <c r="CE10867" s="32">
        <f t="shared" si="1387"/>
        <v>0</v>
      </c>
      <c r="CF10867" s="32">
        <f t="shared" si="1388"/>
        <v>0</v>
      </c>
      <c r="CG10867" s="32" t="str">
        <f t="shared" si="1389"/>
        <v/>
      </c>
      <c r="CH10867" s="32">
        <v>862</v>
      </c>
      <c r="CI10867" s="32" t="s">
        <v>7</v>
      </c>
      <c r="CJ10867" s="32" t="str">
        <f t="shared" si="1390"/>
        <v/>
      </c>
      <c r="CK10867" s="32" t="str">
        <f t="shared" si="1391"/>
        <v/>
      </c>
      <c r="CL10867" s="32" t="str">
        <f t="shared" si="1392"/>
        <v/>
      </c>
      <c r="CM10867" s="32" t="str">
        <f t="shared" si="1393"/>
        <v/>
      </c>
      <c r="CN10867" s="32" t="str">
        <f t="shared" si="1394"/>
        <v/>
      </c>
    </row>
    <row r="10868" spans="71:92" x14ac:dyDescent="0.3">
      <c r="BS10868" s="32" t="str">
        <f>IF(Kiadasi_kiseroiv!$K$2=BT10868,BV10868,"")</f>
        <v/>
      </c>
      <c r="BT10868" s="34" t="str">
        <f t="shared" si="1377"/>
        <v/>
      </c>
      <c r="BU10868" s="32" t="str">
        <f t="shared" si="1378"/>
        <v/>
      </c>
      <c r="BV10868" s="32" t="str">
        <f t="shared" si="1379"/>
        <v/>
      </c>
      <c r="BW10868" s="32" t="str">
        <f t="shared" si="1380"/>
        <v/>
      </c>
      <c r="BX10868" s="32" t="str">
        <f t="shared" si="1381"/>
        <v/>
      </c>
      <c r="BY10868" s="32" t="str">
        <f t="shared" si="1382"/>
        <v/>
      </c>
      <c r="BZ10868" s="32" t="str">
        <f t="shared" si="1383"/>
        <v/>
      </c>
      <c r="CA10868" s="32" t="str">
        <f t="shared" si="1384"/>
        <v/>
      </c>
      <c r="CB10868" s="33">
        <f>IF(COUNTIF($CD$7:CD10868,CD10868)=1,CD10868,CD10868+COUNTIF($CD$6:CD10867,CD10868))</f>
        <v>60008</v>
      </c>
      <c r="CC10868" s="34">
        <f t="shared" si="1385"/>
        <v>55153</v>
      </c>
      <c r="CD10868" s="32">
        <f t="shared" si="1386"/>
        <v>55153</v>
      </c>
      <c r="CE10868" s="32">
        <f t="shared" si="1387"/>
        <v>0</v>
      </c>
      <c r="CF10868" s="32">
        <f t="shared" si="1388"/>
        <v>0</v>
      </c>
      <c r="CG10868" s="32" t="str">
        <f t="shared" si="1389"/>
        <v/>
      </c>
      <c r="CH10868" s="32">
        <v>863</v>
      </c>
      <c r="CI10868" s="32" t="s">
        <v>7</v>
      </c>
      <c r="CJ10868" s="32" t="str">
        <f t="shared" si="1390"/>
        <v/>
      </c>
      <c r="CK10868" s="32" t="str">
        <f t="shared" si="1391"/>
        <v/>
      </c>
      <c r="CL10868" s="32" t="str">
        <f t="shared" si="1392"/>
        <v/>
      </c>
      <c r="CM10868" s="32" t="str">
        <f t="shared" si="1393"/>
        <v/>
      </c>
      <c r="CN10868" s="32" t="str">
        <f t="shared" si="1394"/>
        <v/>
      </c>
    </row>
    <row r="10869" spans="71:92" x14ac:dyDescent="0.3">
      <c r="BS10869" s="32" t="str">
        <f>IF(Kiadasi_kiseroiv!$K$2=BT10869,BV10869,"")</f>
        <v/>
      </c>
      <c r="BT10869" s="34" t="str">
        <f t="shared" si="1377"/>
        <v/>
      </c>
      <c r="BU10869" s="32" t="str">
        <f t="shared" si="1378"/>
        <v/>
      </c>
      <c r="BV10869" s="32" t="str">
        <f t="shared" si="1379"/>
        <v/>
      </c>
      <c r="BW10869" s="32" t="str">
        <f t="shared" si="1380"/>
        <v/>
      </c>
      <c r="BX10869" s="32" t="str">
        <f t="shared" si="1381"/>
        <v/>
      </c>
      <c r="BY10869" s="32" t="str">
        <f t="shared" si="1382"/>
        <v/>
      </c>
      <c r="BZ10869" s="32" t="str">
        <f t="shared" si="1383"/>
        <v/>
      </c>
      <c r="CA10869" s="32" t="str">
        <f t="shared" si="1384"/>
        <v/>
      </c>
      <c r="CB10869" s="33">
        <f>IF(COUNTIF($CD$7:CD10869,CD10869)=1,CD10869,CD10869+COUNTIF($CD$6:CD10868,CD10869))</f>
        <v>60009</v>
      </c>
      <c r="CC10869" s="34">
        <f t="shared" si="1385"/>
        <v>55153</v>
      </c>
      <c r="CD10869" s="32">
        <f t="shared" si="1386"/>
        <v>55153</v>
      </c>
      <c r="CE10869" s="32">
        <f t="shared" si="1387"/>
        <v>0</v>
      </c>
      <c r="CF10869" s="32">
        <f t="shared" si="1388"/>
        <v>0</v>
      </c>
      <c r="CG10869" s="32" t="str">
        <f t="shared" si="1389"/>
        <v/>
      </c>
      <c r="CH10869" s="32">
        <v>864</v>
      </c>
      <c r="CI10869" s="32" t="s">
        <v>7</v>
      </c>
      <c r="CJ10869" s="32" t="str">
        <f t="shared" si="1390"/>
        <v/>
      </c>
      <c r="CK10869" s="32" t="str">
        <f t="shared" si="1391"/>
        <v/>
      </c>
      <c r="CL10869" s="32" t="str">
        <f t="shared" si="1392"/>
        <v/>
      </c>
      <c r="CM10869" s="32" t="str">
        <f t="shared" si="1393"/>
        <v/>
      </c>
      <c r="CN10869" s="32" t="str">
        <f t="shared" si="1394"/>
        <v/>
      </c>
    </row>
    <row r="10870" spans="71:92" x14ac:dyDescent="0.3">
      <c r="BS10870" s="32" t="str">
        <f>IF(Kiadasi_kiseroiv!$K$2=BT10870,BV10870,"")</f>
        <v/>
      </c>
      <c r="BT10870" s="34" t="str">
        <f t="shared" si="1377"/>
        <v/>
      </c>
      <c r="BU10870" s="32" t="str">
        <f t="shared" si="1378"/>
        <v/>
      </c>
      <c r="BV10870" s="32" t="str">
        <f t="shared" si="1379"/>
        <v/>
      </c>
      <c r="BW10870" s="32" t="str">
        <f t="shared" si="1380"/>
        <v/>
      </c>
      <c r="BX10870" s="32" t="str">
        <f t="shared" si="1381"/>
        <v/>
      </c>
      <c r="BY10870" s="32" t="str">
        <f t="shared" si="1382"/>
        <v/>
      </c>
      <c r="BZ10870" s="32" t="str">
        <f t="shared" si="1383"/>
        <v/>
      </c>
      <c r="CA10870" s="32" t="str">
        <f t="shared" si="1384"/>
        <v/>
      </c>
      <c r="CB10870" s="33">
        <f>IF(COUNTIF($CD$7:CD10870,CD10870)=1,CD10870,CD10870+COUNTIF($CD$6:CD10869,CD10870))</f>
        <v>60010</v>
      </c>
      <c r="CC10870" s="34">
        <f t="shared" si="1385"/>
        <v>55153</v>
      </c>
      <c r="CD10870" s="32">
        <f t="shared" si="1386"/>
        <v>55153</v>
      </c>
      <c r="CE10870" s="32">
        <f t="shared" si="1387"/>
        <v>0</v>
      </c>
      <c r="CF10870" s="32">
        <f t="shared" si="1388"/>
        <v>0</v>
      </c>
      <c r="CG10870" s="32" t="str">
        <f t="shared" si="1389"/>
        <v/>
      </c>
      <c r="CH10870" s="32">
        <v>865</v>
      </c>
      <c r="CI10870" s="32" t="s">
        <v>7</v>
      </c>
      <c r="CJ10870" s="32" t="str">
        <f t="shared" si="1390"/>
        <v/>
      </c>
      <c r="CK10870" s="32" t="str">
        <f t="shared" si="1391"/>
        <v/>
      </c>
      <c r="CL10870" s="32" t="str">
        <f t="shared" si="1392"/>
        <v/>
      </c>
      <c r="CM10870" s="32" t="str">
        <f t="shared" si="1393"/>
        <v/>
      </c>
      <c r="CN10870" s="32" t="str">
        <f t="shared" si="1394"/>
        <v/>
      </c>
    </row>
    <row r="10871" spans="71:92" x14ac:dyDescent="0.3">
      <c r="BS10871" s="32" t="str">
        <f>IF(Kiadasi_kiseroiv!$K$2=BT10871,BV10871,"")</f>
        <v/>
      </c>
      <c r="BT10871" s="34" t="str">
        <f t="shared" si="1377"/>
        <v/>
      </c>
      <c r="BU10871" s="32" t="str">
        <f t="shared" si="1378"/>
        <v/>
      </c>
      <c r="BV10871" s="32" t="str">
        <f t="shared" si="1379"/>
        <v/>
      </c>
      <c r="BW10871" s="32" t="str">
        <f t="shared" si="1380"/>
        <v/>
      </c>
      <c r="BX10871" s="32" t="str">
        <f t="shared" si="1381"/>
        <v/>
      </c>
      <c r="BY10871" s="32" t="str">
        <f t="shared" si="1382"/>
        <v/>
      </c>
      <c r="BZ10871" s="32" t="str">
        <f t="shared" si="1383"/>
        <v/>
      </c>
      <c r="CA10871" s="32" t="str">
        <f t="shared" si="1384"/>
        <v/>
      </c>
      <c r="CB10871" s="33">
        <f>IF(COUNTIF($CD$7:CD10871,CD10871)=1,CD10871,CD10871+COUNTIF($CD$6:CD10870,CD10871))</f>
        <v>60011</v>
      </c>
      <c r="CC10871" s="34">
        <f t="shared" si="1385"/>
        <v>55153</v>
      </c>
      <c r="CD10871" s="32">
        <f t="shared" si="1386"/>
        <v>55153</v>
      </c>
      <c r="CE10871" s="32">
        <f t="shared" si="1387"/>
        <v>0</v>
      </c>
      <c r="CF10871" s="32">
        <f t="shared" si="1388"/>
        <v>0</v>
      </c>
      <c r="CG10871" s="32" t="str">
        <f t="shared" si="1389"/>
        <v/>
      </c>
      <c r="CH10871" s="32">
        <v>866</v>
      </c>
      <c r="CI10871" s="32" t="s">
        <v>7</v>
      </c>
      <c r="CJ10871" s="32" t="str">
        <f t="shared" si="1390"/>
        <v/>
      </c>
      <c r="CK10871" s="32" t="str">
        <f t="shared" si="1391"/>
        <v/>
      </c>
      <c r="CL10871" s="32" t="str">
        <f t="shared" si="1392"/>
        <v/>
      </c>
      <c r="CM10871" s="32" t="str">
        <f t="shared" si="1393"/>
        <v/>
      </c>
      <c r="CN10871" s="32" t="str">
        <f t="shared" si="1394"/>
        <v/>
      </c>
    </row>
    <row r="10872" spans="71:92" x14ac:dyDescent="0.3">
      <c r="BS10872" s="32" t="str">
        <f>IF(Kiadasi_kiseroiv!$K$2=BT10872,BV10872,"")</f>
        <v/>
      </c>
      <c r="BT10872" s="34" t="str">
        <f t="shared" si="1377"/>
        <v/>
      </c>
      <c r="BU10872" s="32" t="str">
        <f t="shared" si="1378"/>
        <v/>
      </c>
      <c r="BV10872" s="32" t="str">
        <f t="shared" si="1379"/>
        <v/>
      </c>
      <c r="BW10872" s="32" t="str">
        <f t="shared" si="1380"/>
        <v/>
      </c>
      <c r="BX10872" s="32" t="str">
        <f t="shared" si="1381"/>
        <v/>
      </c>
      <c r="BY10872" s="32" t="str">
        <f t="shared" si="1382"/>
        <v/>
      </c>
      <c r="BZ10872" s="32" t="str">
        <f t="shared" si="1383"/>
        <v/>
      </c>
      <c r="CA10872" s="32" t="str">
        <f t="shared" si="1384"/>
        <v/>
      </c>
      <c r="CB10872" s="33">
        <f>IF(COUNTIF($CD$7:CD10872,CD10872)=1,CD10872,CD10872+COUNTIF($CD$6:CD10871,CD10872))</f>
        <v>60012</v>
      </c>
      <c r="CC10872" s="34">
        <f t="shared" si="1385"/>
        <v>55153</v>
      </c>
      <c r="CD10872" s="32">
        <f t="shared" si="1386"/>
        <v>55153</v>
      </c>
      <c r="CE10872" s="32">
        <f t="shared" si="1387"/>
        <v>0</v>
      </c>
      <c r="CF10872" s="32">
        <f t="shared" si="1388"/>
        <v>0</v>
      </c>
      <c r="CG10872" s="32" t="str">
        <f t="shared" si="1389"/>
        <v/>
      </c>
      <c r="CH10872" s="32">
        <v>867</v>
      </c>
      <c r="CI10872" s="32" t="s">
        <v>7</v>
      </c>
      <c r="CJ10872" s="32" t="str">
        <f t="shared" si="1390"/>
        <v/>
      </c>
      <c r="CK10872" s="32" t="str">
        <f t="shared" si="1391"/>
        <v/>
      </c>
      <c r="CL10872" s="32" t="str">
        <f t="shared" si="1392"/>
        <v/>
      </c>
      <c r="CM10872" s="32" t="str">
        <f t="shared" si="1393"/>
        <v/>
      </c>
      <c r="CN10872" s="32" t="str">
        <f t="shared" si="1394"/>
        <v/>
      </c>
    </row>
    <row r="10873" spans="71:92" x14ac:dyDescent="0.3">
      <c r="BS10873" s="32" t="str">
        <f>IF(Kiadasi_kiseroiv!$K$2=BT10873,BV10873,"")</f>
        <v/>
      </c>
      <c r="BT10873" s="34" t="str">
        <f t="shared" si="1377"/>
        <v/>
      </c>
      <c r="BU10873" s="32" t="str">
        <f t="shared" si="1378"/>
        <v/>
      </c>
      <c r="BV10873" s="32" t="str">
        <f t="shared" si="1379"/>
        <v/>
      </c>
      <c r="BW10873" s="32" t="str">
        <f t="shared" si="1380"/>
        <v/>
      </c>
      <c r="BX10873" s="32" t="str">
        <f t="shared" si="1381"/>
        <v/>
      </c>
      <c r="BY10873" s="32" t="str">
        <f t="shared" si="1382"/>
        <v/>
      </c>
      <c r="BZ10873" s="32" t="str">
        <f t="shared" si="1383"/>
        <v/>
      </c>
      <c r="CA10873" s="32" t="str">
        <f t="shared" si="1384"/>
        <v/>
      </c>
      <c r="CB10873" s="33">
        <f>IF(COUNTIF($CD$7:CD10873,CD10873)=1,CD10873,CD10873+COUNTIF($CD$6:CD10872,CD10873))</f>
        <v>60013</v>
      </c>
      <c r="CC10873" s="34">
        <f t="shared" si="1385"/>
        <v>55153</v>
      </c>
      <c r="CD10873" s="32">
        <f t="shared" si="1386"/>
        <v>55153</v>
      </c>
      <c r="CE10873" s="32">
        <f t="shared" si="1387"/>
        <v>0</v>
      </c>
      <c r="CF10873" s="32">
        <f t="shared" si="1388"/>
        <v>0</v>
      </c>
      <c r="CG10873" s="32" t="str">
        <f t="shared" si="1389"/>
        <v/>
      </c>
      <c r="CH10873" s="32">
        <v>868</v>
      </c>
      <c r="CI10873" s="32" t="s">
        <v>7</v>
      </c>
      <c r="CJ10873" s="32" t="str">
        <f t="shared" si="1390"/>
        <v/>
      </c>
      <c r="CK10873" s="32" t="str">
        <f t="shared" si="1391"/>
        <v/>
      </c>
      <c r="CL10873" s="32" t="str">
        <f t="shared" si="1392"/>
        <v/>
      </c>
      <c r="CM10873" s="32" t="str">
        <f t="shared" si="1393"/>
        <v/>
      </c>
      <c r="CN10873" s="32" t="str">
        <f t="shared" si="1394"/>
        <v/>
      </c>
    </row>
    <row r="10874" spans="71:92" x14ac:dyDescent="0.3">
      <c r="BS10874" s="32" t="str">
        <f>IF(Kiadasi_kiseroiv!$K$2=BT10874,BV10874,"")</f>
        <v/>
      </c>
      <c r="BT10874" s="34" t="str">
        <f t="shared" si="1377"/>
        <v/>
      </c>
      <c r="BU10874" s="32" t="str">
        <f t="shared" si="1378"/>
        <v/>
      </c>
      <c r="BV10874" s="32" t="str">
        <f t="shared" si="1379"/>
        <v/>
      </c>
      <c r="BW10874" s="32" t="str">
        <f t="shared" si="1380"/>
        <v/>
      </c>
      <c r="BX10874" s="32" t="str">
        <f t="shared" si="1381"/>
        <v/>
      </c>
      <c r="BY10874" s="32" t="str">
        <f t="shared" si="1382"/>
        <v/>
      </c>
      <c r="BZ10874" s="32" t="str">
        <f t="shared" si="1383"/>
        <v/>
      </c>
      <c r="CA10874" s="32" t="str">
        <f t="shared" si="1384"/>
        <v/>
      </c>
      <c r="CB10874" s="33">
        <f>IF(COUNTIF($CD$7:CD10874,CD10874)=1,CD10874,CD10874+COUNTIF($CD$6:CD10873,CD10874))</f>
        <v>60014</v>
      </c>
      <c r="CC10874" s="34">
        <f t="shared" si="1385"/>
        <v>55153</v>
      </c>
      <c r="CD10874" s="32">
        <f t="shared" si="1386"/>
        <v>55153</v>
      </c>
      <c r="CE10874" s="32">
        <f t="shared" si="1387"/>
        <v>0</v>
      </c>
      <c r="CF10874" s="32">
        <f t="shared" si="1388"/>
        <v>0</v>
      </c>
      <c r="CG10874" s="32" t="str">
        <f t="shared" si="1389"/>
        <v/>
      </c>
      <c r="CH10874" s="32">
        <v>869</v>
      </c>
      <c r="CI10874" s="32" t="s">
        <v>7</v>
      </c>
      <c r="CJ10874" s="32" t="str">
        <f t="shared" si="1390"/>
        <v/>
      </c>
      <c r="CK10874" s="32" t="str">
        <f t="shared" si="1391"/>
        <v/>
      </c>
      <c r="CL10874" s="32" t="str">
        <f t="shared" si="1392"/>
        <v/>
      </c>
      <c r="CM10874" s="32" t="str">
        <f t="shared" si="1393"/>
        <v/>
      </c>
      <c r="CN10874" s="32" t="str">
        <f t="shared" si="1394"/>
        <v/>
      </c>
    </row>
    <row r="10875" spans="71:92" x14ac:dyDescent="0.3">
      <c r="BS10875" s="32" t="str">
        <f>IF(Kiadasi_kiseroiv!$K$2=BT10875,BV10875,"")</f>
        <v/>
      </c>
      <c r="BT10875" s="34" t="str">
        <f t="shared" si="1377"/>
        <v/>
      </c>
      <c r="BU10875" s="32" t="str">
        <f t="shared" si="1378"/>
        <v/>
      </c>
      <c r="BV10875" s="32" t="str">
        <f t="shared" si="1379"/>
        <v/>
      </c>
      <c r="BW10875" s="32" t="str">
        <f t="shared" si="1380"/>
        <v/>
      </c>
      <c r="BX10875" s="32" t="str">
        <f t="shared" si="1381"/>
        <v/>
      </c>
      <c r="BY10875" s="32" t="str">
        <f t="shared" si="1382"/>
        <v/>
      </c>
      <c r="BZ10875" s="32" t="str">
        <f t="shared" si="1383"/>
        <v/>
      </c>
      <c r="CA10875" s="32" t="str">
        <f t="shared" si="1384"/>
        <v/>
      </c>
      <c r="CB10875" s="33">
        <f>IF(COUNTIF($CD$7:CD10875,CD10875)=1,CD10875,CD10875+COUNTIF($CD$6:CD10874,CD10875))</f>
        <v>60015</v>
      </c>
      <c r="CC10875" s="34">
        <f t="shared" si="1385"/>
        <v>55153</v>
      </c>
      <c r="CD10875" s="32">
        <f t="shared" si="1386"/>
        <v>55153</v>
      </c>
      <c r="CE10875" s="32">
        <f t="shared" si="1387"/>
        <v>0</v>
      </c>
      <c r="CF10875" s="32">
        <f t="shared" si="1388"/>
        <v>0</v>
      </c>
      <c r="CG10875" s="32" t="str">
        <f t="shared" si="1389"/>
        <v/>
      </c>
      <c r="CH10875" s="32">
        <v>870</v>
      </c>
      <c r="CI10875" s="32" t="s">
        <v>7</v>
      </c>
      <c r="CJ10875" s="32" t="str">
        <f t="shared" si="1390"/>
        <v/>
      </c>
      <c r="CK10875" s="32" t="str">
        <f t="shared" si="1391"/>
        <v/>
      </c>
      <c r="CL10875" s="32" t="str">
        <f t="shared" si="1392"/>
        <v/>
      </c>
      <c r="CM10875" s="32" t="str">
        <f t="shared" si="1393"/>
        <v/>
      </c>
      <c r="CN10875" s="32" t="str">
        <f t="shared" si="1394"/>
        <v/>
      </c>
    </row>
    <row r="10876" spans="71:92" x14ac:dyDescent="0.3">
      <c r="BS10876" s="32" t="str">
        <f>IF(Kiadasi_kiseroiv!$K$2=BT10876,BV10876,"")</f>
        <v/>
      </c>
      <c r="BT10876" s="34" t="str">
        <f t="shared" si="1377"/>
        <v/>
      </c>
      <c r="BU10876" s="32" t="str">
        <f t="shared" si="1378"/>
        <v/>
      </c>
      <c r="BV10876" s="32" t="str">
        <f t="shared" si="1379"/>
        <v/>
      </c>
      <c r="BW10876" s="32" t="str">
        <f t="shared" si="1380"/>
        <v/>
      </c>
      <c r="BX10876" s="32" t="str">
        <f t="shared" si="1381"/>
        <v/>
      </c>
      <c r="BY10876" s="32" t="str">
        <f t="shared" si="1382"/>
        <v/>
      </c>
      <c r="BZ10876" s="32" t="str">
        <f t="shared" si="1383"/>
        <v/>
      </c>
      <c r="CA10876" s="32" t="str">
        <f t="shared" si="1384"/>
        <v/>
      </c>
      <c r="CB10876" s="33">
        <f>IF(COUNTIF($CD$7:CD10876,CD10876)=1,CD10876,CD10876+COUNTIF($CD$6:CD10875,CD10876))</f>
        <v>60016</v>
      </c>
      <c r="CC10876" s="34">
        <f t="shared" si="1385"/>
        <v>55153</v>
      </c>
      <c r="CD10876" s="32">
        <f t="shared" si="1386"/>
        <v>55153</v>
      </c>
      <c r="CE10876" s="32">
        <f t="shared" si="1387"/>
        <v>0</v>
      </c>
      <c r="CF10876" s="32">
        <f t="shared" si="1388"/>
        <v>0</v>
      </c>
      <c r="CG10876" s="32" t="str">
        <f t="shared" si="1389"/>
        <v/>
      </c>
      <c r="CH10876" s="32">
        <v>871</v>
      </c>
      <c r="CI10876" s="32" t="s">
        <v>7</v>
      </c>
      <c r="CJ10876" s="32" t="str">
        <f t="shared" si="1390"/>
        <v/>
      </c>
      <c r="CK10876" s="32" t="str">
        <f t="shared" si="1391"/>
        <v/>
      </c>
      <c r="CL10876" s="32" t="str">
        <f t="shared" si="1392"/>
        <v/>
      </c>
      <c r="CM10876" s="32" t="str">
        <f t="shared" si="1393"/>
        <v/>
      </c>
      <c r="CN10876" s="32" t="str">
        <f t="shared" si="1394"/>
        <v/>
      </c>
    </row>
    <row r="10877" spans="71:92" x14ac:dyDescent="0.3">
      <c r="BS10877" s="32" t="str">
        <f>IF(Kiadasi_kiseroiv!$K$2=BT10877,BV10877,"")</f>
        <v/>
      </c>
      <c r="BT10877" s="34" t="str">
        <f t="shared" si="1377"/>
        <v/>
      </c>
      <c r="BU10877" s="32" t="str">
        <f t="shared" si="1378"/>
        <v/>
      </c>
      <c r="BV10877" s="32" t="str">
        <f t="shared" si="1379"/>
        <v/>
      </c>
      <c r="BW10877" s="32" t="str">
        <f t="shared" si="1380"/>
        <v/>
      </c>
      <c r="BX10877" s="32" t="str">
        <f t="shared" si="1381"/>
        <v/>
      </c>
      <c r="BY10877" s="32" t="str">
        <f t="shared" si="1382"/>
        <v/>
      </c>
      <c r="BZ10877" s="32" t="str">
        <f t="shared" si="1383"/>
        <v/>
      </c>
      <c r="CA10877" s="32" t="str">
        <f t="shared" si="1384"/>
        <v/>
      </c>
      <c r="CB10877" s="33">
        <f>IF(COUNTIF($CD$7:CD10877,CD10877)=1,CD10877,CD10877+COUNTIF($CD$6:CD10876,CD10877))</f>
        <v>60017</v>
      </c>
      <c r="CC10877" s="34">
        <f t="shared" si="1385"/>
        <v>55153</v>
      </c>
      <c r="CD10877" s="32">
        <f t="shared" si="1386"/>
        <v>55153</v>
      </c>
      <c r="CE10877" s="32">
        <f t="shared" si="1387"/>
        <v>0</v>
      </c>
      <c r="CF10877" s="32">
        <f t="shared" si="1388"/>
        <v>0</v>
      </c>
      <c r="CG10877" s="32" t="str">
        <f t="shared" si="1389"/>
        <v/>
      </c>
      <c r="CH10877" s="32">
        <v>872</v>
      </c>
      <c r="CI10877" s="32" t="s">
        <v>7</v>
      </c>
      <c r="CJ10877" s="32" t="str">
        <f t="shared" si="1390"/>
        <v/>
      </c>
      <c r="CK10877" s="32" t="str">
        <f t="shared" si="1391"/>
        <v/>
      </c>
      <c r="CL10877" s="32" t="str">
        <f t="shared" si="1392"/>
        <v/>
      </c>
      <c r="CM10877" s="32" t="str">
        <f t="shared" si="1393"/>
        <v/>
      </c>
      <c r="CN10877" s="32" t="str">
        <f t="shared" si="1394"/>
        <v/>
      </c>
    </row>
    <row r="10878" spans="71:92" x14ac:dyDescent="0.3">
      <c r="BS10878" s="32" t="str">
        <f>IF(Kiadasi_kiseroiv!$K$2=BT10878,BV10878,"")</f>
        <v/>
      </c>
      <c r="BT10878" s="34" t="str">
        <f t="shared" si="1377"/>
        <v/>
      </c>
      <c r="BU10878" s="32" t="str">
        <f t="shared" si="1378"/>
        <v/>
      </c>
      <c r="BV10878" s="32" t="str">
        <f t="shared" si="1379"/>
        <v/>
      </c>
      <c r="BW10878" s="32" t="str">
        <f t="shared" si="1380"/>
        <v/>
      </c>
      <c r="BX10878" s="32" t="str">
        <f t="shared" si="1381"/>
        <v/>
      </c>
      <c r="BY10878" s="32" t="str">
        <f t="shared" si="1382"/>
        <v/>
      </c>
      <c r="BZ10878" s="32" t="str">
        <f t="shared" si="1383"/>
        <v/>
      </c>
      <c r="CA10878" s="32" t="str">
        <f t="shared" si="1384"/>
        <v/>
      </c>
      <c r="CB10878" s="33">
        <f>IF(COUNTIF($CD$7:CD10878,CD10878)=1,CD10878,CD10878+COUNTIF($CD$6:CD10877,CD10878))</f>
        <v>60018</v>
      </c>
      <c r="CC10878" s="34">
        <f t="shared" si="1385"/>
        <v>55153</v>
      </c>
      <c r="CD10878" s="32">
        <f t="shared" si="1386"/>
        <v>55153</v>
      </c>
      <c r="CE10878" s="32">
        <f t="shared" si="1387"/>
        <v>0</v>
      </c>
      <c r="CF10878" s="32">
        <f t="shared" si="1388"/>
        <v>0</v>
      </c>
      <c r="CG10878" s="32" t="str">
        <f t="shared" si="1389"/>
        <v/>
      </c>
      <c r="CH10878" s="32">
        <v>873</v>
      </c>
      <c r="CI10878" s="32" t="s">
        <v>7</v>
      </c>
      <c r="CJ10878" s="32" t="str">
        <f t="shared" si="1390"/>
        <v/>
      </c>
      <c r="CK10878" s="32" t="str">
        <f t="shared" si="1391"/>
        <v/>
      </c>
      <c r="CL10878" s="32" t="str">
        <f t="shared" si="1392"/>
        <v/>
      </c>
      <c r="CM10878" s="32" t="str">
        <f t="shared" si="1393"/>
        <v/>
      </c>
      <c r="CN10878" s="32" t="str">
        <f t="shared" si="1394"/>
        <v/>
      </c>
    </row>
    <row r="10879" spans="71:92" x14ac:dyDescent="0.3">
      <c r="BS10879" s="32" t="str">
        <f>IF(Kiadasi_kiseroiv!$K$2=BT10879,BV10879,"")</f>
        <v/>
      </c>
      <c r="BT10879" s="34" t="str">
        <f t="shared" si="1377"/>
        <v/>
      </c>
      <c r="BU10879" s="32" t="str">
        <f t="shared" si="1378"/>
        <v/>
      </c>
      <c r="BV10879" s="32" t="str">
        <f t="shared" si="1379"/>
        <v/>
      </c>
      <c r="BW10879" s="32" t="str">
        <f t="shared" si="1380"/>
        <v/>
      </c>
      <c r="BX10879" s="32" t="str">
        <f t="shared" si="1381"/>
        <v/>
      </c>
      <c r="BY10879" s="32" t="str">
        <f t="shared" si="1382"/>
        <v/>
      </c>
      <c r="BZ10879" s="32" t="str">
        <f t="shared" si="1383"/>
        <v/>
      </c>
      <c r="CA10879" s="32" t="str">
        <f t="shared" si="1384"/>
        <v/>
      </c>
      <c r="CB10879" s="33">
        <f>IF(COUNTIF($CD$7:CD10879,CD10879)=1,CD10879,CD10879+COUNTIF($CD$6:CD10878,CD10879))</f>
        <v>60019</v>
      </c>
      <c r="CC10879" s="34">
        <f t="shared" si="1385"/>
        <v>55153</v>
      </c>
      <c r="CD10879" s="32">
        <f t="shared" si="1386"/>
        <v>55153</v>
      </c>
      <c r="CE10879" s="32">
        <f t="shared" si="1387"/>
        <v>0</v>
      </c>
      <c r="CF10879" s="32">
        <f t="shared" si="1388"/>
        <v>0</v>
      </c>
      <c r="CG10879" s="32" t="str">
        <f t="shared" si="1389"/>
        <v/>
      </c>
      <c r="CH10879" s="32">
        <v>874</v>
      </c>
      <c r="CI10879" s="32" t="s">
        <v>7</v>
      </c>
      <c r="CJ10879" s="32" t="str">
        <f t="shared" si="1390"/>
        <v/>
      </c>
      <c r="CK10879" s="32" t="str">
        <f t="shared" si="1391"/>
        <v/>
      </c>
      <c r="CL10879" s="32" t="str">
        <f t="shared" si="1392"/>
        <v/>
      </c>
      <c r="CM10879" s="32" t="str">
        <f t="shared" si="1393"/>
        <v/>
      </c>
      <c r="CN10879" s="32" t="str">
        <f t="shared" si="1394"/>
        <v/>
      </c>
    </row>
    <row r="10880" spans="71:92" x14ac:dyDescent="0.3">
      <c r="BS10880" s="32" t="str">
        <f>IF(Kiadasi_kiseroiv!$K$2=BT10880,BV10880,"")</f>
        <v/>
      </c>
      <c r="BT10880" s="34" t="str">
        <f t="shared" si="1377"/>
        <v/>
      </c>
      <c r="BU10880" s="32" t="str">
        <f t="shared" si="1378"/>
        <v/>
      </c>
      <c r="BV10880" s="32" t="str">
        <f t="shared" si="1379"/>
        <v/>
      </c>
      <c r="BW10880" s="32" t="str">
        <f t="shared" si="1380"/>
        <v/>
      </c>
      <c r="BX10880" s="32" t="str">
        <f t="shared" si="1381"/>
        <v/>
      </c>
      <c r="BY10880" s="32" t="str">
        <f t="shared" si="1382"/>
        <v/>
      </c>
      <c r="BZ10880" s="32" t="str">
        <f t="shared" si="1383"/>
        <v/>
      </c>
      <c r="CA10880" s="32" t="str">
        <f t="shared" si="1384"/>
        <v/>
      </c>
      <c r="CB10880" s="33">
        <f>IF(COUNTIF($CD$7:CD10880,CD10880)=1,CD10880,CD10880+COUNTIF($CD$6:CD10879,CD10880))</f>
        <v>60020</v>
      </c>
      <c r="CC10880" s="34">
        <f t="shared" si="1385"/>
        <v>55153</v>
      </c>
      <c r="CD10880" s="32">
        <f t="shared" si="1386"/>
        <v>55153</v>
      </c>
      <c r="CE10880" s="32">
        <f t="shared" si="1387"/>
        <v>0</v>
      </c>
      <c r="CF10880" s="32">
        <f t="shared" si="1388"/>
        <v>0</v>
      </c>
      <c r="CG10880" s="32" t="str">
        <f t="shared" si="1389"/>
        <v/>
      </c>
      <c r="CH10880" s="32">
        <v>875</v>
      </c>
      <c r="CI10880" s="32" t="s">
        <v>7</v>
      </c>
      <c r="CJ10880" s="32" t="str">
        <f t="shared" si="1390"/>
        <v/>
      </c>
      <c r="CK10880" s="32" t="str">
        <f t="shared" si="1391"/>
        <v/>
      </c>
      <c r="CL10880" s="32" t="str">
        <f t="shared" si="1392"/>
        <v/>
      </c>
      <c r="CM10880" s="32" t="str">
        <f t="shared" si="1393"/>
        <v/>
      </c>
      <c r="CN10880" s="32" t="str">
        <f t="shared" si="1394"/>
        <v/>
      </c>
    </row>
    <row r="10881" spans="71:92" x14ac:dyDescent="0.3">
      <c r="BS10881" s="32" t="str">
        <f>IF(Kiadasi_kiseroiv!$K$2=BT10881,BV10881,"")</f>
        <v/>
      </c>
      <c r="BT10881" s="34" t="str">
        <f t="shared" si="1377"/>
        <v/>
      </c>
      <c r="BU10881" s="32" t="str">
        <f t="shared" si="1378"/>
        <v/>
      </c>
      <c r="BV10881" s="32" t="str">
        <f t="shared" si="1379"/>
        <v/>
      </c>
      <c r="BW10881" s="32" t="str">
        <f t="shared" si="1380"/>
        <v/>
      </c>
      <c r="BX10881" s="32" t="str">
        <f t="shared" si="1381"/>
        <v/>
      </c>
      <c r="BY10881" s="32" t="str">
        <f t="shared" si="1382"/>
        <v/>
      </c>
      <c r="BZ10881" s="32" t="str">
        <f t="shared" si="1383"/>
        <v/>
      </c>
      <c r="CA10881" s="32" t="str">
        <f t="shared" si="1384"/>
        <v/>
      </c>
      <c r="CB10881" s="33">
        <f>IF(COUNTIF($CD$7:CD10881,CD10881)=1,CD10881,CD10881+COUNTIF($CD$6:CD10880,CD10881))</f>
        <v>60021</v>
      </c>
      <c r="CC10881" s="34">
        <f t="shared" si="1385"/>
        <v>55153</v>
      </c>
      <c r="CD10881" s="32">
        <f t="shared" si="1386"/>
        <v>55153</v>
      </c>
      <c r="CE10881" s="32">
        <f t="shared" si="1387"/>
        <v>0</v>
      </c>
      <c r="CF10881" s="32">
        <f t="shared" si="1388"/>
        <v>0</v>
      </c>
      <c r="CG10881" s="32" t="str">
        <f t="shared" si="1389"/>
        <v/>
      </c>
      <c r="CH10881" s="32">
        <v>876</v>
      </c>
      <c r="CI10881" s="32" t="s">
        <v>7</v>
      </c>
      <c r="CJ10881" s="32" t="str">
        <f t="shared" si="1390"/>
        <v/>
      </c>
      <c r="CK10881" s="32" t="str">
        <f t="shared" si="1391"/>
        <v/>
      </c>
      <c r="CL10881" s="32" t="str">
        <f t="shared" si="1392"/>
        <v/>
      </c>
      <c r="CM10881" s="32" t="str">
        <f t="shared" si="1393"/>
        <v/>
      </c>
      <c r="CN10881" s="32" t="str">
        <f t="shared" si="1394"/>
        <v/>
      </c>
    </row>
    <row r="10882" spans="71:92" x14ac:dyDescent="0.3">
      <c r="BS10882" s="32" t="str">
        <f>IF(Kiadasi_kiseroiv!$K$2=BT10882,BV10882,"")</f>
        <v/>
      </c>
      <c r="BT10882" s="34" t="str">
        <f t="shared" si="1377"/>
        <v/>
      </c>
      <c r="BU10882" s="32" t="str">
        <f t="shared" si="1378"/>
        <v/>
      </c>
      <c r="BV10882" s="32" t="str">
        <f t="shared" si="1379"/>
        <v/>
      </c>
      <c r="BW10882" s="32" t="str">
        <f t="shared" si="1380"/>
        <v/>
      </c>
      <c r="BX10882" s="32" t="str">
        <f t="shared" si="1381"/>
        <v/>
      </c>
      <c r="BY10882" s="32" t="str">
        <f t="shared" si="1382"/>
        <v/>
      </c>
      <c r="BZ10882" s="32" t="str">
        <f t="shared" si="1383"/>
        <v/>
      </c>
      <c r="CA10882" s="32" t="str">
        <f t="shared" si="1384"/>
        <v/>
      </c>
      <c r="CB10882" s="33">
        <f>IF(COUNTIF($CD$7:CD10882,CD10882)=1,CD10882,CD10882+COUNTIF($CD$6:CD10881,CD10882))</f>
        <v>60022</v>
      </c>
      <c r="CC10882" s="34">
        <f t="shared" si="1385"/>
        <v>55153</v>
      </c>
      <c r="CD10882" s="32">
        <f t="shared" si="1386"/>
        <v>55153</v>
      </c>
      <c r="CE10882" s="32">
        <f t="shared" si="1387"/>
        <v>0</v>
      </c>
      <c r="CF10882" s="32">
        <f t="shared" si="1388"/>
        <v>0</v>
      </c>
      <c r="CG10882" s="32" t="str">
        <f t="shared" si="1389"/>
        <v/>
      </c>
      <c r="CH10882" s="32">
        <v>877</v>
      </c>
      <c r="CI10882" s="32" t="s">
        <v>7</v>
      </c>
      <c r="CJ10882" s="32" t="str">
        <f t="shared" si="1390"/>
        <v/>
      </c>
      <c r="CK10882" s="32" t="str">
        <f t="shared" si="1391"/>
        <v/>
      </c>
      <c r="CL10882" s="32" t="str">
        <f t="shared" si="1392"/>
        <v/>
      </c>
      <c r="CM10882" s="32" t="str">
        <f t="shared" si="1393"/>
        <v/>
      </c>
      <c r="CN10882" s="32" t="str">
        <f t="shared" si="1394"/>
        <v/>
      </c>
    </row>
    <row r="10883" spans="71:92" x14ac:dyDescent="0.3">
      <c r="BS10883" s="32" t="str">
        <f>IF(Kiadasi_kiseroiv!$K$2=BT10883,BV10883,"")</f>
        <v/>
      </c>
      <c r="BT10883" s="34" t="str">
        <f t="shared" si="1377"/>
        <v/>
      </c>
      <c r="BU10883" s="32" t="str">
        <f t="shared" si="1378"/>
        <v/>
      </c>
      <c r="BV10883" s="32" t="str">
        <f t="shared" si="1379"/>
        <v/>
      </c>
      <c r="BW10883" s="32" t="str">
        <f t="shared" si="1380"/>
        <v/>
      </c>
      <c r="BX10883" s="32" t="str">
        <f t="shared" si="1381"/>
        <v/>
      </c>
      <c r="BY10883" s="32" t="str">
        <f t="shared" si="1382"/>
        <v/>
      </c>
      <c r="BZ10883" s="32" t="str">
        <f t="shared" si="1383"/>
        <v/>
      </c>
      <c r="CA10883" s="32" t="str">
        <f t="shared" si="1384"/>
        <v/>
      </c>
      <c r="CB10883" s="33">
        <f>IF(COUNTIF($CD$7:CD10883,CD10883)=1,CD10883,CD10883+COUNTIF($CD$6:CD10882,CD10883))</f>
        <v>60023</v>
      </c>
      <c r="CC10883" s="34">
        <f t="shared" si="1385"/>
        <v>55153</v>
      </c>
      <c r="CD10883" s="32">
        <f t="shared" si="1386"/>
        <v>55153</v>
      </c>
      <c r="CE10883" s="32">
        <f t="shared" si="1387"/>
        <v>0</v>
      </c>
      <c r="CF10883" s="32">
        <f t="shared" si="1388"/>
        <v>0</v>
      </c>
      <c r="CG10883" s="32" t="str">
        <f t="shared" si="1389"/>
        <v/>
      </c>
      <c r="CH10883" s="32">
        <v>878</v>
      </c>
      <c r="CI10883" s="32" t="s">
        <v>7</v>
      </c>
      <c r="CJ10883" s="32" t="str">
        <f t="shared" si="1390"/>
        <v/>
      </c>
      <c r="CK10883" s="32" t="str">
        <f t="shared" si="1391"/>
        <v/>
      </c>
      <c r="CL10883" s="32" t="str">
        <f t="shared" si="1392"/>
        <v/>
      </c>
      <c r="CM10883" s="32" t="str">
        <f t="shared" si="1393"/>
        <v/>
      </c>
      <c r="CN10883" s="32" t="str">
        <f t="shared" si="1394"/>
        <v/>
      </c>
    </row>
    <row r="10884" spans="71:92" x14ac:dyDescent="0.3">
      <c r="BS10884" s="32" t="str">
        <f>IF(Kiadasi_kiseroiv!$K$2=BT10884,BV10884,"")</f>
        <v/>
      </c>
      <c r="BT10884" s="34" t="str">
        <f t="shared" si="1377"/>
        <v/>
      </c>
      <c r="BU10884" s="32" t="str">
        <f t="shared" si="1378"/>
        <v/>
      </c>
      <c r="BV10884" s="32" t="str">
        <f t="shared" si="1379"/>
        <v/>
      </c>
      <c r="BW10884" s="32" t="str">
        <f t="shared" si="1380"/>
        <v/>
      </c>
      <c r="BX10884" s="32" t="str">
        <f t="shared" si="1381"/>
        <v/>
      </c>
      <c r="BY10884" s="32" t="str">
        <f t="shared" si="1382"/>
        <v/>
      </c>
      <c r="BZ10884" s="32" t="str">
        <f t="shared" si="1383"/>
        <v/>
      </c>
      <c r="CA10884" s="32" t="str">
        <f t="shared" si="1384"/>
        <v/>
      </c>
      <c r="CB10884" s="33">
        <f>IF(COUNTIF($CD$7:CD10884,CD10884)=1,CD10884,CD10884+COUNTIF($CD$6:CD10883,CD10884))</f>
        <v>60024</v>
      </c>
      <c r="CC10884" s="34">
        <f t="shared" si="1385"/>
        <v>55153</v>
      </c>
      <c r="CD10884" s="32">
        <f t="shared" si="1386"/>
        <v>55153</v>
      </c>
      <c r="CE10884" s="32">
        <f t="shared" si="1387"/>
        <v>0</v>
      </c>
      <c r="CF10884" s="32">
        <f t="shared" si="1388"/>
        <v>0</v>
      </c>
      <c r="CG10884" s="32" t="str">
        <f t="shared" si="1389"/>
        <v/>
      </c>
      <c r="CH10884" s="32">
        <v>879</v>
      </c>
      <c r="CI10884" s="32" t="s">
        <v>7</v>
      </c>
      <c r="CJ10884" s="32" t="str">
        <f t="shared" si="1390"/>
        <v/>
      </c>
      <c r="CK10884" s="32" t="str">
        <f t="shared" si="1391"/>
        <v/>
      </c>
      <c r="CL10884" s="32" t="str">
        <f t="shared" si="1392"/>
        <v/>
      </c>
      <c r="CM10884" s="32" t="str">
        <f t="shared" si="1393"/>
        <v/>
      </c>
      <c r="CN10884" s="32" t="str">
        <f t="shared" si="1394"/>
        <v/>
      </c>
    </row>
    <row r="10885" spans="71:92" x14ac:dyDescent="0.3">
      <c r="BS10885" s="32" t="str">
        <f>IF(Kiadasi_kiseroiv!$K$2=BT10885,BV10885,"")</f>
        <v/>
      </c>
      <c r="BT10885" s="34" t="str">
        <f t="shared" ref="BT10885:BT10948" si="1395">IF(AND($BT$4=CI10885,BU10885&lt;&gt;""),CC10885,"")</f>
        <v/>
      </c>
      <c r="BU10885" s="32" t="str">
        <f t="shared" ref="BU10885:BU10948" si="1396">IF(AND($BU$1=CI10885,OR(ISERROR(VLOOKUP(CG10885,Kisiv,2,FALSE))=FALSE,CE10885&lt;0)),CB10885,"")</f>
        <v/>
      </c>
      <c r="BV10885" s="32" t="str">
        <f t="shared" ref="BV10885:BV10948" si="1397">IF(BU10885&lt;&gt;"",RANK(BU10885,$BU$7:$BU$33000,1),"")</f>
        <v/>
      </c>
      <c r="BW10885" s="32" t="str">
        <f t="shared" ref="BW10885:BW10948" si="1398">IF(CC10885&lt;min,$BW$2,IF(CC10885&lt;=max,CG10885,""))</f>
        <v/>
      </c>
      <c r="BX10885" s="32" t="str">
        <f t="shared" ref="BX10885:BX10948" si="1399">IF(AND(OR($BX$1=0,$BX$1=CG10885),OR($BX$2=0,IF(ISERROR(SEARCH($BX$2,CJ10885&amp;CK10885&amp;CL10885,1)),FALSE,TRUE))),CB10885,"")</f>
        <v/>
      </c>
      <c r="BY10885" s="32" t="str">
        <f t="shared" ref="BY10885:BY10948" si="1400">IF(AND(BX10885&lt;&gt;"",CC10885&lt;&gt;$CD$2),RANK(BX10885,$BX$7:$BX$33000,1),"")</f>
        <v/>
      </c>
      <c r="BZ10885" s="32" t="str">
        <f t="shared" ref="BZ10885:BZ10948" si="1401">IF(AND(CC10885&lt;$BZ$2,CI10885=$BZ$4),$BZ$5,IF(AND(CC10885&lt;=$BZ$3,CI10885=$BZ$4),CB10885,""))</f>
        <v/>
      </c>
      <c r="CA10885" s="32" t="str">
        <f t="shared" ref="CA10885:CA10948" si="1402">IF(AND(BZ10885&lt;&gt;"",BZ10885&lt;&gt;$BZ$5),RANK(BZ10885,$BZ$7:$BZ$33000,1),"")</f>
        <v/>
      </c>
      <c r="CB10885" s="33">
        <f>IF(COUNTIF($CD$7:CD10885,CD10885)=1,CD10885,CD10885+COUNTIF($CD$6:CD10884,CD10885))</f>
        <v>60025</v>
      </c>
      <c r="CC10885" s="34">
        <f t="shared" ref="CC10885:CC10948" si="1403">IF(INDEX(ab,CH10885,1)&lt;&gt;1,INDEX(ab,CH10885,1),$CD$2)</f>
        <v>55153</v>
      </c>
      <c r="CD10885" s="32">
        <f t="shared" ref="CD10885:CD10948" si="1404">IF(CC10885&lt;&gt;$CD$2,RANK(CC10885,$CC$7:$CC$33000,1),$CD$2)</f>
        <v>55153</v>
      </c>
      <c r="CE10885" s="32">
        <f t="shared" ref="CE10885:CE10948" si="1405">INDEX(ab,CH10885,6)</f>
        <v>0</v>
      </c>
      <c r="CF10885" s="32">
        <f t="shared" ref="CF10885:CF10948" si="1406">INDEX(ab,CH10885,8)</f>
        <v>0</v>
      </c>
      <c r="CG10885" s="32" t="str">
        <f t="shared" ref="CG10885:CG10948" si="1407">INDEX(ab,CH10885,7)&amp;INDEX(ab,CH10885,9)</f>
        <v/>
      </c>
      <c r="CH10885" s="32">
        <v>880</v>
      </c>
      <c r="CI10885" s="32" t="s">
        <v>7</v>
      </c>
      <c r="CJ10885" s="32" t="str">
        <f t="shared" ref="CJ10885:CJ10948" si="1408">IF(INDEX(ab,CH10885,5)&lt;&gt;0,INDEX(ab,CH10885,5),"")</f>
        <v/>
      </c>
      <c r="CK10885" s="32" t="str">
        <f t="shared" ref="CK10885:CK10948" si="1409">IF(INDEX(ab,CH10885,10)&lt;&gt;0,INDEX(ab,CH10885,10),"")</f>
        <v/>
      </c>
      <c r="CL10885" s="32" t="str">
        <f t="shared" ref="CL10885:CL10948" si="1410">IF(INDEX(ab,CH10885,11)&lt;&gt;0,INDEX(ab,CH10885,11),"")</f>
        <v/>
      </c>
      <c r="CM10885" s="32" t="str">
        <f t="shared" ref="CM10885:CM10948" si="1411">IF(INDEX(ab,CH10885,4)&lt;&gt;0,INDEX(ab,CH10885,4),"")</f>
        <v/>
      </c>
      <c r="CN10885" s="32" t="str">
        <f t="shared" ref="CN10885:CN10948" si="1412">IF(INDEX(ab,CH10885,3)&lt;&gt;0,INDEX(ab,CH10885,3),"")</f>
        <v/>
      </c>
    </row>
    <row r="10886" spans="71:92" x14ac:dyDescent="0.3">
      <c r="BS10886" s="32" t="str">
        <f>IF(Kiadasi_kiseroiv!$K$2=BT10886,BV10886,"")</f>
        <v/>
      </c>
      <c r="BT10886" s="34" t="str">
        <f t="shared" si="1395"/>
        <v/>
      </c>
      <c r="BU10886" s="32" t="str">
        <f t="shared" si="1396"/>
        <v/>
      </c>
      <c r="BV10886" s="32" t="str">
        <f t="shared" si="1397"/>
        <v/>
      </c>
      <c r="BW10886" s="32" t="str">
        <f t="shared" si="1398"/>
        <v/>
      </c>
      <c r="BX10886" s="32" t="str">
        <f t="shared" si="1399"/>
        <v/>
      </c>
      <c r="BY10886" s="32" t="str">
        <f t="shared" si="1400"/>
        <v/>
      </c>
      <c r="BZ10886" s="32" t="str">
        <f t="shared" si="1401"/>
        <v/>
      </c>
      <c r="CA10886" s="32" t="str">
        <f t="shared" si="1402"/>
        <v/>
      </c>
      <c r="CB10886" s="33">
        <f>IF(COUNTIF($CD$7:CD10886,CD10886)=1,CD10886,CD10886+COUNTIF($CD$6:CD10885,CD10886))</f>
        <v>60026</v>
      </c>
      <c r="CC10886" s="34">
        <f t="shared" si="1403"/>
        <v>55153</v>
      </c>
      <c r="CD10886" s="32">
        <f t="shared" si="1404"/>
        <v>55153</v>
      </c>
      <c r="CE10886" s="32">
        <f t="shared" si="1405"/>
        <v>0</v>
      </c>
      <c r="CF10886" s="32">
        <f t="shared" si="1406"/>
        <v>0</v>
      </c>
      <c r="CG10886" s="32" t="str">
        <f t="shared" si="1407"/>
        <v/>
      </c>
      <c r="CH10886" s="32">
        <v>881</v>
      </c>
      <c r="CI10886" s="32" t="s">
        <v>7</v>
      </c>
      <c r="CJ10886" s="32" t="str">
        <f t="shared" si="1408"/>
        <v/>
      </c>
      <c r="CK10886" s="32" t="str">
        <f t="shared" si="1409"/>
        <v/>
      </c>
      <c r="CL10886" s="32" t="str">
        <f t="shared" si="1410"/>
        <v/>
      </c>
      <c r="CM10886" s="32" t="str">
        <f t="shared" si="1411"/>
        <v/>
      </c>
      <c r="CN10886" s="32" t="str">
        <f t="shared" si="1412"/>
        <v/>
      </c>
    </row>
    <row r="10887" spans="71:92" x14ac:dyDescent="0.3">
      <c r="BS10887" s="32" t="str">
        <f>IF(Kiadasi_kiseroiv!$K$2=BT10887,BV10887,"")</f>
        <v/>
      </c>
      <c r="BT10887" s="34" t="str">
        <f t="shared" si="1395"/>
        <v/>
      </c>
      <c r="BU10887" s="32" t="str">
        <f t="shared" si="1396"/>
        <v/>
      </c>
      <c r="BV10887" s="32" t="str">
        <f t="shared" si="1397"/>
        <v/>
      </c>
      <c r="BW10887" s="32" t="str">
        <f t="shared" si="1398"/>
        <v/>
      </c>
      <c r="BX10887" s="32" t="str">
        <f t="shared" si="1399"/>
        <v/>
      </c>
      <c r="BY10887" s="32" t="str">
        <f t="shared" si="1400"/>
        <v/>
      </c>
      <c r="BZ10887" s="32" t="str">
        <f t="shared" si="1401"/>
        <v/>
      </c>
      <c r="CA10887" s="32" t="str">
        <f t="shared" si="1402"/>
        <v/>
      </c>
      <c r="CB10887" s="33">
        <f>IF(COUNTIF($CD$7:CD10887,CD10887)=1,CD10887,CD10887+COUNTIF($CD$6:CD10886,CD10887))</f>
        <v>60027</v>
      </c>
      <c r="CC10887" s="34">
        <f t="shared" si="1403"/>
        <v>55153</v>
      </c>
      <c r="CD10887" s="32">
        <f t="shared" si="1404"/>
        <v>55153</v>
      </c>
      <c r="CE10887" s="32">
        <f t="shared" si="1405"/>
        <v>0</v>
      </c>
      <c r="CF10887" s="32">
        <f t="shared" si="1406"/>
        <v>0</v>
      </c>
      <c r="CG10887" s="32" t="str">
        <f t="shared" si="1407"/>
        <v/>
      </c>
      <c r="CH10887" s="32">
        <v>882</v>
      </c>
      <c r="CI10887" s="32" t="s">
        <v>7</v>
      </c>
      <c r="CJ10887" s="32" t="str">
        <f t="shared" si="1408"/>
        <v/>
      </c>
      <c r="CK10887" s="32" t="str">
        <f t="shared" si="1409"/>
        <v/>
      </c>
      <c r="CL10887" s="32" t="str">
        <f t="shared" si="1410"/>
        <v/>
      </c>
      <c r="CM10887" s="32" t="str">
        <f t="shared" si="1411"/>
        <v/>
      </c>
      <c r="CN10887" s="32" t="str">
        <f t="shared" si="1412"/>
        <v/>
      </c>
    </row>
    <row r="10888" spans="71:92" x14ac:dyDescent="0.3">
      <c r="BS10888" s="32" t="str">
        <f>IF(Kiadasi_kiseroiv!$K$2=BT10888,BV10888,"")</f>
        <v/>
      </c>
      <c r="BT10888" s="34" t="str">
        <f t="shared" si="1395"/>
        <v/>
      </c>
      <c r="BU10888" s="32" t="str">
        <f t="shared" si="1396"/>
        <v/>
      </c>
      <c r="BV10888" s="32" t="str">
        <f t="shared" si="1397"/>
        <v/>
      </c>
      <c r="BW10888" s="32" t="str">
        <f t="shared" si="1398"/>
        <v/>
      </c>
      <c r="BX10888" s="32" t="str">
        <f t="shared" si="1399"/>
        <v/>
      </c>
      <c r="BY10888" s="32" t="str">
        <f t="shared" si="1400"/>
        <v/>
      </c>
      <c r="BZ10888" s="32" t="str">
        <f t="shared" si="1401"/>
        <v/>
      </c>
      <c r="CA10888" s="32" t="str">
        <f t="shared" si="1402"/>
        <v/>
      </c>
      <c r="CB10888" s="33">
        <f>IF(COUNTIF($CD$7:CD10888,CD10888)=1,CD10888,CD10888+COUNTIF($CD$6:CD10887,CD10888))</f>
        <v>60028</v>
      </c>
      <c r="CC10888" s="34">
        <f t="shared" si="1403"/>
        <v>55153</v>
      </c>
      <c r="CD10888" s="32">
        <f t="shared" si="1404"/>
        <v>55153</v>
      </c>
      <c r="CE10888" s="32">
        <f t="shared" si="1405"/>
        <v>0</v>
      </c>
      <c r="CF10888" s="32">
        <f t="shared" si="1406"/>
        <v>0</v>
      </c>
      <c r="CG10888" s="32" t="str">
        <f t="shared" si="1407"/>
        <v/>
      </c>
      <c r="CH10888" s="32">
        <v>883</v>
      </c>
      <c r="CI10888" s="32" t="s">
        <v>7</v>
      </c>
      <c r="CJ10888" s="32" t="str">
        <f t="shared" si="1408"/>
        <v/>
      </c>
      <c r="CK10888" s="32" t="str">
        <f t="shared" si="1409"/>
        <v/>
      </c>
      <c r="CL10888" s="32" t="str">
        <f t="shared" si="1410"/>
        <v/>
      </c>
      <c r="CM10888" s="32" t="str">
        <f t="shared" si="1411"/>
        <v/>
      </c>
      <c r="CN10888" s="32" t="str">
        <f t="shared" si="1412"/>
        <v/>
      </c>
    </row>
    <row r="10889" spans="71:92" x14ac:dyDescent="0.3">
      <c r="BS10889" s="32" t="str">
        <f>IF(Kiadasi_kiseroiv!$K$2=BT10889,BV10889,"")</f>
        <v/>
      </c>
      <c r="BT10889" s="34" t="str">
        <f t="shared" si="1395"/>
        <v/>
      </c>
      <c r="BU10889" s="32" t="str">
        <f t="shared" si="1396"/>
        <v/>
      </c>
      <c r="BV10889" s="32" t="str">
        <f t="shared" si="1397"/>
        <v/>
      </c>
      <c r="BW10889" s="32" t="str">
        <f t="shared" si="1398"/>
        <v/>
      </c>
      <c r="BX10889" s="32" t="str">
        <f t="shared" si="1399"/>
        <v/>
      </c>
      <c r="BY10889" s="32" t="str">
        <f t="shared" si="1400"/>
        <v/>
      </c>
      <c r="BZ10889" s="32" t="str">
        <f t="shared" si="1401"/>
        <v/>
      </c>
      <c r="CA10889" s="32" t="str">
        <f t="shared" si="1402"/>
        <v/>
      </c>
      <c r="CB10889" s="33">
        <f>IF(COUNTIF($CD$7:CD10889,CD10889)=1,CD10889,CD10889+COUNTIF($CD$6:CD10888,CD10889))</f>
        <v>60029</v>
      </c>
      <c r="CC10889" s="34">
        <f t="shared" si="1403"/>
        <v>55153</v>
      </c>
      <c r="CD10889" s="32">
        <f t="shared" si="1404"/>
        <v>55153</v>
      </c>
      <c r="CE10889" s="32">
        <f t="shared" si="1405"/>
        <v>0</v>
      </c>
      <c r="CF10889" s="32">
        <f t="shared" si="1406"/>
        <v>0</v>
      </c>
      <c r="CG10889" s="32" t="str">
        <f t="shared" si="1407"/>
        <v/>
      </c>
      <c r="CH10889" s="32">
        <v>884</v>
      </c>
      <c r="CI10889" s="32" t="s">
        <v>7</v>
      </c>
      <c r="CJ10889" s="32" t="str">
        <f t="shared" si="1408"/>
        <v/>
      </c>
      <c r="CK10889" s="32" t="str">
        <f t="shared" si="1409"/>
        <v/>
      </c>
      <c r="CL10889" s="32" t="str">
        <f t="shared" si="1410"/>
        <v/>
      </c>
      <c r="CM10889" s="32" t="str">
        <f t="shared" si="1411"/>
        <v/>
      </c>
      <c r="CN10889" s="32" t="str">
        <f t="shared" si="1412"/>
        <v/>
      </c>
    </row>
    <row r="10890" spans="71:92" x14ac:dyDescent="0.3">
      <c r="BS10890" s="32" t="str">
        <f>IF(Kiadasi_kiseroiv!$K$2=BT10890,BV10890,"")</f>
        <v/>
      </c>
      <c r="BT10890" s="34" t="str">
        <f t="shared" si="1395"/>
        <v/>
      </c>
      <c r="BU10890" s="32" t="str">
        <f t="shared" si="1396"/>
        <v/>
      </c>
      <c r="BV10890" s="32" t="str">
        <f t="shared" si="1397"/>
        <v/>
      </c>
      <c r="BW10890" s="32" t="str">
        <f t="shared" si="1398"/>
        <v/>
      </c>
      <c r="BX10890" s="32" t="str">
        <f t="shared" si="1399"/>
        <v/>
      </c>
      <c r="BY10890" s="32" t="str">
        <f t="shared" si="1400"/>
        <v/>
      </c>
      <c r="BZ10890" s="32" t="str">
        <f t="shared" si="1401"/>
        <v/>
      </c>
      <c r="CA10890" s="32" t="str">
        <f t="shared" si="1402"/>
        <v/>
      </c>
      <c r="CB10890" s="33">
        <f>IF(COUNTIF($CD$7:CD10890,CD10890)=1,CD10890,CD10890+COUNTIF($CD$6:CD10889,CD10890))</f>
        <v>60030</v>
      </c>
      <c r="CC10890" s="34">
        <f t="shared" si="1403"/>
        <v>55153</v>
      </c>
      <c r="CD10890" s="32">
        <f t="shared" si="1404"/>
        <v>55153</v>
      </c>
      <c r="CE10890" s="32">
        <f t="shared" si="1405"/>
        <v>0</v>
      </c>
      <c r="CF10890" s="32">
        <f t="shared" si="1406"/>
        <v>0</v>
      </c>
      <c r="CG10890" s="32" t="str">
        <f t="shared" si="1407"/>
        <v/>
      </c>
      <c r="CH10890" s="32">
        <v>885</v>
      </c>
      <c r="CI10890" s="32" t="s">
        <v>7</v>
      </c>
      <c r="CJ10890" s="32" t="str">
        <f t="shared" si="1408"/>
        <v/>
      </c>
      <c r="CK10890" s="32" t="str">
        <f t="shared" si="1409"/>
        <v/>
      </c>
      <c r="CL10890" s="32" t="str">
        <f t="shared" si="1410"/>
        <v/>
      </c>
      <c r="CM10890" s="32" t="str">
        <f t="shared" si="1411"/>
        <v/>
      </c>
      <c r="CN10890" s="32" t="str">
        <f t="shared" si="1412"/>
        <v/>
      </c>
    </row>
    <row r="10891" spans="71:92" x14ac:dyDescent="0.3">
      <c r="BS10891" s="32" t="str">
        <f>IF(Kiadasi_kiseroiv!$K$2=BT10891,BV10891,"")</f>
        <v/>
      </c>
      <c r="BT10891" s="34" t="str">
        <f t="shared" si="1395"/>
        <v/>
      </c>
      <c r="BU10891" s="32" t="str">
        <f t="shared" si="1396"/>
        <v/>
      </c>
      <c r="BV10891" s="32" t="str">
        <f t="shared" si="1397"/>
        <v/>
      </c>
      <c r="BW10891" s="32" t="str">
        <f t="shared" si="1398"/>
        <v/>
      </c>
      <c r="BX10891" s="32" t="str">
        <f t="shared" si="1399"/>
        <v/>
      </c>
      <c r="BY10891" s="32" t="str">
        <f t="shared" si="1400"/>
        <v/>
      </c>
      <c r="BZ10891" s="32" t="str">
        <f t="shared" si="1401"/>
        <v/>
      </c>
      <c r="CA10891" s="32" t="str">
        <f t="shared" si="1402"/>
        <v/>
      </c>
      <c r="CB10891" s="33">
        <f>IF(COUNTIF($CD$7:CD10891,CD10891)=1,CD10891,CD10891+COUNTIF($CD$6:CD10890,CD10891))</f>
        <v>60031</v>
      </c>
      <c r="CC10891" s="34">
        <f t="shared" si="1403"/>
        <v>55153</v>
      </c>
      <c r="CD10891" s="32">
        <f t="shared" si="1404"/>
        <v>55153</v>
      </c>
      <c r="CE10891" s="32">
        <f t="shared" si="1405"/>
        <v>0</v>
      </c>
      <c r="CF10891" s="32">
        <f t="shared" si="1406"/>
        <v>0</v>
      </c>
      <c r="CG10891" s="32" t="str">
        <f t="shared" si="1407"/>
        <v/>
      </c>
      <c r="CH10891" s="32">
        <v>886</v>
      </c>
      <c r="CI10891" s="32" t="s">
        <v>7</v>
      </c>
      <c r="CJ10891" s="32" t="str">
        <f t="shared" si="1408"/>
        <v/>
      </c>
      <c r="CK10891" s="32" t="str">
        <f t="shared" si="1409"/>
        <v/>
      </c>
      <c r="CL10891" s="32" t="str">
        <f t="shared" si="1410"/>
        <v/>
      </c>
      <c r="CM10891" s="32" t="str">
        <f t="shared" si="1411"/>
        <v/>
      </c>
      <c r="CN10891" s="32" t="str">
        <f t="shared" si="1412"/>
        <v/>
      </c>
    </row>
    <row r="10892" spans="71:92" x14ac:dyDescent="0.3">
      <c r="BS10892" s="32" t="str">
        <f>IF(Kiadasi_kiseroiv!$K$2=BT10892,BV10892,"")</f>
        <v/>
      </c>
      <c r="BT10892" s="34" t="str">
        <f t="shared" si="1395"/>
        <v/>
      </c>
      <c r="BU10892" s="32" t="str">
        <f t="shared" si="1396"/>
        <v/>
      </c>
      <c r="BV10892" s="32" t="str">
        <f t="shared" si="1397"/>
        <v/>
      </c>
      <c r="BW10892" s="32" t="str">
        <f t="shared" si="1398"/>
        <v/>
      </c>
      <c r="BX10892" s="32" t="str">
        <f t="shared" si="1399"/>
        <v/>
      </c>
      <c r="BY10892" s="32" t="str">
        <f t="shared" si="1400"/>
        <v/>
      </c>
      <c r="BZ10892" s="32" t="str">
        <f t="shared" si="1401"/>
        <v/>
      </c>
      <c r="CA10892" s="32" t="str">
        <f t="shared" si="1402"/>
        <v/>
      </c>
      <c r="CB10892" s="33">
        <f>IF(COUNTIF($CD$7:CD10892,CD10892)=1,CD10892,CD10892+COUNTIF($CD$6:CD10891,CD10892))</f>
        <v>60032</v>
      </c>
      <c r="CC10892" s="34">
        <f t="shared" si="1403"/>
        <v>55153</v>
      </c>
      <c r="CD10892" s="32">
        <f t="shared" si="1404"/>
        <v>55153</v>
      </c>
      <c r="CE10892" s="32">
        <f t="shared" si="1405"/>
        <v>0</v>
      </c>
      <c r="CF10892" s="32">
        <f t="shared" si="1406"/>
        <v>0</v>
      </c>
      <c r="CG10892" s="32" t="str">
        <f t="shared" si="1407"/>
        <v/>
      </c>
      <c r="CH10892" s="32">
        <v>887</v>
      </c>
      <c r="CI10892" s="32" t="s">
        <v>7</v>
      </c>
      <c r="CJ10892" s="32" t="str">
        <f t="shared" si="1408"/>
        <v/>
      </c>
      <c r="CK10892" s="32" t="str">
        <f t="shared" si="1409"/>
        <v/>
      </c>
      <c r="CL10892" s="32" t="str">
        <f t="shared" si="1410"/>
        <v/>
      </c>
      <c r="CM10892" s="32" t="str">
        <f t="shared" si="1411"/>
        <v/>
      </c>
      <c r="CN10892" s="32" t="str">
        <f t="shared" si="1412"/>
        <v/>
      </c>
    </row>
    <row r="10893" spans="71:92" x14ac:dyDescent="0.3">
      <c r="BS10893" s="32" t="str">
        <f>IF(Kiadasi_kiseroiv!$K$2=BT10893,BV10893,"")</f>
        <v/>
      </c>
      <c r="BT10893" s="34" t="str">
        <f t="shared" si="1395"/>
        <v/>
      </c>
      <c r="BU10893" s="32" t="str">
        <f t="shared" si="1396"/>
        <v/>
      </c>
      <c r="BV10893" s="32" t="str">
        <f t="shared" si="1397"/>
        <v/>
      </c>
      <c r="BW10893" s="32" t="str">
        <f t="shared" si="1398"/>
        <v/>
      </c>
      <c r="BX10893" s="32" t="str">
        <f t="shared" si="1399"/>
        <v/>
      </c>
      <c r="BY10893" s="32" t="str">
        <f t="shared" si="1400"/>
        <v/>
      </c>
      <c r="BZ10893" s="32" t="str">
        <f t="shared" si="1401"/>
        <v/>
      </c>
      <c r="CA10893" s="32" t="str">
        <f t="shared" si="1402"/>
        <v/>
      </c>
      <c r="CB10893" s="33">
        <f>IF(COUNTIF($CD$7:CD10893,CD10893)=1,CD10893,CD10893+COUNTIF($CD$6:CD10892,CD10893))</f>
        <v>60033</v>
      </c>
      <c r="CC10893" s="34">
        <f t="shared" si="1403"/>
        <v>55153</v>
      </c>
      <c r="CD10893" s="32">
        <f t="shared" si="1404"/>
        <v>55153</v>
      </c>
      <c r="CE10893" s="32">
        <f t="shared" si="1405"/>
        <v>0</v>
      </c>
      <c r="CF10893" s="32">
        <f t="shared" si="1406"/>
        <v>0</v>
      </c>
      <c r="CG10893" s="32" t="str">
        <f t="shared" si="1407"/>
        <v/>
      </c>
      <c r="CH10893" s="32">
        <v>888</v>
      </c>
      <c r="CI10893" s="32" t="s">
        <v>7</v>
      </c>
      <c r="CJ10893" s="32" t="str">
        <f t="shared" si="1408"/>
        <v/>
      </c>
      <c r="CK10893" s="32" t="str">
        <f t="shared" si="1409"/>
        <v/>
      </c>
      <c r="CL10893" s="32" t="str">
        <f t="shared" si="1410"/>
        <v/>
      </c>
      <c r="CM10893" s="32" t="str">
        <f t="shared" si="1411"/>
        <v/>
      </c>
      <c r="CN10893" s="32" t="str">
        <f t="shared" si="1412"/>
        <v/>
      </c>
    </row>
    <row r="10894" spans="71:92" x14ac:dyDescent="0.3">
      <c r="BS10894" s="32" t="str">
        <f>IF(Kiadasi_kiseroiv!$K$2=BT10894,BV10894,"")</f>
        <v/>
      </c>
      <c r="BT10894" s="34" t="str">
        <f t="shared" si="1395"/>
        <v/>
      </c>
      <c r="BU10894" s="32" t="str">
        <f t="shared" si="1396"/>
        <v/>
      </c>
      <c r="BV10894" s="32" t="str">
        <f t="shared" si="1397"/>
        <v/>
      </c>
      <c r="BW10894" s="32" t="str">
        <f t="shared" si="1398"/>
        <v/>
      </c>
      <c r="BX10894" s="32" t="str">
        <f t="shared" si="1399"/>
        <v/>
      </c>
      <c r="BY10894" s="32" t="str">
        <f t="shared" si="1400"/>
        <v/>
      </c>
      <c r="BZ10894" s="32" t="str">
        <f t="shared" si="1401"/>
        <v/>
      </c>
      <c r="CA10894" s="32" t="str">
        <f t="shared" si="1402"/>
        <v/>
      </c>
      <c r="CB10894" s="33">
        <f>IF(COUNTIF($CD$7:CD10894,CD10894)=1,CD10894,CD10894+COUNTIF($CD$6:CD10893,CD10894))</f>
        <v>60034</v>
      </c>
      <c r="CC10894" s="34">
        <f t="shared" si="1403"/>
        <v>55153</v>
      </c>
      <c r="CD10894" s="32">
        <f t="shared" si="1404"/>
        <v>55153</v>
      </c>
      <c r="CE10894" s="32">
        <f t="shared" si="1405"/>
        <v>0</v>
      </c>
      <c r="CF10894" s="32">
        <f t="shared" si="1406"/>
        <v>0</v>
      </c>
      <c r="CG10894" s="32" t="str">
        <f t="shared" si="1407"/>
        <v/>
      </c>
      <c r="CH10894" s="32">
        <v>889</v>
      </c>
      <c r="CI10894" s="32" t="s">
        <v>7</v>
      </c>
      <c r="CJ10894" s="32" t="str">
        <f t="shared" si="1408"/>
        <v/>
      </c>
      <c r="CK10894" s="32" t="str">
        <f t="shared" si="1409"/>
        <v/>
      </c>
      <c r="CL10894" s="32" t="str">
        <f t="shared" si="1410"/>
        <v/>
      </c>
      <c r="CM10894" s="32" t="str">
        <f t="shared" si="1411"/>
        <v/>
      </c>
      <c r="CN10894" s="32" t="str">
        <f t="shared" si="1412"/>
        <v/>
      </c>
    </row>
    <row r="10895" spans="71:92" x14ac:dyDescent="0.3">
      <c r="BS10895" s="32" t="str">
        <f>IF(Kiadasi_kiseroiv!$K$2=BT10895,BV10895,"")</f>
        <v/>
      </c>
      <c r="BT10895" s="34" t="str">
        <f t="shared" si="1395"/>
        <v/>
      </c>
      <c r="BU10895" s="32" t="str">
        <f t="shared" si="1396"/>
        <v/>
      </c>
      <c r="BV10895" s="32" t="str">
        <f t="shared" si="1397"/>
        <v/>
      </c>
      <c r="BW10895" s="32" t="str">
        <f t="shared" si="1398"/>
        <v/>
      </c>
      <c r="BX10895" s="32" t="str">
        <f t="shared" si="1399"/>
        <v/>
      </c>
      <c r="BY10895" s="32" t="str">
        <f t="shared" si="1400"/>
        <v/>
      </c>
      <c r="BZ10895" s="32" t="str">
        <f t="shared" si="1401"/>
        <v/>
      </c>
      <c r="CA10895" s="32" t="str">
        <f t="shared" si="1402"/>
        <v/>
      </c>
      <c r="CB10895" s="33">
        <f>IF(COUNTIF($CD$7:CD10895,CD10895)=1,CD10895,CD10895+COUNTIF($CD$6:CD10894,CD10895))</f>
        <v>60035</v>
      </c>
      <c r="CC10895" s="34">
        <f t="shared" si="1403"/>
        <v>55153</v>
      </c>
      <c r="CD10895" s="32">
        <f t="shared" si="1404"/>
        <v>55153</v>
      </c>
      <c r="CE10895" s="32">
        <f t="shared" si="1405"/>
        <v>0</v>
      </c>
      <c r="CF10895" s="32">
        <f t="shared" si="1406"/>
        <v>0</v>
      </c>
      <c r="CG10895" s="32" t="str">
        <f t="shared" si="1407"/>
        <v/>
      </c>
      <c r="CH10895" s="32">
        <v>890</v>
      </c>
      <c r="CI10895" s="32" t="s">
        <v>7</v>
      </c>
      <c r="CJ10895" s="32" t="str">
        <f t="shared" si="1408"/>
        <v/>
      </c>
      <c r="CK10895" s="32" t="str">
        <f t="shared" si="1409"/>
        <v/>
      </c>
      <c r="CL10895" s="32" t="str">
        <f t="shared" si="1410"/>
        <v/>
      </c>
      <c r="CM10895" s="32" t="str">
        <f t="shared" si="1411"/>
        <v/>
      </c>
      <c r="CN10895" s="32" t="str">
        <f t="shared" si="1412"/>
        <v/>
      </c>
    </row>
    <row r="10896" spans="71:92" x14ac:dyDescent="0.3">
      <c r="BS10896" s="32" t="str">
        <f>IF(Kiadasi_kiseroiv!$K$2=BT10896,BV10896,"")</f>
        <v/>
      </c>
      <c r="BT10896" s="34" t="str">
        <f t="shared" si="1395"/>
        <v/>
      </c>
      <c r="BU10896" s="32" t="str">
        <f t="shared" si="1396"/>
        <v/>
      </c>
      <c r="BV10896" s="32" t="str">
        <f t="shared" si="1397"/>
        <v/>
      </c>
      <c r="BW10896" s="32" t="str">
        <f t="shared" si="1398"/>
        <v/>
      </c>
      <c r="BX10896" s="32" t="str">
        <f t="shared" si="1399"/>
        <v/>
      </c>
      <c r="BY10896" s="32" t="str">
        <f t="shared" si="1400"/>
        <v/>
      </c>
      <c r="BZ10896" s="32" t="str">
        <f t="shared" si="1401"/>
        <v/>
      </c>
      <c r="CA10896" s="32" t="str">
        <f t="shared" si="1402"/>
        <v/>
      </c>
      <c r="CB10896" s="33">
        <f>IF(COUNTIF($CD$7:CD10896,CD10896)=1,CD10896,CD10896+COUNTIF($CD$6:CD10895,CD10896))</f>
        <v>60036</v>
      </c>
      <c r="CC10896" s="34">
        <f t="shared" si="1403"/>
        <v>55153</v>
      </c>
      <c r="CD10896" s="32">
        <f t="shared" si="1404"/>
        <v>55153</v>
      </c>
      <c r="CE10896" s="32">
        <f t="shared" si="1405"/>
        <v>0</v>
      </c>
      <c r="CF10896" s="32">
        <f t="shared" si="1406"/>
        <v>0</v>
      </c>
      <c r="CG10896" s="32" t="str">
        <f t="shared" si="1407"/>
        <v/>
      </c>
      <c r="CH10896" s="32">
        <v>891</v>
      </c>
      <c r="CI10896" s="32" t="s">
        <v>7</v>
      </c>
      <c r="CJ10896" s="32" t="str">
        <f t="shared" si="1408"/>
        <v/>
      </c>
      <c r="CK10896" s="32" t="str">
        <f t="shared" si="1409"/>
        <v/>
      </c>
      <c r="CL10896" s="32" t="str">
        <f t="shared" si="1410"/>
        <v/>
      </c>
      <c r="CM10896" s="32" t="str">
        <f t="shared" si="1411"/>
        <v/>
      </c>
      <c r="CN10896" s="32" t="str">
        <f t="shared" si="1412"/>
        <v/>
      </c>
    </row>
    <row r="10897" spans="71:92" x14ac:dyDescent="0.3">
      <c r="BS10897" s="32" t="str">
        <f>IF(Kiadasi_kiseroiv!$K$2=BT10897,BV10897,"")</f>
        <v/>
      </c>
      <c r="BT10897" s="34" t="str">
        <f t="shared" si="1395"/>
        <v/>
      </c>
      <c r="BU10897" s="32" t="str">
        <f t="shared" si="1396"/>
        <v/>
      </c>
      <c r="BV10897" s="32" t="str">
        <f t="shared" si="1397"/>
        <v/>
      </c>
      <c r="BW10897" s="32" t="str">
        <f t="shared" si="1398"/>
        <v/>
      </c>
      <c r="BX10897" s="32" t="str">
        <f t="shared" si="1399"/>
        <v/>
      </c>
      <c r="BY10897" s="32" t="str">
        <f t="shared" si="1400"/>
        <v/>
      </c>
      <c r="BZ10897" s="32" t="str">
        <f t="shared" si="1401"/>
        <v/>
      </c>
      <c r="CA10897" s="32" t="str">
        <f t="shared" si="1402"/>
        <v/>
      </c>
      <c r="CB10897" s="33">
        <f>IF(COUNTIF($CD$7:CD10897,CD10897)=1,CD10897,CD10897+COUNTIF($CD$6:CD10896,CD10897))</f>
        <v>60037</v>
      </c>
      <c r="CC10897" s="34">
        <f t="shared" si="1403"/>
        <v>55153</v>
      </c>
      <c r="CD10897" s="32">
        <f t="shared" si="1404"/>
        <v>55153</v>
      </c>
      <c r="CE10897" s="32">
        <f t="shared" si="1405"/>
        <v>0</v>
      </c>
      <c r="CF10897" s="32">
        <f t="shared" si="1406"/>
        <v>0</v>
      </c>
      <c r="CG10897" s="32" t="str">
        <f t="shared" si="1407"/>
        <v/>
      </c>
      <c r="CH10897" s="32">
        <v>892</v>
      </c>
      <c r="CI10897" s="32" t="s">
        <v>7</v>
      </c>
      <c r="CJ10897" s="32" t="str">
        <f t="shared" si="1408"/>
        <v/>
      </c>
      <c r="CK10897" s="32" t="str">
        <f t="shared" si="1409"/>
        <v/>
      </c>
      <c r="CL10897" s="32" t="str">
        <f t="shared" si="1410"/>
        <v/>
      </c>
      <c r="CM10897" s="32" t="str">
        <f t="shared" si="1411"/>
        <v/>
      </c>
      <c r="CN10897" s="32" t="str">
        <f t="shared" si="1412"/>
        <v/>
      </c>
    </row>
    <row r="10898" spans="71:92" x14ac:dyDescent="0.3">
      <c r="BS10898" s="32" t="str">
        <f>IF(Kiadasi_kiseroiv!$K$2=BT10898,BV10898,"")</f>
        <v/>
      </c>
      <c r="BT10898" s="34" t="str">
        <f t="shared" si="1395"/>
        <v/>
      </c>
      <c r="BU10898" s="32" t="str">
        <f t="shared" si="1396"/>
        <v/>
      </c>
      <c r="BV10898" s="32" t="str">
        <f t="shared" si="1397"/>
        <v/>
      </c>
      <c r="BW10898" s="32" t="str">
        <f t="shared" si="1398"/>
        <v/>
      </c>
      <c r="BX10898" s="32" t="str">
        <f t="shared" si="1399"/>
        <v/>
      </c>
      <c r="BY10898" s="32" t="str">
        <f t="shared" si="1400"/>
        <v/>
      </c>
      <c r="BZ10898" s="32" t="str">
        <f t="shared" si="1401"/>
        <v/>
      </c>
      <c r="CA10898" s="32" t="str">
        <f t="shared" si="1402"/>
        <v/>
      </c>
      <c r="CB10898" s="33">
        <f>IF(COUNTIF($CD$7:CD10898,CD10898)=1,CD10898,CD10898+COUNTIF($CD$6:CD10897,CD10898))</f>
        <v>60038</v>
      </c>
      <c r="CC10898" s="34">
        <f t="shared" si="1403"/>
        <v>55153</v>
      </c>
      <c r="CD10898" s="32">
        <f t="shared" si="1404"/>
        <v>55153</v>
      </c>
      <c r="CE10898" s="32">
        <f t="shared" si="1405"/>
        <v>0</v>
      </c>
      <c r="CF10898" s="32">
        <f t="shared" si="1406"/>
        <v>0</v>
      </c>
      <c r="CG10898" s="32" t="str">
        <f t="shared" si="1407"/>
        <v/>
      </c>
      <c r="CH10898" s="32">
        <v>893</v>
      </c>
      <c r="CI10898" s="32" t="s">
        <v>7</v>
      </c>
      <c r="CJ10898" s="32" t="str">
        <f t="shared" si="1408"/>
        <v/>
      </c>
      <c r="CK10898" s="32" t="str">
        <f t="shared" si="1409"/>
        <v/>
      </c>
      <c r="CL10898" s="32" t="str">
        <f t="shared" si="1410"/>
        <v/>
      </c>
      <c r="CM10898" s="32" t="str">
        <f t="shared" si="1411"/>
        <v/>
      </c>
      <c r="CN10898" s="32" t="str">
        <f t="shared" si="1412"/>
        <v/>
      </c>
    </row>
    <row r="10899" spans="71:92" x14ac:dyDescent="0.3">
      <c r="BS10899" s="32" t="str">
        <f>IF(Kiadasi_kiseroiv!$K$2=BT10899,BV10899,"")</f>
        <v/>
      </c>
      <c r="BT10899" s="34" t="str">
        <f t="shared" si="1395"/>
        <v/>
      </c>
      <c r="BU10899" s="32" t="str">
        <f t="shared" si="1396"/>
        <v/>
      </c>
      <c r="BV10899" s="32" t="str">
        <f t="shared" si="1397"/>
        <v/>
      </c>
      <c r="BW10899" s="32" t="str">
        <f t="shared" si="1398"/>
        <v/>
      </c>
      <c r="BX10899" s="32" t="str">
        <f t="shared" si="1399"/>
        <v/>
      </c>
      <c r="BY10899" s="32" t="str">
        <f t="shared" si="1400"/>
        <v/>
      </c>
      <c r="BZ10899" s="32" t="str">
        <f t="shared" si="1401"/>
        <v/>
      </c>
      <c r="CA10899" s="32" t="str">
        <f t="shared" si="1402"/>
        <v/>
      </c>
      <c r="CB10899" s="33">
        <f>IF(COUNTIF($CD$7:CD10899,CD10899)=1,CD10899,CD10899+COUNTIF($CD$6:CD10898,CD10899))</f>
        <v>60039</v>
      </c>
      <c r="CC10899" s="34">
        <f t="shared" si="1403"/>
        <v>55153</v>
      </c>
      <c r="CD10899" s="32">
        <f t="shared" si="1404"/>
        <v>55153</v>
      </c>
      <c r="CE10899" s="32">
        <f t="shared" si="1405"/>
        <v>0</v>
      </c>
      <c r="CF10899" s="32">
        <f t="shared" si="1406"/>
        <v>0</v>
      </c>
      <c r="CG10899" s="32" t="str">
        <f t="shared" si="1407"/>
        <v/>
      </c>
      <c r="CH10899" s="32">
        <v>894</v>
      </c>
      <c r="CI10899" s="32" t="s">
        <v>7</v>
      </c>
      <c r="CJ10899" s="32" t="str">
        <f t="shared" si="1408"/>
        <v/>
      </c>
      <c r="CK10899" s="32" t="str">
        <f t="shared" si="1409"/>
        <v/>
      </c>
      <c r="CL10899" s="32" t="str">
        <f t="shared" si="1410"/>
        <v/>
      </c>
      <c r="CM10899" s="32" t="str">
        <f t="shared" si="1411"/>
        <v/>
      </c>
      <c r="CN10899" s="32" t="str">
        <f t="shared" si="1412"/>
        <v/>
      </c>
    </row>
    <row r="10900" spans="71:92" x14ac:dyDescent="0.3">
      <c r="BS10900" s="32" t="str">
        <f>IF(Kiadasi_kiseroiv!$K$2=BT10900,BV10900,"")</f>
        <v/>
      </c>
      <c r="BT10900" s="34" t="str">
        <f t="shared" si="1395"/>
        <v/>
      </c>
      <c r="BU10900" s="32" t="str">
        <f t="shared" si="1396"/>
        <v/>
      </c>
      <c r="BV10900" s="32" t="str">
        <f t="shared" si="1397"/>
        <v/>
      </c>
      <c r="BW10900" s="32" t="str">
        <f t="shared" si="1398"/>
        <v/>
      </c>
      <c r="BX10900" s="32" t="str">
        <f t="shared" si="1399"/>
        <v/>
      </c>
      <c r="BY10900" s="32" t="str">
        <f t="shared" si="1400"/>
        <v/>
      </c>
      <c r="BZ10900" s="32" t="str">
        <f t="shared" si="1401"/>
        <v/>
      </c>
      <c r="CA10900" s="32" t="str">
        <f t="shared" si="1402"/>
        <v/>
      </c>
      <c r="CB10900" s="33">
        <f>IF(COUNTIF($CD$7:CD10900,CD10900)=1,CD10900,CD10900+COUNTIF($CD$6:CD10899,CD10900))</f>
        <v>60040</v>
      </c>
      <c r="CC10900" s="34">
        <f t="shared" si="1403"/>
        <v>55153</v>
      </c>
      <c r="CD10900" s="32">
        <f t="shared" si="1404"/>
        <v>55153</v>
      </c>
      <c r="CE10900" s="32">
        <f t="shared" si="1405"/>
        <v>0</v>
      </c>
      <c r="CF10900" s="32">
        <f t="shared" si="1406"/>
        <v>0</v>
      </c>
      <c r="CG10900" s="32" t="str">
        <f t="shared" si="1407"/>
        <v/>
      </c>
      <c r="CH10900" s="32">
        <v>895</v>
      </c>
      <c r="CI10900" s="32" t="s">
        <v>7</v>
      </c>
      <c r="CJ10900" s="32" t="str">
        <f t="shared" si="1408"/>
        <v/>
      </c>
      <c r="CK10900" s="32" t="str">
        <f t="shared" si="1409"/>
        <v/>
      </c>
      <c r="CL10900" s="32" t="str">
        <f t="shared" si="1410"/>
        <v/>
      </c>
      <c r="CM10900" s="32" t="str">
        <f t="shared" si="1411"/>
        <v/>
      </c>
      <c r="CN10900" s="32" t="str">
        <f t="shared" si="1412"/>
        <v/>
      </c>
    </row>
    <row r="10901" spans="71:92" x14ac:dyDescent="0.3">
      <c r="BS10901" s="32" t="str">
        <f>IF(Kiadasi_kiseroiv!$K$2=BT10901,BV10901,"")</f>
        <v/>
      </c>
      <c r="BT10901" s="34" t="str">
        <f t="shared" si="1395"/>
        <v/>
      </c>
      <c r="BU10901" s="32" t="str">
        <f t="shared" si="1396"/>
        <v/>
      </c>
      <c r="BV10901" s="32" t="str">
        <f t="shared" si="1397"/>
        <v/>
      </c>
      <c r="BW10901" s="32" t="str">
        <f t="shared" si="1398"/>
        <v/>
      </c>
      <c r="BX10901" s="32" t="str">
        <f t="shared" si="1399"/>
        <v/>
      </c>
      <c r="BY10901" s="32" t="str">
        <f t="shared" si="1400"/>
        <v/>
      </c>
      <c r="BZ10901" s="32" t="str">
        <f t="shared" si="1401"/>
        <v/>
      </c>
      <c r="CA10901" s="32" t="str">
        <f t="shared" si="1402"/>
        <v/>
      </c>
      <c r="CB10901" s="33">
        <f>IF(COUNTIF($CD$7:CD10901,CD10901)=1,CD10901,CD10901+COUNTIF($CD$6:CD10900,CD10901))</f>
        <v>60041</v>
      </c>
      <c r="CC10901" s="34">
        <f t="shared" si="1403"/>
        <v>55153</v>
      </c>
      <c r="CD10901" s="32">
        <f t="shared" si="1404"/>
        <v>55153</v>
      </c>
      <c r="CE10901" s="32">
        <f t="shared" si="1405"/>
        <v>0</v>
      </c>
      <c r="CF10901" s="32">
        <f t="shared" si="1406"/>
        <v>0</v>
      </c>
      <c r="CG10901" s="32" t="str">
        <f t="shared" si="1407"/>
        <v/>
      </c>
      <c r="CH10901" s="32">
        <v>896</v>
      </c>
      <c r="CI10901" s="32" t="s">
        <v>7</v>
      </c>
      <c r="CJ10901" s="32" t="str">
        <f t="shared" si="1408"/>
        <v/>
      </c>
      <c r="CK10901" s="32" t="str">
        <f t="shared" si="1409"/>
        <v/>
      </c>
      <c r="CL10901" s="32" t="str">
        <f t="shared" si="1410"/>
        <v/>
      </c>
      <c r="CM10901" s="32" t="str">
        <f t="shared" si="1411"/>
        <v/>
      </c>
      <c r="CN10901" s="32" t="str">
        <f t="shared" si="1412"/>
        <v/>
      </c>
    </row>
    <row r="10902" spans="71:92" x14ac:dyDescent="0.3">
      <c r="BS10902" s="32" t="str">
        <f>IF(Kiadasi_kiseroiv!$K$2=BT10902,BV10902,"")</f>
        <v/>
      </c>
      <c r="BT10902" s="34" t="str">
        <f t="shared" si="1395"/>
        <v/>
      </c>
      <c r="BU10902" s="32" t="str">
        <f t="shared" si="1396"/>
        <v/>
      </c>
      <c r="BV10902" s="32" t="str">
        <f t="shared" si="1397"/>
        <v/>
      </c>
      <c r="BW10902" s="32" t="str">
        <f t="shared" si="1398"/>
        <v/>
      </c>
      <c r="BX10902" s="32" t="str">
        <f t="shared" si="1399"/>
        <v/>
      </c>
      <c r="BY10902" s="32" t="str">
        <f t="shared" si="1400"/>
        <v/>
      </c>
      <c r="BZ10902" s="32" t="str">
        <f t="shared" si="1401"/>
        <v/>
      </c>
      <c r="CA10902" s="32" t="str">
        <f t="shared" si="1402"/>
        <v/>
      </c>
      <c r="CB10902" s="33">
        <f>IF(COUNTIF($CD$7:CD10902,CD10902)=1,CD10902,CD10902+COUNTIF($CD$6:CD10901,CD10902))</f>
        <v>60042</v>
      </c>
      <c r="CC10902" s="34">
        <f t="shared" si="1403"/>
        <v>55153</v>
      </c>
      <c r="CD10902" s="32">
        <f t="shared" si="1404"/>
        <v>55153</v>
      </c>
      <c r="CE10902" s="32">
        <f t="shared" si="1405"/>
        <v>0</v>
      </c>
      <c r="CF10902" s="32">
        <f t="shared" si="1406"/>
        <v>0</v>
      </c>
      <c r="CG10902" s="32" t="str">
        <f t="shared" si="1407"/>
        <v/>
      </c>
      <c r="CH10902" s="32">
        <v>897</v>
      </c>
      <c r="CI10902" s="32" t="s">
        <v>7</v>
      </c>
      <c r="CJ10902" s="32" t="str">
        <f t="shared" si="1408"/>
        <v/>
      </c>
      <c r="CK10902" s="32" t="str">
        <f t="shared" si="1409"/>
        <v/>
      </c>
      <c r="CL10902" s="32" t="str">
        <f t="shared" si="1410"/>
        <v/>
      </c>
      <c r="CM10902" s="32" t="str">
        <f t="shared" si="1411"/>
        <v/>
      </c>
      <c r="CN10902" s="32" t="str">
        <f t="shared" si="1412"/>
        <v/>
      </c>
    </row>
    <row r="10903" spans="71:92" x14ac:dyDescent="0.3">
      <c r="BS10903" s="32" t="str">
        <f>IF(Kiadasi_kiseroiv!$K$2=BT10903,BV10903,"")</f>
        <v/>
      </c>
      <c r="BT10903" s="34" t="str">
        <f t="shared" si="1395"/>
        <v/>
      </c>
      <c r="BU10903" s="32" t="str">
        <f t="shared" si="1396"/>
        <v/>
      </c>
      <c r="BV10903" s="32" t="str">
        <f t="shared" si="1397"/>
        <v/>
      </c>
      <c r="BW10903" s="32" t="str">
        <f t="shared" si="1398"/>
        <v/>
      </c>
      <c r="BX10903" s="32" t="str">
        <f t="shared" si="1399"/>
        <v/>
      </c>
      <c r="BY10903" s="32" t="str">
        <f t="shared" si="1400"/>
        <v/>
      </c>
      <c r="BZ10903" s="32" t="str">
        <f t="shared" si="1401"/>
        <v/>
      </c>
      <c r="CA10903" s="32" t="str">
        <f t="shared" si="1402"/>
        <v/>
      </c>
      <c r="CB10903" s="33">
        <f>IF(COUNTIF($CD$7:CD10903,CD10903)=1,CD10903,CD10903+COUNTIF($CD$6:CD10902,CD10903))</f>
        <v>60043</v>
      </c>
      <c r="CC10903" s="34">
        <f t="shared" si="1403"/>
        <v>55153</v>
      </c>
      <c r="CD10903" s="32">
        <f t="shared" si="1404"/>
        <v>55153</v>
      </c>
      <c r="CE10903" s="32">
        <f t="shared" si="1405"/>
        <v>0</v>
      </c>
      <c r="CF10903" s="32">
        <f t="shared" si="1406"/>
        <v>0</v>
      </c>
      <c r="CG10903" s="32" t="str">
        <f t="shared" si="1407"/>
        <v/>
      </c>
      <c r="CH10903" s="32">
        <v>898</v>
      </c>
      <c r="CI10903" s="32" t="s">
        <v>7</v>
      </c>
      <c r="CJ10903" s="32" t="str">
        <f t="shared" si="1408"/>
        <v/>
      </c>
      <c r="CK10903" s="32" t="str">
        <f t="shared" si="1409"/>
        <v/>
      </c>
      <c r="CL10903" s="32" t="str">
        <f t="shared" si="1410"/>
        <v/>
      </c>
      <c r="CM10903" s="32" t="str">
        <f t="shared" si="1411"/>
        <v/>
      </c>
      <c r="CN10903" s="32" t="str">
        <f t="shared" si="1412"/>
        <v/>
      </c>
    </row>
    <row r="10904" spans="71:92" x14ac:dyDescent="0.3">
      <c r="BS10904" s="32" t="str">
        <f>IF(Kiadasi_kiseroiv!$K$2=BT10904,BV10904,"")</f>
        <v/>
      </c>
      <c r="BT10904" s="34" t="str">
        <f t="shared" si="1395"/>
        <v/>
      </c>
      <c r="BU10904" s="32" t="str">
        <f t="shared" si="1396"/>
        <v/>
      </c>
      <c r="BV10904" s="32" t="str">
        <f t="shared" si="1397"/>
        <v/>
      </c>
      <c r="BW10904" s="32" t="str">
        <f t="shared" si="1398"/>
        <v/>
      </c>
      <c r="BX10904" s="32" t="str">
        <f t="shared" si="1399"/>
        <v/>
      </c>
      <c r="BY10904" s="32" t="str">
        <f t="shared" si="1400"/>
        <v/>
      </c>
      <c r="BZ10904" s="32" t="str">
        <f t="shared" si="1401"/>
        <v/>
      </c>
      <c r="CA10904" s="32" t="str">
        <f t="shared" si="1402"/>
        <v/>
      </c>
      <c r="CB10904" s="33">
        <f>IF(COUNTIF($CD$7:CD10904,CD10904)=1,CD10904,CD10904+COUNTIF($CD$6:CD10903,CD10904))</f>
        <v>60044</v>
      </c>
      <c r="CC10904" s="34">
        <f t="shared" si="1403"/>
        <v>55153</v>
      </c>
      <c r="CD10904" s="32">
        <f t="shared" si="1404"/>
        <v>55153</v>
      </c>
      <c r="CE10904" s="32">
        <f t="shared" si="1405"/>
        <v>0</v>
      </c>
      <c r="CF10904" s="32">
        <f t="shared" si="1406"/>
        <v>0</v>
      </c>
      <c r="CG10904" s="32" t="str">
        <f t="shared" si="1407"/>
        <v/>
      </c>
      <c r="CH10904" s="32">
        <v>899</v>
      </c>
      <c r="CI10904" s="32" t="s">
        <v>7</v>
      </c>
      <c r="CJ10904" s="32" t="str">
        <f t="shared" si="1408"/>
        <v/>
      </c>
      <c r="CK10904" s="32" t="str">
        <f t="shared" si="1409"/>
        <v/>
      </c>
      <c r="CL10904" s="32" t="str">
        <f t="shared" si="1410"/>
        <v/>
      </c>
      <c r="CM10904" s="32" t="str">
        <f t="shared" si="1411"/>
        <v/>
      </c>
      <c r="CN10904" s="32" t="str">
        <f t="shared" si="1412"/>
        <v/>
      </c>
    </row>
    <row r="10905" spans="71:92" x14ac:dyDescent="0.3">
      <c r="BS10905" s="32" t="str">
        <f>IF(Kiadasi_kiseroiv!$K$2=BT10905,BV10905,"")</f>
        <v/>
      </c>
      <c r="BT10905" s="34" t="str">
        <f t="shared" si="1395"/>
        <v/>
      </c>
      <c r="BU10905" s="32" t="str">
        <f t="shared" si="1396"/>
        <v/>
      </c>
      <c r="BV10905" s="32" t="str">
        <f t="shared" si="1397"/>
        <v/>
      </c>
      <c r="BW10905" s="32" t="str">
        <f t="shared" si="1398"/>
        <v/>
      </c>
      <c r="BX10905" s="32" t="str">
        <f t="shared" si="1399"/>
        <v/>
      </c>
      <c r="BY10905" s="32" t="str">
        <f t="shared" si="1400"/>
        <v/>
      </c>
      <c r="BZ10905" s="32" t="str">
        <f t="shared" si="1401"/>
        <v/>
      </c>
      <c r="CA10905" s="32" t="str">
        <f t="shared" si="1402"/>
        <v/>
      </c>
      <c r="CB10905" s="33">
        <f>IF(COUNTIF($CD$7:CD10905,CD10905)=1,CD10905,CD10905+COUNTIF($CD$6:CD10904,CD10905))</f>
        <v>60045</v>
      </c>
      <c r="CC10905" s="34">
        <f t="shared" si="1403"/>
        <v>55153</v>
      </c>
      <c r="CD10905" s="32">
        <f t="shared" si="1404"/>
        <v>55153</v>
      </c>
      <c r="CE10905" s="32">
        <f t="shared" si="1405"/>
        <v>0</v>
      </c>
      <c r="CF10905" s="32">
        <f t="shared" si="1406"/>
        <v>0</v>
      </c>
      <c r="CG10905" s="32" t="str">
        <f t="shared" si="1407"/>
        <v/>
      </c>
      <c r="CH10905" s="32">
        <v>900</v>
      </c>
      <c r="CI10905" s="32" t="s">
        <v>7</v>
      </c>
      <c r="CJ10905" s="32" t="str">
        <f t="shared" si="1408"/>
        <v/>
      </c>
      <c r="CK10905" s="32" t="str">
        <f t="shared" si="1409"/>
        <v/>
      </c>
      <c r="CL10905" s="32" t="str">
        <f t="shared" si="1410"/>
        <v/>
      </c>
      <c r="CM10905" s="32" t="str">
        <f t="shared" si="1411"/>
        <v/>
      </c>
      <c r="CN10905" s="32" t="str">
        <f t="shared" si="1412"/>
        <v/>
      </c>
    </row>
    <row r="10906" spans="71:92" x14ac:dyDescent="0.3">
      <c r="BS10906" s="32" t="str">
        <f>IF(Kiadasi_kiseroiv!$K$2=BT10906,BV10906,"")</f>
        <v/>
      </c>
      <c r="BT10906" s="34" t="str">
        <f t="shared" si="1395"/>
        <v/>
      </c>
      <c r="BU10906" s="32" t="str">
        <f t="shared" si="1396"/>
        <v/>
      </c>
      <c r="BV10906" s="32" t="str">
        <f t="shared" si="1397"/>
        <v/>
      </c>
      <c r="BW10906" s="32" t="str">
        <f t="shared" si="1398"/>
        <v/>
      </c>
      <c r="BX10906" s="32" t="str">
        <f t="shared" si="1399"/>
        <v/>
      </c>
      <c r="BY10906" s="32" t="str">
        <f t="shared" si="1400"/>
        <v/>
      </c>
      <c r="BZ10906" s="32" t="str">
        <f t="shared" si="1401"/>
        <v/>
      </c>
      <c r="CA10906" s="32" t="str">
        <f t="shared" si="1402"/>
        <v/>
      </c>
      <c r="CB10906" s="33">
        <f>IF(COUNTIF($CD$7:CD10906,CD10906)=1,CD10906,CD10906+COUNTIF($CD$6:CD10905,CD10906))</f>
        <v>60046</v>
      </c>
      <c r="CC10906" s="34">
        <f t="shared" si="1403"/>
        <v>55153</v>
      </c>
      <c r="CD10906" s="32">
        <f t="shared" si="1404"/>
        <v>55153</v>
      </c>
      <c r="CE10906" s="32">
        <f t="shared" si="1405"/>
        <v>0</v>
      </c>
      <c r="CF10906" s="32">
        <f t="shared" si="1406"/>
        <v>0</v>
      </c>
      <c r="CG10906" s="32" t="str">
        <f t="shared" si="1407"/>
        <v/>
      </c>
      <c r="CH10906" s="32">
        <v>901</v>
      </c>
      <c r="CI10906" s="32" t="s">
        <v>7</v>
      </c>
      <c r="CJ10906" s="32" t="str">
        <f t="shared" si="1408"/>
        <v/>
      </c>
      <c r="CK10906" s="32" t="str">
        <f t="shared" si="1409"/>
        <v/>
      </c>
      <c r="CL10906" s="32" t="str">
        <f t="shared" si="1410"/>
        <v/>
      </c>
      <c r="CM10906" s="32" t="str">
        <f t="shared" si="1411"/>
        <v/>
      </c>
      <c r="CN10906" s="32" t="str">
        <f t="shared" si="1412"/>
        <v/>
      </c>
    </row>
    <row r="10907" spans="71:92" x14ac:dyDescent="0.3">
      <c r="BS10907" s="32" t="str">
        <f>IF(Kiadasi_kiseroiv!$K$2=BT10907,BV10907,"")</f>
        <v/>
      </c>
      <c r="BT10907" s="34" t="str">
        <f t="shared" si="1395"/>
        <v/>
      </c>
      <c r="BU10907" s="32" t="str">
        <f t="shared" si="1396"/>
        <v/>
      </c>
      <c r="BV10907" s="32" t="str">
        <f t="shared" si="1397"/>
        <v/>
      </c>
      <c r="BW10907" s="32" t="str">
        <f t="shared" si="1398"/>
        <v/>
      </c>
      <c r="BX10907" s="32" t="str">
        <f t="shared" si="1399"/>
        <v/>
      </c>
      <c r="BY10907" s="32" t="str">
        <f t="shared" si="1400"/>
        <v/>
      </c>
      <c r="BZ10907" s="32" t="str">
        <f t="shared" si="1401"/>
        <v/>
      </c>
      <c r="CA10907" s="32" t="str">
        <f t="shared" si="1402"/>
        <v/>
      </c>
      <c r="CB10907" s="33">
        <f>IF(COUNTIF($CD$7:CD10907,CD10907)=1,CD10907,CD10907+COUNTIF($CD$6:CD10906,CD10907))</f>
        <v>60047</v>
      </c>
      <c r="CC10907" s="34">
        <f t="shared" si="1403"/>
        <v>55153</v>
      </c>
      <c r="CD10907" s="32">
        <f t="shared" si="1404"/>
        <v>55153</v>
      </c>
      <c r="CE10907" s="32">
        <f t="shared" si="1405"/>
        <v>0</v>
      </c>
      <c r="CF10907" s="32">
        <f t="shared" si="1406"/>
        <v>0</v>
      </c>
      <c r="CG10907" s="32" t="str">
        <f t="shared" si="1407"/>
        <v/>
      </c>
      <c r="CH10907" s="32">
        <v>902</v>
      </c>
      <c r="CI10907" s="32" t="s">
        <v>7</v>
      </c>
      <c r="CJ10907" s="32" t="str">
        <f t="shared" si="1408"/>
        <v/>
      </c>
      <c r="CK10907" s="32" t="str">
        <f t="shared" si="1409"/>
        <v/>
      </c>
      <c r="CL10907" s="32" t="str">
        <f t="shared" si="1410"/>
        <v/>
      </c>
      <c r="CM10907" s="32" t="str">
        <f t="shared" si="1411"/>
        <v/>
      </c>
      <c r="CN10907" s="32" t="str">
        <f t="shared" si="1412"/>
        <v/>
      </c>
    </row>
    <row r="10908" spans="71:92" x14ac:dyDescent="0.3">
      <c r="BS10908" s="32" t="str">
        <f>IF(Kiadasi_kiseroiv!$K$2=BT10908,BV10908,"")</f>
        <v/>
      </c>
      <c r="BT10908" s="34" t="str">
        <f t="shared" si="1395"/>
        <v/>
      </c>
      <c r="BU10908" s="32" t="str">
        <f t="shared" si="1396"/>
        <v/>
      </c>
      <c r="BV10908" s="32" t="str">
        <f t="shared" si="1397"/>
        <v/>
      </c>
      <c r="BW10908" s="32" t="str">
        <f t="shared" si="1398"/>
        <v/>
      </c>
      <c r="BX10908" s="32" t="str">
        <f t="shared" si="1399"/>
        <v/>
      </c>
      <c r="BY10908" s="32" t="str">
        <f t="shared" si="1400"/>
        <v/>
      </c>
      <c r="BZ10908" s="32" t="str">
        <f t="shared" si="1401"/>
        <v/>
      </c>
      <c r="CA10908" s="32" t="str">
        <f t="shared" si="1402"/>
        <v/>
      </c>
      <c r="CB10908" s="33">
        <f>IF(COUNTIF($CD$7:CD10908,CD10908)=1,CD10908,CD10908+COUNTIF($CD$6:CD10907,CD10908))</f>
        <v>60048</v>
      </c>
      <c r="CC10908" s="34">
        <f t="shared" si="1403"/>
        <v>55153</v>
      </c>
      <c r="CD10908" s="32">
        <f t="shared" si="1404"/>
        <v>55153</v>
      </c>
      <c r="CE10908" s="32">
        <f t="shared" si="1405"/>
        <v>0</v>
      </c>
      <c r="CF10908" s="32">
        <f t="shared" si="1406"/>
        <v>0</v>
      </c>
      <c r="CG10908" s="32" t="str">
        <f t="shared" si="1407"/>
        <v/>
      </c>
      <c r="CH10908" s="32">
        <v>903</v>
      </c>
      <c r="CI10908" s="32" t="s">
        <v>7</v>
      </c>
      <c r="CJ10908" s="32" t="str">
        <f t="shared" si="1408"/>
        <v/>
      </c>
      <c r="CK10908" s="32" t="str">
        <f t="shared" si="1409"/>
        <v/>
      </c>
      <c r="CL10908" s="32" t="str">
        <f t="shared" si="1410"/>
        <v/>
      </c>
      <c r="CM10908" s="32" t="str">
        <f t="shared" si="1411"/>
        <v/>
      </c>
      <c r="CN10908" s="32" t="str">
        <f t="shared" si="1412"/>
        <v/>
      </c>
    </row>
    <row r="10909" spans="71:92" x14ac:dyDescent="0.3">
      <c r="BS10909" s="32" t="str">
        <f>IF(Kiadasi_kiseroiv!$K$2=BT10909,BV10909,"")</f>
        <v/>
      </c>
      <c r="BT10909" s="34" t="str">
        <f t="shared" si="1395"/>
        <v/>
      </c>
      <c r="BU10909" s="32" t="str">
        <f t="shared" si="1396"/>
        <v/>
      </c>
      <c r="BV10909" s="32" t="str">
        <f t="shared" si="1397"/>
        <v/>
      </c>
      <c r="BW10909" s="32" t="str">
        <f t="shared" si="1398"/>
        <v/>
      </c>
      <c r="BX10909" s="32" t="str">
        <f t="shared" si="1399"/>
        <v/>
      </c>
      <c r="BY10909" s="32" t="str">
        <f t="shared" si="1400"/>
        <v/>
      </c>
      <c r="BZ10909" s="32" t="str">
        <f t="shared" si="1401"/>
        <v/>
      </c>
      <c r="CA10909" s="32" t="str">
        <f t="shared" si="1402"/>
        <v/>
      </c>
      <c r="CB10909" s="33">
        <f>IF(COUNTIF($CD$7:CD10909,CD10909)=1,CD10909,CD10909+COUNTIF($CD$6:CD10908,CD10909))</f>
        <v>60049</v>
      </c>
      <c r="CC10909" s="34">
        <f t="shared" si="1403"/>
        <v>55153</v>
      </c>
      <c r="CD10909" s="32">
        <f t="shared" si="1404"/>
        <v>55153</v>
      </c>
      <c r="CE10909" s="32">
        <f t="shared" si="1405"/>
        <v>0</v>
      </c>
      <c r="CF10909" s="32">
        <f t="shared" si="1406"/>
        <v>0</v>
      </c>
      <c r="CG10909" s="32" t="str">
        <f t="shared" si="1407"/>
        <v/>
      </c>
      <c r="CH10909" s="32">
        <v>904</v>
      </c>
      <c r="CI10909" s="32" t="s">
        <v>7</v>
      </c>
      <c r="CJ10909" s="32" t="str">
        <f t="shared" si="1408"/>
        <v/>
      </c>
      <c r="CK10909" s="32" t="str">
        <f t="shared" si="1409"/>
        <v/>
      </c>
      <c r="CL10909" s="32" t="str">
        <f t="shared" si="1410"/>
        <v/>
      </c>
      <c r="CM10909" s="32" t="str">
        <f t="shared" si="1411"/>
        <v/>
      </c>
      <c r="CN10909" s="32" t="str">
        <f t="shared" si="1412"/>
        <v/>
      </c>
    </row>
    <row r="10910" spans="71:92" x14ac:dyDescent="0.3">
      <c r="BS10910" s="32" t="str">
        <f>IF(Kiadasi_kiseroiv!$K$2=BT10910,BV10910,"")</f>
        <v/>
      </c>
      <c r="BT10910" s="34" t="str">
        <f t="shared" si="1395"/>
        <v/>
      </c>
      <c r="BU10910" s="32" t="str">
        <f t="shared" si="1396"/>
        <v/>
      </c>
      <c r="BV10910" s="32" t="str">
        <f t="shared" si="1397"/>
        <v/>
      </c>
      <c r="BW10910" s="32" t="str">
        <f t="shared" si="1398"/>
        <v/>
      </c>
      <c r="BX10910" s="32" t="str">
        <f t="shared" si="1399"/>
        <v/>
      </c>
      <c r="BY10910" s="32" t="str">
        <f t="shared" si="1400"/>
        <v/>
      </c>
      <c r="BZ10910" s="32" t="str">
        <f t="shared" si="1401"/>
        <v/>
      </c>
      <c r="CA10910" s="32" t="str">
        <f t="shared" si="1402"/>
        <v/>
      </c>
      <c r="CB10910" s="33">
        <f>IF(COUNTIF($CD$7:CD10910,CD10910)=1,CD10910,CD10910+COUNTIF($CD$6:CD10909,CD10910))</f>
        <v>60050</v>
      </c>
      <c r="CC10910" s="34">
        <f t="shared" si="1403"/>
        <v>55153</v>
      </c>
      <c r="CD10910" s="32">
        <f t="shared" si="1404"/>
        <v>55153</v>
      </c>
      <c r="CE10910" s="32">
        <f t="shared" si="1405"/>
        <v>0</v>
      </c>
      <c r="CF10910" s="32">
        <f t="shared" si="1406"/>
        <v>0</v>
      </c>
      <c r="CG10910" s="32" t="str">
        <f t="shared" si="1407"/>
        <v/>
      </c>
      <c r="CH10910" s="32">
        <v>905</v>
      </c>
      <c r="CI10910" s="32" t="s">
        <v>7</v>
      </c>
      <c r="CJ10910" s="32" t="str">
        <f t="shared" si="1408"/>
        <v/>
      </c>
      <c r="CK10910" s="32" t="str">
        <f t="shared" si="1409"/>
        <v/>
      </c>
      <c r="CL10910" s="32" t="str">
        <f t="shared" si="1410"/>
        <v/>
      </c>
      <c r="CM10910" s="32" t="str">
        <f t="shared" si="1411"/>
        <v/>
      </c>
      <c r="CN10910" s="32" t="str">
        <f t="shared" si="1412"/>
        <v/>
      </c>
    </row>
    <row r="10911" spans="71:92" x14ac:dyDescent="0.3">
      <c r="BS10911" s="32" t="str">
        <f>IF(Kiadasi_kiseroiv!$K$2=BT10911,BV10911,"")</f>
        <v/>
      </c>
      <c r="BT10911" s="34" t="str">
        <f t="shared" si="1395"/>
        <v/>
      </c>
      <c r="BU10911" s="32" t="str">
        <f t="shared" si="1396"/>
        <v/>
      </c>
      <c r="BV10911" s="32" t="str">
        <f t="shared" si="1397"/>
        <v/>
      </c>
      <c r="BW10911" s="32" t="str">
        <f t="shared" si="1398"/>
        <v/>
      </c>
      <c r="BX10911" s="32" t="str">
        <f t="shared" si="1399"/>
        <v/>
      </c>
      <c r="BY10911" s="32" t="str">
        <f t="shared" si="1400"/>
        <v/>
      </c>
      <c r="BZ10911" s="32" t="str">
        <f t="shared" si="1401"/>
        <v/>
      </c>
      <c r="CA10911" s="32" t="str">
        <f t="shared" si="1402"/>
        <v/>
      </c>
      <c r="CB10911" s="33">
        <f>IF(COUNTIF($CD$7:CD10911,CD10911)=1,CD10911,CD10911+COUNTIF($CD$6:CD10910,CD10911))</f>
        <v>60051</v>
      </c>
      <c r="CC10911" s="34">
        <f t="shared" si="1403"/>
        <v>55153</v>
      </c>
      <c r="CD10911" s="32">
        <f t="shared" si="1404"/>
        <v>55153</v>
      </c>
      <c r="CE10911" s="32">
        <f t="shared" si="1405"/>
        <v>0</v>
      </c>
      <c r="CF10911" s="32">
        <f t="shared" si="1406"/>
        <v>0</v>
      </c>
      <c r="CG10911" s="32" t="str">
        <f t="shared" si="1407"/>
        <v/>
      </c>
      <c r="CH10911" s="32">
        <v>906</v>
      </c>
      <c r="CI10911" s="32" t="s">
        <v>7</v>
      </c>
      <c r="CJ10911" s="32" t="str">
        <f t="shared" si="1408"/>
        <v/>
      </c>
      <c r="CK10911" s="32" t="str">
        <f t="shared" si="1409"/>
        <v/>
      </c>
      <c r="CL10911" s="32" t="str">
        <f t="shared" si="1410"/>
        <v/>
      </c>
      <c r="CM10911" s="32" t="str">
        <f t="shared" si="1411"/>
        <v/>
      </c>
      <c r="CN10911" s="32" t="str">
        <f t="shared" si="1412"/>
        <v/>
      </c>
    </row>
    <row r="10912" spans="71:92" x14ac:dyDescent="0.3">
      <c r="BS10912" s="32" t="str">
        <f>IF(Kiadasi_kiseroiv!$K$2=BT10912,BV10912,"")</f>
        <v/>
      </c>
      <c r="BT10912" s="34" t="str">
        <f t="shared" si="1395"/>
        <v/>
      </c>
      <c r="BU10912" s="32" t="str">
        <f t="shared" si="1396"/>
        <v/>
      </c>
      <c r="BV10912" s="32" t="str">
        <f t="shared" si="1397"/>
        <v/>
      </c>
      <c r="BW10912" s="32" t="str">
        <f t="shared" si="1398"/>
        <v/>
      </c>
      <c r="BX10912" s="32" t="str">
        <f t="shared" si="1399"/>
        <v/>
      </c>
      <c r="BY10912" s="32" t="str">
        <f t="shared" si="1400"/>
        <v/>
      </c>
      <c r="BZ10912" s="32" t="str">
        <f t="shared" si="1401"/>
        <v/>
      </c>
      <c r="CA10912" s="32" t="str">
        <f t="shared" si="1402"/>
        <v/>
      </c>
      <c r="CB10912" s="33">
        <f>IF(COUNTIF($CD$7:CD10912,CD10912)=1,CD10912,CD10912+COUNTIF($CD$6:CD10911,CD10912))</f>
        <v>60052</v>
      </c>
      <c r="CC10912" s="34">
        <f t="shared" si="1403"/>
        <v>55153</v>
      </c>
      <c r="CD10912" s="32">
        <f t="shared" si="1404"/>
        <v>55153</v>
      </c>
      <c r="CE10912" s="32">
        <f t="shared" si="1405"/>
        <v>0</v>
      </c>
      <c r="CF10912" s="32">
        <f t="shared" si="1406"/>
        <v>0</v>
      </c>
      <c r="CG10912" s="32" t="str">
        <f t="shared" si="1407"/>
        <v/>
      </c>
      <c r="CH10912" s="32">
        <v>907</v>
      </c>
      <c r="CI10912" s="32" t="s">
        <v>7</v>
      </c>
      <c r="CJ10912" s="32" t="str">
        <f t="shared" si="1408"/>
        <v/>
      </c>
      <c r="CK10912" s="32" t="str">
        <f t="shared" si="1409"/>
        <v/>
      </c>
      <c r="CL10912" s="32" t="str">
        <f t="shared" si="1410"/>
        <v/>
      </c>
      <c r="CM10912" s="32" t="str">
        <f t="shared" si="1411"/>
        <v/>
      </c>
      <c r="CN10912" s="32" t="str">
        <f t="shared" si="1412"/>
        <v/>
      </c>
    </row>
    <row r="10913" spans="71:92" x14ac:dyDescent="0.3">
      <c r="BS10913" s="32" t="str">
        <f>IF(Kiadasi_kiseroiv!$K$2=BT10913,BV10913,"")</f>
        <v/>
      </c>
      <c r="BT10913" s="34" t="str">
        <f t="shared" si="1395"/>
        <v/>
      </c>
      <c r="BU10913" s="32" t="str">
        <f t="shared" si="1396"/>
        <v/>
      </c>
      <c r="BV10913" s="32" t="str">
        <f t="shared" si="1397"/>
        <v/>
      </c>
      <c r="BW10913" s="32" t="str">
        <f t="shared" si="1398"/>
        <v/>
      </c>
      <c r="BX10913" s="32" t="str">
        <f t="shared" si="1399"/>
        <v/>
      </c>
      <c r="BY10913" s="32" t="str">
        <f t="shared" si="1400"/>
        <v/>
      </c>
      <c r="BZ10913" s="32" t="str">
        <f t="shared" si="1401"/>
        <v/>
      </c>
      <c r="CA10913" s="32" t="str">
        <f t="shared" si="1402"/>
        <v/>
      </c>
      <c r="CB10913" s="33">
        <f>IF(COUNTIF($CD$7:CD10913,CD10913)=1,CD10913,CD10913+COUNTIF($CD$6:CD10912,CD10913))</f>
        <v>60053</v>
      </c>
      <c r="CC10913" s="34">
        <f t="shared" si="1403"/>
        <v>55153</v>
      </c>
      <c r="CD10913" s="32">
        <f t="shared" si="1404"/>
        <v>55153</v>
      </c>
      <c r="CE10913" s="32">
        <f t="shared" si="1405"/>
        <v>0</v>
      </c>
      <c r="CF10913" s="32">
        <f t="shared" si="1406"/>
        <v>0</v>
      </c>
      <c r="CG10913" s="32" t="str">
        <f t="shared" si="1407"/>
        <v/>
      </c>
      <c r="CH10913" s="32">
        <v>908</v>
      </c>
      <c r="CI10913" s="32" t="s">
        <v>7</v>
      </c>
      <c r="CJ10913" s="32" t="str">
        <f t="shared" si="1408"/>
        <v/>
      </c>
      <c r="CK10913" s="32" t="str">
        <f t="shared" si="1409"/>
        <v/>
      </c>
      <c r="CL10913" s="32" t="str">
        <f t="shared" si="1410"/>
        <v/>
      </c>
      <c r="CM10913" s="32" t="str">
        <f t="shared" si="1411"/>
        <v/>
      </c>
      <c r="CN10913" s="32" t="str">
        <f t="shared" si="1412"/>
        <v/>
      </c>
    </row>
    <row r="10914" spans="71:92" x14ac:dyDescent="0.3">
      <c r="BS10914" s="32" t="str">
        <f>IF(Kiadasi_kiseroiv!$K$2=BT10914,BV10914,"")</f>
        <v/>
      </c>
      <c r="BT10914" s="34" t="str">
        <f t="shared" si="1395"/>
        <v/>
      </c>
      <c r="BU10914" s="32" t="str">
        <f t="shared" si="1396"/>
        <v/>
      </c>
      <c r="BV10914" s="32" t="str">
        <f t="shared" si="1397"/>
        <v/>
      </c>
      <c r="BW10914" s="32" t="str">
        <f t="shared" si="1398"/>
        <v/>
      </c>
      <c r="BX10914" s="32" t="str">
        <f t="shared" si="1399"/>
        <v/>
      </c>
      <c r="BY10914" s="32" t="str">
        <f t="shared" si="1400"/>
        <v/>
      </c>
      <c r="BZ10914" s="32" t="str">
        <f t="shared" si="1401"/>
        <v/>
      </c>
      <c r="CA10914" s="32" t="str">
        <f t="shared" si="1402"/>
        <v/>
      </c>
      <c r="CB10914" s="33">
        <f>IF(COUNTIF($CD$7:CD10914,CD10914)=1,CD10914,CD10914+COUNTIF($CD$6:CD10913,CD10914))</f>
        <v>60054</v>
      </c>
      <c r="CC10914" s="34">
        <f t="shared" si="1403"/>
        <v>55153</v>
      </c>
      <c r="CD10914" s="32">
        <f t="shared" si="1404"/>
        <v>55153</v>
      </c>
      <c r="CE10914" s="32">
        <f t="shared" si="1405"/>
        <v>0</v>
      </c>
      <c r="CF10914" s="32">
        <f t="shared" si="1406"/>
        <v>0</v>
      </c>
      <c r="CG10914" s="32" t="str">
        <f t="shared" si="1407"/>
        <v/>
      </c>
      <c r="CH10914" s="32">
        <v>909</v>
      </c>
      <c r="CI10914" s="32" t="s">
        <v>7</v>
      </c>
      <c r="CJ10914" s="32" t="str">
        <f t="shared" si="1408"/>
        <v/>
      </c>
      <c r="CK10914" s="32" t="str">
        <f t="shared" si="1409"/>
        <v/>
      </c>
      <c r="CL10914" s="32" t="str">
        <f t="shared" si="1410"/>
        <v/>
      </c>
      <c r="CM10914" s="32" t="str">
        <f t="shared" si="1411"/>
        <v/>
      </c>
      <c r="CN10914" s="32" t="str">
        <f t="shared" si="1412"/>
        <v/>
      </c>
    </row>
    <row r="10915" spans="71:92" x14ac:dyDescent="0.3">
      <c r="BS10915" s="32" t="str">
        <f>IF(Kiadasi_kiseroiv!$K$2=BT10915,BV10915,"")</f>
        <v/>
      </c>
      <c r="BT10915" s="34" t="str">
        <f t="shared" si="1395"/>
        <v/>
      </c>
      <c r="BU10915" s="32" t="str">
        <f t="shared" si="1396"/>
        <v/>
      </c>
      <c r="BV10915" s="32" t="str">
        <f t="shared" si="1397"/>
        <v/>
      </c>
      <c r="BW10915" s="32" t="str">
        <f t="shared" si="1398"/>
        <v/>
      </c>
      <c r="BX10915" s="32" t="str">
        <f t="shared" si="1399"/>
        <v/>
      </c>
      <c r="BY10915" s="32" t="str">
        <f t="shared" si="1400"/>
        <v/>
      </c>
      <c r="BZ10915" s="32" t="str">
        <f t="shared" si="1401"/>
        <v/>
      </c>
      <c r="CA10915" s="32" t="str">
        <f t="shared" si="1402"/>
        <v/>
      </c>
      <c r="CB10915" s="33">
        <f>IF(COUNTIF($CD$7:CD10915,CD10915)=1,CD10915,CD10915+COUNTIF($CD$6:CD10914,CD10915))</f>
        <v>60055</v>
      </c>
      <c r="CC10915" s="34">
        <f t="shared" si="1403"/>
        <v>55153</v>
      </c>
      <c r="CD10915" s="32">
        <f t="shared" si="1404"/>
        <v>55153</v>
      </c>
      <c r="CE10915" s="32">
        <f t="shared" si="1405"/>
        <v>0</v>
      </c>
      <c r="CF10915" s="32">
        <f t="shared" si="1406"/>
        <v>0</v>
      </c>
      <c r="CG10915" s="32" t="str">
        <f t="shared" si="1407"/>
        <v/>
      </c>
      <c r="CH10915" s="32">
        <v>910</v>
      </c>
      <c r="CI10915" s="32" t="s">
        <v>7</v>
      </c>
      <c r="CJ10915" s="32" t="str">
        <f t="shared" si="1408"/>
        <v/>
      </c>
      <c r="CK10915" s="32" t="str">
        <f t="shared" si="1409"/>
        <v/>
      </c>
      <c r="CL10915" s="32" t="str">
        <f t="shared" si="1410"/>
        <v/>
      </c>
      <c r="CM10915" s="32" t="str">
        <f t="shared" si="1411"/>
        <v/>
      </c>
      <c r="CN10915" s="32" t="str">
        <f t="shared" si="1412"/>
        <v/>
      </c>
    </row>
    <row r="10916" spans="71:92" x14ac:dyDescent="0.3">
      <c r="BS10916" s="32" t="str">
        <f>IF(Kiadasi_kiseroiv!$K$2=BT10916,BV10916,"")</f>
        <v/>
      </c>
      <c r="BT10916" s="34" t="str">
        <f t="shared" si="1395"/>
        <v/>
      </c>
      <c r="BU10916" s="32" t="str">
        <f t="shared" si="1396"/>
        <v/>
      </c>
      <c r="BV10916" s="32" t="str">
        <f t="shared" si="1397"/>
        <v/>
      </c>
      <c r="BW10916" s="32" t="str">
        <f t="shared" si="1398"/>
        <v/>
      </c>
      <c r="BX10916" s="32" t="str">
        <f t="shared" si="1399"/>
        <v/>
      </c>
      <c r="BY10916" s="32" t="str">
        <f t="shared" si="1400"/>
        <v/>
      </c>
      <c r="BZ10916" s="32" t="str">
        <f t="shared" si="1401"/>
        <v/>
      </c>
      <c r="CA10916" s="32" t="str">
        <f t="shared" si="1402"/>
        <v/>
      </c>
      <c r="CB10916" s="33">
        <f>IF(COUNTIF($CD$7:CD10916,CD10916)=1,CD10916,CD10916+COUNTIF($CD$6:CD10915,CD10916))</f>
        <v>60056</v>
      </c>
      <c r="CC10916" s="34">
        <f t="shared" si="1403"/>
        <v>55153</v>
      </c>
      <c r="CD10916" s="32">
        <f t="shared" si="1404"/>
        <v>55153</v>
      </c>
      <c r="CE10916" s="32">
        <f t="shared" si="1405"/>
        <v>0</v>
      </c>
      <c r="CF10916" s="32">
        <f t="shared" si="1406"/>
        <v>0</v>
      </c>
      <c r="CG10916" s="32" t="str">
        <f t="shared" si="1407"/>
        <v/>
      </c>
      <c r="CH10916" s="32">
        <v>911</v>
      </c>
      <c r="CI10916" s="32" t="s">
        <v>7</v>
      </c>
      <c r="CJ10916" s="32" t="str">
        <f t="shared" si="1408"/>
        <v/>
      </c>
      <c r="CK10916" s="32" t="str">
        <f t="shared" si="1409"/>
        <v/>
      </c>
      <c r="CL10916" s="32" t="str">
        <f t="shared" si="1410"/>
        <v/>
      </c>
      <c r="CM10916" s="32" t="str">
        <f t="shared" si="1411"/>
        <v/>
      </c>
      <c r="CN10916" s="32" t="str">
        <f t="shared" si="1412"/>
        <v/>
      </c>
    </row>
    <row r="10917" spans="71:92" x14ac:dyDescent="0.3">
      <c r="BS10917" s="32" t="str">
        <f>IF(Kiadasi_kiseroiv!$K$2=BT10917,BV10917,"")</f>
        <v/>
      </c>
      <c r="BT10917" s="34" t="str">
        <f t="shared" si="1395"/>
        <v/>
      </c>
      <c r="BU10917" s="32" t="str">
        <f t="shared" si="1396"/>
        <v/>
      </c>
      <c r="BV10917" s="32" t="str">
        <f t="shared" si="1397"/>
        <v/>
      </c>
      <c r="BW10917" s="32" t="str">
        <f t="shared" si="1398"/>
        <v/>
      </c>
      <c r="BX10917" s="32" t="str">
        <f t="shared" si="1399"/>
        <v/>
      </c>
      <c r="BY10917" s="32" t="str">
        <f t="shared" si="1400"/>
        <v/>
      </c>
      <c r="BZ10917" s="32" t="str">
        <f t="shared" si="1401"/>
        <v/>
      </c>
      <c r="CA10917" s="32" t="str">
        <f t="shared" si="1402"/>
        <v/>
      </c>
      <c r="CB10917" s="33">
        <f>IF(COUNTIF($CD$7:CD10917,CD10917)=1,CD10917,CD10917+COUNTIF($CD$6:CD10916,CD10917))</f>
        <v>60057</v>
      </c>
      <c r="CC10917" s="34">
        <f t="shared" si="1403"/>
        <v>55153</v>
      </c>
      <c r="CD10917" s="32">
        <f t="shared" si="1404"/>
        <v>55153</v>
      </c>
      <c r="CE10917" s="32">
        <f t="shared" si="1405"/>
        <v>0</v>
      </c>
      <c r="CF10917" s="32">
        <f t="shared" si="1406"/>
        <v>0</v>
      </c>
      <c r="CG10917" s="32" t="str">
        <f t="shared" si="1407"/>
        <v/>
      </c>
      <c r="CH10917" s="32">
        <v>912</v>
      </c>
      <c r="CI10917" s="32" t="s">
        <v>7</v>
      </c>
      <c r="CJ10917" s="32" t="str">
        <f t="shared" si="1408"/>
        <v/>
      </c>
      <c r="CK10917" s="32" t="str">
        <f t="shared" si="1409"/>
        <v/>
      </c>
      <c r="CL10917" s="32" t="str">
        <f t="shared" si="1410"/>
        <v/>
      </c>
      <c r="CM10917" s="32" t="str">
        <f t="shared" si="1411"/>
        <v/>
      </c>
      <c r="CN10917" s="32" t="str">
        <f t="shared" si="1412"/>
        <v/>
      </c>
    </row>
    <row r="10918" spans="71:92" x14ac:dyDescent="0.3">
      <c r="BS10918" s="32" t="str">
        <f>IF(Kiadasi_kiseroiv!$K$2=BT10918,BV10918,"")</f>
        <v/>
      </c>
      <c r="BT10918" s="34" t="str">
        <f t="shared" si="1395"/>
        <v/>
      </c>
      <c r="BU10918" s="32" t="str">
        <f t="shared" si="1396"/>
        <v/>
      </c>
      <c r="BV10918" s="32" t="str">
        <f t="shared" si="1397"/>
        <v/>
      </c>
      <c r="BW10918" s="32" t="str">
        <f t="shared" si="1398"/>
        <v/>
      </c>
      <c r="BX10918" s="32" t="str">
        <f t="shared" si="1399"/>
        <v/>
      </c>
      <c r="BY10918" s="32" t="str">
        <f t="shared" si="1400"/>
        <v/>
      </c>
      <c r="BZ10918" s="32" t="str">
        <f t="shared" si="1401"/>
        <v/>
      </c>
      <c r="CA10918" s="32" t="str">
        <f t="shared" si="1402"/>
        <v/>
      </c>
      <c r="CB10918" s="33">
        <f>IF(COUNTIF($CD$7:CD10918,CD10918)=1,CD10918,CD10918+COUNTIF($CD$6:CD10917,CD10918))</f>
        <v>60058</v>
      </c>
      <c r="CC10918" s="34">
        <f t="shared" si="1403"/>
        <v>55153</v>
      </c>
      <c r="CD10918" s="32">
        <f t="shared" si="1404"/>
        <v>55153</v>
      </c>
      <c r="CE10918" s="32">
        <f t="shared" si="1405"/>
        <v>0</v>
      </c>
      <c r="CF10918" s="32">
        <f t="shared" si="1406"/>
        <v>0</v>
      </c>
      <c r="CG10918" s="32" t="str">
        <f t="shared" si="1407"/>
        <v/>
      </c>
      <c r="CH10918" s="32">
        <v>913</v>
      </c>
      <c r="CI10918" s="32" t="s">
        <v>7</v>
      </c>
      <c r="CJ10918" s="32" t="str">
        <f t="shared" si="1408"/>
        <v/>
      </c>
      <c r="CK10918" s="32" t="str">
        <f t="shared" si="1409"/>
        <v/>
      </c>
      <c r="CL10918" s="32" t="str">
        <f t="shared" si="1410"/>
        <v/>
      </c>
      <c r="CM10918" s="32" t="str">
        <f t="shared" si="1411"/>
        <v/>
      </c>
      <c r="CN10918" s="32" t="str">
        <f t="shared" si="1412"/>
        <v/>
      </c>
    </row>
    <row r="10919" spans="71:92" x14ac:dyDescent="0.3">
      <c r="BS10919" s="32" t="str">
        <f>IF(Kiadasi_kiseroiv!$K$2=BT10919,BV10919,"")</f>
        <v/>
      </c>
      <c r="BT10919" s="34" t="str">
        <f t="shared" si="1395"/>
        <v/>
      </c>
      <c r="BU10919" s="32" t="str">
        <f t="shared" si="1396"/>
        <v/>
      </c>
      <c r="BV10919" s="32" t="str">
        <f t="shared" si="1397"/>
        <v/>
      </c>
      <c r="BW10919" s="32" t="str">
        <f t="shared" si="1398"/>
        <v/>
      </c>
      <c r="BX10919" s="32" t="str">
        <f t="shared" si="1399"/>
        <v/>
      </c>
      <c r="BY10919" s="32" t="str">
        <f t="shared" si="1400"/>
        <v/>
      </c>
      <c r="BZ10919" s="32" t="str">
        <f t="shared" si="1401"/>
        <v/>
      </c>
      <c r="CA10919" s="32" t="str">
        <f t="shared" si="1402"/>
        <v/>
      </c>
      <c r="CB10919" s="33">
        <f>IF(COUNTIF($CD$7:CD10919,CD10919)=1,CD10919,CD10919+COUNTIF($CD$6:CD10918,CD10919))</f>
        <v>60059</v>
      </c>
      <c r="CC10919" s="34">
        <f t="shared" si="1403"/>
        <v>55153</v>
      </c>
      <c r="CD10919" s="32">
        <f t="shared" si="1404"/>
        <v>55153</v>
      </c>
      <c r="CE10919" s="32">
        <f t="shared" si="1405"/>
        <v>0</v>
      </c>
      <c r="CF10919" s="32">
        <f t="shared" si="1406"/>
        <v>0</v>
      </c>
      <c r="CG10919" s="32" t="str">
        <f t="shared" si="1407"/>
        <v/>
      </c>
      <c r="CH10919" s="32">
        <v>914</v>
      </c>
      <c r="CI10919" s="32" t="s">
        <v>7</v>
      </c>
      <c r="CJ10919" s="32" t="str">
        <f t="shared" si="1408"/>
        <v/>
      </c>
      <c r="CK10919" s="32" t="str">
        <f t="shared" si="1409"/>
        <v/>
      </c>
      <c r="CL10919" s="32" t="str">
        <f t="shared" si="1410"/>
        <v/>
      </c>
      <c r="CM10919" s="32" t="str">
        <f t="shared" si="1411"/>
        <v/>
      </c>
      <c r="CN10919" s="32" t="str">
        <f t="shared" si="1412"/>
        <v/>
      </c>
    </row>
    <row r="10920" spans="71:92" x14ac:dyDescent="0.3">
      <c r="BS10920" s="32" t="str">
        <f>IF(Kiadasi_kiseroiv!$K$2=BT10920,BV10920,"")</f>
        <v/>
      </c>
      <c r="BT10920" s="34" t="str">
        <f t="shared" si="1395"/>
        <v/>
      </c>
      <c r="BU10920" s="32" t="str">
        <f t="shared" si="1396"/>
        <v/>
      </c>
      <c r="BV10920" s="32" t="str">
        <f t="shared" si="1397"/>
        <v/>
      </c>
      <c r="BW10920" s="32" t="str">
        <f t="shared" si="1398"/>
        <v/>
      </c>
      <c r="BX10920" s="32" t="str">
        <f t="shared" si="1399"/>
        <v/>
      </c>
      <c r="BY10920" s="32" t="str">
        <f t="shared" si="1400"/>
        <v/>
      </c>
      <c r="BZ10920" s="32" t="str">
        <f t="shared" si="1401"/>
        <v/>
      </c>
      <c r="CA10920" s="32" t="str">
        <f t="shared" si="1402"/>
        <v/>
      </c>
      <c r="CB10920" s="33">
        <f>IF(COUNTIF($CD$7:CD10920,CD10920)=1,CD10920,CD10920+COUNTIF($CD$6:CD10919,CD10920))</f>
        <v>60060</v>
      </c>
      <c r="CC10920" s="34">
        <f t="shared" si="1403"/>
        <v>55153</v>
      </c>
      <c r="CD10920" s="32">
        <f t="shared" si="1404"/>
        <v>55153</v>
      </c>
      <c r="CE10920" s="32">
        <f t="shared" si="1405"/>
        <v>0</v>
      </c>
      <c r="CF10920" s="32">
        <f t="shared" si="1406"/>
        <v>0</v>
      </c>
      <c r="CG10920" s="32" t="str">
        <f t="shared" si="1407"/>
        <v/>
      </c>
      <c r="CH10920" s="32">
        <v>915</v>
      </c>
      <c r="CI10920" s="32" t="s">
        <v>7</v>
      </c>
      <c r="CJ10920" s="32" t="str">
        <f t="shared" si="1408"/>
        <v/>
      </c>
      <c r="CK10920" s="32" t="str">
        <f t="shared" si="1409"/>
        <v/>
      </c>
      <c r="CL10920" s="32" t="str">
        <f t="shared" si="1410"/>
        <v/>
      </c>
      <c r="CM10920" s="32" t="str">
        <f t="shared" si="1411"/>
        <v/>
      </c>
      <c r="CN10920" s="32" t="str">
        <f t="shared" si="1412"/>
        <v/>
      </c>
    </row>
    <row r="10921" spans="71:92" x14ac:dyDescent="0.3">
      <c r="BS10921" s="32" t="str">
        <f>IF(Kiadasi_kiseroiv!$K$2=BT10921,BV10921,"")</f>
        <v/>
      </c>
      <c r="BT10921" s="34" t="str">
        <f t="shared" si="1395"/>
        <v/>
      </c>
      <c r="BU10921" s="32" t="str">
        <f t="shared" si="1396"/>
        <v/>
      </c>
      <c r="BV10921" s="32" t="str">
        <f t="shared" si="1397"/>
        <v/>
      </c>
      <c r="BW10921" s="32" t="str">
        <f t="shared" si="1398"/>
        <v/>
      </c>
      <c r="BX10921" s="32" t="str">
        <f t="shared" si="1399"/>
        <v/>
      </c>
      <c r="BY10921" s="32" t="str">
        <f t="shared" si="1400"/>
        <v/>
      </c>
      <c r="BZ10921" s="32" t="str">
        <f t="shared" si="1401"/>
        <v/>
      </c>
      <c r="CA10921" s="32" t="str">
        <f t="shared" si="1402"/>
        <v/>
      </c>
      <c r="CB10921" s="33">
        <f>IF(COUNTIF($CD$7:CD10921,CD10921)=1,CD10921,CD10921+COUNTIF($CD$6:CD10920,CD10921))</f>
        <v>60061</v>
      </c>
      <c r="CC10921" s="34">
        <f t="shared" si="1403"/>
        <v>55153</v>
      </c>
      <c r="CD10921" s="32">
        <f t="shared" si="1404"/>
        <v>55153</v>
      </c>
      <c r="CE10921" s="32">
        <f t="shared" si="1405"/>
        <v>0</v>
      </c>
      <c r="CF10921" s="32">
        <f t="shared" si="1406"/>
        <v>0</v>
      </c>
      <c r="CG10921" s="32" t="str">
        <f t="shared" si="1407"/>
        <v/>
      </c>
      <c r="CH10921" s="32">
        <v>916</v>
      </c>
      <c r="CI10921" s="32" t="s">
        <v>7</v>
      </c>
      <c r="CJ10921" s="32" t="str">
        <f t="shared" si="1408"/>
        <v/>
      </c>
      <c r="CK10921" s="32" t="str">
        <f t="shared" si="1409"/>
        <v/>
      </c>
      <c r="CL10921" s="32" t="str">
        <f t="shared" si="1410"/>
        <v/>
      </c>
      <c r="CM10921" s="32" t="str">
        <f t="shared" si="1411"/>
        <v/>
      </c>
      <c r="CN10921" s="32" t="str">
        <f t="shared" si="1412"/>
        <v/>
      </c>
    </row>
    <row r="10922" spans="71:92" x14ac:dyDescent="0.3">
      <c r="BS10922" s="32" t="str">
        <f>IF(Kiadasi_kiseroiv!$K$2=BT10922,BV10922,"")</f>
        <v/>
      </c>
      <c r="BT10922" s="34" t="str">
        <f t="shared" si="1395"/>
        <v/>
      </c>
      <c r="BU10922" s="32" t="str">
        <f t="shared" si="1396"/>
        <v/>
      </c>
      <c r="BV10922" s="32" t="str">
        <f t="shared" si="1397"/>
        <v/>
      </c>
      <c r="BW10922" s="32" t="str">
        <f t="shared" si="1398"/>
        <v/>
      </c>
      <c r="BX10922" s="32" t="str">
        <f t="shared" si="1399"/>
        <v/>
      </c>
      <c r="BY10922" s="32" t="str">
        <f t="shared" si="1400"/>
        <v/>
      </c>
      <c r="BZ10922" s="32" t="str">
        <f t="shared" si="1401"/>
        <v/>
      </c>
      <c r="CA10922" s="32" t="str">
        <f t="shared" si="1402"/>
        <v/>
      </c>
      <c r="CB10922" s="33">
        <f>IF(COUNTIF($CD$7:CD10922,CD10922)=1,CD10922,CD10922+COUNTIF($CD$6:CD10921,CD10922))</f>
        <v>60062</v>
      </c>
      <c r="CC10922" s="34">
        <f t="shared" si="1403"/>
        <v>55153</v>
      </c>
      <c r="CD10922" s="32">
        <f t="shared" si="1404"/>
        <v>55153</v>
      </c>
      <c r="CE10922" s="32">
        <f t="shared" si="1405"/>
        <v>0</v>
      </c>
      <c r="CF10922" s="32">
        <f t="shared" si="1406"/>
        <v>0</v>
      </c>
      <c r="CG10922" s="32" t="str">
        <f t="shared" si="1407"/>
        <v/>
      </c>
      <c r="CH10922" s="32">
        <v>917</v>
      </c>
      <c r="CI10922" s="32" t="s">
        <v>7</v>
      </c>
      <c r="CJ10922" s="32" t="str">
        <f t="shared" si="1408"/>
        <v/>
      </c>
      <c r="CK10922" s="32" t="str">
        <f t="shared" si="1409"/>
        <v/>
      </c>
      <c r="CL10922" s="32" t="str">
        <f t="shared" si="1410"/>
        <v/>
      </c>
      <c r="CM10922" s="32" t="str">
        <f t="shared" si="1411"/>
        <v/>
      </c>
      <c r="CN10922" s="32" t="str">
        <f t="shared" si="1412"/>
        <v/>
      </c>
    </row>
    <row r="10923" spans="71:92" x14ac:dyDescent="0.3">
      <c r="BS10923" s="32" t="str">
        <f>IF(Kiadasi_kiseroiv!$K$2=BT10923,BV10923,"")</f>
        <v/>
      </c>
      <c r="BT10923" s="34" t="str">
        <f t="shared" si="1395"/>
        <v/>
      </c>
      <c r="BU10923" s="32" t="str">
        <f t="shared" si="1396"/>
        <v/>
      </c>
      <c r="BV10923" s="32" t="str">
        <f t="shared" si="1397"/>
        <v/>
      </c>
      <c r="BW10923" s="32" t="str">
        <f t="shared" si="1398"/>
        <v/>
      </c>
      <c r="BX10923" s="32" t="str">
        <f t="shared" si="1399"/>
        <v/>
      </c>
      <c r="BY10923" s="32" t="str">
        <f t="shared" si="1400"/>
        <v/>
      </c>
      <c r="BZ10923" s="32" t="str">
        <f t="shared" si="1401"/>
        <v/>
      </c>
      <c r="CA10923" s="32" t="str">
        <f t="shared" si="1402"/>
        <v/>
      </c>
      <c r="CB10923" s="33">
        <f>IF(COUNTIF($CD$7:CD10923,CD10923)=1,CD10923,CD10923+COUNTIF($CD$6:CD10922,CD10923))</f>
        <v>60063</v>
      </c>
      <c r="CC10923" s="34">
        <f t="shared" si="1403"/>
        <v>55153</v>
      </c>
      <c r="CD10923" s="32">
        <f t="shared" si="1404"/>
        <v>55153</v>
      </c>
      <c r="CE10923" s="32">
        <f t="shared" si="1405"/>
        <v>0</v>
      </c>
      <c r="CF10923" s="32">
        <f t="shared" si="1406"/>
        <v>0</v>
      </c>
      <c r="CG10923" s="32" t="str">
        <f t="shared" si="1407"/>
        <v/>
      </c>
      <c r="CH10923" s="32">
        <v>918</v>
      </c>
      <c r="CI10923" s="32" t="s">
        <v>7</v>
      </c>
      <c r="CJ10923" s="32" t="str">
        <f t="shared" si="1408"/>
        <v/>
      </c>
      <c r="CK10923" s="32" t="str">
        <f t="shared" si="1409"/>
        <v/>
      </c>
      <c r="CL10923" s="32" t="str">
        <f t="shared" si="1410"/>
        <v/>
      </c>
      <c r="CM10923" s="32" t="str">
        <f t="shared" si="1411"/>
        <v/>
      </c>
      <c r="CN10923" s="32" t="str">
        <f t="shared" si="1412"/>
        <v/>
      </c>
    </row>
    <row r="10924" spans="71:92" x14ac:dyDescent="0.3">
      <c r="BS10924" s="32" t="str">
        <f>IF(Kiadasi_kiseroiv!$K$2=BT10924,BV10924,"")</f>
        <v/>
      </c>
      <c r="BT10924" s="34" t="str">
        <f t="shared" si="1395"/>
        <v/>
      </c>
      <c r="BU10924" s="32" t="str">
        <f t="shared" si="1396"/>
        <v/>
      </c>
      <c r="BV10924" s="32" t="str">
        <f t="shared" si="1397"/>
        <v/>
      </c>
      <c r="BW10924" s="32" t="str">
        <f t="shared" si="1398"/>
        <v/>
      </c>
      <c r="BX10924" s="32" t="str">
        <f t="shared" si="1399"/>
        <v/>
      </c>
      <c r="BY10924" s="32" t="str">
        <f t="shared" si="1400"/>
        <v/>
      </c>
      <c r="BZ10924" s="32" t="str">
        <f t="shared" si="1401"/>
        <v/>
      </c>
      <c r="CA10924" s="32" t="str">
        <f t="shared" si="1402"/>
        <v/>
      </c>
      <c r="CB10924" s="33">
        <f>IF(COUNTIF($CD$7:CD10924,CD10924)=1,CD10924,CD10924+COUNTIF($CD$6:CD10923,CD10924))</f>
        <v>60064</v>
      </c>
      <c r="CC10924" s="34">
        <f t="shared" si="1403"/>
        <v>55153</v>
      </c>
      <c r="CD10924" s="32">
        <f t="shared" si="1404"/>
        <v>55153</v>
      </c>
      <c r="CE10924" s="32">
        <f t="shared" si="1405"/>
        <v>0</v>
      </c>
      <c r="CF10924" s="32">
        <f t="shared" si="1406"/>
        <v>0</v>
      </c>
      <c r="CG10924" s="32" t="str">
        <f t="shared" si="1407"/>
        <v/>
      </c>
      <c r="CH10924" s="32">
        <v>919</v>
      </c>
      <c r="CI10924" s="32" t="s">
        <v>7</v>
      </c>
      <c r="CJ10924" s="32" t="str">
        <f t="shared" si="1408"/>
        <v/>
      </c>
      <c r="CK10924" s="32" t="str">
        <f t="shared" si="1409"/>
        <v/>
      </c>
      <c r="CL10924" s="32" t="str">
        <f t="shared" si="1410"/>
        <v/>
      </c>
      <c r="CM10924" s="32" t="str">
        <f t="shared" si="1411"/>
        <v/>
      </c>
      <c r="CN10924" s="32" t="str">
        <f t="shared" si="1412"/>
        <v/>
      </c>
    </row>
    <row r="10925" spans="71:92" x14ac:dyDescent="0.3">
      <c r="BS10925" s="32" t="str">
        <f>IF(Kiadasi_kiseroiv!$K$2=BT10925,BV10925,"")</f>
        <v/>
      </c>
      <c r="BT10925" s="34" t="str">
        <f t="shared" si="1395"/>
        <v/>
      </c>
      <c r="BU10925" s="32" t="str">
        <f t="shared" si="1396"/>
        <v/>
      </c>
      <c r="BV10925" s="32" t="str">
        <f t="shared" si="1397"/>
        <v/>
      </c>
      <c r="BW10925" s="32" t="str">
        <f t="shared" si="1398"/>
        <v/>
      </c>
      <c r="BX10925" s="32" t="str">
        <f t="shared" si="1399"/>
        <v/>
      </c>
      <c r="BY10925" s="32" t="str">
        <f t="shared" si="1400"/>
        <v/>
      </c>
      <c r="BZ10925" s="32" t="str">
        <f t="shared" si="1401"/>
        <v/>
      </c>
      <c r="CA10925" s="32" t="str">
        <f t="shared" si="1402"/>
        <v/>
      </c>
      <c r="CB10925" s="33">
        <f>IF(COUNTIF($CD$7:CD10925,CD10925)=1,CD10925,CD10925+COUNTIF($CD$6:CD10924,CD10925))</f>
        <v>60065</v>
      </c>
      <c r="CC10925" s="34">
        <f t="shared" si="1403"/>
        <v>55153</v>
      </c>
      <c r="CD10925" s="32">
        <f t="shared" si="1404"/>
        <v>55153</v>
      </c>
      <c r="CE10925" s="32">
        <f t="shared" si="1405"/>
        <v>0</v>
      </c>
      <c r="CF10925" s="32">
        <f t="shared" si="1406"/>
        <v>0</v>
      </c>
      <c r="CG10925" s="32" t="str">
        <f t="shared" si="1407"/>
        <v/>
      </c>
      <c r="CH10925" s="32">
        <v>920</v>
      </c>
      <c r="CI10925" s="32" t="s">
        <v>7</v>
      </c>
      <c r="CJ10925" s="32" t="str">
        <f t="shared" si="1408"/>
        <v/>
      </c>
      <c r="CK10925" s="32" t="str">
        <f t="shared" si="1409"/>
        <v/>
      </c>
      <c r="CL10925" s="32" t="str">
        <f t="shared" si="1410"/>
        <v/>
      </c>
      <c r="CM10925" s="32" t="str">
        <f t="shared" si="1411"/>
        <v/>
      </c>
      <c r="CN10925" s="32" t="str">
        <f t="shared" si="1412"/>
        <v/>
      </c>
    </row>
    <row r="10926" spans="71:92" x14ac:dyDescent="0.3">
      <c r="BS10926" s="32" t="str">
        <f>IF(Kiadasi_kiseroiv!$K$2=BT10926,BV10926,"")</f>
        <v/>
      </c>
      <c r="BT10926" s="34" t="str">
        <f t="shared" si="1395"/>
        <v/>
      </c>
      <c r="BU10926" s="32" t="str">
        <f t="shared" si="1396"/>
        <v/>
      </c>
      <c r="BV10926" s="32" t="str">
        <f t="shared" si="1397"/>
        <v/>
      </c>
      <c r="BW10926" s="32" t="str">
        <f t="shared" si="1398"/>
        <v/>
      </c>
      <c r="BX10926" s="32" t="str">
        <f t="shared" si="1399"/>
        <v/>
      </c>
      <c r="BY10926" s="32" t="str">
        <f t="shared" si="1400"/>
        <v/>
      </c>
      <c r="BZ10926" s="32" t="str">
        <f t="shared" si="1401"/>
        <v/>
      </c>
      <c r="CA10926" s="32" t="str">
        <f t="shared" si="1402"/>
        <v/>
      </c>
      <c r="CB10926" s="33">
        <f>IF(COUNTIF($CD$7:CD10926,CD10926)=1,CD10926,CD10926+COUNTIF($CD$6:CD10925,CD10926))</f>
        <v>60066</v>
      </c>
      <c r="CC10926" s="34">
        <f t="shared" si="1403"/>
        <v>55153</v>
      </c>
      <c r="CD10926" s="32">
        <f t="shared" si="1404"/>
        <v>55153</v>
      </c>
      <c r="CE10926" s="32">
        <f t="shared" si="1405"/>
        <v>0</v>
      </c>
      <c r="CF10926" s="32">
        <f t="shared" si="1406"/>
        <v>0</v>
      </c>
      <c r="CG10926" s="32" t="str">
        <f t="shared" si="1407"/>
        <v/>
      </c>
      <c r="CH10926" s="32">
        <v>921</v>
      </c>
      <c r="CI10926" s="32" t="s">
        <v>7</v>
      </c>
      <c r="CJ10926" s="32" t="str">
        <f t="shared" si="1408"/>
        <v/>
      </c>
      <c r="CK10926" s="32" t="str">
        <f t="shared" si="1409"/>
        <v/>
      </c>
      <c r="CL10926" s="32" t="str">
        <f t="shared" si="1410"/>
        <v/>
      </c>
      <c r="CM10926" s="32" t="str">
        <f t="shared" si="1411"/>
        <v/>
      </c>
      <c r="CN10926" s="32" t="str">
        <f t="shared" si="1412"/>
        <v/>
      </c>
    </row>
    <row r="10927" spans="71:92" x14ac:dyDescent="0.3">
      <c r="BS10927" s="32" t="str">
        <f>IF(Kiadasi_kiseroiv!$K$2=BT10927,BV10927,"")</f>
        <v/>
      </c>
      <c r="BT10927" s="34" t="str">
        <f t="shared" si="1395"/>
        <v/>
      </c>
      <c r="BU10927" s="32" t="str">
        <f t="shared" si="1396"/>
        <v/>
      </c>
      <c r="BV10927" s="32" t="str">
        <f t="shared" si="1397"/>
        <v/>
      </c>
      <c r="BW10927" s="32" t="str">
        <f t="shared" si="1398"/>
        <v/>
      </c>
      <c r="BX10927" s="32" t="str">
        <f t="shared" si="1399"/>
        <v/>
      </c>
      <c r="BY10927" s="32" t="str">
        <f t="shared" si="1400"/>
        <v/>
      </c>
      <c r="BZ10927" s="32" t="str">
        <f t="shared" si="1401"/>
        <v/>
      </c>
      <c r="CA10927" s="32" t="str">
        <f t="shared" si="1402"/>
        <v/>
      </c>
      <c r="CB10927" s="33">
        <f>IF(COUNTIF($CD$7:CD10927,CD10927)=1,CD10927,CD10927+COUNTIF($CD$6:CD10926,CD10927))</f>
        <v>60067</v>
      </c>
      <c r="CC10927" s="34">
        <f t="shared" si="1403"/>
        <v>55153</v>
      </c>
      <c r="CD10927" s="32">
        <f t="shared" si="1404"/>
        <v>55153</v>
      </c>
      <c r="CE10927" s="32">
        <f t="shared" si="1405"/>
        <v>0</v>
      </c>
      <c r="CF10927" s="32">
        <f t="shared" si="1406"/>
        <v>0</v>
      </c>
      <c r="CG10927" s="32" t="str">
        <f t="shared" si="1407"/>
        <v/>
      </c>
      <c r="CH10927" s="32">
        <v>922</v>
      </c>
      <c r="CI10927" s="32" t="s">
        <v>7</v>
      </c>
      <c r="CJ10927" s="32" t="str">
        <f t="shared" si="1408"/>
        <v/>
      </c>
      <c r="CK10927" s="32" t="str">
        <f t="shared" si="1409"/>
        <v/>
      </c>
      <c r="CL10927" s="32" t="str">
        <f t="shared" si="1410"/>
        <v/>
      </c>
      <c r="CM10927" s="32" t="str">
        <f t="shared" si="1411"/>
        <v/>
      </c>
      <c r="CN10927" s="32" t="str">
        <f t="shared" si="1412"/>
        <v/>
      </c>
    </row>
    <row r="10928" spans="71:92" x14ac:dyDescent="0.3">
      <c r="BS10928" s="32" t="str">
        <f>IF(Kiadasi_kiseroiv!$K$2=BT10928,BV10928,"")</f>
        <v/>
      </c>
      <c r="BT10928" s="34" t="str">
        <f t="shared" si="1395"/>
        <v/>
      </c>
      <c r="BU10928" s="32" t="str">
        <f t="shared" si="1396"/>
        <v/>
      </c>
      <c r="BV10928" s="32" t="str">
        <f t="shared" si="1397"/>
        <v/>
      </c>
      <c r="BW10928" s="32" t="str">
        <f t="shared" si="1398"/>
        <v/>
      </c>
      <c r="BX10928" s="32" t="str">
        <f t="shared" si="1399"/>
        <v/>
      </c>
      <c r="BY10928" s="32" t="str">
        <f t="shared" si="1400"/>
        <v/>
      </c>
      <c r="BZ10928" s="32" t="str">
        <f t="shared" si="1401"/>
        <v/>
      </c>
      <c r="CA10928" s="32" t="str">
        <f t="shared" si="1402"/>
        <v/>
      </c>
      <c r="CB10928" s="33">
        <f>IF(COUNTIF($CD$7:CD10928,CD10928)=1,CD10928,CD10928+COUNTIF($CD$6:CD10927,CD10928))</f>
        <v>60068</v>
      </c>
      <c r="CC10928" s="34">
        <f t="shared" si="1403"/>
        <v>55153</v>
      </c>
      <c r="CD10928" s="32">
        <f t="shared" si="1404"/>
        <v>55153</v>
      </c>
      <c r="CE10928" s="32">
        <f t="shared" si="1405"/>
        <v>0</v>
      </c>
      <c r="CF10928" s="32">
        <f t="shared" si="1406"/>
        <v>0</v>
      </c>
      <c r="CG10928" s="32" t="str">
        <f t="shared" si="1407"/>
        <v/>
      </c>
      <c r="CH10928" s="32">
        <v>923</v>
      </c>
      <c r="CI10928" s="32" t="s">
        <v>7</v>
      </c>
      <c r="CJ10928" s="32" t="str">
        <f t="shared" si="1408"/>
        <v/>
      </c>
      <c r="CK10928" s="32" t="str">
        <f t="shared" si="1409"/>
        <v/>
      </c>
      <c r="CL10928" s="32" t="str">
        <f t="shared" si="1410"/>
        <v/>
      </c>
      <c r="CM10928" s="32" t="str">
        <f t="shared" si="1411"/>
        <v/>
      </c>
      <c r="CN10928" s="32" t="str">
        <f t="shared" si="1412"/>
        <v/>
      </c>
    </row>
    <row r="10929" spans="71:92" x14ac:dyDescent="0.3">
      <c r="BS10929" s="32" t="str">
        <f>IF(Kiadasi_kiseroiv!$K$2=BT10929,BV10929,"")</f>
        <v/>
      </c>
      <c r="BT10929" s="34" t="str">
        <f t="shared" si="1395"/>
        <v/>
      </c>
      <c r="BU10929" s="32" t="str">
        <f t="shared" si="1396"/>
        <v/>
      </c>
      <c r="BV10929" s="32" t="str">
        <f t="shared" si="1397"/>
        <v/>
      </c>
      <c r="BW10929" s="32" t="str">
        <f t="shared" si="1398"/>
        <v/>
      </c>
      <c r="BX10929" s="32" t="str">
        <f t="shared" si="1399"/>
        <v/>
      </c>
      <c r="BY10929" s="32" t="str">
        <f t="shared" si="1400"/>
        <v/>
      </c>
      <c r="BZ10929" s="32" t="str">
        <f t="shared" si="1401"/>
        <v/>
      </c>
      <c r="CA10929" s="32" t="str">
        <f t="shared" si="1402"/>
        <v/>
      </c>
      <c r="CB10929" s="33">
        <f>IF(COUNTIF($CD$7:CD10929,CD10929)=1,CD10929,CD10929+COUNTIF($CD$6:CD10928,CD10929))</f>
        <v>60069</v>
      </c>
      <c r="CC10929" s="34">
        <f t="shared" si="1403"/>
        <v>55153</v>
      </c>
      <c r="CD10929" s="32">
        <f t="shared" si="1404"/>
        <v>55153</v>
      </c>
      <c r="CE10929" s="32">
        <f t="shared" si="1405"/>
        <v>0</v>
      </c>
      <c r="CF10929" s="32">
        <f t="shared" si="1406"/>
        <v>0</v>
      </c>
      <c r="CG10929" s="32" t="str">
        <f t="shared" si="1407"/>
        <v/>
      </c>
      <c r="CH10929" s="32">
        <v>924</v>
      </c>
      <c r="CI10929" s="32" t="s">
        <v>7</v>
      </c>
      <c r="CJ10929" s="32" t="str">
        <f t="shared" si="1408"/>
        <v/>
      </c>
      <c r="CK10929" s="32" t="str">
        <f t="shared" si="1409"/>
        <v/>
      </c>
      <c r="CL10929" s="32" t="str">
        <f t="shared" si="1410"/>
        <v/>
      </c>
      <c r="CM10929" s="32" t="str">
        <f t="shared" si="1411"/>
        <v/>
      </c>
      <c r="CN10929" s="32" t="str">
        <f t="shared" si="1412"/>
        <v/>
      </c>
    </row>
    <row r="10930" spans="71:92" x14ac:dyDescent="0.3">
      <c r="BS10930" s="32" t="str">
        <f>IF(Kiadasi_kiseroiv!$K$2=BT10930,BV10930,"")</f>
        <v/>
      </c>
      <c r="BT10930" s="34" t="str">
        <f t="shared" si="1395"/>
        <v/>
      </c>
      <c r="BU10930" s="32" t="str">
        <f t="shared" si="1396"/>
        <v/>
      </c>
      <c r="BV10930" s="32" t="str">
        <f t="shared" si="1397"/>
        <v/>
      </c>
      <c r="BW10930" s="32" t="str">
        <f t="shared" si="1398"/>
        <v/>
      </c>
      <c r="BX10930" s="32" t="str">
        <f t="shared" si="1399"/>
        <v/>
      </c>
      <c r="BY10930" s="32" t="str">
        <f t="shared" si="1400"/>
        <v/>
      </c>
      <c r="BZ10930" s="32" t="str">
        <f t="shared" si="1401"/>
        <v/>
      </c>
      <c r="CA10930" s="32" t="str">
        <f t="shared" si="1402"/>
        <v/>
      </c>
      <c r="CB10930" s="33">
        <f>IF(COUNTIF($CD$7:CD10930,CD10930)=1,CD10930,CD10930+COUNTIF($CD$6:CD10929,CD10930))</f>
        <v>60070</v>
      </c>
      <c r="CC10930" s="34">
        <f t="shared" si="1403"/>
        <v>55153</v>
      </c>
      <c r="CD10930" s="32">
        <f t="shared" si="1404"/>
        <v>55153</v>
      </c>
      <c r="CE10930" s="32">
        <f t="shared" si="1405"/>
        <v>0</v>
      </c>
      <c r="CF10930" s="32">
        <f t="shared" si="1406"/>
        <v>0</v>
      </c>
      <c r="CG10930" s="32" t="str">
        <f t="shared" si="1407"/>
        <v/>
      </c>
      <c r="CH10930" s="32">
        <v>925</v>
      </c>
      <c r="CI10930" s="32" t="s">
        <v>7</v>
      </c>
      <c r="CJ10930" s="32" t="str">
        <f t="shared" si="1408"/>
        <v/>
      </c>
      <c r="CK10930" s="32" t="str">
        <f t="shared" si="1409"/>
        <v/>
      </c>
      <c r="CL10930" s="32" t="str">
        <f t="shared" si="1410"/>
        <v/>
      </c>
      <c r="CM10930" s="32" t="str">
        <f t="shared" si="1411"/>
        <v/>
      </c>
      <c r="CN10930" s="32" t="str">
        <f t="shared" si="1412"/>
        <v/>
      </c>
    </row>
    <row r="10931" spans="71:92" x14ac:dyDescent="0.3">
      <c r="BS10931" s="32" t="str">
        <f>IF(Kiadasi_kiseroiv!$K$2=BT10931,BV10931,"")</f>
        <v/>
      </c>
      <c r="BT10931" s="34" t="str">
        <f t="shared" si="1395"/>
        <v/>
      </c>
      <c r="BU10931" s="32" t="str">
        <f t="shared" si="1396"/>
        <v/>
      </c>
      <c r="BV10931" s="32" t="str">
        <f t="shared" si="1397"/>
        <v/>
      </c>
      <c r="BW10931" s="32" t="str">
        <f t="shared" si="1398"/>
        <v/>
      </c>
      <c r="BX10931" s="32" t="str">
        <f t="shared" si="1399"/>
        <v/>
      </c>
      <c r="BY10931" s="32" t="str">
        <f t="shared" si="1400"/>
        <v/>
      </c>
      <c r="BZ10931" s="32" t="str">
        <f t="shared" si="1401"/>
        <v/>
      </c>
      <c r="CA10931" s="32" t="str">
        <f t="shared" si="1402"/>
        <v/>
      </c>
      <c r="CB10931" s="33">
        <f>IF(COUNTIF($CD$7:CD10931,CD10931)=1,CD10931,CD10931+COUNTIF($CD$6:CD10930,CD10931))</f>
        <v>60071</v>
      </c>
      <c r="CC10931" s="34">
        <f t="shared" si="1403"/>
        <v>55153</v>
      </c>
      <c r="CD10931" s="32">
        <f t="shared" si="1404"/>
        <v>55153</v>
      </c>
      <c r="CE10931" s="32">
        <f t="shared" si="1405"/>
        <v>0</v>
      </c>
      <c r="CF10931" s="32">
        <f t="shared" si="1406"/>
        <v>0</v>
      </c>
      <c r="CG10931" s="32" t="str">
        <f t="shared" si="1407"/>
        <v/>
      </c>
      <c r="CH10931" s="32">
        <v>926</v>
      </c>
      <c r="CI10931" s="32" t="s">
        <v>7</v>
      </c>
      <c r="CJ10931" s="32" t="str">
        <f t="shared" si="1408"/>
        <v/>
      </c>
      <c r="CK10931" s="32" t="str">
        <f t="shared" si="1409"/>
        <v/>
      </c>
      <c r="CL10931" s="32" t="str">
        <f t="shared" si="1410"/>
        <v/>
      </c>
      <c r="CM10931" s="32" t="str">
        <f t="shared" si="1411"/>
        <v/>
      </c>
      <c r="CN10931" s="32" t="str">
        <f t="shared" si="1412"/>
        <v/>
      </c>
    </row>
    <row r="10932" spans="71:92" x14ac:dyDescent="0.3">
      <c r="BS10932" s="32" t="str">
        <f>IF(Kiadasi_kiseroiv!$K$2=BT10932,BV10932,"")</f>
        <v/>
      </c>
      <c r="BT10932" s="34" t="str">
        <f t="shared" si="1395"/>
        <v/>
      </c>
      <c r="BU10932" s="32" t="str">
        <f t="shared" si="1396"/>
        <v/>
      </c>
      <c r="BV10932" s="32" t="str">
        <f t="shared" si="1397"/>
        <v/>
      </c>
      <c r="BW10932" s="32" t="str">
        <f t="shared" si="1398"/>
        <v/>
      </c>
      <c r="BX10932" s="32" t="str">
        <f t="shared" si="1399"/>
        <v/>
      </c>
      <c r="BY10932" s="32" t="str">
        <f t="shared" si="1400"/>
        <v/>
      </c>
      <c r="BZ10932" s="32" t="str">
        <f t="shared" si="1401"/>
        <v/>
      </c>
      <c r="CA10932" s="32" t="str">
        <f t="shared" si="1402"/>
        <v/>
      </c>
      <c r="CB10932" s="33">
        <f>IF(COUNTIF($CD$7:CD10932,CD10932)=1,CD10932,CD10932+COUNTIF($CD$6:CD10931,CD10932))</f>
        <v>60072</v>
      </c>
      <c r="CC10932" s="34">
        <f t="shared" si="1403"/>
        <v>55153</v>
      </c>
      <c r="CD10932" s="32">
        <f t="shared" si="1404"/>
        <v>55153</v>
      </c>
      <c r="CE10932" s="32">
        <f t="shared" si="1405"/>
        <v>0</v>
      </c>
      <c r="CF10932" s="32">
        <f t="shared" si="1406"/>
        <v>0</v>
      </c>
      <c r="CG10932" s="32" t="str">
        <f t="shared" si="1407"/>
        <v/>
      </c>
      <c r="CH10932" s="32">
        <v>927</v>
      </c>
      <c r="CI10932" s="32" t="s">
        <v>7</v>
      </c>
      <c r="CJ10932" s="32" t="str">
        <f t="shared" si="1408"/>
        <v/>
      </c>
      <c r="CK10932" s="32" t="str">
        <f t="shared" si="1409"/>
        <v/>
      </c>
      <c r="CL10932" s="32" t="str">
        <f t="shared" si="1410"/>
        <v/>
      </c>
      <c r="CM10932" s="32" t="str">
        <f t="shared" si="1411"/>
        <v/>
      </c>
      <c r="CN10932" s="32" t="str">
        <f t="shared" si="1412"/>
        <v/>
      </c>
    </row>
    <row r="10933" spans="71:92" x14ac:dyDescent="0.3">
      <c r="BS10933" s="32" t="str">
        <f>IF(Kiadasi_kiseroiv!$K$2=BT10933,BV10933,"")</f>
        <v/>
      </c>
      <c r="BT10933" s="34" t="str">
        <f t="shared" si="1395"/>
        <v/>
      </c>
      <c r="BU10933" s="32" t="str">
        <f t="shared" si="1396"/>
        <v/>
      </c>
      <c r="BV10933" s="32" t="str">
        <f t="shared" si="1397"/>
        <v/>
      </c>
      <c r="BW10933" s="32" t="str">
        <f t="shared" si="1398"/>
        <v/>
      </c>
      <c r="BX10933" s="32" t="str">
        <f t="shared" si="1399"/>
        <v/>
      </c>
      <c r="BY10933" s="32" t="str">
        <f t="shared" si="1400"/>
        <v/>
      </c>
      <c r="BZ10933" s="32" t="str">
        <f t="shared" si="1401"/>
        <v/>
      </c>
      <c r="CA10933" s="32" t="str">
        <f t="shared" si="1402"/>
        <v/>
      </c>
      <c r="CB10933" s="33">
        <f>IF(COUNTIF($CD$7:CD10933,CD10933)=1,CD10933,CD10933+COUNTIF($CD$6:CD10932,CD10933))</f>
        <v>60073</v>
      </c>
      <c r="CC10933" s="34">
        <f t="shared" si="1403"/>
        <v>55153</v>
      </c>
      <c r="CD10933" s="32">
        <f t="shared" si="1404"/>
        <v>55153</v>
      </c>
      <c r="CE10933" s="32">
        <f t="shared" si="1405"/>
        <v>0</v>
      </c>
      <c r="CF10933" s="32">
        <f t="shared" si="1406"/>
        <v>0</v>
      </c>
      <c r="CG10933" s="32" t="str">
        <f t="shared" si="1407"/>
        <v/>
      </c>
      <c r="CH10933" s="32">
        <v>928</v>
      </c>
      <c r="CI10933" s="32" t="s">
        <v>7</v>
      </c>
      <c r="CJ10933" s="32" t="str">
        <f t="shared" si="1408"/>
        <v/>
      </c>
      <c r="CK10933" s="32" t="str">
        <f t="shared" si="1409"/>
        <v/>
      </c>
      <c r="CL10933" s="32" t="str">
        <f t="shared" si="1410"/>
        <v/>
      </c>
      <c r="CM10933" s="32" t="str">
        <f t="shared" si="1411"/>
        <v/>
      </c>
      <c r="CN10933" s="32" t="str">
        <f t="shared" si="1412"/>
        <v/>
      </c>
    </row>
    <row r="10934" spans="71:92" x14ac:dyDescent="0.3">
      <c r="BS10934" s="32" t="str">
        <f>IF(Kiadasi_kiseroiv!$K$2=BT10934,BV10934,"")</f>
        <v/>
      </c>
      <c r="BT10934" s="34" t="str">
        <f t="shared" si="1395"/>
        <v/>
      </c>
      <c r="BU10934" s="32" t="str">
        <f t="shared" si="1396"/>
        <v/>
      </c>
      <c r="BV10934" s="32" t="str">
        <f t="shared" si="1397"/>
        <v/>
      </c>
      <c r="BW10934" s="32" t="str">
        <f t="shared" si="1398"/>
        <v/>
      </c>
      <c r="BX10934" s="32" t="str">
        <f t="shared" si="1399"/>
        <v/>
      </c>
      <c r="BY10934" s="32" t="str">
        <f t="shared" si="1400"/>
        <v/>
      </c>
      <c r="BZ10934" s="32" t="str">
        <f t="shared" si="1401"/>
        <v/>
      </c>
      <c r="CA10934" s="32" t="str">
        <f t="shared" si="1402"/>
        <v/>
      </c>
      <c r="CB10934" s="33">
        <f>IF(COUNTIF($CD$7:CD10934,CD10934)=1,CD10934,CD10934+COUNTIF($CD$6:CD10933,CD10934))</f>
        <v>60074</v>
      </c>
      <c r="CC10934" s="34">
        <f t="shared" si="1403"/>
        <v>55153</v>
      </c>
      <c r="CD10934" s="32">
        <f t="shared" si="1404"/>
        <v>55153</v>
      </c>
      <c r="CE10934" s="32">
        <f t="shared" si="1405"/>
        <v>0</v>
      </c>
      <c r="CF10934" s="32">
        <f t="shared" si="1406"/>
        <v>0</v>
      </c>
      <c r="CG10934" s="32" t="str">
        <f t="shared" si="1407"/>
        <v/>
      </c>
      <c r="CH10934" s="32">
        <v>929</v>
      </c>
      <c r="CI10934" s="32" t="s">
        <v>7</v>
      </c>
      <c r="CJ10934" s="32" t="str">
        <f t="shared" si="1408"/>
        <v/>
      </c>
      <c r="CK10934" s="32" t="str">
        <f t="shared" si="1409"/>
        <v/>
      </c>
      <c r="CL10934" s="32" t="str">
        <f t="shared" si="1410"/>
        <v/>
      </c>
      <c r="CM10934" s="32" t="str">
        <f t="shared" si="1411"/>
        <v/>
      </c>
      <c r="CN10934" s="32" t="str">
        <f t="shared" si="1412"/>
        <v/>
      </c>
    </row>
    <row r="10935" spans="71:92" x14ac:dyDescent="0.3">
      <c r="BS10935" s="32" t="str">
        <f>IF(Kiadasi_kiseroiv!$K$2=BT10935,BV10935,"")</f>
        <v/>
      </c>
      <c r="BT10935" s="34" t="str">
        <f t="shared" si="1395"/>
        <v/>
      </c>
      <c r="BU10935" s="32" t="str">
        <f t="shared" si="1396"/>
        <v/>
      </c>
      <c r="BV10935" s="32" t="str">
        <f t="shared" si="1397"/>
        <v/>
      </c>
      <c r="BW10935" s="32" t="str">
        <f t="shared" si="1398"/>
        <v/>
      </c>
      <c r="BX10935" s="32" t="str">
        <f t="shared" si="1399"/>
        <v/>
      </c>
      <c r="BY10935" s="32" t="str">
        <f t="shared" si="1400"/>
        <v/>
      </c>
      <c r="BZ10935" s="32" t="str">
        <f t="shared" si="1401"/>
        <v/>
      </c>
      <c r="CA10935" s="32" t="str">
        <f t="shared" si="1402"/>
        <v/>
      </c>
      <c r="CB10935" s="33">
        <f>IF(COUNTIF($CD$7:CD10935,CD10935)=1,CD10935,CD10935+COUNTIF($CD$6:CD10934,CD10935))</f>
        <v>60075</v>
      </c>
      <c r="CC10935" s="34">
        <f t="shared" si="1403"/>
        <v>55153</v>
      </c>
      <c r="CD10935" s="32">
        <f t="shared" si="1404"/>
        <v>55153</v>
      </c>
      <c r="CE10935" s="32">
        <f t="shared" si="1405"/>
        <v>0</v>
      </c>
      <c r="CF10935" s="32">
        <f t="shared" si="1406"/>
        <v>0</v>
      </c>
      <c r="CG10935" s="32" t="str">
        <f t="shared" si="1407"/>
        <v/>
      </c>
      <c r="CH10935" s="32">
        <v>930</v>
      </c>
      <c r="CI10935" s="32" t="s">
        <v>7</v>
      </c>
      <c r="CJ10935" s="32" t="str">
        <f t="shared" si="1408"/>
        <v/>
      </c>
      <c r="CK10935" s="32" t="str">
        <f t="shared" si="1409"/>
        <v/>
      </c>
      <c r="CL10935" s="32" t="str">
        <f t="shared" si="1410"/>
        <v/>
      </c>
      <c r="CM10935" s="32" t="str">
        <f t="shared" si="1411"/>
        <v/>
      </c>
      <c r="CN10935" s="32" t="str">
        <f t="shared" si="1412"/>
        <v/>
      </c>
    </row>
    <row r="10936" spans="71:92" x14ac:dyDescent="0.3">
      <c r="BS10936" s="32" t="str">
        <f>IF(Kiadasi_kiseroiv!$K$2=BT10936,BV10936,"")</f>
        <v/>
      </c>
      <c r="BT10936" s="34" t="str">
        <f t="shared" si="1395"/>
        <v/>
      </c>
      <c r="BU10936" s="32" t="str">
        <f t="shared" si="1396"/>
        <v/>
      </c>
      <c r="BV10936" s="32" t="str">
        <f t="shared" si="1397"/>
        <v/>
      </c>
      <c r="BW10936" s="32" t="str">
        <f t="shared" si="1398"/>
        <v/>
      </c>
      <c r="BX10936" s="32" t="str">
        <f t="shared" si="1399"/>
        <v/>
      </c>
      <c r="BY10936" s="32" t="str">
        <f t="shared" si="1400"/>
        <v/>
      </c>
      <c r="BZ10936" s="32" t="str">
        <f t="shared" si="1401"/>
        <v/>
      </c>
      <c r="CA10936" s="32" t="str">
        <f t="shared" si="1402"/>
        <v/>
      </c>
      <c r="CB10936" s="33">
        <f>IF(COUNTIF($CD$7:CD10936,CD10936)=1,CD10936,CD10936+COUNTIF($CD$6:CD10935,CD10936))</f>
        <v>60076</v>
      </c>
      <c r="CC10936" s="34">
        <f t="shared" si="1403"/>
        <v>55153</v>
      </c>
      <c r="CD10936" s="32">
        <f t="shared" si="1404"/>
        <v>55153</v>
      </c>
      <c r="CE10936" s="32">
        <f t="shared" si="1405"/>
        <v>0</v>
      </c>
      <c r="CF10936" s="32">
        <f t="shared" si="1406"/>
        <v>0</v>
      </c>
      <c r="CG10936" s="32" t="str">
        <f t="shared" si="1407"/>
        <v/>
      </c>
      <c r="CH10936" s="32">
        <v>931</v>
      </c>
      <c r="CI10936" s="32" t="s">
        <v>7</v>
      </c>
      <c r="CJ10936" s="32" t="str">
        <f t="shared" si="1408"/>
        <v/>
      </c>
      <c r="CK10936" s="32" t="str">
        <f t="shared" si="1409"/>
        <v/>
      </c>
      <c r="CL10936" s="32" t="str">
        <f t="shared" si="1410"/>
        <v/>
      </c>
      <c r="CM10936" s="32" t="str">
        <f t="shared" si="1411"/>
        <v/>
      </c>
      <c r="CN10936" s="32" t="str">
        <f t="shared" si="1412"/>
        <v/>
      </c>
    </row>
    <row r="10937" spans="71:92" x14ac:dyDescent="0.3">
      <c r="BS10937" s="32" t="str">
        <f>IF(Kiadasi_kiseroiv!$K$2=BT10937,BV10937,"")</f>
        <v/>
      </c>
      <c r="BT10937" s="34" t="str">
        <f t="shared" si="1395"/>
        <v/>
      </c>
      <c r="BU10937" s="32" t="str">
        <f t="shared" si="1396"/>
        <v/>
      </c>
      <c r="BV10937" s="32" t="str">
        <f t="shared" si="1397"/>
        <v/>
      </c>
      <c r="BW10937" s="32" t="str">
        <f t="shared" si="1398"/>
        <v/>
      </c>
      <c r="BX10937" s="32" t="str">
        <f t="shared" si="1399"/>
        <v/>
      </c>
      <c r="BY10937" s="32" t="str">
        <f t="shared" si="1400"/>
        <v/>
      </c>
      <c r="BZ10937" s="32" t="str">
        <f t="shared" si="1401"/>
        <v/>
      </c>
      <c r="CA10937" s="32" t="str">
        <f t="shared" si="1402"/>
        <v/>
      </c>
      <c r="CB10937" s="33">
        <f>IF(COUNTIF($CD$7:CD10937,CD10937)=1,CD10937,CD10937+COUNTIF($CD$6:CD10936,CD10937))</f>
        <v>60077</v>
      </c>
      <c r="CC10937" s="34">
        <f t="shared" si="1403"/>
        <v>55153</v>
      </c>
      <c r="CD10937" s="32">
        <f t="shared" si="1404"/>
        <v>55153</v>
      </c>
      <c r="CE10937" s="32">
        <f t="shared" si="1405"/>
        <v>0</v>
      </c>
      <c r="CF10937" s="32">
        <f t="shared" si="1406"/>
        <v>0</v>
      </c>
      <c r="CG10937" s="32" t="str">
        <f t="shared" si="1407"/>
        <v/>
      </c>
      <c r="CH10937" s="32">
        <v>932</v>
      </c>
      <c r="CI10937" s="32" t="s">
        <v>7</v>
      </c>
      <c r="CJ10937" s="32" t="str">
        <f t="shared" si="1408"/>
        <v/>
      </c>
      <c r="CK10937" s="32" t="str">
        <f t="shared" si="1409"/>
        <v/>
      </c>
      <c r="CL10937" s="32" t="str">
        <f t="shared" si="1410"/>
        <v/>
      </c>
      <c r="CM10937" s="32" t="str">
        <f t="shared" si="1411"/>
        <v/>
      </c>
      <c r="CN10937" s="32" t="str">
        <f t="shared" si="1412"/>
        <v/>
      </c>
    </row>
    <row r="10938" spans="71:92" x14ac:dyDescent="0.3">
      <c r="BS10938" s="32" t="str">
        <f>IF(Kiadasi_kiseroiv!$K$2=BT10938,BV10938,"")</f>
        <v/>
      </c>
      <c r="BT10938" s="34" t="str">
        <f t="shared" si="1395"/>
        <v/>
      </c>
      <c r="BU10938" s="32" t="str">
        <f t="shared" si="1396"/>
        <v/>
      </c>
      <c r="BV10938" s="32" t="str">
        <f t="shared" si="1397"/>
        <v/>
      </c>
      <c r="BW10938" s="32" t="str">
        <f t="shared" si="1398"/>
        <v/>
      </c>
      <c r="BX10938" s="32" t="str">
        <f t="shared" si="1399"/>
        <v/>
      </c>
      <c r="BY10938" s="32" t="str">
        <f t="shared" si="1400"/>
        <v/>
      </c>
      <c r="BZ10938" s="32" t="str">
        <f t="shared" si="1401"/>
        <v/>
      </c>
      <c r="CA10938" s="32" t="str">
        <f t="shared" si="1402"/>
        <v/>
      </c>
      <c r="CB10938" s="33">
        <f>IF(COUNTIF($CD$7:CD10938,CD10938)=1,CD10938,CD10938+COUNTIF($CD$6:CD10937,CD10938))</f>
        <v>60078</v>
      </c>
      <c r="CC10938" s="34">
        <f t="shared" si="1403"/>
        <v>55153</v>
      </c>
      <c r="CD10938" s="32">
        <f t="shared" si="1404"/>
        <v>55153</v>
      </c>
      <c r="CE10938" s="32">
        <f t="shared" si="1405"/>
        <v>0</v>
      </c>
      <c r="CF10938" s="32">
        <f t="shared" si="1406"/>
        <v>0</v>
      </c>
      <c r="CG10938" s="32" t="str">
        <f t="shared" si="1407"/>
        <v/>
      </c>
      <c r="CH10938" s="32">
        <v>933</v>
      </c>
      <c r="CI10938" s="32" t="s">
        <v>7</v>
      </c>
      <c r="CJ10938" s="32" t="str">
        <f t="shared" si="1408"/>
        <v/>
      </c>
      <c r="CK10938" s="32" t="str">
        <f t="shared" si="1409"/>
        <v/>
      </c>
      <c r="CL10938" s="32" t="str">
        <f t="shared" si="1410"/>
        <v/>
      </c>
      <c r="CM10938" s="32" t="str">
        <f t="shared" si="1411"/>
        <v/>
      </c>
      <c r="CN10938" s="32" t="str">
        <f t="shared" si="1412"/>
        <v/>
      </c>
    </row>
    <row r="10939" spans="71:92" x14ac:dyDescent="0.3">
      <c r="BS10939" s="32" t="str">
        <f>IF(Kiadasi_kiseroiv!$K$2=BT10939,BV10939,"")</f>
        <v/>
      </c>
      <c r="BT10939" s="34" t="str">
        <f t="shared" si="1395"/>
        <v/>
      </c>
      <c r="BU10939" s="32" t="str">
        <f t="shared" si="1396"/>
        <v/>
      </c>
      <c r="BV10939" s="32" t="str">
        <f t="shared" si="1397"/>
        <v/>
      </c>
      <c r="BW10939" s="32" t="str">
        <f t="shared" si="1398"/>
        <v/>
      </c>
      <c r="BX10939" s="32" t="str">
        <f t="shared" si="1399"/>
        <v/>
      </c>
      <c r="BY10939" s="32" t="str">
        <f t="shared" si="1400"/>
        <v/>
      </c>
      <c r="BZ10939" s="32" t="str">
        <f t="shared" si="1401"/>
        <v/>
      </c>
      <c r="CA10939" s="32" t="str">
        <f t="shared" si="1402"/>
        <v/>
      </c>
      <c r="CB10939" s="33">
        <f>IF(COUNTIF($CD$7:CD10939,CD10939)=1,CD10939,CD10939+COUNTIF($CD$6:CD10938,CD10939))</f>
        <v>60079</v>
      </c>
      <c r="CC10939" s="34">
        <f t="shared" si="1403"/>
        <v>55153</v>
      </c>
      <c r="CD10939" s="32">
        <f t="shared" si="1404"/>
        <v>55153</v>
      </c>
      <c r="CE10939" s="32">
        <f t="shared" si="1405"/>
        <v>0</v>
      </c>
      <c r="CF10939" s="32">
        <f t="shared" si="1406"/>
        <v>0</v>
      </c>
      <c r="CG10939" s="32" t="str">
        <f t="shared" si="1407"/>
        <v/>
      </c>
      <c r="CH10939" s="32">
        <v>934</v>
      </c>
      <c r="CI10939" s="32" t="s">
        <v>7</v>
      </c>
      <c r="CJ10939" s="32" t="str">
        <f t="shared" si="1408"/>
        <v/>
      </c>
      <c r="CK10939" s="32" t="str">
        <f t="shared" si="1409"/>
        <v/>
      </c>
      <c r="CL10939" s="32" t="str">
        <f t="shared" si="1410"/>
        <v/>
      </c>
      <c r="CM10939" s="32" t="str">
        <f t="shared" si="1411"/>
        <v/>
      </c>
      <c r="CN10939" s="32" t="str">
        <f t="shared" si="1412"/>
        <v/>
      </c>
    </row>
    <row r="10940" spans="71:92" x14ac:dyDescent="0.3">
      <c r="BS10940" s="32" t="str">
        <f>IF(Kiadasi_kiseroiv!$K$2=BT10940,BV10940,"")</f>
        <v/>
      </c>
      <c r="BT10940" s="34" t="str">
        <f t="shared" si="1395"/>
        <v/>
      </c>
      <c r="BU10940" s="32" t="str">
        <f t="shared" si="1396"/>
        <v/>
      </c>
      <c r="BV10940" s="32" t="str">
        <f t="shared" si="1397"/>
        <v/>
      </c>
      <c r="BW10940" s="32" t="str">
        <f t="shared" si="1398"/>
        <v/>
      </c>
      <c r="BX10940" s="32" t="str">
        <f t="shared" si="1399"/>
        <v/>
      </c>
      <c r="BY10940" s="32" t="str">
        <f t="shared" si="1400"/>
        <v/>
      </c>
      <c r="BZ10940" s="32" t="str">
        <f t="shared" si="1401"/>
        <v/>
      </c>
      <c r="CA10940" s="32" t="str">
        <f t="shared" si="1402"/>
        <v/>
      </c>
      <c r="CB10940" s="33">
        <f>IF(COUNTIF($CD$7:CD10940,CD10940)=1,CD10940,CD10940+COUNTIF($CD$6:CD10939,CD10940))</f>
        <v>60080</v>
      </c>
      <c r="CC10940" s="34">
        <f t="shared" si="1403"/>
        <v>55153</v>
      </c>
      <c r="CD10940" s="32">
        <f t="shared" si="1404"/>
        <v>55153</v>
      </c>
      <c r="CE10940" s="32">
        <f t="shared" si="1405"/>
        <v>0</v>
      </c>
      <c r="CF10940" s="32">
        <f t="shared" si="1406"/>
        <v>0</v>
      </c>
      <c r="CG10940" s="32" t="str">
        <f t="shared" si="1407"/>
        <v/>
      </c>
      <c r="CH10940" s="32">
        <v>935</v>
      </c>
      <c r="CI10940" s="32" t="s">
        <v>7</v>
      </c>
      <c r="CJ10940" s="32" t="str">
        <f t="shared" si="1408"/>
        <v/>
      </c>
      <c r="CK10940" s="32" t="str">
        <f t="shared" si="1409"/>
        <v/>
      </c>
      <c r="CL10940" s="32" t="str">
        <f t="shared" si="1410"/>
        <v/>
      </c>
      <c r="CM10940" s="32" t="str">
        <f t="shared" si="1411"/>
        <v/>
      </c>
      <c r="CN10940" s="32" t="str">
        <f t="shared" si="1412"/>
        <v/>
      </c>
    </row>
    <row r="10941" spans="71:92" x14ac:dyDescent="0.3">
      <c r="BS10941" s="32" t="str">
        <f>IF(Kiadasi_kiseroiv!$K$2=BT10941,BV10941,"")</f>
        <v/>
      </c>
      <c r="BT10941" s="34" t="str">
        <f t="shared" si="1395"/>
        <v/>
      </c>
      <c r="BU10941" s="32" t="str">
        <f t="shared" si="1396"/>
        <v/>
      </c>
      <c r="BV10941" s="32" t="str">
        <f t="shared" si="1397"/>
        <v/>
      </c>
      <c r="BW10941" s="32" t="str">
        <f t="shared" si="1398"/>
        <v/>
      </c>
      <c r="BX10941" s="32" t="str">
        <f t="shared" si="1399"/>
        <v/>
      </c>
      <c r="BY10941" s="32" t="str">
        <f t="shared" si="1400"/>
        <v/>
      </c>
      <c r="BZ10941" s="32" t="str">
        <f t="shared" si="1401"/>
        <v/>
      </c>
      <c r="CA10941" s="32" t="str">
        <f t="shared" si="1402"/>
        <v/>
      </c>
      <c r="CB10941" s="33">
        <f>IF(COUNTIF($CD$7:CD10941,CD10941)=1,CD10941,CD10941+COUNTIF($CD$6:CD10940,CD10941))</f>
        <v>60081</v>
      </c>
      <c r="CC10941" s="34">
        <f t="shared" si="1403"/>
        <v>55153</v>
      </c>
      <c r="CD10941" s="32">
        <f t="shared" si="1404"/>
        <v>55153</v>
      </c>
      <c r="CE10941" s="32">
        <f t="shared" si="1405"/>
        <v>0</v>
      </c>
      <c r="CF10941" s="32">
        <f t="shared" si="1406"/>
        <v>0</v>
      </c>
      <c r="CG10941" s="32" t="str">
        <f t="shared" si="1407"/>
        <v/>
      </c>
      <c r="CH10941" s="32">
        <v>936</v>
      </c>
      <c r="CI10941" s="32" t="s">
        <v>7</v>
      </c>
      <c r="CJ10941" s="32" t="str">
        <f t="shared" si="1408"/>
        <v/>
      </c>
      <c r="CK10941" s="32" t="str">
        <f t="shared" si="1409"/>
        <v/>
      </c>
      <c r="CL10941" s="32" t="str">
        <f t="shared" si="1410"/>
        <v/>
      </c>
      <c r="CM10941" s="32" t="str">
        <f t="shared" si="1411"/>
        <v/>
      </c>
      <c r="CN10941" s="32" t="str">
        <f t="shared" si="1412"/>
        <v/>
      </c>
    </row>
    <row r="10942" spans="71:92" x14ac:dyDescent="0.3">
      <c r="BS10942" s="32" t="str">
        <f>IF(Kiadasi_kiseroiv!$K$2=BT10942,BV10942,"")</f>
        <v/>
      </c>
      <c r="BT10942" s="34" t="str">
        <f t="shared" si="1395"/>
        <v/>
      </c>
      <c r="BU10942" s="32" t="str">
        <f t="shared" si="1396"/>
        <v/>
      </c>
      <c r="BV10942" s="32" t="str">
        <f t="shared" si="1397"/>
        <v/>
      </c>
      <c r="BW10942" s="32" t="str">
        <f t="shared" si="1398"/>
        <v/>
      </c>
      <c r="BX10942" s="32" t="str">
        <f t="shared" si="1399"/>
        <v/>
      </c>
      <c r="BY10942" s="32" t="str">
        <f t="shared" si="1400"/>
        <v/>
      </c>
      <c r="BZ10942" s="32" t="str">
        <f t="shared" si="1401"/>
        <v/>
      </c>
      <c r="CA10942" s="32" t="str">
        <f t="shared" si="1402"/>
        <v/>
      </c>
      <c r="CB10942" s="33">
        <f>IF(COUNTIF($CD$7:CD10942,CD10942)=1,CD10942,CD10942+COUNTIF($CD$6:CD10941,CD10942))</f>
        <v>60082</v>
      </c>
      <c r="CC10942" s="34">
        <f t="shared" si="1403"/>
        <v>55153</v>
      </c>
      <c r="CD10942" s="32">
        <f t="shared" si="1404"/>
        <v>55153</v>
      </c>
      <c r="CE10942" s="32">
        <f t="shared" si="1405"/>
        <v>0</v>
      </c>
      <c r="CF10942" s="32">
        <f t="shared" si="1406"/>
        <v>0</v>
      </c>
      <c r="CG10942" s="32" t="str">
        <f t="shared" si="1407"/>
        <v/>
      </c>
      <c r="CH10942" s="32">
        <v>937</v>
      </c>
      <c r="CI10942" s="32" t="s">
        <v>7</v>
      </c>
      <c r="CJ10942" s="32" t="str">
        <f t="shared" si="1408"/>
        <v/>
      </c>
      <c r="CK10942" s="32" t="str">
        <f t="shared" si="1409"/>
        <v/>
      </c>
      <c r="CL10942" s="32" t="str">
        <f t="shared" si="1410"/>
        <v/>
      </c>
      <c r="CM10942" s="32" t="str">
        <f t="shared" si="1411"/>
        <v/>
      </c>
      <c r="CN10942" s="32" t="str">
        <f t="shared" si="1412"/>
        <v/>
      </c>
    </row>
    <row r="10943" spans="71:92" x14ac:dyDescent="0.3">
      <c r="BS10943" s="32" t="str">
        <f>IF(Kiadasi_kiseroiv!$K$2=BT10943,BV10943,"")</f>
        <v/>
      </c>
      <c r="BT10943" s="34" t="str">
        <f t="shared" si="1395"/>
        <v/>
      </c>
      <c r="BU10943" s="32" t="str">
        <f t="shared" si="1396"/>
        <v/>
      </c>
      <c r="BV10943" s="32" t="str">
        <f t="shared" si="1397"/>
        <v/>
      </c>
      <c r="BW10943" s="32" t="str">
        <f t="shared" si="1398"/>
        <v/>
      </c>
      <c r="BX10943" s="32" t="str">
        <f t="shared" si="1399"/>
        <v/>
      </c>
      <c r="BY10943" s="32" t="str">
        <f t="shared" si="1400"/>
        <v/>
      </c>
      <c r="BZ10943" s="32" t="str">
        <f t="shared" si="1401"/>
        <v/>
      </c>
      <c r="CA10943" s="32" t="str">
        <f t="shared" si="1402"/>
        <v/>
      </c>
      <c r="CB10943" s="33">
        <f>IF(COUNTIF($CD$7:CD10943,CD10943)=1,CD10943,CD10943+COUNTIF($CD$6:CD10942,CD10943))</f>
        <v>60083</v>
      </c>
      <c r="CC10943" s="34">
        <f t="shared" si="1403"/>
        <v>55153</v>
      </c>
      <c r="CD10943" s="32">
        <f t="shared" si="1404"/>
        <v>55153</v>
      </c>
      <c r="CE10943" s="32">
        <f t="shared" si="1405"/>
        <v>0</v>
      </c>
      <c r="CF10943" s="32">
        <f t="shared" si="1406"/>
        <v>0</v>
      </c>
      <c r="CG10943" s="32" t="str">
        <f t="shared" si="1407"/>
        <v/>
      </c>
      <c r="CH10943" s="32">
        <v>938</v>
      </c>
      <c r="CI10943" s="32" t="s">
        <v>7</v>
      </c>
      <c r="CJ10943" s="32" t="str">
        <f t="shared" si="1408"/>
        <v/>
      </c>
      <c r="CK10943" s="32" t="str">
        <f t="shared" si="1409"/>
        <v/>
      </c>
      <c r="CL10943" s="32" t="str">
        <f t="shared" si="1410"/>
        <v/>
      </c>
      <c r="CM10943" s="32" t="str">
        <f t="shared" si="1411"/>
        <v/>
      </c>
      <c r="CN10943" s="32" t="str">
        <f t="shared" si="1412"/>
        <v/>
      </c>
    </row>
    <row r="10944" spans="71:92" x14ac:dyDescent="0.3">
      <c r="BS10944" s="32" t="str">
        <f>IF(Kiadasi_kiseroiv!$K$2=BT10944,BV10944,"")</f>
        <v/>
      </c>
      <c r="BT10944" s="34" t="str">
        <f t="shared" si="1395"/>
        <v/>
      </c>
      <c r="BU10944" s="32" t="str">
        <f t="shared" si="1396"/>
        <v/>
      </c>
      <c r="BV10944" s="32" t="str">
        <f t="shared" si="1397"/>
        <v/>
      </c>
      <c r="BW10944" s="32" t="str">
        <f t="shared" si="1398"/>
        <v/>
      </c>
      <c r="BX10944" s="32" t="str">
        <f t="shared" si="1399"/>
        <v/>
      </c>
      <c r="BY10944" s="32" t="str">
        <f t="shared" si="1400"/>
        <v/>
      </c>
      <c r="BZ10944" s="32" t="str">
        <f t="shared" si="1401"/>
        <v/>
      </c>
      <c r="CA10944" s="32" t="str">
        <f t="shared" si="1402"/>
        <v/>
      </c>
      <c r="CB10944" s="33">
        <f>IF(COUNTIF($CD$7:CD10944,CD10944)=1,CD10944,CD10944+COUNTIF($CD$6:CD10943,CD10944))</f>
        <v>60084</v>
      </c>
      <c r="CC10944" s="34">
        <f t="shared" si="1403"/>
        <v>55153</v>
      </c>
      <c r="CD10944" s="32">
        <f t="shared" si="1404"/>
        <v>55153</v>
      </c>
      <c r="CE10944" s="32">
        <f t="shared" si="1405"/>
        <v>0</v>
      </c>
      <c r="CF10944" s="32">
        <f t="shared" si="1406"/>
        <v>0</v>
      </c>
      <c r="CG10944" s="32" t="str">
        <f t="shared" si="1407"/>
        <v/>
      </c>
      <c r="CH10944" s="32">
        <v>939</v>
      </c>
      <c r="CI10944" s="32" t="s">
        <v>7</v>
      </c>
      <c r="CJ10944" s="32" t="str">
        <f t="shared" si="1408"/>
        <v/>
      </c>
      <c r="CK10944" s="32" t="str">
        <f t="shared" si="1409"/>
        <v/>
      </c>
      <c r="CL10944" s="32" t="str">
        <f t="shared" si="1410"/>
        <v/>
      </c>
      <c r="CM10944" s="32" t="str">
        <f t="shared" si="1411"/>
        <v/>
      </c>
      <c r="CN10944" s="32" t="str">
        <f t="shared" si="1412"/>
        <v/>
      </c>
    </row>
    <row r="10945" spans="71:92" x14ac:dyDescent="0.3">
      <c r="BS10945" s="32" t="str">
        <f>IF(Kiadasi_kiseroiv!$K$2=BT10945,BV10945,"")</f>
        <v/>
      </c>
      <c r="BT10945" s="34" t="str">
        <f t="shared" si="1395"/>
        <v/>
      </c>
      <c r="BU10945" s="32" t="str">
        <f t="shared" si="1396"/>
        <v/>
      </c>
      <c r="BV10945" s="32" t="str">
        <f t="shared" si="1397"/>
        <v/>
      </c>
      <c r="BW10945" s="32" t="str">
        <f t="shared" si="1398"/>
        <v/>
      </c>
      <c r="BX10945" s="32" t="str">
        <f t="shared" si="1399"/>
        <v/>
      </c>
      <c r="BY10945" s="32" t="str">
        <f t="shared" si="1400"/>
        <v/>
      </c>
      <c r="BZ10945" s="32" t="str">
        <f t="shared" si="1401"/>
        <v/>
      </c>
      <c r="CA10945" s="32" t="str">
        <f t="shared" si="1402"/>
        <v/>
      </c>
      <c r="CB10945" s="33">
        <f>IF(COUNTIF($CD$7:CD10945,CD10945)=1,CD10945,CD10945+COUNTIF($CD$6:CD10944,CD10945))</f>
        <v>60085</v>
      </c>
      <c r="CC10945" s="34">
        <f t="shared" si="1403"/>
        <v>55153</v>
      </c>
      <c r="CD10945" s="32">
        <f t="shared" si="1404"/>
        <v>55153</v>
      </c>
      <c r="CE10945" s="32">
        <f t="shared" si="1405"/>
        <v>0</v>
      </c>
      <c r="CF10945" s="32">
        <f t="shared" si="1406"/>
        <v>0</v>
      </c>
      <c r="CG10945" s="32" t="str">
        <f t="shared" si="1407"/>
        <v/>
      </c>
      <c r="CH10945" s="32">
        <v>940</v>
      </c>
      <c r="CI10945" s="32" t="s">
        <v>7</v>
      </c>
      <c r="CJ10945" s="32" t="str">
        <f t="shared" si="1408"/>
        <v/>
      </c>
      <c r="CK10945" s="32" t="str">
        <f t="shared" si="1409"/>
        <v/>
      </c>
      <c r="CL10945" s="32" t="str">
        <f t="shared" si="1410"/>
        <v/>
      </c>
      <c r="CM10945" s="32" t="str">
        <f t="shared" si="1411"/>
        <v/>
      </c>
      <c r="CN10945" s="32" t="str">
        <f t="shared" si="1412"/>
        <v/>
      </c>
    </row>
    <row r="10946" spans="71:92" x14ac:dyDescent="0.3">
      <c r="BS10946" s="32" t="str">
        <f>IF(Kiadasi_kiseroiv!$K$2=BT10946,BV10946,"")</f>
        <v/>
      </c>
      <c r="BT10946" s="34" t="str">
        <f t="shared" si="1395"/>
        <v/>
      </c>
      <c r="BU10946" s="32" t="str">
        <f t="shared" si="1396"/>
        <v/>
      </c>
      <c r="BV10946" s="32" t="str">
        <f t="shared" si="1397"/>
        <v/>
      </c>
      <c r="BW10946" s="32" t="str">
        <f t="shared" si="1398"/>
        <v/>
      </c>
      <c r="BX10946" s="32" t="str">
        <f t="shared" si="1399"/>
        <v/>
      </c>
      <c r="BY10946" s="32" t="str">
        <f t="shared" si="1400"/>
        <v/>
      </c>
      <c r="BZ10946" s="32" t="str">
        <f t="shared" si="1401"/>
        <v/>
      </c>
      <c r="CA10946" s="32" t="str">
        <f t="shared" si="1402"/>
        <v/>
      </c>
      <c r="CB10946" s="33">
        <f>IF(COUNTIF($CD$7:CD10946,CD10946)=1,CD10946,CD10946+COUNTIF($CD$6:CD10945,CD10946))</f>
        <v>60086</v>
      </c>
      <c r="CC10946" s="34">
        <f t="shared" si="1403"/>
        <v>55153</v>
      </c>
      <c r="CD10946" s="32">
        <f t="shared" si="1404"/>
        <v>55153</v>
      </c>
      <c r="CE10946" s="32">
        <f t="shared" si="1405"/>
        <v>0</v>
      </c>
      <c r="CF10946" s="32">
        <f t="shared" si="1406"/>
        <v>0</v>
      </c>
      <c r="CG10946" s="32" t="str">
        <f t="shared" si="1407"/>
        <v/>
      </c>
      <c r="CH10946" s="32">
        <v>941</v>
      </c>
      <c r="CI10946" s="32" t="s">
        <v>7</v>
      </c>
      <c r="CJ10946" s="32" t="str">
        <f t="shared" si="1408"/>
        <v/>
      </c>
      <c r="CK10946" s="32" t="str">
        <f t="shared" si="1409"/>
        <v/>
      </c>
      <c r="CL10946" s="32" t="str">
        <f t="shared" si="1410"/>
        <v/>
      </c>
      <c r="CM10946" s="32" t="str">
        <f t="shared" si="1411"/>
        <v/>
      </c>
      <c r="CN10946" s="32" t="str">
        <f t="shared" si="1412"/>
        <v/>
      </c>
    </row>
    <row r="10947" spans="71:92" x14ac:dyDescent="0.3">
      <c r="BS10947" s="32" t="str">
        <f>IF(Kiadasi_kiseroiv!$K$2=BT10947,BV10947,"")</f>
        <v/>
      </c>
      <c r="BT10947" s="34" t="str">
        <f t="shared" si="1395"/>
        <v/>
      </c>
      <c r="BU10947" s="32" t="str">
        <f t="shared" si="1396"/>
        <v/>
      </c>
      <c r="BV10947" s="32" t="str">
        <f t="shared" si="1397"/>
        <v/>
      </c>
      <c r="BW10947" s="32" t="str">
        <f t="shared" si="1398"/>
        <v/>
      </c>
      <c r="BX10947" s="32" t="str">
        <f t="shared" si="1399"/>
        <v/>
      </c>
      <c r="BY10947" s="32" t="str">
        <f t="shared" si="1400"/>
        <v/>
      </c>
      <c r="BZ10947" s="32" t="str">
        <f t="shared" si="1401"/>
        <v/>
      </c>
      <c r="CA10947" s="32" t="str">
        <f t="shared" si="1402"/>
        <v/>
      </c>
      <c r="CB10947" s="33">
        <f>IF(COUNTIF($CD$7:CD10947,CD10947)=1,CD10947,CD10947+COUNTIF($CD$6:CD10946,CD10947))</f>
        <v>60087</v>
      </c>
      <c r="CC10947" s="34">
        <f t="shared" si="1403"/>
        <v>55153</v>
      </c>
      <c r="CD10947" s="32">
        <f t="shared" si="1404"/>
        <v>55153</v>
      </c>
      <c r="CE10947" s="32">
        <f t="shared" si="1405"/>
        <v>0</v>
      </c>
      <c r="CF10947" s="32">
        <f t="shared" si="1406"/>
        <v>0</v>
      </c>
      <c r="CG10947" s="32" t="str">
        <f t="shared" si="1407"/>
        <v/>
      </c>
      <c r="CH10947" s="32">
        <v>942</v>
      </c>
      <c r="CI10947" s="32" t="s">
        <v>7</v>
      </c>
      <c r="CJ10947" s="32" t="str">
        <f t="shared" si="1408"/>
        <v/>
      </c>
      <c r="CK10947" s="32" t="str">
        <f t="shared" si="1409"/>
        <v/>
      </c>
      <c r="CL10947" s="32" t="str">
        <f t="shared" si="1410"/>
        <v/>
      </c>
      <c r="CM10947" s="32" t="str">
        <f t="shared" si="1411"/>
        <v/>
      </c>
      <c r="CN10947" s="32" t="str">
        <f t="shared" si="1412"/>
        <v/>
      </c>
    </row>
    <row r="10948" spans="71:92" x14ac:dyDescent="0.3">
      <c r="BS10948" s="32" t="str">
        <f>IF(Kiadasi_kiseroiv!$K$2=BT10948,BV10948,"")</f>
        <v/>
      </c>
      <c r="BT10948" s="34" t="str">
        <f t="shared" si="1395"/>
        <v/>
      </c>
      <c r="BU10948" s="32" t="str">
        <f t="shared" si="1396"/>
        <v/>
      </c>
      <c r="BV10948" s="32" t="str">
        <f t="shared" si="1397"/>
        <v/>
      </c>
      <c r="BW10948" s="32" t="str">
        <f t="shared" si="1398"/>
        <v/>
      </c>
      <c r="BX10948" s="32" t="str">
        <f t="shared" si="1399"/>
        <v/>
      </c>
      <c r="BY10948" s="32" t="str">
        <f t="shared" si="1400"/>
        <v/>
      </c>
      <c r="BZ10948" s="32" t="str">
        <f t="shared" si="1401"/>
        <v/>
      </c>
      <c r="CA10948" s="32" t="str">
        <f t="shared" si="1402"/>
        <v/>
      </c>
      <c r="CB10948" s="33">
        <f>IF(COUNTIF($CD$7:CD10948,CD10948)=1,CD10948,CD10948+COUNTIF($CD$6:CD10947,CD10948))</f>
        <v>60088</v>
      </c>
      <c r="CC10948" s="34">
        <f t="shared" si="1403"/>
        <v>55153</v>
      </c>
      <c r="CD10948" s="32">
        <f t="shared" si="1404"/>
        <v>55153</v>
      </c>
      <c r="CE10948" s="32">
        <f t="shared" si="1405"/>
        <v>0</v>
      </c>
      <c r="CF10948" s="32">
        <f t="shared" si="1406"/>
        <v>0</v>
      </c>
      <c r="CG10948" s="32" t="str">
        <f t="shared" si="1407"/>
        <v/>
      </c>
      <c r="CH10948" s="32">
        <v>943</v>
      </c>
      <c r="CI10948" s="32" t="s">
        <v>7</v>
      </c>
      <c r="CJ10948" s="32" t="str">
        <f t="shared" si="1408"/>
        <v/>
      </c>
      <c r="CK10948" s="32" t="str">
        <f t="shared" si="1409"/>
        <v/>
      </c>
      <c r="CL10948" s="32" t="str">
        <f t="shared" si="1410"/>
        <v/>
      </c>
      <c r="CM10948" s="32" t="str">
        <f t="shared" si="1411"/>
        <v/>
      </c>
      <c r="CN10948" s="32" t="str">
        <f t="shared" si="1412"/>
        <v/>
      </c>
    </row>
    <row r="10949" spans="71:92" x14ac:dyDescent="0.3">
      <c r="BS10949" s="32" t="str">
        <f>IF(Kiadasi_kiseroiv!$K$2=BT10949,BV10949,"")</f>
        <v/>
      </c>
      <c r="BT10949" s="34" t="str">
        <f t="shared" ref="BT10949:BT11000" si="1413">IF(AND($BT$4=CI10949,BU10949&lt;&gt;""),CC10949,"")</f>
        <v/>
      </c>
      <c r="BU10949" s="32" t="str">
        <f t="shared" ref="BU10949:BU11000" si="1414">IF(AND($BU$1=CI10949,OR(ISERROR(VLOOKUP(CG10949,Kisiv,2,FALSE))=FALSE,CE10949&lt;0)),CB10949,"")</f>
        <v/>
      </c>
      <c r="BV10949" s="32" t="str">
        <f t="shared" ref="BV10949:BV11000" si="1415">IF(BU10949&lt;&gt;"",RANK(BU10949,$BU$7:$BU$33000,1),"")</f>
        <v/>
      </c>
      <c r="BW10949" s="32" t="str">
        <f t="shared" ref="BW10949:BW11000" si="1416">IF(CC10949&lt;min,$BW$2,IF(CC10949&lt;=max,CG10949,""))</f>
        <v/>
      </c>
      <c r="BX10949" s="32" t="str">
        <f t="shared" ref="BX10949:BX11000" si="1417">IF(AND(OR($BX$1=0,$BX$1=CG10949),OR($BX$2=0,IF(ISERROR(SEARCH($BX$2,CJ10949&amp;CK10949&amp;CL10949,1)),FALSE,TRUE))),CB10949,"")</f>
        <v/>
      </c>
      <c r="BY10949" s="32" t="str">
        <f t="shared" ref="BY10949:BY11000" si="1418">IF(AND(BX10949&lt;&gt;"",CC10949&lt;&gt;$CD$2),RANK(BX10949,$BX$7:$BX$33000,1),"")</f>
        <v/>
      </c>
      <c r="BZ10949" s="32" t="str">
        <f t="shared" ref="BZ10949:BZ11000" si="1419">IF(AND(CC10949&lt;$BZ$2,CI10949=$BZ$4),$BZ$5,IF(AND(CC10949&lt;=$BZ$3,CI10949=$BZ$4),CB10949,""))</f>
        <v/>
      </c>
      <c r="CA10949" s="32" t="str">
        <f t="shared" ref="CA10949:CA11000" si="1420">IF(AND(BZ10949&lt;&gt;"",BZ10949&lt;&gt;$BZ$5),RANK(BZ10949,$BZ$7:$BZ$33000,1),"")</f>
        <v/>
      </c>
      <c r="CB10949" s="33">
        <f>IF(COUNTIF($CD$7:CD10949,CD10949)=1,CD10949,CD10949+COUNTIF($CD$6:CD10948,CD10949))</f>
        <v>60089</v>
      </c>
      <c r="CC10949" s="34">
        <f t="shared" ref="CC10949:CC11000" si="1421">IF(INDEX(ab,CH10949,1)&lt;&gt;1,INDEX(ab,CH10949,1),$CD$2)</f>
        <v>55153</v>
      </c>
      <c r="CD10949" s="32">
        <f t="shared" ref="CD10949:CD11000" si="1422">IF(CC10949&lt;&gt;$CD$2,RANK(CC10949,$CC$7:$CC$33000,1),$CD$2)</f>
        <v>55153</v>
      </c>
      <c r="CE10949" s="32">
        <f t="shared" ref="CE10949:CE11000" si="1423">INDEX(ab,CH10949,6)</f>
        <v>0</v>
      </c>
      <c r="CF10949" s="32">
        <f t="shared" ref="CF10949:CF11000" si="1424">INDEX(ab,CH10949,8)</f>
        <v>0</v>
      </c>
      <c r="CG10949" s="32" t="str">
        <f t="shared" ref="CG10949:CG11000" si="1425">INDEX(ab,CH10949,7)&amp;INDEX(ab,CH10949,9)</f>
        <v/>
      </c>
      <c r="CH10949" s="32">
        <v>944</v>
      </c>
      <c r="CI10949" s="32" t="s">
        <v>7</v>
      </c>
      <c r="CJ10949" s="32" t="str">
        <f t="shared" ref="CJ10949:CJ11000" si="1426">IF(INDEX(ab,CH10949,5)&lt;&gt;0,INDEX(ab,CH10949,5),"")</f>
        <v/>
      </c>
      <c r="CK10949" s="32" t="str">
        <f t="shared" ref="CK10949:CK11000" si="1427">IF(INDEX(ab,CH10949,10)&lt;&gt;0,INDEX(ab,CH10949,10),"")</f>
        <v/>
      </c>
      <c r="CL10949" s="32" t="str">
        <f t="shared" ref="CL10949:CL11000" si="1428">IF(INDEX(ab,CH10949,11)&lt;&gt;0,INDEX(ab,CH10949,11),"")</f>
        <v/>
      </c>
      <c r="CM10949" s="32" t="str">
        <f t="shared" ref="CM10949:CM11000" si="1429">IF(INDEX(ab,CH10949,4)&lt;&gt;0,INDEX(ab,CH10949,4),"")</f>
        <v/>
      </c>
      <c r="CN10949" s="32" t="str">
        <f t="shared" ref="CN10949:CN11000" si="1430">IF(INDEX(ab,CH10949,3)&lt;&gt;0,INDEX(ab,CH10949,3),"")</f>
        <v/>
      </c>
    </row>
    <row r="10950" spans="71:92" x14ac:dyDescent="0.3">
      <c r="BS10950" s="32" t="str">
        <f>IF(Kiadasi_kiseroiv!$K$2=BT10950,BV10950,"")</f>
        <v/>
      </c>
      <c r="BT10950" s="34" t="str">
        <f t="shared" si="1413"/>
        <v/>
      </c>
      <c r="BU10950" s="32" t="str">
        <f t="shared" si="1414"/>
        <v/>
      </c>
      <c r="BV10950" s="32" t="str">
        <f t="shared" si="1415"/>
        <v/>
      </c>
      <c r="BW10950" s="32" t="str">
        <f t="shared" si="1416"/>
        <v/>
      </c>
      <c r="BX10950" s="32" t="str">
        <f t="shared" si="1417"/>
        <v/>
      </c>
      <c r="BY10950" s="32" t="str">
        <f t="shared" si="1418"/>
        <v/>
      </c>
      <c r="BZ10950" s="32" t="str">
        <f t="shared" si="1419"/>
        <v/>
      </c>
      <c r="CA10950" s="32" t="str">
        <f t="shared" si="1420"/>
        <v/>
      </c>
      <c r="CB10950" s="33">
        <f>IF(COUNTIF($CD$7:CD10950,CD10950)=1,CD10950,CD10950+COUNTIF($CD$6:CD10949,CD10950))</f>
        <v>60090</v>
      </c>
      <c r="CC10950" s="34">
        <f t="shared" si="1421"/>
        <v>55153</v>
      </c>
      <c r="CD10950" s="32">
        <f t="shared" si="1422"/>
        <v>55153</v>
      </c>
      <c r="CE10950" s="32">
        <f t="shared" si="1423"/>
        <v>0</v>
      </c>
      <c r="CF10950" s="32">
        <f t="shared" si="1424"/>
        <v>0</v>
      </c>
      <c r="CG10950" s="32" t="str">
        <f t="shared" si="1425"/>
        <v/>
      </c>
      <c r="CH10950" s="32">
        <v>945</v>
      </c>
      <c r="CI10950" s="32" t="s">
        <v>7</v>
      </c>
      <c r="CJ10950" s="32" t="str">
        <f t="shared" si="1426"/>
        <v/>
      </c>
      <c r="CK10950" s="32" t="str">
        <f t="shared" si="1427"/>
        <v/>
      </c>
      <c r="CL10950" s="32" t="str">
        <f t="shared" si="1428"/>
        <v/>
      </c>
      <c r="CM10950" s="32" t="str">
        <f t="shared" si="1429"/>
        <v/>
      </c>
      <c r="CN10950" s="32" t="str">
        <f t="shared" si="1430"/>
        <v/>
      </c>
    </row>
    <row r="10951" spans="71:92" x14ac:dyDescent="0.3">
      <c r="BS10951" s="32" t="str">
        <f>IF(Kiadasi_kiseroiv!$K$2=BT10951,BV10951,"")</f>
        <v/>
      </c>
      <c r="BT10951" s="34" t="str">
        <f t="shared" si="1413"/>
        <v/>
      </c>
      <c r="BU10951" s="32" t="str">
        <f t="shared" si="1414"/>
        <v/>
      </c>
      <c r="BV10951" s="32" t="str">
        <f t="shared" si="1415"/>
        <v/>
      </c>
      <c r="BW10951" s="32" t="str">
        <f t="shared" si="1416"/>
        <v/>
      </c>
      <c r="BX10951" s="32" t="str">
        <f t="shared" si="1417"/>
        <v/>
      </c>
      <c r="BY10951" s="32" t="str">
        <f t="shared" si="1418"/>
        <v/>
      </c>
      <c r="BZ10951" s="32" t="str">
        <f t="shared" si="1419"/>
        <v/>
      </c>
      <c r="CA10951" s="32" t="str">
        <f t="shared" si="1420"/>
        <v/>
      </c>
      <c r="CB10951" s="33">
        <f>IF(COUNTIF($CD$7:CD10951,CD10951)=1,CD10951,CD10951+COUNTIF($CD$6:CD10950,CD10951))</f>
        <v>60091</v>
      </c>
      <c r="CC10951" s="34">
        <f t="shared" si="1421"/>
        <v>55153</v>
      </c>
      <c r="CD10951" s="32">
        <f t="shared" si="1422"/>
        <v>55153</v>
      </c>
      <c r="CE10951" s="32">
        <f t="shared" si="1423"/>
        <v>0</v>
      </c>
      <c r="CF10951" s="32">
        <f t="shared" si="1424"/>
        <v>0</v>
      </c>
      <c r="CG10951" s="32" t="str">
        <f t="shared" si="1425"/>
        <v/>
      </c>
      <c r="CH10951" s="32">
        <v>946</v>
      </c>
      <c r="CI10951" s="32" t="s">
        <v>7</v>
      </c>
      <c r="CJ10951" s="32" t="str">
        <f t="shared" si="1426"/>
        <v/>
      </c>
      <c r="CK10951" s="32" t="str">
        <f t="shared" si="1427"/>
        <v/>
      </c>
      <c r="CL10951" s="32" t="str">
        <f t="shared" si="1428"/>
        <v/>
      </c>
      <c r="CM10951" s="32" t="str">
        <f t="shared" si="1429"/>
        <v/>
      </c>
      <c r="CN10951" s="32" t="str">
        <f t="shared" si="1430"/>
        <v/>
      </c>
    </row>
    <row r="10952" spans="71:92" x14ac:dyDescent="0.3">
      <c r="BS10952" s="32" t="str">
        <f>IF(Kiadasi_kiseroiv!$K$2=BT10952,BV10952,"")</f>
        <v/>
      </c>
      <c r="BT10952" s="34" t="str">
        <f t="shared" si="1413"/>
        <v/>
      </c>
      <c r="BU10952" s="32" t="str">
        <f t="shared" si="1414"/>
        <v/>
      </c>
      <c r="BV10952" s="32" t="str">
        <f t="shared" si="1415"/>
        <v/>
      </c>
      <c r="BW10952" s="32" t="str">
        <f t="shared" si="1416"/>
        <v/>
      </c>
      <c r="BX10952" s="32" t="str">
        <f t="shared" si="1417"/>
        <v/>
      </c>
      <c r="BY10952" s="32" t="str">
        <f t="shared" si="1418"/>
        <v/>
      </c>
      <c r="BZ10952" s="32" t="str">
        <f t="shared" si="1419"/>
        <v/>
      </c>
      <c r="CA10952" s="32" t="str">
        <f t="shared" si="1420"/>
        <v/>
      </c>
      <c r="CB10952" s="33">
        <f>IF(COUNTIF($CD$7:CD10952,CD10952)=1,CD10952,CD10952+COUNTIF($CD$6:CD10951,CD10952))</f>
        <v>60092</v>
      </c>
      <c r="CC10952" s="34">
        <f t="shared" si="1421"/>
        <v>55153</v>
      </c>
      <c r="CD10952" s="32">
        <f t="shared" si="1422"/>
        <v>55153</v>
      </c>
      <c r="CE10952" s="32">
        <f t="shared" si="1423"/>
        <v>0</v>
      </c>
      <c r="CF10952" s="32">
        <f t="shared" si="1424"/>
        <v>0</v>
      </c>
      <c r="CG10952" s="32" t="str">
        <f t="shared" si="1425"/>
        <v/>
      </c>
      <c r="CH10952" s="32">
        <v>947</v>
      </c>
      <c r="CI10952" s="32" t="s">
        <v>7</v>
      </c>
      <c r="CJ10952" s="32" t="str">
        <f t="shared" si="1426"/>
        <v/>
      </c>
      <c r="CK10952" s="32" t="str">
        <f t="shared" si="1427"/>
        <v/>
      </c>
      <c r="CL10952" s="32" t="str">
        <f t="shared" si="1428"/>
        <v/>
      </c>
      <c r="CM10952" s="32" t="str">
        <f t="shared" si="1429"/>
        <v/>
      </c>
      <c r="CN10952" s="32" t="str">
        <f t="shared" si="1430"/>
        <v/>
      </c>
    </row>
    <row r="10953" spans="71:92" x14ac:dyDescent="0.3">
      <c r="BS10953" s="32" t="str">
        <f>IF(Kiadasi_kiseroiv!$K$2=BT10953,BV10953,"")</f>
        <v/>
      </c>
      <c r="BT10953" s="34" t="str">
        <f t="shared" si="1413"/>
        <v/>
      </c>
      <c r="BU10953" s="32" t="str">
        <f t="shared" si="1414"/>
        <v/>
      </c>
      <c r="BV10953" s="32" t="str">
        <f t="shared" si="1415"/>
        <v/>
      </c>
      <c r="BW10953" s="32" t="str">
        <f t="shared" si="1416"/>
        <v/>
      </c>
      <c r="BX10953" s="32" t="str">
        <f t="shared" si="1417"/>
        <v/>
      </c>
      <c r="BY10953" s="32" t="str">
        <f t="shared" si="1418"/>
        <v/>
      </c>
      <c r="BZ10953" s="32" t="str">
        <f t="shared" si="1419"/>
        <v/>
      </c>
      <c r="CA10953" s="32" t="str">
        <f t="shared" si="1420"/>
        <v/>
      </c>
      <c r="CB10953" s="33">
        <f>IF(COUNTIF($CD$7:CD10953,CD10953)=1,CD10953,CD10953+COUNTIF($CD$6:CD10952,CD10953))</f>
        <v>60093</v>
      </c>
      <c r="CC10953" s="34">
        <f t="shared" si="1421"/>
        <v>55153</v>
      </c>
      <c r="CD10953" s="32">
        <f t="shared" si="1422"/>
        <v>55153</v>
      </c>
      <c r="CE10953" s="32">
        <f t="shared" si="1423"/>
        <v>0</v>
      </c>
      <c r="CF10953" s="32">
        <f t="shared" si="1424"/>
        <v>0</v>
      </c>
      <c r="CG10953" s="32" t="str">
        <f t="shared" si="1425"/>
        <v/>
      </c>
      <c r="CH10953" s="32">
        <v>948</v>
      </c>
      <c r="CI10953" s="32" t="s">
        <v>7</v>
      </c>
      <c r="CJ10953" s="32" t="str">
        <f t="shared" si="1426"/>
        <v/>
      </c>
      <c r="CK10953" s="32" t="str">
        <f t="shared" si="1427"/>
        <v/>
      </c>
      <c r="CL10953" s="32" t="str">
        <f t="shared" si="1428"/>
        <v/>
      </c>
      <c r="CM10953" s="32" t="str">
        <f t="shared" si="1429"/>
        <v/>
      </c>
      <c r="CN10953" s="32" t="str">
        <f t="shared" si="1430"/>
        <v/>
      </c>
    </row>
    <row r="10954" spans="71:92" x14ac:dyDescent="0.3">
      <c r="BS10954" s="32" t="str">
        <f>IF(Kiadasi_kiseroiv!$K$2=BT10954,BV10954,"")</f>
        <v/>
      </c>
      <c r="BT10954" s="34" t="str">
        <f t="shared" si="1413"/>
        <v/>
      </c>
      <c r="BU10954" s="32" t="str">
        <f t="shared" si="1414"/>
        <v/>
      </c>
      <c r="BV10954" s="32" t="str">
        <f t="shared" si="1415"/>
        <v/>
      </c>
      <c r="BW10954" s="32" t="str">
        <f t="shared" si="1416"/>
        <v/>
      </c>
      <c r="BX10954" s="32" t="str">
        <f t="shared" si="1417"/>
        <v/>
      </c>
      <c r="BY10954" s="32" t="str">
        <f t="shared" si="1418"/>
        <v/>
      </c>
      <c r="BZ10954" s="32" t="str">
        <f t="shared" si="1419"/>
        <v/>
      </c>
      <c r="CA10954" s="32" t="str">
        <f t="shared" si="1420"/>
        <v/>
      </c>
      <c r="CB10954" s="33">
        <f>IF(COUNTIF($CD$7:CD10954,CD10954)=1,CD10954,CD10954+COUNTIF($CD$6:CD10953,CD10954))</f>
        <v>60094</v>
      </c>
      <c r="CC10954" s="34">
        <f t="shared" si="1421"/>
        <v>55153</v>
      </c>
      <c r="CD10954" s="32">
        <f t="shared" si="1422"/>
        <v>55153</v>
      </c>
      <c r="CE10954" s="32">
        <f t="shared" si="1423"/>
        <v>0</v>
      </c>
      <c r="CF10954" s="32">
        <f t="shared" si="1424"/>
        <v>0</v>
      </c>
      <c r="CG10954" s="32" t="str">
        <f t="shared" si="1425"/>
        <v/>
      </c>
      <c r="CH10954" s="32">
        <v>949</v>
      </c>
      <c r="CI10954" s="32" t="s">
        <v>7</v>
      </c>
      <c r="CJ10954" s="32" t="str">
        <f t="shared" si="1426"/>
        <v/>
      </c>
      <c r="CK10954" s="32" t="str">
        <f t="shared" si="1427"/>
        <v/>
      </c>
      <c r="CL10954" s="32" t="str">
        <f t="shared" si="1428"/>
        <v/>
      </c>
      <c r="CM10954" s="32" t="str">
        <f t="shared" si="1429"/>
        <v/>
      </c>
      <c r="CN10954" s="32" t="str">
        <f t="shared" si="1430"/>
        <v/>
      </c>
    </row>
    <row r="10955" spans="71:92" x14ac:dyDescent="0.3">
      <c r="BS10955" s="32" t="str">
        <f>IF(Kiadasi_kiseroiv!$K$2=BT10955,BV10955,"")</f>
        <v/>
      </c>
      <c r="BT10955" s="34" t="str">
        <f t="shared" si="1413"/>
        <v/>
      </c>
      <c r="BU10955" s="32" t="str">
        <f t="shared" si="1414"/>
        <v/>
      </c>
      <c r="BV10955" s="32" t="str">
        <f t="shared" si="1415"/>
        <v/>
      </c>
      <c r="BW10955" s="32" t="str">
        <f t="shared" si="1416"/>
        <v/>
      </c>
      <c r="BX10955" s="32" t="str">
        <f t="shared" si="1417"/>
        <v/>
      </c>
      <c r="BY10955" s="32" t="str">
        <f t="shared" si="1418"/>
        <v/>
      </c>
      <c r="BZ10955" s="32" t="str">
        <f t="shared" si="1419"/>
        <v/>
      </c>
      <c r="CA10955" s="32" t="str">
        <f t="shared" si="1420"/>
        <v/>
      </c>
      <c r="CB10955" s="33">
        <f>IF(COUNTIF($CD$7:CD10955,CD10955)=1,CD10955,CD10955+COUNTIF($CD$6:CD10954,CD10955))</f>
        <v>60095</v>
      </c>
      <c r="CC10955" s="34">
        <f t="shared" si="1421"/>
        <v>55153</v>
      </c>
      <c r="CD10955" s="32">
        <f t="shared" si="1422"/>
        <v>55153</v>
      </c>
      <c r="CE10955" s="32">
        <f t="shared" si="1423"/>
        <v>0</v>
      </c>
      <c r="CF10955" s="32">
        <f t="shared" si="1424"/>
        <v>0</v>
      </c>
      <c r="CG10955" s="32" t="str">
        <f t="shared" si="1425"/>
        <v/>
      </c>
      <c r="CH10955" s="32">
        <v>950</v>
      </c>
      <c r="CI10955" s="32" t="s">
        <v>7</v>
      </c>
      <c r="CJ10955" s="32" t="str">
        <f t="shared" si="1426"/>
        <v/>
      </c>
      <c r="CK10955" s="32" t="str">
        <f t="shared" si="1427"/>
        <v/>
      </c>
      <c r="CL10955" s="32" t="str">
        <f t="shared" si="1428"/>
        <v/>
      </c>
      <c r="CM10955" s="32" t="str">
        <f t="shared" si="1429"/>
        <v/>
      </c>
      <c r="CN10955" s="32" t="str">
        <f t="shared" si="1430"/>
        <v/>
      </c>
    </row>
    <row r="10956" spans="71:92" x14ac:dyDescent="0.3">
      <c r="BS10956" s="32" t="str">
        <f>IF(Kiadasi_kiseroiv!$K$2=BT10956,BV10956,"")</f>
        <v/>
      </c>
      <c r="BT10956" s="34" t="str">
        <f t="shared" si="1413"/>
        <v/>
      </c>
      <c r="BU10956" s="32" t="str">
        <f t="shared" si="1414"/>
        <v/>
      </c>
      <c r="BV10956" s="32" t="str">
        <f t="shared" si="1415"/>
        <v/>
      </c>
      <c r="BW10956" s="32" t="str">
        <f t="shared" si="1416"/>
        <v/>
      </c>
      <c r="BX10956" s="32" t="str">
        <f t="shared" si="1417"/>
        <v/>
      </c>
      <c r="BY10956" s="32" t="str">
        <f t="shared" si="1418"/>
        <v/>
      </c>
      <c r="BZ10956" s="32" t="str">
        <f t="shared" si="1419"/>
        <v/>
      </c>
      <c r="CA10956" s="32" t="str">
        <f t="shared" si="1420"/>
        <v/>
      </c>
      <c r="CB10956" s="33">
        <f>IF(COUNTIF($CD$7:CD10956,CD10956)=1,CD10956,CD10956+COUNTIF($CD$6:CD10955,CD10956))</f>
        <v>60096</v>
      </c>
      <c r="CC10956" s="34">
        <f t="shared" si="1421"/>
        <v>55153</v>
      </c>
      <c r="CD10956" s="32">
        <f t="shared" si="1422"/>
        <v>55153</v>
      </c>
      <c r="CE10956" s="32">
        <f t="shared" si="1423"/>
        <v>0</v>
      </c>
      <c r="CF10956" s="32">
        <f t="shared" si="1424"/>
        <v>0</v>
      </c>
      <c r="CG10956" s="32" t="str">
        <f t="shared" si="1425"/>
        <v/>
      </c>
      <c r="CH10956" s="32">
        <v>951</v>
      </c>
      <c r="CI10956" s="32" t="s">
        <v>7</v>
      </c>
      <c r="CJ10956" s="32" t="str">
        <f t="shared" si="1426"/>
        <v/>
      </c>
      <c r="CK10956" s="32" t="str">
        <f t="shared" si="1427"/>
        <v/>
      </c>
      <c r="CL10956" s="32" t="str">
        <f t="shared" si="1428"/>
        <v/>
      </c>
      <c r="CM10956" s="32" t="str">
        <f t="shared" si="1429"/>
        <v/>
      </c>
      <c r="CN10956" s="32" t="str">
        <f t="shared" si="1430"/>
        <v/>
      </c>
    </row>
    <row r="10957" spans="71:92" x14ac:dyDescent="0.3">
      <c r="BS10957" s="32" t="str">
        <f>IF(Kiadasi_kiseroiv!$K$2=BT10957,BV10957,"")</f>
        <v/>
      </c>
      <c r="BT10957" s="34" t="str">
        <f t="shared" si="1413"/>
        <v/>
      </c>
      <c r="BU10957" s="32" t="str">
        <f t="shared" si="1414"/>
        <v/>
      </c>
      <c r="BV10957" s="32" t="str">
        <f t="shared" si="1415"/>
        <v/>
      </c>
      <c r="BW10957" s="32" t="str">
        <f t="shared" si="1416"/>
        <v/>
      </c>
      <c r="BX10957" s="32" t="str">
        <f t="shared" si="1417"/>
        <v/>
      </c>
      <c r="BY10957" s="32" t="str">
        <f t="shared" si="1418"/>
        <v/>
      </c>
      <c r="BZ10957" s="32" t="str">
        <f t="shared" si="1419"/>
        <v/>
      </c>
      <c r="CA10957" s="32" t="str">
        <f t="shared" si="1420"/>
        <v/>
      </c>
      <c r="CB10957" s="33">
        <f>IF(COUNTIF($CD$7:CD10957,CD10957)=1,CD10957,CD10957+COUNTIF($CD$6:CD10956,CD10957))</f>
        <v>60097</v>
      </c>
      <c r="CC10957" s="34">
        <f t="shared" si="1421"/>
        <v>55153</v>
      </c>
      <c r="CD10957" s="32">
        <f t="shared" si="1422"/>
        <v>55153</v>
      </c>
      <c r="CE10957" s="32">
        <f t="shared" si="1423"/>
        <v>0</v>
      </c>
      <c r="CF10957" s="32">
        <f t="shared" si="1424"/>
        <v>0</v>
      </c>
      <c r="CG10957" s="32" t="str">
        <f t="shared" si="1425"/>
        <v/>
      </c>
      <c r="CH10957" s="32">
        <v>952</v>
      </c>
      <c r="CI10957" s="32" t="s">
        <v>7</v>
      </c>
      <c r="CJ10957" s="32" t="str">
        <f t="shared" si="1426"/>
        <v/>
      </c>
      <c r="CK10957" s="32" t="str">
        <f t="shared" si="1427"/>
        <v/>
      </c>
      <c r="CL10957" s="32" t="str">
        <f t="shared" si="1428"/>
        <v/>
      </c>
      <c r="CM10957" s="32" t="str">
        <f t="shared" si="1429"/>
        <v/>
      </c>
      <c r="CN10957" s="32" t="str">
        <f t="shared" si="1430"/>
        <v/>
      </c>
    </row>
    <row r="10958" spans="71:92" x14ac:dyDescent="0.3">
      <c r="BS10958" s="32" t="str">
        <f>IF(Kiadasi_kiseroiv!$K$2=BT10958,BV10958,"")</f>
        <v/>
      </c>
      <c r="BT10958" s="34" t="str">
        <f t="shared" si="1413"/>
        <v/>
      </c>
      <c r="BU10958" s="32" t="str">
        <f t="shared" si="1414"/>
        <v/>
      </c>
      <c r="BV10958" s="32" t="str">
        <f t="shared" si="1415"/>
        <v/>
      </c>
      <c r="BW10958" s="32" t="str">
        <f t="shared" si="1416"/>
        <v/>
      </c>
      <c r="BX10958" s="32" t="str">
        <f t="shared" si="1417"/>
        <v/>
      </c>
      <c r="BY10958" s="32" t="str">
        <f t="shared" si="1418"/>
        <v/>
      </c>
      <c r="BZ10958" s="32" t="str">
        <f t="shared" si="1419"/>
        <v/>
      </c>
      <c r="CA10958" s="32" t="str">
        <f t="shared" si="1420"/>
        <v/>
      </c>
      <c r="CB10958" s="33">
        <f>IF(COUNTIF($CD$7:CD10958,CD10958)=1,CD10958,CD10958+COUNTIF($CD$6:CD10957,CD10958))</f>
        <v>60098</v>
      </c>
      <c r="CC10958" s="34">
        <f t="shared" si="1421"/>
        <v>55153</v>
      </c>
      <c r="CD10958" s="32">
        <f t="shared" si="1422"/>
        <v>55153</v>
      </c>
      <c r="CE10958" s="32">
        <f t="shared" si="1423"/>
        <v>0</v>
      </c>
      <c r="CF10958" s="32">
        <f t="shared" si="1424"/>
        <v>0</v>
      </c>
      <c r="CG10958" s="32" t="str">
        <f t="shared" si="1425"/>
        <v/>
      </c>
      <c r="CH10958" s="32">
        <v>953</v>
      </c>
      <c r="CI10958" s="32" t="s">
        <v>7</v>
      </c>
      <c r="CJ10958" s="32" t="str">
        <f t="shared" si="1426"/>
        <v/>
      </c>
      <c r="CK10958" s="32" t="str">
        <f t="shared" si="1427"/>
        <v/>
      </c>
      <c r="CL10958" s="32" t="str">
        <f t="shared" si="1428"/>
        <v/>
      </c>
      <c r="CM10958" s="32" t="str">
        <f t="shared" si="1429"/>
        <v/>
      </c>
      <c r="CN10958" s="32" t="str">
        <f t="shared" si="1430"/>
        <v/>
      </c>
    </row>
    <row r="10959" spans="71:92" x14ac:dyDescent="0.3">
      <c r="BS10959" s="32" t="str">
        <f>IF(Kiadasi_kiseroiv!$K$2=BT10959,BV10959,"")</f>
        <v/>
      </c>
      <c r="BT10959" s="34" t="str">
        <f t="shared" si="1413"/>
        <v/>
      </c>
      <c r="BU10959" s="32" t="str">
        <f t="shared" si="1414"/>
        <v/>
      </c>
      <c r="BV10959" s="32" t="str">
        <f t="shared" si="1415"/>
        <v/>
      </c>
      <c r="BW10959" s="32" t="str">
        <f t="shared" si="1416"/>
        <v/>
      </c>
      <c r="BX10959" s="32" t="str">
        <f t="shared" si="1417"/>
        <v/>
      </c>
      <c r="BY10959" s="32" t="str">
        <f t="shared" si="1418"/>
        <v/>
      </c>
      <c r="BZ10959" s="32" t="str">
        <f t="shared" si="1419"/>
        <v/>
      </c>
      <c r="CA10959" s="32" t="str">
        <f t="shared" si="1420"/>
        <v/>
      </c>
      <c r="CB10959" s="33">
        <f>IF(COUNTIF($CD$7:CD10959,CD10959)=1,CD10959,CD10959+COUNTIF($CD$6:CD10958,CD10959))</f>
        <v>60099</v>
      </c>
      <c r="CC10959" s="34">
        <f t="shared" si="1421"/>
        <v>55153</v>
      </c>
      <c r="CD10959" s="32">
        <f t="shared" si="1422"/>
        <v>55153</v>
      </c>
      <c r="CE10959" s="32">
        <f t="shared" si="1423"/>
        <v>0</v>
      </c>
      <c r="CF10959" s="32">
        <f t="shared" si="1424"/>
        <v>0</v>
      </c>
      <c r="CG10959" s="32" t="str">
        <f t="shared" si="1425"/>
        <v/>
      </c>
      <c r="CH10959" s="32">
        <v>954</v>
      </c>
      <c r="CI10959" s="32" t="s">
        <v>7</v>
      </c>
      <c r="CJ10959" s="32" t="str">
        <f t="shared" si="1426"/>
        <v/>
      </c>
      <c r="CK10959" s="32" t="str">
        <f t="shared" si="1427"/>
        <v/>
      </c>
      <c r="CL10959" s="32" t="str">
        <f t="shared" si="1428"/>
        <v/>
      </c>
      <c r="CM10959" s="32" t="str">
        <f t="shared" si="1429"/>
        <v/>
      </c>
      <c r="CN10959" s="32" t="str">
        <f t="shared" si="1430"/>
        <v/>
      </c>
    </row>
    <row r="10960" spans="71:92" x14ac:dyDescent="0.3">
      <c r="BS10960" s="32" t="str">
        <f>IF(Kiadasi_kiseroiv!$K$2=BT10960,BV10960,"")</f>
        <v/>
      </c>
      <c r="BT10960" s="34" t="str">
        <f t="shared" si="1413"/>
        <v/>
      </c>
      <c r="BU10960" s="32" t="str">
        <f t="shared" si="1414"/>
        <v/>
      </c>
      <c r="BV10960" s="32" t="str">
        <f t="shared" si="1415"/>
        <v/>
      </c>
      <c r="BW10960" s="32" t="str">
        <f t="shared" si="1416"/>
        <v/>
      </c>
      <c r="BX10960" s="32" t="str">
        <f t="shared" si="1417"/>
        <v/>
      </c>
      <c r="BY10960" s="32" t="str">
        <f t="shared" si="1418"/>
        <v/>
      </c>
      <c r="BZ10960" s="32" t="str">
        <f t="shared" si="1419"/>
        <v/>
      </c>
      <c r="CA10960" s="32" t="str">
        <f t="shared" si="1420"/>
        <v/>
      </c>
      <c r="CB10960" s="33">
        <f>IF(COUNTIF($CD$7:CD10960,CD10960)=1,CD10960,CD10960+COUNTIF($CD$6:CD10959,CD10960))</f>
        <v>60100</v>
      </c>
      <c r="CC10960" s="34">
        <f t="shared" si="1421"/>
        <v>55153</v>
      </c>
      <c r="CD10960" s="32">
        <f t="shared" si="1422"/>
        <v>55153</v>
      </c>
      <c r="CE10960" s="32">
        <f t="shared" si="1423"/>
        <v>0</v>
      </c>
      <c r="CF10960" s="32">
        <f t="shared" si="1424"/>
        <v>0</v>
      </c>
      <c r="CG10960" s="32" t="str">
        <f t="shared" si="1425"/>
        <v/>
      </c>
      <c r="CH10960" s="32">
        <v>955</v>
      </c>
      <c r="CI10960" s="32" t="s">
        <v>7</v>
      </c>
      <c r="CJ10960" s="32" t="str">
        <f t="shared" si="1426"/>
        <v/>
      </c>
      <c r="CK10960" s="32" t="str">
        <f t="shared" si="1427"/>
        <v/>
      </c>
      <c r="CL10960" s="32" t="str">
        <f t="shared" si="1428"/>
        <v/>
      </c>
      <c r="CM10960" s="32" t="str">
        <f t="shared" si="1429"/>
        <v/>
      </c>
      <c r="CN10960" s="32" t="str">
        <f t="shared" si="1430"/>
        <v/>
      </c>
    </row>
    <row r="10961" spans="71:92" x14ac:dyDescent="0.3">
      <c r="BS10961" s="32" t="str">
        <f>IF(Kiadasi_kiseroiv!$K$2=BT10961,BV10961,"")</f>
        <v/>
      </c>
      <c r="BT10961" s="34" t="str">
        <f t="shared" si="1413"/>
        <v/>
      </c>
      <c r="BU10961" s="32" t="str">
        <f t="shared" si="1414"/>
        <v/>
      </c>
      <c r="BV10961" s="32" t="str">
        <f t="shared" si="1415"/>
        <v/>
      </c>
      <c r="BW10961" s="32" t="str">
        <f t="shared" si="1416"/>
        <v/>
      </c>
      <c r="BX10961" s="32" t="str">
        <f t="shared" si="1417"/>
        <v/>
      </c>
      <c r="BY10961" s="32" t="str">
        <f t="shared" si="1418"/>
        <v/>
      </c>
      <c r="BZ10961" s="32" t="str">
        <f t="shared" si="1419"/>
        <v/>
      </c>
      <c r="CA10961" s="32" t="str">
        <f t="shared" si="1420"/>
        <v/>
      </c>
      <c r="CB10961" s="33">
        <f>IF(COUNTIF($CD$7:CD10961,CD10961)=1,CD10961,CD10961+COUNTIF($CD$6:CD10960,CD10961))</f>
        <v>60101</v>
      </c>
      <c r="CC10961" s="34">
        <f t="shared" si="1421"/>
        <v>55153</v>
      </c>
      <c r="CD10961" s="32">
        <f t="shared" si="1422"/>
        <v>55153</v>
      </c>
      <c r="CE10961" s="32">
        <f t="shared" si="1423"/>
        <v>0</v>
      </c>
      <c r="CF10961" s="32">
        <f t="shared" si="1424"/>
        <v>0</v>
      </c>
      <c r="CG10961" s="32" t="str">
        <f t="shared" si="1425"/>
        <v/>
      </c>
      <c r="CH10961" s="32">
        <v>956</v>
      </c>
      <c r="CI10961" s="32" t="s">
        <v>7</v>
      </c>
      <c r="CJ10961" s="32" t="str">
        <f t="shared" si="1426"/>
        <v/>
      </c>
      <c r="CK10961" s="32" t="str">
        <f t="shared" si="1427"/>
        <v/>
      </c>
      <c r="CL10961" s="32" t="str">
        <f t="shared" si="1428"/>
        <v/>
      </c>
      <c r="CM10961" s="32" t="str">
        <f t="shared" si="1429"/>
        <v/>
      </c>
      <c r="CN10961" s="32" t="str">
        <f t="shared" si="1430"/>
        <v/>
      </c>
    </row>
    <row r="10962" spans="71:92" x14ac:dyDescent="0.3">
      <c r="BS10962" s="32" t="str">
        <f>IF(Kiadasi_kiseroiv!$K$2=BT10962,BV10962,"")</f>
        <v/>
      </c>
      <c r="BT10962" s="34" t="str">
        <f t="shared" si="1413"/>
        <v/>
      </c>
      <c r="BU10962" s="32" t="str">
        <f t="shared" si="1414"/>
        <v/>
      </c>
      <c r="BV10962" s="32" t="str">
        <f t="shared" si="1415"/>
        <v/>
      </c>
      <c r="BW10962" s="32" t="str">
        <f t="shared" si="1416"/>
        <v/>
      </c>
      <c r="BX10962" s="32" t="str">
        <f t="shared" si="1417"/>
        <v/>
      </c>
      <c r="BY10962" s="32" t="str">
        <f t="shared" si="1418"/>
        <v/>
      </c>
      <c r="BZ10962" s="32" t="str">
        <f t="shared" si="1419"/>
        <v/>
      </c>
      <c r="CA10962" s="32" t="str">
        <f t="shared" si="1420"/>
        <v/>
      </c>
      <c r="CB10962" s="33">
        <f>IF(COUNTIF($CD$7:CD10962,CD10962)=1,CD10962,CD10962+COUNTIF($CD$6:CD10961,CD10962))</f>
        <v>60102</v>
      </c>
      <c r="CC10962" s="34">
        <f t="shared" si="1421"/>
        <v>55153</v>
      </c>
      <c r="CD10962" s="32">
        <f t="shared" si="1422"/>
        <v>55153</v>
      </c>
      <c r="CE10962" s="32">
        <f t="shared" si="1423"/>
        <v>0</v>
      </c>
      <c r="CF10962" s="32">
        <f t="shared" si="1424"/>
        <v>0</v>
      </c>
      <c r="CG10962" s="32" t="str">
        <f t="shared" si="1425"/>
        <v/>
      </c>
      <c r="CH10962" s="32">
        <v>957</v>
      </c>
      <c r="CI10962" s="32" t="s">
        <v>7</v>
      </c>
      <c r="CJ10962" s="32" t="str">
        <f t="shared" si="1426"/>
        <v/>
      </c>
      <c r="CK10962" s="32" t="str">
        <f t="shared" si="1427"/>
        <v/>
      </c>
      <c r="CL10962" s="32" t="str">
        <f t="shared" si="1428"/>
        <v/>
      </c>
      <c r="CM10962" s="32" t="str">
        <f t="shared" si="1429"/>
        <v/>
      </c>
      <c r="CN10962" s="32" t="str">
        <f t="shared" si="1430"/>
        <v/>
      </c>
    </row>
    <row r="10963" spans="71:92" x14ac:dyDescent="0.3">
      <c r="BS10963" s="32" t="str">
        <f>IF(Kiadasi_kiseroiv!$K$2=BT10963,BV10963,"")</f>
        <v/>
      </c>
      <c r="BT10963" s="34" t="str">
        <f t="shared" si="1413"/>
        <v/>
      </c>
      <c r="BU10963" s="32" t="str">
        <f t="shared" si="1414"/>
        <v/>
      </c>
      <c r="BV10963" s="32" t="str">
        <f t="shared" si="1415"/>
        <v/>
      </c>
      <c r="BW10963" s="32" t="str">
        <f t="shared" si="1416"/>
        <v/>
      </c>
      <c r="BX10963" s="32" t="str">
        <f t="shared" si="1417"/>
        <v/>
      </c>
      <c r="BY10963" s="32" t="str">
        <f t="shared" si="1418"/>
        <v/>
      </c>
      <c r="BZ10963" s="32" t="str">
        <f t="shared" si="1419"/>
        <v/>
      </c>
      <c r="CA10963" s="32" t="str">
        <f t="shared" si="1420"/>
        <v/>
      </c>
      <c r="CB10963" s="33">
        <f>IF(COUNTIF($CD$7:CD10963,CD10963)=1,CD10963,CD10963+COUNTIF($CD$6:CD10962,CD10963))</f>
        <v>60103</v>
      </c>
      <c r="CC10963" s="34">
        <f t="shared" si="1421"/>
        <v>55153</v>
      </c>
      <c r="CD10963" s="32">
        <f t="shared" si="1422"/>
        <v>55153</v>
      </c>
      <c r="CE10963" s="32">
        <f t="shared" si="1423"/>
        <v>0</v>
      </c>
      <c r="CF10963" s="32">
        <f t="shared" si="1424"/>
        <v>0</v>
      </c>
      <c r="CG10963" s="32" t="str">
        <f t="shared" si="1425"/>
        <v/>
      </c>
      <c r="CH10963" s="32">
        <v>958</v>
      </c>
      <c r="CI10963" s="32" t="s">
        <v>7</v>
      </c>
      <c r="CJ10963" s="32" t="str">
        <f t="shared" si="1426"/>
        <v/>
      </c>
      <c r="CK10963" s="32" t="str">
        <f t="shared" si="1427"/>
        <v/>
      </c>
      <c r="CL10963" s="32" t="str">
        <f t="shared" si="1428"/>
        <v/>
      </c>
      <c r="CM10963" s="32" t="str">
        <f t="shared" si="1429"/>
        <v/>
      </c>
      <c r="CN10963" s="32" t="str">
        <f t="shared" si="1430"/>
        <v/>
      </c>
    </row>
    <row r="10964" spans="71:92" x14ac:dyDescent="0.3">
      <c r="BS10964" s="32" t="str">
        <f>IF(Kiadasi_kiseroiv!$K$2=BT10964,BV10964,"")</f>
        <v/>
      </c>
      <c r="BT10964" s="34" t="str">
        <f t="shared" si="1413"/>
        <v/>
      </c>
      <c r="BU10964" s="32" t="str">
        <f t="shared" si="1414"/>
        <v/>
      </c>
      <c r="BV10964" s="32" t="str">
        <f t="shared" si="1415"/>
        <v/>
      </c>
      <c r="BW10964" s="32" t="str">
        <f t="shared" si="1416"/>
        <v/>
      </c>
      <c r="BX10964" s="32" t="str">
        <f t="shared" si="1417"/>
        <v/>
      </c>
      <c r="BY10964" s="32" t="str">
        <f t="shared" si="1418"/>
        <v/>
      </c>
      <c r="BZ10964" s="32" t="str">
        <f t="shared" si="1419"/>
        <v/>
      </c>
      <c r="CA10964" s="32" t="str">
        <f t="shared" si="1420"/>
        <v/>
      </c>
      <c r="CB10964" s="33">
        <f>IF(COUNTIF($CD$7:CD10964,CD10964)=1,CD10964,CD10964+COUNTIF($CD$6:CD10963,CD10964))</f>
        <v>60104</v>
      </c>
      <c r="CC10964" s="34">
        <f t="shared" si="1421"/>
        <v>55153</v>
      </c>
      <c r="CD10964" s="32">
        <f t="shared" si="1422"/>
        <v>55153</v>
      </c>
      <c r="CE10964" s="32">
        <f t="shared" si="1423"/>
        <v>0</v>
      </c>
      <c r="CF10964" s="32">
        <f t="shared" si="1424"/>
        <v>0</v>
      </c>
      <c r="CG10964" s="32" t="str">
        <f t="shared" si="1425"/>
        <v/>
      </c>
      <c r="CH10964" s="32">
        <v>959</v>
      </c>
      <c r="CI10964" s="32" t="s">
        <v>7</v>
      </c>
      <c r="CJ10964" s="32" t="str">
        <f t="shared" si="1426"/>
        <v/>
      </c>
      <c r="CK10964" s="32" t="str">
        <f t="shared" si="1427"/>
        <v/>
      </c>
      <c r="CL10964" s="32" t="str">
        <f t="shared" si="1428"/>
        <v/>
      </c>
      <c r="CM10964" s="32" t="str">
        <f t="shared" si="1429"/>
        <v/>
      </c>
      <c r="CN10964" s="32" t="str">
        <f t="shared" si="1430"/>
        <v/>
      </c>
    </row>
    <row r="10965" spans="71:92" x14ac:dyDescent="0.3">
      <c r="BS10965" s="32" t="str">
        <f>IF(Kiadasi_kiseroiv!$K$2=BT10965,BV10965,"")</f>
        <v/>
      </c>
      <c r="BT10965" s="34" t="str">
        <f t="shared" si="1413"/>
        <v/>
      </c>
      <c r="BU10965" s="32" t="str">
        <f t="shared" si="1414"/>
        <v/>
      </c>
      <c r="BV10965" s="32" t="str">
        <f t="shared" si="1415"/>
        <v/>
      </c>
      <c r="BW10965" s="32" t="str">
        <f t="shared" si="1416"/>
        <v/>
      </c>
      <c r="BX10965" s="32" t="str">
        <f t="shared" si="1417"/>
        <v/>
      </c>
      <c r="BY10965" s="32" t="str">
        <f t="shared" si="1418"/>
        <v/>
      </c>
      <c r="BZ10965" s="32" t="str">
        <f t="shared" si="1419"/>
        <v/>
      </c>
      <c r="CA10965" s="32" t="str">
        <f t="shared" si="1420"/>
        <v/>
      </c>
      <c r="CB10965" s="33">
        <f>IF(COUNTIF($CD$7:CD10965,CD10965)=1,CD10965,CD10965+COUNTIF($CD$6:CD10964,CD10965))</f>
        <v>60105</v>
      </c>
      <c r="CC10965" s="34">
        <f t="shared" si="1421"/>
        <v>55153</v>
      </c>
      <c r="CD10965" s="32">
        <f t="shared" si="1422"/>
        <v>55153</v>
      </c>
      <c r="CE10965" s="32">
        <f t="shared" si="1423"/>
        <v>0</v>
      </c>
      <c r="CF10965" s="32">
        <f t="shared" si="1424"/>
        <v>0</v>
      </c>
      <c r="CG10965" s="32" t="str">
        <f t="shared" si="1425"/>
        <v/>
      </c>
      <c r="CH10965" s="32">
        <v>960</v>
      </c>
      <c r="CI10965" s="32" t="s">
        <v>7</v>
      </c>
      <c r="CJ10965" s="32" t="str">
        <f t="shared" si="1426"/>
        <v/>
      </c>
      <c r="CK10965" s="32" t="str">
        <f t="shared" si="1427"/>
        <v/>
      </c>
      <c r="CL10965" s="32" t="str">
        <f t="shared" si="1428"/>
        <v/>
      </c>
      <c r="CM10965" s="32" t="str">
        <f t="shared" si="1429"/>
        <v/>
      </c>
      <c r="CN10965" s="32" t="str">
        <f t="shared" si="1430"/>
        <v/>
      </c>
    </row>
    <row r="10966" spans="71:92" x14ac:dyDescent="0.3">
      <c r="BS10966" s="32" t="str">
        <f>IF(Kiadasi_kiseroiv!$K$2=BT10966,BV10966,"")</f>
        <v/>
      </c>
      <c r="BT10966" s="34" t="str">
        <f t="shared" si="1413"/>
        <v/>
      </c>
      <c r="BU10966" s="32" t="str">
        <f t="shared" si="1414"/>
        <v/>
      </c>
      <c r="BV10966" s="32" t="str">
        <f t="shared" si="1415"/>
        <v/>
      </c>
      <c r="BW10966" s="32" t="str">
        <f t="shared" si="1416"/>
        <v/>
      </c>
      <c r="BX10966" s="32" t="str">
        <f t="shared" si="1417"/>
        <v/>
      </c>
      <c r="BY10966" s="32" t="str">
        <f t="shared" si="1418"/>
        <v/>
      </c>
      <c r="BZ10966" s="32" t="str">
        <f t="shared" si="1419"/>
        <v/>
      </c>
      <c r="CA10966" s="32" t="str">
        <f t="shared" si="1420"/>
        <v/>
      </c>
      <c r="CB10966" s="33">
        <f>IF(COUNTIF($CD$7:CD10966,CD10966)=1,CD10966,CD10966+COUNTIF($CD$6:CD10965,CD10966))</f>
        <v>60106</v>
      </c>
      <c r="CC10966" s="34">
        <f t="shared" si="1421"/>
        <v>55153</v>
      </c>
      <c r="CD10966" s="32">
        <f t="shared" si="1422"/>
        <v>55153</v>
      </c>
      <c r="CE10966" s="32">
        <f t="shared" si="1423"/>
        <v>0</v>
      </c>
      <c r="CF10966" s="32">
        <f t="shared" si="1424"/>
        <v>0</v>
      </c>
      <c r="CG10966" s="32" t="str">
        <f t="shared" si="1425"/>
        <v/>
      </c>
      <c r="CH10966" s="32">
        <v>961</v>
      </c>
      <c r="CI10966" s="32" t="s">
        <v>7</v>
      </c>
      <c r="CJ10966" s="32" t="str">
        <f t="shared" si="1426"/>
        <v/>
      </c>
      <c r="CK10966" s="32" t="str">
        <f t="shared" si="1427"/>
        <v/>
      </c>
      <c r="CL10966" s="32" t="str">
        <f t="shared" si="1428"/>
        <v/>
      </c>
      <c r="CM10966" s="32" t="str">
        <f t="shared" si="1429"/>
        <v/>
      </c>
      <c r="CN10966" s="32" t="str">
        <f t="shared" si="1430"/>
        <v/>
      </c>
    </row>
    <row r="10967" spans="71:92" x14ac:dyDescent="0.3">
      <c r="BS10967" s="32" t="str">
        <f>IF(Kiadasi_kiseroiv!$K$2=BT10967,BV10967,"")</f>
        <v/>
      </c>
      <c r="BT10967" s="34" t="str">
        <f t="shared" si="1413"/>
        <v/>
      </c>
      <c r="BU10967" s="32" t="str">
        <f t="shared" si="1414"/>
        <v/>
      </c>
      <c r="BV10967" s="32" t="str">
        <f t="shared" si="1415"/>
        <v/>
      </c>
      <c r="BW10967" s="32" t="str">
        <f t="shared" si="1416"/>
        <v/>
      </c>
      <c r="BX10967" s="32" t="str">
        <f t="shared" si="1417"/>
        <v/>
      </c>
      <c r="BY10967" s="32" t="str">
        <f t="shared" si="1418"/>
        <v/>
      </c>
      <c r="BZ10967" s="32" t="str">
        <f t="shared" si="1419"/>
        <v/>
      </c>
      <c r="CA10967" s="32" t="str">
        <f t="shared" si="1420"/>
        <v/>
      </c>
      <c r="CB10967" s="33">
        <f>IF(COUNTIF($CD$7:CD10967,CD10967)=1,CD10967,CD10967+COUNTIF($CD$6:CD10966,CD10967))</f>
        <v>60107</v>
      </c>
      <c r="CC10967" s="34">
        <f t="shared" si="1421"/>
        <v>55153</v>
      </c>
      <c r="CD10967" s="32">
        <f t="shared" si="1422"/>
        <v>55153</v>
      </c>
      <c r="CE10967" s="32">
        <f t="shared" si="1423"/>
        <v>0</v>
      </c>
      <c r="CF10967" s="32">
        <f t="shared" si="1424"/>
        <v>0</v>
      </c>
      <c r="CG10967" s="32" t="str">
        <f t="shared" si="1425"/>
        <v/>
      </c>
      <c r="CH10967" s="32">
        <v>962</v>
      </c>
      <c r="CI10967" s="32" t="s">
        <v>7</v>
      </c>
      <c r="CJ10967" s="32" t="str">
        <f t="shared" si="1426"/>
        <v/>
      </c>
      <c r="CK10967" s="32" t="str">
        <f t="shared" si="1427"/>
        <v/>
      </c>
      <c r="CL10967" s="32" t="str">
        <f t="shared" si="1428"/>
        <v/>
      </c>
      <c r="CM10967" s="32" t="str">
        <f t="shared" si="1429"/>
        <v/>
      </c>
      <c r="CN10967" s="32" t="str">
        <f t="shared" si="1430"/>
        <v/>
      </c>
    </row>
    <row r="10968" spans="71:92" x14ac:dyDescent="0.3">
      <c r="BS10968" s="32" t="str">
        <f>IF(Kiadasi_kiseroiv!$K$2=BT10968,BV10968,"")</f>
        <v/>
      </c>
      <c r="BT10968" s="34" t="str">
        <f t="shared" si="1413"/>
        <v/>
      </c>
      <c r="BU10968" s="32" t="str">
        <f t="shared" si="1414"/>
        <v/>
      </c>
      <c r="BV10968" s="32" t="str">
        <f t="shared" si="1415"/>
        <v/>
      </c>
      <c r="BW10968" s="32" t="str">
        <f t="shared" si="1416"/>
        <v/>
      </c>
      <c r="BX10968" s="32" t="str">
        <f t="shared" si="1417"/>
        <v/>
      </c>
      <c r="BY10968" s="32" t="str">
        <f t="shared" si="1418"/>
        <v/>
      </c>
      <c r="BZ10968" s="32" t="str">
        <f t="shared" si="1419"/>
        <v/>
      </c>
      <c r="CA10968" s="32" t="str">
        <f t="shared" si="1420"/>
        <v/>
      </c>
      <c r="CB10968" s="33">
        <f>IF(COUNTIF($CD$7:CD10968,CD10968)=1,CD10968,CD10968+COUNTIF($CD$6:CD10967,CD10968))</f>
        <v>60108</v>
      </c>
      <c r="CC10968" s="34">
        <f t="shared" si="1421"/>
        <v>55153</v>
      </c>
      <c r="CD10968" s="32">
        <f t="shared" si="1422"/>
        <v>55153</v>
      </c>
      <c r="CE10968" s="32">
        <f t="shared" si="1423"/>
        <v>0</v>
      </c>
      <c r="CF10968" s="32">
        <f t="shared" si="1424"/>
        <v>0</v>
      </c>
      <c r="CG10968" s="32" t="str">
        <f t="shared" si="1425"/>
        <v/>
      </c>
      <c r="CH10968" s="32">
        <v>963</v>
      </c>
      <c r="CI10968" s="32" t="s">
        <v>7</v>
      </c>
      <c r="CJ10968" s="32" t="str">
        <f t="shared" si="1426"/>
        <v/>
      </c>
      <c r="CK10968" s="32" t="str">
        <f t="shared" si="1427"/>
        <v/>
      </c>
      <c r="CL10968" s="32" t="str">
        <f t="shared" si="1428"/>
        <v/>
      </c>
      <c r="CM10968" s="32" t="str">
        <f t="shared" si="1429"/>
        <v/>
      </c>
      <c r="CN10968" s="32" t="str">
        <f t="shared" si="1430"/>
        <v/>
      </c>
    </row>
    <row r="10969" spans="71:92" x14ac:dyDescent="0.3">
      <c r="BS10969" s="32" t="str">
        <f>IF(Kiadasi_kiseroiv!$K$2=BT10969,BV10969,"")</f>
        <v/>
      </c>
      <c r="BT10969" s="34" t="str">
        <f t="shared" si="1413"/>
        <v/>
      </c>
      <c r="BU10969" s="32" t="str">
        <f t="shared" si="1414"/>
        <v/>
      </c>
      <c r="BV10969" s="32" t="str">
        <f t="shared" si="1415"/>
        <v/>
      </c>
      <c r="BW10969" s="32" t="str">
        <f t="shared" si="1416"/>
        <v/>
      </c>
      <c r="BX10969" s="32" t="str">
        <f t="shared" si="1417"/>
        <v/>
      </c>
      <c r="BY10969" s="32" t="str">
        <f t="shared" si="1418"/>
        <v/>
      </c>
      <c r="BZ10969" s="32" t="str">
        <f t="shared" si="1419"/>
        <v/>
      </c>
      <c r="CA10969" s="32" t="str">
        <f t="shared" si="1420"/>
        <v/>
      </c>
      <c r="CB10969" s="33">
        <f>IF(COUNTIF($CD$7:CD10969,CD10969)=1,CD10969,CD10969+COUNTIF($CD$6:CD10968,CD10969))</f>
        <v>60109</v>
      </c>
      <c r="CC10969" s="34">
        <f t="shared" si="1421"/>
        <v>55153</v>
      </c>
      <c r="CD10969" s="32">
        <f t="shared" si="1422"/>
        <v>55153</v>
      </c>
      <c r="CE10969" s="32">
        <f t="shared" si="1423"/>
        <v>0</v>
      </c>
      <c r="CF10969" s="32">
        <f t="shared" si="1424"/>
        <v>0</v>
      </c>
      <c r="CG10969" s="32" t="str">
        <f t="shared" si="1425"/>
        <v/>
      </c>
      <c r="CH10969" s="32">
        <v>964</v>
      </c>
      <c r="CI10969" s="32" t="s">
        <v>7</v>
      </c>
      <c r="CJ10969" s="32" t="str">
        <f t="shared" si="1426"/>
        <v/>
      </c>
      <c r="CK10969" s="32" t="str">
        <f t="shared" si="1427"/>
        <v/>
      </c>
      <c r="CL10969" s="32" t="str">
        <f t="shared" si="1428"/>
        <v/>
      </c>
      <c r="CM10969" s="32" t="str">
        <f t="shared" si="1429"/>
        <v/>
      </c>
      <c r="CN10969" s="32" t="str">
        <f t="shared" si="1430"/>
        <v/>
      </c>
    </row>
    <row r="10970" spans="71:92" x14ac:dyDescent="0.3">
      <c r="BS10970" s="32" t="str">
        <f>IF(Kiadasi_kiseroiv!$K$2=BT10970,BV10970,"")</f>
        <v/>
      </c>
      <c r="BT10970" s="34" t="str">
        <f t="shared" si="1413"/>
        <v/>
      </c>
      <c r="BU10970" s="32" t="str">
        <f t="shared" si="1414"/>
        <v/>
      </c>
      <c r="BV10970" s="32" t="str">
        <f t="shared" si="1415"/>
        <v/>
      </c>
      <c r="BW10970" s="32" t="str">
        <f t="shared" si="1416"/>
        <v/>
      </c>
      <c r="BX10970" s="32" t="str">
        <f t="shared" si="1417"/>
        <v/>
      </c>
      <c r="BY10970" s="32" t="str">
        <f t="shared" si="1418"/>
        <v/>
      </c>
      <c r="BZ10970" s="32" t="str">
        <f t="shared" si="1419"/>
        <v/>
      </c>
      <c r="CA10970" s="32" t="str">
        <f t="shared" si="1420"/>
        <v/>
      </c>
      <c r="CB10970" s="33">
        <f>IF(COUNTIF($CD$7:CD10970,CD10970)=1,CD10970,CD10970+COUNTIF($CD$6:CD10969,CD10970))</f>
        <v>60110</v>
      </c>
      <c r="CC10970" s="34">
        <f t="shared" si="1421"/>
        <v>55153</v>
      </c>
      <c r="CD10970" s="32">
        <f t="shared" si="1422"/>
        <v>55153</v>
      </c>
      <c r="CE10970" s="32">
        <f t="shared" si="1423"/>
        <v>0</v>
      </c>
      <c r="CF10970" s="32">
        <f t="shared" si="1424"/>
        <v>0</v>
      </c>
      <c r="CG10970" s="32" t="str">
        <f t="shared" si="1425"/>
        <v/>
      </c>
      <c r="CH10970" s="32">
        <v>965</v>
      </c>
      <c r="CI10970" s="32" t="s">
        <v>7</v>
      </c>
      <c r="CJ10970" s="32" t="str">
        <f t="shared" si="1426"/>
        <v/>
      </c>
      <c r="CK10970" s="32" t="str">
        <f t="shared" si="1427"/>
        <v/>
      </c>
      <c r="CL10970" s="32" t="str">
        <f t="shared" si="1428"/>
        <v/>
      </c>
      <c r="CM10970" s="32" t="str">
        <f t="shared" si="1429"/>
        <v/>
      </c>
      <c r="CN10970" s="32" t="str">
        <f t="shared" si="1430"/>
        <v/>
      </c>
    </row>
    <row r="10971" spans="71:92" x14ac:dyDescent="0.3">
      <c r="BS10971" s="32" t="str">
        <f>IF(Kiadasi_kiseroiv!$K$2=BT10971,BV10971,"")</f>
        <v/>
      </c>
      <c r="BT10971" s="34" t="str">
        <f t="shared" si="1413"/>
        <v/>
      </c>
      <c r="BU10971" s="32" t="str">
        <f t="shared" si="1414"/>
        <v/>
      </c>
      <c r="BV10971" s="32" t="str">
        <f t="shared" si="1415"/>
        <v/>
      </c>
      <c r="BW10971" s="32" t="str">
        <f t="shared" si="1416"/>
        <v/>
      </c>
      <c r="BX10971" s="32" t="str">
        <f t="shared" si="1417"/>
        <v/>
      </c>
      <c r="BY10971" s="32" t="str">
        <f t="shared" si="1418"/>
        <v/>
      </c>
      <c r="BZ10971" s="32" t="str">
        <f t="shared" si="1419"/>
        <v/>
      </c>
      <c r="CA10971" s="32" t="str">
        <f t="shared" si="1420"/>
        <v/>
      </c>
      <c r="CB10971" s="33">
        <f>IF(COUNTIF($CD$7:CD10971,CD10971)=1,CD10971,CD10971+COUNTIF($CD$6:CD10970,CD10971))</f>
        <v>60111</v>
      </c>
      <c r="CC10971" s="34">
        <f t="shared" si="1421"/>
        <v>55153</v>
      </c>
      <c r="CD10971" s="32">
        <f t="shared" si="1422"/>
        <v>55153</v>
      </c>
      <c r="CE10971" s="32">
        <f t="shared" si="1423"/>
        <v>0</v>
      </c>
      <c r="CF10971" s="32">
        <f t="shared" si="1424"/>
        <v>0</v>
      </c>
      <c r="CG10971" s="32" t="str">
        <f t="shared" si="1425"/>
        <v/>
      </c>
      <c r="CH10971" s="32">
        <v>966</v>
      </c>
      <c r="CI10971" s="32" t="s">
        <v>7</v>
      </c>
      <c r="CJ10971" s="32" t="str">
        <f t="shared" si="1426"/>
        <v/>
      </c>
      <c r="CK10971" s="32" t="str">
        <f t="shared" si="1427"/>
        <v/>
      </c>
      <c r="CL10971" s="32" t="str">
        <f t="shared" si="1428"/>
        <v/>
      </c>
      <c r="CM10971" s="32" t="str">
        <f t="shared" si="1429"/>
        <v/>
      </c>
      <c r="CN10971" s="32" t="str">
        <f t="shared" si="1430"/>
        <v/>
      </c>
    </row>
    <row r="10972" spans="71:92" x14ac:dyDescent="0.3">
      <c r="BS10972" s="32" t="str">
        <f>IF(Kiadasi_kiseroiv!$K$2=BT10972,BV10972,"")</f>
        <v/>
      </c>
      <c r="BT10972" s="34" t="str">
        <f t="shared" si="1413"/>
        <v/>
      </c>
      <c r="BU10972" s="32" t="str">
        <f t="shared" si="1414"/>
        <v/>
      </c>
      <c r="BV10972" s="32" t="str">
        <f t="shared" si="1415"/>
        <v/>
      </c>
      <c r="BW10972" s="32" t="str">
        <f t="shared" si="1416"/>
        <v/>
      </c>
      <c r="BX10972" s="32" t="str">
        <f t="shared" si="1417"/>
        <v/>
      </c>
      <c r="BY10972" s="32" t="str">
        <f t="shared" si="1418"/>
        <v/>
      </c>
      <c r="BZ10972" s="32" t="str">
        <f t="shared" si="1419"/>
        <v/>
      </c>
      <c r="CA10972" s="32" t="str">
        <f t="shared" si="1420"/>
        <v/>
      </c>
      <c r="CB10972" s="33">
        <f>IF(COUNTIF($CD$7:CD10972,CD10972)=1,CD10972,CD10972+COUNTIF($CD$6:CD10971,CD10972))</f>
        <v>60112</v>
      </c>
      <c r="CC10972" s="34">
        <f t="shared" si="1421"/>
        <v>55153</v>
      </c>
      <c r="CD10972" s="32">
        <f t="shared" si="1422"/>
        <v>55153</v>
      </c>
      <c r="CE10972" s="32">
        <f t="shared" si="1423"/>
        <v>0</v>
      </c>
      <c r="CF10972" s="32">
        <f t="shared" si="1424"/>
        <v>0</v>
      </c>
      <c r="CG10972" s="32" t="str">
        <f t="shared" si="1425"/>
        <v/>
      </c>
      <c r="CH10972" s="32">
        <v>967</v>
      </c>
      <c r="CI10972" s="32" t="s">
        <v>7</v>
      </c>
      <c r="CJ10972" s="32" t="str">
        <f t="shared" si="1426"/>
        <v/>
      </c>
      <c r="CK10972" s="32" t="str">
        <f t="shared" si="1427"/>
        <v/>
      </c>
      <c r="CL10972" s="32" t="str">
        <f t="shared" si="1428"/>
        <v/>
      </c>
      <c r="CM10972" s="32" t="str">
        <f t="shared" si="1429"/>
        <v/>
      </c>
      <c r="CN10972" s="32" t="str">
        <f t="shared" si="1430"/>
        <v/>
      </c>
    </row>
    <row r="10973" spans="71:92" x14ac:dyDescent="0.3">
      <c r="BS10973" s="32" t="str">
        <f>IF(Kiadasi_kiseroiv!$K$2=BT10973,BV10973,"")</f>
        <v/>
      </c>
      <c r="BT10973" s="34" t="str">
        <f t="shared" si="1413"/>
        <v/>
      </c>
      <c r="BU10973" s="32" t="str">
        <f t="shared" si="1414"/>
        <v/>
      </c>
      <c r="BV10973" s="32" t="str">
        <f t="shared" si="1415"/>
        <v/>
      </c>
      <c r="BW10973" s="32" t="str">
        <f t="shared" si="1416"/>
        <v/>
      </c>
      <c r="BX10973" s="32" t="str">
        <f t="shared" si="1417"/>
        <v/>
      </c>
      <c r="BY10973" s="32" t="str">
        <f t="shared" si="1418"/>
        <v/>
      </c>
      <c r="BZ10973" s="32" t="str">
        <f t="shared" si="1419"/>
        <v/>
      </c>
      <c r="CA10973" s="32" t="str">
        <f t="shared" si="1420"/>
        <v/>
      </c>
      <c r="CB10973" s="33">
        <f>IF(COUNTIF($CD$7:CD10973,CD10973)=1,CD10973,CD10973+COUNTIF($CD$6:CD10972,CD10973))</f>
        <v>60113</v>
      </c>
      <c r="CC10973" s="34">
        <f t="shared" si="1421"/>
        <v>55153</v>
      </c>
      <c r="CD10973" s="32">
        <f t="shared" si="1422"/>
        <v>55153</v>
      </c>
      <c r="CE10973" s="32">
        <f t="shared" si="1423"/>
        <v>0</v>
      </c>
      <c r="CF10973" s="32">
        <f t="shared" si="1424"/>
        <v>0</v>
      </c>
      <c r="CG10973" s="32" t="str">
        <f t="shared" si="1425"/>
        <v/>
      </c>
      <c r="CH10973" s="32">
        <v>968</v>
      </c>
      <c r="CI10973" s="32" t="s">
        <v>7</v>
      </c>
      <c r="CJ10973" s="32" t="str">
        <f t="shared" si="1426"/>
        <v/>
      </c>
      <c r="CK10973" s="32" t="str">
        <f t="shared" si="1427"/>
        <v/>
      </c>
      <c r="CL10973" s="32" t="str">
        <f t="shared" si="1428"/>
        <v/>
      </c>
      <c r="CM10973" s="32" t="str">
        <f t="shared" si="1429"/>
        <v/>
      </c>
      <c r="CN10973" s="32" t="str">
        <f t="shared" si="1430"/>
        <v/>
      </c>
    </row>
    <row r="10974" spans="71:92" x14ac:dyDescent="0.3">
      <c r="BS10974" s="32" t="str">
        <f>IF(Kiadasi_kiseroiv!$K$2=BT10974,BV10974,"")</f>
        <v/>
      </c>
      <c r="BT10974" s="34" t="str">
        <f t="shared" si="1413"/>
        <v/>
      </c>
      <c r="BU10974" s="32" t="str">
        <f t="shared" si="1414"/>
        <v/>
      </c>
      <c r="BV10974" s="32" t="str">
        <f t="shared" si="1415"/>
        <v/>
      </c>
      <c r="BW10974" s="32" t="str">
        <f t="shared" si="1416"/>
        <v/>
      </c>
      <c r="BX10974" s="32" t="str">
        <f t="shared" si="1417"/>
        <v/>
      </c>
      <c r="BY10974" s="32" t="str">
        <f t="shared" si="1418"/>
        <v/>
      </c>
      <c r="BZ10974" s="32" t="str">
        <f t="shared" si="1419"/>
        <v/>
      </c>
      <c r="CA10974" s="32" t="str">
        <f t="shared" si="1420"/>
        <v/>
      </c>
      <c r="CB10974" s="33">
        <f>IF(COUNTIF($CD$7:CD10974,CD10974)=1,CD10974,CD10974+COUNTIF($CD$6:CD10973,CD10974))</f>
        <v>60114</v>
      </c>
      <c r="CC10974" s="34">
        <f t="shared" si="1421"/>
        <v>55153</v>
      </c>
      <c r="CD10974" s="32">
        <f t="shared" si="1422"/>
        <v>55153</v>
      </c>
      <c r="CE10974" s="32">
        <f t="shared" si="1423"/>
        <v>0</v>
      </c>
      <c r="CF10974" s="32">
        <f t="shared" si="1424"/>
        <v>0</v>
      </c>
      <c r="CG10974" s="32" t="str">
        <f t="shared" si="1425"/>
        <v/>
      </c>
      <c r="CH10974" s="32">
        <v>969</v>
      </c>
      <c r="CI10974" s="32" t="s">
        <v>7</v>
      </c>
      <c r="CJ10974" s="32" t="str">
        <f t="shared" si="1426"/>
        <v/>
      </c>
      <c r="CK10974" s="32" t="str">
        <f t="shared" si="1427"/>
        <v/>
      </c>
      <c r="CL10974" s="32" t="str">
        <f t="shared" si="1428"/>
        <v/>
      </c>
      <c r="CM10974" s="32" t="str">
        <f t="shared" si="1429"/>
        <v/>
      </c>
      <c r="CN10974" s="32" t="str">
        <f t="shared" si="1430"/>
        <v/>
      </c>
    </row>
    <row r="10975" spans="71:92" x14ac:dyDescent="0.3">
      <c r="BS10975" s="32" t="str">
        <f>IF(Kiadasi_kiseroiv!$K$2=BT10975,BV10975,"")</f>
        <v/>
      </c>
      <c r="BT10975" s="34" t="str">
        <f t="shared" si="1413"/>
        <v/>
      </c>
      <c r="BU10975" s="32" t="str">
        <f t="shared" si="1414"/>
        <v/>
      </c>
      <c r="BV10975" s="32" t="str">
        <f t="shared" si="1415"/>
        <v/>
      </c>
      <c r="BW10975" s="32" t="str">
        <f t="shared" si="1416"/>
        <v/>
      </c>
      <c r="BX10975" s="32" t="str">
        <f t="shared" si="1417"/>
        <v/>
      </c>
      <c r="BY10975" s="32" t="str">
        <f t="shared" si="1418"/>
        <v/>
      </c>
      <c r="BZ10975" s="32" t="str">
        <f t="shared" si="1419"/>
        <v/>
      </c>
      <c r="CA10975" s="32" t="str">
        <f t="shared" si="1420"/>
        <v/>
      </c>
      <c r="CB10975" s="33">
        <f>IF(COUNTIF($CD$7:CD10975,CD10975)=1,CD10975,CD10975+COUNTIF($CD$6:CD10974,CD10975))</f>
        <v>60115</v>
      </c>
      <c r="CC10975" s="34">
        <f t="shared" si="1421"/>
        <v>55153</v>
      </c>
      <c r="CD10975" s="32">
        <f t="shared" si="1422"/>
        <v>55153</v>
      </c>
      <c r="CE10975" s="32">
        <f t="shared" si="1423"/>
        <v>0</v>
      </c>
      <c r="CF10975" s="32">
        <f t="shared" si="1424"/>
        <v>0</v>
      </c>
      <c r="CG10975" s="32" t="str">
        <f t="shared" si="1425"/>
        <v/>
      </c>
      <c r="CH10975" s="32">
        <v>970</v>
      </c>
      <c r="CI10975" s="32" t="s">
        <v>7</v>
      </c>
      <c r="CJ10975" s="32" t="str">
        <f t="shared" si="1426"/>
        <v/>
      </c>
      <c r="CK10975" s="32" t="str">
        <f t="shared" si="1427"/>
        <v/>
      </c>
      <c r="CL10975" s="32" t="str">
        <f t="shared" si="1428"/>
        <v/>
      </c>
      <c r="CM10975" s="32" t="str">
        <f t="shared" si="1429"/>
        <v/>
      </c>
      <c r="CN10975" s="32" t="str">
        <f t="shared" si="1430"/>
        <v/>
      </c>
    </row>
    <row r="10976" spans="71:92" x14ac:dyDescent="0.3">
      <c r="BS10976" s="32" t="str">
        <f>IF(Kiadasi_kiseroiv!$K$2=BT10976,BV10976,"")</f>
        <v/>
      </c>
      <c r="BT10976" s="34" t="str">
        <f t="shared" si="1413"/>
        <v/>
      </c>
      <c r="BU10976" s="32" t="str">
        <f t="shared" si="1414"/>
        <v/>
      </c>
      <c r="BV10976" s="32" t="str">
        <f t="shared" si="1415"/>
        <v/>
      </c>
      <c r="BW10976" s="32" t="str">
        <f t="shared" si="1416"/>
        <v/>
      </c>
      <c r="BX10976" s="32" t="str">
        <f t="shared" si="1417"/>
        <v/>
      </c>
      <c r="BY10976" s="32" t="str">
        <f t="shared" si="1418"/>
        <v/>
      </c>
      <c r="BZ10976" s="32" t="str">
        <f t="shared" si="1419"/>
        <v/>
      </c>
      <c r="CA10976" s="32" t="str">
        <f t="shared" si="1420"/>
        <v/>
      </c>
      <c r="CB10976" s="33">
        <f>IF(COUNTIF($CD$7:CD10976,CD10976)=1,CD10976,CD10976+COUNTIF($CD$6:CD10975,CD10976))</f>
        <v>60116</v>
      </c>
      <c r="CC10976" s="34">
        <f t="shared" si="1421"/>
        <v>55153</v>
      </c>
      <c r="CD10976" s="32">
        <f t="shared" si="1422"/>
        <v>55153</v>
      </c>
      <c r="CE10976" s="32">
        <f t="shared" si="1423"/>
        <v>0</v>
      </c>
      <c r="CF10976" s="32">
        <f t="shared" si="1424"/>
        <v>0</v>
      </c>
      <c r="CG10976" s="32" t="str">
        <f t="shared" si="1425"/>
        <v/>
      </c>
      <c r="CH10976" s="32">
        <v>971</v>
      </c>
      <c r="CI10976" s="32" t="s">
        <v>7</v>
      </c>
      <c r="CJ10976" s="32" t="str">
        <f t="shared" si="1426"/>
        <v/>
      </c>
      <c r="CK10976" s="32" t="str">
        <f t="shared" si="1427"/>
        <v/>
      </c>
      <c r="CL10976" s="32" t="str">
        <f t="shared" si="1428"/>
        <v/>
      </c>
      <c r="CM10976" s="32" t="str">
        <f t="shared" si="1429"/>
        <v/>
      </c>
      <c r="CN10976" s="32" t="str">
        <f t="shared" si="1430"/>
        <v/>
      </c>
    </row>
    <row r="10977" spans="71:92" x14ac:dyDescent="0.3">
      <c r="BS10977" s="32" t="str">
        <f>IF(Kiadasi_kiseroiv!$K$2=BT10977,BV10977,"")</f>
        <v/>
      </c>
      <c r="BT10977" s="34" t="str">
        <f t="shared" si="1413"/>
        <v/>
      </c>
      <c r="BU10977" s="32" t="str">
        <f t="shared" si="1414"/>
        <v/>
      </c>
      <c r="BV10977" s="32" t="str">
        <f t="shared" si="1415"/>
        <v/>
      </c>
      <c r="BW10977" s="32" t="str">
        <f t="shared" si="1416"/>
        <v/>
      </c>
      <c r="BX10977" s="32" t="str">
        <f t="shared" si="1417"/>
        <v/>
      </c>
      <c r="BY10977" s="32" t="str">
        <f t="shared" si="1418"/>
        <v/>
      </c>
      <c r="BZ10977" s="32" t="str">
        <f t="shared" si="1419"/>
        <v/>
      </c>
      <c r="CA10977" s="32" t="str">
        <f t="shared" si="1420"/>
        <v/>
      </c>
      <c r="CB10977" s="33">
        <f>IF(COUNTIF($CD$7:CD10977,CD10977)=1,CD10977,CD10977+COUNTIF($CD$6:CD10976,CD10977))</f>
        <v>60117</v>
      </c>
      <c r="CC10977" s="34">
        <f t="shared" si="1421"/>
        <v>55153</v>
      </c>
      <c r="CD10977" s="32">
        <f t="shared" si="1422"/>
        <v>55153</v>
      </c>
      <c r="CE10977" s="32">
        <f t="shared" si="1423"/>
        <v>0</v>
      </c>
      <c r="CF10977" s="32">
        <f t="shared" si="1424"/>
        <v>0</v>
      </c>
      <c r="CG10977" s="32" t="str">
        <f t="shared" si="1425"/>
        <v/>
      </c>
      <c r="CH10977" s="32">
        <v>972</v>
      </c>
      <c r="CI10977" s="32" t="s">
        <v>7</v>
      </c>
      <c r="CJ10977" s="32" t="str">
        <f t="shared" si="1426"/>
        <v/>
      </c>
      <c r="CK10977" s="32" t="str">
        <f t="shared" si="1427"/>
        <v/>
      </c>
      <c r="CL10977" s="32" t="str">
        <f t="shared" si="1428"/>
        <v/>
      </c>
      <c r="CM10977" s="32" t="str">
        <f t="shared" si="1429"/>
        <v/>
      </c>
      <c r="CN10977" s="32" t="str">
        <f t="shared" si="1430"/>
        <v/>
      </c>
    </row>
    <row r="10978" spans="71:92" x14ac:dyDescent="0.3">
      <c r="BS10978" s="32" t="str">
        <f>IF(Kiadasi_kiseroiv!$K$2=BT10978,BV10978,"")</f>
        <v/>
      </c>
      <c r="BT10978" s="34" t="str">
        <f t="shared" si="1413"/>
        <v/>
      </c>
      <c r="BU10978" s="32" t="str">
        <f t="shared" si="1414"/>
        <v/>
      </c>
      <c r="BV10978" s="32" t="str">
        <f t="shared" si="1415"/>
        <v/>
      </c>
      <c r="BW10978" s="32" t="str">
        <f t="shared" si="1416"/>
        <v/>
      </c>
      <c r="BX10978" s="32" t="str">
        <f t="shared" si="1417"/>
        <v/>
      </c>
      <c r="BY10978" s="32" t="str">
        <f t="shared" si="1418"/>
        <v/>
      </c>
      <c r="BZ10978" s="32" t="str">
        <f t="shared" si="1419"/>
        <v/>
      </c>
      <c r="CA10978" s="32" t="str">
        <f t="shared" si="1420"/>
        <v/>
      </c>
      <c r="CB10978" s="33">
        <f>IF(COUNTIF($CD$7:CD10978,CD10978)=1,CD10978,CD10978+COUNTIF($CD$6:CD10977,CD10978))</f>
        <v>60118</v>
      </c>
      <c r="CC10978" s="34">
        <f t="shared" si="1421"/>
        <v>55153</v>
      </c>
      <c r="CD10978" s="32">
        <f t="shared" si="1422"/>
        <v>55153</v>
      </c>
      <c r="CE10978" s="32">
        <f t="shared" si="1423"/>
        <v>0</v>
      </c>
      <c r="CF10978" s="32">
        <f t="shared" si="1424"/>
        <v>0</v>
      </c>
      <c r="CG10978" s="32" t="str">
        <f t="shared" si="1425"/>
        <v/>
      </c>
      <c r="CH10978" s="32">
        <v>973</v>
      </c>
      <c r="CI10978" s="32" t="s">
        <v>7</v>
      </c>
      <c r="CJ10978" s="32" t="str">
        <f t="shared" si="1426"/>
        <v/>
      </c>
      <c r="CK10978" s="32" t="str">
        <f t="shared" si="1427"/>
        <v/>
      </c>
      <c r="CL10978" s="32" t="str">
        <f t="shared" si="1428"/>
        <v/>
      </c>
      <c r="CM10978" s="32" t="str">
        <f t="shared" si="1429"/>
        <v/>
      </c>
      <c r="CN10978" s="32" t="str">
        <f t="shared" si="1430"/>
        <v/>
      </c>
    </row>
    <row r="10979" spans="71:92" x14ac:dyDescent="0.3">
      <c r="BS10979" s="32" t="str">
        <f>IF(Kiadasi_kiseroiv!$K$2=BT10979,BV10979,"")</f>
        <v/>
      </c>
      <c r="BT10979" s="34" t="str">
        <f t="shared" si="1413"/>
        <v/>
      </c>
      <c r="BU10979" s="32" t="str">
        <f t="shared" si="1414"/>
        <v/>
      </c>
      <c r="BV10979" s="32" t="str">
        <f t="shared" si="1415"/>
        <v/>
      </c>
      <c r="BW10979" s="32" t="str">
        <f t="shared" si="1416"/>
        <v/>
      </c>
      <c r="BX10979" s="32" t="str">
        <f t="shared" si="1417"/>
        <v/>
      </c>
      <c r="BY10979" s="32" t="str">
        <f t="shared" si="1418"/>
        <v/>
      </c>
      <c r="BZ10979" s="32" t="str">
        <f t="shared" si="1419"/>
        <v/>
      </c>
      <c r="CA10979" s="32" t="str">
        <f t="shared" si="1420"/>
        <v/>
      </c>
      <c r="CB10979" s="33">
        <f>IF(COUNTIF($CD$7:CD10979,CD10979)=1,CD10979,CD10979+COUNTIF($CD$6:CD10978,CD10979))</f>
        <v>60119</v>
      </c>
      <c r="CC10979" s="34">
        <f t="shared" si="1421"/>
        <v>55153</v>
      </c>
      <c r="CD10979" s="32">
        <f t="shared" si="1422"/>
        <v>55153</v>
      </c>
      <c r="CE10979" s="32">
        <f t="shared" si="1423"/>
        <v>0</v>
      </c>
      <c r="CF10979" s="32">
        <f t="shared" si="1424"/>
        <v>0</v>
      </c>
      <c r="CG10979" s="32" t="str">
        <f t="shared" si="1425"/>
        <v/>
      </c>
      <c r="CH10979" s="32">
        <v>974</v>
      </c>
      <c r="CI10979" s="32" t="s">
        <v>7</v>
      </c>
      <c r="CJ10979" s="32" t="str">
        <f t="shared" si="1426"/>
        <v/>
      </c>
      <c r="CK10979" s="32" t="str">
        <f t="shared" si="1427"/>
        <v/>
      </c>
      <c r="CL10979" s="32" t="str">
        <f t="shared" si="1428"/>
        <v/>
      </c>
      <c r="CM10979" s="32" t="str">
        <f t="shared" si="1429"/>
        <v/>
      </c>
      <c r="CN10979" s="32" t="str">
        <f t="shared" si="1430"/>
        <v/>
      </c>
    </row>
    <row r="10980" spans="71:92" x14ac:dyDescent="0.3">
      <c r="BS10980" s="32" t="str">
        <f>IF(Kiadasi_kiseroiv!$K$2=BT10980,BV10980,"")</f>
        <v/>
      </c>
      <c r="BT10980" s="34" t="str">
        <f t="shared" si="1413"/>
        <v/>
      </c>
      <c r="BU10980" s="32" t="str">
        <f t="shared" si="1414"/>
        <v/>
      </c>
      <c r="BV10980" s="32" t="str">
        <f t="shared" si="1415"/>
        <v/>
      </c>
      <c r="BW10980" s="32" t="str">
        <f t="shared" si="1416"/>
        <v/>
      </c>
      <c r="BX10980" s="32" t="str">
        <f t="shared" si="1417"/>
        <v/>
      </c>
      <c r="BY10980" s="32" t="str">
        <f t="shared" si="1418"/>
        <v/>
      </c>
      <c r="BZ10980" s="32" t="str">
        <f t="shared" si="1419"/>
        <v/>
      </c>
      <c r="CA10980" s="32" t="str">
        <f t="shared" si="1420"/>
        <v/>
      </c>
      <c r="CB10980" s="33">
        <f>IF(COUNTIF($CD$7:CD10980,CD10980)=1,CD10980,CD10980+COUNTIF($CD$6:CD10979,CD10980))</f>
        <v>60120</v>
      </c>
      <c r="CC10980" s="34">
        <f t="shared" si="1421"/>
        <v>55153</v>
      </c>
      <c r="CD10980" s="32">
        <f t="shared" si="1422"/>
        <v>55153</v>
      </c>
      <c r="CE10980" s="32">
        <f t="shared" si="1423"/>
        <v>0</v>
      </c>
      <c r="CF10980" s="32">
        <f t="shared" si="1424"/>
        <v>0</v>
      </c>
      <c r="CG10980" s="32" t="str">
        <f t="shared" si="1425"/>
        <v/>
      </c>
      <c r="CH10980" s="32">
        <v>975</v>
      </c>
      <c r="CI10980" s="32" t="s">
        <v>7</v>
      </c>
      <c r="CJ10980" s="32" t="str">
        <f t="shared" si="1426"/>
        <v/>
      </c>
      <c r="CK10980" s="32" t="str">
        <f t="shared" si="1427"/>
        <v/>
      </c>
      <c r="CL10980" s="32" t="str">
        <f t="shared" si="1428"/>
        <v/>
      </c>
      <c r="CM10980" s="32" t="str">
        <f t="shared" si="1429"/>
        <v/>
      </c>
      <c r="CN10980" s="32" t="str">
        <f t="shared" si="1430"/>
        <v/>
      </c>
    </row>
    <row r="10981" spans="71:92" x14ac:dyDescent="0.3">
      <c r="BS10981" s="32" t="str">
        <f>IF(Kiadasi_kiseroiv!$K$2=BT10981,BV10981,"")</f>
        <v/>
      </c>
      <c r="BT10981" s="34" t="str">
        <f t="shared" si="1413"/>
        <v/>
      </c>
      <c r="BU10981" s="32" t="str">
        <f t="shared" si="1414"/>
        <v/>
      </c>
      <c r="BV10981" s="32" t="str">
        <f t="shared" si="1415"/>
        <v/>
      </c>
      <c r="BW10981" s="32" t="str">
        <f t="shared" si="1416"/>
        <v/>
      </c>
      <c r="BX10981" s="32" t="str">
        <f t="shared" si="1417"/>
        <v/>
      </c>
      <c r="BY10981" s="32" t="str">
        <f t="shared" si="1418"/>
        <v/>
      </c>
      <c r="BZ10981" s="32" t="str">
        <f t="shared" si="1419"/>
        <v/>
      </c>
      <c r="CA10981" s="32" t="str">
        <f t="shared" si="1420"/>
        <v/>
      </c>
      <c r="CB10981" s="33">
        <f>IF(COUNTIF($CD$7:CD10981,CD10981)=1,CD10981,CD10981+COUNTIF($CD$6:CD10980,CD10981))</f>
        <v>60121</v>
      </c>
      <c r="CC10981" s="34">
        <f t="shared" si="1421"/>
        <v>55153</v>
      </c>
      <c r="CD10981" s="32">
        <f t="shared" si="1422"/>
        <v>55153</v>
      </c>
      <c r="CE10981" s="32">
        <f t="shared" si="1423"/>
        <v>0</v>
      </c>
      <c r="CF10981" s="32">
        <f t="shared" si="1424"/>
        <v>0</v>
      </c>
      <c r="CG10981" s="32" t="str">
        <f t="shared" si="1425"/>
        <v/>
      </c>
      <c r="CH10981" s="32">
        <v>976</v>
      </c>
      <c r="CI10981" s="32" t="s">
        <v>7</v>
      </c>
      <c r="CJ10981" s="32" t="str">
        <f t="shared" si="1426"/>
        <v/>
      </c>
      <c r="CK10981" s="32" t="str">
        <f t="shared" si="1427"/>
        <v/>
      </c>
      <c r="CL10981" s="32" t="str">
        <f t="shared" si="1428"/>
        <v/>
      </c>
      <c r="CM10981" s="32" t="str">
        <f t="shared" si="1429"/>
        <v/>
      </c>
      <c r="CN10981" s="32" t="str">
        <f t="shared" si="1430"/>
        <v/>
      </c>
    </row>
    <row r="10982" spans="71:92" x14ac:dyDescent="0.3">
      <c r="BS10982" s="32" t="str">
        <f>IF(Kiadasi_kiseroiv!$K$2=BT10982,BV10982,"")</f>
        <v/>
      </c>
      <c r="BT10982" s="34" t="str">
        <f t="shared" si="1413"/>
        <v/>
      </c>
      <c r="BU10982" s="32" t="str">
        <f t="shared" si="1414"/>
        <v/>
      </c>
      <c r="BV10982" s="32" t="str">
        <f t="shared" si="1415"/>
        <v/>
      </c>
      <c r="BW10982" s="32" t="str">
        <f t="shared" si="1416"/>
        <v/>
      </c>
      <c r="BX10982" s="32" t="str">
        <f t="shared" si="1417"/>
        <v/>
      </c>
      <c r="BY10982" s="32" t="str">
        <f t="shared" si="1418"/>
        <v/>
      </c>
      <c r="BZ10982" s="32" t="str">
        <f t="shared" si="1419"/>
        <v/>
      </c>
      <c r="CA10982" s="32" t="str">
        <f t="shared" si="1420"/>
        <v/>
      </c>
      <c r="CB10982" s="33">
        <f>IF(COUNTIF($CD$7:CD10982,CD10982)=1,CD10982,CD10982+COUNTIF($CD$6:CD10981,CD10982))</f>
        <v>60122</v>
      </c>
      <c r="CC10982" s="34">
        <f t="shared" si="1421"/>
        <v>55153</v>
      </c>
      <c r="CD10982" s="32">
        <f t="shared" si="1422"/>
        <v>55153</v>
      </c>
      <c r="CE10982" s="32">
        <f t="shared" si="1423"/>
        <v>0</v>
      </c>
      <c r="CF10982" s="32">
        <f t="shared" si="1424"/>
        <v>0</v>
      </c>
      <c r="CG10982" s="32" t="str">
        <f t="shared" si="1425"/>
        <v/>
      </c>
      <c r="CH10982" s="32">
        <v>977</v>
      </c>
      <c r="CI10982" s="32" t="s">
        <v>7</v>
      </c>
      <c r="CJ10982" s="32" t="str">
        <f t="shared" si="1426"/>
        <v/>
      </c>
      <c r="CK10982" s="32" t="str">
        <f t="shared" si="1427"/>
        <v/>
      </c>
      <c r="CL10982" s="32" t="str">
        <f t="shared" si="1428"/>
        <v/>
      </c>
      <c r="CM10982" s="32" t="str">
        <f t="shared" si="1429"/>
        <v/>
      </c>
      <c r="CN10982" s="32" t="str">
        <f t="shared" si="1430"/>
        <v/>
      </c>
    </row>
    <row r="10983" spans="71:92" x14ac:dyDescent="0.3">
      <c r="BS10983" s="32" t="str">
        <f>IF(Kiadasi_kiseroiv!$K$2=BT10983,BV10983,"")</f>
        <v/>
      </c>
      <c r="BT10983" s="34" t="str">
        <f t="shared" si="1413"/>
        <v/>
      </c>
      <c r="BU10983" s="32" t="str">
        <f t="shared" si="1414"/>
        <v/>
      </c>
      <c r="BV10983" s="32" t="str">
        <f t="shared" si="1415"/>
        <v/>
      </c>
      <c r="BW10983" s="32" t="str">
        <f t="shared" si="1416"/>
        <v/>
      </c>
      <c r="BX10983" s="32" t="str">
        <f t="shared" si="1417"/>
        <v/>
      </c>
      <c r="BY10983" s="32" t="str">
        <f t="shared" si="1418"/>
        <v/>
      </c>
      <c r="BZ10983" s="32" t="str">
        <f t="shared" si="1419"/>
        <v/>
      </c>
      <c r="CA10983" s="32" t="str">
        <f t="shared" si="1420"/>
        <v/>
      </c>
      <c r="CB10983" s="33">
        <f>IF(COUNTIF($CD$7:CD10983,CD10983)=1,CD10983,CD10983+COUNTIF($CD$6:CD10982,CD10983))</f>
        <v>60123</v>
      </c>
      <c r="CC10983" s="34">
        <f t="shared" si="1421"/>
        <v>55153</v>
      </c>
      <c r="CD10983" s="32">
        <f t="shared" si="1422"/>
        <v>55153</v>
      </c>
      <c r="CE10983" s="32">
        <f t="shared" si="1423"/>
        <v>0</v>
      </c>
      <c r="CF10983" s="32">
        <f t="shared" si="1424"/>
        <v>0</v>
      </c>
      <c r="CG10983" s="32" t="str">
        <f t="shared" si="1425"/>
        <v/>
      </c>
      <c r="CH10983" s="32">
        <v>978</v>
      </c>
      <c r="CI10983" s="32" t="s">
        <v>7</v>
      </c>
      <c r="CJ10983" s="32" t="str">
        <f t="shared" si="1426"/>
        <v/>
      </c>
      <c r="CK10983" s="32" t="str">
        <f t="shared" si="1427"/>
        <v/>
      </c>
      <c r="CL10983" s="32" t="str">
        <f t="shared" si="1428"/>
        <v/>
      </c>
      <c r="CM10983" s="32" t="str">
        <f t="shared" si="1429"/>
        <v/>
      </c>
      <c r="CN10983" s="32" t="str">
        <f t="shared" si="1430"/>
        <v/>
      </c>
    </row>
    <row r="10984" spans="71:92" x14ac:dyDescent="0.3">
      <c r="BS10984" s="32" t="str">
        <f>IF(Kiadasi_kiseroiv!$K$2=BT10984,BV10984,"")</f>
        <v/>
      </c>
      <c r="BT10984" s="34" t="str">
        <f t="shared" si="1413"/>
        <v/>
      </c>
      <c r="BU10984" s="32" t="str">
        <f t="shared" si="1414"/>
        <v/>
      </c>
      <c r="BV10984" s="32" t="str">
        <f t="shared" si="1415"/>
        <v/>
      </c>
      <c r="BW10984" s="32" t="str">
        <f t="shared" si="1416"/>
        <v/>
      </c>
      <c r="BX10984" s="32" t="str">
        <f t="shared" si="1417"/>
        <v/>
      </c>
      <c r="BY10984" s="32" t="str">
        <f t="shared" si="1418"/>
        <v/>
      </c>
      <c r="BZ10984" s="32" t="str">
        <f t="shared" si="1419"/>
        <v/>
      </c>
      <c r="CA10984" s="32" t="str">
        <f t="shared" si="1420"/>
        <v/>
      </c>
      <c r="CB10984" s="33">
        <f>IF(COUNTIF($CD$7:CD10984,CD10984)=1,CD10984,CD10984+COUNTIF($CD$6:CD10983,CD10984))</f>
        <v>60124</v>
      </c>
      <c r="CC10984" s="34">
        <f t="shared" si="1421"/>
        <v>55153</v>
      </c>
      <c r="CD10984" s="32">
        <f t="shared" si="1422"/>
        <v>55153</v>
      </c>
      <c r="CE10984" s="32">
        <f t="shared" si="1423"/>
        <v>0</v>
      </c>
      <c r="CF10984" s="32">
        <f t="shared" si="1424"/>
        <v>0</v>
      </c>
      <c r="CG10984" s="32" t="str">
        <f t="shared" si="1425"/>
        <v/>
      </c>
      <c r="CH10984" s="32">
        <v>979</v>
      </c>
      <c r="CI10984" s="32" t="s">
        <v>7</v>
      </c>
      <c r="CJ10984" s="32" t="str">
        <f t="shared" si="1426"/>
        <v/>
      </c>
      <c r="CK10984" s="32" t="str">
        <f t="shared" si="1427"/>
        <v/>
      </c>
      <c r="CL10984" s="32" t="str">
        <f t="shared" si="1428"/>
        <v/>
      </c>
      <c r="CM10984" s="32" t="str">
        <f t="shared" si="1429"/>
        <v/>
      </c>
      <c r="CN10984" s="32" t="str">
        <f t="shared" si="1430"/>
        <v/>
      </c>
    </row>
    <row r="10985" spans="71:92" x14ac:dyDescent="0.3">
      <c r="BS10985" s="32" t="str">
        <f>IF(Kiadasi_kiseroiv!$K$2=BT10985,BV10985,"")</f>
        <v/>
      </c>
      <c r="BT10985" s="34" t="str">
        <f t="shared" si="1413"/>
        <v/>
      </c>
      <c r="BU10985" s="32" t="str">
        <f t="shared" si="1414"/>
        <v/>
      </c>
      <c r="BV10985" s="32" t="str">
        <f t="shared" si="1415"/>
        <v/>
      </c>
      <c r="BW10985" s="32" t="str">
        <f t="shared" si="1416"/>
        <v/>
      </c>
      <c r="BX10985" s="32" t="str">
        <f t="shared" si="1417"/>
        <v/>
      </c>
      <c r="BY10985" s="32" t="str">
        <f t="shared" si="1418"/>
        <v/>
      </c>
      <c r="BZ10985" s="32" t="str">
        <f t="shared" si="1419"/>
        <v/>
      </c>
      <c r="CA10985" s="32" t="str">
        <f t="shared" si="1420"/>
        <v/>
      </c>
      <c r="CB10985" s="33">
        <f>IF(COUNTIF($CD$7:CD10985,CD10985)=1,CD10985,CD10985+COUNTIF($CD$6:CD10984,CD10985))</f>
        <v>60125</v>
      </c>
      <c r="CC10985" s="34">
        <f t="shared" si="1421"/>
        <v>55153</v>
      </c>
      <c r="CD10985" s="32">
        <f t="shared" si="1422"/>
        <v>55153</v>
      </c>
      <c r="CE10985" s="32">
        <f t="shared" si="1423"/>
        <v>0</v>
      </c>
      <c r="CF10985" s="32">
        <f t="shared" si="1424"/>
        <v>0</v>
      </c>
      <c r="CG10985" s="32" t="str">
        <f t="shared" si="1425"/>
        <v/>
      </c>
      <c r="CH10985" s="32">
        <v>980</v>
      </c>
      <c r="CI10985" s="32" t="s">
        <v>7</v>
      </c>
      <c r="CJ10985" s="32" t="str">
        <f t="shared" si="1426"/>
        <v/>
      </c>
      <c r="CK10985" s="32" t="str">
        <f t="shared" si="1427"/>
        <v/>
      </c>
      <c r="CL10985" s="32" t="str">
        <f t="shared" si="1428"/>
        <v/>
      </c>
      <c r="CM10985" s="32" t="str">
        <f t="shared" si="1429"/>
        <v/>
      </c>
      <c r="CN10985" s="32" t="str">
        <f t="shared" si="1430"/>
        <v/>
      </c>
    </row>
    <row r="10986" spans="71:92" x14ac:dyDescent="0.3">
      <c r="BS10986" s="32" t="str">
        <f>IF(Kiadasi_kiseroiv!$K$2=BT10986,BV10986,"")</f>
        <v/>
      </c>
      <c r="BT10986" s="34" t="str">
        <f t="shared" si="1413"/>
        <v/>
      </c>
      <c r="BU10986" s="32" t="str">
        <f t="shared" si="1414"/>
        <v/>
      </c>
      <c r="BV10986" s="32" t="str">
        <f t="shared" si="1415"/>
        <v/>
      </c>
      <c r="BW10986" s="32" t="str">
        <f t="shared" si="1416"/>
        <v/>
      </c>
      <c r="BX10986" s="32" t="str">
        <f t="shared" si="1417"/>
        <v/>
      </c>
      <c r="BY10986" s="32" t="str">
        <f t="shared" si="1418"/>
        <v/>
      </c>
      <c r="BZ10986" s="32" t="str">
        <f t="shared" si="1419"/>
        <v/>
      </c>
      <c r="CA10986" s="32" t="str">
        <f t="shared" si="1420"/>
        <v/>
      </c>
      <c r="CB10986" s="33">
        <f>IF(COUNTIF($CD$7:CD10986,CD10986)=1,CD10986,CD10986+COUNTIF($CD$6:CD10985,CD10986))</f>
        <v>60126</v>
      </c>
      <c r="CC10986" s="34">
        <f t="shared" si="1421"/>
        <v>55153</v>
      </c>
      <c r="CD10986" s="32">
        <f t="shared" si="1422"/>
        <v>55153</v>
      </c>
      <c r="CE10986" s="32">
        <f t="shared" si="1423"/>
        <v>0</v>
      </c>
      <c r="CF10986" s="32">
        <f t="shared" si="1424"/>
        <v>0</v>
      </c>
      <c r="CG10986" s="32" t="str">
        <f t="shared" si="1425"/>
        <v/>
      </c>
      <c r="CH10986" s="32">
        <v>981</v>
      </c>
      <c r="CI10986" s="32" t="s">
        <v>7</v>
      </c>
      <c r="CJ10986" s="32" t="str">
        <f t="shared" si="1426"/>
        <v/>
      </c>
      <c r="CK10986" s="32" t="str">
        <f t="shared" si="1427"/>
        <v/>
      </c>
      <c r="CL10986" s="32" t="str">
        <f t="shared" si="1428"/>
        <v/>
      </c>
      <c r="CM10986" s="32" t="str">
        <f t="shared" si="1429"/>
        <v/>
      </c>
      <c r="CN10986" s="32" t="str">
        <f t="shared" si="1430"/>
        <v/>
      </c>
    </row>
    <row r="10987" spans="71:92" x14ac:dyDescent="0.3">
      <c r="BS10987" s="32" t="str">
        <f>IF(Kiadasi_kiseroiv!$K$2=BT10987,BV10987,"")</f>
        <v/>
      </c>
      <c r="BT10987" s="34" t="str">
        <f t="shared" si="1413"/>
        <v/>
      </c>
      <c r="BU10987" s="32" t="str">
        <f t="shared" si="1414"/>
        <v/>
      </c>
      <c r="BV10987" s="32" t="str">
        <f t="shared" si="1415"/>
        <v/>
      </c>
      <c r="BW10987" s="32" t="str">
        <f t="shared" si="1416"/>
        <v/>
      </c>
      <c r="BX10987" s="32" t="str">
        <f t="shared" si="1417"/>
        <v/>
      </c>
      <c r="BY10987" s="32" t="str">
        <f t="shared" si="1418"/>
        <v/>
      </c>
      <c r="BZ10987" s="32" t="str">
        <f t="shared" si="1419"/>
        <v/>
      </c>
      <c r="CA10987" s="32" t="str">
        <f t="shared" si="1420"/>
        <v/>
      </c>
      <c r="CB10987" s="33">
        <f>IF(COUNTIF($CD$7:CD10987,CD10987)=1,CD10987,CD10987+COUNTIF($CD$6:CD10986,CD10987))</f>
        <v>60127</v>
      </c>
      <c r="CC10987" s="34">
        <f t="shared" si="1421"/>
        <v>55153</v>
      </c>
      <c r="CD10987" s="32">
        <f t="shared" si="1422"/>
        <v>55153</v>
      </c>
      <c r="CE10987" s="32">
        <f t="shared" si="1423"/>
        <v>0</v>
      </c>
      <c r="CF10987" s="32">
        <f t="shared" si="1424"/>
        <v>0</v>
      </c>
      <c r="CG10987" s="32" t="str">
        <f t="shared" si="1425"/>
        <v/>
      </c>
      <c r="CH10987" s="32">
        <v>982</v>
      </c>
      <c r="CI10987" s="32" t="s">
        <v>7</v>
      </c>
      <c r="CJ10987" s="32" t="str">
        <f t="shared" si="1426"/>
        <v/>
      </c>
      <c r="CK10987" s="32" t="str">
        <f t="shared" si="1427"/>
        <v/>
      </c>
      <c r="CL10987" s="32" t="str">
        <f t="shared" si="1428"/>
        <v/>
      </c>
      <c r="CM10987" s="32" t="str">
        <f t="shared" si="1429"/>
        <v/>
      </c>
      <c r="CN10987" s="32" t="str">
        <f t="shared" si="1430"/>
        <v/>
      </c>
    </row>
    <row r="10988" spans="71:92" x14ac:dyDescent="0.3">
      <c r="BS10988" s="32" t="str">
        <f>IF(Kiadasi_kiseroiv!$K$2=BT10988,BV10988,"")</f>
        <v/>
      </c>
      <c r="BT10988" s="34" t="str">
        <f t="shared" si="1413"/>
        <v/>
      </c>
      <c r="BU10988" s="32" t="str">
        <f t="shared" si="1414"/>
        <v/>
      </c>
      <c r="BV10988" s="32" t="str">
        <f t="shared" si="1415"/>
        <v/>
      </c>
      <c r="BW10988" s="32" t="str">
        <f t="shared" si="1416"/>
        <v/>
      </c>
      <c r="BX10988" s="32" t="str">
        <f t="shared" si="1417"/>
        <v/>
      </c>
      <c r="BY10988" s="32" t="str">
        <f t="shared" si="1418"/>
        <v/>
      </c>
      <c r="BZ10988" s="32" t="str">
        <f t="shared" si="1419"/>
        <v/>
      </c>
      <c r="CA10988" s="32" t="str">
        <f t="shared" si="1420"/>
        <v/>
      </c>
      <c r="CB10988" s="33">
        <f>IF(COUNTIF($CD$7:CD10988,CD10988)=1,CD10988,CD10988+COUNTIF($CD$6:CD10987,CD10988))</f>
        <v>60128</v>
      </c>
      <c r="CC10988" s="34">
        <f t="shared" si="1421"/>
        <v>55153</v>
      </c>
      <c r="CD10988" s="32">
        <f t="shared" si="1422"/>
        <v>55153</v>
      </c>
      <c r="CE10988" s="32">
        <f t="shared" si="1423"/>
        <v>0</v>
      </c>
      <c r="CF10988" s="32">
        <f t="shared" si="1424"/>
        <v>0</v>
      </c>
      <c r="CG10988" s="32" t="str">
        <f t="shared" si="1425"/>
        <v/>
      </c>
      <c r="CH10988" s="32">
        <v>983</v>
      </c>
      <c r="CI10988" s="32" t="s">
        <v>7</v>
      </c>
      <c r="CJ10988" s="32" t="str">
        <f t="shared" si="1426"/>
        <v/>
      </c>
      <c r="CK10988" s="32" t="str">
        <f t="shared" si="1427"/>
        <v/>
      </c>
      <c r="CL10988" s="32" t="str">
        <f t="shared" si="1428"/>
        <v/>
      </c>
      <c r="CM10988" s="32" t="str">
        <f t="shared" si="1429"/>
        <v/>
      </c>
      <c r="CN10988" s="32" t="str">
        <f t="shared" si="1430"/>
        <v/>
      </c>
    </row>
    <row r="10989" spans="71:92" x14ac:dyDescent="0.3">
      <c r="BS10989" s="32" t="str">
        <f>IF(Kiadasi_kiseroiv!$K$2=BT10989,BV10989,"")</f>
        <v/>
      </c>
      <c r="BT10989" s="34" t="str">
        <f t="shared" si="1413"/>
        <v/>
      </c>
      <c r="BU10989" s="32" t="str">
        <f t="shared" si="1414"/>
        <v/>
      </c>
      <c r="BV10989" s="32" t="str">
        <f t="shared" si="1415"/>
        <v/>
      </c>
      <c r="BW10989" s="32" t="str">
        <f t="shared" si="1416"/>
        <v/>
      </c>
      <c r="BX10989" s="32" t="str">
        <f t="shared" si="1417"/>
        <v/>
      </c>
      <c r="BY10989" s="32" t="str">
        <f t="shared" si="1418"/>
        <v/>
      </c>
      <c r="BZ10989" s="32" t="str">
        <f t="shared" si="1419"/>
        <v/>
      </c>
      <c r="CA10989" s="32" t="str">
        <f t="shared" si="1420"/>
        <v/>
      </c>
      <c r="CB10989" s="33">
        <f>IF(COUNTIF($CD$7:CD10989,CD10989)=1,CD10989,CD10989+COUNTIF($CD$6:CD10988,CD10989))</f>
        <v>60129</v>
      </c>
      <c r="CC10989" s="34">
        <f t="shared" si="1421"/>
        <v>55153</v>
      </c>
      <c r="CD10989" s="32">
        <f t="shared" si="1422"/>
        <v>55153</v>
      </c>
      <c r="CE10989" s="32">
        <f t="shared" si="1423"/>
        <v>0</v>
      </c>
      <c r="CF10989" s="32">
        <f t="shared" si="1424"/>
        <v>0</v>
      </c>
      <c r="CG10989" s="32" t="str">
        <f t="shared" si="1425"/>
        <v/>
      </c>
      <c r="CH10989" s="32">
        <v>984</v>
      </c>
      <c r="CI10989" s="32" t="s">
        <v>7</v>
      </c>
      <c r="CJ10989" s="32" t="str">
        <f t="shared" si="1426"/>
        <v/>
      </c>
      <c r="CK10989" s="32" t="str">
        <f t="shared" si="1427"/>
        <v/>
      </c>
      <c r="CL10989" s="32" t="str">
        <f t="shared" si="1428"/>
        <v/>
      </c>
      <c r="CM10989" s="32" t="str">
        <f t="shared" si="1429"/>
        <v/>
      </c>
      <c r="CN10989" s="32" t="str">
        <f t="shared" si="1430"/>
        <v/>
      </c>
    </row>
    <row r="10990" spans="71:92" x14ac:dyDescent="0.3">
      <c r="BS10990" s="32" t="str">
        <f>IF(Kiadasi_kiseroiv!$K$2=BT10990,BV10990,"")</f>
        <v/>
      </c>
      <c r="BT10990" s="34" t="str">
        <f t="shared" si="1413"/>
        <v/>
      </c>
      <c r="BU10990" s="32" t="str">
        <f t="shared" si="1414"/>
        <v/>
      </c>
      <c r="BV10990" s="32" t="str">
        <f t="shared" si="1415"/>
        <v/>
      </c>
      <c r="BW10990" s="32" t="str">
        <f t="shared" si="1416"/>
        <v/>
      </c>
      <c r="BX10990" s="32" t="str">
        <f t="shared" si="1417"/>
        <v/>
      </c>
      <c r="BY10990" s="32" t="str">
        <f t="shared" si="1418"/>
        <v/>
      </c>
      <c r="BZ10990" s="32" t="str">
        <f t="shared" si="1419"/>
        <v/>
      </c>
      <c r="CA10990" s="32" t="str">
        <f t="shared" si="1420"/>
        <v/>
      </c>
      <c r="CB10990" s="33">
        <f>IF(COUNTIF($CD$7:CD10990,CD10990)=1,CD10990,CD10990+COUNTIF($CD$6:CD10989,CD10990))</f>
        <v>60130</v>
      </c>
      <c r="CC10990" s="34">
        <f t="shared" si="1421"/>
        <v>55153</v>
      </c>
      <c r="CD10990" s="32">
        <f t="shared" si="1422"/>
        <v>55153</v>
      </c>
      <c r="CE10990" s="32">
        <f t="shared" si="1423"/>
        <v>0</v>
      </c>
      <c r="CF10990" s="32">
        <f t="shared" si="1424"/>
        <v>0</v>
      </c>
      <c r="CG10990" s="32" t="str">
        <f t="shared" si="1425"/>
        <v/>
      </c>
      <c r="CH10990" s="32">
        <v>985</v>
      </c>
      <c r="CI10990" s="32" t="s">
        <v>7</v>
      </c>
      <c r="CJ10990" s="32" t="str">
        <f t="shared" si="1426"/>
        <v/>
      </c>
      <c r="CK10990" s="32" t="str">
        <f t="shared" si="1427"/>
        <v/>
      </c>
      <c r="CL10990" s="32" t="str">
        <f t="shared" si="1428"/>
        <v/>
      </c>
      <c r="CM10990" s="32" t="str">
        <f t="shared" si="1429"/>
        <v/>
      </c>
      <c r="CN10990" s="32" t="str">
        <f t="shared" si="1430"/>
        <v/>
      </c>
    </row>
    <row r="10991" spans="71:92" x14ac:dyDescent="0.3">
      <c r="BS10991" s="32" t="str">
        <f>IF(Kiadasi_kiseroiv!$K$2=BT10991,BV10991,"")</f>
        <v/>
      </c>
      <c r="BT10991" s="34" t="str">
        <f t="shared" si="1413"/>
        <v/>
      </c>
      <c r="BU10991" s="32" t="str">
        <f t="shared" si="1414"/>
        <v/>
      </c>
      <c r="BV10991" s="32" t="str">
        <f t="shared" si="1415"/>
        <v/>
      </c>
      <c r="BW10991" s="32" t="str">
        <f t="shared" si="1416"/>
        <v/>
      </c>
      <c r="BX10991" s="32" t="str">
        <f t="shared" si="1417"/>
        <v/>
      </c>
      <c r="BY10991" s="32" t="str">
        <f t="shared" si="1418"/>
        <v/>
      </c>
      <c r="BZ10991" s="32" t="str">
        <f t="shared" si="1419"/>
        <v/>
      </c>
      <c r="CA10991" s="32" t="str">
        <f t="shared" si="1420"/>
        <v/>
      </c>
      <c r="CB10991" s="33">
        <f>IF(COUNTIF($CD$7:CD10991,CD10991)=1,CD10991,CD10991+COUNTIF($CD$6:CD10990,CD10991))</f>
        <v>60131</v>
      </c>
      <c r="CC10991" s="34">
        <f t="shared" si="1421"/>
        <v>55153</v>
      </c>
      <c r="CD10991" s="32">
        <f t="shared" si="1422"/>
        <v>55153</v>
      </c>
      <c r="CE10991" s="32">
        <f t="shared" si="1423"/>
        <v>0</v>
      </c>
      <c r="CF10991" s="32">
        <f t="shared" si="1424"/>
        <v>0</v>
      </c>
      <c r="CG10991" s="32" t="str">
        <f t="shared" si="1425"/>
        <v/>
      </c>
      <c r="CH10991" s="32">
        <v>986</v>
      </c>
      <c r="CI10991" s="32" t="s">
        <v>7</v>
      </c>
      <c r="CJ10991" s="32" t="str">
        <f t="shared" si="1426"/>
        <v/>
      </c>
      <c r="CK10991" s="32" t="str">
        <f t="shared" si="1427"/>
        <v/>
      </c>
      <c r="CL10991" s="32" t="str">
        <f t="shared" si="1428"/>
        <v/>
      </c>
      <c r="CM10991" s="32" t="str">
        <f t="shared" si="1429"/>
        <v/>
      </c>
      <c r="CN10991" s="32" t="str">
        <f t="shared" si="1430"/>
        <v/>
      </c>
    </row>
    <row r="10992" spans="71:92" x14ac:dyDescent="0.3">
      <c r="BS10992" s="32" t="str">
        <f>IF(Kiadasi_kiseroiv!$K$2=BT10992,BV10992,"")</f>
        <v/>
      </c>
      <c r="BT10992" s="34" t="str">
        <f t="shared" si="1413"/>
        <v/>
      </c>
      <c r="BU10992" s="32" t="str">
        <f t="shared" si="1414"/>
        <v/>
      </c>
      <c r="BV10992" s="32" t="str">
        <f t="shared" si="1415"/>
        <v/>
      </c>
      <c r="BW10992" s="32" t="str">
        <f t="shared" si="1416"/>
        <v/>
      </c>
      <c r="BX10992" s="32" t="str">
        <f t="shared" si="1417"/>
        <v/>
      </c>
      <c r="BY10992" s="32" t="str">
        <f t="shared" si="1418"/>
        <v/>
      </c>
      <c r="BZ10992" s="32" t="str">
        <f t="shared" si="1419"/>
        <v/>
      </c>
      <c r="CA10992" s="32" t="str">
        <f t="shared" si="1420"/>
        <v/>
      </c>
      <c r="CB10992" s="33">
        <f>IF(COUNTIF($CD$7:CD10992,CD10992)=1,CD10992,CD10992+COUNTIF($CD$6:CD10991,CD10992))</f>
        <v>60132</v>
      </c>
      <c r="CC10992" s="34">
        <f t="shared" si="1421"/>
        <v>55153</v>
      </c>
      <c r="CD10992" s="32">
        <f t="shared" si="1422"/>
        <v>55153</v>
      </c>
      <c r="CE10992" s="32">
        <f t="shared" si="1423"/>
        <v>0</v>
      </c>
      <c r="CF10992" s="32">
        <f t="shared" si="1424"/>
        <v>0</v>
      </c>
      <c r="CG10992" s="32" t="str">
        <f t="shared" si="1425"/>
        <v/>
      </c>
      <c r="CH10992" s="32">
        <v>987</v>
      </c>
      <c r="CI10992" s="32" t="s">
        <v>7</v>
      </c>
      <c r="CJ10992" s="32" t="str">
        <f t="shared" si="1426"/>
        <v/>
      </c>
      <c r="CK10992" s="32" t="str">
        <f t="shared" si="1427"/>
        <v/>
      </c>
      <c r="CL10992" s="32" t="str">
        <f t="shared" si="1428"/>
        <v/>
      </c>
      <c r="CM10992" s="32" t="str">
        <f t="shared" si="1429"/>
        <v/>
      </c>
      <c r="CN10992" s="32" t="str">
        <f t="shared" si="1430"/>
        <v/>
      </c>
    </row>
    <row r="10993" spans="71:92" x14ac:dyDescent="0.3">
      <c r="BS10993" s="32" t="str">
        <f>IF(Kiadasi_kiseroiv!$K$2=BT10993,BV10993,"")</f>
        <v/>
      </c>
      <c r="BT10993" s="34" t="str">
        <f t="shared" si="1413"/>
        <v/>
      </c>
      <c r="BU10993" s="32" t="str">
        <f t="shared" si="1414"/>
        <v/>
      </c>
      <c r="BV10993" s="32" t="str">
        <f t="shared" si="1415"/>
        <v/>
      </c>
      <c r="BW10993" s="32" t="str">
        <f t="shared" si="1416"/>
        <v/>
      </c>
      <c r="BX10993" s="32" t="str">
        <f t="shared" si="1417"/>
        <v/>
      </c>
      <c r="BY10993" s="32" t="str">
        <f t="shared" si="1418"/>
        <v/>
      </c>
      <c r="BZ10993" s="32" t="str">
        <f t="shared" si="1419"/>
        <v/>
      </c>
      <c r="CA10993" s="32" t="str">
        <f t="shared" si="1420"/>
        <v/>
      </c>
      <c r="CB10993" s="33">
        <f>IF(COUNTIF($CD$7:CD10993,CD10993)=1,CD10993,CD10993+COUNTIF($CD$6:CD10992,CD10993))</f>
        <v>60133</v>
      </c>
      <c r="CC10993" s="34">
        <f t="shared" si="1421"/>
        <v>55153</v>
      </c>
      <c r="CD10993" s="32">
        <f t="shared" si="1422"/>
        <v>55153</v>
      </c>
      <c r="CE10993" s="32">
        <f t="shared" si="1423"/>
        <v>0</v>
      </c>
      <c r="CF10993" s="32">
        <f t="shared" si="1424"/>
        <v>0</v>
      </c>
      <c r="CG10993" s="32" t="str">
        <f t="shared" si="1425"/>
        <v/>
      </c>
      <c r="CH10993" s="32">
        <v>988</v>
      </c>
      <c r="CI10993" s="32" t="s">
        <v>7</v>
      </c>
      <c r="CJ10993" s="32" t="str">
        <f t="shared" si="1426"/>
        <v/>
      </c>
      <c r="CK10993" s="32" t="str">
        <f t="shared" si="1427"/>
        <v/>
      </c>
      <c r="CL10993" s="32" t="str">
        <f t="shared" si="1428"/>
        <v/>
      </c>
      <c r="CM10993" s="32" t="str">
        <f t="shared" si="1429"/>
        <v/>
      </c>
      <c r="CN10993" s="32" t="str">
        <f t="shared" si="1430"/>
        <v/>
      </c>
    </row>
    <row r="10994" spans="71:92" x14ac:dyDescent="0.3">
      <c r="BS10994" s="32" t="str">
        <f>IF(Kiadasi_kiseroiv!$K$2=BT10994,BV10994,"")</f>
        <v/>
      </c>
      <c r="BT10994" s="34" t="str">
        <f t="shared" si="1413"/>
        <v/>
      </c>
      <c r="BU10994" s="32" t="str">
        <f t="shared" si="1414"/>
        <v/>
      </c>
      <c r="BV10994" s="32" t="str">
        <f t="shared" si="1415"/>
        <v/>
      </c>
      <c r="BW10994" s="32" t="str">
        <f t="shared" si="1416"/>
        <v/>
      </c>
      <c r="BX10994" s="32" t="str">
        <f t="shared" si="1417"/>
        <v/>
      </c>
      <c r="BY10994" s="32" t="str">
        <f t="shared" si="1418"/>
        <v/>
      </c>
      <c r="BZ10994" s="32" t="str">
        <f t="shared" si="1419"/>
        <v/>
      </c>
      <c r="CA10994" s="32" t="str">
        <f t="shared" si="1420"/>
        <v/>
      </c>
      <c r="CB10994" s="33">
        <f>IF(COUNTIF($CD$7:CD10994,CD10994)=1,CD10994,CD10994+COUNTIF($CD$6:CD10993,CD10994))</f>
        <v>60134</v>
      </c>
      <c r="CC10994" s="34">
        <f t="shared" si="1421"/>
        <v>55153</v>
      </c>
      <c r="CD10994" s="32">
        <f t="shared" si="1422"/>
        <v>55153</v>
      </c>
      <c r="CE10994" s="32">
        <f t="shared" si="1423"/>
        <v>0</v>
      </c>
      <c r="CF10994" s="32">
        <f t="shared" si="1424"/>
        <v>0</v>
      </c>
      <c r="CG10994" s="32" t="str">
        <f t="shared" si="1425"/>
        <v/>
      </c>
      <c r="CH10994" s="32">
        <v>989</v>
      </c>
      <c r="CI10994" s="32" t="s">
        <v>7</v>
      </c>
      <c r="CJ10994" s="32" t="str">
        <f t="shared" si="1426"/>
        <v/>
      </c>
      <c r="CK10994" s="32" t="str">
        <f t="shared" si="1427"/>
        <v/>
      </c>
      <c r="CL10994" s="32" t="str">
        <f t="shared" si="1428"/>
        <v/>
      </c>
      <c r="CM10994" s="32" t="str">
        <f t="shared" si="1429"/>
        <v/>
      </c>
      <c r="CN10994" s="32" t="str">
        <f t="shared" si="1430"/>
        <v/>
      </c>
    </row>
    <row r="10995" spans="71:92" x14ac:dyDescent="0.3">
      <c r="BS10995" s="32" t="str">
        <f>IF(Kiadasi_kiseroiv!$K$2=BT10995,BV10995,"")</f>
        <v/>
      </c>
      <c r="BT10995" s="34" t="str">
        <f t="shared" si="1413"/>
        <v/>
      </c>
      <c r="BU10995" s="32" t="str">
        <f t="shared" si="1414"/>
        <v/>
      </c>
      <c r="BV10995" s="32" t="str">
        <f t="shared" si="1415"/>
        <v/>
      </c>
      <c r="BW10995" s="32" t="str">
        <f t="shared" si="1416"/>
        <v/>
      </c>
      <c r="BX10995" s="32" t="str">
        <f t="shared" si="1417"/>
        <v/>
      </c>
      <c r="BY10995" s="32" t="str">
        <f t="shared" si="1418"/>
        <v/>
      </c>
      <c r="BZ10995" s="32" t="str">
        <f t="shared" si="1419"/>
        <v/>
      </c>
      <c r="CA10995" s="32" t="str">
        <f t="shared" si="1420"/>
        <v/>
      </c>
      <c r="CB10995" s="33">
        <f>IF(COUNTIF($CD$7:CD10995,CD10995)=1,CD10995,CD10995+COUNTIF($CD$6:CD10994,CD10995))</f>
        <v>60135</v>
      </c>
      <c r="CC10995" s="34">
        <f t="shared" si="1421"/>
        <v>55153</v>
      </c>
      <c r="CD10995" s="32">
        <f t="shared" si="1422"/>
        <v>55153</v>
      </c>
      <c r="CE10995" s="32">
        <f t="shared" si="1423"/>
        <v>0</v>
      </c>
      <c r="CF10995" s="32">
        <f t="shared" si="1424"/>
        <v>0</v>
      </c>
      <c r="CG10995" s="32" t="str">
        <f t="shared" si="1425"/>
        <v/>
      </c>
      <c r="CH10995" s="32">
        <v>990</v>
      </c>
      <c r="CI10995" s="32" t="s">
        <v>7</v>
      </c>
      <c r="CJ10995" s="32" t="str">
        <f t="shared" si="1426"/>
        <v/>
      </c>
      <c r="CK10995" s="32" t="str">
        <f t="shared" si="1427"/>
        <v/>
      </c>
      <c r="CL10995" s="32" t="str">
        <f t="shared" si="1428"/>
        <v/>
      </c>
      <c r="CM10995" s="32" t="str">
        <f t="shared" si="1429"/>
        <v/>
      </c>
      <c r="CN10995" s="32" t="str">
        <f t="shared" si="1430"/>
        <v/>
      </c>
    </row>
    <row r="10996" spans="71:92" x14ac:dyDescent="0.3">
      <c r="BS10996" s="32" t="str">
        <f>IF(Kiadasi_kiseroiv!$K$2=BT10996,BV10996,"")</f>
        <v/>
      </c>
      <c r="BT10996" s="34" t="str">
        <f t="shared" si="1413"/>
        <v/>
      </c>
      <c r="BU10996" s="32" t="str">
        <f t="shared" si="1414"/>
        <v/>
      </c>
      <c r="BV10996" s="32" t="str">
        <f t="shared" si="1415"/>
        <v/>
      </c>
      <c r="BW10996" s="32" t="str">
        <f t="shared" si="1416"/>
        <v/>
      </c>
      <c r="BX10996" s="32" t="str">
        <f t="shared" si="1417"/>
        <v/>
      </c>
      <c r="BY10996" s="32" t="str">
        <f t="shared" si="1418"/>
        <v/>
      </c>
      <c r="BZ10996" s="32" t="str">
        <f t="shared" si="1419"/>
        <v/>
      </c>
      <c r="CA10996" s="32" t="str">
        <f t="shared" si="1420"/>
        <v/>
      </c>
      <c r="CB10996" s="33">
        <f>IF(COUNTIF($CD$7:CD10996,CD10996)=1,CD10996,CD10996+COUNTIF($CD$6:CD10995,CD10996))</f>
        <v>60136</v>
      </c>
      <c r="CC10996" s="34">
        <f t="shared" si="1421"/>
        <v>55153</v>
      </c>
      <c r="CD10996" s="32">
        <f t="shared" si="1422"/>
        <v>55153</v>
      </c>
      <c r="CE10996" s="32">
        <f t="shared" si="1423"/>
        <v>0</v>
      </c>
      <c r="CF10996" s="32">
        <f t="shared" si="1424"/>
        <v>0</v>
      </c>
      <c r="CG10996" s="32" t="str">
        <f t="shared" si="1425"/>
        <v/>
      </c>
      <c r="CH10996" s="32">
        <v>991</v>
      </c>
      <c r="CI10996" s="32" t="s">
        <v>7</v>
      </c>
      <c r="CJ10996" s="32" t="str">
        <f t="shared" si="1426"/>
        <v/>
      </c>
      <c r="CK10996" s="32" t="str">
        <f t="shared" si="1427"/>
        <v/>
      </c>
      <c r="CL10996" s="32" t="str">
        <f t="shared" si="1428"/>
        <v/>
      </c>
      <c r="CM10996" s="32" t="str">
        <f t="shared" si="1429"/>
        <v/>
      </c>
      <c r="CN10996" s="32" t="str">
        <f t="shared" si="1430"/>
        <v/>
      </c>
    </row>
    <row r="10997" spans="71:92" x14ac:dyDescent="0.3">
      <c r="BS10997" s="32" t="str">
        <f>IF(Kiadasi_kiseroiv!$K$2=BT10997,BV10997,"")</f>
        <v/>
      </c>
      <c r="BT10997" s="34" t="str">
        <f t="shared" si="1413"/>
        <v/>
      </c>
      <c r="BU10997" s="32" t="str">
        <f t="shared" si="1414"/>
        <v/>
      </c>
      <c r="BV10997" s="32" t="str">
        <f t="shared" si="1415"/>
        <v/>
      </c>
      <c r="BW10997" s="32" t="str">
        <f t="shared" si="1416"/>
        <v/>
      </c>
      <c r="BX10997" s="32" t="str">
        <f t="shared" si="1417"/>
        <v/>
      </c>
      <c r="BY10997" s="32" t="str">
        <f t="shared" si="1418"/>
        <v/>
      </c>
      <c r="BZ10997" s="32" t="str">
        <f t="shared" si="1419"/>
        <v/>
      </c>
      <c r="CA10997" s="32" t="str">
        <f t="shared" si="1420"/>
        <v/>
      </c>
      <c r="CB10997" s="33">
        <f>IF(COUNTIF($CD$7:CD10997,CD10997)=1,CD10997,CD10997+COUNTIF($CD$6:CD10996,CD10997))</f>
        <v>60137</v>
      </c>
      <c r="CC10997" s="34">
        <f t="shared" si="1421"/>
        <v>55153</v>
      </c>
      <c r="CD10997" s="32">
        <f t="shared" si="1422"/>
        <v>55153</v>
      </c>
      <c r="CE10997" s="32">
        <f t="shared" si="1423"/>
        <v>0</v>
      </c>
      <c r="CF10997" s="32">
        <f t="shared" si="1424"/>
        <v>0</v>
      </c>
      <c r="CG10997" s="32" t="str">
        <f t="shared" si="1425"/>
        <v/>
      </c>
      <c r="CH10997" s="32">
        <v>992</v>
      </c>
      <c r="CI10997" s="32" t="s">
        <v>7</v>
      </c>
      <c r="CJ10997" s="32" t="str">
        <f t="shared" si="1426"/>
        <v/>
      </c>
      <c r="CK10997" s="32" t="str">
        <f t="shared" si="1427"/>
        <v/>
      </c>
      <c r="CL10997" s="32" t="str">
        <f t="shared" si="1428"/>
        <v/>
      </c>
      <c r="CM10997" s="32" t="str">
        <f t="shared" si="1429"/>
        <v/>
      </c>
      <c r="CN10997" s="32" t="str">
        <f t="shared" si="1430"/>
        <v/>
      </c>
    </row>
    <row r="10998" spans="71:92" x14ac:dyDescent="0.3">
      <c r="BS10998" s="32" t="str">
        <f>IF(Kiadasi_kiseroiv!$K$2=BT10998,BV10998,"")</f>
        <v/>
      </c>
      <c r="BT10998" s="34" t="str">
        <f t="shared" si="1413"/>
        <v/>
      </c>
      <c r="BU10998" s="32" t="str">
        <f t="shared" si="1414"/>
        <v/>
      </c>
      <c r="BV10998" s="32" t="str">
        <f t="shared" si="1415"/>
        <v/>
      </c>
      <c r="BW10998" s="32" t="str">
        <f t="shared" si="1416"/>
        <v/>
      </c>
      <c r="BX10998" s="32" t="str">
        <f t="shared" si="1417"/>
        <v/>
      </c>
      <c r="BY10998" s="32" t="str">
        <f t="shared" si="1418"/>
        <v/>
      </c>
      <c r="BZ10998" s="32" t="str">
        <f t="shared" si="1419"/>
        <v/>
      </c>
      <c r="CA10998" s="32" t="str">
        <f t="shared" si="1420"/>
        <v/>
      </c>
      <c r="CB10998" s="33">
        <f>IF(COUNTIF($CD$7:CD10998,CD10998)=1,CD10998,CD10998+COUNTIF($CD$6:CD10997,CD10998))</f>
        <v>60138</v>
      </c>
      <c r="CC10998" s="34">
        <f t="shared" si="1421"/>
        <v>55153</v>
      </c>
      <c r="CD10998" s="32">
        <f t="shared" si="1422"/>
        <v>55153</v>
      </c>
      <c r="CE10998" s="32">
        <f t="shared" si="1423"/>
        <v>0</v>
      </c>
      <c r="CF10998" s="32">
        <f t="shared" si="1424"/>
        <v>0</v>
      </c>
      <c r="CG10998" s="32" t="str">
        <f t="shared" si="1425"/>
        <v/>
      </c>
      <c r="CH10998" s="32">
        <v>993</v>
      </c>
      <c r="CI10998" s="32" t="s">
        <v>7</v>
      </c>
      <c r="CJ10998" s="32" t="str">
        <f t="shared" si="1426"/>
        <v/>
      </c>
      <c r="CK10998" s="32" t="str">
        <f t="shared" si="1427"/>
        <v/>
      </c>
      <c r="CL10998" s="32" t="str">
        <f t="shared" si="1428"/>
        <v/>
      </c>
      <c r="CM10998" s="32" t="str">
        <f t="shared" si="1429"/>
        <v/>
      </c>
      <c r="CN10998" s="32" t="str">
        <f t="shared" si="1430"/>
        <v/>
      </c>
    </row>
    <row r="10999" spans="71:92" x14ac:dyDescent="0.3">
      <c r="BS10999" s="32" t="str">
        <f>IF(Kiadasi_kiseroiv!$K$2=BT10999,BV10999,"")</f>
        <v/>
      </c>
      <c r="BT10999" s="34" t="str">
        <f t="shared" si="1413"/>
        <v/>
      </c>
      <c r="BU10999" s="32" t="str">
        <f t="shared" si="1414"/>
        <v/>
      </c>
      <c r="BV10999" s="32" t="str">
        <f t="shared" si="1415"/>
        <v/>
      </c>
      <c r="BW10999" s="32" t="str">
        <f t="shared" si="1416"/>
        <v/>
      </c>
      <c r="BX10999" s="32" t="str">
        <f t="shared" si="1417"/>
        <v/>
      </c>
      <c r="BY10999" s="32" t="str">
        <f t="shared" si="1418"/>
        <v/>
      </c>
      <c r="BZ10999" s="32" t="str">
        <f t="shared" si="1419"/>
        <v/>
      </c>
      <c r="CA10999" s="32" t="str">
        <f t="shared" si="1420"/>
        <v/>
      </c>
      <c r="CB10999" s="33">
        <f>IF(COUNTIF($CD$7:CD10999,CD10999)=1,CD10999,CD10999+COUNTIF($CD$6:CD10998,CD10999))</f>
        <v>60139</v>
      </c>
      <c r="CC10999" s="34">
        <f t="shared" si="1421"/>
        <v>55153</v>
      </c>
      <c r="CD10999" s="32">
        <f t="shared" si="1422"/>
        <v>55153</v>
      </c>
      <c r="CE10999" s="32">
        <f t="shared" si="1423"/>
        <v>0</v>
      </c>
      <c r="CF10999" s="32">
        <f t="shared" si="1424"/>
        <v>0</v>
      </c>
      <c r="CG10999" s="32" t="str">
        <f t="shared" si="1425"/>
        <v/>
      </c>
      <c r="CH10999" s="32">
        <v>994</v>
      </c>
      <c r="CI10999" s="32" t="s">
        <v>7</v>
      </c>
      <c r="CJ10999" s="32" t="str">
        <f t="shared" si="1426"/>
        <v/>
      </c>
      <c r="CK10999" s="32" t="str">
        <f t="shared" si="1427"/>
        <v/>
      </c>
      <c r="CL10999" s="32" t="str">
        <f t="shared" si="1428"/>
        <v/>
      </c>
      <c r="CM10999" s="32" t="str">
        <f t="shared" si="1429"/>
        <v/>
      </c>
      <c r="CN10999" s="32" t="str">
        <f t="shared" si="1430"/>
        <v/>
      </c>
    </row>
    <row r="11000" spans="71:92" x14ac:dyDescent="0.3">
      <c r="BS11000" s="32" t="str">
        <f>IF(Kiadasi_kiseroiv!$K$2=BT11000,BV11000,"")</f>
        <v/>
      </c>
      <c r="BT11000" s="34" t="str">
        <f t="shared" si="1413"/>
        <v/>
      </c>
      <c r="BU11000" s="32" t="str">
        <f t="shared" si="1414"/>
        <v/>
      </c>
      <c r="BV11000" s="32" t="str">
        <f t="shared" si="1415"/>
        <v/>
      </c>
      <c r="BW11000" s="32" t="str">
        <f t="shared" si="1416"/>
        <v/>
      </c>
      <c r="BX11000" s="32" t="str">
        <f t="shared" si="1417"/>
        <v/>
      </c>
      <c r="BY11000" s="32" t="str">
        <f t="shared" si="1418"/>
        <v/>
      </c>
      <c r="BZ11000" s="32" t="str">
        <f t="shared" si="1419"/>
        <v/>
      </c>
      <c r="CA11000" s="32" t="str">
        <f t="shared" si="1420"/>
        <v/>
      </c>
      <c r="CB11000" s="33">
        <f>IF(COUNTIF($CD$7:CD11000,CD11000)=1,CD11000,CD11000+COUNTIF($CD$6:CD10999,CD11000))</f>
        <v>60140</v>
      </c>
      <c r="CC11000" s="34">
        <f t="shared" si="1421"/>
        <v>55153</v>
      </c>
      <c r="CD11000" s="32">
        <f t="shared" si="1422"/>
        <v>55153</v>
      </c>
      <c r="CE11000" s="32">
        <f t="shared" si="1423"/>
        <v>0</v>
      </c>
      <c r="CF11000" s="32">
        <f t="shared" si="1424"/>
        <v>0</v>
      </c>
      <c r="CG11000" s="32" t="str">
        <f t="shared" si="1425"/>
        <v/>
      </c>
      <c r="CH11000" s="32">
        <v>995</v>
      </c>
      <c r="CI11000" s="32" t="s">
        <v>7</v>
      </c>
      <c r="CJ11000" s="32" t="str">
        <f t="shared" si="1426"/>
        <v/>
      </c>
      <c r="CK11000" s="32" t="str">
        <f t="shared" si="1427"/>
        <v/>
      </c>
      <c r="CL11000" s="32" t="str">
        <f t="shared" si="1428"/>
        <v/>
      </c>
      <c r="CM11000" s="32" t="str">
        <f t="shared" si="1429"/>
        <v/>
      </c>
      <c r="CN11000" s="32" t="str">
        <f t="shared" si="1430"/>
        <v/>
      </c>
    </row>
    <row r="11001" spans="71:92" x14ac:dyDescent="0.3">
      <c r="BT11001" s="34"/>
    </row>
    <row r="11002" spans="71:92" x14ac:dyDescent="0.3">
      <c r="BT11002" s="34"/>
    </row>
    <row r="11003" spans="71:92" x14ac:dyDescent="0.3">
      <c r="BT11003" s="34"/>
    </row>
    <row r="11004" spans="71:92" x14ac:dyDescent="0.3">
      <c r="BT11004" s="34"/>
    </row>
    <row r="11005" spans="71:92" x14ac:dyDescent="0.3">
      <c r="BT11005" s="34"/>
    </row>
    <row r="11006" spans="71:92" x14ac:dyDescent="0.3">
      <c r="BT11006" s="34"/>
    </row>
    <row r="11007" spans="71:92" x14ac:dyDescent="0.3">
      <c r="BT11007" s="34"/>
    </row>
    <row r="11008" spans="71:92" x14ac:dyDescent="0.3">
      <c r="BT11008" s="34"/>
    </row>
    <row r="11009" spans="72:72" x14ac:dyDescent="0.3">
      <c r="BT11009" s="34"/>
    </row>
    <row r="11010" spans="72:72" x14ac:dyDescent="0.3">
      <c r="BT11010" s="34"/>
    </row>
    <row r="11011" spans="72:72" x14ac:dyDescent="0.3">
      <c r="BT11011" s="34"/>
    </row>
    <row r="11012" spans="72:72" x14ac:dyDescent="0.3">
      <c r="BT11012" s="34"/>
    </row>
    <row r="11013" spans="72:72" x14ac:dyDescent="0.3">
      <c r="BT11013" s="34"/>
    </row>
    <row r="11014" spans="72:72" x14ac:dyDescent="0.3">
      <c r="BT11014" s="34"/>
    </row>
    <row r="11015" spans="72:72" x14ac:dyDescent="0.3">
      <c r="BT11015" s="34"/>
    </row>
    <row r="11016" spans="72:72" x14ac:dyDescent="0.3">
      <c r="BT11016" s="34"/>
    </row>
    <row r="11017" spans="72:72" x14ac:dyDescent="0.3">
      <c r="BT11017" s="34"/>
    </row>
    <row r="11018" spans="72:72" x14ac:dyDescent="0.3">
      <c r="BT11018" s="34"/>
    </row>
    <row r="11019" spans="72:72" x14ac:dyDescent="0.3">
      <c r="BT11019" s="34"/>
    </row>
    <row r="11020" spans="72:72" x14ac:dyDescent="0.3">
      <c r="BT11020" s="34"/>
    </row>
    <row r="11021" spans="72:72" x14ac:dyDescent="0.3">
      <c r="BT11021" s="34"/>
    </row>
    <row r="11022" spans="72:72" x14ac:dyDescent="0.3">
      <c r="BT11022" s="34"/>
    </row>
    <row r="11023" spans="72:72" x14ac:dyDescent="0.3">
      <c r="BT11023" s="34"/>
    </row>
    <row r="11024" spans="72:72" x14ac:dyDescent="0.3">
      <c r="BT11024" s="34"/>
    </row>
    <row r="11025" spans="72:72" x14ac:dyDescent="0.3">
      <c r="BT11025" s="34"/>
    </row>
    <row r="11026" spans="72:72" x14ac:dyDescent="0.3">
      <c r="BT11026" s="34"/>
    </row>
    <row r="11027" spans="72:72" x14ac:dyDescent="0.3">
      <c r="BT11027" s="34"/>
    </row>
    <row r="11028" spans="72:72" x14ac:dyDescent="0.3">
      <c r="BT11028" s="34"/>
    </row>
    <row r="11029" spans="72:72" x14ac:dyDescent="0.3">
      <c r="BT11029" s="34"/>
    </row>
    <row r="11030" spans="72:72" x14ac:dyDescent="0.3">
      <c r="BT11030" s="34"/>
    </row>
    <row r="11031" spans="72:72" x14ac:dyDescent="0.3">
      <c r="BT11031" s="34"/>
    </row>
    <row r="11032" spans="72:72" x14ac:dyDescent="0.3">
      <c r="BT11032" s="34"/>
    </row>
    <row r="11033" spans="72:72" x14ac:dyDescent="0.3">
      <c r="BT11033" s="34"/>
    </row>
    <row r="11034" spans="72:72" x14ac:dyDescent="0.3">
      <c r="BT11034" s="34"/>
    </row>
    <row r="11035" spans="72:72" x14ac:dyDescent="0.3">
      <c r="BT11035" s="34"/>
    </row>
    <row r="11036" spans="72:72" x14ac:dyDescent="0.3">
      <c r="BT11036" s="34"/>
    </row>
    <row r="11037" spans="72:72" x14ac:dyDescent="0.3">
      <c r="BT11037" s="34"/>
    </row>
    <row r="11038" spans="72:72" x14ac:dyDescent="0.3">
      <c r="BT11038" s="34"/>
    </row>
    <row r="11039" spans="72:72" x14ac:dyDescent="0.3">
      <c r="BT11039" s="34"/>
    </row>
    <row r="11040" spans="72:72" x14ac:dyDescent="0.3">
      <c r="BT11040" s="34"/>
    </row>
    <row r="11041" spans="72:72" x14ac:dyDescent="0.3">
      <c r="BT11041" s="34"/>
    </row>
    <row r="11042" spans="72:72" x14ac:dyDescent="0.3">
      <c r="BT11042" s="34"/>
    </row>
    <row r="11043" spans="72:72" x14ac:dyDescent="0.3">
      <c r="BT11043" s="34"/>
    </row>
    <row r="11044" spans="72:72" x14ac:dyDescent="0.3">
      <c r="BT11044" s="34"/>
    </row>
    <row r="11045" spans="72:72" x14ac:dyDescent="0.3">
      <c r="BT11045" s="34"/>
    </row>
    <row r="11046" spans="72:72" x14ac:dyDescent="0.3">
      <c r="BT11046" s="34"/>
    </row>
    <row r="11047" spans="72:72" x14ac:dyDescent="0.3">
      <c r="BT11047" s="34"/>
    </row>
    <row r="11048" spans="72:72" x14ac:dyDescent="0.3">
      <c r="BT11048" s="34"/>
    </row>
    <row r="11049" spans="72:72" x14ac:dyDescent="0.3">
      <c r="BT11049" s="34"/>
    </row>
    <row r="11050" spans="72:72" x14ac:dyDescent="0.3">
      <c r="BT11050" s="34"/>
    </row>
    <row r="11051" spans="72:72" x14ac:dyDescent="0.3">
      <c r="BT11051" s="34"/>
    </row>
    <row r="11052" spans="72:72" x14ac:dyDescent="0.3">
      <c r="BT11052" s="34"/>
    </row>
    <row r="11053" spans="72:72" x14ac:dyDescent="0.3">
      <c r="BT11053" s="34"/>
    </row>
    <row r="11054" spans="72:72" x14ac:dyDescent="0.3">
      <c r="BT11054" s="34"/>
    </row>
    <row r="11055" spans="72:72" x14ac:dyDescent="0.3">
      <c r="BT11055" s="34"/>
    </row>
    <row r="11056" spans="72:72" x14ac:dyDescent="0.3">
      <c r="BT11056" s="34"/>
    </row>
    <row r="11057" spans="72:72" x14ac:dyDescent="0.3">
      <c r="BT11057" s="34"/>
    </row>
    <row r="11058" spans="72:72" x14ac:dyDescent="0.3">
      <c r="BT11058" s="34"/>
    </row>
    <row r="11059" spans="72:72" x14ac:dyDescent="0.3">
      <c r="BT11059" s="34"/>
    </row>
    <row r="11060" spans="72:72" x14ac:dyDescent="0.3">
      <c r="BT11060" s="34"/>
    </row>
    <row r="11061" spans="72:72" x14ac:dyDescent="0.3">
      <c r="BT11061" s="34"/>
    </row>
    <row r="11062" spans="72:72" x14ac:dyDescent="0.3">
      <c r="BT11062" s="34"/>
    </row>
    <row r="11063" spans="72:72" x14ac:dyDescent="0.3">
      <c r="BT11063" s="34"/>
    </row>
    <row r="11064" spans="72:72" x14ac:dyDescent="0.3">
      <c r="BT11064" s="34"/>
    </row>
    <row r="11065" spans="72:72" x14ac:dyDescent="0.3">
      <c r="BT11065" s="34"/>
    </row>
    <row r="11066" spans="72:72" x14ac:dyDescent="0.3">
      <c r="BT11066" s="34"/>
    </row>
    <row r="11067" spans="72:72" x14ac:dyDescent="0.3">
      <c r="BT11067" s="34"/>
    </row>
    <row r="11068" spans="72:72" x14ac:dyDescent="0.3">
      <c r="BT11068" s="34"/>
    </row>
    <row r="11069" spans="72:72" x14ac:dyDescent="0.3">
      <c r="BT11069" s="34"/>
    </row>
    <row r="11070" spans="72:72" x14ac:dyDescent="0.3">
      <c r="BT11070" s="34"/>
    </row>
    <row r="11071" spans="72:72" x14ac:dyDescent="0.3">
      <c r="BT11071" s="34"/>
    </row>
    <row r="11072" spans="72:72" x14ac:dyDescent="0.3">
      <c r="BT11072" s="34"/>
    </row>
    <row r="11073" spans="72:72" x14ac:dyDescent="0.3">
      <c r="BT11073" s="34"/>
    </row>
    <row r="11074" spans="72:72" x14ac:dyDescent="0.3">
      <c r="BT11074" s="34"/>
    </row>
    <row r="11075" spans="72:72" x14ac:dyDescent="0.3">
      <c r="BT11075" s="34"/>
    </row>
    <row r="11076" spans="72:72" x14ac:dyDescent="0.3">
      <c r="BT11076" s="34"/>
    </row>
    <row r="11077" spans="72:72" x14ac:dyDescent="0.3">
      <c r="BT11077" s="34"/>
    </row>
    <row r="11078" spans="72:72" x14ac:dyDescent="0.3">
      <c r="BT11078" s="34"/>
    </row>
    <row r="11079" spans="72:72" x14ac:dyDescent="0.3">
      <c r="BT11079" s="34"/>
    </row>
    <row r="11080" spans="72:72" x14ac:dyDescent="0.3">
      <c r="BT11080" s="34"/>
    </row>
    <row r="11081" spans="72:72" x14ac:dyDescent="0.3">
      <c r="BT11081" s="34"/>
    </row>
    <row r="11082" spans="72:72" x14ac:dyDescent="0.3">
      <c r="BT11082" s="34"/>
    </row>
    <row r="11083" spans="72:72" x14ac:dyDescent="0.3">
      <c r="BT11083" s="34"/>
    </row>
    <row r="11084" spans="72:72" x14ac:dyDescent="0.3">
      <c r="BT11084" s="34"/>
    </row>
    <row r="11085" spans="72:72" x14ac:dyDescent="0.3">
      <c r="BT11085" s="34"/>
    </row>
    <row r="11086" spans="72:72" x14ac:dyDescent="0.3">
      <c r="BT11086" s="34"/>
    </row>
    <row r="11087" spans="72:72" x14ac:dyDescent="0.3">
      <c r="BT11087" s="34"/>
    </row>
    <row r="11088" spans="72:72" x14ac:dyDescent="0.3">
      <c r="BT11088" s="34"/>
    </row>
    <row r="11089" spans="72:72" x14ac:dyDescent="0.3">
      <c r="BT11089" s="34"/>
    </row>
    <row r="11090" spans="72:72" x14ac:dyDescent="0.3">
      <c r="BT11090" s="34"/>
    </row>
    <row r="11091" spans="72:72" x14ac:dyDescent="0.3">
      <c r="BT11091" s="34"/>
    </row>
    <row r="11092" spans="72:72" x14ac:dyDescent="0.3">
      <c r="BT11092" s="34"/>
    </row>
    <row r="11093" spans="72:72" x14ac:dyDescent="0.3">
      <c r="BT11093" s="34"/>
    </row>
    <row r="11094" spans="72:72" x14ac:dyDescent="0.3">
      <c r="BT11094" s="34"/>
    </row>
    <row r="11095" spans="72:72" x14ac:dyDescent="0.3">
      <c r="BT11095" s="34"/>
    </row>
    <row r="11096" spans="72:72" x14ac:dyDescent="0.3">
      <c r="BT11096" s="34"/>
    </row>
    <row r="11097" spans="72:72" x14ac:dyDescent="0.3">
      <c r="BT11097" s="34"/>
    </row>
    <row r="11098" spans="72:72" x14ac:dyDescent="0.3">
      <c r="BT11098" s="34"/>
    </row>
    <row r="11099" spans="72:72" x14ac:dyDescent="0.3">
      <c r="BT11099" s="34"/>
    </row>
    <row r="11100" spans="72:72" x14ac:dyDescent="0.3">
      <c r="BT11100" s="34"/>
    </row>
    <row r="11101" spans="72:72" x14ac:dyDescent="0.3">
      <c r="BT11101" s="34"/>
    </row>
    <row r="11102" spans="72:72" x14ac:dyDescent="0.3">
      <c r="BT11102" s="34"/>
    </row>
    <row r="11103" spans="72:72" x14ac:dyDescent="0.3">
      <c r="BT11103" s="34"/>
    </row>
    <row r="11104" spans="72:72" x14ac:dyDescent="0.3">
      <c r="BT11104" s="34"/>
    </row>
    <row r="11105" spans="72:72" x14ac:dyDescent="0.3">
      <c r="BT11105" s="34"/>
    </row>
    <row r="11106" spans="72:72" x14ac:dyDescent="0.3">
      <c r="BT11106" s="34"/>
    </row>
    <row r="11107" spans="72:72" x14ac:dyDescent="0.3">
      <c r="BT11107" s="34"/>
    </row>
    <row r="11108" spans="72:72" x14ac:dyDescent="0.3">
      <c r="BT11108" s="34"/>
    </row>
    <row r="11109" spans="72:72" x14ac:dyDescent="0.3">
      <c r="BT11109" s="34"/>
    </row>
    <row r="11110" spans="72:72" x14ac:dyDescent="0.3">
      <c r="BT11110" s="34"/>
    </row>
    <row r="11111" spans="72:72" x14ac:dyDescent="0.3">
      <c r="BT11111" s="34"/>
    </row>
    <row r="11112" spans="72:72" x14ac:dyDescent="0.3">
      <c r="BT11112" s="34"/>
    </row>
    <row r="11113" spans="72:72" x14ac:dyDescent="0.3">
      <c r="BT11113" s="34"/>
    </row>
    <row r="11114" spans="72:72" x14ac:dyDescent="0.3">
      <c r="BT11114" s="34"/>
    </row>
    <row r="11115" spans="72:72" x14ac:dyDescent="0.3">
      <c r="BT11115" s="34"/>
    </row>
    <row r="11116" spans="72:72" x14ac:dyDescent="0.3">
      <c r="BT11116" s="34"/>
    </row>
    <row r="11117" spans="72:72" x14ac:dyDescent="0.3">
      <c r="BT11117" s="34"/>
    </row>
    <row r="11118" spans="72:72" x14ac:dyDescent="0.3">
      <c r="BT11118" s="34"/>
    </row>
    <row r="11119" spans="72:72" x14ac:dyDescent="0.3">
      <c r="BT11119" s="34"/>
    </row>
    <row r="11120" spans="72:72" x14ac:dyDescent="0.3">
      <c r="BT11120" s="34"/>
    </row>
    <row r="11121" spans="72:72" x14ac:dyDescent="0.3">
      <c r="BT11121" s="34"/>
    </row>
    <row r="11122" spans="72:72" x14ac:dyDescent="0.3">
      <c r="BT11122" s="34"/>
    </row>
    <row r="11123" spans="72:72" x14ac:dyDescent="0.3">
      <c r="BT11123" s="34"/>
    </row>
    <row r="11124" spans="72:72" x14ac:dyDescent="0.3">
      <c r="BT11124" s="34"/>
    </row>
    <row r="11125" spans="72:72" x14ac:dyDescent="0.3">
      <c r="BT11125" s="34"/>
    </row>
    <row r="11126" spans="72:72" x14ac:dyDescent="0.3">
      <c r="BT11126" s="34"/>
    </row>
    <row r="11127" spans="72:72" x14ac:dyDescent="0.3">
      <c r="BT11127" s="34"/>
    </row>
    <row r="11128" spans="72:72" x14ac:dyDescent="0.3">
      <c r="BT11128" s="34"/>
    </row>
    <row r="11129" spans="72:72" x14ac:dyDescent="0.3">
      <c r="BT11129" s="34"/>
    </row>
    <row r="11130" spans="72:72" x14ac:dyDescent="0.3">
      <c r="BT11130" s="34"/>
    </row>
    <row r="11131" spans="72:72" x14ac:dyDescent="0.3">
      <c r="BT11131" s="34"/>
    </row>
    <row r="11132" spans="72:72" x14ac:dyDescent="0.3">
      <c r="BT11132" s="34"/>
    </row>
    <row r="11133" spans="72:72" x14ac:dyDescent="0.3">
      <c r="BT11133" s="34"/>
    </row>
    <row r="11134" spans="72:72" x14ac:dyDescent="0.3">
      <c r="BT11134" s="34"/>
    </row>
    <row r="11135" spans="72:72" x14ac:dyDescent="0.3">
      <c r="BT11135" s="34"/>
    </row>
    <row r="11136" spans="72:72" x14ac:dyDescent="0.3">
      <c r="BT11136" s="34"/>
    </row>
    <row r="11137" spans="72:72" x14ac:dyDescent="0.3">
      <c r="BT11137" s="34"/>
    </row>
    <row r="11138" spans="72:72" x14ac:dyDescent="0.3">
      <c r="BT11138" s="34"/>
    </row>
    <row r="11139" spans="72:72" x14ac:dyDescent="0.3">
      <c r="BT11139" s="34"/>
    </row>
    <row r="11140" spans="72:72" x14ac:dyDescent="0.3">
      <c r="BT11140" s="34"/>
    </row>
    <row r="11141" spans="72:72" x14ac:dyDescent="0.3">
      <c r="BT11141" s="34"/>
    </row>
    <row r="11142" spans="72:72" x14ac:dyDescent="0.3">
      <c r="BT11142" s="34"/>
    </row>
    <row r="11143" spans="72:72" x14ac:dyDescent="0.3">
      <c r="BT11143" s="34"/>
    </row>
    <row r="11144" spans="72:72" x14ac:dyDescent="0.3">
      <c r="BT11144" s="34"/>
    </row>
    <row r="11145" spans="72:72" x14ac:dyDescent="0.3">
      <c r="BT11145" s="34"/>
    </row>
    <row r="11146" spans="72:72" x14ac:dyDescent="0.3">
      <c r="BT11146" s="34"/>
    </row>
    <row r="11147" spans="72:72" x14ac:dyDescent="0.3">
      <c r="BT11147" s="34"/>
    </row>
    <row r="11148" spans="72:72" x14ac:dyDescent="0.3">
      <c r="BT11148" s="34"/>
    </row>
    <row r="11149" spans="72:72" x14ac:dyDescent="0.3">
      <c r="BT11149" s="34"/>
    </row>
    <row r="11150" spans="72:72" x14ac:dyDescent="0.3">
      <c r="BT11150" s="34"/>
    </row>
    <row r="11151" spans="72:72" x14ac:dyDescent="0.3">
      <c r="BT11151" s="34"/>
    </row>
    <row r="11152" spans="72:72" x14ac:dyDescent="0.3">
      <c r="BT11152" s="34"/>
    </row>
    <row r="11153" spans="72:72" x14ac:dyDescent="0.3">
      <c r="BT11153" s="34"/>
    </row>
    <row r="11154" spans="72:72" x14ac:dyDescent="0.3">
      <c r="BT11154" s="34"/>
    </row>
    <row r="11155" spans="72:72" x14ac:dyDescent="0.3">
      <c r="BT11155" s="34"/>
    </row>
    <row r="11156" spans="72:72" x14ac:dyDescent="0.3">
      <c r="BT11156" s="34"/>
    </row>
    <row r="11157" spans="72:72" x14ac:dyDescent="0.3">
      <c r="BT11157" s="34"/>
    </row>
    <row r="11158" spans="72:72" x14ac:dyDescent="0.3">
      <c r="BT11158" s="34"/>
    </row>
    <row r="11159" spans="72:72" x14ac:dyDescent="0.3">
      <c r="BT11159" s="34"/>
    </row>
    <row r="11160" spans="72:72" x14ac:dyDescent="0.3">
      <c r="BT11160" s="34"/>
    </row>
    <row r="11161" spans="72:72" x14ac:dyDescent="0.3">
      <c r="BT11161" s="34"/>
    </row>
    <row r="11162" spans="72:72" x14ac:dyDescent="0.3">
      <c r="BT11162" s="34"/>
    </row>
    <row r="11163" spans="72:72" x14ac:dyDescent="0.3">
      <c r="BT11163" s="34"/>
    </row>
    <row r="11164" spans="72:72" x14ac:dyDescent="0.3">
      <c r="BT11164" s="34"/>
    </row>
    <row r="11165" spans="72:72" x14ac:dyDescent="0.3">
      <c r="BT11165" s="34"/>
    </row>
    <row r="11166" spans="72:72" x14ac:dyDescent="0.3">
      <c r="BT11166" s="34"/>
    </row>
    <row r="11167" spans="72:72" x14ac:dyDescent="0.3">
      <c r="BT11167" s="34"/>
    </row>
    <row r="11168" spans="72:72" x14ac:dyDescent="0.3">
      <c r="BT11168" s="34"/>
    </row>
    <row r="11169" spans="72:72" x14ac:dyDescent="0.3">
      <c r="BT11169" s="34"/>
    </row>
    <row r="11170" spans="72:72" x14ac:dyDescent="0.3">
      <c r="BT11170" s="34"/>
    </row>
    <row r="11171" spans="72:72" x14ac:dyDescent="0.3">
      <c r="BT11171" s="34"/>
    </row>
    <row r="11172" spans="72:72" x14ac:dyDescent="0.3">
      <c r="BT11172" s="34"/>
    </row>
    <row r="11173" spans="72:72" x14ac:dyDescent="0.3">
      <c r="BT11173" s="34"/>
    </row>
    <row r="11174" spans="72:72" x14ac:dyDescent="0.3">
      <c r="BT11174" s="34"/>
    </row>
    <row r="11175" spans="72:72" x14ac:dyDescent="0.3">
      <c r="BT11175" s="34"/>
    </row>
    <row r="11176" spans="72:72" x14ac:dyDescent="0.3">
      <c r="BT11176" s="34"/>
    </row>
    <row r="11177" spans="72:72" x14ac:dyDescent="0.3">
      <c r="BT11177" s="34"/>
    </row>
    <row r="11178" spans="72:72" x14ac:dyDescent="0.3">
      <c r="BT11178" s="34"/>
    </row>
    <row r="11179" spans="72:72" x14ac:dyDescent="0.3">
      <c r="BT11179" s="34"/>
    </row>
    <row r="11180" spans="72:72" x14ac:dyDescent="0.3">
      <c r="BT11180" s="34"/>
    </row>
    <row r="11181" spans="72:72" x14ac:dyDescent="0.3">
      <c r="BT11181" s="34"/>
    </row>
    <row r="11182" spans="72:72" x14ac:dyDescent="0.3">
      <c r="BT11182" s="34"/>
    </row>
    <row r="11183" spans="72:72" x14ac:dyDescent="0.3">
      <c r="BT11183" s="34"/>
    </row>
    <row r="11184" spans="72:72" x14ac:dyDescent="0.3">
      <c r="BT11184" s="34"/>
    </row>
    <row r="11185" spans="72:72" x14ac:dyDescent="0.3">
      <c r="BT11185" s="34"/>
    </row>
    <row r="11186" spans="72:72" x14ac:dyDescent="0.3">
      <c r="BT11186" s="34"/>
    </row>
    <row r="11187" spans="72:72" x14ac:dyDescent="0.3">
      <c r="BT11187" s="34"/>
    </row>
    <row r="11188" spans="72:72" x14ac:dyDescent="0.3">
      <c r="BT11188" s="34"/>
    </row>
    <row r="11189" spans="72:72" x14ac:dyDescent="0.3">
      <c r="BT11189" s="34"/>
    </row>
    <row r="11190" spans="72:72" x14ac:dyDescent="0.3">
      <c r="BT11190" s="34"/>
    </row>
    <row r="11191" spans="72:72" x14ac:dyDescent="0.3">
      <c r="BT11191" s="34"/>
    </row>
    <row r="11192" spans="72:72" x14ac:dyDescent="0.3">
      <c r="BT11192" s="34"/>
    </row>
    <row r="11193" spans="72:72" x14ac:dyDescent="0.3">
      <c r="BT11193" s="34"/>
    </row>
    <row r="11194" spans="72:72" x14ac:dyDescent="0.3">
      <c r="BT11194" s="34"/>
    </row>
    <row r="11195" spans="72:72" x14ac:dyDescent="0.3">
      <c r="BT11195" s="34"/>
    </row>
    <row r="11196" spans="72:72" x14ac:dyDescent="0.3">
      <c r="BT11196" s="34"/>
    </row>
    <row r="11197" spans="72:72" x14ac:dyDescent="0.3">
      <c r="BT11197" s="34"/>
    </row>
    <row r="11198" spans="72:72" x14ac:dyDescent="0.3">
      <c r="BT11198" s="34"/>
    </row>
    <row r="11199" spans="72:72" x14ac:dyDescent="0.3">
      <c r="BT11199" s="34"/>
    </row>
    <row r="11200" spans="72:72" x14ac:dyDescent="0.3">
      <c r="BT11200" s="34"/>
    </row>
    <row r="11201" spans="72:72" x14ac:dyDescent="0.3">
      <c r="BT11201" s="34"/>
    </row>
    <row r="11202" spans="72:72" x14ac:dyDescent="0.3">
      <c r="BT11202" s="34"/>
    </row>
    <row r="11203" spans="72:72" x14ac:dyDescent="0.3">
      <c r="BT11203" s="34"/>
    </row>
    <row r="11204" spans="72:72" x14ac:dyDescent="0.3">
      <c r="BT11204" s="34"/>
    </row>
    <row r="11205" spans="72:72" x14ac:dyDescent="0.3">
      <c r="BT11205" s="34"/>
    </row>
    <row r="11206" spans="72:72" x14ac:dyDescent="0.3">
      <c r="BT11206" s="34"/>
    </row>
    <row r="11207" spans="72:72" x14ac:dyDescent="0.3">
      <c r="BT11207" s="34"/>
    </row>
    <row r="11208" spans="72:72" x14ac:dyDescent="0.3">
      <c r="BT11208" s="34"/>
    </row>
    <row r="11209" spans="72:72" x14ac:dyDescent="0.3">
      <c r="BT11209" s="34"/>
    </row>
    <row r="11210" spans="72:72" x14ac:dyDescent="0.3">
      <c r="BT11210" s="34"/>
    </row>
    <row r="11211" spans="72:72" x14ac:dyDescent="0.3">
      <c r="BT11211" s="34"/>
    </row>
    <row r="11212" spans="72:72" x14ac:dyDescent="0.3">
      <c r="BT11212" s="34"/>
    </row>
    <row r="11213" spans="72:72" x14ac:dyDescent="0.3">
      <c r="BT11213" s="34"/>
    </row>
    <row r="11214" spans="72:72" x14ac:dyDescent="0.3">
      <c r="BT11214" s="34"/>
    </row>
    <row r="11215" spans="72:72" x14ac:dyDescent="0.3">
      <c r="BT11215" s="34"/>
    </row>
    <row r="11216" spans="72:72" x14ac:dyDescent="0.3">
      <c r="BT11216" s="34"/>
    </row>
    <row r="11217" spans="72:72" x14ac:dyDescent="0.3">
      <c r="BT11217" s="34"/>
    </row>
    <row r="11218" spans="72:72" x14ac:dyDescent="0.3">
      <c r="BT11218" s="34"/>
    </row>
    <row r="11219" spans="72:72" x14ac:dyDescent="0.3">
      <c r="BT11219" s="34"/>
    </row>
    <row r="11220" spans="72:72" x14ac:dyDescent="0.3">
      <c r="BT11220" s="34"/>
    </row>
    <row r="11221" spans="72:72" x14ac:dyDescent="0.3">
      <c r="BT11221" s="34"/>
    </row>
    <row r="11222" spans="72:72" x14ac:dyDescent="0.3">
      <c r="BT11222" s="34"/>
    </row>
    <row r="11223" spans="72:72" x14ac:dyDescent="0.3">
      <c r="BT11223" s="34"/>
    </row>
    <row r="11224" spans="72:72" x14ac:dyDescent="0.3">
      <c r="BT11224" s="34"/>
    </row>
    <row r="11225" spans="72:72" x14ac:dyDescent="0.3">
      <c r="BT11225" s="34"/>
    </row>
    <row r="11226" spans="72:72" x14ac:dyDescent="0.3">
      <c r="BT11226" s="34"/>
    </row>
    <row r="11227" spans="72:72" x14ac:dyDescent="0.3">
      <c r="BT11227" s="34"/>
    </row>
    <row r="11228" spans="72:72" x14ac:dyDescent="0.3">
      <c r="BT11228" s="34"/>
    </row>
    <row r="11229" spans="72:72" x14ac:dyDescent="0.3">
      <c r="BT11229" s="34"/>
    </row>
    <row r="11230" spans="72:72" x14ac:dyDescent="0.3">
      <c r="BT11230" s="34"/>
    </row>
    <row r="11231" spans="72:72" x14ac:dyDescent="0.3">
      <c r="BT11231" s="34"/>
    </row>
    <row r="11232" spans="72:72" x14ac:dyDescent="0.3">
      <c r="BT11232" s="34"/>
    </row>
    <row r="11233" spans="72:72" x14ac:dyDescent="0.3">
      <c r="BT11233" s="34"/>
    </row>
    <row r="11234" spans="72:72" x14ac:dyDescent="0.3">
      <c r="BT11234" s="34"/>
    </row>
    <row r="11235" spans="72:72" x14ac:dyDescent="0.3">
      <c r="BT11235" s="34"/>
    </row>
    <row r="11236" spans="72:72" x14ac:dyDescent="0.3">
      <c r="BT11236" s="34"/>
    </row>
    <row r="11237" spans="72:72" x14ac:dyDescent="0.3">
      <c r="BT11237" s="34"/>
    </row>
    <row r="11238" spans="72:72" x14ac:dyDescent="0.3">
      <c r="BT11238" s="34"/>
    </row>
    <row r="11239" spans="72:72" x14ac:dyDescent="0.3">
      <c r="BT11239" s="34"/>
    </row>
    <row r="11240" spans="72:72" x14ac:dyDescent="0.3">
      <c r="BT11240" s="34"/>
    </row>
    <row r="11241" spans="72:72" x14ac:dyDescent="0.3">
      <c r="BT11241" s="34"/>
    </row>
    <row r="11242" spans="72:72" x14ac:dyDescent="0.3">
      <c r="BT11242" s="34"/>
    </row>
    <row r="11243" spans="72:72" x14ac:dyDescent="0.3">
      <c r="BT11243" s="34"/>
    </row>
    <row r="11244" spans="72:72" x14ac:dyDescent="0.3">
      <c r="BT11244" s="34"/>
    </row>
    <row r="11245" spans="72:72" x14ac:dyDescent="0.3">
      <c r="BT11245" s="34"/>
    </row>
    <row r="11246" spans="72:72" x14ac:dyDescent="0.3">
      <c r="BT11246" s="34"/>
    </row>
    <row r="11247" spans="72:72" x14ac:dyDescent="0.3">
      <c r="BT11247" s="34"/>
    </row>
    <row r="11248" spans="72:72" x14ac:dyDescent="0.3">
      <c r="BT11248" s="34"/>
    </row>
    <row r="11249" spans="72:72" x14ac:dyDescent="0.3">
      <c r="BT11249" s="34"/>
    </row>
    <row r="11250" spans="72:72" x14ac:dyDescent="0.3">
      <c r="BT11250" s="34"/>
    </row>
    <row r="11251" spans="72:72" x14ac:dyDescent="0.3">
      <c r="BT11251" s="34"/>
    </row>
    <row r="11252" spans="72:72" x14ac:dyDescent="0.3">
      <c r="BT11252" s="34"/>
    </row>
    <row r="11253" spans="72:72" x14ac:dyDescent="0.3">
      <c r="BT11253" s="34"/>
    </row>
    <row r="11254" spans="72:72" x14ac:dyDescent="0.3">
      <c r="BT11254" s="34"/>
    </row>
    <row r="11255" spans="72:72" x14ac:dyDescent="0.3">
      <c r="BT11255" s="34"/>
    </row>
    <row r="11256" spans="72:72" x14ac:dyDescent="0.3">
      <c r="BT11256" s="34"/>
    </row>
    <row r="11257" spans="72:72" x14ac:dyDescent="0.3">
      <c r="BT11257" s="34"/>
    </row>
    <row r="11258" spans="72:72" x14ac:dyDescent="0.3">
      <c r="BT11258" s="34"/>
    </row>
    <row r="11259" spans="72:72" x14ac:dyDescent="0.3">
      <c r="BT11259" s="34"/>
    </row>
    <row r="11260" spans="72:72" x14ac:dyDescent="0.3">
      <c r="BT11260" s="34"/>
    </row>
    <row r="11261" spans="72:72" x14ac:dyDescent="0.3">
      <c r="BT11261" s="34"/>
    </row>
    <row r="11262" spans="72:72" x14ac:dyDescent="0.3">
      <c r="BT11262" s="34"/>
    </row>
    <row r="11263" spans="72:72" x14ac:dyDescent="0.3">
      <c r="BT11263" s="34"/>
    </row>
    <row r="11264" spans="72:72" x14ac:dyDescent="0.3">
      <c r="BT11264" s="34"/>
    </row>
    <row r="11265" spans="72:72" x14ac:dyDescent="0.3">
      <c r="BT11265" s="34"/>
    </row>
    <row r="11266" spans="72:72" x14ac:dyDescent="0.3">
      <c r="BT11266" s="34"/>
    </row>
    <row r="11267" spans="72:72" x14ac:dyDescent="0.3">
      <c r="BT11267" s="34"/>
    </row>
    <row r="11268" spans="72:72" x14ac:dyDescent="0.3">
      <c r="BT11268" s="34"/>
    </row>
    <row r="11269" spans="72:72" x14ac:dyDescent="0.3">
      <c r="BT11269" s="34"/>
    </row>
    <row r="11270" spans="72:72" x14ac:dyDescent="0.3">
      <c r="BT11270" s="34"/>
    </row>
    <row r="11271" spans="72:72" x14ac:dyDescent="0.3">
      <c r="BT11271" s="34"/>
    </row>
    <row r="11272" spans="72:72" x14ac:dyDescent="0.3">
      <c r="BT11272" s="34"/>
    </row>
    <row r="11273" spans="72:72" x14ac:dyDescent="0.3">
      <c r="BT11273" s="34"/>
    </row>
    <row r="11274" spans="72:72" x14ac:dyDescent="0.3">
      <c r="BT11274" s="34"/>
    </row>
    <row r="11275" spans="72:72" x14ac:dyDescent="0.3">
      <c r="BT11275" s="34"/>
    </row>
    <row r="11276" spans="72:72" x14ac:dyDescent="0.3">
      <c r="BT11276" s="34"/>
    </row>
    <row r="11277" spans="72:72" x14ac:dyDescent="0.3">
      <c r="BT11277" s="34"/>
    </row>
    <row r="11278" spans="72:72" x14ac:dyDescent="0.3">
      <c r="BT11278" s="34"/>
    </row>
    <row r="11279" spans="72:72" x14ac:dyDescent="0.3">
      <c r="BT11279" s="34"/>
    </row>
    <row r="11280" spans="72:72" x14ac:dyDescent="0.3">
      <c r="BT11280" s="34"/>
    </row>
    <row r="11281" spans="72:72" x14ac:dyDescent="0.3">
      <c r="BT11281" s="34"/>
    </row>
    <row r="11282" spans="72:72" x14ac:dyDescent="0.3">
      <c r="BT11282" s="34"/>
    </row>
    <row r="11283" spans="72:72" x14ac:dyDescent="0.3">
      <c r="BT11283" s="34"/>
    </row>
    <row r="11284" spans="72:72" x14ac:dyDescent="0.3">
      <c r="BT11284" s="34"/>
    </row>
    <row r="11285" spans="72:72" x14ac:dyDescent="0.3">
      <c r="BT11285" s="34"/>
    </row>
    <row r="11286" spans="72:72" x14ac:dyDescent="0.3">
      <c r="BT11286" s="34"/>
    </row>
    <row r="11287" spans="72:72" x14ac:dyDescent="0.3">
      <c r="BT11287" s="34"/>
    </row>
    <row r="11288" spans="72:72" x14ac:dyDescent="0.3">
      <c r="BT11288" s="34"/>
    </row>
    <row r="11289" spans="72:72" x14ac:dyDescent="0.3">
      <c r="BT11289" s="34"/>
    </row>
    <row r="11290" spans="72:72" x14ac:dyDescent="0.3">
      <c r="BT11290" s="34"/>
    </row>
    <row r="11291" spans="72:72" x14ac:dyDescent="0.3">
      <c r="BT11291" s="34"/>
    </row>
    <row r="11292" spans="72:72" x14ac:dyDescent="0.3">
      <c r="BT11292" s="34"/>
    </row>
    <row r="11293" spans="72:72" x14ac:dyDescent="0.3">
      <c r="BT11293" s="34"/>
    </row>
    <row r="11294" spans="72:72" x14ac:dyDescent="0.3">
      <c r="BT11294" s="34"/>
    </row>
    <row r="11295" spans="72:72" x14ac:dyDescent="0.3">
      <c r="BT11295" s="34"/>
    </row>
    <row r="11296" spans="72:72" x14ac:dyDescent="0.3">
      <c r="BT11296" s="34"/>
    </row>
    <row r="11297" spans="72:72" x14ac:dyDescent="0.3">
      <c r="BT11297" s="34"/>
    </row>
    <row r="11298" spans="72:72" x14ac:dyDescent="0.3">
      <c r="BT11298" s="34"/>
    </row>
    <row r="11299" spans="72:72" x14ac:dyDescent="0.3">
      <c r="BT11299" s="34"/>
    </row>
    <row r="11300" spans="72:72" x14ac:dyDescent="0.3">
      <c r="BT11300" s="34"/>
    </row>
    <row r="11301" spans="72:72" x14ac:dyDescent="0.3">
      <c r="BT11301" s="34"/>
    </row>
    <row r="11302" spans="72:72" x14ac:dyDescent="0.3">
      <c r="BT11302" s="34"/>
    </row>
    <row r="11303" spans="72:72" x14ac:dyDescent="0.3">
      <c r="BT11303" s="34"/>
    </row>
    <row r="11304" spans="72:72" x14ac:dyDescent="0.3">
      <c r="BT11304" s="34"/>
    </row>
    <row r="11305" spans="72:72" x14ac:dyDescent="0.3">
      <c r="BT11305" s="34"/>
    </row>
    <row r="11306" spans="72:72" x14ac:dyDescent="0.3">
      <c r="BT11306" s="34"/>
    </row>
    <row r="11307" spans="72:72" x14ac:dyDescent="0.3">
      <c r="BT11307" s="34"/>
    </row>
    <row r="11308" spans="72:72" x14ac:dyDescent="0.3">
      <c r="BT11308" s="34"/>
    </row>
    <row r="11309" spans="72:72" x14ac:dyDescent="0.3">
      <c r="BT11309" s="34"/>
    </row>
    <row r="11310" spans="72:72" x14ac:dyDescent="0.3">
      <c r="BT11310" s="34"/>
    </row>
    <row r="11311" spans="72:72" x14ac:dyDescent="0.3">
      <c r="BT11311" s="34"/>
    </row>
    <row r="11312" spans="72:72" x14ac:dyDescent="0.3">
      <c r="BT11312" s="34"/>
    </row>
    <row r="11313" spans="72:72" x14ac:dyDescent="0.3">
      <c r="BT11313" s="34"/>
    </row>
    <row r="11314" spans="72:72" x14ac:dyDescent="0.3">
      <c r="BT11314" s="34"/>
    </row>
    <row r="11315" spans="72:72" x14ac:dyDescent="0.3">
      <c r="BT11315" s="34"/>
    </row>
    <row r="11316" spans="72:72" x14ac:dyDescent="0.3">
      <c r="BT11316" s="34"/>
    </row>
    <row r="11317" spans="72:72" x14ac:dyDescent="0.3">
      <c r="BT11317" s="34"/>
    </row>
    <row r="11318" spans="72:72" x14ac:dyDescent="0.3">
      <c r="BT11318" s="34"/>
    </row>
    <row r="11319" spans="72:72" x14ac:dyDescent="0.3">
      <c r="BT11319" s="34"/>
    </row>
    <row r="11320" spans="72:72" x14ac:dyDescent="0.3">
      <c r="BT11320" s="34"/>
    </row>
    <row r="11321" spans="72:72" x14ac:dyDescent="0.3">
      <c r="BT11321" s="34"/>
    </row>
    <row r="11322" spans="72:72" x14ac:dyDescent="0.3">
      <c r="BT11322" s="34"/>
    </row>
    <row r="11323" spans="72:72" x14ac:dyDescent="0.3">
      <c r="BT11323" s="34"/>
    </row>
    <row r="11324" spans="72:72" x14ac:dyDescent="0.3">
      <c r="BT11324" s="34"/>
    </row>
    <row r="11325" spans="72:72" x14ac:dyDescent="0.3">
      <c r="BT11325" s="34"/>
    </row>
    <row r="11326" spans="72:72" x14ac:dyDescent="0.3">
      <c r="BT11326" s="34"/>
    </row>
    <row r="11327" spans="72:72" x14ac:dyDescent="0.3">
      <c r="BT11327" s="34"/>
    </row>
    <row r="11328" spans="72:72" x14ac:dyDescent="0.3">
      <c r="BT11328" s="34"/>
    </row>
    <row r="11329" spans="72:72" x14ac:dyDescent="0.3">
      <c r="BT11329" s="34"/>
    </row>
    <row r="11330" spans="72:72" x14ac:dyDescent="0.3">
      <c r="BT11330" s="34"/>
    </row>
    <row r="11331" spans="72:72" x14ac:dyDescent="0.3">
      <c r="BT11331" s="34"/>
    </row>
    <row r="11332" spans="72:72" x14ac:dyDescent="0.3">
      <c r="BT11332" s="34"/>
    </row>
    <row r="11333" spans="72:72" x14ac:dyDescent="0.3">
      <c r="BT11333" s="34"/>
    </row>
    <row r="11334" spans="72:72" x14ac:dyDescent="0.3">
      <c r="BT11334" s="34"/>
    </row>
    <row r="11335" spans="72:72" x14ac:dyDescent="0.3">
      <c r="BT11335" s="34"/>
    </row>
    <row r="11336" spans="72:72" x14ac:dyDescent="0.3">
      <c r="BT11336" s="34"/>
    </row>
    <row r="11337" spans="72:72" x14ac:dyDescent="0.3">
      <c r="BT11337" s="34"/>
    </row>
    <row r="11338" spans="72:72" x14ac:dyDescent="0.3">
      <c r="BT11338" s="34"/>
    </row>
    <row r="11339" spans="72:72" x14ac:dyDescent="0.3">
      <c r="BT11339" s="34"/>
    </row>
    <row r="11340" spans="72:72" x14ac:dyDescent="0.3">
      <c r="BT11340" s="34"/>
    </row>
    <row r="11341" spans="72:72" x14ac:dyDescent="0.3">
      <c r="BT11341" s="34"/>
    </row>
    <row r="11342" spans="72:72" x14ac:dyDescent="0.3">
      <c r="BT11342" s="34"/>
    </row>
    <row r="11343" spans="72:72" x14ac:dyDescent="0.3">
      <c r="BT11343" s="34"/>
    </row>
    <row r="11344" spans="72:72" x14ac:dyDescent="0.3">
      <c r="BT11344" s="34"/>
    </row>
    <row r="11345" spans="72:72" x14ac:dyDescent="0.3">
      <c r="BT11345" s="34"/>
    </row>
    <row r="11346" spans="72:72" x14ac:dyDescent="0.3">
      <c r="BT11346" s="34"/>
    </row>
    <row r="11347" spans="72:72" x14ac:dyDescent="0.3">
      <c r="BT11347" s="34"/>
    </row>
    <row r="11348" spans="72:72" x14ac:dyDescent="0.3">
      <c r="BT11348" s="34"/>
    </row>
    <row r="11349" spans="72:72" x14ac:dyDescent="0.3">
      <c r="BT11349" s="34"/>
    </row>
    <row r="11350" spans="72:72" x14ac:dyDescent="0.3">
      <c r="BT11350" s="34"/>
    </row>
    <row r="11351" spans="72:72" x14ac:dyDescent="0.3">
      <c r="BT11351" s="34"/>
    </row>
    <row r="11352" spans="72:72" x14ac:dyDescent="0.3">
      <c r="BT11352" s="34"/>
    </row>
    <row r="11353" spans="72:72" x14ac:dyDescent="0.3">
      <c r="BT11353" s="34"/>
    </row>
    <row r="11354" spans="72:72" x14ac:dyDescent="0.3">
      <c r="BT11354" s="34"/>
    </row>
    <row r="11355" spans="72:72" x14ac:dyDescent="0.3">
      <c r="BT11355" s="34"/>
    </row>
    <row r="11356" spans="72:72" x14ac:dyDescent="0.3">
      <c r="BT11356" s="34"/>
    </row>
    <row r="11357" spans="72:72" x14ac:dyDescent="0.3">
      <c r="BT11357" s="34"/>
    </row>
    <row r="11358" spans="72:72" x14ac:dyDescent="0.3">
      <c r="BT11358" s="34"/>
    </row>
    <row r="11359" spans="72:72" x14ac:dyDescent="0.3">
      <c r="BT11359" s="34"/>
    </row>
    <row r="11360" spans="72:72" x14ac:dyDescent="0.3">
      <c r="BT11360" s="34"/>
    </row>
    <row r="11361" spans="72:72" x14ac:dyDescent="0.3">
      <c r="BT11361" s="34"/>
    </row>
    <row r="11362" spans="72:72" x14ac:dyDescent="0.3">
      <c r="BT11362" s="34"/>
    </row>
    <row r="11363" spans="72:72" x14ac:dyDescent="0.3">
      <c r="BT11363" s="34"/>
    </row>
    <row r="11364" spans="72:72" x14ac:dyDescent="0.3">
      <c r="BT11364" s="34"/>
    </row>
    <row r="11365" spans="72:72" x14ac:dyDescent="0.3">
      <c r="BT11365" s="34"/>
    </row>
    <row r="11366" spans="72:72" x14ac:dyDescent="0.3">
      <c r="BT11366" s="34"/>
    </row>
    <row r="11367" spans="72:72" x14ac:dyDescent="0.3">
      <c r="BT11367" s="34"/>
    </row>
    <row r="11368" spans="72:72" x14ac:dyDescent="0.3">
      <c r="BT11368" s="34"/>
    </row>
    <row r="11369" spans="72:72" x14ac:dyDescent="0.3">
      <c r="BT11369" s="34"/>
    </row>
    <row r="11370" spans="72:72" x14ac:dyDescent="0.3">
      <c r="BT11370" s="34"/>
    </row>
    <row r="11371" spans="72:72" x14ac:dyDescent="0.3">
      <c r="BT11371" s="34"/>
    </row>
    <row r="11372" spans="72:72" x14ac:dyDescent="0.3">
      <c r="BT11372" s="34"/>
    </row>
    <row r="11373" spans="72:72" x14ac:dyDescent="0.3">
      <c r="BT11373" s="34"/>
    </row>
    <row r="11374" spans="72:72" x14ac:dyDescent="0.3">
      <c r="BT11374" s="34"/>
    </row>
    <row r="11375" spans="72:72" x14ac:dyDescent="0.3">
      <c r="BT11375" s="34"/>
    </row>
    <row r="11376" spans="72:72" x14ac:dyDescent="0.3">
      <c r="BT11376" s="34"/>
    </row>
    <row r="11377" spans="72:72" x14ac:dyDescent="0.3">
      <c r="BT11377" s="34"/>
    </row>
    <row r="11378" spans="72:72" x14ac:dyDescent="0.3">
      <c r="BT11378" s="34"/>
    </row>
    <row r="11379" spans="72:72" x14ac:dyDescent="0.3">
      <c r="BT11379" s="34"/>
    </row>
    <row r="11380" spans="72:72" x14ac:dyDescent="0.3">
      <c r="BT11380" s="34"/>
    </row>
    <row r="11381" spans="72:72" x14ac:dyDescent="0.3">
      <c r="BT11381" s="34"/>
    </row>
    <row r="11382" spans="72:72" x14ac:dyDescent="0.3">
      <c r="BT11382" s="34"/>
    </row>
    <row r="11383" spans="72:72" x14ac:dyDescent="0.3">
      <c r="BT11383" s="34"/>
    </row>
    <row r="11384" spans="72:72" x14ac:dyDescent="0.3">
      <c r="BT11384" s="34"/>
    </row>
    <row r="11385" spans="72:72" x14ac:dyDescent="0.3">
      <c r="BT11385" s="34"/>
    </row>
    <row r="11386" spans="72:72" x14ac:dyDescent="0.3">
      <c r="BT11386" s="34"/>
    </row>
    <row r="11387" spans="72:72" x14ac:dyDescent="0.3">
      <c r="BT11387" s="34"/>
    </row>
    <row r="11388" spans="72:72" x14ac:dyDescent="0.3">
      <c r="BT11388" s="34"/>
    </row>
    <row r="11389" spans="72:72" x14ac:dyDescent="0.3">
      <c r="BT11389" s="34"/>
    </row>
    <row r="11390" spans="72:72" x14ac:dyDescent="0.3">
      <c r="BT11390" s="34"/>
    </row>
    <row r="11391" spans="72:72" x14ac:dyDescent="0.3">
      <c r="BT11391" s="34"/>
    </row>
    <row r="11392" spans="72:72" x14ac:dyDescent="0.3">
      <c r="BT11392" s="34"/>
    </row>
    <row r="11393" spans="72:72" x14ac:dyDescent="0.3">
      <c r="BT11393" s="34"/>
    </row>
    <row r="11394" spans="72:72" x14ac:dyDescent="0.3">
      <c r="BT11394" s="34"/>
    </row>
    <row r="11395" spans="72:72" x14ac:dyDescent="0.3">
      <c r="BT11395" s="34"/>
    </row>
    <row r="11396" spans="72:72" x14ac:dyDescent="0.3">
      <c r="BT11396" s="34"/>
    </row>
    <row r="11397" spans="72:72" x14ac:dyDescent="0.3">
      <c r="BT11397" s="34"/>
    </row>
    <row r="11398" spans="72:72" x14ac:dyDescent="0.3">
      <c r="BT11398" s="34"/>
    </row>
    <row r="11399" spans="72:72" x14ac:dyDescent="0.3">
      <c r="BT11399" s="34"/>
    </row>
    <row r="11400" spans="72:72" x14ac:dyDescent="0.3">
      <c r="BT11400" s="34"/>
    </row>
    <row r="11401" spans="72:72" x14ac:dyDescent="0.3">
      <c r="BT11401" s="34"/>
    </row>
    <row r="11402" spans="72:72" x14ac:dyDescent="0.3">
      <c r="BT11402" s="34"/>
    </row>
    <row r="11403" spans="72:72" x14ac:dyDescent="0.3">
      <c r="BT11403" s="34"/>
    </row>
    <row r="11404" spans="72:72" x14ac:dyDescent="0.3">
      <c r="BT11404" s="34"/>
    </row>
    <row r="11405" spans="72:72" x14ac:dyDescent="0.3">
      <c r="BT11405" s="34"/>
    </row>
    <row r="11406" spans="72:72" x14ac:dyDescent="0.3">
      <c r="BT11406" s="34"/>
    </row>
    <row r="11407" spans="72:72" x14ac:dyDescent="0.3">
      <c r="BT11407" s="34"/>
    </row>
    <row r="11408" spans="72:72" x14ac:dyDescent="0.3">
      <c r="BT11408" s="34"/>
    </row>
    <row r="11409" spans="72:72" x14ac:dyDescent="0.3">
      <c r="BT11409" s="34"/>
    </row>
    <row r="11410" spans="72:72" x14ac:dyDescent="0.3">
      <c r="BT11410" s="34"/>
    </row>
    <row r="11411" spans="72:72" x14ac:dyDescent="0.3">
      <c r="BT11411" s="34"/>
    </row>
    <row r="11412" spans="72:72" x14ac:dyDescent="0.3">
      <c r="BT11412" s="34"/>
    </row>
    <row r="11413" spans="72:72" x14ac:dyDescent="0.3">
      <c r="BT11413" s="34"/>
    </row>
    <row r="11414" spans="72:72" x14ac:dyDescent="0.3">
      <c r="BT11414" s="34"/>
    </row>
    <row r="11415" spans="72:72" x14ac:dyDescent="0.3">
      <c r="BT11415" s="34"/>
    </row>
    <row r="11416" spans="72:72" x14ac:dyDescent="0.3">
      <c r="BT11416" s="34"/>
    </row>
    <row r="11417" spans="72:72" x14ac:dyDescent="0.3">
      <c r="BT11417" s="34"/>
    </row>
    <row r="11418" spans="72:72" x14ac:dyDescent="0.3">
      <c r="BT11418" s="34"/>
    </row>
    <row r="11419" spans="72:72" x14ac:dyDescent="0.3">
      <c r="BT11419" s="34"/>
    </row>
    <row r="11420" spans="72:72" x14ac:dyDescent="0.3">
      <c r="BT11420" s="34"/>
    </row>
    <row r="11421" spans="72:72" x14ac:dyDescent="0.3">
      <c r="BT11421" s="34"/>
    </row>
    <row r="11422" spans="72:72" x14ac:dyDescent="0.3">
      <c r="BT11422" s="34"/>
    </row>
    <row r="11423" spans="72:72" x14ac:dyDescent="0.3">
      <c r="BT11423" s="34"/>
    </row>
    <row r="11424" spans="72:72" x14ac:dyDescent="0.3">
      <c r="BT11424" s="34"/>
    </row>
    <row r="11425" spans="72:72" x14ac:dyDescent="0.3">
      <c r="BT11425" s="34"/>
    </row>
    <row r="11426" spans="72:72" x14ac:dyDescent="0.3">
      <c r="BT11426" s="34"/>
    </row>
    <row r="11427" spans="72:72" x14ac:dyDescent="0.3">
      <c r="BT11427" s="34"/>
    </row>
    <row r="11428" spans="72:72" x14ac:dyDescent="0.3">
      <c r="BT11428" s="34"/>
    </row>
    <row r="11429" spans="72:72" x14ac:dyDescent="0.3">
      <c r="BT11429" s="34"/>
    </row>
    <row r="11430" spans="72:72" x14ac:dyDescent="0.3">
      <c r="BT11430" s="34"/>
    </row>
    <row r="11431" spans="72:72" x14ac:dyDescent="0.3">
      <c r="BT11431" s="34"/>
    </row>
    <row r="11432" spans="72:72" x14ac:dyDescent="0.3">
      <c r="BT11432" s="34"/>
    </row>
    <row r="11433" spans="72:72" x14ac:dyDescent="0.3">
      <c r="BT11433" s="34"/>
    </row>
    <row r="11434" spans="72:72" x14ac:dyDescent="0.3">
      <c r="BT11434" s="34"/>
    </row>
    <row r="11435" spans="72:72" x14ac:dyDescent="0.3">
      <c r="BT11435" s="34"/>
    </row>
    <row r="11436" spans="72:72" x14ac:dyDescent="0.3">
      <c r="BT11436" s="34"/>
    </row>
    <row r="11437" spans="72:72" x14ac:dyDescent="0.3">
      <c r="BT11437" s="34"/>
    </row>
    <row r="11438" spans="72:72" x14ac:dyDescent="0.3">
      <c r="BT11438" s="34"/>
    </row>
    <row r="11439" spans="72:72" x14ac:dyDescent="0.3">
      <c r="BT11439" s="34"/>
    </row>
    <row r="11440" spans="72:72" x14ac:dyDescent="0.3">
      <c r="BT11440" s="34"/>
    </row>
    <row r="11441" spans="72:72" x14ac:dyDescent="0.3">
      <c r="BT11441" s="34"/>
    </row>
    <row r="11442" spans="72:72" x14ac:dyDescent="0.3">
      <c r="BT11442" s="34"/>
    </row>
    <row r="11443" spans="72:72" x14ac:dyDescent="0.3">
      <c r="BT11443" s="34"/>
    </row>
    <row r="11444" spans="72:72" x14ac:dyDescent="0.3">
      <c r="BT11444" s="34"/>
    </row>
    <row r="11445" spans="72:72" x14ac:dyDescent="0.3">
      <c r="BT11445" s="34"/>
    </row>
    <row r="11446" spans="72:72" x14ac:dyDescent="0.3">
      <c r="BT11446" s="34"/>
    </row>
    <row r="11447" spans="72:72" x14ac:dyDescent="0.3">
      <c r="BT11447" s="34"/>
    </row>
    <row r="11448" spans="72:72" x14ac:dyDescent="0.3">
      <c r="BT11448" s="34"/>
    </row>
    <row r="11449" spans="72:72" x14ac:dyDescent="0.3">
      <c r="BT11449" s="34"/>
    </row>
    <row r="11450" spans="72:72" x14ac:dyDescent="0.3">
      <c r="BT11450" s="34"/>
    </row>
    <row r="11451" spans="72:72" x14ac:dyDescent="0.3">
      <c r="BT11451" s="34"/>
    </row>
    <row r="11452" spans="72:72" x14ac:dyDescent="0.3">
      <c r="BT11452" s="34"/>
    </row>
    <row r="11453" spans="72:72" x14ac:dyDescent="0.3">
      <c r="BT11453" s="34"/>
    </row>
    <row r="11454" spans="72:72" x14ac:dyDescent="0.3">
      <c r="BT11454" s="34"/>
    </row>
    <row r="11455" spans="72:72" x14ac:dyDescent="0.3">
      <c r="BT11455" s="34"/>
    </row>
    <row r="11456" spans="72:72" x14ac:dyDescent="0.3">
      <c r="BT11456" s="34"/>
    </row>
    <row r="11457" spans="72:72" x14ac:dyDescent="0.3">
      <c r="BT11457" s="34"/>
    </row>
    <row r="11458" spans="72:72" x14ac:dyDescent="0.3">
      <c r="BT11458" s="34"/>
    </row>
    <row r="11459" spans="72:72" x14ac:dyDescent="0.3">
      <c r="BT11459" s="34"/>
    </row>
    <row r="11460" spans="72:72" x14ac:dyDescent="0.3">
      <c r="BT11460" s="34"/>
    </row>
    <row r="11461" spans="72:72" x14ac:dyDescent="0.3">
      <c r="BT11461" s="34"/>
    </row>
    <row r="11462" spans="72:72" x14ac:dyDescent="0.3">
      <c r="BT11462" s="34"/>
    </row>
    <row r="11463" spans="72:72" x14ac:dyDescent="0.3">
      <c r="BT11463" s="34"/>
    </row>
    <row r="11464" spans="72:72" x14ac:dyDescent="0.3">
      <c r="BT11464" s="34"/>
    </row>
    <row r="11465" spans="72:72" x14ac:dyDescent="0.3">
      <c r="BT11465" s="34"/>
    </row>
    <row r="11466" spans="72:72" x14ac:dyDescent="0.3">
      <c r="BT11466" s="34"/>
    </row>
    <row r="11467" spans="72:72" x14ac:dyDescent="0.3">
      <c r="BT11467" s="34"/>
    </row>
    <row r="11468" spans="72:72" x14ac:dyDescent="0.3">
      <c r="BT11468" s="34"/>
    </row>
    <row r="11469" spans="72:72" x14ac:dyDescent="0.3">
      <c r="BT11469" s="34"/>
    </row>
    <row r="11470" spans="72:72" x14ac:dyDescent="0.3">
      <c r="BT11470" s="34"/>
    </row>
    <row r="11471" spans="72:72" x14ac:dyDescent="0.3">
      <c r="BT11471" s="34"/>
    </row>
    <row r="11472" spans="72:72" x14ac:dyDescent="0.3">
      <c r="BT11472" s="34"/>
    </row>
    <row r="11473" spans="72:72" x14ac:dyDescent="0.3">
      <c r="BT11473" s="34"/>
    </row>
    <row r="11474" spans="72:72" x14ac:dyDescent="0.3">
      <c r="BT11474" s="34"/>
    </row>
    <row r="11475" spans="72:72" x14ac:dyDescent="0.3">
      <c r="BT11475" s="34"/>
    </row>
    <row r="11476" spans="72:72" x14ac:dyDescent="0.3">
      <c r="BT11476" s="34"/>
    </row>
    <row r="11477" spans="72:72" x14ac:dyDescent="0.3">
      <c r="BT11477" s="34"/>
    </row>
    <row r="11478" spans="72:72" x14ac:dyDescent="0.3">
      <c r="BT11478" s="34"/>
    </row>
    <row r="11479" spans="72:72" x14ac:dyDescent="0.3">
      <c r="BT11479" s="34"/>
    </row>
    <row r="11480" spans="72:72" x14ac:dyDescent="0.3">
      <c r="BT11480" s="34"/>
    </row>
    <row r="11481" spans="72:72" x14ac:dyDescent="0.3">
      <c r="BT11481" s="34"/>
    </row>
    <row r="11482" spans="72:72" x14ac:dyDescent="0.3">
      <c r="BT11482" s="34"/>
    </row>
    <row r="11483" spans="72:72" x14ac:dyDescent="0.3">
      <c r="BT11483" s="34"/>
    </row>
    <row r="11484" spans="72:72" x14ac:dyDescent="0.3">
      <c r="BT11484" s="34"/>
    </row>
    <row r="11485" spans="72:72" x14ac:dyDescent="0.3">
      <c r="BT11485" s="34"/>
    </row>
    <row r="11486" spans="72:72" x14ac:dyDescent="0.3">
      <c r="BT11486" s="34"/>
    </row>
    <row r="11487" spans="72:72" x14ac:dyDescent="0.3">
      <c r="BT11487" s="34"/>
    </row>
    <row r="11488" spans="72:72" x14ac:dyDescent="0.3">
      <c r="BT11488" s="34"/>
    </row>
    <row r="11489" spans="72:72" x14ac:dyDescent="0.3">
      <c r="BT11489" s="34"/>
    </row>
    <row r="11490" spans="72:72" x14ac:dyDescent="0.3">
      <c r="BT11490" s="34"/>
    </row>
    <row r="11491" spans="72:72" x14ac:dyDescent="0.3">
      <c r="BT11491" s="34"/>
    </row>
    <row r="11492" spans="72:72" x14ac:dyDescent="0.3">
      <c r="BT11492" s="34"/>
    </row>
    <row r="11493" spans="72:72" x14ac:dyDescent="0.3">
      <c r="BT11493" s="34"/>
    </row>
    <row r="11494" spans="72:72" x14ac:dyDescent="0.3">
      <c r="BT11494" s="34"/>
    </row>
    <row r="11495" spans="72:72" x14ac:dyDescent="0.3">
      <c r="BT11495" s="34"/>
    </row>
    <row r="11496" spans="72:72" x14ac:dyDescent="0.3">
      <c r="BT11496" s="34"/>
    </row>
    <row r="11497" spans="72:72" x14ac:dyDescent="0.3">
      <c r="BT11497" s="34"/>
    </row>
    <row r="11498" spans="72:72" x14ac:dyDescent="0.3">
      <c r="BT11498" s="34"/>
    </row>
    <row r="11499" spans="72:72" x14ac:dyDescent="0.3">
      <c r="BT11499" s="34"/>
    </row>
    <row r="11500" spans="72:72" x14ac:dyDescent="0.3">
      <c r="BT11500" s="34"/>
    </row>
    <row r="11501" spans="72:72" x14ac:dyDescent="0.3">
      <c r="BT11501" s="34"/>
    </row>
    <row r="11502" spans="72:72" x14ac:dyDescent="0.3">
      <c r="BT11502" s="34"/>
    </row>
    <row r="11503" spans="72:72" x14ac:dyDescent="0.3">
      <c r="BT11503" s="34"/>
    </row>
    <row r="11504" spans="72:72" x14ac:dyDescent="0.3">
      <c r="BT11504" s="34"/>
    </row>
    <row r="11505" spans="72:72" x14ac:dyDescent="0.3">
      <c r="BT11505" s="34"/>
    </row>
    <row r="11506" spans="72:72" x14ac:dyDescent="0.3">
      <c r="BT11506" s="34"/>
    </row>
    <row r="11507" spans="72:72" x14ac:dyDescent="0.3">
      <c r="BT11507" s="34"/>
    </row>
    <row r="11508" spans="72:72" x14ac:dyDescent="0.3">
      <c r="BT11508" s="34"/>
    </row>
    <row r="11509" spans="72:72" x14ac:dyDescent="0.3">
      <c r="BT11509" s="34"/>
    </row>
    <row r="11510" spans="72:72" x14ac:dyDescent="0.3">
      <c r="BT11510" s="34"/>
    </row>
    <row r="11511" spans="72:72" x14ac:dyDescent="0.3">
      <c r="BT11511" s="34"/>
    </row>
    <row r="11512" spans="72:72" x14ac:dyDescent="0.3">
      <c r="BT11512" s="34"/>
    </row>
    <row r="11513" spans="72:72" x14ac:dyDescent="0.3">
      <c r="BT11513" s="34"/>
    </row>
    <row r="11514" spans="72:72" x14ac:dyDescent="0.3">
      <c r="BT11514" s="34"/>
    </row>
    <row r="11515" spans="72:72" x14ac:dyDescent="0.3">
      <c r="BT11515" s="34"/>
    </row>
    <row r="11516" spans="72:72" x14ac:dyDescent="0.3">
      <c r="BT11516" s="34"/>
    </row>
    <row r="11517" spans="72:72" x14ac:dyDescent="0.3">
      <c r="BT11517" s="34"/>
    </row>
    <row r="11518" spans="72:72" x14ac:dyDescent="0.3">
      <c r="BT11518" s="34"/>
    </row>
    <row r="11519" spans="72:72" x14ac:dyDescent="0.3">
      <c r="BT11519" s="34"/>
    </row>
    <row r="11520" spans="72:72" x14ac:dyDescent="0.3">
      <c r="BT11520" s="34"/>
    </row>
    <row r="11521" spans="72:72" x14ac:dyDescent="0.3">
      <c r="BT11521" s="34"/>
    </row>
    <row r="11522" spans="72:72" x14ac:dyDescent="0.3">
      <c r="BT11522" s="34"/>
    </row>
    <row r="11523" spans="72:72" x14ac:dyDescent="0.3">
      <c r="BT11523" s="34"/>
    </row>
    <row r="11524" spans="72:72" x14ac:dyDescent="0.3">
      <c r="BT11524" s="34"/>
    </row>
    <row r="11525" spans="72:72" x14ac:dyDescent="0.3">
      <c r="BT11525" s="34"/>
    </row>
    <row r="11526" spans="72:72" x14ac:dyDescent="0.3">
      <c r="BT11526" s="34"/>
    </row>
    <row r="11527" spans="72:72" x14ac:dyDescent="0.3">
      <c r="BT11527" s="34"/>
    </row>
    <row r="11528" spans="72:72" x14ac:dyDescent="0.3">
      <c r="BT11528" s="34"/>
    </row>
    <row r="11529" spans="72:72" x14ac:dyDescent="0.3">
      <c r="BT11529" s="34"/>
    </row>
    <row r="11530" spans="72:72" x14ac:dyDescent="0.3">
      <c r="BT11530" s="34"/>
    </row>
    <row r="11531" spans="72:72" x14ac:dyDescent="0.3">
      <c r="BT11531" s="34"/>
    </row>
    <row r="11532" spans="72:72" x14ac:dyDescent="0.3">
      <c r="BT11532" s="34"/>
    </row>
    <row r="11533" spans="72:72" x14ac:dyDescent="0.3">
      <c r="BT11533" s="34"/>
    </row>
    <row r="11534" spans="72:72" x14ac:dyDescent="0.3">
      <c r="BT11534" s="34"/>
    </row>
    <row r="11535" spans="72:72" x14ac:dyDescent="0.3">
      <c r="BT11535" s="34"/>
    </row>
    <row r="11536" spans="72:72" x14ac:dyDescent="0.3">
      <c r="BT11536" s="34"/>
    </row>
    <row r="11537" spans="72:72" x14ac:dyDescent="0.3">
      <c r="BT11537" s="34"/>
    </row>
    <row r="11538" spans="72:72" x14ac:dyDescent="0.3">
      <c r="BT11538" s="34"/>
    </row>
    <row r="11539" spans="72:72" x14ac:dyDescent="0.3">
      <c r="BT11539" s="34"/>
    </row>
    <row r="11540" spans="72:72" x14ac:dyDescent="0.3">
      <c r="BT11540" s="34"/>
    </row>
    <row r="11541" spans="72:72" x14ac:dyDescent="0.3">
      <c r="BT11541" s="34"/>
    </row>
    <row r="11542" spans="72:72" x14ac:dyDescent="0.3">
      <c r="BT11542" s="34"/>
    </row>
    <row r="11543" spans="72:72" x14ac:dyDescent="0.3">
      <c r="BT11543" s="34"/>
    </row>
    <row r="11544" spans="72:72" x14ac:dyDescent="0.3">
      <c r="BT11544" s="34"/>
    </row>
    <row r="11545" spans="72:72" x14ac:dyDescent="0.3">
      <c r="BT11545" s="34"/>
    </row>
    <row r="11546" spans="72:72" x14ac:dyDescent="0.3">
      <c r="BT11546" s="34"/>
    </row>
    <row r="11547" spans="72:72" x14ac:dyDescent="0.3">
      <c r="BT11547" s="34"/>
    </row>
    <row r="11548" spans="72:72" x14ac:dyDescent="0.3">
      <c r="BT11548" s="34"/>
    </row>
    <row r="11549" spans="72:72" x14ac:dyDescent="0.3">
      <c r="BT11549" s="34"/>
    </row>
    <row r="11550" spans="72:72" x14ac:dyDescent="0.3">
      <c r="BT11550" s="34"/>
    </row>
    <row r="11551" spans="72:72" x14ac:dyDescent="0.3">
      <c r="BT11551" s="34"/>
    </row>
    <row r="11552" spans="72:72" x14ac:dyDescent="0.3">
      <c r="BT11552" s="34"/>
    </row>
    <row r="11553" spans="72:72" x14ac:dyDescent="0.3">
      <c r="BT11553" s="34"/>
    </row>
    <row r="11554" spans="72:72" x14ac:dyDescent="0.3">
      <c r="BT11554" s="34"/>
    </row>
    <row r="11555" spans="72:72" x14ac:dyDescent="0.3">
      <c r="BT11555" s="34"/>
    </row>
    <row r="11556" spans="72:72" x14ac:dyDescent="0.3">
      <c r="BT11556" s="34"/>
    </row>
    <row r="11557" spans="72:72" x14ac:dyDescent="0.3">
      <c r="BT11557" s="34"/>
    </row>
    <row r="11558" spans="72:72" x14ac:dyDescent="0.3">
      <c r="BT11558" s="34"/>
    </row>
    <row r="11559" spans="72:72" x14ac:dyDescent="0.3">
      <c r="BT11559" s="34"/>
    </row>
    <row r="11560" spans="72:72" x14ac:dyDescent="0.3">
      <c r="BT11560" s="34"/>
    </row>
    <row r="11561" spans="72:72" x14ac:dyDescent="0.3">
      <c r="BT11561" s="34"/>
    </row>
    <row r="11562" spans="72:72" x14ac:dyDescent="0.3">
      <c r="BT11562" s="34"/>
    </row>
    <row r="11563" spans="72:72" x14ac:dyDescent="0.3">
      <c r="BT11563" s="34"/>
    </row>
    <row r="11564" spans="72:72" x14ac:dyDescent="0.3">
      <c r="BT11564" s="34"/>
    </row>
    <row r="11565" spans="72:72" x14ac:dyDescent="0.3">
      <c r="BT11565" s="34"/>
    </row>
    <row r="11566" spans="72:72" x14ac:dyDescent="0.3">
      <c r="BT11566" s="34"/>
    </row>
    <row r="11567" spans="72:72" x14ac:dyDescent="0.3">
      <c r="BT11567" s="34"/>
    </row>
    <row r="11568" spans="72:72" x14ac:dyDescent="0.3">
      <c r="BT11568" s="34"/>
    </row>
    <row r="11569" spans="72:72" x14ac:dyDescent="0.3">
      <c r="BT11569" s="34"/>
    </row>
    <row r="11570" spans="72:72" x14ac:dyDescent="0.3">
      <c r="BT11570" s="34"/>
    </row>
    <row r="11571" spans="72:72" x14ac:dyDescent="0.3">
      <c r="BT11571" s="34"/>
    </row>
    <row r="11572" spans="72:72" x14ac:dyDescent="0.3">
      <c r="BT11572" s="34"/>
    </row>
    <row r="11573" spans="72:72" x14ac:dyDescent="0.3">
      <c r="BT11573" s="34"/>
    </row>
    <row r="11574" spans="72:72" x14ac:dyDescent="0.3">
      <c r="BT11574" s="34"/>
    </row>
    <row r="11575" spans="72:72" x14ac:dyDescent="0.3">
      <c r="BT11575" s="34"/>
    </row>
    <row r="11576" spans="72:72" x14ac:dyDescent="0.3">
      <c r="BT11576" s="34"/>
    </row>
    <row r="11577" spans="72:72" x14ac:dyDescent="0.3">
      <c r="BT11577" s="34"/>
    </row>
    <row r="11578" spans="72:72" x14ac:dyDescent="0.3">
      <c r="BT11578" s="34"/>
    </row>
    <row r="11579" spans="72:72" x14ac:dyDescent="0.3">
      <c r="BT11579" s="34"/>
    </row>
    <row r="11580" spans="72:72" x14ac:dyDescent="0.3">
      <c r="BT11580" s="34"/>
    </row>
    <row r="11581" spans="72:72" x14ac:dyDescent="0.3">
      <c r="BT11581" s="34"/>
    </row>
    <row r="11582" spans="72:72" x14ac:dyDescent="0.3">
      <c r="BT11582" s="34"/>
    </row>
    <row r="11583" spans="72:72" x14ac:dyDescent="0.3">
      <c r="BT11583" s="34"/>
    </row>
    <row r="11584" spans="72:72" x14ac:dyDescent="0.3">
      <c r="BT11584" s="34"/>
    </row>
    <row r="11585" spans="72:72" x14ac:dyDescent="0.3">
      <c r="BT11585" s="34"/>
    </row>
    <row r="11586" spans="72:72" x14ac:dyDescent="0.3">
      <c r="BT11586" s="34"/>
    </row>
    <row r="11587" spans="72:72" x14ac:dyDescent="0.3">
      <c r="BT11587" s="34"/>
    </row>
    <row r="11588" spans="72:72" x14ac:dyDescent="0.3">
      <c r="BT11588" s="34"/>
    </row>
    <row r="11589" spans="72:72" x14ac:dyDescent="0.3">
      <c r="BT11589" s="34"/>
    </row>
    <row r="11590" spans="72:72" x14ac:dyDescent="0.3">
      <c r="BT11590" s="34"/>
    </row>
    <row r="11591" spans="72:72" x14ac:dyDescent="0.3">
      <c r="BT11591" s="34"/>
    </row>
    <row r="11592" spans="72:72" x14ac:dyDescent="0.3">
      <c r="BT11592" s="34"/>
    </row>
    <row r="11593" spans="72:72" x14ac:dyDescent="0.3">
      <c r="BT11593" s="34"/>
    </row>
    <row r="11594" spans="72:72" x14ac:dyDescent="0.3">
      <c r="BT11594" s="34"/>
    </row>
    <row r="11595" spans="72:72" x14ac:dyDescent="0.3">
      <c r="BT11595" s="34"/>
    </row>
    <row r="11596" spans="72:72" x14ac:dyDescent="0.3">
      <c r="BT11596" s="34"/>
    </row>
    <row r="11597" spans="72:72" x14ac:dyDescent="0.3">
      <c r="BT11597" s="34"/>
    </row>
    <row r="11598" spans="72:72" x14ac:dyDescent="0.3">
      <c r="BT11598" s="34"/>
    </row>
    <row r="11599" spans="72:72" x14ac:dyDescent="0.3">
      <c r="BT11599" s="34"/>
    </row>
    <row r="11600" spans="72:72" x14ac:dyDescent="0.3">
      <c r="BT11600" s="34"/>
    </row>
    <row r="11601" spans="72:72" x14ac:dyDescent="0.3">
      <c r="BT11601" s="34"/>
    </row>
    <row r="11602" spans="72:72" x14ac:dyDescent="0.3">
      <c r="BT11602" s="34"/>
    </row>
    <row r="11603" spans="72:72" x14ac:dyDescent="0.3">
      <c r="BT11603" s="34"/>
    </row>
    <row r="11604" spans="72:72" x14ac:dyDescent="0.3">
      <c r="BT11604" s="34"/>
    </row>
    <row r="11605" spans="72:72" x14ac:dyDescent="0.3">
      <c r="BT11605" s="34"/>
    </row>
    <row r="11606" spans="72:72" x14ac:dyDescent="0.3">
      <c r="BT11606" s="34"/>
    </row>
    <row r="11607" spans="72:72" x14ac:dyDescent="0.3">
      <c r="BT11607" s="34"/>
    </row>
    <row r="11608" spans="72:72" x14ac:dyDescent="0.3">
      <c r="BT11608" s="34"/>
    </row>
    <row r="11609" spans="72:72" x14ac:dyDescent="0.3">
      <c r="BT11609" s="34"/>
    </row>
    <row r="11610" spans="72:72" x14ac:dyDescent="0.3">
      <c r="BT11610" s="34"/>
    </row>
    <row r="11611" spans="72:72" x14ac:dyDescent="0.3">
      <c r="BT11611" s="34"/>
    </row>
    <row r="11612" spans="72:72" x14ac:dyDescent="0.3">
      <c r="BT11612" s="34"/>
    </row>
    <row r="11613" spans="72:72" x14ac:dyDescent="0.3">
      <c r="BT11613" s="34"/>
    </row>
    <row r="11614" spans="72:72" x14ac:dyDescent="0.3">
      <c r="BT11614" s="34"/>
    </row>
    <row r="11615" spans="72:72" x14ac:dyDescent="0.3">
      <c r="BT11615" s="34"/>
    </row>
    <row r="11616" spans="72:72" x14ac:dyDescent="0.3">
      <c r="BT11616" s="34"/>
    </row>
    <row r="11617" spans="72:72" x14ac:dyDescent="0.3">
      <c r="BT11617" s="34"/>
    </row>
    <row r="11618" spans="72:72" x14ac:dyDescent="0.3">
      <c r="BT11618" s="34"/>
    </row>
    <row r="11619" spans="72:72" x14ac:dyDescent="0.3">
      <c r="BT11619" s="34"/>
    </row>
    <row r="11620" spans="72:72" x14ac:dyDescent="0.3">
      <c r="BT11620" s="34"/>
    </row>
    <row r="11621" spans="72:72" x14ac:dyDescent="0.3">
      <c r="BT11621" s="34"/>
    </row>
    <row r="11622" spans="72:72" x14ac:dyDescent="0.3">
      <c r="BT11622" s="34"/>
    </row>
    <row r="11623" spans="72:72" x14ac:dyDescent="0.3">
      <c r="BT11623" s="34"/>
    </row>
    <row r="11624" spans="72:72" x14ac:dyDescent="0.3">
      <c r="BT11624" s="34"/>
    </row>
    <row r="11625" spans="72:72" x14ac:dyDescent="0.3">
      <c r="BT11625" s="34"/>
    </row>
    <row r="11626" spans="72:72" x14ac:dyDescent="0.3">
      <c r="BT11626" s="34"/>
    </row>
    <row r="11627" spans="72:72" x14ac:dyDescent="0.3">
      <c r="BT11627" s="34"/>
    </row>
    <row r="11628" spans="72:72" x14ac:dyDescent="0.3">
      <c r="BT11628" s="34"/>
    </row>
    <row r="11629" spans="72:72" x14ac:dyDescent="0.3">
      <c r="BT11629" s="34"/>
    </row>
    <row r="11630" spans="72:72" x14ac:dyDescent="0.3">
      <c r="BT11630" s="34"/>
    </row>
    <row r="11631" spans="72:72" x14ac:dyDescent="0.3">
      <c r="BT11631" s="34"/>
    </row>
    <row r="11632" spans="72:72" x14ac:dyDescent="0.3">
      <c r="BT11632" s="34"/>
    </row>
    <row r="11633" spans="72:72" x14ac:dyDescent="0.3">
      <c r="BT11633" s="34"/>
    </row>
    <row r="11634" spans="72:72" x14ac:dyDescent="0.3">
      <c r="BT11634" s="34"/>
    </row>
    <row r="11635" spans="72:72" x14ac:dyDescent="0.3">
      <c r="BT11635" s="34"/>
    </row>
    <row r="11636" spans="72:72" x14ac:dyDescent="0.3">
      <c r="BT11636" s="34"/>
    </row>
    <row r="11637" spans="72:72" x14ac:dyDescent="0.3">
      <c r="BT11637" s="34"/>
    </row>
    <row r="11638" spans="72:72" x14ac:dyDescent="0.3">
      <c r="BT11638" s="34"/>
    </row>
    <row r="11639" spans="72:72" x14ac:dyDescent="0.3">
      <c r="BT11639" s="34"/>
    </row>
    <row r="11640" spans="72:72" x14ac:dyDescent="0.3">
      <c r="BT11640" s="34"/>
    </row>
    <row r="11641" spans="72:72" x14ac:dyDescent="0.3">
      <c r="BT11641" s="34"/>
    </row>
    <row r="11642" spans="72:72" x14ac:dyDescent="0.3">
      <c r="BT11642" s="34"/>
    </row>
    <row r="11643" spans="72:72" x14ac:dyDescent="0.3">
      <c r="BT11643" s="34"/>
    </row>
    <row r="11644" spans="72:72" x14ac:dyDescent="0.3">
      <c r="BT11644" s="34"/>
    </row>
    <row r="11645" spans="72:72" x14ac:dyDescent="0.3">
      <c r="BT11645" s="34"/>
    </row>
    <row r="11646" spans="72:72" x14ac:dyDescent="0.3">
      <c r="BT11646" s="34"/>
    </row>
    <row r="11647" spans="72:72" x14ac:dyDescent="0.3">
      <c r="BT11647" s="34"/>
    </row>
    <row r="11648" spans="72:72" x14ac:dyDescent="0.3">
      <c r="BT11648" s="34"/>
    </row>
    <row r="11649" spans="72:72" x14ac:dyDescent="0.3">
      <c r="BT11649" s="34"/>
    </row>
    <row r="11650" spans="72:72" x14ac:dyDescent="0.3">
      <c r="BT11650" s="34"/>
    </row>
    <row r="11651" spans="72:72" x14ac:dyDescent="0.3">
      <c r="BT11651" s="34"/>
    </row>
    <row r="11652" spans="72:72" x14ac:dyDescent="0.3">
      <c r="BT11652" s="34"/>
    </row>
    <row r="11653" spans="72:72" x14ac:dyDescent="0.3">
      <c r="BT11653" s="34"/>
    </row>
    <row r="11654" spans="72:72" x14ac:dyDescent="0.3">
      <c r="BT11654" s="34"/>
    </row>
    <row r="11655" spans="72:72" x14ac:dyDescent="0.3">
      <c r="BT11655" s="34"/>
    </row>
    <row r="11656" spans="72:72" x14ac:dyDescent="0.3">
      <c r="BT11656" s="34"/>
    </row>
    <row r="11657" spans="72:72" x14ac:dyDescent="0.3">
      <c r="BT11657" s="34"/>
    </row>
    <row r="11658" spans="72:72" x14ac:dyDescent="0.3">
      <c r="BT11658" s="34"/>
    </row>
    <row r="11659" spans="72:72" x14ac:dyDescent="0.3">
      <c r="BT11659" s="34"/>
    </row>
    <row r="11660" spans="72:72" x14ac:dyDescent="0.3">
      <c r="BT11660" s="34"/>
    </row>
    <row r="11661" spans="72:72" x14ac:dyDescent="0.3">
      <c r="BT11661" s="34"/>
    </row>
    <row r="11662" spans="72:72" x14ac:dyDescent="0.3">
      <c r="BT11662" s="34"/>
    </row>
    <row r="11663" spans="72:72" x14ac:dyDescent="0.3">
      <c r="BT11663" s="34"/>
    </row>
    <row r="11664" spans="72:72" x14ac:dyDescent="0.3">
      <c r="BT11664" s="34"/>
    </row>
    <row r="11665" spans="72:72" x14ac:dyDescent="0.3">
      <c r="BT11665" s="34"/>
    </row>
    <row r="11666" spans="72:72" x14ac:dyDescent="0.3">
      <c r="BT11666" s="34"/>
    </row>
    <row r="11667" spans="72:72" x14ac:dyDescent="0.3">
      <c r="BT11667" s="34"/>
    </row>
    <row r="11668" spans="72:72" x14ac:dyDescent="0.3">
      <c r="BT11668" s="34"/>
    </row>
    <row r="11669" spans="72:72" x14ac:dyDescent="0.3">
      <c r="BT11669" s="34"/>
    </row>
    <row r="11670" spans="72:72" x14ac:dyDescent="0.3">
      <c r="BT11670" s="34"/>
    </row>
    <row r="11671" spans="72:72" x14ac:dyDescent="0.3">
      <c r="BT11671" s="34"/>
    </row>
    <row r="11672" spans="72:72" x14ac:dyDescent="0.3">
      <c r="BT11672" s="34"/>
    </row>
    <row r="11673" spans="72:72" x14ac:dyDescent="0.3">
      <c r="BT11673" s="34"/>
    </row>
    <row r="11674" spans="72:72" x14ac:dyDescent="0.3">
      <c r="BT11674" s="34"/>
    </row>
    <row r="11675" spans="72:72" x14ac:dyDescent="0.3">
      <c r="BT11675" s="34"/>
    </row>
    <row r="11676" spans="72:72" x14ac:dyDescent="0.3">
      <c r="BT11676" s="34"/>
    </row>
    <row r="11677" spans="72:72" x14ac:dyDescent="0.3">
      <c r="BT11677" s="34"/>
    </row>
    <row r="11678" spans="72:72" x14ac:dyDescent="0.3">
      <c r="BT11678" s="34"/>
    </row>
    <row r="11679" spans="72:72" x14ac:dyDescent="0.3">
      <c r="BT11679" s="34"/>
    </row>
    <row r="11680" spans="72:72" x14ac:dyDescent="0.3">
      <c r="BT11680" s="34"/>
    </row>
    <row r="11681" spans="72:72" x14ac:dyDescent="0.3">
      <c r="BT11681" s="34"/>
    </row>
    <row r="11682" spans="72:72" x14ac:dyDescent="0.3">
      <c r="BT11682" s="34"/>
    </row>
    <row r="11683" spans="72:72" x14ac:dyDescent="0.3">
      <c r="BT11683" s="34"/>
    </row>
    <row r="11684" spans="72:72" x14ac:dyDescent="0.3">
      <c r="BT11684" s="34"/>
    </row>
    <row r="11685" spans="72:72" x14ac:dyDescent="0.3">
      <c r="BT11685" s="34"/>
    </row>
    <row r="11686" spans="72:72" x14ac:dyDescent="0.3">
      <c r="BT11686" s="34"/>
    </row>
    <row r="11687" spans="72:72" x14ac:dyDescent="0.3">
      <c r="BT11687" s="34"/>
    </row>
    <row r="11688" spans="72:72" x14ac:dyDescent="0.3">
      <c r="BT11688" s="34"/>
    </row>
    <row r="11689" spans="72:72" x14ac:dyDescent="0.3">
      <c r="BT11689" s="34"/>
    </row>
    <row r="11690" spans="72:72" x14ac:dyDescent="0.3">
      <c r="BT11690" s="34"/>
    </row>
    <row r="11691" spans="72:72" x14ac:dyDescent="0.3">
      <c r="BT11691" s="34"/>
    </row>
    <row r="11692" spans="72:72" x14ac:dyDescent="0.3">
      <c r="BT11692" s="34"/>
    </row>
    <row r="11693" spans="72:72" x14ac:dyDescent="0.3">
      <c r="BT11693" s="34"/>
    </row>
    <row r="11694" spans="72:72" x14ac:dyDescent="0.3">
      <c r="BT11694" s="34"/>
    </row>
    <row r="11695" spans="72:72" x14ac:dyDescent="0.3">
      <c r="BT11695" s="34"/>
    </row>
    <row r="11696" spans="72:72" x14ac:dyDescent="0.3">
      <c r="BT11696" s="34"/>
    </row>
    <row r="11697" spans="72:72" x14ac:dyDescent="0.3">
      <c r="BT11697" s="34"/>
    </row>
    <row r="11698" spans="72:72" x14ac:dyDescent="0.3">
      <c r="BT11698" s="34"/>
    </row>
    <row r="11699" spans="72:72" x14ac:dyDescent="0.3">
      <c r="BT11699" s="34"/>
    </row>
    <row r="11700" spans="72:72" x14ac:dyDescent="0.3">
      <c r="BT11700" s="34"/>
    </row>
    <row r="11701" spans="72:72" x14ac:dyDescent="0.3">
      <c r="BT11701" s="34"/>
    </row>
    <row r="11702" spans="72:72" x14ac:dyDescent="0.3">
      <c r="BT11702" s="34"/>
    </row>
    <row r="11703" spans="72:72" x14ac:dyDescent="0.3">
      <c r="BT11703" s="34"/>
    </row>
    <row r="11704" spans="72:72" x14ac:dyDescent="0.3">
      <c r="BT11704" s="34"/>
    </row>
    <row r="11705" spans="72:72" x14ac:dyDescent="0.3">
      <c r="BT11705" s="34"/>
    </row>
    <row r="11706" spans="72:72" x14ac:dyDescent="0.3">
      <c r="BT11706" s="34"/>
    </row>
    <row r="11707" spans="72:72" x14ac:dyDescent="0.3">
      <c r="BT11707" s="34"/>
    </row>
    <row r="11708" spans="72:72" x14ac:dyDescent="0.3">
      <c r="BT11708" s="34"/>
    </row>
    <row r="11709" spans="72:72" x14ac:dyDescent="0.3">
      <c r="BT11709" s="34"/>
    </row>
    <row r="11710" spans="72:72" x14ac:dyDescent="0.3">
      <c r="BT11710" s="34"/>
    </row>
    <row r="11711" spans="72:72" x14ac:dyDescent="0.3">
      <c r="BT11711" s="34"/>
    </row>
    <row r="11712" spans="72:72" x14ac:dyDescent="0.3">
      <c r="BT11712" s="34"/>
    </row>
    <row r="11713" spans="72:72" x14ac:dyDescent="0.3">
      <c r="BT11713" s="34"/>
    </row>
    <row r="11714" spans="72:72" x14ac:dyDescent="0.3">
      <c r="BT11714" s="34"/>
    </row>
    <row r="11715" spans="72:72" x14ac:dyDescent="0.3">
      <c r="BT11715" s="34"/>
    </row>
    <row r="11716" spans="72:72" x14ac:dyDescent="0.3">
      <c r="BT11716" s="34"/>
    </row>
    <row r="11717" spans="72:72" x14ac:dyDescent="0.3">
      <c r="BT11717" s="34"/>
    </row>
    <row r="11718" spans="72:72" x14ac:dyDescent="0.3">
      <c r="BT11718" s="34"/>
    </row>
    <row r="11719" spans="72:72" x14ac:dyDescent="0.3">
      <c r="BT11719" s="34"/>
    </row>
    <row r="11720" spans="72:72" x14ac:dyDescent="0.3">
      <c r="BT11720" s="34"/>
    </row>
    <row r="11721" spans="72:72" x14ac:dyDescent="0.3">
      <c r="BT11721" s="34"/>
    </row>
    <row r="11722" spans="72:72" x14ac:dyDescent="0.3">
      <c r="BT11722" s="34"/>
    </row>
    <row r="11723" spans="72:72" x14ac:dyDescent="0.3">
      <c r="BT11723" s="34"/>
    </row>
    <row r="11724" spans="72:72" x14ac:dyDescent="0.3">
      <c r="BT11724" s="34"/>
    </row>
    <row r="11725" spans="72:72" x14ac:dyDescent="0.3">
      <c r="BT11725" s="34"/>
    </row>
    <row r="11726" spans="72:72" x14ac:dyDescent="0.3">
      <c r="BT11726" s="34"/>
    </row>
    <row r="11727" spans="72:72" x14ac:dyDescent="0.3">
      <c r="BT11727" s="34"/>
    </row>
    <row r="11728" spans="72:72" x14ac:dyDescent="0.3">
      <c r="BT11728" s="34"/>
    </row>
    <row r="11729" spans="72:72" x14ac:dyDescent="0.3">
      <c r="BT11729" s="34"/>
    </row>
    <row r="11730" spans="72:72" x14ac:dyDescent="0.3">
      <c r="BT11730" s="34"/>
    </row>
    <row r="11731" spans="72:72" x14ac:dyDescent="0.3">
      <c r="BT11731" s="34"/>
    </row>
    <row r="11732" spans="72:72" x14ac:dyDescent="0.3">
      <c r="BT11732" s="34"/>
    </row>
    <row r="11733" spans="72:72" x14ac:dyDescent="0.3">
      <c r="BT11733" s="34"/>
    </row>
    <row r="11734" spans="72:72" x14ac:dyDescent="0.3">
      <c r="BT11734" s="34"/>
    </row>
    <row r="11735" spans="72:72" x14ac:dyDescent="0.3">
      <c r="BT11735" s="34"/>
    </row>
    <row r="11736" spans="72:72" x14ac:dyDescent="0.3">
      <c r="BT11736" s="34"/>
    </row>
    <row r="11737" spans="72:72" x14ac:dyDescent="0.3">
      <c r="BT11737" s="34"/>
    </row>
    <row r="11738" spans="72:72" x14ac:dyDescent="0.3">
      <c r="BT11738" s="34"/>
    </row>
    <row r="11739" spans="72:72" x14ac:dyDescent="0.3">
      <c r="BT11739" s="34"/>
    </row>
    <row r="11740" spans="72:72" x14ac:dyDescent="0.3">
      <c r="BT11740" s="34"/>
    </row>
    <row r="11741" spans="72:72" x14ac:dyDescent="0.3">
      <c r="BT11741" s="34"/>
    </row>
    <row r="11742" spans="72:72" x14ac:dyDescent="0.3">
      <c r="BT11742" s="34"/>
    </row>
    <row r="11743" spans="72:72" x14ac:dyDescent="0.3">
      <c r="BT11743" s="34"/>
    </row>
    <row r="11744" spans="72:72" x14ac:dyDescent="0.3">
      <c r="BT11744" s="34"/>
    </row>
    <row r="11745" spans="72:72" x14ac:dyDescent="0.3">
      <c r="BT11745" s="34"/>
    </row>
    <row r="11746" spans="72:72" x14ac:dyDescent="0.3">
      <c r="BT11746" s="34"/>
    </row>
    <row r="11747" spans="72:72" x14ac:dyDescent="0.3">
      <c r="BT11747" s="34"/>
    </row>
    <row r="11748" spans="72:72" x14ac:dyDescent="0.3">
      <c r="BT11748" s="34"/>
    </row>
    <row r="11749" spans="72:72" x14ac:dyDescent="0.3">
      <c r="BT11749" s="34"/>
    </row>
    <row r="11750" spans="72:72" x14ac:dyDescent="0.3">
      <c r="BT11750" s="34"/>
    </row>
    <row r="11751" spans="72:72" x14ac:dyDescent="0.3">
      <c r="BT11751" s="34"/>
    </row>
    <row r="11752" spans="72:72" x14ac:dyDescent="0.3">
      <c r="BT11752" s="34"/>
    </row>
    <row r="11753" spans="72:72" x14ac:dyDescent="0.3">
      <c r="BT11753" s="34"/>
    </row>
    <row r="11754" spans="72:72" x14ac:dyDescent="0.3">
      <c r="BT11754" s="34"/>
    </row>
    <row r="11755" spans="72:72" x14ac:dyDescent="0.3">
      <c r="BT11755" s="34"/>
    </row>
    <row r="11756" spans="72:72" x14ac:dyDescent="0.3">
      <c r="BT11756" s="34"/>
    </row>
    <row r="11757" spans="72:72" x14ac:dyDescent="0.3">
      <c r="BT11757" s="34"/>
    </row>
    <row r="11758" spans="72:72" x14ac:dyDescent="0.3">
      <c r="BT11758" s="34"/>
    </row>
    <row r="11759" spans="72:72" x14ac:dyDescent="0.3">
      <c r="BT11759" s="34"/>
    </row>
    <row r="11760" spans="72:72" x14ac:dyDescent="0.3">
      <c r="BT11760" s="34"/>
    </row>
    <row r="11761" spans="72:72" x14ac:dyDescent="0.3">
      <c r="BT11761" s="34"/>
    </row>
    <row r="11762" spans="72:72" x14ac:dyDescent="0.3">
      <c r="BT11762" s="34"/>
    </row>
    <row r="11763" spans="72:72" x14ac:dyDescent="0.3">
      <c r="BT11763" s="34"/>
    </row>
    <row r="11764" spans="72:72" x14ac:dyDescent="0.3">
      <c r="BT11764" s="34"/>
    </row>
    <row r="11765" spans="72:72" x14ac:dyDescent="0.3">
      <c r="BT11765" s="34"/>
    </row>
    <row r="11766" spans="72:72" x14ac:dyDescent="0.3">
      <c r="BT11766" s="34"/>
    </row>
    <row r="11767" spans="72:72" x14ac:dyDescent="0.3">
      <c r="BT11767" s="34"/>
    </row>
    <row r="11768" spans="72:72" x14ac:dyDescent="0.3">
      <c r="BT11768" s="34"/>
    </row>
    <row r="11769" spans="72:72" x14ac:dyDescent="0.3">
      <c r="BT11769" s="34"/>
    </row>
    <row r="11770" spans="72:72" x14ac:dyDescent="0.3">
      <c r="BT11770" s="34"/>
    </row>
    <row r="11771" spans="72:72" x14ac:dyDescent="0.3">
      <c r="BT11771" s="34"/>
    </row>
    <row r="11772" spans="72:72" x14ac:dyDescent="0.3">
      <c r="BT11772" s="34"/>
    </row>
    <row r="11773" spans="72:72" x14ac:dyDescent="0.3">
      <c r="BT11773" s="34"/>
    </row>
    <row r="11774" spans="72:72" x14ac:dyDescent="0.3">
      <c r="BT11774" s="34"/>
    </row>
    <row r="11775" spans="72:72" x14ac:dyDescent="0.3">
      <c r="BT11775" s="34"/>
    </row>
    <row r="11776" spans="72:72" x14ac:dyDescent="0.3">
      <c r="BT11776" s="34"/>
    </row>
    <row r="11777" spans="72:72" x14ac:dyDescent="0.3">
      <c r="BT11777" s="34"/>
    </row>
    <row r="11778" spans="72:72" x14ac:dyDescent="0.3">
      <c r="BT11778" s="34"/>
    </row>
    <row r="11779" spans="72:72" x14ac:dyDescent="0.3">
      <c r="BT11779" s="34"/>
    </row>
    <row r="11780" spans="72:72" x14ac:dyDescent="0.3">
      <c r="BT11780" s="34"/>
    </row>
    <row r="11781" spans="72:72" x14ac:dyDescent="0.3">
      <c r="BT11781" s="34"/>
    </row>
    <row r="11782" spans="72:72" x14ac:dyDescent="0.3">
      <c r="BT11782" s="34"/>
    </row>
    <row r="11783" spans="72:72" x14ac:dyDescent="0.3">
      <c r="BT11783" s="34"/>
    </row>
    <row r="11784" spans="72:72" x14ac:dyDescent="0.3">
      <c r="BT11784" s="34"/>
    </row>
    <row r="11785" spans="72:72" x14ac:dyDescent="0.3">
      <c r="BT11785" s="34"/>
    </row>
    <row r="11786" spans="72:72" x14ac:dyDescent="0.3">
      <c r="BT11786" s="34"/>
    </row>
    <row r="11787" spans="72:72" x14ac:dyDescent="0.3">
      <c r="BT11787" s="34"/>
    </row>
    <row r="11788" spans="72:72" x14ac:dyDescent="0.3">
      <c r="BT11788" s="34"/>
    </row>
    <row r="11789" spans="72:72" x14ac:dyDescent="0.3">
      <c r="BT11789" s="34"/>
    </row>
    <row r="11790" spans="72:72" x14ac:dyDescent="0.3">
      <c r="BT11790" s="34"/>
    </row>
    <row r="11791" spans="72:72" x14ac:dyDescent="0.3">
      <c r="BT11791" s="34"/>
    </row>
    <row r="11792" spans="72:72" x14ac:dyDescent="0.3">
      <c r="BT11792" s="34"/>
    </row>
    <row r="11793" spans="72:72" x14ac:dyDescent="0.3">
      <c r="BT11793" s="34"/>
    </row>
    <row r="11794" spans="72:72" x14ac:dyDescent="0.3">
      <c r="BT11794" s="34"/>
    </row>
    <row r="11795" spans="72:72" x14ac:dyDescent="0.3">
      <c r="BT11795" s="34"/>
    </row>
    <row r="11796" spans="72:72" x14ac:dyDescent="0.3">
      <c r="BT11796" s="34"/>
    </row>
    <row r="11797" spans="72:72" x14ac:dyDescent="0.3">
      <c r="BT11797" s="34"/>
    </row>
    <row r="11798" spans="72:72" x14ac:dyDescent="0.3">
      <c r="BT11798" s="34"/>
    </row>
    <row r="11799" spans="72:72" x14ac:dyDescent="0.3">
      <c r="BT11799" s="34"/>
    </row>
    <row r="11800" spans="72:72" x14ac:dyDescent="0.3">
      <c r="BT11800" s="34"/>
    </row>
    <row r="11801" spans="72:72" x14ac:dyDescent="0.3">
      <c r="BT11801" s="34"/>
    </row>
    <row r="11802" spans="72:72" x14ac:dyDescent="0.3">
      <c r="BT11802" s="34"/>
    </row>
    <row r="11803" spans="72:72" x14ac:dyDescent="0.3">
      <c r="BT11803" s="34"/>
    </row>
    <row r="11804" spans="72:72" x14ac:dyDescent="0.3">
      <c r="BT11804" s="34"/>
    </row>
    <row r="11805" spans="72:72" x14ac:dyDescent="0.3">
      <c r="BT11805" s="34"/>
    </row>
    <row r="11806" spans="72:72" x14ac:dyDescent="0.3">
      <c r="BT11806" s="34"/>
    </row>
    <row r="11807" spans="72:72" x14ac:dyDescent="0.3">
      <c r="BT11807" s="34"/>
    </row>
    <row r="11808" spans="72:72" x14ac:dyDescent="0.3">
      <c r="BT11808" s="34"/>
    </row>
    <row r="11809" spans="72:72" x14ac:dyDescent="0.3">
      <c r="BT11809" s="34"/>
    </row>
    <row r="11810" spans="72:72" x14ac:dyDescent="0.3">
      <c r="BT11810" s="34"/>
    </row>
    <row r="11811" spans="72:72" x14ac:dyDescent="0.3">
      <c r="BT11811" s="34"/>
    </row>
    <row r="11812" spans="72:72" x14ac:dyDescent="0.3">
      <c r="BT11812" s="34"/>
    </row>
    <row r="11813" spans="72:72" x14ac:dyDescent="0.3">
      <c r="BT11813" s="34"/>
    </row>
    <row r="11814" spans="72:72" x14ac:dyDescent="0.3">
      <c r="BT11814" s="34"/>
    </row>
    <row r="11815" spans="72:72" x14ac:dyDescent="0.3">
      <c r="BT11815" s="34"/>
    </row>
    <row r="11816" spans="72:72" x14ac:dyDescent="0.3">
      <c r="BT11816" s="34"/>
    </row>
    <row r="11817" spans="72:72" x14ac:dyDescent="0.3">
      <c r="BT11817" s="34"/>
    </row>
    <row r="11818" spans="72:72" x14ac:dyDescent="0.3">
      <c r="BT11818" s="34"/>
    </row>
    <row r="11819" spans="72:72" x14ac:dyDescent="0.3">
      <c r="BT11819" s="34"/>
    </row>
    <row r="11820" spans="72:72" x14ac:dyDescent="0.3">
      <c r="BT11820" s="34"/>
    </row>
    <row r="11821" spans="72:72" x14ac:dyDescent="0.3">
      <c r="BT11821" s="34"/>
    </row>
    <row r="11822" spans="72:72" x14ac:dyDescent="0.3">
      <c r="BT11822" s="34"/>
    </row>
    <row r="11823" spans="72:72" x14ac:dyDescent="0.3">
      <c r="BT11823" s="34"/>
    </row>
    <row r="11824" spans="72:72" x14ac:dyDescent="0.3">
      <c r="BT11824" s="34"/>
    </row>
    <row r="11825" spans="72:72" x14ac:dyDescent="0.3">
      <c r="BT11825" s="34"/>
    </row>
    <row r="11826" spans="72:72" x14ac:dyDescent="0.3">
      <c r="BT11826" s="34"/>
    </row>
    <row r="11827" spans="72:72" x14ac:dyDescent="0.3">
      <c r="BT11827" s="34"/>
    </row>
    <row r="11828" spans="72:72" x14ac:dyDescent="0.3">
      <c r="BT11828" s="34"/>
    </row>
    <row r="11829" spans="72:72" x14ac:dyDescent="0.3">
      <c r="BT11829" s="34"/>
    </row>
    <row r="11830" spans="72:72" x14ac:dyDescent="0.3">
      <c r="BT11830" s="34"/>
    </row>
    <row r="11831" spans="72:72" x14ac:dyDescent="0.3">
      <c r="BT11831" s="34"/>
    </row>
    <row r="11832" spans="72:72" x14ac:dyDescent="0.3">
      <c r="BT11832" s="34"/>
    </row>
    <row r="11833" spans="72:72" x14ac:dyDescent="0.3">
      <c r="BT11833" s="34"/>
    </row>
    <row r="11834" spans="72:72" x14ac:dyDescent="0.3">
      <c r="BT11834" s="34"/>
    </row>
    <row r="11835" spans="72:72" x14ac:dyDescent="0.3">
      <c r="BT11835" s="34"/>
    </row>
    <row r="11836" spans="72:72" x14ac:dyDescent="0.3">
      <c r="BT11836" s="34"/>
    </row>
    <row r="11837" spans="72:72" x14ac:dyDescent="0.3">
      <c r="BT11837" s="34"/>
    </row>
    <row r="11838" spans="72:72" x14ac:dyDescent="0.3">
      <c r="BT11838" s="34"/>
    </row>
    <row r="11839" spans="72:72" x14ac:dyDescent="0.3">
      <c r="BT11839" s="34"/>
    </row>
    <row r="11840" spans="72:72" x14ac:dyDescent="0.3">
      <c r="BT11840" s="34"/>
    </row>
    <row r="11841" spans="72:72" x14ac:dyDescent="0.3">
      <c r="BT11841" s="34"/>
    </row>
    <row r="11842" spans="72:72" x14ac:dyDescent="0.3">
      <c r="BT11842" s="34"/>
    </row>
    <row r="11843" spans="72:72" x14ac:dyDescent="0.3">
      <c r="BT11843" s="34"/>
    </row>
    <row r="11844" spans="72:72" x14ac:dyDescent="0.3">
      <c r="BT11844" s="34"/>
    </row>
    <row r="11845" spans="72:72" x14ac:dyDescent="0.3">
      <c r="BT11845" s="34"/>
    </row>
    <row r="11846" spans="72:72" x14ac:dyDescent="0.3">
      <c r="BT11846" s="34"/>
    </row>
    <row r="11847" spans="72:72" x14ac:dyDescent="0.3">
      <c r="BT11847" s="34"/>
    </row>
    <row r="11848" spans="72:72" x14ac:dyDescent="0.3">
      <c r="BT11848" s="34"/>
    </row>
    <row r="11849" spans="72:72" x14ac:dyDescent="0.3">
      <c r="BT11849" s="34"/>
    </row>
    <row r="11850" spans="72:72" x14ac:dyDescent="0.3">
      <c r="BT11850" s="34"/>
    </row>
    <row r="11851" spans="72:72" x14ac:dyDescent="0.3">
      <c r="BT11851" s="34"/>
    </row>
    <row r="11852" spans="72:72" x14ac:dyDescent="0.3">
      <c r="BT11852" s="34"/>
    </row>
    <row r="11853" spans="72:72" x14ac:dyDescent="0.3">
      <c r="BT11853" s="34"/>
    </row>
    <row r="11854" spans="72:72" x14ac:dyDescent="0.3">
      <c r="BT11854" s="34"/>
    </row>
    <row r="11855" spans="72:72" x14ac:dyDescent="0.3">
      <c r="BT11855" s="34"/>
    </row>
    <row r="11856" spans="72:72" x14ac:dyDescent="0.3">
      <c r="BT11856" s="34"/>
    </row>
    <row r="11857" spans="72:72" x14ac:dyDescent="0.3">
      <c r="BT11857" s="34"/>
    </row>
    <row r="11858" spans="72:72" x14ac:dyDescent="0.3">
      <c r="BT11858" s="34"/>
    </row>
    <row r="11859" spans="72:72" x14ac:dyDescent="0.3">
      <c r="BT11859" s="34"/>
    </row>
    <row r="11860" spans="72:72" x14ac:dyDescent="0.3">
      <c r="BT11860" s="34"/>
    </row>
    <row r="11861" spans="72:72" x14ac:dyDescent="0.3">
      <c r="BT11861" s="34"/>
    </row>
    <row r="11862" spans="72:72" x14ac:dyDescent="0.3">
      <c r="BT11862" s="34"/>
    </row>
    <row r="11863" spans="72:72" x14ac:dyDescent="0.3">
      <c r="BT11863" s="34"/>
    </row>
    <row r="11864" spans="72:72" x14ac:dyDescent="0.3">
      <c r="BT11864" s="34"/>
    </row>
    <row r="11865" spans="72:72" x14ac:dyDescent="0.3">
      <c r="BT11865" s="34"/>
    </row>
    <row r="11866" spans="72:72" x14ac:dyDescent="0.3">
      <c r="BT11866" s="34"/>
    </row>
    <row r="11867" spans="72:72" x14ac:dyDescent="0.3">
      <c r="BT11867" s="34"/>
    </row>
    <row r="11868" spans="72:72" x14ac:dyDescent="0.3">
      <c r="BT11868" s="34"/>
    </row>
    <row r="11869" spans="72:72" x14ac:dyDescent="0.3">
      <c r="BT11869" s="34"/>
    </row>
    <row r="11870" spans="72:72" x14ac:dyDescent="0.3">
      <c r="BT11870" s="34"/>
    </row>
    <row r="11871" spans="72:72" x14ac:dyDescent="0.3">
      <c r="BT11871" s="34"/>
    </row>
    <row r="11872" spans="72:72" x14ac:dyDescent="0.3">
      <c r="BT11872" s="34"/>
    </row>
    <row r="11873" spans="72:72" x14ac:dyDescent="0.3">
      <c r="BT11873" s="34"/>
    </row>
    <row r="11874" spans="72:72" x14ac:dyDescent="0.3">
      <c r="BT11874" s="34"/>
    </row>
    <row r="11875" spans="72:72" x14ac:dyDescent="0.3">
      <c r="BT11875" s="34"/>
    </row>
    <row r="11876" spans="72:72" x14ac:dyDescent="0.3">
      <c r="BT11876" s="34"/>
    </row>
    <row r="11877" spans="72:72" x14ac:dyDescent="0.3">
      <c r="BT11877" s="34"/>
    </row>
    <row r="11878" spans="72:72" x14ac:dyDescent="0.3">
      <c r="BT11878" s="34"/>
    </row>
    <row r="11879" spans="72:72" x14ac:dyDescent="0.3">
      <c r="BT11879" s="34"/>
    </row>
    <row r="11880" spans="72:72" x14ac:dyDescent="0.3">
      <c r="BT11880" s="34"/>
    </row>
    <row r="11881" spans="72:72" x14ac:dyDescent="0.3">
      <c r="BT11881" s="34"/>
    </row>
    <row r="11882" spans="72:72" x14ac:dyDescent="0.3">
      <c r="BT11882" s="34"/>
    </row>
    <row r="11883" spans="72:72" x14ac:dyDescent="0.3">
      <c r="BT11883" s="34"/>
    </row>
    <row r="11884" spans="72:72" x14ac:dyDescent="0.3">
      <c r="BT11884" s="34"/>
    </row>
    <row r="11885" spans="72:72" x14ac:dyDescent="0.3">
      <c r="BT11885" s="34"/>
    </row>
    <row r="11886" spans="72:72" x14ac:dyDescent="0.3">
      <c r="BT11886" s="34"/>
    </row>
    <row r="11887" spans="72:72" x14ac:dyDescent="0.3">
      <c r="BT11887" s="34"/>
    </row>
    <row r="11888" spans="72:72" x14ac:dyDescent="0.3">
      <c r="BT11888" s="34"/>
    </row>
    <row r="11889" spans="72:72" x14ac:dyDescent="0.3">
      <c r="BT11889" s="34"/>
    </row>
    <row r="11890" spans="72:72" x14ac:dyDescent="0.3">
      <c r="BT11890" s="34"/>
    </row>
    <row r="11891" spans="72:72" x14ac:dyDescent="0.3">
      <c r="BT11891" s="34"/>
    </row>
    <row r="11892" spans="72:72" x14ac:dyDescent="0.3">
      <c r="BT11892" s="34"/>
    </row>
    <row r="11893" spans="72:72" x14ac:dyDescent="0.3">
      <c r="BT11893" s="34"/>
    </row>
    <row r="11894" spans="72:72" x14ac:dyDescent="0.3">
      <c r="BT11894" s="34"/>
    </row>
    <row r="11895" spans="72:72" x14ac:dyDescent="0.3">
      <c r="BT11895" s="34"/>
    </row>
    <row r="11896" spans="72:72" x14ac:dyDescent="0.3">
      <c r="BT11896" s="34"/>
    </row>
    <row r="11897" spans="72:72" x14ac:dyDescent="0.3">
      <c r="BT11897" s="34"/>
    </row>
    <row r="11898" spans="72:72" x14ac:dyDescent="0.3">
      <c r="BT11898" s="34"/>
    </row>
    <row r="11899" spans="72:72" x14ac:dyDescent="0.3">
      <c r="BT11899" s="34"/>
    </row>
    <row r="11900" spans="72:72" x14ac:dyDescent="0.3">
      <c r="BT11900" s="34"/>
    </row>
    <row r="11901" spans="72:72" x14ac:dyDescent="0.3">
      <c r="BT11901" s="34"/>
    </row>
    <row r="11902" spans="72:72" x14ac:dyDescent="0.3">
      <c r="BT11902" s="34"/>
    </row>
    <row r="11903" spans="72:72" x14ac:dyDescent="0.3">
      <c r="BT11903" s="34"/>
    </row>
    <row r="11904" spans="72:72" x14ac:dyDescent="0.3">
      <c r="BT11904" s="34"/>
    </row>
    <row r="11905" spans="72:72" x14ac:dyDescent="0.3">
      <c r="BT11905" s="34"/>
    </row>
    <row r="11906" spans="72:72" x14ac:dyDescent="0.3">
      <c r="BT11906" s="34"/>
    </row>
    <row r="11907" spans="72:72" x14ac:dyDescent="0.3">
      <c r="BT11907" s="34"/>
    </row>
    <row r="11908" spans="72:72" x14ac:dyDescent="0.3">
      <c r="BT11908" s="34"/>
    </row>
    <row r="11909" spans="72:72" x14ac:dyDescent="0.3">
      <c r="BT11909" s="34"/>
    </row>
    <row r="11910" spans="72:72" x14ac:dyDescent="0.3">
      <c r="BT11910" s="34"/>
    </row>
    <row r="11911" spans="72:72" x14ac:dyDescent="0.3">
      <c r="BT11911" s="34"/>
    </row>
    <row r="11912" spans="72:72" x14ac:dyDescent="0.3">
      <c r="BT11912" s="34"/>
    </row>
    <row r="11913" spans="72:72" x14ac:dyDescent="0.3">
      <c r="BT11913" s="34"/>
    </row>
    <row r="11914" spans="72:72" x14ac:dyDescent="0.3">
      <c r="BT11914" s="34"/>
    </row>
    <row r="11915" spans="72:72" x14ac:dyDescent="0.3">
      <c r="BT11915" s="34"/>
    </row>
    <row r="11916" spans="72:72" x14ac:dyDescent="0.3">
      <c r="BT11916" s="34"/>
    </row>
    <row r="11917" spans="72:72" x14ac:dyDescent="0.3">
      <c r="BT11917" s="34"/>
    </row>
    <row r="11918" spans="72:72" x14ac:dyDescent="0.3">
      <c r="BT11918" s="34"/>
    </row>
    <row r="11919" spans="72:72" x14ac:dyDescent="0.3">
      <c r="BT11919" s="34"/>
    </row>
    <row r="11920" spans="72:72" x14ac:dyDescent="0.3">
      <c r="BT11920" s="34"/>
    </row>
    <row r="11921" spans="72:72" x14ac:dyDescent="0.3">
      <c r="BT11921" s="34"/>
    </row>
    <row r="11922" spans="72:72" x14ac:dyDescent="0.3">
      <c r="BT11922" s="34"/>
    </row>
    <row r="11923" spans="72:72" x14ac:dyDescent="0.3">
      <c r="BT11923" s="34"/>
    </row>
    <row r="11924" spans="72:72" x14ac:dyDescent="0.3">
      <c r="BT11924" s="34"/>
    </row>
    <row r="11925" spans="72:72" x14ac:dyDescent="0.3">
      <c r="BT11925" s="34"/>
    </row>
    <row r="11926" spans="72:72" x14ac:dyDescent="0.3">
      <c r="BT11926" s="34"/>
    </row>
    <row r="11927" spans="72:72" x14ac:dyDescent="0.3">
      <c r="BT11927" s="34"/>
    </row>
    <row r="11928" spans="72:72" x14ac:dyDescent="0.3">
      <c r="BT11928" s="34"/>
    </row>
    <row r="11929" spans="72:72" x14ac:dyDescent="0.3">
      <c r="BT11929" s="34"/>
    </row>
    <row r="11930" spans="72:72" x14ac:dyDescent="0.3">
      <c r="BT11930" s="34"/>
    </row>
    <row r="11931" spans="72:72" x14ac:dyDescent="0.3">
      <c r="BT11931" s="34"/>
    </row>
    <row r="11932" spans="72:72" x14ac:dyDescent="0.3">
      <c r="BT11932" s="34"/>
    </row>
    <row r="11933" spans="72:72" x14ac:dyDescent="0.3">
      <c r="BT11933" s="34"/>
    </row>
    <row r="11934" spans="72:72" x14ac:dyDescent="0.3">
      <c r="BT11934" s="34"/>
    </row>
    <row r="11935" spans="72:72" x14ac:dyDescent="0.3">
      <c r="BT11935" s="34"/>
    </row>
    <row r="11936" spans="72:72" x14ac:dyDescent="0.3">
      <c r="BT11936" s="34"/>
    </row>
    <row r="11937" spans="72:72" x14ac:dyDescent="0.3">
      <c r="BT11937" s="34"/>
    </row>
    <row r="11938" spans="72:72" x14ac:dyDescent="0.3">
      <c r="BT11938" s="34"/>
    </row>
    <row r="11939" spans="72:72" x14ac:dyDescent="0.3">
      <c r="BT11939" s="34"/>
    </row>
    <row r="11940" spans="72:72" x14ac:dyDescent="0.3">
      <c r="BT11940" s="34"/>
    </row>
    <row r="11941" spans="72:72" x14ac:dyDescent="0.3">
      <c r="BT11941" s="34"/>
    </row>
    <row r="11942" spans="72:72" x14ac:dyDescent="0.3">
      <c r="BT11942" s="34"/>
    </row>
    <row r="11943" spans="72:72" x14ac:dyDescent="0.3">
      <c r="BT11943" s="34"/>
    </row>
    <row r="11944" spans="72:72" x14ac:dyDescent="0.3">
      <c r="BT11944" s="34"/>
    </row>
    <row r="11945" spans="72:72" x14ac:dyDescent="0.3">
      <c r="BT11945" s="34"/>
    </row>
    <row r="11946" spans="72:72" x14ac:dyDescent="0.3">
      <c r="BT11946" s="34"/>
    </row>
    <row r="11947" spans="72:72" x14ac:dyDescent="0.3">
      <c r="BT11947" s="34"/>
    </row>
    <row r="11948" spans="72:72" x14ac:dyDescent="0.3">
      <c r="BT11948" s="34"/>
    </row>
    <row r="11949" spans="72:72" x14ac:dyDescent="0.3">
      <c r="BT11949" s="34"/>
    </row>
    <row r="11950" spans="72:72" x14ac:dyDescent="0.3">
      <c r="BT11950" s="34"/>
    </row>
    <row r="11951" spans="72:72" x14ac:dyDescent="0.3">
      <c r="BT11951" s="34"/>
    </row>
    <row r="11952" spans="72:72" x14ac:dyDescent="0.3">
      <c r="BT11952" s="34"/>
    </row>
    <row r="11953" spans="72:72" x14ac:dyDescent="0.3">
      <c r="BT11953" s="34"/>
    </row>
    <row r="11954" spans="72:72" x14ac:dyDescent="0.3">
      <c r="BT11954" s="34"/>
    </row>
    <row r="11955" spans="72:72" x14ac:dyDescent="0.3">
      <c r="BT11955" s="34"/>
    </row>
    <row r="11956" spans="72:72" x14ac:dyDescent="0.3">
      <c r="BT11956" s="34"/>
    </row>
    <row r="11957" spans="72:72" x14ac:dyDescent="0.3">
      <c r="BT11957" s="34"/>
    </row>
    <row r="11958" spans="72:72" x14ac:dyDescent="0.3">
      <c r="BT11958" s="34"/>
    </row>
    <row r="11959" spans="72:72" x14ac:dyDescent="0.3">
      <c r="BT11959" s="34"/>
    </row>
    <row r="11960" spans="72:72" x14ac:dyDescent="0.3">
      <c r="BT11960" s="34"/>
    </row>
    <row r="11961" spans="72:72" x14ac:dyDescent="0.3">
      <c r="BT11961" s="34"/>
    </row>
    <row r="11962" spans="72:72" x14ac:dyDescent="0.3">
      <c r="BT11962" s="34"/>
    </row>
    <row r="11963" spans="72:72" x14ac:dyDescent="0.3">
      <c r="BT11963" s="34"/>
    </row>
    <row r="11964" spans="72:72" x14ac:dyDescent="0.3">
      <c r="BT11964" s="34"/>
    </row>
    <row r="11965" spans="72:72" x14ac:dyDescent="0.3">
      <c r="BT11965" s="34"/>
    </row>
    <row r="11966" spans="72:72" x14ac:dyDescent="0.3">
      <c r="BT11966" s="34"/>
    </row>
    <row r="11967" spans="72:72" x14ac:dyDescent="0.3">
      <c r="BT11967" s="34"/>
    </row>
    <row r="11968" spans="72:72" x14ac:dyDescent="0.3">
      <c r="BT11968" s="34"/>
    </row>
    <row r="11969" spans="72:72" x14ac:dyDescent="0.3">
      <c r="BT11969" s="34"/>
    </row>
    <row r="11970" spans="72:72" x14ac:dyDescent="0.3">
      <c r="BT11970" s="34"/>
    </row>
    <row r="11971" spans="72:72" x14ac:dyDescent="0.3">
      <c r="BT11971" s="34"/>
    </row>
    <row r="11972" spans="72:72" x14ac:dyDescent="0.3">
      <c r="BT11972" s="34"/>
    </row>
    <row r="11973" spans="72:72" x14ac:dyDescent="0.3">
      <c r="BT11973" s="34"/>
    </row>
    <row r="11974" spans="72:72" x14ac:dyDescent="0.3">
      <c r="BT11974" s="34"/>
    </row>
    <row r="11975" spans="72:72" x14ac:dyDescent="0.3">
      <c r="BT11975" s="34"/>
    </row>
    <row r="11976" spans="72:72" x14ac:dyDescent="0.3">
      <c r="BT11976" s="34"/>
    </row>
    <row r="11977" spans="72:72" x14ac:dyDescent="0.3">
      <c r="BT11977" s="34"/>
    </row>
    <row r="11978" spans="72:72" x14ac:dyDescent="0.3">
      <c r="BT11978" s="34"/>
    </row>
    <row r="11979" spans="72:72" x14ac:dyDescent="0.3">
      <c r="BT11979" s="34"/>
    </row>
    <row r="11980" spans="72:72" x14ac:dyDescent="0.3">
      <c r="BT11980" s="34"/>
    </row>
    <row r="11981" spans="72:72" x14ac:dyDescent="0.3">
      <c r="BT11981" s="34"/>
    </row>
    <row r="11982" spans="72:72" x14ac:dyDescent="0.3">
      <c r="BT11982" s="34"/>
    </row>
    <row r="11983" spans="72:72" x14ac:dyDescent="0.3">
      <c r="BT11983" s="34"/>
    </row>
    <row r="11984" spans="72:72" x14ac:dyDescent="0.3">
      <c r="BT11984" s="34"/>
    </row>
    <row r="11985" spans="72:72" x14ac:dyDescent="0.3">
      <c r="BT11985" s="34"/>
    </row>
    <row r="11986" spans="72:72" x14ac:dyDescent="0.3">
      <c r="BT11986" s="34"/>
    </row>
    <row r="11987" spans="72:72" x14ac:dyDescent="0.3">
      <c r="BT11987" s="34"/>
    </row>
    <row r="11988" spans="72:72" x14ac:dyDescent="0.3">
      <c r="BT11988" s="34"/>
    </row>
    <row r="11989" spans="72:72" x14ac:dyDescent="0.3">
      <c r="BT11989" s="34"/>
    </row>
    <row r="11990" spans="72:72" x14ac:dyDescent="0.3">
      <c r="BT11990" s="34"/>
    </row>
    <row r="11991" spans="72:72" x14ac:dyDescent="0.3">
      <c r="BT11991" s="34"/>
    </row>
    <row r="11992" spans="72:72" x14ac:dyDescent="0.3">
      <c r="BT11992" s="34"/>
    </row>
    <row r="11993" spans="72:72" x14ac:dyDescent="0.3">
      <c r="BT11993" s="34"/>
    </row>
    <row r="11994" spans="72:72" x14ac:dyDescent="0.3">
      <c r="BT11994" s="34"/>
    </row>
    <row r="11995" spans="72:72" x14ac:dyDescent="0.3">
      <c r="BT11995" s="34"/>
    </row>
    <row r="11996" spans="72:72" x14ac:dyDescent="0.3">
      <c r="BT11996" s="34"/>
    </row>
    <row r="11997" spans="72:72" x14ac:dyDescent="0.3">
      <c r="BT11997" s="34"/>
    </row>
    <row r="11998" spans="72:72" x14ac:dyDescent="0.3">
      <c r="BT11998" s="34"/>
    </row>
    <row r="11999" spans="72:72" x14ac:dyDescent="0.3">
      <c r="BT11999" s="34"/>
    </row>
    <row r="12000" spans="72:72" x14ac:dyDescent="0.3">
      <c r="BT12000" s="34"/>
    </row>
    <row r="12001" spans="72:72" x14ac:dyDescent="0.3">
      <c r="BT12001" s="34"/>
    </row>
    <row r="12002" spans="72:72" x14ac:dyDescent="0.3">
      <c r="BT12002" s="34"/>
    </row>
    <row r="12003" spans="72:72" x14ac:dyDescent="0.3">
      <c r="BT12003" s="34"/>
    </row>
    <row r="12004" spans="72:72" x14ac:dyDescent="0.3">
      <c r="BT12004" s="34"/>
    </row>
    <row r="12005" spans="72:72" x14ac:dyDescent="0.3">
      <c r="BT12005" s="34"/>
    </row>
    <row r="12006" spans="72:72" x14ac:dyDescent="0.3">
      <c r="BT12006" s="34"/>
    </row>
    <row r="12007" spans="72:72" x14ac:dyDescent="0.3">
      <c r="BT12007" s="34"/>
    </row>
    <row r="12008" spans="72:72" x14ac:dyDescent="0.3">
      <c r="BT12008" s="34"/>
    </row>
    <row r="12009" spans="72:72" x14ac:dyDescent="0.3">
      <c r="BT12009" s="34"/>
    </row>
    <row r="12010" spans="72:72" x14ac:dyDescent="0.3">
      <c r="BT12010" s="34"/>
    </row>
    <row r="12011" spans="72:72" x14ac:dyDescent="0.3">
      <c r="BT12011" s="34"/>
    </row>
    <row r="12012" spans="72:72" x14ac:dyDescent="0.3">
      <c r="BT12012" s="34"/>
    </row>
    <row r="12013" spans="72:72" x14ac:dyDescent="0.3">
      <c r="BT12013" s="34"/>
    </row>
    <row r="12014" spans="72:72" x14ac:dyDescent="0.3">
      <c r="BT12014" s="34"/>
    </row>
    <row r="12015" spans="72:72" x14ac:dyDescent="0.3">
      <c r="BT12015" s="34"/>
    </row>
    <row r="12016" spans="72:72" x14ac:dyDescent="0.3">
      <c r="BT12016" s="34"/>
    </row>
    <row r="12017" spans="72:72" x14ac:dyDescent="0.3">
      <c r="BT12017" s="34"/>
    </row>
    <row r="12018" spans="72:72" x14ac:dyDescent="0.3">
      <c r="BT12018" s="34"/>
    </row>
    <row r="12019" spans="72:72" x14ac:dyDescent="0.3">
      <c r="BT12019" s="34"/>
    </row>
    <row r="12020" spans="72:72" x14ac:dyDescent="0.3">
      <c r="BT12020" s="34"/>
    </row>
    <row r="12021" spans="72:72" x14ac:dyDescent="0.3">
      <c r="BT12021" s="34"/>
    </row>
    <row r="12022" spans="72:72" x14ac:dyDescent="0.3">
      <c r="BT12022" s="34"/>
    </row>
    <row r="12023" spans="72:72" x14ac:dyDescent="0.3">
      <c r="BT12023" s="34"/>
    </row>
    <row r="12024" spans="72:72" x14ac:dyDescent="0.3">
      <c r="BT12024" s="34"/>
    </row>
    <row r="12025" spans="72:72" x14ac:dyDescent="0.3">
      <c r="BT12025" s="34"/>
    </row>
    <row r="12026" spans="72:72" x14ac:dyDescent="0.3">
      <c r="BT12026" s="34"/>
    </row>
    <row r="12027" spans="72:72" x14ac:dyDescent="0.3">
      <c r="BT12027" s="34"/>
    </row>
    <row r="12028" spans="72:72" x14ac:dyDescent="0.3">
      <c r="BT12028" s="34"/>
    </row>
    <row r="12029" spans="72:72" x14ac:dyDescent="0.3">
      <c r="BT12029" s="34"/>
    </row>
    <row r="12030" spans="72:72" x14ac:dyDescent="0.3">
      <c r="BT12030" s="34"/>
    </row>
    <row r="12031" spans="72:72" x14ac:dyDescent="0.3">
      <c r="BT12031" s="34"/>
    </row>
    <row r="12032" spans="72:72" x14ac:dyDescent="0.3">
      <c r="BT12032" s="34"/>
    </row>
    <row r="12033" spans="72:72" x14ac:dyDescent="0.3">
      <c r="BT12033" s="34"/>
    </row>
    <row r="12034" spans="72:72" x14ac:dyDescent="0.3">
      <c r="BT12034" s="34"/>
    </row>
    <row r="12035" spans="72:72" x14ac:dyDescent="0.3">
      <c r="BT12035" s="34"/>
    </row>
    <row r="12036" spans="72:72" x14ac:dyDescent="0.3">
      <c r="BT12036" s="34"/>
    </row>
    <row r="12037" spans="72:72" x14ac:dyDescent="0.3">
      <c r="BT12037" s="34"/>
    </row>
    <row r="12038" spans="72:72" x14ac:dyDescent="0.3">
      <c r="BT12038" s="34"/>
    </row>
    <row r="12039" spans="72:72" x14ac:dyDescent="0.3">
      <c r="BT12039" s="34"/>
    </row>
    <row r="12040" spans="72:72" x14ac:dyDescent="0.3">
      <c r="BT12040" s="34"/>
    </row>
    <row r="12041" spans="72:72" x14ac:dyDescent="0.3">
      <c r="BT12041" s="34"/>
    </row>
    <row r="12042" spans="72:72" x14ac:dyDescent="0.3">
      <c r="BT12042" s="34"/>
    </row>
    <row r="12043" spans="72:72" x14ac:dyDescent="0.3">
      <c r="BT12043" s="34"/>
    </row>
    <row r="12044" spans="72:72" x14ac:dyDescent="0.3">
      <c r="BT12044" s="34"/>
    </row>
    <row r="12045" spans="72:72" x14ac:dyDescent="0.3">
      <c r="BT12045" s="34"/>
    </row>
    <row r="12046" spans="72:72" x14ac:dyDescent="0.3">
      <c r="BT12046" s="34"/>
    </row>
    <row r="12047" spans="72:72" x14ac:dyDescent="0.3">
      <c r="BT12047" s="34"/>
    </row>
    <row r="12048" spans="72:72" x14ac:dyDescent="0.3">
      <c r="BT12048" s="34"/>
    </row>
    <row r="12049" spans="72:72" x14ac:dyDescent="0.3">
      <c r="BT12049" s="34"/>
    </row>
    <row r="12050" spans="72:72" x14ac:dyDescent="0.3">
      <c r="BT12050" s="34"/>
    </row>
    <row r="12051" spans="72:72" x14ac:dyDescent="0.3">
      <c r="BT12051" s="34"/>
    </row>
    <row r="12052" spans="72:72" x14ac:dyDescent="0.3">
      <c r="BT12052" s="34"/>
    </row>
    <row r="12053" spans="72:72" x14ac:dyDescent="0.3">
      <c r="BT12053" s="34"/>
    </row>
    <row r="12054" spans="72:72" x14ac:dyDescent="0.3">
      <c r="BT12054" s="34"/>
    </row>
    <row r="12055" spans="72:72" x14ac:dyDescent="0.3">
      <c r="BT12055" s="34"/>
    </row>
    <row r="12056" spans="72:72" x14ac:dyDescent="0.3">
      <c r="BT12056" s="34"/>
    </row>
    <row r="12057" spans="72:72" x14ac:dyDescent="0.3">
      <c r="BT12057" s="34"/>
    </row>
    <row r="12058" spans="72:72" x14ac:dyDescent="0.3">
      <c r="BT12058" s="34"/>
    </row>
    <row r="12059" spans="72:72" x14ac:dyDescent="0.3">
      <c r="BT12059" s="34"/>
    </row>
    <row r="12060" spans="72:72" x14ac:dyDescent="0.3">
      <c r="BT12060" s="34"/>
    </row>
    <row r="12061" spans="72:72" x14ac:dyDescent="0.3">
      <c r="BT12061" s="34"/>
    </row>
    <row r="12062" spans="72:72" x14ac:dyDescent="0.3">
      <c r="BT12062" s="34"/>
    </row>
    <row r="12063" spans="72:72" x14ac:dyDescent="0.3">
      <c r="BT12063" s="34"/>
    </row>
    <row r="12064" spans="72:72" x14ac:dyDescent="0.3">
      <c r="BT12064" s="34"/>
    </row>
    <row r="12065" spans="72:72" x14ac:dyDescent="0.3">
      <c r="BT12065" s="34"/>
    </row>
    <row r="12066" spans="72:72" x14ac:dyDescent="0.3">
      <c r="BT12066" s="34"/>
    </row>
    <row r="12067" spans="72:72" x14ac:dyDescent="0.3">
      <c r="BT12067" s="34"/>
    </row>
    <row r="12068" spans="72:72" x14ac:dyDescent="0.3">
      <c r="BT12068" s="34"/>
    </row>
    <row r="12069" spans="72:72" x14ac:dyDescent="0.3">
      <c r="BT12069" s="34"/>
    </row>
    <row r="12070" spans="72:72" x14ac:dyDescent="0.3">
      <c r="BT12070" s="34"/>
    </row>
    <row r="12071" spans="72:72" x14ac:dyDescent="0.3">
      <c r="BT12071" s="34"/>
    </row>
    <row r="12072" spans="72:72" x14ac:dyDescent="0.3">
      <c r="BT12072" s="34"/>
    </row>
    <row r="12073" spans="72:72" x14ac:dyDescent="0.3">
      <c r="BT12073" s="34"/>
    </row>
    <row r="12074" spans="72:72" x14ac:dyDescent="0.3">
      <c r="BT12074" s="34"/>
    </row>
    <row r="12075" spans="72:72" x14ac:dyDescent="0.3">
      <c r="BT12075" s="34"/>
    </row>
    <row r="12076" spans="72:72" x14ac:dyDescent="0.3">
      <c r="BT12076" s="34"/>
    </row>
    <row r="12077" spans="72:72" x14ac:dyDescent="0.3">
      <c r="BT12077" s="34"/>
    </row>
    <row r="12078" spans="72:72" x14ac:dyDescent="0.3">
      <c r="BT12078" s="34"/>
    </row>
    <row r="12079" spans="72:72" x14ac:dyDescent="0.3">
      <c r="BT12079" s="34"/>
    </row>
    <row r="12080" spans="72:72" x14ac:dyDescent="0.3">
      <c r="BT12080" s="34"/>
    </row>
    <row r="12081" spans="72:72" x14ac:dyDescent="0.3">
      <c r="BT12081" s="34"/>
    </row>
    <row r="12082" spans="72:72" x14ac:dyDescent="0.3">
      <c r="BT12082" s="34"/>
    </row>
    <row r="12083" spans="72:72" x14ac:dyDescent="0.3">
      <c r="BT12083" s="34"/>
    </row>
    <row r="12084" spans="72:72" x14ac:dyDescent="0.3">
      <c r="BT12084" s="34"/>
    </row>
    <row r="12085" spans="72:72" x14ac:dyDescent="0.3">
      <c r="BT12085" s="34"/>
    </row>
    <row r="12086" spans="72:72" x14ac:dyDescent="0.3">
      <c r="BT12086" s="34"/>
    </row>
    <row r="12087" spans="72:72" x14ac:dyDescent="0.3">
      <c r="BT12087" s="34"/>
    </row>
    <row r="12088" spans="72:72" x14ac:dyDescent="0.3">
      <c r="BT12088" s="34"/>
    </row>
    <row r="12089" spans="72:72" x14ac:dyDescent="0.3">
      <c r="BT12089" s="34"/>
    </row>
    <row r="12090" spans="72:72" x14ac:dyDescent="0.3">
      <c r="BT12090" s="34"/>
    </row>
    <row r="12091" spans="72:72" x14ac:dyDescent="0.3">
      <c r="BT12091" s="34"/>
    </row>
    <row r="12092" spans="72:72" x14ac:dyDescent="0.3">
      <c r="BT12092" s="34"/>
    </row>
    <row r="12093" spans="72:72" x14ac:dyDescent="0.3">
      <c r="BT12093" s="34"/>
    </row>
    <row r="12094" spans="72:72" x14ac:dyDescent="0.3">
      <c r="BT12094" s="34"/>
    </row>
    <row r="12095" spans="72:72" x14ac:dyDescent="0.3">
      <c r="BT12095" s="34"/>
    </row>
    <row r="12096" spans="72:72" x14ac:dyDescent="0.3">
      <c r="BT12096" s="34"/>
    </row>
    <row r="12097" spans="72:72" x14ac:dyDescent="0.3">
      <c r="BT12097" s="34"/>
    </row>
    <row r="12098" spans="72:72" x14ac:dyDescent="0.3">
      <c r="BT12098" s="34"/>
    </row>
    <row r="12099" spans="72:72" x14ac:dyDescent="0.3">
      <c r="BT12099" s="34"/>
    </row>
    <row r="12100" spans="72:72" x14ac:dyDescent="0.3">
      <c r="BT12100" s="34"/>
    </row>
    <row r="12101" spans="72:72" x14ac:dyDescent="0.3">
      <c r="BT12101" s="34"/>
    </row>
    <row r="12102" spans="72:72" x14ac:dyDescent="0.3">
      <c r="BT12102" s="34"/>
    </row>
    <row r="12103" spans="72:72" x14ac:dyDescent="0.3">
      <c r="BT12103" s="34"/>
    </row>
    <row r="12104" spans="72:72" x14ac:dyDescent="0.3">
      <c r="BT12104" s="34"/>
    </row>
    <row r="12105" spans="72:72" x14ac:dyDescent="0.3">
      <c r="BT12105" s="34"/>
    </row>
    <row r="12106" spans="72:72" x14ac:dyDescent="0.3">
      <c r="BT12106" s="34"/>
    </row>
    <row r="12107" spans="72:72" x14ac:dyDescent="0.3">
      <c r="BT12107" s="34"/>
    </row>
    <row r="12108" spans="72:72" x14ac:dyDescent="0.3">
      <c r="BT12108" s="34"/>
    </row>
    <row r="12109" spans="72:72" x14ac:dyDescent="0.3">
      <c r="BT12109" s="34"/>
    </row>
    <row r="12110" spans="72:72" x14ac:dyDescent="0.3">
      <c r="BT12110" s="34"/>
    </row>
    <row r="12111" spans="72:72" x14ac:dyDescent="0.3">
      <c r="BT12111" s="34"/>
    </row>
    <row r="12112" spans="72:72" x14ac:dyDescent="0.3">
      <c r="BT12112" s="34"/>
    </row>
    <row r="12113" spans="72:72" x14ac:dyDescent="0.3">
      <c r="BT12113" s="34"/>
    </row>
    <row r="12114" spans="72:72" x14ac:dyDescent="0.3">
      <c r="BT12114" s="34"/>
    </row>
    <row r="12115" spans="72:72" x14ac:dyDescent="0.3">
      <c r="BT12115" s="34"/>
    </row>
    <row r="12116" spans="72:72" x14ac:dyDescent="0.3">
      <c r="BT12116" s="34"/>
    </row>
    <row r="12117" spans="72:72" x14ac:dyDescent="0.3">
      <c r="BT12117" s="34"/>
    </row>
    <row r="12118" spans="72:72" x14ac:dyDescent="0.3">
      <c r="BT12118" s="34"/>
    </row>
    <row r="12119" spans="72:72" x14ac:dyDescent="0.3">
      <c r="BT12119" s="34"/>
    </row>
    <row r="12120" spans="72:72" x14ac:dyDescent="0.3">
      <c r="BT12120" s="34"/>
    </row>
    <row r="12121" spans="72:72" x14ac:dyDescent="0.3">
      <c r="BT12121" s="34"/>
    </row>
    <row r="12122" spans="72:72" x14ac:dyDescent="0.3">
      <c r="BT12122" s="34"/>
    </row>
    <row r="12123" spans="72:72" x14ac:dyDescent="0.3">
      <c r="BT12123" s="34"/>
    </row>
    <row r="12124" spans="72:72" x14ac:dyDescent="0.3">
      <c r="BT12124" s="34"/>
    </row>
    <row r="12125" spans="72:72" x14ac:dyDescent="0.3">
      <c r="BT12125" s="34"/>
    </row>
    <row r="12126" spans="72:72" x14ac:dyDescent="0.3">
      <c r="BT12126" s="34"/>
    </row>
    <row r="12127" spans="72:72" x14ac:dyDescent="0.3">
      <c r="BT12127" s="34"/>
    </row>
    <row r="12128" spans="72:72" x14ac:dyDescent="0.3">
      <c r="BT12128" s="34"/>
    </row>
    <row r="12129" spans="72:72" x14ac:dyDescent="0.3">
      <c r="BT12129" s="34"/>
    </row>
    <row r="12130" spans="72:72" x14ac:dyDescent="0.3">
      <c r="BT12130" s="34"/>
    </row>
    <row r="12131" spans="72:72" x14ac:dyDescent="0.3">
      <c r="BT12131" s="34"/>
    </row>
    <row r="12132" spans="72:72" x14ac:dyDescent="0.3">
      <c r="BT12132" s="34"/>
    </row>
    <row r="12133" spans="72:72" x14ac:dyDescent="0.3">
      <c r="BT12133" s="34"/>
    </row>
    <row r="12134" spans="72:72" x14ac:dyDescent="0.3">
      <c r="BT12134" s="34"/>
    </row>
    <row r="12135" spans="72:72" x14ac:dyDescent="0.3">
      <c r="BT12135" s="34"/>
    </row>
    <row r="12136" spans="72:72" x14ac:dyDescent="0.3">
      <c r="BT12136" s="34"/>
    </row>
    <row r="12137" spans="72:72" x14ac:dyDescent="0.3">
      <c r="BT12137" s="34"/>
    </row>
    <row r="12138" spans="72:72" x14ac:dyDescent="0.3">
      <c r="BT12138" s="34"/>
    </row>
    <row r="12139" spans="72:72" x14ac:dyDescent="0.3">
      <c r="BT12139" s="34"/>
    </row>
    <row r="12140" spans="72:72" x14ac:dyDescent="0.3">
      <c r="BT12140" s="34"/>
    </row>
    <row r="12141" spans="72:72" x14ac:dyDescent="0.3">
      <c r="BT12141" s="34"/>
    </row>
    <row r="12142" spans="72:72" x14ac:dyDescent="0.3">
      <c r="BT12142" s="34"/>
    </row>
    <row r="12143" spans="72:72" x14ac:dyDescent="0.3">
      <c r="BT12143" s="34"/>
    </row>
    <row r="12144" spans="72:72" x14ac:dyDescent="0.3">
      <c r="BT12144" s="34"/>
    </row>
    <row r="12145" spans="72:72" x14ac:dyDescent="0.3">
      <c r="BT12145" s="34"/>
    </row>
    <row r="12146" spans="72:72" x14ac:dyDescent="0.3">
      <c r="BT12146" s="34"/>
    </row>
    <row r="12147" spans="72:72" x14ac:dyDescent="0.3">
      <c r="BT12147" s="34"/>
    </row>
    <row r="12148" spans="72:72" x14ac:dyDescent="0.3">
      <c r="BT12148" s="34"/>
    </row>
    <row r="12149" spans="72:72" x14ac:dyDescent="0.3">
      <c r="BT12149" s="34"/>
    </row>
    <row r="12150" spans="72:72" x14ac:dyDescent="0.3">
      <c r="BT12150" s="34"/>
    </row>
    <row r="12151" spans="72:72" x14ac:dyDescent="0.3">
      <c r="BT12151" s="34"/>
    </row>
    <row r="12152" spans="72:72" x14ac:dyDescent="0.3">
      <c r="BT12152" s="34"/>
    </row>
    <row r="12153" spans="72:72" x14ac:dyDescent="0.3">
      <c r="BT12153" s="34"/>
    </row>
    <row r="12154" spans="72:72" x14ac:dyDescent="0.3">
      <c r="BT12154" s="34"/>
    </row>
    <row r="12155" spans="72:72" x14ac:dyDescent="0.3">
      <c r="BT12155" s="34"/>
    </row>
    <row r="12156" spans="72:72" x14ac:dyDescent="0.3">
      <c r="BT12156" s="34"/>
    </row>
    <row r="12157" spans="72:72" x14ac:dyDescent="0.3">
      <c r="BT12157" s="34"/>
    </row>
    <row r="12158" spans="72:72" x14ac:dyDescent="0.3">
      <c r="BT12158" s="34"/>
    </row>
    <row r="12159" spans="72:72" x14ac:dyDescent="0.3">
      <c r="BT12159" s="34"/>
    </row>
    <row r="12160" spans="72:72" x14ac:dyDescent="0.3">
      <c r="BT12160" s="34"/>
    </row>
    <row r="12161" spans="72:72" x14ac:dyDescent="0.3">
      <c r="BT12161" s="34"/>
    </row>
    <row r="12162" spans="72:72" x14ac:dyDescent="0.3">
      <c r="BT12162" s="34"/>
    </row>
    <row r="12163" spans="72:72" x14ac:dyDescent="0.3">
      <c r="BT12163" s="34"/>
    </row>
    <row r="12164" spans="72:72" x14ac:dyDescent="0.3">
      <c r="BT12164" s="34"/>
    </row>
    <row r="12165" spans="72:72" x14ac:dyDescent="0.3">
      <c r="BT12165" s="34"/>
    </row>
    <row r="12166" spans="72:72" x14ac:dyDescent="0.3">
      <c r="BT12166" s="34"/>
    </row>
    <row r="12167" spans="72:72" x14ac:dyDescent="0.3">
      <c r="BT12167" s="34"/>
    </row>
    <row r="12168" spans="72:72" x14ac:dyDescent="0.3">
      <c r="BT12168" s="34"/>
    </row>
    <row r="12169" spans="72:72" x14ac:dyDescent="0.3">
      <c r="BT12169" s="34"/>
    </row>
    <row r="12170" spans="72:72" x14ac:dyDescent="0.3">
      <c r="BT12170" s="34"/>
    </row>
    <row r="12171" spans="72:72" x14ac:dyDescent="0.3">
      <c r="BT12171" s="34"/>
    </row>
    <row r="12172" spans="72:72" x14ac:dyDescent="0.3">
      <c r="BT12172" s="34"/>
    </row>
    <row r="12173" spans="72:72" x14ac:dyDescent="0.3">
      <c r="BT12173" s="34"/>
    </row>
    <row r="12174" spans="72:72" x14ac:dyDescent="0.3">
      <c r="BT12174" s="34"/>
    </row>
    <row r="12175" spans="72:72" x14ac:dyDescent="0.3">
      <c r="BT12175" s="34"/>
    </row>
    <row r="12176" spans="72:72" x14ac:dyDescent="0.3">
      <c r="BT12176" s="34"/>
    </row>
    <row r="12177" spans="72:72" x14ac:dyDescent="0.3">
      <c r="BT12177" s="34"/>
    </row>
    <row r="12178" spans="72:72" x14ac:dyDescent="0.3">
      <c r="BT12178" s="34"/>
    </row>
    <row r="12179" spans="72:72" x14ac:dyDescent="0.3">
      <c r="BT12179" s="34"/>
    </row>
    <row r="12180" spans="72:72" x14ac:dyDescent="0.3">
      <c r="BT12180" s="34"/>
    </row>
    <row r="12181" spans="72:72" x14ac:dyDescent="0.3">
      <c r="BT12181" s="34"/>
    </row>
    <row r="12182" spans="72:72" x14ac:dyDescent="0.3">
      <c r="BT12182" s="34"/>
    </row>
    <row r="12183" spans="72:72" x14ac:dyDescent="0.3">
      <c r="BT12183" s="34"/>
    </row>
    <row r="12184" spans="72:72" x14ac:dyDescent="0.3">
      <c r="BT12184" s="34"/>
    </row>
    <row r="12185" spans="72:72" x14ac:dyDescent="0.3">
      <c r="BT12185" s="34"/>
    </row>
    <row r="12186" spans="72:72" x14ac:dyDescent="0.3">
      <c r="BT12186" s="34"/>
    </row>
    <row r="12187" spans="72:72" x14ac:dyDescent="0.3">
      <c r="BT12187" s="34"/>
    </row>
    <row r="12188" spans="72:72" x14ac:dyDescent="0.3">
      <c r="BT12188" s="34"/>
    </row>
    <row r="12189" spans="72:72" x14ac:dyDescent="0.3">
      <c r="BT12189" s="34"/>
    </row>
    <row r="12190" spans="72:72" x14ac:dyDescent="0.3">
      <c r="BT12190" s="34"/>
    </row>
    <row r="12191" spans="72:72" x14ac:dyDescent="0.3">
      <c r="BT12191" s="34"/>
    </row>
    <row r="12192" spans="72:72" x14ac:dyDescent="0.3">
      <c r="BT12192" s="34"/>
    </row>
    <row r="12193" spans="72:72" x14ac:dyDescent="0.3">
      <c r="BT12193" s="34"/>
    </row>
    <row r="12194" spans="72:72" x14ac:dyDescent="0.3">
      <c r="BT12194" s="34"/>
    </row>
    <row r="12195" spans="72:72" x14ac:dyDescent="0.3">
      <c r="BT12195" s="34"/>
    </row>
    <row r="12196" spans="72:72" x14ac:dyDescent="0.3">
      <c r="BT12196" s="34"/>
    </row>
    <row r="12197" spans="72:72" x14ac:dyDescent="0.3">
      <c r="BT12197" s="34"/>
    </row>
    <row r="12198" spans="72:72" x14ac:dyDescent="0.3">
      <c r="BT12198" s="34"/>
    </row>
    <row r="12199" spans="72:72" x14ac:dyDescent="0.3">
      <c r="BT12199" s="34"/>
    </row>
    <row r="12200" spans="72:72" x14ac:dyDescent="0.3">
      <c r="BT12200" s="34"/>
    </row>
    <row r="12201" spans="72:72" x14ac:dyDescent="0.3">
      <c r="BT12201" s="34"/>
    </row>
    <row r="12202" spans="72:72" x14ac:dyDescent="0.3">
      <c r="BT12202" s="34"/>
    </row>
    <row r="12203" spans="72:72" x14ac:dyDescent="0.3">
      <c r="BT12203" s="34"/>
    </row>
    <row r="12204" spans="72:72" x14ac:dyDescent="0.3">
      <c r="BT12204" s="34"/>
    </row>
    <row r="12205" spans="72:72" x14ac:dyDescent="0.3">
      <c r="BT12205" s="34"/>
    </row>
    <row r="12206" spans="72:72" x14ac:dyDescent="0.3">
      <c r="BT12206" s="34"/>
    </row>
    <row r="12207" spans="72:72" x14ac:dyDescent="0.3">
      <c r="BT12207" s="34"/>
    </row>
    <row r="12208" spans="72:72" x14ac:dyDescent="0.3">
      <c r="BT12208" s="34"/>
    </row>
    <row r="12209" spans="72:72" x14ac:dyDescent="0.3">
      <c r="BT12209" s="34"/>
    </row>
    <row r="12210" spans="72:72" x14ac:dyDescent="0.3">
      <c r="BT12210" s="34"/>
    </row>
    <row r="12211" spans="72:72" x14ac:dyDescent="0.3">
      <c r="BT12211" s="34"/>
    </row>
    <row r="12212" spans="72:72" x14ac:dyDescent="0.3">
      <c r="BT12212" s="34"/>
    </row>
    <row r="12213" spans="72:72" x14ac:dyDescent="0.3">
      <c r="BT12213" s="34"/>
    </row>
    <row r="12214" spans="72:72" x14ac:dyDescent="0.3">
      <c r="BT12214" s="34"/>
    </row>
    <row r="12215" spans="72:72" x14ac:dyDescent="0.3">
      <c r="BT12215" s="34"/>
    </row>
    <row r="12216" spans="72:72" x14ac:dyDescent="0.3">
      <c r="BT12216" s="34"/>
    </row>
    <row r="12217" spans="72:72" x14ac:dyDescent="0.3">
      <c r="BT12217" s="34"/>
    </row>
    <row r="12218" spans="72:72" x14ac:dyDescent="0.3">
      <c r="BT12218" s="34"/>
    </row>
    <row r="12219" spans="72:72" x14ac:dyDescent="0.3">
      <c r="BT12219" s="34"/>
    </row>
    <row r="12220" spans="72:72" x14ac:dyDescent="0.3">
      <c r="BT12220" s="34"/>
    </row>
    <row r="12221" spans="72:72" x14ac:dyDescent="0.3">
      <c r="BT12221" s="34"/>
    </row>
    <row r="12222" spans="72:72" x14ac:dyDescent="0.3">
      <c r="BT12222" s="34"/>
    </row>
    <row r="12223" spans="72:72" x14ac:dyDescent="0.3">
      <c r="BT12223" s="34"/>
    </row>
    <row r="12224" spans="72:72" x14ac:dyDescent="0.3">
      <c r="BT12224" s="34"/>
    </row>
    <row r="12225" spans="72:72" x14ac:dyDescent="0.3">
      <c r="BT12225" s="34"/>
    </row>
    <row r="12226" spans="72:72" x14ac:dyDescent="0.3">
      <c r="BT12226" s="34"/>
    </row>
    <row r="12227" spans="72:72" x14ac:dyDescent="0.3">
      <c r="BT12227" s="34"/>
    </row>
    <row r="12228" spans="72:72" x14ac:dyDescent="0.3">
      <c r="BT12228" s="34"/>
    </row>
    <row r="12229" spans="72:72" x14ac:dyDescent="0.3">
      <c r="BT12229" s="34"/>
    </row>
    <row r="12230" spans="72:72" x14ac:dyDescent="0.3">
      <c r="BT12230" s="34"/>
    </row>
    <row r="12231" spans="72:72" x14ac:dyDescent="0.3">
      <c r="BT12231" s="34"/>
    </row>
    <row r="12232" spans="72:72" x14ac:dyDescent="0.3">
      <c r="BT12232" s="34"/>
    </row>
    <row r="12233" spans="72:72" x14ac:dyDescent="0.3">
      <c r="BT12233" s="34"/>
    </row>
    <row r="12234" spans="72:72" x14ac:dyDescent="0.3">
      <c r="BT12234" s="34"/>
    </row>
    <row r="12235" spans="72:72" x14ac:dyDescent="0.3">
      <c r="BT12235" s="34"/>
    </row>
    <row r="12236" spans="72:72" x14ac:dyDescent="0.3">
      <c r="BT12236" s="34"/>
    </row>
    <row r="12237" spans="72:72" x14ac:dyDescent="0.3">
      <c r="BT12237" s="34"/>
    </row>
    <row r="12238" spans="72:72" x14ac:dyDescent="0.3">
      <c r="BT12238" s="34"/>
    </row>
    <row r="12239" spans="72:72" x14ac:dyDescent="0.3">
      <c r="BT12239" s="34"/>
    </row>
    <row r="12240" spans="72:72" x14ac:dyDescent="0.3">
      <c r="BT12240" s="34"/>
    </row>
    <row r="12241" spans="72:72" x14ac:dyDescent="0.3">
      <c r="BT12241" s="34"/>
    </row>
    <row r="12242" spans="72:72" x14ac:dyDescent="0.3">
      <c r="BT12242" s="34"/>
    </row>
    <row r="12243" spans="72:72" x14ac:dyDescent="0.3">
      <c r="BT12243" s="34"/>
    </row>
    <row r="12244" spans="72:72" x14ac:dyDescent="0.3">
      <c r="BT12244" s="34"/>
    </row>
    <row r="12245" spans="72:72" x14ac:dyDescent="0.3">
      <c r="BT12245" s="34"/>
    </row>
    <row r="12246" spans="72:72" x14ac:dyDescent="0.3">
      <c r="BT12246" s="34"/>
    </row>
    <row r="12247" spans="72:72" x14ac:dyDescent="0.3">
      <c r="BT12247" s="34"/>
    </row>
    <row r="12248" spans="72:72" x14ac:dyDescent="0.3">
      <c r="BT12248" s="34"/>
    </row>
    <row r="12249" spans="72:72" x14ac:dyDescent="0.3">
      <c r="BT12249" s="34"/>
    </row>
    <row r="12250" spans="72:72" x14ac:dyDescent="0.3">
      <c r="BT12250" s="34"/>
    </row>
    <row r="12251" spans="72:72" x14ac:dyDescent="0.3">
      <c r="BT12251" s="34"/>
    </row>
    <row r="12252" spans="72:72" x14ac:dyDescent="0.3">
      <c r="BT12252" s="34"/>
    </row>
    <row r="12253" spans="72:72" x14ac:dyDescent="0.3">
      <c r="BT12253" s="34"/>
    </row>
    <row r="12254" spans="72:72" x14ac:dyDescent="0.3">
      <c r="BT12254" s="34"/>
    </row>
    <row r="12255" spans="72:72" x14ac:dyDescent="0.3">
      <c r="BT12255" s="34"/>
    </row>
    <row r="12256" spans="72:72" x14ac:dyDescent="0.3">
      <c r="BT12256" s="34"/>
    </row>
    <row r="12257" spans="72:72" x14ac:dyDescent="0.3">
      <c r="BT12257" s="34"/>
    </row>
    <row r="12258" spans="72:72" x14ac:dyDescent="0.3">
      <c r="BT12258" s="34"/>
    </row>
    <row r="12259" spans="72:72" x14ac:dyDescent="0.3">
      <c r="BT12259" s="34"/>
    </row>
    <row r="12260" spans="72:72" x14ac:dyDescent="0.3">
      <c r="BT12260" s="34"/>
    </row>
    <row r="12261" spans="72:72" x14ac:dyDescent="0.3">
      <c r="BT12261" s="34"/>
    </row>
    <row r="12262" spans="72:72" x14ac:dyDescent="0.3">
      <c r="BT12262" s="34"/>
    </row>
    <row r="12263" spans="72:72" x14ac:dyDescent="0.3">
      <c r="BT12263" s="34"/>
    </row>
    <row r="12264" spans="72:72" x14ac:dyDescent="0.3">
      <c r="BT12264" s="34"/>
    </row>
    <row r="12265" spans="72:72" x14ac:dyDescent="0.3">
      <c r="BT12265" s="34"/>
    </row>
    <row r="12266" spans="72:72" x14ac:dyDescent="0.3">
      <c r="BT12266" s="34"/>
    </row>
    <row r="12267" spans="72:72" x14ac:dyDescent="0.3">
      <c r="BT12267" s="34"/>
    </row>
    <row r="12268" spans="72:72" x14ac:dyDescent="0.3">
      <c r="BT12268" s="34"/>
    </row>
    <row r="12269" spans="72:72" x14ac:dyDescent="0.3">
      <c r="BT12269" s="34"/>
    </row>
    <row r="12270" spans="72:72" x14ac:dyDescent="0.3">
      <c r="BT12270" s="34"/>
    </row>
    <row r="12271" spans="72:72" x14ac:dyDescent="0.3">
      <c r="BT12271" s="34"/>
    </row>
    <row r="12272" spans="72:72" x14ac:dyDescent="0.3">
      <c r="BT12272" s="34"/>
    </row>
    <row r="12273" spans="72:72" x14ac:dyDescent="0.3">
      <c r="BT12273" s="34"/>
    </row>
    <row r="12274" spans="72:72" x14ac:dyDescent="0.3">
      <c r="BT12274" s="34"/>
    </row>
    <row r="12275" spans="72:72" x14ac:dyDescent="0.3">
      <c r="BT12275" s="34"/>
    </row>
    <row r="12276" spans="72:72" x14ac:dyDescent="0.3">
      <c r="BT12276" s="34"/>
    </row>
    <row r="12277" spans="72:72" x14ac:dyDescent="0.3">
      <c r="BT12277" s="34"/>
    </row>
    <row r="12278" spans="72:72" x14ac:dyDescent="0.3">
      <c r="BT12278" s="34"/>
    </row>
    <row r="12279" spans="72:72" x14ac:dyDescent="0.3">
      <c r="BT12279" s="34"/>
    </row>
    <row r="12280" spans="72:72" x14ac:dyDescent="0.3">
      <c r="BT12280" s="34"/>
    </row>
    <row r="12281" spans="72:72" x14ac:dyDescent="0.3">
      <c r="BT12281" s="34"/>
    </row>
    <row r="12282" spans="72:72" x14ac:dyDescent="0.3">
      <c r="BT12282" s="34"/>
    </row>
    <row r="12283" spans="72:72" x14ac:dyDescent="0.3">
      <c r="BT12283" s="34"/>
    </row>
    <row r="12284" spans="72:72" x14ac:dyDescent="0.3">
      <c r="BT12284" s="34"/>
    </row>
    <row r="12285" spans="72:72" x14ac:dyDescent="0.3">
      <c r="BT12285" s="34"/>
    </row>
    <row r="12286" spans="72:72" x14ac:dyDescent="0.3">
      <c r="BT12286" s="34"/>
    </row>
    <row r="12287" spans="72:72" x14ac:dyDescent="0.3">
      <c r="BT12287" s="34"/>
    </row>
    <row r="12288" spans="72:72" x14ac:dyDescent="0.3">
      <c r="BT12288" s="34"/>
    </row>
    <row r="12289" spans="72:72" x14ac:dyDescent="0.3">
      <c r="BT12289" s="34"/>
    </row>
    <row r="12290" spans="72:72" x14ac:dyDescent="0.3">
      <c r="BT12290" s="34"/>
    </row>
    <row r="12291" spans="72:72" x14ac:dyDescent="0.3">
      <c r="BT12291" s="34"/>
    </row>
    <row r="12292" spans="72:72" x14ac:dyDescent="0.3">
      <c r="BT12292" s="34"/>
    </row>
    <row r="12293" spans="72:72" x14ac:dyDescent="0.3">
      <c r="BT12293" s="34"/>
    </row>
    <row r="12294" spans="72:72" x14ac:dyDescent="0.3">
      <c r="BT12294" s="34"/>
    </row>
    <row r="12295" spans="72:72" x14ac:dyDescent="0.3">
      <c r="BT12295" s="34"/>
    </row>
    <row r="12296" spans="72:72" x14ac:dyDescent="0.3">
      <c r="BT12296" s="34"/>
    </row>
    <row r="12297" spans="72:72" x14ac:dyDescent="0.3">
      <c r="BT12297" s="34"/>
    </row>
    <row r="12298" spans="72:72" x14ac:dyDescent="0.3">
      <c r="BT12298" s="34"/>
    </row>
    <row r="12299" spans="72:72" x14ac:dyDescent="0.3">
      <c r="BT12299" s="34"/>
    </row>
    <row r="12300" spans="72:72" x14ac:dyDescent="0.3">
      <c r="BT12300" s="34"/>
    </row>
    <row r="12301" spans="72:72" x14ac:dyDescent="0.3">
      <c r="BT12301" s="34"/>
    </row>
    <row r="12302" spans="72:72" x14ac:dyDescent="0.3">
      <c r="BT12302" s="34"/>
    </row>
    <row r="12303" spans="72:72" x14ac:dyDescent="0.3">
      <c r="BT12303" s="34"/>
    </row>
    <row r="12304" spans="72:72" x14ac:dyDescent="0.3">
      <c r="BT12304" s="34"/>
    </row>
    <row r="12305" spans="72:72" x14ac:dyDescent="0.3">
      <c r="BT12305" s="34"/>
    </row>
    <row r="12306" spans="72:72" x14ac:dyDescent="0.3">
      <c r="BT12306" s="34"/>
    </row>
    <row r="12307" spans="72:72" x14ac:dyDescent="0.3">
      <c r="BT12307" s="34"/>
    </row>
    <row r="12308" spans="72:72" x14ac:dyDescent="0.3">
      <c r="BT12308" s="34"/>
    </row>
    <row r="12309" spans="72:72" x14ac:dyDescent="0.3">
      <c r="BT12309" s="34"/>
    </row>
    <row r="12310" spans="72:72" x14ac:dyDescent="0.3">
      <c r="BT12310" s="34"/>
    </row>
    <row r="12311" spans="72:72" x14ac:dyDescent="0.3">
      <c r="BT12311" s="34"/>
    </row>
    <row r="12312" spans="72:72" x14ac:dyDescent="0.3">
      <c r="BT12312" s="34"/>
    </row>
    <row r="12313" spans="72:72" x14ac:dyDescent="0.3">
      <c r="BT12313" s="34"/>
    </row>
    <row r="12314" spans="72:72" x14ac:dyDescent="0.3">
      <c r="BT12314" s="34"/>
    </row>
    <row r="12315" spans="72:72" x14ac:dyDescent="0.3">
      <c r="BT12315" s="34"/>
    </row>
    <row r="12316" spans="72:72" x14ac:dyDescent="0.3">
      <c r="BT12316" s="34"/>
    </row>
    <row r="12317" spans="72:72" x14ac:dyDescent="0.3">
      <c r="BT12317" s="34"/>
    </row>
    <row r="12318" spans="72:72" x14ac:dyDescent="0.3">
      <c r="BT12318" s="34"/>
    </row>
    <row r="12319" spans="72:72" x14ac:dyDescent="0.3">
      <c r="BT12319" s="34"/>
    </row>
    <row r="12320" spans="72:72" x14ac:dyDescent="0.3">
      <c r="BT12320" s="34"/>
    </row>
    <row r="12321" spans="72:72" x14ac:dyDescent="0.3">
      <c r="BT12321" s="34"/>
    </row>
    <row r="12322" spans="72:72" x14ac:dyDescent="0.3">
      <c r="BT12322" s="34"/>
    </row>
    <row r="12323" spans="72:72" x14ac:dyDescent="0.3">
      <c r="BT12323" s="34"/>
    </row>
    <row r="12324" spans="72:72" x14ac:dyDescent="0.3">
      <c r="BT12324" s="34"/>
    </row>
    <row r="12325" spans="72:72" x14ac:dyDescent="0.3">
      <c r="BT12325" s="34"/>
    </row>
    <row r="12326" spans="72:72" x14ac:dyDescent="0.3">
      <c r="BT12326" s="34"/>
    </row>
    <row r="12327" spans="72:72" x14ac:dyDescent="0.3">
      <c r="BT12327" s="34"/>
    </row>
    <row r="12328" spans="72:72" x14ac:dyDescent="0.3">
      <c r="BT12328" s="34"/>
    </row>
    <row r="12329" spans="72:72" x14ac:dyDescent="0.3">
      <c r="BT12329" s="34"/>
    </row>
    <row r="12330" spans="72:72" x14ac:dyDescent="0.3">
      <c r="BT12330" s="34"/>
    </row>
    <row r="12331" spans="72:72" x14ac:dyDescent="0.3">
      <c r="BT12331" s="34"/>
    </row>
    <row r="12332" spans="72:72" x14ac:dyDescent="0.3">
      <c r="BT12332" s="34"/>
    </row>
    <row r="12333" spans="72:72" x14ac:dyDescent="0.3">
      <c r="BT12333" s="34"/>
    </row>
    <row r="12334" spans="72:72" x14ac:dyDescent="0.3">
      <c r="BT12334" s="34"/>
    </row>
    <row r="12335" spans="72:72" x14ac:dyDescent="0.3">
      <c r="BT12335" s="34"/>
    </row>
    <row r="12336" spans="72:72" x14ac:dyDescent="0.3">
      <c r="BT12336" s="34"/>
    </row>
    <row r="12337" spans="72:72" x14ac:dyDescent="0.3">
      <c r="BT12337" s="34"/>
    </row>
    <row r="12338" spans="72:72" x14ac:dyDescent="0.3">
      <c r="BT12338" s="34"/>
    </row>
    <row r="12339" spans="72:72" x14ac:dyDescent="0.3">
      <c r="BT12339" s="34"/>
    </row>
    <row r="12340" spans="72:72" x14ac:dyDescent="0.3">
      <c r="BT12340" s="34"/>
    </row>
    <row r="12341" spans="72:72" x14ac:dyDescent="0.3">
      <c r="BT12341" s="34"/>
    </row>
    <row r="12342" spans="72:72" x14ac:dyDescent="0.3">
      <c r="BT12342" s="34"/>
    </row>
    <row r="12343" spans="72:72" x14ac:dyDescent="0.3">
      <c r="BT12343" s="34"/>
    </row>
    <row r="12344" spans="72:72" x14ac:dyDescent="0.3">
      <c r="BT12344" s="34"/>
    </row>
    <row r="12345" spans="72:72" x14ac:dyDescent="0.3">
      <c r="BT12345" s="34"/>
    </row>
    <row r="12346" spans="72:72" x14ac:dyDescent="0.3">
      <c r="BT12346" s="34"/>
    </row>
    <row r="12347" spans="72:72" x14ac:dyDescent="0.3">
      <c r="BT12347" s="34"/>
    </row>
    <row r="12348" spans="72:72" x14ac:dyDescent="0.3">
      <c r="BT12348" s="34"/>
    </row>
    <row r="12349" spans="72:72" x14ac:dyDescent="0.3">
      <c r="BT12349" s="34"/>
    </row>
    <row r="12350" spans="72:72" x14ac:dyDescent="0.3">
      <c r="BT12350" s="34"/>
    </row>
    <row r="12351" spans="72:72" x14ac:dyDescent="0.3">
      <c r="BT12351" s="34"/>
    </row>
    <row r="12352" spans="72:72" x14ac:dyDescent="0.3">
      <c r="BT12352" s="34"/>
    </row>
    <row r="12353" spans="72:72" x14ac:dyDescent="0.3">
      <c r="BT12353" s="34"/>
    </row>
    <row r="12354" spans="72:72" x14ac:dyDescent="0.3">
      <c r="BT12354" s="34"/>
    </row>
    <row r="12355" spans="72:72" x14ac:dyDescent="0.3">
      <c r="BT12355" s="34"/>
    </row>
    <row r="12356" spans="72:72" x14ac:dyDescent="0.3">
      <c r="BT12356" s="34"/>
    </row>
    <row r="12357" spans="72:72" x14ac:dyDescent="0.3">
      <c r="BT12357" s="34"/>
    </row>
    <row r="12358" spans="72:72" x14ac:dyDescent="0.3">
      <c r="BT12358" s="34"/>
    </row>
    <row r="12359" spans="72:72" x14ac:dyDescent="0.3">
      <c r="BT12359" s="34"/>
    </row>
    <row r="12360" spans="72:72" x14ac:dyDescent="0.3">
      <c r="BT12360" s="34"/>
    </row>
    <row r="12361" spans="72:72" x14ac:dyDescent="0.3">
      <c r="BT12361" s="34"/>
    </row>
    <row r="12362" spans="72:72" x14ac:dyDescent="0.3">
      <c r="BT12362" s="34"/>
    </row>
    <row r="12363" spans="72:72" x14ac:dyDescent="0.3">
      <c r="BT12363" s="34"/>
    </row>
    <row r="12364" spans="72:72" x14ac:dyDescent="0.3">
      <c r="BT12364" s="34"/>
    </row>
    <row r="12365" spans="72:72" x14ac:dyDescent="0.3">
      <c r="BT12365" s="34"/>
    </row>
    <row r="12366" spans="72:72" x14ac:dyDescent="0.3">
      <c r="BT12366" s="34"/>
    </row>
    <row r="12367" spans="72:72" x14ac:dyDescent="0.3">
      <c r="BT12367" s="34"/>
    </row>
    <row r="12368" spans="72:72" x14ac:dyDescent="0.3">
      <c r="BT12368" s="34"/>
    </row>
    <row r="12369" spans="72:72" x14ac:dyDescent="0.3">
      <c r="BT12369" s="34"/>
    </row>
    <row r="12370" spans="72:72" x14ac:dyDescent="0.3">
      <c r="BT12370" s="34"/>
    </row>
    <row r="12371" spans="72:72" x14ac:dyDescent="0.3">
      <c r="BT12371" s="34"/>
    </row>
    <row r="12372" spans="72:72" x14ac:dyDescent="0.3">
      <c r="BT12372" s="34"/>
    </row>
    <row r="12373" spans="72:72" x14ac:dyDescent="0.3">
      <c r="BT12373" s="34"/>
    </row>
    <row r="12374" spans="72:72" x14ac:dyDescent="0.3">
      <c r="BT12374" s="34"/>
    </row>
    <row r="12375" spans="72:72" x14ac:dyDescent="0.3">
      <c r="BT12375" s="34"/>
    </row>
    <row r="12376" spans="72:72" x14ac:dyDescent="0.3">
      <c r="BT12376" s="34"/>
    </row>
    <row r="12377" spans="72:72" x14ac:dyDescent="0.3">
      <c r="BT12377" s="34"/>
    </row>
    <row r="12378" spans="72:72" x14ac:dyDescent="0.3">
      <c r="BT12378" s="34"/>
    </row>
    <row r="12379" spans="72:72" x14ac:dyDescent="0.3">
      <c r="BT12379" s="34"/>
    </row>
    <row r="12380" spans="72:72" x14ac:dyDescent="0.3">
      <c r="BT12380" s="34"/>
    </row>
    <row r="12381" spans="72:72" x14ac:dyDescent="0.3">
      <c r="BT12381" s="34"/>
    </row>
    <row r="12382" spans="72:72" x14ac:dyDescent="0.3">
      <c r="BT12382" s="34"/>
    </row>
    <row r="12383" spans="72:72" x14ac:dyDescent="0.3">
      <c r="BT12383" s="34"/>
    </row>
    <row r="12384" spans="72:72" x14ac:dyDescent="0.3">
      <c r="BT12384" s="34"/>
    </row>
    <row r="12385" spans="72:72" x14ac:dyDescent="0.3">
      <c r="BT12385" s="34"/>
    </row>
    <row r="12386" spans="72:72" x14ac:dyDescent="0.3">
      <c r="BT12386" s="34"/>
    </row>
    <row r="12387" spans="72:72" x14ac:dyDescent="0.3">
      <c r="BT12387" s="34"/>
    </row>
    <row r="12388" spans="72:72" x14ac:dyDescent="0.3">
      <c r="BT12388" s="34"/>
    </row>
    <row r="12389" spans="72:72" x14ac:dyDescent="0.3">
      <c r="BT12389" s="34"/>
    </row>
    <row r="12390" spans="72:72" x14ac:dyDescent="0.3">
      <c r="BT12390" s="34"/>
    </row>
    <row r="12391" spans="72:72" x14ac:dyDescent="0.3">
      <c r="BT12391" s="34"/>
    </row>
    <row r="12392" spans="72:72" x14ac:dyDescent="0.3">
      <c r="BT12392" s="34"/>
    </row>
    <row r="12393" spans="72:72" x14ac:dyDescent="0.3">
      <c r="BT12393" s="34"/>
    </row>
    <row r="12394" spans="72:72" x14ac:dyDescent="0.3">
      <c r="BT12394" s="34"/>
    </row>
    <row r="12395" spans="72:72" x14ac:dyDescent="0.3">
      <c r="BT12395" s="34"/>
    </row>
    <row r="12396" spans="72:72" x14ac:dyDescent="0.3">
      <c r="BT12396" s="34"/>
    </row>
    <row r="12397" spans="72:72" x14ac:dyDescent="0.3">
      <c r="BT12397" s="34"/>
    </row>
    <row r="12398" spans="72:72" x14ac:dyDescent="0.3">
      <c r="BT12398" s="34"/>
    </row>
    <row r="12399" spans="72:72" x14ac:dyDescent="0.3">
      <c r="BT12399" s="34"/>
    </row>
    <row r="12400" spans="72:72" x14ac:dyDescent="0.3">
      <c r="BT12400" s="34"/>
    </row>
    <row r="12401" spans="72:72" x14ac:dyDescent="0.3">
      <c r="BT12401" s="34"/>
    </row>
    <row r="12402" spans="72:72" x14ac:dyDescent="0.3">
      <c r="BT12402" s="34"/>
    </row>
    <row r="12403" spans="72:72" x14ac:dyDescent="0.3">
      <c r="BT12403" s="34"/>
    </row>
    <row r="12404" spans="72:72" x14ac:dyDescent="0.3">
      <c r="BT12404" s="34"/>
    </row>
    <row r="12405" spans="72:72" x14ac:dyDescent="0.3">
      <c r="BT12405" s="34"/>
    </row>
    <row r="12406" spans="72:72" x14ac:dyDescent="0.3">
      <c r="BT12406" s="34"/>
    </row>
    <row r="12407" spans="72:72" x14ac:dyDescent="0.3">
      <c r="BT12407" s="34"/>
    </row>
    <row r="12408" spans="72:72" x14ac:dyDescent="0.3">
      <c r="BT12408" s="34"/>
    </row>
    <row r="12409" spans="72:72" x14ac:dyDescent="0.3">
      <c r="BT12409" s="34"/>
    </row>
    <row r="12410" spans="72:72" x14ac:dyDescent="0.3">
      <c r="BT12410" s="34"/>
    </row>
    <row r="12411" spans="72:72" x14ac:dyDescent="0.3">
      <c r="BT12411" s="34"/>
    </row>
    <row r="12412" spans="72:72" x14ac:dyDescent="0.3">
      <c r="BT12412" s="34"/>
    </row>
    <row r="12413" spans="72:72" x14ac:dyDescent="0.3">
      <c r="BT12413" s="34"/>
    </row>
    <row r="12414" spans="72:72" x14ac:dyDescent="0.3">
      <c r="BT12414" s="34"/>
    </row>
    <row r="12415" spans="72:72" x14ac:dyDescent="0.3">
      <c r="BT12415" s="34"/>
    </row>
    <row r="12416" spans="72:72" x14ac:dyDescent="0.3">
      <c r="BT12416" s="34"/>
    </row>
    <row r="12417" spans="72:72" x14ac:dyDescent="0.3">
      <c r="BT12417" s="34"/>
    </row>
    <row r="12418" spans="72:72" x14ac:dyDescent="0.3">
      <c r="BT12418" s="34"/>
    </row>
    <row r="12419" spans="72:72" x14ac:dyDescent="0.3">
      <c r="BT12419" s="34"/>
    </row>
    <row r="12420" spans="72:72" x14ac:dyDescent="0.3">
      <c r="BT12420" s="34"/>
    </row>
    <row r="12421" spans="72:72" x14ac:dyDescent="0.3">
      <c r="BT12421" s="34"/>
    </row>
    <row r="12422" spans="72:72" x14ac:dyDescent="0.3">
      <c r="BT12422" s="34"/>
    </row>
    <row r="12423" spans="72:72" x14ac:dyDescent="0.3">
      <c r="BT12423" s="34"/>
    </row>
    <row r="12424" spans="72:72" x14ac:dyDescent="0.3">
      <c r="BT12424" s="34"/>
    </row>
    <row r="12425" spans="72:72" x14ac:dyDescent="0.3">
      <c r="BT12425" s="34"/>
    </row>
    <row r="12426" spans="72:72" x14ac:dyDescent="0.3">
      <c r="BT12426" s="34"/>
    </row>
    <row r="12427" spans="72:72" x14ac:dyDescent="0.3">
      <c r="BT12427" s="34"/>
    </row>
    <row r="12428" spans="72:72" x14ac:dyDescent="0.3">
      <c r="BT12428" s="34"/>
    </row>
    <row r="12429" spans="72:72" x14ac:dyDescent="0.3">
      <c r="BT12429" s="34"/>
    </row>
    <row r="12430" spans="72:72" x14ac:dyDescent="0.3">
      <c r="BT12430" s="34"/>
    </row>
    <row r="12431" spans="72:72" x14ac:dyDescent="0.3">
      <c r="BT12431" s="34"/>
    </row>
    <row r="12432" spans="72:72" x14ac:dyDescent="0.3">
      <c r="BT12432" s="34"/>
    </row>
    <row r="12433" spans="72:72" x14ac:dyDescent="0.3">
      <c r="BT12433" s="34"/>
    </row>
    <row r="12434" spans="72:72" x14ac:dyDescent="0.3">
      <c r="BT12434" s="34"/>
    </row>
    <row r="12435" spans="72:72" x14ac:dyDescent="0.3">
      <c r="BT12435" s="34"/>
    </row>
    <row r="12436" spans="72:72" x14ac:dyDescent="0.3">
      <c r="BT12436" s="34"/>
    </row>
    <row r="12437" spans="72:72" x14ac:dyDescent="0.3">
      <c r="BT12437" s="34"/>
    </row>
    <row r="12438" spans="72:72" x14ac:dyDescent="0.3">
      <c r="BT12438" s="34"/>
    </row>
    <row r="12439" spans="72:72" x14ac:dyDescent="0.3">
      <c r="BT12439" s="34"/>
    </row>
    <row r="12440" spans="72:72" x14ac:dyDescent="0.3">
      <c r="BT12440" s="34"/>
    </row>
    <row r="12441" spans="72:72" x14ac:dyDescent="0.3">
      <c r="BT12441" s="34"/>
    </row>
    <row r="12442" spans="72:72" x14ac:dyDescent="0.3">
      <c r="BT12442" s="34"/>
    </row>
    <row r="12443" spans="72:72" x14ac:dyDescent="0.3">
      <c r="BT12443" s="34"/>
    </row>
    <row r="12444" spans="72:72" x14ac:dyDescent="0.3">
      <c r="BT12444" s="34"/>
    </row>
    <row r="12445" spans="72:72" x14ac:dyDescent="0.3">
      <c r="BT12445" s="34"/>
    </row>
    <row r="12446" spans="72:72" x14ac:dyDescent="0.3">
      <c r="BT12446" s="34"/>
    </row>
    <row r="12447" spans="72:72" x14ac:dyDescent="0.3">
      <c r="BT12447" s="34"/>
    </row>
    <row r="12448" spans="72:72" x14ac:dyDescent="0.3">
      <c r="BT12448" s="34"/>
    </row>
    <row r="12449" spans="72:72" x14ac:dyDescent="0.3">
      <c r="BT12449" s="34"/>
    </row>
    <row r="12450" spans="72:72" x14ac:dyDescent="0.3">
      <c r="BT12450" s="34"/>
    </row>
    <row r="12451" spans="72:72" x14ac:dyDescent="0.3">
      <c r="BT12451" s="34"/>
    </row>
    <row r="12452" spans="72:72" x14ac:dyDescent="0.3">
      <c r="BT12452" s="34"/>
    </row>
    <row r="12453" spans="72:72" x14ac:dyDescent="0.3">
      <c r="BT12453" s="34"/>
    </row>
    <row r="12454" spans="72:72" x14ac:dyDescent="0.3">
      <c r="BT12454" s="34"/>
    </row>
    <row r="12455" spans="72:72" x14ac:dyDescent="0.3">
      <c r="BT12455" s="34"/>
    </row>
    <row r="12456" spans="72:72" x14ac:dyDescent="0.3">
      <c r="BT12456" s="34"/>
    </row>
    <row r="12457" spans="72:72" x14ac:dyDescent="0.3">
      <c r="BT12457" s="34"/>
    </row>
    <row r="12458" spans="72:72" x14ac:dyDescent="0.3">
      <c r="BT12458" s="34"/>
    </row>
    <row r="12459" spans="72:72" x14ac:dyDescent="0.3">
      <c r="BT12459" s="34"/>
    </row>
    <row r="12460" spans="72:72" x14ac:dyDescent="0.3">
      <c r="BT12460" s="34"/>
    </row>
    <row r="12461" spans="72:72" x14ac:dyDescent="0.3">
      <c r="BT12461" s="34"/>
    </row>
    <row r="12462" spans="72:72" x14ac:dyDescent="0.3">
      <c r="BT12462" s="34"/>
    </row>
    <row r="12463" spans="72:72" x14ac:dyDescent="0.3">
      <c r="BT12463" s="34"/>
    </row>
    <row r="12464" spans="72:72" x14ac:dyDescent="0.3">
      <c r="BT12464" s="34"/>
    </row>
    <row r="12465" spans="72:72" x14ac:dyDescent="0.3">
      <c r="BT12465" s="34"/>
    </row>
    <row r="12466" spans="72:72" x14ac:dyDescent="0.3">
      <c r="BT12466" s="34"/>
    </row>
    <row r="12467" spans="72:72" x14ac:dyDescent="0.3">
      <c r="BT12467" s="34"/>
    </row>
    <row r="12468" spans="72:72" x14ac:dyDescent="0.3">
      <c r="BT12468" s="34"/>
    </row>
    <row r="12469" spans="72:72" x14ac:dyDescent="0.3">
      <c r="BT12469" s="34"/>
    </row>
    <row r="12470" spans="72:72" x14ac:dyDescent="0.3">
      <c r="BT12470" s="34"/>
    </row>
    <row r="12471" spans="72:72" x14ac:dyDescent="0.3">
      <c r="BT12471" s="34"/>
    </row>
    <row r="12472" spans="72:72" x14ac:dyDescent="0.3">
      <c r="BT12472" s="34"/>
    </row>
    <row r="12473" spans="72:72" x14ac:dyDescent="0.3">
      <c r="BT12473" s="34"/>
    </row>
    <row r="12474" spans="72:72" x14ac:dyDescent="0.3">
      <c r="BT12474" s="34"/>
    </row>
    <row r="12475" spans="72:72" x14ac:dyDescent="0.3">
      <c r="BT12475" s="34"/>
    </row>
    <row r="12476" spans="72:72" x14ac:dyDescent="0.3">
      <c r="BT12476" s="34"/>
    </row>
    <row r="12477" spans="72:72" x14ac:dyDescent="0.3">
      <c r="BT12477" s="34"/>
    </row>
    <row r="12478" spans="72:72" x14ac:dyDescent="0.3">
      <c r="BT12478" s="34"/>
    </row>
    <row r="12479" spans="72:72" x14ac:dyDescent="0.3">
      <c r="BT12479" s="34"/>
    </row>
    <row r="12480" spans="72:72" x14ac:dyDescent="0.3">
      <c r="BT12480" s="34"/>
    </row>
    <row r="12481" spans="72:72" x14ac:dyDescent="0.3">
      <c r="BT12481" s="34"/>
    </row>
    <row r="12482" spans="72:72" x14ac:dyDescent="0.3">
      <c r="BT12482" s="34"/>
    </row>
    <row r="12483" spans="72:72" x14ac:dyDescent="0.3">
      <c r="BT12483" s="34"/>
    </row>
    <row r="12484" spans="72:72" x14ac:dyDescent="0.3">
      <c r="BT12484" s="34"/>
    </row>
    <row r="12485" spans="72:72" x14ac:dyDescent="0.3">
      <c r="BT12485" s="34"/>
    </row>
    <row r="12486" spans="72:72" x14ac:dyDescent="0.3">
      <c r="BT12486" s="34"/>
    </row>
    <row r="12487" spans="72:72" x14ac:dyDescent="0.3">
      <c r="BT12487" s="34"/>
    </row>
    <row r="12488" spans="72:72" x14ac:dyDescent="0.3">
      <c r="BT12488" s="34"/>
    </row>
    <row r="12489" spans="72:72" x14ac:dyDescent="0.3">
      <c r="BT12489" s="34"/>
    </row>
    <row r="12490" spans="72:72" x14ac:dyDescent="0.3">
      <c r="BT12490" s="34"/>
    </row>
    <row r="12491" spans="72:72" x14ac:dyDescent="0.3">
      <c r="BT12491" s="34"/>
    </row>
    <row r="12492" spans="72:72" x14ac:dyDescent="0.3">
      <c r="BT12492" s="34"/>
    </row>
    <row r="12493" spans="72:72" x14ac:dyDescent="0.3">
      <c r="BT12493" s="34"/>
    </row>
    <row r="12494" spans="72:72" x14ac:dyDescent="0.3">
      <c r="BT12494" s="34"/>
    </row>
    <row r="12495" spans="72:72" x14ac:dyDescent="0.3">
      <c r="BT12495" s="34"/>
    </row>
    <row r="12496" spans="72:72" x14ac:dyDescent="0.3">
      <c r="BT12496" s="34"/>
    </row>
    <row r="12497" spans="72:72" x14ac:dyDescent="0.3">
      <c r="BT12497" s="34"/>
    </row>
    <row r="12498" spans="72:72" x14ac:dyDescent="0.3">
      <c r="BT12498" s="34"/>
    </row>
    <row r="12499" spans="72:72" x14ac:dyDescent="0.3">
      <c r="BT12499" s="34"/>
    </row>
    <row r="12500" spans="72:72" x14ac:dyDescent="0.3">
      <c r="BT12500" s="34"/>
    </row>
    <row r="12501" spans="72:72" x14ac:dyDescent="0.3">
      <c r="BT12501" s="34"/>
    </row>
    <row r="12502" spans="72:72" x14ac:dyDescent="0.3">
      <c r="BT12502" s="34"/>
    </row>
    <row r="12503" spans="72:72" x14ac:dyDescent="0.3">
      <c r="BT12503" s="34"/>
    </row>
    <row r="12504" spans="72:72" x14ac:dyDescent="0.3">
      <c r="BT12504" s="34"/>
    </row>
    <row r="12505" spans="72:72" x14ac:dyDescent="0.3">
      <c r="BT12505" s="34"/>
    </row>
    <row r="12506" spans="72:72" x14ac:dyDescent="0.3">
      <c r="BT12506" s="34"/>
    </row>
    <row r="12507" spans="72:72" x14ac:dyDescent="0.3">
      <c r="BT12507" s="34"/>
    </row>
    <row r="12508" spans="72:72" x14ac:dyDescent="0.3">
      <c r="BT12508" s="34"/>
    </row>
    <row r="12509" spans="72:72" x14ac:dyDescent="0.3">
      <c r="BT12509" s="34"/>
    </row>
    <row r="12510" spans="72:72" x14ac:dyDescent="0.3">
      <c r="BT12510" s="34"/>
    </row>
    <row r="12511" spans="72:72" x14ac:dyDescent="0.3">
      <c r="BT12511" s="34"/>
    </row>
    <row r="12512" spans="72:72" x14ac:dyDescent="0.3">
      <c r="BT12512" s="34"/>
    </row>
    <row r="12513" spans="72:72" x14ac:dyDescent="0.3">
      <c r="BT12513" s="34"/>
    </row>
    <row r="12514" spans="72:72" x14ac:dyDescent="0.3">
      <c r="BT12514" s="34"/>
    </row>
    <row r="12515" spans="72:72" x14ac:dyDescent="0.3">
      <c r="BT12515" s="34"/>
    </row>
    <row r="12516" spans="72:72" x14ac:dyDescent="0.3">
      <c r="BT12516" s="34"/>
    </row>
    <row r="12517" spans="72:72" x14ac:dyDescent="0.3">
      <c r="BT12517" s="34"/>
    </row>
    <row r="12518" spans="72:72" x14ac:dyDescent="0.3">
      <c r="BT12518" s="34"/>
    </row>
    <row r="12519" spans="72:72" x14ac:dyDescent="0.3">
      <c r="BT12519" s="34"/>
    </row>
    <row r="12520" spans="72:72" x14ac:dyDescent="0.3">
      <c r="BT12520" s="34"/>
    </row>
    <row r="12521" spans="72:72" x14ac:dyDescent="0.3">
      <c r="BT12521" s="34"/>
    </row>
    <row r="12522" spans="72:72" x14ac:dyDescent="0.3">
      <c r="BT12522" s="34"/>
    </row>
    <row r="12523" spans="72:72" x14ac:dyDescent="0.3">
      <c r="BT12523" s="34"/>
    </row>
    <row r="12524" spans="72:72" x14ac:dyDescent="0.3">
      <c r="BT12524" s="34"/>
    </row>
    <row r="12525" spans="72:72" x14ac:dyDescent="0.3">
      <c r="BT12525" s="34"/>
    </row>
    <row r="12526" spans="72:72" x14ac:dyDescent="0.3">
      <c r="BT12526" s="34"/>
    </row>
    <row r="12527" spans="72:72" x14ac:dyDescent="0.3">
      <c r="BT12527" s="34"/>
    </row>
    <row r="12528" spans="72:72" x14ac:dyDescent="0.3">
      <c r="BT12528" s="34"/>
    </row>
    <row r="12529" spans="72:72" x14ac:dyDescent="0.3">
      <c r="BT12529" s="34"/>
    </row>
    <row r="12530" spans="72:72" x14ac:dyDescent="0.3">
      <c r="BT12530" s="34"/>
    </row>
    <row r="12531" spans="72:72" x14ac:dyDescent="0.3">
      <c r="BT12531" s="34"/>
    </row>
    <row r="12532" spans="72:72" x14ac:dyDescent="0.3">
      <c r="BT12532" s="34"/>
    </row>
    <row r="12533" spans="72:72" x14ac:dyDescent="0.3">
      <c r="BT12533" s="34"/>
    </row>
    <row r="12534" spans="72:72" x14ac:dyDescent="0.3">
      <c r="BT12534" s="34"/>
    </row>
    <row r="12535" spans="72:72" x14ac:dyDescent="0.3">
      <c r="BT12535" s="34"/>
    </row>
    <row r="12536" spans="72:72" x14ac:dyDescent="0.3">
      <c r="BT12536" s="34"/>
    </row>
    <row r="12537" spans="72:72" x14ac:dyDescent="0.3">
      <c r="BT12537" s="34"/>
    </row>
    <row r="12538" spans="72:72" x14ac:dyDescent="0.3">
      <c r="BT12538" s="34"/>
    </row>
    <row r="12539" spans="72:72" x14ac:dyDescent="0.3">
      <c r="BT12539" s="34"/>
    </row>
    <row r="12540" spans="72:72" x14ac:dyDescent="0.3">
      <c r="BT12540" s="34"/>
    </row>
    <row r="12541" spans="72:72" x14ac:dyDescent="0.3">
      <c r="BT12541" s="34"/>
    </row>
    <row r="12542" spans="72:72" x14ac:dyDescent="0.3">
      <c r="BT12542" s="34"/>
    </row>
    <row r="12543" spans="72:72" x14ac:dyDescent="0.3">
      <c r="BT12543" s="34"/>
    </row>
    <row r="12544" spans="72:72" x14ac:dyDescent="0.3">
      <c r="BT12544" s="34"/>
    </row>
    <row r="12545" spans="72:72" x14ac:dyDescent="0.3">
      <c r="BT12545" s="34"/>
    </row>
    <row r="12546" spans="72:72" x14ac:dyDescent="0.3">
      <c r="BT12546" s="34"/>
    </row>
    <row r="12547" spans="72:72" x14ac:dyDescent="0.3">
      <c r="BT12547" s="34"/>
    </row>
    <row r="12548" spans="72:72" x14ac:dyDescent="0.3">
      <c r="BT12548" s="34"/>
    </row>
    <row r="12549" spans="72:72" x14ac:dyDescent="0.3">
      <c r="BT12549" s="34"/>
    </row>
    <row r="12550" spans="72:72" x14ac:dyDescent="0.3">
      <c r="BT12550" s="34"/>
    </row>
    <row r="12551" spans="72:72" x14ac:dyDescent="0.3">
      <c r="BT12551" s="34"/>
    </row>
    <row r="12552" spans="72:72" x14ac:dyDescent="0.3">
      <c r="BT12552" s="34"/>
    </row>
    <row r="12553" spans="72:72" x14ac:dyDescent="0.3">
      <c r="BT12553" s="34"/>
    </row>
    <row r="12554" spans="72:72" x14ac:dyDescent="0.3">
      <c r="BT12554" s="34"/>
    </row>
    <row r="12555" spans="72:72" x14ac:dyDescent="0.3">
      <c r="BT12555" s="34"/>
    </row>
    <row r="12556" spans="72:72" x14ac:dyDescent="0.3">
      <c r="BT12556" s="34"/>
    </row>
    <row r="12557" spans="72:72" x14ac:dyDescent="0.3">
      <c r="BT12557" s="34"/>
    </row>
    <row r="12558" spans="72:72" x14ac:dyDescent="0.3">
      <c r="BT12558" s="34"/>
    </row>
    <row r="12559" spans="72:72" x14ac:dyDescent="0.3">
      <c r="BT12559" s="34"/>
    </row>
    <row r="12560" spans="72:72" x14ac:dyDescent="0.3">
      <c r="BT12560" s="34"/>
    </row>
    <row r="12561" spans="72:72" x14ac:dyDescent="0.3">
      <c r="BT12561" s="34"/>
    </row>
    <row r="12562" spans="72:72" x14ac:dyDescent="0.3">
      <c r="BT12562" s="34"/>
    </row>
    <row r="12563" spans="72:72" x14ac:dyDescent="0.3">
      <c r="BT12563" s="34"/>
    </row>
    <row r="12564" spans="72:72" x14ac:dyDescent="0.3">
      <c r="BT12564" s="34"/>
    </row>
    <row r="12565" spans="72:72" x14ac:dyDescent="0.3">
      <c r="BT12565" s="34"/>
    </row>
    <row r="12566" spans="72:72" x14ac:dyDescent="0.3">
      <c r="BT12566" s="34"/>
    </row>
    <row r="12567" spans="72:72" x14ac:dyDescent="0.3">
      <c r="BT12567" s="34"/>
    </row>
    <row r="12568" spans="72:72" x14ac:dyDescent="0.3">
      <c r="BT12568" s="34"/>
    </row>
    <row r="12569" spans="72:72" x14ac:dyDescent="0.3">
      <c r="BT12569" s="34"/>
    </row>
    <row r="12570" spans="72:72" x14ac:dyDescent="0.3">
      <c r="BT12570" s="34"/>
    </row>
    <row r="12571" spans="72:72" x14ac:dyDescent="0.3">
      <c r="BT12571" s="34"/>
    </row>
    <row r="12572" spans="72:72" x14ac:dyDescent="0.3">
      <c r="BT12572" s="34"/>
    </row>
    <row r="12573" spans="72:72" x14ac:dyDescent="0.3">
      <c r="BT12573" s="34"/>
    </row>
    <row r="12574" spans="72:72" x14ac:dyDescent="0.3">
      <c r="BT12574" s="34"/>
    </row>
    <row r="12575" spans="72:72" x14ac:dyDescent="0.3">
      <c r="BT12575" s="34"/>
    </row>
    <row r="12576" spans="72:72" x14ac:dyDescent="0.3">
      <c r="BT12576" s="34"/>
    </row>
    <row r="12577" spans="72:72" x14ac:dyDescent="0.3">
      <c r="BT12577" s="34"/>
    </row>
    <row r="12578" spans="72:72" x14ac:dyDescent="0.3">
      <c r="BT12578" s="34"/>
    </row>
    <row r="12579" spans="72:72" x14ac:dyDescent="0.3">
      <c r="BT12579" s="34"/>
    </row>
    <row r="12580" spans="72:72" x14ac:dyDescent="0.3">
      <c r="BT12580" s="34"/>
    </row>
    <row r="12581" spans="72:72" x14ac:dyDescent="0.3">
      <c r="BT12581" s="34"/>
    </row>
    <row r="12582" spans="72:72" x14ac:dyDescent="0.3">
      <c r="BT12582" s="34"/>
    </row>
    <row r="12583" spans="72:72" x14ac:dyDescent="0.3">
      <c r="BT12583" s="34"/>
    </row>
    <row r="12584" spans="72:72" x14ac:dyDescent="0.3">
      <c r="BT12584" s="34"/>
    </row>
    <row r="12585" spans="72:72" x14ac:dyDescent="0.3">
      <c r="BT12585" s="34"/>
    </row>
    <row r="12586" spans="72:72" x14ac:dyDescent="0.3">
      <c r="BT12586" s="34"/>
    </row>
    <row r="12587" spans="72:72" x14ac:dyDescent="0.3">
      <c r="BT12587" s="34"/>
    </row>
    <row r="12588" spans="72:72" x14ac:dyDescent="0.3">
      <c r="BT12588" s="34"/>
    </row>
    <row r="12589" spans="72:72" x14ac:dyDescent="0.3">
      <c r="BT12589" s="34"/>
    </row>
    <row r="12590" spans="72:72" x14ac:dyDescent="0.3">
      <c r="BT12590" s="34"/>
    </row>
    <row r="12591" spans="72:72" x14ac:dyDescent="0.3">
      <c r="BT12591" s="34"/>
    </row>
    <row r="12592" spans="72:72" x14ac:dyDescent="0.3">
      <c r="BT12592" s="34"/>
    </row>
    <row r="12593" spans="72:72" x14ac:dyDescent="0.3">
      <c r="BT12593" s="34"/>
    </row>
    <row r="12594" spans="72:72" x14ac:dyDescent="0.3">
      <c r="BT12594" s="34"/>
    </row>
    <row r="12595" spans="72:72" x14ac:dyDescent="0.3">
      <c r="BT12595" s="34"/>
    </row>
    <row r="12596" spans="72:72" x14ac:dyDescent="0.3">
      <c r="BT12596" s="34"/>
    </row>
    <row r="12597" spans="72:72" x14ac:dyDescent="0.3">
      <c r="BT12597" s="34"/>
    </row>
    <row r="12598" spans="72:72" x14ac:dyDescent="0.3">
      <c r="BT12598" s="34"/>
    </row>
    <row r="12599" spans="72:72" x14ac:dyDescent="0.3">
      <c r="BT12599" s="34"/>
    </row>
    <row r="12600" spans="72:72" x14ac:dyDescent="0.3">
      <c r="BT12600" s="34"/>
    </row>
    <row r="12601" spans="72:72" x14ac:dyDescent="0.3">
      <c r="BT12601" s="34"/>
    </row>
    <row r="12602" spans="72:72" x14ac:dyDescent="0.3">
      <c r="BT12602" s="34"/>
    </row>
    <row r="12603" spans="72:72" x14ac:dyDescent="0.3">
      <c r="BT12603" s="34"/>
    </row>
    <row r="12604" spans="72:72" x14ac:dyDescent="0.3">
      <c r="BT12604" s="34"/>
    </row>
    <row r="12605" spans="72:72" x14ac:dyDescent="0.3">
      <c r="BT12605" s="34"/>
    </row>
    <row r="12606" spans="72:72" x14ac:dyDescent="0.3">
      <c r="BT12606" s="34"/>
    </row>
    <row r="12607" spans="72:72" x14ac:dyDescent="0.3">
      <c r="BT12607" s="34"/>
    </row>
    <row r="12608" spans="72:72" x14ac:dyDescent="0.3">
      <c r="BT12608" s="34"/>
    </row>
    <row r="12609" spans="72:72" x14ac:dyDescent="0.3">
      <c r="BT12609" s="34"/>
    </row>
    <row r="12610" spans="72:72" x14ac:dyDescent="0.3">
      <c r="BT12610" s="34"/>
    </row>
    <row r="12611" spans="72:72" x14ac:dyDescent="0.3">
      <c r="BT12611" s="34"/>
    </row>
    <row r="12612" spans="72:72" x14ac:dyDescent="0.3">
      <c r="BT12612" s="34"/>
    </row>
    <row r="12613" spans="72:72" x14ac:dyDescent="0.3">
      <c r="BT12613" s="34"/>
    </row>
    <row r="12614" spans="72:72" x14ac:dyDescent="0.3">
      <c r="BT12614" s="34"/>
    </row>
    <row r="12615" spans="72:72" x14ac:dyDescent="0.3">
      <c r="BT12615" s="34"/>
    </row>
    <row r="12616" spans="72:72" x14ac:dyDescent="0.3">
      <c r="BT12616" s="34"/>
    </row>
    <row r="12617" spans="72:72" x14ac:dyDescent="0.3">
      <c r="BT12617" s="34"/>
    </row>
    <row r="12618" spans="72:72" x14ac:dyDescent="0.3">
      <c r="BT12618" s="34"/>
    </row>
    <row r="12619" spans="72:72" x14ac:dyDescent="0.3">
      <c r="BT12619" s="34"/>
    </row>
    <row r="12620" spans="72:72" x14ac:dyDescent="0.3">
      <c r="BT12620" s="34"/>
    </row>
    <row r="12621" spans="72:72" x14ac:dyDescent="0.3">
      <c r="BT12621" s="34"/>
    </row>
    <row r="12622" spans="72:72" x14ac:dyDescent="0.3">
      <c r="BT12622" s="34"/>
    </row>
    <row r="12623" spans="72:72" x14ac:dyDescent="0.3">
      <c r="BT12623" s="34"/>
    </row>
    <row r="12624" spans="72:72" x14ac:dyDescent="0.3">
      <c r="BT12624" s="34"/>
    </row>
    <row r="12625" spans="72:72" x14ac:dyDescent="0.3">
      <c r="BT12625" s="34"/>
    </row>
    <row r="12626" spans="72:72" x14ac:dyDescent="0.3">
      <c r="BT12626" s="34"/>
    </row>
    <row r="12627" spans="72:72" x14ac:dyDescent="0.3">
      <c r="BT12627" s="34"/>
    </row>
    <row r="12628" spans="72:72" x14ac:dyDescent="0.3">
      <c r="BT12628" s="34"/>
    </row>
    <row r="12629" spans="72:72" x14ac:dyDescent="0.3">
      <c r="BT12629" s="34"/>
    </row>
    <row r="12630" spans="72:72" x14ac:dyDescent="0.3">
      <c r="BT12630" s="34"/>
    </row>
    <row r="12631" spans="72:72" x14ac:dyDescent="0.3">
      <c r="BT12631" s="34"/>
    </row>
    <row r="12632" spans="72:72" x14ac:dyDescent="0.3">
      <c r="BT12632" s="34"/>
    </row>
    <row r="12633" spans="72:72" x14ac:dyDescent="0.3">
      <c r="BT12633" s="34"/>
    </row>
    <row r="12634" spans="72:72" x14ac:dyDescent="0.3">
      <c r="BT12634" s="34"/>
    </row>
    <row r="12635" spans="72:72" x14ac:dyDescent="0.3">
      <c r="BT12635" s="34"/>
    </row>
    <row r="12636" spans="72:72" x14ac:dyDescent="0.3">
      <c r="BT12636" s="34"/>
    </row>
    <row r="12637" spans="72:72" x14ac:dyDescent="0.3">
      <c r="BT12637" s="34"/>
    </row>
    <row r="12638" spans="72:72" x14ac:dyDescent="0.3">
      <c r="BT12638" s="34"/>
    </row>
    <row r="12639" spans="72:72" x14ac:dyDescent="0.3">
      <c r="BT12639" s="34"/>
    </row>
    <row r="12640" spans="72:72" x14ac:dyDescent="0.3">
      <c r="BT12640" s="34"/>
    </row>
    <row r="12641" spans="72:72" x14ac:dyDescent="0.3">
      <c r="BT12641" s="34"/>
    </row>
    <row r="12642" spans="72:72" x14ac:dyDescent="0.3">
      <c r="BT12642" s="34"/>
    </row>
    <row r="12643" spans="72:72" x14ac:dyDescent="0.3">
      <c r="BT12643" s="34"/>
    </row>
    <row r="12644" spans="72:72" x14ac:dyDescent="0.3">
      <c r="BT12644" s="34"/>
    </row>
    <row r="12645" spans="72:72" x14ac:dyDescent="0.3">
      <c r="BT12645" s="34"/>
    </row>
    <row r="12646" spans="72:72" x14ac:dyDescent="0.3">
      <c r="BT12646" s="34"/>
    </row>
    <row r="12647" spans="72:72" x14ac:dyDescent="0.3">
      <c r="BT12647" s="34"/>
    </row>
    <row r="12648" spans="72:72" x14ac:dyDescent="0.3">
      <c r="BT12648" s="34"/>
    </row>
    <row r="12649" spans="72:72" x14ac:dyDescent="0.3">
      <c r="BT12649" s="34"/>
    </row>
    <row r="12650" spans="72:72" x14ac:dyDescent="0.3">
      <c r="BT12650" s="34"/>
    </row>
    <row r="12651" spans="72:72" x14ac:dyDescent="0.3">
      <c r="BT12651" s="34"/>
    </row>
    <row r="12652" spans="72:72" x14ac:dyDescent="0.3">
      <c r="BT12652" s="34"/>
    </row>
    <row r="12653" spans="72:72" x14ac:dyDescent="0.3">
      <c r="BT12653" s="34"/>
    </row>
    <row r="12654" spans="72:72" x14ac:dyDescent="0.3">
      <c r="BT12654" s="34"/>
    </row>
    <row r="12655" spans="72:72" x14ac:dyDescent="0.3">
      <c r="BT12655" s="34"/>
    </row>
    <row r="12656" spans="72:72" x14ac:dyDescent="0.3">
      <c r="BT12656" s="34"/>
    </row>
    <row r="12657" spans="72:72" x14ac:dyDescent="0.3">
      <c r="BT12657" s="34"/>
    </row>
    <row r="12658" spans="72:72" x14ac:dyDescent="0.3">
      <c r="BT12658" s="34"/>
    </row>
    <row r="12659" spans="72:72" x14ac:dyDescent="0.3">
      <c r="BT12659" s="34"/>
    </row>
    <row r="12660" spans="72:72" x14ac:dyDescent="0.3">
      <c r="BT12660" s="34"/>
    </row>
    <row r="12661" spans="72:72" x14ac:dyDescent="0.3">
      <c r="BT12661" s="34"/>
    </row>
    <row r="12662" spans="72:72" x14ac:dyDescent="0.3">
      <c r="BT12662" s="34"/>
    </row>
    <row r="12663" spans="72:72" x14ac:dyDescent="0.3">
      <c r="BT12663" s="34"/>
    </row>
    <row r="12664" spans="72:72" x14ac:dyDescent="0.3">
      <c r="BT12664" s="34"/>
    </row>
    <row r="12665" spans="72:72" x14ac:dyDescent="0.3">
      <c r="BT12665" s="34"/>
    </row>
    <row r="12666" spans="72:72" x14ac:dyDescent="0.3">
      <c r="BT12666" s="34"/>
    </row>
    <row r="12667" spans="72:72" x14ac:dyDescent="0.3">
      <c r="BT12667" s="34"/>
    </row>
    <row r="12668" spans="72:72" x14ac:dyDescent="0.3">
      <c r="BT12668" s="34"/>
    </row>
    <row r="12669" spans="72:72" x14ac:dyDescent="0.3">
      <c r="BT12669" s="34"/>
    </row>
    <row r="12670" spans="72:72" x14ac:dyDescent="0.3">
      <c r="BT12670" s="34"/>
    </row>
    <row r="12671" spans="72:72" x14ac:dyDescent="0.3">
      <c r="BT12671" s="34"/>
    </row>
    <row r="12672" spans="72:72" x14ac:dyDescent="0.3">
      <c r="BT12672" s="34"/>
    </row>
    <row r="12673" spans="72:72" x14ac:dyDescent="0.3">
      <c r="BT12673" s="34"/>
    </row>
    <row r="12674" spans="72:72" x14ac:dyDescent="0.3">
      <c r="BT12674" s="34"/>
    </row>
    <row r="12675" spans="72:72" x14ac:dyDescent="0.3">
      <c r="BT12675" s="34"/>
    </row>
    <row r="12676" spans="72:72" x14ac:dyDescent="0.3">
      <c r="BT12676" s="34"/>
    </row>
    <row r="12677" spans="72:72" x14ac:dyDescent="0.3">
      <c r="BT12677" s="34"/>
    </row>
    <row r="12678" spans="72:72" x14ac:dyDescent="0.3">
      <c r="BT12678" s="34"/>
    </row>
    <row r="12679" spans="72:72" x14ac:dyDescent="0.3">
      <c r="BT12679" s="34"/>
    </row>
    <row r="12680" spans="72:72" x14ac:dyDescent="0.3">
      <c r="BT12680" s="34"/>
    </row>
    <row r="12681" spans="72:72" x14ac:dyDescent="0.3">
      <c r="BT12681" s="34"/>
    </row>
    <row r="12682" spans="72:72" x14ac:dyDescent="0.3">
      <c r="BT12682" s="34"/>
    </row>
    <row r="12683" spans="72:72" x14ac:dyDescent="0.3">
      <c r="BT12683" s="34"/>
    </row>
    <row r="12684" spans="72:72" x14ac:dyDescent="0.3">
      <c r="BT12684" s="34"/>
    </row>
    <row r="12685" spans="72:72" x14ac:dyDescent="0.3">
      <c r="BT12685" s="34"/>
    </row>
    <row r="12686" spans="72:72" x14ac:dyDescent="0.3">
      <c r="BT12686" s="34"/>
    </row>
    <row r="12687" spans="72:72" x14ac:dyDescent="0.3">
      <c r="BT12687" s="34"/>
    </row>
    <row r="12688" spans="72:72" x14ac:dyDescent="0.3">
      <c r="BT12688" s="34"/>
    </row>
    <row r="12689" spans="72:72" x14ac:dyDescent="0.3">
      <c r="BT12689" s="34"/>
    </row>
    <row r="12690" spans="72:72" x14ac:dyDescent="0.3">
      <c r="BT12690" s="34"/>
    </row>
    <row r="12691" spans="72:72" x14ac:dyDescent="0.3">
      <c r="BT12691" s="34"/>
    </row>
    <row r="12692" spans="72:72" x14ac:dyDescent="0.3">
      <c r="BT12692" s="34"/>
    </row>
    <row r="12693" spans="72:72" x14ac:dyDescent="0.3">
      <c r="BT12693" s="34"/>
    </row>
    <row r="12694" spans="72:72" x14ac:dyDescent="0.3">
      <c r="BT12694" s="34"/>
    </row>
    <row r="12695" spans="72:72" x14ac:dyDescent="0.3">
      <c r="BT12695" s="34"/>
    </row>
    <row r="12696" spans="72:72" x14ac:dyDescent="0.3">
      <c r="BT12696" s="34"/>
    </row>
    <row r="12697" spans="72:72" x14ac:dyDescent="0.3">
      <c r="BT12697" s="34"/>
    </row>
    <row r="12698" spans="72:72" x14ac:dyDescent="0.3">
      <c r="BT12698" s="34"/>
    </row>
    <row r="12699" spans="72:72" x14ac:dyDescent="0.3">
      <c r="BT12699" s="34"/>
    </row>
    <row r="12700" spans="72:72" x14ac:dyDescent="0.3">
      <c r="BT12700" s="34"/>
    </row>
    <row r="12701" spans="72:72" x14ac:dyDescent="0.3">
      <c r="BT12701" s="34"/>
    </row>
    <row r="12702" spans="72:72" x14ac:dyDescent="0.3">
      <c r="BT12702" s="34"/>
    </row>
    <row r="12703" spans="72:72" x14ac:dyDescent="0.3">
      <c r="BT12703" s="34"/>
    </row>
    <row r="12704" spans="72:72" x14ac:dyDescent="0.3">
      <c r="BT12704" s="34"/>
    </row>
    <row r="12705" spans="72:72" x14ac:dyDescent="0.3">
      <c r="BT12705" s="34"/>
    </row>
    <row r="12706" spans="72:72" x14ac:dyDescent="0.3">
      <c r="BT12706" s="34"/>
    </row>
    <row r="12707" spans="72:72" x14ac:dyDescent="0.3">
      <c r="BT12707" s="34"/>
    </row>
    <row r="12708" spans="72:72" x14ac:dyDescent="0.3">
      <c r="BT12708" s="34"/>
    </row>
    <row r="12709" spans="72:72" x14ac:dyDescent="0.3">
      <c r="BT12709" s="34"/>
    </row>
    <row r="12710" spans="72:72" x14ac:dyDescent="0.3">
      <c r="BT12710" s="34"/>
    </row>
    <row r="12711" spans="72:72" x14ac:dyDescent="0.3">
      <c r="BT12711" s="34"/>
    </row>
    <row r="12712" spans="72:72" x14ac:dyDescent="0.3">
      <c r="BT12712" s="34"/>
    </row>
    <row r="12713" spans="72:72" x14ac:dyDescent="0.3">
      <c r="BT12713" s="34"/>
    </row>
    <row r="12714" spans="72:72" x14ac:dyDescent="0.3">
      <c r="BT12714" s="34"/>
    </row>
    <row r="12715" spans="72:72" x14ac:dyDescent="0.3">
      <c r="BT12715" s="34"/>
    </row>
    <row r="12716" spans="72:72" x14ac:dyDescent="0.3">
      <c r="BT12716" s="34"/>
    </row>
    <row r="12717" spans="72:72" x14ac:dyDescent="0.3">
      <c r="BT12717" s="34"/>
    </row>
    <row r="12718" spans="72:72" x14ac:dyDescent="0.3">
      <c r="BT12718" s="34"/>
    </row>
    <row r="12719" spans="72:72" x14ac:dyDescent="0.3">
      <c r="BT12719" s="34"/>
    </row>
    <row r="12720" spans="72:72" x14ac:dyDescent="0.3">
      <c r="BT12720" s="34"/>
    </row>
    <row r="12721" spans="72:72" x14ac:dyDescent="0.3">
      <c r="BT12721" s="34"/>
    </row>
    <row r="12722" spans="72:72" x14ac:dyDescent="0.3">
      <c r="BT12722" s="34"/>
    </row>
    <row r="12723" spans="72:72" x14ac:dyDescent="0.3">
      <c r="BT12723" s="34"/>
    </row>
    <row r="12724" spans="72:72" x14ac:dyDescent="0.3">
      <c r="BT12724" s="34"/>
    </row>
    <row r="12725" spans="72:72" x14ac:dyDescent="0.3">
      <c r="BT12725" s="34"/>
    </row>
    <row r="12726" spans="72:72" x14ac:dyDescent="0.3">
      <c r="BT12726" s="34"/>
    </row>
    <row r="12727" spans="72:72" x14ac:dyDescent="0.3">
      <c r="BT12727" s="34"/>
    </row>
    <row r="12728" spans="72:72" x14ac:dyDescent="0.3">
      <c r="BT12728" s="34"/>
    </row>
    <row r="12729" spans="72:72" x14ac:dyDescent="0.3">
      <c r="BT12729" s="34"/>
    </row>
    <row r="12730" spans="72:72" x14ac:dyDescent="0.3">
      <c r="BT12730" s="34"/>
    </row>
    <row r="12731" spans="72:72" x14ac:dyDescent="0.3">
      <c r="BT12731" s="34"/>
    </row>
    <row r="12732" spans="72:72" x14ac:dyDescent="0.3">
      <c r="BT12732" s="34"/>
    </row>
    <row r="12733" spans="72:72" x14ac:dyDescent="0.3">
      <c r="BT12733" s="34"/>
    </row>
    <row r="12734" spans="72:72" x14ac:dyDescent="0.3">
      <c r="BT12734" s="34"/>
    </row>
    <row r="12735" spans="72:72" x14ac:dyDescent="0.3">
      <c r="BT12735" s="34"/>
    </row>
    <row r="12736" spans="72:72" x14ac:dyDescent="0.3">
      <c r="BT12736" s="34"/>
    </row>
    <row r="12737" spans="72:72" x14ac:dyDescent="0.3">
      <c r="BT12737" s="34"/>
    </row>
    <row r="12738" spans="72:72" x14ac:dyDescent="0.3">
      <c r="BT12738" s="34"/>
    </row>
    <row r="12739" spans="72:72" x14ac:dyDescent="0.3">
      <c r="BT12739" s="34"/>
    </row>
    <row r="12740" spans="72:72" x14ac:dyDescent="0.3">
      <c r="BT12740" s="34"/>
    </row>
    <row r="12741" spans="72:72" x14ac:dyDescent="0.3">
      <c r="BT12741" s="34"/>
    </row>
    <row r="12742" spans="72:72" x14ac:dyDescent="0.3">
      <c r="BT12742" s="34"/>
    </row>
    <row r="12743" spans="72:72" x14ac:dyDescent="0.3">
      <c r="BT12743" s="34"/>
    </row>
    <row r="12744" spans="72:72" x14ac:dyDescent="0.3">
      <c r="BT12744" s="34"/>
    </row>
    <row r="12745" spans="72:72" x14ac:dyDescent="0.3">
      <c r="BT12745" s="34"/>
    </row>
    <row r="12746" spans="72:72" x14ac:dyDescent="0.3">
      <c r="BT12746" s="34"/>
    </row>
    <row r="12747" spans="72:72" x14ac:dyDescent="0.3">
      <c r="BT12747" s="34"/>
    </row>
    <row r="12748" spans="72:72" x14ac:dyDescent="0.3">
      <c r="BT12748" s="34"/>
    </row>
    <row r="12749" spans="72:72" x14ac:dyDescent="0.3">
      <c r="BT12749" s="34"/>
    </row>
    <row r="12750" spans="72:72" x14ac:dyDescent="0.3">
      <c r="BT12750" s="34"/>
    </row>
    <row r="12751" spans="72:72" x14ac:dyDescent="0.3">
      <c r="BT12751" s="34"/>
    </row>
    <row r="12752" spans="72:72" x14ac:dyDescent="0.3">
      <c r="BT12752" s="34"/>
    </row>
    <row r="12753" spans="72:72" x14ac:dyDescent="0.3">
      <c r="BT12753" s="34"/>
    </row>
    <row r="12754" spans="72:72" x14ac:dyDescent="0.3">
      <c r="BT12754" s="34"/>
    </row>
    <row r="12755" spans="72:72" x14ac:dyDescent="0.3">
      <c r="BT12755" s="34"/>
    </row>
    <row r="12756" spans="72:72" x14ac:dyDescent="0.3">
      <c r="BT12756" s="34"/>
    </row>
    <row r="12757" spans="72:72" x14ac:dyDescent="0.3">
      <c r="BT12757" s="34"/>
    </row>
    <row r="12758" spans="72:72" x14ac:dyDescent="0.3">
      <c r="BT12758" s="34"/>
    </row>
    <row r="12759" spans="72:72" x14ac:dyDescent="0.3">
      <c r="BT12759" s="34"/>
    </row>
    <row r="12760" spans="72:72" x14ac:dyDescent="0.3">
      <c r="BT12760" s="34"/>
    </row>
    <row r="12761" spans="72:72" x14ac:dyDescent="0.3">
      <c r="BT12761" s="34"/>
    </row>
    <row r="12762" spans="72:72" x14ac:dyDescent="0.3">
      <c r="BT12762" s="34"/>
    </row>
    <row r="12763" spans="72:72" x14ac:dyDescent="0.3">
      <c r="BT12763" s="34"/>
    </row>
    <row r="12764" spans="72:72" x14ac:dyDescent="0.3">
      <c r="BT12764" s="34"/>
    </row>
    <row r="12765" spans="72:72" x14ac:dyDescent="0.3">
      <c r="BT12765" s="34"/>
    </row>
    <row r="12766" spans="72:72" x14ac:dyDescent="0.3">
      <c r="BT12766" s="34"/>
    </row>
    <row r="12767" spans="72:72" x14ac:dyDescent="0.3">
      <c r="BT12767" s="34"/>
    </row>
    <row r="12768" spans="72:72" x14ac:dyDescent="0.3">
      <c r="BT12768" s="34"/>
    </row>
    <row r="12769" spans="72:72" x14ac:dyDescent="0.3">
      <c r="BT12769" s="34"/>
    </row>
    <row r="12770" spans="72:72" x14ac:dyDescent="0.3">
      <c r="BT12770" s="34"/>
    </row>
    <row r="12771" spans="72:72" x14ac:dyDescent="0.3">
      <c r="BT12771" s="34"/>
    </row>
    <row r="12772" spans="72:72" x14ac:dyDescent="0.3">
      <c r="BT12772" s="34"/>
    </row>
    <row r="12773" spans="72:72" x14ac:dyDescent="0.3">
      <c r="BT12773" s="34"/>
    </row>
    <row r="12774" spans="72:72" x14ac:dyDescent="0.3">
      <c r="BT12774" s="34"/>
    </row>
    <row r="12775" spans="72:72" x14ac:dyDescent="0.3">
      <c r="BT12775" s="34"/>
    </row>
    <row r="12776" spans="72:72" x14ac:dyDescent="0.3">
      <c r="BT12776" s="34"/>
    </row>
    <row r="12777" spans="72:72" x14ac:dyDescent="0.3">
      <c r="BT12777" s="34"/>
    </row>
    <row r="12778" spans="72:72" x14ac:dyDescent="0.3">
      <c r="BT12778" s="34"/>
    </row>
    <row r="12779" spans="72:72" x14ac:dyDescent="0.3">
      <c r="BT12779" s="34"/>
    </row>
    <row r="12780" spans="72:72" x14ac:dyDescent="0.3">
      <c r="BT12780" s="34"/>
    </row>
    <row r="12781" spans="72:72" x14ac:dyDescent="0.3">
      <c r="BT12781" s="34"/>
    </row>
    <row r="12782" spans="72:72" x14ac:dyDescent="0.3">
      <c r="BT12782" s="34"/>
    </row>
    <row r="12783" spans="72:72" x14ac:dyDescent="0.3">
      <c r="BT12783" s="34"/>
    </row>
    <row r="12784" spans="72:72" x14ac:dyDescent="0.3">
      <c r="BT12784" s="34"/>
    </row>
    <row r="12785" spans="72:72" x14ac:dyDescent="0.3">
      <c r="BT12785" s="34"/>
    </row>
    <row r="12786" spans="72:72" x14ac:dyDescent="0.3">
      <c r="BT12786" s="34"/>
    </row>
    <row r="12787" spans="72:72" x14ac:dyDescent="0.3">
      <c r="BT12787" s="34"/>
    </row>
    <row r="12788" spans="72:72" x14ac:dyDescent="0.3">
      <c r="BT12788" s="34"/>
    </row>
    <row r="12789" spans="72:72" x14ac:dyDescent="0.3">
      <c r="BT12789" s="34"/>
    </row>
    <row r="12790" spans="72:72" x14ac:dyDescent="0.3">
      <c r="BT12790" s="34"/>
    </row>
    <row r="12791" spans="72:72" x14ac:dyDescent="0.3">
      <c r="BT12791" s="34"/>
    </row>
    <row r="12792" spans="72:72" x14ac:dyDescent="0.3">
      <c r="BT12792" s="34"/>
    </row>
    <row r="12793" spans="72:72" x14ac:dyDescent="0.3">
      <c r="BT12793" s="34"/>
    </row>
    <row r="12794" spans="72:72" x14ac:dyDescent="0.3">
      <c r="BT12794" s="34"/>
    </row>
    <row r="12795" spans="72:72" x14ac:dyDescent="0.3">
      <c r="BT12795" s="34"/>
    </row>
    <row r="12796" spans="72:72" x14ac:dyDescent="0.3">
      <c r="BT12796" s="34"/>
    </row>
    <row r="12797" spans="72:72" x14ac:dyDescent="0.3">
      <c r="BT12797" s="34"/>
    </row>
    <row r="12798" spans="72:72" x14ac:dyDescent="0.3">
      <c r="BT12798" s="34"/>
    </row>
    <row r="12799" spans="72:72" x14ac:dyDescent="0.3">
      <c r="BT12799" s="34"/>
    </row>
    <row r="12800" spans="72:72" x14ac:dyDescent="0.3">
      <c r="BT12800" s="34"/>
    </row>
    <row r="12801" spans="72:72" x14ac:dyDescent="0.3">
      <c r="BT12801" s="34"/>
    </row>
    <row r="12802" spans="72:72" x14ac:dyDescent="0.3">
      <c r="BT12802" s="34"/>
    </row>
    <row r="12803" spans="72:72" x14ac:dyDescent="0.3">
      <c r="BT12803" s="34"/>
    </row>
    <row r="12804" spans="72:72" x14ac:dyDescent="0.3">
      <c r="BT12804" s="34"/>
    </row>
    <row r="12805" spans="72:72" x14ac:dyDescent="0.3">
      <c r="BT12805" s="34"/>
    </row>
    <row r="12806" spans="72:72" x14ac:dyDescent="0.3">
      <c r="BT12806" s="34"/>
    </row>
    <row r="12807" spans="72:72" x14ac:dyDescent="0.3">
      <c r="BT12807" s="34"/>
    </row>
    <row r="12808" spans="72:72" x14ac:dyDescent="0.3">
      <c r="BT12808" s="34"/>
    </row>
    <row r="12809" spans="72:72" x14ac:dyDescent="0.3">
      <c r="BT12809" s="34"/>
    </row>
    <row r="12810" spans="72:72" x14ac:dyDescent="0.3">
      <c r="BT12810" s="34"/>
    </row>
    <row r="12811" spans="72:72" x14ac:dyDescent="0.3">
      <c r="BT12811" s="34"/>
    </row>
    <row r="12812" spans="72:72" x14ac:dyDescent="0.3">
      <c r="BT12812" s="34"/>
    </row>
    <row r="12813" spans="72:72" x14ac:dyDescent="0.3">
      <c r="BT12813" s="34"/>
    </row>
    <row r="12814" spans="72:72" x14ac:dyDescent="0.3">
      <c r="BT12814" s="34"/>
    </row>
    <row r="12815" spans="72:72" x14ac:dyDescent="0.3">
      <c r="BT12815" s="34"/>
    </row>
    <row r="12816" spans="72:72" x14ac:dyDescent="0.3">
      <c r="BT12816" s="34"/>
    </row>
    <row r="12817" spans="72:72" x14ac:dyDescent="0.3">
      <c r="BT12817" s="34"/>
    </row>
    <row r="12818" spans="72:72" x14ac:dyDescent="0.3">
      <c r="BT12818" s="34"/>
    </row>
    <row r="12819" spans="72:72" x14ac:dyDescent="0.3">
      <c r="BT12819" s="34"/>
    </row>
    <row r="12820" spans="72:72" x14ac:dyDescent="0.3">
      <c r="BT12820" s="34"/>
    </row>
    <row r="12821" spans="72:72" x14ac:dyDescent="0.3">
      <c r="BT12821" s="34"/>
    </row>
    <row r="12822" spans="72:72" x14ac:dyDescent="0.3">
      <c r="BT12822" s="34"/>
    </row>
    <row r="12823" spans="72:72" x14ac:dyDescent="0.3">
      <c r="BT12823" s="34"/>
    </row>
    <row r="12824" spans="72:72" x14ac:dyDescent="0.3">
      <c r="BT12824" s="34"/>
    </row>
    <row r="12825" spans="72:72" x14ac:dyDescent="0.3">
      <c r="BT12825" s="34"/>
    </row>
    <row r="12826" spans="72:72" x14ac:dyDescent="0.3">
      <c r="BT12826" s="34"/>
    </row>
    <row r="12827" spans="72:72" x14ac:dyDescent="0.3">
      <c r="BT12827" s="34"/>
    </row>
    <row r="12828" spans="72:72" x14ac:dyDescent="0.3">
      <c r="BT12828" s="34"/>
    </row>
    <row r="12829" spans="72:72" x14ac:dyDescent="0.3">
      <c r="BT12829" s="34"/>
    </row>
    <row r="12830" spans="72:72" x14ac:dyDescent="0.3">
      <c r="BT12830" s="34"/>
    </row>
    <row r="12831" spans="72:72" x14ac:dyDescent="0.3">
      <c r="BT12831" s="34"/>
    </row>
    <row r="12832" spans="72:72" x14ac:dyDescent="0.3">
      <c r="BT12832" s="34"/>
    </row>
    <row r="12833" spans="72:72" x14ac:dyDescent="0.3">
      <c r="BT12833" s="34"/>
    </row>
    <row r="12834" spans="72:72" x14ac:dyDescent="0.3">
      <c r="BT12834" s="34"/>
    </row>
    <row r="12835" spans="72:72" x14ac:dyDescent="0.3">
      <c r="BT12835" s="34"/>
    </row>
    <row r="12836" spans="72:72" x14ac:dyDescent="0.3">
      <c r="BT12836" s="34"/>
    </row>
    <row r="12837" spans="72:72" x14ac:dyDescent="0.3">
      <c r="BT12837" s="34"/>
    </row>
    <row r="12838" spans="72:72" x14ac:dyDescent="0.3">
      <c r="BT12838" s="34"/>
    </row>
    <row r="12839" spans="72:72" x14ac:dyDescent="0.3">
      <c r="BT12839" s="34"/>
    </row>
    <row r="12840" spans="72:72" x14ac:dyDescent="0.3">
      <c r="BT12840" s="34"/>
    </row>
    <row r="12841" spans="72:72" x14ac:dyDescent="0.3">
      <c r="BT12841" s="34"/>
    </row>
    <row r="12842" spans="72:72" x14ac:dyDescent="0.3">
      <c r="BT12842" s="34"/>
    </row>
    <row r="12843" spans="72:72" x14ac:dyDescent="0.3">
      <c r="BT12843" s="34"/>
    </row>
    <row r="12844" spans="72:72" x14ac:dyDescent="0.3">
      <c r="BT12844" s="34"/>
    </row>
    <row r="12845" spans="72:72" x14ac:dyDescent="0.3">
      <c r="BT12845" s="34"/>
    </row>
    <row r="12846" spans="72:72" x14ac:dyDescent="0.3">
      <c r="BT12846" s="34"/>
    </row>
    <row r="12847" spans="72:72" x14ac:dyDescent="0.3">
      <c r="BT12847" s="34"/>
    </row>
    <row r="12848" spans="72:72" x14ac:dyDescent="0.3">
      <c r="BT12848" s="34"/>
    </row>
    <row r="12849" spans="72:72" x14ac:dyDescent="0.3">
      <c r="BT12849" s="34"/>
    </row>
    <row r="12850" spans="72:72" x14ac:dyDescent="0.3">
      <c r="BT12850" s="34"/>
    </row>
    <row r="12851" spans="72:72" x14ac:dyDescent="0.3">
      <c r="BT12851" s="34"/>
    </row>
    <row r="12852" spans="72:72" x14ac:dyDescent="0.3">
      <c r="BT12852" s="34"/>
    </row>
    <row r="12853" spans="72:72" x14ac:dyDescent="0.3">
      <c r="BT12853" s="34"/>
    </row>
    <row r="12854" spans="72:72" x14ac:dyDescent="0.3">
      <c r="BT12854" s="34"/>
    </row>
    <row r="12855" spans="72:72" x14ac:dyDescent="0.3">
      <c r="BT12855" s="34"/>
    </row>
    <row r="12856" spans="72:72" x14ac:dyDescent="0.3">
      <c r="BT12856" s="34"/>
    </row>
    <row r="12857" spans="72:72" x14ac:dyDescent="0.3">
      <c r="BT12857" s="34"/>
    </row>
    <row r="12858" spans="72:72" x14ac:dyDescent="0.3">
      <c r="BT12858" s="34"/>
    </row>
    <row r="12859" spans="72:72" x14ac:dyDescent="0.3">
      <c r="BT12859" s="34"/>
    </row>
    <row r="12860" spans="72:72" x14ac:dyDescent="0.3">
      <c r="BT12860" s="34"/>
    </row>
    <row r="12861" spans="72:72" x14ac:dyDescent="0.3">
      <c r="BT12861" s="34"/>
    </row>
    <row r="12862" spans="72:72" x14ac:dyDescent="0.3">
      <c r="BT12862" s="34"/>
    </row>
    <row r="12863" spans="72:72" x14ac:dyDescent="0.3">
      <c r="BT12863" s="34"/>
    </row>
    <row r="12864" spans="72:72" x14ac:dyDescent="0.3">
      <c r="BT12864" s="34"/>
    </row>
    <row r="12865" spans="72:72" x14ac:dyDescent="0.3">
      <c r="BT12865" s="34"/>
    </row>
    <row r="12866" spans="72:72" x14ac:dyDescent="0.3">
      <c r="BT12866" s="34"/>
    </row>
    <row r="12867" spans="72:72" x14ac:dyDescent="0.3">
      <c r="BT12867" s="34"/>
    </row>
    <row r="12868" spans="72:72" x14ac:dyDescent="0.3">
      <c r="BT12868" s="34"/>
    </row>
    <row r="12869" spans="72:72" x14ac:dyDescent="0.3">
      <c r="BT12869" s="34"/>
    </row>
    <row r="12870" spans="72:72" x14ac:dyDescent="0.3">
      <c r="BT12870" s="34"/>
    </row>
    <row r="12871" spans="72:72" x14ac:dyDescent="0.3">
      <c r="BT12871" s="34"/>
    </row>
    <row r="12872" spans="72:72" x14ac:dyDescent="0.3">
      <c r="BT12872" s="34"/>
    </row>
    <row r="12873" spans="72:72" x14ac:dyDescent="0.3">
      <c r="BT12873" s="34"/>
    </row>
    <row r="12874" spans="72:72" x14ac:dyDescent="0.3">
      <c r="BT12874" s="34"/>
    </row>
    <row r="12875" spans="72:72" x14ac:dyDescent="0.3">
      <c r="BT12875" s="34"/>
    </row>
    <row r="12876" spans="72:72" x14ac:dyDescent="0.3">
      <c r="BT12876" s="34"/>
    </row>
    <row r="12877" spans="72:72" x14ac:dyDescent="0.3">
      <c r="BT12877" s="34"/>
    </row>
    <row r="12878" spans="72:72" x14ac:dyDescent="0.3">
      <c r="BT12878" s="34"/>
    </row>
    <row r="12879" spans="72:72" x14ac:dyDescent="0.3">
      <c r="BT12879" s="34"/>
    </row>
    <row r="12880" spans="72:72" x14ac:dyDescent="0.3">
      <c r="BT12880" s="34"/>
    </row>
    <row r="12881" spans="72:72" x14ac:dyDescent="0.3">
      <c r="BT12881" s="34"/>
    </row>
    <row r="12882" spans="72:72" x14ac:dyDescent="0.3">
      <c r="BT12882" s="34"/>
    </row>
    <row r="12883" spans="72:72" x14ac:dyDescent="0.3">
      <c r="BT12883" s="34"/>
    </row>
    <row r="12884" spans="72:72" x14ac:dyDescent="0.3">
      <c r="BT12884" s="34"/>
    </row>
    <row r="12885" spans="72:72" x14ac:dyDescent="0.3">
      <c r="BT12885" s="34"/>
    </row>
    <row r="12886" spans="72:72" x14ac:dyDescent="0.3">
      <c r="BT12886" s="34"/>
    </row>
    <row r="12887" spans="72:72" x14ac:dyDescent="0.3">
      <c r="BT12887" s="34"/>
    </row>
    <row r="12888" spans="72:72" x14ac:dyDescent="0.3">
      <c r="BT12888" s="34"/>
    </row>
    <row r="12889" spans="72:72" x14ac:dyDescent="0.3">
      <c r="BT12889" s="34"/>
    </row>
    <row r="12890" spans="72:72" x14ac:dyDescent="0.3">
      <c r="BT12890" s="34"/>
    </row>
    <row r="12891" spans="72:72" x14ac:dyDescent="0.3">
      <c r="BT12891" s="34"/>
    </row>
    <row r="12892" spans="72:72" x14ac:dyDescent="0.3">
      <c r="BT12892" s="34"/>
    </row>
    <row r="12893" spans="72:72" x14ac:dyDescent="0.3">
      <c r="BT12893" s="34"/>
    </row>
    <row r="12894" spans="72:72" x14ac:dyDescent="0.3">
      <c r="BT12894" s="34"/>
    </row>
    <row r="12895" spans="72:72" x14ac:dyDescent="0.3">
      <c r="BT12895" s="34"/>
    </row>
    <row r="12896" spans="72:72" x14ac:dyDescent="0.3">
      <c r="BT12896" s="34"/>
    </row>
    <row r="12897" spans="72:72" x14ac:dyDescent="0.3">
      <c r="BT12897" s="34"/>
    </row>
    <row r="12898" spans="72:72" x14ac:dyDescent="0.3">
      <c r="BT12898" s="34"/>
    </row>
    <row r="12899" spans="72:72" x14ac:dyDescent="0.3">
      <c r="BT12899" s="34"/>
    </row>
    <row r="12900" spans="72:72" x14ac:dyDescent="0.3">
      <c r="BT12900" s="34"/>
    </row>
    <row r="12901" spans="72:72" x14ac:dyDescent="0.3">
      <c r="BT12901" s="34"/>
    </row>
    <row r="12902" spans="72:72" x14ac:dyDescent="0.3">
      <c r="BT12902" s="34"/>
    </row>
    <row r="12903" spans="72:72" x14ac:dyDescent="0.3">
      <c r="BT12903" s="34"/>
    </row>
    <row r="12904" spans="72:72" x14ac:dyDescent="0.3">
      <c r="BT12904" s="34"/>
    </row>
    <row r="12905" spans="72:72" x14ac:dyDescent="0.3">
      <c r="BT12905" s="34"/>
    </row>
    <row r="12906" spans="72:72" x14ac:dyDescent="0.3">
      <c r="BT12906" s="34"/>
    </row>
    <row r="12907" spans="72:72" x14ac:dyDescent="0.3">
      <c r="BT12907" s="34"/>
    </row>
    <row r="12908" spans="72:72" x14ac:dyDescent="0.3">
      <c r="BT12908" s="34"/>
    </row>
    <row r="12909" spans="72:72" x14ac:dyDescent="0.3">
      <c r="BT12909" s="34"/>
    </row>
    <row r="12910" spans="72:72" x14ac:dyDescent="0.3">
      <c r="BT12910" s="34"/>
    </row>
    <row r="12911" spans="72:72" x14ac:dyDescent="0.3">
      <c r="BT12911" s="34"/>
    </row>
    <row r="12912" spans="72:72" x14ac:dyDescent="0.3">
      <c r="BT12912" s="34"/>
    </row>
    <row r="12913" spans="72:72" x14ac:dyDescent="0.3">
      <c r="BT12913" s="34"/>
    </row>
    <row r="12914" spans="72:72" x14ac:dyDescent="0.3">
      <c r="BT12914" s="34"/>
    </row>
    <row r="12915" spans="72:72" x14ac:dyDescent="0.3">
      <c r="BT12915" s="34"/>
    </row>
    <row r="12916" spans="72:72" x14ac:dyDescent="0.3">
      <c r="BT12916" s="34"/>
    </row>
    <row r="12917" spans="72:72" x14ac:dyDescent="0.3">
      <c r="BT12917" s="34"/>
    </row>
    <row r="12918" spans="72:72" x14ac:dyDescent="0.3">
      <c r="BT12918" s="34"/>
    </row>
    <row r="12919" spans="72:72" x14ac:dyDescent="0.3">
      <c r="BT12919" s="34"/>
    </row>
    <row r="12920" spans="72:72" x14ac:dyDescent="0.3">
      <c r="BT12920" s="34"/>
    </row>
    <row r="12921" spans="72:72" x14ac:dyDescent="0.3">
      <c r="BT12921" s="34"/>
    </row>
    <row r="12922" spans="72:72" x14ac:dyDescent="0.3">
      <c r="BT12922" s="34"/>
    </row>
    <row r="12923" spans="72:72" x14ac:dyDescent="0.3">
      <c r="BT12923" s="34"/>
    </row>
    <row r="12924" spans="72:72" x14ac:dyDescent="0.3">
      <c r="BT12924" s="34"/>
    </row>
    <row r="12925" spans="72:72" x14ac:dyDescent="0.3">
      <c r="BT12925" s="34"/>
    </row>
    <row r="12926" spans="72:72" x14ac:dyDescent="0.3">
      <c r="BT12926" s="34"/>
    </row>
    <row r="12927" spans="72:72" x14ac:dyDescent="0.3">
      <c r="BT12927" s="34"/>
    </row>
    <row r="12928" spans="72:72" x14ac:dyDescent="0.3">
      <c r="BT12928" s="34"/>
    </row>
    <row r="12929" spans="72:72" x14ac:dyDescent="0.3">
      <c r="BT12929" s="34"/>
    </row>
    <row r="12930" spans="72:72" x14ac:dyDescent="0.3">
      <c r="BT12930" s="34"/>
    </row>
    <row r="12931" spans="72:72" x14ac:dyDescent="0.3">
      <c r="BT12931" s="34"/>
    </row>
    <row r="12932" spans="72:72" x14ac:dyDescent="0.3">
      <c r="BT12932" s="34"/>
    </row>
    <row r="12933" spans="72:72" x14ac:dyDescent="0.3">
      <c r="BT12933" s="34"/>
    </row>
    <row r="12934" spans="72:72" x14ac:dyDescent="0.3">
      <c r="BT12934" s="34"/>
    </row>
    <row r="12935" spans="72:72" x14ac:dyDescent="0.3">
      <c r="BT12935" s="34"/>
    </row>
    <row r="12936" spans="72:72" x14ac:dyDescent="0.3">
      <c r="BT12936" s="34"/>
    </row>
    <row r="12937" spans="72:72" x14ac:dyDescent="0.3">
      <c r="BT12937" s="34"/>
    </row>
    <row r="12938" spans="72:72" x14ac:dyDescent="0.3">
      <c r="BT12938" s="34"/>
    </row>
    <row r="12939" spans="72:72" x14ac:dyDescent="0.3">
      <c r="BT12939" s="34"/>
    </row>
    <row r="12940" spans="72:72" x14ac:dyDescent="0.3">
      <c r="BT12940" s="34"/>
    </row>
    <row r="12941" spans="72:72" x14ac:dyDescent="0.3">
      <c r="BT12941" s="34"/>
    </row>
    <row r="12942" spans="72:72" x14ac:dyDescent="0.3">
      <c r="BT12942" s="34"/>
    </row>
    <row r="12943" spans="72:72" x14ac:dyDescent="0.3">
      <c r="BT12943" s="34"/>
    </row>
    <row r="12944" spans="72:72" x14ac:dyDescent="0.3">
      <c r="BT12944" s="34"/>
    </row>
    <row r="12945" spans="72:72" x14ac:dyDescent="0.3">
      <c r="BT12945" s="34"/>
    </row>
    <row r="12946" spans="72:72" x14ac:dyDescent="0.3">
      <c r="BT12946" s="34"/>
    </row>
    <row r="12947" spans="72:72" x14ac:dyDescent="0.3">
      <c r="BT12947" s="34"/>
    </row>
    <row r="12948" spans="72:72" x14ac:dyDescent="0.3">
      <c r="BT12948" s="34"/>
    </row>
    <row r="12949" spans="72:72" x14ac:dyDescent="0.3">
      <c r="BT12949" s="34"/>
    </row>
    <row r="12950" spans="72:72" x14ac:dyDescent="0.3">
      <c r="BT12950" s="34"/>
    </row>
    <row r="12951" spans="72:72" x14ac:dyDescent="0.3">
      <c r="BT12951" s="34"/>
    </row>
    <row r="12952" spans="72:72" x14ac:dyDescent="0.3">
      <c r="BT12952" s="34"/>
    </row>
    <row r="12953" spans="72:72" x14ac:dyDescent="0.3">
      <c r="BT12953" s="34"/>
    </row>
    <row r="12954" spans="72:72" x14ac:dyDescent="0.3">
      <c r="BT12954" s="34"/>
    </row>
    <row r="12955" spans="72:72" x14ac:dyDescent="0.3">
      <c r="BT12955" s="34"/>
    </row>
    <row r="12956" spans="72:72" x14ac:dyDescent="0.3">
      <c r="BT12956" s="34"/>
    </row>
    <row r="12957" spans="72:72" x14ac:dyDescent="0.3">
      <c r="BT12957" s="34"/>
    </row>
    <row r="12958" spans="72:72" x14ac:dyDescent="0.3">
      <c r="BT12958" s="34"/>
    </row>
    <row r="12959" spans="72:72" x14ac:dyDescent="0.3">
      <c r="BT12959" s="34"/>
    </row>
    <row r="12960" spans="72:72" x14ac:dyDescent="0.3">
      <c r="BT12960" s="34"/>
    </row>
    <row r="12961" spans="72:72" x14ac:dyDescent="0.3">
      <c r="BT12961" s="34"/>
    </row>
    <row r="12962" spans="72:72" x14ac:dyDescent="0.3">
      <c r="BT12962" s="34"/>
    </row>
    <row r="12963" spans="72:72" x14ac:dyDescent="0.3">
      <c r="BT12963" s="34"/>
    </row>
    <row r="12964" spans="72:72" x14ac:dyDescent="0.3">
      <c r="BT12964" s="34"/>
    </row>
    <row r="12965" spans="72:72" x14ac:dyDescent="0.3">
      <c r="BT12965" s="34"/>
    </row>
    <row r="12966" spans="72:72" x14ac:dyDescent="0.3">
      <c r="BT12966" s="34"/>
    </row>
    <row r="12967" spans="72:72" x14ac:dyDescent="0.3">
      <c r="BT12967" s="34"/>
    </row>
    <row r="12968" spans="72:72" x14ac:dyDescent="0.3">
      <c r="BT12968" s="34"/>
    </row>
    <row r="12969" spans="72:72" x14ac:dyDescent="0.3">
      <c r="BT12969" s="34"/>
    </row>
    <row r="12970" spans="72:72" x14ac:dyDescent="0.3">
      <c r="BT12970" s="34"/>
    </row>
    <row r="12971" spans="72:72" x14ac:dyDescent="0.3">
      <c r="BT12971" s="34"/>
    </row>
    <row r="12972" spans="72:72" x14ac:dyDescent="0.3">
      <c r="BT12972" s="34"/>
    </row>
    <row r="12973" spans="72:72" x14ac:dyDescent="0.3">
      <c r="BT12973" s="34"/>
    </row>
    <row r="12974" spans="72:72" x14ac:dyDescent="0.3">
      <c r="BT12974" s="34"/>
    </row>
    <row r="12975" spans="72:72" x14ac:dyDescent="0.3">
      <c r="BT12975" s="34"/>
    </row>
    <row r="12976" spans="72:72" x14ac:dyDescent="0.3">
      <c r="BT12976" s="34"/>
    </row>
    <row r="12977" spans="72:72" x14ac:dyDescent="0.3">
      <c r="BT12977" s="34"/>
    </row>
    <row r="12978" spans="72:72" x14ac:dyDescent="0.3">
      <c r="BT12978" s="34"/>
    </row>
    <row r="12979" spans="72:72" x14ac:dyDescent="0.3">
      <c r="BT12979" s="34"/>
    </row>
    <row r="12980" spans="72:72" x14ac:dyDescent="0.3">
      <c r="BT12980" s="34"/>
    </row>
    <row r="12981" spans="72:72" x14ac:dyDescent="0.3">
      <c r="BT12981" s="34"/>
    </row>
    <row r="12982" spans="72:72" x14ac:dyDescent="0.3">
      <c r="BT12982" s="34"/>
    </row>
    <row r="12983" spans="72:72" x14ac:dyDescent="0.3">
      <c r="BT12983" s="34"/>
    </row>
    <row r="12984" spans="72:72" x14ac:dyDescent="0.3">
      <c r="BT12984" s="34"/>
    </row>
    <row r="12985" spans="72:72" x14ac:dyDescent="0.3">
      <c r="BT12985" s="34"/>
    </row>
    <row r="12986" spans="72:72" x14ac:dyDescent="0.3">
      <c r="BT12986" s="34"/>
    </row>
    <row r="12987" spans="72:72" x14ac:dyDescent="0.3">
      <c r="BT12987" s="34"/>
    </row>
    <row r="12988" spans="72:72" x14ac:dyDescent="0.3">
      <c r="BT12988" s="34"/>
    </row>
    <row r="12989" spans="72:72" x14ac:dyDescent="0.3">
      <c r="BT12989" s="34"/>
    </row>
    <row r="12990" spans="72:72" x14ac:dyDescent="0.3">
      <c r="BT12990" s="34"/>
    </row>
    <row r="12991" spans="72:72" x14ac:dyDescent="0.3">
      <c r="BT12991" s="34"/>
    </row>
    <row r="12992" spans="72:72" x14ac:dyDescent="0.3">
      <c r="BT12992" s="34"/>
    </row>
    <row r="12993" spans="72:72" x14ac:dyDescent="0.3">
      <c r="BT12993" s="34"/>
    </row>
    <row r="12994" spans="72:72" x14ac:dyDescent="0.3">
      <c r="BT12994" s="34"/>
    </row>
    <row r="12995" spans="72:72" x14ac:dyDescent="0.3">
      <c r="BT12995" s="34"/>
    </row>
    <row r="12996" spans="72:72" x14ac:dyDescent="0.3">
      <c r="BT12996" s="34"/>
    </row>
    <row r="12997" spans="72:72" x14ac:dyDescent="0.3">
      <c r="BT12997" s="34"/>
    </row>
    <row r="12998" spans="72:72" x14ac:dyDescent="0.3">
      <c r="BT12998" s="34"/>
    </row>
    <row r="12999" spans="72:72" x14ac:dyDescent="0.3">
      <c r="BT12999" s="34"/>
    </row>
    <row r="13000" spans="72:72" x14ac:dyDescent="0.3">
      <c r="BT13000" s="34"/>
    </row>
    <row r="13001" spans="72:72" x14ac:dyDescent="0.3"/>
    <row r="13002" spans="72:72" x14ac:dyDescent="0.3"/>
    <row r="13003" spans="72:72" x14ac:dyDescent="0.3"/>
    <row r="13004" spans="72:72" x14ac:dyDescent="0.3"/>
    <row r="13005" spans="72:72" x14ac:dyDescent="0.3"/>
    <row r="13006" spans="72:72" x14ac:dyDescent="0.3"/>
    <row r="13007" spans="72:72" x14ac:dyDescent="0.3"/>
    <row r="13008" spans="72:72" x14ac:dyDescent="0.3"/>
    <row r="13009" x14ac:dyDescent="0.3"/>
    <row r="13010" x14ac:dyDescent="0.3"/>
    <row r="13011" x14ac:dyDescent="0.3"/>
    <row r="13012" x14ac:dyDescent="0.3"/>
    <row r="13013" x14ac:dyDescent="0.3"/>
    <row r="13014" x14ac:dyDescent="0.3"/>
    <row r="13015" x14ac:dyDescent="0.3"/>
    <row r="13016" x14ac:dyDescent="0.3"/>
    <row r="13017" x14ac:dyDescent="0.3"/>
    <row r="13018" x14ac:dyDescent="0.3"/>
    <row r="13019" x14ac:dyDescent="0.3"/>
    <row r="13020" x14ac:dyDescent="0.3"/>
    <row r="13021" x14ac:dyDescent="0.3"/>
    <row r="13022" x14ac:dyDescent="0.3"/>
    <row r="13023" x14ac:dyDescent="0.3"/>
    <row r="13024" x14ac:dyDescent="0.3"/>
    <row r="13025" x14ac:dyDescent="0.3"/>
    <row r="13026" x14ac:dyDescent="0.3"/>
    <row r="13027" x14ac:dyDescent="0.3"/>
    <row r="13028" x14ac:dyDescent="0.3"/>
    <row r="13029" x14ac:dyDescent="0.3"/>
    <row r="13030" x14ac:dyDescent="0.3"/>
    <row r="13031" x14ac:dyDescent="0.3"/>
    <row r="13032" x14ac:dyDescent="0.3"/>
    <row r="13033" x14ac:dyDescent="0.3"/>
    <row r="13034" x14ac:dyDescent="0.3"/>
    <row r="13035" x14ac:dyDescent="0.3"/>
    <row r="13036" x14ac:dyDescent="0.3"/>
    <row r="13037" x14ac:dyDescent="0.3"/>
    <row r="13038" x14ac:dyDescent="0.3"/>
    <row r="13039" x14ac:dyDescent="0.3"/>
    <row r="13040" x14ac:dyDescent="0.3"/>
    <row r="13041" x14ac:dyDescent="0.3"/>
    <row r="13042" x14ac:dyDescent="0.3"/>
    <row r="13043" x14ac:dyDescent="0.3"/>
    <row r="13044" x14ac:dyDescent="0.3"/>
    <row r="13045" x14ac:dyDescent="0.3"/>
    <row r="13046" x14ac:dyDescent="0.3"/>
    <row r="13047" x14ac:dyDescent="0.3"/>
    <row r="13048" x14ac:dyDescent="0.3"/>
    <row r="13049" x14ac:dyDescent="0.3"/>
    <row r="13050" x14ac:dyDescent="0.3"/>
    <row r="13051" x14ac:dyDescent="0.3"/>
    <row r="13052" x14ac:dyDescent="0.3"/>
    <row r="13053" x14ac:dyDescent="0.3"/>
    <row r="13054" x14ac:dyDescent="0.3"/>
    <row r="13055" x14ac:dyDescent="0.3"/>
    <row r="13056" x14ac:dyDescent="0.3"/>
    <row r="13057" x14ac:dyDescent="0.3"/>
    <row r="13058" x14ac:dyDescent="0.3"/>
    <row r="13059" x14ac:dyDescent="0.3"/>
    <row r="13060" x14ac:dyDescent="0.3"/>
    <row r="13061" x14ac:dyDescent="0.3"/>
    <row r="13062" x14ac:dyDescent="0.3"/>
    <row r="13063" x14ac:dyDescent="0.3"/>
    <row r="13064" x14ac:dyDescent="0.3"/>
    <row r="13065" x14ac:dyDescent="0.3"/>
    <row r="13066" x14ac:dyDescent="0.3"/>
    <row r="13067" x14ac:dyDescent="0.3"/>
    <row r="13068" x14ac:dyDescent="0.3"/>
    <row r="13069" x14ac:dyDescent="0.3"/>
    <row r="13070" x14ac:dyDescent="0.3"/>
    <row r="13071" x14ac:dyDescent="0.3"/>
    <row r="13072" x14ac:dyDescent="0.3"/>
    <row r="13073" x14ac:dyDescent="0.3"/>
    <row r="13074" x14ac:dyDescent="0.3"/>
    <row r="13075" x14ac:dyDescent="0.3"/>
    <row r="13076" x14ac:dyDescent="0.3"/>
    <row r="13077" x14ac:dyDescent="0.3"/>
    <row r="13078" x14ac:dyDescent="0.3"/>
    <row r="13079" x14ac:dyDescent="0.3"/>
    <row r="13080" x14ac:dyDescent="0.3"/>
    <row r="13081" x14ac:dyDescent="0.3"/>
    <row r="13082" x14ac:dyDescent="0.3"/>
    <row r="13083" x14ac:dyDescent="0.3"/>
    <row r="13084" x14ac:dyDescent="0.3"/>
    <row r="13085" x14ac:dyDescent="0.3"/>
    <row r="13086" x14ac:dyDescent="0.3"/>
    <row r="13087" x14ac:dyDescent="0.3"/>
    <row r="13088" x14ac:dyDescent="0.3"/>
    <row r="13089" x14ac:dyDescent="0.3"/>
    <row r="13090" x14ac:dyDescent="0.3"/>
    <row r="13091" x14ac:dyDescent="0.3"/>
    <row r="13092" x14ac:dyDescent="0.3"/>
    <row r="13093" x14ac:dyDescent="0.3"/>
    <row r="13094" x14ac:dyDescent="0.3"/>
    <row r="13095" x14ac:dyDescent="0.3"/>
    <row r="13096" x14ac:dyDescent="0.3"/>
    <row r="13097" x14ac:dyDescent="0.3"/>
    <row r="13098" x14ac:dyDescent="0.3"/>
    <row r="13099" x14ac:dyDescent="0.3"/>
    <row r="13100" x14ac:dyDescent="0.3"/>
    <row r="13101" x14ac:dyDescent="0.3"/>
    <row r="13102" x14ac:dyDescent="0.3"/>
    <row r="13103" x14ac:dyDescent="0.3"/>
    <row r="13104" x14ac:dyDescent="0.3"/>
    <row r="13105" x14ac:dyDescent="0.3"/>
    <row r="13106" x14ac:dyDescent="0.3"/>
    <row r="13107" x14ac:dyDescent="0.3"/>
    <row r="13108" x14ac:dyDescent="0.3"/>
    <row r="13109" x14ac:dyDescent="0.3"/>
    <row r="13110" x14ac:dyDescent="0.3"/>
    <row r="13111" x14ac:dyDescent="0.3"/>
    <row r="13112" x14ac:dyDescent="0.3"/>
    <row r="13113" x14ac:dyDescent="0.3"/>
    <row r="13114" x14ac:dyDescent="0.3"/>
    <row r="13115" x14ac:dyDescent="0.3"/>
    <row r="13116" x14ac:dyDescent="0.3"/>
    <row r="13117" x14ac:dyDescent="0.3"/>
    <row r="13118" x14ac:dyDescent="0.3"/>
    <row r="13119" x14ac:dyDescent="0.3"/>
    <row r="13120" x14ac:dyDescent="0.3"/>
    <row r="13121" x14ac:dyDescent="0.3"/>
    <row r="13122" x14ac:dyDescent="0.3"/>
    <row r="13123" x14ac:dyDescent="0.3"/>
    <row r="13124" x14ac:dyDescent="0.3"/>
    <row r="13125" x14ac:dyDescent="0.3"/>
    <row r="13126" x14ac:dyDescent="0.3"/>
    <row r="13127" x14ac:dyDescent="0.3"/>
    <row r="13128" x14ac:dyDescent="0.3"/>
    <row r="13129" x14ac:dyDescent="0.3"/>
    <row r="13130" x14ac:dyDescent="0.3"/>
    <row r="13131" x14ac:dyDescent="0.3"/>
    <row r="13132" x14ac:dyDescent="0.3"/>
    <row r="13133" x14ac:dyDescent="0.3"/>
    <row r="13134" x14ac:dyDescent="0.3"/>
    <row r="13135" x14ac:dyDescent="0.3"/>
    <row r="13136" x14ac:dyDescent="0.3"/>
    <row r="13137" x14ac:dyDescent="0.3"/>
    <row r="13138" x14ac:dyDescent="0.3"/>
    <row r="13139" x14ac:dyDescent="0.3"/>
    <row r="13140" x14ac:dyDescent="0.3"/>
    <row r="13141" x14ac:dyDescent="0.3"/>
    <row r="13142" x14ac:dyDescent="0.3"/>
    <row r="13143" x14ac:dyDescent="0.3"/>
    <row r="13144" x14ac:dyDescent="0.3"/>
    <row r="13145" x14ac:dyDescent="0.3"/>
    <row r="13146" x14ac:dyDescent="0.3"/>
    <row r="13147" x14ac:dyDescent="0.3"/>
    <row r="13148" x14ac:dyDescent="0.3"/>
    <row r="13149" x14ac:dyDescent="0.3"/>
    <row r="13150" x14ac:dyDescent="0.3"/>
    <row r="13151" x14ac:dyDescent="0.3"/>
    <row r="13152" x14ac:dyDescent="0.3"/>
    <row r="13153" x14ac:dyDescent="0.3"/>
    <row r="13154" x14ac:dyDescent="0.3"/>
    <row r="13155" x14ac:dyDescent="0.3"/>
    <row r="13156" x14ac:dyDescent="0.3"/>
    <row r="13157" x14ac:dyDescent="0.3"/>
    <row r="13158" x14ac:dyDescent="0.3"/>
    <row r="13159" x14ac:dyDescent="0.3"/>
    <row r="13160" x14ac:dyDescent="0.3"/>
    <row r="13161" x14ac:dyDescent="0.3"/>
    <row r="13162" x14ac:dyDescent="0.3"/>
    <row r="13163" x14ac:dyDescent="0.3"/>
    <row r="13164" x14ac:dyDescent="0.3"/>
    <row r="13165" x14ac:dyDescent="0.3"/>
    <row r="13166" x14ac:dyDescent="0.3"/>
    <row r="13167" x14ac:dyDescent="0.3"/>
    <row r="13168" x14ac:dyDescent="0.3"/>
    <row r="13169" x14ac:dyDescent="0.3"/>
    <row r="13170" x14ac:dyDescent="0.3"/>
    <row r="13171" x14ac:dyDescent="0.3"/>
    <row r="13172" x14ac:dyDescent="0.3"/>
    <row r="13173" x14ac:dyDescent="0.3"/>
    <row r="13174" x14ac:dyDescent="0.3"/>
    <row r="13175" x14ac:dyDescent="0.3"/>
    <row r="13176" x14ac:dyDescent="0.3"/>
    <row r="13177" x14ac:dyDescent="0.3"/>
    <row r="13178" x14ac:dyDescent="0.3"/>
    <row r="13179" x14ac:dyDescent="0.3"/>
    <row r="13180" x14ac:dyDescent="0.3"/>
    <row r="13181" x14ac:dyDescent="0.3"/>
    <row r="13182" x14ac:dyDescent="0.3"/>
    <row r="13183" x14ac:dyDescent="0.3"/>
    <row r="13184" x14ac:dyDescent="0.3"/>
    <row r="13185" x14ac:dyDescent="0.3"/>
    <row r="13186" x14ac:dyDescent="0.3"/>
    <row r="13187" x14ac:dyDescent="0.3"/>
    <row r="13188" x14ac:dyDescent="0.3"/>
    <row r="13189" x14ac:dyDescent="0.3"/>
    <row r="13190" x14ac:dyDescent="0.3"/>
    <row r="13191" x14ac:dyDescent="0.3"/>
    <row r="13192" x14ac:dyDescent="0.3"/>
    <row r="13193" x14ac:dyDescent="0.3"/>
    <row r="13194" x14ac:dyDescent="0.3"/>
    <row r="13195" x14ac:dyDescent="0.3"/>
    <row r="13196" x14ac:dyDescent="0.3"/>
    <row r="13197" x14ac:dyDescent="0.3"/>
    <row r="13198" x14ac:dyDescent="0.3"/>
    <row r="13199" x14ac:dyDescent="0.3"/>
    <row r="13200" x14ac:dyDescent="0.3"/>
    <row r="13201" x14ac:dyDescent="0.3"/>
    <row r="13202" x14ac:dyDescent="0.3"/>
    <row r="13203" x14ac:dyDescent="0.3"/>
    <row r="13204" x14ac:dyDescent="0.3"/>
    <row r="13205" x14ac:dyDescent="0.3"/>
    <row r="13206" x14ac:dyDescent="0.3"/>
    <row r="13207" x14ac:dyDescent="0.3"/>
    <row r="13208" x14ac:dyDescent="0.3"/>
    <row r="13209" x14ac:dyDescent="0.3"/>
    <row r="13210" x14ac:dyDescent="0.3"/>
    <row r="13211" x14ac:dyDescent="0.3"/>
    <row r="13212" x14ac:dyDescent="0.3"/>
    <row r="13213" x14ac:dyDescent="0.3"/>
    <row r="13214" x14ac:dyDescent="0.3"/>
    <row r="13215" x14ac:dyDescent="0.3"/>
    <row r="13216" x14ac:dyDescent="0.3"/>
    <row r="13217" x14ac:dyDescent="0.3"/>
    <row r="13218" x14ac:dyDescent="0.3"/>
    <row r="13219" x14ac:dyDescent="0.3"/>
    <row r="13220" x14ac:dyDescent="0.3"/>
    <row r="13221" x14ac:dyDescent="0.3"/>
    <row r="13222" x14ac:dyDescent="0.3"/>
    <row r="13223" x14ac:dyDescent="0.3"/>
    <row r="13224" x14ac:dyDescent="0.3"/>
    <row r="13225" x14ac:dyDescent="0.3"/>
    <row r="13226" x14ac:dyDescent="0.3"/>
    <row r="13227" x14ac:dyDescent="0.3"/>
    <row r="13228" x14ac:dyDescent="0.3"/>
    <row r="13229" x14ac:dyDescent="0.3"/>
    <row r="13230" x14ac:dyDescent="0.3"/>
    <row r="13231" x14ac:dyDescent="0.3"/>
    <row r="13232" x14ac:dyDescent="0.3"/>
    <row r="13233" x14ac:dyDescent="0.3"/>
    <row r="13234" x14ac:dyDescent="0.3"/>
    <row r="13235" x14ac:dyDescent="0.3"/>
    <row r="13236" x14ac:dyDescent="0.3"/>
    <row r="13237" x14ac:dyDescent="0.3"/>
    <row r="13238" x14ac:dyDescent="0.3"/>
    <row r="13239" x14ac:dyDescent="0.3"/>
    <row r="13240" x14ac:dyDescent="0.3"/>
    <row r="13241" x14ac:dyDescent="0.3"/>
    <row r="13242" x14ac:dyDescent="0.3"/>
    <row r="13243" x14ac:dyDescent="0.3"/>
    <row r="13244" x14ac:dyDescent="0.3"/>
    <row r="13245" x14ac:dyDescent="0.3"/>
    <row r="13246" x14ac:dyDescent="0.3"/>
    <row r="13247" x14ac:dyDescent="0.3"/>
    <row r="13248" x14ac:dyDescent="0.3"/>
    <row r="13249" x14ac:dyDescent="0.3"/>
    <row r="13250" x14ac:dyDescent="0.3"/>
    <row r="13251" x14ac:dyDescent="0.3"/>
    <row r="13252" x14ac:dyDescent="0.3"/>
    <row r="13253" x14ac:dyDescent="0.3"/>
    <row r="13254" x14ac:dyDescent="0.3"/>
    <row r="13255" x14ac:dyDescent="0.3"/>
    <row r="13256" x14ac:dyDescent="0.3"/>
    <row r="13257" x14ac:dyDescent="0.3"/>
    <row r="13258" x14ac:dyDescent="0.3"/>
    <row r="13259" x14ac:dyDescent="0.3"/>
    <row r="13260" x14ac:dyDescent="0.3"/>
    <row r="13261" x14ac:dyDescent="0.3"/>
    <row r="13262" x14ac:dyDescent="0.3"/>
    <row r="13263" x14ac:dyDescent="0.3"/>
    <row r="13264" x14ac:dyDescent="0.3"/>
    <row r="13265" x14ac:dyDescent="0.3"/>
    <row r="13266" x14ac:dyDescent="0.3"/>
    <row r="13267" x14ac:dyDescent="0.3"/>
    <row r="13268" x14ac:dyDescent="0.3"/>
    <row r="13269" x14ac:dyDescent="0.3"/>
    <row r="13270" x14ac:dyDescent="0.3"/>
    <row r="13271" x14ac:dyDescent="0.3"/>
    <row r="13272" x14ac:dyDescent="0.3"/>
    <row r="13273" x14ac:dyDescent="0.3"/>
    <row r="13274" x14ac:dyDescent="0.3"/>
    <row r="13275" x14ac:dyDescent="0.3"/>
    <row r="13276" x14ac:dyDescent="0.3"/>
    <row r="13277" x14ac:dyDescent="0.3"/>
    <row r="13278" x14ac:dyDescent="0.3"/>
    <row r="13279" x14ac:dyDescent="0.3"/>
    <row r="13280" x14ac:dyDescent="0.3"/>
    <row r="13281" x14ac:dyDescent="0.3"/>
    <row r="13282" x14ac:dyDescent="0.3"/>
    <row r="13283" x14ac:dyDescent="0.3"/>
    <row r="13284" x14ac:dyDescent="0.3"/>
    <row r="13285" x14ac:dyDescent="0.3"/>
    <row r="13286" x14ac:dyDescent="0.3"/>
    <row r="13287" x14ac:dyDescent="0.3"/>
    <row r="13288" x14ac:dyDescent="0.3"/>
    <row r="13289" x14ac:dyDescent="0.3"/>
    <row r="13290" x14ac:dyDescent="0.3"/>
    <row r="13291" x14ac:dyDescent="0.3"/>
    <row r="13292" x14ac:dyDescent="0.3"/>
    <row r="13293" x14ac:dyDescent="0.3"/>
    <row r="13294" x14ac:dyDescent="0.3"/>
    <row r="13295" x14ac:dyDescent="0.3"/>
    <row r="13296" x14ac:dyDescent="0.3"/>
    <row r="13297" x14ac:dyDescent="0.3"/>
    <row r="13298" x14ac:dyDescent="0.3"/>
    <row r="13299" x14ac:dyDescent="0.3"/>
    <row r="13300" x14ac:dyDescent="0.3"/>
    <row r="13301" x14ac:dyDescent="0.3"/>
    <row r="13302" x14ac:dyDescent="0.3"/>
    <row r="13303" x14ac:dyDescent="0.3"/>
    <row r="13304" x14ac:dyDescent="0.3"/>
    <row r="13305" x14ac:dyDescent="0.3"/>
    <row r="13306" x14ac:dyDescent="0.3"/>
    <row r="13307" x14ac:dyDescent="0.3"/>
    <row r="13308" x14ac:dyDescent="0.3"/>
    <row r="13309" x14ac:dyDescent="0.3"/>
    <row r="13310" x14ac:dyDescent="0.3"/>
    <row r="13311" x14ac:dyDescent="0.3"/>
    <row r="13312" x14ac:dyDescent="0.3"/>
    <row r="13313" x14ac:dyDescent="0.3"/>
    <row r="13314" x14ac:dyDescent="0.3"/>
    <row r="13315" x14ac:dyDescent="0.3"/>
    <row r="13316" x14ac:dyDescent="0.3"/>
    <row r="13317" x14ac:dyDescent="0.3"/>
    <row r="13318" x14ac:dyDescent="0.3"/>
    <row r="13319" x14ac:dyDescent="0.3"/>
    <row r="13320" x14ac:dyDescent="0.3"/>
    <row r="13321" x14ac:dyDescent="0.3"/>
    <row r="13322" x14ac:dyDescent="0.3"/>
    <row r="13323" x14ac:dyDescent="0.3"/>
    <row r="13324" x14ac:dyDescent="0.3"/>
    <row r="13325" x14ac:dyDescent="0.3"/>
    <row r="13326" x14ac:dyDescent="0.3"/>
    <row r="13327" x14ac:dyDescent="0.3"/>
    <row r="13328" x14ac:dyDescent="0.3"/>
    <row r="13329" x14ac:dyDescent="0.3"/>
    <row r="13330" x14ac:dyDescent="0.3"/>
    <row r="13331" x14ac:dyDescent="0.3"/>
    <row r="13332" x14ac:dyDescent="0.3"/>
    <row r="13333" x14ac:dyDescent="0.3"/>
    <row r="13334" x14ac:dyDescent="0.3"/>
    <row r="13335" x14ac:dyDescent="0.3"/>
    <row r="13336" x14ac:dyDescent="0.3"/>
    <row r="13337" x14ac:dyDescent="0.3"/>
    <row r="13338" x14ac:dyDescent="0.3"/>
    <row r="13339" x14ac:dyDescent="0.3"/>
    <row r="13340" x14ac:dyDescent="0.3"/>
    <row r="13341" x14ac:dyDescent="0.3"/>
    <row r="13342" x14ac:dyDescent="0.3"/>
    <row r="13343" x14ac:dyDescent="0.3"/>
    <row r="13344" x14ac:dyDescent="0.3"/>
    <row r="13345" x14ac:dyDescent="0.3"/>
    <row r="13346" x14ac:dyDescent="0.3"/>
    <row r="13347" x14ac:dyDescent="0.3"/>
    <row r="13348" x14ac:dyDescent="0.3"/>
    <row r="13349" x14ac:dyDescent="0.3"/>
    <row r="13350" x14ac:dyDescent="0.3"/>
    <row r="13351" x14ac:dyDescent="0.3"/>
    <row r="13352" x14ac:dyDescent="0.3"/>
    <row r="13353" x14ac:dyDescent="0.3"/>
    <row r="13354" x14ac:dyDescent="0.3"/>
    <row r="13355" x14ac:dyDescent="0.3"/>
    <row r="13356" x14ac:dyDescent="0.3"/>
    <row r="13357" x14ac:dyDescent="0.3"/>
    <row r="13358" x14ac:dyDescent="0.3"/>
    <row r="13359" x14ac:dyDescent="0.3"/>
    <row r="13360" x14ac:dyDescent="0.3"/>
    <row r="13361" x14ac:dyDescent="0.3"/>
    <row r="13362" x14ac:dyDescent="0.3"/>
    <row r="13363" x14ac:dyDescent="0.3"/>
    <row r="13364" x14ac:dyDescent="0.3"/>
    <row r="13365" x14ac:dyDescent="0.3"/>
    <row r="13366" x14ac:dyDescent="0.3"/>
    <row r="13367" x14ac:dyDescent="0.3"/>
    <row r="13368" x14ac:dyDescent="0.3"/>
    <row r="13369" x14ac:dyDescent="0.3"/>
    <row r="13370" x14ac:dyDescent="0.3"/>
    <row r="13371" x14ac:dyDescent="0.3"/>
    <row r="13372" x14ac:dyDescent="0.3"/>
    <row r="13373" x14ac:dyDescent="0.3"/>
    <row r="13374" x14ac:dyDescent="0.3"/>
    <row r="13375" x14ac:dyDescent="0.3"/>
    <row r="13376" x14ac:dyDescent="0.3"/>
    <row r="13377" x14ac:dyDescent="0.3"/>
    <row r="13378" x14ac:dyDescent="0.3"/>
    <row r="13379" x14ac:dyDescent="0.3"/>
    <row r="13380" x14ac:dyDescent="0.3"/>
    <row r="13381" x14ac:dyDescent="0.3"/>
    <row r="13382" x14ac:dyDescent="0.3"/>
    <row r="13383" x14ac:dyDescent="0.3"/>
    <row r="13384" x14ac:dyDescent="0.3"/>
    <row r="13385" x14ac:dyDescent="0.3"/>
    <row r="13386" x14ac:dyDescent="0.3"/>
    <row r="13387" x14ac:dyDescent="0.3"/>
    <row r="13388" x14ac:dyDescent="0.3"/>
    <row r="13389" x14ac:dyDescent="0.3"/>
    <row r="13390" x14ac:dyDescent="0.3"/>
    <row r="13391" x14ac:dyDescent="0.3"/>
    <row r="13392" x14ac:dyDescent="0.3"/>
    <row r="13393" x14ac:dyDescent="0.3"/>
    <row r="13394" x14ac:dyDescent="0.3"/>
    <row r="13395" x14ac:dyDescent="0.3"/>
    <row r="13396" x14ac:dyDescent="0.3"/>
    <row r="13397" x14ac:dyDescent="0.3"/>
    <row r="13398" x14ac:dyDescent="0.3"/>
    <row r="13399" x14ac:dyDescent="0.3"/>
    <row r="13400" x14ac:dyDescent="0.3"/>
    <row r="13401" x14ac:dyDescent="0.3"/>
    <row r="13402" x14ac:dyDescent="0.3"/>
    <row r="13403" x14ac:dyDescent="0.3"/>
    <row r="13404" x14ac:dyDescent="0.3"/>
    <row r="13405" x14ac:dyDescent="0.3"/>
    <row r="13406" x14ac:dyDescent="0.3"/>
    <row r="13407" x14ac:dyDescent="0.3"/>
    <row r="13408" x14ac:dyDescent="0.3"/>
    <row r="13409" x14ac:dyDescent="0.3"/>
    <row r="13410" x14ac:dyDescent="0.3"/>
    <row r="13411" x14ac:dyDescent="0.3"/>
    <row r="13412" x14ac:dyDescent="0.3"/>
    <row r="13413" x14ac:dyDescent="0.3"/>
    <row r="13414" x14ac:dyDescent="0.3"/>
    <row r="13415" x14ac:dyDescent="0.3"/>
    <row r="13416" x14ac:dyDescent="0.3"/>
    <row r="13417" x14ac:dyDescent="0.3"/>
    <row r="13418" x14ac:dyDescent="0.3"/>
    <row r="13419" x14ac:dyDescent="0.3"/>
    <row r="13420" x14ac:dyDescent="0.3"/>
    <row r="13421" x14ac:dyDescent="0.3"/>
    <row r="13422" x14ac:dyDescent="0.3"/>
    <row r="13423" x14ac:dyDescent="0.3"/>
    <row r="13424" x14ac:dyDescent="0.3"/>
    <row r="13425" x14ac:dyDescent="0.3"/>
    <row r="13426" x14ac:dyDescent="0.3"/>
    <row r="13427" x14ac:dyDescent="0.3"/>
    <row r="13428" x14ac:dyDescent="0.3"/>
    <row r="13429" x14ac:dyDescent="0.3"/>
    <row r="13430" x14ac:dyDescent="0.3"/>
    <row r="13431" x14ac:dyDescent="0.3"/>
    <row r="13432" x14ac:dyDescent="0.3"/>
    <row r="13433" x14ac:dyDescent="0.3"/>
    <row r="13434" x14ac:dyDescent="0.3"/>
    <row r="13435" x14ac:dyDescent="0.3"/>
    <row r="13436" x14ac:dyDescent="0.3"/>
    <row r="13437" x14ac:dyDescent="0.3"/>
    <row r="13438" x14ac:dyDescent="0.3"/>
    <row r="13439" x14ac:dyDescent="0.3"/>
    <row r="13440" x14ac:dyDescent="0.3"/>
    <row r="13441" x14ac:dyDescent="0.3"/>
    <row r="13442" x14ac:dyDescent="0.3"/>
    <row r="13443" x14ac:dyDescent="0.3"/>
    <row r="13444" x14ac:dyDescent="0.3"/>
    <row r="13445" x14ac:dyDescent="0.3"/>
    <row r="13446" x14ac:dyDescent="0.3"/>
    <row r="13447" x14ac:dyDescent="0.3"/>
    <row r="13448" x14ac:dyDescent="0.3"/>
    <row r="13449" x14ac:dyDescent="0.3"/>
    <row r="13450" x14ac:dyDescent="0.3"/>
    <row r="13451" x14ac:dyDescent="0.3"/>
    <row r="13452" x14ac:dyDescent="0.3"/>
    <row r="13453" x14ac:dyDescent="0.3"/>
    <row r="13454" x14ac:dyDescent="0.3"/>
    <row r="13455" x14ac:dyDescent="0.3"/>
    <row r="13456" x14ac:dyDescent="0.3"/>
    <row r="13457" x14ac:dyDescent="0.3"/>
    <row r="13458" x14ac:dyDescent="0.3"/>
    <row r="13459" x14ac:dyDescent="0.3"/>
    <row r="13460" x14ac:dyDescent="0.3"/>
    <row r="13461" x14ac:dyDescent="0.3"/>
    <row r="13462" x14ac:dyDescent="0.3"/>
    <row r="13463" x14ac:dyDescent="0.3"/>
    <row r="13464" x14ac:dyDescent="0.3"/>
    <row r="13465" x14ac:dyDescent="0.3"/>
    <row r="13466" x14ac:dyDescent="0.3"/>
    <row r="13467" x14ac:dyDescent="0.3"/>
    <row r="13468" x14ac:dyDescent="0.3"/>
    <row r="13469" x14ac:dyDescent="0.3"/>
    <row r="13470" x14ac:dyDescent="0.3"/>
    <row r="13471" x14ac:dyDescent="0.3"/>
    <row r="13472" x14ac:dyDescent="0.3"/>
    <row r="13473" x14ac:dyDescent="0.3"/>
    <row r="13474" x14ac:dyDescent="0.3"/>
    <row r="13475" x14ac:dyDescent="0.3"/>
    <row r="13476" x14ac:dyDescent="0.3"/>
    <row r="13477" x14ac:dyDescent="0.3"/>
    <row r="13478" x14ac:dyDescent="0.3"/>
    <row r="13479" x14ac:dyDescent="0.3"/>
    <row r="13480" x14ac:dyDescent="0.3"/>
    <row r="13481" x14ac:dyDescent="0.3"/>
    <row r="13482" x14ac:dyDescent="0.3"/>
    <row r="13483" x14ac:dyDescent="0.3"/>
    <row r="13484" x14ac:dyDescent="0.3"/>
    <row r="13485" x14ac:dyDescent="0.3"/>
    <row r="13486" x14ac:dyDescent="0.3"/>
    <row r="13487" x14ac:dyDescent="0.3"/>
    <row r="13488" x14ac:dyDescent="0.3"/>
    <row r="13489" x14ac:dyDescent="0.3"/>
    <row r="13490" x14ac:dyDescent="0.3"/>
    <row r="13491" x14ac:dyDescent="0.3"/>
    <row r="13492" x14ac:dyDescent="0.3"/>
    <row r="13493" x14ac:dyDescent="0.3"/>
    <row r="13494" x14ac:dyDescent="0.3"/>
    <row r="13495" x14ac:dyDescent="0.3"/>
    <row r="13496" x14ac:dyDescent="0.3"/>
    <row r="13497" x14ac:dyDescent="0.3"/>
    <row r="13498" x14ac:dyDescent="0.3"/>
    <row r="13499" x14ac:dyDescent="0.3"/>
    <row r="13500" x14ac:dyDescent="0.3"/>
    <row r="13501" x14ac:dyDescent="0.3"/>
    <row r="13502" x14ac:dyDescent="0.3"/>
    <row r="13503" x14ac:dyDescent="0.3"/>
    <row r="13504" x14ac:dyDescent="0.3"/>
    <row r="13505" x14ac:dyDescent="0.3"/>
    <row r="13506" x14ac:dyDescent="0.3"/>
    <row r="13507" x14ac:dyDescent="0.3"/>
    <row r="13508" x14ac:dyDescent="0.3"/>
    <row r="13509" x14ac:dyDescent="0.3"/>
    <row r="13510" x14ac:dyDescent="0.3"/>
    <row r="13511" x14ac:dyDescent="0.3"/>
    <row r="13512" x14ac:dyDescent="0.3"/>
    <row r="13513" x14ac:dyDescent="0.3"/>
    <row r="13514" x14ac:dyDescent="0.3"/>
    <row r="13515" x14ac:dyDescent="0.3"/>
    <row r="13516" x14ac:dyDescent="0.3"/>
    <row r="13517" x14ac:dyDescent="0.3"/>
    <row r="13518" x14ac:dyDescent="0.3"/>
    <row r="13519" x14ac:dyDescent="0.3"/>
    <row r="13520" x14ac:dyDescent="0.3"/>
    <row r="13521" x14ac:dyDescent="0.3"/>
    <row r="13522" x14ac:dyDescent="0.3"/>
    <row r="13523" x14ac:dyDescent="0.3"/>
    <row r="13524" x14ac:dyDescent="0.3"/>
    <row r="13525" x14ac:dyDescent="0.3"/>
    <row r="13526" x14ac:dyDescent="0.3"/>
    <row r="13527" x14ac:dyDescent="0.3"/>
    <row r="13528" x14ac:dyDescent="0.3"/>
    <row r="13529" x14ac:dyDescent="0.3"/>
    <row r="13530" x14ac:dyDescent="0.3"/>
    <row r="13531" x14ac:dyDescent="0.3"/>
    <row r="13532" x14ac:dyDescent="0.3"/>
    <row r="13533" x14ac:dyDescent="0.3"/>
    <row r="13534" x14ac:dyDescent="0.3"/>
    <row r="13535" x14ac:dyDescent="0.3"/>
    <row r="13536" x14ac:dyDescent="0.3"/>
    <row r="13537" x14ac:dyDescent="0.3"/>
    <row r="13538" x14ac:dyDescent="0.3"/>
    <row r="13539" x14ac:dyDescent="0.3"/>
    <row r="13540" x14ac:dyDescent="0.3"/>
    <row r="13541" x14ac:dyDescent="0.3"/>
    <row r="13542" x14ac:dyDescent="0.3"/>
    <row r="13543" x14ac:dyDescent="0.3"/>
    <row r="13544" x14ac:dyDescent="0.3"/>
    <row r="13545" x14ac:dyDescent="0.3"/>
    <row r="13546" x14ac:dyDescent="0.3"/>
    <row r="13547" x14ac:dyDescent="0.3"/>
    <row r="13548" x14ac:dyDescent="0.3"/>
    <row r="13549" x14ac:dyDescent="0.3"/>
    <row r="13550" x14ac:dyDescent="0.3"/>
    <row r="13551" x14ac:dyDescent="0.3"/>
    <row r="13552" x14ac:dyDescent="0.3"/>
    <row r="13553" x14ac:dyDescent="0.3"/>
    <row r="13554" x14ac:dyDescent="0.3"/>
    <row r="13555" x14ac:dyDescent="0.3"/>
    <row r="13556" x14ac:dyDescent="0.3"/>
    <row r="13557" x14ac:dyDescent="0.3"/>
    <row r="13558" x14ac:dyDescent="0.3"/>
    <row r="13559" x14ac:dyDescent="0.3"/>
    <row r="13560" x14ac:dyDescent="0.3"/>
    <row r="13561" x14ac:dyDescent="0.3"/>
    <row r="13562" x14ac:dyDescent="0.3"/>
    <row r="13563" x14ac:dyDescent="0.3"/>
    <row r="13564" x14ac:dyDescent="0.3"/>
    <row r="13565" x14ac:dyDescent="0.3"/>
    <row r="13566" x14ac:dyDescent="0.3"/>
    <row r="13567" x14ac:dyDescent="0.3"/>
    <row r="13568" x14ac:dyDescent="0.3"/>
    <row r="13569" x14ac:dyDescent="0.3"/>
    <row r="13570" x14ac:dyDescent="0.3"/>
    <row r="13571" x14ac:dyDescent="0.3"/>
    <row r="13572" x14ac:dyDescent="0.3"/>
    <row r="13573" x14ac:dyDescent="0.3"/>
    <row r="13574" x14ac:dyDescent="0.3"/>
    <row r="13575" x14ac:dyDescent="0.3"/>
    <row r="13576" x14ac:dyDescent="0.3"/>
    <row r="13577" x14ac:dyDescent="0.3"/>
    <row r="13578" x14ac:dyDescent="0.3"/>
    <row r="13579" x14ac:dyDescent="0.3"/>
    <row r="13580" x14ac:dyDescent="0.3"/>
    <row r="13581" x14ac:dyDescent="0.3"/>
    <row r="13582" x14ac:dyDescent="0.3"/>
    <row r="13583" x14ac:dyDescent="0.3"/>
    <row r="13584" x14ac:dyDescent="0.3"/>
    <row r="13585" x14ac:dyDescent="0.3"/>
    <row r="13586" x14ac:dyDescent="0.3"/>
    <row r="13587" x14ac:dyDescent="0.3"/>
    <row r="13588" x14ac:dyDescent="0.3"/>
    <row r="13589" x14ac:dyDescent="0.3"/>
    <row r="13590" x14ac:dyDescent="0.3"/>
    <row r="13591" x14ac:dyDescent="0.3"/>
    <row r="13592" x14ac:dyDescent="0.3"/>
    <row r="13593" x14ac:dyDescent="0.3"/>
    <row r="13594" x14ac:dyDescent="0.3"/>
    <row r="13595" x14ac:dyDescent="0.3"/>
    <row r="13596" x14ac:dyDescent="0.3"/>
    <row r="13597" x14ac:dyDescent="0.3"/>
    <row r="13598" x14ac:dyDescent="0.3"/>
    <row r="13599" x14ac:dyDescent="0.3"/>
    <row r="13600" x14ac:dyDescent="0.3"/>
    <row r="13601" x14ac:dyDescent="0.3"/>
    <row r="13602" x14ac:dyDescent="0.3"/>
    <row r="13603" x14ac:dyDescent="0.3"/>
    <row r="13604" x14ac:dyDescent="0.3"/>
    <row r="13605" x14ac:dyDescent="0.3"/>
    <row r="13606" x14ac:dyDescent="0.3"/>
    <row r="13607" x14ac:dyDescent="0.3"/>
    <row r="13608" x14ac:dyDescent="0.3"/>
    <row r="13609" x14ac:dyDescent="0.3"/>
    <row r="13610" x14ac:dyDescent="0.3"/>
    <row r="13611" x14ac:dyDescent="0.3"/>
    <row r="13612" x14ac:dyDescent="0.3"/>
    <row r="13613" x14ac:dyDescent="0.3"/>
    <row r="13614" x14ac:dyDescent="0.3"/>
    <row r="13615" x14ac:dyDescent="0.3"/>
    <row r="13616" x14ac:dyDescent="0.3"/>
    <row r="13617" x14ac:dyDescent="0.3"/>
    <row r="13618" x14ac:dyDescent="0.3"/>
    <row r="13619" x14ac:dyDescent="0.3"/>
    <row r="13620" x14ac:dyDescent="0.3"/>
    <row r="13621" x14ac:dyDescent="0.3"/>
    <row r="13622" x14ac:dyDescent="0.3"/>
    <row r="13623" x14ac:dyDescent="0.3"/>
    <row r="13624" x14ac:dyDescent="0.3"/>
    <row r="13625" x14ac:dyDescent="0.3"/>
    <row r="13626" x14ac:dyDescent="0.3"/>
    <row r="13627" x14ac:dyDescent="0.3"/>
    <row r="13628" x14ac:dyDescent="0.3"/>
    <row r="13629" x14ac:dyDescent="0.3"/>
    <row r="13630" x14ac:dyDescent="0.3"/>
    <row r="13631" x14ac:dyDescent="0.3"/>
    <row r="13632" x14ac:dyDescent="0.3"/>
    <row r="13633" x14ac:dyDescent="0.3"/>
    <row r="13634" x14ac:dyDescent="0.3"/>
    <row r="13635" x14ac:dyDescent="0.3"/>
    <row r="13636" x14ac:dyDescent="0.3"/>
    <row r="13637" x14ac:dyDescent="0.3"/>
    <row r="13638" x14ac:dyDescent="0.3"/>
    <row r="13639" x14ac:dyDescent="0.3"/>
    <row r="13640" x14ac:dyDescent="0.3"/>
    <row r="13641" x14ac:dyDescent="0.3"/>
    <row r="13642" x14ac:dyDescent="0.3"/>
    <row r="13643" x14ac:dyDescent="0.3"/>
    <row r="13644" x14ac:dyDescent="0.3"/>
    <row r="13645" x14ac:dyDescent="0.3"/>
    <row r="13646" x14ac:dyDescent="0.3"/>
    <row r="13647" x14ac:dyDescent="0.3"/>
    <row r="13648" x14ac:dyDescent="0.3"/>
    <row r="13649" x14ac:dyDescent="0.3"/>
    <row r="13650" x14ac:dyDescent="0.3"/>
    <row r="13651" x14ac:dyDescent="0.3"/>
    <row r="13652" x14ac:dyDescent="0.3"/>
    <row r="13653" x14ac:dyDescent="0.3"/>
    <row r="13654" x14ac:dyDescent="0.3"/>
    <row r="13655" x14ac:dyDescent="0.3"/>
    <row r="13656" x14ac:dyDescent="0.3"/>
    <row r="13657" x14ac:dyDescent="0.3"/>
    <row r="13658" x14ac:dyDescent="0.3"/>
    <row r="13659" x14ac:dyDescent="0.3"/>
    <row r="13660" x14ac:dyDescent="0.3"/>
    <row r="13661" x14ac:dyDescent="0.3"/>
    <row r="13662" x14ac:dyDescent="0.3"/>
    <row r="13663" x14ac:dyDescent="0.3"/>
    <row r="13664" x14ac:dyDescent="0.3"/>
    <row r="13665" x14ac:dyDescent="0.3"/>
    <row r="13666" x14ac:dyDescent="0.3"/>
    <row r="13667" x14ac:dyDescent="0.3"/>
    <row r="13668" x14ac:dyDescent="0.3"/>
    <row r="13669" x14ac:dyDescent="0.3"/>
    <row r="13670" x14ac:dyDescent="0.3"/>
    <row r="13671" x14ac:dyDescent="0.3"/>
    <row r="13672" x14ac:dyDescent="0.3"/>
    <row r="13673" x14ac:dyDescent="0.3"/>
    <row r="13674" x14ac:dyDescent="0.3"/>
    <row r="13675" x14ac:dyDescent="0.3"/>
    <row r="13676" x14ac:dyDescent="0.3"/>
    <row r="13677" x14ac:dyDescent="0.3"/>
    <row r="13678" x14ac:dyDescent="0.3"/>
    <row r="13679" x14ac:dyDescent="0.3"/>
    <row r="13680" x14ac:dyDescent="0.3"/>
    <row r="13681" x14ac:dyDescent="0.3"/>
    <row r="13682" x14ac:dyDescent="0.3"/>
    <row r="13683" x14ac:dyDescent="0.3"/>
    <row r="13684" x14ac:dyDescent="0.3"/>
    <row r="13685" x14ac:dyDescent="0.3"/>
    <row r="13686" x14ac:dyDescent="0.3"/>
    <row r="13687" x14ac:dyDescent="0.3"/>
    <row r="13688" x14ac:dyDescent="0.3"/>
    <row r="13689" x14ac:dyDescent="0.3"/>
    <row r="13690" x14ac:dyDescent="0.3"/>
    <row r="13691" x14ac:dyDescent="0.3"/>
    <row r="13692" x14ac:dyDescent="0.3"/>
    <row r="13693" x14ac:dyDescent="0.3"/>
    <row r="13694" x14ac:dyDescent="0.3"/>
    <row r="13695" x14ac:dyDescent="0.3"/>
    <row r="13696" x14ac:dyDescent="0.3"/>
    <row r="13697" x14ac:dyDescent="0.3"/>
    <row r="13698" x14ac:dyDescent="0.3"/>
    <row r="13699" x14ac:dyDescent="0.3"/>
    <row r="13700" x14ac:dyDescent="0.3"/>
    <row r="13701" x14ac:dyDescent="0.3"/>
    <row r="13702" x14ac:dyDescent="0.3"/>
    <row r="13703" x14ac:dyDescent="0.3"/>
    <row r="13704" x14ac:dyDescent="0.3"/>
    <row r="13705" x14ac:dyDescent="0.3"/>
    <row r="13706" x14ac:dyDescent="0.3"/>
    <row r="13707" x14ac:dyDescent="0.3"/>
    <row r="13708" x14ac:dyDescent="0.3"/>
    <row r="13709" x14ac:dyDescent="0.3"/>
    <row r="13710" x14ac:dyDescent="0.3"/>
    <row r="13711" x14ac:dyDescent="0.3"/>
    <row r="13712" x14ac:dyDescent="0.3"/>
    <row r="13713" x14ac:dyDescent="0.3"/>
    <row r="13714" x14ac:dyDescent="0.3"/>
    <row r="13715" x14ac:dyDescent="0.3"/>
    <row r="13716" x14ac:dyDescent="0.3"/>
    <row r="13717" x14ac:dyDescent="0.3"/>
    <row r="13718" x14ac:dyDescent="0.3"/>
    <row r="13719" x14ac:dyDescent="0.3"/>
    <row r="13720" x14ac:dyDescent="0.3"/>
    <row r="13721" x14ac:dyDescent="0.3"/>
    <row r="13722" x14ac:dyDescent="0.3"/>
    <row r="13723" x14ac:dyDescent="0.3"/>
    <row r="13724" x14ac:dyDescent="0.3"/>
    <row r="13725" x14ac:dyDescent="0.3"/>
    <row r="13726" x14ac:dyDescent="0.3"/>
    <row r="13727" x14ac:dyDescent="0.3"/>
    <row r="13728" x14ac:dyDescent="0.3"/>
    <row r="13729" x14ac:dyDescent="0.3"/>
    <row r="13730" x14ac:dyDescent="0.3"/>
    <row r="13731" x14ac:dyDescent="0.3"/>
    <row r="13732" x14ac:dyDescent="0.3"/>
    <row r="13733" x14ac:dyDescent="0.3"/>
    <row r="13734" x14ac:dyDescent="0.3"/>
    <row r="13735" x14ac:dyDescent="0.3"/>
    <row r="13736" x14ac:dyDescent="0.3"/>
    <row r="13737" x14ac:dyDescent="0.3"/>
    <row r="13738" x14ac:dyDescent="0.3"/>
    <row r="13739" x14ac:dyDescent="0.3"/>
    <row r="13740" x14ac:dyDescent="0.3"/>
    <row r="13741" x14ac:dyDescent="0.3"/>
    <row r="13742" x14ac:dyDescent="0.3"/>
    <row r="13743" x14ac:dyDescent="0.3"/>
    <row r="13744" x14ac:dyDescent="0.3"/>
    <row r="13745" x14ac:dyDescent="0.3"/>
    <row r="13746" x14ac:dyDescent="0.3"/>
    <row r="13747" x14ac:dyDescent="0.3"/>
    <row r="13748" x14ac:dyDescent="0.3"/>
    <row r="13749" x14ac:dyDescent="0.3"/>
    <row r="13750" x14ac:dyDescent="0.3"/>
    <row r="13751" x14ac:dyDescent="0.3"/>
    <row r="13752" x14ac:dyDescent="0.3"/>
    <row r="13753" x14ac:dyDescent="0.3"/>
    <row r="13754" x14ac:dyDescent="0.3"/>
    <row r="13755" x14ac:dyDescent="0.3"/>
    <row r="13756" x14ac:dyDescent="0.3"/>
    <row r="13757" x14ac:dyDescent="0.3"/>
    <row r="13758" x14ac:dyDescent="0.3"/>
    <row r="13759" x14ac:dyDescent="0.3"/>
    <row r="13760" x14ac:dyDescent="0.3"/>
    <row r="13761" x14ac:dyDescent="0.3"/>
    <row r="13762" x14ac:dyDescent="0.3"/>
    <row r="13763" x14ac:dyDescent="0.3"/>
    <row r="13764" x14ac:dyDescent="0.3"/>
    <row r="13765" x14ac:dyDescent="0.3"/>
    <row r="13766" x14ac:dyDescent="0.3"/>
    <row r="13767" x14ac:dyDescent="0.3"/>
    <row r="13768" x14ac:dyDescent="0.3"/>
    <row r="13769" x14ac:dyDescent="0.3"/>
    <row r="13770" x14ac:dyDescent="0.3"/>
    <row r="13771" x14ac:dyDescent="0.3"/>
    <row r="13772" x14ac:dyDescent="0.3"/>
    <row r="13773" x14ac:dyDescent="0.3"/>
    <row r="13774" x14ac:dyDescent="0.3"/>
    <row r="13775" x14ac:dyDescent="0.3"/>
    <row r="13776" x14ac:dyDescent="0.3"/>
    <row r="13777" x14ac:dyDescent="0.3"/>
    <row r="13778" x14ac:dyDescent="0.3"/>
    <row r="13779" x14ac:dyDescent="0.3"/>
    <row r="13780" x14ac:dyDescent="0.3"/>
    <row r="13781" x14ac:dyDescent="0.3"/>
    <row r="13782" x14ac:dyDescent="0.3"/>
    <row r="13783" x14ac:dyDescent="0.3"/>
    <row r="13784" x14ac:dyDescent="0.3"/>
    <row r="13785" x14ac:dyDescent="0.3"/>
    <row r="13786" x14ac:dyDescent="0.3"/>
    <row r="13787" x14ac:dyDescent="0.3"/>
    <row r="13788" x14ac:dyDescent="0.3"/>
    <row r="13789" x14ac:dyDescent="0.3"/>
    <row r="13790" x14ac:dyDescent="0.3"/>
    <row r="13791" x14ac:dyDescent="0.3"/>
    <row r="13792" x14ac:dyDescent="0.3"/>
    <row r="13793" x14ac:dyDescent="0.3"/>
    <row r="13794" x14ac:dyDescent="0.3"/>
    <row r="13795" x14ac:dyDescent="0.3"/>
    <row r="13796" x14ac:dyDescent="0.3"/>
    <row r="13797" x14ac:dyDescent="0.3"/>
    <row r="13798" x14ac:dyDescent="0.3"/>
    <row r="13799" x14ac:dyDescent="0.3"/>
    <row r="13800" x14ac:dyDescent="0.3"/>
    <row r="13801" x14ac:dyDescent="0.3"/>
    <row r="13802" x14ac:dyDescent="0.3"/>
    <row r="13803" x14ac:dyDescent="0.3"/>
    <row r="13804" x14ac:dyDescent="0.3"/>
    <row r="13805" x14ac:dyDescent="0.3"/>
    <row r="13806" x14ac:dyDescent="0.3"/>
    <row r="13807" x14ac:dyDescent="0.3"/>
    <row r="13808" x14ac:dyDescent="0.3"/>
    <row r="13809" x14ac:dyDescent="0.3"/>
    <row r="13810" x14ac:dyDescent="0.3"/>
    <row r="13811" x14ac:dyDescent="0.3"/>
    <row r="13812" x14ac:dyDescent="0.3"/>
    <row r="13813" x14ac:dyDescent="0.3"/>
    <row r="13814" x14ac:dyDescent="0.3"/>
    <row r="13815" x14ac:dyDescent="0.3"/>
    <row r="13816" x14ac:dyDescent="0.3"/>
    <row r="13817" x14ac:dyDescent="0.3"/>
    <row r="13818" x14ac:dyDescent="0.3"/>
    <row r="13819" x14ac:dyDescent="0.3"/>
    <row r="13820" x14ac:dyDescent="0.3"/>
    <row r="13821" x14ac:dyDescent="0.3"/>
    <row r="13822" x14ac:dyDescent="0.3"/>
    <row r="13823" x14ac:dyDescent="0.3"/>
    <row r="13824" x14ac:dyDescent="0.3"/>
    <row r="13825" x14ac:dyDescent="0.3"/>
    <row r="13826" x14ac:dyDescent="0.3"/>
    <row r="13827" x14ac:dyDescent="0.3"/>
    <row r="13828" x14ac:dyDescent="0.3"/>
    <row r="13829" x14ac:dyDescent="0.3"/>
    <row r="13830" x14ac:dyDescent="0.3"/>
    <row r="13831" x14ac:dyDescent="0.3"/>
    <row r="13832" x14ac:dyDescent="0.3"/>
    <row r="13833" x14ac:dyDescent="0.3"/>
    <row r="13834" x14ac:dyDescent="0.3"/>
    <row r="13835" x14ac:dyDescent="0.3"/>
    <row r="13836" x14ac:dyDescent="0.3"/>
    <row r="13837" x14ac:dyDescent="0.3"/>
    <row r="13838" x14ac:dyDescent="0.3"/>
    <row r="13839" x14ac:dyDescent="0.3"/>
    <row r="13840" x14ac:dyDescent="0.3"/>
    <row r="13841" x14ac:dyDescent="0.3"/>
    <row r="13842" x14ac:dyDescent="0.3"/>
    <row r="13843" x14ac:dyDescent="0.3"/>
    <row r="13844" x14ac:dyDescent="0.3"/>
    <row r="13845" x14ac:dyDescent="0.3"/>
    <row r="13846" x14ac:dyDescent="0.3"/>
    <row r="13847" x14ac:dyDescent="0.3"/>
    <row r="13848" x14ac:dyDescent="0.3"/>
    <row r="13849" x14ac:dyDescent="0.3"/>
    <row r="13850" x14ac:dyDescent="0.3"/>
    <row r="13851" x14ac:dyDescent="0.3"/>
    <row r="13852" x14ac:dyDescent="0.3"/>
    <row r="13853" x14ac:dyDescent="0.3"/>
    <row r="13854" x14ac:dyDescent="0.3"/>
    <row r="13855" x14ac:dyDescent="0.3"/>
    <row r="13856" x14ac:dyDescent="0.3"/>
    <row r="13857" x14ac:dyDescent="0.3"/>
    <row r="13858" x14ac:dyDescent="0.3"/>
    <row r="13859" x14ac:dyDescent="0.3"/>
    <row r="13860" x14ac:dyDescent="0.3"/>
    <row r="13861" x14ac:dyDescent="0.3"/>
    <row r="13862" x14ac:dyDescent="0.3"/>
    <row r="13863" x14ac:dyDescent="0.3"/>
    <row r="13864" x14ac:dyDescent="0.3"/>
    <row r="13865" x14ac:dyDescent="0.3"/>
    <row r="13866" x14ac:dyDescent="0.3"/>
    <row r="13867" x14ac:dyDescent="0.3"/>
    <row r="13868" x14ac:dyDescent="0.3"/>
    <row r="13869" x14ac:dyDescent="0.3"/>
    <row r="13870" x14ac:dyDescent="0.3"/>
    <row r="13871" x14ac:dyDescent="0.3"/>
    <row r="13872" x14ac:dyDescent="0.3"/>
    <row r="13873" x14ac:dyDescent="0.3"/>
    <row r="13874" x14ac:dyDescent="0.3"/>
    <row r="13875" x14ac:dyDescent="0.3"/>
    <row r="13876" x14ac:dyDescent="0.3"/>
    <row r="13877" x14ac:dyDescent="0.3"/>
    <row r="13878" x14ac:dyDescent="0.3"/>
    <row r="13879" x14ac:dyDescent="0.3"/>
    <row r="13880" x14ac:dyDescent="0.3"/>
    <row r="13881" x14ac:dyDescent="0.3"/>
    <row r="13882" x14ac:dyDescent="0.3"/>
    <row r="13883" x14ac:dyDescent="0.3"/>
    <row r="13884" x14ac:dyDescent="0.3"/>
    <row r="13885" x14ac:dyDescent="0.3"/>
    <row r="13886" x14ac:dyDescent="0.3"/>
    <row r="13887" x14ac:dyDescent="0.3"/>
    <row r="13888" x14ac:dyDescent="0.3"/>
    <row r="13889" x14ac:dyDescent="0.3"/>
    <row r="13890" x14ac:dyDescent="0.3"/>
    <row r="13891" x14ac:dyDescent="0.3"/>
    <row r="13892" x14ac:dyDescent="0.3"/>
    <row r="13893" x14ac:dyDescent="0.3"/>
    <row r="13894" x14ac:dyDescent="0.3"/>
    <row r="13895" x14ac:dyDescent="0.3"/>
    <row r="13896" x14ac:dyDescent="0.3"/>
    <row r="13897" x14ac:dyDescent="0.3"/>
    <row r="13898" x14ac:dyDescent="0.3"/>
    <row r="13899" x14ac:dyDescent="0.3"/>
    <row r="13900" x14ac:dyDescent="0.3"/>
    <row r="13901" x14ac:dyDescent="0.3"/>
    <row r="13902" x14ac:dyDescent="0.3"/>
    <row r="13903" x14ac:dyDescent="0.3"/>
    <row r="13904" x14ac:dyDescent="0.3"/>
    <row r="13905" x14ac:dyDescent="0.3"/>
    <row r="13906" x14ac:dyDescent="0.3"/>
    <row r="13907" x14ac:dyDescent="0.3"/>
    <row r="13908" x14ac:dyDescent="0.3"/>
    <row r="13909" x14ac:dyDescent="0.3"/>
    <row r="13910" x14ac:dyDescent="0.3"/>
    <row r="13911" x14ac:dyDescent="0.3"/>
    <row r="13912" x14ac:dyDescent="0.3"/>
    <row r="13913" x14ac:dyDescent="0.3"/>
    <row r="13914" x14ac:dyDescent="0.3"/>
    <row r="13915" x14ac:dyDescent="0.3"/>
    <row r="13916" x14ac:dyDescent="0.3"/>
    <row r="13917" x14ac:dyDescent="0.3"/>
    <row r="13918" x14ac:dyDescent="0.3"/>
    <row r="13919" x14ac:dyDescent="0.3"/>
    <row r="13920" x14ac:dyDescent="0.3"/>
    <row r="13921" x14ac:dyDescent="0.3"/>
    <row r="13922" x14ac:dyDescent="0.3"/>
    <row r="13923" x14ac:dyDescent="0.3"/>
    <row r="13924" x14ac:dyDescent="0.3"/>
    <row r="13925" x14ac:dyDescent="0.3"/>
    <row r="13926" x14ac:dyDescent="0.3"/>
    <row r="13927" x14ac:dyDescent="0.3"/>
    <row r="13928" x14ac:dyDescent="0.3"/>
    <row r="13929" x14ac:dyDescent="0.3"/>
    <row r="13930" x14ac:dyDescent="0.3"/>
    <row r="13931" x14ac:dyDescent="0.3"/>
    <row r="13932" x14ac:dyDescent="0.3"/>
    <row r="13933" x14ac:dyDescent="0.3"/>
    <row r="13934" x14ac:dyDescent="0.3"/>
    <row r="13935" x14ac:dyDescent="0.3"/>
    <row r="13936" x14ac:dyDescent="0.3"/>
    <row r="13937" x14ac:dyDescent="0.3"/>
    <row r="13938" x14ac:dyDescent="0.3"/>
    <row r="13939" x14ac:dyDescent="0.3"/>
    <row r="13940" x14ac:dyDescent="0.3"/>
    <row r="13941" x14ac:dyDescent="0.3"/>
    <row r="13942" x14ac:dyDescent="0.3"/>
    <row r="13943" x14ac:dyDescent="0.3"/>
    <row r="13944" x14ac:dyDescent="0.3"/>
    <row r="13945" x14ac:dyDescent="0.3"/>
    <row r="13946" x14ac:dyDescent="0.3"/>
    <row r="13947" x14ac:dyDescent="0.3"/>
    <row r="13948" x14ac:dyDescent="0.3"/>
    <row r="13949" x14ac:dyDescent="0.3"/>
    <row r="13950" x14ac:dyDescent="0.3"/>
    <row r="13951" x14ac:dyDescent="0.3"/>
    <row r="13952" x14ac:dyDescent="0.3"/>
    <row r="13953" x14ac:dyDescent="0.3"/>
    <row r="13954" x14ac:dyDescent="0.3"/>
    <row r="13955" x14ac:dyDescent="0.3"/>
    <row r="13956" x14ac:dyDescent="0.3"/>
    <row r="13957" x14ac:dyDescent="0.3"/>
    <row r="13958" x14ac:dyDescent="0.3"/>
    <row r="13959" x14ac:dyDescent="0.3"/>
    <row r="13960" x14ac:dyDescent="0.3"/>
    <row r="13961" x14ac:dyDescent="0.3"/>
    <row r="13962" x14ac:dyDescent="0.3"/>
    <row r="13963" x14ac:dyDescent="0.3"/>
    <row r="13964" x14ac:dyDescent="0.3"/>
    <row r="13965" x14ac:dyDescent="0.3"/>
    <row r="13966" x14ac:dyDescent="0.3"/>
    <row r="13967" x14ac:dyDescent="0.3"/>
    <row r="13968" x14ac:dyDescent="0.3"/>
    <row r="13969" x14ac:dyDescent="0.3"/>
    <row r="13970" x14ac:dyDescent="0.3"/>
    <row r="13971" x14ac:dyDescent="0.3"/>
    <row r="13972" x14ac:dyDescent="0.3"/>
    <row r="13973" x14ac:dyDescent="0.3"/>
    <row r="13974" x14ac:dyDescent="0.3"/>
    <row r="13975" x14ac:dyDescent="0.3"/>
    <row r="13976" x14ac:dyDescent="0.3"/>
    <row r="13977" x14ac:dyDescent="0.3"/>
    <row r="13978" x14ac:dyDescent="0.3"/>
    <row r="13979" x14ac:dyDescent="0.3"/>
    <row r="13980" x14ac:dyDescent="0.3"/>
    <row r="13981" x14ac:dyDescent="0.3"/>
    <row r="13982" x14ac:dyDescent="0.3"/>
    <row r="13983" x14ac:dyDescent="0.3"/>
    <row r="13984" x14ac:dyDescent="0.3"/>
    <row r="13985" x14ac:dyDescent="0.3"/>
    <row r="13986" x14ac:dyDescent="0.3"/>
    <row r="13987" x14ac:dyDescent="0.3"/>
    <row r="13988" x14ac:dyDescent="0.3"/>
    <row r="13989" x14ac:dyDescent="0.3"/>
    <row r="13990" x14ac:dyDescent="0.3"/>
    <row r="13991" x14ac:dyDescent="0.3"/>
    <row r="13992" x14ac:dyDescent="0.3"/>
    <row r="13993" x14ac:dyDescent="0.3"/>
    <row r="13994" x14ac:dyDescent="0.3"/>
    <row r="13995" x14ac:dyDescent="0.3"/>
    <row r="13996" x14ac:dyDescent="0.3"/>
    <row r="13997" x14ac:dyDescent="0.3"/>
    <row r="13998" x14ac:dyDescent="0.3"/>
    <row r="13999" x14ac:dyDescent="0.3"/>
    <row r="14000" x14ac:dyDescent="0.3"/>
    <row r="14001" spans="71:110" x14ac:dyDescent="0.3">
      <c r="BS14001" s="37"/>
      <c r="BT14001" s="37"/>
      <c r="BU14001" s="37"/>
      <c r="BV14001" s="37"/>
      <c r="BW14001" s="37"/>
      <c r="BX14001" s="37"/>
      <c r="BY14001" s="37"/>
      <c r="BZ14001" s="37"/>
      <c r="CA14001" s="37"/>
      <c r="CB14001" s="38"/>
      <c r="CC14001" s="39"/>
      <c r="CD14001" s="37"/>
      <c r="CE14001" s="37"/>
      <c r="CF14001" s="37"/>
      <c r="CG14001" s="37"/>
      <c r="CH14001" s="37"/>
      <c r="CI14001" s="37"/>
      <c r="CJ14001" s="37"/>
      <c r="CK14001" s="37"/>
      <c r="CL14001" s="37"/>
      <c r="CM14001" s="37"/>
      <c r="CN14001" s="37"/>
      <c r="CO14001" s="37"/>
      <c r="CP14001" s="37"/>
      <c r="CQ14001" s="37"/>
      <c r="CR14001" s="37"/>
      <c r="CS14001" s="37"/>
      <c r="CT14001" s="37"/>
      <c r="CU14001" s="37"/>
      <c r="CV14001" s="37"/>
      <c r="CW14001" s="37"/>
      <c r="CX14001" s="37"/>
      <c r="CY14001" s="37"/>
      <c r="CZ14001" s="37"/>
      <c r="DA14001" s="37"/>
      <c r="DB14001" s="37"/>
      <c r="DC14001" s="37"/>
      <c r="DD14001" s="37"/>
      <c r="DE14001" s="37"/>
      <c r="DF14001" s="37"/>
    </row>
    <row r="14002" spans="71:110" x14ac:dyDescent="0.3">
      <c r="BS14002" s="37"/>
      <c r="BT14002" s="37"/>
      <c r="BU14002" s="37"/>
      <c r="BV14002" s="37"/>
      <c r="BW14002" s="37"/>
      <c r="BX14002" s="37"/>
      <c r="BY14002" s="37"/>
      <c r="BZ14002" s="37"/>
      <c r="CA14002" s="37"/>
      <c r="CB14002" s="38"/>
      <c r="CC14002" s="39"/>
      <c r="CD14002" s="37"/>
      <c r="CE14002" s="37"/>
      <c r="CF14002" s="37"/>
      <c r="CG14002" s="37"/>
      <c r="CH14002" s="37"/>
      <c r="CI14002" s="37"/>
      <c r="CJ14002" s="37"/>
      <c r="CK14002" s="37"/>
      <c r="CL14002" s="37"/>
      <c r="CM14002" s="37"/>
      <c r="CN14002" s="37"/>
      <c r="CO14002" s="37"/>
      <c r="CP14002" s="37"/>
      <c r="CQ14002" s="37"/>
      <c r="CR14002" s="37"/>
      <c r="CS14002" s="37"/>
      <c r="CT14002" s="37"/>
      <c r="CU14002" s="37"/>
      <c r="CV14002" s="37"/>
      <c r="CW14002" s="37"/>
      <c r="CX14002" s="37"/>
      <c r="CY14002" s="37"/>
      <c r="CZ14002" s="37"/>
      <c r="DA14002" s="37"/>
      <c r="DB14002" s="37"/>
      <c r="DC14002" s="37"/>
      <c r="DD14002" s="37"/>
      <c r="DE14002" s="37"/>
      <c r="DF14002" s="37"/>
    </row>
    <row r="14003" spans="71:110" x14ac:dyDescent="0.3">
      <c r="BS14003" s="37"/>
      <c r="BT14003" s="37"/>
      <c r="BU14003" s="37"/>
      <c r="BV14003" s="37"/>
      <c r="BW14003" s="37"/>
      <c r="BX14003" s="37"/>
      <c r="BY14003" s="37"/>
      <c r="BZ14003" s="37"/>
      <c r="CA14003" s="37"/>
      <c r="CB14003" s="38"/>
      <c r="CC14003" s="39"/>
      <c r="CD14003" s="37"/>
      <c r="CE14003" s="37"/>
      <c r="CF14003" s="37"/>
      <c r="CG14003" s="37"/>
      <c r="CH14003" s="37"/>
      <c r="CI14003" s="37"/>
      <c r="CJ14003" s="37"/>
      <c r="CK14003" s="37"/>
      <c r="CL14003" s="37"/>
      <c r="CM14003" s="37"/>
      <c r="CN14003" s="37"/>
      <c r="CO14003" s="37"/>
      <c r="CP14003" s="37"/>
      <c r="CQ14003" s="37"/>
      <c r="CR14003" s="37"/>
      <c r="CS14003" s="37"/>
      <c r="CT14003" s="37"/>
      <c r="CU14003" s="37"/>
      <c r="CV14003" s="37"/>
      <c r="CW14003" s="37"/>
      <c r="CX14003" s="37"/>
      <c r="CY14003" s="37"/>
      <c r="CZ14003" s="37"/>
      <c r="DA14003" s="37"/>
      <c r="DB14003" s="37"/>
      <c r="DC14003" s="37"/>
      <c r="DD14003" s="37"/>
      <c r="DE14003" s="37"/>
      <c r="DF14003" s="37"/>
    </row>
    <row r="14004" spans="71:110" x14ac:dyDescent="0.3">
      <c r="BS14004" s="37"/>
      <c r="BT14004" s="37"/>
      <c r="BU14004" s="37"/>
      <c r="BV14004" s="37"/>
      <c r="BW14004" s="37"/>
      <c r="BX14004" s="37"/>
      <c r="BY14004" s="37"/>
      <c r="BZ14004" s="37"/>
      <c r="CA14004" s="37"/>
      <c r="CB14004" s="38"/>
      <c r="CC14004" s="39"/>
      <c r="CD14004" s="37"/>
      <c r="CE14004" s="37"/>
      <c r="CF14004" s="37"/>
      <c r="CG14004" s="37"/>
      <c r="CH14004" s="37"/>
      <c r="CI14004" s="37"/>
      <c r="CJ14004" s="37"/>
      <c r="CK14004" s="37"/>
      <c r="CL14004" s="37"/>
      <c r="CM14004" s="37"/>
      <c r="CN14004" s="37"/>
      <c r="CO14004" s="37"/>
      <c r="CP14004" s="37"/>
      <c r="CQ14004" s="37"/>
      <c r="CR14004" s="37"/>
      <c r="CS14004" s="37"/>
      <c r="CT14004" s="37"/>
      <c r="CU14004" s="37"/>
      <c r="CV14004" s="37"/>
      <c r="CW14004" s="37"/>
      <c r="CX14004" s="37"/>
      <c r="CY14004" s="37"/>
      <c r="CZ14004" s="37"/>
      <c r="DA14004" s="37"/>
      <c r="DB14004" s="37"/>
      <c r="DC14004" s="37"/>
      <c r="DD14004" s="37"/>
      <c r="DE14004" s="37"/>
      <c r="DF14004" s="37"/>
    </row>
    <row r="14005" spans="71:110" x14ac:dyDescent="0.3">
      <c r="BS14005" s="37"/>
      <c r="BT14005" s="37"/>
      <c r="BU14005" s="37"/>
      <c r="BV14005" s="37"/>
      <c r="BW14005" s="37"/>
      <c r="BX14005" s="37"/>
      <c r="BY14005" s="37"/>
      <c r="BZ14005" s="37"/>
      <c r="CA14005" s="37"/>
      <c r="CB14005" s="38"/>
      <c r="CC14005" s="39"/>
      <c r="CD14005" s="37"/>
      <c r="CE14005" s="37"/>
      <c r="CF14005" s="37"/>
      <c r="CG14005" s="37"/>
      <c r="CH14005" s="37"/>
      <c r="CI14005" s="37"/>
      <c r="CJ14005" s="37"/>
      <c r="CK14005" s="37"/>
      <c r="CL14005" s="37"/>
      <c r="CM14005" s="37"/>
      <c r="CN14005" s="37"/>
      <c r="CO14005" s="37"/>
      <c r="CP14005" s="37"/>
      <c r="CQ14005" s="37"/>
      <c r="CR14005" s="37"/>
      <c r="CS14005" s="37"/>
      <c r="CT14005" s="37"/>
      <c r="CU14005" s="37"/>
      <c r="CV14005" s="37"/>
      <c r="CW14005" s="37"/>
      <c r="CX14005" s="37"/>
      <c r="CY14005" s="37"/>
      <c r="CZ14005" s="37"/>
      <c r="DA14005" s="37"/>
      <c r="DB14005" s="37"/>
      <c r="DC14005" s="37"/>
      <c r="DD14005" s="37"/>
      <c r="DE14005" s="37"/>
      <c r="DF14005" s="37"/>
    </row>
    <row r="14006" spans="71:110" x14ac:dyDescent="0.3">
      <c r="BS14006" s="37"/>
      <c r="BT14006" s="37"/>
      <c r="BU14006" s="37"/>
      <c r="BV14006" s="37"/>
      <c r="BW14006" s="37"/>
      <c r="BX14006" s="37"/>
      <c r="BY14006" s="37"/>
      <c r="BZ14006" s="37"/>
      <c r="CA14006" s="37"/>
      <c r="CB14006" s="38"/>
      <c r="CC14006" s="39"/>
      <c r="CD14006" s="37"/>
      <c r="CE14006" s="37"/>
      <c r="CF14006" s="37"/>
      <c r="CG14006" s="37"/>
      <c r="CH14006" s="37">
        <v>1</v>
      </c>
      <c r="CI14006" s="37"/>
      <c r="CJ14006" s="37"/>
      <c r="CK14006" s="37"/>
      <c r="CL14006" s="37"/>
      <c r="CM14006" s="37"/>
      <c r="CN14006" s="37"/>
      <c r="CO14006" s="37"/>
      <c r="CP14006" s="37"/>
      <c r="CQ14006" s="37"/>
      <c r="CR14006" s="37"/>
      <c r="CS14006" s="37"/>
      <c r="CT14006" s="37"/>
      <c r="CU14006" s="37"/>
      <c r="CV14006" s="37"/>
      <c r="CW14006" s="37"/>
      <c r="CX14006" s="37"/>
      <c r="CY14006" s="37"/>
      <c r="CZ14006" s="37"/>
      <c r="DA14006" s="37"/>
      <c r="DB14006" s="37"/>
      <c r="DC14006" s="37"/>
      <c r="DD14006" s="37"/>
      <c r="DE14006" s="37"/>
      <c r="DF14006" s="37"/>
    </row>
    <row r="14007" spans="71:110" x14ac:dyDescent="0.3">
      <c r="BS14007" s="32" t="str">
        <f>IF(Kiadasi_kiseroiv!$K$2=BT14007,BV14007,"")</f>
        <v/>
      </c>
      <c r="BT14007" s="34" t="str">
        <f t="shared" ref="BT14007:BT14070" si="1431">IF(AND($BT$4=CI14007,BU14007&lt;&gt;""),CC14007,"")</f>
        <v/>
      </c>
      <c r="BU14007" s="32" t="str">
        <f t="shared" ref="BU14007:BU14070" si="1432">IF(AND($BU$1=CI14007,ISERROR(VLOOKUP(CG14007,Kisiv,2,FALSE))=FALSE),CB14007,"")</f>
        <v/>
      </c>
      <c r="BV14007" s="32" t="str">
        <f t="shared" ref="BV14007" si="1433">IF(BU14007&lt;&gt;"",RANK(BU14007,$BU$7:$BU$33000,1),"")</f>
        <v/>
      </c>
      <c r="BW14007" s="32" t="str">
        <f t="shared" ref="BW14007" si="1434">IF(CC14007&lt;min,$BW$2,IF(CC14007&lt;=max,CG14007,""))</f>
        <v/>
      </c>
      <c r="BX14007" s="32" t="str">
        <f t="shared" ref="BX14007:BX14070" si="1435">IF(AND(OR($BX$1=0,$BX$1=CG14007),OR($BX$2=0,IF(ISERROR(SEARCH($BX$2,CJ14007&amp;CK14007&amp;CL14007,1)),FALSE,TRUE))),CB14007,"")</f>
        <v/>
      </c>
      <c r="BY14007" s="32" t="str">
        <f t="shared" ref="BY14007:BY14070" si="1436">IF(AND(BX14007&lt;&gt;"",CC14007&lt;&gt;$CD$2),RANK(BX14007,$BX$7:$BX$33000,1),"")</f>
        <v/>
      </c>
      <c r="BZ14007" s="32" t="str">
        <f t="shared" ref="BZ14007" si="1437">IF(AND(CC14007&lt;$BZ$2,CI14007=$BZ$4),$BZ$5,IF(AND(CC14007&lt;=$BZ$3,CI14007=$BZ$4),CB14007,""))</f>
        <v/>
      </c>
      <c r="CA14007" s="32" t="str">
        <f t="shared" ref="CA14007" si="1438">IF(AND(BZ14007&lt;&gt;"",BZ14007&lt;&gt;$BZ$5),RANK(BZ14007,$BZ$7:$BZ$33000,1),"")</f>
        <v/>
      </c>
      <c r="CB14007" s="33">
        <f>IF(COUNTIF($CD$7:CD14007,CD14007)=1,CD14007,CD14007+COUNTIF($CD$6:CD14006,CD14007))</f>
        <v>60141</v>
      </c>
      <c r="CC14007" s="34">
        <f t="shared" ref="CC14007:CC14070" si="1439">IF(INDEX(bb,CH14007,1)&lt;&gt;1,INDEX(bb,CH14007,1),$CD$2)</f>
        <v>55153</v>
      </c>
      <c r="CD14007" s="32">
        <f t="shared" ref="CD14007:CD14070" si="1440">IF(CC14007&lt;&gt;$CD$2,RANK(CC14007,$CC$7:$CC$33000,1),$CD$2)</f>
        <v>55153</v>
      </c>
      <c r="CE14007" s="32">
        <f t="shared" ref="CE14007:CE14070" si="1441">INDEX(bb,CH14007,6)</f>
        <v>0</v>
      </c>
      <c r="CF14007" s="32">
        <f t="shared" ref="CF14007:CF14070" si="1442">INDEX(bb,CH14007,8)</f>
        <v>0</v>
      </c>
      <c r="CG14007" s="32" t="str">
        <f t="shared" ref="CG14007:CG14070" si="1443">INDEX(bb,CH14007,7)&amp;INDEX(bb,CH14007,9)</f>
        <v/>
      </c>
      <c r="CH14007" s="32">
        <v>2</v>
      </c>
      <c r="CI14007" s="32" t="s">
        <v>8</v>
      </c>
      <c r="CJ14007" s="32" t="str">
        <f t="shared" ref="CJ14007:CJ14070" si="1444">IF(INDEX(bb,CH14007,5)&lt;&gt;0,INDEX(bb,CH14007,5),"")</f>
        <v/>
      </c>
      <c r="CK14007" s="32" t="str">
        <f>IF(INDEX(bb,CH14007,10)&lt;&gt;0,INDEX(bb,CH14007,10),"")</f>
        <v/>
      </c>
      <c r="CL14007" s="32" t="str">
        <f t="shared" ref="CL14007:CL14070" si="1445">IF(INDEX(bb,CH14007,11)&lt;&gt;0,INDEX(bb,CH14007,11),"")</f>
        <v/>
      </c>
      <c r="CM14007" s="32" t="str">
        <f t="shared" ref="CM14007:CM14070" si="1446">IF(INDEX(bb,CH14007,4)&lt;&gt;0,INDEX(bb,CH14007,4),"")</f>
        <v/>
      </c>
      <c r="CN14007" s="32" t="str">
        <f t="shared" ref="CN14007:CN14070" si="1447">IF(INDEX(bb,CH14007,3)&lt;&gt;0,INDEX(bb,CH14007,3),"")</f>
        <v/>
      </c>
    </row>
    <row r="14008" spans="71:110" x14ac:dyDescent="0.3">
      <c r="BS14008" s="32" t="str">
        <f>IF(Kiadasi_kiseroiv!$K$2=BT14008,BV14008,"")</f>
        <v/>
      </c>
      <c r="BT14008" s="34" t="str">
        <f t="shared" si="1431"/>
        <v/>
      </c>
      <c r="BU14008" s="32" t="str">
        <f t="shared" si="1432"/>
        <v/>
      </c>
      <c r="BV14008" s="32" t="str">
        <f t="shared" ref="BV14008:BV14071" si="1448">IF(BU14008&lt;&gt;"",RANK(BU14008,$BU$7:$BU$33000,1),"")</f>
        <v/>
      </c>
      <c r="BW14008" s="32" t="str">
        <f t="shared" ref="BW14008:BW14071" si="1449">IF(CC14008&lt;min,$BW$2,IF(CC14008&lt;=max,CG14008,""))</f>
        <v/>
      </c>
      <c r="BX14008" s="32" t="str">
        <f t="shared" si="1435"/>
        <v/>
      </c>
      <c r="BY14008" s="32" t="str">
        <f t="shared" si="1436"/>
        <v/>
      </c>
      <c r="BZ14008" s="32" t="str">
        <f t="shared" ref="BZ14008:BZ14071" si="1450">IF(AND(CC14008&lt;$BZ$2,CI14008=$BZ$4),$BZ$5,IF(AND(CC14008&lt;=$BZ$3,CI14008=$BZ$4),CB14008,""))</f>
        <v/>
      </c>
      <c r="CA14008" s="32" t="str">
        <f t="shared" ref="CA14008:CA14071" si="1451">IF(AND(BZ14008&lt;&gt;"",BZ14008&lt;&gt;$BZ$5),RANK(BZ14008,$BZ$7:$BZ$33000,1),"")</f>
        <v/>
      </c>
      <c r="CB14008" s="33">
        <f>IF(COUNTIF($CD$7:CD14008,CD14008)=1,CD14008,CD14008+COUNTIF($CD$6:CD14007,CD14008))</f>
        <v>60142</v>
      </c>
      <c r="CC14008" s="34">
        <f t="shared" si="1439"/>
        <v>55153</v>
      </c>
      <c r="CD14008" s="32">
        <f t="shared" si="1440"/>
        <v>55153</v>
      </c>
      <c r="CE14008" s="32">
        <f t="shared" si="1441"/>
        <v>0</v>
      </c>
      <c r="CF14008" s="32">
        <f t="shared" si="1442"/>
        <v>0</v>
      </c>
      <c r="CG14008" s="32" t="str">
        <f t="shared" si="1443"/>
        <v/>
      </c>
      <c r="CH14008" s="32">
        <v>3</v>
      </c>
      <c r="CI14008" s="32" t="s">
        <v>8</v>
      </c>
      <c r="CJ14008" s="32" t="str">
        <f t="shared" si="1444"/>
        <v/>
      </c>
      <c r="CK14008" s="32" t="str">
        <f t="shared" ref="CK14008:CK14070" si="1452">IF(INDEX(bb,CH14008,10)&lt;&gt;0,INDEX(bb,CH14008,10),"")</f>
        <v/>
      </c>
      <c r="CL14008" s="32" t="str">
        <f t="shared" si="1445"/>
        <v/>
      </c>
      <c r="CM14008" s="32" t="str">
        <f t="shared" si="1446"/>
        <v/>
      </c>
      <c r="CN14008" s="32" t="str">
        <f t="shared" si="1447"/>
        <v/>
      </c>
    </row>
    <row r="14009" spans="71:110" x14ac:dyDescent="0.3">
      <c r="BS14009" s="32" t="str">
        <f>IF(Kiadasi_kiseroiv!$K$2=BT14009,BV14009,"")</f>
        <v/>
      </c>
      <c r="BT14009" s="34" t="str">
        <f t="shared" si="1431"/>
        <v/>
      </c>
      <c r="BU14009" s="32" t="str">
        <f t="shared" si="1432"/>
        <v/>
      </c>
      <c r="BV14009" s="32" t="str">
        <f t="shared" si="1448"/>
        <v/>
      </c>
      <c r="BW14009" s="32" t="str">
        <f t="shared" si="1449"/>
        <v/>
      </c>
      <c r="BX14009" s="32" t="str">
        <f t="shared" si="1435"/>
        <v/>
      </c>
      <c r="BY14009" s="32" t="str">
        <f t="shared" si="1436"/>
        <v/>
      </c>
      <c r="BZ14009" s="32" t="str">
        <f t="shared" si="1450"/>
        <v/>
      </c>
      <c r="CA14009" s="32" t="str">
        <f t="shared" si="1451"/>
        <v/>
      </c>
      <c r="CB14009" s="33">
        <f>IF(COUNTIF($CD$7:CD14009,CD14009)=1,CD14009,CD14009+COUNTIF($CD$6:CD14008,CD14009))</f>
        <v>60143</v>
      </c>
      <c r="CC14009" s="34">
        <f t="shared" si="1439"/>
        <v>55153</v>
      </c>
      <c r="CD14009" s="32">
        <f t="shared" si="1440"/>
        <v>55153</v>
      </c>
      <c r="CE14009" s="32">
        <f t="shared" si="1441"/>
        <v>0</v>
      </c>
      <c r="CF14009" s="32">
        <f t="shared" si="1442"/>
        <v>0</v>
      </c>
      <c r="CG14009" s="32" t="str">
        <f t="shared" si="1443"/>
        <v/>
      </c>
      <c r="CH14009" s="32">
        <v>4</v>
      </c>
      <c r="CI14009" s="32" t="s">
        <v>8</v>
      </c>
      <c r="CJ14009" s="32" t="str">
        <f t="shared" si="1444"/>
        <v/>
      </c>
      <c r="CK14009" s="32" t="str">
        <f t="shared" si="1452"/>
        <v/>
      </c>
      <c r="CL14009" s="32" t="str">
        <f t="shared" si="1445"/>
        <v/>
      </c>
      <c r="CM14009" s="32" t="str">
        <f t="shared" si="1446"/>
        <v/>
      </c>
      <c r="CN14009" s="32" t="str">
        <f t="shared" si="1447"/>
        <v/>
      </c>
    </row>
    <row r="14010" spans="71:110" x14ac:dyDescent="0.3">
      <c r="BS14010" s="32" t="str">
        <f>IF(Kiadasi_kiseroiv!$K$2=BT14010,BV14010,"")</f>
        <v/>
      </c>
      <c r="BT14010" s="34" t="str">
        <f t="shared" si="1431"/>
        <v/>
      </c>
      <c r="BU14010" s="32" t="str">
        <f t="shared" si="1432"/>
        <v/>
      </c>
      <c r="BV14010" s="32" t="str">
        <f t="shared" si="1448"/>
        <v/>
      </c>
      <c r="BW14010" s="32" t="str">
        <f t="shared" si="1449"/>
        <v/>
      </c>
      <c r="BX14010" s="32" t="str">
        <f t="shared" si="1435"/>
        <v/>
      </c>
      <c r="BY14010" s="32" t="str">
        <f t="shared" si="1436"/>
        <v/>
      </c>
      <c r="BZ14010" s="32" t="str">
        <f t="shared" si="1450"/>
        <v/>
      </c>
      <c r="CA14010" s="32" t="str">
        <f t="shared" si="1451"/>
        <v/>
      </c>
      <c r="CB14010" s="33">
        <f>IF(COUNTIF($CD$7:CD14010,CD14010)=1,CD14010,CD14010+COUNTIF($CD$6:CD14009,CD14010))</f>
        <v>60144</v>
      </c>
      <c r="CC14010" s="34">
        <f t="shared" si="1439"/>
        <v>55153</v>
      </c>
      <c r="CD14010" s="32">
        <f t="shared" si="1440"/>
        <v>55153</v>
      </c>
      <c r="CE14010" s="32">
        <f t="shared" si="1441"/>
        <v>0</v>
      </c>
      <c r="CF14010" s="32">
        <f t="shared" si="1442"/>
        <v>0</v>
      </c>
      <c r="CG14010" s="32" t="str">
        <f t="shared" si="1443"/>
        <v/>
      </c>
      <c r="CH14010" s="32">
        <v>5</v>
      </c>
      <c r="CI14010" s="32" t="s">
        <v>8</v>
      </c>
      <c r="CJ14010" s="32" t="str">
        <f t="shared" si="1444"/>
        <v/>
      </c>
      <c r="CK14010" s="32" t="str">
        <f t="shared" si="1452"/>
        <v/>
      </c>
      <c r="CL14010" s="32" t="str">
        <f t="shared" si="1445"/>
        <v/>
      </c>
      <c r="CM14010" s="32" t="str">
        <f t="shared" si="1446"/>
        <v/>
      </c>
      <c r="CN14010" s="32" t="str">
        <f t="shared" si="1447"/>
        <v/>
      </c>
    </row>
    <row r="14011" spans="71:110" x14ac:dyDescent="0.3">
      <c r="BS14011" s="32" t="str">
        <f>IF(Kiadasi_kiseroiv!$K$2=BT14011,BV14011,"")</f>
        <v/>
      </c>
      <c r="BT14011" s="34" t="str">
        <f t="shared" si="1431"/>
        <v/>
      </c>
      <c r="BU14011" s="32" t="str">
        <f t="shared" si="1432"/>
        <v/>
      </c>
      <c r="BV14011" s="32" t="str">
        <f t="shared" si="1448"/>
        <v/>
      </c>
      <c r="BW14011" s="32" t="str">
        <f t="shared" si="1449"/>
        <v/>
      </c>
      <c r="BX14011" s="32" t="str">
        <f t="shared" si="1435"/>
        <v/>
      </c>
      <c r="BY14011" s="32" t="str">
        <f t="shared" si="1436"/>
        <v/>
      </c>
      <c r="BZ14011" s="32" t="str">
        <f t="shared" si="1450"/>
        <v/>
      </c>
      <c r="CA14011" s="32" t="str">
        <f t="shared" si="1451"/>
        <v/>
      </c>
      <c r="CB14011" s="33">
        <f>IF(COUNTIF($CD$7:CD14011,CD14011)=1,CD14011,CD14011+COUNTIF($CD$6:CD14010,CD14011))</f>
        <v>60145</v>
      </c>
      <c r="CC14011" s="34">
        <f t="shared" si="1439"/>
        <v>55153</v>
      </c>
      <c r="CD14011" s="32">
        <f t="shared" si="1440"/>
        <v>55153</v>
      </c>
      <c r="CE14011" s="32">
        <f t="shared" si="1441"/>
        <v>0</v>
      </c>
      <c r="CF14011" s="32">
        <f t="shared" si="1442"/>
        <v>0</v>
      </c>
      <c r="CG14011" s="32" t="str">
        <f t="shared" si="1443"/>
        <v/>
      </c>
      <c r="CH14011" s="32">
        <v>6</v>
      </c>
      <c r="CI14011" s="32" t="s">
        <v>8</v>
      </c>
      <c r="CJ14011" s="32" t="str">
        <f t="shared" si="1444"/>
        <v/>
      </c>
      <c r="CK14011" s="32" t="str">
        <f t="shared" si="1452"/>
        <v/>
      </c>
      <c r="CL14011" s="32" t="str">
        <f t="shared" si="1445"/>
        <v/>
      </c>
      <c r="CM14011" s="32" t="str">
        <f t="shared" si="1446"/>
        <v/>
      </c>
      <c r="CN14011" s="32" t="str">
        <f t="shared" si="1447"/>
        <v/>
      </c>
    </row>
    <row r="14012" spans="71:110" x14ac:dyDescent="0.3">
      <c r="BS14012" s="32" t="str">
        <f>IF(Kiadasi_kiseroiv!$K$2=BT14012,BV14012,"")</f>
        <v/>
      </c>
      <c r="BT14012" s="34" t="str">
        <f t="shared" si="1431"/>
        <v/>
      </c>
      <c r="BU14012" s="32" t="str">
        <f t="shared" si="1432"/>
        <v/>
      </c>
      <c r="BV14012" s="32" t="str">
        <f t="shared" si="1448"/>
        <v/>
      </c>
      <c r="BW14012" s="32" t="str">
        <f t="shared" si="1449"/>
        <v/>
      </c>
      <c r="BX14012" s="32" t="str">
        <f t="shared" si="1435"/>
        <v/>
      </c>
      <c r="BY14012" s="32" t="str">
        <f t="shared" si="1436"/>
        <v/>
      </c>
      <c r="BZ14012" s="32" t="str">
        <f t="shared" si="1450"/>
        <v/>
      </c>
      <c r="CA14012" s="32" t="str">
        <f t="shared" si="1451"/>
        <v/>
      </c>
      <c r="CB14012" s="33">
        <f>IF(COUNTIF($CD$7:CD14012,CD14012)=1,CD14012,CD14012+COUNTIF($CD$6:CD14011,CD14012))</f>
        <v>60146</v>
      </c>
      <c r="CC14012" s="34">
        <f t="shared" si="1439"/>
        <v>55153</v>
      </c>
      <c r="CD14012" s="32">
        <f t="shared" si="1440"/>
        <v>55153</v>
      </c>
      <c r="CE14012" s="32">
        <f t="shared" si="1441"/>
        <v>0</v>
      </c>
      <c r="CF14012" s="32">
        <f t="shared" si="1442"/>
        <v>0</v>
      </c>
      <c r="CG14012" s="32" t="str">
        <f t="shared" si="1443"/>
        <v/>
      </c>
      <c r="CH14012" s="32">
        <v>7</v>
      </c>
      <c r="CI14012" s="32" t="s">
        <v>8</v>
      </c>
      <c r="CJ14012" s="32" t="str">
        <f t="shared" si="1444"/>
        <v/>
      </c>
      <c r="CK14012" s="32" t="str">
        <f t="shared" si="1452"/>
        <v/>
      </c>
      <c r="CL14012" s="32" t="str">
        <f t="shared" si="1445"/>
        <v/>
      </c>
      <c r="CM14012" s="32" t="str">
        <f t="shared" si="1446"/>
        <v/>
      </c>
      <c r="CN14012" s="32" t="str">
        <f t="shared" si="1447"/>
        <v/>
      </c>
    </row>
    <row r="14013" spans="71:110" x14ac:dyDescent="0.3">
      <c r="BS14013" s="32" t="str">
        <f>IF(Kiadasi_kiseroiv!$K$2=BT14013,BV14013,"")</f>
        <v/>
      </c>
      <c r="BT14013" s="34" t="str">
        <f t="shared" si="1431"/>
        <v/>
      </c>
      <c r="BU14013" s="32" t="str">
        <f t="shared" si="1432"/>
        <v/>
      </c>
      <c r="BV14013" s="32" t="str">
        <f t="shared" si="1448"/>
        <v/>
      </c>
      <c r="BW14013" s="32" t="str">
        <f t="shared" si="1449"/>
        <v/>
      </c>
      <c r="BX14013" s="32" t="str">
        <f t="shared" si="1435"/>
        <v/>
      </c>
      <c r="BY14013" s="32" t="str">
        <f t="shared" si="1436"/>
        <v/>
      </c>
      <c r="BZ14013" s="32" t="str">
        <f t="shared" si="1450"/>
        <v/>
      </c>
      <c r="CA14013" s="32" t="str">
        <f t="shared" si="1451"/>
        <v/>
      </c>
      <c r="CB14013" s="33">
        <f>IF(COUNTIF($CD$7:CD14013,CD14013)=1,CD14013,CD14013+COUNTIF($CD$6:CD14012,CD14013))</f>
        <v>60147</v>
      </c>
      <c r="CC14013" s="34">
        <f t="shared" si="1439"/>
        <v>55153</v>
      </c>
      <c r="CD14013" s="32">
        <f t="shared" si="1440"/>
        <v>55153</v>
      </c>
      <c r="CE14013" s="32">
        <f t="shared" si="1441"/>
        <v>0</v>
      </c>
      <c r="CF14013" s="32">
        <f t="shared" si="1442"/>
        <v>0</v>
      </c>
      <c r="CG14013" s="32" t="str">
        <f t="shared" si="1443"/>
        <v/>
      </c>
      <c r="CH14013" s="32">
        <v>8</v>
      </c>
      <c r="CI14013" s="32" t="s">
        <v>8</v>
      </c>
      <c r="CJ14013" s="32" t="str">
        <f t="shared" si="1444"/>
        <v/>
      </c>
      <c r="CK14013" s="32" t="str">
        <f t="shared" si="1452"/>
        <v/>
      </c>
      <c r="CL14013" s="32" t="str">
        <f t="shared" si="1445"/>
        <v/>
      </c>
      <c r="CM14013" s="32" t="str">
        <f t="shared" si="1446"/>
        <v/>
      </c>
      <c r="CN14013" s="32" t="str">
        <f t="shared" si="1447"/>
        <v/>
      </c>
    </row>
    <row r="14014" spans="71:110" x14ac:dyDescent="0.3">
      <c r="BS14014" s="32" t="str">
        <f>IF(Kiadasi_kiseroiv!$K$2=BT14014,BV14014,"")</f>
        <v/>
      </c>
      <c r="BT14014" s="34" t="str">
        <f t="shared" si="1431"/>
        <v/>
      </c>
      <c r="BU14014" s="32" t="str">
        <f t="shared" si="1432"/>
        <v/>
      </c>
      <c r="BV14014" s="32" t="str">
        <f t="shared" si="1448"/>
        <v/>
      </c>
      <c r="BW14014" s="32" t="str">
        <f t="shared" si="1449"/>
        <v/>
      </c>
      <c r="BX14014" s="32" t="str">
        <f t="shared" si="1435"/>
        <v/>
      </c>
      <c r="BY14014" s="32" t="str">
        <f t="shared" si="1436"/>
        <v/>
      </c>
      <c r="BZ14014" s="32" t="str">
        <f t="shared" si="1450"/>
        <v/>
      </c>
      <c r="CA14014" s="32" t="str">
        <f t="shared" si="1451"/>
        <v/>
      </c>
      <c r="CB14014" s="33">
        <f>IF(COUNTIF($CD$7:CD14014,CD14014)=1,CD14014,CD14014+COUNTIF($CD$6:CD14013,CD14014))</f>
        <v>60148</v>
      </c>
      <c r="CC14014" s="34">
        <f t="shared" si="1439"/>
        <v>55153</v>
      </c>
      <c r="CD14014" s="32">
        <f t="shared" si="1440"/>
        <v>55153</v>
      </c>
      <c r="CE14014" s="32">
        <f t="shared" si="1441"/>
        <v>0</v>
      </c>
      <c r="CF14014" s="32">
        <f t="shared" si="1442"/>
        <v>0</v>
      </c>
      <c r="CG14014" s="32" t="str">
        <f t="shared" si="1443"/>
        <v/>
      </c>
      <c r="CH14014" s="32">
        <v>9</v>
      </c>
      <c r="CI14014" s="32" t="s">
        <v>8</v>
      </c>
      <c r="CJ14014" s="32" t="str">
        <f t="shared" si="1444"/>
        <v/>
      </c>
      <c r="CK14014" s="32" t="str">
        <f t="shared" si="1452"/>
        <v/>
      </c>
      <c r="CL14014" s="32" t="str">
        <f t="shared" si="1445"/>
        <v/>
      </c>
      <c r="CM14014" s="32" t="str">
        <f t="shared" si="1446"/>
        <v/>
      </c>
      <c r="CN14014" s="32" t="str">
        <f t="shared" si="1447"/>
        <v/>
      </c>
    </row>
    <row r="14015" spans="71:110" x14ac:dyDescent="0.3">
      <c r="BS14015" s="32" t="str">
        <f>IF(Kiadasi_kiseroiv!$K$2=BT14015,BV14015,"")</f>
        <v/>
      </c>
      <c r="BT14015" s="34" t="str">
        <f t="shared" si="1431"/>
        <v/>
      </c>
      <c r="BU14015" s="32" t="str">
        <f t="shared" si="1432"/>
        <v/>
      </c>
      <c r="BV14015" s="32" t="str">
        <f t="shared" si="1448"/>
        <v/>
      </c>
      <c r="BW14015" s="32" t="str">
        <f t="shared" si="1449"/>
        <v/>
      </c>
      <c r="BX14015" s="32" t="str">
        <f t="shared" si="1435"/>
        <v/>
      </c>
      <c r="BY14015" s="32" t="str">
        <f t="shared" si="1436"/>
        <v/>
      </c>
      <c r="BZ14015" s="32" t="str">
        <f t="shared" si="1450"/>
        <v/>
      </c>
      <c r="CA14015" s="32" t="str">
        <f t="shared" si="1451"/>
        <v/>
      </c>
      <c r="CB14015" s="33">
        <f>IF(COUNTIF($CD$7:CD14015,CD14015)=1,CD14015,CD14015+COUNTIF($CD$6:CD14014,CD14015))</f>
        <v>60149</v>
      </c>
      <c r="CC14015" s="34">
        <f t="shared" si="1439"/>
        <v>55153</v>
      </c>
      <c r="CD14015" s="32">
        <f t="shared" si="1440"/>
        <v>55153</v>
      </c>
      <c r="CE14015" s="32">
        <f t="shared" si="1441"/>
        <v>0</v>
      </c>
      <c r="CF14015" s="32">
        <f t="shared" si="1442"/>
        <v>0</v>
      </c>
      <c r="CG14015" s="32" t="str">
        <f t="shared" si="1443"/>
        <v/>
      </c>
      <c r="CH14015" s="32">
        <v>10</v>
      </c>
      <c r="CI14015" s="32" t="s">
        <v>8</v>
      </c>
      <c r="CJ14015" s="32" t="str">
        <f t="shared" si="1444"/>
        <v/>
      </c>
      <c r="CK14015" s="32" t="str">
        <f t="shared" si="1452"/>
        <v/>
      </c>
      <c r="CL14015" s="32" t="str">
        <f t="shared" si="1445"/>
        <v/>
      </c>
      <c r="CM14015" s="32" t="str">
        <f t="shared" si="1446"/>
        <v/>
      </c>
      <c r="CN14015" s="32" t="str">
        <f t="shared" si="1447"/>
        <v/>
      </c>
    </row>
    <row r="14016" spans="71:110" x14ac:dyDescent="0.3">
      <c r="BS14016" s="32" t="str">
        <f>IF(Kiadasi_kiseroiv!$K$2=BT14016,BV14016,"")</f>
        <v/>
      </c>
      <c r="BT14016" s="34" t="str">
        <f t="shared" si="1431"/>
        <v/>
      </c>
      <c r="BU14016" s="32" t="str">
        <f t="shared" si="1432"/>
        <v/>
      </c>
      <c r="BV14016" s="32" t="str">
        <f t="shared" si="1448"/>
        <v/>
      </c>
      <c r="BW14016" s="32" t="str">
        <f t="shared" si="1449"/>
        <v/>
      </c>
      <c r="BX14016" s="32" t="str">
        <f t="shared" si="1435"/>
        <v/>
      </c>
      <c r="BY14016" s="32" t="str">
        <f t="shared" si="1436"/>
        <v/>
      </c>
      <c r="BZ14016" s="32" t="str">
        <f t="shared" si="1450"/>
        <v/>
      </c>
      <c r="CA14016" s="32" t="str">
        <f t="shared" si="1451"/>
        <v/>
      </c>
      <c r="CB14016" s="33">
        <f>IF(COUNTIF($CD$7:CD14016,CD14016)=1,CD14016,CD14016+COUNTIF($CD$6:CD14015,CD14016))</f>
        <v>60150</v>
      </c>
      <c r="CC14016" s="34">
        <f t="shared" si="1439"/>
        <v>55153</v>
      </c>
      <c r="CD14016" s="32">
        <f t="shared" si="1440"/>
        <v>55153</v>
      </c>
      <c r="CE14016" s="32">
        <f t="shared" si="1441"/>
        <v>0</v>
      </c>
      <c r="CF14016" s="32">
        <f t="shared" si="1442"/>
        <v>0</v>
      </c>
      <c r="CG14016" s="32" t="str">
        <f t="shared" si="1443"/>
        <v/>
      </c>
      <c r="CH14016" s="32">
        <v>11</v>
      </c>
      <c r="CI14016" s="32" t="s">
        <v>8</v>
      </c>
      <c r="CJ14016" s="32" t="str">
        <f t="shared" si="1444"/>
        <v/>
      </c>
      <c r="CK14016" s="32" t="str">
        <f t="shared" si="1452"/>
        <v/>
      </c>
      <c r="CL14016" s="32" t="str">
        <f t="shared" si="1445"/>
        <v/>
      </c>
      <c r="CM14016" s="32" t="str">
        <f t="shared" si="1446"/>
        <v/>
      </c>
      <c r="CN14016" s="32" t="str">
        <f t="shared" si="1447"/>
        <v/>
      </c>
    </row>
    <row r="14017" spans="71:92" x14ac:dyDescent="0.3">
      <c r="BS14017" s="32" t="str">
        <f>IF(Kiadasi_kiseroiv!$K$2=BT14017,BV14017,"")</f>
        <v/>
      </c>
      <c r="BT14017" s="34" t="str">
        <f t="shared" si="1431"/>
        <v/>
      </c>
      <c r="BU14017" s="32" t="str">
        <f t="shared" si="1432"/>
        <v/>
      </c>
      <c r="BV14017" s="32" t="str">
        <f t="shared" si="1448"/>
        <v/>
      </c>
      <c r="BW14017" s="32" t="str">
        <f t="shared" si="1449"/>
        <v/>
      </c>
      <c r="BX14017" s="32" t="str">
        <f t="shared" si="1435"/>
        <v/>
      </c>
      <c r="BY14017" s="32" t="str">
        <f t="shared" si="1436"/>
        <v/>
      </c>
      <c r="BZ14017" s="32" t="str">
        <f t="shared" si="1450"/>
        <v/>
      </c>
      <c r="CA14017" s="32" t="str">
        <f t="shared" si="1451"/>
        <v/>
      </c>
      <c r="CB14017" s="33">
        <f>IF(COUNTIF($CD$7:CD14017,CD14017)=1,CD14017,CD14017+COUNTIF($CD$6:CD14016,CD14017))</f>
        <v>60151</v>
      </c>
      <c r="CC14017" s="34">
        <f t="shared" si="1439"/>
        <v>55153</v>
      </c>
      <c r="CD14017" s="32">
        <f t="shared" si="1440"/>
        <v>55153</v>
      </c>
      <c r="CE14017" s="32">
        <f t="shared" si="1441"/>
        <v>0</v>
      </c>
      <c r="CF14017" s="32">
        <f t="shared" si="1442"/>
        <v>0</v>
      </c>
      <c r="CG14017" s="32" t="str">
        <f t="shared" si="1443"/>
        <v/>
      </c>
      <c r="CH14017" s="32">
        <v>12</v>
      </c>
      <c r="CI14017" s="32" t="s">
        <v>8</v>
      </c>
      <c r="CJ14017" s="32" t="str">
        <f t="shared" si="1444"/>
        <v/>
      </c>
      <c r="CK14017" s="32" t="str">
        <f t="shared" si="1452"/>
        <v/>
      </c>
      <c r="CL14017" s="32" t="str">
        <f t="shared" si="1445"/>
        <v/>
      </c>
      <c r="CM14017" s="32" t="str">
        <f t="shared" si="1446"/>
        <v/>
      </c>
      <c r="CN14017" s="32" t="str">
        <f t="shared" si="1447"/>
        <v/>
      </c>
    </row>
    <row r="14018" spans="71:92" x14ac:dyDescent="0.3">
      <c r="BS14018" s="32" t="str">
        <f>IF(Kiadasi_kiseroiv!$K$2=BT14018,BV14018,"")</f>
        <v/>
      </c>
      <c r="BT14018" s="34" t="str">
        <f t="shared" si="1431"/>
        <v/>
      </c>
      <c r="BU14018" s="32" t="str">
        <f t="shared" si="1432"/>
        <v/>
      </c>
      <c r="BV14018" s="32" t="str">
        <f t="shared" si="1448"/>
        <v/>
      </c>
      <c r="BW14018" s="32" t="str">
        <f t="shared" si="1449"/>
        <v/>
      </c>
      <c r="BX14018" s="32" t="str">
        <f t="shared" si="1435"/>
        <v/>
      </c>
      <c r="BY14018" s="32" t="str">
        <f t="shared" si="1436"/>
        <v/>
      </c>
      <c r="BZ14018" s="32" t="str">
        <f t="shared" si="1450"/>
        <v/>
      </c>
      <c r="CA14018" s="32" t="str">
        <f t="shared" si="1451"/>
        <v/>
      </c>
      <c r="CB14018" s="33">
        <f>IF(COUNTIF($CD$7:CD14018,CD14018)=1,CD14018,CD14018+COUNTIF($CD$6:CD14017,CD14018))</f>
        <v>60152</v>
      </c>
      <c r="CC14018" s="34">
        <f t="shared" si="1439"/>
        <v>55153</v>
      </c>
      <c r="CD14018" s="32">
        <f t="shared" si="1440"/>
        <v>55153</v>
      </c>
      <c r="CE14018" s="32">
        <f t="shared" si="1441"/>
        <v>0</v>
      </c>
      <c r="CF14018" s="32">
        <f t="shared" si="1442"/>
        <v>0</v>
      </c>
      <c r="CG14018" s="32" t="str">
        <f t="shared" si="1443"/>
        <v/>
      </c>
      <c r="CH14018" s="32">
        <v>13</v>
      </c>
      <c r="CI14018" s="32" t="s">
        <v>8</v>
      </c>
      <c r="CJ14018" s="32" t="str">
        <f t="shared" si="1444"/>
        <v/>
      </c>
      <c r="CK14018" s="32" t="str">
        <f t="shared" si="1452"/>
        <v/>
      </c>
      <c r="CL14018" s="32" t="str">
        <f t="shared" si="1445"/>
        <v/>
      </c>
      <c r="CM14018" s="32" t="str">
        <f t="shared" si="1446"/>
        <v/>
      </c>
      <c r="CN14018" s="32" t="str">
        <f t="shared" si="1447"/>
        <v/>
      </c>
    </row>
    <row r="14019" spans="71:92" x14ac:dyDescent="0.3">
      <c r="BS14019" s="32" t="str">
        <f>IF(Kiadasi_kiseroiv!$K$2=BT14019,BV14019,"")</f>
        <v/>
      </c>
      <c r="BT14019" s="34" t="str">
        <f t="shared" si="1431"/>
        <v/>
      </c>
      <c r="BU14019" s="32" t="str">
        <f t="shared" si="1432"/>
        <v/>
      </c>
      <c r="BV14019" s="32" t="str">
        <f t="shared" si="1448"/>
        <v/>
      </c>
      <c r="BW14019" s="32" t="str">
        <f t="shared" si="1449"/>
        <v/>
      </c>
      <c r="BX14019" s="32" t="str">
        <f t="shared" si="1435"/>
        <v/>
      </c>
      <c r="BY14019" s="32" t="str">
        <f t="shared" si="1436"/>
        <v/>
      </c>
      <c r="BZ14019" s="32" t="str">
        <f t="shared" si="1450"/>
        <v/>
      </c>
      <c r="CA14019" s="32" t="str">
        <f t="shared" si="1451"/>
        <v/>
      </c>
      <c r="CB14019" s="33">
        <f>IF(COUNTIF($CD$7:CD14019,CD14019)=1,CD14019,CD14019+COUNTIF($CD$6:CD14018,CD14019))</f>
        <v>60153</v>
      </c>
      <c r="CC14019" s="34">
        <f t="shared" si="1439"/>
        <v>55153</v>
      </c>
      <c r="CD14019" s="32">
        <f t="shared" si="1440"/>
        <v>55153</v>
      </c>
      <c r="CE14019" s="32">
        <f t="shared" si="1441"/>
        <v>0</v>
      </c>
      <c r="CF14019" s="32">
        <f t="shared" si="1442"/>
        <v>0</v>
      </c>
      <c r="CG14019" s="32" t="str">
        <f t="shared" si="1443"/>
        <v/>
      </c>
      <c r="CH14019" s="32">
        <v>14</v>
      </c>
      <c r="CI14019" s="32" t="s">
        <v>8</v>
      </c>
      <c r="CJ14019" s="32" t="str">
        <f t="shared" si="1444"/>
        <v/>
      </c>
      <c r="CK14019" s="32" t="str">
        <f t="shared" si="1452"/>
        <v/>
      </c>
      <c r="CL14019" s="32" t="str">
        <f t="shared" si="1445"/>
        <v/>
      </c>
      <c r="CM14019" s="32" t="str">
        <f t="shared" si="1446"/>
        <v/>
      </c>
      <c r="CN14019" s="32" t="str">
        <f t="shared" si="1447"/>
        <v/>
      </c>
    </row>
    <row r="14020" spans="71:92" x14ac:dyDescent="0.3">
      <c r="BS14020" s="32" t="str">
        <f>IF(Kiadasi_kiseroiv!$K$2=BT14020,BV14020,"")</f>
        <v/>
      </c>
      <c r="BT14020" s="34" t="str">
        <f t="shared" si="1431"/>
        <v/>
      </c>
      <c r="BU14020" s="32" t="str">
        <f t="shared" si="1432"/>
        <v/>
      </c>
      <c r="BV14020" s="32" t="str">
        <f t="shared" si="1448"/>
        <v/>
      </c>
      <c r="BW14020" s="32" t="str">
        <f t="shared" si="1449"/>
        <v/>
      </c>
      <c r="BX14020" s="32" t="str">
        <f t="shared" si="1435"/>
        <v/>
      </c>
      <c r="BY14020" s="32" t="str">
        <f t="shared" si="1436"/>
        <v/>
      </c>
      <c r="BZ14020" s="32" t="str">
        <f t="shared" si="1450"/>
        <v/>
      </c>
      <c r="CA14020" s="32" t="str">
        <f t="shared" si="1451"/>
        <v/>
      </c>
      <c r="CB14020" s="33">
        <f>IF(COUNTIF($CD$7:CD14020,CD14020)=1,CD14020,CD14020+COUNTIF($CD$6:CD14019,CD14020))</f>
        <v>60154</v>
      </c>
      <c r="CC14020" s="34">
        <f t="shared" si="1439"/>
        <v>55153</v>
      </c>
      <c r="CD14020" s="32">
        <f t="shared" si="1440"/>
        <v>55153</v>
      </c>
      <c r="CE14020" s="32">
        <f t="shared" si="1441"/>
        <v>0</v>
      </c>
      <c r="CF14020" s="32">
        <f t="shared" si="1442"/>
        <v>0</v>
      </c>
      <c r="CG14020" s="32" t="str">
        <f t="shared" si="1443"/>
        <v/>
      </c>
      <c r="CH14020" s="32">
        <v>15</v>
      </c>
      <c r="CI14020" s="32" t="s">
        <v>8</v>
      </c>
      <c r="CJ14020" s="32" t="str">
        <f t="shared" si="1444"/>
        <v/>
      </c>
      <c r="CK14020" s="32" t="str">
        <f t="shared" si="1452"/>
        <v/>
      </c>
      <c r="CL14020" s="32" t="str">
        <f t="shared" si="1445"/>
        <v/>
      </c>
      <c r="CM14020" s="32" t="str">
        <f t="shared" si="1446"/>
        <v/>
      </c>
      <c r="CN14020" s="32" t="str">
        <f t="shared" si="1447"/>
        <v/>
      </c>
    </row>
    <row r="14021" spans="71:92" x14ac:dyDescent="0.3">
      <c r="BS14021" s="32" t="str">
        <f>IF(Kiadasi_kiseroiv!$K$2=BT14021,BV14021,"")</f>
        <v/>
      </c>
      <c r="BT14021" s="34" t="str">
        <f t="shared" si="1431"/>
        <v/>
      </c>
      <c r="BU14021" s="32" t="str">
        <f t="shared" si="1432"/>
        <v/>
      </c>
      <c r="BV14021" s="32" t="str">
        <f t="shared" si="1448"/>
        <v/>
      </c>
      <c r="BW14021" s="32" t="str">
        <f t="shared" si="1449"/>
        <v/>
      </c>
      <c r="BX14021" s="32" t="str">
        <f t="shared" si="1435"/>
        <v/>
      </c>
      <c r="BY14021" s="32" t="str">
        <f t="shared" si="1436"/>
        <v/>
      </c>
      <c r="BZ14021" s="32" t="str">
        <f t="shared" si="1450"/>
        <v/>
      </c>
      <c r="CA14021" s="32" t="str">
        <f t="shared" si="1451"/>
        <v/>
      </c>
      <c r="CB14021" s="33">
        <f>IF(COUNTIF($CD$7:CD14021,CD14021)=1,CD14021,CD14021+COUNTIF($CD$6:CD14020,CD14021))</f>
        <v>60155</v>
      </c>
      <c r="CC14021" s="34">
        <f t="shared" si="1439"/>
        <v>55153</v>
      </c>
      <c r="CD14021" s="32">
        <f t="shared" si="1440"/>
        <v>55153</v>
      </c>
      <c r="CE14021" s="32">
        <f t="shared" si="1441"/>
        <v>0</v>
      </c>
      <c r="CF14021" s="32">
        <f t="shared" si="1442"/>
        <v>0</v>
      </c>
      <c r="CG14021" s="32" t="str">
        <f t="shared" si="1443"/>
        <v/>
      </c>
      <c r="CH14021" s="32">
        <v>16</v>
      </c>
      <c r="CI14021" s="32" t="s">
        <v>8</v>
      </c>
      <c r="CJ14021" s="32" t="str">
        <f t="shared" si="1444"/>
        <v/>
      </c>
      <c r="CK14021" s="32" t="str">
        <f t="shared" si="1452"/>
        <v/>
      </c>
      <c r="CL14021" s="32" t="str">
        <f t="shared" si="1445"/>
        <v/>
      </c>
      <c r="CM14021" s="32" t="str">
        <f t="shared" si="1446"/>
        <v/>
      </c>
      <c r="CN14021" s="32" t="str">
        <f t="shared" si="1447"/>
        <v/>
      </c>
    </row>
    <row r="14022" spans="71:92" x14ac:dyDescent="0.3">
      <c r="BS14022" s="32" t="str">
        <f>IF(Kiadasi_kiseroiv!$K$2=BT14022,BV14022,"")</f>
        <v/>
      </c>
      <c r="BT14022" s="34" t="str">
        <f t="shared" si="1431"/>
        <v/>
      </c>
      <c r="BU14022" s="32" t="str">
        <f t="shared" si="1432"/>
        <v/>
      </c>
      <c r="BV14022" s="32" t="str">
        <f t="shared" si="1448"/>
        <v/>
      </c>
      <c r="BW14022" s="32" t="str">
        <f t="shared" si="1449"/>
        <v/>
      </c>
      <c r="BX14022" s="32" t="str">
        <f t="shared" si="1435"/>
        <v/>
      </c>
      <c r="BY14022" s="32" t="str">
        <f t="shared" si="1436"/>
        <v/>
      </c>
      <c r="BZ14022" s="32" t="str">
        <f t="shared" si="1450"/>
        <v/>
      </c>
      <c r="CA14022" s="32" t="str">
        <f t="shared" si="1451"/>
        <v/>
      </c>
      <c r="CB14022" s="33">
        <f>IF(COUNTIF($CD$7:CD14022,CD14022)=1,CD14022,CD14022+COUNTIF($CD$6:CD14021,CD14022))</f>
        <v>60156</v>
      </c>
      <c r="CC14022" s="34">
        <f t="shared" si="1439"/>
        <v>55153</v>
      </c>
      <c r="CD14022" s="32">
        <f t="shared" si="1440"/>
        <v>55153</v>
      </c>
      <c r="CE14022" s="32">
        <f t="shared" si="1441"/>
        <v>0</v>
      </c>
      <c r="CF14022" s="32">
        <f t="shared" si="1442"/>
        <v>0</v>
      </c>
      <c r="CG14022" s="32" t="str">
        <f t="shared" si="1443"/>
        <v/>
      </c>
      <c r="CH14022" s="32">
        <v>17</v>
      </c>
      <c r="CI14022" s="32" t="s">
        <v>8</v>
      </c>
      <c r="CJ14022" s="32" t="str">
        <f t="shared" si="1444"/>
        <v/>
      </c>
      <c r="CK14022" s="32" t="str">
        <f t="shared" si="1452"/>
        <v/>
      </c>
      <c r="CL14022" s="32" t="str">
        <f t="shared" si="1445"/>
        <v/>
      </c>
      <c r="CM14022" s="32" t="str">
        <f t="shared" si="1446"/>
        <v/>
      </c>
      <c r="CN14022" s="32" t="str">
        <f t="shared" si="1447"/>
        <v/>
      </c>
    </row>
    <row r="14023" spans="71:92" x14ac:dyDescent="0.3">
      <c r="BS14023" s="32" t="str">
        <f>IF(Kiadasi_kiseroiv!$K$2=BT14023,BV14023,"")</f>
        <v/>
      </c>
      <c r="BT14023" s="34" t="str">
        <f t="shared" si="1431"/>
        <v/>
      </c>
      <c r="BU14023" s="32" t="str">
        <f t="shared" si="1432"/>
        <v/>
      </c>
      <c r="BV14023" s="32" t="str">
        <f t="shared" si="1448"/>
        <v/>
      </c>
      <c r="BW14023" s="32" t="str">
        <f t="shared" si="1449"/>
        <v/>
      </c>
      <c r="BX14023" s="32" t="str">
        <f t="shared" si="1435"/>
        <v/>
      </c>
      <c r="BY14023" s="32" t="str">
        <f t="shared" si="1436"/>
        <v/>
      </c>
      <c r="BZ14023" s="32" t="str">
        <f t="shared" si="1450"/>
        <v/>
      </c>
      <c r="CA14023" s="32" t="str">
        <f t="shared" si="1451"/>
        <v/>
      </c>
      <c r="CB14023" s="33">
        <f>IF(COUNTIF($CD$7:CD14023,CD14023)=1,CD14023,CD14023+COUNTIF($CD$6:CD14022,CD14023))</f>
        <v>60157</v>
      </c>
      <c r="CC14023" s="34">
        <f t="shared" si="1439"/>
        <v>55153</v>
      </c>
      <c r="CD14023" s="32">
        <f t="shared" si="1440"/>
        <v>55153</v>
      </c>
      <c r="CE14023" s="32">
        <f t="shared" si="1441"/>
        <v>0</v>
      </c>
      <c r="CF14023" s="32">
        <f t="shared" si="1442"/>
        <v>0</v>
      </c>
      <c r="CG14023" s="32" t="str">
        <f t="shared" si="1443"/>
        <v/>
      </c>
      <c r="CH14023" s="32">
        <v>18</v>
      </c>
      <c r="CI14023" s="32" t="s">
        <v>8</v>
      </c>
      <c r="CJ14023" s="32" t="str">
        <f t="shared" si="1444"/>
        <v/>
      </c>
      <c r="CK14023" s="32" t="str">
        <f t="shared" si="1452"/>
        <v/>
      </c>
      <c r="CL14023" s="32" t="str">
        <f t="shared" si="1445"/>
        <v/>
      </c>
      <c r="CM14023" s="32" t="str">
        <f t="shared" si="1446"/>
        <v/>
      </c>
      <c r="CN14023" s="32" t="str">
        <f t="shared" si="1447"/>
        <v/>
      </c>
    </row>
    <row r="14024" spans="71:92" x14ac:dyDescent="0.3">
      <c r="BS14024" s="32" t="str">
        <f>IF(Kiadasi_kiseroiv!$K$2=BT14024,BV14024,"")</f>
        <v/>
      </c>
      <c r="BT14024" s="34" t="str">
        <f t="shared" si="1431"/>
        <v/>
      </c>
      <c r="BU14024" s="32" t="str">
        <f t="shared" si="1432"/>
        <v/>
      </c>
      <c r="BV14024" s="32" t="str">
        <f t="shared" si="1448"/>
        <v/>
      </c>
      <c r="BW14024" s="32" t="str">
        <f t="shared" si="1449"/>
        <v/>
      </c>
      <c r="BX14024" s="32" t="str">
        <f t="shared" si="1435"/>
        <v/>
      </c>
      <c r="BY14024" s="32" t="str">
        <f t="shared" si="1436"/>
        <v/>
      </c>
      <c r="BZ14024" s="32" t="str">
        <f t="shared" si="1450"/>
        <v/>
      </c>
      <c r="CA14024" s="32" t="str">
        <f t="shared" si="1451"/>
        <v/>
      </c>
      <c r="CB14024" s="33">
        <f>IF(COUNTIF($CD$7:CD14024,CD14024)=1,CD14024,CD14024+COUNTIF($CD$6:CD14023,CD14024))</f>
        <v>60158</v>
      </c>
      <c r="CC14024" s="34">
        <f t="shared" si="1439"/>
        <v>55153</v>
      </c>
      <c r="CD14024" s="32">
        <f t="shared" si="1440"/>
        <v>55153</v>
      </c>
      <c r="CE14024" s="32">
        <f t="shared" si="1441"/>
        <v>0</v>
      </c>
      <c r="CF14024" s="32">
        <f t="shared" si="1442"/>
        <v>0</v>
      </c>
      <c r="CG14024" s="32" t="str">
        <f t="shared" si="1443"/>
        <v/>
      </c>
      <c r="CH14024" s="32">
        <v>19</v>
      </c>
      <c r="CI14024" s="32" t="s">
        <v>8</v>
      </c>
      <c r="CJ14024" s="32" t="str">
        <f t="shared" si="1444"/>
        <v/>
      </c>
      <c r="CK14024" s="32" t="str">
        <f t="shared" si="1452"/>
        <v/>
      </c>
      <c r="CL14024" s="32" t="str">
        <f t="shared" si="1445"/>
        <v/>
      </c>
      <c r="CM14024" s="32" t="str">
        <f t="shared" si="1446"/>
        <v/>
      </c>
      <c r="CN14024" s="32" t="str">
        <f t="shared" si="1447"/>
        <v/>
      </c>
    </row>
    <row r="14025" spans="71:92" x14ac:dyDescent="0.3">
      <c r="BS14025" s="32" t="str">
        <f>IF(Kiadasi_kiseroiv!$K$2=BT14025,BV14025,"")</f>
        <v/>
      </c>
      <c r="BT14025" s="34" t="str">
        <f t="shared" si="1431"/>
        <v/>
      </c>
      <c r="BU14025" s="32" t="str">
        <f t="shared" si="1432"/>
        <v/>
      </c>
      <c r="BV14025" s="32" t="str">
        <f t="shared" si="1448"/>
        <v/>
      </c>
      <c r="BW14025" s="32" t="str">
        <f t="shared" si="1449"/>
        <v/>
      </c>
      <c r="BX14025" s="32" t="str">
        <f t="shared" si="1435"/>
        <v/>
      </c>
      <c r="BY14025" s="32" t="str">
        <f t="shared" si="1436"/>
        <v/>
      </c>
      <c r="BZ14025" s="32" t="str">
        <f t="shared" si="1450"/>
        <v/>
      </c>
      <c r="CA14025" s="32" t="str">
        <f t="shared" si="1451"/>
        <v/>
      </c>
      <c r="CB14025" s="33">
        <f>IF(COUNTIF($CD$7:CD14025,CD14025)=1,CD14025,CD14025+COUNTIF($CD$6:CD14024,CD14025))</f>
        <v>60159</v>
      </c>
      <c r="CC14025" s="34">
        <f t="shared" si="1439"/>
        <v>55153</v>
      </c>
      <c r="CD14025" s="32">
        <f t="shared" si="1440"/>
        <v>55153</v>
      </c>
      <c r="CE14025" s="32">
        <f t="shared" si="1441"/>
        <v>0</v>
      </c>
      <c r="CF14025" s="32">
        <f t="shared" si="1442"/>
        <v>0</v>
      </c>
      <c r="CG14025" s="32" t="str">
        <f t="shared" si="1443"/>
        <v/>
      </c>
      <c r="CH14025" s="32">
        <v>20</v>
      </c>
      <c r="CI14025" s="32" t="s">
        <v>8</v>
      </c>
      <c r="CJ14025" s="32" t="str">
        <f t="shared" si="1444"/>
        <v/>
      </c>
      <c r="CK14025" s="32" t="str">
        <f t="shared" si="1452"/>
        <v/>
      </c>
      <c r="CL14025" s="32" t="str">
        <f t="shared" si="1445"/>
        <v/>
      </c>
      <c r="CM14025" s="32" t="str">
        <f t="shared" si="1446"/>
        <v/>
      </c>
      <c r="CN14025" s="32" t="str">
        <f t="shared" si="1447"/>
        <v/>
      </c>
    </row>
    <row r="14026" spans="71:92" x14ac:dyDescent="0.3">
      <c r="BS14026" s="32" t="str">
        <f>IF(Kiadasi_kiseroiv!$K$2=BT14026,BV14026,"")</f>
        <v/>
      </c>
      <c r="BT14026" s="34" t="str">
        <f t="shared" si="1431"/>
        <v/>
      </c>
      <c r="BU14026" s="32" t="str">
        <f t="shared" si="1432"/>
        <v/>
      </c>
      <c r="BV14026" s="32" t="str">
        <f t="shared" si="1448"/>
        <v/>
      </c>
      <c r="BW14026" s="32" t="str">
        <f t="shared" si="1449"/>
        <v/>
      </c>
      <c r="BX14026" s="32" t="str">
        <f t="shared" si="1435"/>
        <v/>
      </c>
      <c r="BY14026" s="32" t="str">
        <f t="shared" si="1436"/>
        <v/>
      </c>
      <c r="BZ14026" s="32" t="str">
        <f t="shared" si="1450"/>
        <v/>
      </c>
      <c r="CA14026" s="32" t="str">
        <f t="shared" si="1451"/>
        <v/>
      </c>
      <c r="CB14026" s="33">
        <f>IF(COUNTIF($CD$7:CD14026,CD14026)=1,CD14026,CD14026+COUNTIF($CD$6:CD14025,CD14026))</f>
        <v>60160</v>
      </c>
      <c r="CC14026" s="34">
        <f t="shared" si="1439"/>
        <v>55153</v>
      </c>
      <c r="CD14026" s="32">
        <f t="shared" si="1440"/>
        <v>55153</v>
      </c>
      <c r="CE14026" s="32">
        <f t="shared" si="1441"/>
        <v>0</v>
      </c>
      <c r="CF14026" s="32">
        <f t="shared" si="1442"/>
        <v>0</v>
      </c>
      <c r="CG14026" s="32" t="str">
        <f t="shared" si="1443"/>
        <v/>
      </c>
      <c r="CH14026" s="32">
        <v>21</v>
      </c>
      <c r="CI14026" s="32" t="s">
        <v>8</v>
      </c>
      <c r="CJ14026" s="32" t="str">
        <f t="shared" si="1444"/>
        <v/>
      </c>
      <c r="CK14026" s="32" t="str">
        <f t="shared" si="1452"/>
        <v/>
      </c>
      <c r="CL14026" s="32" t="str">
        <f t="shared" si="1445"/>
        <v/>
      </c>
      <c r="CM14026" s="32" t="str">
        <f t="shared" si="1446"/>
        <v/>
      </c>
      <c r="CN14026" s="32" t="str">
        <f t="shared" si="1447"/>
        <v/>
      </c>
    </row>
    <row r="14027" spans="71:92" x14ac:dyDescent="0.3">
      <c r="BS14027" s="32" t="str">
        <f>IF(Kiadasi_kiseroiv!$K$2=BT14027,BV14027,"")</f>
        <v/>
      </c>
      <c r="BT14027" s="34" t="str">
        <f t="shared" si="1431"/>
        <v/>
      </c>
      <c r="BU14027" s="32" t="str">
        <f t="shared" si="1432"/>
        <v/>
      </c>
      <c r="BV14027" s="32" t="str">
        <f t="shared" si="1448"/>
        <v/>
      </c>
      <c r="BW14027" s="32" t="str">
        <f t="shared" si="1449"/>
        <v/>
      </c>
      <c r="BX14027" s="32" t="str">
        <f t="shared" si="1435"/>
        <v/>
      </c>
      <c r="BY14027" s="32" t="str">
        <f t="shared" si="1436"/>
        <v/>
      </c>
      <c r="BZ14027" s="32" t="str">
        <f t="shared" si="1450"/>
        <v/>
      </c>
      <c r="CA14027" s="32" t="str">
        <f t="shared" si="1451"/>
        <v/>
      </c>
      <c r="CB14027" s="33">
        <f>IF(COUNTIF($CD$7:CD14027,CD14027)=1,CD14027,CD14027+COUNTIF($CD$6:CD14026,CD14027))</f>
        <v>60161</v>
      </c>
      <c r="CC14027" s="34">
        <f t="shared" si="1439"/>
        <v>55153</v>
      </c>
      <c r="CD14027" s="32">
        <f t="shared" si="1440"/>
        <v>55153</v>
      </c>
      <c r="CE14027" s="32">
        <f t="shared" si="1441"/>
        <v>0</v>
      </c>
      <c r="CF14027" s="32">
        <f t="shared" si="1442"/>
        <v>0</v>
      </c>
      <c r="CG14027" s="32" t="str">
        <f t="shared" si="1443"/>
        <v/>
      </c>
      <c r="CH14027" s="32">
        <v>22</v>
      </c>
      <c r="CI14027" s="32" t="s">
        <v>8</v>
      </c>
      <c r="CJ14027" s="32" t="str">
        <f t="shared" si="1444"/>
        <v/>
      </c>
      <c r="CK14027" s="32" t="str">
        <f t="shared" si="1452"/>
        <v/>
      </c>
      <c r="CL14027" s="32" t="str">
        <f t="shared" si="1445"/>
        <v/>
      </c>
      <c r="CM14027" s="32" t="str">
        <f t="shared" si="1446"/>
        <v/>
      </c>
      <c r="CN14027" s="32" t="str">
        <f t="shared" si="1447"/>
        <v/>
      </c>
    </row>
    <row r="14028" spans="71:92" x14ac:dyDescent="0.3">
      <c r="BS14028" s="32" t="str">
        <f>IF(Kiadasi_kiseroiv!$K$2=BT14028,BV14028,"")</f>
        <v/>
      </c>
      <c r="BT14028" s="34" t="str">
        <f t="shared" si="1431"/>
        <v/>
      </c>
      <c r="BU14028" s="32" t="str">
        <f t="shared" si="1432"/>
        <v/>
      </c>
      <c r="BV14028" s="32" t="str">
        <f t="shared" si="1448"/>
        <v/>
      </c>
      <c r="BW14028" s="32" t="str">
        <f t="shared" si="1449"/>
        <v/>
      </c>
      <c r="BX14028" s="32" t="str">
        <f t="shared" si="1435"/>
        <v/>
      </c>
      <c r="BY14028" s="32" t="str">
        <f t="shared" si="1436"/>
        <v/>
      </c>
      <c r="BZ14028" s="32" t="str">
        <f t="shared" si="1450"/>
        <v/>
      </c>
      <c r="CA14028" s="32" t="str">
        <f t="shared" si="1451"/>
        <v/>
      </c>
      <c r="CB14028" s="33">
        <f>IF(COUNTIF($CD$7:CD14028,CD14028)=1,CD14028,CD14028+COUNTIF($CD$6:CD14027,CD14028))</f>
        <v>60162</v>
      </c>
      <c r="CC14028" s="34">
        <f t="shared" si="1439"/>
        <v>55153</v>
      </c>
      <c r="CD14028" s="32">
        <f t="shared" si="1440"/>
        <v>55153</v>
      </c>
      <c r="CE14028" s="32">
        <f t="shared" si="1441"/>
        <v>0</v>
      </c>
      <c r="CF14028" s="32">
        <f t="shared" si="1442"/>
        <v>0</v>
      </c>
      <c r="CG14028" s="32" t="str">
        <f t="shared" si="1443"/>
        <v/>
      </c>
      <c r="CH14028" s="32">
        <v>23</v>
      </c>
      <c r="CI14028" s="32" t="s">
        <v>8</v>
      </c>
      <c r="CJ14028" s="32" t="str">
        <f t="shared" si="1444"/>
        <v/>
      </c>
      <c r="CK14028" s="32" t="str">
        <f t="shared" si="1452"/>
        <v/>
      </c>
      <c r="CL14028" s="32" t="str">
        <f t="shared" si="1445"/>
        <v/>
      </c>
      <c r="CM14028" s="32" t="str">
        <f t="shared" si="1446"/>
        <v/>
      </c>
      <c r="CN14028" s="32" t="str">
        <f t="shared" si="1447"/>
        <v/>
      </c>
    </row>
    <row r="14029" spans="71:92" x14ac:dyDescent="0.3">
      <c r="BS14029" s="32" t="str">
        <f>IF(Kiadasi_kiseroiv!$K$2=BT14029,BV14029,"")</f>
        <v/>
      </c>
      <c r="BT14029" s="34" t="str">
        <f t="shared" si="1431"/>
        <v/>
      </c>
      <c r="BU14029" s="32" t="str">
        <f t="shared" si="1432"/>
        <v/>
      </c>
      <c r="BV14029" s="32" t="str">
        <f t="shared" si="1448"/>
        <v/>
      </c>
      <c r="BW14029" s="32" t="str">
        <f t="shared" si="1449"/>
        <v/>
      </c>
      <c r="BX14029" s="32" t="str">
        <f t="shared" si="1435"/>
        <v/>
      </c>
      <c r="BY14029" s="32" t="str">
        <f t="shared" si="1436"/>
        <v/>
      </c>
      <c r="BZ14029" s="32" t="str">
        <f t="shared" si="1450"/>
        <v/>
      </c>
      <c r="CA14029" s="32" t="str">
        <f t="shared" si="1451"/>
        <v/>
      </c>
      <c r="CB14029" s="33">
        <f>IF(COUNTIF($CD$7:CD14029,CD14029)=1,CD14029,CD14029+COUNTIF($CD$6:CD14028,CD14029))</f>
        <v>60163</v>
      </c>
      <c r="CC14029" s="34">
        <f t="shared" si="1439"/>
        <v>55153</v>
      </c>
      <c r="CD14029" s="32">
        <f t="shared" si="1440"/>
        <v>55153</v>
      </c>
      <c r="CE14029" s="32">
        <f t="shared" si="1441"/>
        <v>0</v>
      </c>
      <c r="CF14029" s="32">
        <f t="shared" si="1442"/>
        <v>0</v>
      </c>
      <c r="CG14029" s="32" t="str">
        <f t="shared" si="1443"/>
        <v/>
      </c>
      <c r="CH14029" s="32">
        <v>24</v>
      </c>
      <c r="CI14029" s="32" t="s">
        <v>8</v>
      </c>
      <c r="CJ14029" s="32" t="str">
        <f t="shared" si="1444"/>
        <v/>
      </c>
      <c r="CK14029" s="32" t="str">
        <f t="shared" si="1452"/>
        <v/>
      </c>
      <c r="CL14029" s="32" t="str">
        <f t="shared" si="1445"/>
        <v/>
      </c>
      <c r="CM14029" s="32" t="str">
        <f t="shared" si="1446"/>
        <v/>
      </c>
      <c r="CN14029" s="32" t="str">
        <f t="shared" si="1447"/>
        <v/>
      </c>
    </row>
    <row r="14030" spans="71:92" x14ac:dyDescent="0.3">
      <c r="BS14030" s="32" t="str">
        <f>IF(Kiadasi_kiseroiv!$K$2=BT14030,BV14030,"")</f>
        <v/>
      </c>
      <c r="BT14030" s="34" t="str">
        <f t="shared" si="1431"/>
        <v/>
      </c>
      <c r="BU14030" s="32" t="str">
        <f t="shared" si="1432"/>
        <v/>
      </c>
      <c r="BV14030" s="32" t="str">
        <f t="shared" si="1448"/>
        <v/>
      </c>
      <c r="BW14030" s="32" t="str">
        <f t="shared" si="1449"/>
        <v/>
      </c>
      <c r="BX14030" s="32" t="str">
        <f t="shared" si="1435"/>
        <v/>
      </c>
      <c r="BY14030" s="32" t="str">
        <f t="shared" si="1436"/>
        <v/>
      </c>
      <c r="BZ14030" s="32" t="str">
        <f t="shared" si="1450"/>
        <v/>
      </c>
      <c r="CA14030" s="32" t="str">
        <f t="shared" si="1451"/>
        <v/>
      </c>
      <c r="CB14030" s="33">
        <f>IF(COUNTIF($CD$7:CD14030,CD14030)=1,CD14030,CD14030+COUNTIF($CD$6:CD14029,CD14030))</f>
        <v>60164</v>
      </c>
      <c r="CC14030" s="34">
        <f t="shared" si="1439"/>
        <v>55153</v>
      </c>
      <c r="CD14030" s="32">
        <f t="shared" si="1440"/>
        <v>55153</v>
      </c>
      <c r="CE14030" s="32">
        <f t="shared" si="1441"/>
        <v>0</v>
      </c>
      <c r="CF14030" s="32">
        <f t="shared" si="1442"/>
        <v>0</v>
      </c>
      <c r="CG14030" s="32" t="str">
        <f t="shared" si="1443"/>
        <v/>
      </c>
      <c r="CH14030" s="32">
        <v>25</v>
      </c>
      <c r="CI14030" s="32" t="s">
        <v>8</v>
      </c>
      <c r="CJ14030" s="32" t="str">
        <f t="shared" si="1444"/>
        <v/>
      </c>
      <c r="CK14030" s="32" t="str">
        <f t="shared" si="1452"/>
        <v/>
      </c>
      <c r="CL14030" s="32" t="str">
        <f t="shared" si="1445"/>
        <v/>
      </c>
      <c r="CM14030" s="32" t="str">
        <f t="shared" si="1446"/>
        <v/>
      </c>
      <c r="CN14030" s="32" t="str">
        <f t="shared" si="1447"/>
        <v/>
      </c>
    </row>
    <row r="14031" spans="71:92" x14ac:dyDescent="0.3">
      <c r="BS14031" s="32" t="str">
        <f>IF(Kiadasi_kiseroiv!$K$2=BT14031,BV14031,"")</f>
        <v/>
      </c>
      <c r="BT14031" s="34" t="str">
        <f t="shared" si="1431"/>
        <v/>
      </c>
      <c r="BU14031" s="32" t="str">
        <f t="shared" si="1432"/>
        <v/>
      </c>
      <c r="BV14031" s="32" t="str">
        <f t="shared" si="1448"/>
        <v/>
      </c>
      <c r="BW14031" s="32" t="str">
        <f t="shared" si="1449"/>
        <v/>
      </c>
      <c r="BX14031" s="32" t="str">
        <f t="shared" si="1435"/>
        <v/>
      </c>
      <c r="BY14031" s="32" t="str">
        <f t="shared" si="1436"/>
        <v/>
      </c>
      <c r="BZ14031" s="32" t="str">
        <f t="shared" si="1450"/>
        <v/>
      </c>
      <c r="CA14031" s="32" t="str">
        <f t="shared" si="1451"/>
        <v/>
      </c>
      <c r="CB14031" s="33">
        <f>IF(COUNTIF($CD$7:CD14031,CD14031)=1,CD14031,CD14031+COUNTIF($CD$6:CD14030,CD14031))</f>
        <v>60165</v>
      </c>
      <c r="CC14031" s="34">
        <f t="shared" si="1439"/>
        <v>55153</v>
      </c>
      <c r="CD14031" s="32">
        <f t="shared" si="1440"/>
        <v>55153</v>
      </c>
      <c r="CE14031" s="32">
        <f t="shared" si="1441"/>
        <v>0</v>
      </c>
      <c r="CF14031" s="32">
        <f t="shared" si="1442"/>
        <v>0</v>
      </c>
      <c r="CG14031" s="32" t="str">
        <f t="shared" si="1443"/>
        <v/>
      </c>
      <c r="CH14031" s="32">
        <v>26</v>
      </c>
      <c r="CI14031" s="32" t="s">
        <v>8</v>
      </c>
      <c r="CJ14031" s="32" t="str">
        <f t="shared" si="1444"/>
        <v/>
      </c>
      <c r="CK14031" s="32" t="str">
        <f t="shared" si="1452"/>
        <v/>
      </c>
      <c r="CL14031" s="32" t="str">
        <f t="shared" si="1445"/>
        <v/>
      </c>
      <c r="CM14031" s="32" t="str">
        <f t="shared" si="1446"/>
        <v/>
      </c>
      <c r="CN14031" s="32" t="str">
        <f t="shared" si="1447"/>
        <v/>
      </c>
    </row>
    <row r="14032" spans="71:92" x14ac:dyDescent="0.3">
      <c r="BS14032" s="32" t="str">
        <f>IF(Kiadasi_kiseroiv!$K$2=BT14032,BV14032,"")</f>
        <v/>
      </c>
      <c r="BT14032" s="34" t="str">
        <f t="shared" si="1431"/>
        <v/>
      </c>
      <c r="BU14032" s="32" t="str">
        <f t="shared" si="1432"/>
        <v/>
      </c>
      <c r="BV14032" s="32" t="str">
        <f t="shared" si="1448"/>
        <v/>
      </c>
      <c r="BW14032" s="32" t="str">
        <f t="shared" si="1449"/>
        <v/>
      </c>
      <c r="BX14032" s="32" t="str">
        <f t="shared" si="1435"/>
        <v/>
      </c>
      <c r="BY14032" s="32" t="str">
        <f t="shared" si="1436"/>
        <v/>
      </c>
      <c r="BZ14032" s="32" t="str">
        <f t="shared" si="1450"/>
        <v/>
      </c>
      <c r="CA14032" s="32" t="str">
        <f t="shared" si="1451"/>
        <v/>
      </c>
      <c r="CB14032" s="33">
        <f>IF(COUNTIF($CD$7:CD14032,CD14032)=1,CD14032,CD14032+COUNTIF($CD$6:CD14031,CD14032))</f>
        <v>60166</v>
      </c>
      <c r="CC14032" s="34">
        <f t="shared" si="1439"/>
        <v>55153</v>
      </c>
      <c r="CD14032" s="32">
        <f t="shared" si="1440"/>
        <v>55153</v>
      </c>
      <c r="CE14032" s="32">
        <f t="shared" si="1441"/>
        <v>0</v>
      </c>
      <c r="CF14032" s="32">
        <f t="shared" si="1442"/>
        <v>0</v>
      </c>
      <c r="CG14032" s="32" t="str">
        <f t="shared" si="1443"/>
        <v/>
      </c>
      <c r="CH14032" s="32">
        <v>27</v>
      </c>
      <c r="CI14032" s="32" t="s">
        <v>8</v>
      </c>
      <c r="CJ14032" s="32" t="str">
        <f t="shared" si="1444"/>
        <v/>
      </c>
      <c r="CK14032" s="32" t="str">
        <f t="shared" si="1452"/>
        <v/>
      </c>
      <c r="CL14032" s="32" t="str">
        <f t="shared" si="1445"/>
        <v/>
      </c>
      <c r="CM14032" s="32" t="str">
        <f t="shared" si="1446"/>
        <v/>
      </c>
      <c r="CN14032" s="32" t="str">
        <f t="shared" si="1447"/>
        <v/>
      </c>
    </row>
    <row r="14033" spans="71:92" x14ac:dyDescent="0.3">
      <c r="BS14033" s="32" t="str">
        <f>IF(Kiadasi_kiseroiv!$K$2=BT14033,BV14033,"")</f>
        <v/>
      </c>
      <c r="BT14033" s="34" t="str">
        <f t="shared" si="1431"/>
        <v/>
      </c>
      <c r="BU14033" s="32" t="str">
        <f t="shared" si="1432"/>
        <v/>
      </c>
      <c r="BV14033" s="32" t="str">
        <f t="shared" si="1448"/>
        <v/>
      </c>
      <c r="BW14033" s="32" t="str">
        <f t="shared" si="1449"/>
        <v/>
      </c>
      <c r="BX14033" s="32" t="str">
        <f t="shared" si="1435"/>
        <v/>
      </c>
      <c r="BY14033" s="32" t="str">
        <f t="shared" si="1436"/>
        <v/>
      </c>
      <c r="BZ14033" s="32" t="str">
        <f t="shared" si="1450"/>
        <v/>
      </c>
      <c r="CA14033" s="32" t="str">
        <f t="shared" si="1451"/>
        <v/>
      </c>
      <c r="CB14033" s="33">
        <f>IF(COUNTIF($CD$7:CD14033,CD14033)=1,CD14033,CD14033+COUNTIF($CD$6:CD14032,CD14033))</f>
        <v>60167</v>
      </c>
      <c r="CC14033" s="34">
        <f t="shared" si="1439"/>
        <v>55153</v>
      </c>
      <c r="CD14033" s="32">
        <f t="shared" si="1440"/>
        <v>55153</v>
      </c>
      <c r="CE14033" s="32">
        <f t="shared" si="1441"/>
        <v>0</v>
      </c>
      <c r="CF14033" s="32">
        <f t="shared" si="1442"/>
        <v>0</v>
      </c>
      <c r="CG14033" s="32" t="str">
        <f t="shared" si="1443"/>
        <v/>
      </c>
      <c r="CH14033" s="32">
        <v>28</v>
      </c>
      <c r="CI14033" s="32" t="s">
        <v>8</v>
      </c>
      <c r="CJ14033" s="32" t="str">
        <f t="shared" si="1444"/>
        <v/>
      </c>
      <c r="CK14033" s="32" t="str">
        <f t="shared" si="1452"/>
        <v/>
      </c>
      <c r="CL14033" s="32" t="str">
        <f t="shared" si="1445"/>
        <v/>
      </c>
      <c r="CM14033" s="32" t="str">
        <f t="shared" si="1446"/>
        <v/>
      </c>
      <c r="CN14033" s="32" t="str">
        <f t="shared" si="1447"/>
        <v/>
      </c>
    </row>
    <row r="14034" spans="71:92" x14ac:dyDescent="0.3">
      <c r="BS14034" s="32" t="str">
        <f>IF(Kiadasi_kiseroiv!$K$2=BT14034,BV14034,"")</f>
        <v/>
      </c>
      <c r="BT14034" s="34" t="str">
        <f t="shared" si="1431"/>
        <v/>
      </c>
      <c r="BU14034" s="32" t="str">
        <f t="shared" si="1432"/>
        <v/>
      </c>
      <c r="BV14034" s="32" t="str">
        <f t="shared" si="1448"/>
        <v/>
      </c>
      <c r="BW14034" s="32" t="str">
        <f t="shared" si="1449"/>
        <v/>
      </c>
      <c r="BX14034" s="32" t="str">
        <f t="shared" si="1435"/>
        <v/>
      </c>
      <c r="BY14034" s="32" t="str">
        <f t="shared" si="1436"/>
        <v/>
      </c>
      <c r="BZ14034" s="32" t="str">
        <f t="shared" si="1450"/>
        <v/>
      </c>
      <c r="CA14034" s="32" t="str">
        <f t="shared" si="1451"/>
        <v/>
      </c>
      <c r="CB14034" s="33">
        <f>IF(COUNTIF($CD$7:CD14034,CD14034)=1,CD14034,CD14034+COUNTIF($CD$6:CD14033,CD14034))</f>
        <v>60168</v>
      </c>
      <c r="CC14034" s="34">
        <f t="shared" si="1439"/>
        <v>55153</v>
      </c>
      <c r="CD14034" s="32">
        <f t="shared" si="1440"/>
        <v>55153</v>
      </c>
      <c r="CE14034" s="32">
        <f t="shared" si="1441"/>
        <v>0</v>
      </c>
      <c r="CF14034" s="32">
        <f t="shared" si="1442"/>
        <v>0</v>
      </c>
      <c r="CG14034" s="32" t="str">
        <f t="shared" si="1443"/>
        <v/>
      </c>
      <c r="CH14034" s="32">
        <v>29</v>
      </c>
      <c r="CI14034" s="32" t="s">
        <v>8</v>
      </c>
      <c r="CJ14034" s="32" t="str">
        <f t="shared" si="1444"/>
        <v/>
      </c>
      <c r="CK14034" s="32" t="str">
        <f t="shared" si="1452"/>
        <v/>
      </c>
      <c r="CL14034" s="32" t="str">
        <f t="shared" si="1445"/>
        <v/>
      </c>
      <c r="CM14034" s="32" t="str">
        <f t="shared" si="1446"/>
        <v/>
      </c>
      <c r="CN14034" s="32" t="str">
        <f t="shared" si="1447"/>
        <v/>
      </c>
    </row>
    <row r="14035" spans="71:92" x14ac:dyDescent="0.3">
      <c r="BS14035" s="32" t="str">
        <f>IF(Kiadasi_kiseroiv!$K$2=BT14035,BV14035,"")</f>
        <v/>
      </c>
      <c r="BT14035" s="34" t="str">
        <f t="shared" si="1431"/>
        <v/>
      </c>
      <c r="BU14035" s="32" t="str">
        <f t="shared" si="1432"/>
        <v/>
      </c>
      <c r="BV14035" s="32" t="str">
        <f t="shared" si="1448"/>
        <v/>
      </c>
      <c r="BW14035" s="32" t="str">
        <f t="shared" si="1449"/>
        <v/>
      </c>
      <c r="BX14035" s="32" t="str">
        <f t="shared" si="1435"/>
        <v/>
      </c>
      <c r="BY14035" s="32" t="str">
        <f t="shared" si="1436"/>
        <v/>
      </c>
      <c r="BZ14035" s="32" t="str">
        <f t="shared" si="1450"/>
        <v/>
      </c>
      <c r="CA14035" s="32" t="str">
        <f t="shared" si="1451"/>
        <v/>
      </c>
      <c r="CB14035" s="33">
        <f>IF(COUNTIF($CD$7:CD14035,CD14035)=1,CD14035,CD14035+COUNTIF($CD$6:CD14034,CD14035))</f>
        <v>60169</v>
      </c>
      <c r="CC14035" s="34">
        <f t="shared" si="1439"/>
        <v>55153</v>
      </c>
      <c r="CD14035" s="32">
        <f t="shared" si="1440"/>
        <v>55153</v>
      </c>
      <c r="CE14035" s="32">
        <f t="shared" si="1441"/>
        <v>0</v>
      </c>
      <c r="CF14035" s="32">
        <f t="shared" si="1442"/>
        <v>0</v>
      </c>
      <c r="CG14035" s="32" t="str">
        <f t="shared" si="1443"/>
        <v/>
      </c>
      <c r="CH14035" s="32">
        <v>30</v>
      </c>
      <c r="CI14035" s="32" t="s">
        <v>8</v>
      </c>
      <c r="CJ14035" s="32" t="str">
        <f t="shared" si="1444"/>
        <v/>
      </c>
      <c r="CK14035" s="32" t="str">
        <f t="shared" si="1452"/>
        <v/>
      </c>
      <c r="CL14035" s="32" t="str">
        <f t="shared" si="1445"/>
        <v/>
      </c>
      <c r="CM14035" s="32" t="str">
        <f t="shared" si="1446"/>
        <v/>
      </c>
      <c r="CN14035" s="32" t="str">
        <f t="shared" si="1447"/>
        <v/>
      </c>
    </row>
    <row r="14036" spans="71:92" x14ac:dyDescent="0.3">
      <c r="BS14036" s="32" t="str">
        <f>IF(Kiadasi_kiseroiv!$K$2=BT14036,BV14036,"")</f>
        <v/>
      </c>
      <c r="BT14036" s="34" t="str">
        <f t="shared" si="1431"/>
        <v/>
      </c>
      <c r="BU14036" s="32" t="str">
        <f t="shared" si="1432"/>
        <v/>
      </c>
      <c r="BV14036" s="32" t="str">
        <f t="shared" si="1448"/>
        <v/>
      </c>
      <c r="BW14036" s="32" t="str">
        <f t="shared" si="1449"/>
        <v/>
      </c>
      <c r="BX14036" s="32" t="str">
        <f t="shared" si="1435"/>
        <v/>
      </c>
      <c r="BY14036" s="32" t="str">
        <f t="shared" si="1436"/>
        <v/>
      </c>
      <c r="BZ14036" s="32" t="str">
        <f t="shared" si="1450"/>
        <v/>
      </c>
      <c r="CA14036" s="32" t="str">
        <f t="shared" si="1451"/>
        <v/>
      </c>
      <c r="CB14036" s="33">
        <f>IF(COUNTIF($CD$7:CD14036,CD14036)=1,CD14036,CD14036+COUNTIF($CD$6:CD14035,CD14036))</f>
        <v>60170</v>
      </c>
      <c r="CC14036" s="34">
        <f t="shared" si="1439"/>
        <v>55153</v>
      </c>
      <c r="CD14036" s="32">
        <f t="shared" si="1440"/>
        <v>55153</v>
      </c>
      <c r="CE14036" s="32">
        <f t="shared" si="1441"/>
        <v>0</v>
      </c>
      <c r="CF14036" s="32">
        <f t="shared" si="1442"/>
        <v>0</v>
      </c>
      <c r="CG14036" s="32" t="str">
        <f t="shared" si="1443"/>
        <v/>
      </c>
      <c r="CH14036" s="32">
        <v>31</v>
      </c>
      <c r="CI14036" s="32" t="s">
        <v>8</v>
      </c>
      <c r="CJ14036" s="32" t="str">
        <f t="shared" si="1444"/>
        <v/>
      </c>
      <c r="CK14036" s="32" t="str">
        <f t="shared" si="1452"/>
        <v/>
      </c>
      <c r="CL14036" s="32" t="str">
        <f t="shared" si="1445"/>
        <v/>
      </c>
      <c r="CM14036" s="32" t="str">
        <f t="shared" si="1446"/>
        <v/>
      </c>
      <c r="CN14036" s="32" t="str">
        <f t="shared" si="1447"/>
        <v/>
      </c>
    </row>
    <row r="14037" spans="71:92" x14ac:dyDescent="0.3">
      <c r="BS14037" s="32" t="str">
        <f>IF(Kiadasi_kiseroiv!$K$2=BT14037,BV14037,"")</f>
        <v/>
      </c>
      <c r="BT14037" s="34" t="str">
        <f t="shared" si="1431"/>
        <v/>
      </c>
      <c r="BU14037" s="32" t="str">
        <f t="shared" si="1432"/>
        <v/>
      </c>
      <c r="BV14037" s="32" t="str">
        <f t="shared" si="1448"/>
        <v/>
      </c>
      <c r="BW14037" s="32" t="str">
        <f t="shared" si="1449"/>
        <v/>
      </c>
      <c r="BX14037" s="32" t="str">
        <f t="shared" si="1435"/>
        <v/>
      </c>
      <c r="BY14037" s="32" t="str">
        <f t="shared" si="1436"/>
        <v/>
      </c>
      <c r="BZ14037" s="32" t="str">
        <f t="shared" si="1450"/>
        <v/>
      </c>
      <c r="CA14037" s="32" t="str">
        <f t="shared" si="1451"/>
        <v/>
      </c>
      <c r="CB14037" s="33">
        <f>IF(COUNTIF($CD$7:CD14037,CD14037)=1,CD14037,CD14037+COUNTIF($CD$6:CD14036,CD14037))</f>
        <v>60171</v>
      </c>
      <c r="CC14037" s="34">
        <f t="shared" si="1439"/>
        <v>55153</v>
      </c>
      <c r="CD14037" s="32">
        <f t="shared" si="1440"/>
        <v>55153</v>
      </c>
      <c r="CE14037" s="32">
        <f t="shared" si="1441"/>
        <v>0</v>
      </c>
      <c r="CF14037" s="32">
        <f t="shared" si="1442"/>
        <v>0</v>
      </c>
      <c r="CG14037" s="32" t="str">
        <f t="shared" si="1443"/>
        <v/>
      </c>
      <c r="CH14037" s="32">
        <v>32</v>
      </c>
      <c r="CI14037" s="32" t="s">
        <v>8</v>
      </c>
      <c r="CJ14037" s="32" t="str">
        <f t="shared" si="1444"/>
        <v/>
      </c>
      <c r="CK14037" s="32" t="str">
        <f t="shared" si="1452"/>
        <v/>
      </c>
      <c r="CL14037" s="32" t="str">
        <f t="shared" si="1445"/>
        <v/>
      </c>
      <c r="CM14037" s="32" t="str">
        <f t="shared" si="1446"/>
        <v/>
      </c>
      <c r="CN14037" s="32" t="str">
        <f t="shared" si="1447"/>
        <v/>
      </c>
    </row>
    <row r="14038" spans="71:92" x14ac:dyDescent="0.3">
      <c r="BS14038" s="32" t="str">
        <f>IF(Kiadasi_kiseroiv!$K$2=BT14038,BV14038,"")</f>
        <v/>
      </c>
      <c r="BT14038" s="34" t="str">
        <f t="shared" si="1431"/>
        <v/>
      </c>
      <c r="BU14038" s="32" t="str">
        <f t="shared" si="1432"/>
        <v/>
      </c>
      <c r="BV14038" s="32" t="str">
        <f t="shared" si="1448"/>
        <v/>
      </c>
      <c r="BW14038" s="32" t="str">
        <f t="shared" si="1449"/>
        <v/>
      </c>
      <c r="BX14038" s="32" t="str">
        <f t="shared" si="1435"/>
        <v/>
      </c>
      <c r="BY14038" s="32" t="str">
        <f t="shared" si="1436"/>
        <v/>
      </c>
      <c r="BZ14038" s="32" t="str">
        <f t="shared" si="1450"/>
        <v/>
      </c>
      <c r="CA14038" s="32" t="str">
        <f t="shared" si="1451"/>
        <v/>
      </c>
      <c r="CB14038" s="33">
        <f>IF(COUNTIF($CD$7:CD14038,CD14038)=1,CD14038,CD14038+COUNTIF($CD$6:CD14037,CD14038))</f>
        <v>60172</v>
      </c>
      <c r="CC14038" s="34">
        <f t="shared" si="1439"/>
        <v>55153</v>
      </c>
      <c r="CD14038" s="32">
        <f t="shared" si="1440"/>
        <v>55153</v>
      </c>
      <c r="CE14038" s="32">
        <f t="shared" si="1441"/>
        <v>0</v>
      </c>
      <c r="CF14038" s="32">
        <f t="shared" si="1442"/>
        <v>0</v>
      </c>
      <c r="CG14038" s="32" t="str">
        <f t="shared" si="1443"/>
        <v/>
      </c>
      <c r="CH14038" s="32">
        <v>33</v>
      </c>
      <c r="CI14038" s="32" t="s">
        <v>8</v>
      </c>
      <c r="CJ14038" s="32" t="str">
        <f t="shared" si="1444"/>
        <v/>
      </c>
      <c r="CK14038" s="32" t="str">
        <f t="shared" si="1452"/>
        <v/>
      </c>
      <c r="CL14038" s="32" t="str">
        <f t="shared" si="1445"/>
        <v/>
      </c>
      <c r="CM14038" s="32" t="str">
        <f t="shared" si="1446"/>
        <v/>
      </c>
      <c r="CN14038" s="32" t="str">
        <f t="shared" si="1447"/>
        <v/>
      </c>
    </row>
    <row r="14039" spans="71:92" x14ac:dyDescent="0.3">
      <c r="BS14039" s="32" t="str">
        <f>IF(Kiadasi_kiseroiv!$K$2=BT14039,BV14039,"")</f>
        <v/>
      </c>
      <c r="BT14039" s="34" t="str">
        <f t="shared" si="1431"/>
        <v/>
      </c>
      <c r="BU14039" s="32" t="str">
        <f t="shared" si="1432"/>
        <v/>
      </c>
      <c r="BV14039" s="32" t="str">
        <f t="shared" si="1448"/>
        <v/>
      </c>
      <c r="BW14039" s="32" t="str">
        <f t="shared" si="1449"/>
        <v/>
      </c>
      <c r="BX14039" s="32" t="str">
        <f t="shared" si="1435"/>
        <v/>
      </c>
      <c r="BY14039" s="32" t="str">
        <f t="shared" si="1436"/>
        <v/>
      </c>
      <c r="BZ14039" s="32" t="str">
        <f t="shared" si="1450"/>
        <v/>
      </c>
      <c r="CA14039" s="32" t="str">
        <f t="shared" si="1451"/>
        <v/>
      </c>
      <c r="CB14039" s="33">
        <f>IF(COUNTIF($CD$7:CD14039,CD14039)=1,CD14039,CD14039+COUNTIF($CD$6:CD14038,CD14039))</f>
        <v>60173</v>
      </c>
      <c r="CC14039" s="34">
        <f t="shared" si="1439"/>
        <v>55153</v>
      </c>
      <c r="CD14039" s="32">
        <f t="shared" si="1440"/>
        <v>55153</v>
      </c>
      <c r="CE14039" s="32">
        <f t="shared" si="1441"/>
        <v>0</v>
      </c>
      <c r="CF14039" s="32">
        <f t="shared" si="1442"/>
        <v>0</v>
      </c>
      <c r="CG14039" s="32" t="str">
        <f t="shared" si="1443"/>
        <v/>
      </c>
      <c r="CH14039" s="32">
        <v>34</v>
      </c>
      <c r="CI14039" s="32" t="s">
        <v>8</v>
      </c>
      <c r="CJ14039" s="32" t="str">
        <f t="shared" si="1444"/>
        <v/>
      </c>
      <c r="CK14039" s="32" t="str">
        <f t="shared" si="1452"/>
        <v/>
      </c>
      <c r="CL14039" s="32" t="str">
        <f t="shared" si="1445"/>
        <v/>
      </c>
      <c r="CM14039" s="32" t="str">
        <f t="shared" si="1446"/>
        <v/>
      </c>
      <c r="CN14039" s="32" t="str">
        <f t="shared" si="1447"/>
        <v/>
      </c>
    </row>
    <row r="14040" spans="71:92" x14ac:dyDescent="0.3">
      <c r="BS14040" s="32" t="str">
        <f>IF(Kiadasi_kiseroiv!$K$2=BT14040,BV14040,"")</f>
        <v/>
      </c>
      <c r="BT14040" s="34" t="str">
        <f t="shared" si="1431"/>
        <v/>
      </c>
      <c r="BU14040" s="32" t="str">
        <f t="shared" si="1432"/>
        <v/>
      </c>
      <c r="BV14040" s="32" t="str">
        <f t="shared" si="1448"/>
        <v/>
      </c>
      <c r="BW14040" s="32" t="str">
        <f t="shared" si="1449"/>
        <v/>
      </c>
      <c r="BX14040" s="32" t="str">
        <f t="shared" si="1435"/>
        <v/>
      </c>
      <c r="BY14040" s="32" t="str">
        <f t="shared" si="1436"/>
        <v/>
      </c>
      <c r="BZ14040" s="32" t="str">
        <f t="shared" si="1450"/>
        <v/>
      </c>
      <c r="CA14040" s="32" t="str">
        <f t="shared" si="1451"/>
        <v/>
      </c>
      <c r="CB14040" s="33">
        <f>IF(COUNTIF($CD$7:CD14040,CD14040)=1,CD14040,CD14040+COUNTIF($CD$6:CD14039,CD14040))</f>
        <v>60174</v>
      </c>
      <c r="CC14040" s="34">
        <f t="shared" si="1439"/>
        <v>55153</v>
      </c>
      <c r="CD14040" s="32">
        <f t="shared" si="1440"/>
        <v>55153</v>
      </c>
      <c r="CE14040" s="32">
        <f t="shared" si="1441"/>
        <v>0</v>
      </c>
      <c r="CF14040" s="32">
        <f t="shared" si="1442"/>
        <v>0</v>
      </c>
      <c r="CG14040" s="32" t="str">
        <f t="shared" si="1443"/>
        <v/>
      </c>
      <c r="CH14040" s="32">
        <v>35</v>
      </c>
      <c r="CI14040" s="32" t="s">
        <v>8</v>
      </c>
      <c r="CJ14040" s="32" t="str">
        <f t="shared" si="1444"/>
        <v/>
      </c>
      <c r="CK14040" s="32" t="str">
        <f t="shared" si="1452"/>
        <v/>
      </c>
      <c r="CL14040" s="32" t="str">
        <f t="shared" si="1445"/>
        <v/>
      </c>
      <c r="CM14040" s="32" t="str">
        <f t="shared" si="1446"/>
        <v/>
      </c>
      <c r="CN14040" s="32" t="str">
        <f t="shared" si="1447"/>
        <v/>
      </c>
    </row>
    <row r="14041" spans="71:92" x14ac:dyDescent="0.3">
      <c r="BS14041" s="32" t="str">
        <f>IF(Kiadasi_kiseroiv!$K$2=BT14041,BV14041,"")</f>
        <v/>
      </c>
      <c r="BT14041" s="34" t="str">
        <f t="shared" si="1431"/>
        <v/>
      </c>
      <c r="BU14041" s="32" t="str">
        <f t="shared" si="1432"/>
        <v/>
      </c>
      <c r="BV14041" s="32" t="str">
        <f t="shared" si="1448"/>
        <v/>
      </c>
      <c r="BW14041" s="32" t="str">
        <f t="shared" si="1449"/>
        <v/>
      </c>
      <c r="BX14041" s="32" t="str">
        <f t="shared" si="1435"/>
        <v/>
      </c>
      <c r="BY14041" s="32" t="str">
        <f t="shared" si="1436"/>
        <v/>
      </c>
      <c r="BZ14041" s="32" t="str">
        <f t="shared" si="1450"/>
        <v/>
      </c>
      <c r="CA14041" s="32" t="str">
        <f t="shared" si="1451"/>
        <v/>
      </c>
      <c r="CB14041" s="33">
        <f>IF(COUNTIF($CD$7:CD14041,CD14041)=1,CD14041,CD14041+COUNTIF($CD$6:CD14040,CD14041))</f>
        <v>60175</v>
      </c>
      <c r="CC14041" s="34">
        <f t="shared" si="1439"/>
        <v>55153</v>
      </c>
      <c r="CD14041" s="32">
        <f t="shared" si="1440"/>
        <v>55153</v>
      </c>
      <c r="CE14041" s="32">
        <f t="shared" si="1441"/>
        <v>0</v>
      </c>
      <c r="CF14041" s="32">
        <f t="shared" si="1442"/>
        <v>0</v>
      </c>
      <c r="CG14041" s="32" t="str">
        <f t="shared" si="1443"/>
        <v/>
      </c>
      <c r="CH14041" s="32">
        <v>36</v>
      </c>
      <c r="CI14041" s="32" t="s">
        <v>8</v>
      </c>
      <c r="CJ14041" s="32" t="str">
        <f t="shared" si="1444"/>
        <v/>
      </c>
      <c r="CK14041" s="32" t="str">
        <f t="shared" si="1452"/>
        <v/>
      </c>
      <c r="CL14041" s="32" t="str">
        <f t="shared" si="1445"/>
        <v/>
      </c>
      <c r="CM14041" s="32" t="str">
        <f t="shared" si="1446"/>
        <v/>
      </c>
      <c r="CN14041" s="32" t="str">
        <f t="shared" si="1447"/>
        <v/>
      </c>
    </row>
    <row r="14042" spans="71:92" x14ac:dyDescent="0.3">
      <c r="BS14042" s="32" t="str">
        <f>IF(Kiadasi_kiseroiv!$K$2=BT14042,BV14042,"")</f>
        <v/>
      </c>
      <c r="BT14042" s="34" t="str">
        <f t="shared" si="1431"/>
        <v/>
      </c>
      <c r="BU14042" s="32" t="str">
        <f t="shared" si="1432"/>
        <v/>
      </c>
      <c r="BV14042" s="32" t="str">
        <f t="shared" si="1448"/>
        <v/>
      </c>
      <c r="BW14042" s="32" t="str">
        <f t="shared" si="1449"/>
        <v/>
      </c>
      <c r="BX14042" s="32" t="str">
        <f t="shared" si="1435"/>
        <v/>
      </c>
      <c r="BY14042" s="32" t="str">
        <f t="shared" si="1436"/>
        <v/>
      </c>
      <c r="BZ14042" s="32" t="str">
        <f t="shared" si="1450"/>
        <v/>
      </c>
      <c r="CA14042" s="32" t="str">
        <f t="shared" si="1451"/>
        <v/>
      </c>
      <c r="CB14042" s="33">
        <f>IF(COUNTIF($CD$7:CD14042,CD14042)=1,CD14042,CD14042+COUNTIF($CD$6:CD14041,CD14042))</f>
        <v>60176</v>
      </c>
      <c r="CC14042" s="34">
        <f t="shared" si="1439"/>
        <v>55153</v>
      </c>
      <c r="CD14042" s="32">
        <f t="shared" si="1440"/>
        <v>55153</v>
      </c>
      <c r="CE14042" s="32">
        <f t="shared" si="1441"/>
        <v>0</v>
      </c>
      <c r="CF14042" s="32">
        <f t="shared" si="1442"/>
        <v>0</v>
      </c>
      <c r="CG14042" s="32" t="str">
        <f t="shared" si="1443"/>
        <v/>
      </c>
      <c r="CH14042" s="32">
        <v>37</v>
      </c>
      <c r="CI14042" s="32" t="s">
        <v>8</v>
      </c>
      <c r="CJ14042" s="32" t="str">
        <f t="shared" si="1444"/>
        <v/>
      </c>
      <c r="CK14042" s="32" t="str">
        <f t="shared" si="1452"/>
        <v/>
      </c>
      <c r="CL14042" s="32" t="str">
        <f t="shared" si="1445"/>
        <v/>
      </c>
      <c r="CM14042" s="32" t="str">
        <f t="shared" si="1446"/>
        <v/>
      </c>
      <c r="CN14042" s="32" t="str">
        <f t="shared" si="1447"/>
        <v/>
      </c>
    </row>
    <row r="14043" spans="71:92" x14ac:dyDescent="0.3">
      <c r="BS14043" s="32" t="str">
        <f>IF(Kiadasi_kiseroiv!$K$2=BT14043,BV14043,"")</f>
        <v/>
      </c>
      <c r="BT14043" s="34" t="str">
        <f t="shared" si="1431"/>
        <v/>
      </c>
      <c r="BU14043" s="32" t="str">
        <f t="shared" si="1432"/>
        <v/>
      </c>
      <c r="BV14043" s="32" t="str">
        <f t="shared" si="1448"/>
        <v/>
      </c>
      <c r="BW14043" s="32" t="str">
        <f t="shared" si="1449"/>
        <v/>
      </c>
      <c r="BX14043" s="32" t="str">
        <f t="shared" si="1435"/>
        <v/>
      </c>
      <c r="BY14043" s="32" t="str">
        <f t="shared" si="1436"/>
        <v/>
      </c>
      <c r="BZ14043" s="32" t="str">
        <f t="shared" si="1450"/>
        <v/>
      </c>
      <c r="CA14043" s="32" t="str">
        <f t="shared" si="1451"/>
        <v/>
      </c>
      <c r="CB14043" s="33">
        <f>IF(COUNTIF($CD$7:CD14043,CD14043)=1,CD14043,CD14043+COUNTIF($CD$6:CD14042,CD14043))</f>
        <v>60177</v>
      </c>
      <c r="CC14043" s="34">
        <f t="shared" si="1439"/>
        <v>55153</v>
      </c>
      <c r="CD14043" s="32">
        <f t="shared" si="1440"/>
        <v>55153</v>
      </c>
      <c r="CE14043" s="32">
        <f t="shared" si="1441"/>
        <v>0</v>
      </c>
      <c r="CF14043" s="32">
        <f t="shared" si="1442"/>
        <v>0</v>
      </c>
      <c r="CG14043" s="32" t="str">
        <f t="shared" si="1443"/>
        <v/>
      </c>
      <c r="CH14043" s="32">
        <v>38</v>
      </c>
      <c r="CI14043" s="32" t="s">
        <v>8</v>
      </c>
      <c r="CJ14043" s="32" t="str">
        <f t="shared" si="1444"/>
        <v/>
      </c>
      <c r="CK14043" s="32" t="str">
        <f t="shared" si="1452"/>
        <v/>
      </c>
      <c r="CL14043" s="32" t="str">
        <f t="shared" si="1445"/>
        <v/>
      </c>
      <c r="CM14043" s="32" t="str">
        <f t="shared" si="1446"/>
        <v/>
      </c>
      <c r="CN14043" s="32" t="str">
        <f t="shared" si="1447"/>
        <v/>
      </c>
    </row>
    <row r="14044" spans="71:92" x14ac:dyDescent="0.3">
      <c r="BS14044" s="32" t="str">
        <f>IF(Kiadasi_kiseroiv!$K$2=BT14044,BV14044,"")</f>
        <v/>
      </c>
      <c r="BT14044" s="34" t="str">
        <f t="shared" si="1431"/>
        <v/>
      </c>
      <c r="BU14044" s="32" t="str">
        <f t="shared" si="1432"/>
        <v/>
      </c>
      <c r="BV14044" s="32" t="str">
        <f t="shared" si="1448"/>
        <v/>
      </c>
      <c r="BW14044" s="32" t="str">
        <f t="shared" si="1449"/>
        <v/>
      </c>
      <c r="BX14044" s="32" t="str">
        <f t="shared" si="1435"/>
        <v/>
      </c>
      <c r="BY14044" s="32" t="str">
        <f t="shared" si="1436"/>
        <v/>
      </c>
      <c r="BZ14044" s="32" t="str">
        <f t="shared" si="1450"/>
        <v/>
      </c>
      <c r="CA14044" s="32" t="str">
        <f t="shared" si="1451"/>
        <v/>
      </c>
      <c r="CB14044" s="33">
        <f>IF(COUNTIF($CD$7:CD14044,CD14044)=1,CD14044,CD14044+COUNTIF($CD$6:CD14043,CD14044))</f>
        <v>60178</v>
      </c>
      <c r="CC14044" s="34">
        <f t="shared" si="1439"/>
        <v>55153</v>
      </c>
      <c r="CD14044" s="32">
        <f t="shared" si="1440"/>
        <v>55153</v>
      </c>
      <c r="CE14044" s="32">
        <f t="shared" si="1441"/>
        <v>0</v>
      </c>
      <c r="CF14044" s="32">
        <f t="shared" si="1442"/>
        <v>0</v>
      </c>
      <c r="CG14044" s="32" t="str">
        <f t="shared" si="1443"/>
        <v/>
      </c>
      <c r="CH14044" s="32">
        <v>39</v>
      </c>
      <c r="CI14044" s="32" t="s">
        <v>8</v>
      </c>
      <c r="CJ14044" s="32" t="str">
        <f t="shared" si="1444"/>
        <v/>
      </c>
      <c r="CK14044" s="32" t="str">
        <f t="shared" si="1452"/>
        <v/>
      </c>
      <c r="CL14044" s="32" t="str">
        <f t="shared" si="1445"/>
        <v/>
      </c>
      <c r="CM14044" s="32" t="str">
        <f t="shared" si="1446"/>
        <v/>
      </c>
      <c r="CN14044" s="32" t="str">
        <f t="shared" si="1447"/>
        <v/>
      </c>
    </row>
    <row r="14045" spans="71:92" x14ac:dyDescent="0.3">
      <c r="BS14045" s="32" t="str">
        <f>IF(Kiadasi_kiseroiv!$K$2=BT14045,BV14045,"")</f>
        <v/>
      </c>
      <c r="BT14045" s="34" t="str">
        <f t="shared" si="1431"/>
        <v/>
      </c>
      <c r="BU14045" s="32" t="str">
        <f t="shared" si="1432"/>
        <v/>
      </c>
      <c r="BV14045" s="32" t="str">
        <f t="shared" si="1448"/>
        <v/>
      </c>
      <c r="BW14045" s="32" t="str">
        <f t="shared" si="1449"/>
        <v/>
      </c>
      <c r="BX14045" s="32" t="str">
        <f t="shared" si="1435"/>
        <v/>
      </c>
      <c r="BY14045" s="32" t="str">
        <f t="shared" si="1436"/>
        <v/>
      </c>
      <c r="BZ14045" s="32" t="str">
        <f t="shared" si="1450"/>
        <v/>
      </c>
      <c r="CA14045" s="32" t="str">
        <f t="shared" si="1451"/>
        <v/>
      </c>
      <c r="CB14045" s="33">
        <f>IF(COUNTIF($CD$7:CD14045,CD14045)=1,CD14045,CD14045+COUNTIF($CD$6:CD14044,CD14045))</f>
        <v>60179</v>
      </c>
      <c r="CC14045" s="34">
        <f t="shared" si="1439"/>
        <v>55153</v>
      </c>
      <c r="CD14045" s="32">
        <f t="shared" si="1440"/>
        <v>55153</v>
      </c>
      <c r="CE14045" s="32">
        <f t="shared" si="1441"/>
        <v>0</v>
      </c>
      <c r="CF14045" s="32">
        <f t="shared" si="1442"/>
        <v>0</v>
      </c>
      <c r="CG14045" s="32" t="str">
        <f t="shared" si="1443"/>
        <v/>
      </c>
      <c r="CH14045" s="32">
        <v>40</v>
      </c>
      <c r="CI14045" s="32" t="s">
        <v>8</v>
      </c>
      <c r="CJ14045" s="32" t="str">
        <f t="shared" si="1444"/>
        <v/>
      </c>
      <c r="CK14045" s="32" t="str">
        <f t="shared" si="1452"/>
        <v/>
      </c>
      <c r="CL14045" s="32" t="str">
        <f t="shared" si="1445"/>
        <v/>
      </c>
      <c r="CM14045" s="32" t="str">
        <f t="shared" si="1446"/>
        <v/>
      </c>
      <c r="CN14045" s="32" t="str">
        <f t="shared" si="1447"/>
        <v/>
      </c>
    </row>
    <row r="14046" spans="71:92" x14ac:dyDescent="0.3">
      <c r="BS14046" s="32" t="str">
        <f>IF(Kiadasi_kiseroiv!$K$2=BT14046,BV14046,"")</f>
        <v/>
      </c>
      <c r="BT14046" s="34" t="str">
        <f t="shared" si="1431"/>
        <v/>
      </c>
      <c r="BU14046" s="32" t="str">
        <f t="shared" si="1432"/>
        <v/>
      </c>
      <c r="BV14046" s="32" t="str">
        <f t="shared" si="1448"/>
        <v/>
      </c>
      <c r="BW14046" s="32" t="str">
        <f t="shared" si="1449"/>
        <v/>
      </c>
      <c r="BX14046" s="32" t="str">
        <f t="shared" si="1435"/>
        <v/>
      </c>
      <c r="BY14046" s="32" t="str">
        <f t="shared" si="1436"/>
        <v/>
      </c>
      <c r="BZ14046" s="32" t="str">
        <f t="shared" si="1450"/>
        <v/>
      </c>
      <c r="CA14046" s="32" t="str">
        <f t="shared" si="1451"/>
        <v/>
      </c>
      <c r="CB14046" s="33">
        <f>IF(COUNTIF($CD$7:CD14046,CD14046)=1,CD14046,CD14046+COUNTIF($CD$6:CD14045,CD14046))</f>
        <v>60180</v>
      </c>
      <c r="CC14046" s="34">
        <f t="shared" si="1439"/>
        <v>55153</v>
      </c>
      <c r="CD14046" s="32">
        <f t="shared" si="1440"/>
        <v>55153</v>
      </c>
      <c r="CE14046" s="32">
        <f t="shared" si="1441"/>
        <v>0</v>
      </c>
      <c r="CF14046" s="32">
        <f t="shared" si="1442"/>
        <v>0</v>
      </c>
      <c r="CG14046" s="32" t="str">
        <f t="shared" si="1443"/>
        <v/>
      </c>
      <c r="CH14046" s="32">
        <v>41</v>
      </c>
      <c r="CI14046" s="32" t="s">
        <v>8</v>
      </c>
      <c r="CJ14046" s="32" t="str">
        <f t="shared" si="1444"/>
        <v/>
      </c>
      <c r="CK14046" s="32" t="str">
        <f t="shared" si="1452"/>
        <v/>
      </c>
      <c r="CL14046" s="32" t="str">
        <f t="shared" si="1445"/>
        <v/>
      </c>
      <c r="CM14046" s="32" t="str">
        <f t="shared" si="1446"/>
        <v/>
      </c>
      <c r="CN14046" s="32" t="str">
        <f t="shared" si="1447"/>
        <v/>
      </c>
    </row>
    <row r="14047" spans="71:92" x14ac:dyDescent="0.3">
      <c r="BS14047" s="32" t="str">
        <f>IF(Kiadasi_kiseroiv!$K$2=BT14047,BV14047,"")</f>
        <v/>
      </c>
      <c r="BT14047" s="34" t="str">
        <f t="shared" si="1431"/>
        <v/>
      </c>
      <c r="BU14047" s="32" t="str">
        <f t="shared" si="1432"/>
        <v/>
      </c>
      <c r="BV14047" s="32" t="str">
        <f t="shared" si="1448"/>
        <v/>
      </c>
      <c r="BW14047" s="32" t="str">
        <f t="shared" si="1449"/>
        <v/>
      </c>
      <c r="BX14047" s="32" t="str">
        <f t="shared" si="1435"/>
        <v/>
      </c>
      <c r="BY14047" s="32" t="str">
        <f t="shared" si="1436"/>
        <v/>
      </c>
      <c r="BZ14047" s="32" t="str">
        <f t="shared" si="1450"/>
        <v/>
      </c>
      <c r="CA14047" s="32" t="str">
        <f t="shared" si="1451"/>
        <v/>
      </c>
      <c r="CB14047" s="33">
        <f>IF(COUNTIF($CD$7:CD14047,CD14047)=1,CD14047,CD14047+COUNTIF($CD$6:CD14046,CD14047))</f>
        <v>60181</v>
      </c>
      <c r="CC14047" s="34">
        <f t="shared" si="1439"/>
        <v>55153</v>
      </c>
      <c r="CD14047" s="32">
        <f t="shared" si="1440"/>
        <v>55153</v>
      </c>
      <c r="CE14047" s="32">
        <f t="shared" si="1441"/>
        <v>0</v>
      </c>
      <c r="CF14047" s="32">
        <f t="shared" si="1442"/>
        <v>0</v>
      </c>
      <c r="CG14047" s="32" t="str">
        <f t="shared" si="1443"/>
        <v/>
      </c>
      <c r="CH14047" s="32">
        <v>42</v>
      </c>
      <c r="CI14047" s="32" t="s">
        <v>8</v>
      </c>
      <c r="CJ14047" s="32" t="str">
        <f t="shared" si="1444"/>
        <v/>
      </c>
      <c r="CK14047" s="32" t="str">
        <f t="shared" si="1452"/>
        <v/>
      </c>
      <c r="CL14047" s="32" t="str">
        <f t="shared" si="1445"/>
        <v/>
      </c>
      <c r="CM14047" s="32" t="str">
        <f t="shared" si="1446"/>
        <v/>
      </c>
      <c r="CN14047" s="32" t="str">
        <f t="shared" si="1447"/>
        <v/>
      </c>
    </row>
    <row r="14048" spans="71:92" x14ac:dyDescent="0.3">
      <c r="BS14048" s="32" t="str">
        <f>IF(Kiadasi_kiseroiv!$K$2=BT14048,BV14048,"")</f>
        <v/>
      </c>
      <c r="BT14048" s="34" t="str">
        <f t="shared" si="1431"/>
        <v/>
      </c>
      <c r="BU14048" s="32" t="str">
        <f t="shared" si="1432"/>
        <v/>
      </c>
      <c r="BV14048" s="32" t="str">
        <f t="shared" si="1448"/>
        <v/>
      </c>
      <c r="BW14048" s="32" t="str">
        <f t="shared" si="1449"/>
        <v/>
      </c>
      <c r="BX14048" s="32" t="str">
        <f t="shared" si="1435"/>
        <v/>
      </c>
      <c r="BY14048" s="32" t="str">
        <f t="shared" si="1436"/>
        <v/>
      </c>
      <c r="BZ14048" s="32" t="str">
        <f t="shared" si="1450"/>
        <v/>
      </c>
      <c r="CA14048" s="32" t="str">
        <f t="shared" si="1451"/>
        <v/>
      </c>
      <c r="CB14048" s="33">
        <f>IF(COUNTIF($CD$7:CD14048,CD14048)=1,CD14048,CD14048+COUNTIF($CD$6:CD14047,CD14048))</f>
        <v>60182</v>
      </c>
      <c r="CC14048" s="34">
        <f t="shared" si="1439"/>
        <v>55153</v>
      </c>
      <c r="CD14048" s="32">
        <f t="shared" si="1440"/>
        <v>55153</v>
      </c>
      <c r="CE14048" s="32">
        <f t="shared" si="1441"/>
        <v>0</v>
      </c>
      <c r="CF14048" s="32">
        <f t="shared" si="1442"/>
        <v>0</v>
      </c>
      <c r="CG14048" s="32" t="str">
        <f t="shared" si="1443"/>
        <v/>
      </c>
      <c r="CH14048" s="32">
        <v>43</v>
      </c>
      <c r="CI14048" s="32" t="s">
        <v>8</v>
      </c>
      <c r="CJ14048" s="32" t="str">
        <f t="shared" si="1444"/>
        <v/>
      </c>
      <c r="CK14048" s="32" t="str">
        <f t="shared" si="1452"/>
        <v/>
      </c>
      <c r="CL14048" s="32" t="str">
        <f t="shared" si="1445"/>
        <v/>
      </c>
      <c r="CM14048" s="32" t="str">
        <f t="shared" si="1446"/>
        <v/>
      </c>
      <c r="CN14048" s="32" t="str">
        <f t="shared" si="1447"/>
        <v/>
      </c>
    </row>
    <row r="14049" spans="71:92" x14ac:dyDescent="0.3">
      <c r="BS14049" s="32" t="str">
        <f>IF(Kiadasi_kiseroiv!$K$2=BT14049,BV14049,"")</f>
        <v/>
      </c>
      <c r="BT14049" s="34" t="str">
        <f t="shared" si="1431"/>
        <v/>
      </c>
      <c r="BU14049" s="32" t="str">
        <f t="shared" si="1432"/>
        <v/>
      </c>
      <c r="BV14049" s="32" t="str">
        <f t="shared" si="1448"/>
        <v/>
      </c>
      <c r="BW14049" s="32" t="str">
        <f t="shared" si="1449"/>
        <v/>
      </c>
      <c r="BX14049" s="32" t="str">
        <f t="shared" si="1435"/>
        <v/>
      </c>
      <c r="BY14049" s="32" t="str">
        <f t="shared" si="1436"/>
        <v/>
      </c>
      <c r="BZ14049" s="32" t="str">
        <f t="shared" si="1450"/>
        <v/>
      </c>
      <c r="CA14049" s="32" t="str">
        <f t="shared" si="1451"/>
        <v/>
      </c>
      <c r="CB14049" s="33">
        <f>IF(COUNTIF($CD$7:CD14049,CD14049)=1,CD14049,CD14049+COUNTIF($CD$6:CD14048,CD14049))</f>
        <v>60183</v>
      </c>
      <c r="CC14049" s="34">
        <f t="shared" si="1439"/>
        <v>55153</v>
      </c>
      <c r="CD14049" s="32">
        <f t="shared" si="1440"/>
        <v>55153</v>
      </c>
      <c r="CE14049" s="32">
        <f t="shared" si="1441"/>
        <v>0</v>
      </c>
      <c r="CF14049" s="32">
        <f t="shared" si="1442"/>
        <v>0</v>
      </c>
      <c r="CG14049" s="32" t="str">
        <f t="shared" si="1443"/>
        <v/>
      </c>
      <c r="CH14049" s="32">
        <v>44</v>
      </c>
      <c r="CI14049" s="32" t="s">
        <v>8</v>
      </c>
      <c r="CJ14049" s="32" t="str">
        <f t="shared" si="1444"/>
        <v/>
      </c>
      <c r="CK14049" s="32" t="str">
        <f t="shared" si="1452"/>
        <v/>
      </c>
      <c r="CL14049" s="32" t="str">
        <f t="shared" si="1445"/>
        <v/>
      </c>
      <c r="CM14049" s="32" t="str">
        <f t="shared" si="1446"/>
        <v/>
      </c>
      <c r="CN14049" s="32" t="str">
        <f t="shared" si="1447"/>
        <v/>
      </c>
    </row>
    <row r="14050" spans="71:92" x14ac:dyDescent="0.3">
      <c r="BS14050" s="32" t="str">
        <f>IF(Kiadasi_kiseroiv!$K$2=BT14050,BV14050,"")</f>
        <v/>
      </c>
      <c r="BT14050" s="34" t="str">
        <f t="shared" si="1431"/>
        <v/>
      </c>
      <c r="BU14050" s="32" t="str">
        <f t="shared" si="1432"/>
        <v/>
      </c>
      <c r="BV14050" s="32" t="str">
        <f t="shared" si="1448"/>
        <v/>
      </c>
      <c r="BW14050" s="32" t="str">
        <f t="shared" si="1449"/>
        <v/>
      </c>
      <c r="BX14050" s="32" t="str">
        <f t="shared" si="1435"/>
        <v/>
      </c>
      <c r="BY14050" s="32" t="str">
        <f t="shared" si="1436"/>
        <v/>
      </c>
      <c r="BZ14050" s="32" t="str">
        <f t="shared" si="1450"/>
        <v/>
      </c>
      <c r="CA14050" s="32" t="str">
        <f t="shared" si="1451"/>
        <v/>
      </c>
      <c r="CB14050" s="33">
        <f>IF(COUNTIF($CD$7:CD14050,CD14050)=1,CD14050,CD14050+COUNTIF($CD$6:CD14049,CD14050))</f>
        <v>60184</v>
      </c>
      <c r="CC14050" s="34">
        <f t="shared" si="1439"/>
        <v>55153</v>
      </c>
      <c r="CD14050" s="32">
        <f t="shared" si="1440"/>
        <v>55153</v>
      </c>
      <c r="CE14050" s="32">
        <f t="shared" si="1441"/>
        <v>0</v>
      </c>
      <c r="CF14050" s="32">
        <f t="shared" si="1442"/>
        <v>0</v>
      </c>
      <c r="CG14050" s="32" t="str">
        <f t="shared" si="1443"/>
        <v/>
      </c>
      <c r="CH14050" s="32">
        <v>45</v>
      </c>
      <c r="CI14050" s="32" t="s">
        <v>8</v>
      </c>
      <c r="CJ14050" s="32" t="str">
        <f t="shared" si="1444"/>
        <v/>
      </c>
      <c r="CK14050" s="32" t="str">
        <f t="shared" si="1452"/>
        <v/>
      </c>
      <c r="CL14050" s="32" t="str">
        <f t="shared" si="1445"/>
        <v/>
      </c>
      <c r="CM14050" s="32" t="str">
        <f t="shared" si="1446"/>
        <v/>
      </c>
      <c r="CN14050" s="32" t="str">
        <f t="shared" si="1447"/>
        <v/>
      </c>
    </row>
    <row r="14051" spans="71:92" x14ac:dyDescent="0.3">
      <c r="BS14051" s="32" t="str">
        <f>IF(Kiadasi_kiseroiv!$K$2=BT14051,BV14051,"")</f>
        <v/>
      </c>
      <c r="BT14051" s="34" t="str">
        <f t="shared" si="1431"/>
        <v/>
      </c>
      <c r="BU14051" s="32" t="str">
        <f t="shared" si="1432"/>
        <v/>
      </c>
      <c r="BV14051" s="32" t="str">
        <f t="shared" si="1448"/>
        <v/>
      </c>
      <c r="BW14051" s="32" t="str">
        <f t="shared" si="1449"/>
        <v/>
      </c>
      <c r="BX14051" s="32" t="str">
        <f t="shared" si="1435"/>
        <v/>
      </c>
      <c r="BY14051" s="32" t="str">
        <f t="shared" si="1436"/>
        <v/>
      </c>
      <c r="BZ14051" s="32" t="str">
        <f t="shared" si="1450"/>
        <v/>
      </c>
      <c r="CA14051" s="32" t="str">
        <f t="shared" si="1451"/>
        <v/>
      </c>
      <c r="CB14051" s="33">
        <f>IF(COUNTIF($CD$7:CD14051,CD14051)=1,CD14051,CD14051+COUNTIF($CD$6:CD14050,CD14051))</f>
        <v>60185</v>
      </c>
      <c r="CC14051" s="34">
        <f t="shared" si="1439"/>
        <v>55153</v>
      </c>
      <c r="CD14051" s="32">
        <f t="shared" si="1440"/>
        <v>55153</v>
      </c>
      <c r="CE14051" s="32">
        <f t="shared" si="1441"/>
        <v>0</v>
      </c>
      <c r="CF14051" s="32">
        <f t="shared" si="1442"/>
        <v>0</v>
      </c>
      <c r="CG14051" s="32" t="str">
        <f t="shared" si="1443"/>
        <v/>
      </c>
      <c r="CH14051" s="32">
        <v>46</v>
      </c>
      <c r="CI14051" s="32" t="s">
        <v>8</v>
      </c>
      <c r="CJ14051" s="32" t="str">
        <f t="shared" si="1444"/>
        <v/>
      </c>
      <c r="CK14051" s="32" t="str">
        <f t="shared" si="1452"/>
        <v/>
      </c>
      <c r="CL14051" s="32" t="str">
        <f t="shared" si="1445"/>
        <v/>
      </c>
      <c r="CM14051" s="32" t="str">
        <f t="shared" si="1446"/>
        <v/>
      </c>
      <c r="CN14051" s="32" t="str">
        <f t="shared" si="1447"/>
        <v/>
      </c>
    </row>
    <row r="14052" spans="71:92" x14ac:dyDescent="0.3">
      <c r="BS14052" s="32" t="str">
        <f>IF(Kiadasi_kiseroiv!$K$2=BT14052,BV14052,"")</f>
        <v/>
      </c>
      <c r="BT14052" s="34" t="str">
        <f t="shared" si="1431"/>
        <v/>
      </c>
      <c r="BU14052" s="32" t="str">
        <f t="shared" si="1432"/>
        <v/>
      </c>
      <c r="BV14052" s="32" t="str">
        <f t="shared" si="1448"/>
        <v/>
      </c>
      <c r="BW14052" s="32" t="str">
        <f t="shared" si="1449"/>
        <v/>
      </c>
      <c r="BX14052" s="32" t="str">
        <f t="shared" si="1435"/>
        <v/>
      </c>
      <c r="BY14052" s="32" t="str">
        <f t="shared" si="1436"/>
        <v/>
      </c>
      <c r="BZ14052" s="32" t="str">
        <f t="shared" si="1450"/>
        <v/>
      </c>
      <c r="CA14052" s="32" t="str">
        <f t="shared" si="1451"/>
        <v/>
      </c>
      <c r="CB14052" s="33">
        <f>IF(COUNTIF($CD$7:CD14052,CD14052)=1,CD14052,CD14052+COUNTIF($CD$6:CD14051,CD14052))</f>
        <v>60186</v>
      </c>
      <c r="CC14052" s="34">
        <f t="shared" si="1439"/>
        <v>55153</v>
      </c>
      <c r="CD14052" s="32">
        <f t="shared" si="1440"/>
        <v>55153</v>
      </c>
      <c r="CE14052" s="32">
        <f t="shared" si="1441"/>
        <v>0</v>
      </c>
      <c r="CF14052" s="32">
        <f t="shared" si="1442"/>
        <v>0</v>
      </c>
      <c r="CG14052" s="32" t="str">
        <f t="shared" si="1443"/>
        <v/>
      </c>
      <c r="CH14052" s="32">
        <v>47</v>
      </c>
      <c r="CI14052" s="32" t="s">
        <v>8</v>
      </c>
      <c r="CJ14052" s="32" t="str">
        <f t="shared" si="1444"/>
        <v/>
      </c>
      <c r="CK14052" s="32" t="str">
        <f t="shared" si="1452"/>
        <v/>
      </c>
      <c r="CL14052" s="32" t="str">
        <f t="shared" si="1445"/>
        <v/>
      </c>
      <c r="CM14052" s="32" t="str">
        <f t="shared" si="1446"/>
        <v/>
      </c>
      <c r="CN14052" s="32" t="str">
        <f t="shared" si="1447"/>
        <v/>
      </c>
    </row>
    <row r="14053" spans="71:92" x14ac:dyDescent="0.3">
      <c r="BS14053" s="32" t="str">
        <f>IF(Kiadasi_kiseroiv!$K$2=BT14053,BV14053,"")</f>
        <v/>
      </c>
      <c r="BT14053" s="34" t="str">
        <f t="shared" si="1431"/>
        <v/>
      </c>
      <c r="BU14053" s="32" t="str">
        <f t="shared" si="1432"/>
        <v/>
      </c>
      <c r="BV14053" s="32" t="str">
        <f t="shared" si="1448"/>
        <v/>
      </c>
      <c r="BW14053" s="32" t="str">
        <f t="shared" si="1449"/>
        <v/>
      </c>
      <c r="BX14053" s="32" t="str">
        <f t="shared" si="1435"/>
        <v/>
      </c>
      <c r="BY14053" s="32" t="str">
        <f t="shared" si="1436"/>
        <v/>
      </c>
      <c r="BZ14053" s="32" t="str">
        <f t="shared" si="1450"/>
        <v/>
      </c>
      <c r="CA14053" s="32" t="str">
        <f t="shared" si="1451"/>
        <v/>
      </c>
      <c r="CB14053" s="33">
        <f>IF(COUNTIF($CD$7:CD14053,CD14053)=1,CD14053,CD14053+COUNTIF($CD$6:CD14052,CD14053))</f>
        <v>60187</v>
      </c>
      <c r="CC14053" s="34">
        <f t="shared" si="1439"/>
        <v>55153</v>
      </c>
      <c r="CD14053" s="32">
        <f t="shared" si="1440"/>
        <v>55153</v>
      </c>
      <c r="CE14053" s="32">
        <f t="shared" si="1441"/>
        <v>0</v>
      </c>
      <c r="CF14053" s="32">
        <f t="shared" si="1442"/>
        <v>0</v>
      </c>
      <c r="CG14053" s="32" t="str">
        <f t="shared" si="1443"/>
        <v/>
      </c>
      <c r="CH14053" s="32">
        <v>48</v>
      </c>
      <c r="CI14053" s="32" t="s">
        <v>8</v>
      </c>
      <c r="CJ14053" s="32" t="str">
        <f t="shared" si="1444"/>
        <v/>
      </c>
      <c r="CK14053" s="32" t="str">
        <f t="shared" si="1452"/>
        <v/>
      </c>
      <c r="CL14053" s="32" t="str">
        <f t="shared" si="1445"/>
        <v/>
      </c>
      <c r="CM14053" s="32" t="str">
        <f t="shared" si="1446"/>
        <v/>
      </c>
      <c r="CN14053" s="32" t="str">
        <f t="shared" si="1447"/>
        <v/>
      </c>
    </row>
    <row r="14054" spans="71:92" x14ac:dyDescent="0.3">
      <c r="BS14054" s="32" t="str">
        <f>IF(Kiadasi_kiseroiv!$K$2=BT14054,BV14054,"")</f>
        <v/>
      </c>
      <c r="BT14054" s="34" t="str">
        <f t="shared" si="1431"/>
        <v/>
      </c>
      <c r="BU14054" s="32" t="str">
        <f t="shared" si="1432"/>
        <v/>
      </c>
      <c r="BV14054" s="32" t="str">
        <f t="shared" si="1448"/>
        <v/>
      </c>
      <c r="BW14054" s="32" t="str">
        <f t="shared" si="1449"/>
        <v/>
      </c>
      <c r="BX14054" s="32" t="str">
        <f t="shared" si="1435"/>
        <v/>
      </c>
      <c r="BY14054" s="32" t="str">
        <f t="shared" si="1436"/>
        <v/>
      </c>
      <c r="BZ14054" s="32" t="str">
        <f t="shared" si="1450"/>
        <v/>
      </c>
      <c r="CA14054" s="32" t="str">
        <f t="shared" si="1451"/>
        <v/>
      </c>
      <c r="CB14054" s="33">
        <f>IF(COUNTIF($CD$7:CD14054,CD14054)=1,CD14054,CD14054+COUNTIF($CD$6:CD14053,CD14054))</f>
        <v>60188</v>
      </c>
      <c r="CC14054" s="34">
        <f t="shared" si="1439"/>
        <v>55153</v>
      </c>
      <c r="CD14054" s="32">
        <f t="shared" si="1440"/>
        <v>55153</v>
      </c>
      <c r="CE14054" s="32">
        <f t="shared" si="1441"/>
        <v>0</v>
      </c>
      <c r="CF14054" s="32">
        <f t="shared" si="1442"/>
        <v>0</v>
      </c>
      <c r="CG14054" s="32" t="str">
        <f t="shared" si="1443"/>
        <v/>
      </c>
      <c r="CH14054" s="32">
        <v>49</v>
      </c>
      <c r="CI14054" s="32" t="s">
        <v>8</v>
      </c>
      <c r="CJ14054" s="32" t="str">
        <f t="shared" si="1444"/>
        <v/>
      </c>
      <c r="CK14054" s="32" t="str">
        <f t="shared" si="1452"/>
        <v/>
      </c>
      <c r="CL14054" s="32" t="str">
        <f t="shared" si="1445"/>
        <v/>
      </c>
      <c r="CM14054" s="32" t="str">
        <f t="shared" si="1446"/>
        <v/>
      </c>
      <c r="CN14054" s="32" t="str">
        <f t="shared" si="1447"/>
        <v/>
      </c>
    </row>
    <row r="14055" spans="71:92" x14ac:dyDescent="0.3">
      <c r="BS14055" s="32" t="str">
        <f>IF(Kiadasi_kiseroiv!$K$2=BT14055,BV14055,"")</f>
        <v/>
      </c>
      <c r="BT14055" s="34" t="str">
        <f t="shared" si="1431"/>
        <v/>
      </c>
      <c r="BU14055" s="32" t="str">
        <f t="shared" si="1432"/>
        <v/>
      </c>
      <c r="BV14055" s="32" t="str">
        <f t="shared" si="1448"/>
        <v/>
      </c>
      <c r="BW14055" s="32" t="str">
        <f t="shared" si="1449"/>
        <v/>
      </c>
      <c r="BX14055" s="32" t="str">
        <f t="shared" si="1435"/>
        <v/>
      </c>
      <c r="BY14055" s="32" t="str">
        <f t="shared" si="1436"/>
        <v/>
      </c>
      <c r="BZ14055" s="32" t="str">
        <f t="shared" si="1450"/>
        <v/>
      </c>
      <c r="CA14055" s="32" t="str">
        <f t="shared" si="1451"/>
        <v/>
      </c>
      <c r="CB14055" s="33">
        <f>IF(COUNTIF($CD$7:CD14055,CD14055)=1,CD14055,CD14055+COUNTIF($CD$6:CD14054,CD14055))</f>
        <v>60189</v>
      </c>
      <c r="CC14055" s="34">
        <f t="shared" si="1439"/>
        <v>55153</v>
      </c>
      <c r="CD14055" s="32">
        <f t="shared" si="1440"/>
        <v>55153</v>
      </c>
      <c r="CE14055" s="32">
        <f t="shared" si="1441"/>
        <v>0</v>
      </c>
      <c r="CF14055" s="32">
        <f t="shared" si="1442"/>
        <v>0</v>
      </c>
      <c r="CG14055" s="32" t="str">
        <f t="shared" si="1443"/>
        <v/>
      </c>
      <c r="CH14055" s="32">
        <v>50</v>
      </c>
      <c r="CI14055" s="32" t="s">
        <v>8</v>
      </c>
      <c r="CJ14055" s="32" t="str">
        <f t="shared" si="1444"/>
        <v/>
      </c>
      <c r="CK14055" s="32" t="str">
        <f t="shared" si="1452"/>
        <v/>
      </c>
      <c r="CL14055" s="32" t="str">
        <f t="shared" si="1445"/>
        <v/>
      </c>
      <c r="CM14055" s="32" t="str">
        <f t="shared" si="1446"/>
        <v/>
      </c>
      <c r="CN14055" s="32" t="str">
        <f t="shared" si="1447"/>
        <v/>
      </c>
    </row>
    <row r="14056" spans="71:92" x14ac:dyDescent="0.3">
      <c r="BS14056" s="32" t="str">
        <f>IF(Kiadasi_kiseroiv!$K$2=BT14056,BV14056,"")</f>
        <v/>
      </c>
      <c r="BT14056" s="34" t="str">
        <f t="shared" si="1431"/>
        <v/>
      </c>
      <c r="BU14056" s="32" t="str">
        <f t="shared" si="1432"/>
        <v/>
      </c>
      <c r="BV14056" s="32" t="str">
        <f t="shared" si="1448"/>
        <v/>
      </c>
      <c r="BW14056" s="32" t="str">
        <f t="shared" si="1449"/>
        <v/>
      </c>
      <c r="BX14056" s="32" t="str">
        <f t="shared" si="1435"/>
        <v/>
      </c>
      <c r="BY14056" s="32" t="str">
        <f t="shared" si="1436"/>
        <v/>
      </c>
      <c r="BZ14056" s="32" t="str">
        <f t="shared" si="1450"/>
        <v/>
      </c>
      <c r="CA14056" s="32" t="str">
        <f t="shared" si="1451"/>
        <v/>
      </c>
      <c r="CB14056" s="33">
        <f>IF(COUNTIF($CD$7:CD14056,CD14056)=1,CD14056,CD14056+COUNTIF($CD$6:CD14055,CD14056))</f>
        <v>60190</v>
      </c>
      <c r="CC14056" s="34">
        <f t="shared" si="1439"/>
        <v>55153</v>
      </c>
      <c r="CD14056" s="32">
        <f t="shared" si="1440"/>
        <v>55153</v>
      </c>
      <c r="CE14056" s="32">
        <f t="shared" si="1441"/>
        <v>0</v>
      </c>
      <c r="CF14056" s="32">
        <f t="shared" si="1442"/>
        <v>0</v>
      </c>
      <c r="CG14056" s="32" t="str">
        <f t="shared" si="1443"/>
        <v/>
      </c>
      <c r="CH14056" s="32">
        <v>51</v>
      </c>
      <c r="CI14056" s="32" t="s">
        <v>8</v>
      </c>
      <c r="CJ14056" s="32" t="str">
        <f t="shared" si="1444"/>
        <v/>
      </c>
      <c r="CK14056" s="32" t="str">
        <f t="shared" si="1452"/>
        <v/>
      </c>
      <c r="CL14056" s="32" t="str">
        <f t="shared" si="1445"/>
        <v/>
      </c>
      <c r="CM14056" s="32" t="str">
        <f t="shared" si="1446"/>
        <v/>
      </c>
      <c r="CN14056" s="32" t="str">
        <f t="shared" si="1447"/>
        <v/>
      </c>
    </row>
    <row r="14057" spans="71:92" x14ac:dyDescent="0.3">
      <c r="BS14057" s="32" t="str">
        <f>IF(Kiadasi_kiseroiv!$K$2=BT14057,BV14057,"")</f>
        <v/>
      </c>
      <c r="BT14057" s="34" t="str">
        <f t="shared" si="1431"/>
        <v/>
      </c>
      <c r="BU14057" s="32" t="str">
        <f t="shared" si="1432"/>
        <v/>
      </c>
      <c r="BV14057" s="32" t="str">
        <f t="shared" si="1448"/>
        <v/>
      </c>
      <c r="BW14057" s="32" t="str">
        <f t="shared" si="1449"/>
        <v/>
      </c>
      <c r="BX14057" s="32" t="str">
        <f t="shared" si="1435"/>
        <v/>
      </c>
      <c r="BY14057" s="32" t="str">
        <f t="shared" si="1436"/>
        <v/>
      </c>
      <c r="BZ14057" s="32" t="str">
        <f t="shared" si="1450"/>
        <v/>
      </c>
      <c r="CA14057" s="32" t="str">
        <f t="shared" si="1451"/>
        <v/>
      </c>
      <c r="CB14057" s="33">
        <f>IF(COUNTIF($CD$7:CD14057,CD14057)=1,CD14057,CD14057+COUNTIF($CD$6:CD14056,CD14057))</f>
        <v>60191</v>
      </c>
      <c r="CC14057" s="34">
        <f t="shared" si="1439"/>
        <v>55153</v>
      </c>
      <c r="CD14057" s="32">
        <f t="shared" si="1440"/>
        <v>55153</v>
      </c>
      <c r="CE14057" s="32">
        <f t="shared" si="1441"/>
        <v>0</v>
      </c>
      <c r="CF14057" s="32">
        <f t="shared" si="1442"/>
        <v>0</v>
      </c>
      <c r="CG14057" s="32" t="str">
        <f t="shared" si="1443"/>
        <v/>
      </c>
      <c r="CH14057" s="32">
        <v>52</v>
      </c>
      <c r="CI14057" s="32" t="s">
        <v>8</v>
      </c>
      <c r="CJ14057" s="32" t="str">
        <f t="shared" si="1444"/>
        <v/>
      </c>
      <c r="CK14057" s="32" t="str">
        <f t="shared" si="1452"/>
        <v/>
      </c>
      <c r="CL14057" s="32" t="str">
        <f t="shared" si="1445"/>
        <v/>
      </c>
      <c r="CM14057" s="32" t="str">
        <f t="shared" si="1446"/>
        <v/>
      </c>
      <c r="CN14057" s="32" t="str">
        <f t="shared" si="1447"/>
        <v/>
      </c>
    </row>
    <row r="14058" spans="71:92" x14ac:dyDescent="0.3">
      <c r="BS14058" s="32" t="str">
        <f>IF(Kiadasi_kiseroiv!$K$2=BT14058,BV14058,"")</f>
        <v/>
      </c>
      <c r="BT14058" s="34" t="str">
        <f t="shared" si="1431"/>
        <v/>
      </c>
      <c r="BU14058" s="32" t="str">
        <f t="shared" si="1432"/>
        <v/>
      </c>
      <c r="BV14058" s="32" t="str">
        <f t="shared" si="1448"/>
        <v/>
      </c>
      <c r="BW14058" s="32" t="str">
        <f t="shared" si="1449"/>
        <v/>
      </c>
      <c r="BX14058" s="32" t="str">
        <f t="shared" si="1435"/>
        <v/>
      </c>
      <c r="BY14058" s="32" t="str">
        <f t="shared" si="1436"/>
        <v/>
      </c>
      <c r="BZ14058" s="32" t="str">
        <f t="shared" si="1450"/>
        <v/>
      </c>
      <c r="CA14058" s="32" t="str">
        <f t="shared" si="1451"/>
        <v/>
      </c>
      <c r="CB14058" s="33">
        <f>IF(COUNTIF($CD$7:CD14058,CD14058)=1,CD14058,CD14058+COUNTIF($CD$6:CD14057,CD14058))</f>
        <v>60192</v>
      </c>
      <c r="CC14058" s="34">
        <f t="shared" si="1439"/>
        <v>55153</v>
      </c>
      <c r="CD14058" s="32">
        <f t="shared" si="1440"/>
        <v>55153</v>
      </c>
      <c r="CE14058" s="32">
        <f t="shared" si="1441"/>
        <v>0</v>
      </c>
      <c r="CF14058" s="32">
        <f t="shared" si="1442"/>
        <v>0</v>
      </c>
      <c r="CG14058" s="32" t="str">
        <f t="shared" si="1443"/>
        <v/>
      </c>
      <c r="CH14058" s="32">
        <v>53</v>
      </c>
      <c r="CI14058" s="32" t="s">
        <v>8</v>
      </c>
      <c r="CJ14058" s="32" t="str">
        <f t="shared" si="1444"/>
        <v/>
      </c>
      <c r="CK14058" s="32" t="str">
        <f t="shared" si="1452"/>
        <v/>
      </c>
      <c r="CL14058" s="32" t="str">
        <f t="shared" si="1445"/>
        <v/>
      </c>
      <c r="CM14058" s="32" t="str">
        <f t="shared" si="1446"/>
        <v/>
      </c>
      <c r="CN14058" s="32" t="str">
        <f t="shared" si="1447"/>
        <v/>
      </c>
    </row>
    <row r="14059" spans="71:92" x14ac:dyDescent="0.3">
      <c r="BS14059" s="32" t="str">
        <f>IF(Kiadasi_kiseroiv!$K$2=BT14059,BV14059,"")</f>
        <v/>
      </c>
      <c r="BT14059" s="34" t="str">
        <f t="shared" si="1431"/>
        <v/>
      </c>
      <c r="BU14059" s="32" t="str">
        <f t="shared" si="1432"/>
        <v/>
      </c>
      <c r="BV14059" s="32" t="str">
        <f t="shared" si="1448"/>
        <v/>
      </c>
      <c r="BW14059" s="32" t="str">
        <f t="shared" si="1449"/>
        <v/>
      </c>
      <c r="BX14059" s="32" t="str">
        <f t="shared" si="1435"/>
        <v/>
      </c>
      <c r="BY14059" s="32" t="str">
        <f t="shared" si="1436"/>
        <v/>
      </c>
      <c r="BZ14059" s="32" t="str">
        <f t="shared" si="1450"/>
        <v/>
      </c>
      <c r="CA14059" s="32" t="str">
        <f t="shared" si="1451"/>
        <v/>
      </c>
      <c r="CB14059" s="33">
        <f>IF(COUNTIF($CD$7:CD14059,CD14059)=1,CD14059,CD14059+COUNTIF($CD$6:CD14058,CD14059))</f>
        <v>60193</v>
      </c>
      <c r="CC14059" s="34">
        <f t="shared" si="1439"/>
        <v>55153</v>
      </c>
      <c r="CD14059" s="32">
        <f t="shared" si="1440"/>
        <v>55153</v>
      </c>
      <c r="CE14059" s="32">
        <f t="shared" si="1441"/>
        <v>0</v>
      </c>
      <c r="CF14059" s="32">
        <f t="shared" si="1442"/>
        <v>0</v>
      </c>
      <c r="CG14059" s="32" t="str">
        <f t="shared" si="1443"/>
        <v/>
      </c>
      <c r="CH14059" s="32">
        <v>54</v>
      </c>
      <c r="CI14059" s="32" t="s">
        <v>8</v>
      </c>
      <c r="CJ14059" s="32" t="str">
        <f t="shared" si="1444"/>
        <v/>
      </c>
      <c r="CK14059" s="32" t="str">
        <f t="shared" si="1452"/>
        <v/>
      </c>
      <c r="CL14059" s="32" t="str">
        <f t="shared" si="1445"/>
        <v/>
      </c>
      <c r="CM14059" s="32" t="str">
        <f t="shared" si="1446"/>
        <v/>
      </c>
      <c r="CN14059" s="32" t="str">
        <f t="shared" si="1447"/>
        <v/>
      </c>
    </row>
    <row r="14060" spans="71:92" x14ac:dyDescent="0.3">
      <c r="BS14060" s="32" t="str">
        <f>IF(Kiadasi_kiseroiv!$K$2=BT14060,BV14060,"")</f>
        <v/>
      </c>
      <c r="BT14060" s="34" t="str">
        <f t="shared" si="1431"/>
        <v/>
      </c>
      <c r="BU14060" s="32" t="str">
        <f t="shared" si="1432"/>
        <v/>
      </c>
      <c r="BV14060" s="32" t="str">
        <f t="shared" si="1448"/>
        <v/>
      </c>
      <c r="BW14060" s="32" t="str">
        <f t="shared" si="1449"/>
        <v/>
      </c>
      <c r="BX14060" s="32" t="str">
        <f t="shared" si="1435"/>
        <v/>
      </c>
      <c r="BY14060" s="32" t="str">
        <f t="shared" si="1436"/>
        <v/>
      </c>
      <c r="BZ14060" s="32" t="str">
        <f t="shared" si="1450"/>
        <v/>
      </c>
      <c r="CA14060" s="32" t="str">
        <f t="shared" si="1451"/>
        <v/>
      </c>
      <c r="CB14060" s="33">
        <f>IF(COUNTIF($CD$7:CD14060,CD14060)=1,CD14060,CD14060+COUNTIF($CD$6:CD14059,CD14060))</f>
        <v>60194</v>
      </c>
      <c r="CC14060" s="34">
        <f t="shared" si="1439"/>
        <v>55153</v>
      </c>
      <c r="CD14060" s="32">
        <f t="shared" si="1440"/>
        <v>55153</v>
      </c>
      <c r="CE14060" s="32">
        <f t="shared" si="1441"/>
        <v>0</v>
      </c>
      <c r="CF14060" s="32">
        <f t="shared" si="1442"/>
        <v>0</v>
      </c>
      <c r="CG14060" s="32" t="str">
        <f t="shared" si="1443"/>
        <v/>
      </c>
      <c r="CH14060" s="32">
        <v>55</v>
      </c>
      <c r="CI14060" s="32" t="s">
        <v>8</v>
      </c>
      <c r="CJ14060" s="32" t="str">
        <f t="shared" si="1444"/>
        <v/>
      </c>
      <c r="CK14060" s="32" t="str">
        <f t="shared" si="1452"/>
        <v/>
      </c>
      <c r="CL14060" s="32" t="str">
        <f t="shared" si="1445"/>
        <v/>
      </c>
      <c r="CM14060" s="32" t="str">
        <f t="shared" si="1446"/>
        <v/>
      </c>
      <c r="CN14060" s="32" t="str">
        <f t="shared" si="1447"/>
        <v/>
      </c>
    </row>
    <row r="14061" spans="71:92" x14ac:dyDescent="0.3">
      <c r="BS14061" s="32" t="str">
        <f>IF(Kiadasi_kiseroiv!$K$2=BT14061,BV14061,"")</f>
        <v/>
      </c>
      <c r="BT14061" s="34" t="str">
        <f t="shared" si="1431"/>
        <v/>
      </c>
      <c r="BU14061" s="32" t="str">
        <f t="shared" si="1432"/>
        <v/>
      </c>
      <c r="BV14061" s="32" t="str">
        <f t="shared" si="1448"/>
        <v/>
      </c>
      <c r="BW14061" s="32" t="str">
        <f t="shared" si="1449"/>
        <v/>
      </c>
      <c r="BX14061" s="32" t="str">
        <f t="shared" si="1435"/>
        <v/>
      </c>
      <c r="BY14061" s="32" t="str">
        <f t="shared" si="1436"/>
        <v/>
      </c>
      <c r="BZ14061" s="32" t="str">
        <f t="shared" si="1450"/>
        <v/>
      </c>
      <c r="CA14061" s="32" t="str">
        <f t="shared" si="1451"/>
        <v/>
      </c>
      <c r="CB14061" s="33">
        <f>IF(COUNTIF($CD$7:CD14061,CD14061)=1,CD14061,CD14061+COUNTIF($CD$6:CD14060,CD14061))</f>
        <v>60195</v>
      </c>
      <c r="CC14061" s="34">
        <f t="shared" si="1439"/>
        <v>55153</v>
      </c>
      <c r="CD14061" s="32">
        <f t="shared" si="1440"/>
        <v>55153</v>
      </c>
      <c r="CE14061" s="32">
        <f t="shared" si="1441"/>
        <v>0</v>
      </c>
      <c r="CF14061" s="32">
        <f t="shared" si="1442"/>
        <v>0</v>
      </c>
      <c r="CG14061" s="32" t="str">
        <f t="shared" si="1443"/>
        <v/>
      </c>
      <c r="CH14061" s="32">
        <v>56</v>
      </c>
      <c r="CI14061" s="32" t="s">
        <v>8</v>
      </c>
      <c r="CJ14061" s="32" t="str">
        <f t="shared" si="1444"/>
        <v/>
      </c>
      <c r="CK14061" s="32" t="str">
        <f t="shared" si="1452"/>
        <v/>
      </c>
      <c r="CL14061" s="32" t="str">
        <f t="shared" si="1445"/>
        <v/>
      </c>
      <c r="CM14061" s="32" t="str">
        <f t="shared" si="1446"/>
        <v/>
      </c>
      <c r="CN14061" s="32" t="str">
        <f t="shared" si="1447"/>
        <v/>
      </c>
    </row>
    <row r="14062" spans="71:92" x14ac:dyDescent="0.3">
      <c r="BS14062" s="32" t="str">
        <f>IF(Kiadasi_kiseroiv!$K$2=BT14062,BV14062,"")</f>
        <v/>
      </c>
      <c r="BT14062" s="34" t="str">
        <f t="shared" si="1431"/>
        <v/>
      </c>
      <c r="BU14062" s="32" t="str">
        <f t="shared" si="1432"/>
        <v/>
      </c>
      <c r="BV14062" s="32" t="str">
        <f t="shared" si="1448"/>
        <v/>
      </c>
      <c r="BW14062" s="32" t="str">
        <f t="shared" si="1449"/>
        <v/>
      </c>
      <c r="BX14062" s="32" t="str">
        <f t="shared" si="1435"/>
        <v/>
      </c>
      <c r="BY14062" s="32" t="str">
        <f t="shared" si="1436"/>
        <v/>
      </c>
      <c r="BZ14062" s="32" t="str">
        <f t="shared" si="1450"/>
        <v/>
      </c>
      <c r="CA14062" s="32" t="str">
        <f t="shared" si="1451"/>
        <v/>
      </c>
      <c r="CB14062" s="33">
        <f>IF(COUNTIF($CD$7:CD14062,CD14062)=1,CD14062,CD14062+COUNTIF($CD$6:CD14061,CD14062))</f>
        <v>60196</v>
      </c>
      <c r="CC14062" s="34">
        <f t="shared" si="1439"/>
        <v>55153</v>
      </c>
      <c r="CD14062" s="32">
        <f t="shared" si="1440"/>
        <v>55153</v>
      </c>
      <c r="CE14062" s="32">
        <f t="shared" si="1441"/>
        <v>0</v>
      </c>
      <c r="CF14062" s="32">
        <f t="shared" si="1442"/>
        <v>0</v>
      </c>
      <c r="CG14062" s="32" t="str">
        <f t="shared" si="1443"/>
        <v/>
      </c>
      <c r="CH14062" s="32">
        <v>57</v>
      </c>
      <c r="CI14062" s="32" t="s">
        <v>8</v>
      </c>
      <c r="CJ14062" s="32" t="str">
        <f t="shared" si="1444"/>
        <v/>
      </c>
      <c r="CK14062" s="32" t="str">
        <f t="shared" si="1452"/>
        <v/>
      </c>
      <c r="CL14062" s="32" t="str">
        <f t="shared" si="1445"/>
        <v/>
      </c>
      <c r="CM14062" s="32" t="str">
        <f t="shared" si="1446"/>
        <v/>
      </c>
      <c r="CN14062" s="32" t="str">
        <f t="shared" si="1447"/>
        <v/>
      </c>
    </row>
    <row r="14063" spans="71:92" x14ac:dyDescent="0.3">
      <c r="BS14063" s="32" t="str">
        <f>IF(Kiadasi_kiseroiv!$K$2=BT14063,BV14063,"")</f>
        <v/>
      </c>
      <c r="BT14063" s="34" t="str">
        <f t="shared" si="1431"/>
        <v/>
      </c>
      <c r="BU14063" s="32" t="str">
        <f t="shared" si="1432"/>
        <v/>
      </c>
      <c r="BV14063" s="32" t="str">
        <f t="shared" si="1448"/>
        <v/>
      </c>
      <c r="BW14063" s="32" t="str">
        <f t="shared" si="1449"/>
        <v/>
      </c>
      <c r="BX14063" s="32" t="str">
        <f t="shared" si="1435"/>
        <v/>
      </c>
      <c r="BY14063" s="32" t="str">
        <f t="shared" si="1436"/>
        <v/>
      </c>
      <c r="BZ14063" s="32" t="str">
        <f t="shared" si="1450"/>
        <v/>
      </c>
      <c r="CA14063" s="32" t="str">
        <f t="shared" si="1451"/>
        <v/>
      </c>
      <c r="CB14063" s="33">
        <f>IF(COUNTIF($CD$7:CD14063,CD14063)=1,CD14063,CD14063+COUNTIF($CD$6:CD14062,CD14063))</f>
        <v>60197</v>
      </c>
      <c r="CC14063" s="34">
        <f t="shared" si="1439"/>
        <v>55153</v>
      </c>
      <c r="CD14063" s="32">
        <f t="shared" si="1440"/>
        <v>55153</v>
      </c>
      <c r="CE14063" s="32">
        <f t="shared" si="1441"/>
        <v>0</v>
      </c>
      <c r="CF14063" s="32">
        <f t="shared" si="1442"/>
        <v>0</v>
      </c>
      <c r="CG14063" s="32" t="str">
        <f t="shared" si="1443"/>
        <v/>
      </c>
      <c r="CH14063" s="32">
        <v>58</v>
      </c>
      <c r="CI14063" s="32" t="s">
        <v>8</v>
      </c>
      <c r="CJ14063" s="32" t="str">
        <f t="shared" si="1444"/>
        <v/>
      </c>
      <c r="CK14063" s="32" t="str">
        <f t="shared" si="1452"/>
        <v/>
      </c>
      <c r="CL14063" s="32" t="str">
        <f t="shared" si="1445"/>
        <v/>
      </c>
      <c r="CM14063" s="32" t="str">
        <f t="shared" si="1446"/>
        <v/>
      </c>
      <c r="CN14063" s="32" t="str">
        <f t="shared" si="1447"/>
        <v/>
      </c>
    </row>
    <row r="14064" spans="71:92" x14ac:dyDescent="0.3">
      <c r="BS14064" s="32" t="str">
        <f>IF(Kiadasi_kiseroiv!$K$2=BT14064,BV14064,"")</f>
        <v/>
      </c>
      <c r="BT14064" s="34" t="str">
        <f t="shared" si="1431"/>
        <v/>
      </c>
      <c r="BU14064" s="32" t="str">
        <f t="shared" si="1432"/>
        <v/>
      </c>
      <c r="BV14064" s="32" t="str">
        <f t="shared" si="1448"/>
        <v/>
      </c>
      <c r="BW14064" s="32" t="str">
        <f t="shared" si="1449"/>
        <v/>
      </c>
      <c r="BX14064" s="32" t="str">
        <f t="shared" si="1435"/>
        <v/>
      </c>
      <c r="BY14064" s="32" t="str">
        <f t="shared" si="1436"/>
        <v/>
      </c>
      <c r="BZ14064" s="32" t="str">
        <f t="shared" si="1450"/>
        <v/>
      </c>
      <c r="CA14064" s="32" t="str">
        <f t="shared" si="1451"/>
        <v/>
      </c>
      <c r="CB14064" s="33">
        <f>IF(COUNTIF($CD$7:CD14064,CD14064)=1,CD14064,CD14064+COUNTIF($CD$6:CD14063,CD14064))</f>
        <v>60198</v>
      </c>
      <c r="CC14064" s="34">
        <f t="shared" si="1439"/>
        <v>55153</v>
      </c>
      <c r="CD14064" s="32">
        <f t="shared" si="1440"/>
        <v>55153</v>
      </c>
      <c r="CE14064" s="32">
        <f t="shared" si="1441"/>
        <v>0</v>
      </c>
      <c r="CF14064" s="32">
        <f t="shared" si="1442"/>
        <v>0</v>
      </c>
      <c r="CG14064" s="32" t="str">
        <f t="shared" si="1443"/>
        <v/>
      </c>
      <c r="CH14064" s="32">
        <v>59</v>
      </c>
      <c r="CI14064" s="32" t="s">
        <v>8</v>
      </c>
      <c r="CJ14064" s="32" t="str">
        <f t="shared" si="1444"/>
        <v/>
      </c>
      <c r="CK14064" s="32" t="str">
        <f t="shared" si="1452"/>
        <v/>
      </c>
      <c r="CL14064" s="32" t="str">
        <f t="shared" si="1445"/>
        <v/>
      </c>
      <c r="CM14064" s="32" t="str">
        <f t="shared" si="1446"/>
        <v/>
      </c>
      <c r="CN14064" s="32" t="str">
        <f t="shared" si="1447"/>
        <v/>
      </c>
    </row>
    <row r="14065" spans="71:92" x14ac:dyDescent="0.3">
      <c r="BS14065" s="32" t="str">
        <f>IF(Kiadasi_kiseroiv!$K$2=BT14065,BV14065,"")</f>
        <v/>
      </c>
      <c r="BT14065" s="34" t="str">
        <f t="shared" si="1431"/>
        <v/>
      </c>
      <c r="BU14065" s="32" t="str">
        <f t="shared" si="1432"/>
        <v/>
      </c>
      <c r="BV14065" s="32" t="str">
        <f t="shared" si="1448"/>
        <v/>
      </c>
      <c r="BW14065" s="32" t="str">
        <f t="shared" si="1449"/>
        <v/>
      </c>
      <c r="BX14065" s="32" t="str">
        <f t="shared" si="1435"/>
        <v/>
      </c>
      <c r="BY14065" s="32" t="str">
        <f t="shared" si="1436"/>
        <v/>
      </c>
      <c r="BZ14065" s="32" t="str">
        <f t="shared" si="1450"/>
        <v/>
      </c>
      <c r="CA14065" s="32" t="str">
        <f t="shared" si="1451"/>
        <v/>
      </c>
      <c r="CB14065" s="33">
        <f>IF(COUNTIF($CD$7:CD14065,CD14065)=1,CD14065,CD14065+COUNTIF($CD$6:CD14064,CD14065))</f>
        <v>60199</v>
      </c>
      <c r="CC14065" s="34">
        <f t="shared" si="1439"/>
        <v>55153</v>
      </c>
      <c r="CD14065" s="32">
        <f t="shared" si="1440"/>
        <v>55153</v>
      </c>
      <c r="CE14065" s="32">
        <f t="shared" si="1441"/>
        <v>0</v>
      </c>
      <c r="CF14065" s="32">
        <f t="shared" si="1442"/>
        <v>0</v>
      </c>
      <c r="CG14065" s="32" t="str">
        <f t="shared" si="1443"/>
        <v/>
      </c>
      <c r="CH14065" s="32">
        <v>60</v>
      </c>
      <c r="CI14065" s="32" t="s">
        <v>8</v>
      </c>
      <c r="CJ14065" s="32" t="str">
        <f t="shared" si="1444"/>
        <v/>
      </c>
      <c r="CK14065" s="32" t="str">
        <f t="shared" si="1452"/>
        <v/>
      </c>
      <c r="CL14065" s="32" t="str">
        <f t="shared" si="1445"/>
        <v/>
      </c>
      <c r="CM14065" s="32" t="str">
        <f t="shared" si="1446"/>
        <v/>
      </c>
      <c r="CN14065" s="32" t="str">
        <f t="shared" si="1447"/>
        <v/>
      </c>
    </row>
    <row r="14066" spans="71:92" x14ac:dyDescent="0.3">
      <c r="BS14066" s="32" t="str">
        <f>IF(Kiadasi_kiseroiv!$K$2=BT14066,BV14066,"")</f>
        <v/>
      </c>
      <c r="BT14066" s="34" t="str">
        <f t="shared" si="1431"/>
        <v/>
      </c>
      <c r="BU14066" s="32" t="str">
        <f t="shared" si="1432"/>
        <v/>
      </c>
      <c r="BV14066" s="32" t="str">
        <f t="shared" si="1448"/>
        <v/>
      </c>
      <c r="BW14066" s="32" t="str">
        <f t="shared" si="1449"/>
        <v/>
      </c>
      <c r="BX14066" s="32" t="str">
        <f t="shared" si="1435"/>
        <v/>
      </c>
      <c r="BY14066" s="32" t="str">
        <f t="shared" si="1436"/>
        <v/>
      </c>
      <c r="BZ14066" s="32" t="str">
        <f t="shared" si="1450"/>
        <v/>
      </c>
      <c r="CA14066" s="32" t="str">
        <f t="shared" si="1451"/>
        <v/>
      </c>
      <c r="CB14066" s="33">
        <f>IF(COUNTIF($CD$7:CD14066,CD14066)=1,CD14066,CD14066+COUNTIF($CD$6:CD14065,CD14066))</f>
        <v>60200</v>
      </c>
      <c r="CC14066" s="34">
        <f t="shared" si="1439"/>
        <v>55153</v>
      </c>
      <c r="CD14066" s="32">
        <f t="shared" si="1440"/>
        <v>55153</v>
      </c>
      <c r="CE14066" s="32">
        <f t="shared" si="1441"/>
        <v>0</v>
      </c>
      <c r="CF14066" s="32">
        <f t="shared" si="1442"/>
        <v>0</v>
      </c>
      <c r="CG14066" s="32" t="str">
        <f t="shared" si="1443"/>
        <v/>
      </c>
      <c r="CH14066" s="32">
        <v>61</v>
      </c>
      <c r="CI14066" s="32" t="s">
        <v>8</v>
      </c>
      <c r="CJ14066" s="32" t="str">
        <f t="shared" si="1444"/>
        <v/>
      </c>
      <c r="CK14066" s="32" t="str">
        <f t="shared" si="1452"/>
        <v/>
      </c>
      <c r="CL14066" s="32" t="str">
        <f t="shared" si="1445"/>
        <v/>
      </c>
      <c r="CM14066" s="32" t="str">
        <f t="shared" si="1446"/>
        <v/>
      </c>
      <c r="CN14066" s="32" t="str">
        <f t="shared" si="1447"/>
        <v/>
      </c>
    </row>
    <row r="14067" spans="71:92" x14ac:dyDescent="0.3">
      <c r="BS14067" s="32" t="str">
        <f>IF(Kiadasi_kiseroiv!$K$2=BT14067,BV14067,"")</f>
        <v/>
      </c>
      <c r="BT14067" s="34" t="str">
        <f t="shared" si="1431"/>
        <v/>
      </c>
      <c r="BU14067" s="32" t="str">
        <f t="shared" si="1432"/>
        <v/>
      </c>
      <c r="BV14067" s="32" t="str">
        <f t="shared" si="1448"/>
        <v/>
      </c>
      <c r="BW14067" s="32" t="str">
        <f t="shared" si="1449"/>
        <v/>
      </c>
      <c r="BX14067" s="32" t="str">
        <f t="shared" si="1435"/>
        <v/>
      </c>
      <c r="BY14067" s="32" t="str">
        <f t="shared" si="1436"/>
        <v/>
      </c>
      <c r="BZ14067" s="32" t="str">
        <f t="shared" si="1450"/>
        <v/>
      </c>
      <c r="CA14067" s="32" t="str">
        <f t="shared" si="1451"/>
        <v/>
      </c>
      <c r="CB14067" s="33">
        <f>IF(COUNTIF($CD$7:CD14067,CD14067)=1,CD14067,CD14067+COUNTIF($CD$6:CD14066,CD14067))</f>
        <v>60201</v>
      </c>
      <c r="CC14067" s="34">
        <f t="shared" si="1439"/>
        <v>55153</v>
      </c>
      <c r="CD14067" s="32">
        <f t="shared" si="1440"/>
        <v>55153</v>
      </c>
      <c r="CE14067" s="32">
        <f t="shared" si="1441"/>
        <v>0</v>
      </c>
      <c r="CF14067" s="32">
        <f t="shared" si="1442"/>
        <v>0</v>
      </c>
      <c r="CG14067" s="32" t="str">
        <f t="shared" si="1443"/>
        <v/>
      </c>
      <c r="CH14067" s="32">
        <v>62</v>
      </c>
      <c r="CI14067" s="32" t="s">
        <v>8</v>
      </c>
      <c r="CJ14067" s="32" t="str">
        <f t="shared" si="1444"/>
        <v/>
      </c>
      <c r="CK14067" s="32" t="str">
        <f t="shared" si="1452"/>
        <v/>
      </c>
      <c r="CL14067" s="32" t="str">
        <f t="shared" si="1445"/>
        <v/>
      </c>
      <c r="CM14067" s="32" t="str">
        <f t="shared" si="1446"/>
        <v/>
      </c>
      <c r="CN14067" s="32" t="str">
        <f t="shared" si="1447"/>
        <v/>
      </c>
    </row>
    <row r="14068" spans="71:92" x14ac:dyDescent="0.3">
      <c r="BS14068" s="32" t="str">
        <f>IF(Kiadasi_kiseroiv!$K$2=BT14068,BV14068,"")</f>
        <v/>
      </c>
      <c r="BT14068" s="34" t="str">
        <f t="shared" si="1431"/>
        <v/>
      </c>
      <c r="BU14068" s="32" t="str">
        <f t="shared" si="1432"/>
        <v/>
      </c>
      <c r="BV14068" s="32" t="str">
        <f t="shared" si="1448"/>
        <v/>
      </c>
      <c r="BW14068" s="32" t="str">
        <f t="shared" si="1449"/>
        <v/>
      </c>
      <c r="BX14068" s="32" t="str">
        <f t="shared" si="1435"/>
        <v/>
      </c>
      <c r="BY14068" s="32" t="str">
        <f t="shared" si="1436"/>
        <v/>
      </c>
      <c r="BZ14068" s="32" t="str">
        <f t="shared" si="1450"/>
        <v/>
      </c>
      <c r="CA14068" s="32" t="str">
        <f t="shared" si="1451"/>
        <v/>
      </c>
      <c r="CB14068" s="33">
        <f>IF(COUNTIF($CD$7:CD14068,CD14068)=1,CD14068,CD14068+COUNTIF($CD$6:CD14067,CD14068))</f>
        <v>60202</v>
      </c>
      <c r="CC14068" s="34">
        <f t="shared" si="1439"/>
        <v>55153</v>
      </c>
      <c r="CD14068" s="32">
        <f t="shared" si="1440"/>
        <v>55153</v>
      </c>
      <c r="CE14068" s="32">
        <f t="shared" si="1441"/>
        <v>0</v>
      </c>
      <c r="CF14068" s="32">
        <f t="shared" si="1442"/>
        <v>0</v>
      </c>
      <c r="CG14068" s="32" t="str">
        <f t="shared" si="1443"/>
        <v/>
      </c>
      <c r="CH14068" s="32">
        <v>63</v>
      </c>
      <c r="CI14068" s="32" t="s">
        <v>8</v>
      </c>
      <c r="CJ14068" s="32" t="str">
        <f t="shared" si="1444"/>
        <v/>
      </c>
      <c r="CK14068" s="32" t="str">
        <f t="shared" si="1452"/>
        <v/>
      </c>
      <c r="CL14068" s="32" t="str">
        <f t="shared" si="1445"/>
        <v/>
      </c>
      <c r="CM14068" s="32" t="str">
        <f t="shared" si="1446"/>
        <v/>
      </c>
      <c r="CN14068" s="32" t="str">
        <f t="shared" si="1447"/>
        <v/>
      </c>
    </row>
    <row r="14069" spans="71:92" x14ac:dyDescent="0.3">
      <c r="BS14069" s="32" t="str">
        <f>IF(Kiadasi_kiseroiv!$K$2=BT14069,BV14069,"")</f>
        <v/>
      </c>
      <c r="BT14069" s="34" t="str">
        <f t="shared" si="1431"/>
        <v/>
      </c>
      <c r="BU14069" s="32" t="str">
        <f t="shared" si="1432"/>
        <v/>
      </c>
      <c r="BV14069" s="32" t="str">
        <f t="shared" si="1448"/>
        <v/>
      </c>
      <c r="BW14069" s="32" t="str">
        <f t="shared" si="1449"/>
        <v/>
      </c>
      <c r="BX14069" s="32" t="str">
        <f t="shared" si="1435"/>
        <v/>
      </c>
      <c r="BY14069" s="32" t="str">
        <f t="shared" si="1436"/>
        <v/>
      </c>
      <c r="BZ14069" s="32" t="str">
        <f t="shared" si="1450"/>
        <v/>
      </c>
      <c r="CA14069" s="32" t="str">
        <f t="shared" si="1451"/>
        <v/>
      </c>
      <c r="CB14069" s="33">
        <f>IF(COUNTIF($CD$7:CD14069,CD14069)=1,CD14069,CD14069+COUNTIF($CD$6:CD14068,CD14069))</f>
        <v>60203</v>
      </c>
      <c r="CC14069" s="34">
        <f t="shared" si="1439"/>
        <v>55153</v>
      </c>
      <c r="CD14069" s="32">
        <f t="shared" si="1440"/>
        <v>55153</v>
      </c>
      <c r="CE14069" s="32">
        <f t="shared" si="1441"/>
        <v>0</v>
      </c>
      <c r="CF14069" s="32">
        <f t="shared" si="1442"/>
        <v>0</v>
      </c>
      <c r="CG14069" s="32" t="str">
        <f t="shared" si="1443"/>
        <v/>
      </c>
      <c r="CH14069" s="32">
        <v>64</v>
      </c>
      <c r="CI14069" s="32" t="s">
        <v>8</v>
      </c>
      <c r="CJ14069" s="32" t="str">
        <f t="shared" si="1444"/>
        <v/>
      </c>
      <c r="CK14069" s="32" t="str">
        <f t="shared" si="1452"/>
        <v/>
      </c>
      <c r="CL14069" s="32" t="str">
        <f t="shared" si="1445"/>
        <v/>
      </c>
      <c r="CM14069" s="32" t="str">
        <f t="shared" si="1446"/>
        <v/>
      </c>
      <c r="CN14069" s="32" t="str">
        <f t="shared" si="1447"/>
        <v/>
      </c>
    </row>
    <row r="14070" spans="71:92" x14ac:dyDescent="0.3">
      <c r="BS14070" s="32" t="str">
        <f>IF(Kiadasi_kiseroiv!$K$2=BT14070,BV14070,"")</f>
        <v/>
      </c>
      <c r="BT14070" s="34" t="str">
        <f t="shared" si="1431"/>
        <v/>
      </c>
      <c r="BU14070" s="32" t="str">
        <f t="shared" si="1432"/>
        <v/>
      </c>
      <c r="BV14070" s="32" t="str">
        <f t="shared" si="1448"/>
        <v/>
      </c>
      <c r="BW14070" s="32" t="str">
        <f t="shared" si="1449"/>
        <v/>
      </c>
      <c r="BX14070" s="32" t="str">
        <f t="shared" si="1435"/>
        <v/>
      </c>
      <c r="BY14070" s="32" t="str">
        <f t="shared" si="1436"/>
        <v/>
      </c>
      <c r="BZ14070" s="32" t="str">
        <f t="shared" si="1450"/>
        <v/>
      </c>
      <c r="CA14070" s="32" t="str">
        <f t="shared" si="1451"/>
        <v/>
      </c>
      <c r="CB14070" s="33">
        <f>IF(COUNTIF($CD$7:CD14070,CD14070)=1,CD14070,CD14070+COUNTIF($CD$6:CD14069,CD14070))</f>
        <v>60204</v>
      </c>
      <c r="CC14070" s="34">
        <f t="shared" si="1439"/>
        <v>55153</v>
      </c>
      <c r="CD14070" s="32">
        <f t="shared" si="1440"/>
        <v>55153</v>
      </c>
      <c r="CE14070" s="32">
        <f t="shared" si="1441"/>
        <v>0</v>
      </c>
      <c r="CF14070" s="32">
        <f t="shared" si="1442"/>
        <v>0</v>
      </c>
      <c r="CG14070" s="32" t="str">
        <f t="shared" si="1443"/>
        <v/>
      </c>
      <c r="CH14070" s="32">
        <v>65</v>
      </c>
      <c r="CI14070" s="32" t="s">
        <v>8</v>
      </c>
      <c r="CJ14070" s="32" t="str">
        <f t="shared" si="1444"/>
        <v/>
      </c>
      <c r="CK14070" s="32" t="str">
        <f t="shared" si="1452"/>
        <v/>
      </c>
      <c r="CL14070" s="32" t="str">
        <f t="shared" si="1445"/>
        <v/>
      </c>
      <c r="CM14070" s="32" t="str">
        <f t="shared" si="1446"/>
        <v/>
      </c>
      <c r="CN14070" s="32" t="str">
        <f t="shared" si="1447"/>
        <v/>
      </c>
    </row>
    <row r="14071" spans="71:92" x14ac:dyDescent="0.3">
      <c r="BS14071" s="32" t="str">
        <f>IF(Kiadasi_kiseroiv!$K$2=BT14071,BV14071,"")</f>
        <v/>
      </c>
      <c r="BT14071" s="34" t="str">
        <f t="shared" ref="BT14071:BT14134" si="1453">IF(AND($BT$4=CI14071,BU14071&lt;&gt;""),CC14071,"")</f>
        <v/>
      </c>
      <c r="BU14071" s="32" t="str">
        <f t="shared" ref="BU14071:BU14134" si="1454">IF(AND($BU$1=CI14071,ISERROR(VLOOKUP(CG14071,Kisiv,2,FALSE))=FALSE),CB14071,"")</f>
        <v/>
      </c>
      <c r="BV14071" s="32" t="str">
        <f t="shared" si="1448"/>
        <v/>
      </c>
      <c r="BW14071" s="32" t="str">
        <f t="shared" si="1449"/>
        <v/>
      </c>
      <c r="BX14071" s="32" t="str">
        <f t="shared" ref="BX14071:BX14134" si="1455">IF(AND(OR($BX$1=0,$BX$1=CG14071),OR($BX$2=0,IF(ISERROR(SEARCH($BX$2,CJ14071&amp;CK14071&amp;CL14071,1)),FALSE,TRUE))),CB14071,"")</f>
        <v/>
      </c>
      <c r="BY14071" s="32" t="str">
        <f t="shared" ref="BY14071:BY14134" si="1456">IF(AND(BX14071&lt;&gt;"",CC14071&lt;&gt;$CD$2),RANK(BX14071,$BX$7:$BX$33000,1),"")</f>
        <v/>
      </c>
      <c r="BZ14071" s="32" t="str">
        <f t="shared" si="1450"/>
        <v/>
      </c>
      <c r="CA14071" s="32" t="str">
        <f t="shared" si="1451"/>
        <v/>
      </c>
      <c r="CB14071" s="33">
        <f>IF(COUNTIF($CD$7:CD14071,CD14071)=1,CD14071,CD14071+COUNTIF($CD$6:CD14070,CD14071))</f>
        <v>60205</v>
      </c>
      <c r="CC14071" s="34">
        <f t="shared" ref="CC14071:CC14134" si="1457">IF(INDEX(bb,CH14071,1)&lt;&gt;1,INDEX(bb,CH14071,1),$CD$2)</f>
        <v>55153</v>
      </c>
      <c r="CD14071" s="32">
        <f t="shared" ref="CD14071:CD14134" si="1458">IF(CC14071&lt;&gt;$CD$2,RANK(CC14071,$CC$7:$CC$33000,1),$CD$2)</f>
        <v>55153</v>
      </c>
      <c r="CE14071" s="32">
        <f t="shared" ref="CE14071:CE14134" si="1459">INDEX(bb,CH14071,6)</f>
        <v>0</v>
      </c>
      <c r="CF14071" s="32">
        <f t="shared" ref="CF14071:CF14134" si="1460">INDEX(bb,CH14071,8)</f>
        <v>0</v>
      </c>
      <c r="CG14071" s="32" t="str">
        <f t="shared" ref="CG14071:CG14134" si="1461">INDEX(bb,CH14071,7)&amp;INDEX(bb,CH14071,9)</f>
        <v/>
      </c>
      <c r="CH14071" s="32">
        <v>66</v>
      </c>
      <c r="CI14071" s="32" t="s">
        <v>8</v>
      </c>
      <c r="CJ14071" s="32" t="str">
        <f t="shared" ref="CJ14071:CJ14134" si="1462">IF(INDEX(bb,CH14071,5)&lt;&gt;0,INDEX(bb,CH14071,5),"")</f>
        <v/>
      </c>
      <c r="CK14071" s="32" t="str">
        <f t="shared" ref="CK14071:CK14134" si="1463">IF(INDEX(bb,CH14071,10)&lt;&gt;0,INDEX(bb,CH14071,10),"")</f>
        <v/>
      </c>
      <c r="CL14071" s="32" t="str">
        <f t="shared" ref="CL14071:CL14134" si="1464">IF(INDEX(bb,CH14071,11)&lt;&gt;0,INDEX(bb,CH14071,11),"")</f>
        <v/>
      </c>
      <c r="CM14071" s="32" t="str">
        <f t="shared" ref="CM14071:CM14134" si="1465">IF(INDEX(bb,CH14071,4)&lt;&gt;0,INDEX(bb,CH14071,4),"")</f>
        <v/>
      </c>
      <c r="CN14071" s="32" t="str">
        <f t="shared" ref="CN14071:CN14134" si="1466">IF(INDEX(bb,CH14071,3)&lt;&gt;0,INDEX(bb,CH14071,3),"")</f>
        <v/>
      </c>
    </row>
    <row r="14072" spans="71:92" x14ac:dyDescent="0.3">
      <c r="BS14072" s="32" t="str">
        <f>IF(Kiadasi_kiseroiv!$K$2=BT14072,BV14072,"")</f>
        <v/>
      </c>
      <c r="BT14072" s="34" t="str">
        <f t="shared" si="1453"/>
        <v/>
      </c>
      <c r="BU14072" s="32" t="str">
        <f t="shared" si="1454"/>
        <v/>
      </c>
      <c r="BV14072" s="32" t="str">
        <f t="shared" ref="BV14072:BV14135" si="1467">IF(BU14072&lt;&gt;"",RANK(BU14072,$BU$7:$BU$33000,1),"")</f>
        <v/>
      </c>
      <c r="BW14072" s="32" t="str">
        <f t="shared" ref="BW14072:BW14135" si="1468">IF(CC14072&lt;min,$BW$2,IF(CC14072&lt;=max,CG14072,""))</f>
        <v/>
      </c>
      <c r="BX14072" s="32" t="str">
        <f t="shared" si="1455"/>
        <v/>
      </c>
      <c r="BY14072" s="32" t="str">
        <f t="shared" si="1456"/>
        <v/>
      </c>
      <c r="BZ14072" s="32" t="str">
        <f t="shared" ref="BZ14072:BZ14135" si="1469">IF(AND(CC14072&lt;$BZ$2,CI14072=$BZ$4),$BZ$5,IF(AND(CC14072&lt;=$BZ$3,CI14072=$BZ$4),CB14072,""))</f>
        <v/>
      </c>
      <c r="CA14072" s="32" t="str">
        <f t="shared" ref="CA14072:CA14135" si="1470">IF(AND(BZ14072&lt;&gt;"",BZ14072&lt;&gt;$BZ$5),RANK(BZ14072,$BZ$7:$BZ$33000,1),"")</f>
        <v/>
      </c>
      <c r="CB14072" s="33">
        <f>IF(COUNTIF($CD$7:CD14072,CD14072)=1,CD14072,CD14072+COUNTIF($CD$6:CD14071,CD14072))</f>
        <v>60206</v>
      </c>
      <c r="CC14072" s="34">
        <f t="shared" si="1457"/>
        <v>55153</v>
      </c>
      <c r="CD14072" s="32">
        <f t="shared" si="1458"/>
        <v>55153</v>
      </c>
      <c r="CE14072" s="32">
        <f t="shared" si="1459"/>
        <v>0</v>
      </c>
      <c r="CF14072" s="32">
        <f t="shared" si="1460"/>
        <v>0</v>
      </c>
      <c r="CG14072" s="32" t="str">
        <f t="shared" si="1461"/>
        <v/>
      </c>
      <c r="CH14072" s="32">
        <v>67</v>
      </c>
      <c r="CI14072" s="32" t="s">
        <v>8</v>
      </c>
      <c r="CJ14072" s="32" t="str">
        <f t="shared" si="1462"/>
        <v/>
      </c>
      <c r="CK14072" s="32" t="str">
        <f t="shared" si="1463"/>
        <v/>
      </c>
      <c r="CL14072" s="32" t="str">
        <f t="shared" si="1464"/>
        <v/>
      </c>
      <c r="CM14072" s="32" t="str">
        <f t="shared" si="1465"/>
        <v/>
      </c>
      <c r="CN14072" s="32" t="str">
        <f t="shared" si="1466"/>
        <v/>
      </c>
    </row>
    <row r="14073" spans="71:92" x14ac:dyDescent="0.3">
      <c r="BS14073" s="32" t="str">
        <f>IF(Kiadasi_kiseroiv!$K$2=BT14073,BV14073,"")</f>
        <v/>
      </c>
      <c r="BT14073" s="34" t="str">
        <f t="shared" si="1453"/>
        <v/>
      </c>
      <c r="BU14073" s="32" t="str">
        <f t="shared" si="1454"/>
        <v/>
      </c>
      <c r="BV14073" s="32" t="str">
        <f t="shared" si="1467"/>
        <v/>
      </c>
      <c r="BW14073" s="32" t="str">
        <f t="shared" si="1468"/>
        <v/>
      </c>
      <c r="BX14073" s="32" t="str">
        <f t="shared" si="1455"/>
        <v/>
      </c>
      <c r="BY14073" s="32" t="str">
        <f t="shared" si="1456"/>
        <v/>
      </c>
      <c r="BZ14073" s="32" t="str">
        <f t="shared" si="1469"/>
        <v/>
      </c>
      <c r="CA14073" s="32" t="str">
        <f t="shared" si="1470"/>
        <v/>
      </c>
      <c r="CB14073" s="33">
        <f>IF(COUNTIF($CD$7:CD14073,CD14073)=1,CD14073,CD14073+COUNTIF($CD$6:CD14072,CD14073))</f>
        <v>60207</v>
      </c>
      <c r="CC14073" s="34">
        <f t="shared" si="1457"/>
        <v>55153</v>
      </c>
      <c r="CD14073" s="32">
        <f t="shared" si="1458"/>
        <v>55153</v>
      </c>
      <c r="CE14073" s="32">
        <f t="shared" si="1459"/>
        <v>0</v>
      </c>
      <c r="CF14073" s="32">
        <f t="shared" si="1460"/>
        <v>0</v>
      </c>
      <c r="CG14073" s="32" t="str">
        <f t="shared" si="1461"/>
        <v/>
      </c>
      <c r="CH14073" s="32">
        <v>68</v>
      </c>
      <c r="CI14073" s="32" t="s">
        <v>8</v>
      </c>
      <c r="CJ14073" s="32" t="str">
        <f t="shared" si="1462"/>
        <v/>
      </c>
      <c r="CK14073" s="32" t="str">
        <f t="shared" si="1463"/>
        <v/>
      </c>
      <c r="CL14073" s="32" t="str">
        <f t="shared" si="1464"/>
        <v/>
      </c>
      <c r="CM14073" s="32" t="str">
        <f t="shared" si="1465"/>
        <v/>
      </c>
      <c r="CN14073" s="32" t="str">
        <f t="shared" si="1466"/>
        <v/>
      </c>
    </row>
    <row r="14074" spans="71:92" x14ac:dyDescent="0.3">
      <c r="BS14074" s="32" t="str">
        <f>IF(Kiadasi_kiseroiv!$K$2=BT14074,BV14074,"")</f>
        <v/>
      </c>
      <c r="BT14074" s="34" t="str">
        <f t="shared" si="1453"/>
        <v/>
      </c>
      <c r="BU14074" s="32" t="str">
        <f t="shared" si="1454"/>
        <v/>
      </c>
      <c r="BV14074" s="32" t="str">
        <f t="shared" si="1467"/>
        <v/>
      </c>
      <c r="BW14074" s="32" t="str">
        <f t="shared" si="1468"/>
        <v/>
      </c>
      <c r="BX14074" s="32" t="str">
        <f t="shared" si="1455"/>
        <v/>
      </c>
      <c r="BY14074" s="32" t="str">
        <f t="shared" si="1456"/>
        <v/>
      </c>
      <c r="BZ14074" s="32" t="str">
        <f t="shared" si="1469"/>
        <v/>
      </c>
      <c r="CA14074" s="32" t="str">
        <f t="shared" si="1470"/>
        <v/>
      </c>
      <c r="CB14074" s="33">
        <f>IF(COUNTIF($CD$7:CD14074,CD14074)=1,CD14074,CD14074+COUNTIF($CD$6:CD14073,CD14074))</f>
        <v>60208</v>
      </c>
      <c r="CC14074" s="34">
        <f t="shared" si="1457"/>
        <v>55153</v>
      </c>
      <c r="CD14074" s="32">
        <f t="shared" si="1458"/>
        <v>55153</v>
      </c>
      <c r="CE14074" s="32">
        <f t="shared" si="1459"/>
        <v>0</v>
      </c>
      <c r="CF14074" s="32">
        <f t="shared" si="1460"/>
        <v>0</v>
      </c>
      <c r="CG14074" s="32" t="str">
        <f t="shared" si="1461"/>
        <v/>
      </c>
      <c r="CH14074" s="32">
        <v>69</v>
      </c>
      <c r="CI14074" s="32" t="s">
        <v>8</v>
      </c>
      <c r="CJ14074" s="32" t="str">
        <f t="shared" si="1462"/>
        <v/>
      </c>
      <c r="CK14074" s="32" t="str">
        <f t="shared" si="1463"/>
        <v/>
      </c>
      <c r="CL14074" s="32" t="str">
        <f t="shared" si="1464"/>
        <v/>
      </c>
      <c r="CM14074" s="32" t="str">
        <f t="shared" si="1465"/>
        <v/>
      </c>
      <c r="CN14074" s="32" t="str">
        <f t="shared" si="1466"/>
        <v/>
      </c>
    </row>
    <row r="14075" spans="71:92" x14ac:dyDescent="0.3">
      <c r="BS14075" s="32" t="str">
        <f>IF(Kiadasi_kiseroiv!$K$2=BT14075,BV14075,"")</f>
        <v/>
      </c>
      <c r="BT14075" s="34" t="str">
        <f t="shared" si="1453"/>
        <v/>
      </c>
      <c r="BU14075" s="32" t="str">
        <f t="shared" si="1454"/>
        <v/>
      </c>
      <c r="BV14075" s="32" t="str">
        <f t="shared" si="1467"/>
        <v/>
      </c>
      <c r="BW14075" s="32" t="str">
        <f t="shared" si="1468"/>
        <v/>
      </c>
      <c r="BX14075" s="32" t="str">
        <f t="shared" si="1455"/>
        <v/>
      </c>
      <c r="BY14075" s="32" t="str">
        <f t="shared" si="1456"/>
        <v/>
      </c>
      <c r="BZ14075" s="32" t="str">
        <f t="shared" si="1469"/>
        <v/>
      </c>
      <c r="CA14075" s="32" t="str">
        <f t="shared" si="1470"/>
        <v/>
      </c>
      <c r="CB14075" s="33">
        <f>IF(COUNTIF($CD$7:CD14075,CD14075)=1,CD14075,CD14075+COUNTIF($CD$6:CD14074,CD14075))</f>
        <v>60209</v>
      </c>
      <c r="CC14075" s="34">
        <f t="shared" si="1457"/>
        <v>55153</v>
      </c>
      <c r="CD14075" s="32">
        <f t="shared" si="1458"/>
        <v>55153</v>
      </c>
      <c r="CE14075" s="32">
        <f t="shared" si="1459"/>
        <v>0</v>
      </c>
      <c r="CF14075" s="32">
        <f t="shared" si="1460"/>
        <v>0</v>
      </c>
      <c r="CG14075" s="32" t="str">
        <f t="shared" si="1461"/>
        <v/>
      </c>
      <c r="CH14075" s="32">
        <v>70</v>
      </c>
      <c r="CI14075" s="32" t="s">
        <v>8</v>
      </c>
      <c r="CJ14075" s="32" t="str">
        <f t="shared" si="1462"/>
        <v/>
      </c>
      <c r="CK14075" s="32" t="str">
        <f t="shared" si="1463"/>
        <v/>
      </c>
      <c r="CL14075" s="32" t="str">
        <f t="shared" si="1464"/>
        <v/>
      </c>
      <c r="CM14075" s="32" t="str">
        <f t="shared" si="1465"/>
        <v/>
      </c>
      <c r="CN14075" s="32" t="str">
        <f t="shared" si="1466"/>
        <v/>
      </c>
    </row>
    <row r="14076" spans="71:92" x14ac:dyDescent="0.3">
      <c r="BS14076" s="32" t="str">
        <f>IF(Kiadasi_kiseroiv!$K$2=BT14076,BV14076,"")</f>
        <v/>
      </c>
      <c r="BT14076" s="34" t="str">
        <f t="shared" si="1453"/>
        <v/>
      </c>
      <c r="BU14076" s="32" t="str">
        <f t="shared" si="1454"/>
        <v/>
      </c>
      <c r="BV14076" s="32" t="str">
        <f t="shared" si="1467"/>
        <v/>
      </c>
      <c r="BW14076" s="32" t="str">
        <f t="shared" si="1468"/>
        <v/>
      </c>
      <c r="BX14076" s="32" t="str">
        <f t="shared" si="1455"/>
        <v/>
      </c>
      <c r="BY14076" s="32" t="str">
        <f t="shared" si="1456"/>
        <v/>
      </c>
      <c r="BZ14076" s="32" t="str">
        <f t="shared" si="1469"/>
        <v/>
      </c>
      <c r="CA14076" s="32" t="str">
        <f t="shared" si="1470"/>
        <v/>
      </c>
      <c r="CB14076" s="33">
        <f>IF(COUNTIF($CD$7:CD14076,CD14076)=1,CD14076,CD14076+COUNTIF($CD$6:CD14075,CD14076))</f>
        <v>60210</v>
      </c>
      <c r="CC14076" s="34">
        <f t="shared" si="1457"/>
        <v>55153</v>
      </c>
      <c r="CD14076" s="32">
        <f t="shared" si="1458"/>
        <v>55153</v>
      </c>
      <c r="CE14076" s="32">
        <f t="shared" si="1459"/>
        <v>0</v>
      </c>
      <c r="CF14076" s="32">
        <f t="shared" si="1460"/>
        <v>0</v>
      </c>
      <c r="CG14076" s="32" t="str">
        <f t="shared" si="1461"/>
        <v/>
      </c>
      <c r="CH14076" s="32">
        <v>71</v>
      </c>
      <c r="CI14076" s="32" t="s">
        <v>8</v>
      </c>
      <c r="CJ14076" s="32" t="str">
        <f t="shared" si="1462"/>
        <v/>
      </c>
      <c r="CK14076" s="32" t="str">
        <f t="shared" si="1463"/>
        <v/>
      </c>
      <c r="CL14076" s="32" t="str">
        <f t="shared" si="1464"/>
        <v/>
      </c>
      <c r="CM14076" s="32" t="str">
        <f t="shared" si="1465"/>
        <v/>
      </c>
      <c r="CN14076" s="32" t="str">
        <f t="shared" si="1466"/>
        <v/>
      </c>
    </row>
    <row r="14077" spans="71:92" x14ac:dyDescent="0.3">
      <c r="BS14077" s="32" t="str">
        <f>IF(Kiadasi_kiseroiv!$K$2=BT14077,BV14077,"")</f>
        <v/>
      </c>
      <c r="BT14077" s="34" t="str">
        <f t="shared" si="1453"/>
        <v/>
      </c>
      <c r="BU14077" s="32" t="str">
        <f t="shared" si="1454"/>
        <v/>
      </c>
      <c r="BV14077" s="32" t="str">
        <f t="shared" si="1467"/>
        <v/>
      </c>
      <c r="BW14077" s="32" t="str">
        <f t="shared" si="1468"/>
        <v/>
      </c>
      <c r="BX14077" s="32" t="str">
        <f t="shared" si="1455"/>
        <v/>
      </c>
      <c r="BY14077" s="32" t="str">
        <f t="shared" si="1456"/>
        <v/>
      </c>
      <c r="BZ14077" s="32" t="str">
        <f t="shared" si="1469"/>
        <v/>
      </c>
      <c r="CA14077" s="32" t="str">
        <f t="shared" si="1470"/>
        <v/>
      </c>
      <c r="CB14077" s="33">
        <f>IF(COUNTIF($CD$7:CD14077,CD14077)=1,CD14077,CD14077+COUNTIF($CD$6:CD14076,CD14077))</f>
        <v>60211</v>
      </c>
      <c r="CC14077" s="34">
        <f t="shared" si="1457"/>
        <v>55153</v>
      </c>
      <c r="CD14077" s="32">
        <f t="shared" si="1458"/>
        <v>55153</v>
      </c>
      <c r="CE14077" s="32">
        <f t="shared" si="1459"/>
        <v>0</v>
      </c>
      <c r="CF14077" s="32">
        <f t="shared" si="1460"/>
        <v>0</v>
      </c>
      <c r="CG14077" s="32" t="str">
        <f t="shared" si="1461"/>
        <v/>
      </c>
      <c r="CH14077" s="32">
        <v>72</v>
      </c>
      <c r="CI14077" s="32" t="s">
        <v>8</v>
      </c>
      <c r="CJ14077" s="32" t="str">
        <f t="shared" si="1462"/>
        <v/>
      </c>
      <c r="CK14077" s="32" t="str">
        <f t="shared" si="1463"/>
        <v/>
      </c>
      <c r="CL14077" s="32" t="str">
        <f t="shared" si="1464"/>
        <v/>
      </c>
      <c r="CM14077" s="32" t="str">
        <f t="shared" si="1465"/>
        <v/>
      </c>
      <c r="CN14077" s="32" t="str">
        <f t="shared" si="1466"/>
        <v/>
      </c>
    </row>
    <row r="14078" spans="71:92" x14ac:dyDescent="0.3">
      <c r="BS14078" s="32" t="str">
        <f>IF(Kiadasi_kiseroiv!$K$2=BT14078,BV14078,"")</f>
        <v/>
      </c>
      <c r="BT14078" s="34" t="str">
        <f t="shared" si="1453"/>
        <v/>
      </c>
      <c r="BU14078" s="32" t="str">
        <f t="shared" si="1454"/>
        <v/>
      </c>
      <c r="BV14078" s="32" t="str">
        <f t="shared" si="1467"/>
        <v/>
      </c>
      <c r="BW14078" s="32" t="str">
        <f t="shared" si="1468"/>
        <v/>
      </c>
      <c r="BX14078" s="32" t="str">
        <f t="shared" si="1455"/>
        <v/>
      </c>
      <c r="BY14078" s="32" t="str">
        <f t="shared" si="1456"/>
        <v/>
      </c>
      <c r="BZ14078" s="32" t="str">
        <f t="shared" si="1469"/>
        <v/>
      </c>
      <c r="CA14078" s="32" t="str">
        <f t="shared" si="1470"/>
        <v/>
      </c>
      <c r="CB14078" s="33">
        <f>IF(COUNTIF($CD$7:CD14078,CD14078)=1,CD14078,CD14078+COUNTIF($CD$6:CD14077,CD14078))</f>
        <v>60212</v>
      </c>
      <c r="CC14078" s="34">
        <f t="shared" si="1457"/>
        <v>55153</v>
      </c>
      <c r="CD14078" s="32">
        <f t="shared" si="1458"/>
        <v>55153</v>
      </c>
      <c r="CE14078" s="32">
        <f t="shared" si="1459"/>
        <v>0</v>
      </c>
      <c r="CF14078" s="32">
        <f t="shared" si="1460"/>
        <v>0</v>
      </c>
      <c r="CG14078" s="32" t="str">
        <f t="shared" si="1461"/>
        <v/>
      </c>
      <c r="CH14078" s="32">
        <v>73</v>
      </c>
      <c r="CI14078" s="32" t="s">
        <v>8</v>
      </c>
      <c r="CJ14078" s="32" t="str">
        <f t="shared" si="1462"/>
        <v/>
      </c>
      <c r="CK14078" s="32" t="str">
        <f t="shared" si="1463"/>
        <v/>
      </c>
      <c r="CL14078" s="32" t="str">
        <f t="shared" si="1464"/>
        <v/>
      </c>
      <c r="CM14078" s="32" t="str">
        <f t="shared" si="1465"/>
        <v/>
      </c>
      <c r="CN14078" s="32" t="str">
        <f t="shared" si="1466"/>
        <v/>
      </c>
    </row>
    <row r="14079" spans="71:92" x14ac:dyDescent="0.3">
      <c r="BS14079" s="32" t="str">
        <f>IF(Kiadasi_kiseroiv!$K$2=BT14079,BV14079,"")</f>
        <v/>
      </c>
      <c r="BT14079" s="34" t="str">
        <f t="shared" si="1453"/>
        <v/>
      </c>
      <c r="BU14079" s="32" t="str">
        <f t="shared" si="1454"/>
        <v/>
      </c>
      <c r="BV14079" s="32" t="str">
        <f t="shared" si="1467"/>
        <v/>
      </c>
      <c r="BW14079" s="32" t="str">
        <f t="shared" si="1468"/>
        <v/>
      </c>
      <c r="BX14079" s="32" t="str">
        <f t="shared" si="1455"/>
        <v/>
      </c>
      <c r="BY14079" s="32" t="str">
        <f t="shared" si="1456"/>
        <v/>
      </c>
      <c r="BZ14079" s="32" t="str">
        <f t="shared" si="1469"/>
        <v/>
      </c>
      <c r="CA14079" s="32" t="str">
        <f t="shared" si="1470"/>
        <v/>
      </c>
      <c r="CB14079" s="33">
        <f>IF(COUNTIF($CD$7:CD14079,CD14079)=1,CD14079,CD14079+COUNTIF($CD$6:CD14078,CD14079))</f>
        <v>60213</v>
      </c>
      <c r="CC14079" s="34">
        <f t="shared" si="1457"/>
        <v>55153</v>
      </c>
      <c r="CD14079" s="32">
        <f t="shared" si="1458"/>
        <v>55153</v>
      </c>
      <c r="CE14079" s="32">
        <f t="shared" si="1459"/>
        <v>0</v>
      </c>
      <c r="CF14079" s="32">
        <f t="shared" si="1460"/>
        <v>0</v>
      </c>
      <c r="CG14079" s="32" t="str">
        <f t="shared" si="1461"/>
        <v/>
      </c>
      <c r="CH14079" s="32">
        <v>74</v>
      </c>
      <c r="CI14079" s="32" t="s">
        <v>8</v>
      </c>
      <c r="CJ14079" s="32" t="str">
        <f t="shared" si="1462"/>
        <v/>
      </c>
      <c r="CK14079" s="32" t="str">
        <f t="shared" si="1463"/>
        <v/>
      </c>
      <c r="CL14079" s="32" t="str">
        <f t="shared" si="1464"/>
        <v/>
      </c>
      <c r="CM14079" s="32" t="str">
        <f t="shared" si="1465"/>
        <v/>
      </c>
      <c r="CN14079" s="32" t="str">
        <f t="shared" si="1466"/>
        <v/>
      </c>
    </row>
    <row r="14080" spans="71:92" x14ac:dyDescent="0.3">
      <c r="BS14080" s="32" t="str">
        <f>IF(Kiadasi_kiseroiv!$K$2=BT14080,BV14080,"")</f>
        <v/>
      </c>
      <c r="BT14080" s="34" t="str">
        <f t="shared" si="1453"/>
        <v/>
      </c>
      <c r="BU14080" s="32" t="str">
        <f t="shared" si="1454"/>
        <v/>
      </c>
      <c r="BV14080" s="32" t="str">
        <f t="shared" si="1467"/>
        <v/>
      </c>
      <c r="BW14080" s="32" t="str">
        <f t="shared" si="1468"/>
        <v/>
      </c>
      <c r="BX14080" s="32" t="str">
        <f t="shared" si="1455"/>
        <v/>
      </c>
      <c r="BY14080" s="32" t="str">
        <f t="shared" si="1456"/>
        <v/>
      </c>
      <c r="BZ14080" s="32" t="str">
        <f t="shared" si="1469"/>
        <v/>
      </c>
      <c r="CA14080" s="32" t="str">
        <f t="shared" si="1470"/>
        <v/>
      </c>
      <c r="CB14080" s="33">
        <f>IF(COUNTIF($CD$7:CD14080,CD14080)=1,CD14080,CD14080+COUNTIF($CD$6:CD14079,CD14080))</f>
        <v>60214</v>
      </c>
      <c r="CC14080" s="34">
        <f t="shared" si="1457"/>
        <v>55153</v>
      </c>
      <c r="CD14080" s="32">
        <f t="shared" si="1458"/>
        <v>55153</v>
      </c>
      <c r="CE14080" s="32">
        <f t="shared" si="1459"/>
        <v>0</v>
      </c>
      <c r="CF14080" s="32">
        <f t="shared" si="1460"/>
        <v>0</v>
      </c>
      <c r="CG14080" s="32" t="str">
        <f t="shared" si="1461"/>
        <v/>
      </c>
      <c r="CH14080" s="32">
        <v>75</v>
      </c>
      <c r="CI14080" s="32" t="s">
        <v>8</v>
      </c>
      <c r="CJ14080" s="32" t="str">
        <f t="shared" si="1462"/>
        <v/>
      </c>
      <c r="CK14080" s="32" t="str">
        <f t="shared" si="1463"/>
        <v/>
      </c>
      <c r="CL14080" s="32" t="str">
        <f t="shared" si="1464"/>
        <v/>
      </c>
      <c r="CM14080" s="32" t="str">
        <f t="shared" si="1465"/>
        <v/>
      </c>
      <c r="CN14080" s="32" t="str">
        <f t="shared" si="1466"/>
        <v/>
      </c>
    </row>
    <row r="14081" spans="71:92" x14ac:dyDescent="0.3">
      <c r="BS14081" s="32" t="str">
        <f>IF(Kiadasi_kiseroiv!$K$2=BT14081,BV14081,"")</f>
        <v/>
      </c>
      <c r="BT14081" s="34" t="str">
        <f t="shared" si="1453"/>
        <v/>
      </c>
      <c r="BU14081" s="32" t="str">
        <f t="shared" si="1454"/>
        <v/>
      </c>
      <c r="BV14081" s="32" t="str">
        <f t="shared" si="1467"/>
        <v/>
      </c>
      <c r="BW14081" s="32" t="str">
        <f t="shared" si="1468"/>
        <v/>
      </c>
      <c r="BX14081" s="32" t="str">
        <f t="shared" si="1455"/>
        <v/>
      </c>
      <c r="BY14081" s="32" t="str">
        <f t="shared" si="1456"/>
        <v/>
      </c>
      <c r="BZ14081" s="32" t="str">
        <f t="shared" si="1469"/>
        <v/>
      </c>
      <c r="CA14081" s="32" t="str">
        <f t="shared" si="1470"/>
        <v/>
      </c>
      <c r="CB14081" s="33">
        <f>IF(COUNTIF($CD$7:CD14081,CD14081)=1,CD14081,CD14081+COUNTIF($CD$6:CD14080,CD14081))</f>
        <v>60215</v>
      </c>
      <c r="CC14081" s="34">
        <f t="shared" si="1457"/>
        <v>55153</v>
      </c>
      <c r="CD14081" s="32">
        <f t="shared" si="1458"/>
        <v>55153</v>
      </c>
      <c r="CE14081" s="32">
        <f t="shared" si="1459"/>
        <v>0</v>
      </c>
      <c r="CF14081" s="32">
        <f t="shared" si="1460"/>
        <v>0</v>
      </c>
      <c r="CG14081" s="32" t="str">
        <f t="shared" si="1461"/>
        <v/>
      </c>
      <c r="CH14081" s="32">
        <v>76</v>
      </c>
      <c r="CI14081" s="32" t="s">
        <v>8</v>
      </c>
      <c r="CJ14081" s="32" t="str">
        <f t="shared" si="1462"/>
        <v/>
      </c>
      <c r="CK14081" s="32" t="str">
        <f t="shared" si="1463"/>
        <v/>
      </c>
      <c r="CL14081" s="32" t="str">
        <f t="shared" si="1464"/>
        <v/>
      </c>
      <c r="CM14081" s="32" t="str">
        <f t="shared" si="1465"/>
        <v/>
      </c>
      <c r="CN14081" s="32" t="str">
        <f t="shared" si="1466"/>
        <v/>
      </c>
    </row>
    <row r="14082" spans="71:92" x14ac:dyDescent="0.3">
      <c r="BS14082" s="32" t="str">
        <f>IF(Kiadasi_kiseroiv!$K$2=BT14082,BV14082,"")</f>
        <v/>
      </c>
      <c r="BT14082" s="34" t="str">
        <f t="shared" si="1453"/>
        <v/>
      </c>
      <c r="BU14082" s="32" t="str">
        <f t="shared" si="1454"/>
        <v/>
      </c>
      <c r="BV14082" s="32" t="str">
        <f t="shared" si="1467"/>
        <v/>
      </c>
      <c r="BW14082" s="32" t="str">
        <f t="shared" si="1468"/>
        <v/>
      </c>
      <c r="BX14082" s="32" t="str">
        <f t="shared" si="1455"/>
        <v/>
      </c>
      <c r="BY14082" s="32" t="str">
        <f t="shared" si="1456"/>
        <v/>
      </c>
      <c r="BZ14082" s="32" t="str">
        <f t="shared" si="1469"/>
        <v/>
      </c>
      <c r="CA14082" s="32" t="str">
        <f t="shared" si="1470"/>
        <v/>
      </c>
      <c r="CB14082" s="33">
        <f>IF(COUNTIF($CD$7:CD14082,CD14082)=1,CD14082,CD14082+COUNTIF($CD$6:CD14081,CD14082))</f>
        <v>60216</v>
      </c>
      <c r="CC14082" s="34">
        <f t="shared" si="1457"/>
        <v>55153</v>
      </c>
      <c r="CD14082" s="32">
        <f t="shared" si="1458"/>
        <v>55153</v>
      </c>
      <c r="CE14082" s="32">
        <f t="shared" si="1459"/>
        <v>0</v>
      </c>
      <c r="CF14082" s="32">
        <f t="shared" si="1460"/>
        <v>0</v>
      </c>
      <c r="CG14082" s="32" t="str">
        <f t="shared" si="1461"/>
        <v/>
      </c>
      <c r="CH14082" s="32">
        <v>77</v>
      </c>
      <c r="CI14082" s="32" t="s">
        <v>8</v>
      </c>
      <c r="CJ14082" s="32" t="str">
        <f t="shared" si="1462"/>
        <v/>
      </c>
      <c r="CK14082" s="32" t="str">
        <f t="shared" si="1463"/>
        <v/>
      </c>
      <c r="CL14082" s="32" t="str">
        <f t="shared" si="1464"/>
        <v/>
      </c>
      <c r="CM14082" s="32" t="str">
        <f t="shared" si="1465"/>
        <v/>
      </c>
      <c r="CN14082" s="32" t="str">
        <f t="shared" si="1466"/>
        <v/>
      </c>
    </row>
    <row r="14083" spans="71:92" x14ac:dyDescent="0.3">
      <c r="BS14083" s="32" t="str">
        <f>IF(Kiadasi_kiseroiv!$K$2=BT14083,BV14083,"")</f>
        <v/>
      </c>
      <c r="BT14083" s="34" t="str">
        <f t="shared" si="1453"/>
        <v/>
      </c>
      <c r="BU14083" s="32" t="str">
        <f t="shared" si="1454"/>
        <v/>
      </c>
      <c r="BV14083" s="32" t="str">
        <f t="shared" si="1467"/>
        <v/>
      </c>
      <c r="BW14083" s="32" t="str">
        <f t="shared" si="1468"/>
        <v/>
      </c>
      <c r="BX14083" s="32" t="str">
        <f t="shared" si="1455"/>
        <v/>
      </c>
      <c r="BY14083" s="32" t="str">
        <f t="shared" si="1456"/>
        <v/>
      </c>
      <c r="BZ14083" s="32" t="str">
        <f t="shared" si="1469"/>
        <v/>
      </c>
      <c r="CA14083" s="32" t="str">
        <f t="shared" si="1470"/>
        <v/>
      </c>
      <c r="CB14083" s="33">
        <f>IF(COUNTIF($CD$7:CD14083,CD14083)=1,CD14083,CD14083+COUNTIF($CD$6:CD14082,CD14083))</f>
        <v>60217</v>
      </c>
      <c r="CC14083" s="34">
        <f t="shared" si="1457"/>
        <v>55153</v>
      </c>
      <c r="CD14083" s="32">
        <f t="shared" si="1458"/>
        <v>55153</v>
      </c>
      <c r="CE14083" s="32">
        <f t="shared" si="1459"/>
        <v>0</v>
      </c>
      <c r="CF14083" s="32">
        <f t="shared" si="1460"/>
        <v>0</v>
      </c>
      <c r="CG14083" s="32" t="str">
        <f t="shared" si="1461"/>
        <v/>
      </c>
      <c r="CH14083" s="32">
        <v>78</v>
      </c>
      <c r="CI14083" s="32" t="s">
        <v>8</v>
      </c>
      <c r="CJ14083" s="32" t="str">
        <f t="shared" si="1462"/>
        <v/>
      </c>
      <c r="CK14083" s="32" t="str">
        <f t="shared" si="1463"/>
        <v/>
      </c>
      <c r="CL14083" s="32" t="str">
        <f t="shared" si="1464"/>
        <v/>
      </c>
      <c r="CM14083" s="32" t="str">
        <f t="shared" si="1465"/>
        <v/>
      </c>
      <c r="CN14083" s="32" t="str">
        <f t="shared" si="1466"/>
        <v/>
      </c>
    </row>
    <row r="14084" spans="71:92" x14ac:dyDescent="0.3">
      <c r="BS14084" s="32" t="str">
        <f>IF(Kiadasi_kiseroiv!$K$2=BT14084,BV14084,"")</f>
        <v/>
      </c>
      <c r="BT14084" s="34" t="str">
        <f t="shared" si="1453"/>
        <v/>
      </c>
      <c r="BU14084" s="32" t="str">
        <f t="shared" si="1454"/>
        <v/>
      </c>
      <c r="BV14084" s="32" t="str">
        <f t="shared" si="1467"/>
        <v/>
      </c>
      <c r="BW14084" s="32" t="str">
        <f t="shared" si="1468"/>
        <v/>
      </c>
      <c r="BX14084" s="32" t="str">
        <f t="shared" si="1455"/>
        <v/>
      </c>
      <c r="BY14084" s="32" t="str">
        <f t="shared" si="1456"/>
        <v/>
      </c>
      <c r="BZ14084" s="32" t="str">
        <f t="shared" si="1469"/>
        <v/>
      </c>
      <c r="CA14084" s="32" t="str">
        <f t="shared" si="1470"/>
        <v/>
      </c>
      <c r="CB14084" s="33">
        <f>IF(COUNTIF($CD$7:CD14084,CD14084)=1,CD14084,CD14084+COUNTIF($CD$6:CD14083,CD14084))</f>
        <v>60218</v>
      </c>
      <c r="CC14084" s="34">
        <f t="shared" si="1457"/>
        <v>55153</v>
      </c>
      <c r="CD14084" s="32">
        <f t="shared" si="1458"/>
        <v>55153</v>
      </c>
      <c r="CE14084" s="32">
        <f t="shared" si="1459"/>
        <v>0</v>
      </c>
      <c r="CF14084" s="32">
        <f t="shared" si="1460"/>
        <v>0</v>
      </c>
      <c r="CG14084" s="32" t="str">
        <f t="shared" si="1461"/>
        <v/>
      </c>
      <c r="CH14084" s="32">
        <v>79</v>
      </c>
      <c r="CI14084" s="32" t="s">
        <v>8</v>
      </c>
      <c r="CJ14084" s="32" t="str">
        <f t="shared" si="1462"/>
        <v/>
      </c>
      <c r="CK14084" s="32" t="str">
        <f t="shared" si="1463"/>
        <v/>
      </c>
      <c r="CL14084" s="32" t="str">
        <f t="shared" si="1464"/>
        <v/>
      </c>
      <c r="CM14084" s="32" t="str">
        <f t="shared" si="1465"/>
        <v/>
      </c>
      <c r="CN14084" s="32" t="str">
        <f t="shared" si="1466"/>
        <v/>
      </c>
    </row>
    <row r="14085" spans="71:92" x14ac:dyDescent="0.3">
      <c r="BS14085" s="32" t="str">
        <f>IF(Kiadasi_kiseroiv!$K$2=BT14085,BV14085,"")</f>
        <v/>
      </c>
      <c r="BT14085" s="34" t="str">
        <f t="shared" si="1453"/>
        <v/>
      </c>
      <c r="BU14085" s="32" t="str">
        <f t="shared" si="1454"/>
        <v/>
      </c>
      <c r="BV14085" s="32" t="str">
        <f t="shared" si="1467"/>
        <v/>
      </c>
      <c r="BW14085" s="32" t="str">
        <f t="shared" si="1468"/>
        <v/>
      </c>
      <c r="BX14085" s="32" t="str">
        <f t="shared" si="1455"/>
        <v/>
      </c>
      <c r="BY14085" s="32" t="str">
        <f t="shared" si="1456"/>
        <v/>
      </c>
      <c r="BZ14085" s="32" t="str">
        <f t="shared" si="1469"/>
        <v/>
      </c>
      <c r="CA14085" s="32" t="str">
        <f t="shared" si="1470"/>
        <v/>
      </c>
      <c r="CB14085" s="33">
        <f>IF(COUNTIF($CD$7:CD14085,CD14085)=1,CD14085,CD14085+COUNTIF($CD$6:CD14084,CD14085))</f>
        <v>60219</v>
      </c>
      <c r="CC14085" s="34">
        <f t="shared" si="1457"/>
        <v>55153</v>
      </c>
      <c r="CD14085" s="32">
        <f t="shared" si="1458"/>
        <v>55153</v>
      </c>
      <c r="CE14085" s="32">
        <f t="shared" si="1459"/>
        <v>0</v>
      </c>
      <c r="CF14085" s="32">
        <f t="shared" si="1460"/>
        <v>0</v>
      </c>
      <c r="CG14085" s="32" t="str">
        <f t="shared" si="1461"/>
        <v/>
      </c>
      <c r="CH14085" s="32">
        <v>80</v>
      </c>
      <c r="CI14085" s="32" t="s">
        <v>8</v>
      </c>
      <c r="CJ14085" s="32" t="str">
        <f t="shared" si="1462"/>
        <v/>
      </c>
      <c r="CK14085" s="32" t="str">
        <f t="shared" si="1463"/>
        <v/>
      </c>
      <c r="CL14085" s="32" t="str">
        <f t="shared" si="1464"/>
        <v/>
      </c>
      <c r="CM14085" s="32" t="str">
        <f t="shared" si="1465"/>
        <v/>
      </c>
      <c r="CN14085" s="32" t="str">
        <f t="shared" si="1466"/>
        <v/>
      </c>
    </row>
    <row r="14086" spans="71:92" x14ac:dyDescent="0.3">
      <c r="BS14086" s="32" t="str">
        <f>IF(Kiadasi_kiseroiv!$K$2=BT14086,BV14086,"")</f>
        <v/>
      </c>
      <c r="BT14086" s="34" t="str">
        <f t="shared" si="1453"/>
        <v/>
      </c>
      <c r="BU14086" s="32" t="str">
        <f t="shared" si="1454"/>
        <v/>
      </c>
      <c r="BV14086" s="32" t="str">
        <f t="shared" si="1467"/>
        <v/>
      </c>
      <c r="BW14086" s="32" t="str">
        <f t="shared" si="1468"/>
        <v/>
      </c>
      <c r="BX14086" s="32" t="str">
        <f t="shared" si="1455"/>
        <v/>
      </c>
      <c r="BY14086" s="32" t="str">
        <f t="shared" si="1456"/>
        <v/>
      </c>
      <c r="BZ14086" s="32" t="str">
        <f t="shared" si="1469"/>
        <v/>
      </c>
      <c r="CA14086" s="32" t="str">
        <f t="shared" si="1470"/>
        <v/>
      </c>
      <c r="CB14086" s="33">
        <f>IF(COUNTIF($CD$7:CD14086,CD14086)=1,CD14086,CD14086+COUNTIF($CD$6:CD14085,CD14086))</f>
        <v>60220</v>
      </c>
      <c r="CC14086" s="34">
        <f t="shared" si="1457"/>
        <v>55153</v>
      </c>
      <c r="CD14086" s="32">
        <f t="shared" si="1458"/>
        <v>55153</v>
      </c>
      <c r="CE14086" s="32">
        <f t="shared" si="1459"/>
        <v>0</v>
      </c>
      <c r="CF14086" s="32">
        <f t="shared" si="1460"/>
        <v>0</v>
      </c>
      <c r="CG14086" s="32" t="str">
        <f t="shared" si="1461"/>
        <v/>
      </c>
      <c r="CH14086" s="32">
        <v>81</v>
      </c>
      <c r="CI14086" s="32" t="s">
        <v>8</v>
      </c>
      <c r="CJ14086" s="32" t="str">
        <f t="shared" si="1462"/>
        <v/>
      </c>
      <c r="CK14086" s="32" t="str">
        <f t="shared" si="1463"/>
        <v/>
      </c>
      <c r="CL14086" s="32" t="str">
        <f t="shared" si="1464"/>
        <v/>
      </c>
      <c r="CM14086" s="32" t="str">
        <f t="shared" si="1465"/>
        <v/>
      </c>
      <c r="CN14086" s="32" t="str">
        <f t="shared" si="1466"/>
        <v/>
      </c>
    </row>
    <row r="14087" spans="71:92" x14ac:dyDescent="0.3">
      <c r="BS14087" s="32" t="str">
        <f>IF(Kiadasi_kiseroiv!$K$2=BT14087,BV14087,"")</f>
        <v/>
      </c>
      <c r="BT14087" s="34" t="str">
        <f t="shared" si="1453"/>
        <v/>
      </c>
      <c r="BU14087" s="32" t="str">
        <f t="shared" si="1454"/>
        <v/>
      </c>
      <c r="BV14087" s="32" t="str">
        <f t="shared" si="1467"/>
        <v/>
      </c>
      <c r="BW14087" s="32" t="str">
        <f t="shared" si="1468"/>
        <v/>
      </c>
      <c r="BX14087" s="32" t="str">
        <f t="shared" si="1455"/>
        <v/>
      </c>
      <c r="BY14087" s="32" t="str">
        <f t="shared" si="1456"/>
        <v/>
      </c>
      <c r="BZ14087" s="32" t="str">
        <f t="shared" si="1469"/>
        <v/>
      </c>
      <c r="CA14087" s="32" t="str">
        <f t="shared" si="1470"/>
        <v/>
      </c>
      <c r="CB14087" s="33">
        <f>IF(COUNTIF($CD$7:CD14087,CD14087)=1,CD14087,CD14087+COUNTIF($CD$6:CD14086,CD14087))</f>
        <v>60221</v>
      </c>
      <c r="CC14087" s="34">
        <f t="shared" si="1457"/>
        <v>55153</v>
      </c>
      <c r="CD14087" s="32">
        <f t="shared" si="1458"/>
        <v>55153</v>
      </c>
      <c r="CE14087" s="32">
        <f t="shared" si="1459"/>
        <v>0</v>
      </c>
      <c r="CF14087" s="32">
        <f t="shared" si="1460"/>
        <v>0</v>
      </c>
      <c r="CG14087" s="32" t="str">
        <f t="shared" si="1461"/>
        <v/>
      </c>
      <c r="CH14087" s="32">
        <v>82</v>
      </c>
      <c r="CI14087" s="32" t="s">
        <v>8</v>
      </c>
      <c r="CJ14087" s="32" t="str">
        <f t="shared" si="1462"/>
        <v/>
      </c>
      <c r="CK14087" s="32" t="str">
        <f t="shared" si="1463"/>
        <v/>
      </c>
      <c r="CL14087" s="32" t="str">
        <f t="shared" si="1464"/>
        <v/>
      </c>
      <c r="CM14087" s="32" t="str">
        <f t="shared" si="1465"/>
        <v/>
      </c>
      <c r="CN14087" s="32" t="str">
        <f t="shared" si="1466"/>
        <v/>
      </c>
    </row>
    <row r="14088" spans="71:92" x14ac:dyDescent="0.3">
      <c r="BS14088" s="32" t="str">
        <f>IF(Kiadasi_kiseroiv!$K$2=BT14088,BV14088,"")</f>
        <v/>
      </c>
      <c r="BT14088" s="34" t="str">
        <f t="shared" si="1453"/>
        <v/>
      </c>
      <c r="BU14088" s="32" t="str">
        <f t="shared" si="1454"/>
        <v/>
      </c>
      <c r="BV14088" s="32" t="str">
        <f t="shared" si="1467"/>
        <v/>
      </c>
      <c r="BW14088" s="32" t="str">
        <f t="shared" si="1468"/>
        <v/>
      </c>
      <c r="BX14088" s="32" t="str">
        <f t="shared" si="1455"/>
        <v/>
      </c>
      <c r="BY14088" s="32" t="str">
        <f t="shared" si="1456"/>
        <v/>
      </c>
      <c r="BZ14088" s="32" t="str">
        <f t="shared" si="1469"/>
        <v/>
      </c>
      <c r="CA14088" s="32" t="str">
        <f t="shared" si="1470"/>
        <v/>
      </c>
      <c r="CB14088" s="33">
        <f>IF(COUNTIF($CD$7:CD14088,CD14088)=1,CD14088,CD14088+COUNTIF($CD$6:CD14087,CD14088))</f>
        <v>60222</v>
      </c>
      <c r="CC14088" s="34">
        <f t="shared" si="1457"/>
        <v>55153</v>
      </c>
      <c r="CD14088" s="32">
        <f t="shared" si="1458"/>
        <v>55153</v>
      </c>
      <c r="CE14088" s="32">
        <f t="shared" si="1459"/>
        <v>0</v>
      </c>
      <c r="CF14088" s="32">
        <f t="shared" si="1460"/>
        <v>0</v>
      </c>
      <c r="CG14088" s="32" t="str">
        <f t="shared" si="1461"/>
        <v/>
      </c>
      <c r="CH14088" s="32">
        <v>83</v>
      </c>
      <c r="CI14088" s="32" t="s">
        <v>8</v>
      </c>
      <c r="CJ14088" s="32" t="str">
        <f t="shared" si="1462"/>
        <v/>
      </c>
      <c r="CK14088" s="32" t="str">
        <f t="shared" si="1463"/>
        <v/>
      </c>
      <c r="CL14088" s="32" t="str">
        <f t="shared" si="1464"/>
        <v/>
      </c>
      <c r="CM14088" s="32" t="str">
        <f t="shared" si="1465"/>
        <v/>
      </c>
      <c r="CN14088" s="32" t="str">
        <f t="shared" si="1466"/>
        <v/>
      </c>
    </row>
    <row r="14089" spans="71:92" x14ac:dyDescent="0.3">
      <c r="BS14089" s="32" t="str">
        <f>IF(Kiadasi_kiseroiv!$K$2=BT14089,BV14089,"")</f>
        <v/>
      </c>
      <c r="BT14089" s="34" t="str">
        <f t="shared" si="1453"/>
        <v/>
      </c>
      <c r="BU14089" s="32" t="str">
        <f t="shared" si="1454"/>
        <v/>
      </c>
      <c r="BV14089" s="32" t="str">
        <f t="shared" si="1467"/>
        <v/>
      </c>
      <c r="BW14089" s="32" t="str">
        <f t="shared" si="1468"/>
        <v/>
      </c>
      <c r="BX14089" s="32" t="str">
        <f t="shared" si="1455"/>
        <v/>
      </c>
      <c r="BY14089" s="32" t="str">
        <f t="shared" si="1456"/>
        <v/>
      </c>
      <c r="BZ14089" s="32" t="str">
        <f t="shared" si="1469"/>
        <v/>
      </c>
      <c r="CA14089" s="32" t="str">
        <f t="shared" si="1470"/>
        <v/>
      </c>
      <c r="CB14089" s="33">
        <f>IF(COUNTIF($CD$7:CD14089,CD14089)=1,CD14089,CD14089+COUNTIF($CD$6:CD14088,CD14089))</f>
        <v>60223</v>
      </c>
      <c r="CC14089" s="34">
        <f t="shared" si="1457"/>
        <v>55153</v>
      </c>
      <c r="CD14089" s="32">
        <f t="shared" si="1458"/>
        <v>55153</v>
      </c>
      <c r="CE14089" s="32">
        <f t="shared" si="1459"/>
        <v>0</v>
      </c>
      <c r="CF14089" s="32">
        <f t="shared" si="1460"/>
        <v>0</v>
      </c>
      <c r="CG14089" s="32" t="str">
        <f t="shared" si="1461"/>
        <v/>
      </c>
      <c r="CH14089" s="32">
        <v>84</v>
      </c>
      <c r="CI14089" s="32" t="s">
        <v>8</v>
      </c>
      <c r="CJ14089" s="32" t="str">
        <f t="shared" si="1462"/>
        <v/>
      </c>
      <c r="CK14089" s="32" t="str">
        <f t="shared" si="1463"/>
        <v/>
      </c>
      <c r="CL14089" s="32" t="str">
        <f t="shared" si="1464"/>
        <v/>
      </c>
      <c r="CM14089" s="32" t="str">
        <f t="shared" si="1465"/>
        <v/>
      </c>
      <c r="CN14089" s="32" t="str">
        <f t="shared" si="1466"/>
        <v/>
      </c>
    </row>
    <row r="14090" spans="71:92" x14ac:dyDescent="0.3">
      <c r="BS14090" s="32" t="str">
        <f>IF(Kiadasi_kiseroiv!$K$2=BT14090,BV14090,"")</f>
        <v/>
      </c>
      <c r="BT14090" s="34" t="str">
        <f t="shared" si="1453"/>
        <v/>
      </c>
      <c r="BU14090" s="32" t="str">
        <f t="shared" si="1454"/>
        <v/>
      </c>
      <c r="BV14090" s="32" t="str">
        <f t="shared" si="1467"/>
        <v/>
      </c>
      <c r="BW14090" s="32" t="str">
        <f t="shared" si="1468"/>
        <v/>
      </c>
      <c r="BX14090" s="32" t="str">
        <f t="shared" si="1455"/>
        <v/>
      </c>
      <c r="BY14090" s="32" t="str">
        <f t="shared" si="1456"/>
        <v/>
      </c>
      <c r="BZ14090" s="32" t="str">
        <f t="shared" si="1469"/>
        <v/>
      </c>
      <c r="CA14090" s="32" t="str">
        <f t="shared" si="1470"/>
        <v/>
      </c>
      <c r="CB14090" s="33">
        <f>IF(COUNTIF($CD$7:CD14090,CD14090)=1,CD14090,CD14090+COUNTIF($CD$6:CD14089,CD14090))</f>
        <v>60224</v>
      </c>
      <c r="CC14090" s="34">
        <f t="shared" si="1457"/>
        <v>55153</v>
      </c>
      <c r="CD14090" s="32">
        <f t="shared" si="1458"/>
        <v>55153</v>
      </c>
      <c r="CE14090" s="32">
        <f t="shared" si="1459"/>
        <v>0</v>
      </c>
      <c r="CF14090" s="32">
        <f t="shared" si="1460"/>
        <v>0</v>
      </c>
      <c r="CG14090" s="32" t="str">
        <f t="shared" si="1461"/>
        <v/>
      </c>
      <c r="CH14090" s="32">
        <v>85</v>
      </c>
      <c r="CI14090" s="32" t="s">
        <v>8</v>
      </c>
      <c r="CJ14090" s="32" t="str">
        <f t="shared" si="1462"/>
        <v/>
      </c>
      <c r="CK14090" s="32" t="str">
        <f t="shared" si="1463"/>
        <v/>
      </c>
      <c r="CL14090" s="32" t="str">
        <f t="shared" si="1464"/>
        <v/>
      </c>
      <c r="CM14090" s="32" t="str">
        <f t="shared" si="1465"/>
        <v/>
      </c>
      <c r="CN14090" s="32" t="str">
        <f t="shared" si="1466"/>
        <v/>
      </c>
    </row>
    <row r="14091" spans="71:92" x14ac:dyDescent="0.3">
      <c r="BS14091" s="32" t="str">
        <f>IF(Kiadasi_kiseroiv!$K$2=BT14091,BV14091,"")</f>
        <v/>
      </c>
      <c r="BT14091" s="34" t="str">
        <f t="shared" si="1453"/>
        <v/>
      </c>
      <c r="BU14091" s="32" t="str">
        <f t="shared" si="1454"/>
        <v/>
      </c>
      <c r="BV14091" s="32" t="str">
        <f t="shared" si="1467"/>
        <v/>
      </c>
      <c r="BW14091" s="32" t="str">
        <f t="shared" si="1468"/>
        <v/>
      </c>
      <c r="BX14091" s="32" t="str">
        <f t="shared" si="1455"/>
        <v/>
      </c>
      <c r="BY14091" s="32" t="str">
        <f t="shared" si="1456"/>
        <v/>
      </c>
      <c r="BZ14091" s="32" t="str">
        <f t="shared" si="1469"/>
        <v/>
      </c>
      <c r="CA14091" s="32" t="str">
        <f t="shared" si="1470"/>
        <v/>
      </c>
      <c r="CB14091" s="33">
        <f>IF(COUNTIF($CD$7:CD14091,CD14091)=1,CD14091,CD14091+COUNTIF($CD$6:CD14090,CD14091))</f>
        <v>60225</v>
      </c>
      <c r="CC14091" s="34">
        <f t="shared" si="1457"/>
        <v>55153</v>
      </c>
      <c r="CD14091" s="32">
        <f t="shared" si="1458"/>
        <v>55153</v>
      </c>
      <c r="CE14091" s="32">
        <f t="shared" si="1459"/>
        <v>0</v>
      </c>
      <c r="CF14091" s="32">
        <f t="shared" si="1460"/>
        <v>0</v>
      </c>
      <c r="CG14091" s="32" t="str">
        <f t="shared" si="1461"/>
        <v/>
      </c>
      <c r="CH14091" s="32">
        <v>86</v>
      </c>
      <c r="CI14091" s="32" t="s">
        <v>8</v>
      </c>
      <c r="CJ14091" s="32" t="str">
        <f t="shared" si="1462"/>
        <v/>
      </c>
      <c r="CK14091" s="32" t="str">
        <f t="shared" si="1463"/>
        <v/>
      </c>
      <c r="CL14091" s="32" t="str">
        <f t="shared" si="1464"/>
        <v/>
      </c>
      <c r="CM14091" s="32" t="str">
        <f t="shared" si="1465"/>
        <v/>
      </c>
      <c r="CN14091" s="32" t="str">
        <f t="shared" si="1466"/>
        <v/>
      </c>
    </row>
    <row r="14092" spans="71:92" x14ac:dyDescent="0.3">
      <c r="BS14092" s="32" t="str">
        <f>IF(Kiadasi_kiseroiv!$K$2=BT14092,BV14092,"")</f>
        <v/>
      </c>
      <c r="BT14092" s="34" t="str">
        <f t="shared" si="1453"/>
        <v/>
      </c>
      <c r="BU14092" s="32" t="str">
        <f t="shared" si="1454"/>
        <v/>
      </c>
      <c r="BV14092" s="32" t="str">
        <f t="shared" si="1467"/>
        <v/>
      </c>
      <c r="BW14092" s="32" t="str">
        <f t="shared" si="1468"/>
        <v/>
      </c>
      <c r="BX14092" s="32" t="str">
        <f t="shared" si="1455"/>
        <v/>
      </c>
      <c r="BY14092" s="32" t="str">
        <f t="shared" si="1456"/>
        <v/>
      </c>
      <c r="BZ14092" s="32" t="str">
        <f t="shared" si="1469"/>
        <v/>
      </c>
      <c r="CA14092" s="32" t="str">
        <f t="shared" si="1470"/>
        <v/>
      </c>
      <c r="CB14092" s="33">
        <f>IF(COUNTIF($CD$7:CD14092,CD14092)=1,CD14092,CD14092+COUNTIF($CD$6:CD14091,CD14092))</f>
        <v>60226</v>
      </c>
      <c r="CC14092" s="34">
        <f t="shared" si="1457"/>
        <v>55153</v>
      </c>
      <c r="CD14092" s="32">
        <f t="shared" si="1458"/>
        <v>55153</v>
      </c>
      <c r="CE14092" s="32">
        <f t="shared" si="1459"/>
        <v>0</v>
      </c>
      <c r="CF14092" s="32">
        <f t="shared" si="1460"/>
        <v>0</v>
      </c>
      <c r="CG14092" s="32" t="str">
        <f t="shared" si="1461"/>
        <v/>
      </c>
      <c r="CH14092" s="32">
        <v>87</v>
      </c>
      <c r="CI14092" s="32" t="s">
        <v>8</v>
      </c>
      <c r="CJ14092" s="32" t="str">
        <f t="shared" si="1462"/>
        <v/>
      </c>
      <c r="CK14092" s="32" t="str">
        <f t="shared" si="1463"/>
        <v/>
      </c>
      <c r="CL14092" s="32" t="str">
        <f t="shared" si="1464"/>
        <v/>
      </c>
      <c r="CM14092" s="32" t="str">
        <f t="shared" si="1465"/>
        <v/>
      </c>
      <c r="CN14092" s="32" t="str">
        <f t="shared" si="1466"/>
        <v/>
      </c>
    </row>
    <row r="14093" spans="71:92" x14ac:dyDescent="0.3">
      <c r="BS14093" s="32" t="str">
        <f>IF(Kiadasi_kiseroiv!$K$2=BT14093,BV14093,"")</f>
        <v/>
      </c>
      <c r="BT14093" s="34" t="str">
        <f t="shared" si="1453"/>
        <v/>
      </c>
      <c r="BU14093" s="32" t="str">
        <f t="shared" si="1454"/>
        <v/>
      </c>
      <c r="BV14093" s="32" t="str">
        <f t="shared" si="1467"/>
        <v/>
      </c>
      <c r="BW14093" s="32" t="str">
        <f t="shared" si="1468"/>
        <v/>
      </c>
      <c r="BX14093" s="32" t="str">
        <f t="shared" si="1455"/>
        <v/>
      </c>
      <c r="BY14093" s="32" t="str">
        <f t="shared" si="1456"/>
        <v/>
      </c>
      <c r="BZ14093" s="32" t="str">
        <f t="shared" si="1469"/>
        <v/>
      </c>
      <c r="CA14093" s="32" t="str">
        <f t="shared" si="1470"/>
        <v/>
      </c>
      <c r="CB14093" s="33">
        <f>IF(COUNTIF($CD$7:CD14093,CD14093)=1,CD14093,CD14093+COUNTIF($CD$6:CD14092,CD14093))</f>
        <v>60227</v>
      </c>
      <c r="CC14093" s="34">
        <f t="shared" si="1457"/>
        <v>55153</v>
      </c>
      <c r="CD14093" s="32">
        <f t="shared" si="1458"/>
        <v>55153</v>
      </c>
      <c r="CE14093" s="32">
        <f t="shared" si="1459"/>
        <v>0</v>
      </c>
      <c r="CF14093" s="32">
        <f t="shared" si="1460"/>
        <v>0</v>
      </c>
      <c r="CG14093" s="32" t="str">
        <f t="shared" si="1461"/>
        <v/>
      </c>
      <c r="CH14093" s="32">
        <v>88</v>
      </c>
      <c r="CI14093" s="32" t="s">
        <v>8</v>
      </c>
      <c r="CJ14093" s="32" t="str">
        <f t="shared" si="1462"/>
        <v/>
      </c>
      <c r="CK14093" s="32" t="str">
        <f t="shared" si="1463"/>
        <v/>
      </c>
      <c r="CL14093" s="32" t="str">
        <f t="shared" si="1464"/>
        <v/>
      </c>
      <c r="CM14093" s="32" t="str">
        <f t="shared" si="1465"/>
        <v/>
      </c>
      <c r="CN14093" s="32" t="str">
        <f t="shared" si="1466"/>
        <v/>
      </c>
    </row>
    <row r="14094" spans="71:92" x14ac:dyDescent="0.3">
      <c r="BS14094" s="32" t="str">
        <f>IF(Kiadasi_kiseroiv!$K$2=BT14094,BV14094,"")</f>
        <v/>
      </c>
      <c r="BT14094" s="34" t="str">
        <f t="shared" si="1453"/>
        <v/>
      </c>
      <c r="BU14094" s="32" t="str">
        <f t="shared" si="1454"/>
        <v/>
      </c>
      <c r="BV14094" s="32" t="str">
        <f t="shared" si="1467"/>
        <v/>
      </c>
      <c r="BW14094" s="32" t="str">
        <f t="shared" si="1468"/>
        <v/>
      </c>
      <c r="BX14094" s="32" t="str">
        <f t="shared" si="1455"/>
        <v/>
      </c>
      <c r="BY14094" s="32" t="str">
        <f t="shared" si="1456"/>
        <v/>
      </c>
      <c r="BZ14094" s="32" t="str">
        <f t="shared" si="1469"/>
        <v/>
      </c>
      <c r="CA14094" s="32" t="str">
        <f t="shared" si="1470"/>
        <v/>
      </c>
      <c r="CB14094" s="33">
        <f>IF(COUNTIF($CD$7:CD14094,CD14094)=1,CD14094,CD14094+COUNTIF($CD$6:CD14093,CD14094))</f>
        <v>60228</v>
      </c>
      <c r="CC14094" s="34">
        <f t="shared" si="1457"/>
        <v>55153</v>
      </c>
      <c r="CD14094" s="32">
        <f t="shared" si="1458"/>
        <v>55153</v>
      </c>
      <c r="CE14094" s="32">
        <f t="shared" si="1459"/>
        <v>0</v>
      </c>
      <c r="CF14094" s="32">
        <f t="shared" si="1460"/>
        <v>0</v>
      </c>
      <c r="CG14094" s="32" t="str">
        <f t="shared" si="1461"/>
        <v/>
      </c>
      <c r="CH14094" s="32">
        <v>89</v>
      </c>
      <c r="CI14094" s="32" t="s">
        <v>8</v>
      </c>
      <c r="CJ14094" s="32" t="str">
        <f t="shared" si="1462"/>
        <v/>
      </c>
      <c r="CK14094" s="32" t="str">
        <f t="shared" si="1463"/>
        <v/>
      </c>
      <c r="CL14094" s="32" t="str">
        <f t="shared" si="1464"/>
        <v/>
      </c>
      <c r="CM14094" s="32" t="str">
        <f t="shared" si="1465"/>
        <v/>
      </c>
      <c r="CN14094" s="32" t="str">
        <f t="shared" si="1466"/>
        <v/>
      </c>
    </row>
    <row r="14095" spans="71:92" x14ac:dyDescent="0.3">
      <c r="BS14095" s="32" t="str">
        <f>IF(Kiadasi_kiseroiv!$K$2=BT14095,BV14095,"")</f>
        <v/>
      </c>
      <c r="BT14095" s="34" t="str">
        <f t="shared" si="1453"/>
        <v/>
      </c>
      <c r="BU14095" s="32" t="str">
        <f t="shared" si="1454"/>
        <v/>
      </c>
      <c r="BV14095" s="32" t="str">
        <f t="shared" si="1467"/>
        <v/>
      </c>
      <c r="BW14095" s="32" t="str">
        <f t="shared" si="1468"/>
        <v/>
      </c>
      <c r="BX14095" s="32" t="str">
        <f t="shared" si="1455"/>
        <v/>
      </c>
      <c r="BY14095" s="32" t="str">
        <f t="shared" si="1456"/>
        <v/>
      </c>
      <c r="BZ14095" s="32" t="str">
        <f t="shared" si="1469"/>
        <v/>
      </c>
      <c r="CA14095" s="32" t="str">
        <f t="shared" si="1470"/>
        <v/>
      </c>
      <c r="CB14095" s="33">
        <f>IF(COUNTIF($CD$7:CD14095,CD14095)=1,CD14095,CD14095+COUNTIF($CD$6:CD14094,CD14095))</f>
        <v>60229</v>
      </c>
      <c r="CC14095" s="34">
        <f t="shared" si="1457"/>
        <v>55153</v>
      </c>
      <c r="CD14095" s="32">
        <f t="shared" si="1458"/>
        <v>55153</v>
      </c>
      <c r="CE14095" s="32">
        <f t="shared" si="1459"/>
        <v>0</v>
      </c>
      <c r="CF14095" s="32">
        <f t="shared" si="1460"/>
        <v>0</v>
      </c>
      <c r="CG14095" s="32" t="str">
        <f t="shared" si="1461"/>
        <v/>
      </c>
      <c r="CH14095" s="32">
        <v>90</v>
      </c>
      <c r="CI14095" s="32" t="s">
        <v>8</v>
      </c>
      <c r="CJ14095" s="32" t="str">
        <f t="shared" si="1462"/>
        <v/>
      </c>
      <c r="CK14095" s="32" t="str">
        <f t="shared" si="1463"/>
        <v/>
      </c>
      <c r="CL14095" s="32" t="str">
        <f t="shared" si="1464"/>
        <v/>
      </c>
      <c r="CM14095" s="32" t="str">
        <f t="shared" si="1465"/>
        <v/>
      </c>
      <c r="CN14095" s="32" t="str">
        <f t="shared" si="1466"/>
        <v/>
      </c>
    </row>
    <row r="14096" spans="71:92" x14ac:dyDescent="0.3">
      <c r="BS14096" s="32" t="str">
        <f>IF(Kiadasi_kiseroiv!$K$2=BT14096,BV14096,"")</f>
        <v/>
      </c>
      <c r="BT14096" s="34" t="str">
        <f t="shared" si="1453"/>
        <v/>
      </c>
      <c r="BU14096" s="32" t="str">
        <f t="shared" si="1454"/>
        <v/>
      </c>
      <c r="BV14096" s="32" t="str">
        <f t="shared" si="1467"/>
        <v/>
      </c>
      <c r="BW14096" s="32" t="str">
        <f t="shared" si="1468"/>
        <v/>
      </c>
      <c r="BX14096" s="32" t="str">
        <f t="shared" si="1455"/>
        <v/>
      </c>
      <c r="BY14096" s="32" t="str">
        <f t="shared" si="1456"/>
        <v/>
      </c>
      <c r="BZ14096" s="32" t="str">
        <f t="shared" si="1469"/>
        <v/>
      </c>
      <c r="CA14096" s="32" t="str">
        <f t="shared" si="1470"/>
        <v/>
      </c>
      <c r="CB14096" s="33">
        <f>IF(COUNTIF($CD$7:CD14096,CD14096)=1,CD14096,CD14096+COUNTIF($CD$6:CD14095,CD14096))</f>
        <v>60230</v>
      </c>
      <c r="CC14096" s="34">
        <f t="shared" si="1457"/>
        <v>55153</v>
      </c>
      <c r="CD14096" s="32">
        <f t="shared" si="1458"/>
        <v>55153</v>
      </c>
      <c r="CE14096" s="32">
        <f t="shared" si="1459"/>
        <v>0</v>
      </c>
      <c r="CF14096" s="32">
        <f t="shared" si="1460"/>
        <v>0</v>
      </c>
      <c r="CG14096" s="32" t="str">
        <f t="shared" si="1461"/>
        <v/>
      </c>
      <c r="CH14096" s="32">
        <v>91</v>
      </c>
      <c r="CI14096" s="32" t="s">
        <v>8</v>
      </c>
      <c r="CJ14096" s="32" t="str">
        <f t="shared" si="1462"/>
        <v/>
      </c>
      <c r="CK14096" s="32" t="str">
        <f t="shared" si="1463"/>
        <v/>
      </c>
      <c r="CL14096" s="32" t="str">
        <f t="shared" si="1464"/>
        <v/>
      </c>
      <c r="CM14096" s="32" t="str">
        <f t="shared" si="1465"/>
        <v/>
      </c>
      <c r="CN14096" s="32" t="str">
        <f t="shared" si="1466"/>
        <v/>
      </c>
    </row>
    <row r="14097" spans="71:92" x14ac:dyDescent="0.3">
      <c r="BS14097" s="32" t="str">
        <f>IF(Kiadasi_kiseroiv!$K$2=BT14097,BV14097,"")</f>
        <v/>
      </c>
      <c r="BT14097" s="34" t="str">
        <f t="shared" si="1453"/>
        <v/>
      </c>
      <c r="BU14097" s="32" t="str">
        <f t="shared" si="1454"/>
        <v/>
      </c>
      <c r="BV14097" s="32" t="str">
        <f t="shared" si="1467"/>
        <v/>
      </c>
      <c r="BW14097" s="32" t="str">
        <f t="shared" si="1468"/>
        <v/>
      </c>
      <c r="BX14097" s="32" t="str">
        <f t="shared" si="1455"/>
        <v/>
      </c>
      <c r="BY14097" s="32" t="str">
        <f t="shared" si="1456"/>
        <v/>
      </c>
      <c r="BZ14097" s="32" t="str">
        <f t="shared" si="1469"/>
        <v/>
      </c>
      <c r="CA14097" s="32" t="str">
        <f t="shared" si="1470"/>
        <v/>
      </c>
      <c r="CB14097" s="33">
        <f>IF(COUNTIF($CD$7:CD14097,CD14097)=1,CD14097,CD14097+COUNTIF($CD$6:CD14096,CD14097))</f>
        <v>60231</v>
      </c>
      <c r="CC14097" s="34">
        <f t="shared" si="1457"/>
        <v>55153</v>
      </c>
      <c r="CD14097" s="32">
        <f t="shared" si="1458"/>
        <v>55153</v>
      </c>
      <c r="CE14097" s="32">
        <f t="shared" si="1459"/>
        <v>0</v>
      </c>
      <c r="CF14097" s="32">
        <f t="shared" si="1460"/>
        <v>0</v>
      </c>
      <c r="CG14097" s="32" t="str">
        <f t="shared" si="1461"/>
        <v/>
      </c>
      <c r="CH14097" s="32">
        <v>92</v>
      </c>
      <c r="CI14097" s="32" t="s">
        <v>8</v>
      </c>
      <c r="CJ14097" s="32" t="str">
        <f t="shared" si="1462"/>
        <v/>
      </c>
      <c r="CK14097" s="32" t="str">
        <f t="shared" si="1463"/>
        <v/>
      </c>
      <c r="CL14097" s="32" t="str">
        <f t="shared" si="1464"/>
        <v/>
      </c>
      <c r="CM14097" s="32" t="str">
        <f t="shared" si="1465"/>
        <v/>
      </c>
      <c r="CN14097" s="32" t="str">
        <f t="shared" si="1466"/>
        <v/>
      </c>
    </row>
    <row r="14098" spans="71:92" x14ac:dyDescent="0.3">
      <c r="BS14098" s="32" t="str">
        <f>IF(Kiadasi_kiseroiv!$K$2=BT14098,BV14098,"")</f>
        <v/>
      </c>
      <c r="BT14098" s="34" t="str">
        <f t="shared" si="1453"/>
        <v/>
      </c>
      <c r="BU14098" s="32" t="str">
        <f t="shared" si="1454"/>
        <v/>
      </c>
      <c r="BV14098" s="32" t="str">
        <f t="shared" si="1467"/>
        <v/>
      </c>
      <c r="BW14098" s="32" t="str">
        <f t="shared" si="1468"/>
        <v/>
      </c>
      <c r="BX14098" s="32" t="str">
        <f t="shared" si="1455"/>
        <v/>
      </c>
      <c r="BY14098" s="32" t="str">
        <f t="shared" si="1456"/>
        <v/>
      </c>
      <c r="BZ14098" s="32" t="str">
        <f t="shared" si="1469"/>
        <v/>
      </c>
      <c r="CA14098" s="32" t="str">
        <f t="shared" si="1470"/>
        <v/>
      </c>
      <c r="CB14098" s="33">
        <f>IF(COUNTIF($CD$7:CD14098,CD14098)=1,CD14098,CD14098+COUNTIF($CD$6:CD14097,CD14098))</f>
        <v>60232</v>
      </c>
      <c r="CC14098" s="34">
        <f t="shared" si="1457"/>
        <v>55153</v>
      </c>
      <c r="CD14098" s="32">
        <f t="shared" si="1458"/>
        <v>55153</v>
      </c>
      <c r="CE14098" s="32">
        <f t="shared" si="1459"/>
        <v>0</v>
      </c>
      <c r="CF14098" s="32">
        <f t="shared" si="1460"/>
        <v>0</v>
      </c>
      <c r="CG14098" s="32" t="str">
        <f t="shared" si="1461"/>
        <v/>
      </c>
      <c r="CH14098" s="32">
        <v>93</v>
      </c>
      <c r="CI14098" s="32" t="s">
        <v>8</v>
      </c>
      <c r="CJ14098" s="32" t="str">
        <f t="shared" si="1462"/>
        <v/>
      </c>
      <c r="CK14098" s="32" t="str">
        <f t="shared" si="1463"/>
        <v/>
      </c>
      <c r="CL14098" s="32" t="str">
        <f t="shared" si="1464"/>
        <v/>
      </c>
      <c r="CM14098" s="32" t="str">
        <f t="shared" si="1465"/>
        <v/>
      </c>
      <c r="CN14098" s="32" t="str">
        <f t="shared" si="1466"/>
        <v/>
      </c>
    </row>
    <row r="14099" spans="71:92" x14ac:dyDescent="0.3">
      <c r="BS14099" s="32" t="str">
        <f>IF(Kiadasi_kiseroiv!$K$2=BT14099,BV14099,"")</f>
        <v/>
      </c>
      <c r="BT14099" s="34" t="str">
        <f t="shared" si="1453"/>
        <v/>
      </c>
      <c r="BU14099" s="32" t="str">
        <f t="shared" si="1454"/>
        <v/>
      </c>
      <c r="BV14099" s="32" t="str">
        <f t="shared" si="1467"/>
        <v/>
      </c>
      <c r="BW14099" s="32" t="str">
        <f t="shared" si="1468"/>
        <v/>
      </c>
      <c r="BX14099" s="32" t="str">
        <f t="shared" si="1455"/>
        <v/>
      </c>
      <c r="BY14099" s="32" t="str">
        <f t="shared" si="1456"/>
        <v/>
      </c>
      <c r="BZ14099" s="32" t="str">
        <f t="shared" si="1469"/>
        <v/>
      </c>
      <c r="CA14099" s="32" t="str">
        <f t="shared" si="1470"/>
        <v/>
      </c>
      <c r="CB14099" s="33">
        <f>IF(COUNTIF($CD$7:CD14099,CD14099)=1,CD14099,CD14099+COUNTIF($CD$6:CD14098,CD14099))</f>
        <v>60233</v>
      </c>
      <c r="CC14099" s="34">
        <f t="shared" si="1457"/>
        <v>55153</v>
      </c>
      <c r="CD14099" s="32">
        <f t="shared" si="1458"/>
        <v>55153</v>
      </c>
      <c r="CE14099" s="32">
        <f t="shared" si="1459"/>
        <v>0</v>
      </c>
      <c r="CF14099" s="32">
        <f t="shared" si="1460"/>
        <v>0</v>
      </c>
      <c r="CG14099" s="32" t="str">
        <f t="shared" si="1461"/>
        <v/>
      </c>
      <c r="CH14099" s="32">
        <v>94</v>
      </c>
      <c r="CI14099" s="32" t="s">
        <v>8</v>
      </c>
      <c r="CJ14099" s="32" t="str">
        <f t="shared" si="1462"/>
        <v/>
      </c>
      <c r="CK14099" s="32" t="str">
        <f t="shared" si="1463"/>
        <v/>
      </c>
      <c r="CL14099" s="32" t="str">
        <f t="shared" si="1464"/>
        <v/>
      </c>
      <c r="CM14099" s="32" t="str">
        <f t="shared" si="1465"/>
        <v/>
      </c>
      <c r="CN14099" s="32" t="str">
        <f t="shared" si="1466"/>
        <v/>
      </c>
    </row>
    <row r="14100" spans="71:92" x14ac:dyDescent="0.3">
      <c r="BS14100" s="32" t="str">
        <f>IF(Kiadasi_kiseroiv!$K$2=BT14100,BV14100,"")</f>
        <v/>
      </c>
      <c r="BT14100" s="34" t="str">
        <f t="shared" si="1453"/>
        <v/>
      </c>
      <c r="BU14100" s="32" t="str">
        <f t="shared" si="1454"/>
        <v/>
      </c>
      <c r="BV14100" s="32" t="str">
        <f t="shared" si="1467"/>
        <v/>
      </c>
      <c r="BW14100" s="32" t="str">
        <f t="shared" si="1468"/>
        <v/>
      </c>
      <c r="BX14100" s="32" t="str">
        <f t="shared" si="1455"/>
        <v/>
      </c>
      <c r="BY14100" s="32" t="str">
        <f t="shared" si="1456"/>
        <v/>
      </c>
      <c r="BZ14100" s="32" t="str">
        <f t="shared" si="1469"/>
        <v/>
      </c>
      <c r="CA14100" s="32" t="str">
        <f t="shared" si="1470"/>
        <v/>
      </c>
      <c r="CB14100" s="33">
        <f>IF(COUNTIF($CD$7:CD14100,CD14100)=1,CD14100,CD14100+COUNTIF($CD$6:CD14099,CD14100))</f>
        <v>60234</v>
      </c>
      <c r="CC14100" s="34">
        <f t="shared" si="1457"/>
        <v>55153</v>
      </c>
      <c r="CD14100" s="32">
        <f t="shared" si="1458"/>
        <v>55153</v>
      </c>
      <c r="CE14100" s="32">
        <f t="shared" si="1459"/>
        <v>0</v>
      </c>
      <c r="CF14100" s="32">
        <f t="shared" si="1460"/>
        <v>0</v>
      </c>
      <c r="CG14100" s="32" t="str">
        <f t="shared" si="1461"/>
        <v/>
      </c>
      <c r="CH14100" s="32">
        <v>95</v>
      </c>
      <c r="CI14100" s="32" t="s">
        <v>8</v>
      </c>
      <c r="CJ14100" s="32" t="str">
        <f t="shared" si="1462"/>
        <v/>
      </c>
      <c r="CK14100" s="32" t="str">
        <f t="shared" si="1463"/>
        <v/>
      </c>
      <c r="CL14100" s="32" t="str">
        <f t="shared" si="1464"/>
        <v/>
      </c>
      <c r="CM14100" s="32" t="str">
        <f t="shared" si="1465"/>
        <v/>
      </c>
      <c r="CN14100" s="32" t="str">
        <f t="shared" si="1466"/>
        <v/>
      </c>
    </row>
    <row r="14101" spans="71:92" x14ac:dyDescent="0.3">
      <c r="BS14101" s="32" t="str">
        <f>IF(Kiadasi_kiseroiv!$K$2=BT14101,BV14101,"")</f>
        <v/>
      </c>
      <c r="BT14101" s="34" t="str">
        <f t="shared" si="1453"/>
        <v/>
      </c>
      <c r="BU14101" s="32" t="str">
        <f t="shared" si="1454"/>
        <v/>
      </c>
      <c r="BV14101" s="32" t="str">
        <f t="shared" si="1467"/>
        <v/>
      </c>
      <c r="BW14101" s="32" t="str">
        <f t="shared" si="1468"/>
        <v/>
      </c>
      <c r="BX14101" s="32" t="str">
        <f t="shared" si="1455"/>
        <v/>
      </c>
      <c r="BY14101" s="32" t="str">
        <f t="shared" si="1456"/>
        <v/>
      </c>
      <c r="BZ14101" s="32" t="str">
        <f t="shared" si="1469"/>
        <v/>
      </c>
      <c r="CA14101" s="32" t="str">
        <f t="shared" si="1470"/>
        <v/>
      </c>
      <c r="CB14101" s="33">
        <f>IF(COUNTIF($CD$7:CD14101,CD14101)=1,CD14101,CD14101+COUNTIF($CD$6:CD14100,CD14101))</f>
        <v>60235</v>
      </c>
      <c r="CC14101" s="34">
        <f t="shared" si="1457"/>
        <v>55153</v>
      </c>
      <c r="CD14101" s="32">
        <f t="shared" si="1458"/>
        <v>55153</v>
      </c>
      <c r="CE14101" s="32">
        <f t="shared" si="1459"/>
        <v>0</v>
      </c>
      <c r="CF14101" s="32">
        <f t="shared" si="1460"/>
        <v>0</v>
      </c>
      <c r="CG14101" s="32" t="str">
        <f t="shared" si="1461"/>
        <v/>
      </c>
      <c r="CH14101" s="32">
        <v>96</v>
      </c>
      <c r="CI14101" s="32" t="s">
        <v>8</v>
      </c>
      <c r="CJ14101" s="32" t="str">
        <f t="shared" si="1462"/>
        <v/>
      </c>
      <c r="CK14101" s="32" t="str">
        <f t="shared" si="1463"/>
        <v/>
      </c>
      <c r="CL14101" s="32" t="str">
        <f t="shared" si="1464"/>
        <v/>
      </c>
      <c r="CM14101" s="32" t="str">
        <f t="shared" si="1465"/>
        <v/>
      </c>
      <c r="CN14101" s="32" t="str">
        <f t="shared" si="1466"/>
        <v/>
      </c>
    </row>
    <row r="14102" spans="71:92" x14ac:dyDescent="0.3">
      <c r="BS14102" s="32" t="str">
        <f>IF(Kiadasi_kiseroiv!$K$2=BT14102,BV14102,"")</f>
        <v/>
      </c>
      <c r="BT14102" s="34" t="str">
        <f t="shared" si="1453"/>
        <v/>
      </c>
      <c r="BU14102" s="32" t="str">
        <f t="shared" si="1454"/>
        <v/>
      </c>
      <c r="BV14102" s="32" t="str">
        <f t="shared" si="1467"/>
        <v/>
      </c>
      <c r="BW14102" s="32" t="str">
        <f t="shared" si="1468"/>
        <v/>
      </c>
      <c r="BX14102" s="32" t="str">
        <f t="shared" si="1455"/>
        <v/>
      </c>
      <c r="BY14102" s="32" t="str">
        <f t="shared" si="1456"/>
        <v/>
      </c>
      <c r="BZ14102" s="32" t="str">
        <f t="shared" si="1469"/>
        <v/>
      </c>
      <c r="CA14102" s="32" t="str">
        <f t="shared" si="1470"/>
        <v/>
      </c>
      <c r="CB14102" s="33">
        <f>IF(COUNTIF($CD$7:CD14102,CD14102)=1,CD14102,CD14102+COUNTIF($CD$6:CD14101,CD14102))</f>
        <v>60236</v>
      </c>
      <c r="CC14102" s="34">
        <f t="shared" si="1457"/>
        <v>55153</v>
      </c>
      <c r="CD14102" s="32">
        <f t="shared" si="1458"/>
        <v>55153</v>
      </c>
      <c r="CE14102" s="32">
        <f t="shared" si="1459"/>
        <v>0</v>
      </c>
      <c r="CF14102" s="32">
        <f t="shared" si="1460"/>
        <v>0</v>
      </c>
      <c r="CG14102" s="32" t="str">
        <f t="shared" si="1461"/>
        <v/>
      </c>
      <c r="CH14102" s="32">
        <v>97</v>
      </c>
      <c r="CI14102" s="32" t="s">
        <v>8</v>
      </c>
      <c r="CJ14102" s="32" t="str">
        <f t="shared" si="1462"/>
        <v/>
      </c>
      <c r="CK14102" s="32" t="str">
        <f t="shared" si="1463"/>
        <v/>
      </c>
      <c r="CL14102" s="32" t="str">
        <f t="shared" si="1464"/>
        <v/>
      </c>
      <c r="CM14102" s="32" t="str">
        <f t="shared" si="1465"/>
        <v/>
      </c>
      <c r="CN14102" s="32" t="str">
        <f t="shared" si="1466"/>
        <v/>
      </c>
    </row>
    <row r="14103" spans="71:92" x14ac:dyDescent="0.3">
      <c r="BS14103" s="32" t="str">
        <f>IF(Kiadasi_kiseroiv!$K$2=BT14103,BV14103,"")</f>
        <v/>
      </c>
      <c r="BT14103" s="34" t="str">
        <f t="shared" si="1453"/>
        <v/>
      </c>
      <c r="BU14103" s="32" t="str">
        <f t="shared" si="1454"/>
        <v/>
      </c>
      <c r="BV14103" s="32" t="str">
        <f t="shared" si="1467"/>
        <v/>
      </c>
      <c r="BW14103" s="32" t="str">
        <f t="shared" si="1468"/>
        <v/>
      </c>
      <c r="BX14103" s="32" t="str">
        <f t="shared" si="1455"/>
        <v/>
      </c>
      <c r="BY14103" s="32" t="str">
        <f t="shared" si="1456"/>
        <v/>
      </c>
      <c r="BZ14103" s="32" t="str">
        <f t="shared" si="1469"/>
        <v/>
      </c>
      <c r="CA14103" s="32" t="str">
        <f t="shared" si="1470"/>
        <v/>
      </c>
      <c r="CB14103" s="33">
        <f>IF(COUNTIF($CD$7:CD14103,CD14103)=1,CD14103,CD14103+COUNTIF($CD$6:CD14102,CD14103))</f>
        <v>60237</v>
      </c>
      <c r="CC14103" s="34">
        <f t="shared" si="1457"/>
        <v>55153</v>
      </c>
      <c r="CD14103" s="32">
        <f t="shared" si="1458"/>
        <v>55153</v>
      </c>
      <c r="CE14103" s="32">
        <f t="shared" si="1459"/>
        <v>0</v>
      </c>
      <c r="CF14103" s="32">
        <f t="shared" si="1460"/>
        <v>0</v>
      </c>
      <c r="CG14103" s="32" t="str">
        <f t="shared" si="1461"/>
        <v/>
      </c>
      <c r="CH14103" s="32">
        <v>98</v>
      </c>
      <c r="CI14103" s="32" t="s">
        <v>8</v>
      </c>
      <c r="CJ14103" s="32" t="str">
        <f t="shared" si="1462"/>
        <v/>
      </c>
      <c r="CK14103" s="32" t="str">
        <f t="shared" si="1463"/>
        <v/>
      </c>
      <c r="CL14103" s="32" t="str">
        <f t="shared" si="1464"/>
        <v/>
      </c>
      <c r="CM14103" s="32" t="str">
        <f t="shared" si="1465"/>
        <v/>
      </c>
      <c r="CN14103" s="32" t="str">
        <f t="shared" si="1466"/>
        <v/>
      </c>
    </row>
    <row r="14104" spans="71:92" x14ac:dyDescent="0.3">
      <c r="BS14104" s="32" t="str">
        <f>IF(Kiadasi_kiseroiv!$K$2=BT14104,BV14104,"")</f>
        <v/>
      </c>
      <c r="BT14104" s="34" t="str">
        <f t="shared" si="1453"/>
        <v/>
      </c>
      <c r="BU14104" s="32" t="str">
        <f t="shared" si="1454"/>
        <v/>
      </c>
      <c r="BV14104" s="32" t="str">
        <f t="shared" si="1467"/>
        <v/>
      </c>
      <c r="BW14104" s="32" t="str">
        <f t="shared" si="1468"/>
        <v/>
      </c>
      <c r="BX14104" s="32" t="str">
        <f t="shared" si="1455"/>
        <v/>
      </c>
      <c r="BY14104" s="32" t="str">
        <f t="shared" si="1456"/>
        <v/>
      </c>
      <c r="BZ14104" s="32" t="str">
        <f t="shared" si="1469"/>
        <v/>
      </c>
      <c r="CA14104" s="32" t="str">
        <f t="shared" si="1470"/>
        <v/>
      </c>
      <c r="CB14104" s="33">
        <f>IF(COUNTIF($CD$7:CD14104,CD14104)=1,CD14104,CD14104+COUNTIF($CD$6:CD14103,CD14104))</f>
        <v>60238</v>
      </c>
      <c r="CC14104" s="34">
        <f t="shared" si="1457"/>
        <v>55153</v>
      </c>
      <c r="CD14104" s="32">
        <f t="shared" si="1458"/>
        <v>55153</v>
      </c>
      <c r="CE14104" s="32">
        <f t="shared" si="1459"/>
        <v>0</v>
      </c>
      <c r="CF14104" s="32">
        <f t="shared" si="1460"/>
        <v>0</v>
      </c>
      <c r="CG14104" s="32" t="str">
        <f t="shared" si="1461"/>
        <v/>
      </c>
      <c r="CH14104" s="32">
        <v>99</v>
      </c>
      <c r="CI14104" s="32" t="s">
        <v>8</v>
      </c>
      <c r="CJ14104" s="32" t="str">
        <f t="shared" si="1462"/>
        <v/>
      </c>
      <c r="CK14104" s="32" t="str">
        <f t="shared" si="1463"/>
        <v/>
      </c>
      <c r="CL14104" s="32" t="str">
        <f t="shared" si="1464"/>
        <v/>
      </c>
      <c r="CM14104" s="32" t="str">
        <f t="shared" si="1465"/>
        <v/>
      </c>
      <c r="CN14104" s="32" t="str">
        <f t="shared" si="1466"/>
        <v/>
      </c>
    </row>
    <row r="14105" spans="71:92" x14ac:dyDescent="0.3">
      <c r="BS14105" s="32" t="str">
        <f>IF(Kiadasi_kiseroiv!$K$2=BT14105,BV14105,"")</f>
        <v/>
      </c>
      <c r="BT14105" s="34" t="str">
        <f t="shared" si="1453"/>
        <v/>
      </c>
      <c r="BU14105" s="32" t="str">
        <f t="shared" si="1454"/>
        <v/>
      </c>
      <c r="BV14105" s="32" t="str">
        <f t="shared" si="1467"/>
        <v/>
      </c>
      <c r="BW14105" s="32" t="str">
        <f t="shared" si="1468"/>
        <v/>
      </c>
      <c r="BX14105" s="32" t="str">
        <f t="shared" si="1455"/>
        <v/>
      </c>
      <c r="BY14105" s="32" t="str">
        <f t="shared" si="1456"/>
        <v/>
      </c>
      <c r="BZ14105" s="32" t="str">
        <f t="shared" si="1469"/>
        <v/>
      </c>
      <c r="CA14105" s="32" t="str">
        <f t="shared" si="1470"/>
        <v/>
      </c>
      <c r="CB14105" s="33">
        <f>IF(COUNTIF($CD$7:CD14105,CD14105)=1,CD14105,CD14105+COUNTIF($CD$6:CD14104,CD14105))</f>
        <v>60239</v>
      </c>
      <c r="CC14105" s="34">
        <f t="shared" si="1457"/>
        <v>55153</v>
      </c>
      <c r="CD14105" s="32">
        <f t="shared" si="1458"/>
        <v>55153</v>
      </c>
      <c r="CE14105" s="32">
        <f t="shared" si="1459"/>
        <v>0</v>
      </c>
      <c r="CF14105" s="32">
        <f t="shared" si="1460"/>
        <v>0</v>
      </c>
      <c r="CG14105" s="32" t="str">
        <f t="shared" si="1461"/>
        <v/>
      </c>
      <c r="CH14105" s="32">
        <v>100</v>
      </c>
      <c r="CI14105" s="32" t="s">
        <v>8</v>
      </c>
      <c r="CJ14105" s="32" t="str">
        <f t="shared" si="1462"/>
        <v/>
      </c>
      <c r="CK14105" s="32" t="str">
        <f t="shared" si="1463"/>
        <v/>
      </c>
      <c r="CL14105" s="32" t="str">
        <f t="shared" si="1464"/>
        <v/>
      </c>
      <c r="CM14105" s="32" t="str">
        <f t="shared" si="1465"/>
        <v/>
      </c>
      <c r="CN14105" s="32" t="str">
        <f t="shared" si="1466"/>
        <v/>
      </c>
    </row>
    <row r="14106" spans="71:92" x14ac:dyDescent="0.3">
      <c r="BS14106" s="32" t="str">
        <f>IF(Kiadasi_kiseroiv!$K$2=BT14106,BV14106,"")</f>
        <v/>
      </c>
      <c r="BT14106" s="34" t="str">
        <f t="shared" si="1453"/>
        <v/>
      </c>
      <c r="BU14106" s="32" t="str">
        <f t="shared" si="1454"/>
        <v/>
      </c>
      <c r="BV14106" s="32" t="str">
        <f t="shared" si="1467"/>
        <v/>
      </c>
      <c r="BW14106" s="32" t="str">
        <f t="shared" si="1468"/>
        <v/>
      </c>
      <c r="BX14106" s="32" t="str">
        <f t="shared" si="1455"/>
        <v/>
      </c>
      <c r="BY14106" s="32" t="str">
        <f t="shared" si="1456"/>
        <v/>
      </c>
      <c r="BZ14106" s="32" t="str">
        <f t="shared" si="1469"/>
        <v/>
      </c>
      <c r="CA14106" s="32" t="str">
        <f t="shared" si="1470"/>
        <v/>
      </c>
      <c r="CB14106" s="33">
        <f>IF(COUNTIF($CD$7:CD14106,CD14106)=1,CD14106,CD14106+COUNTIF($CD$6:CD14105,CD14106))</f>
        <v>60240</v>
      </c>
      <c r="CC14106" s="34">
        <f t="shared" si="1457"/>
        <v>55153</v>
      </c>
      <c r="CD14106" s="32">
        <f t="shared" si="1458"/>
        <v>55153</v>
      </c>
      <c r="CE14106" s="32">
        <f t="shared" si="1459"/>
        <v>0</v>
      </c>
      <c r="CF14106" s="32">
        <f t="shared" si="1460"/>
        <v>0</v>
      </c>
      <c r="CG14106" s="32" t="str">
        <f t="shared" si="1461"/>
        <v/>
      </c>
      <c r="CH14106" s="32">
        <v>101</v>
      </c>
      <c r="CI14106" s="32" t="s">
        <v>8</v>
      </c>
      <c r="CJ14106" s="32" t="str">
        <f t="shared" si="1462"/>
        <v/>
      </c>
      <c r="CK14106" s="32" t="str">
        <f t="shared" si="1463"/>
        <v/>
      </c>
      <c r="CL14106" s="32" t="str">
        <f t="shared" si="1464"/>
        <v/>
      </c>
      <c r="CM14106" s="32" t="str">
        <f t="shared" si="1465"/>
        <v/>
      </c>
      <c r="CN14106" s="32" t="str">
        <f t="shared" si="1466"/>
        <v/>
      </c>
    </row>
    <row r="14107" spans="71:92" x14ac:dyDescent="0.3">
      <c r="BS14107" s="32" t="str">
        <f>IF(Kiadasi_kiseroiv!$K$2=BT14107,BV14107,"")</f>
        <v/>
      </c>
      <c r="BT14107" s="34" t="str">
        <f t="shared" si="1453"/>
        <v/>
      </c>
      <c r="BU14107" s="32" t="str">
        <f t="shared" si="1454"/>
        <v/>
      </c>
      <c r="BV14107" s="32" t="str">
        <f t="shared" si="1467"/>
        <v/>
      </c>
      <c r="BW14107" s="32" t="str">
        <f t="shared" si="1468"/>
        <v/>
      </c>
      <c r="BX14107" s="32" t="str">
        <f t="shared" si="1455"/>
        <v/>
      </c>
      <c r="BY14107" s="32" t="str">
        <f t="shared" si="1456"/>
        <v/>
      </c>
      <c r="BZ14107" s="32" t="str">
        <f t="shared" si="1469"/>
        <v/>
      </c>
      <c r="CA14107" s="32" t="str">
        <f t="shared" si="1470"/>
        <v/>
      </c>
      <c r="CB14107" s="33">
        <f>IF(COUNTIF($CD$7:CD14107,CD14107)=1,CD14107,CD14107+COUNTIF($CD$6:CD14106,CD14107))</f>
        <v>60241</v>
      </c>
      <c r="CC14107" s="34">
        <f t="shared" si="1457"/>
        <v>55153</v>
      </c>
      <c r="CD14107" s="32">
        <f t="shared" si="1458"/>
        <v>55153</v>
      </c>
      <c r="CE14107" s="32">
        <f t="shared" si="1459"/>
        <v>0</v>
      </c>
      <c r="CF14107" s="32">
        <f t="shared" si="1460"/>
        <v>0</v>
      </c>
      <c r="CG14107" s="32" t="str">
        <f t="shared" si="1461"/>
        <v/>
      </c>
      <c r="CH14107" s="32">
        <v>102</v>
      </c>
      <c r="CI14107" s="32" t="s">
        <v>8</v>
      </c>
      <c r="CJ14107" s="32" t="str">
        <f t="shared" si="1462"/>
        <v/>
      </c>
      <c r="CK14107" s="32" t="str">
        <f t="shared" si="1463"/>
        <v/>
      </c>
      <c r="CL14107" s="32" t="str">
        <f t="shared" si="1464"/>
        <v/>
      </c>
      <c r="CM14107" s="32" t="str">
        <f t="shared" si="1465"/>
        <v/>
      </c>
      <c r="CN14107" s="32" t="str">
        <f t="shared" si="1466"/>
        <v/>
      </c>
    </row>
    <row r="14108" spans="71:92" x14ac:dyDescent="0.3">
      <c r="BS14108" s="32" t="str">
        <f>IF(Kiadasi_kiseroiv!$K$2=BT14108,BV14108,"")</f>
        <v/>
      </c>
      <c r="BT14108" s="34" t="str">
        <f t="shared" si="1453"/>
        <v/>
      </c>
      <c r="BU14108" s="32" t="str">
        <f t="shared" si="1454"/>
        <v/>
      </c>
      <c r="BV14108" s="32" t="str">
        <f t="shared" si="1467"/>
        <v/>
      </c>
      <c r="BW14108" s="32" t="str">
        <f t="shared" si="1468"/>
        <v/>
      </c>
      <c r="BX14108" s="32" t="str">
        <f t="shared" si="1455"/>
        <v/>
      </c>
      <c r="BY14108" s="32" t="str">
        <f t="shared" si="1456"/>
        <v/>
      </c>
      <c r="BZ14108" s="32" t="str">
        <f t="shared" si="1469"/>
        <v/>
      </c>
      <c r="CA14108" s="32" t="str">
        <f t="shared" si="1470"/>
        <v/>
      </c>
      <c r="CB14108" s="33">
        <f>IF(COUNTIF($CD$7:CD14108,CD14108)=1,CD14108,CD14108+COUNTIF($CD$6:CD14107,CD14108))</f>
        <v>60242</v>
      </c>
      <c r="CC14108" s="34">
        <f t="shared" si="1457"/>
        <v>55153</v>
      </c>
      <c r="CD14108" s="32">
        <f t="shared" si="1458"/>
        <v>55153</v>
      </c>
      <c r="CE14108" s="32">
        <f t="shared" si="1459"/>
        <v>0</v>
      </c>
      <c r="CF14108" s="32">
        <f t="shared" si="1460"/>
        <v>0</v>
      </c>
      <c r="CG14108" s="32" t="str">
        <f t="shared" si="1461"/>
        <v/>
      </c>
      <c r="CH14108" s="32">
        <v>103</v>
      </c>
      <c r="CI14108" s="32" t="s">
        <v>8</v>
      </c>
      <c r="CJ14108" s="32" t="str">
        <f t="shared" si="1462"/>
        <v/>
      </c>
      <c r="CK14108" s="32" t="str">
        <f t="shared" si="1463"/>
        <v/>
      </c>
      <c r="CL14108" s="32" t="str">
        <f t="shared" si="1464"/>
        <v/>
      </c>
      <c r="CM14108" s="32" t="str">
        <f t="shared" si="1465"/>
        <v/>
      </c>
      <c r="CN14108" s="32" t="str">
        <f t="shared" si="1466"/>
        <v/>
      </c>
    </row>
    <row r="14109" spans="71:92" x14ac:dyDescent="0.3">
      <c r="BS14109" s="32" t="str">
        <f>IF(Kiadasi_kiseroiv!$K$2=BT14109,BV14109,"")</f>
        <v/>
      </c>
      <c r="BT14109" s="34" t="str">
        <f t="shared" si="1453"/>
        <v/>
      </c>
      <c r="BU14109" s="32" t="str">
        <f t="shared" si="1454"/>
        <v/>
      </c>
      <c r="BV14109" s="32" t="str">
        <f t="shared" si="1467"/>
        <v/>
      </c>
      <c r="BW14109" s="32" t="str">
        <f t="shared" si="1468"/>
        <v/>
      </c>
      <c r="BX14109" s="32" t="str">
        <f t="shared" si="1455"/>
        <v/>
      </c>
      <c r="BY14109" s="32" t="str">
        <f t="shared" si="1456"/>
        <v/>
      </c>
      <c r="BZ14109" s="32" t="str">
        <f t="shared" si="1469"/>
        <v/>
      </c>
      <c r="CA14109" s="32" t="str">
        <f t="shared" si="1470"/>
        <v/>
      </c>
      <c r="CB14109" s="33">
        <f>IF(COUNTIF($CD$7:CD14109,CD14109)=1,CD14109,CD14109+COUNTIF($CD$6:CD14108,CD14109))</f>
        <v>60243</v>
      </c>
      <c r="CC14109" s="34">
        <f t="shared" si="1457"/>
        <v>55153</v>
      </c>
      <c r="CD14109" s="32">
        <f t="shared" si="1458"/>
        <v>55153</v>
      </c>
      <c r="CE14109" s="32">
        <f t="shared" si="1459"/>
        <v>0</v>
      </c>
      <c r="CF14109" s="32">
        <f t="shared" si="1460"/>
        <v>0</v>
      </c>
      <c r="CG14109" s="32" t="str">
        <f t="shared" si="1461"/>
        <v/>
      </c>
      <c r="CH14109" s="32">
        <v>104</v>
      </c>
      <c r="CI14109" s="32" t="s">
        <v>8</v>
      </c>
      <c r="CJ14109" s="32" t="str">
        <f t="shared" si="1462"/>
        <v/>
      </c>
      <c r="CK14109" s="32" t="str">
        <f t="shared" si="1463"/>
        <v/>
      </c>
      <c r="CL14109" s="32" t="str">
        <f t="shared" si="1464"/>
        <v/>
      </c>
      <c r="CM14109" s="32" t="str">
        <f t="shared" si="1465"/>
        <v/>
      </c>
      <c r="CN14109" s="32" t="str">
        <f t="shared" si="1466"/>
        <v/>
      </c>
    </row>
    <row r="14110" spans="71:92" x14ac:dyDescent="0.3">
      <c r="BS14110" s="32" t="str">
        <f>IF(Kiadasi_kiseroiv!$K$2=BT14110,BV14110,"")</f>
        <v/>
      </c>
      <c r="BT14110" s="34" t="str">
        <f t="shared" si="1453"/>
        <v/>
      </c>
      <c r="BU14110" s="32" t="str">
        <f t="shared" si="1454"/>
        <v/>
      </c>
      <c r="BV14110" s="32" t="str">
        <f t="shared" si="1467"/>
        <v/>
      </c>
      <c r="BW14110" s="32" t="str">
        <f t="shared" si="1468"/>
        <v/>
      </c>
      <c r="BX14110" s="32" t="str">
        <f t="shared" si="1455"/>
        <v/>
      </c>
      <c r="BY14110" s="32" t="str">
        <f t="shared" si="1456"/>
        <v/>
      </c>
      <c r="BZ14110" s="32" t="str">
        <f t="shared" si="1469"/>
        <v/>
      </c>
      <c r="CA14110" s="32" t="str">
        <f t="shared" si="1470"/>
        <v/>
      </c>
      <c r="CB14110" s="33">
        <f>IF(COUNTIF($CD$7:CD14110,CD14110)=1,CD14110,CD14110+COUNTIF($CD$6:CD14109,CD14110))</f>
        <v>60244</v>
      </c>
      <c r="CC14110" s="34">
        <f t="shared" si="1457"/>
        <v>55153</v>
      </c>
      <c r="CD14110" s="32">
        <f t="shared" si="1458"/>
        <v>55153</v>
      </c>
      <c r="CE14110" s="32">
        <f t="shared" si="1459"/>
        <v>0</v>
      </c>
      <c r="CF14110" s="32">
        <f t="shared" si="1460"/>
        <v>0</v>
      </c>
      <c r="CG14110" s="32" t="str">
        <f t="shared" si="1461"/>
        <v/>
      </c>
      <c r="CH14110" s="32">
        <v>105</v>
      </c>
      <c r="CI14110" s="32" t="s">
        <v>8</v>
      </c>
      <c r="CJ14110" s="32" t="str">
        <f t="shared" si="1462"/>
        <v/>
      </c>
      <c r="CK14110" s="32" t="str">
        <f t="shared" si="1463"/>
        <v/>
      </c>
      <c r="CL14110" s="32" t="str">
        <f t="shared" si="1464"/>
        <v/>
      </c>
      <c r="CM14110" s="32" t="str">
        <f t="shared" si="1465"/>
        <v/>
      </c>
      <c r="CN14110" s="32" t="str">
        <f t="shared" si="1466"/>
        <v/>
      </c>
    </row>
    <row r="14111" spans="71:92" x14ac:dyDescent="0.3">
      <c r="BS14111" s="32" t="str">
        <f>IF(Kiadasi_kiseroiv!$K$2=BT14111,BV14111,"")</f>
        <v/>
      </c>
      <c r="BT14111" s="34" t="str">
        <f t="shared" si="1453"/>
        <v/>
      </c>
      <c r="BU14111" s="32" t="str">
        <f t="shared" si="1454"/>
        <v/>
      </c>
      <c r="BV14111" s="32" t="str">
        <f t="shared" si="1467"/>
        <v/>
      </c>
      <c r="BW14111" s="32" t="str">
        <f t="shared" si="1468"/>
        <v/>
      </c>
      <c r="BX14111" s="32" t="str">
        <f t="shared" si="1455"/>
        <v/>
      </c>
      <c r="BY14111" s="32" t="str">
        <f t="shared" si="1456"/>
        <v/>
      </c>
      <c r="BZ14111" s="32" t="str">
        <f t="shared" si="1469"/>
        <v/>
      </c>
      <c r="CA14111" s="32" t="str">
        <f t="shared" si="1470"/>
        <v/>
      </c>
      <c r="CB14111" s="33">
        <f>IF(COUNTIF($CD$7:CD14111,CD14111)=1,CD14111,CD14111+COUNTIF($CD$6:CD14110,CD14111))</f>
        <v>60245</v>
      </c>
      <c r="CC14111" s="34">
        <f t="shared" si="1457"/>
        <v>55153</v>
      </c>
      <c r="CD14111" s="32">
        <f t="shared" si="1458"/>
        <v>55153</v>
      </c>
      <c r="CE14111" s="32">
        <f t="shared" si="1459"/>
        <v>0</v>
      </c>
      <c r="CF14111" s="32">
        <f t="shared" si="1460"/>
        <v>0</v>
      </c>
      <c r="CG14111" s="32" t="str">
        <f t="shared" si="1461"/>
        <v/>
      </c>
      <c r="CH14111" s="32">
        <v>106</v>
      </c>
      <c r="CI14111" s="32" t="s">
        <v>8</v>
      </c>
      <c r="CJ14111" s="32" t="str">
        <f t="shared" si="1462"/>
        <v/>
      </c>
      <c r="CK14111" s="32" t="str">
        <f t="shared" si="1463"/>
        <v/>
      </c>
      <c r="CL14111" s="32" t="str">
        <f t="shared" si="1464"/>
        <v/>
      </c>
      <c r="CM14111" s="32" t="str">
        <f t="shared" si="1465"/>
        <v/>
      </c>
      <c r="CN14111" s="32" t="str">
        <f t="shared" si="1466"/>
        <v/>
      </c>
    </row>
    <row r="14112" spans="71:92" x14ac:dyDescent="0.3">
      <c r="BS14112" s="32" t="str">
        <f>IF(Kiadasi_kiseroiv!$K$2=BT14112,BV14112,"")</f>
        <v/>
      </c>
      <c r="BT14112" s="34" t="str">
        <f t="shared" si="1453"/>
        <v/>
      </c>
      <c r="BU14112" s="32" t="str">
        <f t="shared" si="1454"/>
        <v/>
      </c>
      <c r="BV14112" s="32" t="str">
        <f t="shared" si="1467"/>
        <v/>
      </c>
      <c r="BW14112" s="32" t="str">
        <f t="shared" si="1468"/>
        <v/>
      </c>
      <c r="BX14112" s="32" t="str">
        <f t="shared" si="1455"/>
        <v/>
      </c>
      <c r="BY14112" s="32" t="str">
        <f t="shared" si="1456"/>
        <v/>
      </c>
      <c r="BZ14112" s="32" t="str">
        <f t="shared" si="1469"/>
        <v/>
      </c>
      <c r="CA14112" s="32" t="str">
        <f t="shared" si="1470"/>
        <v/>
      </c>
      <c r="CB14112" s="33">
        <f>IF(COUNTIF($CD$7:CD14112,CD14112)=1,CD14112,CD14112+COUNTIF($CD$6:CD14111,CD14112))</f>
        <v>60246</v>
      </c>
      <c r="CC14112" s="34">
        <f t="shared" si="1457"/>
        <v>55153</v>
      </c>
      <c r="CD14112" s="32">
        <f t="shared" si="1458"/>
        <v>55153</v>
      </c>
      <c r="CE14112" s="32">
        <f t="shared" si="1459"/>
        <v>0</v>
      </c>
      <c r="CF14112" s="32">
        <f t="shared" si="1460"/>
        <v>0</v>
      </c>
      <c r="CG14112" s="32" t="str">
        <f t="shared" si="1461"/>
        <v/>
      </c>
      <c r="CH14112" s="32">
        <v>107</v>
      </c>
      <c r="CI14112" s="32" t="s">
        <v>8</v>
      </c>
      <c r="CJ14112" s="32" t="str">
        <f t="shared" si="1462"/>
        <v/>
      </c>
      <c r="CK14112" s="32" t="str">
        <f t="shared" si="1463"/>
        <v/>
      </c>
      <c r="CL14112" s="32" t="str">
        <f t="shared" si="1464"/>
        <v/>
      </c>
      <c r="CM14112" s="32" t="str">
        <f t="shared" si="1465"/>
        <v/>
      </c>
      <c r="CN14112" s="32" t="str">
        <f t="shared" si="1466"/>
        <v/>
      </c>
    </row>
    <row r="14113" spans="71:92" x14ac:dyDescent="0.3">
      <c r="BS14113" s="32" t="str">
        <f>IF(Kiadasi_kiseroiv!$K$2=BT14113,BV14113,"")</f>
        <v/>
      </c>
      <c r="BT14113" s="34" t="str">
        <f t="shared" si="1453"/>
        <v/>
      </c>
      <c r="BU14113" s="32" t="str">
        <f t="shared" si="1454"/>
        <v/>
      </c>
      <c r="BV14113" s="32" t="str">
        <f t="shared" si="1467"/>
        <v/>
      </c>
      <c r="BW14113" s="32" t="str">
        <f t="shared" si="1468"/>
        <v/>
      </c>
      <c r="BX14113" s="32" t="str">
        <f t="shared" si="1455"/>
        <v/>
      </c>
      <c r="BY14113" s="32" t="str">
        <f t="shared" si="1456"/>
        <v/>
      </c>
      <c r="BZ14113" s="32" t="str">
        <f t="shared" si="1469"/>
        <v/>
      </c>
      <c r="CA14113" s="32" t="str">
        <f t="shared" si="1470"/>
        <v/>
      </c>
      <c r="CB14113" s="33">
        <f>IF(COUNTIF($CD$7:CD14113,CD14113)=1,CD14113,CD14113+COUNTIF($CD$6:CD14112,CD14113))</f>
        <v>60247</v>
      </c>
      <c r="CC14113" s="34">
        <f t="shared" si="1457"/>
        <v>55153</v>
      </c>
      <c r="CD14113" s="32">
        <f t="shared" si="1458"/>
        <v>55153</v>
      </c>
      <c r="CE14113" s="32">
        <f t="shared" si="1459"/>
        <v>0</v>
      </c>
      <c r="CF14113" s="32">
        <f t="shared" si="1460"/>
        <v>0</v>
      </c>
      <c r="CG14113" s="32" t="str">
        <f t="shared" si="1461"/>
        <v/>
      </c>
      <c r="CH14113" s="32">
        <v>108</v>
      </c>
      <c r="CI14113" s="32" t="s">
        <v>8</v>
      </c>
      <c r="CJ14113" s="32" t="str">
        <f t="shared" si="1462"/>
        <v/>
      </c>
      <c r="CK14113" s="32" t="str">
        <f t="shared" si="1463"/>
        <v/>
      </c>
      <c r="CL14113" s="32" t="str">
        <f t="shared" si="1464"/>
        <v/>
      </c>
      <c r="CM14113" s="32" t="str">
        <f t="shared" si="1465"/>
        <v/>
      </c>
      <c r="CN14113" s="32" t="str">
        <f t="shared" si="1466"/>
        <v/>
      </c>
    </row>
    <row r="14114" spans="71:92" x14ac:dyDescent="0.3">
      <c r="BS14114" s="32" t="str">
        <f>IF(Kiadasi_kiseroiv!$K$2=BT14114,BV14114,"")</f>
        <v/>
      </c>
      <c r="BT14114" s="34" t="str">
        <f t="shared" si="1453"/>
        <v/>
      </c>
      <c r="BU14114" s="32" t="str">
        <f t="shared" si="1454"/>
        <v/>
      </c>
      <c r="BV14114" s="32" t="str">
        <f t="shared" si="1467"/>
        <v/>
      </c>
      <c r="BW14114" s="32" t="str">
        <f t="shared" si="1468"/>
        <v/>
      </c>
      <c r="BX14114" s="32" t="str">
        <f t="shared" si="1455"/>
        <v/>
      </c>
      <c r="BY14114" s="32" t="str">
        <f t="shared" si="1456"/>
        <v/>
      </c>
      <c r="BZ14114" s="32" t="str">
        <f t="shared" si="1469"/>
        <v/>
      </c>
      <c r="CA14114" s="32" t="str">
        <f t="shared" si="1470"/>
        <v/>
      </c>
      <c r="CB14114" s="33">
        <f>IF(COUNTIF($CD$7:CD14114,CD14114)=1,CD14114,CD14114+COUNTIF($CD$6:CD14113,CD14114))</f>
        <v>60248</v>
      </c>
      <c r="CC14114" s="34">
        <f t="shared" si="1457"/>
        <v>55153</v>
      </c>
      <c r="CD14114" s="32">
        <f t="shared" si="1458"/>
        <v>55153</v>
      </c>
      <c r="CE14114" s="32">
        <f t="shared" si="1459"/>
        <v>0</v>
      </c>
      <c r="CF14114" s="32">
        <f t="shared" si="1460"/>
        <v>0</v>
      </c>
      <c r="CG14114" s="32" t="str">
        <f t="shared" si="1461"/>
        <v/>
      </c>
      <c r="CH14114" s="32">
        <v>109</v>
      </c>
      <c r="CI14114" s="32" t="s">
        <v>8</v>
      </c>
      <c r="CJ14114" s="32" t="str">
        <f t="shared" si="1462"/>
        <v/>
      </c>
      <c r="CK14114" s="32" t="str">
        <f t="shared" si="1463"/>
        <v/>
      </c>
      <c r="CL14114" s="32" t="str">
        <f t="shared" si="1464"/>
        <v/>
      </c>
      <c r="CM14114" s="32" t="str">
        <f t="shared" si="1465"/>
        <v/>
      </c>
      <c r="CN14114" s="32" t="str">
        <f t="shared" si="1466"/>
        <v/>
      </c>
    </row>
    <row r="14115" spans="71:92" x14ac:dyDescent="0.3">
      <c r="BS14115" s="32" t="str">
        <f>IF(Kiadasi_kiseroiv!$K$2=BT14115,BV14115,"")</f>
        <v/>
      </c>
      <c r="BT14115" s="34" t="str">
        <f t="shared" si="1453"/>
        <v/>
      </c>
      <c r="BU14115" s="32" t="str">
        <f t="shared" si="1454"/>
        <v/>
      </c>
      <c r="BV14115" s="32" t="str">
        <f t="shared" si="1467"/>
        <v/>
      </c>
      <c r="BW14115" s="32" t="str">
        <f t="shared" si="1468"/>
        <v/>
      </c>
      <c r="BX14115" s="32" t="str">
        <f t="shared" si="1455"/>
        <v/>
      </c>
      <c r="BY14115" s="32" t="str">
        <f t="shared" si="1456"/>
        <v/>
      </c>
      <c r="BZ14115" s="32" t="str">
        <f t="shared" si="1469"/>
        <v/>
      </c>
      <c r="CA14115" s="32" t="str">
        <f t="shared" si="1470"/>
        <v/>
      </c>
      <c r="CB14115" s="33">
        <f>IF(COUNTIF($CD$7:CD14115,CD14115)=1,CD14115,CD14115+COUNTIF($CD$6:CD14114,CD14115))</f>
        <v>60249</v>
      </c>
      <c r="CC14115" s="34">
        <f t="shared" si="1457"/>
        <v>55153</v>
      </c>
      <c r="CD14115" s="32">
        <f t="shared" si="1458"/>
        <v>55153</v>
      </c>
      <c r="CE14115" s="32">
        <f t="shared" si="1459"/>
        <v>0</v>
      </c>
      <c r="CF14115" s="32">
        <f t="shared" si="1460"/>
        <v>0</v>
      </c>
      <c r="CG14115" s="32" t="str">
        <f t="shared" si="1461"/>
        <v/>
      </c>
      <c r="CH14115" s="32">
        <v>110</v>
      </c>
      <c r="CI14115" s="32" t="s">
        <v>8</v>
      </c>
      <c r="CJ14115" s="32" t="str">
        <f t="shared" si="1462"/>
        <v/>
      </c>
      <c r="CK14115" s="32" t="str">
        <f t="shared" si="1463"/>
        <v/>
      </c>
      <c r="CL14115" s="32" t="str">
        <f t="shared" si="1464"/>
        <v/>
      </c>
      <c r="CM14115" s="32" t="str">
        <f t="shared" si="1465"/>
        <v/>
      </c>
      <c r="CN14115" s="32" t="str">
        <f t="shared" si="1466"/>
        <v/>
      </c>
    </row>
    <row r="14116" spans="71:92" x14ac:dyDescent="0.3">
      <c r="BS14116" s="32" t="str">
        <f>IF(Kiadasi_kiseroiv!$K$2=BT14116,BV14116,"")</f>
        <v/>
      </c>
      <c r="BT14116" s="34" t="str">
        <f t="shared" si="1453"/>
        <v/>
      </c>
      <c r="BU14116" s="32" t="str">
        <f t="shared" si="1454"/>
        <v/>
      </c>
      <c r="BV14116" s="32" t="str">
        <f t="shared" si="1467"/>
        <v/>
      </c>
      <c r="BW14116" s="32" t="str">
        <f t="shared" si="1468"/>
        <v/>
      </c>
      <c r="BX14116" s="32" t="str">
        <f t="shared" si="1455"/>
        <v/>
      </c>
      <c r="BY14116" s="32" t="str">
        <f t="shared" si="1456"/>
        <v/>
      </c>
      <c r="BZ14116" s="32" t="str">
        <f t="shared" si="1469"/>
        <v/>
      </c>
      <c r="CA14116" s="32" t="str">
        <f t="shared" si="1470"/>
        <v/>
      </c>
      <c r="CB14116" s="33">
        <f>IF(COUNTIF($CD$7:CD14116,CD14116)=1,CD14116,CD14116+COUNTIF($CD$6:CD14115,CD14116))</f>
        <v>60250</v>
      </c>
      <c r="CC14116" s="34">
        <f t="shared" si="1457"/>
        <v>55153</v>
      </c>
      <c r="CD14116" s="32">
        <f t="shared" si="1458"/>
        <v>55153</v>
      </c>
      <c r="CE14116" s="32">
        <f t="shared" si="1459"/>
        <v>0</v>
      </c>
      <c r="CF14116" s="32">
        <f t="shared" si="1460"/>
        <v>0</v>
      </c>
      <c r="CG14116" s="32" t="str">
        <f t="shared" si="1461"/>
        <v/>
      </c>
      <c r="CH14116" s="32">
        <v>111</v>
      </c>
      <c r="CI14116" s="32" t="s">
        <v>8</v>
      </c>
      <c r="CJ14116" s="32" t="str">
        <f t="shared" si="1462"/>
        <v/>
      </c>
      <c r="CK14116" s="32" t="str">
        <f t="shared" si="1463"/>
        <v/>
      </c>
      <c r="CL14116" s="32" t="str">
        <f t="shared" si="1464"/>
        <v/>
      </c>
      <c r="CM14116" s="32" t="str">
        <f t="shared" si="1465"/>
        <v/>
      </c>
      <c r="CN14116" s="32" t="str">
        <f t="shared" si="1466"/>
        <v/>
      </c>
    </row>
    <row r="14117" spans="71:92" x14ac:dyDescent="0.3">
      <c r="BS14117" s="32" t="str">
        <f>IF(Kiadasi_kiseroiv!$K$2=BT14117,BV14117,"")</f>
        <v/>
      </c>
      <c r="BT14117" s="34" t="str">
        <f t="shared" si="1453"/>
        <v/>
      </c>
      <c r="BU14117" s="32" t="str">
        <f t="shared" si="1454"/>
        <v/>
      </c>
      <c r="BV14117" s="32" t="str">
        <f t="shared" si="1467"/>
        <v/>
      </c>
      <c r="BW14117" s="32" t="str">
        <f t="shared" si="1468"/>
        <v/>
      </c>
      <c r="BX14117" s="32" t="str">
        <f t="shared" si="1455"/>
        <v/>
      </c>
      <c r="BY14117" s="32" t="str">
        <f t="shared" si="1456"/>
        <v/>
      </c>
      <c r="BZ14117" s="32" t="str">
        <f t="shared" si="1469"/>
        <v/>
      </c>
      <c r="CA14117" s="32" t="str">
        <f t="shared" si="1470"/>
        <v/>
      </c>
      <c r="CB14117" s="33">
        <f>IF(COUNTIF($CD$7:CD14117,CD14117)=1,CD14117,CD14117+COUNTIF($CD$6:CD14116,CD14117))</f>
        <v>60251</v>
      </c>
      <c r="CC14117" s="34">
        <f t="shared" si="1457"/>
        <v>55153</v>
      </c>
      <c r="CD14117" s="32">
        <f t="shared" si="1458"/>
        <v>55153</v>
      </c>
      <c r="CE14117" s="32">
        <f t="shared" si="1459"/>
        <v>0</v>
      </c>
      <c r="CF14117" s="32">
        <f t="shared" si="1460"/>
        <v>0</v>
      </c>
      <c r="CG14117" s="32" t="str">
        <f t="shared" si="1461"/>
        <v/>
      </c>
      <c r="CH14117" s="32">
        <v>112</v>
      </c>
      <c r="CI14117" s="32" t="s">
        <v>8</v>
      </c>
      <c r="CJ14117" s="32" t="str">
        <f t="shared" si="1462"/>
        <v/>
      </c>
      <c r="CK14117" s="32" t="str">
        <f t="shared" si="1463"/>
        <v/>
      </c>
      <c r="CL14117" s="32" t="str">
        <f t="shared" si="1464"/>
        <v/>
      </c>
      <c r="CM14117" s="32" t="str">
        <f t="shared" si="1465"/>
        <v/>
      </c>
      <c r="CN14117" s="32" t="str">
        <f t="shared" si="1466"/>
        <v/>
      </c>
    </row>
    <row r="14118" spans="71:92" x14ac:dyDescent="0.3">
      <c r="BS14118" s="32" t="str">
        <f>IF(Kiadasi_kiseroiv!$K$2=BT14118,BV14118,"")</f>
        <v/>
      </c>
      <c r="BT14118" s="34" t="str">
        <f t="shared" si="1453"/>
        <v/>
      </c>
      <c r="BU14118" s="32" t="str">
        <f t="shared" si="1454"/>
        <v/>
      </c>
      <c r="BV14118" s="32" t="str">
        <f t="shared" si="1467"/>
        <v/>
      </c>
      <c r="BW14118" s="32" t="str">
        <f t="shared" si="1468"/>
        <v/>
      </c>
      <c r="BX14118" s="32" t="str">
        <f t="shared" si="1455"/>
        <v/>
      </c>
      <c r="BY14118" s="32" t="str">
        <f t="shared" si="1456"/>
        <v/>
      </c>
      <c r="BZ14118" s="32" t="str">
        <f t="shared" si="1469"/>
        <v/>
      </c>
      <c r="CA14118" s="32" t="str">
        <f t="shared" si="1470"/>
        <v/>
      </c>
      <c r="CB14118" s="33">
        <f>IF(COUNTIF($CD$7:CD14118,CD14118)=1,CD14118,CD14118+COUNTIF($CD$6:CD14117,CD14118))</f>
        <v>60252</v>
      </c>
      <c r="CC14118" s="34">
        <f t="shared" si="1457"/>
        <v>55153</v>
      </c>
      <c r="CD14118" s="32">
        <f t="shared" si="1458"/>
        <v>55153</v>
      </c>
      <c r="CE14118" s="32">
        <f t="shared" si="1459"/>
        <v>0</v>
      </c>
      <c r="CF14118" s="32">
        <f t="shared" si="1460"/>
        <v>0</v>
      </c>
      <c r="CG14118" s="32" t="str">
        <f t="shared" si="1461"/>
        <v/>
      </c>
      <c r="CH14118" s="32">
        <v>113</v>
      </c>
      <c r="CI14118" s="32" t="s">
        <v>8</v>
      </c>
      <c r="CJ14118" s="32" t="str">
        <f t="shared" si="1462"/>
        <v/>
      </c>
      <c r="CK14118" s="32" t="str">
        <f t="shared" si="1463"/>
        <v/>
      </c>
      <c r="CL14118" s="32" t="str">
        <f t="shared" si="1464"/>
        <v/>
      </c>
      <c r="CM14118" s="32" t="str">
        <f t="shared" si="1465"/>
        <v/>
      </c>
      <c r="CN14118" s="32" t="str">
        <f t="shared" si="1466"/>
        <v/>
      </c>
    </row>
    <row r="14119" spans="71:92" x14ac:dyDescent="0.3">
      <c r="BS14119" s="32" t="str">
        <f>IF(Kiadasi_kiseroiv!$K$2=BT14119,BV14119,"")</f>
        <v/>
      </c>
      <c r="BT14119" s="34" t="str">
        <f t="shared" si="1453"/>
        <v/>
      </c>
      <c r="BU14119" s="32" t="str">
        <f t="shared" si="1454"/>
        <v/>
      </c>
      <c r="BV14119" s="32" t="str">
        <f t="shared" si="1467"/>
        <v/>
      </c>
      <c r="BW14119" s="32" t="str">
        <f t="shared" si="1468"/>
        <v/>
      </c>
      <c r="BX14119" s="32" t="str">
        <f t="shared" si="1455"/>
        <v/>
      </c>
      <c r="BY14119" s="32" t="str">
        <f t="shared" si="1456"/>
        <v/>
      </c>
      <c r="BZ14119" s="32" t="str">
        <f t="shared" si="1469"/>
        <v/>
      </c>
      <c r="CA14119" s="32" t="str">
        <f t="shared" si="1470"/>
        <v/>
      </c>
      <c r="CB14119" s="33">
        <f>IF(COUNTIF($CD$7:CD14119,CD14119)=1,CD14119,CD14119+COUNTIF($CD$6:CD14118,CD14119))</f>
        <v>60253</v>
      </c>
      <c r="CC14119" s="34">
        <f t="shared" si="1457"/>
        <v>55153</v>
      </c>
      <c r="CD14119" s="32">
        <f t="shared" si="1458"/>
        <v>55153</v>
      </c>
      <c r="CE14119" s="32">
        <f t="shared" si="1459"/>
        <v>0</v>
      </c>
      <c r="CF14119" s="32">
        <f t="shared" si="1460"/>
        <v>0</v>
      </c>
      <c r="CG14119" s="32" t="str">
        <f t="shared" si="1461"/>
        <v/>
      </c>
      <c r="CH14119" s="32">
        <v>114</v>
      </c>
      <c r="CI14119" s="32" t="s">
        <v>8</v>
      </c>
      <c r="CJ14119" s="32" t="str">
        <f t="shared" si="1462"/>
        <v/>
      </c>
      <c r="CK14119" s="32" t="str">
        <f t="shared" si="1463"/>
        <v/>
      </c>
      <c r="CL14119" s="32" t="str">
        <f t="shared" si="1464"/>
        <v/>
      </c>
      <c r="CM14119" s="32" t="str">
        <f t="shared" si="1465"/>
        <v/>
      </c>
      <c r="CN14119" s="32" t="str">
        <f t="shared" si="1466"/>
        <v/>
      </c>
    </row>
    <row r="14120" spans="71:92" x14ac:dyDescent="0.3">
      <c r="BS14120" s="32" t="str">
        <f>IF(Kiadasi_kiseroiv!$K$2=BT14120,BV14120,"")</f>
        <v/>
      </c>
      <c r="BT14120" s="34" t="str">
        <f t="shared" si="1453"/>
        <v/>
      </c>
      <c r="BU14120" s="32" t="str">
        <f t="shared" si="1454"/>
        <v/>
      </c>
      <c r="BV14120" s="32" t="str">
        <f t="shared" si="1467"/>
        <v/>
      </c>
      <c r="BW14120" s="32" t="str">
        <f t="shared" si="1468"/>
        <v/>
      </c>
      <c r="BX14120" s="32" t="str">
        <f t="shared" si="1455"/>
        <v/>
      </c>
      <c r="BY14120" s="32" t="str">
        <f t="shared" si="1456"/>
        <v/>
      </c>
      <c r="BZ14120" s="32" t="str">
        <f t="shared" si="1469"/>
        <v/>
      </c>
      <c r="CA14120" s="32" t="str">
        <f t="shared" si="1470"/>
        <v/>
      </c>
      <c r="CB14120" s="33">
        <f>IF(COUNTIF($CD$7:CD14120,CD14120)=1,CD14120,CD14120+COUNTIF($CD$6:CD14119,CD14120))</f>
        <v>60254</v>
      </c>
      <c r="CC14120" s="34">
        <f t="shared" si="1457"/>
        <v>55153</v>
      </c>
      <c r="CD14120" s="32">
        <f t="shared" si="1458"/>
        <v>55153</v>
      </c>
      <c r="CE14120" s="32">
        <f t="shared" si="1459"/>
        <v>0</v>
      </c>
      <c r="CF14120" s="32">
        <f t="shared" si="1460"/>
        <v>0</v>
      </c>
      <c r="CG14120" s="32" t="str">
        <f t="shared" si="1461"/>
        <v/>
      </c>
      <c r="CH14120" s="32">
        <v>115</v>
      </c>
      <c r="CI14120" s="32" t="s">
        <v>8</v>
      </c>
      <c r="CJ14120" s="32" t="str">
        <f t="shared" si="1462"/>
        <v/>
      </c>
      <c r="CK14120" s="32" t="str">
        <f t="shared" si="1463"/>
        <v/>
      </c>
      <c r="CL14120" s="32" t="str">
        <f t="shared" si="1464"/>
        <v/>
      </c>
      <c r="CM14120" s="32" t="str">
        <f t="shared" si="1465"/>
        <v/>
      </c>
      <c r="CN14120" s="32" t="str">
        <f t="shared" si="1466"/>
        <v/>
      </c>
    </row>
    <row r="14121" spans="71:92" x14ac:dyDescent="0.3">
      <c r="BS14121" s="32" t="str">
        <f>IF(Kiadasi_kiseroiv!$K$2=BT14121,BV14121,"")</f>
        <v/>
      </c>
      <c r="BT14121" s="34" t="str">
        <f t="shared" si="1453"/>
        <v/>
      </c>
      <c r="BU14121" s="32" t="str">
        <f t="shared" si="1454"/>
        <v/>
      </c>
      <c r="BV14121" s="32" t="str">
        <f t="shared" si="1467"/>
        <v/>
      </c>
      <c r="BW14121" s="32" t="str">
        <f t="shared" si="1468"/>
        <v/>
      </c>
      <c r="BX14121" s="32" t="str">
        <f t="shared" si="1455"/>
        <v/>
      </c>
      <c r="BY14121" s="32" t="str">
        <f t="shared" si="1456"/>
        <v/>
      </c>
      <c r="BZ14121" s="32" t="str">
        <f t="shared" si="1469"/>
        <v/>
      </c>
      <c r="CA14121" s="32" t="str">
        <f t="shared" si="1470"/>
        <v/>
      </c>
      <c r="CB14121" s="33">
        <f>IF(COUNTIF($CD$7:CD14121,CD14121)=1,CD14121,CD14121+COUNTIF($CD$6:CD14120,CD14121))</f>
        <v>60255</v>
      </c>
      <c r="CC14121" s="34">
        <f t="shared" si="1457"/>
        <v>55153</v>
      </c>
      <c r="CD14121" s="32">
        <f t="shared" si="1458"/>
        <v>55153</v>
      </c>
      <c r="CE14121" s="32">
        <f t="shared" si="1459"/>
        <v>0</v>
      </c>
      <c r="CF14121" s="32">
        <f t="shared" si="1460"/>
        <v>0</v>
      </c>
      <c r="CG14121" s="32" t="str">
        <f t="shared" si="1461"/>
        <v/>
      </c>
      <c r="CH14121" s="32">
        <v>116</v>
      </c>
      <c r="CI14121" s="32" t="s">
        <v>8</v>
      </c>
      <c r="CJ14121" s="32" t="str">
        <f t="shared" si="1462"/>
        <v/>
      </c>
      <c r="CK14121" s="32" t="str">
        <f t="shared" si="1463"/>
        <v/>
      </c>
      <c r="CL14121" s="32" t="str">
        <f t="shared" si="1464"/>
        <v/>
      </c>
      <c r="CM14121" s="32" t="str">
        <f t="shared" si="1465"/>
        <v/>
      </c>
      <c r="CN14121" s="32" t="str">
        <f t="shared" si="1466"/>
        <v/>
      </c>
    </row>
    <row r="14122" spans="71:92" x14ac:dyDescent="0.3">
      <c r="BS14122" s="32" t="str">
        <f>IF(Kiadasi_kiseroiv!$K$2=BT14122,BV14122,"")</f>
        <v/>
      </c>
      <c r="BT14122" s="34" t="str">
        <f t="shared" si="1453"/>
        <v/>
      </c>
      <c r="BU14122" s="32" t="str">
        <f t="shared" si="1454"/>
        <v/>
      </c>
      <c r="BV14122" s="32" t="str">
        <f t="shared" si="1467"/>
        <v/>
      </c>
      <c r="BW14122" s="32" t="str">
        <f t="shared" si="1468"/>
        <v/>
      </c>
      <c r="BX14122" s="32" t="str">
        <f t="shared" si="1455"/>
        <v/>
      </c>
      <c r="BY14122" s="32" t="str">
        <f t="shared" si="1456"/>
        <v/>
      </c>
      <c r="BZ14122" s="32" t="str">
        <f t="shared" si="1469"/>
        <v/>
      </c>
      <c r="CA14122" s="32" t="str">
        <f t="shared" si="1470"/>
        <v/>
      </c>
      <c r="CB14122" s="33">
        <f>IF(COUNTIF($CD$7:CD14122,CD14122)=1,CD14122,CD14122+COUNTIF($CD$6:CD14121,CD14122))</f>
        <v>60256</v>
      </c>
      <c r="CC14122" s="34">
        <f t="shared" si="1457"/>
        <v>55153</v>
      </c>
      <c r="CD14122" s="32">
        <f t="shared" si="1458"/>
        <v>55153</v>
      </c>
      <c r="CE14122" s="32">
        <f t="shared" si="1459"/>
        <v>0</v>
      </c>
      <c r="CF14122" s="32">
        <f t="shared" si="1460"/>
        <v>0</v>
      </c>
      <c r="CG14122" s="32" t="str">
        <f t="shared" si="1461"/>
        <v/>
      </c>
      <c r="CH14122" s="32">
        <v>117</v>
      </c>
      <c r="CI14122" s="32" t="s">
        <v>8</v>
      </c>
      <c r="CJ14122" s="32" t="str">
        <f t="shared" si="1462"/>
        <v/>
      </c>
      <c r="CK14122" s="32" t="str">
        <f t="shared" si="1463"/>
        <v/>
      </c>
      <c r="CL14122" s="32" t="str">
        <f t="shared" si="1464"/>
        <v/>
      </c>
      <c r="CM14122" s="32" t="str">
        <f t="shared" si="1465"/>
        <v/>
      </c>
      <c r="CN14122" s="32" t="str">
        <f t="shared" si="1466"/>
        <v/>
      </c>
    </row>
    <row r="14123" spans="71:92" x14ac:dyDescent="0.3">
      <c r="BS14123" s="32" t="str">
        <f>IF(Kiadasi_kiseroiv!$K$2=BT14123,BV14123,"")</f>
        <v/>
      </c>
      <c r="BT14123" s="34" t="str">
        <f t="shared" si="1453"/>
        <v/>
      </c>
      <c r="BU14123" s="32" t="str">
        <f t="shared" si="1454"/>
        <v/>
      </c>
      <c r="BV14123" s="32" t="str">
        <f t="shared" si="1467"/>
        <v/>
      </c>
      <c r="BW14123" s="32" t="str">
        <f t="shared" si="1468"/>
        <v/>
      </c>
      <c r="BX14123" s="32" t="str">
        <f t="shared" si="1455"/>
        <v/>
      </c>
      <c r="BY14123" s="32" t="str">
        <f t="shared" si="1456"/>
        <v/>
      </c>
      <c r="BZ14123" s="32" t="str">
        <f t="shared" si="1469"/>
        <v/>
      </c>
      <c r="CA14123" s="32" t="str">
        <f t="shared" si="1470"/>
        <v/>
      </c>
      <c r="CB14123" s="33">
        <f>IF(COUNTIF($CD$7:CD14123,CD14123)=1,CD14123,CD14123+COUNTIF($CD$6:CD14122,CD14123))</f>
        <v>60257</v>
      </c>
      <c r="CC14123" s="34">
        <f t="shared" si="1457"/>
        <v>55153</v>
      </c>
      <c r="CD14123" s="32">
        <f t="shared" si="1458"/>
        <v>55153</v>
      </c>
      <c r="CE14123" s="32">
        <f t="shared" si="1459"/>
        <v>0</v>
      </c>
      <c r="CF14123" s="32">
        <f t="shared" si="1460"/>
        <v>0</v>
      </c>
      <c r="CG14123" s="32" t="str">
        <f t="shared" si="1461"/>
        <v/>
      </c>
      <c r="CH14123" s="32">
        <v>118</v>
      </c>
      <c r="CI14123" s="32" t="s">
        <v>8</v>
      </c>
      <c r="CJ14123" s="32" t="str">
        <f t="shared" si="1462"/>
        <v/>
      </c>
      <c r="CK14123" s="32" t="str">
        <f t="shared" si="1463"/>
        <v/>
      </c>
      <c r="CL14123" s="32" t="str">
        <f t="shared" si="1464"/>
        <v/>
      </c>
      <c r="CM14123" s="32" t="str">
        <f t="shared" si="1465"/>
        <v/>
      </c>
      <c r="CN14123" s="32" t="str">
        <f t="shared" si="1466"/>
        <v/>
      </c>
    </row>
    <row r="14124" spans="71:92" x14ac:dyDescent="0.3">
      <c r="BS14124" s="32" t="str">
        <f>IF(Kiadasi_kiseroiv!$K$2=BT14124,BV14124,"")</f>
        <v/>
      </c>
      <c r="BT14124" s="34" t="str">
        <f t="shared" si="1453"/>
        <v/>
      </c>
      <c r="BU14124" s="32" t="str">
        <f t="shared" si="1454"/>
        <v/>
      </c>
      <c r="BV14124" s="32" t="str">
        <f t="shared" si="1467"/>
        <v/>
      </c>
      <c r="BW14124" s="32" t="str">
        <f t="shared" si="1468"/>
        <v/>
      </c>
      <c r="BX14124" s="32" t="str">
        <f t="shared" si="1455"/>
        <v/>
      </c>
      <c r="BY14124" s="32" t="str">
        <f t="shared" si="1456"/>
        <v/>
      </c>
      <c r="BZ14124" s="32" t="str">
        <f t="shared" si="1469"/>
        <v/>
      </c>
      <c r="CA14124" s="32" t="str">
        <f t="shared" si="1470"/>
        <v/>
      </c>
      <c r="CB14124" s="33">
        <f>IF(COUNTIF($CD$7:CD14124,CD14124)=1,CD14124,CD14124+COUNTIF($CD$6:CD14123,CD14124))</f>
        <v>60258</v>
      </c>
      <c r="CC14124" s="34">
        <f t="shared" si="1457"/>
        <v>55153</v>
      </c>
      <c r="CD14124" s="32">
        <f t="shared" si="1458"/>
        <v>55153</v>
      </c>
      <c r="CE14124" s="32">
        <f t="shared" si="1459"/>
        <v>0</v>
      </c>
      <c r="CF14124" s="32">
        <f t="shared" si="1460"/>
        <v>0</v>
      </c>
      <c r="CG14124" s="32" t="str">
        <f t="shared" si="1461"/>
        <v/>
      </c>
      <c r="CH14124" s="32">
        <v>119</v>
      </c>
      <c r="CI14124" s="32" t="s">
        <v>8</v>
      </c>
      <c r="CJ14124" s="32" t="str">
        <f t="shared" si="1462"/>
        <v/>
      </c>
      <c r="CK14124" s="32" t="str">
        <f t="shared" si="1463"/>
        <v/>
      </c>
      <c r="CL14124" s="32" t="str">
        <f t="shared" si="1464"/>
        <v/>
      </c>
      <c r="CM14124" s="32" t="str">
        <f t="shared" si="1465"/>
        <v/>
      </c>
      <c r="CN14124" s="32" t="str">
        <f t="shared" si="1466"/>
        <v/>
      </c>
    </row>
    <row r="14125" spans="71:92" x14ac:dyDescent="0.3">
      <c r="BS14125" s="32" t="str">
        <f>IF(Kiadasi_kiseroiv!$K$2=BT14125,BV14125,"")</f>
        <v/>
      </c>
      <c r="BT14125" s="34" t="str">
        <f t="shared" si="1453"/>
        <v/>
      </c>
      <c r="BU14125" s="32" t="str">
        <f t="shared" si="1454"/>
        <v/>
      </c>
      <c r="BV14125" s="32" t="str">
        <f t="shared" si="1467"/>
        <v/>
      </c>
      <c r="BW14125" s="32" t="str">
        <f t="shared" si="1468"/>
        <v/>
      </c>
      <c r="BX14125" s="32" t="str">
        <f t="shared" si="1455"/>
        <v/>
      </c>
      <c r="BY14125" s="32" t="str">
        <f t="shared" si="1456"/>
        <v/>
      </c>
      <c r="BZ14125" s="32" t="str">
        <f t="shared" si="1469"/>
        <v/>
      </c>
      <c r="CA14125" s="32" t="str">
        <f t="shared" si="1470"/>
        <v/>
      </c>
      <c r="CB14125" s="33">
        <f>IF(COUNTIF($CD$7:CD14125,CD14125)=1,CD14125,CD14125+COUNTIF($CD$6:CD14124,CD14125))</f>
        <v>60259</v>
      </c>
      <c r="CC14125" s="34">
        <f t="shared" si="1457"/>
        <v>55153</v>
      </c>
      <c r="CD14125" s="32">
        <f t="shared" si="1458"/>
        <v>55153</v>
      </c>
      <c r="CE14125" s="32">
        <f t="shared" si="1459"/>
        <v>0</v>
      </c>
      <c r="CF14125" s="32">
        <f t="shared" si="1460"/>
        <v>0</v>
      </c>
      <c r="CG14125" s="32" t="str">
        <f t="shared" si="1461"/>
        <v/>
      </c>
      <c r="CH14125" s="32">
        <v>120</v>
      </c>
      <c r="CI14125" s="32" t="s">
        <v>8</v>
      </c>
      <c r="CJ14125" s="32" t="str">
        <f t="shared" si="1462"/>
        <v/>
      </c>
      <c r="CK14125" s="32" t="str">
        <f t="shared" si="1463"/>
        <v/>
      </c>
      <c r="CL14125" s="32" t="str">
        <f t="shared" si="1464"/>
        <v/>
      </c>
      <c r="CM14125" s="32" t="str">
        <f t="shared" si="1465"/>
        <v/>
      </c>
      <c r="CN14125" s="32" t="str">
        <f t="shared" si="1466"/>
        <v/>
      </c>
    </row>
    <row r="14126" spans="71:92" x14ac:dyDescent="0.3">
      <c r="BS14126" s="32" t="str">
        <f>IF(Kiadasi_kiseroiv!$K$2=BT14126,BV14126,"")</f>
        <v/>
      </c>
      <c r="BT14126" s="34" t="str">
        <f t="shared" si="1453"/>
        <v/>
      </c>
      <c r="BU14126" s="32" t="str">
        <f t="shared" si="1454"/>
        <v/>
      </c>
      <c r="BV14126" s="32" t="str">
        <f t="shared" si="1467"/>
        <v/>
      </c>
      <c r="BW14126" s="32" t="str">
        <f t="shared" si="1468"/>
        <v/>
      </c>
      <c r="BX14126" s="32" t="str">
        <f t="shared" si="1455"/>
        <v/>
      </c>
      <c r="BY14126" s="32" t="str">
        <f t="shared" si="1456"/>
        <v/>
      </c>
      <c r="BZ14126" s="32" t="str">
        <f t="shared" si="1469"/>
        <v/>
      </c>
      <c r="CA14126" s="32" t="str">
        <f t="shared" si="1470"/>
        <v/>
      </c>
      <c r="CB14126" s="33">
        <f>IF(COUNTIF($CD$7:CD14126,CD14126)=1,CD14126,CD14126+COUNTIF($CD$6:CD14125,CD14126))</f>
        <v>60260</v>
      </c>
      <c r="CC14126" s="34">
        <f t="shared" si="1457"/>
        <v>55153</v>
      </c>
      <c r="CD14126" s="32">
        <f t="shared" si="1458"/>
        <v>55153</v>
      </c>
      <c r="CE14126" s="32">
        <f t="shared" si="1459"/>
        <v>0</v>
      </c>
      <c r="CF14126" s="32">
        <f t="shared" si="1460"/>
        <v>0</v>
      </c>
      <c r="CG14126" s="32" t="str">
        <f t="shared" si="1461"/>
        <v/>
      </c>
      <c r="CH14126" s="32">
        <v>121</v>
      </c>
      <c r="CI14126" s="32" t="s">
        <v>8</v>
      </c>
      <c r="CJ14126" s="32" t="str">
        <f t="shared" si="1462"/>
        <v/>
      </c>
      <c r="CK14126" s="32" t="str">
        <f t="shared" si="1463"/>
        <v/>
      </c>
      <c r="CL14126" s="32" t="str">
        <f t="shared" si="1464"/>
        <v/>
      </c>
      <c r="CM14126" s="32" t="str">
        <f t="shared" si="1465"/>
        <v/>
      </c>
      <c r="CN14126" s="32" t="str">
        <f t="shared" si="1466"/>
        <v/>
      </c>
    </row>
    <row r="14127" spans="71:92" x14ac:dyDescent="0.3">
      <c r="BS14127" s="32" t="str">
        <f>IF(Kiadasi_kiseroiv!$K$2=BT14127,BV14127,"")</f>
        <v/>
      </c>
      <c r="BT14127" s="34" t="str">
        <f t="shared" si="1453"/>
        <v/>
      </c>
      <c r="BU14127" s="32" t="str">
        <f t="shared" si="1454"/>
        <v/>
      </c>
      <c r="BV14127" s="32" t="str">
        <f t="shared" si="1467"/>
        <v/>
      </c>
      <c r="BW14127" s="32" t="str">
        <f t="shared" si="1468"/>
        <v/>
      </c>
      <c r="BX14127" s="32" t="str">
        <f t="shared" si="1455"/>
        <v/>
      </c>
      <c r="BY14127" s="32" t="str">
        <f t="shared" si="1456"/>
        <v/>
      </c>
      <c r="BZ14127" s="32" t="str">
        <f t="shared" si="1469"/>
        <v/>
      </c>
      <c r="CA14127" s="32" t="str">
        <f t="shared" si="1470"/>
        <v/>
      </c>
      <c r="CB14127" s="33">
        <f>IF(COUNTIF($CD$7:CD14127,CD14127)=1,CD14127,CD14127+COUNTIF($CD$6:CD14126,CD14127))</f>
        <v>60261</v>
      </c>
      <c r="CC14127" s="34">
        <f t="shared" si="1457"/>
        <v>55153</v>
      </c>
      <c r="CD14127" s="32">
        <f t="shared" si="1458"/>
        <v>55153</v>
      </c>
      <c r="CE14127" s="32">
        <f t="shared" si="1459"/>
        <v>0</v>
      </c>
      <c r="CF14127" s="32">
        <f t="shared" si="1460"/>
        <v>0</v>
      </c>
      <c r="CG14127" s="32" t="str">
        <f t="shared" si="1461"/>
        <v/>
      </c>
      <c r="CH14127" s="32">
        <v>122</v>
      </c>
      <c r="CI14127" s="32" t="s">
        <v>8</v>
      </c>
      <c r="CJ14127" s="32" t="str">
        <f t="shared" si="1462"/>
        <v/>
      </c>
      <c r="CK14127" s="32" t="str">
        <f t="shared" si="1463"/>
        <v/>
      </c>
      <c r="CL14127" s="32" t="str">
        <f t="shared" si="1464"/>
        <v/>
      </c>
      <c r="CM14127" s="32" t="str">
        <f t="shared" si="1465"/>
        <v/>
      </c>
      <c r="CN14127" s="32" t="str">
        <f t="shared" si="1466"/>
        <v/>
      </c>
    </row>
    <row r="14128" spans="71:92" x14ac:dyDescent="0.3">
      <c r="BS14128" s="32" t="str">
        <f>IF(Kiadasi_kiseroiv!$K$2=BT14128,BV14128,"")</f>
        <v/>
      </c>
      <c r="BT14128" s="34" t="str">
        <f t="shared" si="1453"/>
        <v/>
      </c>
      <c r="BU14128" s="32" t="str">
        <f t="shared" si="1454"/>
        <v/>
      </c>
      <c r="BV14128" s="32" t="str">
        <f t="shared" si="1467"/>
        <v/>
      </c>
      <c r="BW14128" s="32" t="str">
        <f t="shared" si="1468"/>
        <v/>
      </c>
      <c r="BX14128" s="32" t="str">
        <f t="shared" si="1455"/>
        <v/>
      </c>
      <c r="BY14128" s="32" t="str">
        <f t="shared" si="1456"/>
        <v/>
      </c>
      <c r="BZ14128" s="32" t="str">
        <f t="shared" si="1469"/>
        <v/>
      </c>
      <c r="CA14128" s="32" t="str">
        <f t="shared" si="1470"/>
        <v/>
      </c>
      <c r="CB14128" s="33">
        <f>IF(COUNTIF($CD$7:CD14128,CD14128)=1,CD14128,CD14128+COUNTIF($CD$6:CD14127,CD14128))</f>
        <v>60262</v>
      </c>
      <c r="CC14128" s="34">
        <f t="shared" si="1457"/>
        <v>55153</v>
      </c>
      <c r="CD14128" s="32">
        <f t="shared" si="1458"/>
        <v>55153</v>
      </c>
      <c r="CE14128" s="32">
        <f t="shared" si="1459"/>
        <v>0</v>
      </c>
      <c r="CF14128" s="32">
        <f t="shared" si="1460"/>
        <v>0</v>
      </c>
      <c r="CG14128" s="32" t="str">
        <f t="shared" si="1461"/>
        <v/>
      </c>
      <c r="CH14128" s="32">
        <v>123</v>
      </c>
      <c r="CI14128" s="32" t="s">
        <v>8</v>
      </c>
      <c r="CJ14128" s="32" t="str">
        <f t="shared" si="1462"/>
        <v/>
      </c>
      <c r="CK14128" s="32" t="str">
        <f t="shared" si="1463"/>
        <v/>
      </c>
      <c r="CL14128" s="32" t="str">
        <f t="shared" si="1464"/>
        <v/>
      </c>
      <c r="CM14128" s="32" t="str">
        <f t="shared" si="1465"/>
        <v/>
      </c>
      <c r="CN14128" s="32" t="str">
        <f t="shared" si="1466"/>
        <v/>
      </c>
    </row>
    <row r="14129" spans="71:92" x14ac:dyDescent="0.3">
      <c r="BS14129" s="32" t="str">
        <f>IF(Kiadasi_kiseroiv!$K$2=BT14129,BV14129,"")</f>
        <v/>
      </c>
      <c r="BT14129" s="34" t="str">
        <f t="shared" si="1453"/>
        <v/>
      </c>
      <c r="BU14129" s="32" t="str">
        <f t="shared" si="1454"/>
        <v/>
      </c>
      <c r="BV14129" s="32" t="str">
        <f t="shared" si="1467"/>
        <v/>
      </c>
      <c r="BW14129" s="32" t="str">
        <f t="shared" si="1468"/>
        <v/>
      </c>
      <c r="BX14129" s="32" t="str">
        <f t="shared" si="1455"/>
        <v/>
      </c>
      <c r="BY14129" s="32" t="str">
        <f t="shared" si="1456"/>
        <v/>
      </c>
      <c r="BZ14129" s="32" t="str">
        <f t="shared" si="1469"/>
        <v/>
      </c>
      <c r="CA14129" s="32" t="str">
        <f t="shared" si="1470"/>
        <v/>
      </c>
      <c r="CB14129" s="33">
        <f>IF(COUNTIF($CD$7:CD14129,CD14129)=1,CD14129,CD14129+COUNTIF($CD$6:CD14128,CD14129))</f>
        <v>60263</v>
      </c>
      <c r="CC14129" s="34">
        <f t="shared" si="1457"/>
        <v>55153</v>
      </c>
      <c r="CD14129" s="32">
        <f t="shared" si="1458"/>
        <v>55153</v>
      </c>
      <c r="CE14129" s="32">
        <f t="shared" si="1459"/>
        <v>0</v>
      </c>
      <c r="CF14129" s="32">
        <f t="shared" si="1460"/>
        <v>0</v>
      </c>
      <c r="CG14129" s="32" t="str">
        <f t="shared" si="1461"/>
        <v/>
      </c>
      <c r="CH14129" s="32">
        <v>124</v>
      </c>
      <c r="CI14129" s="32" t="s">
        <v>8</v>
      </c>
      <c r="CJ14129" s="32" t="str">
        <f t="shared" si="1462"/>
        <v/>
      </c>
      <c r="CK14129" s="32" t="str">
        <f t="shared" si="1463"/>
        <v/>
      </c>
      <c r="CL14129" s="32" t="str">
        <f t="shared" si="1464"/>
        <v/>
      </c>
      <c r="CM14129" s="32" t="str">
        <f t="shared" si="1465"/>
        <v/>
      </c>
      <c r="CN14129" s="32" t="str">
        <f t="shared" si="1466"/>
        <v/>
      </c>
    </row>
    <row r="14130" spans="71:92" x14ac:dyDescent="0.3">
      <c r="BS14130" s="32" t="str">
        <f>IF(Kiadasi_kiseroiv!$K$2=BT14130,BV14130,"")</f>
        <v/>
      </c>
      <c r="BT14130" s="34" t="str">
        <f t="shared" si="1453"/>
        <v/>
      </c>
      <c r="BU14130" s="32" t="str">
        <f t="shared" si="1454"/>
        <v/>
      </c>
      <c r="BV14130" s="32" t="str">
        <f t="shared" si="1467"/>
        <v/>
      </c>
      <c r="BW14130" s="32" t="str">
        <f t="shared" si="1468"/>
        <v/>
      </c>
      <c r="BX14130" s="32" t="str">
        <f t="shared" si="1455"/>
        <v/>
      </c>
      <c r="BY14130" s="32" t="str">
        <f t="shared" si="1456"/>
        <v/>
      </c>
      <c r="BZ14130" s="32" t="str">
        <f t="shared" si="1469"/>
        <v/>
      </c>
      <c r="CA14130" s="32" t="str">
        <f t="shared" si="1470"/>
        <v/>
      </c>
      <c r="CB14130" s="33">
        <f>IF(COUNTIF($CD$7:CD14130,CD14130)=1,CD14130,CD14130+COUNTIF($CD$6:CD14129,CD14130))</f>
        <v>60264</v>
      </c>
      <c r="CC14130" s="34">
        <f t="shared" si="1457"/>
        <v>55153</v>
      </c>
      <c r="CD14130" s="32">
        <f t="shared" si="1458"/>
        <v>55153</v>
      </c>
      <c r="CE14130" s="32">
        <f t="shared" si="1459"/>
        <v>0</v>
      </c>
      <c r="CF14130" s="32">
        <f t="shared" si="1460"/>
        <v>0</v>
      </c>
      <c r="CG14130" s="32" t="str">
        <f t="shared" si="1461"/>
        <v/>
      </c>
      <c r="CH14130" s="32">
        <v>125</v>
      </c>
      <c r="CI14130" s="32" t="s">
        <v>8</v>
      </c>
      <c r="CJ14130" s="32" t="str">
        <f t="shared" si="1462"/>
        <v/>
      </c>
      <c r="CK14130" s="32" t="str">
        <f t="shared" si="1463"/>
        <v/>
      </c>
      <c r="CL14130" s="32" t="str">
        <f t="shared" si="1464"/>
        <v/>
      </c>
      <c r="CM14130" s="32" t="str">
        <f t="shared" si="1465"/>
        <v/>
      </c>
      <c r="CN14130" s="32" t="str">
        <f t="shared" si="1466"/>
        <v/>
      </c>
    </row>
    <row r="14131" spans="71:92" x14ac:dyDescent="0.3">
      <c r="BS14131" s="32" t="str">
        <f>IF(Kiadasi_kiseroiv!$K$2=BT14131,BV14131,"")</f>
        <v/>
      </c>
      <c r="BT14131" s="34" t="str">
        <f t="shared" si="1453"/>
        <v/>
      </c>
      <c r="BU14131" s="32" t="str">
        <f t="shared" si="1454"/>
        <v/>
      </c>
      <c r="BV14131" s="32" t="str">
        <f t="shared" si="1467"/>
        <v/>
      </c>
      <c r="BW14131" s="32" t="str">
        <f t="shared" si="1468"/>
        <v/>
      </c>
      <c r="BX14131" s="32" t="str">
        <f t="shared" si="1455"/>
        <v/>
      </c>
      <c r="BY14131" s="32" t="str">
        <f t="shared" si="1456"/>
        <v/>
      </c>
      <c r="BZ14131" s="32" t="str">
        <f t="shared" si="1469"/>
        <v/>
      </c>
      <c r="CA14131" s="32" t="str">
        <f t="shared" si="1470"/>
        <v/>
      </c>
      <c r="CB14131" s="33">
        <f>IF(COUNTIF($CD$7:CD14131,CD14131)=1,CD14131,CD14131+COUNTIF($CD$6:CD14130,CD14131))</f>
        <v>60265</v>
      </c>
      <c r="CC14131" s="34">
        <f t="shared" si="1457"/>
        <v>55153</v>
      </c>
      <c r="CD14131" s="32">
        <f t="shared" si="1458"/>
        <v>55153</v>
      </c>
      <c r="CE14131" s="32">
        <f t="shared" si="1459"/>
        <v>0</v>
      </c>
      <c r="CF14131" s="32">
        <f t="shared" si="1460"/>
        <v>0</v>
      </c>
      <c r="CG14131" s="32" t="str">
        <f t="shared" si="1461"/>
        <v/>
      </c>
      <c r="CH14131" s="32">
        <v>126</v>
      </c>
      <c r="CI14131" s="32" t="s">
        <v>8</v>
      </c>
      <c r="CJ14131" s="32" t="str">
        <f t="shared" si="1462"/>
        <v/>
      </c>
      <c r="CK14131" s="32" t="str">
        <f t="shared" si="1463"/>
        <v/>
      </c>
      <c r="CL14131" s="32" t="str">
        <f t="shared" si="1464"/>
        <v/>
      </c>
      <c r="CM14131" s="32" t="str">
        <f t="shared" si="1465"/>
        <v/>
      </c>
      <c r="CN14131" s="32" t="str">
        <f t="shared" si="1466"/>
        <v/>
      </c>
    </row>
    <row r="14132" spans="71:92" x14ac:dyDescent="0.3">
      <c r="BS14132" s="32" t="str">
        <f>IF(Kiadasi_kiseroiv!$K$2=BT14132,BV14132,"")</f>
        <v/>
      </c>
      <c r="BT14132" s="34" t="str">
        <f t="shared" si="1453"/>
        <v/>
      </c>
      <c r="BU14132" s="32" t="str">
        <f t="shared" si="1454"/>
        <v/>
      </c>
      <c r="BV14132" s="32" t="str">
        <f t="shared" si="1467"/>
        <v/>
      </c>
      <c r="BW14132" s="32" t="str">
        <f t="shared" si="1468"/>
        <v/>
      </c>
      <c r="BX14132" s="32" t="str">
        <f t="shared" si="1455"/>
        <v/>
      </c>
      <c r="BY14132" s="32" t="str">
        <f t="shared" si="1456"/>
        <v/>
      </c>
      <c r="BZ14132" s="32" t="str">
        <f t="shared" si="1469"/>
        <v/>
      </c>
      <c r="CA14132" s="32" t="str">
        <f t="shared" si="1470"/>
        <v/>
      </c>
      <c r="CB14132" s="33">
        <f>IF(COUNTIF($CD$7:CD14132,CD14132)=1,CD14132,CD14132+COUNTIF($CD$6:CD14131,CD14132))</f>
        <v>60266</v>
      </c>
      <c r="CC14132" s="34">
        <f t="shared" si="1457"/>
        <v>55153</v>
      </c>
      <c r="CD14132" s="32">
        <f t="shared" si="1458"/>
        <v>55153</v>
      </c>
      <c r="CE14132" s="32">
        <f t="shared" si="1459"/>
        <v>0</v>
      </c>
      <c r="CF14132" s="32">
        <f t="shared" si="1460"/>
        <v>0</v>
      </c>
      <c r="CG14132" s="32" t="str">
        <f t="shared" si="1461"/>
        <v/>
      </c>
      <c r="CH14132" s="32">
        <v>127</v>
      </c>
      <c r="CI14132" s="32" t="s">
        <v>8</v>
      </c>
      <c r="CJ14132" s="32" t="str">
        <f t="shared" si="1462"/>
        <v/>
      </c>
      <c r="CK14132" s="32" t="str">
        <f t="shared" si="1463"/>
        <v/>
      </c>
      <c r="CL14132" s="32" t="str">
        <f t="shared" si="1464"/>
        <v/>
      </c>
      <c r="CM14132" s="32" t="str">
        <f t="shared" si="1465"/>
        <v/>
      </c>
      <c r="CN14132" s="32" t="str">
        <f t="shared" si="1466"/>
        <v/>
      </c>
    </row>
    <row r="14133" spans="71:92" x14ac:dyDescent="0.3">
      <c r="BS14133" s="32" t="str">
        <f>IF(Kiadasi_kiseroiv!$K$2=BT14133,BV14133,"")</f>
        <v/>
      </c>
      <c r="BT14133" s="34" t="str">
        <f t="shared" si="1453"/>
        <v/>
      </c>
      <c r="BU14133" s="32" t="str">
        <f t="shared" si="1454"/>
        <v/>
      </c>
      <c r="BV14133" s="32" t="str">
        <f t="shared" si="1467"/>
        <v/>
      </c>
      <c r="BW14133" s="32" t="str">
        <f t="shared" si="1468"/>
        <v/>
      </c>
      <c r="BX14133" s="32" t="str">
        <f t="shared" si="1455"/>
        <v/>
      </c>
      <c r="BY14133" s="32" t="str">
        <f t="shared" si="1456"/>
        <v/>
      </c>
      <c r="BZ14133" s="32" t="str">
        <f t="shared" si="1469"/>
        <v/>
      </c>
      <c r="CA14133" s="32" t="str">
        <f t="shared" si="1470"/>
        <v/>
      </c>
      <c r="CB14133" s="33">
        <f>IF(COUNTIF($CD$7:CD14133,CD14133)=1,CD14133,CD14133+COUNTIF($CD$6:CD14132,CD14133))</f>
        <v>60267</v>
      </c>
      <c r="CC14133" s="34">
        <f t="shared" si="1457"/>
        <v>55153</v>
      </c>
      <c r="CD14133" s="32">
        <f t="shared" si="1458"/>
        <v>55153</v>
      </c>
      <c r="CE14133" s="32">
        <f t="shared" si="1459"/>
        <v>0</v>
      </c>
      <c r="CF14133" s="32">
        <f t="shared" si="1460"/>
        <v>0</v>
      </c>
      <c r="CG14133" s="32" t="str">
        <f t="shared" si="1461"/>
        <v/>
      </c>
      <c r="CH14133" s="32">
        <v>128</v>
      </c>
      <c r="CI14133" s="32" t="s">
        <v>8</v>
      </c>
      <c r="CJ14133" s="32" t="str">
        <f t="shared" si="1462"/>
        <v/>
      </c>
      <c r="CK14133" s="32" t="str">
        <f t="shared" si="1463"/>
        <v/>
      </c>
      <c r="CL14133" s="32" t="str">
        <f t="shared" si="1464"/>
        <v/>
      </c>
      <c r="CM14133" s="32" t="str">
        <f t="shared" si="1465"/>
        <v/>
      </c>
      <c r="CN14133" s="32" t="str">
        <f t="shared" si="1466"/>
        <v/>
      </c>
    </row>
    <row r="14134" spans="71:92" x14ac:dyDescent="0.3">
      <c r="BS14134" s="32" t="str">
        <f>IF(Kiadasi_kiseroiv!$K$2=BT14134,BV14134,"")</f>
        <v/>
      </c>
      <c r="BT14134" s="34" t="str">
        <f t="shared" si="1453"/>
        <v/>
      </c>
      <c r="BU14134" s="32" t="str">
        <f t="shared" si="1454"/>
        <v/>
      </c>
      <c r="BV14134" s="32" t="str">
        <f t="shared" si="1467"/>
        <v/>
      </c>
      <c r="BW14134" s="32" t="str">
        <f t="shared" si="1468"/>
        <v/>
      </c>
      <c r="BX14134" s="32" t="str">
        <f t="shared" si="1455"/>
        <v/>
      </c>
      <c r="BY14134" s="32" t="str">
        <f t="shared" si="1456"/>
        <v/>
      </c>
      <c r="BZ14134" s="32" t="str">
        <f t="shared" si="1469"/>
        <v/>
      </c>
      <c r="CA14134" s="32" t="str">
        <f t="shared" si="1470"/>
        <v/>
      </c>
      <c r="CB14134" s="33">
        <f>IF(COUNTIF($CD$7:CD14134,CD14134)=1,CD14134,CD14134+COUNTIF($CD$6:CD14133,CD14134))</f>
        <v>60268</v>
      </c>
      <c r="CC14134" s="34">
        <f t="shared" si="1457"/>
        <v>55153</v>
      </c>
      <c r="CD14134" s="32">
        <f t="shared" si="1458"/>
        <v>55153</v>
      </c>
      <c r="CE14134" s="32">
        <f t="shared" si="1459"/>
        <v>0</v>
      </c>
      <c r="CF14134" s="32">
        <f t="shared" si="1460"/>
        <v>0</v>
      </c>
      <c r="CG14134" s="32" t="str">
        <f t="shared" si="1461"/>
        <v/>
      </c>
      <c r="CH14134" s="32">
        <v>129</v>
      </c>
      <c r="CI14134" s="32" t="s">
        <v>8</v>
      </c>
      <c r="CJ14134" s="32" t="str">
        <f t="shared" si="1462"/>
        <v/>
      </c>
      <c r="CK14134" s="32" t="str">
        <f t="shared" si="1463"/>
        <v/>
      </c>
      <c r="CL14134" s="32" t="str">
        <f t="shared" si="1464"/>
        <v/>
      </c>
      <c r="CM14134" s="32" t="str">
        <f t="shared" si="1465"/>
        <v/>
      </c>
      <c r="CN14134" s="32" t="str">
        <f t="shared" si="1466"/>
        <v/>
      </c>
    </row>
    <row r="14135" spans="71:92" x14ac:dyDescent="0.3">
      <c r="BS14135" s="32" t="str">
        <f>IF(Kiadasi_kiseroiv!$K$2=BT14135,BV14135,"")</f>
        <v/>
      </c>
      <c r="BT14135" s="34" t="str">
        <f t="shared" ref="BT14135:BT14198" si="1471">IF(AND($BT$4=CI14135,BU14135&lt;&gt;""),CC14135,"")</f>
        <v/>
      </c>
      <c r="BU14135" s="32" t="str">
        <f t="shared" ref="BU14135:BU14198" si="1472">IF(AND($BU$1=CI14135,ISERROR(VLOOKUP(CG14135,Kisiv,2,FALSE))=FALSE),CB14135,"")</f>
        <v/>
      </c>
      <c r="BV14135" s="32" t="str">
        <f t="shared" si="1467"/>
        <v/>
      </c>
      <c r="BW14135" s="32" t="str">
        <f t="shared" si="1468"/>
        <v/>
      </c>
      <c r="BX14135" s="32" t="str">
        <f t="shared" ref="BX14135:BX14198" si="1473">IF(AND(OR($BX$1=0,$BX$1=CG14135),OR($BX$2=0,IF(ISERROR(SEARCH($BX$2,CJ14135&amp;CK14135&amp;CL14135,1)),FALSE,TRUE))),CB14135,"")</f>
        <v/>
      </c>
      <c r="BY14135" s="32" t="str">
        <f t="shared" ref="BY14135:BY14198" si="1474">IF(AND(BX14135&lt;&gt;"",CC14135&lt;&gt;$CD$2),RANK(BX14135,$BX$7:$BX$33000,1),"")</f>
        <v/>
      </c>
      <c r="BZ14135" s="32" t="str">
        <f t="shared" si="1469"/>
        <v/>
      </c>
      <c r="CA14135" s="32" t="str">
        <f t="shared" si="1470"/>
        <v/>
      </c>
      <c r="CB14135" s="33">
        <f>IF(COUNTIF($CD$7:CD14135,CD14135)=1,CD14135,CD14135+COUNTIF($CD$6:CD14134,CD14135))</f>
        <v>60269</v>
      </c>
      <c r="CC14135" s="34">
        <f t="shared" ref="CC14135:CC14198" si="1475">IF(INDEX(bb,CH14135,1)&lt;&gt;1,INDEX(bb,CH14135,1),$CD$2)</f>
        <v>55153</v>
      </c>
      <c r="CD14135" s="32">
        <f t="shared" ref="CD14135:CD14198" si="1476">IF(CC14135&lt;&gt;$CD$2,RANK(CC14135,$CC$7:$CC$33000,1),$CD$2)</f>
        <v>55153</v>
      </c>
      <c r="CE14135" s="32">
        <f t="shared" ref="CE14135:CE14198" si="1477">INDEX(bb,CH14135,6)</f>
        <v>0</v>
      </c>
      <c r="CF14135" s="32">
        <f t="shared" ref="CF14135:CF14198" si="1478">INDEX(bb,CH14135,8)</f>
        <v>0</v>
      </c>
      <c r="CG14135" s="32" t="str">
        <f t="shared" ref="CG14135:CG14198" si="1479">INDEX(bb,CH14135,7)&amp;INDEX(bb,CH14135,9)</f>
        <v/>
      </c>
      <c r="CH14135" s="32">
        <v>130</v>
      </c>
      <c r="CI14135" s="32" t="s">
        <v>8</v>
      </c>
      <c r="CJ14135" s="32" t="str">
        <f t="shared" ref="CJ14135:CJ14198" si="1480">IF(INDEX(bb,CH14135,5)&lt;&gt;0,INDEX(bb,CH14135,5),"")</f>
        <v/>
      </c>
      <c r="CK14135" s="32" t="str">
        <f t="shared" ref="CK14135:CK14198" si="1481">IF(INDEX(bb,CH14135,10)&lt;&gt;0,INDEX(bb,CH14135,10),"")</f>
        <v/>
      </c>
      <c r="CL14135" s="32" t="str">
        <f t="shared" ref="CL14135:CL14198" si="1482">IF(INDEX(bb,CH14135,11)&lt;&gt;0,INDEX(bb,CH14135,11),"")</f>
        <v/>
      </c>
      <c r="CM14135" s="32" t="str">
        <f t="shared" ref="CM14135:CM14198" si="1483">IF(INDEX(bb,CH14135,4)&lt;&gt;0,INDEX(bb,CH14135,4),"")</f>
        <v/>
      </c>
      <c r="CN14135" s="32" t="str">
        <f t="shared" ref="CN14135:CN14198" si="1484">IF(INDEX(bb,CH14135,3)&lt;&gt;0,INDEX(bb,CH14135,3),"")</f>
        <v/>
      </c>
    </row>
    <row r="14136" spans="71:92" x14ac:dyDescent="0.3">
      <c r="BS14136" s="32" t="str">
        <f>IF(Kiadasi_kiseroiv!$K$2=BT14136,BV14136,"")</f>
        <v/>
      </c>
      <c r="BT14136" s="34" t="str">
        <f t="shared" si="1471"/>
        <v/>
      </c>
      <c r="BU14136" s="32" t="str">
        <f t="shared" si="1472"/>
        <v/>
      </c>
      <c r="BV14136" s="32" t="str">
        <f t="shared" ref="BV14136:BV14199" si="1485">IF(BU14136&lt;&gt;"",RANK(BU14136,$BU$7:$BU$33000,1),"")</f>
        <v/>
      </c>
      <c r="BW14136" s="32" t="str">
        <f t="shared" ref="BW14136:BW14199" si="1486">IF(CC14136&lt;min,$BW$2,IF(CC14136&lt;=max,CG14136,""))</f>
        <v/>
      </c>
      <c r="BX14136" s="32" t="str">
        <f t="shared" si="1473"/>
        <v/>
      </c>
      <c r="BY14136" s="32" t="str">
        <f t="shared" si="1474"/>
        <v/>
      </c>
      <c r="BZ14136" s="32" t="str">
        <f t="shared" ref="BZ14136:BZ14199" si="1487">IF(AND(CC14136&lt;$BZ$2,CI14136=$BZ$4),$BZ$5,IF(AND(CC14136&lt;=$BZ$3,CI14136=$BZ$4),CB14136,""))</f>
        <v/>
      </c>
      <c r="CA14136" s="32" t="str">
        <f t="shared" ref="CA14136:CA14199" si="1488">IF(AND(BZ14136&lt;&gt;"",BZ14136&lt;&gt;$BZ$5),RANK(BZ14136,$BZ$7:$BZ$33000,1),"")</f>
        <v/>
      </c>
      <c r="CB14136" s="33">
        <f>IF(COUNTIF($CD$7:CD14136,CD14136)=1,CD14136,CD14136+COUNTIF($CD$6:CD14135,CD14136))</f>
        <v>60270</v>
      </c>
      <c r="CC14136" s="34">
        <f t="shared" si="1475"/>
        <v>55153</v>
      </c>
      <c r="CD14136" s="32">
        <f t="shared" si="1476"/>
        <v>55153</v>
      </c>
      <c r="CE14136" s="32">
        <f t="shared" si="1477"/>
        <v>0</v>
      </c>
      <c r="CF14136" s="32">
        <f t="shared" si="1478"/>
        <v>0</v>
      </c>
      <c r="CG14136" s="32" t="str">
        <f t="shared" si="1479"/>
        <v/>
      </c>
      <c r="CH14136" s="32">
        <v>131</v>
      </c>
      <c r="CI14136" s="32" t="s">
        <v>8</v>
      </c>
      <c r="CJ14136" s="32" t="str">
        <f t="shared" si="1480"/>
        <v/>
      </c>
      <c r="CK14136" s="32" t="str">
        <f t="shared" si="1481"/>
        <v/>
      </c>
      <c r="CL14136" s="32" t="str">
        <f t="shared" si="1482"/>
        <v/>
      </c>
      <c r="CM14136" s="32" t="str">
        <f t="shared" si="1483"/>
        <v/>
      </c>
      <c r="CN14136" s="32" t="str">
        <f t="shared" si="1484"/>
        <v/>
      </c>
    </row>
    <row r="14137" spans="71:92" x14ac:dyDescent="0.3">
      <c r="BS14137" s="32" t="str">
        <f>IF(Kiadasi_kiseroiv!$K$2=BT14137,BV14137,"")</f>
        <v/>
      </c>
      <c r="BT14137" s="34" t="str">
        <f t="shared" si="1471"/>
        <v/>
      </c>
      <c r="BU14137" s="32" t="str">
        <f t="shared" si="1472"/>
        <v/>
      </c>
      <c r="BV14137" s="32" t="str">
        <f t="shared" si="1485"/>
        <v/>
      </c>
      <c r="BW14137" s="32" t="str">
        <f t="shared" si="1486"/>
        <v/>
      </c>
      <c r="BX14137" s="32" t="str">
        <f t="shared" si="1473"/>
        <v/>
      </c>
      <c r="BY14137" s="32" t="str">
        <f t="shared" si="1474"/>
        <v/>
      </c>
      <c r="BZ14137" s="32" t="str">
        <f t="shared" si="1487"/>
        <v/>
      </c>
      <c r="CA14137" s="32" t="str">
        <f t="shared" si="1488"/>
        <v/>
      </c>
      <c r="CB14137" s="33">
        <f>IF(COUNTIF($CD$7:CD14137,CD14137)=1,CD14137,CD14137+COUNTIF($CD$6:CD14136,CD14137))</f>
        <v>60271</v>
      </c>
      <c r="CC14137" s="34">
        <f t="shared" si="1475"/>
        <v>55153</v>
      </c>
      <c r="CD14137" s="32">
        <f t="shared" si="1476"/>
        <v>55153</v>
      </c>
      <c r="CE14137" s="32">
        <f t="shared" si="1477"/>
        <v>0</v>
      </c>
      <c r="CF14137" s="32">
        <f t="shared" si="1478"/>
        <v>0</v>
      </c>
      <c r="CG14137" s="32" t="str">
        <f t="shared" si="1479"/>
        <v/>
      </c>
      <c r="CH14137" s="32">
        <v>132</v>
      </c>
      <c r="CI14137" s="32" t="s">
        <v>8</v>
      </c>
      <c r="CJ14137" s="32" t="str">
        <f t="shared" si="1480"/>
        <v/>
      </c>
      <c r="CK14137" s="32" t="str">
        <f t="shared" si="1481"/>
        <v/>
      </c>
      <c r="CL14137" s="32" t="str">
        <f t="shared" si="1482"/>
        <v/>
      </c>
      <c r="CM14137" s="32" t="str">
        <f t="shared" si="1483"/>
        <v/>
      </c>
      <c r="CN14137" s="32" t="str">
        <f t="shared" si="1484"/>
        <v/>
      </c>
    </row>
    <row r="14138" spans="71:92" x14ac:dyDescent="0.3">
      <c r="BS14138" s="32" t="str">
        <f>IF(Kiadasi_kiseroiv!$K$2=BT14138,BV14138,"")</f>
        <v/>
      </c>
      <c r="BT14138" s="34" t="str">
        <f t="shared" si="1471"/>
        <v/>
      </c>
      <c r="BU14138" s="32" t="str">
        <f t="shared" si="1472"/>
        <v/>
      </c>
      <c r="BV14138" s="32" t="str">
        <f t="shared" si="1485"/>
        <v/>
      </c>
      <c r="BW14138" s="32" t="str">
        <f t="shared" si="1486"/>
        <v/>
      </c>
      <c r="BX14138" s="32" t="str">
        <f t="shared" si="1473"/>
        <v/>
      </c>
      <c r="BY14138" s="32" t="str">
        <f t="shared" si="1474"/>
        <v/>
      </c>
      <c r="BZ14138" s="32" t="str">
        <f t="shared" si="1487"/>
        <v/>
      </c>
      <c r="CA14138" s="32" t="str">
        <f t="shared" si="1488"/>
        <v/>
      </c>
      <c r="CB14138" s="33">
        <f>IF(COUNTIF($CD$7:CD14138,CD14138)=1,CD14138,CD14138+COUNTIF($CD$6:CD14137,CD14138))</f>
        <v>60272</v>
      </c>
      <c r="CC14138" s="34">
        <f t="shared" si="1475"/>
        <v>55153</v>
      </c>
      <c r="CD14138" s="32">
        <f t="shared" si="1476"/>
        <v>55153</v>
      </c>
      <c r="CE14138" s="32">
        <f t="shared" si="1477"/>
        <v>0</v>
      </c>
      <c r="CF14138" s="32">
        <f t="shared" si="1478"/>
        <v>0</v>
      </c>
      <c r="CG14138" s="32" t="str">
        <f t="shared" si="1479"/>
        <v/>
      </c>
      <c r="CH14138" s="32">
        <v>133</v>
      </c>
      <c r="CI14138" s="32" t="s">
        <v>8</v>
      </c>
      <c r="CJ14138" s="32" t="str">
        <f t="shared" si="1480"/>
        <v/>
      </c>
      <c r="CK14138" s="32" t="str">
        <f t="shared" si="1481"/>
        <v/>
      </c>
      <c r="CL14138" s="32" t="str">
        <f t="shared" si="1482"/>
        <v/>
      </c>
      <c r="CM14138" s="32" t="str">
        <f t="shared" si="1483"/>
        <v/>
      </c>
      <c r="CN14138" s="32" t="str">
        <f t="shared" si="1484"/>
        <v/>
      </c>
    </row>
    <row r="14139" spans="71:92" x14ac:dyDescent="0.3">
      <c r="BS14139" s="32" t="str">
        <f>IF(Kiadasi_kiseroiv!$K$2=BT14139,BV14139,"")</f>
        <v/>
      </c>
      <c r="BT14139" s="34" t="str">
        <f t="shared" si="1471"/>
        <v/>
      </c>
      <c r="BU14139" s="32" t="str">
        <f t="shared" si="1472"/>
        <v/>
      </c>
      <c r="BV14139" s="32" t="str">
        <f t="shared" si="1485"/>
        <v/>
      </c>
      <c r="BW14139" s="32" t="str">
        <f t="shared" si="1486"/>
        <v/>
      </c>
      <c r="BX14139" s="32" t="str">
        <f t="shared" si="1473"/>
        <v/>
      </c>
      <c r="BY14139" s="32" t="str">
        <f t="shared" si="1474"/>
        <v/>
      </c>
      <c r="BZ14139" s="32" t="str">
        <f t="shared" si="1487"/>
        <v/>
      </c>
      <c r="CA14139" s="32" t="str">
        <f t="shared" si="1488"/>
        <v/>
      </c>
      <c r="CB14139" s="33">
        <f>IF(COUNTIF($CD$7:CD14139,CD14139)=1,CD14139,CD14139+COUNTIF($CD$6:CD14138,CD14139))</f>
        <v>60273</v>
      </c>
      <c r="CC14139" s="34">
        <f t="shared" si="1475"/>
        <v>55153</v>
      </c>
      <c r="CD14139" s="32">
        <f t="shared" si="1476"/>
        <v>55153</v>
      </c>
      <c r="CE14139" s="32">
        <f t="shared" si="1477"/>
        <v>0</v>
      </c>
      <c r="CF14139" s="32">
        <f t="shared" si="1478"/>
        <v>0</v>
      </c>
      <c r="CG14139" s="32" t="str">
        <f t="shared" si="1479"/>
        <v/>
      </c>
      <c r="CH14139" s="32">
        <v>134</v>
      </c>
      <c r="CI14139" s="32" t="s">
        <v>8</v>
      </c>
      <c r="CJ14139" s="32" t="str">
        <f t="shared" si="1480"/>
        <v/>
      </c>
      <c r="CK14139" s="32" t="str">
        <f t="shared" si="1481"/>
        <v/>
      </c>
      <c r="CL14139" s="32" t="str">
        <f t="shared" si="1482"/>
        <v/>
      </c>
      <c r="CM14139" s="32" t="str">
        <f t="shared" si="1483"/>
        <v/>
      </c>
      <c r="CN14139" s="32" t="str">
        <f t="shared" si="1484"/>
        <v/>
      </c>
    </row>
    <row r="14140" spans="71:92" x14ac:dyDescent="0.3">
      <c r="BS14140" s="32" t="str">
        <f>IF(Kiadasi_kiseroiv!$K$2=BT14140,BV14140,"")</f>
        <v/>
      </c>
      <c r="BT14140" s="34" t="str">
        <f t="shared" si="1471"/>
        <v/>
      </c>
      <c r="BU14140" s="32" t="str">
        <f t="shared" si="1472"/>
        <v/>
      </c>
      <c r="BV14140" s="32" t="str">
        <f t="shared" si="1485"/>
        <v/>
      </c>
      <c r="BW14140" s="32" t="str">
        <f t="shared" si="1486"/>
        <v/>
      </c>
      <c r="BX14140" s="32" t="str">
        <f t="shared" si="1473"/>
        <v/>
      </c>
      <c r="BY14140" s="32" t="str">
        <f t="shared" si="1474"/>
        <v/>
      </c>
      <c r="BZ14140" s="32" t="str">
        <f t="shared" si="1487"/>
        <v/>
      </c>
      <c r="CA14140" s="32" t="str">
        <f t="shared" si="1488"/>
        <v/>
      </c>
      <c r="CB14140" s="33">
        <f>IF(COUNTIF($CD$7:CD14140,CD14140)=1,CD14140,CD14140+COUNTIF($CD$6:CD14139,CD14140))</f>
        <v>60274</v>
      </c>
      <c r="CC14140" s="34">
        <f t="shared" si="1475"/>
        <v>55153</v>
      </c>
      <c r="CD14140" s="32">
        <f t="shared" si="1476"/>
        <v>55153</v>
      </c>
      <c r="CE14140" s="32">
        <f t="shared" si="1477"/>
        <v>0</v>
      </c>
      <c r="CF14140" s="32">
        <f t="shared" si="1478"/>
        <v>0</v>
      </c>
      <c r="CG14140" s="32" t="str">
        <f t="shared" si="1479"/>
        <v/>
      </c>
      <c r="CH14140" s="32">
        <v>135</v>
      </c>
      <c r="CI14140" s="32" t="s">
        <v>8</v>
      </c>
      <c r="CJ14140" s="32" t="str">
        <f t="shared" si="1480"/>
        <v/>
      </c>
      <c r="CK14140" s="32" t="str">
        <f t="shared" si="1481"/>
        <v/>
      </c>
      <c r="CL14140" s="32" t="str">
        <f t="shared" si="1482"/>
        <v/>
      </c>
      <c r="CM14140" s="32" t="str">
        <f t="shared" si="1483"/>
        <v/>
      </c>
      <c r="CN14140" s="32" t="str">
        <f t="shared" si="1484"/>
        <v/>
      </c>
    </row>
    <row r="14141" spans="71:92" x14ac:dyDescent="0.3">
      <c r="BS14141" s="32" t="str">
        <f>IF(Kiadasi_kiseroiv!$K$2=BT14141,BV14141,"")</f>
        <v/>
      </c>
      <c r="BT14141" s="34" t="str">
        <f t="shared" si="1471"/>
        <v/>
      </c>
      <c r="BU14141" s="32" t="str">
        <f t="shared" si="1472"/>
        <v/>
      </c>
      <c r="BV14141" s="32" t="str">
        <f t="shared" si="1485"/>
        <v/>
      </c>
      <c r="BW14141" s="32" t="str">
        <f t="shared" si="1486"/>
        <v/>
      </c>
      <c r="BX14141" s="32" t="str">
        <f t="shared" si="1473"/>
        <v/>
      </c>
      <c r="BY14141" s="32" t="str">
        <f t="shared" si="1474"/>
        <v/>
      </c>
      <c r="BZ14141" s="32" t="str">
        <f t="shared" si="1487"/>
        <v/>
      </c>
      <c r="CA14141" s="32" t="str">
        <f t="shared" si="1488"/>
        <v/>
      </c>
      <c r="CB14141" s="33">
        <f>IF(COUNTIF($CD$7:CD14141,CD14141)=1,CD14141,CD14141+COUNTIF($CD$6:CD14140,CD14141))</f>
        <v>60275</v>
      </c>
      <c r="CC14141" s="34">
        <f t="shared" si="1475"/>
        <v>55153</v>
      </c>
      <c r="CD14141" s="32">
        <f t="shared" si="1476"/>
        <v>55153</v>
      </c>
      <c r="CE14141" s="32">
        <f t="shared" si="1477"/>
        <v>0</v>
      </c>
      <c r="CF14141" s="32">
        <f t="shared" si="1478"/>
        <v>0</v>
      </c>
      <c r="CG14141" s="32" t="str">
        <f t="shared" si="1479"/>
        <v/>
      </c>
      <c r="CH14141" s="32">
        <v>136</v>
      </c>
      <c r="CI14141" s="32" t="s">
        <v>8</v>
      </c>
      <c r="CJ14141" s="32" t="str">
        <f t="shared" si="1480"/>
        <v/>
      </c>
      <c r="CK14141" s="32" t="str">
        <f t="shared" si="1481"/>
        <v/>
      </c>
      <c r="CL14141" s="32" t="str">
        <f t="shared" si="1482"/>
        <v/>
      </c>
      <c r="CM14141" s="32" t="str">
        <f t="shared" si="1483"/>
        <v/>
      </c>
      <c r="CN14141" s="32" t="str">
        <f t="shared" si="1484"/>
        <v/>
      </c>
    </row>
    <row r="14142" spans="71:92" x14ac:dyDescent="0.3">
      <c r="BS14142" s="32" t="str">
        <f>IF(Kiadasi_kiseroiv!$K$2=BT14142,BV14142,"")</f>
        <v/>
      </c>
      <c r="BT14142" s="34" t="str">
        <f t="shared" si="1471"/>
        <v/>
      </c>
      <c r="BU14142" s="32" t="str">
        <f t="shared" si="1472"/>
        <v/>
      </c>
      <c r="BV14142" s="32" t="str">
        <f t="shared" si="1485"/>
        <v/>
      </c>
      <c r="BW14142" s="32" t="str">
        <f t="shared" si="1486"/>
        <v/>
      </c>
      <c r="BX14142" s="32" t="str">
        <f t="shared" si="1473"/>
        <v/>
      </c>
      <c r="BY14142" s="32" t="str">
        <f t="shared" si="1474"/>
        <v/>
      </c>
      <c r="BZ14142" s="32" t="str">
        <f t="shared" si="1487"/>
        <v/>
      </c>
      <c r="CA14142" s="32" t="str">
        <f t="shared" si="1488"/>
        <v/>
      </c>
      <c r="CB14142" s="33">
        <f>IF(COUNTIF($CD$7:CD14142,CD14142)=1,CD14142,CD14142+COUNTIF($CD$6:CD14141,CD14142))</f>
        <v>60276</v>
      </c>
      <c r="CC14142" s="34">
        <f t="shared" si="1475"/>
        <v>55153</v>
      </c>
      <c r="CD14142" s="32">
        <f t="shared" si="1476"/>
        <v>55153</v>
      </c>
      <c r="CE14142" s="32">
        <f t="shared" si="1477"/>
        <v>0</v>
      </c>
      <c r="CF14142" s="32">
        <f t="shared" si="1478"/>
        <v>0</v>
      </c>
      <c r="CG14142" s="32" t="str">
        <f t="shared" si="1479"/>
        <v/>
      </c>
      <c r="CH14142" s="32">
        <v>137</v>
      </c>
      <c r="CI14142" s="32" t="s">
        <v>8</v>
      </c>
      <c r="CJ14142" s="32" t="str">
        <f t="shared" si="1480"/>
        <v/>
      </c>
      <c r="CK14142" s="32" t="str">
        <f t="shared" si="1481"/>
        <v/>
      </c>
      <c r="CL14142" s="32" t="str">
        <f t="shared" si="1482"/>
        <v/>
      </c>
      <c r="CM14142" s="32" t="str">
        <f t="shared" si="1483"/>
        <v/>
      </c>
      <c r="CN14142" s="32" t="str">
        <f t="shared" si="1484"/>
        <v/>
      </c>
    </row>
    <row r="14143" spans="71:92" x14ac:dyDescent="0.3">
      <c r="BS14143" s="32" t="str">
        <f>IF(Kiadasi_kiseroiv!$K$2=BT14143,BV14143,"")</f>
        <v/>
      </c>
      <c r="BT14143" s="34" t="str">
        <f t="shared" si="1471"/>
        <v/>
      </c>
      <c r="BU14143" s="32" t="str">
        <f t="shared" si="1472"/>
        <v/>
      </c>
      <c r="BV14143" s="32" t="str">
        <f t="shared" si="1485"/>
        <v/>
      </c>
      <c r="BW14143" s="32" t="str">
        <f t="shared" si="1486"/>
        <v/>
      </c>
      <c r="BX14143" s="32" t="str">
        <f t="shared" si="1473"/>
        <v/>
      </c>
      <c r="BY14143" s="32" t="str">
        <f t="shared" si="1474"/>
        <v/>
      </c>
      <c r="BZ14143" s="32" t="str">
        <f t="shared" si="1487"/>
        <v/>
      </c>
      <c r="CA14143" s="32" t="str">
        <f t="shared" si="1488"/>
        <v/>
      </c>
      <c r="CB14143" s="33">
        <f>IF(COUNTIF($CD$7:CD14143,CD14143)=1,CD14143,CD14143+COUNTIF($CD$6:CD14142,CD14143))</f>
        <v>60277</v>
      </c>
      <c r="CC14143" s="34">
        <f t="shared" si="1475"/>
        <v>55153</v>
      </c>
      <c r="CD14143" s="32">
        <f t="shared" si="1476"/>
        <v>55153</v>
      </c>
      <c r="CE14143" s="32">
        <f t="shared" si="1477"/>
        <v>0</v>
      </c>
      <c r="CF14143" s="32">
        <f t="shared" si="1478"/>
        <v>0</v>
      </c>
      <c r="CG14143" s="32" t="str">
        <f t="shared" si="1479"/>
        <v/>
      </c>
      <c r="CH14143" s="32">
        <v>138</v>
      </c>
      <c r="CI14143" s="32" t="s">
        <v>8</v>
      </c>
      <c r="CJ14143" s="32" t="str">
        <f t="shared" si="1480"/>
        <v/>
      </c>
      <c r="CK14143" s="32" t="str">
        <f t="shared" si="1481"/>
        <v/>
      </c>
      <c r="CL14143" s="32" t="str">
        <f t="shared" si="1482"/>
        <v/>
      </c>
      <c r="CM14143" s="32" t="str">
        <f t="shared" si="1483"/>
        <v/>
      </c>
      <c r="CN14143" s="32" t="str">
        <f t="shared" si="1484"/>
        <v/>
      </c>
    </row>
    <row r="14144" spans="71:92" x14ac:dyDescent="0.3">
      <c r="BS14144" s="32" t="str">
        <f>IF(Kiadasi_kiseroiv!$K$2=BT14144,BV14144,"")</f>
        <v/>
      </c>
      <c r="BT14144" s="34" t="str">
        <f t="shared" si="1471"/>
        <v/>
      </c>
      <c r="BU14144" s="32" t="str">
        <f t="shared" si="1472"/>
        <v/>
      </c>
      <c r="BV14144" s="32" t="str">
        <f t="shared" si="1485"/>
        <v/>
      </c>
      <c r="BW14144" s="32" t="str">
        <f t="shared" si="1486"/>
        <v/>
      </c>
      <c r="BX14144" s="32" t="str">
        <f t="shared" si="1473"/>
        <v/>
      </c>
      <c r="BY14144" s="32" t="str">
        <f t="shared" si="1474"/>
        <v/>
      </c>
      <c r="BZ14144" s="32" t="str">
        <f t="shared" si="1487"/>
        <v/>
      </c>
      <c r="CA14144" s="32" t="str">
        <f t="shared" si="1488"/>
        <v/>
      </c>
      <c r="CB14144" s="33">
        <f>IF(COUNTIF($CD$7:CD14144,CD14144)=1,CD14144,CD14144+COUNTIF($CD$6:CD14143,CD14144))</f>
        <v>60278</v>
      </c>
      <c r="CC14144" s="34">
        <f t="shared" si="1475"/>
        <v>55153</v>
      </c>
      <c r="CD14144" s="32">
        <f t="shared" si="1476"/>
        <v>55153</v>
      </c>
      <c r="CE14144" s="32">
        <f t="shared" si="1477"/>
        <v>0</v>
      </c>
      <c r="CF14144" s="32">
        <f t="shared" si="1478"/>
        <v>0</v>
      </c>
      <c r="CG14144" s="32" t="str">
        <f t="shared" si="1479"/>
        <v/>
      </c>
      <c r="CH14144" s="32">
        <v>139</v>
      </c>
      <c r="CI14144" s="32" t="s">
        <v>8</v>
      </c>
      <c r="CJ14144" s="32" t="str">
        <f t="shared" si="1480"/>
        <v/>
      </c>
      <c r="CK14144" s="32" t="str">
        <f t="shared" si="1481"/>
        <v/>
      </c>
      <c r="CL14144" s="32" t="str">
        <f t="shared" si="1482"/>
        <v/>
      </c>
      <c r="CM14144" s="32" t="str">
        <f t="shared" si="1483"/>
        <v/>
      </c>
      <c r="CN14144" s="32" t="str">
        <f t="shared" si="1484"/>
        <v/>
      </c>
    </row>
    <row r="14145" spans="71:92" x14ac:dyDescent="0.3">
      <c r="BS14145" s="32" t="str">
        <f>IF(Kiadasi_kiseroiv!$K$2=BT14145,BV14145,"")</f>
        <v/>
      </c>
      <c r="BT14145" s="34" t="str">
        <f t="shared" si="1471"/>
        <v/>
      </c>
      <c r="BU14145" s="32" t="str">
        <f t="shared" si="1472"/>
        <v/>
      </c>
      <c r="BV14145" s="32" t="str">
        <f t="shared" si="1485"/>
        <v/>
      </c>
      <c r="BW14145" s="32" t="str">
        <f t="shared" si="1486"/>
        <v/>
      </c>
      <c r="BX14145" s="32" t="str">
        <f t="shared" si="1473"/>
        <v/>
      </c>
      <c r="BY14145" s="32" t="str">
        <f t="shared" si="1474"/>
        <v/>
      </c>
      <c r="BZ14145" s="32" t="str">
        <f t="shared" si="1487"/>
        <v/>
      </c>
      <c r="CA14145" s="32" t="str">
        <f t="shared" si="1488"/>
        <v/>
      </c>
      <c r="CB14145" s="33">
        <f>IF(COUNTIF($CD$7:CD14145,CD14145)=1,CD14145,CD14145+COUNTIF($CD$6:CD14144,CD14145))</f>
        <v>60279</v>
      </c>
      <c r="CC14145" s="34">
        <f t="shared" si="1475"/>
        <v>55153</v>
      </c>
      <c r="CD14145" s="32">
        <f t="shared" si="1476"/>
        <v>55153</v>
      </c>
      <c r="CE14145" s="32">
        <f t="shared" si="1477"/>
        <v>0</v>
      </c>
      <c r="CF14145" s="32">
        <f t="shared" si="1478"/>
        <v>0</v>
      </c>
      <c r="CG14145" s="32" t="str">
        <f t="shared" si="1479"/>
        <v/>
      </c>
      <c r="CH14145" s="32">
        <v>140</v>
      </c>
      <c r="CI14145" s="32" t="s">
        <v>8</v>
      </c>
      <c r="CJ14145" s="32" t="str">
        <f t="shared" si="1480"/>
        <v/>
      </c>
      <c r="CK14145" s="32" t="str">
        <f t="shared" si="1481"/>
        <v/>
      </c>
      <c r="CL14145" s="32" t="str">
        <f t="shared" si="1482"/>
        <v/>
      </c>
      <c r="CM14145" s="32" t="str">
        <f t="shared" si="1483"/>
        <v/>
      </c>
      <c r="CN14145" s="32" t="str">
        <f t="shared" si="1484"/>
        <v/>
      </c>
    </row>
    <row r="14146" spans="71:92" x14ac:dyDescent="0.3">
      <c r="BS14146" s="32" t="str">
        <f>IF(Kiadasi_kiseroiv!$K$2=BT14146,BV14146,"")</f>
        <v/>
      </c>
      <c r="BT14146" s="34" t="str">
        <f t="shared" si="1471"/>
        <v/>
      </c>
      <c r="BU14146" s="32" t="str">
        <f t="shared" si="1472"/>
        <v/>
      </c>
      <c r="BV14146" s="32" t="str">
        <f t="shared" si="1485"/>
        <v/>
      </c>
      <c r="BW14146" s="32" t="str">
        <f t="shared" si="1486"/>
        <v/>
      </c>
      <c r="BX14146" s="32" t="str">
        <f t="shared" si="1473"/>
        <v/>
      </c>
      <c r="BY14146" s="32" t="str">
        <f t="shared" si="1474"/>
        <v/>
      </c>
      <c r="BZ14146" s="32" t="str">
        <f t="shared" si="1487"/>
        <v/>
      </c>
      <c r="CA14146" s="32" t="str">
        <f t="shared" si="1488"/>
        <v/>
      </c>
      <c r="CB14146" s="33">
        <f>IF(COUNTIF($CD$7:CD14146,CD14146)=1,CD14146,CD14146+COUNTIF($CD$6:CD14145,CD14146))</f>
        <v>60280</v>
      </c>
      <c r="CC14146" s="34">
        <f t="shared" si="1475"/>
        <v>55153</v>
      </c>
      <c r="CD14146" s="32">
        <f t="shared" si="1476"/>
        <v>55153</v>
      </c>
      <c r="CE14146" s="32">
        <f t="shared" si="1477"/>
        <v>0</v>
      </c>
      <c r="CF14146" s="32">
        <f t="shared" si="1478"/>
        <v>0</v>
      </c>
      <c r="CG14146" s="32" t="str">
        <f t="shared" si="1479"/>
        <v/>
      </c>
      <c r="CH14146" s="32">
        <v>141</v>
      </c>
      <c r="CI14146" s="32" t="s">
        <v>8</v>
      </c>
      <c r="CJ14146" s="32" t="str">
        <f t="shared" si="1480"/>
        <v/>
      </c>
      <c r="CK14146" s="32" t="str">
        <f t="shared" si="1481"/>
        <v/>
      </c>
      <c r="CL14146" s="32" t="str">
        <f t="shared" si="1482"/>
        <v/>
      </c>
      <c r="CM14146" s="32" t="str">
        <f t="shared" si="1483"/>
        <v/>
      </c>
      <c r="CN14146" s="32" t="str">
        <f t="shared" si="1484"/>
        <v/>
      </c>
    </row>
    <row r="14147" spans="71:92" x14ac:dyDescent="0.3">
      <c r="BS14147" s="32" t="str">
        <f>IF(Kiadasi_kiseroiv!$K$2=BT14147,BV14147,"")</f>
        <v/>
      </c>
      <c r="BT14147" s="34" t="str">
        <f t="shared" si="1471"/>
        <v/>
      </c>
      <c r="BU14147" s="32" t="str">
        <f t="shared" si="1472"/>
        <v/>
      </c>
      <c r="BV14147" s="32" t="str">
        <f t="shared" si="1485"/>
        <v/>
      </c>
      <c r="BW14147" s="32" t="str">
        <f t="shared" si="1486"/>
        <v/>
      </c>
      <c r="BX14147" s="32" t="str">
        <f t="shared" si="1473"/>
        <v/>
      </c>
      <c r="BY14147" s="32" t="str">
        <f t="shared" si="1474"/>
        <v/>
      </c>
      <c r="BZ14147" s="32" t="str">
        <f t="shared" si="1487"/>
        <v/>
      </c>
      <c r="CA14147" s="32" t="str">
        <f t="shared" si="1488"/>
        <v/>
      </c>
      <c r="CB14147" s="33">
        <f>IF(COUNTIF($CD$7:CD14147,CD14147)=1,CD14147,CD14147+COUNTIF($CD$6:CD14146,CD14147))</f>
        <v>60281</v>
      </c>
      <c r="CC14147" s="34">
        <f t="shared" si="1475"/>
        <v>55153</v>
      </c>
      <c r="CD14147" s="32">
        <f t="shared" si="1476"/>
        <v>55153</v>
      </c>
      <c r="CE14147" s="32">
        <f t="shared" si="1477"/>
        <v>0</v>
      </c>
      <c r="CF14147" s="32">
        <f t="shared" si="1478"/>
        <v>0</v>
      </c>
      <c r="CG14147" s="32" t="str">
        <f t="shared" si="1479"/>
        <v/>
      </c>
      <c r="CH14147" s="32">
        <v>142</v>
      </c>
      <c r="CI14147" s="32" t="s">
        <v>8</v>
      </c>
      <c r="CJ14147" s="32" t="str">
        <f t="shared" si="1480"/>
        <v/>
      </c>
      <c r="CK14147" s="32" t="str">
        <f t="shared" si="1481"/>
        <v/>
      </c>
      <c r="CL14147" s="32" t="str">
        <f t="shared" si="1482"/>
        <v/>
      </c>
      <c r="CM14147" s="32" t="str">
        <f t="shared" si="1483"/>
        <v/>
      </c>
      <c r="CN14147" s="32" t="str">
        <f t="shared" si="1484"/>
        <v/>
      </c>
    </row>
    <row r="14148" spans="71:92" x14ac:dyDescent="0.3">
      <c r="BS14148" s="32" t="str">
        <f>IF(Kiadasi_kiseroiv!$K$2=BT14148,BV14148,"")</f>
        <v/>
      </c>
      <c r="BT14148" s="34" t="str">
        <f t="shared" si="1471"/>
        <v/>
      </c>
      <c r="BU14148" s="32" t="str">
        <f t="shared" si="1472"/>
        <v/>
      </c>
      <c r="BV14148" s="32" t="str">
        <f t="shared" si="1485"/>
        <v/>
      </c>
      <c r="BW14148" s="32" t="str">
        <f t="shared" si="1486"/>
        <v/>
      </c>
      <c r="BX14148" s="32" t="str">
        <f t="shared" si="1473"/>
        <v/>
      </c>
      <c r="BY14148" s="32" t="str">
        <f t="shared" si="1474"/>
        <v/>
      </c>
      <c r="BZ14148" s="32" t="str">
        <f t="shared" si="1487"/>
        <v/>
      </c>
      <c r="CA14148" s="32" t="str">
        <f t="shared" si="1488"/>
        <v/>
      </c>
      <c r="CB14148" s="33">
        <f>IF(COUNTIF($CD$7:CD14148,CD14148)=1,CD14148,CD14148+COUNTIF($CD$6:CD14147,CD14148))</f>
        <v>60282</v>
      </c>
      <c r="CC14148" s="34">
        <f t="shared" si="1475"/>
        <v>55153</v>
      </c>
      <c r="CD14148" s="32">
        <f t="shared" si="1476"/>
        <v>55153</v>
      </c>
      <c r="CE14148" s="32">
        <f t="shared" si="1477"/>
        <v>0</v>
      </c>
      <c r="CF14148" s="32">
        <f t="shared" si="1478"/>
        <v>0</v>
      </c>
      <c r="CG14148" s="32" t="str">
        <f t="shared" si="1479"/>
        <v/>
      </c>
      <c r="CH14148" s="32">
        <v>143</v>
      </c>
      <c r="CI14148" s="32" t="s">
        <v>8</v>
      </c>
      <c r="CJ14148" s="32" t="str">
        <f t="shared" si="1480"/>
        <v/>
      </c>
      <c r="CK14148" s="32" t="str">
        <f t="shared" si="1481"/>
        <v/>
      </c>
      <c r="CL14148" s="32" t="str">
        <f t="shared" si="1482"/>
        <v/>
      </c>
      <c r="CM14148" s="32" t="str">
        <f t="shared" si="1483"/>
        <v/>
      </c>
      <c r="CN14148" s="32" t="str">
        <f t="shared" si="1484"/>
        <v/>
      </c>
    </row>
    <row r="14149" spans="71:92" x14ac:dyDescent="0.3">
      <c r="BS14149" s="32" t="str">
        <f>IF(Kiadasi_kiseroiv!$K$2=BT14149,BV14149,"")</f>
        <v/>
      </c>
      <c r="BT14149" s="34" t="str">
        <f t="shared" si="1471"/>
        <v/>
      </c>
      <c r="BU14149" s="32" t="str">
        <f t="shared" si="1472"/>
        <v/>
      </c>
      <c r="BV14149" s="32" t="str">
        <f t="shared" si="1485"/>
        <v/>
      </c>
      <c r="BW14149" s="32" t="str">
        <f t="shared" si="1486"/>
        <v/>
      </c>
      <c r="BX14149" s="32" t="str">
        <f t="shared" si="1473"/>
        <v/>
      </c>
      <c r="BY14149" s="32" t="str">
        <f t="shared" si="1474"/>
        <v/>
      </c>
      <c r="BZ14149" s="32" t="str">
        <f t="shared" si="1487"/>
        <v/>
      </c>
      <c r="CA14149" s="32" t="str">
        <f t="shared" si="1488"/>
        <v/>
      </c>
      <c r="CB14149" s="33">
        <f>IF(COUNTIF($CD$7:CD14149,CD14149)=1,CD14149,CD14149+COUNTIF($CD$6:CD14148,CD14149))</f>
        <v>60283</v>
      </c>
      <c r="CC14149" s="34">
        <f t="shared" si="1475"/>
        <v>55153</v>
      </c>
      <c r="CD14149" s="32">
        <f t="shared" si="1476"/>
        <v>55153</v>
      </c>
      <c r="CE14149" s="32">
        <f t="shared" si="1477"/>
        <v>0</v>
      </c>
      <c r="CF14149" s="32">
        <f t="shared" si="1478"/>
        <v>0</v>
      </c>
      <c r="CG14149" s="32" t="str">
        <f t="shared" si="1479"/>
        <v/>
      </c>
      <c r="CH14149" s="32">
        <v>144</v>
      </c>
      <c r="CI14149" s="32" t="s">
        <v>8</v>
      </c>
      <c r="CJ14149" s="32" t="str">
        <f t="shared" si="1480"/>
        <v/>
      </c>
      <c r="CK14149" s="32" t="str">
        <f t="shared" si="1481"/>
        <v/>
      </c>
      <c r="CL14149" s="32" t="str">
        <f t="shared" si="1482"/>
        <v/>
      </c>
      <c r="CM14149" s="32" t="str">
        <f t="shared" si="1483"/>
        <v/>
      </c>
      <c r="CN14149" s="32" t="str">
        <f t="shared" si="1484"/>
        <v/>
      </c>
    </row>
    <row r="14150" spans="71:92" x14ac:dyDescent="0.3">
      <c r="BS14150" s="32" t="str">
        <f>IF(Kiadasi_kiseroiv!$K$2=BT14150,BV14150,"")</f>
        <v/>
      </c>
      <c r="BT14150" s="34" t="str">
        <f t="shared" si="1471"/>
        <v/>
      </c>
      <c r="BU14150" s="32" t="str">
        <f t="shared" si="1472"/>
        <v/>
      </c>
      <c r="BV14150" s="32" t="str">
        <f t="shared" si="1485"/>
        <v/>
      </c>
      <c r="BW14150" s="32" t="str">
        <f t="shared" si="1486"/>
        <v/>
      </c>
      <c r="BX14150" s="32" t="str">
        <f t="shared" si="1473"/>
        <v/>
      </c>
      <c r="BY14150" s="32" t="str">
        <f t="shared" si="1474"/>
        <v/>
      </c>
      <c r="BZ14150" s="32" t="str">
        <f t="shared" si="1487"/>
        <v/>
      </c>
      <c r="CA14150" s="32" t="str">
        <f t="shared" si="1488"/>
        <v/>
      </c>
      <c r="CB14150" s="33">
        <f>IF(COUNTIF($CD$7:CD14150,CD14150)=1,CD14150,CD14150+COUNTIF($CD$6:CD14149,CD14150))</f>
        <v>60284</v>
      </c>
      <c r="CC14150" s="34">
        <f t="shared" si="1475"/>
        <v>55153</v>
      </c>
      <c r="CD14150" s="32">
        <f t="shared" si="1476"/>
        <v>55153</v>
      </c>
      <c r="CE14150" s="32">
        <f t="shared" si="1477"/>
        <v>0</v>
      </c>
      <c r="CF14150" s="32">
        <f t="shared" si="1478"/>
        <v>0</v>
      </c>
      <c r="CG14150" s="32" t="str">
        <f t="shared" si="1479"/>
        <v/>
      </c>
      <c r="CH14150" s="32">
        <v>145</v>
      </c>
      <c r="CI14150" s="32" t="s">
        <v>8</v>
      </c>
      <c r="CJ14150" s="32" t="str">
        <f t="shared" si="1480"/>
        <v/>
      </c>
      <c r="CK14150" s="32" t="str">
        <f t="shared" si="1481"/>
        <v/>
      </c>
      <c r="CL14150" s="32" t="str">
        <f t="shared" si="1482"/>
        <v/>
      </c>
      <c r="CM14150" s="32" t="str">
        <f t="shared" si="1483"/>
        <v/>
      </c>
      <c r="CN14150" s="32" t="str">
        <f t="shared" si="1484"/>
        <v/>
      </c>
    </row>
    <row r="14151" spans="71:92" x14ac:dyDescent="0.3">
      <c r="BS14151" s="32" t="str">
        <f>IF(Kiadasi_kiseroiv!$K$2=BT14151,BV14151,"")</f>
        <v/>
      </c>
      <c r="BT14151" s="34" t="str">
        <f t="shared" si="1471"/>
        <v/>
      </c>
      <c r="BU14151" s="32" t="str">
        <f t="shared" si="1472"/>
        <v/>
      </c>
      <c r="BV14151" s="32" t="str">
        <f t="shared" si="1485"/>
        <v/>
      </c>
      <c r="BW14151" s="32" t="str">
        <f t="shared" si="1486"/>
        <v/>
      </c>
      <c r="BX14151" s="32" t="str">
        <f t="shared" si="1473"/>
        <v/>
      </c>
      <c r="BY14151" s="32" t="str">
        <f t="shared" si="1474"/>
        <v/>
      </c>
      <c r="BZ14151" s="32" t="str">
        <f t="shared" si="1487"/>
        <v/>
      </c>
      <c r="CA14151" s="32" t="str">
        <f t="shared" si="1488"/>
        <v/>
      </c>
      <c r="CB14151" s="33">
        <f>IF(COUNTIF($CD$7:CD14151,CD14151)=1,CD14151,CD14151+COUNTIF($CD$6:CD14150,CD14151))</f>
        <v>60285</v>
      </c>
      <c r="CC14151" s="34">
        <f t="shared" si="1475"/>
        <v>55153</v>
      </c>
      <c r="CD14151" s="32">
        <f t="shared" si="1476"/>
        <v>55153</v>
      </c>
      <c r="CE14151" s="32">
        <f t="shared" si="1477"/>
        <v>0</v>
      </c>
      <c r="CF14151" s="32">
        <f t="shared" si="1478"/>
        <v>0</v>
      </c>
      <c r="CG14151" s="32" t="str">
        <f t="shared" si="1479"/>
        <v/>
      </c>
      <c r="CH14151" s="32">
        <v>146</v>
      </c>
      <c r="CI14151" s="32" t="s">
        <v>8</v>
      </c>
      <c r="CJ14151" s="32" t="str">
        <f t="shared" si="1480"/>
        <v/>
      </c>
      <c r="CK14151" s="32" t="str">
        <f t="shared" si="1481"/>
        <v/>
      </c>
      <c r="CL14151" s="32" t="str">
        <f t="shared" si="1482"/>
        <v/>
      </c>
      <c r="CM14151" s="32" t="str">
        <f t="shared" si="1483"/>
        <v/>
      </c>
      <c r="CN14151" s="32" t="str">
        <f t="shared" si="1484"/>
        <v/>
      </c>
    </row>
    <row r="14152" spans="71:92" x14ac:dyDescent="0.3">
      <c r="BS14152" s="32" t="str">
        <f>IF(Kiadasi_kiseroiv!$K$2=BT14152,BV14152,"")</f>
        <v/>
      </c>
      <c r="BT14152" s="34" t="str">
        <f t="shared" si="1471"/>
        <v/>
      </c>
      <c r="BU14152" s="32" t="str">
        <f t="shared" si="1472"/>
        <v/>
      </c>
      <c r="BV14152" s="32" t="str">
        <f t="shared" si="1485"/>
        <v/>
      </c>
      <c r="BW14152" s="32" t="str">
        <f t="shared" si="1486"/>
        <v/>
      </c>
      <c r="BX14152" s="32" t="str">
        <f t="shared" si="1473"/>
        <v/>
      </c>
      <c r="BY14152" s="32" t="str">
        <f t="shared" si="1474"/>
        <v/>
      </c>
      <c r="BZ14152" s="32" t="str">
        <f t="shared" si="1487"/>
        <v/>
      </c>
      <c r="CA14152" s="32" t="str">
        <f t="shared" si="1488"/>
        <v/>
      </c>
      <c r="CB14152" s="33">
        <f>IF(COUNTIF($CD$7:CD14152,CD14152)=1,CD14152,CD14152+COUNTIF($CD$6:CD14151,CD14152))</f>
        <v>60286</v>
      </c>
      <c r="CC14152" s="34">
        <f t="shared" si="1475"/>
        <v>55153</v>
      </c>
      <c r="CD14152" s="32">
        <f t="shared" si="1476"/>
        <v>55153</v>
      </c>
      <c r="CE14152" s="32">
        <f t="shared" si="1477"/>
        <v>0</v>
      </c>
      <c r="CF14152" s="32">
        <f t="shared" si="1478"/>
        <v>0</v>
      </c>
      <c r="CG14152" s="32" t="str">
        <f t="shared" si="1479"/>
        <v/>
      </c>
      <c r="CH14152" s="32">
        <v>147</v>
      </c>
      <c r="CI14152" s="32" t="s">
        <v>8</v>
      </c>
      <c r="CJ14152" s="32" t="str">
        <f t="shared" si="1480"/>
        <v/>
      </c>
      <c r="CK14152" s="32" t="str">
        <f t="shared" si="1481"/>
        <v/>
      </c>
      <c r="CL14152" s="32" t="str">
        <f t="shared" si="1482"/>
        <v/>
      </c>
      <c r="CM14152" s="32" t="str">
        <f t="shared" si="1483"/>
        <v/>
      </c>
      <c r="CN14152" s="32" t="str">
        <f t="shared" si="1484"/>
        <v/>
      </c>
    </row>
    <row r="14153" spans="71:92" x14ac:dyDescent="0.3">
      <c r="BS14153" s="32" t="str">
        <f>IF(Kiadasi_kiseroiv!$K$2=BT14153,BV14153,"")</f>
        <v/>
      </c>
      <c r="BT14153" s="34" t="str">
        <f t="shared" si="1471"/>
        <v/>
      </c>
      <c r="BU14153" s="32" t="str">
        <f t="shared" si="1472"/>
        <v/>
      </c>
      <c r="BV14153" s="32" t="str">
        <f t="shared" si="1485"/>
        <v/>
      </c>
      <c r="BW14153" s="32" t="str">
        <f t="shared" si="1486"/>
        <v/>
      </c>
      <c r="BX14153" s="32" t="str">
        <f t="shared" si="1473"/>
        <v/>
      </c>
      <c r="BY14153" s="32" t="str">
        <f t="shared" si="1474"/>
        <v/>
      </c>
      <c r="BZ14153" s="32" t="str">
        <f t="shared" si="1487"/>
        <v/>
      </c>
      <c r="CA14153" s="32" t="str">
        <f t="shared" si="1488"/>
        <v/>
      </c>
      <c r="CB14153" s="33">
        <f>IF(COUNTIF($CD$7:CD14153,CD14153)=1,CD14153,CD14153+COUNTIF($CD$6:CD14152,CD14153))</f>
        <v>60287</v>
      </c>
      <c r="CC14153" s="34">
        <f t="shared" si="1475"/>
        <v>55153</v>
      </c>
      <c r="CD14153" s="32">
        <f t="shared" si="1476"/>
        <v>55153</v>
      </c>
      <c r="CE14153" s="32">
        <f t="shared" si="1477"/>
        <v>0</v>
      </c>
      <c r="CF14153" s="32">
        <f t="shared" si="1478"/>
        <v>0</v>
      </c>
      <c r="CG14153" s="32" t="str">
        <f t="shared" si="1479"/>
        <v/>
      </c>
      <c r="CH14153" s="32">
        <v>148</v>
      </c>
      <c r="CI14153" s="32" t="s">
        <v>8</v>
      </c>
      <c r="CJ14153" s="32" t="str">
        <f t="shared" si="1480"/>
        <v/>
      </c>
      <c r="CK14153" s="32" t="str">
        <f t="shared" si="1481"/>
        <v/>
      </c>
      <c r="CL14153" s="32" t="str">
        <f t="shared" si="1482"/>
        <v/>
      </c>
      <c r="CM14153" s="32" t="str">
        <f t="shared" si="1483"/>
        <v/>
      </c>
      <c r="CN14153" s="32" t="str">
        <f t="shared" si="1484"/>
        <v/>
      </c>
    </row>
    <row r="14154" spans="71:92" x14ac:dyDescent="0.3">
      <c r="BS14154" s="32" t="str">
        <f>IF(Kiadasi_kiseroiv!$K$2=BT14154,BV14154,"")</f>
        <v/>
      </c>
      <c r="BT14154" s="34" t="str">
        <f t="shared" si="1471"/>
        <v/>
      </c>
      <c r="BU14154" s="32" t="str">
        <f t="shared" si="1472"/>
        <v/>
      </c>
      <c r="BV14154" s="32" t="str">
        <f t="shared" si="1485"/>
        <v/>
      </c>
      <c r="BW14154" s="32" t="str">
        <f t="shared" si="1486"/>
        <v/>
      </c>
      <c r="BX14154" s="32" t="str">
        <f t="shared" si="1473"/>
        <v/>
      </c>
      <c r="BY14154" s="32" t="str">
        <f t="shared" si="1474"/>
        <v/>
      </c>
      <c r="BZ14154" s="32" t="str">
        <f t="shared" si="1487"/>
        <v/>
      </c>
      <c r="CA14154" s="32" t="str">
        <f t="shared" si="1488"/>
        <v/>
      </c>
      <c r="CB14154" s="33">
        <f>IF(COUNTIF($CD$7:CD14154,CD14154)=1,CD14154,CD14154+COUNTIF($CD$6:CD14153,CD14154))</f>
        <v>60288</v>
      </c>
      <c r="CC14154" s="34">
        <f t="shared" si="1475"/>
        <v>55153</v>
      </c>
      <c r="CD14154" s="32">
        <f t="shared" si="1476"/>
        <v>55153</v>
      </c>
      <c r="CE14154" s="32">
        <f t="shared" si="1477"/>
        <v>0</v>
      </c>
      <c r="CF14154" s="32">
        <f t="shared" si="1478"/>
        <v>0</v>
      </c>
      <c r="CG14154" s="32" t="str">
        <f t="shared" si="1479"/>
        <v/>
      </c>
      <c r="CH14154" s="32">
        <v>149</v>
      </c>
      <c r="CI14154" s="32" t="s">
        <v>8</v>
      </c>
      <c r="CJ14154" s="32" t="str">
        <f t="shared" si="1480"/>
        <v/>
      </c>
      <c r="CK14154" s="32" t="str">
        <f t="shared" si="1481"/>
        <v/>
      </c>
      <c r="CL14154" s="32" t="str">
        <f t="shared" si="1482"/>
        <v/>
      </c>
      <c r="CM14154" s="32" t="str">
        <f t="shared" si="1483"/>
        <v/>
      </c>
      <c r="CN14154" s="32" t="str">
        <f t="shared" si="1484"/>
        <v/>
      </c>
    </row>
    <row r="14155" spans="71:92" x14ac:dyDescent="0.3">
      <c r="BS14155" s="32" t="str">
        <f>IF(Kiadasi_kiseroiv!$K$2=BT14155,BV14155,"")</f>
        <v/>
      </c>
      <c r="BT14155" s="34" t="str">
        <f t="shared" si="1471"/>
        <v/>
      </c>
      <c r="BU14155" s="32" t="str">
        <f t="shared" si="1472"/>
        <v/>
      </c>
      <c r="BV14155" s="32" t="str">
        <f t="shared" si="1485"/>
        <v/>
      </c>
      <c r="BW14155" s="32" t="str">
        <f t="shared" si="1486"/>
        <v/>
      </c>
      <c r="BX14155" s="32" t="str">
        <f t="shared" si="1473"/>
        <v/>
      </c>
      <c r="BY14155" s="32" t="str">
        <f t="shared" si="1474"/>
        <v/>
      </c>
      <c r="BZ14155" s="32" t="str">
        <f t="shared" si="1487"/>
        <v/>
      </c>
      <c r="CA14155" s="32" t="str">
        <f t="shared" si="1488"/>
        <v/>
      </c>
      <c r="CB14155" s="33">
        <f>IF(COUNTIF($CD$7:CD14155,CD14155)=1,CD14155,CD14155+COUNTIF($CD$6:CD14154,CD14155))</f>
        <v>60289</v>
      </c>
      <c r="CC14155" s="34">
        <f t="shared" si="1475"/>
        <v>55153</v>
      </c>
      <c r="CD14155" s="32">
        <f t="shared" si="1476"/>
        <v>55153</v>
      </c>
      <c r="CE14155" s="32">
        <f t="shared" si="1477"/>
        <v>0</v>
      </c>
      <c r="CF14155" s="32">
        <f t="shared" si="1478"/>
        <v>0</v>
      </c>
      <c r="CG14155" s="32" t="str">
        <f t="shared" si="1479"/>
        <v/>
      </c>
      <c r="CH14155" s="32">
        <v>150</v>
      </c>
      <c r="CI14155" s="32" t="s">
        <v>8</v>
      </c>
      <c r="CJ14155" s="32" t="str">
        <f t="shared" si="1480"/>
        <v/>
      </c>
      <c r="CK14155" s="32" t="str">
        <f t="shared" si="1481"/>
        <v/>
      </c>
      <c r="CL14155" s="32" t="str">
        <f t="shared" si="1482"/>
        <v/>
      </c>
      <c r="CM14155" s="32" t="str">
        <f t="shared" si="1483"/>
        <v/>
      </c>
      <c r="CN14155" s="32" t="str">
        <f t="shared" si="1484"/>
        <v/>
      </c>
    </row>
    <row r="14156" spans="71:92" x14ac:dyDescent="0.3">
      <c r="BS14156" s="32" t="str">
        <f>IF(Kiadasi_kiseroiv!$K$2=BT14156,BV14156,"")</f>
        <v/>
      </c>
      <c r="BT14156" s="34" t="str">
        <f t="shared" si="1471"/>
        <v/>
      </c>
      <c r="BU14156" s="32" t="str">
        <f t="shared" si="1472"/>
        <v/>
      </c>
      <c r="BV14156" s="32" t="str">
        <f t="shared" si="1485"/>
        <v/>
      </c>
      <c r="BW14156" s="32" t="str">
        <f t="shared" si="1486"/>
        <v/>
      </c>
      <c r="BX14156" s="32" t="str">
        <f t="shared" si="1473"/>
        <v/>
      </c>
      <c r="BY14156" s="32" t="str">
        <f t="shared" si="1474"/>
        <v/>
      </c>
      <c r="BZ14156" s="32" t="str">
        <f t="shared" si="1487"/>
        <v/>
      </c>
      <c r="CA14156" s="32" t="str">
        <f t="shared" si="1488"/>
        <v/>
      </c>
      <c r="CB14156" s="33">
        <f>IF(COUNTIF($CD$7:CD14156,CD14156)=1,CD14156,CD14156+COUNTIF($CD$6:CD14155,CD14156))</f>
        <v>60290</v>
      </c>
      <c r="CC14156" s="34">
        <f t="shared" si="1475"/>
        <v>55153</v>
      </c>
      <c r="CD14156" s="32">
        <f t="shared" si="1476"/>
        <v>55153</v>
      </c>
      <c r="CE14156" s="32">
        <f t="shared" si="1477"/>
        <v>0</v>
      </c>
      <c r="CF14156" s="32">
        <f t="shared" si="1478"/>
        <v>0</v>
      </c>
      <c r="CG14156" s="32" t="str">
        <f t="shared" si="1479"/>
        <v/>
      </c>
      <c r="CH14156" s="32">
        <v>151</v>
      </c>
      <c r="CI14156" s="32" t="s">
        <v>8</v>
      </c>
      <c r="CJ14156" s="32" t="str">
        <f t="shared" si="1480"/>
        <v/>
      </c>
      <c r="CK14156" s="32" t="str">
        <f t="shared" si="1481"/>
        <v/>
      </c>
      <c r="CL14156" s="32" t="str">
        <f t="shared" si="1482"/>
        <v/>
      </c>
      <c r="CM14156" s="32" t="str">
        <f t="shared" si="1483"/>
        <v/>
      </c>
      <c r="CN14156" s="32" t="str">
        <f t="shared" si="1484"/>
        <v/>
      </c>
    </row>
    <row r="14157" spans="71:92" x14ac:dyDescent="0.3">
      <c r="BS14157" s="32" t="str">
        <f>IF(Kiadasi_kiseroiv!$K$2=BT14157,BV14157,"")</f>
        <v/>
      </c>
      <c r="BT14157" s="34" t="str">
        <f t="shared" si="1471"/>
        <v/>
      </c>
      <c r="BU14157" s="32" t="str">
        <f t="shared" si="1472"/>
        <v/>
      </c>
      <c r="BV14157" s="32" t="str">
        <f t="shared" si="1485"/>
        <v/>
      </c>
      <c r="BW14157" s="32" t="str">
        <f t="shared" si="1486"/>
        <v/>
      </c>
      <c r="BX14157" s="32" t="str">
        <f t="shared" si="1473"/>
        <v/>
      </c>
      <c r="BY14157" s="32" t="str">
        <f t="shared" si="1474"/>
        <v/>
      </c>
      <c r="BZ14157" s="32" t="str">
        <f t="shared" si="1487"/>
        <v/>
      </c>
      <c r="CA14157" s="32" t="str">
        <f t="shared" si="1488"/>
        <v/>
      </c>
      <c r="CB14157" s="33">
        <f>IF(COUNTIF($CD$7:CD14157,CD14157)=1,CD14157,CD14157+COUNTIF($CD$6:CD14156,CD14157))</f>
        <v>60291</v>
      </c>
      <c r="CC14157" s="34">
        <f t="shared" si="1475"/>
        <v>55153</v>
      </c>
      <c r="CD14157" s="32">
        <f t="shared" si="1476"/>
        <v>55153</v>
      </c>
      <c r="CE14157" s="32">
        <f t="shared" si="1477"/>
        <v>0</v>
      </c>
      <c r="CF14157" s="32">
        <f t="shared" si="1478"/>
        <v>0</v>
      </c>
      <c r="CG14157" s="32" t="str">
        <f t="shared" si="1479"/>
        <v/>
      </c>
      <c r="CH14157" s="32">
        <v>152</v>
      </c>
      <c r="CI14157" s="32" t="s">
        <v>8</v>
      </c>
      <c r="CJ14157" s="32" t="str">
        <f t="shared" si="1480"/>
        <v/>
      </c>
      <c r="CK14157" s="32" t="str">
        <f t="shared" si="1481"/>
        <v/>
      </c>
      <c r="CL14157" s="32" t="str">
        <f t="shared" si="1482"/>
        <v/>
      </c>
      <c r="CM14157" s="32" t="str">
        <f t="shared" si="1483"/>
        <v/>
      </c>
      <c r="CN14157" s="32" t="str">
        <f t="shared" si="1484"/>
        <v/>
      </c>
    </row>
    <row r="14158" spans="71:92" x14ac:dyDescent="0.3">
      <c r="BS14158" s="32" t="str">
        <f>IF(Kiadasi_kiseroiv!$K$2=BT14158,BV14158,"")</f>
        <v/>
      </c>
      <c r="BT14158" s="34" t="str">
        <f t="shared" si="1471"/>
        <v/>
      </c>
      <c r="BU14158" s="32" t="str">
        <f t="shared" si="1472"/>
        <v/>
      </c>
      <c r="BV14158" s="32" t="str">
        <f t="shared" si="1485"/>
        <v/>
      </c>
      <c r="BW14158" s="32" t="str">
        <f t="shared" si="1486"/>
        <v/>
      </c>
      <c r="BX14158" s="32" t="str">
        <f t="shared" si="1473"/>
        <v/>
      </c>
      <c r="BY14158" s="32" t="str">
        <f t="shared" si="1474"/>
        <v/>
      </c>
      <c r="BZ14158" s="32" t="str">
        <f t="shared" si="1487"/>
        <v/>
      </c>
      <c r="CA14158" s="32" t="str">
        <f t="shared" si="1488"/>
        <v/>
      </c>
      <c r="CB14158" s="33">
        <f>IF(COUNTIF($CD$7:CD14158,CD14158)=1,CD14158,CD14158+COUNTIF($CD$6:CD14157,CD14158))</f>
        <v>60292</v>
      </c>
      <c r="CC14158" s="34">
        <f t="shared" si="1475"/>
        <v>55153</v>
      </c>
      <c r="CD14158" s="32">
        <f t="shared" si="1476"/>
        <v>55153</v>
      </c>
      <c r="CE14158" s="32">
        <f t="shared" si="1477"/>
        <v>0</v>
      </c>
      <c r="CF14158" s="32">
        <f t="shared" si="1478"/>
        <v>0</v>
      </c>
      <c r="CG14158" s="32" t="str">
        <f t="shared" si="1479"/>
        <v/>
      </c>
      <c r="CH14158" s="32">
        <v>153</v>
      </c>
      <c r="CI14158" s="32" t="s">
        <v>8</v>
      </c>
      <c r="CJ14158" s="32" t="str">
        <f t="shared" si="1480"/>
        <v/>
      </c>
      <c r="CK14158" s="32" t="str">
        <f t="shared" si="1481"/>
        <v/>
      </c>
      <c r="CL14158" s="32" t="str">
        <f t="shared" si="1482"/>
        <v/>
      </c>
      <c r="CM14158" s="32" t="str">
        <f t="shared" si="1483"/>
        <v/>
      </c>
      <c r="CN14158" s="32" t="str">
        <f t="shared" si="1484"/>
        <v/>
      </c>
    </row>
    <row r="14159" spans="71:92" x14ac:dyDescent="0.3">
      <c r="BS14159" s="32" t="str">
        <f>IF(Kiadasi_kiseroiv!$K$2=BT14159,BV14159,"")</f>
        <v/>
      </c>
      <c r="BT14159" s="34" t="str">
        <f t="shared" si="1471"/>
        <v/>
      </c>
      <c r="BU14159" s="32" t="str">
        <f t="shared" si="1472"/>
        <v/>
      </c>
      <c r="BV14159" s="32" t="str">
        <f t="shared" si="1485"/>
        <v/>
      </c>
      <c r="BW14159" s="32" t="str">
        <f t="shared" si="1486"/>
        <v/>
      </c>
      <c r="BX14159" s="32" t="str">
        <f t="shared" si="1473"/>
        <v/>
      </c>
      <c r="BY14159" s="32" t="str">
        <f t="shared" si="1474"/>
        <v/>
      </c>
      <c r="BZ14159" s="32" t="str">
        <f t="shared" si="1487"/>
        <v/>
      </c>
      <c r="CA14159" s="32" t="str">
        <f t="shared" si="1488"/>
        <v/>
      </c>
      <c r="CB14159" s="33">
        <f>IF(COUNTIF($CD$7:CD14159,CD14159)=1,CD14159,CD14159+COUNTIF($CD$6:CD14158,CD14159))</f>
        <v>60293</v>
      </c>
      <c r="CC14159" s="34">
        <f t="shared" si="1475"/>
        <v>55153</v>
      </c>
      <c r="CD14159" s="32">
        <f t="shared" si="1476"/>
        <v>55153</v>
      </c>
      <c r="CE14159" s="32">
        <f t="shared" si="1477"/>
        <v>0</v>
      </c>
      <c r="CF14159" s="32">
        <f t="shared" si="1478"/>
        <v>0</v>
      </c>
      <c r="CG14159" s="32" t="str">
        <f t="shared" si="1479"/>
        <v/>
      </c>
      <c r="CH14159" s="32">
        <v>154</v>
      </c>
      <c r="CI14159" s="32" t="s">
        <v>8</v>
      </c>
      <c r="CJ14159" s="32" t="str">
        <f t="shared" si="1480"/>
        <v/>
      </c>
      <c r="CK14159" s="32" t="str">
        <f t="shared" si="1481"/>
        <v/>
      </c>
      <c r="CL14159" s="32" t="str">
        <f t="shared" si="1482"/>
        <v/>
      </c>
      <c r="CM14159" s="32" t="str">
        <f t="shared" si="1483"/>
        <v/>
      </c>
      <c r="CN14159" s="32" t="str">
        <f t="shared" si="1484"/>
        <v/>
      </c>
    </row>
    <row r="14160" spans="71:92" x14ac:dyDescent="0.3">
      <c r="BS14160" s="32" t="str">
        <f>IF(Kiadasi_kiseroiv!$K$2=BT14160,BV14160,"")</f>
        <v/>
      </c>
      <c r="BT14160" s="34" t="str">
        <f t="shared" si="1471"/>
        <v/>
      </c>
      <c r="BU14160" s="32" t="str">
        <f t="shared" si="1472"/>
        <v/>
      </c>
      <c r="BV14160" s="32" t="str">
        <f t="shared" si="1485"/>
        <v/>
      </c>
      <c r="BW14160" s="32" t="str">
        <f t="shared" si="1486"/>
        <v/>
      </c>
      <c r="BX14160" s="32" t="str">
        <f t="shared" si="1473"/>
        <v/>
      </c>
      <c r="BY14160" s="32" t="str">
        <f t="shared" si="1474"/>
        <v/>
      </c>
      <c r="BZ14160" s="32" t="str">
        <f t="shared" si="1487"/>
        <v/>
      </c>
      <c r="CA14160" s="32" t="str">
        <f t="shared" si="1488"/>
        <v/>
      </c>
      <c r="CB14160" s="33">
        <f>IF(COUNTIF($CD$7:CD14160,CD14160)=1,CD14160,CD14160+COUNTIF($CD$6:CD14159,CD14160))</f>
        <v>60294</v>
      </c>
      <c r="CC14160" s="34">
        <f t="shared" si="1475"/>
        <v>55153</v>
      </c>
      <c r="CD14160" s="32">
        <f t="shared" si="1476"/>
        <v>55153</v>
      </c>
      <c r="CE14160" s="32">
        <f t="shared" si="1477"/>
        <v>0</v>
      </c>
      <c r="CF14160" s="32">
        <f t="shared" si="1478"/>
        <v>0</v>
      </c>
      <c r="CG14160" s="32" t="str">
        <f t="shared" si="1479"/>
        <v/>
      </c>
      <c r="CH14160" s="32">
        <v>155</v>
      </c>
      <c r="CI14160" s="32" t="s">
        <v>8</v>
      </c>
      <c r="CJ14160" s="32" t="str">
        <f t="shared" si="1480"/>
        <v/>
      </c>
      <c r="CK14160" s="32" t="str">
        <f t="shared" si="1481"/>
        <v/>
      </c>
      <c r="CL14160" s="32" t="str">
        <f t="shared" si="1482"/>
        <v/>
      </c>
      <c r="CM14160" s="32" t="str">
        <f t="shared" si="1483"/>
        <v/>
      </c>
      <c r="CN14160" s="32" t="str">
        <f t="shared" si="1484"/>
        <v/>
      </c>
    </row>
    <row r="14161" spans="71:92" x14ac:dyDescent="0.3">
      <c r="BS14161" s="32" t="str">
        <f>IF(Kiadasi_kiseroiv!$K$2=BT14161,BV14161,"")</f>
        <v/>
      </c>
      <c r="BT14161" s="34" t="str">
        <f t="shared" si="1471"/>
        <v/>
      </c>
      <c r="BU14161" s="32" t="str">
        <f t="shared" si="1472"/>
        <v/>
      </c>
      <c r="BV14161" s="32" t="str">
        <f t="shared" si="1485"/>
        <v/>
      </c>
      <c r="BW14161" s="32" t="str">
        <f t="shared" si="1486"/>
        <v/>
      </c>
      <c r="BX14161" s="32" t="str">
        <f t="shared" si="1473"/>
        <v/>
      </c>
      <c r="BY14161" s="32" t="str">
        <f t="shared" si="1474"/>
        <v/>
      </c>
      <c r="BZ14161" s="32" t="str">
        <f t="shared" si="1487"/>
        <v/>
      </c>
      <c r="CA14161" s="32" t="str">
        <f t="shared" si="1488"/>
        <v/>
      </c>
      <c r="CB14161" s="33">
        <f>IF(COUNTIF($CD$7:CD14161,CD14161)=1,CD14161,CD14161+COUNTIF($CD$6:CD14160,CD14161))</f>
        <v>60295</v>
      </c>
      <c r="CC14161" s="34">
        <f t="shared" si="1475"/>
        <v>55153</v>
      </c>
      <c r="CD14161" s="32">
        <f t="shared" si="1476"/>
        <v>55153</v>
      </c>
      <c r="CE14161" s="32">
        <f t="shared" si="1477"/>
        <v>0</v>
      </c>
      <c r="CF14161" s="32">
        <f t="shared" si="1478"/>
        <v>0</v>
      </c>
      <c r="CG14161" s="32" t="str">
        <f t="shared" si="1479"/>
        <v/>
      </c>
      <c r="CH14161" s="32">
        <v>156</v>
      </c>
      <c r="CI14161" s="32" t="s">
        <v>8</v>
      </c>
      <c r="CJ14161" s="32" t="str">
        <f t="shared" si="1480"/>
        <v/>
      </c>
      <c r="CK14161" s="32" t="str">
        <f t="shared" si="1481"/>
        <v/>
      </c>
      <c r="CL14161" s="32" t="str">
        <f t="shared" si="1482"/>
        <v/>
      </c>
      <c r="CM14161" s="32" t="str">
        <f t="shared" si="1483"/>
        <v/>
      </c>
      <c r="CN14161" s="32" t="str">
        <f t="shared" si="1484"/>
        <v/>
      </c>
    </row>
    <row r="14162" spans="71:92" x14ac:dyDescent="0.3">
      <c r="BS14162" s="32" t="str">
        <f>IF(Kiadasi_kiseroiv!$K$2=BT14162,BV14162,"")</f>
        <v/>
      </c>
      <c r="BT14162" s="34" t="str">
        <f t="shared" si="1471"/>
        <v/>
      </c>
      <c r="BU14162" s="32" t="str">
        <f t="shared" si="1472"/>
        <v/>
      </c>
      <c r="BV14162" s="32" t="str">
        <f t="shared" si="1485"/>
        <v/>
      </c>
      <c r="BW14162" s="32" t="str">
        <f t="shared" si="1486"/>
        <v/>
      </c>
      <c r="BX14162" s="32" t="str">
        <f t="shared" si="1473"/>
        <v/>
      </c>
      <c r="BY14162" s="32" t="str">
        <f t="shared" si="1474"/>
        <v/>
      </c>
      <c r="BZ14162" s="32" t="str">
        <f t="shared" si="1487"/>
        <v/>
      </c>
      <c r="CA14162" s="32" t="str">
        <f t="shared" si="1488"/>
        <v/>
      </c>
      <c r="CB14162" s="33">
        <f>IF(COUNTIF($CD$7:CD14162,CD14162)=1,CD14162,CD14162+COUNTIF($CD$6:CD14161,CD14162))</f>
        <v>60296</v>
      </c>
      <c r="CC14162" s="34">
        <f t="shared" si="1475"/>
        <v>55153</v>
      </c>
      <c r="CD14162" s="32">
        <f t="shared" si="1476"/>
        <v>55153</v>
      </c>
      <c r="CE14162" s="32">
        <f t="shared" si="1477"/>
        <v>0</v>
      </c>
      <c r="CF14162" s="32">
        <f t="shared" si="1478"/>
        <v>0</v>
      </c>
      <c r="CG14162" s="32" t="str">
        <f t="shared" si="1479"/>
        <v/>
      </c>
      <c r="CH14162" s="32">
        <v>157</v>
      </c>
      <c r="CI14162" s="32" t="s">
        <v>8</v>
      </c>
      <c r="CJ14162" s="32" t="str">
        <f t="shared" si="1480"/>
        <v/>
      </c>
      <c r="CK14162" s="32" t="str">
        <f t="shared" si="1481"/>
        <v/>
      </c>
      <c r="CL14162" s="32" t="str">
        <f t="shared" si="1482"/>
        <v/>
      </c>
      <c r="CM14162" s="32" t="str">
        <f t="shared" si="1483"/>
        <v/>
      </c>
      <c r="CN14162" s="32" t="str">
        <f t="shared" si="1484"/>
        <v/>
      </c>
    </row>
    <row r="14163" spans="71:92" x14ac:dyDescent="0.3">
      <c r="BS14163" s="32" t="str">
        <f>IF(Kiadasi_kiseroiv!$K$2=BT14163,BV14163,"")</f>
        <v/>
      </c>
      <c r="BT14163" s="34" t="str">
        <f t="shared" si="1471"/>
        <v/>
      </c>
      <c r="BU14163" s="32" t="str">
        <f t="shared" si="1472"/>
        <v/>
      </c>
      <c r="BV14163" s="32" t="str">
        <f t="shared" si="1485"/>
        <v/>
      </c>
      <c r="BW14163" s="32" t="str">
        <f t="shared" si="1486"/>
        <v/>
      </c>
      <c r="BX14163" s="32" t="str">
        <f t="shared" si="1473"/>
        <v/>
      </c>
      <c r="BY14163" s="32" t="str">
        <f t="shared" si="1474"/>
        <v/>
      </c>
      <c r="BZ14163" s="32" t="str">
        <f t="shared" si="1487"/>
        <v/>
      </c>
      <c r="CA14163" s="32" t="str">
        <f t="shared" si="1488"/>
        <v/>
      </c>
      <c r="CB14163" s="33">
        <f>IF(COUNTIF($CD$7:CD14163,CD14163)=1,CD14163,CD14163+COUNTIF($CD$6:CD14162,CD14163))</f>
        <v>60297</v>
      </c>
      <c r="CC14163" s="34">
        <f t="shared" si="1475"/>
        <v>55153</v>
      </c>
      <c r="CD14163" s="32">
        <f t="shared" si="1476"/>
        <v>55153</v>
      </c>
      <c r="CE14163" s="32">
        <f t="shared" si="1477"/>
        <v>0</v>
      </c>
      <c r="CF14163" s="32">
        <f t="shared" si="1478"/>
        <v>0</v>
      </c>
      <c r="CG14163" s="32" t="str">
        <f t="shared" si="1479"/>
        <v/>
      </c>
      <c r="CH14163" s="32">
        <v>158</v>
      </c>
      <c r="CI14163" s="32" t="s">
        <v>8</v>
      </c>
      <c r="CJ14163" s="32" t="str">
        <f t="shared" si="1480"/>
        <v/>
      </c>
      <c r="CK14163" s="32" t="str">
        <f t="shared" si="1481"/>
        <v/>
      </c>
      <c r="CL14163" s="32" t="str">
        <f t="shared" si="1482"/>
        <v/>
      </c>
      <c r="CM14163" s="32" t="str">
        <f t="shared" si="1483"/>
        <v/>
      </c>
      <c r="CN14163" s="32" t="str">
        <f t="shared" si="1484"/>
        <v/>
      </c>
    </row>
    <row r="14164" spans="71:92" x14ac:dyDescent="0.3">
      <c r="BS14164" s="32" t="str">
        <f>IF(Kiadasi_kiseroiv!$K$2=BT14164,BV14164,"")</f>
        <v/>
      </c>
      <c r="BT14164" s="34" t="str">
        <f t="shared" si="1471"/>
        <v/>
      </c>
      <c r="BU14164" s="32" t="str">
        <f t="shared" si="1472"/>
        <v/>
      </c>
      <c r="BV14164" s="32" t="str">
        <f t="shared" si="1485"/>
        <v/>
      </c>
      <c r="BW14164" s="32" t="str">
        <f t="shared" si="1486"/>
        <v/>
      </c>
      <c r="BX14164" s="32" t="str">
        <f t="shared" si="1473"/>
        <v/>
      </c>
      <c r="BY14164" s="32" t="str">
        <f t="shared" si="1474"/>
        <v/>
      </c>
      <c r="BZ14164" s="32" t="str">
        <f t="shared" si="1487"/>
        <v/>
      </c>
      <c r="CA14164" s="32" t="str">
        <f t="shared" si="1488"/>
        <v/>
      </c>
      <c r="CB14164" s="33">
        <f>IF(COUNTIF($CD$7:CD14164,CD14164)=1,CD14164,CD14164+COUNTIF($CD$6:CD14163,CD14164))</f>
        <v>60298</v>
      </c>
      <c r="CC14164" s="34">
        <f t="shared" si="1475"/>
        <v>55153</v>
      </c>
      <c r="CD14164" s="32">
        <f t="shared" si="1476"/>
        <v>55153</v>
      </c>
      <c r="CE14164" s="32">
        <f t="shared" si="1477"/>
        <v>0</v>
      </c>
      <c r="CF14164" s="32">
        <f t="shared" si="1478"/>
        <v>0</v>
      </c>
      <c r="CG14164" s="32" t="str">
        <f t="shared" si="1479"/>
        <v/>
      </c>
      <c r="CH14164" s="32">
        <v>159</v>
      </c>
      <c r="CI14164" s="32" t="s">
        <v>8</v>
      </c>
      <c r="CJ14164" s="32" t="str">
        <f t="shared" si="1480"/>
        <v/>
      </c>
      <c r="CK14164" s="32" t="str">
        <f t="shared" si="1481"/>
        <v/>
      </c>
      <c r="CL14164" s="32" t="str">
        <f t="shared" si="1482"/>
        <v/>
      </c>
      <c r="CM14164" s="32" t="str">
        <f t="shared" si="1483"/>
        <v/>
      </c>
      <c r="CN14164" s="32" t="str">
        <f t="shared" si="1484"/>
        <v/>
      </c>
    </row>
    <row r="14165" spans="71:92" x14ac:dyDescent="0.3">
      <c r="BS14165" s="32" t="str">
        <f>IF(Kiadasi_kiseroiv!$K$2=BT14165,BV14165,"")</f>
        <v/>
      </c>
      <c r="BT14165" s="34" t="str">
        <f t="shared" si="1471"/>
        <v/>
      </c>
      <c r="BU14165" s="32" t="str">
        <f t="shared" si="1472"/>
        <v/>
      </c>
      <c r="BV14165" s="32" t="str">
        <f t="shared" si="1485"/>
        <v/>
      </c>
      <c r="BW14165" s="32" t="str">
        <f t="shared" si="1486"/>
        <v/>
      </c>
      <c r="BX14165" s="32" t="str">
        <f t="shared" si="1473"/>
        <v/>
      </c>
      <c r="BY14165" s="32" t="str">
        <f t="shared" si="1474"/>
        <v/>
      </c>
      <c r="BZ14165" s="32" t="str">
        <f t="shared" si="1487"/>
        <v/>
      </c>
      <c r="CA14165" s="32" t="str">
        <f t="shared" si="1488"/>
        <v/>
      </c>
      <c r="CB14165" s="33">
        <f>IF(COUNTIF($CD$7:CD14165,CD14165)=1,CD14165,CD14165+COUNTIF($CD$6:CD14164,CD14165))</f>
        <v>60299</v>
      </c>
      <c r="CC14165" s="34">
        <f t="shared" si="1475"/>
        <v>55153</v>
      </c>
      <c r="CD14165" s="32">
        <f t="shared" si="1476"/>
        <v>55153</v>
      </c>
      <c r="CE14165" s="32">
        <f t="shared" si="1477"/>
        <v>0</v>
      </c>
      <c r="CF14165" s="32">
        <f t="shared" si="1478"/>
        <v>0</v>
      </c>
      <c r="CG14165" s="32" t="str">
        <f t="shared" si="1479"/>
        <v/>
      </c>
      <c r="CH14165" s="32">
        <v>160</v>
      </c>
      <c r="CI14165" s="32" t="s">
        <v>8</v>
      </c>
      <c r="CJ14165" s="32" t="str">
        <f t="shared" si="1480"/>
        <v/>
      </c>
      <c r="CK14165" s="32" t="str">
        <f t="shared" si="1481"/>
        <v/>
      </c>
      <c r="CL14165" s="32" t="str">
        <f t="shared" si="1482"/>
        <v/>
      </c>
      <c r="CM14165" s="32" t="str">
        <f t="shared" si="1483"/>
        <v/>
      </c>
      <c r="CN14165" s="32" t="str">
        <f t="shared" si="1484"/>
        <v/>
      </c>
    </row>
    <row r="14166" spans="71:92" x14ac:dyDescent="0.3">
      <c r="BS14166" s="32" t="str">
        <f>IF(Kiadasi_kiseroiv!$K$2=BT14166,BV14166,"")</f>
        <v/>
      </c>
      <c r="BT14166" s="34" t="str">
        <f t="shared" si="1471"/>
        <v/>
      </c>
      <c r="BU14166" s="32" t="str">
        <f t="shared" si="1472"/>
        <v/>
      </c>
      <c r="BV14166" s="32" t="str">
        <f t="shared" si="1485"/>
        <v/>
      </c>
      <c r="BW14166" s="32" t="str">
        <f t="shared" si="1486"/>
        <v/>
      </c>
      <c r="BX14166" s="32" t="str">
        <f t="shared" si="1473"/>
        <v/>
      </c>
      <c r="BY14166" s="32" t="str">
        <f t="shared" si="1474"/>
        <v/>
      </c>
      <c r="BZ14166" s="32" t="str">
        <f t="shared" si="1487"/>
        <v/>
      </c>
      <c r="CA14166" s="32" t="str">
        <f t="shared" si="1488"/>
        <v/>
      </c>
      <c r="CB14166" s="33">
        <f>IF(COUNTIF($CD$7:CD14166,CD14166)=1,CD14166,CD14166+COUNTIF($CD$6:CD14165,CD14166))</f>
        <v>60300</v>
      </c>
      <c r="CC14166" s="34">
        <f t="shared" si="1475"/>
        <v>55153</v>
      </c>
      <c r="CD14166" s="32">
        <f t="shared" si="1476"/>
        <v>55153</v>
      </c>
      <c r="CE14166" s="32">
        <f t="shared" si="1477"/>
        <v>0</v>
      </c>
      <c r="CF14166" s="32">
        <f t="shared" si="1478"/>
        <v>0</v>
      </c>
      <c r="CG14166" s="32" t="str">
        <f t="shared" si="1479"/>
        <v/>
      </c>
      <c r="CH14166" s="32">
        <v>161</v>
      </c>
      <c r="CI14166" s="32" t="s">
        <v>8</v>
      </c>
      <c r="CJ14166" s="32" t="str">
        <f t="shared" si="1480"/>
        <v/>
      </c>
      <c r="CK14166" s="32" t="str">
        <f t="shared" si="1481"/>
        <v/>
      </c>
      <c r="CL14166" s="32" t="str">
        <f t="shared" si="1482"/>
        <v/>
      </c>
      <c r="CM14166" s="32" t="str">
        <f t="shared" si="1483"/>
        <v/>
      </c>
      <c r="CN14166" s="32" t="str">
        <f t="shared" si="1484"/>
        <v/>
      </c>
    </row>
    <row r="14167" spans="71:92" x14ac:dyDescent="0.3">
      <c r="BS14167" s="32" t="str">
        <f>IF(Kiadasi_kiseroiv!$K$2=BT14167,BV14167,"")</f>
        <v/>
      </c>
      <c r="BT14167" s="34" t="str">
        <f t="shared" si="1471"/>
        <v/>
      </c>
      <c r="BU14167" s="32" t="str">
        <f t="shared" si="1472"/>
        <v/>
      </c>
      <c r="BV14167" s="32" t="str">
        <f t="shared" si="1485"/>
        <v/>
      </c>
      <c r="BW14167" s="32" t="str">
        <f t="shared" si="1486"/>
        <v/>
      </c>
      <c r="BX14167" s="32" t="str">
        <f t="shared" si="1473"/>
        <v/>
      </c>
      <c r="BY14167" s="32" t="str">
        <f t="shared" si="1474"/>
        <v/>
      </c>
      <c r="BZ14167" s="32" t="str">
        <f t="shared" si="1487"/>
        <v/>
      </c>
      <c r="CA14167" s="32" t="str">
        <f t="shared" si="1488"/>
        <v/>
      </c>
      <c r="CB14167" s="33">
        <f>IF(COUNTIF($CD$7:CD14167,CD14167)=1,CD14167,CD14167+COUNTIF($CD$6:CD14166,CD14167))</f>
        <v>60301</v>
      </c>
      <c r="CC14167" s="34">
        <f t="shared" si="1475"/>
        <v>55153</v>
      </c>
      <c r="CD14167" s="32">
        <f t="shared" si="1476"/>
        <v>55153</v>
      </c>
      <c r="CE14167" s="32">
        <f t="shared" si="1477"/>
        <v>0</v>
      </c>
      <c r="CF14167" s="32">
        <f t="shared" si="1478"/>
        <v>0</v>
      </c>
      <c r="CG14167" s="32" t="str">
        <f t="shared" si="1479"/>
        <v/>
      </c>
      <c r="CH14167" s="32">
        <v>162</v>
      </c>
      <c r="CI14167" s="32" t="s">
        <v>8</v>
      </c>
      <c r="CJ14167" s="32" t="str">
        <f t="shared" si="1480"/>
        <v/>
      </c>
      <c r="CK14167" s="32" t="str">
        <f t="shared" si="1481"/>
        <v/>
      </c>
      <c r="CL14167" s="32" t="str">
        <f t="shared" si="1482"/>
        <v/>
      </c>
      <c r="CM14167" s="32" t="str">
        <f t="shared" si="1483"/>
        <v/>
      </c>
      <c r="CN14167" s="32" t="str">
        <f t="shared" si="1484"/>
        <v/>
      </c>
    </row>
    <row r="14168" spans="71:92" x14ac:dyDescent="0.3">
      <c r="BS14168" s="32" t="str">
        <f>IF(Kiadasi_kiseroiv!$K$2=BT14168,BV14168,"")</f>
        <v/>
      </c>
      <c r="BT14168" s="34" t="str">
        <f t="shared" si="1471"/>
        <v/>
      </c>
      <c r="BU14168" s="32" t="str">
        <f t="shared" si="1472"/>
        <v/>
      </c>
      <c r="BV14168" s="32" t="str">
        <f t="shared" si="1485"/>
        <v/>
      </c>
      <c r="BW14168" s="32" t="str">
        <f t="shared" si="1486"/>
        <v/>
      </c>
      <c r="BX14168" s="32" t="str">
        <f t="shared" si="1473"/>
        <v/>
      </c>
      <c r="BY14168" s="32" t="str">
        <f t="shared" si="1474"/>
        <v/>
      </c>
      <c r="BZ14168" s="32" t="str">
        <f t="shared" si="1487"/>
        <v/>
      </c>
      <c r="CA14168" s="32" t="str">
        <f t="shared" si="1488"/>
        <v/>
      </c>
      <c r="CB14168" s="33">
        <f>IF(COUNTIF($CD$7:CD14168,CD14168)=1,CD14168,CD14168+COUNTIF($CD$6:CD14167,CD14168))</f>
        <v>60302</v>
      </c>
      <c r="CC14168" s="34">
        <f t="shared" si="1475"/>
        <v>55153</v>
      </c>
      <c r="CD14168" s="32">
        <f t="shared" si="1476"/>
        <v>55153</v>
      </c>
      <c r="CE14168" s="32">
        <f t="shared" si="1477"/>
        <v>0</v>
      </c>
      <c r="CF14168" s="32">
        <f t="shared" si="1478"/>
        <v>0</v>
      </c>
      <c r="CG14168" s="32" t="str">
        <f t="shared" si="1479"/>
        <v/>
      </c>
      <c r="CH14168" s="32">
        <v>163</v>
      </c>
      <c r="CI14168" s="32" t="s">
        <v>8</v>
      </c>
      <c r="CJ14168" s="32" t="str">
        <f t="shared" si="1480"/>
        <v/>
      </c>
      <c r="CK14168" s="32" t="str">
        <f t="shared" si="1481"/>
        <v/>
      </c>
      <c r="CL14168" s="32" t="str">
        <f t="shared" si="1482"/>
        <v/>
      </c>
      <c r="CM14168" s="32" t="str">
        <f t="shared" si="1483"/>
        <v/>
      </c>
      <c r="CN14168" s="32" t="str">
        <f t="shared" si="1484"/>
        <v/>
      </c>
    </row>
    <row r="14169" spans="71:92" x14ac:dyDescent="0.3">
      <c r="BS14169" s="32" t="str">
        <f>IF(Kiadasi_kiseroiv!$K$2=BT14169,BV14169,"")</f>
        <v/>
      </c>
      <c r="BT14169" s="34" t="str">
        <f t="shared" si="1471"/>
        <v/>
      </c>
      <c r="BU14169" s="32" t="str">
        <f t="shared" si="1472"/>
        <v/>
      </c>
      <c r="BV14169" s="32" t="str">
        <f t="shared" si="1485"/>
        <v/>
      </c>
      <c r="BW14169" s="32" t="str">
        <f t="shared" si="1486"/>
        <v/>
      </c>
      <c r="BX14169" s="32" t="str">
        <f t="shared" si="1473"/>
        <v/>
      </c>
      <c r="BY14169" s="32" t="str">
        <f t="shared" si="1474"/>
        <v/>
      </c>
      <c r="BZ14169" s="32" t="str">
        <f t="shared" si="1487"/>
        <v/>
      </c>
      <c r="CA14169" s="32" t="str">
        <f t="shared" si="1488"/>
        <v/>
      </c>
      <c r="CB14169" s="33">
        <f>IF(COUNTIF($CD$7:CD14169,CD14169)=1,CD14169,CD14169+COUNTIF($CD$6:CD14168,CD14169))</f>
        <v>60303</v>
      </c>
      <c r="CC14169" s="34">
        <f t="shared" si="1475"/>
        <v>55153</v>
      </c>
      <c r="CD14169" s="32">
        <f t="shared" si="1476"/>
        <v>55153</v>
      </c>
      <c r="CE14169" s="32">
        <f t="shared" si="1477"/>
        <v>0</v>
      </c>
      <c r="CF14169" s="32">
        <f t="shared" si="1478"/>
        <v>0</v>
      </c>
      <c r="CG14169" s="32" t="str">
        <f t="shared" si="1479"/>
        <v/>
      </c>
      <c r="CH14169" s="32">
        <v>164</v>
      </c>
      <c r="CI14169" s="32" t="s">
        <v>8</v>
      </c>
      <c r="CJ14169" s="32" t="str">
        <f t="shared" si="1480"/>
        <v/>
      </c>
      <c r="CK14169" s="32" t="str">
        <f t="shared" si="1481"/>
        <v/>
      </c>
      <c r="CL14169" s="32" t="str">
        <f t="shared" si="1482"/>
        <v/>
      </c>
      <c r="CM14169" s="32" t="str">
        <f t="shared" si="1483"/>
        <v/>
      </c>
      <c r="CN14169" s="32" t="str">
        <f t="shared" si="1484"/>
        <v/>
      </c>
    </row>
    <row r="14170" spans="71:92" x14ac:dyDescent="0.3">
      <c r="BS14170" s="32" t="str">
        <f>IF(Kiadasi_kiseroiv!$K$2=BT14170,BV14170,"")</f>
        <v/>
      </c>
      <c r="BT14170" s="34" t="str">
        <f t="shared" si="1471"/>
        <v/>
      </c>
      <c r="BU14170" s="32" t="str">
        <f t="shared" si="1472"/>
        <v/>
      </c>
      <c r="BV14170" s="32" t="str">
        <f t="shared" si="1485"/>
        <v/>
      </c>
      <c r="BW14170" s="32" t="str">
        <f t="shared" si="1486"/>
        <v/>
      </c>
      <c r="BX14170" s="32" t="str">
        <f t="shared" si="1473"/>
        <v/>
      </c>
      <c r="BY14170" s="32" t="str">
        <f t="shared" si="1474"/>
        <v/>
      </c>
      <c r="BZ14170" s="32" t="str">
        <f t="shared" si="1487"/>
        <v/>
      </c>
      <c r="CA14170" s="32" t="str">
        <f t="shared" si="1488"/>
        <v/>
      </c>
      <c r="CB14170" s="33">
        <f>IF(COUNTIF($CD$7:CD14170,CD14170)=1,CD14170,CD14170+COUNTIF($CD$6:CD14169,CD14170))</f>
        <v>60304</v>
      </c>
      <c r="CC14170" s="34">
        <f t="shared" si="1475"/>
        <v>55153</v>
      </c>
      <c r="CD14170" s="32">
        <f t="shared" si="1476"/>
        <v>55153</v>
      </c>
      <c r="CE14170" s="32">
        <f t="shared" si="1477"/>
        <v>0</v>
      </c>
      <c r="CF14170" s="32">
        <f t="shared" si="1478"/>
        <v>0</v>
      </c>
      <c r="CG14170" s="32" t="str">
        <f t="shared" si="1479"/>
        <v/>
      </c>
      <c r="CH14170" s="32">
        <v>165</v>
      </c>
      <c r="CI14170" s="32" t="s">
        <v>8</v>
      </c>
      <c r="CJ14170" s="32" t="str">
        <f t="shared" si="1480"/>
        <v/>
      </c>
      <c r="CK14170" s="32" t="str">
        <f t="shared" si="1481"/>
        <v/>
      </c>
      <c r="CL14170" s="32" t="str">
        <f t="shared" si="1482"/>
        <v/>
      </c>
      <c r="CM14170" s="32" t="str">
        <f t="shared" si="1483"/>
        <v/>
      </c>
      <c r="CN14170" s="32" t="str">
        <f t="shared" si="1484"/>
        <v/>
      </c>
    </row>
    <row r="14171" spans="71:92" x14ac:dyDescent="0.3">
      <c r="BS14171" s="32" t="str">
        <f>IF(Kiadasi_kiseroiv!$K$2=BT14171,BV14171,"")</f>
        <v/>
      </c>
      <c r="BT14171" s="34" t="str">
        <f t="shared" si="1471"/>
        <v/>
      </c>
      <c r="BU14171" s="32" t="str">
        <f t="shared" si="1472"/>
        <v/>
      </c>
      <c r="BV14171" s="32" t="str">
        <f t="shared" si="1485"/>
        <v/>
      </c>
      <c r="BW14171" s="32" t="str">
        <f t="shared" si="1486"/>
        <v/>
      </c>
      <c r="BX14171" s="32" t="str">
        <f t="shared" si="1473"/>
        <v/>
      </c>
      <c r="BY14171" s="32" t="str">
        <f t="shared" si="1474"/>
        <v/>
      </c>
      <c r="BZ14171" s="32" t="str">
        <f t="shared" si="1487"/>
        <v/>
      </c>
      <c r="CA14171" s="32" t="str">
        <f t="shared" si="1488"/>
        <v/>
      </c>
      <c r="CB14171" s="33">
        <f>IF(COUNTIF($CD$7:CD14171,CD14171)=1,CD14171,CD14171+COUNTIF($CD$6:CD14170,CD14171))</f>
        <v>60305</v>
      </c>
      <c r="CC14171" s="34">
        <f t="shared" si="1475"/>
        <v>55153</v>
      </c>
      <c r="CD14171" s="32">
        <f t="shared" si="1476"/>
        <v>55153</v>
      </c>
      <c r="CE14171" s="32">
        <f t="shared" si="1477"/>
        <v>0</v>
      </c>
      <c r="CF14171" s="32">
        <f t="shared" si="1478"/>
        <v>0</v>
      </c>
      <c r="CG14171" s="32" t="str">
        <f t="shared" si="1479"/>
        <v/>
      </c>
      <c r="CH14171" s="32">
        <v>166</v>
      </c>
      <c r="CI14171" s="32" t="s">
        <v>8</v>
      </c>
      <c r="CJ14171" s="32" t="str">
        <f t="shared" si="1480"/>
        <v/>
      </c>
      <c r="CK14171" s="32" t="str">
        <f t="shared" si="1481"/>
        <v/>
      </c>
      <c r="CL14171" s="32" t="str">
        <f t="shared" si="1482"/>
        <v/>
      </c>
      <c r="CM14171" s="32" t="str">
        <f t="shared" si="1483"/>
        <v/>
      </c>
      <c r="CN14171" s="32" t="str">
        <f t="shared" si="1484"/>
        <v/>
      </c>
    </row>
    <row r="14172" spans="71:92" x14ac:dyDescent="0.3">
      <c r="BS14172" s="32" t="str">
        <f>IF(Kiadasi_kiseroiv!$K$2=BT14172,BV14172,"")</f>
        <v/>
      </c>
      <c r="BT14172" s="34" t="str">
        <f t="shared" si="1471"/>
        <v/>
      </c>
      <c r="BU14172" s="32" t="str">
        <f t="shared" si="1472"/>
        <v/>
      </c>
      <c r="BV14172" s="32" t="str">
        <f t="shared" si="1485"/>
        <v/>
      </c>
      <c r="BW14172" s="32" t="str">
        <f t="shared" si="1486"/>
        <v/>
      </c>
      <c r="BX14172" s="32" t="str">
        <f t="shared" si="1473"/>
        <v/>
      </c>
      <c r="BY14172" s="32" t="str">
        <f t="shared" si="1474"/>
        <v/>
      </c>
      <c r="BZ14172" s="32" t="str">
        <f t="shared" si="1487"/>
        <v/>
      </c>
      <c r="CA14172" s="32" t="str">
        <f t="shared" si="1488"/>
        <v/>
      </c>
      <c r="CB14172" s="33">
        <f>IF(COUNTIF($CD$7:CD14172,CD14172)=1,CD14172,CD14172+COUNTIF($CD$6:CD14171,CD14172))</f>
        <v>60306</v>
      </c>
      <c r="CC14172" s="34">
        <f t="shared" si="1475"/>
        <v>55153</v>
      </c>
      <c r="CD14172" s="32">
        <f t="shared" si="1476"/>
        <v>55153</v>
      </c>
      <c r="CE14172" s="32">
        <f t="shared" si="1477"/>
        <v>0</v>
      </c>
      <c r="CF14172" s="32">
        <f t="shared" si="1478"/>
        <v>0</v>
      </c>
      <c r="CG14172" s="32" t="str">
        <f t="shared" si="1479"/>
        <v/>
      </c>
      <c r="CH14172" s="32">
        <v>167</v>
      </c>
      <c r="CI14172" s="32" t="s">
        <v>8</v>
      </c>
      <c r="CJ14172" s="32" t="str">
        <f t="shared" si="1480"/>
        <v/>
      </c>
      <c r="CK14172" s="32" t="str">
        <f t="shared" si="1481"/>
        <v/>
      </c>
      <c r="CL14172" s="32" t="str">
        <f t="shared" si="1482"/>
        <v/>
      </c>
      <c r="CM14172" s="32" t="str">
        <f t="shared" si="1483"/>
        <v/>
      </c>
      <c r="CN14172" s="32" t="str">
        <f t="shared" si="1484"/>
        <v/>
      </c>
    </row>
    <row r="14173" spans="71:92" x14ac:dyDescent="0.3">
      <c r="BS14173" s="32" t="str">
        <f>IF(Kiadasi_kiseroiv!$K$2=BT14173,BV14173,"")</f>
        <v/>
      </c>
      <c r="BT14173" s="34" t="str">
        <f t="shared" si="1471"/>
        <v/>
      </c>
      <c r="BU14173" s="32" t="str">
        <f t="shared" si="1472"/>
        <v/>
      </c>
      <c r="BV14173" s="32" t="str">
        <f t="shared" si="1485"/>
        <v/>
      </c>
      <c r="BW14173" s="32" t="str">
        <f t="shared" si="1486"/>
        <v/>
      </c>
      <c r="BX14173" s="32" t="str">
        <f t="shared" si="1473"/>
        <v/>
      </c>
      <c r="BY14173" s="32" t="str">
        <f t="shared" si="1474"/>
        <v/>
      </c>
      <c r="BZ14173" s="32" t="str">
        <f t="shared" si="1487"/>
        <v/>
      </c>
      <c r="CA14173" s="32" t="str">
        <f t="shared" si="1488"/>
        <v/>
      </c>
      <c r="CB14173" s="33">
        <f>IF(COUNTIF($CD$7:CD14173,CD14173)=1,CD14173,CD14173+COUNTIF($CD$6:CD14172,CD14173))</f>
        <v>60307</v>
      </c>
      <c r="CC14173" s="34">
        <f t="shared" si="1475"/>
        <v>55153</v>
      </c>
      <c r="CD14173" s="32">
        <f t="shared" si="1476"/>
        <v>55153</v>
      </c>
      <c r="CE14173" s="32">
        <f t="shared" si="1477"/>
        <v>0</v>
      </c>
      <c r="CF14173" s="32">
        <f t="shared" si="1478"/>
        <v>0</v>
      </c>
      <c r="CG14173" s="32" t="str">
        <f t="shared" si="1479"/>
        <v/>
      </c>
      <c r="CH14173" s="32">
        <v>168</v>
      </c>
      <c r="CI14173" s="32" t="s">
        <v>8</v>
      </c>
      <c r="CJ14173" s="32" t="str">
        <f t="shared" si="1480"/>
        <v/>
      </c>
      <c r="CK14173" s="32" t="str">
        <f t="shared" si="1481"/>
        <v/>
      </c>
      <c r="CL14173" s="32" t="str">
        <f t="shared" si="1482"/>
        <v/>
      </c>
      <c r="CM14173" s="32" t="str">
        <f t="shared" si="1483"/>
        <v/>
      </c>
      <c r="CN14173" s="32" t="str">
        <f t="shared" si="1484"/>
        <v/>
      </c>
    </row>
    <row r="14174" spans="71:92" x14ac:dyDescent="0.3">
      <c r="BS14174" s="32" t="str">
        <f>IF(Kiadasi_kiseroiv!$K$2=BT14174,BV14174,"")</f>
        <v/>
      </c>
      <c r="BT14174" s="34" t="str">
        <f t="shared" si="1471"/>
        <v/>
      </c>
      <c r="BU14174" s="32" t="str">
        <f t="shared" si="1472"/>
        <v/>
      </c>
      <c r="BV14174" s="32" t="str">
        <f t="shared" si="1485"/>
        <v/>
      </c>
      <c r="BW14174" s="32" t="str">
        <f t="shared" si="1486"/>
        <v/>
      </c>
      <c r="BX14174" s="32" t="str">
        <f t="shared" si="1473"/>
        <v/>
      </c>
      <c r="BY14174" s="32" t="str">
        <f t="shared" si="1474"/>
        <v/>
      </c>
      <c r="BZ14174" s="32" t="str">
        <f t="shared" si="1487"/>
        <v/>
      </c>
      <c r="CA14174" s="32" t="str">
        <f t="shared" si="1488"/>
        <v/>
      </c>
      <c r="CB14174" s="33">
        <f>IF(COUNTIF($CD$7:CD14174,CD14174)=1,CD14174,CD14174+COUNTIF($CD$6:CD14173,CD14174))</f>
        <v>60308</v>
      </c>
      <c r="CC14174" s="34">
        <f t="shared" si="1475"/>
        <v>55153</v>
      </c>
      <c r="CD14174" s="32">
        <f t="shared" si="1476"/>
        <v>55153</v>
      </c>
      <c r="CE14174" s="32">
        <f t="shared" si="1477"/>
        <v>0</v>
      </c>
      <c r="CF14174" s="32">
        <f t="shared" si="1478"/>
        <v>0</v>
      </c>
      <c r="CG14174" s="32" t="str">
        <f t="shared" si="1479"/>
        <v/>
      </c>
      <c r="CH14174" s="32">
        <v>169</v>
      </c>
      <c r="CI14174" s="32" t="s">
        <v>8</v>
      </c>
      <c r="CJ14174" s="32" t="str">
        <f t="shared" si="1480"/>
        <v/>
      </c>
      <c r="CK14174" s="32" t="str">
        <f t="shared" si="1481"/>
        <v/>
      </c>
      <c r="CL14174" s="32" t="str">
        <f t="shared" si="1482"/>
        <v/>
      </c>
      <c r="CM14174" s="32" t="str">
        <f t="shared" si="1483"/>
        <v/>
      </c>
      <c r="CN14174" s="32" t="str">
        <f t="shared" si="1484"/>
        <v/>
      </c>
    </row>
    <row r="14175" spans="71:92" x14ac:dyDescent="0.3">
      <c r="BS14175" s="32" t="str">
        <f>IF(Kiadasi_kiseroiv!$K$2=BT14175,BV14175,"")</f>
        <v/>
      </c>
      <c r="BT14175" s="34" t="str">
        <f t="shared" si="1471"/>
        <v/>
      </c>
      <c r="BU14175" s="32" t="str">
        <f t="shared" si="1472"/>
        <v/>
      </c>
      <c r="BV14175" s="32" t="str">
        <f t="shared" si="1485"/>
        <v/>
      </c>
      <c r="BW14175" s="32" t="str">
        <f t="shared" si="1486"/>
        <v/>
      </c>
      <c r="BX14175" s="32" t="str">
        <f t="shared" si="1473"/>
        <v/>
      </c>
      <c r="BY14175" s="32" t="str">
        <f t="shared" si="1474"/>
        <v/>
      </c>
      <c r="BZ14175" s="32" t="str">
        <f t="shared" si="1487"/>
        <v/>
      </c>
      <c r="CA14175" s="32" t="str">
        <f t="shared" si="1488"/>
        <v/>
      </c>
      <c r="CB14175" s="33">
        <f>IF(COUNTIF($CD$7:CD14175,CD14175)=1,CD14175,CD14175+COUNTIF($CD$6:CD14174,CD14175))</f>
        <v>60309</v>
      </c>
      <c r="CC14175" s="34">
        <f t="shared" si="1475"/>
        <v>55153</v>
      </c>
      <c r="CD14175" s="32">
        <f t="shared" si="1476"/>
        <v>55153</v>
      </c>
      <c r="CE14175" s="32">
        <f t="shared" si="1477"/>
        <v>0</v>
      </c>
      <c r="CF14175" s="32">
        <f t="shared" si="1478"/>
        <v>0</v>
      </c>
      <c r="CG14175" s="32" t="str">
        <f t="shared" si="1479"/>
        <v/>
      </c>
      <c r="CH14175" s="32">
        <v>170</v>
      </c>
      <c r="CI14175" s="32" t="s">
        <v>8</v>
      </c>
      <c r="CJ14175" s="32" t="str">
        <f t="shared" si="1480"/>
        <v/>
      </c>
      <c r="CK14175" s="32" t="str">
        <f t="shared" si="1481"/>
        <v/>
      </c>
      <c r="CL14175" s="32" t="str">
        <f t="shared" si="1482"/>
        <v/>
      </c>
      <c r="CM14175" s="32" t="str">
        <f t="shared" si="1483"/>
        <v/>
      </c>
      <c r="CN14175" s="32" t="str">
        <f t="shared" si="1484"/>
        <v/>
      </c>
    </row>
    <row r="14176" spans="71:92" x14ac:dyDescent="0.3">
      <c r="BS14176" s="32" t="str">
        <f>IF(Kiadasi_kiseroiv!$K$2=BT14176,BV14176,"")</f>
        <v/>
      </c>
      <c r="BT14176" s="34" t="str">
        <f t="shared" si="1471"/>
        <v/>
      </c>
      <c r="BU14176" s="32" t="str">
        <f t="shared" si="1472"/>
        <v/>
      </c>
      <c r="BV14176" s="32" t="str">
        <f t="shared" si="1485"/>
        <v/>
      </c>
      <c r="BW14176" s="32" t="str">
        <f t="shared" si="1486"/>
        <v/>
      </c>
      <c r="BX14176" s="32" t="str">
        <f t="shared" si="1473"/>
        <v/>
      </c>
      <c r="BY14176" s="32" t="str">
        <f t="shared" si="1474"/>
        <v/>
      </c>
      <c r="BZ14176" s="32" t="str">
        <f t="shared" si="1487"/>
        <v/>
      </c>
      <c r="CA14176" s="32" t="str">
        <f t="shared" si="1488"/>
        <v/>
      </c>
      <c r="CB14176" s="33">
        <f>IF(COUNTIF($CD$7:CD14176,CD14176)=1,CD14176,CD14176+COUNTIF($CD$6:CD14175,CD14176))</f>
        <v>60310</v>
      </c>
      <c r="CC14176" s="34">
        <f t="shared" si="1475"/>
        <v>55153</v>
      </c>
      <c r="CD14176" s="32">
        <f t="shared" si="1476"/>
        <v>55153</v>
      </c>
      <c r="CE14176" s="32">
        <f t="shared" si="1477"/>
        <v>0</v>
      </c>
      <c r="CF14176" s="32">
        <f t="shared" si="1478"/>
        <v>0</v>
      </c>
      <c r="CG14176" s="32" t="str">
        <f t="shared" si="1479"/>
        <v/>
      </c>
      <c r="CH14176" s="32">
        <v>171</v>
      </c>
      <c r="CI14176" s="32" t="s">
        <v>8</v>
      </c>
      <c r="CJ14176" s="32" t="str">
        <f t="shared" si="1480"/>
        <v/>
      </c>
      <c r="CK14176" s="32" t="str">
        <f t="shared" si="1481"/>
        <v/>
      </c>
      <c r="CL14176" s="32" t="str">
        <f t="shared" si="1482"/>
        <v/>
      </c>
      <c r="CM14176" s="32" t="str">
        <f t="shared" si="1483"/>
        <v/>
      </c>
      <c r="CN14176" s="32" t="str">
        <f t="shared" si="1484"/>
        <v/>
      </c>
    </row>
    <row r="14177" spans="71:92" x14ac:dyDescent="0.3">
      <c r="BS14177" s="32" t="str">
        <f>IF(Kiadasi_kiseroiv!$K$2=BT14177,BV14177,"")</f>
        <v/>
      </c>
      <c r="BT14177" s="34" t="str">
        <f t="shared" si="1471"/>
        <v/>
      </c>
      <c r="BU14177" s="32" t="str">
        <f t="shared" si="1472"/>
        <v/>
      </c>
      <c r="BV14177" s="32" t="str">
        <f t="shared" si="1485"/>
        <v/>
      </c>
      <c r="BW14177" s="32" t="str">
        <f t="shared" si="1486"/>
        <v/>
      </c>
      <c r="BX14177" s="32" t="str">
        <f t="shared" si="1473"/>
        <v/>
      </c>
      <c r="BY14177" s="32" t="str">
        <f t="shared" si="1474"/>
        <v/>
      </c>
      <c r="BZ14177" s="32" t="str">
        <f t="shared" si="1487"/>
        <v/>
      </c>
      <c r="CA14177" s="32" t="str">
        <f t="shared" si="1488"/>
        <v/>
      </c>
      <c r="CB14177" s="33">
        <f>IF(COUNTIF($CD$7:CD14177,CD14177)=1,CD14177,CD14177+COUNTIF($CD$6:CD14176,CD14177))</f>
        <v>60311</v>
      </c>
      <c r="CC14177" s="34">
        <f t="shared" si="1475"/>
        <v>55153</v>
      </c>
      <c r="CD14177" s="32">
        <f t="shared" si="1476"/>
        <v>55153</v>
      </c>
      <c r="CE14177" s="32">
        <f t="shared" si="1477"/>
        <v>0</v>
      </c>
      <c r="CF14177" s="32">
        <f t="shared" si="1478"/>
        <v>0</v>
      </c>
      <c r="CG14177" s="32" t="str">
        <f t="shared" si="1479"/>
        <v/>
      </c>
      <c r="CH14177" s="32">
        <v>172</v>
      </c>
      <c r="CI14177" s="32" t="s">
        <v>8</v>
      </c>
      <c r="CJ14177" s="32" t="str">
        <f t="shared" si="1480"/>
        <v/>
      </c>
      <c r="CK14177" s="32" t="str">
        <f t="shared" si="1481"/>
        <v/>
      </c>
      <c r="CL14177" s="32" t="str">
        <f t="shared" si="1482"/>
        <v/>
      </c>
      <c r="CM14177" s="32" t="str">
        <f t="shared" si="1483"/>
        <v/>
      </c>
      <c r="CN14177" s="32" t="str">
        <f t="shared" si="1484"/>
        <v/>
      </c>
    </row>
    <row r="14178" spans="71:92" x14ac:dyDescent="0.3">
      <c r="BS14178" s="32" t="str">
        <f>IF(Kiadasi_kiseroiv!$K$2=BT14178,BV14178,"")</f>
        <v/>
      </c>
      <c r="BT14178" s="34" t="str">
        <f t="shared" si="1471"/>
        <v/>
      </c>
      <c r="BU14178" s="32" t="str">
        <f t="shared" si="1472"/>
        <v/>
      </c>
      <c r="BV14178" s="32" t="str">
        <f t="shared" si="1485"/>
        <v/>
      </c>
      <c r="BW14178" s="32" t="str">
        <f t="shared" si="1486"/>
        <v/>
      </c>
      <c r="BX14178" s="32" t="str">
        <f t="shared" si="1473"/>
        <v/>
      </c>
      <c r="BY14178" s="32" t="str">
        <f t="shared" si="1474"/>
        <v/>
      </c>
      <c r="BZ14178" s="32" t="str">
        <f t="shared" si="1487"/>
        <v/>
      </c>
      <c r="CA14178" s="32" t="str">
        <f t="shared" si="1488"/>
        <v/>
      </c>
      <c r="CB14178" s="33">
        <f>IF(COUNTIF($CD$7:CD14178,CD14178)=1,CD14178,CD14178+COUNTIF($CD$6:CD14177,CD14178))</f>
        <v>60312</v>
      </c>
      <c r="CC14178" s="34">
        <f t="shared" si="1475"/>
        <v>55153</v>
      </c>
      <c r="CD14178" s="32">
        <f t="shared" si="1476"/>
        <v>55153</v>
      </c>
      <c r="CE14178" s="32">
        <f t="shared" si="1477"/>
        <v>0</v>
      </c>
      <c r="CF14178" s="32">
        <f t="shared" si="1478"/>
        <v>0</v>
      </c>
      <c r="CG14178" s="32" t="str">
        <f t="shared" si="1479"/>
        <v/>
      </c>
      <c r="CH14178" s="32">
        <v>173</v>
      </c>
      <c r="CI14178" s="32" t="s">
        <v>8</v>
      </c>
      <c r="CJ14178" s="32" t="str">
        <f t="shared" si="1480"/>
        <v/>
      </c>
      <c r="CK14178" s="32" t="str">
        <f t="shared" si="1481"/>
        <v/>
      </c>
      <c r="CL14178" s="32" t="str">
        <f t="shared" si="1482"/>
        <v/>
      </c>
      <c r="CM14178" s="32" t="str">
        <f t="shared" si="1483"/>
        <v/>
      </c>
      <c r="CN14178" s="32" t="str">
        <f t="shared" si="1484"/>
        <v/>
      </c>
    </row>
    <row r="14179" spans="71:92" x14ac:dyDescent="0.3">
      <c r="BS14179" s="32" t="str">
        <f>IF(Kiadasi_kiseroiv!$K$2=BT14179,BV14179,"")</f>
        <v/>
      </c>
      <c r="BT14179" s="34" t="str">
        <f t="shared" si="1471"/>
        <v/>
      </c>
      <c r="BU14179" s="32" t="str">
        <f t="shared" si="1472"/>
        <v/>
      </c>
      <c r="BV14179" s="32" t="str">
        <f t="shared" si="1485"/>
        <v/>
      </c>
      <c r="BW14179" s="32" t="str">
        <f t="shared" si="1486"/>
        <v/>
      </c>
      <c r="BX14179" s="32" t="str">
        <f t="shared" si="1473"/>
        <v/>
      </c>
      <c r="BY14179" s="32" t="str">
        <f t="shared" si="1474"/>
        <v/>
      </c>
      <c r="BZ14179" s="32" t="str">
        <f t="shared" si="1487"/>
        <v/>
      </c>
      <c r="CA14179" s="32" t="str">
        <f t="shared" si="1488"/>
        <v/>
      </c>
      <c r="CB14179" s="33">
        <f>IF(COUNTIF($CD$7:CD14179,CD14179)=1,CD14179,CD14179+COUNTIF($CD$6:CD14178,CD14179))</f>
        <v>60313</v>
      </c>
      <c r="CC14179" s="34">
        <f t="shared" si="1475"/>
        <v>55153</v>
      </c>
      <c r="CD14179" s="32">
        <f t="shared" si="1476"/>
        <v>55153</v>
      </c>
      <c r="CE14179" s="32">
        <f t="shared" si="1477"/>
        <v>0</v>
      </c>
      <c r="CF14179" s="32">
        <f t="shared" si="1478"/>
        <v>0</v>
      </c>
      <c r="CG14179" s="32" t="str">
        <f t="shared" si="1479"/>
        <v/>
      </c>
      <c r="CH14179" s="32">
        <v>174</v>
      </c>
      <c r="CI14179" s="32" t="s">
        <v>8</v>
      </c>
      <c r="CJ14179" s="32" t="str">
        <f t="shared" si="1480"/>
        <v/>
      </c>
      <c r="CK14179" s="32" t="str">
        <f t="shared" si="1481"/>
        <v/>
      </c>
      <c r="CL14179" s="32" t="str">
        <f t="shared" si="1482"/>
        <v/>
      </c>
      <c r="CM14179" s="32" t="str">
        <f t="shared" si="1483"/>
        <v/>
      </c>
      <c r="CN14179" s="32" t="str">
        <f t="shared" si="1484"/>
        <v/>
      </c>
    </row>
    <row r="14180" spans="71:92" x14ac:dyDescent="0.3">
      <c r="BS14180" s="32" t="str">
        <f>IF(Kiadasi_kiseroiv!$K$2=BT14180,BV14180,"")</f>
        <v/>
      </c>
      <c r="BT14180" s="34" t="str">
        <f t="shared" si="1471"/>
        <v/>
      </c>
      <c r="BU14180" s="32" t="str">
        <f t="shared" si="1472"/>
        <v/>
      </c>
      <c r="BV14180" s="32" t="str">
        <f t="shared" si="1485"/>
        <v/>
      </c>
      <c r="BW14180" s="32" t="str">
        <f t="shared" si="1486"/>
        <v/>
      </c>
      <c r="BX14180" s="32" t="str">
        <f t="shared" si="1473"/>
        <v/>
      </c>
      <c r="BY14180" s="32" t="str">
        <f t="shared" si="1474"/>
        <v/>
      </c>
      <c r="BZ14180" s="32" t="str">
        <f t="shared" si="1487"/>
        <v/>
      </c>
      <c r="CA14180" s="32" t="str">
        <f t="shared" si="1488"/>
        <v/>
      </c>
      <c r="CB14180" s="33">
        <f>IF(COUNTIF($CD$7:CD14180,CD14180)=1,CD14180,CD14180+COUNTIF($CD$6:CD14179,CD14180))</f>
        <v>60314</v>
      </c>
      <c r="CC14180" s="34">
        <f t="shared" si="1475"/>
        <v>55153</v>
      </c>
      <c r="CD14180" s="32">
        <f t="shared" si="1476"/>
        <v>55153</v>
      </c>
      <c r="CE14180" s="32">
        <f t="shared" si="1477"/>
        <v>0</v>
      </c>
      <c r="CF14180" s="32">
        <f t="shared" si="1478"/>
        <v>0</v>
      </c>
      <c r="CG14180" s="32" t="str">
        <f t="shared" si="1479"/>
        <v/>
      </c>
      <c r="CH14180" s="32">
        <v>175</v>
      </c>
      <c r="CI14180" s="32" t="s">
        <v>8</v>
      </c>
      <c r="CJ14180" s="32" t="str">
        <f t="shared" si="1480"/>
        <v/>
      </c>
      <c r="CK14180" s="32" t="str">
        <f t="shared" si="1481"/>
        <v/>
      </c>
      <c r="CL14180" s="32" t="str">
        <f t="shared" si="1482"/>
        <v/>
      </c>
      <c r="CM14180" s="32" t="str">
        <f t="shared" si="1483"/>
        <v/>
      </c>
      <c r="CN14180" s="32" t="str">
        <f t="shared" si="1484"/>
        <v/>
      </c>
    </row>
    <row r="14181" spans="71:92" x14ac:dyDescent="0.3">
      <c r="BS14181" s="32" t="str">
        <f>IF(Kiadasi_kiseroiv!$K$2=BT14181,BV14181,"")</f>
        <v/>
      </c>
      <c r="BT14181" s="34" t="str">
        <f t="shared" si="1471"/>
        <v/>
      </c>
      <c r="BU14181" s="32" t="str">
        <f t="shared" si="1472"/>
        <v/>
      </c>
      <c r="BV14181" s="32" t="str">
        <f t="shared" si="1485"/>
        <v/>
      </c>
      <c r="BW14181" s="32" t="str">
        <f t="shared" si="1486"/>
        <v/>
      </c>
      <c r="BX14181" s="32" t="str">
        <f t="shared" si="1473"/>
        <v/>
      </c>
      <c r="BY14181" s="32" t="str">
        <f t="shared" si="1474"/>
        <v/>
      </c>
      <c r="BZ14181" s="32" t="str">
        <f t="shared" si="1487"/>
        <v/>
      </c>
      <c r="CA14181" s="32" t="str">
        <f t="shared" si="1488"/>
        <v/>
      </c>
      <c r="CB14181" s="33">
        <f>IF(COUNTIF($CD$7:CD14181,CD14181)=1,CD14181,CD14181+COUNTIF($CD$6:CD14180,CD14181))</f>
        <v>60315</v>
      </c>
      <c r="CC14181" s="34">
        <f t="shared" si="1475"/>
        <v>55153</v>
      </c>
      <c r="CD14181" s="32">
        <f t="shared" si="1476"/>
        <v>55153</v>
      </c>
      <c r="CE14181" s="32">
        <f t="shared" si="1477"/>
        <v>0</v>
      </c>
      <c r="CF14181" s="32">
        <f t="shared" si="1478"/>
        <v>0</v>
      </c>
      <c r="CG14181" s="32" t="str">
        <f t="shared" si="1479"/>
        <v/>
      </c>
      <c r="CH14181" s="32">
        <v>176</v>
      </c>
      <c r="CI14181" s="32" t="s">
        <v>8</v>
      </c>
      <c r="CJ14181" s="32" t="str">
        <f t="shared" si="1480"/>
        <v/>
      </c>
      <c r="CK14181" s="32" t="str">
        <f t="shared" si="1481"/>
        <v/>
      </c>
      <c r="CL14181" s="32" t="str">
        <f t="shared" si="1482"/>
        <v/>
      </c>
      <c r="CM14181" s="32" t="str">
        <f t="shared" si="1483"/>
        <v/>
      </c>
      <c r="CN14181" s="32" t="str">
        <f t="shared" si="1484"/>
        <v/>
      </c>
    </row>
    <row r="14182" spans="71:92" x14ac:dyDescent="0.3">
      <c r="BS14182" s="32" t="str">
        <f>IF(Kiadasi_kiseroiv!$K$2=BT14182,BV14182,"")</f>
        <v/>
      </c>
      <c r="BT14182" s="34" t="str">
        <f t="shared" si="1471"/>
        <v/>
      </c>
      <c r="BU14182" s="32" t="str">
        <f t="shared" si="1472"/>
        <v/>
      </c>
      <c r="BV14182" s="32" t="str">
        <f t="shared" si="1485"/>
        <v/>
      </c>
      <c r="BW14182" s="32" t="str">
        <f t="shared" si="1486"/>
        <v/>
      </c>
      <c r="BX14182" s="32" t="str">
        <f t="shared" si="1473"/>
        <v/>
      </c>
      <c r="BY14182" s="32" t="str">
        <f t="shared" si="1474"/>
        <v/>
      </c>
      <c r="BZ14182" s="32" t="str">
        <f t="shared" si="1487"/>
        <v/>
      </c>
      <c r="CA14182" s="32" t="str">
        <f t="shared" si="1488"/>
        <v/>
      </c>
      <c r="CB14182" s="33">
        <f>IF(COUNTIF($CD$7:CD14182,CD14182)=1,CD14182,CD14182+COUNTIF($CD$6:CD14181,CD14182))</f>
        <v>60316</v>
      </c>
      <c r="CC14182" s="34">
        <f t="shared" si="1475"/>
        <v>55153</v>
      </c>
      <c r="CD14182" s="32">
        <f t="shared" si="1476"/>
        <v>55153</v>
      </c>
      <c r="CE14182" s="32">
        <f t="shared" si="1477"/>
        <v>0</v>
      </c>
      <c r="CF14182" s="32">
        <f t="shared" si="1478"/>
        <v>0</v>
      </c>
      <c r="CG14182" s="32" t="str">
        <f t="shared" si="1479"/>
        <v/>
      </c>
      <c r="CH14182" s="32">
        <v>177</v>
      </c>
      <c r="CI14182" s="32" t="s">
        <v>8</v>
      </c>
      <c r="CJ14182" s="32" t="str">
        <f t="shared" si="1480"/>
        <v/>
      </c>
      <c r="CK14182" s="32" t="str">
        <f t="shared" si="1481"/>
        <v/>
      </c>
      <c r="CL14182" s="32" t="str">
        <f t="shared" si="1482"/>
        <v/>
      </c>
      <c r="CM14182" s="32" t="str">
        <f t="shared" si="1483"/>
        <v/>
      </c>
      <c r="CN14182" s="32" t="str">
        <f t="shared" si="1484"/>
        <v/>
      </c>
    </row>
    <row r="14183" spans="71:92" x14ac:dyDescent="0.3">
      <c r="BS14183" s="32" t="str">
        <f>IF(Kiadasi_kiseroiv!$K$2=BT14183,BV14183,"")</f>
        <v/>
      </c>
      <c r="BT14183" s="34" t="str">
        <f t="shared" si="1471"/>
        <v/>
      </c>
      <c r="BU14183" s="32" t="str">
        <f t="shared" si="1472"/>
        <v/>
      </c>
      <c r="BV14183" s="32" t="str">
        <f t="shared" si="1485"/>
        <v/>
      </c>
      <c r="BW14183" s="32" t="str">
        <f t="shared" si="1486"/>
        <v/>
      </c>
      <c r="BX14183" s="32" t="str">
        <f t="shared" si="1473"/>
        <v/>
      </c>
      <c r="BY14183" s="32" t="str">
        <f t="shared" si="1474"/>
        <v/>
      </c>
      <c r="BZ14183" s="32" t="str">
        <f t="shared" si="1487"/>
        <v/>
      </c>
      <c r="CA14183" s="32" t="str">
        <f t="shared" si="1488"/>
        <v/>
      </c>
      <c r="CB14183" s="33">
        <f>IF(COUNTIF($CD$7:CD14183,CD14183)=1,CD14183,CD14183+COUNTIF($CD$6:CD14182,CD14183))</f>
        <v>60317</v>
      </c>
      <c r="CC14183" s="34">
        <f t="shared" si="1475"/>
        <v>55153</v>
      </c>
      <c r="CD14183" s="32">
        <f t="shared" si="1476"/>
        <v>55153</v>
      </c>
      <c r="CE14183" s="32">
        <f t="shared" si="1477"/>
        <v>0</v>
      </c>
      <c r="CF14183" s="32">
        <f t="shared" si="1478"/>
        <v>0</v>
      </c>
      <c r="CG14183" s="32" t="str">
        <f t="shared" si="1479"/>
        <v/>
      </c>
      <c r="CH14183" s="32">
        <v>178</v>
      </c>
      <c r="CI14183" s="32" t="s">
        <v>8</v>
      </c>
      <c r="CJ14183" s="32" t="str">
        <f t="shared" si="1480"/>
        <v/>
      </c>
      <c r="CK14183" s="32" t="str">
        <f t="shared" si="1481"/>
        <v/>
      </c>
      <c r="CL14183" s="32" t="str">
        <f t="shared" si="1482"/>
        <v/>
      </c>
      <c r="CM14183" s="32" t="str">
        <f t="shared" si="1483"/>
        <v/>
      </c>
      <c r="CN14183" s="32" t="str">
        <f t="shared" si="1484"/>
        <v/>
      </c>
    </row>
    <row r="14184" spans="71:92" x14ac:dyDescent="0.3">
      <c r="BS14184" s="32" t="str">
        <f>IF(Kiadasi_kiseroiv!$K$2=BT14184,BV14184,"")</f>
        <v/>
      </c>
      <c r="BT14184" s="34" t="str">
        <f t="shared" si="1471"/>
        <v/>
      </c>
      <c r="BU14184" s="32" t="str">
        <f t="shared" si="1472"/>
        <v/>
      </c>
      <c r="BV14184" s="32" t="str">
        <f t="shared" si="1485"/>
        <v/>
      </c>
      <c r="BW14184" s="32" t="str">
        <f t="shared" si="1486"/>
        <v/>
      </c>
      <c r="BX14184" s="32" t="str">
        <f t="shared" si="1473"/>
        <v/>
      </c>
      <c r="BY14184" s="32" t="str">
        <f t="shared" si="1474"/>
        <v/>
      </c>
      <c r="BZ14184" s="32" t="str">
        <f t="shared" si="1487"/>
        <v/>
      </c>
      <c r="CA14184" s="32" t="str">
        <f t="shared" si="1488"/>
        <v/>
      </c>
      <c r="CB14184" s="33">
        <f>IF(COUNTIF($CD$7:CD14184,CD14184)=1,CD14184,CD14184+COUNTIF($CD$6:CD14183,CD14184))</f>
        <v>60318</v>
      </c>
      <c r="CC14184" s="34">
        <f t="shared" si="1475"/>
        <v>55153</v>
      </c>
      <c r="CD14184" s="32">
        <f t="shared" si="1476"/>
        <v>55153</v>
      </c>
      <c r="CE14184" s="32">
        <f t="shared" si="1477"/>
        <v>0</v>
      </c>
      <c r="CF14184" s="32">
        <f t="shared" si="1478"/>
        <v>0</v>
      </c>
      <c r="CG14184" s="32" t="str">
        <f t="shared" si="1479"/>
        <v/>
      </c>
      <c r="CH14184" s="32">
        <v>179</v>
      </c>
      <c r="CI14184" s="32" t="s">
        <v>8</v>
      </c>
      <c r="CJ14184" s="32" t="str">
        <f t="shared" si="1480"/>
        <v/>
      </c>
      <c r="CK14184" s="32" t="str">
        <f t="shared" si="1481"/>
        <v/>
      </c>
      <c r="CL14184" s="32" t="str">
        <f t="shared" si="1482"/>
        <v/>
      </c>
      <c r="CM14184" s="32" t="str">
        <f t="shared" si="1483"/>
        <v/>
      </c>
      <c r="CN14184" s="32" t="str">
        <f t="shared" si="1484"/>
        <v/>
      </c>
    </row>
    <row r="14185" spans="71:92" x14ac:dyDescent="0.3">
      <c r="BS14185" s="32" t="str">
        <f>IF(Kiadasi_kiseroiv!$K$2=BT14185,BV14185,"")</f>
        <v/>
      </c>
      <c r="BT14185" s="34" t="str">
        <f t="shared" si="1471"/>
        <v/>
      </c>
      <c r="BU14185" s="32" t="str">
        <f t="shared" si="1472"/>
        <v/>
      </c>
      <c r="BV14185" s="32" t="str">
        <f t="shared" si="1485"/>
        <v/>
      </c>
      <c r="BW14185" s="32" t="str">
        <f t="shared" si="1486"/>
        <v/>
      </c>
      <c r="BX14185" s="32" t="str">
        <f t="shared" si="1473"/>
        <v/>
      </c>
      <c r="BY14185" s="32" t="str">
        <f t="shared" si="1474"/>
        <v/>
      </c>
      <c r="BZ14185" s="32" t="str">
        <f t="shared" si="1487"/>
        <v/>
      </c>
      <c r="CA14185" s="32" t="str">
        <f t="shared" si="1488"/>
        <v/>
      </c>
      <c r="CB14185" s="33">
        <f>IF(COUNTIF($CD$7:CD14185,CD14185)=1,CD14185,CD14185+COUNTIF($CD$6:CD14184,CD14185))</f>
        <v>60319</v>
      </c>
      <c r="CC14185" s="34">
        <f t="shared" si="1475"/>
        <v>55153</v>
      </c>
      <c r="CD14185" s="32">
        <f t="shared" si="1476"/>
        <v>55153</v>
      </c>
      <c r="CE14185" s="32">
        <f t="shared" si="1477"/>
        <v>0</v>
      </c>
      <c r="CF14185" s="32">
        <f t="shared" si="1478"/>
        <v>0</v>
      </c>
      <c r="CG14185" s="32" t="str">
        <f t="shared" si="1479"/>
        <v/>
      </c>
      <c r="CH14185" s="32">
        <v>180</v>
      </c>
      <c r="CI14185" s="32" t="s">
        <v>8</v>
      </c>
      <c r="CJ14185" s="32" t="str">
        <f t="shared" si="1480"/>
        <v/>
      </c>
      <c r="CK14185" s="32" t="str">
        <f t="shared" si="1481"/>
        <v/>
      </c>
      <c r="CL14185" s="32" t="str">
        <f t="shared" si="1482"/>
        <v/>
      </c>
      <c r="CM14185" s="32" t="str">
        <f t="shared" si="1483"/>
        <v/>
      </c>
      <c r="CN14185" s="32" t="str">
        <f t="shared" si="1484"/>
        <v/>
      </c>
    </row>
    <row r="14186" spans="71:92" x14ac:dyDescent="0.3">
      <c r="BS14186" s="32" t="str">
        <f>IF(Kiadasi_kiseroiv!$K$2=BT14186,BV14186,"")</f>
        <v/>
      </c>
      <c r="BT14186" s="34" t="str">
        <f t="shared" si="1471"/>
        <v/>
      </c>
      <c r="BU14186" s="32" t="str">
        <f t="shared" si="1472"/>
        <v/>
      </c>
      <c r="BV14186" s="32" t="str">
        <f t="shared" si="1485"/>
        <v/>
      </c>
      <c r="BW14186" s="32" t="str">
        <f t="shared" si="1486"/>
        <v/>
      </c>
      <c r="BX14186" s="32" t="str">
        <f t="shared" si="1473"/>
        <v/>
      </c>
      <c r="BY14186" s="32" t="str">
        <f t="shared" si="1474"/>
        <v/>
      </c>
      <c r="BZ14186" s="32" t="str">
        <f t="shared" si="1487"/>
        <v/>
      </c>
      <c r="CA14186" s="32" t="str">
        <f t="shared" si="1488"/>
        <v/>
      </c>
      <c r="CB14186" s="33">
        <f>IF(COUNTIF($CD$7:CD14186,CD14186)=1,CD14186,CD14186+COUNTIF($CD$6:CD14185,CD14186))</f>
        <v>60320</v>
      </c>
      <c r="CC14186" s="34">
        <f t="shared" si="1475"/>
        <v>55153</v>
      </c>
      <c r="CD14186" s="32">
        <f t="shared" si="1476"/>
        <v>55153</v>
      </c>
      <c r="CE14186" s="32">
        <f t="shared" si="1477"/>
        <v>0</v>
      </c>
      <c r="CF14186" s="32">
        <f t="shared" si="1478"/>
        <v>0</v>
      </c>
      <c r="CG14186" s="32" t="str">
        <f t="shared" si="1479"/>
        <v/>
      </c>
      <c r="CH14186" s="32">
        <v>181</v>
      </c>
      <c r="CI14186" s="32" t="s">
        <v>8</v>
      </c>
      <c r="CJ14186" s="32" t="str">
        <f t="shared" si="1480"/>
        <v/>
      </c>
      <c r="CK14186" s="32" t="str">
        <f t="shared" si="1481"/>
        <v/>
      </c>
      <c r="CL14186" s="32" t="str">
        <f t="shared" si="1482"/>
        <v/>
      </c>
      <c r="CM14186" s="32" t="str">
        <f t="shared" si="1483"/>
        <v/>
      </c>
      <c r="CN14186" s="32" t="str">
        <f t="shared" si="1484"/>
        <v/>
      </c>
    </row>
    <row r="14187" spans="71:92" x14ac:dyDescent="0.3">
      <c r="BS14187" s="32" t="str">
        <f>IF(Kiadasi_kiseroiv!$K$2=BT14187,BV14187,"")</f>
        <v/>
      </c>
      <c r="BT14187" s="34" t="str">
        <f t="shared" si="1471"/>
        <v/>
      </c>
      <c r="BU14187" s="32" t="str">
        <f t="shared" si="1472"/>
        <v/>
      </c>
      <c r="BV14187" s="32" t="str">
        <f t="shared" si="1485"/>
        <v/>
      </c>
      <c r="BW14187" s="32" t="str">
        <f t="shared" si="1486"/>
        <v/>
      </c>
      <c r="BX14187" s="32" t="str">
        <f t="shared" si="1473"/>
        <v/>
      </c>
      <c r="BY14187" s="32" t="str">
        <f t="shared" si="1474"/>
        <v/>
      </c>
      <c r="BZ14187" s="32" t="str">
        <f t="shared" si="1487"/>
        <v/>
      </c>
      <c r="CA14187" s="32" t="str">
        <f t="shared" si="1488"/>
        <v/>
      </c>
      <c r="CB14187" s="33">
        <f>IF(COUNTIF($CD$7:CD14187,CD14187)=1,CD14187,CD14187+COUNTIF($CD$6:CD14186,CD14187))</f>
        <v>60321</v>
      </c>
      <c r="CC14187" s="34">
        <f t="shared" si="1475"/>
        <v>55153</v>
      </c>
      <c r="CD14187" s="32">
        <f t="shared" si="1476"/>
        <v>55153</v>
      </c>
      <c r="CE14187" s="32">
        <f t="shared" si="1477"/>
        <v>0</v>
      </c>
      <c r="CF14187" s="32">
        <f t="shared" si="1478"/>
        <v>0</v>
      </c>
      <c r="CG14187" s="32" t="str">
        <f t="shared" si="1479"/>
        <v/>
      </c>
      <c r="CH14187" s="32">
        <v>182</v>
      </c>
      <c r="CI14187" s="32" t="s">
        <v>8</v>
      </c>
      <c r="CJ14187" s="32" t="str">
        <f t="shared" si="1480"/>
        <v/>
      </c>
      <c r="CK14187" s="32" t="str">
        <f t="shared" si="1481"/>
        <v/>
      </c>
      <c r="CL14187" s="32" t="str">
        <f t="shared" si="1482"/>
        <v/>
      </c>
      <c r="CM14187" s="32" t="str">
        <f t="shared" si="1483"/>
        <v/>
      </c>
      <c r="CN14187" s="32" t="str">
        <f t="shared" si="1484"/>
        <v/>
      </c>
    </row>
    <row r="14188" spans="71:92" x14ac:dyDescent="0.3">
      <c r="BS14188" s="32" t="str">
        <f>IF(Kiadasi_kiseroiv!$K$2=BT14188,BV14188,"")</f>
        <v/>
      </c>
      <c r="BT14188" s="34" t="str">
        <f t="shared" si="1471"/>
        <v/>
      </c>
      <c r="BU14188" s="32" t="str">
        <f t="shared" si="1472"/>
        <v/>
      </c>
      <c r="BV14188" s="32" t="str">
        <f t="shared" si="1485"/>
        <v/>
      </c>
      <c r="BW14188" s="32" t="str">
        <f t="shared" si="1486"/>
        <v/>
      </c>
      <c r="BX14188" s="32" t="str">
        <f t="shared" si="1473"/>
        <v/>
      </c>
      <c r="BY14188" s="32" t="str">
        <f t="shared" si="1474"/>
        <v/>
      </c>
      <c r="BZ14188" s="32" t="str">
        <f t="shared" si="1487"/>
        <v/>
      </c>
      <c r="CA14188" s="32" t="str">
        <f t="shared" si="1488"/>
        <v/>
      </c>
      <c r="CB14188" s="33">
        <f>IF(COUNTIF($CD$7:CD14188,CD14188)=1,CD14188,CD14188+COUNTIF($CD$6:CD14187,CD14188))</f>
        <v>60322</v>
      </c>
      <c r="CC14188" s="34">
        <f t="shared" si="1475"/>
        <v>55153</v>
      </c>
      <c r="CD14188" s="32">
        <f t="shared" si="1476"/>
        <v>55153</v>
      </c>
      <c r="CE14188" s="32">
        <f t="shared" si="1477"/>
        <v>0</v>
      </c>
      <c r="CF14188" s="32">
        <f t="shared" si="1478"/>
        <v>0</v>
      </c>
      <c r="CG14188" s="32" t="str">
        <f t="shared" si="1479"/>
        <v/>
      </c>
      <c r="CH14188" s="32">
        <v>183</v>
      </c>
      <c r="CI14188" s="32" t="s">
        <v>8</v>
      </c>
      <c r="CJ14188" s="32" t="str">
        <f t="shared" si="1480"/>
        <v/>
      </c>
      <c r="CK14188" s="32" t="str">
        <f t="shared" si="1481"/>
        <v/>
      </c>
      <c r="CL14188" s="32" t="str">
        <f t="shared" si="1482"/>
        <v/>
      </c>
      <c r="CM14188" s="32" t="str">
        <f t="shared" si="1483"/>
        <v/>
      </c>
      <c r="CN14188" s="32" t="str">
        <f t="shared" si="1484"/>
        <v/>
      </c>
    </row>
    <row r="14189" spans="71:92" x14ac:dyDescent="0.3">
      <c r="BS14189" s="32" t="str">
        <f>IF(Kiadasi_kiseroiv!$K$2=BT14189,BV14189,"")</f>
        <v/>
      </c>
      <c r="BT14189" s="34" t="str">
        <f t="shared" si="1471"/>
        <v/>
      </c>
      <c r="BU14189" s="32" t="str">
        <f t="shared" si="1472"/>
        <v/>
      </c>
      <c r="BV14189" s="32" t="str">
        <f t="shared" si="1485"/>
        <v/>
      </c>
      <c r="BW14189" s="32" t="str">
        <f t="shared" si="1486"/>
        <v/>
      </c>
      <c r="BX14189" s="32" t="str">
        <f t="shared" si="1473"/>
        <v/>
      </c>
      <c r="BY14189" s="32" t="str">
        <f t="shared" si="1474"/>
        <v/>
      </c>
      <c r="BZ14189" s="32" t="str">
        <f t="shared" si="1487"/>
        <v/>
      </c>
      <c r="CA14189" s="32" t="str">
        <f t="shared" si="1488"/>
        <v/>
      </c>
      <c r="CB14189" s="33">
        <f>IF(COUNTIF($CD$7:CD14189,CD14189)=1,CD14189,CD14189+COUNTIF($CD$6:CD14188,CD14189))</f>
        <v>60323</v>
      </c>
      <c r="CC14189" s="34">
        <f t="shared" si="1475"/>
        <v>55153</v>
      </c>
      <c r="CD14189" s="32">
        <f t="shared" si="1476"/>
        <v>55153</v>
      </c>
      <c r="CE14189" s="32">
        <f t="shared" si="1477"/>
        <v>0</v>
      </c>
      <c r="CF14189" s="32">
        <f t="shared" si="1478"/>
        <v>0</v>
      </c>
      <c r="CG14189" s="32" t="str">
        <f t="shared" si="1479"/>
        <v/>
      </c>
      <c r="CH14189" s="32">
        <v>184</v>
      </c>
      <c r="CI14189" s="32" t="s">
        <v>8</v>
      </c>
      <c r="CJ14189" s="32" t="str">
        <f t="shared" si="1480"/>
        <v/>
      </c>
      <c r="CK14189" s="32" t="str">
        <f t="shared" si="1481"/>
        <v/>
      </c>
      <c r="CL14189" s="32" t="str">
        <f t="shared" si="1482"/>
        <v/>
      </c>
      <c r="CM14189" s="32" t="str">
        <f t="shared" si="1483"/>
        <v/>
      </c>
      <c r="CN14189" s="32" t="str">
        <f t="shared" si="1484"/>
        <v/>
      </c>
    </row>
    <row r="14190" spans="71:92" x14ac:dyDescent="0.3">
      <c r="BS14190" s="32" t="str">
        <f>IF(Kiadasi_kiseroiv!$K$2=BT14190,BV14190,"")</f>
        <v/>
      </c>
      <c r="BT14190" s="34" t="str">
        <f t="shared" si="1471"/>
        <v/>
      </c>
      <c r="BU14190" s="32" t="str">
        <f t="shared" si="1472"/>
        <v/>
      </c>
      <c r="BV14190" s="32" t="str">
        <f t="shared" si="1485"/>
        <v/>
      </c>
      <c r="BW14190" s="32" t="str">
        <f t="shared" si="1486"/>
        <v/>
      </c>
      <c r="BX14190" s="32" t="str">
        <f t="shared" si="1473"/>
        <v/>
      </c>
      <c r="BY14190" s="32" t="str">
        <f t="shared" si="1474"/>
        <v/>
      </c>
      <c r="BZ14190" s="32" t="str">
        <f t="shared" si="1487"/>
        <v/>
      </c>
      <c r="CA14190" s="32" t="str">
        <f t="shared" si="1488"/>
        <v/>
      </c>
      <c r="CB14190" s="33">
        <f>IF(COUNTIF($CD$7:CD14190,CD14190)=1,CD14190,CD14190+COUNTIF($CD$6:CD14189,CD14190))</f>
        <v>60324</v>
      </c>
      <c r="CC14190" s="34">
        <f t="shared" si="1475"/>
        <v>55153</v>
      </c>
      <c r="CD14190" s="32">
        <f t="shared" si="1476"/>
        <v>55153</v>
      </c>
      <c r="CE14190" s="32">
        <f t="shared" si="1477"/>
        <v>0</v>
      </c>
      <c r="CF14190" s="32">
        <f t="shared" si="1478"/>
        <v>0</v>
      </c>
      <c r="CG14190" s="32" t="str">
        <f t="shared" si="1479"/>
        <v/>
      </c>
      <c r="CH14190" s="32">
        <v>185</v>
      </c>
      <c r="CI14190" s="32" t="s">
        <v>8</v>
      </c>
      <c r="CJ14190" s="32" t="str">
        <f t="shared" si="1480"/>
        <v/>
      </c>
      <c r="CK14190" s="32" t="str">
        <f t="shared" si="1481"/>
        <v/>
      </c>
      <c r="CL14190" s="32" t="str">
        <f t="shared" si="1482"/>
        <v/>
      </c>
      <c r="CM14190" s="32" t="str">
        <f t="shared" si="1483"/>
        <v/>
      </c>
      <c r="CN14190" s="32" t="str">
        <f t="shared" si="1484"/>
        <v/>
      </c>
    </row>
    <row r="14191" spans="71:92" x14ac:dyDescent="0.3">
      <c r="BS14191" s="32" t="str">
        <f>IF(Kiadasi_kiseroiv!$K$2=BT14191,BV14191,"")</f>
        <v/>
      </c>
      <c r="BT14191" s="34" t="str">
        <f t="shared" si="1471"/>
        <v/>
      </c>
      <c r="BU14191" s="32" t="str">
        <f t="shared" si="1472"/>
        <v/>
      </c>
      <c r="BV14191" s="32" t="str">
        <f t="shared" si="1485"/>
        <v/>
      </c>
      <c r="BW14191" s="32" t="str">
        <f t="shared" si="1486"/>
        <v/>
      </c>
      <c r="BX14191" s="32" t="str">
        <f t="shared" si="1473"/>
        <v/>
      </c>
      <c r="BY14191" s="32" t="str">
        <f t="shared" si="1474"/>
        <v/>
      </c>
      <c r="BZ14191" s="32" t="str">
        <f t="shared" si="1487"/>
        <v/>
      </c>
      <c r="CA14191" s="32" t="str">
        <f t="shared" si="1488"/>
        <v/>
      </c>
      <c r="CB14191" s="33">
        <f>IF(COUNTIF($CD$7:CD14191,CD14191)=1,CD14191,CD14191+COUNTIF($CD$6:CD14190,CD14191))</f>
        <v>60325</v>
      </c>
      <c r="CC14191" s="34">
        <f t="shared" si="1475"/>
        <v>55153</v>
      </c>
      <c r="CD14191" s="32">
        <f t="shared" si="1476"/>
        <v>55153</v>
      </c>
      <c r="CE14191" s="32">
        <f t="shared" si="1477"/>
        <v>0</v>
      </c>
      <c r="CF14191" s="32">
        <f t="shared" si="1478"/>
        <v>0</v>
      </c>
      <c r="CG14191" s="32" t="str">
        <f t="shared" si="1479"/>
        <v/>
      </c>
      <c r="CH14191" s="32">
        <v>186</v>
      </c>
      <c r="CI14191" s="32" t="s">
        <v>8</v>
      </c>
      <c r="CJ14191" s="32" t="str">
        <f t="shared" si="1480"/>
        <v/>
      </c>
      <c r="CK14191" s="32" t="str">
        <f t="shared" si="1481"/>
        <v/>
      </c>
      <c r="CL14191" s="32" t="str">
        <f t="shared" si="1482"/>
        <v/>
      </c>
      <c r="CM14191" s="32" t="str">
        <f t="shared" si="1483"/>
        <v/>
      </c>
      <c r="CN14191" s="32" t="str">
        <f t="shared" si="1484"/>
        <v/>
      </c>
    </row>
    <row r="14192" spans="71:92" x14ac:dyDescent="0.3">
      <c r="BS14192" s="32" t="str">
        <f>IF(Kiadasi_kiseroiv!$K$2=BT14192,BV14192,"")</f>
        <v/>
      </c>
      <c r="BT14192" s="34" t="str">
        <f t="shared" si="1471"/>
        <v/>
      </c>
      <c r="BU14192" s="32" t="str">
        <f t="shared" si="1472"/>
        <v/>
      </c>
      <c r="BV14192" s="32" t="str">
        <f t="shared" si="1485"/>
        <v/>
      </c>
      <c r="BW14192" s="32" t="str">
        <f t="shared" si="1486"/>
        <v/>
      </c>
      <c r="BX14192" s="32" t="str">
        <f t="shared" si="1473"/>
        <v/>
      </c>
      <c r="BY14192" s="32" t="str">
        <f t="shared" si="1474"/>
        <v/>
      </c>
      <c r="BZ14192" s="32" t="str">
        <f t="shared" si="1487"/>
        <v/>
      </c>
      <c r="CA14192" s="32" t="str">
        <f t="shared" si="1488"/>
        <v/>
      </c>
      <c r="CB14192" s="33">
        <f>IF(COUNTIF($CD$7:CD14192,CD14192)=1,CD14192,CD14192+COUNTIF($CD$6:CD14191,CD14192))</f>
        <v>60326</v>
      </c>
      <c r="CC14192" s="34">
        <f t="shared" si="1475"/>
        <v>55153</v>
      </c>
      <c r="CD14192" s="32">
        <f t="shared" si="1476"/>
        <v>55153</v>
      </c>
      <c r="CE14192" s="32">
        <f t="shared" si="1477"/>
        <v>0</v>
      </c>
      <c r="CF14192" s="32">
        <f t="shared" si="1478"/>
        <v>0</v>
      </c>
      <c r="CG14192" s="32" t="str">
        <f t="shared" si="1479"/>
        <v/>
      </c>
      <c r="CH14192" s="32">
        <v>187</v>
      </c>
      <c r="CI14192" s="32" t="s">
        <v>8</v>
      </c>
      <c r="CJ14192" s="32" t="str">
        <f t="shared" si="1480"/>
        <v/>
      </c>
      <c r="CK14192" s="32" t="str">
        <f t="shared" si="1481"/>
        <v/>
      </c>
      <c r="CL14192" s="32" t="str">
        <f t="shared" si="1482"/>
        <v/>
      </c>
      <c r="CM14192" s="32" t="str">
        <f t="shared" si="1483"/>
        <v/>
      </c>
      <c r="CN14192" s="32" t="str">
        <f t="shared" si="1484"/>
        <v/>
      </c>
    </row>
    <row r="14193" spans="71:92" x14ac:dyDescent="0.3">
      <c r="BS14193" s="32" t="str">
        <f>IF(Kiadasi_kiseroiv!$K$2=BT14193,BV14193,"")</f>
        <v/>
      </c>
      <c r="BT14193" s="34" t="str">
        <f t="shared" si="1471"/>
        <v/>
      </c>
      <c r="BU14193" s="32" t="str">
        <f t="shared" si="1472"/>
        <v/>
      </c>
      <c r="BV14193" s="32" t="str">
        <f t="shared" si="1485"/>
        <v/>
      </c>
      <c r="BW14193" s="32" t="str">
        <f t="shared" si="1486"/>
        <v/>
      </c>
      <c r="BX14193" s="32" t="str">
        <f t="shared" si="1473"/>
        <v/>
      </c>
      <c r="BY14193" s="32" t="str">
        <f t="shared" si="1474"/>
        <v/>
      </c>
      <c r="BZ14193" s="32" t="str">
        <f t="shared" si="1487"/>
        <v/>
      </c>
      <c r="CA14193" s="32" t="str">
        <f t="shared" si="1488"/>
        <v/>
      </c>
      <c r="CB14193" s="33">
        <f>IF(COUNTIF($CD$7:CD14193,CD14193)=1,CD14193,CD14193+COUNTIF($CD$6:CD14192,CD14193))</f>
        <v>60327</v>
      </c>
      <c r="CC14193" s="34">
        <f t="shared" si="1475"/>
        <v>55153</v>
      </c>
      <c r="CD14193" s="32">
        <f t="shared" si="1476"/>
        <v>55153</v>
      </c>
      <c r="CE14193" s="32">
        <f t="shared" si="1477"/>
        <v>0</v>
      </c>
      <c r="CF14193" s="32">
        <f t="shared" si="1478"/>
        <v>0</v>
      </c>
      <c r="CG14193" s="32" t="str">
        <f t="shared" si="1479"/>
        <v/>
      </c>
      <c r="CH14193" s="32">
        <v>188</v>
      </c>
      <c r="CI14193" s="32" t="s">
        <v>8</v>
      </c>
      <c r="CJ14193" s="32" t="str">
        <f t="shared" si="1480"/>
        <v/>
      </c>
      <c r="CK14193" s="32" t="str">
        <f t="shared" si="1481"/>
        <v/>
      </c>
      <c r="CL14193" s="32" t="str">
        <f t="shared" si="1482"/>
        <v/>
      </c>
      <c r="CM14193" s="32" t="str">
        <f t="shared" si="1483"/>
        <v/>
      </c>
      <c r="CN14193" s="32" t="str">
        <f t="shared" si="1484"/>
        <v/>
      </c>
    </row>
    <row r="14194" spans="71:92" x14ac:dyDescent="0.3">
      <c r="BS14194" s="32" t="str">
        <f>IF(Kiadasi_kiseroiv!$K$2=BT14194,BV14194,"")</f>
        <v/>
      </c>
      <c r="BT14194" s="34" t="str">
        <f t="shared" si="1471"/>
        <v/>
      </c>
      <c r="BU14194" s="32" t="str">
        <f t="shared" si="1472"/>
        <v/>
      </c>
      <c r="BV14194" s="32" t="str">
        <f t="shared" si="1485"/>
        <v/>
      </c>
      <c r="BW14194" s="32" t="str">
        <f t="shared" si="1486"/>
        <v/>
      </c>
      <c r="BX14194" s="32" t="str">
        <f t="shared" si="1473"/>
        <v/>
      </c>
      <c r="BY14194" s="32" t="str">
        <f t="shared" si="1474"/>
        <v/>
      </c>
      <c r="BZ14194" s="32" t="str">
        <f t="shared" si="1487"/>
        <v/>
      </c>
      <c r="CA14194" s="32" t="str">
        <f t="shared" si="1488"/>
        <v/>
      </c>
      <c r="CB14194" s="33">
        <f>IF(COUNTIF($CD$7:CD14194,CD14194)=1,CD14194,CD14194+COUNTIF($CD$6:CD14193,CD14194))</f>
        <v>60328</v>
      </c>
      <c r="CC14194" s="34">
        <f t="shared" si="1475"/>
        <v>55153</v>
      </c>
      <c r="CD14194" s="32">
        <f t="shared" si="1476"/>
        <v>55153</v>
      </c>
      <c r="CE14194" s="32">
        <f t="shared" si="1477"/>
        <v>0</v>
      </c>
      <c r="CF14194" s="32">
        <f t="shared" si="1478"/>
        <v>0</v>
      </c>
      <c r="CG14194" s="32" t="str">
        <f t="shared" si="1479"/>
        <v/>
      </c>
      <c r="CH14194" s="32">
        <v>189</v>
      </c>
      <c r="CI14194" s="32" t="s">
        <v>8</v>
      </c>
      <c r="CJ14194" s="32" t="str">
        <f t="shared" si="1480"/>
        <v/>
      </c>
      <c r="CK14194" s="32" t="str">
        <f t="shared" si="1481"/>
        <v/>
      </c>
      <c r="CL14194" s="32" t="str">
        <f t="shared" si="1482"/>
        <v/>
      </c>
      <c r="CM14194" s="32" t="str">
        <f t="shared" si="1483"/>
        <v/>
      </c>
      <c r="CN14194" s="32" t="str">
        <f t="shared" si="1484"/>
        <v/>
      </c>
    </row>
    <row r="14195" spans="71:92" x14ac:dyDescent="0.3">
      <c r="BS14195" s="32" t="str">
        <f>IF(Kiadasi_kiseroiv!$K$2=BT14195,BV14195,"")</f>
        <v/>
      </c>
      <c r="BT14195" s="34" t="str">
        <f t="shared" si="1471"/>
        <v/>
      </c>
      <c r="BU14195" s="32" t="str">
        <f t="shared" si="1472"/>
        <v/>
      </c>
      <c r="BV14195" s="32" t="str">
        <f t="shared" si="1485"/>
        <v/>
      </c>
      <c r="BW14195" s="32" t="str">
        <f t="shared" si="1486"/>
        <v/>
      </c>
      <c r="BX14195" s="32" t="str">
        <f t="shared" si="1473"/>
        <v/>
      </c>
      <c r="BY14195" s="32" t="str">
        <f t="shared" si="1474"/>
        <v/>
      </c>
      <c r="BZ14195" s="32" t="str">
        <f t="shared" si="1487"/>
        <v/>
      </c>
      <c r="CA14195" s="32" t="str">
        <f t="shared" si="1488"/>
        <v/>
      </c>
      <c r="CB14195" s="33">
        <f>IF(COUNTIF($CD$7:CD14195,CD14195)=1,CD14195,CD14195+COUNTIF($CD$6:CD14194,CD14195))</f>
        <v>60329</v>
      </c>
      <c r="CC14195" s="34">
        <f t="shared" si="1475"/>
        <v>55153</v>
      </c>
      <c r="CD14195" s="32">
        <f t="shared" si="1476"/>
        <v>55153</v>
      </c>
      <c r="CE14195" s="32">
        <f t="shared" si="1477"/>
        <v>0</v>
      </c>
      <c r="CF14195" s="32">
        <f t="shared" si="1478"/>
        <v>0</v>
      </c>
      <c r="CG14195" s="32" t="str">
        <f t="shared" si="1479"/>
        <v/>
      </c>
      <c r="CH14195" s="32">
        <v>190</v>
      </c>
      <c r="CI14195" s="32" t="s">
        <v>8</v>
      </c>
      <c r="CJ14195" s="32" t="str">
        <f t="shared" si="1480"/>
        <v/>
      </c>
      <c r="CK14195" s="32" t="str">
        <f t="shared" si="1481"/>
        <v/>
      </c>
      <c r="CL14195" s="32" t="str">
        <f t="shared" si="1482"/>
        <v/>
      </c>
      <c r="CM14195" s="32" t="str">
        <f t="shared" si="1483"/>
        <v/>
      </c>
      <c r="CN14195" s="32" t="str">
        <f t="shared" si="1484"/>
        <v/>
      </c>
    </row>
    <row r="14196" spans="71:92" x14ac:dyDescent="0.3">
      <c r="BS14196" s="32" t="str">
        <f>IF(Kiadasi_kiseroiv!$K$2=BT14196,BV14196,"")</f>
        <v/>
      </c>
      <c r="BT14196" s="34" t="str">
        <f t="shared" si="1471"/>
        <v/>
      </c>
      <c r="BU14196" s="32" t="str">
        <f t="shared" si="1472"/>
        <v/>
      </c>
      <c r="BV14196" s="32" t="str">
        <f t="shared" si="1485"/>
        <v/>
      </c>
      <c r="BW14196" s="32" t="str">
        <f t="shared" si="1486"/>
        <v/>
      </c>
      <c r="BX14196" s="32" t="str">
        <f t="shared" si="1473"/>
        <v/>
      </c>
      <c r="BY14196" s="32" t="str">
        <f t="shared" si="1474"/>
        <v/>
      </c>
      <c r="BZ14196" s="32" t="str">
        <f t="shared" si="1487"/>
        <v/>
      </c>
      <c r="CA14196" s="32" t="str">
        <f t="shared" si="1488"/>
        <v/>
      </c>
      <c r="CB14196" s="33">
        <f>IF(COUNTIF($CD$7:CD14196,CD14196)=1,CD14196,CD14196+COUNTIF($CD$6:CD14195,CD14196))</f>
        <v>60330</v>
      </c>
      <c r="CC14196" s="34">
        <f t="shared" si="1475"/>
        <v>55153</v>
      </c>
      <c r="CD14196" s="32">
        <f t="shared" si="1476"/>
        <v>55153</v>
      </c>
      <c r="CE14196" s="32">
        <f t="shared" si="1477"/>
        <v>0</v>
      </c>
      <c r="CF14196" s="32">
        <f t="shared" si="1478"/>
        <v>0</v>
      </c>
      <c r="CG14196" s="32" t="str">
        <f t="shared" si="1479"/>
        <v/>
      </c>
      <c r="CH14196" s="32">
        <v>191</v>
      </c>
      <c r="CI14196" s="32" t="s">
        <v>8</v>
      </c>
      <c r="CJ14196" s="32" t="str">
        <f t="shared" si="1480"/>
        <v/>
      </c>
      <c r="CK14196" s="32" t="str">
        <f t="shared" si="1481"/>
        <v/>
      </c>
      <c r="CL14196" s="32" t="str">
        <f t="shared" si="1482"/>
        <v/>
      </c>
      <c r="CM14196" s="32" t="str">
        <f t="shared" si="1483"/>
        <v/>
      </c>
      <c r="CN14196" s="32" t="str">
        <f t="shared" si="1484"/>
        <v/>
      </c>
    </row>
    <row r="14197" spans="71:92" x14ac:dyDescent="0.3">
      <c r="BS14197" s="32" t="str">
        <f>IF(Kiadasi_kiseroiv!$K$2=BT14197,BV14197,"")</f>
        <v/>
      </c>
      <c r="BT14197" s="34" t="str">
        <f t="shared" si="1471"/>
        <v/>
      </c>
      <c r="BU14197" s="32" t="str">
        <f t="shared" si="1472"/>
        <v/>
      </c>
      <c r="BV14197" s="32" t="str">
        <f t="shared" si="1485"/>
        <v/>
      </c>
      <c r="BW14197" s="32" t="str">
        <f t="shared" si="1486"/>
        <v/>
      </c>
      <c r="BX14197" s="32" t="str">
        <f t="shared" si="1473"/>
        <v/>
      </c>
      <c r="BY14197" s="32" t="str">
        <f t="shared" si="1474"/>
        <v/>
      </c>
      <c r="BZ14197" s="32" t="str">
        <f t="shared" si="1487"/>
        <v/>
      </c>
      <c r="CA14197" s="32" t="str">
        <f t="shared" si="1488"/>
        <v/>
      </c>
      <c r="CB14197" s="33">
        <f>IF(COUNTIF($CD$7:CD14197,CD14197)=1,CD14197,CD14197+COUNTIF($CD$6:CD14196,CD14197))</f>
        <v>60331</v>
      </c>
      <c r="CC14197" s="34">
        <f t="shared" si="1475"/>
        <v>55153</v>
      </c>
      <c r="CD14197" s="32">
        <f t="shared" si="1476"/>
        <v>55153</v>
      </c>
      <c r="CE14197" s="32">
        <f t="shared" si="1477"/>
        <v>0</v>
      </c>
      <c r="CF14197" s="32">
        <f t="shared" si="1478"/>
        <v>0</v>
      </c>
      <c r="CG14197" s="32" t="str">
        <f t="shared" si="1479"/>
        <v/>
      </c>
      <c r="CH14197" s="32">
        <v>192</v>
      </c>
      <c r="CI14197" s="32" t="s">
        <v>8</v>
      </c>
      <c r="CJ14197" s="32" t="str">
        <f t="shared" si="1480"/>
        <v/>
      </c>
      <c r="CK14197" s="32" t="str">
        <f t="shared" si="1481"/>
        <v/>
      </c>
      <c r="CL14197" s="32" t="str">
        <f t="shared" si="1482"/>
        <v/>
      </c>
      <c r="CM14197" s="32" t="str">
        <f t="shared" si="1483"/>
        <v/>
      </c>
      <c r="CN14197" s="32" t="str">
        <f t="shared" si="1484"/>
        <v/>
      </c>
    </row>
    <row r="14198" spans="71:92" x14ac:dyDescent="0.3">
      <c r="BS14198" s="32" t="str">
        <f>IF(Kiadasi_kiseroiv!$K$2=BT14198,BV14198,"")</f>
        <v/>
      </c>
      <c r="BT14198" s="34" t="str">
        <f t="shared" si="1471"/>
        <v/>
      </c>
      <c r="BU14198" s="32" t="str">
        <f t="shared" si="1472"/>
        <v/>
      </c>
      <c r="BV14198" s="32" t="str">
        <f t="shared" si="1485"/>
        <v/>
      </c>
      <c r="BW14198" s="32" t="str">
        <f t="shared" si="1486"/>
        <v/>
      </c>
      <c r="BX14198" s="32" t="str">
        <f t="shared" si="1473"/>
        <v/>
      </c>
      <c r="BY14198" s="32" t="str">
        <f t="shared" si="1474"/>
        <v/>
      </c>
      <c r="BZ14198" s="32" t="str">
        <f t="shared" si="1487"/>
        <v/>
      </c>
      <c r="CA14198" s="32" t="str">
        <f t="shared" si="1488"/>
        <v/>
      </c>
      <c r="CB14198" s="33">
        <f>IF(COUNTIF($CD$7:CD14198,CD14198)=1,CD14198,CD14198+COUNTIF($CD$6:CD14197,CD14198))</f>
        <v>60332</v>
      </c>
      <c r="CC14198" s="34">
        <f t="shared" si="1475"/>
        <v>55153</v>
      </c>
      <c r="CD14198" s="32">
        <f t="shared" si="1476"/>
        <v>55153</v>
      </c>
      <c r="CE14198" s="32">
        <f t="shared" si="1477"/>
        <v>0</v>
      </c>
      <c r="CF14198" s="32">
        <f t="shared" si="1478"/>
        <v>0</v>
      </c>
      <c r="CG14198" s="32" t="str">
        <f t="shared" si="1479"/>
        <v/>
      </c>
      <c r="CH14198" s="32">
        <v>193</v>
      </c>
      <c r="CI14198" s="32" t="s">
        <v>8</v>
      </c>
      <c r="CJ14198" s="32" t="str">
        <f t="shared" si="1480"/>
        <v/>
      </c>
      <c r="CK14198" s="32" t="str">
        <f t="shared" si="1481"/>
        <v/>
      </c>
      <c r="CL14198" s="32" t="str">
        <f t="shared" si="1482"/>
        <v/>
      </c>
      <c r="CM14198" s="32" t="str">
        <f t="shared" si="1483"/>
        <v/>
      </c>
      <c r="CN14198" s="32" t="str">
        <f t="shared" si="1484"/>
        <v/>
      </c>
    </row>
    <row r="14199" spans="71:92" x14ac:dyDescent="0.3">
      <c r="BS14199" s="32" t="str">
        <f>IF(Kiadasi_kiseroiv!$K$2=BT14199,BV14199,"")</f>
        <v/>
      </c>
      <c r="BT14199" s="34" t="str">
        <f t="shared" ref="BT14199:BT14262" si="1489">IF(AND($BT$4=CI14199,BU14199&lt;&gt;""),CC14199,"")</f>
        <v/>
      </c>
      <c r="BU14199" s="32" t="str">
        <f t="shared" ref="BU14199:BU14262" si="1490">IF(AND($BU$1=CI14199,ISERROR(VLOOKUP(CG14199,Kisiv,2,FALSE))=FALSE),CB14199,"")</f>
        <v/>
      </c>
      <c r="BV14199" s="32" t="str">
        <f t="shared" si="1485"/>
        <v/>
      </c>
      <c r="BW14199" s="32" t="str">
        <f t="shared" si="1486"/>
        <v/>
      </c>
      <c r="BX14199" s="32" t="str">
        <f t="shared" ref="BX14199:BX14262" si="1491">IF(AND(OR($BX$1=0,$BX$1=CG14199),OR($BX$2=0,IF(ISERROR(SEARCH($BX$2,CJ14199&amp;CK14199&amp;CL14199,1)),FALSE,TRUE))),CB14199,"")</f>
        <v/>
      </c>
      <c r="BY14199" s="32" t="str">
        <f t="shared" ref="BY14199:BY14262" si="1492">IF(AND(BX14199&lt;&gt;"",CC14199&lt;&gt;$CD$2),RANK(BX14199,$BX$7:$BX$33000,1),"")</f>
        <v/>
      </c>
      <c r="BZ14199" s="32" t="str">
        <f t="shared" si="1487"/>
        <v/>
      </c>
      <c r="CA14199" s="32" t="str">
        <f t="shared" si="1488"/>
        <v/>
      </c>
      <c r="CB14199" s="33">
        <f>IF(COUNTIF($CD$7:CD14199,CD14199)=1,CD14199,CD14199+COUNTIF($CD$6:CD14198,CD14199))</f>
        <v>60333</v>
      </c>
      <c r="CC14199" s="34">
        <f t="shared" ref="CC14199:CC14262" si="1493">IF(INDEX(bb,CH14199,1)&lt;&gt;1,INDEX(bb,CH14199,1),$CD$2)</f>
        <v>55153</v>
      </c>
      <c r="CD14199" s="32">
        <f t="shared" ref="CD14199:CD14262" si="1494">IF(CC14199&lt;&gt;$CD$2,RANK(CC14199,$CC$7:$CC$33000,1),$CD$2)</f>
        <v>55153</v>
      </c>
      <c r="CE14199" s="32">
        <f t="shared" ref="CE14199:CE14262" si="1495">INDEX(bb,CH14199,6)</f>
        <v>0</v>
      </c>
      <c r="CF14199" s="32">
        <f t="shared" ref="CF14199:CF14262" si="1496">INDEX(bb,CH14199,8)</f>
        <v>0</v>
      </c>
      <c r="CG14199" s="32" t="str">
        <f t="shared" ref="CG14199:CG14262" si="1497">INDEX(bb,CH14199,7)&amp;INDEX(bb,CH14199,9)</f>
        <v/>
      </c>
      <c r="CH14199" s="32">
        <v>194</v>
      </c>
      <c r="CI14199" s="32" t="s">
        <v>8</v>
      </c>
      <c r="CJ14199" s="32" t="str">
        <f t="shared" ref="CJ14199:CJ14262" si="1498">IF(INDEX(bb,CH14199,5)&lt;&gt;0,INDEX(bb,CH14199,5),"")</f>
        <v/>
      </c>
      <c r="CK14199" s="32" t="str">
        <f t="shared" ref="CK14199:CK14262" si="1499">IF(INDEX(bb,CH14199,10)&lt;&gt;0,INDEX(bb,CH14199,10),"")</f>
        <v/>
      </c>
      <c r="CL14199" s="32" t="str">
        <f t="shared" ref="CL14199:CL14262" si="1500">IF(INDEX(bb,CH14199,11)&lt;&gt;0,INDEX(bb,CH14199,11),"")</f>
        <v/>
      </c>
      <c r="CM14199" s="32" t="str">
        <f t="shared" ref="CM14199:CM14262" si="1501">IF(INDEX(bb,CH14199,4)&lt;&gt;0,INDEX(bb,CH14199,4),"")</f>
        <v/>
      </c>
      <c r="CN14199" s="32" t="str">
        <f t="shared" ref="CN14199:CN14262" si="1502">IF(INDEX(bb,CH14199,3)&lt;&gt;0,INDEX(bb,CH14199,3),"")</f>
        <v/>
      </c>
    </row>
    <row r="14200" spans="71:92" x14ac:dyDescent="0.3">
      <c r="BS14200" s="32" t="str">
        <f>IF(Kiadasi_kiseroiv!$K$2=BT14200,BV14200,"")</f>
        <v/>
      </c>
      <c r="BT14200" s="34" t="str">
        <f t="shared" si="1489"/>
        <v/>
      </c>
      <c r="BU14200" s="32" t="str">
        <f t="shared" si="1490"/>
        <v/>
      </c>
      <c r="BV14200" s="32" t="str">
        <f t="shared" ref="BV14200:BV14263" si="1503">IF(BU14200&lt;&gt;"",RANK(BU14200,$BU$7:$BU$33000,1),"")</f>
        <v/>
      </c>
      <c r="BW14200" s="32" t="str">
        <f t="shared" ref="BW14200:BW14263" si="1504">IF(CC14200&lt;min,$BW$2,IF(CC14200&lt;=max,CG14200,""))</f>
        <v/>
      </c>
      <c r="BX14200" s="32" t="str">
        <f t="shared" si="1491"/>
        <v/>
      </c>
      <c r="BY14200" s="32" t="str">
        <f t="shared" si="1492"/>
        <v/>
      </c>
      <c r="BZ14200" s="32" t="str">
        <f t="shared" ref="BZ14200:BZ14263" si="1505">IF(AND(CC14200&lt;$BZ$2,CI14200=$BZ$4),$BZ$5,IF(AND(CC14200&lt;=$BZ$3,CI14200=$BZ$4),CB14200,""))</f>
        <v/>
      </c>
      <c r="CA14200" s="32" t="str">
        <f t="shared" ref="CA14200:CA14263" si="1506">IF(AND(BZ14200&lt;&gt;"",BZ14200&lt;&gt;$BZ$5),RANK(BZ14200,$BZ$7:$BZ$33000,1),"")</f>
        <v/>
      </c>
      <c r="CB14200" s="33">
        <f>IF(COUNTIF($CD$7:CD14200,CD14200)=1,CD14200,CD14200+COUNTIF($CD$6:CD14199,CD14200))</f>
        <v>60334</v>
      </c>
      <c r="CC14200" s="34">
        <f t="shared" si="1493"/>
        <v>55153</v>
      </c>
      <c r="CD14200" s="32">
        <f t="shared" si="1494"/>
        <v>55153</v>
      </c>
      <c r="CE14200" s="32">
        <f t="shared" si="1495"/>
        <v>0</v>
      </c>
      <c r="CF14200" s="32">
        <f t="shared" si="1496"/>
        <v>0</v>
      </c>
      <c r="CG14200" s="32" t="str">
        <f t="shared" si="1497"/>
        <v/>
      </c>
      <c r="CH14200" s="32">
        <v>195</v>
      </c>
      <c r="CI14200" s="32" t="s">
        <v>8</v>
      </c>
      <c r="CJ14200" s="32" t="str">
        <f t="shared" si="1498"/>
        <v/>
      </c>
      <c r="CK14200" s="32" t="str">
        <f t="shared" si="1499"/>
        <v/>
      </c>
      <c r="CL14200" s="32" t="str">
        <f t="shared" si="1500"/>
        <v/>
      </c>
      <c r="CM14200" s="32" t="str">
        <f t="shared" si="1501"/>
        <v/>
      </c>
      <c r="CN14200" s="32" t="str">
        <f t="shared" si="1502"/>
        <v/>
      </c>
    </row>
    <row r="14201" spans="71:92" x14ac:dyDescent="0.3">
      <c r="BS14201" s="32" t="str">
        <f>IF(Kiadasi_kiseroiv!$K$2=BT14201,BV14201,"")</f>
        <v/>
      </c>
      <c r="BT14201" s="34" t="str">
        <f t="shared" si="1489"/>
        <v/>
      </c>
      <c r="BU14201" s="32" t="str">
        <f t="shared" si="1490"/>
        <v/>
      </c>
      <c r="BV14201" s="32" t="str">
        <f t="shared" si="1503"/>
        <v/>
      </c>
      <c r="BW14201" s="32" t="str">
        <f t="shared" si="1504"/>
        <v/>
      </c>
      <c r="BX14201" s="32" t="str">
        <f t="shared" si="1491"/>
        <v/>
      </c>
      <c r="BY14201" s="32" t="str">
        <f t="shared" si="1492"/>
        <v/>
      </c>
      <c r="BZ14201" s="32" t="str">
        <f t="shared" si="1505"/>
        <v/>
      </c>
      <c r="CA14201" s="32" t="str">
        <f t="shared" si="1506"/>
        <v/>
      </c>
      <c r="CB14201" s="33">
        <f>IF(COUNTIF($CD$7:CD14201,CD14201)=1,CD14201,CD14201+COUNTIF($CD$6:CD14200,CD14201))</f>
        <v>60335</v>
      </c>
      <c r="CC14201" s="34">
        <f t="shared" si="1493"/>
        <v>55153</v>
      </c>
      <c r="CD14201" s="32">
        <f t="shared" si="1494"/>
        <v>55153</v>
      </c>
      <c r="CE14201" s="32">
        <f t="shared" si="1495"/>
        <v>0</v>
      </c>
      <c r="CF14201" s="32">
        <f t="shared" si="1496"/>
        <v>0</v>
      </c>
      <c r="CG14201" s="32" t="str">
        <f t="shared" si="1497"/>
        <v/>
      </c>
      <c r="CH14201" s="32">
        <v>196</v>
      </c>
      <c r="CI14201" s="32" t="s">
        <v>8</v>
      </c>
      <c r="CJ14201" s="32" t="str">
        <f t="shared" si="1498"/>
        <v/>
      </c>
      <c r="CK14201" s="32" t="str">
        <f t="shared" si="1499"/>
        <v/>
      </c>
      <c r="CL14201" s="32" t="str">
        <f t="shared" si="1500"/>
        <v/>
      </c>
      <c r="CM14201" s="32" t="str">
        <f t="shared" si="1501"/>
        <v/>
      </c>
      <c r="CN14201" s="32" t="str">
        <f t="shared" si="1502"/>
        <v/>
      </c>
    </row>
    <row r="14202" spans="71:92" x14ac:dyDescent="0.3">
      <c r="BS14202" s="32" t="str">
        <f>IF(Kiadasi_kiseroiv!$K$2=BT14202,BV14202,"")</f>
        <v/>
      </c>
      <c r="BT14202" s="34" t="str">
        <f t="shared" si="1489"/>
        <v/>
      </c>
      <c r="BU14202" s="32" t="str">
        <f t="shared" si="1490"/>
        <v/>
      </c>
      <c r="BV14202" s="32" t="str">
        <f t="shared" si="1503"/>
        <v/>
      </c>
      <c r="BW14202" s="32" t="str">
        <f t="shared" si="1504"/>
        <v/>
      </c>
      <c r="BX14202" s="32" t="str">
        <f t="shared" si="1491"/>
        <v/>
      </c>
      <c r="BY14202" s="32" t="str">
        <f t="shared" si="1492"/>
        <v/>
      </c>
      <c r="BZ14202" s="32" t="str">
        <f t="shared" si="1505"/>
        <v/>
      </c>
      <c r="CA14202" s="32" t="str">
        <f t="shared" si="1506"/>
        <v/>
      </c>
      <c r="CB14202" s="33">
        <f>IF(COUNTIF($CD$7:CD14202,CD14202)=1,CD14202,CD14202+COUNTIF($CD$6:CD14201,CD14202))</f>
        <v>60336</v>
      </c>
      <c r="CC14202" s="34">
        <f t="shared" si="1493"/>
        <v>55153</v>
      </c>
      <c r="CD14202" s="32">
        <f t="shared" si="1494"/>
        <v>55153</v>
      </c>
      <c r="CE14202" s="32">
        <f t="shared" si="1495"/>
        <v>0</v>
      </c>
      <c r="CF14202" s="32">
        <f t="shared" si="1496"/>
        <v>0</v>
      </c>
      <c r="CG14202" s="32" t="str">
        <f t="shared" si="1497"/>
        <v/>
      </c>
      <c r="CH14202" s="32">
        <v>197</v>
      </c>
      <c r="CI14202" s="32" t="s">
        <v>8</v>
      </c>
      <c r="CJ14202" s="32" t="str">
        <f t="shared" si="1498"/>
        <v/>
      </c>
      <c r="CK14202" s="32" t="str">
        <f t="shared" si="1499"/>
        <v/>
      </c>
      <c r="CL14202" s="32" t="str">
        <f t="shared" si="1500"/>
        <v/>
      </c>
      <c r="CM14202" s="32" t="str">
        <f t="shared" si="1501"/>
        <v/>
      </c>
      <c r="CN14202" s="32" t="str">
        <f t="shared" si="1502"/>
        <v/>
      </c>
    </row>
    <row r="14203" spans="71:92" x14ac:dyDescent="0.3">
      <c r="BS14203" s="32" t="str">
        <f>IF(Kiadasi_kiseroiv!$K$2=BT14203,BV14203,"")</f>
        <v/>
      </c>
      <c r="BT14203" s="34" t="str">
        <f t="shared" si="1489"/>
        <v/>
      </c>
      <c r="BU14203" s="32" t="str">
        <f t="shared" si="1490"/>
        <v/>
      </c>
      <c r="BV14203" s="32" t="str">
        <f t="shared" si="1503"/>
        <v/>
      </c>
      <c r="BW14203" s="32" t="str">
        <f t="shared" si="1504"/>
        <v/>
      </c>
      <c r="BX14203" s="32" t="str">
        <f t="shared" si="1491"/>
        <v/>
      </c>
      <c r="BY14203" s="32" t="str">
        <f t="shared" si="1492"/>
        <v/>
      </c>
      <c r="BZ14203" s="32" t="str">
        <f t="shared" si="1505"/>
        <v/>
      </c>
      <c r="CA14203" s="32" t="str">
        <f t="shared" si="1506"/>
        <v/>
      </c>
      <c r="CB14203" s="33">
        <f>IF(COUNTIF($CD$7:CD14203,CD14203)=1,CD14203,CD14203+COUNTIF($CD$6:CD14202,CD14203))</f>
        <v>60337</v>
      </c>
      <c r="CC14203" s="34">
        <f t="shared" si="1493"/>
        <v>55153</v>
      </c>
      <c r="CD14203" s="32">
        <f t="shared" si="1494"/>
        <v>55153</v>
      </c>
      <c r="CE14203" s="32">
        <f t="shared" si="1495"/>
        <v>0</v>
      </c>
      <c r="CF14203" s="32">
        <f t="shared" si="1496"/>
        <v>0</v>
      </c>
      <c r="CG14203" s="32" t="str">
        <f t="shared" si="1497"/>
        <v/>
      </c>
      <c r="CH14203" s="32">
        <v>198</v>
      </c>
      <c r="CI14203" s="32" t="s">
        <v>8</v>
      </c>
      <c r="CJ14203" s="32" t="str">
        <f t="shared" si="1498"/>
        <v/>
      </c>
      <c r="CK14203" s="32" t="str">
        <f t="shared" si="1499"/>
        <v/>
      </c>
      <c r="CL14203" s="32" t="str">
        <f t="shared" si="1500"/>
        <v/>
      </c>
      <c r="CM14203" s="32" t="str">
        <f t="shared" si="1501"/>
        <v/>
      </c>
      <c r="CN14203" s="32" t="str">
        <f t="shared" si="1502"/>
        <v/>
      </c>
    </row>
    <row r="14204" spans="71:92" x14ac:dyDescent="0.3">
      <c r="BS14204" s="32" t="str">
        <f>IF(Kiadasi_kiseroiv!$K$2=BT14204,BV14204,"")</f>
        <v/>
      </c>
      <c r="BT14204" s="34" t="str">
        <f t="shared" si="1489"/>
        <v/>
      </c>
      <c r="BU14204" s="32" t="str">
        <f t="shared" si="1490"/>
        <v/>
      </c>
      <c r="BV14204" s="32" t="str">
        <f t="shared" si="1503"/>
        <v/>
      </c>
      <c r="BW14204" s="32" t="str">
        <f t="shared" si="1504"/>
        <v/>
      </c>
      <c r="BX14204" s="32" t="str">
        <f t="shared" si="1491"/>
        <v/>
      </c>
      <c r="BY14204" s="32" t="str">
        <f t="shared" si="1492"/>
        <v/>
      </c>
      <c r="BZ14204" s="32" t="str">
        <f t="shared" si="1505"/>
        <v/>
      </c>
      <c r="CA14204" s="32" t="str">
        <f t="shared" si="1506"/>
        <v/>
      </c>
      <c r="CB14204" s="33">
        <f>IF(COUNTIF($CD$7:CD14204,CD14204)=1,CD14204,CD14204+COUNTIF($CD$6:CD14203,CD14204))</f>
        <v>60338</v>
      </c>
      <c r="CC14204" s="34">
        <f t="shared" si="1493"/>
        <v>55153</v>
      </c>
      <c r="CD14204" s="32">
        <f t="shared" si="1494"/>
        <v>55153</v>
      </c>
      <c r="CE14204" s="32">
        <f t="shared" si="1495"/>
        <v>0</v>
      </c>
      <c r="CF14204" s="32">
        <f t="shared" si="1496"/>
        <v>0</v>
      </c>
      <c r="CG14204" s="32" t="str">
        <f t="shared" si="1497"/>
        <v/>
      </c>
      <c r="CH14204" s="32">
        <v>199</v>
      </c>
      <c r="CI14204" s="32" t="s">
        <v>8</v>
      </c>
      <c r="CJ14204" s="32" t="str">
        <f t="shared" si="1498"/>
        <v/>
      </c>
      <c r="CK14204" s="32" t="str">
        <f t="shared" si="1499"/>
        <v/>
      </c>
      <c r="CL14204" s="32" t="str">
        <f t="shared" si="1500"/>
        <v/>
      </c>
      <c r="CM14204" s="32" t="str">
        <f t="shared" si="1501"/>
        <v/>
      </c>
      <c r="CN14204" s="32" t="str">
        <f t="shared" si="1502"/>
        <v/>
      </c>
    </row>
    <row r="14205" spans="71:92" x14ac:dyDescent="0.3">
      <c r="BS14205" s="32" t="str">
        <f>IF(Kiadasi_kiseroiv!$K$2=BT14205,BV14205,"")</f>
        <v/>
      </c>
      <c r="BT14205" s="34" t="str">
        <f t="shared" si="1489"/>
        <v/>
      </c>
      <c r="BU14205" s="32" t="str">
        <f t="shared" si="1490"/>
        <v/>
      </c>
      <c r="BV14205" s="32" t="str">
        <f t="shared" si="1503"/>
        <v/>
      </c>
      <c r="BW14205" s="32" t="str">
        <f t="shared" si="1504"/>
        <v/>
      </c>
      <c r="BX14205" s="32" t="str">
        <f t="shared" si="1491"/>
        <v/>
      </c>
      <c r="BY14205" s="32" t="str">
        <f t="shared" si="1492"/>
        <v/>
      </c>
      <c r="BZ14205" s="32" t="str">
        <f t="shared" si="1505"/>
        <v/>
      </c>
      <c r="CA14205" s="32" t="str">
        <f t="shared" si="1506"/>
        <v/>
      </c>
      <c r="CB14205" s="33">
        <f>IF(COUNTIF($CD$7:CD14205,CD14205)=1,CD14205,CD14205+COUNTIF($CD$6:CD14204,CD14205))</f>
        <v>60339</v>
      </c>
      <c r="CC14205" s="34">
        <f t="shared" si="1493"/>
        <v>55153</v>
      </c>
      <c r="CD14205" s="32">
        <f t="shared" si="1494"/>
        <v>55153</v>
      </c>
      <c r="CE14205" s="32">
        <f t="shared" si="1495"/>
        <v>0</v>
      </c>
      <c r="CF14205" s="32">
        <f t="shared" si="1496"/>
        <v>0</v>
      </c>
      <c r="CG14205" s="32" t="str">
        <f t="shared" si="1497"/>
        <v/>
      </c>
      <c r="CH14205" s="32">
        <v>200</v>
      </c>
      <c r="CI14205" s="32" t="s">
        <v>8</v>
      </c>
      <c r="CJ14205" s="32" t="str">
        <f t="shared" si="1498"/>
        <v/>
      </c>
      <c r="CK14205" s="32" t="str">
        <f t="shared" si="1499"/>
        <v/>
      </c>
      <c r="CL14205" s="32" t="str">
        <f t="shared" si="1500"/>
        <v/>
      </c>
      <c r="CM14205" s="32" t="str">
        <f t="shared" si="1501"/>
        <v/>
      </c>
      <c r="CN14205" s="32" t="str">
        <f t="shared" si="1502"/>
        <v/>
      </c>
    </row>
    <row r="14206" spans="71:92" x14ac:dyDescent="0.3">
      <c r="BS14206" s="32" t="str">
        <f>IF(Kiadasi_kiseroiv!$K$2=BT14206,BV14206,"")</f>
        <v/>
      </c>
      <c r="BT14206" s="34" t="str">
        <f t="shared" si="1489"/>
        <v/>
      </c>
      <c r="BU14206" s="32" t="str">
        <f t="shared" si="1490"/>
        <v/>
      </c>
      <c r="BV14206" s="32" t="str">
        <f t="shared" si="1503"/>
        <v/>
      </c>
      <c r="BW14206" s="32" t="str">
        <f t="shared" si="1504"/>
        <v/>
      </c>
      <c r="BX14206" s="32" t="str">
        <f t="shared" si="1491"/>
        <v/>
      </c>
      <c r="BY14206" s="32" t="str">
        <f t="shared" si="1492"/>
        <v/>
      </c>
      <c r="BZ14206" s="32" t="str">
        <f t="shared" si="1505"/>
        <v/>
      </c>
      <c r="CA14206" s="32" t="str">
        <f t="shared" si="1506"/>
        <v/>
      </c>
      <c r="CB14206" s="33">
        <f>IF(COUNTIF($CD$7:CD14206,CD14206)=1,CD14206,CD14206+COUNTIF($CD$6:CD14205,CD14206))</f>
        <v>60340</v>
      </c>
      <c r="CC14206" s="34">
        <f t="shared" si="1493"/>
        <v>55153</v>
      </c>
      <c r="CD14206" s="32">
        <f t="shared" si="1494"/>
        <v>55153</v>
      </c>
      <c r="CE14206" s="32">
        <f t="shared" si="1495"/>
        <v>0</v>
      </c>
      <c r="CF14206" s="32">
        <f t="shared" si="1496"/>
        <v>0</v>
      </c>
      <c r="CG14206" s="32" t="str">
        <f t="shared" si="1497"/>
        <v/>
      </c>
      <c r="CH14206" s="32">
        <v>201</v>
      </c>
      <c r="CI14206" s="32" t="s">
        <v>8</v>
      </c>
      <c r="CJ14206" s="32" t="str">
        <f t="shared" si="1498"/>
        <v/>
      </c>
      <c r="CK14206" s="32" t="str">
        <f t="shared" si="1499"/>
        <v/>
      </c>
      <c r="CL14206" s="32" t="str">
        <f t="shared" si="1500"/>
        <v/>
      </c>
      <c r="CM14206" s="32" t="str">
        <f t="shared" si="1501"/>
        <v/>
      </c>
      <c r="CN14206" s="32" t="str">
        <f t="shared" si="1502"/>
        <v/>
      </c>
    </row>
    <row r="14207" spans="71:92" x14ac:dyDescent="0.3">
      <c r="BS14207" s="32" t="str">
        <f>IF(Kiadasi_kiseroiv!$K$2=BT14207,BV14207,"")</f>
        <v/>
      </c>
      <c r="BT14207" s="34" t="str">
        <f t="shared" si="1489"/>
        <v/>
      </c>
      <c r="BU14207" s="32" t="str">
        <f t="shared" si="1490"/>
        <v/>
      </c>
      <c r="BV14207" s="32" t="str">
        <f t="shared" si="1503"/>
        <v/>
      </c>
      <c r="BW14207" s="32" t="str">
        <f t="shared" si="1504"/>
        <v/>
      </c>
      <c r="BX14207" s="32" t="str">
        <f t="shared" si="1491"/>
        <v/>
      </c>
      <c r="BY14207" s="32" t="str">
        <f t="shared" si="1492"/>
        <v/>
      </c>
      <c r="BZ14207" s="32" t="str">
        <f t="shared" si="1505"/>
        <v/>
      </c>
      <c r="CA14207" s="32" t="str">
        <f t="shared" si="1506"/>
        <v/>
      </c>
      <c r="CB14207" s="33">
        <f>IF(COUNTIF($CD$7:CD14207,CD14207)=1,CD14207,CD14207+COUNTIF($CD$6:CD14206,CD14207))</f>
        <v>60341</v>
      </c>
      <c r="CC14207" s="34">
        <f t="shared" si="1493"/>
        <v>55153</v>
      </c>
      <c r="CD14207" s="32">
        <f t="shared" si="1494"/>
        <v>55153</v>
      </c>
      <c r="CE14207" s="32">
        <f t="shared" si="1495"/>
        <v>0</v>
      </c>
      <c r="CF14207" s="32">
        <f t="shared" si="1496"/>
        <v>0</v>
      </c>
      <c r="CG14207" s="32" t="str">
        <f t="shared" si="1497"/>
        <v/>
      </c>
      <c r="CH14207" s="32">
        <v>202</v>
      </c>
      <c r="CI14207" s="32" t="s">
        <v>8</v>
      </c>
      <c r="CJ14207" s="32" t="str">
        <f t="shared" si="1498"/>
        <v/>
      </c>
      <c r="CK14207" s="32" t="str">
        <f t="shared" si="1499"/>
        <v/>
      </c>
      <c r="CL14207" s="32" t="str">
        <f t="shared" si="1500"/>
        <v/>
      </c>
      <c r="CM14207" s="32" t="str">
        <f t="shared" si="1501"/>
        <v/>
      </c>
      <c r="CN14207" s="32" t="str">
        <f t="shared" si="1502"/>
        <v/>
      </c>
    </row>
    <row r="14208" spans="71:92" x14ac:dyDescent="0.3">
      <c r="BS14208" s="32" t="str">
        <f>IF(Kiadasi_kiseroiv!$K$2=BT14208,BV14208,"")</f>
        <v/>
      </c>
      <c r="BT14208" s="34" t="str">
        <f t="shared" si="1489"/>
        <v/>
      </c>
      <c r="BU14208" s="32" t="str">
        <f t="shared" si="1490"/>
        <v/>
      </c>
      <c r="BV14208" s="32" t="str">
        <f t="shared" si="1503"/>
        <v/>
      </c>
      <c r="BW14208" s="32" t="str">
        <f t="shared" si="1504"/>
        <v/>
      </c>
      <c r="BX14208" s="32" t="str">
        <f t="shared" si="1491"/>
        <v/>
      </c>
      <c r="BY14208" s="32" t="str">
        <f t="shared" si="1492"/>
        <v/>
      </c>
      <c r="BZ14208" s="32" t="str">
        <f t="shared" si="1505"/>
        <v/>
      </c>
      <c r="CA14208" s="32" t="str">
        <f t="shared" si="1506"/>
        <v/>
      </c>
      <c r="CB14208" s="33">
        <f>IF(COUNTIF($CD$7:CD14208,CD14208)=1,CD14208,CD14208+COUNTIF($CD$6:CD14207,CD14208))</f>
        <v>60342</v>
      </c>
      <c r="CC14208" s="34">
        <f t="shared" si="1493"/>
        <v>55153</v>
      </c>
      <c r="CD14208" s="32">
        <f t="shared" si="1494"/>
        <v>55153</v>
      </c>
      <c r="CE14208" s="32">
        <f t="shared" si="1495"/>
        <v>0</v>
      </c>
      <c r="CF14208" s="32">
        <f t="shared" si="1496"/>
        <v>0</v>
      </c>
      <c r="CG14208" s="32" t="str">
        <f t="shared" si="1497"/>
        <v/>
      </c>
      <c r="CH14208" s="32">
        <v>203</v>
      </c>
      <c r="CI14208" s="32" t="s">
        <v>8</v>
      </c>
      <c r="CJ14208" s="32" t="str">
        <f t="shared" si="1498"/>
        <v/>
      </c>
      <c r="CK14208" s="32" t="str">
        <f t="shared" si="1499"/>
        <v/>
      </c>
      <c r="CL14208" s="32" t="str">
        <f t="shared" si="1500"/>
        <v/>
      </c>
      <c r="CM14208" s="32" t="str">
        <f t="shared" si="1501"/>
        <v/>
      </c>
      <c r="CN14208" s="32" t="str">
        <f t="shared" si="1502"/>
        <v/>
      </c>
    </row>
    <row r="14209" spans="71:92" x14ac:dyDescent="0.3">
      <c r="BS14209" s="32" t="str">
        <f>IF(Kiadasi_kiseroiv!$K$2=BT14209,BV14209,"")</f>
        <v/>
      </c>
      <c r="BT14209" s="34" t="str">
        <f t="shared" si="1489"/>
        <v/>
      </c>
      <c r="BU14209" s="32" t="str">
        <f t="shared" si="1490"/>
        <v/>
      </c>
      <c r="BV14209" s="32" t="str">
        <f t="shared" si="1503"/>
        <v/>
      </c>
      <c r="BW14209" s="32" t="str">
        <f t="shared" si="1504"/>
        <v/>
      </c>
      <c r="BX14209" s="32" t="str">
        <f t="shared" si="1491"/>
        <v/>
      </c>
      <c r="BY14209" s="32" t="str">
        <f t="shared" si="1492"/>
        <v/>
      </c>
      <c r="BZ14209" s="32" t="str">
        <f t="shared" si="1505"/>
        <v/>
      </c>
      <c r="CA14209" s="32" t="str">
        <f t="shared" si="1506"/>
        <v/>
      </c>
      <c r="CB14209" s="33">
        <f>IF(COUNTIF($CD$7:CD14209,CD14209)=1,CD14209,CD14209+COUNTIF($CD$6:CD14208,CD14209))</f>
        <v>60343</v>
      </c>
      <c r="CC14209" s="34">
        <f t="shared" si="1493"/>
        <v>55153</v>
      </c>
      <c r="CD14209" s="32">
        <f t="shared" si="1494"/>
        <v>55153</v>
      </c>
      <c r="CE14209" s="32">
        <f t="shared" si="1495"/>
        <v>0</v>
      </c>
      <c r="CF14209" s="32">
        <f t="shared" si="1496"/>
        <v>0</v>
      </c>
      <c r="CG14209" s="32" t="str">
        <f t="shared" si="1497"/>
        <v/>
      </c>
      <c r="CH14209" s="32">
        <v>204</v>
      </c>
      <c r="CI14209" s="32" t="s">
        <v>8</v>
      </c>
      <c r="CJ14209" s="32" t="str">
        <f t="shared" si="1498"/>
        <v/>
      </c>
      <c r="CK14209" s="32" t="str">
        <f t="shared" si="1499"/>
        <v/>
      </c>
      <c r="CL14209" s="32" t="str">
        <f t="shared" si="1500"/>
        <v/>
      </c>
      <c r="CM14209" s="32" t="str">
        <f t="shared" si="1501"/>
        <v/>
      </c>
      <c r="CN14209" s="32" t="str">
        <f t="shared" si="1502"/>
        <v/>
      </c>
    </row>
    <row r="14210" spans="71:92" x14ac:dyDescent="0.3">
      <c r="BS14210" s="32" t="str">
        <f>IF(Kiadasi_kiseroiv!$K$2=BT14210,BV14210,"")</f>
        <v/>
      </c>
      <c r="BT14210" s="34" t="str">
        <f t="shared" si="1489"/>
        <v/>
      </c>
      <c r="BU14210" s="32" t="str">
        <f t="shared" si="1490"/>
        <v/>
      </c>
      <c r="BV14210" s="32" t="str">
        <f t="shared" si="1503"/>
        <v/>
      </c>
      <c r="BW14210" s="32" t="str">
        <f t="shared" si="1504"/>
        <v/>
      </c>
      <c r="BX14210" s="32" t="str">
        <f t="shared" si="1491"/>
        <v/>
      </c>
      <c r="BY14210" s="32" t="str">
        <f t="shared" si="1492"/>
        <v/>
      </c>
      <c r="BZ14210" s="32" t="str">
        <f t="shared" si="1505"/>
        <v/>
      </c>
      <c r="CA14210" s="32" t="str">
        <f t="shared" si="1506"/>
        <v/>
      </c>
      <c r="CB14210" s="33">
        <f>IF(COUNTIF($CD$7:CD14210,CD14210)=1,CD14210,CD14210+COUNTIF($CD$6:CD14209,CD14210))</f>
        <v>60344</v>
      </c>
      <c r="CC14210" s="34">
        <f t="shared" si="1493"/>
        <v>55153</v>
      </c>
      <c r="CD14210" s="32">
        <f t="shared" si="1494"/>
        <v>55153</v>
      </c>
      <c r="CE14210" s="32">
        <f t="shared" si="1495"/>
        <v>0</v>
      </c>
      <c r="CF14210" s="32">
        <f t="shared" si="1496"/>
        <v>0</v>
      </c>
      <c r="CG14210" s="32" t="str">
        <f t="shared" si="1497"/>
        <v/>
      </c>
      <c r="CH14210" s="32">
        <v>205</v>
      </c>
      <c r="CI14210" s="32" t="s">
        <v>8</v>
      </c>
      <c r="CJ14210" s="32" t="str">
        <f t="shared" si="1498"/>
        <v/>
      </c>
      <c r="CK14210" s="32" t="str">
        <f t="shared" si="1499"/>
        <v/>
      </c>
      <c r="CL14210" s="32" t="str">
        <f t="shared" si="1500"/>
        <v/>
      </c>
      <c r="CM14210" s="32" t="str">
        <f t="shared" si="1501"/>
        <v/>
      </c>
      <c r="CN14210" s="32" t="str">
        <f t="shared" si="1502"/>
        <v/>
      </c>
    </row>
    <row r="14211" spans="71:92" x14ac:dyDescent="0.3">
      <c r="BS14211" s="32" t="str">
        <f>IF(Kiadasi_kiseroiv!$K$2=BT14211,BV14211,"")</f>
        <v/>
      </c>
      <c r="BT14211" s="34" t="str">
        <f t="shared" si="1489"/>
        <v/>
      </c>
      <c r="BU14211" s="32" t="str">
        <f t="shared" si="1490"/>
        <v/>
      </c>
      <c r="BV14211" s="32" t="str">
        <f t="shared" si="1503"/>
        <v/>
      </c>
      <c r="BW14211" s="32" t="str">
        <f t="shared" si="1504"/>
        <v/>
      </c>
      <c r="BX14211" s="32" t="str">
        <f t="shared" si="1491"/>
        <v/>
      </c>
      <c r="BY14211" s="32" t="str">
        <f t="shared" si="1492"/>
        <v/>
      </c>
      <c r="BZ14211" s="32" t="str">
        <f t="shared" si="1505"/>
        <v/>
      </c>
      <c r="CA14211" s="32" t="str">
        <f t="shared" si="1506"/>
        <v/>
      </c>
      <c r="CB14211" s="33">
        <f>IF(COUNTIF($CD$7:CD14211,CD14211)=1,CD14211,CD14211+COUNTIF($CD$6:CD14210,CD14211))</f>
        <v>60345</v>
      </c>
      <c r="CC14211" s="34">
        <f t="shared" si="1493"/>
        <v>55153</v>
      </c>
      <c r="CD14211" s="32">
        <f t="shared" si="1494"/>
        <v>55153</v>
      </c>
      <c r="CE14211" s="32">
        <f t="shared" si="1495"/>
        <v>0</v>
      </c>
      <c r="CF14211" s="32">
        <f t="shared" si="1496"/>
        <v>0</v>
      </c>
      <c r="CG14211" s="32" t="str">
        <f t="shared" si="1497"/>
        <v/>
      </c>
      <c r="CH14211" s="32">
        <v>206</v>
      </c>
      <c r="CI14211" s="32" t="s">
        <v>8</v>
      </c>
      <c r="CJ14211" s="32" t="str">
        <f t="shared" si="1498"/>
        <v/>
      </c>
      <c r="CK14211" s="32" t="str">
        <f t="shared" si="1499"/>
        <v/>
      </c>
      <c r="CL14211" s="32" t="str">
        <f t="shared" si="1500"/>
        <v/>
      </c>
      <c r="CM14211" s="32" t="str">
        <f t="shared" si="1501"/>
        <v/>
      </c>
      <c r="CN14211" s="32" t="str">
        <f t="shared" si="1502"/>
        <v/>
      </c>
    </row>
    <row r="14212" spans="71:92" x14ac:dyDescent="0.3">
      <c r="BS14212" s="32" t="str">
        <f>IF(Kiadasi_kiseroiv!$K$2=BT14212,BV14212,"")</f>
        <v/>
      </c>
      <c r="BT14212" s="34" t="str">
        <f t="shared" si="1489"/>
        <v/>
      </c>
      <c r="BU14212" s="32" t="str">
        <f t="shared" si="1490"/>
        <v/>
      </c>
      <c r="BV14212" s="32" t="str">
        <f t="shared" si="1503"/>
        <v/>
      </c>
      <c r="BW14212" s="32" t="str">
        <f t="shared" si="1504"/>
        <v/>
      </c>
      <c r="BX14212" s="32" t="str">
        <f t="shared" si="1491"/>
        <v/>
      </c>
      <c r="BY14212" s="32" t="str">
        <f t="shared" si="1492"/>
        <v/>
      </c>
      <c r="BZ14212" s="32" t="str">
        <f t="shared" si="1505"/>
        <v/>
      </c>
      <c r="CA14212" s="32" t="str">
        <f t="shared" si="1506"/>
        <v/>
      </c>
      <c r="CB14212" s="33">
        <f>IF(COUNTIF($CD$7:CD14212,CD14212)=1,CD14212,CD14212+COUNTIF($CD$6:CD14211,CD14212))</f>
        <v>60346</v>
      </c>
      <c r="CC14212" s="34">
        <f t="shared" si="1493"/>
        <v>55153</v>
      </c>
      <c r="CD14212" s="32">
        <f t="shared" si="1494"/>
        <v>55153</v>
      </c>
      <c r="CE14212" s="32">
        <f t="shared" si="1495"/>
        <v>0</v>
      </c>
      <c r="CF14212" s="32">
        <f t="shared" si="1496"/>
        <v>0</v>
      </c>
      <c r="CG14212" s="32" t="str">
        <f t="shared" si="1497"/>
        <v/>
      </c>
      <c r="CH14212" s="32">
        <v>207</v>
      </c>
      <c r="CI14212" s="32" t="s">
        <v>8</v>
      </c>
      <c r="CJ14212" s="32" t="str">
        <f t="shared" si="1498"/>
        <v/>
      </c>
      <c r="CK14212" s="32" t="str">
        <f t="shared" si="1499"/>
        <v/>
      </c>
      <c r="CL14212" s="32" t="str">
        <f t="shared" si="1500"/>
        <v/>
      </c>
      <c r="CM14212" s="32" t="str">
        <f t="shared" si="1501"/>
        <v/>
      </c>
      <c r="CN14212" s="32" t="str">
        <f t="shared" si="1502"/>
        <v/>
      </c>
    </row>
    <row r="14213" spans="71:92" x14ac:dyDescent="0.3">
      <c r="BS14213" s="32" t="str">
        <f>IF(Kiadasi_kiseroiv!$K$2=BT14213,BV14213,"")</f>
        <v/>
      </c>
      <c r="BT14213" s="34" t="str">
        <f t="shared" si="1489"/>
        <v/>
      </c>
      <c r="BU14213" s="32" t="str">
        <f t="shared" si="1490"/>
        <v/>
      </c>
      <c r="BV14213" s="32" t="str">
        <f t="shared" si="1503"/>
        <v/>
      </c>
      <c r="BW14213" s="32" t="str">
        <f t="shared" si="1504"/>
        <v/>
      </c>
      <c r="BX14213" s="32" t="str">
        <f t="shared" si="1491"/>
        <v/>
      </c>
      <c r="BY14213" s="32" t="str">
        <f t="shared" si="1492"/>
        <v/>
      </c>
      <c r="BZ14213" s="32" t="str">
        <f t="shared" si="1505"/>
        <v/>
      </c>
      <c r="CA14213" s="32" t="str">
        <f t="shared" si="1506"/>
        <v/>
      </c>
      <c r="CB14213" s="33">
        <f>IF(COUNTIF($CD$7:CD14213,CD14213)=1,CD14213,CD14213+COUNTIF($CD$6:CD14212,CD14213))</f>
        <v>60347</v>
      </c>
      <c r="CC14213" s="34">
        <f t="shared" si="1493"/>
        <v>55153</v>
      </c>
      <c r="CD14213" s="32">
        <f t="shared" si="1494"/>
        <v>55153</v>
      </c>
      <c r="CE14213" s="32">
        <f t="shared" si="1495"/>
        <v>0</v>
      </c>
      <c r="CF14213" s="32">
        <f t="shared" si="1496"/>
        <v>0</v>
      </c>
      <c r="CG14213" s="32" t="str">
        <f t="shared" si="1497"/>
        <v/>
      </c>
      <c r="CH14213" s="32">
        <v>208</v>
      </c>
      <c r="CI14213" s="32" t="s">
        <v>8</v>
      </c>
      <c r="CJ14213" s="32" t="str">
        <f t="shared" si="1498"/>
        <v/>
      </c>
      <c r="CK14213" s="32" t="str">
        <f t="shared" si="1499"/>
        <v/>
      </c>
      <c r="CL14213" s="32" t="str">
        <f t="shared" si="1500"/>
        <v/>
      </c>
      <c r="CM14213" s="32" t="str">
        <f t="shared" si="1501"/>
        <v/>
      </c>
      <c r="CN14213" s="32" t="str">
        <f t="shared" si="1502"/>
        <v/>
      </c>
    </row>
    <row r="14214" spans="71:92" x14ac:dyDescent="0.3">
      <c r="BS14214" s="32" t="str">
        <f>IF(Kiadasi_kiseroiv!$K$2=BT14214,BV14214,"")</f>
        <v/>
      </c>
      <c r="BT14214" s="34" t="str">
        <f t="shared" si="1489"/>
        <v/>
      </c>
      <c r="BU14214" s="32" t="str">
        <f t="shared" si="1490"/>
        <v/>
      </c>
      <c r="BV14214" s="32" t="str">
        <f t="shared" si="1503"/>
        <v/>
      </c>
      <c r="BW14214" s="32" t="str">
        <f t="shared" si="1504"/>
        <v/>
      </c>
      <c r="BX14214" s="32" t="str">
        <f t="shared" si="1491"/>
        <v/>
      </c>
      <c r="BY14214" s="32" t="str">
        <f t="shared" si="1492"/>
        <v/>
      </c>
      <c r="BZ14214" s="32" t="str">
        <f t="shared" si="1505"/>
        <v/>
      </c>
      <c r="CA14214" s="32" t="str">
        <f t="shared" si="1506"/>
        <v/>
      </c>
      <c r="CB14214" s="33">
        <f>IF(COUNTIF($CD$7:CD14214,CD14214)=1,CD14214,CD14214+COUNTIF($CD$6:CD14213,CD14214))</f>
        <v>60348</v>
      </c>
      <c r="CC14214" s="34">
        <f t="shared" si="1493"/>
        <v>55153</v>
      </c>
      <c r="CD14214" s="32">
        <f t="shared" si="1494"/>
        <v>55153</v>
      </c>
      <c r="CE14214" s="32">
        <f t="shared" si="1495"/>
        <v>0</v>
      </c>
      <c r="CF14214" s="32">
        <f t="shared" si="1496"/>
        <v>0</v>
      </c>
      <c r="CG14214" s="32" t="str">
        <f t="shared" si="1497"/>
        <v/>
      </c>
      <c r="CH14214" s="32">
        <v>209</v>
      </c>
      <c r="CI14214" s="32" t="s">
        <v>8</v>
      </c>
      <c r="CJ14214" s="32" t="str">
        <f t="shared" si="1498"/>
        <v/>
      </c>
      <c r="CK14214" s="32" t="str">
        <f t="shared" si="1499"/>
        <v/>
      </c>
      <c r="CL14214" s="32" t="str">
        <f t="shared" si="1500"/>
        <v/>
      </c>
      <c r="CM14214" s="32" t="str">
        <f t="shared" si="1501"/>
        <v/>
      </c>
      <c r="CN14214" s="32" t="str">
        <f t="shared" si="1502"/>
        <v/>
      </c>
    </row>
    <row r="14215" spans="71:92" x14ac:dyDescent="0.3">
      <c r="BS14215" s="32" t="str">
        <f>IF(Kiadasi_kiseroiv!$K$2=BT14215,BV14215,"")</f>
        <v/>
      </c>
      <c r="BT14215" s="34" t="str">
        <f t="shared" si="1489"/>
        <v/>
      </c>
      <c r="BU14215" s="32" t="str">
        <f t="shared" si="1490"/>
        <v/>
      </c>
      <c r="BV14215" s="32" t="str">
        <f t="shared" si="1503"/>
        <v/>
      </c>
      <c r="BW14215" s="32" t="str">
        <f t="shared" si="1504"/>
        <v/>
      </c>
      <c r="BX14215" s="32" t="str">
        <f t="shared" si="1491"/>
        <v/>
      </c>
      <c r="BY14215" s="32" t="str">
        <f t="shared" si="1492"/>
        <v/>
      </c>
      <c r="BZ14215" s="32" t="str">
        <f t="shared" si="1505"/>
        <v/>
      </c>
      <c r="CA14215" s="32" t="str">
        <f t="shared" si="1506"/>
        <v/>
      </c>
      <c r="CB14215" s="33">
        <f>IF(COUNTIF($CD$7:CD14215,CD14215)=1,CD14215,CD14215+COUNTIF($CD$6:CD14214,CD14215))</f>
        <v>60349</v>
      </c>
      <c r="CC14215" s="34">
        <f t="shared" si="1493"/>
        <v>55153</v>
      </c>
      <c r="CD14215" s="32">
        <f t="shared" si="1494"/>
        <v>55153</v>
      </c>
      <c r="CE14215" s="32">
        <f t="shared" si="1495"/>
        <v>0</v>
      </c>
      <c r="CF14215" s="32">
        <f t="shared" si="1496"/>
        <v>0</v>
      </c>
      <c r="CG14215" s="32" t="str">
        <f t="shared" si="1497"/>
        <v/>
      </c>
      <c r="CH14215" s="32">
        <v>210</v>
      </c>
      <c r="CI14215" s="32" t="s">
        <v>8</v>
      </c>
      <c r="CJ14215" s="32" t="str">
        <f t="shared" si="1498"/>
        <v/>
      </c>
      <c r="CK14215" s="32" t="str">
        <f t="shared" si="1499"/>
        <v/>
      </c>
      <c r="CL14215" s="32" t="str">
        <f t="shared" si="1500"/>
        <v/>
      </c>
      <c r="CM14215" s="32" t="str">
        <f t="shared" si="1501"/>
        <v/>
      </c>
      <c r="CN14215" s="32" t="str">
        <f t="shared" si="1502"/>
        <v/>
      </c>
    </row>
    <row r="14216" spans="71:92" x14ac:dyDescent="0.3">
      <c r="BS14216" s="32" t="str">
        <f>IF(Kiadasi_kiseroiv!$K$2=BT14216,BV14216,"")</f>
        <v/>
      </c>
      <c r="BT14216" s="34" t="str">
        <f t="shared" si="1489"/>
        <v/>
      </c>
      <c r="BU14216" s="32" t="str">
        <f t="shared" si="1490"/>
        <v/>
      </c>
      <c r="BV14216" s="32" t="str">
        <f t="shared" si="1503"/>
        <v/>
      </c>
      <c r="BW14216" s="32" t="str">
        <f t="shared" si="1504"/>
        <v/>
      </c>
      <c r="BX14216" s="32" t="str">
        <f t="shared" si="1491"/>
        <v/>
      </c>
      <c r="BY14216" s="32" t="str">
        <f t="shared" si="1492"/>
        <v/>
      </c>
      <c r="BZ14216" s="32" t="str">
        <f t="shared" si="1505"/>
        <v/>
      </c>
      <c r="CA14216" s="32" t="str">
        <f t="shared" si="1506"/>
        <v/>
      </c>
      <c r="CB14216" s="33">
        <f>IF(COUNTIF($CD$7:CD14216,CD14216)=1,CD14216,CD14216+COUNTIF($CD$6:CD14215,CD14216))</f>
        <v>60350</v>
      </c>
      <c r="CC14216" s="34">
        <f t="shared" si="1493"/>
        <v>55153</v>
      </c>
      <c r="CD14216" s="32">
        <f t="shared" si="1494"/>
        <v>55153</v>
      </c>
      <c r="CE14216" s="32">
        <f t="shared" si="1495"/>
        <v>0</v>
      </c>
      <c r="CF14216" s="32">
        <f t="shared" si="1496"/>
        <v>0</v>
      </c>
      <c r="CG14216" s="32" t="str">
        <f t="shared" si="1497"/>
        <v/>
      </c>
      <c r="CH14216" s="32">
        <v>211</v>
      </c>
      <c r="CI14216" s="32" t="s">
        <v>8</v>
      </c>
      <c r="CJ14216" s="32" t="str">
        <f t="shared" si="1498"/>
        <v/>
      </c>
      <c r="CK14216" s="32" t="str">
        <f t="shared" si="1499"/>
        <v/>
      </c>
      <c r="CL14216" s="32" t="str">
        <f t="shared" si="1500"/>
        <v/>
      </c>
      <c r="CM14216" s="32" t="str">
        <f t="shared" si="1501"/>
        <v/>
      </c>
      <c r="CN14216" s="32" t="str">
        <f t="shared" si="1502"/>
        <v/>
      </c>
    </row>
    <row r="14217" spans="71:92" x14ac:dyDescent="0.3">
      <c r="BS14217" s="32" t="str">
        <f>IF(Kiadasi_kiseroiv!$K$2=BT14217,BV14217,"")</f>
        <v/>
      </c>
      <c r="BT14217" s="34" t="str">
        <f t="shared" si="1489"/>
        <v/>
      </c>
      <c r="BU14217" s="32" t="str">
        <f t="shared" si="1490"/>
        <v/>
      </c>
      <c r="BV14217" s="32" t="str">
        <f t="shared" si="1503"/>
        <v/>
      </c>
      <c r="BW14217" s="32" t="str">
        <f t="shared" si="1504"/>
        <v/>
      </c>
      <c r="BX14217" s="32" t="str">
        <f t="shared" si="1491"/>
        <v/>
      </c>
      <c r="BY14217" s="32" t="str">
        <f t="shared" si="1492"/>
        <v/>
      </c>
      <c r="BZ14217" s="32" t="str">
        <f t="shared" si="1505"/>
        <v/>
      </c>
      <c r="CA14217" s="32" t="str">
        <f t="shared" si="1506"/>
        <v/>
      </c>
      <c r="CB14217" s="33">
        <f>IF(COUNTIF($CD$7:CD14217,CD14217)=1,CD14217,CD14217+COUNTIF($CD$6:CD14216,CD14217))</f>
        <v>60351</v>
      </c>
      <c r="CC14217" s="34">
        <f t="shared" si="1493"/>
        <v>55153</v>
      </c>
      <c r="CD14217" s="32">
        <f t="shared" si="1494"/>
        <v>55153</v>
      </c>
      <c r="CE14217" s="32">
        <f t="shared" si="1495"/>
        <v>0</v>
      </c>
      <c r="CF14217" s="32">
        <f t="shared" si="1496"/>
        <v>0</v>
      </c>
      <c r="CG14217" s="32" t="str">
        <f t="shared" si="1497"/>
        <v/>
      </c>
      <c r="CH14217" s="32">
        <v>212</v>
      </c>
      <c r="CI14217" s="32" t="s">
        <v>8</v>
      </c>
      <c r="CJ14217" s="32" t="str">
        <f t="shared" si="1498"/>
        <v/>
      </c>
      <c r="CK14217" s="32" t="str">
        <f t="shared" si="1499"/>
        <v/>
      </c>
      <c r="CL14217" s="32" t="str">
        <f t="shared" si="1500"/>
        <v/>
      </c>
      <c r="CM14217" s="32" t="str">
        <f t="shared" si="1501"/>
        <v/>
      </c>
      <c r="CN14217" s="32" t="str">
        <f t="shared" si="1502"/>
        <v/>
      </c>
    </row>
    <row r="14218" spans="71:92" x14ac:dyDescent="0.3">
      <c r="BS14218" s="32" t="str">
        <f>IF(Kiadasi_kiseroiv!$K$2=BT14218,BV14218,"")</f>
        <v/>
      </c>
      <c r="BT14218" s="34" t="str">
        <f t="shared" si="1489"/>
        <v/>
      </c>
      <c r="BU14218" s="32" t="str">
        <f t="shared" si="1490"/>
        <v/>
      </c>
      <c r="BV14218" s="32" t="str">
        <f t="shared" si="1503"/>
        <v/>
      </c>
      <c r="BW14218" s="32" t="str">
        <f t="shared" si="1504"/>
        <v/>
      </c>
      <c r="BX14218" s="32" t="str">
        <f t="shared" si="1491"/>
        <v/>
      </c>
      <c r="BY14218" s="32" t="str">
        <f t="shared" si="1492"/>
        <v/>
      </c>
      <c r="BZ14218" s="32" t="str">
        <f t="shared" si="1505"/>
        <v/>
      </c>
      <c r="CA14218" s="32" t="str">
        <f t="shared" si="1506"/>
        <v/>
      </c>
      <c r="CB14218" s="33">
        <f>IF(COUNTIF($CD$7:CD14218,CD14218)=1,CD14218,CD14218+COUNTIF($CD$6:CD14217,CD14218))</f>
        <v>60352</v>
      </c>
      <c r="CC14218" s="34">
        <f t="shared" si="1493"/>
        <v>55153</v>
      </c>
      <c r="CD14218" s="32">
        <f t="shared" si="1494"/>
        <v>55153</v>
      </c>
      <c r="CE14218" s="32">
        <f t="shared" si="1495"/>
        <v>0</v>
      </c>
      <c r="CF14218" s="32">
        <f t="shared" si="1496"/>
        <v>0</v>
      </c>
      <c r="CG14218" s="32" t="str">
        <f t="shared" si="1497"/>
        <v/>
      </c>
      <c r="CH14218" s="32">
        <v>213</v>
      </c>
      <c r="CI14218" s="32" t="s">
        <v>8</v>
      </c>
      <c r="CJ14218" s="32" t="str">
        <f t="shared" si="1498"/>
        <v/>
      </c>
      <c r="CK14218" s="32" t="str">
        <f t="shared" si="1499"/>
        <v/>
      </c>
      <c r="CL14218" s="32" t="str">
        <f t="shared" si="1500"/>
        <v/>
      </c>
      <c r="CM14218" s="32" t="str">
        <f t="shared" si="1501"/>
        <v/>
      </c>
      <c r="CN14218" s="32" t="str">
        <f t="shared" si="1502"/>
        <v/>
      </c>
    </row>
    <row r="14219" spans="71:92" x14ac:dyDescent="0.3">
      <c r="BS14219" s="32" t="str">
        <f>IF(Kiadasi_kiseroiv!$K$2=BT14219,BV14219,"")</f>
        <v/>
      </c>
      <c r="BT14219" s="34" t="str">
        <f t="shared" si="1489"/>
        <v/>
      </c>
      <c r="BU14219" s="32" t="str">
        <f t="shared" si="1490"/>
        <v/>
      </c>
      <c r="BV14219" s="32" t="str">
        <f t="shared" si="1503"/>
        <v/>
      </c>
      <c r="BW14219" s="32" t="str">
        <f t="shared" si="1504"/>
        <v/>
      </c>
      <c r="BX14219" s="32" t="str">
        <f t="shared" si="1491"/>
        <v/>
      </c>
      <c r="BY14219" s="32" t="str">
        <f t="shared" si="1492"/>
        <v/>
      </c>
      <c r="BZ14219" s="32" t="str">
        <f t="shared" si="1505"/>
        <v/>
      </c>
      <c r="CA14219" s="32" t="str">
        <f t="shared" si="1506"/>
        <v/>
      </c>
      <c r="CB14219" s="33">
        <f>IF(COUNTIF($CD$7:CD14219,CD14219)=1,CD14219,CD14219+COUNTIF($CD$6:CD14218,CD14219))</f>
        <v>60353</v>
      </c>
      <c r="CC14219" s="34">
        <f t="shared" si="1493"/>
        <v>55153</v>
      </c>
      <c r="CD14219" s="32">
        <f t="shared" si="1494"/>
        <v>55153</v>
      </c>
      <c r="CE14219" s="32">
        <f t="shared" si="1495"/>
        <v>0</v>
      </c>
      <c r="CF14219" s="32">
        <f t="shared" si="1496"/>
        <v>0</v>
      </c>
      <c r="CG14219" s="32" t="str">
        <f t="shared" si="1497"/>
        <v/>
      </c>
      <c r="CH14219" s="32">
        <v>214</v>
      </c>
      <c r="CI14219" s="32" t="s">
        <v>8</v>
      </c>
      <c r="CJ14219" s="32" t="str">
        <f t="shared" si="1498"/>
        <v/>
      </c>
      <c r="CK14219" s="32" t="str">
        <f t="shared" si="1499"/>
        <v/>
      </c>
      <c r="CL14219" s="32" t="str">
        <f t="shared" si="1500"/>
        <v/>
      </c>
      <c r="CM14219" s="32" t="str">
        <f t="shared" si="1501"/>
        <v/>
      </c>
      <c r="CN14219" s="32" t="str">
        <f t="shared" si="1502"/>
        <v/>
      </c>
    </row>
    <row r="14220" spans="71:92" x14ac:dyDescent="0.3">
      <c r="BS14220" s="32" t="str">
        <f>IF(Kiadasi_kiseroiv!$K$2=BT14220,BV14220,"")</f>
        <v/>
      </c>
      <c r="BT14220" s="34" t="str">
        <f t="shared" si="1489"/>
        <v/>
      </c>
      <c r="BU14220" s="32" t="str">
        <f t="shared" si="1490"/>
        <v/>
      </c>
      <c r="BV14220" s="32" t="str">
        <f t="shared" si="1503"/>
        <v/>
      </c>
      <c r="BW14220" s="32" t="str">
        <f t="shared" si="1504"/>
        <v/>
      </c>
      <c r="BX14220" s="32" t="str">
        <f t="shared" si="1491"/>
        <v/>
      </c>
      <c r="BY14220" s="32" t="str">
        <f t="shared" si="1492"/>
        <v/>
      </c>
      <c r="BZ14220" s="32" t="str">
        <f t="shared" si="1505"/>
        <v/>
      </c>
      <c r="CA14220" s="32" t="str">
        <f t="shared" si="1506"/>
        <v/>
      </c>
      <c r="CB14220" s="33">
        <f>IF(COUNTIF($CD$7:CD14220,CD14220)=1,CD14220,CD14220+COUNTIF($CD$6:CD14219,CD14220))</f>
        <v>60354</v>
      </c>
      <c r="CC14220" s="34">
        <f t="shared" si="1493"/>
        <v>55153</v>
      </c>
      <c r="CD14220" s="32">
        <f t="shared" si="1494"/>
        <v>55153</v>
      </c>
      <c r="CE14220" s="32">
        <f t="shared" si="1495"/>
        <v>0</v>
      </c>
      <c r="CF14220" s="32">
        <f t="shared" si="1496"/>
        <v>0</v>
      </c>
      <c r="CG14220" s="32" t="str">
        <f t="shared" si="1497"/>
        <v/>
      </c>
      <c r="CH14220" s="32">
        <v>215</v>
      </c>
      <c r="CI14220" s="32" t="s">
        <v>8</v>
      </c>
      <c r="CJ14220" s="32" t="str">
        <f t="shared" si="1498"/>
        <v/>
      </c>
      <c r="CK14220" s="32" t="str">
        <f t="shared" si="1499"/>
        <v/>
      </c>
      <c r="CL14220" s="32" t="str">
        <f t="shared" si="1500"/>
        <v/>
      </c>
      <c r="CM14220" s="32" t="str">
        <f t="shared" si="1501"/>
        <v/>
      </c>
      <c r="CN14220" s="32" t="str">
        <f t="shared" si="1502"/>
        <v/>
      </c>
    </row>
    <row r="14221" spans="71:92" x14ac:dyDescent="0.3">
      <c r="BS14221" s="32" t="str">
        <f>IF(Kiadasi_kiseroiv!$K$2=BT14221,BV14221,"")</f>
        <v/>
      </c>
      <c r="BT14221" s="34" t="str">
        <f t="shared" si="1489"/>
        <v/>
      </c>
      <c r="BU14221" s="32" t="str">
        <f t="shared" si="1490"/>
        <v/>
      </c>
      <c r="BV14221" s="32" t="str">
        <f t="shared" si="1503"/>
        <v/>
      </c>
      <c r="BW14221" s="32" t="str">
        <f t="shared" si="1504"/>
        <v/>
      </c>
      <c r="BX14221" s="32" t="str">
        <f t="shared" si="1491"/>
        <v/>
      </c>
      <c r="BY14221" s="32" t="str">
        <f t="shared" si="1492"/>
        <v/>
      </c>
      <c r="BZ14221" s="32" t="str">
        <f t="shared" si="1505"/>
        <v/>
      </c>
      <c r="CA14221" s="32" t="str">
        <f t="shared" si="1506"/>
        <v/>
      </c>
      <c r="CB14221" s="33">
        <f>IF(COUNTIF($CD$7:CD14221,CD14221)=1,CD14221,CD14221+COUNTIF($CD$6:CD14220,CD14221))</f>
        <v>60355</v>
      </c>
      <c r="CC14221" s="34">
        <f t="shared" si="1493"/>
        <v>55153</v>
      </c>
      <c r="CD14221" s="32">
        <f t="shared" si="1494"/>
        <v>55153</v>
      </c>
      <c r="CE14221" s="32">
        <f t="shared" si="1495"/>
        <v>0</v>
      </c>
      <c r="CF14221" s="32">
        <f t="shared" si="1496"/>
        <v>0</v>
      </c>
      <c r="CG14221" s="32" t="str">
        <f t="shared" si="1497"/>
        <v/>
      </c>
      <c r="CH14221" s="32">
        <v>216</v>
      </c>
      <c r="CI14221" s="32" t="s">
        <v>8</v>
      </c>
      <c r="CJ14221" s="32" t="str">
        <f t="shared" si="1498"/>
        <v/>
      </c>
      <c r="CK14221" s="32" t="str">
        <f t="shared" si="1499"/>
        <v/>
      </c>
      <c r="CL14221" s="32" t="str">
        <f t="shared" si="1500"/>
        <v/>
      </c>
      <c r="CM14221" s="32" t="str">
        <f t="shared" si="1501"/>
        <v/>
      </c>
      <c r="CN14221" s="32" t="str">
        <f t="shared" si="1502"/>
        <v/>
      </c>
    </row>
    <row r="14222" spans="71:92" x14ac:dyDescent="0.3">
      <c r="BS14222" s="32" t="str">
        <f>IF(Kiadasi_kiseroiv!$K$2=BT14222,BV14222,"")</f>
        <v/>
      </c>
      <c r="BT14222" s="34" t="str">
        <f t="shared" si="1489"/>
        <v/>
      </c>
      <c r="BU14222" s="32" t="str">
        <f t="shared" si="1490"/>
        <v/>
      </c>
      <c r="BV14222" s="32" t="str">
        <f t="shared" si="1503"/>
        <v/>
      </c>
      <c r="BW14222" s="32" t="str">
        <f t="shared" si="1504"/>
        <v/>
      </c>
      <c r="BX14222" s="32" t="str">
        <f t="shared" si="1491"/>
        <v/>
      </c>
      <c r="BY14222" s="32" t="str">
        <f t="shared" si="1492"/>
        <v/>
      </c>
      <c r="BZ14222" s="32" t="str">
        <f t="shared" si="1505"/>
        <v/>
      </c>
      <c r="CA14222" s="32" t="str">
        <f t="shared" si="1506"/>
        <v/>
      </c>
      <c r="CB14222" s="33">
        <f>IF(COUNTIF($CD$7:CD14222,CD14222)=1,CD14222,CD14222+COUNTIF($CD$6:CD14221,CD14222))</f>
        <v>60356</v>
      </c>
      <c r="CC14222" s="34">
        <f t="shared" si="1493"/>
        <v>55153</v>
      </c>
      <c r="CD14222" s="32">
        <f t="shared" si="1494"/>
        <v>55153</v>
      </c>
      <c r="CE14222" s="32">
        <f t="shared" si="1495"/>
        <v>0</v>
      </c>
      <c r="CF14222" s="32">
        <f t="shared" si="1496"/>
        <v>0</v>
      </c>
      <c r="CG14222" s="32" t="str">
        <f t="shared" si="1497"/>
        <v/>
      </c>
      <c r="CH14222" s="32">
        <v>217</v>
      </c>
      <c r="CI14222" s="32" t="s">
        <v>8</v>
      </c>
      <c r="CJ14222" s="32" t="str">
        <f t="shared" si="1498"/>
        <v/>
      </c>
      <c r="CK14222" s="32" t="str">
        <f t="shared" si="1499"/>
        <v/>
      </c>
      <c r="CL14222" s="32" t="str">
        <f t="shared" si="1500"/>
        <v/>
      </c>
      <c r="CM14222" s="32" t="str">
        <f t="shared" si="1501"/>
        <v/>
      </c>
      <c r="CN14222" s="32" t="str">
        <f t="shared" si="1502"/>
        <v/>
      </c>
    </row>
    <row r="14223" spans="71:92" x14ac:dyDescent="0.3">
      <c r="BS14223" s="32" t="str">
        <f>IF(Kiadasi_kiseroiv!$K$2=BT14223,BV14223,"")</f>
        <v/>
      </c>
      <c r="BT14223" s="34" t="str">
        <f t="shared" si="1489"/>
        <v/>
      </c>
      <c r="BU14223" s="32" t="str">
        <f t="shared" si="1490"/>
        <v/>
      </c>
      <c r="BV14223" s="32" t="str">
        <f t="shared" si="1503"/>
        <v/>
      </c>
      <c r="BW14223" s="32" t="str">
        <f t="shared" si="1504"/>
        <v/>
      </c>
      <c r="BX14223" s="32" t="str">
        <f t="shared" si="1491"/>
        <v/>
      </c>
      <c r="BY14223" s="32" t="str">
        <f t="shared" si="1492"/>
        <v/>
      </c>
      <c r="BZ14223" s="32" t="str">
        <f t="shared" si="1505"/>
        <v/>
      </c>
      <c r="CA14223" s="32" t="str">
        <f t="shared" si="1506"/>
        <v/>
      </c>
      <c r="CB14223" s="33">
        <f>IF(COUNTIF($CD$7:CD14223,CD14223)=1,CD14223,CD14223+COUNTIF($CD$6:CD14222,CD14223))</f>
        <v>60357</v>
      </c>
      <c r="CC14223" s="34">
        <f t="shared" si="1493"/>
        <v>55153</v>
      </c>
      <c r="CD14223" s="32">
        <f t="shared" si="1494"/>
        <v>55153</v>
      </c>
      <c r="CE14223" s="32">
        <f t="shared" si="1495"/>
        <v>0</v>
      </c>
      <c r="CF14223" s="32">
        <f t="shared" si="1496"/>
        <v>0</v>
      </c>
      <c r="CG14223" s="32" t="str">
        <f t="shared" si="1497"/>
        <v/>
      </c>
      <c r="CH14223" s="32">
        <v>218</v>
      </c>
      <c r="CI14223" s="32" t="s">
        <v>8</v>
      </c>
      <c r="CJ14223" s="32" t="str">
        <f t="shared" si="1498"/>
        <v/>
      </c>
      <c r="CK14223" s="32" t="str">
        <f t="shared" si="1499"/>
        <v/>
      </c>
      <c r="CL14223" s="32" t="str">
        <f t="shared" si="1500"/>
        <v/>
      </c>
      <c r="CM14223" s="32" t="str">
        <f t="shared" si="1501"/>
        <v/>
      </c>
      <c r="CN14223" s="32" t="str">
        <f t="shared" si="1502"/>
        <v/>
      </c>
    </row>
    <row r="14224" spans="71:92" x14ac:dyDescent="0.3">
      <c r="BS14224" s="32" t="str">
        <f>IF(Kiadasi_kiseroiv!$K$2=BT14224,BV14224,"")</f>
        <v/>
      </c>
      <c r="BT14224" s="34" t="str">
        <f t="shared" si="1489"/>
        <v/>
      </c>
      <c r="BU14224" s="32" t="str">
        <f t="shared" si="1490"/>
        <v/>
      </c>
      <c r="BV14224" s="32" t="str">
        <f t="shared" si="1503"/>
        <v/>
      </c>
      <c r="BW14224" s="32" t="str">
        <f t="shared" si="1504"/>
        <v/>
      </c>
      <c r="BX14224" s="32" t="str">
        <f t="shared" si="1491"/>
        <v/>
      </c>
      <c r="BY14224" s="32" t="str">
        <f t="shared" si="1492"/>
        <v/>
      </c>
      <c r="BZ14224" s="32" t="str">
        <f t="shared" si="1505"/>
        <v/>
      </c>
      <c r="CA14224" s="32" t="str">
        <f t="shared" si="1506"/>
        <v/>
      </c>
      <c r="CB14224" s="33">
        <f>IF(COUNTIF($CD$7:CD14224,CD14224)=1,CD14224,CD14224+COUNTIF($CD$6:CD14223,CD14224))</f>
        <v>60358</v>
      </c>
      <c r="CC14224" s="34">
        <f t="shared" si="1493"/>
        <v>55153</v>
      </c>
      <c r="CD14224" s="32">
        <f t="shared" si="1494"/>
        <v>55153</v>
      </c>
      <c r="CE14224" s="32">
        <f t="shared" si="1495"/>
        <v>0</v>
      </c>
      <c r="CF14224" s="32">
        <f t="shared" si="1496"/>
        <v>0</v>
      </c>
      <c r="CG14224" s="32" t="str">
        <f t="shared" si="1497"/>
        <v/>
      </c>
      <c r="CH14224" s="32">
        <v>219</v>
      </c>
      <c r="CI14224" s="32" t="s">
        <v>8</v>
      </c>
      <c r="CJ14224" s="32" t="str">
        <f t="shared" si="1498"/>
        <v/>
      </c>
      <c r="CK14224" s="32" t="str">
        <f t="shared" si="1499"/>
        <v/>
      </c>
      <c r="CL14224" s="32" t="str">
        <f t="shared" si="1500"/>
        <v/>
      </c>
      <c r="CM14224" s="32" t="str">
        <f t="shared" si="1501"/>
        <v/>
      </c>
      <c r="CN14224" s="32" t="str">
        <f t="shared" si="1502"/>
        <v/>
      </c>
    </row>
    <row r="14225" spans="71:92" x14ac:dyDescent="0.3">
      <c r="BS14225" s="32" t="str">
        <f>IF(Kiadasi_kiseroiv!$K$2=BT14225,BV14225,"")</f>
        <v/>
      </c>
      <c r="BT14225" s="34" t="str">
        <f t="shared" si="1489"/>
        <v/>
      </c>
      <c r="BU14225" s="32" t="str">
        <f t="shared" si="1490"/>
        <v/>
      </c>
      <c r="BV14225" s="32" t="str">
        <f t="shared" si="1503"/>
        <v/>
      </c>
      <c r="BW14225" s="32" t="str">
        <f t="shared" si="1504"/>
        <v/>
      </c>
      <c r="BX14225" s="32" t="str">
        <f t="shared" si="1491"/>
        <v/>
      </c>
      <c r="BY14225" s="32" t="str">
        <f t="shared" si="1492"/>
        <v/>
      </c>
      <c r="BZ14225" s="32" t="str">
        <f t="shared" si="1505"/>
        <v/>
      </c>
      <c r="CA14225" s="32" t="str">
        <f t="shared" si="1506"/>
        <v/>
      </c>
      <c r="CB14225" s="33">
        <f>IF(COUNTIF($CD$7:CD14225,CD14225)=1,CD14225,CD14225+COUNTIF($CD$6:CD14224,CD14225))</f>
        <v>60359</v>
      </c>
      <c r="CC14225" s="34">
        <f t="shared" si="1493"/>
        <v>55153</v>
      </c>
      <c r="CD14225" s="32">
        <f t="shared" si="1494"/>
        <v>55153</v>
      </c>
      <c r="CE14225" s="32">
        <f t="shared" si="1495"/>
        <v>0</v>
      </c>
      <c r="CF14225" s="32">
        <f t="shared" si="1496"/>
        <v>0</v>
      </c>
      <c r="CG14225" s="32" t="str">
        <f t="shared" si="1497"/>
        <v/>
      </c>
      <c r="CH14225" s="32">
        <v>220</v>
      </c>
      <c r="CI14225" s="32" t="s">
        <v>8</v>
      </c>
      <c r="CJ14225" s="32" t="str">
        <f t="shared" si="1498"/>
        <v/>
      </c>
      <c r="CK14225" s="32" t="str">
        <f t="shared" si="1499"/>
        <v/>
      </c>
      <c r="CL14225" s="32" t="str">
        <f t="shared" si="1500"/>
        <v/>
      </c>
      <c r="CM14225" s="32" t="str">
        <f t="shared" si="1501"/>
        <v/>
      </c>
      <c r="CN14225" s="32" t="str">
        <f t="shared" si="1502"/>
        <v/>
      </c>
    </row>
    <row r="14226" spans="71:92" x14ac:dyDescent="0.3">
      <c r="BS14226" s="32" t="str">
        <f>IF(Kiadasi_kiseroiv!$K$2=BT14226,BV14226,"")</f>
        <v/>
      </c>
      <c r="BT14226" s="34" t="str">
        <f t="shared" si="1489"/>
        <v/>
      </c>
      <c r="BU14226" s="32" t="str">
        <f t="shared" si="1490"/>
        <v/>
      </c>
      <c r="BV14226" s="32" t="str">
        <f t="shared" si="1503"/>
        <v/>
      </c>
      <c r="BW14226" s="32" t="str">
        <f t="shared" si="1504"/>
        <v/>
      </c>
      <c r="BX14226" s="32" t="str">
        <f t="shared" si="1491"/>
        <v/>
      </c>
      <c r="BY14226" s="32" t="str">
        <f t="shared" si="1492"/>
        <v/>
      </c>
      <c r="BZ14226" s="32" t="str">
        <f t="shared" si="1505"/>
        <v/>
      </c>
      <c r="CA14226" s="32" t="str">
        <f t="shared" si="1506"/>
        <v/>
      </c>
      <c r="CB14226" s="33">
        <f>IF(COUNTIF($CD$7:CD14226,CD14226)=1,CD14226,CD14226+COUNTIF($CD$6:CD14225,CD14226))</f>
        <v>60360</v>
      </c>
      <c r="CC14226" s="34">
        <f t="shared" si="1493"/>
        <v>55153</v>
      </c>
      <c r="CD14226" s="32">
        <f t="shared" si="1494"/>
        <v>55153</v>
      </c>
      <c r="CE14226" s="32">
        <f t="shared" si="1495"/>
        <v>0</v>
      </c>
      <c r="CF14226" s="32">
        <f t="shared" si="1496"/>
        <v>0</v>
      </c>
      <c r="CG14226" s="32" t="str">
        <f t="shared" si="1497"/>
        <v/>
      </c>
      <c r="CH14226" s="32">
        <v>221</v>
      </c>
      <c r="CI14226" s="32" t="s">
        <v>8</v>
      </c>
      <c r="CJ14226" s="32" t="str">
        <f t="shared" si="1498"/>
        <v/>
      </c>
      <c r="CK14226" s="32" t="str">
        <f t="shared" si="1499"/>
        <v/>
      </c>
      <c r="CL14226" s="32" t="str">
        <f t="shared" si="1500"/>
        <v/>
      </c>
      <c r="CM14226" s="32" t="str">
        <f t="shared" si="1501"/>
        <v/>
      </c>
      <c r="CN14226" s="32" t="str">
        <f t="shared" si="1502"/>
        <v/>
      </c>
    </row>
    <row r="14227" spans="71:92" x14ac:dyDescent="0.3">
      <c r="BS14227" s="32" t="str">
        <f>IF(Kiadasi_kiseroiv!$K$2=BT14227,BV14227,"")</f>
        <v/>
      </c>
      <c r="BT14227" s="34" t="str">
        <f t="shared" si="1489"/>
        <v/>
      </c>
      <c r="BU14227" s="32" t="str">
        <f t="shared" si="1490"/>
        <v/>
      </c>
      <c r="BV14227" s="32" t="str">
        <f t="shared" si="1503"/>
        <v/>
      </c>
      <c r="BW14227" s="32" t="str">
        <f t="shared" si="1504"/>
        <v/>
      </c>
      <c r="BX14227" s="32" t="str">
        <f t="shared" si="1491"/>
        <v/>
      </c>
      <c r="BY14227" s="32" t="str">
        <f t="shared" si="1492"/>
        <v/>
      </c>
      <c r="BZ14227" s="32" t="str">
        <f t="shared" si="1505"/>
        <v/>
      </c>
      <c r="CA14227" s="32" t="str">
        <f t="shared" si="1506"/>
        <v/>
      </c>
      <c r="CB14227" s="33">
        <f>IF(COUNTIF($CD$7:CD14227,CD14227)=1,CD14227,CD14227+COUNTIF($CD$6:CD14226,CD14227))</f>
        <v>60361</v>
      </c>
      <c r="CC14227" s="34">
        <f t="shared" si="1493"/>
        <v>55153</v>
      </c>
      <c r="CD14227" s="32">
        <f t="shared" si="1494"/>
        <v>55153</v>
      </c>
      <c r="CE14227" s="32">
        <f t="shared" si="1495"/>
        <v>0</v>
      </c>
      <c r="CF14227" s="32">
        <f t="shared" si="1496"/>
        <v>0</v>
      </c>
      <c r="CG14227" s="32" t="str">
        <f t="shared" si="1497"/>
        <v/>
      </c>
      <c r="CH14227" s="32">
        <v>222</v>
      </c>
      <c r="CI14227" s="32" t="s">
        <v>8</v>
      </c>
      <c r="CJ14227" s="32" t="str">
        <f t="shared" si="1498"/>
        <v/>
      </c>
      <c r="CK14227" s="32" t="str">
        <f t="shared" si="1499"/>
        <v/>
      </c>
      <c r="CL14227" s="32" t="str">
        <f t="shared" si="1500"/>
        <v/>
      </c>
      <c r="CM14227" s="32" t="str">
        <f t="shared" si="1501"/>
        <v/>
      </c>
      <c r="CN14227" s="32" t="str">
        <f t="shared" si="1502"/>
        <v/>
      </c>
    </row>
    <row r="14228" spans="71:92" x14ac:dyDescent="0.3">
      <c r="BS14228" s="32" t="str">
        <f>IF(Kiadasi_kiseroiv!$K$2=BT14228,BV14228,"")</f>
        <v/>
      </c>
      <c r="BT14228" s="34" t="str">
        <f t="shared" si="1489"/>
        <v/>
      </c>
      <c r="BU14228" s="32" t="str">
        <f t="shared" si="1490"/>
        <v/>
      </c>
      <c r="BV14228" s="32" t="str">
        <f t="shared" si="1503"/>
        <v/>
      </c>
      <c r="BW14228" s="32" t="str">
        <f t="shared" si="1504"/>
        <v/>
      </c>
      <c r="BX14228" s="32" t="str">
        <f t="shared" si="1491"/>
        <v/>
      </c>
      <c r="BY14228" s="32" t="str">
        <f t="shared" si="1492"/>
        <v/>
      </c>
      <c r="BZ14228" s="32" t="str">
        <f t="shared" si="1505"/>
        <v/>
      </c>
      <c r="CA14228" s="32" t="str">
        <f t="shared" si="1506"/>
        <v/>
      </c>
      <c r="CB14228" s="33">
        <f>IF(COUNTIF($CD$7:CD14228,CD14228)=1,CD14228,CD14228+COUNTIF($CD$6:CD14227,CD14228))</f>
        <v>60362</v>
      </c>
      <c r="CC14228" s="34">
        <f t="shared" si="1493"/>
        <v>55153</v>
      </c>
      <c r="CD14228" s="32">
        <f t="shared" si="1494"/>
        <v>55153</v>
      </c>
      <c r="CE14228" s="32">
        <f t="shared" si="1495"/>
        <v>0</v>
      </c>
      <c r="CF14228" s="32">
        <f t="shared" si="1496"/>
        <v>0</v>
      </c>
      <c r="CG14228" s="32" t="str">
        <f t="shared" si="1497"/>
        <v/>
      </c>
      <c r="CH14228" s="32">
        <v>223</v>
      </c>
      <c r="CI14228" s="32" t="s">
        <v>8</v>
      </c>
      <c r="CJ14228" s="32" t="str">
        <f t="shared" si="1498"/>
        <v/>
      </c>
      <c r="CK14228" s="32" t="str">
        <f t="shared" si="1499"/>
        <v/>
      </c>
      <c r="CL14228" s="32" t="str">
        <f t="shared" si="1500"/>
        <v/>
      </c>
      <c r="CM14228" s="32" t="str">
        <f t="shared" si="1501"/>
        <v/>
      </c>
      <c r="CN14228" s="32" t="str">
        <f t="shared" si="1502"/>
        <v/>
      </c>
    </row>
    <row r="14229" spans="71:92" x14ac:dyDescent="0.3">
      <c r="BS14229" s="32" t="str">
        <f>IF(Kiadasi_kiseroiv!$K$2=BT14229,BV14229,"")</f>
        <v/>
      </c>
      <c r="BT14229" s="34" t="str">
        <f t="shared" si="1489"/>
        <v/>
      </c>
      <c r="BU14229" s="32" t="str">
        <f t="shared" si="1490"/>
        <v/>
      </c>
      <c r="BV14229" s="32" t="str">
        <f t="shared" si="1503"/>
        <v/>
      </c>
      <c r="BW14229" s="32" t="str">
        <f t="shared" si="1504"/>
        <v/>
      </c>
      <c r="BX14229" s="32" t="str">
        <f t="shared" si="1491"/>
        <v/>
      </c>
      <c r="BY14229" s="32" t="str">
        <f t="shared" si="1492"/>
        <v/>
      </c>
      <c r="BZ14229" s="32" t="str">
        <f t="shared" si="1505"/>
        <v/>
      </c>
      <c r="CA14229" s="32" t="str">
        <f t="shared" si="1506"/>
        <v/>
      </c>
      <c r="CB14229" s="33">
        <f>IF(COUNTIF($CD$7:CD14229,CD14229)=1,CD14229,CD14229+COUNTIF($CD$6:CD14228,CD14229))</f>
        <v>60363</v>
      </c>
      <c r="CC14229" s="34">
        <f t="shared" si="1493"/>
        <v>55153</v>
      </c>
      <c r="CD14229" s="32">
        <f t="shared" si="1494"/>
        <v>55153</v>
      </c>
      <c r="CE14229" s="32">
        <f t="shared" si="1495"/>
        <v>0</v>
      </c>
      <c r="CF14229" s="32">
        <f t="shared" si="1496"/>
        <v>0</v>
      </c>
      <c r="CG14229" s="32" t="str">
        <f t="shared" si="1497"/>
        <v/>
      </c>
      <c r="CH14229" s="32">
        <v>224</v>
      </c>
      <c r="CI14229" s="32" t="s">
        <v>8</v>
      </c>
      <c r="CJ14229" s="32" t="str">
        <f t="shared" si="1498"/>
        <v/>
      </c>
      <c r="CK14229" s="32" t="str">
        <f t="shared" si="1499"/>
        <v/>
      </c>
      <c r="CL14229" s="32" t="str">
        <f t="shared" si="1500"/>
        <v/>
      </c>
      <c r="CM14229" s="32" t="str">
        <f t="shared" si="1501"/>
        <v/>
      </c>
      <c r="CN14229" s="32" t="str">
        <f t="shared" si="1502"/>
        <v/>
      </c>
    </row>
    <row r="14230" spans="71:92" x14ac:dyDescent="0.3">
      <c r="BS14230" s="32" t="str">
        <f>IF(Kiadasi_kiseroiv!$K$2=BT14230,BV14230,"")</f>
        <v/>
      </c>
      <c r="BT14230" s="34" t="str">
        <f t="shared" si="1489"/>
        <v/>
      </c>
      <c r="BU14230" s="32" t="str">
        <f t="shared" si="1490"/>
        <v/>
      </c>
      <c r="BV14230" s="32" t="str">
        <f t="shared" si="1503"/>
        <v/>
      </c>
      <c r="BW14230" s="32" t="str">
        <f t="shared" si="1504"/>
        <v/>
      </c>
      <c r="BX14230" s="32" t="str">
        <f t="shared" si="1491"/>
        <v/>
      </c>
      <c r="BY14230" s="32" t="str">
        <f t="shared" si="1492"/>
        <v/>
      </c>
      <c r="BZ14230" s="32" t="str">
        <f t="shared" si="1505"/>
        <v/>
      </c>
      <c r="CA14230" s="32" t="str">
        <f t="shared" si="1506"/>
        <v/>
      </c>
      <c r="CB14230" s="33">
        <f>IF(COUNTIF($CD$7:CD14230,CD14230)=1,CD14230,CD14230+COUNTIF($CD$6:CD14229,CD14230))</f>
        <v>60364</v>
      </c>
      <c r="CC14230" s="34">
        <f t="shared" si="1493"/>
        <v>55153</v>
      </c>
      <c r="CD14230" s="32">
        <f t="shared" si="1494"/>
        <v>55153</v>
      </c>
      <c r="CE14230" s="32">
        <f t="shared" si="1495"/>
        <v>0</v>
      </c>
      <c r="CF14230" s="32">
        <f t="shared" si="1496"/>
        <v>0</v>
      </c>
      <c r="CG14230" s="32" t="str">
        <f t="shared" si="1497"/>
        <v/>
      </c>
      <c r="CH14230" s="32">
        <v>225</v>
      </c>
      <c r="CI14230" s="32" t="s">
        <v>8</v>
      </c>
      <c r="CJ14230" s="32" t="str">
        <f t="shared" si="1498"/>
        <v/>
      </c>
      <c r="CK14230" s="32" t="str">
        <f t="shared" si="1499"/>
        <v/>
      </c>
      <c r="CL14230" s="32" t="str">
        <f t="shared" si="1500"/>
        <v/>
      </c>
      <c r="CM14230" s="32" t="str">
        <f t="shared" si="1501"/>
        <v/>
      </c>
      <c r="CN14230" s="32" t="str">
        <f t="shared" si="1502"/>
        <v/>
      </c>
    </row>
    <row r="14231" spans="71:92" x14ac:dyDescent="0.3">
      <c r="BS14231" s="32" t="str">
        <f>IF(Kiadasi_kiseroiv!$K$2=BT14231,BV14231,"")</f>
        <v/>
      </c>
      <c r="BT14231" s="34" t="str">
        <f t="shared" si="1489"/>
        <v/>
      </c>
      <c r="BU14231" s="32" t="str">
        <f t="shared" si="1490"/>
        <v/>
      </c>
      <c r="BV14231" s="32" t="str">
        <f t="shared" si="1503"/>
        <v/>
      </c>
      <c r="BW14231" s="32" t="str">
        <f t="shared" si="1504"/>
        <v/>
      </c>
      <c r="BX14231" s="32" t="str">
        <f t="shared" si="1491"/>
        <v/>
      </c>
      <c r="BY14231" s="32" t="str">
        <f t="shared" si="1492"/>
        <v/>
      </c>
      <c r="BZ14231" s="32" t="str">
        <f t="shared" si="1505"/>
        <v/>
      </c>
      <c r="CA14231" s="32" t="str">
        <f t="shared" si="1506"/>
        <v/>
      </c>
      <c r="CB14231" s="33">
        <f>IF(COUNTIF($CD$7:CD14231,CD14231)=1,CD14231,CD14231+COUNTIF($CD$6:CD14230,CD14231))</f>
        <v>60365</v>
      </c>
      <c r="CC14231" s="34">
        <f t="shared" si="1493"/>
        <v>55153</v>
      </c>
      <c r="CD14231" s="32">
        <f t="shared" si="1494"/>
        <v>55153</v>
      </c>
      <c r="CE14231" s="32">
        <f t="shared" si="1495"/>
        <v>0</v>
      </c>
      <c r="CF14231" s="32">
        <f t="shared" si="1496"/>
        <v>0</v>
      </c>
      <c r="CG14231" s="32" t="str">
        <f t="shared" si="1497"/>
        <v/>
      </c>
      <c r="CH14231" s="32">
        <v>226</v>
      </c>
      <c r="CI14231" s="32" t="s">
        <v>8</v>
      </c>
      <c r="CJ14231" s="32" t="str">
        <f t="shared" si="1498"/>
        <v/>
      </c>
      <c r="CK14231" s="32" t="str">
        <f t="shared" si="1499"/>
        <v/>
      </c>
      <c r="CL14231" s="32" t="str">
        <f t="shared" si="1500"/>
        <v/>
      </c>
      <c r="CM14231" s="32" t="str">
        <f t="shared" si="1501"/>
        <v/>
      </c>
      <c r="CN14231" s="32" t="str">
        <f t="shared" si="1502"/>
        <v/>
      </c>
    </row>
    <row r="14232" spans="71:92" x14ac:dyDescent="0.3">
      <c r="BS14232" s="32" t="str">
        <f>IF(Kiadasi_kiseroiv!$K$2=BT14232,BV14232,"")</f>
        <v/>
      </c>
      <c r="BT14232" s="34" t="str">
        <f t="shared" si="1489"/>
        <v/>
      </c>
      <c r="BU14232" s="32" t="str">
        <f t="shared" si="1490"/>
        <v/>
      </c>
      <c r="BV14232" s="32" t="str">
        <f t="shared" si="1503"/>
        <v/>
      </c>
      <c r="BW14232" s="32" t="str">
        <f t="shared" si="1504"/>
        <v/>
      </c>
      <c r="BX14232" s="32" t="str">
        <f t="shared" si="1491"/>
        <v/>
      </c>
      <c r="BY14232" s="32" t="str">
        <f t="shared" si="1492"/>
        <v/>
      </c>
      <c r="BZ14232" s="32" t="str">
        <f t="shared" si="1505"/>
        <v/>
      </c>
      <c r="CA14232" s="32" t="str">
        <f t="shared" si="1506"/>
        <v/>
      </c>
      <c r="CB14232" s="33">
        <f>IF(COUNTIF($CD$7:CD14232,CD14232)=1,CD14232,CD14232+COUNTIF($CD$6:CD14231,CD14232))</f>
        <v>60366</v>
      </c>
      <c r="CC14232" s="34">
        <f t="shared" si="1493"/>
        <v>55153</v>
      </c>
      <c r="CD14232" s="32">
        <f t="shared" si="1494"/>
        <v>55153</v>
      </c>
      <c r="CE14232" s="32">
        <f t="shared" si="1495"/>
        <v>0</v>
      </c>
      <c r="CF14232" s="32">
        <f t="shared" si="1496"/>
        <v>0</v>
      </c>
      <c r="CG14232" s="32" t="str">
        <f t="shared" si="1497"/>
        <v/>
      </c>
      <c r="CH14232" s="32">
        <v>227</v>
      </c>
      <c r="CI14232" s="32" t="s">
        <v>8</v>
      </c>
      <c r="CJ14232" s="32" t="str">
        <f t="shared" si="1498"/>
        <v/>
      </c>
      <c r="CK14232" s="32" t="str">
        <f t="shared" si="1499"/>
        <v/>
      </c>
      <c r="CL14232" s="32" t="str">
        <f t="shared" si="1500"/>
        <v/>
      </c>
      <c r="CM14232" s="32" t="str">
        <f t="shared" si="1501"/>
        <v/>
      </c>
      <c r="CN14232" s="32" t="str">
        <f t="shared" si="1502"/>
        <v/>
      </c>
    </row>
    <row r="14233" spans="71:92" x14ac:dyDescent="0.3">
      <c r="BS14233" s="32" t="str">
        <f>IF(Kiadasi_kiseroiv!$K$2=BT14233,BV14233,"")</f>
        <v/>
      </c>
      <c r="BT14233" s="34" t="str">
        <f t="shared" si="1489"/>
        <v/>
      </c>
      <c r="BU14233" s="32" t="str">
        <f t="shared" si="1490"/>
        <v/>
      </c>
      <c r="BV14233" s="32" t="str">
        <f t="shared" si="1503"/>
        <v/>
      </c>
      <c r="BW14233" s="32" t="str">
        <f t="shared" si="1504"/>
        <v/>
      </c>
      <c r="BX14233" s="32" t="str">
        <f t="shared" si="1491"/>
        <v/>
      </c>
      <c r="BY14233" s="32" t="str">
        <f t="shared" si="1492"/>
        <v/>
      </c>
      <c r="BZ14233" s="32" t="str">
        <f t="shared" si="1505"/>
        <v/>
      </c>
      <c r="CA14233" s="32" t="str">
        <f t="shared" si="1506"/>
        <v/>
      </c>
      <c r="CB14233" s="33">
        <f>IF(COUNTIF($CD$7:CD14233,CD14233)=1,CD14233,CD14233+COUNTIF($CD$6:CD14232,CD14233))</f>
        <v>60367</v>
      </c>
      <c r="CC14233" s="34">
        <f t="shared" si="1493"/>
        <v>55153</v>
      </c>
      <c r="CD14233" s="32">
        <f t="shared" si="1494"/>
        <v>55153</v>
      </c>
      <c r="CE14233" s="32">
        <f t="shared" si="1495"/>
        <v>0</v>
      </c>
      <c r="CF14233" s="32">
        <f t="shared" si="1496"/>
        <v>0</v>
      </c>
      <c r="CG14233" s="32" t="str">
        <f t="shared" si="1497"/>
        <v/>
      </c>
      <c r="CH14233" s="32">
        <v>228</v>
      </c>
      <c r="CI14233" s="32" t="s">
        <v>8</v>
      </c>
      <c r="CJ14233" s="32" t="str">
        <f t="shared" si="1498"/>
        <v/>
      </c>
      <c r="CK14233" s="32" t="str">
        <f t="shared" si="1499"/>
        <v/>
      </c>
      <c r="CL14233" s="32" t="str">
        <f t="shared" si="1500"/>
        <v/>
      </c>
      <c r="CM14233" s="32" t="str">
        <f t="shared" si="1501"/>
        <v/>
      </c>
      <c r="CN14233" s="32" t="str">
        <f t="shared" si="1502"/>
        <v/>
      </c>
    </row>
    <row r="14234" spans="71:92" x14ac:dyDescent="0.3">
      <c r="BS14234" s="32" t="str">
        <f>IF(Kiadasi_kiseroiv!$K$2=BT14234,BV14234,"")</f>
        <v/>
      </c>
      <c r="BT14234" s="34" t="str">
        <f t="shared" si="1489"/>
        <v/>
      </c>
      <c r="BU14234" s="32" t="str">
        <f t="shared" si="1490"/>
        <v/>
      </c>
      <c r="BV14234" s="32" t="str">
        <f t="shared" si="1503"/>
        <v/>
      </c>
      <c r="BW14234" s="32" t="str">
        <f t="shared" si="1504"/>
        <v/>
      </c>
      <c r="BX14234" s="32" t="str">
        <f t="shared" si="1491"/>
        <v/>
      </c>
      <c r="BY14234" s="32" t="str">
        <f t="shared" si="1492"/>
        <v/>
      </c>
      <c r="BZ14234" s="32" t="str">
        <f t="shared" si="1505"/>
        <v/>
      </c>
      <c r="CA14234" s="32" t="str">
        <f t="shared" si="1506"/>
        <v/>
      </c>
      <c r="CB14234" s="33">
        <f>IF(COUNTIF($CD$7:CD14234,CD14234)=1,CD14234,CD14234+COUNTIF($CD$6:CD14233,CD14234))</f>
        <v>60368</v>
      </c>
      <c r="CC14234" s="34">
        <f t="shared" si="1493"/>
        <v>55153</v>
      </c>
      <c r="CD14234" s="32">
        <f t="shared" si="1494"/>
        <v>55153</v>
      </c>
      <c r="CE14234" s="32">
        <f t="shared" si="1495"/>
        <v>0</v>
      </c>
      <c r="CF14234" s="32">
        <f t="shared" si="1496"/>
        <v>0</v>
      </c>
      <c r="CG14234" s="32" t="str">
        <f t="shared" si="1497"/>
        <v/>
      </c>
      <c r="CH14234" s="32">
        <v>229</v>
      </c>
      <c r="CI14234" s="32" t="s">
        <v>8</v>
      </c>
      <c r="CJ14234" s="32" t="str">
        <f t="shared" si="1498"/>
        <v/>
      </c>
      <c r="CK14234" s="32" t="str">
        <f t="shared" si="1499"/>
        <v/>
      </c>
      <c r="CL14234" s="32" t="str">
        <f t="shared" si="1500"/>
        <v/>
      </c>
      <c r="CM14234" s="32" t="str">
        <f t="shared" si="1501"/>
        <v/>
      </c>
      <c r="CN14234" s="32" t="str">
        <f t="shared" si="1502"/>
        <v/>
      </c>
    </row>
    <row r="14235" spans="71:92" x14ac:dyDescent="0.3">
      <c r="BS14235" s="32" t="str">
        <f>IF(Kiadasi_kiseroiv!$K$2=BT14235,BV14235,"")</f>
        <v/>
      </c>
      <c r="BT14235" s="34" t="str">
        <f t="shared" si="1489"/>
        <v/>
      </c>
      <c r="BU14235" s="32" t="str">
        <f t="shared" si="1490"/>
        <v/>
      </c>
      <c r="BV14235" s="32" t="str">
        <f t="shared" si="1503"/>
        <v/>
      </c>
      <c r="BW14235" s="32" t="str">
        <f t="shared" si="1504"/>
        <v/>
      </c>
      <c r="BX14235" s="32" t="str">
        <f t="shared" si="1491"/>
        <v/>
      </c>
      <c r="BY14235" s="32" t="str">
        <f t="shared" si="1492"/>
        <v/>
      </c>
      <c r="BZ14235" s="32" t="str">
        <f t="shared" si="1505"/>
        <v/>
      </c>
      <c r="CA14235" s="32" t="str">
        <f t="shared" si="1506"/>
        <v/>
      </c>
      <c r="CB14235" s="33">
        <f>IF(COUNTIF($CD$7:CD14235,CD14235)=1,CD14235,CD14235+COUNTIF($CD$6:CD14234,CD14235))</f>
        <v>60369</v>
      </c>
      <c r="CC14235" s="34">
        <f t="shared" si="1493"/>
        <v>55153</v>
      </c>
      <c r="CD14235" s="32">
        <f t="shared" si="1494"/>
        <v>55153</v>
      </c>
      <c r="CE14235" s="32">
        <f t="shared" si="1495"/>
        <v>0</v>
      </c>
      <c r="CF14235" s="32">
        <f t="shared" si="1496"/>
        <v>0</v>
      </c>
      <c r="CG14235" s="32" t="str">
        <f t="shared" si="1497"/>
        <v/>
      </c>
      <c r="CH14235" s="32">
        <v>230</v>
      </c>
      <c r="CI14235" s="32" t="s">
        <v>8</v>
      </c>
      <c r="CJ14235" s="32" t="str">
        <f t="shared" si="1498"/>
        <v/>
      </c>
      <c r="CK14235" s="32" t="str">
        <f t="shared" si="1499"/>
        <v/>
      </c>
      <c r="CL14235" s="32" t="str">
        <f t="shared" si="1500"/>
        <v/>
      </c>
      <c r="CM14235" s="32" t="str">
        <f t="shared" si="1501"/>
        <v/>
      </c>
      <c r="CN14235" s="32" t="str">
        <f t="shared" si="1502"/>
        <v/>
      </c>
    </row>
    <row r="14236" spans="71:92" x14ac:dyDescent="0.3">
      <c r="BS14236" s="32" t="str">
        <f>IF(Kiadasi_kiseroiv!$K$2=BT14236,BV14236,"")</f>
        <v/>
      </c>
      <c r="BT14236" s="34" t="str">
        <f t="shared" si="1489"/>
        <v/>
      </c>
      <c r="BU14236" s="32" t="str">
        <f t="shared" si="1490"/>
        <v/>
      </c>
      <c r="BV14236" s="32" t="str">
        <f t="shared" si="1503"/>
        <v/>
      </c>
      <c r="BW14236" s="32" t="str">
        <f t="shared" si="1504"/>
        <v/>
      </c>
      <c r="BX14236" s="32" t="str">
        <f t="shared" si="1491"/>
        <v/>
      </c>
      <c r="BY14236" s="32" t="str">
        <f t="shared" si="1492"/>
        <v/>
      </c>
      <c r="BZ14236" s="32" t="str">
        <f t="shared" si="1505"/>
        <v/>
      </c>
      <c r="CA14236" s="32" t="str">
        <f t="shared" si="1506"/>
        <v/>
      </c>
      <c r="CB14236" s="33">
        <f>IF(COUNTIF($CD$7:CD14236,CD14236)=1,CD14236,CD14236+COUNTIF($CD$6:CD14235,CD14236))</f>
        <v>60370</v>
      </c>
      <c r="CC14236" s="34">
        <f t="shared" si="1493"/>
        <v>55153</v>
      </c>
      <c r="CD14236" s="32">
        <f t="shared" si="1494"/>
        <v>55153</v>
      </c>
      <c r="CE14236" s="32">
        <f t="shared" si="1495"/>
        <v>0</v>
      </c>
      <c r="CF14236" s="32">
        <f t="shared" si="1496"/>
        <v>0</v>
      </c>
      <c r="CG14236" s="32" t="str">
        <f t="shared" si="1497"/>
        <v/>
      </c>
      <c r="CH14236" s="32">
        <v>231</v>
      </c>
      <c r="CI14236" s="32" t="s">
        <v>8</v>
      </c>
      <c r="CJ14236" s="32" t="str">
        <f t="shared" si="1498"/>
        <v/>
      </c>
      <c r="CK14236" s="32" t="str">
        <f t="shared" si="1499"/>
        <v/>
      </c>
      <c r="CL14236" s="32" t="str">
        <f t="shared" si="1500"/>
        <v/>
      </c>
      <c r="CM14236" s="32" t="str">
        <f t="shared" si="1501"/>
        <v/>
      </c>
      <c r="CN14236" s="32" t="str">
        <f t="shared" si="1502"/>
        <v/>
      </c>
    </row>
    <row r="14237" spans="71:92" x14ac:dyDescent="0.3">
      <c r="BS14237" s="32" t="str">
        <f>IF(Kiadasi_kiseroiv!$K$2=BT14237,BV14237,"")</f>
        <v/>
      </c>
      <c r="BT14237" s="34" t="str">
        <f t="shared" si="1489"/>
        <v/>
      </c>
      <c r="BU14237" s="32" t="str">
        <f t="shared" si="1490"/>
        <v/>
      </c>
      <c r="BV14237" s="32" t="str">
        <f t="shared" si="1503"/>
        <v/>
      </c>
      <c r="BW14237" s="32" t="str">
        <f t="shared" si="1504"/>
        <v/>
      </c>
      <c r="BX14237" s="32" t="str">
        <f t="shared" si="1491"/>
        <v/>
      </c>
      <c r="BY14237" s="32" t="str">
        <f t="shared" si="1492"/>
        <v/>
      </c>
      <c r="BZ14237" s="32" t="str">
        <f t="shared" si="1505"/>
        <v/>
      </c>
      <c r="CA14237" s="32" t="str">
        <f t="shared" si="1506"/>
        <v/>
      </c>
      <c r="CB14237" s="33">
        <f>IF(COUNTIF($CD$7:CD14237,CD14237)=1,CD14237,CD14237+COUNTIF($CD$6:CD14236,CD14237))</f>
        <v>60371</v>
      </c>
      <c r="CC14237" s="34">
        <f t="shared" si="1493"/>
        <v>55153</v>
      </c>
      <c r="CD14237" s="32">
        <f t="shared" si="1494"/>
        <v>55153</v>
      </c>
      <c r="CE14237" s="32">
        <f t="shared" si="1495"/>
        <v>0</v>
      </c>
      <c r="CF14237" s="32">
        <f t="shared" si="1496"/>
        <v>0</v>
      </c>
      <c r="CG14237" s="32" t="str">
        <f t="shared" si="1497"/>
        <v/>
      </c>
      <c r="CH14237" s="32">
        <v>232</v>
      </c>
      <c r="CI14237" s="32" t="s">
        <v>8</v>
      </c>
      <c r="CJ14237" s="32" t="str">
        <f t="shared" si="1498"/>
        <v/>
      </c>
      <c r="CK14237" s="32" t="str">
        <f t="shared" si="1499"/>
        <v/>
      </c>
      <c r="CL14237" s="32" t="str">
        <f t="shared" si="1500"/>
        <v/>
      </c>
      <c r="CM14237" s="32" t="str">
        <f t="shared" si="1501"/>
        <v/>
      </c>
      <c r="CN14237" s="32" t="str">
        <f t="shared" si="1502"/>
        <v/>
      </c>
    </row>
    <row r="14238" spans="71:92" x14ac:dyDescent="0.3">
      <c r="BS14238" s="32" t="str">
        <f>IF(Kiadasi_kiseroiv!$K$2=BT14238,BV14238,"")</f>
        <v/>
      </c>
      <c r="BT14238" s="34" t="str">
        <f t="shared" si="1489"/>
        <v/>
      </c>
      <c r="BU14238" s="32" t="str">
        <f t="shared" si="1490"/>
        <v/>
      </c>
      <c r="BV14238" s="32" t="str">
        <f t="shared" si="1503"/>
        <v/>
      </c>
      <c r="BW14238" s="32" t="str">
        <f t="shared" si="1504"/>
        <v/>
      </c>
      <c r="BX14238" s="32" t="str">
        <f t="shared" si="1491"/>
        <v/>
      </c>
      <c r="BY14238" s="32" t="str">
        <f t="shared" si="1492"/>
        <v/>
      </c>
      <c r="BZ14238" s="32" t="str">
        <f t="shared" si="1505"/>
        <v/>
      </c>
      <c r="CA14238" s="32" t="str">
        <f t="shared" si="1506"/>
        <v/>
      </c>
      <c r="CB14238" s="33">
        <f>IF(COUNTIF($CD$7:CD14238,CD14238)=1,CD14238,CD14238+COUNTIF($CD$6:CD14237,CD14238))</f>
        <v>60372</v>
      </c>
      <c r="CC14238" s="34">
        <f t="shared" si="1493"/>
        <v>55153</v>
      </c>
      <c r="CD14238" s="32">
        <f t="shared" si="1494"/>
        <v>55153</v>
      </c>
      <c r="CE14238" s="32">
        <f t="shared" si="1495"/>
        <v>0</v>
      </c>
      <c r="CF14238" s="32">
        <f t="shared" si="1496"/>
        <v>0</v>
      </c>
      <c r="CG14238" s="32" t="str">
        <f t="shared" si="1497"/>
        <v/>
      </c>
      <c r="CH14238" s="32">
        <v>233</v>
      </c>
      <c r="CI14238" s="32" t="s">
        <v>8</v>
      </c>
      <c r="CJ14238" s="32" t="str">
        <f t="shared" si="1498"/>
        <v/>
      </c>
      <c r="CK14238" s="32" t="str">
        <f t="shared" si="1499"/>
        <v/>
      </c>
      <c r="CL14238" s="32" t="str">
        <f t="shared" si="1500"/>
        <v/>
      </c>
      <c r="CM14238" s="32" t="str">
        <f t="shared" si="1501"/>
        <v/>
      </c>
      <c r="CN14238" s="32" t="str">
        <f t="shared" si="1502"/>
        <v/>
      </c>
    </row>
    <row r="14239" spans="71:92" x14ac:dyDescent="0.3">
      <c r="BS14239" s="32" t="str">
        <f>IF(Kiadasi_kiseroiv!$K$2=BT14239,BV14239,"")</f>
        <v/>
      </c>
      <c r="BT14239" s="34" t="str">
        <f t="shared" si="1489"/>
        <v/>
      </c>
      <c r="BU14239" s="32" t="str">
        <f t="shared" si="1490"/>
        <v/>
      </c>
      <c r="BV14239" s="32" t="str">
        <f t="shared" si="1503"/>
        <v/>
      </c>
      <c r="BW14239" s="32" t="str">
        <f t="shared" si="1504"/>
        <v/>
      </c>
      <c r="BX14239" s="32" t="str">
        <f t="shared" si="1491"/>
        <v/>
      </c>
      <c r="BY14239" s="32" t="str">
        <f t="shared" si="1492"/>
        <v/>
      </c>
      <c r="BZ14239" s="32" t="str">
        <f t="shared" si="1505"/>
        <v/>
      </c>
      <c r="CA14239" s="32" t="str">
        <f t="shared" si="1506"/>
        <v/>
      </c>
      <c r="CB14239" s="33">
        <f>IF(COUNTIF($CD$7:CD14239,CD14239)=1,CD14239,CD14239+COUNTIF($CD$6:CD14238,CD14239))</f>
        <v>60373</v>
      </c>
      <c r="CC14239" s="34">
        <f t="shared" si="1493"/>
        <v>55153</v>
      </c>
      <c r="CD14239" s="32">
        <f t="shared" si="1494"/>
        <v>55153</v>
      </c>
      <c r="CE14239" s="32">
        <f t="shared" si="1495"/>
        <v>0</v>
      </c>
      <c r="CF14239" s="32">
        <f t="shared" si="1496"/>
        <v>0</v>
      </c>
      <c r="CG14239" s="32" t="str">
        <f t="shared" si="1497"/>
        <v/>
      </c>
      <c r="CH14239" s="32">
        <v>234</v>
      </c>
      <c r="CI14239" s="32" t="s">
        <v>8</v>
      </c>
      <c r="CJ14239" s="32" t="str">
        <f t="shared" si="1498"/>
        <v/>
      </c>
      <c r="CK14239" s="32" t="str">
        <f t="shared" si="1499"/>
        <v/>
      </c>
      <c r="CL14239" s="32" t="str">
        <f t="shared" si="1500"/>
        <v/>
      </c>
      <c r="CM14239" s="32" t="str">
        <f t="shared" si="1501"/>
        <v/>
      </c>
      <c r="CN14239" s="32" t="str">
        <f t="shared" si="1502"/>
        <v/>
      </c>
    </row>
    <row r="14240" spans="71:92" x14ac:dyDescent="0.3">
      <c r="BS14240" s="32" t="str">
        <f>IF(Kiadasi_kiseroiv!$K$2=BT14240,BV14240,"")</f>
        <v/>
      </c>
      <c r="BT14240" s="34" t="str">
        <f t="shared" si="1489"/>
        <v/>
      </c>
      <c r="BU14240" s="32" t="str">
        <f t="shared" si="1490"/>
        <v/>
      </c>
      <c r="BV14240" s="32" t="str">
        <f t="shared" si="1503"/>
        <v/>
      </c>
      <c r="BW14240" s="32" t="str">
        <f t="shared" si="1504"/>
        <v/>
      </c>
      <c r="BX14240" s="32" t="str">
        <f t="shared" si="1491"/>
        <v/>
      </c>
      <c r="BY14240" s="32" t="str">
        <f t="shared" si="1492"/>
        <v/>
      </c>
      <c r="BZ14240" s="32" t="str">
        <f t="shared" si="1505"/>
        <v/>
      </c>
      <c r="CA14240" s="32" t="str">
        <f t="shared" si="1506"/>
        <v/>
      </c>
      <c r="CB14240" s="33">
        <f>IF(COUNTIF($CD$7:CD14240,CD14240)=1,CD14240,CD14240+COUNTIF($CD$6:CD14239,CD14240))</f>
        <v>60374</v>
      </c>
      <c r="CC14240" s="34">
        <f t="shared" si="1493"/>
        <v>55153</v>
      </c>
      <c r="CD14240" s="32">
        <f t="shared" si="1494"/>
        <v>55153</v>
      </c>
      <c r="CE14240" s="32">
        <f t="shared" si="1495"/>
        <v>0</v>
      </c>
      <c r="CF14240" s="32">
        <f t="shared" si="1496"/>
        <v>0</v>
      </c>
      <c r="CG14240" s="32" t="str">
        <f t="shared" si="1497"/>
        <v/>
      </c>
      <c r="CH14240" s="32">
        <v>235</v>
      </c>
      <c r="CI14240" s="32" t="s">
        <v>8</v>
      </c>
      <c r="CJ14240" s="32" t="str">
        <f t="shared" si="1498"/>
        <v/>
      </c>
      <c r="CK14240" s="32" t="str">
        <f t="shared" si="1499"/>
        <v/>
      </c>
      <c r="CL14240" s="32" t="str">
        <f t="shared" si="1500"/>
        <v/>
      </c>
      <c r="CM14240" s="32" t="str">
        <f t="shared" si="1501"/>
        <v/>
      </c>
      <c r="CN14240" s="32" t="str">
        <f t="shared" si="1502"/>
        <v/>
      </c>
    </row>
    <row r="14241" spans="71:92" x14ac:dyDescent="0.3">
      <c r="BS14241" s="32" t="str">
        <f>IF(Kiadasi_kiseroiv!$K$2=BT14241,BV14241,"")</f>
        <v/>
      </c>
      <c r="BT14241" s="34" t="str">
        <f t="shared" si="1489"/>
        <v/>
      </c>
      <c r="BU14241" s="32" t="str">
        <f t="shared" si="1490"/>
        <v/>
      </c>
      <c r="BV14241" s="32" t="str">
        <f t="shared" si="1503"/>
        <v/>
      </c>
      <c r="BW14241" s="32" t="str">
        <f t="shared" si="1504"/>
        <v/>
      </c>
      <c r="BX14241" s="32" t="str">
        <f t="shared" si="1491"/>
        <v/>
      </c>
      <c r="BY14241" s="32" t="str">
        <f t="shared" si="1492"/>
        <v/>
      </c>
      <c r="BZ14241" s="32" t="str">
        <f t="shared" si="1505"/>
        <v/>
      </c>
      <c r="CA14241" s="32" t="str">
        <f t="shared" si="1506"/>
        <v/>
      </c>
      <c r="CB14241" s="33">
        <f>IF(COUNTIF($CD$7:CD14241,CD14241)=1,CD14241,CD14241+COUNTIF($CD$6:CD14240,CD14241))</f>
        <v>60375</v>
      </c>
      <c r="CC14241" s="34">
        <f t="shared" si="1493"/>
        <v>55153</v>
      </c>
      <c r="CD14241" s="32">
        <f t="shared" si="1494"/>
        <v>55153</v>
      </c>
      <c r="CE14241" s="32">
        <f t="shared" si="1495"/>
        <v>0</v>
      </c>
      <c r="CF14241" s="32">
        <f t="shared" si="1496"/>
        <v>0</v>
      </c>
      <c r="CG14241" s="32" t="str">
        <f t="shared" si="1497"/>
        <v/>
      </c>
      <c r="CH14241" s="32">
        <v>236</v>
      </c>
      <c r="CI14241" s="32" t="s">
        <v>8</v>
      </c>
      <c r="CJ14241" s="32" t="str">
        <f t="shared" si="1498"/>
        <v/>
      </c>
      <c r="CK14241" s="32" t="str">
        <f t="shared" si="1499"/>
        <v/>
      </c>
      <c r="CL14241" s="32" t="str">
        <f t="shared" si="1500"/>
        <v/>
      </c>
      <c r="CM14241" s="32" t="str">
        <f t="shared" si="1501"/>
        <v/>
      </c>
      <c r="CN14241" s="32" t="str">
        <f t="shared" si="1502"/>
        <v/>
      </c>
    </row>
    <row r="14242" spans="71:92" x14ac:dyDescent="0.3">
      <c r="BS14242" s="32" t="str">
        <f>IF(Kiadasi_kiseroiv!$K$2=BT14242,BV14242,"")</f>
        <v/>
      </c>
      <c r="BT14242" s="34" t="str">
        <f t="shared" si="1489"/>
        <v/>
      </c>
      <c r="BU14242" s="32" t="str">
        <f t="shared" si="1490"/>
        <v/>
      </c>
      <c r="BV14242" s="32" t="str">
        <f t="shared" si="1503"/>
        <v/>
      </c>
      <c r="BW14242" s="32" t="str">
        <f t="shared" si="1504"/>
        <v/>
      </c>
      <c r="BX14242" s="32" t="str">
        <f t="shared" si="1491"/>
        <v/>
      </c>
      <c r="BY14242" s="32" t="str">
        <f t="shared" si="1492"/>
        <v/>
      </c>
      <c r="BZ14242" s="32" t="str">
        <f t="shared" si="1505"/>
        <v/>
      </c>
      <c r="CA14242" s="32" t="str">
        <f t="shared" si="1506"/>
        <v/>
      </c>
      <c r="CB14242" s="33">
        <f>IF(COUNTIF($CD$7:CD14242,CD14242)=1,CD14242,CD14242+COUNTIF($CD$6:CD14241,CD14242))</f>
        <v>60376</v>
      </c>
      <c r="CC14242" s="34">
        <f t="shared" si="1493"/>
        <v>55153</v>
      </c>
      <c r="CD14242" s="32">
        <f t="shared" si="1494"/>
        <v>55153</v>
      </c>
      <c r="CE14242" s="32">
        <f t="shared" si="1495"/>
        <v>0</v>
      </c>
      <c r="CF14242" s="32">
        <f t="shared" si="1496"/>
        <v>0</v>
      </c>
      <c r="CG14242" s="32" t="str">
        <f t="shared" si="1497"/>
        <v/>
      </c>
      <c r="CH14242" s="32">
        <v>237</v>
      </c>
      <c r="CI14242" s="32" t="s">
        <v>8</v>
      </c>
      <c r="CJ14242" s="32" t="str">
        <f t="shared" si="1498"/>
        <v/>
      </c>
      <c r="CK14242" s="32" t="str">
        <f t="shared" si="1499"/>
        <v/>
      </c>
      <c r="CL14242" s="32" t="str">
        <f t="shared" si="1500"/>
        <v/>
      </c>
      <c r="CM14242" s="32" t="str">
        <f t="shared" si="1501"/>
        <v/>
      </c>
      <c r="CN14242" s="32" t="str">
        <f t="shared" si="1502"/>
        <v/>
      </c>
    </row>
    <row r="14243" spans="71:92" x14ac:dyDescent="0.3">
      <c r="BS14243" s="32" t="str">
        <f>IF(Kiadasi_kiseroiv!$K$2=BT14243,BV14243,"")</f>
        <v/>
      </c>
      <c r="BT14243" s="34" t="str">
        <f t="shared" si="1489"/>
        <v/>
      </c>
      <c r="BU14243" s="32" t="str">
        <f t="shared" si="1490"/>
        <v/>
      </c>
      <c r="BV14243" s="32" t="str">
        <f t="shared" si="1503"/>
        <v/>
      </c>
      <c r="BW14243" s="32" t="str">
        <f t="shared" si="1504"/>
        <v/>
      </c>
      <c r="BX14243" s="32" t="str">
        <f t="shared" si="1491"/>
        <v/>
      </c>
      <c r="BY14243" s="32" t="str">
        <f t="shared" si="1492"/>
        <v/>
      </c>
      <c r="BZ14243" s="32" t="str">
        <f t="shared" si="1505"/>
        <v/>
      </c>
      <c r="CA14243" s="32" t="str">
        <f t="shared" si="1506"/>
        <v/>
      </c>
      <c r="CB14243" s="33">
        <f>IF(COUNTIF($CD$7:CD14243,CD14243)=1,CD14243,CD14243+COUNTIF($CD$6:CD14242,CD14243))</f>
        <v>60377</v>
      </c>
      <c r="CC14243" s="34">
        <f t="shared" si="1493"/>
        <v>55153</v>
      </c>
      <c r="CD14243" s="32">
        <f t="shared" si="1494"/>
        <v>55153</v>
      </c>
      <c r="CE14243" s="32">
        <f t="shared" si="1495"/>
        <v>0</v>
      </c>
      <c r="CF14243" s="32">
        <f t="shared" si="1496"/>
        <v>0</v>
      </c>
      <c r="CG14243" s="32" t="str">
        <f t="shared" si="1497"/>
        <v/>
      </c>
      <c r="CH14243" s="32">
        <v>238</v>
      </c>
      <c r="CI14243" s="32" t="s">
        <v>8</v>
      </c>
      <c r="CJ14243" s="32" t="str">
        <f t="shared" si="1498"/>
        <v/>
      </c>
      <c r="CK14243" s="32" t="str">
        <f t="shared" si="1499"/>
        <v/>
      </c>
      <c r="CL14243" s="32" t="str">
        <f t="shared" si="1500"/>
        <v/>
      </c>
      <c r="CM14243" s="32" t="str">
        <f t="shared" si="1501"/>
        <v/>
      </c>
      <c r="CN14243" s="32" t="str">
        <f t="shared" si="1502"/>
        <v/>
      </c>
    </row>
    <row r="14244" spans="71:92" x14ac:dyDescent="0.3">
      <c r="BS14244" s="32" t="str">
        <f>IF(Kiadasi_kiseroiv!$K$2=BT14244,BV14244,"")</f>
        <v/>
      </c>
      <c r="BT14244" s="34" t="str">
        <f t="shared" si="1489"/>
        <v/>
      </c>
      <c r="BU14244" s="32" t="str">
        <f t="shared" si="1490"/>
        <v/>
      </c>
      <c r="BV14244" s="32" t="str">
        <f t="shared" si="1503"/>
        <v/>
      </c>
      <c r="BW14244" s="32" t="str">
        <f t="shared" si="1504"/>
        <v/>
      </c>
      <c r="BX14244" s="32" t="str">
        <f t="shared" si="1491"/>
        <v/>
      </c>
      <c r="BY14244" s="32" t="str">
        <f t="shared" si="1492"/>
        <v/>
      </c>
      <c r="BZ14244" s="32" t="str">
        <f t="shared" si="1505"/>
        <v/>
      </c>
      <c r="CA14244" s="32" t="str">
        <f t="shared" si="1506"/>
        <v/>
      </c>
      <c r="CB14244" s="33">
        <f>IF(COUNTIF($CD$7:CD14244,CD14244)=1,CD14244,CD14244+COUNTIF($CD$6:CD14243,CD14244))</f>
        <v>60378</v>
      </c>
      <c r="CC14244" s="34">
        <f t="shared" si="1493"/>
        <v>55153</v>
      </c>
      <c r="CD14244" s="32">
        <f t="shared" si="1494"/>
        <v>55153</v>
      </c>
      <c r="CE14244" s="32">
        <f t="shared" si="1495"/>
        <v>0</v>
      </c>
      <c r="CF14244" s="32">
        <f t="shared" si="1496"/>
        <v>0</v>
      </c>
      <c r="CG14244" s="32" t="str">
        <f t="shared" si="1497"/>
        <v/>
      </c>
      <c r="CH14244" s="32">
        <v>239</v>
      </c>
      <c r="CI14244" s="32" t="s">
        <v>8</v>
      </c>
      <c r="CJ14244" s="32" t="str">
        <f t="shared" si="1498"/>
        <v/>
      </c>
      <c r="CK14244" s="32" t="str">
        <f t="shared" si="1499"/>
        <v/>
      </c>
      <c r="CL14244" s="32" t="str">
        <f t="shared" si="1500"/>
        <v/>
      </c>
      <c r="CM14244" s="32" t="str">
        <f t="shared" si="1501"/>
        <v/>
      </c>
      <c r="CN14244" s="32" t="str">
        <f t="shared" si="1502"/>
        <v/>
      </c>
    </row>
    <row r="14245" spans="71:92" x14ac:dyDescent="0.3">
      <c r="BS14245" s="32" t="str">
        <f>IF(Kiadasi_kiseroiv!$K$2=BT14245,BV14245,"")</f>
        <v/>
      </c>
      <c r="BT14245" s="34" t="str">
        <f t="shared" si="1489"/>
        <v/>
      </c>
      <c r="BU14245" s="32" t="str">
        <f t="shared" si="1490"/>
        <v/>
      </c>
      <c r="BV14245" s="32" t="str">
        <f t="shared" si="1503"/>
        <v/>
      </c>
      <c r="BW14245" s="32" t="str">
        <f t="shared" si="1504"/>
        <v/>
      </c>
      <c r="BX14245" s="32" t="str">
        <f t="shared" si="1491"/>
        <v/>
      </c>
      <c r="BY14245" s="32" t="str">
        <f t="shared" si="1492"/>
        <v/>
      </c>
      <c r="BZ14245" s="32" t="str">
        <f t="shared" si="1505"/>
        <v/>
      </c>
      <c r="CA14245" s="32" t="str">
        <f t="shared" si="1506"/>
        <v/>
      </c>
      <c r="CB14245" s="33">
        <f>IF(COUNTIF($CD$7:CD14245,CD14245)=1,CD14245,CD14245+COUNTIF($CD$6:CD14244,CD14245))</f>
        <v>60379</v>
      </c>
      <c r="CC14245" s="34">
        <f t="shared" si="1493"/>
        <v>55153</v>
      </c>
      <c r="CD14245" s="32">
        <f t="shared" si="1494"/>
        <v>55153</v>
      </c>
      <c r="CE14245" s="32">
        <f t="shared" si="1495"/>
        <v>0</v>
      </c>
      <c r="CF14245" s="32">
        <f t="shared" si="1496"/>
        <v>0</v>
      </c>
      <c r="CG14245" s="32" t="str">
        <f t="shared" si="1497"/>
        <v/>
      </c>
      <c r="CH14245" s="32">
        <v>240</v>
      </c>
      <c r="CI14245" s="32" t="s">
        <v>8</v>
      </c>
      <c r="CJ14245" s="32" t="str">
        <f t="shared" si="1498"/>
        <v/>
      </c>
      <c r="CK14245" s="32" t="str">
        <f t="shared" si="1499"/>
        <v/>
      </c>
      <c r="CL14245" s="32" t="str">
        <f t="shared" si="1500"/>
        <v/>
      </c>
      <c r="CM14245" s="32" t="str">
        <f t="shared" si="1501"/>
        <v/>
      </c>
      <c r="CN14245" s="32" t="str">
        <f t="shared" si="1502"/>
        <v/>
      </c>
    </row>
    <row r="14246" spans="71:92" x14ac:dyDescent="0.3">
      <c r="BS14246" s="32" t="str">
        <f>IF(Kiadasi_kiseroiv!$K$2=BT14246,BV14246,"")</f>
        <v/>
      </c>
      <c r="BT14246" s="34" t="str">
        <f t="shared" si="1489"/>
        <v/>
      </c>
      <c r="BU14246" s="32" t="str">
        <f t="shared" si="1490"/>
        <v/>
      </c>
      <c r="BV14246" s="32" t="str">
        <f t="shared" si="1503"/>
        <v/>
      </c>
      <c r="BW14246" s="32" t="str">
        <f t="shared" si="1504"/>
        <v/>
      </c>
      <c r="BX14246" s="32" t="str">
        <f t="shared" si="1491"/>
        <v/>
      </c>
      <c r="BY14246" s="32" t="str">
        <f t="shared" si="1492"/>
        <v/>
      </c>
      <c r="BZ14246" s="32" t="str">
        <f t="shared" si="1505"/>
        <v/>
      </c>
      <c r="CA14246" s="32" t="str">
        <f t="shared" si="1506"/>
        <v/>
      </c>
      <c r="CB14246" s="33">
        <f>IF(COUNTIF($CD$7:CD14246,CD14246)=1,CD14246,CD14246+COUNTIF($CD$6:CD14245,CD14246))</f>
        <v>60380</v>
      </c>
      <c r="CC14246" s="34">
        <f t="shared" si="1493"/>
        <v>55153</v>
      </c>
      <c r="CD14246" s="32">
        <f t="shared" si="1494"/>
        <v>55153</v>
      </c>
      <c r="CE14246" s="32">
        <f t="shared" si="1495"/>
        <v>0</v>
      </c>
      <c r="CF14246" s="32">
        <f t="shared" si="1496"/>
        <v>0</v>
      </c>
      <c r="CG14246" s="32" t="str">
        <f t="shared" si="1497"/>
        <v/>
      </c>
      <c r="CH14246" s="32">
        <v>241</v>
      </c>
      <c r="CI14246" s="32" t="s">
        <v>8</v>
      </c>
      <c r="CJ14246" s="32" t="str">
        <f t="shared" si="1498"/>
        <v/>
      </c>
      <c r="CK14246" s="32" t="str">
        <f t="shared" si="1499"/>
        <v/>
      </c>
      <c r="CL14246" s="32" t="str">
        <f t="shared" si="1500"/>
        <v/>
      </c>
      <c r="CM14246" s="32" t="str">
        <f t="shared" si="1501"/>
        <v/>
      </c>
      <c r="CN14246" s="32" t="str">
        <f t="shared" si="1502"/>
        <v/>
      </c>
    </row>
    <row r="14247" spans="71:92" x14ac:dyDescent="0.3">
      <c r="BS14247" s="32" t="str">
        <f>IF(Kiadasi_kiseroiv!$K$2=BT14247,BV14247,"")</f>
        <v/>
      </c>
      <c r="BT14247" s="34" t="str">
        <f t="shared" si="1489"/>
        <v/>
      </c>
      <c r="BU14247" s="32" t="str">
        <f t="shared" si="1490"/>
        <v/>
      </c>
      <c r="BV14247" s="32" t="str">
        <f t="shared" si="1503"/>
        <v/>
      </c>
      <c r="BW14247" s="32" t="str">
        <f t="shared" si="1504"/>
        <v/>
      </c>
      <c r="BX14247" s="32" t="str">
        <f t="shared" si="1491"/>
        <v/>
      </c>
      <c r="BY14247" s="32" t="str">
        <f t="shared" si="1492"/>
        <v/>
      </c>
      <c r="BZ14247" s="32" t="str">
        <f t="shared" si="1505"/>
        <v/>
      </c>
      <c r="CA14247" s="32" t="str">
        <f t="shared" si="1506"/>
        <v/>
      </c>
      <c r="CB14247" s="33">
        <f>IF(COUNTIF($CD$7:CD14247,CD14247)=1,CD14247,CD14247+COUNTIF($CD$6:CD14246,CD14247))</f>
        <v>60381</v>
      </c>
      <c r="CC14247" s="34">
        <f t="shared" si="1493"/>
        <v>55153</v>
      </c>
      <c r="CD14247" s="32">
        <f t="shared" si="1494"/>
        <v>55153</v>
      </c>
      <c r="CE14247" s="32">
        <f t="shared" si="1495"/>
        <v>0</v>
      </c>
      <c r="CF14247" s="32">
        <f t="shared" si="1496"/>
        <v>0</v>
      </c>
      <c r="CG14247" s="32" t="str">
        <f t="shared" si="1497"/>
        <v/>
      </c>
      <c r="CH14247" s="32">
        <v>242</v>
      </c>
      <c r="CI14247" s="32" t="s">
        <v>8</v>
      </c>
      <c r="CJ14247" s="32" t="str">
        <f t="shared" si="1498"/>
        <v/>
      </c>
      <c r="CK14247" s="32" t="str">
        <f t="shared" si="1499"/>
        <v/>
      </c>
      <c r="CL14247" s="32" t="str">
        <f t="shared" si="1500"/>
        <v/>
      </c>
      <c r="CM14247" s="32" t="str">
        <f t="shared" si="1501"/>
        <v/>
      </c>
      <c r="CN14247" s="32" t="str">
        <f t="shared" si="1502"/>
        <v/>
      </c>
    </row>
    <row r="14248" spans="71:92" x14ac:dyDescent="0.3">
      <c r="BS14248" s="32" t="str">
        <f>IF(Kiadasi_kiseroiv!$K$2=BT14248,BV14248,"")</f>
        <v/>
      </c>
      <c r="BT14248" s="34" t="str">
        <f t="shared" si="1489"/>
        <v/>
      </c>
      <c r="BU14248" s="32" t="str">
        <f t="shared" si="1490"/>
        <v/>
      </c>
      <c r="BV14248" s="32" t="str">
        <f t="shared" si="1503"/>
        <v/>
      </c>
      <c r="BW14248" s="32" t="str">
        <f t="shared" si="1504"/>
        <v/>
      </c>
      <c r="BX14248" s="32" t="str">
        <f t="shared" si="1491"/>
        <v/>
      </c>
      <c r="BY14248" s="32" t="str">
        <f t="shared" si="1492"/>
        <v/>
      </c>
      <c r="BZ14248" s="32" t="str">
        <f t="shared" si="1505"/>
        <v/>
      </c>
      <c r="CA14248" s="32" t="str">
        <f t="shared" si="1506"/>
        <v/>
      </c>
      <c r="CB14248" s="33">
        <f>IF(COUNTIF($CD$7:CD14248,CD14248)=1,CD14248,CD14248+COUNTIF($CD$6:CD14247,CD14248))</f>
        <v>60382</v>
      </c>
      <c r="CC14248" s="34">
        <f t="shared" si="1493"/>
        <v>55153</v>
      </c>
      <c r="CD14248" s="32">
        <f t="shared" si="1494"/>
        <v>55153</v>
      </c>
      <c r="CE14248" s="32">
        <f t="shared" si="1495"/>
        <v>0</v>
      </c>
      <c r="CF14248" s="32">
        <f t="shared" si="1496"/>
        <v>0</v>
      </c>
      <c r="CG14248" s="32" t="str">
        <f t="shared" si="1497"/>
        <v/>
      </c>
      <c r="CH14248" s="32">
        <v>243</v>
      </c>
      <c r="CI14248" s="32" t="s">
        <v>8</v>
      </c>
      <c r="CJ14248" s="32" t="str">
        <f t="shared" si="1498"/>
        <v/>
      </c>
      <c r="CK14248" s="32" t="str">
        <f t="shared" si="1499"/>
        <v/>
      </c>
      <c r="CL14248" s="32" t="str">
        <f t="shared" si="1500"/>
        <v/>
      </c>
      <c r="CM14248" s="32" t="str">
        <f t="shared" si="1501"/>
        <v/>
      </c>
      <c r="CN14248" s="32" t="str">
        <f t="shared" si="1502"/>
        <v/>
      </c>
    </row>
    <row r="14249" spans="71:92" x14ac:dyDescent="0.3">
      <c r="BS14249" s="32" t="str">
        <f>IF(Kiadasi_kiseroiv!$K$2=BT14249,BV14249,"")</f>
        <v/>
      </c>
      <c r="BT14249" s="34" t="str">
        <f t="shared" si="1489"/>
        <v/>
      </c>
      <c r="BU14249" s="32" t="str">
        <f t="shared" si="1490"/>
        <v/>
      </c>
      <c r="BV14249" s="32" t="str">
        <f t="shared" si="1503"/>
        <v/>
      </c>
      <c r="BW14249" s="32" t="str">
        <f t="shared" si="1504"/>
        <v/>
      </c>
      <c r="BX14249" s="32" t="str">
        <f t="shared" si="1491"/>
        <v/>
      </c>
      <c r="BY14249" s="32" t="str">
        <f t="shared" si="1492"/>
        <v/>
      </c>
      <c r="BZ14249" s="32" t="str">
        <f t="shared" si="1505"/>
        <v/>
      </c>
      <c r="CA14249" s="32" t="str">
        <f t="shared" si="1506"/>
        <v/>
      </c>
      <c r="CB14249" s="33">
        <f>IF(COUNTIF($CD$7:CD14249,CD14249)=1,CD14249,CD14249+COUNTIF($CD$6:CD14248,CD14249))</f>
        <v>60383</v>
      </c>
      <c r="CC14249" s="34">
        <f t="shared" si="1493"/>
        <v>55153</v>
      </c>
      <c r="CD14249" s="32">
        <f t="shared" si="1494"/>
        <v>55153</v>
      </c>
      <c r="CE14249" s="32">
        <f t="shared" si="1495"/>
        <v>0</v>
      </c>
      <c r="CF14249" s="32">
        <f t="shared" si="1496"/>
        <v>0</v>
      </c>
      <c r="CG14249" s="32" t="str">
        <f t="shared" si="1497"/>
        <v/>
      </c>
      <c r="CH14249" s="32">
        <v>244</v>
      </c>
      <c r="CI14249" s="32" t="s">
        <v>8</v>
      </c>
      <c r="CJ14249" s="32" t="str">
        <f t="shared" si="1498"/>
        <v/>
      </c>
      <c r="CK14249" s="32" t="str">
        <f t="shared" si="1499"/>
        <v/>
      </c>
      <c r="CL14249" s="32" t="str">
        <f t="shared" si="1500"/>
        <v/>
      </c>
      <c r="CM14249" s="32" t="str">
        <f t="shared" si="1501"/>
        <v/>
      </c>
      <c r="CN14249" s="32" t="str">
        <f t="shared" si="1502"/>
        <v/>
      </c>
    </row>
    <row r="14250" spans="71:92" x14ac:dyDescent="0.3">
      <c r="BS14250" s="32" t="str">
        <f>IF(Kiadasi_kiseroiv!$K$2=BT14250,BV14250,"")</f>
        <v/>
      </c>
      <c r="BT14250" s="34" t="str">
        <f t="shared" si="1489"/>
        <v/>
      </c>
      <c r="BU14250" s="32" t="str">
        <f t="shared" si="1490"/>
        <v/>
      </c>
      <c r="BV14250" s="32" t="str">
        <f t="shared" si="1503"/>
        <v/>
      </c>
      <c r="BW14250" s="32" t="str">
        <f t="shared" si="1504"/>
        <v/>
      </c>
      <c r="BX14250" s="32" t="str">
        <f t="shared" si="1491"/>
        <v/>
      </c>
      <c r="BY14250" s="32" t="str">
        <f t="shared" si="1492"/>
        <v/>
      </c>
      <c r="BZ14250" s="32" t="str">
        <f t="shared" si="1505"/>
        <v/>
      </c>
      <c r="CA14250" s="32" t="str">
        <f t="shared" si="1506"/>
        <v/>
      </c>
      <c r="CB14250" s="33">
        <f>IF(COUNTIF($CD$7:CD14250,CD14250)=1,CD14250,CD14250+COUNTIF($CD$6:CD14249,CD14250))</f>
        <v>60384</v>
      </c>
      <c r="CC14250" s="34">
        <f t="shared" si="1493"/>
        <v>55153</v>
      </c>
      <c r="CD14250" s="32">
        <f t="shared" si="1494"/>
        <v>55153</v>
      </c>
      <c r="CE14250" s="32">
        <f t="shared" si="1495"/>
        <v>0</v>
      </c>
      <c r="CF14250" s="32">
        <f t="shared" si="1496"/>
        <v>0</v>
      </c>
      <c r="CG14250" s="32" t="str">
        <f t="shared" si="1497"/>
        <v/>
      </c>
      <c r="CH14250" s="32">
        <v>245</v>
      </c>
      <c r="CI14250" s="32" t="s">
        <v>8</v>
      </c>
      <c r="CJ14250" s="32" t="str">
        <f t="shared" si="1498"/>
        <v/>
      </c>
      <c r="CK14250" s="32" t="str">
        <f t="shared" si="1499"/>
        <v/>
      </c>
      <c r="CL14250" s="32" t="str">
        <f t="shared" si="1500"/>
        <v/>
      </c>
      <c r="CM14250" s="32" t="str">
        <f t="shared" si="1501"/>
        <v/>
      </c>
      <c r="CN14250" s="32" t="str">
        <f t="shared" si="1502"/>
        <v/>
      </c>
    </row>
    <row r="14251" spans="71:92" x14ac:dyDescent="0.3">
      <c r="BS14251" s="32" t="str">
        <f>IF(Kiadasi_kiseroiv!$K$2=BT14251,BV14251,"")</f>
        <v/>
      </c>
      <c r="BT14251" s="34" t="str">
        <f t="shared" si="1489"/>
        <v/>
      </c>
      <c r="BU14251" s="32" t="str">
        <f t="shared" si="1490"/>
        <v/>
      </c>
      <c r="BV14251" s="32" t="str">
        <f t="shared" si="1503"/>
        <v/>
      </c>
      <c r="BW14251" s="32" t="str">
        <f t="shared" si="1504"/>
        <v/>
      </c>
      <c r="BX14251" s="32" t="str">
        <f t="shared" si="1491"/>
        <v/>
      </c>
      <c r="BY14251" s="32" t="str">
        <f t="shared" si="1492"/>
        <v/>
      </c>
      <c r="BZ14251" s="32" t="str">
        <f t="shared" si="1505"/>
        <v/>
      </c>
      <c r="CA14251" s="32" t="str">
        <f t="shared" si="1506"/>
        <v/>
      </c>
      <c r="CB14251" s="33">
        <f>IF(COUNTIF($CD$7:CD14251,CD14251)=1,CD14251,CD14251+COUNTIF($CD$6:CD14250,CD14251))</f>
        <v>60385</v>
      </c>
      <c r="CC14251" s="34">
        <f t="shared" si="1493"/>
        <v>55153</v>
      </c>
      <c r="CD14251" s="32">
        <f t="shared" si="1494"/>
        <v>55153</v>
      </c>
      <c r="CE14251" s="32">
        <f t="shared" si="1495"/>
        <v>0</v>
      </c>
      <c r="CF14251" s="32">
        <f t="shared" si="1496"/>
        <v>0</v>
      </c>
      <c r="CG14251" s="32" t="str">
        <f t="shared" si="1497"/>
        <v/>
      </c>
      <c r="CH14251" s="32">
        <v>246</v>
      </c>
      <c r="CI14251" s="32" t="s">
        <v>8</v>
      </c>
      <c r="CJ14251" s="32" t="str">
        <f t="shared" si="1498"/>
        <v/>
      </c>
      <c r="CK14251" s="32" t="str">
        <f t="shared" si="1499"/>
        <v/>
      </c>
      <c r="CL14251" s="32" t="str">
        <f t="shared" si="1500"/>
        <v/>
      </c>
      <c r="CM14251" s="32" t="str">
        <f t="shared" si="1501"/>
        <v/>
      </c>
      <c r="CN14251" s="32" t="str">
        <f t="shared" si="1502"/>
        <v/>
      </c>
    </row>
    <row r="14252" spans="71:92" x14ac:dyDescent="0.3">
      <c r="BS14252" s="32" t="str">
        <f>IF(Kiadasi_kiseroiv!$K$2=BT14252,BV14252,"")</f>
        <v/>
      </c>
      <c r="BT14252" s="34" t="str">
        <f t="shared" si="1489"/>
        <v/>
      </c>
      <c r="BU14252" s="32" t="str">
        <f t="shared" si="1490"/>
        <v/>
      </c>
      <c r="BV14252" s="32" t="str">
        <f t="shared" si="1503"/>
        <v/>
      </c>
      <c r="BW14252" s="32" t="str">
        <f t="shared" si="1504"/>
        <v/>
      </c>
      <c r="BX14252" s="32" t="str">
        <f t="shared" si="1491"/>
        <v/>
      </c>
      <c r="BY14252" s="32" t="str">
        <f t="shared" si="1492"/>
        <v/>
      </c>
      <c r="BZ14252" s="32" t="str">
        <f t="shared" si="1505"/>
        <v/>
      </c>
      <c r="CA14252" s="32" t="str">
        <f t="shared" si="1506"/>
        <v/>
      </c>
      <c r="CB14252" s="33">
        <f>IF(COUNTIF($CD$7:CD14252,CD14252)=1,CD14252,CD14252+COUNTIF($CD$6:CD14251,CD14252))</f>
        <v>60386</v>
      </c>
      <c r="CC14252" s="34">
        <f t="shared" si="1493"/>
        <v>55153</v>
      </c>
      <c r="CD14252" s="32">
        <f t="shared" si="1494"/>
        <v>55153</v>
      </c>
      <c r="CE14252" s="32">
        <f t="shared" si="1495"/>
        <v>0</v>
      </c>
      <c r="CF14252" s="32">
        <f t="shared" si="1496"/>
        <v>0</v>
      </c>
      <c r="CG14252" s="32" t="str">
        <f t="shared" si="1497"/>
        <v/>
      </c>
      <c r="CH14252" s="32">
        <v>247</v>
      </c>
      <c r="CI14252" s="32" t="s">
        <v>8</v>
      </c>
      <c r="CJ14252" s="32" t="str">
        <f t="shared" si="1498"/>
        <v/>
      </c>
      <c r="CK14252" s="32" t="str">
        <f t="shared" si="1499"/>
        <v/>
      </c>
      <c r="CL14252" s="32" t="str">
        <f t="shared" si="1500"/>
        <v/>
      </c>
      <c r="CM14252" s="32" t="str">
        <f t="shared" si="1501"/>
        <v/>
      </c>
      <c r="CN14252" s="32" t="str">
        <f t="shared" si="1502"/>
        <v/>
      </c>
    </row>
    <row r="14253" spans="71:92" x14ac:dyDescent="0.3">
      <c r="BS14253" s="32" t="str">
        <f>IF(Kiadasi_kiseroiv!$K$2=BT14253,BV14253,"")</f>
        <v/>
      </c>
      <c r="BT14253" s="34" t="str">
        <f t="shared" si="1489"/>
        <v/>
      </c>
      <c r="BU14253" s="32" t="str">
        <f t="shared" si="1490"/>
        <v/>
      </c>
      <c r="BV14253" s="32" t="str">
        <f t="shared" si="1503"/>
        <v/>
      </c>
      <c r="BW14253" s="32" t="str">
        <f t="shared" si="1504"/>
        <v/>
      </c>
      <c r="BX14253" s="32" t="str">
        <f t="shared" si="1491"/>
        <v/>
      </c>
      <c r="BY14253" s="32" t="str">
        <f t="shared" si="1492"/>
        <v/>
      </c>
      <c r="BZ14253" s="32" t="str">
        <f t="shared" si="1505"/>
        <v/>
      </c>
      <c r="CA14253" s="32" t="str">
        <f t="shared" si="1506"/>
        <v/>
      </c>
      <c r="CB14253" s="33">
        <f>IF(COUNTIF($CD$7:CD14253,CD14253)=1,CD14253,CD14253+COUNTIF($CD$6:CD14252,CD14253))</f>
        <v>60387</v>
      </c>
      <c r="CC14253" s="34">
        <f t="shared" si="1493"/>
        <v>55153</v>
      </c>
      <c r="CD14253" s="32">
        <f t="shared" si="1494"/>
        <v>55153</v>
      </c>
      <c r="CE14253" s="32">
        <f t="shared" si="1495"/>
        <v>0</v>
      </c>
      <c r="CF14253" s="32">
        <f t="shared" si="1496"/>
        <v>0</v>
      </c>
      <c r="CG14253" s="32" t="str">
        <f t="shared" si="1497"/>
        <v/>
      </c>
      <c r="CH14253" s="32">
        <v>248</v>
      </c>
      <c r="CI14253" s="32" t="s">
        <v>8</v>
      </c>
      <c r="CJ14253" s="32" t="str">
        <f t="shared" si="1498"/>
        <v/>
      </c>
      <c r="CK14253" s="32" t="str">
        <f t="shared" si="1499"/>
        <v/>
      </c>
      <c r="CL14253" s="32" t="str">
        <f t="shared" si="1500"/>
        <v/>
      </c>
      <c r="CM14253" s="32" t="str">
        <f t="shared" si="1501"/>
        <v/>
      </c>
      <c r="CN14253" s="32" t="str">
        <f t="shared" si="1502"/>
        <v/>
      </c>
    </row>
    <row r="14254" spans="71:92" x14ac:dyDescent="0.3">
      <c r="BS14254" s="32" t="str">
        <f>IF(Kiadasi_kiseroiv!$K$2=BT14254,BV14254,"")</f>
        <v/>
      </c>
      <c r="BT14254" s="34" t="str">
        <f t="shared" si="1489"/>
        <v/>
      </c>
      <c r="BU14254" s="32" t="str">
        <f t="shared" si="1490"/>
        <v/>
      </c>
      <c r="BV14254" s="32" t="str">
        <f t="shared" si="1503"/>
        <v/>
      </c>
      <c r="BW14254" s="32" t="str">
        <f t="shared" si="1504"/>
        <v/>
      </c>
      <c r="BX14254" s="32" t="str">
        <f t="shared" si="1491"/>
        <v/>
      </c>
      <c r="BY14254" s="32" t="str">
        <f t="shared" si="1492"/>
        <v/>
      </c>
      <c r="BZ14254" s="32" t="str">
        <f t="shared" si="1505"/>
        <v/>
      </c>
      <c r="CA14254" s="32" t="str">
        <f t="shared" si="1506"/>
        <v/>
      </c>
      <c r="CB14254" s="33">
        <f>IF(COUNTIF($CD$7:CD14254,CD14254)=1,CD14254,CD14254+COUNTIF($CD$6:CD14253,CD14254))</f>
        <v>60388</v>
      </c>
      <c r="CC14254" s="34">
        <f t="shared" si="1493"/>
        <v>55153</v>
      </c>
      <c r="CD14254" s="32">
        <f t="shared" si="1494"/>
        <v>55153</v>
      </c>
      <c r="CE14254" s="32">
        <f t="shared" si="1495"/>
        <v>0</v>
      </c>
      <c r="CF14254" s="32">
        <f t="shared" si="1496"/>
        <v>0</v>
      </c>
      <c r="CG14254" s="32" t="str">
        <f t="shared" si="1497"/>
        <v/>
      </c>
      <c r="CH14254" s="32">
        <v>249</v>
      </c>
      <c r="CI14254" s="32" t="s">
        <v>8</v>
      </c>
      <c r="CJ14254" s="32" t="str">
        <f t="shared" si="1498"/>
        <v/>
      </c>
      <c r="CK14254" s="32" t="str">
        <f t="shared" si="1499"/>
        <v/>
      </c>
      <c r="CL14254" s="32" t="str">
        <f t="shared" si="1500"/>
        <v/>
      </c>
      <c r="CM14254" s="32" t="str">
        <f t="shared" si="1501"/>
        <v/>
      </c>
      <c r="CN14254" s="32" t="str">
        <f t="shared" si="1502"/>
        <v/>
      </c>
    </row>
    <row r="14255" spans="71:92" x14ac:dyDescent="0.3">
      <c r="BS14255" s="32" t="str">
        <f>IF(Kiadasi_kiseroiv!$K$2=BT14255,BV14255,"")</f>
        <v/>
      </c>
      <c r="BT14255" s="34" t="str">
        <f t="shared" si="1489"/>
        <v/>
      </c>
      <c r="BU14255" s="32" t="str">
        <f t="shared" si="1490"/>
        <v/>
      </c>
      <c r="BV14255" s="32" t="str">
        <f t="shared" si="1503"/>
        <v/>
      </c>
      <c r="BW14255" s="32" t="str">
        <f t="shared" si="1504"/>
        <v/>
      </c>
      <c r="BX14255" s="32" t="str">
        <f t="shared" si="1491"/>
        <v/>
      </c>
      <c r="BY14255" s="32" t="str">
        <f t="shared" si="1492"/>
        <v/>
      </c>
      <c r="BZ14255" s="32" t="str">
        <f t="shared" si="1505"/>
        <v/>
      </c>
      <c r="CA14255" s="32" t="str">
        <f t="shared" si="1506"/>
        <v/>
      </c>
      <c r="CB14255" s="33">
        <f>IF(COUNTIF($CD$7:CD14255,CD14255)=1,CD14255,CD14255+COUNTIF($CD$6:CD14254,CD14255))</f>
        <v>60389</v>
      </c>
      <c r="CC14255" s="34">
        <f t="shared" si="1493"/>
        <v>55153</v>
      </c>
      <c r="CD14255" s="32">
        <f t="shared" si="1494"/>
        <v>55153</v>
      </c>
      <c r="CE14255" s="32">
        <f t="shared" si="1495"/>
        <v>0</v>
      </c>
      <c r="CF14255" s="32">
        <f t="shared" si="1496"/>
        <v>0</v>
      </c>
      <c r="CG14255" s="32" t="str">
        <f t="shared" si="1497"/>
        <v/>
      </c>
      <c r="CH14255" s="32">
        <v>250</v>
      </c>
      <c r="CI14255" s="32" t="s">
        <v>8</v>
      </c>
      <c r="CJ14255" s="32" t="str">
        <f t="shared" si="1498"/>
        <v/>
      </c>
      <c r="CK14255" s="32" t="str">
        <f t="shared" si="1499"/>
        <v/>
      </c>
      <c r="CL14255" s="32" t="str">
        <f t="shared" si="1500"/>
        <v/>
      </c>
      <c r="CM14255" s="32" t="str">
        <f t="shared" si="1501"/>
        <v/>
      </c>
      <c r="CN14255" s="32" t="str">
        <f t="shared" si="1502"/>
        <v/>
      </c>
    </row>
    <row r="14256" spans="71:92" x14ac:dyDescent="0.3">
      <c r="BS14256" s="32" t="str">
        <f>IF(Kiadasi_kiseroiv!$K$2=BT14256,BV14256,"")</f>
        <v/>
      </c>
      <c r="BT14256" s="34" t="str">
        <f t="shared" si="1489"/>
        <v/>
      </c>
      <c r="BU14256" s="32" t="str">
        <f t="shared" si="1490"/>
        <v/>
      </c>
      <c r="BV14256" s="32" t="str">
        <f t="shared" si="1503"/>
        <v/>
      </c>
      <c r="BW14256" s="32" t="str">
        <f t="shared" si="1504"/>
        <v/>
      </c>
      <c r="BX14256" s="32" t="str">
        <f t="shared" si="1491"/>
        <v/>
      </c>
      <c r="BY14256" s="32" t="str">
        <f t="shared" si="1492"/>
        <v/>
      </c>
      <c r="BZ14256" s="32" t="str">
        <f t="shared" si="1505"/>
        <v/>
      </c>
      <c r="CA14256" s="32" t="str">
        <f t="shared" si="1506"/>
        <v/>
      </c>
      <c r="CB14256" s="33">
        <f>IF(COUNTIF($CD$7:CD14256,CD14256)=1,CD14256,CD14256+COUNTIF($CD$6:CD14255,CD14256))</f>
        <v>60390</v>
      </c>
      <c r="CC14256" s="34">
        <f t="shared" si="1493"/>
        <v>55153</v>
      </c>
      <c r="CD14256" s="32">
        <f t="shared" si="1494"/>
        <v>55153</v>
      </c>
      <c r="CE14256" s="32">
        <f t="shared" si="1495"/>
        <v>0</v>
      </c>
      <c r="CF14256" s="32">
        <f t="shared" si="1496"/>
        <v>0</v>
      </c>
      <c r="CG14256" s="32" t="str">
        <f t="shared" si="1497"/>
        <v/>
      </c>
      <c r="CH14256" s="32">
        <v>251</v>
      </c>
      <c r="CI14256" s="32" t="s">
        <v>8</v>
      </c>
      <c r="CJ14256" s="32" t="str">
        <f t="shared" si="1498"/>
        <v/>
      </c>
      <c r="CK14256" s="32" t="str">
        <f t="shared" si="1499"/>
        <v/>
      </c>
      <c r="CL14256" s="32" t="str">
        <f t="shared" si="1500"/>
        <v/>
      </c>
      <c r="CM14256" s="32" t="str">
        <f t="shared" si="1501"/>
        <v/>
      </c>
      <c r="CN14256" s="32" t="str">
        <f t="shared" si="1502"/>
        <v/>
      </c>
    </row>
    <row r="14257" spans="71:92" x14ac:dyDescent="0.3">
      <c r="BS14257" s="32" t="str">
        <f>IF(Kiadasi_kiseroiv!$K$2=BT14257,BV14257,"")</f>
        <v/>
      </c>
      <c r="BT14257" s="34" t="str">
        <f t="shared" si="1489"/>
        <v/>
      </c>
      <c r="BU14257" s="32" t="str">
        <f t="shared" si="1490"/>
        <v/>
      </c>
      <c r="BV14257" s="32" t="str">
        <f t="shared" si="1503"/>
        <v/>
      </c>
      <c r="BW14257" s="32" t="str">
        <f t="shared" si="1504"/>
        <v/>
      </c>
      <c r="BX14257" s="32" t="str">
        <f t="shared" si="1491"/>
        <v/>
      </c>
      <c r="BY14257" s="32" t="str">
        <f t="shared" si="1492"/>
        <v/>
      </c>
      <c r="BZ14257" s="32" t="str">
        <f t="shared" si="1505"/>
        <v/>
      </c>
      <c r="CA14257" s="32" t="str">
        <f t="shared" si="1506"/>
        <v/>
      </c>
      <c r="CB14257" s="33">
        <f>IF(COUNTIF($CD$7:CD14257,CD14257)=1,CD14257,CD14257+COUNTIF($CD$6:CD14256,CD14257))</f>
        <v>60391</v>
      </c>
      <c r="CC14257" s="34">
        <f t="shared" si="1493"/>
        <v>55153</v>
      </c>
      <c r="CD14257" s="32">
        <f t="shared" si="1494"/>
        <v>55153</v>
      </c>
      <c r="CE14257" s="32">
        <f t="shared" si="1495"/>
        <v>0</v>
      </c>
      <c r="CF14257" s="32">
        <f t="shared" si="1496"/>
        <v>0</v>
      </c>
      <c r="CG14257" s="32" t="str">
        <f t="shared" si="1497"/>
        <v/>
      </c>
      <c r="CH14257" s="32">
        <v>252</v>
      </c>
      <c r="CI14257" s="32" t="s">
        <v>8</v>
      </c>
      <c r="CJ14257" s="32" t="str">
        <f t="shared" si="1498"/>
        <v/>
      </c>
      <c r="CK14257" s="32" t="str">
        <f t="shared" si="1499"/>
        <v/>
      </c>
      <c r="CL14257" s="32" t="str">
        <f t="shared" si="1500"/>
        <v/>
      </c>
      <c r="CM14257" s="32" t="str">
        <f t="shared" si="1501"/>
        <v/>
      </c>
      <c r="CN14257" s="32" t="str">
        <f t="shared" si="1502"/>
        <v/>
      </c>
    </row>
    <row r="14258" spans="71:92" x14ac:dyDescent="0.3">
      <c r="BS14258" s="32" t="str">
        <f>IF(Kiadasi_kiseroiv!$K$2=BT14258,BV14258,"")</f>
        <v/>
      </c>
      <c r="BT14258" s="34" t="str">
        <f t="shared" si="1489"/>
        <v/>
      </c>
      <c r="BU14258" s="32" t="str">
        <f t="shared" si="1490"/>
        <v/>
      </c>
      <c r="BV14258" s="32" t="str">
        <f t="shared" si="1503"/>
        <v/>
      </c>
      <c r="BW14258" s="32" t="str">
        <f t="shared" si="1504"/>
        <v/>
      </c>
      <c r="BX14258" s="32" t="str">
        <f t="shared" si="1491"/>
        <v/>
      </c>
      <c r="BY14258" s="32" t="str">
        <f t="shared" si="1492"/>
        <v/>
      </c>
      <c r="BZ14258" s="32" t="str">
        <f t="shared" si="1505"/>
        <v/>
      </c>
      <c r="CA14258" s="32" t="str">
        <f t="shared" si="1506"/>
        <v/>
      </c>
      <c r="CB14258" s="33">
        <f>IF(COUNTIF($CD$7:CD14258,CD14258)=1,CD14258,CD14258+COUNTIF($CD$6:CD14257,CD14258))</f>
        <v>60392</v>
      </c>
      <c r="CC14258" s="34">
        <f t="shared" si="1493"/>
        <v>55153</v>
      </c>
      <c r="CD14258" s="32">
        <f t="shared" si="1494"/>
        <v>55153</v>
      </c>
      <c r="CE14258" s="32">
        <f t="shared" si="1495"/>
        <v>0</v>
      </c>
      <c r="CF14258" s="32">
        <f t="shared" si="1496"/>
        <v>0</v>
      </c>
      <c r="CG14258" s="32" t="str">
        <f t="shared" si="1497"/>
        <v/>
      </c>
      <c r="CH14258" s="32">
        <v>253</v>
      </c>
      <c r="CI14258" s="32" t="s">
        <v>8</v>
      </c>
      <c r="CJ14258" s="32" t="str">
        <f t="shared" si="1498"/>
        <v/>
      </c>
      <c r="CK14258" s="32" t="str">
        <f t="shared" si="1499"/>
        <v/>
      </c>
      <c r="CL14258" s="32" t="str">
        <f t="shared" si="1500"/>
        <v/>
      </c>
      <c r="CM14258" s="32" t="str">
        <f t="shared" si="1501"/>
        <v/>
      </c>
      <c r="CN14258" s="32" t="str">
        <f t="shared" si="1502"/>
        <v/>
      </c>
    </row>
    <row r="14259" spans="71:92" x14ac:dyDescent="0.3">
      <c r="BS14259" s="32" t="str">
        <f>IF(Kiadasi_kiseroiv!$K$2=BT14259,BV14259,"")</f>
        <v/>
      </c>
      <c r="BT14259" s="34" t="str">
        <f t="shared" si="1489"/>
        <v/>
      </c>
      <c r="BU14259" s="32" t="str">
        <f t="shared" si="1490"/>
        <v/>
      </c>
      <c r="BV14259" s="32" t="str">
        <f t="shared" si="1503"/>
        <v/>
      </c>
      <c r="BW14259" s="32" t="str">
        <f t="shared" si="1504"/>
        <v/>
      </c>
      <c r="BX14259" s="32" t="str">
        <f t="shared" si="1491"/>
        <v/>
      </c>
      <c r="BY14259" s="32" t="str">
        <f t="shared" si="1492"/>
        <v/>
      </c>
      <c r="BZ14259" s="32" t="str">
        <f t="shared" si="1505"/>
        <v/>
      </c>
      <c r="CA14259" s="32" t="str">
        <f t="shared" si="1506"/>
        <v/>
      </c>
      <c r="CB14259" s="33">
        <f>IF(COUNTIF($CD$7:CD14259,CD14259)=1,CD14259,CD14259+COUNTIF($CD$6:CD14258,CD14259))</f>
        <v>60393</v>
      </c>
      <c r="CC14259" s="34">
        <f t="shared" si="1493"/>
        <v>55153</v>
      </c>
      <c r="CD14259" s="32">
        <f t="shared" si="1494"/>
        <v>55153</v>
      </c>
      <c r="CE14259" s="32">
        <f t="shared" si="1495"/>
        <v>0</v>
      </c>
      <c r="CF14259" s="32">
        <f t="shared" si="1496"/>
        <v>0</v>
      </c>
      <c r="CG14259" s="32" t="str">
        <f t="shared" si="1497"/>
        <v/>
      </c>
      <c r="CH14259" s="32">
        <v>254</v>
      </c>
      <c r="CI14259" s="32" t="s">
        <v>8</v>
      </c>
      <c r="CJ14259" s="32" t="str">
        <f t="shared" si="1498"/>
        <v/>
      </c>
      <c r="CK14259" s="32" t="str">
        <f t="shared" si="1499"/>
        <v/>
      </c>
      <c r="CL14259" s="32" t="str">
        <f t="shared" si="1500"/>
        <v/>
      </c>
      <c r="CM14259" s="32" t="str">
        <f t="shared" si="1501"/>
        <v/>
      </c>
      <c r="CN14259" s="32" t="str">
        <f t="shared" si="1502"/>
        <v/>
      </c>
    </row>
    <row r="14260" spans="71:92" x14ac:dyDescent="0.3">
      <c r="BS14260" s="32" t="str">
        <f>IF(Kiadasi_kiseroiv!$K$2=BT14260,BV14260,"")</f>
        <v/>
      </c>
      <c r="BT14260" s="34" t="str">
        <f t="shared" si="1489"/>
        <v/>
      </c>
      <c r="BU14260" s="32" t="str">
        <f t="shared" si="1490"/>
        <v/>
      </c>
      <c r="BV14260" s="32" t="str">
        <f t="shared" si="1503"/>
        <v/>
      </c>
      <c r="BW14260" s="32" t="str">
        <f t="shared" si="1504"/>
        <v/>
      </c>
      <c r="BX14260" s="32" t="str">
        <f t="shared" si="1491"/>
        <v/>
      </c>
      <c r="BY14260" s="32" t="str">
        <f t="shared" si="1492"/>
        <v/>
      </c>
      <c r="BZ14260" s="32" t="str">
        <f t="shared" si="1505"/>
        <v/>
      </c>
      <c r="CA14260" s="32" t="str">
        <f t="shared" si="1506"/>
        <v/>
      </c>
      <c r="CB14260" s="33">
        <f>IF(COUNTIF($CD$7:CD14260,CD14260)=1,CD14260,CD14260+COUNTIF($CD$6:CD14259,CD14260))</f>
        <v>60394</v>
      </c>
      <c r="CC14260" s="34">
        <f t="shared" si="1493"/>
        <v>55153</v>
      </c>
      <c r="CD14260" s="32">
        <f t="shared" si="1494"/>
        <v>55153</v>
      </c>
      <c r="CE14260" s="32">
        <f t="shared" si="1495"/>
        <v>0</v>
      </c>
      <c r="CF14260" s="32">
        <f t="shared" si="1496"/>
        <v>0</v>
      </c>
      <c r="CG14260" s="32" t="str">
        <f t="shared" si="1497"/>
        <v/>
      </c>
      <c r="CH14260" s="32">
        <v>255</v>
      </c>
      <c r="CI14260" s="32" t="s">
        <v>8</v>
      </c>
      <c r="CJ14260" s="32" t="str">
        <f t="shared" si="1498"/>
        <v/>
      </c>
      <c r="CK14260" s="32" t="str">
        <f t="shared" si="1499"/>
        <v/>
      </c>
      <c r="CL14260" s="32" t="str">
        <f t="shared" si="1500"/>
        <v/>
      </c>
      <c r="CM14260" s="32" t="str">
        <f t="shared" si="1501"/>
        <v/>
      </c>
      <c r="CN14260" s="32" t="str">
        <f t="shared" si="1502"/>
        <v/>
      </c>
    </row>
    <row r="14261" spans="71:92" x14ac:dyDescent="0.3">
      <c r="BS14261" s="32" t="str">
        <f>IF(Kiadasi_kiseroiv!$K$2=BT14261,BV14261,"")</f>
        <v/>
      </c>
      <c r="BT14261" s="34" t="str">
        <f t="shared" si="1489"/>
        <v/>
      </c>
      <c r="BU14261" s="32" t="str">
        <f t="shared" si="1490"/>
        <v/>
      </c>
      <c r="BV14261" s="32" t="str">
        <f t="shared" si="1503"/>
        <v/>
      </c>
      <c r="BW14261" s="32" t="str">
        <f t="shared" si="1504"/>
        <v/>
      </c>
      <c r="BX14261" s="32" t="str">
        <f t="shared" si="1491"/>
        <v/>
      </c>
      <c r="BY14261" s="32" t="str">
        <f t="shared" si="1492"/>
        <v/>
      </c>
      <c r="BZ14261" s="32" t="str">
        <f t="shared" si="1505"/>
        <v/>
      </c>
      <c r="CA14261" s="32" t="str">
        <f t="shared" si="1506"/>
        <v/>
      </c>
      <c r="CB14261" s="33">
        <f>IF(COUNTIF($CD$7:CD14261,CD14261)=1,CD14261,CD14261+COUNTIF($CD$6:CD14260,CD14261))</f>
        <v>60395</v>
      </c>
      <c r="CC14261" s="34">
        <f t="shared" si="1493"/>
        <v>55153</v>
      </c>
      <c r="CD14261" s="32">
        <f t="shared" si="1494"/>
        <v>55153</v>
      </c>
      <c r="CE14261" s="32">
        <f t="shared" si="1495"/>
        <v>0</v>
      </c>
      <c r="CF14261" s="32">
        <f t="shared" si="1496"/>
        <v>0</v>
      </c>
      <c r="CG14261" s="32" t="str">
        <f t="shared" si="1497"/>
        <v/>
      </c>
      <c r="CH14261" s="32">
        <v>256</v>
      </c>
      <c r="CI14261" s="32" t="s">
        <v>8</v>
      </c>
      <c r="CJ14261" s="32" t="str">
        <f t="shared" si="1498"/>
        <v/>
      </c>
      <c r="CK14261" s="32" t="str">
        <f t="shared" si="1499"/>
        <v/>
      </c>
      <c r="CL14261" s="32" t="str">
        <f t="shared" si="1500"/>
        <v/>
      </c>
      <c r="CM14261" s="32" t="str">
        <f t="shared" si="1501"/>
        <v/>
      </c>
      <c r="CN14261" s="32" t="str">
        <f t="shared" si="1502"/>
        <v/>
      </c>
    </row>
    <row r="14262" spans="71:92" x14ac:dyDescent="0.3">
      <c r="BS14262" s="32" t="str">
        <f>IF(Kiadasi_kiseroiv!$K$2=BT14262,BV14262,"")</f>
        <v/>
      </c>
      <c r="BT14262" s="34" t="str">
        <f t="shared" si="1489"/>
        <v/>
      </c>
      <c r="BU14262" s="32" t="str">
        <f t="shared" si="1490"/>
        <v/>
      </c>
      <c r="BV14262" s="32" t="str">
        <f t="shared" si="1503"/>
        <v/>
      </c>
      <c r="BW14262" s="32" t="str">
        <f t="shared" si="1504"/>
        <v/>
      </c>
      <c r="BX14262" s="32" t="str">
        <f t="shared" si="1491"/>
        <v/>
      </c>
      <c r="BY14262" s="32" t="str">
        <f t="shared" si="1492"/>
        <v/>
      </c>
      <c r="BZ14262" s="32" t="str">
        <f t="shared" si="1505"/>
        <v/>
      </c>
      <c r="CA14262" s="32" t="str">
        <f t="shared" si="1506"/>
        <v/>
      </c>
      <c r="CB14262" s="33">
        <f>IF(COUNTIF($CD$7:CD14262,CD14262)=1,CD14262,CD14262+COUNTIF($CD$6:CD14261,CD14262))</f>
        <v>60396</v>
      </c>
      <c r="CC14262" s="34">
        <f t="shared" si="1493"/>
        <v>55153</v>
      </c>
      <c r="CD14262" s="32">
        <f t="shared" si="1494"/>
        <v>55153</v>
      </c>
      <c r="CE14262" s="32">
        <f t="shared" si="1495"/>
        <v>0</v>
      </c>
      <c r="CF14262" s="32">
        <f t="shared" si="1496"/>
        <v>0</v>
      </c>
      <c r="CG14262" s="32" t="str">
        <f t="shared" si="1497"/>
        <v/>
      </c>
      <c r="CH14262" s="32">
        <v>257</v>
      </c>
      <c r="CI14262" s="32" t="s">
        <v>8</v>
      </c>
      <c r="CJ14262" s="32" t="str">
        <f t="shared" si="1498"/>
        <v/>
      </c>
      <c r="CK14262" s="32" t="str">
        <f t="shared" si="1499"/>
        <v/>
      </c>
      <c r="CL14262" s="32" t="str">
        <f t="shared" si="1500"/>
        <v/>
      </c>
      <c r="CM14262" s="32" t="str">
        <f t="shared" si="1501"/>
        <v/>
      </c>
      <c r="CN14262" s="32" t="str">
        <f t="shared" si="1502"/>
        <v/>
      </c>
    </row>
    <row r="14263" spans="71:92" x14ac:dyDescent="0.3">
      <c r="BS14263" s="32" t="str">
        <f>IF(Kiadasi_kiseroiv!$K$2=BT14263,BV14263,"")</f>
        <v/>
      </c>
      <c r="BT14263" s="34" t="str">
        <f t="shared" ref="BT14263:BT14326" si="1507">IF(AND($BT$4=CI14263,BU14263&lt;&gt;""),CC14263,"")</f>
        <v/>
      </c>
      <c r="BU14263" s="32" t="str">
        <f t="shared" ref="BU14263:BU14326" si="1508">IF(AND($BU$1=CI14263,ISERROR(VLOOKUP(CG14263,Kisiv,2,FALSE))=FALSE),CB14263,"")</f>
        <v/>
      </c>
      <c r="BV14263" s="32" t="str">
        <f t="shared" si="1503"/>
        <v/>
      </c>
      <c r="BW14263" s="32" t="str">
        <f t="shared" si="1504"/>
        <v/>
      </c>
      <c r="BX14263" s="32" t="str">
        <f t="shared" ref="BX14263:BX14326" si="1509">IF(AND(OR($BX$1=0,$BX$1=CG14263),OR($BX$2=0,IF(ISERROR(SEARCH($BX$2,CJ14263&amp;CK14263&amp;CL14263,1)),FALSE,TRUE))),CB14263,"")</f>
        <v/>
      </c>
      <c r="BY14263" s="32" t="str">
        <f t="shared" ref="BY14263:BY14326" si="1510">IF(AND(BX14263&lt;&gt;"",CC14263&lt;&gt;$CD$2),RANK(BX14263,$BX$7:$BX$33000,1),"")</f>
        <v/>
      </c>
      <c r="BZ14263" s="32" t="str">
        <f t="shared" si="1505"/>
        <v/>
      </c>
      <c r="CA14263" s="32" t="str">
        <f t="shared" si="1506"/>
        <v/>
      </c>
      <c r="CB14263" s="33">
        <f>IF(COUNTIF($CD$7:CD14263,CD14263)=1,CD14263,CD14263+COUNTIF($CD$6:CD14262,CD14263))</f>
        <v>60397</v>
      </c>
      <c r="CC14263" s="34">
        <f t="shared" ref="CC14263:CC14326" si="1511">IF(INDEX(bb,CH14263,1)&lt;&gt;1,INDEX(bb,CH14263,1),$CD$2)</f>
        <v>55153</v>
      </c>
      <c r="CD14263" s="32">
        <f t="shared" ref="CD14263:CD14326" si="1512">IF(CC14263&lt;&gt;$CD$2,RANK(CC14263,$CC$7:$CC$33000,1),$CD$2)</f>
        <v>55153</v>
      </c>
      <c r="CE14263" s="32">
        <f t="shared" ref="CE14263:CE14326" si="1513">INDEX(bb,CH14263,6)</f>
        <v>0</v>
      </c>
      <c r="CF14263" s="32">
        <f t="shared" ref="CF14263:CF14326" si="1514">INDEX(bb,CH14263,8)</f>
        <v>0</v>
      </c>
      <c r="CG14263" s="32" t="str">
        <f t="shared" ref="CG14263:CG14326" si="1515">INDEX(bb,CH14263,7)&amp;INDEX(bb,CH14263,9)</f>
        <v/>
      </c>
      <c r="CH14263" s="32">
        <v>258</v>
      </c>
      <c r="CI14263" s="32" t="s">
        <v>8</v>
      </c>
      <c r="CJ14263" s="32" t="str">
        <f t="shared" ref="CJ14263:CJ14326" si="1516">IF(INDEX(bb,CH14263,5)&lt;&gt;0,INDEX(bb,CH14263,5),"")</f>
        <v/>
      </c>
      <c r="CK14263" s="32" t="str">
        <f t="shared" ref="CK14263:CK14326" si="1517">IF(INDEX(bb,CH14263,10)&lt;&gt;0,INDEX(bb,CH14263,10),"")</f>
        <v/>
      </c>
      <c r="CL14263" s="32" t="str">
        <f t="shared" ref="CL14263:CL14326" si="1518">IF(INDEX(bb,CH14263,11)&lt;&gt;0,INDEX(bb,CH14263,11),"")</f>
        <v/>
      </c>
      <c r="CM14263" s="32" t="str">
        <f t="shared" ref="CM14263:CM14326" si="1519">IF(INDEX(bb,CH14263,4)&lt;&gt;0,INDEX(bb,CH14263,4),"")</f>
        <v/>
      </c>
      <c r="CN14263" s="32" t="str">
        <f t="shared" ref="CN14263:CN14326" si="1520">IF(INDEX(bb,CH14263,3)&lt;&gt;0,INDEX(bb,CH14263,3),"")</f>
        <v/>
      </c>
    </row>
    <row r="14264" spans="71:92" x14ac:dyDescent="0.3">
      <c r="BS14264" s="32" t="str">
        <f>IF(Kiadasi_kiseroiv!$K$2=BT14264,BV14264,"")</f>
        <v/>
      </c>
      <c r="BT14264" s="34" t="str">
        <f t="shared" si="1507"/>
        <v/>
      </c>
      <c r="BU14264" s="32" t="str">
        <f t="shared" si="1508"/>
        <v/>
      </c>
      <c r="BV14264" s="32" t="str">
        <f t="shared" ref="BV14264:BV14327" si="1521">IF(BU14264&lt;&gt;"",RANK(BU14264,$BU$7:$BU$33000,1),"")</f>
        <v/>
      </c>
      <c r="BW14264" s="32" t="str">
        <f t="shared" ref="BW14264:BW14327" si="1522">IF(CC14264&lt;min,$BW$2,IF(CC14264&lt;=max,CG14264,""))</f>
        <v/>
      </c>
      <c r="BX14264" s="32" t="str">
        <f t="shared" si="1509"/>
        <v/>
      </c>
      <c r="BY14264" s="32" t="str">
        <f t="shared" si="1510"/>
        <v/>
      </c>
      <c r="BZ14264" s="32" t="str">
        <f t="shared" ref="BZ14264:BZ14327" si="1523">IF(AND(CC14264&lt;$BZ$2,CI14264=$BZ$4),$BZ$5,IF(AND(CC14264&lt;=$BZ$3,CI14264=$BZ$4),CB14264,""))</f>
        <v/>
      </c>
      <c r="CA14264" s="32" t="str">
        <f t="shared" ref="CA14264:CA14327" si="1524">IF(AND(BZ14264&lt;&gt;"",BZ14264&lt;&gt;$BZ$5),RANK(BZ14264,$BZ$7:$BZ$33000,1),"")</f>
        <v/>
      </c>
      <c r="CB14264" s="33">
        <f>IF(COUNTIF($CD$7:CD14264,CD14264)=1,CD14264,CD14264+COUNTIF($CD$6:CD14263,CD14264))</f>
        <v>60398</v>
      </c>
      <c r="CC14264" s="34">
        <f t="shared" si="1511"/>
        <v>55153</v>
      </c>
      <c r="CD14264" s="32">
        <f t="shared" si="1512"/>
        <v>55153</v>
      </c>
      <c r="CE14264" s="32">
        <f t="shared" si="1513"/>
        <v>0</v>
      </c>
      <c r="CF14264" s="32">
        <f t="shared" si="1514"/>
        <v>0</v>
      </c>
      <c r="CG14264" s="32" t="str">
        <f t="shared" si="1515"/>
        <v/>
      </c>
      <c r="CH14264" s="32">
        <v>259</v>
      </c>
      <c r="CI14264" s="32" t="s">
        <v>8</v>
      </c>
      <c r="CJ14264" s="32" t="str">
        <f t="shared" si="1516"/>
        <v/>
      </c>
      <c r="CK14264" s="32" t="str">
        <f t="shared" si="1517"/>
        <v/>
      </c>
      <c r="CL14264" s="32" t="str">
        <f t="shared" si="1518"/>
        <v/>
      </c>
      <c r="CM14264" s="32" t="str">
        <f t="shared" si="1519"/>
        <v/>
      </c>
      <c r="CN14264" s="32" t="str">
        <f t="shared" si="1520"/>
        <v/>
      </c>
    </row>
    <row r="14265" spans="71:92" x14ac:dyDescent="0.3">
      <c r="BS14265" s="32" t="str">
        <f>IF(Kiadasi_kiseroiv!$K$2=BT14265,BV14265,"")</f>
        <v/>
      </c>
      <c r="BT14265" s="34" t="str">
        <f t="shared" si="1507"/>
        <v/>
      </c>
      <c r="BU14265" s="32" t="str">
        <f t="shared" si="1508"/>
        <v/>
      </c>
      <c r="BV14265" s="32" t="str">
        <f t="shared" si="1521"/>
        <v/>
      </c>
      <c r="BW14265" s="32" t="str">
        <f t="shared" si="1522"/>
        <v/>
      </c>
      <c r="BX14265" s="32" t="str">
        <f t="shared" si="1509"/>
        <v/>
      </c>
      <c r="BY14265" s="32" t="str">
        <f t="shared" si="1510"/>
        <v/>
      </c>
      <c r="BZ14265" s="32" t="str">
        <f t="shared" si="1523"/>
        <v/>
      </c>
      <c r="CA14265" s="32" t="str">
        <f t="shared" si="1524"/>
        <v/>
      </c>
      <c r="CB14265" s="33">
        <f>IF(COUNTIF($CD$7:CD14265,CD14265)=1,CD14265,CD14265+COUNTIF($CD$6:CD14264,CD14265))</f>
        <v>60399</v>
      </c>
      <c r="CC14265" s="34">
        <f t="shared" si="1511"/>
        <v>55153</v>
      </c>
      <c r="CD14265" s="32">
        <f t="shared" si="1512"/>
        <v>55153</v>
      </c>
      <c r="CE14265" s="32">
        <f t="shared" si="1513"/>
        <v>0</v>
      </c>
      <c r="CF14265" s="32">
        <f t="shared" si="1514"/>
        <v>0</v>
      </c>
      <c r="CG14265" s="32" t="str">
        <f t="shared" si="1515"/>
        <v/>
      </c>
      <c r="CH14265" s="32">
        <v>260</v>
      </c>
      <c r="CI14265" s="32" t="s">
        <v>8</v>
      </c>
      <c r="CJ14265" s="32" t="str">
        <f t="shared" si="1516"/>
        <v/>
      </c>
      <c r="CK14265" s="32" t="str">
        <f t="shared" si="1517"/>
        <v/>
      </c>
      <c r="CL14265" s="32" t="str">
        <f t="shared" si="1518"/>
        <v/>
      </c>
      <c r="CM14265" s="32" t="str">
        <f t="shared" si="1519"/>
        <v/>
      </c>
      <c r="CN14265" s="32" t="str">
        <f t="shared" si="1520"/>
        <v/>
      </c>
    </row>
    <row r="14266" spans="71:92" x14ac:dyDescent="0.3">
      <c r="BS14266" s="32" t="str">
        <f>IF(Kiadasi_kiseroiv!$K$2=BT14266,BV14266,"")</f>
        <v/>
      </c>
      <c r="BT14266" s="34" t="str">
        <f t="shared" si="1507"/>
        <v/>
      </c>
      <c r="BU14266" s="32" t="str">
        <f t="shared" si="1508"/>
        <v/>
      </c>
      <c r="BV14266" s="32" t="str">
        <f t="shared" si="1521"/>
        <v/>
      </c>
      <c r="BW14266" s="32" t="str">
        <f t="shared" si="1522"/>
        <v/>
      </c>
      <c r="BX14266" s="32" t="str">
        <f t="shared" si="1509"/>
        <v/>
      </c>
      <c r="BY14266" s="32" t="str">
        <f t="shared" si="1510"/>
        <v/>
      </c>
      <c r="BZ14266" s="32" t="str">
        <f t="shared" si="1523"/>
        <v/>
      </c>
      <c r="CA14266" s="32" t="str">
        <f t="shared" si="1524"/>
        <v/>
      </c>
      <c r="CB14266" s="33">
        <f>IF(COUNTIF($CD$7:CD14266,CD14266)=1,CD14266,CD14266+COUNTIF($CD$6:CD14265,CD14266))</f>
        <v>60400</v>
      </c>
      <c r="CC14266" s="34">
        <f t="shared" si="1511"/>
        <v>55153</v>
      </c>
      <c r="CD14266" s="32">
        <f t="shared" si="1512"/>
        <v>55153</v>
      </c>
      <c r="CE14266" s="32">
        <f t="shared" si="1513"/>
        <v>0</v>
      </c>
      <c r="CF14266" s="32">
        <f t="shared" si="1514"/>
        <v>0</v>
      </c>
      <c r="CG14266" s="32" t="str">
        <f t="shared" si="1515"/>
        <v/>
      </c>
      <c r="CH14266" s="32">
        <v>261</v>
      </c>
      <c r="CI14266" s="32" t="s">
        <v>8</v>
      </c>
      <c r="CJ14266" s="32" t="str">
        <f t="shared" si="1516"/>
        <v/>
      </c>
      <c r="CK14266" s="32" t="str">
        <f t="shared" si="1517"/>
        <v/>
      </c>
      <c r="CL14266" s="32" t="str">
        <f t="shared" si="1518"/>
        <v/>
      </c>
      <c r="CM14266" s="32" t="str">
        <f t="shared" si="1519"/>
        <v/>
      </c>
      <c r="CN14266" s="32" t="str">
        <f t="shared" si="1520"/>
        <v/>
      </c>
    </row>
    <row r="14267" spans="71:92" x14ac:dyDescent="0.3">
      <c r="BS14267" s="32" t="str">
        <f>IF(Kiadasi_kiseroiv!$K$2=BT14267,BV14267,"")</f>
        <v/>
      </c>
      <c r="BT14267" s="34" t="str">
        <f t="shared" si="1507"/>
        <v/>
      </c>
      <c r="BU14267" s="32" t="str">
        <f t="shared" si="1508"/>
        <v/>
      </c>
      <c r="BV14267" s="32" t="str">
        <f t="shared" si="1521"/>
        <v/>
      </c>
      <c r="BW14267" s="32" t="str">
        <f t="shared" si="1522"/>
        <v/>
      </c>
      <c r="BX14267" s="32" t="str">
        <f t="shared" si="1509"/>
        <v/>
      </c>
      <c r="BY14267" s="32" t="str">
        <f t="shared" si="1510"/>
        <v/>
      </c>
      <c r="BZ14267" s="32" t="str">
        <f t="shared" si="1523"/>
        <v/>
      </c>
      <c r="CA14267" s="32" t="str">
        <f t="shared" si="1524"/>
        <v/>
      </c>
      <c r="CB14267" s="33">
        <f>IF(COUNTIF($CD$7:CD14267,CD14267)=1,CD14267,CD14267+COUNTIF($CD$6:CD14266,CD14267))</f>
        <v>60401</v>
      </c>
      <c r="CC14267" s="34">
        <f t="shared" si="1511"/>
        <v>55153</v>
      </c>
      <c r="CD14267" s="32">
        <f t="shared" si="1512"/>
        <v>55153</v>
      </c>
      <c r="CE14267" s="32">
        <f t="shared" si="1513"/>
        <v>0</v>
      </c>
      <c r="CF14267" s="32">
        <f t="shared" si="1514"/>
        <v>0</v>
      </c>
      <c r="CG14267" s="32" t="str">
        <f t="shared" si="1515"/>
        <v/>
      </c>
      <c r="CH14267" s="32">
        <v>262</v>
      </c>
      <c r="CI14267" s="32" t="s">
        <v>8</v>
      </c>
      <c r="CJ14267" s="32" t="str">
        <f t="shared" si="1516"/>
        <v/>
      </c>
      <c r="CK14267" s="32" t="str">
        <f t="shared" si="1517"/>
        <v/>
      </c>
      <c r="CL14267" s="32" t="str">
        <f t="shared" si="1518"/>
        <v/>
      </c>
      <c r="CM14267" s="32" t="str">
        <f t="shared" si="1519"/>
        <v/>
      </c>
      <c r="CN14267" s="32" t="str">
        <f t="shared" si="1520"/>
        <v/>
      </c>
    </row>
    <row r="14268" spans="71:92" x14ac:dyDescent="0.3">
      <c r="BS14268" s="32" t="str">
        <f>IF(Kiadasi_kiseroiv!$K$2=BT14268,BV14268,"")</f>
        <v/>
      </c>
      <c r="BT14268" s="34" t="str">
        <f t="shared" si="1507"/>
        <v/>
      </c>
      <c r="BU14268" s="32" t="str">
        <f t="shared" si="1508"/>
        <v/>
      </c>
      <c r="BV14268" s="32" t="str">
        <f t="shared" si="1521"/>
        <v/>
      </c>
      <c r="BW14268" s="32" t="str">
        <f t="shared" si="1522"/>
        <v/>
      </c>
      <c r="BX14268" s="32" t="str">
        <f t="shared" si="1509"/>
        <v/>
      </c>
      <c r="BY14268" s="32" t="str">
        <f t="shared" si="1510"/>
        <v/>
      </c>
      <c r="BZ14268" s="32" t="str">
        <f t="shared" si="1523"/>
        <v/>
      </c>
      <c r="CA14268" s="32" t="str">
        <f t="shared" si="1524"/>
        <v/>
      </c>
      <c r="CB14268" s="33">
        <f>IF(COUNTIF($CD$7:CD14268,CD14268)=1,CD14268,CD14268+COUNTIF($CD$6:CD14267,CD14268))</f>
        <v>60402</v>
      </c>
      <c r="CC14268" s="34">
        <f t="shared" si="1511"/>
        <v>55153</v>
      </c>
      <c r="CD14268" s="32">
        <f t="shared" si="1512"/>
        <v>55153</v>
      </c>
      <c r="CE14268" s="32">
        <f t="shared" si="1513"/>
        <v>0</v>
      </c>
      <c r="CF14268" s="32">
        <f t="shared" si="1514"/>
        <v>0</v>
      </c>
      <c r="CG14268" s="32" t="str">
        <f t="shared" si="1515"/>
        <v/>
      </c>
      <c r="CH14268" s="32">
        <v>263</v>
      </c>
      <c r="CI14268" s="32" t="s">
        <v>8</v>
      </c>
      <c r="CJ14268" s="32" t="str">
        <f t="shared" si="1516"/>
        <v/>
      </c>
      <c r="CK14268" s="32" t="str">
        <f t="shared" si="1517"/>
        <v/>
      </c>
      <c r="CL14268" s="32" t="str">
        <f t="shared" si="1518"/>
        <v/>
      </c>
      <c r="CM14268" s="32" t="str">
        <f t="shared" si="1519"/>
        <v/>
      </c>
      <c r="CN14268" s="32" t="str">
        <f t="shared" si="1520"/>
        <v/>
      </c>
    </row>
    <row r="14269" spans="71:92" x14ac:dyDescent="0.3">
      <c r="BS14269" s="32" t="str">
        <f>IF(Kiadasi_kiseroiv!$K$2=BT14269,BV14269,"")</f>
        <v/>
      </c>
      <c r="BT14269" s="34" t="str">
        <f t="shared" si="1507"/>
        <v/>
      </c>
      <c r="BU14269" s="32" t="str">
        <f t="shared" si="1508"/>
        <v/>
      </c>
      <c r="BV14269" s="32" t="str">
        <f t="shared" si="1521"/>
        <v/>
      </c>
      <c r="BW14269" s="32" t="str">
        <f t="shared" si="1522"/>
        <v/>
      </c>
      <c r="BX14269" s="32" t="str">
        <f t="shared" si="1509"/>
        <v/>
      </c>
      <c r="BY14269" s="32" t="str">
        <f t="shared" si="1510"/>
        <v/>
      </c>
      <c r="BZ14269" s="32" t="str">
        <f t="shared" si="1523"/>
        <v/>
      </c>
      <c r="CA14269" s="32" t="str">
        <f t="shared" si="1524"/>
        <v/>
      </c>
      <c r="CB14269" s="33">
        <f>IF(COUNTIF($CD$7:CD14269,CD14269)=1,CD14269,CD14269+COUNTIF($CD$6:CD14268,CD14269))</f>
        <v>60403</v>
      </c>
      <c r="CC14269" s="34">
        <f t="shared" si="1511"/>
        <v>55153</v>
      </c>
      <c r="CD14269" s="32">
        <f t="shared" si="1512"/>
        <v>55153</v>
      </c>
      <c r="CE14269" s="32">
        <f t="shared" si="1513"/>
        <v>0</v>
      </c>
      <c r="CF14269" s="32">
        <f t="shared" si="1514"/>
        <v>0</v>
      </c>
      <c r="CG14269" s="32" t="str">
        <f t="shared" si="1515"/>
        <v/>
      </c>
      <c r="CH14269" s="32">
        <v>264</v>
      </c>
      <c r="CI14269" s="32" t="s">
        <v>8</v>
      </c>
      <c r="CJ14269" s="32" t="str">
        <f t="shared" si="1516"/>
        <v/>
      </c>
      <c r="CK14269" s="32" t="str">
        <f t="shared" si="1517"/>
        <v/>
      </c>
      <c r="CL14269" s="32" t="str">
        <f t="shared" si="1518"/>
        <v/>
      </c>
      <c r="CM14269" s="32" t="str">
        <f t="shared" si="1519"/>
        <v/>
      </c>
      <c r="CN14269" s="32" t="str">
        <f t="shared" si="1520"/>
        <v/>
      </c>
    </row>
    <row r="14270" spans="71:92" x14ac:dyDescent="0.3">
      <c r="BS14270" s="32" t="str">
        <f>IF(Kiadasi_kiseroiv!$K$2=BT14270,BV14270,"")</f>
        <v/>
      </c>
      <c r="BT14270" s="34" t="str">
        <f t="shared" si="1507"/>
        <v/>
      </c>
      <c r="BU14270" s="32" t="str">
        <f t="shared" si="1508"/>
        <v/>
      </c>
      <c r="BV14270" s="32" t="str">
        <f t="shared" si="1521"/>
        <v/>
      </c>
      <c r="BW14270" s="32" t="str">
        <f t="shared" si="1522"/>
        <v/>
      </c>
      <c r="BX14270" s="32" t="str">
        <f t="shared" si="1509"/>
        <v/>
      </c>
      <c r="BY14270" s="32" t="str">
        <f t="shared" si="1510"/>
        <v/>
      </c>
      <c r="BZ14270" s="32" t="str">
        <f t="shared" si="1523"/>
        <v/>
      </c>
      <c r="CA14270" s="32" t="str">
        <f t="shared" si="1524"/>
        <v/>
      </c>
      <c r="CB14270" s="33">
        <f>IF(COUNTIF($CD$7:CD14270,CD14270)=1,CD14270,CD14270+COUNTIF($CD$6:CD14269,CD14270))</f>
        <v>60404</v>
      </c>
      <c r="CC14270" s="34">
        <f t="shared" si="1511"/>
        <v>55153</v>
      </c>
      <c r="CD14270" s="32">
        <f t="shared" si="1512"/>
        <v>55153</v>
      </c>
      <c r="CE14270" s="32">
        <f t="shared" si="1513"/>
        <v>0</v>
      </c>
      <c r="CF14270" s="32">
        <f t="shared" si="1514"/>
        <v>0</v>
      </c>
      <c r="CG14270" s="32" t="str">
        <f t="shared" si="1515"/>
        <v/>
      </c>
      <c r="CH14270" s="32">
        <v>265</v>
      </c>
      <c r="CI14270" s="32" t="s">
        <v>8</v>
      </c>
      <c r="CJ14270" s="32" t="str">
        <f t="shared" si="1516"/>
        <v/>
      </c>
      <c r="CK14270" s="32" t="str">
        <f t="shared" si="1517"/>
        <v/>
      </c>
      <c r="CL14270" s="32" t="str">
        <f t="shared" si="1518"/>
        <v/>
      </c>
      <c r="CM14270" s="32" t="str">
        <f t="shared" si="1519"/>
        <v/>
      </c>
      <c r="CN14270" s="32" t="str">
        <f t="shared" si="1520"/>
        <v/>
      </c>
    </row>
    <row r="14271" spans="71:92" x14ac:dyDescent="0.3">
      <c r="BS14271" s="32" t="str">
        <f>IF(Kiadasi_kiseroiv!$K$2=BT14271,BV14271,"")</f>
        <v/>
      </c>
      <c r="BT14271" s="34" t="str">
        <f t="shared" si="1507"/>
        <v/>
      </c>
      <c r="BU14271" s="32" t="str">
        <f t="shared" si="1508"/>
        <v/>
      </c>
      <c r="BV14271" s="32" t="str">
        <f t="shared" si="1521"/>
        <v/>
      </c>
      <c r="BW14271" s="32" t="str">
        <f t="shared" si="1522"/>
        <v/>
      </c>
      <c r="BX14271" s="32" t="str">
        <f t="shared" si="1509"/>
        <v/>
      </c>
      <c r="BY14271" s="32" t="str">
        <f t="shared" si="1510"/>
        <v/>
      </c>
      <c r="BZ14271" s="32" t="str">
        <f t="shared" si="1523"/>
        <v/>
      </c>
      <c r="CA14271" s="32" t="str">
        <f t="shared" si="1524"/>
        <v/>
      </c>
      <c r="CB14271" s="33">
        <f>IF(COUNTIF($CD$7:CD14271,CD14271)=1,CD14271,CD14271+COUNTIF($CD$6:CD14270,CD14271))</f>
        <v>60405</v>
      </c>
      <c r="CC14271" s="34">
        <f t="shared" si="1511"/>
        <v>55153</v>
      </c>
      <c r="CD14271" s="32">
        <f t="shared" si="1512"/>
        <v>55153</v>
      </c>
      <c r="CE14271" s="32">
        <f t="shared" si="1513"/>
        <v>0</v>
      </c>
      <c r="CF14271" s="32">
        <f t="shared" si="1514"/>
        <v>0</v>
      </c>
      <c r="CG14271" s="32" t="str">
        <f t="shared" si="1515"/>
        <v/>
      </c>
      <c r="CH14271" s="32">
        <v>266</v>
      </c>
      <c r="CI14271" s="32" t="s">
        <v>8</v>
      </c>
      <c r="CJ14271" s="32" t="str">
        <f t="shared" si="1516"/>
        <v/>
      </c>
      <c r="CK14271" s="32" t="str">
        <f t="shared" si="1517"/>
        <v/>
      </c>
      <c r="CL14271" s="32" t="str">
        <f t="shared" si="1518"/>
        <v/>
      </c>
      <c r="CM14271" s="32" t="str">
        <f t="shared" si="1519"/>
        <v/>
      </c>
      <c r="CN14271" s="32" t="str">
        <f t="shared" si="1520"/>
        <v/>
      </c>
    </row>
    <row r="14272" spans="71:92" x14ac:dyDescent="0.3">
      <c r="BS14272" s="32" t="str">
        <f>IF(Kiadasi_kiseroiv!$K$2=BT14272,BV14272,"")</f>
        <v/>
      </c>
      <c r="BT14272" s="34" t="str">
        <f t="shared" si="1507"/>
        <v/>
      </c>
      <c r="BU14272" s="32" t="str">
        <f t="shared" si="1508"/>
        <v/>
      </c>
      <c r="BV14272" s="32" t="str">
        <f t="shared" si="1521"/>
        <v/>
      </c>
      <c r="BW14272" s="32" t="str">
        <f t="shared" si="1522"/>
        <v/>
      </c>
      <c r="BX14272" s="32" t="str">
        <f t="shared" si="1509"/>
        <v/>
      </c>
      <c r="BY14272" s="32" t="str">
        <f t="shared" si="1510"/>
        <v/>
      </c>
      <c r="BZ14272" s="32" t="str">
        <f t="shared" si="1523"/>
        <v/>
      </c>
      <c r="CA14272" s="32" t="str">
        <f t="shared" si="1524"/>
        <v/>
      </c>
      <c r="CB14272" s="33">
        <f>IF(COUNTIF($CD$7:CD14272,CD14272)=1,CD14272,CD14272+COUNTIF($CD$6:CD14271,CD14272))</f>
        <v>60406</v>
      </c>
      <c r="CC14272" s="34">
        <f t="shared" si="1511"/>
        <v>55153</v>
      </c>
      <c r="CD14272" s="32">
        <f t="shared" si="1512"/>
        <v>55153</v>
      </c>
      <c r="CE14272" s="32">
        <f t="shared" si="1513"/>
        <v>0</v>
      </c>
      <c r="CF14272" s="32">
        <f t="shared" si="1514"/>
        <v>0</v>
      </c>
      <c r="CG14272" s="32" t="str">
        <f t="shared" si="1515"/>
        <v/>
      </c>
      <c r="CH14272" s="32">
        <v>267</v>
      </c>
      <c r="CI14272" s="32" t="s">
        <v>8</v>
      </c>
      <c r="CJ14272" s="32" t="str">
        <f t="shared" si="1516"/>
        <v/>
      </c>
      <c r="CK14272" s="32" t="str">
        <f t="shared" si="1517"/>
        <v/>
      </c>
      <c r="CL14272" s="32" t="str">
        <f t="shared" si="1518"/>
        <v/>
      </c>
      <c r="CM14272" s="32" t="str">
        <f t="shared" si="1519"/>
        <v/>
      </c>
      <c r="CN14272" s="32" t="str">
        <f t="shared" si="1520"/>
        <v/>
      </c>
    </row>
    <row r="14273" spans="71:92" x14ac:dyDescent="0.3">
      <c r="BS14273" s="32" t="str">
        <f>IF(Kiadasi_kiseroiv!$K$2=BT14273,BV14273,"")</f>
        <v/>
      </c>
      <c r="BT14273" s="34" t="str">
        <f t="shared" si="1507"/>
        <v/>
      </c>
      <c r="BU14273" s="32" t="str">
        <f t="shared" si="1508"/>
        <v/>
      </c>
      <c r="BV14273" s="32" t="str">
        <f t="shared" si="1521"/>
        <v/>
      </c>
      <c r="BW14273" s="32" t="str">
        <f t="shared" si="1522"/>
        <v/>
      </c>
      <c r="BX14273" s="32" t="str">
        <f t="shared" si="1509"/>
        <v/>
      </c>
      <c r="BY14273" s="32" t="str">
        <f t="shared" si="1510"/>
        <v/>
      </c>
      <c r="BZ14273" s="32" t="str">
        <f t="shared" si="1523"/>
        <v/>
      </c>
      <c r="CA14273" s="32" t="str">
        <f t="shared" si="1524"/>
        <v/>
      </c>
      <c r="CB14273" s="33">
        <f>IF(COUNTIF($CD$7:CD14273,CD14273)=1,CD14273,CD14273+COUNTIF($CD$6:CD14272,CD14273))</f>
        <v>60407</v>
      </c>
      <c r="CC14273" s="34">
        <f t="shared" si="1511"/>
        <v>55153</v>
      </c>
      <c r="CD14273" s="32">
        <f t="shared" si="1512"/>
        <v>55153</v>
      </c>
      <c r="CE14273" s="32">
        <f t="shared" si="1513"/>
        <v>0</v>
      </c>
      <c r="CF14273" s="32">
        <f t="shared" si="1514"/>
        <v>0</v>
      </c>
      <c r="CG14273" s="32" t="str">
        <f t="shared" si="1515"/>
        <v/>
      </c>
      <c r="CH14273" s="32">
        <v>268</v>
      </c>
      <c r="CI14273" s="32" t="s">
        <v>8</v>
      </c>
      <c r="CJ14273" s="32" t="str">
        <f t="shared" si="1516"/>
        <v/>
      </c>
      <c r="CK14273" s="32" t="str">
        <f t="shared" si="1517"/>
        <v/>
      </c>
      <c r="CL14273" s="32" t="str">
        <f t="shared" si="1518"/>
        <v/>
      </c>
      <c r="CM14273" s="32" t="str">
        <f t="shared" si="1519"/>
        <v/>
      </c>
      <c r="CN14273" s="32" t="str">
        <f t="shared" si="1520"/>
        <v/>
      </c>
    </row>
    <row r="14274" spans="71:92" x14ac:dyDescent="0.3">
      <c r="BS14274" s="32" t="str">
        <f>IF(Kiadasi_kiseroiv!$K$2=BT14274,BV14274,"")</f>
        <v/>
      </c>
      <c r="BT14274" s="34" t="str">
        <f t="shared" si="1507"/>
        <v/>
      </c>
      <c r="BU14274" s="32" t="str">
        <f t="shared" si="1508"/>
        <v/>
      </c>
      <c r="BV14274" s="32" t="str">
        <f t="shared" si="1521"/>
        <v/>
      </c>
      <c r="BW14274" s="32" t="str">
        <f t="shared" si="1522"/>
        <v/>
      </c>
      <c r="BX14274" s="32" t="str">
        <f t="shared" si="1509"/>
        <v/>
      </c>
      <c r="BY14274" s="32" t="str">
        <f t="shared" si="1510"/>
        <v/>
      </c>
      <c r="BZ14274" s="32" t="str">
        <f t="shared" si="1523"/>
        <v/>
      </c>
      <c r="CA14274" s="32" t="str">
        <f t="shared" si="1524"/>
        <v/>
      </c>
      <c r="CB14274" s="33">
        <f>IF(COUNTIF($CD$7:CD14274,CD14274)=1,CD14274,CD14274+COUNTIF($CD$6:CD14273,CD14274))</f>
        <v>60408</v>
      </c>
      <c r="CC14274" s="34">
        <f t="shared" si="1511"/>
        <v>55153</v>
      </c>
      <c r="CD14274" s="32">
        <f t="shared" si="1512"/>
        <v>55153</v>
      </c>
      <c r="CE14274" s="32">
        <f t="shared" si="1513"/>
        <v>0</v>
      </c>
      <c r="CF14274" s="32">
        <f t="shared" si="1514"/>
        <v>0</v>
      </c>
      <c r="CG14274" s="32" t="str">
        <f t="shared" si="1515"/>
        <v/>
      </c>
      <c r="CH14274" s="32">
        <v>269</v>
      </c>
      <c r="CI14274" s="32" t="s">
        <v>8</v>
      </c>
      <c r="CJ14274" s="32" t="str">
        <f t="shared" si="1516"/>
        <v/>
      </c>
      <c r="CK14274" s="32" t="str">
        <f t="shared" si="1517"/>
        <v/>
      </c>
      <c r="CL14274" s="32" t="str">
        <f t="shared" si="1518"/>
        <v/>
      </c>
      <c r="CM14274" s="32" t="str">
        <f t="shared" si="1519"/>
        <v/>
      </c>
      <c r="CN14274" s="32" t="str">
        <f t="shared" si="1520"/>
        <v/>
      </c>
    </row>
    <row r="14275" spans="71:92" x14ac:dyDescent="0.3">
      <c r="BS14275" s="32" t="str">
        <f>IF(Kiadasi_kiseroiv!$K$2=BT14275,BV14275,"")</f>
        <v/>
      </c>
      <c r="BT14275" s="34" t="str">
        <f t="shared" si="1507"/>
        <v/>
      </c>
      <c r="BU14275" s="32" t="str">
        <f t="shared" si="1508"/>
        <v/>
      </c>
      <c r="BV14275" s="32" t="str">
        <f t="shared" si="1521"/>
        <v/>
      </c>
      <c r="BW14275" s="32" t="str">
        <f t="shared" si="1522"/>
        <v/>
      </c>
      <c r="BX14275" s="32" t="str">
        <f t="shared" si="1509"/>
        <v/>
      </c>
      <c r="BY14275" s="32" t="str">
        <f t="shared" si="1510"/>
        <v/>
      </c>
      <c r="BZ14275" s="32" t="str">
        <f t="shared" si="1523"/>
        <v/>
      </c>
      <c r="CA14275" s="32" t="str">
        <f t="shared" si="1524"/>
        <v/>
      </c>
      <c r="CB14275" s="33">
        <f>IF(COUNTIF($CD$7:CD14275,CD14275)=1,CD14275,CD14275+COUNTIF($CD$6:CD14274,CD14275))</f>
        <v>60409</v>
      </c>
      <c r="CC14275" s="34">
        <f t="shared" si="1511"/>
        <v>55153</v>
      </c>
      <c r="CD14275" s="32">
        <f t="shared" si="1512"/>
        <v>55153</v>
      </c>
      <c r="CE14275" s="32">
        <f t="shared" si="1513"/>
        <v>0</v>
      </c>
      <c r="CF14275" s="32">
        <f t="shared" si="1514"/>
        <v>0</v>
      </c>
      <c r="CG14275" s="32" t="str">
        <f t="shared" si="1515"/>
        <v/>
      </c>
      <c r="CH14275" s="32">
        <v>270</v>
      </c>
      <c r="CI14275" s="32" t="s">
        <v>8</v>
      </c>
      <c r="CJ14275" s="32" t="str">
        <f t="shared" si="1516"/>
        <v/>
      </c>
      <c r="CK14275" s="32" t="str">
        <f t="shared" si="1517"/>
        <v/>
      </c>
      <c r="CL14275" s="32" t="str">
        <f t="shared" si="1518"/>
        <v/>
      </c>
      <c r="CM14275" s="32" t="str">
        <f t="shared" si="1519"/>
        <v/>
      </c>
      <c r="CN14275" s="32" t="str">
        <f t="shared" si="1520"/>
        <v/>
      </c>
    </row>
    <row r="14276" spans="71:92" x14ac:dyDescent="0.3">
      <c r="BS14276" s="32" t="str">
        <f>IF(Kiadasi_kiseroiv!$K$2=BT14276,BV14276,"")</f>
        <v/>
      </c>
      <c r="BT14276" s="34" t="str">
        <f t="shared" si="1507"/>
        <v/>
      </c>
      <c r="BU14276" s="32" t="str">
        <f t="shared" si="1508"/>
        <v/>
      </c>
      <c r="BV14276" s="32" t="str">
        <f t="shared" si="1521"/>
        <v/>
      </c>
      <c r="BW14276" s="32" t="str">
        <f t="shared" si="1522"/>
        <v/>
      </c>
      <c r="BX14276" s="32" t="str">
        <f t="shared" si="1509"/>
        <v/>
      </c>
      <c r="BY14276" s="32" t="str">
        <f t="shared" si="1510"/>
        <v/>
      </c>
      <c r="BZ14276" s="32" t="str">
        <f t="shared" si="1523"/>
        <v/>
      </c>
      <c r="CA14276" s="32" t="str">
        <f t="shared" si="1524"/>
        <v/>
      </c>
      <c r="CB14276" s="33">
        <f>IF(COUNTIF($CD$7:CD14276,CD14276)=1,CD14276,CD14276+COUNTIF($CD$6:CD14275,CD14276))</f>
        <v>60410</v>
      </c>
      <c r="CC14276" s="34">
        <f t="shared" si="1511"/>
        <v>55153</v>
      </c>
      <c r="CD14276" s="32">
        <f t="shared" si="1512"/>
        <v>55153</v>
      </c>
      <c r="CE14276" s="32">
        <f t="shared" si="1513"/>
        <v>0</v>
      </c>
      <c r="CF14276" s="32">
        <f t="shared" si="1514"/>
        <v>0</v>
      </c>
      <c r="CG14276" s="32" t="str">
        <f t="shared" si="1515"/>
        <v/>
      </c>
      <c r="CH14276" s="32">
        <v>271</v>
      </c>
      <c r="CI14276" s="32" t="s">
        <v>8</v>
      </c>
      <c r="CJ14276" s="32" t="str">
        <f t="shared" si="1516"/>
        <v/>
      </c>
      <c r="CK14276" s="32" t="str">
        <f t="shared" si="1517"/>
        <v/>
      </c>
      <c r="CL14276" s="32" t="str">
        <f t="shared" si="1518"/>
        <v/>
      </c>
      <c r="CM14276" s="32" t="str">
        <f t="shared" si="1519"/>
        <v/>
      </c>
      <c r="CN14276" s="32" t="str">
        <f t="shared" si="1520"/>
        <v/>
      </c>
    </row>
    <row r="14277" spans="71:92" x14ac:dyDescent="0.3">
      <c r="BS14277" s="32" t="str">
        <f>IF(Kiadasi_kiseroiv!$K$2=BT14277,BV14277,"")</f>
        <v/>
      </c>
      <c r="BT14277" s="34" t="str">
        <f t="shared" si="1507"/>
        <v/>
      </c>
      <c r="BU14277" s="32" t="str">
        <f t="shared" si="1508"/>
        <v/>
      </c>
      <c r="BV14277" s="32" t="str">
        <f t="shared" si="1521"/>
        <v/>
      </c>
      <c r="BW14277" s="32" t="str">
        <f t="shared" si="1522"/>
        <v/>
      </c>
      <c r="BX14277" s="32" t="str">
        <f t="shared" si="1509"/>
        <v/>
      </c>
      <c r="BY14277" s="32" t="str">
        <f t="shared" si="1510"/>
        <v/>
      </c>
      <c r="BZ14277" s="32" t="str">
        <f t="shared" si="1523"/>
        <v/>
      </c>
      <c r="CA14277" s="32" t="str">
        <f t="shared" si="1524"/>
        <v/>
      </c>
      <c r="CB14277" s="33">
        <f>IF(COUNTIF($CD$7:CD14277,CD14277)=1,CD14277,CD14277+COUNTIF($CD$6:CD14276,CD14277))</f>
        <v>60411</v>
      </c>
      <c r="CC14277" s="34">
        <f t="shared" si="1511"/>
        <v>55153</v>
      </c>
      <c r="CD14277" s="32">
        <f t="shared" si="1512"/>
        <v>55153</v>
      </c>
      <c r="CE14277" s="32">
        <f t="shared" si="1513"/>
        <v>0</v>
      </c>
      <c r="CF14277" s="32">
        <f t="shared" si="1514"/>
        <v>0</v>
      </c>
      <c r="CG14277" s="32" t="str">
        <f t="shared" si="1515"/>
        <v/>
      </c>
      <c r="CH14277" s="32">
        <v>272</v>
      </c>
      <c r="CI14277" s="32" t="s">
        <v>8</v>
      </c>
      <c r="CJ14277" s="32" t="str">
        <f t="shared" si="1516"/>
        <v/>
      </c>
      <c r="CK14277" s="32" t="str">
        <f t="shared" si="1517"/>
        <v/>
      </c>
      <c r="CL14277" s="32" t="str">
        <f t="shared" si="1518"/>
        <v/>
      </c>
      <c r="CM14277" s="32" t="str">
        <f t="shared" si="1519"/>
        <v/>
      </c>
      <c r="CN14277" s="32" t="str">
        <f t="shared" si="1520"/>
        <v/>
      </c>
    </row>
    <row r="14278" spans="71:92" x14ac:dyDescent="0.3">
      <c r="BS14278" s="32" t="str">
        <f>IF(Kiadasi_kiseroiv!$K$2=BT14278,BV14278,"")</f>
        <v/>
      </c>
      <c r="BT14278" s="34" t="str">
        <f t="shared" si="1507"/>
        <v/>
      </c>
      <c r="BU14278" s="32" t="str">
        <f t="shared" si="1508"/>
        <v/>
      </c>
      <c r="BV14278" s="32" t="str">
        <f t="shared" si="1521"/>
        <v/>
      </c>
      <c r="BW14278" s="32" t="str">
        <f t="shared" si="1522"/>
        <v/>
      </c>
      <c r="BX14278" s="32" t="str">
        <f t="shared" si="1509"/>
        <v/>
      </c>
      <c r="BY14278" s="32" t="str">
        <f t="shared" si="1510"/>
        <v/>
      </c>
      <c r="BZ14278" s="32" t="str">
        <f t="shared" si="1523"/>
        <v/>
      </c>
      <c r="CA14278" s="32" t="str">
        <f t="shared" si="1524"/>
        <v/>
      </c>
      <c r="CB14278" s="33">
        <f>IF(COUNTIF($CD$7:CD14278,CD14278)=1,CD14278,CD14278+COUNTIF($CD$6:CD14277,CD14278))</f>
        <v>60412</v>
      </c>
      <c r="CC14278" s="34">
        <f t="shared" si="1511"/>
        <v>55153</v>
      </c>
      <c r="CD14278" s="32">
        <f t="shared" si="1512"/>
        <v>55153</v>
      </c>
      <c r="CE14278" s="32">
        <f t="shared" si="1513"/>
        <v>0</v>
      </c>
      <c r="CF14278" s="32">
        <f t="shared" si="1514"/>
        <v>0</v>
      </c>
      <c r="CG14278" s="32" t="str">
        <f t="shared" si="1515"/>
        <v/>
      </c>
      <c r="CH14278" s="32">
        <v>273</v>
      </c>
      <c r="CI14278" s="32" t="s">
        <v>8</v>
      </c>
      <c r="CJ14278" s="32" t="str">
        <f t="shared" si="1516"/>
        <v/>
      </c>
      <c r="CK14278" s="32" t="str">
        <f t="shared" si="1517"/>
        <v/>
      </c>
      <c r="CL14278" s="32" t="str">
        <f t="shared" si="1518"/>
        <v/>
      </c>
      <c r="CM14278" s="32" t="str">
        <f t="shared" si="1519"/>
        <v/>
      </c>
      <c r="CN14278" s="32" t="str">
        <f t="shared" si="1520"/>
        <v/>
      </c>
    </row>
    <row r="14279" spans="71:92" x14ac:dyDescent="0.3">
      <c r="BS14279" s="32" t="str">
        <f>IF(Kiadasi_kiseroiv!$K$2=BT14279,BV14279,"")</f>
        <v/>
      </c>
      <c r="BT14279" s="34" t="str">
        <f t="shared" si="1507"/>
        <v/>
      </c>
      <c r="BU14279" s="32" t="str">
        <f t="shared" si="1508"/>
        <v/>
      </c>
      <c r="BV14279" s="32" t="str">
        <f t="shared" si="1521"/>
        <v/>
      </c>
      <c r="BW14279" s="32" t="str">
        <f t="shared" si="1522"/>
        <v/>
      </c>
      <c r="BX14279" s="32" t="str">
        <f t="shared" si="1509"/>
        <v/>
      </c>
      <c r="BY14279" s="32" t="str">
        <f t="shared" si="1510"/>
        <v/>
      </c>
      <c r="BZ14279" s="32" t="str">
        <f t="shared" si="1523"/>
        <v/>
      </c>
      <c r="CA14279" s="32" t="str">
        <f t="shared" si="1524"/>
        <v/>
      </c>
      <c r="CB14279" s="33">
        <f>IF(COUNTIF($CD$7:CD14279,CD14279)=1,CD14279,CD14279+COUNTIF($CD$6:CD14278,CD14279))</f>
        <v>60413</v>
      </c>
      <c r="CC14279" s="34">
        <f t="shared" si="1511"/>
        <v>55153</v>
      </c>
      <c r="CD14279" s="32">
        <f t="shared" si="1512"/>
        <v>55153</v>
      </c>
      <c r="CE14279" s="32">
        <f t="shared" si="1513"/>
        <v>0</v>
      </c>
      <c r="CF14279" s="32">
        <f t="shared" si="1514"/>
        <v>0</v>
      </c>
      <c r="CG14279" s="32" t="str">
        <f t="shared" si="1515"/>
        <v/>
      </c>
      <c r="CH14279" s="32">
        <v>274</v>
      </c>
      <c r="CI14279" s="32" t="s">
        <v>8</v>
      </c>
      <c r="CJ14279" s="32" t="str">
        <f t="shared" si="1516"/>
        <v/>
      </c>
      <c r="CK14279" s="32" t="str">
        <f t="shared" si="1517"/>
        <v/>
      </c>
      <c r="CL14279" s="32" t="str">
        <f t="shared" si="1518"/>
        <v/>
      </c>
      <c r="CM14279" s="32" t="str">
        <f t="shared" si="1519"/>
        <v/>
      </c>
      <c r="CN14279" s="32" t="str">
        <f t="shared" si="1520"/>
        <v/>
      </c>
    </row>
    <row r="14280" spans="71:92" x14ac:dyDescent="0.3">
      <c r="BS14280" s="32" t="str">
        <f>IF(Kiadasi_kiseroiv!$K$2=BT14280,BV14280,"")</f>
        <v/>
      </c>
      <c r="BT14280" s="34" t="str">
        <f t="shared" si="1507"/>
        <v/>
      </c>
      <c r="BU14280" s="32" t="str">
        <f t="shared" si="1508"/>
        <v/>
      </c>
      <c r="BV14280" s="32" t="str">
        <f t="shared" si="1521"/>
        <v/>
      </c>
      <c r="BW14280" s="32" t="str">
        <f t="shared" si="1522"/>
        <v/>
      </c>
      <c r="BX14280" s="32" t="str">
        <f t="shared" si="1509"/>
        <v/>
      </c>
      <c r="BY14280" s="32" t="str">
        <f t="shared" si="1510"/>
        <v/>
      </c>
      <c r="BZ14280" s="32" t="str">
        <f t="shared" si="1523"/>
        <v/>
      </c>
      <c r="CA14280" s="32" t="str">
        <f t="shared" si="1524"/>
        <v/>
      </c>
      <c r="CB14280" s="33">
        <f>IF(COUNTIF($CD$7:CD14280,CD14280)=1,CD14280,CD14280+COUNTIF($CD$6:CD14279,CD14280))</f>
        <v>60414</v>
      </c>
      <c r="CC14280" s="34">
        <f t="shared" si="1511"/>
        <v>55153</v>
      </c>
      <c r="CD14280" s="32">
        <f t="shared" si="1512"/>
        <v>55153</v>
      </c>
      <c r="CE14280" s="32">
        <f t="shared" si="1513"/>
        <v>0</v>
      </c>
      <c r="CF14280" s="32">
        <f t="shared" si="1514"/>
        <v>0</v>
      </c>
      <c r="CG14280" s="32" t="str">
        <f t="shared" si="1515"/>
        <v/>
      </c>
      <c r="CH14280" s="32">
        <v>275</v>
      </c>
      <c r="CI14280" s="32" t="s">
        <v>8</v>
      </c>
      <c r="CJ14280" s="32" t="str">
        <f t="shared" si="1516"/>
        <v/>
      </c>
      <c r="CK14280" s="32" t="str">
        <f t="shared" si="1517"/>
        <v/>
      </c>
      <c r="CL14280" s="32" t="str">
        <f t="shared" si="1518"/>
        <v/>
      </c>
      <c r="CM14280" s="32" t="str">
        <f t="shared" si="1519"/>
        <v/>
      </c>
      <c r="CN14280" s="32" t="str">
        <f t="shared" si="1520"/>
        <v/>
      </c>
    </row>
    <row r="14281" spans="71:92" x14ac:dyDescent="0.3">
      <c r="BS14281" s="32" t="str">
        <f>IF(Kiadasi_kiseroiv!$K$2=BT14281,BV14281,"")</f>
        <v/>
      </c>
      <c r="BT14281" s="34" t="str">
        <f t="shared" si="1507"/>
        <v/>
      </c>
      <c r="BU14281" s="32" t="str">
        <f t="shared" si="1508"/>
        <v/>
      </c>
      <c r="BV14281" s="32" t="str">
        <f t="shared" si="1521"/>
        <v/>
      </c>
      <c r="BW14281" s="32" t="str">
        <f t="shared" si="1522"/>
        <v/>
      </c>
      <c r="BX14281" s="32" t="str">
        <f t="shared" si="1509"/>
        <v/>
      </c>
      <c r="BY14281" s="32" t="str">
        <f t="shared" si="1510"/>
        <v/>
      </c>
      <c r="BZ14281" s="32" t="str">
        <f t="shared" si="1523"/>
        <v/>
      </c>
      <c r="CA14281" s="32" t="str">
        <f t="shared" si="1524"/>
        <v/>
      </c>
      <c r="CB14281" s="33">
        <f>IF(COUNTIF($CD$7:CD14281,CD14281)=1,CD14281,CD14281+COUNTIF($CD$6:CD14280,CD14281))</f>
        <v>60415</v>
      </c>
      <c r="CC14281" s="34">
        <f t="shared" si="1511"/>
        <v>55153</v>
      </c>
      <c r="CD14281" s="32">
        <f t="shared" si="1512"/>
        <v>55153</v>
      </c>
      <c r="CE14281" s="32">
        <f t="shared" si="1513"/>
        <v>0</v>
      </c>
      <c r="CF14281" s="32">
        <f t="shared" si="1514"/>
        <v>0</v>
      </c>
      <c r="CG14281" s="32" t="str">
        <f t="shared" si="1515"/>
        <v/>
      </c>
      <c r="CH14281" s="32">
        <v>276</v>
      </c>
      <c r="CI14281" s="32" t="s">
        <v>8</v>
      </c>
      <c r="CJ14281" s="32" t="str">
        <f t="shared" si="1516"/>
        <v/>
      </c>
      <c r="CK14281" s="32" t="str">
        <f t="shared" si="1517"/>
        <v/>
      </c>
      <c r="CL14281" s="32" t="str">
        <f t="shared" si="1518"/>
        <v/>
      </c>
      <c r="CM14281" s="32" t="str">
        <f t="shared" si="1519"/>
        <v/>
      </c>
      <c r="CN14281" s="32" t="str">
        <f t="shared" si="1520"/>
        <v/>
      </c>
    </row>
    <row r="14282" spans="71:92" x14ac:dyDescent="0.3">
      <c r="BS14282" s="32" t="str">
        <f>IF(Kiadasi_kiseroiv!$K$2=BT14282,BV14282,"")</f>
        <v/>
      </c>
      <c r="BT14282" s="34" t="str">
        <f t="shared" si="1507"/>
        <v/>
      </c>
      <c r="BU14282" s="32" t="str">
        <f t="shared" si="1508"/>
        <v/>
      </c>
      <c r="BV14282" s="32" t="str">
        <f t="shared" si="1521"/>
        <v/>
      </c>
      <c r="BW14282" s="32" t="str">
        <f t="shared" si="1522"/>
        <v/>
      </c>
      <c r="BX14282" s="32" t="str">
        <f t="shared" si="1509"/>
        <v/>
      </c>
      <c r="BY14282" s="32" t="str">
        <f t="shared" si="1510"/>
        <v/>
      </c>
      <c r="BZ14282" s="32" t="str">
        <f t="shared" si="1523"/>
        <v/>
      </c>
      <c r="CA14282" s="32" t="str">
        <f t="shared" si="1524"/>
        <v/>
      </c>
      <c r="CB14282" s="33">
        <f>IF(COUNTIF($CD$7:CD14282,CD14282)=1,CD14282,CD14282+COUNTIF($CD$6:CD14281,CD14282))</f>
        <v>60416</v>
      </c>
      <c r="CC14282" s="34">
        <f t="shared" si="1511"/>
        <v>55153</v>
      </c>
      <c r="CD14282" s="32">
        <f t="shared" si="1512"/>
        <v>55153</v>
      </c>
      <c r="CE14282" s="32">
        <f t="shared" si="1513"/>
        <v>0</v>
      </c>
      <c r="CF14282" s="32">
        <f t="shared" si="1514"/>
        <v>0</v>
      </c>
      <c r="CG14282" s="32" t="str">
        <f t="shared" si="1515"/>
        <v/>
      </c>
      <c r="CH14282" s="32">
        <v>277</v>
      </c>
      <c r="CI14282" s="32" t="s">
        <v>8</v>
      </c>
      <c r="CJ14282" s="32" t="str">
        <f t="shared" si="1516"/>
        <v/>
      </c>
      <c r="CK14282" s="32" t="str">
        <f t="shared" si="1517"/>
        <v/>
      </c>
      <c r="CL14282" s="32" t="str">
        <f t="shared" si="1518"/>
        <v/>
      </c>
      <c r="CM14282" s="32" t="str">
        <f t="shared" si="1519"/>
        <v/>
      </c>
      <c r="CN14282" s="32" t="str">
        <f t="shared" si="1520"/>
        <v/>
      </c>
    </row>
    <row r="14283" spans="71:92" x14ac:dyDescent="0.3">
      <c r="BS14283" s="32" t="str">
        <f>IF(Kiadasi_kiseroiv!$K$2=BT14283,BV14283,"")</f>
        <v/>
      </c>
      <c r="BT14283" s="34" t="str">
        <f t="shared" si="1507"/>
        <v/>
      </c>
      <c r="BU14283" s="32" t="str">
        <f t="shared" si="1508"/>
        <v/>
      </c>
      <c r="BV14283" s="32" t="str">
        <f t="shared" si="1521"/>
        <v/>
      </c>
      <c r="BW14283" s="32" t="str">
        <f t="shared" si="1522"/>
        <v/>
      </c>
      <c r="BX14283" s="32" t="str">
        <f t="shared" si="1509"/>
        <v/>
      </c>
      <c r="BY14283" s="32" t="str">
        <f t="shared" si="1510"/>
        <v/>
      </c>
      <c r="BZ14283" s="32" t="str">
        <f t="shared" si="1523"/>
        <v/>
      </c>
      <c r="CA14283" s="32" t="str">
        <f t="shared" si="1524"/>
        <v/>
      </c>
      <c r="CB14283" s="33">
        <f>IF(COUNTIF($CD$7:CD14283,CD14283)=1,CD14283,CD14283+COUNTIF($CD$6:CD14282,CD14283))</f>
        <v>60417</v>
      </c>
      <c r="CC14283" s="34">
        <f t="shared" si="1511"/>
        <v>55153</v>
      </c>
      <c r="CD14283" s="32">
        <f t="shared" si="1512"/>
        <v>55153</v>
      </c>
      <c r="CE14283" s="32">
        <f t="shared" si="1513"/>
        <v>0</v>
      </c>
      <c r="CF14283" s="32">
        <f t="shared" si="1514"/>
        <v>0</v>
      </c>
      <c r="CG14283" s="32" t="str">
        <f t="shared" si="1515"/>
        <v/>
      </c>
      <c r="CH14283" s="32">
        <v>278</v>
      </c>
      <c r="CI14283" s="32" t="s">
        <v>8</v>
      </c>
      <c r="CJ14283" s="32" t="str">
        <f t="shared" si="1516"/>
        <v/>
      </c>
      <c r="CK14283" s="32" t="str">
        <f t="shared" si="1517"/>
        <v/>
      </c>
      <c r="CL14283" s="32" t="str">
        <f t="shared" si="1518"/>
        <v/>
      </c>
      <c r="CM14283" s="32" t="str">
        <f t="shared" si="1519"/>
        <v/>
      </c>
      <c r="CN14283" s="32" t="str">
        <f t="shared" si="1520"/>
        <v/>
      </c>
    </row>
    <row r="14284" spans="71:92" x14ac:dyDescent="0.3">
      <c r="BS14284" s="32" t="str">
        <f>IF(Kiadasi_kiseroiv!$K$2=BT14284,BV14284,"")</f>
        <v/>
      </c>
      <c r="BT14284" s="34" t="str">
        <f t="shared" si="1507"/>
        <v/>
      </c>
      <c r="BU14284" s="32" t="str">
        <f t="shared" si="1508"/>
        <v/>
      </c>
      <c r="BV14284" s="32" t="str">
        <f t="shared" si="1521"/>
        <v/>
      </c>
      <c r="BW14284" s="32" t="str">
        <f t="shared" si="1522"/>
        <v/>
      </c>
      <c r="BX14284" s="32" t="str">
        <f t="shared" si="1509"/>
        <v/>
      </c>
      <c r="BY14284" s="32" t="str">
        <f t="shared" si="1510"/>
        <v/>
      </c>
      <c r="BZ14284" s="32" t="str">
        <f t="shared" si="1523"/>
        <v/>
      </c>
      <c r="CA14284" s="32" t="str">
        <f t="shared" si="1524"/>
        <v/>
      </c>
      <c r="CB14284" s="33">
        <f>IF(COUNTIF($CD$7:CD14284,CD14284)=1,CD14284,CD14284+COUNTIF($CD$6:CD14283,CD14284))</f>
        <v>60418</v>
      </c>
      <c r="CC14284" s="34">
        <f t="shared" si="1511"/>
        <v>55153</v>
      </c>
      <c r="CD14284" s="32">
        <f t="shared" si="1512"/>
        <v>55153</v>
      </c>
      <c r="CE14284" s="32">
        <f t="shared" si="1513"/>
        <v>0</v>
      </c>
      <c r="CF14284" s="32">
        <f t="shared" si="1514"/>
        <v>0</v>
      </c>
      <c r="CG14284" s="32" t="str">
        <f t="shared" si="1515"/>
        <v/>
      </c>
      <c r="CH14284" s="32">
        <v>279</v>
      </c>
      <c r="CI14284" s="32" t="s">
        <v>8</v>
      </c>
      <c r="CJ14284" s="32" t="str">
        <f t="shared" si="1516"/>
        <v/>
      </c>
      <c r="CK14284" s="32" t="str">
        <f t="shared" si="1517"/>
        <v/>
      </c>
      <c r="CL14284" s="32" t="str">
        <f t="shared" si="1518"/>
        <v/>
      </c>
      <c r="CM14284" s="32" t="str">
        <f t="shared" si="1519"/>
        <v/>
      </c>
      <c r="CN14284" s="32" t="str">
        <f t="shared" si="1520"/>
        <v/>
      </c>
    </row>
    <row r="14285" spans="71:92" x14ac:dyDescent="0.3">
      <c r="BS14285" s="32" t="str">
        <f>IF(Kiadasi_kiseroiv!$K$2=BT14285,BV14285,"")</f>
        <v/>
      </c>
      <c r="BT14285" s="34" t="str">
        <f t="shared" si="1507"/>
        <v/>
      </c>
      <c r="BU14285" s="32" t="str">
        <f t="shared" si="1508"/>
        <v/>
      </c>
      <c r="BV14285" s="32" t="str">
        <f t="shared" si="1521"/>
        <v/>
      </c>
      <c r="BW14285" s="32" t="str">
        <f t="shared" si="1522"/>
        <v/>
      </c>
      <c r="BX14285" s="32" t="str">
        <f t="shared" si="1509"/>
        <v/>
      </c>
      <c r="BY14285" s="32" t="str">
        <f t="shared" si="1510"/>
        <v/>
      </c>
      <c r="BZ14285" s="32" t="str">
        <f t="shared" si="1523"/>
        <v/>
      </c>
      <c r="CA14285" s="32" t="str">
        <f t="shared" si="1524"/>
        <v/>
      </c>
      <c r="CB14285" s="33">
        <f>IF(COUNTIF($CD$7:CD14285,CD14285)=1,CD14285,CD14285+COUNTIF($CD$6:CD14284,CD14285))</f>
        <v>60419</v>
      </c>
      <c r="CC14285" s="34">
        <f t="shared" si="1511"/>
        <v>55153</v>
      </c>
      <c r="CD14285" s="32">
        <f t="shared" si="1512"/>
        <v>55153</v>
      </c>
      <c r="CE14285" s="32">
        <f t="shared" si="1513"/>
        <v>0</v>
      </c>
      <c r="CF14285" s="32">
        <f t="shared" si="1514"/>
        <v>0</v>
      </c>
      <c r="CG14285" s="32" t="str">
        <f t="shared" si="1515"/>
        <v/>
      </c>
      <c r="CH14285" s="32">
        <v>280</v>
      </c>
      <c r="CI14285" s="32" t="s">
        <v>8</v>
      </c>
      <c r="CJ14285" s="32" t="str">
        <f t="shared" si="1516"/>
        <v/>
      </c>
      <c r="CK14285" s="32" t="str">
        <f t="shared" si="1517"/>
        <v/>
      </c>
      <c r="CL14285" s="32" t="str">
        <f t="shared" si="1518"/>
        <v/>
      </c>
      <c r="CM14285" s="32" t="str">
        <f t="shared" si="1519"/>
        <v/>
      </c>
      <c r="CN14285" s="32" t="str">
        <f t="shared" si="1520"/>
        <v/>
      </c>
    </row>
    <row r="14286" spans="71:92" x14ac:dyDescent="0.3">
      <c r="BS14286" s="32" t="str">
        <f>IF(Kiadasi_kiseroiv!$K$2=BT14286,BV14286,"")</f>
        <v/>
      </c>
      <c r="BT14286" s="34" t="str">
        <f t="shared" si="1507"/>
        <v/>
      </c>
      <c r="BU14286" s="32" t="str">
        <f t="shared" si="1508"/>
        <v/>
      </c>
      <c r="BV14286" s="32" t="str">
        <f t="shared" si="1521"/>
        <v/>
      </c>
      <c r="BW14286" s="32" t="str">
        <f t="shared" si="1522"/>
        <v/>
      </c>
      <c r="BX14286" s="32" t="str">
        <f t="shared" si="1509"/>
        <v/>
      </c>
      <c r="BY14286" s="32" t="str">
        <f t="shared" si="1510"/>
        <v/>
      </c>
      <c r="BZ14286" s="32" t="str">
        <f t="shared" si="1523"/>
        <v/>
      </c>
      <c r="CA14286" s="32" t="str">
        <f t="shared" si="1524"/>
        <v/>
      </c>
      <c r="CB14286" s="33">
        <f>IF(COUNTIF($CD$7:CD14286,CD14286)=1,CD14286,CD14286+COUNTIF($CD$6:CD14285,CD14286))</f>
        <v>60420</v>
      </c>
      <c r="CC14286" s="34">
        <f t="shared" si="1511"/>
        <v>55153</v>
      </c>
      <c r="CD14286" s="32">
        <f t="shared" si="1512"/>
        <v>55153</v>
      </c>
      <c r="CE14286" s="32">
        <f t="shared" si="1513"/>
        <v>0</v>
      </c>
      <c r="CF14286" s="32">
        <f t="shared" si="1514"/>
        <v>0</v>
      </c>
      <c r="CG14286" s="32" t="str">
        <f t="shared" si="1515"/>
        <v/>
      </c>
      <c r="CH14286" s="32">
        <v>281</v>
      </c>
      <c r="CI14286" s="32" t="s">
        <v>8</v>
      </c>
      <c r="CJ14286" s="32" t="str">
        <f t="shared" si="1516"/>
        <v/>
      </c>
      <c r="CK14286" s="32" t="str">
        <f t="shared" si="1517"/>
        <v/>
      </c>
      <c r="CL14286" s="32" t="str">
        <f t="shared" si="1518"/>
        <v/>
      </c>
      <c r="CM14286" s="32" t="str">
        <f t="shared" si="1519"/>
        <v/>
      </c>
      <c r="CN14286" s="32" t="str">
        <f t="shared" si="1520"/>
        <v/>
      </c>
    </row>
    <row r="14287" spans="71:92" x14ac:dyDescent="0.3">
      <c r="BS14287" s="32" t="str">
        <f>IF(Kiadasi_kiseroiv!$K$2=BT14287,BV14287,"")</f>
        <v/>
      </c>
      <c r="BT14287" s="34" t="str">
        <f t="shared" si="1507"/>
        <v/>
      </c>
      <c r="BU14287" s="32" t="str">
        <f t="shared" si="1508"/>
        <v/>
      </c>
      <c r="BV14287" s="32" t="str">
        <f t="shared" si="1521"/>
        <v/>
      </c>
      <c r="BW14287" s="32" t="str">
        <f t="shared" si="1522"/>
        <v/>
      </c>
      <c r="BX14287" s="32" t="str">
        <f t="shared" si="1509"/>
        <v/>
      </c>
      <c r="BY14287" s="32" t="str">
        <f t="shared" si="1510"/>
        <v/>
      </c>
      <c r="BZ14287" s="32" t="str">
        <f t="shared" si="1523"/>
        <v/>
      </c>
      <c r="CA14287" s="32" t="str">
        <f t="shared" si="1524"/>
        <v/>
      </c>
      <c r="CB14287" s="33">
        <f>IF(COUNTIF($CD$7:CD14287,CD14287)=1,CD14287,CD14287+COUNTIF($CD$6:CD14286,CD14287))</f>
        <v>60421</v>
      </c>
      <c r="CC14287" s="34">
        <f t="shared" si="1511"/>
        <v>55153</v>
      </c>
      <c r="CD14287" s="32">
        <f t="shared" si="1512"/>
        <v>55153</v>
      </c>
      <c r="CE14287" s="32">
        <f t="shared" si="1513"/>
        <v>0</v>
      </c>
      <c r="CF14287" s="32">
        <f t="shared" si="1514"/>
        <v>0</v>
      </c>
      <c r="CG14287" s="32" t="str">
        <f t="shared" si="1515"/>
        <v/>
      </c>
      <c r="CH14287" s="32">
        <v>282</v>
      </c>
      <c r="CI14287" s="32" t="s">
        <v>8</v>
      </c>
      <c r="CJ14287" s="32" t="str">
        <f t="shared" si="1516"/>
        <v/>
      </c>
      <c r="CK14287" s="32" t="str">
        <f t="shared" si="1517"/>
        <v/>
      </c>
      <c r="CL14287" s="32" t="str">
        <f t="shared" si="1518"/>
        <v/>
      </c>
      <c r="CM14287" s="32" t="str">
        <f t="shared" si="1519"/>
        <v/>
      </c>
      <c r="CN14287" s="32" t="str">
        <f t="shared" si="1520"/>
        <v/>
      </c>
    </row>
    <row r="14288" spans="71:92" x14ac:dyDescent="0.3">
      <c r="BS14288" s="32" t="str">
        <f>IF(Kiadasi_kiseroiv!$K$2=BT14288,BV14288,"")</f>
        <v/>
      </c>
      <c r="BT14288" s="34" t="str">
        <f t="shared" si="1507"/>
        <v/>
      </c>
      <c r="BU14288" s="32" t="str">
        <f t="shared" si="1508"/>
        <v/>
      </c>
      <c r="BV14288" s="32" t="str">
        <f t="shared" si="1521"/>
        <v/>
      </c>
      <c r="BW14288" s="32" t="str">
        <f t="shared" si="1522"/>
        <v/>
      </c>
      <c r="BX14288" s="32" t="str">
        <f t="shared" si="1509"/>
        <v/>
      </c>
      <c r="BY14288" s="32" t="str">
        <f t="shared" si="1510"/>
        <v/>
      </c>
      <c r="BZ14288" s="32" t="str">
        <f t="shared" si="1523"/>
        <v/>
      </c>
      <c r="CA14288" s="32" t="str">
        <f t="shared" si="1524"/>
        <v/>
      </c>
      <c r="CB14288" s="33">
        <f>IF(COUNTIF($CD$7:CD14288,CD14288)=1,CD14288,CD14288+COUNTIF($CD$6:CD14287,CD14288))</f>
        <v>60422</v>
      </c>
      <c r="CC14288" s="34">
        <f t="shared" si="1511"/>
        <v>55153</v>
      </c>
      <c r="CD14288" s="32">
        <f t="shared" si="1512"/>
        <v>55153</v>
      </c>
      <c r="CE14288" s="32">
        <f t="shared" si="1513"/>
        <v>0</v>
      </c>
      <c r="CF14288" s="32">
        <f t="shared" si="1514"/>
        <v>0</v>
      </c>
      <c r="CG14288" s="32" t="str">
        <f t="shared" si="1515"/>
        <v/>
      </c>
      <c r="CH14288" s="32">
        <v>283</v>
      </c>
      <c r="CI14288" s="32" t="s">
        <v>8</v>
      </c>
      <c r="CJ14288" s="32" t="str">
        <f t="shared" si="1516"/>
        <v/>
      </c>
      <c r="CK14288" s="32" t="str">
        <f t="shared" si="1517"/>
        <v/>
      </c>
      <c r="CL14288" s="32" t="str">
        <f t="shared" si="1518"/>
        <v/>
      </c>
      <c r="CM14288" s="32" t="str">
        <f t="shared" si="1519"/>
        <v/>
      </c>
      <c r="CN14288" s="32" t="str">
        <f t="shared" si="1520"/>
        <v/>
      </c>
    </row>
    <row r="14289" spans="71:92" x14ac:dyDescent="0.3">
      <c r="BS14289" s="32" t="str">
        <f>IF(Kiadasi_kiseroiv!$K$2=BT14289,BV14289,"")</f>
        <v/>
      </c>
      <c r="BT14289" s="34" t="str">
        <f t="shared" si="1507"/>
        <v/>
      </c>
      <c r="BU14289" s="32" t="str">
        <f t="shared" si="1508"/>
        <v/>
      </c>
      <c r="BV14289" s="32" t="str">
        <f t="shared" si="1521"/>
        <v/>
      </c>
      <c r="BW14289" s="32" t="str">
        <f t="shared" si="1522"/>
        <v/>
      </c>
      <c r="BX14289" s="32" t="str">
        <f t="shared" si="1509"/>
        <v/>
      </c>
      <c r="BY14289" s="32" t="str">
        <f t="shared" si="1510"/>
        <v/>
      </c>
      <c r="BZ14289" s="32" t="str">
        <f t="shared" si="1523"/>
        <v/>
      </c>
      <c r="CA14289" s="32" t="str">
        <f t="shared" si="1524"/>
        <v/>
      </c>
      <c r="CB14289" s="33">
        <f>IF(COUNTIF($CD$7:CD14289,CD14289)=1,CD14289,CD14289+COUNTIF($CD$6:CD14288,CD14289))</f>
        <v>60423</v>
      </c>
      <c r="CC14289" s="34">
        <f t="shared" si="1511"/>
        <v>55153</v>
      </c>
      <c r="CD14289" s="32">
        <f t="shared" si="1512"/>
        <v>55153</v>
      </c>
      <c r="CE14289" s="32">
        <f t="shared" si="1513"/>
        <v>0</v>
      </c>
      <c r="CF14289" s="32">
        <f t="shared" si="1514"/>
        <v>0</v>
      </c>
      <c r="CG14289" s="32" t="str">
        <f t="shared" si="1515"/>
        <v/>
      </c>
      <c r="CH14289" s="32">
        <v>284</v>
      </c>
      <c r="CI14289" s="32" t="s">
        <v>8</v>
      </c>
      <c r="CJ14289" s="32" t="str">
        <f t="shared" si="1516"/>
        <v/>
      </c>
      <c r="CK14289" s="32" t="str">
        <f t="shared" si="1517"/>
        <v/>
      </c>
      <c r="CL14289" s="32" t="str">
        <f t="shared" si="1518"/>
        <v/>
      </c>
      <c r="CM14289" s="32" t="str">
        <f t="shared" si="1519"/>
        <v/>
      </c>
      <c r="CN14289" s="32" t="str">
        <f t="shared" si="1520"/>
        <v/>
      </c>
    </row>
    <row r="14290" spans="71:92" x14ac:dyDescent="0.3">
      <c r="BS14290" s="32" t="str">
        <f>IF(Kiadasi_kiseroiv!$K$2=BT14290,BV14290,"")</f>
        <v/>
      </c>
      <c r="BT14290" s="34" t="str">
        <f t="shared" si="1507"/>
        <v/>
      </c>
      <c r="BU14290" s="32" t="str">
        <f t="shared" si="1508"/>
        <v/>
      </c>
      <c r="BV14290" s="32" t="str">
        <f t="shared" si="1521"/>
        <v/>
      </c>
      <c r="BW14290" s="32" t="str">
        <f t="shared" si="1522"/>
        <v/>
      </c>
      <c r="BX14290" s="32" t="str">
        <f t="shared" si="1509"/>
        <v/>
      </c>
      <c r="BY14290" s="32" t="str">
        <f t="shared" si="1510"/>
        <v/>
      </c>
      <c r="BZ14290" s="32" t="str">
        <f t="shared" si="1523"/>
        <v/>
      </c>
      <c r="CA14290" s="32" t="str">
        <f t="shared" si="1524"/>
        <v/>
      </c>
      <c r="CB14290" s="33">
        <f>IF(COUNTIF($CD$7:CD14290,CD14290)=1,CD14290,CD14290+COUNTIF($CD$6:CD14289,CD14290))</f>
        <v>60424</v>
      </c>
      <c r="CC14290" s="34">
        <f t="shared" si="1511"/>
        <v>55153</v>
      </c>
      <c r="CD14290" s="32">
        <f t="shared" si="1512"/>
        <v>55153</v>
      </c>
      <c r="CE14290" s="32">
        <f t="shared" si="1513"/>
        <v>0</v>
      </c>
      <c r="CF14290" s="32">
        <f t="shared" si="1514"/>
        <v>0</v>
      </c>
      <c r="CG14290" s="32" t="str">
        <f t="shared" si="1515"/>
        <v/>
      </c>
      <c r="CH14290" s="32">
        <v>285</v>
      </c>
      <c r="CI14290" s="32" t="s">
        <v>8</v>
      </c>
      <c r="CJ14290" s="32" t="str">
        <f t="shared" si="1516"/>
        <v/>
      </c>
      <c r="CK14290" s="32" t="str">
        <f t="shared" si="1517"/>
        <v/>
      </c>
      <c r="CL14290" s="32" t="str">
        <f t="shared" si="1518"/>
        <v/>
      </c>
      <c r="CM14290" s="32" t="str">
        <f t="shared" si="1519"/>
        <v/>
      </c>
      <c r="CN14290" s="32" t="str">
        <f t="shared" si="1520"/>
        <v/>
      </c>
    </row>
    <row r="14291" spans="71:92" x14ac:dyDescent="0.3">
      <c r="BS14291" s="32" t="str">
        <f>IF(Kiadasi_kiseroiv!$K$2=BT14291,BV14291,"")</f>
        <v/>
      </c>
      <c r="BT14291" s="34" t="str">
        <f t="shared" si="1507"/>
        <v/>
      </c>
      <c r="BU14291" s="32" t="str">
        <f t="shared" si="1508"/>
        <v/>
      </c>
      <c r="BV14291" s="32" t="str">
        <f t="shared" si="1521"/>
        <v/>
      </c>
      <c r="BW14291" s="32" t="str">
        <f t="shared" si="1522"/>
        <v/>
      </c>
      <c r="BX14291" s="32" t="str">
        <f t="shared" si="1509"/>
        <v/>
      </c>
      <c r="BY14291" s="32" t="str">
        <f t="shared" si="1510"/>
        <v/>
      </c>
      <c r="BZ14291" s="32" t="str">
        <f t="shared" si="1523"/>
        <v/>
      </c>
      <c r="CA14291" s="32" t="str">
        <f t="shared" si="1524"/>
        <v/>
      </c>
      <c r="CB14291" s="33">
        <f>IF(COUNTIF($CD$7:CD14291,CD14291)=1,CD14291,CD14291+COUNTIF($CD$6:CD14290,CD14291))</f>
        <v>60425</v>
      </c>
      <c r="CC14291" s="34">
        <f t="shared" si="1511"/>
        <v>55153</v>
      </c>
      <c r="CD14291" s="32">
        <f t="shared" si="1512"/>
        <v>55153</v>
      </c>
      <c r="CE14291" s="32">
        <f t="shared" si="1513"/>
        <v>0</v>
      </c>
      <c r="CF14291" s="32">
        <f t="shared" si="1514"/>
        <v>0</v>
      </c>
      <c r="CG14291" s="32" t="str">
        <f t="shared" si="1515"/>
        <v/>
      </c>
      <c r="CH14291" s="32">
        <v>286</v>
      </c>
      <c r="CI14291" s="32" t="s">
        <v>8</v>
      </c>
      <c r="CJ14291" s="32" t="str">
        <f t="shared" si="1516"/>
        <v/>
      </c>
      <c r="CK14291" s="32" t="str">
        <f t="shared" si="1517"/>
        <v/>
      </c>
      <c r="CL14291" s="32" t="str">
        <f t="shared" si="1518"/>
        <v/>
      </c>
      <c r="CM14291" s="32" t="str">
        <f t="shared" si="1519"/>
        <v/>
      </c>
      <c r="CN14291" s="32" t="str">
        <f t="shared" si="1520"/>
        <v/>
      </c>
    </row>
    <row r="14292" spans="71:92" x14ac:dyDescent="0.3">
      <c r="BS14292" s="32" t="str">
        <f>IF(Kiadasi_kiseroiv!$K$2=BT14292,BV14292,"")</f>
        <v/>
      </c>
      <c r="BT14292" s="34" t="str">
        <f t="shared" si="1507"/>
        <v/>
      </c>
      <c r="BU14292" s="32" t="str">
        <f t="shared" si="1508"/>
        <v/>
      </c>
      <c r="BV14292" s="32" t="str">
        <f t="shared" si="1521"/>
        <v/>
      </c>
      <c r="BW14292" s="32" t="str">
        <f t="shared" si="1522"/>
        <v/>
      </c>
      <c r="BX14292" s="32" t="str">
        <f t="shared" si="1509"/>
        <v/>
      </c>
      <c r="BY14292" s="32" t="str">
        <f t="shared" si="1510"/>
        <v/>
      </c>
      <c r="BZ14292" s="32" t="str">
        <f t="shared" si="1523"/>
        <v/>
      </c>
      <c r="CA14292" s="32" t="str">
        <f t="shared" si="1524"/>
        <v/>
      </c>
      <c r="CB14292" s="33">
        <f>IF(COUNTIF($CD$7:CD14292,CD14292)=1,CD14292,CD14292+COUNTIF($CD$6:CD14291,CD14292))</f>
        <v>60426</v>
      </c>
      <c r="CC14292" s="34">
        <f t="shared" si="1511"/>
        <v>55153</v>
      </c>
      <c r="CD14292" s="32">
        <f t="shared" si="1512"/>
        <v>55153</v>
      </c>
      <c r="CE14292" s="32">
        <f t="shared" si="1513"/>
        <v>0</v>
      </c>
      <c r="CF14292" s="32">
        <f t="shared" si="1514"/>
        <v>0</v>
      </c>
      <c r="CG14292" s="32" t="str">
        <f t="shared" si="1515"/>
        <v/>
      </c>
      <c r="CH14292" s="32">
        <v>287</v>
      </c>
      <c r="CI14292" s="32" t="s">
        <v>8</v>
      </c>
      <c r="CJ14292" s="32" t="str">
        <f t="shared" si="1516"/>
        <v/>
      </c>
      <c r="CK14292" s="32" t="str">
        <f t="shared" si="1517"/>
        <v/>
      </c>
      <c r="CL14292" s="32" t="str">
        <f t="shared" si="1518"/>
        <v/>
      </c>
      <c r="CM14292" s="32" t="str">
        <f t="shared" si="1519"/>
        <v/>
      </c>
      <c r="CN14292" s="32" t="str">
        <f t="shared" si="1520"/>
        <v/>
      </c>
    </row>
    <row r="14293" spans="71:92" x14ac:dyDescent="0.3">
      <c r="BS14293" s="32" t="str">
        <f>IF(Kiadasi_kiseroiv!$K$2=BT14293,BV14293,"")</f>
        <v/>
      </c>
      <c r="BT14293" s="34" t="str">
        <f t="shared" si="1507"/>
        <v/>
      </c>
      <c r="BU14293" s="32" t="str">
        <f t="shared" si="1508"/>
        <v/>
      </c>
      <c r="BV14293" s="32" t="str">
        <f t="shared" si="1521"/>
        <v/>
      </c>
      <c r="BW14293" s="32" t="str">
        <f t="shared" si="1522"/>
        <v/>
      </c>
      <c r="BX14293" s="32" t="str">
        <f t="shared" si="1509"/>
        <v/>
      </c>
      <c r="BY14293" s="32" t="str">
        <f t="shared" si="1510"/>
        <v/>
      </c>
      <c r="BZ14293" s="32" t="str">
        <f t="shared" si="1523"/>
        <v/>
      </c>
      <c r="CA14293" s="32" t="str">
        <f t="shared" si="1524"/>
        <v/>
      </c>
      <c r="CB14293" s="33">
        <f>IF(COUNTIF($CD$7:CD14293,CD14293)=1,CD14293,CD14293+COUNTIF($CD$6:CD14292,CD14293))</f>
        <v>60427</v>
      </c>
      <c r="CC14293" s="34">
        <f t="shared" si="1511"/>
        <v>55153</v>
      </c>
      <c r="CD14293" s="32">
        <f t="shared" si="1512"/>
        <v>55153</v>
      </c>
      <c r="CE14293" s="32">
        <f t="shared" si="1513"/>
        <v>0</v>
      </c>
      <c r="CF14293" s="32">
        <f t="shared" si="1514"/>
        <v>0</v>
      </c>
      <c r="CG14293" s="32" t="str">
        <f t="shared" si="1515"/>
        <v/>
      </c>
      <c r="CH14293" s="32">
        <v>288</v>
      </c>
      <c r="CI14293" s="32" t="s">
        <v>8</v>
      </c>
      <c r="CJ14293" s="32" t="str">
        <f t="shared" si="1516"/>
        <v/>
      </c>
      <c r="CK14293" s="32" t="str">
        <f t="shared" si="1517"/>
        <v/>
      </c>
      <c r="CL14293" s="32" t="str">
        <f t="shared" si="1518"/>
        <v/>
      </c>
      <c r="CM14293" s="32" t="str">
        <f t="shared" si="1519"/>
        <v/>
      </c>
      <c r="CN14293" s="32" t="str">
        <f t="shared" si="1520"/>
        <v/>
      </c>
    </row>
    <row r="14294" spans="71:92" x14ac:dyDescent="0.3">
      <c r="BS14294" s="32" t="str">
        <f>IF(Kiadasi_kiseroiv!$K$2=BT14294,BV14294,"")</f>
        <v/>
      </c>
      <c r="BT14294" s="34" t="str">
        <f t="shared" si="1507"/>
        <v/>
      </c>
      <c r="BU14294" s="32" t="str">
        <f t="shared" si="1508"/>
        <v/>
      </c>
      <c r="BV14294" s="32" t="str">
        <f t="shared" si="1521"/>
        <v/>
      </c>
      <c r="BW14294" s="32" t="str">
        <f t="shared" si="1522"/>
        <v/>
      </c>
      <c r="BX14294" s="32" t="str">
        <f t="shared" si="1509"/>
        <v/>
      </c>
      <c r="BY14294" s="32" t="str">
        <f t="shared" si="1510"/>
        <v/>
      </c>
      <c r="BZ14294" s="32" t="str">
        <f t="shared" si="1523"/>
        <v/>
      </c>
      <c r="CA14294" s="32" t="str">
        <f t="shared" si="1524"/>
        <v/>
      </c>
      <c r="CB14294" s="33">
        <f>IF(COUNTIF($CD$7:CD14294,CD14294)=1,CD14294,CD14294+COUNTIF($CD$6:CD14293,CD14294))</f>
        <v>60428</v>
      </c>
      <c r="CC14294" s="34">
        <f t="shared" si="1511"/>
        <v>55153</v>
      </c>
      <c r="CD14294" s="32">
        <f t="shared" si="1512"/>
        <v>55153</v>
      </c>
      <c r="CE14294" s="32">
        <f t="shared" si="1513"/>
        <v>0</v>
      </c>
      <c r="CF14294" s="32">
        <f t="shared" si="1514"/>
        <v>0</v>
      </c>
      <c r="CG14294" s="32" t="str">
        <f t="shared" si="1515"/>
        <v/>
      </c>
      <c r="CH14294" s="32">
        <v>289</v>
      </c>
      <c r="CI14294" s="32" t="s">
        <v>8</v>
      </c>
      <c r="CJ14294" s="32" t="str">
        <f t="shared" si="1516"/>
        <v/>
      </c>
      <c r="CK14294" s="32" t="str">
        <f t="shared" si="1517"/>
        <v/>
      </c>
      <c r="CL14294" s="32" t="str">
        <f t="shared" si="1518"/>
        <v/>
      </c>
      <c r="CM14294" s="32" t="str">
        <f t="shared" si="1519"/>
        <v/>
      </c>
      <c r="CN14294" s="32" t="str">
        <f t="shared" si="1520"/>
        <v/>
      </c>
    </row>
    <row r="14295" spans="71:92" x14ac:dyDescent="0.3">
      <c r="BS14295" s="32" t="str">
        <f>IF(Kiadasi_kiseroiv!$K$2=BT14295,BV14295,"")</f>
        <v/>
      </c>
      <c r="BT14295" s="34" t="str">
        <f t="shared" si="1507"/>
        <v/>
      </c>
      <c r="BU14295" s="32" t="str">
        <f t="shared" si="1508"/>
        <v/>
      </c>
      <c r="BV14295" s="32" t="str">
        <f t="shared" si="1521"/>
        <v/>
      </c>
      <c r="BW14295" s="32" t="str">
        <f t="shared" si="1522"/>
        <v/>
      </c>
      <c r="BX14295" s="32" t="str">
        <f t="shared" si="1509"/>
        <v/>
      </c>
      <c r="BY14295" s="32" t="str">
        <f t="shared" si="1510"/>
        <v/>
      </c>
      <c r="BZ14295" s="32" t="str">
        <f t="shared" si="1523"/>
        <v/>
      </c>
      <c r="CA14295" s="32" t="str">
        <f t="shared" si="1524"/>
        <v/>
      </c>
      <c r="CB14295" s="33">
        <f>IF(COUNTIF($CD$7:CD14295,CD14295)=1,CD14295,CD14295+COUNTIF($CD$6:CD14294,CD14295))</f>
        <v>60429</v>
      </c>
      <c r="CC14295" s="34">
        <f t="shared" si="1511"/>
        <v>55153</v>
      </c>
      <c r="CD14295" s="32">
        <f t="shared" si="1512"/>
        <v>55153</v>
      </c>
      <c r="CE14295" s="32">
        <f t="shared" si="1513"/>
        <v>0</v>
      </c>
      <c r="CF14295" s="32">
        <f t="shared" si="1514"/>
        <v>0</v>
      </c>
      <c r="CG14295" s="32" t="str">
        <f t="shared" si="1515"/>
        <v/>
      </c>
      <c r="CH14295" s="32">
        <v>290</v>
      </c>
      <c r="CI14295" s="32" t="s">
        <v>8</v>
      </c>
      <c r="CJ14295" s="32" t="str">
        <f t="shared" si="1516"/>
        <v/>
      </c>
      <c r="CK14295" s="32" t="str">
        <f t="shared" si="1517"/>
        <v/>
      </c>
      <c r="CL14295" s="32" t="str">
        <f t="shared" si="1518"/>
        <v/>
      </c>
      <c r="CM14295" s="32" t="str">
        <f t="shared" si="1519"/>
        <v/>
      </c>
      <c r="CN14295" s="32" t="str">
        <f t="shared" si="1520"/>
        <v/>
      </c>
    </row>
    <row r="14296" spans="71:92" x14ac:dyDescent="0.3">
      <c r="BS14296" s="32" t="str">
        <f>IF(Kiadasi_kiseroiv!$K$2=BT14296,BV14296,"")</f>
        <v/>
      </c>
      <c r="BT14296" s="34" t="str">
        <f t="shared" si="1507"/>
        <v/>
      </c>
      <c r="BU14296" s="32" t="str">
        <f t="shared" si="1508"/>
        <v/>
      </c>
      <c r="BV14296" s="32" t="str">
        <f t="shared" si="1521"/>
        <v/>
      </c>
      <c r="BW14296" s="32" t="str">
        <f t="shared" si="1522"/>
        <v/>
      </c>
      <c r="BX14296" s="32" t="str">
        <f t="shared" si="1509"/>
        <v/>
      </c>
      <c r="BY14296" s="32" t="str">
        <f t="shared" si="1510"/>
        <v/>
      </c>
      <c r="BZ14296" s="32" t="str">
        <f t="shared" si="1523"/>
        <v/>
      </c>
      <c r="CA14296" s="32" t="str">
        <f t="shared" si="1524"/>
        <v/>
      </c>
      <c r="CB14296" s="33">
        <f>IF(COUNTIF($CD$7:CD14296,CD14296)=1,CD14296,CD14296+COUNTIF($CD$6:CD14295,CD14296))</f>
        <v>60430</v>
      </c>
      <c r="CC14296" s="34">
        <f t="shared" si="1511"/>
        <v>55153</v>
      </c>
      <c r="CD14296" s="32">
        <f t="shared" si="1512"/>
        <v>55153</v>
      </c>
      <c r="CE14296" s="32">
        <f t="shared" si="1513"/>
        <v>0</v>
      </c>
      <c r="CF14296" s="32">
        <f t="shared" si="1514"/>
        <v>0</v>
      </c>
      <c r="CG14296" s="32" t="str">
        <f t="shared" si="1515"/>
        <v/>
      </c>
      <c r="CH14296" s="32">
        <v>291</v>
      </c>
      <c r="CI14296" s="32" t="s">
        <v>8</v>
      </c>
      <c r="CJ14296" s="32" t="str">
        <f t="shared" si="1516"/>
        <v/>
      </c>
      <c r="CK14296" s="32" t="str">
        <f t="shared" si="1517"/>
        <v/>
      </c>
      <c r="CL14296" s="32" t="str">
        <f t="shared" si="1518"/>
        <v/>
      </c>
      <c r="CM14296" s="32" t="str">
        <f t="shared" si="1519"/>
        <v/>
      </c>
      <c r="CN14296" s="32" t="str">
        <f t="shared" si="1520"/>
        <v/>
      </c>
    </row>
    <row r="14297" spans="71:92" x14ac:dyDescent="0.3">
      <c r="BS14297" s="32" t="str">
        <f>IF(Kiadasi_kiseroiv!$K$2=BT14297,BV14297,"")</f>
        <v/>
      </c>
      <c r="BT14297" s="34" t="str">
        <f t="shared" si="1507"/>
        <v/>
      </c>
      <c r="BU14297" s="32" t="str">
        <f t="shared" si="1508"/>
        <v/>
      </c>
      <c r="BV14297" s="32" t="str">
        <f t="shared" si="1521"/>
        <v/>
      </c>
      <c r="BW14297" s="32" t="str">
        <f t="shared" si="1522"/>
        <v/>
      </c>
      <c r="BX14297" s="32" t="str">
        <f t="shared" si="1509"/>
        <v/>
      </c>
      <c r="BY14297" s="32" t="str">
        <f t="shared" si="1510"/>
        <v/>
      </c>
      <c r="BZ14297" s="32" t="str">
        <f t="shared" si="1523"/>
        <v/>
      </c>
      <c r="CA14297" s="32" t="str">
        <f t="shared" si="1524"/>
        <v/>
      </c>
      <c r="CB14297" s="33">
        <f>IF(COUNTIF($CD$7:CD14297,CD14297)=1,CD14297,CD14297+COUNTIF($CD$6:CD14296,CD14297))</f>
        <v>60431</v>
      </c>
      <c r="CC14297" s="34">
        <f t="shared" si="1511"/>
        <v>55153</v>
      </c>
      <c r="CD14297" s="32">
        <f t="shared" si="1512"/>
        <v>55153</v>
      </c>
      <c r="CE14297" s="32">
        <f t="shared" si="1513"/>
        <v>0</v>
      </c>
      <c r="CF14297" s="32">
        <f t="shared" si="1514"/>
        <v>0</v>
      </c>
      <c r="CG14297" s="32" t="str">
        <f t="shared" si="1515"/>
        <v/>
      </c>
      <c r="CH14297" s="32">
        <v>292</v>
      </c>
      <c r="CI14297" s="32" t="s">
        <v>8</v>
      </c>
      <c r="CJ14297" s="32" t="str">
        <f t="shared" si="1516"/>
        <v/>
      </c>
      <c r="CK14297" s="32" t="str">
        <f t="shared" si="1517"/>
        <v/>
      </c>
      <c r="CL14297" s="32" t="str">
        <f t="shared" si="1518"/>
        <v/>
      </c>
      <c r="CM14297" s="32" t="str">
        <f t="shared" si="1519"/>
        <v/>
      </c>
      <c r="CN14297" s="32" t="str">
        <f t="shared" si="1520"/>
        <v/>
      </c>
    </row>
    <row r="14298" spans="71:92" x14ac:dyDescent="0.3">
      <c r="BS14298" s="32" t="str">
        <f>IF(Kiadasi_kiseroiv!$K$2=BT14298,BV14298,"")</f>
        <v/>
      </c>
      <c r="BT14298" s="34" t="str">
        <f t="shared" si="1507"/>
        <v/>
      </c>
      <c r="BU14298" s="32" t="str">
        <f t="shared" si="1508"/>
        <v/>
      </c>
      <c r="BV14298" s="32" t="str">
        <f t="shared" si="1521"/>
        <v/>
      </c>
      <c r="BW14298" s="32" t="str">
        <f t="shared" si="1522"/>
        <v/>
      </c>
      <c r="BX14298" s="32" t="str">
        <f t="shared" si="1509"/>
        <v/>
      </c>
      <c r="BY14298" s="32" t="str">
        <f t="shared" si="1510"/>
        <v/>
      </c>
      <c r="BZ14298" s="32" t="str">
        <f t="shared" si="1523"/>
        <v/>
      </c>
      <c r="CA14298" s="32" t="str">
        <f t="shared" si="1524"/>
        <v/>
      </c>
      <c r="CB14298" s="33">
        <f>IF(COUNTIF($CD$7:CD14298,CD14298)=1,CD14298,CD14298+COUNTIF($CD$6:CD14297,CD14298))</f>
        <v>60432</v>
      </c>
      <c r="CC14298" s="34">
        <f t="shared" si="1511"/>
        <v>55153</v>
      </c>
      <c r="CD14298" s="32">
        <f t="shared" si="1512"/>
        <v>55153</v>
      </c>
      <c r="CE14298" s="32">
        <f t="shared" si="1513"/>
        <v>0</v>
      </c>
      <c r="CF14298" s="32">
        <f t="shared" si="1514"/>
        <v>0</v>
      </c>
      <c r="CG14298" s="32" t="str">
        <f t="shared" si="1515"/>
        <v/>
      </c>
      <c r="CH14298" s="32">
        <v>293</v>
      </c>
      <c r="CI14298" s="32" t="s">
        <v>8</v>
      </c>
      <c r="CJ14298" s="32" t="str">
        <f t="shared" si="1516"/>
        <v/>
      </c>
      <c r="CK14298" s="32" t="str">
        <f t="shared" si="1517"/>
        <v/>
      </c>
      <c r="CL14298" s="32" t="str">
        <f t="shared" si="1518"/>
        <v/>
      </c>
      <c r="CM14298" s="32" t="str">
        <f t="shared" si="1519"/>
        <v/>
      </c>
      <c r="CN14298" s="32" t="str">
        <f t="shared" si="1520"/>
        <v/>
      </c>
    </row>
    <row r="14299" spans="71:92" x14ac:dyDescent="0.3">
      <c r="BS14299" s="32" t="str">
        <f>IF(Kiadasi_kiseroiv!$K$2=BT14299,BV14299,"")</f>
        <v/>
      </c>
      <c r="BT14299" s="34" t="str">
        <f t="shared" si="1507"/>
        <v/>
      </c>
      <c r="BU14299" s="32" t="str">
        <f t="shared" si="1508"/>
        <v/>
      </c>
      <c r="BV14299" s="32" t="str">
        <f t="shared" si="1521"/>
        <v/>
      </c>
      <c r="BW14299" s="32" t="str">
        <f t="shared" si="1522"/>
        <v/>
      </c>
      <c r="BX14299" s="32" t="str">
        <f t="shared" si="1509"/>
        <v/>
      </c>
      <c r="BY14299" s="32" t="str">
        <f t="shared" si="1510"/>
        <v/>
      </c>
      <c r="BZ14299" s="32" t="str">
        <f t="shared" si="1523"/>
        <v/>
      </c>
      <c r="CA14299" s="32" t="str">
        <f t="shared" si="1524"/>
        <v/>
      </c>
      <c r="CB14299" s="33">
        <f>IF(COUNTIF($CD$7:CD14299,CD14299)=1,CD14299,CD14299+COUNTIF($CD$6:CD14298,CD14299))</f>
        <v>60433</v>
      </c>
      <c r="CC14299" s="34">
        <f t="shared" si="1511"/>
        <v>55153</v>
      </c>
      <c r="CD14299" s="32">
        <f t="shared" si="1512"/>
        <v>55153</v>
      </c>
      <c r="CE14299" s="32">
        <f t="shared" si="1513"/>
        <v>0</v>
      </c>
      <c r="CF14299" s="32">
        <f t="shared" si="1514"/>
        <v>0</v>
      </c>
      <c r="CG14299" s="32" t="str">
        <f t="shared" si="1515"/>
        <v/>
      </c>
      <c r="CH14299" s="32">
        <v>294</v>
      </c>
      <c r="CI14299" s="32" t="s">
        <v>8</v>
      </c>
      <c r="CJ14299" s="32" t="str">
        <f t="shared" si="1516"/>
        <v/>
      </c>
      <c r="CK14299" s="32" t="str">
        <f t="shared" si="1517"/>
        <v/>
      </c>
      <c r="CL14299" s="32" t="str">
        <f t="shared" si="1518"/>
        <v/>
      </c>
      <c r="CM14299" s="32" t="str">
        <f t="shared" si="1519"/>
        <v/>
      </c>
      <c r="CN14299" s="32" t="str">
        <f t="shared" si="1520"/>
        <v/>
      </c>
    </row>
    <row r="14300" spans="71:92" x14ac:dyDescent="0.3">
      <c r="BS14300" s="32" t="str">
        <f>IF(Kiadasi_kiseroiv!$K$2=BT14300,BV14300,"")</f>
        <v/>
      </c>
      <c r="BT14300" s="34" t="str">
        <f t="shared" si="1507"/>
        <v/>
      </c>
      <c r="BU14300" s="32" t="str">
        <f t="shared" si="1508"/>
        <v/>
      </c>
      <c r="BV14300" s="32" t="str">
        <f t="shared" si="1521"/>
        <v/>
      </c>
      <c r="BW14300" s="32" t="str">
        <f t="shared" si="1522"/>
        <v/>
      </c>
      <c r="BX14300" s="32" t="str">
        <f t="shared" si="1509"/>
        <v/>
      </c>
      <c r="BY14300" s="32" t="str">
        <f t="shared" si="1510"/>
        <v/>
      </c>
      <c r="BZ14300" s="32" t="str">
        <f t="shared" si="1523"/>
        <v/>
      </c>
      <c r="CA14300" s="32" t="str">
        <f t="shared" si="1524"/>
        <v/>
      </c>
      <c r="CB14300" s="33">
        <f>IF(COUNTIF($CD$7:CD14300,CD14300)=1,CD14300,CD14300+COUNTIF($CD$6:CD14299,CD14300))</f>
        <v>60434</v>
      </c>
      <c r="CC14300" s="34">
        <f t="shared" si="1511"/>
        <v>55153</v>
      </c>
      <c r="CD14300" s="32">
        <f t="shared" si="1512"/>
        <v>55153</v>
      </c>
      <c r="CE14300" s="32">
        <f t="shared" si="1513"/>
        <v>0</v>
      </c>
      <c r="CF14300" s="32">
        <f t="shared" si="1514"/>
        <v>0</v>
      </c>
      <c r="CG14300" s="32" t="str">
        <f t="shared" si="1515"/>
        <v/>
      </c>
      <c r="CH14300" s="32">
        <v>295</v>
      </c>
      <c r="CI14300" s="32" t="s">
        <v>8</v>
      </c>
      <c r="CJ14300" s="32" t="str">
        <f t="shared" si="1516"/>
        <v/>
      </c>
      <c r="CK14300" s="32" t="str">
        <f t="shared" si="1517"/>
        <v/>
      </c>
      <c r="CL14300" s="32" t="str">
        <f t="shared" si="1518"/>
        <v/>
      </c>
      <c r="CM14300" s="32" t="str">
        <f t="shared" si="1519"/>
        <v/>
      </c>
      <c r="CN14300" s="32" t="str">
        <f t="shared" si="1520"/>
        <v/>
      </c>
    </row>
    <row r="14301" spans="71:92" x14ac:dyDescent="0.3">
      <c r="BS14301" s="32" t="str">
        <f>IF(Kiadasi_kiseroiv!$K$2=BT14301,BV14301,"")</f>
        <v/>
      </c>
      <c r="BT14301" s="34" t="str">
        <f t="shared" si="1507"/>
        <v/>
      </c>
      <c r="BU14301" s="32" t="str">
        <f t="shared" si="1508"/>
        <v/>
      </c>
      <c r="BV14301" s="32" t="str">
        <f t="shared" si="1521"/>
        <v/>
      </c>
      <c r="BW14301" s="32" t="str">
        <f t="shared" si="1522"/>
        <v/>
      </c>
      <c r="BX14301" s="32" t="str">
        <f t="shared" si="1509"/>
        <v/>
      </c>
      <c r="BY14301" s="32" t="str">
        <f t="shared" si="1510"/>
        <v/>
      </c>
      <c r="BZ14301" s="32" t="str">
        <f t="shared" si="1523"/>
        <v/>
      </c>
      <c r="CA14301" s="32" t="str">
        <f t="shared" si="1524"/>
        <v/>
      </c>
      <c r="CB14301" s="33">
        <f>IF(COUNTIF($CD$7:CD14301,CD14301)=1,CD14301,CD14301+COUNTIF($CD$6:CD14300,CD14301))</f>
        <v>60435</v>
      </c>
      <c r="CC14301" s="34">
        <f t="shared" si="1511"/>
        <v>55153</v>
      </c>
      <c r="CD14301" s="32">
        <f t="shared" si="1512"/>
        <v>55153</v>
      </c>
      <c r="CE14301" s="32">
        <f t="shared" si="1513"/>
        <v>0</v>
      </c>
      <c r="CF14301" s="32">
        <f t="shared" si="1514"/>
        <v>0</v>
      </c>
      <c r="CG14301" s="32" t="str">
        <f t="shared" si="1515"/>
        <v/>
      </c>
      <c r="CH14301" s="32">
        <v>296</v>
      </c>
      <c r="CI14301" s="32" t="s">
        <v>8</v>
      </c>
      <c r="CJ14301" s="32" t="str">
        <f t="shared" si="1516"/>
        <v/>
      </c>
      <c r="CK14301" s="32" t="str">
        <f t="shared" si="1517"/>
        <v/>
      </c>
      <c r="CL14301" s="32" t="str">
        <f t="shared" si="1518"/>
        <v/>
      </c>
      <c r="CM14301" s="32" t="str">
        <f t="shared" si="1519"/>
        <v/>
      </c>
      <c r="CN14301" s="32" t="str">
        <f t="shared" si="1520"/>
        <v/>
      </c>
    </row>
    <row r="14302" spans="71:92" x14ac:dyDescent="0.3">
      <c r="BS14302" s="32" t="str">
        <f>IF(Kiadasi_kiseroiv!$K$2=BT14302,BV14302,"")</f>
        <v/>
      </c>
      <c r="BT14302" s="34" t="str">
        <f t="shared" si="1507"/>
        <v/>
      </c>
      <c r="BU14302" s="32" t="str">
        <f t="shared" si="1508"/>
        <v/>
      </c>
      <c r="BV14302" s="32" t="str">
        <f t="shared" si="1521"/>
        <v/>
      </c>
      <c r="BW14302" s="32" t="str">
        <f t="shared" si="1522"/>
        <v/>
      </c>
      <c r="BX14302" s="32" t="str">
        <f t="shared" si="1509"/>
        <v/>
      </c>
      <c r="BY14302" s="32" t="str">
        <f t="shared" si="1510"/>
        <v/>
      </c>
      <c r="BZ14302" s="32" t="str">
        <f t="shared" si="1523"/>
        <v/>
      </c>
      <c r="CA14302" s="32" t="str">
        <f t="shared" si="1524"/>
        <v/>
      </c>
      <c r="CB14302" s="33">
        <f>IF(COUNTIF($CD$7:CD14302,CD14302)=1,CD14302,CD14302+COUNTIF($CD$6:CD14301,CD14302))</f>
        <v>60436</v>
      </c>
      <c r="CC14302" s="34">
        <f t="shared" si="1511"/>
        <v>55153</v>
      </c>
      <c r="CD14302" s="32">
        <f t="shared" si="1512"/>
        <v>55153</v>
      </c>
      <c r="CE14302" s="32">
        <f t="shared" si="1513"/>
        <v>0</v>
      </c>
      <c r="CF14302" s="32">
        <f t="shared" si="1514"/>
        <v>0</v>
      </c>
      <c r="CG14302" s="32" t="str">
        <f t="shared" si="1515"/>
        <v/>
      </c>
      <c r="CH14302" s="32">
        <v>297</v>
      </c>
      <c r="CI14302" s="32" t="s">
        <v>8</v>
      </c>
      <c r="CJ14302" s="32" t="str">
        <f t="shared" si="1516"/>
        <v/>
      </c>
      <c r="CK14302" s="32" t="str">
        <f t="shared" si="1517"/>
        <v/>
      </c>
      <c r="CL14302" s="32" t="str">
        <f t="shared" si="1518"/>
        <v/>
      </c>
      <c r="CM14302" s="32" t="str">
        <f t="shared" si="1519"/>
        <v/>
      </c>
      <c r="CN14302" s="32" t="str">
        <f t="shared" si="1520"/>
        <v/>
      </c>
    </row>
    <row r="14303" spans="71:92" x14ac:dyDescent="0.3">
      <c r="BS14303" s="32" t="str">
        <f>IF(Kiadasi_kiseroiv!$K$2=BT14303,BV14303,"")</f>
        <v/>
      </c>
      <c r="BT14303" s="34" t="str">
        <f t="shared" si="1507"/>
        <v/>
      </c>
      <c r="BU14303" s="32" t="str">
        <f t="shared" si="1508"/>
        <v/>
      </c>
      <c r="BV14303" s="32" t="str">
        <f t="shared" si="1521"/>
        <v/>
      </c>
      <c r="BW14303" s="32" t="str">
        <f t="shared" si="1522"/>
        <v/>
      </c>
      <c r="BX14303" s="32" t="str">
        <f t="shared" si="1509"/>
        <v/>
      </c>
      <c r="BY14303" s="32" t="str">
        <f t="shared" si="1510"/>
        <v/>
      </c>
      <c r="BZ14303" s="32" t="str">
        <f t="shared" si="1523"/>
        <v/>
      </c>
      <c r="CA14303" s="32" t="str">
        <f t="shared" si="1524"/>
        <v/>
      </c>
      <c r="CB14303" s="33">
        <f>IF(COUNTIF($CD$7:CD14303,CD14303)=1,CD14303,CD14303+COUNTIF($CD$6:CD14302,CD14303))</f>
        <v>60437</v>
      </c>
      <c r="CC14303" s="34">
        <f t="shared" si="1511"/>
        <v>55153</v>
      </c>
      <c r="CD14303" s="32">
        <f t="shared" si="1512"/>
        <v>55153</v>
      </c>
      <c r="CE14303" s="32">
        <f t="shared" si="1513"/>
        <v>0</v>
      </c>
      <c r="CF14303" s="32">
        <f t="shared" si="1514"/>
        <v>0</v>
      </c>
      <c r="CG14303" s="32" t="str">
        <f t="shared" si="1515"/>
        <v/>
      </c>
      <c r="CH14303" s="32">
        <v>298</v>
      </c>
      <c r="CI14303" s="32" t="s">
        <v>8</v>
      </c>
      <c r="CJ14303" s="32" t="str">
        <f t="shared" si="1516"/>
        <v/>
      </c>
      <c r="CK14303" s="32" t="str">
        <f t="shared" si="1517"/>
        <v/>
      </c>
      <c r="CL14303" s="32" t="str">
        <f t="shared" si="1518"/>
        <v/>
      </c>
      <c r="CM14303" s="32" t="str">
        <f t="shared" si="1519"/>
        <v/>
      </c>
      <c r="CN14303" s="32" t="str">
        <f t="shared" si="1520"/>
        <v/>
      </c>
    </row>
    <row r="14304" spans="71:92" x14ac:dyDescent="0.3">
      <c r="BS14304" s="32" t="str">
        <f>IF(Kiadasi_kiseroiv!$K$2=BT14304,BV14304,"")</f>
        <v/>
      </c>
      <c r="BT14304" s="34" t="str">
        <f t="shared" si="1507"/>
        <v/>
      </c>
      <c r="BU14304" s="32" t="str">
        <f t="shared" si="1508"/>
        <v/>
      </c>
      <c r="BV14304" s="32" t="str">
        <f t="shared" si="1521"/>
        <v/>
      </c>
      <c r="BW14304" s="32" t="str">
        <f t="shared" si="1522"/>
        <v/>
      </c>
      <c r="BX14304" s="32" t="str">
        <f t="shared" si="1509"/>
        <v/>
      </c>
      <c r="BY14304" s="32" t="str">
        <f t="shared" si="1510"/>
        <v/>
      </c>
      <c r="BZ14304" s="32" t="str">
        <f t="shared" si="1523"/>
        <v/>
      </c>
      <c r="CA14304" s="32" t="str">
        <f t="shared" si="1524"/>
        <v/>
      </c>
      <c r="CB14304" s="33">
        <f>IF(COUNTIF($CD$7:CD14304,CD14304)=1,CD14304,CD14304+COUNTIF($CD$6:CD14303,CD14304))</f>
        <v>60438</v>
      </c>
      <c r="CC14304" s="34">
        <f t="shared" si="1511"/>
        <v>55153</v>
      </c>
      <c r="CD14304" s="32">
        <f t="shared" si="1512"/>
        <v>55153</v>
      </c>
      <c r="CE14304" s="32">
        <f t="shared" si="1513"/>
        <v>0</v>
      </c>
      <c r="CF14304" s="32">
        <f t="shared" si="1514"/>
        <v>0</v>
      </c>
      <c r="CG14304" s="32" t="str">
        <f t="shared" si="1515"/>
        <v/>
      </c>
      <c r="CH14304" s="32">
        <v>299</v>
      </c>
      <c r="CI14304" s="32" t="s">
        <v>8</v>
      </c>
      <c r="CJ14304" s="32" t="str">
        <f t="shared" si="1516"/>
        <v/>
      </c>
      <c r="CK14304" s="32" t="str">
        <f t="shared" si="1517"/>
        <v/>
      </c>
      <c r="CL14304" s="32" t="str">
        <f t="shared" si="1518"/>
        <v/>
      </c>
      <c r="CM14304" s="32" t="str">
        <f t="shared" si="1519"/>
        <v/>
      </c>
      <c r="CN14304" s="32" t="str">
        <f t="shared" si="1520"/>
        <v/>
      </c>
    </row>
    <row r="14305" spans="71:92" x14ac:dyDescent="0.3">
      <c r="BS14305" s="32" t="str">
        <f>IF(Kiadasi_kiseroiv!$K$2=BT14305,BV14305,"")</f>
        <v/>
      </c>
      <c r="BT14305" s="34" t="str">
        <f t="shared" si="1507"/>
        <v/>
      </c>
      <c r="BU14305" s="32" t="str">
        <f t="shared" si="1508"/>
        <v/>
      </c>
      <c r="BV14305" s="32" t="str">
        <f t="shared" si="1521"/>
        <v/>
      </c>
      <c r="BW14305" s="32" t="str">
        <f t="shared" si="1522"/>
        <v/>
      </c>
      <c r="BX14305" s="32" t="str">
        <f t="shared" si="1509"/>
        <v/>
      </c>
      <c r="BY14305" s="32" t="str">
        <f t="shared" si="1510"/>
        <v/>
      </c>
      <c r="BZ14305" s="32" t="str">
        <f t="shared" si="1523"/>
        <v/>
      </c>
      <c r="CA14305" s="32" t="str">
        <f t="shared" si="1524"/>
        <v/>
      </c>
      <c r="CB14305" s="33">
        <f>IF(COUNTIF($CD$7:CD14305,CD14305)=1,CD14305,CD14305+COUNTIF($CD$6:CD14304,CD14305))</f>
        <v>60439</v>
      </c>
      <c r="CC14305" s="34">
        <f t="shared" si="1511"/>
        <v>55153</v>
      </c>
      <c r="CD14305" s="32">
        <f t="shared" si="1512"/>
        <v>55153</v>
      </c>
      <c r="CE14305" s="32">
        <f t="shared" si="1513"/>
        <v>0</v>
      </c>
      <c r="CF14305" s="32">
        <f t="shared" si="1514"/>
        <v>0</v>
      </c>
      <c r="CG14305" s="32" t="str">
        <f t="shared" si="1515"/>
        <v/>
      </c>
      <c r="CH14305" s="32">
        <v>300</v>
      </c>
      <c r="CI14305" s="32" t="s">
        <v>8</v>
      </c>
      <c r="CJ14305" s="32" t="str">
        <f t="shared" si="1516"/>
        <v/>
      </c>
      <c r="CK14305" s="32" t="str">
        <f t="shared" si="1517"/>
        <v/>
      </c>
      <c r="CL14305" s="32" t="str">
        <f t="shared" si="1518"/>
        <v/>
      </c>
      <c r="CM14305" s="32" t="str">
        <f t="shared" si="1519"/>
        <v/>
      </c>
      <c r="CN14305" s="32" t="str">
        <f t="shared" si="1520"/>
        <v/>
      </c>
    </row>
    <row r="14306" spans="71:92" x14ac:dyDescent="0.3">
      <c r="BS14306" s="32" t="str">
        <f>IF(Kiadasi_kiseroiv!$K$2=BT14306,BV14306,"")</f>
        <v/>
      </c>
      <c r="BT14306" s="34" t="str">
        <f t="shared" si="1507"/>
        <v/>
      </c>
      <c r="BU14306" s="32" t="str">
        <f t="shared" si="1508"/>
        <v/>
      </c>
      <c r="BV14306" s="32" t="str">
        <f t="shared" si="1521"/>
        <v/>
      </c>
      <c r="BW14306" s="32" t="str">
        <f t="shared" si="1522"/>
        <v/>
      </c>
      <c r="BX14306" s="32" t="str">
        <f t="shared" si="1509"/>
        <v/>
      </c>
      <c r="BY14306" s="32" t="str">
        <f t="shared" si="1510"/>
        <v/>
      </c>
      <c r="BZ14306" s="32" t="str">
        <f t="shared" si="1523"/>
        <v/>
      </c>
      <c r="CA14306" s="32" t="str">
        <f t="shared" si="1524"/>
        <v/>
      </c>
      <c r="CB14306" s="33">
        <f>IF(COUNTIF($CD$7:CD14306,CD14306)=1,CD14306,CD14306+COUNTIF($CD$6:CD14305,CD14306))</f>
        <v>60440</v>
      </c>
      <c r="CC14306" s="34">
        <f t="shared" si="1511"/>
        <v>55153</v>
      </c>
      <c r="CD14306" s="32">
        <f t="shared" si="1512"/>
        <v>55153</v>
      </c>
      <c r="CE14306" s="32">
        <f t="shared" si="1513"/>
        <v>0</v>
      </c>
      <c r="CF14306" s="32">
        <f t="shared" si="1514"/>
        <v>0</v>
      </c>
      <c r="CG14306" s="32" t="str">
        <f t="shared" si="1515"/>
        <v/>
      </c>
      <c r="CH14306" s="32">
        <v>301</v>
      </c>
      <c r="CI14306" s="32" t="s">
        <v>8</v>
      </c>
      <c r="CJ14306" s="32" t="str">
        <f t="shared" si="1516"/>
        <v/>
      </c>
      <c r="CK14306" s="32" t="str">
        <f t="shared" si="1517"/>
        <v/>
      </c>
      <c r="CL14306" s="32" t="str">
        <f t="shared" si="1518"/>
        <v/>
      </c>
      <c r="CM14306" s="32" t="str">
        <f t="shared" si="1519"/>
        <v/>
      </c>
      <c r="CN14306" s="32" t="str">
        <f t="shared" si="1520"/>
        <v/>
      </c>
    </row>
    <row r="14307" spans="71:92" x14ac:dyDescent="0.3">
      <c r="BS14307" s="32" t="str">
        <f>IF(Kiadasi_kiseroiv!$K$2=BT14307,BV14307,"")</f>
        <v/>
      </c>
      <c r="BT14307" s="34" t="str">
        <f t="shared" si="1507"/>
        <v/>
      </c>
      <c r="BU14307" s="32" t="str">
        <f t="shared" si="1508"/>
        <v/>
      </c>
      <c r="BV14307" s="32" t="str">
        <f t="shared" si="1521"/>
        <v/>
      </c>
      <c r="BW14307" s="32" t="str">
        <f t="shared" si="1522"/>
        <v/>
      </c>
      <c r="BX14307" s="32" t="str">
        <f t="shared" si="1509"/>
        <v/>
      </c>
      <c r="BY14307" s="32" t="str">
        <f t="shared" si="1510"/>
        <v/>
      </c>
      <c r="BZ14307" s="32" t="str">
        <f t="shared" si="1523"/>
        <v/>
      </c>
      <c r="CA14307" s="32" t="str">
        <f t="shared" si="1524"/>
        <v/>
      </c>
      <c r="CB14307" s="33">
        <f>IF(COUNTIF($CD$7:CD14307,CD14307)=1,CD14307,CD14307+COUNTIF($CD$6:CD14306,CD14307))</f>
        <v>60441</v>
      </c>
      <c r="CC14307" s="34">
        <f t="shared" si="1511"/>
        <v>55153</v>
      </c>
      <c r="CD14307" s="32">
        <f t="shared" si="1512"/>
        <v>55153</v>
      </c>
      <c r="CE14307" s="32">
        <f t="shared" si="1513"/>
        <v>0</v>
      </c>
      <c r="CF14307" s="32">
        <f t="shared" si="1514"/>
        <v>0</v>
      </c>
      <c r="CG14307" s="32" t="str">
        <f t="shared" si="1515"/>
        <v/>
      </c>
      <c r="CH14307" s="32">
        <v>302</v>
      </c>
      <c r="CI14307" s="32" t="s">
        <v>8</v>
      </c>
      <c r="CJ14307" s="32" t="str">
        <f t="shared" si="1516"/>
        <v/>
      </c>
      <c r="CK14307" s="32" t="str">
        <f t="shared" si="1517"/>
        <v/>
      </c>
      <c r="CL14307" s="32" t="str">
        <f t="shared" si="1518"/>
        <v/>
      </c>
      <c r="CM14307" s="32" t="str">
        <f t="shared" si="1519"/>
        <v/>
      </c>
      <c r="CN14307" s="32" t="str">
        <f t="shared" si="1520"/>
        <v/>
      </c>
    </row>
    <row r="14308" spans="71:92" x14ac:dyDescent="0.3">
      <c r="BS14308" s="32" t="str">
        <f>IF(Kiadasi_kiseroiv!$K$2=BT14308,BV14308,"")</f>
        <v/>
      </c>
      <c r="BT14308" s="34" t="str">
        <f t="shared" si="1507"/>
        <v/>
      </c>
      <c r="BU14308" s="32" t="str">
        <f t="shared" si="1508"/>
        <v/>
      </c>
      <c r="BV14308" s="32" t="str">
        <f t="shared" si="1521"/>
        <v/>
      </c>
      <c r="BW14308" s="32" t="str">
        <f t="shared" si="1522"/>
        <v/>
      </c>
      <c r="BX14308" s="32" t="str">
        <f t="shared" si="1509"/>
        <v/>
      </c>
      <c r="BY14308" s="32" t="str">
        <f t="shared" si="1510"/>
        <v/>
      </c>
      <c r="BZ14308" s="32" t="str">
        <f t="shared" si="1523"/>
        <v/>
      </c>
      <c r="CA14308" s="32" t="str">
        <f t="shared" si="1524"/>
        <v/>
      </c>
      <c r="CB14308" s="33">
        <f>IF(COUNTIF($CD$7:CD14308,CD14308)=1,CD14308,CD14308+COUNTIF($CD$6:CD14307,CD14308))</f>
        <v>60442</v>
      </c>
      <c r="CC14308" s="34">
        <f t="shared" si="1511"/>
        <v>55153</v>
      </c>
      <c r="CD14308" s="32">
        <f t="shared" si="1512"/>
        <v>55153</v>
      </c>
      <c r="CE14308" s="32">
        <f t="shared" si="1513"/>
        <v>0</v>
      </c>
      <c r="CF14308" s="32">
        <f t="shared" si="1514"/>
        <v>0</v>
      </c>
      <c r="CG14308" s="32" t="str">
        <f t="shared" si="1515"/>
        <v/>
      </c>
      <c r="CH14308" s="32">
        <v>303</v>
      </c>
      <c r="CI14308" s="32" t="s">
        <v>8</v>
      </c>
      <c r="CJ14308" s="32" t="str">
        <f t="shared" si="1516"/>
        <v/>
      </c>
      <c r="CK14308" s="32" t="str">
        <f t="shared" si="1517"/>
        <v/>
      </c>
      <c r="CL14308" s="32" t="str">
        <f t="shared" si="1518"/>
        <v/>
      </c>
      <c r="CM14308" s="32" t="str">
        <f t="shared" si="1519"/>
        <v/>
      </c>
      <c r="CN14308" s="32" t="str">
        <f t="shared" si="1520"/>
        <v/>
      </c>
    </row>
    <row r="14309" spans="71:92" x14ac:dyDescent="0.3">
      <c r="BS14309" s="32" t="str">
        <f>IF(Kiadasi_kiseroiv!$K$2=BT14309,BV14309,"")</f>
        <v/>
      </c>
      <c r="BT14309" s="34" t="str">
        <f t="shared" si="1507"/>
        <v/>
      </c>
      <c r="BU14309" s="32" t="str">
        <f t="shared" si="1508"/>
        <v/>
      </c>
      <c r="BV14309" s="32" t="str">
        <f t="shared" si="1521"/>
        <v/>
      </c>
      <c r="BW14309" s="32" t="str">
        <f t="shared" si="1522"/>
        <v/>
      </c>
      <c r="BX14309" s="32" t="str">
        <f t="shared" si="1509"/>
        <v/>
      </c>
      <c r="BY14309" s="32" t="str">
        <f t="shared" si="1510"/>
        <v/>
      </c>
      <c r="BZ14309" s="32" t="str">
        <f t="shared" si="1523"/>
        <v/>
      </c>
      <c r="CA14309" s="32" t="str">
        <f t="shared" si="1524"/>
        <v/>
      </c>
      <c r="CB14309" s="33">
        <f>IF(COUNTIF($CD$7:CD14309,CD14309)=1,CD14309,CD14309+COUNTIF($CD$6:CD14308,CD14309))</f>
        <v>60443</v>
      </c>
      <c r="CC14309" s="34">
        <f t="shared" si="1511"/>
        <v>55153</v>
      </c>
      <c r="CD14309" s="32">
        <f t="shared" si="1512"/>
        <v>55153</v>
      </c>
      <c r="CE14309" s="32">
        <f t="shared" si="1513"/>
        <v>0</v>
      </c>
      <c r="CF14309" s="32">
        <f t="shared" si="1514"/>
        <v>0</v>
      </c>
      <c r="CG14309" s="32" t="str">
        <f t="shared" si="1515"/>
        <v/>
      </c>
      <c r="CH14309" s="32">
        <v>304</v>
      </c>
      <c r="CI14309" s="32" t="s">
        <v>8</v>
      </c>
      <c r="CJ14309" s="32" t="str">
        <f t="shared" si="1516"/>
        <v/>
      </c>
      <c r="CK14309" s="32" t="str">
        <f t="shared" si="1517"/>
        <v/>
      </c>
      <c r="CL14309" s="32" t="str">
        <f t="shared" si="1518"/>
        <v/>
      </c>
      <c r="CM14309" s="32" t="str">
        <f t="shared" si="1519"/>
        <v/>
      </c>
      <c r="CN14309" s="32" t="str">
        <f t="shared" si="1520"/>
        <v/>
      </c>
    </row>
    <row r="14310" spans="71:92" x14ac:dyDescent="0.3">
      <c r="BS14310" s="32" t="str">
        <f>IF(Kiadasi_kiseroiv!$K$2=BT14310,BV14310,"")</f>
        <v/>
      </c>
      <c r="BT14310" s="34" t="str">
        <f t="shared" si="1507"/>
        <v/>
      </c>
      <c r="BU14310" s="32" t="str">
        <f t="shared" si="1508"/>
        <v/>
      </c>
      <c r="BV14310" s="32" t="str">
        <f t="shared" si="1521"/>
        <v/>
      </c>
      <c r="BW14310" s="32" t="str">
        <f t="shared" si="1522"/>
        <v/>
      </c>
      <c r="BX14310" s="32" t="str">
        <f t="shared" si="1509"/>
        <v/>
      </c>
      <c r="BY14310" s="32" t="str">
        <f t="shared" si="1510"/>
        <v/>
      </c>
      <c r="BZ14310" s="32" t="str">
        <f t="shared" si="1523"/>
        <v/>
      </c>
      <c r="CA14310" s="32" t="str">
        <f t="shared" si="1524"/>
        <v/>
      </c>
      <c r="CB14310" s="33">
        <f>IF(COUNTIF($CD$7:CD14310,CD14310)=1,CD14310,CD14310+COUNTIF($CD$6:CD14309,CD14310))</f>
        <v>60444</v>
      </c>
      <c r="CC14310" s="34">
        <f t="shared" si="1511"/>
        <v>55153</v>
      </c>
      <c r="CD14310" s="32">
        <f t="shared" si="1512"/>
        <v>55153</v>
      </c>
      <c r="CE14310" s="32">
        <f t="shared" si="1513"/>
        <v>0</v>
      </c>
      <c r="CF14310" s="32">
        <f t="shared" si="1514"/>
        <v>0</v>
      </c>
      <c r="CG14310" s="32" t="str">
        <f t="shared" si="1515"/>
        <v/>
      </c>
      <c r="CH14310" s="32">
        <v>305</v>
      </c>
      <c r="CI14310" s="32" t="s">
        <v>8</v>
      </c>
      <c r="CJ14310" s="32" t="str">
        <f t="shared" si="1516"/>
        <v/>
      </c>
      <c r="CK14310" s="32" t="str">
        <f t="shared" si="1517"/>
        <v/>
      </c>
      <c r="CL14310" s="32" t="str">
        <f t="shared" si="1518"/>
        <v/>
      </c>
      <c r="CM14310" s="32" t="str">
        <f t="shared" si="1519"/>
        <v/>
      </c>
      <c r="CN14310" s="32" t="str">
        <f t="shared" si="1520"/>
        <v/>
      </c>
    </row>
    <row r="14311" spans="71:92" x14ac:dyDescent="0.3">
      <c r="BS14311" s="32" t="str">
        <f>IF(Kiadasi_kiseroiv!$K$2=BT14311,BV14311,"")</f>
        <v/>
      </c>
      <c r="BT14311" s="34" t="str">
        <f t="shared" si="1507"/>
        <v/>
      </c>
      <c r="BU14311" s="32" t="str">
        <f t="shared" si="1508"/>
        <v/>
      </c>
      <c r="BV14311" s="32" t="str">
        <f t="shared" si="1521"/>
        <v/>
      </c>
      <c r="BW14311" s="32" t="str">
        <f t="shared" si="1522"/>
        <v/>
      </c>
      <c r="BX14311" s="32" t="str">
        <f t="shared" si="1509"/>
        <v/>
      </c>
      <c r="BY14311" s="32" t="str">
        <f t="shared" si="1510"/>
        <v/>
      </c>
      <c r="BZ14311" s="32" t="str">
        <f t="shared" si="1523"/>
        <v/>
      </c>
      <c r="CA14311" s="32" t="str">
        <f t="shared" si="1524"/>
        <v/>
      </c>
      <c r="CB14311" s="33">
        <f>IF(COUNTIF($CD$7:CD14311,CD14311)=1,CD14311,CD14311+COUNTIF($CD$6:CD14310,CD14311))</f>
        <v>60445</v>
      </c>
      <c r="CC14311" s="34">
        <f t="shared" si="1511"/>
        <v>55153</v>
      </c>
      <c r="CD14311" s="32">
        <f t="shared" si="1512"/>
        <v>55153</v>
      </c>
      <c r="CE14311" s="32">
        <f t="shared" si="1513"/>
        <v>0</v>
      </c>
      <c r="CF14311" s="32">
        <f t="shared" si="1514"/>
        <v>0</v>
      </c>
      <c r="CG14311" s="32" t="str">
        <f t="shared" si="1515"/>
        <v/>
      </c>
      <c r="CH14311" s="32">
        <v>306</v>
      </c>
      <c r="CI14311" s="32" t="s">
        <v>8</v>
      </c>
      <c r="CJ14311" s="32" t="str">
        <f t="shared" si="1516"/>
        <v/>
      </c>
      <c r="CK14311" s="32" t="str">
        <f t="shared" si="1517"/>
        <v/>
      </c>
      <c r="CL14311" s="32" t="str">
        <f t="shared" si="1518"/>
        <v/>
      </c>
      <c r="CM14311" s="32" t="str">
        <f t="shared" si="1519"/>
        <v/>
      </c>
      <c r="CN14311" s="32" t="str">
        <f t="shared" si="1520"/>
        <v/>
      </c>
    </row>
    <row r="14312" spans="71:92" x14ac:dyDescent="0.3">
      <c r="BS14312" s="32" t="str">
        <f>IF(Kiadasi_kiseroiv!$K$2=BT14312,BV14312,"")</f>
        <v/>
      </c>
      <c r="BT14312" s="34" t="str">
        <f t="shared" si="1507"/>
        <v/>
      </c>
      <c r="BU14312" s="32" t="str">
        <f t="shared" si="1508"/>
        <v/>
      </c>
      <c r="BV14312" s="32" t="str">
        <f t="shared" si="1521"/>
        <v/>
      </c>
      <c r="BW14312" s="32" t="str">
        <f t="shared" si="1522"/>
        <v/>
      </c>
      <c r="BX14312" s="32" t="str">
        <f t="shared" si="1509"/>
        <v/>
      </c>
      <c r="BY14312" s="32" t="str">
        <f t="shared" si="1510"/>
        <v/>
      </c>
      <c r="BZ14312" s="32" t="str">
        <f t="shared" si="1523"/>
        <v/>
      </c>
      <c r="CA14312" s="32" t="str">
        <f t="shared" si="1524"/>
        <v/>
      </c>
      <c r="CB14312" s="33">
        <f>IF(COUNTIF($CD$7:CD14312,CD14312)=1,CD14312,CD14312+COUNTIF($CD$6:CD14311,CD14312))</f>
        <v>60446</v>
      </c>
      <c r="CC14312" s="34">
        <f t="shared" si="1511"/>
        <v>55153</v>
      </c>
      <c r="CD14312" s="32">
        <f t="shared" si="1512"/>
        <v>55153</v>
      </c>
      <c r="CE14312" s="32">
        <f t="shared" si="1513"/>
        <v>0</v>
      </c>
      <c r="CF14312" s="32">
        <f t="shared" si="1514"/>
        <v>0</v>
      </c>
      <c r="CG14312" s="32" t="str">
        <f t="shared" si="1515"/>
        <v/>
      </c>
      <c r="CH14312" s="32">
        <v>307</v>
      </c>
      <c r="CI14312" s="32" t="s">
        <v>8</v>
      </c>
      <c r="CJ14312" s="32" t="str">
        <f t="shared" si="1516"/>
        <v/>
      </c>
      <c r="CK14312" s="32" t="str">
        <f t="shared" si="1517"/>
        <v/>
      </c>
      <c r="CL14312" s="32" t="str">
        <f t="shared" si="1518"/>
        <v/>
      </c>
      <c r="CM14312" s="32" t="str">
        <f t="shared" si="1519"/>
        <v/>
      </c>
      <c r="CN14312" s="32" t="str">
        <f t="shared" si="1520"/>
        <v/>
      </c>
    </row>
    <row r="14313" spans="71:92" x14ac:dyDescent="0.3">
      <c r="BS14313" s="32" t="str">
        <f>IF(Kiadasi_kiseroiv!$K$2=BT14313,BV14313,"")</f>
        <v/>
      </c>
      <c r="BT14313" s="34" t="str">
        <f t="shared" si="1507"/>
        <v/>
      </c>
      <c r="BU14313" s="32" t="str">
        <f t="shared" si="1508"/>
        <v/>
      </c>
      <c r="BV14313" s="32" t="str">
        <f t="shared" si="1521"/>
        <v/>
      </c>
      <c r="BW14313" s="32" t="str">
        <f t="shared" si="1522"/>
        <v/>
      </c>
      <c r="BX14313" s="32" t="str">
        <f t="shared" si="1509"/>
        <v/>
      </c>
      <c r="BY14313" s="32" t="str">
        <f t="shared" si="1510"/>
        <v/>
      </c>
      <c r="BZ14313" s="32" t="str">
        <f t="shared" si="1523"/>
        <v/>
      </c>
      <c r="CA14313" s="32" t="str">
        <f t="shared" si="1524"/>
        <v/>
      </c>
      <c r="CB14313" s="33">
        <f>IF(COUNTIF($CD$7:CD14313,CD14313)=1,CD14313,CD14313+COUNTIF($CD$6:CD14312,CD14313))</f>
        <v>60447</v>
      </c>
      <c r="CC14313" s="34">
        <f t="shared" si="1511"/>
        <v>55153</v>
      </c>
      <c r="CD14313" s="32">
        <f t="shared" si="1512"/>
        <v>55153</v>
      </c>
      <c r="CE14313" s="32">
        <f t="shared" si="1513"/>
        <v>0</v>
      </c>
      <c r="CF14313" s="32">
        <f t="shared" si="1514"/>
        <v>0</v>
      </c>
      <c r="CG14313" s="32" t="str">
        <f t="shared" si="1515"/>
        <v/>
      </c>
      <c r="CH14313" s="32">
        <v>308</v>
      </c>
      <c r="CI14313" s="32" t="s">
        <v>8</v>
      </c>
      <c r="CJ14313" s="32" t="str">
        <f t="shared" si="1516"/>
        <v/>
      </c>
      <c r="CK14313" s="32" t="str">
        <f t="shared" si="1517"/>
        <v/>
      </c>
      <c r="CL14313" s="32" t="str">
        <f t="shared" si="1518"/>
        <v/>
      </c>
      <c r="CM14313" s="32" t="str">
        <f t="shared" si="1519"/>
        <v/>
      </c>
      <c r="CN14313" s="32" t="str">
        <f t="shared" si="1520"/>
        <v/>
      </c>
    </row>
    <row r="14314" spans="71:92" x14ac:dyDescent="0.3">
      <c r="BS14314" s="32" t="str">
        <f>IF(Kiadasi_kiseroiv!$K$2=BT14314,BV14314,"")</f>
        <v/>
      </c>
      <c r="BT14314" s="34" t="str">
        <f t="shared" si="1507"/>
        <v/>
      </c>
      <c r="BU14314" s="32" t="str">
        <f t="shared" si="1508"/>
        <v/>
      </c>
      <c r="BV14314" s="32" t="str">
        <f t="shared" si="1521"/>
        <v/>
      </c>
      <c r="BW14314" s="32" t="str">
        <f t="shared" si="1522"/>
        <v/>
      </c>
      <c r="BX14314" s="32" t="str">
        <f t="shared" si="1509"/>
        <v/>
      </c>
      <c r="BY14314" s="32" t="str">
        <f t="shared" si="1510"/>
        <v/>
      </c>
      <c r="BZ14314" s="32" t="str">
        <f t="shared" si="1523"/>
        <v/>
      </c>
      <c r="CA14314" s="32" t="str">
        <f t="shared" si="1524"/>
        <v/>
      </c>
      <c r="CB14314" s="33">
        <f>IF(COUNTIF($CD$7:CD14314,CD14314)=1,CD14314,CD14314+COUNTIF($CD$6:CD14313,CD14314))</f>
        <v>60448</v>
      </c>
      <c r="CC14314" s="34">
        <f t="shared" si="1511"/>
        <v>55153</v>
      </c>
      <c r="CD14314" s="32">
        <f t="shared" si="1512"/>
        <v>55153</v>
      </c>
      <c r="CE14314" s="32">
        <f t="shared" si="1513"/>
        <v>0</v>
      </c>
      <c r="CF14314" s="32">
        <f t="shared" si="1514"/>
        <v>0</v>
      </c>
      <c r="CG14314" s="32" t="str">
        <f t="shared" si="1515"/>
        <v/>
      </c>
      <c r="CH14314" s="32">
        <v>309</v>
      </c>
      <c r="CI14314" s="32" t="s">
        <v>8</v>
      </c>
      <c r="CJ14314" s="32" t="str">
        <f t="shared" si="1516"/>
        <v/>
      </c>
      <c r="CK14314" s="32" t="str">
        <f t="shared" si="1517"/>
        <v/>
      </c>
      <c r="CL14314" s="32" t="str">
        <f t="shared" si="1518"/>
        <v/>
      </c>
      <c r="CM14314" s="32" t="str">
        <f t="shared" si="1519"/>
        <v/>
      </c>
      <c r="CN14314" s="32" t="str">
        <f t="shared" si="1520"/>
        <v/>
      </c>
    </row>
    <row r="14315" spans="71:92" x14ac:dyDescent="0.3">
      <c r="BS14315" s="32" t="str">
        <f>IF(Kiadasi_kiseroiv!$K$2=BT14315,BV14315,"")</f>
        <v/>
      </c>
      <c r="BT14315" s="34" t="str">
        <f t="shared" si="1507"/>
        <v/>
      </c>
      <c r="BU14315" s="32" t="str">
        <f t="shared" si="1508"/>
        <v/>
      </c>
      <c r="BV14315" s="32" t="str">
        <f t="shared" si="1521"/>
        <v/>
      </c>
      <c r="BW14315" s="32" t="str">
        <f t="shared" si="1522"/>
        <v/>
      </c>
      <c r="BX14315" s="32" t="str">
        <f t="shared" si="1509"/>
        <v/>
      </c>
      <c r="BY14315" s="32" t="str">
        <f t="shared" si="1510"/>
        <v/>
      </c>
      <c r="BZ14315" s="32" t="str">
        <f t="shared" si="1523"/>
        <v/>
      </c>
      <c r="CA14315" s="32" t="str">
        <f t="shared" si="1524"/>
        <v/>
      </c>
      <c r="CB14315" s="33">
        <f>IF(COUNTIF($CD$7:CD14315,CD14315)=1,CD14315,CD14315+COUNTIF($CD$6:CD14314,CD14315))</f>
        <v>60449</v>
      </c>
      <c r="CC14315" s="34">
        <f t="shared" si="1511"/>
        <v>55153</v>
      </c>
      <c r="CD14315" s="32">
        <f t="shared" si="1512"/>
        <v>55153</v>
      </c>
      <c r="CE14315" s="32">
        <f t="shared" si="1513"/>
        <v>0</v>
      </c>
      <c r="CF14315" s="32">
        <f t="shared" si="1514"/>
        <v>0</v>
      </c>
      <c r="CG14315" s="32" t="str">
        <f t="shared" si="1515"/>
        <v/>
      </c>
      <c r="CH14315" s="32">
        <v>310</v>
      </c>
      <c r="CI14315" s="32" t="s">
        <v>8</v>
      </c>
      <c r="CJ14315" s="32" t="str">
        <f t="shared" si="1516"/>
        <v/>
      </c>
      <c r="CK14315" s="32" t="str">
        <f t="shared" si="1517"/>
        <v/>
      </c>
      <c r="CL14315" s="32" t="str">
        <f t="shared" si="1518"/>
        <v/>
      </c>
      <c r="CM14315" s="32" t="str">
        <f t="shared" si="1519"/>
        <v/>
      </c>
      <c r="CN14315" s="32" t="str">
        <f t="shared" si="1520"/>
        <v/>
      </c>
    </row>
    <row r="14316" spans="71:92" x14ac:dyDescent="0.3">
      <c r="BS14316" s="32" t="str">
        <f>IF(Kiadasi_kiseroiv!$K$2=BT14316,BV14316,"")</f>
        <v/>
      </c>
      <c r="BT14316" s="34" t="str">
        <f t="shared" si="1507"/>
        <v/>
      </c>
      <c r="BU14316" s="32" t="str">
        <f t="shared" si="1508"/>
        <v/>
      </c>
      <c r="BV14316" s="32" t="str">
        <f t="shared" si="1521"/>
        <v/>
      </c>
      <c r="BW14316" s="32" t="str">
        <f t="shared" si="1522"/>
        <v/>
      </c>
      <c r="BX14316" s="32" t="str">
        <f t="shared" si="1509"/>
        <v/>
      </c>
      <c r="BY14316" s="32" t="str">
        <f t="shared" si="1510"/>
        <v/>
      </c>
      <c r="BZ14316" s="32" t="str">
        <f t="shared" si="1523"/>
        <v/>
      </c>
      <c r="CA14316" s="32" t="str">
        <f t="shared" si="1524"/>
        <v/>
      </c>
      <c r="CB14316" s="33">
        <f>IF(COUNTIF($CD$7:CD14316,CD14316)=1,CD14316,CD14316+COUNTIF($CD$6:CD14315,CD14316))</f>
        <v>60450</v>
      </c>
      <c r="CC14316" s="34">
        <f t="shared" si="1511"/>
        <v>55153</v>
      </c>
      <c r="CD14316" s="32">
        <f t="shared" si="1512"/>
        <v>55153</v>
      </c>
      <c r="CE14316" s="32">
        <f t="shared" si="1513"/>
        <v>0</v>
      </c>
      <c r="CF14316" s="32">
        <f t="shared" si="1514"/>
        <v>0</v>
      </c>
      <c r="CG14316" s="32" t="str">
        <f t="shared" si="1515"/>
        <v/>
      </c>
      <c r="CH14316" s="32">
        <v>311</v>
      </c>
      <c r="CI14316" s="32" t="s">
        <v>8</v>
      </c>
      <c r="CJ14316" s="32" t="str">
        <f t="shared" si="1516"/>
        <v/>
      </c>
      <c r="CK14316" s="32" t="str">
        <f t="shared" si="1517"/>
        <v/>
      </c>
      <c r="CL14316" s="32" t="str">
        <f t="shared" si="1518"/>
        <v/>
      </c>
      <c r="CM14316" s="32" t="str">
        <f t="shared" si="1519"/>
        <v/>
      </c>
      <c r="CN14316" s="32" t="str">
        <f t="shared" si="1520"/>
        <v/>
      </c>
    </row>
    <row r="14317" spans="71:92" x14ac:dyDescent="0.3">
      <c r="BS14317" s="32" t="str">
        <f>IF(Kiadasi_kiseroiv!$K$2=BT14317,BV14317,"")</f>
        <v/>
      </c>
      <c r="BT14317" s="34" t="str">
        <f t="shared" si="1507"/>
        <v/>
      </c>
      <c r="BU14317" s="32" t="str">
        <f t="shared" si="1508"/>
        <v/>
      </c>
      <c r="BV14317" s="32" t="str">
        <f t="shared" si="1521"/>
        <v/>
      </c>
      <c r="BW14317" s="32" t="str">
        <f t="shared" si="1522"/>
        <v/>
      </c>
      <c r="BX14317" s="32" t="str">
        <f t="shared" si="1509"/>
        <v/>
      </c>
      <c r="BY14317" s="32" t="str">
        <f t="shared" si="1510"/>
        <v/>
      </c>
      <c r="BZ14317" s="32" t="str">
        <f t="shared" si="1523"/>
        <v/>
      </c>
      <c r="CA14317" s="32" t="str">
        <f t="shared" si="1524"/>
        <v/>
      </c>
      <c r="CB14317" s="33">
        <f>IF(COUNTIF($CD$7:CD14317,CD14317)=1,CD14317,CD14317+COUNTIF($CD$6:CD14316,CD14317))</f>
        <v>60451</v>
      </c>
      <c r="CC14317" s="34">
        <f t="shared" si="1511"/>
        <v>55153</v>
      </c>
      <c r="CD14317" s="32">
        <f t="shared" si="1512"/>
        <v>55153</v>
      </c>
      <c r="CE14317" s="32">
        <f t="shared" si="1513"/>
        <v>0</v>
      </c>
      <c r="CF14317" s="32">
        <f t="shared" si="1514"/>
        <v>0</v>
      </c>
      <c r="CG14317" s="32" t="str">
        <f t="shared" si="1515"/>
        <v/>
      </c>
      <c r="CH14317" s="32">
        <v>312</v>
      </c>
      <c r="CI14317" s="32" t="s">
        <v>8</v>
      </c>
      <c r="CJ14317" s="32" t="str">
        <f t="shared" si="1516"/>
        <v/>
      </c>
      <c r="CK14317" s="32" t="str">
        <f t="shared" si="1517"/>
        <v/>
      </c>
      <c r="CL14317" s="32" t="str">
        <f t="shared" si="1518"/>
        <v/>
      </c>
      <c r="CM14317" s="32" t="str">
        <f t="shared" si="1519"/>
        <v/>
      </c>
      <c r="CN14317" s="32" t="str">
        <f t="shared" si="1520"/>
        <v/>
      </c>
    </row>
    <row r="14318" spans="71:92" x14ac:dyDescent="0.3">
      <c r="BS14318" s="32" t="str">
        <f>IF(Kiadasi_kiseroiv!$K$2=BT14318,BV14318,"")</f>
        <v/>
      </c>
      <c r="BT14318" s="34" t="str">
        <f t="shared" si="1507"/>
        <v/>
      </c>
      <c r="BU14318" s="32" t="str">
        <f t="shared" si="1508"/>
        <v/>
      </c>
      <c r="BV14318" s="32" t="str">
        <f t="shared" si="1521"/>
        <v/>
      </c>
      <c r="BW14318" s="32" t="str">
        <f t="shared" si="1522"/>
        <v/>
      </c>
      <c r="BX14318" s="32" t="str">
        <f t="shared" si="1509"/>
        <v/>
      </c>
      <c r="BY14318" s="32" t="str">
        <f t="shared" si="1510"/>
        <v/>
      </c>
      <c r="BZ14318" s="32" t="str">
        <f t="shared" si="1523"/>
        <v/>
      </c>
      <c r="CA14318" s="32" t="str">
        <f t="shared" si="1524"/>
        <v/>
      </c>
      <c r="CB14318" s="33">
        <f>IF(COUNTIF($CD$7:CD14318,CD14318)=1,CD14318,CD14318+COUNTIF($CD$6:CD14317,CD14318))</f>
        <v>60452</v>
      </c>
      <c r="CC14318" s="34">
        <f t="shared" si="1511"/>
        <v>55153</v>
      </c>
      <c r="CD14318" s="32">
        <f t="shared" si="1512"/>
        <v>55153</v>
      </c>
      <c r="CE14318" s="32">
        <f t="shared" si="1513"/>
        <v>0</v>
      </c>
      <c r="CF14318" s="32">
        <f t="shared" si="1514"/>
        <v>0</v>
      </c>
      <c r="CG14318" s="32" t="str">
        <f t="shared" si="1515"/>
        <v/>
      </c>
      <c r="CH14318" s="32">
        <v>313</v>
      </c>
      <c r="CI14318" s="32" t="s">
        <v>8</v>
      </c>
      <c r="CJ14318" s="32" t="str">
        <f t="shared" si="1516"/>
        <v/>
      </c>
      <c r="CK14318" s="32" t="str">
        <f t="shared" si="1517"/>
        <v/>
      </c>
      <c r="CL14318" s="32" t="str">
        <f t="shared" si="1518"/>
        <v/>
      </c>
      <c r="CM14318" s="32" t="str">
        <f t="shared" si="1519"/>
        <v/>
      </c>
      <c r="CN14318" s="32" t="str">
        <f t="shared" si="1520"/>
        <v/>
      </c>
    </row>
    <row r="14319" spans="71:92" x14ac:dyDescent="0.3">
      <c r="BS14319" s="32" t="str">
        <f>IF(Kiadasi_kiseroiv!$K$2=BT14319,BV14319,"")</f>
        <v/>
      </c>
      <c r="BT14319" s="34" t="str">
        <f t="shared" si="1507"/>
        <v/>
      </c>
      <c r="BU14319" s="32" t="str">
        <f t="shared" si="1508"/>
        <v/>
      </c>
      <c r="BV14319" s="32" t="str">
        <f t="shared" si="1521"/>
        <v/>
      </c>
      <c r="BW14319" s="32" t="str">
        <f t="shared" si="1522"/>
        <v/>
      </c>
      <c r="BX14319" s="32" t="str">
        <f t="shared" si="1509"/>
        <v/>
      </c>
      <c r="BY14319" s="32" t="str">
        <f t="shared" si="1510"/>
        <v/>
      </c>
      <c r="BZ14319" s="32" t="str">
        <f t="shared" si="1523"/>
        <v/>
      </c>
      <c r="CA14319" s="32" t="str">
        <f t="shared" si="1524"/>
        <v/>
      </c>
      <c r="CB14319" s="33">
        <f>IF(COUNTIF($CD$7:CD14319,CD14319)=1,CD14319,CD14319+COUNTIF($CD$6:CD14318,CD14319))</f>
        <v>60453</v>
      </c>
      <c r="CC14319" s="34">
        <f t="shared" si="1511"/>
        <v>55153</v>
      </c>
      <c r="CD14319" s="32">
        <f t="shared" si="1512"/>
        <v>55153</v>
      </c>
      <c r="CE14319" s="32">
        <f t="shared" si="1513"/>
        <v>0</v>
      </c>
      <c r="CF14319" s="32">
        <f t="shared" si="1514"/>
        <v>0</v>
      </c>
      <c r="CG14319" s="32" t="str">
        <f t="shared" si="1515"/>
        <v/>
      </c>
      <c r="CH14319" s="32">
        <v>314</v>
      </c>
      <c r="CI14319" s="32" t="s">
        <v>8</v>
      </c>
      <c r="CJ14319" s="32" t="str">
        <f t="shared" si="1516"/>
        <v/>
      </c>
      <c r="CK14319" s="32" t="str">
        <f t="shared" si="1517"/>
        <v/>
      </c>
      <c r="CL14319" s="32" t="str">
        <f t="shared" si="1518"/>
        <v/>
      </c>
      <c r="CM14319" s="32" t="str">
        <f t="shared" si="1519"/>
        <v/>
      </c>
      <c r="CN14319" s="32" t="str">
        <f t="shared" si="1520"/>
        <v/>
      </c>
    </row>
    <row r="14320" spans="71:92" x14ac:dyDescent="0.3">
      <c r="BS14320" s="32" t="str">
        <f>IF(Kiadasi_kiseroiv!$K$2=BT14320,BV14320,"")</f>
        <v/>
      </c>
      <c r="BT14320" s="34" t="str">
        <f t="shared" si="1507"/>
        <v/>
      </c>
      <c r="BU14320" s="32" t="str">
        <f t="shared" si="1508"/>
        <v/>
      </c>
      <c r="BV14320" s="32" t="str">
        <f t="shared" si="1521"/>
        <v/>
      </c>
      <c r="BW14320" s="32" t="str">
        <f t="shared" si="1522"/>
        <v/>
      </c>
      <c r="BX14320" s="32" t="str">
        <f t="shared" si="1509"/>
        <v/>
      </c>
      <c r="BY14320" s="32" t="str">
        <f t="shared" si="1510"/>
        <v/>
      </c>
      <c r="BZ14320" s="32" t="str">
        <f t="shared" si="1523"/>
        <v/>
      </c>
      <c r="CA14320" s="32" t="str">
        <f t="shared" si="1524"/>
        <v/>
      </c>
      <c r="CB14320" s="33">
        <f>IF(COUNTIF($CD$7:CD14320,CD14320)=1,CD14320,CD14320+COUNTIF($CD$6:CD14319,CD14320))</f>
        <v>60454</v>
      </c>
      <c r="CC14320" s="34">
        <f t="shared" si="1511"/>
        <v>55153</v>
      </c>
      <c r="CD14320" s="32">
        <f t="shared" si="1512"/>
        <v>55153</v>
      </c>
      <c r="CE14320" s="32">
        <f t="shared" si="1513"/>
        <v>0</v>
      </c>
      <c r="CF14320" s="32">
        <f t="shared" si="1514"/>
        <v>0</v>
      </c>
      <c r="CG14320" s="32" t="str">
        <f t="shared" si="1515"/>
        <v/>
      </c>
      <c r="CH14320" s="32">
        <v>315</v>
      </c>
      <c r="CI14320" s="32" t="s">
        <v>8</v>
      </c>
      <c r="CJ14320" s="32" t="str">
        <f t="shared" si="1516"/>
        <v/>
      </c>
      <c r="CK14320" s="32" t="str">
        <f t="shared" si="1517"/>
        <v/>
      </c>
      <c r="CL14320" s="32" t="str">
        <f t="shared" si="1518"/>
        <v/>
      </c>
      <c r="CM14320" s="32" t="str">
        <f t="shared" si="1519"/>
        <v/>
      </c>
      <c r="CN14320" s="32" t="str">
        <f t="shared" si="1520"/>
        <v/>
      </c>
    </row>
    <row r="14321" spans="71:92" x14ac:dyDescent="0.3">
      <c r="BS14321" s="32" t="str">
        <f>IF(Kiadasi_kiseroiv!$K$2=BT14321,BV14321,"")</f>
        <v/>
      </c>
      <c r="BT14321" s="34" t="str">
        <f t="shared" si="1507"/>
        <v/>
      </c>
      <c r="BU14321" s="32" t="str">
        <f t="shared" si="1508"/>
        <v/>
      </c>
      <c r="BV14321" s="32" t="str">
        <f t="shared" si="1521"/>
        <v/>
      </c>
      <c r="BW14321" s="32" t="str">
        <f t="shared" si="1522"/>
        <v/>
      </c>
      <c r="BX14321" s="32" t="str">
        <f t="shared" si="1509"/>
        <v/>
      </c>
      <c r="BY14321" s="32" t="str">
        <f t="shared" si="1510"/>
        <v/>
      </c>
      <c r="BZ14321" s="32" t="str">
        <f t="shared" si="1523"/>
        <v/>
      </c>
      <c r="CA14321" s="32" t="str">
        <f t="shared" si="1524"/>
        <v/>
      </c>
      <c r="CB14321" s="33">
        <f>IF(COUNTIF($CD$7:CD14321,CD14321)=1,CD14321,CD14321+COUNTIF($CD$6:CD14320,CD14321))</f>
        <v>60455</v>
      </c>
      <c r="CC14321" s="34">
        <f t="shared" si="1511"/>
        <v>55153</v>
      </c>
      <c r="CD14321" s="32">
        <f t="shared" si="1512"/>
        <v>55153</v>
      </c>
      <c r="CE14321" s="32">
        <f t="shared" si="1513"/>
        <v>0</v>
      </c>
      <c r="CF14321" s="32">
        <f t="shared" si="1514"/>
        <v>0</v>
      </c>
      <c r="CG14321" s="32" t="str">
        <f t="shared" si="1515"/>
        <v/>
      </c>
      <c r="CH14321" s="32">
        <v>316</v>
      </c>
      <c r="CI14321" s="32" t="s">
        <v>8</v>
      </c>
      <c r="CJ14321" s="32" t="str">
        <f t="shared" si="1516"/>
        <v/>
      </c>
      <c r="CK14321" s="32" t="str">
        <f t="shared" si="1517"/>
        <v/>
      </c>
      <c r="CL14321" s="32" t="str">
        <f t="shared" si="1518"/>
        <v/>
      </c>
      <c r="CM14321" s="32" t="str">
        <f t="shared" si="1519"/>
        <v/>
      </c>
      <c r="CN14321" s="32" t="str">
        <f t="shared" si="1520"/>
        <v/>
      </c>
    </row>
    <row r="14322" spans="71:92" x14ac:dyDescent="0.3">
      <c r="BS14322" s="32" t="str">
        <f>IF(Kiadasi_kiseroiv!$K$2=BT14322,BV14322,"")</f>
        <v/>
      </c>
      <c r="BT14322" s="34" t="str">
        <f t="shared" si="1507"/>
        <v/>
      </c>
      <c r="BU14322" s="32" t="str">
        <f t="shared" si="1508"/>
        <v/>
      </c>
      <c r="BV14322" s="32" t="str">
        <f t="shared" si="1521"/>
        <v/>
      </c>
      <c r="BW14322" s="32" t="str">
        <f t="shared" si="1522"/>
        <v/>
      </c>
      <c r="BX14322" s="32" t="str">
        <f t="shared" si="1509"/>
        <v/>
      </c>
      <c r="BY14322" s="32" t="str">
        <f t="shared" si="1510"/>
        <v/>
      </c>
      <c r="BZ14322" s="32" t="str">
        <f t="shared" si="1523"/>
        <v/>
      </c>
      <c r="CA14322" s="32" t="str">
        <f t="shared" si="1524"/>
        <v/>
      </c>
      <c r="CB14322" s="33">
        <f>IF(COUNTIF($CD$7:CD14322,CD14322)=1,CD14322,CD14322+COUNTIF($CD$6:CD14321,CD14322))</f>
        <v>60456</v>
      </c>
      <c r="CC14322" s="34">
        <f t="shared" si="1511"/>
        <v>55153</v>
      </c>
      <c r="CD14322" s="32">
        <f t="shared" si="1512"/>
        <v>55153</v>
      </c>
      <c r="CE14322" s="32">
        <f t="shared" si="1513"/>
        <v>0</v>
      </c>
      <c r="CF14322" s="32">
        <f t="shared" si="1514"/>
        <v>0</v>
      </c>
      <c r="CG14322" s="32" t="str">
        <f t="shared" si="1515"/>
        <v/>
      </c>
      <c r="CH14322" s="32">
        <v>317</v>
      </c>
      <c r="CI14322" s="32" t="s">
        <v>8</v>
      </c>
      <c r="CJ14322" s="32" t="str">
        <f t="shared" si="1516"/>
        <v/>
      </c>
      <c r="CK14322" s="32" t="str">
        <f t="shared" si="1517"/>
        <v/>
      </c>
      <c r="CL14322" s="32" t="str">
        <f t="shared" si="1518"/>
        <v/>
      </c>
      <c r="CM14322" s="32" t="str">
        <f t="shared" si="1519"/>
        <v/>
      </c>
      <c r="CN14322" s="32" t="str">
        <f t="shared" si="1520"/>
        <v/>
      </c>
    </row>
    <row r="14323" spans="71:92" x14ac:dyDescent="0.3">
      <c r="BS14323" s="32" t="str">
        <f>IF(Kiadasi_kiseroiv!$K$2=BT14323,BV14323,"")</f>
        <v/>
      </c>
      <c r="BT14323" s="34" t="str">
        <f t="shared" si="1507"/>
        <v/>
      </c>
      <c r="BU14323" s="32" t="str">
        <f t="shared" si="1508"/>
        <v/>
      </c>
      <c r="BV14323" s="32" t="str">
        <f t="shared" si="1521"/>
        <v/>
      </c>
      <c r="BW14323" s="32" t="str">
        <f t="shared" si="1522"/>
        <v/>
      </c>
      <c r="BX14323" s="32" t="str">
        <f t="shared" si="1509"/>
        <v/>
      </c>
      <c r="BY14323" s="32" t="str">
        <f t="shared" si="1510"/>
        <v/>
      </c>
      <c r="BZ14323" s="32" t="str">
        <f t="shared" si="1523"/>
        <v/>
      </c>
      <c r="CA14323" s="32" t="str">
        <f t="shared" si="1524"/>
        <v/>
      </c>
      <c r="CB14323" s="33">
        <f>IF(COUNTIF($CD$7:CD14323,CD14323)=1,CD14323,CD14323+COUNTIF($CD$6:CD14322,CD14323))</f>
        <v>60457</v>
      </c>
      <c r="CC14323" s="34">
        <f t="shared" si="1511"/>
        <v>55153</v>
      </c>
      <c r="CD14323" s="32">
        <f t="shared" si="1512"/>
        <v>55153</v>
      </c>
      <c r="CE14323" s="32">
        <f t="shared" si="1513"/>
        <v>0</v>
      </c>
      <c r="CF14323" s="32">
        <f t="shared" si="1514"/>
        <v>0</v>
      </c>
      <c r="CG14323" s="32" t="str">
        <f t="shared" si="1515"/>
        <v/>
      </c>
      <c r="CH14323" s="32">
        <v>318</v>
      </c>
      <c r="CI14323" s="32" t="s">
        <v>8</v>
      </c>
      <c r="CJ14323" s="32" t="str">
        <f t="shared" si="1516"/>
        <v/>
      </c>
      <c r="CK14323" s="32" t="str">
        <f t="shared" si="1517"/>
        <v/>
      </c>
      <c r="CL14323" s="32" t="str">
        <f t="shared" si="1518"/>
        <v/>
      </c>
      <c r="CM14323" s="32" t="str">
        <f t="shared" si="1519"/>
        <v/>
      </c>
      <c r="CN14323" s="32" t="str">
        <f t="shared" si="1520"/>
        <v/>
      </c>
    </row>
    <row r="14324" spans="71:92" x14ac:dyDescent="0.3">
      <c r="BS14324" s="32" t="str">
        <f>IF(Kiadasi_kiseroiv!$K$2=BT14324,BV14324,"")</f>
        <v/>
      </c>
      <c r="BT14324" s="34" t="str">
        <f t="shared" si="1507"/>
        <v/>
      </c>
      <c r="BU14324" s="32" t="str">
        <f t="shared" si="1508"/>
        <v/>
      </c>
      <c r="BV14324" s="32" t="str">
        <f t="shared" si="1521"/>
        <v/>
      </c>
      <c r="BW14324" s="32" t="str">
        <f t="shared" si="1522"/>
        <v/>
      </c>
      <c r="BX14324" s="32" t="str">
        <f t="shared" si="1509"/>
        <v/>
      </c>
      <c r="BY14324" s="32" t="str">
        <f t="shared" si="1510"/>
        <v/>
      </c>
      <c r="BZ14324" s="32" t="str">
        <f t="shared" si="1523"/>
        <v/>
      </c>
      <c r="CA14324" s="32" t="str">
        <f t="shared" si="1524"/>
        <v/>
      </c>
      <c r="CB14324" s="33">
        <f>IF(COUNTIF($CD$7:CD14324,CD14324)=1,CD14324,CD14324+COUNTIF($CD$6:CD14323,CD14324))</f>
        <v>60458</v>
      </c>
      <c r="CC14324" s="34">
        <f t="shared" si="1511"/>
        <v>55153</v>
      </c>
      <c r="CD14324" s="32">
        <f t="shared" si="1512"/>
        <v>55153</v>
      </c>
      <c r="CE14324" s="32">
        <f t="shared" si="1513"/>
        <v>0</v>
      </c>
      <c r="CF14324" s="32">
        <f t="shared" si="1514"/>
        <v>0</v>
      </c>
      <c r="CG14324" s="32" t="str">
        <f t="shared" si="1515"/>
        <v/>
      </c>
      <c r="CH14324" s="32">
        <v>319</v>
      </c>
      <c r="CI14324" s="32" t="s">
        <v>8</v>
      </c>
      <c r="CJ14324" s="32" t="str">
        <f t="shared" si="1516"/>
        <v/>
      </c>
      <c r="CK14324" s="32" t="str">
        <f t="shared" si="1517"/>
        <v/>
      </c>
      <c r="CL14324" s="32" t="str">
        <f t="shared" si="1518"/>
        <v/>
      </c>
      <c r="CM14324" s="32" t="str">
        <f t="shared" si="1519"/>
        <v/>
      </c>
      <c r="CN14324" s="32" t="str">
        <f t="shared" si="1520"/>
        <v/>
      </c>
    </row>
    <row r="14325" spans="71:92" x14ac:dyDescent="0.3">
      <c r="BS14325" s="32" t="str">
        <f>IF(Kiadasi_kiseroiv!$K$2=BT14325,BV14325,"")</f>
        <v/>
      </c>
      <c r="BT14325" s="34" t="str">
        <f t="shared" si="1507"/>
        <v/>
      </c>
      <c r="BU14325" s="32" t="str">
        <f t="shared" si="1508"/>
        <v/>
      </c>
      <c r="BV14325" s="32" t="str">
        <f t="shared" si="1521"/>
        <v/>
      </c>
      <c r="BW14325" s="32" t="str">
        <f t="shared" si="1522"/>
        <v/>
      </c>
      <c r="BX14325" s="32" t="str">
        <f t="shared" si="1509"/>
        <v/>
      </c>
      <c r="BY14325" s="32" t="str">
        <f t="shared" si="1510"/>
        <v/>
      </c>
      <c r="BZ14325" s="32" t="str">
        <f t="shared" si="1523"/>
        <v/>
      </c>
      <c r="CA14325" s="32" t="str">
        <f t="shared" si="1524"/>
        <v/>
      </c>
      <c r="CB14325" s="33">
        <f>IF(COUNTIF($CD$7:CD14325,CD14325)=1,CD14325,CD14325+COUNTIF($CD$6:CD14324,CD14325))</f>
        <v>60459</v>
      </c>
      <c r="CC14325" s="34">
        <f t="shared" si="1511"/>
        <v>55153</v>
      </c>
      <c r="CD14325" s="32">
        <f t="shared" si="1512"/>
        <v>55153</v>
      </c>
      <c r="CE14325" s="32">
        <f t="shared" si="1513"/>
        <v>0</v>
      </c>
      <c r="CF14325" s="32">
        <f t="shared" si="1514"/>
        <v>0</v>
      </c>
      <c r="CG14325" s="32" t="str">
        <f t="shared" si="1515"/>
        <v/>
      </c>
      <c r="CH14325" s="32">
        <v>320</v>
      </c>
      <c r="CI14325" s="32" t="s">
        <v>8</v>
      </c>
      <c r="CJ14325" s="32" t="str">
        <f t="shared" si="1516"/>
        <v/>
      </c>
      <c r="CK14325" s="32" t="str">
        <f t="shared" si="1517"/>
        <v/>
      </c>
      <c r="CL14325" s="32" t="str">
        <f t="shared" si="1518"/>
        <v/>
      </c>
      <c r="CM14325" s="32" t="str">
        <f t="shared" si="1519"/>
        <v/>
      </c>
      <c r="CN14325" s="32" t="str">
        <f t="shared" si="1520"/>
        <v/>
      </c>
    </row>
    <row r="14326" spans="71:92" x14ac:dyDescent="0.3">
      <c r="BS14326" s="32" t="str">
        <f>IF(Kiadasi_kiseroiv!$K$2=BT14326,BV14326,"")</f>
        <v/>
      </c>
      <c r="BT14326" s="34" t="str">
        <f t="shared" si="1507"/>
        <v/>
      </c>
      <c r="BU14326" s="32" t="str">
        <f t="shared" si="1508"/>
        <v/>
      </c>
      <c r="BV14326" s="32" t="str">
        <f t="shared" si="1521"/>
        <v/>
      </c>
      <c r="BW14326" s="32" t="str">
        <f t="shared" si="1522"/>
        <v/>
      </c>
      <c r="BX14326" s="32" t="str">
        <f t="shared" si="1509"/>
        <v/>
      </c>
      <c r="BY14326" s="32" t="str">
        <f t="shared" si="1510"/>
        <v/>
      </c>
      <c r="BZ14326" s="32" t="str">
        <f t="shared" si="1523"/>
        <v/>
      </c>
      <c r="CA14326" s="32" t="str">
        <f t="shared" si="1524"/>
        <v/>
      </c>
      <c r="CB14326" s="33">
        <f>IF(COUNTIF($CD$7:CD14326,CD14326)=1,CD14326,CD14326+COUNTIF($CD$6:CD14325,CD14326))</f>
        <v>60460</v>
      </c>
      <c r="CC14326" s="34">
        <f t="shared" si="1511"/>
        <v>55153</v>
      </c>
      <c r="CD14326" s="32">
        <f t="shared" si="1512"/>
        <v>55153</v>
      </c>
      <c r="CE14326" s="32">
        <f t="shared" si="1513"/>
        <v>0</v>
      </c>
      <c r="CF14326" s="32">
        <f t="shared" si="1514"/>
        <v>0</v>
      </c>
      <c r="CG14326" s="32" t="str">
        <f t="shared" si="1515"/>
        <v/>
      </c>
      <c r="CH14326" s="32">
        <v>321</v>
      </c>
      <c r="CI14326" s="32" t="s">
        <v>8</v>
      </c>
      <c r="CJ14326" s="32" t="str">
        <f t="shared" si="1516"/>
        <v/>
      </c>
      <c r="CK14326" s="32" t="str">
        <f t="shared" si="1517"/>
        <v/>
      </c>
      <c r="CL14326" s="32" t="str">
        <f t="shared" si="1518"/>
        <v/>
      </c>
      <c r="CM14326" s="32" t="str">
        <f t="shared" si="1519"/>
        <v/>
      </c>
      <c r="CN14326" s="32" t="str">
        <f t="shared" si="1520"/>
        <v/>
      </c>
    </row>
    <row r="14327" spans="71:92" x14ac:dyDescent="0.3">
      <c r="BS14327" s="32" t="str">
        <f>IF(Kiadasi_kiseroiv!$K$2=BT14327,BV14327,"")</f>
        <v/>
      </c>
      <c r="BT14327" s="34" t="str">
        <f t="shared" ref="BT14327:BT14390" si="1525">IF(AND($BT$4=CI14327,BU14327&lt;&gt;""),CC14327,"")</f>
        <v/>
      </c>
      <c r="BU14327" s="32" t="str">
        <f t="shared" ref="BU14327:BU14390" si="1526">IF(AND($BU$1=CI14327,ISERROR(VLOOKUP(CG14327,Kisiv,2,FALSE))=FALSE),CB14327,"")</f>
        <v/>
      </c>
      <c r="BV14327" s="32" t="str">
        <f t="shared" si="1521"/>
        <v/>
      </c>
      <c r="BW14327" s="32" t="str">
        <f t="shared" si="1522"/>
        <v/>
      </c>
      <c r="BX14327" s="32" t="str">
        <f t="shared" ref="BX14327:BX14390" si="1527">IF(AND(OR($BX$1=0,$BX$1=CG14327),OR($BX$2=0,IF(ISERROR(SEARCH($BX$2,CJ14327&amp;CK14327&amp;CL14327,1)),FALSE,TRUE))),CB14327,"")</f>
        <v/>
      </c>
      <c r="BY14327" s="32" t="str">
        <f t="shared" ref="BY14327:BY14390" si="1528">IF(AND(BX14327&lt;&gt;"",CC14327&lt;&gt;$CD$2),RANK(BX14327,$BX$7:$BX$33000,1),"")</f>
        <v/>
      </c>
      <c r="BZ14327" s="32" t="str">
        <f t="shared" si="1523"/>
        <v/>
      </c>
      <c r="CA14327" s="32" t="str">
        <f t="shared" si="1524"/>
        <v/>
      </c>
      <c r="CB14327" s="33">
        <f>IF(COUNTIF($CD$7:CD14327,CD14327)=1,CD14327,CD14327+COUNTIF($CD$6:CD14326,CD14327))</f>
        <v>60461</v>
      </c>
      <c r="CC14327" s="34">
        <f t="shared" ref="CC14327:CC14390" si="1529">IF(INDEX(bb,CH14327,1)&lt;&gt;1,INDEX(bb,CH14327,1),$CD$2)</f>
        <v>55153</v>
      </c>
      <c r="CD14327" s="32">
        <f t="shared" ref="CD14327:CD14390" si="1530">IF(CC14327&lt;&gt;$CD$2,RANK(CC14327,$CC$7:$CC$33000,1),$CD$2)</f>
        <v>55153</v>
      </c>
      <c r="CE14327" s="32">
        <f t="shared" ref="CE14327:CE14390" si="1531">INDEX(bb,CH14327,6)</f>
        <v>0</v>
      </c>
      <c r="CF14327" s="32">
        <f t="shared" ref="CF14327:CF14390" si="1532">INDEX(bb,CH14327,8)</f>
        <v>0</v>
      </c>
      <c r="CG14327" s="32" t="str">
        <f t="shared" ref="CG14327:CG14390" si="1533">INDEX(bb,CH14327,7)&amp;INDEX(bb,CH14327,9)</f>
        <v/>
      </c>
      <c r="CH14327" s="32">
        <v>322</v>
      </c>
      <c r="CI14327" s="32" t="s">
        <v>8</v>
      </c>
      <c r="CJ14327" s="32" t="str">
        <f t="shared" ref="CJ14327:CJ14390" si="1534">IF(INDEX(bb,CH14327,5)&lt;&gt;0,INDEX(bb,CH14327,5),"")</f>
        <v/>
      </c>
      <c r="CK14327" s="32" t="str">
        <f t="shared" ref="CK14327:CK14390" si="1535">IF(INDEX(bb,CH14327,10)&lt;&gt;0,INDEX(bb,CH14327,10),"")</f>
        <v/>
      </c>
      <c r="CL14327" s="32" t="str">
        <f t="shared" ref="CL14327:CL14390" si="1536">IF(INDEX(bb,CH14327,11)&lt;&gt;0,INDEX(bb,CH14327,11),"")</f>
        <v/>
      </c>
      <c r="CM14327" s="32" t="str">
        <f t="shared" ref="CM14327:CM14390" si="1537">IF(INDEX(bb,CH14327,4)&lt;&gt;0,INDEX(bb,CH14327,4),"")</f>
        <v/>
      </c>
      <c r="CN14327" s="32" t="str">
        <f t="shared" ref="CN14327:CN14390" si="1538">IF(INDEX(bb,CH14327,3)&lt;&gt;0,INDEX(bb,CH14327,3),"")</f>
        <v/>
      </c>
    </row>
    <row r="14328" spans="71:92" x14ac:dyDescent="0.3">
      <c r="BS14328" s="32" t="str">
        <f>IF(Kiadasi_kiseroiv!$K$2=BT14328,BV14328,"")</f>
        <v/>
      </c>
      <c r="BT14328" s="34" t="str">
        <f t="shared" si="1525"/>
        <v/>
      </c>
      <c r="BU14328" s="32" t="str">
        <f t="shared" si="1526"/>
        <v/>
      </c>
      <c r="BV14328" s="32" t="str">
        <f t="shared" ref="BV14328:BV14391" si="1539">IF(BU14328&lt;&gt;"",RANK(BU14328,$BU$7:$BU$33000,1),"")</f>
        <v/>
      </c>
      <c r="BW14328" s="32" t="str">
        <f t="shared" ref="BW14328:BW14391" si="1540">IF(CC14328&lt;min,$BW$2,IF(CC14328&lt;=max,CG14328,""))</f>
        <v/>
      </c>
      <c r="BX14328" s="32" t="str">
        <f t="shared" si="1527"/>
        <v/>
      </c>
      <c r="BY14328" s="32" t="str">
        <f t="shared" si="1528"/>
        <v/>
      </c>
      <c r="BZ14328" s="32" t="str">
        <f t="shared" ref="BZ14328:BZ14391" si="1541">IF(AND(CC14328&lt;$BZ$2,CI14328=$BZ$4),$BZ$5,IF(AND(CC14328&lt;=$BZ$3,CI14328=$BZ$4),CB14328,""))</f>
        <v/>
      </c>
      <c r="CA14328" s="32" t="str">
        <f t="shared" ref="CA14328:CA14391" si="1542">IF(AND(BZ14328&lt;&gt;"",BZ14328&lt;&gt;$BZ$5),RANK(BZ14328,$BZ$7:$BZ$33000,1),"")</f>
        <v/>
      </c>
      <c r="CB14328" s="33">
        <f>IF(COUNTIF($CD$7:CD14328,CD14328)=1,CD14328,CD14328+COUNTIF($CD$6:CD14327,CD14328))</f>
        <v>60462</v>
      </c>
      <c r="CC14328" s="34">
        <f t="shared" si="1529"/>
        <v>55153</v>
      </c>
      <c r="CD14328" s="32">
        <f t="shared" si="1530"/>
        <v>55153</v>
      </c>
      <c r="CE14328" s="32">
        <f t="shared" si="1531"/>
        <v>0</v>
      </c>
      <c r="CF14328" s="32">
        <f t="shared" si="1532"/>
        <v>0</v>
      </c>
      <c r="CG14328" s="32" t="str">
        <f t="shared" si="1533"/>
        <v/>
      </c>
      <c r="CH14328" s="32">
        <v>323</v>
      </c>
      <c r="CI14328" s="32" t="s">
        <v>8</v>
      </c>
      <c r="CJ14328" s="32" t="str">
        <f t="shared" si="1534"/>
        <v/>
      </c>
      <c r="CK14328" s="32" t="str">
        <f t="shared" si="1535"/>
        <v/>
      </c>
      <c r="CL14328" s="32" t="str">
        <f t="shared" si="1536"/>
        <v/>
      </c>
      <c r="CM14328" s="32" t="str">
        <f t="shared" si="1537"/>
        <v/>
      </c>
      <c r="CN14328" s="32" t="str">
        <f t="shared" si="1538"/>
        <v/>
      </c>
    </row>
    <row r="14329" spans="71:92" x14ac:dyDescent="0.3">
      <c r="BS14329" s="32" t="str">
        <f>IF(Kiadasi_kiseroiv!$K$2=BT14329,BV14329,"")</f>
        <v/>
      </c>
      <c r="BT14329" s="34" t="str">
        <f t="shared" si="1525"/>
        <v/>
      </c>
      <c r="BU14329" s="32" t="str">
        <f t="shared" si="1526"/>
        <v/>
      </c>
      <c r="BV14329" s="32" t="str">
        <f t="shared" si="1539"/>
        <v/>
      </c>
      <c r="BW14329" s="32" t="str">
        <f t="shared" si="1540"/>
        <v/>
      </c>
      <c r="BX14329" s="32" t="str">
        <f t="shared" si="1527"/>
        <v/>
      </c>
      <c r="BY14329" s="32" t="str">
        <f t="shared" si="1528"/>
        <v/>
      </c>
      <c r="BZ14329" s="32" t="str">
        <f t="shared" si="1541"/>
        <v/>
      </c>
      <c r="CA14329" s="32" t="str">
        <f t="shared" si="1542"/>
        <v/>
      </c>
      <c r="CB14329" s="33">
        <f>IF(COUNTIF($CD$7:CD14329,CD14329)=1,CD14329,CD14329+COUNTIF($CD$6:CD14328,CD14329))</f>
        <v>60463</v>
      </c>
      <c r="CC14329" s="34">
        <f t="shared" si="1529"/>
        <v>55153</v>
      </c>
      <c r="CD14329" s="32">
        <f t="shared" si="1530"/>
        <v>55153</v>
      </c>
      <c r="CE14329" s="32">
        <f t="shared" si="1531"/>
        <v>0</v>
      </c>
      <c r="CF14329" s="32">
        <f t="shared" si="1532"/>
        <v>0</v>
      </c>
      <c r="CG14329" s="32" t="str">
        <f t="shared" si="1533"/>
        <v/>
      </c>
      <c r="CH14329" s="32">
        <v>324</v>
      </c>
      <c r="CI14329" s="32" t="s">
        <v>8</v>
      </c>
      <c r="CJ14329" s="32" t="str">
        <f t="shared" si="1534"/>
        <v/>
      </c>
      <c r="CK14329" s="32" t="str">
        <f t="shared" si="1535"/>
        <v/>
      </c>
      <c r="CL14329" s="32" t="str">
        <f t="shared" si="1536"/>
        <v/>
      </c>
      <c r="CM14329" s="32" t="str">
        <f t="shared" si="1537"/>
        <v/>
      </c>
      <c r="CN14329" s="32" t="str">
        <f t="shared" si="1538"/>
        <v/>
      </c>
    </row>
    <row r="14330" spans="71:92" x14ac:dyDescent="0.3">
      <c r="BS14330" s="32" t="str">
        <f>IF(Kiadasi_kiseroiv!$K$2=BT14330,BV14330,"")</f>
        <v/>
      </c>
      <c r="BT14330" s="34" t="str">
        <f t="shared" si="1525"/>
        <v/>
      </c>
      <c r="BU14330" s="32" t="str">
        <f t="shared" si="1526"/>
        <v/>
      </c>
      <c r="BV14330" s="32" t="str">
        <f t="shared" si="1539"/>
        <v/>
      </c>
      <c r="BW14330" s="32" t="str">
        <f t="shared" si="1540"/>
        <v/>
      </c>
      <c r="BX14330" s="32" t="str">
        <f t="shared" si="1527"/>
        <v/>
      </c>
      <c r="BY14330" s="32" t="str">
        <f t="shared" si="1528"/>
        <v/>
      </c>
      <c r="BZ14330" s="32" t="str">
        <f t="shared" si="1541"/>
        <v/>
      </c>
      <c r="CA14330" s="32" t="str">
        <f t="shared" si="1542"/>
        <v/>
      </c>
      <c r="CB14330" s="33">
        <f>IF(COUNTIF($CD$7:CD14330,CD14330)=1,CD14330,CD14330+COUNTIF($CD$6:CD14329,CD14330))</f>
        <v>60464</v>
      </c>
      <c r="CC14330" s="34">
        <f t="shared" si="1529"/>
        <v>55153</v>
      </c>
      <c r="CD14330" s="32">
        <f t="shared" si="1530"/>
        <v>55153</v>
      </c>
      <c r="CE14330" s="32">
        <f t="shared" si="1531"/>
        <v>0</v>
      </c>
      <c r="CF14330" s="32">
        <f t="shared" si="1532"/>
        <v>0</v>
      </c>
      <c r="CG14330" s="32" t="str">
        <f t="shared" si="1533"/>
        <v/>
      </c>
      <c r="CH14330" s="32">
        <v>325</v>
      </c>
      <c r="CI14330" s="32" t="s">
        <v>8</v>
      </c>
      <c r="CJ14330" s="32" t="str">
        <f t="shared" si="1534"/>
        <v/>
      </c>
      <c r="CK14330" s="32" t="str">
        <f t="shared" si="1535"/>
        <v/>
      </c>
      <c r="CL14330" s="32" t="str">
        <f t="shared" si="1536"/>
        <v/>
      </c>
      <c r="CM14330" s="32" t="str">
        <f t="shared" si="1537"/>
        <v/>
      </c>
      <c r="CN14330" s="32" t="str">
        <f t="shared" si="1538"/>
        <v/>
      </c>
    </row>
    <row r="14331" spans="71:92" x14ac:dyDescent="0.3">
      <c r="BS14331" s="32" t="str">
        <f>IF(Kiadasi_kiseroiv!$K$2=BT14331,BV14331,"")</f>
        <v/>
      </c>
      <c r="BT14331" s="34" t="str">
        <f t="shared" si="1525"/>
        <v/>
      </c>
      <c r="BU14331" s="32" t="str">
        <f t="shared" si="1526"/>
        <v/>
      </c>
      <c r="BV14331" s="32" t="str">
        <f t="shared" si="1539"/>
        <v/>
      </c>
      <c r="BW14331" s="32" t="str">
        <f t="shared" si="1540"/>
        <v/>
      </c>
      <c r="BX14331" s="32" t="str">
        <f t="shared" si="1527"/>
        <v/>
      </c>
      <c r="BY14331" s="32" t="str">
        <f t="shared" si="1528"/>
        <v/>
      </c>
      <c r="BZ14331" s="32" t="str">
        <f t="shared" si="1541"/>
        <v/>
      </c>
      <c r="CA14331" s="32" t="str">
        <f t="shared" si="1542"/>
        <v/>
      </c>
      <c r="CB14331" s="33">
        <f>IF(COUNTIF($CD$7:CD14331,CD14331)=1,CD14331,CD14331+COUNTIF($CD$6:CD14330,CD14331))</f>
        <v>60465</v>
      </c>
      <c r="CC14331" s="34">
        <f t="shared" si="1529"/>
        <v>55153</v>
      </c>
      <c r="CD14331" s="32">
        <f t="shared" si="1530"/>
        <v>55153</v>
      </c>
      <c r="CE14331" s="32">
        <f t="shared" si="1531"/>
        <v>0</v>
      </c>
      <c r="CF14331" s="32">
        <f t="shared" si="1532"/>
        <v>0</v>
      </c>
      <c r="CG14331" s="32" t="str">
        <f t="shared" si="1533"/>
        <v/>
      </c>
      <c r="CH14331" s="32">
        <v>326</v>
      </c>
      <c r="CI14331" s="32" t="s">
        <v>8</v>
      </c>
      <c r="CJ14331" s="32" t="str">
        <f t="shared" si="1534"/>
        <v/>
      </c>
      <c r="CK14331" s="32" t="str">
        <f t="shared" si="1535"/>
        <v/>
      </c>
      <c r="CL14331" s="32" t="str">
        <f t="shared" si="1536"/>
        <v/>
      </c>
      <c r="CM14331" s="32" t="str">
        <f t="shared" si="1537"/>
        <v/>
      </c>
      <c r="CN14331" s="32" t="str">
        <f t="shared" si="1538"/>
        <v/>
      </c>
    </row>
    <row r="14332" spans="71:92" x14ac:dyDescent="0.3">
      <c r="BS14332" s="32" t="str">
        <f>IF(Kiadasi_kiseroiv!$K$2=BT14332,BV14332,"")</f>
        <v/>
      </c>
      <c r="BT14332" s="34" t="str">
        <f t="shared" si="1525"/>
        <v/>
      </c>
      <c r="BU14332" s="32" t="str">
        <f t="shared" si="1526"/>
        <v/>
      </c>
      <c r="BV14332" s="32" t="str">
        <f t="shared" si="1539"/>
        <v/>
      </c>
      <c r="BW14332" s="32" t="str">
        <f t="shared" si="1540"/>
        <v/>
      </c>
      <c r="BX14332" s="32" t="str">
        <f t="shared" si="1527"/>
        <v/>
      </c>
      <c r="BY14332" s="32" t="str">
        <f t="shared" si="1528"/>
        <v/>
      </c>
      <c r="BZ14332" s="32" t="str">
        <f t="shared" si="1541"/>
        <v/>
      </c>
      <c r="CA14332" s="32" t="str">
        <f t="shared" si="1542"/>
        <v/>
      </c>
      <c r="CB14332" s="33">
        <f>IF(COUNTIF($CD$7:CD14332,CD14332)=1,CD14332,CD14332+COUNTIF($CD$6:CD14331,CD14332))</f>
        <v>60466</v>
      </c>
      <c r="CC14332" s="34">
        <f t="shared" si="1529"/>
        <v>55153</v>
      </c>
      <c r="CD14332" s="32">
        <f t="shared" si="1530"/>
        <v>55153</v>
      </c>
      <c r="CE14332" s="32">
        <f t="shared" si="1531"/>
        <v>0</v>
      </c>
      <c r="CF14332" s="32">
        <f t="shared" si="1532"/>
        <v>0</v>
      </c>
      <c r="CG14332" s="32" t="str">
        <f t="shared" si="1533"/>
        <v/>
      </c>
      <c r="CH14332" s="32">
        <v>327</v>
      </c>
      <c r="CI14332" s="32" t="s">
        <v>8</v>
      </c>
      <c r="CJ14332" s="32" t="str">
        <f t="shared" si="1534"/>
        <v/>
      </c>
      <c r="CK14332" s="32" t="str">
        <f t="shared" si="1535"/>
        <v/>
      </c>
      <c r="CL14332" s="32" t="str">
        <f t="shared" si="1536"/>
        <v/>
      </c>
      <c r="CM14332" s="32" t="str">
        <f t="shared" si="1537"/>
        <v/>
      </c>
      <c r="CN14332" s="32" t="str">
        <f t="shared" si="1538"/>
        <v/>
      </c>
    </row>
    <row r="14333" spans="71:92" x14ac:dyDescent="0.3">
      <c r="BS14333" s="32" t="str">
        <f>IF(Kiadasi_kiseroiv!$K$2=BT14333,BV14333,"")</f>
        <v/>
      </c>
      <c r="BT14333" s="34" t="str">
        <f t="shared" si="1525"/>
        <v/>
      </c>
      <c r="BU14333" s="32" t="str">
        <f t="shared" si="1526"/>
        <v/>
      </c>
      <c r="BV14333" s="32" t="str">
        <f t="shared" si="1539"/>
        <v/>
      </c>
      <c r="BW14333" s="32" t="str">
        <f t="shared" si="1540"/>
        <v/>
      </c>
      <c r="BX14333" s="32" t="str">
        <f t="shared" si="1527"/>
        <v/>
      </c>
      <c r="BY14333" s="32" t="str">
        <f t="shared" si="1528"/>
        <v/>
      </c>
      <c r="BZ14333" s="32" t="str">
        <f t="shared" si="1541"/>
        <v/>
      </c>
      <c r="CA14333" s="32" t="str">
        <f t="shared" si="1542"/>
        <v/>
      </c>
      <c r="CB14333" s="33">
        <f>IF(COUNTIF($CD$7:CD14333,CD14333)=1,CD14333,CD14333+COUNTIF($CD$6:CD14332,CD14333))</f>
        <v>60467</v>
      </c>
      <c r="CC14333" s="34">
        <f t="shared" si="1529"/>
        <v>55153</v>
      </c>
      <c r="CD14333" s="32">
        <f t="shared" si="1530"/>
        <v>55153</v>
      </c>
      <c r="CE14333" s="32">
        <f t="shared" si="1531"/>
        <v>0</v>
      </c>
      <c r="CF14333" s="32">
        <f t="shared" si="1532"/>
        <v>0</v>
      </c>
      <c r="CG14333" s="32" t="str">
        <f t="shared" si="1533"/>
        <v/>
      </c>
      <c r="CH14333" s="32">
        <v>328</v>
      </c>
      <c r="CI14333" s="32" t="s">
        <v>8</v>
      </c>
      <c r="CJ14333" s="32" t="str">
        <f t="shared" si="1534"/>
        <v/>
      </c>
      <c r="CK14333" s="32" t="str">
        <f t="shared" si="1535"/>
        <v/>
      </c>
      <c r="CL14333" s="32" t="str">
        <f t="shared" si="1536"/>
        <v/>
      </c>
      <c r="CM14333" s="32" t="str">
        <f t="shared" si="1537"/>
        <v/>
      </c>
      <c r="CN14333" s="32" t="str">
        <f t="shared" si="1538"/>
        <v/>
      </c>
    </row>
    <row r="14334" spans="71:92" x14ac:dyDescent="0.3">
      <c r="BS14334" s="32" t="str">
        <f>IF(Kiadasi_kiseroiv!$K$2=BT14334,BV14334,"")</f>
        <v/>
      </c>
      <c r="BT14334" s="34" t="str">
        <f t="shared" si="1525"/>
        <v/>
      </c>
      <c r="BU14334" s="32" t="str">
        <f t="shared" si="1526"/>
        <v/>
      </c>
      <c r="BV14334" s="32" t="str">
        <f t="shared" si="1539"/>
        <v/>
      </c>
      <c r="BW14334" s="32" t="str">
        <f t="shared" si="1540"/>
        <v/>
      </c>
      <c r="BX14334" s="32" t="str">
        <f t="shared" si="1527"/>
        <v/>
      </c>
      <c r="BY14334" s="32" t="str">
        <f t="shared" si="1528"/>
        <v/>
      </c>
      <c r="BZ14334" s="32" t="str">
        <f t="shared" si="1541"/>
        <v/>
      </c>
      <c r="CA14334" s="32" t="str">
        <f t="shared" si="1542"/>
        <v/>
      </c>
      <c r="CB14334" s="33">
        <f>IF(COUNTIF($CD$7:CD14334,CD14334)=1,CD14334,CD14334+COUNTIF($CD$6:CD14333,CD14334))</f>
        <v>60468</v>
      </c>
      <c r="CC14334" s="34">
        <f t="shared" si="1529"/>
        <v>55153</v>
      </c>
      <c r="CD14334" s="32">
        <f t="shared" si="1530"/>
        <v>55153</v>
      </c>
      <c r="CE14334" s="32">
        <f t="shared" si="1531"/>
        <v>0</v>
      </c>
      <c r="CF14334" s="32">
        <f t="shared" si="1532"/>
        <v>0</v>
      </c>
      <c r="CG14334" s="32" t="str">
        <f t="shared" si="1533"/>
        <v/>
      </c>
      <c r="CH14334" s="32">
        <v>329</v>
      </c>
      <c r="CI14334" s="32" t="s">
        <v>8</v>
      </c>
      <c r="CJ14334" s="32" t="str">
        <f t="shared" si="1534"/>
        <v/>
      </c>
      <c r="CK14334" s="32" t="str">
        <f t="shared" si="1535"/>
        <v/>
      </c>
      <c r="CL14334" s="32" t="str">
        <f t="shared" si="1536"/>
        <v/>
      </c>
      <c r="CM14334" s="32" t="str">
        <f t="shared" si="1537"/>
        <v/>
      </c>
      <c r="CN14334" s="32" t="str">
        <f t="shared" si="1538"/>
        <v/>
      </c>
    </row>
    <row r="14335" spans="71:92" x14ac:dyDescent="0.3">
      <c r="BS14335" s="32" t="str">
        <f>IF(Kiadasi_kiseroiv!$K$2=BT14335,BV14335,"")</f>
        <v/>
      </c>
      <c r="BT14335" s="34" t="str">
        <f t="shared" si="1525"/>
        <v/>
      </c>
      <c r="BU14335" s="32" t="str">
        <f t="shared" si="1526"/>
        <v/>
      </c>
      <c r="BV14335" s="32" t="str">
        <f t="shared" si="1539"/>
        <v/>
      </c>
      <c r="BW14335" s="32" t="str">
        <f t="shared" si="1540"/>
        <v/>
      </c>
      <c r="BX14335" s="32" t="str">
        <f t="shared" si="1527"/>
        <v/>
      </c>
      <c r="BY14335" s="32" t="str">
        <f t="shared" si="1528"/>
        <v/>
      </c>
      <c r="BZ14335" s="32" t="str">
        <f t="shared" si="1541"/>
        <v/>
      </c>
      <c r="CA14335" s="32" t="str">
        <f t="shared" si="1542"/>
        <v/>
      </c>
      <c r="CB14335" s="33">
        <f>IF(COUNTIF($CD$7:CD14335,CD14335)=1,CD14335,CD14335+COUNTIF($CD$6:CD14334,CD14335))</f>
        <v>60469</v>
      </c>
      <c r="CC14335" s="34">
        <f t="shared" si="1529"/>
        <v>55153</v>
      </c>
      <c r="CD14335" s="32">
        <f t="shared" si="1530"/>
        <v>55153</v>
      </c>
      <c r="CE14335" s="32">
        <f t="shared" si="1531"/>
        <v>0</v>
      </c>
      <c r="CF14335" s="32">
        <f t="shared" si="1532"/>
        <v>0</v>
      </c>
      <c r="CG14335" s="32" t="str">
        <f t="shared" si="1533"/>
        <v/>
      </c>
      <c r="CH14335" s="32">
        <v>330</v>
      </c>
      <c r="CI14335" s="32" t="s">
        <v>8</v>
      </c>
      <c r="CJ14335" s="32" t="str">
        <f t="shared" si="1534"/>
        <v/>
      </c>
      <c r="CK14335" s="32" t="str">
        <f t="shared" si="1535"/>
        <v/>
      </c>
      <c r="CL14335" s="32" t="str">
        <f t="shared" si="1536"/>
        <v/>
      </c>
      <c r="CM14335" s="32" t="str">
        <f t="shared" si="1537"/>
        <v/>
      </c>
      <c r="CN14335" s="32" t="str">
        <f t="shared" si="1538"/>
        <v/>
      </c>
    </row>
    <row r="14336" spans="71:92" x14ac:dyDescent="0.3">
      <c r="BS14336" s="32" t="str">
        <f>IF(Kiadasi_kiseroiv!$K$2=BT14336,BV14336,"")</f>
        <v/>
      </c>
      <c r="BT14336" s="34" t="str">
        <f t="shared" si="1525"/>
        <v/>
      </c>
      <c r="BU14336" s="32" t="str">
        <f t="shared" si="1526"/>
        <v/>
      </c>
      <c r="BV14336" s="32" t="str">
        <f t="shared" si="1539"/>
        <v/>
      </c>
      <c r="BW14336" s="32" t="str">
        <f t="shared" si="1540"/>
        <v/>
      </c>
      <c r="BX14336" s="32" t="str">
        <f t="shared" si="1527"/>
        <v/>
      </c>
      <c r="BY14336" s="32" t="str">
        <f t="shared" si="1528"/>
        <v/>
      </c>
      <c r="BZ14336" s="32" t="str">
        <f t="shared" si="1541"/>
        <v/>
      </c>
      <c r="CA14336" s="32" t="str">
        <f t="shared" si="1542"/>
        <v/>
      </c>
      <c r="CB14336" s="33">
        <f>IF(COUNTIF($CD$7:CD14336,CD14336)=1,CD14336,CD14336+COUNTIF($CD$6:CD14335,CD14336))</f>
        <v>60470</v>
      </c>
      <c r="CC14336" s="34">
        <f t="shared" si="1529"/>
        <v>55153</v>
      </c>
      <c r="CD14336" s="32">
        <f t="shared" si="1530"/>
        <v>55153</v>
      </c>
      <c r="CE14336" s="32">
        <f t="shared" si="1531"/>
        <v>0</v>
      </c>
      <c r="CF14336" s="32">
        <f t="shared" si="1532"/>
        <v>0</v>
      </c>
      <c r="CG14336" s="32" t="str">
        <f t="shared" si="1533"/>
        <v/>
      </c>
      <c r="CH14336" s="32">
        <v>331</v>
      </c>
      <c r="CI14336" s="32" t="s">
        <v>8</v>
      </c>
      <c r="CJ14336" s="32" t="str">
        <f t="shared" si="1534"/>
        <v/>
      </c>
      <c r="CK14336" s="32" t="str">
        <f t="shared" si="1535"/>
        <v/>
      </c>
      <c r="CL14336" s="32" t="str">
        <f t="shared" si="1536"/>
        <v/>
      </c>
      <c r="CM14336" s="32" t="str">
        <f t="shared" si="1537"/>
        <v/>
      </c>
      <c r="CN14336" s="32" t="str">
        <f t="shared" si="1538"/>
        <v/>
      </c>
    </row>
    <row r="14337" spans="71:92" x14ac:dyDescent="0.3">
      <c r="BS14337" s="32" t="str">
        <f>IF(Kiadasi_kiseroiv!$K$2=BT14337,BV14337,"")</f>
        <v/>
      </c>
      <c r="BT14337" s="34" t="str">
        <f t="shared" si="1525"/>
        <v/>
      </c>
      <c r="BU14337" s="32" t="str">
        <f t="shared" si="1526"/>
        <v/>
      </c>
      <c r="BV14337" s="32" t="str">
        <f t="shared" si="1539"/>
        <v/>
      </c>
      <c r="BW14337" s="32" t="str">
        <f t="shared" si="1540"/>
        <v/>
      </c>
      <c r="BX14337" s="32" t="str">
        <f t="shared" si="1527"/>
        <v/>
      </c>
      <c r="BY14337" s="32" t="str">
        <f t="shared" si="1528"/>
        <v/>
      </c>
      <c r="BZ14337" s="32" t="str">
        <f t="shared" si="1541"/>
        <v/>
      </c>
      <c r="CA14337" s="32" t="str">
        <f t="shared" si="1542"/>
        <v/>
      </c>
      <c r="CB14337" s="33">
        <f>IF(COUNTIF($CD$7:CD14337,CD14337)=1,CD14337,CD14337+COUNTIF($CD$6:CD14336,CD14337))</f>
        <v>60471</v>
      </c>
      <c r="CC14337" s="34">
        <f t="shared" si="1529"/>
        <v>55153</v>
      </c>
      <c r="CD14337" s="32">
        <f t="shared" si="1530"/>
        <v>55153</v>
      </c>
      <c r="CE14337" s="32">
        <f t="shared" si="1531"/>
        <v>0</v>
      </c>
      <c r="CF14337" s="32">
        <f t="shared" si="1532"/>
        <v>0</v>
      </c>
      <c r="CG14337" s="32" t="str">
        <f t="shared" si="1533"/>
        <v/>
      </c>
      <c r="CH14337" s="32">
        <v>332</v>
      </c>
      <c r="CI14337" s="32" t="s">
        <v>8</v>
      </c>
      <c r="CJ14337" s="32" t="str">
        <f t="shared" si="1534"/>
        <v/>
      </c>
      <c r="CK14337" s="32" t="str">
        <f t="shared" si="1535"/>
        <v/>
      </c>
      <c r="CL14337" s="32" t="str">
        <f t="shared" si="1536"/>
        <v/>
      </c>
      <c r="CM14337" s="32" t="str">
        <f t="shared" si="1537"/>
        <v/>
      </c>
      <c r="CN14337" s="32" t="str">
        <f t="shared" si="1538"/>
        <v/>
      </c>
    </row>
    <row r="14338" spans="71:92" x14ac:dyDescent="0.3">
      <c r="BS14338" s="32" t="str">
        <f>IF(Kiadasi_kiseroiv!$K$2=BT14338,BV14338,"")</f>
        <v/>
      </c>
      <c r="BT14338" s="34" t="str">
        <f t="shared" si="1525"/>
        <v/>
      </c>
      <c r="BU14338" s="32" t="str">
        <f t="shared" si="1526"/>
        <v/>
      </c>
      <c r="BV14338" s="32" t="str">
        <f t="shared" si="1539"/>
        <v/>
      </c>
      <c r="BW14338" s="32" t="str">
        <f t="shared" si="1540"/>
        <v/>
      </c>
      <c r="BX14338" s="32" t="str">
        <f t="shared" si="1527"/>
        <v/>
      </c>
      <c r="BY14338" s="32" t="str">
        <f t="shared" si="1528"/>
        <v/>
      </c>
      <c r="BZ14338" s="32" t="str">
        <f t="shared" si="1541"/>
        <v/>
      </c>
      <c r="CA14338" s="32" t="str">
        <f t="shared" si="1542"/>
        <v/>
      </c>
      <c r="CB14338" s="33">
        <f>IF(COUNTIF($CD$7:CD14338,CD14338)=1,CD14338,CD14338+COUNTIF($CD$6:CD14337,CD14338))</f>
        <v>60472</v>
      </c>
      <c r="CC14338" s="34">
        <f t="shared" si="1529"/>
        <v>55153</v>
      </c>
      <c r="CD14338" s="32">
        <f t="shared" si="1530"/>
        <v>55153</v>
      </c>
      <c r="CE14338" s="32">
        <f t="shared" si="1531"/>
        <v>0</v>
      </c>
      <c r="CF14338" s="32">
        <f t="shared" si="1532"/>
        <v>0</v>
      </c>
      <c r="CG14338" s="32" t="str">
        <f t="shared" si="1533"/>
        <v/>
      </c>
      <c r="CH14338" s="32">
        <v>333</v>
      </c>
      <c r="CI14338" s="32" t="s">
        <v>8</v>
      </c>
      <c r="CJ14338" s="32" t="str">
        <f t="shared" si="1534"/>
        <v/>
      </c>
      <c r="CK14338" s="32" t="str">
        <f t="shared" si="1535"/>
        <v/>
      </c>
      <c r="CL14338" s="32" t="str">
        <f t="shared" si="1536"/>
        <v/>
      </c>
      <c r="CM14338" s="32" t="str">
        <f t="shared" si="1537"/>
        <v/>
      </c>
      <c r="CN14338" s="32" t="str">
        <f t="shared" si="1538"/>
        <v/>
      </c>
    </row>
    <row r="14339" spans="71:92" x14ac:dyDescent="0.3">
      <c r="BS14339" s="32" t="str">
        <f>IF(Kiadasi_kiseroiv!$K$2=BT14339,BV14339,"")</f>
        <v/>
      </c>
      <c r="BT14339" s="34" t="str">
        <f t="shared" si="1525"/>
        <v/>
      </c>
      <c r="BU14339" s="32" t="str">
        <f t="shared" si="1526"/>
        <v/>
      </c>
      <c r="BV14339" s="32" t="str">
        <f t="shared" si="1539"/>
        <v/>
      </c>
      <c r="BW14339" s="32" t="str">
        <f t="shared" si="1540"/>
        <v/>
      </c>
      <c r="BX14339" s="32" t="str">
        <f t="shared" si="1527"/>
        <v/>
      </c>
      <c r="BY14339" s="32" t="str">
        <f t="shared" si="1528"/>
        <v/>
      </c>
      <c r="BZ14339" s="32" t="str">
        <f t="shared" si="1541"/>
        <v/>
      </c>
      <c r="CA14339" s="32" t="str">
        <f t="shared" si="1542"/>
        <v/>
      </c>
      <c r="CB14339" s="33">
        <f>IF(COUNTIF($CD$7:CD14339,CD14339)=1,CD14339,CD14339+COUNTIF($CD$6:CD14338,CD14339))</f>
        <v>60473</v>
      </c>
      <c r="CC14339" s="34">
        <f t="shared" si="1529"/>
        <v>55153</v>
      </c>
      <c r="CD14339" s="32">
        <f t="shared" si="1530"/>
        <v>55153</v>
      </c>
      <c r="CE14339" s="32">
        <f t="shared" si="1531"/>
        <v>0</v>
      </c>
      <c r="CF14339" s="32">
        <f t="shared" si="1532"/>
        <v>0</v>
      </c>
      <c r="CG14339" s="32" t="str">
        <f t="shared" si="1533"/>
        <v/>
      </c>
      <c r="CH14339" s="32">
        <v>334</v>
      </c>
      <c r="CI14339" s="32" t="s">
        <v>8</v>
      </c>
      <c r="CJ14339" s="32" t="str">
        <f t="shared" si="1534"/>
        <v/>
      </c>
      <c r="CK14339" s="32" t="str">
        <f t="shared" si="1535"/>
        <v/>
      </c>
      <c r="CL14339" s="32" t="str">
        <f t="shared" si="1536"/>
        <v/>
      </c>
      <c r="CM14339" s="32" t="str">
        <f t="shared" si="1537"/>
        <v/>
      </c>
      <c r="CN14339" s="32" t="str">
        <f t="shared" si="1538"/>
        <v/>
      </c>
    </row>
    <row r="14340" spans="71:92" x14ac:dyDescent="0.3">
      <c r="BS14340" s="32" t="str">
        <f>IF(Kiadasi_kiseroiv!$K$2=BT14340,BV14340,"")</f>
        <v/>
      </c>
      <c r="BT14340" s="34" t="str">
        <f t="shared" si="1525"/>
        <v/>
      </c>
      <c r="BU14340" s="32" t="str">
        <f t="shared" si="1526"/>
        <v/>
      </c>
      <c r="BV14340" s="32" t="str">
        <f t="shared" si="1539"/>
        <v/>
      </c>
      <c r="BW14340" s="32" t="str">
        <f t="shared" si="1540"/>
        <v/>
      </c>
      <c r="BX14340" s="32" t="str">
        <f t="shared" si="1527"/>
        <v/>
      </c>
      <c r="BY14340" s="32" t="str">
        <f t="shared" si="1528"/>
        <v/>
      </c>
      <c r="BZ14340" s="32" t="str">
        <f t="shared" si="1541"/>
        <v/>
      </c>
      <c r="CA14340" s="32" t="str">
        <f t="shared" si="1542"/>
        <v/>
      </c>
      <c r="CB14340" s="33">
        <f>IF(COUNTIF($CD$7:CD14340,CD14340)=1,CD14340,CD14340+COUNTIF($CD$6:CD14339,CD14340))</f>
        <v>60474</v>
      </c>
      <c r="CC14340" s="34">
        <f t="shared" si="1529"/>
        <v>55153</v>
      </c>
      <c r="CD14340" s="32">
        <f t="shared" si="1530"/>
        <v>55153</v>
      </c>
      <c r="CE14340" s="32">
        <f t="shared" si="1531"/>
        <v>0</v>
      </c>
      <c r="CF14340" s="32">
        <f t="shared" si="1532"/>
        <v>0</v>
      </c>
      <c r="CG14340" s="32" t="str">
        <f t="shared" si="1533"/>
        <v/>
      </c>
      <c r="CH14340" s="32">
        <v>335</v>
      </c>
      <c r="CI14340" s="32" t="s">
        <v>8</v>
      </c>
      <c r="CJ14340" s="32" t="str">
        <f t="shared" si="1534"/>
        <v/>
      </c>
      <c r="CK14340" s="32" t="str">
        <f t="shared" si="1535"/>
        <v/>
      </c>
      <c r="CL14340" s="32" t="str">
        <f t="shared" si="1536"/>
        <v/>
      </c>
      <c r="CM14340" s="32" t="str">
        <f t="shared" si="1537"/>
        <v/>
      </c>
      <c r="CN14340" s="32" t="str">
        <f t="shared" si="1538"/>
        <v/>
      </c>
    </row>
    <row r="14341" spans="71:92" x14ac:dyDescent="0.3">
      <c r="BS14341" s="32" t="str">
        <f>IF(Kiadasi_kiseroiv!$K$2=BT14341,BV14341,"")</f>
        <v/>
      </c>
      <c r="BT14341" s="34" t="str">
        <f t="shared" si="1525"/>
        <v/>
      </c>
      <c r="BU14341" s="32" t="str">
        <f t="shared" si="1526"/>
        <v/>
      </c>
      <c r="BV14341" s="32" t="str">
        <f t="shared" si="1539"/>
        <v/>
      </c>
      <c r="BW14341" s="32" t="str">
        <f t="shared" si="1540"/>
        <v/>
      </c>
      <c r="BX14341" s="32" t="str">
        <f t="shared" si="1527"/>
        <v/>
      </c>
      <c r="BY14341" s="32" t="str">
        <f t="shared" si="1528"/>
        <v/>
      </c>
      <c r="BZ14341" s="32" t="str">
        <f t="shared" si="1541"/>
        <v/>
      </c>
      <c r="CA14341" s="32" t="str">
        <f t="shared" si="1542"/>
        <v/>
      </c>
      <c r="CB14341" s="33">
        <f>IF(COUNTIF($CD$7:CD14341,CD14341)=1,CD14341,CD14341+COUNTIF($CD$6:CD14340,CD14341))</f>
        <v>60475</v>
      </c>
      <c r="CC14341" s="34">
        <f t="shared" si="1529"/>
        <v>55153</v>
      </c>
      <c r="CD14341" s="32">
        <f t="shared" si="1530"/>
        <v>55153</v>
      </c>
      <c r="CE14341" s="32">
        <f t="shared" si="1531"/>
        <v>0</v>
      </c>
      <c r="CF14341" s="32">
        <f t="shared" si="1532"/>
        <v>0</v>
      </c>
      <c r="CG14341" s="32" t="str">
        <f t="shared" si="1533"/>
        <v/>
      </c>
      <c r="CH14341" s="32">
        <v>336</v>
      </c>
      <c r="CI14341" s="32" t="s">
        <v>8</v>
      </c>
      <c r="CJ14341" s="32" t="str">
        <f t="shared" si="1534"/>
        <v/>
      </c>
      <c r="CK14341" s="32" t="str">
        <f t="shared" si="1535"/>
        <v/>
      </c>
      <c r="CL14341" s="32" t="str">
        <f t="shared" si="1536"/>
        <v/>
      </c>
      <c r="CM14341" s="32" t="str">
        <f t="shared" si="1537"/>
        <v/>
      </c>
      <c r="CN14341" s="32" t="str">
        <f t="shared" si="1538"/>
        <v/>
      </c>
    </row>
    <row r="14342" spans="71:92" x14ac:dyDescent="0.3">
      <c r="BS14342" s="32" t="str">
        <f>IF(Kiadasi_kiseroiv!$K$2=BT14342,BV14342,"")</f>
        <v/>
      </c>
      <c r="BT14342" s="34" t="str">
        <f t="shared" si="1525"/>
        <v/>
      </c>
      <c r="BU14342" s="32" t="str">
        <f t="shared" si="1526"/>
        <v/>
      </c>
      <c r="BV14342" s="32" t="str">
        <f t="shared" si="1539"/>
        <v/>
      </c>
      <c r="BW14342" s="32" t="str">
        <f t="shared" si="1540"/>
        <v/>
      </c>
      <c r="BX14342" s="32" t="str">
        <f t="shared" si="1527"/>
        <v/>
      </c>
      <c r="BY14342" s="32" t="str">
        <f t="shared" si="1528"/>
        <v/>
      </c>
      <c r="BZ14342" s="32" t="str">
        <f t="shared" si="1541"/>
        <v/>
      </c>
      <c r="CA14342" s="32" t="str">
        <f t="shared" si="1542"/>
        <v/>
      </c>
      <c r="CB14342" s="33">
        <f>IF(COUNTIF($CD$7:CD14342,CD14342)=1,CD14342,CD14342+COUNTIF($CD$6:CD14341,CD14342))</f>
        <v>60476</v>
      </c>
      <c r="CC14342" s="34">
        <f t="shared" si="1529"/>
        <v>55153</v>
      </c>
      <c r="CD14342" s="32">
        <f t="shared" si="1530"/>
        <v>55153</v>
      </c>
      <c r="CE14342" s="32">
        <f t="shared" si="1531"/>
        <v>0</v>
      </c>
      <c r="CF14342" s="32">
        <f t="shared" si="1532"/>
        <v>0</v>
      </c>
      <c r="CG14342" s="32" t="str">
        <f t="shared" si="1533"/>
        <v/>
      </c>
      <c r="CH14342" s="32">
        <v>337</v>
      </c>
      <c r="CI14342" s="32" t="s">
        <v>8</v>
      </c>
      <c r="CJ14342" s="32" t="str">
        <f t="shared" si="1534"/>
        <v/>
      </c>
      <c r="CK14342" s="32" t="str">
        <f t="shared" si="1535"/>
        <v/>
      </c>
      <c r="CL14342" s="32" t="str">
        <f t="shared" si="1536"/>
        <v/>
      </c>
      <c r="CM14342" s="32" t="str">
        <f t="shared" si="1537"/>
        <v/>
      </c>
      <c r="CN14342" s="32" t="str">
        <f t="shared" si="1538"/>
        <v/>
      </c>
    </row>
    <row r="14343" spans="71:92" x14ac:dyDescent="0.3">
      <c r="BS14343" s="32" t="str">
        <f>IF(Kiadasi_kiseroiv!$K$2=BT14343,BV14343,"")</f>
        <v/>
      </c>
      <c r="BT14343" s="34" t="str">
        <f t="shared" si="1525"/>
        <v/>
      </c>
      <c r="BU14343" s="32" t="str">
        <f t="shared" si="1526"/>
        <v/>
      </c>
      <c r="BV14343" s="32" t="str">
        <f t="shared" si="1539"/>
        <v/>
      </c>
      <c r="BW14343" s="32" t="str">
        <f t="shared" si="1540"/>
        <v/>
      </c>
      <c r="BX14343" s="32" t="str">
        <f t="shared" si="1527"/>
        <v/>
      </c>
      <c r="BY14343" s="32" t="str">
        <f t="shared" si="1528"/>
        <v/>
      </c>
      <c r="BZ14343" s="32" t="str">
        <f t="shared" si="1541"/>
        <v/>
      </c>
      <c r="CA14343" s="32" t="str">
        <f t="shared" si="1542"/>
        <v/>
      </c>
      <c r="CB14343" s="33">
        <f>IF(COUNTIF($CD$7:CD14343,CD14343)=1,CD14343,CD14343+COUNTIF($CD$6:CD14342,CD14343))</f>
        <v>60477</v>
      </c>
      <c r="CC14343" s="34">
        <f t="shared" si="1529"/>
        <v>55153</v>
      </c>
      <c r="CD14343" s="32">
        <f t="shared" si="1530"/>
        <v>55153</v>
      </c>
      <c r="CE14343" s="32">
        <f t="shared" si="1531"/>
        <v>0</v>
      </c>
      <c r="CF14343" s="32">
        <f t="shared" si="1532"/>
        <v>0</v>
      </c>
      <c r="CG14343" s="32" t="str">
        <f t="shared" si="1533"/>
        <v/>
      </c>
      <c r="CH14343" s="32">
        <v>338</v>
      </c>
      <c r="CI14343" s="32" t="s">
        <v>8</v>
      </c>
      <c r="CJ14343" s="32" t="str">
        <f t="shared" si="1534"/>
        <v/>
      </c>
      <c r="CK14343" s="32" t="str">
        <f t="shared" si="1535"/>
        <v/>
      </c>
      <c r="CL14343" s="32" t="str">
        <f t="shared" si="1536"/>
        <v/>
      </c>
      <c r="CM14343" s="32" t="str">
        <f t="shared" si="1537"/>
        <v/>
      </c>
      <c r="CN14343" s="32" t="str">
        <f t="shared" si="1538"/>
        <v/>
      </c>
    </row>
    <row r="14344" spans="71:92" x14ac:dyDescent="0.3">
      <c r="BS14344" s="32" t="str">
        <f>IF(Kiadasi_kiseroiv!$K$2=BT14344,BV14344,"")</f>
        <v/>
      </c>
      <c r="BT14344" s="34" t="str">
        <f t="shared" si="1525"/>
        <v/>
      </c>
      <c r="BU14344" s="32" t="str">
        <f t="shared" si="1526"/>
        <v/>
      </c>
      <c r="BV14344" s="32" t="str">
        <f t="shared" si="1539"/>
        <v/>
      </c>
      <c r="BW14344" s="32" t="str">
        <f t="shared" si="1540"/>
        <v/>
      </c>
      <c r="BX14344" s="32" t="str">
        <f t="shared" si="1527"/>
        <v/>
      </c>
      <c r="BY14344" s="32" t="str">
        <f t="shared" si="1528"/>
        <v/>
      </c>
      <c r="BZ14344" s="32" t="str">
        <f t="shared" si="1541"/>
        <v/>
      </c>
      <c r="CA14344" s="32" t="str">
        <f t="shared" si="1542"/>
        <v/>
      </c>
      <c r="CB14344" s="33">
        <f>IF(COUNTIF($CD$7:CD14344,CD14344)=1,CD14344,CD14344+COUNTIF($CD$6:CD14343,CD14344))</f>
        <v>60478</v>
      </c>
      <c r="CC14344" s="34">
        <f t="shared" si="1529"/>
        <v>55153</v>
      </c>
      <c r="CD14344" s="32">
        <f t="shared" si="1530"/>
        <v>55153</v>
      </c>
      <c r="CE14344" s="32">
        <f t="shared" si="1531"/>
        <v>0</v>
      </c>
      <c r="CF14344" s="32">
        <f t="shared" si="1532"/>
        <v>0</v>
      </c>
      <c r="CG14344" s="32" t="str">
        <f t="shared" si="1533"/>
        <v/>
      </c>
      <c r="CH14344" s="32">
        <v>339</v>
      </c>
      <c r="CI14344" s="32" t="s">
        <v>8</v>
      </c>
      <c r="CJ14344" s="32" t="str">
        <f t="shared" si="1534"/>
        <v/>
      </c>
      <c r="CK14344" s="32" t="str">
        <f t="shared" si="1535"/>
        <v/>
      </c>
      <c r="CL14344" s="32" t="str">
        <f t="shared" si="1536"/>
        <v/>
      </c>
      <c r="CM14344" s="32" t="str">
        <f t="shared" si="1537"/>
        <v/>
      </c>
      <c r="CN14344" s="32" t="str">
        <f t="shared" si="1538"/>
        <v/>
      </c>
    </row>
    <row r="14345" spans="71:92" x14ac:dyDescent="0.3">
      <c r="BS14345" s="32" t="str">
        <f>IF(Kiadasi_kiseroiv!$K$2=BT14345,BV14345,"")</f>
        <v/>
      </c>
      <c r="BT14345" s="34" t="str">
        <f t="shared" si="1525"/>
        <v/>
      </c>
      <c r="BU14345" s="32" t="str">
        <f t="shared" si="1526"/>
        <v/>
      </c>
      <c r="BV14345" s="32" t="str">
        <f t="shared" si="1539"/>
        <v/>
      </c>
      <c r="BW14345" s="32" t="str">
        <f t="shared" si="1540"/>
        <v/>
      </c>
      <c r="BX14345" s="32" t="str">
        <f t="shared" si="1527"/>
        <v/>
      </c>
      <c r="BY14345" s="32" t="str">
        <f t="shared" si="1528"/>
        <v/>
      </c>
      <c r="BZ14345" s="32" t="str">
        <f t="shared" si="1541"/>
        <v/>
      </c>
      <c r="CA14345" s="32" t="str">
        <f t="shared" si="1542"/>
        <v/>
      </c>
      <c r="CB14345" s="33">
        <f>IF(COUNTIF($CD$7:CD14345,CD14345)=1,CD14345,CD14345+COUNTIF($CD$6:CD14344,CD14345))</f>
        <v>60479</v>
      </c>
      <c r="CC14345" s="34">
        <f t="shared" si="1529"/>
        <v>55153</v>
      </c>
      <c r="CD14345" s="32">
        <f t="shared" si="1530"/>
        <v>55153</v>
      </c>
      <c r="CE14345" s="32">
        <f t="shared" si="1531"/>
        <v>0</v>
      </c>
      <c r="CF14345" s="32">
        <f t="shared" si="1532"/>
        <v>0</v>
      </c>
      <c r="CG14345" s="32" t="str">
        <f t="shared" si="1533"/>
        <v/>
      </c>
      <c r="CH14345" s="32">
        <v>340</v>
      </c>
      <c r="CI14345" s="32" t="s">
        <v>8</v>
      </c>
      <c r="CJ14345" s="32" t="str">
        <f t="shared" si="1534"/>
        <v/>
      </c>
      <c r="CK14345" s="32" t="str">
        <f t="shared" si="1535"/>
        <v/>
      </c>
      <c r="CL14345" s="32" t="str">
        <f t="shared" si="1536"/>
        <v/>
      </c>
      <c r="CM14345" s="32" t="str">
        <f t="shared" si="1537"/>
        <v/>
      </c>
      <c r="CN14345" s="32" t="str">
        <f t="shared" si="1538"/>
        <v/>
      </c>
    </row>
    <row r="14346" spans="71:92" x14ac:dyDescent="0.3">
      <c r="BS14346" s="32" t="str">
        <f>IF(Kiadasi_kiseroiv!$K$2=BT14346,BV14346,"")</f>
        <v/>
      </c>
      <c r="BT14346" s="34" t="str">
        <f t="shared" si="1525"/>
        <v/>
      </c>
      <c r="BU14346" s="32" t="str">
        <f t="shared" si="1526"/>
        <v/>
      </c>
      <c r="BV14346" s="32" t="str">
        <f t="shared" si="1539"/>
        <v/>
      </c>
      <c r="BW14346" s="32" t="str">
        <f t="shared" si="1540"/>
        <v/>
      </c>
      <c r="BX14346" s="32" t="str">
        <f t="shared" si="1527"/>
        <v/>
      </c>
      <c r="BY14346" s="32" t="str">
        <f t="shared" si="1528"/>
        <v/>
      </c>
      <c r="BZ14346" s="32" t="str">
        <f t="shared" si="1541"/>
        <v/>
      </c>
      <c r="CA14346" s="32" t="str">
        <f t="shared" si="1542"/>
        <v/>
      </c>
      <c r="CB14346" s="33">
        <f>IF(COUNTIF($CD$7:CD14346,CD14346)=1,CD14346,CD14346+COUNTIF($CD$6:CD14345,CD14346))</f>
        <v>60480</v>
      </c>
      <c r="CC14346" s="34">
        <f t="shared" si="1529"/>
        <v>55153</v>
      </c>
      <c r="CD14346" s="32">
        <f t="shared" si="1530"/>
        <v>55153</v>
      </c>
      <c r="CE14346" s="32">
        <f t="shared" si="1531"/>
        <v>0</v>
      </c>
      <c r="CF14346" s="32">
        <f t="shared" si="1532"/>
        <v>0</v>
      </c>
      <c r="CG14346" s="32" t="str">
        <f t="shared" si="1533"/>
        <v/>
      </c>
      <c r="CH14346" s="32">
        <v>341</v>
      </c>
      <c r="CI14346" s="32" t="s">
        <v>8</v>
      </c>
      <c r="CJ14346" s="32" t="str">
        <f t="shared" si="1534"/>
        <v/>
      </c>
      <c r="CK14346" s="32" t="str">
        <f t="shared" si="1535"/>
        <v/>
      </c>
      <c r="CL14346" s="32" t="str">
        <f t="shared" si="1536"/>
        <v/>
      </c>
      <c r="CM14346" s="32" t="str">
        <f t="shared" si="1537"/>
        <v/>
      </c>
      <c r="CN14346" s="32" t="str">
        <f t="shared" si="1538"/>
        <v/>
      </c>
    </row>
    <row r="14347" spans="71:92" x14ac:dyDescent="0.3">
      <c r="BS14347" s="32" t="str">
        <f>IF(Kiadasi_kiseroiv!$K$2=BT14347,BV14347,"")</f>
        <v/>
      </c>
      <c r="BT14347" s="34" t="str">
        <f t="shared" si="1525"/>
        <v/>
      </c>
      <c r="BU14347" s="32" t="str">
        <f t="shared" si="1526"/>
        <v/>
      </c>
      <c r="BV14347" s="32" t="str">
        <f t="shared" si="1539"/>
        <v/>
      </c>
      <c r="BW14347" s="32" t="str">
        <f t="shared" si="1540"/>
        <v/>
      </c>
      <c r="BX14347" s="32" t="str">
        <f t="shared" si="1527"/>
        <v/>
      </c>
      <c r="BY14347" s="32" t="str">
        <f t="shared" si="1528"/>
        <v/>
      </c>
      <c r="BZ14347" s="32" t="str">
        <f t="shared" si="1541"/>
        <v/>
      </c>
      <c r="CA14347" s="32" t="str">
        <f t="shared" si="1542"/>
        <v/>
      </c>
      <c r="CB14347" s="33">
        <f>IF(COUNTIF($CD$7:CD14347,CD14347)=1,CD14347,CD14347+COUNTIF($CD$6:CD14346,CD14347))</f>
        <v>60481</v>
      </c>
      <c r="CC14347" s="34">
        <f t="shared" si="1529"/>
        <v>55153</v>
      </c>
      <c r="CD14347" s="32">
        <f t="shared" si="1530"/>
        <v>55153</v>
      </c>
      <c r="CE14347" s="32">
        <f t="shared" si="1531"/>
        <v>0</v>
      </c>
      <c r="CF14347" s="32">
        <f t="shared" si="1532"/>
        <v>0</v>
      </c>
      <c r="CG14347" s="32" t="str">
        <f t="shared" si="1533"/>
        <v/>
      </c>
      <c r="CH14347" s="32">
        <v>342</v>
      </c>
      <c r="CI14347" s="32" t="s">
        <v>8</v>
      </c>
      <c r="CJ14347" s="32" t="str">
        <f t="shared" si="1534"/>
        <v/>
      </c>
      <c r="CK14347" s="32" t="str">
        <f t="shared" si="1535"/>
        <v/>
      </c>
      <c r="CL14347" s="32" t="str">
        <f t="shared" si="1536"/>
        <v/>
      </c>
      <c r="CM14347" s="32" t="str">
        <f t="shared" si="1537"/>
        <v/>
      </c>
      <c r="CN14347" s="32" t="str">
        <f t="shared" si="1538"/>
        <v/>
      </c>
    </row>
    <row r="14348" spans="71:92" x14ac:dyDescent="0.3">
      <c r="BS14348" s="32" t="str">
        <f>IF(Kiadasi_kiseroiv!$K$2=BT14348,BV14348,"")</f>
        <v/>
      </c>
      <c r="BT14348" s="34" t="str">
        <f t="shared" si="1525"/>
        <v/>
      </c>
      <c r="BU14348" s="32" t="str">
        <f t="shared" si="1526"/>
        <v/>
      </c>
      <c r="BV14348" s="32" t="str">
        <f t="shared" si="1539"/>
        <v/>
      </c>
      <c r="BW14348" s="32" t="str">
        <f t="shared" si="1540"/>
        <v/>
      </c>
      <c r="BX14348" s="32" t="str">
        <f t="shared" si="1527"/>
        <v/>
      </c>
      <c r="BY14348" s="32" t="str">
        <f t="shared" si="1528"/>
        <v/>
      </c>
      <c r="BZ14348" s="32" t="str">
        <f t="shared" si="1541"/>
        <v/>
      </c>
      <c r="CA14348" s="32" t="str">
        <f t="shared" si="1542"/>
        <v/>
      </c>
      <c r="CB14348" s="33">
        <f>IF(COUNTIF($CD$7:CD14348,CD14348)=1,CD14348,CD14348+COUNTIF($CD$6:CD14347,CD14348))</f>
        <v>60482</v>
      </c>
      <c r="CC14348" s="34">
        <f t="shared" si="1529"/>
        <v>55153</v>
      </c>
      <c r="CD14348" s="32">
        <f t="shared" si="1530"/>
        <v>55153</v>
      </c>
      <c r="CE14348" s="32">
        <f t="shared" si="1531"/>
        <v>0</v>
      </c>
      <c r="CF14348" s="32">
        <f t="shared" si="1532"/>
        <v>0</v>
      </c>
      <c r="CG14348" s="32" t="str">
        <f t="shared" si="1533"/>
        <v/>
      </c>
      <c r="CH14348" s="32">
        <v>343</v>
      </c>
      <c r="CI14348" s="32" t="s">
        <v>8</v>
      </c>
      <c r="CJ14348" s="32" t="str">
        <f t="shared" si="1534"/>
        <v/>
      </c>
      <c r="CK14348" s="32" t="str">
        <f t="shared" si="1535"/>
        <v/>
      </c>
      <c r="CL14348" s="32" t="str">
        <f t="shared" si="1536"/>
        <v/>
      </c>
      <c r="CM14348" s="32" t="str">
        <f t="shared" si="1537"/>
        <v/>
      </c>
      <c r="CN14348" s="32" t="str">
        <f t="shared" si="1538"/>
        <v/>
      </c>
    </row>
    <row r="14349" spans="71:92" x14ac:dyDescent="0.3">
      <c r="BS14349" s="32" t="str">
        <f>IF(Kiadasi_kiseroiv!$K$2=BT14349,BV14349,"")</f>
        <v/>
      </c>
      <c r="BT14349" s="34" t="str">
        <f t="shared" si="1525"/>
        <v/>
      </c>
      <c r="BU14349" s="32" t="str">
        <f t="shared" si="1526"/>
        <v/>
      </c>
      <c r="BV14349" s="32" t="str">
        <f t="shared" si="1539"/>
        <v/>
      </c>
      <c r="BW14349" s="32" t="str">
        <f t="shared" si="1540"/>
        <v/>
      </c>
      <c r="BX14349" s="32" t="str">
        <f t="shared" si="1527"/>
        <v/>
      </c>
      <c r="BY14349" s="32" t="str">
        <f t="shared" si="1528"/>
        <v/>
      </c>
      <c r="BZ14349" s="32" t="str">
        <f t="shared" si="1541"/>
        <v/>
      </c>
      <c r="CA14349" s="32" t="str">
        <f t="shared" si="1542"/>
        <v/>
      </c>
      <c r="CB14349" s="33">
        <f>IF(COUNTIF($CD$7:CD14349,CD14349)=1,CD14349,CD14349+COUNTIF($CD$6:CD14348,CD14349))</f>
        <v>60483</v>
      </c>
      <c r="CC14349" s="34">
        <f t="shared" si="1529"/>
        <v>55153</v>
      </c>
      <c r="CD14349" s="32">
        <f t="shared" si="1530"/>
        <v>55153</v>
      </c>
      <c r="CE14349" s="32">
        <f t="shared" si="1531"/>
        <v>0</v>
      </c>
      <c r="CF14349" s="32">
        <f t="shared" si="1532"/>
        <v>0</v>
      </c>
      <c r="CG14349" s="32" t="str">
        <f t="shared" si="1533"/>
        <v/>
      </c>
      <c r="CH14349" s="32">
        <v>344</v>
      </c>
      <c r="CI14349" s="32" t="s">
        <v>8</v>
      </c>
      <c r="CJ14349" s="32" t="str">
        <f t="shared" si="1534"/>
        <v/>
      </c>
      <c r="CK14349" s="32" t="str">
        <f t="shared" si="1535"/>
        <v/>
      </c>
      <c r="CL14349" s="32" t="str">
        <f t="shared" si="1536"/>
        <v/>
      </c>
      <c r="CM14349" s="32" t="str">
        <f t="shared" si="1537"/>
        <v/>
      </c>
      <c r="CN14349" s="32" t="str">
        <f t="shared" si="1538"/>
        <v/>
      </c>
    </row>
    <row r="14350" spans="71:92" x14ac:dyDescent="0.3">
      <c r="BS14350" s="32" t="str">
        <f>IF(Kiadasi_kiseroiv!$K$2=BT14350,BV14350,"")</f>
        <v/>
      </c>
      <c r="BT14350" s="34" t="str">
        <f t="shared" si="1525"/>
        <v/>
      </c>
      <c r="BU14350" s="32" t="str">
        <f t="shared" si="1526"/>
        <v/>
      </c>
      <c r="BV14350" s="32" t="str">
        <f t="shared" si="1539"/>
        <v/>
      </c>
      <c r="BW14350" s="32" t="str">
        <f t="shared" si="1540"/>
        <v/>
      </c>
      <c r="BX14350" s="32" t="str">
        <f t="shared" si="1527"/>
        <v/>
      </c>
      <c r="BY14350" s="32" t="str">
        <f t="shared" si="1528"/>
        <v/>
      </c>
      <c r="BZ14350" s="32" t="str">
        <f t="shared" si="1541"/>
        <v/>
      </c>
      <c r="CA14350" s="32" t="str">
        <f t="shared" si="1542"/>
        <v/>
      </c>
      <c r="CB14350" s="33">
        <f>IF(COUNTIF($CD$7:CD14350,CD14350)=1,CD14350,CD14350+COUNTIF($CD$6:CD14349,CD14350))</f>
        <v>60484</v>
      </c>
      <c r="CC14350" s="34">
        <f t="shared" si="1529"/>
        <v>55153</v>
      </c>
      <c r="CD14350" s="32">
        <f t="shared" si="1530"/>
        <v>55153</v>
      </c>
      <c r="CE14350" s="32">
        <f t="shared" si="1531"/>
        <v>0</v>
      </c>
      <c r="CF14350" s="32">
        <f t="shared" si="1532"/>
        <v>0</v>
      </c>
      <c r="CG14350" s="32" t="str">
        <f t="shared" si="1533"/>
        <v/>
      </c>
      <c r="CH14350" s="32">
        <v>345</v>
      </c>
      <c r="CI14350" s="32" t="s">
        <v>8</v>
      </c>
      <c r="CJ14350" s="32" t="str">
        <f t="shared" si="1534"/>
        <v/>
      </c>
      <c r="CK14350" s="32" t="str">
        <f t="shared" si="1535"/>
        <v/>
      </c>
      <c r="CL14350" s="32" t="str">
        <f t="shared" si="1536"/>
        <v/>
      </c>
      <c r="CM14350" s="32" t="str">
        <f t="shared" si="1537"/>
        <v/>
      </c>
      <c r="CN14350" s="32" t="str">
        <f t="shared" si="1538"/>
        <v/>
      </c>
    </row>
    <row r="14351" spans="71:92" x14ac:dyDescent="0.3">
      <c r="BS14351" s="32" t="str">
        <f>IF(Kiadasi_kiseroiv!$K$2=BT14351,BV14351,"")</f>
        <v/>
      </c>
      <c r="BT14351" s="34" t="str">
        <f t="shared" si="1525"/>
        <v/>
      </c>
      <c r="BU14351" s="32" t="str">
        <f t="shared" si="1526"/>
        <v/>
      </c>
      <c r="BV14351" s="32" t="str">
        <f t="shared" si="1539"/>
        <v/>
      </c>
      <c r="BW14351" s="32" t="str">
        <f t="shared" si="1540"/>
        <v/>
      </c>
      <c r="BX14351" s="32" t="str">
        <f t="shared" si="1527"/>
        <v/>
      </c>
      <c r="BY14351" s="32" t="str">
        <f t="shared" si="1528"/>
        <v/>
      </c>
      <c r="BZ14351" s="32" t="str">
        <f t="shared" si="1541"/>
        <v/>
      </c>
      <c r="CA14351" s="32" t="str">
        <f t="shared" si="1542"/>
        <v/>
      </c>
      <c r="CB14351" s="33">
        <f>IF(COUNTIF($CD$7:CD14351,CD14351)=1,CD14351,CD14351+COUNTIF($CD$6:CD14350,CD14351))</f>
        <v>60485</v>
      </c>
      <c r="CC14351" s="34">
        <f t="shared" si="1529"/>
        <v>55153</v>
      </c>
      <c r="CD14351" s="32">
        <f t="shared" si="1530"/>
        <v>55153</v>
      </c>
      <c r="CE14351" s="32">
        <f t="shared" si="1531"/>
        <v>0</v>
      </c>
      <c r="CF14351" s="32">
        <f t="shared" si="1532"/>
        <v>0</v>
      </c>
      <c r="CG14351" s="32" t="str">
        <f t="shared" si="1533"/>
        <v/>
      </c>
      <c r="CH14351" s="32">
        <v>346</v>
      </c>
      <c r="CI14351" s="32" t="s">
        <v>8</v>
      </c>
      <c r="CJ14351" s="32" t="str">
        <f t="shared" si="1534"/>
        <v/>
      </c>
      <c r="CK14351" s="32" t="str">
        <f t="shared" si="1535"/>
        <v/>
      </c>
      <c r="CL14351" s="32" t="str">
        <f t="shared" si="1536"/>
        <v/>
      </c>
      <c r="CM14351" s="32" t="str">
        <f t="shared" si="1537"/>
        <v/>
      </c>
      <c r="CN14351" s="32" t="str">
        <f t="shared" si="1538"/>
        <v/>
      </c>
    </row>
    <row r="14352" spans="71:92" x14ac:dyDescent="0.3">
      <c r="BS14352" s="32" t="str">
        <f>IF(Kiadasi_kiseroiv!$K$2=BT14352,BV14352,"")</f>
        <v/>
      </c>
      <c r="BT14352" s="34" t="str">
        <f t="shared" si="1525"/>
        <v/>
      </c>
      <c r="BU14352" s="32" t="str">
        <f t="shared" si="1526"/>
        <v/>
      </c>
      <c r="BV14352" s="32" t="str">
        <f t="shared" si="1539"/>
        <v/>
      </c>
      <c r="BW14352" s="32" t="str">
        <f t="shared" si="1540"/>
        <v/>
      </c>
      <c r="BX14352" s="32" t="str">
        <f t="shared" si="1527"/>
        <v/>
      </c>
      <c r="BY14352" s="32" t="str">
        <f t="shared" si="1528"/>
        <v/>
      </c>
      <c r="BZ14352" s="32" t="str">
        <f t="shared" si="1541"/>
        <v/>
      </c>
      <c r="CA14352" s="32" t="str">
        <f t="shared" si="1542"/>
        <v/>
      </c>
      <c r="CB14352" s="33">
        <f>IF(COUNTIF($CD$7:CD14352,CD14352)=1,CD14352,CD14352+COUNTIF($CD$6:CD14351,CD14352))</f>
        <v>60486</v>
      </c>
      <c r="CC14352" s="34">
        <f t="shared" si="1529"/>
        <v>55153</v>
      </c>
      <c r="CD14352" s="32">
        <f t="shared" si="1530"/>
        <v>55153</v>
      </c>
      <c r="CE14352" s="32">
        <f t="shared" si="1531"/>
        <v>0</v>
      </c>
      <c r="CF14352" s="32">
        <f t="shared" si="1532"/>
        <v>0</v>
      </c>
      <c r="CG14352" s="32" t="str">
        <f t="shared" si="1533"/>
        <v/>
      </c>
      <c r="CH14352" s="32">
        <v>347</v>
      </c>
      <c r="CI14352" s="32" t="s">
        <v>8</v>
      </c>
      <c r="CJ14352" s="32" t="str">
        <f t="shared" si="1534"/>
        <v/>
      </c>
      <c r="CK14352" s="32" t="str">
        <f t="shared" si="1535"/>
        <v/>
      </c>
      <c r="CL14352" s="32" t="str">
        <f t="shared" si="1536"/>
        <v/>
      </c>
      <c r="CM14352" s="32" t="str">
        <f t="shared" si="1537"/>
        <v/>
      </c>
      <c r="CN14352" s="32" t="str">
        <f t="shared" si="1538"/>
        <v/>
      </c>
    </row>
    <row r="14353" spans="71:92" x14ac:dyDescent="0.3">
      <c r="BS14353" s="32" t="str">
        <f>IF(Kiadasi_kiseroiv!$K$2=BT14353,BV14353,"")</f>
        <v/>
      </c>
      <c r="BT14353" s="34" t="str">
        <f t="shared" si="1525"/>
        <v/>
      </c>
      <c r="BU14353" s="32" t="str">
        <f t="shared" si="1526"/>
        <v/>
      </c>
      <c r="BV14353" s="32" t="str">
        <f t="shared" si="1539"/>
        <v/>
      </c>
      <c r="BW14353" s="32" t="str">
        <f t="shared" si="1540"/>
        <v/>
      </c>
      <c r="BX14353" s="32" t="str">
        <f t="shared" si="1527"/>
        <v/>
      </c>
      <c r="BY14353" s="32" t="str">
        <f t="shared" si="1528"/>
        <v/>
      </c>
      <c r="BZ14353" s="32" t="str">
        <f t="shared" si="1541"/>
        <v/>
      </c>
      <c r="CA14353" s="32" t="str">
        <f t="shared" si="1542"/>
        <v/>
      </c>
      <c r="CB14353" s="33">
        <f>IF(COUNTIF($CD$7:CD14353,CD14353)=1,CD14353,CD14353+COUNTIF($CD$6:CD14352,CD14353))</f>
        <v>60487</v>
      </c>
      <c r="CC14353" s="34">
        <f t="shared" si="1529"/>
        <v>55153</v>
      </c>
      <c r="CD14353" s="32">
        <f t="shared" si="1530"/>
        <v>55153</v>
      </c>
      <c r="CE14353" s="32">
        <f t="shared" si="1531"/>
        <v>0</v>
      </c>
      <c r="CF14353" s="32">
        <f t="shared" si="1532"/>
        <v>0</v>
      </c>
      <c r="CG14353" s="32" t="str">
        <f t="shared" si="1533"/>
        <v/>
      </c>
      <c r="CH14353" s="32">
        <v>348</v>
      </c>
      <c r="CI14353" s="32" t="s">
        <v>8</v>
      </c>
      <c r="CJ14353" s="32" t="str">
        <f t="shared" si="1534"/>
        <v/>
      </c>
      <c r="CK14353" s="32" t="str">
        <f t="shared" si="1535"/>
        <v/>
      </c>
      <c r="CL14353" s="32" t="str">
        <f t="shared" si="1536"/>
        <v/>
      </c>
      <c r="CM14353" s="32" t="str">
        <f t="shared" si="1537"/>
        <v/>
      </c>
      <c r="CN14353" s="32" t="str">
        <f t="shared" si="1538"/>
        <v/>
      </c>
    </row>
    <row r="14354" spans="71:92" x14ac:dyDescent="0.3">
      <c r="BS14354" s="32" t="str">
        <f>IF(Kiadasi_kiseroiv!$K$2=BT14354,BV14354,"")</f>
        <v/>
      </c>
      <c r="BT14354" s="34" t="str">
        <f t="shared" si="1525"/>
        <v/>
      </c>
      <c r="BU14354" s="32" t="str">
        <f t="shared" si="1526"/>
        <v/>
      </c>
      <c r="BV14354" s="32" t="str">
        <f t="shared" si="1539"/>
        <v/>
      </c>
      <c r="BW14354" s="32" t="str">
        <f t="shared" si="1540"/>
        <v/>
      </c>
      <c r="BX14354" s="32" t="str">
        <f t="shared" si="1527"/>
        <v/>
      </c>
      <c r="BY14354" s="32" t="str">
        <f t="shared" si="1528"/>
        <v/>
      </c>
      <c r="BZ14354" s="32" t="str">
        <f t="shared" si="1541"/>
        <v/>
      </c>
      <c r="CA14354" s="32" t="str">
        <f t="shared" si="1542"/>
        <v/>
      </c>
      <c r="CB14354" s="33">
        <f>IF(COUNTIF($CD$7:CD14354,CD14354)=1,CD14354,CD14354+COUNTIF($CD$6:CD14353,CD14354))</f>
        <v>60488</v>
      </c>
      <c r="CC14354" s="34">
        <f t="shared" si="1529"/>
        <v>55153</v>
      </c>
      <c r="CD14354" s="32">
        <f t="shared" si="1530"/>
        <v>55153</v>
      </c>
      <c r="CE14354" s="32">
        <f t="shared" si="1531"/>
        <v>0</v>
      </c>
      <c r="CF14354" s="32">
        <f t="shared" si="1532"/>
        <v>0</v>
      </c>
      <c r="CG14354" s="32" t="str">
        <f t="shared" si="1533"/>
        <v/>
      </c>
      <c r="CH14354" s="32">
        <v>349</v>
      </c>
      <c r="CI14354" s="32" t="s">
        <v>8</v>
      </c>
      <c r="CJ14354" s="32" t="str">
        <f t="shared" si="1534"/>
        <v/>
      </c>
      <c r="CK14354" s="32" t="str">
        <f t="shared" si="1535"/>
        <v/>
      </c>
      <c r="CL14354" s="32" t="str">
        <f t="shared" si="1536"/>
        <v/>
      </c>
      <c r="CM14354" s="32" t="str">
        <f t="shared" si="1537"/>
        <v/>
      </c>
      <c r="CN14354" s="32" t="str">
        <f t="shared" si="1538"/>
        <v/>
      </c>
    </row>
    <row r="14355" spans="71:92" x14ac:dyDescent="0.3">
      <c r="BS14355" s="32" t="str">
        <f>IF(Kiadasi_kiseroiv!$K$2=BT14355,BV14355,"")</f>
        <v/>
      </c>
      <c r="BT14355" s="34" t="str">
        <f t="shared" si="1525"/>
        <v/>
      </c>
      <c r="BU14355" s="32" t="str">
        <f t="shared" si="1526"/>
        <v/>
      </c>
      <c r="BV14355" s="32" t="str">
        <f t="shared" si="1539"/>
        <v/>
      </c>
      <c r="BW14355" s="32" t="str">
        <f t="shared" si="1540"/>
        <v/>
      </c>
      <c r="BX14355" s="32" t="str">
        <f t="shared" si="1527"/>
        <v/>
      </c>
      <c r="BY14355" s="32" t="str">
        <f t="shared" si="1528"/>
        <v/>
      </c>
      <c r="BZ14355" s="32" t="str">
        <f t="shared" si="1541"/>
        <v/>
      </c>
      <c r="CA14355" s="32" t="str">
        <f t="shared" si="1542"/>
        <v/>
      </c>
      <c r="CB14355" s="33">
        <f>IF(COUNTIF($CD$7:CD14355,CD14355)=1,CD14355,CD14355+COUNTIF($CD$6:CD14354,CD14355))</f>
        <v>60489</v>
      </c>
      <c r="CC14355" s="34">
        <f t="shared" si="1529"/>
        <v>55153</v>
      </c>
      <c r="CD14355" s="32">
        <f t="shared" si="1530"/>
        <v>55153</v>
      </c>
      <c r="CE14355" s="32">
        <f t="shared" si="1531"/>
        <v>0</v>
      </c>
      <c r="CF14355" s="32">
        <f t="shared" si="1532"/>
        <v>0</v>
      </c>
      <c r="CG14355" s="32" t="str">
        <f t="shared" si="1533"/>
        <v/>
      </c>
      <c r="CH14355" s="32">
        <v>350</v>
      </c>
      <c r="CI14355" s="32" t="s">
        <v>8</v>
      </c>
      <c r="CJ14355" s="32" t="str">
        <f t="shared" si="1534"/>
        <v/>
      </c>
      <c r="CK14355" s="32" t="str">
        <f t="shared" si="1535"/>
        <v/>
      </c>
      <c r="CL14355" s="32" t="str">
        <f t="shared" si="1536"/>
        <v/>
      </c>
      <c r="CM14355" s="32" t="str">
        <f t="shared" si="1537"/>
        <v/>
      </c>
      <c r="CN14355" s="32" t="str">
        <f t="shared" si="1538"/>
        <v/>
      </c>
    </row>
    <row r="14356" spans="71:92" x14ac:dyDescent="0.3">
      <c r="BS14356" s="32" t="str">
        <f>IF(Kiadasi_kiseroiv!$K$2=BT14356,BV14356,"")</f>
        <v/>
      </c>
      <c r="BT14356" s="34" t="str">
        <f t="shared" si="1525"/>
        <v/>
      </c>
      <c r="BU14356" s="32" t="str">
        <f t="shared" si="1526"/>
        <v/>
      </c>
      <c r="BV14356" s="32" t="str">
        <f t="shared" si="1539"/>
        <v/>
      </c>
      <c r="BW14356" s="32" t="str">
        <f t="shared" si="1540"/>
        <v/>
      </c>
      <c r="BX14356" s="32" t="str">
        <f t="shared" si="1527"/>
        <v/>
      </c>
      <c r="BY14356" s="32" t="str">
        <f t="shared" si="1528"/>
        <v/>
      </c>
      <c r="BZ14356" s="32" t="str">
        <f t="shared" si="1541"/>
        <v/>
      </c>
      <c r="CA14356" s="32" t="str">
        <f t="shared" si="1542"/>
        <v/>
      </c>
      <c r="CB14356" s="33">
        <f>IF(COUNTIF($CD$7:CD14356,CD14356)=1,CD14356,CD14356+COUNTIF($CD$6:CD14355,CD14356))</f>
        <v>60490</v>
      </c>
      <c r="CC14356" s="34">
        <f t="shared" si="1529"/>
        <v>55153</v>
      </c>
      <c r="CD14356" s="32">
        <f t="shared" si="1530"/>
        <v>55153</v>
      </c>
      <c r="CE14356" s="32">
        <f t="shared" si="1531"/>
        <v>0</v>
      </c>
      <c r="CF14356" s="32">
        <f t="shared" si="1532"/>
        <v>0</v>
      </c>
      <c r="CG14356" s="32" t="str">
        <f t="shared" si="1533"/>
        <v/>
      </c>
      <c r="CH14356" s="32">
        <v>351</v>
      </c>
      <c r="CI14356" s="32" t="s">
        <v>8</v>
      </c>
      <c r="CJ14356" s="32" t="str">
        <f t="shared" si="1534"/>
        <v/>
      </c>
      <c r="CK14356" s="32" t="str">
        <f t="shared" si="1535"/>
        <v/>
      </c>
      <c r="CL14356" s="32" t="str">
        <f t="shared" si="1536"/>
        <v/>
      </c>
      <c r="CM14356" s="32" t="str">
        <f t="shared" si="1537"/>
        <v/>
      </c>
      <c r="CN14356" s="32" t="str">
        <f t="shared" si="1538"/>
        <v/>
      </c>
    </row>
    <row r="14357" spans="71:92" x14ac:dyDescent="0.3">
      <c r="BS14357" s="32" t="str">
        <f>IF(Kiadasi_kiseroiv!$K$2=BT14357,BV14357,"")</f>
        <v/>
      </c>
      <c r="BT14357" s="34" t="str">
        <f t="shared" si="1525"/>
        <v/>
      </c>
      <c r="BU14357" s="32" t="str">
        <f t="shared" si="1526"/>
        <v/>
      </c>
      <c r="BV14357" s="32" t="str">
        <f t="shared" si="1539"/>
        <v/>
      </c>
      <c r="BW14357" s="32" t="str">
        <f t="shared" si="1540"/>
        <v/>
      </c>
      <c r="BX14357" s="32" t="str">
        <f t="shared" si="1527"/>
        <v/>
      </c>
      <c r="BY14357" s="32" t="str">
        <f t="shared" si="1528"/>
        <v/>
      </c>
      <c r="BZ14357" s="32" t="str">
        <f t="shared" si="1541"/>
        <v/>
      </c>
      <c r="CA14357" s="32" t="str">
        <f t="shared" si="1542"/>
        <v/>
      </c>
      <c r="CB14357" s="33">
        <f>IF(COUNTIF($CD$7:CD14357,CD14357)=1,CD14357,CD14357+COUNTIF($CD$6:CD14356,CD14357))</f>
        <v>60491</v>
      </c>
      <c r="CC14357" s="34">
        <f t="shared" si="1529"/>
        <v>55153</v>
      </c>
      <c r="CD14357" s="32">
        <f t="shared" si="1530"/>
        <v>55153</v>
      </c>
      <c r="CE14357" s="32">
        <f t="shared" si="1531"/>
        <v>0</v>
      </c>
      <c r="CF14357" s="32">
        <f t="shared" si="1532"/>
        <v>0</v>
      </c>
      <c r="CG14357" s="32" t="str">
        <f t="shared" si="1533"/>
        <v/>
      </c>
      <c r="CH14357" s="32">
        <v>352</v>
      </c>
      <c r="CI14357" s="32" t="s">
        <v>8</v>
      </c>
      <c r="CJ14357" s="32" t="str">
        <f t="shared" si="1534"/>
        <v/>
      </c>
      <c r="CK14357" s="32" t="str">
        <f t="shared" si="1535"/>
        <v/>
      </c>
      <c r="CL14357" s="32" t="str">
        <f t="shared" si="1536"/>
        <v/>
      </c>
      <c r="CM14357" s="32" t="str">
        <f t="shared" si="1537"/>
        <v/>
      </c>
      <c r="CN14357" s="32" t="str">
        <f t="shared" si="1538"/>
        <v/>
      </c>
    </row>
    <row r="14358" spans="71:92" x14ac:dyDescent="0.3">
      <c r="BS14358" s="32" t="str">
        <f>IF(Kiadasi_kiseroiv!$K$2=BT14358,BV14358,"")</f>
        <v/>
      </c>
      <c r="BT14358" s="34" t="str">
        <f t="shared" si="1525"/>
        <v/>
      </c>
      <c r="BU14358" s="32" t="str">
        <f t="shared" si="1526"/>
        <v/>
      </c>
      <c r="BV14358" s="32" t="str">
        <f t="shared" si="1539"/>
        <v/>
      </c>
      <c r="BW14358" s="32" t="str">
        <f t="shared" si="1540"/>
        <v/>
      </c>
      <c r="BX14358" s="32" t="str">
        <f t="shared" si="1527"/>
        <v/>
      </c>
      <c r="BY14358" s="32" t="str">
        <f t="shared" si="1528"/>
        <v/>
      </c>
      <c r="BZ14358" s="32" t="str">
        <f t="shared" si="1541"/>
        <v/>
      </c>
      <c r="CA14358" s="32" t="str">
        <f t="shared" si="1542"/>
        <v/>
      </c>
      <c r="CB14358" s="33">
        <f>IF(COUNTIF($CD$7:CD14358,CD14358)=1,CD14358,CD14358+COUNTIF($CD$6:CD14357,CD14358))</f>
        <v>60492</v>
      </c>
      <c r="CC14358" s="34">
        <f t="shared" si="1529"/>
        <v>55153</v>
      </c>
      <c r="CD14358" s="32">
        <f t="shared" si="1530"/>
        <v>55153</v>
      </c>
      <c r="CE14358" s="32">
        <f t="shared" si="1531"/>
        <v>0</v>
      </c>
      <c r="CF14358" s="32">
        <f t="shared" si="1532"/>
        <v>0</v>
      </c>
      <c r="CG14358" s="32" t="str">
        <f t="shared" si="1533"/>
        <v/>
      </c>
      <c r="CH14358" s="32">
        <v>353</v>
      </c>
      <c r="CI14358" s="32" t="s">
        <v>8</v>
      </c>
      <c r="CJ14358" s="32" t="str">
        <f t="shared" si="1534"/>
        <v/>
      </c>
      <c r="CK14358" s="32" t="str">
        <f t="shared" si="1535"/>
        <v/>
      </c>
      <c r="CL14358" s="32" t="str">
        <f t="shared" si="1536"/>
        <v/>
      </c>
      <c r="CM14358" s="32" t="str">
        <f t="shared" si="1537"/>
        <v/>
      </c>
      <c r="CN14358" s="32" t="str">
        <f t="shared" si="1538"/>
        <v/>
      </c>
    </row>
    <row r="14359" spans="71:92" x14ac:dyDescent="0.3">
      <c r="BS14359" s="32" t="str">
        <f>IF(Kiadasi_kiseroiv!$K$2=BT14359,BV14359,"")</f>
        <v/>
      </c>
      <c r="BT14359" s="34" t="str">
        <f t="shared" si="1525"/>
        <v/>
      </c>
      <c r="BU14359" s="32" t="str">
        <f t="shared" si="1526"/>
        <v/>
      </c>
      <c r="BV14359" s="32" t="str">
        <f t="shared" si="1539"/>
        <v/>
      </c>
      <c r="BW14359" s="32" t="str">
        <f t="shared" si="1540"/>
        <v/>
      </c>
      <c r="BX14359" s="32" t="str">
        <f t="shared" si="1527"/>
        <v/>
      </c>
      <c r="BY14359" s="32" t="str">
        <f t="shared" si="1528"/>
        <v/>
      </c>
      <c r="BZ14359" s="32" t="str">
        <f t="shared" si="1541"/>
        <v/>
      </c>
      <c r="CA14359" s="32" t="str">
        <f t="shared" si="1542"/>
        <v/>
      </c>
      <c r="CB14359" s="33">
        <f>IF(COUNTIF($CD$7:CD14359,CD14359)=1,CD14359,CD14359+COUNTIF($CD$6:CD14358,CD14359))</f>
        <v>60493</v>
      </c>
      <c r="CC14359" s="34">
        <f t="shared" si="1529"/>
        <v>55153</v>
      </c>
      <c r="CD14359" s="32">
        <f t="shared" si="1530"/>
        <v>55153</v>
      </c>
      <c r="CE14359" s="32">
        <f t="shared" si="1531"/>
        <v>0</v>
      </c>
      <c r="CF14359" s="32">
        <f t="shared" si="1532"/>
        <v>0</v>
      </c>
      <c r="CG14359" s="32" t="str">
        <f t="shared" si="1533"/>
        <v/>
      </c>
      <c r="CH14359" s="32">
        <v>354</v>
      </c>
      <c r="CI14359" s="32" t="s">
        <v>8</v>
      </c>
      <c r="CJ14359" s="32" t="str">
        <f t="shared" si="1534"/>
        <v/>
      </c>
      <c r="CK14359" s="32" t="str">
        <f t="shared" si="1535"/>
        <v/>
      </c>
      <c r="CL14359" s="32" t="str">
        <f t="shared" si="1536"/>
        <v/>
      </c>
      <c r="CM14359" s="32" t="str">
        <f t="shared" si="1537"/>
        <v/>
      </c>
      <c r="CN14359" s="32" t="str">
        <f t="shared" si="1538"/>
        <v/>
      </c>
    </row>
    <row r="14360" spans="71:92" x14ac:dyDescent="0.3">
      <c r="BS14360" s="32" t="str">
        <f>IF(Kiadasi_kiseroiv!$K$2=BT14360,BV14360,"")</f>
        <v/>
      </c>
      <c r="BT14360" s="34" t="str">
        <f t="shared" si="1525"/>
        <v/>
      </c>
      <c r="BU14360" s="32" t="str">
        <f t="shared" si="1526"/>
        <v/>
      </c>
      <c r="BV14360" s="32" t="str">
        <f t="shared" si="1539"/>
        <v/>
      </c>
      <c r="BW14360" s="32" t="str">
        <f t="shared" si="1540"/>
        <v/>
      </c>
      <c r="BX14360" s="32" t="str">
        <f t="shared" si="1527"/>
        <v/>
      </c>
      <c r="BY14360" s="32" t="str">
        <f t="shared" si="1528"/>
        <v/>
      </c>
      <c r="BZ14360" s="32" t="str">
        <f t="shared" si="1541"/>
        <v/>
      </c>
      <c r="CA14360" s="32" t="str">
        <f t="shared" si="1542"/>
        <v/>
      </c>
      <c r="CB14360" s="33">
        <f>IF(COUNTIF($CD$7:CD14360,CD14360)=1,CD14360,CD14360+COUNTIF($CD$6:CD14359,CD14360))</f>
        <v>60494</v>
      </c>
      <c r="CC14360" s="34">
        <f t="shared" si="1529"/>
        <v>55153</v>
      </c>
      <c r="CD14360" s="32">
        <f t="shared" si="1530"/>
        <v>55153</v>
      </c>
      <c r="CE14360" s="32">
        <f t="shared" si="1531"/>
        <v>0</v>
      </c>
      <c r="CF14360" s="32">
        <f t="shared" si="1532"/>
        <v>0</v>
      </c>
      <c r="CG14360" s="32" t="str">
        <f t="shared" si="1533"/>
        <v/>
      </c>
      <c r="CH14360" s="32">
        <v>355</v>
      </c>
      <c r="CI14360" s="32" t="s">
        <v>8</v>
      </c>
      <c r="CJ14360" s="32" t="str">
        <f t="shared" si="1534"/>
        <v/>
      </c>
      <c r="CK14360" s="32" t="str">
        <f t="shared" si="1535"/>
        <v/>
      </c>
      <c r="CL14360" s="32" t="str">
        <f t="shared" si="1536"/>
        <v/>
      </c>
      <c r="CM14360" s="32" t="str">
        <f t="shared" si="1537"/>
        <v/>
      </c>
      <c r="CN14360" s="32" t="str">
        <f t="shared" si="1538"/>
        <v/>
      </c>
    </row>
    <row r="14361" spans="71:92" x14ac:dyDescent="0.3">
      <c r="BS14361" s="32" t="str">
        <f>IF(Kiadasi_kiseroiv!$K$2=BT14361,BV14361,"")</f>
        <v/>
      </c>
      <c r="BT14361" s="34" t="str">
        <f t="shared" si="1525"/>
        <v/>
      </c>
      <c r="BU14361" s="32" t="str">
        <f t="shared" si="1526"/>
        <v/>
      </c>
      <c r="BV14361" s="32" t="str">
        <f t="shared" si="1539"/>
        <v/>
      </c>
      <c r="BW14361" s="32" t="str">
        <f t="shared" si="1540"/>
        <v/>
      </c>
      <c r="BX14361" s="32" t="str">
        <f t="shared" si="1527"/>
        <v/>
      </c>
      <c r="BY14361" s="32" t="str">
        <f t="shared" si="1528"/>
        <v/>
      </c>
      <c r="BZ14361" s="32" t="str">
        <f t="shared" si="1541"/>
        <v/>
      </c>
      <c r="CA14361" s="32" t="str">
        <f t="shared" si="1542"/>
        <v/>
      </c>
      <c r="CB14361" s="33">
        <f>IF(COUNTIF($CD$7:CD14361,CD14361)=1,CD14361,CD14361+COUNTIF($CD$6:CD14360,CD14361))</f>
        <v>60495</v>
      </c>
      <c r="CC14361" s="34">
        <f t="shared" si="1529"/>
        <v>55153</v>
      </c>
      <c r="CD14361" s="32">
        <f t="shared" si="1530"/>
        <v>55153</v>
      </c>
      <c r="CE14361" s="32">
        <f t="shared" si="1531"/>
        <v>0</v>
      </c>
      <c r="CF14361" s="32">
        <f t="shared" si="1532"/>
        <v>0</v>
      </c>
      <c r="CG14361" s="32" t="str">
        <f t="shared" si="1533"/>
        <v/>
      </c>
      <c r="CH14361" s="32">
        <v>356</v>
      </c>
      <c r="CI14361" s="32" t="s">
        <v>8</v>
      </c>
      <c r="CJ14361" s="32" t="str">
        <f t="shared" si="1534"/>
        <v/>
      </c>
      <c r="CK14361" s="32" t="str">
        <f t="shared" si="1535"/>
        <v/>
      </c>
      <c r="CL14361" s="32" t="str">
        <f t="shared" si="1536"/>
        <v/>
      </c>
      <c r="CM14361" s="32" t="str">
        <f t="shared" si="1537"/>
        <v/>
      </c>
      <c r="CN14361" s="32" t="str">
        <f t="shared" si="1538"/>
        <v/>
      </c>
    </row>
    <row r="14362" spans="71:92" x14ac:dyDescent="0.3">
      <c r="BS14362" s="32" t="str">
        <f>IF(Kiadasi_kiseroiv!$K$2=BT14362,BV14362,"")</f>
        <v/>
      </c>
      <c r="BT14362" s="34" t="str">
        <f t="shared" si="1525"/>
        <v/>
      </c>
      <c r="BU14362" s="32" t="str">
        <f t="shared" si="1526"/>
        <v/>
      </c>
      <c r="BV14362" s="32" t="str">
        <f t="shared" si="1539"/>
        <v/>
      </c>
      <c r="BW14362" s="32" t="str">
        <f t="shared" si="1540"/>
        <v/>
      </c>
      <c r="BX14362" s="32" t="str">
        <f t="shared" si="1527"/>
        <v/>
      </c>
      <c r="BY14362" s="32" t="str">
        <f t="shared" si="1528"/>
        <v/>
      </c>
      <c r="BZ14362" s="32" t="str">
        <f t="shared" si="1541"/>
        <v/>
      </c>
      <c r="CA14362" s="32" t="str">
        <f t="shared" si="1542"/>
        <v/>
      </c>
      <c r="CB14362" s="33">
        <f>IF(COUNTIF($CD$7:CD14362,CD14362)=1,CD14362,CD14362+COUNTIF($CD$6:CD14361,CD14362))</f>
        <v>60496</v>
      </c>
      <c r="CC14362" s="34">
        <f t="shared" si="1529"/>
        <v>55153</v>
      </c>
      <c r="CD14362" s="32">
        <f t="shared" si="1530"/>
        <v>55153</v>
      </c>
      <c r="CE14362" s="32">
        <f t="shared" si="1531"/>
        <v>0</v>
      </c>
      <c r="CF14362" s="32">
        <f t="shared" si="1532"/>
        <v>0</v>
      </c>
      <c r="CG14362" s="32" t="str">
        <f t="shared" si="1533"/>
        <v/>
      </c>
      <c r="CH14362" s="32">
        <v>357</v>
      </c>
      <c r="CI14362" s="32" t="s">
        <v>8</v>
      </c>
      <c r="CJ14362" s="32" t="str">
        <f t="shared" si="1534"/>
        <v/>
      </c>
      <c r="CK14362" s="32" t="str">
        <f t="shared" si="1535"/>
        <v/>
      </c>
      <c r="CL14362" s="32" t="str">
        <f t="shared" si="1536"/>
        <v/>
      </c>
      <c r="CM14362" s="32" t="str">
        <f t="shared" si="1537"/>
        <v/>
      </c>
      <c r="CN14362" s="32" t="str">
        <f t="shared" si="1538"/>
        <v/>
      </c>
    </row>
    <row r="14363" spans="71:92" x14ac:dyDescent="0.3">
      <c r="BS14363" s="32" t="str">
        <f>IF(Kiadasi_kiseroiv!$K$2=BT14363,BV14363,"")</f>
        <v/>
      </c>
      <c r="BT14363" s="34" t="str">
        <f t="shared" si="1525"/>
        <v/>
      </c>
      <c r="BU14363" s="32" t="str">
        <f t="shared" si="1526"/>
        <v/>
      </c>
      <c r="BV14363" s="32" t="str">
        <f t="shared" si="1539"/>
        <v/>
      </c>
      <c r="BW14363" s="32" t="str">
        <f t="shared" si="1540"/>
        <v/>
      </c>
      <c r="BX14363" s="32" t="str">
        <f t="shared" si="1527"/>
        <v/>
      </c>
      <c r="BY14363" s="32" t="str">
        <f t="shared" si="1528"/>
        <v/>
      </c>
      <c r="BZ14363" s="32" t="str">
        <f t="shared" si="1541"/>
        <v/>
      </c>
      <c r="CA14363" s="32" t="str">
        <f t="shared" si="1542"/>
        <v/>
      </c>
      <c r="CB14363" s="33">
        <f>IF(COUNTIF($CD$7:CD14363,CD14363)=1,CD14363,CD14363+COUNTIF($CD$6:CD14362,CD14363))</f>
        <v>60497</v>
      </c>
      <c r="CC14363" s="34">
        <f t="shared" si="1529"/>
        <v>55153</v>
      </c>
      <c r="CD14363" s="32">
        <f t="shared" si="1530"/>
        <v>55153</v>
      </c>
      <c r="CE14363" s="32">
        <f t="shared" si="1531"/>
        <v>0</v>
      </c>
      <c r="CF14363" s="32">
        <f t="shared" si="1532"/>
        <v>0</v>
      </c>
      <c r="CG14363" s="32" t="str">
        <f t="shared" si="1533"/>
        <v/>
      </c>
      <c r="CH14363" s="32">
        <v>358</v>
      </c>
      <c r="CI14363" s="32" t="s">
        <v>8</v>
      </c>
      <c r="CJ14363" s="32" t="str">
        <f t="shared" si="1534"/>
        <v/>
      </c>
      <c r="CK14363" s="32" t="str">
        <f t="shared" si="1535"/>
        <v/>
      </c>
      <c r="CL14363" s="32" t="str">
        <f t="shared" si="1536"/>
        <v/>
      </c>
      <c r="CM14363" s="32" t="str">
        <f t="shared" si="1537"/>
        <v/>
      </c>
      <c r="CN14363" s="32" t="str">
        <f t="shared" si="1538"/>
        <v/>
      </c>
    </row>
    <row r="14364" spans="71:92" x14ac:dyDescent="0.3">
      <c r="BS14364" s="32" t="str">
        <f>IF(Kiadasi_kiseroiv!$K$2=BT14364,BV14364,"")</f>
        <v/>
      </c>
      <c r="BT14364" s="34" t="str">
        <f t="shared" si="1525"/>
        <v/>
      </c>
      <c r="BU14364" s="32" t="str">
        <f t="shared" si="1526"/>
        <v/>
      </c>
      <c r="BV14364" s="32" t="str">
        <f t="shared" si="1539"/>
        <v/>
      </c>
      <c r="BW14364" s="32" t="str">
        <f t="shared" si="1540"/>
        <v/>
      </c>
      <c r="BX14364" s="32" t="str">
        <f t="shared" si="1527"/>
        <v/>
      </c>
      <c r="BY14364" s="32" t="str">
        <f t="shared" si="1528"/>
        <v/>
      </c>
      <c r="BZ14364" s="32" t="str">
        <f t="shared" si="1541"/>
        <v/>
      </c>
      <c r="CA14364" s="32" t="str">
        <f t="shared" si="1542"/>
        <v/>
      </c>
      <c r="CB14364" s="33">
        <f>IF(COUNTIF($CD$7:CD14364,CD14364)=1,CD14364,CD14364+COUNTIF($CD$6:CD14363,CD14364))</f>
        <v>60498</v>
      </c>
      <c r="CC14364" s="34">
        <f t="shared" si="1529"/>
        <v>55153</v>
      </c>
      <c r="CD14364" s="32">
        <f t="shared" si="1530"/>
        <v>55153</v>
      </c>
      <c r="CE14364" s="32">
        <f t="shared" si="1531"/>
        <v>0</v>
      </c>
      <c r="CF14364" s="32">
        <f t="shared" si="1532"/>
        <v>0</v>
      </c>
      <c r="CG14364" s="32" t="str">
        <f t="shared" si="1533"/>
        <v/>
      </c>
      <c r="CH14364" s="32">
        <v>359</v>
      </c>
      <c r="CI14364" s="32" t="s">
        <v>8</v>
      </c>
      <c r="CJ14364" s="32" t="str">
        <f t="shared" si="1534"/>
        <v/>
      </c>
      <c r="CK14364" s="32" t="str">
        <f t="shared" si="1535"/>
        <v/>
      </c>
      <c r="CL14364" s="32" t="str">
        <f t="shared" si="1536"/>
        <v/>
      </c>
      <c r="CM14364" s="32" t="str">
        <f t="shared" si="1537"/>
        <v/>
      </c>
      <c r="CN14364" s="32" t="str">
        <f t="shared" si="1538"/>
        <v/>
      </c>
    </row>
    <row r="14365" spans="71:92" x14ac:dyDescent="0.3">
      <c r="BS14365" s="32" t="str">
        <f>IF(Kiadasi_kiseroiv!$K$2=BT14365,BV14365,"")</f>
        <v/>
      </c>
      <c r="BT14365" s="34" t="str">
        <f t="shared" si="1525"/>
        <v/>
      </c>
      <c r="BU14365" s="32" t="str">
        <f t="shared" si="1526"/>
        <v/>
      </c>
      <c r="BV14365" s="32" t="str">
        <f t="shared" si="1539"/>
        <v/>
      </c>
      <c r="BW14365" s="32" t="str">
        <f t="shared" si="1540"/>
        <v/>
      </c>
      <c r="BX14365" s="32" t="str">
        <f t="shared" si="1527"/>
        <v/>
      </c>
      <c r="BY14365" s="32" t="str">
        <f t="shared" si="1528"/>
        <v/>
      </c>
      <c r="BZ14365" s="32" t="str">
        <f t="shared" si="1541"/>
        <v/>
      </c>
      <c r="CA14365" s="32" t="str">
        <f t="shared" si="1542"/>
        <v/>
      </c>
      <c r="CB14365" s="33">
        <f>IF(COUNTIF($CD$7:CD14365,CD14365)=1,CD14365,CD14365+COUNTIF($CD$6:CD14364,CD14365))</f>
        <v>60499</v>
      </c>
      <c r="CC14365" s="34">
        <f t="shared" si="1529"/>
        <v>55153</v>
      </c>
      <c r="CD14365" s="32">
        <f t="shared" si="1530"/>
        <v>55153</v>
      </c>
      <c r="CE14365" s="32">
        <f t="shared" si="1531"/>
        <v>0</v>
      </c>
      <c r="CF14365" s="32">
        <f t="shared" si="1532"/>
        <v>0</v>
      </c>
      <c r="CG14365" s="32" t="str">
        <f t="shared" si="1533"/>
        <v/>
      </c>
      <c r="CH14365" s="32">
        <v>360</v>
      </c>
      <c r="CI14365" s="32" t="s">
        <v>8</v>
      </c>
      <c r="CJ14365" s="32" t="str">
        <f t="shared" si="1534"/>
        <v/>
      </c>
      <c r="CK14365" s="32" t="str">
        <f t="shared" si="1535"/>
        <v/>
      </c>
      <c r="CL14365" s="32" t="str">
        <f t="shared" si="1536"/>
        <v/>
      </c>
      <c r="CM14365" s="32" t="str">
        <f t="shared" si="1537"/>
        <v/>
      </c>
      <c r="CN14365" s="32" t="str">
        <f t="shared" si="1538"/>
        <v/>
      </c>
    </row>
    <row r="14366" spans="71:92" x14ac:dyDescent="0.3">
      <c r="BS14366" s="32" t="str">
        <f>IF(Kiadasi_kiseroiv!$K$2=BT14366,BV14366,"")</f>
        <v/>
      </c>
      <c r="BT14366" s="34" t="str">
        <f t="shared" si="1525"/>
        <v/>
      </c>
      <c r="BU14366" s="32" t="str">
        <f t="shared" si="1526"/>
        <v/>
      </c>
      <c r="BV14366" s="32" t="str">
        <f t="shared" si="1539"/>
        <v/>
      </c>
      <c r="BW14366" s="32" t="str">
        <f t="shared" si="1540"/>
        <v/>
      </c>
      <c r="BX14366" s="32" t="str">
        <f t="shared" si="1527"/>
        <v/>
      </c>
      <c r="BY14366" s="32" t="str">
        <f t="shared" si="1528"/>
        <v/>
      </c>
      <c r="BZ14366" s="32" t="str">
        <f t="shared" si="1541"/>
        <v/>
      </c>
      <c r="CA14366" s="32" t="str">
        <f t="shared" si="1542"/>
        <v/>
      </c>
      <c r="CB14366" s="33">
        <f>IF(COUNTIF($CD$7:CD14366,CD14366)=1,CD14366,CD14366+COUNTIF($CD$6:CD14365,CD14366))</f>
        <v>60500</v>
      </c>
      <c r="CC14366" s="34">
        <f t="shared" si="1529"/>
        <v>55153</v>
      </c>
      <c r="CD14366" s="32">
        <f t="shared" si="1530"/>
        <v>55153</v>
      </c>
      <c r="CE14366" s="32">
        <f t="shared" si="1531"/>
        <v>0</v>
      </c>
      <c r="CF14366" s="32">
        <f t="shared" si="1532"/>
        <v>0</v>
      </c>
      <c r="CG14366" s="32" t="str">
        <f t="shared" si="1533"/>
        <v/>
      </c>
      <c r="CH14366" s="32">
        <v>361</v>
      </c>
      <c r="CI14366" s="32" t="s">
        <v>8</v>
      </c>
      <c r="CJ14366" s="32" t="str">
        <f t="shared" si="1534"/>
        <v/>
      </c>
      <c r="CK14366" s="32" t="str">
        <f t="shared" si="1535"/>
        <v/>
      </c>
      <c r="CL14366" s="32" t="str">
        <f t="shared" si="1536"/>
        <v/>
      </c>
      <c r="CM14366" s="32" t="str">
        <f t="shared" si="1537"/>
        <v/>
      </c>
      <c r="CN14366" s="32" t="str">
        <f t="shared" si="1538"/>
        <v/>
      </c>
    </row>
    <row r="14367" spans="71:92" x14ac:dyDescent="0.3">
      <c r="BS14367" s="32" t="str">
        <f>IF(Kiadasi_kiseroiv!$K$2=BT14367,BV14367,"")</f>
        <v/>
      </c>
      <c r="BT14367" s="34" t="str">
        <f t="shared" si="1525"/>
        <v/>
      </c>
      <c r="BU14367" s="32" t="str">
        <f t="shared" si="1526"/>
        <v/>
      </c>
      <c r="BV14367" s="32" t="str">
        <f t="shared" si="1539"/>
        <v/>
      </c>
      <c r="BW14367" s="32" t="str">
        <f t="shared" si="1540"/>
        <v/>
      </c>
      <c r="BX14367" s="32" t="str">
        <f t="shared" si="1527"/>
        <v/>
      </c>
      <c r="BY14367" s="32" t="str">
        <f t="shared" si="1528"/>
        <v/>
      </c>
      <c r="BZ14367" s="32" t="str">
        <f t="shared" si="1541"/>
        <v/>
      </c>
      <c r="CA14367" s="32" t="str">
        <f t="shared" si="1542"/>
        <v/>
      </c>
      <c r="CB14367" s="33">
        <f>IF(COUNTIF($CD$7:CD14367,CD14367)=1,CD14367,CD14367+COUNTIF($CD$6:CD14366,CD14367))</f>
        <v>60501</v>
      </c>
      <c r="CC14367" s="34">
        <f t="shared" si="1529"/>
        <v>55153</v>
      </c>
      <c r="CD14367" s="32">
        <f t="shared" si="1530"/>
        <v>55153</v>
      </c>
      <c r="CE14367" s="32">
        <f t="shared" si="1531"/>
        <v>0</v>
      </c>
      <c r="CF14367" s="32">
        <f t="shared" si="1532"/>
        <v>0</v>
      </c>
      <c r="CG14367" s="32" t="str">
        <f t="shared" si="1533"/>
        <v/>
      </c>
      <c r="CH14367" s="32">
        <v>362</v>
      </c>
      <c r="CI14367" s="32" t="s">
        <v>8</v>
      </c>
      <c r="CJ14367" s="32" t="str">
        <f t="shared" si="1534"/>
        <v/>
      </c>
      <c r="CK14367" s="32" t="str">
        <f t="shared" si="1535"/>
        <v/>
      </c>
      <c r="CL14367" s="32" t="str">
        <f t="shared" si="1536"/>
        <v/>
      </c>
      <c r="CM14367" s="32" t="str">
        <f t="shared" si="1537"/>
        <v/>
      </c>
      <c r="CN14367" s="32" t="str">
        <f t="shared" si="1538"/>
        <v/>
      </c>
    </row>
    <row r="14368" spans="71:92" x14ac:dyDescent="0.3">
      <c r="BS14368" s="32" t="str">
        <f>IF(Kiadasi_kiseroiv!$K$2=BT14368,BV14368,"")</f>
        <v/>
      </c>
      <c r="BT14368" s="34" t="str">
        <f t="shared" si="1525"/>
        <v/>
      </c>
      <c r="BU14368" s="32" t="str">
        <f t="shared" si="1526"/>
        <v/>
      </c>
      <c r="BV14368" s="32" t="str">
        <f t="shared" si="1539"/>
        <v/>
      </c>
      <c r="BW14368" s="32" t="str">
        <f t="shared" si="1540"/>
        <v/>
      </c>
      <c r="BX14368" s="32" t="str">
        <f t="shared" si="1527"/>
        <v/>
      </c>
      <c r="BY14368" s="32" t="str">
        <f t="shared" si="1528"/>
        <v/>
      </c>
      <c r="BZ14368" s="32" t="str">
        <f t="shared" si="1541"/>
        <v/>
      </c>
      <c r="CA14368" s="32" t="str">
        <f t="shared" si="1542"/>
        <v/>
      </c>
      <c r="CB14368" s="33">
        <f>IF(COUNTIF($CD$7:CD14368,CD14368)=1,CD14368,CD14368+COUNTIF($CD$6:CD14367,CD14368))</f>
        <v>60502</v>
      </c>
      <c r="CC14368" s="34">
        <f t="shared" si="1529"/>
        <v>55153</v>
      </c>
      <c r="CD14368" s="32">
        <f t="shared" si="1530"/>
        <v>55153</v>
      </c>
      <c r="CE14368" s="32">
        <f t="shared" si="1531"/>
        <v>0</v>
      </c>
      <c r="CF14368" s="32">
        <f t="shared" si="1532"/>
        <v>0</v>
      </c>
      <c r="CG14368" s="32" t="str">
        <f t="shared" si="1533"/>
        <v/>
      </c>
      <c r="CH14368" s="32">
        <v>363</v>
      </c>
      <c r="CI14368" s="32" t="s">
        <v>8</v>
      </c>
      <c r="CJ14368" s="32" t="str">
        <f t="shared" si="1534"/>
        <v/>
      </c>
      <c r="CK14368" s="32" t="str">
        <f t="shared" si="1535"/>
        <v/>
      </c>
      <c r="CL14368" s="32" t="str">
        <f t="shared" si="1536"/>
        <v/>
      </c>
      <c r="CM14368" s="32" t="str">
        <f t="shared" si="1537"/>
        <v/>
      </c>
      <c r="CN14368" s="32" t="str">
        <f t="shared" si="1538"/>
        <v/>
      </c>
    </row>
    <row r="14369" spans="71:92" x14ac:dyDescent="0.3">
      <c r="BS14369" s="32" t="str">
        <f>IF(Kiadasi_kiseroiv!$K$2=BT14369,BV14369,"")</f>
        <v/>
      </c>
      <c r="BT14369" s="34" t="str">
        <f t="shared" si="1525"/>
        <v/>
      </c>
      <c r="BU14369" s="32" t="str">
        <f t="shared" si="1526"/>
        <v/>
      </c>
      <c r="BV14369" s="32" t="str">
        <f t="shared" si="1539"/>
        <v/>
      </c>
      <c r="BW14369" s="32" t="str">
        <f t="shared" si="1540"/>
        <v/>
      </c>
      <c r="BX14369" s="32" t="str">
        <f t="shared" si="1527"/>
        <v/>
      </c>
      <c r="BY14369" s="32" t="str">
        <f t="shared" si="1528"/>
        <v/>
      </c>
      <c r="BZ14369" s="32" t="str">
        <f t="shared" si="1541"/>
        <v/>
      </c>
      <c r="CA14369" s="32" t="str">
        <f t="shared" si="1542"/>
        <v/>
      </c>
      <c r="CB14369" s="33">
        <f>IF(COUNTIF($CD$7:CD14369,CD14369)=1,CD14369,CD14369+COUNTIF($CD$6:CD14368,CD14369))</f>
        <v>60503</v>
      </c>
      <c r="CC14369" s="34">
        <f t="shared" si="1529"/>
        <v>55153</v>
      </c>
      <c r="CD14369" s="32">
        <f t="shared" si="1530"/>
        <v>55153</v>
      </c>
      <c r="CE14369" s="32">
        <f t="shared" si="1531"/>
        <v>0</v>
      </c>
      <c r="CF14369" s="32">
        <f t="shared" si="1532"/>
        <v>0</v>
      </c>
      <c r="CG14369" s="32" t="str">
        <f t="shared" si="1533"/>
        <v/>
      </c>
      <c r="CH14369" s="32">
        <v>364</v>
      </c>
      <c r="CI14369" s="32" t="s">
        <v>8</v>
      </c>
      <c r="CJ14369" s="32" t="str">
        <f t="shared" si="1534"/>
        <v/>
      </c>
      <c r="CK14369" s="32" t="str">
        <f t="shared" si="1535"/>
        <v/>
      </c>
      <c r="CL14369" s="32" t="str">
        <f t="shared" si="1536"/>
        <v/>
      </c>
      <c r="CM14369" s="32" t="str">
        <f t="shared" si="1537"/>
        <v/>
      </c>
      <c r="CN14369" s="32" t="str">
        <f t="shared" si="1538"/>
        <v/>
      </c>
    </row>
    <row r="14370" spans="71:92" x14ac:dyDescent="0.3">
      <c r="BS14370" s="32" t="str">
        <f>IF(Kiadasi_kiseroiv!$K$2=BT14370,BV14370,"")</f>
        <v/>
      </c>
      <c r="BT14370" s="34" t="str">
        <f t="shared" si="1525"/>
        <v/>
      </c>
      <c r="BU14370" s="32" t="str">
        <f t="shared" si="1526"/>
        <v/>
      </c>
      <c r="BV14370" s="32" t="str">
        <f t="shared" si="1539"/>
        <v/>
      </c>
      <c r="BW14370" s="32" t="str">
        <f t="shared" si="1540"/>
        <v/>
      </c>
      <c r="BX14370" s="32" t="str">
        <f t="shared" si="1527"/>
        <v/>
      </c>
      <c r="BY14370" s="32" t="str">
        <f t="shared" si="1528"/>
        <v/>
      </c>
      <c r="BZ14370" s="32" t="str">
        <f t="shared" si="1541"/>
        <v/>
      </c>
      <c r="CA14370" s="32" t="str">
        <f t="shared" si="1542"/>
        <v/>
      </c>
      <c r="CB14370" s="33">
        <f>IF(COUNTIF($CD$7:CD14370,CD14370)=1,CD14370,CD14370+COUNTIF($CD$6:CD14369,CD14370))</f>
        <v>60504</v>
      </c>
      <c r="CC14370" s="34">
        <f t="shared" si="1529"/>
        <v>55153</v>
      </c>
      <c r="CD14370" s="32">
        <f t="shared" si="1530"/>
        <v>55153</v>
      </c>
      <c r="CE14370" s="32">
        <f t="shared" si="1531"/>
        <v>0</v>
      </c>
      <c r="CF14370" s="32">
        <f t="shared" si="1532"/>
        <v>0</v>
      </c>
      <c r="CG14370" s="32" t="str">
        <f t="shared" si="1533"/>
        <v/>
      </c>
      <c r="CH14370" s="32">
        <v>365</v>
      </c>
      <c r="CI14370" s="32" t="s">
        <v>8</v>
      </c>
      <c r="CJ14370" s="32" t="str">
        <f t="shared" si="1534"/>
        <v/>
      </c>
      <c r="CK14370" s="32" t="str">
        <f t="shared" si="1535"/>
        <v/>
      </c>
      <c r="CL14370" s="32" t="str">
        <f t="shared" si="1536"/>
        <v/>
      </c>
      <c r="CM14370" s="32" t="str">
        <f t="shared" si="1537"/>
        <v/>
      </c>
      <c r="CN14370" s="32" t="str">
        <f t="shared" si="1538"/>
        <v/>
      </c>
    </row>
    <row r="14371" spans="71:92" x14ac:dyDescent="0.3">
      <c r="BS14371" s="32" t="str">
        <f>IF(Kiadasi_kiseroiv!$K$2=BT14371,BV14371,"")</f>
        <v/>
      </c>
      <c r="BT14371" s="34" t="str">
        <f t="shared" si="1525"/>
        <v/>
      </c>
      <c r="BU14371" s="32" t="str">
        <f t="shared" si="1526"/>
        <v/>
      </c>
      <c r="BV14371" s="32" t="str">
        <f t="shared" si="1539"/>
        <v/>
      </c>
      <c r="BW14371" s="32" t="str">
        <f t="shared" si="1540"/>
        <v/>
      </c>
      <c r="BX14371" s="32" t="str">
        <f t="shared" si="1527"/>
        <v/>
      </c>
      <c r="BY14371" s="32" t="str">
        <f t="shared" si="1528"/>
        <v/>
      </c>
      <c r="BZ14371" s="32" t="str">
        <f t="shared" si="1541"/>
        <v/>
      </c>
      <c r="CA14371" s="32" t="str">
        <f t="shared" si="1542"/>
        <v/>
      </c>
      <c r="CB14371" s="33">
        <f>IF(COUNTIF($CD$7:CD14371,CD14371)=1,CD14371,CD14371+COUNTIF($CD$6:CD14370,CD14371))</f>
        <v>60505</v>
      </c>
      <c r="CC14371" s="34">
        <f t="shared" si="1529"/>
        <v>55153</v>
      </c>
      <c r="CD14371" s="32">
        <f t="shared" si="1530"/>
        <v>55153</v>
      </c>
      <c r="CE14371" s="32">
        <f t="shared" si="1531"/>
        <v>0</v>
      </c>
      <c r="CF14371" s="32">
        <f t="shared" si="1532"/>
        <v>0</v>
      </c>
      <c r="CG14371" s="32" t="str">
        <f t="shared" si="1533"/>
        <v/>
      </c>
      <c r="CH14371" s="32">
        <v>366</v>
      </c>
      <c r="CI14371" s="32" t="s">
        <v>8</v>
      </c>
      <c r="CJ14371" s="32" t="str">
        <f t="shared" si="1534"/>
        <v/>
      </c>
      <c r="CK14371" s="32" t="str">
        <f t="shared" si="1535"/>
        <v/>
      </c>
      <c r="CL14371" s="32" t="str">
        <f t="shared" si="1536"/>
        <v/>
      </c>
      <c r="CM14371" s="32" t="str">
        <f t="shared" si="1537"/>
        <v/>
      </c>
      <c r="CN14371" s="32" t="str">
        <f t="shared" si="1538"/>
        <v/>
      </c>
    </row>
    <row r="14372" spans="71:92" x14ac:dyDescent="0.3">
      <c r="BS14372" s="32" t="str">
        <f>IF(Kiadasi_kiseroiv!$K$2=BT14372,BV14372,"")</f>
        <v/>
      </c>
      <c r="BT14372" s="34" t="str">
        <f t="shared" si="1525"/>
        <v/>
      </c>
      <c r="BU14372" s="32" t="str">
        <f t="shared" si="1526"/>
        <v/>
      </c>
      <c r="BV14372" s="32" t="str">
        <f t="shared" si="1539"/>
        <v/>
      </c>
      <c r="BW14372" s="32" t="str">
        <f t="shared" si="1540"/>
        <v/>
      </c>
      <c r="BX14372" s="32" t="str">
        <f t="shared" si="1527"/>
        <v/>
      </c>
      <c r="BY14372" s="32" t="str">
        <f t="shared" si="1528"/>
        <v/>
      </c>
      <c r="BZ14372" s="32" t="str">
        <f t="shared" si="1541"/>
        <v/>
      </c>
      <c r="CA14372" s="32" t="str">
        <f t="shared" si="1542"/>
        <v/>
      </c>
      <c r="CB14372" s="33">
        <f>IF(COUNTIF($CD$7:CD14372,CD14372)=1,CD14372,CD14372+COUNTIF($CD$6:CD14371,CD14372))</f>
        <v>60506</v>
      </c>
      <c r="CC14372" s="34">
        <f t="shared" si="1529"/>
        <v>55153</v>
      </c>
      <c r="CD14372" s="32">
        <f t="shared" si="1530"/>
        <v>55153</v>
      </c>
      <c r="CE14372" s="32">
        <f t="shared" si="1531"/>
        <v>0</v>
      </c>
      <c r="CF14372" s="32">
        <f t="shared" si="1532"/>
        <v>0</v>
      </c>
      <c r="CG14372" s="32" t="str">
        <f t="shared" si="1533"/>
        <v/>
      </c>
      <c r="CH14372" s="32">
        <v>367</v>
      </c>
      <c r="CI14372" s="32" t="s">
        <v>8</v>
      </c>
      <c r="CJ14372" s="32" t="str">
        <f t="shared" si="1534"/>
        <v/>
      </c>
      <c r="CK14372" s="32" t="str">
        <f t="shared" si="1535"/>
        <v/>
      </c>
      <c r="CL14372" s="32" t="str">
        <f t="shared" si="1536"/>
        <v/>
      </c>
      <c r="CM14372" s="32" t="str">
        <f t="shared" si="1537"/>
        <v/>
      </c>
      <c r="CN14372" s="32" t="str">
        <f t="shared" si="1538"/>
        <v/>
      </c>
    </row>
    <row r="14373" spans="71:92" x14ac:dyDescent="0.3">
      <c r="BS14373" s="32" t="str">
        <f>IF(Kiadasi_kiseroiv!$K$2=BT14373,BV14373,"")</f>
        <v/>
      </c>
      <c r="BT14373" s="34" t="str">
        <f t="shared" si="1525"/>
        <v/>
      </c>
      <c r="BU14373" s="32" t="str">
        <f t="shared" si="1526"/>
        <v/>
      </c>
      <c r="BV14373" s="32" t="str">
        <f t="shared" si="1539"/>
        <v/>
      </c>
      <c r="BW14373" s="32" t="str">
        <f t="shared" si="1540"/>
        <v/>
      </c>
      <c r="BX14373" s="32" t="str">
        <f t="shared" si="1527"/>
        <v/>
      </c>
      <c r="BY14373" s="32" t="str">
        <f t="shared" si="1528"/>
        <v/>
      </c>
      <c r="BZ14373" s="32" t="str">
        <f t="shared" si="1541"/>
        <v/>
      </c>
      <c r="CA14373" s="32" t="str">
        <f t="shared" si="1542"/>
        <v/>
      </c>
      <c r="CB14373" s="33">
        <f>IF(COUNTIF($CD$7:CD14373,CD14373)=1,CD14373,CD14373+COUNTIF($CD$6:CD14372,CD14373))</f>
        <v>60507</v>
      </c>
      <c r="CC14373" s="34">
        <f t="shared" si="1529"/>
        <v>55153</v>
      </c>
      <c r="CD14373" s="32">
        <f t="shared" si="1530"/>
        <v>55153</v>
      </c>
      <c r="CE14373" s="32">
        <f t="shared" si="1531"/>
        <v>0</v>
      </c>
      <c r="CF14373" s="32">
        <f t="shared" si="1532"/>
        <v>0</v>
      </c>
      <c r="CG14373" s="32" t="str">
        <f t="shared" si="1533"/>
        <v/>
      </c>
      <c r="CH14373" s="32">
        <v>368</v>
      </c>
      <c r="CI14373" s="32" t="s">
        <v>8</v>
      </c>
      <c r="CJ14373" s="32" t="str">
        <f t="shared" si="1534"/>
        <v/>
      </c>
      <c r="CK14373" s="32" t="str">
        <f t="shared" si="1535"/>
        <v/>
      </c>
      <c r="CL14373" s="32" t="str">
        <f t="shared" si="1536"/>
        <v/>
      </c>
      <c r="CM14373" s="32" t="str">
        <f t="shared" si="1537"/>
        <v/>
      </c>
      <c r="CN14373" s="32" t="str">
        <f t="shared" si="1538"/>
        <v/>
      </c>
    </row>
    <row r="14374" spans="71:92" x14ac:dyDescent="0.3">
      <c r="BS14374" s="32" t="str">
        <f>IF(Kiadasi_kiseroiv!$K$2=BT14374,BV14374,"")</f>
        <v/>
      </c>
      <c r="BT14374" s="34" t="str">
        <f t="shared" si="1525"/>
        <v/>
      </c>
      <c r="BU14374" s="32" t="str">
        <f t="shared" si="1526"/>
        <v/>
      </c>
      <c r="BV14374" s="32" t="str">
        <f t="shared" si="1539"/>
        <v/>
      </c>
      <c r="BW14374" s="32" t="str">
        <f t="shared" si="1540"/>
        <v/>
      </c>
      <c r="BX14374" s="32" t="str">
        <f t="shared" si="1527"/>
        <v/>
      </c>
      <c r="BY14374" s="32" t="str">
        <f t="shared" si="1528"/>
        <v/>
      </c>
      <c r="BZ14374" s="32" t="str">
        <f t="shared" si="1541"/>
        <v/>
      </c>
      <c r="CA14374" s="32" t="str">
        <f t="shared" si="1542"/>
        <v/>
      </c>
      <c r="CB14374" s="33">
        <f>IF(COUNTIF($CD$7:CD14374,CD14374)=1,CD14374,CD14374+COUNTIF($CD$6:CD14373,CD14374))</f>
        <v>60508</v>
      </c>
      <c r="CC14374" s="34">
        <f t="shared" si="1529"/>
        <v>55153</v>
      </c>
      <c r="CD14374" s="32">
        <f t="shared" si="1530"/>
        <v>55153</v>
      </c>
      <c r="CE14374" s="32">
        <f t="shared" si="1531"/>
        <v>0</v>
      </c>
      <c r="CF14374" s="32">
        <f t="shared" si="1532"/>
        <v>0</v>
      </c>
      <c r="CG14374" s="32" t="str">
        <f t="shared" si="1533"/>
        <v/>
      </c>
      <c r="CH14374" s="32">
        <v>369</v>
      </c>
      <c r="CI14374" s="32" t="s">
        <v>8</v>
      </c>
      <c r="CJ14374" s="32" t="str">
        <f t="shared" si="1534"/>
        <v/>
      </c>
      <c r="CK14374" s="32" t="str">
        <f t="shared" si="1535"/>
        <v/>
      </c>
      <c r="CL14374" s="32" t="str">
        <f t="shared" si="1536"/>
        <v/>
      </c>
      <c r="CM14374" s="32" t="str">
        <f t="shared" si="1537"/>
        <v/>
      </c>
      <c r="CN14374" s="32" t="str">
        <f t="shared" si="1538"/>
        <v/>
      </c>
    </row>
    <row r="14375" spans="71:92" x14ac:dyDescent="0.3">
      <c r="BS14375" s="32" t="str">
        <f>IF(Kiadasi_kiseroiv!$K$2=BT14375,BV14375,"")</f>
        <v/>
      </c>
      <c r="BT14375" s="34" t="str">
        <f t="shared" si="1525"/>
        <v/>
      </c>
      <c r="BU14375" s="32" t="str">
        <f t="shared" si="1526"/>
        <v/>
      </c>
      <c r="BV14375" s="32" t="str">
        <f t="shared" si="1539"/>
        <v/>
      </c>
      <c r="BW14375" s="32" t="str">
        <f t="shared" si="1540"/>
        <v/>
      </c>
      <c r="BX14375" s="32" t="str">
        <f t="shared" si="1527"/>
        <v/>
      </c>
      <c r="BY14375" s="32" t="str">
        <f t="shared" si="1528"/>
        <v/>
      </c>
      <c r="BZ14375" s="32" t="str">
        <f t="shared" si="1541"/>
        <v/>
      </c>
      <c r="CA14375" s="32" t="str">
        <f t="shared" si="1542"/>
        <v/>
      </c>
      <c r="CB14375" s="33">
        <f>IF(COUNTIF($CD$7:CD14375,CD14375)=1,CD14375,CD14375+COUNTIF($CD$6:CD14374,CD14375))</f>
        <v>60509</v>
      </c>
      <c r="CC14375" s="34">
        <f t="shared" si="1529"/>
        <v>55153</v>
      </c>
      <c r="CD14375" s="32">
        <f t="shared" si="1530"/>
        <v>55153</v>
      </c>
      <c r="CE14375" s="32">
        <f t="shared" si="1531"/>
        <v>0</v>
      </c>
      <c r="CF14375" s="32">
        <f t="shared" si="1532"/>
        <v>0</v>
      </c>
      <c r="CG14375" s="32" t="str">
        <f t="shared" si="1533"/>
        <v/>
      </c>
      <c r="CH14375" s="32">
        <v>370</v>
      </c>
      <c r="CI14375" s="32" t="s">
        <v>8</v>
      </c>
      <c r="CJ14375" s="32" t="str">
        <f t="shared" si="1534"/>
        <v/>
      </c>
      <c r="CK14375" s="32" t="str">
        <f t="shared" si="1535"/>
        <v/>
      </c>
      <c r="CL14375" s="32" t="str">
        <f t="shared" si="1536"/>
        <v/>
      </c>
      <c r="CM14375" s="32" t="str">
        <f t="shared" si="1537"/>
        <v/>
      </c>
      <c r="CN14375" s="32" t="str">
        <f t="shared" si="1538"/>
        <v/>
      </c>
    </row>
    <row r="14376" spans="71:92" x14ac:dyDescent="0.3">
      <c r="BS14376" s="32" t="str">
        <f>IF(Kiadasi_kiseroiv!$K$2=BT14376,BV14376,"")</f>
        <v/>
      </c>
      <c r="BT14376" s="34" t="str">
        <f t="shared" si="1525"/>
        <v/>
      </c>
      <c r="BU14376" s="32" t="str">
        <f t="shared" si="1526"/>
        <v/>
      </c>
      <c r="BV14376" s="32" t="str">
        <f t="shared" si="1539"/>
        <v/>
      </c>
      <c r="BW14376" s="32" t="str">
        <f t="shared" si="1540"/>
        <v/>
      </c>
      <c r="BX14376" s="32" t="str">
        <f t="shared" si="1527"/>
        <v/>
      </c>
      <c r="BY14376" s="32" t="str">
        <f t="shared" si="1528"/>
        <v/>
      </c>
      <c r="BZ14376" s="32" t="str">
        <f t="shared" si="1541"/>
        <v/>
      </c>
      <c r="CA14376" s="32" t="str">
        <f t="shared" si="1542"/>
        <v/>
      </c>
      <c r="CB14376" s="33">
        <f>IF(COUNTIF($CD$7:CD14376,CD14376)=1,CD14376,CD14376+COUNTIF($CD$6:CD14375,CD14376))</f>
        <v>60510</v>
      </c>
      <c r="CC14376" s="34">
        <f t="shared" si="1529"/>
        <v>55153</v>
      </c>
      <c r="CD14376" s="32">
        <f t="shared" si="1530"/>
        <v>55153</v>
      </c>
      <c r="CE14376" s="32">
        <f t="shared" si="1531"/>
        <v>0</v>
      </c>
      <c r="CF14376" s="32">
        <f t="shared" si="1532"/>
        <v>0</v>
      </c>
      <c r="CG14376" s="32" t="str">
        <f t="shared" si="1533"/>
        <v/>
      </c>
      <c r="CH14376" s="32">
        <v>371</v>
      </c>
      <c r="CI14376" s="32" t="s">
        <v>8</v>
      </c>
      <c r="CJ14376" s="32" t="str">
        <f t="shared" si="1534"/>
        <v/>
      </c>
      <c r="CK14376" s="32" t="str">
        <f t="shared" si="1535"/>
        <v/>
      </c>
      <c r="CL14376" s="32" t="str">
        <f t="shared" si="1536"/>
        <v/>
      </c>
      <c r="CM14376" s="32" t="str">
        <f t="shared" si="1537"/>
        <v/>
      </c>
      <c r="CN14376" s="32" t="str">
        <f t="shared" si="1538"/>
        <v/>
      </c>
    </row>
    <row r="14377" spans="71:92" x14ac:dyDescent="0.3">
      <c r="BS14377" s="32" t="str">
        <f>IF(Kiadasi_kiseroiv!$K$2=BT14377,BV14377,"")</f>
        <v/>
      </c>
      <c r="BT14377" s="34" t="str">
        <f t="shared" si="1525"/>
        <v/>
      </c>
      <c r="BU14377" s="32" t="str">
        <f t="shared" si="1526"/>
        <v/>
      </c>
      <c r="BV14377" s="32" t="str">
        <f t="shared" si="1539"/>
        <v/>
      </c>
      <c r="BW14377" s="32" t="str">
        <f t="shared" si="1540"/>
        <v/>
      </c>
      <c r="BX14377" s="32" t="str">
        <f t="shared" si="1527"/>
        <v/>
      </c>
      <c r="BY14377" s="32" t="str">
        <f t="shared" si="1528"/>
        <v/>
      </c>
      <c r="BZ14377" s="32" t="str">
        <f t="shared" si="1541"/>
        <v/>
      </c>
      <c r="CA14377" s="32" t="str">
        <f t="shared" si="1542"/>
        <v/>
      </c>
      <c r="CB14377" s="33">
        <f>IF(COUNTIF($CD$7:CD14377,CD14377)=1,CD14377,CD14377+COUNTIF($CD$6:CD14376,CD14377))</f>
        <v>60511</v>
      </c>
      <c r="CC14377" s="34">
        <f t="shared" si="1529"/>
        <v>55153</v>
      </c>
      <c r="CD14377" s="32">
        <f t="shared" si="1530"/>
        <v>55153</v>
      </c>
      <c r="CE14377" s="32">
        <f t="shared" si="1531"/>
        <v>0</v>
      </c>
      <c r="CF14377" s="32">
        <f t="shared" si="1532"/>
        <v>0</v>
      </c>
      <c r="CG14377" s="32" t="str">
        <f t="shared" si="1533"/>
        <v/>
      </c>
      <c r="CH14377" s="32">
        <v>372</v>
      </c>
      <c r="CI14377" s="32" t="s">
        <v>8</v>
      </c>
      <c r="CJ14377" s="32" t="str">
        <f t="shared" si="1534"/>
        <v/>
      </c>
      <c r="CK14377" s="32" t="str">
        <f t="shared" si="1535"/>
        <v/>
      </c>
      <c r="CL14377" s="32" t="str">
        <f t="shared" si="1536"/>
        <v/>
      </c>
      <c r="CM14377" s="32" t="str">
        <f t="shared" si="1537"/>
        <v/>
      </c>
      <c r="CN14377" s="32" t="str">
        <f t="shared" si="1538"/>
        <v/>
      </c>
    </row>
    <row r="14378" spans="71:92" x14ac:dyDescent="0.3">
      <c r="BS14378" s="32" t="str">
        <f>IF(Kiadasi_kiseroiv!$K$2=BT14378,BV14378,"")</f>
        <v/>
      </c>
      <c r="BT14378" s="34" t="str">
        <f t="shared" si="1525"/>
        <v/>
      </c>
      <c r="BU14378" s="32" t="str">
        <f t="shared" si="1526"/>
        <v/>
      </c>
      <c r="BV14378" s="32" t="str">
        <f t="shared" si="1539"/>
        <v/>
      </c>
      <c r="BW14378" s="32" t="str">
        <f t="shared" si="1540"/>
        <v/>
      </c>
      <c r="BX14378" s="32" t="str">
        <f t="shared" si="1527"/>
        <v/>
      </c>
      <c r="BY14378" s="32" t="str">
        <f t="shared" si="1528"/>
        <v/>
      </c>
      <c r="BZ14378" s="32" t="str">
        <f t="shared" si="1541"/>
        <v/>
      </c>
      <c r="CA14378" s="32" t="str">
        <f t="shared" si="1542"/>
        <v/>
      </c>
      <c r="CB14378" s="33">
        <f>IF(COUNTIF($CD$7:CD14378,CD14378)=1,CD14378,CD14378+COUNTIF($CD$6:CD14377,CD14378))</f>
        <v>60512</v>
      </c>
      <c r="CC14378" s="34">
        <f t="shared" si="1529"/>
        <v>55153</v>
      </c>
      <c r="CD14378" s="32">
        <f t="shared" si="1530"/>
        <v>55153</v>
      </c>
      <c r="CE14378" s="32">
        <f t="shared" si="1531"/>
        <v>0</v>
      </c>
      <c r="CF14378" s="32">
        <f t="shared" si="1532"/>
        <v>0</v>
      </c>
      <c r="CG14378" s="32" t="str">
        <f t="shared" si="1533"/>
        <v/>
      </c>
      <c r="CH14378" s="32">
        <v>373</v>
      </c>
      <c r="CI14378" s="32" t="s">
        <v>8</v>
      </c>
      <c r="CJ14378" s="32" t="str">
        <f t="shared" si="1534"/>
        <v/>
      </c>
      <c r="CK14378" s="32" t="str">
        <f t="shared" si="1535"/>
        <v/>
      </c>
      <c r="CL14378" s="32" t="str">
        <f t="shared" si="1536"/>
        <v/>
      </c>
      <c r="CM14378" s="32" t="str">
        <f t="shared" si="1537"/>
        <v/>
      </c>
      <c r="CN14378" s="32" t="str">
        <f t="shared" si="1538"/>
        <v/>
      </c>
    </row>
    <row r="14379" spans="71:92" x14ac:dyDescent="0.3">
      <c r="BS14379" s="32" t="str">
        <f>IF(Kiadasi_kiseroiv!$K$2=BT14379,BV14379,"")</f>
        <v/>
      </c>
      <c r="BT14379" s="34" t="str">
        <f t="shared" si="1525"/>
        <v/>
      </c>
      <c r="BU14379" s="32" t="str">
        <f t="shared" si="1526"/>
        <v/>
      </c>
      <c r="BV14379" s="32" t="str">
        <f t="shared" si="1539"/>
        <v/>
      </c>
      <c r="BW14379" s="32" t="str">
        <f t="shared" si="1540"/>
        <v/>
      </c>
      <c r="BX14379" s="32" t="str">
        <f t="shared" si="1527"/>
        <v/>
      </c>
      <c r="BY14379" s="32" t="str">
        <f t="shared" si="1528"/>
        <v/>
      </c>
      <c r="BZ14379" s="32" t="str">
        <f t="shared" si="1541"/>
        <v/>
      </c>
      <c r="CA14379" s="32" t="str">
        <f t="shared" si="1542"/>
        <v/>
      </c>
      <c r="CB14379" s="33">
        <f>IF(COUNTIF($CD$7:CD14379,CD14379)=1,CD14379,CD14379+COUNTIF($CD$6:CD14378,CD14379))</f>
        <v>60513</v>
      </c>
      <c r="CC14379" s="34">
        <f t="shared" si="1529"/>
        <v>55153</v>
      </c>
      <c r="CD14379" s="32">
        <f t="shared" si="1530"/>
        <v>55153</v>
      </c>
      <c r="CE14379" s="32">
        <f t="shared" si="1531"/>
        <v>0</v>
      </c>
      <c r="CF14379" s="32">
        <f t="shared" si="1532"/>
        <v>0</v>
      </c>
      <c r="CG14379" s="32" t="str">
        <f t="shared" si="1533"/>
        <v/>
      </c>
      <c r="CH14379" s="32">
        <v>374</v>
      </c>
      <c r="CI14379" s="32" t="s">
        <v>8</v>
      </c>
      <c r="CJ14379" s="32" t="str">
        <f t="shared" si="1534"/>
        <v/>
      </c>
      <c r="CK14379" s="32" t="str">
        <f t="shared" si="1535"/>
        <v/>
      </c>
      <c r="CL14379" s="32" t="str">
        <f t="shared" si="1536"/>
        <v/>
      </c>
      <c r="CM14379" s="32" t="str">
        <f t="shared" si="1537"/>
        <v/>
      </c>
      <c r="CN14379" s="32" t="str">
        <f t="shared" si="1538"/>
        <v/>
      </c>
    </row>
    <row r="14380" spans="71:92" x14ac:dyDescent="0.3">
      <c r="BS14380" s="32" t="str">
        <f>IF(Kiadasi_kiseroiv!$K$2=BT14380,BV14380,"")</f>
        <v/>
      </c>
      <c r="BT14380" s="34" t="str">
        <f t="shared" si="1525"/>
        <v/>
      </c>
      <c r="BU14380" s="32" t="str">
        <f t="shared" si="1526"/>
        <v/>
      </c>
      <c r="BV14380" s="32" t="str">
        <f t="shared" si="1539"/>
        <v/>
      </c>
      <c r="BW14380" s="32" t="str">
        <f t="shared" si="1540"/>
        <v/>
      </c>
      <c r="BX14380" s="32" t="str">
        <f t="shared" si="1527"/>
        <v/>
      </c>
      <c r="BY14380" s="32" t="str">
        <f t="shared" si="1528"/>
        <v/>
      </c>
      <c r="BZ14380" s="32" t="str">
        <f t="shared" si="1541"/>
        <v/>
      </c>
      <c r="CA14380" s="32" t="str">
        <f t="shared" si="1542"/>
        <v/>
      </c>
      <c r="CB14380" s="33">
        <f>IF(COUNTIF($CD$7:CD14380,CD14380)=1,CD14380,CD14380+COUNTIF($CD$6:CD14379,CD14380))</f>
        <v>60514</v>
      </c>
      <c r="CC14380" s="34">
        <f t="shared" si="1529"/>
        <v>55153</v>
      </c>
      <c r="CD14380" s="32">
        <f t="shared" si="1530"/>
        <v>55153</v>
      </c>
      <c r="CE14380" s="32">
        <f t="shared" si="1531"/>
        <v>0</v>
      </c>
      <c r="CF14380" s="32">
        <f t="shared" si="1532"/>
        <v>0</v>
      </c>
      <c r="CG14380" s="32" t="str">
        <f t="shared" si="1533"/>
        <v/>
      </c>
      <c r="CH14380" s="32">
        <v>375</v>
      </c>
      <c r="CI14380" s="32" t="s">
        <v>8</v>
      </c>
      <c r="CJ14380" s="32" t="str">
        <f t="shared" si="1534"/>
        <v/>
      </c>
      <c r="CK14380" s="32" t="str">
        <f t="shared" si="1535"/>
        <v/>
      </c>
      <c r="CL14380" s="32" t="str">
        <f t="shared" si="1536"/>
        <v/>
      </c>
      <c r="CM14380" s="32" t="str">
        <f t="shared" si="1537"/>
        <v/>
      </c>
      <c r="CN14380" s="32" t="str">
        <f t="shared" si="1538"/>
        <v/>
      </c>
    </row>
    <row r="14381" spans="71:92" x14ac:dyDescent="0.3">
      <c r="BS14381" s="32" t="str">
        <f>IF(Kiadasi_kiseroiv!$K$2=BT14381,BV14381,"")</f>
        <v/>
      </c>
      <c r="BT14381" s="34" t="str">
        <f t="shared" si="1525"/>
        <v/>
      </c>
      <c r="BU14381" s="32" t="str">
        <f t="shared" si="1526"/>
        <v/>
      </c>
      <c r="BV14381" s="32" t="str">
        <f t="shared" si="1539"/>
        <v/>
      </c>
      <c r="BW14381" s="32" t="str">
        <f t="shared" si="1540"/>
        <v/>
      </c>
      <c r="BX14381" s="32" t="str">
        <f t="shared" si="1527"/>
        <v/>
      </c>
      <c r="BY14381" s="32" t="str">
        <f t="shared" si="1528"/>
        <v/>
      </c>
      <c r="BZ14381" s="32" t="str">
        <f t="shared" si="1541"/>
        <v/>
      </c>
      <c r="CA14381" s="32" t="str">
        <f t="shared" si="1542"/>
        <v/>
      </c>
      <c r="CB14381" s="33">
        <f>IF(COUNTIF($CD$7:CD14381,CD14381)=1,CD14381,CD14381+COUNTIF($CD$6:CD14380,CD14381))</f>
        <v>60515</v>
      </c>
      <c r="CC14381" s="34">
        <f t="shared" si="1529"/>
        <v>55153</v>
      </c>
      <c r="CD14381" s="32">
        <f t="shared" si="1530"/>
        <v>55153</v>
      </c>
      <c r="CE14381" s="32">
        <f t="shared" si="1531"/>
        <v>0</v>
      </c>
      <c r="CF14381" s="32">
        <f t="shared" si="1532"/>
        <v>0</v>
      </c>
      <c r="CG14381" s="32" t="str">
        <f t="shared" si="1533"/>
        <v/>
      </c>
      <c r="CH14381" s="32">
        <v>376</v>
      </c>
      <c r="CI14381" s="32" t="s">
        <v>8</v>
      </c>
      <c r="CJ14381" s="32" t="str">
        <f t="shared" si="1534"/>
        <v/>
      </c>
      <c r="CK14381" s="32" t="str">
        <f t="shared" si="1535"/>
        <v/>
      </c>
      <c r="CL14381" s="32" t="str">
        <f t="shared" si="1536"/>
        <v/>
      </c>
      <c r="CM14381" s="32" t="str">
        <f t="shared" si="1537"/>
        <v/>
      </c>
      <c r="CN14381" s="32" t="str">
        <f t="shared" si="1538"/>
        <v/>
      </c>
    </row>
    <row r="14382" spans="71:92" x14ac:dyDescent="0.3">
      <c r="BS14382" s="32" t="str">
        <f>IF(Kiadasi_kiseroiv!$K$2=BT14382,BV14382,"")</f>
        <v/>
      </c>
      <c r="BT14382" s="34" t="str">
        <f t="shared" si="1525"/>
        <v/>
      </c>
      <c r="BU14382" s="32" t="str">
        <f t="shared" si="1526"/>
        <v/>
      </c>
      <c r="BV14382" s="32" t="str">
        <f t="shared" si="1539"/>
        <v/>
      </c>
      <c r="BW14382" s="32" t="str">
        <f t="shared" si="1540"/>
        <v/>
      </c>
      <c r="BX14382" s="32" t="str">
        <f t="shared" si="1527"/>
        <v/>
      </c>
      <c r="BY14382" s="32" t="str">
        <f t="shared" si="1528"/>
        <v/>
      </c>
      <c r="BZ14382" s="32" t="str">
        <f t="shared" si="1541"/>
        <v/>
      </c>
      <c r="CA14382" s="32" t="str">
        <f t="shared" si="1542"/>
        <v/>
      </c>
      <c r="CB14382" s="33">
        <f>IF(COUNTIF($CD$7:CD14382,CD14382)=1,CD14382,CD14382+COUNTIF($CD$6:CD14381,CD14382))</f>
        <v>60516</v>
      </c>
      <c r="CC14382" s="34">
        <f t="shared" si="1529"/>
        <v>55153</v>
      </c>
      <c r="CD14382" s="32">
        <f t="shared" si="1530"/>
        <v>55153</v>
      </c>
      <c r="CE14382" s="32">
        <f t="shared" si="1531"/>
        <v>0</v>
      </c>
      <c r="CF14382" s="32">
        <f t="shared" si="1532"/>
        <v>0</v>
      </c>
      <c r="CG14382" s="32" t="str">
        <f t="shared" si="1533"/>
        <v/>
      </c>
      <c r="CH14382" s="32">
        <v>377</v>
      </c>
      <c r="CI14382" s="32" t="s">
        <v>8</v>
      </c>
      <c r="CJ14382" s="32" t="str">
        <f t="shared" si="1534"/>
        <v/>
      </c>
      <c r="CK14382" s="32" t="str">
        <f t="shared" si="1535"/>
        <v/>
      </c>
      <c r="CL14382" s="32" t="str">
        <f t="shared" si="1536"/>
        <v/>
      </c>
      <c r="CM14382" s="32" t="str">
        <f t="shared" si="1537"/>
        <v/>
      </c>
      <c r="CN14382" s="32" t="str">
        <f t="shared" si="1538"/>
        <v/>
      </c>
    </row>
    <row r="14383" spans="71:92" x14ac:dyDescent="0.3">
      <c r="BS14383" s="32" t="str">
        <f>IF(Kiadasi_kiseroiv!$K$2=BT14383,BV14383,"")</f>
        <v/>
      </c>
      <c r="BT14383" s="34" t="str">
        <f t="shared" si="1525"/>
        <v/>
      </c>
      <c r="BU14383" s="32" t="str">
        <f t="shared" si="1526"/>
        <v/>
      </c>
      <c r="BV14383" s="32" t="str">
        <f t="shared" si="1539"/>
        <v/>
      </c>
      <c r="BW14383" s="32" t="str">
        <f t="shared" si="1540"/>
        <v/>
      </c>
      <c r="BX14383" s="32" t="str">
        <f t="shared" si="1527"/>
        <v/>
      </c>
      <c r="BY14383" s="32" t="str">
        <f t="shared" si="1528"/>
        <v/>
      </c>
      <c r="BZ14383" s="32" t="str">
        <f t="shared" si="1541"/>
        <v/>
      </c>
      <c r="CA14383" s="32" t="str">
        <f t="shared" si="1542"/>
        <v/>
      </c>
      <c r="CB14383" s="33">
        <f>IF(COUNTIF($CD$7:CD14383,CD14383)=1,CD14383,CD14383+COUNTIF($CD$6:CD14382,CD14383))</f>
        <v>60517</v>
      </c>
      <c r="CC14383" s="34">
        <f t="shared" si="1529"/>
        <v>55153</v>
      </c>
      <c r="CD14383" s="32">
        <f t="shared" si="1530"/>
        <v>55153</v>
      </c>
      <c r="CE14383" s="32">
        <f t="shared" si="1531"/>
        <v>0</v>
      </c>
      <c r="CF14383" s="32">
        <f t="shared" si="1532"/>
        <v>0</v>
      </c>
      <c r="CG14383" s="32" t="str">
        <f t="shared" si="1533"/>
        <v/>
      </c>
      <c r="CH14383" s="32">
        <v>378</v>
      </c>
      <c r="CI14383" s="32" t="s">
        <v>8</v>
      </c>
      <c r="CJ14383" s="32" t="str">
        <f t="shared" si="1534"/>
        <v/>
      </c>
      <c r="CK14383" s="32" t="str">
        <f t="shared" si="1535"/>
        <v/>
      </c>
      <c r="CL14383" s="32" t="str">
        <f t="shared" si="1536"/>
        <v/>
      </c>
      <c r="CM14383" s="32" t="str">
        <f t="shared" si="1537"/>
        <v/>
      </c>
      <c r="CN14383" s="32" t="str">
        <f t="shared" si="1538"/>
        <v/>
      </c>
    </row>
    <row r="14384" spans="71:92" x14ac:dyDescent="0.3">
      <c r="BS14384" s="32" t="str">
        <f>IF(Kiadasi_kiseroiv!$K$2=BT14384,BV14384,"")</f>
        <v/>
      </c>
      <c r="BT14384" s="34" t="str">
        <f t="shared" si="1525"/>
        <v/>
      </c>
      <c r="BU14384" s="32" t="str">
        <f t="shared" si="1526"/>
        <v/>
      </c>
      <c r="BV14384" s="32" t="str">
        <f t="shared" si="1539"/>
        <v/>
      </c>
      <c r="BW14384" s="32" t="str">
        <f t="shared" si="1540"/>
        <v/>
      </c>
      <c r="BX14384" s="32" t="str">
        <f t="shared" si="1527"/>
        <v/>
      </c>
      <c r="BY14384" s="32" t="str">
        <f t="shared" si="1528"/>
        <v/>
      </c>
      <c r="BZ14384" s="32" t="str">
        <f t="shared" si="1541"/>
        <v/>
      </c>
      <c r="CA14384" s="32" t="str">
        <f t="shared" si="1542"/>
        <v/>
      </c>
      <c r="CB14384" s="33">
        <f>IF(COUNTIF($CD$7:CD14384,CD14384)=1,CD14384,CD14384+COUNTIF($CD$6:CD14383,CD14384))</f>
        <v>60518</v>
      </c>
      <c r="CC14384" s="34">
        <f t="shared" si="1529"/>
        <v>55153</v>
      </c>
      <c r="CD14384" s="32">
        <f t="shared" si="1530"/>
        <v>55153</v>
      </c>
      <c r="CE14384" s="32">
        <f t="shared" si="1531"/>
        <v>0</v>
      </c>
      <c r="CF14384" s="32">
        <f t="shared" si="1532"/>
        <v>0</v>
      </c>
      <c r="CG14384" s="32" t="str">
        <f t="shared" si="1533"/>
        <v/>
      </c>
      <c r="CH14384" s="32">
        <v>379</v>
      </c>
      <c r="CI14384" s="32" t="s">
        <v>8</v>
      </c>
      <c r="CJ14384" s="32" t="str">
        <f t="shared" si="1534"/>
        <v/>
      </c>
      <c r="CK14384" s="32" t="str">
        <f t="shared" si="1535"/>
        <v/>
      </c>
      <c r="CL14384" s="32" t="str">
        <f t="shared" si="1536"/>
        <v/>
      </c>
      <c r="CM14384" s="32" t="str">
        <f t="shared" si="1537"/>
        <v/>
      </c>
      <c r="CN14384" s="32" t="str">
        <f t="shared" si="1538"/>
        <v/>
      </c>
    </row>
    <row r="14385" spans="71:92" x14ac:dyDescent="0.3">
      <c r="BS14385" s="32" t="str">
        <f>IF(Kiadasi_kiseroiv!$K$2=BT14385,BV14385,"")</f>
        <v/>
      </c>
      <c r="BT14385" s="34" t="str">
        <f t="shared" si="1525"/>
        <v/>
      </c>
      <c r="BU14385" s="32" t="str">
        <f t="shared" si="1526"/>
        <v/>
      </c>
      <c r="BV14385" s="32" t="str">
        <f t="shared" si="1539"/>
        <v/>
      </c>
      <c r="BW14385" s="32" t="str">
        <f t="shared" si="1540"/>
        <v/>
      </c>
      <c r="BX14385" s="32" t="str">
        <f t="shared" si="1527"/>
        <v/>
      </c>
      <c r="BY14385" s="32" t="str">
        <f t="shared" si="1528"/>
        <v/>
      </c>
      <c r="BZ14385" s="32" t="str">
        <f t="shared" si="1541"/>
        <v/>
      </c>
      <c r="CA14385" s="32" t="str">
        <f t="shared" si="1542"/>
        <v/>
      </c>
      <c r="CB14385" s="33">
        <f>IF(COUNTIF($CD$7:CD14385,CD14385)=1,CD14385,CD14385+COUNTIF($CD$6:CD14384,CD14385))</f>
        <v>60519</v>
      </c>
      <c r="CC14385" s="34">
        <f t="shared" si="1529"/>
        <v>55153</v>
      </c>
      <c r="CD14385" s="32">
        <f t="shared" si="1530"/>
        <v>55153</v>
      </c>
      <c r="CE14385" s="32">
        <f t="shared" si="1531"/>
        <v>0</v>
      </c>
      <c r="CF14385" s="32">
        <f t="shared" si="1532"/>
        <v>0</v>
      </c>
      <c r="CG14385" s="32" t="str">
        <f t="shared" si="1533"/>
        <v/>
      </c>
      <c r="CH14385" s="32">
        <v>380</v>
      </c>
      <c r="CI14385" s="32" t="s">
        <v>8</v>
      </c>
      <c r="CJ14385" s="32" t="str">
        <f t="shared" si="1534"/>
        <v/>
      </c>
      <c r="CK14385" s="32" t="str">
        <f t="shared" si="1535"/>
        <v/>
      </c>
      <c r="CL14385" s="32" t="str">
        <f t="shared" si="1536"/>
        <v/>
      </c>
      <c r="CM14385" s="32" t="str">
        <f t="shared" si="1537"/>
        <v/>
      </c>
      <c r="CN14385" s="32" t="str">
        <f t="shared" si="1538"/>
        <v/>
      </c>
    </row>
    <row r="14386" spans="71:92" x14ac:dyDescent="0.3">
      <c r="BS14386" s="32" t="str">
        <f>IF(Kiadasi_kiseroiv!$K$2=BT14386,BV14386,"")</f>
        <v/>
      </c>
      <c r="BT14386" s="34" t="str">
        <f t="shared" si="1525"/>
        <v/>
      </c>
      <c r="BU14386" s="32" t="str">
        <f t="shared" si="1526"/>
        <v/>
      </c>
      <c r="BV14386" s="32" t="str">
        <f t="shared" si="1539"/>
        <v/>
      </c>
      <c r="BW14386" s="32" t="str">
        <f t="shared" si="1540"/>
        <v/>
      </c>
      <c r="BX14386" s="32" t="str">
        <f t="shared" si="1527"/>
        <v/>
      </c>
      <c r="BY14386" s="32" t="str">
        <f t="shared" si="1528"/>
        <v/>
      </c>
      <c r="BZ14386" s="32" t="str">
        <f t="shared" si="1541"/>
        <v/>
      </c>
      <c r="CA14386" s="32" t="str">
        <f t="shared" si="1542"/>
        <v/>
      </c>
      <c r="CB14386" s="33">
        <f>IF(COUNTIF($CD$7:CD14386,CD14386)=1,CD14386,CD14386+COUNTIF($CD$6:CD14385,CD14386))</f>
        <v>60520</v>
      </c>
      <c r="CC14386" s="34">
        <f t="shared" si="1529"/>
        <v>55153</v>
      </c>
      <c r="CD14386" s="32">
        <f t="shared" si="1530"/>
        <v>55153</v>
      </c>
      <c r="CE14386" s="32">
        <f t="shared" si="1531"/>
        <v>0</v>
      </c>
      <c r="CF14386" s="32">
        <f t="shared" si="1532"/>
        <v>0</v>
      </c>
      <c r="CG14386" s="32" t="str">
        <f t="shared" si="1533"/>
        <v/>
      </c>
      <c r="CH14386" s="32">
        <v>381</v>
      </c>
      <c r="CI14386" s="32" t="s">
        <v>8</v>
      </c>
      <c r="CJ14386" s="32" t="str">
        <f t="shared" si="1534"/>
        <v/>
      </c>
      <c r="CK14386" s="32" t="str">
        <f t="shared" si="1535"/>
        <v/>
      </c>
      <c r="CL14386" s="32" t="str">
        <f t="shared" si="1536"/>
        <v/>
      </c>
      <c r="CM14386" s="32" t="str">
        <f t="shared" si="1537"/>
        <v/>
      </c>
      <c r="CN14386" s="32" t="str">
        <f t="shared" si="1538"/>
        <v/>
      </c>
    </row>
    <row r="14387" spans="71:92" x14ac:dyDescent="0.3">
      <c r="BS14387" s="32" t="str">
        <f>IF(Kiadasi_kiseroiv!$K$2=BT14387,BV14387,"")</f>
        <v/>
      </c>
      <c r="BT14387" s="34" t="str">
        <f t="shared" si="1525"/>
        <v/>
      </c>
      <c r="BU14387" s="32" t="str">
        <f t="shared" si="1526"/>
        <v/>
      </c>
      <c r="BV14387" s="32" t="str">
        <f t="shared" si="1539"/>
        <v/>
      </c>
      <c r="BW14387" s="32" t="str">
        <f t="shared" si="1540"/>
        <v/>
      </c>
      <c r="BX14387" s="32" t="str">
        <f t="shared" si="1527"/>
        <v/>
      </c>
      <c r="BY14387" s="32" t="str">
        <f t="shared" si="1528"/>
        <v/>
      </c>
      <c r="BZ14387" s="32" t="str">
        <f t="shared" si="1541"/>
        <v/>
      </c>
      <c r="CA14387" s="32" t="str">
        <f t="shared" si="1542"/>
        <v/>
      </c>
      <c r="CB14387" s="33">
        <f>IF(COUNTIF($CD$7:CD14387,CD14387)=1,CD14387,CD14387+COUNTIF($CD$6:CD14386,CD14387))</f>
        <v>60521</v>
      </c>
      <c r="CC14387" s="34">
        <f t="shared" si="1529"/>
        <v>55153</v>
      </c>
      <c r="CD14387" s="32">
        <f t="shared" si="1530"/>
        <v>55153</v>
      </c>
      <c r="CE14387" s="32">
        <f t="shared" si="1531"/>
        <v>0</v>
      </c>
      <c r="CF14387" s="32">
        <f t="shared" si="1532"/>
        <v>0</v>
      </c>
      <c r="CG14387" s="32" t="str">
        <f t="shared" si="1533"/>
        <v/>
      </c>
      <c r="CH14387" s="32">
        <v>382</v>
      </c>
      <c r="CI14387" s="32" t="s">
        <v>8</v>
      </c>
      <c r="CJ14387" s="32" t="str">
        <f t="shared" si="1534"/>
        <v/>
      </c>
      <c r="CK14387" s="32" t="str">
        <f t="shared" si="1535"/>
        <v/>
      </c>
      <c r="CL14387" s="32" t="str">
        <f t="shared" si="1536"/>
        <v/>
      </c>
      <c r="CM14387" s="32" t="str">
        <f t="shared" si="1537"/>
        <v/>
      </c>
      <c r="CN14387" s="32" t="str">
        <f t="shared" si="1538"/>
        <v/>
      </c>
    </row>
    <row r="14388" spans="71:92" x14ac:dyDescent="0.3">
      <c r="BS14388" s="32" t="str">
        <f>IF(Kiadasi_kiseroiv!$K$2=BT14388,BV14388,"")</f>
        <v/>
      </c>
      <c r="BT14388" s="34" t="str">
        <f t="shared" si="1525"/>
        <v/>
      </c>
      <c r="BU14388" s="32" t="str">
        <f t="shared" si="1526"/>
        <v/>
      </c>
      <c r="BV14388" s="32" t="str">
        <f t="shared" si="1539"/>
        <v/>
      </c>
      <c r="BW14388" s="32" t="str">
        <f t="shared" si="1540"/>
        <v/>
      </c>
      <c r="BX14388" s="32" t="str">
        <f t="shared" si="1527"/>
        <v/>
      </c>
      <c r="BY14388" s="32" t="str">
        <f t="shared" si="1528"/>
        <v/>
      </c>
      <c r="BZ14388" s="32" t="str">
        <f t="shared" si="1541"/>
        <v/>
      </c>
      <c r="CA14388" s="32" t="str">
        <f t="shared" si="1542"/>
        <v/>
      </c>
      <c r="CB14388" s="33">
        <f>IF(COUNTIF($CD$7:CD14388,CD14388)=1,CD14388,CD14388+COUNTIF($CD$6:CD14387,CD14388))</f>
        <v>60522</v>
      </c>
      <c r="CC14388" s="34">
        <f t="shared" si="1529"/>
        <v>55153</v>
      </c>
      <c r="CD14388" s="32">
        <f t="shared" si="1530"/>
        <v>55153</v>
      </c>
      <c r="CE14388" s="32">
        <f t="shared" si="1531"/>
        <v>0</v>
      </c>
      <c r="CF14388" s="32">
        <f t="shared" si="1532"/>
        <v>0</v>
      </c>
      <c r="CG14388" s="32" t="str">
        <f t="shared" si="1533"/>
        <v/>
      </c>
      <c r="CH14388" s="32">
        <v>383</v>
      </c>
      <c r="CI14388" s="32" t="s">
        <v>8</v>
      </c>
      <c r="CJ14388" s="32" t="str">
        <f t="shared" si="1534"/>
        <v/>
      </c>
      <c r="CK14388" s="32" t="str">
        <f t="shared" si="1535"/>
        <v/>
      </c>
      <c r="CL14388" s="32" t="str">
        <f t="shared" si="1536"/>
        <v/>
      </c>
      <c r="CM14388" s="32" t="str">
        <f t="shared" si="1537"/>
        <v/>
      </c>
      <c r="CN14388" s="32" t="str">
        <f t="shared" si="1538"/>
        <v/>
      </c>
    </row>
    <row r="14389" spans="71:92" x14ac:dyDescent="0.3">
      <c r="BS14389" s="32" t="str">
        <f>IF(Kiadasi_kiseroiv!$K$2=BT14389,BV14389,"")</f>
        <v/>
      </c>
      <c r="BT14389" s="34" t="str">
        <f t="shared" si="1525"/>
        <v/>
      </c>
      <c r="BU14389" s="32" t="str">
        <f t="shared" si="1526"/>
        <v/>
      </c>
      <c r="BV14389" s="32" t="str">
        <f t="shared" si="1539"/>
        <v/>
      </c>
      <c r="BW14389" s="32" t="str">
        <f t="shared" si="1540"/>
        <v/>
      </c>
      <c r="BX14389" s="32" t="str">
        <f t="shared" si="1527"/>
        <v/>
      </c>
      <c r="BY14389" s="32" t="str">
        <f t="shared" si="1528"/>
        <v/>
      </c>
      <c r="BZ14389" s="32" t="str">
        <f t="shared" si="1541"/>
        <v/>
      </c>
      <c r="CA14389" s="32" t="str">
        <f t="shared" si="1542"/>
        <v/>
      </c>
      <c r="CB14389" s="33">
        <f>IF(COUNTIF($CD$7:CD14389,CD14389)=1,CD14389,CD14389+COUNTIF($CD$6:CD14388,CD14389))</f>
        <v>60523</v>
      </c>
      <c r="CC14389" s="34">
        <f t="shared" si="1529"/>
        <v>55153</v>
      </c>
      <c r="CD14389" s="32">
        <f t="shared" si="1530"/>
        <v>55153</v>
      </c>
      <c r="CE14389" s="32">
        <f t="shared" si="1531"/>
        <v>0</v>
      </c>
      <c r="CF14389" s="32">
        <f t="shared" si="1532"/>
        <v>0</v>
      </c>
      <c r="CG14389" s="32" t="str">
        <f t="shared" si="1533"/>
        <v/>
      </c>
      <c r="CH14389" s="32">
        <v>384</v>
      </c>
      <c r="CI14389" s="32" t="s">
        <v>8</v>
      </c>
      <c r="CJ14389" s="32" t="str">
        <f t="shared" si="1534"/>
        <v/>
      </c>
      <c r="CK14389" s="32" t="str">
        <f t="shared" si="1535"/>
        <v/>
      </c>
      <c r="CL14389" s="32" t="str">
        <f t="shared" si="1536"/>
        <v/>
      </c>
      <c r="CM14389" s="32" t="str">
        <f t="shared" si="1537"/>
        <v/>
      </c>
      <c r="CN14389" s="32" t="str">
        <f t="shared" si="1538"/>
        <v/>
      </c>
    </row>
    <row r="14390" spans="71:92" x14ac:dyDescent="0.3">
      <c r="BS14390" s="32" t="str">
        <f>IF(Kiadasi_kiseroiv!$K$2=BT14390,BV14390,"")</f>
        <v/>
      </c>
      <c r="BT14390" s="34" t="str">
        <f t="shared" si="1525"/>
        <v/>
      </c>
      <c r="BU14390" s="32" t="str">
        <f t="shared" si="1526"/>
        <v/>
      </c>
      <c r="BV14390" s="32" t="str">
        <f t="shared" si="1539"/>
        <v/>
      </c>
      <c r="BW14390" s="32" t="str">
        <f t="shared" si="1540"/>
        <v/>
      </c>
      <c r="BX14390" s="32" t="str">
        <f t="shared" si="1527"/>
        <v/>
      </c>
      <c r="BY14390" s="32" t="str">
        <f t="shared" si="1528"/>
        <v/>
      </c>
      <c r="BZ14390" s="32" t="str">
        <f t="shared" si="1541"/>
        <v/>
      </c>
      <c r="CA14390" s="32" t="str">
        <f t="shared" si="1542"/>
        <v/>
      </c>
      <c r="CB14390" s="33">
        <f>IF(COUNTIF($CD$7:CD14390,CD14390)=1,CD14390,CD14390+COUNTIF($CD$6:CD14389,CD14390))</f>
        <v>60524</v>
      </c>
      <c r="CC14390" s="34">
        <f t="shared" si="1529"/>
        <v>55153</v>
      </c>
      <c r="CD14390" s="32">
        <f t="shared" si="1530"/>
        <v>55153</v>
      </c>
      <c r="CE14390" s="32">
        <f t="shared" si="1531"/>
        <v>0</v>
      </c>
      <c r="CF14390" s="32">
        <f t="shared" si="1532"/>
        <v>0</v>
      </c>
      <c r="CG14390" s="32" t="str">
        <f t="shared" si="1533"/>
        <v/>
      </c>
      <c r="CH14390" s="32">
        <v>385</v>
      </c>
      <c r="CI14390" s="32" t="s">
        <v>8</v>
      </c>
      <c r="CJ14390" s="32" t="str">
        <f t="shared" si="1534"/>
        <v/>
      </c>
      <c r="CK14390" s="32" t="str">
        <f t="shared" si="1535"/>
        <v/>
      </c>
      <c r="CL14390" s="32" t="str">
        <f t="shared" si="1536"/>
        <v/>
      </c>
      <c r="CM14390" s="32" t="str">
        <f t="shared" si="1537"/>
        <v/>
      </c>
      <c r="CN14390" s="32" t="str">
        <f t="shared" si="1538"/>
        <v/>
      </c>
    </row>
    <row r="14391" spans="71:92" x14ac:dyDescent="0.3">
      <c r="BS14391" s="32" t="str">
        <f>IF(Kiadasi_kiseroiv!$K$2=BT14391,BV14391,"")</f>
        <v/>
      </c>
      <c r="BT14391" s="34" t="str">
        <f t="shared" ref="BT14391:BT14454" si="1543">IF(AND($BT$4=CI14391,BU14391&lt;&gt;""),CC14391,"")</f>
        <v/>
      </c>
      <c r="BU14391" s="32" t="str">
        <f t="shared" ref="BU14391:BU14454" si="1544">IF(AND($BU$1=CI14391,ISERROR(VLOOKUP(CG14391,Kisiv,2,FALSE))=FALSE),CB14391,"")</f>
        <v/>
      </c>
      <c r="BV14391" s="32" t="str">
        <f t="shared" si="1539"/>
        <v/>
      </c>
      <c r="BW14391" s="32" t="str">
        <f t="shared" si="1540"/>
        <v/>
      </c>
      <c r="BX14391" s="32" t="str">
        <f t="shared" ref="BX14391:BX14454" si="1545">IF(AND(OR($BX$1=0,$BX$1=CG14391),OR($BX$2=0,IF(ISERROR(SEARCH($BX$2,CJ14391&amp;CK14391&amp;CL14391,1)),FALSE,TRUE))),CB14391,"")</f>
        <v/>
      </c>
      <c r="BY14391" s="32" t="str">
        <f t="shared" ref="BY14391:BY14454" si="1546">IF(AND(BX14391&lt;&gt;"",CC14391&lt;&gt;$CD$2),RANK(BX14391,$BX$7:$BX$33000,1),"")</f>
        <v/>
      </c>
      <c r="BZ14391" s="32" t="str">
        <f t="shared" si="1541"/>
        <v/>
      </c>
      <c r="CA14391" s="32" t="str">
        <f t="shared" si="1542"/>
        <v/>
      </c>
      <c r="CB14391" s="33">
        <f>IF(COUNTIF($CD$7:CD14391,CD14391)=1,CD14391,CD14391+COUNTIF($CD$6:CD14390,CD14391))</f>
        <v>60525</v>
      </c>
      <c r="CC14391" s="34">
        <f t="shared" ref="CC14391:CC14454" si="1547">IF(INDEX(bb,CH14391,1)&lt;&gt;1,INDEX(bb,CH14391,1),$CD$2)</f>
        <v>55153</v>
      </c>
      <c r="CD14391" s="32">
        <f t="shared" ref="CD14391:CD14454" si="1548">IF(CC14391&lt;&gt;$CD$2,RANK(CC14391,$CC$7:$CC$33000,1),$CD$2)</f>
        <v>55153</v>
      </c>
      <c r="CE14391" s="32">
        <f t="shared" ref="CE14391:CE14454" si="1549">INDEX(bb,CH14391,6)</f>
        <v>0</v>
      </c>
      <c r="CF14391" s="32">
        <f t="shared" ref="CF14391:CF14454" si="1550">INDEX(bb,CH14391,8)</f>
        <v>0</v>
      </c>
      <c r="CG14391" s="32" t="str">
        <f t="shared" ref="CG14391:CG14454" si="1551">INDEX(bb,CH14391,7)&amp;INDEX(bb,CH14391,9)</f>
        <v/>
      </c>
      <c r="CH14391" s="32">
        <v>386</v>
      </c>
      <c r="CI14391" s="32" t="s">
        <v>8</v>
      </c>
      <c r="CJ14391" s="32" t="str">
        <f t="shared" ref="CJ14391:CJ14454" si="1552">IF(INDEX(bb,CH14391,5)&lt;&gt;0,INDEX(bb,CH14391,5),"")</f>
        <v/>
      </c>
      <c r="CK14391" s="32" t="str">
        <f t="shared" ref="CK14391:CK14454" si="1553">IF(INDEX(bb,CH14391,10)&lt;&gt;0,INDEX(bb,CH14391,10),"")</f>
        <v/>
      </c>
      <c r="CL14391" s="32" t="str">
        <f t="shared" ref="CL14391:CL14454" si="1554">IF(INDEX(bb,CH14391,11)&lt;&gt;0,INDEX(bb,CH14391,11),"")</f>
        <v/>
      </c>
      <c r="CM14391" s="32" t="str">
        <f t="shared" ref="CM14391:CM14454" si="1555">IF(INDEX(bb,CH14391,4)&lt;&gt;0,INDEX(bb,CH14391,4),"")</f>
        <v/>
      </c>
      <c r="CN14391" s="32" t="str">
        <f t="shared" ref="CN14391:CN14454" si="1556">IF(INDEX(bb,CH14391,3)&lt;&gt;0,INDEX(bb,CH14391,3),"")</f>
        <v/>
      </c>
    </row>
    <row r="14392" spans="71:92" x14ac:dyDescent="0.3">
      <c r="BS14392" s="32" t="str">
        <f>IF(Kiadasi_kiseroiv!$K$2=BT14392,BV14392,"")</f>
        <v/>
      </c>
      <c r="BT14392" s="34" t="str">
        <f t="shared" si="1543"/>
        <v/>
      </c>
      <c r="BU14392" s="32" t="str">
        <f t="shared" si="1544"/>
        <v/>
      </c>
      <c r="BV14392" s="32" t="str">
        <f t="shared" ref="BV14392:BV14455" si="1557">IF(BU14392&lt;&gt;"",RANK(BU14392,$BU$7:$BU$33000,1),"")</f>
        <v/>
      </c>
      <c r="BW14392" s="32" t="str">
        <f t="shared" ref="BW14392:BW14455" si="1558">IF(CC14392&lt;min,$BW$2,IF(CC14392&lt;=max,CG14392,""))</f>
        <v/>
      </c>
      <c r="BX14392" s="32" t="str">
        <f t="shared" si="1545"/>
        <v/>
      </c>
      <c r="BY14392" s="32" t="str">
        <f t="shared" si="1546"/>
        <v/>
      </c>
      <c r="BZ14392" s="32" t="str">
        <f t="shared" ref="BZ14392:BZ14455" si="1559">IF(AND(CC14392&lt;$BZ$2,CI14392=$BZ$4),$BZ$5,IF(AND(CC14392&lt;=$BZ$3,CI14392=$BZ$4),CB14392,""))</f>
        <v/>
      </c>
      <c r="CA14392" s="32" t="str">
        <f t="shared" ref="CA14392:CA14455" si="1560">IF(AND(BZ14392&lt;&gt;"",BZ14392&lt;&gt;$BZ$5),RANK(BZ14392,$BZ$7:$BZ$33000,1),"")</f>
        <v/>
      </c>
      <c r="CB14392" s="33">
        <f>IF(COUNTIF($CD$7:CD14392,CD14392)=1,CD14392,CD14392+COUNTIF($CD$6:CD14391,CD14392))</f>
        <v>60526</v>
      </c>
      <c r="CC14392" s="34">
        <f t="shared" si="1547"/>
        <v>55153</v>
      </c>
      <c r="CD14392" s="32">
        <f t="shared" si="1548"/>
        <v>55153</v>
      </c>
      <c r="CE14392" s="32">
        <f t="shared" si="1549"/>
        <v>0</v>
      </c>
      <c r="CF14392" s="32">
        <f t="shared" si="1550"/>
        <v>0</v>
      </c>
      <c r="CG14392" s="32" t="str">
        <f t="shared" si="1551"/>
        <v/>
      </c>
      <c r="CH14392" s="32">
        <v>387</v>
      </c>
      <c r="CI14392" s="32" t="s">
        <v>8</v>
      </c>
      <c r="CJ14392" s="32" t="str">
        <f t="shared" si="1552"/>
        <v/>
      </c>
      <c r="CK14392" s="32" t="str">
        <f t="shared" si="1553"/>
        <v/>
      </c>
      <c r="CL14392" s="32" t="str">
        <f t="shared" si="1554"/>
        <v/>
      </c>
      <c r="CM14392" s="32" t="str">
        <f t="shared" si="1555"/>
        <v/>
      </c>
      <c r="CN14392" s="32" t="str">
        <f t="shared" si="1556"/>
        <v/>
      </c>
    </row>
    <row r="14393" spans="71:92" x14ac:dyDescent="0.3">
      <c r="BS14393" s="32" t="str">
        <f>IF(Kiadasi_kiseroiv!$K$2=BT14393,BV14393,"")</f>
        <v/>
      </c>
      <c r="BT14393" s="34" t="str">
        <f t="shared" si="1543"/>
        <v/>
      </c>
      <c r="BU14393" s="32" t="str">
        <f t="shared" si="1544"/>
        <v/>
      </c>
      <c r="BV14393" s="32" t="str">
        <f t="shared" si="1557"/>
        <v/>
      </c>
      <c r="BW14393" s="32" t="str">
        <f t="shared" si="1558"/>
        <v/>
      </c>
      <c r="BX14393" s="32" t="str">
        <f t="shared" si="1545"/>
        <v/>
      </c>
      <c r="BY14393" s="32" t="str">
        <f t="shared" si="1546"/>
        <v/>
      </c>
      <c r="BZ14393" s="32" t="str">
        <f t="shared" si="1559"/>
        <v/>
      </c>
      <c r="CA14393" s="32" t="str">
        <f t="shared" si="1560"/>
        <v/>
      </c>
      <c r="CB14393" s="33">
        <f>IF(COUNTIF($CD$7:CD14393,CD14393)=1,CD14393,CD14393+COUNTIF($CD$6:CD14392,CD14393))</f>
        <v>60527</v>
      </c>
      <c r="CC14393" s="34">
        <f t="shared" si="1547"/>
        <v>55153</v>
      </c>
      <c r="CD14393" s="32">
        <f t="shared" si="1548"/>
        <v>55153</v>
      </c>
      <c r="CE14393" s="32">
        <f t="shared" si="1549"/>
        <v>0</v>
      </c>
      <c r="CF14393" s="32">
        <f t="shared" si="1550"/>
        <v>0</v>
      </c>
      <c r="CG14393" s="32" t="str">
        <f t="shared" si="1551"/>
        <v/>
      </c>
      <c r="CH14393" s="32">
        <v>388</v>
      </c>
      <c r="CI14393" s="32" t="s">
        <v>8</v>
      </c>
      <c r="CJ14393" s="32" t="str">
        <f t="shared" si="1552"/>
        <v/>
      </c>
      <c r="CK14393" s="32" t="str">
        <f t="shared" si="1553"/>
        <v/>
      </c>
      <c r="CL14393" s="32" t="str">
        <f t="shared" si="1554"/>
        <v/>
      </c>
      <c r="CM14393" s="32" t="str">
        <f t="shared" si="1555"/>
        <v/>
      </c>
      <c r="CN14393" s="32" t="str">
        <f t="shared" si="1556"/>
        <v/>
      </c>
    </row>
    <row r="14394" spans="71:92" x14ac:dyDescent="0.3">
      <c r="BS14394" s="32" t="str">
        <f>IF(Kiadasi_kiseroiv!$K$2=BT14394,BV14394,"")</f>
        <v/>
      </c>
      <c r="BT14394" s="34" t="str">
        <f t="shared" si="1543"/>
        <v/>
      </c>
      <c r="BU14394" s="32" t="str">
        <f t="shared" si="1544"/>
        <v/>
      </c>
      <c r="BV14394" s="32" t="str">
        <f t="shared" si="1557"/>
        <v/>
      </c>
      <c r="BW14394" s="32" t="str">
        <f t="shared" si="1558"/>
        <v/>
      </c>
      <c r="BX14394" s="32" t="str">
        <f t="shared" si="1545"/>
        <v/>
      </c>
      <c r="BY14394" s="32" t="str">
        <f t="shared" si="1546"/>
        <v/>
      </c>
      <c r="BZ14394" s="32" t="str">
        <f t="shared" si="1559"/>
        <v/>
      </c>
      <c r="CA14394" s="32" t="str">
        <f t="shared" si="1560"/>
        <v/>
      </c>
      <c r="CB14394" s="33">
        <f>IF(COUNTIF($CD$7:CD14394,CD14394)=1,CD14394,CD14394+COUNTIF($CD$6:CD14393,CD14394))</f>
        <v>60528</v>
      </c>
      <c r="CC14394" s="34">
        <f t="shared" si="1547"/>
        <v>55153</v>
      </c>
      <c r="CD14394" s="32">
        <f t="shared" si="1548"/>
        <v>55153</v>
      </c>
      <c r="CE14394" s="32">
        <f t="shared" si="1549"/>
        <v>0</v>
      </c>
      <c r="CF14394" s="32">
        <f t="shared" si="1550"/>
        <v>0</v>
      </c>
      <c r="CG14394" s="32" t="str">
        <f t="shared" si="1551"/>
        <v/>
      </c>
      <c r="CH14394" s="32">
        <v>389</v>
      </c>
      <c r="CI14394" s="32" t="s">
        <v>8</v>
      </c>
      <c r="CJ14394" s="32" t="str">
        <f t="shared" si="1552"/>
        <v/>
      </c>
      <c r="CK14394" s="32" t="str">
        <f t="shared" si="1553"/>
        <v/>
      </c>
      <c r="CL14394" s="32" t="str">
        <f t="shared" si="1554"/>
        <v/>
      </c>
      <c r="CM14394" s="32" t="str">
        <f t="shared" si="1555"/>
        <v/>
      </c>
      <c r="CN14394" s="32" t="str">
        <f t="shared" si="1556"/>
        <v/>
      </c>
    </row>
    <row r="14395" spans="71:92" x14ac:dyDescent="0.3">
      <c r="BS14395" s="32" t="str">
        <f>IF(Kiadasi_kiseroiv!$K$2=BT14395,BV14395,"")</f>
        <v/>
      </c>
      <c r="BT14395" s="34" t="str">
        <f t="shared" si="1543"/>
        <v/>
      </c>
      <c r="BU14395" s="32" t="str">
        <f t="shared" si="1544"/>
        <v/>
      </c>
      <c r="BV14395" s="32" t="str">
        <f t="shared" si="1557"/>
        <v/>
      </c>
      <c r="BW14395" s="32" t="str">
        <f t="shared" si="1558"/>
        <v/>
      </c>
      <c r="BX14395" s="32" t="str">
        <f t="shared" si="1545"/>
        <v/>
      </c>
      <c r="BY14395" s="32" t="str">
        <f t="shared" si="1546"/>
        <v/>
      </c>
      <c r="BZ14395" s="32" t="str">
        <f t="shared" si="1559"/>
        <v/>
      </c>
      <c r="CA14395" s="32" t="str">
        <f t="shared" si="1560"/>
        <v/>
      </c>
      <c r="CB14395" s="33">
        <f>IF(COUNTIF($CD$7:CD14395,CD14395)=1,CD14395,CD14395+COUNTIF($CD$6:CD14394,CD14395))</f>
        <v>60529</v>
      </c>
      <c r="CC14395" s="34">
        <f t="shared" si="1547"/>
        <v>55153</v>
      </c>
      <c r="CD14395" s="32">
        <f t="shared" si="1548"/>
        <v>55153</v>
      </c>
      <c r="CE14395" s="32">
        <f t="shared" si="1549"/>
        <v>0</v>
      </c>
      <c r="CF14395" s="32">
        <f t="shared" si="1550"/>
        <v>0</v>
      </c>
      <c r="CG14395" s="32" t="str">
        <f t="shared" si="1551"/>
        <v/>
      </c>
      <c r="CH14395" s="32">
        <v>390</v>
      </c>
      <c r="CI14395" s="32" t="s">
        <v>8</v>
      </c>
      <c r="CJ14395" s="32" t="str">
        <f t="shared" si="1552"/>
        <v/>
      </c>
      <c r="CK14395" s="32" t="str">
        <f t="shared" si="1553"/>
        <v/>
      </c>
      <c r="CL14395" s="32" t="str">
        <f t="shared" si="1554"/>
        <v/>
      </c>
      <c r="CM14395" s="32" t="str">
        <f t="shared" si="1555"/>
        <v/>
      </c>
      <c r="CN14395" s="32" t="str">
        <f t="shared" si="1556"/>
        <v/>
      </c>
    </row>
    <row r="14396" spans="71:92" x14ac:dyDescent="0.3">
      <c r="BS14396" s="32" t="str">
        <f>IF(Kiadasi_kiseroiv!$K$2=BT14396,BV14396,"")</f>
        <v/>
      </c>
      <c r="BT14396" s="34" t="str">
        <f t="shared" si="1543"/>
        <v/>
      </c>
      <c r="BU14396" s="32" t="str">
        <f t="shared" si="1544"/>
        <v/>
      </c>
      <c r="BV14396" s="32" t="str">
        <f t="shared" si="1557"/>
        <v/>
      </c>
      <c r="BW14396" s="32" t="str">
        <f t="shared" si="1558"/>
        <v/>
      </c>
      <c r="BX14396" s="32" t="str">
        <f t="shared" si="1545"/>
        <v/>
      </c>
      <c r="BY14396" s="32" t="str">
        <f t="shared" si="1546"/>
        <v/>
      </c>
      <c r="BZ14396" s="32" t="str">
        <f t="shared" si="1559"/>
        <v/>
      </c>
      <c r="CA14396" s="32" t="str">
        <f t="shared" si="1560"/>
        <v/>
      </c>
      <c r="CB14396" s="33">
        <f>IF(COUNTIF($CD$7:CD14396,CD14396)=1,CD14396,CD14396+COUNTIF($CD$6:CD14395,CD14396))</f>
        <v>60530</v>
      </c>
      <c r="CC14396" s="34">
        <f t="shared" si="1547"/>
        <v>55153</v>
      </c>
      <c r="CD14396" s="32">
        <f t="shared" si="1548"/>
        <v>55153</v>
      </c>
      <c r="CE14396" s="32">
        <f t="shared" si="1549"/>
        <v>0</v>
      </c>
      <c r="CF14396" s="32">
        <f t="shared" si="1550"/>
        <v>0</v>
      </c>
      <c r="CG14396" s="32" t="str">
        <f t="shared" si="1551"/>
        <v/>
      </c>
      <c r="CH14396" s="32">
        <v>391</v>
      </c>
      <c r="CI14396" s="32" t="s">
        <v>8</v>
      </c>
      <c r="CJ14396" s="32" t="str">
        <f t="shared" si="1552"/>
        <v/>
      </c>
      <c r="CK14396" s="32" t="str">
        <f t="shared" si="1553"/>
        <v/>
      </c>
      <c r="CL14396" s="32" t="str">
        <f t="shared" si="1554"/>
        <v/>
      </c>
      <c r="CM14396" s="32" t="str">
        <f t="shared" si="1555"/>
        <v/>
      </c>
      <c r="CN14396" s="32" t="str">
        <f t="shared" si="1556"/>
        <v/>
      </c>
    </row>
    <row r="14397" spans="71:92" x14ac:dyDescent="0.3">
      <c r="BS14397" s="32" t="str">
        <f>IF(Kiadasi_kiseroiv!$K$2=BT14397,BV14397,"")</f>
        <v/>
      </c>
      <c r="BT14397" s="34" t="str">
        <f t="shared" si="1543"/>
        <v/>
      </c>
      <c r="BU14397" s="32" t="str">
        <f t="shared" si="1544"/>
        <v/>
      </c>
      <c r="BV14397" s="32" t="str">
        <f t="shared" si="1557"/>
        <v/>
      </c>
      <c r="BW14397" s="32" t="str">
        <f t="shared" si="1558"/>
        <v/>
      </c>
      <c r="BX14397" s="32" t="str">
        <f t="shared" si="1545"/>
        <v/>
      </c>
      <c r="BY14397" s="32" t="str">
        <f t="shared" si="1546"/>
        <v/>
      </c>
      <c r="BZ14397" s="32" t="str">
        <f t="shared" si="1559"/>
        <v/>
      </c>
      <c r="CA14397" s="32" t="str">
        <f t="shared" si="1560"/>
        <v/>
      </c>
      <c r="CB14397" s="33">
        <f>IF(COUNTIF($CD$7:CD14397,CD14397)=1,CD14397,CD14397+COUNTIF($CD$6:CD14396,CD14397))</f>
        <v>60531</v>
      </c>
      <c r="CC14397" s="34">
        <f t="shared" si="1547"/>
        <v>55153</v>
      </c>
      <c r="CD14397" s="32">
        <f t="shared" si="1548"/>
        <v>55153</v>
      </c>
      <c r="CE14397" s="32">
        <f t="shared" si="1549"/>
        <v>0</v>
      </c>
      <c r="CF14397" s="32">
        <f t="shared" si="1550"/>
        <v>0</v>
      </c>
      <c r="CG14397" s="32" t="str">
        <f t="shared" si="1551"/>
        <v/>
      </c>
      <c r="CH14397" s="32">
        <v>392</v>
      </c>
      <c r="CI14397" s="32" t="s">
        <v>8</v>
      </c>
      <c r="CJ14397" s="32" t="str">
        <f t="shared" si="1552"/>
        <v/>
      </c>
      <c r="CK14397" s="32" t="str">
        <f t="shared" si="1553"/>
        <v/>
      </c>
      <c r="CL14397" s="32" t="str">
        <f t="shared" si="1554"/>
        <v/>
      </c>
      <c r="CM14397" s="32" t="str">
        <f t="shared" si="1555"/>
        <v/>
      </c>
      <c r="CN14397" s="32" t="str">
        <f t="shared" si="1556"/>
        <v/>
      </c>
    </row>
    <row r="14398" spans="71:92" x14ac:dyDescent="0.3">
      <c r="BS14398" s="32" t="str">
        <f>IF(Kiadasi_kiseroiv!$K$2=BT14398,BV14398,"")</f>
        <v/>
      </c>
      <c r="BT14398" s="34" t="str">
        <f t="shared" si="1543"/>
        <v/>
      </c>
      <c r="BU14398" s="32" t="str">
        <f t="shared" si="1544"/>
        <v/>
      </c>
      <c r="BV14398" s="32" t="str">
        <f t="shared" si="1557"/>
        <v/>
      </c>
      <c r="BW14398" s="32" t="str">
        <f t="shared" si="1558"/>
        <v/>
      </c>
      <c r="BX14398" s="32" t="str">
        <f t="shared" si="1545"/>
        <v/>
      </c>
      <c r="BY14398" s="32" t="str">
        <f t="shared" si="1546"/>
        <v/>
      </c>
      <c r="BZ14398" s="32" t="str">
        <f t="shared" si="1559"/>
        <v/>
      </c>
      <c r="CA14398" s="32" t="str">
        <f t="shared" si="1560"/>
        <v/>
      </c>
      <c r="CB14398" s="33">
        <f>IF(COUNTIF($CD$7:CD14398,CD14398)=1,CD14398,CD14398+COUNTIF($CD$6:CD14397,CD14398))</f>
        <v>60532</v>
      </c>
      <c r="CC14398" s="34">
        <f t="shared" si="1547"/>
        <v>55153</v>
      </c>
      <c r="CD14398" s="32">
        <f t="shared" si="1548"/>
        <v>55153</v>
      </c>
      <c r="CE14398" s="32">
        <f t="shared" si="1549"/>
        <v>0</v>
      </c>
      <c r="CF14398" s="32">
        <f t="shared" si="1550"/>
        <v>0</v>
      </c>
      <c r="CG14398" s="32" t="str">
        <f t="shared" si="1551"/>
        <v/>
      </c>
      <c r="CH14398" s="32">
        <v>393</v>
      </c>
      <c r="CI14398" s="32" t="s">
        <v>8</v>
      </c>
      <c r="CJ14398" s="32" t="str">
        <f t="shared" si="1552"/>
        <v/>
      </c>
      <c r="CK14398" s="32" t="str">
        <f t="shared" si="1553"/>
        <v/>
      </c>
      <c r="CL14398" s="32" t="str">
        <f t="shared" si="1554"/>
        <v/>
      </c>
      <c r="CM14398" s="32" t="str">
        <f t="shared" si="1555"/>
        <v/>
      </c>
      <c r="CN14398" s="32" t="str">
        <f t="shared" si="1556"/>
        <v/>
      </c>
    </row>
    <row r="14399" spans="71:92" x14ac:dyDescent="0.3">
      <c r="BS14399" s="32" t="str">
        <f>IF(Kiadasi_kiseroiv!$K$2=BT14399,BV14399,"")</f>
        <v/>
      </c>
      <c r="BT14399" s="34" t="str">
        <f t="shared" si="1543"/>
        <v/>
      </c>
      <c r="BU14399" s="32" t="str">
        <f t="shared" si="1544"/>
        <v/>
      </c>
      <c r="BV14399" s="32" t="str">
        <f t="shared" si="1557"/>
        <v/>
      </c>
      <c r="BW14399" s="32" t="str">
        <f t="shared" si="1558"/>
        <v/>
      </c>
      <c r="BX14399" s="32" t="str">
        <f t="shared" si="1545"/>
        <v/>
      </c>
      <c r="BY14399" s="32" t="str">
        <f t="shared" si="1546"/>
        <v/>
      </c>
      <c r="BZ14399" s="32" t="str">
        <f t="shared" si="1559"/>
        <v/>
      </c>
      <c r="CA14399" s="32" t="str">
        <f t="shared" si="1560"/>
        <v/>
      </c>
      <c r="CB14399" s="33">
        <f>IF(COUNTIF($CD$7:CD14399,CD14399)=1,CD14399,CD14399+COUNTIF($CD$6:CD14398,CD14399))</f>
        <v>60533</v>
      </c>
      <c r="CC14399" s="34">
        <f t="shared" si="1547"/>
        <v>55153</v>
      </c>
      <c r="CD14399" s="32">
        <f t="shared" si="1548"/>
        <v>55153</v>
      </c>
      <c r="CE14399" s="32">
        <f t="shared" si="1549"/>
        <v>0</v>
      </c>
      <c r="CF14399" s="32">
        <f t="shared" si="1550"/>
        <v>0</v>
      </c>
      <c r="CG14399" s="32" t="str">
        <f t="shared" si="1551"/>
        <v/>
      </c>
      <c r="CH14399" s="32">
        <v>394</v>
      </c>
      <c r="CI14399" s="32" t="s">
        <v>8</v>
      </c>
      <c r="CJ14399" s="32" t="str">
        <f t="shared" si="1552"/>
        <v/>
      </c>
      <c r="CK14399" s="32" t="str">
        <f t="shared" si="1553"/>
        <v/>
      </c>
      <c r="CL14399" s="32" t="str">
        <f t="shared" si="1554"/>
        <v/>
      </c>
      <c r="CM14399" s="32" t="str">
        <f t="shared" si="1555"/>
        <v/>
      </c>
      <c r="CN14399" s="32" t="str">
        <f t="shared" si="1556"/>
        <v/>
      </c>
    </row>
    <row r="14400" spans="71:92" x14ac:dyDescent="0.3">
      <c r="BS14400" s="32" t="str">
        <f>IF(Kiadasi_kiseroiv!$K$2=BT14400,BV14400,"")</f>
        <v/>
      </c>
      <c r="BT14400" s="34" t="str">
        <f t="shared" si="1543"/>
        <v/>
      </c>
      <c r="BU14400" s="32" t="str">
        <f t="shared" si="1544"/>
        <v/>
      </c>
      <c r="BV14400" s="32" t="str">
        <f t="shared" si="1557"/>
        <v/>
      </c>
      <c r="BW14400" s="32" t="str">
        <f t="shared" si="1558"/>
        <v/>
      </c>
      <c r="BX14400" s="32" t="str">
        <f t="shared" si="1545"/>
        <v/>
      </c>
      <c r="BY14400" s="32" t="str">
        <f t="shared" si="1546"/>
        <v/>
      </c>
      <c r="BZ14400" s="32" t="str">
        <f t="shared" si="1559"/>
        <v/>
      </c>
      <c r="CA14400" s="32" t="str">
        <f t="shared" si="1560"/>
        <v/>
      </c>
      <c r="CB14400" s="33">
        <f>IF(COUNTIF($CD$7:CD14400,CD14400)=1,CD14400,CD14400+COUNTIF($CD$6:CD14399,CD14400))</f>
        <v>60534</v>
      </c>
      <c r="CC14400" s="34">
        <f t="shared" si="1547"/>
        <v>55153</v>
      </c>
      <c r="CD14400" s="32">
        <f t="shared" si="1548"/>
        <v>55153</v>
      </c>
      <c r="CE14400" s="32">
        <f t="shared" si="1549"/>
        <v>0</v>
      </c>
      <c r="CF14400" s="32">
        <f t="shared" si="1550"/>
        <v>0</v>
      </c>
      <c r="CG14400" s="32" t="str">
        <f t="shared" si="1551"/>
        <v/>
      </c>
      <c r="CH14400" s="32">
        <v>395</v>
      </c>
      <c r="CI14400" s="32" t="s">
        <v>8</v>
      </c>
      <c r="CJ14400" s="32" t="str">
        <f t="shared" si="1552"/>
        <v/>
      </c>
      <c r="CK14400" s="32" t="str">
        <f t="shared" si="1553"/>
        <v/>
      </c>
      <c r="CL14400" s="32" t="str">
        <f t="shared" si="1554"/>
        <v/>
      </c>
      <c r="CM14400" s="32" t="str">
        <f t="shared" si="1555"/>
        <v/>
      </c>
      <c r="CN14400" s="32" t="str">
        <f t="shared" si="1556"/>
        <v/>
      </c>
    </row>
    <row r="14401" spans="71:92" x14ac:dyDescent="0.3">
      <c r="BS14401" s="32" t="str">
        <f>IF(Kiadasi_kiseroiv!$K$2=BT14401,BV14401,"")</f>
        <v/>
      </c>
      <c r="BT14401" s="34" t="str">
        <f t="shared" si="1543"/>
        <v/>
      </c>
      <c r="BU14401" s="32" t="str">
        <f t="shared" si="1544"/>
        <v/>
      </c>
      <c r="BV14401" s="32" t="str">
        <f t="shared" si="1557"/>
        <v/>
      </c>
      <c r="BW14401" s="32" t="str">
        <f t="shared" si="1558"/>
        <v/>
      </c>
      <c r="BX14401" s="32" t="str">
        <f t="shared" si="1545"/>
        <v/>
      </c>
      <c r="BY14401" s="32" t="str">
        <f t="shared" si="1546"/>
        <v/>
      </c>
      <c r="BZ14401" s="32" t="str">
        <f t="shared" si="1559"/>
        <v/>
      </c>
      <c r="CA14401" s="32" t="str">
        <f t="shared" si="1560"/>
        <v/>
      </c>
      <c r="CB14401" s="33">
        <f>IF(COUNTIF($CD$7:CD14401,CD14401)=1,CD14401,CD14401+COUNTIF($CD$6:CD14400,CD14401))</f>
        <v>60535</v>
      </c>
      <c r="CC14401" s="34">
        <f t="shared" si="1547"/>
        <v>55153</v>
      </c>
      <c r="CD14401" s="32">
        <f t="shared" si="1548"/>
        <v>55153</v>
      </c>
      <c r="CE14401" s="32">
        <f t="shared" si="1549"/>
        <v>0</v>
      </c>
      <c r="CF14401" s="32">
        <f t="shared" si="1550"/>
        <v>0</v>
      </c>
      <c r="CG14401" s="32" t="str">
        <f t="shared" si="1551"/>
        <v/>
      </c>
      <c r="CH14401" s="32">
        <v>396</v>
      </c>
      <c r="CI14401" s="32" t="s">
        <v>8</v>
      </c>
      <c r="CJ14401" s="32" t="str">
        <f t="shared" si="1552"/>
        <v/>
      </c>
      <c r="CK14401" s="32" t="str">
        <f t="shared" si="1553"/>
        <v/>
      </c>
      <c r="CL14401" s="32" t="str">
        <f t="shared" si="1554"/>
        <v/>
      </c>
      <c r="CM14401" s="32" t="str">
        <f t="shared" si="1555"/>
        <v/>
      </c>
      <c r="CN14401" s="32" t="str">
        <f t="shared" si="1556"/>
        <v/>
      </c>
    </row>
    <row r="14402" spans="71:92" x14ac:dyDescent="0.3">
      <c r="BS14402" s="32" t="str">
        <f>IF(Kiadasi_kiseroiv!$K$2=BT14402,BV14402,"")</f>
        <v/>
      </c>
      <c r="BT14402" s="34" t="str">
        <f t="shared" si="1543"/>
        <v/>
      </c>
      <c r="BU14402" s="32" t="str">
        <f t="shared" si="1544"/>
        <v/>
      </c>
      <c r="BV14402" s="32" t="str">
        <f t="shared" si="1557"/>
        <v/>
      </c>
      <c r="BW14402" s="32" t="str">
        <f t="shared" si="1558"/>
        <v/>
      </c>
      <c r="BX14402" s="32" t="str">
        <f t="shared" si="1545"/>
        <v/>
      </c>
      <c r="BY14402" s="32" t="str">
        <f t="shared" si="1546"/>
        <v/>
      </c>
      <c r="BZ14402" s="32" t="str">
        <f t="shared" si="1559"/>
        <v/>
      </c>
      <c r="CA14402" s="32" t="str">
        <f t="shared" si="1560"/>
        <v/>
      </c>
      <c r="CB14402" s="33">
        <f>IF(COUNTIF($CD$7:CD14402,CD14402)=1,CD14402,CD14402+COUNTIF($CD$6:CD14401,CD14402))</f>
        <v>60536</v>
      </c>
      <c r="CC14402" s="34">
        <f t="shared" si="1547"/>
        <v>55153</v>
      </c>
      <c r="CD14402" s="32">
        <f t="shared" si="1548"/>
        <v>55153</v>
      </c>
      <c r="CE14402" s="32">
        <f t="shared" si="1549"/>
        <v>0</v>
      </c>
      <c r="CF14402" s="32">
        <f t="shared" si="1550"/>
        <v>0</v>
      </c>
      <c r="CG14402" s="32" t="str">
        <f t="shared" si="1551"/>
        <v/>
      </c>
      <c r="CH14402" s="32">
        <v>397</v>
      </c>
      <c r="CI14402" s="32" t="s">
        <v>8</v>
      </c>
      <c r="CJ14402" s="32" t="str">
        <f t="shared" si="1552"/>
        <v/>
      </c>
      <c r="CK14402" s="32" t="str">
        <f t="shared" si="1553"/>
        <v/>
      </c>
      <c r="CL14402" s="32" t="str">
        <f t="shared" si="1554"/>
        <v/>
      </c>
      <c r="CM14402" s="32" t="str">
        <f t="shared" si="1555"/>
        <v/>
      </c>
      <c r="CN14402" s="32" t="str">
        <f t="shared" si="1556"/>
        <v/>
      </c>
    </row>
    <row r="14403" spans="71:92" x14ac:dyDescent="0.3">
      <c r="BS14403" s="32" t="str">
        <f>IF(Kiadasi_kiseroiv!$K$2=BT14403,BV14403,"")</f>
        <v/>
      </c>
      <c r="BT14403" s="34" t="str">
        <f t="shared" si="1543"/>
        <v/>
      </c>
      <c r="BU14403" s="32" t="str">
        <f t="shared" si="1544"/>
        <v/>
      </c>
      <c r="BV14403" s="32" t="str">
        <f t="shared" si="1557"/>
        <v/>
      </c>
      <c r="BW14403" s="32" t="str">
        <f t="shared" si="1558"/>
        <v/>
      </c>
      <c r="BX14403" s="32" t="str">
        <f t="shared" si="1545"/>
        <v/>
      </c>
      <c r="BY14403" s="32" t="str">
        <f t="shared" si="1546"/>
        <v/>
      </c>
      <c r="BZ14403" s="32" t="str">
        <f t="shared" si="1559"/>
        <v/>
      </c>
      <c r="CA14403" s="32" t="str">
        <f t="shared" si="1560"/>
        <v/>
      </c>
      <c r="CB14403" s="33">
        <f>IF(COUNTIF($CD$7:CD14403,CD14403)=1,CD14403,CD14403+COUNTIF($CD$6:CD14402,CD14403))</f>
        <v>60537</v>
      </c>
      <c r="CC14403" s="34">
        <f t="shared" si="1547"/>
        <v>55153</v>
      </c>
      <c r="CD14403" s="32">
        <f t="shared" si="1548"/>
        <v>55153</v>
      </c>
      <c r="CE14403" s="32">
        <f t="shared" si="1549"/>
        <v>0</v>
      </c>
      <c r="CF14403" s="32">
        <f t="shared" si="1550"/>
        <v>0</v>
      </c>
      <c r="CG14403" s="32" t="str">
        <f t="shared" si="1551"/>
        <v/>
      </c>
      <c r="CH14403" s="32">
        <v>398</v>
      </c>
      <c r="CI14403" s="32" t="s">
        <v>8</v>
      </c>
      <c r="CJ14403" s="32" t="str">
        <f t="shared" si="1552"/>
        <v/>
      </c>
      <c r="CK14403" s="32" t="str">
        <f t="shared" si="1553"/>
        <v/>
      </c>
      <c r="CL14403" s="32" t="str">
        <f t="shared" si="1554"/>
        <v/>
      </c>
      <c r="CM14403" s="32" t="str">
        <f t="shared" si="1555"/>
        <v/>
      </c>
      <c r="CN14403" s="32" t="str">
        <f t="shared" si="1556"/>
        <v/>
      </c>
    </row>
    <row r="14404" spans="71:92" x14ac:dyDescent="0.3">
      <c r="BS14404" s="32" t="str">
        <f>IF(Kiadasi_kiseroiv!$K$2=BT14404,BV14404,"")</f>
        <v/>
      </c>
      <c r="BT14404" s="34" t="str">
        <f t="shared" si="1543"/>
        <v/>
      </c>
      <c r="BU14404" s="32" t="str">
        <f t="shared" si="1544"/>
        <v/>
      </c>
      <c r="BV14404" s="32" t="str">
        <f t="shared" si="1557"/>
        <v/>
      </c>
      <c r="BW14404" s="32" t="str">
        <f t="shared" si="1558"/>
        <v/>
      </c>
      <c r="BX14404" s="32" t="str">
        <f t="shared" si="1545"/>
        <v/>
      </c>
      <c r="BY14404" s="32" t="str">
        <f t="shared" si="1546"/>
        <v/>
      </c>
      <c r="BZ14404" s="32" t="str">
        <f t="shared" si="1559"/>
        <v/>
      </c>
      <c r="CA14404" s="32" t="str">
        <f t="shared" si="1560"/>
        <v/>
      </c>
      <c r="CB14404" s="33">
        <f>IF(COUNTIF($CD$7:CD14404,CD14404)=1,CD14404,CD14404+COUNTIF($CD$6:CD14403,CD14404))</f>
        <v>60538</v>
      </c>
      <c r="CC14404" s="34">
        <f t="shared" si="1547"/>
        <v>55153</v>
      </c>
      <c r="CD14404" s="32">
        <f t="shared" si="1548"/>
        <v>55153</v>
      </c>
      <c r="CE14404" s="32">
        <f t="shared" si="1549"/>
        <v>0</v>
      </c>
      <c r="CF14404" s="32">
        <f t="shared" si="1550"/>
        <v>0</v>
      </c>
      <c r="CG14404" s="32" t="str">
        <f t="shared" si="1551"/>
        <v/>
      </c>
      <c r="CH14404" s="32">
        <v>399</v>
      </c>
      <c r="CI14404" s="32" t="s">
        <v>8</v>
      </c>
      <c r="CJ14404" s="32" t="str">
        <f t="shared" si="1552"/>
        <v/>
      </c>
      <c r="CK14404" s="32" t="str">
        <f t="shared" si="1553"/>
        <v/>
      </c>
      <c r="CL14404" s="32" t="str">
        <f t="shared" si="1554"/>
        <v/>
      </c>
      <c r="CM14404" s="32" t="str">
        <f t="shared" si="1555"/>
        <v/>
      </c>
      <c r="CN14404" s="32" t="str">
        <f t="shared" si="1556"/>
        <v/>
      </c>
    </row>
    <row r="14405" spans="71:92" x14ac:dyDescent="0.3">
      <c r="BS14405" s="32" t="str">
        <f>IF(Kiadasi_kiseroiv!$K$2=BT14405,BV14405,"")</f>
        <v/>
      </c>
      <c r="BT14405" s="34" t="str">
        <f t="shared" si="1543"/>
        <v/>
      </c>
      <c r="BU14405" s="32" t="str">
        <f t="shared" si="1544"/>
        <v/>
      </c>
      <c r="BV14405" s="32" t="str">
        <f t="shared" si="1557"/>
        <v/>
      </c>
      <c r="BW14405" s="32" t="str">
        <f t="shared" si="1558"/>
        <v/>
      </c>
      <c r="BX14405" s="32" t="str">
        <f t="shared" si="1545"/>
        <v/>
      </c>
      <c r="BY14405" s="32" t="str">
        <f t="shared" si="1546"/>
        <v/>
      </c>
      <c r="BZ14405" s="32" t="str">
        <f t="shared" si="1559"/>
        <v/>
      </c>
      <c r="CA14405" s="32" t="str">
        <f t="shared" si="1560"/>
        <v/>
      </c>
      <c r="CB14405" s="33">
        <f>IF(COUNTIF($CD$7:CD14405,CD14405)=1,CD14405,CD14405+COUNTIF($CD$6:CD14404,CD14405))</f>
        <v>60539</v>
      </c>
      <c r="CC14405" s="34">
        <f t="shared" si="1547"/>
        <v>55153</v>
      </c>
      <c r="CD14405" s="32">
        <f t="shared" si="1548"/>
        <v>55153</v>
      </c>
      <c r="CE14405" s="32">
        <f t="shared" si="1549"/>
        <v>0</v>
      </c>
      <c r="CF14405" s="32">
        <f t="shared" si="1550"/>
        <v>0</v>
      </c>
      <c r="CG14405" s="32" t="str">
        <f t="shared" si="1551"/>
        <v/>
      </c>
      <c r="CH14405" s="32">
        <v>400</v>
      </c>
      <c r="CI14405" s="32" t="s">
        <v>8</v>
      </c>
      <c r="CJ14405" s="32" t="str">
        <f t="shared" si="1552"/>
        <v/>
      </c>
      <c r="CK14405" s="32" t="str">
        <f t="shared" si="1553"/>
        <v/>
      </c>
      <c r="CL14405" s="32" t="str">
        <f t="shared" si="1554"/>
        <v/>
      </c>
      <c r="CM14405" s="32" t="str">
        <f t="shared" si="1555"/>
        <v/>
      </c>
      <c r="CN14405" s="32" t="str">
        <f t="shared" si="1556"/>
        <v/>
      </c>
    </row>
    <row r="14406" spans="71:92" x14ac:dyDescent="0.3">
      <c r="BS14406" s="32" t="str">
        <f>IF(Kiadasi_kiseroiv!$K$2=BT14406,BV14406,"")</f>
        <v/>
      </c>
      <c r="BT14406" s="34" t="str">
        <f t="shared" si="1543"/>
        <v/>
      </c>
      <c r="BU14406" s="32" t="str">
        <f t="shared" si="1544"/>
        <v/>
      </c>
      <c r="BV14406" s="32" t="str">
        <f t="shared" si="1557"/>
        <v/>
      </c>
      <c r="BW14406" s="32" t="str">
        <f t="shared" si="1558"/>
        <v/>
      </c>
      <c r="BX14406" s="32" t="str">
        <f t="shared" si="1545"/>
        <v/>
      </c>
      <c r="BY14406" s="32" t="str">
        <f t="shared" si="1546"/>
        <v/>
      </c>
      <c r="BZ14406" s="32" t="str">
        <f t="shared" si="1559"/>
        <v/>
      </c>
      <c r="CA14406" s="32" t="str">
        <f t="shared" si="1560"/>
        <v/>
      </c>
      <c r="CB14406" s="33">
        <f>IF(COUNTIF($CD$7:CD14406,CD14406)=1,CD14406,CD14406+COUNTIF($CD$6:CD14405,CD14406))</f>
        <v>60540</v>
      </c>
      <c r="CC14406" s="34">
        <f t="shared" si="1547"/>
        <v>55153</v>
      </c>
      <c r="CD14406" s="32">
        <f t="shared" si="1548"/>
        <v>55153</v>
      </c>
      <c r="CE14406" s="32">
        <f t="shared" si="1549"/>
        <v>0</v>
      </c>
      <c r="CF14406" s="32">
        <f t="shared" si="1550"/>
        <v>0</v>
      </c>
      <c r="CG14406" s="32" t="str">
        <f t="shared" si="1551"/>
        <v/>
      </c>
      <c r="CH14406" s="32">
        <v>401</v>
      </c>
      <c r="CI14406" s="32" t="s">
        <v>8</v>
      </c>
      <c r="CJ14406" s="32" t="str">
        <f t="shared" si="1552"/>
        <v/>
      </c>
      <c r="CK14406" s="32" t="str">
        <f t="shared" si="1553"/>
        <v/>
      </c>
      <c r="CL14406" s="32" t="str">
        <f t="shared" si="1554"/>
        <v/>
      </c>
      <c r="CM14406" s="32" t="str">
        <f t="shared" si="1555"/>
        <v/>
      </c>
      <c r="CN14406" s="32" t="str">
        <f t="shared" si="1556"/>
        <v/>
      </c>
    </row>
    <row r="14407" spans="71:92" x14ac:dyDescent="0.3">
      <c r="BS14407" s="32" t="str">
        <f>IF(Kiadasi_kiseroiv!$K$2=BT14407,BV14407,"")</f>
        <v/>
      </c>
      <c r="BT14407" s="34" t="str">
        <f t="shared" si="1543"/>
        <v/>
      </c>
      <c r="BU14407" s="32" t="str">
        <f t="shared" si="1544"/>
        <v/>
      </c>
      <c r="BV14407" s="32" t="str">
        <f t="shared" si="1557"/>
        <v/>
      </c>
      <c r="BW14407" s="32" t="str">
        <f t="shared" si="1558"/>
        <v/>
      </c>
      <c r="BX14407" s="32" t="str">
        <f t="shared" si="1545"/>
        <v/>
      </c>
      <c r="BY14407" s="32" t="str">
        <f t="shared" si="1546"/>
        <v/>
      </c>
      <c r="BZ14407" s="32" t="str">
        <f t="shared" si="1559"/>
        <v/>
      </c>
      <c r="CA14407" s="32" t="str">
        <f t="shared" si="1560"/>
        <v/>
      </c>
      <c r="CB14407" s="33">
        <f>IF(COUNTIF($CD$7:CD14407,CD14407)=1,CD14407,CD14407+COUNTIF($CD$6:CD14406,CD14407))</f>
        <v>60541</v>
      </c>
      <c r="CC14407" s="34">
        <f t="shared" si="1547"/>
        <v>55153</v>
      </c>
      <c r="CD14407" s="32">
        <f t="shared" si="1548"/>
        <v>55153</v>
      </c>
      <c r="CE14407" s="32">
        <f t="shared" si="1549"/>
        <v>0</v>
      </c>
      <c r="CF14407" s="32">
        <f t="shared" si="1550"/>
        <v>0</v>
      </c>
      <c r="CG14407" s="32" t="str">
        <f t="shared" si="1551"/>
        <v/>
      </c>
      <c r="CH14407" s="32">
        <v>402</v>
      </c>
      <c r="CI14407" s="32" t="s">
        <v>8</v>
      </c>
      <c r="CJ14407" s="32" t="str">
        <f t="shared" si="1552"/>
        <v/>
      </c>
      <c r="CK14407" s="32" t="str">
        <f t="shared" si="1553"/>
        <v/>
      </c>
      <c r="CL14407" s="32" t="str">
        <f t="shared" si="1554"/>
        <v/>
      </c>
      <c r="CM14407" s="32" t="str">
        <f t="shared" si="1555"/>
        <v/>
      </c>
      <c r="CN14407" s="32" t="str">
        <f t="shared" si="1556"/>
        <v/>
      </c>
    </row>
    <row r="14408" spans="71:92" x14ac:dyDescent="0.3">
      <c r="BS14408" s="32" t="str">
        <f>IF(Kiadasi_kiseroiv!$K$2=BT14408,BV14408,"")</f>
        <v/>
      </c>
      <c r="BT14408" s="34" t="str">
        <f t="shared" si="1543"/>
        <v/>
      </c>
      <c r="BU14408" s="32" t="str">
        <f t="shared" si="1544"/>
        <v/>
      </c>
      <c r="BV14408" s="32" t="str">
        <f t="shared" si="1557"/>
        <v/>
      </c>
      <c r="BW14408" s="32" t="str">
        <f t="shared" si="1558"/>
        <v/>
      </c>
      <c r="BX14408" s="32" t="str">
        <f t="shared" si="1545"/>
        <v/>
      </c>
      <c r="BY14408" s="32" t="str">
        <f t="shared" si="1546"/>
        <v/>
      </c>
      <c r="BZ14408" s="32" t="str">
        <f t="shared" si="1559"/>
        <v/>
      </c>
      <c r="CA14408" s="32" t="str">
        <f t="shared" si="1560"/>
        <v/>
      </c>
      <c r="CB14408" s="33">
        <f>IF(COUNTIF($CD$7:CD14408,CD14408)=1,CD14408,CD14408+COUNTIF($CD$6:CD14407,CD14408))</f>
        <v>60542</v>
      </c>
      <c r="CC14408" s="34">
        <f t="shared" si="1547"/>
        <v>55153</v>
      </c>
      <c r="CD14408" s="32">
        <f t="shared" si="1548"/>
        <v>55153</v>
      </c>
      <c r="CE14408" s="32">
        <f t="shared" si="1549"/>
        <v>0</v>
      </c>
      <c r="CF14408" s="32">
        <f t="shared" si="1550"/>
        <v>0</v>
      </c>
      <c r="CG14408" s="32" t="str">
        <f t="shared" si="1551"/>
        <v/>
      </c>
      <c r="CH14408" s="32">
        <v>403</v>
      </c>
      <c r="CI14408" s="32" t="s">
        <v>8</v>
      </c>
      <c r="CJ14408" s="32" t="str">
        <f t="shared" si="1552"/>
        <v/>
      </c>
      <c r="CK14408" s="32" t="str">
        <f t="shared" si="1553"/>
        <v/>
      </c>
      <c r="CL14408" s="32" t="str">
        <f t="shared" si="1554"/>
        <v/>
      </c>
      <c r="CM14408" s="32" t="str">
        <f t="shared" si="1555"/>
        <v/>
      </c>
      <c r="CN14408" s="32" t="str">
        <f t="shared" si="1556"/>
        <v/>
      </c>
    </row>
    <row r="14409" spans="71:92" x14ac:dyDescent="0.3">
      <c r="BS14409" s="32" t="str">
        <f>IF(Kiadasi_kiseroiv!$K$2=BT14409,BV14409,"")</f>
        <v/>
      </c>
      <c r="BT14409" s="34" t="str">
        <f t="shared" si="1543"/>
        <v/>
      </c>
      <c r="BU14409" s="32" t="str">
        <f t="shared" si="1544"/>
        <v/>
      </c>
      <c r="BV14409" s="32" t="str">
        <f t="shared" si="1557"/>
        <v/>
      </c>
      <c r="BW14409" s="32" t="str">
        <f t="shared" si="1558"/>
        <v/>
      </c>
      <c r="BX14409" s="32" t="str">
        <f t="shared" si="1545"/>
        <v/>
      </c>
      <c r="BY14409" s="32" t="str">
        <f t="shared" si="1546"/>
        <v/>
      </c>
      <c r="BZ14409" s="32" t="str">
        <f t="shared" si="1559"/>
        <v/>
      </c>
      <c r="CA14409" s="32" t="str">
        <f t="shared" si="1560"/>
        <v/>
      </c>
      <c r="CB14409" s="33">
        <f>IF(COUNTIF($CD$7:CD14409,CD14409)=1,CD14409,CD14409+COUNTIF($CD$6:CD14408,CD14409))</f>
        <v>60543</v>
      </c>
      <c r="CC14409" s="34">
        <f t="shared" si="1547"/>
        <v>55153</v>
      </c>
      <c r="CD14409" s="32">
        <f t="shared" si="1548"/>
        <v>55153</v>
      </c>
      <c r="CE14409" s="32">
        <f t="shared" si="1549"/>
        <v>0</v>
      </c>
      <c r="CF14409" s="32">
        <f t="shared" si="1550"/>
        <v>0</v>
      </c>
      <c r="CG14409" s="32" t="str">
        <f t="shared" si="1551"/>
        <v/>
      </c>
      <c r="CH14409" s="32">
        <v>404</v>
      </c>
      <c r="CI14409" s="32" t="s">
        <v>8</v>
      </c>
      <c r="CJ14409" s="32" t="str">
        <f t="shared" si="1552"/>
        <v/>
      </c>
      <c r="CK14409" s="32" t="str">
        <f t="shared" si="1553"/>
        <v/>
      </c>
      <c r="CL14409" s="32" t="str">
        <f t="shared" si="1554"/>
        <v/>
      </c>
      <c r="CM14409" s="32" t="str">
        <f t="shared" si="1555"/>
        <v/>
      </c>
      <c r="CN14409" s="32" t="str">
        <f t="shared" si="1556"/>
        <v/>
      </c>
    </row>
    <row r="14410" spans="71:92" x14ac:dyDescent="0.3">
      <c r="BS14410" s="32" t="str">
        <f>IF(Kiadasi_kiseroiv!$K$2=BT14410,BV14410,"")</f>
        <v/>
      </c>
      <c r="BT14410" s="34" t="str">
        <f t="shared" si="1543"/>
        <v/>
      </c>
      <c r="BU14410" s="32" t="str">
        <f t="shared" si="1544"/>
        <v/>
      </c>
      <c r="BV14410" s="32" t="str">
        <f t="shared" si="1557"/>
        <v/>
      </c>
      <c r="BW14410" s="32" t="str">
        <f t="shared" si="1558"/>
        <v/>
      </c>
      <c r="BX14410" s="32" t="str">
        <f t="shared" si="1545"/>
        <v/>
      </c>
      <c r="BY14410" s="32" t="str">
        <f t="shared" si="1546"/>
        <v/>
      </c>
      <c r="BZ14410" s="32" t="str">
        <f t="shared" si="1559"/>
        <v/>
      </c>
      <c r="CA14410" s="32" t="str">
        <f t="shared" si="1560"/>
        <v/>
      </c>
      <c r="CB14410" s="33">
        <f>IF(COUNTIF($CD$7:CD14410,CD14410)=1,CD14410,CD14410+COUNTIF($CD$6:CD14409,CD14410))</f>
        <v>60544</v>
      </c>
      <c r="CC14410" s="34">
        <f t="shared" si="1547"/>
        <v>55153</v>
      </c>
      <c r="CD14410" s="32">
        <f t="shared" si="1548"/>
        <v>55153</v>
      </c>
      <c r="CE14410" s="32">
        <f t="shared" si="1549"/>
        <v>0</v>
      </c>
      <c r="CF14410" s="32">
        <f t="shared" si="1550"/>
        <v>0</v>
      </c>
      <c r="CG14410" s="32" t="str">
        <f t="shared" si="1551"/>
        <v/>
      </c>
      <c r="CH14410" s="32">
        <v>405</v>
      </c>
      <c r="CI14410" s="32" t="s">
        <v>8</v>
      </c>
      <c r="CJ14410" s="32" t="str">
        <f t="shared" si="1552"/>
        <v/>
      </c>
      <c r="CK14410" s="32" t="str">
        <f t="shared" si="1553"/>
        <v/>
      </c>
      <c r="CL14410" s="32" t="str">
        <f t="shared" si="1554"/>
        <v/>
      </c>
      <c r="CM14410" s="32" t="str">
        <f t="shared" si="1555"/>
        <v/>
      </c>
      <c r="CN14410" s="32" t="str">
        <f t="shared" si="1556"/>
        <v/>
      </c>
    </row>
    <row r="14411" spans="71:92" x14ac:dyDescent="0.3">
      <c r="BS14411" s="32" t="str">
        <f>IF(Kiadasi_kiseroiv!$K$2=BT14411,BV14411,"")</f>
        <v/>
      </c>
      <c r="BT14411" s="34" t="str">
        <f t="shared" si="1543"/>
        <v/>
      </c>
      <c r="BU14411" s="32" t="str">
        <f t="shared" si="1544"/>
        <v/>
      </c>
      <c r="BV14411" s="32" t="str">
        <f t="shared" si="1557"/>
        <v/>
      </c>
      <c r="BW14411" s="32" t="str">
        <f t="shared" si="1558"/>
        <v/>
      </c>
      <c r="BX14411" s="32" t="str">
        <f t="shared" si="1545"/>
        <v/>
      </c>
      <c r="BY14411" s="32" t="str">
        <f t="shared" si="1546"/>
        <v/>
      </c>
      <c r="BZ14411" s="32" t="str">
        <f t="shared" si="1559"/>
        <v/>
      </c>
      <c r="CA14411" s="32" t="str">
        <f t="shared" si="1560"/>
        <v/>
      </c>
      <c r="CB14411" s="33">
        <f>IF(COUNTIF($CD$7:CD14411,CD14411)=1,CD14411,CD14411+COUNTIF($CD$6:CD14410,CD14411))</f>
        <v>60545</v>
      </c>
      <c r="CC14411" s="34">
        <f t="shared" si="1547"/>
        <v>55153</v>
      </c>
      <c r="CD14411" s="32">
        <f t="shared" si="1548"/>
        <v>55153</v>
      </c>
      <c r="CE14411" s="32">
        <f t="shared" si="1549"/>
        <v>0</v>
      </c>
      <c r="CF14411" s="32">
        <f t="shared" si="1550"/>
        <v>0</v>
      </c>
      <c r="CG14411" s="32" t="str">
        <f t="shared" si="1551"/>
        <v/>
      </c>
      <c r="CH14411" s="32">
        <v>406</v>
      </c>
      <c r="CI14411" s="32" t="s">
        <v>8</v>
      </c>
      <c r="CJ14411" s="32" t="str">
        <f t="shared" si="1552"/>
        <v/>
      </c>
      <c r="CK14411" s="32" t="str">
        <f t="shared" si="1553"/>
        <v/>
      </c>
      <c r="CL14411" s="32" t="str">
        <f t="shared" si="1554"/>
        <v/>
      </c>
      <c r="CM14411" s="32" t="str">
        <f t="shared" si="1555"/>
        <v/>
      </c>
      <c r="CN14411" s="32" t="str">
        <f t="shared" si="1556"/>
        <v/>
      </c>
    </row>
    <row r="14412" spans="71:92" x14ac:dyDescent="0.3">
      <c r="BS14412" s="32" t="str">
        <f>IF(Kiadasi_kiseroiv!$K$2=BT14412,BV14412,"")</f>
        <v/>
      </c>
      <c r="BT14412" s="34" t="str">
        <f t="shared" si="1543"/>
        <v/>
      </c>
      <c r="BU14412" s="32" t="str">
        <f t="shared" si="1544"/>
        <v/>
      </c>
      <c r="BV14412" s="32" t="str">
        <f t="shared" si="1557"/>
        <v/>
      </c>
      <c r="BW14412" s="32" t="str">
        <f t="shared" si="1558"/>
        <v/>
      </c>
      <c r="BX14412" s="32" t="str">
        <f t="shared" si="1545"/>
        <v/>
      </c>
      <c r="BY14412" s="32" t="str">
        <f t="shared" si="1546"/>
        <v/>
      </c>
      <c r="BZ14412" s="32" t="str">
        <f t="shared" si="1559"/>
        <v/>
      </c>
      <c r="CA14412" s="32" t="str">
        <f t="shared" si="1560"/>
        <v/>
      </c>
      <c r="CB14412" s="33">
        <f>IF(COUNTIF($CD$7:CD14412,CD14412)=1,CD14412,CD14412+COUNTIF($CD$6:CD14411,CD14412))</f>
        <v>60546</v>
      </c>
      <c r="CC14412" s="34">
        <f t="shared" si="1547"/>
        <v>55153</v>
      </c>
      <c r="CD14412" s="32">
        <f t="shared" si="1548"/>
        <v>55153</v>
      </c>
      <c r="CE14412" s="32">
        <f t="shared" si="1549"/>
        <v>0</v>
      </c>
      <c r="CF14412" s="32">
        <f t="shared" si="1550"/>
        <v>0</v>
      </c>
      <c r="CG14412" s="32" t="str">
        <f t="shared" si="1551"/>
        <v/>
      </c>
      <c r="CH14412" s="32">
        <v>407</v>
      </c>
      <c r="CI14412" s="32" t="s">
        <v>8</v>
      </c>
      <c r="CJ14412" s="32" t="str">
        <f t="shared" si="1552"/>
        <v/>
      </c>
      <c r="CK14412" s="32" t="str">
        <f t="shared" si="1553"/>
        <v/>
      </c>
      <c r="CL14412" s="32" t="str">
        <f t="shared" si="1554"/>
        <v/>
      </c>
      <c r="CM14412" s="32" t="str">
        <f t="shared" si="1555"/>
        <v/>
      </c>
      <c r="CN14412" s="32" t="str">
        <f t="shared" si="1556"/>
        <v/>
      </c>
    </row>
    <row r="14413" spans="71:92" x14ac:dyDescent="0.3">
      <c r="BS14413" s="32" t="str">
        <f>IF(Kiadasi_kiseroiv!$K$2=BT14413,BV14413,"")</f>
        <v/>
      </c>
      <c r="BT14413" s="34" t="str">
        <f t="shared" si="1543"/>
        <v/>
      </c>
      <c r="BU14413" s="32" t="str">
        <f t="shared" si="1544"/>
        <v/>
      </c>
      <c r="BV14413" s="32" t="str">
        <f t="shared" si="1557"/>
        <v/>
      </c>
      <c r="BW14413" s="32" t="str">
        <f t="shared" si="1558"/>
        <v/>
      </c>
      <c r="BX14413" s="32" t="str">
        <f t="shared" si="1545"/>
        <v/>
      </c>
      <c r="BY14413" s="32" t="str">
        <f t="shared" si="1546"/>
        <v/>
      </c>
      <c r="BZ14413" s="32" t="str">
        <f t="shared" si="1559"/>
        <v/>
      </c>
      <c r="CA14413" s="32" t="str">
        <f t="shared" si="1560"/>
        <v/>
      </c>
      <c r="CB14413" s="33">
        <f>IF(COUNTIF($CD$7:CD14413,CD14413)=1,CD14413,CD14413+COUNTIF($CD$6:CD14412,CD14413))</f>
        <v>60547</v>
      </c>
      <c r="CC14413" s="34">
        <f t="shared" si="1547"/>
        <v>55153</v>
      </c>
      <c r="CD14413" s="32">
        <f t="shared" si="1548"/>
        <v>55153</v>
      </c>
      <c r="CE14413" s="32">
        <f t="shared" si="1549"/>
        <v>0</v>
      </c>
      <c r="CF14413" s="32">
        <f t="shared" si="1550"/>
        <v>0</v>
      </c>
      <c r="CG14413" s="32" t="str">
        <f t="shared" si="1551"/>
        <v/>
      </c>
      <c r="CH14413" s="32">
        <v>408</v>
      </c>
      <c r="CI14413" s="32" t="s">
        <v>8</v>
      </c>
      <c r="CJ14413" s="32" t="str">
        <f t="shared" si="1552"/>
        <v/>
      </c>
      <c r="CK14413" s="32" t="str">
        <f t="shared" si="1553"/>
        <v/>
      </c>
      <c r="CL14413" s="32" t="str">
        <f t="shared" si="1554"/>
        <v/>
      </c>
      <c r="CM14413" s="32" t="str">
        <f t="shared" si="1555"/>
        <v/>
      </c>
      <c r="CN14413" s="32" t="str">
        <f t="shared" si="1556"/>
        <v/>
      </c>
    </row>
    <row r="14414" spans="71:92" x14ac:dyDescent="0.3">
      <c r="BS14414" s="32" t="str">
        <f>IF(Kiadasi_kiseroiv!$K$2=BT14414,BV14414,"")</f>
        <v/>
      </c>
      <c r="BT14414" s="34" t="str">
        <f t="shared" si="1543"/>
        <v/>
      </c>
      <c r="BU14414" s="32" t="str">
        <f t="shared" si="1544"/>
        <v/>
      </c>
      <c r="BV14414" s="32" t="str">
        <f t="shared" si="1557"/>
        <v/>
      </c>
      <c r="BW14414" s="32" t="str">
        <f t="shared" si="1558"/>
        <v/>
      </c>
      <c r="BX14414" s="32" t="str">
        <f t="shared" si="1545"/>
        <v/>
      </c>
      <c r="BY14414" s="32" t="str">
        <f t="shared" si="1546"/>
        <v/>
      </c>
      <c r="BZ14414" s="32" t="str">
        <f t="shared" si="1559"/>
        <v/>
      </c>
      <c r="CA14414" s="32" t="str">
        <f t="shared" si="1560"/>
        <v/>
      </c>
      <c r="CB14414" s="33">
        <f>IF(COUNTIF($CD$7:CD14414,CD14414)=1,CD14414,CD14414+COUNTIF($CD$6:CD14413,CD14414))</f>
        <v>60548</v>
      </c>
      <c r="CC14414" s="34">
        <f t="shared" si="1547"/>
        <v>55153</v>
      </c>
      <c r="CD14414" s="32">
        <f t="shared" si="1548"/>
        <v>55153</v>
      </c>
      <c r="CE14414" s="32">
        <f t="shared" si="1549"/>
        <v>0</v>
      </c>
      <c r="CF14414" s="32">
        <f t="shared" si="1550"/>
        <v>0</v>
      </c>
      <c r="CG14414" s="32" t="str">
        <f t="shared" si="1551"/>
        <v/>
      </c>
      <c r="CH14414" s="32">
        <v>409</v>
      </c>
      <c r="CI14414" s="32" t="s">
        <v>8</v>
      </c>
      <c r="CJ14414" s="32" t="str">
        <f t="shared" si="1552"/>
        <v/>
      </c>
      <c r="CK14414" s="32" t="str">
        <f t="shared" si="1553"/>
        <v/>
      </c>
      <c r="CL14414" s="32" t="str">
        <f t="shared" si="1554"/>
        <v/>
      </c>
      <c r="CM14414" s="32" t="str">
        <f t="shared" si="1555"/>
        <v/>
      </c>
      <c r="CN14414" s="32" t="str">
        <f t="shared" si="1556"/>
        <v/>
      </c>
    </row>
    <row r="14415" spans="71:92" x14ac:dyDescent="0.3">
      <c r="BS14415" s="32" t="str">
        <f>IF(Kiadasi_kiseroiv!$K$2=BT14415,BV14415,"")</f>
        <v/>
      </c>
      <c r="BT14415" s="34" t="str">
        <f t="shared" si="1543"/>
        <v/>
      </c>
      <c r="BU14415" s="32" t="str">
        <f t="shared" si="1544"/>
        <v/>
      </c>
      <c r="BV14415" s="32" t="str">
        <f t="shared" si="1557"/>
        <v/>
      </c>
      <c r="BW14415" s="32" t="str">
        <f t="shared" si="1558"/>
        <v/>
      </c>
      <c r="BX14415" s="32" t="str">
        <f t="shared" si="1545"/>
        <v/>
      </c>
      <c r="BY14415" s="32" t="str">
        <f t="shared" si="1546"/>
        <v/>
      </c>
      <c r="BZ14415" s="32" t="str">
        <f t="shared" si="1559"/>
        <v/>
      </c>
      <c r="CA14415" s="32" t="str">
        <f t="shared" si="1560"/>
        <v/>
      </c>
      <c r="CB14415" s="33">
        <f>IF(COUNTIF($CD$7:CD14415,CD14415)=1,CD14415,CD14415+COUNTIF($CD$6:CD14414,CD14415))</f>
        <v>60549</v>
      </c>
      <c r="CC14415" s="34">
        <f t="shared" si="1547"/>
        <v>55153</v>
      </c>
      <c r="CD14415" s="32">
        <f t="shared" si="1548"/>
        <v>55153</v>
      </c>
      <c r="CE14415" s="32">
        <f t="shared" si="1549"/>
        <v>0</v>
      </c>
      <c r="CF14415" s="32">
        <f t="shared" si="1550"/>
        <v>0</v>
      </c>
      <c r="CG14415" s="32" t="str">
        <f t="shared" si="1551"/>
        <v/>
      </c>
      <c r="CH14415" s="32">
        <v>410</v>
      </c>
      <c r="CI14415" s="32" t="s">
        <v>8</v>
      </c>
      <c r="CJ14415" s="32" t="str">
        <f t="shared" si="1552"/>
        <v/>
      </c>
      <c r="CK14415" s="32" t="str">
        <f t="shared" si="1553"/>
        <v/>
      </c>
      <c r="CL14415" s="32" t="str">
        <f t="shared" si="1554"/>
        <v/>
      </c>
      <c r="CM14415" s="32" t="str">
        <f t="shared" si="1555"/>
        <v/>
      </c>
      <c r="CN14415" s="32" t="str">
        <f t="shared" si="1556"/>
        <v/>
      </c>
    </row>
    <row r="14416" spans="71:92" x14ac:dyDescent="0.3">
      <c r="BS14416" s="32" t="str">
        <f>IF(Kiadasi_kiseroiv!$K$2=BT14416,BV14416,"")</f>
        <v/>
      </c>
      <c r="BT14416" s="34" t="str">
        <f t="shared" si="1543"/>
        <v/>
      </c>
      <c r="BU14416" s="32" t="str">
        <f t="shared" si="1544"/>
        <v/>
      </c>
      <c r="BV14416" s="32" t="str">
        <f t="shared" si="1557"/>
        <v/>
      </c>
      <c r="BW14416" s="32" t="str">
        <f t="shared" si="1558"/>
        <v/>
      </c>
      <c r="BX14416" s="32" t="str">
        <f t="shared" si="1545"/>
        <v/>
      </c>
      <c r="BY14416" s="32" t="str">
        <f t="shared" si="1546"/>
        <v/>
      </c>
      <c r="BZ14416" s="32" t="str">
        <f t="shared" si="1559"/>
        <v/>
      </c>
      <c r="CA14416" s="32" t="str">
        <f t="shared" si="1560"/>
        <v/>
      </c>
      <c r="CB14416" s="33">
        <f>IF(COUNTIF($CD$7:CD14416,CD14416)=1,CD14416,CD14416+COUNTIF($CD$6:CD14415,CD14416))</f>
        <v>60550</v>
      </c>
      <c r="CC14416" s="34">
        <f t="shared" si="1547"/>
        <v>55153</v>
      </c>
      <c r="CD14416" s="32">
        <f t="shared" si="1548"/>
        <v>55153</v>
      </c>
      <c r="CE14416" s="32">
        <f t="shared" si="1549"/>
        <v>0</v>
      </c>
      <c r="CF14416" s="32">
        <f t="shared" si="1550"/>
        <v>0</v>
      </c>
      <c r="CG14416" s="32" t="str">
        <f t="shared" si="1551"/>
        <v/>
      </c>
      <c r="CH14416" s="32">
        <v>411</v>
      </c>
      <c r="CI14416" s="32" t="s">
        <v>8</v>
      </c>
      <c r="CJ14416" s="32" t="str">
        <f t="shared" si="1552"/>
        <v/>
      </c>
      <c r="CK14416" s="32" t="str">
        <f t="shared" si="1553"/>
        <v/>
      </c>
      <c r="CL14416" s="32" t="str">
        <f t="shared" si="1554"/>
        <v/>
      </c>
      <c r="CM14416" s="32" t="str">
        <f t="shared" si="1555"/>
        <v/>
      </c>
      <c r="CN14416" s="32" t="str">
        <f t="shared" si="1556"/>
        <v/>
      </c>
    </row>
    <row r="14417" spans="71:92" x14ac:dyDescent="0.3">
      <c r="BS14417" s="32" t="str">
        <f>IF(Kiadasi_kiseroiv!$K$2=BT14417,BV14417,"")</f>
        <v/>
      </c>
      <c r="BT14417" s="34" t="str">
        <f t="shared" si="1543"/>
        <v/>
      </c>
      <c r="BU14417" s="32" t="str">
        <f t="shared" si="1544"/>
        <v/>
      </c>
      <c r="BV14417" s="32" t="str">
        <f t="shared" si="1557"/>
        <v/>
      </c>
      <c r="BW14417" s="32" t="str">
        <f t="shared" si="1558"/>
        <v/>
      </c>
      <c r="BX14417" s="32" t="str">
        <f t="shared" si="1545"/>
        <v/>
      </c>
      <c r="BY14417" s="32" t="str">
        <f t="shared" si="1546"/>
        <v/>
      </c>
      <c r="BZ14417" s="32" t="str">
        <f t="shared" si="1559"/>
        <v/>
      </c>
      <c r="CA14417" s="32" t="str">
        <f t="shared" si="1560"/>
        <v/>
      </c>
      <c r="CB14417" s="33">
        <f>IF(COUNTIF($CD$7:CD14417,CD14417)=1,CD14417,CD14417+COUNTIF($CD$6:CD14416,CD14417))</f>
        <v>60551</v>
      </c>
      <c r="CC14417" s="34">
        <f t="shared" si="1547"/>
        <v>55153</v>
      </c>
      <c r="CD14417" s="32">
        <f t="shared" si="1548"/>
        <v>55153</v>
      </c>
      <c r="CE14417" s="32">
        <f t="shared" si="1549"/>
        <v>0</v>
      </c>
      <c r="CF14417" s="32">
        <f t="shared" si="1550"/>
        <v>0</v>
      </c>
      <c r="CG14417" s="32" t="str">
        <f t="shared" si="1551"/>
        <v/>
      </c>
      <c r="CH14417" s="32">
        <v>412</v>
      </c>
      <c r="CI14417" s="32" t="s">
        <v>8</v>
      </c>
      <c r="CJ14417" s="32" t="str">
        <f t="shared" si="1552"/>
        <v/>
      </c>
      <c r="CK14417" s="32" t="str">
        <f t="shared" si="1553"/>
        <v/>
      </c>
      <c r="CL14417" s="32" t="str">
        <f t="shared" si="1554"/>
        <v/>
      </c>
      <c r="CM14417" s="32" t="str">
        <f t="shared" si="1555"/>
        <v/>
      </c>
      <c r="CN14417" s="32" t="str">
        <f t="shared" si="1556"/>
        <v/>
      </c>
    </row>
    <row r="14418" spans="71:92" x14ac:dyDescent="0.3">
      <c r="BS14418" s="32" t="str">
        <f>IF(Kiadasi_kiseroiv!$K$2=BT14418,BV14418,"")</f>
        <v/>
      </c>
      <c r="BT14418" s="34" t="str">
        <f t="shared" si="1543"/>
        <v/>
      </c>
      <c r="BU14418" s="32" t="str">
        <f t="shared" si="1544"/>
        <v/>
      </c>
      <c r="BV14418" s="32" t="str">
        <f t="shared" si="1557"/>
        <v/>
      </c>
      <c r="BW14418" s="32" t="str">
        <f t="shared" si="1558"/>
        <v/>
      </c>
      <c r="BX14418" s="32" t="str">
        <f t="shared" si="1545"/>
        <v/>
      </c>
      <c r="BY14418" s="32" t="str">
        <f t="shared" si="1546"/>
        <v/>
      </c>
      <c r="BZ14418" s="32" t="str">
        <f t="shared" si="1559"/>
        <v/>
      </c>
      <c r="CA14418" s="32" t="str">
        <f t="shared" si="1560"/>
        <v/>
      </c>
      <c r="CB14418" s="33">
        <f>IF(COUNTIF($CD$7:CD14418,CD14418)=1,CD14418,CD14418+COUNTIF($CD$6:CD14417,CD14418))</f>
        <v>60552</v>
      </c>
      <c r="CC14418" s="34">
        <f t="shared" si="1547"/>
        <v>55153</v>
      </c>
      <c r="CD14418" s="32">
        <f t="shared" si="1548"/>
        <v>55153</v>
      </c>
      <c r="CE14418" s="32">
        <f t="shared" si="1549"/>
        <v>0</v>
      </c>
      <c r="CF14418" s="32">
        <f t="shared" si="1550"/>
        <v>0</v>
      </c>
      <c r="CG14418" s="32" t="str">
        <f t="shared" si="1551"/>
        <v/>
      </c>
      <c r="CH14418" s="32">
        <v>413</v>
      </c>
      <c r="CI14418" s="32" t="s">
        <v>8</v>
      </c>
      <c r="CJ14418" s="32" t="str">
        <f t="shared" si="1552"/>
        <v/>
      </c>
      <c r="CK14418" s="32" t="str">
        <f t="shared" si="1553"/>
        <v/>
      </c>
      <c r="CL14418" s="32" t="str">
        <f t="shared" si="1554"/>
        <v/>
      </c>
      <c r="CM14418" s="32" t="str">
        <f t="shared" si="1555"/>
        <v/>
      </c>
      <c r="CN14418" s="32" t="str">
        <f t="shared" si="1556"/>
        <v/>
      </c>
    </row>
    <row r="14419" spans="71:92" x14ac:dyDescent="0.3">
      <c r="BS14419" s="32" t="str">
        <f>IF(Kiadasi_kiseroiv!$K$2=BT14419,BV14419,"")</f>
        <v/>
      </c>
      <c r="BT14419" s="34" t="str">
        <f t="shared" si="1543"/>
        <v/>
      </c>
      <c r="BU14419" s="32" t="str">
        <f t="shared" si="1544"/>
        <v/>
      </c>
      <c r="BV14419" s="32" t="str">
        <f t="shared" si="1557"/>
        <v/>
      </c>
      <c r="BW14419" s="32" t="str">
        <f t="shared" si="1558"/>
        <v/>
      </c>
      <c r="BX14419" s="32" t="str">
        <f t="shared" si="1545"/>
        <v/>
      </c>
      <c r="BY14419" s="32" t="str">
        <f t="shared" si="1546"/>
        <v/>
      </c>
      <c r="BZ14419" s="32" t="str">
        <f t="shared" si="1559"/>
        <v/>
      </c>
      <c r="CA14419" s="32" t="str">
        <f t="shared" si="1560"/>
        <v/>
      </c>
      <c r="CB14419" s="33">
        <f>IF(COUNTIF($CD$7:CD14419,CD14419)=1,CD14419,CD14419+COUNTIF($CD$6:CD14418,CD14419))</f>
        <v>60553</v>
      </c>
      <c r="CC14419" s="34">
        <f t="shared" si="1547"/>
        <v>55153</v>
      </c>
      <c r="CD14419" s="32">
        <f t="shared" si="1548"/>
        <v>55153</v>
      </c>
      <c r="CE14419" s="32">
        <f t="shared" si="1549"/>
        <v>0</v>
      </c>
      <c r="CF14419" s="32">
        <f t="shared" si="1550"/>
        <v>0</v>
      </c>
      <c r="CG14419" s="32" t="str">
        <f t="shared" si="1551"/>
        <v/>
      </c>
      <c r="CH14419" s="32">
        <v>414</v>
      </c>
      <c r="CI14419" s="32" t="s">
        <v>8</v>
      </c>
      <c r="CJ14419" s="32" t="str">
        <f t="shared" si="1552"/>
        <v/>
      </c>
      <c r="CK14419" s="32" t="str">
        <f t="shared" si="1553"/>
        <v/>
      </c>
      <c r="CL14419" s="32" t="str">
        <f t="shared" si="1554"/>
        <v/>
      </c>
      <c r="CM14419" s="32" t="str">
        <f t="shared" si="1555"/>
        <v/>
      </c>
      <c r="CN14419" s="32" t="str">
        <f t="shared" si="1556"/>
        <v/>
      </c>
    </row>
    <row r="14420" spans="71:92" x14ac:dyDescent="0.3">
      <c r="BS14420" s="32" t="str">
        <f>IF(Kiadasi_kiseroiv!$K$2=BT14420,BV14420,"")</f>
        <v/>
      </c>
      <c r="BT14420" s="34" t="str">
        <f t="shared" si="1543"/>
        <v/>
      </c>
      <c r="BU14420" s="32" t="str">
        <f t="shared" si="1544"/>
        <v/>
      </c>
      <c r="BV14420" s="32" t="str">
        <f t="shared" si="1557"/>
        <v/>
      </c>
      <c r="BW14420" s="32" t="str">
        <f t="shared" si="1558"/>
        <v/>
      </c>
      <c r="BX14420" s="32" t="str">
        <f t="shared" si="1545"/>
        <v/>
      </c>
      <c r="BY14420" s="32" t="str">
        <f t="shared" si="1546"/>
        <v/>
      </c>
      <c r="BZ14420" s="32" t="str">
        <f t="shared" si="1559"/>
        <v/>
      </c>
      <c r="CA14420" s="32" t="str">
        <f t="shared" si="1560"/>
        <v/>
      </c>
      <c r="CB14420" s="33">
        <f>IF(COUNTIF($CD$7:CD14420,CD14420)=1,CD14420,CD14420+COUNTIF($CD$6:CD14419,CD14420))</f>
        <v>60554</v>
      </c>
      <c r="CC14420" s="34">
        <f t="shared" si="1547"/>
        <v>55153</v>
      </c>
      <c r="CD14420" s="32">
        <f t="shared" si="1548"/>
        <v>55153</v>
      </c>
      <c r="CE14420" s="32">
        <f t="shared" si="1549"/>
        <v>0</v>
      </c>
      <c r="CF14420" s="32">
        <f t="shared" si="1550"/>
        <v>0</v>
      </c>
      <c r="CG14420" s="32" t="str">
        <f t="shared" si="1551"/>
        <v/>
      </c>
      <c r="CH14420" s="32">
        <v>415</v>
      </c>
      <c r="CI14420" s="32" t="s">
        <v>8</v>
      </c>
      <c r="CJ14420" s="32" t="str">
        <f t="shared" si="1552"/>
        <v/>
      </c>
      <c r="CK14420" s="32" t="str">
        <f t="shared" si="1553"/>
        <v/>
      </c>
      <c r="CL14420" s="32" t="str">
        <f t="shared" si="1554"/>
        <v/>
      </c>
      <c r="CM14420" s="32" t="str">
        <f t="shared" si="1555"/>
        <v/>
      </c>
      <c r="CN14420" s="32" t="str">
        <f t="shared" si="1556"/>
        <v/>
      </c>
    </row>
    <row r="14421" spans="71:92" x14ac:dyDescent="0.3">
      <c r="BS14421" s="32" t="str">
        <f>IF(Kiadasi_kiseroiv!$K$2=BT14421,BV14421,"")</f>
        <v/>
      </c>
      <c r="BT14421" s="34" t="str">
        <f t="shared" si="1543"/>
        <v/>
      </c>
      <c r="BU14421" s="32" t="str">
        <f t="shared" si="1544"/>
        <v/>
      </c>
      <c r="BV14421" s="32" t="str">
        <f t="shared" si="1557"/>
        <v/>
      </c>
      <c r="BW14421" s="32" t="str">
        <f t="shared" si="1558"/>
        <v/>
      </c>
      <c r="BX14421" s="32" t="str">
        <f t="shared" si="1545"/>
        <v/>
      </c>
      <c r="BY14421" s="32" t="str">
        <f t="shared" si="1546"/>
        <v/>
      </c>
      <c r="BZ14421" s="32" t="str">
        <f t="shared" si="1559"/>
        <v/>
      </c>
      <c r="CA14421" s="32" t="str">
        <f t="shared" si="1560"/>
        <v/>
      </c>
      <c r="CB14421" s="33">
        <f>IF(COUNTIF($CD$7:CD14421,CD14421)=1,CD14421,CD14421+COUNTIF($CD$6:CD14420,CD14421))</f>
        <v>60555</v>
      </c>
      <c r="CC14421" s="34">
        <f t="shared" si="1547"/>
        <v>55153</v>
      </c>
      <c r="CD14421" s="32">
        <f t="shared" si="1548"/>
        <v>55153</v>
      </c>
      <c r="CE14421" s="32">
        <f t="shared" si="1549"/>
        <v>0</v>
      </c>
      <c r="CF14421" s="32">
        <f t="shared" si="1550"/>
        <v>0</v>
      </c>
      <c r="CG14421" s="32" t="str">
        <f t="shared" si="1551"/>
        <v/>
      </c>
      <c r="CH14421" s="32">
        <v>416</v>
      </c>
      <c r="CI14421" s="32" t="s">
        <v>8</v>
      </c>
      <c r="CJ14421" s="32" t="str">
        <f t="shared" si="1552"/>
        <v/>
      </c>
      <c r="CK14421" s="32" t="str">
        <f t="shared" si="1553"/>
        <v/>
      </c>
      <c r="CL14421" s="32" t="str">
        <f t="shared" si="1554"/>
        <v/>
      </c>
      <c r="CM14421" s="32" t="str">
        <f t="shared" si="1555"/>
        <v/>
      </c>
      <c r="CN14421" s="32" t="str">
        <f t="shared" si="1556"/>
        <v/>
      </c>
    </row>
    <row r="14422" spans="71:92" x14ac:dyDescent="0.3">
      <c r="BS14422" s="32" t="str">
        <f>IF(Kiadasi_kiseroiv!$K$2=BT14422,BV14422,"")</f>
        <v/>
      </c>
      <c r="BT14422" s="34" t="str">
        <f t="shared" si="1543"/>
        <v/>
      </c>
      <c r="BU14422" s="32" t="str">
        <f t="shared" si="1544"/>
        <v/>
      </c>
      <c r="BV14422" s="32" t="str">
        <f t="shared" si="1557"/>
        <v/>
      </c>
      <c r="BW14422" s="32" t="str">
        <f t="shared" si="1558"/>
        <v/>
      </c>
      <c r="BX14422" s="32" t="str">
        <f t="shared" si="1545"/>
        <v/>
      </c>
      <c r="BY14422" s="32" t="str">
        <f t="shared" si="1546"/>
        <v/>
      </c>
      <c r="BZ14422" s="32" t="str">
        <f t="shared" si="1559"/>
        <v/>
      </c>
      <c r="CA14422" s="32" t="str">
        <f t="shared" si="1560"/>
        <v/>
      </c>
      <c r="CB14422" s="33">
        <f>IF(COUNTIF($CD$7:CD14422,CD14422)=1,CD14422,CD14422+COUNTIF($CD$6:CD14421,CD14422))</f>
        <v>60556</v>
      </c>
      <c r="CC14422" s="34">
        <f t="shared" si="1547"/>
        <v>55153</v>
      </c>
      <c r="CD14422" s="32">
        <f t="shared" si="1548"/>
        <v>55153</v>
      </c>
      <c r="CE14422" s="32">
        <f t="shared" si="1549"/>
        <v>0</v>
      </c>
      <c r="CF14422" s="32">
        <f t="shared" si="1550"/>
        <v>0</v>
      </c>
      <c r="CG14422" s="32" t="str">
        <f t="shared" si="1551"/>
        <v/>
      </c>
      <c r="CH14422" s="32">
        <v>417</v>
      </c>
      <c r="CI14422" s="32" t="s">
        <v>8</v>
      </c>
      <c r="CJ14422" s="32" t="str">
        <f t="shared" si="1552"/>
        <v/>
      </c>
      <c r="CK14422" s="32" t="str">
        <f t="shared" si="1553"/>
        <v/>
      </c>
      <c r="CL14422" s="32" t="str">
        <f t="shared" si="1554"/>
        <v/>
      </c>
      <c r="CM14422" s="32" t="str">
        <f t="shared" si="1555"/>
        <v/>
      </c>
      <c r="CN14422" s="32" t="str">
        <f t="shared" si="1556"/>
        <v/>
      </c>
    </row>
    <row r="14423" spans="71:92" x14ac:dyDescent="0.3">
      <c r="BS14423" s="32" t="str">
        <f>IF(Kiadasi_kiseroiv!$K$2=BT14423,BV14423,"")</f>
        <v/>
      </c>
      <c r="BT14423" s="34" t="str">
        <f t="shared" si="1543"/>
        <v/>
      </c>
      <c r="BU14423" s="32" t="str">
        <f t="shared" si="1544"/>
        <v/>
      </c>
      <c r="BV14423" s="32" t="str">
        <f t="shared" si="1557"/>
        <v/>
      </c>
      <c r="BW14423" s="32" t="str">
        <f t="shared" si="1558"/>
        <v/>
      </c>
      <c r="BX14423" s="32" t="str">
        <f t="shared" si="1545"/>
        <v/>
      </c>
      <c r="BY14423" s="32" t="str">
        <f t="shared" si="1546"/>
        <v/>
      </c>
      <c r="BZ14423" s="32" t="str">
        <f t="shared" si="1559"/>
        <v/>
      </c>
      <c r="CA14423" s="32" t="str">
        <f t="shared" si="1560"/>
        <v/>
      </c>
      <c r="CB14423" s="33">
        <f>IF(COUNTIF($CD$7:CD14423,CD14423)=1,CD14423,CD14423+COUNTIF($CD$6:CD14422,CD14423))</f>
        <v>60557</v>
      </c>
      <c r="CC14423" s="34">
        <f t="shared" si="1547"/>
        <v>55153</v>
      </c>
      <c r="CD14423" s="32">
        <f t="shared" si="1548"/>
        <v>55153</v>
      </c>
      <c r="CE14423" s="32">
        <f t="shared" si="1549"/>
        <v>0</v>
      </c>
      <c r="CF14423" s="32">
        <f t="shared" si="1550"/>
        <v>0</v>
      </c>
      <c r="CG14423" s="32" t="str">
        <f t="shared" si="1551"/>
        <v/>
      </c>
      <c r="CH14423" s="32">
        <v>418</v>
      </c>
      <c r="CI14423" s="32" t="s">
        <v>8</v>
      </c>
      <c r="CJ14423" s="32" t="str">
        <f t="shared" si="1552"/>
        <v/>
      </c>
      <c r="CK14423" s="32" t="str">
        <f t="shared" si="1553"/>
        <v/>
      </c>
      <c r="CL14423" s="32" t="str">
        <f t="shared" si="1554"/>
        <v/>
      </c>
      <c r="CM14423" s="32" t="str">
        <f t="shared" si="1555"/>
        <v/>
      </c>
      <c r="CN14423" s="32" t="str">
        <f t="shared" si="1556"/>
        <v/>
      </c>
    </row>
    <row r="14424" spans="71:92" x14ac:dyDescent="0.3">
      <c r="BS14424" s="32" t="str">
        <f>IF(Kiadasi_kiseroiv!$K$2=BT14424,BV14424,"")</f>
        <v/>
      </c>
      <c r="BT14424" s="34" t="str">
        <f t="shared" si="1543"/>
        <v/>
      </c>
      <c r="BU14424" s="32" t="str">
        <f t="shared" si="1544"/>
        <v/>
      </c>
      <c r="BV14424" s="32" t="str">
        <f t="shared" si="1557"/>
        <v/>
      </c>
      <c r="BW14424" s="32" t="str">
        <f t="shared" si="1558"/>
        <v/>
      </c>
      <c r="BX14424" s="32" t="str">
        <f t="shared" si="1545"/>
        <v/>
      </c>
      <c r="BY14424" s="32" t="str">
        <f t="shared" si="1546"/>
        <v/>
      </c>
      <c r="BZ14424" s="32" t="str">
        <f t="shared" si="1559"/>
        <v/>
      </c>
      <c r="CA14424" s="32" t="str">
        <f t="shared" si="1560"/>
        <v/>
      </c>
      <c r="CB14424" s="33">
        <f>IF(COUNTIF($CD$7:CD14424,CD14424)=1,CD14424,CD14424+COUNTIF($CD$6:CD14423,CD14424))</f>
        <v>60558</v>
      </c>
      <c r="CC14424" s="34">
        <f t="shared" si="1547"/>
        <v>55153</v>
      </c>
      <c r="CD14424" s="32">
        <f t="shared" si="1548"/>
        <v>55153</v>
      </c>
      <c r="CE14424" s="32">
        <f t="shared" si="1549"/>
        <v>0</v>
      </c>
      <c r="CF14424" s="32">
        <f t="shared" si="1550"/>
        <v>0</v>
      </c>
      <c r="CG14424" s="32" t="str">
        <f t="shared" si="1551"/>
        <v/>
      </c>
      <c r="CH14424" s="32">
        <v>419</v>
      </c>
      <c r="CI14424" s="32" t="s">
        <v>8</v>
      </c>
      <c r="CJ14424" s="32" t="str">
        <f t="shared" si="1552"/>
        <v/>
      </c>
      <c r="CK14424" s="32" t="str">
        <f t="shared" si="1553"/>
        <v/>
      </c>
      <c r="CL14424" s="32" t="str">
        <f t="shared" si="1554"/>
        <v/>
      </c>
      <c r="CM14424" s="32" t="str">
        <f t="shared" si="1555"/>
        <v/>
      </c>
      <c r="CN14424" s="32" t="str">
        <f t="shared" si="1556"/>
        <v/>
      </c>
    </row>
    <row r="14425" spans="71:92" x14ac:dyDescent="0.3">
      <c r="BS14425" s="32" t="str">
        <f>IF(Kiadasi_kiseroiv!$K$2=BT14425,BV14425,"")</f>
        <v/>
      </c>
      <c r="BT14425" s="34" t="str">
        <f t="shared" si="1543"/>
        <v/>
      </c>
      <c r="BU14425" s="32" t="str">
        <f t="shared" si="1544"/>
        <v/>
      </c>
      <c r="BV14425" s="32" t="str">
        <f t="shared" si="1557"/>
        <v/>
      </c>
      <c r="BW14425" s="32" t="str">
        <f t="shared" si="1558"/>
        <v/>
      </c>
      <c r="BX14425" s="32" t="str">
        <f t="shared" si="1545"/>
        <v/>
      </c>
      <c r="BY14425" s="32" t="str">
        <f t="shared" si="1546"/>
        <v/>
      </c>
      <c r="BZ14425" s="32" t="str">
        <f t="shared" si="1559"/>
        <v/>
      </c>
      <c r="CA14425" s="32" t="str">
        <f t="shared" si="1560"/>
        <v/>
      </c>
      <c r="CB14425" s="33">
        <f>IF(COUNTIF($CD$7:CD14425,CD14425)=1,CD14425,CD14425+COUNTIF($CD$6:CD14424,CD14425))</f>
        <v>60559</v>
      </c>
      <c r="CC14425" s="34">
        <f t="shared" si="1547"/>
        <v>55153</v>
      </c>
      <c r="CD14425" s="32">
        <f t="shared" si="1548"/>
        <v>55153</v>
      </c>
      <c r="CE14425" s="32">
        <f t="shared" si="1549"/>
        <v>0</v>
      </c>
      <c r="CF14425" s="32">
        <f t="shared" si="1550"/>
        <v>0</v>
      </c>
      <c r="CG14425" s="32" t="str">
        <f t="shared" si="1551"/>
        <v/>
      </c>
      <c r="CH14425" s="32">
        <v>420</v>
      </c>
      <c r="CI14425" s="32" t="s">
        <v>8</v>
      </c>
      <c r="CJ14425" s="32" t="str">
        <f t="shared" si="1552"/>
        <v/>
      </c>
      <c r="CK14425" s="32" t="str">
        <f t="shared" si="1553"/>
        <v/>
      </c>
      <c r="CL14425" s="32" t="str">
        <f t="shared" si="1554"/>
        <v/>
      </c>
      <c r="CM14425" s="32" t="str">
        <f t="shared" si="1555"/>
        <v/>
      </c>
      <c r="CN14425" s="32" t="str">
        <f t="shared" si="1556"/>
        <v/>
      </c>
    </row>
    <row r="14426" spans="71:92" x14ac:dyDescent="0.3">
      <c r="BS14426" s="32" t="str">
        <f>IF(Kiadasi_kiseroiv!$K$2=BT14426,BV14426,"")</f>
        <v/>
      </c>
      <c r="BT14426" s="34" t="str">
        <f t="shared" si="1543"/>
        <v/>
      </c>
      <c r="BU14426" s="32" t="str">
        <f t="shared" si="1544"/>
        <v/>
      </c>
      <c r="BV14426" s="32" t="str">
        <f t="shared" si="1557"/>
        <v/>
      </c>
      <c r="BW14426" s="32" t="str">
        <f t="shared" si="1558"/>
        <v/>
      </c>
      <c r="BX14426" s="32" t="str">
        <f t="shared" si="1545"/>
        <v/>
      </c>
      <c r="BY14426" s="32" t="str">
        <f t="shared" si="1546"/>
        <v/>
      </c>
      <c r="BZ14426" s="32" t="str">
        <f t="shared" si="1559"/>
        <v/>
      </c>
      <c r="CA14426" s="32" t="str">
        <f t="shared" si="1560"/>
        <v/>
      </c>
      <c r="CB14426" s="33">
        <f>IF(COUNTIF($CD$7:CD14426,CD14426)=1,CD14426,CD14426+COUNTIF($CD$6:CD14425,CD14426))</f>
        <v>60560</v>
      </c>
      <c r="CC14426" s="34">
        <f t="shared" si="1547"/>
        <v>55153</v>
      </c>
      <c r="CD14426" s="32">
        <f t="shared" si="1548"/>
        <v>55153</v>
      </c>
      <c r="CE14426" s="32">
        <f t="shared" si="1549"/>
        <v>0</v>
      </c>
      <c r="CF14426" s="32">
        <f t="shared" si="1550"/>
        <v>0</v>
      </c>
      <c r="CG14426" s="32" t="str">
        <f t="shared" si="1551"/>
        <v/>
      </c>
      <c r="CH14426" s="32">
        <v>421</v>
      </c>
      <c r="CI14426" s="32" t="s">
        <v>8</v>
      </c>
      <c r="CJ14426" s="32" t="str">
        <f t="shared" si="1552"/>
        <v/>
      </c>
      <c r="CK14426" s="32" t="str">
        <f t="shared" si="1553"/>
        <v/>
      </c>
      <c r="CL14426" s="32" t="str">
        <f t="shared" si="1554"/>
        <v/>
      </c>
      <c r="CM14426" s="32" t="str">
        <f t="shared" si="1555"/>
        <v/>
      </c>
      <c r="CN14426" s="32" t="str">
        <f t="shared" si="1556"/>
        <v/>
      </c>
    </row>
    <row r="14427" spans="71:92" x14ac:dyDescent="0.3">
      <c r="BS14427" s="32" t="str">
        <f>IF(Kiadasi_kiseroiv!$K$2=BT14427,BV14427,"")</f>
        <v/>
      </c>
      <c r="BT14427" s="34" t="str">
        <f t="shared" si="1543"/>
        <v/>
      </c>
      <c r="BU14427" s="32" t="str">
        <f t="shared" si="1544"/>
        <v/>
      </c>
      <c r="BV14427" s="32" t="str">
        <f t="shared" si="1557"/>
        <v/>
      </c>
      <c r="BW14427" s="32" t="str">
        <f t="shared" si="1558"/>
        <v/>
      </c>
      <c r="BX14427" s="32" t="str">
        <f t="shared" si="1545"/>
        <v/>
      </c>
      <c r="BY14427" s="32" t="str">
        <f t="shared" si="1546"/>
        <v/>
      </c>
      <c r="BZ14427" s="32" t="str">
        <f t="shared" si="1559"/>
        <v/>
      </c>
      <c r="CA14427" s="32" t="str">
        <f t="shared" si="1560"/>
        <v/>
      </c>
      <c r="CB14427" s="33">
        <f>IF(COUNTIF($CD$7:CD14427,CD14427)=1,CD14427,CD14427+COUNTIF($CD$6:CD14426,CD14427))</f>
        <v>60561</v>
      </c>
      <c r="CC14427" s="34">
        <f t="shared" si="1547"/>
        <v>55153</v>
      </c>
      <c r="CD14427" s="32">
        <f t="shared" si="1548"/>
        <v>55153</v>
      </c>
      <c r="CE14427" s="32">
        <f t="shared" si="1549"/>
        <v>0</v>
      </c>
      <c r="CF14427" s="32">
        <f t="shared" si="1550"/>
        <v>0</v>
      </c>
      <c r="CG14427" s="32" t="str">
        <f t="shared" si="1551"/>
        <v/>
      </c>
      <c r="CH14427" s="32">
        <v>422</v>
      </c>
      <c r="CI14427" s="32" t="s">
        <v>8</v>
      </c>
      <c r="CJ14427" s="32" t="str">
        <f t="shared" si="1552"/>
        <v/>
      </c>
      <c r="CK14427" s="32" t="str">
        <f t="shared" si="1553"/>
        <v/>
      </c>
      <c r="CL14427" s="32" t="str">
        <f t="shared" si="1554"/>
        <v/>
      </c>
      <c r="CM14427" s="32" t="str">
        <f t="shared" si="1555"/>
        <v/>
      </c>
      <c r="CN14427" s="32" t="str">
        <f t="shared" si="1556"/>
        <v/>
      </c>
    </row>
    <row r="14428" spans="71:92" x14ac:dyDescent="0.3">
      <c r="BS14428" s="32" t="str">
        <f>IF(Kiadasi_kiseroiv!$K$2=BT14428,BV14428,"")</f>
        <v/>
      </c>
      <c r="BT14428" s="34" t="str">
        <f t="shared" si="1543"/>
        <v/>
      </c>
      <c r="BU14428" s="32" t="str">
        <f t="shared" si="1544"/>
        <v/>
      </c>
      <c r="BV14428" s="32" t="str">
        <f t="shared" si="1557"/>
        <v/>
      </c>
      <c r="BW14428" s="32" t="str">
        <f t="shared" si="1558"/>
        <v/>
      </c>
      <c r="BX14428" s="32" t="str">
        <f t="shared" si="1545"/>
        <v/>
      </c>
      <c r="BY14428" s="32" t="str">
        <f t="shared" si="1546"/>
        <v/>
      </c>
      <c r="BZ14428" s="32" t="str">
        <f t="shared" si="1559"/>
        <v/>
      </c>
      <c r="CA14428" s="32" t="str">
        <f t="shared" si="1560"/>
        <v/>
      </c>
      <c r="CB14428" s="33">
        <f>IF(COUNTIF($CD$7:CD14428,CD14428)=1,CD14428,CD14428+COUNTIF($CD$6:CD14427,CD14428))</f>
        <v>60562</v>
      </c>
      <c r="CC14428" s="34">
        <f t="shared" si="1547"/>
        <v>55153</v>
      </c>
      <c r="CD14428" s="32">
        <f t="shared" si="1548"/>
        <v>55153</v>
      </c>
      <c r="CE14428" s="32">
        <f t="shared" si="1549"/>
        <v>0</v>
      </c>
      <c r="CF14428" s="32">
        <f t="shared" si="1550"/>
        <v>0</v>
      </c>
      <c r="CG14428" s="32" t="str">
        <f t="shared" si="1551"/>
        <v/>
      </c>
      <c r="CH14428" s="32">
        <v>423</v>
      </c>
      <c r="CI14428" s="32" t="s">
        <v>8</v>
      </c>
      <c r="CJ14428" s="32" t="str">
        <f t="shared" si="1552"/>
        <v/>
      </c>
      <c r="CK14428" s="32" t="str">
        <f t="shared" si="1553"/>
        <v/>
      </c>
      <c r="CL14428" s="32" t="str">
        <f t="shared" si="1554"/>
        <v/>
      </c>
      <c r="CM14428" s="32" t="str">
        <f t="shared" si="1555"/>
        <v/>
      </c>
      <c r="CN14428" s="32" t="str">
        <f t="shared" si="1556"/>
        <v/>
      </c>
    </row>
    <row r="14429" spans="71:92" x14ac:dyDescent="0.3">
      <c r="BS14429" s="32" t="str">
        <f>IF(Kiadasi_kiseroiv!$K$2=BT14429,BV14429,"")</f>
        <v/>
      </c>
      <c r="BT14429" s="34" t="str">
        <f t="shared" si="1543"/>
        <v/>
      </c>
      <c r="BU14429" s="32" t="str">
        <f t="shared" si="1544"/>
        <v/>
      </c>
      <c r="BV14429" s="32" t="str">
        <f t="shared" si="1557"/>
        <v/>
      </c>
      <c r="BW14429" s="32" t="str">
        <f t="shared" si="1558"/>
        <v/>
      </c>
      <c r="BX14429" s="32" t="str">
        <f t="shared" si="1545"/>
        <v/>
      </c>
      <c r="BY14429" s="32" t="str">
        <f t="shared" si="1546"/>
        <v/>
      </c>
      <c r="BZ14429" s="32" t="str">
        <f t="shared" si="1559"/>
        <v/>
      </c>
      <c r="CA14429" s="32" t="str">
        <f t="shared" si="1560"/>
        <v/>
      </c>
      <c r="CB14429" s="33">
        <f>IF(COUNTIF($CD$7:CD14429,CD14429)=1,CD14429,CD14429+COUNTIF($CD$6:CD14428,CD14429))</f>
        <v>60563</v>
      </c>
      <c r="CC14429" s="34">
        <f t="shared" si="1547"/>
        <v>55153</v>
      </c>
      <c r="CD14429" s="32">
        <f t="shared" si="1548"/>
        <v>55153</v>
      </c>
      <c r="CE14429" s="32">
        <f t="shared" si="1549"/>
        <v>0</v>
      </c>
      <c r="CF14429" s="32">
        <f t="shared" si="1550"/>
        <v>0</v>
      </c>
      <c r="CG14429" s="32" t="str">
        <f t="shared" si="1551"/>
        <v/>
      </c>
      <c r="CH14429" s="32">
        <v>424</v>
      </c>
      <c r="CI14429" s="32" t="s">
        <v>8</v>
      </c>
      <c r="CJ14429" s="32" t="str">
        <f t="shared" si="1552"/>
        <v/>
      </c>
      <c r="CK14429" s="32" t="str">
        <f t="shared" si="1553"/>
        <v/>
      </c>
      <c r="CL14429" s="32" t="str">
        <f t="shared" si="1554"/>
        <v/>
      </c>
      <c r="CM14429" s="32" t="str">
        <f t="shared" si="1555"/>
        <v/>
      </c>
      <c r="CN14429" s="32" t="str">
        <f t="shared" si="1556"/>
        <v/>
      </c>
    </row>
    <row r="14430" spans="71:92" x14ac:dyDescent="0.3">
      <c r="BS14430" s="32" t="str">
        <f>IF(Kiadasi_kiseroiv!$K$2=BT14430,BV14430,"")</f>
        <v/>
      </c>
      <c r="BT14430" s="34" t="str">
        <f t="shared" si="1543"/>
        <v/>
      </c>
      <c r="BU14430" s="32" t="str">
        <f t="shared" si="1544"/>
        <v/>
      </c>
      <c r="BV14430" s="32" t="str">
        <f t="shared" si="1557"/>
        <v/>
      </c>
      <c r="BW14430" s="32" t="str">
        <f t="shared" si="1558"/>
        <v/>
      </c>
      <c r="BX14430" s="32" t="str">
        <f t="shared" si="1545"/>
        <v/>
      </c>
      <c r="BY14430" s="32" t="str">
        <f t="shared" si="1546"/>
        <v/>
      </c>
      <c r="BZ14430" s="32" t="str">
        <f t="shared" si="1559"/>
        <v/>
      </c>
      <c r="CA14430" s="32" t="str">
        <f t="shared" si="1560"/>
        <v/>
      </c>
      <c r="CB14430" s="33">
        <f>IF(COUNTIF($CD$7:CD14430,CD14430)=1,CD14430,CD14430+COUNTIF($CD$6:CD14429,CD14430))</f>
        <v>60564</v>
      </c>
      <c r="CC14430" s="34">
        <f t="shared" si="1547"/>
        <v>55153</v>
      </c>
      <c r="CD14430" s="32">
        <f t="shared" si="1548"/>
        <v>55153</v>
      </c>
      <c r="CE14430" s="32">
        <f t="shared" si="1549"/>
        <v>0</v>
      </c>
      <c r="CF14430" s="32">
        <f t="shared" si="1550"/>
        <v>0</v>
      </c>
      <c r="CG14430" s="32" t="str">
        <f t="shared" si="1551"/>
        <v/>
      </c>
      <c r="CH14430" s="32">
        <v>425</v>
      </c>
      <c r="CI14430" s="32" t="s">
        <v>8</v>
      </c>
      <c r="CJ14430" s="32" t="str">
        <f t="shared" si="1552"/>
        <v/>
      </c>
      <c r="CK14430" s="32" t="str">
        <f t="shared" si="1553"/>
        <v/>
      </c>
      <c r="CL14430" s="32" t="str">
        <f t="shared" si="1554"/>
        <v/>
      </c>
      <c r="CM14430" s="32" t="str">
        <f t="shared" si="1555"/>
        <v/>
      </c>
      <c r="CN14430" s="32" t="str">
        <f t="shared" si="1556"/>
        <v/>
      </c>
    </row>
    <row r="14431" spans="71:92" x14ac:dyDescent="0.3">
      <c r="BS14431" s="32" t="str">
        <f>IF(Kiadasi_kiseroiv!$K$2=BT14431,BV14431,"")</f>
        <v/>
      </c>
      <c r="BT14431" s="34" t="str">
        <f t="shared" si="1543"/>
        <v/>
      </c>
      <c r="BU14431" s="32" t="str">
        <f t="shared" si="1544"/>
        <v/>
      </c>
      <c r="BV14431" s="32" t="str">
        <f t="shared" si="1557"/>
        <v/>
      </c>
      <c r="BW14431" s="32" t="str">
        <f t="shared" si="1558"/>
        <v/>
      </c>
      <c r="BX14431" s="32" t="str">
        <f t="shared" si="1545"/>
        <v/>
      </c>
      <c r="BY14431" s="32" t="str">
        <f t="shared" si="1546"/>
        <v/>
      </c>
      <c r="BZ14431" s="32" t="str">
        <f t="shared" si="1559"/>
        <v/>
      </c>
      <c r="CA14431" s="32" t="str">
        <f t="shared" si="1560"/>
        <v/>
      </c>
      <c r="CB14431" s="33">
        <f>IF(COUNTIF($CD$7:CD14431,CD14431)=1,CD14431,CD14431+COUNTIF($CD$6:CD14430,CD14431))</f>
        <v>60565</v>
      </c>
      <c r="CC14431" s="34">
        <f t="shared" si="1547"/>
        <v>55153</v>
      </c>
      <c r="CD14431" s="32">
        <f t="shared" si="1548"/>
        <v>55153</v>
      </c>
      <c r="CE14431" s="32">
        <f t="shared" si="1549"/>
        <v>0</v>
      </c>
      <c r="CF14431" s="32">
        <f t="shared" si="1550"/>
        <v>0</v>
      </c>
      <c r="CG14431" s="32" t="str">
        <f t="shared" si="1551"/>
        <v/>
      </c>
      <c r="CH14431" s="32">
        <v>426</v>
      </c>
      <c r="CI14431" s="32" t="s">
        <v>8</v>
      </c>
      <c r="CJ14431" s="32" t="str">
        <f t="shared" si="1552"/>
        <v/>
      </c>
      <c r="CK14431" s="32" t="str">
        <f t="shared" si="1553"/>
        <v/>
      </c>
      <c r="CL14431" s="32" t="str">
        <f t="shared" si="1554"/>
        <v/>
      </c>
      <c r="CM14431" s="32" t="str">
        <f t="shared" si="1555"/>
        <v/>
      </c>
      <c r="CN14431" s="32" t="str">
        <f t="shared" si="1556"/>
        <v/>
      </c>
    </row>
    <row r="14432" spans="71:92" x14ac:dyDescent="0.3">
      <c r="BS14432" s="32" t="str">
        <f>IF(Kiadasi_kiseroiv!$K$2=BT14432,BV14432,"")</f>
        <v/>
      </c>
      <c r="BT14432" s="34" t="str">
        <f t="shared" si="1543"/>
        <v/>
      </c>
      <c r="BU14432" s="32" t="str">
        <f t="shared" si="1544"/>
        <v/>
      </c>
      <c r="BV14432" s="32" t="str">
        <f t="shared" si="1557"/>
        <v/>
      </c>
      <c r="BW14432" s="32" t="str">
        <f t="shared" si="1558"/>
        <v/>
      </c>
      <c r="BX14432" s="32" t="str">
        <f t="shared" si="1545"/>
        <v/>
      </c>
      <c r="BY14432" s="32" t="str">
        <f t="shared" si="1546"/>
        <v/>
      </c>
      <c r="BZ14432" s="32" t="str">
        <f t="shared" si="1559"/>
        <v/>
      </c>
      <c r="CA14432" s="32" t="str">
        <f t="shared" si="1560"/>
        <v/>
      </c>
      <c r="CB14432" s="33">
        <f>IF(COUNTIF($CD$7:CD14432,CD14432)=1,CD14432,CD14432+COUNTIF($CD$6:CD14431,CD14432))</f>
        <v>60566</v>
      </c>
      <c r="CC14432" s="34">
        <f t="shared" si="1547"/>
        <v>55153</v>
      </c>
      <c r="CD14432" s="32">
        <f t="shared" si="1548"/>
        <v>55153</v>
      </c>
      <c r="CE14432" s="32">
        <f t="shared" si="1549"/>
        <v>0</v>
      </c>
      <c r="CF14432" s="32">
        <f t="shared" si="1550"/>
        <v>0</v>
      </c>
      <c r="CG14432" s="32" t="str">
        <f t="shared" si="1551"/>
        <v/>
      </c>
      <c r="CH14432" s="32">
        <v>427</v>
      </c>
      <c r="CI14432" s="32" t="s">
        <v>8</v>
      </c>
      <c r="CJ14432" s="32" t="str">
        <f t="shared" si="1552"/>
        <v/>
      </c>
      <c r="CK14432" s="32" t="str">
        <f t="shared" si="1553"/>
        <v/>
      </c>
      <c r="CL14432" s="32" t="str">
        <f t="shared" si="1554"/>
        <v/>
      </c>
      <c r="CM14432" s="32" t="str">
        <f t="shared" si="1555"/>
        <v/>
      </c>
      <c r="CN14432" s="32" t="str">
        <f t="shared" si="1556"/>
        <v/>
      </c>
    </row>
    <row r="14433" spans="71:92" x14ac:dyDescent="0.3">
      <c r="BS14433" s="32" t="str">
        <f>IF(Kiadasi_kiseroiv!$K$2=BT14433,BV14433,"")</f>
        <v/>
      </c>
      <c r="BT14433" s="34" t="str">
        <f t="shared" si="1543"/>
        <v/>
      </c>
      <c r="BU14433" s="32" t="str">
        <f t="shared" si="1544"/>
        <v/>
      </c>
      <c r="BV14433" s="32" t="str">
        <f t="shared" si="1557"/>
        <v/>
      </c>
      <c r="BW14433" s="32" t="str">
        <f t="shared" si="1558"/>
        <v/>
      </c>
      <c r="BX14433" s="32" t="str">
        <f t="shared" si="1545"/>
        <v/>
      </c>
      <c r="BY14433" s="32" t="str">
        <f t="shared" si="1546"/>
        <v/>
      </c>
      <c r="BZ14433" s="32" t="str">
        <f t="shared" si="1559"/>
        <v/>
      </c>
      <c r="CA14433" s="32" t="str">
        <f t="shared" si="1560"/>
        <v/>
      </c>
      <c r="CB14433" s="33">
        <f>IF(COUNTIF($CD$7:CD14433,CD14433)=1,CD14433,CD14433+COUNTIF($CD$6:CD14432,CD14433))</f>
        <v>60567</v>
      </c>
      <c r="CC14433" s="34">
        <f t="shared" si="1547"/>
        <v>55153</v>
      </c>
      <c r="CD14433" s="32">
        <f t="shared" si="1548"/>
        <v>55153</v>
      </c>
      <c r="CE14433" s="32">
        <f t="shared" si="1549"/>
        <v>0</v>
      </c>
      <c r="CF14433" s="32">
        <f t="shared" si="1550"/>
        <v>0</v>
      </c>
      <c r="CG14433" s="32" t="str">
        <f t="shared" si="1551"/>
        <v/>
      </c>
      <c r="CH14433" s="32">
        <v>428</v>
      </c>
      <c r="CI14433" s="32" t="s">
        <v>8</v>
      </c>
      <c r="CJ14433" s="32" t="str">
        <f t="shared" si="1552"/>
        <v/>
      </c>
      <c r="CK14433" s="32" t="str">
        <f t="shared" si="1553"/>
        <v/>
      </c>
      <c r="CL14433" s="32" t="str">
        <f t="shared" si="1554"/>
        <v/>
      </c>
      <c r="CM14433" s="32" t="str">
        <f t="shared" si="1555"/>
        <v/>
      </c>
      <c r="CN14433" s="32" t="str">
        <f t="shared" si="1556"/>
        <v/>
      </c>
    </row>
    <row r="14434" spans="71:92" x14ac:dyDescent="0.3">
      <c r="BS14434" s="32" t="str">
        <f>IF(Kiadasi_kiseroiv!$K$2=BT14434,BV14434,"")</f>
        <v/>
      </c>
      <c r="BT14434" s="34" t="str">
        <f t="shared" si="1543"/>
        <v/>
      </c>
      <c r="BU14434" s="32" t="str">
        <f t="shared" si="1544"/>
        <v/>
      </c>
      <c r="BV14434" s="32" t="str">
        <f t="shared" si="1557"/>
        <v/>
      </c>
      <c r="BW14434" s="32" t="str">
        <f t="shared" si="1558"/>
        <v/>
      </c>
      <c r="BX14434" s="32" t="str">
        <f t="shared" si="1545"/>
        <v/>
      </c>
      <c r="BY14434" s="32" t="str">
        <f t="shared" si="1546"/>
        <v/>
      </c>
      <c r="BZ14434" s="32" t="str">
        <f t="shared" si="1559"/>
        <v/>
      </c>
      <c r="CA14434" s="32" t="str">
        <f t="shared" si="1560"/>
        <v/>
      </c>
      <c r="CB14434" s="33">
        <f>IF(COUNTIF($CD$7:CD14434,CD14434)=1,CD14434,CD14434+COUNTIF($CD$6:CD14433,CD14434))</f>
        <v>60568</v>
      </c>
      <c r="CC14434" s="34">
        <f t="shared" si="1547"/>
        <v>55153</v>
      </c>
      <c r="CD14434" s="32">
        <f t="shared" si="1548"/>
        <v>55153</v>
      </c>
      <c r="CE14434" s="32">
        <f t="shared" si="1549"/>
        <v>0</v>
      </c>
      <c r="CF14434" s="32">
        <f t="shared" si="1550"/>
        <v>0</v>
      </c>
      <c r="CG14434" s="32" t="str">
        <f t="shared" si="1551"/>
        <v/>
      </c>
      <c r="CH14434" s="32">
        <v>429</v>
      </c>
      <c r="CI14434" s="32" t="s">
        <v>8</v>
      </c>
      <c r="CJ14434" s="32" t="str">
        <f t="shared" si="1552"/>
        <v/>
      </c>
      <c r="CK14434" s="32" t="str">
        <f t="shared" si="1553"/>
        <v/>
      </c>
      <c r="CL14434" s="32" t="str">
        <f t="shared" si="1554"/>
        <v/>
      </c>
      <c r="CM14434" s="32" t="str">
        <f t="shared" si="1555"/>
        <v/>
      </c>
      <c r="CN14434" s="32" t="str">
        <f t="shared" si="1556"/>
        <v/>
      </c>
    </row>
    <row r="14435" spans="71:92" x14ac:dyDescent="0.3">
      <c r="BS14435" s="32" t="str">
        <f>IF(Kiadasi_kiseroiv!$K$2=BT14435,BV14435,"")</f>
        <v/>
      </c>
      <c r="BT14435" s="34" t="str">
        <f t="shared" si="1543"/>
        <v/>
      </c>
      <c r="BU14435" s="32" t="str">
        <f t="shared" si="1544"/>
        <v/>
      </c>
      <c r="BV14435" s="32" t="str">
        <f t="shared" si="1557"/>
        <v/>
      </c>
      <c r="BW14435" s="32" t="str">
        <f t="shared" si="1558"/>
        <v/>
      </c>
      <c r="BX14435" s="32" t="str">
        <f t="shared" si="1545"/>
        <v/>
      </c>
      <c r="BY14435" s="32" t="str">
        <f t="shared" si="1546"/>
        <v/>
      </c>
      <c r="BZ14435" s="32" t="str">
        <f t="shared" si="1559"/>
        <v/>
      </c>
      <c r="CA14435" s="32" t="str">
        <f t="shared" si="1560"/>
        <v/>
      </c>
      <c r="CB14435" s="33">
        <f>IF(COUNTIF($CD$7:CD14435,CD14435)=1,CD14435,CD14435+COUNTIF($CD$6:CD14434,CD14435))</f>
        <v>60569</v>
      </c>
      <c r="CC14435" s="34">
        <f t="shared" si="1547"/>
        <v>55153</v>
      </c>
      <c r="CD14435" s="32">
        <f t="shared" si="1548"/>
        <v>55153</v>
      </c>
      <c r="CE14435" s="32">
        <f t="shared" si="1549"/>
        <v>0</v>
      </c>
      <c r="CF14435" s="32">
        <f t="shared" si="1550"/>
        <v>0</v>
      </c>
      <c r="CG14435" s="32" t="str">
        <f t="shared" si="1551"/>
        <v/>
      </c>
      <c r="CH14435" s="32">
        <v>430</v>
      </c>
      <c r="CI14435" s="32" t="s">
        <v>8</v>
      </c>
      <c r="CJ14435" s="32" t="str">
        <f t="shared" si="1552"/>
        <v/>
      </c>
      <c r="CK14435" s="32" t="str">
        <f t="shared" si="1553"/>
        <v/>
      </c>
      <c r="CL14435" s="32" t="str">
        <f t="shared" si="1554"/>
        <v/>
      </c>
      <c r="CM14435" s="32" t="str">
        <f t="shared" si="1555"/>
        <v/>
      </c>
      <c r="CN14435" s="32" t="str">
        <f t="shared" si="1556"/>
        <v/>
      </c>
    </row>
    <row r="14436" spans="71:92" x14ac:dyDescent="0.3">
      <c r="BS14436" s="32" t="str">
        <f>IF(Kiadasi_kiseroiv!$K$2=BT14436,BV14436,"")</f>
        <v/>
      </c>
      <c r="BT14436" s="34" t="str">
        <f t="shared" si="1543"/>
        <v/>
      </c>
      <c r="BU14436" s="32" t="str">
        <f t="shared" si="1544"/>
        <v/>
      </c>
      <c r="BV14436" s="32" t="str">
        <f t="shared" si="1557"/>
        <v/>
      </c>
      <c r="BW14436" s="32" t="str">
        <f t="shared" si="1558"/>
        <v/>
      </c>
      <c r="BX14436" s="32" t="str">
        <f t="shared" si="1545"/>
        <v/>
      </c>
      <c r="BY14436" s="32" t="str">
        <f t="shared" si="1546"/>
        <v/>
      </c>
      <c r="BZ14436" s="32" t="str">
        <f t="shared" si="1559"/>
        <v/>
      </c>
      <c r="CA14436" s="32" t="str">
        <f t="shared" si="1560"/>
        <v/>
      </c>
      <c r="CB14436" s="33">
        <f>IF(COUNTIF($CD$7:CD14436,CD14436)=1,CD14436,CD14436+COUNTIF($CD$6:CD14435,CD14436))</f>
        <v>60570</v>
      </c>
      <c r="CC14436" s="34">
        <f t="shared" si="1547"/>
        <v>55153</v>
      </c>
      <c r="CD14436" s="32">
        <f t="shared" si="1548"/>
        <v>55153</v>
      </c>
      <c r="CE14436" s="32">
        <f t="shared" si="1549"/>
        <v>0</v>
      </c>
      <c r="CF14436" s="32">
        <f t="shared" si="1550"/>
        <v>0</v>
      </c>
      <c r="CG14436" s="32" t="str">
        <f t="shared" si="1551"/>
        <v/>
      </c>
      <c r="CH14436" s="32">
        <v>431</v>
      </c>
      <c r="CI14436" s="32" t="s">
        <v>8</v>
      </c>
      <c r="CJ14436" s="32" t="str">
        <f t="shared" si="1552"/>
        <v/>
      </c>
      <c r="CK14436" s="32" t="str">
        <f t="shared" si="1553"/>
        <v/>
      </c>
      <c r="CL14436" s="32" t="str">
        <f t="shared" si="1554"/>
        <v/>
      </c>
      <c r="CM14436" s="32" t="str">
        <f t="shared" si="1555"/>
        <v/>
      </c>
      <c r="CN14436" s="32" t="str">
        <f t="shared" si="1556"/>
        <v/>
      </c>
    </row>
    <row r="14437" spans="71:92" x14ac:dyDescent="0.3">
      <c r="BS14437" s="32" t="str">
        <f>IF(Kiadasi_kiseroiv!$K$2=BT14437,BV14437,"")</f>
        <v/>
      </c>
      <c r="BT14437" s="34" t="str">
        <f t="shared" si="1543"/>
        <v/>
      </c>
      <c r="BU14437" s="32" t="str">
        <f t="shared" si="1544"/>
        <v/>
      </c>
      <c r="BV14437" s="32" t="str">
        <f t="shared" si="1557"/>
        <v/>
      </c>
      <c r="BW14437" s="32" t="str">
        <f t="shared" si="1558"/>
        <v/>
      </c>
      <c r="BX14437" s="32" t="str">
        <f t="shared" si="1545"/>
        <v/>
      </c>
      <c r="BY14437" s="32" t="str">
        <f t="shared" si="1546"/>
        <v/>
      </c>
      <c r="BZ14437" s="32" t="str">
        <f t="shared" si="1559"/>
        <v/>
      </c>
      <c r="CA14437" s="32" t="str">
        <f t="shared" si="1560"/>
        <v/>
      </c>
      <c r="CB14437" s="33">
        <f>IF(COUNTIF($CD$7:CD14437,CD14437)=1,CD14437,CD14437+COUNTIF($CD$6:CD14436,CD14437))</f>
        <v>60571</v>
      </c>
      <c r="CC14437" s="34">
        <f t="shared" si="1547"/>
        <v>55153</v>
      </c>
      <c r="CD14437" s="32">
        <f t="shared" si="1548"/>
        <v>55153</v>
      </c>
      <c r="CE14437" s="32">
        <f t="shared" si="1549"/>
        <v>0</v>
      </c>
      <c r="CF14437" s="32">
        <f t="shared" si="1550"/>
        <v>0</v>
      </c>
      <c r="CG14437" s="32" t="str">
        <f t="shared" si="1551"/>
        <v/>
      </c>
      <c r="CH14437" s="32">
        <v>432</v>
      </c>
      <c r="CI14437" s="32" t="s">
        <v>8</v>
      </c>
      <c r="CJ14437" s="32" t="str">
        <f t="shared" si="1552"/>
        <v/>
      </c>
      <c r="CK14437" s="32" t="str">
        <f t="shared" si="1553"/>
        <v/>
      </c>
      <c r="CL14437" s="32" t="str">
        <f t="shared" si="1554"/>
        <v/>
      </c>
      <c r="CM14437" s="32" t="str">
        <f t="shared" si="1555"/>
        <v/>
      </c>
      <c r="CN14437" s="32" t="str">
        <f t="shared" si="1556"/>
        <v/>
      </c>
    </row>
    <row r="14438" spans="71:92" x14ac:dyDescent="0.3">
      <c r="BS14438" s="32" t="str">
        <f>IF(Kiadasi_kiseroiv!$K$2=BT14438,BV14438,"")</f>
        <v/>
      </c>
      <c r="BT14438" s="34" t="str">
        <f t="shared" si="1543"/>
        <v/>
      </c>
      <c r="BU14438" s="32" t="str">
        <f t="shared" si="1544"/>
        <v/>
      </c>
      <c r="BV14438" s="32" t="str">
        <f t="shared" si="1557"/>
        <v/>
      </c>
      <c r="BW14438" s="32" t="str">
        <f t="shared" si="1558"/>
        <v/>
      </c>
      <c r="BX14438" s="32" t="str">
        <f t="shared" si="1545"/>
        <v/>
      </c>
      <c r="BY14438" s="32" t="str">
        <f t="shared" si="1546"/>
        <v/>
      </c>
      <c r="BZ14438" s="32" t="str">
        <f t="shared" si="1559"/>
        <v/>
      </c>
      <c r="CA14438" s="32" t="str">
        <f t="shared" si="1560"/>
        <v/>
      </c>
      <c r="CB14438" s="33">
        <f>IF(COUNTIF($CD$7:CD14438,CD14438)=1,CD14438,CD14438+COUNTIF($CD$6:CD14437,CD14438))</f>
        <v>60572</v>
      </c>
      <c r="CC14438" s="34">
        <f t="shared" si="1547"/>
        <v>55153</v>
      </c>
      <c r="CD14438" s="32">
        <f t="shared" si="1548"/>
        <v>55153</v>
      </c>
      <c r="CE14438" s="32">
        <f t="shared" si="1549"/>
        <v>0</v>
      </c>
      <c r="CF14438" s="32">
        <f t="shared" si="1550"/>
        <v>0</v>
      </c>
      <c r="CG14438" s="32" t="str">
        <f t="shared" si="1551"/>
        <v/>
      </c>
      <c r="CH14438" s="32">
        <v>433</v>
      </c>
      <c r="CI14438" s="32" t="s">
        <v>8</v>
      </c>
      <c r="CJ14438" s="32" t="str">
        <f t="shared" si="1552"/>
        <v/>
      </c>
      <c r="CK14438" s="32" t="str">
        <f t="shared" si="1553"/>
        <v/>
      </c>
      <c r="CL14438" s="32" t="str">
        <f t="shared" si="1554"/>
        <v/>
      </c>
      <c r="CM14438" s="32" t="str">
        <f t="shared" si="1555"/>
        <v/>
      </c>
      <c r="CN14438" s="32" t="str">
        <f t="shared" si="1556"/>
        <v/>
      </c>
    </row>
    <row r="14439" spans="71:92" x14ac:dyDescent="0.3">
      <c r="BS14439" s="32" t="str">
        <f>IF(Kiadasi_kiseroiv!$K$2=BT14439,BV14439,"")</f>
        <v/>
      </c>
      <c r="BT14439" s="34" t="str">
        <f t="shared" si="1543"/>
        <v/>
      </c>
      <c r="BU14439" s="32" t="str">
        <f t="shared" si="1544"/>
        <v/>
      </c>
      <c r="BV14439" s="32" t="str">
        <f t="shared" si="1557"/>
        <v/>
      </c>
      <c r="BW14439" s="32" t="str">
        <f t="shared" si="1558"/>
        <v/>
      </c>
      <c r="BX14439" s="32" t="str">
        <f t="shared" si="1545"/>
        <v/>
      </c>
      <c r="BY14439" s="32" t="str">
        <f t="shared" si="1546"/>
        <v/>
      </c>
      <c r="BZ14439" s="32" t="str">
        <f t="shared" si="1559"/>
        <v/>
      </c>
      <c r="CA14439" s="32" t="str">
        <f t="shared" si="1560"/>
        <v/>
      </c>
      <c r="CB14439" s="33">
        <f>IF(COUNTIF($CD$7:CD14439,CD14439)=1,CD14439,CD14439+COUNTIF($CD$6:CD14438,CD14439))</f>
        <v>60573</v>
      </c>
      <c r="CC14439" s="34">
        <f t="shared" si="1547"/>
        <v>55153</v>
      </c>
      <c r="CD14439" s="32">
        <f t="shared" si="1548"/>
        <v>55153</v>
      </c>
      <c r="CE14439" s="32">
        <f t="shared" si="1549"/>
        <v>0</v>
      </c>
      <c r="CF14439" s="32">
        <f t="shared" si="1550"/>
        <v>0</v>
      </c>
      <c r="CG14439" s="32" t="str">
        <f t="shared" si="1551"/>
        <v/>
      </c>
      <c r="CH14439" s="32">
        <v>434</v>
      </c>
      <c r="CI14439" s="32" t="s">
        <v>8</v>
      </c>
      <c r="CJ14439" s="32" t="str">
        <f t="shared" si="1552"/>
        <v/>
      </c>
      <c r="CK14439" s="32" t="str">
        <f t="shared" si="1553"/>
        <v/>
      </c>
      <c r="CL14439" s="32" t="str">
        <f t="shared" si="1554"/>
        <v/>
      </c>
      <c r="CM14439" s="32" t="str">
        <f t="shared" si="1555"/>
        <v/>
      </c>
      <c r="CN14439" s="32" t="str">
        <f t="shared" si="1556"/>
        <v/>
      </c>
    </row>
    <row r="14440" spans="71:92" x14ac:dyDescent="0.3">
      <c r="BS14440" s="32" t="str">
        <f>IF(Kiadasi_kiseroiv!$K$2=BT14440,BV14440,"")</f>
        <v/>
      </c>
      <c r="BT14440" s="34" t="str">
        <f t="shared" si="1543"/>
        <v/>
      </c>
      <c r="BU14440" s="32" t="str">
        <f t="shared" si="1544"/>
        <v/>
      </c>
      <c r="BV14440" s="32" t="str">
        <f t="shared" si="1557"/>
        <v/>
      </c>
      <c r="BW14440" s="32" t="str">
        <f t="shared" si="1558"/>
        <v/>
      </c>
      <c r="BX14440" s="32" t="str">
        <f t="shared" si="1545"/>
        <v/>
      </c>
      <c r="BY14440" s="32" t="str">
        <f t="shared" si="1546"/>
        <v/>
      </c>
      <c r="BZ14440" s="32" t="str">
        <f t="shared" si="1559"/>
        <v/>
      </c>
      <c r="CA14440" s="32" t="str">
        <f t="shared" si="1560"/>
        <v/>
      </c>
      <c r="CB14440" s="33">
        <f>IF(COUNTIF($CD$7:CD14440,CD14440)=1,CD14440,CD14440+COUNTIF($CD$6:CD14439,CD14440))</f>
        <v>60574</v>
      </c>
      <c r="CC14440" s="34">
        <f t="shared" si="1547"/>
        <v>55153</v>
      </c>
      <c r="CD14440" s="32">
        <f t="shared" si="1548"/>
        <v>55153</v>
      </c>
      <c r="CE14440" s="32">
        <f t="shared" si="1549"/>
        <v>0</v>
      </c>
      <c r="CF14440" s="32">
        <f t="shared" si="1550"/>
        <v>0</v>
      </c>
      <c r="CG14440" s="32" t="str">
        <f t="shared" si="1551"/>
        <v/>
      </c>
      <c r="CH14440" s="32">
        <v>435</v>
      </c>
      <c r="CI14440" s="32" t="s">
        <v>8</v>
      </c>
      <c r="CJ14440" s="32" t="str">
        <f t="shared" si="1552"/>
        <v/>
      </c>
      <c r="CK14440" s="32" t="str">
        <f t="shared" si="1553"/>
        <v/>
      </c>
      <c r="CL14440" s="32" t="str">
        <f t="shared" si="1554"/>
        <v/>
      </c>
      <c r="CM14440" s="32" t="str">
        <f t="shared" si="1555"/>
        <v/>
      </c>
      <c r="CN14440" s="32" t="str">
        <f t="shared" si="1556"/>
        <v/>
      </c>
    </row>
    <row r="14441" spans="71:92" x14ac:dyDescent="0.3">
      <c r="BS14441" s="32" t="str">
        <f>IF(Kiadasi_kiseroiv!$K$2=BT14441,BV14441,"")</f>
        <v/>
      </c>
      <c r="BT14441" s="34" t="str">
        <f t="shared" si="1543"/>
        <v/>
      </c>
      <c r="BU14441" s="32" t="str">
        <f t="shared" si="1544"/>
        <v/>
      </c>
      <c r="BV14441" s="32" t="str">
        <f t="shared" si="1557"/>
        <v/>
      </c>
      <c r="BW14441" s="32" t="str">
        <f t="shared" si="1558"/>
        <v/>
      </c>
      <c r="BX14441" s="32" t="str">
        <f t="shared" si="1545"/>
        <v/>
      </c>
      <c r="BY14441" s="32" t="str">
        <f t="shared" si="1546"/>
        <v/>
      </c>
      <c r="BZ14441" s="32" t="str">
        <f t="shared" si="1559"/>
        <v/>
      </c>
      <c r="CA14441" s="32" t="str">
        <f t="shared" si="1560"/>
        <v/>
      </c>
      <c r="CB14441" s="33">
        <f>IF(COUNTIF($CD$7:CD14441,CD14441)=1,CD14441,CD14441+COUNTIF($CD$6:CD14440,CD14441))</f>
        <v>60575</v>
      </c>
      <c r="CC14441" s="34">
        <f t="shared" si="1547"/>
        <v>55153</v>
      </c>
      <c r="CD14441" s="32">
        <f t="shared" si="1548"/>
        <v>55153</v>
      </c>
      <c r="CE14441" s="32">
        <f t="shared" si="1549"/>
        <v>0</v>
      </c>
      <c r="CF14441" s="32">
        <f t="shared" si="1550"/>
        <v>0</v>
      </c>
      <c r="CG14441" s="32" t="str">
        <f t="shared" si="1551"/>
        <v/>
      </c>
      <c r="CH14441" s="32">
        <v>436</v>
      </c>
      <c r="CI14441" s="32" t="s">
        <v>8</v>
      </c>
      <c r="CJ14441" s="32" t="str">
        <f t="shared" si="1552"/>
        <v/>
      </c>
      <c r="CK14441" s="32" t="str">
        <f t="shared" si="1553"/>
        <v/>
      </c>
      <c r="CL14441" s="32" t="str">
        <f t="shared" si="1554"/>
        <v/>
      </c>
      <c r="CM14441" s="32" t="str">
        <f t="shared" si="1555"/>
        <v/>
      </c>
      <c r="CN14441" s="32" t="str">
        <f t="shared" si="1556"/>
        <v/>
      </c>
    </row>
    <row r="14442" spans="71:92" x14ac:dyDescent="0.3">
      <c r="BS14442" s="32" t="str">
        <f>IF(Kiadasi_kiseroiv!$K$2=BT14442,BV14442,"")</f>
        <v/>
      </c>
      <c r="BT14442" s="34" t="str">
        <f t="shared" si="1543"/>
        <v/>
      </c>
      <c r="BU14442" s="32" t="str">
        <f t="shared" si="1544"/>
        <v/>
      </c>
      <c r="BV14442" s="32" t="str">
        <f t="shared" si="1557"/>
        <v/>
      </c>
      <c r="BW14442" s="32" t="str">
        <f t="shared" si="1558"/>
        <v/>
      </c>
      <c r="BX14442" s="32" t="str">
        <f t="shared" si="1545"/>
        <v/>
      </c>
      <c r="BY14442" s="32" t="str">
        <f t="shared" si="1546"/>
        <v/>
      </c>
      <c r="BZ14442" s="32" t="str">
        <f t="shared" si="1559"/>
        <v/>
      </c>
      <c r="CA14442" s="32" t="str">
        <f t="shared" si="1560"/>
        <v/>
      </c>
      <c r="CB14442" s="33">
        <f>IF(COUNTIF($CD$7:CD14442,CD14442)=1,CD14442,CD14442+COUNTIF($CD$6:CD14441,CD14442))</f>
        <v>60576</v>
      </c>
      <c r="CC14442" s="34">
        <f t="shared" si="1547"/>
        <v>55153</v>
      </c>
      <c r="CD14442" s="32">
        <f t="shared" si="1548"/>
        <v>55153</v>
      </c>
      <c r="CE14442" s="32">
        <f t="shared" si="1549"/>
        <v>0</v>
      </c>
      <c r="CF14442" s="32">
        <f t="shared" si="1550"/>
        <v>0</v>
      </c>
      <c r="CG14442" s="32" t="str">
        <f t="shared" si="1551"/>
        <v/>
      </c>
      <c r="CH14442" s="32">
        <v>437</v>
      </c>
      <c r="CI14442" s="32" t="s">
        <v>8</v>
      </c>
      <c r="CJ14442" s="32" t="str">
        <f t="shared" si="1552"/>
        <v/>
      </c>
      <c r="CK14442" s="32" t="str">
        <f t="shared" si="1553"/>
        <v/>
      </c>
      <c r="CL14442" s="32" t="str">
        <f t="shared" si="1554"/>
        <v/>
      </c>
      <c r="CM14442" s="32" t="str">
        <f t="shared" si="1555"/>
        <v/>
      </c>
      <c r="CN14442" s="32" t="str">
        <f t="shared" si="1556"/>
        <v/>
      </c>
    </row>
    <row r="14443" spans="71:92" x14ac:dyDescent="0.3">
      <c r="BS14443" s="32" t="str">
        <f>IF(Kiadasi_kiseroiv!$K$2=BT14443,BV14443,"")</f>
        <v/>
      </c>
      <c r="BT14443" s="34" t="str">
        <f t="shared" si="1543"/>
        <v/>
      </c>
      <c r="BU14443" s="32" t="str">
        <f t="shared" si="1544"/>
        <v/>
      </c>
      <c r="BV14443" s="32" t="str">
        <f t="shared" si="1557"/>
        <v/>
      </c>
      <c r="BW14443" s="32" t="str">
        <f t="shared" si="1558"/>
        <v/>
      </c>
      <c r="BX14443" s="32" t="str">
        <f t="shared" si="1545"/>
        <v/>
      </c>
      <c r="BY14443" s="32" t="str">
        <f t="shared" si="1546"/>
        <v/>
      </c>
      <c r="BZ14443" s="32" t="str">
        <f t="shared" si="1559"/>
        <v/>
      </c>
      <c r="CA14443" s="32" t="str">
        <f t="shared" si="1560"/>
        <v/>
      </c>
      <c r="CB14443" s="33">
        <f>IF(COUNTIF($CD$7:CD14443,CD14443)=1,CD14443,CD14443+COUNTIF($CD$6:CD14442,CD14443))</f>
        <v>60577</v>
      </c>
      <c r="CC14443" s="34">
        <f t="shared" si="1547"/>
        <v>55153</v>
      </c>
      <c r="CD14443" s="32">
        <f t="shared" si="1548"/>
        <v>55153</v>
      </c>
      <c r="CE14443" s="32">
        <f t="shared" si="1549"/>
        <v>0</v>
      </c>
      <c r="CF14443" s="32">
        <f t="shared" si="1550"/>
        <v>0</v>
      </c>
      <c r="CG14443" s="32" t="str">
        <f t="shared" si="1551"/>
        <v/>
      </c>
      <c r="CH14443" s="32">
        <v>438</v>
      </c>
      <c r="CI14443" s="32" t="s">
        <v>8</v>
      </c>
      <c r="CJ14443" s="32" t="str">
        <f t="shared" si="1552"/>
        <v/>
      </c>
      <c r="CK14443" s="32" t="str">
        <f t="shared" si="1553"/>
        <v/>
      </c>
      <c r="CL14443" s="32" t="str">
        <f t="shared" si="1554"/>
        <v/>
      </c>
      <c r="CM14443" s="32" t="str">
        <f t="shared" si="1555"/>
        <v/>
      </c>
      <c r="CN14443" s="32" t="str">
        <f t="shared" si="1556"/>
        <v/>
      </c>
    </row>
    <row r="14444" spans="71:92" x14ac:dyDescent="0.3">
      <c r="BS14444" s="32" t="str">
        <f>IF(Kiadasi_kiseroiv!$K$2=BT14444,BV14444,"")</f>
        <v/>
      </c>
      <c r="BT14444" s="34" t="str">
        <f t="shared" si="1543"/>
        <v/>
      </c>
      <c r="BU14444" s="32" t="str">
        <f t="shared" si="1544"/>
        <v/>
      </c>
      <c r="BV14444" s="32" t="str">
        <f t="shared" si="1557"/>
        <v/>
      </c>
      <c r="BW14444" s="32" t="str">
        <f t="shared" si="1558"/>
        <v/>
      </c>
      <c r="BX14444" s="32" t="str">
        <f t="shared" si="1545"/>
        <v/>
      </c>
      <c r="BY14444" s="32" t="str">
        <f t="shared" si="1546"/>
        <v/>
      </c>
      <c r="BZ14444" s="32" t="str">
        <f t="shared" si="1559"/>
        <v/>
      </c>
      <c r="CA14444" s="32" t="str">
        <f t="shared" si="1560"/>
        <v/>
      </c>
      <c r="CB14444" s="33">
        <f>IF(COUNTIF($CD$7:CD14444,CD14444)=1,CD14444,CD14444+COUNTIF($CD$6:CD14443,CD14444))</f>
        <v>60578</v>
      </c>
      <c r="CC14444" s="34">
        <f t="shared" si="1547"/>
        <v>55153</v>
      </c>
      <c r="CD14444" s="32">
        <f t="shared" si="1548"/>
        <v>55153</v>
      </c>
      <c r="CE14444" s="32">
        <f t="shared" si="1549"/>
        <v>0</v>
      </c>
      <c r="CF14444" s="32">
        <f t="shared" si="1550"/>
        <v>0</v>
      </c>
      <c r="CG14444" s="32" t="str">
        <f t="shared" si="1551"/>
        <v/>
      </c>
      <c r="CH14444" s="32">
        <v>439</v>
      </c>
      <c r="CI14444" s="32" t="s">
        <v>8</v>
      </c>
      <c r="CJ14444" s="32" t="str">
        <f t="shared" si="1552"/>
        <v/>
      </c>
      <c r="CK14444" s="32" t="str">
        <f t="shared" si="1553"/>
        <v/>
      </c>
      <c r="CL14444" s="32" t="str">
        <f t="shared" si="1554"/>
        <v/>
      </c>
      <c r="CM14444" s="32" t="str">
        <f t="shared" si="1555"/>
        <v/>
      </c>
      <c r="CN14444" s="32" t="str">
        <f t="shared" si="1556"/>
        <v/>
      </c>
    </row>
    <row r="14445" spans="71:92" x14ac:dyDescent="0.3">
      <c r="BS14445" s="32" t="str">
        <f>IF(Kiadasi_kiseroiv!$K$2=BT14445,BV14445,"")</f>
        <v/>
      </c>
      <c r="BT14445" s="34" t="str">
        <f t="shared" si="1543"/>
        <v/>
      </c>
      <c r="BU14445" s="32" t="str">
        <f t="shared" si="1544"/>
        <v/>
      </c>
      <c r="BV14445" s="32" t="str">
        <f t="shared" si="1557"/>
        <v/>
      </c>
      <c r="BW14445" s="32" t="str">
        <f t="shared" si="1558"/>
        <v/>
      </c>
      <c r="BX14445" s="32" t="str">
        <f t="shared" si="1545"/>
        <v/>
      </c>
      <c r="BY14445" s="32" t="str">
        <f t="shared" si="1546"/>
        <v/>
      </c>
      <c r="BZ14445" s="32" t="str">
        <f t="shared" si="1559"/>
        <v/>
      </c>
      <c r="CA14445" s="32" t="str">
        <f t="shared" si="1560"/>
        <v/>
      </c>
      <c r="CB14445" s="33">
        <f>IF(COUNTIF($CD$7:CD14445,CD14445)=1,CD14445,CD14445+COUNTIF($CD$6:CD14444,CD14445))</f>
        <v>60579</v>
      </c>
      <c r="CC14445" s="34">
        <f t="shared" si="1547"/>
        <v>55153</v>
      </c>
      <c r="CD14445" s="32">
        <f t="shared" si="1548"/>
        <v>55153</v>
      </c>
      <c r="CE14445" s="32">
        <f t="shared" si="1549"/>
        <v>0</v>
      </c>
      <c r="CF14445" s="32">
        <f t="shared" si="1550"/>
        <v>0</v>
      </c>
      <c r="CG14445" s="32" t="str">
        <f t="shared" si="1551"/>
        <v/>
      </c>
      <c r="CH14445" s="32">
        <v>440</v>
      </c>
      <c r="CI14445" s="32" t="s">
        <v>8</v>
      </c>
      <c r="CJ14445" s="32" t="str">
        <f t="shared" si="1552"/>
        <v/>
      </c>
      <c r="CK14445" s="32" t="str">
        <f t="shared" si="1553"/>
        <v/>
      </c>
      <c r="CL14445" s="32" t="str">
        <f t="shared" si="1554"/>
        <v/>
      </c>
      <c r="CM14445" s="32" t="str">
        <f t="shared" si="1555"/>
        <v/>
      </c>
      <c r="CN14445" s="32" t="str">
        <f t="shared" si="1556"/>
        <v/>
      </c>
    </row>
    <row r="14446" spans="71:92" x14ac:dyDescent="0.3">
      <c r="BS14446" s="32" t="str">
        <f>IF(Kiadasi_kiseroiv!$K$2=BT14446,BV14446,"")</f>
        <v/>
      </c>
      <c r="BT14446" s="34" t="str">
        <f t="shared" si="1543"/>
        <v/>
      </c>
      <c r="BU14446" s="32" t="str">
        <f t="shared" si="1544"/>
        <v/>
      </c>
      <c r="BV14446" s="32" t="str">
        <f t="shared" si="1557"/>
        <v/>
      </c>
      <c r="BW14446" s="32" t="str">
        <f t="shared" si="1558"/>
        <v/>
      </c>
      <c r="BX14446" s="32" t="str">
        <f t="shared" si="1545"/>
        <v/>
      </c>
      <c r="BY14446" s="32" t="str">
        <f t="shared" si="1546"/>
        <v/>
      </c>
      <c r="BZ14446" s="32" t="str">
        <f t="shared" si="1559"/>
        <v/>
      </c>
      <c r="CA14446" s="32" t="str">
        <f t="shared" si="1560"/>
        <v/>
      </c>
      <c r="CB14446" s="33">
        <f>IF(COUNTIF($CD$7:CD14446,CD14446)=1,CD14446,CD14446+COUNTIF($CD$6:CD14445,CD14446))</f>
        <v>60580</v>
      </c>
      <c r="CC14446" s="34">
        <f t="shared" si="1547"/>
        <v>55153</v>
      </c>
      <c r="CD14446" s="32">
        <f t="shared" si="1548"/>
        <v>55153</v>
      </c>
      <c r="CE14446" s="32">
        <f t="shared" si="1549"/>
        <v>0</v>
      </c>
      <c r="CF14446" s="32">
        <f t="shared" si="1550"/>
        <v>0</v>
      </c>
      <c r="CG14446" s="32" t="str">
        <f t="shared" si="1551"/>
        <v/>
      </c>
      <c r="CH14446" s="32">
        <v>441</v>
      </c>
      <c r="CI14446" s="32" t="s">
        <v>8</v>
      </c>
      <c r="CJ14446" s="32" t="str">
        <f t="shared" si="1552"/>
        <v/>
      </c>
      <c r="CK14446" s="32" t="str">
        <f t="shared" si="1553"/>
        <v/>
      </c>
      <c r="CL14446" s="32" t="str">
        <f t="shared" si="1554"/>
        <v/>
      </c>
      <c r="CM14446" s="32" t="str">
        <f t="shared" si="1555"/>
        <v/>
      </c>
      <c r="CN14446" s="32" t="str">
        <f t="shared" si="1556"/>
        <v/>
      </c>
    </row>
    <row r="14447" spans="71:92" x14ac:dyDescent="0.3">
      <c r="BS14447" s="32" t="str">
        <f>IF(Kiadasi_kiseroiv!$K$2=BT14447,BV14447,"")</f>
        <v/>
      </c>
      <c r="BT14447" s="34" t="str">
        <f t="shared" si="1543"/>
        <v/>
      </c>
      <c r="BU14447" s="32" t="str">
        <f t="shared" si="1544"/>
        <v/>
      </c>
      <c r="BV14447" s="32" t="str">
        <f t="shared" si="1557"/>
        <v/>
      </c>
      <c r="BW14447" s="32" t="str">
        <f t="shared" si="1558"/>
        <v/>
      </c>
      <c r="BX14447" s="32" t="str">
        <f t="shared" si="1545"/>
        <v/>
      </c>
      <c r="BY14447" s="32" t="str">
        <f t="shared" si="1546"/>
        <v/>
      </c>
      <c r="BZ14447" s="32" t="str">
        <f t="shared" si="1559"/>
        <v/>
      </c>
      <c r="CA14447" s="32" t="str">
        <f t="shared" si="1560"/>
        <v/>
      </c>
      <c r="CB14447" s="33">
        <f>IF(COUNTIF($CD$7:CD14447,CD14447)=1,CD14447,CD14447+COUNTIF($CD$6:CD14446,CD14447))</f>
        <v>60581</v>
      </c>
      <c r="CC14447" s="34">
        <f t="shared" si="1547"/>
        <v>55153</v>
      </c>
      <c r="CD14447" s="32">
        <f t="shared" si="1548"/>
        <v>55153</v>
      </c>
      <c r="CE14447" s="32">
        <f t="shared" si="1549"/>
        <v>0</v>
      </c>
      <c r="CF14447" s="32">
        <f t="shared" si="1550"/>
        <v>0</v>
      </c>
      <c r="CG14447" s="32" t="str">
        <f t="shared" si="1551"/>
        <v/>
      </c>
      <c r="CH14447" s="32">
        <v>442</v>
      </c>
      <c r="CI14447" s="32" t="s">
        <v>8</v>
      </c>
      <c r="CJ14447" s="32" t="str">
        <f t="shared" si="1552"/>
        <v/>
      </c>
      <c r="CK14447" s="32" t="str">
        <f t="shared" si="1553"/>
        <v/>
      </c>
      <c r="CL14447" s="32" t="str">
        <f t="shared" si="1554"/>
        <v/>
      </c>
      <c r="CM14447" s="32" t="str">
        <f t="shared" si="1555"/>
        <v/>
      </c>
      <c r="CN14447" s="32" t="str">
        <f t="shared" si="1556"/>
        <v/>
      </c>
    </row>
    <row r="14448" spans="71:92" x14ac:dyDescent="0.3">
      <c r="BS14448" s="32" t="str">
        <f>IF(Kiadasi_kiseroiv!$K$2=BT14448,BV14448,"")</f>
        <v/>
      </c>
      <c r="BT14448" s="34" t="str">
        <f t="shared" si="1543"/>
        <v/>
      </c>
      <c r="BU14448" s="32" t="str">
        <f t="shared" si="1544"/>
        <v/>
      </c>
      <c r="BV14448" s="32" t="str">
        <f t="shared" si="1557"/>
        <v/>
      </c>
      <c r="BW14448" s="32" t="str">
        <f t="shared" si="1558"/>
        <v/>
      </c>
      <c r="BX14448" s="32" t="str">
        <f t="shared" si="1545"/>
        <v/>
      </c>
      <c r="BY14448" s="32" t="str">
        <f t="shared" si="1546"/>
        <v/>
      </c>
      <c r="BZ14448" s="32" t="str">
        <f t="shared" si="1559"/>
        <v/>
      </c>
      <c r="CA14448" s="32" t="str">
        <f t="shared" si="1560"/>
        <v/>
      </c>
      <c r="CB14448" s="33">
        <f>IF(COUNTIF($CD$7:CD14448,CD14448)=1,CD14448,CD14448+COUNTIF($CD$6:CD14447,CD14448))</f>
        <v>60582</v>
      </c>
      <c r="CC14448" s="34">
        <f t="shared" si="1547"/>
        <v>55153</v>
      </c>
      <c r="CD14448" s="32">
        <f t="shared" si="1548"/>
        <v>55153</v>
      </c>
      <c r="CE14448" s="32">
        <f t="shared" si="1549"/>
        <v>0</v>
      </c>
      <c r="CF14448" s="32">
        <f t="shared" si="1550"/>
        <v>0</v>
      </c>
      <c r="CG14448" s="32" t="str">
        <f t="shared" si="1551"/>
        <v/>
      </c>
      <c r="CH14448" s="32">
        <v>443</v>
      </c>
      <c r="CI14448" s="32" t="s">
        <v>8</v>
      </c>
      <c r="CJ14448" s="32" t="str">
        <f t="shared" si="1552"/>
        <v/>
      </c>
      <c r="CK14448" s="32" t="str">
        <f t="shared" si="1553"/>
        <v/>
      </c>
      <c r="CL14448" s="32" t="str">
        <f t="shared" si="1554"/>
        <v/>
      </c>
      <c r="CM14448" s="32" t="str">
        <f t="shared" si="1555"/>
        <v/>
      </c>
      <c r="CN14448" s="32" t="str">
        <f t="shared" si="1556"/>
        <v/>
      </c>
    </row>
    <row r="14449" spans="71:92" x14ac:dyDescent="0.3">
      <c r="BS14449" s="32" t="str">
        <f>IF(Kiadasi_kiseroiv!$K$2=BT14449,BV14449,"")</f>
        <v/>
      </c>
      <c r="BT14449" s="34" t="str">
        <f t="shared" si="1543"/>
        <v/>
      </c>
      <c r="BU14449" s="32" t="str">
        <f t="shared" si="1544"/>
        <v/>
      </c>
      <c r="BV14449" s="32" t="str">
        <f t="shared" si="1557"/>
        <v/>
      </c>
      <c r="BW14449" s="32" t="str">
        <f t="shared" si="1558"/>
        <v/>
      </c>
      <c r="BX14449" s="32" t="str">
        <f t="shared" si="1545"/>
        <v/>
      </c>
      <c r="BY14449" s="32" t="str">
        <f t="shared" si="1546"/>
        <v/>
      </c>
      <c r="BZ14449" s="32" t="str">
        <f t="shared" si="1559"/>
        <v/>
      </c>
      <c r="CA14449" s="32" t="str">
        <f t="shared" si="1560"/>
        <v/>
      </c>
      <c r="CB14449" s="33">
        <f>IF(COUNTIF($CD$7:CD14449,CD14449)=1,CD14449,CD14449+COUNTIF($CD$6:CD14448,CD14449))</f>
        <v>60583</v>
      </c>
      <c r="CC14449" s="34">
        <f t="shared" si="1547"/>
        <v>55153</v>
      </c>
      <c r="CD14449" s="32">
        <f t="shared" si="1548"/>
        <v>55153</v>
      </c>
      <c r="CE14449" s="32">
        <f t="shared" si="1549"/>
        <v>0</v>
      </c>
      <c r="CF14449" s="32">
        <f t="shared" si="1550"/>
        <v>0</v>
      </c>
      <c r="CG14449" s="32" t="str">
        <f t="shared" si="1551"/>
        <v/>
      </c>
      <c r="CH14449" s="32">
        <v>444</v>
      </c>
      <c r="CI14449" s="32" t="s">
        <v>8</v>
      </c>
      <c r="CJ14449" s="32" t="str">
        <f t="shared" si="1552"/>
        <v/>
      </c>
      <c r="CK14449" s="32" t="str">
        <f t="shared" si="1553"/>
        <v/>
      </c>
      <c r="CL14449" s="32" t="str">
        <f t="shared" si="1554"/>
        <v/>
      </c>
      <c r="CM14449" s="32" t="str">
        <f t="shared" si="1555"/>
        <v/>
      </c>
      <c r="CN14449" s="32" t="str">
        <f t="shared" si="1556"/>
        <v/>
      </c>
    </row>
    <row r="14450" spans="71:92" x14ac:dyDescent="0.3">
      <c r="BS14450" s="32" t="str">
        <f>IF(Kiadasi_kiseroiv!$K$2=BT14450,BV14450,"")</f>
        <v/>
      </c>
      <c r="BT14450" s="34" t="str">
        <f t="shared" si="1543"/>
        <v/>
      </c>
      <c r="BU14450" s="32" t="str">
        <f t="shared" si="1544"/>
        <v/>
      </c>
      <c r="BV14450" s="32" t="str">
        <f t="shared" si="1557"/>
        <v/>
      </c>
      <c r="BW14450" s="32" t="str">
        <f t="shared" si="1558"/>
        <v/>
      </c>
      <c r="BX14450" s="32" t="str">
        <f t="shared" si="1545"/>
        <v/>
      </c>
      <c r="BY14450" s="32" t="str">
        <f t="shared" si="1546"/>
        <v/>
      </c>
      <c r="BZ14450" s="32" t="str">
        <f t="shared" si="1559"/>
        <v/>
      </c>
      <c r="CA14450" s="32" t="str">
        <f t="shared" si="1560"/>
        <v/>
      </c>
      <c r="CB14450" s="33">
        <f>IF(COUNTIF($CD$7:CD14450,CD14450)=1,CD14450,CD14450+COUNTIF($CD$6:CD14449,CD14450))</f>
        <v>60584</v>
      </c>
      <c r="CC14450" s="34">
        <f t="shared" si="1547"/>
        <v>55153</v>
      </c>
      <c r="CD14450" s="32">
        <f t="shared" si="1548"/>
        <v>55153</v>
      </c>
      <c r="CE14450" s="32">
        <f t="shared" si="1549"/>
        <v>0</v>
      </c>
      <c r="CF14450" s="32">
        <f t="shared" si="1550"/>
        <v>0</v>
      </c>
      <c r="CG14450" s="32" t="str">
        <f t="shared" si="1551"/>
        <v/>
      </c>
      <c r="CH14450" s="32">
        <v>445</v>
      </c>
      <c r="CI14450" s="32" t="s">
        <v>8</v>
      </c>
      <c r="CJ14450" s="32" t="str">
        <f t="shared" si="1552"/>
        <v/>
      </c>
      <c r="CK14450" s="32" t="str">
        <f t="shared" si="1553"/>
        <v/>
      </c>
      <c r="CL14450" s="32" t="str">
        <f t="shared" si="1554"/>
        <v/>
      </c>
      <c r="CM14450" s="32" t="str">
        <f t="shared" si="1555"/>
        <v/>
      </c>
      <c r="CN14450" s="32" t="str">
        <f t="shared" si="1556"/>
        <v/>
      </c>
    </row>
    <row r="14451" spans="71:92" x14ac:dyDescent="0.3">
      <c r="BS14451" s="32" t="str">
        <f>IF(Kiadasi_kiseroiv!$K$2=BT14451,BV14451,"")</f>
        <v/>
      </c>
      <c r="BT14451" s="34" t="str">
        <f t="shared" si="1543"/>
        <v/>
      </c>
      <c r="BU14451" s="32" t="str">
        <f t="shared" si="1544"/>
        <v/>
      </c>
      <c r="BV14451" s="32" t="str">
        <f t="shared" si="1557"/>
        <v/>
      </c>
      <c r="BW14451" s="32" t="str">
        <f t="shared" si="1558"/>
        <v/>
      </c>
      <c r="BX14451" s="32" t="str">
        <f t="shared" si="1545"/>
        <v/>
      </c>
      <c r="BY14451" s="32" t="str">
        <f t="shared" si="1546"/>
        <v/>
      </c>
      <c r="BZ14451" s="32" t="str">
        <f t="shared" si="1559"/>
        <v/>
      </c>
      <c r="CA14451" s="32" t="str">
        <f t="shared" si="1560"/>
        <v/>
      </c>
      <c r="CB14451" s="33">
        <f>IF(COUNTIF($CD$7:CD14451,CD14451)=1,CD14451,CD14451+COUNTIF($CD$6:CD14450,CD14451))</f>
        <v>60585</v>
      </c>
      <c r="CC14451" s="34">
        <f t="shared" si="1547"/>
        <v>55153</v>
      </c>
      <c r="CD14451" s="32">
        <f t="shared" si="1548"/>
        <v>55153</v>
      </c>
      <c r="CE14451" s="32">
        <f t="shared" si="1549"/>
        <v>0</v>
      </c>
      <c r="CF14451" s="32">
        <f t="shared" si="1550"/>
        <v>0</v>
      </c>
      <c r="CG14451" s="32" t="str">
        <f t="shared" si="1551"/>
        <v/>
      </c>
      <c r="CH14451" s="32">
        <v>446</v>
      </c>
      <c r="CI14451" s="32" t="s">
        <v>8</v>
      </c>
      <c r="CJ14451" s="32" t="str">
        <f t="shared" si="1552"/>
        <v/>
      </c>
      <c r="CK14451" s="32" t="str">
        <f t="shared" si="1553"/>
        <v/>
      </c>
      <c r="CL14451" s="32" t="str">
        <f t="shared" si="1554"/>
        <v/>
      </c>
      <c r="CM14451" s="32" t="str">
        <f t="shared" si="1555"/>
        <v/>
      </c>
      <c r="CN14451" s="32" t="str">
        <f t="shared" si="1556"/>
        <v/>
      </c>
    </row>
    <row r="14452" spans="71:92" x14ac:dyDescent="0.3">
      <c r="BS14452" s="32" t="str">
        <f>IF(Kiadasi_kiseroiv!$K$2=BT14452,BV14452,"")</f>
        <v/>
      </c>
      <c r="BT14452" s="34" t="str">
        <f t="shared" si="1543"/>
        <v/>
      </c>
      <c r="BU14452" s="32" t="str">
        <f t="shared" si="1544"/>
        <v/>
      </c>
      <c r="BV14452" s="32" t="str">
        <f t="shared" si="1557"/>
        <v/>
      </c>
      <c r="BW14452" s="32" t="str">
        <f t="shared" si="1558"/>
        <v/>
      </c>
      <c r="BX14452" s="32" t="str">
        <f t="shared" si="1545"/>
        <v/>
      </c>
      <c r="BY14452" s="32" t="str">
        <f t="shared" si="1546"/>
        <v/>
      </c>
      <c r="BZ14452" s="32" t="str">
        <f t="shared" si="1559"/>
        <v/>
      </c>
      <c r="CA14452" s="32" t="str">
        <f t="shared" si="1560"/>
        <v/>
      </c>
      <c r="CB14452" s="33">
        <f>IF(COUNTIF($CD$7:CD14452,CD14452)=1,CD14452,CD14452+COUNTIF($CD$6:CD14451,CD14452))</f>
        <v>60586</v>
      </c>
      <c r="CC14452" s="34">
        <f t="shared" si="1547"/>
        <v>55153</v>
      </c>
      <c r="CD14452" s="32">
        <f t="shared" si="1548"/>
        <v>55153</v>
      </c>
      <c r="CE14452" s="32">
        <f t="shared" si="1549"/>
        <v>0</v>
      </c>
      <c r="CF14452" s="32">
        <f t="shared" si="1550"/>
        <v>0</v>
      </c>
      <c r="CG14452" s="32" t="str">
        <f t="shared" si="1551"/>
        <v/>
      </c>
      <c r="CH14452" s="32">
        <v>447</v>
      </c>
      <c r="CI14452" s="32" t="s">
        <v>8</v>
      </c>
      <c r="CJ14452" s="32" t="str">
        <f t="shared" si="1552"/>
        <v/>
      </c>
      <c r="CK14452" s="32" t="str">
        <f t="shared" si="1553"/>
        <v/>
      </c>
      <c r="CL14452" s="32" t="str">
        <f t="shared" si="1554"/>
        <v/>
      </c>
      <c r="CM14452" s="32" t="str">
        <f t="shared" si="1555"/>
        <v/>
      </c>
      <c r="CN14452" s="32" t="str">
        <f t="shared" si="1556"/>
        <v/>
      </c>
    </row>
    <row r="14453" spans="71:92" x14ac:dyDescent="0.3">
      <c r="BS14453" s="32" t="str">
        <f>IF(Kiadasi_kiseroiv!$K$2=BT14453,BV14453,"")</f>
        <v/>
      </c>
      <c r="BT14453" s="34" t="str">
        <f t="shared" si="1543"/>
        <v/>
      </c>
      <c r="BU14453" s="32" t="str">
        <f t="shared" si="1544"/>
        <v/>
      </c>
      <c r="BV14453" s="32" t="str">
        <f t="shared" si="1557"/>
        <v/>
      </c>
      <c r="BW14453" s="32" t="str">
        <f t="shared" si="1558"/>
        <v/>
      </c>
      <c r="BX14453" s="32" t="str">
        <f t="shared" si="1545"/>
        <v/>
      </c>
      <c r="BY14453" s="32" t="str">
        <f t="shared" si="1546"/>
        <v/>
      </c>
      <c r="BZ14453" s="32" t="str">
        <f t="shared" si="1559"/>
        <v/>
      </c>
      <c r="CA14453" s="32" t="str">
        <f t="shared" si="1560"/>
        <v/>
      </c>
      <c r="CB14453" s="33">
        <f>IF(COUNTIF($CD$7:CD14453,CD14453)=1,CD14453,CD14453+COUNTIF($CD$6:CD14452,CD14453))</f>
        <v>60587</v>
      </c>
      <c r="CC14453" s="34">
        <f t="shared" si="1547"/>
        <v>55153</v>
      </c>
      <c r="CD14453" s="32">
        <f t="shared" si="1548"/>
        <v>55153</v>
      </c>
      <c r="CE14453" s="32">
        <f t="shared" si="1549"/>
        <v>0</v>
      </c>
      <c r="CF14453" s="32">
        <f t="shared" si="1550"/>
        <v>0</v>
      </c>
      <c r="CG14453" s="32" t="str">
        <f t="shared" si="1551"/>
        <v/>
      </c>
      <c r="CH14453" s="32">
        <v>448</v>
      </c>
      <c r="CI14453" s="32" t="s">
        <v>8</v>
      </c>
      <c r="CJ14453" s="32" t="str">
        <f t="shared" si="1552"/>
        <v/>
      </c>
      <c r="CK14453" s="32" t="str">
        <f t="shared" si="1553"/>
        <v/>
      </c>
      <c r="CL14453" s="32" t="str">
        <f t="shared" si="1554"/>
        <v/>
      </c>
      <c r="CM14453" s="32" t="str">
        <f t="shared" si="1555"/>
        <v/>
      </c>
      <c r="CN14453" s="32" t="str">
        <f t="shared" si="1556"/>
        <v/>
      </c>
    </row>
    <row r="14454" spans="71:92" x14ac:dyDescent="0.3">
      <c r="BS14454" s="32" t="str">
        <f>IF(Kiadasi_kiseroiv!$K$2=BT14454,BV14454,"")</f>
        <v/>
      </c>
      <c r="BT14454" s="34" t="str">
        <f t="shared" si="1543"/>
        <v/>
      </c>
      <c r="BU14454" s="32" t="str">
        <f t="shared" si="1544"/>
        <v/>
      </c>
      <c r="BV14454" s="32" t="str">
        <f t="shared" si="1557"/>
        <v/>
      </c>
      <c r="BW14454" s="32" t="str">
        <f t="shared" si="1558"/>
        <v/>
      </c>
      <c r="BX14454" s="32" t="str">
        <f t="shared" si="1545"/>
        <v/>
      </c>
      <c r="BY14454" s="32" t="str">
        <f t="shared" si="1546"/>
        <v/>
      </c>
      <c r="BZ14454" s="32" t="str">
        <f t="shared" si="1559"/>
        <v/>
      </c>
      <c r="CA14454" s="32" t="str">
        <f t="shared" si="1560"/>
        <v/>
      </c>
      <c r="CB14454" s="33">
        <f>IF(COUNTIF($CD$7:CD14454,CD14454)=1,CD14454,CD14454+COUNTIF($CD$6:CD14453,CD14454))</f>
        <v>60588</v>
      </c>
      <c r="CC14454" s="34">
        <f t="shared" si="1547"/>
        <v>55153</v>
      </c>
      <c r="CD14454" s="32">
        <f t="shared" si="1548"/>
        <v>55153</v>
      </c>
      <c r="CE14454" s="32">
        <f t="shared" si="1549"/>
        <v>0</v>
      </c>
      <c r="CF14454" s="32">
        <f t="shared" si="1550"/>
        <v>0</v>
      </c>
      <c r="CG14454" s="32" t="str">
        <f t="shared" si="1551"/>
        <v/>
      </c>
      <c r="CH14454" s="32">
        <v>449</v>
      </c>
      <c r="CI14454" s="32" t="s">
        <v>8</v>
      </c>
      <c r="CJ14454" s="32" t="str">
        <f t="shared" si="1552"/>
        <v/>
      </c>
      <c r="CK14454" s="32" t="str">
        <f t="shared" si="1553"/>
        <v/>
      </c>
      <c r="CL14454" s="32" t="str">
        <f t="shared" si="1554"/>
        <v/>
      </c>
      <c r="CM14454" s="32" t="str">
        <f t="shared" si="1555"/>
        <v/>
      </c>
      <c r="CN14454" s="32" t="str">
        <f t="shared" si="1556"/>
        <v/>
      </c>
    </row>
    <row r="14455" spans="71:92" x14ac:dyDescent="0.3">
      <c r="BS14455" s="32" t="str">
        <f>IF(Kiadasi_kiseroiv!$K$2=BT14455,BV14455,"")</f>
        <v/>
      </c>
      <c r="BT14455" s="34" t="str">
        <f t="shared" ref="BT14455:BT14500" si="1561">IF(AND($BT$4=CI14455,BU14455&lt;&gt;""),CC14455,"")</f>
        <v/>
      </c>
      <c r="BU14455" s="32" t="str">
        <f t="shared" ref="BU14455:BU14500" si="1562">IF(AND($BU$1=CI14455,ISERROR(VLOOKUP(CG14455,Kisiv,2,FALSE))=FALSE),CB14455,"")</f>
        <v/>
      </c>
      <c r="BV14455" s="32" t="str">
        <f t="shared" si="1557"/>
        <v/>
      </c>
      <c r="BW14455" s="32" t="str">
        <f t="shared" si="1558"/>
        <v/>
      </c>
      <c r="BX14455" s="32" t="str">
        <f t="shared" ref="BX14455:BX14500" si="1563">IF(AND(OR($BX$1=0,$BX$1=CG14455),OR($BX$2=0,IF(ISERROR(SEARCH($BX$2,CJ14455&amp;CK14455&amp;CL14455,1)),FALSE,TRUE))),CB14455,"")</f>
        <v/>
      </c>
      <c r="BY14455" s="32" t="str">
        <f t="shared" ref="BY14455:BY14500" si="1564">IF(AND(BX14455&lt;&gt;"",CC14455&lt;&gt;$CD$2),RANK(BX14455,$BX$7:$BX$33000,1),"")</f>
        <v/>
      </c>
      <c r="BZ14455" s="32" t="str">
        <f t="shared" si="1559"/>
        <v/>
      </c>
      <c r="CA14455" s="32" t="str">
        <f t="shared" si="1560"/>
        <v/>
      </c>
      <c r="CB14455" s="33">
        <f>IF(COUNTIF($CD$7:CD14455,CD14455)=1,CD14455,CD14455+COUNTIF($CD$6:CD14454,CD14455))</f>
        <v>60589</v>
      </c>
      <c r="CC14455" s="34">
        <f t="shared" ref="CC14455:CC14500" si="1565">IF(INDEX(bb,CH14455,1)&lt;&gt;1,INDEX(bb,CH14455,1),$CD$2)</f>
        <v>55153</v>
      </c>
      <c r="CD14455" s="32">
        <f t="shared" ref="CD14455:CD14500" si="1566">IF(CC14455&lt;&gt;$CD$2,RANK(CC14455,$CC$7:$CC$33000,1),$CD$2)</f>
        <v>55153</v>
      </c>
      <c r="CE14455" s="32">
        <f t="shared" ref="CE14455:CE14500" si="1567">INDEX(bb,CH14455,6)</f>
        <v>0</v>
      </c>
      <c r="CF14455" s="32">
        <f t="shared" ref="CF14455:CF14500" si="1568">INDEX(bb,CH14455,8)</f>
        <v>0</v>
      </c>
      <c r="CG14455" s="32" t="str">
        <f t="shared" ref="CG14455:CG14500" si="1569">INDEX(bb,CH14455,7)&amp;INDEX(bb,CH14455,9)</f>
        <v/>
      </c>
      <c r="CH14455" s="32">
        <v>450</v>
      </c>
      <c r="CI14455" s="32" t="s">
        <v>8</v>
      </c>
      <c r="CJ14455" s="32" t="str">
        <f t="shared" ref="CJ14455:CJ14500" si="1570">IF(INDEX(bb,CH14455,5)&lt;&gt;0,INDEX(bb,CH14455,5),"")</f>
        <v/>
      </c>
      <c r="CK14455" s="32" t="str">
        <f t="shared" ref="CK14455:CK14500" si="1571">IF(INDEX(bb,CH14455,10)&lt;&gt;0,INDEX(bb,CH14455,10),"")</f>
        <v/>
      </c>
      <c r="CL14455" s="32" t="str">
        <f t="shared" ref="CL14455:CL14500" si="1572">IF(INDEX(bb,CH14455,11)&lt;&gt;0,INDEX(bb,CH14455,11),"")</f>
        <v/>
      </c>
      <c r="CM14455" s="32" t="str">
        <f t="shared" ref="CM14455:CM14500" si="1573">IF(INDEX(bb,CH14455,4)&lt;&gt;0,INDEX(bb,CH14455,4),"")</f>
        <v/>
      </c>
      <c r="CN14455" s="32" t="str">
        <f t="shared" ref="CN14455:CN14500" si="1574">IF(INDEX(bb,CH14455,3)&lt;&gt;0,INDEX(bb,CH14455,3),"")</f>
        <v/>
      </c>
    </row>
    <row r="14456" spans="71:92" x14ac:dyDescent="0.3">
      <c r="BS14456" s="32" t="str">
        <f>IF(Kiadasi_kiseroiv!$K$2=BT14456,BV14456,"")</f>
        <v/>
      </c>
      <c r="BT14456" s="34" t="str">
        <f t="shared" si="1561"/>
        <v/>
      </c>
      <c r="BU14456" s="32" t="str">
        <f t="shared" si="1562"/>
        <v/>
      </c>
      <c r="BV14456" s="32" t="str">
        <f t="shared" ref="BV14456:BV14500" si="1575">IF(BU14456&lt;&gt;"",RANK(BU14456,$BU$7:$BU$33000,1),"")</f>
        <v/>
      </c>
      <c r="BW14456" s="32" t="str">
        <f t="shared" ref="BW14456:BW14500" si="1576">IF(CC14456&lt;min,$BW$2,IF(CC14456&lt;=max,CG14456,""))</f>
        <v/>
      </c>
      <c r="BX14456" s="32" t="str">
        <f t="shared" si="1563"/>
        <v/>
      </c>
      <c r="BY14456" s="32" t="str">
        <f t="shared" si="1564"/>
        <v/>
      </c>
      <c r="BZ14456" s="32" t="str">
        <f t="shared" ref="BZ14456:BZ14500" si="1577">IF(AND(CC14456&lt;$BZ$2,CI14456=$BZ$4),$BZ$5,IF(AND(CC14456&lt;=$BZ$3,CI14456=$BZ$4),CB14456,""))</f>
        <v/>
      </c>
      <c r="CA14456" s="32" t="str">
        <f t="shared" ref="CA14456:CA14500" si="1578">IF(AND(BZ14456&lt;&gt;"",BZ14456&lt;&gt;$BZ$5),RANK(BZ14456,$BZ$7:$BZ$33000,1),"")</f>
        <v/>
      </c>
      <c r="CB14456" s="33">
        <f>IF(COUNTIF($CD$7:CD14456,CD14456)=1,CD14456,CD14456+COUNTIF($CD$6:CD14455,CD14456))</f>
        <v>60590</v>
      </c>
      <c r="CC14456" s="34">
        <f t="shared" si="1565"/>
        <v>55153</v>
      </c>
      <c r="CD14456" s="32">
        <f t="shared" si="1566"/>
        <v>55153</v>
      </c>
      <c r="CE14456" s="32">
        <f t="shared" si="1567"/>
        <v>0</v>
      </c>
      <c r="CF14456" s="32">
        <f t="shared" si="1568"/>
        <v>0</v>
      </c>
      <c r="CG14456" s="32" t="str">
        <f t="shared" si="1569"/>
        <v/>
      </c>
      <c r="CH14456" s="32">
        <v>451</v>
      </c>
      <c r="CI14456" s="32" t="s">
        <v>8</v>
      </c>
      <c r="CJ14456" s="32" t="str">
        <f t="shared" si="1570"/>
        <v/>
      </c>
      <c r="CK14456" s="32" t="str">
        <f t="shared" si="1571"/>
        <v/>
      </c>
      <c r="CL14456" s="32" t="str">
        <f t="shared" si="1572"/>
        <v/>
      </c>
      <c r="CM14456" s="32" t="str">
        <f t="shared" si="1573"/>
        <v/>
      </c>
      <c r="CN14456" s="32" t="str">
        <f t="shared" si="1574"/>
        <v/>
      </c>
    </row>
    <row r="14457" spans="71:92" x14ac:dyDescent="0.3">
      <c r="BS14457" s="32" t="str">
        <f>IF(Kiadasi_kiseroiv!$K$2=BT14457,BV14457,"")</f>
        <v/>
      </c>
      <c r="BT14457" s="34" t="str">
        <f t="shared" si="1561"/>
        <v/>
      </c>
      <c r="BU14457" s="32" t="str">
        <f t="shared" si="1562"/>
        <v/>
      </c>
      <c r="BV14457" s="32" t="str">
        <f t="shared" si="1575"/>
        <v/>
      </c>
      <c r="BW14457" s="32" t="str">
        <f t="shared" si="1576"/>
        <v/>
      </c>
      <c r="BX14457" s="32" t="str">
        <f t="shared" si="1563"/>
        <v/>
      </c>
      <c r="BY14457" s="32" t="str">
        <f t="shared" si="1564"/>
        <v/>
      </c>
      <c r="BZ14457" s="32" t="str">
        <f t="shared" si="1577"/>
        <v/>
      </c>
      <c r="CA14457" s="32" t="str">
        <f t="shared" si="1578"/>
        <v/>
      </c>
      <c r="CB14457" s="33">
        <f>IF(COUNTIF($CD$7:CD14457,CD14457)=1,CD14457,CD14457+COUNTIF($CD$6:CD14456,CD14457))</f>
        <v>60591</v>
      </c>
      <c r="CC14457" s="34">
        <f t="shared" si="1565"/>
        <v>55153</v>
      </c>
      <c r="CD14457" s="32">
        <f t="shared" si="1566"/>
        <v>55153</v>
      </c>
      <c r="CE14457" s="32">
        <f t="shared" si="1567"/>
        <v>0</v>
      </c>
      <c r="CF14457" s="32">
        <f t="shared" si="1568"/>
        <v>0</v>
      </c>
      <c r="CG14457" s="32" t="str">
        <f t="shared" si="1569"/>
        <v/>
      </c>
      <c r="CH14457" s="32">
        <v>452</v>
      </c>
      <c r="CI14457" s="32" t="s">
        <v>8</v>
      </c>
      <c r="CJ14457" s="32" t="str">
        <f t="shared" si="1570"/>
        <v/>
      </c>
      <c r="CK14457" s="32" t="str">
        <f t="shared" si="1571"/>
        <v/>
      </c>
      <c r="CL14457" s="32" t="str">
        <f t="shared" si="1572"/>
        <v/>
      </c>
      <c r="CM14457" s="32" t="str">
        <f t="shared" si="1573"/>
        <v/>
      </c>
      <c r="CN14457" s="32" t="str">
        <f t="shared" si="1574"/>
        <v/>
      </c>
    </row>
    <row r="14458" spans="71:92" x14ac:dyDescent="0.3">
      <c r="BS14458" s="32" t="str">
        <f>IF(Kiadasi_kiseroiv!$K$2=BT14458,BV14458,"")</f>
        <v/>
      </c>
      <c r="BT14458" s="34" t="str">
        <f t="shared" si="1561"/>
        <v/>
      </c>
      <c r="BU14458" s="32" t="str">
        <f t="shared" si="1562"/>
        <v/>
      </c>
      <c r="BV14458" s="32" t="str">
        <f t="shared" si="1575"/>
        <v/>
      </c>
      <c r="BW14458" s="32" t="str">
        <f t="shared" si="1576"/>
        <v/>
      </c>
      <c r="BX14458" s="32" t="str">
        <f t="shared" si="1563"/>
        <v/>
      </c>
      <c r="BY14458" s="32" t="str">
        <f t="shared" si="1564"/>
        <v/>
      </c>
      <c r="BZ14458" s="32" t="str">
        <f t="shared" si="1577"/>
        <v/>
      </c>
      <c r="CA14458" s="32" t="str">
        <f t="shared" si="1578"/>
        <v/>
      </c>
      <c r="CB14458" s="33">
        <f>IF(COUNTIF($CD$7:CD14458,CD14458)=1,CD14458,CD14458+COUNTIF($CD$6:CD14457,CD14458))</f>
        <v>60592</v>
      </c>
      <c r="CC14458" s="34">
        <f t="shared" si="1565"/>
        <v>55153</v>
      </c>
      <c r="CD14458" s="32">
        <f t="shared" si="1566"/>
        <v>55153</v>
      </c>
      <c r="CE14458" s="32">
        <f t="shared" si="1567"/>
        <v>0</v>
      </c>
      <c r="CF14458" s="32">
        <f t="shared" si="1568"/>
        <v>0</v>
      </c>
      <c r="CG14458" s="32" t="str">
        <f t="shared" si="1569"/>
        <v/>
      </c>
      <c r="CH14458" s="32">
        <v>453</v>
      </c>
      <c r="CI14458" s="32" t="s">
        <v>8</v>
      </c>
      <c r="CJ14458" s="32" t="str">
        <f t="shared" si="1570"/>
        <v/>
      </c>
      <c r="CK14458" s="32" t="str">
        <f t="shared" si="1571"/>
        <v/>
      </c>
      <c r="CL14458" s="32" t="str">
        <f t="shared" si="1572"/>
        <v/>
      </c>
      <c r="CM14458" s="32" t="str">
        <f t="shared" si="1573"/>
        <v/>
      </c>
      <c r="CN14458" s="32" t="str">
        <f t="shared" si="1574"/>
        <v/>
      </c>
    </row>
    <row r="14459" spans="71:92" x14ac:dyDescent="0.3">
      <c r="BS14459" s="32" t="str">
        <f>IF(Kiadasi_kiseroiv!$K$2=BT14459,BV14459,"")</f>
        <v/>
      </c>
      <c r="BT14459" s="34" t="str">
        <f t="shared" si="1561"/>
        <v/>
      </c>
      <c r="BU14459" s="32" t="str">
        <f t="shared" si="1562"/>
        <v/>
      </c>
      <c r="BV14459" s="32" t="str">
        <f t="shared" si="1575"/>
        <v/>
      </c>
      <c r="BW14459" s="32" t="str">
        <f t="shared" si="1576"/>
        <v/>
      </c>
      <c r="BX14459" s="32" t="str">
        <f t="shared" si="1563"/>
        <v/>
      </c>
      <c r="BY14459" s="32" t="str">
        <f t="shared" si="1564"/>
        <v/>
      </c>
      <c r="BZ14459" s="32" t="str">
        <f t="shared" si="1577"/>
        <v/>
      </c>
      <c r="CA14459" s="32" t="str">
        <f t="shared" si="1578"/>
        <v/>
      </c>
      <c r="CB14459" s="33">
        <f>IF(COUNTIF($CD$7:CD14459,CD14459)=1,CD14459,CD14459+COUNTIF($CD$6:CD14458,CD14459))</f>
        <v>60593</v>
      </c>
      <c r="CC14459" s="34">
        <f t="shared" si="1565"/>
        <v>55153</v>
      </c>
      <c r="CD14459" s="32">
        <f t="shared" si="1566"/>
        <v>55153</v>
      </c>
      <c r="CE14459" s="32">
        <f t="shared" si="1567"/>
        <v>0</v>
      </c>
      <c r="CF14459" s="32">
        <f t="shared" si="1568"/>
        <v>0</v>
      </c>
      <c r="CG14459" s="32" t="str">
        <f t="shared" si="1569"/>
        <v/>
      </c>
      <c r="CH14459" s="32">
        <v>454</v>
      </c>
      <c r="CI14459" s="32" t="s">
        <v>8</v>
      </c>
      <c r="CJ14459" s="32" t="str">
        <f t="shared" si="1570"/>
        <v/>
      </c>
      <c r="CK14459" s="32" t="str">
        <f t="shared" si="1571"/>
        <v/>
      </c>
      <c r="CL14459" s="32" t="str">
        <f t="shared" si="1572"/>
        <v/>
      </c>
      <c r="CM14459" s="32" t="str">
        <f t="shared" si="1573"/>
        <v/>
      </c>
      <c r="CN14459" s="32" t="str">
        <f t="shared" si="1574"/>
        <v/>
      </c>
    </row>
    <row r="14460" spans="71:92" x14ac:dyDescent="0.3">
      <c r="BS14460" s="32" t="str">
        <f>IF(Kiadasi_kiseroiv!$K$2=BT14460,BV14460,"")</f>
        <v/>
      </c>
      <c r="BT14460" s="34" t="str">
        <f t="shared" si="1561"/>
        <v/>
      </c>
      <c r="BU14460" s="32" t="str">
        <f t="shared" si="1562"/>
        <v/>
      </c>
      <c r="BV14460" s="32" t="str">
        <f t="shared" si="1575"/>
        <v/>
      </c>
      <c r="BW14460" s="32" t="str">
        <f t="shared" si="1576"/>
        <v/>
      </c>
      <c r="BX14460" s="32" t="str">
        <f t="shared" si="1563"/>
        <v/>
      </c>
      <c r="BY14460" s="32" t="str">
        <f t="shared" si="1564"/>
        <v/>
      </c>
      <c r="BZ14460" s="32" t="str">
        <f t="shared" si="1577"/>
        <v/>
      </c>
      <c r="CA14460" s="32" t="str">
        <f t="shared" si="1578"/>
        <v/>
      </c>
      <c r="CB14460" s="33">
        <f>IF(COUNTIF($CD$7:CD14460,CD14460)=1,CD14460,CD14460+COUNTIF($CD$6:CD14459,CD14460))</f>
        <v>60594</v>
      </c>
      <c r="CC14460" s="34">
        <f t="shared" si="1565"/>
        <v>55153</v>
      </c>
      <c r="CD14460" s="32">
        <f t="shared" si="1566"/>
        <v>55153</v>
      </c>
      <c r="CE14460" s="32">
        <f t="shared" si="1567"/>
        <v>0</v>
      </c>
      <c r="CF14460" s="32">
        <f t="shared" si="1568"/>
        <v>0</v>
      </c>
      <c r="CG14460" s="32" t="str">
        <f t="shared" si="1569"/>
        <v/>
      </c>
      <c r="CH14460" s="32">
        <v>455</v>
      </c>
      <c r="CI14460" s="32" t="s">
        <v>8</v>
      </c>
      <c r="CJ14460" s="32" t="str">
        <f t="shared" si="1570"/>
        <v/>
      </c>
      <c r="CK14460" s="32" t="str">
        <f t="shared" si="1571"/>
        <v/>
      </c>
      <c r="CL14460" s="32" t="str">
        <f t="shared" si="1572"/>
        <v/>
      </c>
      <c r="CM14460" s="32" t="str">
        <f t="shared" si="1573"/>
        <v/>
      </c>
      <c r="CN14460" s="32" t="str">
        <f t="shared" si="1574"/>
        <v/>
      </c>
    </row>
    <row r="14461" spans="71:92" x14ac:dyDescent="0.3">
      <c r="BS14461" s="32" t="str">
        <f>IF(Kiadasi_kiseroiv!$K$2=BT14461,BV14461,"")</f>
        <v/>
      </c>
      <c r="BT14461" s="34" t="str">
        <f t="shared" si="1561"/>
        <v/>
      </c>
      <c r="BU14461" s="32" t="str">
        <f t="shared" si="1562"/>
        <v/>
      </c>
      <c r="BV14461" s="32" t="str">
        <f t="shared" si="1575"/>
        <v/>
      </c>
      <c r="BW14461" s="32" t="str">
        <f t="shared" si="1576"/>
        <v/>
      </c>
      <c r="BX14461" s="32" t="str">
        <f t="shared" si="1563"/>
        <v/>
      </c>
      <c r="BY14461" s="32" t="str">
        <f t="shared" si="1564"/>
        <v/>
      </c>
      <c r="BZ14461" s="32" t="str">
        <f t="shared" si="1577"/>
        <v/>
      </c>
      <c r="CA14461" s="32" t="str">
        <f t="shared" si="1578"/>
        <v/>
      </c>
      <c r="CB14461" s="33">
        <f>IF(COUNTIF($CD$7:CD14461,CD14461)=1,CD14461,CD14461+COUNTIF($CD$6:CD14460,CD14461))</f>
        <v>60595</v>
      </c>
      <c r="CC14461" s="34">
        <f t="shared" si="1565"/>
        <v>55153</v>
      </c>
      <c r="CD14461" s="32">
        <f t="shared" si="1566"/>
        <v>55153</v>
      </c>
      <c r="CE14461" s="32">
        <f t="shared" si="1567"/>
        <v>0</v>
      </c>
      <c r="CF14461" s="32">
        <f t="shared" si="1568"/>
        <v>0</v>
      </c>
      <c r="CG14461" s="32" t="str">
        <f t="shared" si="1569"/>
        <v/>
      </c>
      <c r="CH14461" s="32">
        <v>456</v>
      </c>
      <c r="CI14461" s="32" t="s">
        <v>8</v>
      </c>
      <c r="CJ14461" s="32" t="str">
        <f t="shared" si="1570"/>
        <v/>
      </c>
      <c r="CK14461" s="32" t="str">
        <f t="shared" si="1571"/>
        <v/>
      </c>
      <c r="CL14461" s="32" t="str">
        <f t="shared" si="1572"/>
        <v/>
      </c>
      <c r="CM14461" s="32" t="str">
        <f t="shared" si="1573"/>
        <v/>
      </c>
      <c r="CN14461" s="32" t="str">
        <f t="shared" si="1574"/>
        <v/>
      </c>
    </row>
    <row r="14462" spans="71:92" x14ac:dyDescent="0.3">
      <c r="BS14462" s="32" t="str">
        <f>IF(Kiadasi_kiseroiv!$K$2=BT14462,BV14462,"")</f>
        <v/>
      </c>
      <c r="BT14462" s="34" t="str">
        <f t="shared" si="1561"/>
        <v/>
      </c>
      <c r="BU14462" s="32" t="str">
        <f t="shared" si="1562"/>
        <v/>
      </c>
      <c r="BV14462" s="32" t="str">
        <f t="shared" si="1575"/>
        <v/>
      </c>
      <c r="BW14462" s="32" t="str">
        <f t="shared" si="1576"/>
        <v/>
      </c>
      <c r="BX14462" s="32" t="str">
        <f t="shared" si="1563"/>
        <v/>
      </c>
      <c r="BY14462" s="32" t="str">
        <f t="shared" si="1564"/>
        <v/>
      </c>
      <c r="BZ14462" s="32" t="str">
        <f t="shared" si="1577"/>
        <v/>
      </c>
      <c r="CA14462" s="32" t="str">
        <f t="shared" si="1578"/>
        <v/>
      </c>
      <c r="CB14462" s="33">
        <f>IF(COUNTIF($CD$7:CD14462,CD14462)=1,CD14462,CD14462+COUNTIF($CD$6:CD14461,CD14462))</f>
        <v>60596</v>
      </c>
      <c r="CC14462" s="34">
        <f t="shared" si="1565"/>
        <v>55153</v>
      </c>
      <c r="CD14462" s="32">
        <f t="shared" si="1566"/>
        <v>55153</v>
      </c>
      <c r="CE14462" s="32">
        <f t="shared" si="1567"/>
        <v>0</v>
      </c>
      <c r="CF14462" s="32">
        <f t="shared" si="1568"/>
        <v>0</v>
      </c>
      <c r="CG14462" s="32" t="str">
        <f t="shared" si="1569"/>
        <v/>
      </c>
      <c r="CH14462" s="32">
        <v>457</v>
      </c>
      <c r="CI14462" s="32" t="s">
        <v>8</v>
      </c>
      <c r="CJ14462" s="32" t="str">
        <f t="shared" si="1570"/>
        <v/>
      </c>
      <c r="CK14462" s="32" t="str">
        <f t="shared" si="1571"/>
        <v/>
      </c>
      <c r="CL14462" s="32" t="str">
        <f t="shared" si="1572"/>
        <v/>
      </c>
      <c r="CM14462" s="32" t="str">
        <f t="shared" si="1573"/>
        <v/>
      </c>
      <c r="CN14462" s="32" t="str">
        <f t="shared" si="1574"/>
        <v/>
      </c>
    </row>
    <row r="14463" spans="71:92" x14ac:dyDescent="0.3">
      <c r="BS14463" s="32" t="str">
        <f>IF(Kiadasi_kiseroiv!$K$2=BT14463,BV14463,"")</f>
        <v/>
      </c>
      <c r="BT14463" s="34" t="str">
        <f t="shared" si="1561"/>
        <v/>
      </c>
      <c r="BU14463" s="32" t="str">
        <f t="shared" si="1562"/>
        <v/>
      </c>
      <c r="BV14463" s="32" t="str">
        <f t="shared" si="1575"/>
        <v/>
      </c>
      <c r="BW14463" s="32" t="str">
        <f t="shared" si="1576"/>
        <v/>
      </c>
      <c r="BX14463" s="32" t="str">
        <f t="shared" si="1563"/>
        <v/>
      </c>
      <c r="BY14463" s="32" t="str">
        <f t="shared" si="1564"/>
        <v/>
      </c>
      <c r="BZ14463" s="32" t="str">
        <f t="shared" si="1577"/>
        <v/>
      </c>
      <c r="CA14463" s="32" t="str">
        <f t="shared" si="1578"/>
        <v/>
      </c>
      <c r="CB14463" s="33">
        <f>IF(COUNTIF($CD$7:CD14463,CD14463)=1,CD14463,CD14463+COUNTIF($CD$6:CD14462,CD14463))</f>
        <v>60597</v>
      </c>
      <c r="CC14463" s="34">
        <f t="shared" si="1565"/>
        <v>55153</v>
      </c>
      <c r="CD14463" s="32">
        <f t="shared" si="1566"/>
        <v>55153</v>
      </c>
      <c r="CE14463" s="32">
        <f t="shared" si="1567"/>
        <v>0</v>
      </c>
      <c r="CF14463" s="32">
        <f t="shared" si="1568"/>
        <v>0</v>
      </c>
      <c r="CG14463" s="32" t="str">
        <f t="shared" si="1569"/>
        <v/>
      </c>
      <c r="CH14463" s="32">
        <v>458</v>
      </c>
      <c r="CI14463" s="32" t="s">
        <v>8</v>
      </c>
      <c r="CJ14463" s="32" t="str">
        <f t="shared" si="1570"/>
        <v/>
      </c>
      <c r="CK14463" s="32" t="str">
        <f t="shared" si="1571"/>
        <v/>
      </c>
      <c r="CL14463" s="32" t="str">
        <f t="shared" si="1572"/>
        <v/>
      </c>
      <c r="CM14463" s="32" t="str">
        <f t="shared" si="1573"/>
        <v/>
      </c>
      <c r="CN14463" s="32" t="str">
        <f t="shared" si="1574"/>
        <v/>
      </c>
    </row>
    <row r="14464" spans="71:92" x14ac:dyDescent="0.3">
      <c r="BS14464" s="32" t="str">
        <f>IF(Kiadasi_kiseroiv!$K$2=BT14464,BV14464,"")</f>
        <v/>
      </c>
      <c r="BT14464" s="34" t="str">
        <f t="shared" si="1561"/>
        <v/>
      </c>
      <c r="BU14464" s="32" t="str">
        <f t="shared" si="1562"/>
        <v/>
      </c>
      <c r="BV14464" s="32" t="str">
        <f t="shared" si="1575"/>
        <v/>
      </c>
      <c r="BW14464" s="32" t="str">
        <f t="shared" si="1576"/>
        <v/>
      </c>
      <c r="BX14464" s="32" t="str">
        <f t="shared" si="1563"/>
        <v/>
      </c>
      <c r="BY14464" s="32" t="str">
        <f t="shared" si="1564"/>
        <v/>
      </c>
      <c r="BZ14464" s="32" t="str">
        <f t="shared" si="1577"/>
        <v/>
      </c>
      <c r="CA14464" s="32" t="str">
        <f t="shared" si="1578"/>
        <v/>
      </c>
      <c r="CB14464" s="33">
        <f>IF(COUNTIF($CD$7:CD14464,CD14464)=1,CD14464,CD14464+COUNTIF($CD$6:CD14463,CD14464))</f>
        <v>60598</v>
      </c>
      <c r="CC14464" s="34">
        <f t="shared" si="1565"/>
        <v>55153</v>
      </c>
      <c r="CD14464" s="32">
        <f t="shared" si="1566"/>
        <v>55153</v>
      </c>
      <c r="CE14464" s="32">
        <f t="shared" si="1567"/>
        <v>0</v>
      </c>
      <c r="CF14464" s="32">
        <f t="shared" si="1568"/>
        <v>0</v>
      </c>
      <c r="CG14464" s="32" t="str">
        <f t="shared" si="1569"/>
        <v/>
      </c>
      <c r="CH14464" s="32">
        <v>459</v>
      </c>
      <c r="CI14464" s="32" t="s">
        <v>8</v>
      </c>
      <c r="CJ14464" s="32" t="str">
        <f t="shared" si="1570"/>
        <v/>
      </c>
      <c r="CK14464" s="32" t="str">
        <f t="shared" si="1571"/>
        <v/>
      </c>
      <c r="CL14464" s="32" t="str">
        <f t="shared" si="1572"/>
        <v/>
      </c>
      <c r="CM14464" s="32" t="str">
        <f t="shared" si="1573"/>
        <v/>
      </c>
      <c r="CN14464" s="32" t="str">
        <f t="shared" si="1574"/>
        <v/>
      </c>
    </row>
    <row r="14465" spans="71:92" x14ac:dyDescent="0.3">
      <c r="BS14465" s="32" t="str">
        <f>IF(Kiadasi_kiseroiv!$K$2=BT14465,BV14465,"")</f>
        <v/>
      </c>
      <c r="BT14465" s="34" t="str">
        <f t="shared" si="1561"/>
        <v/>
      </c>
      <c r="BU14465" s="32" t="str">
        <f t="shared" si="1562"/>
        <v/>
      </c>
      <c r="BV14465" s="32" t="str">
        <f t="shared" si="1575"/>
        <v/>
      </c>
      <c r="BW14465" s="32" t="str">
        <f t="shared" si="1576"/>
        <v/>
      </c>
      <c r="BX14465" s="32" t="str">
        <f t="shared" si="1563"/>
        <v/>
      </c>
      <c r="BY14465" s="32" t="str">
        <f t="shared" si="1564"/>
        <v/>
      </c>
      <c r="BZ14465" s="32" t="str">
        <f t="shared" si="1577"/>
        <v/>
      </c>
      <c r="CA14465" s="32" t="str">
        <f t="shared" si="1578"/>
        <v/>
      </c>
      <c r="CB14465" s="33">
        <f>IF(COUNTIF($CD$7:CD14465,CD14465)=1,CD14465,CD14465+COUNTIF($CD$6:CD14464,CD14465))</f>
        <v>60599</v>
      </c>
      <c r="CC14465" s="34">
        <f t="shared" si="1565"/>
        <v>55153</v>
      </c>
      <c r="CD14465" s="32">
        <f t="shared" si="1566"/>
        <v>55153</v>
      </c>
      <c r="CE14465" s="32">
        <f t="shared" si="1567"/>
        <v>0</v>
      </c>
      <c r="CF14465" s="32">
        <f t="shared" si="1568"/>
        <v>0</v>
      </c>
      <c r="CG14465" s="32" t="str">
        <f t="shared" si="1569"/>
        <v/>
      </c>
      <c r="CH14465" s="32">
        <v>460</v>
      </c>
      <c r="CI14465" s="32" t="s">
        <v>8</v>
      </c>
      <c r="CJ14465" s="32" t="str">
        <f t="shared" si="1570"/>
        <v/>
      </c>
      <c r="CK14465" s="32" t="str">
        <f t="shared" si="1571"/>
        <v/>
      </c>
      <c r="CL14465" s="32" t="str">
        <f t="shared" si="1572"/>
        <v/>
      </c>
      <c r="CM14465" s="32" t="str">
        <f t="shared" si="1573"/>
        <v/>
      </c>
      <c r="CN14465" s="32" t="str">
        <f t="shared" si="1574"/>
        <v/>
      </c>
    </row>
    <row r="14466" spans="71:92" x14ac:dyDescent="0.3">
      <c r="BS14466" s="32" t="str">
        <f>IF(Kiadasi_kiseroiv!$K$2=BT14466,BV14466,"")</f>
        <v/>
      </c>
      <c r="BT14466" s="34" t="str">
        <f t="shared" si="1561"/>
        <v/>
      </c>
      <c r="BU14466" s="32" t="str">
        <f t="shared" si="1562"/>
        <v/>
      </c>
      <c r="BV14466" s="32" t="str">
        <f t="shared" si="1575"/>
        <v/>
      </c>
      <c r="BW14466" s="32" t="str">
        <f t="shared" si="1576"/>
        <v/>
      </c>
      <c r="BX14466" s="32" t="str">
        <f t="shared" si="1563"/>
        <v/>
      </c>
      <c r="BY14466" s="32" t="str">
        <f t="shared" si="1564"/>
        <v/>
      </c>
      <c r="BZ14466" s="32" t="str">
        <f t="shared" si="1577"/>
        <v/>
      </c>
      <c r="CA14466" s="32" t="str">
        <f t="shared" si="1578"/>
        <v/>
      </c>
      <c r="CB14466" s="33">
        <f>IF(COUNTIF($CD$7:CD14466,CD14466)=1,CD14466,CD14466+COUNTIF($CD$6:CD14465,CD14466))</f>
        <v>60600</v>
      </c>
      <c r="CC14466" s="34">
        <f t="shared" si="1565"/>
        <v>55153</v>
      </c>
      <c r="CD14466" s="32">
        <f t="shared" si="1566"/>
        <v>55153</v>
      </c>
      <c r="CE14466" s="32">
        <f t="shared" si="1567"/>
        <v>0</v>
      </c>
      <c r="CF14466" s="32">
        <f t="shared" si="1568"/>
        <v>0</v>
      </c>
      <c r="CG14466" s="32" t="str">
        <f t="shared" si="1569"/>
        <v/>
      </c>
      <c r="CH14466" s="32">
        <v>461</v>
      </c>
      <c r="CI14466" s="32" t="s">
        <v>8</v>
      </c>
      <c r="CJ14466" s="32" t="str">
        <f t="shared" si="1570"/>
        <v/>
      </c>
      <c r="CK14466" s="32" t="str">
        <f t="shared" si="1571"/>
        <v/>
      </c>
      <c r="CL14466" s="32" t="str">
        <f t="shared" si="1572"/>
        <v/>
      </c>
      <c r="CM14466" s="32" t="str">
        <f t="shared" si="1573"/>
        <v/>
      </c>
      <c r="CN14466" s="32" t="str">
        <f t="shared" si="1574"/>
        <v/>
      </c>
    </row>
    <row r="14467" spans="71:92" x14ac:dyDescent="0.3">
      <c r="BS14467" s="32" t="str">
        <f>IF(Kiadasi_kiseroiv!$K$2=BT14467,BV14467,"")</f>
        <v/>
      </c>
      <c r="BT14467" s="34" t="str">
        <f t="shared" si="1561"/>
        <v/>
      </c>
      <c r="BU14467" s="32" t="str">
        <f t="shared" si="1562"/>
        <v/>
      </c>
      <c r="BV14467" s="32" t="str">
        <f t="shared" si="1575"/>
        <v/>
      </c>
      <c r="BW14467" s="32" t="str">
        <f t="shared" si="1576"/>
        <v/>
      </c>
      <c r="BX14467" s="32" t="str">
        <f t="shared" si="1563"/>
        <v/>
      </c>
      <c r="BY14467" s="32" t="str">
        <f t="shared" si="1564"/>
        <v/>
      </c>
      <c r="BZ14467" s="32" t="str">
        <f t="shared" si="1577"/>
        <v/>
      </c>
      <c r="CA14467" s="32" t="str">
        <f t="shared" si="1578"/>
        <v/>
      </c>
      <c r="CB14467" s="33">
        <f>IF(COUNTIF($CD$7:CD14467,CD14467)=1,CD14467,CD14467+COUNTIF($CD$6:CD14466,CD14467))</f>
        <v>60601</v>
      </c>
      <c r="CC14467" s="34">
        <f t="shared" si="1565"/>
        <v>55153</v>
      </c>
      <c r="CD14467" s="32">
        <f t="shared" si="1566"/>
        <v>55153</v>
      </c>
      <c r="CE14467" s="32">
        <f t="shared" si="1567"/>
        <v>0</v>
      </c>
      <c r="CF14467" s="32">
        <f t="shared" si="1568"/>
        <v>0</v>
      </c>
      <c r="CG14467" s="32" t="str">
        <f t="shared" si="1569"/>
        <v/>
      </c>
      <c r="CH14467" s="32">
        <v>462</v>
      </c>
      <c r="CI14467" s="32" t="s">
        <v>8</v>
      </c>
      <c r="CJ14467" s="32" t="str">
        <f t="shared" si="1570"/>
        <v/>
      </c>
      <c r="CK14467" s="32" t="str">
        <f t="shared" si="1571"/>
        <v/>
      </c>
      <c r="CL14467" s="32" t="str">
        <f t="shared" si="1572"/>
        <v/>
      </c>
      <c r="CM14467" s="32" t="str">
        <f t="shared" si="1573"/>
        <v/>
      </c>
      <c r="CN14467" s="32" t="str">
        <f t="shared" si="1574"/>
        <v/>
      </c>
    </row>
    <row r="14468" spans="71:92" x14ac:dyDescent="0.3">
      <c r="BS14468" s="32" t="str">
        <f>IF(Kiadasi_kiseroiv!$K$2=BT14468,BV14468,"")</f>
        <v/>
      </c>
      <c r="BT14468" s="34" t="str">
        <f t="shared" si="1561"/>
        <v/>
      </c>
      <c r="BU14468" s="32" t="str">
        <f t="shared" si="1562"/>
        <v/>
      </c>
      <c r="BV14468" s="32" t="str">
        <f t="shared" si="1575"/>
        <v/>
      </c>
      <c r="BW14468" s="32" t="str">
        <f t="shared" si="1576"/>
        <v/>
      </c>
      <c r="BX14468" s="32" t="str">
        <f t="shared" si="1563"/>
        <v/>
      </c>
      <c r="BY14468" s="32" t="str">
        <f t="shared" si="1564"/>
        <v/>
      </c>
      <c r="BZ14468" s="32" t="str">
        <f t="shared" si="1577"/>
        <v/>
      </c>
      <c r="CA14468" s="32" t="str">
        <f t="shared" si="1578"/>
        <v/>
      </c>
      <c r="CB14468" s="33">
        <f>IF(COUNTIF($CD$7:CD14468,CD14468)=1,CD14468,CD14468+COUNTIF($CD$6:CD14467,CD14468))</f>
        <v>60602</v>
      </c>
      <c r="CC14468" s="34">
        <f t="shared" si="1565"/>
        <v>55153</v>
      </c>
      <c r="CD14468" s="32">
        <f t="shared" si="1566"/>
        <v>55153</v>
      </c>
      <c r="CE14468" s="32">
        <f t="shared" si="1567"/>
        <v>0</v>
      </c>
      <c r="CF14468" s="32">
        <f t="shared" si="1568"/>
        <v>0</v>
      </c>
      <c r="CG14468" s="32" t="str">
        <f t="shared" si="1569"/>
        <v/>
      </c>
      <c r="CH14468" s="32">
        <v>463</v>
      </c>
      <c r="CI14468" s="32" t="s">
        <v>8</v>
      </c>
      <c r="CJ14468" s="32" t="str">
        <f t="shared" si="1570"/>
        <v/>
      </c>
      <c r="CK14468" s="32" t="str">
        <f t="shared" si="1571"/>
        <v/>
      </c>
      <c r="CL14468" s="32" t="str">
        <f t="shared" si="1572"/>
        <v/>
      </c>
      <c r="CM14468" s="32" t="str">
        <f t="shared" si="1573"/>
        <v/>
      </c>
      <c r="CN14468" s="32" t="str">
        <f t="shared" si="1574"/>
        <v/>
      </c>
    </row>
    <row r="14469" spans="71:92" x14ac:dyDescent="0.3">
      <c r="BS14469" s="32" t="str">
        <f>IF(Kiadasi_kiseroiv!$K$2=BT14469,BV14469,"")</f>
        <v/>
      </c>
      <c r="BT14469" s="34" t="str">
        <f t="shared" si="1561"/>
        <v/>
      </c>
      <c r="BU14469" s="32" t="str">
        <f t="shared" si="1562"/>
        <v/>
      </c>
      <c r="BV14469" s="32" t="str">
        <f t="shared" si="1575"/>
        <v/>
      </c>
      <c r="BW14469" s="32" t="str">
        <f t="shared" si="1576"/>
        <v/>
      </c>
      <c r="BX14469" s="32" t="str">
        <f t="shared" si="1563"/>
        <v/>
      </c>
      <c r="BY14469" s="32" t="str">
        <f t="shared" si="1564"/>
        <v/>
      </c>
      <c r="BZ14469" s="32" t="str">
        <f t="shared" si="1577"/>
        <v/>
      </c>
      <c r="CA14469" s="32" t="str">
        <f t="shared" si="1578"/>
        <v/>
      </c>
      <c r="CB14469" s="33">
        <f>IF(COUNTIF($CD$7:CD14469,CD14469)=1,CD14469,CD14469+COUNTIF($CD$6:CD14468,CD14469))</f>
        <v>60603</v>
      </c>
      <c r="CC14469" s="34">
        <f t="shared" si="1565"/>
        <v>55153</v>
      </c>
      <c r="CD14469" s="32">
        <f t="shared" si="1566"/>
        <v>55153</v>
      </c>
      <c r="CE14469" s="32">
        <f t="shared" si="1567"/>
        <v>0</v>
      </c>
      <c r="CF14469" s="32">
        <f t="shared" si="1568"/>
        <v>0</v>
      </c>
      <c r="CG14469" s="32" t="str">
        <f t="shared" si="1569"/>
        <v/>
      </c>
      <c r="CH14469" s="32">
        <v>464</v>
      </c>
      <c r="CI14469" s="32" t="s">
        <v>8</v>
      </c>
      <c r="CJ14469" s="32" t="str">
        <f t="shared" si="1570"/>
        <v/>
      </c>
      <c r="CK14469" s="32" t="str">
        <f t="shared" si="1571"/>
        <v/>
      </c>
      <c r="CL14469" s="32" t="str">
        <f t="shared" si="1572"/>
        <v/>
      </c>
      <c r="CM14469" s="32" t="str">
        <f t="shared" si="1573"/>
        <v/>
      </c>
      <c r="CN14469" s="32" t="str">
        <f t="shared" si="1574"/>
        <v/>
      </c>
    </row>
    <row r="14470" spans="71:92" x14ac:dyDescent="0.3">
      <c r="BS14470" s="32" t="str">
        <f>IF(Kiadasi_kiseroiv!$K$2=BT14470,BV14470,"")</f>
        <v/>
      </c>
      <c r="BT14470" s="34" t="str">
        <f t="shared" si="1561"/>
        <v/>
      </c>
      <c r="BU14470" s="32" t="str">
        <f t="shared" si="1562"/>
        <v/>
      </c>
      <c r="BV14470" s="32" t="str">
        <f t="shared" si="1575"/>
        <v/>
      </c>
      <c r="BW14470" s="32" t="str">
        <f t="shared" si="1576"/>
        <v/>
      </c>
      <c r="BX14470" s="32" t="str">
        <f t="shared" si="1563"/>
        <v/>
      </c>
      <c r="BY14470" s="32" t="str">
        <f t="shared" si="1564"/>
        <v/>
      </c>
      <c r="BZ14470" s="32" t="str">
        <f t="shared" si="1577"/>
        <v/>
      </c>
      <c r="CA14470" s="32" t="str">
        <f t="shared" si="1578"/>
        <v/>
      </c>
      <c r="CB14470" s="33">
        <f>IF(COUNTIF($CD$7:CD14470,CD14470)=1,CD14470,CD14470+COUNTIF($CD$6:CD14469,CD14470))</f>
        <v>60604</v>
      </c>
      <c r="CC14470" s="34">
        <f t="shared" si="1565"/>
        <v>55153</v>
      </c>
      <c r="CD14470" s="32">
        <f t="shared" si="1566"/>
        <v>55153</v>
      </c>
      <c r="CE14470" s="32">
        <f t="shared" si="1567"/>
        <v>0</v>
      </c>
      <c r="CF14470" s="32">
        <f t="shared" si="1568"/>
        <v>0</v>
      </c>
      <c r="CG14470" s="32" t="str">
        <f t="shared" si="1569"/>
        <v/>
      </c>
      <c r="CH14470" s="32">
        <v>465</v>
      </c>
      <c r="CI14470" s="32" t="s">
        <v>8</v>
      </c>
      <c r="CJ14470" s="32" t="str">
        <f t="shared" si="1570"/>
        <v/>
      </c>
      <c r="CK14470" s="32" t="str">
        <f t="shared" si="1571"/>
        <v/>
      </c>
      <c r="CL14470" s="32" t="str">
        <f t="shared" si="1572"/>
        <v/>
      </c>
      <c r="CM14470" s="32" t="str">
        <f t="shared" si="1573"/>
        <v/>
      </c>
      <c r="CN14470" s="32" t="str">
        <f t="shared" si="1574"/>
        <v/>
      </c>
    </row>
    <row r="14471" spans="71:92" x14ac:dyDescent="0.3">
      <c r="BS14471" s="32" t="str">
        <f>IF(Kiadasi_kiseroiv!$K$2=BT14471,BV14471,"")</f>
        <v/>
      </c>
      <c r="BT14471" s="34" t="str">
        <f t="shared" si="1561"/>
        <v/>
      </c>
      <c r="BU14471" s="32" t="str">
        <f t="shared" si="1562"/>
        <v/>
      </c>
      <c r="BV14471" s="32" t="str">
        <f t="shared" si="1575"/>
        <v/>
      </c>
      <c r="BW14471" s="32" t="str">
        <f t="shared" si="1576"/>
        <v/>
      </c>
      <c r="BX14471" s="32" t="str">
        <f t="shared" si="1563"/>
        <v/>
      </c>
      <c r="BY14471" s="32" t="str">
        <f t="shared" si="1564"/>
        <v/>
      </c>
      <c r="BZ14471" s="32" t="str">
        <f t="shared" si="1577"/>
        <v/>
      </c>
      <c r="CA14471" s="32" t="str">
        <f t="shared" si="1578"/>
        <v/>
      </c>
      <c r="CB14471" s="33">
        <f>IF(COUNTIF($CD$7:CD14471,CD14471)=1,CD14471,CD14471+COUNTIF($CD$6:CD14470,CD14471))</f>
        <v>60605</v>
      </c>
      <c r="CC14471" s="34">
        <f t="shared" si="1565"/>
        <v>55153</v>
      </c>
      <c r="CD14471" s="32">
        <f t="shared" si="1566"/>
        <v>55153</v>
      </c>
      <c r="CE14471" s="32">
        <f t="shared" si="1567"/>
        <v>0</v>
      </c>
      <c r="CF14471" s="32">
        <f t="shared" si="1568"/>
        <v>0</v>
      </c>
      <c r="CG14471" s="32" t="str">
        <f t="shared" si="1569"/>
        <v/>
      </c>
      <c r="CH14471" s="32">
        <v>466</v>
      </c>
      <c r="CI14471" s="32" t="s">
        <v>8</v>
      </c>
      <c r="CJ14471" s="32" t="str">
        <f t="shared" si="1570"/>
        <v/>
      </c>
      <c r="CK14471" s="32" t="str">
        <f t="shared" si="1571"/>
        <v/>
      </c>
      <c r="CL14471" s="32" t="str">
        <f t="shared" si="1572"/>
        <v/>
      </c>
      <c r="CM14471" s="32" t="str">
        <f t="shared" si="1573"/>
        <v/>
      </c>
      <c r="CN14471" s="32" t="str">
        <f t="shared" si="1574"/>
        <v/>
      </c>
    </row>
    <row r="14472" spans="71:92" x14ac:dyDescent="0.3">
      <c r="BS14472" s="32" t="str">
        <f>IF(Kiadasi_kiseroiv!$K$2=BT14472,BV14472,"")</f>
        <v/>
      </c>
      <c r="BT14472" s="34" t="str">
        <f t="shared" si="1561"/>
        <v/>
      </c>
      <c r="BU14472" s="32" t="str">
        <f t="shared" si="1562"/>
        <v/>
      </c>
      <c r="BV14472" s="32" t="str">
        <f t="shared" si="1575"/>
        <v/>
      </c>
      <c r="BW14472" s="32" t="str">
        <f t="shared" si="1576"/>
        <v/>
      </c>
      <c r="BX14472" s="32" t="str">
        <f t="shared" si="1563"/>
        <v/>
      </c>
      <c r="BY14472" s="32" t="str">
        <f t="shared" si="1564"/>
        <v/>
      </c>
      <c r="BZ14472" s="32" t="str">
        <f t="shared" si="1577"/>
        <v/>
      </c>
      <c r="CA14472" s="32" t="str">
        <f t="shared" si="1578"/>
        <v/>
      </c>
      <c r="CB14472" s="33">
        <f>IF(COUNTIF($CD$7:CD14472,CD14472)=1,CD14472,CD14472+COUNTIF($CD$6:CD14471,CD14472))</f>
        <v>60606</v>
      </c>
      <c r="CC14472" s="34">
        <f t="shared" si="1565"/>
        <v>55153</v>
      </c>
      <c r="CD14472" s="32">
        <f t="shared" si="1566"/>
        <v>55153</v>
      </c>
      <c r="CE14472" s="32">
        <f t="shared" si="1567"/>
        <v>0</v>
      </c>
      <c r="CF14472" s="32">
        <f t="shared" si="1568"/>
        <v>0</v>
      </c>
      <c r="CG14472" s="32" t="str">
        <f t="shared" si="1569"/>
        <v/>
      </c>
      <c r="CH14472" s="32">
        <v>467</v>
      </c>
      <c r="CI14472" s="32" t="s">
        <v>8</v>
      </c>
      <c r="CJ14472" s="32" t="str">
        <f t="shared" si="1570"/>
        <v/>
      </c>
      <c r="CK14472" s="32" t="str">
        <f t="shared" si="1571"/>
        <v/>
      </c>
      <c r="CL14472" s="32" t="str">
        <f t="shared" si="1572"/>
        <v/>
      </c>
      <c r="CM14472" s="32" t="str">
        <f t="shared" si="1573"/>
        <v/>
      </c>
      <c r="CN14472" s="32" t="str">
        <f t="shared" si="1574"/>
        <v/>
      </c>
    </row>
    <row r="14473" spans="71:92" x14ac:dyDescent="0.3">
      <c r="BS14473" s="32" t="str">
        <f>IF(Kiadasi_kiseroiv!$K$2=BT14473,BV14473,"")</f>
        <v/>
      </c>
      <c r="BT14473" s="34" t="str">
        <f t="shared" si="1561"/>
        <v/>
      </c>
      <c r="BU14473" s="32" t="str">
        <f t="shared" si="1562"/>
        <v/>
      </c>
      <c r="BV14473" s="32" t="str">
        <f t="shared" si="1575"/>
        <v/>
      </c>
      <c r="BW14473" s="32" t="str">
        <f t="shared" si="1576"/>
        <v/>
      </c>
      <c r="BX14473" s="32" t="str">
        <f t="shared" si="1563"/>
        <v/>
      </c>
      <c r="BY14473" s="32" t="str">
        <f t="shared" si="1564"/>
        <v/>
      </c>
      <c r="BZ14473" s="32" t="str">
        <f t="shared" si="1577"/>
        <v/>
      </c>
      <c r="CA14473" s="32" t="str">
        <f t="shared" si="1578"/>
        <v/>
      </c>
      <c r="CB14473" s="33">
        <f>IF(COUNTIF($CD$7:CD14473,CD14473)=1,CD14473,CD14473+COUNTIF($CD$6:CD14472,CD14473))</f>
        <v>60607</v>
      </c>
      <c r="CC14473" s="34">
        <f t="shared" si="1565"/>
        <v>55153</v>
      </c>
      <c r="CD14473" s="32">
        <f t="shared" si="1566"/>
        <v>55153</v>
      </c>
      <c r="CE14473" s="32">
        <f t="shared" si="1567"/>
        <v>0</v>
      </c>
      <c r="CF14473" s="32">
        <f t="shared" si="1568"/>
        <v>0</v>
      </c>
      <c r="CG14473" s="32" t="str">
        <f t="shared" si="1569"/>
        <v/>
      </c>
      <c r="CH14473" s="32">
        <v>468</v>
      </c>
      <c r="CI14473" s="32" t="s">
        <v>8</v>
      </c>
      <c r="CJ14473" s="32" t="str">
        <f t="shared" si="1570"/>
        <v/>
      </c>
      <c r="CK14473" s="32" t="str">
        <f t="shared" si="1571"/>
        <v/>
      </c>
      <c r="CL14473" s="32" t="str">
        <f t="shared" si="1572"/>
        <v/>
      </c>
      <c r="CM14473" s="32" t="str">
        <f t="shared" si="1573"/>
        <v/>
      </c>
      <c r="CN14473" s="32" t="str">
        <f t="shared" si="1574"/>
        <v/>
      </c>
    </row>
    <row r="14474" spans="71:92" x14ac:dyDescent="0.3">
      <c r="BS14474" s="32" t="str">
        <f>IF(Kiadasi_kiseroiv!$K$2=BT14474,BV14474,"")</f>
        <v/>
      </c>
      <c r="BT14474" s="34" t="str">
        <f t="shared" si="1561"/>
        <v/>
      </c>
      <c r="BU14474" s="32" t="str">
        <f t="shared" si="1562"/>
        <v/>
      </c>
      <c r="BV14474" s="32" t="str">
        <f t="shared" si="1575"/>
        <v/>
      </c>
      <c r="BW14474" s="32" t="str">
        <f t="shared" si="1576"/>
        <v/>
      </c>
      <c r="BX14474" s="32" t="str">
        <f t="shared" si="1563"/>
        <v/>
      </c>
      <c r="BY14474" s="32" t="str">
        <f t="shared" si="1564"/>
        <v/>
      </c>
      <c r="BZ14474" s="32" t="str">
        <f t="shared" si="1577"/>
        <v/>
      </c>
      <c r="CA14474" s="32" t="str">
        <f t="shared" si="1578"/>
        <v/>
      </c>
      <c r="CB14474" s="33">
        <f>IF(COUNTIF($CD$7:CD14474,CD14474)=1,CD14474,CD14474+COUNTIF($CD$6:CD14473,CD14474))</f>
        <v>60608</v>
      </c>
      <c r="CC14474" s="34">
        <f t="shared" si="1565"/>
        <v>55153</v>
      </c>
      <c r="CD14474" s="32">
        <f t="shared" si="1566"/>
        <v>55153</v>
      </c>
      <c r="CE14474" s="32">
        <f t="shared" si="1567"/>
        <v>0</v>
      </c>
      <c r="CF14474" s="32">
        <f t="shared" si="1568"/>
        <v>0</v>
      </c>
      <c r="CG14474" s="32" t="str">
        <f t="shared" si="1569"/>
        <v/>
      </c>
      <c r="CH14474" s="32">
        <v>469</v>
      </c>
      <c r="CI14474" s="32" t="s">
        <v>8</v>
      </c>
      <c r="CJ14474" s="32" t="str">
        <f t="shared" si="1570"/>
        <v/>
      </c>
      <c r="CK14474" s="32" t="str">
        <f t="shared" si="1571"/>
        <v/>
      </c>
      <c r="CL14474" s="32" t="str">
        <f t="shared" si="1572"/>
        <v/>
      </c>
      <c r="CM14474" s="32" t="str">
        <f t="shared" si="1573"/>
        <v/>
      </c>
      <c r="CN14474" s="32" t="str">
        <f t="shared" si="1574"/>
        <v/>
      </c>
    </row>
    <row r="14475" spans="71:92" x14ac:dyDescent="0.3">
      <c r="BS14475" s="32" t="str">
        <f>IF(Kiadasi_kiseroiv!$K$2=BT14475,BV14475,"")</f>
        <v/>
      </c>
      <c r="BT14475" s="34" t="str">
        <f t="shared" si="1561"/>
        <v/>
      </c>
      <c r="BU14475" s="32" t="str">
        <f t="shared" si="1562"/>
        <v/>
      </c>
      <c r="BV14475" s="32" t="str">
        <f t="shared" si="1575"/>
        <v/>
      </c>
      <c r="BW14475" s="32" t="str">
        <f t="shared" si="1576"/>
        <v/>
      </c>
      <c r="BX14475" s="32" t="str">
        <f t="shared" si="1563"/>
        <v/>
      </c>
      <c r="BY14475" s="32" t="str">
        <f t="shared" si="1564"/>
        <v/>
      </c>
      <c r="BZ14475" s="32" t="str">
        <f t="shared" si="1577"/>
        <v/>
      </c>
      <c r="CA14475" s="32" t="str">
        <f t="shared" si="1578"/>
        <v/>
      </c>
      <c r="CB14475" s="33">
        <f>IF(COUNTIF($CD$7:CD14475,CD14475)=1,CD14475,CD14475+COUNTIF($CD$6:CD14474,CD14475))</f>
        <v>60609</v>
      </c>
      <c r="CC14475" s="34">
        <f t="shared" si="1565"/>
        <v>55153</v>
      </c>
      <c r="CD14475" s="32">
        <f t="shared" si="1566"/>
        <v>55153</v>
      </c>
      <c r="CE14475" s="32">
        <f t="shared" si="1567"/>
        <v>0</v>
      </c>
      <c r="CF14475" s="32">
        <f t="shared" si="1568"/>
        <v>0</v>
      </c>
      <c r="CG14475" s="32" t="str">
        <f t="shared" si="1569"/>
        <v/>
      </c>
      <c r="CH14475" s="32">
        <v>470</v>
      </c>
      <c r="CI14475" s="32" t="s">
        <v>8</v>
      </c>
      <c r="CJ14475" s="32" t="str">
        <f t="shared" si="1570"/>
        <v/>
      </c>
      <c r="CK14475" s="32" t="str">
        <f t="shared" si="1571"/>
        <v/>
      </c>
      <c r="CL14475" s="32" t="str">
        <f t="shared" si="1572"/>
        <v/>
      </c>
      <c r="CM14475" s="32" t="str">
        <f t="shared" si="1573"/>
        <v/>
      </c>
      <c r="CN14475" s="32" t="str">
        <f t="shared" si="1574"/>
        <v/>
      </c>
    </row>
    <row r="14476" spans="71:92" x14ac:dyDescent="0.3">
      <c r="BS14476" s="32" t="str">
        <f>IF(Kiadasi_kiseroiv!$K$2=BT14476,BV14476,"")</f>
        <v/>
      </c>
      <c r="BT14476" s="34" t="str">
        <f t="shared" si="1561"/>
        <v/>
      </c>
      <c r="BU14476" s="32" t="str">
        <f t="shared" si="1562"/>
        <v/>
      </c>
      <c r="BV14476" s="32" t="str">
        <f t="shared" si="1575"/>
        <v/>
      </c>
      <c r="BW14476" s="32" t="str">
        <f t="shared" si="1576"/>
        <v/>
      </c>
      <c r="BX14476" s="32" t="str">
        <f t="shared" si="1563"/>
        <v/>
      </c>
      <c r="BY14476" s="32" t="str">
        <f t="shared" si="1564"/>
        <v/>
      </c>
      <c r="BZ14476" s="32" t="str">
        <f t="shared" si="1577"/>
        <v/>
      </c>
      <c r="CA14476" s="32" t="str">
        <f t="shared" si="1578"/>
        <v/>
      </c>
      <c r="CB14476" s="33">
        <f>IF(COUNTIF($CD$7:CD14476,CD14476)=1,CD14476,CD14476+COUNTIF($CD$6:CD14475,CD14476))</f>
        <v>60610</v>
      </c>
      <c r="CC14476" s="34">
        <f t="shared" si="1565"/>
        <v>55153</v>
      </c>
      <c r="CD14476" s="32">
        <f t="shared" si="1566"/>
        <v>55153</v>
      </c>
      <c r="CE14476" s="32">
        <f t="shared" si="1567"/>
        <v>0</v>
      </c>
      <c r="CF14476" s="32">
        <f t="shared" si="1568"/>
        <v>0</v>
      </c>
      <c r="CG14476" s="32" t="str">
        <f t="shared" si="1569"/>
        <v/>
      </c>
      <c r="CH14476" s="32">
        <v>471</v>
      </c>
      <c r="CI14476" s="32" t="s">
        <v>8</v>
      </c>
      <c r="CJ14476" s="32" t="str">
        <f t="shared" si="1570"/>
        <v/>
      </c>
      <c r="CK14476" s="32" t="str">
        <f t="shared" si="1571"/>
        <v/>
      </c>
      <c r="CL14476" s="32" t="str">
        <f t="shared" si="1572"/>
        <v/>
      </c>
      <c r="CM14476" s="32" t="str">
        <f t="shared" si="1573"/>
        <v/>
      </c>
      <c r="CN14476" s="32" t="str">
        <f t="shared" si="1574"/>
        <v/>
      </c>
    </row>
    <row r="14477" spans="71:92" x14ac:dyDescent="0.3">
      <c r="BS14477" s="32" t="str">
        <f>IF(Kiadasi_kiseroiv!$K$2=BT14477,BV14477,"")</f>
        <v/>
      </c>
      <c r="BT14477" s="34" t="str">
        <f t="shared" si="1561"/>
        <v/>
      </c>
      <c r="BU14477" s="32" t="str">
        <f t="shared" si="1562"/>
        <v/>
      </c>
      <c r="BV14477" s="32" t="str">
        <f t="shared" si="1575"/>
        <v/>
      </c>
      <c r="BW14477" s="32" t="str">
        <f t="shared" si="1576"/>
        <v/>
      </c>
      <c r="BX14477" s="32" t="str">
        <f t="shared" si="1563"/>
        <v/>
      </c>
      <c r="BY14477" s="32" t="str">
        <f t="shared" si="1564"/>
        <v/>
      </c>
      <c r="BZ14477" s="32" t="str">
        <f t="shared" si="1577"/>
        <v/>
      </c>
      <c r="CA14477" s="32" t="str">
        <f t="shared" si="1578"/>
        <v/>
      </c>
      <c r="CB14477" s="33">
        <f>IF(COUNTIF($CD$7:CD14477,CD14477)=1,CD14477,CD14477+COUNTIF($CD$6:CD14476,CD14477))</f>
        <v>60611</v>
      </c>
      <c r="CC14477" s="34">
        <f t="shared" si="1565"/>
        <v>55153</v>
      </c>
      <c r="CD14477" s="32">
        <f t="shared" si="1566"/>
        <v>55153</v>
      </c>
      <c r="CE14477" s="32">
        <f t="shared" si="1567"/>
        <v>0</v>
      </c>
      <c r="CF14477" s="32">
        <f t="shared" si="1568"/>
        <v>0</v>
      </c>
      <c r="CG14477" s="32" t="str">
        <f t="shared" si="1569"/>
        <v/>
      </c>
      <c r="CH14477" s="32">
        <v>472</v>
      </c>
      <c r="CI14477" s="32" t="s">
        <v>8</v>
      </c>
      <c r="CJ14477" s="32" t="str">
        <f t="shared" si="1570"/>
        <v/>
      </c>
      <c r="CK14477" s="32" t="str">
        <f t="shared" si="1571"/>
        <v/>
      </c>
      <c r="CL14477" s="32" t="str">
        <f t="shared" si="1572"/>
        <v/>
      </c>
      <c r="CM14477" s="32" t="str">
        <f t="shared" si="1573"/>
        <v/>
      </c>
      <c r="CN14477" s="32" t="str">
        <f t="shared" si="1574"/>
        <v/>
      </c>
    </row>
    <row r="14478" spans="71:92" x14ac:dyDescent="0.3">
      <c r="BS14478" s="32" t="str">
        <f>IF(Kiadasi_kiseroiv!$K$2=BT14478,BV14478,"")</f>
        <v/>
      </c>
      <c r="BT14478" s="34" t="str">
        <f t="shared" si="1561"/>
        <v/>
      </c>
      <c r="BU14478" s="32" t="str">
        <f t="shared" si="1562"/>
        <v/>
      </c>
      <c r="BV14478" s="32" t="str">
        <f t="shared" si="1575"/>
        <v/>
      </c>
      <c r="BW14478" s="32" t="str">
        <f t="shared" si="1576"/>
        <v/>
      </c>
      <c r="BX14478" s="32" t="str">
        <f t="shared" si="1563"/>
        <v/>
      </c>
      <c r="BY14478" s="32" t="str">
        <f t="shared" si="1564"/>
        <v/>
      </c>
      <c r="BZ14478" s="32" t="str">
        <f t="shared" si="1577"/>
        <v/>
      </c>
      <c r="CA14478" s="32" t="str">
        <f t="shared" si="1578"/>
        <v/>
      </c>
      <c r="CB14478" s="33">
        <f>IF(COUNTIF($CD$7:CD14478,CD14478)=1,CD14478,CD14478+COUNTIF($CD$6:CD14477,CD14478))</f>
        <v>60612</v>
      </c>
      <c r="CC14478" s="34">
        <f t="shared" si="1565"/>
        <v>55153</v>
      </c>
      <c r="CD14478" s="32">
        <f t="shared" si="1566"/>
        <v>55153</v>
      </c>
      <c r="CE14478" s="32">
        <f t="shared" si="1567"/>
        <v>0</v>
      </c>
      <c r="CF14478" s="32">
        <f t="shared" si="1568"/>
        <v>0</v>
      </c>
      <c r="CG14478" s="32" t="str">
        <f t="shared" si="1569"/>
        <v/>
      </c>
      <c r="CH14478" s="32">
        <v>473</v>
      </c>
      <c r="CI14478" s="32" t="s">
        <v>8</v>
      </c>
      <c r="CJ14478" s="32" t="str">
        <f t="shared" si="1570"/>
        <v/>
      </c>
      <c r="CK14478" s="32" t="str">
        <f t="shared" si="1571"/>
        <v/>
      </c>
      <c r="CL14478" s="32" t="str">
        <f t="shared" si="1572"/>
        <v/>
      </c>
      <c r="CM14478" s="32" t="str">
        <f t="shared" si="1573"/>
        <v/>
      </c>
      <c r="CN14478" s="32" t="str">
        <f t="shared" si="1574"/>
        <v/>
      </c>
    </row>
    <row r="14479" spans="71:92" x14ac:dyDescent="0.3">
      <c r="BS14479" s="32" t="str">
        <f>IF(Kiadasi_kiseroiv!$K$2=BT14479,BV14479,"")</f>
        <v/>
      </c>
      <c r="BT14479" s="34" t="str">
        <f t="shared" si="1561"/>
        <v/>
      </c>
      <c r="BU14479" s="32" t="str">
        <f t="shared" si="1562"/>
        <v/>
      </c>
      <c r="BV14479" s="32" t="str">
        <f t="shared" si="1575"/>
        <v/>
      </c>
      <c r="BW14479" s="32" t="str">
        <f t="shared" si="1576"/>
        <v/>
      </c>
      <c r="BX14479" s="32" t="str">
        <f t="shared" si="1563"/>
        <v/>
      </c>
      <c r="BY14479" s="32" t="str">
        <f t="shared" si="1564"/>
        <v/>
      </c>
      <c r="BZ14479" s="32" t="str">
        <f t="shared" si="1577"/>
        <v/>
      </c>
      <c r="CA14479" s="32" t="str">
        <f t="shared" si="1578"/>
        <v/>
      </c>
      <c r="CB14479" s="33">
        <f>IF(COUNTIF($CD$7:CD14479,CD14479)=1,CD14479,CD14479+COUNTIF($CD$6:CD14478,CD14479))</f>
        <v>60613</v>
      </c>
      <c r="CC14479" s="34">
        <f t="shared" si="1565"/>
        <v>55153</v>
      </c>
      <c r="CD14479" s="32">
        <f t="shared" si="1566"/>
        <v>55153</v>
      </c>
      <c r="CE14479" s="32">
        <f t="shared" si="1567"/>
        <v>0</v>
      </c>
      <c r="CF14479" s="32">
        <f t="shared" si="1568"/>
        <v>0</v>
      </c>
      <c r="CG14479" s="32" t="str">
        <f t="shared" si="1569"/>
        <v/>
      </c>
      <c r="CH14479" s="32">
        <v>474</v>
      </c>
      <c r="CI14479" s="32" t="s">
        <v>8</v>
      </c>
      <c r="CJ14479" s="32" t="str">
        <f t="shared" si="1570"/>
        <v/>
      </c>
      <c r="CK14479" s="32" t="str">
        <f t="shared" si="1571"/>
        <v/>
      </c>
      <c r="CL14479" s="32" t="str">
        <f t="shared" si="1572"/>
        <v/>
      </c>
      <c r="CM14479" s="32" t="str">
        <f t="shared" si="1573"/>
        <v/>
      </c>
      <c r="CN14479" s="32" t="str">
        <f t="shared" si="1574"/>
        <v/>
      </c>
    </row>
    <row r="14480" spans="71:92" x14ac:dyDescent="0.3">
      <c r="BS14480" s="32" t="str">
        <f>IF(Kiadasi_kiseroiv!$K$2=BT14480,BV14480,"")</f>
        <v/>
      </c>
      <c r="BT14480" s="34" t="str">
        <f t="shared" si="1561"/>
        <v/>
      </c>
      <c r="BU14480" s="32" t="str">
        <f t="shared" si="1562"/>
        <v/>
      </c>
      <c r="BV14480" s="32" t="str">
        <f t="shared" si="1575"/>
        <v/>
      </c>
      <c r="BW14480" s="32" t="str">
        <f t="shared" si="1576"/>
        <v/>
      </c>
      <c r="BX14480" s="32" t="str">
        <f t="shared" si="1563"/>
        <v/>
      </c>
      <c r="BY14480" s="32" t="str">
        <f t="shared" si="1564"/>
        <v/>
      </c>
      <c r="BZ14480" s="32" t="str">
        <f t="shared" si="1577"/>
        <v/>
      </c>
      <c r="CA14480" s="32" t="str">
        <f t="shared" si="1578"/>
        <v/>
      </c>
      <c r="CB14480" s="33">
        <f>IF(COUNTIF($CD$7:CD14480,CD14480)=1,CD14480,CD14480+COUNTIF($CD$6:CD14479,CD14480))</f>
        <v>60614</v>
      </c>
      <c r="CC14480" s="34">
        <f t="shared" si="1565"/>
        <v>55153</v>
      </c>
      <c r="CD14480" s="32">
        <f t="shared" si="1566"/>
        <v>55153</v>
      </c>
      <c r="CE14480" s="32">
        <f t="shared" si="1567"/>
        <v>0</v>
      </c>
      <c r="CF14480" s="32">
        <f t="shared" si="1568"/>
        <v>0</v>
      </c>
      <c r="CG14480" s="32" t="str">
        <f t="shared" si="1569"/>
        <v/>
      </c>
      <c r="CH14480" s="32">
        <v>475</v>
      </c>
      <c r="CI14480" s="32" t="s">
        <v>8</v>
      </c>
      <c r="CJ14480" s="32" t="str">
        <f t="shared" si="1570"/>
        <v/>
      </c>
      <c r="CK14480" s="32" t="str">
        <f t="shared" si="1571"/>
        <v/>
      </c>
      <c r="CL14480" s="32" t="str">
        <f t="shared" si="1572"/>
        <v/>
      </c>
      <c r="CM14480" s="32" t="str">
        <f t="shared" si="1573"/>
        <v/>
      </c>
      <c r="CN14480" s="32" t="str">
        <f t="shared" si="1574"/>
        <v/>
      </c>
    </row>
    <row r="14481" spans="71:92" x14ac:dyDescent="0.3">
      <c r="BS14481" s="32" t="str">
        <f>IF(Kiadasi_kiseroiv!$K$2=BT14481,BV14481,"")</f>
        <v/>
      </c>
      <c r="BT14481" s="34" t="str">
        <f t="shared" si="1561"/>
        <v/>
      </c>
      <c r="BU14481" s="32" t="str">
        <f t="shared" si="1562"/>
        <v/>
      </c>
      <c r="BV14481" s="32" t="str">
        <f t="shared" si="1575"/>
        <v/>
      </c>
      <c r="BW14481" s="32" t="str">
        <f t="shared" si="1576"/>
        <v/>
      </c>
      <c r="BX14481" s="32" t="str">
        <f t="shared" si="1563"/>
        <v/>
      </c>
      <c r="BY14481" s="32" t="str">
        <f t="shared" si="1564"/>
        <v/>
      </c>
      <c r="BZ14481" s="32" t="str">
        <f t="shared" si="1577"/>
        <v/>
      </c>
      <c r="CA14481" s="32" t="str">
        <f t="shared" si="1578"/>
        <v/>
      </c>
      <c r="CB14481" s="33">
        <f>IF(COUNTIF($CD$7:CD14481,CD14481)=1,CD14481,CD14481+COUNTIF($CD$6:CD14480,CD14481))</f>
        <v>60615</v>
      </c>
      <c r="CC14481" s="34">
        <f t="shared" si="1565"/>
        <v>55153</v>
      </c>
      <c r="CD14481" s="32">
        <f t="shared" si="1566"/>
        <v>55153</v>
      </c>
      <c r="CE14481" s="32">
        <f t="shared" si="1567"/>
        <v>0</v>
      </c>
      <c r="CF14481" s="32">
        <f t="shared" si="1568"/>
        <v>0</v>
      </c>
      <c r="CG14481" s="32" t="str">
        <f t="shared" si="1569"/>
        <v/>
      </c>
      <c r="CH14481" s="32">
        <v>476</v>
      </c>
      <c r="CI14481" s="32" t="s">
        <v>8</v>
      </c>
      <c r="CJ14481" s="32" t="str">
        <f t="shared" si="1570"/>
        <v/>
      </c>
      <c r="CK14481" s="32" t="str">
        <f t="shared" si="1571"/>
        <v/>
      </c>
      <c r="CL14481" s="32" t="str">
        <f t="shared" si="1572"/>
        <v/>
      </c>
      <c r="CM14481" s="32" t="str">
        <f t="shared" si="1573"/>
        <v/>
      </c>
      <c r="CN14481" s="32" t="str">
        <f t="shared" si="1574"/>
        <v/>
      </c>
    </row>
    <row r="14482" spans="71:92" x14ac:dyDescent="0.3">
      <c r="BS14482" s="32" t="str">
        <f>IF(Kiadasi_kiseroiv!$K$2=BT14482,BV14482,"")</f>
        <v/>
      </c>
      <c r="BT14482" s="34" t="str">
        <f t="shared" si="1561"/>
        <v/>
      </c>
      <c r="BU14482" s="32" t="str">
        <f t="shared" si="1562"/>
        <v/>
      </c>
      <c r="BV14482" s="32" t="str">
        <f t="shared" si="1575"/>
        <v/>
      </c>
      <c r="BW14482" s="32" t="str">
        <f t="shared" si="1576"/>
        <v/>
      </c>
      <c r="BX14482" s="32" t="str">
        <f t="shared" si="1563"/>
        <v/>
      </c>
      <c r="BY14482" s="32" t="str">
        <f t="shared" si="1564"/>
        <v/>
      </c>
      <c r="BZ14482" s="32" t="str">
        <f t="shared" si="1577"/>
        <v/>
      </c>
      <c r="CA14482" s="32" t="str">
        <f t="shared" si="1578"/>
        <v/>
      </c>
      <c r="CB14482" s="33">
        <f>IF(COUNTIF($CD$7:CD14482,CD14482)=1,CD14482,CD14482+COUNTIF($CD$6:CD14481,CD14482))</f>
        <v>60616</v>
      </c>
      <c r="CC14482" s="34">
        <f t="shared" si="1565"/>
        <v>55153</v>
      </c>
      <c r="CD14482" s="32">
        <f t="shared" si="1566"/>
        <v>55153</v>
      </c>
      <c r="CE14482" s="32">
        <f t="shared" si="1567"/>
        <v>0</v>
      </c>
      <c r="CF14482" s="32">
        <f t="shared" si="1568"/>
        <v>0</v>
      </c>
      <c r="CG14482" s="32" t="str">
        <f t="shared" si="1569"/>
        <v/>
      </c>
      <c r="CH14482" s="32">
        <v>477</v>
      </c>
      <c r="CI14482" s="32" t="s">
        <v>8</v>
      </c>
      <c r="CJ14482" s="32" t="str">
        <f t="shared" si="1570"/>
        <v/>
      </c>
      <c r="CK14482" s="32" t="str">
        <f t="shared" si="1571"/>
        <v/>
      </c>
      <c r="CL14482" s="32" t="str">
        <f t="shared" si="1572"/>
        <v/>
      </c>
      <c r="CM14482" s="32" t="str">
        <f t="shared" si="1573"/>
        <v/>
      </c>
      <c r="CN14482" s="32" t="str">
        <f t="shared" si="1574"/>
        <v/>
      </c>
    </row>
    <row r="14483" spans="71:92" x14ac:dyDescent="0.3">
      <c r="BS14483" s="32" t="str">
        <f>IF(Kiadasi_kiseroiv!$K$2=BT14483,BV14483,"")</f>
        <v/>
      </c>
      <c r="BT14483" s="34" t="str">
        <f t="shared" si="1561"/>
        <v/>
      </c>
      <c r="BU14483" s="32" t="str">
        <f t="shared" si="1562"/>
        <v/>
      </c>
      <c r="BV14483" s="32" t="str">
        <f t="shared" si="1575"/>
        <v/>
      </c>
      <c r="BW14483" s="32" t="str">
        <f t="shared" si="1576"/>
        <v/>
      </c>
      <c r="BX14483" s="32" t="str">
        <f t="shared" si="1563"/>
        <v/>
      </c>
      <c r="BY14483" s="32" t="str">
        <f t="shared" si="1564"/>
        <v/>
      </c>
      <c r="BZ14483" s="32" t="str">
        <f t="shared" si="1577"/>
        <v/>
      </c>
      <c r="CA14483" s="32" t="str">
        <f t="shared" si="1578"/>
        <v/>
      </c>
      <c r="CB14483" s="33">
        <f>IF(COUNTIF($CD$7:CD14483,CD14483)=1,CD14483,CD14483+COUNTIF($CD$6:CD14482,CD14483))</f>
        <v>60617</v>
      </c>
      <c r="CC14483" s="34">
        <f t="shared" si="1565"/>
        <v>55153</v>
      </c>
      <c r="CD14483" s="32">
        <f t="shared" si="1566"/>
        <v>55153</v>
      </c>
      <c r="CE14483" s="32">
        <f t="shared" si="1567"/>
        <v>0</v>
      </c>
      <c r="CF14483" s="32">
        <f t="shared" si="1568"/>
        <v>0</v>
      </c>
      <c r="CG14483" s="32" t="str">
        <f t="shared" si="1569"/>
        <v/>
      </c>
      <c r="CH14483" s="32">
        <v>478</v>
      </c>
      <c r="CI14483" s="32" t="s">
        <v>8</v>
      </c>
      <c r="CJ14483" s="32" t="str">
        <f t="shared" si="1570"/>
        <v/>
      </c>
      <c r="CK14483" s="32" t="str">
        <f t="shared" si="1571"/>
        <v/>
      </c>
      <c r="CL14483" s="32" t="str">
        <f t="shared" si="1572"/>
        <v/>
      </c>
      <c r="CM14483" s="32" t="str">
        <f t="shared" si="1573"/>
        <v/>
      </c>
      <c r="CN14483" s="32" t="str">
        <f t="shared" si="1574"/>
        <v/>
      </c>
    </row>
    <row r="14484" spans="71:92" x14ac:dyDescent="0.3">
      <c r="BS14484" s="32" t="str">
        <f>IF(Kiadasi_kiseroiv!$K$2=BT14484,BV14484,"")</f>
        <v/>
      </c>
      <c r="BT14484" s="34" t="str">
        <f t="shared" si="1561"/>
        <v/>
      </c>
      <c r="BU14484" s="32" t="str">
        <f t="shared" si="1562"/>
        <v/>
      </c>
      <c r="BV14484" s="32" t="str">
        <f t="shared" si="1575"/>
        <v/>
      </c>
      <c r="BW14484" s="32" t="str">
        <f t="shared" si="1576"/>
        <v/>
      </c>
      <c r="BX14484" s="32" t="str">
        <f t="shared" si="1563"/>
        <v/>
      </c>
      <c r="BY14484" s="32" t="str">
        <f t="shared" si="1564"/>
        <v/>
      </c>
      <c r="BZ14484" s="32" t="str">
        <f t="shared" si="1577"/>
        <v/>
      </c>
      <c r="CA14484" s="32" t="str">
        <f t="shared" si="1578"/>
        <v/>
      </c>
      <c r="CB14484" s="33">
        <f>IF(COUNTIF($CD$7:CD14484,CD14484)=1,CD14484,CD14484+COUNTIF($CD$6:CD14483,CD14484))</f>
        <v>60618</v>
      </c>
      <c r="CC14484" s="34">
        <f t="shared" si="1565"/>
        <v>55153</v>
      </c>
      <c r="CD14484" s="32">
        <f t="shared" si="1566"/>
        <v>55153</v>
      </c>
      <c r="CE14484" s="32">
        <f t="shared" si="1567"/>
        <v>0</v>
      </c>
      <c r="CF14484" s="32">
        <f t="shared" si="1568"/>
        <v>0</v>
      </c>
      <c r="CG14484" s="32" t="str">
        <f t="shared" si="1569"/>
        <v/>
      </c>
      <c r="CH14484" s="32">
        <v>479</v>
      </c>
      <c r="CI14484" s="32" t="s">
        <v>8</v>
      </c>
      <c r="CJ14484" s="32" t="str">
        <f t="shared" si="1570"/>
        <v/>
      </c>
      <c r="CK14484" s="32" t="str">
        <f t="shared" si="1571"/>
        <v/>
      </c>
      <c r="CL14484" s="32" t="str">
        <f t="shared" si="1572"/>
        <v/>
      </c>
      <c r="CM14484" s="32" t="str">
        <f t="shared" si="1573"/>
        <v/>
      </c>
      <c r="CN14484" s="32" t="str">
        <f t="shared" si="1574"/>
        <v/>
      </c>
    </row>
    <row r="14485" spans="71:92" x14ac:dyDescent="0.3">
      <c r="BS14485" s="32" t="str">
        <f>IF(Kiadasi_kiseroiv!$K$2=BT14485,BV14485,"")</f>
        <v/>
      </c>
      <c r="BT14485" s="34" t="str">
        <f t="shared" si="1561"/>
        <v/>
      </c>
      <c r="BU14485" s="32" t="str">
        <f t="shared" si="1562"/>
        <v/>
      </c>
      <c r="BV14485" s="32" t="str">
        <f t="shared" si="1575"/>
        <v/>
      </c>
      <c r="BW14485" s="32" t="str">
        <f t="shared" si="1576"/>
        <v/>
      </c>
      <c r="BX14485" s="32" t="str">
        <f t="shared" si="1563"/>
        <v/>
      </c>
      <c r="BY14485" s="32" t="str">
        <f t="shared" si="1564"/>
        <v/>
      </c>
      <c r="BZ14485" s="32" t="str">
        <f t="shared" si="1577"/>
        <v/>
      </c>
      <c r="CA14485" s="32" t="str">
        <f t="shared" si="1578"/>
        <v/>
      </c>
      <c r="CB14485" s="33">
        <f>IF(COUNTIF($CD$7:CD14485,CD14485)=1,CD14485,CD14485+COUNTIF($CD$6:CD14484,CD14485))</f>
        <v>60619</v>
      </c>
      <c r="CC14485" s="34">
        <f t="shared" si="1565"/>
        <v>55153</v>
      </c>
      <c r="CD14485" s="32">
        <f t="shared" si="1566"/>
        <v>55153</v>
      </c>
      <c r="CE14485" s="32">
        <f t="shared" si="1567"/>
        <v>0</v>
      </c>
      <c r="CF14485" s="32">
        <f t="shared" si="1568"/>
        <v>0</v>
      </c>
      <c r="CG14485" s="32" t="str">
        <f t="shared" si="1569"/>
        <v/>
      </c>
      <c r="CH14485" s="32">
        <v>480</v>
      </c>
      <c r="CI14485" s="32" t="s">
        <v>8</v>
      </c>
      <c r="CJ14485" s="32" t="str">
        <f t="shared" si="1570"/>
        <v/>
      </c>
      <c r="CK14485" s="32" t="str">
        <f t="shared" si="1571"/>
        <v/>
      </c>
      <c r="CL14485" s="32" t="str">
        <f t="shared" si="1572"/>
        <v/>
      </c>
      <c r="CM14485" s="32" t="str">
        <f t="shared" si="1573"/>
        <v/>
      </c>
      <c r="CN14485" s="32" t="str">
        <f t="shared" si="1574"/>
        <v/>
      </c>
    </row>
    <row r="14486" spans="71:92" x14ac:dyDescent="0.3">
      <c r="BS14486" s="32" t="str">
        <f>IF(Kiadasi_kiseroiv!$K$2=BT14486,BV14486,"")</f>
        <v/>
      </c>
      <c r="BT14486" s="34" t="str">
        <f t="shared" si="1561"/>
        <v/>
      </c>
      <c r="BU14486" s="32" t="str">
        <f t="shared" si="1562"/>
        <v/>
      </c>
      <c r="BV14486" s="32" t="str">
        <f t="shared" si="1575"/>
        <v/>
      </c>
      <c r="BW14486" s="32" t="str">
        <f t="shared" si="1576"/>
        <v/>
      </c>
      <c r="BX14486" s="32" t="str">
        <f t="shared" si="1563"/>
        <v/>
      </c>
      <c r="BY14486" s="32" t="str">
        <f t="shared" si="1564"/>
        <v/>
      </c>
      <c r="BZ14486" s="32" t="str">
        <f t="shared" si="1577"/>
        <v/>
      </c>
      <c r="CA14486" s="32" t="str">
        <f t="shared" si="1578"/>
        <v/>
      </c>
      <c r="CB14486" s="33">
        <f>IF(COUNTIF($CD$7:CD14486,CD14486)=1,CD14486,CD14486+COUNTIF($CD$6:CD14485,CD14486))</f>
        <v>60620</v>
      </c>
      <c r="CC14486" s="34">
        <f t="shared" si="1565"/>
        <v>55153</v>
      </c>
      <c r="CD14486" s="32">
        <f t="shared" si="1566"/>
        <v>55153</v>
      </c>
      <c r="CE14486" s="32">
        <f t="shared" si="1567"/>
        <v>0</v>
      </c>
      <c r="CF14486" s="32">
        <f t="shared" si="1568"/>
        <v>0</v>
      </c>
      <c r="CG14486" s="32" t="str">
        <f t="shared" si="1569"/>
        <v/>
      </c>
      <c r="CH14486" s="32">
        <v>481</v>
      </c>
      <c r="CI14486" s="32" t="s">
        <v>8</v>
      </c>
      <c r="CJ14486" s="32" t="str">
        <f t="shared" si="1570"/>
        <v/>
      </c>
      <c r="CK14486" s="32" t="str">
        <f t="shared" si="1571"/>
        <v/>
      </c>
      <c r="CL14486" s="32" t="str">
        <f t="shared" si="1572"/>
        <v/>
      </c>
      <c r="CM14486" s="32" t="str">
        <f t="shared" si="1573"/>
        <v/>
      </c>
      <c r="CN14486" s="32" t="str">
        <f t="shared" si="1574"/>
        <v/>
      </c>
    </row>
    <row r="14487" spans="71:92" x14ac:dyDescent="0.3">
      <c r="BS14487" s="32" t="str">
        <f>IF(Kiadasi_kiseroiv!$K$2=BT14487,BV14487,"")</f>
        <v/>
      </c>
      <c r="BT14487" s="34" t="str">
        <f t="shared" si="1561"/>
        <v/>
      </c>
      <c r="BU14487" s="32" t="str">
        <f t="shared" si="1562"/>
        <v/>
      </c>
      <c r="BV14487" s="32" t="str">
        <f t="shared" si="1575"/>
        <v/>
      </c>
      <c r="BW14487" s="32" t="str">
        <f t="shared" si="1576"/>
        <v/>
      </c>
      <c r="BX14487" s="32" t="str">
        <f t="shared" si="1563"/>
        <v/>
      </c>
      <c r="BY14487" s="32" t="str">
        <f t="shared" si="1564"/>
        <v/>
      </c>
      <c r="BZ14487" s="32" t="str">
        <f t="shared" si="1577"/>
        <v/>
      </c>
      <c r="CA14487" s="32" t="str">
        <f t="shared" si="1578"/>
        <v/>
      </c>
      <c r="CB14487" s="33">
        <f>IF(COUNTIF($CD$7:CD14487,CD14487)=1,CD14487,CD14487+COUNTIF($CD$6:CD14486,CD14487))</f>
        <v>60621</v>
      </c>
      <c r="CC14487" s="34">
        <f t="shared" si="1565"/>
        <v>55153</v>
      </c>
      <c r="CD14487" s="32">
        <f t="shared" si="1566"/>
        <v>55153</v>
      </c>
      <c r="CE14487" s="32">
        <f t="shared" si="1567"/>
        <v>0</v>
      </c>
      <c r="CF14487" s="32">
        <f t="shared" si="1568"/>
        <v>0</v>
      </c>
      <c r="CG14487" s="32" t="str">
        <f t="shared" si="1569"/>
        <v/>
      </c>
      <c r="CH14487" s="32">
        <v>482</v>
      </c>
      <c r="CI14487" s="32" t="s">
        <v>8</v>
      </c>
      <c r="CJ14487" s="32" t="str">
        <f t="shared" si="1570"/>
        <v/>
      </c>
      <c r="CK14487" s="32" t="str">
        <f t="shared" si="1571"/>
        <v/>
      </c>
      <c r="CL14487" s="32" t="str">
        <f t="shared" si="1572"/>
        <v/>
      </c>
      <c r="CM14487" s="32" t="str">
        <f t="shared" si="1573"/>
        <v/>
      </c>
      <c r="CN14487" s="32" t="str">
        <f t="shared" si="1574"/>
        <v/>
      </c>
    </row>
    <row r="14488" spans="71:92" x14ac:dyDescent="0.3">
      <c r="BS14488" s="32" t="str">
        <f>IF(Kiadasi_kiseroiv!$K$2=BT14488,BV14488,"")</f>
        <v/>
      </c>
      <c r="BT14488" s="34" t="str">
        <f t="shared" si="1561"/>
        <v/>
      </c>
      <c r="BU14488" s="32" t="str">
        <f t="shared" si="1562"/>
        <v/>
      </c>
      <c r="BV14488" s="32" t="str">
        <f t="shared" si="1575"/>
        <v/>
      </c>
      <c r="BW14488" s="32" t="str">
        <f t="shared" si="1576"/>
        <v/>
      </c>
      <c r="BX14488" s="32" t="str">
        <f t="shared" si="1563"/>
        <v/>
      </c>
      <c r="BY14488" s="32" t="str">
        <f t="shared" si="1564"/>
        <v/>
      </c>
      <c r="BZ14488" s="32" t="str">
        <f t="shared" si="1577"/>
        <v/>
      </c>
      <c r="CA14488" s="32" t="str">
        <f t="shared" si="1578"/>
        <v/>
      </c>
      <c r="CB14488" s="33">
        <f>IF(COUNTIF($CD$7:CD14488,CD14488)=1,CD14488,CD14488+COUNTIF($CD$6:CD14487,CD14488))</f>
        <v>60622</v>
      </c>
      <c r="CC14488" s="34">
        <f t="shared" si="1565"/>
        <v>55153</v>
      </c>
      <c r="CD14488" s="32">
        <f t="shared" si="1566"/>
        <v>55153</v>
      </c>
      <c r="CE14488" s="32">
        <f t="shared" si="1567"/>
        <v>0</v>
      </c>
      <c r="CF14488" s="32">
        <f t="shared" si="1568"/>
        <v>0</v>
      </c>
      <c r="CG14488" s="32" t="str">
        <f t="shared" si="1569"/>
        <v/>
      </c>
      <c r="CH14488" s="32">
        <v>483</v>
      </c>
      <c r="CI14488" s="32" t="s">
        <v>8</v>
      </c>
      <c r="CJ14488" s="32" t="str">
        <f t="shared" si="1570"/>
        <v/>
      </c>
      <c r="CK14488" s="32" t="str">
        <f t="shared" si="1571"/>
        <v/>
      </c>
      <c r="CL14488" s="32" t="str">
        <f t="shared" si="1572"/>
        <v/>
      </c>
      <c r="CM14488" s="32" t="str">
        <f t="shared" si="1573"/>
        <v/>
      </c>
      <c r="CN14488" s="32" t="str">
        <f t="shared" si="1574"/>
        <v/>
      </c>
    </row>
    <row r="14489" spans="71:92" x14ac:dyDescent="0.3">
      <c r="BS14489" s="32" t="str">
        <f>IF(Kiadasi_kiseroiv!$K$2=BT14489,BV14489,"")</f>
        <v/>
      </c>
      <c r="BT14489" s="34" t="str">
        <f t="shared" si="1561"/>
        <v/>
      </c>
      <c r="BU14489" s="32" t="str">
        <f t="shared" si="1562"/>
        <v/>
      </c>
      <c r="BV14489" s="32" t="str">
        <f t="shared" si="1575"/>
        <v/>
      </c>
      <c r="BW14489" s="32" t="str">
        <f t="shared" si="1576"/>
        <v/>
      </c>
      <c r="BX14489" s="32" t="str">
        <f t="shared" si="1563"/>
        <v/>
      </c>
      <c r="BY14489" s="32" t="str">
        <f t="shared" si="1564"/>
        <v/>
      </c>
      <c r="BZ14489" s="32" t="str">
        <f t="shared" si="1577"/>
        <v/>
      </c>
      <c r="CA14489" s="32" t="str">
        <f t="shared" si="1578"/>
        <v/>
      </c>
      <c r="CB14489" s="33">
        <f>IF(COUNTIF($CD$7:CD14489,CD14489)=1,CD14489,CD14489+COUNTIF($CD$6:CD14488,CD14489))</f>
        <v>60623</v>
      </c>
      <c r="CC14489" s="34">
        <f t="shared" si="1565"/>
        <v>55153</v>
      </c>
      <c r="CD14489" s="32">
        <f t="shared" si="1566"/>
        <v>55153</v>
      </c>
      <c r="CE14489" s="32">
        <f t="shared" si="1567"/>
        <v>0</v>
      </c>
      <c r="CF14489" s="32">
        <f t="shared" si="1568"/>
        <v>0</v>
      </c>
      <c r="CG14489" s="32" t="str">
        <f t="shared" si="1569"/>
        <v/>
      </c>
      <c r="CH14489" s="32">
        <v>484</v>
      </c>
      <c r="CI14489" s="32" t="s">
        <v>8</v>
      </c>
      <c r="CJ14489" s="32" t="str">
        <f t="shared" si="1570"/>
        <v/>
      </c>
      <c r="CK14489" s="32" t="str">
        <f t="shared" si="1571"/>
        <v/>
      </c>
      <c r="CL14489" s="32" t="str">
        <f t="shared" si="1572"/>
        <v/>
      </c>
      <c r="CM14489" s="32" t="str">
        <f t="shared" si="1573"/>
        <v/>
      </c>
      <c r="CN14489" s="32" t="str">
        <f t="shared" si="1574"/>
        <v/>
      </c>
    </row>
    <row r="14490" spans="71:92" x14ac:dyDescent="0.3">
      <c r="BS14490" s="32" t="str">
        <f>IF(Kiadasi_kiseroiv!$K$2=BT14490,BV14490,"")</f>
        <v/>
      </c>
      <c r="BT14490" s="34" t="str">
        <f t="shared" si="1561"/>
        <v/>
      </c>
      <c r="BU14490" s="32" t="str">
        <f t="shared" si="1562"/>
        <v/>
      </c>
      <c r="BV14490" s="32" t="str">
        <f t="shared" si="1575"/>
        <v/>
      </c>
      <c r="BW14490" s="32" t="str">
        <f t="shared" si="1576"/>
        <v/>
      </c>
      <c r="BX14490" s="32" t="str">
        <f t="shared" si="1563"/>
        <v/>
      </c>
      <c r="BY14490" s="32" t="str">
        <f t="shared" si="1564"/>
        <v/>
      </c>
      <c r="BZ14490" s="32" t="str">
        <f t="shared" si="1577"/>
        <v/>
      </c>
      <c r="CA14490" s="32" t="str">
        <f t="shared" si="1578"/>
        <v/>
      </c>
      <c r="CB14490" s="33">
        <f>IF(COUNTIF($CD$7:CD14490,CD14490)=1,CD14490,CD14490+COUNTIF($CD$6:CD14489,CD14490))</f>
        <v>60624</v>
      </c>
      <c r="CC14490" s="34">
        <f t="shared" si="1565"/>
        <v>55153</v>
      </c>
      <c r="CD14490" s="32">
        <f t="shared" si="1566"/>
        <v>55153</v>
      </c>
      <c r="CE14490" s="32">
        <f t="shared" si="1567"/>
        <v>0</v>
      </c>
      <c r="CF14490" s="32">
        <f t="shared" si="1568"/>
        <v>0</v>
      </c>
      <c r="CG14490" s="32" t="str">
        <f t="shared" si="1569"/>
        <v/>
      </c>
      <c r="CH14490" s="32">
        <v>485</v>
      </c>
      <c r="CI14490" s="32" t="s">
        <v>8</v>
      </c>
      <c r="CJ14490" s="32" t="str">
        <f t="shared" si="1570"/>
        <v/>
      </c>
      <c r="CK14490" s="32" t="str">
        <f t="shared" si="1571"/>
        <v/>
      </c>
      <c r="CL14490" s="32" t="str">
        <f t="shared" si="1572"/>
        <v/>
      </c>
      <c r="CM14490" s="32" t="str">
        <f t="shared" si="1573"/>
        <v/>
      </c>
      <c r="CN14490" s="32" t="str">
        <f t="shared" si="1574"/>
        <v/>
      </c>
    </row>
    <row r="14491" spans="71:92" x14ac:dyDescent="0.3">
      <c r="BS14491" s="32" t="str">
        <f>IF(Kiadasi_kiseroiv!$K$2=BT14491,BV14491,"")</f>
        <v/>
      </c>
      <c r="BT14491" s="34" t="str">
        <f t="shared" si="1561"/>
        <v/>
      </c>
      <c r="BU14491" s="32" t="str">
        <f t="shared" si="1562"/>
        <v/>
      </c>
      <c r="BV14491" s="32" t="str">
        <f t="shared" si="1575"/>
        <v/>
      </c>
      <c r="BW14491" s="32" t="str">
        <f t="shared" si="1576"/>
        <v/>
      </c>
      <c r="BX14491" s="32" t="str">
        <f t="shared" si="1563"/>
        <v/>
      </c>
      <c r="BY14491" s="32" t="str">
        <f t="shared" si="1564"/>
        <v/>
      </c>
      <c r="BZ14491" s="32" t="str">
        <f t="shared" si="1577"/>
        <v/>
      </c>
      <c r="CA14491" s="32" t="str">
        <f t="shared" si="1578"/>
        <v/>
      </c>
      <c r="CB14491" s="33">
        <f>IF(COUNTIF($CD$7:CD14491,CD14491)=1,CD14491,CD14491+COUNTIF($CD$6:CD14490,CD14491))</f>
        <v>60625</v>
      </c>
      <c r="CC14491" s="34">
        <f t="shared" si="1565"/>
        <v>55153</v>
      </c>
      <c r="CD14491" s="32">
        <f t="shared" si="1566"/>
        <v>55153</v>
      </c>
      <c r="CE14491" s="32">
        <f t="shared" si="1567"/>
        <v>0</v>
      </c>
      <c r="CF14491" s="32">
        <f t="shared" si="1568"/>
        <v>0</v>
      </c>
      <c r="CG14491" s="32" t="str">
        <f t="shared" si="1569"/>
        <v/>
      </c>
      <c r="CH14491" s="32">
        <v>486</v>
      </c>
      <c r="CI14491" s="32" t="s">
        <v>8</v>
      </c>
      <c r="CJ14491" s="32" t="str">
        <f t="shared" si="1570"/>
        <v/>
      </c>
      <c r="CK14491" s="32" t="str">
        <f t="shared" si="1571"/>
        <v/>
      </c>
      <c r="CL14491" s="32" t="str">
        <f t="shared" si="1572"/>
        <v/>
      </c>
      <c r="CM14491" s="32" t="str">
        <f t="shared" si="1573"/>
        <v/>
      </c>
      <c r="CN14491" s="32" t="str">
        <f t="shared" si="1574"/>
        <v/>
      </c>
    </row>
    <row r="14492" spans="71:92" x14ac:dyDescent="0.3">
      <c r="BS14492" s="32" t="str">
        <f>IF(Kiadasi_kiseroiv!$K$2=BT14492,BV14492,"")</f>
        <v/>
      </c>
      <c r="BT14492" s="34" t="str">
        <f t="shared" si="1561"/>
        <v/>
      </c>
      <c r="BU14492" s="32" t="str">
        <f t="shared" si="1562"/>
        <v/>
      </c>
      <c r="BV14492" s="32" t="str">
        <f t="shared" si="1575"/>
        <v/>
      </c>
      <c r="BW14492" s="32" t="str">
        <f t="shared" si="1576"/>
        <v/>
      </c>
      <c r="BX14492" s="32" t="str">
        <f t="shared" si="1563"/>
        <v/>
      </c>
      <c r="BY14492" s="32" t="str">
        <f t="shared" si="1564"/>
        <v/>
      </c>
      <c r="BZ14492" s="32" t="str">
        <f t="shared" si="1577"/>
        <v/>
      </c>
      <c r="CA14492" s="32" t="str">
        <f t="shared" si="1578"/>
        <v/>
      </c>
      <c r="CB14492" s="33">
        <f>IF(COUNTIF($CD$7:CD14492,CD14492)=1,CD14492,CD14492+COUNTIF($CD$6:CD14491,CD14492))</f>
        <v>60626</v>
      </c>
      <c r="CC14492" s="34">
        <f t="shared" si="1565"/>
        <v>55153</v>
      </c>
      <c r="CD14492" s="32">
        <f t="shared" si="1566"/>
        <v>55153</v>
      </c>
      <c r="CE14492" s="32">
        <f t="shared" si="1567"/>
        <v>0</v>
      </c>
      <c r="CF14492" s="32">
        <f t="shared" si="1568"/>
        <v>0</v>
      </c>
      <c r="CG14492" s="32" t="str">
        <f t="shared" si="1569"/>
        <v/>
      </c>
      <c r="CH14492" s="32">
        <v>487</v>
      </c>
      <c r="CI14492" s="32" t="s">
        <v>8</v>
      </c>
      <c r="CJ14492" s="32" t="str">
        <f t="shared" si="1570"/>
        <v/>
      </c>
      <c r="CK14492" s="32" t="str">
        <f t="shared" si="1571"/>
        <v/>
      </c>
      <c r="CL14492" s="32" t="str">
        <f t="shared" si="1572"/>
        <v/>
      </c>
      <c r="CM14492" s="32" t="str">
        <f t="shared" si="1573"/>
        <v/>
      </c>
      <c r="CN14492" s="32" t="str">
        <f t="shared" si="1574"/>
        <v/>
      </c>
    </row>
    <row r="14493" spans="71:92" x14ac:dyDescent="0.3">
      <c r="BS14493" s="32" t="str">
        <f>IF(Kiadasi_kiseroiv!$K$2=BT14493,BV14493,"")</f>
        <v/>
      </c>
      <c r="BT14493" s="34" t="str">
        <f t="shared" si="1561"/>
        <v/>
      </c>
      <c r="BU14493" s="32" t="str">
        <f t="shared" si="1562"/>
        <v/>
      </c>
      <c r="BV14493" s="32" t="str">
        <f t="shared" si="1575"/>
        <v/>
      </c>
      <c r="BW14493" s="32" t="str">
        <f t="shared" si="1576"/>
        <v/>
      </c>
      <c r="BX14493" s="32" t="str">
        <f t="shared" si="1563"/>
        <v/>
      </c>
      <c r="BY14493" s="32" t="str">
        <f t="shared" si="1564"/>
        <v/>
      </c>
      <c r="BZ14493" s="32" t="str">
        <f t="shared" si="1577"/>
        <v/>
      </c>
      <c r="CA14493" s="32" t="str">
        <f t="shared" si="1578"/>
        <v/>
      </c>
      <c r="CB14493" s="33">
        <f>IF(COUNTIF($CD$7:CD14493,CD14493)=1,CD14493,CD14493+COUNTIF($CD$6:CD14492,CD14493))</f>
        <v>60627</v>
      </c>
      <c r="CC14493" s="34">
        <f t="shared" si="1565"/>
        <v>55153</v>
      </c>
      <c r="CD14493" s="32">
        <f t="shared" si="1566"/>
        <v>55153</v>
      </c>
      <c r="CE14493" s="32">
        <f t="shared" si="1567"/>
        <v>0</v>
      </c>
      <c r="CF14493" s="32">
        <f t="shared" si="1568"/>
        <v>0</v>
      </c>
      <c r="CG14493" s="32" t="str">
        <f t="shared" si="1569"/>
        <v/>
      </c>
      <c r="CH14493" s="32">
        <v>488</v>
      </c>
      <c r="CI14493" s="32" t="s">
        <v>8</v>
      </c>
      <c r="CJ14493" s="32" t="str">
        <f t="shared" si="1570"/>
        <v/>
      </c>
      <c r="CK14493" s="32" t="str">
        <f t="shared" si="1571"/>
        <v/>
      </c>
      <c r="CL14493" s="32" t="str">
        <f t="shared" si="1572"/>
        <v/>
      </c>
      <c r="CM14493" s="32" t="str">
        <f t="shared" si="1573"/>
        <v/>
      </c>
      <c r="CN14493" s="32" t="str">
        <f t="shared" si="1574"/>
        <v/>
      </c>
    </row>
    <row r="14494" spans="71:92" x14ac:dyDescent="0.3">
      <c r="BS14494" s="32" t="str">
        <f>IF(Kiadasi_kiseroiv!$K$2=BT14494,BV14494,"")</f>
        <v/>
      </c>
      <c r="BT14494" s="34" t="str">
        <f t="shared" si="1561"/>
        <v/>
      </c>
      <c r="BU14494" s="32" t="str">
        <f t="shared" si="1562"/>
        <v/>
      </c>
      <c r="BV14494" s="32" t="str">
        <f t="shared" si="1575"/>
        <v/>
      </c>
      <c r="BW14494" s="32" t="str">
        <f t="shared" si="1576"/>
        <v/>
      </c>
      <c r="BX14494" s="32" t="str">
        <f t="shared" si="1563"/>
        <v/>
      </c>
      <c r="BY14494" s="32" t="str">
        <f t="shared" si="1564"/>
        <v/>
      </c>
      <c r="BZ14494" s="32" t="str">
        <f t="shared" si="1577"/>
        <v/>
      </c>
      <c r="CA14494" s="32" t="str">
        <f t="shared" si="1578"/>
        <v/>
      </c>
      <c r="CB14494" s="33">
        <f>IF(COUNTIF($CD$7:CD14494,CD14494)=1,CD14494,CD14494+COUNTIF($CD$6:CD14493,CD14494))</f>
        <v>60628</v>
      </c>
      <c r="CC14494" s="34">
        <f t="shared" si="1565"/>
        <v>55153</v>
      </c>
      <c r="CD14494" s="32">
        <f t="shared" si="1566"/>
        <v>55153</v>
      </c>
      <c r="CE14494" s="32">
        <f t="shared" si="1567"/>
        <v>0</v>
      </c>
      <c r="CF14494" s="32">
        <f t="shared" si="1568"/>
        <v>0</v>
      </c>
      <c r="CG14494" s="32" t="str">
        <f t="shared" si="1569"/>
        <v/>
      </c>
      <c r="CH14494" s="32">
        <v>489</v>
      </c>
      <c r="CI14494" s="32" t="s">
        <v>8</v>
      </c>
      <c r="CJ14494" s="32" t="str">
        <f t="shared" si="1570"/>
        <v/>
      </c>
      <c r="CK14494" s="32" t="str">
        <f t="shared" si="1571"/>
        <v/>
      </c>
      <c r="CL14494" s="32" t="str">
        <f t="shared" si="1572"/>
        <v/>
      </c>
      <c r="CM14494" s="32" t="str">
        <f t="shared" si="1573"/>
        <v/>
      </c>
      <c r="CN14494" s="32" t="str">
        <f t="shared" si="1574"/>
        <v/>
      </c>
    </row>
    <row r="14495" spans="71:92" x14ac:dyDescent="0.3">
      <c r="BS14495" s="32" t="str">
        <f>IF(Kiadasi_kiseroiv!$K$2=BT14495,BV14495,"")</f>
        <v/>
      </c>
      <c r="BT14495" s="34" t="str">
        <f t="shared" si="1561"/>
        <v/>
      </c>
      <c r="BU14495" s="32" t="str">
        <f t="shared" si="1562"/>
        <v/>
      </c>
      <c r="BV14495" s="32" t="str">
        <f t="shared" si="1575"/>
        <v/>
      </c>
      <c r="BW14495" s="32" t="str">
        <f t="shared" si="1576"/>
        <v/>
      </c>
      <c r="BX14495" s="32" t="str">
        <f t="shared" si="1563"/>
        <v/>
      </c>
      <c r="BY14495" s="32" t="str">
        <f t="shared" si="1564"/>
        <v/>
      </c>
      <c r="BZ14495" s="32" t="str">
        <f t="shared" si="1577"/>
        <v/>
      </c>
      <c r="CA14495" s="32" t="str">
        <f t="shared" si="1578"/>
        <v/>
      </c>
      <c r="CB14495" s="33">
        <f>IF(COUNTIF($CD$7:CD14495,CD14495)=1,CD14495,CD14495+COUNTIF($CD$6:CD14494,CD14495))</f>
        <v>60629</v>
      </c>
      <c r="CC14495" s="34">
        <f t="shared" si="1565"/>
        <v>55153</v>
      </c>
      <c r="CD14495" s="32">
        <f t="shared" si="1566"/>
        <v>55153</v>
      </c>
      <c r="CE14495" s="32">
        <f t="shared" si="1567"/>
        <v>0</v>
      </c>
      <c r="CF14495" s="32">
        <f t="shared" si="1568"/>
        <v>0</v>
      </c>
      <c r="CG14495" s="32" t="str">
        <f t="shared" si="1569"/>
        <v/>
      </c>
      <c r="CH14495" s="32">
        <v>490</v>
      </c>
      <c r="CI14495" s="32" t="s">
        <v>8</v>
      </c>
      <c r="CJ14495" s="32" t="str">
        <f t="shared" si="1570"/>
        <v/>
      </c>
      <c r="CK14495" s="32" t="str">
        <f t="shared" si="1571"/>
        <v/>
      </c>
      <c r="CL14495" s="32" t="str">
        <f t="shared" si="1572"/>
        <v/>
      </c>
      <c r="CM14495" s="32" t="str">
        <f t="shared" si="1573"/>
        <v/>
      </c>
      <c r="CN14495" s="32" t="str">
        <f t="shared" si="1574"/>
        <v/>
      </c>
    </row>
    <row r="14496" spans="71:92" x14ac:dyDescent="0.3">
      <c r="BS14496" s="32" t="str">
        <f>IF(Kiadasi_kiseroiv!$K$2=BT14496,BV14496,"")</f>
        <v/>
      </c>
      <c r="BT14496" s="34" t="str">
        <f t="shared" si="1561"/>
        <v/>
      </c>
      <c r="BU14496" s="32" t="str">
        <f t="shared" si="1562"/>
        <v/>
      </c>
      <c r="BV14496" s="32" t="str">
        <f t="shared" si="1575"/>
        <v/>
      </c>
      <c r="BW14496" s="32" t="str">
        <f t="shared" si="1576"/>
        <v/>
      </c>
      <c r="BX14496" s="32" t="str">
        <f t="shared" si="1563"/>
        <v/>
      </c>
      <c r="BY14496" s="32" t="str">
        <f t="shared" si="1564"/>
        <v/>
      </c>
      <c r="BZ14496" s="32" t="str">
        <f t="shared" si="1577"/>
        <v/>
      </c>
      <c r="CA14496" s="32" t="str">
        <f t="shared" si="1578"/>
        <v/>
      </c>
      <c r="CB14496" s="33">
        <f>IF(COUNTIF($CD$7:CD14496,CD14496)=1,CD14496,CD14496+COUNTIF($CD$6:CD14495,CD14496))</f>
        <v>60630</v>
      </c>
      <c r="CC14496" s="34">
        <f t="shared" si="1565"/>
        <v>55153</v>
      </c>
      <c r="CD14496" s="32">
        <f t="shared" si="1566"/>
        <v>55153</v>
      </c>
      <c r="CE14496" s="32">
        <f t="shared" si="1567"/>
        <v>0</v>
      </c>
      <c r="CF14496" s="32">
        <f t="shared" si="1568"/>
        <v>0</v>
      </c>
      <c r="CG14496" s="32" t="str">
        <f t="shared" si="1569"/>
        <v/>
      </c>
      <c r="CH14496" s="32">
        <v>491</v>
      </c>
      <c r="CI14496" s="32" t="s">
        <v>8</v>
      </c>
      <c r="CJ14496" s="32" t="str">
        <f t="shared" si="1570"/>
        <v/>
      </c>
      <c r="CK14496" s="32" t="str">
        <f t="shared" si="1571"/>
        <v/>
      </c>
      <c r="CL14496" s="32" t="str">
        <f t="shared" si="1572"/>
        <v/>
      </c>
      <c r="CM14496" s="32" t="str">
        <f t="shared" si="1573"/>
        <v/>
      </c>
      <c r="CN14496" s="32" t="str">
        <f t="shared" si="1574"/>
        <v/>
      </c>
    </row>
    <row r="14497" spans="71:92" x14ac:dyDescent="0.3">
      <c r="BS14497" s="32" t="str">
        <f>IF(Kiadasi_kiseroiv!$K$2=BT14497,BV14497,"")</f>
        <v/>
      </c>
      <c r="BT14497" s="34" t="str">
        <f t="shared" si="1561"/>
        <v/>
      </c>
      <c r="BU14497" s="32" t="str">
        <f t="shared" si="1562"/>
        <v/>
      </c>
      <c r="BV14497" s="32" t="str">
        <f t="shared" si="1575"/>
        <v/>
      </c>
      <c r="BW14497" s="32" t="str">
        <f t="shared" si="1576"/>
        <v/>
      </c>
      <c r="BX14497" s="32" t="str">
        <f t="shared" si="1563"/>
        <v/>
      </c>
      <c r="BY14497" s="32" t="str">
        <f t="shared" si="1564"/>
        <v/>
      </c>
      <c r="BZ14497" s="32" t="str">
        <f t="shared" si="1577"/>
        <v/>
      </c>
      <c r="CA14497" s="32" t="str">
        <f t="shared" si="1578"/>
        <v/>
      </c>
      <c r="CB14497" s="33">
        <f>IF(COUNTIF($CD$7:CD14497,CD14497)=1,CD14497,CD14497+COUNTIF($CD$6:CD14496,CD14497))</f>
        <v>60631</v>
      </c>
      <c r="CC14497" s="34">
        <f t="shared" si="1565"/>
        <v>55153</v>
      </c>
      <c r="CD14497" s="32">
        <f t="shared" si="1566"/>
        <v>55153</v>
      </c>
      <c r="CE14497" s="32">
        <f t="shared" si="1567"/>
        <v>0</v>
      </c>
      <c r="CF14497" s="32">
        <f t="shared" si="1568"/>
        <v>0</v>
      </c>
      <c r="CG14497" s="32" t="str">
        <f t="shared" si="1569"/>
        <v/>
      </c>
      <c r="CH14497" s="32">
        <v>492</v>
      </c>
      <c r="CI14497" s="32" t="s">
        <v>8</v>
      </c>
      <c r="CJ14497" s="32" t="str">
        <f t="shared" si="1570"/>
        <v/>
      </c>
      <c r="CK14497" s="32" t="str">
        <f t="shared" si="1571"/>
        <v/>
      </c>
      <c r="CL14497" s="32" t="str">
        <f t="shared" si="1572"/>
        <v/>
      </c>
      <c r="CM14497" s="32" t="str">
        <f t="shared" si="1573"/>
        <v/>
      </c>
      <c r="CN14497" s="32" t="str">
        <f t="shared" si="1574"/>
        <v/>
      </c>
    </row>
    <row r="14498" spans="71:92" x14ac:dyDescent="0.3">
      <c r="BS14498" s="32" t="str">
        <f>IF(Kiadasi_kiseroiv!$K$2=BT14498,BV14498,"")</f>
        <v/>
      </c>
      <c r="BT14498" s="34" t="str">
        <f t="shared" si="1561"/>
        <v/>
      </c>
      <c r="BU14498" s="32" t="str">
        <f t="shared" si="1562"/>
        <v/>
      </c>
      <c r="BV14498" s="32" t="str">
        <f t="shared" si="1575"/>
        <v/>
      </c>
      <c r="BW14498" s="32" t="str">
        <f t="shared" si="1576"/>
        <v/>
      </c>
      <c r="BX14498" s="32" t="str">
        <f t="shared" si="1563"/>
        <v/>
      </c>
      <c r="BY14498" s="32" t="str">
        <f t="shared" si="1564"/>
        <v/>
      </c>
      <c r="BZ14498" s="32" t="str">
        <f t="shared" si="1577"/>
        <v/>
      </c>
      <c r="CA14498" s="32" t="str">
        <f t="shared" si="1578"/>
        <v/>
      </c>
      <c r="CB14498" s="33">
        <f>IF(COUNTIF($CD$7:CD14498,CD14498)=1,CD14498,CD14498+COUNTIF($CD$6:CD14497,CD14498))</f>
        <v>60632</v>
      </c>
      <c r="CC14498" s="34">
        <f t="shared" si="1565"/>
        <v>55153</v>
      </c>
      <c r="CD14498" s="32">
        <f t="shared" si="1566"/>
        <v>55153</v>
      </c>
      <c r="CE14498" s="32">
        <f t="shared" si="1567"/>
        <v>0</v>
      </c>
      <c r="CF14498" s="32">
        <f t="shared" si="1568"/>
        <v>0</v>
      </c>
      <c r="CG14498" s="32" t="str">
        <f t="shared" si="1569"/>
        <v/>
      </c>
      <c r="CH14498" s="32">
        <v>493</v>
      </c>
      <c r="CI14498" s="32" t="s">
        <v>8</v>
      </c>
      <c r="CJ14498" s="32" t="str">
        <f t="shared" si="1570"/>
        <v/>
      </c>
      <c r="CK14498" s="32" t="str">
        <f t="shared" si="1571"/>
        <v/>
      </c>
      <c r="CL14498" s="32" t="str">
        <f t="shared" si="1572"/>
        <v/>
      </c>
      <c r="CM14498" s="32" t="str">
        <f t="shared" si="1573"/>
        <v/>
      </c>
      <c r="CN14498" s="32" t="str">
        <f t="shared" si="1574"/>
        <v/>
      </c>
    </row>
    <row r="14499" spans="71:92" x14ac:dyDescent="0.3">
      <c r="BS14499" s="32" t="str">
        <f>IF(Kiadasi_kiseroiv!$K$2=BT14499,BV14499,"")</f>
        <v/>
      </c>
      <c r="BT14499" s="34" t="str">
        <f t="shared" si="1561"/>
        <v/>
      </c>
      <c r="BU14499" s="32" t="str">
        <f t="shared" si="1562"/>
        <v/>
      </c>
      <c r="BV14499" s="32" t="str">
        <f t="shared" si="1575"/>
        <v/>
      </c>
      <c r="BW14499" s="32" t="str">
        <f t="shared" si="1576"/>
        <v/>
      </c>
      <c r="BX14499" s="32" t="str">
        <f t="shared" si="1563"/>
        <v/>
      </c>
      <c r="BY14499" s="32" t="str">
        <f t="shared" si="1564"/>
        <v/>
      </c>
      <c r="BZ14499" s="32" t="str">
        <f t="shared" si="1577"/>
        <v/>
      </c>
      <c r="CA14499" s="32" t="str">
        <f t="shared" si="1578"/>
        <v/>
      </c>
      <c r="CB14499" s="33">
        <f>IF(COUNTIF($CD$7:CD14499,CD14499)=1,CD14499,CD14499+COUNTIF($CD$6:CD14498,CD14499))</f>
        <v>60633</v>
      </c>
      <c r="CC14499" s="34">
        <f t="shared" si="1565"/>
        <v>55153</v>
      </c>
      <c r="CD14499" s="32">
        <f t="shared" si="1566"/>
        <v>55153</v>
      </c>
      <c r="CE14499" s="32">
        <f t="shared" si="1567"/>
        <v>0</v>
      </c>
      <c r="CF14499" s="32">
        <f t="shared" si="1568"/>
        <v>0</v>
      </c>
      <c r="CG14499" s="32" t="str">
        <f t="shared" si="1569"/>
        <v/>
      </c>
      <c r="CH14499" s="32">
        <v>494</v>
      </c>
      <c r="CI14499" s="32" t="s">
        <v>8</v>
      </c>
      <c r="CJ14499" s="32" t="str">
        <f t="shared" si="1570"/>
        <v/>
      </c>
      <c r="CK14499" s="32" t="str">
        <f t="shared" si="1571"/>
        <v/>
      </c>
      <c r="CL14499" s="32" t="str">
        <f t="shared" si="1572"/>
        <v/>
      </c>
      <c r="CM14499" s="32" t="str">
        <f t="shared" si="1573"/>
        <v/>
      </c>
      <c r="CN14499" s="32" t="str">
        <f t="shared" si="1574"/>
        <v/>
      </c>
    </row>
    <row r="14500" spans="71:92" x14ac:dyDescent="0.3">
      <c r="BS14500" s="32" t="str">
        <f>IF(Kiadasi_kiseroiv!$K$2=BT14500,BV14500,"")</f>
        <v/>
      </c>
      <c r="BT14500" s="34" t="str">
        <f t="shared" si="1561"/>
        <v/>
      </c>
      <c r="BU14500" s="32" t="str">
        <f t="shared" si="1562"/>
        <v/>
      </c>
      <c r="BV14500" s="32" t="str">
        <f t="shared" si="1575"/>
        <v/>
      </c>
      <c r="BW14500" s="32" t="str">
        <f t="shared" si="1576"/>
        <v/>
      </c>
      <c r="BX14500" s="32" t="str">
        <f t="shared" si="1563"/>
        <v/>
      </c>
      <c r="BY14500" s="32" t="str">
        <f t="shared" si="1564"/>
        <v/>
      </c>
      <c r="BZ14500" s="32" t="str">
        <f t="shared" si="1577"/>
        <v/>
      </c>
      <c r="CA14500" s="32" t="str">
        <f t="shared" si="1578"/>
        <v/>
      </c>
      <c r="CB14500" s="33">
        <f>IF(COUNTIF($CD$7:CD14500,CD14500)=1,CD14500,CD14500+COUNTIF($CD$6:CD14499,CD14500))</f>
        <v>60634</v>
      </c>
      <c r="CC14500" s="34">
        <f t="shared" si="1565"/>
        <v>55153</v>
      </c>
      <c r="CD14500" s="32">
        <f t="shared" si="1566"/>
        <v>55153</v>
      </c>
      <c r="CE14500" s="32">
        <f t="shared" si="1567"/>
        <v>0</v>
      </c>
      <c r="CF14500" s="32">
        <f t="shared" si="1568"/>
        <v>0</v>
      </c>
      <c r="CG14500" s="32" t="str">
        <f t="shared" si="1569"/>
        <v/>
      </c>
      <c r="CH14500" s="32">
        <v>495</v>
      </c>
      <c r="CI14500" s="32" t="s">
        <v>8</v>
      </c>
      <c r="CJ14500" s="32" t="str">
        <f t="shared" si="1570"/>
        <v/>
      </c>
      <c r="CK14500" s="32" t="str">
        <f t="shared" si="1571"/>
        <v/>
      </c>
      <c r="CL14500" s="32" t="str">
        <f t="shared" si="1572"/>
        <v/>
      </c>
      <c r="CM14500" s="32" t="str">
        <f t="shared" si="1573"/>
        <v/>
      </c>
      <c r="CN14500" s="32" t="str">
        <f t="shared" si="1574"/>
        <v/>
      </c>
    </row>
    <row r="14501" spans="71:92" x14ac:dyDescent="0.3">
      <c r="BT14501" s="34"/>
    </row>
    <row r="14502" spans="71:92" x14ac:dyDescent="0.3">
      <c r="BT14502" s="34"/>
    </row>
    <row r="14503" spans="71:92" x14ac:dyDescent="0.3">
      <c r="BT14503" s="34"/>
    </row>
    <row r="14504" spans="71:92" x14ac:dyDescent="0.3">
      <c r="BT14504" s="34"/>
    </row>
    <row r="14505" spans="71:92" x14ac:dyDescent="0.3">
      <c r="BT14505" s="34"/>
    </row>
    <row r="14506" spans="71:92" x14ac:dyDescent="0.3">
      <c r="BT14506" s="34"/>
    </row>
    <row r="14507" spans="71:92" x14ac:dyDescent="0.3">
      <c r="BT14507" s="34"/>
    </row>
    <row r="14508" spans="71:92" x14ac:dyDescent="0.3">
      <c r="BT14508" s="34"/>
    </row>
    <row r="14509" spans="71:92" x14ac:dyDescent="0.3">
      <c r="BT14509" s="34"/>
    </row>
    <row r="14510" spans="71:92" x14ac:dyDescent="0.3">
      <c r="BT14510" s="34"/>
    </row>
    <row r="14511" spans="71:92" x14ac:dyDescent="0.3">
      <c r="BT14511" s="34"/>
    </row>
    <row r="14512" spans="71:92" x14ac:dyDescent="0.3">
      <c r="BT14512" s="34"/>
    </row>
    <row r="14513" spans="72:72" x14ac:dyDescent="0.3">
      <c r="BT14513" s="34"/>
    </row>
    <row r="14514" spans="72:72" x14ac:dyDescent="0.3">
      <c r="BT14514" s="34"/>
    </row>
    <row r="14515" spans="72:72" x14ac:dyDescent="0.3">
      <c r="BT14515" s="34"/>
    </row>
    <row r="14516" spans="72:72" x14ac:dyDescent="0.3">
      <c r="BT14516" s="34"/>
    </row>
    <row r="14517" spans="72:72" x14ac:dyDescent="0.3">
      <c r="BT14517" s="34"/>
    </row>
    <row r="14518" spans="72:72" x14ac:dyDescent="0.3">
      <c r="BT14518" s="34"/>
    </row>
    <row r="14519" spans="72:72" x14ac:dyDescent="0.3">
      <c r="BT14519" s="34"/>
    </row>
    <row r="14520" spans="72:72" x14ac:dyDescent="0.3">
      <c r="BT14520" s="34"/>
    </row>
    <row r="14521" spans="72:72" x14ac:dyDescent="0.3">
      <c r="BT14521" s="34"/>
    </row>
    <row r="14522" spans="72:72" x14ac:dyDescent="0.3">
      <c r="BT14522" s="34"/>
    </row>
    <row r="14523" spans="72:72" x14ac:dyDescent="0.3">
      <c r="BT14523" s="34"/>
    </row>
    <row r="14524" spans="72:72" x14ac:dyDescent="0.3">
      <c r="BT14524" s="34"/>
    </row>
    <row r="14525" spans="72:72" x14ac:dyDescent="0.3">
      <c r="BT14525" s="34"/>
    </row>
    <row r="14526" spans="72:72" x14ac:dyDescent="0.3">
      <c r="BT14526" s="34"/>
    </row>
    <row r="14527" spans="72:72" x14ac:dyDescent="0.3">
      <c r="BT14527" s="34"/>
    </row>
    <row r="14528" spans="72:72" x14ac:dyDescent="0.3">
      <c r="BT14528" s="34"/>
    </row>
    <row r="14529" spans="72:72" x14ac:dyDescent="0.3">
      <c r="BT14529" s="34"/>
    </row>
    <row r="14530" spans="72:72" x14ac:dyDescent="0.3">
      <c r="BT14530" s="34"/>
    </row>
    <row r="14531" spans="72:72" x14ac:dyDescent="0.3">
      <c r="BT14531" s="34"/>
    </row>
    <row r="14532" spans="72:72" x14ac:dyDescent="0.3">
      <c r="BT14532" s="34"/>
    </row>
    <row r="14533" spans="72:72" x14ac:dyDescent="0.3">
      <c r="BT14533" s="34"/>
    </row>
    <row r="14534" spans="72:72" x14ac:dyDescent="0.3">
      <c r="BT14534" s="34"/>
    </row>
    <row r="14535" spans="72:72" x14ac:dyDescent="0.3">
      <c r="BT14535" s="34"/>
    </row>
    <row r="14536" spans="72:72" x14ac:dyDescent="0.3">
      <c r="BT14536" s="34"/>
    </row>
    <row r="14537" spans="72:72" x14ac:dyDescent="0.3">
      <c r="BT14537" s="34"/>
    </row>
    <row r="14538" spans="72:72" x14ac:dyDescent="0.3">
      <c r="BT14538" s="34"/>
    </row>
    <row r="14539" spans="72:72" x14ac:dyDescent="0.3">
      <c r="BT14539" s="34"/>
    </row>
    <row r="14540" spans="72:72" x14ac:dyDescent="0.3">
      <c r="BT14540" s="34"/>
    </row>
    <row r="14541" spans="72:72" x14ac:dyDescent="0.3">
      <c r="BT14541" s="34"/>
    </row>
    <row r="14542" spans="72:72" x14ac:dyDescent="0.3">
      <c r="BT14542" s="34"/>
    </row>
    <row r="14543" spans="72:72" x14ac:dyDescent="0.3">
      <c r="BT14543" s="34"/>
    </row>
    <row r="14544" spans="72:72" x14ac:dyDescent="0.3">
      <c r="BT14544" s="34"/>
    </row>
    <row r="14545" spans="72:72" x14ac:dyDescent="0.3">
      <c r="BT14545" s="34"/>
    </row>
    <row r="14546" spans="72:72" x14ac:dyDescent="0.3">
      <c r="BT14546" s="34"/>
    </row>
    <row r="14547" spans="72:72" x14ac:dyDescent="0.3">
      <c r="BT14547" s="34"/>
    </row>
    <row r="14548" spans="72:72" x14ac:dyDescent="0.3">
      <c r="BT14548" s="34"/>
    </row>
    <row r="14549" spans="72:72" x14ac:dyDescent="0.3">
      <c r="BT14549" s="34"/>
    </row>
    <row r="14550" spans="72:72" x14ac:dyDescent="0.3">
      <c r="BT14550" s="34"/>
    </row>
    <row r="14551" spans="72:72" x14ac:dyDescent="0.3">
      <c r="BT14551" s="34"/>
    </row>
    <row r="14552" spans="72:72" x14ac:dyDescent="0.3">
      <c r="BT14552" s="34"/>
    </row>
    <row r="14553" spans="72:72" x14ac:dyDescent="0.3">
      <c r="BT14553" s="34"/>
    </row>
    <row r="14554" spans="72:72" x14ac:dyDescent="0.3">
      <c r="BT14554" s="34"/>
    </row>
    <row r="14555" spans="72:72" x14ac:dyDescent="0.3">
      <c r="BT14555" s="34"/>
    </row>
    <row r="14556" spans="72:72" x14ac:dyDescent="0.3">
      <c r="BT14556" s="34"/>
    </row>
    <row r="14557" spans="72:72" x14ac:dyDescent="0.3">
      <c r="BT14557" s="34"/>
    </row>
    <row r="14558" spans="72:72" x14ac:dyDescent="0.3">
      <c r="BT14558" s="34"/>
    </row>
    <row r="14559" spans="72:72" x14ac:dyDescent="0.3">
      <c r="BT14559" s="34"/>
    </row>
    <row r="14560" spans="72:72" x14ac:dyDescent="0.3">
      <c r="BT14560" s="34"/>
    </row>
    <row r="14561" spans="72:72" x14ac:dyDescent="0.3">
      <c r="BT14561" s="34"/>
    </row>
    <row r="14562" spans="72:72" x14ac:dyDescent="0.3">
      <c r="BT14562" s="34"/>
    </row>
    <row r="14563" spans="72:72" x14ac:dyDescent="0.3">
      <c r="BT14563" s="34"/>
    </row>
    <row r="14564" spans="72:72" x14ac:dyDescent="0.3">
      <c r="BT14564" s="34"/>
    </row>
    <row r="14565" spans="72:72" x14ac:dyDescent="0.3">
      <c r="BT14565" s="34"/>
    </row>
    <row r="14566" spans="72:72" x14ac:dyDescent="0.3">
      <c r="BT14566" s="34"/>
    </row>
    <row r="14567" spans="72:72" x14ac:dyDescent="0.3">
      <c r="BT14567" s="34"/>
    </row>
    <row r="14568" spans="72:72" x14ac:dyDescent="0.3">
      <c r="BT14568" s="34"/>
    </row>
    <row r="14569" spans="72:72" x14ac:dyDescent="0.3">
      <c r="BT14569" s="34"/>
    </row>
    <row r="14570" spans="72:72" x14ac:dyDescent="0.3">
      <c r="BT14570" s="34"/>
    </row>
    <row r="14571" spans="72:72" x14ac:dyDescent="0.3">
      <c r="BT14571" s="34"/>
    </row>
    <row r="14572" spans="72:72" x14ac:dyDescent="0.3">
      <c r="BT14572" s="34"/>
    </row>
    <row r="14573" spans="72:72" x14ac:dyDescent="0.3">
      <c r="BT14573" s="34"/>
    </row>
    <row r="14574" spans="72:72" x14ac:dyDescent="0.3">
      <c r="BT14574" s="34"/>
    </row>
    <row r="14575" spans="72:72" x14ac:dyDescent="0.3">
      <c r="BT14575" s="34"/>
    </row>
    <row r="14576" spans="72:72" x14ac:dyDescent="0.3">
      <c r="BT14576" s="34"/>
    </row>
    <row r="14577" spans="72:72" x14ac:dyDescent="0.3">
      <c r="BT14577" s="34"/>
    </row>
    <row r="14578" spans="72:72" x14ac:dyDescent="0.3">
      <c r="BT14578" s="34"/>
    </row>
    <row r="14579" spans="72:72" x14ac:dyDescent="0.3">
      <c r="BT14579" s="34"/>
    </row>
    <row r="14580" spans="72:72" x14ac:dyDescent="0.3">
      <c r="BT14580" s="34"/>
    </row>
    <row r="14581" spans="72:72" x14ac:dyDescent="0.3">
      <c r="BT14581" s="34"/>
    </row>
    <row r="14582" spans="72:72" x14ac:dyDescent="0.3">
      <c r="BT14582" s="34"/>
    </row>
    <row r="14583" spans="72:72" x14ac:dyDescent="0.3">
      <c r="BT14583" s="34"/>
    </row>
    <row r="14584" spans="72:72" x14ac:dyDescent="0.3">
      <c r="BT14584" s="34"/>
    </row>
    <row r="14585" spans="72:72" x14ac:dyDescent="0.3">
      <c r="BT14585" s="34"/>
    </row>
    <row r="14586" spans="72:72" x14ac:dyDescent="0.3">
      <c r="BT14586" s="34"/>
    </row>
    <row r="14587" spans="72:72" x14ac:dyDescent="0.3">
      <c r="BT14587" s="34"/>
    </row>
    <row r="14588" spans="72:72" x14ac:dyDescent="0.3">
      <c r="BT14588" s="34"/>
    </row>
    <row r="14589" spans="72:72" x14ac:dyDescent="0.3">
      <c r="BT14589" s="34"/>
    </row>
    <row r="14590" spans="72:72" x14ac:dyDescent="0.3">
      <c r="BT14590" s="34"/>
    </row>
    <row r="14591" spans="72:72" x14ac:dyDescent="0.3">
      <c r="BT14591" s="34"/>
    </row>
    <row r="14592" spans="72:72" x14ac:dyDescent="0.3">
      <c r="BT14592" s="34"/>
    </row>
    <row r="14593" spans="72:72" x14ac:dyDescent="0.3">
      <c r="BT14593" s="34"/>
    </row>
    <row r="14594" spans="72:72" x14ac:dyDescent="0.3">
      <c r="BT14594" s="34"/>
    </row>
    <row r="14595" spans="72:72" x14ac:dyDescent="0.3">
      <c r="BT14595" s="34"/>
    </row>
    <row r="14596" spans="72:72" x14ac:dyDescent="0.3">
      <c r="BT14596" s="34"/>
    </row>
    <row r="14597" spans="72:72" x14ac:dyDescent="0.3">
      <c r="BT14597" s="34"/>
    </row>
    <row r="14598" spans="72:72" x14ac:dyDescent="0.3">
      <c r="BT14598" s="34"/>
    </row>
    <row r="14599" spans="72:72" x14ac:dyDescent="0.3">
      <c r="BT14599" s="34"/>
    </row>
    <row r="14600" spans="72:72" x14ac:dyDescent="0.3">
      <c r="BT14600" s="34"/>
    </row>
    <row r="14601" spans="72:72" x14ac:dyDescent="0.3">
      <c r="BT14601" s="34"/>
    </row>
    <row r="14602" spans="72:72" x14ac:dyDescent="0.3">
      <c r="BT14602" s="34"/>
    </row>
    <row r="14603" spans="72:72" x14ac:dyDescent="0.3">
      <c r="BT14603" s="34"/>
    </row>
    <row r="14604" spans="72:72" x14ac:dyDescent="0.3">
      <c r="BT14604" s="34"/>
    </row>
    <row r="14605" spans="72:72" x14ac:dyDescent="0.3">
      <c r="BT14605" s="34"/>
    </row>
    <row r="14606" spans="72:72" x14ac:dyDescent="0.3">
      <c r="BT14606" s="34"/>
    </row>
    <row r="14607" spans="72:72" x14ac:dyDescent="0.3">
      <c r="BT14607" s="34"/>
    </row>
    <row r="14608" spans="72:72" x14ac:dyDescent="0.3">
      <c r="BT14608" s="34"/>
    </row>
    <row r="14609" spans="72:72" x14ac:dyDescent="0.3">
      <c r="BT14609" s="34"/>
    </row>
    <row r="14610" spans="72:72" x14ac:dyDescent="0.3">
      <c r="BT14610" s="34"/>
    </row>
    <row r="14611" spans="72:72" x14ac:dyDescent="0.3">
      <c r="BT14611" s="34"/>
    </row>
    <row r="14612" spans="72:72" x14ac:dyDescent="0.3">
      <c r="BT14612" s="34"/>
    </row>
    <row r="14613" spans="72:72" x14ac:dyDescent="0.3">
      <c r="BT14613" s="34"/>
    </row>
    <row r="14614" spans="72:72" x14ac:dyDescent="0.3">
      <c r="BT14614" s="34"/>
    </row>
    <row r="14615" spans="72:72" x14ac:dyDescent="0.3">
      <c r="BT14615" s="34"/>
    </row>
    <row r="14616" spans="72:72" x14ac:dyDescent="0.3">
      <c r="BT14616" s="34"/>
    </row>
    <row r="14617" spans="72:72" x14ac:dyDescent="0.3">
      <c r="BT14617" s="34"/>
    </row>
    <row r="14618" spans="72:72" x14ac:dyDescent="0.3">
      <c r="BT14618" s="34"/>
    </row>
    <row r="14619" spans="72:72" x14ac:dyDescent="0.3">
      <c r="BT14619" s="34"/>
    </row>
    <row r="14620" spans="72:72" x14ac:dyDescent="0.3">
      <c r="BT14620" s="34"/>
    </row>
    <row r="14621" spans="72:72" x14ac:dyDescent="0.3">
      <c r="BT14621" s="34"/>
    </row>
    <row r="14622" spans="72:72" x14ac:dyDescent="0.3">
      <c r="BT14622" s="34"/>
    </row>
    <row r="14623" spans="72:72" x14ac:dyDescent="0.3">
      <c r="BT14623" s="34"/>
    </row>
    <row r="14624" spans="72:72" x14ac:dyDescent="0.3">
      <c r="BT14624" s="34"/>
    </row>
    <row r="14625" spans="72:72" x14ac:dyDescent="0.3">
      <c r="BT14625" s="34"/>
    </row>
    <row r="14626" spans="72:72" x14ac:dyDescent="0.3">
      <c r="BT14626" s="34"/>
    </row>
    <row r="14627" spans="72:72" x14ac:dyDescent="0.3">
      <c r="BT14627" s="34"/>
    </row>
    <row r="14628" spans="72:72" x14ac:dyDescent="0.3">
      <c r="BT14628" s="34"/>
    </row>
    <row r="14629" spans="72:72" x14ac:dyDescent="0.3">
      <c r="BT14629" s="34"/>
    </row>
    <row r="14630" spans="72:72" x14ac:dyDescent="0.3">
      <c r="BT14630" s="34"/>
    </row>
    <row r="14631" spans="72:72" x14ac:dyDescent="0.3">
      <c r="BT14631" s="34"/>
    </row>
    <row r="14632" spans="72:72" x14ac:dyDescent="0.3">
      <c r="BT14632" s="34"/>
    </row>
    <row r="14633" spans="72:72" x14ac:dyDescent="0.3">
      <c r="BT14633" s="34"/>
    </row>
    <row r="14634" spans="72:72" x14ac:dyDescent="0.3">
      <c r="BT14634" s="34"/>
    </row>
    <row r="14635" spans="72:72" x14ac:dyDescent="0.3">
      <c r="BT14635" s="34"/>
    </row>
    <row r="14636" spans="72:72" x14ac:dyDescent="0.3">
      <c r="BT14636" s="34"/>
    </row>
    <row r="14637" spans="72:72" x14ac:dyDescent="0.3">
      <c r="BT14637" s="34"/>
    </row>
    <row r="14638" spans="72:72" x14ac:dyDescent="0.3">
      <c r="BT14638" s="34"/>
    </row>
    <row r="14639" spans="72:72" x14ac:dyDescent="0.3">
      <c r="BT14639" s="34"/>
    </row>
    <row r="14640" spans="72:72" x14ac:dyDescent="0.3">
      <c r="BT14640" s="34"/>
    </row>
    <row r="14641" spans="72:72" x14ac:dyDescent="0.3">
      <c r="BT14641" s="34"/>
    </row>
    <row r="14642" spans="72:72" x14ac:dyDescent="0.3">
      <c r="BT14642" s="34"/>
    </row>
    <row r="14643" spans="72:72" x14ac:dyDescent="0.3">
      <c r="BT14643" s="34"/>
    </row>
    <row r="14644" spans="72:72" x14ac:dyDescent="0.3">
      <c r="BT14644" s="34"/>
    </row>
    <row r="14645" spans="72:72" x14ac:dyDescent="0.3">
      <c r="BT14645" s="34"/>
    </row>
    <row r="14646" spans="72:72" x14ac:dyDescent="0.3">
      <c r="BT14646" s="34"/>
    </row>
    <row r="14647" spans="72:72" x14ac:dyDescent="0.3">
      <c r="BT14647" s="34"/>
    </row>
    <row r="14648" spans="72:72" x14ac:dyDescent="0.3">
      <c r="BT14648" s="34"/>
    </row>
    <row r="14649" spans="72:72" x14ac:dyDescent="0.3">
      <c r="BT14649" s="34"/>
    </row>
    <row r="14650" spans="72:72" x14ac:dyDescent="0.3">
      <c r="BT14650" s="34"/>
    </row>
    <row r="14651" spans="72:72" x14ac:dyDescent="0.3">
      <c r="BT14651" s="34"/>
    </row>
    <row r="14652" spans="72:72" x14ac:dyDescent="0.3">
      <c r="BT14652" s="34"/>
    </row>
    <row r="14653" spans="72:72" x14ac:dyDescent="0.3">
      <c r="BT14653" s="34"/>
    </row>
    <row r="14654" spans="72:72" x14ac:dyDescent="0.3">
      <c r="BT14654" s="34"/>
    </row>
    <row r="14655" spans="72:72" x14ac:dyDescent="0.3">
      <c r="BT14655" s="34"/>
    </row>
    <row r="14656" spans="72:72" x14ac:dyDescent="0.3">
      <c r="BT14656" s="34"/>
    </row>
    <row r="14657" spans="72:72" x14ac:dyDescent="0.3">
      <c r="BT14657" s="34"/>
    </row>
    <row r="14658" spans="72:72" x14ac:dyDescent="0.3">
      <c r="BT14658" s="34"/>
    </row>
    <row r="14659" spans="72:72" x14ac:dyDescent="0.3">
      <c r="BT14659" s="34"/>
    </row>
    <row r="14660" spans="72:72" x14ac:dyDescent="0.3">
      <c r="BT14660" s="34"/>
    </row>
    <row r="14661" spans="72:72" x14ac:dyDescent="0.3">
      <c r="BT14661" s="34"/>
    </row>
    <row r="14662" spans="72:72" x14ac:dyDescent="0.3">
      <c r="BT14662" s="34"/>
    </row>
    <row r="14663" spans="72:72" x14ac:dyDescent="0.3">
      <c r="BT14663" s="34"/>
    </row>
    <row r="14664" spans="72:72" x14ac:dyDescent="0.3">
      <c r="BT14664" s="34"/>
    </row>
    <row r="14665" spans="72:72" x14ac:dyDescent="0.3">
      <c r="BT14665" s="34"/>
    </row>
    <row r="14666" spans="72:72" x14ac:dyDescent="0.3">
      <c r="BT14666" s="34"/>
    </row>
    <row r="14667" spans="72:72" x14ac:dyDescent="0.3">
      <c r="BT14667" s="34"/>
    </row>
    <row r="14668" spans="72:72" x14ac:dyDescent="0.3">
      <c r="BT14668" s="34"/>
    </row>
    <row r="14669" spans="72:72" x14ac:dyDescent="0.3">
      <c r="BT14669" s="34"/>
    </row>
    <row r="14670" spans="72:72" x14ac:dyDescent="0.3">
      <c r="BT14670" s="34"/>
    </row>
    <row r="14671" spans="72:72" x14ac:dyDescent="0.3">
      <c r="BT14671" s="34"/>
    </row>
    <row r="14672" spans="72:72" x14ac:dyDescent="0.3">
      <c r="BT14672" s="34"/>
    </row>
    <row r="14673" spans="72:72" x14ac:dyDescent="0.3">
      <c r="BT14673" s="34"/>
    </row>
    <row r="14674" spans="72:72" x14ac:dyDescent="0.3">
      <c r="BT14674" s="34"/>
    </row>
    <row r="14675" spans="72:72" x14ac:dyDescent="0.3">
      <c r="BT14675" s="34"/>
    </row>
    <row r="14676" spans="72:72" x14ac:dyDescent="0.3">
      <c r="BT14676" s="34"/>
    </row>
    <row r="14677" spans="72:72" x14ac:dyDescent="0.3">
      <c r="BT14677" s="34"/>
    </row>
    <row r="14678" spans="72:72" x14ac:dyDescent="0.3">
      <c r="BT14678" s="34"/>
    </row>
    <row r="14679" spans="72:72" x14ac:dyDescent="0.3">
      <c r="BT14679" s="34"/>
    </row>
    <row r="14680" spans="72:72" x14ac:dyDescent="0.3">
      <c r="BT14680" s="34"/>
    </row>
    <row r="14681" spans="72:72" x14ac:dyDescent="0.3">
      <c r="BT14681" s="34"/>
    </row>
    <row r="14682" spans="72:72" x14ac:dyDescent="0.3">
      <c r="BT14682" s="34"/>
    </row>
    <row r="14683" spans="72:72" x14ac:dyDescent="0.3">
      <c r="BT14683" s="34"/>
    </row>
    <row r="14684" spans="72:72" x14ac:dyDescent="0.3">
      <c r="BT14684" s="34"/>
    </row>
    <row r="14685" spans="72:72" x14ac:dyDescent="0.3">
      <c r="BT14685" s="34"/>
    </row>
    <row r="14686" spans="72:72" x14ac:dyDescent="0.3">
      <c r="BT14686" s="34"/>
    </row>
    <row r="14687" spans="72:72" x14ac:dyDescent="0.3">
      <c r="BT14687" s="34"/>
    </row>
    <row r="14688" spans="72:72" x14ac:dyDescent="0.3">
      <c r="BT14688" s="34"/>
    </row>
    <row r="14689" spans="72:72" x14ac:dyDescent="0.3">
      <c r="BT14689" s="34"/>
    </row>
    <row r="14690" spans="72:72" x14ac:dyDescent="0.3">
      <c r="BT14690" s="34"/>
    </row>
    <row r="14691" spans="72:72" x14ac:dyDescent="0.3">
      <c r="BT14691" s="34"/>
    </row>
    <row r="14692" spans="72:72" x14ac:dyDescent="0.3">
      <c r="BT14692" s="34"/>
    </row>
    <row r="14693" spans="72:72" x14ac:dyDescent="0.3">
      <c r="BT14693" s="34"/>
    </row>
    <row r="14694" spans="72:72" x14ac:dyDescent="0.3">
      <c r="BT14694" s="34"/>
    </row>
    <row r="14695" spans="72:72" x14ac:dyDescent="0.3">
      <c r="BT14695" s="34"/>
    </row>
    <row r="14696" spans="72:72" x14ac:dyDescent="0.3">
      <c r="BT14696" s="34"/>
    </row>
    <row r="14697" spans="72:72" x14ac:dyDescent="0.3">
      <c r="BT14697" s="34"/>
    </row>
    <row r="14698" spans="72:72" x14ac:dyDescent="0.3">
      <c r="BT14698" s="34"/>
    </row>
    <row r="14699" spans="72:72" x14ac:dyDescent="0.3">
      <c r="BT14699" s="34"/>
    </row>
    <row r="14700" spans="72:72" x14ac:dyDescent="0.3">
      <c r="BT14700" s="34"/>
    </row>
    <row r="14701" spans="72:72" x14ac:dyDescent="0.3">
      <c r="BT14701" s="34"/>
    </row>
    <row r="14702" spans="72:72" x14ac:dyDescent="0.3">
      <c r="BT14702" s="34"/>
    </row>
    <row r="14703" spans="72:72" x14ac:dyDescent="0.3">
      <c r="BT14703" s="34"/>
    </row>
    <row r="14704" spans="72:72" x14ac:dyDescent="0.3">
      <c r="BT14704" s="34"/>
    </row>
    <row r="14705" spans="72:72" x14ac:dyDescent="0.3">
      <c r="BT14705" s="34"/>
    </row>
    <row r="14706" spans="72:72" x14ac:dyDescent="0.3">
      <c r="BT14706" s="34"/>
    </row>
    <row r="14707" spans="72:72" x14ac:dyDescent="0.3">
      <c r="BT14707" s="34"/>
    </row>
    <row r="14708" spans="72:72" x14ac:dyDescent="0.3">
      <c r="BT14708" s="34"/>
    </row>
    <row r="14709" spans="72:72" x14ac:dyDescent="0.3">
      <c r="BT14709" s="34"/>
    </row>
    <row r="14710" spans="72:72" x14ac:dyDescent="0.3">
      <c r="BT14710" s="34"/>
    </row>
    <row r="14711" spans="72:72" x14ac:dyDescent="0.3">
      <c r="BT14711" s="34"/>
    </row>
    <row r="14712" spans="72:72" x14ac:dyDescent="0.3">
      <c r="BT14712" s="34"/>
    </row>
    <row r="14713" spans="72:72" x14ac:dyDescent="0.3">
      <c r="BT14713" s="34"/>
    </row>
    <row r="14714" spans="72:72" x14ac:dyDescent="0.3">
      <c r="BT14714" s="34"/>
    </row>
    <row r="14715" spans="72:72" x14ac:dyDescent="0.3">
      <c r="BT14715" s="34"/>
    </row>
    <row r="14716" spans="72:72" x14ac:dyDescent="0.3">
      <c r="BT14716" s="34"/>
    </row>
    <row r="14717" spans="72:72" x14ac:dyDescent="0.3">
      <c r="BT14717" s="34"/>
    </row>
    <row r="14718" spans="72:72" x14ac:dyDescent="0.3">
      <c r="BT14718" s="34"/>
    </row>
    <row r="14719" spans="72:72" x14ac:dyDescent="0.3">
      <c r="BT14719" s="34"/>
    </row>
    <row r="14720" spans="72:72" x14ac:dyDescent="0.3">
      <c r="BT14720" s="34"/>
    </row>
    <row r="14721" spans="72:72" x14ac:dyDescent="0.3">
      <c r="BT14721" s="34"/>
    </row>
    <row r="14722" spans="72:72" x14ac:dyDescent="0.3">
      <c r="BT14722" s="34"/>
    </row>
    <row r="14723" spans="72:72" x14ac:dyDescent="0.3">
      <c r="BT14723" s="34"/>
    </row>
    <row r="14724" spans="72:72" x14ac:dyDescent="0.3">
      <c r="BT14724" s="34"/>
    </row>
    <row r="14725" spans="72:72" x14ac:dyDescent="0.3">
      <c r="BT14725" s="34"/>
    </row>
    <row r="14726" spans="72:72" x14ac:dyDescent="0.3">
      <c r="BT14726" s="34"/>
    </row>
    <row r="14727" spans="72:72" x14ac:dyDescent="0.3">
      <c r="BT14727" s="34"/>
    </row>
    <row r="14728" spans="72:72" x14ac:dyDescent="0.3">
      <c r="BT14728" s="34"/>
    </row>
    <row r="14729" spans="72:72" x14ac:dyDescent="0.3">
      <c r="BT14729" s="34"/>
    </row>
    <row r="14730" spans="72:72" x14ac:dyDescent="0.3">
      <c r="BT14730" s="34"/>
    </row>
    <row r="14731" spans="72:72" x14ac:dyDescent="0.3">
      <c r="BT14731" s="34"/>
    </row>
    <row r="14732" spans="72:72" x14ac:dyDescent="0.3">
      <c r="BT14732" s="34"/>
    </row>
    <row r="14733" spans="72:72" x14ac:dyDescent="0.3">
      <c r="BT14733" s="34"/>
    </row>
    <row r="14734" spans="72:72" x14ac:dyDescent="0.3">
      <c r="BT14734" s="34"/>
    </row>
    <row r="14735" spans="72:72" x14ac:dyDescent="0.3">
      <c r="BT14735" s="34"/>
    </row>
    <row r="14736" spans="72:72" x14ac:dyDescent="0.3">
      <c r="BT14736" s="34"/>
    </row>
    <row r="14737" spans="72:72" x14ac:dyDescent="0.3">
      <c r="BT14737" s="34"/>
    </row>
    <row r="14738" spans="72:72" x14ac:dyDescent="0.3">
      <c r="BT14738" s="34"/>
    </row>
    <row r="14739" spans="72:72" x14ac:dyDescent="0.3">
      <c r="BT14739" s="34"/>
    </row>
    <row r="14740" spans="72:72" x14ac:dyDescent="0.3">
      <c r="BT14740" s="34"/>
    </row>
    <row r="14741" spans="72:72" x14ac:dyDescent="0.3">
      <c r="BT14741" s="34"/>
    </row>
    <row r="14742" spans="72:72" x14ac:dyDescent="0.3">
      <c r="BT14742" s="34"/>
    </row>
    <row r="14743" spans="72:72" x14ac:dyDescent="0.3">
      <c r="BT14743" s="34"/>
    </row>
    <row r="14744" spans="72:72" x14ac:dyDescent="0.3">
      <c r="BT14744" s="34"/>
    </row>
    <row r="14745" spans="72:72" x14ac:dyDescent="0.3">
      <c r="BT14745" s="34"/>
    </row>
    <row r="14746" spans="72:72" x14ac:dyDescent="0.3">
      <c r="BT14746" s="34"/>
    </row>
    <row r="14747" spans="72:72" x14ac:dyDescent="0.3">
      <c r="BT14747" s="34"/>
    </row>
    <row r="14748" spans="72:72" x14ac:dyDescent="0.3">
      <c r="BT14748" s="34"/>
    </row>
    <row r="14749" spans="72:72" x14ac:dyDescent="0.3">
      <c r="BT14749" s="34"/>
    </row>
    <row r="14750" spans="72:72" x14ac:dyDescent="0.3">
      <c r="BT14750" s="34"/>
    </row>
    <row r="14751" spans="72:72" x14ac:dyDescent="0.3">
      <c r="BT14751" s="34"/>
    </row>
    <row r="14752" spans="72:72" x14ac:dyDescent="0.3">
      <c r="BT14752" s="34"/>
    </row>
    <row r="14753" spans="72:72" x14ac:dyDescent="0.3">
      <c r="BT14753" s="34"/>
    </row>
    <row r="14754" spans="72:72" x14ac:dyDescent="0.3">
      <c r="BT14754" s="34"/>
    </row>
    <row r="14755" spans="72:72" x14ac:dyDescent="0.3">
      <c r="BT14755" s="34"/>
    </row>
    <row r="14756" spans="72:72" x14ac:dyDescent="0.3">
      <c r="BT14756" s="34"/>
    </row>
    <row r="14757" spans="72:72" x14ac:dyDescent="0.3">
      <c r="BT14757" s="34"/>
    </row>
    <row r="14758" spans="72:72" x14ac:dyDescent="0.3">
      <c r="BT14758" s="34"/>
    </row>
    <row r="14759" spans="72:72" x14ac:dyDescent="0.3">
      <c r="BT14759" s="34"/>
    </row>
    <row r="14760" spans="72:72" x14ac:dyDescent="0.3">
      <c r="BT14760" s="34"/>
    </row>
    <row r="14761" spans="72:72" x14ac:dyDescent="0.3">
      <c r="BT14761" s="34"/>
    </row>
    <row r="14762" spans="72:72" x14ac:dyDescent="0.3">
      <c r="BT14762" s="34"/>
    </row>
    <row r="14763" spans="72:72" x14ac:dyDescent="0.3">
      <c r="BT14763" s="34"/>
    </row>
    <row r="14764" spans="72:72" x14ac:dyDescent="0.3">
      <c r="BT14764" s="34"/>
    </row>
    <row r="14765" spans="72:72" x14ac:dyDescent="0.3">
      <c r="BT14765" s="34"/>
    </row>
    <row r="14766" spans="72:72" x14ac:dyDescent="0.3">
      <c r="BT14766" s="34"/>
    </row>
    <row r="14767" spans="72:72" x14ac:dyDescent="0.3">
      <c r="BT14767" s="34"/>
    </row>
    <row r="14768" spans="72:72" x14ac:dyDescent="0.3">
      <c r="BT14768" s="34"/>
    </row>
    <row r="14769" spans="72:72" x14ac:dyDescent="0.3">
      <c r="BT14769" s="34"/>
    </row>
    <row r="14770" spans="72:72" x14ac:dyDescent="0.3">
      <c r="BT14770" s="34"/>
    </row>
    <row r="14771" spans="72:72" x14ac:dyDescent="0.3">
      <c r="BT14771" s="34"/>
    </row>
    <row r="14772" spans="72:72" x14ac:dyDescent="0.3">
      <c r="BT14772" s="34"/>
    </row>
    <row r="14773" spans="72:72" x14ac:dyDescent="0.3">
      <c r="BT14773" s="34"/>
    </row>
    <row r="14774" spans="72:72" x14ac:dyDescent="0.3">
      <c r="BT14774" s="34"/>
    </row>
    <row r="14775" spans="72:72" x14ac:dyDescent="0.3">
      <c r="BT14775" s="34"/>
    </row>
    <row r="14776" spans="72:72" x14ac:dyDescent="0.3">
      <c r="BT14776" s="34"/>
    </row>
    <row r="14777" spans="72:72" x14ac:dyDescent="0.3">
      <c r="BT14777" s="34"/>
    </row>
    <row r="14778" spans="72:72" x14ac:dyDescent="0.3">
      <c r="BT14778" s="34"/>
    </row>
    <row r="14779" spans="72:72" x14ac:dyDescent="0.3">
      <c r="BT14779" s="34"/>
    </row>
    <row r="14780" spans="72:72" x14ac:dyDescent="0.3">
      <c r="BT14780" s="34"/>
    </row>
    <row r="14781" spans="72:72" x14ac:dyDescent="0.3">
      <c r="BT14781" s="34"/>
    </row>
    <row r="14782" spans="72:72" x14ac:dyDescent="0.3">
      <c r="BT14782" s="34"/>
    </row>
    <row r="14783" spans="72:72" x14ac:dyDescent="0.3">
      <c r="BT14783" s="34"/>
    </row>
    <row r="14784" spans="72:72" x14ac:dyDescent="0.3">
      <c r="BT14784" s="34"/>
    </row>
    <row r="14785" spans="72:72" x14ac:dyDescent="0.3">
      <c r="BT14785" s="34"/>
    </row>
    <row r="14786" spans="72:72" x14ac:dyDescent="0.3">
      <c r="BT14786" s="34"/>
    </row>
    <row r="14787" spans="72:72" x14ac:dyDescent="0.3">
      <c r="BT14787" s="34"/>
    </row>
    <row r="14788" spans="72:72" x14ac:dyDescent="0.3">
      <c r="BT14788" s="34"/>
    </row>
    <row r="14789" spans="72:72" x14ac:dyDescent="0.3">
      <c r="BT14789" s="34"/>
    </row>
    <row r="14790" spans="72:72" x14ac:dyDescent="0.3">
      <c r="BT14790" s="34"/>
    </row>
    <row r="14791" spans="72:72" x14ac:dyDescent="0.3">
      <c r="BT14791" s="34"/>
    </row>
    <row r="14792" spans="72:72" x14ac:dyDescent="0.3">
      <c r="BT14792" s="34"/>
    </row>
    <row r="14793" spans="72:72" x14ac:dyDescent="0.3">
      <c r="BT14793" s="34"/>
    </row>
    <row r="14794" spans="72:72" x14ac:dyDescent="0.3">
      <c r="BT14794" s="34"/>
    </row>
    <row r="14795" spans="72:72" x14ac:dyDescent="0.3">
      <c r="BT14795" s="34"/>
    </row>
    <row r="14796" spans="72:72" x14ac:dyDescent="0.3">
      <c r="BT14796" s="34"/>
    </row>
    <row r="14797" spans="72:72" x14ac:dyDescent="0.3">
      <c r="BT14797" s="34"/>
    </row>
    <row r="14798" spans="72:72" x14ac:dyDescent="0.3">
      <c r="BT14798" s="34"/>
    </row>
    <row r="14799" spans="72:72" x14ac:dyDescent="0.3">
      <c r="BT14799" s="34"/>
    </row>
    <row r="14800" spans="72:72" x14ac:dyDescent="0.3">
      <c r="BT14800" s="34"/>
    </row>
    <row r="14801" spans="72:72" x14ac:dyDescent="0.3">
      <c r="BT14801" s="34"/>
    </row>
    <row r="14802" spans="72:72" x14ac:dyDescent="0.3">
      <c r="BT14802" s="34"/>
    </row>
    <row r="14803" spans="72:72" x14ac:dyDescent="0.3">
      <c r="BT14803" s="34"/>
    </row>
    <row r="14804" spans="72:72" x14ac:dyDescent="0.3">
      <c r="BT14804" s="34"/>
    </row>
    <row r="14805" spans="72:72" x14ac:dyDescent="0.3">
      <c r="BT14805" s="34"/>
    </row>
    <row r="14806" spans="72:72" x14ac:dyDescent="0.3">
      <c r="BT14806" s="34"/>
    </row>
    <row r="14807" spans="72:72" x14ac:dyDescent="0.3">
      <c r="BT14807" s="34"/>
    </row>
    <row r="14808" spans="72:72" x14ac:dyDescent="0.3">
      <c r="BT14808" s="34"/>
    </row>
    <row r="14809" spans="72:72" x14ac:dyDescent="0.3">
      <c r="BT14809" s="34"/>
    </row>
    <row r="14810" spans="72:72" x14ac:dyDescent="0.3">
      <c r="BT14810" s="34"/>
    </row>
    <row r="14811" spans="72:72" x14ac:dyDescent="0.3">
      <c r="BT14811" s="34"/>
    </row>
    <row r="14812" spans="72:72" x14ac:dyDescent="0.3">
      <c r="BT14812" s="34"/>
    </row>
    <row r="14813" spans="72:72" x14ac:dyDescent="0.3">
      <c r="BT14813" s="34"/>
    </row>
    <row r="14814" spans="72:72" x14ac:dyDescent="0.3">
      <c r="BT14814" s="34"/>
    </row>
    <row r="14815" spans="72:72" x14ac:dyDescent="0.3">
      <c r="BT14815" s="34"/>
    </row>
    <row r="14816" spans="72:72" x14ac:dyDescent="0.3">
      <c r="BT14816" s="34"/>
    </row>
    <row r="14817" spans="72:72" x14ac:dyDescent="0.3">
      <c r="BT14817" s="34"/>
    </row>
    <row r="14818" spans="72:72" x14ac:dyDescent="0.3">
      <c r="BT14818" s="34"/>
    </row>
    <row r="14819" spans="72:72" x14ac:dyDescent="0.3">
      <c r="BT14819" s="34"/>
    </row>
    <row r="14820" spans="72:72" x14ac:dyDescent="0.3">
      <c r="BT14820" s="34"/>
    </row>
    <row r="14821" spans="72:72" x14ac:dyDescent="0.3">
      <c r="BT14821" s="34"/>
    </row>
    <row r="14822" spans="72:72" x14ac:dyDescent="0.3">
      <c r="BT14822" s="34"/>
    </row>
    <row r="14823" spans="72:72" x14ac:dyDescent="0.3">
      <c r="BT14823" s="34"/>
    </row>
    <row r="14824" spans="72:72" x14ac:dyDescent="0.3">
      <c r="BT14824" s="34"/>
    </row>
    <row r="14825" spans="72:72" x14ac:dyDescent="0.3">
      <c r="BT14825" s="34"/>
    </row>
    <row r="14826" spans="72:72" x14ac:dyDescent="0.3">
      <c r="BT14826" s="34"/>
    </row>
    <row r="14827" spans="72:72" x14ac:dyDescent="0.3">
      <c r="BT14827" s="34"/>
    </row>
    <row r="14828" spans="72:72" x14ac:dyDescent="0.3">
      <c r="BT14828" s="34"/>
    </row>
    <row r="14829" spans="72:72" x14ac:dyDescent="0.3">
      <c r="BT14829" s="34"/>
    </row>
    <row r="14830" spans="72:72" x14ac:dyDescent="0.3">
      <c r="BT14830" s="34"/>
    </row>
    <row r="14831" spans="72:72" x14ac:dyDescent="0.3">
      <c r="BT14831" s="34"/>
    </row>
    <row r="14832" spans="72:72" x14ac:dyDescent="0.3">
      <c r="BT14832" s="34"/>
    </row>
    <row r="14833" spans="72:72" x14ac:dyDescent="0.3">
      <c r="BT14833" s="34"/>
    </row>
    <row r="14834" spans="72:72" x14ac:dyDescent="0.3">
      <c r="BT14834" s="34"/>
    </row>
    <row r="14835" spans="72:72" x14ac:dyDescent="0.3">
      <c r="BT14835" s="34"/>
    </row>
    <row r="14836" spans="72:72" x14ac:dyDescent="0.3">
      <c r="BT14836" s="34"/>
    </row>
    <row r="14837" spans="72:72" x14ac:dyDescent="0.3">
      <c r="BT14837" s="34"/>
    </row>
    <row r="14838" spans="72:72" x14ac:dyDescent="0.3">
      <c r="BT14838" s="34"/>
    </row>
    <row r="14839" spans="72:72" x14ac:dyDescent="0.3">
      <c r="BT14839" s="34"/>
    </row>
    <row r="14840" spans="72:72" x14ac:dyDescent="0.3">
      <c r="BT14840" s="34"/>
    </row>
    <row r="14841" spans="72:72" x14ac:dyDescent="0.3">
      <c r="BT14841" s="34"/>
    </row>
    <row r="14842" spans="72:72" x14ac:dyDescent="0.3">
      <c r="BT14842" s="34"/>
    </row>
    <row r="14843" spans="72:72" x14ac:dyDescent="0.3">
      <c r="BT14843" s="34"/>
    </row>
    <row r="14844" spans="72:72" x14ac:dyDescent="0.3">
      <c r="BT14844" s="34"/>
    </row>
    <row r="14845" spans="72:72" x14ac:dyDescent="0.3">
      <c r="BT14845" s="34"/>
    </row>
    <row r="14846" spans="72:72" x14ac:dyDescent="0.3">
      <c r="BT14846" s="34"/>
    </row>
    <row r="14847" spans="72:72" x14ac:dyDescent="0.3">
      <c r="BT14847" s="34"/>
    </row>
    <row r="14848" spans="72:72" x14ac:dyDescent="0.3">
      <c r="BT14848" s="34"/>
    </row>
    <row r="14849" spans="72:72" x14ac:dyDescent="0.3">
      <c r="BT14849" s="34"/>
    </row>
    <row r="14850" spans="72:72" x14ac:dyDescent="0.3">
      <c r="BT14850" s="34"/>
    </row>
    <row r="14851" spans="72:72" x14ac:dyDescent="0.3">
      <c r="BT14851" s="34"/>
    </row>
    <row r="14852" spans="72:72" x14ac:dyDescent="0.3">
      <c r="BT14852" s="34"/>
    </row>
    <row r="14853" spans="72:72" x14ac:dyDescent="0.3">
      <c r="BT14853" s="34"/>
    </row>
    <row r="14854" spans="72:72" x14ac:dyDescent="0.3">
      <c r="BT14854" s="34"/>
    </row>
    <row r="14855" spans="72:72" x14ac:dyDescent="0.3">
      <c r="BT14855" s="34"/>
    </row>
    <row r="14856" spans="72:72" x14ac:dyDescent="0.3">
      <c r="BT14856" s="34"/>
    </row>
    <row r="14857" spans="72:72" x14ac:dyDescent="0.3">
      <c r="BT14857" s="34"/>
    </row>
    <row r="14858" spans="72:72" x14ac:dyDescent="0.3">
      <c r="BT14858" s="34"/>
    </row>
    <row r="14859" spans="72:72" x14ac:dyDescent="0.3">
      <c r="BT14859" s="34"/>
    </row>
    <row r="14860" spans="72:72" x14ac:dyDescent="0.3">
      <c r="BT14860" s="34"/>
    </row>
    <row r="14861" spans="72:72" x14ac:dyDescent="0.3">
      <c r="BT14861" s="34"/>
    </row>
    <row r="14862" spans="72:72" x14ac:dyDescent="0.3">
      <c r="BT14862" s="34"/>
    </row>
    <row r="14863" spans="72:72" x14ac:dyDescent="0.3">
      <c r="BT14863" s="34"/>
    </row>
    <row r="14864" spans="72:72" x14ac:dyDescent="0.3">
      <c r="BT14864" s="34"/>
    </row>
    <row r="14865" spans="72:72" x14ac:dyDescent="0.3">
      <c r="BT14865" s="34"/>
    </row>
    <row r="14866" spans="72:72" x14ac:dyDescent="0.3">
      <c r="BT14866" s="34"/>
    </row>
    <row r="14867" spans="72:72" x14ac:dyDescent="0.3">
      <c r="BT14867" s="34"/>
    </row>
    <row r="14868" spans="72:72" x14ac:dyDescent="0.3">
      <c r="BT14868" s="34"/>
    </row>
    <row r="14869" spans="72:72" x14ac:dyDescent="0.3">
      <c r="BT14869" s="34"/>
    </row>
    <row r="14870" spans="72:72" x14ac:dyDescent="0.3">
      <c r="BT14870" s="34"/>
    </row>
    <row r="14871" spans="72:72" x14ac:dyDescent="0.3">
      <c r="BT14871" s="34"/>
    </row>
    <row r="14872" spans="72:72" x14ac:dyDescent="0.3">
      <c r="BT14872" s="34"/>
    </row>
    <row r="14873" spans="72:72" x14ac:dyDescent="0.3">
      <c r="BT14873" s="34"/>
    </row>
    <row r="14874" spans="72:72" x14ac:dyDescent="0.3">
      <c r="BT14874" s="34"/>
    </row>
    <row r="14875" spans="72:72" x14ac:dyDescent="0.3">
      <c r="BT14875" s="34"/>
    </row>
    <row r="14876" spans="72:72" x14ac:dyDescent="0.3">
      <c r="BT14876" s="34"/>
    </row>
    <row r="14877" spans="72:72" x14ac:dyDescent="0.3">
      <c r="BT14877" s="34"/>
    </row>
    <row r="14878" spans="72:72" x14ac:dyDescent="0.3">
      <c r="BT14878" s="34"/>
    </row>
    <row r="14879" spans="72:72" x14ac:dyDescent="0.3">
      <c r="BT14879" s="34"/>
    </row>
    <row r="14880" spans="72:72" x14ac:dyDescent="0.3">
      <c r="BT14880" s="34"/>
    </row>
    <row r="14881" spans="72:72" x14ac:dyDescent="0.3">
      <c r="BT14881" s="34"/>
    </row>
    <row r="14882" spans="72:72" x14ac:dyDescent="0.3">
      <c r="BT14882" s="34"/>
    </row>
    <row r="14883" spans="72:72" x14ac:dyDescent="0.3">
      <c r="BT14883" s="34"/>
    </row>
    <row r="14884" spans="72:72" x14ac:dyDescent="0.3">
      <c r="BT14884" s="34"/>
    </row>
    <row r="14885" spans="72:72" x14ac:dyDescent="0.3">
      <c r="BT14885" s="34"/>
    </row>
    <row r="14886" spans="72:72" x14ac:dyDescent="0.3">
      <c r="BT14886" s="34"/>
    </row>
    <row r="14887" spans="72:72" x14ac:dyDescent="0.3">
      <c r="BT14887" s="34"/>
    </row>
    <row r="14888" spans="72:72" x14ac:dyDescent="0.3">
      <c r="BT14888" s="34"/>
    </row>
    <row r="14889" spans="72:72" x14ac:dyDescent="0.3">
      <c r="BT14889" s="34"/>
    </row>
    <row r="14890" spans="72:72" x14ac:dyDescent="0.3">
      <c r="BT14890" s="34"/>
    </row>
    <row r="14891" spans="72:72" x14ac:dyDescent="0.3">
      <c r="BT14891" s="34"/>
    </row>
    <row r="14892" spans="72:72" x14ac:dyDescent="0.3">
      <c r="BT14892" s="34"/>
    </row>
    <row r="14893" spans="72:72" x14ac:dyDescent="0.3">
      <c r="BT14893" s="34"/>
    </row>
    <row r="14894" spans="72:72" x14ac:dyDescent="0.3">
      <c r="BT14894" s="34"/>
    </row>
    <row r="14895" spans="72:72" x14ac:dyDescent="0.3">
      <c r="BT14895" s="34"/>
    </row>
    <row r="14896" spans="72:72" x14ac:dyDescent="0.3">
      <c r="BT14896" s="34"/>
    </row>
    <row r="14897" spans="72:72" x14ac:dyDescent="0.3">
      <c r="BT14897" s="34"/>
    </row>
    <row r="14898" spans="72:72" x14ac:dyDescent="0.3">
      <c r="BT14898" s="34"/>
    </row>
    <row r="14899" spans="72:72" x14ac:dyDescent="0.3">
      <c r="BT14899" s="34"/>
    </row>
    <row r="14900" spans="72:72" x14ac:dyDescent="0.3">
      <c r="BT14900" s="34"/>
    </row>
    <row r="14901" spans="72:72" x14ac:dyDescent="0.3">
      <c r="BT14901" s="34"/>
    </row>
    <row r="14902" spans="72:72" x14ac:dyDescent="0.3">
      <c r="BT14902" s="34"/>
    </row>
    <row r="14903" spans="72:72" x14ac:dyDescent="0.3">
      <c r="BT14903" s="34"/>
    </row>
    <row r="14904" spans="72:72" x14ac:dyDescent="0.3">
      <c r="BT14904" s="34"/>
    </row>
    <row r="14905" spans="72:72" x14ac:dyDescent="0.3">
      <c r="BT14905" s="34"/>
    </row>
    <row r="14906" spans="72:72" x14ac:dyDescent="0.3">
      <c r="BT14906" s="34"/>
    </row>
    <row r="14907" spans="72:72" x14ac:dyDescent="0.3">
      <c r="BT14907" s="34"/>
    </row>
    <row r="14908" spans="72:72" x14ac:dyDescent="0.3">
      <c r="BT14908" s="34"/>
    </row>
    <row r="14909" spans="72:72" x14ac:dyDescent="0.3">
      <c r="BT14909" s="34"/>
    </row>
    <row r="14910" spans="72:72" x14ac:dyDescent="0.3">
      <c r="BT14910" s="34"/>
    </row>
    <row r="14911" spans="72:72" x14ac:dyDescent="0.3">
      <c r="BT14911" s="34"/>
    </row>
    <row r="14912" spans="72:72" x14ac:dyDescent="0.3">
      <c r="BT14912" s="34"/>
    </row>
    <row r="14913" spans="72:72" x14ac:dyDescent="0.3">
      <c r="BT14913" s="34"/>
    </row>
    <row r="14914" spans="72:72" x14ac:dyDescent="0.3">
      <c r="BT14914" s="34"/>
    </row>
    <row r="14915" spans="72:72" x14ac:dyDescent="0.3">
      <c r="BT14915" s="34"/>
    </row>
    <row r="14916" spans="72:72" x14ac:dyDescent="0.3">
      <c r="BT14916" s="34"/>
    </row>
    <row r="14917" spans="72:72" x14ac:dyDescent="0.3">
      <c r="BT14917" s="34"/>
    </row>
    <row r="14918" spans="72:72" x14ac:dyDescent="0.3">
      <c r="BT14918" s="34"/>
    </row>
    <row r="14919" spans="72:72" x14ac:dyDescent="0.3">
      <c r="BT14919" s="34"/>
    </row>
    <row r="14920" spans="72:72" x14ac:dyDescent="0.3">
      <c r="BT14920" s="34"/>
    </row>
    <row r="14921" spans="72:72" x14ac:dyDescent="0.3">
      <c r="BT14921" s="34"/>
    </row>
    <row r="14922" spans="72:72" x14ac:dyDescent="0.3">
      <c r="BT14922" s="34"/>
    </row>
    <row r="14923" spans="72:72" x14ac:dyDescent="0.3">
      <c r="BT14923" s="34"/>
    </row>
    <row r="14924" spans="72:72" x14ac:dyDescent="0.3">
      <c r="BT14924" s="34"/>
    </row>
    <row r="14925" spans="72:72" x14ac:dyDescent="0.3">
      <c r="BT14925" s="34"/>
    </row>
    <row r="14926" spans="72:72" x14ac:dyDescent="0.3">
      <c r="BT14926" s="34"/>
    </row>
    <row r="14927" spans="72:72" x14ac:dyDescent="0.3">
      <c r="BT14927" s="34"/>
    </row>
    <row r="14928" spans="72:72" x14ac:dyDescent="0.3">
      <c r="BT14928" s="34"/>
    </row>
    <row r="14929" spans="72:72" x14ac:dyDescent="0.3">
      <c r="BT14929" s="34"/>
    </row>
    <row r="14930" spans="72:72" x14ac:dyDescent="0.3">
      <c r="BT14930" s="34"/>
    </row>
    <row r="14931" spans="72:72" x14ac:dyDescent="0.3">
      <c r="BT14931" s="34"/>
    </row>
    <row r="14932" spans="72:72" x14ac:dyDescent="0.3">
      <c r="BT14932" s="34"/>
    </row>
    <row r="14933" spans="72:72" x14ac:dyDescent="0.3">
      <c r="BT14933" s="34"/>
    </row>
    <row r="14934" spans="72:72" x14ac:dyDescent="0.3">
      <c r="BT14934" s="34"/>
    </row>
    <row r="14935" spans="72:72" x14ac:dyDescent="0.3">
      <c r="BT14935" s="34"/>
    </row>
    <row r="14936" spans="72:72" x14ac:dyDescent="0.3">
      <c r="BT14936" s="34"/>
    </row>
    <row r="14937" spans="72:72" x14ac:dyDescent="0.3">
      <c r="BT14937" s="34"/>
    </row>
    <row r="14938" spans="72:72" x14ac:dyDescent="0.3">
      <c r="BT14938" s="34"/>
    </row>
    <row r="14939" spans="72:72" x14ac:dyDescent="0.3">
      <c r="BT14939" s="34"/>
    </row>
    <row r="14940" spans="72:72" x14ac:dyDescent="0.3">
      <c r="BT14940" s="34"/>
    </row>
    <row r="14941" spans="72:72" x14ac:dyDescent="0.3">
      <c r="BT14941" s="34"/>
    </row>
    <row r="14942" spans="72:72" x14ac:dyDescent="0.3">
      <c r="BT14942" s="34"/>
    </row>
    <row r="14943" spans="72:72" x14ac:dyDescent="0.3">
      <c r="BT14943" s="34"/>
    </row>
    <row r="14944" spans="72:72" x14ac:dyDescent="0.3">
      <c r="BT14944" s="34"/>
    </row>
    <row r="14945" spans="72:72" x14ac:dyDescent="0.3">
      <c r="BT14945" s="34"/>
    </row>
    <row r="14946" spans="72:72" x14ac:dyDescent="0.3">
      <c r="BT14946" s="34"/>
    </row>
    <row r="14947" spans="72:72" x14ac:dyDescent="0.3">
      <c r="BT14947" s="34"/>
    </row>
    <row r="14948" spans="72:72" x14ac:dyDescent="0.3">
      <c r="BT14948" s="34"/>
    </row>
    <row r="14949" spans="72:72" x14ac:dyDescent="0.3">
      <c r="BT14949" s="34"/>
    </row>
    <row r="14950" spans="72:72" x14ac:dyDescent="0.3">
      <c r="BT14950" s="34"/>
    </row>
    <row r="14951" spans="72:72" x14ac:dyDescent="0.3">
      <c r="BT14951" s="34"/>
    </row>
    <row r="14952" spans="72:72" x14ac:dyDescent="0.3">
      <c r="BT14952" s="34"/>
    </row>
    <row r="14953" spans="72:72" x14ac:dyDescent="0.3">
      <c r="BT14953" s="34"/>
    </row>
    <row r="14954" spans="72:72" x14ac:dyDescent="0.3">
      <c r="BT14954" s="34"/>
    </row>
    <row r="14955" spans="72:72" x14ac:dyDescent="0.3">
      <c r="BT14955" s="34"/>
    </row>
    <row r="14956" spans="72:72" x14ac:dyDescent="0.3">
      <c r="BT14956" s="34"/>
    </row>
    <row r="14957" spans="72:72" x14ac:dyDescent="0.3">
      <c r="BT14957" s="34"/>
    </row>
    <row r="14958" spans="72:72" x14ac:dyDescent="0.3">
      <c r="BT14958" s="34"/>
    </row>
    <row r="14959" spans="72:72" x14ac:dyDescent="0.3">
      <c r="BT14959" s="34"/>
    </row>
    <row r="14960" spans="72:72" x14ac:dyDescent="0.3">
      <c r="BT14960" s="34"/>
    </row>
    <row r="14961" spans="72:72" x14ac:dyDescent="0.3">
      <c r="BT14961" s="34"/>
    </row>
    <row r="14962" spans="72:72" x14ac:dyDescent="0.3">
      <c r="BT14962" s="34"/>
    </row>
    <row r="14963" spans="72:72" x14ac:dyDescent="0.3">
      <c r="BT14963" s="34"/>
    </row>
    <row r="14964" spans="72:72" x14ac:dyDescent="0.3">
      <c r="BT14964" s="34"/>
    </row>
    <row r="14965" spans="72:72" x14ac:dyDescent="0.3">
      <c r="BT14965" s="34"/>
    </row>
    <row r="14966" spans="72:72" x14ac:dyDescent="0.3">
      <c r="BT14966" s="34"/>
    </row>
    <row r="14967" spans="72:72" x14ac:dyDescent="0.3">
      <c r="BT14967" s="34"/>
    </row>
    <row r="14968" spans="72:72" x14ac:dyDescent="0.3">
      <c r="BT14968" s="34"/>
    </row>
    <row r="14969" spans="72:72" x14ac:dyDescent="0.3">
      <c r="BT14969" s="34"/>
    </row>
    <row r="14970" spans="72:72" x14ac:dyDescent="0.3">
      <c r="BT14970" s="34"/>
    </row>
    <row r="14971" spans="72:72" x14ac:dyDescent="0.3">
      <c r="BT14971" s="34"/>
    </row>
    <row r="14972" spans="72:72" x14ac:dyDescent="0.3">
      <c r="BT14972" s="34"/>
    </row>
    <row r="14973" spans="72:72" x14ac:dyDescent="0.3">
      <c r="BT14973" s="34"/>
    </row>
    <row r="14974" spans="72:72" x14ac:dyDescent="0.3">
      <c r="BT14974" s="34"/>
    </row>
    <row r="14975" spans="72:72" x14ac:dyDescent="0.3">
      <c r="BT14975" s="34"/>
    </row>
    <row r="14976" spans="72:72" x14ac:dyDescent="0.3">
      <c r="BT14976" s="34"/>
    </row>
    <row r="14977" spans="72:72" x14ac:dyDescent="0.3">
      <c r="BT14977" s="34"/>
    </row>
    <row r="14978" spans="72:72" x14ac:dyDescent="0.3">
      <c r="BT14978" s="34"/>
    </row>
    <row r="14979" spans="72:72" x14ac:dyDescent="0.3">
      <c r="BT14979" s="34"/>
    </row>
    <row r="14980" spans="72:72" x14ac:dyDescent="0.3">
      <c r="BT14980" s="34"/>
    </row>
    <row r="14981" spans="72:72" x14ac:dyDescent="0.3">
      <c r="BT14981" s="34"/>
    </row>
    <row r="14982" spans="72:72" x14ac:dyDescent="0.3">
      <c r="BT14982" s="34"/>
    </row>
    <row r="14983" spans="72:72" x14ac:dyDescent="0.3">
      <c r="BT14983" s="34"/>
    </row>
    <row r="14984" spans="72:72" x14ac:dyDescent="0.3">
      <c r="BT14984" s="34"/>
    </row>
    <row r="14985" spans="72:72" x14ac:dyDescent="0.3">
      <c r="BT14985" s="34"/>
    </row>
    <row r="14986" spans="72:72" x14ac:dyDescent="0.3">
      <c r="BT14986" s="34"/>
    </row>
    <row r="14987" spans="72:72" x14ac:dyDescent="0.3">
      <c r="BT14987" s="34"/>
    </row>
    <row r="14988" spans="72:72" x14ac:dyDescent="0.3">
      <c r="BT14988" s="34"/>
    </row>
    <row r="14989" spans="72:72" x14ac:dyDescent="0.3">
      <c r="BT14989" s="34"/>
    </row>
    <row r="14990" spans="72:72" x14ac:dyDescent="0.3">
      <c r="BT14990" s="34"/>
    </row>
    <row r="14991" spans="72:72" x14ac:dyDescent="0.3">
      <c r="BT14991" s="34"/>
    </row>
    <row r="14992" spans="72:72" x14ac:dyDescent="0.3">
      <c r="BT14992" s="34"/>
    </row>
    <row r="14993" spans="72:72" x14ac:dyDescent="0.3">
      <c r="BT14993" s="34"/>
    </row>
    <row r="14994" spans="72:72" x14ac:dyDescent="0.3">
      <c r="BT14994" s="34"/>
    </row>
    <row r="14995" spans="72:72" x14ac:dyDescent="0.3">
      <c r="BT14995" s="34"/>
    </row>
    <row r="14996" spans="72:72" x14ac:dyDescent="0.3">
      <c r="BT14996" s="34"/>
    </row>
    <row r="14997" spans="72:72" x14ac:dyDescent="0.3">
      <c r="BT14997" s="34"/>
    </row>
    <row r="14998" spans="72:72" x14ac:dyDescent="0.3">
      <c r="BT14998" s="34"/>
    </row>
    <row r="14999" spans="72:72" x14ac:dyDescent="0.3">
      <c r="BT14999" s="34"/>
    </row>
    <row r="15000" spans="72:72" x14ac:dyDescent="0.3">
      <c r="BT15000" s="34"/>
    </row>
    <row r="15001" spans="72:72" x14ac:dyDescent="0.3">
      <c r="BT15001" s="34"/>
    </row>
    <row r="15002" spans="72:72" x14ac:dyDescent="0.3">
      <c r="BT15002" s="34"/>
    </row>
    <row r="15003" spans="72:72" x14ac:dyDescent="0.3">
      <c r="BT15003" s="34"/>
    </row>
    <row r="15004" spans="72:72" x14ac:dyDescent="0.3">
      <c r="BT15004" s="34"/>
    </row>
    <row r="15005" spans="72:72" x14ac:dyDescent="0.3">
      <c r="BT15005" s="34"/>
    </row>
    <row r="15006" spans="72:72" x14ac:dyDescent="0.3">
      <c r="BT15006" s="34"/>
    </row>
    <row r="15007" spans="72:72" x14ac:dyDescent="0.3">
      <c r="BT15007" s="34"/>
    </row>
    <row r="15008" spans="72:72" x14ac:dyDescent="0.3">
      <c r="BT15008" s="34"/>
    </row>
    <row r="15009" spans="72:72" x14ac:dyDescent="0.3">
      <c r="BT15009" s="34"/>
    </row>
    <row r="15010" spans="72:72" x14ac:dyDescent="0.3">
      <c r="BT15010" s="34"/>
    </row>
    <row r="15011" spans="72:72" x14ac:dyDescent="0.3">
      <c r="BT15011" s="34"/>
    </row>
    <row r="15012" spans="72:72" x14ac:dyDescent="0.3">
      <c r="BT15012" s="34"/>
    </row>
    <row r="15013" spans="72:72" x14ac:dyDescent="0.3">
      <c r="BT15013" s="34"/>
    </row>
    <row r="15014" spans="72:72" x14ac:dyDescent="0.3">
      <c r="BT15014" s="34"/>
    </row>
    <row r="15015" spans="72:72" x14ac:dyDescent="0.3">
      <c r="BT15015" s="34"/>
    </row>
    <row r="15016" spans="72:72" x14ac:dyDescent="0.3">
      <c r="BT15016" s="34"/>
    </row>
    <row r="15017" spans="72:72" x14ac:dyDescent="0.3">
      <c r="BT15017" s="34"/>
    </row>
    <row r="15018" spans="72:72" x14ac:dyDescent="0.3">
      <c r="BT15018" s="34"/>
    </row>
    <row r="15019" spans="72:72" x14ac:dyDescent="0.3">
      <c r="BT15019" s="34"/>
    </row>
    <row r="15020" spans="72:72" x14ac:dyDescent="0.3">
      <c r="BT15020" s="34"/>
    </row>
    <row r="15021" spans="72:72" x14ac:dyDescent="0.3">
      <c r="BT15021" s="34"/>
    </row>
    <row r="15022" spans="72:72" x14ac:dyDescent="0.3">
      <c r="BT15022" s="34"/>
    </row>
    <row r="15023" spans="72:72" x14ac:dyDescent="0.3">
      <c r="BT15023" s="34"/>
    </row>
    <row r="15024" spans="72:72" x14ac:dyDescent="0.3">
      <c r="BT15024" s="34"/>
    </row>
    <row r="15025" spans="72:72" x14ac:dyDescent="0.3">
      <c r="BT15025" s="34"/>
    </row>
    <row r="15026" spans="72:72" x14ac:dyDescent="0.3">
      <c r="BT15026" s="34"/>
    </row>
    <row r="15027" spans="72:72" x14ac:dyDescent="0.3">
      <c r="BT15027" s="34"/>
    </row>
    <row r="15028" spans="72:72" x14ac:dyDescent="0.3">
      <c r="BT15028" s="34"/>
    </row>
    <row r="15029" spans="72:72" x14ac:dyDescent="0.3">
      <c r="BT15029" s="34"/>
    </row>
    <row r="15030" spans="72:72" x14ac:dyDescent="0.3">
      <c r="BT15030" s="34"/>
    </row>
    <row r="15031" spans="72:72" x14ac:dyDescent="0.3">
      <c r="BT15031" s="34"/>
    </row>
    <row r="15032" spans="72:72" x14ac:dyDescent="0.3">
      <c r="BT15032" s="34"/>
    </row>
    <row r="15033" spans="72:72" x14ac:dyDescent="0.3">
      <c r="BT15033" s="34"/>
    </row>
    <row r="15034" spans="72:72" x14ac:dyDescent="0.3">
      <c r="BT15034" s="34"/>
    </row>
    <row r="15035" spans="72:72" x14ac:dyDescent="0.3">
      <c r="BT15035" s="34"/>
    </row>
    <row r="15036" spans="72:72" x14ac:dyDescent="0.3">
      <c r="BT15036" s="34"/>
    </row>
    <row r="15037" spans="72:72" x14ac:dyDescent="0.3">
      <c r="BT15037" s="34"/>
    </row>
    <row r="15038" spans="72:72" x14ac:dyDescent="0.3">
      <c r="BT15038" s="34"/>
    </row>
    <row r="15039" spans="72:72" x14ac:dyDescent="0.3">
      <c r="BT15039" s="34"/>
    </row>
    <row r="15040" spans="72:72" x14ac:dyDescent="0.3">
      <c r="BT15040" s="34"/>
    </row>
    <row r="15041" spans="72:72" x14ac:dyDescent="0.3">
      <c r="BT15041" s="34"/>
    </row>
    <row r="15042" spans="72:72" x14ac:dyDescent="0.3">
      <c r="BT15042" s="34"/>
    </row>
    <row r="15043" spans="72:72" x14ac:dyDescent="0.3">
      <c r="BT15043" s="34"/>
    </row>
    <row r="15044" spans="72:72" x14ac:dyDescent="0.3">
      <c r="BT15044" s="34"/>
    </row>
    <row r="15045" spans="72:72" x14ac:dyDescent="0.3">
      <c r="BT15045" s="34"/>
    </row>
    <row r="15046" spans="72:72" x14ac:dyDescent="0.3">
      <c r="BT15046" s="34"/>
    </row>
    <row r="15047" spans="72:72" x14ac:dyDescent="0.3">
      <c r="BT15047" s="34"/>
    </row>
    <row r="15048" spans="72:72" x14ac:dyDescent="0.3">
      <c r="BT15048" s="34"/>
    </row>
    <row r="15049" spans="72:72" x14ac:dyDescent="0.3">
      <c r="BT15049" s="34"/>
    </row>
    <row r="15050" spans="72:72" x14ac:dyDescent="0.3">
      <c r="BT15050" s="34"/>
    </row>
    <row r="15051" spans="72:72" x14ac:dyDescent="0.3">
      <c r="BT15051" s="34"/>
    </row>
    <row r="15052" spans="72:72" x14ac:dyDescent="0.3">
      <c r="BT15052" s="34"/>
    </row>
    <row r="15053" spans="72:72" x14ac:dyDescent="0.3">
      <c r="BT15053" s="34"/>
    </row>
    <row r="15054" spans="72:72" x14ac:dyDescent="0.3">
      <c r="BT15054" s="34"/>
    </row>
    <row r="15055" spans="72:72" x14ac:dyDescent="0.3">
      <c r="BT15055" s="34"/>
    </row>
    <row r="15056" spans="72:72" x14ac:dyDescent="0.3">
      <c r="BT15056" s="34"/>
    </row>
    <row r="15057" spans="72:72" x14ac:dyDescent="0.3">
      <c r="BT15057" s="34"/>
    </row>
    <row r="15058" spans="72:72" x14ac:dyDescent="0.3">
      <c r="BT15058" s="34"/>
    </row>
    <row r="15059" spans="72:72" x14ac:dyDescent="0.3">
      <c r="BT15059" s="34"/>
    </row>
    <row r="15060" spans="72:72" x14ac:dyDescent="0.3">
      <c r="BT15060" s="34"/>
    </row>
    <row r="15061" spans="72:72" x14ac:dyDescent="0.3">
      <c r="BT15061" s="34"/>
    </row>
    <row r="15062" spans="72:72" x14ac:dyDescent="0.3">
      <c r="BT15062" s="34"/>
    </row>
    <row r="15063" spans="72:72" x14ac:dyDescent="0.3">
      <c r="BT15063" s="34"/>
    </row>
    <row r="15064" spans="72:72" x14ac:dyDescent="0.3">
      <c r="BT15064" s="34"/>
    </row>
    <row r="15065" spans="72:72" x14ac:dyDescent="0.3">
      <c r="BT15065" s="34"/>
    </row>
    <row r="15066" spans="72:72" x14ac:dyDescent="0.3">
      <c r="BT15066" s="34"/>
    </row>
    <row r="15067" spans="72:72" x14ac:dyDescent="0.3">
      <c r="BT15067" s="34"/>
    </row>
    <row r="15068" spans="72:72" x14ac:dyDescent="0.3">
      <c r="BT15068" s="34"/>
    </row>
    <row r="15069" spans="72:72" x14ac:dyDescent="0.3">
      <c r="BT15069" s="34"/>
    </row>
    <row r="15070" spans="72:72" x14ac:dyDescent="0.3">
      <c r="BT15070" s="34"/>
    </row>
    <row r="15071" spans="72:72" x14ac:dyDescent="0.3">
      <c r="BT15071" s="34"/>
    </row>
    <row r="15072" spans="72:72" x14ac:dyDescent="0.3">
      <c r="BT15072" s="34"/>
    </row>
    <row r="15073" spans="72:72" x14ac:dyDescent="0.3">
      <c r="BT15073" s="34"/>
    </row>
    <row r="15074" spans="72:72" x14ac:dyDescent="0.3">
      <c r="BT15074" s="34"/>
    </row>
    <row r="15075" spans="72:72" x14ac:dyDescent="0.3">
      <c r="BT15075" s="34"/>
    </row>
    <row r="15076" spans="72:72" x14ac:dyDescent="0.3">
      <c r="BT15076" s="34"/>
    </row>
    <row r="15077" spans="72:72" x14ac:dyDescent="0.3">
      <c r="BT15077" s="34"/>
    </row>
    <row r="15078" spans="72:72" x14ac:dyDescent="0.3">
      <c r="BT15078" s="34"/>
    </row>
    <row r="15079" spans="72:72" x14ac:dyDescent="0.3">
      <c r="BT15079" s="34"/>
    </row>
    <row r="15080" spans="72:72" x14ac:dyDescent="0.3">
      <c r="BT15080" s="34"/>
    </row>
    <row r="15081" spans="72:72" x14ac:dyDescent="0.3">
      <c r="BT15081" s="34"/>
    </row>
    <row r="15082" spans="72:72" x14ac:dyDescent="0.3">
      <c r="BT15082" s="34"/>
    </row>
    <row r="15083" spans="72:72" x14ac:dyDescent="0.3">
      <c r="BT15083" s="34"/>
    </row>
    <row r="15084" spans="72:72" x14ac:dyDescent="0.3">
      <c r="BT15084" s="34"/>
    </row>
    <row r="15085" spans="72:72" x14ac:dyDescent="0.3">
      <c r="BT15085" s="34"/>
    </row>
    <row r="15086" spans="72:72" x14ac:dyDescent="0.3">
      <c r="BT15086" s="34"/>
    </row>
    <row r="15087" spans="72:72" x14ac:dyDescent="0.3">
      <c r="BT15087" s="34"/>
    </row>
    <row r="15088" spans="72:72" x14ac:dyDescent="0.3">
      <c r="BT15088" s="34"/>
    </row>
    <row r="15089" spans="72:72" x14ac:dyDescent="0.3">
      <c r="BT15089" s="34"/>
    </row>
    <row r="15090" spans="72:72" x14ac:dyDescent="0.3">
      <c r="BT15090" s="34"/>
    </row>
    <row r="15091" spans="72:72" x14ac:dyDescent="0.3">
      <c r="BT15091" s="34"/>
    </row>
    <row r="15092" spans="72:72" x14ac:dyDescent="0.3">
      <c r="BT15092" s="34"/>
    </row>
    <row r="15093" spans="72:72" x14ac:dyDescent="0.3">
      <c r="BT15093" s="34"/>
    </row>
    <row r="15094" spans="72:72" x14ac:dyDescent="0.3">
      <c r="BT15094" s="34"/>
    </row>
    <row r="15095" spans="72:72" x14ac:dyDescent="0.3">
      <c r="BT15095" s="34"/>
    </row>
    <row r="15096" spans="72:72" x14ac:dyDescent="0.3">
      <c r="BT15096" s="34"/>
    </row>
    <row r="15097" spans="72:72" x14ac:dyDescent="0.3">
      <c r="BT15097" s="34"/>
    </row>
    <row r="15098" spans="72:72" x14ac:dyDescent="0.3">
      <c r="BT15098" s="34"/>
    </row>
    <row r="15099" spans="72:72" x14ac:dyDescent="0.3">
      <c r="BT15099" s="34"/>
    </row>
    <row r="15100" spans="72:72" x14ac:dyDescent="0.3">
      <c r="BT15100" s="34"/>
    </row>
    <row r="15101" spans="72:72" x14ac:dyDescent="0.3">
      <c r="BT15101" s="34"/>
    </row>
    <row r="15102" spans="72:72" x14ac:dyDescent="0.3">
      <c r="BT15102" s="34"/>
    </row>
    <row r="15103" spans="72:72" x14ac:dyDescent="0.3">
      <c r="BT15103" s="34"/>
    </row>
    <row r="15104" spans="72:72" x14ac:dyDescent="0.3">
      <c r="BT15104" s="34"/>
    </row>
    <row r="15105" spans="72:72" x14ac:dyDescent="0.3">
      <c r="BT15105" s="34"/>
    </row>
    <row r="15106" spans="72:72" x14ac:dyDescent="0.3">
      <c r="BT15106" s="34"/>
    </row>
    <row r="15107" spans="72:72" x14ac:dyDescent="0.3">
      <c r="BT15107" s="34"/>
    </row>
    <row r="15108" spans="72:72" x14ac:dyDescent="0.3">
      <c r="BT15108" s="34"/>
    </row>
    <row r="15109" spans="72:72" x14ac:dyDescent="0.3">
      <c r="BT15109" s="34"/>
    </row>
    <row r="15110" spans="72:72" x14ac:dyDescent="0.3">
      <c r="BT15110" s="34"/>
    </row>
    <row r="15111" spans="72:72" x14ac:dyDescent="0.3">
      <c r="BT15111" s="34"/>
    </row>
    <row r="15112" spans="72:72" x14ac:dyDescent="0.3">
      <c r="BT15112" s="34"/>
    </row>
    <row r="15113" spans="72:72" x14ac:dyDescent="0.3">
      <c r="BT15113" s="34"/>
    </row>
    <row r="15114" spans="72:72" x14ac:dyDescent="0.3">
      <c r="BT15114" s="34"/>
    </row>
    <row r="15115" spans="72:72" x14ac:dyDescent="0.3">
      <c r="BT15115" s="34"/>
    </row>
    <row r="15116" spans="72:72" x14ac:dyDescent="0.3">
      <c r="BT15116" s="34"/>
    </row>
    <row r="15117" spans="72:72" x14ac:dyDescent="0.3">
      <c r="BT15117" s="34"/>
    </row>
    <row r="15118" spans="72:72" x14ac:dyDescent="0.3">
      <c r="BT15118" s="34"/>
    </row>
    <row r="15119" spans="72:72" x14ac:dyDescent="0.3">
      <c r="BT15119" s="34"/>
    </row>
    <row r="15120" spans="72:72" x14ac:dyDescent="0.3">
      <c r="BT15120" s="34"/>
    </row>
    <row r="15121" spans="72:72" x14ac:dyDescent="0.3">
      <c r="BT15121" s="34"/>
    </row>
    <row r="15122" spans="72:72" x14ac:dyDescent="0.3">
      <c r="BT15122" s="34"/>
    </row>
    <row r="15123" spans="72:72" x14ac:dyDescent="0.3">
      <c r="BT15123" s="34"/>
    </row>
    <row r="15124" spans="72:72" x14ac:dyDescent="0.3">
      <c r="BT15124" s="34"/>
    </row>
    <row r="15125" spans="72:72" x14ac:dyDescent="0.3">
      <c r="BT15125" s="34"/>
    </row>
    <row r="15126" spans="72:72" x14ac:dyDescent="0.3">
      <c r="BT15126" s="34"/>
    </row>
    <row r="15127" spans="72:72" x14ac:dyDescent="0.3">
      <c r="BT15127" s="34"/>
    </row>
    <row r="15128" spans="72:72" x14ac:dyDescent="0.3">
      <c r="BT15128" s="34"/>
    </row>
    <row r="15129" spans="72:72" x14ac:dyDescent="0.3">
      <c r="BT15129" s="34"/>
    </row>
    <row r="15130" spans="72:72" x14ac:dyDescent="0.3">
      <c r="BT15130" s="34"/>
    </row>
    <row r="15131" spans="72:72" x14ac:dyDescent="0.3">
      <c r="BT15131" s="34"/>
    </row>
    <row r="15132" spans="72:72" x14ac:dyDescent="0.3">
      <c r="BT15132" s="34"/>
    </row>
    <row r="15133" spans="72:72" x14ac:dyDescent="0.3">
      <c r="BT15133" s="34"/>
    </row>
    <row r="15134" spans="72:72" x14ac:dyDescent="0.3">
      <c r="BT15134" s="34"/>
    </row>
    <row r="15135" spans="72:72" x14ac:dyDescent="0.3">
      <c r="BT15135" s="34"/>
    </row>
    <row r="15136" spans="72:72" x14ac:dyDescent="0.3">
      <c r="BT15136" s="34"/>
    </row>
    <row r="15137" spans="72:72" x14ac:dyDescent="0.3">
      <c r="BT15137" s="34"/>
    </row>
    <row r="15138" spans="72:72" x14ac:dyDescent="0.3">
      <c r="BT15138" s="34"/>
    </row>
    <row r="15139" spans="72:72" x14ac:dyDescent="0.3">
      <c r="BT15139" s="34"/>
    </row>
    <row r="15140" spans="72:72" x14ac:dyDescent="0.3">
      <c r="BT15140" s="34"/>
    </row>
    <row r="15141" spans="72:72" x14ac:dyDescent="0.3">
      <c r="BT15141" s="34"/>
    </row>
    <row r="15142" spans="72:72" x14ac:dyDescent="0.3">
      <c r="BT15142" s="34"/>
    </row>
    <row r="15143" spans="72:72" x14ac:dyDescent="0.3">
      <c r="BT15143" s="34"/>
    </row>
    <row r="15144" spans="72:72" x14ac:dyDescent="0.3">
      <c r="BT15144" s="34"/>
    </row>
    <row r="15145" spans="72:72" x14ac:dyDescent="0.3">
      <c r="BT15145" s="34"/>
    </row>
    <row r="15146" spans="72:72" x14ac:dyDescent="0.3">
      <c r="BT15146" s="34"/>
    </row>
    <row r="15147" spans="72:72" x14ac:dyDescent="0.3">
      <c r="BT15147" s="34"/>
    </row>
    <row r="15148" spans="72:72" x14ac:dyDescent="0.3">
      <c r="BT15148" s="34"/>
    </row>
    <row r="15149" spans="72:72" x14ac:dyDescent="0.3">
      <c r="BT15149" s="34"/>
    </row>
    <row r="15150" spans="72:72" x14ac:dyDescent="0.3">
      <c r="BT15150" s="34"/>
    </row>
    <row r="15151" spans="72:72" x14ac:dyDescent="0.3">
      <c r="BT15151" s="34"/>
    </row>
    <row r="15152" spans="72:72" x14ac:dyDescent="0.3">
      <c r="BT15152" s="34"/>
    </row>
    <row r="15153" spans="72:72" x14ac:dyDescent="0.3">
      <c r="BT15153" s="34"/>
    </row>
    <row r="15154" spans="72:72" x14ac:dyDescent="0.3">
      <c r="BT15154" s="34"/>
    </row>
    <row r="15155" spans="72:72" x14ac:dyDescent="0.3">
      <c r="BT15155" s="34"/>
    </row>
    <row r="15156" spans="72:72" x14ac:dyDescent="0.3">
      <c r="BT15156" s="34"/>
    </row>
    <row r="15157" spans="72:72" x14ac:dyDescent="0.3">
      <c r="BT15157" s="34"/>
    </row>
    <row r="15158" spans="72:72" x14ac:dyDescent="0.3">
      <c r="BT15158" s="34"/>
    </row>
    <row r="15159" spans="72:72" x14ac:dyDescent="0.3">
      <c r="BT15159" s="34"/>
    </row>
    <row r="15160" spans="72:72" x14ac:dyDescent="0.3">
      <c r="BT15160" s="34"/>
    </row>
    <row r="15161" spans="72:72" x14ac:dyDescent="0.3">
      <c r="BT15161" s="34"/>
    </row>
    <row r="15162" spans="72:72" x14ac:dyDescent="0.3">
      <c r="BT15162" s="34"/>
    </row>
    <row r="15163" spans="72:72" x14ac:dyDescent="0.3">
      <c r="BT15163" s="34"/>
    </row>
    <row r="15164" spans="72:72" x14ac:dyDescent="0.3">
      <c r="BT15164" s="34"/>
    </row>
    <row r="15165" spans="72:72" x14ac:dyDescent="0.3">
      <c r="BT15165" s="34"/>
    </row>
    <row r="15166" spans="72:72" x14ac:dyDescent="0.3">
      <c r="BT15166" s="34"/>
    </row>
    <row r="15167" spans="72:72" x14ac:dyDescent="0.3">
      <c r="BT15167" s="34"/>
    </row>
    <row r="15168" spans="72:72" x14ac:dyDescent="0.3">
      <c r="BT15168" s="34"/>
    </row>
    <row r="15169" spans="72:72" x14ac:dyDescent="0.3">
      <c r="BT15169" s="34"/>
    </row>
    <row r="15170" spans="72:72" x14ac:dyDescent="0.3">
      <c r="BT15170" s="34"/>
    </row>
    <row r="15171" spans="72:72" x14ac:dyDescent="0.3">
      <c r="BT15171" s="34"/>
    </row>
    <row r="15172" spans="72:72" x14ac:dyDescent="0.3">
      <c r="BT15172" s="34"/>
    </row>
    <row r="15173" spans="72:72" x14ac:dyDescent="0.3">
      <c r="BT15173" s="34"/>
    </row>
    <row r="15174" spans="72:72" x14ac:dyDescent="0.3">
      <c r="BT15174" s="34"/>
    </row>
    <row r="15175" spans="72:72" x14ac:dyDescent="0.3">
      <c r="BT15175" s="34"/>
    </row>
    <row r="15176" spans="72:72" x14ac:dyDescent="0.3">
      <c r="BT15176" s="34"/>
    </row>
    <row r="15177" spans="72:72" x14ac:dyDescent="0.3">
      <c r="BT15177" s="34"/>
    </row>
    <row r="15178" spans="72:72" x14ac:dyDescent="0.3">
      <c r="BT15178" s="34"/>
    </row>
    <row r="15179" spans="72:72" x14ac:dyDescent="0.3">
      <c r="BT15179" s="34"/>
    </row>
    <row r="15180" spans="72:72" x14ac:dyDescent="0.3">
      <c r="BT15180" s="34"/>
    </row>
    <row r="15181" spans="72:72" x14ac:dyDescent="0.3">
      <c r="BT15181" s="34"/>
    </row>
    <row r="15182" spans="72:72" x14ac:dyDescent="0.3">
      <c r="BT15182" s="34"/>
    </row>
    <row r="15183" spans="72:72" x14ac:dyDescent="0.3">
      <c r="BT15183" s="34"/>
    </row>
    <row r="15184" spans="72:72" x14ac:dyDescent="0.3">
      <c r="BT15184" s="34"/>
    </row>
    <row r="15185" spans="72:72" x14ac:dyDescent="0.3">
      <c r="BT15185" s="34"/>
    </row>
    <row r="15186" spans="72:72" x14ac:dyDescent="0.3">
      <c r="BT15186" s="34"/>
    </row>
    <row r="15187" spans="72:72" x14ac:dyDescent="0.3">
      <c r="BT15187" s="34"/>
    </row>
    <row r="15188" spans="72:72" x14ac:dyDescent="0.3">
      <c r="BT15188" s="34"/>
    </row>
    <row r="15189" spans="72:72" x14ac:dyDescent="0.3">
      <c r="BT15189" s="34"/>
    </row>
    <row r="15190" spans="72:72" x14ac:dyDescent="0.3">
      <c r="BT15190" s="34"/>
    </row>
    <row r="15191" spans="72:72" x14ac:dyDescent="0.3">
      <c r="BT15191" s="34"/>
    </row>
    <row r="15192" spans="72:72" x14ac:dyDescent="0.3">
      <c r="BT15192" s="34"/>
    </row>
    <row r="15193" spans="72:72" x14ac:dyDescent="0.3">
      <c r="BT15193" s="34"/>
    </row>
    <row r="15194" spans="72:72" x14ac:dyDescent="0.3">
      <c r="BT15194" s="34"/>
    </row>
    <row r="15195" spans="72:72" x14ac:dyDescent="0.3">
      <c r="BT15195" s="34"/>
    </row>
    <row r="15196" spans="72:72" x14ac:dyDescent="0.3">
      <c r="BT15196" s="34"/>
    </row>
    <row r="15197" spans="72:72" x14ac:dyDescent="0.3">
      <c r="BT15197" s="34"/>
    </row>
    <row r="15198" spans="72:72" x14ac:dyDescent="0.3">
      <c r="BT15198" s="34"/>
    </row>
    <row r="15199" spans="72:72" x14ac:dyDescent="0.3">
      <c r="BT15199" s="34"/>
    </row>
    <row r="15200" spans="72:72" x14ac:dyDescent="0.3">
      <c r="BT15200" s="34"/>
    </row>
    <row r="15201" spans="72:72" x14ac:dyDescent="0.3">
      <c r="BT15201" s="34"/>
    </row>
    <row r="15202" spans="72:72" x14ac:dyDescent="0.3">
      <c r="BT15202" s="34"/>
    </row>
    <row r="15203" spans="72:72" x14ac:dyDescent="0.3">
      <c r="BT15203" s="34"/>
    </row>
    <row r="15204" spans="72:72" x14ac:dyDescent="0.3">
      <c r="BT15204" s="34"/>
    </row>
    <row r="15205" spans="72:72" x14ac:dyDescent="0.3">
      <c r="BT15205" s="34"/>
    </row>
    <row r="15206" spans="72:72" x14ac:dyDescent="0.3">
      <c r="BT15206" s="34"/>
    </row>
    <row r="15207" spans="72:72" x14ac:dyDescent="0.3">
      <c r="BT15207" s="34"/>
    </row>
    <row r="15208" spans="72:72" x14ac:dyDescent="0.3">
      <c r="BT15208" s="34"/>
    </row>
    <row r="15209" spans="72:72" x14ac:dyDescent="0.3">
      <c r="BT15209" s="34"/>
    </row>
    <row r="15210" spans="72:72" x14ac:dyDescent="0.3">
      <c r="BT15210" s="34"/>
    </row>
    <row r="15211" spans="72:72" x14ac:dyDescent="0.3">
      <c r="BT15211" s="34"/>
    </row>
    <row r="15212" spans="72:72" x14ac:dyDescent="0.3">
      <c r="BT15212" s="34"/>
    </row>
    <row r="15213" spans="72:72" x14ac:dyDescent="0.3">
      <c r="BT15213" s="34"/>
    </row>
    <row r="15214" spans="72:72" x14ac:dyDescent="0.3">
      <c r="BT15214" s="34"/>
    </row>
    <row r="15215" spans="72:72" x14ac:dyDescent="0.3">
      <c r="BT15215" s="34"/>
    </row>
    <row r="15216" spans="72:72" x14ac:dyDescent="0.3">
      <c r="BT15216" s="34"/>
    </row>
    <row r="15217" spans="72:72" x14ac:dyDescent="0.3">
      <c r="BT15217" s="34"/>
    </row>
    <row r="15218" spans="72:72" x14ac:dyDescent="0.3">
      <c r="BT15218" s="34"/>
    </row>
    <row r="15219" spans="72:72" x14ac:dyDescent="0.3">
      <c r="BT15219" s="34"/>
    </row>
    <row r="15220" spans="72:72" x14ac:dyDescent="0.3">
      <c r="BT15220" s="34"/>
    </row>
    <row r="15221" spans="72:72" x14ac:dyDescent="0.3">
      <c r="BT15221" s="34"/>
    </row>
    <row r="15222" spans="72:72" x14ac:dyDescent="0.3">
      <c r="BT15222" s="34"/>
    </row>
    <row r="15223" spans="72:72" x14ac:dyDescent="0.3">
      <c r="BT15223" s="34"/>
    </row>
    <row r="15224" spans="72:72" x14ac:dyDescent="0.3">
      <c r="BT15224" s="34"/>
    </row>
    <row r="15225" spans="72:72" x14ac:dyDescent="0.3">
      <c r="BT15225" s="34"/>
    </row>
    <row r="15226" spans="72:72" x14ac:dyDescent="0.3">
      <c r="BT15226" s="34"/>
    </row>
    <row r="15227" spans="72:72" x14ac:dyDescent="0.3">
      <c r="BT15227" s="34"/>
    </row>
    <row r="15228" spans="72:72" x14ac:dyDescent="0.3">
      <c r="BT15228" s="34"/>
    </row>
    <row r="15229" spans="72:72" x14ac:dyDescent="0.3">
      <c r="BT15229" s="34"/>
    </row>
    <row r="15230" spans="72:72" x14ac:dyDescent="0.3">
      <c r="BT15230" s="34"/>
    </row>
    <row r="15231" spans="72:72" x14ac:dyDescent="0.3">
      <c r="BT15231" s="34"/>
    </row>
    <row r="15232" spans="72:72" x14ac:dyDescent="0.3">
      <c r="BT15232" s="34"/>
    </row>
    <row r="15233" spans="72:72" x14ac:dyDescent="0.3">
      <c r="BT15233" s="34"/>
    </row>
    <row r="15234" spans="72:72" x14ac:dyDescent="0.3">
      <c r="BT15234" s="34"/>
    </row>
    <row r="15235" spans="72:72" x14ac:dyDescent="0.3">
      <c r="BT15235" s="34"/>
    </row>
    <row r="15236" spans="72:72" x14ac:dyDescent="0.3">
      <c r="BT15236" s="34"/>
    </row>
    <row r="15237" spans="72:72" x14ac:dyDescent="0.3">
      <c r="BT15237" s="34"/>
    </row>
    <row r="15238" spans="72:72" x14ac:dyDescent="0.3">
      <c r="BT15238" s="34"/>
    </row>
    <row r="15239" spans="72:72" x14ac:dyDescent="0.3">
      <c r="BT15239" s="34"/>
    </row>
    <row r="15240" spans="72:72" x14ac:dyDescent="0.3">
      <c r="BT15240" s="34"/>
    </row>
    <row r="15241" spans="72:72" x14ac:dyDescent="0.3">
      <c r="BT15241" s="34"/>
    </row>
    <row r="15242" spans="72:72" x14ac:dyDescent="0.3">
      <c r="BT15242" s="34"/>
    </row>
    <row r="15243" spans="72:72" x14ac:dyDescent="0.3">
      <c r="BT15243" s="34"/>
    </row>
    <row r="15244" spans="72:72" x14ac:dyDescent="0.3">
      <c r="BT15244" s="34"/>
    </row>
    <row r="15245" spans="72:72" x14ac:dyDescent="0.3">
      <c r="BT15245" s="34"/>
    </row>
    <row r="15246" spans="72:72" x14ac:dyDescent="0.3">
      <c r="BT15246" s="34"/>
    </row>
    <row r="15247" spans="72:72" x14ac:dyDescent="0.3">
      <c r="BT15247" s="34"/>
    </row>
    <row r="15248" spans="72:72" x14ac:dyDescent="0.3">
      <c r="BT15248" s="34"/>
    </row>
    <row r="15249" spans="72:72" x14ac:dyDescent="0.3">
      <c r="BT15249" s="34"/>
    </row>
    <row r="15250" spans="72:72" x14ac:dyDescent="0.3">
      <c r="BT15250" s="34"/>
    </row>
    <row r="15251" spans="72:72" x14ac:dyDescent="0.3">
      <c r="BT15251" s="34"/>
    </row>
    <row r="15252" spans="72:72" x14ac:dyDescent="0.3">
      <c r="BT15252" s="34"/>
    </row>
    <row r="15253" spans="72:72" x14ac:dyDescent="0.3">
      <c r="BT15253" s="34"/>
    </row>
    <row r="15254" spans="72:72" x14ac:dyDescent="0.3">
      <c r="BT15254" s="34"/>
    </row>
    <row r="15255" spans="72:72" x14ac:dyDescent="0.3">
      <c r="BT15255" s="34"/>
    </row>
    <row r="15256" spans="72:72" x14ac:dyDescent="0.3">
      <c r="BT15256" s="34"/>
    </row>
    <row r="15257" spans="72:72" x14ac:dyDescent="0.3">
      <c r="BT15257" s="34"/>
    </row>
    <row r="15258" spans="72:72" x14ac:dyDescent="0.3">
      <c r="BT15258" s="34"/>
    </row>
    <row r="15259" spans="72:72" x14ac:dyDescent="0.3">
      <c r="BT15259" s="34"/>
    </row>
    <row r="15260" spans="72:72" x14ac:dyDescent="0.3">
      <c r="BT15260" s="34"/>
    </row>
    <row r="15261" spans="72:72" x14ac:dyDescent="0.3">
      <c r="BT15261" s="34"/>
    </row>
    <row r="15262" spans="72:72" x14ac:dyDescent="0.3">
      <c r="BT15262" s="34"/>
    </row>
    <row r="15263" spans="72:72" x14ac:dyDescent="0.3">
      <c r="BT15263" s="34"/>
    </row>
    <row r="15264" spans="72:72" x14ac:dyDescent="0.3">
      <c r="BT15264" s="34"/>
    </row>
    <row r="15265" spans="72:72" x14ac:dyDescent="0.3">
      <c r="BT15265" s="34"/>
    </row>
    <row r="15266" spans="72:72" x14ac:dyDescent="0.3">
      <c r="BT15266" s="34"/>
    </row>
    <row r="15267" spans="72:72" x14ac:dyDescent="0.3">
      <c r="BT15267" s="34"/>
    </row>
    <row r="15268" spans="72:72" x14ac:dyDescent="0.3">
      <c r="BT15268" s="34"/>
    </row>
    <row r="15269" spans="72:72" x14ac:dyDescent="0.3">
      <c r="BT15269" s="34"/>
    </row>
    <row r="15270" spans="72:72" x14ac:dyDescent="0.3">
      <c r="BT15270" s="34"/>
    </row>
    <row r="15271" spans="72:72" x14ac:dyDescent="0.3">
      <c r="BT15271" s="34"/>
    </row>
    <row r="15272" spans="72:72" x14ac:dyDescent="0.3">
      <c r="BT15272" s="34"/>
    </row>
    <row r="15273" spans="72:72" x14ac:dyDescent="0.3">
      <c r="BT15273" s="34"/>
    </row>
    <row r="15274" spans="72:72" x14ac:dyDescent="0.3">
      <c r="BT15274" s="34"/>
    </row>
    <row r="15275" spans="72:72" x14ac:dyDescent="0.3">
      <c r="BT15275" s="34"/>
    </row>
    <row r="15276" spans="72:72" x14ac:dyDescent="0.3">
      <c r="BT15276" s="34"/>
    </row>
    <row r="15277" spans="72:72" x14ac:dyDescent="0.3">
      <c r="BT15277" s="34"/>
    </row>
    <row r="15278" spans="72:72" x14ac:dyDescent="0.3">
      <c r="BT15278" s="34"/>
    </row>
    <row r="15279" spans="72:72" x14ac:dyDescent="0.3">
      <c r="BT15279" s="34"/>
    </row>
    <row r="15280" spans="72:72" x14ac:dyDescent="0.3">
      <c r="BT15280" s="34"/>
    </row>
    <row r="15281" spans="72:72" x14ac:dyDescent="0.3">
      <c r="BT15281" s="34"/>
    </row>
    <row r="15282" spans="72:72" x14ac:dyDescent="0.3">
      <c r="BT15282" s="34"/>
    </row>
    <row r="15283" spans="72:72" x14ac:dyDescent="0.3">
      <c r="BT15283" s="34"/>
    </row>
    <row r="15284" spans="72:72" x14ac:dyDescent="0.3">
      <c r="BT15284" s="34"/>
    </row>
    <row r="15285" spans="72:72" x14ac:dyDescent="0.3">
      <c r="BT15285" s="34"/>
    </row>
    <row r="15286" spans="72:72" x14ac:dyDescent="0.3">
      <c r="BT15286" s="34"/>
    </row>
    <row r="15287" spans="72:72" x14ac:dyDescent="0.3">
      <c r="BT15287" s="34"/>
    </row>
    <row r="15288" spans="72:72" x14ac:dyDescent="0.3">
      <c r="BT15288" s="34"/>
    </row>
    <row r="15289" spans="72:72" x14ac:dyDescent="0.3">
      <c r="BT15289" s="34"/>
    </row>
    <row r="15290" spans="72:72" x14ac:dyDescent="0.3">
      <c r="BT15290" s="34"/>
    </row>
    <row r="15291" spans="72:72" x14ac:dyDescent="0.3">
      <c r="BT15291" s="34"/>
    </row>
    <row r="15292" spans="72:72" x14ac:dyDescent="0.3">
      <c r="BT15292" s="34"/>
    </row>
    <row r="15293" spans="72:72" x14ac:dyDescent="0.3">
      <c r="BT15293" s="34"/>
    </row>
    <row r="15294" spans="72:72" x14ac:dyDescent="0.3">
      <c r="BT15294" s="34"/>
    </row>
    <row r="15295" spans="72:72" x14ac:dyDescent="0.3">
      <c r="BT15295" s="34"/>
    </row>
    <row r="15296" spans="72:72" x14ac:dyDescent="0.3">
      <c r="BT15296" s="34"/>
    </row>
    <row r="15297" spans="72:72" x14ac:dyDescent="0.3">
      <c r="BT15297" s="34"/>
    </row>
    <row r="15298" spans="72:72" x14ac:dyDescent="0.3">
      <c r="BT15298" s="34"/>
    </row>
    <row r="15299" spans="72:72" x14ac:dyDescent="0.3">
      <c r="BT15299" s="34"/>
    </row>
    <row r="15300" spans="72:72" x14ac:dyDescent="0.3">
      <c r="BT15300" s="34"/>
    </row>
    <row r="15301" spans="72:72" x14ac:dyDescent="0.3">
      <c r="BT15301" s="34"/>
    </row>
    <row r="15302" spans="72:72" x14ac:dyDescent="0.3">
      <c r="BT15302" s="34"/>
    </row>
    <row r="15303" spans="72:72" x14ac:dyDescent="0.3">
      <c r="BT15303" s="34"/>
    </row>
    <row r="15304" spans="72:72" x14ac:dyDescent="0.3">
      <c r="BT15304" s="34"/>
    </row>
    <row r="15305" spans="72:72" x14ac:dyDescent="0.3">
      <c r="BT15305" s="34"/>
    </row>
    <row r="15306" spans="72:72" x14ac:dyDescent="0.3">
      <c r="BT15306" s="34"/>
    </row>
    <row r="15307" spans="72:72" x14ac:dyDescent="0.3">
      <c r="BT15307" s="34"/>
    </row>
    <row r="15308" spans="72:72" x14ac:dyDescent="0.3">
      <c r="BT15308" s="34"/>
    </row>
    <row r="15309" spans="72:72" x14ac:dyDescent="0.3">
      <c r="BT15309" s="34"/>
    </row>
    <row r="15310" spans="72:72" x14ac:dyDescent="0.3">
      <c r="BT15310" s="34"/>
    </row>
    <row r="15311" spans="72:72" x14ac:dyDescent="0.3">
      <c r="BT15311" s="34"/>
    </row>
    <row r="15312" spans="72:72" x14ac:dyDescent="0.3">
      <c r="BT15312" s="34"/>
    </row>
    <row r="15313" spans="72:72" x14ac:dyDescent="0.3">
      <c r="BT15313" s="34"/>
    </row>
    <row r="15314" spans="72:72" x14ac:dyDescent="0.3">
      <c r="BT15314" s="34"/>
    </row>
    <row r="15315" spans="72:72" x14ac:dyDescent="0.3">
      <c r="BT15315" s="34"/>
    </row>
    <row r="15316" spans="72:72" x14ac:dyDescent="0.3">
      <c r="BT15316" s="34"/>
    </row>
    <row r="15317" spans="72:72" x14ac:dyDescent="0.3">
      <c r="BT15317" s="34"/>
    </row>
    <row r="15318" spans="72:72" x14ac:dyDescent="0.3">
      <c r="BT15318" s="34"/>
    </row>
    <row r="15319" spans="72:72" x14ac:dyDescent="0.3">
      <c r="BT15319" s="34"/>
    </row>
    <row r="15320" spans="72:72" x14ac:dyDescent="0.3">
      <c r="BT15320" s="34"/>
    </row>
    <row r="15321" spans="72:72" x14ac:dyDescent="0.3">
      <c r="BT15321" s="34"/>
    </row>
    <row r="15322" spans="72:72" x14ac:dyDescent="0.3">
      <c r="BT15322" s="34"/>
    </row>
    <row r="15323" spans="72:72" x14ac:dyDescent="0.3">
      <c r="BT15323" s="34"/>
    </row>
    <row r="15324" spans="72:72" x14ac:dyDescent="0.3">
      <c r="BT15324" s="34"/>
    </row>
    <row r="15325" spans="72:72" x14ac:dyDescent="0.3">
      <c r="BT15325" s="34"/>
    </row>
    <row r="15326" spans="72:72" x14ac:dyDescent="0.3">
      <c r="BT15326" s="34"/>
    </row>
    <row r="15327" spans="72:72" x14ac:dyDescent="0.3">
      <c r="BT15327" s="34"/>
    </row>
    <row r="15328" spans="72:72" x14ac:dyDescent="0.3">
      <c r="BT15328" s="34"/>
    </row>
    <row r="15329" spans="72:72" x14ac:dyDescent="0.3">
      <c r="BT15329" s="34"/>
    </row>
    <row r="15330" spans="72:72" x14ac:dyDescent="0.3">
      <c r="BT15330" s="34"/>
    </row>
    <row r="15331" spans="72:72" x14ac:dyDescent="0.3">
      <c r="BT15331" s="34"/>
    </row>
    <row r="15332" spans="72:72" x14ac:dyDescent="0.3">
      <c r="BT15332" s="34"/>
    </row>
    <row r="15333" spans="72:72" x14ac:dyDescent="0.3">
      <c r="BT15333" s="34"/>
    </row>
    <row r="15334" spans="72:72" x14ac:dyDescent="0.3">
      <c r="BT15334" s="34"/>
    </row>
    <row r="15335" spans="72:72" x14ac:dyDescent="0.3">
      <c r="BT15335" s="34"/>
    </row>
    <row r="15336" spans="72:72" x14ac:dyDescent="0.3">
      <c r="BT15336" s="34"/>
    </row>
    <row r="15337" spans="72:72" x14ac:dyDescent="0.3">
      <c r="BT15337" s="34"/>
    </row>
    <row r="15338" spans="72:72" x14ac:dyDescent="0.3">
      <c r="BT15338" s="34"/>
    </row>
    <row r="15339" spans="72:72" x14ac:dyDescent="0.3">
      <c r="BT15339" s="34"/>
    </row>
    <row r="15340" spans="72:72" x14ac:dyDescent="0.3">
      <c r="BT15340" s="34"/>
    </row>
    <row r="15341" spans="72:72" x14ac:dyDescent="0.3">
      <c r="BT15341" s="34"/>
    </row>
    <row r="15342" spans="72:72" x14ac:dyDescent="0.3">
      <c r="BT15342" s="34"/>
    </row>
    <row r="15343" spans="72:72" x14ac:dyDescent="0.3">
      <c r="BT15343" s="34"/>
    </row>
    <row r="15344" spans="72:72" x14ac:dyDescent="0.3">
      <c r="BT15344" s="34"/>
    </row>
    <row r="15345" spans="72:72" x14ac:dyDescent="0.3">
      <c r="BT15345" s="34"/>
    </row>
    <row r="15346" spans="72:72" x14ac:dyDescent="0.3">
      <c r="BT15346" s="34"/>
    </row>
    <row r="15347" spans="72:72" x14ac:dyDescent="0.3">
      <c r="BT15347" s="34"/>
    </row>
    <row r="15348" spans="72:72" x14ac:dyDescent="0.3">
      <c r="BT15348" s="34"/>
    </row>
    <row r="15349" spans="72:72" x14ac:dyDescent="0.3">
      <c r="BT15349" s="34"/>
    </row>
    <row r="15350" spans="72:72" x14ac:dyDescent="0.3">
      <c r="BT15350" s="34"/>
    </row>
    <row r="15351" spans="72:72" x14ac:dyDescent="0.3">
      <c r="BT15351" s="34"/>
    </row>
    <row r="15352" spans="72:72" x14ac:dyDescent="0.3">
      <c r="BT15352" s="34"/>
    </row>
    <row r="15353" spans="72:72" x14ac:dyDescent="0.3">
      <c r="BT15353" s="34"/>
    </row>
    <row r="15354" spans="72:72" x14ac:dyDescent="0.3">
      <c r="BT15354" s="34"/>
    </row>
    <row r="15355" spans="72:72" x14ac:dyDescent="0.3">
      <c r="BT15355" s="34"/>
    </row>
    <row r="15356" spans="72:72" x14ac:dyDescent="0.3">
      <c r="BT15356" s="34"/>
    </row>
    <row r="15357" spans="72:72" x14ac:dyDescent="0.3">
      <c r="BT15357" s="34"/>
    </row>
    <row r="15358" spans="72:72" x14ac:dyDescent="0.3">
      <c r="BT15358" s="34"/>
    </row>
    <row r="15359" spans="72:72" x14ac:dyDescent="0.3">
      <c r="BT15359" s="34"/>
    </row>
    <row r="15360" spans="72:72" x14ac:dyDescent="0.3">
      <c r="BT15360" s="34"/>
    </row>
    <row r="15361" spans="72:72" x14ac:dyDescent="0.3">
      <c r="BT15361" s="34"/>
    </row>
    <row r="15362" spans="72:72" x14ac:dyDescent="0.3">
      <c r="BT15362" s="34"/>
    </row>
    <row r="15363" spans="72:72" x14ac:dyDescent="0.3">
      <c r="BT15363" s="34"/>
    </row>
    <row r="15364" spans="72:72" x14ac:dyDescent="0.3">
      <c r="BT15364" s="34"/>
    </row>
    <row r="15365" spans="72:72" x14ac:dyDescent="0.3">
      <c r="BT15365" s="34"/>
    </row>
    <row r="15366" spans="72:72" x14ac:dyDescent="0.3">
      <c r="BT15366" s="34"/>
    </row>
    <row r="15367" spans="72:72" x14ac:dyDescent="0.3">
      <c r="BT15367" s="34"/>
    </row>
    <row r="15368" spans="72:72" x14ac:dyDescent="0.3">
      <c r="BT15368" s="34"/>
    </row>
    <row r="15369" spans="72:72" x14ac:dyDescent="0.3">
      <c r="BT15369" s="34"/>
    </row>
    <row r="15370" spans="72:72" x14ac:dyDescent="0.3">
      <c r="BT15370" s="34"/>
    </row>
    <row r="15371" spans="72:72" x14ac:dyDescent="0.3">
      <c r="BT15371" s="34"/>
    </row>
    <row r="15372" spans="72:72" x14ac:dyDescent="0.3">
      <c r="BT15372" s="34"/>
    </row>
    <row r="15373" spans="72:72" x14ac:dyDescent="0.3">
      <c r="BT15373" s="34"/>
    </row>
    <row r="15374" spans="72:72" x14ac:dyDescent="0.3">
      <c r="BT15374" s="34"/>
    </row>
    <row r="15375" spans="72:72" x14ac:dyDescent="0.3">
      <c r="BT15375" s="34"/>
    </row>
    <row r="15376" spans="72:72" x14ac:dyDescent="0.3">
      <c r="BT15376" s="34"/>
    </row>
    <row r="15377" spans="72:72" x14ac:dyDescent="0.3">
      <c r="BT15377" s="34"/>
    </row>
    <row r="15378" spans="72:72" x14ac:dyDescent="0.3">
      <c r="BT15378" s="34"/>
    </row>
    <row r="15379" spans="72:72" x14ac:dyDescent="0.3">
      <c r="BT15379" s="34"/>
    </row>
    <row r="15380" spans="72:72" x14ac:dyDescent="0.3">
      <c r="BT15380" s="34"/>
    </row>
    <row r="15381" spans="72:72" x14ac:dyDescent="0.3">
      <c r="BT15381" s="34"/>
    </row>
    <row r="15382" spans="72:72" x14ac:dyDescent="0.3">
      <c r="BT15382" s="34"/>
    </row>
    <row r="15383" spans="72:72" x14ac:dyDescent="0.3">
      <c r="BT15383" s="34"/>
    </row>
    <row r="15384" spans="72:72" x14ac:dyDescent="0.3">
      <c r="BT15384" s="34"/>
    </row>
    <row r="15385" spans="72:72" x14ac:dyDescent="0.3">
      <c r="BT15385" s="34"/>
    </row>
    <row r="15386" spans="72:72" x14ac:dyDescent="0.3">
      <c r="BT15386" s="34"/>
    </row>
    <row r="15387" spans="72:72" x14ac:dyDescent="0.3">
      <c r="BT15387" s="34"/>
    </row>
    <row r="15388" spans="72:72" x14ac:dyDescent="0.3">
      <c r="BT15388" s="34"/>
    </row>
    <row r="15389" spans="72:72" x14ac:dyDescent="0.3">
      <c r="BT15389" s="34"/>
    </row>
    <row r="15390" spans="72:72" x14ac:dyDescent="0.3">
      <c r="BT15390" s="34"/>
    </row>
    <row r="15391" spans="72:72" x14ac:dyDescent="0.3">
      <c r="BT15391" s="34"/>
    </row>
    <row r="15392" spans="72:72" x14ac:dyDescent="0.3">
      <c r="BT15392" s="34"/>
    </row>
    <row r="15393" spans="72:72" x14ac:dyDescent="0.3">
      <c r="BT15393" s="34"/>
    </row>
    <row r="15394" spans="72:72" x14ac:dyDescent="0.3">
      <c r="BT15394" s="34"/>
    </row>
    <row r="15395" spans="72:72" x14ac:dyDescent="0.3">
      <c r="BT15395" s="34"/>
    </row>
    <row r="15396" spans="72:72" x14ac:dyDescent="0.3">
      <c r="BT15396" s="34"/>
    </row>
    <row r="15397" spans="72:72" x14ac:dyDescent="0.3">
      <c r="BT15397" s="34"/>
    </row>
    <row r="15398" spans="72:72" x14ac:dyDescent="0.3">
      <c r="BT15398" s="34"/>
    </row>
    <row r="15399" spans="72:72" x14ac:dyDescent="0.3">
      <c r="BT15399" s="34"/>
    </row>
    <row r="15400" spans="72:72" x14ac:dyDescent="0.3">
      <c r="BT15400" s="34"/>
    </row>
    <row r="15401" spans="72:72" x14ac:dyDescent="0.3">
      <c r="BT15401" s="34"/>
    </row>
    <row r="15402" spans="72:72" x14ac:dyDescent="0.3">
      <c r="BT15402" s="34"/>
    </row>
    <row r="15403" spans="72:72" x14ac:dyDescent="0.3">
      <c r="BT15403" s="34"/>
    </row>
    <row r="15404" spans="72:72" x14ac:dyDescent="0.3">
      <c r="BT15404" s="34"/>
    </row>
    <row r="15405" spans="72:72" x14ac:dyDescent="0.3">
      <c r="BT15405" s="34"/>
    </row>
    <row r="15406" spans="72:72" x14ac:dyDescent="0.3">
      <c r="BT15406" s="34"/>
    </row>
    <row r="15407" spans="72:72" x14ac:dyDescent="0.3">
      <c r="BT15407" s="34"/>
    </row>
    <row r="15408" spans="72:72" x14ac:dyDescent="0.3">
      <c r="BT15408" s="34"/>
    </row>
    <row r="15409" spans="72:72" x14ac:dyDescent="0.3">
      <c r="BT15409" s="34"/>
    </row>
    <row r="15410" spans="72:72" x14ac:dyDescent="0.3">
      <c r="BT15410" s="34"/>
    </row>
    <row r="15411" spans="72:72" x14ac:dyDescent="0.3">
      <c r="BT15411" s="34"/>
    </row>
    <row r="15412" spans="72:72" x14ac:dyDescent="0.3">
      <c r="BT15412" s="34"/>
    </row>
    <row r="15413" spans="72:72" x14ac:dyDescent="0.3">
      <c r="BT15413" s="34"/>
    </row>
    <row r="15414" spans="72:72" x14ac:dyDescent="0.3">
      <c r="BT15414" s="34"/>
    </row>
    <row r="15415" spans="72:72" x14ac:dyDescent="0.3">
      <c r="BT15415" s="34"/>
    </row>
    <row r="15416" spans="72:72" x14ac:dyDescent="0.3">
      <c r="BT15416" s="34"/>
    </row>
    <row r="15417" spans="72:72" x14ac:dyDescent="0.3">
      <c r="BT15417" s="34"/>
    </row>
    <row r="15418" spans="72:72" x14ac:dyDescent="0.3">
      <c r="BT15418" s="34"/>
    </row>
    <row r="15419" spans="72:72" x14ac:dyDescent="0.3">
      <c r="BT15419" s="34"/>
    </row>
    <row r="15420" spans="72:72" x14ac:dyDescent="0.3">
      <c r="BT15420" s="34"/>
    </row>
    <row r="15421" spans="72:72" x14ac:dyDescent="0.3">
      <c r="BT15421" s="34"/>
    </row>
    <row r="15422" spans="72:72" x14ac:dyDescent="0.3">
      <c r="BT15422" s="34"/>
    </row>
    <row r="15423" spans="72:72" x14ac:dyDescent="0.3">
      <c r="BT15423" s="34"/>
    </row>
    <row r="15424" spans="72:72" x14ac:dyDescent="0.3">
      <c r="BT15424" s="34"/>
    </row>
    <row r="15425" spans="72:72" x14ac:dyDescent="0.3">
      <c r="BT15425" s="34"/>
    </row>
    <row r="15426" spans="72:72" x14ac:dyDescent="0.3">
      <c r="BT15426" s="34"/>
    </row>
    <row r="15427" spans="72:72" x14ac:dyDescent="0.3">
      <c r="BT15427" s="34"/>
    </row>
    <row r="15428" spans="72:72" x14ac:dyDescent="0.3">
      <c r="BT15428" s="34"/>
    </row>
    <row r="15429" spans="72:72" x14ac:dyDescent="0.3">
      <c r="BT15429" s="34"/>
    </row>
    <row r="15430" spans="72:72" x14ac:dyDescent="0.3">
      <c r="BT15430" s="34"/>
    </row>
    <row r="15431" spans="72:72" x14ac:dyDescent="0.3">
      <c r="BT15431" s="34"/>
    </row>
    <row r="15432" spans="72:72" x14ac:dyDescent="0.3">
      <c r="BT15432" s="34"/>
    </row>
    <row r="15433" spans="72:72" x14ac:dyDescent="0.3">
      <c r="BT15433" s="34"/>
    </row>
    <row r="15434" spans="72:72" x14ac:dyDescent="0.3">
      <c r="BT15434" s="34"/>
    </row>
    <row r="15435" spans="72:72" x14ac:dyDescent="0.3">
      <c r="BT15435" s="34"/>
    </row>
    <row r="15436" spans="72:72" x14ac:dyDescent="0.3">
      <c r="BT15436" s="34"/>
    </row>
    <row r="15437" spans="72:72" x14ac:dyDescent="0.3">
      <c r="BT15437" s="34"/>
    </row>
    <row r="15438" spans="72:72" x14ac:dyDescent="0.3">
      <c r="BT15438" s="34"/>
    </row>
    <row r="15439" spans="72:72" x14ac:dyDescent="0.3">
      <c r="BT15439" s="34"/>
    </row>
    <row r="15440" spans="72:72" x14ac:dyDescent="0.3">
      <c r="BT15440" s="34"/>
    </row>
    <row r="15441" spans="72:72" x14ac:dyDescent="0.3">
      <c r="BT15441" s="34"/>
    </row>
    <row r="15442" spans="72:72" x14ac:dyDescent="0.3">
      <c r="BT15442" s="34"/>
    </row>
    <row r="15443" spans="72:72" x14ac:dyDescent="0.3">
      <c r="BT15443" s="34"/>
    </row>
    <row r="15444" spans="72:72" x14ac:dyDescent="0.3">
      <c r="BT15444" s="34"/>
    </row>
    <row r="15445" spans="72:72" x14ac:dyDescent="0.3">
      <c r="BT15445" s="34"/>
    </row>
    <row r="15446" spans="72:72" x14ac:dyDescent="0.3">
      <c r="BT15446" s="34"/>
    </row>
    <row r="15447" spans="72:72" x14ac:dyDescent="0.3">
      <c r="BT15447" s="34"/>
    </row>
    <row r="15448" spans="72:72" x14ac:dyDescent="0.3">
      <c r="BT15448" s="34"/>
    </row>
    <row r="15449" spans="72:72" x14ac:dyDescent="0.3">
      <c r="BT15449" s="34"/>
    </row>
    <row r="15450" spans="72:72" x14ac:dyDescent="0.3">
      <c r="BT15450" s="34"/>
    </row>
    <row r="15451" spans="72:72" x14ac:dyDescent="0.3">
      <c r="BT15451" s="34"/>
    </row>
    <row r="15452" spans="72:72" x14ac:dyDescent="0.3">
      <c r="BT15452" s="34"/>
    </row>
    <row r="15453" spans="72:72" x14ac:dyDescent="0.3">
      <c r="BT15453" s="34"/>
    </row>
    <row r="15454" spans="72:72" x14ac:dyDescent="0.3">
      <c r="BT15454" s="34"/>
    </row>
    <row r="15455" spans="72:72" x14ac:dyDescent="0.3">
      <c r="BT15455" s="34"/>
    </row>
    <row r="15456" spans="72:72" x14ac:dyDescent="0.3">
      <c r="BT15456" s="34"/>
    </row>
    <row r="15457" spans="72:72" x14ac:dyDescent="0.3">
      <c r="BT15457" s="34"/>
    </row>
    <row r="15458" spans="72:72" x14ac:dyDescent="0.3">
      <c r="BT15458" s="34"/>
    </row>
    <row r="15459" spans="72:72" x14ac:dyDescent="0.3">
      <c r="BT15459" s="34"/>
    </row>
    <row r="15460" spans="72:72" x14ac:dyDescent="0.3">
      <c r="BT15460" s="34"/>
    </row>
    <row r="15461" spans="72:72" x14ac:dyDescent="0.3">
      <c r="BT15461" s="34"/>
    </row>
    <row r="15462" spans="72:72" x14ac:dyDescent="0.3">
      <c r="BT15462" s="34"/>
    </row>
    <row r="15463" spans="72:72" x14ac:dyDescent="0.3">
      <c r="BT15463" s="34"/>
    </row>
    <row r="15464" spans="72:72" x14ac:dyDescent="0.3">
      <c r="BT15464" s="34"/>
    </row>
    <row r="15465" spans="72:72" x14ac:dyDescent="0.3">
      <c r="BT15465" s="34"/>
    </row>
    <row r="15466" spans="72:72" x14ac:dyDescent="0.3">
      <c r="BT15466" s="34"/>
    </row>
    <row r="15467" spans="72:72" x14ac:dyDescent="0.3">
      <c r="BT15467" s="34"/>
    </row>
    <row r="15468" spans="72:72" x14ac:dyDescent="0.3">
      <c r="BT15468" s="34"/>
    </row>
    <row r="15469" spans="72:72" x14ac:dyDescent="0.3">
      <c r="BT15469" s="34"/>
    </row>
    <row r="15470" spans="72:72" x14ac:dyDescent="0.3">
      <c r="BT15470" s="34"/>
    </row>
    <row r="15471" spans="72:72" x14ac:dyDescent="0.3">
      <c r="BT15471" s="34"/>
    </row>
    <row r="15472" spans="72:72" x14ac:dyDescent="0.3">
      <c r="BT15472" s="34"/>
    </row>
    <row r="15473" spans="72:72" x14ac:dyDescent="0.3">
      <c r="BT15473" s="34"/>
    </row>
    <row r="15474" spans="72:72" x14ac:dyDescent="0.3">
      <c r="BT15474" s="34"/>
    </row>
    <row r="15475" spans="72:72" x14ac:dyDescent="0.3">
      <c r="BT15475" s="34"/>
    </row>
    <row r="15476" spans="72:72" x14ac:dyDescent="0.3">
      <c r="BT15476" s="34"/>
    </row>
    <row r="15477" spans="72:72" x14ac:dyDescent="0.3">
      <c r="BT15477" s="34"/>
    </row>
    <row r="15478" spans="72:72" x14ac:dyDescent="0.3">
      <c r="BT15478" s="34"/>
    </row>
    <row r="15479" spans="72:72" x14ac:dyDescent="0.3">
      <c r="BT15479" s="34"/>
    </row>
    <row r="15480" spans="72:72" x14ac:dyDescent="0.3">
      <c r="BT15480" s="34"/>
    </row>
    <row r="15481" spans="72:72" x14ac:dyDescent="0.3">
      <c r="BT15481" s="34"/>
    </row>
    <row r="15482" spans="72:72" x14ac:dyDescent="0.3">
      <c r="BT15482" s="34"/>
    </row>
    <row r="15483" spans="72:72" x14ac:dyDescent="0.3">
      <c r="BT15483" s="34"/>
    </row>
    <row r="15484" spans="72:72" x14ac:dyDescent="0.3">
      <c r="BT15484" s="34"/>
    </row>
    <row r="15485" spans="72:72" x14ac:dyDescent="0.3">
      <c r="BT15485" s="34"/>
    </row>
    <row r="15486" spans="72:72" x14ac:dyDescent="0.3">
      <c r="BT15486" s="34"/>
    </row>
    <row r="15487" spans="72:72" x14ac:dyDescent="0.3">
      <c r="BT15487" s="34"/>
    </row>
    <row r="15488" spans="72:72" x14ac:dyDescent="0.3">
      <c r="BT15488" s="34"/>
    </row>
    <row r="15489" spans="72:72" x14ac:dyDescent="0.3">
      <c r="BT15489" s="34"/>
    </row>
    <row r="15490" spans="72:72" x14ac:dyDescent="0.3">
      <c r="BT15490" s="34"/>
    </row>
    <row r="15491" spans="72:72" x14ac:dyDescent="0.3">
      <c r="BT15491" s="34"/>
    </row>
    <row r="15492" spans="72:72" x14ac:dyDescent="0.3">
      <c r="BT15492" s="34"/>
    </row>
    <row r="15493" spans="72:72" x14ac:dyDescent="0.3">
      <c r="BT15493" s="34"/>
    </row>
    <row r="15494" spans="72:72" x14ac:dyDescent="0.3">
      <c r="BT15494" s="34"/>
    </row>
    <row r="15495" spans="72:72" x14ac:dyDescent="0.3">
      <c r="BT15495" s="34"/>
    </row>
    <row r="15496" spans="72:72" x14ac:dyDescent="0.3">
      <c r="BT15496" s="34"/>
    </row>
    <row r="15497" spans="72:72" x14ac:dyDescent="0.3">
      <c r="BT15497" s="34"/>
    </row>
    <row r="15498" spans="72:72" x14ac:dyDescent="0.3">
      <c r="BT15498" s="34"/>
    </row>
    <row r="15499" spans="72:72" x14ac:dyDescent="0.3">
      <c r="BT15499" s="34"/>
    </row>
    <row r="15500" spans="72:72" x14ac:dyDescent="0.3">
      <c r="BT15500" s="34"/>
    </row>
    <row r="15501" spans="72:72" x14ac:dyDescent="0.3"/>
    <row r="15502" spans="72:72" x14ac:dyDescent="0.3"/>
    <row r="15503" spans="72:72" x14ac:dyDescent="0.3"/>
    <row r="15504" spans="72:72" x14ac:dyDescent="0.3"/>
    <row r="15505" x14ac:dyDescent="0.3"/>
    <row r="15506" x14ac:dyDescent="0.3"/>
    <row r="15507" x14ac:dyDescent="0.3"/>
    <row r="15508" x14ac:dyDescent="0.3"/>
    <row r="15509" x14ac:dyDescent="0.3"/>
    <row r="15510" x14ac:dyDescent="0.3"/>
    <row r="15511" x14ac:dyDescent="0.3"/>
    <row r="15512" x14ac:dyDescent="0.3"/>
    <row r="15513" x14ac:dyDescent="0.3"/>
    <row r="15514" x14ac:dyDescent="0.3"/>
    <row r="15515" x14ac:dyDescent="0.3"/>
    <row r="15516" x14ac:dyDescent="0.3"/>
    <row r="15517" x14ac:dyDescent="0.3"/>
    <row r="15518" x14ac:dyDescent="0.3"/>
    <row r="15519" x14ac:dyDescent="0.3"/>
    <row r="15520" x14ac:dyDescent="0.3"/>
    <row r="15521" x14ac:dyDescent="0.3"/>
    <row r="15522" x14ac:dyDescent="0.3"/>
    <row r="15523" x14ac:dyDescent="0.3"/>
    <row r="15524" x14ac:dyDescent="0.3"/>
    <row r="15525" x14ac:dyDescent="0.3"/>
    <row r="15526" x14ac:dyDescent="0.3"/>
    <row r="15527" x14ac:dyDescent="0.3"/>
    <row r="15528" x14ac:dyDescent="0.3"/>
    <row r="15529" x14ac:dyDescent="0.3"/>
    <row r="15530" x14ac:dyDescent="0.3"/>
    <row r="15531" x14ac:dyDescent="0.3"/>
    <row r="15532" x14ac:dyDescent="0.3"/>
    <row r="15533" x14ac:dyDescent="0.3"/>
    <row r="15534" x14ac:dyDescent="0.3"/>
    <row r="15535" x14ac:dyDescent="0.3"/>
    <row r="15536" x14ac:dyDescent="0.3"/>
    <row r="15537" x14ac:dyDescent="0.3"/>
    <row r="15538" x14ac:dyDescent="0.3"/>
    <row r="15539" x14ac:dyDescent="0.3"/>
    <row r="15540" x14ac:dyDescent="0.3"/>
    <row r="15541" x14ac:dyDescent="0.3"/>
    <row r="15542" x14ac:dyDescent="0.3"/>
    <row r="15543" x14ac:dyDescent="0.3"/>
    <row r="15544" x14ac:dyDescent="0.3"/>
    <row r="15545" x14ac:dyDescent="0.3"/>
    <row r="15546" x14ac:dyDescent="0.3"/>
    <row r="15547" x14ac:dyDescent="0.3"/>
    <row r="15548" x14ac:dyDescent="0.3"/>
    <row r="15549" x14ac:dyDescent="0.3"/>
    <row r="15550" x14ac:dyDescent="0.3"/>
    <row r="15551" x14ac:dyDescent="0.3"/>
    <row r="15552" x14ac:dyDescent="0.3"/>
    <row r="15553" x14ac:dyDescent="0.3"/>
    <row r="15554" x14ac:dyDescent="0.3"/>
    <row r="15555" x14ac:dyDescent="0.3"/>
    <row r="15556" x14ac:dyDescent="0.3"/>
    <row r="15557" x14ac:dyDescent="0.3"/>
    <row r="15558" x14ac:dyDescent="0.3"/>
    <row r="15559" x14ac:dyDescent="0.3"/>
    <row r="15560" x14ac:dyDescent="0.3"/>
    <row r="15561" x14ac:dyDescent="0.3"/>
    <row r="15562" x14ac:dyDescent="0.3"/>
    <row r="15563" x14ac:dyDescent="0.3"/>
    <row r="15564" x14ac:dyDescent="0.3"/>
    <row r="15565" x14ac:dyDescent="0.3"/>
    <row r="15566" x14ac:dyDescent="0.3"/>
    <row r="15567" x14ac:dyDescent="0.3"/>
    <row r="15568" x14ac:dyDescent="0.3"/>
    <row r="15569" x14ac:dyDescent="0.3"/>
    <row r="15570" x14ac:dyDescent="0.3"/>
    <row r="15571" x14ac:dyDescent="0.3"/>
    <row r="15572" x14ac:dyDescent="0.3"/>
    <row r="15573" x14ac:dyDescent="0.3"/>
    <row r="15574" x14ac:dyDescent="0.3"/>
    <row r="15575" x14ac:dyDescent="0.3"/>
    <row r="15576" x14ac:dyDescent="0.3"/>
    <row r="15577" x14ac:dyDescent="0.3"/>
    <row r="15578" x14ac:dyDescent="0.3"/>
    <row r="15579" x14ac:dyDescent="0.3"/>
    <row r="15580" x14ac:dyDescent="0.3"/>
    <row r="15581" x14ac:dyDescent="0.3"/>
    <row r="15582" x14ac:dyDescent="0.3"/>
    <row r="15583" x14ac:dyDescent="0.3"/>
    <row r="15584" x14ac:dyDescent="0.3"/>
    <row r="15585" x14ac:dyDescent="0.3"/>
    <row r="15586" x14ac:dyDescent="0.3"/>
    <row r="15587" x14ac:dyDescent="0.3"/>
    <row r="15588" x14ac:dyDescent="0.3"/>
    <row r="15589" x14ac:dyDescent="0.3"/>
    <row r="15590" x14ac:dyDescent="0.3"/>
    <row r="15591" x14ac:dyDescent="0.3"/>
    <row r="15592" x14ac:dyDescent="0.3"/>
    <row r="15593" x14ac:dyDescent="0.3"/>
    <row r="15594" x14ac:dyDescent="0.3"/>
    <row r="15595" x14ac:dyDescent="0.3"/>
    <row r="15596" x14ac:dyDescent="0.3"/>
    <row r="15597" x14ac:dyDescent="0.3"/>
    <row r="15598" x14ac:dyDescent="0.3"/>
    <row r="15599" x14ac:dyDescent="0.3"/>
    <row r="15600" x14ac:dyDescent="0.3"/>
    <row r="15601" x14ac:dyDescent="0.3"/>
    <row r="15602" x14ac:dyDescent="0.3"/>
    <row r="15603" x14ac:dyDescent="0.3"/>
    <row r="15604" x14ac:dyDescent="0.3"/>
    <row r="15605" x14ac:dyDescent="0.3"/>
    <row r="15606" x14ac:dyDescent="0.3"/>
    <row r="15607" x14ac:dyDescent="0.3"/>
    <row r="15608" x14ac:dyDescent="0.3"/>
    <row r="15609" x14ac:dyDescent="0.3"/>
    <row r="15610" x14ac:dyDescent="0.3"/>
    <row r="15611" x14ac:dyDescent="0.3"/>
    <row r="15612" x14ac:dyDescent="0.3"/>
    <row r="15613" x14ac:dyDescent="0.3"/>
    <row r="15614" x14ac:dyDescent="0.3"/>
    <row r="15615" x14ac:dyDescent="0.3"/>
    <row r="15616" x14ac:dyDescent="0.3"/>
    <row r="15617" x14ac:dyDescent="0.3"/>
    <row r="15618" x14ac:dyDescent="0.3"/>
    <row r="15619" x14ac:dyDescent="0.3"/>
    <row r="15620" x14ac:dyDescent="0.3"/>
    <row r="15621" x14ac:dyDescent="0.3"/>
    <row r="15622" x14ac:dyDescent="0.3"/>
    <row r="15623" x14ac:dyDescent="0.3"/>
    <row r="15624" x14ac:dyDescent="0.3"/>
    <row r="15625" x14ac:dyDescent="0.3"/>
    <row r="15626" x14ac:dyDescent="0.3"/>
    <row r="15627" x14ac:dyDescent="0.3"/>
    <row r="15628" x14ac:dyDescent="0.3"/>
    <row r="15629" x14ac:dyDescent="0.3"/>
    <row r="15630" x14ac:dyDescent="0.3"/>
    <row r="15631" x14ac:dyDescent="0.3"/>
    <row r="15632" x14ac:dyDescent="0.3"/>
    <row r="15633" x14ac:dyDescent="0.3"/>
    <row r="15634" x14ac:dyDescent="0.3"/>
    <row r="15635" x14ac:dyDescent="0.3"/>
    <row r="15636" x14ac:dyDescent="0.3"/>
    <row r="15637" x14ac:dyDescent="0.3"/>
    <row r="15638" x14ac:dyDescent="0.3"/>
    <row r="15639" x14ac:dyDescent="0.3"/>
    <row r="15640" x14ac:dyDescent="0.3"/>
    <row r="15641" x14ac:dyDescent="0.3"/>
    <row r="15642" x14ac:dyDescent="0.3"/>
    <row r="15643" x14ac:dyDescent="0.3"/>
    <row r="15644" x14ac:dyDescent="0.3"/>
    <row r="15645" x14ac:dyDescent="0.3"/>
    <row r="15646" x14ac:dyDescent="0.3"/>
    <row r="15647" x14ac:dyDescent="0.3"/>
    <row r="15648" x14ac:dyDescent="0.3"/>
    <row r="15649" x14ac:dyDescent="0.3"/>
    <row r="15650" x14ac:dyDescent="0.3"/>
    <row r="15651" x14ac:dyDescent="0.3"/>
    <row r="15652" x14ac:dyDescent="0.3"/>
    <row r="15653" x14ac:dyDescent="0.3"/>
    <row r="15654" x14ac:dyDescent="0.3"/>
    <row r="15655" x14ac:dyDescent="0.3"/>
    <row r="15656" x14ac:dyDescent="0.3"/>
    <row r="15657" x14ac:dyDescent="0.3"/>
    <row r="15658" x14ac:dyDescent="0.3"/>
    <row r="15659" x14ac:dyDescent="0.3"/>
    <row r="15660" x14ac:dyDescent="0.3"/>
    <row r="15661" x14ac:dyDescent="0.3"/>
    <row r="15662" x14ac:dyDescent="0.3"/>
    <row r="15663" x14ac:dyDescent="0.3"/>
    <row r="15664" x14ac:dyDescent="0.3"/>
    <row r="15665" x14ac:dyDescent="0.3"/>
    <row r="15666" x14ac:dyDescent="0.3"/>
    <row r="15667" x14ac:dyDescent="0.3"/>
    <row r="15668" x14ac:dyDescent="0.3"/>
    <row r="15669" x14ac:dyDescent="0.3"/>
    <row r="15670" x14ac:dyDescent="0.3"/>
    <row r="15671" x14ac:dyDescent="0.3"/>
    <row r="15672" x14ac:dyDescent="0.3"/>
    <row r="15673" x14ac:dyDescent="0.3"/>
    <row r="15674" x14ac:dyDescent="0.3"/>
    <row r="15675" x14ac:dyDescent="0.3"/>
    <row r="15676" x14ac:dyDescent="0.3"/>
    <row r="15677" x14ac:dyDescent="0.3"/>
    <row r="15678" x14ac:dyDescent="0.3"/>
    <row r="15679" x14ac:dyDescent="0.3"/>
    <row r="15680" x14ac:dyDescent="0.3"/>
    <row r="15681" x14ac:dyDescent="0.3"/>
    <row r="15682" x14ac:dyDescent="0.3"/>
    <row r="15683" x14ac:dyDescent="0.3"/>
    <row r="15684" x14ac:dyDescent="0.3"/>
    <row r="15685" x14ac:dyDescent="0.3"/>
    <row r="15686" x14ac:dyDescent="0.3"/>
    <row r="15687" x14ac:dyDescent="0.3"/>
    <row r="15688" x14ac:dyDescent="0.3"/>
    <row r="15689" x14ac:dyDescent="0.3"/>
    <row r="15690" x14ac:dyDescent="0.3"/>
    <row r="15691" x14ac:dyDescent="0.3"/>
    <row r="15692" x14ac:dyDescent="0.3"/>
    <row r="15693" x14ac:dyDescent="0.3"/>
    <row r="15694" x14ac:dyDescent="0.3"/>
    <row r="15695" x14ac:dyDescent="0.3"/>
    <row r="15696" x14ac:dyDescent="0.3"/>
    <row r="15697" x14ac:dyDescent="0.3"/>
    <row r="15698" x14ac:dyDescent="0.3"/>
    <row r="15699" x14ac:dyDescent="0.3"/>
    <row r="15700" x14ac:dyDescent="0.3"/>
    <row r="15701" x14ac:dyDescent="0.3"/>
    <row r="15702" x14ac:dyDescent="0.3"/>
    <row r="15703" x14ac:dyDescent="0.3"/>
    <row r="15704" x14ac:dyDescent="0.3"/>
    <row r="15705" x14ac:dyDescent="0.3"/>
    <row r="15706" x14ac:dyDescent="0.3"/>
    <row r="15707" x14ac:dyDescent="0.3"/>
    <row r="15708" x14ac:dyDescent="0.3"/>
    <row r="15709" x14ac:dyDescent="0.3"/>
    <row r="15710" x14ac:dyDescent="0.3"/>
    <row r="15711" x14ac:dyDescent="0.3"/>
    <row r="15712" x14ac:dyDescent="0.3"/>
    <row r="15713" x14ac:dyDescent="0.3"/>
    <row r="15714" x14ac:dyDescent="0.3"/>
    <row r="15715" x14ac:dyDescent="0.3"/>
    <row r="15716" x14ac:dyDescent="0.3"/>
    <row r="15717" x14ac:dyDescent="0.3"/>
    <row r="15718" x14ac:dyDescent="0.3"/>
    <row r="15719" x14ac:dyDescent="0.3"/>
    <row r="15720" x14ac:dyDescent="0.3"/>
    <row r="15721" x14ac:dyDescent="0.3"/>
    <row r="15722" x14ac:dyDescent="0.3"/>
    <row r="15723" x14ac:dyDescent="0.3"/>
    <row r="15724" x14ac:dyDescent="0.3"/>
    <row r="15725" x14ac:dyDescent="0.3"/>
    <row r="15726" x14ac:dyDescent="0.3"/>
    <row r="15727" x14ac:dyDescent="0.3"/>
    <row r="15728" x14ac:dyDescent="0.3"/>
    <row r="15729" x14ac:dyDescent="0.3"/>
    <row r="15730" x14ac:dyDescent="0.3"/>
    <row r="15731" x14ac:dyDescent="0.3"/>
    <row r="15732" x14ac:dyDescent="0.3"/>
    <row r="15733" x14ac:dyDescent="0.3"/>
    <row r="15734" x14ac:dyDescent="0.3"/>
    <row r="15735" x14ac:dyDescent="0.3"/>
    <row r="15736" x14ac:dyDescent="0.3"/>
    <row r="15737" x14ac:dyDescent="0.3"/>
    <row r="15738" x14ac:dyDescent="0.3"/>
    <row r="15739" x14ac:dyDescent="0.3"/>
    <row r="15740" x14ac:dyDescent="0.3"/>
    <row r="15741" x14ac:dyDescent="0.3"/>
    <row r="15742" x14ac:dyDescent="0.3"/>
    <row r="15743" x14ac:dyDescent="0.3"/>
    <row r="15744" x14ac:dyDescent="0.3"/>
    <row r="15745" x14ac:dyDescent="0.3"/>
    <row r="15746" x14ac:dyDescent="0.3"/>
    <row r="15747" x14ac:dyDescent="0.3"/>
    <row r="15748" x14ac:dyDescent="0.3"/>
    <row r="15749" x14ac:dyDescent="0.3"/>
    <row r="15750" x14ac:dyDescent="0.3"/>
    <row r="15751" x14ac:dyDescent="0.3"/>
    <row r="15752" x14ac:dyDescent="0.3"/>
    <row r="15753" x14ac:dyDescent="0.3"/>
    <row r="15754" x14ac:dyDescent="0.3"/>
    <row r="15755" x14ac:dyDescent="0.3"/>
    <row r="15756" x14ac:dyDescent="0.3"/>
    <row r="15757" x14ac:dyDescent="0.3"/>
    <row r="15758" x14ac:dyDescent="0.3"/>
    <row r="15759" x14ac:dyDescent="0.3"/>
    <row r="15760" x14ac:dyDescent="0.3"/>
    <row r="15761" x14ac:dyDescent="0.3"/>
    <row r="15762" x14ac:dyDescent="0.3"/>
    <row r="15763" x14ac:dyDescent="0.3"/>
    <row r="15764" x14ac:dyDescent="0.3"/>
    <row r="15765" x14ac:dyDescent="0.3"/>
    <row r="15766" x14ac:dyDescent="0.3"/>
    <row r="15767" x14ac:dyDescent="0.3"/>
    <row r="15768" x14ac:dyDescent="0.3"/>
    <row r="15769" x14ac:dyDescent="0.3"/>
    <row r="15770" x14ac:dyDescent="0.3"/>
    <row r="15771" x14ac:dyDescent="0.3"/>
    <row r="15772" x14ac:dyDescent="0.3"/>
    <row r="15773" x14ac:dyDescent="0.3"/>
    <row r="15774" x14ac:dyDescent="0.3"/>
    <row r="15775" x14ac:dyDescent="0.3"/>
    <row r="15776" x14ac:dyDescent="0.3"/>
    <row r="15777" x14ac:dyDescent="0.3"/>
    <row r="15778" x14ac:dyDescent="0.3"/>
    <row r="15779" x14ac:dyDescent="0.3"/>
    <row r="15780" x14ac:dyDescent="0.3"/>
    <row r="15781" x14ac:dyDescent="0.3"/>
    <row r="15782" x14ac:dyDescent="0.3"/>
    <row r="15783" x14ac:dyDescent="0.3"/>
    <row r="15784" x14ac:dyDescent="0.3"/>
    <row r="15785" x14ac:dyDescent="0.3"/>
    <row r="15786" x14ac:dyDescent="0.3"/>
    <row r="15787" x14ac:dyDescent="0.3"/>
    <row r="15788" x14ac:dyDescent="0.3"/>
    <row r="15789" x14ac:dyDescent="0.3"/>
    <row r="15790" x14ac:dyDescent="0.3"/>
    <row r="15791" x14ac:dyDescent="0.3"/>
    <row r="15792" x14ac:dyDescent="0.3"/>
    <row r="15793" x14ac:dyDescent="0.3"/>
    <row r="15794" x14ac:dyDescent="0.3"/>
    <row r="15795" x14ac:dyDescent="0.3"/>
    <row r="15796" x14ac:dyDescent="0.3"/>
    <row r="15797" x14ac:dyDescent="0.3"/>
    <row r="15798" x14ac:dyDescent="0.3"/>
    <row r="15799" x14ac:dyDescent="0.3"/>
    <row r="15800" x14ac:dyDescent="0.3"/>
    <row r="15801" x14ac:dyDescent="0.3"/>
    <row r="15802" x14ac:dyDescent="0.3"/>
    <row r="15803" x14ac:dyDescent="0.3"/>
    <row r="15804" x14ac:dyDescent="0.3"/>
    <row r="15805" x14ac:dyDescent="0.3"/>
    <row r="15806" x14ac:dyDescent="0.3"/>
    <row r="15807" x14ac:dyDescent="0.3"/>
    <row r="15808" x14ac:dyDescent="0.3"/>
    <row r="15809" x14ac:dyDescent="0.3"/>
    <row r="15810" x14ac:dyDescent="0.3"/>
    <row r="15811" x14ac:dyDescent="0.3"/>
    <row r="15812" x14ac:dyDescent="0.3"/>
    <row r="15813" x14ac:dyDescent="0.3"/>
    <row r="15814" x14ac:dyDescent="0.3"/>
    <row r="15815" x14ac:dyDescent="0.3"/>
    <row r="15816" x14ac:dyDescent="0.3"/>
    <row r="15817" x14ac:dyDescent="0.3"/>
    <row r="15818" x14ac:dyDescent="0.3"/>
    <row r="15819" x14ac:dyDescent="0.3"/>
    <row r="15820" x14ac:dyDescent="0.3"/>
    <row r="15821" x14ac:dyDescent="0.3"/>
    <row r="15822" x14ac:dyDescent="0.3"/>
    <row r="15823" x14ac:dyDescent="0.3"/>
    <row r="15824" x14ac:dyDescent="0.3"/>
    <row r="15825" x14ac:dyDescent="0.3"/>
    <row r="15826" x14ac:dyDescent="0.3"/>
    <row r="15827" x14ac:dyDescent="0.3"/>
    <row r="15828" x14ac:dyDescent="0.3"/>
    <row r="15829" x14ac:dyDescent="0.3"/>
    <row r="15830" x14ac:dyDescent="0.3"/>
    <row r="15831" x14ac:dyDescent="0.3"/>
    <row r="15832" x14ac:dyDescent="0.3"/>
    <row r="15833" x14ac:dyDescent="0.3"/>
    <row r="15834" x14ac:dyDescent="0.3"/>
    <row r="15835" x14ac:dyDescent="0.3"/>
    <row r="15836" x14ac:dyDescent="0.3"/>
    <row r="15837" x14ac:dyDescent="0.3"/>
    <row r="15838" x14ac:dyDescent="0.3"/>
    <row r="15839" x14ac:dyDescent="0.3"/>
    <row r="15840" x14ac:dyDescent="0.3"/>
    <row r="15841" x14ac:dyDescent="0.3"/>
    <row r="15842" x14ac:dyDescent="0.3"/>
    <row r="15843" x14ac:dyDescent="0.3"/>
    <row r="15844" x14ac:dyDescent="0.3"/>
    <row r="15845" x14ac:dyDescent="0.3"/>
    <row r="15846" x14ac:dyDescent="0.3"/>
    <row r="15847" x14ac:dyDescent="0.3"/>
    <row r="15848" x14ac:dyDescent="0.3"/>
    <row r="15849" x14ac:dyDescent="0.3"/>
    <row r="15850" x14ac:dyDescent="0.3"/>
    <row r="15851" x14ac:dyDescent="0.3"/>
    <row r="15852" x14ac:dyDescent="0.3"/>
    <row r="15853" x14ac:dyDescent="0.3"/>
    <row r="15854" x14ac:dyDescent="0.3"/>
    <row r="15855" x14ac:dyDescent="0.3"/>
    <row r="15856" x14ac:dyDescent="0.3"/>
    <row r="15857" x14ac:dyDescent="0.3"/>
    <row r="15858" x14ac:dyDescent="0.3"/>
    <row r="15859" x14ac:dyDescent="0.3"/>
    <row r="15860" x14ac:dyDescent="0.3"/>
    <row r="15861" x14ac:dyDescent="0.3"/>
    <row r="15862" x14ac:dyDescent="0.3"/>
    <row r="15863" x14ac:dyDescent="0.3"/>
    <row r="15864" x14ac:dyDescent="0.3"/>
    <row r="15865" x14ac:dyDescent="0.3"/>
    <row r="15866" x14ac:dyDescent="0.3"/>
    <row r="15867" x14ac:dyDescent="0.3"/>
    <row r="15868" x14ac:dyDescent="0.3"/>
    <row r="15869" x14ac:dyDescent="0.3"/>
    <row r="15870" x14ac:dyDescent="0.3"/>
    <row r="15871" x14ac:dyDescent="0.3"/>
    <row r="15872" x14ac:dyDescent="0.3"/>
    <row r="15873" x14ac:dyDescent="0.3"/>
    <row r="15874" x14ac:dyDescent="0.3"/>
    <row r="15875" x14ac:dyDescent="0.3"/>
    <row r="15876" x14ac:dyDescent="0.3"/>
    <row r="15877" x14ac:dyDescent="0.3"/>
    <row r="15878" x14ac:dyDescent="0.3"/>
    <row r="15879" x14ac:dyDescent="0.3"/>
    <row r="15880" x14ac:dyDescent="0.3"/>
    <row r="15881" x14ac:dyDescent="0.3"/>
    <row r="15882" x14ac:dyDescent="0.3"/>
    <row r="15883" x14ac:dyDescent="0.3"/>
    <row r="15884" x14ac:dyDescent="0.3"/>
    <row r="15885" x14ac:dyDescent="0.3"/>
    <row r="15886" x14ac:dyDescent="0.3"/>
    <row r="15887" x14ac:dyDescent="0.3"/>
    <row r="15888" x14ac:dyDescent="0.3"/>
    <row r="15889" x14ac:dyDescent="0.3"/>
    <row r="15890" x14ac:dyDescent="0.3"/>
    <row r="15891" x14ac:dyDescent="0.3"/>
    <row r="15892" x14ac:dyDescent="0.3"/>
    <row r="15893" x14ac:dyDescent="0.3"/>
    <row r="15894" x14ac:dyDescent="0.3"/>
    <row r="15895" x14ac:dyDescent="0.3"/>
    <row r="15896" x14ac:dyDescent="0.3"/>
    <row r="15897" x14ac:dyDescent="0.3"/>
    <row r="15898" x14ac:dyDescent="0.3"/>
    <row r="15899" x14ac:dyDescent="0.3"/>
    <row r="15900" x14ac:dyDescent="0.3"/>
    <row r="15901" x14ac:dyDescent="0.3"/>
    <row r="15902" x14ac:dyDescent="0.3"/>
    <row r="15903" x14ac:dyDescent="0.3"/>
    <row r="15904" x14ac:dyDescent="0.3"/>
    <row r="15905" x14ac:dyDescent="0.3"/>
    <row r="15906" x14ac:dyDescent="0.3"/>
    <row r="15907" x14ac:dyDescent="0.3"/>
    <row r="15908" x14ac:dyDescent="0.3"/>
    <row r="15909" x14ac:dyDescent="0.3"/>
    <row r="15910" x14ac:dyDescent="0.3"/>
    <row r="15911" x14ac:dyDescent="0.3"/>
    <row r="15912" x14ac:dyDescent="0.3"/>
    <row r="15913" x14ac:dyDescent="0.3"/>
    <row r="15914" x14ac:dyDescent="0.3"/>
    <row r="15915" x14ac:dyDescent="0.3"/>
    <row r="15916" x14ac:dyDescent="0.3"/>
    <row r="15917" x14ac:dyDescent="0.3"/>
    <row r="15918" x14ac:dyDescent="0.3"/>
    <row r="15919" x14ac:dyDescent="0.3"/>
    <row r="15920" x14ac:dyDescent="0.3"/>
    <row r="15921" x14ac:dyDescent="0.3"/>
    <row r="15922" x14ac:dyDescent="0.3"/>
    <row r="15923" x14ac:dyDescent="0.3"/>
    <row r="15924" x14ac:dyDescent="0.3"/>
    <row r="15925" x14ac:dyDescent="0.3"/>
    <row r="15926" x14ac:dyDescent="0.3"/>
    <row r="15927" x14ac:dyDescent="0.3"/>
    <row r="15928" x14ac:dyDescent="0.3"/>
    <row r="15929" x14ac:dyDescent="0.3"/>
    <row r="15930" x14ac:dyDescent="0.3"/>
    <row r="15931" x14ac:dyDescent="0.3"/>
    <row r="15932" x14ac:dyDescent="0.3"/>
    <row r="15933" x14ac:dyDescent="0.3"/>
    <row r="15934" x14ac:dyDescent="0.3"/>
    <row r="15935" x14ac:dyDescent="0.3"/>
    <row r="15936" x14ac:dyDescent="0.3"/>
    <row r="15937" x14ac:dyDescent="0.3"/>
    <row r="15938" x14ac:dyDescent="0.3"/>
    <row r="15939" x14ac:dyDescent="0.3"/>
    <row r="15940" x14ac:dyDescent="0.3"/>
    <row r="15941" x14ac:dyDescent="0.3"/>
    <row r="15942" x14ac:dyDescent="0.3"/>
    <row r="15943" x14ac:dyDescent="0.3"/>
    <row r="15944" x14ac:dyDescent="0.3"/>
    <row r="15945" x14ac:dyDescent="0.3"/>
    <row r="15946" x14ac:dyDescent="0.3"/>
    <row r="15947" x14ac:dyDescent="0.3"/>
    <row r="15948" x14ac:dyDescent="0.3"/>
    <row r="15949" x14ac:dyDescent="0.3"/>
    <row r="15950" x14ac:dyDescent="0.3"/>
    <row r="15951" x14ac:dyDescent="0.3"/>
    <row r="15952" x14ac:dyDescent="0.3"/>
    <row r="15953" x14ac:dyDescent="0.3"/>
    <row r="15954" x14ac:dyDescent="0.3"/>
    <row r="15955" x14ac:dyDescent="0.3"/>
    <row r="15956" x14ac:dyDescent="0.3"/>
    <row r="15957" x14ac:dyDescent="0.3"/>
    <row r="15958" x14ac:dyDescent="0.3"/>
    <row r="15959" x14ac:dyDescent="0.3"/>
    <row r="15960" x14ac:dyDescent="0.3"/>
    <row r="15961" x14ac:dyDescent="0.3"/>
    <row r="15962" x14ac:dyDescent="0.3"/>
    <row r="15963" x14ac:dyDescent="0.3"/>
    <row r="15964" x14ac:dyDescent="0.3"/>
    <row r="15965" x14ac:dyDescent="0.3"/>
    <row r="15966" x14ac:dyDescent="0.3"/>
    <row r="15967" x14ac:dyDescent="0.3"/>
    <row r="15968" x14ac:dyDescent="0.3"/>
    <row r="15969" x14ac:dyDescent="0.3"/>
    <row r="15970" x14ac:dyDescent="0.3"/>
    <row r="15971" x14ac:dyDescent="0.3"/>
    <row r="15972" x14ac:dyDescent="0.3"/>
    <row r="15973" x14ac:dyDescent="0.3"/>
    <row r="15974" x14ac:dyDescent="0.3"/>
    <row r="15975" x14ac:dyDescent="0.3"/>
    <row r="15976" x14ac:dyDescent="0.3"/>
    <row r="15977" x14ac:dyDescent="0.3"/>
    <row r="15978" x14ac:dyDescent="0.3"/>
    <row r="15979" x14ac:dyDescent="0.3"/>
    <row r="15980" x14ac:dyDescent="0.3"/>
    <row r="15981" x14ac:dyDescent="0.3"/>
    <row r="15982" x14ac:dyDescent="0.3"/>
    <row r="15983" x14ac:dyDescent="0.3"/>
    <row r="15984" x14ac:dyDescent="0.3"/>
    <row r="15985" x14ac:dyDescent="0.3"/>
    <row r="15986" x14ac:dyDescent="0.3"/>
    <row r="15987" x14ac:dyDescent="0.3"/>
    <row r="15988" x14ac:dyDescent="0.3"/>
    <row r="15989" x14ac:dyDescent="0.3"/>
    <row r="15990" x14ac:dyDescent="0.3"/>
    <row r="15991" x14ac:dyDescent="0.3"/>
    <row r="15992" x14ac:dyDescent="0.3"/>
    <row r="15993" x14ac:dyDescent="0.3"/>
    <row r="15994" x14ac:dyDescent="0.3"/>
    <row r="15995" x14ac:dyDescent="0.3"/>
    <row r="15996" x14ac:dyDescent="0.3"/>
    <row r="15997" x14ac:dyDescent="0.3"/>
    <row r="15998" x14ac:dyDescent="0.3"/>
    <row r="15999" x14ac:dyDescent="0.3"/>
    <row r="16000" x14ac:dyDescent="0.3"/>
    <row r="16001" spans="71:110" x14ac:dyDescent="0.3">
      <c r="BS16001" s="37"/>
      <c r="BT16001" s="37"/>
      <c r="BU16001" s="37"/>
      <c r="BV16001" s="37"/>
      <c r="BW16001" s="37"/>
      <c r="BX16001" s="37"/>
      <c r="BY16001" s="37"/>
      <c r="BZ16001" s="37"/>
      <c r="CA16001" s="37"/>
      <c r="CB16001" s="38"/>
      <c r="CC16001" s="39"/>
      <c r="CD16001" s="37"/>
      <c r="CE16001" s="37"/>
      <c r="CF16001" s="37"/>
      <c r="CG16001" s="37"/>
      <c r="CH16001" s="37"/>
      <c r="CI16001" s="37"/>
      <c r="CJ16001" s="37"/>
      <c r="CK16001" s="37"/>
      <c r="CL16001" s="37"/>
      <c r="CM16001" s="37"/>
      <c r="CN16001" s="37"/>
      <c r="CO16001" s="37"/>
      <c r="CP16001" s="37"/>
      <c r="CQ16001" s="37"/>
      <c r="CR16001" s="37"/>
      <c r="CS16001" s="37"/>
      <c r="CT16001" s="37"/>
      <c r="CU16001" s="37"/>
      <c r="CV16001" s="37"/>
      <c r="CW16001" s="37"/>
      <c r="CX16001" s="37"/>
      <c r="CY16001" s="37"/>
      <c r="CZ16001" s="37"/>
      <c r="DA16001" s="37"/>
      <c r="DB16001" s="37"/>
      <c r="DC16001" s="37"/>
      <c r="DD16001" s="37"/>
      <c r="DE16001" s="37"/>
      <c r="DF16001" s="37"/>
    </row>
    <row r="16002" spans="71:110" x14ac:dyDescent="0.3">
      <c r="BS16002" s="37"/>
      <c r="BT16002" s="37"/>
      <c r="BU16002" s="37"/>
      <c r="BV16002" s="37"/>
      <c r="BW16002" s="37"/>
      <c r="BX16002" s="37"/>
      <c r="BY16002" s="37"/>
      <c r="BZ16002" s="37"/>
      <c r="CA16002" s="37"/>
      <c r="CB16002" s="38"/>
      <c r="CC16002" s="39"/>
      <c r="CD16002" s="37"/>
      <c r="CE16002" s="37"/>
      <c r="CF16002" s="37"/>
      <c r="CG16002" s="37"/>
      <c r="CH16002" s="37"/>
      <c r="CI16002" s="37"/>
      <c r="CJ16002" s="37"/>
      <c r="CK16002" s="37"/>
      <c r="CL16002" s="37"/>
      <c r="CM16002" s="37"/>
      <c r="CN16002" s="37"/>
      <c r="CO16002" s="37"/>
      <c r="CP16002" s="37"/>
      <c r="CQ16002" s="37"/>
      <c r="CR16002" s="37"/>
      <c r="CS16002" s="37"/>
      <c r="CT16002" s="37"/>
      <c r="CU16002" s="37"/>
      <c r="CV16002" s="37"/>
      <c r="CW16002" s="37"/>
      <c r="CX16002" s="37"/>
      <c r="CY16002" s="37"/>
      <c r="CZ16002" s="37"/>
      <c r="DA16002" s="37"/>
      <c r="DB16002" s="37"/>
      <c r="DC16002" s="37"/>
      <c r="DD16002" s="37"/>
      <c r="DE16002" s="37"/>
      <c r="DF16002" s="37"/>
    </row>
    <row r="16003" spans="71:110" x14ac:dyDescent="0.3">
      <c r="BS16003" s="37"/>
      <c r="BT16003" s="37"/>
      <c r="BU16003" s="37"/>
      <c r="BV16003" s="37"/>
      <c r="BW16003" s="37"/>
      <c r="BX16003" s="37"/>
      <c r="BY16003" s="37"/>
      <c r="BZ16003" s="37"/>
      <c r="CA16003" s="37"/>
      <c r="CB16003" s="38"/>
      <c r="CC16003" s="39"/>
      <c r="CD16003" s="37"/>
      <c r="CE16003" s="37"/>
      <c r="CF16003" s="37"/>
      <c r="CG16003" s="37"/>
      <c r="CH16003" s="37"/>
      <c r="CI16003" s="37"/>
      <c r="CJ16003" s="37"/>
      <c r="CK16003" s="37"/>
      <c r="CL16003" s="37"/>
      <c r="CM16003" s="37"/>
      <c r="CN16003" s="37"/>
      <c r="CO16003" s="37"/>
      <c r="CP16003" s="37"/>
      <c r="CQ16003" s="37"/>
      <c r="CR16003" s="37"/>
      <c r="CS16003" s="37"/>
      <c r="CT16003" s="37"/>
      <c r="CU16003" s="37"/>
      <c r="CV16003" s="37"/>
      <c r="CW16003" s="37"/>
      <c r="CX16003" s="37"/>
      <c r="CY16003" s="37"/>
      <c r="CZ16003" s="37"/>
      <c r="DA16003" s="37"/>
      <c r="DB16003" s="37"/>
      <c r="DC16003" s="37"/>
      <c r="DD16003" s="37"/>
      <c r="DE16003" s="37"/>
      <c r="DF16003" s="37"/>
    </row>
    <row r="16004" spans="71:110" x14ac:dyDescent="0.3">
      <c r="BS16004" s="37"/>
      <c r="BT16004" s="37"/>
      <c r="BU16004" s="37"/>
      <c r="BV16004" s="37"/>
      <c r="BW16004" s="37"/>
      <c r="BX16004" s="37"/>
      <c r="BY16004" s="37"/>
      <c r="BZ16004" s="37"/>
      <c r="CA16004" s="37"/>
      <c r="CB16004" s="38"/>
      <c r="CC16004" s="39"/>
      <c r="CD16004" s="37"/>
      <c r="CE16004" s="37"/>
      <c r="CF16004" s="37"/>
      <c r="CG16004" s="37"/>
      <c r="CH16004" s="37"/>
      <c r="CI16004" s="37"/>
      <c r="CJ16004" s="37"/>
      <c r="CK16004" s="37"/>
      <c r="CL16004" s="37"/>
      <c r="CM16004" s="37"/>
      <c r="CN16004" s="37"/>
      <c r="CO16004" s="37"/>
      <c r="CP16004" s="37"/>
      <c r="CQ16004" s="37"/>
      <c r="CR16004" s="37"/>
      <c r="CS16004" s="37"/>
      <c r="CT16004" s="37"/>
      <c r="CU16004" s="37"/>
      <c r="CV16004" s="37"/>
      <c r="CW16004" s="37"/>
      <c r="CX16004" s="37"/>
      <c r="CY16004" s="37"/>
      <c r="CZ16004" s="37"/>
      <c r="DA16004" s="37"/>
      <c r="DB16004" s="37"/>
      <c r="DC16004" s="37"/>
      <c r="DD16004" s="37"/>
      <c r="DE16004" s="37"/>
      <c r="DF16004" s="37"/>
    </row>
    <row r="16005" spans="71:110" x14ac:dyDescent="0.3">
      <c r="BS16005" s="37"/>
      <c r="BT16005" s="37"/>
      <c r="BU16005" s="37"/>
      <c r="BV16005" s="37"/>
      <c r="BW16005" s="37"/>
      <c r="BX16005" s="37"/>
      <c r="BY16005" s="37"/>
      <c r="BZ16005" s="37"/>
      <c r="CA16005" s="37"/>
      <c r="CB16005" s="38"/>
      <c r="CC16005" s="39"/>
      <c r="CD16005" s="37"/>
      <c r="CE16005" s="37"/>
      <c r="CF16005" s="37"/>
      <c r="CG16005" s="37"/>
      <c r="CH16005" s="37"/>
      <c r="CI16005" s="37"/>
      <c r="CJ16005" s="37"/>
      <c r="CK16005" s="37"/>
      <c r="CL16005" s="37"/>
      <c r="CM16005" s="37"/>
      <c r="CN16005" s="37"/>
      <c r="CO16005" s="37"/>
      <c r="CP16005" s="37"/>
      <c r="CQ16005" s="37"/>
      <c r="CR16005" s="37"/>
      <c r="CS16005" s="37"/>
      <c r="CT16005" s="37"/>
      <c r="CU16005" s="37"/>
      <c r="CV16005" s="37"/>
      <c r="CW16005" s="37"/>
      <c r="CX16005" s="37"/>
      <c r="CY16005" s="37"/>
      <c r="CZ16005" s="37"/>
      <c r="DA16005" s="37"/>
      <c r="DB16005" s="37"/>
      <c r="DC16005" s="37"/>
      <c r="DD16005" s="37"/>
      <c r="DE16005" s="37"/>
      <c r="DF16005" s="37"/>
    </row>
    <row r="16006" spans="71:110" x14ac:dyDescent="0.3">
      <c r="BS16006" s="37"/>
      <c r="BT16006" s="37"/>
      <c r="BU16006" s="37"/>
      <c r="BV16006" s="37"/>
      <c r="BW16006" s="37"/>
      <c r="BX16006" s="37"/>
      <c r="BY16006" s="37"/>
      <c r="BZ16006" s="37"/>
      <c r="CA16006" s="37"/>
      <c r="CB16006" s="38"/>
      <c r="CC16006" s="39"/>
      <c r="CD16006" s="37"/>
      <c r="CE16006" s="37"/>
      <c r="CF16006" s="37"/>
      <c r="CG16006" s="37"/>
      <c r="CH16006" s="37">
        <v>1</v>
      </c>
      <c r="CI16006" s="37"/>
      <c r="CJ16006" s="37"/>
      <c r="CK16006" s="37"/>
      <c r="CL16006" s="37"/>
      <c r="CM16006" s="37"/>
      <c r="CN16006" s="37"/>
      <c r="CO16006" s="37"/>
      <c r="CP16006" s="37"/>
      <c r="CQ16006" s="37"/>
      <c r="CR16006" s="37"/>
      <c r="CS16006" s="37"/>
      <c r="CT16006" s="37"/>
      <c r="CU16006" s="37"/>
      <c r="CV16006" s="37"/>
      <c r="CW16006" s="37"/>
      <c r="CX16006" s="37"/>
      <c r="CY16006" s="37"/>
      <c r="CZ16006" s="37"/>
      <c r="DA16006" s="37"/>
      <c r="DB16006" s="37"/>
      <c r="DC16006" s="37"/>
      <c r="DD16006" s="37"/>
      <c r="DE16006" s="37"/>
      <c r="DF16006" s="37"/>
    </row>
    <row r="16007" spans="71:110" x14ac:dyDescent="0.3">
      <c r="BS16007" s="32" t="str">
        <f>IF(Kiadasi_kiseroiv!$K$2=BT16007,BV16007,"")</f>
        <v/>
      </c>
      <c r="BT16007" s="34" t="str">
        <f t="shared" ref="BT16007:BT16070" si="1579">IF(AND($BT$4=CI16007,BU16007&lt;&gt;""),CC16007,"")</f>
        <v/>
      </c>
      <c r="BU16007" s="32" t="str">
        <f t="shared" ref="BU16007:BU16070" si="1580">IF(AND($BU$1=CI16007,ISERROR(VLOOKUP(CG16007,Kisiv,2,FALSE))=FALSE),CB16007,"")</f>
        <v/>
      </c>
      <c r="BV16007" s="32" t="str">
        <f t="shared" ref="BV16007" si="1581">IF(BU16007&lt;&gt;"",RANK(BU16007,$BU$7:$BU$33000,1),"")</f>
        <v/>
      </c>
      <c r="BW16007" s="32" t="str">
        <f t="shared" ref="BW16007" si="1582">IF(CC16007&lt;min,$BW$2,IF(CC16007&lt;=max,CG16007,""))</f>
        <v/>
      </c>
      <c r="BX16007" s="32" t="str">
        <f t="shared" ref="BX16007:BX16070" si="1583">IF(AND(OR($BX$1=0,$BX$1=CG16007),OR($BX$2=0,IF(ISERROR(SEARCH($BX$2,CJ16007&amp;CK16007&amp;CL16007,1)),FALSE,TRUE))),CB16007,"")</f>
        <v/>
      </c>
      <c r="BY16007" s="32" t="str">
        <f t="shared" ref="BY16007:BY16070" si="1584">IF(AND(BX16007&lt;&gt;"",CC16007&lt;&gt;$CD$2),RANK(BX16007,$BX$7:$BX$33000,1),"")</f>
        <v/>
      </c>
      <c r="BZ16007" s="32" t="str">
        <f t="shared" ref="BZ16007" si="1585">IF(AND(CC16007&lt;$BZ$2,CI16007=$BZ$4),$BZ$5,IF(AND(CC16007&lt;=$BZ$3,CI16007=$BZ$4),CB16007,""))</f>
        <v/>
      </c>
      <c r="CA16007" s="32" t="str">
        <f t="shared" ref="CA16007" si="1586">IF(AND(BZ16007&lt;&gt;"",BZ16007&lt;&gt;$BZ$5),RANK(BZ16007,$BZ$7:$BZ$33000,1),"")</f>
        <v/>
      </c>
      <c r="CB16007" s="33">
        <f>IF(COUNTIF($CD$7:CD16007,CD16007)=1,CD16007,CD16007+COUNTIF($CD$6:CD16006,CD16007))</f>
        <v>60635</v>
      </c>
      <c r="CC16007" s="34">
        <f t="shared" ref="CC16007:CC16070" si="1587">IF(INDEX(cb,CH16007,1)&lt;&gt;1,INDEX(cb,CH16007,1),$CD$2)</f>
        <v>55153</v>
      </c>
      <c r="CD16007" s="32">
        <f t="shared" ref="CD16007:CD16070" si="1588">IF(CC16007&lt;&gt;$CD$2,RANK(CC16007,$CC$7:$CC$33000,1),$CD$2)</f>
        <v>55153</v>
      </c>
      <c r="CE16007" s="32">
        <f t="shared" ref="CE16007:CE16070" si="1589">INDEX(cb,CH16007,6)</f>
        <v>0</v>
      </c>
      <c r="CF16007" s="32">
        <f t="shared" ref="CF16007:CF16070" si="1590">INDEX(cb,CH16007,8)</f>
        <v>0</v>
      </c>
      <c r="CG16007" s="32" t="str">
        <f t="shared" ref="CG16007:CG16070" si="1591">INDEX(cb,CH16007,7)&amp;INDEX(cb,CH16007,9)</f>
        <v/>
      </c>
      <c r="CH16007" s="32">
        <v>2</v>
      </c>
      <c r="CI16007" s="32" t="s">
        <v>9</v>
      </c>
      <c r="CJ16007" s="32" t="str">
        <f t="shared" ref="CJ16007:CJ16070" si="1592">IF(INDEX(cb,CH16007,5)&lt;&gt;0,INDEX(cb,CH16007,5),"")</f>
        <v/>
      </c>
      <c r="CK16007" s="32" t="str">
        <f>IF(INDEX(cb,CH16007,10)&lt;&gt;0,INDEX(cb,CH16007,10),"")</f>
        <v/>
      </c>
      <c r="CL16007" s="32" t="str">
        <f t="shared" ref="CL16007:CL16070" si="1593">IF(INDEX(cb,CH16007,11)&lt;&gt;0,INDEX(cb,CH16007,11),"")</f>
        <v/>
      </c>
      <c r="CM16007" s="32" t="str">
        <f t="shared" ref="CM16007:CM16070" si="1594">IF(INDEX(cb,CH16007,4)&lt;&gt;0,INDEX(cb,CH16007,4),"")</f>
        <v/>
      </c>
      <c r="CN16007" s="32" t="str">
        <f t="shared" ref="CN16007:CN16070" si="1595">IF(INDEX(cb,CH16007,3)&lt;&gt;0,INDEX(cb,CH16007,3),"")</f>
        <v/>
      </c>
    </row>
    <row r="16008" spans="71:110" x14ac:dyDescent="0.3">
      <c r="BS16008" s="32" t="str">
        <f>IF(Kiadasi_kiseroiv!$K$2=BT16008,BV16008,"")</f>
        <v/>
      </c>
      <c r="BT16008" s="34" t="str">
        <f t="shared" si="1579"/>
        <v/>
      </c>
      <c r="BU16008" s="32" t="str">
        <f t="shared" si="1580"/>
        <v/>
      </c>
      <c r="BV16008" s="32" t="str">
        <f t="shared" ref="BV16008:BV16071" si="1596">IF(BU16008&lt;&gt;"",RANK(BU16008,$BU$7:$BU$33000,1),"")</f>
        <v/>
      </c>
      <c r="BW16008" s="32" t="str">
        <f t="shared" ref="BW16008:BW16071" si="1597">IF(CC16008&lt;min,$BW$2,IF(CC16008&lt;=max,CG16008,""))</f>
        <v/>
      </c>
      <c r="BX16008" s="32" t="str">
        <f t="shared" si="1583"/>
        <v/>
      </c>
      <c r="BY16008" s="32" t="str">
        <f t="shared" si="1584"/>
        <v/>
      </c>
      <c r="BZ16008" s="32" t="str">
        <f t="shared" ref="BZ16008:BZ16071" si="1598">IF(AND(CC16008&lt;$BZ$2,CI16008=$BZ$4),$BZ$5,IF(AND(CC16008&lt;=$BZ$3,CI16008=$BZ$4),CB16008,""))</f>
        <v/>
      </c>
      <c r="CA16008" s="32" t="str">
        <f t="shared" ref="CA16008:CA16071" si="1599">IF(AND(BZ16008&lt;&gt;"",BZ16008&lt;&gt;$BZ$5),RANK(BZ16008,$BZ$7:$BZ$33000,1),"")</f>
        <v/>
      </c>
      <c r="CB16008" s="33">
        <f>IF(COUNTIF($CD$7:CD16008,CD16008)=1,CD16008,CD16008+COUNTIF($CD$6:CD16007,CD16008))</f>
        <v>60636</v>
      </c>
      <c r="CC16008" s="34">
        <f t="shared" si="1587"/>
        <v>55153</v>
      </c>
      <c r="CD16008" s="32">
        <f t="shared" si="1588"/>
        <v>55153</v>
      </c>
      <c r="CE16008" s="32">
        <f t="shared" si="1589"/>
        <v>0</v>
      </c>
      <c r="CF16008" s="32">
        <f t="shared" si="1590"/>
        <v>0</v>
      </c>
      <c r="CG16008" s="32" t="str">
        <f t="shared" si="1591"/>
        <v/>
      </c>
      <c r="CH16008" s="32">
        <v>3</v>
      </c>
      <c r="CI16008" s="32" t="s">
        <v>9</v>
      </c>
      <c r="CJ16008" s="32" t="str">
        <f t="shared" si="1592"/>
        <v/>
      </c>
      <c r="CK16008" s="32" t="str">
        <f t="shared" ref="CK16008:CK16070" si="1600">IF(INDEX(cb,CH16008,10)&lt;&gt;0,INDEX(cb,CH16008,10),"")</f>
        <v/>
      </c>
      <c r="CL16008" s="32" t="str">
        <f t="shared" si="1593"/>
        <v/>
      </c>
      <c r="CM16008" s="32" t="str">
        <f t="shared" si="1594"/>
        <v/>
      </c>
      <c r="CN16008" s="32" t="str">
        <f t="shared" si="1595"/>
        <v/>
      </c>
    </row>
    <row r="16009" spans="71:110" x14ac:dyDescent="0.3">
      <c r="BS16009" s="32" t="str">
        <f>IF(Kiadasi_kiseroiv!$K$2=BT16009,BV16009,"")</f>
        <v/>
      </c>
      <c r="BT16009" s="34" t="str">
        <f t="shared" si="1579"/>
        <v/>
      </c>
      <c r="BU16009" s="32" t="str">
        <f t="shared" si="1580"/>
        <v/>
      </c>
      <c r="BV16009" s="32" t="str">
        <f t="shared" si="1596"/>
        <v/>
      </c>
      <c r="BW16009" s="32" t="str">
        <f t="shared" si="1597"/>
        <v/>
      </c>
      <c r="BX16009" s="32" t="str">
        <f t="shared" si="1583"/>
        <v/>
      </c>
      <c r="BY16009" s="32" t="str">
        <f t="shared" si="1584"/>
        <v/>
      </c>
      <c r="BZ16009" s="32" t="str">
        <f t="shared" si="1598"/>
        <v/>
      </c>
      <c r="CA16009" s="32" t="str">
        <f t="shared" si="1599"/>
        <v/>
      </c>
      <c r="CB16009" s="33">
        <f>IF(COUNTIF($CD$7:CD16009,CD16009)=1,CD16009,CD16009+COUNTIF($CD$6:CD16008,CD16009))</f>
        <v>60637</v>
      </c>
      <c r="CC16009" s="34">
        <f t="shared" si="1587"/>
        <v>55153</v>
      </c>
      <c r="CD16009" s="32">
        <f t="shared" si="1588"/>
        <v>55153</v>
      </c>
      <c r="CE16009" s="32">
        <f t="shared" si="1589"/>
        <v>0</v>
      </c>
      <c r="CF16009" s="32">
        <f t="shared" si="1590"/>
        <v>0</v>
      </c>
      <c r="CG16009" s="32" t="str">
        <f t="shared" si="1591"/>
        <v/>
      </c>
      <c r="CH16009" s="32">
        <v>4</v>
      </c>
      <c r="CI16009" s="32" t="s">
        <v>9</v>
      </c>
      <c r="CJ16009" s="32" t="str">
        <f t="shared" si="1592"/>
        <v/>
      </c>
      <c r="CK16009" s="32" t="str">
        <f t="shared" si="1600"/>
        <v/>
      </c>
      <c r="CL16009" s="32" t="str">
        <f t="shared" si="1593"/>
        <v/>
      </c>
      <c r="CM16009" s="32" t="str">
        <f t="shared" si="1594"/>
        <v/>
      </c>
      <c r="CN16009" s="32" t="str">
        <f t="shared" si="1595"/>
        <v/>
      </c>
    </row>
    <row r="16010" spans="71:110" x14ac:dyDescent="0.3">
      <c r="BS16010" s="32" t="str">
        <f>IF(Kiadasi_kiseroiv!$K$2=BT16010,BV16010,"")</f>
        <v/>
      </c>
      <c r="BT16010" s="34" t="str">
        <f t="shared" si="1579"/>
        <v/>
      </c>
      <c r="BU16010" s="32" t="str">
        <f t="shared" si="1580"/>
        <v/>
      </c>
      <c r="BV16010" s="32" t="str">
        <f t="shared" si="1596"/>
        <v/>
      </c>
      <c r="BW16010" s="32" t="str">
        <f t="shared" si="1597"/>
        <v/>
      </c>
      <c r="BX16010" s="32" t="str">
        <f t="shared" si="1583"/>
        <v/>
      </c>
      <c r="BY16010" s="32" t="str">
        <f t="shared" si="1584"/>
        <v/>
      </c>
      <c r="BZ16010" s="32" t="str">
        <f t="shared" si="1598"/>
        <v/>
      </c>
      <c r="CA16010" s="32" t="str">
        <f t="shared" si="1599"/>
        <v/>
      </c>
      <c r="CB16010" s="33">
        <f>IF(COUNTIF($CD$7:CD16010,CD16010)=1,CD16010,CD16010+COUNTIF($CD$6:CD16009,CD16010))</f>
        <v>60638</v>
      </c>
      <c r="CC16010" s="34">
        <f t="shared" si="1587"/>
        <v>55153</v>
      </c>
      <c r="CD16010" s="32">
        <f t="shared" si="1588"/>
        <v>55153</v>
      </c>
      <c r="CE16010" s="32">
        <f t="shared" si="1589"/>
        <v>0</v>
      </c>
      <c r="CF16010" s="32">
        <f t="shared" si="1590"/>
        <v>0</v>
      </c>
      <c r="CG16010" s="32" t="str">
        <f t="shared" si="1591"/>
        <v/>
      </c>
      <c r="CH16010" s="32">
        <v>5</v>
      </c>
      <c r="CI16010" s="32" t="s">
        <v>9</v>
      </c>
      <c r="CJ16010" s="32" t="str">
        <f t="shared" si="1592"/>
        <v/>
      </c>
      <c r="CK16010" s="32" t="str">
        <f t="shared" si="1600"/>
        <v/>
      </c>
      <c r="CL16010" s="32" t="str">
        <f t="shared" si="1593"/>
        <v/>
      </c>
      <c r="CM16010" s="32" t="str">
        <f t="shared" si="1594"/>
        <v/>
      </c>
      <c r="CN16010" s="32" t="str">
        <f t="shared" si="1595"/>
        <v/>
      </c>
    </row>
    <row r="16011" spans="71:110" x14ac:dyDescent="0.3">
      <c r="BS16011" s="32" t="str">
        <f>IF(Kiadasi_kiseroiv!$K$2=BT16011,BV16011,"")</f>
        <v/>
      </c>
      <c r="BT16011" s="34" t="str">
        <f t="shared" si="1579"/>
        <v/>
      </c>
      <c r="BU16011" s="32" t="str">
        <f t="shared" si="1580"/>
        <v/>
      </c>
      <c r="BV16011" s="32" t="str">
        <f t="shared" si="1596"/>
        <v/>
      </c>
      <c r="BW16011" s="32" t="str">
        <f t="shared" si="1597"/>
        <v/>
      </c>
      <c r="BX16011" s="32" t="str">
        <f t="shared" si="1583"/>
        <v/>
      </c>
      <c r="BY16011" s="32" t="str">
        <f t="shared" si="1584"/>
        <v/>
      </c>
      <c r="BZ16011" s="32" t="str">
        <f t="shared" si="1598"/>
        <v/>
      </c>
      <c r="CA16011" s="32" t="str">
        <f t="shared" si="1599"/>
        <v/>
      </c>
      <c r="CB16011" s="33">
        <f>IF(COUNTIF($CD$7:CD16011,CD16011)=1,CD16011,CD16011+COUNTIF($CD$6:CD16010,CD16011))</f>
        <v>60639</v>
      </c>
      <c r="CC16011" s="34">
        <f t="shared" si="1587"/>
        <v>55153</v>
      </c>
      <c r="CD16011" s="32">
        <f t="shared" si="1588"/>
        <v>55153</v>
      </c>
      <c r="CE16011" s="32">
        <f t="shared" si="1589"/>
        <v>0</v>
      </c>
      <c r="CF16011" s="32">
        <f t="shared" si="1590"/>
        <v>0</v>
      </c>
      <c r="CG16011" s="32" t="str">
        <f t="shared" si="1591"/>
        <v/>
      </c>
      <c r="CH16011" s="32">
        <v>6</v>
      </c>
      <c r="CI16011" s="32" t="s">
        <v>9</v>
      </c>
      <c r="CJ16011" s="32" t="str">
        <f t="shared" si="1592"/>
        <v/>
      </c>
      <c r="CK16011" s="32" t="str">
        <f t="shared" si="1600"/>
        <v/>
      </c>
      <c r="CL16011" s="32" t="str">
        <f t="shared" si="1593"/>
        <v/>
      </c>
      <c r="CM16011" s="32" t="str">
        <f t="shared" si="1594"/>
        <v/>
      </c>
      <c r="CN16011" s="32" t="str">
        <f t="shared" si="1595"/>
        <v/>
      </c>
    </row>
    <row r="16012" spans="71:110" x14ac:dyDescent="0.3">
      <c r="BS16012" s="32" t="str">
        <f>IF(Kiadasi_kiseroiv!$K$2=BT16012,BV16012,"")</f>
        <v/>
      </c>
      <c r="BT16012" s="34" t="str">
        <f t="shared" si="1579"/>
        <v/>
      </c>
      <c r="BU16012" s="32" t="str">
        <f t="shared" si="1580"/>
        <v/>
      </c>
      <c r="BV16012" s="32" t="str">
        <f t="shared" si="1596"/>
        <v/>
      </c>
      <c r="BW16012" s="32" t="str">
        <f t="shared" si="1597"/>
        <v/>
      </c>
      <c r="BX16012" s="32" t="str">
        <f t="shared" si="1583"/>
        <v/>
      </c>
      <c r="BY16012" s="32" t="str">
        <f t="shared" si="1584"/>
        <v/>
      </c>
      <c r="BZ16012" s="32" t="str">
        <f t="shared" si="1598"/>
        <v/>
      </c>
      <c r="CA16012" s="32" t="str">
        <f t="shared" si="1599"/>
        <v/>
      </c>
      <c r="CB16012" s="33">
        <f>IF(COUNTIF($CD$7:CD16012,CD16012)=1,CD16012,CD16012+COUNTIF($CD$6:CD16011,CD16012))</f>
        <v>60640</v>
      </c>
      <c r="CC16012" s="34">
        <f t="shared" si="1587"/>
        <v>55153</v>
      </c>
      <c r="CD16012" s="32">
        <f t="shared" si="1588"/>
        <v>55153</v>
      </c>
      <c r="CE16012" s="32">
        <f t="shared" si="1589"/>
        <v>0</v>
      </c>
      <c r="CF16012" s="32">
        <f t="shared" si="1590"/>
        <v>0</v>
      </c>
      <c r="CG16012" s="32" t="str">
        <f t="shared" si="1591"/>
        <v/>
      </c>
      <c r="CH16012" s="32">
        <v>7</v>
      </c>
      <c r="CI16012" s="32" t="s">
        <v>9</v>
      </c>
      <c r="CJ16012" s="32" t="str">
        <f t="shared" si="1592"/>
        <v/>
      </c>
      <c r="CK16012" s="32" t="str">
        <f t="shared" si="1600"/>
        <v/>
      </c>
      <c r="CL16012" s="32" t="str">
        <f t="shared" si="1593"/>
        <v/>
      </c>
      <c r="CM16012" s="32" t="str">
        <f t="shared" si="1594"/>
        <v/>
      </c>
      <c r="CN16012" s="32" t="str">
        <f t="shared" si="1595"/>
        <v/>
      </c>
    </row>
    <row r="16013" spans="71:110" x14ac:dyDescent="0.3">
      <c r="BS16013" s="32" t="str">
        <f>IF(Kiadasi_kiseroiv!$K$2=BT16013,BV16013,"")</f>
        <v/>
      </c>
      <c r="BT16013" s="34" t="str">
        <f t="shared" si="1579"/>
        <v/>
      </c>
      <c r="BU16013" s="32" t="str">
        <f t="shared" si="1580"/>
        <v/>
      </c>
      <c r="BV16013" s="32" t="str">
        <f t="shared" si="1596"/>
        <v/>
      </c>
      <c r="BW16013" s="32" t="str">
        <f t="shared" si="1597"/>
        <v/>
      </c>
      <c r="BX16013" s="32" t="str">
        <f t="shared" si="1583"/>
        <v/>
      </c>
      <c r="BY16013" s="32" t="str">
        <f t="shared" si="1584"/>
        <v/>
      </c>
      <c r="BZ16013" s="32" t="str">
        <f t="shared" si="1598"/>
        <v/>
      </c>
      <c r="CA16013" s="32" t="str">
        <f t="shared" si="1599"/>
        <v/>
      </c>
      <c r="CB16013" s="33">
        <f>IF(COUNTIF($CD$7:CD16013,CD16013)=1,CD16013,CD16013+COUNTIF($CD$6:CD16012,CD16013))</f>
        <v>60641</v>
      </c>
      <c r="CC16013" s="34">
        <f t="shared" si="1587"/>
        <v>55153</v>
      </c>
      <c r="CD16013" s="32">
        <f t="shared" si="1588"/>
        <v>55153</v>
      </c>
      <c r="CE16013" s="32">
        <f t="shared" si="1589"/>
        <v>0</v>
      </c>
      <c r="CF16013" s="32">
        <f t="shared" si="1590"/>
        <v>0</v>
      </c>
      <c r="CG16013" s="32" t="str">
        <f t="shared" si="1591"/>
        <v/>
      </c>
      <c r="CH16013" s="32">
        <v>8</v>
      </c>
      <c r="CI16013" s="32" t="s">
        <v>9</v>
      </c>
      <c r="CJ16013" s="32" t="str">
        <f t="shared" si="1592"/>
        <v/>
      </c>
      <c r="CK16013" s="32" t="str">
        <f t="shared" si="1600"/>
        <v/>
      </c>
      <c r="CL16013" s="32" t="str">
        <f t="shared" si="1593"/>
        <v/>
      </c>
      <c r="CM16013" s="32" t="str">
        <f t="shared" si="1594"/>
        <v/>
      </c>
      <c r="CN16013" s="32" t="str">
        <f t="shared" si="1595"/>
        <v/>
      </c>
    </row>
    <row r="16014" spans="71:110" x14ac:dyDescent="0.3">
      <c r="BS16014" s="32" t="str">
        <f>IF(Kiadasi_kiseroiv!$K$2=BT16014,BV16014,"")</f>
        <v/>
      </c>
      <c r="BT16014" s="34" t="str">
        <f t="shared" si="1579"/>
        <v/>
      </c>
      <c r="BU16014" s="32" t="str">
        <f t="shared" si="1580"/>
        <v/>
      </c>
      <c r="BV16014" s="32" t="str">
        <f t="shared" si="1596"/>
        <v/>
      </c>
      <c r="BW16014" s="32" t="str">
        <f t="shared" si="1597"/>
        <v/>
      </c>
      <c r="BX16014" s="32" t="str">
        <f t="shared" si="1583"/>
        <v/>
      </c>
      <c r="BY16014" s="32" t="str">
        <f t="shared" si="1584"/>
        <v/>
      </c>
      <c r="BZ16014" s="32" t="str">
        <f t="shared" si="1598"/>
        <v/>
      </c>
      <c r="CA16014" s="32" t="str">
        <f t="shared" si="1599"/>
        <v/>
      </c>
      <c r="CB16014" s="33">
        <f>IF(COUNTIF($CD$7:CD16014,CD16014)=1,CD16014,CD16014+COUNTIF($CD$6:CD16013,CD16014))</f>
        <v>60642</v>
      </c>
      <c r="CC16014" s="34">
        <f t="shared" si="1587"/>
        <v>55153</v>
      </c>
      <c r="CD16014" s="32">
        <f t="shared" si="1588"/>
        <v>55153</v>
      </c>
      <c r="CE16014" s="32">
        <f t="shared" si="1589"/>
        <v>0</v>
      </c>
      <c r="CF16014" s="32">
        <f t="shared" si="1590"/>
        <v>0</v>
      </c>
      <c r="CG16014" s="32" t="str">
        <f t="shared" si="1591"/>
        <v/>
      </c>
      <c r="CH16014" s="32">
        <v>9</v>
      </c>
      <c r="CI16014" s="32" t="s">
        <v>9</v>
      </c>
      <c r="CJ16014" s="32" t="str">
        <f t="shared" si="1592"/>
        <v/>
      </c>
      <c r="CK16014" s="32" t="str">
        <f t="shared" si="1600"/>
        <v/>
      </c>
      <c r="CL16014" s="32" t="str">
        <f t="shared" si="1593"/>
        <v/>
      </c>
      <c r="CM16014" s="32" t="str">
        <f t="shared" si="1594"/>
        <v/>
      </c>
      <c r="CN16014" s="32" t="str">
        <f t="shared" si="1595"/>
        <v/>
      </c>
    </row>
    <row r="16015" spans="71:110" x14ac:dyDescent="0.3">
      <c r="BS16015" s="32" t="str">
        <f>IF(Kiadasi_kiseroiv!$K$2=BT16015,BV16015,"")</f>
        <v/>
      </c>
      <c r="BT16015" s="34" t="str">
        <f t="shared" si="1579"/>
        <v/>
      </c>
      <c r="BU16015" s="32" t="str">
        <f t="shared" si="1580"/>
        <v/>
      </c>
      <c r="BV16015" s="32" t="str">
        <f t="shared" si="1596"/>
        <v/>
      </c>
      <c r="BW16015" s="32" t="str">
        <f t="shared" si="1597"/>
        <v/>
      </c>
      <c r="BX16015" s="32" t="str">
        <f t="shared" si="1583"/>
        <v/>
      </c>
      <c r="BY16015" s="32" t="str">
        <f t="shared" si="1584"/>
        <v/>
      </c>
      <c r="BZ16015" s="32" t="str">
        <f t="shared" si="1598"/>
        <v/>
      </c>
      <c r="CA16015" s="32" t="str">
        <f t="shared" si="1599"/>
        <v/>
      </c>
      <c r="CB16015" s="33">
        <f>IF(COUNTIF($CD$7:CD16015,CD16015)=1,CD16015,CD16015+COUNTIF($CD$6:CD16014,CD16015))</f>
        <v>60643</v>
      </c>
      <c r="CC16015" s="34">
        <f t="shared" si="1587"/>
        <v>55153</v>
      </c>
      <c r="CD16015" s="32">
        <f t="shared" si="1588"/>
        <v>55153</v>
      </c>
      <c r="CE16015" s="32">
        <f t="shared" si="1589"/>
        <v>0</v>
      </c>
      <c r="CF16015" s="32">
        <f t="shared" si="1590"/>
        <v>0</v>
      </c>
      <c r="CG16015" s="32" t="str">
        <f t="shared" si="1591"/>
        <v/>
      </c>
      <c r="CH16015" s="32">
        <v>10</v>
      </c>
      <c r="CI16015" s="32" t="s">
        <v>9</v>
      </c>
      <c r="CJ16015" s="32" t="str">
        <f t="shared" si="1592"/>
        <v/>
      </c>
      <c r="CK16015" s="32" t="str">
        <f t="shared" si="1600"/>
        <v/>
      </c>
      <c r="CL16015" s="32" t="str">
        <f t="shared" si="1593"/>
        <v/>
      </c>
      <c r="CM16015" s="32" t="str">
        <f t="shared" si="1594"/>
        <v/>
      </c>
      <c r="CN16015" s="32" t="str">
        <f t="shared" si="1595"/>
        <v/>
      </c>
    </row>
    <row r="16016" spans="71:110" x14ac:dyDescent="0.3">
      <c r="BS16016" s="32" t="str">
        <f>IF(Kiadasi_kiseroiv!$K$2=BT16016,BV16016,"")</f>
        <v/>
      </c>
      <c r="BT16016" s="34" t="str">
        <f t="shared" si="1579"/>
        <v/>
      </c>
      <c r="BU16016" s="32" t="str">
        <f t="shared" si="1580"/>
        <v/>
      </c>
      <c r="BV16016" s="32" t="str">
        <f t="shared" si="1596"/>
        <v/>
      </c>
      <c r="BW16016" s="32" t="str">
        <f t="shared" si="1597"/>
        <v/>
      </c>
      <c r="BX16016" s="32" t="str">
        <f t="shared" si="1583"/>
        <v/>
      </c>
      <c r="BY16016" s="32" t="str">
        <f t="shared" si="1584"/>
        <v/>
      </c>
      <c r="BZ16016" s="32" t="str">
        <f t="shared" si="1598"/>
        <v/>
      </c>
      <c r="CA16016" s="32" t="str">
        <f t="shared" si="1599"/>
        <v/>
      </c>
      <c r="CB16016" s="33">
        <f>IF(COUNTIF($CD$7:CD16016,CD16016)=1,CD16016,CD16016+COUNTIF($CD$6:CD16015,CD16016))</f>
        <v>60644</v>
      </c>
      <c r="CC16016" s="34">
        <f t="shared" si="1587"/>
        <v>55153</v>
      </c>
      <c r="CD16016" s="32">
        <f t="shared" si="1588"/>
        <v>55153</v>
      </c>
      <c r="CE16016" s="32">
        <f t="shared" si="1589"/>
        <v>0</v>
      </c>
      <c r="CF16016" s="32">
        <f t="shared" si="1590"/>
        <v>0</v>
      </c>
      <c r="CG16016" s="32" t="str">
        <f t="shared" si="1591"/>
        <v/>
      </c>
      <c r="CH16016" s="32">
        <v>11</v>
      </c>
      <c r="CI16016" s="32" t="s">
        <v>9</v>
      </c>
      <c r="CJ16016" s="32" t="str">
        <f t="shared" si="1592"/>
        <v/>
      </c>
      <c r="CK16016" s="32" t="str">
        <f t="shared" si="1600"/>
        <v/>
      </c>
      <c r="CL16016" s="32" t="str">
        <f t="shared" si="1593"/>
        <v/>
      </c>
      <c r="CM16016" s="32" t="str">
        <f t="shared" si="1594"/>
        <v/>
      </c>
      <c r="CN16016" s="32" t="str">
        <f t="shared" si="1595"/>
        <v/>
      </c>
    </row>
    <row r="16017" spans="71:92" x14ac:dyDescent="0.3">
      <c r="BS16017" s="32" t="str">
        <f>IF(Kiadasi_kiseroiv!$K$2=BT16017,BV16017,"")</f>
        <v/>
      </c>
      <c r="BT16017" s="34" t="str">
        <f t="shared" si="1579"/>
        <v/>
      </c>
      <c r="BU16017" s="32" t="str">
        <f t="shared" si="1580"/>
        <v/>
      </c>
      <c r="BV16017" s="32" t="str">
        <f t="shared" si="1596"/>
        <v/>
      </c>
      <c r="BW16017" s="32" t="str">
        <f t="shared" si="1597"/>
        <v/>
      </c>
      <c r="BX16017" s="32" t="str">
        <f t="shared" si="1583"/>
        <v/>
      </c>
      <c r="BY16017" s="32" t="str">
        <f t="shared" si="1584"/>
        <v/>
      </c>
      <c r="BZ16017" s="32" t="str">
        <f t="shared" si="1598"/>
        <v/>
      </c>
      <c r="CA16017" s="32" t="str">
        <f t="shared" si="1599"/>
        <v/>
      </c>
      <c r="CB16017" s="33">
        <f>IF(COUNTIF($CD$7:CD16017,CD16017)=1,CD16017,CD16017+COUNTIF($CD$6:CD16016,CD16017))</f>
        <v>60645</v>
      </c>
      <c r="CC16017" s="34">
        <f t="shared" si="1587"/>
        <v>55153</v>
      </c>
      <c r="CD16017" s="32">
        <f t="shared" si="1588"/>
        <v>55153</v>
      </c>
      <c r="CE16017" s="32">
        <f t="shared" si="1589"/>
        <v>0</v>
      </c>
      <c r="CF16017" s="32">
        <f t="shared" si="1590"/>
        <v>0</v>
      </c>
      <c r="CG16017" s="32" t="str">
        <f t="shared" si="1591"/>
        <v/>
      </c>
      <c r="CH16017" s="32">
        <v>12</v>
      </c>
      <c r="CI16017" s="32" t="s">
        <v>9</v>
      </c>
      <c r="CJ16017" s="32" t="str">
        <f t="shared" si="1592"/>
        <v/>
      </c>
      <c r="CK16017" s="32" t="str">
        <f t="shared" si="1600"/>
        <v/>
      </c>
      <c r="CL16017" s="32" t="str">
        <f t="shared" si="1593"/>
        <v/>
      </c>
      <c r="CM16017" s="32" t="str">
        <f t="shared" si="1594"/>
        <v/>
      </c>
      <c r="CN16017" s="32" t="str">
        <f t="shared" si="1595"/>
        <v/>
      </c>
    </row>
    <row r="16018" spans="71:92" x14ac:dyDescent="0.3">
      <c r="BS16018" s="32" t="str">
        <f>IF(Kiadasi_kiseroiv!$K$2=BT16018,BV16018,"")</f>
        <v/>
      </c>
      <c r="BT16018" s="34" t="str">
        <f t="shared" si="1579"/>
        <v/>
      </c>
      <c r="BU16018" s="32" t="str">
        <f t="shared" si="1580"/>
        <v/>
      </c>
      <c r="BV16018" s="32" t="str">
        <f t="shared" si="1596"/>
        <v/>
      </c>
      <c r="BW16018" s="32" t="str">
        <f t="shared" si="1597"/>
        <v/>
      </c>
      <c r="BX16018" s="32" t="str">
        <f t="shared" si="1583"/>
        <v/>
      </c>
      <c r="BY16018" s="32" t="str">
        <f t="shared" si="1584"/>
        <v/>
      </c>
      <c r="BZ16018" s="32" t="str">
        <f t="shared" si="1598"/>
        <v/>
      </c>
      <c r="CA16018" s="32" t="str">
        <f t="shared" si="1599"/>
        <v/>
      </c>
      <c r="CB16018" s="33">
        <f>IF(COUNTIF($CD$7:CD16018,CD16018)=1,CD16018,CD16018+COUNTIF($CD$6:CD16017,CD16018))</f>
        <v>60646</v>
      </c>
      <c r="CC16018" s="34">
        <f t="shared" si="1587"/>
        <v>55153</v>
      </c>
      <c r="CD16018" s="32">
        <f t="shared" si="1588"/>
        <v>55153</v>
      </c>
      <c r="CE16018" s="32">
        <f t="shared" si="1589"/>
        <v>0</v>
      </c>
      <c r="CF16018" s="32">
        <f t="shared" si="1590"/>
        <v>0</v>
      </c>
      <c r="CG16018" s="32" t="str">
        <f t="shared" si="1591"/>
        <v/>
      </c>
      <c r="CH16018" s="32">
        <v>13</v>
      </c>
      <c r="CI16018" s="32" t="s">
        <v>9</v>
      </c>
      <c r="CJ16018" s="32" t="str">
        <f t="shared" si="1592"/>
        <v/>
      </c>
      <c r="CK16018" s="32" t="str">
        <f t="shared" si="1600"/>
        <v/>
      </c>
      <c r="CL16018" s="32" t="str">
        <f t="shared" si="1593"/>
        <v/>
      </c>
      <c r="CM16018" s="32" t="str">
        <f t="shared" si="1594"/>
        <v/>
      </c>
      <c r="CN16018" s="32" t="str">
        <f t="shared" si="1595"/>
        <v/>
      </c>
    </row>
    <row r="16019" spans="71:92" x14ac:dyDescent="0.3">
      <c r="BS16019" s="32" t="str">
        <f>IF(Kiadasi_kiseroiv!$K$2=BT16019,BV16019,"")</f>
        <v/>
      </c>
      <c r="BT16019" s="34" t="str">
        <f t="shared" si="1579"/>
        <v/>
      </c>
      <c r="BU16019" s="32" t="str">
        <f t="shared" si="1580"/>
        <v/>
      </c>
      <c r="BV16019" s="32" t="str">
        <f t="shared" si="1596"/>
        <v/>
      </c>
      <c r="BW16019" s="32" t="str">
        <f t="shared" si="1597"/>
        <v/>
      </c>
      <c r="BX16019" s="32" t="str">
        <f t="shared" si="1583"/>
        <v/>
      </c>
      <c r="BY16019" s="32" t="str">
        <f t="shared" si="1584"/>
        <v/>
      </c>
      <c r="BZ16019" s="32" t="str">
        <f t="shared" si="1598"/>
        <v/>
      </c>
      <c r="CA16019" s="32" t="str">
        <f t="shared" si="1599"/>
        <v/>
      </c>
      <c r="CB16019" s="33">
        <f>IF(COUNTIF($CD$7:CD16019,CD16019)=1,CD16019,CD16019+COUNTIF($CD$6:CD16018,CD16019))</f>
        <v>60647</v>
      </c>
      <c r="CC16019" s="34">
        <f t="shared" si="1587"/>
        <v>55153</v>
      </c>
      <c r="CD16019" s="32">
        <f t="shared" si="1588"/>
        <v>55153</v>
      </c>
      <c r="CE16019" s="32">
        <f t="shared" si="1589"/>
        <v>0</v>
      </c>
      <c r="CF16019" s="32">
        <f t="shared" si="1590"/>
        <v>0</v>
      </c>
      <c r="CG16019" s="32" t="str">
        <f t="shared" si="1591"/>
        <v/>
      </c>
      <c r="CH16019" s="32">
        <v>14</v>
      </c>
      <c r="CI16019" s="32" t="s">
        <v>9</v>
      </c>
      <c r="CJ16019" s="32" t="str">
        <f t="shared" si="1592"/>
        <v/>
      </c>
      <c r="CK16019" s="32" t="str">
        <f t="shared" si="1600"/>
        <v/>
      </c>
      <c r="CL16019" s="32" t="str">
        <f t="shared" si="1593"/>
        <v/>
      </c>
      <c r="CM16019" s="32" t="str">
        <f t="shared" si="1594"/>
        <v/>
      </c>
      <c r="CN16019" s="32" t="str">
        <f t="shared" si="1595"/>
        <v/>
      </c>
    </row>
    <row r="16020" spans="71:92" x14ac:dyDescent="0.3">
      <c r="BS16020" s="32" t="str">
        <f>IF(Kiadasi_kiseroiv!$K$2=BT16020,BV16020,"")</f>
        <v/>
      </c>
      <c r="BT16020" s="34" t="str">
        <f t="shared" si="1579"/>
        <v/>
      </c>
      <c r="BU16020" s="32" t="str">
        <f t="shared" si="1580"/>
        <v/>
      </c>
      <c r="BV16020" s="32" t="str">
        <f t="shared" si="1596"/>
        <v/>
      </c>
      <c r="BW16020" s="32" t="str">
        <f t="shared" si="1597"/>
        <v/>
      </c>
      <c r="BX16020" s="32" t="str">
        <f t="shared" si="1583"/>
        <v/>
      </c>
      <c r="BY16020" s="32" t="str">
        <f t="shared" si="1584"/>
        <v/>
      </c>
      <c r="BZ16020" s="32" t="str">
        <f t="shared" si="1598"/>
        <v/>
      </c>
      <c r="CA16020" s="32" t="str">
        <f t="shared" si="1599"/>
        <v/>
      </c>
      <c r="CB16020" s="33">
        <f>IF(COUNTIF($CD$7:CD16020,CD16020)=1,CD16020,CD16020+COUNTIF($CD$6:CD16019,CD16020))</f>
        <v>60648</v>
      </c>
      <c r="CC16020" s="34">
        <f t="shared" si="1587"/>
        <v>55153</v>
      </c>
      <c r="CD16020" s="32">
        <f t="shared" si="1588"/>
        <v>55153</v>
      </c>
      <c r="CE16020" s="32">
        <f t="shared" si="1589"/>
        <v>0</v>
      </c>
      <c r="CF16020" s="32">
        <f t="shared" si="1590"/>
        <v>0</v>
      </c>
      <c r="CG16020" s="32" t="str">
        <f t="shared" si="1591"/>
        <v/>
      </c>
      <c r="CH16020" s="32">
        <v>15</v>
      </c>
      <c r="CI16020" s="32" t="s">
        <v>9</v>
      </c>
      <c r="CJ16020" s="32" t="str">
        <f t="shared" si="1592"/>
        <v/>
      </c>
      <c r="CK16020" s="32" t="str">
        <f t="shared" si="1600"/>
        <v/>
      </c>
      <c r="CL16020" s="32" t="str">
        <f t="shared" si="1593"/>
        <v/>
      </c>
      <c r="CM16020" s="32" t="str">
        <f t="shared" si="1594"/>
        <v/>
      </c>
      <c r="CN16020" s="32" t="str">
        <f t="shared" si="1595"/>
        <v/>
      </c>
    </row>
    <row r="16021" spans="71:92" x14ac:dyDescent="0.3">
      <c r="BS16021" s="32" t="str">
        <f>IF(Kiadasi_kiseroiv!$K$2=BT16021,BV16021,"")</f>
        <v/>
      </c>
      <c r="BT16021" s="34" t="str">
        <f t="shared" si="1579"/>
        <v/>
      </c>
      <c r="BU16021" s="32" t="str">
        <f t="shared" si="1580"/>
        <v/>
      </c>
      <c r="BV16021" s="32" t="str">
        <f t="shared" si="1596"/>
        <v/>
      </c>
      <c r="BW16021" s="32" t="str">
        <f t="shared" si="1597"/>
        <v/>
      </c>
      <c r="BX16021" s="32" t="str">
        <f t="shared" si="1583"/>
        <v/>
      </c>
      <c r="BY16021" s="32" t="str">
        <f t="shared" si="1584"/>
        <v/>
      </c>
      <c r="BZ16021" s="32" t="str">
        <f t="shared" si="1598"/>
        <v/>
      </c>
      <c r="CA16021" s="32" t="str">
        <f t="shared" si="1599"/>
        <v/>
      </c>
      <c r="CB16021" s="33">
        <f>IF(COUNTIF($CD$7:CD16021,CD16021)=1,CD16021,CD16021+COUNTIF($CD$6:CD16020,CD16021))</f>
        <v>60649</v>
      </c>
      <c r="CC16021" s="34">
        <f t="shared" si="1587"/>
        <v>55153</v>
      </c>
      <c r="CD16021" s="32">
        <f t="shared" si="1588"/>
        <v>55153</v>
      </c>
      <c r="CE16021" s="32">
        <f t="shared" si="1589"/>
        <v>0</v>
      </c>
      <c r="CF16021" s="32">
        <f t="shared" si="1590"/>
        <v>0</v>
      </c>
      <c r="CG16021" s="32" t="str">
        <f t="shared" si="1591"/>
        <v/>
      </c>
      <c r="CH16021" s="32">
        <v>16</v>
      </c>
      <c r="CI16021" s="32" t="s">
        <v>9</v>
      </c>
      <c r="CJ16021" s="32" t="str">
        <f t="shared" si="1592"/>
        <v/>
      </c>
      <c r="CK16021" s="32" t="str">
        <f t="shared" si="1600"/>
        <v/>
      </c>
      <c r="CL16021" s="32" t="str">
        <f t="shared" si="1593"/>
        <v/>
      </c>
      <c r="CM16021" s="32" t="str">
        <f t="shared" si="1594"/>
        <v/>
      </c>
      <c r="CN16021" s="32" t="str">
        <f t="shared" si="1595"/>
        <v/>
      </c>
    </row>
    <row r="16022" spans="71:92" x14ac:dyDescent="0.3">
      <c r="BS16022" s="32" t="str">
        <f>IF(Kiadasi_kiseroiv!$K$2=BT16022,BV16022,"")</f>
        <v/>
      </c>
      <c r="BT16022" s="34" t="str">
        <f t="shared" si="1579"/>
        <v/>
      </c>
      <c r="BU16022" s="32" t="str">
        <f t="shared" si="1580"/>
        <v/>
      </c>
      <c r="BV16022" s="32" t="str">
        <f t="shared" si="1596"/>
        <v/>
      </c>
      <c r="BW16022" s="32" t="str">
        <f t="shared" si="1597"/>
        <v/>
      </c>
      <c r="BX16022" s="32" t="str">
        <f t="shared" si="1583"/>
        <v/>
      </c>
      <c r="BY16022" s="32" t="str">
        <f t="shared" si="1584"/>
        <v/>
      </c>
      <c r="BZ16022" s="32" t="str">
        <f t="shared" si="1598"/>
        <v/>
      </c>
      <c r="CA16022" s="32" t="str">
        <f t="shared" si="1599"/>
        <v/>
      </c>
      <c r="CB16022" s="33">
        <f>IF(COUNTIF($CD$7:CD16022,CD16022)=1,CD16022,CD16022+COUNTIF($CD$6:CD16021,CD16022))</f>
        <v>60650</v>
      </c>
      <c r="CC16022" s="34">
        <f t="shared" si="1587"/>
        <v>55153</v>
      </c>
      <c r="CD16022" s="32">
        <f t="shared" si="1588"/>
        <v>55153</v>
      </c>
      <c r="CE16022" s="32">
        <f t="shared" si="1589"/>
        <v>0</v>
      </c>
      <c r="CF16022" s="32">
        <f t="shared" si="1590"/>
        <v>0</v>
      </c>
      <c r="CG16022" s="32" t="str">
        <f t="shared" si="1591"/>
        <v/>
      </c>
      <c r="CH16022" s="32">
        <v>17</v>
      </c>
      <c r="CI16022" s="32" t="s">
        <v>9</v>
      </c>
      <c r="CJ16022" s="32" t="str">
        <f t="shared" si="1592"/>
        <v/>
      </c>
      <c r="CK16022" s="32" t="str">
        <f t="shared" si="1600"/>
        <v/>
      </c>
      <c r="CL16022" s="32" t="str">
        <f t="shared" si="1593"/>
        <v/>
      </c>
      <c r="CM16022" s="32" t="str">
        <f t="shared" si="1594"/>
        <v/>
      </c>
      <c r="CN16022" s="32" t="str">
        <f t="shared" si="1595"/>
        <v/>
      </c>
    </row>
    <row r="16023" spans="71:92" x14ac:dyDescent="0.3">
      <c r="BS16023" s="32" t="str">
        <f>IF(Kiadasi_kiseroiv!$K$2=BT16023,BV16023,"")</f>
        <v/>
      </c>
      <c r="BT16023" s="34" t="str">
        <f t="shared" si="1579"/>
        <v/>
      </c>
      <c r="BU16023" s="32" t="str">
        <f t="shared" si="1580"/>
        <v/>
      </c>
      <c r="BV16023" s="32" t="str">
        <f t="shared" si="1596"/>
        <v/>
      </c>
      <c r="BW16023" s="32" t="str">
        <f t="shared" si="1597"/>
        <v/>
      </c>
      <c r="BX16023" s="32" t="str">
        <f t="shared" si="1583"/>
        <v/>
      </c>
      <c r="BY16023" s="32" t="str">
        <f t="shared" si="1584"/>
        <v/>
      </c>
      <c r="BZ16023" s="32" t="str">
        <f t="shared" si="1598"/>
        <v/>
      </c>
      <c r="CA16023" s="32" t="str">
        <f t="shared" si="1599"/>
        <v/>
      </c>
      <c r="CB16023" s="33">
        <f>IF(COUNTIF($CD$7:CD16023,CD16023)=1,CD16023,CD16023+COUNTIF($CD$6:CD16022,CD16023))</f>
        <v>60651</v>
      </c>
      <c r="CC16023" s="34">
        <f t="shared" si="1587"/>
        <v>55153</v>
      </c>
      <c r="CD16023" s="32">
        <f t="shared" si="1588"/>
        <v>55153</v>
      </c>
      <c r="CE16023" s="32">
        <f t="shared" si="1589"/>
        <v>0</v>
      </c>
      <c r="CF16023" s="32">
        <f t="shared" si="1590"/>
        <v>0</v>
      </c>
      <c r="CG16023" s="32" t="str">
        <f t="shared" si="1591"/>
        <v/>
      </c>
      <c r="CH16023" s="32">
        <v>18</v>
      </c>
      <c r="CI16023" s="32" t="s">
        <v>9</v>
      </c>
      <c r="CJ16023" s="32" t="str">
        <f t="shared" si="1592"/>
        <v/>
      </c>
      <c r="CK16023" s="32" t="str">
        <f t="shared" si="1600"/>
        <v/>
      </c>
      <c r="CL16023" s="32" t="str">
        <f t="shared" si="1593"/>
        <v/>
      </c>
      <c r="CM16023" s="32" t="str">
        <f t="shared" si="1594"/>
        <v/>
      </c>
      <c r="CN16023" s="32" t="str">
        <f t="shared" si="1595"/>
        <v/>
      </c>
    </row>
    <row r="16024" spans="71:92" x14ac:dyDescent="0.3">
      <c r="BS16024" s="32" t="str">
        <f>IF(Kiadasi_kiseroiv!$K$2=BT16024,BV16024,"")</f>
        <v/>
      </c>
      <c r="BT16024" s="34" t="str">
        <f t="shared" si="1579"/>
        <v/>
      </c>
      <c r="BU16024" s="32" t="str">
        <f t="shared" si="1580"/>
        <v/>
      </c>
      <c r="BV16024" s="32" t="str">
        <f t="shared" si="1596"/>
        <v/>
      </c>
      <c r="BW16024" s="32" t="str">
        <f t="shared" si="1597"/>
        <v/>
      </c>
      <c r="BX16024" s="32" t="str">
        <f t="shared" si="1583"/>
        <v/>
      </c>
      <c r="BY16024" s="32" t="str">
        <f t="shared" si="1584"/>
        <v/>
      </c>
      <c r="BZ16024" s="32" t="str">
        <f t="shared" si="1598"/>
        <v/>
      </c>
      <c r="CA16024" s="32" t="str">
        <f t="shared" si="1599"/>
        <v/>
      </c>
      <c r="CB16024" s="33">
        <f>IF(COUNTIF($CD$7:CD16024,CD16024)=1,CD16024,CD16024+COUNTIF($CD$6:CD16023,CD16024))</f>
        <v>60652</v>
      </c>
      <c r="CC16024" s="34">
        <f t="shared" si="1587"/>
        <v>55153</v>
      </c>
      <c r="CD16024" s="32">
        <f t="shared" si="1588"/>
        <v>55153</v>
      </c>
      <c r="CE16024" s="32">
        <f t="shared" si="1589"/>
        <v>0</v>
      </c>
      <c r="CF16024" s="32">
        <f t="shared" si="1590"/>
        <v>0</v>
      </c>
      <c r="CG16024" s="32" t="str">
        <f t="shared" si="1591"/>
        <v/>
      </c>
      <c r="CH16024" s="32">
        <v>19</v>
      </c>
      <c r="CI16024" s="32" t="s">
        <v>9</v>
      </c>
      <c r="CJ16024" s="32" t="str">
        <f t="shared" si="1592"/>
        <v/>
      </c>
      <c r="CK16024" s="32" t="str">
        <f t="shared" si="1600"/>
        <v/>
      </c>
      <c r="CL16024" s="32" t="str">
        <f t="shared" si="1593"/>
        <v/>
      </c>
      <c r="CM16024" s="32" t="str">
        <f t="shared" si="1594"/>
        <v/>
      </c>
      <c r="CN16024" s="32" t="str">
        <f t="shared" si="1595"/>
        <v/>
      </c>
    </row>
    <row r="16025" spans="71:92" x14ac:dyDescent="0.3">
      <c r="BS16025" s="32" t="str">
        <f>IF(Kiadasi_kiseroiv!$K$2=BT16025,BV16025,"")</f>
        <v/>
      </c>
      <c r="BT16025" s="34" t="str">
        <f t="shared" si="1579"/>
        <v/>
      </c>
      <c r="BU16025" s="32" t="str">
        <f t="shared" si="1580"/>
        <v/>
      </c>
      <c r="BV16025" s="32" t="str">
        <f t="shared" si="1596"/>
        <v/>
      </c>
      <c r="BW16025" s="32" t="str">
        <f t="shared" si="1597"/>
        <v/>
      </c>
      <c r="BX16025" s="32" t="str">
        <f t="shared" si="1583"/>
        <v/>
      </c>
      <c r="BY16025" s="32" t="str">
        <f t="shared" si="1584"/>
        <v/>
      </c>
      <c r="BZ16025" s="32" t="str">
        <f t="shared" si="1598"/>
        <v/>
      </c>
      <c r="CA16025" s="32" t="str">
        <f t="shared" si="1599"/>
        <v/>
      </c>
      <c r="CB16025" s="33">
        <f>IF(COUNTIF($CD$7:CD16025,CD16025)=1,CD16025,CD16025+COUNTIF($CD$6:CD16024,CD16025))</f>
        <v>60653</v>
      </c>
      <c r="CC16025" s="34">
        <f t="shared" si="1587"/>
        <v>55153</v>
      </c>
      <c r="CD16025" s="32">
        <f t="shared" si="1588"/>
        <v>55153</v>
      </c>
      <c r="CE16025" s="32">
        <f t="shared" si="1589"/>
        <v>0</v>
      </c>
      <c r="CF16025" s="32">
        <f t="shared" si="1590"/>
        <v>0</v>
      </c>
      <c r="CG16025" s="32" t="str">
        <f t="shared" si="1591"/>
        <v/>
      </c>
      <c r="CH16025" s="32">
        <v>20</v>
      </c>
      <c r="CI16025" s="32" t="s">
        <v>9</v>
      </c>
      <c r="CJ16025" s="32" t="str">
        <f t="shared" si="1592"/>
        <v/>
      </c>
      <c r="CK16025" s="32" t="str">
        <f t="shared" si="1600"/>
        <v/>
      </c>
      <c r="CL16025" s="32" t="str">
        <f t="shared" si="1593"/>
        <v/>
      </c>
      <c r="CM16025" s="32" t="str">
        <f t="shared" si="1594"/>
        <v/>
      </c>
      <c r="CN16025" s="32" t="str">
        <f t="shared" si="1595"/>
        <v/>
      </c>
    </row>
    <row r="16026" spans="71:92" x14ac:dyDescent="0.3">
      <c r="BS16026" s="32" t="str">
        <f>IF(Kiadasi_kiseroiv!$K$2=BT16026,BV16026,"")</f>
        <v/>
      </c>
      <c r="BT16026" s="34" t="str">
        <f t="shared" si="1579"/>
        <v/>
      </c>
      <c r="BU16026" s="32" t="str">
        <f t="shared" si="1580"/>
        <v/>
      </c>
      <c r="BV16026" s="32" t="str">
        <f t="shared" si="1596"/>
        <v/>
      </c>
      <c r="BW16026" s="32" t="str">
        <f t="shared" si="1597"/>
        <v/>
      </c>
      <c r="BX16026" s="32" t="str">
        <f t="shared" si="1583"/>
        <v/>
      </c>
      <c r="BY16026" s="32" t="str">
        <f t="shared" si="1584"/>
        <v/>
      </c>
      <c r="BZ16026" s="32" t="str">
        <f t="shared" si="1598"/>
        <v/>
      </c>
      <c r="CA16026" s="32" t="str">
        <f t="shared" si="1599"/>
        <v/>
      </c>
      <c r="CB16026" s="33">
        <f>IF(COUNTIF($CD$7:CD16026,CD16026)=1,CD16026,CD16026+COUNTIF($CD$6:CD16025,CD16026))</f>
        <v>60654</v>
      </c>
      <c r="CC16026" s="34">
        <f t="shared" si="1587"/>
        <v>55153</v>
      </c>
      <c r="CD16026" s="32">
        <f t="shared" si="1588"/>
        <v>55153</v>
      </c>
      <c r="CE16026" s="32">
        <f t="shared" si="1589"/>
        <v>0</v>
      </c>
      <c r="CF16026" s="32">
        <f t="shared" si="1590"/>
        <v>0</v>
      </c>
      <c r="CG16026" s="32" t="str">
        <f t="shared" si="1591"/>
        <v/>
      </c>
      <c r="CH16026" s="32">
        <v>21</v>
      </c>
      <c r="CI16026" s="32" t="s">
        <v>9</v>
      </c>
      <c r="CJ16026" s="32" t="str">
        <f t="shared" si="1592"/>
        <v/>
      </c>
      <c r="CK16026" s="32" t="str">
        <f t="shared" si="1600"/>
        <v/>
      </c>
      <c r="CL16026" s="32" t="str">
        <f t="shared" si="1593"/>
        <v/>
      </c>
      <c r="CM16026" s="32" t="str">
        <f t="shared" si="1594"/>
        <v/>
      </c>
      <c r="CN16026" s="32" t="str">
        <f t="shared" si="1595"/>
        <v/>
      </c>
    </row>
    <row r="16027" spans="71:92" x14ac:dyDescent="0.3">
      <c r="BS16027" s="32" t="str">
        <f>IF(Kiadasi_kiseroiv!$K$2=BT16027,BV16027,"")</f>
        <v/>
      </c>
      <c r="BT16027" s="34" t="str">
        <f t="shared" si="1579"/>
        <v/>
      </c>
      <c r="BU16027" s="32" t="str">
        <f t="shared" si="1580"/>
        <v/>
      </c>
      <c r="BV16027" s="32" t="str">
        <f t="shared" si="1596"/>
        <v/>
      </c>
      <c r="BW16027" s="32" t="str">
        <f t="shared" si="1597"/>
        <v/>
      </c>
      <c r="BX16027" s="32" t="str">
        <f t="shared" si="1583"/>
        <v/>
      </c>
      <c r="BY16027" s="32" t="str">
        <f t="shared" si="1584"/>
        <v/>
      </c>
      <c r="BZ16027" s="32" t="str">
        <f t="shared" si="1598"/>
        <v/>
      </c>
      <c r="CA16027" s="32" t="str">
        <f t="shared" si="1599"/>
        <v/>
      </c>
      <c r="CB16027" s="33">
        <f>IF(COUNTIF($CD$7:CD16027,CD16027)=1,CD16027,CD16027+COUNTIF($CD$6:CD16026,CD16027))</f>
        <v>60655</v>
      </c>
      <c r="CC16027" s="34">
        <f t="shared" si="1587"/>
        <v>55153</v>
      </c>
      <c r="CD16027" s="32">
        <f t="shared" si="1588"/>
        <v>55153</v>
      </c>
      <c r="CE16027" s="32">
        <f t="shared" si="1589"/>
        <v>0</v>
      </c>
      <c r="CF16027" s="32">
        <f t="shared" si="1590"/>
        <v>0</v>
      </c>
      <c r="CG16027" s="32" t="str">
        <f t="shared" si="1591"/>
        <v/>
      </c>
      <c r="CH16027" s="32">
        <v>22</v>
      </c>
      <c r="CI16027" s="32" t="s">
        <v>9</v>
      </c>
      <c r="CJ16027" s="32" t="str">
        <f t="shared" si="1592"/>
        <v/>
      </c>
      <c r="CK16027" s="32" t="str">
        <f t="shared" si="1600"/>
        <v/>
      </c>
      <c r="CL16027" s="32" t="str">
        <f t="shared" si="1593"/>
        <v/>
      </c>
      <c r="CM16027" s="32" t="str">
        <f t="shared" si="1594"/>
        <v/>
      </c>
      <c r="CN16027" s="32" t="str">
        <f t="shared" si="1595"/>
        <v/>
      </c>
    </row>
    <row r="16028" spans="71:92" x14ac:dyDescent="0.3">
      <c r="BS16028" s="32" t="str">
        <f>IF(Kiadasi_kiseroiv!$K$2=BT16028,BV16028,"")</f>
        <v/>
      </c>
      <c r="BT16028" s="34" t="str">
        <f t="shared" si="1579"/>
        <v/>
      </c>
      <c r="BU16028" s="32" t="str">
        <f t="shared" si="1580"/>
        <v/>
      </c>
      <c r="BV16028" s="32" t="str">
        <f t="shared" si="1596"/>
        <v/>
      </c>
      <c r="BW16028" s="32" t="str">
        <f t="shared" si="1597"/>
        <v/>
      </c>
      <c r="BX16028" s="32" t="str">
        <f t="shared" si="1583"/>
        <v/>
      </c>
      <c r="BY16028" s="32" t="str">
        <f t="shared" si="1584"/>
        <v/>
      </c>
      <c r="BZ16028" s="32" t="str">
        <f t="shared" si="1598"/>
        <v/>
      </c>
      <c r="CA16028" s="32" t="str">
        <f t="shared" si="1599"/>
        <v/>
      </c>
      <c r="CB16028" s="33">
        <f>IF(COUNTIF($CD$7:CD16028,CD16028)=1,CD16028,CD16028+COUNTIF($CD$6:CD16027,CD16028))</f>
        <v>60656</v>
      </c>
      <c r="CC16028" s="34">
        <f t="shared" si="1587"/>
        <v>55153</v>
      </c>
      <c r="CD16028" s="32">
        <f t="shared" si="1588"/>
        <v>55153</v>
      </c>
      <c r="CE16028" s="32">
        <f t="shared" si="1589"/>
        <v>0</v>
      </c>
      <c r="CF16028" s="32">
        <f t="shared" si="1590"/>
        <v>0</v>
      </c>
      <c r="CG16028" s="32" t="str">
        <f t="shared" si="1591"/>
        <v/>
      </c>
      <c r="CH16028" s="32">
        <v>23</v>
      </c>
      <c r="CI16028" s="32" t="s">
        <v>9</v>
      </c>
      <c r="CJ16028" s="32" t="str">
        <f t="shared" si="1592"/>
        <v/>
      </c>
      <c r="CK16028" s="32" t="str">
        <f t="shared" si="1600"/>
        <v/>
      </c>
      <c r="CL16028" s="32" t="str">
        <f t="shared" si="1593"/>
        <v/>
      </c>
      <c r="CM16028" s="32" t="str">
        <f t="shared" si="1594"/>
        <v/>
      </c>
      <c r="CN16028" s="32" t="str">
        <f t="shared" si="1595"/>
        <v/>
      </c>
    </row>
    <row r="16029" spans="71:92" x14ac:dyDescent="0.3">
      <c r="BS16029" s="32" t="str">
        <f>IF(Kiadasi_kiseroiv!$K$2=BT16029,BV16029,"")</f>
        <v/>
      </c>
      <c r="BT16029" s="34" t="str">
        <f t="shared" si="1579"/>
        <v/>
      </c>
      <c r="BU16029" s="32" t="str">
        <f t="shared" si="1580"/>
        <v/>
      </c>
      <c r="BV16029" s="32" t="str">
        <f t="shared" si="1596"/>
        <v/>
      </c>
      <c r="BW16029" s="32" t="str">
        <f t="shared" si="1597"/>
        <v/>
      </c>
      <c r="BX16029" s="32" t="str">
        <f t="shared" si="1583"/>
        <v/>
      </c>
      <c r="BY16029" s="32" t="str">
        <f t="shared" si="1584"/>
        <v/>
      </c>
      <c r="BZ16029" s="32" t="str">
        <f t="shared" si="1598"/>
        <v/>
      </c>
      <c r="CA16029" s="32" t="str">
        <f t="shared" si="1599"/>
        <v/>
      </c>
      <c r="CB16029" s="33">
        <f>IF(COUNTIF($CD$7:CD16029,CD16029)=1,CD16029,CD16029+COUNTIF($CD$6:CD16028,CD16029))</f>
        <v>60657</v>
      </c>
      <c r="CC16029" s="34">
        <f t="shared" si="1587"/>
        <v>55153</v>
      </c>
      <c r="CD16029" s="32">
        <f t="shared" si="1588"/>
        <v>55153</v>
      </c>
      <c r="CE16029" s="32">
        <f t="shared" si="1589"/>
        <v>0</v>
      </c>
      <c r="CF16029" s="32">
        <f t="shared" si="1590"/>
        <v>0</v>
      </c>
      <c r="CG16029" s="32" t="str">
        <f t="shared" si="1591"/>
        <v/>
      </c>
      <c r="CH16029" s="32">
        <v>24</v>
      </c>
      <c r="CI16029" s="32" t="s">
        <v>9</v>
      </c>
      <c r="CJ16029" s="32" t="str">
        <f t="shared" si="1592"/>
        <v/>
      </c>
      <c r="CK16029" s="32" t="str">
        <f t="shared" si="1600"/>
        <v/>
      </c>
      <c r="CL16029" s="32" t="str">
        <f t="shared" si="1593"/>
        <v/>
      </c>
      <c r="CM16029" s="32" t="str">
        <f t="shared" si="1594"/>
        <v/>
      </c>
      <c r="CN16029" s="32" t="str">
        <f t="shared" si="1595"/>
        <v/>
      </c>
    </row>
    <row r="16030" spans="71:92" x14ac:dyDescent="0.3">
      <c r="BS16030" s="32" t="str">
        <f>IF(Kiadasi_kiseroiv!$K$2=BT16030,BV16030,"")</f>
        <v/>
      </c>
      <c r="BT16030" s="34" t="str">
        <f t="shared" si="1579"/>
        <v/>
      </c>
      <c r="BU16030" s="32" t="str">
        <f t="shared" si="1580"/>
        <v/>
      </c>
      <c r="BV16030" s="32" t="str">
        <f t="shared" si="1596"/>
        <v/>
      </c>
      <c r="BW16030" s="32" t="str">
        <f t="shared" si="1597"/>
        <v/>
      </c>
      <c r="BX16030" s="32" t="str">
        <f t="shared" si="1583"/>
        <v/>
      </c>
      <c r="BY16030" s="32" t="str">
        <f t="shared" si="1584"/>
        <v/>
      </c>
      <c r="BZ16030" s="32" t="str">
        <f t="shared" si="1598"/>
        <v/>
      </c>
      <c r="CA16030" s="32" t="str">
        <f t="shared" si="1599"/>
        <v/>
      </c>
      <c r="CB16030" s="33">
        <f>IF(COUNTIF($CD$7:CD16030,CD16030)=1,CD16030,CD16030+COUNTIF($CD$6:CD16029,CD16030))</f>
        <v>60658</v>
      </c>
      <c r="CC16030" s="34">
        <f t="shared" si="1587"/>
        <v>55153</v>
      </c>
      <c r="CD16030" s="32">
        <f t="shared" si="1588"/>
        <v>55153</v>
      </c>
      <c r="CE16030" s="32">
        <f t="shared" si="1589"/>
        <v>0</v>
      </c>
      <c r="CF16030" s="32">
        <f t="shared" si="1590"/>
        <v>0</v>
      </c>
      <c r="CG16030" s="32" t="str">
        <f t="shared" si="1591"/>
        <v/>
      </c>
      <c r="CH16030" s="32">
        <v>25</v>
      </c>
      <c r="CI16030" s="32" t="s">
        <v>9</v>
      </c>
      <c r="CJ16030" s="32" t="str">
        <f t="shared" si="1592"/>
        <v/>
      </c>
      <c r="CK16030" s="32" t="str">
        <f t="shared" si="1600"/>
        <v/>
      </c>
      <c r="CL16030" s="32" t="str">
        <f t="shared" si="1593"/>
        <v/>
      </c>
      <c r="CM16030" s="32" t="str">
        <f t="shared" si="1594"/>
        <v/>
      </c>
      <c r="CN16030" s="32" t="str">
        <f t="shared" si="1595"/>
        <v/>
      </c>
    </row>
    <row r="16031" spans="71:92" x14ac:dyDescent="0.3">
      <c r="BS16031" s="32" t="str">
        <f>IF(Kiadasi_kiseroiv!$K$2=BT16031,BV16031,"")</f>
        <v/>
      </c>
      <c r="BT16031" s="34" t="str">
        <f t="shared" si="1579"/>
        <v/>
      </c>
      <c r="BU16031" s="32" t="str">
        <f t="shared" si="1580"/>
        <v/>
      </c>
      <c r="BV16031" s="32" t="str">
        <f t="shared" si="1596"/>
        <v/>
      </c>
      <c r="BW16031" s="32" t="str">
        <f t="shared" si="1597"/>
        <v/>
      </c>
      <c r="BX16031" s="32" t="str">
        <f t="shared" si="1583"/>
        <v/>
      </c>
      <c r="BY16031" s="32" t="str">
        <f t="shared" si="1584"/>
        <v/>
      </c>
      <c r="BZ16031" s="32" t="str">
        <f t="shared" si="1598"/>
        <v/>
      </c>
      <c r="CA16031" s="32" t="str">
        <f t="shared" si="1599"/>
        <v/>
      </c>
      <c r="CB16031" s="33">
        <f>IF(COUNTIF($CD$7:CD16031,CD16031)=1,CD16031,CD16031+COUNTIF($CD$6:CD16030,CD16031))</f>
        <v>60659</v>
      </c>
      <c r="CC16031" s="34">
        <f t="shared" si="1587"/>
        <v>55153</v>
      </c>
      <c r="CD16031" s="32">
        <f t="shared" si="1588"/>
        <v>55153</v>
      </c>
      <c r="CE16031" s="32">
        <f t="shared" si="1589"/>
        <v>0</v>
      </c>
      <c r="CF16031" s="32">
        <f t="shared" si="1590"/>
        <v>0</v>
      </c>
      <c r="CG16031" s="32" t="str">
        <f t="shared" si="1591"/>
        <v/>
      </c>
      <c r="CH16031" s="32">
        <v>26</v>
      </c>
      <c r="CI16031" s="32" t="s">
        <v>9</v>
      </c>
      <c r="CJ16031" s="32" t="str">
        <f t="shared" si="1592"/>
        <v/>
      </c>
      <c r="CK16031" s="32" t="str">
        <f t="shared" si="1600"/>
        <v/>
      </c>
      <c r="CL16031" s="32" t="str">
        <f t="shared" si="1593"/>
        <v/>
      </c>
      <c r="CM16031" s="32" t="str">
        <f t="shared" si="1594"/>
        <v/>
      </c>
      <c r="CN16031" s="32" t="str">
        <f t="shared" si="1595"/>
        <v/>
      </c>
    </row>
    <row r="16032" spans="71:92" x14ac:dyDescent="0.3">
      <c r="BS16032" s="32" t="str">
        <f>IF(Kiadasi_kiseroiv!$K$2=BT16032,BV16032,"")</f>
        <v/>
      </c>
      <c r="BT16032" s="34" t="str">
        <f t="shared" si="1579"/>
        <v/>
      </c>
      <c r="BU16032" s="32" t="str">
        <f t="shared" si="1580"/>
        <v/>
      </c>
      <c r="BV16032" s="32" t="str">
        <f t="shared" si="1596"/>
        <v/>
      </c>
      <c r="BW16032" s="32" t="str">
        <f t="shared" si="1597"/>
        <v/>
      </c>
      <c r="BX16032" s="32" t="str">
        <f t="shared" si="1583"/>
        <v/>
      </c>
      <c r="BY16032" s="32" t="str">
        <f t="shared" si="1584"/>
        <v/>
      </c>
      <c r="BZ16032" s="32" t="str">
        <f t="shared" si="1598"/>
        <v/>
      </c>
      <c r="CA16032" s="32" t="str">
        <f t="shared" si="1599"/>
        <v/>
      </c>
      <c r="CB16032" s="33">
        <f>IF(COUNTIF($CD$7:CD16032,CD16032)=1,CD16032,CD16032+COUNTIF($CD$6:CD16031,CD16032))</f>
        <v>60660</v>
      </c>
      <c r="CC16032" s="34">
        <f t="shared" si="1587"/>
        <v>55153</v>
      </c>
      <c r="CD16032" s="32">
        <f t="shared" si="1588"/>
        <v>55153</v>
      </c>
      <c r="CE16032" s="32">
        <f t="shared" si="1589"/>
        <v>0</v>
      </c>
      <c r="CF16032" s="32">
        <f t="shared" si="1590"/>
        <v>0</v>
      </c>
      <c r="CG16032" s="32" t="str">
        <f t="shared" si="1591"/>
        <v/>
      </c>
      <c r="CH16032" s="32">
        <v>27</v>
      </c>
      <c r="CI16032" s="32" t="s">
        <v>9</v>
      </c>
      <c r="CJ16032" s="32" t="str">
        <f t="shared" si="1592"/>
        <v/>
      </c>
      <c r="CK16032" s="32" t="str">
        <f t="shared" si="1600"/>
        <v/>
      </c>
      <c r="CL16032" s="32" t="str">
        <f t="shared" si="1593"/>
        <v/>
      </c>
      <c r="CM16032" s="32" t="str">
        <f t="shared" si="1594"/>
        <v/>
      </c>
      <c r="CN16032" s="32" t="str">
        <f t="shared" si="1595"/>
        <v/>
      </c>
    </row>
    <row r="16033" spans="71:92" x14ac:dyDescent="0.3">
      <c r="BS16033" s="32" t="str">
        <f>IF(Kiadasi_kiseroiv!$K$2=BT16033,BV16033,"")</f>
        <v/>
      </c>
      <c r="BT16033" s="34" t="str">
        <f t="shared" si="1579"/>
        <v/>
      </c>
      <c r="BU16033" s="32" t="str">
        <f t="shared" si="1580"/>
        <v/>
      </c>
      <c r="BV16033" s="32" t="str">
        <f t="shared" si="1596"/>
        <v/>
      </c>
      <c r="BW16033" s="32" t="str">
        <f t="shared" si="1597"/>
        <v/>
      </c>
      <c r="BX16033" s="32" t="str">
        <f t="shared" si="1583"/>
        <v/>
      </c>
      <c r="BY16033" s="32" t="str">
        <f t="shared" si="1584"/>
        <v/>
      </c>
      <c r="BZ16033" s="32" t="str">
        <f t="shared" si="1598"/>
        <v/>
      </c>
      <c r="CA16033" s="32" t="str">
        <f t="shared" si="1599"/>
        <v/>
      </c>
      <c r="CB16033" s="33">
        <f>IF(COUNTIF($CD$7:CD16033,CD16033)=1,CD16033,CD16033+COUNTIF($CD$6:CD16032,CD16033))</f>
        <v>60661</v>
      </c>
      <c r="CC16033" s="34">
        <f t="shared" si="1587"/>
        <v>55153</v>
      </c>
      <c r="CD16033" s="32">
        <f t="shared" si="1588"/>
        <v>55153</v>
      </c>
      <c r="CE16033" s="32">
        <f t="shared" si="1589"/>
        <v>0</v>
      </c>
      <c r="CF16033" s="32">
        <f t="shared" si="1590"/>
        <v>0</v>
      </c>
      <c r="CG16033" s="32" t="str">
        <f t="shared" si="1591"/>
        <v/>
      </c>
      <c r="CH16033" s="32">
        <v>28</v>
      </c>
      <c r="CI16033" s="32" t="s">
        <v>9</v>
      </c>
      <c r="CJ16033" s="32" t="str">
        <f t="shared" si="1592"/>
        <v/>
      </c>
      <c r="CK16033" s="32" t="str">
        <f t="shared" si="1600"/>
        <v/>
      </c>
      <c r="CL16033" s="32" t="str">
        <f t="shared" si="1593"/>
        <v/>
      </c>
      <c r="CM16033" s="32" t="str">
        <f t="shared" si="1594"/>
        <v/>
      </c>
      <c r="CN16033" s="32" t="str">
        <f t="shared" si="1595"/>
        <v/>
      </c>
    </row>
    <row r="16034" spans="71:92" x14ac:dyDescent="0.3">
      <c r="BS16034" s="32" t="str">
        <f>IF(Kiadasi_kiseroiv!$K$2=BT16034,BV16034,"")</f>
        <v/>
      </c>
      <c r="BT16034" s="34" t="str">
        <f t="shared" si="1579"/>
        <v/>
      </c>
      <c r="BU16034" s="32" t="str">
        <f t="shared" si="1580"/>
        <v/>
      </c>
      <c r="BV16034" s="32" t="str">
        <f t="shared" si="1596"/>
        <v/>
      </c>
      <c r="BW16034" s="32" t="str">
        <f t="shared" si="1597"/>
        <v/>
      </c>
      <c r="BX16034" s="32" t="str">
        <f t="shared" si="1583"/>
        <v/>
      </c>
      <c r="BY16034" s="32" t="str">
        <f t="shared" si="1584"/>
        <v/>
      </c>
      <c r="BZ16034" s="32" t="str">
        <f t="shared" si="1598"/>
        <v/>
      </c>
      <c r="CA16034" s="32" t="str">
        <f t="shared" si="1599"/>
        <v/>
      </c>
      <c r="CB16034" s="33">
        <f>IF(COUNTIF($CD$7:CD16034,CD16034)=1,CD16034,CD16034+COUNTIF($CD$6:CD16033,CD16034))</f>
        <v>60662</v>
      </c>
      <c r="CC16034" s="34">
        <f t="shared" si="1587"/>
        <v>55153</v>
      </c>
      <c r="CD16034" s="32">
        <f t="shared" si="1588"/>
        <v>55153</v>
      </c>
      <c r="CE16034" s="32">
        <f t="shared" si="1589"/>
        <v>0</v>
      </c>
      <c r="CF16034" s="32">
        <f t="shared" si="1590"/>
        <v>0</v>
      </c>
      <c r="CG16034" s="32" t="str">
        <f t="shared" si="1591"/>
        <v/>
      </c>
      <c r="CH16034" s="32">
        <v>29</v>
      </c>
      <c r="CI16034" s="32" t="s">
        <v>9</v>
      </c>
      <c r="CJ16034" s="32" t="str">
        <f t="shared" si="1592"/>
        <v/>
      </c>
      <c r="CK16034" s="32" t="str">
        <f t="shared" si="1600"/>
        <v/>
      </c>
      <c r="CL16034" s="32" t="str">
        <f t="shared" si="1593"/>
        <v/>
      </c>
      <c r="CM16034" s="32" t="str">
        <f t="shared" si="1594"/>
        <v/>
      </c>
      <c r="CN16034" s="32" t="str">
        <f t="shared" si="1595"/>
        <v/>
      </c>
    </row>
    <row r="16035" spans="71:92" x14ac:dyDescent="0.3">
      <c r="BS16035" s="32" t="str">
        <f>IF(Kiadasi_kiseroiv!$K$2=BT16035,BV16035,"")</f>
        <v/>
      </c>
      <c r="BT16035" s="34" t="str">
        <f t="shared" si="1579"/>
        <v/>
      </c>
      <c r="BU16035" s="32" t="str">
        <f t="shared" si="1580"/>
        <v/>
      </c>
      <c r="BV16035" s="32" t="str">
        <f t="shared" si="1596"/>
        <v/>
      </c>
      <c r="BW16035" s="32" t="str">
        <f t="shared" si="1597"/>
        <v/>
      </c>
      <c r="BX16035" s="32" t="str">
        <f t="shared" si="1583"/>
        <v/>
      </c>
      <c r="BY16035" s="32" t="str">
        <f t="shared" si="1584"/>
        <v/>
      </c>
      <c r="BZ16035" s="32" t="str">
        <f t="shared" si="1598"/>
        <v/>
      </c>
      <c r="CA16035" s="32" t="str">
        <f t="shared" si="1599"/>
        <v/>
      </c>
      <c r="CB16035" s="33">
        <f>IF(COUNTIF($CD$7:CD16035,CD16035)=1,CD16035,CD16035+COUNTIF($CD$6:CD16034,CD16035))</f>
        <v>60663</v>
      </c>
      <c r="CC16035" s="34">
        <f t="shared" si="1587"/>
        <v>55153</v>
      </c>
      <c r="CD16035" s="32">
        <f t="shared" si="1588"/>
        <v>55153</v>
      </c>
      <c r="CE16035" s="32">
        <f t="shared" si="1589"/>
        <v>0</v>
      </c>
      <c r="CF16035" s="32">
        <f t="shared" si="1590"/>
        <v>0</v>
      </c>
      <c r="CG16035" s="32" t="str">
        <f t="shared" si="1591"/>
        <v/>
      </c>
      <c r="CH16035" s="32">
        <v>30</v>
      </c>
      <c r="CI16035" s="32" t="s">
        <v>9</v>
      </c>
      <c r="CJ16035" s="32" t="str">
        <f t="shared" si="1592"/>
        <v/>
      </c>
      <c r="CK16035" s="32" t="str">
        <f t="shared" si="1600"/>
        <v/>
      </c>
      <c r="CL16035" s="32" t="str">
        <f t="shared" si="1593"/>
        <v/>
      </c>
      <c r="CM16035" s="32" t="str">
        <f t="shared" si="1594"/>
        <v/>
      </c>
      <c r="CN16035" s="32" t="str">
        <f t="shared" si="1595"/>
        <v/>
      </c>
    </row>
    <row r="16036" spans="71:92" x14ac:dyDescent="0.3">
      <c r="BS16036" s="32" t="str">
        <f>IF(Kiadasi_kiseroiv!$K$2=BT16036,BV16036,"")</f>
        <v/>
      </c>
      <c r="BT16036" s="34" t="str">
        <f t="shared" si="1579"/>
        <v/>
      </c>
      <c r="BU16036" s="32" t="str">
        <f t="shared" si="1580"/>
        <v/>
      </c>
      <c r="BV16036" s="32" t="str">
        <f t="shared" si="1596"/>
        <v/>
      </c>
      <c r="BW16036" s="32" t="str">
        <f t="shared" si="1597"/>
        <v/>
      </c>
      <c r="BX16036" s="32" t="str">
        <f t="shared" si="1583"/>
        <v/>
      </c>
      <c r="BY16036" s="32" t="str">
        <f t="shared" si="1584"/>
        <v/>
      </c>
      <c r="BZ16036" s="32" t="str">
        <f t="shared" si="1598"/>
        <v/>
      </c>
      <c r="CA16036" s="32" t="str">
        <f t="shared" si="1599"/>
        <v/>
      </c>
      <c r="CB16036" s="33">
        <f>IF(COUNTIF($CD$7:CD16036,CD16036)=1,CD16036,CD16036+COUNTIF($CD$6:CD16035,CD16036))</f>
        <v>60664</v>
      </c>
      <c r="CC16036" s="34">
        <f t="shared" si="1587"/>
        <v>55153</v>
      </c>
      <c r="CD16036" s="32">
        <f t="shared" si="1588"/>
        <v>55153</v>
      </c>
      <c r="CE16036" s="32">
        <f t="shared" si="1589"/>
        <v>0</v>
      </c>
      <c r="CF16036" s="32">
        <f t="shared" si="1590"/>
        <v>0</v>
      </c>
      <c r="CG16036" s="32" t="str">
        <f t="shared" si="1591"/>
        <v/>
      </c>
      <c r="CH16036" s="32">
        <v>31</v>
      </c>
      <c r="CI16036" s="32" t="s">
        <v>9</v>
      </c>
      <c r="CJ16036" s="32" t="str">
        <f t="shared" si="1592"/>
        <v/>
      </c>
      <c r="CK16036" s="32" t="str">
        <f t="shared" si="1600"/>
        <v/>
      </c>
      <c r="CL16036" s="32" t="str">
        <f t="shared" si="1593"/>
        <v/>
      </c>
      <c r="CM16036" s="32" t="str">
        <f t="shared" si="1594"/>
        <v/>
      </c>
      <c r="CN16036" s="32" t="str">
        <f t="shared" si="1595"/>
        <v/>
      </c>
    </row>
    <row r="16037" spans="71:92" x14ac:dyDescent="0.3">
      <c r="BS16037" s="32" t="str">
        <f>IF(Kiadasi_kiseroiv!$K$2=BT16037,BV16037,"")</f>
        <v/>
      </c>
      <c r="BT16037" s="34" t="str">
        <f t="shared" si="1579"/>
        <v/>
      </c>
      <c r="BU16037" s="32" t="str">
        <f t="shared" si="1580"/>
        <v/>
      </c>
      <c r="BV16037" s="32" t="str">
        <f t="shared" si="1596"/>
        <v/>
      </c>
      <c r="BW16037" s="32" t="str">
        <f t="shared" si="1597"/>
        <v/>
      </c>
      <c r="BX16037" s="32" t="str">
        <f t="shared" si="1583"/>
        <v/>
      </c>
      <c r="BY16037" s="32" t="str">
        <f t="shared" si="1584"/>
        <v/>
      </c>
      <c r="BZ16037" s="32" t="str">
        <f t="shared" si="1598"/>
        <v/>
      </c>
      <c r="CA16037" s="32" t="str">
        <f t="shared" si="1599"/>
        <v/>
      </c>
      <c r="CB16037" s="33">
        <f>IF(COUNTIF($CD$7:CD16037,CD16037)=1,CD16037,CD16037+COUNTIF($CD$6:CD16036,CD16037))</f>
        <v>60665</v>
      </c>
      <c r="CC16037" s="34">
        <f t="shared" si="1587"/>
        <v>55153</v>
      </c>
      <c r="CD16037" s="32">
        <f t="shared" si="1588"/>
        <v>55153</v>
      </c>
      <c r="CE16037" s="32">
        <f t="shared" si="1589"/>
        <v>0</v>
      </c>
      <c r="CF16037" s="32">
        <f t="shared" si="1590"/>
        <v>0</v>
      </c>
      <c r="CG16037" s="32" t="str">
        <f t="shared" si="1591"/>
        <v/>
      </c>
      <c r="CH16037" s="32">
        <v>32</v>
      </c>
      <c r="CI16037" s="32" t="s">
        <v>9</v>
      </c>
      <c r="CJ16037" s="32" t="str">
        <f t="shared" si="1592"/>
        <v/>
      </c>
      <c r="CK16037" s="32" t="str">
        <f t="shared" si="1600"/>
        <v/>
      </c>
      <c r="CL16037" s="32" t="str">
        <f t="shared" si="1593"/>
        <v/>
      </c>
      <c r="CM16037" s="32" t="str">
        <f t="shared" si="1594"/>
        <v/>
      </c>
      <c r="CN16037" s="32" t="str">
        <f t="shared" si="1595"/>
        <v/>
      </c>
    </row>
    <row r="16038" spans="71:92" x14ac:dyDescent="0.3">
      <c r="BS16038" s="32" t="str">
        <f>IF(Kiadasi_kiseroiv!$K$2=BT16038,BV16038,"")</f>
        <v/>
      </c>
      <c r="BT16038" s="34" t="str">
        <f t="shared" si="1579"/>
        <v/>
      </c>
      <c r="BU16038" s="32" t="str">
        <f t="shared" si="1580"/>
        <v/>
      </c>
      <c r="BV16038" s="32" t="str">
        <f t="shared" si="1596"/>
        <v/>
      </c>
      <c r="BW16038" s="32" t="str">
        <f t="shared" si="1597"/>
        <v/>
      </c>
      <c r="BX16038" s="32" t="str">
        <f t="shared" si="1583"/>
        <v/>
      </c>
      <c r="BY16038" s="32" t="str">
        <f t="shared" si="1584"/>
        <v/>
      </c>
      <c r="BZ16038" s="32" t="str">
        <f t="shared" si="1598"/>
        <v/>
      </c>
      <c r="CA16038" s="32" t="str">
        <f t="shared" si="1599"/>
        <v/>
      </c>
      <c r="CB16038" s="33">
        <f>IF(COUNTIF($CD$7:CD16038,CD16038)=1,CD16038,CD16038+COUNTIF($CD$6:CD16037,CD16038))</f>
        <v>60666</v>
      </c>
      <c r="CC16038" s="34">
        <f t="shared" si="1587"/>
        <v>55153</v>
      </c>
      <c r="CD16038" s="32">
        <f t="shared" si="1588"/>
        <v>55153</v>
      </c>
      <c r="CE16038" s="32">
        <f t="shared" si="1589"/>
        <v>0</v>
      </c>
      <c r="CF16038" s="32">
        <f t="shared" si="1590"/>
        <v>0</v>
      </c>
      <c r="CG16038" s="32" t="str">
        <f t="shared" si="1591"/>
        <v/>
      </c>
      <c r="CH16038" s="32">
        <v>33</v>
      </c>
      <c r="CI16038" s="32" t="s">
        <v>9</v>
      </c>
      <c r="CJ16038" s="32" t="str">
        <f t="shared" si="1592"/>
        <v/>
      </c>
      <c r="CK16038" s="32" t="str">
        <f t="shared" si="1600"/>
        <v/>
      </c>
      <c r="CL16038" s="32" t="str">
        <f t="shared" si="1593"/>
        <v/>
      </c>
      <c r="CM16038" s="32" t="str">
        <f t="shared" si="1594"/>
        <v/>
      </c>
      <c r="CN16038" s="32" t="str">
        <f t="shared" si="1595"/>
        <v/>
      </c>
    </row>
    <row r="16039" spans="71:92" x14ac:dyDescent="0.3">
      <c r="BS16039" s="32" t="str">
        <f>IF(Kiadasi_kiseroiv!$K$2=BT16039,BV16039,"")</f>
        <v/>
      </c>
      <c r="BT16039" s="34" t="str">
        <f t="shared" si="1579"/>
        <v/>
      </c>
      <c r="BU16039" s="32" t="str">
        <f t="shared" si="1580"/>
        <v/>
      </c>
      <c r="BV16039" s="32" t="str">
        <f t="shared" si="1596"/>
        <v/>
      </c>
      <c r="BW16039" s="32" t="str">
        <f t="shared" si="1597"/>
        <v/>
      </c>
      <c r="BX16039" s="32" t="str">
        <f t="shared" si="1583"/>
        <v/>
      </c>
      <c r="BY16039" s="32" t="str">
        <f t="shared" si="1584"/>
        <v/>
      </c>
      <c r="BZ16039" s="32" t="str">
        <f t="shared" si="1598"/>
        <v/>
      </c>
      <c r="CA16039" s="32" t="str">
        <f t="shared" si="1599"/>
        <v/>
      </c>
      <c r="CB16039" s="33">
        <f>IF(COUNTIF($CD$7:CD16039,CD16039)=1,CD16039,CD16039+COUNTIF($CD$6:CD16038,CD16039))</f>
        <v>60667</v>
      </c>
      <c r="CC16039" s="34">
        <f t="shared" si="1587"/>
        <v>55153</v>
      </c>
      <c r="CD16039" s="32">
        <f t="shared" si="1588"/>
        <v>55153</v>
      </c>
      <c r="CE16039" s="32">
        <f t="shared" si="1589"/>
        <v>0</v>
      </c>
      <c r="CF16039" s="32">
        <f t="shared" si="1590"/>
        <v>0</v>
      </c>
      <c r="CG16039" s="32" t="str">
        <f t="shared" si="1591"/>
        <v/>
      </c>
      <c r="CH16039" s="32">
        <v>34</v>
      </c>
      <c r="CI16039" s="32" t="s">
        <v>9</v>
      </c>
      <c r="CJ16039" s="32" t="str">
        <f t="shared" si="1592"/>
        <v/>
      </c>
      <c r="CK16039" s="32" t="str">
        <f t="shared" si="1600"/>
        <v/>
      </c>
      <c r="CL16039" s="32" t="str">
        <f t="shared" si="1593"/>
        <v/>
      </c>
      <c r="CM16039" s="32" t="str">
        <f t="shared" si="1594"/>
        <v/>
      </c>
      <c r="CN16039" s="32" t="str">
        <f t="shared" si="1595"/>
        <v/>
      </c>
    </row>
    <row r="16040" spans="71:92" x14ac:dyDescent="0.3">
      <c r="BS16040" s="32" t="str">
        <f>IF(Kiadasi_kiseroiv!$K$2=BT16040,BV16040,"")</f>
        <v/>
      </c>
      <c r="BT16040" s="34" t="str">
        <f t="shared" si="1579"/>
        <v/>
      </c>
      <c r="BU16040" s="32" t="str">
        <f t="shared" si="1580"/>
        <v/>
      </c>
      <c r="BV16040" s="32" t="str">
        <f t="shared" si="1596"/>
        <v/>
      </c>
      <c r="BW16040" s="32" t="str">
        <f t="shared" si="1597"/>
        <v/>
      </c>
      <c r="BX16040" s="32" t="str">
        <f t="shared" si="1583"/>
        <v/>
      </c>
      <c r="BY16040" s="32" t="str">
        <f t="shared" si="1584"/>
        <v/>
      </c>
      <c r="BZ16040" s="32" t="str">
        <f t="shared" si="1598"/>
        <v/>
      </c>
      <c r="CA16040" s="32" t="str">
        <f t="shared" si="1599"/>
        <v/>
      </c>
      <c r="CB16040" s="33">
        <f>IF(COUNTIF($CD$7:CD16040,CD16040)=1,CD16040,CD16040+COUNTIF($CD$6:CD16039,CD16040))</f>
        <v>60668</v>
      </c>
      <c r="CC16040" s="34">
        <f t="shared" si="1587"/>
        <v>55153</v>
      </c>
      <c r="CD16040" s="32">
        <f t="shared" si="1588"/>
        <v>55153</v>
      </c>
      <c r="CE16040" s="32">
        <f t="shared" si="1589"/>
        <v>0</v>
      </c>
      <c r="CF16040" s="32">
        <f t="shared" si="1590"/>
        <v>0</v>
      </c>
      <c r="CG16040" s="32" t="str">
        <f t="shared" si="1591"/>
        <v/>
      </c>
      <c r="CH16040" s="32">
        <v>35</v>
      </c>
      <c r="CI16040" s="32" t="s">
        <v>9</v>
      </c>
      <c r="CJ16040" s="32" t="str">
        <f t="shared" si="1592"/>
        <v/>
      </c>
      <c r="CK16040" s="32" t="str">
        <f t="shared" si="1600"/>
        <v/>
      </c>
      <c r="CL16040" s="32" t="str">
        <f t="shared" si="1593"/>
        <v/>
      </c>
      <c r="CM16040" s="32" t="str">
        <f t="shared" si="1594"/>
        <v/>
      </c>
      <c r="CN16040" s="32" t="str">
        <f t="shared" si="1595"/>
        <v/>
      </c>
    </row>
    <row r="16041" spans="71:92" x14ac:dyDescent="0.3">
      <c r="BS16041" s="32" t="str">
        <f>IF(Kiadasi_kiseroiv!$K$2=BT16041,BV16041,"")</f>
        <v/>
      </c>
      <c r="BT16041" s="34" t="str">
        <f t="shared" si="1579"/>
        <v/>
      </c>
      <c r="BU16041" s="32" t="str">
        <f t="shared" si="1580"/>
        <v/>
      </c>
      <c r="BV16041" s="32" t="str">
        <f t="shared" si="1596"/>
        <v/>
      </c>
      <c r="BW16041" s="32" t="str">
        <f t="shared" si="1597"/>
        <v/>
      </c>
      <c r="BX16041" s="32" t="str">
        <f t="shared" si="1583"/>
        <v/>
      </c>
      <c r="BY16041" s="32" t="str">
        <f t="shared" si="1584"/>
        <v/>
      </c>
      <c r="BZ16041" s="32" t="str">
        <f t="shared" si="1598"/>
        <v/>
      </c>
      <c r="CA16041" s="32" t="str">
        <f t="shared" si="1599"/>
        <v/>
      </c>
      <c r="CB16041" s="33">
        <f>IF(COUNTIF($CD$7:CD16041,CD16041)=1,CD16041,CD16041+COUNTIF($CD$6:CD16040,CD16041))</f>
        <v>60669</v>
      </c>
      <c r="CC16041" s="34">
        <f t="shared" si="1587"/>
        <v>55153</v>
      </c>
      <c r="CD16041" s="32">
        <f t="shared" si="1588"/>
        <v>55153</v>
      </c>
      <c r="CE16041" s="32">
        <f t="shared" si="1589"/>
        <v>0</v>
      </c>
      <c r="CF16041" s="32">
        <f t="shared" si="1590"/>
        <v>0</v>
      </c>
      <c r="CG16041" s="32" t="str">
        <f t="shared" si="1591"/>
        <v/>
      </c>
      <c r="CH16041" s="32">
        <v>36</v>
      </c>
      <c r="CI16041" s="32" t="s">
        <v>9</v>
      </c>
      <c r="CJ16041" s="32" t="str">
        <f t="shared" si="1592"/>
        <v/>
      </c>
      <c r="CK16041" s="32" t="str">
        <f t="shared" si="1600"/>
        <v/>
      </c>
      <c r="CL16041" s="32" t="str">
        <f t="shared" si="1593"/>
        <v/>
      </c>
      <c r="CM16041" s="32" t="str">
        <f t="shared" si="1594"/>
        <v/>
      </c>
      <c r="CN16041" s="32" t="str">
        <f t="shared" si="1595"/>
        <v/>
      </c>
    </row>
    <row r="16042" spans="71:92" x14ac:dyDescent="0.3">
      <c r="BS16042" s="32" t="str">
        <f>IF(Kiadasi_kiseroiv!$K$2=BT16042,BV16042,"")</f>
        <v/>
      </c>
      <c r="BT16042" s="34" t="str">
        <f t="shared" si="1579"/>
        <v/>
      </c>
      <c r="BU16042" s="32" t="str">
        <f t="shared" si="1580"/>
        <v/>
      </c>
      <c r="BV16042" s="32" t="str">
        <f t="shared" si="1596"/>
        <v/>
      </c>
      <c r="BW16042" s="32" t="str">
        <f t="shared" si="1597"/>
        <v/>
      </c>
      <c r="BX16042" s="32" t="str">
        <f t="shared" si="1583"/>
        <v/>
      </c>
      <c r="BY16042" s="32" t="str">
        <f t="shared" si="1584"/>
        <v/>
      </c>
      <c r="BZ16042" s="32" t="str">
        <f t="shared" si="1598"/>
        <v/>
      </c>
      <c r="CA16042" s="32" t="str">
        <f t="shared" si="1599"/>
        <v/>
      </c>
      <c r="CB16042" s="33">
        <f>IF(COUNTIF($CD$7:CD16042,CD16042)=1,CD16042,CD16042+COUNTIF($CD$6:CD16041,CD16042))</f>
        <v>60670</v>
      </c>
      <c r="CC16042" s="34">
        <f t="shared" si="1587"/>
        <v>55153</v>
      </c>
      <c r="CD16042" s="32">
        <f t="shared" si="1588"/>
        <v>55153</v>
      </c>
      <c r="CE16042" s="32">
        <f t="shared" si="1589"/>
        <v>0</v>
      </c>
      <c r="CF16042" s="32">
        <f t="shared" si="1590"/>
        <v>0</v>
      </c>
      <c r="CG16042" s="32" t="str">
        <f t="shared" si="1591"/>
        <v/>
      </c>
      <c r="CH16042" s="32">
        <v>37</v>
      </c>
      <c r="CI16042" s="32" t="s">
        <v>9</v>
      </c>
      <c r="CJ16042" s="32" t="str">
        <f t="shared" si="1592"/>
        <v/>
      </c>
      <c r="CK16042" s="32" t="str">
        <f t="shared" si="1600"/>
        <v/>
      </c>
      <c r="CL16042" s="32" t="str">
        <f t="shared" si="1593"/>
        <v/>
      </c>
      <c r="CM16042" s="32" t="str">
        <f t="shared" si="1594"/>
        <v/>
      </c>
      <c r="CN16042" s="32" t="str">
        <f t="shared" si="1595"/>
        <v/>
      </c>
    </row>
    <row r="16043" spans="71:92" x14ac:dyDescent="0.3">
      <c r="BS16043" s="32" t="str">
        <f>IF(Kiadasi_kiseroiv!$K$2=BT16043,BV16043,"")</f>
        <v/>
      </c>
      <c r="BT16043" s="34" t="str">
        <f t="shared" si="1579"/>
        <v/>
      </c>
      <c r="BU16043" s="32" t="str">
        <f t="shared" si="1580"/>
        <v/>
      </c>
      <c r="BV16043" s="32" t="str">
        <f t="shared" si="1596"/>
        <v/>
      </c>
      <c r="BW16043" s="32" t="str">
        <f t="shared" si="1597"/>
        <v/>
      </c>
      <c r="BX16043" s="32" t="str">
        <f t="shared" si="1583"/>
        <v/>
      </c>
      <c r="BY16043" s="32" t="str">
        <f t="shared" si="1584"/>
        <v/>
      </c>
      <c r="BZ16043" s="32" t="str">
        <f t="shared" si="1598"/>
        <v/>
      </c>
      <c r="CA16043" s="32" t="str">
        <f t="shared" si="1599"/>
        <v/>
      </c>
      <c r="CB16043" s="33">
        <f>IF(COUNTIF($CD$7:CD16043,CD16043)=1,CD16043,CD16043+COUNTIF($CD$6:CD16042,CD16043))</f>
        <v>60671</v>
      </c>
      <c r="CC16043" s="34">
        <f t="shared" si="1587"/>
        <v>55153</v>
      </c>
      <c r="CD16043" s="32">
        <f t="shared" si="1588"/>
        <v>55153</v>
      </c>
      <c r="CE16043" s="32">
        <f t="shared" si="1589"/>
        <v>0</v>
      </c>
      <c r="CF16043" s="32">
        <f t="shared" si="1590"/>
        <v>0</v>
      </c>
      <c r="CG16043" s="32" t="str">
        <f t="shared" si="1591"/>
        <v/>
      </c>
      <c r="CH16043" s="32">
        <v>38</v>
      </c>
      <c r="CI16043" s="32" t="s">
        <v>9</v>
      </c>
      <c r="CJ16043" s="32" t="str">
        <f t="shared" si="1592"/>
        <v/>
      </c>
      <c r="CK16043" s="32" t="str">
        <f t="shared" si="1600"/>
        <v/>
      </c>
      <c r="CL16043" s="32" t="str">
        <f t="shared" si="1593"/>
        <v/>
      </c>
      <c r="CM16043" s="32" t="str">
        <f t="shared" si="1594"/>
        <v/>
      </c>
      <c r="CN16043" s="32" t="str">
        <f t="shared" si="1595"/>
        <v/>
      </c>
    </row>
    <row r="16044" spans="71:92" x14ac:dyDescent="0.3">
      <c r="BS16044" s="32" t="str">
        <f>IF(Kiadasi_kiseroiv!$K$2=BT16044,BV16044,"")</f>
        <v/>
      </c>
      <c r="BT16044" s="34" t="str">
        <f t="shared" si="1579"/>
        <v/>
      </c>
      <c r="BU16044" s="32" t="str">
        <f t="shared" si="1580"/>
        <v/>
      </c>
      <c r="BV16044" s="32" t="str">
        <f t="shared" si="1596"/>
        <v/>
      </c>
      <c r="BW16044" s="32" t="str">
        <f t="shared" si="1597"/>
        <v/>
      </c>
      <c r="BX16044" s="32" t="str">
        <f t="shared" si="1583"/>
        <v/>
      </c>
      <c r="BY16044" s="32" t="str">
        <f t="shared" si="1584"/>
        <v/>
      </c>
      <c r="BZ16044" s="32" t="str">
        <f t="shared" si="1598"/>
        <v/>
      </c>
      <c r="CA16044" s="32" t="str">
        <f t="shared" si="1599"/>
        <v/>
      </c>
      <c r="CB16044" s="33">
        <f>IF(COUNTIF($CD$7:CD16044,CD16044)=1,CD16044,CD16044+COUNTIF($CD$6:CD16043,CD16044))</f>
        <v>60672</v>
      </c>
      <c r="CC16044" s="34">
        <f t="shared" si="1587"/>
        <v>55153</v>
      </c>
      <c r="CD16044" s="32">
        <f t="shared" si="1588"/>
        <v>55153</v>
      </c>
      <c r="CE16044" s="32">
        <f t="shared" si="1589"/>
        <v>0</v>
      </c>
      <c r="CF16044" s="32">
        <f t="shared" si="1590"/>
        <v>0</v>
      </c>
      <c r="CG16044" s="32" t="str">
        <f t="shared" si="1591"/>
        <v/>
      </c>
      <c r="CH16044" s="32">
        <v>39</v>
      </c>
      <c r="CI16044" s="32" t="s">
        <v>9</v>
      </c>
      <c r="CJ16044" s="32" t="str">
        <f t="shared" si="1592"/>
        <v/>
      </c>
      <c r="CK16044" s="32" t="str">
        <f t="shared" si="1600"/>
        <v/>
      </c>
      <c r="CL16044" s="32" t="str">
        <f t="shared" si="1593"/>
        <v/>
      </c>
      <c r="CM16044" s="32" t="str">
        <f t="shared" si="1594"/>
        <v/>
      </c>
      <c r="CN16044" s="32" t="str">
        <f t="shared" si="1595"/>
        <v/>
      </c>
    </row>
    <row r="16045" spans="71:92" x14ac:dyDescent="0.3">
      <c r="BS16045" s="32" t="str">
        <f>IF(Kiadasi_kiseroiv!$K$2=BT16045,BV16045,"")</f>
        <v/>
      </c>
      <c r="BT16045" s="34" t="str">
        <f t="shared" si="1579"/>
        <v/>
      </c>
      <c r="BU16045" s="32" t="str">
        <f t="shared" si="1580"/>
        <v/>
      </c>
      <c r="BV16045" s="32" t="str">
        <f t="shared" si="1596"/>
        <v/>
      </c>
      <c r="BW16045" s="32" t="str">
        <f t="shared" si="1597"/>
        <v/>
      </c>
      <c r="BX16045" s="32" t="str">
        <f t="shared" si="1583"/>
        <v/>
      </c>
      <c r="BY16045" s="32" t="str">
        <f t="shared" si="1584"/>
        <v/>
      </c>
      <c r="BZ16045" s="32" t="str">
        <f t="shared" si="1598"/>
        <v/>
      </c>
      <c r="CA16045" s="32" t="str">
        <f t="shared" si="1599"/>
        <v/>
      </c>
      <c r="CB16045" s="33">
        <f>IF(COUNTIF($CD$7:CD16045,CD16045)=1,CD16045,CD16045+COUNTIF($CD$6:CD16044,CD16045))</f>
        <v>60673</v>
      </c>
      <c r="CC16045" s="34">
        <f t="shared" si="1587"/>
        <v>55153</v>
      </c>
      <c r="CD16045" s="32">
        <f t="shared" si="1588"/>
        <v>55153</v>
      </c>
      <c r="CE16045" s="32">
        <f t="shared" si="1589"/>
        <v>0</v>
      </c>
      <c r="CF16045" s="32">
        <f t="shared" si="1590"/>
        <v>0</v>
      </c>
      <c r="CG16045" s="32" t="str">
        <f t="shared" si="1591"/>
        <v/>
      </c>
      <c r="CH16045" s="32">
        <v>40</v>
      </c>
      <c r="CI16045" s="32" t="s">
        <v>9</v>
      </c>
      <c r="CJ16045" s="32" t="str">
        <f t="shared" si="1592"/>
        <v/>
      </c>
      <c r="CK16045" s="32" t="str">
        <f t="shared" si="1600"/>
        <v/>
      </c>
      <c r="CL16045" s="32" t="str">
        <f t="shared" si="1593"/>
        <v/>
      </c>
      <c r="CM16045" s="32" t="str">
        <f t="shared" si="1594"/>
        <v/>
      </c>
      <c r="CN16045" s="32" t="str">
        <f t="shared" si="1595"/>
        <v/>
      </c>
    </row>
    <row r="16046" spans="71:92" x14ac:dyDescent="0.3">
      <c r="BS16046" s="32" t="str">
        <f>IF(Kiadasi_kiseroiv!$K$2=BT16046,BV16046,"")</f>
        <v/>
      </c>
      <c r="BT16046" s="34" t="str">
        <f t="shared" si="1579"/>
        <v/>
      </c>
      <c r="BU16046" s="32" t="str">
        <f t="shared" si="1580"/>
        <v/>
      </c>
      <c r="BV16046" s="32" t="str">
        <f t="shared" si="1596"/>
        <v/>
      </c>
      <c r="BW16046" s="32" t="str">
        <f t="shared" si="1597"/>
        <v/>
      </c>
      <c r="BX16046" s="32" t="str">
        <f t="shared" si="1583"/>
        <v/>
      </c>
      <c r="BY16046" s="32" t="str">
        <f t="shared" si="1584"/>
        <v/>
      </c>
      <c r="BZ16046" s="32" t="str">
        <f t="shared" si="1598"/>
        <v/>
      </c>
      <c r="CA16046" s="32" t="str">
        <f t="shared" si="1599"/>
        <v/>
      </c>
      <c r="CB16046" s="33">
        <f>IF(COUNTIF($CD$7:CD16046,CD16046)=1,CD16046,CD16046+COUNTIF($CD$6:CD16045,CD16046))</f>
        <v>60674</v>
      </c>
      <c r="CC16046" s="34">
        <f t="shared" si="1587"/>
        <v>55153</v>
      </c>
      <c r="CD16046" s="32">
        <f t="shared" si="1588"/>
        <v>55153</v>
      </c>
      <c r="CE16046" s="32">
        <f t="shared" si="1589"/>
        <v>0</v>
      </c>
      <c r="CF16046" s="32">
        <f t="shared" si="1590"/>
        <v>0</v>
      </c>
      <c r="CG16046" s="32" t="str">
        <f t="shared" si="1591"/>
        <v/>
      </c>
      <c r="CH16046" s="32">
        <v>41</v>
      </c>
      <c r="CI16046" s="32" t="s">
        <v>9</v>
      </c>
      <c r="CJ16046" s="32" t="str">
        <f t="shared" si="1592"/>
        <v/>
      </c>
      <c r="CK16046" s="32" t="str">
        <f t="shared" si="1600"/>
        <v/>
      </c>
      <c r="CL16046" s="32" t="str">
        <f t="shared" si="1593"/>
        <v/>
      </c>
      <c r="CM16046" s="32" t="str">
        <f t="shared" si="1594"/>
        <v/>
      </c>
      <c r="CN16046" s="32" t="str">
        <f t="shared" si="1595"/>
        <v/>
      </c>
    </row>
    <row r="16047" spans="71:92" x14ac:dyDescent="0.3">
      <c r="BS16047" s="32" t="str">
        <f>IF(Kiadasi_kiseroiv!$K$2=BT16047,BV16047,"")</f>
        <v/>
      </c>
      <c r="BT16047" s="34" t="str">
        <f t="shared" si="1579"/>
        <v/>
      </c>
      <c r="BU16047" s="32" t="str">
        <f t="shared" si="1580"/>
        <v/>
      </c>
      <c r="BV16047" s="32" t="str">
        <f t="shared" si="1596"/>
        <v/>
      </c>
      <c r="BW16047" s="32" t="str">
        <f t="shared" si="1597"/>
        <v/>
      </c>
      <c r="BX16047" s="32" t="str">
        <f t="shared" si="1583"/>
        <v/>
      </c>
      <c r="BY16047" s="32" t="str">
        <f t="shared" si="1584"/>
        <v/>
      </c>
      <c r="BZ16047" s="32" t="str">
        <f t="shared" si="1598"/>
        <v/>
      </c>
      <c r="CA16047" s="32" t="str">
        <f t="shared" si="1599"/>
        <v/>
      </c>
      <c r="CB16047" s="33">
        <f>IF(COUNTIF($CD$7:CD16047,CD16047)=1,CD16047,CD16047+COUNTIF($CD$6:CD16046,CD16047))</f>
        <v>60675</v>
      </c>
      <c r="CC16047" s="34">
        <f t="shared" si="1587"/>
        <v>55153</v>
      </c>
      <c r="CD16047" s="32">
        <f t="shared" si="1588"/>
        <v>55153</v>
      </c>
      <c r="CE16047" s="32">
        <f t="shared" si="1589"/>
        <v>0</v>
      </c>
      <c r="CF16047" s="32">
        <f t="shared" si="1590"/>
        <v>0</v>
      </c>
      <c r="CG16047" s="32" t="str">
        <f t="shared" si="1591"/>
        <v/>
      </c>
      <c r="CH16047" s="32">
        <v>42</v>
      </c>
      <c r="CI16047" s="32" t="s">
        <v>9</v>
      </c>
      <c r="CJ16047" s="32" t="str">
        <f t="shared" si="1592"/>
        <v/>
      </c>
      <c r="CK16047" s="32" t="str">
        <f t="shared" si="1600"/>
        <v/>
      </c>
      <c r="CL16047" s="32" t="str">
        <f t="shared" si="1593"/>
        <v/>
      </c>
      <c r="CM16047" s="32" t="str">
        <f t="shared" si="1594"/>
        <v/>
      </c>
      <c r="CN16047" s="32" t="str">
        <f t="shared" si="1595"/>
        <v/>
      </c>
    </row>
    <row r="16048" spans="71:92" x14ac:dyDescent="0.3">
      <c r="BS16048" s="32" t="str">
        <f>IF(Kiadasi_kiseroiv!$K$2=BT16048,BV16048,"")</f>
        <v/>
      </c>
      <c r="BT16048" s="34" t="str">
        <f t="shared" si="1579"/>
        <v/>
      </c>
      <c r="BU16048" s="32" t="str">
        <f t="shared" si="1580"/>
        <v/>
      </c>
      <c r="BV16048" s="32" t="str">
        <f t="shared" si="1596"/>
        <v/>
      </c>
      <c r="BW16048" s="32" t="str">
        <f t="shared" si="1597"/>
        <v/>
      </c>
      <c r="BX16048" s="32" t="str">
        <f t="shared" si="1583"/>
        <v/>
      </c>
      <c r="BY16048" s="32" t="str">
        <f t="shared" si="1584"/>
        <v/>
      </c>
      <c r="BZ16048" s="32" t="str">
        <f t="shared" si="1598"/>
        <v/>
      </c>
      <c r="CA16048" s="32" t="str">
        <f t="shared" si="1599"/>
        <v/>
      </c>
      <c r="CB16048" s="33">
        <f>IF(COUNTIF($CD$7:CD16048,CD16048)=1,CD16048,CD16048+COUNTIF($CD$6:CD16047,CD16048))</f>
        <v>60676</v>
      </c>
      <c r="CC16048" s="34">
        <f t="shared" si="1587"/>
        <v>55153</v>
      </c>
      <c r="CD16048" s="32">
        <f t="shared" si="1588"/>
        <v>55153</v>
      </c>
      <c r="CE16048" s="32">
        <f t="shared" si="1589"/>
        <v>0</v>
      </c>
      <c r="CF16048" s="32">
        <f t="shared" si="1590"/>
        <v>0</v>
      </c>
      <c r="CG16048" s="32" t="str">
        <f t="shared" si="1591"/>
        <v/>
      </c>
      <c r="CH16048" s="32">
        <v>43</v>
      </c>
      <c r="CI16048" s="32" t="s">
        <v>9</v>
      </c>
      <c r="CJ16048" s="32" t="str">
        <f t="shared" si="1592"/>
        <v/>
      </c>
      <c r="CK16048" s="32" t="str">
        <f t="shared" si="1600"/>
        <v/>
      </c>
      <c r="CL16048" s="32" t="str">
        <f t="shared" si="1593"/>
        <v/>
      </c>
      <c r="CM16048" s="32" t="str">
        <f t="shared" si="1594"/>
        <v/>
      </c>
      <c r="CN16048" s="32" t="str">
        <f t="shared" si="1595"/>
        <v/>
      </c>
    </row>
    <row r="16049" spans="71:92" x14ac:dyDescent="0.3">
      <c r="BS16049" s="32" t="str">
        <f>IF(Kiadasi_kiseroiv!$K$2=BT16049,BV16049,"")</f>
        <v/>
      </c>
      <c r="BT16049" s="34" t="str">
        <f t="shared" si="1579"/>
        <v/>
      </c>
      <c r="BU16049" s="32" t="str">
        <f t="shared" si="1580"/>
        <v/>
      </c>
      <c r="BV16049" s="32" t="str">
        <f t="shared" si="1596"/>
        <v/>
      </c>
      <c r="BW16049" s="32" t="str">
        <f t="shared" si="1597"/>
        <v/>
      </c>
      <c r="BX16049" s="32" t="str">
        <f t="shared" si="1583"/>
        <v/>
      </c>
      <c r="BY16049" s="32" t="str">
        <f t="shared" si="1584"/>
        <v/>
      </c>
      <c r="BZ16049" s="32" t="str">
        <f t="shared" si="1598"/>
        <v/>
      </c>
      <c r="CA16049" s="32" t="str">
        <f t="shared" si="1599"/>
        <v/>
      </c>
      <c r="CB16049" s="33">
        <f>IF(COUNTIF($CD$7:CD16049,CD16049)=1,CD16049,CD16049+COUNTIF($CD$6:CD16048,CD16049))</f>
        <v>60677</v>
      </c>
      <c r="CC16049" s="34">
        <f t="shared" si="1587"/>
        <v>55153</v>
      </c>
      <c r="CD16049" s="32">
        <f t="shared" si="1588"/>
        <v>55153</v>
      </c>
      <c r="CE16049" s="32">
        <f t="shared" si="1589"/>
        <v>0</v>
      </c>
      <c r="CF16049" s="32">
        <f t="shared" si="1590"/>
        <v>0</v>
      </c>
      <c r="CG16049" s="32" t="str">
        <f t="shared" si="1591"/>
        <v/>
      </c>
      <c r="CH16049" s="32">
        <v>44</v>
      </c>
      <c r="CI16049" s="32" t="s">
        <v>9</v>
      </c>
      <c r="CJ16049" s="32" t="str">
        <f t="shared" si="1592"/>
        <v/>
      </c>
      <c r="CK16049" s="32" t="str">
        <f t="shared" si="1600"/>
        <v/>
      </c>
      <c r="CL16049" s="32" t="str">
        <f t="shared" si="1593"/>
        <v/>
      </c>
      <c r="CM16049" s="32" t="str">
        <f t="shared" si="1594"/>
        <v/>
      </c>
      <c r="CN16049" s="32" t="str">
        <f t="shared" si="1595"/>
        <v/>
      </c>
    </row>
    <row r="16050" spans="71:92" x14ac:dyDescent="0.3">
      <c r="BS16050" s="32" t="str">
        <f>IF(Kiadasi_kiseroiv!$K$2=BT16050,BV16050,"")</f>
        <v/>
      </c>
      <c r="BT16050" s="34" t="str">
        <f t="shared" si="1579"/>
        <v/>
      </c>
      <c r="BU16050" s="32" t="str">
        <f t="shared" si="1580"/>
        <v/>
      </c>
      <c r="BV16050" s="32" t="str">
        <f t="shared" si="1596"/>
        <v/>
      </c>
      <c r="BW16050" s="32" t="str">
        <f t="shared" si="1597"/>
        <v/>
      </c>
      <c r="BX16050" s="32" t="str">
        <f t="shared" si="1583"/>
        <v/>
      </c>
      <c r="BY16050" s="32" t="str">
        <f t="shared" si="1584"/>
        <v/>
      </c>
      <c r="BZ16050" s="32" t="str">
        <f t="shared" si="1598"/>
        <v/>
      </c>
      <c r="CA16050" s="32" t="str">
        <f t="shared" si="1599"/>
        <v/>
      </c>
      <c r="CB16050" s="33">
        <f>IF(COUNTIF($CD$7:CD16050,CD16050)=1,CD16050,CD16050+COUNTIF($CD$6:CD16049,CD16050))</f>
        <v>60678</v>
      </c>
      <c r="CC16050" s="34">
        <f t="shared" si="1587"/>
        <v>55153</v>
      </c>
      <c r="CD16050" s="32">
        <f t="shared" si="1588"/>
        <v>55153</v>
      </c>
      <c r="CE16050" s="32">
        <f t="shared" si="1589"/>
        <v>0</v>
      </c>
      <c r="CF16050" s="32">
        <f t="shared" si="1590"/>
        <v>0</v>
      </c>
      <c r="CG16050" s="32" t="str">
        <f t="shared" si="1591"/>
        <v/>
      </c>
      <c r="CH16050" s="32">
        <v>45</v>
      </c>
      <c r="CI16050" s="32" t="s">
        <v>9</v>
      </c>
      <c r="CJ16050" s="32" t="str">
        <f t="shared" si="1592"/>
        <v/>
      </c>
      <c r="CK16050" s="32" t="str">
        <f t="shared" si="1600"/>
        <v/>
      </c>
      <c r="CL16050" s="32" t="str">
        <f t="shared" si="1593"/>
        <v/>
      </c>
      <c r="CM16050" s="32" t="str">
        <f t="shared" si="1594"/>
        <v/>
      </c>
      <c r="CN16050" s="32" t="str">
        <f t="shared" si="1595"/>
        <v/>
      </c>
    </row>
    <row r="16051" spans="71:92" x14ac:dyDescent="0.3">
      <c r="BS16051" s="32" t="str">
        <f>IF(Kiadasi_kiseroiv!$K$2=BT16051,BV16051,"")</f>
        <v/>
      </c>
      <c r="BT16051" s="34" t="str">
        <f t="shared" si="1579"/>
        <v/>
      </c>
      <c r="BU16051" s="32" t="str">
        <f t="shared" si="1580"/>
        <v/>
      </c>
      <c r="BV16051" s="32" t="str">
        <f t="shared" si="1596"/>
        <v/>
      </c>
      <c r="BW16051" s="32" t="str">
        <f t="shared" si="1597"/>
        <v/>
      </c>
      <c r="BX16051" s="32" t="str">
        <f t="shared" si="1583"/>
        <v/>
      </c>
      <c r="BY16051" s="32" t="str">
        <f t="shared" si="1584"/>
        <v/>
      </c>
      <c r="BZ16051" s="32" t="str">
        <f t="shared" si="1598"/>
        <v/>
      </c>
      <c r="CA16051" s="32" t="str">
        <f t="shared" si="1599"/>
        <v/>
      </c>
      <c r="CB16051" s="33">
        <f>IF(COUNTIF($CD$7:CD16051,CD16051)=1,CD16051,CD16051+COUNTIF($CD$6:CD16050,CD16051))</f>
        <v>60679</v>
      </c>
      <c r="CC16051" s="34">
        <f t="shared" si="1587"/>
        <v>55153</v>
      </c>
      <c r="CD16051" s="32">
        <f t="shared" si="1588"/>
        <v>55153</v>
      </c>
      <c r="CE16051" s="32">
        <f t="shared" si="1589"/>
        <v>0</v>
      </c>
      <c r="CF16051" s="32">
        <f t="shared" si="1590"/>
        <v>0</v>
      </c>
      <c r="CG16051" s="32" t="str">
        <f t="shared" si="1591"/>
        <v/>
      </c>
      <c r="CH16051" s="32">
        <v>46</v>
      </c>
      <c r="CI16051" s="32" t="s">
        <v>9</v>
      </c>
      <c r="CJ16051" s="32" t="str">
        <f t="shared" si="1592"/>
        <v/>
      </c>
      <c r="CK16051" s="32" t="str">
        <f t="shared" si="1600"/>
        <v/>
      </c>
      <c r="CL16051" s="32" t="str">
        <f t="shared" si="1593"/>
        <v/>
      </c>
      <c r="CM16051" s="32" t="str">
        <f t="shared" si="1594"/>
        <v/>
      </c>
      <c r="CN16051" s="32" t="str">
        <f t="shared" si="1595"/>
        <v/>
      </c>
    </row>
    <row r="16052" spans="71:92" x14ac:dyDescent="0.3">
      <c r="BS16052" s="32" t="str">
        <f>IF(Kiadasi_kiseroiv!$K$2=BT16052,BV16052,"")</f>
        <v/>
      </c>
      <c r="BT16052" s="34" t="str">
        <f t="shared" si="1579"/>
        <v/>
      </c>
      <c r="BU16052" s="32" t="str">
        <f t="shared" si="1580"/>
        <v/>
      </c>
      <c r="BV16052" s="32" t="str">
        <f t="shared" si="1596"/>
        <v/>
      </c>
      <c r="BW16052" s="32" t="str">
        <f t="shared" si="1597"/>
        <v/>
      </c>
      <c r="BX16052" s="32" t="str">
        <f t="shared" si="1583"/>
        <v/>
      </c>
      <c r="BY16052" s="32" t="str">
        <f t="shared" si="1584"/>
        <v/>
      </c>
      <c r="BZ16052" s="32" t="str">
        <f t="shared" si="1598"/>
        <v/>
      </c>
      <c r="CA16052" s="32" t="str">
        <f t="shared" si="1599"/>
        <v/>
      </c>
      <c r="CB16052" s="33">
        <f>IF(COUNTIF($CD$7:CD16052,CD16052)=1,CD16052,CD16052+COUNTIF($CD$6:CD16051,CD16052))</f>
        <v>60680</v>
      </c>
      <c r="CC16052" s="34">
        <f t="shared" si="1587"/>
        <v>55153</v>
      </c>
      <c r="CD16052" s="32">
        <f t="shared" si="1588"/>
        <v>55153</v>
      </c>
      <c r="CE16052" s="32">
        <f t="shared" si="1589"/>
        <v>0</v>
      </c>
      <c r="CF16052" s="32">
        <f t="shared" si="1590"/>
        <v>0</v>
      </c>
      <c r="CG16052" s="32" t="str">
        <f t="shared" si="1591"/>
        <v/>
      </c>
      <c r="CH16052" s="32">
        <v>47</v>
      </c>
      <c r="CI16052" s="32" t="s">
        <v>9</v>
      </c>
      <c r="CJ16052" s="32" t="str">
        <f t="shared" si="1592"/>
        <v/>
      </c>
      <c r="CK16052" s="32" t="str">
        <f t="shared" si="1600"/>
        <v/>
      </c>
      <c r="CL16052" s="32" t="str">
        <f t="shared" si="1593"/>
        <v/>
      </c>
      <c r="CM16052" s="32" t="str">
        <f t="shared" si="1594"/>
        <v/>
      </c>
      <c r="CN16052" s="32" t="str">
        <f t="shared" si="1595"/>
        <v/>
      </c>
    </row>
    <row r="16053" spans="71:92" x14ac:dyDescent="0.3">
      <c r="BS16053" s="32" t="str">
        <f>IF(Kiadasi_kiseroiv!$K$2=BT16053,BV16053,"")</f>
        <v/>
      </c>
      <c r="BT16053" s="34" t="str">
        <f t="shared" si="1579"/>
        <v/>
      </c>
      <c r="BU16053" s="32" t="str">
        <f t="shared" si="1580"/>
        <v/>
      </c>
      <c r="BV16053" s="32" t="str">
        <f t="shared" si="1596"/>
        <v/>
      </c>
      <c r="BW16053" s="32" t="str">
        <f t="shared" si="1597"/>
        <v/>
      </c>
      <c r="BX16053" s="32" t="str">
        <f t="shared" si="1583"/>
        <v/>
      </c>
      <c r="BY16053" s="32" t="str">
        <f t="shared" si="1584"/>
        <v/>
      </c>
      <c r="BZ16053" s="32" t="str">
        <f t="shared" si="1598"/>
        <v/>
      </c>
      <c r="CA16053" s="32" t="str">
        <f t="shared" si="1599"/>
        <v/>
      </c>
      <c r="CB16053" s="33">
        <f>IF(COUNTIF($CD$7:CD16053,CD16053)=1,CD16053,CD16053+COUNTIF($CD$6:CD16052,CD16053))</f>
        <v>60681</v>
      </c>
      <c r="CC16053" s="34">
        <f t="shared" si="1587"/>
        <v>55153</v>
      </c>
      <c r="CD16053" s="32">
        <f t="shared" si="1588"/>
        <v>55153</v>
      </c>
      <c r="CE16053" s="32">
        <f t="shared" si="1589"/>
        <v>0</v>
      </c>
      <c r="CF16053" s="32">
        <f t="shared" si="1590"/>
        <v>0</v>
      </c>
      <c r="CG16053" s="32" t="str">
        <f t="shared" si="1591"/>
        <v/>
      </c>
      <c r="CH16053" s="32">
        <v>48</v>
      </c>
      <c r="CI16053" s="32" t="s">
        <v>9</v>
      </c>
      <c r="CJ16053" s="32" t="str">
        <f t="shared" si="1592"/>
        <v/>
      </c>
      <c r="CK16053" s="32" t="str">
        <f t="shared" si="1600"/>
        <v/>
      </c>
      <c r="CL16053" s="32" t="str">
        <f t="shared" si="1593"/>
        <v/>
      </c>
      <c r="CM16053" s="32" t="str">
        <f t="shared" si="1594"/>
        <v/>
      </c>
      <c r="CN16053" s="32" t="str">
        <f t="shared" si="1595"/>
        <v/>
      </c>
    </row>
    <row r="16054" spans="71:92" x14ac:dyDescent="0.3">
      <c r="BS16054" s="32" t="str">
        <f>IF(Kiadasi_kiseroiv!$K$2=BT16054,BV16054,"")</f>
        <v/>
      </c>
      <c r="BT16054" s="34" t="str">
        <f t="shared" si="1579"/>
        <v/>
      </c>
      <c r="BU16054" s="32" t="str">
        <f t="shared" si="1580"/>
        <v/>
      </c>
      <c r="BV16054" s="32" t="str">
        <f t="shared" si="1596"/>
        <v/>
      </c>
      <c r="BW16054" s="32" t="str">
        <f t="shared" si="1597"/>
        <v/>
      </c>
      <c r="BX16054" s="32" t="str">
        <f t="shared" si="1583"/>
        <v/>
      </c>
      <c r="BY16054" s="32" t="str">
        <f t="shared" si="1584"/>
        <v/>
      </c>
      <c r="BZ16054" s="32" t="str">
        <f t="shared" si="1598"/>
        <v/>
      </c>
      <c r="CA16054" s="32" t="str">
        <f t="shared" si="1599"/>
        <v/>
      </c>
      <c r="CB16054" s="33">
        <f>IF(COUNTIF($CD$7:CD16054,CD16054)=1,CD16054,CD16054+COUNTIF($CD$6:CD16053,CD16054))</f>
        <v>60682</v>
      </c>
      <c r="CC16054" s="34">
        <f t="shared" si="1587"/>
        <v>55153</v>
      </c>
      <c r="CD16054" s="32">
        <f t="shared" si="1588"/>
        <v>55153</v>
      </c>
      <c r="CE16054" s="32">
        <f t="shared" si="1589"/>
        <v>0</v>
      </c>
      <c r="CF16054" s="32">
        <f t="shared" si="1590"/>
        <v>0</v>
      </c>
      <c r="CG16054" s="32" t="str">
        <f t="shared" si="1591"/>
        <v/>
      </c>
      <c r="CH16054" s="32">
        <v>49</v>
      </c>
      <c r="CI16054" s="32" t="s">
        <v>9</v>
      </c>
      <c r="CJ16054" s="32" t="str">
        <f t="shared" si="1592"/>
        <v/>
      </c>
      <c r="CK16054" s="32" t="str">
        <f t="shared" si="1600"/>
        <v/>
      </c>
      <c r="CL16054" s="32" t="str">
        <f t="shared" si="1593"/>
        <v/>
      </c>
      <c r="CM16054" s="32" t="str">
        <f t="shared" si="1594"/>
        <v/>
      </c>
      <c r="CN16054" s="32" t="str">
        <f t="shared" si="1595"/>
        <v/>
      </c>
    </row>
    <row r="16055" spans="71:92" x14ac:dyDescent="0.3">
      <c r="BS16055" s="32" t="str">
        <f>IF(Kiadasi_kiseroiv!$K$2=BT16055,BV16055,"")</f>
        <v/>
      </c>
      <c r="BT16055" s="34" t="str">
        <f t="shared" si="1579"/>
        <v/>
      </c>
      <c r="BU16055" s="32" t="str">
        <f t="shared" si="1580"/>
        <v/>
      </c>
      <c r="BV16055" s="32" t="str">
        <f t="shared" si="1596"/>
        <v/>
      </c>
      <c r="BW16055" s="32" t="str">
        <f t="shared" si="1597"/>
        <v/>
      </c>
      <c r="BX16055" s="32" t="str">
        <f t="shared" si="1583"/>
        <v/>
      </c>
      <c r="BY16055" s="32" t="str">
        <f t="shared" si="1584"/>
        <v/>
      </c>
      <c r="BZ16055" s="32" t="str">
        <f t="shared" si="1598"/>
        <v/>
      </c>
      <c r="CA16055" s="32" t="str">
        <f t="shared" si="1599"/>
        <v/>
      </c>
      <c r="CB16055" s="33">
        <f>IF(COUNTIF($CD$7:CD16055,CD16055)=1,CD16055,CD16055+COUNTIF($CD$6:CD16054,CD16055))</f>
        <v>60683</v>
      </c>
      <c r="CC16055" s="34">
        <f t="shared" si="1587"/>
        <v>55153</v>
      </c>
      <c r="CD16055" s="32">
        <f t="shared" si="1588"/>
        <v>55153</v>
      </c>
      <c r="CE16055" s="32">
        <f t="shared" si="1589"/>
        <v>0</v>
      </c>
      <c r="CF16055" s="32">
        <f t="shared" si="1590"/>
        <v>0</v>
      </c>
      <c r="CG16055" s="32" t="str">
        <f t="shared" si="1591"/>
        <v/>
      </c>
      <c r="CH16055" s="32">
        <v>50</v>
      </c>
      <c r="CI16055" s="32" t="s">
        <v>9</v>
      </c>
      <c r="CJ16055" s="32" t="str">
        <f t="shared" si="1592"/>
        <v/>
      </c>
      <c r="CK16055" s="32" t="str">
        <f t="shared" si="1600"/>
        <v/>
      </c>
      <c r="CL16055" s="32" t="str">
        <f t="shared" si="1593"/>
        <v/>
      </c>
      <c r="CM16055" s="32" t="str">
        <f t="shared" si="1594"/>
        <v/>
      </c>
      <c r="CN16055" s="32" t="str">
        <f t="shared" si="1595"/>
        <v/>
      </c>
    </row>
    <row r="16056" spans="71:92" x14ac:dyDescent="0.3">
      <c r="BS16056" s="32" t="str">
        <f>IF(Kiadasi_kiseroiv!$K$2=BT16056,BV16056,"")</f>
        <v/>
      </c>
      <c r="BT16056" s="34" t="str">
        <f t="shared" si="1579"/>
        <v/>
      </c>
      <c r="BU16056" s="32" t="str">
        <f t="shared" si="1580"/>
        <v/>
      </c>
      <c r="BV16056" s="32" t="str">
        <f t="shared" si="1596"/>
        <v/>
      </c>
      <c r="BW16056" s="32" t="str">
        <f t="shared" si="1597"/>
        <v/>
      </c>
      <c r="BX16056" s="32" t="str">
        <f t="shared" si="1583"/>
        <v/>
      </c>
      <c r="BY16056" s="32" t="str">
        <f t="shared" si="1584"/>
        <v/>
      </c>
      <c r="BZ16056" s="32" t="str">
        <f t="shared" si="1598"/>
        <v/>
      </c>
      <c r="CA16056" s="32" t="str">
        <f t="shared" si="1599"/>
        <v/>
      </c>
      <c r="CB16056" s="33">
        <f>IF(COUNTIF($CD$7:CD16056,CD16056)=1,CD16056,CD16056+COUNTIF($CD$6:CD16055,CD16056))</f>
        <v>60684</v>
      </c>
      <c r="CC16056" s="34">
        <f t="shared" si="1587"/>
        <v>55153</v>
      </c>
      <c r="CD16056" s="32">
        <f t="shared" si="1588"/>
        <v>55153</v>
      </c>
      <c r="CE16056" s="32">
        <f t="shared" si="1589"/>
        <v>0</v>
      </c>
      <c r="CF16056" s="32">
        <f t="shared" si="1590"/>
        <v>0</v>
      </c>
      <c r="CG16056" s="32" t="str">
        <f t="shared" si="1591"/>
        <v/>
      </c>
      <c r="CH16056" s="32">
        <v>51</v>
      </c>
      <c r="CI16056" s="32" t="s">
        <v>9</v>
      </c>
      <c r="CJ16056" s="32" t="str">
        <f t="shared" si="1592"/>
        <v/>
      </c>
      <c r="CK16056" s="32" t="str">
        <f t="shared" si="1600"/>
        <v/>
      </c>
      <c r="CL16056" s="32" t="str">
        <f t="shared" si="1593"/>
        <v/>
      </c>
      <c r="CM16056" s="32" t="str">
        <f t="shared" si="1594"/>
        <v/>
      </c>
      <c r="CN16056" s="32" t="str">
        <f t="shared" si="1595"/>
        <v/>
      </c>
    </row>
    <row r="16057" spans="71:92" x14ac:dyDescent="0.3">
      <c r="BS16057" s="32" t="str">
        <f>IF(Kiadasi_kiseroiv!$K$2=BT16057,BV16057,"")</f>
        <v/>
      </c>
      <c r="BT16057" s="34" t="str">
        <f t="shared" si="1579"/>
        <v/>
      </c>
      <c r="BU16057" s="32" t="str">
        <f t="shared" si="1580"/>
        <v/>
      </c>
      <c r="BV16057" s="32" t="str">
        <f t="shared" si="1596"/>
        <v/>
      </c>
      <c r="BW16057" s="32" t="str">
        <f t="shared" si="1597"/>
        <v/>
      </c>
      <c r="BX16057" s="32" t="str">
        <f t="shared" si="1583"/>
        <v/>
      </c>
      <c r="BY16057" s="32" t="str">
        <f t="shared" si="1584"/>
        <v/>
      </c>
      <c r="BZ16057" s="32" t="str">
        <f t="shared" si="1598"/>
        <v/>
      </c>
      <c r="CA16057" s="32" t="str">
        <f t="shared" si="1599"/>
        <v/>
      </c>
      <c r="CB16057" s="33">
        <f>IF(COUNTIF($CD$7:CD16057,CD16057)=1,CD16057,CD16057+COUNTIF($CD$6:CD16056,CD16057))</f>
        <v>60685</v>
      </c>
      <c r="CC16057" s="34">
        <f t="shared" si="1587"/>
        <v>55153</v>
      </c>
      <c r="CD16057" s="32">
        <f t="shared" si="1588"/>
        <v>55153</v>
      </c>
      <c r="CE16057" s="32">
        <f t="shared" si="1589"/>
        <v>0</v>
      </c>
      <c r="CF16057" s="32">
        <f t="shared" si="1590"/>
        <v>0</v>
      </c>
      <c r="CG16057" s="32" t="str">
        <f t="shared" si="1591"/>
        <v/>
      </c>
      <c r="CH16057" s="32">
        <v>52</v>
      </c>
      <c r="CI16057" s="32" t="s">
        <v>9</v>
      </c>
      <c r="CJ16057" s="32" t="str">
        <f t="shared" si="1592"/>
        <v/>
      </c>
      <c r="CK16057" s="32" t="str">
        <f t="shared" si="1600"/>
        <v/>
      </c>
      <c r="CL16057" s="32" t="str">
        <f t="shared" si="1593"/>
        <v/>
      </c>
      <c r="CM16057" s="32" t="str">
        <f t="shared" si="1594"/>
        <v/>
      </c>
      <c r="CN16057" s="32" t="str">
        <f t="shared" si="1595"/>
        <v/>
      </c>
    </row>
    <row r="16058" spans="71:92" x14ac:dyDescent="0.3">
      <c r="BS16058" s="32" t="str">
        <f>IF(Kiadasi_kiseroiv!$K$2=BT16058,BV16058,"")</f>
        <v/>
      </c>
      <c r="BT16058" s="34" t="str">
        <f t="shared" si="1579"/>
        <v/>
      </c>
      <c r="BU16058" s="32" t="str">
        <f t="shared" si="1580"/>
        <v/>
      </c>
      <c r="BV16058" s="32" t="str">
        <f t="shared" si="1596"/>
        <v/>
      </c>
      <c r="BW16058" s="32" t="str">
        <f t="shared" si="1597"/>
        <v/>
      </c>
      <c r="BX16058" s="32" t="str">
        <f t="shared" si="1583"/>
        <v/>
      </c>
      <c r="BY16058" s="32" t="str">
        <f t="shared" si="1584"/>
        <v/>
      </c>
      <c r="BZ16058" s="32" t="str">
        <f t="shared" si="1598"/>
        <v/>
      </c>
      <c r="CA16058" s="32" t="str">
        <f t="shared" si="1599"/>
        <v/>
      </c>
      <c r="CB16058" s="33">
        <f>IF(COUNTIF($CD$7:CD16058,CD16058)=1,CD16058,CD16058+COUNTIF($CD$6:CD16057,CD16058))</f>
        <v>60686</v>
      </c>
      <c r="CC16058" s="34">
        <f t="shared" si="1587"/>
        <v>55153</v>
      </c>
      <c r="CD16058" s="32">
        <f t="shared" si="1588"/>
        <v>55153</v>
      </c>
      <c r="CE16058" s="32">
        <f t="shared" si="1589"/>
        <v>0</v>
      </c>
      <c r="CF16058" s="32">
        <f t="shared" si="1590"/>
        <v>0</v>
      </c>
      <c r="CG16058" s="32" t="str">
        <f t="shared" si="1591"/>
        <v/>
      </c>
      <c r="CH16058" s="32">
        <v>53</v>
      </c>
      <c r="CI16058" s="32" t="s">
        <v>9</v>
      </c>
      <c r="CJ16058" s="32" t="str">
        <f t="shared" si="1592"/>
        <v/>
      </c>
      <c r="CK16058" s="32" t="str">
        <f t="shared" si="1600"/>
        <v/>
      </c>
      <c r="CL16058" s="32" t="str">
        <f t="shared" si="1593"/>
        <v/>
      </c>
      <c r="CM16058" s="32" t="str">
        <f t="shared" si="1594"/>
        <v/>
      </c>
      <c r="CN16058" s="32" t="str">
        <f t="shared" si="1595"/>
        <v/>
      </c>
    </row>
    <row r="16059" spans="71:92" x14ac:dyDescent="0.3">
      <c r="BS16059" s="32" t="str">
        <f>IF(Kiadasi_kiseroiv!$K$2=BT16059,BV16059,"")</f>
        <v/>
      </c>
      <c r="BT16059" s="34" t="str">
        <f t="shared" si="1579"/>
        <v/>
      </c>
      <c r="BU16059" s="32" t="str">
        <f t="shared" si="1580"/>
        <v/>
      </c>
      <c r="BV16059" s="32" t="str">
        <f t="shared" si="1596"/>
        <v/>
      </c>
      <c r="BW16059" s="32" t="str">
        <f t="shared" si="1597"/>
        <v/>
      </c>
      <c r="BX16059" s="32" t="str">
        <f t="shared" si="1583"/>
        <v/>
      </c>
      <c r="BY16059" s="32" t="str">
        <f t="shared" si="1584"/>
        <v/>
      </c>
      <c r="BZ16059" s="32" t="str">
        <f t="shared" si="1598"/>
        <v/>
      </c>
      <c r="CA16059" s="32" t="str">
        <f t="shared" si="1599"/>
        <v/>
      </c>
      <c r="CB16059" s="33">
        <f>IF(COUNTIF($CD$7:CD16059,CD16059)=1,CD16059,CD16059+COUNTIF($CD$6:CD16058,CD16059))</f>
        <v>60687</v>
      </c>
      <c r="CC16059" s="34">
        <f t="shared" si="1587"/>
        <v>55153</v>
      </c>
      <c r="CD16059" s="32">
        <f t="shared" si="1588"/>
        <v>55153</v>
      </c>
      <c r="CE16059" s="32">
        <f t="shared" si="1589"/>
        <v>0</v>
      </c>
      <c r="CF16059" s="32">
        <f t="shared" si="1590"/>
        <v>0</v>
      </c>
      <c r="CG16059" s="32" t="str">
        <f t="shared" si="1591"/>
        <v/>
      </c>
      <c r="CH16059" s="32">
        <v>54</v>
      </c>
      <c r="CI16059" s="32" t="s">
        <v>9</v>
      </c>
      <c r="CJ16059" s="32" t="str">
        <f t="shared" si="1592"/>
        <v/>
      </c>
      <c r="CK16059" s="32" t="str">
        <f t="shared" si="1600"/>
        <v/>
      </c>
      <c r="CL16059" s="32" t="str">
        <f t="shared" si="1593"/>
        <v/>
      </c>
      <c r="CM16059" s="32" t="str">
        <f t="shared" si="1594"/>
        <v/>
      </c>
      <c r="CN16059" s="32" t="str">
        <f t="shared" si="1595"/>
        <v/>
      </c>
    </row>
    <row r="16060" spans="71:92" x14ac:dyDescent="0.3">
      <c r="BS16060" s="32" t="str">
        <f>IF(Kiadasi_kiseroiv!$K$2=BT16060,BV16060,"")</f>
        <v/>
      </c>
      <c r="BT16060" s="34" t="str">
        <f t="shared" si="1579"/>
        <v/>
      </c>
      <c r="BU16060" s="32" t="str">
        <f t="shared" si="1580"/>
        <v/>
      </c>
      <c r="BV16060" s="32" t="str">
        <f t="shared" si="1596"/>
        <v/>
      </c>
      <c r="BW16060" s="32" t="str">
        <f t="shared" si="1597"/>
        <v/>
      </c>
      <c r="BX16060" s="32" t="str">
        <f t="shared" si="1583"/>
        <v/>
      </c>
      <c r="BY16060" s="32" t="str">
        <f t="shared" si="1584"/>
        <v/>
      </c>
      <c r="BZ16060" s="32" t="str">
        <f t="shared" si="1598"/>
        <v/>
      </c>
      <c r="CA16060" s="32" t="str">
        <f t="shared" si="1599"/>
        <v/>
      </c>
      <c r="CB16060" s="33">
        <f>IF(COUNTIF($CD$7:CD16060,CD16060)=1,CD16060,CD16060+COUNTIF($CD$6:CD16059,CD16060))</f>
        <v>60688</v>
      </c>
      <c r="CC16060" s="34">
        <f t="shared" si="1587"/>
        <v>55153</v>
      </c>
      <c r="CD16060" s="32">
        <f t="shared" si="1588"/>
        <v>55153</v>
      </c>
      <c r="CE16060" s="32">
        <f t="shared" si="1589"/>
        <v>0</v>
      </c>
      <c r="CF16060" s="32">
        <f t="shared" si="1590"/>
        <v>0</v>
      </c>
      <c r="CG16060" s="32" t="str">
        <f t="shared" si="1591"/>
        <v/>
      </c>
      <c r="CH16060" s="32">
        <v>55</v>
      </c>
      <c r="CI16060" s="32" t="s">
        <v>9</v>
      </c>
      <c r="CJ16060" s="32" t="str">
        <f t="shared" si="1592"/>
        <v/>
      </c>
      <c r="CK16060" s="32" t="str">
        <f t="shared" si="1600"/>
        <v/>
      </c>
      <c r="CL16060" s="32" t="str">
        <f t="shared" si="1593"/>
        <v/>
      </c>
      <c r="CM16060" s="32" t="str">
        <f t="shared" si="1594"/>
        <v/>
      </c>
      <c r="CN16060" s="32" t="str">
        <f t="shared" si="1595"/>
        <v/>
      </c>
    </row>
    <row r="16061" spans="71:92" x14ac:dyDescent="0.3">
      <c r="BS16061" s="32" t="str">
        <f>IF(Kiadasi_kiseroiv!$K$2=BT16061,BV16061,"")</f>
        <v/>
      </c>
      <c r="BT16061" s="34" t="str">
        <f t="shared" si="1579"/>
        <v/>
      </c>
      <c r="BU16061" s="32" t="str">
        <f t="shared" si="1580"/>
        <v/>
      </c>
      <c r="BV16061" s="32" t="str">
        <f t="shared" si="1596"/>
        <v/>
      </c>
      <c r="BW16061" s="32" t="str">
        <f t="shared" si="1597"/>
        <v/>
      </c>
      <c r="BX16061" s="32" t="str">
        <f t="shared" si="1583"/>
        <v/>
      </c>
      <c r="BY16061" s="32" t="str">
        <f t="shared" si="1584"/>
        <v/>
      </c>
      <c r="BZ16061" s="32" t="str">
        <f t="shared" si="1598"/>
        <v/>
      </c>
      <c r="CA16061" s="32" t="str">
        <f t="shared" si="1599"/>
        <v/>
      </c>
      <c r="CB16061" s="33">
        <f>IF(COUNTIF($CD$7:CD16061,CD16061)=1,CD16061,CD16061+COUNTIF($CD$6:CD16060,CD16061))</f>
        <v>60689</v>
      </c>
      <c r="CC16061" s="34">
        <f t="shared" si="1587"/>
        <v>55153</v>
      </c>
      <c r="CD16061" s="32">
        <f t="shared" si="1588"/>
        <v>55153</v>
      </c>
      <c r="CE16061" s="32">
        <f t="shared" si="1589"/>
        <v>0</v>
      </c>
      <c r="CF16061" s="32">
        <f t="shared" si="1590"/>
        <v>0</v>
      </c>
      <c r="CG16061" s="32" t="str">
        <f t="shared" si="1591"/>
        <v/>
      </c>
      <c r="CH16061" s="32">
        <v>56</v>
      </c>
      <c r="CI16061" s="32" t="s">
        <v>9</v>
      </c>
      <c r="CJ16061" s="32" t="str">
        <f t="shared" si="1592"/>
        <v/>
      </c>
      <c r="CK16061" s="32" t="str">
        <f t="shared" si="1600"/>
        <v/>
      </c>
      <c r="CL16061" s="32" t="str">
        <f t="shared" si="1593"/>
        <v/>
      </c>
      <c r="CM16061" s="32" t="str">
        <f t="shared" si="1594"/>
        <v/>
      </c>
      <c r="CN16061" s="32" t="str">
        <f t="shared" si="1595"/>
        <v/>
      </c>
    </row>
    <row r="16062" spans="71:92" x14ac:dyDescent="0.3">
      <c r="BS16062" s="32" t="str">
        <f>IF(Kiadasi_kiseroiv!$K$2=BT16062,BV16062,"")</f>
        <v/>
      </c>
      <c r="BT16062" s="34" t="str">
        <f t="shared" si="1579"/>
        <v/>
      </c>
      <c r="BU16062" s="32" t="str">
        <f t="shared" si="1580"/>
        <v/>
      </c>
      <c r="BV16062" s="32" t="str">
        <f t="shared" si="1596"/>
        <v/>
      </c>
      <c r="BW16062" s="32" t="str">
        <f t="shared" si="1597"/>
        <v/>
      </c>
      <c r="BX16062" s="32" t="str">
        <f t="shared" si="1583"/>
        <v/>
      </c>
      <c r="BY16062" s="32" t="str">
        <f t="shared" si="1584"/>
        <v/>
      </c>
      <c r="BZ16062" s="32" t="str">
        <f t="shared" si="1598"/>
        <v/>
      </c>
      <c r="CA16062" s="32" t="str">
        <f t="shared" si="1599"/>
        <v/>
      </c>
      <c r="CB16062" s="33">
        <f>IF(COUNTIF($CD$7:CD16062,CD16062)=1,CD16062,CD16062+COUNTIF($CD$6:CD16061,CD16062))</f>
        <v>60690</v>
      </c>
      <c r="CC16062" s="34">
        <f t="shared" si="1587"/>
        <v>55153</v>
      </c>
      <c r="CD16062" s="32">
        <f t="shared" si="1588"/>
        <v>55153</v>
      </c>
      <c r="CE16062" s="32">
        <f t="shared" si="1589"/>
        <v>0</v>
      </c>
      <c r="CF16062" s="32">
        <f t="shared" si="1590"/>
        <v>0</v>
      </c>
      <c r="CG16062" s="32" t="str">
        <f t="shared" si="1591"/>
        <v/>
      </c>
      <c r="CH16062" s="32">
        <v>57</v>
      </c>
      <c r="CI16062" s="32" t="s">
        <v>9</v>
      </c>
      <c r="CJ16062" s="32" t="str">
        <f t="shared" si="1592"/>
        <v/>
      </c>
      <c r="CK16062" s="32" t="str">
        <f t="shared" si="1600"/>
        <v/>
      </c>
      <c r="CL16062" s="32" t="str">
        <f t="shared" si="1593"/>
        <v/>
      </c>
      <c r="CM16062" s="32" t="str">
        <f t="shared" si="1594"/>
        <v/>
      </c>
      <c r="CN16062" s="32" t="str">
        <f t="shared" si="1595"/>
        <v/>
      </c>
    </row>
    <row r="16063" spans="71:92" x14ac:dyDescent="0.3">
      <c r="BS16063" s="32" t="str">
        <f>IF(Kiadasi_kiseroiv!$K$2=BT16063,BV16063,"")</f>
        <v/>
      </c>
      <c r="BT16063" s="34" t="str">
        <f t="shared" si="1579"/>
        <v/>
      </c>
      <c r="BU16063" s="32" t="str">
        <f t="shared" si="1580"/>
        <v/>
      </c>
      <c r="BV16063" s="32" t="str">
        <f t="shared" si="1596"/>
        <v/>
      </c>
      <c r="BW16063" s="32" t="str">
        <f t="shared" si="1597"/>
        <v/>
      </c>
      <c r="BX16063" s="32" t="str">
        <f t="shared" si="1583"/>
        <v/>
      </c>
      <c r="BY16063" s="32" t="str">
        <f t="shared" si="1584"/>
        <v/>
      </c>
      <c r="BZ16063" s="32" t="str">
        <f t="shared" si="1598"/>
        <v/>
      </c>
      <c r="CA16063" s="32" t="str">
        <f t="shared" si="1599"/>
        <v/>
      </c>
      <c r="CB16063" s="33">
        <f>IF(COUNTIF($CD$7:CD16063,CD16063)=1,CD16063,CD16063+COUNTIF($CD$6:CD16062,CD16063))</f>
        <v>60691</v>
      </c>
      <c r="CC16063" s="34">
        <f t="shared" si="1587"/>
        <v>55153</v>
      </c>
      <c r="CD16063" s="32">
        <f t="shared" si="1588"/>
        <v>55153</v>
      </c>
      <c r="CE16063" s="32">
        <f t="shared" si="1589"/>
        <v>0</v>
      </c>
      <c r="CF16063" s="32">
        <f t="shared" si="1590"/>
        <v>0</v>
      </c>
      <c r="CG16063" s="32" t="str">
        <f t="shared" si="1591"/>
        <v/>
      </c>
      <c r="CH16063" s="32">
        <v>58</v>
      </c>
      <c r="CI16063" s="32" t="s">
        <v>9</v>
      </c>
      <c r="CJ16063" s="32" t="str">
        <f t="shared" si="1592"/>
        <v/>
      </c>
      <c r="CK16063" s="32" t="str">
        <f t="shared" si="1600"/>
        <v/>
      </c>
      <c r="CL16063" s="32" t="str">
        <f t="shared" si="1593"/>
        <v/>
      </c>
      <c r="CM16063" s="32" t="str">
        <f t="shared" si="1594"/>
        <v/>
      </c>
      <c r="CN16063" s="32" t="str">
        <f t="shared" si="1595"/>
        <v/>
      </c>
    </row>
    <row r="16064" spans="71:92" x14ac:dyDescent="0.3">
      <c r="BS16064" s="32" t="str">
        <f>IF(Kiadasi_kiseroiv!$K$2=BT16064,BV16064,"")</f>
        <v/>
      </c>
      <c r="BT16064" s="34" t="str">
        <f t="shared" si="1579"/>
        <v/>
      </c>
      <c r="BU16064" s="32" t="str">
        <f t="shared" si="1580"/>
        <v/>
      </c>
      <c r="BV16064" s="32" t="str">
        <f t="shared" si="1596"/>
        <v/>
      </c>
      <c r="BW16064" s="32" t="str">
        <f t="shared" si="1597"/>
        <v/>
      </c>
      <c r="BX16064" s="32" t="str">
        <f t="shared" si="1583"/>
        <v/>
      </c>
      <c r="BY16064" s="32" t="str">
        <f t="shared" si="1584"/>
        <v/>
      </c>
      <c r="BZ16064" s="32" t="str">
        <f t="shared" si="1598"/>
        <v/>
      </c>
      <c r="CA16064" s="32" t="str">
        <f t="shared" si="1599"/>
        <v/>
      </c>
      <c r="CB16064" s="33">
        <f>IF(COUNTIF($CD$7:CD16064,CD16064)=1,CD16064,CD16064+COUNTIF($CD$6:CD16063,CD16064))</f>
        <v>60692</v>
      </c>
      <c r="CC16064" s="34">
        <f t="shared" si="1587"/>
        <v>55153</v>
      </c>
      <c r="CD16064" s="32">
        <f t="shared" si="1588"/>
        <v>55153</v>
      </c>
      <c r="CE16064" s="32">
        <f t="shared" si="1589"/>
        <v>0</v>
      </c>
      <c r="CF16064" s="32">
        <f t="shared" si="1590"/>
        <v>0</v>
      </c>
      <c r="CG16064" s="32" t="str">
        <f t="shared" si="1591"/>
        <v/>
      </c>
      <c r="CH16064" s="32">
        <v>59</v>
      </c>
      <c r="CI16064" s="32" t="s">
        <v>9</v>
      </c>
      <c r="CJ16064" s="32" t="str">
        <f t="shared" si="1592"/>
        <v/>
      </c>
      <c r="CK16064" s="32" t="str">
        <f t="shared" si="1600"/>
        <v/>
      </c>
      <c r="CL16064" s="32" t="str">
        <f t="shared" si="1593"/>
        <v/>
      </c>
      <c r="CM16064" s="32" t="str">
        <f t="shared" si="1594"/>
        <v/>
      </c>
      <c r="CN16064" s="32" t="str">
        <f t="shared" si="1595"/>
        <v/>
      </c>
    </row>
    <row r="16065" spans="71:92" x14ac:dyDescent="0.3">
      <c r="BS16065" s="32" t="str">
        <f>IF(Kiadasi_kiseroiv!$K$2=BT16065,BV16065,"")</f>
        <v/>
      </c>
      <c r="BT16065" s="34" t="str">
        <f t="shared" si="1579"/>
        <v/>
      </c>
      <c r="BU16065" s="32" t="str">
        <f t="shared" si="1580"/>
        <v/>
      </c>
      <c r="BV16065" s="32" t="str">
        <f t="shared" si="1596"/>
        <v/>
      </c>
      <c r="BW16065" s="32" t="str">
        <f t="shared" si="1597"/>
        <v/>
      </c>
      <c r="BX16065" s="32" t="str">
        <f t="shared" si="1583"/>
        <v/>
      </c>
      <c r="BY16065" s="32" t="str">
        <f t="shared" si="1584"/>
        <v/>
      </c>
      <c r="BZ16065" s="32" t="str">
        <f t="shared" si="1598"/>
        <v/>
      </c>
      <c r="CA16065" s="32" t="str">
        <f t="shared" si="1599"/>
        <v/>
      </c>
      <c r="CB16065" s="33">
        <f>IF(COUNTIF($CD$7:CD16065,CD16065)=1,CD16065,CD16065+COUNTIF($CD$6:CD16064,CD16065))</f>
        <v>60693</v>
      </c>
      <c r="CC16065" s="34">
        <f t="shared" si="1587"/>
        <v>55153</v>
      </c>
      <c r="CD16065" s="32">
        <f t="shared" si="1588"/>
        <v>55153</v>
      </c>
      <c r="CE16065" s="32">
        <f t="shared" si="1589"/>
        <v>0</v>
      </c>
      <c r="CF16065" s="32">
        <f t="shared" si="1590"/>
        <v>0</v>
      </c>
      <c r="CG16065" s="32" t="str">
        <f t="shared" si="1591"/>
        <v/>
      </c>
      <c r="CH16065" s="32">
        <v>60</v>
      </c>
      <c r="CI16065" s="32" t="s">
        <v>9</v>
      </c>
      <c r="CJ16065" s="32" t="str">
        <f t="shared" si="1592"/>
        <v/>
      </c>
      <c r="CK16065" s="32" t="str">
        <f t="shared" si="1600"/>
        <v/>
      </c>
      <c r="CL16065" s="32" t="str">
        <f t="shared" si="1593"/>
        <v/>
      </c>
      <c r="CM16065" s="32" t="str">
        <f t="shared" si="1594"/>
        <v/>
      </c>
      <c r="CN16065" s="32" t="str">
        <f t="shared" si="1595"/>
        <v/>
      </c>
    </row>
    <row r="16066" spans="71:92" x14ac:dyDescent="0.3">
      <c r="BS16066" s="32" t="str">
        <f>IF(Kiadasi_kiseroiv!$K$2=BT16066,BV16066,"")</f>
        <v/>
      </c>
      <c r="BT16066" s="34" t="str">
        <f t="shared" si="1579"/>
        <v/>
      </c>
      <c r="BU16066" s="32" t="str">
        <f t="shared" si="1580"/>
        <v/>
      </c>
      <c r="BV16066" s="32" t="str">
        <f t="shared" si="1596"/>
        <v/>
      </c>
      <c r="BW16066" s="32" t="str">
        <f t="shared" si="1597"/>
        <v/>
      </c>
      <c r="BX16066" s="32" t="str">
        <f t="shared" si="1583"/>
        <v/>
      </c>
      <c r="BY16066" s="32" t="str">
        <f t="shared" si="1584"/>
        <v/>
      </c>
      <c r="BZ16066" s="32" t="str">
        <f t="shared" si="1598"/>
        <v/>
      </c>
      <c r="CA16066" s="32" t="str">
        <f t="shared" si="1599"/>
        <v/>
      </c>
      <c r="CB16066" s="33">
        <f>IF(COUNTIF($CD$7:CD16066,CD16066)=1,CD16066,CD16066+COUNTIF($CD$6:CD16065,CD16066))</f>
        <v>60694</v>
      </c>
      <c r="CC16066" s="34">
        <f t="shared" si="1587"/>
        <v>55153</v>
      </c>
      <c r="CD16066" s="32">
        <f t="shared" si="1588"/>
        <v>55153</v>
      </c>
      <c r="CE16066" s="32">
        <f t="shared" si="1589"/>
        <v>0</v>
      </c>
      <c r="CF16066" s="32">
        <f t="shared" si="1590"/>
        <v>0</v>
      </c>
      <c r="CG16066" s="32" t="str">
        <f t="shared" si="1591"/>
        <v/>
      </c>
      <c r="CH16066" s="32">
        <v>61</v>
      </c>
      <c r="CI16066" s="32" t="s">
        <v>9</v>
      </c>
      <c r="CJ16066" s="32" t="str">
        <f t="shared" si="1592"/>
        <v/>
      </c>
      <c r="CK16066" s="32" t="str">
        <f t="shared" si="1600"/>
        <v/>
      </c>
      <c r="CL16066" s="32" t="str">
        <f t="shared" si="1593"/>
        <v/>
      </c>
      <c r="CM16066" s="32" t="str">
        <f t="shared" si="1594"/>
        <v/>
      </c>
      <c r="CN16066" s="32" t="str">
        <f t="shared" si="1595"/>
        <v/>
      </c>
    </row>
    <row r="16067" spans="71:92" x14ac:dyDescent="0.3">
      <c r="BS16067" s="32" t="str">
        <f>IF(Kiadasi_kiseroiv!$K$2=BT16067,BV16067,"")</f>
        <v/>
      </c>
      <c r="BT16067" s="34" t="str">
        <f t="shared" si="1579"/>
        <v/>
      </c>
      <c r="BU16067" s="32" t="str">
        <f t="shared" si="1580"/>
        <v/>
      </c>
      <c r="BV16067" s="32" t="str">
        <f t="shared" si="1596"/>
        <v/>
      </c>
      <c r="BW16067" s="32" t="str">
        <f t="shared" si="1597"/>
        <v/>
      </c>
      <c r="BX16067" s="32" t="str">
        <f t="shared" si="1583"/>
        <v/>
      </c>
      <c r="BY16067" s="32" t="str">
        <f t="shared" si="1584"/>
        <v/>
      </c>
      <c r="BZ16067" s="32" t="str">
        <f t="shared" si="1598"/>
        <v/>
      </c>
      <c r="CA16067" s="32" t="str">
        <f t="shared" si="1599"/>
        <v/>
      </c>
      <c r="CB16067" s="33">
        <f>IF(COUNTIF($CD$7:CD16067,CD16067)=1,CD16067,CD16067+COUNTIF($CD$6:CD16066,CD16067))</f>
        <v>60695</v>
      </c>
      <c r="CC16067" s="34">
        <f t="shared" si="1587"/>
        <v>55153</v>
      </c>
      <c r="CD16067" s="32">
        <f t="shared" si="1588"/>
        <v>55153</v>
      </c>
      <c r="CE16067" s="32">
        <f t="shared" si="1589"/>
        <v>0</v>
      </c>
      <c r="CF16067" s="32">
        <f t="shared" si="1590"/>
        <v>0</v>
      </c>
      <c r="CG16067" s="32" t="str">
        <f t="shared" si="1591"/>
        <v/>
      </c>
      <c r="CH16067" s="32">
        <v>62</v>
      </c>
      <c r="CI16067" s="32" t="s">
        <v>9</v>
      </c>
      <c r="CJ16067" s="32" t="str">
        <f t="shared" si="1592"/>
        <v/>
      </c>
      <c r="CK16067" s="32" t="str">
        <f t="shared" si="1600"/>
        <v/>
      </c>
      <c r="CL16067" s="32" t="str">
        <f t="shared" si="1593"/>
        <v/>
      </c>
      <c r="CM16067" s="32" t="str">
        <f t="shared" si="1594"/>
        <v/>
      </c>
      <c r="CN16067" s="32" t="str">
        <f t="shared" si="1595"/>
        <v/>
      </c>
    </row>
    <row r="16068" spans="71:92" x14ac:dyDescent="0.3">
      <c r="BS16068" s="32" t="str">
        <f>IF(Kiadasi_kiseroiv!$K$2=BT16068,BV16068,"")</f>
        <v/>
      </c>
      <c r="BT16068" s="34" t="str">
        <f t="shared" si="1579"/>
        <v/>
      </c>
      <c r="BU16068" s="32" t="str">
        <f t="shared" si="1580"/>
        <v/>
      </c>
      <c r="BV16068" s="32" t="str">
        <f t="shared" si="1596"/>
        <v/>
      </c>
      <c r="BW16068" s="32" t="str">
        <f t="shared" si="1597"/>
        <v/>
      </c>
      <c r="BX16068" s="32" t="str">
        <f t="shared" si="1583"/>
        <v/>
      </c>
      <c r="BY16068" s="32" t="str">
        <f t="shared" si="1584"/>
        <v/>
      </c>
      <c r="BZ16068" s="32" t="str">
        <f t="shared" si="1598"/>
        <v/>
      </c>
      <c r="CA16068" s="32" t="str">
        <f t="shared" si="1599"/>
        <v/>
      </c>
      <c r="CB16068" s="33">
        <f>IF(COUNTIF($CD$7:CD16068,CD16068)=1,CD16068,CD16068+COUNTIF($CD$6:CD16067,CD16068))</f>
        <v>60696</v>
      </c>
      <c r="CC16068" s="34">
        <f t="shared" si="1587"/>
        <v>55153</v>
      </c>
      <c r="CD16068" s="32">
        <f t="shared" si="1588"/>
        <v>55153</v>
      </c>
      <c r="CE16068" s="32">
        <f t="shared" si="1589"/>
        <v>0</v>
      </c>
      <c r="CF16068" s="32">
        <f t="shared" si="1590"/>
        <v>0</v>
      </c>
      <c r="CG16068" s="32" t="str">
        <f t="shared" si="1591"/>
        <v/>
      </c>
      <c r="CH16068" s="32">
        <v>63</v>
      </c>
      <c r="CI16068" s="32" t="s">
        <v>9</v>
      </c>
      <c r="CJ16068" s="32" t="str">
        <f t="shared" si="1592"/>
        <v/>
      </c>
      <c r="CK16068" s="32" t="str">
        <f t="shared" si="1600"/>
        <v/>
      </c>
      <c r="CL16068" s="32" t="str">
        <f t="shared" si="1593"/>
        <v/>
      </c>
      <c r="CM16068" s="32" t="str">
        <f t="shared" si="1594"/>
        <v/>
      </c>
      <c r="CN16068" s="32" t="str">
        <f t="shared" si="1595"/>
        <v/>
      </c>
    </row>
    <row r="16069" spans="71:92" x14ac:dyDescent="0.3">
      <c r="BS16069" s="32" t="str">
        <f>IF(Kiadasi_kiseroiv!$K$2=BT16069,BV16069,"")</f>
        <v/>
      </c>
      <c r="BT16069" s="34" t="str">
        <f t="shared" si="1579"/>
        <v/>
      </c>
      <c r="BU16069" s="32" t="str">
        <f t="shared" si="1580"/>
        <v/>
      </c>
      <c r="BV16069" s="32" t="str">
        <f t="shared" si="1596"/>
        <v/>
      </c>
      <c r="BW16069" s="32" t="str">
        <f t="shared" si="1597"/>
        <v/>
      </c>
      <c r="BX16069" s="32" t="str">
        <f t="shared" si="1583"/>
        <v/>
      </c>
      <c r="BY16069" s="32" t="str">
        <f t="shared" si="1584"/>
        <v/>
      </c>
      <c r="BZ16069" s="32" t="str">
        <f t="shared" si="1598"/>
        <v/>
      </c>
      <c r="CA16069" s="32" t="str">
        <f t="shared" si="1599"/>
        <v/>
      </c>
      <c r="CB16069" s="33">
        <f>IF(COUNTIF($CD$7:CD16069,CD16069)=1,CD16069,CD16069+COUNTIF($CD$6:CD16068,CD16069))</f>
        <v>60697</v>
      </c>
      <c r="CC16069" s="34">
        <f t="shared" si="1587"/>
        <v>55153</v>
      </c>
      <c r="CD16069" s="32">
        <f t="shared" si="1588"/>
        <v>55153</v>
      </c>
      <c r="CE16069" s="32">
        <f t="shared" si="1589"/>
        <v>0</v>
      </c>
      <c r="CF16069" s="32">
        <f t="shared" si="1590"/>
        <v>0</v>
      </c>
      <c r="CG16069" s="32" t="str">
        <f t="shared" si="1591"/>
        <v/>
      </c>
      <c r="CH16069" s="32">
        <v>64</v>
      </c>
      <c r="CI16069" s="32" t="s">
        <v>9</v>
      </c>
      <c r="CJ16069" s="32" t="str">
        <f t="shared" si="1592"/>
        <v/>
      </c>
      <c r="CK16069" s="32" t="str">
        <f t="shared" si="1600"/>
        <v/>
      </c>
      <c r="CL16069" s="32" t="str">
        <f t="shared" si="1593"/>
        <v/>
      </c>
      <c r="CM16069" s="32" t="str">
        <f t="shared" si="1594"/>
        <v/>
      </c>
      <c r="CN16069" s="32" t="str">
        <f t="shared" si="1595"/>
        <v/>
      </c>
    </row>
    <row r="16070" spans="71:92" x14ac:dyDescent="0.3">
      <c r="BS16070" s="32" t="str">
        <f>IF(Kiadasi_kiseroiv!$K$2=BT16070,BV16070,"")</f>
        <v/>
      </c>
      <c r="BT16070" s="34" t="str">
        <f t="shared" si="1579"/>
        <v/>
      </c>
      <c r="BU16070" s="32" t="str">
        <f t="shared" si="1580"/>
        <v/>
      </c>
      <c r="BV16070" s="32" t="str">
        <f t="shared" si="1596"/>
        <v/>
      </c>
      <c r="BW16070" s="32" t="str">
        <f t="shared" si="1597"/>
        <v/>
      </c>
      <c r="BX16070" s="32" t="str">
        <f t="shared" si="1583"/>
        <v/>
      </c>
      <c r="BY16070" s="32" t="str">
        <f t="shared" si="1584"/>
        <v/>
      </c>
      <c r="BZ16070" s="32" t="str">
        <f t="shared" si="1598"/>
        <v/>
      </c>
      <c r="CA16070" s="32" t="str">
        <f t="shared" si="1599"/>
        <v/>
      </c>
      <c r="CB16070" s="33">
        <f>IF(COUNTIF($CD$7:CD16070,CD16070)=1,CD16070,CD16070+COUNTIF($CD$6:CD16069,CD16070))</f>
        <v>60698</v>
      </c>
      <c r="CC16070" s="34">
        <f t="shared" si="1587"/>
        <v>55153</v>
      </c>
      <c r="CD16070" s="32">
        <f t="shared" si="1588"/>
        <v>55153</v>
      </c>
      <c r="CE16070" s="32">
        <f t="shared" si="1589"/>
        <v>0</v>
      </c>
      <c r="CF16070" s="32">
        <f t="shared" si="1590"/>
        <v>0</v>
      </c>
      <c r="CG16070" s="32" t="str">
        <f t="shared" si="1591"/>
        <v/>
      </c>
      <c r="CH16070" s="32">
        <v>65</v>
      </c>
      <c r="CI16070" s="32" t="s">
        <v>9</v>
      </c>
      <c r="CJ16070" s="32" t="str">
        <f t="shared" si="1592"/>
        <v/>
      </c>
      <c r="CK16070" s="32" t="str">
        <f t="shared" si="1600"/>
        <v/>
      </c>
      <c r="CL16070" s="32" t="str">
        <f t="shared" si="1593"/>
        <v/>
      </c>
      <c r="CM16070" s="32" t="str">
        <f t="shared" si="1594"/>
        <v/>
      </c>
      <c r="CN16070" s="32" t="str">
        <f t="shared" si="1595"/>
        <v/>
      </c>
    </row>
    <row r="16071" spans="71:92" x14ac:dyDescent="0.3">
      <c r="BS16071" s="32" t="str">
        <f>IF(Kiadasi_kiseroiv!$K$2=BT16071,BV16071,"")</f>
        <v/>
      </c>
      <c r="BT16071" s="34" t="str">
        <f t="shared" ref="BT16071:BT16134" si="1601">IF(AND($BT$4=CI16071,BU16071&lt;&gt;""),CC16071,"")</f>
        <v/>
      </c>
      <c r="BU16071" s="32" t="str">
        <f t="shared" ref="BU16071:BU16134" si="1602">IF(AND($BU$1=CI16071,ISERROR(VLOOKUP(CG16071,Kisiv,2,FALSE))=FALSE),CB16071,"")</f>
        <v/>
      </c>
      <c r="BV16071" s="32" t="str">
        <f t="shared" si="1596"/>
        <v/>
      </c>
      <c r="BW16071" s="32" t="str">
        <f t="shared" si="1597"/>
        <v/>
      </c>
      <c r="BX16071" s="32" t="str">
        <f t="shared" ref="BX16071:BX16134" si="1603">IF(AND(OR($BX$1=0,$BX$1=CG16071),OR($BX$2=0,IF(ISERROR(SEARCH($BX$2,CJ16071&amp;CK16071&amp;CL16071,1)),FALSE,TRUE))),CB16071,"")</f>
        <v/>
      </c>
      <c r="BY16071" s="32" t="str">
        <f t="shared" ref="BY16071:BY16134" si="1604">IF(AND(BX16071&lt;&gt;"",CC16071&lt;&gt;$CD$2),RANK(BX16071,$BX$7:$BX$33000,1),"")</f>
        <v/>
      </c>
      <c r="BZ16071" s="32" t="str">
        <f t="shared" si="1598"/>
        <v/>
      </c>
      <c r="CA16071" s="32" t="str">
        <f t="shared" si="1599"/>
        <v/>
      </c>
      <c r="CB16071" s="33">
        <f>IF(COUNTIF($CD$7:CD16071,CD16071)=1,CD16071,CD16071+COUNTIF($CD$6:CD16070,CD16071))</f>
        <v>60699</v>
      </c>
      <c r="CC16071" s="34">
        <f t="shared" ref="CC16071:CC16134" si="1605">IF(INDEX(cb,CH16071,1)&lt;&gt;1,INDEX(cb,CH16071,1),$CD$2)</f>
        <v>55153</v>
      </c>
      <c r="CD16071" s="32">
        <f t="shared" ref="CD16071:CD16134" si="1606">IF(CC16071&lt;&gt;$CD$2,RANK(CC16071,$CC$7:$CC$33000,1),$CD$2)</f>
        <v>55153</v>
      </c>
      <c r="CE16071" s="32">
        <f t="shared" ref="CE16071:CE16134" si="1607">INDEX(cb,CH16071,6)</f>
        <v>0</v>
      </c>
      <c r="CF16071" s="32">
        <f t="shared" ref="CF16071:CF16134" si="1608">INDEX(cb,CH16071,8)</f>
        <v>0</v>
      </c>
      <c r="CG16071" s="32" t="str">
        <f t="shared" ref="CG16071:CG16134" si="1609">INDEX(cb,CH16071,7)&amp;INDEX(cb,CH16071,9)</f>
        <v/>
      </c>
      <c r="CH16071" s="32">
        <v>66</v>
      </c>
      <c r="CI16071" s="32" t="s">
        <v>9</v>
      </c>
      <c r="CJ16071" s="32" t="str">
        <f t="shared" ref="CJ16071:CJ16134" si="1610">IF(INDEX(cb,CH16071,5)&lt;&gt;0,INDEX(cb,CH16071,5),"")</f>
        <v/>
      </c>
      <c r="CK16071" s="32" t="str">
        <f t="shared" ref="CK16071:CK16134" si="1611">IF(INDEX(cb,CH16071,10)&lt;&gt;0,INDEX(cb,CH16071,10),"")</f>
        <v/>
      </c>
      <c r="CL16071" s="32" t="str">
        <f t="shared" ref="CL16071:CL16134" si="1612">IF(INDEX(cb,CH16071,11)&lt;&gt;0,INDEX(cb,CH16071,11),"")</f>
        <v/>
      </c>
      <c r="CM16071" s="32" t="str">
        <f t="shared" ref="CM16071:CM16134" si="1613">IF(INDEX(cb,CH16071,4)&lt;&gt;0,INDEX(cb,CH16071,4),"")</f>
        <v/>
      </c>
      <c r="CN16071" s="32" t="str">
        <f t="shared" ref="CN16071:CN16134" si="1614">IF(INDEX(cb,CH16071,3)&lt;&gt;0,INDEX(cb,CH16071,3),"")</f>
        <v/>
      </c>
    </row>
    <row r="16072" spans="71:92" x14ac:dyDescent="0.3">
      <c r="BS16072" s="32" t="str">
        <f>IF(Kiadasi_kiseroiv!$K$2=BT16072,BV16072,"")</f>
        <v/>
      </c>
      <c r="BT16072" s="34" t="str">
        <f t="shared" si="1601"/>
        <v/>
      </c>
      <c r="BU16072" s="32" t="str">
        <f t="shared" si="1602"/>
        <v/>
      </c>
      <c r="BV16072" s="32" t="str">
        <f t="shared" ref="BV16072:BV16135" si="1615">IF(BU16072&lt;&gt;"",RANK(BU16072,$BU$7:$BU$33000,1),"")</f>
        <v/>
      </c>
      <c r="BW16072" s="32" t="str">
        <f t="shared" ref="BW16072:BW16135" si="1616">IF(CC16072&lt;min,$BW$2,IF(CC16072&lt;=max,CG16072,""))</f>
        <v/>
      </c>
      <c r="BX16072" s="32" t="str">
        <f t="shared" si="1603"/>
        <v/>
      </c>
      <c r="BY16072" s="32" t="str">
        <f t="shared" si="1604"/>
        <v/>
      </c>
      <c r="BZ16072" s="32" t="str">
        <f t="shared" ref="BZ16072:BZ16135" si="1617">IF(AND(CC16072&lt;$BZ$2,CI16072=$BZ$4),$BZ$5,IF(AND(CC16072&lt;=$BZ$3,CI16072=$BZ$4),CB16072,""))</f>
        <v/>
      </c>
      <c r="CA16072" s="32" t="str">
        <f t="shared" ref="CA16072:CA16135" si="1618">IF(AND(BZ16072&lt;&gt;"",BZ16072&lt;&gt;$BZ$5),RANK(BZ16072,$BZ$7:$BZ$33000,1),"")</f>
        <v/>
      </c>
      <c r="CB16072" s="33">
        <f>IF(COUNTIF($CD$7:CD16072,CD16072)=1,CD16072,CD16072+COUNTIF($CD$6:CD16071,CD16072))</f>
        <v>60700</v>
      </c>
      <c r="CC16072" s="34">
        <f t="shared" si="1605"/>
        <v>55153</v>
      </c>
      <c r="CD16072" s="32">
        <f t="shared" si="1606"/>
        <v>55153</v>
      </c>
      <c r="CE16072" s="32">
        <f t="shared" si="1607"/>
        <v>0</v>
      </c>
      <c r="CF16072" s="32">
        <f t="shared" si="1608"/>
        <v>0</v>
      </c>
      <c r="CG16072" s="32" t="str">
        <f t="shared" si="1609"/>
        <v/>
      </c>
      <c r="CH16072" s="32">
        <v>67</v>
      </c>
      <c r="CI16072" s="32" t="s">
        <v>9</v>
      </c>
      <c r="CJ16072" s="32" t="str">
        <f t="shared" si="1610"/>
        <v/>
      </c>
      <c r="CK16072" s="32" t="str">
        <f t="shared" si="1611"/>
        <v/>
      </c>
      <c r="CL16072" s="32" t="str">
        <f t="shared" si="1612"/>
        <v/>
      </c>
      <c r="CM16072" s="32" t="str">
        <f t="shared" si="1613"/>
        <v/>
      </c>
      <c r="CN16072" s="32" t="str">
        <f t="shared" si="1614"/>
        <v/>
      </c>
    </row>
    <row r="16073" spans="71:92" x14ac:dyDescent="0.3">
      <c r="BS16073" s="32" t="str">
        <f>IF(Kiadasi_kiseroiv!$K$2=BT16073,BV16073,"")</f>
        <v/>
      </c>
      <c r="BT16073" s="34" t="str">
        <f t="shared" si="1601"/>
        <v/>
      </c>
      <c r="BU16073" s="32" t="str">
        <f t="shared" si="1602"/>
        <v/>
      </c>
      <c r="BV16073" s="32" t="str">
        <f t="shared" si="1615"/>
        <v/>
      </c>
      <c r="BW16073" s="32" t="str">
        <f t="shared" si="1616"/>
        <v/>
      </c>
      <c r="BX16073" s="32" t="str">
        <f t="shared" si="1603"/>
        <v/>
      </c>
      <c r="BY16073" s="32" t="str">
        <f t="shared" si="1604"/>
        <v/>
      </c>
      <c r="BZ16073" s="32" t="str">
        <f t="shared" si="1617"/>
        <v/>
      </c>
      <c r="CA16073" s="32" t="str">
        <f t="shared" si="1618"/>
        <v/>
      </c>
      <c r="CB16073" s="33">
        <f>IF(COUNTIF($CD$7:CD16073,CD16073)=1,CD16073,CD16073+COUNTIF($CD$6:CD16072,CD16073))</f>
        <v>60701</v>
      </c>
      <c r="CC16073" s="34">
        <f t="shared" si="1605"/>
        <v>55153</v>
      </c>
      <c r="CD16073" s="32">
        <f t="shared" si="1606"/>
        <v>55153</v>
      </c>
      <c r="CE16073" s="32">
        <f t="shared" si="1607"/>
        <v>0</v>
      </c>
      <c r="CF16073" s="32">
        <f t="shared" si="1608"/>
        <v>0</v>
      </c>
      <c r="CG16073" s="32" t="str">
        <f t="shared" si="1609"/>
        <v/>
      </c>
      <c r="CH16073" s="32">
        <v>68</v>
      </c>
      <c r="CI16073" s="32" t="s">
        <v>9</v>
      </c>
      <c r="CJ16073" s="32" t="str">
        <f t="shared" si="1610"/>
        <v/>
      </c>
      <c r="CK16073" s="32" t="str">
        <f t="shared" si="1611"/>
        <v/>
      </c>
      <c r="CL16073" s="32" t="str">
        <f t="shared" si="1612"/>
        <v/>
      </c>
      <c r="CM16073" s="32" t="str">
        <f t="shared" si="1613"/>
        <v/>
      </c>
      <c r="CN16073" s="32" t="str">
        <f t="shared" si="1614"/>
        <v/>
      </c>
    </row>
    <row r="16074" spans="71:92" x14ac:dyDescent="0.3">
      <c r="BS16074" s="32" t="str">
        <f>IF(Kiadasi_kiseroiv!$K$2=BT16074,BV16074,"")</f>
        <v/>
      </c>
      <c r="BT16074" s="34" t="str">
        <f t="shared" si="1601"/>
        <v/>
      </c>
      <c r="BU16074" s="32" t="str">
        <f t="shared" si="1602"/>
        <v/>
      </c>
      <c r="BV16074" s="32" t="str">
        <f t="shared" si="1615"/>
        <v/>
      </c>
      <c r="BW16074" s="32" t="str">
        <f t="shared" si="1616"/>
        <v/>
      </c>
      <c r="BX16074" s="32" t="str">
        <f t="shared" si="1603"/>
        <v/>
      </c>
      <c r="BY16074" s="32" t="str">
        <f t="shared" si="1604"/>
        <v/>
      </c>
      <c r="BZ16074" s="32" t="str">
        <f t="shared" si="1617"/>
        <v/>
      </c>
      <c r="CA16074" s="32" t="str">
        <f t="shared" si="1618"/>
        <v/>
      </c>
      <c r="CB16074" s="33">
        <f>IF(COUNTIF($CD$7:CD16074,CD16074)=1,CD16074,CD16074+COUNTIF($CD$6:CD16073,CD16074))</f>
        <v>60702</v>
      </c>
      <c r="CC16074" s="34">
        <f t="shared" si="1605"/>
        <v>55153</v>
      </c>
      <c r="CD16074" s="32">
        <f t="shared" si="1606"/>
        <v>55153</v>
      </c>
      <c r="CE16074" s="32">
        <f t="shared" si="1607"/>
        <v>0</v>
      </c>
      <c r="CF16074" s="32">
        <f t="shared" si="1608"/>
        <v>0</v>
      </c>
      <c r="CG16074" s="32" t="str">
        <f t="shared" si="1609"/>
        <v/>
      </c>
      <c r="CH16074" s="32">
        <v>69</v>
      </c>
      <c r="CI16074" s="32" t="s">
        <v>9</v>
      </c>
      <c r="CJ16074" s="32" t="str">
        <f t="shared" si="1610"/>
        <v/>
      </c>
      <c r="CK16074" s="32" t="str">
        <f t="shared" si="1611"/>
        <v/>
      </c>
      <c r="CL16074" s="32" t="str">
        <f t="shared" si="1612"/>
        <v/>
      </c>
      <c r="CM16074" s="32" t="str">
        <f t="shared" si="1613"/>
        <v/>
      </c>
      <c r="CN16074" s="32" t="str">
        <f t="shared" si="1614"/>
        <v/>
      </c>
    </row>
    <row r="16075" spans="71:92" x14ac:dyDescent="0.3">
      <c r="BS16075" s="32" t="str">
        <f>IF(Kiadasi_kiseroiv!$K$2=BT16075,BV16075,"")</f>
        <v/>
      </c>
      <c r="BT16075" s="34" t="str">
        <f t="shared" si="1601"/>
        <v/>
      </c>
      <c r="BU16075" s="32" t="str">
        <f t="shared" si="1602"/>
        <v/>
      </c>
      <c r="BV16075" s="32" t="str">
        <f t="shared" si="1615"/>
        <v/>
      </c>
      <c r="BW16075" s="32" t="str">
        <f t="shared" si="1616"/>
        <v/>
      </c>
      <c r="BX16075" s="32" t="str">
        <f t="shared" si="1603"/>
        <v/>
      </c>
      <c r="BY16075" s="32" t="str">
        <f t="shared" si="1604"/>
        <v/>
      </c>
      <c r="BZ16075" s="32" t="str">
        <f t="shared" si="1617"/>
        <v/>
      </c>
      <c r="CA16075" s="32" t="str">
        <f t="shared" si="1618"/>
        <v/>
      </c>
      <c r="CB16075" s="33">
        <f>IF(COUNTIF($CD$7:CD16075,CD16075)=1,CD16075,CD16075+COUNTIF($CD$6:CD16074,CD16075))</f>
        <v>60703</v>
      </c>
      <c r="CC16075" s="34">
        <f t="shared" si="1605"/>
        <v>55153</v>
      </c>
      <c r="CD16075" s="32">
        <f t="shared" si="1606"/>
        <v>55153</v>
      </c>
      <c r="CE16075" s="32">
        <f t="shared" si="1607"/>
        <v>0</v>
      </c>
      <c r="CF16075" s="32">
        <f t="shared" si="1608"/>
        <v>0</v>
      </c>
      <c r="CG16075" s="32" t="str">
        <f t="shared" si="1609"/>
        <v/>
      </c>
      <c r="CH16075" s="32">
        <v>70</v>
      </c>
      <c r="CI16075" s="32" t="s">
        <v>9</v>
      </c>
      <c r="CJ16075" s="32" t="str">
        <f t="shared" si="1610"/>
        <v/>
      </c>
      <c r="CK16075" s="32" t="str">
        <f t="shared" si="1611"/>
        <v/>
      </c>
      <c r="CL16075" s="32" t="str">
        <f t="shared" si="1612"/>
        <v/>
      </c>
      <c r="CM16075" s="32" t="str">
        <f t="shared" si="1613"/>
        <v/>
      </c>
      <c r="CN16075" s="32" t="str">
        <f t="shared" si="1614"/>
        <v/>
      </c>
    </row>
    <row r="16076" spans="71:92" x14ac:dyDescent="0.3">
      <c r="BS16076" s="32" t="str">
        <f>IF(Kiadasi_kiseroiv!$K$2=BT16076,BV16076,"")</f>
        <v/>
      </c>
      <c r="BT16076" s="34" t="str">
        <f t="shared" si="1601"/>
        <v/>
      </c>
      <c r="BU16076" s="32" t="str">
        <f t="shared" si="1602"/>
        <v/>
      </c>
      <c r="BV16076" s="32" t="str">
        <f t="shared" si="1615"/>
        <v/>
      </c>
      <c r="BW16076" s="32" t="str">
        <f t="shared" si="1616"/>
        <v/>
      </c>
      <c r="BX16076" s="32" t="str">
        <f t="shared" si="1603"/>
        <v/>
      </c>
      <c r="BY16076" s="32" t="str">
        <f t="shared" si="1604"/>
        <v/>
      </c>
      <c r="BZ16076" s="32" t="str">
        <f t="shared" si="1617"/>
        <v/>
      </c>
      <c r="CA16076" s="32" t="str">
        <f t="shared" si="1618"/>
        <v/>
      </c>
      <c r="CB16076" s="33">
        <f>IF(COUNTIF($CD$7:CD16076,CD16076)=1,CD16076,CD16076+COUNTIF($CD$6:CD16075,CD16076))</f>
        <v>60704</v>
      </c>
      <c r="CC16076" s="34">
        <f t="shared" si="1605"/>
        <v>55153</v>
      </c>
      <c r="CD16076" s="32">
        <f t="shared" si="1606"/>
        <v>55153</v>
      </c>
      <c r="CE16076" s="32">
        <f t="shared" si="1607"/>
        <v>0</v>
      </c>
      <c r="CF16076" s="32">
        <f t="shared" si="1608"/>
        <v>0</v>
      </c>
      <c r="CG16076" s="32" t="str">
        <f t="shared" si="1609"/>
        <v/>
      </c>
      <c r="CH16076" s="32">
        <v>71</v>
      </c>
      <c r="CI16076" s="32" t="s">
        <v>9</v>
      </c>
      <c r="CJ16076" s="32" t="str">
        <f t="shared" si="1610"/>
        <v/>
      </c>
      <c r="CK16076" s="32" t="str">
        <f t="shared" si="1611"/>
        <v/>
      </c>
      <c r="CL16076" s="32" t="str">
        <f t="shared" si="1612"/>
        <v/>
      </c>
      <c r="CM16076" s="32" t="str">
        <f t="shared" si="1613"/>
        <v/>
      </c>
      <c r="CN16076" s="32" t="str">
        <f t="shared" si="1614"/>
        <v/>
      </c>
    </row>
    <row r="16077" spans="71:92" x14ac:dyDescent="0.3">
      <c r="BS16077" s="32" t="str">
        <f>IF(Kiadasi_kiseroiv!$K$2=BT16077,BV16077,"")</f>
        <v/>
      </c>
      <c r="BT16077" s="34" t="str">
        <f t="shared" si="1601"/>
        <v/>
      </c>
      <c r="BU16077" s="32" t="str">
        <f t="shared" si="1602"/>
        <v/>
      </c>
      <c r="BV16077" s="32" t="str">
        <f t="shared" si="1615"/>
        <v/>
      </c>
      <c r="BW16077" s="32" t="str">
        <f t="shared" si="1616"/>
        <v/>
      </c>
      <c r="BX16077" s="32" t="str">
        <f t="shared" si="1603"/>
        <v/>
      </c>
      <c r="BY16077" s="32" t="str">
        <f t="shared" si="1604"/>
        <v/>
      </c>
      <c r="BZ16077" s="32" t="str">
        <f t="shared" si="1617"/>
        <v/>
      </c>
      <c r="CA16077" s="32" t="str">
        <f t="shared" si="1618"/>
        <v/>
      </c>
      <c r="CB16077" s="33">
        <f>IF(COUNTIF($CD$7:CD16077,CD16077)=1,CD16077,CD16077+COUNTIF($CD$6:CD16076,CD16077))</f>
        <v>60705</v>
      </c>
      <c r="CC16077" s="34">
        <f t="shared" si="1605"/>
        <v>55153</v>
      </c>
      <c r="CD16077" s="32">
        <f t="shared" si="1606"/>
        <v>55153</v>
      </c>
      <c r="CE16077" s="32">
        <f t="shared" si="1607"/>
        <v>0</v>
      </c>
      <c r="CF16077" s="32">
        <f t="shared" si="1608"/>
        <v>0</v>
      </c>
      <c r="CG16077" s="32" t="str">
        <f t="shared" si="1609"/>
        <v/>
      </c>
      <c r="CH16077" s="32">
        <v>72</v>
      </c>
      <c r="CI16077" s="32" t="s">
        <v>9</v>
      </c>
      <c r="CJ16077" s="32" t="str">
        <f t="shared" si="1610"/>
        <v/>
      </c>
      <c r="CK16077" s="32" t="str">
        <f t="shared" si="1611"/>
        <v/>
      </c>
      <c r="CL16077" s="32" t="str">
        <f t="shared" si="1612"/>
        <v/>
      </c>
      <c r="CM16077" s="32" t="str">
        <f t="shared" si="1613"/>
        <v/>
      </c>
      <c r="CN16077" s="32" t="str">
        <f t="shared" si="1614"/>
        <v/>
      </c>
    </row>
    <row r="16078" spans="71:92" x14ac:dyDescent="0.3">
      <c r="BS16078" s="32" t="str">
        <f>IF(Kiadasi_kiseroiv!$K$2=BT16078,BV16078,"")</f>
        <v/>
      </c>
      <c r="BT16078" s="34" t="str">
        <f t="shared" si="1601"/>
        <v/>
      </c>
      <c r="BU16078" s="32" t="str">
        <f t="shared" si="1602"/>
        <v/>
      </c>
      <c r="BV16078" s="32" t="str">
        <f t="shared" si="1615"/>
        <v/>
      </c>
      <c r="BW16078" s="32" t="str">
        <f t="shared" si="1616"/>
        <v/>
      </c>
      <c r="BX16078" s="32" t="str">
        <f t="shared" si="1603"/>
        <v/>
      </c>
      <c r="BY16078" s="32" t="str">
        <f t="shared" si="1604"/>
        <v/>
      </c>
      <c r="BZ16078" s="32" t="str">
        <f t="shared" si="1617"/>
        <v/>
      </c>
      <c r="CA16078" s="32" t="str">
        <f t="shared" si="1618"/>
        <v/>
      </c>
      <c r="CB16078" s="33">
        <f>IF(COUNTIF($CD$7:CD16078,CD16078)=1,CD16078,CD16078+COUNTIF($CD$6:CD16077,CD16078))</f>
        <v>60706</v>
      </c>
      <c r="CC16078" s="34">
        <f t="shared" si="1605"/>
        <v>55153</v>
      </c>
      <c r="CD16078" s="32">
        <f t="shared" si="1606"/>
        <v>55153</v>
      </c>
      <c r="CE16078" s="32">
        <f t="shared" si="1607"/>
        <v>0</v>
      </c>
      <c r="CF16078" s="32">
        <f t="shared" si="1608"/>
        <v>0</v>
      </c>
      <c r="CG16078" s="32" t="str">
        <f t="shared" si="1609"/>
        <v/>
      </c>
      <c r="CH16078" s="32">
        <v>73</v>
      </c>
      <c r="CI16078" s="32" t="s">
        <v>9</v>
      </c>
      <c r="CJ16078" s="32" t="str">
        <f t="shared" si="1610"/>
        <v/>
      </c>
      <c r="CK16078" s="32" t="str">
        <f t="shared" si="1611"/>
        <v/>
      </c>
      <c r="CL16078" s="32" t="str">
        <f t="shared" si="1612"/>
        <v/>
      </c>
      <c r="CM16078" s="32" t="str">
        <f t="shared" si="1613"/>
        <v/>
      </c>
      <c r="CN16078" s="32" t="str">
        <f t="shared" si="1614"/>
        <v/>
      </c>
    </row>
    <row r="16079" spans="71:92" x14ac:dyDescent="0.3">
      <c r="BS16079" s="32" t="str">
        <f>IF(Kiadasi_kiseroiv!$K$2=BT16079,BV16079,"")</f>
        <v/>
      </c>
      <c r="BT16079" s="34" t="str">
        <f t="shared" si="1601"/>
        <v/>
      </c>
      <c r="BU16079" s="32" t="str">
        <f t="shared" si="1602"/>
        <v/>
      </c>
      <c r="BV16079" s="32" t="str">
        <f t="shared" si="1615"/>
        <v/>
      </c>
      <c r="BW16079" s="32" t="str">
        <f t="shared" si="1616"/>
        <v/>
      </c>
      <c r="BX16079" s="32" t="str">
        <f t="shared" si="1603"/>
        <v/>
      </c>
      <c r="BY16079" s="32" t="str">
        <f t="shared" si="1604"/>
        <v/>
      </c>
      <c r="BZ16079" s="32" t="str">
        <f t="shared" si="1617"/>
        <v/>
      </c>
      <c r="CA16079" s="32" t="str">
        <f t="shared" si="1618"/>
        <v/>
      </c>
      <c r="CB16079" s="33">
        <f>IF(COUNTIF($CD$7:CD16079,CD16079)=1,CD16079,CD16079+COUNTIF($CD$6:CD16078,CD16079))</f>
        <v>60707</v>
      </c>
      <c r="CC16079" s="34">
        <f t="shared" si="1605"/>
        <v>55153</v>
      </c>
      <c r="CD16079" s="32">
        <f t="shared" si="1606"/>
        <v>55153</v>
      </c>
      <c r="CE16079" s="32">
        <f t="shared" si="1607"/>
        <v>0</v>
      </c>
      <c r="CF16079" s="32">
        <f t="shared" si="1608"/>
        <v>0</v>
      </c>
      <c r="CG16079" s="32" t="str">
        <f t="shared" si="1609"/>
        <v/>
      </c>
      <c r="CH16079" s="32">
        <v>74</v>
      </c>
      <c r="CI16079" s="32" t="s">
        <v>9</v>
      </c>
      <c r="CJ16079" s="32" t="str">
        <f t="shared" si="1610"/>
        <v/>
      </c>
      <c r="CK16079" s="32" t="str">
        <f t="shared" si="1611"/>
        <v/>
      </c>
      <c r="CL16079" s="32" t="str">
        <f t="shared" si="1612"/>
        <v/>
      </c>
      <c r="CM16079" s="32" t="str">
        <f t="shared" si="1613"/>
        <v/>
      </c>
      <c r="CN16079" s="32" t="str">
        <f t="shared" si="1614"/>
        <v/>
      </c>
    </row>
    <row r="16080" spans="71:92" x14ac:dyDescent="0.3">
      <c r="BS16080" s="32" t="str">
        <f>IF(Kiadasi_kiseroiv!$K$2=BT16080,BV16080,"")</f>
        <v/>
      </c>
      <c r="BT16080" s="34" t="str">
        <f t="shared" si="1601"/>
        <v/>
      </c>
      <c r="BU16080" s="32" t="str">
        <f t="shared" si="1602"/>
        <v/>
      </c>
      <c r="BV16080" s="32" t="str">
        <f t="shared" si="1615"/>
        <v/>
      </c>
      <c r="BW16080" s="32" t="str">
        <f t="shared" si="1616"/>
        <v/>
      </c>
      <c r="BX16080" s="32" t="str">
        <f t="shared" si="1603"/>
        <v/>
      </c>
      <c r="BY16080" s="32" t="str">
        <f t="shared" si="1604"/>
        <v/>
      </c>
      <c r="BZ16080" s="32" t="str">
        <f t="shared" si="1617"/>
        <v/>
      </c>
      <c r="CA16080" s="32" t="str">
        <f t="shared" si="1618"/>
        <v/>
      </c>
      <c r="CB16080" s="33">
        <f>IF(COUNTIF($CD$7:CD16080,CD16080)=1,CD16080,CD16080+COUNTIF($CD$6:CD16079,CD16080))</f>
        <v>60708</v>
      </c>
      <c r="CC16080" s="34">
        <f t="shared" si="1605"/>
        <v>55153</v>
      </c>
      <c r="CD16080" s="32">
        <f t="shared" si="1606"/>
        <v>55153</v>
      </c>
      <c r="CE16080" s="32">
        <f t="shared" si="1607"/>
        <v>0</v>
      </c>
      <c r="CF16080" s="32">
        <f t="shared" si="1608"/>
        <v>0</v>
      </c>
      <c r="CG16080" s="32" t="str">
        <f t="shared" si="1609"/>
        <v/>
      </c>
      <c r="CH16080" s="32">
        <v>75</v>
      </c>
      <c r="CI16080" s="32" t="s">
        <v>9</v>
      </c>
      <c r="CJ16080" s="32" t="str">
        <f t="shared" si="1610"/>
        <v/>
      </c>
      <c r="CK16080" s="32" t="str">
        <f t="shared" si="1611"/>
        <v/>
      </c>
      <c r="CL16080" s="32" t="str">
        <f t="shared" si="1612"/>
        <v/>
      </c>
      <c r="CM16080" s="32" t="str">
        <f t="shared" si="1613"/>
        <v/>
      </c>
      <c r="CN16080" s="32" t="str">
        <f t="shared" si="1614"/>
        <v/>
      </c>
    </row>
    <row r="16081" spans="71:92" x14ac:dyDescent="0.3">
      <c r="BS16081" s="32" t="str">
        <f>IF(Kiadasi_kiseroiv!$K$2=BT16081,BV16081,"")</f>
        <v/>
      </c>
      <c r="BT16081" s="34" t="str">
        <f t="shared" si="1601"/>
        <v/>
      </c>
      <c r="BU16081" s="32" t="str">
        <f t="shared" si="1602"/>
        <v/>
      </c>
      <c r="BV16081" s="32" t="str">
        <f t="shared" si="1615"/>
        <v/>
      </c>
      <c r="BW16081" s="32" t="str">
        <f t="shared" si="1616"/>
        <v/>
      </c>
      <c r="BX16081" s="32" t="str">
        <f t="shared" si="1603"/>
        <v/>
      </c>
      <c r="BY16081" s="32" t="str">
        <f t="shared" si="1604"/>
        <v/>
      </c>
      <c r="BZ16081" s="32" t="str">
        <f t="shared" si="1617"/>
        <v/>
      </c>
      <c r="CA16081" s="32" t="str">
        <f t="shared" si="1618"/>
        <v/>
      </c>
      <c r="CB16081" s="33">
        <f>IF(COUNTIF($CD$7:CD16081,CD16081)=1,CD16081,CD16081+COUNTIF($CD$6:CD16080,CD16081))</f>
        <v>60709</v>
      </c>
      <c r="CC16081" s="34">
        <f t="shared" si="1605"/>
        <v>55153</v>
      </c>
      <c r="CD16081" s="32">
        <f t="shared" si="1606"/>
        <v>55153</v>
      </c>
      <c r="CE16081" s="32">
        <f t="shared" si="1607"/>
        <v>0</v>
      </c>
      <c r="CF16081" s="32">
        <f t="shared" si="1608"/>
        <v>0</v>
      </c>
      <c r="CG16081" s="32" t="str">
        <f t="shared" si="1609"/>
        <v/>
      </c>
      <c r="CH16081" s="32">
        <v>76</v>
      </c>
      <c r="CI16081" s="32" t="s">
        <v>9</v>
      </c>
      <c r="CJ16081" s="32" t="str">
        <f t="shared" si="1610"/>
        <v/>
      </c>
      <c r="CK16081" s="32" t="str">
        <f t="shared" si="1611"/>
        <v/>
      </c>
      <c r="CL16081" s="32" t="str">
        <f t="shared" si="1612"/>
        <v/>
      </c>
      <c r="CM16081" s="32" t="str">
        <f t="shared" si="1613"/>
        <v/>
      </c>
      <c r="CN16081" s="32" t="str">
        <f t="shared" si="1614"/>
        <v/>
      </c>
    </row>
    <row r="16082" spans="71:92" x14ac:dyDescent="0.3">
      <c r="BS16082" s="32" t="str">
        <f>IF(Kiadasi_kiseroiv!$K$2=BT16082,BV16082,"")</f>
        <v/>
      </c>
      <c r="BT16082" s="34" t="str">
        <f t="shared" si="1601"/>
        <v/>
      </c>
      <c r="BU16082" s="32" t="str">
        <f t="shared" si="1602"/>
        <v/>
      </c>
      <c r="BV16082" s="32" t="str">
        <f t="shared" si="1615"/>
        <v/>
      </c>
      <c r="BW16082" s="32" t="str">
        <f t="shared" si="1616"/>
        <v/>
      </c>
      <c r="BX16082" s="32" t="str">
        <f t="shared" si="1603"/>
        <v/>
      </c>
      <c r="BY16082" s="32" t="str">
        <f t="shared" si="1604"/>
        <v/>
      </c>
      <c r="BZ16082" s="32" t="str">
        <f t="shared" si="1617"/>
        <v/>
      </c>
      <c r="CA16082" s="32" t="str">
        <f t="shared" si="1618"/>
        <v/>
      </c>
      <c r="CB16082" s="33">
        <f>IF(COUNTIF($CD$7:CD16082,CD16082)=1,CD16082,CD16082+COUNTIF($CD$6:CD16081,CD16082))</f>
        <v>60710</v>
      </c>
      <c r="CC16082" s="34">
        <f t="shared" si="1605"/>
        <v>55153</v>
      </c>
      <c r="CD16082" s="32">
        <f t="shared" si="1606"/>
        <v>55153</v>
      </c>
      <c r="CE16082" s="32">
        <f t="shared" si="1607"/>
        <v>0</v>
      </c>
      <c r="CF16082" s="32">
        <f t="shared" si="1608"/>
        <v>0</v>
      </c>
      <c r="CG16082" s="32" t="str">
        <f t="shared" si="1609"/>
        <v/>
      </c>
      <c r="CH16082" s="32">
        <v>77</v>
      </c>
      <c r="CI16082" s="32" t="s">
        <v>9</v>
      </c>
      <c r="CJ16082" s="32" t="str">
        <f t="shared" si="1610"/>
        <v/>
      </c>
      <c r="CK16082" s="32" t="str">
        <f t="shared" si="1611"/>
        <v/>
      </c>
      <c r="CL16082" s="32" t="str">
        <f t="shared" si="1612"/>
        <v/>
      </c>
      <c r="CM16082" s="32" t="str">
        <f t="shared" si="1613"/>
        <v/>
      </c>
      <c r="CN16082" s="32" t="str">
        <f t="shared" si="1614"/>
        <v/>
      </c>
    </row>
    <row r="16083" spans="71:92" x14ac:dyDescent="0.3">
      <c r="BS16083" s="32" t="str">
        <f>IF(Kiadasi_kiseroiv!$K$2=BT16083,BV16083,"")</f>
        <v/>
      </c>
      <c r="BT16083" s="34" t="str">
        <f t="shared" si="1601"/>
        <v/>
      </c>
      <c r="BU16083" s="32" t="str">
        <f t="shared" si="1602"/>
        <v/>
      </c>
      <c r="BV16083" s="32" t="str">
        <f t="shared" si="1615"/>
        <v/>
      </c>
      <c r="BW16083" s="32" t="str">
        <f t="shared" si="1616"/>
        <v/>
      </c>
      <c r="BX16083" s="32" t="str">
        <f t="shared" si="1603"/>
        <v/>
      </c>
      <c r="BY16083" s="32" t="str">
        <f t="shared" si="1604"/>
        <v/>
      </c>
      <c r="BZ16083" s="32" t="str">
        <f t="shared" si="1617"/>
        <v/>
      </c>
      <c r="CA16083" s="32" t="str">
        <f t="shared" si="1618"/>
        <v/>
      </c>
      <c r="CB16083" s="33">
        <f>IF(COUNTIF($CD$7:CD16083,CD16083)=1,CD16083,CD16083+COUNTIF($CD$6:CD16082,CD16083))</f>
        <v>60711</v>
      </c>
      <c r="CC16083" s="34">
        <f t="shared" si="1605"/>
        <v>55153</v>
      </c>
      <c r="CD16083" s="32">
        <f t="shared" si="1606"/>
        <v>55153</v>
      </c>
      <c r="CE16083" s="32">
        <f t="shared" si="1607"/>
        <v>0</v>
      </c>
      <c r="CF16083" s="32">
        <f t="shared" si="1608"/>
        <v>0</v>
      </c>
      <c r="CG16083" s="32" t="str">
        <f t="shared" si="1609"/>
        <v/>
      </c>
      <c r="CH16083" s="32">
        <v>78</v>
      </c>
      <c r="CI16083" s="32" t="s">
        <v>9</v>
      </c>
      <c r="CJ16083" s="32" t="str">
        <f t="shared" si="1610"/>
        <v/>
      </c>
      <c r="CK16083" s="32" t="str">
        <f t="shared" si="1611"/>
        <v/>
      </c>
      <c r="CL16083" s="32" t="str">
        <f t="shared" si="1612"/>
        <v/>
      </c>
      <c r="CM16083" s="32" t="str">
        <f t="shared" si="1613"/>
        <v/>
      </c>
      <c r="CN16083" s="32" t="str">
        <f t="shared" si="1614"/>
        <v/>
      </c>
    </row>
    <row r="16084" spans="71:92" x14ac:dyDescent="0.3">
      <c r="BS16084" s="32" t="str">
        <f>IF(Kiadasi_kiseroiv!$K$2=BT16084,BV16084,"")</f>
        <v/>
      </c>
      <c r="BT16084" s="34" t="str">
        <f t="shared" si="1601"/>
        <v/>
      </c>
      <c r="BU16084" s="32" t="str">
        <f t="shared" si="1602"/>
        <v/>
      </c>
      <c r="BV16084" s="32" t="str">
        <f t="shared" si="1615"/>
        <v/>
      </c>
      <c r="BW16084" s="32" t="str">
        <f t="shared" si="1616"/>
        <v/>
      </c>
      <c r="BX16084" s="32" t="str">
        <f t="shared" si="1603"/>
        <v/>
      </c>
      <c r="BY16084" s="32" t="str">
        <f t="shared" si="1604"/>
        <v/>
      </c>
      <c r="BZ16084" s="32" t="str">
        <f t="shared" si="1617"/>
        <v/>
      </c>
      <c r="CA16084" s="32" t="str">
        <f t="shared" si="1618"/>
        <v/>
      </c>
      <c r="CB16084" s="33">
        <f>IF(COUNTIF($CD$7:CD16084,CD16084)=1,CD16084,CD16084+COUNTIF($CD$6:CD16083,CD16084))</f>
        <v>60712</v>
      </c>
      <c r="CC16084" s="34">
        <f t="shared" si="1605"/>
        <v>55153</v>
      </c>
      <c r="CD16084" s="32">
        <f t="shared" si="1606"/>
        <v>55153</v>
      </c>
      <c r="CE16084" s="32">
        <f t="shared" si="1607"/>
        <v>0</v>
      </c>
      <c r="CF16084" s="32">
        <f t="shared" si="1608"/>
        <v>0</v>
      </c>
      <c r="CG16084" s="32" t="str">
        <f t="shared" si="1609"/>
        <v/>
      </c>
      <c r="CH16084" s="32">
        <v>79</v>
      </c>
      <c r="CI16084" s="32" t="s">
        <v>9</v>
      </c>
      <c r="CJ16084" s="32" t="str">
        <f t="shared" si="1610"/>
        <v/>
      </c>
      <c r="CK16084" s="32" t="str">
        <f t="shared" si="1611"/>
        <v/>
      </c>
      <c r="CL16084" s="32" t="str">
        <f t="shared" si="1612"/>
        <v/>
      </c>
      <c r="CM16084" s="32" t="str">
        <f t="shared" si="1613"/>
        <v/>
      </c>
      <c r="CN16084" s="32" t="str">
        <f t="shared" si="1614"/>
        <v/>
      </c>
    </row>
    <row r="16085" spans="71:92" x14ac:dyDescent="0.3">
      <c r="BS16085" s="32" t="str">
        <f>IF(Kiadasi_kiseroiv!$K$2=BT16085,BV16085,"")</f>
        <v/>
      </c>
      <c r="BT16085" s="34" t="str">
        <f t="shared" si="1601"/>
        <v/>
      </c>
      <c r="BU16085" s="32" t="str">
        <f t="shared" si="1602"/>
        <v/>
      </c>
      <c r="BV16085" s="32" t="str">
        <f t="shared" si="1615"/>
        <v/>
      </c>
      <c r="BW16085" s="32" t="str">
        <f t="shared" si="1616"/>
        <v/>
      </c>
      <c r="BX16085" s="32" t="str">
        <f t="shared" si="1603"/>
        <v/>
      </c>
      <c r="BY16085" s="32" t="str">
        <f t="shared" si="1604"/>
        <v/>
      </c>
      <c r="BZ16085" s="32" t="str">
        <f t="shared" si="1617"/>
        <v/>
      </c>
      <c r="CA16085" s="32" t="str">
        <f t="shared" si="1618"/>
        <v/>
      </c>
      <c r="CB16085" s="33">
        <f>IF(COUNTIF($CD$7:CD16085,CD16085)=1,CD16085,CD16085+COUNTIF($CD$6:CD16084,CD16085))</f>
        <v>60713</v>
      </c>
      <c r="CC16085" s="34">
        <f t="shared" si="1605"/>
        <v>55153</v>
      </c>
      <c r="CD16085" s="32">
        <f t="shared" si="1606"/>
        <v>55153</v>
      </c>
      <c r="CE16085" s="32">
        <f t="shared" si="1607"/>
        <v>0</v>
      </c>
      <c r="CF16085" s="32">
        <f t="shared" si="1608"/>
        <v>0</v>
      </c>
      <c r="CG16085" s="32" t="str">
        <f t="shared" si="1609"/>
        <v/>
      </c>
      <c r="CH16085" s="32">
        <v>80</v>
      </c>
      <c r="CI16085" s="32" t="s">
        <v>9</v>
      </c>
      <c r="CJ16085" s="32" t="str">
        <f t="shared" si="1610"/>
        <v/>
      </c>
      <c r="CK16085" s="32" t="str">
        <f t="shared" si="1611"/>
        <v/>
      </c>
      <c r="CL16085" s="32" t="str">
        <f t="shared" si="1612"/>
        <v/>
      </c>
      <c r="CM16085" s="32" t="str">
        <f t="shared" si="1613"/>
        <v/>
      </c>
      <c r="CN16085" s="32" t="str">
        <f t="shared" si="1614"/>
        <v/>
      </c>
    </row>
    <row r="16086" spans="71:92" x14ac:dyDescent="0.3">
      <c r="BS16086" s="32" t="str">
        <f>IF(Kiadasi_kiseroiv!$K$2=BT16086,BV16086,"")</f>
        <v/>
      </c>
      <c r="BT16086" s="34" t="str">
        <f t="shared" si="1601"/>
        <v/>
      </c>
      <c r="BU16086" s="32" t="str">
        <f t="shared" si="1602"/>
        <v/>
      </c>
      <c r="BV16086" s="32" t="str">
        <f t="shared" si="1615"/>
        <v/>
      </c>
      <c r="BW16086" s="32" t="str">
        <f t="shared" si="1616"/>
        <v/>
      </c>
      <c r="BX16086" s="32" t="str">
        <f t="shared" si="1603"/>
        <v/>
      </c>
      <c r="BY16086" s="32" t="str">
        <f t="shared" si="1604"/>
        <v/>
      </c>
      <c r="BZ16086" s="32" t="str">
        <f t="shared" si="1617"/>
        <v/>
      </c>
      <c r="CA16086" s="32" t="str">
        <f t="shared" si="1618"/>
        <v/>
      </c>
      <c r="CB16086" s="33">
        <f>IF(COUNTIF($CD$7:CD16086,CD16086)=1,CD16086,CD16086+COUNTIF($CD$6:CD16085,CD16086))</f>
        <v>60714</v>
      </c>
      <c r="CC16086" s="34">
        <f t="shared" si="1605"/>
        <v>55153</v>
      </c>
      <c r="CD16086" s="32">
        <f t="shared" si="1606"/>
        <v>55153</v>
      </c>
      <c r="CE16086" s="32">
        <f t="shared" si="1607"/>
        <v>0</v>
      </c>
      <c r="CF16086" s="32">
        <f t="shared" si="1608"/>
        <v>0</v>
      </c>
      <c r="CG16086" s="32" t="str">
        <f t="shared" si="1609"/>
        <v/>
      </c>
      <c r="CH16086" s="32">
        <v>81</v>
      </c>
      <c r="CI16086" s="32" t="s">
        <v>9</v>
      </c>
      <c r="CJ16086" s="32" t="str">
        <f t="shared" si="1610"/>
        <v/>
      </c>
      <c r="CK16086" s="32" t="str">
        <f t="shared" si="1611"/>
        <v/>
      </c>
      <c r="CL16086" s="32" t="str">
        <f t="shared" si="1612"/>
        <v/>
      </c>
      <c r="CM16086" s="32" t="str">
        <f t="shared" si="1613"/>
        <v/>
      </c>
      <c r="CN16086" s="32" t="str">
        <f t="shared" si="1614"/>
        <v/>
      </c>
    </row>
    <row r="16087" spans="71:92" x14ac:dyDescent="0.3">
      <c r="BS16087" s="32" t="str">
        <f>IF(Kiadasi_kiseroiv!$K$2=BT16087,BV16087,"")</f>
        <v/>
      </c>
      <c r="BT16087" s="34" t="str">
        <f t="shared" si="1601"/>
        <v/>
      </c>
      <c r="BU16087" s="32" t="str">
        <f t="shared" si="1602"/>
        <v/>
      </c>
      <c r="BV16087" s="32" t="str">
        <f t="shared" si="1615"/>
        <v/>
      </c>
      <c r="BW16087" s="32" t="str">
        <f t="shared" si="1616"/>
        <v/>
      </c>
      <c r="BX16087" s="32" t="str">
        <f t="shared" si="1603"/>
        <v/>
      </c>
      <c r="BY16087" s="32" t="str">
        <f t="shared" si="1604"/>
        <v/>
      </c>
      <c r="BZ16087" s="32" t="str">
        <f t="shared" si="1617"/>
        <v/>
      </c>
      <c r="CA16087" s="32" t="str">
        <f t="shared" si="1618"/>
        <v/>
      </c>
      <c r="CB16087" s="33">
        <f>IF(COUNTIF($CD$7:CD16087,CD16087)=1,CD16087,CD16087+COUNTIF($CD$6:CD16086,CD16087))</f>
        <v>60715</v>
      </c>
      <c r="CC16087" s="34">
        <f t="shared" si="1605"/>
        <v>55153</v>
      </c>
      <c r="CD16087" s="32">
        <f t="shared" si="1606"/>
        <v>55153</v>
      </c>
      <c r="CE16087" s="32">
        <f t="shared" si="1607"/>
        <v>0</v>
      </c>
      <c r="CF16087" s="32">
        <f t="shared" si="1608"/>
        <v>0</v>
      </c>
      <c r="CG16087" s="32" t="str">
        <f t="shared" si="1609"/>
        <v/>
      </c>
      <c r="CH16087" s="32">
        <v>82</v>
      </c>
      <c r="CI16087" s="32" t="s">
        <v>9</v>
      </c>
      <c r="CJ16087" s="32" t="str">
        <f t="shared" si="1610"/>
        <v/>
      </c>
      <c r="CK16087" s="32" t="str">
        <f t="shared" si="1611"/>
        <v/>
      </c>
      <c r="CL16087" s="32" t="str">
        <f t="shared" si="1612"/>
        <v/>
      </c>
      <c r="CM16087" s="32" t="str">
        <f t="shared" si="1613"/>
        <v/>
      </c>
      <c r="CN16087" s="32" t="str">
        <f t="shared" si="1614"/>
        <v/>
      </c>
    </row>
    <row r="16088" spans="71:92" x14ac:dyDescent="0.3">
      <c r="BS16088" s="32" t="str">
        <f>IF(Kiadasi_kiseroiv!$K$2=BT16088,BV16088,"")</f>
        <v/>
      </c>
      <c r="BT16088" s="34" t="str">
        <f t="shared" si="1601"/>
        <v/>
      </c>
      <c r="BU16088" s="32" t="str">
        <f t="shared" si="1602"/>
        <v/>
      </c>
      <c r="BV16088" s="32" t="str">
        <f t="shared" si="1615"/>
        <v/>
      </c>
      <c r="BW16088" s="32" t="str">
        <f t="shared" si="1616"/>
        <v/>
      </c>
      <c r="BX16088" s="32" t="str">
        <f t="shared" si="1603"/>
        <v/>
      </c>
      <c r="BY16088" s="32" t="str">
        <f t="shared" si="1604"/>
        <v/>
      </c>
      <c r="BZ16088" s="32" t="str">
        <f t="shared" si="1617"/>
        <v/>
      </c>
      <c r="CA16088" s="32" t="str">
        <f t="shared" si="1618"/>
        <v/>
      </c>
      <c r="CB16088" s="33">
        <f>IF(COUNTIF($CD$7:CD16088,CD16088)=1,CD16088,CD16088+COUNTIF($CD$6:CD16087,CD16088))</f>
        <v>60716</v>
      </c>
      <c r="CC16088" s="34">
        <f t="shared" si="1605"/>
        <v>55153</v>
      </c>
      <c r="CD16088" s="32">
        <f t="shared" si="1606"/>
        <v>55153</v>
      </c>
      <c r="CE16088" s="32">
        <f t="shared" si="1607"/>
        <v>0</v>
      </c>
      <c r="CF16088" s="32">
        <f t="shared" si="1608"/>
        <v>0</v>
      </c>
      <c r="CG16088" s="32" t="str">
        <f t="shared" si="1609"/>
        <v/>
      </c>
      <c r="CH16088" s="32">
        <v>83</v>
      </c>
      <c r="CI16088" s="32" t="s">
        <v>9</v>
      </c>
      <c r="CJ16088" s="32" t="str">
        <f t="shared" si="1610"/>
        <v/>
      </c>
      <c r="CK16088" s="32" t="str">
        <f t="shared" si="1611"/>
        <v/>
      </c>
      <c r="CL16088" s="32" t="str">
        <f t="shared" si="1612"/>
        <v/>
      </c>
      <c r="CM16088" s="32" t="str">
        <f t="shared" si="1613"/>
        <v/>
      </c>
      <c r="CN16088" s="32" t="str">
        <f t="shared" si="1614"/>
        <v/>
      </c>
    </row>
    <row r="16089" spans="71:92" x14ac:dyDescent="0.3">
      <c r="BS16089" s="32" t="str">
        <f>IF(Kiadasi_kiseroiv!$K$2=BT16089,BV16089,"")</f>
        <v/>
      </c>
      <c r="BT16089" s="34" t="str">
        <f t="shared" si="1601"/>
        <v/>
      </c>
      <c r="BU16089" s="32" t="str">
        <f t="shared" si="1602"/>
        <v/>
      </c>
      <c r="BV16089" s="32" t="str">
        <f t="shared" si="1615"/>
        <v/>
      </c>
      <c r="BW16089" s="32" t="str">
        <f t="shared" si="1616"/>
        <v/>
      </c>
      <c r="BX16089" s="32" t="str">
        <f t="shared" si="1603"/>
        <v/>
      </c>
      <c r="BY16089" s="32" t="str">
        <f t="shared" si="1604"/>
        <v/>
      </c>
      <c r="BZ16089" s="32" t="str">
        <f t="shared" si="1617"/>
        <v/>
      </c>
      <c r="CA16089" s="32" t="str">
        <f t="shared" si="1618"/>
        <v/>
      </c>
      <c r="CB16089" s="33">
        <f>IF(COUNTIF($CD$7:CD16089,CD16089)=1,CD16089,CD16089+COUNTIF($CD$6:CD16088,CD16089))</f>
        <v>60717</v>
      </c>
      <c r="CC16089" s="34">
        <f t="shared" si="1605"/>
        <v>55153</v>
      </c>
      <c r="CD16089" s="32">
        <f t="shared" si="1606"/>
        <v>55153</v>
      </c>
      <c r="CE16089" s="32">
        <f t="shared" si="1607"/>
        <v>0</v>
      </c>
      <c r="CF16089" s="32">
        <f t="shared" si="1608"/>
        <v>0</v>
      </c>
      <c r="CG16089" s="32" t="str">
        <f t="shared" si="1609"/>
        <v/>
      </c>
      <c r="CH16089" s="32">
        <v>84</v>
      </c>
      <c r="CI16089" s="32" t="s">
        <v>9</v>
      </c>
      <c r="CJ16089" s="32" t="str">
        <f t="shared" si="1610"/>
        <v/>
      </c>
      <c r="CK16089" s="32" t="str">
        <f t="shared" si="1611"/>
        <v/>
      </c>
      <c r="CL16089" s="32" t="str">
        <f t="shared" si="1612"/>
        <v/>
      </c>
      <c r="CM16089" s="32" t="str">
        <f t="shared" si="1613"/>
        <v/>
      </c>
      <c r="CN16089" s="32" t="str">
        <f t="shared" si="1614"/>
        <v/>
      </c>
    </row>
    <row r="16090" spans="71:92" x14ac:dyDescent="0.3">
      <c r="BS16090" s="32" t="str">
        <f>IF(Kiadasi_kiseroiv!$K$2=BT16090,BV16090,"")</f>
        <v/>
      </c>
      <c r="BT16090" s="34" t="str">
        <f t="shared" si="1601"/>
        <v/>
      </c>
      <c r="BU16090" s="32" t="str">
        <f t="shared" si="1602"/>
        <v/>
      </c>
      <c r="BV16090" s="32" t="str">
        <f t="shared" si="1615"/>
        <v/>
      </c>
      <c r="BW16090" s="32" t="str">
        <f t="shared" si="1616"/>
        <v/>
      </c>
      <c r="BX16090" s="32" t="str">
        <f t="shared" si="1603"/>
        <v/>
      </c>
      <c r="BY16090" s="32" t="str">
        <f t="shared" si="1604"/>
        <v/>
      </c>
      <c r="BZ16090" s="32" t="str">
        <f t="shared" si="1617"/>
        <v/>
      </c>
      <c r="CA16090" s="32" t="str">
        <f t="shared" si="1618"/>
        <v/>
      </c>
      <c r="CB16090" s="33">
        <f>IF(COUNTIF($CD$7:CD16090,CD16090)=1,CD16090,CD16090+COUNTIF($CD$6:CD16089,CD16090))</f>
        <v>60718</v>
      </c>
      <c r="CC16090" s="34">
        <f t="shared" si="1605"/>
        <v>55153</v>
      </c>
      <c r="CD16090" s="32">
        <f t="shared" si="1606"/>
        <v>55153</v>
      </c>
      <c r="CE16090" s="32">
        <f t="shared" si="1607"/>
        <v>0</v>
      </c>
      <c r="CF16090" s="32">
        <f t="shared" si="1608"/>
        <v>0</v>
      </c>
      <c r="CG16090" s="32" t="str">
        <f t="shared" si="1609"/>
        <v/>
      </c>
      <c r="CH16090" s="32">
        <v>85</v>
      </c>
      <c r="CI16090" s="32" t="s">
        <v>9</v>
      </c>
      <c r="CJ16090" s="32" t="str">
        <f t="shared" si="1610"/>
        <v/>
      </c>
      <c r="CK16090" s="32" t="str">
        <f t="shared" si="1611"/>
        <v/>
      </c>
      <c r="CL16090" s="32" t="str">
        <f t="shared" si="1612"/>
        <v/>
      </c>
      <c r="CM16090" s="32" t="str">
        <f t="shared" si="1613"/>
        <v/>
      </c>
      <c r="CN16090" s="32" t="str">
        <f t="shared" si="1614"/>
        <v/>
      </c>
    </row>
    <row r="16091" spans="71:92" x14ac:dyDescent="0.3">
      <c r="BS16091" s="32" t="str">
        <f>IF(Kiadasi_kiseroiv!$K$2=BT16091,BV16091,"")</f>
        <v/>
      </c>
      <c r="BT16091" s="34" t="str">
        <f t="shared" si="1601"/>
        <v/>
      </c>
      <c r="BU16091" s="32" t="str">
        <f t="shared" si="1602"/>
        <v/>
      </c>
      <c r="BV16091" s="32" t="str">
        <f t="shared" si="1615"/>
        <v/>
      </c>
      <c r="BW16091" s="32" t="str">
        <f t="shared" si="1616"/>
        <v/>
      </c>
      <c r="BX16091" s="32" t="str">
        <f t="shared" si="1603"/>
        <v/>
      </c>
      <c r="BY16091" s="32" t="str">
        <f t="shared" si="1604"/>
        <v/>
      </c>
      <c r="BZ16091" s="32" t="str">
        <f t="shared" si="1617"/>
        <v/>
      </c>
      <c r="CA16091" s="32" t="str">
        <f t="shared" si="1618"/>
        <v/>
      </c>
      <c r="CB16091" s="33">
        <f>IF(COUNTIF($CD$7:CD16091,CD16091)=1,CD16091,CD16091+COUNTIF($CD$6:CD16090,CD16091))</f>
        <v>60719</v>
      </c>
      <c r="CC16091" s="34">
        <f t="shared" si="1605"/>
        <v>55153</v>
      </c>
      <c r="CD16091" s="32">
        <f t="shared" si="1606"/>
        <v>55153</v>
      </c>
      <c r="CE16091" s="32">
        <f t="shared" si="1607"/>
        <v>0</v>
      </c>
      <c r="CF16091" s="32">
        <f t="shared" si="1608"/>
        <v>0</v>
      </c>
      <c r="CG16091" s="32" t="str">
        <f t="shared" si="1609"/>
        <v/>
      </c>
      <c r="CH16091" s="32">
        <v>86</v>
      </c>
      <c r="CI16091" s="32" t="s">
        <v>9</v>
      </c>
      <c r="CJ16091" s="32" t="str">
        <f t="shared" si="1610"/>
        <v/>
      </c>
      <c r="CK16091" s="32" t="str">
        <f t="shared" si="1611"/>
        <v/>
      </c>
      <c r="CL16091" s="32" t="str">
        <f t="shared" si="1612"/>
        <v/>
      </c>
      <c r="CM16091" s="32" t="str">
        <f t="shared" si="1613"/>
        <v/>
      </c>
      <c r="CN16091" s="32" t="str">
        <f t="shared" si="1614"/>
        <v/>
      </c>
    </row>
    <row r="16092" spans="71:92" x14ac:dyDescent="0.3">
      <c r="BS16092" s="32" t="str">
        <f>IF(Kiadasi_kiseroiv!$K$2=BT16092,BV16092,"")</f>
        <v/>
      </c>
      <c r="BT16092" s="34" t="str">
        <f t="shared" si="1601"/>
        <v/>
      </c>
      <c r="BU16092" s="32" t="str">
        <f t="shared" si="1602"/>
        <v/>
      </c>
      <c r="BV16092" s="32" t="str">
        <f t="shared" si="1615"/>
        <v/>
      </c>
      <c r="BW16092" s="32" t="str">
        <f t="shared" si="1616"/>
        <v/>
      </c>
      <c r="BX16092" s="32" t="str">
        <f t="shared" si="1603"/>
        <v/>
      </c>
      <c r="BY16092" s="32" t="str">
        <f t="shared" si="1604"/>
        <v/>
      </c>
      <c r="BZ16092" s="32" t="str">
        <f t="shared" si="1617"/>
        <v/>
      </c>
      <c r="CA16092" s="32" t="str">
        <f t="shared" si="1618"/>
        <v/>
      </c>
      <c r="CB16092" s="33">
        <f>IF(COUNTIF($CD$7:CD16092,CD16092)=1,CD16092,CD16092+COUNTIF($CD$6:CD16091,CD16092))</f>
        <v>60720</v>
      </c>
      <c r="CC16092" s="34">
        <f t="shared" si="1605"/>
        <v>55153</v>
      </c>
      <c r="CD16092" s="32">
        <f t="shared" si="1606"/>
        <v>55153</v>
      </c>
      <c r="CE16092" s="32">
        <f t="shared" si="1607"/>
        <v>0</v>
      </c>
      <c r="CF16092" s="32">
        <f t="shared" si="1608"/>
        <v>0</v>
      </c>
      <c r="CG16092" s="32" t="str">
        <f t="shared" si="1609"/>
        <v/>
      </c>
      <c r="CH16092" s="32">
        <v>87</v>
      </c>
      <c r="CI16092" s="32" t="s">
        <v>9</v>
      </c>
      <c r="CJ16092" s="32" t="str">
        <f t="shared" si="1610"/>
        <v/>
      </c>
      <c r="CK16092" s="32" t="str">
        <f t="shared" si="1611"/>
        <v/>
      </c>
      <c r="CL16092" s="32" t="str">
        <f t="shared" si="1612"/>
        <v/>
      </c>
      <c r="CM16092" s="32" t="str">
        <f t="shared" si="1613"/>
        <v/>
      </c>
      <c r="CN16092" s="32" t="str">
        <f t="shared" si="1614"/>
        <v/>
      </c>
    </row>
    <row r="16093" spans="71:92" x14ac:dyDescent="0.3">
      <c r="BS16093" s="32" t="str">
        <f>IF(Kiadasi_kiseroiv!$K$2=BT16093,BV16093,"")</f>
        <v/>
      </c>
      <c r="BT16093" s="34" t="str">
        <f t="shared" si="1601"/>
        <v/>
      </c>
      <c r="BU16093" s="32" t="str">
        <f t="shared" si="1602"/>
        <v/>
      </c>
      <c r="BV16093" s="32" t="str">
        <f t="shared" si="1615"/>
        <v/>
      </c>
      <c r="BW16093" s="32" t="str">
        <f t="shared" si="1616"/>
        <v/>
      </c>
      <c r="BX16093" s="32" t="str">
        <f t="shared" si="1603"/>
        <v/>
      </c>
      <c r="BY16093" s="32" t="str">
        <f t="shared" si="1604"/>
        <v/>
      </c>
      <c r="BZ16093" s="32" t="str">
        <f t="shared" si="1617"/>
        <v/>
      </c>
      <c r="CA16093" s="32" t="str">
        <f t="shared" si="1618"/>
        <v/>
      </c>
      <c r="CB16093" s="33">
        <f>IF(COUNTIF($CD$7:CD16093,CD16093)=1,CD16093,CD16093+COUNTIF($CD$6:CD16092,CD16093))</f>
        <v>60721</v>
      </c>
      <c r="CC16093" s="34">
        <f t="shared" si="1605"/>
        <v>55153</v>
      </c>
      <c r="CD16093" s="32">
        <f t="shared" si="1606"/>
        <v>55153</v>
      </c>
      <c r="CE16093" s="32">
        <f t="shared" si="1607"/>
        <v>0</v>
      </c>
      <c r="CF16093" s="32">
        <f t="shared" si="1608"/>
        <v>0</v>
      </c>
      <c r="CG16093" s="32" t="str">
        <f t="shared" si="1609"/>
        <v/>
      </c>
      <c r="CH16093" s="32">
        <v>88</v>
      </c>
      <c r="CI16093" s="32" t="s">
        <v>9</v>
      </c>
      <c r="CJ16093" s="32" t="str">
        <f t="shared" si="1610"/>
        <v/>
      </c>
      <c r="CK16093" s="32" t="str">
        <f t="shared" si="1611"/>
        <v/>
      </c>
      <c r="CL16093" s="32" t="str">
        <f t="shared" si="1612"/>
        <v/>
      </c>
      <c r="CM16093" s="32" t="str">
        <f t="shared" si="1613"/>
        <v/>
      </c>
      <c r="CN16093" s="32" t="str">
        <f t="shared" si="1614"/>
        <v/>
      </c>
    </row>
    <row r="16094" spans="71:92" x14ac:dyDescent="0.3">
      <c r="BS16094" s="32" t="str">
        <f>IF(Kiadasi_kiseroiv!$K$2=BT16094,BV16094,"")</f>
        <v/>
      </c>
      <c r="BT16094" s="34" t="str">
        <f t="shared" si="1601"/>
        <v/>
      </c>
      <c r="BU16094" s="32" t="str">
        <f t="shared" si="1602"/>
        <v/>
      </c>
      <c r="BV16094" s="32" t="str">
        <f t="shared" si="1615"/>
        <v/>
      </c>
      <c r="BW16094" s="32" t="str">
        <f t="shared" si="1616"/>
        <v/>
      </c>
      <c r="BX16094" s="32" t="str">
        <f t="shared" si="1603"/>
        <v/>
      </c>
      <c r="BY16094" s="32" t="str">
        <f t="shared" si="1604"/>
        <v/>
      </c>
      <c r="BZ16094" s="32" t="str">
        <f t="shared" si="1617"/>
        <v/>
      </c>
      <c r="CA16094" s="32" t="str">
        <f t="shared" si="1618"/>
        <v/>
      </c>
      <c r="CB16094" s="33">
        <f>IF(COUNTIF($CD$7:CD16094,CD16094)=1,CD16094,CD16094+COUNTIF($CD$6:CD16093,CD16094))</f>
        <v>60722</v>
      </c>
      <c r="CC16094" s="34">
        <f t="shared" si="1605"/>
        <v>55153</v>
      </c>
      <c r="CD16094" s="32">
        <f t="shared" si="1606"/>
        <v>55153</v>
      </c>
      <c r="CE16094" s="32">
        <f t="shared" si="1607"/>
        <v>0</v>
      </c>
      <c r="CF16094" s="32">
        <f t="shared" si="1608"/>
        <v>0</v>
      </c>
      <c r="CG16094" s="32" t="str">
        <f t="shared" si="1609"/>
        <v/>
      </c>
      <c r="CH16094" s="32">
        <v>89</v>
      </c>
      <c r="CI16094" s="32" t="s">
        <v>9</v>
      </c>
      <c r="CJ16094" s="32" t="str">
        <f t="shared" si="1610"/>
        <v/>
      </c>
      <c r="CK16094" s="32" t="str">
        <f t="shared" si="1611"/>
        <v/>
      </c>
      <c r="CL16094" s="32" t="str">
        <f t="shared" si="1612"/>
        <v/>
      </c>
      <c r="CM16094" s="32" t="str">
        <f t="shared" si="1613"/>
        <v/>
      </c>
      <c r="CN16094" s="32" t="str">
        <f t="shared" si="1614"/>
        <v/>
      </c>
    </row>
    <row r="16095" spans="71:92" x14ac:dyDescent="0.3">
      <c r="BS16095" s="32" t="str">
        <f>IF(Kiadasi_kiseroiv!$K$2=BT16095,BV16095,"")</f>
        <v/>
      </c>
      <c r="BT16095" s="34" t="str">
        <f t="shared" si="1601"/>
        <v/>
      </c>
      <c r="BU16095" s="32" t="str">
        <f t="shared" si="1602"/>
        <v/>
      </c>
      <c r="BV16095" s="32" t="str">
        <f t="shared" si="1615"/>
        <v/>
      </c>
      <c r="BW16095" s="32" t="str">
        <f t="shared" si="1616"/>
        <v/>
      </c>
      <c r="BX16095" s="32" t="str">
        <f t="shared" si="1603"/>
        <v/>
      </c>
      <c r="BY16095" s="32" t="str">
        <f t="shared" si="1604"/>
        <v/>
      </c>
      <c r="BZ16095" s="32" t="str">
        <f t="shared" si="1617"/>
        <v/>
      </c>
      <c r="CA16095" s="32" t="str">
        <f t="shared" si="1618"/>
        <v/>
      </c>
      <c r="CB16095" s="33">
        <f>IF(COUNTIF($CD$7:CD16095,CD16095)=1,CD16095,CD16095+COUNTIF($CD$6:CD16094,CD16095))</f>
        <v>60723</v>
      </c>
      <c r="CC16095" s="34">
        <f t="shared" si="1605"/>
        <v>55153</v>
      </c>
      <c r="CD16095" s="32">
        <f t="shared" si="1606"/>
        <v>55153</v>
      </c>
      <c r="CE16095" s="32">
        <f t="shared" si="1607"/>
        <v>0</v>
      </c>
      <c r="CF16095" s="32">
        <f t="shared" si="1608"/>
        <v>0</v>
      </c>
      <c r="CG16095" s="32" t="str">
        <f t="shared" si="1609"/>
        <v/>
      </c>
      <c r="CH16095" s="32">
        <v>90</v>
      </c>
      <c r="CI16095" s="32" t="s">
        <v>9</v>
      </c>
      <c r="CJ16095" s="32" t="str">
        <f t="shared" si="1610"/>
        <v/>
      </c>
      <c r="CK16095" s="32" t="str">
        <f t="shared" si="1611"/>
        <v/>
      </c>
      <c r="CL16095" s="32" t="str">
        <f t="shared" si="1612"/>
        <v/>
      </c>
      <c r="CM16095" s="32" t="str">
        <f t="shared" si="1613"/>
        <v/>
      </c>
      <c r="CN16095" s="32" t="str">
        <f t="shared" si="1614"/>
        <v/>
      </c>
    </row>
    <row r="16096" spans="71:92" x14ac:dyDescent="0.3">
      <c r="BS16096" s="32" t="str">
        <f>IF(Kiadasi_kiseroiv!$K$2=BT16096,BV16096,"")</f>
        <v/>
      </c>
      <c r="BT16096" s="34" t="str">
        <f t="shared" si="1601"/>
        <v/>
      </c>
      <c r="BU16096" s="32" t="str">
        <f t="shared" si="1602"/>
        <v/>
      </c>
      <c r="BV16096" s="32" t="str">
        <f t="shared" si="1615"/>
        <v/>
      </c>
      <c r="BW16096" s="32" t="str">
        <f t="shared" si="1616"/>
        <v/>
      </c>
      <c r="BX16096" s="32" t="str">
        <f t="shared" si="1603"/>
        <v/>
      </c>
      <c r="BY16096" s="32" t="str">
        <f t="shared" si="1604"/>
        <v/>
      </c>
      <c r="BZ16096" s="32" t="str">
        <f t="shared" si="1617"/>
        <v/>
      </c>
      <c r="CA16096" s="32" t="str">
        <f t="shared" si="1618"/>
        <v/>
      </c>
      <c r="CB16096" s="33">
        <f>IF(COUNTIF($CD$7:CD16096,CD16096)=1,CD16096,CD16096+COUNTIF($CD$6:CD16095,CD16096))</f>
        <v>60724</v>
      </c>
      <c r="CC16096" s="34">
        <f t="shared" si="1605"/>
        <v>55153</v>
      </c>
      <c r="CD16096" s="32">
        <f t="shared" si="1606"/>
        <v>55153</v>
      </c>
      <c r="CE16096" s="32">
        <f t="shared" si="1607"/>
        <v>0</v>
      </c>
      <c r="CF16096" s="32">
        <f t="shared" si="1608"/>
        <v>0</v>
      </c>
      <c r="CG16096" s="32" t="str">
        <f t="shared" si="1609"/>
        <v/>
      </c>
      <c r="CH16096" s="32">
        <v>91</v>
      </c>
      <c r="CI16096" s="32" t="s">
        <v>9</v>
      </c>
      <c r="CJ16096" s="32" t="str">
        <f t="shared" si="1610"/>
        <v/>
      </c>
      <c r="CK16096" s="32" t="str">
        <f t="shared" si="1611"/>
        <v/>
      </c>
      <c r="CL16096" s="32" t="str">
        <f t="shared" si="1612"/>
        <v/>
      </c>
      <c r="CM16096" s="32" t="str">
        <f t="shared" si="1613"/>
        <v/>
      </c>
      <c r="CN16096" s="32" t="str">
        <f t="shared" si="1614"/>
        <v/>
      </c>
    </row>
    <row r="16097" spans="71:92" x14ac:dyDescent="0.3">
      <c r="BS16097" s="32" t="str">
        <f>IF(Kiadasi_kiseroiv!$K$2=BT16097,BV16097,"")</f>
        <v/>
      </c>
      <c r="BT16097" s="34" t="str">
        <f t="shared" si="1601"/>
        <v/>
      </c>
      <c r="BU16097" s="32" t="str">
        <f t="shared" si="1602"/>
        <v/>
      </c>
      <c r="BV16097" s="32" t="str">
        <f t="shared" si="1615"/>
        <v/>
      </c>
      <c r="BW16097" s="32" t="str">
        <f t="shared" si="1616"/>
        <v/>
      </c>
      <c r="BX16097" s="32" t="str">
        <f t="shared" si="1603"/>
        <v/>
      </c>
      <c r="BY16097" s="32" t="str">
        <f t="shared" si="1604"/>
        <v/>
      </c>
      <c r="BZ16097" s="32" t="str">
        <f t="shared" si="1617"/>
        <v/>
      </c>
      <c r="CA16097" s="32" t="str">
        <f t="shared" si="1618"/>
        <v/>
      </c>
      <c r="CB16097" s="33">
        <f>IF(COUNTIF($CD$7:CD16097,CD16097)=1,CD16097,CD16097+COUNTIF($CD$6:CD16096,CD16097))</f>
        <v>60725</v>
      </c>
      <c r="CC16097" s="34">
        <f t="shared" si="1605"/>
        <v>55153</v>
      </c>
      <c r="CD16097" s="32">
        <f t="shared" si="1606"/>
        <v>55153</v>
      </c>
      <c r="CE16097" s="32">
        <f t="shared" si="1607"/>
        <v>0</v>
      </c>
      <c r="CF16097" s="32">
        <f t="shared" si="1608"/>
        <v>0</v>
      </c>
      <c r="CG16097" s="32" t="str">
        <f t="shared" si="1609"/>
        <v/>
      </c>
      <c r="CH16097" s="32">
        <v>92</v>
      </c>
      <c r="CI16097" s="32" t="s">
        <v>9</v>
      </c>
      <c r="CJ16097" s="32" t="str">
        <f t="shared" si="1610"/>
        <v/>
      </c>
      <c r="CK16097" s="32" t="str">
        <f t="shared" si="1611"/>
        <v/>
      </c>
      <c r="CL16097" s="32" t="str">
        <f t="shared" si="1612"/>
        <v/>
      </c>
      <c r="CM16097" s="32" t="str">
        <f t="shared" si="1613"/>
        <v/>
      </c>
      <c r="CN16097" s="32" t="str">
        <f t="shared" si="1614"/>
        <v/>
      </c>
    </row>
    <row r="16098" spans="71:92" x14ac:dyDescent="0.3">
      <c r="BS16098" s="32" t="str">
        <f>IF(Kiadasi_kiseroiv!$K$2=BT16098,BV16098,"")</f>
        <v/>
      </c>
      <c r="BT16098" s="34" t="str">
        <f t="shared" si="1601"/>
        <v/>
      </c>
      <c r="BU16098" s="32" t="str">
        <f t="shared" si="1602"/>
        <v/>
      </c>
      <c r="BV16098" s="32" t="str">
        <f t="shared" si="1615"/>
        <v/>
      </c>
      <c r="BW16098" s="32" t="str">
        <f t="shared" si="1616"/>
        <v/>
      </c>
      <c r="BX16098" s="32" t="str">
        <f t="shared" si="1603"/>
        <v/>
      </c>
      <c r="BY16098" s="32" t="str">
        <f t="shared" si="1604"/>
        <v/>
      </c>
      <c r="BZ16098" s="32" t="str">
        <f t="shared" si="1617"/>
        <v/>
      </c>
      <c r="CA16098" s="32" t="str">
        <f t="shared" si="1618"/>
        <v/>
      </c>
      <c r="CB16098" s="33">
        <f>IF(COUNTIF($CD$7:CD16098,CD16098)=1,CD16098,CD16098+COUNTIF($CD$6:CD16097,CD16098))</f>
        <v>60726</v>
      </c>
      <c r="CC16098" s="34">
        <f t="shared" si="1605"/>
        <v>55153</v>
      </c>
      <c r="CD16098" s="32">
        <f t="shared" si="1606"/>
        <v>55153</v>
      </c>
      <c r="CE16098" s="32">
        <f t="shared" si="1607"/>
        <v>0</v>
      </c>
      <c r="CF16098" s="32">
        <f t="shared" si="1608"/>
        <v>0</v>
      </c>
      <c r="CG16098" s="32" t="str">
        <f t="shared" si="1609"/>
        <v/>
      </c>
      <c r="CH16098" s="32">
        <v>93</v>
      </c>
      <c r="CI16098" s="32" t="s">
        <v>9</v>
      </c>
      <c r="CJ16098" s="32" t="str">
        <f t="shared" si="1610"/>
        <v/>
      </c>
      <c r="CK16098" s="32" t="str">
        <f t="shared" si="1611"/>
        <v/>
      </c>
      <c r="CL16098" s="32" t="str">
        <f t="shared" si="1612"/>
        <v/>
      </c>
      <c r="CM16098" s="32" t="str">
        <f t="shared" si="1613"/>
        <v/>
      </c>
      <c r="CN16098" s="32" t="str">
        <f t="shared" si="1614"/>
        <v/>
      </c>
    </row>
    <row r="16099" spans="71:92" x14ac:dyDescent="0.3">
      <c r="BS16099" s="32" t="str">
        <f>IF(Kiadasi_kiseroiv!$K$2=BT16099,BV16099,"")</f>
        <v/>
      </c>
      <c r="BT16099" s="34" t="str">
        <f t="shared" si="1601"/>
        <v/>
      </c>
      <c r="BU16099" s="32" t="str">
        <f t="shared" si="1602"/>
        <v/>
      </c>
      <c r="BV16099" s="32" t="str">
        <f t="shared" si="1615"/>
        <v/>
      </c>
      <c r="BW16099" s="32" t="str">
        <f t="shared" si="1616"/>
        <v/>
      </c>
      <c r="BX16099" s="32" t="str">
        <f t="shared" si="1603"/>
        <v/>
      </c>
      <c r="BY16099" s="32" t="str">
        <f t="shared" si="1604"/>
        <v/>
      </c>
      <c r="BZ16099" s="32" t="str">
        <f t="shared" si="1617"/>
        <v/>
      </c>
      <c r="CA16099" s="32" t="str">
        <f t="shared" si="1618"/>
        <v/>
      </c>
      <c r="CB16099" s="33">
        <f>IF(COUNTIF($CD$7:CD16099,CD16099)=1,CD16099,CD16099+COUNTIF($CD$6:CD16098,CD16099))</f>
        <v>60727</v>
      </c>
      <c r="CC16099" s="34">
        <f t="shared" si="1605"/>
        <v>55153</v>
      </c>
      <c r="CD16099" s="32">
        <f t="shared" si="1606"/>
        <v>55153</v>
      </c>
      <c r="CE16099" s="32">
        <f t="shared" si="1607"/>
        <v>0</v>
      </c>
      <c r="CF16099" s="32">
        <f t="shared" si="1608"/>
        <v>0</v>
      </c>
      <c r="CG16099" s="32" t="str">
        <f t="shared" si="1609"/>
        <v/>
      </c>
      <c r="CH16099" s="32">
        <v>94</v>
      </c>
      <c r="CI16099" s="32" t="s">
        <v>9</v>
      </c>
      <c r="CJ16099" s="32" t="str">
        <f t="shared" si="1610"/>
        <v/>
      </c>
      <c r="CK16099" s="32" t="str">
        <f t="shared" si="1611"/>
        <v/>
      </c>
      <c r="CL16099" s="32" t="str">
        <f t="shared" si="1612"/>
        <v/>
      </c>
      <c r="CM16099" s="32" t="str">
        <f t="shared" si="1613"/>
        <v/>
      </c>
      <c r="CN16099" s="32" t="str">
        <f t="shared" si="1614"/>
        <v/>
      </c>
    </row>
    <row r="16100" spans="71:92" x14ac:dyDescent="0.3">
      <c r="BS16100" s="32" t="str">
        <f>IF(Kiadasi_kiseroiv!$K$2=BT16100,BV16100,"")</f>
        <v/>
      </c>
      <c r="BT16100" s="34" t="str">
        <f t="shared" si="1601"/>
        <v/>
      </c>
      <c r="BU16100" s="32" t="str">
        <f t="shared" si="1602"/>
        <v/>
      </c>
      <c r="BV16100" s="32" t="str">
        <f t="shared" si="1615"/>
        <v/>
      </c>
      <c r="BW16100" s="32" t="str">
        <f t="shared" si="1616"/>
        <v/>
      </c>
      <c r="BX16100" s="32" t="str">
        <f t="shared" si="1603"/>
        <v/>
      </c>
      <c r="BY16100" s="32" t="str">
        <f t="shared" si="1604"/>
        <v/>
      </c>
      <c r="BZ16100" s="32" t="str">
        <f t="shared" si="1617"/>
        <v/>
      </c>
      <c r="CA16100" s="32" t="str">
        <f t="shared" si="1618"/>
        <v/>
      </c>
      <c r="CB16100" s="33">
        <f>IF(COUNTIF($CD$7:CD16100,CD16100)=1,CD16100,CD16100+COUNTIF($CD$6:CD16099,CD16100))</f>
        <v>60728</v>
      </c>
      <c r="CC16100" s="34">
        <f t="shared" si="1605"/>
        <v>55153</v>
      </c>
      <c r="CD16100" s="32">
        <f t="shared" si="1606"/>
        <v>55153</v>
      </c>
      <c r="CE16100" s="32">
        <f t="shared" si="1607"/>
        <v>0</v>
      </c>
      <c r="CF16100" s="32">
        <f t="shared" si="1608"/>
        <v>0</v>
      </c>
      <c r="CG16100" s="32" t="str">
        <f t="shared" si="1609"/>
        <v/>
      </c>
      <c r="CH16100" s="32">
        <v>95</v>
      </c>
      <c r="CI16100" s="32" t="s">
        <v>9</v>
      </c>
      <c r="CJ16100" s="32" t="str">
        <f t="shared" si="1610"/>
        <v/>
      </c>
      <c r="CK16100" s="32" t="str">
        <f t="shared" si="1611"/>
        <v/>
      </c>
      <c r="CL16100" s="32" t="str">
        <f t="shared" si="1612"/>
        <v/>
      </c>
      <c r="CM16100" s="32" t="str">
        <f t="shared" si="1613"/>
        <v/>
      </c>
      <c r="CN16100" s="32" t="str">
        <f t="shared" si="1614"/>
        <v/>
      </c>
    </row>
    <row r="16101" spans="71:92" x14ac:dyDescent="0.3">
      <c r="BS16101" s="32" t="str">
        <f>IF(Kiadasi_kiseroiv!$K$2=BT16101,BV16101,"")</f>
        <v/>
      </c>
      <c r="BT16101" s="34" t="str">
        <f t="shared" si="1601"/>
        <v/>
      </c>
      <c r="BU16101" s="32" t="str">
        <f t="shared" si="1602"/>
        <v/>
      </c>
      <c r="BV16101" s="32" t="str">
        <f t="shared" si="1615"/>
        <v/>
      </c>
      <c r="BW16101" s="32" t="str">
        <f t="shared" si="1616"/>
        <v/>
      </c>
      <c r="BX16101" s="32" t="str">
        <f t="shared" si="1603"/>
        <v/>
      </c>
      <c r="BY16101" s="32" t="str">
        <f t="shared" si="1604"/>
        <v/>
      </c>
      <c r="BZ16101" s="32" t="str">
        <f t="shared" si="1617"/>
        <v/>
      </c>
      <c r="CA16101" s="32" t="str">
        <f t="shared" si="1618"/>
        <v/>
      </c>
      <c r="CB16101" s="33">
        <f>IF(COUNTIF($CD$7:CD16101,CD16101)=1,CD16101,CD16101+COUNTIF($CD$6:CD16100,CD16101))</f>
        <v>60729</v>
      </c>
      <c r="CC16101" s="34">
        <f t="shared" si="1605"/>
        <v>55153</v>
      </c>
      <c r="CD16101" s="32">
        <f t="shared" si="1606"/>
        <v>55153</v>
      </c>
      <c r="CE16101" s="32">
        <f t="shared" si="1607"/>
        <v>0</v>
      </c>
      <c r="CF16101" s="32">
        <f t="shared" si="1608"/>
        <v>0</v>
      </c>
      <c r="CG16101" s="32" t="str">
        <f t="shared" si="1609"/>
        <v/>
      </c>
      <c r="CH16101" s="32">
        <v>96</v>
      </c>
      <c r="CI16101" s="32" t="s">
        <v>9</v>
      </c>
      <c r="CJ16101" s="32" t="str">
        <f t="shared" si="1610"/>
        <v/>
      </c>
      <c r="CK16101" s="32" t="str">
        <f t="shared" si="1611"/>
        <v/>
      </c>
      <c r="CL16101" s="32" t="str">
        <f t="shared" si="1612"/>
        <v/>
      </c>
      <c r="CM16101" s="32" t="str">
        <f t="shared" si="1613"/>
        <v/>
      </c>
      <c r="CN16101" s="32" t="str">
        <f t="shared" si="1614"/>
        <v/>
      </c>
    </row>
    <row r="16102" spans="71:92" x14ac:dyDescent="0.3">
      <c r="BS16102" s="32" t="str">
        <f>IF(Kiadasi_kiseroiv!$K$2=BT16102,BV16102,"")</f>
        <v/>
      </c>
      <c r="BT16102" s="34" t="str">
        <f t="shared" si="1601"/>
        <v/>
      </c>
      <c r="BU16102" s="32" t="str">
        <f t="shared" si="1602"/>
        <v/>
      </c>
      <c r="BV16102" s="32" t="str">
        <f t="shared" si="1615"/>
        <v/>
      </c>
      <c r="BW16102" s="32" t="str">
        <f t="shared" si="1616"/>
        <v/>
      </c>
      <c r="BX16102" s="32" t="str">
        <f t="shared" si="1603"/>
        <v/>
      </c>
      <c r="BY16102" s="32" t="str">
        <f t="shared" si="1604"/>
        <v/>
      </c>
      <c r="BZ16102" s="32" t="str">
        <f t="shared" si="1617"/>
        <v/>
      </c>
      <c r="CA16102" s="32" t="str">
        <f t="shared" si="1618"/>
        <v/>
      </c>
      <c r="CB16102" s="33">
        <f>IF(COUNTIF($CD$7:CD16102,CD16102)=1,CD16102,CD16102+COUNTIF($CD$6:CD16101,CD16102))</f>
        <v>60730</v>
      </c>
      <c r="CC16102" s="34">
        <f t="shared" si="1605"/>
        <v>55153</v>
      </c>
      <c r="CD16102" s="32">
        <f t="shared" si="1606"/>
        <v>55153</v>
      </c>
      <c r="CE16102" s="32">
        <f t="shared" si="1607"/>
        <v>0</v>
      </c>
      <c r="CF16102" s="32">
        <f t="shared" si="1608"/>
        <v>0</v>
      </c>
      <c r="CG16102" s="32" t="str">
        <f t="shared" si="1609"/>
        <v/>
      </c>
      <c r="CH16102" s="32">
        <v>97</v>
      </c>
      <c r="CI16102" s="32" t="s">
        <v>9</v>
      </c>
      <c r="CJ16102" s="32" t="str">
        <f t="shared" si="1610"/>
        <v/>
      </c>
      <c r="CK16102" s="32" t="str">
        <f t="shared" si="1611"/>
        <v/>
      </c>
      <c r="CL16102" s="32" t="str">
        <f t="shared" si="1612"/>
        <v/>
      </c>
      <c r="CM16102" s="32" t="str">
        <f t="shared" si="1613"/>
        <v/>
      </c>
      <c r="CN16102" s="32" t="str">
        <f t="shared" si="1614"/>
        <v/>
      </c>
    </row>
    <row r="16103" spans="71:92" x14ac:dyDescent="0.3">
      <c r="BS16103" s="32" t="str">
        <f>IF(Kiadasi_kiseroiv!$K$2=BT16103,BV16103,"")</f>
        <v/>
      </c>
      <c r="BT16103" s="34" t="str">
        <f t="shared" si="1601"/>
        <v/>
      </c>
      <c r="BU16103" s="32" t="str">
        <f t="shared" si="1602"/>
        <v/>
      </c>
      <c r="BV16103" s="32" t="str">
        <f t="shared" si="1615"/>
        <v/>
      </c>
      <c r="BW16103" s="32" t="str">
        <f t="shared" si="1616"/>
        <v/>
      </c>
      <c r="BX16103" s="32" t="str">
        <f t="shared" si="1603"/>
        <v/>
      </c>
      <c r="BY16103" s="32" t="str">
        <f t="shared" si="1604"/>
        <v/>
      </c>
      <c r="BZ16103" s="32" t="str">
        <f t="shared" si="1617"/>
        <v/>
      </c>
      <c r="CA16103" s="32" t="str">
        <f t="shared" si="1618"/>
        <v/>
      </c>
      <c r="CB16103" s="33">
        <f>IF(COUNTIF($CD$7:CD16103,CD16103)=1,CD16103,CD16103+COUNTIF($CD$6:CD16102,CD16103))</f>
        <v>60731</v>
      </c>
      <c r="CC16103" s="34">
        <f t="shared" si="1605"/>
        <v>55153</v>
      </c>
      <c r="CD16103" s="32">
        <f t="shared" si="1606"/>
        <v>55153</v>
      </c>
      <c r="CE16103" s="32">
        <f t="shared" si="1607"/>
        <v>0</v>
      </c>
      <c r="CF16103" s="32">
        <f t="shared" si="1608"/>
        <v>0</v>
      </c>
      <c r="CG16103" s="32" t="str">
        <f t="shared" si="1609"/>
        <v/>
      </c>
      <c r="CH16103" s="32">
        <v>98</v>
      </c>
      <c r="CI16103" s="32" t="s">
        <v>9</v>
      </c>
      <c r="CJ16103" s="32" t="str">
        <f t="shared" si="1610"/>
        <v/>
      </c>
      <c r="CK16103" s="32" t="str">
        <f t="shared" si="1611"/>
        <v/>
      </c>
      <c r="CL16103" s="32" t="str">
        <f t="shared" si="1612"/>
        <v/>
      </c>
      <c r="CM16103" s="32" t="str">
        <f t="shared" si="1613"/>
        <v/>
      </c>
      <c r="CN16103" s="32" t="str">
        <f t="shared" si="1614"/>
        <v/>
      </c>
    </row>
    <row r="16104" spans="71:92" x14ac:dyDescent="0.3">
      <c r="BS16104" s="32" t="str">
        <f>IF(Kiadasi_kiseroiv!$K$2=BT16104,BV16104,"")</f>
        <v/>
      </c>
      <c r="BT16104" s="34" t="str">
        <f t="shared" si="1601"/>
        <v/>
      </c>
      <c r="BU16104" s="32" t="str">
        <f t="shared" si="1602"/>
        <v/>
      </c>
      <c r="BV16104" s="32" t="str">
        <f t="shared" si="1615"/>
        <v/>
      </c>
      <c r="BW16104" s="32" t="str">
        <f t="shared" si="1616"/>
        <v/>
      </c>
      <c r="BX16104" s="32" t="str">
        <f t="shared" si="1603"/>
        <v/>
      </c>
      <c r="BY16104" s="32" t="str">
        <f t="shared" si="1604"/>
        <v/>
      </c>
      <c r="BZ16104" s="32" t="str">
        <f t="shared" si="1617"/>
        <v/>
      </c>
      <c r="CA16104" s="32" t="str">
        <f t="shared" si="1618"/>
        <v/>
      </c>
      <c r="CB16104" s="33">
        <f>IF(COUNTIF($CD$7:CD16104,CD16104)=1,CD16104,CD16104+COUNTIF($CD$6:CD16103,CD16104))</f>
        <v>60732</v>
      </c>
      <c r="CC16104" s="34">
        <f t="shared" si="1605"/>
        <v>55153</v>
      </c>
      <c r="CD16104" s="32">
        <f t="shared" si="1606"/>
        <v>55153</v>
      </c>
      <c r="CE16104" s="32">
        <f t="shared" si="1607"/>
        <v>0</v>
      </c>
      <c r="CF16104" s="32">
        <f t="shared" si="1608"/>
        <v>0</v>
      </c>
      <c r="CG16104" s="32" t="str">
        <f t="shared" si="1609"/>
        <v/>
      </c>
      <c r="CH16104" s="32">
        <v>99</v>
      </c>
      <c r="CI16104" s="32" t="s">
        <v>9</v>
      </c>
      <c r="CJ16104" s="32" t="str">
        <f t="shared" si="1610"/>
        <v/>
      </c>
      <c r="CK16104" s="32" t="str">
        <f t="shared" si="1611"/>
        <v/>
      </c>
      <c r="CL16104" s="32" t="str">
        <f t="shared" si="1612"/>
        <v/>
      </c>
      <c r="CM16104" s="32" t="str">
        <f t="shared" si="1613"/>
        <v/>
      </c>
      <c r="CN16104" s="32" t="str">
        <f t="shared" si="1614"/>
        <v/>
      </c>
    </row>
    <row r="16105" spans="71:92" x14ac:dyDescent="0.3">
      <c r="BS16105" s="32" t="str">
        <f>IF(Kiadasi_kiseroiv!$K$2=BT16105,BV16105,"")</f>
        <v/>
      </c>
      <c r="BT16105" s="34" t="str">
        <f t="shared" si="1601"/>
        <v/>
      </c>
      <c r="BU16105" s="32" t="str">
        <f t="shared" si="1602"/>
        <v/>
      </c>
      <c r="BV16105" s="32" t="str">
        <f t="shared" si="1615"/>
        <v/>
      </c>
      <c r="BW16105" s="32" t="str">
        <f t="shared" si="1616"/>
        <v/>
      </c>
      <c r="BX16105" s="32" t="str">
        <f t="shared" si="1603"/>
        <v/>
      </c>
      <c r="BY16105" s="32" t="str">
        <f t="shared" si="1604"/>
        <v/>
      </c>
      <c r="BZ16105" s="32" t="str">
        <f t="shared" si="1617"/>
        <v/>
      </c>
      <c r="CA16105" s="32" t="str">
        <f t="shared" si="1618"/>
        <v/>
      </c>
      <c r="CB16105" s="33">
        <f>IF(COUNTIF($CD$7:CD16105,CD16105)=1,CD16105,CD16105+COUNTIF($CD$6:CD16104,CD16105))</f>
        <v>60733</v>
      </c>
      <c r="CC16105" s="34">
        <f t="shared" si="1605"/>
        <v>55153</v>
      </c>
      <c r="CD16105" s="32">
        <f t="shared" si="1606"/>
        <v>55153</v>
      </c>
      <c r="CE16105" s="32">
        <f t="shared" si="1607"/>
        <v>0</v>
      </c>
      <c r="CF16105" s="32">
        <f t="shared" si="1608"/>
        <v>0</v>
      </c>
      <c r="CG16105" s="32" t="str">
        <f t="shared" si="1609"/>
        <v/>
      </c>
      <c r="CH16105" s="32">
        <v>100</v>
      </c>
      <c r="CI16105" s="32" t="s">
        <v>9</v>
      </c>
      <c r="CJ16105" s="32" t="str">
        <f t="shared" si="1610"/>
        <v/>
      </c>
      <c r="CK16105" s="32" t="str">
        <f t="shared" si="1611"/>
        <v/>
      </c>
      <c r="CL16105" s="32" t="str">
        <f t="shared" si="1612"/>
        <v/>
      </c>
      <c r="CM16105" s="32" t="str">
        <f t="shared" si="1613"/>
        <v/>
      </c>
      <c r="CN16105" s="32" t="str">
        <f t="shared" si="1614"/>
        <v/>
      </c>
    </row>
    <row r="16106" spans="71:92" x14ac:dyDescent="0.3">
      <c r="BS16106" s="32" t="str">
        <f>IF(Kiadasi_kiseroiv!$K$2=BT16106,BV16106,"")</f>
        <v/>
      </c>
      <c r="BT16106" s="34" t="str">
        <f t="shared" si="1601"/>
        <v/>
      </c>
      <c r="BU16106" s="32" t="str">
        <f t="shared" si="1602"/>
        <v/>
      </c>
      <c r="BV16106" s="32" t="str">
        <f t="shared" si="1615"/>
        <v/>
      </c>
      <c r="BW16106" s="32" t="str">
        <f t="shared" si="1616"/>
        <v/>
      </c>
      <c r="BX16106" s="32" t="str">
        <f t="shared" si="1603"/>
        <v/>
      </c>
      <c r="BY16106" s="32" t="str">
        <f t="shared" si="1604"/>
        <v/>
      </c>
      <c r="BZ16106" s="32" t="str">
        <f t="shared" si="1617"/>
        <v/>
      </c>
      <c r="CA16106" s="32" t="str">
        <f t="shared" si="1618"/>
        <v/>
      </c>
      <c r="CB16106" s="33">
        <f>IF(COUNTIF($CD$7:CD16106,CD16106)=1,CD16106,CD16106+COUNTIF($CD$6:CD16105,CD16106))</f>
        <v>60734</v>
      </c>
      <c r="CC16106" s="34">
        <f t="shared" si="1605"/>
        <v>55153</v>
      </c>
      <c r="CD16106" s="32">
        <f t="shared" si="1606"/>
        <v>55153</v>
      </c>
      <c r="CE16106" s="32">
        <f t="shared" si="1607"/>
        <v>0</v>
      </c>
      <c r="CF16106" s="32">
        <f t="shared" si="1608"/>
        <v>0</v>
      </c>
      <c r="CG16106" s="32" t="str">
        <f t="shared" si="1609"/>
        <v/>
      </c>
      <c r="CH16106" s="32">
        <v>101</v>
      </c>
      <c r="CI16106" s="32" t="s">
        <v>9</v>
      </c>
      <c r="CJ16106" s="32" t="str">
        <f t="shared" si="1610"/>
        <v/>
      </c>
      <c r="CK16106" s="32" t="str">
        <f t="shared" si="1611"/>
        <v/>
      </c>
      <c r="CL16106" s="32" t="str">
        <f t="shared" si="1612"/>
        <v/>
      </c>
      <c r="CM16106" s="32" t="str">
        <f t="shared" si="1613"/>
        <v/>
      </c>
      <c r="CN16106" s="32" t="str">
        <f t="shared" si="1614"/>
        <v/>
      </c>
    </row>
    <row r="16107" spans="71:92" x14ac:dyDescent="0.3">
      <c r="BS16107" s="32" t="str">
        <f>IF(Kiadasi_kiseroiv!$K$2=BT16107,BV16107,"")</f>
        <v/>
      </c>
      <c r="BT16107" s="34" t="str">
        <f t="shared" si="1601"/>
        <v/>
      </c>
      <c r="BU16107" s="32" t="str">
        <f t="shared" si="1602"/>
        <v/>
      </c>
      <c r="BV16107" s="32" t="str">
        <f t="shared" si="1615"/>
        <v/>
      </c>
      <c r="BW16107" s="32" t="str">
        <f t="shared" si="1616"/>
        <v/>
      </c>
      <c r="BX16107" s="32" t="str">
        <f t="shared" si="1603"/>
        <v/>
      </c>
      <c r="BY16107" s="32" t="str">
        <f t="shared" si="1604"/>
        <v/>
      </c>
      <c r="BZ16107" s="32" t="str">
        <f t="shared" si="1617"/>
        <v/>
      </c>
      <c r="CA16107" s="32" t="str">
        <f t="shared" si="1618"/>
        <v/>
      </c>
      <c r="CB16107" s="33">
        <f>IF(COUNTIF($CD$7:CD16107,CD16107)=1,CD16107,CD16107+COUNTIF($CD$6:CD16106,CD16107))</f>
        <v>60735</v>
      </c>
      <c r="CC16107" s="34">
        <f t="shared" si="1605"/>
        <v>55153</v>
      </c>
      <c r="CD16107" s="32">
        <f t="shared" si="1606"/>
        <v>55153</v>
      </c>
      <c r="CE16107" s="32">
        <f t="shared" si="1607"/>
        <v>0</v>
      </c>
      <c r="CF16107" s="32">
        <f t="shared" si="1608"/>
        <v>0</v>
      </c>
      <c r="CG16107" s="32" t="str">
        <f t="shared" si="1609"/>
        <v/>
      </c>
      <c r="CH16107" s="32">
        <v>102</v>
      </c>
      <c r="CI16107" s="32" t="s">
        <v>9</v>
      </c>
      <c r="CJ16107" s="32" t="str">
        <f t="shared" si="1610"/>
        <v/>
      </c>
      <c r="CK16107" s="32" t="str">
        <f t="shared" si="1611"/>
        <v/>
      </c>
      <c r="CL16107" s="32" t="str">
        <f t="shared" si="1612"/>
        <v/>
      </c>
      <c r="CM16107" s="32" t="str">
        <f t="shared" si="1613"/>
        <v/>
      </c>
      <c r="CN16107" s="32" t="str">
        <f t="shared" si="1614"/>
        <v/>
      </c>
    </row>
    <row r="16108" spans="71:92" x14ac:dyDescent="0.3">
      <c r="BS16108" s="32" t="str">
        <f>IF(Kiadasi_kiseroiv!$K$2=BT16108,BV16108,"")</f>
        <v/>
      </c>
      <c r="BT16108" s="34" t="str">
        <f t="shared" si="1601"/>
        <v/>
      </c>
      <c r="BU16108" s="32" t="str">
        <f t="shared" si="1602"/>
        <v/>
      </c>
      <c r="BV16108" s="32" t="str">
        <f t="shared" si="1615"/>
        <v/>
      </c>
      <c r="BW16108" s="32" t="str">
        <f t="shared" si="1616"/>
        <v/>
      </c>
      <c r="BX16108" s="32" t="str">
        <f t="shared" si="1603"/>
        <v/>
      </c>
      <c r="BY16108" s="32" t="str">
        <f t="shared" si="1604"/>
        <v/>
      </c>
      <c r="BZ16108" s="32" t="str">
        <f t="shared" si="1617"/>
        <v/>
      </c>
      <c r="CA16108" s="32" t="str">
        <f t="shared" si="1618"/>
        <v/>
      </c>
      <c r="CB16108" s="33">
        <f>IF(COUNTIF($CD$7:CD16108,CD16108)=1,CD16108,CD16108+COUNTIF($CD$6:CD16107,CD16108))</f>
        <v>60736</v>
      </c>
      <c r="CC16108" s="34">
        <f t="shared" si="1605"/>
        <v>55153</v>
      </c>
      <c r="CD16108" s="32">
        <f t="shared" si="1606"/>
        <v>55153</v>
      </c>
      <c r="CE16108" s="32">
        <f t="shared" si="1607"/>
        <v>0</v>
      </c>
      <c r="CF16108" s="32">
        <f t="shared" si="1608"/>
        <v>0</v>
      </c>
      <c r="CG16108" s="32" t="str">
        <f t="shared" si="1609"/>
        <v/>
      </c>
      <c r="CH16108" s="32">
        <v>103</v>
      </c>
      <c r="CI16108" s="32" t="s">
        <v>9</v>
      </c>
      <c r="CJ16108" s="32" t="str">
        <f t="shared" si="1610"/>
        <v/>
      </c>
      <c r="CK16108" s="32" t="str">
        <f t="shared" si="1611"/>
        <v/>
      </c>
      <c r="CL16108" s="32" t="str">
        <f t="shared" si="1612"/>
        <v/>
      </c>
      <c r="CM16108" s="32" t="str">
        <f t="shared" si="1613"/>
        <v/>
      </c>
      <c r="CN16108" s="32" t="str">
        <f t="shared" si="1614"/>
        <v/>
      </c>
    </row>
    <row r="16109" spans="71:92" x14ac:dyDescent="0.3">
      <c r="BS16109" s="32" t="str">
        <f>IF(Kiadasi_kiseroiv!$K$2=BT16109,BV16109,"")</f>
        <v/>
      </c>
      <c r="BT16109" s="34" t="str">
        <f t="shared" si="1601"/>
        <v/>
      </c>
      <c r="BU16109" s="32" t="str">
        <f t="shared" si="1602"/>
        <v/>
      </c>
      <c r="BV16109" s="32" t="str">
        <f t="shared" si="1615"/>
        <v/>
      </c>
      <c r="BW16109" s="32" t="str">
        <f t="shared" si="1616"/>
        <v/>
      </c>
      <c r="BX16109" s="32" t="str">
        <f t="shared" si="1603"/>
        <v/>
      </c>
      <c r="BY16109" s="32" t="str">
        <f t="shared" si="1604"/>
        <v/>
      </c>
      <c r="BZ16109" s="32" t="str">
        <f t="shared" si="1617"/>
        <v/>
      </c>
      <c r="CA16109" s="32" t="str">
        <f t="shared" si="1618"/>
        <v/>
      </c>
      <c r="CB16109" s="33">
        <f>IF(COUNTIF($CD$7:CD16109,CD16109)=1,CD16109,CD16109+COUNTIF($CD$6:CD16108,CD16109))</f>
        <v>60737</v>
      </c>
      <c r="CC16109" s="34">
        <f t="shared" si="1605"/>
        <v>55153</v>
      </c>
      <c r="CD16109" s="32">
        <f t="shared" si="1606"/>
        <v>55153</v>
      </c>
      <c r="CE16109" s="32">
        <f t="shared" si="1607"/>
        <v>0</v>
      </c>
      <c r="CF16109" s="32">
        <f t="shared" si="1608"/>
        <v>0</v>
      </c>
      <c r="CG16109" s="32" t="str">
        <f t="shared" si="1609"/>
        <v/>
      </c>
      <c r="CH16109" s="32">
        <v>104</v>
      </c>
      <c r="CI16109" s="32" t="s">
        <v>9</v>
      </c>
      <c r="CJ16109" s="32" t="str">
        <f t="shared" si="1610"/>
        <v/>
      </c>
      <c r="CK16109" s="32" t="str">
        <f t="shared" si="1611"/>
        <v/>
      </c>
      <c r="CL16109" s="32" t="str">
        <f t="shared" si="1612"/>
        <v/>
      </c>
      <c r="CM16109" s="32" t="str">
        <f t="shared" si="1613"/>
        <v/>
      </c>
      <c r="CN16109" s="32" t="str">
        <f t="shared" si="1614"/>
        <v/>
      </c>
    </row>
    <row r="16110" spans="71:92" x14ac:dyDescent="0.3">
      <c r="BS16110" s="32" t="str">
        <f>IF(Kiadasi_kiseroiv!$K$2=BT16110,BV16110,"")</f>
        <v/>
      </c>
      <c r="BT16110" s="34" t="str">
        <f t="shared" si="1601"/>
        <v/>
      </c>
      <c r="BU16110" s="32" t="str">
        <f t="shared" si="1602"/>
        <v/>
      </c>
      <c r="BV16110" s="32" t="str">
        <f t="shared" si="1615"/>
        <v/>
      </c>
      <c r="BW16110" s="32" t="str">
        <f t="shared" si="1616"/>
        <v/>
      </c>
      <c r="BX16110" s="32" t="str">
        <f t="shared" si="1603"/>
        <v/>
      </c>
      <c r="BY16110" s="32" t="str">
        <f t="shared" si="1604"/>
        <v/>
      </c>
      <c r="BZ16110" s="32" t="str">
        <f t="shared" si="1617"/>
        <v/>
      </c>
      <c r="CA16110" s="32" t="str">
        <f t="shared" si="1618"/>
        <v/>
      </c>
      <c r="CB16110" s="33">
        <f>IF(COUNTIF($CD$7:CD16110,CD16110)=1,CD16110,CD16110+COUNTIF($CD$6:CD16109,CD16110))</f>
        <v>60738</v>
      </c>
      <c r="CC16110" s="34">
        <f t="shared" si="1605"/>
        <v>55153</v>
      </c>
      <c r="CD16110" s="32">
        <f t="shared" si="1606"/>
        <v>55153</v>
      </c>
      <c r="CE16110" s="32">
        <f t="shared" si="1607"/>
        <v>0</v>
      </c>
      <c r="CF16110" s="32">
        <f t="shared" si="1608"/>
        <v>0</v>
      </c>
      <c r="CG16110" s="32" t="str">
        <f t="shared" si="1609"/>
        <v/>
      </c>
      <c r="CH16110" s="32">
        <v>105</v>
      </c>
      <c r="CI16110" s="32" t="s">
        <v>9</v>
      </c>
      <c r="CJ16110" s="32" t="str">
        <f t="shared" si="1610"/>
        <v/>
      </c>
      <c r="CK16110" s="32" t="str">
        <f t="shared" si="1611"/>
        <v/>
      </c>
      <c r="CL16110" s="32" t="str">
        <f t="shared" si="1612"/>
        <v/>
      </c>
      <c r="CM16110" s="32" t="str">
        <f t="shared" si="1613"/>
        <v/>
      </c>
      <c r="CN16110" s="32" t="str">
        <f t="shared" si="1614"/>
        <v/>
      </c>
    </row>
    <row r="16111" spans="71:92" x14ac:dyDescent="0.3">
      <c r="BS16111" s="32" t="str">
        <f>IF(Kiadasi_kiseroiv!$K$2=BT16111,BV16111,"")</f>
        <v/>
      </c>
      <c r="BT16111" s="34" t="str">
        <f t="shared" si="1601"/>
        <v/>
      </c>
      <c r="BU16111" s="32" t="str">
        <f t="shared" si="1602"/>
        <v/>
      </c>
      <c r="BV16111" s="32" t="str">
        <f t="shared" si="1615"/>
        <v/>
      </c>
      <c r="BW16111" s="32" t="str">
        <f t="shared" si="1616"/>
        <v/>
      </c>
      <c r="BX16111" s="32" t="str">
        <f t="shared" si="1603"/>
        <v/>
      </c>
      <c r="BY16111" s="32" t="str">
        <f t="shared" si="1604"/>
        <v/>
      </c>
      <c r="BZ16111" s="32" t="str">
        <f t="shared" si="1617"/>
        <v/>
      </c>
      <c r="CA16111" s="32" t="str">
        <f t="shared" si="1618"/>
        <v/>
      </c>
      <c r="CB16111" s="33">
        <f>IF(COUNTIF($CD$7:CD16111,CD16111)=1,CD16111,CD16111+COUNTIF($CD$6:CD16110,CD16111))</f>
        <v>60739</v>
      </c>
      <c r="CC16111" s="34">
        <f t="shared" si="1605"/>
        <v>55153</v>
      </c>
      <c r="CD16111" s="32">
        <f t="shared" si="1606"/>
        <v>55153</v>
      </c>
      <c r="CE16111" s="32">
        <f t="shared" si="1607"/>
        <v>0</v>
      </c>
      <c r="CF16111" s="32">
        <f t="shared" si="1608"/>
        <v>0</v>
      </c>
      <c r="CG16111" s="32" t="str">
        <f t="shared" si="1609"/>
        <v/>
      </c>
      <c r="CH16111" s="32">
        <v>106</v>
      </c>
      <c r="CI16111" s="32" t="s">
        <v>9</v>
      </c>
      <c r="CJ16111" s="32" t="str">
        <f t="shared" si="1610"/>
        <v/>
      </c>
      <c r="CK16111" s="32" t="str">
        <f t="shared" si="1611"/>
        <v/>
      </c>
      <c r="CL16111" s="32" t="str">
        <f t="shared" si="1612"/>
        <v/>
      </c>
      <c r="CM16111" s="32" t="str">
        <f t="shared" si="1613"/>
        <v/>
      </c>
      <c r="CN16111" s="32" t="str">
        <f t="shared" si="1614"/>
        <v/>
      </c>
    </row>
    <row r="16112" spans="71:92" x14ac:dyDescent="0.3">
      <c r="BS16112" s="32" t="str">
        <f>IF(Kiadasi_kiseroiv!$K$2=BT16112,BV16112,"")</f>
        <v/>
      </c>
      <c r="BT16112" s="34" t="str">
        <f t="shared" si="1601"/>
        <v/>
      </c>
      <c r="BU16112" s="32" t="str">
        <f t="shared" si="1602"/>
        <v/>
      </c>
      <c r="BV16112" s="32" t="str">
        <f t="shared" si="1615"/>
        <v/>
      </c>
      <c r="BW16112" s="32" t="str">
        <f t="shared" si="1616"/>
        <v/>
      </c>
      <c r="BX16112" s="32" t="str">
        <f t="shared" si="1603"/>
        <v/>
      </c>
      <c r="BY16112" s="32" t="str">
        <f t="shared" si="1604"/>
        <v/>
      </c>
      <c r="BZ16112" s="32" t="str">
        <f t="shared" si="1617"/>
        <v/>
      </c>
      <c r="CA16112" s="32" t="str">
        <f t="shared" si="1618"/>
        <v/>
      </c>
      <c r="CB16112" s="33">
        <f>IF(COUNTIF($CD$7:CD16112,CD16112)=1,CD16112,CD16112+COUNTIF($CD$6:CD16111,CD16112))</f>
        <v>60740</v>
      </c>
      <c r="CC16112" s="34">
        <f t="shared" si="1605"/>
        <v>55153</v>
      </c>
      <c r="CD16112" s="32">
        <f t="shared" si="1606"/>
        <v>55153</v>
      </c>
      <c r="CE16112" s="32">
        <f t="shared" si="1607"/>
        <v>0</v>
      </c>
      <c r="CF16112" s="32">
        <f t="shared" si="1608"/>
        <v>0</v>
      </c>
      <c r="CG16112" s="32" t="str">
        <f t="shared" si="1609"/>
        <v/>
      </c>
      <c r="CH16112" s="32">
        <v>107</v>
      </c>
      <c r="CI16112" s="32" t="s">
        <v>9</v>
      </c>
      <c r="CJ16112" s="32" t="str">
        <f t="shared" si="1610"/>
        <v/>
      </c>
      <c r="CK16112" s="32" t="str">
        <f t="shared" si="1611"/>
        <v/>
      </c>
      <c r="CL16112" s="32" t="str">
        <f t="shared" si="1612"/>
        <v/>
      </c>
      <c r="CM16112" s="32" t="str">
        <f t="shared" si="1613"/>
        <v/>
      </c>
      <c r="CN16112" s="32" t="str">
        <f t="shared" si="1614"/>
        <v/>
      </c>
    </row>
    <row r="16113" spans="71:92" x14ac:dyDescent="0.3">
      <c r="BS16113" s="32" t="str">
        <f>IF(Kiadasi_kiseroiv!$K$2=BT16113,BV16113,"")</f>
        <v/>
      </c>
      <c r="BT16113" s="34" t="str">
        <f t="shared" si="1601"/>
        <v/>
      </c>
      <c r="BU16113" s="32" t="str">
        <f t="shared" si="1602"/>
        <v/>
      </c>
      <c r="BV16113" s="32" t="str">
        <f t="shared" si="1615"/>
        <v/>
      </c>
      <c r="BW16113" s="32" t="str">
        <f t="shared" si="1616"/>
        <v/>
      </c>
      <c r="BX16113" s="32" t="str">
        <f t="shared" si="1603"/>
        <v/>
      </c>
      <c r="BY16113" s="32" t="str">
        <f t="shared" si="1604"/>
        <v/>
      </c>
      <c r="BZ16113" s="32" t="str">
        <f t="shared" si="1617"/>
        <v/>
      </c>
      <c r="CA16113" s="32" t="str">
        <f t="shared" si="1618"/>
        <v/>
      </c>
      <c r="CB16113" s="33">
        <f>IF(COUNTIF($CD$7:CD16113,CD16113)=1,CD16113,CD16113+COUNTIF($CD$6:CD16112,CD16113))</f>
        <v>60741</v>
      </c>
      <c r="CC16113" s="34">
        <f t="shared" si="1605"/>
        <v>55153</v>
      </c>
      <c r="CD16113" s="32">
        <f t="shared" si="1606"/>
        <v>55153</v>
      </c>
      <c r="CE16113" s="32">
        <f t="shared" si="1607"/>
        <v>0</v>
      </c>
      <c r="CF16113" s="32">
        <f t="shared" si="1608"/>
        <v>0</v>
      </c>
      <c r="CG16113" s="32" t="str">
        <f t="shared" si="1609"/>
        <v/>
      </c>
      <c r="CH16113" s="32">
        <v>108</v>
      </c>
      <c r="CI16113" s="32" t="s">
        <v>9</v>
      </c>
      <c r="CJ16113" s="32" t="str">
        <f t="shared" si="1610"/>
        <v/>
      </c>
      <c r="CK16113" s="32" t="str">
        <f t="shared" si="1611"/>
        <v/>
      </c>
      <c r="CL16113" s="32" t="str">
        <f t="shared" si="1612"/>
        <v/>
      </c>
      <c r="CM16113" s="32" t="str">
        <f t="shared" si="1613"/>
        <v/>
      </c>
      <c r="CN16113" s="32" t="str">
        <f t="shared" si="1614"/>
        <v/>
      </c>
    </row>
    <row r="16114" spans="71:92" x14ac:dyDescent="0.3">
      <c r="BS16114" s="32" t="str">
        <f>IF(Kiadasi_kiseroiv!$K$2=BT16114,BV16114,"")</f>
        <v/>
      </c>
      <c r="BT16114" s="34" t="str">
        <f t="shared" si="1601"/>
        <v/>
      </c>
      <c r="BU16114" s="32" t="str">
        <f t="shared" si="1602"/>
        <v/>
      </c>
      <c r="BV16114" s="32" t="str">
        <f t="shared" si="1615"/>
        <v/>
      </c>
      <c r="BW16114" s="32" t="str">
        <f t="shared" si="1616"/>
        <v/>
      </c>
      <c r="BX16114" s="32" t="str">
        <f t="shared" si="1603"/>
        <v/>
      </c>
      <c r="BY16114" s="32" t="str">
        <f t="shared" si="1604"/>
        <v/>
      </c>
      <c r="BZ16114" s="32" t="str">
        <f t="shared" si="1617"/>
        <v/>
      </c>
      <c r="CA16114" s="32" t="str">
        <f t="shared" si="1618"/>
        <v/>
      </c>
      <c r="CB16114" s="33">
        <f>IF(COUNTIF($CD$7:CD16114,CD16114)=1,CD16114,CD16114+COUNTIF($CD$6:CD16113,CD16114))</f>
        <v>60742</v>
      </c>
      <c r="CC16114" s="34">
        <f t="shared" si="1605"/>
        <v>55153</v>
      </c>
      <c r="CD16114" s="32">
        <f t="shared" si="1606"/>
        <v>55153</v>
      </c>
      <c r="CE16114" s="32">
        <f t="shared" si="1607"/>
        <v>0</v>
      </c>
      <c r="CF16114" s="32">
        <f t="shared" si="1608"/>
        <v>0</v>
      </c>
      <c r="CG16114" s="32" t="str">
        <f t="shared" si="1609"/>
        <v/>
      </c>
      <c r="CH16114" s="32">
        <v>109</v>
      </c>
      <c r="CI16114" s="32" t="s">
        <v>9</v>
      </c>
      <c r="CJ16114" s="32" t="str">
        <f t="shared" si="1610"/>
        <v/>
      </c>
      <c r="CK16114" s="32" t="str">
        <f t="shared" si="1611"/>
        <v/>
      </c>
      <c r="CL16114" s="32" t="str">
        <f t="shared" si="1612"/>
        <v/>
      </c>
      <c r="CM16114" s="32" t="str">
        <f t="shared" si="1613"/>
        <v/>
      </c>
      <c r="CN16114" s="32" t="str">
        <f t="shared" si="1614"/>
        <v/>
      </c>
    </row>
    <row r="16115" spans="71:92" x14ac:dyDescent="0.3">
      <c r="BS16115" s="32" t="str">
        <f>IF(Kiadasi_kiseroiv!$K$2=BT16115,BV16115,"")</f>
        <v/>
      </c>
      <c r="BT16115" s="34" t="str">
        <f t="shared" si="1601"/>
        <v/>
      </c>
      <c r="BU16115" s="32" t="str">
        <f t="shared" si="1602"/>
        <v/>
      </c>
      <c r="BV16115" s="32" t="str">
        <f t="shared" si="1615"/>
        <v/>
      </c>
      <c r="BW16115" s="32" t="str">
        <f t="shared" si="1616"/>
        <v/>
      </c>
      <c r="BX16115" s="32" t="str">
        <f t="shared" si="1603"/>
        <v/>
      </c>
      <c r="BY16115" s="32" t="str">
        <f t="shared" si="1604"/>
        <v/>
      </c>
      <c r="BZ16115" s="32" t="str">
        <f t="shared" si="1617"/>
        <v/>
      </c>
      <c r="CA16115" s="32" t="str">
        <f t="shared" si="1618"/>
        <v/>
      </c>
      <c r="CB16115" s="33">
        <f>IF(COUNTIF($CD$7:CD16115,CD16115)=1,CD16115,CD16115+COUNTIF($CD$6:CD16114,CD16115))</f>
        <v>60743</v>
      </c>
      <c r="CC16115" s="34">
        <f t="shared" si="1605"/>
        <v>55153</v>
      </c>
      <c r="CD16115" s="32">
        <f t="shared" si="1606"/>
        <v>55153</v>
      </c>
      <c r="CE16115" s="32">
        <f t="shared" si="1607"/>
        <v>0</v>
      </c>
      <c r="CF16115" s="32">
        <f t="shared" si="1608"/>
        <v>0</v>
      </c>
      <c r="CG16115" s="32" t="str">
        <f t="shared" si="1609"/>
        <v/>
      </c>
      <c r="CH16115" s="32">
        <v>110</v>
      </c>
      <c r="CI16115" s="32" t="s">
        <v>9</v>
      </c>
      <c r="CJ16115" s="32" t="str">
        <f t="shared" si="1610"/>
        <v/>
      </c>
      <c r="CK16115" s="32" t="str">
        <f t="shared" si="1611"/>
        <v/>
      </c>
      <c r="CL16115" s="32" t="str">
        <f t="shared" si="1612"/>
        <v/>
      </c>
      <c r="CM16115" s="32" t="str">
        <f t="shared" si="1613"/>
        <v/>
      </c>
      <c r="CN16115" s="32" t="str">
        <f t="shared" si="1614"/>
        <v/>
      </c>
    </row>
    <row r="16116" spans="71:92" x14ac:dyDescent="0.3">
      <c r="BS16116" s="32" t="str">
        <f>IF(Kiadasi_kiseroiv!$K$2=BT16116,BV16116,"")</f>
        <v/>
      </c>
      <c r="BT16116" s="34" t="str">
        <f t="shared" si="1601"/>
        <v/>
      </c>
      <c r="BU16116" s="32" t="str">
        <f t="shared" si="1602"/>
        <v/>
      </c>
      <c r="BV16116" s="32" t="str">
        <f t="shared" si="1615"/>
        <v/>
      </c>
      <c r="BW16116" s="32" t="str">
        <f t="shared" si="1616"/>
        <v/>
      </c>
      <c r="BX16116" s="32" t="str">
        <f t="shared" si="1603"/>
        <v/>
      </c>
      <c r="BY16116" s="32" t="str">
        <f t="shared" si="1604"/>
        <v/>
      </c>
      <c r="BZ16116" s="32" t="str">
        <f t="shared" si="1617"/>
        <v/>
      </c>
      <c r="CA16116" s="32" t="str">
        <f t="shared" si="1618"/>
        <v/>
      </c>
      <c r="CB16116" s="33">
        <f>IF(COUNTIF($CD$7:CD16116,CD16116)=1,CD16116,CD16116+COUNTIF($CD$6:CD16115,CD16116))</f>
        <v>60744</v>
      </c>
      <c r="CC16116" s="34">
        <f t="shared" si="1605"/>
        <v>55153</v>
      </c>
      <c r="CD16116" s="32">
        <f t="shared" si="1606"/>
        <v>55153</v>
      </c>
      <c r="CE16116" s="32">
        <f t="shared" si="1607"/>
        <v>0</v>
      </c>
      <c r="CF16116" s="32">
        <f t="shared" si="1608"/>
        <v>0</v>
      </c>
      <c r="CG16116" s="32" t="str">
        <f t="shared" si="1609"/>
        <v/>
      </c>
      <c r="CH16116" s="32">
        <v>111</v>
      </c>
      <c r="CI16116" s="32" t="s">
        <v>9</v>
      </c>
      <c r="CJ16116" s="32" t="str">
        <f t="shared" si="1610"/>
        <v/>
      </c>
      <c r="CK16116" s="32" t="str">
        <f t="shared" si="1611"/>
        <v/>
      </c>
      <c r="CL16116" s="32" t="str">
        <f t="shared" si="1612"/>
        <v/>
      </c>
      <c r="CM16116" s="32" t="str">
        <f t="shared" si="1613"/>
        <v/>
      </c>
      <c r="CN16116" s="32" t="str">
        <f t="shared" si="1614"/>
        <v/>
      </c>
    </row>
    <row r="16117" spans="71:92" x14ac:dyDescent="0.3">
      <c r="BS16117" s="32" t="str">
        <f>IF(Kiadasi_kiseroiv!$K$2=BT16117,BV16117,"")</f>
        <v/>
      </c>
      <c r="BT16117" s="34" t="str">
        <f t="shared" si="1601"/>
        <v/>
      </c>
      <c r="BU16117" s="32" t="str">
        <f t="shared" si="1602"/>
        <v/>
      </c>
      <c r="BV16117" s="32" t="str">
        <f t="shared" si="1615"/>
        <v/>
      </c>
      <c r="BW16117" s="32" t="str">
        <f t="shared" si="1616"/>
        <v/>
      </c>
      <c r="BX16117" s="32" t="str">
        <f t="shared" si="1603"/>
        <v/>
      </c>
      <c r="BY16117" s="32" t="str">
        <f t="shared" si="1604"/>
        <v/>
      </c>
      <c r="BZ16117" s="32" t="str">
        <f t="shared" si="1617"/>
        <v/>
      </c>
      <c r="CA16117" s="32" t="str">
        <f t="shared" si="1618"/>
        <v/>
      </c>
      <c r="CB16117" s="33">
        <f>IF(COUNTIF($CD$7:CD16117,CD16117)=1,CD16117,CD16117+COUNTIF($CD$6:CD16116,CD16117))</f>
        <v>60745</v>
      </c>
      <c r="CC16117" s="34">
        <f t="shared" si="1605"/>
        <v>55153</v>
      </c>
      <c r="CD16117" s="32">
        <f t="shared" si="1606"/>
        <v>55153</v>
      </c>
      <c r="CE16117" s="32">
        <f t="shared" si="1607"/>
        <v>0</v>
      </c>
      <c r="CF16117" s="32">
        <f t="shared" si="1608"/>
        <v>0</v>
      </c>
      <c r="CG16117" s="32" t="str">
        <f t="shared" si="1609"/>
        <v/>
      </c>
      <c r="CH16117" s="32">
        <v>112</v>
      </c>
      <c r="CI16117" s="32" t="s">
        <v>9</v>
      </c>
      <c r="CJ16117" s="32" t="str">
        <f t="shared" si="1610"/>
        <v/>
      </c>
      <c r="CK16117" s="32" t="str">
        <f t="shared" si="1611"/>
        <v/>
      </c>
      <c r="CL16117" s="32" t="str">
        <f t="shared" si="1612"/>
        <v/>
      </c>
      <c r="CM16117" s="32" t="str">
        <f t="shared" si="1613"/>
        <v/>
      </c>
      <c r="CN16117" s="32" t="str">
        <f t="shared" si="1614"/>
        <v/>
      </c>
    </row>
    <row r="16118" spans="71:92" x14ac:dyDescent="0.3">
      <c r="BS16118" s="32" t="str">
        <f>IF(Kiadasi_kiseroiv!$K$2=BT16118,BV16118,"")</f>
        <v/>
      </c>
      <c r="BT16118" s="34" t="str">
        <f t="shared" si="1601"/>
        <v/>
      </c>
      <c r="BU16118" s="32" t="str">
        <f t="shared" si="1602"/>
        <v/>
      </c>
      <c r="BV16118" s="32" t="str">
        <f t="shared" si="1615"/>
        <v/>
      </c>
      <c r="BW16118" s="32" t="str">
        <f t="shared" si="1616"/>
        <v/>
      </c>
      <c r="BX16118" s="32" t="str">
        <f t="shared" si="1603"/>
        <v/>
      </c>
      <c r="BY16118" s="32" t="str">
        <f t="shared" si="1604"/>
        <v/>
      </c>
      <c r="BZ16118" s="32" t="str">
        <f t="shared" si="1617"/>
        <v/>
      </c>
      <c r="CA16118" s="32" t="str">
        <f t="shared" si="1618"/>
        <v/>
      </c>
      <c r="CB16118" s="33">
        <f>IF(COUNTIF($CD$7:CD16118,CD16118)=1,CD16118,CD16118+COUNTIF($CD$6:CD16117,CD16118))</f>
        <v>60746</v>
      </c>
      <c r="CC16118" s="34">
        <f t="shared" si="1605"/>
        <v>55153</v>
      </c>
      <c r="CD16118" s="32">
        <f t="shared" si="1606"/>
        <v>55153</v>
      </c>
      <c r="CE16118" s="32">
        <f t="shared" si="1607"/>
        <v>0</v>
      </c>
      <c r="CF16118" s="32">
        <f t="shared" si="1608"/>
        <v>0</v>
      </c>
      <c r="CG16118" s="32" t="str">
        <f t="shared" si="1609"/>
        <v/>
      </c>
      <c r="CH16118" s="32">
        <v>113</v>
      </c>
      <c r="CI16118" s="32" t="s">
        <v>9</v>
      </c>
      <c r="CJ16118" s="32" t="str">
        <f t="shared" si="1610"/>
        <v/>
      </c>
      <c r="CK16118" s="32" t="str">
        <f t="shared" si="1611"/>
        <v/>
      </c>
      <c r="CL16118" s="32" t="str">
        <f t="shared" si="1612"/>
        <v/>
      </c>
      <c r="CM16118" s="32" t="str">
        <f t="shared" si="1613"/>
        <v/>
      </c>
      <c r="CN16118" s="32" t="str">
        <f t="shared" si="1614"/>
        <v/>
      </c>
    </row>
    <row r="16119" spans="71:92" x14ac:dyDescent="0.3">
      <c r="BS16119" s="32" t="str">
        <f>IF(Kiadasi_kiseroiv!$K$2=BT16119,BV16119,"")</f>
        <v/>
      </c>
      <c r="BT16119" s="34" t="str">
        <f t="shared" si="1601"/>
        <v/>
      </c>
      <c r="BU16119" s="32" t="str">
        <f t="shared" si="1602"/>
        <v/>
      </c>
      <c r="BV16119" s="32" t="str">
        <f t="shared" si="1615"/>
        <v/>
      </c>
      <c r="BW16119" s="32" t="str">
        <f t="shared" si="1616"/>
        <v/>
      </c>
      <c r="BX16119" s="32" t="str">
        <f t="shared" si="1603"/>
        <v/>
      </c>
      <c r="BY16119" s="32" t="str">
        <f t="shared" si="1604"/>
        <v/>
      </c>
      <c r="BZ16119" s="32" t="str">
        <f t="shared" si="1617"/>
        <v/>
      </c>
      <c r="CA16119" s="32" t="str">
        <f t="shared" si="1618"/>
        <v/>
      </c>
      <c r="CB16119" s="33">
        <f>IF(COUNTIF($CD$7:CD16119,CD16119)=1,CD16119,CD16119+COUNTIF($CD$6:CD16118,CD16119))</f>
        <v>60747</v>
      </c>
      <c r="CC16119" s="34">
        <f t="shared" si="1605"/>
        <v>55153</v>
      </c>
      <c r="CD16119" s="32">
        <f t="shared" si="1606"/>
        <v>55153</v>
      </c>
      <c r="CE16119" s="32">
        <f t="shared" si="1607"/>
        <v>0</v>
      </c>
      <c r="CF16119" s="32">
        <f t="shared" si="1608"/>
        <v>0</v>
      </c>
      <c r="CG16119" s="32" t="str">
        <f t="shared" si="1609"/>
        <v/>
      </c>
      <c r="CH16119" s="32">
        <v>114</v>
      </c>
      <c r="CI16119" s="32" t="s">
        <v>9</v>
      </c>
      <c r="CJ16119" s="32" t="str">
        <f t="shared" si="1610"/>
        <v/>
      </c>
      <c r="CK16119" s="32" t="str">
        <f t="shared" si="1611"/>
        <v/>
      </c>
      <c r="CL16119" s="32" t="str">
        <f t="shared" si="1612"/>
        <v/>
      </c>
      <c r="CM16119" s="32" t="str">
        <f t="shared" si="1613"/>
        <v/>
      </c>
      <c r="CN16119" s="32" t="str">
        <f t="shared" si="1614"/>
        <v/>
      </c>
    </row>
    <row r="16120" spans="71:92" x14ac:dyDescent="0.3">
      <c r="BS16120" s="32" t="str">
        <f>IF(Kiadasi_kiseroiv!$K$2=BT16120,BV16120,"")</f>
        <v/>
      </c>
      <c r="BT16120" s="34" t="str">
        <f t="shared" si="1601"/>
        <v/>
      </c>
      <c r="BU16120" s="32" t="str">
        <f t="shared" si="1602"/>
        <v/>
      </c>
      <c r="BV16120" s="32" t="str">
        <f t="shared" si="1615"/>
        <v/>
      </c>
      <c r="BW16120" s="32" t="str">
        <f t="shared" si="1616"/>
        <v/>
      </c>
      <c r="BX16120" s="32" t="str">
        <f t="shared" si="1603"/>
        <v/>
      </c>
      <c r="BY16120" s="32" t="str">
        <f t="shared" si="1604"/>
        <v/>
      </c>
      <c r="BZ16120" s="32" t="str">
        <f t="shared" si="1617"/>
        <v/>
      </c>
      <c r="CA16120" s="32" t="str">
        <f t="shared" si="1618"/>
        <v/>
      </c>
      <c r="CB16120" s="33">
        <f>IF(COUNTIF($CD$7:CD16120,CD16120)=1,CD16120,CD16120+COUNTIF($CD$6:CD16119,CD16120))</f>
        <v>60748</v>
      </c>
      <c r="CC16120" s="34">
        <f t="shared" si="1605"/>
        <v>55153</v>
      </c>
      <c r="CD16120" s="32">
        <f t="shared" si="1606"/>
        <v>55153</v>
      </c>
      <c r="CE16120" s="32">
        <f t="shared" si="1607"/>
        <v>0</v>
      </c>
      <c r="CF16120" s="32">
        <f t="shared" si="1608"/>
        <v>0</v>
      </c>
      <c r="CG16120" s="32" t="str">
        <f t="shared" si="1609"/>
        <v/>
      </c>
      <c r="CH16120" s="32">
        <v>115</v>
      </c>
      <c r="CI16120" s="32" t="s">
        <v>9</v>
      </c>
      <c r="CJ16120" s="32" t="str">
        <f t="shared" si="1610"/>
        <v/>
      </c>
      <c r="CK16120" s="32" t="str">
        <f t="shared" si="1611"/>
        <v/>
      </c>
      <c r="CL16120" s="32" t="str">
        <f t="shared" si="1612"/>
        <v/>
      </c>
      <c r="CM16120" s="32" t="str">
        <f t="shared" si="1613"/>
        <v/>
      </c>
      <c r="CN16120" s="32" t="str">
        <f t="shared" si="1614"/>
        <v/>
      </c>
    </row>
    <row r="16121" spans="71:92" x14ac:dyDescent="0.3">
      <c r="BS16121" s="32" t="str">
        <f>IF(Kiadasi_kiseroiv!$K$2=BT16121,BV16121,"")</f>
        <v/>
      </c>
      <c r="BT16121" s="34" t="str">
        <f t="shared" si="1601"/>
        <v/>
      </c>
      <c r="BU16121" s="32" t="str">
        <f t="shared" si="1602"/>
        <v/>
      </c>
      <c r="BV16121" s="32" t="str">
        <f t="shared" si="1615"/>
        <v/>
      </c>
      <c r="BW16121" s="32" t="str">
        <f t="shared" si="1616"/>
        <v/>
      </c>
      <c r="BX16121" s="32" t="str">
        <f t="shared" si="1603"/>
        <v/>
      </c>
      <c r="BY16121" s="32" t="str">
        <f t="shared" si="1604"/>
        <v/>
      </c>
      <c r="BZ16121" s="32" t="str">
        <f t="shared" si="1617"/>
        <v/>
      </c>
      <c r="CA16121" s="32" t="str">
        <f t="shared" si="1618"/>
        <v/>
      </c>
      <c r="CB16121" s="33">
        <f>IF(COUNTIF($CD$7:CD16121,CD16121)=1,CD16121,CD16121+COUNTIF($CD$6:CD16120,CD16121))</f>
        <v>60749</v>
      </c>
      <c r="CC16121" s="34">
        <f t="shared" si="1605"/>
        <v>55153</v>
      </c>
      <c r="CD16121" s="32">
        <f t="shared" si="1606"/>
        <v>55153</v>
      </c>
      <c r="CE16121" s="32">
        <f t="shared" si="1607"/>
        <v>0</v>
      </c>
      <c r="CF16121" s="32">
        <f t="shared" si="1608"/>
        <v>0</v>
      </c>
      <c r="CG16121" s="32" t="str">
        <f t="shared" si="1609"/>
        <v/>
      </c>
      <c r="CH16121" s="32">
        <v>116</v>
      </c>
      <c r="CI16121" s="32" t="s">
        <v>9</v>
      </c>
      <c r="CJ16121" s="32" t="str">
        <f t="shared" si="1610"/>
        <v/>
      </c>
      <c r="CK16121" s="32" t="str">
        <f t="shared" si="1611"/>
        <v/>
      </c>
      <c r="CL16121" s="32" t="str">
        <f t="shared" si="1612"/>
        <v/>
      </c>
      <c r="CM16121" s="32" t="str">
        <f t="shared" si="1613"/>
        <v/>
      </c>
      <c r="CN16121" s="32" t="str">
        <f t="shared" si="1614"/>
        <v/>
      </c>
    </row>
    <row r="16122" spans="71:92" x14ac:dyDescent="0.3">
      <c r="BS16122" s="32" t="str">
        <f>IF(Kiadasi_kiseroiv!$K$2=BT16122,BV16122,"")</f>
        <v/>
      </c>
      <c r="BT16122" s="34" t="str">
        <f t="shared" si="1601"/>
        <v/>
      </c>
      <c r="BU16122" s="32" t="str">
        <f t="shared" si="1602"/>
        <v/>
      </c>
      <c r="BV16122" s="32" t="str">
        <f t="shared" si="1615"/>
        <v/>
      </c>
      <c r="BW16122" s="32" t="str">
        <f t="shared" si="1616"/>
        <v/>
      </c>
      <c r="BX16122" s="32" t="str">
        <f t="shared" si="1603"/>
        <v/>
      </c>
      <c r="BY16122" s="32" t="str">
        <f t="shared" si="1604"/>
        <v/>
      </c>
      <c r="BZ16122" s="32" t="str">
        <f t="shared" si="1617"/>
        <v/>
      </c>
      <c r="CA16122" s="32" t="str">
        <f t="shared" si="1618"/>
        <v/>
      </c>
      <c r="CB16122" s="33">
        <f>IF(COUNTIF($CD$7:CD16122,CD16122)=1,CD16122,CD16122+COUNTIF($CD$6:CD16121,CD16122))</f>
        <v>60750</v>
      </c>
      <c r="CC16122" s="34">
        <f t="shared" si="1605"/>
        <v>55153</v>
      </c>
      <c r="CD16122" s="32">
        <f t="shared" si="1606"/>
        <v>55153</v>
      </c>
      <c r="CE16122" s="32">
        <f t="shared" si="1607"/>
        <v>0</v>
      </c>
      <c r="CF16122" s="32">
        <f t="shared" si="1608"/>
        <v>0</v>
      </c>
      <c r="CG16122" s="32" t="str">
        <f t="shared" si="1609"/>
        <v/>
      </c>
      <c r="CH16122" s="32">
        <v>117</v>
      </c>
      <c r="CI16122" s="32" t="s">
        <v>9</v>
      </c>
      <c r="CJ16122" s="32" t="str">
        <f t="shared" si="1610"/>
        <v/>
      </c>
      <c r="CK16122" s="32" t="str">
        <f t="shared" si="1611"/>
        <v/>
      </c>
      <c r="CL16122" s="32" t="str">
        <f t="shared" si="1612"/>
        <v/>
      </c>
      <c r="CM16122" s="32" t="str">
        <f t="shared" si="1613"/>
        <v/>
      </c>
      <c r="CN16122" s="32" t="str">
        <f t="shared" si="1614"/>
        <v/>
      </c>
    </row>
    <row r="16123" spans="71:92" x14ac:dyDescent="0.3">
      <c r="BS16123" s="32" t="str">
        <f>IF(Kiadasi_kiseroiv!$K$2=BT16123,BV16123,"")</f>
        <v/>
      </c>
      <c r="BT16123" s="34" t="str">
        <f t="shared" si="1601"/>
        <v/>
      </c>
      <c r="BU16123" s="32" t="str">
        <f t="shared" si="1602"/>
        <v/>
      </c>
      <c r="BV16123" s="32" t="str">
        <f t="shared" si="1615"/>
        <v/>
      </c>
      <c r="BW16123" s="32" t="str">
        <f t="shared" si="1616"/>
        <v/>
      </c>
      <c r="BX16123" s="32" t="str">
        <f t="shared" si="1603"/>
        <v/>
      </c>
      <c r="BY16123" s="32" t="str">
        <f t="shared" si="1604"/>
        <v/>
      </c>
      <c r="BZ16123" s="32" t="str">
        <f t="shared" si="1617"/>
        <v/>
      </c>
      <c r="CA16123" s="32" t="str">
        <f t="shared" si="1618"/>
        <v/>
      </c>
      <c r="CB16123" s="33">
        <f>IF(COUNTIF($CD$7:CD16123,CD16123)=1,CD16123,CD16123+COUNTIF($CD$6:CD16122,CD16123))</f>
        <v>60751</v>
      </c>
      <c r="CC16123" s="34">
        <f t="shared" si="1605"/>
        <v>55153</v>
      </c>
      <c r="CD16123" s="32">
        <f t="shared" si="1606"/>
        <v>55153</v>
      </c>
      <c r="CE16123" s="32">
        <f t="shared" si="1607"/>
        <v>0</v>
      </c>
      <c r="CF16123" s="32">
        <f t="shared" si="1608"/>
        <v>0</v>
      </c>
      <c r="CG16123" s="32" t="str">
        <f t="shared" si="1609"/>
        <v/>
      </c>
      <c r="CH16123" s="32">
        <v>118</v>
      </c>
      <c r="CI16123" s="32" t="s">
        <v>9</v>
      </c>
      <c r="CJ16123" s="32" t="str">
        <f t="shared" si="1610"/>
        <v/>
      </c>
      <c r="CK16123" s="32" t="str">
        <f t="shared" si="1611"/>
        <v/>
      </c>
      <c r="CL16123" s="32" t="str">
        <f t="shared" si="1612"/>
        <v/>
      </c>
      <c r="CM16123" s="32" t="str">
        <f t="shared" si="1613"/>
        <v/>
      </c>
      <c r="CN16123" s="32" t="str">
        <f t="shared" si="1614"/>
        <v/>
      </c>
    </row>
    <row r="16124" spans="71:92" x14ac:dyDescent="0.3">
      <c r="BS16124" s="32" t="str">
        <f>IF(Kiadasi_kiseroiv!$K$2=BT16124,BV16124,"")</f>
        <v/>
      </c>
      <c r="BT16124" s="34" t="str">
        <f t="shared" si="1601"/>
        <v/>
      </c>
      <c r="BU16124" s="32" t="str">
        <f t="shared" si="1602"/>
        <v/>
      </c>
      <c r="BV16124" s="32" t="str">
        <f t="shared" si="1615"/>
        <v/>
      </c>
      <c r="BW16124" s="32" t="str">
        <f t="shared" si="1616"/>
        <v/>
      </c>
      <c r="BX16124" s="32" t="str">
        <f t="shared" si="1603"/>
        <v/>
      </c>
      <c r="BY16124" s="32" t="str">
        <f t="shared" si="1604"/>
        <v/>
      </c>
      <c r="BZ16124" s="32" t="str">
        <f t="shared" si="1617"/>
        <v/>
      </c>
      <c r="CA16124" s="32" t="str">
        <f t="shared" si="1618"/>
        <v/>
      </c>
      <c r="CB16124" s="33">
        <f>IF(COUNTIF($CD$7:CD16124,CD16124)=1,CD16124,CD16124+COUNTIF($CD$6:CD16123,CD16124))</f>
        <v>60752</v>
      </c>
      <c r="CC16124" s="34">
        <f t="shared" si="1605"/>
        <v>55153</v>
      </c>
      <c r="CD16124" s="32">
        <f t="shared" si="1606"/>
        <v>55153</v>
      </c>
      <c r="CE16124" s="32">
        <f t="shared" si="1607"/>
        <v>0</v>
      </c>
      <c r="CF16124" s="32">
        <f t="shared" si="1608"/>
        <v>0</v>
      </c>
      <c r="CG16124" s="32" t="str">
        <f t="shared" si="1609"/>
        <v/>
      </c>
      <c r="CH16124" s="32">
        <v>119</v>
      </c>
      <c r="CI16124" s="32" t="s">
        <v>9</v>
      </c>
      <c r="CJ16124" s="32" t="str">
        <f t="shared" si="1610"/>
        <v/>
      </c>
      <c r="CK16124" s="32" t="str">
        <f t="shared" si="1611"/>
        <v/>
      </c>
      <c r="CL16124" s="32" t="str">
        <f t="shared" si="1612"/>
        <v/>
      </c>
      <c r="CM16124" s="32" t="str">
        <f t="shared" si="1613"/>
        <v/>
      </c>
      <c r="CN16124" s="32" t="str">
        <f t="shared" si="1614"/>
        <v/>
      </c>
    </row>
    <row r="16125" spans="71:92" x14ac:dyDescent="0.3">
      <c r="BS16125" s="32" t="str">
        <f>IF(Kiadasi_kiseroiv!$K$2=BT16125,BV16125,"")</f>
        <v/>
      </c>
      <c r="BT16125" s="34" t="str">
        <f t="shared" si="1601"/>
        <v/>
      </c>
      <c r="BU16125" s="32" t="str">
        <f t="shared" si="1602"/>
        <v/>
      </c>
      <c r="BV16125" s="32" t="str">
        <f t="shared" si="1615"/>
        <v/>
      </c>
      <c r="BW16125" s="32" t="str">
        <f t="shared" si="1616"/>
        <v/>
      </c>
      <c r="BX16125" s="32" t="str">
        <f t="shared" si="1603"/>
        <v/>
      </c>
      <c r="BY16125" s="32" t="str">
        <f t="shared" si="1604"/>
        <v/>
      </c>
      <c r="BZ16125" s="32" t="str">
        <f t="shared" si="1617"/>
        <v/>
      </c>
      <c r="CA16125" s="32" t="str">
        <f t="shared" si="1618"/>
        <v/>
      </c>
      <c r="CB16125" s="33">
        <f>IF(COUNTIF($CD$7:CD16125,CD16125)=1,CD16125,CD16125+COUNTIF($CD$6:CD16124,CD16125))</f>
        <v>60753</v>
      </c>
      <c r="CC16125" s="34">
        <f t="shared" si="1605"/>
        <v>55153</v>
      </c>
      <c r="CD16125" s="32">
        <f t="shared" si="1606"/>
        <v>55153</v>
      </c>
      <c r="CE16125" s="32">
        <f t="shared" si="1607"/>
        <v>0</v>
      </c>
      <c r="CF16125" s="32">
        <f t="shared" si="1608"/>
        <v>0</v>
      </c>
      <c r="CG16125" s="32" t="str">
        <f t="shared" si="1609"/>
        <v/>
      </c>
      <c r="CH16125" s="32">
        <v>120</v>
      </c>
      <c r="CI16125" s="32" t="s">
        <v>9</v>
      </c>
      <c r="CJ16125" s="32" t="str">
        <f t="shared" si="1610"/>
        <v/>
      </c>
      <c r="CK16125" s="32" t="str">
        <f t="shared" si="1611"/>
        <v/>
      </c>
      <c r="CL16125" s="32" t="str">
        <f t="shared" si="1612"/>
        <v/>
      </c>
      <c r="CM16125" s="32" t="str">
        <f t="shared" si="1613"/>
        <v/>
      </c>
      <c r="CN16125" s="32" t="str">
        <f t="shared" si="1614"/>
        <v/>
      </c>
    </row>
    <row r="16126" spans="71:92" x14ac:dyDescent="0.3">
      <c r="BS16126" s="32" t="str">
        <f>IF(Kiadasi_kiseroiv!$K$2=BT16126,BV16126,"")</f>
        <v/>
      </c>
      <c r="BT16126" s="34" t="str">
        <f t="shared" si="1601"/>
        <v/>
      </c>
      <c r="BU16126" s="32" t="str">
        <f t="shared" si="1602"/>
        <v/>
      </c>
      <c r="BV16126" s="32" t="str">
        <f t="shared" si="1615"/>
        <v/>
      </c>
      <c r="BW16126" s="32" t="str">
        <f t="shared" si="1616"/>
        <v/>
      </c>
      <c r="BX16126" s="32" t="str">
        <f t="shared" si="1603"/>
        <v/>
      </c>
      <c r="BY16126" s="32" t="str">
        <f t="shared" si="1604"/>
        <v/>
      </c>
      <c r="BZ16126" s="32" t="str">
        <f t="shared" si="1617"/>
        <v/>
      </c>
      <c r="CA16126" s="32" t="str">
        <f t="shared" si="1618"/>
        <v/>
      </c>
      <c r="CB16126" s="33">
        <f>IF(COUNTIF($CD$7:CD16126,CD16126)=1,CD16126,CD16126+COUNTIF($CD$6:CD16125,CD16126))</f>
        <v>60754</v>
      </c>
      <c r="CC16126" s="34">
        <f t="shared" si="1605"/>
        <v>55153</v>
      </c>
      <c r="CD16126" s="32">
        <f t="shared" si="1606"/>
        <v>55153</v>
      </c>
      <c r="CE16126" s="32">
        <f t="shared" si="1607"/>
        <v>0</v>
      </c>
      <c r="CF16126" s="32">
        <f t="shared" si="1608"/>
        <v>0</v>
      </c>
      <c r="CG16126" s="32" t="str">
        <f t="shared" si="1609"/>
        <v/>
      </c>
      <c r="CH16126" s="32">
        <v>121</v>
      </c>
      <c r="CI16126" s="32" t="s">
        <v>9</v>
      </c>
      <c r="CJ16126" s="32" t="str">
        <f t="shared" si="1610"/>
        <v/>
      </c>
      <c r="CK16126" s="32" t="str">
        <f t="shared" si="1611"/>
        <v/>
      </c>
      <c r="CL16126" s="32" t="str">
        <f t="shared" si="1612"/>
        <v/>
      </c>
      <c r="CM16126" s="32" t="str">
        <f t="shared" si="1613"/>
        <v/>
      </c>
      <c r="CN16126" s="32" t="str">
        <f t="shared" si="1614"/>
        <v/>
      </c>
    </row>
    <row r="16127" spans="71:92" x14ac:dyDescent="0.3">
      <c r="BS16127" s="32" t="str">
        <f>IF(Kiadasi_kiseroiv!$K$2=BT16127,BV16127,"")</f>
        <v/>
      </c>
      <c r="BT16127" s="34" t="str">
        <f t="shared" si="1601"/>
        <v/>
      </c>
      <c r="BU16127" s="32" t="str">
        <f t="shared" si="1602"/>
        <v/>
      </c>
      <c r="BV16127" s="32" t="str">
        <f t="shared" si="1615"/>
        <v/>
      </c>
      <c r="BW16127" s="32" t="str">
        <f t="shared" si="1616"/>
        <v/>
      </c>
      <c r="BX16127" s="32" t="str">
        <f t="shared" si="1603"/>
        <v/>
      </c>
      <c r="BY16127" s="32" t="str">
        <f t="shared" si="1604"/>
        <v/>
      </c>
      <c r="BZ16127" s="32" t="str">
        <f t="shared" si="1617"/>
        <v/>
      </c>
      <c r="CA16127" s="32" t="str">
        <f t="shared" si="1618"/>
        <v/>
      </c>
      <c r="CB16127" s="33">
        <f>IF(COUNTIF($CD$7:CD16127,CD16127)=1,CD16127,CD16127+COUNTIF($CD$6:CD16126,CD16127))</f>
        <v>60755</v>
      </c>
      <c r="CC16127" s="34">
        <f t="shared" si="1605"/>
        <v>55153</v>
      </c>
      <c r="CD16127" s="32">
        <f t="shared" si="1606"/>
        <v>55153</v>
      </c>
      <c r="CE16127" s="32">
        <f t="shared" si="1607"/>
        <v>0</v>
      </c>
      <c r="CF16127" s="32">
        <f t="shared" si="1608"/>
        <v>0</v>
      </c>
      <c r="CG16127" s="32" t="str">
        <f t="shared" si="1609"/>
        <v/>
      </c>
      <c r="CH16127" s="32">
        <v>122</v>
      </c>
      <c r="CI16127" s="32" t="s">
        <v>9</v>
      </c>
      <c r="CJ16127" s="32" t="str">
        <f t="shared" si="1610"/>
        <v/>
      </c>
      <c r="CK16127" s="32" t="str">
        <f t="shared" si="1611"/>
        <v/>
      </c>
      <c r="CL16127" s="32" t="str">
        <f t="shared" si="1612"/>
        <v/>
      </c>
      <c r="CM16127" s="32" t="str">
        <f t="shared" si="1613"/>
        <v/>
      </c>
      <c r="CN16127" s="32" t="str">
        <f t="shared" si="1614"/>
        <v/>
      </c>
    </row>
    <row r="16128" spans="71:92" x14ac:dyDescent="0.3">
      <c r="BS16128" s="32" t="str">
        <f>IF(Kiadasi_kiseroiv!$K$2=BT16128,BV16128,"")</f>
        <v/>
      </c>
      <c r="BT16128" s="34" t="str">
        <f t="shared" si="1601"/>
        <v/>
      </c>
      <c r="BU16128" s="32" t="str">
        <f t="shared" si="1602"/>
        <v/>
      </c>
      <c r="BV16128" s="32" t="str">
        <f t="shared" si="1615"/>
        <v/>
      </c>
      <c r="BW16128" s="32" t="str">
        <f t="shared" si="1616"/>
        <v/>
      </c>
      <c r="BX16128" s="32" t="str">
        <f t="shared" si="1603"/>
        <v/>
      </c>
      <c r="BY16128" s="32" t="str">
        <f t="shared" si="1604"/>
        <v/>
      </c>
      <c r="BZ16128" s="32" t="str">
        <f t="shared" si="1617"/>
        <v/>
      </c>
      <c r="CA16128" s="32" t="str">
        <f t="shared" si="1618"/>
        <v/>
      </c>
      <c r="CB16128" s="33">
        <f>IF(COUNTIF($CD$7:CD16128,CD16128)=1,CD16128,CD16128+COUNTIF($CD$6:CD16127,CD16128))</f>
        <v>60756</v>
      </c>
      <c r="CC16128" s="34">
        <f t="shared" si="1605"/>
        <v>55153</v>
      </c>
      <c r="CD16128" s="32">
        <f t="shared" si="1606"/>
        <v>55153</v>
      </c>
      <c r="CE16128" s="32">
        <f t="shared" si="1607"/>
        <v>0</v>
      </c>
      <c r="CF16128" s="32">
        <f t="shared" si="1608"/>
        <v>0</v>
      </c>
      <c r="CG16128" s="32" t="str">
        <f t="shared" si="1609"/>
        <v/>
      </c>
      <c r="CH16128" s="32">
        <v>123</v>
      </c>
      <c r="CI16128" s="32" t="s">
        <v>9</v>
      </c>
      <c r="CJ16128" s="32" t="str">
        <f t="shared" si="1610"/>
        <v/>
      </c>
      <c r="CK16128" s="32" t="str">
        <f t="shared" si="1611"/>
        <v/>
      </c>
      <c r="CL16128" s="32" t="str">
        <f t="shared" si="1612"/>
        <v/>
      </c>
      <c r="CM16128" s="32" t="str">
        <f t="shared" si="1613"/>
        <v/>
      </c>
      <c r="CN16128" s="32" t="str">
        <f t="shared" si="1614"/>
        <v/>
      </c>
    </row>
    <row r="16129" spans="71:92" x14ac:dyDescent="0.3">
      <c r="BS16129" s="32" t="str">
        <f>IF(Kiadasi_kiseroiv!$K$2=BT16129,BV16129,"")</f>
        <v/>
      </c>
      <c r="BT16129" s="34" t="str">
        <f t="shared" si="1601"/>
        <v/>
      </c>
      <c r="BU16129" s="32" t="str">
        <f t="shared" si="1602"/>
        <v/>
      </c>
      <c r="BV16129" s="32" t="str">
        <f t="shared" si="1615"/>
        <v/>
      </c>
      <c r="BW16129" s="32" t="str">
        <f t="shared" si="1616"/>
        <v/>
      </c>
      <c r="BX16129" s="32" t="str">
        <f t="shared" si="1603"/>
        <v/>
      </c>
      <c r="BY16129" s="32" t="str">
        <f t="shared" si="1604"/>
        <v/>
      </c>
      <c r="BZ16129" s="32" t="str">
        <f t="shared" si="1617"/>
        <v/>
      </c>
      <c r="CA16129" s="32" t="str">
        <f t="shared" si="1618"/>
        <v/>
      </c>
      <c r="CB16129" s="33">
        <f>IF(COUNTIF($CD$7:CD16129,CD16129)=1,CD16129,CD16129+COUNTIF($CD$6:CD16128,CD16129))</f>
        <v>60757</v>
      </c>
      <c r="CC16129" s="34">
        <f t="shared" si="1605"/>
        <v>55153</v>
      </c>
      <c r="CD16129" s="32">
        <f t="shared" si="1606"/>
        <v>55153</v>
      </c>
      <c r="CE16129" s="32">
        <f t="shared" si="1607"/>
        <v>0</v>
      </c>
      <c r="CF16129" s="32">
        <f t="shared" si="1608"/>
        <v>0</v>
      </c>
      <c r="CG16129" s="32" t="str">
        <f t="shared" si="1609"/>
        <v/>
      </c>
      <c r="CH16129" s="32">
        <v>124</v>
      </c>
      <c r="CI16129" s="32" t="s">
        <v>9</v>
      </c>
      <c r="CJ16129" s="32" t="str">
        <f t="shared" si="1610"/>
        <v/>
      </c>
      <c r="CK16129" s="32" t="str">
        <f t="shared" si="1611"/>
        <v/>
      </c>
      <c r="CL16129" s="32" t="str">
        <f t="shared" si="1612"/>
        <v/>
      </c>
      <c r="CM16129" s="32" t="str">
        <f t="shared" si="1613"/>
        <v/>
      </c>
      <c r="CN16129" s="32" t="str">
        <f t="shared" si="1614"/>
        <v/>
      </c>
    </row>
    <row r="16130" spans="71:92" x14ac:dyDescent="0.3">
      <c r="BS16130" s="32" t="str">
        <f>IF(Kiadasi_kiseroiv!$K$2=BT16130,BV16130,"")</f>
        <v/>
      </c>
      <c r="BT16130" s="34" t="str">
        <f t="shared" si="1601"/>
        <v/>
      </c>
      <c r="BU16130" s="32" t="str">
        <f t="shared" si="1602"/>
        <v/>
      </c>
      <c r="BV16130" s="32" t="str">
        <f t="shared" si="1615"/>
        <v/>
      </c>
      <c r="BW16130" s="32" t="str">
        <f t="shared" si="1616"/>
        <v/>
      </c>
      <c r="BX16130" s="32" t="str">
        <f t="shared" si="1603"/>
        <v/>
      </c>
      <c r="BY16130" s="32" t="str">
        <f t="shared" si="1604"/>
        <v/>
      </c>
      <c r="BZ16130" s="32" t="str">
        <f t="shared" si="1617"/>
        <v/>
      </c>
      <c r="CA16130" s="32" t="str">
        <f t="shared" si="1618"/>
        <v/>
      </c>
      <c r="CB16130" s="33">
        <f>IF(COUNTIF($CD$7:CD16130,CD16130)=1,CD16130,CD16130+COUNTIF($CD$6:CD16129,CD16130))</f>
        <v>60758</v>
      </c>
      <c r="CC16130" s="34">
        <f t="shared" si="1605"/>
        <v>55153</v>
      </c>
      <c r="CD16130" s="32">
        <f t="shared" si="1606"/>
        <v>55153</v>
      </c>
      <c r="CE16130" s="32">
        <f t="shared" si="1607"/>
        <v>0</v>
      </c>
      <c r="CF16130" s="32">
        <f t="shared" si="1608"/>
        <v>0</v>
      </c>
      <c r="CG16130" s="32" t="str">
        <f t="shared" si="1609"/>
        <v/>
      </c>
      <c r="CH16130" s="32">
        <v>125</v>
      </c>
      <c r="CI16130" s="32" t="s">
        <v>9</v>
      </c>
      <c r="CJ16130" s="32" t="str">
        <f t="shared" si="1610"/>
        <v/>
      </c>
      <c r="CK16130" s="32" t="str">
        <f t="shared" si="1611"/>
        <v/>
      </c>
      <c r="CL16130" s="32" t="str">
        <f t="shared" si="1612"/>
        <v/>
      </c>
      <c r="CM16130" s="32" t="str">
        <f t="shared" si="1613"/>
        <v/>
      </c>
      <c r="CN16130" s="32" t="str">
        <f t="shared" si="1614"/>
        <v/>
      </c>
    </row>
    <row r="16131" spans="71:92" x14ac:dyDescent="0.3">
      <c r="BS16131" s="32" t="str">
        <f>IF(Kiadasi_kiseroiv!$K$2=BT16131,BV16131,"")</f>
        <v/>
      </c>
      <c r="BT16131" s="34" t="str">
        <f t="shared" si="1601"/>
        <v/>
      </c>
      <c r="BU16131" s="32" t="str">
        <f t="shared" si="1602"/>
        <v/>
      </c>
      <c r="BV16131" s="32" t="str">
        <f t="shared" si="1615"/>
        <v/>
      </c>
      <c r="BW16131" s="32" t="str">
        <f t="shared" si="1616"/>
        <v/>
      </c>
      <c r="BX16131" s="32" t="str">
        <f t="shared" si="1603"/>
        <v/>
      </c>
      <c r="BY16131" s="32" t="str">
        <f t="shared" si="1604"/>
        <v/>
      </c>
      <c r="BZ16131" s="32" t="str">
        <f t="shared" si="1617"/>
        <v/>
      </c>
      <c r="CA16131" s="32" t="str">
        <f t="shared" si="1618"/>
        <v/>
      </c>
      <c r="CB16131" s="33">
        <f>IF(COUNTIF($CD$7:CD16131,CD16131)=1,CD16131,CD16131+COUNTIF($CD$6:CD16130,CD16131))</f>
        <v>60759</v>
      </c>
      <c r="CC16131" s="34">
        <f t="shared" si="1605"/>
        <v>55153</v>
      </c>
      <c r="CD16131" s="32">
        <f t="shared" si="1606"/>
        <v>55153</v>
      </c>
      <c r="CE16131" s="32">
        <f t="shared" si="1607"/>
        <v>0</v>
      </c>
      <c r="CF16131" s="32">
        <f t="shared" si="1608"/>
        <v>0</v>
      </c>
      <c r="CG16131" s="32" t="str">
        <f t="shared" si="1609"/>
        <v/>
      </c>
      <c r="CH16131" s="32">
        <v>126</v>
      </c>
      <c r="CI16131" s="32" t="s">
        <v>9</v>
      </c>
      <c r="CJ16131" s="32" t="str">
        <f t="shared" si="1610"/>
        <v/>
      </c>
      <c r="CK16131" s="32" t="str">
        <f t="shared" si="1611"/>
        <v/>
      </c>
      <c r="CL16131" s="32" t="str">
        <f t="shared" si="1612"/>
        <v/>
      </c>
      <c r="CM16131" s="32" t="str">
        <f t="shared" si="1613"/>
        <v/>
      </c>
      <c r="CN16131" s="32" t="str">
        <f t="shared" si="1614"/>
        <v/>
      </c>
    </row>
    <row r="16132" spans="71:92" x14ac:dyDescent="0.3">
      <c r="BS16132" s="32" t="str">
        <f>IF(Kiadasi_kiseroiv!$K$2=BT16132,BV16132,"")</f>
        <v/>
      </c>
      <c r="BT16132" s="34" t="str">
        <f t="shared" si="1601"/>
        <v/>
      </c>
      <c r="BU16132" s="32" t="str">
        <f t="shared" si="1602"/>
        <v/>
      </c>
      <c r="BV16132" s="32" t="str">
        <f t="shared" si="1615"/>
        <v/>
      </c>
      <c r="BW16132" s="32" t="str">
        <f t="shared" si="1616"/>
        <v/>
      </c>
      <c r="BX16132" s="32" t="str">
        <f t="shared" si="1603"/>
        <v/>
      </c>
      <c r="BY16132" s="32" t="str">
        <f t="shared" si="1604"/>
        <v/>
      </c>
      <c r="BZ16132" s="32" t="str">
        <f t="shared" si="1617"/>
        <v/>
      </c>
      <c r="CA16132" s="32" t="str">
        <f t="shared" si="1618"/>
        <v/>
      </c>
      <c r="CB16132" s="33">
        <f>IF(COUNTIF($CD$7:CD16132,CD16132)=1,CD16132,CD16132+COUNTIF($CD$6:CD16131,CD16132))</f>
        <v>60760</v>
      </c>
      <c r="CC16132" s="34">
        <f t="shared" si="1605"/>
        <v>55153</v>
      </c>
      <c r="CD16132" s="32">
        <f t="shared" si="1606"/>
        <v>55153</v>
      </c>
      <c r="CE16132" s="32">
        <f t="shared" si="1607"/>
        <v>0</v>
      </c>
      <c r="CF16132" s="32">
        <f t="shared" si="1608"/>
        <v>0</v>
      </c>
      <c r="CG16132" s="32" t="str">
        <f t="shared" si="1609"/>
        <v/>
      </c>
      <c r="CH16132" s="32">
        <v>127</v>
      </c>
      <c r="CI16132" s="32" t="s">
        <v>9</v>
      </c>
      <c r="CJ16132" s="32" t="str">
        <f t="shared" si="1610"/>
        <v/>
      </c>
      <c r="CK16132" s="32" t="str">
        <f t="shared" si="1611"/>
        <v/>
      </c>
      <c r="CL16132" s="32" t="str">
        <f t="shared" si="1612"/>
        <v/>
      </c>
      <c r="CM16132" s="32" t="str">
        <f t="shared" si="1613"/>
        <v/>
      </c>
      <c r="CN16132" s="32" t="str">
        <f t="shared" si="1614"/>
        <v/>
      </c>
    </row>
    <row r="16133" spans="71:92" x14ac:dyDescent="0.3">
      <c r="BS16133" s="32" t="str">
        <f>IF(Kiadasi_kiseroiv!$K$2=BT16133,BV16133,"")</f>
        <v/>
      </c>
      <c r="BT16133" s="34" t="str">
        <f t="shared" si="1601"/>
        <v/>
      </c>
      <c r="BU16133" s="32" t="str">
        <f t="shared" si="1602"/>
        <v/>
      </c>
      <c r="BV16133" s="32" t="str">
        <f t="shared" si="1615"/>
        <v/>
      </c>
      <c r="BW16133" s="32" t="str">
        <f t="shared" si="1616"/>
        <v/>
      </c>
      <c r="BX16133" s="32" t="str">
        <f t="shared" si="1603"/>
        <v/>
      </c>
      <c r="BY16133" s="32" t="str">
        <f t="shared" si="1604"/>
        <v/>
      </c>
      <c r="BZ16133" s="32" t="str">
        <f t="shared" si="1617"/>
        <v/>
      </c>
      <c r="CA16133" s="32" t="str">
        <f t="shared" si="1618"/>
        <v/>
      </c>
      <c r="CB16133" s="33">
        <f>IF(COUNTIF($CD$7:CD16133,CD16133)=1,CD16133,CD16133+COUNTIF($CD$6:CD16132,CD16133))</f>
        <v>60761</v>
      </c>
      <c r="CC16133" s="34">
        <f t="shared" si="1605"/>
        <v>55153</v>
      </c>
      <c r="CD16133" s="32">
        <f t="shared" si="1606"/>
        <v>55153</v>
      </c>
      <c r="CE16133" s="32">
        <f t="shared" si="1607"/>
        <v>0</v>
      </c>
      <c r="CF16133" s="32">
        <f t="shared" si="1608"/>
        <v>0</v>
      </c>
      <c r="CG16133" s="32" t="str">
        <f t="shared" si="1609"/>
        <v/>
      </c>
      <c r="CH16133" s="32">
        <v>128</v>
      </c>
      <c r="CI16133" s="32" t="s">
        <v>9</v>
      </c>
      <c r="CJ16133" s="32" t="str">
        <f t="shared" si="1610"/>
        <v/>
      </c>
      <c r="CK16133" s="32" t="str">
        <f t="shared" si="1611"/>
        <v/>
      </c>
      <c r="CL16133" s="32" t="str">
        <f t="shared" si="1612"/>
        <v/>
      </c>
      <c r="CM16133" s="32" t="str">
        <f t="shared" si="1613"/>
        <v/>
      </c>
      <c r="CN16133" s="32" t="str">
        <f t="shared" si="1614"/>
        <v/>
      </c>
    </row>
    <row r="16134" spans="71:92" x14ac:dyDescent="0.3">
      <c r="BS16134" s="32" t="str">
        <f>IF(Kiadasi_kiseroiv!$K$2=BT16134,BV16134,"")</f>
        <v/>
      </c>
      <c r="BT16134" s="34" t="str">
        <f t="shared" si="1601"/>
        <v/>
      </c>
      <c r="BU16134" s="32" t="str">
        <f t="shared" si="1602"/>
        <v/>
      </c>
      <c r="BV16134" s="32" t="str">
        <f t="shared" si="1615"/>
        <v/>
      </c>
      <c r="BW16134" s="32" t="str">
        <f t="shared" si="1616"/>
        <v/>
      </c>
      <c r="BX16134" s="32" t="str">
        <f t="shared" si="1603"/>
        <v/>
      </c>
      <c r="BY16134" s="32" t="str">
        <f t="shared" si="1604"/>
        <v/>
      </c>
      <c r="BZ16134" s="32" t="str">
        <f t="shared" si="1617"/>
        <v/>
      </c>
      <c r="CA16134" s="32" t="str">
        <f t="shared" si="1618"/>
        <v/>
      </c>
      <c r="CB16134" s="33">
        <f>IF(COUNTIF($CD$7:CD16134,CD16134)=1,CD16134,CD16134+COUNTIF($CD$6:CD16133,CD16134))</f>
        <v>60762</v>
      </c>
      <c r="CC16134" s="34">
        <f t="shared" si="1605"/>
        <v>55153</v>
      </c>
      <c r="CD16134" s="32">
        <f t="shared" si="1606"/>
        <v>55153</v>
      </c>
      <c r="CE16134" s="32">
        <f t="shared" si="1607"/>
        <v>0</v>
      </c>
      <c r="CF16134" s="32">
        <f t="shared" si="1608"/>
        <v>0</v>
      </c>
      <c r="CG16134" s="32" t="str">
        <f t="shared" si="1609"/>
        <v/>
      </c>
      <c r="CH16134" s="32">
        <v>129</v>
      </c>
      <c r="CI16134" s="32" t="s">
        <v>9</v>
      </c>
      <c r="CJ16134" s="32" t="str">
        <f t="shared" si="1610"/>
        <v/>
      </c>
      <c r="CK16134" s="32" t="str">
        <f t="shared" si="1611"/>
        <v/>
      </c>
      <c r="CL16134" s="32" t="str">
        <f t="shared" si="1612"/>
        <v/>
      </c>
      <c r="CM16134" s="32" t="str">
        <f t="shared" si="1613"/>
        <v/>
      </c>
      <c r="CN16134" s="32" t="str">
        <f t="shared" si="1614"/>
        <v/>
      </c>
    </row>
    <row r="16135" spans="71:92" x14ac:dyDescent="0.3">
      <c r="BS16135" s="32" t="str">
        <f>IF(Kiadasi_kiseroiv!$K$2=BT16135,BV16135,"")</f>
        <v/>
      </c>
      <c r="BT16135" s="34" t="str">
        <f t="shared" ref="BT16135:BT16198" si="1619">IF(AND($BT$4=CI16135,BU16135&lt;&gt;""),CC16135,"")</f>
        <v/>
      </c>
      <c r="BU16135" s="32" t="str">
        <f t="shared" ref="BU16135:BU16198" si="1620">IF(AND($BU$1=CI16135,ISERROR(VLOOKUP(CG16135,Kisiv,2,FALSE))=FALSE),CB16135,"")</f>
        <v/>
      </c>
      <c r="BV16135" s="32" t="str">
        <f t="shared" si="1615"/>
        <v/>
      </c>
      <c r="BW16135" s="32" t="str">
        <f t="shared" si="1616"/>
        <v/>
      </c>
      <c r="BX16135" s="32" t="str">
        <f t="shared" ref="BX16135:BX16198" si="1621">IF(AND(OR($BX$1=0,$BX$1=CG16135),OR($BX$2=0,IF(ISERROR(SEARCH($BX$2,CJ16135&amp;CK16135&amp;CL16135,1)),FALSE,TRUE))),CB16135,"")</f>
        <v/>
      </c>
      <c r="BY16135" s="32" t="str">
        <f t="shared" ref="BY16135:BY16198" si="1622">IF(AND(BX16135&lt;&gt;"",CC16135&lt;&gt;$CD$2),RANK(BX16135,$BX$7:$BX$33000,1),"")</f>
        <v/>
      </c>
      <c r="BZ16135" s="32" t="str">
        <f t="shared" si="1617"/>
        <v/>
      </c>
      <c r="CA16135" s="32" t="str">
        <f t="shared" si="1618"/>
        <v/>
      </c>
      <c r="CB16135" s="33">
        <f>IF(COUNTIF($CD$7:CD16135,CD16135)=1,CD16135,CD16135+COUNTIF($CD$6:CD16134,CD16135))</f>
        <v>60763</v>
      </c>
      <c r="CC16135" s="34">
        <f t="shared" ref="CC16135:CC16198" si="1623">IF(INDEX(cb,CH16135,1)&lt;&gt;1,INDEX(cb,CH16135,1),$CD$2)</f>
        <v>55153</v>
      </c>
      <c r="CD16135" s="32">
        <f t="shared" ref="CD16135:CD16198" si="1624">IF(CC16135&lt;&gt;$CD$2,RANK(CC16135,$CC$7:$CC$33000,1),$CD$2)</f>
        <v>55153</v>
      </c>
      <c r="CE16135" s="32">
        <f t="shared" ref="CE16135:CE16198" si="1625">INDEX(cb,CH16135,6)</f>
        <v>0</v>
      </c>
      <c r="CF16135" s="32">
        <f t="shared" ref="CF16135:CF16198" si="1626">INDEX(cb,CH16135,8)</f>
        <v>0</v>
      </c>
      <c r="CG16135" s="32" t="str">
        <f t="shared" ref="CG16135:CG16198" si="1627">INDEX(cb,CH16135,7)&amp;INDEX(cb,CH16135,9)</f>
        <v/>
      </c>
      <c r="CH16135" s="32">
        <v>130</v>
      </c>
      <c r="CI16135" s="32" t="s">
        <v>9</v>
      </c>
      <c r="CJ16135" s="32" t="str">
        <f t="shared" ref="CJ16135:CJ16198" si="1628">IF(INDEX(cb,CH16135,5)&lt;&gt;0,INDEX(cb,CH16135,5),"")</f>
        <v/>
      </c>
      <c r="CK16135" s="32" t="str">
        <f t="shared" ref="CK16135:CK16198" si="1629">IF(INDEX(cb,CH16135,10)&lt;&gt;0,INDEX(cb,CH16135,10),"")</f>
        <v/>
      </c>
      <c r="CL16135" s="32" t="str">
        <f t="shared" ref="CL16135:CL16198" si="1630">IF(INDEX(cb,CH16135,11)&lt;&gt;0,INDEX(cb,CH16135,11),"")</f>
        <v/>
      </c>
      <c r="CM16135" s="32" t="str">
        <f t="shared" ref="CM16135:CM16198" si="1631">IF(INDEX(cb,CH16135,4)&lt;&gt;0,INDEX(cb,CH16135,4),"")</f>
        <v/>
      </c>
      <c r="CN16135" s="32" t="str">
        <f t="shared" ref="CN16135:CN16198" si="1632">IF(INDEX(cb,CH16135,3)&lt;&gt;0,INDEX(cb,CH16135,3),"")</f>
        <v/>
      </c>
    </row>
    <row r="16136" spans="71:92" x14ac:dyDescent="0.3">
      <c r="BS16136" s="32" t="str">
        <f>IF(Kiadasi_kiseroiv!$K$2=BT16136,BV16136,"")</f>
        <v/>
      </c>
      <c r="BT16136" s="34" t="str">
        <f t="shared" si="1619"/>
        <v/>
      </c>
      <c r="BU16136" s="32" t="str">
        <f t="shared" si="1620"/>
        <v/>
      </c>
      <c r="BV16136" s="32" t="str">
        <f t="shared" ref="BV16136:BV16199" si="1633">IF(BU16136&lt;&gt;"",RANK(BU16136,$BU$7:$BU$33000,1),"")</f>
        <v/>
      </c>
      <c r="BW16136" s="32" t="str">
        <f t="shared" ref="BW16136:BW16199" si="1634">IF(CC16136&lt;min,$BW$2,IF(CC16136&lt;=max,CG16136,""))</f>
        <v/>
      </c>
      <c r="BX16136" s="32" t="str">
        <f t="shared" si="1621"/>
        <v/>
      </c>
      <c r="BY16136" s="32" t="str">
        <f t="shared" si="1622"/>
        <v/>
      </c>
      <c r="BZ16136" s="32" t="str">
        <f t="shared" ref="BZ16136:BZ16199" si="1635">IF(AND(CC16136&lt;$BZ$2,CI16136=$BZ$4),$BZ$5,IF(AND(CC16136&lt;=$BZ$3,CI16136=$BZ$4),CB16136,""))</f>
        <v/>
      </c>
      <c r="CA16136" s="32" t="str">
        <f t="shared" ref="CA16136:CA16199" si="1636">IF(AND(BZ16136&lt;&gt;"",BZ16136&lt;&gt;$BZ$5),RANK(BZ16136,$BZ$7:$BZ$33000,1),"")</f>
        <v/>
      </c>
      <c r="CB16136" s="33">
        <f>IF(COUNTIF($CD$7:CD16136,CD16136)=1,CD16136,CD16136+COUNTIF($CD$6:CD16135,CD16136))</f>
        <v>60764</v>
      </c>
      <c r="CC16136" s="34">
        <f t="shared" si="1623"/>
        <v>55153</v>
      </c>
      <c r="CD16136" s="32">
        <f t="shared" si="1624"/>
        <v>55153</v>
      </c>
      <c r="CE16136" s="32">
        <f t="shared" si="1625"/>
        <v>0</v>
      </c>
      <c r="CF16136" s="32">
        <f t="shared" si="1626"/>
        <v>0</v>
      </c>
      <c r="CG16136" s="32" t="str">
        <f t="shared" si="1627"/>
        <v/>
      </c>
      <c r="CH16136" s="32">
        <v>131</v>
      </c>
      <c r="CI16136" s="32" t="s">
        <v>9</v>
      </c>
      <c r="CJ16136" s="32" t="str">
        <f t="shared" si="1628"/>
        <v/>
      </c>
      <c r="CK16136" s="32" t="str">
        <f t="shared" si="1629"/>
        <v/>
      </c>
      <c r="CL16136" s="32" t="str">
        <f t="shared" si="1630"/>
        <v/>
      </c>
      <c r="CM16136" s="32" t="str">
        <f t="shared" si="1631"/>
        <v/>
      </c>
      <c r="CN16136" s="32" t="str">
        <f t="shared" si="1632"/>
        <v/>
      </c>
    </row>
    <row r="16137" spans="71:92" x14ac:dyDescent="0.3">
      <c r="BS16137" s="32" t="str">
        <f>IF(Kiadasi_kiseroiv!$K$2=BT16137,BV16137,"")</f>
        <v/>
      </c>
      <c r="BT16137" s="34" t="str">
        <f t="shared" si="1619"/>
        <v/>
      </c>
      <c r="BU16137" s="32" t="str">
        <f t="shared" si="1620"/>
        <v/>
      </c>
      <c r="BV16137" s="32" t="str">
        <f t="shared" si="1633"/>
        <v/>
      </c>
      <c r="BW16137" s="32" t="str">
        <f t="shared" si="1634"/>
        <v/>
      </c>
      <c r="BX16137" s="32" t="str">
        <f t="shared" si="1621"/>
        <v/>
      </c>
      <c r="BY16137" s="32" t="str">
        <f t="shared" si="1622"/>
        <v/>
      </c>
      <c r="BZ16137" s="32" t="str">
        <f t="shared" si="1635"/>
        <v/>
      </c>
      <c r="CA16137" s="32" t="str">
        <f t="shared" si="1636"/>
        <v/>
      </c>
      <c r="CB16137" s="33">
        <f>IF(COUNTIF($CD$7:CD16137,CD16137)=1,CD16137,CD16137+COUNTIF($CD$6:CD16136,CD16137))</f>
        <v>60765</v>
      </c>
      <c r="CC16137" s="34">
        <f t="shared" si="1623"/>
        <v>55153</v>
      </c>
      <c r="CD16137" s="32">
        <f t="shared" si="1624"/>
        <v>55153</v>
      </c>
      <c r="CE16137" s="32">
        <f t="shared" si="1625"/>
        <v>0</v>
      </c>
      <c r="CF16137" s="32">
        <f t="shared" si="1626"/>
        <v>0</v>
      </c>
      <c r="CG16137" s="32" t="str">
        <f t="shared" si="1627"/>
        <v/>
      </c>
      <c r="CH16137" s="32">
        <v>132</v>
      </c>
      <c r="CI16137" s="32" t="s">
        <v>9</v>
      </c>
      <c r="CJ16137" s="32" t="str">
        <f t="shared" si="1628"/>
        <v/>
      </c>
      <c r="CK16137" s="32" t="str">
        <f t="shared" si="1629"/>
        <v/>
      </c>
      <c r="CL16137" s="32" t="str">
        <f t="shared" si="1630"/>
        <v/>
      </c>
      <c r="CM16137" s="32" t="str">
        <f t="shared" si="1631"/>
        <v/>
      </c>
      <c r="CN16137" s="32" t="str">
        <f t="shared" si="1632"/>
        <v/>
      </c>
    </row>
    <row r="16138" spans="71:92" x14ac:dyDescent="0.3">
      <c r="BS16138" s="32" t="str">
        <f>IF(Kiadasi_kiseroiv!$K$2=BT16138,BV16138,"")</f>
        <v/>
      </c>
      <c r="BT16138" s="34" t="str">
        <f t="shared" si="1619"/>
        <v/>
      </c>
      <c r="BU16138" s="32" t="str">
        <f t="shared" si="1620"/>
        <v/>
      </c>
      <c r="BV16138" s="32" t="str">
        <f t="shared" si="1633"/>
        <v/>
      </c>
      <c r="BW16138" s="32" t="str">
        <f t="shared" si="1634"/>
        <v/>
      </c>
      <c r="BX16138" s="32" t="str">
        <f t="shared" si="1621"/>
        <v/>
      </c>
      <c r="BY16138" s="32" t="str">
        <f t="shared" si="1622"/>
        <v/>
      </c>
      <c r="BZ16138" s="32" t="str">
        <f t="shared" si="1635"/>
        <v/>
      </c>
      <c r="CA16138" s="32" t="str">
        <f t="shared" si="1636"/>
        <v/>
      </c>
      <c r="CB16138" s="33">
        <f>IF(COUNTIF($CD$7:CD16138,CD16138)=1,CD16138,CD16138+COUNTIF($CD$6:CD16137,CD16138))</f>
        <v>60766</v>
      </c>
      <c r="CC16138" s="34">
        <f t="shared" si="1623"/>
        <v>55153</v>
      </c>
      <c r="CD16138" s="32">
        <f t="shared" si="1624"/>
        <v>55153</v>
      </c>
      <c r="CE16138" s="32">
        <f t="shared" si="1625"/>
        <v>0</v>
      </c>
      <c r="CF16138" s="32">
        <f t="shared" si="1626"/>
        <v>0</v>
      </c>
      <c r="CG16138" s="32" t="str">
        <f t="shared" si="1627"/>
        <v/>
      </c>
      <c r="CH16138" s="32">
        <v>133</v>
      </c>
      <c r="CI16138" s="32" t="s">
        <v>9</v>
      </c>
      <c r="CJ16138" s="32" t="str">
        <f t="shared" si="1628"/>
        <v/>
      </c>
      <c r="CK16138" s="32" t="str">
        <f t="shared" si="1629"/>
        <v/>
      </c>
      <c r="CL16138" s="32" t="str">
        <f t="shared" si="1630"/>
        <v/>
      </c>
      <c r="CM16138" s="32" t="str">
        <f t="shared" si="1631"/>
        <v/>
      </c>
      <c r="CN16138" s="32" t="str">
        <f t="shared" si="1632"/>
        <v/>
      </c>
    </row>
    <row r="16139" spans="71:92" x14ac:dyDescent="0.3">
      <c r="BS16139" s="32" t="str">
        <f>IF(Kiadasi_kiseroiv!$K$2=BT16139,BV16139,"")</f>
        <v/>
      </c>
      <c r="BT16139" s="34" t="str">
        <f t="shared" si="1619"/>
        <v/>
      </c>
      <c r="BU16139" s="32" t="str">
        <f t="shared" si="1620"/>
        <v/>
      </c>
      <c r="BV16139" s="32" t="str">
        <f t="shared" si="1633"/>
        <v/>
      </c>
      <c r="BW16139" s="32" t="str">
        <f t="shared" si="1634"/>
        <v/>
      </c>
      <c r="BX16139" s="32" t="str">
        <f t="shared" si="1621"/>
        <v/>
      </c>
      <c r="BY16139" s="32" t="str">
        <f t="shared" si="1622"/>
        <v/>
      </c>
      <c r="BZ16139" s="32" t="str">
        <f t="shared" si="1635"/>
        <v/>
      </c>
      <c r="CA16139" s="32" t="str">
        <f t="shared" si="1636"/>
        <v/>
      </c>
      <c r="CB16139" s="33">
        <f>IF(COUNTIF($CD$7:CD16139,CD16139)=1,CD16139,CD16139+COUNTIF($CD$6:CD16138,CD16139))</f>
        <v>60767</v>
      </c>
      <c r="CC16139" s="34">
        <f t="shared" si="1623"/>
        <v>55153</v>
      </c>
      <c r="CD16139" s="32">
        <f t="shared" si="1624"/>
        <v>55153</v>
      </c>
      <c r="CE16139" s="32">
        <f t="shared" si="1625"/>
        <v>0</v>
      </c>
      <c r="CF16139" s="32">
        <f t="shared" si="1626"/>
        <v>0</v>
      </c>
      <c r="CG16139" s="32" t="str">
        <f t="shared" si="1627"/>
        <v/>
      </c>
      <c r="CH16139" s="32">
        <v>134</v>
      </c>
      <c r="CI16139" s="32" t="s">
        <v>9</v>
      </c>
      <c r="CJ16139" s="32" t="str">
        <f t="shared" si="1628"/>
        <v/>
      </c>
      <c r="CK16139" s="32" t="str">
        <f t="shared" si="1629"/>
        <v/>
      </c>
      <c r="CL16139" s="32" t="str">
        <f t="shared" si="1630"/>
        <v/>
      </c>
      <c r="CM16139" s="32" t="str">
        <f t="shared" si="1631"/>
        <v/>
      </c>
      <c r="CN16139" s="32" t="str">
        <f t="shared" si="1632"/>
        <v/>
      </c>
    </row>
    <row r="16140" spans="71:92" x14ac:dyDescent="0.3">
      <c r="BS16140" s="32" t="str">
        <f>IF(Kiadasi_kiseroiv!$K$2=BT16140,BV16140,"")</f>
        <v/>
      </c>
      <c r="BT16140" s="34" t="str">
        <f t="shared" si="1619"/>
        <v/>
      </c>
      <c r="BU16140" s="32" t="str">
        <f t="shared" si="1620"/>
        <v/>
      </c>
      <c r="BV16140" s="32" t="str">
        <f t="shared" si="1633"/>
        <v/>
      </c>
      <c r="BW16140" s="32" t="str">
        <f t="shared" si="1634"/>
        <v/>
      </c>
      <c r="BX16140" s="32" t="str">
        <f t="shared" si="1621"/>
        <v/>
      </c>
      <c r="BY16140" s="32" t="str">
        <f t="shared" si="1622"/>
        <v/>
      </c>
      <c r="BZ16140" s="32" t="str">
        <f t="shared" si="1635"/>
        <v/>
      </c>
      <c r="CA16140" s="32" t="str">
        <f t="shared" si="1636"/>
        <v/>
      </c>
      <c r="CB16140" s="33">
        <f>IF(COUNTIF($CD$7:CD16140,CD16140)=1,CD16140,CD16140+COUNTIF($CD$6:CD16139,CD16140))</f>
        <v>60768</v>
      </c>
      <c r="CC16140" s="34">
        <f t="shared" si="1623"/>
        <v>55153</v>
      </c>
      <c r="CD16140" s="32">
        <f t="shared" si="1624"/>
        <v>55153</v>
      </c>
      <c r="CE16140" s="32">
        <f t="shared" si="1625"/>
        <v>0</v>
      </c>
      <c r="CF16140" s="32">
        <f t="shared" si="1626"/>
        <v>0</v>
      </c>
      <c r="CG16140" s="32" t="str">
        <f t="shared" si="1627"/>
        <v/>
      </c>
      <c r="CH16140" s="32">
        <v>135</v>
      </c>
      <c r="CI16140" s="32" t="s">
        <v>9</v>
      </c>
      <c r="CJ16140" s="32" t="str">
        <f t="shared" si="1628"/>
        <v/>
      </c>
      <c r="CK16140" s="32" t="str">
        <f t="shared" si="1629"/>
        <v/>
      </c>
      <c r="CL16140" s="32" t="str">
        <f t="shared" si="1630"/>
        <v/>
      </c>
      <c r="CM16140" s="32" t="str">
        <f t="shared" si="1631"/>
        <v/>
      </c>
      <c r="CN16140" s="32" t="str">
        <f t="shared" si="1632"/>
        <v/>
      </c>
    </row>
    <row r="16141" spans="71:92" x14ac:dyDescent="0.3">
      <c r="BS16141" s="32" t="str">
        <f>IF(Kiadasi_kiseroiv!$K$2=BT16141,BV16141,"")</f>
        <v/>
      </c>
      <c r="BT16141" s="34" t="str">
        <f t="shared" si="1619"/>
        <v/>
      </c>
      <c r="BU16141" s="32" t="str">
        <f t="shared" si="1620"/>
        <v/>
      </c>
      <c r="BV16141" s="32" t="str">
        <f t="shared" si="1633"/>
        <v/>
      </c>
      <c r="BW16141" s="32" t="str">
        <f t="shared" si="1634"/>
        <v/>
      </c>
      <c r="BX16141" s="32" t="str">
        <f t="shared" si="1621"/>
        <v/>
      </c>
      <c r="BY16141" s="32" t="str">
        <f t="shared" si="1622"/>
        <v/>
      </c>
      <c r="BZ16141" s="32" t="str">
        <f t="shared" si="1635"/>
        <v/>
      </c>
      <c r="CA16141" s="32" t="str">
        <f t="shared" si="1636"/>
        <v/>
      </c>
      <c r="CB16141" s="33">
        <f>IF(COUNTIF($CD$7:CD16141,CD16141)=1,CD16141,CD16141+COUNTIF($CD$6:CD16140,CD16141))</f>
        <v>60769</v>
      </c>
      <c r="CC16141" s="34">
        <f t="shared" si="1623"/>
        <v>55153</v>
      </c>
      <c r="CD16141" s="32">
        <f t="shared" si="1624"/>
        <v>55153</v>
      </c>
      <c r="CE16141" s="32">
        <f t="shared" si="1625"/>
        <v>0</v>
      </c>
      <c r="CF16141" s="32">
        <f t="shared" si="1626"/>
        <v>0</v>
      </c>
      <c r="CG16141" s="32" t="str">
        <f t="shared" si="1627"/>
        <v/>
      </c>
      <c r="CH16141" s="32">
        <v>136</v>
      </c>
      <c r="CI16141" s="32" t="s">
        <v>9</v>
      </c>
      <c r="CJ16141" s="32" t="str">
        <f t="shared" si="1628"/>
        <v/>
      </c>
      <c r="CK16141" s="32" t="str">
        <f t="shared" si="1629"/>
        <v/>
      </c>
      <c r="CL16141" s="32" t="str">
        <f t="shared" si="1630"/>
        <v/>
      </c>
      <c r="CM16141" s="32" t="str">
        <f t="shared" si="1631"/>
        <v/>
      </c>
      <c r="CN16141" s="32" t="str">
        <f t="shared" si="1632"/>
        <v/>
      </c>
    </row>
    <row r="16142" spans="71:92" x14ac:dyDescent="0.3">
      <c r="BS16142" s="32" t="str">
        <f>IF(Kiadasi_kiseroiv!$K$2=BT16142,BV16142,"")</f>
        <v/>
      </c>
      <c r="BT16142" s="34" t="str">
        <f t="shared" si="1619"/>
        <v/>
      </c>
      <c r="BU16142" s="32" t="str">
        <f t="shared" si="1620"/>
        <v/>
      </c>
      <c r="BV16142" s="32" t="str">
        <f t="shared" si="1633"/>
        <v/>
      </c>
      <c r="BW16142" s="32" t="str">
        <f t="shared" si="1634"/>
        <v/>
      </c>
      <c r="BX16142" s="32" t="str">
        <f t="shared" si="1621"/>
        <v/>
      </c>
      <c r="BY16142" s="32" t="str">
        <f t="shared" si="1622"/>
        <v/>
      </c>
      <c r="BZ16142" s="32" t="str">
        <f t="shared" si="1635"/>
        <v/>
      </c>
      <c r="CA16142" s="32" t="str">
        <f t="shared" si="1636"/>
        <v/>
      </c>
      <c r="CB16142" s="33">
        <f>IF(COUNTIF($CD$7:CD16142,CD16142)=1,CD16142,CD16142+COUNTIF($CD$6:CD16141,CD16142))</f>
        <v>60770</v>
      </c>
      <c r="CC16142" s="34">
        <f t="shared" si="1623"/>
        <v>55153</v>
      </c>
      <c r="CD16142" s="32">
        <f t="shared" si="1624"/>
        <v>55153</v>
      </c>
      <c r="CE16142" s="32">
        <f t="shared" si="1625"/>
        <v>0</v>
      </c>
      <c r="CF16142" s="32">
        <f t="shared" si="1626"/>
        <v>0</v>
      </c>
      <c r="CG16142" s="32" t="str">
        <f t="shared" si="1627"/>
        <v/>
      </c>
      <c r="CH16142" s="32">
        <v>137</v>
      </c>
      <c r="CI16142" s="32" t="s">
        <v>9</v>
      </c>
      <c r="CJ16142" s="32" t="str">
        <f t="shared" si="1628"/>
        <v/>
      </c>
      <c r="CK16142" s="32" t="str">
        <f t="shared" si="1629"/>
        <v/>
      </c>
      <c r="CL16142" s="32" t="str">
        <f t="shared" si="1630"/>
        <v/>
      </c>
      <c r="CM16142" s="32" t="str">
        <f t="shared" si="1631"/>
        <v/>
      </c>
      <c r="CN16142" s="32" t="str">
        <f t="shared" si="1632"/>
        <v/>
      </c>
    </row>
    <row r="16143" spans="71:92" x14ac:dyDescent="0.3">
      <c r="BS16143" s="32" t="str">
        <f>IF(Kiadasi_kiseroiv!$K$2=BT16143,BV16143,"")</f>
        <v/>
      </c>
      <c r="BT16143" s="34" t="str">
        <f t="shared" si="1619"/>
        <v/>
      </c>
      <c r="BU16143" s="32" t="str">
        <f t="shared" si="1620"/>
        <v/>
      </c>
      <c r="BV16143" s="32" t="str">
        <f t="shared" si="1633"/>
        <v/>
      </c>
      <c r="BW16143" s="32" t="str">
        <f t="shared" si="1634"/>
        <v/>
      </c>
      <c r="BX16143" s="32" t="str">
        <f t="shared" si="1621"/>
        <v/>
      </c>
      <c r="BY16143" s="32" t="str">
        <f t="shared" si="1622"/>
        <v/>
      </c>
      <c r="BZ16143" s="32" t="str">
        <f t="shared" si="1635"/>
        <v/>
      </c>
      <c r="CA16143" s="32" t="str">
        <f t="shared" si="1636"/>
        <v/>
      </c>
      <c r="CB16143" s="33">
        <f>IF(COUNTIF($CD$7:CD16143,CD16143)=1,CD16143,CD16143+COUNTIF($CD$6:CD16142,CD16143))</f>
        <v>60771</v>
      </c>
      <c r="CC16143" s="34">
        <f t="shared" si="1623"/>
        <v>55153</v>
      </c>
      <c r="CD16143" s="32">
        <f t="shared" si="1624"/>
        <v>55153</v>
      </c>
      <c r="CE16143" s="32">
        <f t="shared" si="1625"/>
        <v>0</v>
      </c>
      <c r="CF16143" s="32">
        <f t="shared" si="1626"/>
        <v>0</v>
      </c>
      <c r="CG16143" s="32" t="str">
        <f t="shared" si="1627"/>
        <v/>
      </c>
      <c r="CH16143" s="32">
        <v>138</v>
      </c>
      <c r="CI16143" s="32" t="s">
        <v>9</v>
      </c>
      <c r="CJ16143" s="32" t="str">
        <f t="shared" si="1628"/>
        <v/>
      </c>
      <c r="CK16143" s="32" t="str">
        <f t="shared" si="1629"/>
        <v/>
      </c>
      <c r="CL16143" s="32" t="str">
        <f t="shared" si="1630"/>
        <v/>
      </c>
      <c r="CM16143" s="32" t="str">
        <f t="shared" si="1631"/>
        <v/>
      </c>
      <c r="CN16143" s="32" t="str">
        <f t="shared" si="1632"/>
        <v/>
      </c>
    </row>
    <row r="16144" spans="71:92" x14ac:dyDescent="0.3">
      <c r="BS16144" s="32" t="str">
        <f>IF(Kiadasi_kiseroiv!$K$2=BT16144,BV16144,"")</f>
        <v/>
      </c>
      <c r="BT16144" s="34" t="str">
        <f t="shared" si="1619"/>
        <v/>
      </c>
      <c r="BU16144" s="32" t="str">
        <f t="shared" si="1620"/>
        <v/>
      </c>
      <c r="BV16144" s="32" t="str">
        <f t="shared" si="1633"/>
        <v/>
      </c>
      <c r="BW16144" s="32" t="str">
        <f t="shared" si="1634"/>
        <v/>
      </c>
      <c r="BX16144" s="32" t="str">
        <f t="shared" si="1621"/>
        <v/>
      </c>
      <c r="BY16144" s="32" t="str">
        <f t="shared" si="1622"/>
        <v/>
      </c>
      <c r="BZ16144" s="32" t="str">
        <f t="shared" si="1635"/>
        <v/>
      </c>
      <c r="CA16144" s="32" t="str">
        <f t="shared" si="1636"/>
        <v/>
      </c>
      <c r="CB16144" s="33">
        <f>IF(COUNTIF($CD$7:CD16144,CD16144)=1,CD16144,CD16144+COUNTIF($CD$6:CD16143,CD16144))</f>
        <v>60772</v>
      </c>
      <c r="CC16144" s="34">
        <f t="shared" si="1623"/>
        <v>55153</v>
      </c>
      <c r="CD16144" s="32">
        <f t="shared" si="1624"/>
        <v>55153</v>
      </c>
      <c r="CE16144" s="32">
        <f t="shared" si="1625"/>
        <v>0</v>
      </c>
      <c r="CF16144" s="32">
        <f t="shared" si="1626"/>
        <v>0</v>
      </c>
      <c r="CG16144" s="32" t="str">
        <f t="shared" si="1627"/>
        <v/>
      </c>
      <c r="CH16144" s="32">
        <v>139</v>
      </c>
      <c r="CI16144" s="32" t="s">
        <v>9</v>
      </c>
      <c r="CJ16144" s="32" t="str">
        <f t="shared" si="1628"/>
        <v/>
      </c>
      <c r="CK16144" s="32" t="str">
        <f t="shared" si="1629"/>
        <v/>
      </c>
      <c r="CL16144" s="32" t="str">
        <f t="shared" si="1630"/>
        <v/>
      </c>
      <c r="CM16144" s="32" t="str">
        <f t="shared" si="1631"/>
        <v/>
      </c>
      <c r="CN16144" s="32" t="str">
        <f t="shared" si="1632"/>
        <v/>
      </c>
    </row>
    <row r="16145" spans="71:92" x14ac:dyDescent="0.3">
      <c r="BS16145" s="32" t="str">
        <f>IF(Kiadasi_kiseroiv!$K$2=BT16145,BV16145,"")</f>
        <v/>
      </c>
      <c r="BT16145" s="34" t="str">
        <f t="shared" si="1619"/>
        <v/>
      </c>
      <c r="BU16145" s="32" t="str">
        <f t="shared" si="1620"/>
        <v/>
      </c>
      <c r="BV16145" s="32" t="str">
        <f t="shared" si="1633"/>
        <v/>
      </c>
      <c r="BW16145" s="32" t="str">
        <f t="shared" si="1634"/>
        <v/>
      </c>
      <c r="BX16145" s="32" t="str">
        <f t="shared" si="1621"/>
        <v/>
      </c>
      <c r="BY16145" s="32" t="str">
        <f t="shared" si="1622"/>
        <v/>
      </c>
      <c r="BZ16145" s="32" t="str">
        <f t="shared" si="1635"/>
        <v/>
      </c>
      <c r="CA16145" s="32" t="str">
        <f t="shared" si="1636"/>
        <v/>
      </c>
      <c r="CB16145" s="33">
        <f>IF(COUNTIF($CD$7:CD16145,CD16145)=1,CD16145,CD16145+COUNTIF($CD$6:CD16144,CD16145))</f>
        <v>60773</v>
      </c>
      <c r="CC16145" s="34">
        <f t="shared" si="1623"/>
        <v>55153</v>
      </c>
      <c r="CD16145" s="32">
        <f t="shared" si="1624"/>
        <v>55153</v>
      </c>
      <c r="CE16145" s="32">
        <f t="shared" si="1625"/>
        <v>0</v>
      </c>
      <c r="CF16145" s="32">
        <f t="shared" si="1626"/>
        <v>0</v>
      </c>
      <c r="CG16145" s="32" t="str">
        <f t="shared" si="1627"/>
        <v/>
      </c>
      <c r="CH16145" s="32">
        <v>140</v>
      </c>
      <c r="CI16145" s="32" t="s">
        <v>9</v>
      </c>
      <c r="CJ16145" s="32" t="str">
        <f t="shared" si="1628"/>
        <v/>
      </c>
      <c r="CK16145" s="32" t="str">
        <f t="shared" si="1629"/>
        <v/>
      </c>
      <c r="CL16145" s="32" t="str">
        <f t="shared" si="1630"/>
        <v/>
      </c>
      <c r="CM16145" s="32" t="str">
        <f t="shared" si="1631"/>
        <v/>
      </c>
      <c r="CN16145" s="32" t="str">
        <f t="shared" si="1632"/>
        <v/>
      </c>
    </row>
    <row r="16146" spans="71:92" x14ac:dyDescent="0.3">
      <c r="BS16146" s="32" t="str">
        <f>IF(Kiadasi_kiseroiv!$K$2=BT16146,BV16146,"")</f>
        <v/>
      </c>
      <c r="BT16146" s="34" t="str">
        <f t="shared" si="1619"/>
        <v/>
      </c>
      <c r="BU16146" s="32" t="str">
        <f t="shared" si="1620"/>
        <v/>
      </c>
      <c r="BV16146" s="32" t="str">
        <f t="shared" si="1633"/>
        <v/>
      </c>
      <c r="BW16146" s="32" t="str">
        <f t="shared" si="1634"/>
        <v/>
      </c>
      <c r="BX16146" s="32" t="str">
        <f t="shared" si="1621"/>
        <v/>
      </c>
      <c r="BY16146" s="32" t="str">
        <f t="shared" si="1622"/>
        <v/>
      </c>
      <c r="BZ16146" s="32" t="str">
        <f t="shared" si="1635"/>
        <v/>
      </c>
      <c r="CA16146" s="32" t="str">
        <f t="shared" si="1636"/>
        <v/>
      </c>
      <c r="CB16146" s="33">
        <f>IF(COUNTIF($CD$7:CD16146,CD16146)=1,CD16146,CD16146+COUNTIF($CD$6:CD16145,CD16146))</f>
        <v>60774</v>
      </c>
      <c r="CC16146" s="34">
        <f t="shared" si="1623"/>
        <v>55153</v>
      </c>
      <c r="CD16146" s="32">
        <f t="shared" si="1624"/>
        <v>55153</v>
      </c>
      <c r="CE16146" s="32">
        <f t="shared" si="1625"/>
        <v>0</v>
      </c>
      <c r="CF16146" s="32">
        <f t="shared" si="1626"/>
        <v>0</v>
      </c>
      <c r="CG16146" s="32" t="str">
        <f t="shared" si="1627"/>
        <v/>
      </c>
      <c r="CH16146" s="32">
        <v>141</v>
      </c>
      <c r="CI16146" s="32" t="s">
        <v>9</v>
      </c>
      <c r="CJ16146" s="32" t="str">
        <f t="shared" si="1628"/>
        <v/>
      </c>
      <c r="CK16146" s="32" t="str">
        <f t="shared" si="1629"/>
        <v/>
      </c>
      <c r="CL16146" s="32" t="str">
        <f t="shared" si="1630"/>
        <v/>
      </c>
      <c r="CM16146" s="32" t="str">
        <f t="shared" si="1631"/>
        <v/>
      </c>
      <c r="CN16146" s="32" t="str">
        <f t="shared" si="1632"/>
        <v/>
      </c>
    </row>
    <row r="16147" spans="71:92" x14ac:dyDescent="0.3">
      <c r="BS16147" s="32" t="str">
        <f>IF(Kiadasi_kiseroiv!$K$2=BT16147,BV16147,"")</f>
        <v/>
      </c>
      <c r="BT16147" s="34" t="str">
        <f t="shared" si="1619"/>
        <v/>
      </c>
      <c r="BU16147" s="32" t="str">
        <f t="shared" si="1620"/>
        <v/>
      </c>
      <c r="BV16147" s="32" t="str">
        <f t="shared" si="1633"/>
        <v/>
      </c>
      <c r="BW16147" s="32" t="str">
        <f t="shared" si="1634"/>
        <v/>
      </c>
      <c r="BX16147" s="32" t="str">
        <f t="shared" si="1621"/>
        <v/>
      </c>
      <c r="BY16147" s="32" t="str">
        <f t="shared" si="1622"/>
        <v/>
      </c>
      <c r="BZ16147" s="32" t="str">
        <f t="shared" si="1635"/>
        <v/>
      </c>
      <c r="CA16147" s="32" t="str">
        <f t="shared" si="1636"/>
        <v/>
      </c>
      <c r="CB16147" s="33">
        <f>IF(COUNTIF($CD$7:CD16147,CD16147)=1,CD16147,CD16147+COUNTIF($CD$6:CD16146,CD16147))</f>
        <v>60775</v>
      </c>
      <c r="CC16147" s="34">
        <f t="shared" si="1623"/>
        <v>55153</v>
      </c>
      <c r="CD16147" s="32">
        <f t="shared" si="1624"/>
        <v>55153</v>
      </c>
      <c r="CE16147" s="32">
        <f t="shared" si="1625"/>
        <v>0</v>
      </c>
      <c r="CF16147" s="32">
        <f t="shared" si="1626"/>
        <v>0</v>
      </c>
      <c r="CG16147" s="32" t="str">
        <f t="shared" si="1627"/>
        <v/>
      </c>
      <c r="CH16147" s="32">
        <v>142</v>
      </c>
      <c r="CI16147" s="32" t="s">
        <v>9</v>
      </c>
      <c r="CJ16147" s="32" t="str">
        <f t="shared" si="1628"/>
        <v/>
      </c>
      <c r="CK16147" s="32" t="str">
        <f t="shared" si="1629"/>
        <v/>
      </c>
      <c r="CL16147" s="32" t="str">
        <f t="shared" si="1630"/>
        <v/>
      </c>
      <c r="CM16147" s="32" t="str">
        <f t="shared" si="1631"/>
        <v/>
      </c>
      <c r="CN16147" s="32" t="str">
        <f t="shared" si="1632"/>
        <v/>
      </c>
    </row>
    <row r="16148" spans="71:92" x14ac:dyDescent="0.3">
      <c r="BS16148" s="32" t="str">
        <f>IF(Kiadasi_kiseroiv!$K$2=BT16148,BV16148,"")</f>
        <v/>
      </c>
      <c r="BT16148" s="34" t="str">
        <f t="shared" si="1619"/>
        <v/>
      </c>
      <c r="BU16148" s="32" t="str">
        <f t="shared" si="1620"/>
        <v/>
      </c>
      <c r="BV16148" s="32" t="str">
        <f t="shared" si="1633"/>
        <v/>
      </c>
      <c r="BW16148" s="32" t="str">
        <f t="shared" si="1634"/>
        <v/>
      </c>
      <c r="BX16148" s="32" t="str">
        <f t="shared" si="1621"/>
        <v/>
      </c>
      <c r="BY16148" s="32" t="str">
        <f t="shared" si="1622"/>
        <v/>
      </c>
      <c r="BZ16148" s="32" t="str">
        <f t="shared" si="1635"/>
        <v/>
      </c>
      <c r="CA16148" s="32" t="str">
        <f t="shared" si="1636"/>
        <v/>
      </c>
      <c r="CB16148" s="33">
        <f>IF(COUNTIF($CD$7:CD16148,CD16148)=1,CD16148,CD16148+COUNTIF($CD$6:CD16147,CD16148))</f>
        <v>60776</v>
      </c>
      <c r="CC16148" s="34">
        <f t="shared" si="1623"/>
        <v>55153</v>
      </c>
      <c r="CD16148" s="32">
        <f t="shared" si="1624"/>
        <v>55153</v>
      </c>
      <c r="CE16148" s="32">
        <f t="shared" si="1625"/>
        <v>0</v>
      </c>
      <c r="CF16148" s="32">
        <f t="shared" si="1626"/>
        <v>0</v>
      </c>
      <c r="CG16148" s="32" t="str">
        <f t="shared" si="1627"/>
        <v/>
      </c>
      <c r="CH16148" s="32">
        <v>143</v>
      </c>
      <c r="CI16148" s="32" t="s">
        <v>9</v>
      </c>
      <c r="CJ16148" s="32" t="str">
        <f t="shared" si="1628"/>
        <v/>
      </c>
      <c r="CK16148" s="32" t="str">
        <f t="shared" si="1629"/>
        <v/>
      </c>
      <c r="CL16148" s="32" t="str">
        <f t="shared" si="1630"/>
        <v/>
      </c>
      <c r="CM16148" s="32" t="str">
        <f t="shared" si="1631"/>
        <v/>
      </c>
      <c r="CN16148" s="32" t="str">
        <f t="shared" si="1632"/>
        <v/>
      </c>
    </row>
    <row r="16149" spans="71:92" x14ac:dyDescent="0.3">
      <c r="BS16149" s="32" t="str">
        <f>IF(Kiadasi_kiseroiv!$K$2=BT16149,BV16149,"")</f>
        <v/>
      </c>
      <c r="BT16149" s="34" t="str">
        <f t="shared" si="1619"/>
        <v/>
      </c>
      <c r="BU16149" s="32" t="str">
        <f t="shared" si="1620"/>
        <v/>
      </c>
      <c r="BV16149" s="32" t="str">
        <f t="shared" si="1633"/>
        <v/>
      </c>
      <c r="BW16149" s="32" t="str">
        <f t="shared" si="1634"/>
        <v/>
      </c>
      <c r="BX16149" s="32" t="str">
        <f t="shared" si="1621"/>
        <v/>
      </c>
      <c r="BY16149" s="32" t="str">
        <f t="shared" si="1622"/>
        <v/>
      </c>
      <c r="BZ16149" s="32" t="str">
        <f t="shared" si="1635"/>
        <v/>
      </c>
      <c r="CA16149" s="32" t="str">
        <f t="shared" si="1636"/>
        <v/>
      </c>
      <c r="CB16149" s="33">
        <f>IF(COUNTIF($CD$7:CD16149,CD16149)=1,CD16149,CD16149+COUNTIF($CD$6:CD16148,CD16149))</f>
        <v>60777</v>
      </c>
      <c r="CC16149" s="34">
        <f t="shared" si="1623"/>
        <v>55153</v>
      </c>
      <c r="CD16149" s="32">
        <f t="shared" si="1624"/>
        <v>55153</v>
      </c>
      <c r="CE16149" s="32">
        <f t="shared" si="1625"/>
        <v>0</v>
      </c>
      <c r="CF16149" s="32">
        <f t="shared" si="1626"/>
        <v>0</v>
      </c>
      <c r="CG16149" s="32" t="str">
        <f t="shared" si="1627"/>
        <v/>
      </c>
      <c r="CH16149" s="32">
        <v>144</v>
      </c>
      <c r="CI16149" s="32" t="s">
        <v>9</v>
      </c>
      <c r="CJ16149" s="32" t="str">
        <f t="shared" si="1628"/>
        <v/>
      </c>
      <c r="CK16149" s="32" t="str">
        <f t="shared" si="1629"/>
        <v/>
      </c>
      <c r="CL16149" s="32" t="str">
        <f t="shared" si="1630"/>
        <v/>
      </c>
      <c r="CM16149" s="32" t="str">
        <f t="shared" si="1631"/>
        <v/>
      </c>
      <c r="CN16149" s="32" t="str">
        <f t="shared" si="1632"/>
        <v/>
      </c>
    </row>
    <row r="16150" spans="71:92" x14ac:dyDescent="0.3">
      <c r="BS16150" s="32" t="str">
        <f>IF(Kiadasi_kiseroiv!$K$2=BT16150,BV16150,"")</f>
        <v/>
      </c>
      <c r="BT16150" s="34" t="str">
        <f t="shared" si="1619"/>
        <v/>
      </c>
      <c r="BU16150" s="32" t="str">
        <f t="shared" si="1620"/>
        <v/>
      </c>
      <c r="BV16150" s="32" t="str">
        <f t="shared" si="1633"/>
        <v/>
      </c>
      <c r="BW16150" s="32" t="str">
        <f t="shared" si="1634"/>
        <v/>
      </c>
      <c r="BX16150" s="32" t="str">
        <f t="shared" si="1621"/>
        <v/>
      </c>
      <c r="BY16150" s="32" t="str">
        <f t="shared" si="1622"/>
        <v/>
      </c>
      <c r="BZ16150" s="32" t="str">
        <f t="shared" si="1635"/>
        <v/>
      </c>
      <c r="CA16150" s="32" t="str">
        <f t="shared" si="1636"/>
        <v/>
      </c>
      <c r="CB16150" s="33">
        <f>IF(COUNTIF($CD$7:CD16150,CD16150)=1,CD16150,CD16150+COUNTIF($CD$6:CD16149,CD16150))</f>
        <v>60778</v>
      </c>
      <c r="CC16150" s="34">
        <f t="shared" si="1623"/>
        <v>55153</v>
      </c>
      <c r="CD16150" s="32">
        <f t="shared" si="1624"/>
        <v>55153</v>
      </c>
      <c r="CE16150" s="32">
        <f t="shared" si="1625"/>
        <v>0</v>
      </c>
      <c r="CF16150" s="32">
        <f t="shared" si="1626"/>
        <v>0</v>
      </c>
      <c r="CG16150" s="32" t="str">
        <f t="shared" si="1627"/>
        <v/>
      </c>
      <c r="CH16150" s="32">
        <v>145</v>
      </c>
      <c r="CI16150" s="32" t="s">
        <v>9</v>
      </c>
      <c r="CJ16150" s="32" t="str">
        <f t="shared" si="1628"/>
        <v/>
      </c>
      <c r="CK16150" s="32" t="str">
        <f t="shared" si="1629"/>
        <v/>
      </c>
      <c r="CL16150" s="32" t="str">
        <f t="shared" si="1630"/>
        <v/>
      </c>
      <c r="CM16150" s="32" t="str">
        <f t="shared" si="1631"/>
        <v/>
      </c>
      <c r="CN16150" s="32" t="str">
        <f t="shared" si="1632"/>
        <v/>
      </c>
    </row>
    <row r="16151" spans="71:92" x14ac:dyDescent="0.3">
      <c r="BS16151" s="32" t="str">
        <f>IF(Kiadasi_kiseroiv!$K$2=BT16151,BV16151,"")</f>
        <v/>
      </c>
      <c r="BT16151" s="34" t="str">
        <f t="shared" si="1619"/>
        <v/>
      </c>
      <c r="BU16151" s="32" t="str">
        <f t="shared" si="1620"/>
        <v/>
      </c>
      <c r="BV16151" s="32" t="str">
        <f t="shared" si="1633"/>
        <v/>
      </c>
      <c r="BW16151" s="32" t="str">
        <f t="shared" si="1634"/>
        <v/>
      </c>
      <c r="BX16151" s="32" t="str">
        <f t="shared" si="1621"/>
        <v/>
      </c>
      <c r="BY16151" s="32" t="str">
        <f t="shared" si="1622"/>
        <v/>
      </c>
      <c r="BZ16151" s="32" t="str">
        <f t="shared" si="1635"/>
        <v/>
      </c>
      <c r="CA16151" s="32" t="str">
        <f t="shared" si="1636"/>
        <v/>
      </c>
      <c r="CB16151" s="33">
        <f>IF(COUNTIF($CD$7:CD16151,CD16151)=1,CD16151,CD16151+COUNTIF($CD$6:CD16150,CD16151))</f>
        <v>60779</v>
      </c>
      <c r="CC16151" s="34">
        <f t="shared" si="1623"/>
        <v>55153</v>
      </c>
      <c r="CD16151" s="32">
        <f t="shared" si="1624"/>
        <v>55153</v>
      </c>
      <c r="CE16151" s="32">
        <f t="shared" si="1625"/>
        <v>0</v>
      </c>
      <c r="CF16151" s="32">
        <f t="shared" si="1626"/>
        <v>0</v>
      </c>
      <c r="CG16151" s="32" t="str">
        <f t="shared" si="1627"/>
        <v/>
      </c>
      <c r="CH16151" s="32">
        <v>146</v>
      </c>
      <c r="CI16151" s="32" t="s">
        <v>9</v>
      </c>
      <c r="CJ16151" s="32" t="str">
        <f t="shared" si="1628"/>
        <v/>
      </c>
      <c r="CK16151" s="32" t="str">
        <f t="shared" si="1629"/>
        <v/>
      </c>
      <c r="CL16151" s="32" t="str">
        <f t="shared" si="1630"/>
        <v/>
      </c>
      <c r="CM16151" s="32" t="str">
        <f t="shared" si="1631"/>
        <v/>
      </c>
      <c r="CN16151" s="32" t="str">
        <f t="shared" si="1632"/>
        <v/>
      </c>
    </row>
    <row r="16152" spans="71:92" x14ac:dyDescent="0.3">
      <c r="BS16152" s="32" t="str">
        <f>IF(Kiadasi_kiseroiv!$K$2=BT16152,BV16152,"")</f>
        <v/>
      </c>
      <c r="BT16152" s="34" t="str">
        <f t="shared" si="1619"/>
        <v/>
      </c>
      <c r="BU16152" s="32" t="str">
        <f t="shared" si="1620"/>
        <v/>
      </c>
      <c r="BV16152" s="32" t="str">
        <f t="shared" si="1633"/>
        <v/>
      </c>
      <c r="BW16152" s="32" t="str">
        <f t="shared" si="1634"/>
        <v/>
      </c>
      <c r="BX16152" s="32" t="str">
        <f t="shared" si="1621"/>
        <v/>
      </c>
      <c r="BY16152" s="32" t="str">
        <f t="shared" si="1622"/>
        <v/>
      </c>
      <c r="BZ16152" s="32" t="str">
        <f t="shared" si="1635"/>
        <v/>
      </c>
      <c r="CA16152" s="32" t="str">
        <f t="shared" si="1636"/>
        <v/>
      </c>
      <c r="CB16152" s="33">
        <f>IF(COUNTIF($CD$7:CD16152,CD16152)=1,CD16152,CD16152+COUNTIF($CD$6:CD16151,CD16152))</f>
        <v>60780</v>
      </c>
      <c r="CC16152" s="34">
        <f t="shared" si="1623"/>
        <v>55153</v>
      </c>
      <c r="CD16152" s="32">
        <f t="shared" si="1624"/>
        <v>55153</v>
      </c>
      <c r="CE16152" s="32">
        <f t="shared" si="1625"/>
        <v>0</v>
      </c>
      <c r="CF16152" s="32">
        <f t="shared" si="1626"/>
        <v>0</v>
      </c>
      <c r="CG16152" s="32" t="str">
        <f t="shared" si="1627"/>
        <v/>
      </c>
      <c r="CH16152" s="32">
        <v>147</v>
      </c>
      <c r="CI16152" s="32" t="s">
        <v>9</v>
      </c>
      <c r="CJ16152" s="32" t="str">
        <f t="shared" si="1628"/>
        <v/>
      </c>
      <c r="CK16152" s="32" t="str">
        <f t="shared" si="1629"/>
        <v/>
      </c>
      <c r="CL16152" s="32" t="str">
        <f t="shared" si="1630"/>
        <v/>
      </c>
      <c r="CM16152" s="32" t="str">
        <f t="shared" si="1631"/>
        <v/>
      </c>
      <c r="CN16152" s="32" t="str">
        <f t="shared" si="1632"/>
        <v/>
      </c>
    </row>
    <row r="16153" spans="71:92" x14ac:dyDescent="0.3">
      <c r="BS16153" s="32" t="str">
        <f>IF(Kiadasi_kiseroiv!$K$2=BT16153,BV16153,"")</f>
        <v/>
      </c>
      <c r="BT16153" s="34" t="str">
        <f t="shared" si="1619"/>
        <v/>
      </c>
      <c r="BU16153" s="32" t="str">
        <f t="shared" si="1620"/>
        <v/>
      </c>
      <c r="BV16153" s="32" t="str">
        <f t="shared" si="1633"/>
        <v/>
      </c>
      <c r="BW16153" s="32" t="str">
        <f t="shared" si="1634"/>
        <v/>
      </c>
      <c r="BX16153" s="32" t="str">
        <f t="shared" si="1621"/>
        <v/>
      </c>
      <c r="BY16153" s="32" t="str">
        <f t="shared" si="1622"/>
        <v/>
      </c>
      <c r="BZ16153" s="32" t="str">
        <f t="shared" si="1635"/>
        <v/>
      </c>
      <c r="CA16153" s="32" t="str">
        <f t="shared" si="1636"/>
        <v/>
      </c>
      <c r="CB16153" s="33">
        <f>IF(COUNTIF($CD$7:CD16153,CD16153)=1,CD16153,CD16153+COUNTIF($CD$6:CD16152,CD16153))</f>
        <v>60781</v>
      </c>
      <c r="CC16153" s="34">
        <f t="shared" si="1623"/>
        <v>55153</v>
      </c>
      <c r="CD16153" s="32">
        <f t="shared" si="1624"/>
        <v>55153</v>
      </c>
      <c r="CE16153" s="32">
        <f t="shared" si="1625"/>
        <v>0</v>
      </c>
      <c r="CF16153" s="32">
        <f t="shared" si="1626"/>
        <v>0</v>
      </c>
      <c r="CG16153" s="32" t="str">
        <f t="shared" si="1627"/>
        <v/>
      </c>
      <c r="CH16153" s="32">
        <v>148</v>
      </c>
      <c r="CI16153" s="32" t="s">
        <v>9</v>
      </c>
      <c r="CJ16153" s="32" t="str">
        <f t="shared" si="1628"/>
        <v/>
      </c>
      <c r="CK16153" s="32" t="str">
        <f t="shared" si="1629"/>
        <v/>
      </c>
      <c r="CL16153" s="32" t="str">
        <f t="shared" si="1630"/>
        <v/>
      </c>
      <c r="CM16153" s="32" t="str">
        <f t="shared" si="1631"/>
        <v/>
      </c>
      <c r="CN16153" s="32" t="str">
        <f t="shared" si="1632"/>
        <v/>
      </c>
    </row>
    <row r="16154" spans="71:92" x14ac:dyDescent="0.3">
      <c r="BS16154" s="32" t="str">
        <f>IF(Kiadasi_kiseroiv!$K$2=BT16154,BV16154,"")</f>
        <v/>
      </c>
      <c r="BT16154" s="34" t="str">
        <f t="shared" si="1619"/>
        <v/>
      </c>
      <c r="BU16154" s="32" t="str">
        <f t="shared" si="1620"/>
        <v/>
      </c>
      <c r="BV16154" s="32" t="str">
        <f t="shared" si="1633"/>
        <v/>
      </c>
      <c r="BW16154" s="32" t="str">
        <f t="shared" si="1634"/>
        <v/>
      </c>
      <c r="BX16154" s="32" t="str">
        <f t="shared" si="1621"/>
        <v/>
      </c>
      <c r="BY16154" s="32" t="str">
        <f t="shared" si="1622"/>
        <v/>
      </c>
      <c r="BZ16154" s="32" t="str">
        <f t="shared" si="1635"/>
        <v/>
      </c>
      <c r="CA16154" s="32" t="str">
        <f t="shared" si="1636"/>
        <v/>
      </c>
      <c r="CB16154" s="33">
        <f>IF(COUNTIF($CD$7:CD16154,CD16154)=1,CD16154,CD16154+COUNTIF($CD$6:CD16153,CD16154))</f>
        <v>60782</v>
      </c>
      <c r="CC16154" s="34">
        <f t="shared" si="1623"/>
        <v>55153</v>
      </c>
      <c r="CD16154" s="32">
        <f t="shared" si="1624"/>
        <v>55153</v>
      </c>
      <c r="CE16154" s="32">
        <f t="shared" si="1625"/>
        <v>0</v>
      </c>
      <c r="CF16154" s="32">
        <f t="shared" si="1626"/>
        <v>0</v>
      </c>
      <c r="CG16154" s="32" t="str">
        <f t="shared" si="1627"/>
        <v/>
      </c>
      <c r="CH16154" s="32">
        <v>149</v>
      </c>
      <c r="CI16154" s="32" t="s">
        <v>9</v>
      </c>
      <c r="CJ16154" s="32" t="str">
        <f t="shared" si="1628"/>
        <v/>
      </c>
      <c r="CK16154" s="32" t="str">
        <f t="shared" si="1629"/>
        <v/>
      </c>
      <c r="CL16154" s="32" t="str">
        <f t="shared" si="1630"/>
        <v/>
      </c>
      <c r="CM16154" s="32" t="str">
        <f t="shared" si="1631"/>
        <v/>
      </c>
      <c r="CN16154" s="32" t="str">
        <f t="shared" si="1632"/>
        <v/>
      </c>
    </row>
    <row r="16155" spans="71:92" x14ac:dyDescent="0.3">
      <c r="BS16155" s="32" t="str">
        <f>IF(Kiadasi_kiseroiv!$K$2=BT16155,BV16155,"")</f>
        <v/>
      </c>
      <c r="BT16155" s="34" t="str">
        <f t="shared" si="1619"/>
        <v/>
      </c>
      <c r="BU16155" s="32" t="str">
        <f t="shared" si="1620"/>
        <v/>
      </c>
      <c r="BV16155" s="32" t="str">
        <f t="shared" si="1633"/>
        <v/>
      </c>
      <c r="BW16155" s="32" t="str">
        <f t="shared" si="1634"/>
        <v/>
      </c>
      <c r="BX16155" s="32" t="str">
        <f t="shared" si="1621"/>
        <v/>
      </c>
      <c r="BY16155" s="32" t="str">
        <f t="shared" si="1622"/>
        <v/>
      </c>
      <c r="BZ16155" s="32" t="str">
        <f t="shared" si="1635"/>
        <v/>
      </c>
      <c r="CA16155" s="32" t="str">
        <f t="shared" si="1636"/>
        <v/>
      </c>
      <c r="CB16155" s="33">
        <f>IF(COUNTIF($CD$7:CD16155,CD16155)=1,CD16155,CD16155+COUNTIF($CD$6:CD16154,CD16155))</f>
        <v>60783</v>
      </c>
      <c r="CC16155" s="34">
        <f t="shared" si="1623"/>
        <v>55153</v>
      </c>
      <c r="CD16155" s="32">
        <f t="shared" si="1624"/>
        <v>55153</v>
      </c>
      <c r="CE16155" s="32">
        <f t="shared" si="1625"/>
        <v>0</v>
      </c>
      <c r="CF16155" s="32">
        <f t="shared" si="1626"/>
        <v>0</v>
      </c>
      <c r="CG16155" s="32" t="str">
        <f t="shared" si="1627"/>
        <v/>
      </c>
      <c r="CH16155" s="32">
        <v>150</v>
      </c>
      <c r="CI16155" s="32" t="s">
        <v>9</v>
      </c>
      <c r="CJ16155" s="32" t="str">
        <f t="shared" si="1628"/>
        <v/>
      </c>
      <c r="CK16155" s="32" t="str">
        <f t="shared" si="1629"/>
        <v/>
      </c>
      <c r="CL16155" s="32" t="str">
        <f t="shared" si="1630"/>
        <v/>
      </c>
      <c r="CM16155" s="32" t="str">
        <f t="shared" si="1631"/>
        <v/>
      </c>
      <c r="CN16155" s="32" t="str">
        <f t="shared" si="1632"/>
        <v/>
      </c>
    </row>
    <row r="16156" spans="71:92" x14ac:dyDescent="0.3">
      <c r="BS16156" s="32" t="str">
        <f>IF(Kiadasi_kiseroiv!$K$2=BT16156,BV16156,"")</f>
        <v/>
      </c>
      <c r="BT16156" s="34" t="str">
        <f t="shared" si="1619"/>
        <v/>
      </c>
      <c r="BU16156" s="32" t="str">
        <f t="shared" si="1620"/>
        <v/>
      </c>
      <c r="BV16156" s="32" t="str">
        <f t="shared" si="1633"/>
        <v/>
      </c>
      <c r="BW16156" s="32" t="str">
        <f t="shared" si="1634"/>
        <v/>
      </c>
      <c r="BX16156" s="32" t="str">
        <f t="shared" si="1621"/>
        <v/>
      </c>
      <c r="BY16156" s="32" t="str">
        <f t="shared" si="1622"/>
        <v/>
      </c>
      <c r="BZ16156" s="32" t="str">
        <f t="shared" si="1635"/>
        <v/>
      </c>
      <c r="CA16156" s="32" t="str">
        <f t="shared" si="1636"/>
        <v/>
      </c>
      <c r="CB16156" s="33">
        <f>IF(COUNTIF($CD$7:CD16156,CD16156)=1,CD16156,CD16156+COUNTIF($CD$6:CD16155,CD16156))</f>
        <v>60784</v>
      </c>
      <c r="CC16156" s="34">
        <f t="shared" si="1623"/>
        <v>55153</v>
      </c>
      <c r="CD16156" s="32">
        <f t="shared" si="1624"/>
        <v>55153</v>
      </c>
      <c r="CE16156" s="32">
        <f t="shared" si="1625"/>
        <v>0</v>
      </c>
      <c r="CF16156" s="32">
        <f t="shared" si="1626"/>
        <v>0</v>
      </c>
      <c r="CG16156" s="32" t="str">
        <f t="shared" si="1627"/>
        <v/>
      </c>
      <c r="CH16156" s="32">
        <v>151</v>
      </c>
      <c r="CI16156" s="32" t="s">
        <v>9</v>
      </c>
      <c r="CJ16156" s="32" t="str">
        <f t="shared" si="1628"/>
        <v/>
      </c>
      <c r="CK16156" s="32" t="str">
        <f t="shared" si="1629"/>
        <v/>
      </c>
      <c r="CL16156" s="32" t="str">
        <f t="shared" si="1630"/>
        <v/>
      </c>
      <c r="CM16156" s="32" t="str">
        <f t="shared" si="1631"/>
        <v/>
      </c>
      <c r="CN16156" s="32" t="str">
        <f t="shared" si="1632"/>
        <v/>
      </c>
    </row>
    <row r="16157" spans="71:92" x14ac:dyDescent="0.3">
      <c r="BS16157" s="32" t="str">
        <f>IF(Kiadasi_kiseroiv!$K$2=BT16157,BV16157,"")</f>
        <v/>
      </c>
      <c r="BT16157" s="34" t="str">
        <f t="shared" si="1619"/>
        <v/>
      </c>
      <c r="BU16157" s="32" t="str">
        <f t="shared" si="1620"/>
        <v/>
      </c>
      <c r="BV16157" s="32" t="str">
        <f t="shared" si="1633"/>
        <v/>
      </c>
      <c r="BW16157" s="32" t="str">
        <f t="shared" si="1634"/>
        <v/>
      </c>
      <c r="BX16157" s="32" t="str">
        <f t="shared" si="1621"/>
        <v/>
      </c>
      <c r="BY16157" s="32" t="str">
        <f t="shared" si="1622"/>
        <v/>
      </c>
      <c r="BZ16157" s="32" t="str">
        <f t="shared" si="1635"/>
        <v/>
      </c>
      <c r="CA16157" s="32" t="str">
        <f t="shared" si="1636"/>
        <v/>
      </c>
      <c r="CB16157" s="33">
        <f>IF(COUNTIF($CD$7:CD16157,CD16157)=1,CD16157,CD16157+COUNTIF($CD$6:CD16156,CD16157))</f>
        <v>60785</v>
      </c>
      <c r="CC16157" s="34">
        <f t="shared" si="1623"/>
        <v>55153</v>
      </c>
      <c r="CD16157" s="32">
        <f t="shared" si="1624"/>
        <v>55153</v>
      </c>
      <c r="CE16157" s="32">
        <f t="shared" si="1625"/>
        <v>0</v>
      </c>
      <c r="CF16157" s="32">
        <f t="shared" si="1626"/>
        <v>0</v>
      </c>
      <c r="CG16157" s="32" t="str">
        <f t="shared" si="1627"/>
        <v/>
      </c>
      <c r="CH16157" s="32">
        <v>152</v>
      </c>
      <c r="CI16157" s="32" t="s">
        <v>9</v>
      </c>
      <c r="CJ16157" s="32" t="str">
        <f t="shared" si="1628"/>
        <v/>
      </c>
      <c r="CK16157" s="32" t="str">
        <f t="shared" si="1629"/>
        <v/>
      </c>
      <c r="CL16157" s="32" t="str">
        <f t="shared" si="1630"/>
        <v/>
      </c>
      <c r="CM16157" s="32" t="str">
        <f t="shared" si="1631"/>
        <v/>
      </c>
      <c r="CN16157" s="32" t="str">
        <f t="shared" si="1632"/>
        <v/>
      </c>
    </row>
    <row r="16158" spans="71:92" x14ac:dyDescent="0.3">
      <c r="BS16158" s="32" t="str">
        <f>IF(Kiadasi_kiseroiv!$K$2=BT16158,BV16158,"")</f>
        <v/>
      </c>
      <c r="BT16158" s="34" t="str">
        <f t="shared" si="1619"/>
        <v/>
      </c>
      <c r="BU16158" s="32" t="str">
        <f t="shared" si="1620"/>
        <v/>
      </c>
      <c r="BV16158" s="32" t="str">
        <f t="shared" si="1633"/>
        <v/>
      </c>
      <c r="BW16158" s="32" t="str">
        <f t="shared" si="1634"/>
        <v/>
      </c>
      <c r="BX16158" s="32" t="str">
        <f t="shared" si="1621"/>
        <v/>
      </c>
      <c r="BY16158" s="32" t="str">
        <f t="shared" si="1622"/>
        <v/>
      </c>
      <c r="BZ16158" s="32" t="str">
        <f t="shared" si="1635"/>
        <v/>
      </c>
      <c r="CA16158" s="32" t="str">
        <f t="shared" si="1636"/>
        <v/>
      </c>
      <c r="CB16158" s="33">
        <f>IF(COUNTIF($CD$7:CD16158,CD16158)=1,CD16158,CD16158+COUNTIF($CD$6:CD16157,CD16158))</f>
        <v>60786</v>
      </c>
      <c r="CC16158" s="34">
        <f t="shared" si="1623"/>
        <v>55153</v>
      </c>
      <c r="CD16158" s="32">
        <f t="shared" si="1624"/>
        <v>55153</v>
      </c>
      <c r="CE16158" s="32">
        <f t="shared" si="1625"/>
        <v>0</v>
      </c>
      <c r="CF16158" s="32">
        <f t="shared" si="1626"/>
        <v>0</v>
      </c>
      <c r="CG16158" s="32" t="str">
        <f t="shared" si="1627"/>
        <v/>
      </c>
      <c r="CH16158" s="32">
        <v>153</v>
      </c>
      <c r="CI16158" s="32" t="s">
        <v>9</v>
      </c>
      <c r="CJ16158" s="32" t="str">
        <f t="shared" si="1628"/>
        <v/>
      </c>
      <c r="CK16158" s="32" t="str">
        <f t="shared" si="1629"/>
        <v/>
      </c>
      <c r="CL16158" s="32" t="str">
        <f t="shared" si="1630"/>
        <v/>
      </c>
      <c r="CM16158" s="32" t="str">
        <f t="shared" si="1631"/>
        <v/>
      </c>
      <c r="CN16158" s="32" t="str">
        <f t="shared" si="1632"/>
        <v/>
      </c>
    </row>
    <row r="16159" spans="71:92" x14ac:dyDescent="0.3">
      <c r="BS16159" s="32" t="str">
        <f>IF(Kiadasi_kiseroiv!$K$2=BT16159,BV16159,"")</f>
        <v/>
      </c>
      <c r="BT16159" s="34" t="str">
        <f t="shared" si="1619"/>
        <v/>
      </c>
      <c r="BU16159" s="32" t="str">
        <f t="shared" si="1620"/>
        <v/>
      </c>
      <c r="BV16159" s="32" t="str">
        <f t="shared" si="1633"/>
        <v/>
      </c>
      <c r="BW16159" s="32" t="str">
        <f t="shared" si="1634"/>
        <v/>
      </c>
      <c r="BX16159" s="32" t="str">
        <f t="shared" si="1621"/>
        <v/>
      </c>
      <c r="BY16159" s="32" t="str">
        <f t="shared" si="1622"/>
        <v/>
      </c>
      <c r="BZ16159" s="32" t="str">
        <f t="shared" si="1635"/>
        <v/>
      </c>
      <c r="CA16159" s="32" t="str">
        <f t="shared" si="1636"/>
        <v/>
      </c>
      <c r="CB16159" s="33">
        <f>IF(COUNTIF($CD$7:CD16159,CD16159)=1,CD16159,CD16159+COUNTIF($CD$6:CD16158,CD16159))</f>
        <v>60787</v>
      </c>
      <c r="CC16159" s="34">
        <f t="shared" si="1623"/>
        <v>55153</v>
      </c>
      <c r="CD16159" s="32">
        <f t="shared" si="1624"/>
        <v>55153</v>
      </c>
      <c r="CE16159" s="32">
        <f t="shared" si="1625"/>
        <v>0</v>
      </c>
      <c r="CF16159" s="32">
        <f t="shared" si="1626"/>
        <v>0</v>
      </c>
      <c r="CG16159" s="32" t="str">
        <f t="shared" si="1627"/>
        <v/>
      </c>
      <c r="CH16159" s="32">
        <v>154</v>
      </c>
      <c r="CI16159" s="32" t="s">
        <v>9</v>
      </c>
      <c r="CJ16159" s="32" t="str">
        <f t="shared" si="1628"/>
        <v/>
      </c>
      <c r="CK16159" s="32" t="str">
        <f t="shared" si="1629"/>
        <v/>
      </c>
      <c r="CL16159" s="32" t="str">
        <f t="shared" si="1630"/>
        <v/>
      </c>
      <c r="CM16159" s="32" t="str">
        <f t="shared" si="1631"/>
        <v/>
      </c>
      <c r="CN16159" s="32" t="str">
        <f t="shared" si="1632"/>
        <v/>
      </c>
    </row>
    <row r="16160" spans="71:92" x14ac:dyDescent="0.3">
      <c r="BS16160" s="32" t="str">
        <f>IF(Kiadasi_kiseroiv!$K$2=BT16160,BV16160,"")</f>
        <v/>
      </c>
      <c r="BT16160" s="34" t="str">
        <f t="shared" si="1619"/>
        <v/>
      </c>
      <c r="BU16160" s="32" t="str">
        <f t="shared" si="1620"/>
        <v/>
      </c>
      <c r="BV16160" s="32" t="str">
        <f t="shared" si="1633"/>
        <v/>
      </c>
      <c r="BW16160" s="32" t="str">
        <f t="shared" si="1634"/>
        <v/>
      </c>
      <c r="BX16160" s="32" t="str">
        <f t="shared" si="1621"/>
        <v/>
      </c>
      <c r="BY16160" s="32" t="str">
        <f t="shared" si="1622"/>
        <v/>
      </c>
      <c r="BZ16160" s="32" t="str">
        <f t="shared" si="1635"/>
        <v/>
      </c>
      <c r="CA16160" s="32" t="str">
        <f t="shared" si="1636"/>
        <v/>
      </c>
      <c r="CB16160" s="33">
        <f>IF(COUNTIF($CD$7:CD16160,CD16160)=1,CD16160,CD16160+COUNTIF($CD$6:CD16159,CD16160))</f>
        <v>60788</v>
      </c>
      <c r="CC16160" s="34">
        <f t="shared" si="1623"/>
        <v>55153</v>
      </c>
      <c r="CD16160" s="32">
        <f t="shared" si="1624"/>
        <v>55153</v>
      </c>
      <c r="CE16160" s="32">
        <f t="shared" si="1625"/>
        <v>0</v>
      </c>
      <c r="CF16160" s="32">
        <f t="shared" si="1626"/>
        <v>0</v>
      </c>
      <c r="CG16160" s="32" t="str">
        <f t="shared" si="1627"/>
        <v/>
      </c>
      <c r="CH16160" s="32">
        <v>155</v>
      </c>
      <c r="CI16160" s="32" t="s">
        <v>9</v>
      </c>
      <c r="CJ16160" s="32" t="str">
        <f t="shared" si="1628"/>
        <v/>
      </c>
      <c r="CK16160" s="32" t="str">
        <f t="shared" si="1629"/>
        <v/>
      </c>
      <c r="CL16160" s="32" t="str">
        <f t="shared" si="1630"/>
        <v/>
      </c>
      <c r="CM16160" s="32" t="str">
        <f t="shared" si="1631"/>
        <v/>
      </c>
      <c r="CN16160" s="32" t="str">
        <f t="shared" si="1632"/>
        <v/>
      </c>
    </row>
    <row r="16161" spans="71:92" x14ac:dyDescent="0.3">
      <c r="BS16161" s="32" t="str">
        <f>IF(Kiadasi_kiseroiv!$K$2=BT16161,BV16161,"")</f>
        <v/>
      </c>
      <c r="BT16161" s="34" t="str">
        <f t="shared" si="1619"/>
        <v/>
      </c>
      <c r="BU16161" s="32" t="str">
        <f t="shared" si="1620"/>
        <v/>
      </c>
      <c r="BV16161" s="32" t="str">
        <f t="shared" si="1633"/>
        <v/>
      </c>
      <c r="BW16161" s="32" t="str">
        <f t="shared" si="1634"/>
        <v/>
      </c>
      <c r="BX16161" s="32" t="str">
        <f t="shared" si="1621"/>
        <v/>
      </c>
      <c r="BY16161" s="32" t="str">
        <f t="shared" si="1622"/>
        <v/>
      </c>
      <c r="BZ16161" s="32" t="str">
        <f t="shared" si="1635"/>
        <v/>
      </c>
      <c r="CA16161" s="32" t="str">
        <f t="shared" si="1636"/>
        <v/>
      </c>
      <c r="CB16161" s="33">
        <f>IF(COUNTIF($CD$7:CD16161,CD16161)=1,CD16161,CD16161+COUNTIF($CD$6:CD16160,CD16161))</f>
        <v>60789</v>
      </c>
      <c r="CC16161" s="34">
        <f t="shared" si="1623"/>
        <v>55153</v>
      </c>
      <c r="CD16161" s="32">
        <f t="shared" si="1624"/>
        <v>55153</v>
      </c>
      <c r="CE16161" s="32">
        <f t="shared" si="1625"/>
        <v>0</v>
      </c>
      <c r="CF16161" s="32">
        <f t="shared" si="1626"/>
        <v>0</v>
      </c>
      <c r="CG16161" s="32" t="str">
        <f t="shared" si="1627"/>
        <v/>
      </c>
      <c r="CH16161" s="32">
        <v>156</v>
      </c>
      <c r="CI16161" s="32" t="s">
        <v>9</v>
      </c>
      <c r="CJ16161" s="32" t="str">
        <f t="shared" si="1628"/>
        <v/>
      </c>
      <c r="CK16161" s="32" t="str">
        <f t="shared" si="1629"/>
        <v/>
      </c>
      <c r="CL16161" s="32" t="str">
        <f t="shared" si="1630"/>
        <v/>
      </c>
      <c r="CM16161" s="32" t="str">
        <f t="shared" si="1631"/>
        <v/>
      </c>
      <c r="CN16161" s="32" t="str">
        <f t="shared" si="1632"/>
        <v/>
      </c>
    </row>
    <row r="16162" spans="71:92" x14ac:dyDescent="0.3">
      <c r="BS16162" s="32" t="str">
        <f>IF(Kiadasi_kiseroiv!$K$2=BT16162,BV16162,"")</f>
        <v/>
      </c>
      <c r="BT16162" s="34" t="str">
        <f t="shared" si="1619"/>
        <v/>
      </c>
      <c r="BU16162" s="32" t="str">
        <f t="shared" si="1620"/>
        <v/>
      </c>
      <c r="BV16162" s="32" t="str">
        <f t="shared" si="1633"/>
        <v/>
      </c>
      <c r="BW16162" s="32" t="str">
        <f t="shared" si="1634"/>
        <v/>
      </c>
      <c r="BX16162" s="32" t="str">
        <f t="shared" si="1621"/>
        <v/>
      </c>
      <c r="BY16162" s="32" t="str">
        <f t="shared" si="1622"/>
        <v/>
      </c>
      <c r="BZ16162" s="32" t="str">
        <f t="shared" si="1635"/>
        <v/>
      </c>
      <c r="CA16162" s="32" t="str">
        <f t="shared" si="1636"/>
        <v/>
      </c>
      <c r="CB16162" s="33">
        <f>IF(COUNTIF($CD$7:CD16162,CD16162)=1,CD16162,CD16162+COUNTIF($CD$6:CD16161,CD16162))</f>
        <v>60790</v>
      </c>
      <c r="CC16162" s="34">
        <f t="shared" si="1623"/>
        <v>55153</v>
      </c>
      <c r="CD16162" s="32">
        <f t="shared" si="1624"/>
        <v>55153</v>
      </c>
      <c r="CE16162" s="32">
        <f t="shared" si="1625"/>
        <v>0</v>
      </c>
      <c r="CF16162" s="32">
        <f t="shared" si="1626"/>
        <v>0</v>
      </c>
      <c r="CG16162" s="32" t="str">
        <f t="shared" si="1627"/>
        <v/>
      </c>
      <c r="CH16162" s="32">
        <v>157</v>
      </c>
      <c r="CI16162" s="32" t="s">
        <v>9</v>
      </c>
      <c r="CJ16162" s="32" t="str">
        <f t="shared" si="1628"/>
        <v/>
      </c>
      <c r="CK16162" s="32" t="str">
        <f t="shared" si="1629"/>
        <v/>
      </c>
      <c r="CL16162" s="32" t="str">
        <f t="shared" si="1630"/>
        <v/>
      </c>
      <c r="CM16162" s="32" t="str">
        <f t="shared" si="1631"/>
        <v/>
      </c>
      <c r="CN16162" s="32" t="str">
        <f t="shared" si="1632"/>
        <v/>
      </c>
    </row>
    <row r="16163" spans="71:92" x14ac:dyDescent="0.3">
      <c r="BS16163" s="32" t="str">
        <f>IF(Kiadasi_kiseroiv!$K$2=BT16163,BV16163,"")</f>
        <v/>
      </c>
      <c r="BT16163" s="34" t="str">
        <f t="shared" si="1619"/>
        <v/>
      </c>
      <c r="BU16163" s="32" t="str">
        <f t="shared" si="1620"/>
        <v/>
      </c>
      <c r="BV16163" s="32" t="str">
        <f t="shared" si="1633"/>
        <v/>
      </c>
      <c r="BW16163" s="32" t="str">
        <f t="shared" si="1634"/>
        <v/>
      </c>
      <c r="BX16163" s="32" t="str">
        <f t="shared" si="1621"/>
        <v/>
      </c>
      <c r="BY16163" s="32" t="str">
        <f t="shared" si="1622"/>
        <v/>
      </c>
      <c r="BZ16163" s="32" t="str">
        <f t="shared" si="1635"/>
        <v/>
      </c>
      <c r="CA16163" s="32" t="str">
        <f t="shared" si="1636"/>
        <v/>
      </c>
      <c r="CB16163" s="33">
        <f>IF(COUNTIF($CD$7:CD16163,CD16163)=1,CD16163,CD16163+COUNTIF($CD$6:CD16162,CD16163))</f>
        <v>60791</v>
      </c>
      <c r="CC16163" s="34">
        <f t="shared" si="1623"/>
        <v>55153</v>
      </c>
      <c r="CD16163" s="32">
        <f t="shared" si="1624"/>
        <v>55153</v>
      </c>
      <c r="CE16163" s="32">
        <f t="shared" si="1625"/>
        <v>0</v>
      </c>
      <c r="CF16163" s="32">
        <f t="shared" si="1626"/>
        <v>0</v>
      </c>
      <c r="CG16163" s="32" t="str">
        <f t="shared" si="1627"/>
        <v/>
      </c>
      <c r="CH16163" s="32">
        <v>158</v>
      </c>
      <c r="CI16163" s="32" t="s">
        <v>9</v>
      </c>
      <c r="CJ16163" s="32" t="str">
        <f t="shared" si="1628"/>
        <v/>
      </c>
      <c r="CK16163" s="32" t="str">
        <f t="shared" si="1629"/>
        <v/>
      </c>
      <c r="CL16163" s="32" t="str">
        <f t="shared" si="1630"/>
        <v/>
      </c>
      <c r="CM16163" s="32" t="str">
        <f t="shared" si="1631"/>
        <v/>
      </c>
      <c r="CN16163" s="32" t="str">
        <f t="shared" si="1632"/>
        <v/>
      </c>
    </row>
    <row r="16164" spans="71:92" x14ac:dyDescent="0.3">
      <c r="BS16164" s="32" t="str">
        <f>IF(Kiadasi_kiseroiv!$K$2=BT16164,BV16164,"")</f>
        <v/>
      </c>
      <c r="BT16164" s="34" t="str">
        <f t="shared" si="1619"/>
        <v/>
      </c>
      <c r="BU16164" s="32" t="str">
        <f t="shared" si="1620"/>
        <v/>
      </c>
      <c r="BV16164" s="32" t="str">
        <f t="shared" si="1633"/>
        <v/>
      </c>
      <c r="BW16164" s="32" t="str">
        <f t="shared" si="1634"/>
        <v/>
      </c>
      <c r="BX16164" s="32" t="str">
        <f t="shared" si="1621"/>
        <v/>
      </c>
      <c r="BY16164" s="32" t="str">
        <f t="shared" si="1622"/>
        <v/>
      </c>
      <c r="BZ16164" s="32" t="str">
        <f t="shared" si="1635"/>
        <v/>
      </c>
      <c r="CA16164" s="32" t="str">
        <f t="shared" si="1636"/>
        <v/>
      </c>
      <c r="CB16164" s="33">
        <f>IF(COUNTIF($CD$7:CD16164,CD16164)=1,CD16164,CD16164+COUNTIF($CD$6:CD16163,CD16164))</f>
        <v>60792</v>
      </c>
      <c r="CC16164" s="34">
        <f t="shared" si="1623"/>
        <v>55153</v>
      </c>
      <c r="CD16164" s="32">
        <f t="shared" si="1624"/>
        <v>55153</v>
      </c>
      <c r="CE16164" s="32">
        <f t="shared" si="1625"/>
        <v>0</v>
      </c>
      <c r="CF16164" s="32">
        <f t="shared" si="1626"/>
        <v>0</v>
      </c>
      <c r="CG16164" s="32" t="str">
        <f t="shared" si="1627"/>
        <v/>
      </c>
      <c r="CH16164" s="32">
        <v>159</v>
      </c>
      <c r="CI16164" s="32" t="s">
        <v>9</v>
      </c>
      <c r="CJ16164" s="32" t="str">
        <f t="shared" si="1628"/>
        <v/>
      </c>
      <c r="CK16164" s="32" t="str">
        <f t="shared" si="1629"/>
        <v/>
      </c>
      <c r="CL16164" s="32" t="str">
        <f t="shared" si="1630"/>
        <v/>
      </c>
      <c r="CM16164" s="32" t="str">
        <f t="shared" si="1631"/>
        <v/>
      </c>
      <c r="CN16164" s="32" t="str">
        <f t="shared" si="1632"/>
        <v/>
      </c>
    </row>
    <row r="16165" spans="71:92" x14ac:dyDescent="0.3">
      <c r="BS16165" s="32" t="str">
        <f>IF(Kiadasi_kiseroiv!$K$2=BT16165,BV16165,"")</f>
        <v/>
      </c>
      <c r="BT16165" s="34" t="str">
        <f t="shared" si="1619"/>
        <v/>
      </c>
      <c r="BU16165" s="32" t="str">
        <f t="shared" si="1620"/>
        <v/>
      </c>
      <c r="BV16165" s="32" t="str">
        <f t="shared" si="1633"/>
        <v/>
      </c>
      <c r="BW16165" s="32" t="str">
        <f t="shared" si="1634"/>
        <v/>
      </c>
      <c r="BX16165" s="32" t="str">
        <f t="shared" si="1621"/>
        <v/>
      </c>
      <c r="BY16165" s="32" t="str">
        <f t="shared" si="1622"/>
        <v/>
      </c>
      <c r="BZ16165" s="32" t="str">
        <f t="shared" si="1635"/>
        <v/>
      </c>
      <c r="CA16165" s="32" t="str">
        <f t="shared" si="1636"/>
        <v/>
      </c>
      <c r="CB16165" s="33">
        <f>IF(COUNTIF($CD$7:CD16165,CD16165)=1,CD16165,CD16165+COUNTIF($CD$6:CD16164,CD16165))</f>
        <v>60793</v>
      </c>
      <c r="CC16165" s="34">
        <f t="shared" si="1623"/>
        <v>55153</v>
      </c>
      <c r="CD16165" s="32">
        <f t="shared" si="1624"/>
        <v>55153</v>
      </c>
      <c r="CE16165" s="32">
        <f t="shared" si="1625"/>
        <v>0</v>
      </c>
      <c r="CF16165" s="32">
        <f t="shared" si="1626"/>
        <v>0</v>
      </c>
      <c r="CG16165" s="32" t="str">
        <f t="shared" si="1627"/>
        <v/>
      </c>
      <c r="CH16165" s="32">
        <v>160</v>
      </c>
      <c r="CI16165" s="32" t="s">
        <v>9</v>
      </c>
      <c r="CJ16165" s="32" t="str">
        <f t="shared" si="1628"/>
        <v/>
      </c>
      <c r="CK16165" s="32" t="str">
        <f t="shared" si="1629"/>
        <v/>
      </c>
      <c r="CL16165" s="32" t="str">
        <f t="shared" si="1630"/>
        <v/>
      </c>
      <c r="CM16165" s="32" t="str">
        <f t="shared" si="1631"/>
        <v/>
      </c>
      <c r="CN16165" s="32" t="str">
        <f t="shared" si="1632"/>
        <v/>
      </c>
    </row>
    <row r="16166" spans="71:92" x14ac:dyDescent="0.3">
      <c r="BS16166" s="32" t="str">
        <f>IF(Kiadasi_kiseroiv!$K$2=BT16166,BV16166,"")</f>
        <v/>
      </c>
      <c r="BT16166" s="34" t="str">
        <f t="shared" si="1619"/>
        <v/>
      </c>
      <c r="BU16166" s="32" t="str">
        <f t="shared" si="1620"/>
        <v/>
      </c>
      <c r="BV16166" s="32" t="str">
        <f t="shared" si="1633"/>
        <v/>
      </c>
      <c r="BW16166" s="32" t="str">
        <f t="shared" si="1634"/>
        <v/>
      </c>
      <c r="BX16166" s="32" t="str">
        <f t="shared" si="1621"/>
        <v/>
      </c>
      <c r="BY16166" s="32" t="str">
        <f t="shared" si="1622"/>
        <v/>
      </c>
      <c r="BZ16166" s="32" t="str">
        <f t="shared" si="1635"/>
        <v/>
      </c>
      <c r="CA16166" s="32" t="str">
        <f t="shared" si="1636"/>
        <v/>
      </c>
      <c r="CB16166" s="33">
        <f>IF(COUNTIF($CD$7:CD16166,CD16166)=1,CD16166,CD16166+COUNTIF($CD$6:CD16165,CD16166))</f>
        <v>60794</v>
      </c>
      <c r="CC16166" s="34">
        <f t="shared" si="1623"/>
        <v>55153</v>
      </c>
      <c r="CD16166" s="32">
        <f t="shared" si="1624"/>
        <v>55153</v>
      </c>
      <c r="CE16166" s="32">
        <f t="shared" si="1625"/>
        <v>0</v>
      </c>
      <c r="CF16166" s="32">
        <f t="shared" si="1626"/>
        <v>0</v>
      </c>
      <c r="CG16166" s="32" t="str">
        <f t="shared" si="1627"/>
        <v/>
      </c>
      <c r="CH16166" s="32">
        <v>161</v>
      </c>
      <c r="CI16166" s="32" t="s">
        <v>9</v>
      </c>
      <c r="CJ16166" s="32" t="str">
        <f t="shared" si="1628"/>
        <v/>
      </c>
      <c r="CK16166" s="32" t="str">
        <f t="shared" si="1629"/>
        <v/>
      </c>
      <c r="CL16166" s="32" t="str">
        <f t="shared" si="1630"/>
        <v/>
      </c>
      <c r="CM16166" s="32" t="str">
        <f t="shared" si="1631"/>
        <v/>
      </c>
      <c r="CN16166" s="32" t="str">
        <f t="shared" si="1632"/>
        <v/>
      </c>
    </row>
    <row r="16167" spans="71:92" x14ac:dyDescent="0.3">
      <c r="BS16167" s="32" t="str">
        <f>IF(Kiadasi_kiseroiv!$K$2=BT16167,BV16167,"")</f>
        <v/>
      </c>
      <c r="BT16167" s="34" t="str">
        <f t="shared" si="1619"/>
        <v/>
      </c>
      <c r="BU16167" s="32" t="str">
        <f t="shared" si="1620"/>
        <v/>
      </c>
      <c r="BV16167" s="32" t="str">
        <f t="shared" si="1633"/>
        <v/>
      </c>
      <c r="BW16167" s="32" t="str">
        <f t="shared" si="1634"/>
        <v/>
      </c>
      <c r="BX16167" s="32" t="str">
        <f t="shared" si="1621"/>
        <v/>
      </c>
      <c r="BY16167" s="32" t="str">
        <f t="shared" si="1622"/>
        <v/>
      </c>
      <c r="BZ16167" s="32" t="str">
        <f t="shared" si="1635"/>
        <v/>
      </c>
      <c r="CA16167" s="32" t="str">
        <f t="shared" si="1636"/>
        <v/>
      </c>
      <c r="CB16167" s="33">
        <f>IF(COUNTIF($CD$7:CD16167,CD16167)=1,CD16167,CD16167+COUNTIF($CD$6:CD16166,CD16167))</f>
        <v>60795</v>
      </c>
      <c r="CC16167" s="34">
        <f t="shared" si="1623"/>
        <v>55153</v>
      </c>
      <c r="CD16167" s="32">
        <f t="shared" si="1624"/>
        <v>55153</v>
      </c>
      <c r="CE16167" s="32">
        <f t="shared" si="1625"/>
        <v>0</v>
      </c>
      <c r="CF16167" s="32">
        <f t="shared" si="1626"/>
        <v>0</v>
      </c>
      <c r="CG16167" s="32" t="str">
        <f t="shared" si="1627"/>
        <v/>
      </c>
      <c r="CH16167" s="32">
        <v>162</v>
      </c>
      <c r="CI16167" s="32" t="s">
        <v>9</v>
      </c>
      <c r="CJ16167" s="32" t="str">
        <f t="shared" si="1628"/>
        <v/>
      </c>
      <c r="CK16167" s="32" t="str">
        <f t="shared" si="1629"/>
        <v/>
      </c>
      <c r="CL16167" s="32" t="str">
        <f t="shared" si="1630"/>
        <v/>
      </c>
      <c r="CM16167" s="32" t="str">
        <f t="shared" si="1631"/>
        <v/>
      </c>
      <c r="CN16167" s="32" t="str">
        <f t="shared" si="1632"/>
        <v/>
      </c>
    </row>
    <row r="16168" spans="71:92" x14ac:dyDescent="0.3">
      <c r="BS16168" s="32" t="str">
        <f>IF(Kiadasi_kiseroiv!$K$2=BT16168,BV16168,"")</f>
        <v/>
      </c>
      <c r="BT16168" s="34" t="str">
        <f t="shared" si="1619"/>
        <v/>
      </c>
      <c r="BU16168" s="32" t="str">
        <f t="shared" si="1620"/>
        <v/>
      </c>
      <c r="BV16168" s="32" t="str">
        <f t="shared" si="1633"/>
        <v/>
      </c>
      <c r="BW16168" s="32" t="str">
        <f t="shared" si="1634"/>
        <v/>
      </c>
      <c r="BX16168" s="32" t="str">
        <f t="shared" si="1621"/>
        <v/>
      </c>
      <c r="BY16168" s="32" t="str">
        <f t="shared" si="1622"/>
        <v/>
      </c>
      <c r="BZ16168" s="32" t="str">
        <f t="shared" si="1635"/>
        <v/>
      </c>
      <c r="CA16168" s="32" t="str">
        <f t="shared" si="1636"/>
        <v/>
      </c>
      <c r="CB16168" s="33">
        <f>IF(COUNTIF($CD$7:CD16168,CD16168)=1,CD16168,CD16168+COUNTIF($CD$6:CD16167,CD16168))</f>
        <v>60796</v>
      </c>
      <c r="CC16168" s="34">
        <f t="shared" si="1623"/>
        <v>55153</v>
      </c>
      <c r="CD16168" s="32">
        <f t="shared" si="1624"/>
        <v>55153</v>
      </c>
      <c r="CE16168" s="32">
        <f t="shared" si="1625"/>
        <v>0</v>
      </c>
      <c r="CF16168" s="32">
        <f t="shared" si="1626"/>
        <v>0</v>
      </c>
      <c r="CG16168" s="32" t="str">
        <f t="shared" si="1627"/>
        <v/>
      </c>
      <c r="CH16168" s="32">
        <v>163</v>
      </c>
      <c r="CI16168" s="32" t="s">
        <v>9</v>
      </c>
      <c r="CJ16168" s="32" t="str">
        <f t="shared" si="1628"/>
        <v/>
      </c>
      <c r="CK16168" s="32" t="str">
        <f t="shared" si="1629"/>
        <v/>
      </c>
      <c r="CL16168" s="32" t="str">
        <f t="shared" si="1630"/>
        <v/>
      </c>
      <c r="CM16168" s="32" t="str">
        <f t="shared" si="1631"/>
        <v/>
      </c>
      <c r="CN16168" s="32" t="str">
        <f t="shared" si="1632"/>
        <v/>
      </c>
    </row>
    <row r="16169" spans="71:92" x14ac:dyDescent="0.3">
      <c r="BS16169" s="32" t="str">
        <f>IF(Kiadasi_kiseroiv!$K$2=BT16169,BV16169,"")</f>
        <v/>
      </c>
      <c r="BT16169" s="34" t="str">
        <f t="shared" si="1619"/>
        <v/>
      </c>
      <c r="BU16169" s="32" t="str">
        <f t="shared" si="1620"/>
        <v/>
      </c>
      <c r="BV16169" s="32" t="str">
        <f t="shared" si="1633"/>
        <v/>
      </c>
      <c r="BW16169" s="32" t="str">
        <f t="shared" si="1634"/>
        <v/>
      </c>
      <c r="BX16169" s="32" t="str">
        <f t="shared" si="1621"/>
        <v/>
      </c>
      <c r="BY16169" s="32" t="str">
        <f t="shared" si="1622"/>
        <v/>
      </c>
      <c r="BZ16169" s="32" t="str">
        <f t="shared" si="1635"/>
        <v/>
      </c>
      <c r="CA16169" s="32" t="str">
        <f t="shared" si="1636"/>
        <v/>
      </c>
      <c r="CB16169" s="33">
        <f>IF(COUNTIF($CD$7:CD16169,CD16169)=1,CD16169,CD16169+COUNTIF($CD$6:CD16168,CD16169))</f>
        <v>60797</v>
      </c>
      <c r="CC16169" s="34">
        <f t="shared" si="1623"/>
        <v>55153</v>
      </c>
      <c r="CD16169" s="32">
        <f t="shared" si="1624"/>
        <v>55153</v>
      </c>
      <c r="CE16169" s="32">
        <f t="shared" si="1625"/>
        <v>0</v>
      </c>
      <c r="CF16169" s="32">
        <f t="shared" si="1626"/>
        <v>0</v>
      </c>
      <c r="CG16169" s="32" t="str">
        <f t="shared" si="1627"/>
        <v/>
      </c>
      <c r="CH16169" s="32">
        <v>164</v>
      </c>
      <c r="CI16169" s="32" t="s">
        <v>9</v>
      </c>
      <c r="CJ16169" s="32" t="str">
        <f t="shared" si="1628"/>
        <v/>
      </c>
      <c r="CK16169" s="32" t="str">
        <f t="shared" si="1629"/>
        <v/>
      </c>
      <c r="CL16169" s="32" t="str">
        <f t="shared" si="1630"/>
        <v/>
      </c>
      <c r="CM16169" s="32" t="str">
        <f t="shared" si="1631"/>
        <v/>
      </c>
      <c r="CN16169" s="32" t="str">
        <f t="shared" si="1632"/>
        <v/>
      </c>
    </row>
    <row r="16170" spans="71:92" x14ac:dyDescent="0.3">
      <c r="BS16170" s="32" t="str">
        <f>IF(Kiadasi_kiseroiv!$K$2=BT16170,BV16170,"")</f>
        <v/>
      </c>
      <c r="BT16170" s="34" t="str">
        <f t="shared" si="1619"/>
        <v/>
      </c>
      <c r="BU16170" s="32" t="str">
        <f t="shared" si="1620"/>
        <v/>
      </c>
      <c r="BV16170" s="32" t="str">
        <f t="shared" si="1633"/>
        <v/>
      </c>
      <c r="BW16170" s="32" t="str">
        <f t="shared" si="1634"/>
        <v/>
      </c>
      <c r="BX16170" s="32" t="str">
        <f t="shared" si="1621"/>
        <v/>
      </c>
      <c r="BY16170" s="32" t="str">
        <f t="shared" si="1622"/>
        <v/>
      </c>
      <c r="BZ16170" s="32" t="str">
        <f t="shared" si="1635"/>
        <v/>
      </c>
      <c r="CA16170" s="32" t="str">
        <f t="shared" si="1636"/>
        <v/>
      </c>
      <c r="CB16170" s="33">
        <f>IF(COUNTIF($CD$7:CD16170,CD16170)=1,CD16170,CD16170+COUNTIF($CD$6:CD16169,CD16170))</f>
        <v>60798</v>
      </c>
      <c r="CC16170" s="34">
        <f t="shared" si="1623"/>
        <v>55153</v>
      </c>
      <c r="CD16170" s="32">
        <f t="shared" si="1624"/>
        <v>55153</v>
      </c>
      <c r="CE16170" s="32">
        <f t="shared" si="1625"/>
        <v>0</v>
      </c>
      <c r="CF16170" s="32">
        <f t="shared" si="1626"/>
        <v>0</v>
      </c>
      <c r="CG16170" s="32" t="str">
        <f t="shared" si="1627"/>
        <v/>
      </c>
      <c r="CH16170" s="32">
        <v>165</v>
      </c>
      <c r="CI16170" s="32" t="s">
        <v>9</v>
      </c>
      <c r="CJ16170" s="32" t="str">
        <f t="shared" si="1628"/>
        <v/>
      </c>
      <c r="CK16170" s="32" t="str">
        <f t="shared" si="1629"/>
        <v/>
      </c>
      <c r="CL16170" s="32" t="str">
        <f t="shared" si="1630"/>
        <v/>
      </c>
      <c r="CM16170" s="32" t="str">
        <f t="shared" si="1631"/>
        <v/>
      </c>
      <c r="CN16170" s="32" t="str">
        <f t="shared" si="1632"/>
        <v/>
      </c>
    </row>
    <row r="16171" spans="71:92" x14ac:dyDescent="0.3">
      <c r="BS16171" s="32" t="str">
        <f>IF(Kiadasi_kiseroiv!$K$2=BT16171,BV16171,"")</f>
        <v/>
      </c>
      <c r="BT16171" s="34" t="str">
        <f t="shared" si="1619"/>
        <v/>
      </c>
      <c r="BU16171" s="32" t="str">
        <f t="shared" si="1620"/>
        <v/>
      </c>
      <c r="BV16171" s="32" t="str">
        <f t="shared" si="1633"/>
        <v/>
      </c>
      <c r="BW16171" s="32" t="str">
        <f t="shared" si="1634"/>
        <v/>
      </c>
      <c r="BX16171" s="32" t="str">
        <f t="shared" si="1621"/>
        <v/>
      </c>
      <c r="BY16171" s="32" t="str">
        <f t="shared" si="1622"/>
        <v/>
      </c>
      <c r="BZ16171" s="32" t="str">
        <f t="shared" si="1635"/>
        <v/>
      </c>
      <c r="CA16171" s="32" t="str">
        <f t="shared" si="1636"/>
        <v/>
      </c>
      <c r="CB16171" s="33">
        <f>IF(COUNTIF($CD$7:CD16171,CD16171)=1,CD16171,CD16171+COUNTIF($CD$6:CD16170,CD16171))</f>
        <v>60799</v>
      </c>
      <c r="CC16171" s="34">
        <f t="shared" si="1623"/>
        <v>55153</v>
      </c>
      <c r="CD16171" s="32">
        <f t="shared" si="1624"/>
        <v>55153</v>
      </c>
      <c r="CE16171" s="32">
        <f t="shared" si="1625"/>
        <v>0</v>
      </c>
      <c r="CF16171" s="32">
        <f t="shared" si="1626"/>
        <v>0</v>
      </c>
      <c r="CG16171" s="32" t="str">
        <f t="shared" si="1627"/>
        <v/>
      </c>
      <c r="CH16171" s="32">
        <v>166</v>
      </c>
      <c r="CI16171" s="32" t="s">
        <v>9</v>
      </c>
      <c r="CJ16171" s="32" t="str">
        <f t="shared" si="1628"/>
        <v/>
      </c>
      <c r="CK16171" s="32" t="str">
        <f t="shared" si="1629"/>
        <v/>
      </c>
      <c r="CL16171" s="32" t="str">
        <f t="shared" si="1630"/>
        <v/>
      </c>
      <c r="CM16171" s="32" t="str">
        <f t="shared" si="1631"/>
        <v/>
      </c>
      <c r="CN16171" s="32" t="str">
        <f t="shared" si="1632"/>
        <v/>
      </c>
    </row>
    <row r="16172" spans="71:92" x14ac:dyDescent="0.3">
      <c r="BS16172" s="32" t="str">
        <f>IF(Kiadasi_kiseroiv!$K$2=BT16172,BV16172,"")</f>
        <v/>
      </c>
      <c r="BT16172" s="34" t="str">
        <f t="shared" si="1619"/>
        <v/>
      </c>
      <c r="BU16172" s="32" t="str">
        <f t="shared" si="1620"/>
        <v/>
      </c>
      <c r="BV16172" s="32" t="str">
        <f t="shared" si="1633"/>
        <v/>
      </c>
      <c r="BW16172" s="32" t="str">
        <f t="shared" si="1634"/>
        <v/>
      </c>
      <c r="BX16172" s="32" t="str">
        <f t="shared" si="1621"/>
        <v/>
      </c>
      <c r="BY16172" s="32" t="str">
        <f t="shared" si="1622"/>
        <v/>
      </c>
      <c r="BZ16172" s="32" t="str">
        <f t="shared" si="1635"/>
        <v/>
      </c>
      <c r="CA16172" s="32" t="str">
        <f t="shared" si="1636"/>
        <v/>
      </c>
      <c r="CB16172" s="33">
        <f>IF(COUNTIF($CD$7:CD16172,CD16172)=1,CD16172,CD16172+COUNTIF($CD$6:CD16171,CD16172))</f>
        <v>60800</v>
      </c>
      <c r="CC16172" s="34">
        <f t="shared" si="1623"/>
        <v>55153</v>
      </c>
      <c r="CD16172" s="32">
        <f t="shared" si="1624"/>
        <v>55153</v>
      </c>
      <c r="CE16172" s="32">
        <f t="shared" si="1625"/>
        <v>0</v>
      </c>
      <c r="CF16172" s="32">
        <f t="shared" si="1626"/>
        <v>0</v>
      </c>
      <c r="CG16172" s="32" t="str">
        <f t="shared" si="1627"/>
        <v/>
      </c>
      <c r="CH16172" s="32">
        <v>167</v>
      </c>
      <c r="CI16172" s="32" t="s">
        <v>9</v>
      </c>
      <c r="CJ16172" s="32" t="str">
        <f t="shared" si="1628"/>
        <v/>
      </c>
      <c r="CK16172" s="32" t="str">
        <f t="shared" si="1629"/>
        <v/>
      </c>
      <c r="CL16172" s="32" t="str">
        <f t="shared" si="1630"/>
        <v/>
      </c>
      <c r="CM16172" s="32" t="str">
        <f t="shared" si="1631"/>
        <v/>
      </c>
      <c r="CN16172" s="32" t="str">
        <f t="shared" si="1632"/>
        <v/>
      </c>
    </row>
    <row r="16173" spans="71:92" x14ac:dyDescent="0.3">
      <c r="BS16173" s="32" t="str">
        <f>IF(Kiadasi_kiseroiv!$K$2=BT16173,BV16173,"")</f>
        <v/>
      </c>
      <c r="BT16173" s="34" t="str">
        <f t="shared" si="1619"/>
        <v/>
      </c>
      <c r="BU16173" s="32" t="str">
        <f t="shared" si="1620"/>
        <v/>
      </c>
      <c r="BV16173" s="32" t="str">
        <f t="shared" si="1633"/>
        <v/>
      </c>
      <c r="BW16173" s="32" t="str">
        <f t="shared" si="1634"/>
        <v/>
      </c>
      <c r="BX16173" s="32" t="str">
        <f t="shared" si="1621"/>
        <v/>
      </c>
      <c r="BY16173" s="32" t="str">
        <f t="shared" si="1622"/>
        <v/>
      </c>
      <c r="BZ16173" s="32" t="str">
        <f t="shared" si="1635"/>
        <v/>
      </c>
      <c r="CA16173" s="32" t="str">
        <f t="shared" si="1636"/>
        <v/>
      </c>
      <c r="CB16173" s="33">
        <f>IF(COUNTIF($CD$7:CD16173,CD16173)=1,CD16173,CD16173+COUNTIF($CD$6:CD16172,CD16173))</f>
        <v>60801</v>
      </c>
      <c r="CC16173" s="34">
        <f t="shared" si="1623"/>
        <v>55153</v>
      </c>
      <c r="CD16173" s="32">
        <f t="shared" si="1624"/>
        <v>55153</v>
      </c>
      <c r="CE16173" s="32">
        <f t="shared" si="1625"/>
        <v>0</v>
      </c>
      <c r="CF16173" s="32">
        <f t="shared" si="1626"/>
        <v>0</v>
      </c>
      <c r="CG16173" s="32" t="str">
        <f t="shared" si="1627"/>
        <v/>
      </c>
      <c r="CH16173" s="32">
        <v>168</v>
      </c>
      <c r="CI16173" s="32" t="s">
        <v>9</v>
      </c>
      <c r="CJ16173" s="32" t="str">
        <f t="shared" si="1628"/>
        <v/>
      </c>
      <c r="CK16173" s="32" t="str">
        <f t="shared" si="1629"/>
        <v/>
      </c>
      <c r="CL16173" s="32" t="str">
        <f t="shared" si="1630"/>
        <v/>
      </c>
      <c r="CM16173" s="32" t="str">
        <f t="shared" si="1631"/>
        <v/>
      </c>
      <c r="CN16173" s="32" t="str">
        <f t="shared" si="1632"/>
        <v/>
      </c>
    </row>
    <row r="16174" spans="71:92" x14ac:dyDescent="0.3">
      <c r="BS16174" s="32" t="str">
        <f>IF(Kiadasi_kiseroiv!$K$2=BT16174,BV16174,"")</f>
        <v/>
      </c>
      <c r="BT16174" s="34" t="str">
        <f t="shared" si="1619"/>
        <v/>
      </c>
      <c r="BU16174" s="32" t="str">
        <f t="shared" si="1620"/>
        <v/>
      </c>
      <c r="BV16174" s="32" t="str">
        <f t="shared" si="1633"/>
        <v/>
      </c>
      <c r="BW16174" s="32" t="str">
        <f t="shared" si="1634"/>
        <v/>
      </c>
      <c r="BX16174" s="32" t="str">
        <f t="shared" si="1621"/>
        <v/>
      </c>
      <c r="BY16174" s="32" t="str">
        <f t="shared" si="1622"/>
        <v/>
      </c>
      <c r="BZ16174" s="32" t="str">
        <f t="shared" si="1635"/>
        <v/>
      </c>
      <c r="CA16174" s="32" t="str">
        <f t="shared" si="1636"/>
        <v/>
      </c>
      <c r="CB16174" s="33">
        <f>IF(COUNTIF($CD$7:CD16174,CD16174)=1,CD16174,CD16174+COUNTIF($CD$6:CD16173,CD16174))</f>
        <v>60802</v>
      </c>
      <c r="CC16174" s="34">
        <f t="shared" si="1623"/>
        <v>55153</v>
      </c>
      <c r="CD16174" s="32">
        <f t="shared" si="1624"/>
        <v>55153</v>
      </c>
      <c r="CE16174" s="32">
        <f t="shared" si="1625"/>
        <v>0</v>
      </c>
      <c r="CF16174" s="32">
        <f t="shared" si="1626"/>
        <v>0</v>
      </c>
      <c r="CG16174" s="32" t="str">
        <f t="shared" si="1627"/>
        <v/>
      </c>
      <c r="CH16174" s="32">
        <v>169</v>
      </c>
      <c r="CI16174" s="32" t="s">
        <v>9</v>
      </c>
      <c r="CJ16174" s="32" t="str">
        <f t="shared" si="1628"/>
        <v/>
      </c>
      <c r="CK16174" s="32" t="str">
        <f t="shared" si="1629"/>
        <v/>
      </c>
      <c r="CL16174" s="32" t="str">
        <f t="shared" si="1630"/>
        <v/>
      </c>
      <c r="CM16174" s="32" t="str">
        <f t="shared" si="1631"/>
        <v/>
      </c>
      <c r="CN16174" s="32" t="str">
        <f t="shared" si="1632"/>
        <v/>
      </c>
    </row>
    <row r="16175" spans="71:92" x14ac:dyDescent="0.3">
      <c r="BS16175" s="32" t="str">
        <f>IF(Kiadasi_kiseroiv!$K$2=BT16175,BV16175,"")</f>
        <v/>
      </c>
      <c r="BT16175" s="34" t="str">
        <f t="shared" si="1619"/>
        <v/>
      </c>
      <c r="BU16175" s="32" t="str">
        <f t="shared" si="1620"/>
        <v/>
      </c>
      <c r="BV16175" s="32" t="str">
        <f t="shared" si="1633"/>
        <v/>
      </c>
      <c r="BW16175" s="32" t="str">
        <f t="shared" si="1634"/>
        <v/>
      </c>
      <c r="BX16175" s="32" t="str">
        <f t="shared" si="1621"/>
        <v/>
      </c>
      <c r="BY16175" s="32" t="str">
        <f t="shared" si="1622"/>
        <v/>
      </c>
      <c r="BZ16175" s="32" t="str">
        <f t="shared" si="1635"/>
        <v/>
      </c>
      <c r="CA16175" s="32" t="str">
        <f t="shared" si="1636"/>
        <v/>
      </c>
      <c r="CB16175" s="33">
        <f>IF(COUNTIF($CD$7:CD16175,CD16175)=1,CD16175,CD16175+COUNTIF($CD$6:CD16174,CD16175))</f>
        <v>60803</v>
      </c>
      <c r="CC16175" s="34">
        <f t="shared" si="1623"/>
        <v>55153</v>
      </c>
      <c r="CD16175" s="32">
        <f t="shared" si="1624"/>
        <v>55153</v>
      </c>
      <c r="CE16175" s="32">
        <f t="shared" si="1625"/>
        <v>0</v>
      </c>
      <c r="CF16175" s="32">
        <f t="shared" si="1626"/>
        <v>0</v>
      </c>
      <c r="CG16175" s="32" t="str">
        <f t="shared" si="1627"/>
        <v/>
      </c>
      <c r="CH16175" s="32">
        <v>170</v>
      </c>
      <c r="CI16175" s="32" t="s">
        <v>9</v>
      </c>
      <c r="CJ16175" s="32" t="str">
        <f t="shared" si="1628"/>
        <v/>
      </c>
      <c r="CK16175" s="32" t="str">
        <f t="shared" si="1629"/>
        <v/>
      </c>
      <c r="CL16175" s="32" t="str">
        <f t="shared" si="1630"/>
        <v/>
      </c>
      <c r="CM16175" s="32" t="str">
        <f t="shared" si="1631"/>
        <v/>
      </c>
      <c r="CN16175" s="32" t="str">
        <f t="shared" si="1632"/>
        <v/>
      </c>
    </row>
    <row r="16176" spans="71:92" x14ac:dyDescent="0.3">
      <c r="BS16176" s="32" t="str">
        <f>IF(Kiadasi_kiseroiv!$K$2=BT16176,BV16176,"")</f>
        <v/>
      </c>
      <c r="BT16176" s="34" t="str">
        <f t="shared" si="1619"/>
        <v/>
      </c>
      <c r="BU16176" s="32" t="str">
        <f t="shared" si="1620"/>
        <v/>
      </c>
      <c r="BV16176" s="32" t="str">
        <f t="shared" si="1633"/>
        <v/>
      </c>
      <c r="BW16176" s="32" t="str">
        <f t="shared" si="1634"/>
        <v/>
      </c>
      <c r="BX16176" s="32" t="str">
        <f t="shared" si="1621"/>
        <v/>
      </c>
      <c r="BY16176" s="32" t="str">
        <f t="shared" si="1622"/>
        <v/>
      </c>
      <c r="BZ16176" s="32" t="str">
        <f t="shared" si="1635"/>
        <v/>
      </c>
      <c r="CA16176" s="32" t="str">
        <f t="shared" si="1636"/>
        <v/>
      </c>
      <c r="CB16176" s="33">
        <f>IF(COUNTIF($CD$7:CD16176,CD16176)=1,CD16176,CD16176+COUNTIF($CD$6:CD16175,CD16176))</f>
        <v>60804</v>
      </c>
      <c r="CC16176" s="34">
        <f t="shared" si="1623"/>
        <v>55153</v>
      </c>
      <c r="CD16176" s="32">
        <f t="shared" si="1624"/>
        <v>55153</v>
      </c>
      <c r="CE16176" s="32">
        <f t="shared" si="1625"/>
        <v>0</v>
      </c>
      <c r="CF16176" s="32">
        <f t="shared" si="1626"/>
        <v>0</v>
      </c>
      <c r="CG16176" s="32" t="str">
        <f t="shared" si="1627"/>
        <v/>
      </c>
      <c r="CH16176" s="32">
        <v>171</v>
      </c>
      <c r="CI16176" s="32" t="s">
        <v>9</v>
      </c>
      <c r="CJ16176" s="32" t="str">
        <f t="shared" si="1628"/>
        <v/>
      </c>
      <c r="CK16176" s="32" t="str">
        <f t="shared" si="1629"/>
        <v/>
      </c>
      <c r="CL16176" s="32" t="str">
        <f t="shared" si="1630"/>
        <v/>
      </c>
      <c r="CM16176" s="32" t="str">
        <f t="shared" si="1631"/>
        <v/>
      </c>
      <c r="CN16176" s="32" t="str">
        <f t="shared" si="1632"/>
        <v/>
      </c>
    </row>
    <row r="16177" spans="71:92" x14ac:dyDescent="0.3">
      <c r="BS16177" s="32" t="str">
        <f>IF(Kiadasi_kiseroiv!$K$2=BT16177,BV16177,"")</f>
        <v/>
      </c>
      <c r="BT16177" s="34" t="str">
        <f t="shared" si="1619"/>
        <v/>
      </c>
      <c r="BU16177" s="32" t="str">
        <f t="shared" si="1620"/>
        <v/>
      </c>
      <c r="BV16177" s="32" t="str">
        <f t="shared" si="1633"/>
        <v/>
      </c>
      <c r="BW16177" s="32" t="str">
        <f t="shared" si="1634"/>
        <v/>
      </c>
      <c r="BX16177" s="32" t="str">
        <f t="shared" si="1621"/>
        <v/>
      </c>
      <c r="BY16177" s="32" t="str">
        <f t="shared" si="1622"/>
        <v/>
      </c>
      <c r="BZ16177" s="32" t="str">
        <f t="shared" si="1635"/>
        <v/>
      </c>
      <c r="CA16177" s="32" t="str">
        <f t="shared" si="1636"/>
        <v/>
      </c>
      <c r="CB16177" s="33">
        <f>IF(COUNTIF($CD$7:CD16177,CD16177)=1,CD16177,CD16177+COUNTIF($CD$6:CD16176,CD16177))</f>
        <v>60805</v>
      </c>
      <c r="CC16177" s="34">
        <f t="shared" si="1623"/>
        <v>55153</v>
      </c>
      <c r="CD16177" s="32">
        <f t="shared" si="1624"/>
        <v>55153</v>
      </c>
      <c r="CE16177" s="32">
        <f t="shared" si="1625"/>
        <v>0</v>
      </c>
      <c r="CF16177" s="32">
        <f t="shared" si="1626"/>
        <v>0</v>
      </c>
      <c r="CG16177" s="32" t="str">
        <f t="shared" si="1627"/>
        <v/>
      </c>
      <c r="CH16177" s="32">
        <v>172</v>
      </c>
      <c r="CI16177" s="32" t="s">
        <v>9</v>
      </c>
      <c r="CJ16177" s="32" t="str">
        <f t="shared" si="1628"/>
        <v/>
      </c>
      <c r="CK16177" s="32" t="str">
        <f t="shared" si="1629"/>
        <v/>
      </c>
      <c r="CL16177" s="32" t="str">
        <f t="shared" si="1630"/>
        <v/>
      </c>
      <c r="CM16177" s="32" t="str">
        <f t="shared" si="1631"/>
        <v/>
      </c>
      <c r="CN16177" s="32" t="str">
        <f t="shared" si="1632"/>
        <v/>
      </c>
    </row>
    <row r="16178" spans="71:92" x14ac:dyDescent="0.3">
      <c r="BS16178" s="32" t="str">
        <f>IF(Kiadasi_kiseroiv!$K$2=BT16178,BV16178,"")</f>
        <v/>
      </c>
      <c r="BT16178" s="34" t="str">
        <f t="shared" si="1619"/>
        <v/>
      </c>
      <c r="BU16178" s="32" t="str">
        <f t="shared" si="1620"/>
        <v/>
      </c>
      <c r="BV16178" s="32" t="str">
        <f t="shared" si="1633"/>
        <v/>
      </c>
      <c r="BW16178" s="32" t="str">
        <f t="shared" si="1634"/>
        <v/>
      </c>
      <c r="BX16178" s="32" t="str">
        <f t="shared" si="1621"/>
        <v/>
      </c>
      <c r="BY16178" s="32" t="str">
        <f t="shared" si="1622"/>
        <v/>
      </c>
      <c r="BZ16178" s="32" t="str">
        <f t="shared" si="1635"/>
        <v/>
      </c>
      <c r="CA16178" s="32" t="str">
        <f t="shared" si="1636"/>
        <v/>
      </c>
      <c r="CB16178" s="33">
        <f>IF(COUNTIF($CD$7:CD16178,CD16178)=1,CD16178,CD16178+COUNTIF($CD$6:CD16177,CD16178))</f>
        <v>60806</v>
      </c>
      <c r="CC16178" s="34">
        <f t="shared" si="1623"/>
        <v>55153</v>
      </c>
      <c r="CD16178" s="32">
        <f t="shared" si="1624"/>
        <v>55153</v>
      </c>
      <c r="CE16178" s="32">
        <f t="shared" si="1625"/>
        <v>0</v>
      </c>
      <c r="CF16178" s="32">
        <f t="shared" si="1626"/>
        <v>0</v>
      </c>
      <c r="CG16178" s="32" t="str">
        <f t="shared" si="1627"/>
        <v/>
      </c>
      <c r="CH16178" s="32">
        <v>173</v>
      </c>
      <c r="CI16178" s="32" t="s">
        <v>9</v>
      </c>
      <c r="CJ16178" s="32" t="str">
        <f t="shared" si="1628"/>
        <v/>
      </c>
      <c r="CK16178" s="32" t="str">
        <f t="shared" si="1629"/>
        <v/>
      </c>
      <c r="CL16178" s="32" t="str">
        <f t="shared" si="1630"/>
        <v/>
      </c>
      <c r="CM16178" s="32" t="str">
        <f t="shared" si="1631"/>
        <v/>
      </c>
      <c r="CN16178" s="32" t="str">
        <f t="shared" si="1632"/>
        <v/>
      </c>
    </row>
    <row r="16179" spans="71:92" x14ac:dyDescent="0.3">
      <c r="BS16179" s="32" t="str">
        <f>IF(Kiadasi_kiseroiv!$K$2=BT16179,BV16179,"")</f>
        <v/>
      </c>
      <c r="BT16179" s="34" t="str">
        <f t="shared" si="1619"/>
        <v/>
      </c>
      <c r="BU16179" s="32" t="str">
        <f t="shared" si="1620"/>
        <v/>
      </c>
      <c r="BV16179" s="32" t="str">
        <f t="shared" si="1633"/>
        <v/>
      </c>
      <c r="BW16179" s="32" t="str">
        <f t="shared" si="1634"/>
        <v/>
      </c>
      <c r="BX16179" s="32" t="str">
        <f t="shared" si="1621"/>
        <v/>
      </c>
      <c r="BY16179" s="32" t="str">
        <f t="shared" si="1622"/>
        <v/>
      </c>
      <c r="BZ16179" s="32" t="str">
        <f t="shared" si="1635"/>
        <v/>
      </c>
      <c r="CA16179" s="32" t="str">
        <f t="shared" si="1636"/>
        <v/>
      </c>
      <c r="CB16179" s="33">
        <f>IF(COUNTIF($CD$7:CD16179,CD16179)=1,CD16179,CD16179+COUNTIF($CD$6:CD16178,CD16179))</f>
        <v>60807</v>
      </c>
      <c r="CC16179" s="34">
        <f t="shared" si="1623"/>
        <v>55153</v>
      </c>
      <c r="CD16179" s="32">
        <f t="shared" si="1624"/>
        <v>55153</v>
      </c>
      <c r="CE16179" s="32">
        <f t="shared" si="1625"/>
        <v>0</v>
      </c>
      <c r="CF16179" s="32">
        <f t="shared" si="1626"/>
        <v>0</v>
      </c>
      <c r="CG16179" s="32" t="str">
        <f t="shared" si="1627"/>
        <v/>
      </c>
      <c r="CH16179" s="32">
        <v>174</v>
      </c>
      <c r="CI16179" s="32" t="s">
        <v>9</v>
      </c>
      <c r="CJ16179" s="32" t="str">
        <f t="shared" si="1628"/>
        <v/>
      </c>
      <c r="CK16179" s="32" t="str">
        <f t="shared" si="1629"/>
        <v/>
      </c>
      <c r="CL16179" s="32" t="str">
        <f t="shared" si="1630"/>
        <v/>
      </c>
      <c r="CM16179" s="32" t="str">
        <f t="shared" si="1631"/>
        <v/>
      </c>
      <c r="CN16179" s="32" t="str">
        <f t="shared" si="1632"/>
        <v/>
      </c>
    </row>
    <row r="16180" spans="71:92" x14ac:dyDescent="0.3">
      <c r="BS16180" s="32" t="str">
        <f>IF(Kiadasi_kiseroiv!$K$2=BT16180,BV16180,"")</f>
        <v/>
      </c>
      <c r="BT16180" s="34" t="str">
        <f t="shared" si="1619"/>
        <v/>
      </c>
      <c r="BU16180" s="32" t="str">
        <f t="shared" si="1620"/>
        <v/>
      </c>
      <c r="BV16180" s="32" t="str">
        <f t="shared" si="1633"/>
        <v/>
      </c>
      <c r="BW16180" s="32" t="str">
        <f t="shared" si="1634"/>
        <v/>
      </c>
      <c r="BX16180" s="32" t="str">
        <f t="shared" si="1621"/>
        <v/>
      </c>
      <c r="BY16180" s="32" t="str">
        <f t="shared" si="1622"/>
        <v/>
      </c>
      <c r="BZ16180" s="32" t="str">
        <f t="shared" si="1635"/>
        <v/>
      </c>
      <c r="CA16180" s="32" t="str">
        <f t="shared" si="1636"/>
        <v/>
      </c>
      <c r="CB16180" s="33">
        <f>IF(COUNTIF($CD$7:CD16180,CD16180)=1,CD16180,CD16180+COUNTIF($CD$6:CD16179,CD16180))</f>
        <v>60808</v>
      </c>
      <c r="CC16180" s="34">
        <f t="shared" si="1623"/>
        <v>55153</v>
      </c>
      <c r="CD16180" s="32">
        <f t="shared" si="1624"/>
        <v>55153</v>
      </c>
      <c r="CE16180" s="32">
        <f t="shared" si="1625"/>
        <v>0</v>
      </c>
      <c r="CF16180" s="32">
        <f t="shared" si="1626"/>
        <v>0</v>
      </c>
      <c r="CG16180" s="32" t="str">
        <f t="shared" si="1627"/>
        <v/>
      </c>
      <c r="CH16180" s="32">
        <v>175</v>
      </c>
      <c r="CI16180" s="32" t="s">
        <v>9</v>
      </c>
      <c r="CJ16180" s="32" t="str">
        <f t="shared" si="1628"/>
        <v/>
      </c>
      <c r="CK16180" s="32" t="str">
        <f t="shared" si="1629"/>
        <v/>
      </c>
      <c r="CL16180" s="32" t="str">
        <f t="shared" si="1630"/>
        <v/>
      </c>
      <c r="CM16180" s="32" t="str">
        <f t="shared" si="1631"/>
        <v/>
      </c>
      <c r="CN16180" s="32" t="str">
        <f t="shared" si="1632"/>
        <v/>
      </c>
    </row>
    <row r="16181" spans="71:92" x14ac:dyDescent="0.3">
      <c r="BS16181" s="32" t="str">
        <f>IF(Kiadasi_kiseroiv!$K$2=BT16181,BV16181,"")</f>
        <v/>
      </c>
      <c r="BT16181" s="34" t="str">
        <f t="shared" si="1619"/>
        <v/>
      </c>
      <c r="BU16181" s="32" t="str">
        <f t="shared" si="1620"/>
        <v/>
      </c>
      <c r="BV16181" s="32" t="str">
        <f t="shared" si="1633"/>
        <v/>
      </c>
      <c r="BW16181" s="32" t="str">
        <f t="shared" si="1634"/>
        <v/>
      </c>
      <c r="BX16181" s="32" t="str">
        <f t="shared" si="1621"/>
        <v/>
      </c>
      <c r="BY16181" s="32" t="str">
        <f t="shared" si="1622"/>
        <v/>
      </c>
      <c r="BZ16181" s="32" t="str">
        <f t="shared" si="1635"/>
        <v/>
      </c>
      <c r="CA16181" s="32" t="str">
        <f t="shared" si="1636"/>
        <v/>
      </c>
      <c r="CB16181" s="33">
        <f>IF(COUNTIF($CD$7:CD16181,CD16181)=1,CD16181,CD16181+COUNTIF($CD$6:CD16180,CD16181))</f>
        <v>60809</v>
      </c>
      <c r="CC16181" s="34">
        <f t="shared" si="1623"/>
        <v>55153</v>
      </c>
      <c r="CD16181" s="32">
        <f t="shared" si="1624"/>
        <v>55153</v>
      </c>
      <c r="CE16181" s="32">
        <f t="shared" si="1625"/>
        <v>0</v>
      </c>
      <c r="CF16181" s="32">
        <f t="shared" si="1626"/>
        <v>0</v>
      </c>
      <c r="CG16181" s="32" t="str">
        <f t="shared" si="1627"/>
        <v/>
      </c>
      <c r="CH16181" s="32">
        <v>176</v>
      </c>
      <c r="CI16181" s="32" t="s">
        <v>9</v>
      </c>
      <c r="CJ16181" s="32" t="str">
        <f t="shared" si="1628"/>
        <v/>
      </c>
      <c r="CK16181" s="32" t="str">
        <f t="shared" si="1629"/>
        <v/>
      </c>
      <c r="CL16181" s="32" t="str">
        <f t="shared" si="1630"/>
        <v/>
      </c>
      <c r="CM16181" s="32" t="str">
        <f t="shared" si="1631"/>
        <v/>
      </c>
      <c r="CN16181" s="32" t="str">
        <f t="shared" si="1632"/>
        <v/>
      </c>
    </row>
    <row r="16182" spans="71:92" x14ac:dyDescent="0.3">
      <c r="BS16182" s="32" t="str">
        <f>IF(Kiadasi_kiseroiv!$K$2=BT16182,BV16182,"")</f>
        <v/>
      </c>
      <c r="BT16182" s="34" t="str">
        <f t="shared" si="1619"/>
        <v/>
      </c>
      <c r="BU16182" s="32" t="str">
        <f t="shared" si="1620"/>
        <v/>
      </c>
      <c r="BV16182" s="32" t="str">
        <f t="shared" si="1633"/>
        <v/>
      </c>
      <c r="BW16182" s="32" t="str">
        <f t="shared" si="1634"/>
        <v/>
      </c>
      <c r="BX16182" s="32" t="str">
        <f t="shared" si="1621"/>
        <v/>
      </c>
      <c r="BY16182" s="32" t="str">
        <f t="shared" si="1622"/>
        <v/>
      </c>
      <c r="BZ16182" s="32" t="str">
        <f t="shared" si="1635"/>
        <v/>
      </c>
      <c r="CA16182" s="32" t="str">
        <f t="shared" si="1636"/>
        <v/>
      </c>
      <c r="CB16182" s="33">
        <f>IF(COUNTIF($CD$7:CD16182,CD16182)=1,CD16182,CD16182+COUNTIF($CD$6:CD16181,CD16182))</f>
        <v>60810</v>
      </c>
      <c r="CC16182" s="34">
        <f t="shared" si="1623"/>
        <v>55153</v>
      </c>
      <c r="CD16182" s="32">
        <f t="shared" si="1624"/>
        <v>55153</v>
      </c>
      <c r="CE16182" s="32">
        <f t="shared" si="1625"/>
        <v>0</v>
      </c>
      <c r="CF16182" s="32">
        <f t="shared" si="1626"/>
        <v>0</v>
      </c>
      <c r="CG16182" s="32" t="str">
        <f t="shared" si="1627"/>
        <v/>
      </c>
      <c r="CH16182" s="32">
        <v>177</v>
      </c>
      <c r="CI16182" s="32" t="s">
        <v>9</v>
      </c>
      <c r="CJ16182" s="32" t="str">
        <f t="shared" si="1628"/>
        <v/>
      </c>
      <c r="CK16182" s="32" t="str">
        <f t="shared" si="1629"/>
        <v/>
      </c>
      <c r="CL16182" s="32" t="str">
        <f t="shared" si="1630"/>
        <v/>
      </c>
      <c r="CM16182" s="32" t="str">
        <f t="shared" si="1631"/>
        <v/>
      </c>
      <c r="CN16182" s="32" t="str">
        <f t="shared" si="1632"/>
        <v/>
      </c>
    </row>
    <row r="16183" spans="71:92" x14ac:dyDescent="0.3">
      <c r="BS16183" s="32" t="str">
        <f>IF(Kiadasi_kiseroiv!$K$2=BT16183,BV16183,"")</f>
        <v/>
      </c>
      <c r="BT16183" s="34" t="str">
        <f t="shared" si="1619"/>
        <v/>
      </c>
      <c r="BU16183" s="32" t="str">
        <f t="shared" si="1620"/>
        <v/>
      </c>
      <c r="BV16183" s="32" t="str">
        <f t="shared" si="1633"/>
        <v/>
      </c>
      <c r="BW16183" s="32" t="str">
        <f t="shared" si="1634"/>
        <v/>
      </c>
      <c r="BX16183" s="32" t="str">
        <f t="shared" si="1621"/>
        <v/>
      </c>
      <c r="BY16183" s="32" t="str">
        <f t="shared" si="1622"/>
        <v/>
      </c>
      <c r="BZ16183" s="32" t="str">
        <f t="shared" si="1635"/>
        <v/>
      </c>
      <c r="CA16183" s="32" t="str">
        <f t="shared" si="1636"/>
        <v/>
      </c>
      <c r="CB16183" s="33">
        <f>IF(COUNTIF($CD$7:CD16183,CD16183)=1,CD16183,CD16183+COUNTIF($CD$6:CD16182,CD16183))</f>
        <v>60811</v>
      </c>
      <c r="CC16183" s="34">
        <f t="shared" si="1623"/>
        <v>55153</v>
      </c>
      <c r="CD16183" s="32">
        <f t="shared" si="1624"/>
        <v>55153</v>
      </c>
      <c r="CE16183" s="32">
        <f t="shared" si="1625"/>
        <v>0</v>
      </c>
      <c r="CF16183" s="32">
        <f t="shared" si="1626"/>
        <v>0</v>
      </c>
      <c r="CG16183" s="32" t="str">
        <f t="shared" si="1627"/>
        <v/>
      </c>
      <c r="CH16183" s="32">
        <v>178</v>
      </c>
      <c r="CI16183" s="32" t="s">
        <v>9</v>
      </c>
      <c r="CJ16183" s="32" t="str">
        <f t="shared" si="1628"/>
        <v/>
      </c>
      <c r="CK16183" s="32" t="str">
        <f t="shared" si="1629"/>
        <v/>
      </c>
      <c r="CL16183" s="32" t="str">
        <f t="shared" si="1630"/>
        <v/>
      </c>
      <c r="CM16183" s="32" t="str">
        <f t="shared" si="1631"/>
        <v/>
      </c>
      <c r="CN16183" s="32" t="str">
        <f t="shared" si="1632"/>
        <v/>
      </c>
    </row>
    <row r="16184" spans="71:92" x14ac:dyDescent="0.3">
      <c r="BS16184" s="32" t="str">
        <f>IF(Kiadasi_kiseroiv!$K$2=BT16184,BV16184,"")</f>
        <v/>
      </c>
      <c r="BT16184" s="34" t="str">
        <f t="shared" si="1619"/>
        <v/>
      </c>
      <c r="BU16184" s="32" t="str">
        <f t="shared" si="1620"/>
        <v/>
      </c>
      <c r="BV16184" s="32" t="str">
        <f t="shared" si="1633"/>
        <v/>
      </c>
      <c r="BW16184" s="32" t="str">
        <f t="shared" si="1634"/>
        <v/>
      </c>
      <c r="BX16184" s="32" t="str">
        <f t="shared" si="1621"/>
        <v/>
      </c>
      <c r="BY16184" s="32" t="str">
        <f t="shared" si="1622"/>
        <v/>
      </c>
      <c r="BZ16184" s="32" t="str">
        <f t="shared" si="1635"/>
        <v/>
      </c>
      <c r="CA16184" s="32" t="str">
        <f t="shared" si="1636"/>
        <v/>
      </c>
      <c r="CB16184" s="33">
        <f>IF(COUNTIF($CD$7:CD16184,CD16184)=1,CD16184,CD16184+COUNTIF($CD$6:CD16183,CD16184))</f>
        <v>60812</v>
      </c>
      <c r="CC16184" s="34">
        <f t="shared" si="1623"/>
        <v>55153</v>
      </c>
      <c r="CD16184" s="32">
        <f t="shared" si="1624"/>
        <v>55153</v>
      </c>
      <c r="CE16184" s="32">
        <f t="shared" si="1625"/>
        <v>0</v>
      </c>
      <c r="CF16184" s="32">
        <f t="shared" si="1626"/>
        <v>0</v>
      </c>
      <c r="CG16184" s="32" t="str">
        <f t="shared" si="1627"/>
        <v/>
      </c>
      <c r="CH16184" s="32">
        <v>179</v>
      </c>
      <c r="CI16184" s="32" t="s">
        <v>9</v>
      </c>
      <c r="CJ16184" s="32" t="str">
        <f t="shared" si="1628"/>
        <v/>
      </c>
      <c r="CK16184" s="32" t="str">
        <f t="shared" si="1629"/>
        <v/>
      </c>
      <c r="CL16184" s="32" t="str">
        <f t="shared" si="1630"/>
        <v/>
      </c>
      <c r="CM16184" s="32" t="str">
        <f t="shared" si="1631"/>
        <v/>
      </c>
      <c r="CN16184" s="32" t="str">
        <f t="shared" si="1632"/>
        <v/>
      </c>
    </row>
    <row r="16185" spans="71:92" x14ac:dyDescent="0.3">
      <c r="BS16185" s="32" t="str">
        <f>IF(Kiadasi_kiseroiv!$K$2=BT16185,BV16185,"")</f>
        <v/>
      </c>
      <c r="BT16185" s="34" t="str">
        <f t="shared" si="1619"/>
        <v/>
      </c>
      <c r="BU16185" s="32" t="str">
        <f t="shared" si="1620"/>
        <v/>
      </c>
      <c r="BV16185" s="32" t="str">
        <f t="shared" si="1633"/>
        <v/>
      </c>
      <c r="BW16185" s="32" t="str">
        <f t="shared" si="1634"/>
        <v/>
      </c>
      <c r="BX16185" s="32" t="str">
        <f t="shared" si="1621"/>
        <v/>
      </c>
      <c r="BY16185" s="32" t="str">
        <f t="shared" si="1622"/>
        <v/>
      </c>
      <c r="BZ16185" s="32" t="str">
        <f t="shared" si="1635"/>
        <v/>
      </c>
      <c r="CA16185" s="32" t="str">
        <f t="shared" si="1636"/>
        <v/>
      </c>
      <c r="CB16185" s="33">
        <f>IF(COUNTIF($CD$7:CD16185,CD16185)=1,CD16185,CD16185+COUNTIF($CD$6:CD16184,CD16185))</f>
        <v>60813</v>
      </c>
      <c r="CC16185" s="34">
        <f t="shared" si="1623"/>
        <v>55153</v>
      </c>
      <c r="CD16185" s="32">
        <f t="shared" si="1624"/>
        <v>55153</v>
      </c>
      <c r="CE16185" s="32">
        <f t="shared" si="1625"/>
        <v>0</v>
      </c>
      <c r="CF16185" s="32">
        <f t="shared" si="1626"/>
        <v>0</v>
      </c>
      <c r="CG16185" s="32" t="str">
        <f t="shared" si="1627"/>
        <v/>
      </c>
      <c r="CH16185" s="32">
        <v>180</v>
      </c>
      <c r="CI16185" s="32" t="s">
        <v>9</v>
      </c>
      <c r="CJ16185" s="32" t="str">
        <f t="shared" si="1628"/>
        <v/>
      </c>
      <c r="CK16185" s="32" t="str">
        <f t="shared" si="1629"/>
        <v/>
      </c>
      <c r="CL16185" s="32" t="str">
        <f t="shared" si="1630"/>
        <v/>
      </c>
      <c r="CM16185" s="32" t="str">
        <f t="shared" si="1631"/>
        <v/>
      </c>
      <c r="CN16185" s="32" t="str">
        <f t="shared" si="1632"/>
        <v/>
      </c>
    </row>
    <row r="16186" spans="71:92" x14ac:dyDescent="0.3">
      <c r="BS16186" s="32" t="str">
        <f>IF(Kiadasi_kiseroiv!$K$2=BT16186,BV16186,"")</f>
        <v/>
      </c>
      <c r="BT16186" s="34" t="str">
        <f t="shared" si="1619"/>
        <v/>
      </c>
      <c r="BU16186" s="32" t="str">
        <f t="shared" si="1620"/>
        <v/>
      </c>
      <c r="BV16186" s="32" t="str">
        <f t="shared" si="1633"/>
        <v/>
      </c>
      <c r="BW16186" s="32" t="str">
        <f t="shared" si="1634"/>
        <v/>
      </c>
      <c r="BX16186" s="32" t="str">
        <f t="shared" si="1621"/>
        <v/>
      </c>
      <c r="BY16186" s="32" t="str">
        <f t="shared" si="1622"/>
        <v/>
      </c>
      <c r="BZ16186" s="32" t="str">
        <f t="shared" si="1635"/>
        <v/>
      </c>
      <c r="CA16186" s="32" t="str">
        <f t="shared" si="1636"/>
        <v/>
      </c>
      <c r="CB16186" s="33">
        <f>IF(COUNTIF($CD$7:CD16186,CD16186)=1,CD16186,CD16186+COUNTIF($CD$6:CD16185,CD16186))</f>
        <v>60814</v>
      </c>
      <c r="CC16186" s="34">
        <f t="shared" si="1623"/>
        <v>55153</v>
      </c>
      <c r="CD16186" s="32">
        <f t="shared" si="1624"/>
        <v>55153</v>
      </c>
      <c r="CE16186" s="32">
        <f t="shared" si="1625"/>
        <v>0</v>
      </c>
      <c r="CF16186" s="32">
        <f t="shared" si="1626"/>
        <v>0</v>
      </c>
      <c r="CG16186" s="32" t="str">
        <f t="shared" si="1627"/>
        <v/>
      </c>
      <c r="CH16186" s="32">
        <v>181</v>
      </c>
      <c r="CI16186" s="32" t="s">
        <v>9</v>
      </c>
      <c r="CJ16186" s="32" t="str">
        <f t="shared" si="1628"/>
        <v/>
      </c>
      <c r="CK16186" s="32" t="str">
        <f t="shared" si="1629"/>
        <v/>
      </c>
      <c r="CL16186" s="32" t="str">
        <f t="shared" si="1630"/>
        <v/>
      </c>
      <c r="CM16186" s="32" t="str">
        <f t="shared" si="1631"/>
        <v/>
      </c>
      <c r="CN16186" s="32" t="str">
        <f t="shared" si="1632"/>
        <v/>
      </c>
    </row>
    <row r="16187" spans="71:92" x14ac:dyDescent="0.3">
      <c r="BS16187" s="32" t="str">
        <f>IF(Kiadasi_kiseroiv!$K$2=BT16187,BV16187,"")</f>
        <v/>
      </c>
      <c r="BT16187" s="34" t="str">
        <f t="shared" si="1619"/>
        <v/>
      </c>
      <c r="BU16187" s="32" t="str">
        <f t="shared" si="1620"/>
        <v/>
      </c>
      <c r="BV16187" s="32" t="str">
        <f t="shared" si="1633"/>
        <v/>
      </c>
      <c r="BW16187" s="32" t="str">
        <f t="shared" si="1634"/>
        <v/>
      </c>
      <c r="BX16187" s="32" t="str">
        <f t="shared" si="1621"/>
        <v/>
      </c>
      <c r="BY16187" s="32" t="str">
        <f t="shared" si="1622"/>
        <v/>
      </c>
      <c r="BZ16187" s="32" t="str">
        <f t="shared" si="1635"/>
        <v/>
      </c>
      <c r="CA16187" s="32" t="str">
        <f t="shared" si="1636"/>
        <v/>
      </c>
      <c r="CB16187" s="33">
        <f>IF(COUNTIF($CD$7:CD16187,CD16187)=1,CD16187,CD16187+COUNTIF($CD$6:CD16186,CD16187))</f>
        <v>60815</v>
      </c>
      <c r="CC16187" s="34">
        <f t="shared" si="1623"/>
        <v>55153</v>
      </c>
      <c r="CD16187" s="32">
        <f t="shared" si="1624"/>
        <v>55153</v>
      </c>
      <c r="CE16187" s="32">
        <f t="shared" si="1625"/>
        <v>0</v>
      </c>
      <c r="CF16187" s="32">
        <f t="shared" si="1626"/>
        <v>0</v>
      </c>
      <c r="CG16187" s="32" t="str">
        <f t="shared" si="1627"/>
        <v/>
      </c>
      <c r="CH16187" s="32">
        <v>182</v>
      </c>
      <c r="CI16187" s="32" t="s">
        <v>9</v>
      </c>
      <c r="CJ16187" s="32" t="str">
        <f t="shared" si="1628"/>
        <v/>
      </c>
      <c r="CK16187" s="32" t="str">
        <f t="shared" si="1629"/>
        <v/>
      </c>
      <c r="CL16187" s="32" t="str">
        <f t="shared" si="1630"/>
        <v/>
      </c>
      <c r="CM16187" s="32" t="str">
        <f t="shared" si="1631"/>
        <v/>
      </c>
      <c r="CN16187" s="32" t="str">
        <f t="shared" si="1632"/>
        <v/>
      </c>
    </row>
    <row r="16188" spans="71:92" x14ac:dyDescent="0.3">
      <c r="BS16188" s="32" t="str">
        <f>IF(Kiadasi_kiseroiv!$K$2=BT16188,BV16188,"")</f>
        <v/>
      </c>
      <c r="BT16188" s="34" t="str">
        <f t="shared" si="1619"/>
        <v/>
      </c>
      <c r="BU16188" s="32" t="str">
        <f t="shared" si="1620"/>
        <v/>
      </c>
      <c r="BV16188" s="32" t="str">
        <f t="shared" si="1633"/>
        <v/>
      </c>
      <c r="BW16188" s="32" t="str">
        <f t="shared" si="1634"/>
        <v/>
      </c>
      <c r="BX16188" s="32" t="str">
        <f t="shared" si="1621"/>
        <v/>
      </c>
      <c r="BY16188" s="32" t="str">
        <f t="shared" si="1622"/>
        <v/>
      </c>
      <c r="BZ16188" s="32" t="str">
        <f t="shared" si="1635"/>
        <v/>
      </c>
      <c r="CA16188" s="32" t="str">
        <f t="shared" si="1636"/>
        <v/>
      </c>
      <c r="CB16188" s="33">
        <f>IF(COUNTIF($CD$7:CD16188,CD16188)=1,CD16188,CD16188+COUNTIF($CD$6:CD16187,CD16188))</f>
        <v>60816</v>
      </c>
      <c r="CC16188" s="34">
        <f t="shared" si="1623"/>
        <v>55153</v>
      </c>
      <c r="CD16188" s="32">
        <f t="shared" si="1624"/>
        <v>55153</v>
      </c>
      <c r="CE16188" s="32">
        <f t="shared" si="1625"/>
        <v>0</v>
      </c>
      <c r="CF16188" s="32">
        <f t="shared" si="1626"/>
        <v>0</v>
      </c>
      <c r="CG16188" s="32" t="str">
        <f t="shared" si="1627"/>
        <v/>
      </c>
      <c r="CH16188" s="32">
        <v>183</v>
      </c>
      <c r="CI16188" s="32" t="s">
        <v>9</v>
      </c>
      <c r="CJ16188" s="32" t="str">
        <f t="shared" si="1628"/>
        <v/>
      </c>
      <c r="CK16188" s="32" t="str">
        <f t="shared" si="1629"/>
        <v/>
      </c>
      <c r="CL16188" s="32" t="str">
        <f t="shared" si="1630"/>
        <v/>
      </c>
      <c r="CM16188" s="32" t="str">
        <f t="shared" si="1631"/>
        <v/>
      </c>
      <c r="CN16188" s="32" t="str">
        <f t="shared" si="1632"/>
        <v/>
      </c>
    </row>
    <row r="16189" spans="71:92" x14ac:dyDescent="0.3">
      <c r="BS16189" s="32" t="str">
        <f>IF(Kiadasi_kiseroiv!$K$2=BT16189,BV16189,"")</f>
        <v/>
      </c>
      <c r="BT16189" s="34" t="str">
        <f t="shared" si="1619"/>
        <v/>
      </c>
      <c r="BU16189" s="32" t="str">
        <f t="shared" si="1620"/>
        <v/>
      </c>
      <c r="BV16189" s="32" t="str">
        <f t="shared" si="1633"/>
        <v/>
      </c>
      <c r="BW16189" s="32" t="str">
        <f t="shared" si="1634"/>
        <v/>
      </c>
      <c r="BX16189" s="32" t="str">
        <f t="shared" si="1621"/>
        <v/>
      </c>
      <c r="BY16189" s="32" t="str">
        <f t="shared" si="1622"/>
        <v/>
      </c>
      <c r="BZ16189" s="32" t="str">
        <f t="shared" si="1635"/>
        <v/>
      </c>
      <c r="CA16189" s="32" t="str">
        <f t="shared" si="1636"/>
        <v/>
      </c>
      <c r="CB16189" s="33">
        <f>IF(COUNTIF($CD$7:CD16189,CD16189)=1,CD16189,CD16189+COUNTIF($CD$6:CD16188,CD16189))</f>
        <v>60817</v>
      </c>
      <c r="CC16189" s="34">
        <f t="shared" si="1623"/>
        <v>55153</v>
      </c>
      <c r="CD16189" s="32">
        <f t="shared" si="1624"/>
        <v>55153</v>
      </c>
      <c r="CE16189" s="32">
        <f t="shared" si="1625"/>
        <v>0</v>
      </c>
      <c r="CF16189" s="32">
        <f t="shared" si="1626"/>
        <v>0</v>
      </c>
      <c r="CG16189" s="32" t="str">
        <f t="shared" si="1627"/>
        <v/>
      </c>
      <c r="CH16189" s="32">
        <v>184</v>
      </c>
      <c r="CI16189" s="32" t="s">
        <v>9</v>
      </c>
      <c r="CJ16189" s="32" t="str">
        <f t="shared" si="1628"/>
        <v/>
      </c>
      <c r="CK16189" s="32" t="str">
        <f t="shared" si="1629"/>
        <v/>
      </c>
      <c r="CL16189" s="32" t="str">
        <f t="shared" si="1630"/>
        <v/>
      </c>
      <c r="CM16189" s="32" t="str">
        <f t="shared" si="1631"/>
        <v/>
      </c>
      <c r="CN16189" s="32" t="str">
        <f t="shared" si="1632"/>
        <v/>
      </c>
    </row>
    <row r="16190" spans="71:92" x14ac:dyDescent="0.3">
      <c r="BS16190" s="32" t="str">
        <f>IF(Kiadasi_kiseroiv!$K$2=BT16190,BV16190,"")</f>
        <v/>
      </c>
      <c r="BT16190" s="34" t="str">
        <f t="shared" si="1619"/>
        <v/>
      </c>
      <c r="BU16190" s="32" t="str">
        <f t="shared" si="1620"/>
        <v/>
      </c>
      <c r="BV16190" s="32" t="str">
        <f t="shared" si="1633"/>
        <v/>
      </c>
      <c r="BW16190" s="32" t="str">
        <f t="shared" si="1634"/>
        <v/>
      </c>
      <c r="BX16190" s="32" t="str">
        <f t="shared" si="1621"/>
        <v/>
      </c>
      <c r="BY16190" s="32" t="str">
        <f t="shared" si="1622"/>
        <v/>
      </c>
      <c r="BZ16190" s="32" t="str">
        <f t="shared" si="1635"/>
        <v/>
      </c>
      <c r="CA16190" s="32" t="str">
        <f t="shared" si="1636"/>
        <v/>
      </c>
      <c r="CB16190" s="33">
        <f>IF(COUNTIF($CD$7:CD16190,CD16190)=1,CD16190,CD16190+COUNTIF($CD$6:CD16189,CD16190))</f>
        <v>60818</v>
      </c>
      <c r="CC16190" s="34">
        <f t="shared" si="1623"/>
        <v>55153</v>
      </c>
      <c r="CD16190" s="32">
        <f t="shared" si="1624"/>
        <v>55153</v>
      </c>
      <c r="CE16190" s="32">
        <f t="shared" si="1625"/>
        <v>0</v>
      </c>
      <c r="CF16190" s="32">
        <f t="shared" si="1626"/>
        <v>0</v>
      </c>
      <c r="CG16190" s="32" t="str">
        <f t="shared" si="1627"/>
        <v/>
      </c>
      <c r="CH16190" s="32">
        <v>185</v>
      </c>
      <c r="CI16190" s="32" t="s">
        <v>9</v>
      </c>
      <c r="CJ16190" s="32" t="str">
        <f t="shared" si="1628"/>
        <v/>
      </c>
      <c r="CK16190" s="32" t="str">
        <f t="shared" si="1629"/>
        <v/>
      </c>
      <c r="CL16190" s="32" t="str">
        <f t="shared" si="1630"/>
        <v/>
      </c>
      <c r="CM16190" s="32" t="str">
        <f t="shared" si="1631"/>
        <v/>
      </c>
      <c r="CN16190" s="32" t="str">
        <f t="shared" si="1632"/>
        <v/>
      </c>
    </row>
    <row r="16191" spans="71:92" x14ac:dyDescent="0.3">
      <c r="BS16191" s="32" t="str">
        <f>IF(Kiadasi_kiseroiv!$K$2=BT16191,BV16191,"")</f>
        <v/>
      </c>
      <c r="BT16191" s="34" t="str">
        <f t="shared" si="1619"/>
        <v/>
      </c>
      <c r="BU16191" s="32" t="str">
        <f t="shared" si="1620"/>
        <v/>
      </c>
      <c r="BV16191" s="32" t="str">
        <f t="shared" si="1633"/>
        <v/>
      </c>
      <c r="BW16191" s="32" t="str">
        <f t="shared" si="1634"/>
        <v/>
      </c>
      <c r="BX16191" s="32" t="str">
        <f t="shared" si="1621"/>
        <v/>
      </c>
      <c r="BY16191" s="32" t="str">
        <f t="shared" si="1622"/>
        <v/>
      </c>
      <c r="BZ16191" s="32" t="str">
        <f t="shared" si="1635"/>
        <v/>
      </c>
      <c r="CA16191" s="32" t="str">
        <f t="shared" si="1636"/>
        <v/>
      </c>
      <c r="CB16191" s="33">
        <f>IF(COUNTIF($CD$7:CD16191,CD16191)=1,CD16191,CD16191+COUNTIF($CD$6:CD16190,CD16191))</f>
        <v>60819</v>
      </c>
      <c r="CC16191" s="34">
        <f t="shared" si="1623"/>
        <v>55153</v>
      </c>
      <c r="CD16191" s="32">
        <f t="shared" si="1624"/>
        <v>55153</v>
      </c>
      <c r="CE16191" s="32">
        <f t="shared" si="1625"/>
        <v>0</v>
      </c>
      <c r="CF16191" s="32">
        <f t="shared" si="1626"/>
        <v>0</v>
      </c>
      <c r="CG16191" s="32" t="str">
        <f t="shared" si="1627"/>
        <v/>
      </c>
      <c r="CH16191" s="32">
        <v>186</v>
      </c>
      <c r="CI16191" s="32" t="s">
        <v>9</v>
      </c>
      <c r="CJ16191" s="32" t="str">
        <f t="shared" si="1628"/>
        <v/>
      </c>
      <c r="CK16191" s="32" t="str">
        <f t="shared" si="1629"/>
        <v/>
      </c>
      <c r="CL16191" s="32" t="str">
        <f t="shared" si="1630"/>
        <v/>
      </c>
      <c r="CM16191" s="32" t="str">
        <f t="shared" si="1631"/>
        <v/>
      </c>
      <c r="CN16191" s="32" t="str">
        <f t="shared" si="1632"/>
        <v/>
      </c>
    </row>
    <row r="16192" spans="71:92" x14ac:dyDescent="0.3">
      <c r="BS16192" s="32" t="str">
        <f>IF(Kiadasi_kiseroiv!$K$2=BT16192,BV16192,"")</f>
        <v/>
      </c>
      <c r="BT16192" s="34" t="str">
        <f t="shared" si="1619"/>
        <v/>
      </c>
      <c r="BU16192" s="32" t="str">
        <f t="shared" si="1620"/>
        <v/>
      </c>
      <c r="BV16192" s="32" t="str">
        <f t="shared" si="1633"/>
        <v/>
      </c>
      <c r="BW16192" s="32" t="str">
        <f t="shared" si="1634"/>
        <v/>
      </c>
      <c r="BX16192" s="32" t="str">
        <f t="shared" si="1621"/>
        <v/>
      </c>
      <c r="BY16192" s="32" t="str">
        <f t="shared" si="1622"/>
        <v/>
      </c>
      <c r="BZ16192" s="32" t="str">
        <f t="shared" si="1635"/>
        <v/>
      </c>
      <c r="CA16192" s="32" t="str">
        <f t="shared" si="1636"/>
        <v/>
      </c>
      <c r="CB16192" s="33">
        <f>IF(COUNTIF($CD$7:CD16192,CD16192)=1,CD16192,CD16192+COUNTIF($CD$6:CD16191,CD16192))</f>
        <v>60820</v>
      </c>
      <c r="CC16192" s="34">
        <f t="shared" si="1623"/>
        <v>55153</v>
      </c>
      <c r="CD16192" s="32">
        <f t="shared" si="1624"/>
        <v>55153</v>
      </c>
      <c r="CE16192" s="32">
        <f t="shared" si="1625"/>
        <v>0</v>
      </c>
      <c r="CF16192" s="32">
        <f t="shared" si="1626"/>
        <v>0</v>
      </c>
      <c r="CG16192" s="32" t="str">
        <f t="shared" si="1627"/>
        <v/>
      </c>
      <c r="CH16192" s="32">
        <v>187</v>
      </c>
      <c r="CI16192" s="32" t="s">
        <v>9</v>
      </c>
      <c r="CJ16192" s="32" t="str">
        <f t="shared" si="1628"/>
        <v/>
      </c>
      <c r="CK16192" s="32" t="str">
        <f t="shared" si="1629"/>
        <v/>
      </c>
      <c r="CL16192" s="32" t="str">
        <f t="shared" si="1630"/>
        <v/>
      </c>
      <c r="CM16192" s="32" t="str">
        <f t="shared" si="1631"/>
        <v/>
      </c>
      <c r="CN16192" s="32" t="str">
        <f t="shared" si="1632"/>
        <v/>
      </c>
    </row>
    <row r="16193" spans="71:92" x14ac:dyDescent="0.3">
      <c r="BS16193" s="32" t="str">
        <f>IF(Kiadasi_kiseroiv!$K$2=BT16193,BV16193,"")</f>
        <v/>
      </c>
      <c r="BT16193" s="34" t="str">
        <f t="shared" si="1619"/>
        <v/>
      </c>
      <c r="BU16193" s="32" t="str">
        <f t="shared" si="1620"/>
        <v/>
      </c>
      <c r="BV16193" s="32" t="str">
        <f t="shared" si="1633"/>
        <v/>
      </c>
      <c r="BW16193" s="32" t="str">
        <f t="shared" si="1634"/>
        <v/>
      </c>
      <c r="BX16193" s="32" t="str">
        <f t="shared" si="1621"/>
        <v/>
      </c>
      <c r="BY16193" s="32" t="str">
        <f t="shared" si="1622"/>
        <v/>
      </c>
      <c r="BZ16193" s="32" t="str">
        <f t="shared" si="1635"/>
        <v/>
      </c>
      <c r="CA16193" s="32" t="str">
        <f t="shared" si="1636"/>
        <v/>
      </c>
      <c r="CB16193" s="33">
        <f>IF(COUNTIF($CD$7:CD16193,CD16193)=1,CD16193,CD16193+COUNTIF($CD$6:CD16192,CD16193))</f>
        <v>60821</v>
      </c>
      <c r="CC16193" s="34">
        <f t="shared" si="1623"/>
        <v>55153</v>
      </c>
      <c r="CD16193" s="32">
        <f t="shared" si="1624"/>
        <v>55153</v>
      </c>
      <c r="CE16193" s="32">
        <f t="shared" si="1625"/>
        <v>0</v>
      </c>
      <c r="CF16193" s="32">
        <f t="shared" si="1626"/>
        <v>0</v>
      </c>
      <c r="CG16193" s="32" t="str">
        <f t="shared" si="1627"/>
        <v/>
      </c>
      <c r="CH16193" s="32">
        <v>188</v>
      </c>
      <c r="CI16193" s="32" t="s">
        <v>9</v>
      </c>
      <c r="CJ16193" s="32" t="str">
        <f t="shared" si="1628"/>
        <v/>
      </c>
      <c r="CK16193" s="32" t="str">
        <f t="shared" si="1629"/>
        <v/>
      </c>
      <c r="CL16193" s="32" t="str">
        <f t="shared" si="1630"/>
        <v/>
      </c>
      <c r="CM16193" s="32" t="str">
        <f t="shared" si="1631"/>
        <v/>
      </c>
      <c r="CN16193" s="32" t="str">
        <f t="shared" si="1632"/>
        <v/>
      </c>
    </row>
    <row r="16194" spans="71:92" x14ac:dyDescent="0.3">
      <c r="BS16194" s="32" t="str">
        <f>IF(Kiadasi_kiseroiv!$K$2=BT16194,BV16194,"")</f>
        <v/>
      </c>
      <c r="BT16194" s="34" t="str">
        <f t="shared" si="1619"/>
        <v/>
      </c>
      <c r="BU16194" s="32" t="str">
        <f t="shared" si="1620"/>
        <v/>
      </c>
      <c r="BV16194" s="32" t="str">
        <f t="shared" si="1633"/>
        <v/>
      </c>
      <c r="BW16194" s="32" t="str">
        <f t="shared" si="1634"/>
        <v/>
      </c>
      <c r="BX16194" s="32" t="str">
        <f t="shared" si="1621"/>
        <v/>
      </c>
      <c r="BY16194" s="32" t="str">
        <f t="shared" si="1622"/>
        <v/>
      </c>
      <c r="BZ16194" s="32" t="str">
        <f t="shared" si="1635"/>
        <v/>
      </c>
      <c r="CA16194" s="32" t="str">
        <f t="shared" si="1636"/>
        <v/>
      </c>
      <c r="CB16194" s="33">
        <f>IF(COUNTIF($CD$7:CD16194,CD16194)=1,CD16194,CD16194+COUNTIF($CD$6:CD16193,CD16194))</f>
        <v>60822</v>
      </c>
      <c r="CC16194" s="34">
        <f t="shared" si="1623"/>
        <v>55153</v>
      </c>
      <c r="CD16194" s="32">
        <f t="shared" si="1624"/>
        <v>55153</v>
      </c>
      <c r="CE16194" s="32">
        <f t="shared" si="1625"/>
        <v>0</v>
      </c>
      <c r="CF16194" s="32">
        <f t="shared" si="1626"/>
        <v>0</v>
      </c>
      <c r="CG16194" s="32" t="str">
        <f t="shared" si="1627"/>
        <v/>
      </c>
      <c r="CH16194" s="32">
        <v>189</v>
      </c>
      <c r="CI16194" s="32" t="s">
        <v>9</v>
      </c>
      <c r="CJ16194" s="32" t="str">
        <f t="shared" si="1628"/>
        <v/>
      </c>
      <c r="CK16194" s="32" t="str">
        <f t="shared" si="1629"/>
        <v/>
      </c>
      <c r="CL16194" s="32" t="str">
        <f t="shared" si="1630"/>
        <v/>
      </c>
      <c r="CM16194" s="32" t="str">
        <f t="shared" si="1631"/>
        <v/>
      </c>
      <c r="CN16194" s="32" t="str">
        <f t="shared" si="1632"/>
        <v/>
      </c>
    </row>
    <row r="16195" spans="71:92" x14ac:dyDescent="0.3">
      <c r="BS16195" s="32" t="str">
        <f>IF(Kiadasi_kiseroiv!$K$2=BT16195,BV16195,"")</f>
        <v/>
      </c>
      <c r="BT16195" s="34" t="str">
        <f t="shared" si="1619"/>
        <v/>
      </c>
      <c r="BU16195" s="32" t="str">
        <f t="shared" si="1620"/>
        <v/>
      </c>
      <c r="BV16195" s="32" t="str">
        <f t="shared" si="1633"/>
        <v/>
      </c>
      <c r="BW16195" s="32" t="str">
        <f t="shared" si="1634"/>
        <v/>
      </c>
      <c r="BX16195" s="32" t="str">
        <f t="shared" si="1621"/>
        <v/>
      </c>
      <c r="BY16195" s="32" t="str">
        <f t="shared" si="1622"/>
        <v/>
      </c>
      <c r="BZ16195" s="32" t="str">
        <f t="shared" si="1635"/>
        <v/>
      </c>
      <c r="CA16195" s="32" t="str">
        <f t="shared" si="1636"/>
        <v/>
      </c>
      <c r="CB16195" s="33">
        <f>IF(COUNTIF($CD$7:CD16195,CD16195)=1,CD16195,CD16195+COUNTIF($CD$6:CD16194,CD16195))</f>
        <v>60823</v>
      </c>
      <c r="CC16195" s="34">
        <f t="shared" si="1623"/>
        <v>55153</v>
      </c>
      <c r="CD16195" s="32">
        <f t="shared" si="1624"/>
        <v>55153</v>
      </c>
      <c r="CE16195" s="32">
        <f t="shared" si="1625"/>
        <v>0</v>
      </c>
      <c r="CF16195" s="32">
        <f t="shared" si="1626"/>
        <v>0</v>
      </c>
      <c r="CG16195" s="32" t="str">
        <f t="shared" si="1627"/>
        <v/>
      </c>
      <c r="CH16195" s="32">
        <v>190</v>
      </c>
      <c r="CI16195" s="32" t="s">
        <v>9</v>
      </c>
      <c r="CJ16195" s="32" t="str">
        <f t="shared" si="1628"/>
        <v/>
      </c>
      <c r="CK16195" s="32" t="str">
        <f t="shared" si="1629"/>
        <v/>
      </c>
      <c r="CL16195" s="32" t="str">
        <f t="shared" si="1630"/>
        <v/>
      </c>
      <c r="CM16195" s="32" t="str">
        <f t="shared" si="1631"/>
        <v/>
      </c>
      <c r="CN16195" s="32" t="str">
        <f t="shared" si="1632"/>
        <v/>
      </c>
    </row>
    <row r="16196" spans="71:92" x14ac:dyDescent="0.3">
      <c r="BS16196" s="32" t="str">
        <f>IF(Kiadasi_kiseroiv!$K$2=BT16196,BV16196,"")</f>
        <v/>
      </c>
      <c r="BT16196" s="34" t="str">
        <f t="shared" si="1619"/>
        <v/>
      </c>
      <c r="BU16196" s="32" t="str">
        <f t="shared" si="1620"/>
        <v/>
      </c>
      <c r="BV16196" s="32" t="str">
        <f t="shared" si="1633"/>
        <v/>
      </c>
      <c r="BW16196" s="32" t="str">
        <f t="shared" si="1634"/>
        <v/>
      </c>
      <c r="BX16196" s="32" t="str">
        <f t="shared" si="1621"/>
        <v/>
      </c>
      <c r="BY16196" s="32" t="str">
        <f t="shared" si="1622"/>
        <v/>
      </c>
      <c r="BZ16196" s="32" t="str">
        <f t="shared" si="1635"/>
        <v/>
      </c>
      <c r="CA16196" s="32" t="str">
        <f t="shared" si="1636"/>
        <v/>
      </c>
      <c r="CB16196" s="33">
        <f>IF(COUNTIF($CD$7:CD16196,CD16196)=1,CD16196,CD16196+COUNTIF($CD$6:CD16195,CD16196))</f>
        <v>60824</v>
      </c>
      <c r="CC16196" s="34">
        <f t="shared" si="1623"/>
        <v>55153</v>
      </c>
      <c r="CD16196" s="32">
        <f t="shared" si="1624"/>
        <v>55153</v>
      </c>
      <c r="CE16196" s="32">
        <f t="shared" si="1625"/>
        <v>0</v>
      </c>
      <c r="CF16196" s="32">
        <f t="shared" si="1626"/>
        <v>0</v>
      </c>
      <c r="CG16196" s="32" t="str">
        <f t="shared" si="1627"/>
        <v/>
      </c>
      <c r="CH16196" s="32">
        <v>191</v>
      </c>
      <c r="CI16196" s="32" t="s">
        <v>9</v>
      </c>
      <c r="CJ16196" s="32" t="str">
        <f t="shared" si="1628"/>
        <v/>
      </c>
      <c r="CK16196" s="32" t="str">
        <f t="shared" si="1629"/>
        <v/>
      </c>
      <c r="CL16196" s="32" t="str">
        <f t="shared" si="1630"/>
        <v/>
      </c>
      <c r="CM16196" s="32" t="str">
        <f t="shared" si="1631"/>
        <v/>
      </c>
      <c r="CN16196" s="32" t="str">
        <f t="shared" si="1632"/>
        <v/>
      </c>
    </row>
    <row r="16197" spans="71:92" x14ac:dyDescent="0.3">
      <c r="BS16197" s="32" t="str">
        <f>IF(Kiadasi_kiseroiv!$K$2=BT16197,BV16197,"")</f>
        <v/>
      </c>
      <c r="BT16197" s="34" t="str">
        <f t="shared" si="1619"/>
        <v/>
      </c>
      <c r="BU16197" s="32" t="str">
        <f t="shared" si="1620"/>
        <v/>
      </c>
      <c r="BV16197" s="32" t="str">
        <f t="shared" si="1633"/>
        <v/>
      </c>
      <c r="BW16197" s="32" t="str">
        <f t="shared" si="1634"/>
        <v/>
      </c>
      <c r="BX16197" s="32" t="str">
        <f t="shared" si="1621"/>
        <v/>
      </c>
      <c r="BY16197" s="32" t="str">
        <f t="shared" si="1622"/>
        <v/>
      </c>
      <c r="BZ16197" s="32" t="str">
        <f t="shared" si="1635"/>
        <v/>
      </c>
      <c r="CA16197" s="32" t="str">
        <f t="shared" si="1636"/>
        <v/>
      </c>
      <c r="CB16197" s="33">
        <f>IF(COUNTIF($CD$7:CD16197,CD16197)=1,CD16197,CD16197+COUNTIF($CD$6:CD16196,CD16197))</f>
        <v>60825</v>
      </c>
      <c r="CC16197" s="34">
        <f t="shared" si="1623"/>
        <v>55153</v>
      </c>
      <c r="CD16197" s="32">
        <f t="shared" si="1624"/>
        <v>55153</v>
      </c>
      <c r="CE16197" s="32">
        <f t="shared" si="1625"/>
        <v>0</v>
      </c>
      <c r="CF16197" s="32">
        <f t="shared" si="1626"/>
        <v>0</v>
      </c>
      <c r="CG16197" s="32" t="str">
        <f t="shared" si="1627"/>
        <v/>
      </c>
      <c r="CH16197" s="32">
        <v>192</v>
      </c>
      <c r="CI16197" s="32" t="s">
        <v>9</v>
      </c>
      <c r="CJ16197" s="32" t="str">
        <f t="shared" si="1628"/>
        <v/>
      </c>
      <c r="CK16197" s="32" t="str">
        <f t="shared" si="1629"/>
        <v/>
      </c>
      <c r="CL16197" s="32" t="str">
        <f t="shared" si="1630"/>
        <v/>
      </c>
      <c r="CM16197" s="32" t="str">
        <f t="shared" si="1631"/>
        <v/>
      </c>
      <c r="CN16197" s="32" t="str">
        <f t="shared" si="1632"/>
        <v/>
      </c>
    </row>
    <row r="16198" spans="71:92" x14ac:dyDescent="0.3">
      <c r="BS16198" s="32" t="str">
        <f>IF(Kiadasi_kiseroiv!$K$2=BT16198,BV16198,"")</f>
        <v/>
      </c>
      <c r="BT16198" s="34" t="str">
        <f t="shared" si="1619"/>
        <v/>
      </c>
      <c r="BU16198" s="32" t="str">
        <f t="shared" si="1620"/>
        <v/>
      </c>
      <c r="BV16198" s="32" t="str">
        <f t="shared" si="1633"/>
        <v/>
      </c>
      <c r="BW16198" s="32" t="str">
        <f t="shared" si="1634"/>
        <v/>
      </c>
      <c r="BX16198" s="32" t="str">
        <f t="shared" si="1621"/>
        <v/>
      </c>
      <c r="BY16198" s="32" t="str">
        <f t="shared" si="1622"/>
        <v/>
      </c>
      <c r="BZ16198" s="32" t="str">
        <f t="shared" si="1635"/>
        <v/>
      </c>
      <c r="CA16198" s="32" t="str">
        <f t="shared" si="1636"/>
        <v/>
      </c>
      <c r="CB16198" s="33">
        <f>IF(COUNTIF($CD$7:CD16198,CD16198)=1,CD16198,CD16198+COUNTIF($CD$6:CD16197,CD16198))</f>
        <v>60826</v>
      </c>
      <c r="CC16198" s="34">
        <f t="shared" si="1623"/>
        <v>55153</v>
      </c>
      <c r="CD16198" s="32">
        <f t="shared" si="1624"/>
        <v>55153</v>
      </c>
      <c r="CE16198" s="32">
        <f t="shared" si="1625"/>
        <v>0</v>
      </c>
      <c r="CF16198" s="32">
        <f t="shared" si="1626"/>
        <v>0</v>
      </c>
      <c r="CG16198" s="32" t="str">
        <f t="shared" si="1627"/>
        <v/>
      </c>
      <c r="CH16198" s="32">
        <v>193</v>
      </c>
      <c r="CI16198" s="32" t="s">
        <v>9</v>
      </c>
      <c r="CJ16198" s="32" t="str">
        <f t="shared" si="1628"/>
        <v/>
      </c>
      <c r="CK16198" s="32" t="str">
        <f t="shared" si="1629"/>
        <v/>
      </c>
      <c r="CL16198" s="32" t="str">
        <f t="shared" si="1630"/>
        <v/>
      </c>
      <c r="CM16198" s="32" t="str">
        <f t="shared" si="1631"/>
        <v/>
      </c>
      <c r="CN16198" s="32" t="str">
        <f t="shared" si="1632"/>
        <v/>
      </c>
    </row>
    <row r="16199" spans="71:92" x14ac:dyDescent="0.3">
      <c r="BS16199" s="32" t="str">
        <f>IF(Kiadasi_kiseroiv!$K$2=BT16199,BV16199,"")</f>
        <v/>
      </c>
      <c r="BT16199" s="34" t="str">
        <f t="shared" ref="BT16199:BT16262" si="1637">IF(AND($BT$4=CI16199,BU16199&lt;&gt;""),CC16199,"")</f>
        <v/>
      </c>
      <c r="BU16199" s="32" t="str">
        <f t="shared" ref="BU16199:BU16262" si="1638">IF(AND($BU$1=CI16199,ISERROR(VLOOKUP(CG16199,Kisiv,2,FALSE))=FALSE),CB16199,"")</f>
        <v/>
      </c>
      <c r="BV16199" s="32" t="str">
        <f t="shared" si="1633"/>
        <v/>
      </c>
      <c r="BW16199" s="32" t="str">
        <f t="shared" si="1634"/>
        <v/>
      </c>
      <c r="BX16199" s="32" t="str">
        <f t="shared" ref="BX16199:BX16262" si="1639">IF(AND(OR($BX$1=0,$BX$1=CG16199),OR($BX$2=0,IF(ISERROR(SEARCH($BX$2,CJ16199&amp;CK16199&amp;CL16199,1)),FALSE,TRUE))),CB16199,"")</f>
        <v/>
      </c>
      <c r="BY16199" s="32" t="str">
        <f t="shared" ref="BY16199:BY16262" si="1640">IF(AND(BX16199&lt;&gt;"",CC16199&lt;&gt;$CD$2),RANK(BX16199,$BX$7:$BX$33000,1),"")</f>
        <v/>
      </c>
      <c r="BZ16199" s="32" t="str">
        <f t="shared" si="1635"/>
        <v/>
      </c>
      <c r="CA16199" s="32" t="str">
        <f t="shared" si="1636"/>
        <v/>
      </c>
      <c r="CB16199" s="33">
        <f>IF(COUNTIF($CD$7:CD16199,CD16199)=1,CD16199,CD16199+COUNTIF($CD$6:CD16198,CD16199))</f>
        <v>60827</v>
      </c>
      <c r="CC16199" s="34">
        <f t="shared" ref="CC16199:CC16262" si="1641">IF(INDEX(cb,CH16199,1)&lt;&gt;1,INDEX(cb,CH16199,1),$CD$2)</f>
        <v>55153</v>
      </c>
      <c r="CD16199" s="32">
        <f t="shared" ref="CD16199:CD16262" si="1642">IF(CC16199&lt;&gt;$CD$2,RANK(CC16199,$CC$7:$CC$33000,1),$CD$2)</f>
        <v>55153</v>
      </c>
      <c r="CE16199" s="32">
        <f t="shared" ref="CE16199:CE16262" si="1643">INDEX(cb,CH16199,6)</f>
        <v>0</v>
      </c>
      <c r="CF16199" s="32">
        <f t="shared" ref="CF16199:CF16262" si="1644">INDEX(cb,CH16199,8)</f>
        <v>0</v>
      </c>
      <c r="CG16199" s="32" t="str">
        <f t="shared" ref="CG16199:CG16262" si="1645">INDEX(cb,CH16199,7)&amp;INDEX(cb,CH16199,9)</f>
        <v/>
      </c>
      <c r="CH16199" s="32">
        <v>194</v>
      </c>
      <c r="CI16199" s="32" t="s">
        <v>9</v>
      </c>
      <c r="CJ16199" s="32" t="str">
        <f t="shared" ref="CJ16199:CJ16262" si="1646">IF(INDEX(cb,CH16199,5)&lt;&gt;0,INDEX(cb,CH16199,5),"")</f>
        <v/>
      </c>
      <c r="CK16199" s="32" t="str">
        <f t="shared" ref="CK16199:CK16262" si="1647">IF(INDEX(cb,CH16199,10)&lt;&gt;0,INDEX(cb,CH16199,10),"")</f>
        <v/>
      </c>
      <c r="CL16199" s="32" t="str">
        <f t="shared" ref="CL16199:CL16262" si="1648">IF(INDEX(cb,CH16199,11)&lt;&gt;0,INDEX(cb,CH16199,11),"")</f>
        <v/>
      </c>
      <c r="CM16199" s="32" t="str">
        <f t="shared" ref="CM16199:CM16262" si="1649">IF(INDEX(cb,CH16199,4)&lt;&gt;0,INDEX(cb,CH16199,4),"")</f>
        <v/>
      </c>
      <c r="CN16199" s="32" t="str">
        <f t="shared" ref="CN16199:CN16262" si="1650">IF(INDEX(cb,CH16199,3)&lt;&gt;0,INDEX(cb,CH16199,3),"")</f>
        <v/>
      </c>
    </row>
    <row r="16200" spans="71:92" x14ac:dyDescent="0.3">
      <c r="BS16200" s="32" t="str">
        <f>IF(Kiadasi_kiseroiv!$K$2=BT16200,BV16200,"")</f>
        <v/>
      </c>
      <c r="BT16200" s="34" t="str">
        <f t="shared" si="1637"/>
        <v/>
      </c>
      <c r="BU16200" s="32" t="str">
        <f t="shared" si="1638"/>
        <v/>
      </c>
      <c r="BV16200" s="32" t="str">
        <f t="shared" ref="BV16200:BV16263" si="1651">IF(BU16200&lt;&gt;"",RANK(BU16200,$BU$7:$BU$33000,1),"")</f>
        <v/>
      </c>
      <c r="BW16200" s="32" t="str">
        <f t="shared" ref="BW16200:BW16263" si="1652">IF(CC16200&lt;min,$BW$2,IF(CC16200&lt;=max,CG16200,""))</f>
        <v/>
      </c>
      <c r="BX16200" s="32" t="str">
        <f t="shared" si="1639"/>
        <v/>
      </c>
      <c r="BY16200" s="32" t="str">
        <f t="shared" si="1640"/>
        <v/>
      </c>
      <c r="BZ16200" s="32" t="str">
        <f t="shared" ref="BZ16200:BZ16263" si="1653">IF(AND(CC16200&lt;$BZ$2,CI16200=$BZ$4),$BZ$5,IF(AND(CC16200&lt;=$BZ$3,CI16200=$BZ$4),CB16200,""))</f>
        <v/>
      </c>
      <c r="CA16200" s="32" t="str">
        <f t="shared" ref="CA16200:CA16263" si="1654">IF(AND(BZ16200&lt;&gt;"",BZ16200&lt;&gt;$BZ$5),RANK(BZ16200,$BZ$7:$BZ$33000,1),"")</f>
        <v/>
      </c>
      <c r="CB16200" s="33">
        <f>IF(COUNTIF($CD$7:CD16200,CD16200)=1,CD16200,CD16200+COUNTIF($CD$6:CD16199,CD16200))</f>
        <v>60828</v>
      </c>
      <c r="CC16200" s="34">
        <f t="shared" si="1641"/>
        <v>55153</v>
      </c>
      <c r="CD16200" s="32">
        <f t="shared" si="1642"/>
        <v>55153</v>
      </c>
      <c r="CE16200" s="32">
        <f t="shared" si="1643"/>
        <v>0</v>
      </c>
      <c r="CF16200" s="32">
        <f t="shared" si="1644"/>
        <v>0</v>
      </c>
      <c r="CG16200" s="32" t="str">
        <f t="shared" si="1645"/>
        <v/>
      </c>
      <c r="CH16200" s="32">
        <v>195</v>
      </c>
      <c r="CI16200" s="32" t="s">
        <v>9</v>
      </c>
      <c r="CJ16200" s="32" t="str">
        <f t="shared" si="1646"/>
        <v/>
      </c>
      <c r="CK16200" s="32" t="str">
        <f t="shared" si="1647"/>
        <v/>
      </c>
      <c r="CL16200" s="32" t="str">
        <f t="shared" si="1648"/>
        <v/>
      </c>
      <c r="CM16200" s="32" t="str">
        <f t="shared" si="1649"/>
        <v/>
      </c>
      <c r="CN16200" s="32" t="str">
        <f t="shared" si="1650"/>
        <v/>
      </c>
    </row>
    <row r="16201" spans="71:92" x14ac:dyDescent="0.3">
      <c r="BS16201" s="32" t="str">
        <f>IF(Kiadasi_kiseroiv!$K$2=BT16201,BV16201,"")</f>
        <v/>
      </c>
      <c r="BT16201" s="34" t="str">
        <f t="shared" si="1637"/>
        <v/>
      </c>
      <c r="BU16201" s="32" t="str">
        <f t="shared" si="1638"/>
        <v/>
      </c>
      <c r="BV16201" s="32" t="str">
        <f t="shared" si="1651"/>
        <v/>
      </c>
      <c r="BW16201" s="32" t="str">
        <f t="shared" si="1652"/>
        <v/>
      </c>
      <c r="BX16201" s="32" t="str">
        <f t="shared" si="1639"/>
        <v/>
      </c>
      <c r="BY16201" s="32" t="str">
        <f t="shared" si="1640"/>
        <v/>
      </c>
      <c r="BZ16201" s="32" t="str">
        <f t="shared" si="1653"/>
        <v/>
      </c>
      <c r="CA16201" s="32" t="str">
        <f t="shared" si="1654"/>
        <v/>
      </c>
      <c r="CB16201" s="33">
        <f>IF(COUNTIF($CD$7:CD16201,CD16201)=1,CD16201,CD16201+COUNTIF($CD$6:CD16200,CD16201))</f>
        <v>60829</v>
      </c>
      <c r="CC16201" s="34">
        <f t="shared" si="1641"/>
        <v>55153</v>
      </c>
      <c r="CD16201" s="32">
        <f t="shared" si="1642"/>
        <v>55153</v>
      </c>
      <c r="CE16201" s="32">
        <f t="shared" si="1643"/>
        <v>0</v>
      </c>
      <c r="CF16201" s="32">
        <f t="shared" si="1644"/>
        <v>0</v>
      </c>
      <c r="CG16201" s="32" t="str">
        <f t="shared" si="1645"/>
        <v/>
      </c>
      <c r="CH16201" s="32">
        <v>196</v>
      </c>
      <c r="CI16201" s="32" t="s">
        <v>9</v>
      </c>
      <c r="CJ16201" s="32" t="str">
        <f t="shared" si="1646"/>
        <v/>
      </c>
      <c r="CK16201" s="32" t="str">
        <f t="shared" si="1647"/>
        <v/>
      </c>
      <c r="CL16201" s="32" t="str">
        <f t="shared" si="1648"/>
        <v/>
      </c>
      <c r="CM16201" s="32" t="str">
        <f t="shared" si="1649"/>
        <v/>
      </c>
      <c r="CN16201" s="32" t="str">
        <f t="shared" si="1650"/>
        <v/>
      </c>
    </row>
    <row r="16202" spans="71:92" x14ac:dyDescent="0.3">
      <c r="BS16202" s="32" t="str">
        <f>IF(Kiadasi_kiseroiv!$K$2=BT16202,BV16202,"")</f>
        <v/>
      </c>
      <c r="BT16202" s="34" t="str">
        <f t="shared" si="1637"/>
        <v/>
      </c>
      <c r="BU16202" s="32" t="str">
        <f t="shared" si="1638"/>
        <v/>
      </c>
      <c r="BV16202" s="32" t="str">
        <f t="shared" si="1651"/>
        <v/>
      </c>
      <c r="BW16202" s="32" t="str">
        <f t="shared" si="1652"/>
        <v/>
      </c>
      <c r="BX16202" s="32" t="str">
        <f t="shared" si="1639"/>
        <v/>
      </c>
      <c r="BY16202" s="32" t="str">
        <f t="shared" si="1640"/>
        <v/>
      </c>
      <c r="BZ16202" s="32" t="str">
        <f t="shared" si="1653"/>
        <v/>
      </c>
      <c r="CA16202" s="32" t="str">
        <f t="shared" si="1654"/>
        <v/>
      </c>
      <c r="CB16202" s="33">
        <f>IF(COUNTIF($CD$7:CD16202,CD16202)=1,CD16202,CD16202+COUNTIF($CD$6:CD16201,CD16202))</f>
        <v>60830</v>
      </c>
      <c r="CC16202" s="34">
        <f t="shared" si="1641"/>
        <v>55153</v>
      </c>
      <c r="CD16202" s="32">
        <f t="shared" si="1642"/>
        <v>55153</v>
      </c>
      <c r="CE16202" s="32">
        <f t="shared" si="1643"/>
        <v>0</v>
      </c>
      <c r="CF16202" s="32">
        <f t="shared" si="1644"/>
        <v>0</v>
      </c>
      <c r="CG16202" s="32" t="str">
        <f t="shared" si="1645"/>
        <v/>
      </c>
      <c r="CH16202" s="32">
        <v>197</v>
      </c>
      <c r="CI16202" s="32" t="s">
        <v>9</v>
      </c>
      <c r="CJ16202" s="32" t="str">
        <f t="shared" si="1646"/>
        <v/>
      </c>
      <c r="CK16202" s="32" t="str">
        <f t="shared" si="1647"/>
        <v/>
      </c>
      <c r="CL16202" s="32" t="str">
        <f t="shared" si="1648"/>
        <v/>
      </c>
      <c r="CM16202" s="32" t="str">
        <f t="shared" si="1649"/>
        <v/>
      </c>
      <c r="CN16202" s="32" t="str">
        <f t="shared" si="1650"/>
        <v/>
      </c>
    </row>
    <row r="16203" spans="71:92" x14ac:dyDescent="0.3">
      <c r="BS16203" s="32" t="str">
        <f>IF(Kiadasi_kiseroiv!$K$2=BT16203,BV16203,"")</f>
        <v/>
      </c>
      <c r="BT16203" s="34" t="str">
        <f t="shared" si="1637"/>
        <v/>
      </c>
      <c r="BU16203" s="32" t="str">
        <f t="shared" si="1638"/>
        <v/>
      </c>
      <c r="BV16203" s="32" t="str">
        <f t="shared" si="1651"/>
        <v/>
      </c>
      <c r="BW16203" s="32" t="str">
        <f t="shared" si="1652"/>
        <v/>
      </c>
      <c r="BX16203" s="32" t="str">
        <f t="shared" si="1639"/>
        <v/>
      </c>
      <c r="BY16203" s="32" t="str">
        <f t="shared" si="1640"/>
        <v/>
      </c>
      <c r="BZ16203" s="32" t="str">
        <f t="shared" si="1653"/>
        <v/>
      </c>
      <c r="CA16203" s="32" t="str">
        <f t="shared" si="1654"/>
        <v/>
      </c>
      <c r="CB16203" s="33">
        <f>IF(COUNTIF($CD$7:CD16203,CD16203)=1,CD16203,CD16203+COUNTIF($CD$6:CD16202,CD16203))</f>
        <v>60831</v>
      </c>
      <c r="CC16203" s="34">
        <f t="shared" si="1641"/>
        <v>55153</v>
      </c>
      <c r="CD16203" s="32">
        <f t="shared" si="1642"/>
        <v>55153</v>
      </c>
      <c r="CE16203" s="32">
        <f t="shared" si="1643"/>
        <v>0</v>
      </c>
      <c r="CF16203" s="32">
        <f t="shared" si="1644"/>
        <v>0</v>
      </c>
      <c r="CG16203" s="32" t="str">
        <f t="shared" si="1645"/>
        <v/>
      </c>
      <c r="CH16203" s="32">
        <v>198</v>
      </c>
      <c r="CI16203" s="32" t="s">
        <v>9</v>
      </c>
      <c r="CJ16203" s="32" t="str">
        <f t="shared" si="1646"/>
        <v/>
      </c>
      <c r="CK16203" s="32" t="str">
        <f t="shared" si="1647"/>
        <v/>
      </c>
      <c r="CL16203" s="32" t="str">
        <f t="shared" si="1648"/>
        <v/>
      </c>
      <c r="CM16203" s="32" t="str">
        <f t="shared" si="1649"/>
        <v/>
      </c>
      <c r="CN16203" s="32" t="str">
        <f t="shared" si="1650"/>
        <v/>
      </c>
    </row>
    <row r="16204" spans="71:92" x14ac:dyDescent="0.3">
      <c r="BS16204" s="32" t="str">
        <f>IF(Kiadasi_kiseroiv!$K$2=BT16204,BV16204,"")</f>
        <v/>
      </c>
      <c r="BT16204" s="34" t="str">
        <f t="shared" si="1637"/>
        <v/>
      </c>
      <c r="BU16204" s="32" t="str">
        <f t="shared" si="1638"/>
        <v/>
      </c>
      <c r="BV16204" s="32" t="str">
        <f t="shared" si="1651"/>
        <v/>
      </c>
      <c r="BW16204" s="32" t="str">
        <f t="shared" si="1652"/>
        <v/>
      </c>
      <c r="BX16204" s="32" t="str">
        <f t="shared" si="1639"/>
        <v/>
      </c>
      <c r="BY16204" s="32" t="str">
        <f t="shared" si="1640"/>
        <v/>
      </c>
      <c r="BZ16204" s="32" t="str">
        <f t="shared" si="1653"/>
        <v/>
      </c>
      <c r="CA16204" s="32" t="str">
        <f t="shared" si="1654"/>
        <v/>
      </c>
      <c r="CB16204" s="33">
        <f>IF(COUNTIF($CD$7:CD16204,CD16204)=1,CD16204,CD16204+COUNTIF($CD$6:CD16203,CD16204))</f>
        <v>60832</v>
      </c>
      <c r="CC16204" s="34">
        <f t="shared" si="1641"/>
        <v>55153</v>
      </c>
      <c r="CD16204" s="32">
        <f t="shared" si="1642"/>
        <v>55153</v>
      </c>
      <c r="CE16204" s="32">
        <f t="shared" si="1643"/>
        <v>0</v>
      </c>
      <c r="CF16204" s="32">
        <f t="shared" si="1644"/>
        <v>0</v>
      </c>
      <c r="CG16204" s="32" t="str">
        <f t="shared" si="1645"/>
        <v/>
      </c>
      <c r="CH16204" s="32">
        <v>199</v>
      </c>
      <c r="CI16204" s="32" t="s">
        <v>9</v>
      </c>
      <c r="CJ16204" s="32" t="str">
        <f t="shared" si="1646"/>
        <v/>
      </c>
      <c r="CK16204" s="32" t="str">
        <f t="shared" si="1647"/>
        <v/>
      </c>
      <c r="CL16204" s="32" t="str">
        <f t="shared" si="1648"/>
        <v/>
      </c>
      <c r="CM16204" s="32" t="str">
        <f t="shared" si="1649"/>
        <v/>
      </c>
      <c r="CN16204" s="32" t="str">
        <f t="shared" si="1650"/>
        <v/>
      </c>
    </row>
    <row r="16205" spans="71:92" x14ac:dyDescent="0.3">
      <c r="BS16205" s="32" t="str">
        <f>IF(Kiadasi_kiseroiv!$K$2=BT16205,BV16205,"")</f>
        <v/>
      </c>
      <c r="BT16205" s="34" t="str">
        <f t="shared" si="1637"/>
        <v/>
      </c>
      <c r="BU16205" s="32" t="str">
        <f t="shared" si="1638"/>
        <v/>
      </c>
      <c r="BV16205" s="32" t="str">
        <f t="shared" si="1651"/>
        <v/>
      </c>
      <c r="BW16205" s="32" t="str">
        <f t="shared" si="1652"/>
        <v/>
      </c>
      <c r="BX16205" s="32" t="str">
        <f t="shared" si="1639"/>
        <v/>
      </c>
      <c r="BY16205" s="32" t="str">
        <f t="shared" si="1640"/>
        <v/>
      </c>
      <c r="BZ16205" s="32" t="str">
        <f t="shared" si="1653"/>
        <v/>
      </c>
      <c r="CA16205" s="32" t="str">
        <f t="shared" si="1654"/>
        <v/>
      </c>
      <c r="CB16205" s="33">
        <f>IF(COUNTIF($CD$7:CD16205,CD16205)=1,CD16205,CD16205+COUNTIF($CD$6:CD16204,CD16205))</f>
        <v>60833</v>
      </c>
      <c r="CC16205" s="34">
        <f t="shared" si="1641"/>
        <v>55153</v>
      </c>
      <c r="CD16205" s="32">
        <f t="shared" si="1642"/>
        <v>55153</v>
      </c>
      <c r="CE16205" s="32">
        <f t="shared" si="1643"/>
        <v>0</v>
      </c>
      <c r="CF16205" s="32">
        <f t="shared" si="1644"/>
        <v>0</v>
      </c>
      <c r="CG16205" s="32" t="str">
        <f t="shared" si="1645"/>
        <v/>
      </c>
      <c r="CH16205" s="32">
        <v>200</v>
      </c>
      <c r="CI16205" s="32" t="s">
        <v>9</v>
      </c>
      <c r="CJ16205" s="32" t="str">
        <f t="shared" si="1646"/>
        <v/>
      </c>
      <c r="CK16205" s="32" t="str">
        <f t="shared" si="1647"/>
        <v/>
      </c>
      <c r="CL16205" s="32" t="str">
        <f t="shared" si="1648"/>
        <v/>
      </c>
      <c r="CM16205" s="32" t="str">
        <f t="shared" si="1649"/>
        <v/>
      </c>
      <c r="CN16205" s="32" t="str">
        <f t="shared" si="1650"/>
        <v/>
      </c>
    </row>
    <row r="16206" spans="71:92" x14ac:dyDescent="0.3">
      <c r="BS16206" s="32" t="str">
        <f>IF(Kiadasi_kiseroiv!$K$2=BT16206,BV16206,"")</f>
        <v/>
      </c>
      <c r="BT16206" s="34" t="str">
        <f t="shared" si="1637"/>
        <v/>
      </c>
      <c r="BU16206" s="32" t="str">
        <f t="shared" si="1638"/>
        <v/>
      </c>
      <c r="BV16206" s="32" t="str">
        <f t="shared" si="1651"/>
        <v/>
      </c>
      <c r="BW16206" s="32" t="str">
        <f t="shared" si="1652"/>
        <v/>
      </c>
      <c r="BX16206" s="32" t="str">
        <f t="shared" si="1639"/>
        <v/>
      </c>
      <c r="BY16206" s="32" t="str">
        <f t="shared" si="1640"/>
        <v/>
      </c>
      <c r="BZ16206" s="32" t="str">
        <f t="shared" si="1653"/>
        <v/>
      </c>
      <c r="CA16206" s="32" t="str">
        <f t="shared" si="1654"/>
        <v/>
      </c>
      <c r="CB16206" s="33">
        <f>IF(COUNTIF($CD$7:CD16206,CD16206)=1,CD16206,CD16206+COUNTIF($CD$6:CD16205,CD16206))</f>
        <v>60834</v>
      </c>
      <c r="CC16206" s="34">
        <f t="shared" si="1641"/>
        <v>55153</v>
      </c>
      <c r="CD16206" s="32">
        <f t="shared" si="1642"/>
        <v>55153</v>
      </c>
      <c r="CE16206" s="32">
        <f t="shared" si="1643"/>
        <v>0</v>
      </c>
      <c r="CF16206" s="32">
        <f t="shared" si="1644"/>
        <v>0</v>
      </c>
      <c r="CG16206" s="32" t="str">
        <f t="shared" si="1645"/>
        <v/>
      </c>
      <c r="CH16206" s="32">
        <v>201</v>
      </c>
      <c r="CI16206" s="32" t="s">
        <v>9</v>
      </c>
      <c r="CJ16206" s="32" t="str">
        <f t="shared" si="1646"/>
        <v/>
      </c>
      <c r="CK16206" s="32" t="str">
        <f t="shared" si="1647"/>
        <v/>
      </c>
      <c r="CL16206" s="32" t="str">
        <f t="shared" si="1648"/>
        <v/>
      </c>
      <c r="CM16206" s="32" t="str">
        <f t="shared" si="1649"/>
        <v/>
      </c>
      <c r="CN16206" s="32" t="str">
        <f t="shared" si="1650"/>
        <v/>
      </c>
    </row>
    <row r="16207" spans="71:92" x14ac:dyDescent="0.3">
      <c r="BS16207" s="32" t="str">
        <f>IF(Kiadasi_kiseroiv!$K$2=BT16207,BV16207,"")</f>
        <v/>
      </c>
      <c r="BT16207" s="34" t="str">
        <f t="shared" si="1637"/>
        <v/>
      </c>
      <c r="BU16207" s="32" t="str">
        <f t="shared" si="1638"/>
        <v/>
      </c>
      <c r="BV16207" s="32" t="str">
        <f t="shared" si="1651"/>
        <v/>
      </c>
      <c r="BW16207" s="32" t="str">
        <f t="shared" si="1652"/>
        <v/>
      </c>
      <c r="BX16207" s="32" t="str">
        <f t="shared" si="1639"/>
        <v/>
      </c>
      <c r="BY16207" s="32" t="str">
        <f t="shared" si="1640"/>
        <v/>
      </c>
      <c r="BZ16207" s="32" t="str">
        <f t="shared" si="1653"/>
        <v/>
      </c>
      <c r="CA16207" s="32" t="str">
        <f t="shared" si="1654"/>
        <v/>
      </c>
      <c r="CB16207" s="33">
        <f>IF(COUNTIF($CD$7:CD16207,CD16207)=1,CD16207,CD16207+COUNTIF($CD$6:CD16206,CD16207))</f>
        <v>60835</v>
      </c>
      <c r="CC16207" s="34">
        <f t="shared" si="1641"/>
        <v>55153</v>
      </c>
      <c r="CD16207" s="32">
        <f t="shared" si="1642"/>
        <v>55153</v>
      </c>
      <c r="CE16207" s="32">
        <f t="shared" si="1643"/>
        <v>0</v>
      </c>
      <c r="CF16207" s="32">
        <f t="shared" si="1644"/>
        <v>0</v>
      </c>
      <c r="CG16207" s="32" t="str">
        <f t="shared" si="1645"/>
        <v/>
      </c>
      <c r="CH16207" s="32">
        <v>202</v>
      </c>
      <c r="CI16207" s="32" t="s">
        <v>9</v>
      </c>
      <c r="CJ16207" s="32" t="str">
        <f t="shared" si="1646"/>
        <v/>
      </c>
      <c r="CK16207" s="32" t="str">
        <f t="shared" si="1647"/>
        <v/>
      </c>
      <c r="CL16207" s="32" t="str">
        <f t="shared" si="1648"/>
        <v/>
      </c>
      <c r="CM16207" s="32" t="str">
        <f t="shared" si="1649"/>
        <v/>
      </c>
      <c r="CN16207" s="32" t="str">
        <f t="shared" si="1650"/>
        <v/>
      </c>
    </row>
    <row r="16208" spans="71:92" x14ac:dyDescent="0.3">
      <c r="BS16208" s="32" t="str">
        <f>IF(Kiadasi_kiseroiv!$K$2=BT16208,BV16208,"")</f>
        <v/>
      </c>
      <c r="BT16208" s="34" t="str">
        <f t="shared" si="1637"/>
        <v/>
      </c>
      <c r="BU16208" s="32" t="str">
        <f t="shared" si="1638"/>
        <v/>
      </c>
      <c r="BV16208" s="32" t="str">
        <f t="shared" si="1651"/>
        <v/>
      </c>
      <c r="BW16208" s="32" t="str">
        <f t="shared" si="1652"/>
        <v/>
      </c>
      <c r="BX16208" s="32" t="str">
        <f t="shared" si="1639"/>
        <v/>
      </c>
      <c r="BY16208" s="32" t="str">
        <f t="shared" si="1640"/>
        <v/>
      </c>
      <c r="BZ16208" s="32" t="str">
        <f t="shared" si="1653"/>
        <v/>
      </c>
      <c r="CA16208" s="32" t="str">
        <f t="shared" si="1654"/>
        <v/>
      </c>
      <c r="CB16208" s="33">
        <f>IF(COUNTIF($CD$7:CD16208,CD16208)=1,CD16208,CD16208+COUNTIF($CD$6:CD16207,CD16208))</f>
        <v>60836</v>
      </c>
      <c r="CC16208" s="34">
        <f t="shared" si="1641"/>
        <v>55153</v>
      </c>
      <c r="CD16208" s="32">
        <f t="shared" si="1642"/>
        <v>55153</v>
      </c>
      <c r="CE16208" s="32">
        <f t="shared" si="1643"/>
        <v>0</v>
      </c>
      <c r="CF16208" s="32">
        <f t="shared" si="1644"/>
        <v>0</v>
      </c>
      <c r="CG16208" s="32" t="str">
        <f t="shared" si="1645"/>
        <v/>
      </c>
      <c r="CH16208" s="32">
        <v>203</v>
      </c>
      <c r="CI16208" s="32" t="s">
        <v>9</v>
      </c>
      <c r="CJ16208" s="32" t="str">
        <f t="shared" si="1646"/>
        <v/>
      </c>
      <c r="CK16208" s="32" t="str">
        <f t="shared" si="1647"/>
        <v/>
      </c>
      <c r="CL16208" s="32" t="str">
        <f t="shared" si="1648"/>
        <v/>
      </c>
      <c r="CM16208" s="32" t="str">
        <f t="shared" si="1649"/>
        <v/>
      </c>
      <c r="CN16208" s="32" t="str">
        <f t="shared" si="1650"/>
        <v/>
      </c>
    </row>
    <row r="16209" spans="71:92" x14ac:dyDescent="0.3">
      <c r="BS16209" s="32" t="str">
        <f>IF(Kiadasi_kiseroiv!$K$2=BT16209,BV16209,"")</f>
        <v/>
      </c>
      <c r="BT16209" s="34" t="str">
        <f t="shared" si="1637"/>
        <v/>
      </c>
      <c r="BU16209" s="32" t="str">
        <f t="shared" si="1638"/>
        <v/>
      </c>
      <c r="BV16209" s="32" t="str">
        <f t="shared" si="1651"/>
        <v/>
      </c>
      <c r="BW16209" s="32" t="str">
        <f t="shared" si="1652"/>
        <v/>
      </c>
      <c r="BX16209" s="32" t="str">
        <f t="shared" si="1639"/>
        <v/>
      </c>
      <c r="BY16209" s="32" t="str">
        <f t="shared" si="1640"/>
        <v/>
      </c>
      <c r="BZ16209" s="32" t="str">
        <f t="shared" si="1653"/>
        <v/>
      </c>
      <c r="CA16209" s="32" t="str">
        <f t="shared" si="1654"/>
        <v/>
      </c>
      <c r="CB16209" s="33">
        <f>IF(COUNTIF($CD$7:CD16209,CD16209)=1,CD16209,CD16209+COUNTIF($CD$6:CD16208,CD16209))</f>
        <v>60837</v>
      </c>
      <c r="CC16209" s="34">
        <f t="shared" si="1641"/>
        <v>55153</v>
      </c>
      <c r="CD16209" s="32">
        <f t="shared" si="1642"/>
        <v>55153</v>
      </c>
      <c r="CE16209" s="32">
        <f t="shared" si="1643"/>
        <v>0</v>
      </c>
      <c r="CF16209" s="32">
        <f t="shared" si="1644"/>
        <v>0</v>
      </c>
      <c r="CG16209" s="32" t="str">
        <f t="shared" si="1645"/>
        <v/>
      </c>
      <c r="CH16209" s="32">
        <v>204</v>
      </c>
      <c r="CI16209" s="32" t="s">
        <v>9</v>
      </c>
      <c r="CJ16209" s="32" t="str">
        <f t="shared" si="1646"/>
        <v/>
      </c>
      <c r="CK16209" s="32" t="str">
        <f t="shared" si="1647"/>
        <v/>
      </c>
      <c r="CL16209" s="32" t="str">
        <f t="shared" si="1648"/>
        <v/>
      </c>
      <c r="CM16209" s="32" t="str">
        <f t="shared" si="1649"/>
        <v/>
      </c>
      <c r="CN16209" s="32" t="str">
        <f t="shared" si="1650"/>
        <v/>
      </c>
    </row>
    <row r="16210" spans="71:92" x14ac:dyDescent="0.3">
      <c r="BS16210" s="32" t="str">
        <f>IF(Kiadasi_kiseroiv!$K$2=BT16210,BV16210,"")</f>
        <v/>
      </c>
      <c r="BT16210" s="34" t="str">
        <f t="shared" si="1637"/>
        <v/>
      </c>
      <c r="BU16210" s="32" t="str">
        <f t="shared" si="1638"/>
        <v/>
      </c>
      <c r="BV16210" s="32" t="str">
        <f t="shared" si="1651"/>
        <v/>
      </c>
      <c r="BW16210" s="32" t="str">
        <f t="shared" si="1652"/>
        <v/>
      </c>
      <c r="BX16210" s="32" t="str">
        <f t="shared" si="1639"/>
        <v/>
      </c>
      <c r="BY16210" s="32" t="str">
        <f t="shared" si="1640"/>
        <v/>
      </c>
      <c r="BZ16210" s="32" t="str">
        <f t="shared" si="1653"/>
        <v/>
      </c>
      <c r="CA16210" s="32" t="str">
        <f t="shared" si="1654"/>
        <v/>
      </c>
      <c r="CB16210" s="33">
        <f>IF(COUNTIF($CD$7:CD16210,CD16210)=1,CD16210,CD16210+COUNTIF($CD$6:CD16209,CD16210))</f>
        <v>60838</v>
      </c>
      <c r="CC16210" s="34">
        <f t="shared" si="1641"/>
        <v>55153</v>
      </c>
      <c r="CD16210" s="32">
        <f t="shared" si="1642"/>
        <v>55153</v>
      </c>
      <c r="CE16210" s="32">
        <f t="shared" si="1643"/>
        <v>0</v>
      </c>
      <c r="CF16210" s="32">
        <f t="shared" si="1644"/>
        <v>0</v>
      </c>
      <c r="CG16210" s="32" t="str">
        <f t="shared" si="1645"/>
        <v/>
      </c>
      <c r="CH16210" s="32">
        <v>205</v>
      </c>
      <c r="CI16210" s="32" t="s">
        <v>9</v>
      </c>
      <c r="CJ16210" s="32" t="str">
        <f t="shared" si="1646"/>
        <v/>
      </c>
      <c r="CK16210" s="32" t="str">
        <f t="shared" si="1647"/>
        <v/>
      </c>
      <c r="CL16210" s="32" t="str">
        <f t="shared" si="1648"/>
        <v/>
      </c>
      <c r="CM16210" s="32" t="str">
        <f t="shared" si="1649"/>
        <v/>
      </c>
      <c r="CN16210" s="32" t="str">
        <f t="shared" si="1650"/>
        <v/>
      </c>
    </row>
    <row r="16211" spans="71:92" x14ac:dyDescent="0.3">
      <c r="BS16211" s="32" t="str">
        <f>IF(Kiadasi_kiseroiv!$K$2=BT16211,BV16211,"")</f>
        <v/>
      </c>
      <c r="BT16211" s="34" t="str">
        <f t="shared" si="1637"/>
        <v/>
      </c>
      <c r="BU16211" s="32" t="str">
        <f t="shared" si="1638"/>
        <v/>
      </c>
      <c r="BV16211" s="32" t="str">
        <f t="shared" si="1651"/>
        <v/>
      </c>
      <c r="BW16211" s="32" t="str">
        <f t="shared" si="1652"/>
        <v/>
      </c>
      <c r="BX16211" s="32" t="str">
        <f t="shared" si="1639"/>
        <v/>
      </c>
      <c r="BY16211" s="32" t="str">
        <f t="shared" si="1640"/>
        <v/>
      </c>
      <c r="BZ16211" s="32" t="str">
        <f t="shared" si="1653"/>
        <v/>
      </c>
      <c r="CA16211" s="32" t="str">
        <f t="shared" si="1654"/>
        <v/>
      </c>
      <c r="CB16211" s="33">
        <f>IF(COUNTIF($CD$7:CD16211,CD16211)=1,CD16211,CD16211+COUNTIF($CD$6:CD16210,CD16211))</f>
        <v>60839</v>
      </c>
      <c r="CC16211" s="34">
        <f t="shared" si="1641"/>
        <v>55153</v>
      </c>
      <c r="CD16211" s="32">
        <f t="shared" si="1642"/>
        <v>55153</v>
      </c>
      <c r="CE16211" s="32">
        <f t="shared" si="1643"/>
        <v>0</v>
      </c>
      <c r="CF16211" s="32">
        <f t="shared" si="1644"/>
        <v>0</v>
      </c>
      <c r="CG16211" s="32" t="str">
        <f t="shared" si="1645"/>
        <v/>
      </c>
      <c r="CH16211" s="32">
        <v>206</v>
      </c>
      <c r="CI16211" s="32" t="s">
        <v>9</v>
      </c>
      <c r="CJ16211" s="32" t="str">
        <f t="shared" si="1646"/>
        <v/>
      </c>
      <c r="CK16211" s="32" t="str">
        <f t="shared" si="1647"/>
        <v/>
      </c>
      <c r="CL16211" s="32" t="str">
        <f t="shared" si="1648"/>
        <v/>
      </c>
      <c r="CM16211" s="32" t="str">
        <f t="shared" si="1649"/>
        <v/>
      </c>
      <c r="CN16211" s="32" t="str">
        <f t="shared" si="1650"/>
        <v/>
      </c>
    </row>
    <row r="16212" spans="71:92" x14ac:dyDescent="0.3">
      <c r="BS16212" s="32" t="str">
        <f>IF(Kiadasi_kiseroiv!$K$2=BT16212,BV16212,"")</f>
        <v/>
      </c>
      <c r="BT16212" s="34" t="str">
        <f t="shared" si="1637"/>
        <v/>
      </c>
      <c r="BU16212" s="32" t="str">
        <f t="shared" si="1638"/>
        <v/>
      </c>
      <c r="BV16212" s="32" t="str">
        <f t="shared" si="1651"/>
        <v/>
      </c>
      <c r="BW16212" s="32" t="str">
        <f t="shared" si="1652"/>
        <v/>
      </c>
      <c r="BX16212" s="32" t="str">
        <f t="shared" si="1639"/>
        <v/>
      </c>
      <c r="BY16212" s="32" t="str">
        <f t="shared" si="1640"/>
        <v/>
      </c>
      <c r="BZ16212" s="32" t="str">
        <f t="shared" si="1653"/>
        <v/>
      </c>
      <c r="CA16212" s="32" t="str">
        <f t="shared" si="1654"/>
        <v/>
      </c>
      <c r="CB16212" s="33">
        <f>IF(COUNTIF($CD$7:CD16212,CD16212)=1,CD16212,CD16212+COUNTIF($CD$6:CD16211,CD16212))</f>
        <v>60840</v>
      </c>
      <c r="CC16212" s="34">
        <f t="shared" si="1641"/>
        <v>55153</v>
      </c>
      <c r="CD16212" s="32">
        <f t="shared" si="1642"/>
        <v>55153</v>
      </c>
      <c r="CE16212" s="32">
        <f t="shared" si="1643"/>
        <v>0</v>
      </c>
      <c r="CF16212" s="32">
        <f t="shared" si="1644"/>
        <v>0</v>
      </c>
      <c r="CG16212" s="32" t="str">
        <f t="shared" si="1645"/>
        <v/>
      </c>
      <c r="CH16212" s="32">
        <v>207</v>
      </c>
      <c r="CI16212" s="32" t="s">
        <v>9</v>
      </c>
      <c r="CJ16212" s="32" t="str">
        <f t="shared" si="1646"/>
        <v/>
      </c>
      <c r="CK16212" s="32" t="str">
        <f t="shared" si="1647"/>
        <v/>
      </c>
      <c r="CL16212" s="32" t="str">
        <f t="shared" si="1648"/>
        <v/>
      </c>
      <c r="CM16212" s="32" t="str">
        <f t="shared" si="1649"/>
        <v/>
      </c>
      <c r="CN16212" s="32" t="str">
        <f t="shared" si="1650"/>
        <v/>
      </c>
    </row>
    <row r="16213" spans="71:92" x14ac:dyDescent="0.3">
      <c r="BS16213" s="32" t="str">
        <f>IF(Kiadasi_kiseroiv!$K$2=BT16213,BV16213,"")</f>
        <v/>
      </c>
      <c r="BT16213" s="34" t="str">
        <f t="shared" si="1637"/>
        <v/>
      </c>
      <c r="BU16213" s="32" t="str">
        <f t="shared" si="1638"/>
        <v/>
      </c>
      <c r="BV16213" s="32" t="str">
        <f t="shared" si="1651"/>
        <v/>
      </c>
      <c r="BW16213" s="32" t="str">
        <f t="shared" si="1652"/>
        <v/>
      </c>
      <c r="BX16213" s="32" t="str">
        <f t="shared" si="1639"/>
        <v/>
      </c>
      <c r="BY16213" s="32" t="str">
        <f t="shared" si="1640"/>
        <v/>
      </c>
      <c r="BZ16213" s="32" t="str">
        <f t="shared" si="1653"/>
        <v/>
      </c>
      <c r="CA16213" s="32" t="str">
        <f t="shared" si="1654"/>
        <v/>
      </c>
      <c r="CB16213" s="33">
        <f>IF(COUNTIF($CD$7:CD16213,CD16213)=1,CD16213,CD16213+COUNTIF($CD$6:CD16212,CD16213))</f>
        <v>60841</v>
      </c>
      <c r="CC16213" s="34">
        <f t="shared" si="1641"/>
        <v>55153</v>
      </c>
      <c r="CD16213" s="32">
        <f t="shared" si="1642"/>
        <v>55153</v>
      </c>
      <c r="CE16213" s="32">
        <f t="shared" si="1643"/>
        <v>0</v>
      </c>
      <c r="CF16213" s="32">
        <f t="shared" si="1644"/>
        <v>0</v>
      </c>
      <c r="CG16213" s="32" t="str">
        <f t="shared" si="1645"/>
        <v/>
      </c>
      <c r="CH16213" s="32">
        <v>208</v>
      </c>
      <c r="CI16213" s="32" t="s">
        <v>9</v>
      </c>
      <c r="CJ16213" s="32" t="str">
        <f t="shared" si="1646"/>
        <v/>
      </c>
      <c r="CK16213" s="32" t="str">
        <f t="shared" si="1647"/>
        <v/>
      </c>
      <c r="CL16213" s="32" t="str">
        <f t="shared" si="1648"/>
        <v/>
      </c>
      <c r="CM16213" s="32" t="str">
        <f t="shared" si="1649"/>
        <v/>
      </c>
      <c r="CN16213" s="32" t="str">
        <f t="shared" si="1650"/>
        <v/>
      </c>
    </row>
    <row r="16214" spans="71:92" x14ac:dyDescent="0.3">
      <c r="BS16214" s="32" t="str">
        <f>IF(Kiadasi_kiseroiv!$K$2=BT16214,BV16214,"")</f>
        <v/>
      </c>
      <c r="BT16214" s="34" t="str">
        <f t="shared" si="1637"/>
        <v/>
      </c>
      <c r="BU16214" s="32" t="str">
        <f t="shared" si="1638"/>
        <v/>
      </c>
      <c r="BV16214" s="32" t="str">
        <f t="shared" si="1651"/>
        <v/>
      </c>
      <c r="BW16214" s="32" t="str">
        <f t="shared" si="1652"/>
        <v/>
      </c>
      <c r="BX16214" s="32" t="str">
        <f t="shared" si="1639"/>
        <v/>
      </c>
      <c r="BY16214" s="32" t="str">
        <f t="shared" si="1640"/>
        <v/>
      </c>
      <c r="BZ16214" s="32" t="str">
        <f t="shared" si="1653"/>
        <v/>
      </c>
      <c r="CA16214" s="32" t="str">
        <f t="shared" si="1654"/>
        <v/>
      </c>
      <c r="CB16214" s="33">
        <f>IF(COUNTIF($CD$7:CD16214,CD16214)=1,CD16214,CD16214+COUNTIF($CD$6:CD16213,CD16214))</f>
        <v>60842</v>
      </c>
      <c r="CC16214" s="34">
        <f t="shared" si="1641"/>
        <v>55153</v>
      </c>
      <c r="CD16214" s="32">
        <f t="shared" si="1642"/>
        <v>55153</v>
      </c>
      <c r="CE16214" s="32">
        <f t="shared" si="1643"/>
        <v>0</v>
      </c>
      <c r="CF16214" s="32">
        <f t="shared" si="1644"/>
        <v>0</v>
      </c>
      <c r="CG16214" s="32" t="str">
        <f t="shared" si="1645"/>
        <v/>
      </c>
      <c r="CH16214" s="32">
        <v>209</v>
      </c>
      <c r="CI16214" s="32" t="s">
        <v>9</v>
      </c>
      <c r="CJ16214" s="32" t="str">
        <f t="shared" si="1646"/>
        <v/>
      </c>
      <c r="CK16214" s="32" t="str">
        <f t="shared" si="1647"/>
        <v/>
      </c>
      <c r="CL16214" s="32" t="str">
        <f t="shared" si="1648"/>
        <v/>
      </c>
      <c r="CM16214" s="32" t="str">
        <f t="shared" si="1649"/>
        <v/>
      </c>
      <c r="CN16214" s="32" t="str">
        <f t="shared" si="1650"/>
        <v/>
      </c>
    </row>
    <row r="16215" spans="71:92" x14ac:dyDescent="0.3">
      <c r="BS16215" s="32" t="str">
        <f>IF(Kiadasi_kiseroiv!$K$2=BT16215,BV16215,"")</f>
        <v/>
      </c>
      <c r="BT16215" s="34" t="str">
        <f t="shared" si="1637"/>
        <v/>
      </c>
      <c r="BU16215" s="32" t="str">
        <f t="shared" si="1638"/>
        <v/>
      </c>
      <c r="BV16215" s="32" t="str">
        <f t="shared" si="1651"/>
        <v/>
      </c>
      <c r="BW16215" s="32" t="str">
        <f t="shared" si="1652"/>
        <v/>
      </c>
      <c r="BX16215" s="32" t="str">
        <f t="shared" si="1639"/>
        <v/>
      </c>
      <c r="BY16215" s="32" t="str">
        <f t="shared" si="1640"/>
        <v/>
      </c>
      <c r="BZ16215" s="32" t="str">
        <f t="shared" si="1653"/>
        <v/>
      </c>
      <c r="CA16215" s="32" t="str">
        <f t="shared" si="1654"/>
        <v/>
      </c>
      <c r="CB16215" s="33">
        <f>IF(COUNTIF($CD$7:CD16215,CD16215)=1,CD16215,CD16215+COUNTIF($CD$6:CD16214,CD16215))</f>
        <v>60843</v>
      </c>
      <c r="CC16215" s="34">
        <f t="shared" si="1641"/>
        <v>55153</v>
      </c>
      <c r="CD16215" s="32">
        <f t="shared" si="1642"/>
        <v>55153</v>
      </c>
      <c r="CE16215" s="32">
        <f t="shared" si="1643"/>
        <v>0</v>
      </c>
      <c r="CF16215" s="32">
        <f t="shared" si="1644"/>
        <v>0</v>
      </c>
      <c r="CG16215" s="32" t="str">
        <f t="shared" si="1645"/>
        <v/>
      </c>
      <c r="CH16215" s="32">
        <v>210</v>
      </c>
      <c r="CI16215" s="32" t="s">
        <v>9</v>
      </c>
      <c r="CJ16215" s="32" t="str">
        <f t="shared" si="1646"/>
        <v/>
      </c>
      <c r="CK16215" s="32" t="str">
        <f t="shared" si="1647"/>
        <v/>
      </c>
      <c r="CL16215" s="32" t="str">
        <f t="shared" si="1648"/>
        <v/>
      </c>
      <c r="CM16215" s="32" t="str">
        <f t="shared" si="1649"/>
        <v/>
      </c>
      <c r="CN16215" s="32" t="str">
        <f t="shared" si="1650"/>
        <v/>
      </c>
    </row>
    <row r="16216" spans="71:92" x14ac:dyDescent="0.3">
      <c r="BS16216" s="32" t="str">
        <f>IF(Kiadasi_kiseroiv!$K$2=BT16216,BV16216,"")</f>
        <v/>
      </c>
      <c r="BT16216" s="34" t="str">
        <f t="shared" si="1637"/>
        <v/>
      </c>
      <c r="BU16216" s="32" t="str">
        <f t="shared" si="1638"/>
        <v/>
      </c>
      <c r="BV16216" s="32" t="str">
        <f t="shared" si="1651"/>
        <v/>
      </c>
      <c r="BW16216" s="32" t="str">
        <f t="shared" si="1652"/>
        <v/>
      </c>
      <c r="BX16216" s="32" t="str">
        <f t="shared" si="1639"/>
        <v/>
      </c>
      <c r="BY16216" s="32" t="str">
        <f t="shared" si="1640"/>
        <v/>
      </c>
      <c r="BZ16216" s="32" t="str">
        <f t="shared" si="1653"/>
        <v/>
      </c>
      <c r="CA16216" s="32" t="str">
        <f t="shared" si="1654"/>
        <v/>
      </c>
      <c r="CB16216" s="33">
        <f>IF(COUNTIF($CD$7:CD16216,CD16216)=1,CD16216,CD16216+COUNTIF($CD$6:CD16215,CD16216))</f>
        <v>60844</v>
      </c>
      <c r="CC16216" s="34">
        <f t="shared" si="1641"/>
        <v>55153</v>
      </c>
      <c r="CD16216" s="32">
        <f t="shared" si="1642"/>
        <v>55153</v>
      </c>
      <c r="CE16216" s="32">
        <f t="shared" si="1643"/>
        <v>0</v>
      </c>
      <c r="CF16216" s="32">
        <f t="shared" si="1644"/>
        <v>0</v>
      </c>
      <c r="CG16216" s="32" t="str">
        <f t="shared" si="1645"/>
        <v/>
      </c>
      <c r="CH16216" s="32">
        <v>211</v>
      </c>
      <c r="CI16216" s="32" t="s">
        <v>9</v>
      </c>
      <c r="CJ16216" s="32" t="str">
        <f t="shared" si="1646"/>
        <v/>
      </c>
      <c r="CK16216" s="32" t="str">
        <f t="shared" si="1647"/>
        <v/>
      </c>
      <c r="CL16216" s="32" t="str">
        <f t="shared" si="1648"/>
        <v/>
      </c>
      <c r="CM16216" s="32" t="str">
        <f t="shared" si="1649"/>
        <v/>
      </c>
      <c r="CN16216" s="32" t="str">
        <f t="shared" si="1650"/>
        <v/>
      </c>
    </row>
    <row r="16217" spans="71:92" x14ac:dyDescent="0.3">
      <c r="BS16217" s="32" t="str">
        <f>IF(Kiadasi_kiseroiv!$K$2=BT16217,BV16217,"")</f>
        <v/>
      </c>
      <c r="BT16217" s="34" t="str">
        <f t="shared" si="1637"/>
        <v/>
      </c>
      <c r="BU16217" s="32" t="str">
        <f t="shared" si="1638"/>
        <v/>
      </c>
      <c r="BV16217" s="32" t="str">
        <f t="shared" si="1651"/>
        <v/>
      </c>
      <c r="BW16217" s="32" t="str">
        <f t="shared" si="1652"/>
        <v/>
      </c>
      <c r="BX16217" s="32" t="str">
        <f t="shared" si="1639"/>
        <v/>
      </c>
      <c r="BY16217" s="32" t="str">
        <f t="shared" si="1640"/>
        <v/>
      </c>
      <c r="BZ16217" s="32" t="str">
        <f t="shared" si="1653"/>
        <v/>
      </c>
      <c r="CA16217" s="32" t="str">
        <f t="shared" si="1654"/>
        <v/>
      </c>
      <c r="CB16217" s="33">
        <f>IF(COUNTIF($CD$7:CD16217,CD16217)=1,CD16217,CD16217+COUNTIF($CD$6:CD16216,CD16217))</f>
        <v>60845</v>
      </c>
      <c r="CC16217" s="34">
        <f t="shared" si="1641"/>
        <v>55153</v>
      </c>
      <c r="CD16217" s="32">
        <f t="shared" si="1642"/>
        <v>55153</v>
      </c>
      <c r="CE16217" s="32">
        <f t="shared" si="1643"/>
        <v>0</v>
      </c>
      <c r="CF16217" s="32">
        <f t="shared" si="1644"/>
        <v>0</v>
      </c>
      <c r="CG16217" s="32" t="str">
        <f t="shared" si="1645"/>
        <v/>
      </c>
      <c r="CH16217" s="32">
        <v>212</v>
      </c>
      <c r="CI16217" s="32" t="s">
        <v>9</v>
      </c>
      <c r="CJ16217" s="32" t="str">
        <f t="shared" si="1646"/>
        <v/>
      </c>
      <c r="CK16217" s="32" t="str">
        <f t="shared" si="1647"/>
        <v/>
      </c>
      <c r="CL16217" s="32" t="str">
        <f t="shared" si="1648"/>
        <v/>
      </c>
      <c r="CM16217" s="32" t="str">
        <f t="shared" si="1649"/>
        <v/>
      </c>
      <c r="CN16217" s="32" t="str">
        <f t="shared" si="1650"/>
        <v/>
      </c>
    </row>
    <row r="16218" spans="71:92" x14ac:dyDescent="0.3">
      <c r="BS16218" s="32" t="str">
        <f>IF(Kiadasi_kiseroiv!$K$2=BT16218,BV16218,"")</f>
        <v/>
      </c>
      <c r="BT16218" s="34" t="str">
        <f t="shared" si="1637"/>
        <v/>
      </c>
      <c r="BU16218" s="32" t="str">
        <f t="shared" si="1638"/>
        <v/>
      </c>
      <c r="BV16218" s="32" t="str">
        <f t="shared" si="1651"/>
        <v/>
      </c>
      <c r="BW16218" s="32" t="str">
        <f t="shared" si="1652"/>
        <v/>
      </c>
      <c r="BX16218" s="32" t="str">
        <f t="shared" si="1639"/>
        <v/>
      </c>
      <c r="BY16218" s="32" t="str">
        <f t="shared" si="1640"/>
        <v/>
      </c>
      <c r="BZ16218" s="32" t="str">
        <f t="shared" si="1653"/>
        <v/>
      </c>
      <c r="CA16218" s="32" t="str">
        <f t="shared" si="1654"/>
        <v/>
      </c>
      <c r="CB16218" s="33">
        <f>IF(COUNTIF($CD$7:CD16218,CD16218)=1,CD16218,CD16218+COUNTIF($CD$6:CD16217,CD16218))</f>
        <v>60846</v>
      </c>
      <c r="CC16218" s="34">
        <f t="shared" si="1641"/>
        <v>55153</v>
      </c>
      <c r="CD16218" s="32">
        <f t="shared" si="1642"/>
        <v>55153</v>
      </c>
      <c r="CE16218" s="32">
        <f t="shared" si="1643"/>
        <v>0</v>
      </c>
      <c r="CF16218" s="32">
        <f t="shared" si="1644"/>
        <v>0</v>
      </c>
      <c r="CG16218" s="32" t="str">
        <f t="shared" si="1645"/>
        <v/>
      </c>
      <c r="CH16218" s="32">
        <v>213</v>
      </c>
      <c r="CI16218" s="32" t="s">
        <v>9</v>
      </c>
      <c r="CJ16218" s="32" t="str">
        <f t="shared" si="1646"/>
        <v/>
      </c>
      <c r="CK16218" s="32" t="str">
        <f t="shared" si="1647"/>
        <v/>
      </c>
      <c r="CL16218" s="32" t="str">
        <f t="shared" si="1648"/>
        <v/>
      </c>
      <c r="CM16218" s="32" t="str">
        <f t="shared" si="1649"/>
        <v/>
      </c>
      <c r="CN16218" s="32" t="str">
        <f t="shared" si="1650"/>
        <v/>
      </c>
    </row>
    <row r="16219" spans="71:92" x14ac:dyDescent="0.3">
      <c r="BS16219" s="32" t="str">
        <f>IF(Kiadasi_kiseroiv!$K$2=BT16219,BV16219,"")</f>
        <v/>
      </c>
      <c r="BT16219" s="34" t="str">
        <f t="shared" si="1637"/>
        <v/>
      </c>
      <c r="BU16219" s="32" t="str">
        <f t="shared" si="1638"/>
        <v/>
      </c>
      <c r="BV16219" s="32" t="str">
        <f t="shared" si="1651"/>
        <v/>
      </c>
      <c r="BW16219" s="32" t="str">
        <f t="shared" si="1652"/>
        <v/>
      </c>
      <c r="BX16219" s="32" t="str">
        <f t="shared" si="1639"/>
        <v/>
      </c>
      <c r="BY16219" s="32" t="str">
        <f t="shared" si="1640"/>
        <v/>
      </c>
      <c r="BZ16219" s="32" t="str">
        <f t="shared" si="1653"/>
        <v/>
      </c>
      <c r="CA16219" s="32" t="str">
        <f t="shared" si="1654"/>
        <v/>
      </c>
      <c r="CB16219" s="33">
        <f>IF(COUNTIF($CD$7:CD16219,CD16219)=1,CD16219,CD16219+COUNTIF($CD$6:CD16218,CD16219))</f>
        <v>60847</v>
      </c>
      <c r="CC16219" s="34">
        <f t="shared" si="1641"/>
        <v>55153</v>
      </c>
      <c r="CD16219" s="32">
        <f t="shared" si="1642"/>
        <v>55153</v>
      </c>
      <c r="CE16219" s="32">
        <f t="shared" si="1643"/>
        <v>0</v>
      </c>
      <c r="CF16219" s="32">
        <f t="shared" si="1644"/>
        <v>0</v>
      </c>
      <c r="CG16219" s="32" t="str">
        <f t="shared" si="1645"/>
        <v/>
      </c>
      <c r="CH16219" s="32">
        <v>214</v>
      </c>
      <c r="CI16219" s="32" t="s">
        <v>9</v>
      </c>
      <c r="CJ16219" s="32" t="str">
        <f t="shared" si="1646"/>
        <v/>
      </c>
      <c r="CK16219" s="32" t="str">
        <f t="shared" si="1647"/>
        <v/>
      </c>
      <c r="CL16219" s="32" t="str">
        <f t="shared" si="1648"/>
        <v/>
      </c>
      <c r="CM16219" s="32" t="str">
        <f t="shared" si="1649"/>
        <v/>
      </c>
      <c r="CN16219" s="32" t="str">
        <f t="shared" si="1650"/>
        <v/>
      </c>
    </row>
    <row r="16220" spans="71:92" x14ac:dyDescent="0.3">
      <c r="BS16220" s="32" t="str">
        <f>IF(Kiadasi_kiseroiv!$K$2=BT16220,BV16220,"")</f>
        <v/>
      </c>
      <c r="BT16220" s="34" t="str">
        <f t="shared" si="1637"/>
        <v/>
      </c>
      <c r="BU16220" s="32" t="str">
        <f t="shared" si="1638"/>
        <v/>
      </c>
      <c r="BV16220" s="32" t="str">
        <f t="shared" si="1651"/>
        <v/>
      </c>
      <c r="BW16220" s="32" t="str">
        <f t="shared" si="1652"/>
        <v/>
      </c>
      <c r="BX16220" s="32" t="str">
        <f t="shared" si="1639"/>
        <v/>
      </c>
      <c r="BY16220" s="32" t="str">
        <f t="shared" si="1640"/>
        <v/>
      </c>
      <c r="BZ16220" s="32" t="str">
        <f t="shared" si="1653"/>
        <v/>
      </c>
      <c r="CA16220" s="32" t="str">
        <f t="shared" si="1654"/>
        <v/>
      </c>
      <c r="CB16220" s="33">
        <f>IF(COUNTIF($CD$7:CD16220,CD16220)=1,CD16220,CD16220+COUNTIF($CD$6:CD16219,CD16220))</f>
        <v>60848</v>
      </c>
      <c r="CC16220" s="34">
        <f t="shared" si="1641"/>
        <v>55153</v>
      </c>
      <c r="CD16220" s="32">
        <f t="shared" si="1642"/>
        <v>55153</v>
      </c>
      <c r="CE16220" s="32">
        <f t="shared" si="1643"/>
        <v>0</v>
      </c>
      <c r="CF16220" s="32">
        <f t="shared" si="1644"/>
        <v>0</v>
      </c>
      <c r="CG16220" s="32" t="str">
        <f t="shared" si="1645"/>
        <v/>
      </c>
      <c r="CH16220" s="32">
        <v>215</v>
      </c>
      <c r="CI16220" s="32" t="s">
        <v>9</v>
      </c>
      <c r="CJ16220" s="32" t="str">
        <f t="shared" si="1646"/>
        <v/>
      </c>
      <c r="CK16220" s="32" t="str">
        <f t="shared" si="1647"/>
        <v/>
      </c>
      <c r="CL16220" s="32" t="str">
        <f t="shared" si="1648"/>
        <v/>
      </c>
      <c r="CM16220" s="32" t="str">
        <f t="shared" si="1649"/>
        <v/>
      </c>
      <c r="CN16220" s="32" t="str">
        <f t="shared" si="1650"/>
        <v/>
      </c>
    </row>
    <row r="16221" spans="71:92" x14ac:dyDescent="0.3">
      <c r="BS16221" s="32" t="str">
        <f>IF(Kiadasi_kiseroiv!$K$2=BT16221,BV16221,"")</f>
        <v/>
      </c>
      <c r="BT16221" s="34" t="str">
        <f t="shared" si="1637"/>
        <v/>
      </c>
      <c r="BU16221" s="32" t="str">
        <f t="shared" si="1638"/>
        <v/>
      </c>
      <c r="BV16221" s="32" t="str">
        <f t="shared" si="1651"/>
        <v/>
      </c>
      <c r="BW16221" s="32" t="str">
        <f t="shared" si="1652"/>
        <v/>
      </c>
      <c r="BX16221" s="32" t="str">
        <f t="shared" si="1639"/>
        <v/>
      </c>
      <c r="BY16221" s="32" t="str">
        <f t="shared" si="1640"/>
        <v/>
      </c>
      <c r="BZ16221" s="32" t="str">
        <f t="shared" si="1653"/>
        <v/>
      </c>
      <c r="CA16221" s="32" t="str">
        <f t="shared" si="1654"/>
        <v/>
      </c>
      <c r="CB16221" s="33">
        <f>IF(COUNTIF($CD$7:CD16221,CD16221)=1,CD16221,CD16221+COUNTIF($CD$6:CD16220,CD16221))</f>
        <v>60849</v>
      </c>
      <c r="CC16221" s="34">
        <f t="shared" si="1641"/>
        <v>55153</v>
      </c>
      <c r="CD16221" s="32">
        <f t="shared" si="1642"/>
        <v>55153</v>
      </c>
      <c r="CE16221" s="32">
        <f t="shared" si="1643"/>
        <v>0</v>
      </c>
      <c r="CF16221" s="32">
        <f t="shared" si="1644"/>
        <v>0</v>
      </c>
      <c r="CG16221" s="32" t="str">
        <f t="shared" si="1645"/>
        <v/>
      </c>
      <c r="CH16221" s="32">
        <v>216</v>
      </c>
      <c r="CI16221" s="32" t="s">
        <v>9</v>
      </c>
      <c r="CJ16221" s="32" t="str">
        <f t="shared" si="1646"/>
        <v/>
      </c>
      <c r="CK16221" s="32" t="str">
        <f t="shared" si="1647"/>
        <v/>
      </c>
      <c r="CL16221" s="32" t="str">
        <f t="shared" si="1648"/>
        <v/>
      </c>
      <c r="CM16221" s="32" t="str">
        <f t="shared" si="1649"/>
        <v/>
      </c>
      <c r="CN16221" s="32" t="str">
        <f t="shared" si="1650"/>
        <v/>
      </c>
    </row>
    <row r="16222" spans="71:92" x14ac:dyDescent="0.3">
      <c r="BS16222" s="32" t="str">
        <f>IF(Kiadasi_kiseroiv!$K$2=BT16222,BV16222,"")</f>
        <v/>
      </c>
      <c r="BT16222" s="34" t="str">
        <f t="shared" si="1637"/>
        <v/>
      </c>
      <c r="BU16222" s="32" t="str">
        <f t="shared" si="1638"/>
        <v/>
      </c>
      <c r="BV16222" s="32" t="str">
        <f t="shared" si="1651"/>
        <v/>
      </c>
      <c r="BW16222" s="32" t="str">
        <f t="shared" si="1652"/>
        <v/>
      </c>
      <c r="BX16222" s="32" t="str">
        <f t="shared" si="1639"/>
        <v/>
      </c>
      <c r="BY16222" s="32" t="str">
        <f t="shared" si="1640"/>
        <v/>
      </c>
      <c r="BZ16222" s="32" t="str">
        <f t="shared" si="1653"/>
        <v/>
      </c>
      <c r="CA16222" s="32" t="str">
        <f t="shared" si="1654"/>
        <v/>
      </c>
      <c r="CB16222" s="33">
        <f>IF(COUNTIF($CD$7:CD16222,CD16222)=1,CD16222,CD16222+COUNTIF($CD$6:CD16221,CD16222))</f>
        <v>60850</v>
      </c>
      <c r="CC16222" s="34">
        <f t="shared" si="1641"/>
        <v>55153</v>
      </c>
      <c r="CD16222" s="32">
        <f t="shared" si="1642"/>
        <v>55153</v>
      </c>
      <c r="CE16222" s="32">
        <f t="shared" si="1643"/>
        <v>0</v>
      </c>
      <c r="CF16222" s="32">
        <f t="shared" si="1644"/>
        <v>0</v>
      </c>
      <c r="CG16222" s="32" t="str">
        <f t="shared" si="1645"/>
        <v/>
      </c>
      <c r="CH16222" s="32">
        <v>217</v>
      </c>
      <c r="CI16222" s="32" t="s">
        <v>9</v>
      </c>
      <c r="CJ16222" s="32" t="str">
        <f t="shared" si="1646"/>
        <v/>
      </c>
      <c r="CK16222" s="32" t="str">
        <f t="shared" si="1647"/>
        <v/>
      </c>
      <c r="CL16222" s="32" t="str">
        <f t="shared" si="1648"/>
        <v/>
      </c>
      <c r="CM16222" s="32" t="str">
        <f t="shared" si="1649"/>
        <v/>
      </c>
      <c r="CN16222" s="32" t="str">
        <f t="shared" si="1650"/>
        <v/>
      </c>
    </row>
    <row r="16223" spans="71:92" x14ac:dyDescent="0.3">
      <c r="BS16223" s="32" t="str">
        <f>IF(Kiadasi_kiseroiv!$K$2=BT16223,BV16223,"")</f>
        <v/>
      </c>
      <c r="BT16223" s="34" t="str">
        <f t="shared" si="1637"/>
        <v/>
      </c>
      <c r="BU16223" s="32" t="str">
        <f t="shared" si="1638"/>
        <v/>
      </c>
      <c r="BV16223" s="32" t="str">
        <f t="shared" si="1651"/>
        <v/>
      </c>
      <c r="BW16223" s="32" t="str">
        <f t="shared" si="1652"/>
        <v/>
      </c>
      <c r="BX16223" s="32" t="str">
        <f t="shared" si="1639"/>
        <v/>
      </c>
      <c r="BY16223" s="32" t="str">
        <f t="shared" si="1640"/>
        <v/>
      </c>
      <c r="BZ16223" s="32" t="str">
        <f t="shared" si="1653"/>
        <v/>
      </c>
      <c r="CA16223" s="32" t="str">
        <f t="shared" si="1654"/>
        <v/>
      </c>
      <c r="CB16223" s="33">
        <f>IF(COUNTIF($CD$7:CD16223,CD16223)=1,CD16223,CD16223+COUNTIF($CD$6:CD16222,CD16223))</f>
        <v>60851</v>
      </c>
      <c r="CC16223" s="34">
        <f t="shared" si="1641"/>
        <v>55153</v>
      </c>
      <c r="CD16223" s="32">
        <f t="shared" si="1642"/>
        <v>55153</v>
      </c>
      <c r="CE16223" s="32">
        <f t="shared" si="1643"/>
        <v>0</v>
      </c>
      <c r="CF16223" s="32">
        <f t="shared" si="1644"/>
        <v>0</v>
      </c>
      <c r="CG16223" s="32" t="str">
        <f t="shared" si="1645"/>
        <v/>
      </c>
      <c r="CH16223" s="32">
        <v>218</v>
      </c>
      <c r="CI16223" s="32" t="s">
        <v>9</v>
      </c>
      <c r="CJ16223" s="32" t="str">
        <f t="shared" si="1646"/>
        <v/>
      </c>
      <c r="CK16223" s="32" t="str">
        <f t="shared" si="1647"/>
        <v/>
      </c>
      <c r="CL16223" s="32" t="str">
        <f t="shared" si="1648"/>
        <v/>
      </c>
      <c r="CM16223" s="32" t="str">
        <f t="shared" si="1649"/>
        <v/>
      </c>
      <c r="CN16223" s="32" t="str">
        <f t="shared" si="1650"/>
        <v/>
      </c>
    </row>
    <row r="16224" spans="71:92" x14ac:dyDescent="0.3">
      <c r="BS16224" s="32" t="str">
        <f>IF(Kiadasi_kiseroiv!$K$2=BT16224,BV16224,"")</f>
        <v/>
      </c>
      <c r="BT16224" s="34" t="str">
        <f t="shared" si="1637"/>
        <v/>
      </c>
      <c r="BU16224" s="32" t="str">
        <f t="shared" si="1638"/>
        <v/>
      </c>
      <c r="BV16224" s="32" t="str">
        <f t="shared" si="1651"/>
        <v/>
      </c>
      <c r="BW16224" s="32" t="str">
        <f t="shared" si="1652"/>
        <v/>
      </c>
      <c r="BX16224" s="32" t="str">
        <f t="shared" si="1639"/>
        <v/>
      </c>
      <c r="BY16224" s="32" t="str">
        <f t="shared" si="1640"/>
        <v/>
      </c>
      <c r="BZ16224" s="32" t="str">
        <f t="shared" si="1653"/>
        <v/>
      </c>
      <c r="CA16224" s="32" t="str">
        <f t="shared" si="1654"/>
        <v/>
      </c>
      <c r="CB16224" s="33">
        <f>IF(COUNTIF($CD$7:CD16224,CD16224)=1,CD16224,CD16224+COUNTIF($CD$6:CD16223,CD16224))</f>
        <v>60852</v>
      </c>
      <c r="CC16224" s="34">
        <f t="shared" si="1641"/>
        <v>55153</v>
      </c>
      <c r="CD16224" s="32">
        <f t="shared" si="1642"/>
        <v>55153</v>
      </c>
      <c r="CE16224" s="32">
        <f t="shared" si="1643"/>
        <v>0</v>
      </c>
      <c r="CF16224" s="32">
        <f t="shared" si="1644"/>
        <v>0</v>
      </c>
      <c r="CG16224" s="32" t="str">
        <f t="shared" si="1645"/>
        <v/>
      </c>
      <c r="CH16224" s="32">
        <v>219</v>
      </c>
      <c r="CI16224" s="32" t="s">
        <v>9</v>
      </c>
      <c r="CJ16224" s="32" t="str">
        <f t="shared" si="1646"/>
        <v/>
      </c>
      <c r="CK16224" s="32" t="str">
        <f t="shared" si="1647"/>
        <v/>
      </c>
      <c r="CL16224" s="32" t="str">
        <f t="shared" si="1648"/>
        <v/>
      </c>
      <c r="CM16224" s="32" t="str">
        <f t="shared" si="1649"/>
        <v/>
      </c>
      <c r="CN16224" s="32" t="str">
        <f t="shared" si="1650"/>
        <v/>
      </c>
    </row>
    <row r="16225" spans="71:92" x14ac:dyDescent="0.3">
      <c r="BS16225" s="32" t="str">
        <f>IF(Kiadasi_kiseroiv!$K$2=BT16225,BV16225,"")</f>
        <v/>
      </c>
      <c r="BT16225" s="34" t="str">
        <f t="shared" si="1637"/>
        <v/>
      </c>
      <c r="BU16225" s="32" t="str">
        <f t="shared" si="1638"/>
        <v/>
      </c>
      <c r="BV16225" s="32" t="str">
        <f t="shared" si="1651"/>
        <v/>
      </c>
      <c r="BW16225" s="32" t="str">
        <f t="shared" si="1652"/>
        <v/>
      </c>
      <c r="BX16225" s="32" t="str">
        <f t="shared" si="1639"/>
        <v/>
      </c>
      <c r="BY16225" s="32" t="str">
        <f t="shared" si="1640"/>
        <v/>
      </c>
      <c r="BZ16225" s="32" t="str">
        <f t="shared" si="1653"/>
        <v/>
      </c>
      <c r="CA16225" s="32" t="str">
        <f t="shared" si="1654"/>
        <v/>
      </c>
      <c r="CB16225" s="33">
        <f>IF(COUNTIF($CD$7:CD16225,CD16225)=1,CD16225,CD16225+COUNTIF($CD$6:CD16224,CD16225))</f>
        <v>60853</v>
      </c>
      <c r="CC16225" s="34">
        <f t="shared" si="1641"/>
        <v>55153</v>
      </c>
      <c r="CD16225" s="32">
        <f t="shared" si="1642"/>
        <v>55153</v>
      </c>
      <c r="CE16225" s="32">
        <f t="shared" si="1643"/>
        <v>0</v>
      </c>
      <c r="CF16225" s="32">
        <f t="shared" si="1644"/>
        <v>0</v>
      </c>
      <c r="CG16225" s="32" t="str">
        <f t="shared" si="1645"/>
        <v/>
      </c>
      <c r="CH16225" s="32">
        <v>220</v>
      </c>
      <c r="CI16225" s="32" t="s">
        <v>9</v>
      </c>
      <c r="CJ16225" s="32" t="str">
        <f t="shared" si="1646"/>
        <v/>
      </c>
      <c r="CK16225" s="32" t="str">
        <f t="shared" si="1647"/>
        <v/>
      </c>
      <c r="CL16225" s="32" t="str">
        <f t="shared" si="1648"/>
        <v/>
      </c>
      <c r="CM16225" s="32" t="str">
        <f t="shared" si="1649"/>
        <v/>
      </c>
      <c r="CN16225" s="32" t="str">
        <f t="shared" si="1650"/>
        <v/>
      </c>
    </row>
    <row r="16226" spans="71:92" x14ac:dyDescent="0.3">
      <c r="BS16226" s="32" t="str">
        <f>IF(Kiadasi_kiseroiv!$K$2=BT16226,BV16226,"")</f>
        <v/>
      </c>
      <c r="BT16226" s="34" t="str">
        <f t="shared" si="1637"/>
        <v/>
      </c>
      <c r="BU16226" s="32" t="str">
        <f t="shared" si="1638"/>
        <v/>
      </c>
      <c r="BV16226" s="32" t="str">
        <f t="shared" si="1651"/>
        <v/>
      </c>
      <c r="BW16226" s="32" t="str">
        <f t="shared" si="1652"/>
        <v/>
      </c>
      <c r="BX16226" s="32" t="str">
        <f t="shared" si="1639"/>
        <v/>
      </c>
      <c r="BY16226" s="32" t="str">
        <f t="shared" si="1640"/>
        <v/>
      </c>
      <c r="BZ16226" s="32" t="str">
        <f t="shared" si="1653"/>
        <v/>
      </c>
      <c r="CA16226" s="32" t="str">
        <f t="shared" si="1654"/>
        <v/>
      </c>
      <c r="CB16226" s="33">
        <f>IF(COUNTIF($CD$7:CD16226,CD16226)=1,CD16226,CD16226+COUNTIF($CD$6:CD16225,CD16226))</f>
        <v>60854</v>
      </c>
      <c r="CC16226" s="34">
        <f t="shared" si="1641"/>
        <v>55153</v>
      </c>
      <c r="CD16226" s="32">
        <f t="shared" si="1642"/>
        <v>55153</v>
      </c>
      <c r="CE16226" s="32">
        <f t="shared" si="1643"/>
        <v>0</v>
      </c>
      <c r="CF16226" s="32">
        <f t="shared" si="1644"/>
        <v>0</v>
      </c>
      <c r="CG16226" s="32" t="str">
        <f t="shared" si="1645"/>
        <v/>
      </c>
      <c r="CH16226" s="32">
        <v>221</v>
      </c>
      <c r="CI16226" s="32" t="s">
        <v>9</v>
      </c>
      <c r="CJ16226" s="32" t="str">
        <f t="shared" si="1646"/>
        <v/>
      </c>
      <c r="CK16226" s="32" t="str">
        <f t="shared" si="1647"/>
        <v/>
      </c>
      <c r="CL16226" s="32" t="str">
        <f t="shared" si="1648"/>
        <v/>
      </c>
      <c r="CM16226" s="32" t="str">
        <f t="shared" si="1649"/>
        <v/>
      </c>
      <c r="CN16226" s="32" t="str">
        <f t="shared" si="1650"/>
        <v/>
      </c>
    </row>
    <row r="16227" spans="71:92" x14ac:dyDescent="0.3">
      <c r="BS16227" s="32" t="str">
        <f>IF(Kiadasi_kiseroiv!$K$2=BT16227,BV16227,"")</f>
        <v/>
      </c>
      <c r="BT16227" s="34" t="str">
        <f t="shared" si="1637"/>
        <v/>
      </c>
      <c r="BU16227" s="32" t="str">
        <f t="shared" si="1638"/>
        <v/>
      </c>
      <c r="BV16227" s="32" t="str">
        <f t="shared" si="1651"/>
        <v/>
      </c>
      <c r="BW16227" s="32" t="str">
        <f t="shared" si="1652"/>
        <v/>
      </c>
      <c r="BX16227" s="32" t="str">
        <f t="shared" si="1639"/>
        <v/>
      </c>
      <c r="BY16227" s="32" t="str">
        <f t="shared" si="1640"/>
        <v/>
      </c>
      <c r="BZ16227" s="32" t="str">
        <f t="shared" si="1653"/>
        <v/>
      </c>
      <c r="CA16227" s="32" t="str">
        <f t="shared" si="1654"/>
        <v/>
      </c>
      <c r="CB16227" s="33">
        <f>IF(COUNTIF($CD$7:CD16227,CD16227)=1,CD16227,CD16227+COUNTIF($CD$6:CD16226,CD16227))</f>
        <v>60855</v>
      </c>
      <c r="CC16227" s="34">
        <f t="shared" si="1641"/>
        <v>55153</v>
      </c>
      <c r="CD16227" s="32">
        <f t="shared" si="1642"/>
        <v>55153</v>
      </c>
      <c r="CE16227" s="32">
        <f t="shared" si="1643"/>
        <v>0</v>
      </c>
      <c r="CF16227" s="32">
        <f t="shared" si="1644"/>
        <v>0</v>
      </c>
      <c r="CG16227" s="32" t="str">
        <f t="shared" si="1645"/>
        <v/>
      </c>
      <c r="CH16227" s="32">
        <v>222</v>
      </c>
      <c r="CI16227" s="32" t="s">
        <v>9</v>
      </c>
      <c r="CJ16227" s="32" t="str">
        <f t="shared" si="1646"/>
        <v/>
      </c>
      <c r="CK16227" s="32" t="str">
        <f t="shared" si="1647"/>
        <v/>
      </c>
      <c r="CL16227" s="32" t="str">
        <f t="shared" si="1648"/>
        <v/>
      </c>
      <c r="CM16227" s="32" t="str">
        <f t="shared" si="1649"/>
        <v/>
      </c>
      <c r="CN16227" s="32" t="str">
        <f t="shared" si="1650"/>
        <v/>
      </c>
    </row>
    <row r="16228" spans="71:92" x14ac:dyDescent="0.3">
      <c r="BS16228" s="32" t="str">
        <f>IF(Kiadasi_kiseroiv!$K$2=BT16228,BV16228,"")</f>
        <v/>
      </c>
      <c r="BT16228" s="34" t="str">
        <f t="shared" si="1637"/>
        <v/>
      </c>
      <c r="BU16228" s="32" t="str">
        <f t="shared" si="1638"/>
        <v/>
      </c>
      <c r="BV16228" s="32" t="str">
        <f t="shared" si="1651"/>
        <v/>
      </c>
      <c r="BW16228" s="32" t="str">
        <f t="shared" si="1652"/>
        <v/>
      </c>
      <c r="BX16228" s="32" t="str">
        <f t="shared" si="1639"/>
        <v/>
      </c>
      <c r="BY16228" s="32" t="str">
        <f t="shared" si="1640"/>
        <v/>
      </c>
      <c r="BZ16228" s="32" t="str">
        <f t="shared" si="1653"/>
        <v/>
      </c>
      <c r="CA16228" s="32" t="str">
        <f t="shared" si="1654"/>
        <v/>
      </c>
      <c r="CB16228" s="33">
        <f>IF(COUNTIF($CD$7:CD16228,CD16228)=1,CD16228,CD16228+COUNTIF($CD$6:CD16227,CD16228))</f>
        <v>60856</v>
      </c>
      <c r="CC16228" s="34">
        <f t="shared" si="1641"/>
        <v>55153</v>
      </c>
      <c r="CD16228" s="32">
        <f t="shared" si="1642"/>
        <v>55153</v>
      </c>
      <c r="CE16228" s="32">
        <f t="shared" si="1643"/>
        <v>0</v>
      </c>
      <c r="CF16228" s="32">
        <f t="shared" si="1644"/>
        <v>0</v>
      </c>
      <c r="CG16228" s="32" t="str">
        <f t="shared" si="1645"/>
        <v/>
      </c>
      <c r="CH16228" s="32">
        <v>223</v>
      </c>
      <c r="CI16228" s="32" t="s">
        <v>9</v>
      </c>
      <c r="CJ16228" s="32" t="str">
        <f t="shared" si="1646"/>
        <v/>
      </c>
      <c r="CK16228" s="32" t="str">
        <f t="shared" si="1647"/>
        <v/>
      </c>
      <c r="CL16228" s="32" t="str">
        <f t="shared" si="1648"/>
        <v/>
      </c>
      <c r="CM16228" s="32" t="str">
        <f t="shared" si="1649"/>
        <v/>
      </c>
      <c r="CN16228" s="32" t="str">
        <f t="shared" si="1650"/>
        <v/>
      </c>
    </row>
    <row r="16229" spans="71:92" x14ac:dyDescent="0.3">
      <c r="BS16229" s="32" t="str">
        <f>IF(Kiadasi_kiseroiv!$K$2=BT16229,BV16229,"")</f>
        <v/>
      </c>
      <c r="BT16229" s="34" t="str">
        <f t="shared" si="1637"/>
        <v/>
      </c>
      <c r="BU16229" s="32" t="str">
        <f t="shared" si="1638"/>
        <v/>
      </c>
      <c r="BV16229" s="32" t="str">
        <f t="shared" si="1651"/>
        <v/>
      </c>
      <c r="BW16229" s="32" t="str">
        <f t="shared" si="1652"/>
        <v/>
      </c>
      <c r="BX16229" s="32" t="str">
        <f t="shared" si="1639"/>
        <v/>
      </c>
      <c r="BY16229" s="32" t="str">
        <f t="shared" si="1640"/>
        <v/>
      </c>
      <c r="BZ16229" s="32" t="str">
        <f t="shared" si="1653"/>
        <v/>
      </c>
      <c r="CA16229" s="32" t="str">
        <f t="shared" si="1654"/>
        <v/>
      </c>
      <c r="CB16229" s="33">
        <f>IF(COUNTIF($CD$7:CD16229,CD16229)=1,CD16229,CD16229+COUNTIF($CD$6:CD16228,CD16229))</f>
        <v>60857</v>
      </c>
      <c r="CC16229" s="34">
        <f t="shared" si="1641"/>
        <v>55153</v>
      </c>
      <c r="CD16229" s="32">
        <f t="shared" si="1642"/>
        <v>55153</v>
      </c>
      <c r="CE16229" s="32">
        <f t="shared" si="1643"/>
        <v>0</v>
      </c>
      <c r="CF16229" s="32">
        <f t="shared" si="1644"/>
        <v>0</v>
      </c>
      <c r="CG16229" s="32" t="str">
        <f t="shared" si="1645"/>
        <v/>
      </c>
      <c r="CH16229" s="32">
        <v>224</v>
      </c>
      <c r="CI16229" s="32" t="s">
        <v>9</v>
      </c>
      <c r="CJ16229" s="32" t="str">
        <f t="shared" si="1646"/>
        <v/>
      </c>
      <c r="CK16229" s="32" t="str">
        <f t="shared" si="1647"/>
        <v/>
      </c>
      <c r="CL16229" s="32" t="str">
        <f t="shared" si="1648"/>
        <v/>
      </c>
      <c r="CM16229" s="32" t="str">
        <f t="shared" si="1649"/>
        <v/>
      </c>
      <c r="CN16229" s="32" t="str">
        <f t="shared" si="1650"/>
        <v/>
      </c>
    </row>
    <row r="16230" spans="71:92" x14ac:dyDescent="0.3">
      <c r="BS16230" s="32" t="str">
        <f>IF(Kiadasi_kiseroiv!$K$2=BT16230,BV16230,"")</f>
        <v/>
      </c>
      <c r="BT16230" s="34" t="str">
        <f t="shared" si="1637"/>
        <v/>
      </c>
      <c r="BU16230" s="32" t="str">
        <f t="shared" si="1638"/>
        <v/>
      </c>
      <c r="BV16230" s="32" t="str">
        <f t="shared" si="1651"/>
        <v/>
      </c>
      <c r="BW16230" s="32" t="str">
        <f t="shared" si="1652"/>
        <v/>
      </c>
      <c r="BX16230" s="32" t="str">
        <f t="shared" si="1639"/>
        <v/>
      </c>
      <c r="BY16230" s="32" t="str">
        <f t="shared" si="1640"/>
        <v/>
      </c>
      <c r="BZ16230" s="32" t="str">
        <f t="shared" si="1653"/>
        <v/>
      </c>
      <c r="CA16230" s="32" t="str">
        <f t="shared" si="1654"/>
        <v/>
      </c>
      <c r="CB16230" s="33">
        <f>IF(COUNTIF($CD$7:CD16230,CD16230)=1,CD16230,CD16230+COUNTIF($CD$6:CD16229,CD16230))</f>
        <v>60858</v>
      </c>
      <c r="CC16230" s="34">
        <f t="shared" si="1641"/>
        <v>55153</v>
      </c>
      <c r="CD16230" s="32">
        <f t="shared" si="1642"/>
        <v>55153</v>
      </c>
      <c r="CE16230" s="32">
        <f t="shared" si="1643"/>
        <v>0</v>
      </c>
      <c r="CF16230" s="32">
        <f t="shared" si="1644"/>
        <v>0</v>
      </c>
      <c r="CG16230" s="32" t="str">
        <f t="shared" si="1645"/>
        <v/>
      </c>
      <c r="CH16230" s="32">
        <v>225</v>
      </c>
      <c r="CI16230" s="32" t="s">
        <v>9</v>
      </c>
      <c r="CJ16230" s="32" t="str">
        <f t="shared" si="1646"/>
        <v/>
      </c>
      <c r="CK16230" s="32" t="str">
        <f t="shared" si="1647"/>
        <v/>
      </c>
      <c r="CL16230" s="32" t="str">
        <f t="shared" si="1648"/>
        <v/>
      </c>
      <c r="CM16230" s="32" t="str">
        <f t="shared" si="1649"/>
        <v/>
      </c>
      <c r="CN16230" s="32" t="str">
        <f t="shared" si="1650"/>
        <v/>
      </c>
    </row>
    <row r="16231" spans="71:92" x14ac:dyDescent="0.3">
      <c r="BS16231" s="32" t="str">
        <f>IF(Kiadasi_kiseroiv!$K$2=BT16231,BV16231,"")</f>
        <v/>
      </c>
      <c r="BT16231" s="34" t="str">
        <f t="shared" si="1637"/>
        <v/>
      </c>
      <c r="BU16231" s="32" t="str">
        <f t="shared" si="1638"/>
        <v/>
      </c>
      <c r="BV16231" s="32" t="str">
        <f t="shared" si="1651"/>
        <v/>
      </c>
      <c r="BW16231" s="32" t="str">
        <f t="shared" si="1652"/>
        <v/>
      </c>
      <c r="BX16231" s="32" t="str">
        <f t="shared" si="1639"/>
        <v/>
      </c>
      <c r="BY16231" s="32" t="str">
        <f t="shared" si="1640"/>
        <v/>
      </c>
      <c r="BZ16231" s="32" t="str">
        <f t="shared" si="1653"/>
        <v/>
      </c>
      <c r="CA16231" s="32" t="str">
        <f t="shared" si="1654"/>
        <v/>
      </c>
      <c r="CB16231" s="33">
        <f>IF(COUNTIF($CD$7:CD16231,CD16231)=1,CD16231,CD16231+COUNTIF($CD$6:CD16230,CD16231))</f>
        <v>60859</v>
      </c>
      <c r="CC16231" s="34">
        <f t="shared" si="1641"/>
        <v>55153</v>
      </c>
      <c r="CD16231" s="32">
        <f t="shared" si="1642"/>
        <v>55153</v>
      </c>
      <c r="CE16231" s="32">
        <f t="shared" si="1643"/>
        <v>0</v>
      </c>
      <c r="CF16231" s="32">
        <f t="shared" si="1644"/>
        <v>0</v>
      </c>
      <c r="CG16231" s="32" t="str">
        <f t="shared" si="1645"/>
        <v/>
      </c>
      <c r="CH16231" s="32">
        <v>226</v>
      </c>
      <c r="CI16231" s="32" t="s">
        <v>9</v>
      </c>
      <c r="CJ16231" s="32" t="str">
        <f t="shared" si="1646"/>
        <v/>
      </c>
      <c r="CK16231" s="32" t="str">
        <f t="shared" si="1647"/>
        <v/>
      </c>
      <c r="CL16231" s="32" t="str">
        <f t="shared" si="1648"/>
        <v/>
      </c>
      <c r="CM16231" s="32" t="str">
        <f t="shared" si="1649"/>
        <v/>
      </c>
      <c r="CN16231" s="32" t="str">
        <f t="shared" si="1650"/>
        <v/>
      </c>
    </row>
    <row r="16232" spans="71:92" x14ac:dyDescent="0.3">
      <c r="BS16232" s="32" t="str">
        <f>IF(Kiadasi_kiseroiv!$K$2=BT16232,BV16232,"")</f>
        <v/>
      </c>
      <c r="BT16232" s="34" t="str">
        <f t="shared" si="1637"/>
        <v/>
      </c>
      <c r="BU16232" s="32" t="str">
        <f t="shared" si="1638"/>
        <v/>
      </c>
      <c r="BV16232" s="32" t="str">
        <f t="shared" si="1651"/>
        <v/>
      </c>
      <c r="BW16232" s="32" t="str">
        <f t="shared" si="1652"/>
        <v/>
      </c>
      <c r="BX16232" s="32" t="str">
        <f t="shared" si="1639"/>
        <v/>
      </c>
      <c r="BY16232" s="32" t="str">
        <f t="shared" si="1640"/>
        <v/>
      </c>
      <c r="BZ16232" s="32" t="str">
        <f t="shared" si="1653"/>
        <v/>
      </c>
      <c r="CA16232" s="32" t="str">
        <f t="shared" si="1654"/>
        <v/>
      </c>
      <c r="CB16232" s="33">
        <f>IF(COUNTIF($CD$7:CD16232,CD16232)=1,CD16232,CD16232+COUNTIF($CD$6:CD16231,CD16232))</f>
        <v>60860</v>
      </c>
      <c r="CC16232" s="34">
        <f t="shared" si="1641"/>
        <v>55153</v>
      </c>
      <c r="CD16232" s="32">
        <f t="shared" si="1642"/>
        <v>55153</v>
      </c>
      <c r="CE16232" s="32">
        <f t="shared" si="1643"/>
        <v>0</v>
      </c>
      <c r="CF16232" s="32">
        <f t="shared" si="1644"/>
        <v>0</v>
      </c>
      <c r="CG16232" s="32" t="str">
        <f t="shared" si="1645"/>
        <v/>
      </c>
      <c r="CH16232" s="32">
        <v>227</v>
      </c>
      <c r="CI16232" s="32" t="s">
        <v>9</v>
      </c>
      <c r="CJ16232" s="32" t="str">
        <f t="shared" si="1646"/>
        <v/>
      </c>
      <c r="CK16232" s="32" t="str">
        <f t="shared" si="1647"/>
        <v/>
      </c>
      <c r="CL16232" s="32" t="str">
        <f t="shared" si="1648"/>
        <v/>
      </c>
      <c r="CM16232" s="32" t="str">
        <f t="shared" si="1649"/>
        <v/>
      </c>
      <c r="CN16232" s="32" t="str">
        <f t="shared" si="1650"/>
        <v/>
      </c>
    </row>
    <row r="16233" spans="71:92" x14ac:dyDescent="0.3">
      <c r="BS16233" s="32" t="str">
        <f>IF(Kiadasi_kiseroiv!$K$2=BT16233,BV16233,"")</f>
        <v/>
      </c>
      <c r="BT16233" s="34" t="str">
        <f t="shared" si="1637"/>
        <v/>
      </c>
      <c r="BU16233" s="32" t="str">
        <f t="shared" si="1638"/>
        <v/>
      </c>
      <c r="BV16233" s="32" t="str">
        <f t="shared" si="1651"/>
        <v/>
      </c>
      <c r="BW16233" s="32" t="str">
        <f t="shared" si="1652"/>
        <v/>
      </c>
      <c r="BX16233" s="32" t="str">
        <f t="shared" si="1639"/>
        <v/>
      </c>
      <c r="BY16233" s="32" t="str">
        <f t="shared" si="1640"/>
        <v/>
      </c>
      <c r="BZ16233" s="32" t="str">
        <f t="shared" si="1653"/>
        <v/>
      </c>
      <c r="CA16233" s="32" t="str">
        <f t="shared" si="1654"/>
        <v/>
      </c>
      <c r="CB16233" s="33">
        <f>IF(COUNTIF($CD$7:CD16233,CD16233)=1,CD16233,CD16233+COUNTIF($CD$6:CD16232,CD16233))</f>
        <v>60861</v>
      </c>
      <c r="CC16233" s="34">
        <f t="shared" si="1641"/>
        <v>55153</v>
      </c>
      <c r="CD16233" s="32">
        <f t="shared" si="1642"/>
        <v>55153</v>
      </c>
      <c r="CE16233" s="32">
        <f t="shared" si="1643"/>
        <v>0</v>
      </c>
      <c r="CF16233" s="32">
        <f t="shared" si="1644"/>
        <v>0</v>
      </c>
      <c r="CG16233" s="32" t="str">
        <f t="shared" si="1645"/>
        <v/>
      </c>
      <c r="CH16233" s="32">
        <v>228</v>
      </c>
      <c r="CI16233" s="32" t="s">
        <v>9</v>
      </c>
      <c r="CJ16233" s="32" t="str">
        <f t="shared" si="1646"/>
        <v/>
      </c>
      <c r="CK16233" s="32" t="str">
        <f t="shared" si="1647"/>
        <v/>
      </c>
      <c r="CL16233" s="32" t="str">
        <f t="shared" si="1648"/>
        <v/>
      </c>
      <c r="CM16233" s="32" t="str">
        <f t="shared" si="1649"/>
        <v/>
      </c>
      <c r="CN16233" s="32" t="str">
        <f t="shared" si="1650"/>
        <v/>
      </c>
    </row>
    <row r="16234" spans="71:92" x14ac:dyDescent="0.3">
      <c r="BS16234" s="32" t="str">
        <f>IF(Kiadasi_kiseroiv!$K$2=BT16234,BV16234,"")</f>
        <v/>
      </c>
      <c r="BT16234" s="34" t="str">
        <f t="shared" si="1637"/>
        <v/>
      </c>
      <c r="BU16234" s="32" t="str">
        <f t="shared" si="1638"/>
        <v/>
      </c>
      <c r="BV16234" s="32" t="str">
        <f t="shared" si="1651"/>
        <v/>
      </c>
      <c r="BW16234" s="32" t="str">
        <f t="shared" si="1652"/>
        <v/>
      </c>
      <c r="BX16234" s="32" t="str">
        <f t="shared" si="1639"/>
        <v/>
      </c>
      <c r="BY16234" s="32" t="str">
        <f t="shared" si="1640"/>
        <v/>
      </c>
      <c r="BZ16234" s="32" t="str">
        <f t="shared" si="1653"/>
        <v/>
      </c>
      <c r="CA16234" s="32" t="str">
        <f t="shared" si="1654"/>
        <v/>
      </c>
      <c r="CB16234" s="33">
        <f>IF(COUNTIF($CD$7:CD16234,CD16234)=1,CD16234,CD16234+COUNTIF($CD$6:CD16233,CD16234))</f>
        <v>60862</v>
      </c>
      <c r="CC16234" s="34">
        <f t="shared" si="1641"/>
        <v>55153</v>
      </c>
      <c r="CD16234" s="32">
        <f t="shared" si="1642"/>
        <v>55153</v>
      </c>
      <c r="CE16234" s="32">
        <f t="shared" si="1643"/>
        <v>0</v>
      </c>
      <c r="CF16234" s="32">
        <f t="shared" si="1644"/>
        <v>0</v>
      </c>
      <c r="CG16234" s="32" t="str">
        <f t="shared" si="1645"/>
        <v/>
      </c>
      <c r="CH16234" s="32">
        <v>229</v>
      </c>
      <c r="CI16234" s="32" t="s">
        <v>9</v>
      </c>
      <c r="CJ16234" s="32" t="str">
        <f t="shared" si="1646"/>
        <v/>
      </c>
      <c r="CK16234" s="32" t="str">
        <f t="shared" si="1647"/>
        <v/>
      </c>
      <c r="CL16234" s="32" t="str">
        <f t="shared" si="1648"/>
        <v/>
      </c>
      <c r="CM16234" s="32" t="str">
        <f t="shared" si="1649"/>
        <v/>
      </c>
      <c r="CN16234" s="32" t="str">
        <f t="shared" si="1650"/>
        <v/>
      </c>
    </row>
    <row r="16235" spans="71:92" x14ac:dyDescent="0.3">
      <c r="BS16235" s="32" t="str">
        <f>IF(Kiadasi_kiseroiv!$K$2=BT16235,BV16235,"")</f>
        <v/>
      </c>
      <c r="BT16235" s="34" t="str">
        <f t="shared" si="1637"/>
        <v/>
      </c>
      <c r="BU16235" s="32" t="str">
        <f t="shared" si="1638"/>
        <v/>
      </c>
      <c r="BV16235" s="32" t="str">
        <f t="shared" si="1651"/>
        <v/>
      </c>
      <c r="BW16235" s="32" t="str">
        <f t="shared" si="1652"/>
        <v/>
      </c>
      <c r="BX16235" s="32" t="str">
        <f t="shared" si="1639"/>
        <v/>
      </c>
      <c r="BY16235" s="32" t="str">
        <f t="shared" si="1640"/>
        <v/>
      </c>
      <c r="BZ16235" s="32" t="str">
        <f t="shared" si="1653"/>
        <v/>
      </c>
      <c r="CA16235" s="32" t="str">
        <f t="shared" si="1654"/>
        <v/>
      </c>
      <c r="CB16235" s="33">
        <f>IF(COUNTIF($CD$7:CD16235,CD16235)=1,CD16235,CD16235+COUNTIF($CD$6:CD16234,CD16235))</f>
        <v>60863</v>
      </c>
      <c r="CC16235" s="34">
        <f t="shared" si="1641"/>
        <v>55153</v>
      </c>
      <c r="CD16235" s="32">
        <f t="shared" si="1642"/>
        <v>55153</v>
      </c>
      <c r="CE16235" s="32">
        <f t="shared" si="1643"/>
        <v>0</v>
      </c>
      <c r="CF16235" s="32">
        <f t="shared" si="1644"/>
        <v>0</v>
      </c>
      <c r="CG16235" s="32" t="str">
        <f t="shared" si="1645"/>
        <v/>
      </c>
      <c r="CH16235" s="32">
        <v>230</v>
      </c>
      <c r="CI16235" s="32" t="s">
        <v>9</v>
      </c>
      <c r="CJ16235" s="32" t="str">
        <f t="shared" si="1646"/>
        <v/>
      </c>
      <c r="CK16235" s="32" t="str">
        <f t="shared" si="1647"/>
        <v/>
      </c>
      <c r="CL16235" s="32" t="str">
        <f t="shared" si="1648"/>
        <v/>
      </c>
      <c r="CM16235" s="32" t="str">
        <f t="shared" si="1649"/>
        <v/>
      </c>
      <c r="CN16235" s="32" t="str">
        <f t="shared" si="1650"/>
        <v/>
      </c>
    </row>
    <row r="16236" spans="71:92" x14ac:dyDescent="0.3">
      <c r="BS16236" s="32" t="str">
        <f>IF(Kiadasi_kiseroiv!$K$2=BT16236,BV16236,"")</f>
        <v/>
      </c>
      <c r="BT16236" s="34" t="str">
        <f t="shared" si="1637"/>
        <v/>
      </c>
      <c r="BU16236" s="32" t="str">
        <f t="shared" si="1638"/>
        <v/>
      </c>
      <c r="BV16236" s="32" t="str">
        <f t="shared" si="1651"/>
        <v/>
      </c>
      <c r="BW16236" s="32" t="str">
        <f t="shared" si="1652"/>
        <v/>
      </c>
      <c r="BX16236" s="32" t="str">
        <f t="shared" si="1639"/>
        <v/>
      </c>
      <c r="BY16236" s="32" t="str">
        <f t="shared" si="1640"/>
        <v/>
      </c>
      <c r="BZ16236" s="32" t="str">
        <f t="shared" si="1653"/>
        <v/>
      </c>
      <c r="CA16236" s="32" t="str">
        <f t="shared" si="1654"/>
        <v/>
      </c>
      <c r="CB16236" s="33">
        <f>IF(COUNTIF($CD$7:CD16236,CD16236)=1,CD16236,CD16236+COUNTIF($CD$6:CD16235,CD16236))</f>
        <v>60864</v>
      </c>
      <c r="CC16236" s="34">
        <f t="shared" si="1641"/>
        <v>55153</v>
      </c>
      <c r="CD16236" s="32">
        <f t="shared" si="1642"/>
        <v>55153</v>
      </c>
      <c r="CE16236" s="32">
        <f t="shared" si="1643"/>
        <v>0</v>
      </c>
      <c r="CF16236" s="32">
        <f t="shared" si="1644"/>
        <v>0</v>
      </c>
      <c r="CG16236" s="32" t="str">
        <f t="shared" si="1645"/>
        <v/>
      </c>
      <c r="CH16236" s="32">
        <v>231</v>
      </c>
      <c r="CI16236" s="32" t="s">
        <v>9</v>
      </c>
      <c r="CJ16236" s="32" t="str">
        <f t="shared" si="1646"/>
        <v/>
      </c>
      <c r="CK16236" s="32" t="str">
        <f t="shared" si="1647"/>
        <v/>
      </c>
      <c r="CL16236" s="32" t="str">
        <f t="shared" si="1648"/>
        <v/>
      </c>
      <c r="CM16236" s="32" t="str">
        <f t="shared" si="1649"/>
        <v/>
      </c>
      <c r="CN16236" s="32" t="str">
        <f t="shared" si="1650"/>
        <v/>
      </c>
    </row>
    <row r="16237" spans="71:92" x14ac:dyDescent="0.3">
      <c r="BS16237" s="32" t="str">
        <f>IF(Kiadasi_kiseroiv!$K$2=BT16237,BV16237,"")</f>
        <v/>
      </c>
      <c r="BT16237" s="34" t="str">
        <f t="shared" si="1637"/>
        <v/>
      </c>
      <c r="BU16237" s="32" t="str">
        <f t="shared" si="1638"/>
        <v/>
      </c>
      <c r="BV16237" s="32" t="str">
        <f t="shared" si="1651"/>
        <v/>
      </c>
      <c r="BW16237" s="32" t="str">
        <f t="shared" si="1652"/>
        <v/>
      </c>
      <c r="BX16237" s="32" t="str">
        <f t="shared" si="1639"/>
        <v/>
      </c>
      <c r="BY16237" s="32" t="str">
        <f t="shared" si="1640"/>
        <v/>
      </c>
      <c r="BZ16237" s="32" t="str">
        <f t="shared" si="1653"/>
        <v/>
      </c>
      <c r="CA16237" s="32" t="str">
        <f t="shared" si="1654"/>
        <v/>
      </c>
      <c r="CB16237" s="33">
        <f>IF(COUNTIF($CD$7:CD16237,CD16237)=1,CD16237,CD16237+COUNTIF($CD$6:CD16236,CD16237))</f>
        <v>60865</v>
      </c>
      <c r="CC16237" s="34">
        <f t="shared" si="1641"/>
        <v>55153</v>
      </c>
      <c r="CD16237" s="32">
        <f t="shared" si="1642"/>
        <v>55153</v>
      </c>
      <c r="CE16237" s="32">
        <f t="shared" si="1643"/>
        <v>0</v>
      </c>
      <c r="CF16237" s="32">
        <f t="shared" si="1644"/>
        <v>0</v>
      </c>
      <c r="CG16237" s="32" t="str">
        <f t="shared" si="1645"/>
        <v/>
      </c>
      <c r="CH16237" s="32">
        <v>232</v>
      </c>
      <c r="CI16237" s="32" t="s">
        <v>9</v>
      </c>
      <c r="CJ16237" s="32" t="str">
        <f t="shared" si="1646"/>
        <v/>
      </c>
      <c r="CK16237" s="32" t="str">
        <f t="shared" si="1647"/>
        <v/>
      </c>
      <c r="CL16237" s="32" t="str">
        <f t="shared" si="1648"/>
        <v/>
      </c>
      <c r="CM16237" s="32" t="str">
        <f t="shared" si="1649"/>
        <v/>
      </c>
      <c r="CN16237" s="32" t="str">
        <f t="shared" si="1650"/>
        <v/>
      </c>
    </row>
    <row r="16238" spans="71:92" x14ac:dyDescent="0.3">
      <c r="BS16238" s="32" t="str">
        <f>IF(Kiadasi_kiseroiv!$K$2=BT16238,BV16238,"")</f>
        <v/>
      </c>
      <c r="BT16238" s="34" t="str">
        <f t="shared" si="1637"/>
        <v/>
      </c>
      <c r="BU16238" s="32" t="str">
        <f t="shared" si="1638"/>
        <v/>
      </c>
      <c r="BV16238" s="32" t="str">
        <f t="shared" si="1651"/>
        <v/>
      </c>
      <c r="BW16238" s="32" t="str">
        <f t="shared" si="1652"/>
        <v/>
      </c>
      <c r="BX16238" s="32" t="str">
        <f t="shared" si="1639"/>
        <v/>
      </c>
      <c r="BY16238" s="32" t="str">
        <f t="shared" si="1640"/>
        <v/>
      </c>
      <c r="BZ16238" s="32" t="str">
        <f t="shared" si="1653"/>
        <v/>
      </c>
      <c r="CA16238" s="32" t="str">
        <f t="shared" si="1654"/>
        <v/>
      </c>
      <c r="CB16238" s="33">
        <f>IF(COUNTIF($CD$7:CD16238,CD16238)=1,CD16238,CD16238+COUNTIF($CD$6:CD16237,CD16238))</f>
        <v>60866</v>
      </c>
      <c r="CC16238" s="34">
        <f t="shared" si="1641"/>
        <v>55153</v>
      </c>
      <c r="CD16238" s="32">
        <f t="shared" si="1642"/>
        <v>55153</v>
      </c>
      <c r="CE16238" s="32">
        <f t="shared" si="1643"/>
        <v>0</v>
      </c>
      <c r="CF16238" s="32">
        <f t="shared" si="1644"/>
        <v>0</v>
      </c>
      <c r="CG16238" s="32" t="str">
        <f t="shared" si="1645"/>
        <v/>
      </c>
      <c r="CH16238" s="32">
        <v>233</v>
      </c>
      <c r="CI16238" s="32" t="s">
        <v>9</v>
      </c>
      <c r="CJ16238" s="32" t="str">
        <f t="shared" si="1646"/>
        <v/>
      </c>
      <c r="CK16238" s="32" t="str">
        <f t="shared" si="1647"/>
        <v/>
      </c>
      <c r="CL16238" s="32" t="str">
        <f t="shared" si="1648"/>
        <v/>
      </c>
      <c r="CM16238" s="32" t="str">
        <f t="shared" si="1649"/>
        <v/>
      </c>
      <c r="CN16238" s="32" t="str">
        <f t="shared" si="1650"/>
        <v/>
      </c>
    </row>
    <row r="16239" spans="71:92" x14ac:dyDescent="0.3">
      <c r="BS16239" s="32" t="str">
        <f>IF(Kiadasi_kiseroiv!$K$2=BT16239,BV16239,"")</f>
        <v/>
      </c>
      <c r="BT16239" s="34" t="str">
        <f t="shared" si="1637"/>
        <v/>
      </c>
      <c r="BU16239" s="32" t="str">
        <f t="shared" si="1638"/>
        <v/>
      </c>
      <c r="BV16239" s="32" t="str">
        <f t="shared" si="1651"/>
        <v/>
      </c>
      <c r="BW16239" s="32" t="str">
        <f t="shared" si="1652"/>
        <v/>
      </c>
      <c r="BX16239" s="32" t="str">
        <f t="shared" si="1639"/>
        <v/>
      </c>
      <c r="BY16239" s="32" t="str">
        <f t="shared" si="1640"/>
        <v/>
      </c>
      <c r="BZ16239" s="32" t="str">
        <f t="shared" si="1653"/>
        <v/>
      </c>
      <c r="CA16239" s="32" t="str">
        <f t="shared" si="1654"/>
        <v/>
      </c>
      <c r="CB16239" s="33">
        <f>IF(COUNTIF($CD$7:CD16239,CD16239)=1,CD16239,CD16239+COUNTIF($CD$6:CD16238,CD16239))</f>
        <v>60867</v>
      </c>
      <c r="CC16239" s="34">
        <f t="shared" si="1641"/>
        <v>55153</v>
      </c>
      <c r="CD16239" s="32">
        <f t="shared" si="1642"/>
        <v>55153</v>
      </c>
      <c r="CE16239" s="32">
        <f t="shared" si="1643"/>
        <v>0</v>
      </c>
      <c r="CF16239" s="32">
        <f t="shared" si="1644"/>
        <v>0</v>
      </c>
      <c r="CG16239" s="32" t="str">
        <f t="shared" si="1645"/>
        <v/>
      </c>
      <c r="CH16239" s="32">
        <v>234</v>
      </c>
      <c r="CI16239" s="32" t="s">
        <v>9</v>
      </c>
      <c r="CJ16239" s="32" t="str">
        <f t="shared" si="1646"/>
        <v/>
      </c>
      <c r="CK16239" s="32" t="str">
        <f t="shared" si="1647"/>
        <v/>
      </c>
      <c r="CL16239" s="32" t="str">
        <f t="shared" si="1648"/>
        <v/>
      </c>
      <c r="CM16239" s="32" t="str">
        <f t="shared" si="1649"/>
        <v/>
      </c>
      <c r="CN16239" s="32" t="str">
        <f t="shared" si="1650"/>
        <v/>
      </c>
    </row>
    <row r="16240" spans="71:92" x14ac:dyDescent="0.3">
      <c r="BS16240" s="32" t="str">
        <f>IF(Kiadasi_kiseroiv!$K$2=BT16240,BV16240,"")</f>
        <v/>
      </c>
      <c r="BT16240" s="34" t="str">
        <f t="shared" si="1637"/>
        <v/>
      </c>
      <c r="BU16240" s="32" t="str">
        <f t="shared" si="1638"/>
        <v/>
      </c>
      <c r="BV16240" s="32" t="str">
        <f t="shared" si="1651"/>
        <v/>
      </c>
      <c r="BW16240" s="32" t="str">
        <f t="shared" si="1652"/>
        <v/>
      </c>
      <c r="BX16240" s="32" t="str">
        <f t="shared" si="1639"/>
        <v/>
      </c>
      <c r="BY16240" s="32" t="str">
        <f t="shared" si="1640"/>
        <v/>
      </c>
      <c r="BZ16240" s="32" t="str">
        <f t="shared" si="1653"/>
        <v/>
      </c>
      <c r="CA16240" s="32" t="str">
        <f t="shared" si="1654"/>
        <v/>
      </c>
      <c r="CB16240" s="33">
        <f>IF(COUNTIF($CD$7:CD16240,CD16240)=1,CD16240,CD16240+COUNTIF($CD$6:CD16239,CD16240))</f>
        <v>60868</v>
      </c>
      <c r="CC16240" s="34">
        <f t="shared" si="1641"/>
        <v>55153</v>
      </c>
      <c r="CD16240" s="32">
        <f t="shared" si="1642"/>
        <v>55153</v>
      </c>
      <c r="CE16240" s="32">
        <f t="shared" si="1643"/>
        <v>0</v>
      </c>
      <c r="CF16240" s="32">
        <f t="shared" si="1644"/>
        <v>0</v>
      </c>
      <c r="CG16240" s="32" t="str">
        <f t="shared" si="1645"/>
        <v/>
      </c>
      <c r="CH16240" s="32">
        <v>235</v>
      </c>
      <c r="CI16240" s="32" t="s">
        <v>9</v>
      </c>
      <c r="CJ16240" s="32" t="str">
        <f t="shared" si="1646"/>
        <v/>
      </c>
      <c r="CK16240" s="32" t="str">
        <f t="shared" si="1647"/>
        <v/>
      </c>
      <c r="CL16240" s="32" t="str">
        <f t="shared" si="1648"/>
        <v/>
      </c>
      <c r="CM16240" s="32" t="str">
        <f t="shared" si="1649"/>
        <v/>
      </c>
      <c r="CN16240" s="32" t="str">
        <f t="shared" si="1650"/>
        <v/>
      </c>
    </row>
    <row r="16241" spans="71:92" x14ac:dyDescent="0.3">
      <c r="BS16241" s="32" t="str">
        <f>IF(Kiadasi_kiseroiv!$K$2=BT16241,BV16241,"")</f>
        <v/>
      </c>
      <c r="BT16241" s="34" t="str">
        <f t="shared" si="1637"/>
        <v/>
      </c>
      <c r="BU16241" s="32" t="str">
        <f t="shared" si="1638"/>
        <v/>
      </c>
      <c r="BV16241" s="32" t="str">
        <f t="shared" si="1651"/>
        <v/>
      </c>
      <c r="BW16241" s="32" t="str">
        <f t="shared" si="1652"/>
        <v/>
      </c>
      <c r="BX16241" s="32" t="str">
        <f t="shared" si="1639"/>
        <v/>
      </c>
      <c r="BY16241" s="32" t="str">
        <f t="shared" si="1640"/>
        <v/>
      </c>
      <c r="BZ16241" s="32" t="str">
        <f t="shared" si="1653"/>
        <v/>
      </c>
      <c r="CA16241" s="32" t="str">
        <f t="shared" si="1654"/>
        <v/>
      </c>
      <c r="CB16241" s="33">
        <f>IF(COUNTIF($CD$7:CD16241,CD16241)=1,CD16241,CD16241+COUNTIF($CD$6:CD16240,CD16241))</f>
        <v>60869</v>
      </c>
      <c r="CC16241" s="34">
        <f t="shared" si="1641"/>
        <v>55153</v>
      </c>
      <c r="CD16241" s="32">
        <f t="shared" si="1642"/>
        <v>55153</v>
      </c>
      <c r="CE16241" s="32">
        <f t="shared" si="1643"/>
        <v>0</v>
      </c>
      <c r="CF16241" s="32">
        <f t="shared" si="1644"/>
        <v>0</v>
      </c>
      <c r="CG16241" s="32" t="str">
        <f t="shared" si="1645"/>
        <v/>
      </c>
      <c r="CH16241" s="32">
        <v>236</v>
      </c>
      <c r="CI16241" s="32" t="s">
        <v>9</v>
      </c>
      <c r="CJ16241" s="32" t="str">
        <f t="shared" si="1646"/>
        <v/>
      </c>
      <c r="CK16241" s="32" t="str">
        <f t="shared" si="1647"/>
        <v/>
      </c>
      <c r="CL16241" s="32" t="str">
        <f t="shared" si="1648"/>
        <v/>
      </c>
      <c r="CM16241" s="32" t="str">
        <f t="shared" si="1649"/>
        <v/>
      </c>
      <c r="CN16241" s="32" t="str">
        <f t="shared" si="1650"/>
        <v/>
      </c>
    </row>
    <row r="16242" spans="71:92" x14ac:dyDescent="0.3">
      <c r="BS16242" s="32" t="str">
        <f>IF(Kiadasi_kiseroiv!$K$2=BT16242,BV16242,"")</f>
        <v/>
      </c>
      <c r="BT16242" s="34" t="str">
        <f t="shared" si="1637"/>
        <v/>
      </c>
      <c r="BU16242" s="32" t="str">
        <f t="shared" si="1638"/>
        <v/>
      </c>
      <c r="BV16242" s="32" t="str">
        <f t="shared" si="1651"/>
        <v/>
      </c>
      <c r="BW16242" s="32" t="str">
        <f t="shared" si="1652"/>
        <v/>
      </c>
      <c r="BX16242" s="32" t="str">
        <f t="shared" si="1639"/>
        <v/>
      </c>
      <c r="BY16242" s="32" t="str">
        <f t="shared" si="1640"/>
        <v/>
      </c>
      <c r="BZ16242" s="32" t="str">
        <f t="shared" si="1653"/>
        <v/>
      </c>
      <c r="CA16242" s="32" t="str">
        <f t="shared" si="1654"/>
        <v/>
      </c>
      <c r="CB16242" s="33">
        <f>IF(COUNTIF($CD$7:CD16242,CD16242)=1,CD16242,CD16242+COUNTIF($CD$6:CD16241,CD16242))</f>
        <v>60870</v>
      </c>
      <c r="CC16242" s="34">
        <f t="shared" si="1641"/>
        <v>55153</v>
      </c>
      <c r="CD16242" s="32">
        <f t="shared" si="1642"/>
        <v>55153</v>
      </c>
      <c r="CE16242" s="32">
        <f t="shared" si="1643"/>
        <v>0</v>
      </c>
      <c r="CF16242" s="32">
        <f t="shared" si="1644"/>
        <v>0</v>
      </c>
      <c r="CG16242" s="32" t="str">
        <f t="shared" si="1645"/>
        <v/>
      </c>
      <c r="CH16242" s="32">
        <v>237</v>
      </c>
      <c r="CI16242" s="32" t="s">
        <v>9</v>
      </c>
      <c r="CJ16242" s="32" t="str">
        <f t="shared" si="1646"/>
        <v/>
      </c>
      <c r="CK16242" s="32" t="str">
        <f t="shared" si="1647"/>
        <v/>
      </c>
      <c r="CL16242" s="32" t="str">
        <f t="shared" si="1648"/>
        <v/>
      </c>
      <c r="CM16242" s="32" t="str">
        <f t="shared" si="1649"/>
        <v/>
      </c>
      <c r="CN16242" s="32" t="str">
        <f t="shared" si="1650"/>
        <v/>
      </c>
    </row>
    <row r="16243" spans="71:92" x14ac:dyDescent="0.3">
      <c r="BS16243" s="32" t="str">
        <f>IF(Kiadasi_kiseroiv!$K$2=BT16243,BV16243,"")</f>
        <v/>
      </c>
      <c r="BT16243" s="34" t="str">
        <f t="shared" si="1637"/>
        <v/>
      </c>
      <c r="BU16243" s="32" t="str">
        <f t="shared" si="1638"/>
        <v/>
      </c>
      <c r="BV16243" s="32" t="str">
        <f t="shared" si="1651"/>
        <v/>
      </c>
      <c r="BW16243" s="32" t="str">
        <f t="shared" si="1652"/>
        <v/>
      </c>
      <c r="BX16243" s="32" t="str">
        <f t="shared" si="1639"/>
        <v/>
      </c>
      <c r="BY16243" s="32" t="str">
        <f t="shared" si="1640"/>
        <v/>
      </c>
      <c r="BZ16243" s="32" t="str">
        <f t="shared" si="1653"/>
        <v/>
      </c>
      <c r="CA16243" s="32" t="str">
        <f t="shared" si="1654"/>
        <v/>
      </c>
      <c r="CB16243" s="33">
        <f>IF(COUNTIF($CD$7:CD16243,CD16243)=1,CD16243,CD16243+COUNTIF($CD$6:CD16242,CD16243))</f>
        <v>60871</v>
      </c>
      <c r="CC16243" s="34">
        <f t="shared" si="1641"/>
        <v>55153</v>
      </c>
      <c r="CD16243" s="32">
        <f t="shared" si="1642"/>
        <v>55153</v>
      </c>
      <c r="CE16243" s="32">
        <f t="shared" si="1643"/>
        <v>0</v>
      </c>
      <c r="CF16243" s="32">
        <f t="shared" si="1644"/>
        <v>0</v>
      </c>
      <c r="CG16243" s="32" t="str">
        <f t="shared" si="1645"/>
        <v/>
      </c>
      <c r="CH16243" s="32">
        <v>238</v>
      </c>
      <c r="CI16243" s="32" t="s">
        <v>9</v>
      </c>
      <c r="CJ16243" s="32" t="str">
        <f t="shared" si="1646"/>
        <v/>
      </c>
      <c r="CK16243" s="32" t="str">
        <f t="shared" si="1647"/>
        <v/>
      </c>
      <c r="CL16243" s="32" t="str">
        <f t="shared" si="1648"/>
        <v/>
      </c>
      <c r="CM16243" s="32" t="str">
        <f t="shared" si="1649"/>
        <v/>
      </c>
      <c r="CN16243" s="32" t="str">
        <f t="shared" si="1650"/>
        <v/>
      </c>
    </row>
    <row r="16244" spans="71:92" x14ac:dyDescent="0.3">
      <c r="BS16244" s="32" t="str">
        <f>IF(Kiadasi_kiseroiv!$K$2=BT16244,BV16244,"")</f>
        <v/>
      </c>
      <c r="BT16244" s="34" t="str">
        <f t="shared" si="1637"/>
        <v/>
      </c>
      <c r="BU16244" s="32" t="str">
        <f t="shared" si="1638"/>
        <v/>
      </c>
      <c r="BV16244" s="32" t="str">
        <f t="shared" si="1651"/>
        <v/>
      </c>
      <c r="BW16244" s="32" t="str">
        <f t="shared" si="1652"/>
        <v/>
      </c>
      <c r="BX16244" s="32" t="str">
        <f t="shared" si="1639"/>
        <v/>
      </c>
      <c r="BY16244" s="32" t="str">
        <f t="shared" si="1640"/>
        <v/>
      </c>
      <c r="BZ16244" s="32" t="str">
        <f t="shared" si="1653"/>
        <v/>
      </c>
      <c r="CA16244" s="32" t="str">
        <f t="shared" si="1654"/>
        <v/>
      </c>
      <c r="CB16244" s="33">
        <f>IF(COUNTIF($CD$7:CD16244,CD16244)=1,CD16244,CD16244+COUNTIF($CD$6:CD16243,CD16244))</f>
        <v>60872</v>
      </c>
      <c r="CC16244" s="34">
        <f t="shared" si="1641"/>
        <v>55153</v>
      </c>
      <c r="CD16244" s="32">
        <f t="shared" si="1642"/>
        <v>55153</v>
      </c>
      <c r="CE16244" s="32">
        <f t="shared" si="1643"/>
        <v>0</v>
      </c>
      <c r="CF16244" s="32">
        <f t="shared" si="1644"/>
        <v>0</v>
      </c>
      <c r="CG16244" s="32" t="str">
        <f t="shared" si="1645"/>
        <v/>
      </c>
      <c r="CH16244" s="32">
        <v>239</v>
      </c>
      <c r="CI16244" s="32" t="s">
        <v>9</v>
      </c>
      <c r="CJ16244" s="32" t="str">
        <f t="shared" si="1646"/>
        <v/>
      </c>
      <c r="CK16244" s="32" t="str">
        <f t="shared" si="1647"/>
        <v/>
      </c>
      <c r="CL16244" s="32" t="str">
        <f t="shared" si="1648"/>
        <v/>
      </c>
      <c r="CM16244" s="32" t="str">
        <f t="shared" si="1649"/>
        <v/>
      </c>
      <c r="CN16244" s="32" t="str">
        <f t="shared" si="1650"/>
        <v/>
      </c>
    </row>
    <row r="16245" spans="71:92" x14ac:dyDescent="0.3">
      <c r="BS16245" s="32" t="str">
        <f>IF(Kiadasi_kiseroiv!$K$2=BT16245,BV16245,"")</f>
        <v/>
      </c>
      <c r="BT16245" s="34" t="str">
        <f t="shared" si="1637"/>
        <v/>
      </c>
      <c r="BU16245" s="32" t="str">
        <f t="shared" si="1638"/>
        <v/>
      </c>
      <c r="BV16245" s="32" t="str">
        <f t="shared" si="1651"/>
        <v/>
      </c>
      <c r="BW16245" s="32" t="str">
        <f t="shared" si="1652"/>
        <v/>
      </c>
      <c r="BX16245" s="32" t="str">
        <f t="shared" si="1639"/>
        <v/>
      </c>
      <c r="BY16245" s="32" t="str">
        <f t="shared" si="1640"/>
        <v/>
      </c>
      <c r="BZ16245" s="32" t="str">
        <f t="shared" si="1653"/>
        <v/>
      </c>
      <c r="CA16245" s="32" t="str">
        <f t="shared" si="1654"/>
        <v/>
      </c>
      <c r="CB16245" s="33">
        <f>IF(COUNTIF($CD$7:CD16245,CD16245)=1,CD16245,CD16245+COUNTIF($CD$6:CD16244,CD16245))</f>
        <v>60873</v>
      </c>
      <c r="CC16245" s="34">
        <f t="shared" si="1641"/>
        <v>55153</v>
      </c>
      <c r="CD16245" s="32">
        <f t="shared" si="1642"/>
        <v>55153</v>
      </c>
      <c r="CE16245" s="32">
        <f t="shared" si="1643"/>
        <v>0</v>
      </c>
      <c r="CF16245" s="32">
        <f t="shared" si="1644"/>
        <v>0</v>
      </c>
      <c r="CG16245" s="32" t="str">
        <f t="shared" si="1645"/>
        <v/>
      </c>
      <c r="CH16245" s="32">
        <v>240</v>
      </c>
      <c r="CI16245" s="32" t="s">
        <v>9</v>
      </c>
      <c r="CJ16245" s="32" t="str">
        <f t="shared" si="1646"/>
        <v/>
      </c>
      <c r="CK16245" s="32" t="str">
        <f t="shared" si="1647"/>
        <v/>
      </c>
      <c r="CL16245" s="32" t="str">
        <f t="shared" si="1648"/>
        <v/>
      </c>
      <c r="CM16245" s="32" t="str">
        <f t="shared" si="1649"/>
        <v/>
      </c>
      <c r="CN16245" s="32" t="str">
        <f t="shared" si="1650"/>
        <v/>
      </c>
    </row>
    <row r="16246" spans="71:92" x14ac:dyDescent="0.3">
      <c r="BS16246" s="32" t="str">
        <f>IF(Kiadasi_kiseroiv!$K$2=BT16246,BV16246,"")</f>
        <v/>
      </c>
      <c r="BT16246" s="34" t="str">
        <f t="shared" si="1637"/>
        <v/>
      </c>
      <c r="BU16246" s="32" t="str">
        <f t="shared" si="1638"/>
        <v/>
      </c>
      <c r="BV16246" s="32" t="str">
        <f t="shared" si="1651"/>
        <v/>
      </c>
      <c r="BW16246" s="32" t="str">
        <f t="shared" si="1652"/>
        <v/>
      </c>
      <c r="BX16246" s="32" t="str">
        <f t="shared" si="1639"/>
        <v/>
      </c>
      <c r="BY16246" s="32" t="str">
        <f t="shared" si="1640"/>
        <v/>
      </c>
      <c r="BZ16246" s="32" t="str">
        <f t="shared" si="1653"/>
        <v/>
      </c>
      <c r="CA16246" s="32" t="str">
        <f t="shared" si="1654"/>
        <v/>
      </c>
      <c r="CB16246" s="33">
        <f>IF(COUNTIF($CD$7:CD16246,CD16246)=1,CD16246,CD16246+COUNTIF($CD$6:CD16245,CD16246))</f>
        <v>60874</v>
      </c>
      <c r="CC16246" s="34">
        <f t="shared" si="1641"/>
        <v>55153</v>
      </c>
      <c r="CD16246" s="32">
        <f t="shared" si="1642"/>
        <v>55153</v>
      </c>
      <c r="CE16246" s="32">
        <f t="shared" si="1643"/>
        <v>0</v>
      </c>
      <c r="CF16246" s="32">
        <f t="shared" si="1644"/>
        <v>0</v>
      </c>
      <c r="CG16246" s="32" t="str">
        <f t="shared" si="1645"/>
        <v/>
      </c>
      <c r="CH16246" s="32">
        <v>241</v>
      </c>
      <c r="CI16246" s="32" t="s">
        <v>9</v>
      </c>
      <c r="CJ16246" s="32" t="str">
        <f t="shared" si="1646"/>
        <v/>
      </c>
      <c r="CK16246" s="32" t="str">
        <f t="shared" si="1647"/>
        <v/>
      </c>
      <c r="CL16246" s="32" t="str">
        <f t="shared" si="1648"/>
        <v/>
      </c>
      <c r="CM16246" s="32" t="str">
        <f t="shared" si="1649"/>
        <v/>
      </c>
      <c r="CN16246" s="32" t="str">
        <f t="shared" si="1650"/>
        <v/>
      </c>
    </row>
    <row r="16247" spans="71:92" x14ac:dyDescent="0.3">
      <c r="BS16247" s="32" t="str">
        <f>IF(Kiadasi_kiseroiv!$K$2=BT16247,BV16247,"")</f>
        <v/>
      </c>
      <c r="BT16247" s="34" t="str">
        <f t="shared" si="1637"/>
        <v/>
      </c>
      <c r="BU16247" s="32" t="str">
        <f t="shared" si="1638"/>
        <v/>
      </c>
      <c r="BV16247" s="32" t="str">
        <f t="shared" si="1651"/>
        <v/>
      </c>
      <c r="BW16247" s="32" t="str">
        <f t="shared" si="1652"/>
        <v/>
      </c>
      <c r="BX16247" s="32" t="str">
        <f t="shared" si="1639"/>
        <v/>
      </c>
      <c r="BY16247" s="32" t="str">
        <f t="shared" si="1640"/>
        <v/>
      </c>
      <c r="BZ16247" s="32" t="str">
        <f t="shared" si="1653"/>
        <v/>
      </c>
      <c r="CA16247" s="32" t="str">
        <f t="shared" si="1654"/>
        <v/>
      </c>
      <c r="CB16247" s="33">
        <f>IF(COUNTIF($CD$7:CD16247,CD16247)=1,CD16247,CD16247+COUNTIF($CD$6:CD16246,CD16247))</f>
        <v>60875</v>
      </c>
      <c r="CC16247" s="34">
        <f t="shared" si="1641"/>
        <v>55153</v>
      </c>
      <c r="CD16247" s="32">
        <f t="shared" si="1642"/>
        <v>55153</v>
      </c>
      <c r="CE16247" s="32">
        <f t="shared" si="1643"/>
        <v>0</v>
      </c>
      <c r="CF16247" s="32">
        <f t="shared" si="1644"/>
        <v>0</v>
      </c>
      <c r="CG16247" s="32" t="str">
        <f t="shared" si="1645"/>
        <v/>
      </c>
      <c r="CH16247" s="32">
        <v>242</v>
      </c>
      <c r="CI16247" s="32" t="s">
        <v>9</v>
      </c>
      <c r="CJ16247" s="32" t="str">
        <f t="shared" si="1646"/>
        <v/>
      </c>
      <c r="CK16247" s="32" t="str">
        <f t="shared" si="1647"/>
        <v/>
      </c>
      <c r="CL16247" s="32" t="str">
        <f t="shared" si="1648"/>
        <v/>
      </c>
      <c r="CM16247" s="32" t="str">
        <f t="shared" si="1649"/>
        <v/>
      </c>
      <c r="CN16247" s="32" t="str">
        <f t="shared" si="1650"/>
        <v/>
      </c>
    </row>
    <row r="16248" spans="71:92" x14ac:dyDescent="0.3">
      <c r="BS16248" s="32" t="str">
        <f>IF(Kiadasi_kiseroiv!$K$2=BT16248,BV16248,"")</f>
        <v/>
      </c>
      <c r="BT16248" s="34" t="str">
        <f t="shared" si="1637"/>
        <v/>
      </c>
      <c r="BU16248" s="32" t="str">
        <f t="shared" si="1638"/>
        <v/>
      </c>
      <c r="BV16248" s="32" t="str">
        <f t="shared" si="1651"/>
        <v/>
      </c>
      <c r="BW16248" s="32" t="str">
        <f t="shared" si="1652"/>
        <v/>
      </c>
      <c r="BX16248" s="32" t="str">
        <f t="shared" si="1639"/>
        <v/>
      </c>
      <c r="BY16248" s="32" t="str">
        <f t="shared" si="1640"/>
        <v/>
      </c>
      <c r="BZ16248" s="32" t="str">
        <f t="shared" si="1653"/>
        <v/>
      </c>
      <c r="CA16248" s="32" t="str">
        <f t="shared" si="1654"/>
        <v/>
      </c>
      <c r="CB16248" s="33">
        <f>IF(COUNTIF($CD$7:CD16248,CD16248)=1,CD16248,CD16248+COUNTIF($CD$6:CD16247,CD16248))</f>
        <v>60876</v>
      </c>
      <c r="CC16248" s="34">
        <f t="shared" si="1641"/>
        <v>55153</v>
      </c>
      <c r="CD16248" s="32">
        <f t="shared" si="1642"/>
        <v>55153</v>
      </c>
      <c r="CE16248" s="32">
        <f t="shared" si="1643"/>
        <v>0</v>
      </c>
      <c r="CF16248" s="32">
        <f t="shared" si="1644"/>
        <v>0</v>
      </c>
      <c r="CG16248" s="32" t="str">
        <f t="shared" si="1645"/>
        <v/>
      </c>
      <c r="CH16248" s="32">
        <v>243</v>
      </c>
      <c r="CI16248" s="32" t="s">
        <v>9</v>
      </c>
      <c r="CJ16248" s="32" t="str">
        <f t="shared" si="1646"/>
        <v/>
      </c>
      <c r="CK16248" s="32" t="str">
        <f t="shared" si="1647"/>
        <v/>
      </c>
      <c r="CL16248" s="32" t="str">
        <f t="shared" si="1648"/>
        <v/>
      </c>
      <c r="CM16248" s="32" t="str">
        <f t="shared" si="1649"/>
        <v/>
      </c>
      <c r="CN16248" s="32" t="str">
        <f t="shared" si="1650"/>
        <v/>
      </c>
    </row>
    <row r="16249" spans="71:92" x14ac:dyDescent="0.3">
      <c r="BS16249" s="32" t="str">
        <f>IF(Kiadasi_kiseroiv!$K$2=BT16249,BV16249,"")</f>
        <v/>
      </c>
      <c r="BT16249" s="34" t="str">
        <f t="shared" si="1637"/>
        <v/>
      </c>
      <c r="BU16249" s="32" t="str">
        <f t="shared" si="1638"/>
        <v/>
      </c>
      <c r="BV16249" s="32" t="str">
        <f t="shared" si="1651"/>
        <v/>
      </c>
      <c r="BW16249" s="32" t="str">
        <f t="shared" si="1652"/>
        <v/>
      </c>
      <c r="BX16249" s="32" t="str">
        <f t="shared" si="1639"/>
        <v/>
      </c>
      <c r="BY16249" s="32" t="str">
        <f t="shared" si="1640"/>
        <v/>
      </c>
      <c r="BZ16249" s="32" t="str">
        <f t="shared" si="1653"/>
        <v/>
      </c>
      <c r="CA16249" s="32" t="str">
        <f t="shared" si="1654"/>
        <v/>
      </c>
      <c r="CB16249" s="33">
        <f>IF(COUNTIF($CD$7:CD16249,CD16249)=1,CD16249,CD16249+COUNTIF($CD$6:CD16248,CD16249))</f>
        <v>60877</v>
      </c>
      <c r="CC16249" s="34">
        <f t="shared" si="1641"/>
        <v>55153</v>
      </c>
      <c r="CD16249" s="32">
        <f t="shared" si="1642"/>
        <v>55153</v>
      </c>
      <c r="CE16249" s="32">
        <f t="shared" si="1643"/>
        <v>0</v>
      </c>
      <c r="CF16249" s="32">
        <f t="shared" si="1644"/>
        <v>0</v>
      </c>
      <c r="CG16249" s="32" t="str">
        <f t="shared" si="1645"/>
        <v/>
      </c>
      <c r="CH16249" s="32">
        <v>244</v>
      </c>
      <c r="CI16249" s="32" t="s">
        <v>9</v>
      </c>
      <c r="CJ16249" s="32" t="str">
        <f t="shared" si="1646"/>
        <v/>
      </c>
      <c r="CK16249" s="32" t="str">
        <f t="shared" si="1647"/>
        <v/>
      </c>
      <c r="CL16249" s="32" t="str">
        <f t="shared" si="1648"/>
        <v/>
      </c>
      <c r="CM16249" s="32" t="str">
        <f t="shared" si="1649"/>
        <v/>
      </c>
      <c r="CN16249" s="32" t="str">
        <f t="shared" si="1650"/>
        <v/>
      </c>
    </row>
    <row r="16250" spans="71:92" x14ac:dyDescent="0.3">
      <c r="BS16250" s="32" t="str">
        <f>IF(Kiadasi_kiseroiv!$K$2=BT16250,BV16250,"")</f>
        <v/>
      </c>
      <c r="BT16250" s="34" t="str">
        <f t="shared" si="1637"/>
        <v/>
      </c>
      <c r="BU16250" s="32" t="str">
        <f t="shared" si="1638"/>
        <v/>
      </c>
      <c r="BV16250" s="32" t="str">
        <f t="shared" si="1651"/>
        <v/>
      </c>
      <c r="BW16250" s="32" t="str">
        <f t="shared" si="1652"/>
        <v/>
      </c>
      <c r="BX16250" s="32" t="str">
        <f t="shared" si="1639"/>
        <v/>
      </c>
      <c r="BY16250" s="32" t="str">
        <f t="shared" si="1640"/>
        <v/>
      </c>
      <c r="BZ16250" s="32" t="str">
        <f t="shared" si="1653"/>
        <v/>
      </c>
      <c r="CA16250" s="32" t="str">
        <f t="shared" si="1654"/>
        <v/>
      </c>
      <c r="CB16250" s="33">
        <f>IF(COUNTIF($CD$7:CD16250,CD16250)=1,CD16250,CD16250+COUNTIF($CD$6:CD16249,CD16250))</f>
        <v>60878</v>
      </c>
      <c r="CC16250" s="34">
        <f t="shared" si="1641"/>
        <v>55153</v>
      </c>
      <c r="CD16250" s="32">
        <f t="shared" si="1642"/>
        <v>55153</v>
      </c>
      <c r="CE16250" s="32">
        <f t="shared" si="1643"/>
        <v>0</v>
      </c>
      <c r="CF16250" s="32">
        <f t="shared" si="1644"/>
        <v>0</v>
      </c>
      <c r="CG16250" s="32" t="str">
        <f t="shared" si="1645"/>
        <v/>
      </c>
      <c r="CH16250" s="32">
        <v>245</v>
      </c>
      <c r="CI16250" s="32" t="s">
        <v>9</v>
      </c>
      <c r="CJ16250" s="32" t="str">
        <f t="shared" si="1646"/>
        <v/>
      </c>
      <c r="CK16250" s="32" t="str">
        <f t="shared" si="1647"/>
        <v/>
      </c>
      <c r="CL16250" s="32" t="str">
        <f t="shared" si="1648"/>
        <v/>
      </c>
      <c r="CM16250" s="32" t="str">
        <f t="shared" si="1649"/>
        <v/>
      </c>
      <c r="CN16250" s="32" t="str">
        <f t="shared" si="1650"/>
        <v/>
      </c>
    </row>
    <row r="16251" spans="71:92" x14ac:dyDescent="0.3">
      <c r="BS16251" s="32" t="str">
        <f>IF(Kiadasi_kiseroiv!$K$2=BT16251,BV16251,"")</f>
        <v/>
      </c>
      <c r="BT16251" s="34" t="str">
        <f t="shared" si="1637"/>
        <v/>
      </c>
      <c r="BU16251" s="32" t="str">
        <f t="shared" si="1638"/>
        <v/>
      </c>
      <c r="BV16251" s="32" t="str">
        <f t="shared" si="1651"/>
        <v/>
      </c>
      <c r="BW16251" s="32" t="str">
        <f t="shared" si="1652"/>
        <v/>
      </c>
      <c r="BX16251" s="32" t="str">
        <f t="shared" si="1639"/>
        <v/>
      </c>
      <c r="BY16251" s="32" t="str">
        <f t="shared" si="1640"/>
        <v/>
      </c>
      <c r="BZ16251" s="32" t="str">
        <f t="shared" si="1653"/>
        <v/>
      </c>
      <c r="CA16251" s="32" t="str">
        <f t="shared" si="1654"/>
        <v/>
      </c>
      <c r="CB16251" s="33">
        <f>IF(COUNTIF($CD$7:CD16251,CD16251)=1,CD16251,CD16251+COUNTIF($CD$6:CD16250,CD16251))</f>
        <v>60879</v>
      </c>
      <c r="CC16251" s="34">
        <f t="shared" si="1641"/>
        <v>55153</v>
      </c>
      <c r="CD16251" s="32">
        <f t="shared" si="1642"/>
        <v>55153</v>
      </c>
      <c r="CE16251" s="32">
        <f t="shared" si="1643"/>
        <v>0</v>
      </c>
      <c r="CF16251" s="32">
        <f t="shared" si="1644"/>
        <v>0</v>
      </c>
      <c r="CG16251" s="32" t="str">
        <f t="shared" si="1645"/>
        <v/>
      </c>
      <c r="CH16251" s="32">
        <v>246</v>
      </c>
      <c r="CI16251" s="32" t="s">
        <v>9</v>
      </c>
      <c r="CJ16251" s="32" t="str">
        <f t="shared" si="1646"/>
        <v/>
      </c>
      <c r="CK16251" s="32" t="str">
        <f t="shared" si="1647"/>
        <v/>
      </c>
      <c r="CL16251" s="32" t="str">
        <f t="shared" si="1648"/>
        <v/>
      </c>
      <c r="CM16251" s="32" t="str">
        <f t="shared" si="1649"/>
        <v/>
      </c>
      <c r="CN16251" s="32" t="str">
        <f t="shared" si="1650"/>
        <v/>
      </c>
    </row>
    <row r="16252" spans="71:92" x14ac:dyDescent="0.3">
      <c r="BS16252" s="32" t="str">
        <f>IF(Kiadasi_kiseroiv!$K$2=BT16252,BV16252,"")</f>
        <v/>
      </c>
      <c r="BT16252" s="34" t="str">
        <f t="shared" si="1637"/>
        <v/>
      </c>
      <c r="BU16252" s="32" t="str">
        <f t="shared" si="1638"/>
        <v/>
      </c>
      <c r="BV16252" s="32" t="str">
        <f t="shared" si="1651"/>
        <v/>
      </c>
      <c r="BW16252" s="32" t="str">
        <f t="shared" si="1652"/>
        <v/>
      </c>
      <c r="BX16252" s="32" t="str">
        <f t="shared" si="1639"/>
        <v/>
      </c>
      <c r="BY16252" s="32" t="str">
        <f t="shared" si="1640"/>
        <v/>
      </c>
      <c r="BZ16252" s="32" t="str">
        <f t="shared" si="1653"/>
        <v/>
      </c>
      <c r="CA16252" s="32" t="str">
        <f t="shared" si="1654"/>
        <v/>
      </c>
      <c r="CB16252" s="33">
        <f>IF(COUNTIF($CD$7:CD16252,CD16252)=1,CD16252,CD16252+COUNTIF($CD$6:CD16251,CD16252))</f>
        <v>60880</v>
      </c>
      <c r="CC16252" s="34">
        <f t="shared" si="1641"/>
        <v>55153</v>
      </c>
      <c r="CD16252" s="32">
        <f t="shared" si="1642"/>
        <v>55153</v>
      </c>
      <c r="CE16252" s="32">
        <f t="shared" si="1643"/>
        <v>0</v>
      </c>
      <c r="CF16252" s="32">
        <f t="shared" si="1644"/>
        <v>0</v>
      </c>
      <c r="CG16252" s="32" t="str">
        <f t="shared" si="1645"/>
        <v/>
      </c>
      <c r="CH16252" s="32">
        <v>247</v>
      </c>
      <c r="CI16252" s="32" t="s">
        <v>9</v>
      </c>
      <c r="CJ16252" s="32" t="str">
        <f t="shared" si="1646"/>
        <v/>
      </c>
      <c r="CK16252" s="32" t="str">
        <f t="shared" si="1647"/>
        <v/>
      </c>
      <c r="CL16252" s="32" t="str">
        <f t="shared" si="1648"/>
        <v/>
      </c>
      <c r="CM16252" s="32" t="str">
        <f t="shared" si="1649"/>
        <v/>
      </c>
      <c r="CN16252" s="32" t="str">
        <f t="shared" si="1650"/>
        <v/>
      </c>
    </row>
    <row r="16253" spans="71:92" x14ac:dyDescent="0.3">
      <c r="BS16253" s="32" t="str">
        <f>IF(Kiadasi_kiseroiv!$K$2=BT16253,BV16253,"")</f>
        <v/>
      </c>
      <c r="BT16253" s="34" t="str">
        <f t="shared" si="1637"/>
        <v/>
      </c>
      <c r="BU16253" s="32" t="str">
        <f t="shared" si="1638"/>
        <v/>
      </c>
      <c r="BV16253" s="32" t="str">
        <f t="shared" si="1651"/>
        <v/>
      </c>
      <c r="BW16253" s="32" t="str">
        <f t="shared" si="1652"/>
        <v/>
      </c>
      <c r="BX16253" s="32" t="str">
        <f t="shared" si="1639"/>
        <v/>
      </c>
      <c r="BY16253" s="32" t="str">
        <f t="shared" si="1640"/>
        <v/>
      </c>
      <c r="BZ16253" s="32" t="str">
        <f t="shared" si="1653"/>
        <v/>
      </c>
      <c r="CA16253" s="32" t="str">
        <f t="shared" si="1654"/>
        <v/>
      </c>
      <c r="CB16253" s="33">
        <f>IF(COUNTIF($CD$7:CD16253,CD16253)=1,CD16253,CD16253+COUNTIF($CD$6:CD16252,CD16253))</f>
        <v>60881</v>
      </c>
      <c r="CC16253" s="34">
        <f t="shared" si="1641"/>
        <v>55153</v>
      </c>
      <c r="CD16253" s="32">
        <f t="shared" si="1642"/>
        <v>55153</v>
      </c>
      <c r="CE16253" s="32">
        <f t="shared" si="1643"/>
        <v>0</v>
      </c>
      <c r="CF16253" s="32">
        <f t="shared" si="1644"/>
        <v>0</v>
      </c>
      <c r="CG16253" s="32" t="str">
        <f t="shared" si="1645"/>
        <v/>
      </c>
      <c r="CH16253" s="32">
        <v>248</v>
      </c>
      <c r="CI16253" s="32" t="s">
        <v>9</v>
      </c>
      <c r="CJ16253" s="32" t="str">
        <f t="shared" si="1646"/>
        <v/>
      </c>
      <c r="CK16253" s="32" t="str">
        <f t="shared" si="1647"/>
        <v/>
      </c>
      <c r="CL16253" s="32" t="str">
        <f t="shared" si="1648"/>
        <v/>
      </c>
      <c r="CM16253" s="32" t="str">
        <f t="shared" si="1649"/>
        <v/>
      </c>
      <c r="CN16253" s="32" t="str">
        <f t="shared" si="1650"/>
        <v/>
      </c>
    </row>
    <row r="16254" spans="71:92" x14ac:dyDescent="0.3">
      <c r="BS16254" s="32" t="str">
        <f>IF(Kiadasi_kiseroiv!$K$2=BT16254,BV16254,"")</f>
        <v/>
      </c>
      <c r="BT16254" s="34" t="str">
        <f t="shared" si="1637"/>
        <v/>
      </c>
      <c r="BU16254" s="32" t="str">
        <f t="shared" si="1638"/>
        <v/>
      </c>
      <c r="BV16254" s="32" t="str">
        <f t="shared" si="1651"/>
        <v/>
      </c>
      <c r="BW16254" s="32" t="str">
        <f t="shared" si="1652"/>
        <v/>
      </c>
      <c r="BX16254" s="32" t="str">
        <f t="shared" si="1639"/>
        <v/>
      </c>
      <c r="BY16254" s="32" t="str">
        <f t="shared" si="1640"/>
        <v/>
      </c>
      <c r="BZ16254" s="32" t="str">
        <f t="shared" si="1653"/>
        <v/>
      </c>
      <c r="CA16254" s="32" t="str">
        <f t="shared" si="1654"/>
        <v/>
      </c>
      <c r="CB16254" s="33">
        <f>IF(COUNTIF($CD$7:CD16254,CD16254)=1,CD16254,CD16254+COUNTIF($CD$6:CD16253,CD16254))</f>
        <v>60882</v>
      </c>
      <c r="CC16254" s="34">
        <f t="shared" si="1641"/>
        <v>55153</v>
      </c>
      <c r="CD16254" s="32">
        <f t="shared" si="1642"/>
        <v>55153</v>
      </c>
      <c r="CE16254" s="32">
        <f t="shared" si="1643"/>
        <v>0</v>
      </c>
      <c r="CF16254" s="32">
        <f t="shared" si="1644"/>
        <v>0</v>
      </c>
      <c r="CG16254" s="32" t="str">
        <f t="shared" si="1645"/>
        <v/>
      </c>
      <c r="CH16254" s="32">
        <v>249</v>
      </c>
      <c r="CI16254" s="32" t="s">
        <v>9</v>
      </c>
      <c r="CJ16254" s="32" t="str">
        <f t="shared" si="1646"/>
        <v/>
      </c>
      <c r="CK16254" s="32" t="str">
        <f t="shared" si="1647"/>
        <v/>
      </c>
      <c r="CL16254" s="32" t="str">
        <f t="shared" si="1648"/>
        <v/>
      </c>
      <c r="CM16254" s="32" t="str">
        <f t="shared" si="1649"/>
        <v/>
      </c>
      <c r="CN16254" s="32" t="str">
        <f t="shared" si="1650"/>
        <v/>
      </c>
    </row>
    <row r="16255" spans="71:92" x14ac:dyDescent="0.3">
      <c r="BS16255" s="32" t="str">
        <f>IF(Kiadasi_kiseroiv!$K$2=BT16255,BV16255,"")</f>
        <v/>
      </c>
      <c r="BT16255" s="34" t="str">
        <f t="shared" si="1637"/>
        <v/>
      </c>
      <c r="BU16255" s="32" t="str">
        <f t="shared" si="1638"/>
        <v/>
      </c>
      <c r="BV16255" s="32" t="str">
        <f t="shared" si="1651"/>
        <v/>
      </c>
      <c r="BW16255" s="32" t="str">
        <f t="shared" si="1652"/>
        <v/>
      </c>
      <c r="BX16255" s="32" t="str">
        <f t="shared" si="1639"/>
        <v/>
      </c>
      <c r="BY16255" s="32" t="str">
        <f t="shared" si="1640"/>
        <v/>
      </c>
      <c r="BZ16255" s="32" t="str">
        <f t="shared" si="1653"/>
        <v/>
      </c>
      <c r="CA16255" s="32" t="str">
        <f t="shared" si="1654"/>
        <v/>
      </c>
      <c r="CB16255" s="33">
        <f>IF(COUNTIF($CD$7:CD16255,CD16255)=1,CD16255,CD16255+COUNTIF($CD$6:CD16254,CD16255))</f>
        <v>60883</v>
      </c>
      <c r="CC16255" s="34">
        <f t="shared" si="1641"/>
        <v>55153</v>
      </c>
      <c r="CD16255" s="32">
        <f t="shared" si="1642"/>
        <v>55153</v>
      </c>
      <c r="CE16255" s="32">
        <f t="shared" si="1643"/>
        <v>0</v>
      </c>
      <c r="CF16255" s="32">
        <f t="shared" si="1644"/>
        <v>0</v>
      </c>
      <c r="CG16255" s="32" t="str">
        <f t="shared" si="1645"/>
        <v/>
      </c>
      <c r="CH16255" s="32">
        <v>250</v>
      </c>
      <c r="CI16255" s="32" t="s">
        <v>9</v>
      </c>
      <c r="CJ16255" s="32" t="str">
        <f t="shared" si="1646"/>
        <v/>
      </c>
      <c r="CK16255" s="32" t="str">
        <f t="shared" si="1647"/>
        <v/>
      </c>
      <c r="CL16255" s="32" t="str">
        <f t="shared" si="1648"/>
        <v/>
      </c>
      <c r="CM16255" s="32" t="str">
        <f t="shared" si="1649"/>
        <v/>
      </c>
      <c r="CN16255" s="32" t="str">
        <f t="shared" si="1650"/>
        <v/>
      </c>
    </row>
    <row r="16256" spans="71:92" x14ac:dyDescent="0.3">
      <c r="BS16256" s="32" t="str">
        <f>IF(Kiadasi_kiseroiv!$K$2=BT16256,BV16256,"")</f>
        <v/>
      </c>
      <c r="BT16256" s="34" t="str">
        <f t="shared" si="1637"/>
        <v/>
      </c>
      <c r="BU16256" s="32" t="str">
        <f t="shared" si="1638"/>
        <v/>
      </c>
      <c r="BV16256" s="32" t="str">
        <f t="shared" si="1651"/>
        <v/>
      </c>
      <c r="BW16256" s="32" t="str">
        <f t="shared" si="1652"/>
        <v/>
      </c>
      <c r="BX16256" s="32" t="str">
        <f t="shared" si="1639"/>
        <v/>
      </c>
      <c r="BY16256" s="32" t="str">
        <f t="shared" si="1640"/>
        <v/>
      </c>
      <c r="BZ16256" s="32" t="str">
        <f t="shared" si="1653"/>
        <v/>
      </c>
      <c r="CA16256" s="32" t="str">
        <f t="shared" si="1654"/>
        <v/>
      </c>
      <c r="CB16256" s="33">
        <f>IF(COUNTIF($CD$7:CD16256,CD16256)=1,CD16256,CD16256+COUNTIF($CD$6:CD16255,CD16256))</f>
        <v>60884</v>
      </c>
      <c r="CC16256" s="34">
        <f t="shared" si="1641"/>
        <v>55153</v>
      </c>
      <c r="CD16256" s="32">
        <f t="shared" si="1642"/>
        <v>55153</v>
      </c>
      <c r="CE16256" s="32">
        <f t="shared" si="1643"/>
        <v>0</v>
      </c>
      <c r="CF16256" s="32">
        <f t="shared" si="1644"/>
        <v>0</v>
      </c>
      <c r="CG16256" s="32" t="str">
        <f t="shared" si="1645"/>
        <v/>
      </c>
      <c r="CH16256" s="32">
        <v>251</v>
      </c>
      <c r="CI16256" s="32" t="s">
        <v>9</v>
      </c>
      <c r="CJ16256" s="32" t="str">
        <f t="shared" si="1646"/>
        <v/>
      </c>
      <c r="CK16256" s="32" t="str">
        <f t="shared" si="1647"/>
        <v/>
      </c>
      <c r="CL16256" s="32" t="str">
        <f t="shared" si="1648"/>
        <v/>
      </c>
      <c r="CM16256" s="32" t="str">
        <f t="shared" si="1649"/>
        <v/>
      </c>
      <c r="CN16256" s="32" t="str">
        <f t="shared" si="1650"/>
        <v/>
      </c>
    </row>
    <row r="16257" spans="71:92" x14ac:dyDescent="0.3">
      <c r="BS16257" s="32" t="str">
        <f>IF(Kiadasi_kiseroiv!$K$2=BT16257,BV16257,"")</f>
        <v/>
      </c>
      <c r="BT16257" s="34" t="str">
        <f t="shared" si="1637"/>
        <v/>
      </c>
      <c r="BU16257" s="32" t="str">
        <f t="shared" si="1638"/>
        <v/>
      </c>
      <c r="BV16257" s="32" t="str">
        <f t="shared" si="1651"/>
        <v/>
      </c>
      <c r="BW16257" s="32" t="str">
        <f t="shared" si="1652"/>
        <v/>
      </c>
      <c r="BX16257" s="32" t="str">
        <f t="shared" si="1639"/>
        <v/>
      </c>
      <c r="BY16257" s="32" t="str">
        <f t="shared" si="1640"/>
        <v/>
      </c>
      <c r="BZ16257" s="32" t="str">
        <f t="shared" si="1653"/>
        <v/>
      </c>
      <c r="CA16257" s="32" t="str">
        <f t="shared" si="1654"/>
        <v/>
      </c>
      <c r="CB16257" s="33">
        <f>IF(COUNTIF($CD$7:CD16257,CD16257)=1,CD16257,CD16257+COUNTIF($CD$6:CD16256,CD16257))</f>
        <v>60885</v>
      </c>
      <c r="CC16257" s="34">
        <f t="shared" si="1641"/>
        <v>55153</v>
      </c>
      <c r="CD16257" s="32">
        <f t="shared" si="1642"/>
        <v>55153</v>
      </c>
      <c r="CE16257" s="32">
        <f t="shared" si="1643"/>
        <v>0</v>
      </c>
      <c r="CF16257" s="32">
        <f t="shared" si="1644"/>
        <v>0</v>
      </c>
      <c r="CG16257" s="32" t="str">
        <f t="shared" si="1645"/>
        <v/>
      </c>
      <c r="CH16257" s="32">
        <v>252</v>
      </c>
      <c r="CI16257" s="32" t="s">
        <v>9</v>
      </c>
      <c r="CJ16257" s="32" t="str">
        <f t="shared" si="1646"/>
        <v/>
      </c>
      <c r="CK16257" s="32" t="str">
        <f t="shared" si="1647"/>
        <v/>
      </c>
      <c r="CL16257" s="32" t="str">
        <f t="shared" si="1648"/>
        <v/>
      </c>
      <c r="CM16257" s="32" t="str">
        <f t="shared" si="1649"/>
        <v/>
      </c>
      <c r="CN16257" s="32" t="str">
        <f t="shared" si="1650"/>
        <v/>
      </c>
    </row>
    <row r="16258" spans="71:92" x14ac:dyDescent="0.3">
      <c r="BS16258" s="32" t="str">
        <f>IF(Kiadasi_kiseroiv!$K$2=BT16258,BV16258,"")</f>
        <v/>
      </c>
      <c r="BT16258" s="34" t="str">
        <f t="shared" si="1637"/>
        <v/>
      </c>
      <c r="BU16258" s="32" t="str">
        <f t="shared" si="1638"/>
        <v/>
      </c>
      <c r="BV16258" s="32" t="str">
        <f t="shared" si="1651"/>
        <v/>
      </c>
      <c r="BW16258" s="32" t="str">
        <f t="shared" si="1652"/>
        <v/>
      </c>
      <c r="BX16258" s="32" t="str">
        <f t="shared" si="1639"/>
        <v/>
      </c>
      <c r="BY16258" s="32" t="str">
        <f t="shared" si="1640"/>
        <v/>
      </c>
      <c r="BZ16258" s="32" t="str">
        <f t="shared" si="1653"/>
        <v/>
      </c>
      <c r="CA16258" s="32" t="str">
        <f t="shared" si="1654"/>
        <v/>
      </c>
      <c r="CB16258" s="33">
        <f>IF(COUNTIF($CD$7:CD16258,CD16258)=1,CD16258,CD16258+COUNTIF($CD$6:CD16257,CD16258))</f>
        <v>60886</v>
      </c>
      <c r="CC16258" s="34">
        <f t="shared" si="1641"/>
        <v>55153</v>
      </c>
      <c r="CD16258" s="32">
        <f t="shared" si="1642"/>
        <v>55153</v>
      </c>
      <c r="CE16258" s="32">
        <f t="shared" si="1643"/>
        <v>0</v>
      </c>
      <c r="CF16258" s="32">
        <f t="shared" si="1644"/>
        <v>0</v>
      </c>
      <c r="CG16258" s="32" t="str">
        <f t="shared" si="1645"/>
        <v/>
      </c>
      <c r="CH16258" s="32">
        <v>253</v>
      </c>
      <c r="CI16258" s="32" t="s">
        <v>9</v>
      </c>
      <c r="CJ16258" s="32" t="str">
        <f t="shared" si="1646"/>
        <v/>
      </c>
      <c r="CK16258" s="32" t="str">
        <f t="shared" si="1647"/>
        <v/>
      </c>
      <c r="CL16258" s="32" t="str">
        <f t="shared" si="1648"/>
        <v/>
      </c>
      <c r="CM16258" s="32" t="str">
        <f t="shared" si="1649"/>
        <v/>
      </c>
      <c r="CN16258" s="32" t="str">
        <f t="shared" si="1650"/>
        <v/>
      </c>
    </row>
    <row r="16259" spans="71:92" x14ac:dyDescent="0.3">
      <c r="BS16259" s="32" t="str">
        <f>IF(Kiadasi_kiseroiv!$K$2=BT16259,BV16259,"")</f>
        <v/>
      </c>
      <c r="BT16259" s="34" t="str">
        <f t="shared" si="1637"/>
        <v/>
      </c>
      <c r="BU16259" s="32" t="str">
        <f t="shared" si="1638"/>
        <v/>
      </c>
      <c r="BV16259" s="32" t="str">
        <f t="shared" si="1651"/>
        <v/>
      </c>
      <c r="BW16259" s="32" t="str">
        <f t="shared" si="1652"/>
        <v/>
      </c>
      <c r="BX16259" s="32" t="str">
        <f t="shared" si="1639"/>
        <v/>
      </c>
      <c r="BY16259" s="32" t="str">
        <f t="shared" si="1640"/>
        <v/>
      </c>
      <c r="BZ16259" s="32" t="str">
        <f t="shared" si="1653"/>
        <v/>
      </c>
      <c r="CA16259" s="32" t="str">
        <f t="shared" si="1654"/>
        <v/>
      </c>
      <c r="CB16259" s="33">
        <f>IF(COUNTIF($CD$7:CD16259,CD16259)=1,CD16259,CD16259+COUNTIF($CD$6:CD16258,CD16259))</f>
        <v>60887</v>
      </c>
      <c r="CC16259" s="34">
        <f t="shared" si="1641"/>
        <v>55153</v>
      </c>
      <c r="CD16259" s="32">
        <f t="shared" si="1642"/>
        <v>55153</v>
      </c>
      <c r="CE16259" s="32">
        <f t="shared" si="1643"/>
        <v>0</v>
      </c>
      <c r="CF16259" s="32">
        <f t="shared" si="1644"/>
        <v>0</v>
      </c>
      <c r="CG16259" s="32" t="str">
        <f t="shared" si="1645"/>
        <v/>
      </c>
      <c r="CH16259" s="32">
        <v>254</v>
      </c>
      <c r="CI16259" s="32" t="s">
        <v>9</v>
      </c>
      <c r="CJ16259" s="32" t="str">
        <f t="shared" si="1646"/>
        <v/>
      </c>
      <c r="CK16259" s="32" t="str">
        <f t="shared" si="1647"/>
        <v/>
      </c>
      <c r="CL16259" s="32" t="str">
        <f t="shared" si="1648"/>
        <v/>
      </c>
      <c r="CM16259" s="32" t="str">
        <f t="shared" si="1649"/>
        <v/>
      </c>
      <c r="CN16259" s="32" t="str">
        <f t="shared" si="1650"/>
        <v/>
      </c>
    </row>
    <row r="16260" spans="71:92" x14ac:dyDescent="0.3">
      <c r="BS16260" s="32" t="str">
        <f>IF(Kiadasi_kiseroiv!$K$2=BT16260,BV16260,"")</f>
        <v/>
      </c>
      <c r="BT16260" s="34" t="str">
        <f t="shared" si="1637"/>
        <v/>
      </c>
      <c r="BU16260" s="32" t="str">
        <f t="shared" si="1638"/>
        <v/>
      </c>
      <c r="BV16260" s="32" t="str">
        <f t="shared" si="1651"/>
        <v/>
      </c>
      <c r="BW16260" s="32" t="str">
        <f t="shared" si="1652"/>
        <v/>
      </c>
      <c r="BX16260" s="32" t="str">
        <f t="shared" si="1639"/>
        <v/>
      </c>
      <c r="BY16260" s="32" t="str">
        <f t="shared" si="1640"/>
        <v/>
      </c>
      <c r="BZ16260" s="32" t="str">
        <f t="shared" si="1653"/>
        <v/>
      </c>
      <c r="CA16260" s="32" t="str">
        <f t="shared" si="1654"/>
        <v/>
      </c>
      <c r="CB16260" s="33">
        <f>IF(COUNTIF($CD$7:CD16260,CD16260)=1,CD16260,CD16260+COUNTIF($CD$6:CD16259,CD16260))</f>
        <v>60888</v>
      </c>
      <c r="CC16260" s="34">
        <f t="shared" si="1641"/>
        <v>55153</v>
      </c>
      <c r="CD16260" s="32">
        <f t="shared" si="1642"/>
        <v>55153</v>
      </c>
      <c r="CE16260" s="32">
        <f t="shared" si="1643"/>
        <v>0</v>
      </c>
      <c r="CF16260" s="32">
        <f t="shared" si="1644"/>
        <v>0</v>
      </c>
      <c r="CG16260" s="32" t="str">
        <f t="shared" si="1645"/>
        <v/>
      </c>
      <c r="CH16260" s="32">
        <v>255</v>
      </c>
      <c r="CI16260" s="32" t="s">
        <v>9</v>
      </c>
      <c r="CJ16260" s="32" t="str">
        <f t="shared" si="1646"/>
        <v/>
      </c>
      <c r="CK16260" s="32" t="str">
        <f t="shared" si="1647"/>
        <v/>
      </c>
      <c r="CL16260" s="32" t="str">
        <f t="shared" si="1648"/>
        <v/>
      </c>
      <c r="CM16260" s="32" t="str">
        <f t="shared" si="1649"/>
        <v/>
      </c>
      <c r="CN16260" s="32" t="str">
        <f t="shared" si="1650"/>
        <v/>
      </c>
    </row>
    <row r="16261" spans="71:92" x14ac:dyDescent="0.3">
      <c r="BS16261" s="32" t="str">
        <f>IF(Kiadasi_kiseroiv!$K$2=BT16261,BV16261,"")</f>
        <v/>
      </c>
      <c r="BT16261" s="34" t="str">
        <f t="shared" si="1637"/>
        <v/>
      </c>
      <c r="BU16261" s="32" t="str">
        <f t="shared" si="1638"/>
        <v/>
      </c>
      <c r="BV16261" s="32" t="str">
        <f t="shared" si="1651"/>
        <v/>
      </c>
      <c r="BW16261" s="32" t="str">
        <f t="shared" si="1652"/>
        <v/>
      </c>
      <c r="BX16261" s="32" t="str">
        <f t="shared" si="1639"/>
        <v/>
      </c>
      <c r="BY16261" s="32" t="str">
        <f t="shared" si="1640"/>
        <v/>
      </c>
      <c r="BZ16261" s="32" t="str">
        <f t="shared" si="1653"/>
        <v/>
      </c>
      <c r="CA16261" s="32" t="str">
        <f t="shared" si="1654"/>
        <v/>
      </c>
      <c r="CB16261" s="33">
        <f>IF(COUNTIF($CD$7:CD16261,CD16261)=1,CD16261,CD16261+COUNTIF($CD$6:CD16260,CD16261))</f>
        <v>60889</v>
      </c>
      <c r="CC16261" s="34">
        <f t="shared" si="1641"/>
        <v>55153</v>
      </c>
      <c r="CD16261" s="32">
        <f t="shared" si="1642"/>
        <v>55153</v>
      </c>
      <c r="CE16261" s="32">
        <f t="shared" si="1643"/>
        <v>0</v>
      </c>
      <c r="CF16261" s="32">
        <f t="shared" si="1644"/>
        <v>0</v>
      </c>
      <c r="CG16261" s="32" t="str">
        <f t="shared" si="1645"/>
        <v/>
      </c>
      <c r="CH16261" s="32">
        <v>256</v>
      </c>
      <c r="CI16261" s="32" t="s">
        <v>9</v>
      </c>
      <c r="CJ16261" s="32" t="str">
        <f t="shared" si="1646"/>
        <v/>
      </c>
      <c r="CK16261" s="32" t="str">
        <f t="shared" si="1647"/>
        <v/>
      </c>
      <c r="CL16261" s="32" t="str">
        <f t="shared" si="1648"/>
        <v/>
      </c>
      <c r="CM16261" s="32" t="str">
        <f t="shared" si="1649"/>
        <v/>
      </c>
      <c r="CN16261" s="32" t="str">
        <f t="shared" si="1650"/>
        <v/>
      </c>
    </row>
    <row r="16262" spans="71:92" x14ac:dyDescent="0.3">
      <c r="BS16262" s="32" t="str">
        <f>IF(Kiadasi_kiseroiv!$K$2=BT16262,BV16262,"")</f>
        <v/>
      </c>
      <c r="BT16262" s="34" t="str">
        <f t="shared" si="1637"/>
        <v/>
      </c>
      <c r="BU16262" s="32" t="str">
        <f t="shared" si="1638"/>
        <v/>
      </c>
      <c r="BV16262" s="32" t="str">
        <f t="shared" si="1651"/>
        <v/>
      </c>
      <c r="BW16262" s="32" t="str">
        <f t="shared" si="1652"/>
        <v/>
      </c>
      <c r="BX16262" s="32" t="str">
        <f t="shared" si="1639"/>
        <v/>
      </c>
      <c r="BY16262" s="32" t="str">
        <f t="shared" si="1640"/>
        <v/>
      </c>
      <c r="BZ16262" s="32" t="str">
        <f t="shared" si="1653"/>
        <v/>
      </c>
      <c r="CA16262" s="32" t="str">
        <f t="shared" si="1654"/>
        <v/>
      </c>
      <c r="CB16262" s="33">
        <f>IF(COUNTIF($CD$7:CD16262,CD16262)=1,CD16262,CD16262+COUNTIF($CD$6:CD16261,CD16262))</f>
        <v>60890</v>
      </c>
      <c r="CC16262" s="34">
        <f t="shared" si="1641"/>
        <v>55153</v>
      </c>
      <c r="CD16262" s="32">
        <f t="shared" si="1642"/>
        <v>55153</v>
      </c>
      <c r="CE16262" s="32">
        <f t="shared" si="1643"/>
        <v>0</v>
      </c>
      <c r="CF16262" s="32">
        <f t="shared" si="1644"/>
        <v>0</v>
      </c>
      <c r="CG16262" s="32" t="str">
        <f t="shared" si="1645"/>
        <v/>
      </c>
      <c r="CH16262" s="32">
        <v>257</v>
      </c>
      <c r="CI16262" s="32" t="s">
        <v>9</v>
      </c>
      <c r="CJ16262" s="32" t="str">
        <f t="shared" si="1646"/>
        <v/>
      </c>
      <c r="CK16262" s="32" t="str">
        <f t="shared" si="1647"/>
        <v/>
      </c>
      <c r="CL16262" s="32" t="str">
        <f t="shared" si="1648"/>
        <v/>
      </c>
      <c r="CM16262" s="32" t="str">
        <f t="shared" si="1649"/>
        <v/>
      </c>
      <c r="CN16262" s="32" t="str">
        <f t="shared" si="1650"/>
        <v/>
      </c>
    </row>
    <row r="16263" spans="71:92" x14ac:dyDescent="0.3">
      <c r="BS16263" s="32" t="str">
        <f>IF(Kiadasi_kiseroiv!$K$2=BT16263,BV16263,"")</f>
        <v/>
      </c>
      <c r="BT16263" s="34" t="str">
        <f t="shared" ref="BT16263:BT16326" si="1655">IF(AND($BT$4=CI16263,BU16263&lt;&gt;""),CC16263,"")</f>
        <v/>
      </c>
      <c r="BU16263" s="32" t="str">
        <f t="shared" ref="BU16263:BU16326" si="1656">IF(AND($BU$1=CI16263,ISERROR(VLOOKUP(CG16263,Kisiv,2,FALSE))=FALSE),CB16263,"")</f>
        <v/>
      </c>
      <c r="BV16263" s="32" t="str">
        <f t="shared" si="1651"/>
        <v/>
      </c>
      <c r="BW16263" s="32" t="str">
        <f t="shared" si="1652"/>
        <v/>
      </c>
      <c r="BX16263" s="32" t="str">
        <f t="shared" ref="BX16263:BX16326" si="1657">IF(AND(OR($BX$1=0,$BX$1=CG16263),OR($BX$2=0,IF(ISERROR(SEARCH($BX$2,CJ16263&amp;CK16263&amp;CL16263,1)),FALSE,TRUE))),CB16263,"")</f>
        <v/>
      </c>
      <c r="BY16263" s="32" t="str">
        <f t="shared" ref="BY16263:BY16326" si="1658">IF(AND(BX16263&lt;&gt;"",CC16263&lt;&gt;$CD$2),RANK(BX16263,$BX$7:$BX$33000,1),"")</f>
        <v/>
      </c>
      <c r="BZ16263" s="32" t="str">
        <f t="shared" si="1653"/>
        <v/>
      </c>
      <c r="CA16263" s="32" t="str">
        <f t="shared" si="1654"/>
        <v/>
      </c>
      <c r="CB16263" s="33">
        <f>IF(COUNTIF($CD$7:CD16263,CD16263)=1,CD16263,CD16263+COUNTIF($CD$6:CD16262,CD16263))</f>
        <v>60891</v>
      </c>
      <c r="CC16263" s="34">
        <f t="shared" ref="CC16263:CC16326" si="1659">IF(INDEX(cb,CH16263,1)&lt;&gt;1,INDEX(cb,CH16263,1),$CD$2)</f>
        <v>55153</v>
      </c>
      <c r="CD16263" s="32">
        <f t="shared" ref="CD16263:CD16326" si="1660">IF(CC16263&lt;&gt;$CD$2,RANK(CC16263,$CC$7:$CC$33000,1),$CD$2)</f>
        <v>55153</v>
      </c>
      <c r="CE16263" s="32">
        <f t="shared" ref="CE16263:CE16326" si="1661">INDEX(cb,CH16263,6)</f>
        <v>0</v>
      </c>
      <c r="CF16263" s="32">
        <f t="shared" ref="CF16263:CF16326" si="1662">INDEX(cb,CH16263,8)</f>
        <v>0</v>
      </c>
      <c r="CG16263" s="32" t="str">
        <f t="shared" ref="CG16263:CG16326" si="1663">INDEX(cb,CH16263,7)&amp;INDEX(cb,CH16263,9)</f>
        <v/>
      </c>
      <c r="CH16263" s="32">
        <v>258</v>
      </c>
      <c r="CI16263" s="32" t="s">
        <v>9</v>
      </c>
      <c r="CJ16263" s="32" t="str">
        <f t="shared" ref="CJ16263:CJ16326" si="1664">IF(INDEX(cb,CH16263,5)&lt;&gt;0,INDEX(cb,CH16263,5),"")</f>
        <v/>
      </c>
      <c r="CK16263" s="32" t="str">
        <f t="shared" ref="CK16263:CK16326" si="1665">IF(INDEX(cb,CH16263,10)&lt;&gt;0,INDEX(cb,CH16263,10),"")</f>
        <v/>
      </c>
      <c r="CL16263" s="32" t="str">
        <f t="shared" ref="CL16263:CL16326" si="1666">IF(INDEX(cb,CH16263,11)&lt;&gt;0,INDEX(cb,CH16263,11),"")</f>
        <v/>
      </c>
      <c r="CM16263" s="32" t="str">
        <f t="shared" ref="CM16263:CM16326" si="1667">IF(INDEX(cb,CH16263,4)&lt;&gt;0,INDEX(cb,CH16263,4),"")</f>
        <v/>
      </c>
      <c r="CN16263" s="32" t="str">
        <f t="shared" ref="CN16263:CN16326" si="1668">IF(INDEX(cb,CH16263,3)&lt;&gt;0,INDEX(cb,CH16263,3),"")</f>
        <v/>
      </c>
    </row>
    <row r="16264" spans="71:92" x14ac:dyDescent="0.3">
      <c r="BS16264" s="32" t="str">
        <f>IF(Kiadasi_kiseroiv!$K$2=BT16264,BV16264,"")</f>
        <v/>
      </c>
      <c r="BT16264" s="34" t="str">
        <f t="shared" si="1655"/>
        <v/>
      </c>
      <c r="BU16264" s="32" t="str">
        <f t="shared" si="1656"/>
        <v/>
      </c>
      <c r="BV16264" s="32" t="str">
        <f t="shared" ref="BV16264:BV16327" si="1669">IF(BU16264&lt;&gt;"",RANK(BU16264,$BU$7:$BU$33000,1),"")</f>
        <v/>
      </c>
      <c r="BW16264" s="32" t="str">
        <f t="shared" ref="BW16264:BW16327" si="1670">IF(CC16264&lt;min,$BW$2,IF(CC16264&lt;=max,CG16264,""))</f>
        <v/>
      </c>
      <c r="BX16264" s="32" t="str">
        <f t="shared" si="1657"/>
        <v/>
      </c>
      <c r="BY16264" s="32" t="str">
        <f t="shared" si="1658"/>
        <v/>
      </c>
      <c r="BZ16264" s="32" t="str">
        <f t="shared" ref="BZ16264:BZ16327" si="1671">IF(AND(CC16264&lt;$BZ$2,CI16264=$BZ$4),$BZ$5,IF(AND(CC16264&lt;=$BZ$3,CI16264=$BZ$4),CB16264,""))</f>
        <v/>
      </c>
      <c r="CA16264" s="32" t="str">
        <f t="shared" ref="CA16264:CA16327" si="1672">IF(AND(BZ16264&lt;&gt;"",BZ16264&lt;&gt;$BZ$5),RANK(BZ16264,$BZ$7:$BZ$33000,1),"")</f>
        <v/>
      </c>
      <c r="CB16264" s="33">
        <f>IF(COUNTIF($CD$7:CD16264,CD16264)=1,CD16264,CD16264+COUNTIF($CD$6:CD16263,CD16264))</f>
        <v>60892</v>
      </c>
      <c r="CC16264" s="34">
        <f t="shared" si="1659"/>
        <v>55153</v>
      </c>
      <c r="CD16264" s="32">
        <f t="shared" si="1660"/>
        <v>55153</v>
      </c>
      <c r="CE16264" s="32">
        <f t="shared" si="1661"/>
        <v>0</v>
      </c>
      <c r="CF16264" s="32">
        <f t="shared" si="1662"/>
        <v>0</v>
      </c>
      <c r="CG16264" s="32" t="str">
        <f t="shared" si="1663"/>
        <v/>
      </c>
      <c r="CH16264" s="32">
        <v>259</v>
      </c>
      <c r="CI16264" s="32" t="s">
        <v>9</v>
      </c>
      <c r="CJ16264" s="32" t="str">
        <f t="shared" si="1664"/>
        <v/>
      </c>
      <c r="CK16264" s="32" t="str">
        <f t="shared" si="1665"/>
        <v/>
      </c>
      <c r="CL16264" s="32" t="str">
        <f t="shared" si="1666"/>
        <v/>
      </c>
      <c r="CM16264" s="32" t="str">
        <f t="shared" si="1667"/>
        <v/>
      </c>
      <c r="CN16264" s="32" t="str">
        <f t="shared" si="1668"/>
        <v/>
      </c>
    </row>
    <row r="16265" spans="71:92" x14ac:dyDescent="0.3">
      <c r="BS16265" s="32" t="str">
        <f>IF(Kiadasi_kiseroiv!$K$2=BT16265,BV16265,"")</f>
        <v/>
      </c>
      <c r="BT16265" s="34" t="str">
        <f t="shared" si="1655"/>
        <v/>
      </c>
      <c r="BU16265" s="32" t="str">
        <f t="shared" si="1656"/>
        <v/>
      </c>
      <c r="BV16265" s="32" t="str">
        <f t="shared" si="1669"/>
        <v/>
      </c>
      <c r="BW16265" s="32" t="str">
        <f t="shared" si="1670"/>
        <v/>
      </c>
      <c r="BX16265" s="32" t="str">
        <f t="shared" si="1657"/>
        <v/>
      </c>
      <c r="BY16265" s="32" t="str">
        <f t="shared" si="1658"/>
        <v/>
      </c>
      <c r="BZ16265" s="32" t="str">
        <f t="shared" si="1671"/>
        <v/>
      </c>
      <c r="CA16265" s="32" t="str">
        <f t="shared" si="1672"/>
        <v/>
      </c>
      <c r="CB16265" s="33">
        <f>IF(COUNTIF($CD$7:CD16265,CD16265)=1,CD16265,CD16265+COUNTIF($CD$6:CD16264,CD16265))</f>
        <v>60893</v>
      </c>
      <c r="CC16265" s="34">
        <f t="shared" si="1659"/>
        <v>55153</v>
      </c>
      <c r="CD16265" s="32">
        <f t="shared" si="1660"/>
        <v>55153</v>
      </c>
      <c r="CE16265" s="32">
        <f t="shared" si="1661"/>
        <v>0</v>
      </c>
      <c r="CF16265" s="32">
        <f t="shared" si="1662"/>
        <v>0</v>
      </c>
      <c r="CG16265" s="32" t="str">
        <f t="shared" si="1663"/>
        <v/>
      </c>
      <c r="CH16265" s="32">
        <v>260</v>
      </c>
      <c r="CI16265" s="32" t="s">
        <v>9</v>
      </c>
      <c r="CJ16265" s="32" t="str">
        <f t="shared" si="1664"/>
        <v/>
      </c>
      <c r="CK16265" s="32" t="str">
        <f t="shared" si="1665"/>
        <v/>
      </c>
      <c r="CL16265" s="32" t="str">
        <f t="shared" si="1666"/>
        <v/>
      </c>
      <c r="CM16265" s="32" t="str">
        <f t="shared" si="1667"/>
        <v/>
      </c>
      <c r="CN16265" s="32" t="str">
        <f t="shared" si="1668"/>
        <v/>
      </c>
    </row>
    <row r="16266" spans="71:92" x14ac:dyDescent="0.3">
      <c r="BS16266" s="32" t="str">
        <f>IF(Kiadasi_kiseroiv!$K$2=BT16266,BV16266,"")</f>
        <v/>
      </c>
      <c r="BT16266" s="34" t="str">
        <f t="shared" si="1655"/>
        <v/>
      </c>
      <c r="BU16266" s="32" t="str">
        <f t="shared" si="1656"/>
        <v/>
      </c>
      <c r="BV16266" s="32" t="str">
        <f t="shared" si="1669"/>
        <v/>
      </c>
      <c r="BW16266" s="32" t="str">
        <f t="shared" si="1670"/>
        <v/>
      </c>
      <c r="BX16266" s="32" t="str">
        <f t="shared" si="1657"/>
        <v/>
      </c>
      <c r="BY16266" s="32" t="str">
        <f t="shared" si="1658"/>
        <v/>
      </c>
      <c r="BZ16266" s="32" t="str">
        <f t="shared" si="1671"/>
        <v/>
      </c>
      <c r="CA16266" s="32" t="str">
        <f t="shared" si="1672"/>
        <v/>
      </c>
      <c r="CB16266" s="33">
        <f>IF(COUNTIF($CD$7:CD16266,CD16266)=1,CD16266,CD16266+COUNTIF($CD$6:CD16265,CD16266))</f>
        <v>60894</v>
      </c>
      <c r="CC16266" s="34">
        <f t="shared" si="1659"/>
        <v>55153</v>
      </c>
      <c r="CD16266" s="32">
        <f t="shared" si="1660"/>
        <v>55153</v>
      </c>
      <c r="CE16266" s="32">
        <f t="shared" si="1661"/>
        <v>0</v>
      </c>
      <c r="CF16266" s="32">
        <f t="shared" si="1662"/>
        <v>0</v>
      </c>
      <c r="CG16266" s="32" t="str">
        <f t="shared" si="1663"/>
        <v/>
      </c>
      <c r="CH16266" s="32">
        <v>261</v>
      </c>
      <c r="CI16266" s="32" t="s">
        <v>9</v>
      </c>
      <c r="CJ16266" s="32" t="str">
        <f t="shared" si="1664"/>
        <v/>
      </c>
      <c r="CK16266" s="32" t="str">
        <f t="shared" si="1665"/>
        <v/>
      </c>
      <c r="CL16266" s="32" t="str">
        <f t="shared" si="1666"/>
        <v/>
      </c>
      <c r="CM16266" s="32" t="str">
        <f t="shared" si="1667"/>
        <v/>
      </c>
      <c r="CN16266" s="32" t="str">
        <f t="shared" si="1668"/>
        <v/>
      </c>
    </row>
    <row r="16267" spans="71:92" x14ac:dyDescent="0.3">
      <c r="BS16267" s="32" t="str">
        <f>IF(Kiadasi_kiseroiv!$K$2=BT16267,BV16267,"")</f>
        <v/>
      </c>
      <c r="BT16267" s="34" t="str">
        <f t="shared" si="1655"/>
        <v/>
      </c>
      <c r="BU16267" s="32" t="str">
        <f t="shared" si="1656"/>
        <v/>
      </c>
      <c r="BV16267" s="32" t="str">
        <f t="shared" si="1669"/>
        <v/>
      </c>
      <c r="BW16267" s="32" t="str">
        <f t="shared" si="1670"/>
        <v/>
      </c>
      <c r="BX16267" s="32" t="str">
        <f t="shared" si="1657"/>
        <v/>
      </c>
      <c r="BY16267" s="32" t="str">
        <f t="shared" si="1658"/>
        <v/>
      </c>
      <c r="BZ16267" s="32" t="str">
        <f t="shared" si="1671"/>
        <v/>
      </c>
      <c r="CA16267" s="32" t="str">
        <f t="shared" si="1672"/>
        <v/>
      </c>
      <c r="CB16267" s="33">
        <f>IF(COUNTIF($CD$7:CD16267,CD16267)=1,CD16267,CD16267+COUNTIF($CD$6:CD16266,CD16267))</f>
        <v>60895</v>
      </c>
      <c r="CC16267" s="34">
        <f t="shared" si="1659"/>
        <v>55153</v>
      </c>
      <c r="CD16267" s="32">
        <f t="shared" si="1660"/>
        <v>55153</v>
      </c>
      <c r="CE16267" s="32">
        <f t="shared" si="1661"/>
        <v>0</v>
      </c>
      <c r="CF16267" s="32">
        <f t="shared" si="1662"/>
        <v>0</v>
      </c>
      <c r="CG16267" s="32" t="str">
        <f t="shared" si="1663"/>
        <v/>
      </c>
      <c r="CH16267" s="32">
        <v>262</v>
      </c>
      <c r="CI16267" s="32" t="s">
        <v>9</v>
      </c>
      <c r="CJ16267" s="32" t="str">
        <f t="shared" si="1664"/>
        <v/>
      </c>
      <c r="CK16267" s="32" t="str">
        <f t="shared" si="1665"/>
        <v/>
      </c>
      <c r="CL16267" s="32" t="str">
        <f t="shared" si="1666"/>
        <v/>
      </c>
      <c r="CM16267" s="32" t="str">
        <f t="shared" si="1667"/>
        <v/>
      </c>
      <c r="CN16267" s="32" t="str">
        <f t="shared" si="1668"/>
        <v/>
      </c>
    </row>
    <row r="16268" spans="71:92" x14ac:dyDescent="0.3">
      <c r="BS16268" s="32" t="str">
        <f>IF(Kiadasi_kiseroiv!$K$2=BT16268,BV16268,"")</f>
        <v/>
      </c>
      <c r="BT16268" s="34" t="str">
        <f t="shared" si="1655"/>
        <v/>
      </c>
      <c r="BU16268" s="32" t="str">
        <f t="shared" si="1656"/>
        <v/>
      </c>
      <c r="BV16268" s="32" t="str">
        <f t="shared" si="1669"/>
        <v/>
      </c>
      <c r="BW16268" s="32" t="str">
        <f t="shared" si="1670"/>
        <v/>
      </c>
      <c r="BX16268" s="32" t="str">
        <f t="shared" si="1657"/>
        <v/>
      </c>
      <c r="BY16268" s="32" t="str">
        <f t="shared" si="1658"/>
        <v/>
      </c>
      <c r="BZ16268" s="32" t="str">
        <f t="shared" si="1671"/>
        <v/>
      </c>
      <c r="CA16268" s="32" t="str">
        <f t="shared" si="1672"/>
        <v/>
      </c>
      <c r="CB16268" s="33">
        <f>IF(COUNTIF($CD$7:CD16268,CD16268)=1,CD16268,CD16268+COUNTIF($CD$6:CD16267,CD16268))</f>
        <v>60896</v>
      </c>
      <c r="CC16268" s="34">
        <f t="shared" si="1659"/>
        <v>55153</v>
      </c>
      <c r="CD16268" s="32">
        <f t="shared" si="1660"/>
        <v>55153</v>
      </c>
      <c r="CE16268" s="32">
        <f t="shared" si="1661"/>
        <v>0</v>
      </c>
      <c r="CF16268" s="32">
        <f t="shared" si="1662"/>
        <v>0</v>
      </c>
      <c r="CG16268" s="32" t="str">
        <f t="shared" si="1663"/>
        <v/>
      </c>
      <c r="CH16268" s="32">
        <v>263</v>
      </c>
      <c r="CI16268" s="32" t="s">
        <v>9</v>
      </c>
      <c r="CJ16268" s="32" t="str">
        <f t="shared" si="1664"/>
        <v/>
      </c>
      <c r="CK16268" s="32" t="str">
        <f t="shared" si="1665"/>
        <v/>
      </c>
      <c r="CL16268" s="32" t="str">
        <f t="shared" si="1666"/>
        <v/>
      </c>
      <c r="CM16268" s="32" t="str">
        <f t="shared" si="1667"/>
        <v/>
      </c>
      <c r="CN16268" s="32" t="str">
        <f t="shared" si="1668"/>
        <v/>
      </c>
    </row>
    <row r="16269" spans="71:92" x14ac:dyDescent="0.3">
      <c r="BS16269" s="32" t="str">
        <f>IF(Kiadasi_kiseroiv!$K$2=BT16269,BV16269,"")</f>
        <v/>
      </c>
      <c r="BT16269" s="34" t="str">
        <f t="shared" si="1655"/>
        <v/>
      </c>
      <c r="BU16269" s="32" t="str">
        <f t="shared" si="1656"/>
        <v/>
      </c>
      <c r="BV16269" s="32" t="str">
        <f t="shared" si="1669"/>
        <v/>
      </c>
      <c r="BW16269" s="32" t="str">
        <f t="shared" si="1670"/>
        <v/>
      </c>
      <c r="BX16269" s="32" t="str">
        <f t="shared" si="1657"/>
        <v/>
      </c>
      <c r="BY16269" s="32" t="str">
        <f t="shared" si="1658"/>
        <v/>
      </c>
      <c r="BZ16269" s="32" t="str">
        <f t="shared" si="1671"/>
        <v/>
      </c>
      <c r="CA16269" s="32" t="str">
        <f t="shared" si="1672"/>
        <v/>
      </c>
      <c r="CB16269" s="33">
        <f>IF(COUNTIF($CD$7:CD16269,CD16269)=1,CD16269,CD16269+COUNTIF($CD$6:CD16268,CD16269))</f>
        <v>60897</v>
      </c>
      <c r="CC16269" s="34">
        <f t="shared" si="1659"/>
        <v>55153</v>
      </c>
      <c r="CD16269" s="32">
        <f t="shared" si="1660"/>
        <v>55153</v>
      </c>
      <c r="CE16269" s="32">
        <f t="shared" si="1661"/>
        <v>0</v>
      </c>
      <c r="CF16269" s="32">
        <f t="shared" si="1662"/>
        <v>0</v>
      </c>
      <c r="CG16269" s="32" t="str">
        <f t="shared" si="1663"/>
        <v/>
      </c>
      <c r="CH16269" s="32">
        <v>264</v>
      </c>
      <c r="CI16269" s="32" t="s">
        <v>9</v>
      </c>
      <c r="CJ16269" s="32" t="str">
        <f t="shared" si="1664"/>
        <v/>
      </c>
      <c r="CK16269" s="32" t="str">
        <f t="shared" si="1665"/>
        <v/>
      </c>
      <c r="CL16269" s="32" t="str">
        <f t="shared" si="1666"/>
        <v/>
      </c>
      <c r="CM16269" s="32" t="str">
        <f t="shared" si="1667"/>
        <v/>
      </c>
      <c r="CN16269" s="32" t="str">
        <f t="shared" si="1668"/>
        <v/>
      </c>
    </row>
    <row r="16270" spans="71:92" x14ac:dyDescent="0.3">
      <c r="BS16270" s="32" t="str">
        <f>IF(Kiadasi_kiseroiv!$K$2=BT16270,BV16270,"")</f>
        <v/>
      </c>
      <c r="BT16270" s="34" t="str">
        <f t="shared" si="1655"/>
        <v/>
      </c>
      <c r="BU16270" s="32" t="str">
        <f t="shared" si="1656"/>
        <v/>
      </c>
      <c r="BV16270" s="32" t="str">
        <f t="shared" si="1669"/>
        <v/>
      </c>
      <c r="BW16270" s="32" t="str">
        <f t="shared" si="1670"/>
        <v/>
      </c>
      <c r="BX16270" s="32" t="str">
        <f t="shared" si="1657"/>
        <v/>
      </c>
      <c r="BY16270" s="32" t="str">
        <f t="shared" si="1658"/>
        <v/>
      </c>
      <c r="BZ16270" s="32" t="str">
        <f t="shared" si="1671"/>
        <v/>
      </c>
      <c r="CA16270" s="32" t="str">
        <f t="shared" si="1672"/>
        <v/>
      </c>
      <c r="CB16270" s="33">
        <f>IF(COUNTIF($CD$7:CD16270,CD16270)=1,CD16270,CD16270+COUNTIF($CD$6:CD16269,CD16270))</f>
        <v>60898</v>
      </c>
      <c r="CC16270" s="34">
        <f t="shared" si="1659"/>
        <v>55153</v>
      </c>
      <c r="CD16270" s="32">
        <f t="shared" si="1660"/>
        <v>55153</v>
      </c>
      <c r="CE16270" s="32">
        <f t="shared" si="1661"/>
        <v>0</v>
      </c>
      <c r="CF16270" s="32">
        <f t="shared" si="1662"/>
        <v>0</v>
      </c>
      <c r="CG16270" s="32" t="str">
        <f t="shared" si="1663"/>
        <v/>
      </c>
      <c r="CH16270" s="32">
        <v>265</v>
      </c>
      <c r="CI16270" s="32" t="s">
        <v>9</v>
      </c>
      <c r="CJ16270" s="32" t="str">
        <f t="shared" si="1664"/>
        <v/>
      </c>
      <c r="CK16270" s="32" t="str">
        <f t="shared" si="1665"/>
        <v/>
      </c>
      <c r="CL16270" s="32" t="str">
        <f t="shared" si="1666"/>
        <v/>
      </c>
      <c r="CM16270" s="32" t="str">
        <f t="shared" si="1667"/>
        <v/>
      </c>
      <c r="CN16270" s="32" t="str">
        <f t="shared" si="1668"/>
        <v/>
      </c>
    </row>
    <row r="16271" spans="71:92" x14ac:dyDescent="0.3">
      <c r="BS16271" s="32" t="str">
        <f>IF(Kiadasi_kiseroiv!$K$2=BT16271,BV16271,"")</f>
        <v/>
      </c>
      <c r="BT16271" s="34" t="str">
        <f t="shared" si="1655"/>
        <v/>
      </c>
      <c r="BU16271" s="32" t="str">
        <f t="shared" si="1656"/>
        <v/>
      </c>
      <c r="BV16271" s="32" t="str">
        <f t="shared" si="1669"/>
        <v/>
      </c>
      <c r="BW16271" s="32" t="str">
        <f t="shared" si="1670"/>
        <v/>
      </c>
      <c r="BX16271" s="32" t="str">
        <f t="shared" si="1657"/>
        <v/>
      </c>
      <c r="BY16271" s="32" t="str">
        <f t="shared" si="1658"/>
        <v/>
      </c>
      <c r="BZ16271" s="32" t="str">
        <f t="shared" si="1671"/>
        <v/>
      </c>
      <c r="CA16271" s="32" t="str">
        <f t="shared" si="1672"/>
        <v/>
      </c>
      <c r="CB16271" s="33">
        <f>IF(COUNTIF($CD$7:CD16271,CD16271)=1,CD16271,CD16271+COUNTIF($CD$6:CD16270,CD16271))</f>
        <v>60899</v>
      </c>
      <c r="CC16271" s="34">
        <f t="shared" si="1659"/>
        <v>55153</v>
      </c>
      <c r="CD16271" s="32">
        <f t="shared" si="1660"/>
        <v>55153</v>
      </c>
      <c r="CE16271" s="32">
        <f t="shared" si="1661"/>
        <v>0</v>
      </c>
      <c r="CF16271" s="32">
        <f t="shared" si="1662"/>
        <v>0</v>
      </c>
      <c r="CG16271" s="32" t="str">
        <f t="shared" si="1663"/>
        <v/>
      </c>
      <c r="CH16271" s="32">
        <v>266</v>
      </c>
      <c r="CI16271" s="32" t="s">
        <v>9</v>
      </c>
      <c r="CJ16271" s="32" t="str">
        <f t="shared" si="1664"/>
        <v/>
      </c>
      <c r="CK16271" s="32" t="str">
        <f t="shared" si="1665"/>
        <v/>
      </c>
      <c r="CL16271" s="32" t="str">
        <f t="shared" si="1666"/>
        <v/>
      </c>
      <c r="CM16271" s="32" t="str">
        <f t="shared" si="1667"/>
        <v/>
      </c>
      <c r="CN16271" s="32" t="str">
        <f t="shared" si="1668"/>
        <v/>
      </c>
    </row>
    <row r="16272" spans="71:92" x14ac:dyDescent="0.3">
      <c r="BS16272" s="32" t="str">
        <f>IF(Kiadasi_kiseroiv!$K$2=BT16272,BV16272,"")</f>
        <v/>
      </c>
      <c r="BT16272" s="34" t="str">
        <f t="shared" si="1655"/>
        <v/>
      </c>
      <c r="BU16272" s="32" t="str">
        <f t="shared" si="1656"/>
        <v/>
      </c>
      <c r="BV16272" s="32" t="str">
        <f t="shared" si="1669"/>
        <v/>
      </c>
      <c r="BW16272" s="32" t="str">
        <f t="shared" si="1670"/>
        <v/>
      </c>
      <c r="BX16272" s="32" t="str">
        <f t="shared" si="1657"/>
        <v/>
      </c>
      <c r="BY16272" s="32" t="str">
        <f t="shared" si="1658"/>
        <v/>
      </c>
      <c r="BZ16272" s="32" t="str">
        <f t="shared" si="1671"/>
        <v/>
      </c>
      <c r="CA16272" s="32" t="str">
        <f t="shared" si="1672"/>
        <v/>
      </c>
      <c r="CB16272" s="33">
        <f>IF(COUNTIF($CD$7:CD16272,CD16272)=1,CD16272,CD16272+COUNTIF($CD$6:CD16271,CD16272))</f>
        <v>60900</v>
      </c>
      <c r="CC16272" s="34">
        <f t="shared" si="1659"/>
        <v>55153</v>
      </c>
      <c r="CD16272" s="32">
        <f t="shared" si="1660"/>
        <v>55153</v>
      </c>
      <c r="CE16272" s="32">
        <f t="shared" si="1661"/>
        <v>0</v>
      </c>
      <c r="CF16272" s="32">
        <f t="shared" si="1662"/>
        <v>0</v>
      </c>
      <c r="CG16272" s="32" t="str">
        <f t="shared" si="1663"/>
        <v/>
      </c>
      <c r="CH16272" s="32">
        <v>267</v>
      </c>
      <c r="CI16272" s="32" t="s">
        <v>9</v>
      </c>
      <c r="CJ16272" s="32" t="str">
        <f t="shared" si="1664"/>
        <v/>
      </c>
      <c r="CK16272" s="32" t="str">
        <f t="shared" si="1665"/>
        <v/>
      </c>
      <c r="CL16272" s="32" t="str">
        <f t="shared" si="1666"/>
        <v/>
      </c>
      <c r="CM16272" s="32" t="str">
        <f t="shared" si="1667"/>
        <v/>
      </c>
      <c r="CN16272" s="32" t="str">
        <f t="shared" si="1668"/>
        <v/>
      </c>
    </row>
    <row r="16273" spans="71:92" x14ac:dyDescent="0.3">
      <c r="BS16273" s="32" t="str">
        <f>IF(Kiadasi_kiseroiv!$K$2=BT16273,BV16273,"")</f>
        <v/>
      </c>
      <c r="BT16273" s="34" t="str">
        <f t="shared" si="1655"/>
        <v/>
      </c>
      <c r="BU16273" s="32" t="str">
        <f t="shared" si="1656"/>
        <v/>
      </c>
      <c r="BV16273" s="32" t="str">
        <f t="shared" si="1669"/>
        <v/>
      </c>
      <c r="BW16273" s="32" t="str">
        <f t="shared" si="1670"/>
        <v/>
      </c>
      <c r="BX16273" s="32" t="str">
        <f t="shared" si="1657"/>
        <v/>
      </c>
      <c r="BY16273" s="32" t="str">
        <f t="shared" si="1658"/>
        <v/>
      </c>
      <c r="BZ16273" s="32" t="str">
        <f t="shared" si="1671"/>
        <v/>
      </c>
      <c r="CA16273" s="32" t="str">
        <f t="shared" si="1672"/>
        <v/>
      </c>
      <c r="CB16273" s="33">
        <f>IF(COUNTIF($CD$7:CD16273,CD16273)=1,CD16273,CD16273+COUNTIF($CD$6:CD16272,CD16273))</f>
        <v>60901</v>
      </c>
      <c r="CC16273" s="34">
        <f t="shared" si="1659"/>
        <v>55153</v>
      </c>
      <c r="CD16273" s="32">
        <f t="shared" si="1660"/>
        <v>55153</v>
      </c>
      <c r="CE16273" s="32">
        <f t="shared" si="1661"/>
        <v>0</v>
      </c>
      <c r="CF16273" s="32">
        <f t="shared" si="1662"/>
        <v>0</v>
      </c>
      <c r="CG16273" s="32" t="str">
        <f t="shared" si="1663"/>
        <v/>
      </c>
      <c r="CH16273" s="32">
        <v>268</v>
      </c>
      <c r="CI16273" s="32" t="s">
        <v>9</v>
      </c>
      <c r="CJ16273" s="32" t="str">
        <f t="shared" si="1664"/>
        <v/>
      </c>
      <c r="CK16273" s="32" t="str">
        <f t="shared" si="1665"/>
        <v/>
      </c>
      <c r="CL16273" s="32" t="str">
        <f t="shared" si="1666"/>
        <v/>
      </c>
      <c r="CM16273" s="32" t="str">
        <f t="shared" si="1667"/>
        <v/>
      </c>
      <c r="CN16273" s="32" t="str">
        <f t="shared" si="1668"/>
        <v/>
      </c>
    </row>
    <row r="16274" spans="71:92" x14ac:dyDescent="0.3">
      <c r="BS16274" s="32" t="str">
        <f>IF(Kiadasi_kiseroiv!$K$2=BT16274,BV16274,"")</f>
        <v/>
      </c>
      <c r="BT16274" s="34" t="str">
        <f t="shared" si="1655"/>
        <v/>
      </c>
      <c r="BU16274" s="32" t="str">
        <f t="shared" si="1656"/>
        <v/>
      </c>
      <c r="BV16274" s="32" t="str">
        <f t="shared" si="1669"/>
        <v/>
      </c>
      <c r="BW16274" s="32" t="str">
        <f t="shared" si="1670"/>
        <v/>
      </c>
      <c r="BX16274" s="32" t="str">
        <f t="shared" si="1657"/>
        <v/>
      </c>
      <c r="BY16274" s="32" t="str">
        <f t="shared" si="1658"/>
        <v/>
      </c>
      <c r="BZ16274" s="32" t="str">
        <f t="shared" si="1671"/>
        <v/>
      </c>
      <c r="CA16274" s="32" t="str">
        <f t="shared" si="1672"/>
        <v/>
      </c>
      <c r="CB16274" s="33">
        <f>IF(COUNTIF($CD$7:CD16274,CD16274)=1,CD16274,CD16274+COUNTIF($CD$6:CD16273,CD16274))</f>
        <v>60902</v>
      </c>
      <c r="CC16274" s="34">
        <f t="shared" si="1659"/>
        <v>55153</v>
      </c>
      <c r="CD16274" s="32">
        <f t="shared" si="1660"/>
        <v>55153</v>
      </c>
      <c r="CE16274" s="32">
        <f t="shared" si="1661"/>
        <v>0</v>
      </c>
      <c r="CF16274" s="32">
        <f t="shared" si="1662"/>
        <v>0</v>
      </c>
      <c r="CG16274" s="32" t="str">
        <f t="shared" si="1663"/>
        <v/>
      </c>
      <c r="CH16274" s="32">
        <v>269</v>
      </c>
      <c r="CI16274" s="32" t="s">
        <v>9</v>
      </c>
      <c r="CJ16274" s="32" t="str">
        <f t="shared" si="1664"/>
        <v/>
      </c>
      <c r="CK16274" s="32" t="str">
        <f t="shared" si="1665"/>
        <v/>
      </c>
      <c r="CL16274" s="32" t="str">
        <f t="shared" si="1666"/>
        <v/>
      </c>
      <c r="CM16274" s="32" t="str">
        <f t="shared" si="1667"/>
        <v/>
      </c>
      <c r="CN16274" s="32" t="str">
        <f t="shared" si="1668"/>
        <v/>
      </c>
    </row>
    <row r="16275" spans="71:92" x14ac:dyDescent="0.3">
      <c r="BS16275" s="32" t="str">
        <f>IF(Kiadasi_kiseroiv!$K$2=BT16275,BV16275,"")</f>
        <v/>
      </c>
      <c r="BT16275" s="34" t="str">
        <f t="shared" si="1655"/>
        <v/>
      </c>
      <c r="BU16275" s="32" t="str">
        <f t="shared" si="1656"/>
        <v/>
      </c>
      <c r="BV16275" s="32" t="str">
        <f t="shared" si="1669"/>
        <v/>
      </c>
      <c r="BW16275" s="32" t="str">
        <f t="shared" si="1670"/>
        <v/>
      </c>
      <c r="BX16275" s="32" t="str">
        <f t="shared" si="1657"/>
        <v/>
      </c>
      <c r="BY16275" s="32" t="str">
        <f t="shared" si="1658"/>
        <v/>
      </c>
      <c r="BZ16275" s="32" t="str">
        <f t="shared" si="1671"/>
        <v/>
      </c>
      <c r="CA16275" s="32" t="str">
        <f t="shared" si="1672"/>
        <v/>
      </c>
      <c r="CB16275" s="33">
        <f>IF(COUNTIF($CD$7:CD16275,CD16275)=1,CD16275,CD16275+COUNTIF($CD$6:CD16274,CD16275))</f>
        <v>60903</v>
      </c>
      <c r="CC16275" s="34">
        <f t="shared" si="1659"/>
        <v>55153</v>
      </c>
      <c r="CD16275" s="32">
        <f t="shared" si="1660"/>
        <v>55153</v>
      </c>
      <c r="CE16275" s="32">
        <f t="shared" si="1661"/>
        <v>0</v>
      </c>
      <c r="CF16275" s="32">
        <f t="shared" si="1662"/>
        <v>0</v>
      </c>
      <c r="CG16275" s="32" t="str">
        <f t="shared" si="1663"/>
        <v/>
      </c>
      <c r="CH16275" s="32">
        <v>270</v>
      </c>
      <c r="CI16275" s="32" t="s">
        <v>9</v>
      </c>
      <c r="CJ16275" s="32" t="str">
        <f t="shared" si="1664"/>
        <v/>
      </c>
      <c r="CK16275" s="32" t="str">
        <f t="shared" si="1665"/>
        <v/>
      </c>
      <c r="CL16275" s="32" t="str">
        <f t="shared" si="1666"/>
        <v/>
      </c>
      <c r="CM16275" s="32" t="str">
        <f t="shared" si="1667"/>
        <v/>
      </c>
      <c r="CN16275" s="32" t="str">
        <f t="shared" si="1668"/>
        <v/>
      </c>
    </row>
    <row r="16276" spans="71:92" x14ac:dyDescent="0.3">
      <c r="BS16276" s="32" t="str">
        <f>IF(Kiadasi_kiseroiv!$K$2=BT16276,BV16276,"")</f>
        <v/>
      </c>
      <c r="BT16276" s="34" t="str">
        <f t="shared" si="1655"/>
        <v/>
      </c>
      <c r="BU16276" s="32" t="str">
        <f t="shared" si="1656"/>
        <v/>
      </c>
      <c r="BV16276" s="32" t="str">
        <f t="shared" si="1669"/>
        <v/>
      </c>
      <c r="BW16276" s="32" t="str">
        <f t="shared" si="1670"/>
        <v/>
      </c>
      <c r="BX16276" s="32" t="str">
        <f t="shared" si="1657"/>
        <v/>
      </c>
      <c r="BY16276" s="32" t="str">
        <f t="shared" si="1658"/>
        <v/>
      </c>
      <c r="BZ16276" s="32" t="str">
        <f t="shared" si="1671"/>
        <v/>
      </c>
      <c r="CA16276" s="32" t="str">
        <f t="shared" si="1672"/>
        <v/>
      </c>
      <c r="CB16276" s="33">
        <f>IF(COUNTIF($CD$7:CD16276,CD16276)=1,CD16276,CD16276+COUNTIF($CD$6:CD16275,CD16276))</f>
        <v>60904</v>
      </c>
      <c r="CC16276" s="34">
        <f t="shared" si="1659"/>
        <v>55153</v>
      </c>
      <c r="CD16276" s="32">
        <f t="shared" si="1660"/>
        <v>55153</v>
      </c>
      <c r="CE16276" s="32">
        <f t="shared" si="1661"/>
        <v>0</v>
      </c>
      <c r="CF16276" s="32">
        <f t="shared" si="1662"/>
        <v>0</v>
      </c>
      <c r="CG16276" s="32" t="str">
        <f t="shared" si="1663"/>
        <v/>
      </c>
      <c r="CH16276" s="32">
        <v>271</v>
      </c>
      <c r="CI16276" s="32" t="s">
        <v>9</v>
      </c>
      <c r="CJ16276" s="32" t="str">
        <f t="shared" si="1664"/>
        <v/>
      </c>
      <c r="CK16276" s="32" t="str">
        <f t="shared" si="1665"/>
        <v/>
      </c>
      <c r="CL16276" s="32" t="str">
        <f t="shared" si="1666"/>
        <v/>
      </c>
      <c r="CM16276" s="32" t="str">
        <f t="shared" si="1667"/>
        <v/>
      </c>
      <c r="CN16276" s="32" t="str">
        <f t="shared" si="1668"/>
        <v/>
      </c>
    </row>
    <row r="16277" spans="71:92" x14ac:dyDescent="0.3">
      <c r="BS16277" s="32" t="str">
        <f>IF(Kiadasi_kiseroiv!$K$2=BT16277,BV16277,"")</f>
        <v/>
      </c>
      <c r="BT16277" s="34" t="str">
        <f t="shared" si="1655"/>
        <v/>
      </c>
      <c r="BU16277" s="32" t="str">
        <f t="shared" si="1656"/>
        <v/>
      </c>
      <c r="BV16277" s="32" t="str">
        <f t="shared" si="1669"/>
        <v/>
      </c>
      <c r="BW16277" s="32" t="str">
        <f t="shared" si="1670"/>
        <v/>
      </c>
      <c r="BX16277" s="32" t="str">
        <f t="shared" si="1657"/>
        <v/>
      </c>
      <c r="BY16277" s="32" t="str">
        <f t="shared" si="1658"/>
        <v/>
      </c>
      <c r="BZ16277" s="32" t="str">
        <f t="shared" si="1671"/>
        <v/>
      </c>
      <c r="CA16277" s="32" t="str">
        <f t="shared" si="1672"/>
        <v/>
      </c>
      <c r="CB16277" s="33">
        <f>IF(COUNTIF($CD$7:CD16277,CD16277)=1,CD16277,CD16277+COUNTIF($CD$6:CD16276,CD16277))</f>
        <v>60905</v>
      </c>
      <c r="CC16277" s="34">
        <f t="shared" si="1659"/>
        <v>55153</v>
      </c>
      <c r="CD16277" s="32">
        <f t="shared" si="1660"/>
        <v>55153</v>
      </c>
      <c r="CE16277" s="32">
        <f t="shared" si="1661"/>
        <v>0</v>
      </c>
      <c r="CF16277" s="32">
        <f t="shared" si="1662"/>
        <v>0</v>
      </c>
      <c r="CG16277" s="32" t="str">
        <f t="shared" si="1663"/>
        <v/>
      </c>
      <c r="CH16277" s="32">
        <v>272</v>
      </c>
      <c r="CI16277" s="32" t="s">
        <v>9</v>
      </c>
      <c r="CJ16277" s="32" t="str">
        <f t="shared" si="1664"/>
        <v/>
      </c>
      <c r="CK16277" s="32" t="str">
        <f t="shared" si="1665"/>
        <v/>
      </c>
      <c r="CL16277" s="32" t="str">
        <f t="shared" si="1666"/>
        <v/>
      </c>
      <c r="CM16277" s="32" t="str">
        <f t="shared" si="1667"/>
        <v/>
      </c>
      <c r="CN16277" s="32" t="str">
        <f t="shared" si="1668"/>
        <v/>
      </c>
    </row>
    <row r="16278" spans="71:92" x14ac:dyDescent="0.3">
      <c r="BS16278" s="32" t="str">
        <f>IF(Kiadasi_kiseroiv!$K$2=BT16278,BV16278,"")</f>
        <v/>
      </c>
      <c r="BT16278" s="34" t="str">
        <f t="shared" si="1655"/>
        <v/>
      </c>
      <c r="BU16278" s="32" t="str">
        <f t="shared" si="1656"/>
        <v/>
      </c>
      <c r="BV16278" s="32" t="str">
        <f t="shared" si="1669"/>
        <v/>
      </c>
      <c r="BW16278" s="32" t="str">
        <f t="shared" si="1670"/>
        <v/>
      </c>
      <c r="BX16278" s="32" t="str">
        <f t="shared" si="1657"/>
        <v/>
      </c>
      <c r="BY16278" s="32" t="str">
        <f t="shared" si="1658"/>
        <v/>
      </c>
      <c r="BZ16278" s="32" t="str">
        <f t="shared" si="1671"/>
        <v/>
      </c>
      <c r="CA16278" s="32" t="str">
        <f t="shared" si="1672"/>
        <v/>
      </c>
      <c r="CB16278" s="33">
        <f>IF(COUNTIF($CD$7:CD16278,CD16278)=1,CD16278,CD16278+COUNTIF($CD$6:CD16277,CD16278))</f>
        <v>60906</v>
      </c>
      <c r="CC16278" s="34">
        <f t="shared" si="1659"/>
        <v>55153</v>
      </c>
      <c r="CD16278" s="32">
        <f t="shared" si="1660"/>
        <v>55153</v>
      </c>
      <c r="CE16278" s="32">
        <f t="shared" si="1661"/>
        <v>0</v>
      </c>
      <c r="CF16278" s="32">
        <f t="shared" si="1662"/>
        <v>0</v>
      </c>
      <c r="CG16278" s="32" t="str">
        <f t="shared" si="1663"/>
        <v/>
      </c>
      <c r="CH16278" s="32">
        <v>273</v>
      </c>
      <c r="CI16278" s="32" t="s">
        <v>9</v>
      </c>
      <c r="CJ16278" s="32" t="str">
        <f t="shared" si="1664"/>
        <v/>
      </c>
      <c r="CK16278" s="32" t="str">
        <f t="shared" si="1665"/>
        <v/>
      </c>
      <c r="CL16278" s="32" t="str">
        <f t="shared" si="1666"/>
        <v/>
      </c>
      <c r="CM16278" s="32" t="str">
        <f t="shared" si="1667"/>
        <v/>
      </c>
      <c r="CN16278" s="32" t="str">
        <f t="shared" si="1668"/>
        <v/>
      </c>
    </row>
    <row r="16279" spans="71:92" x14ac:dyDescent="0.3">
      <c r="BS16279" s="32" t="str">
        <f>IF(Kiadasi_kiseroiv!$K$2=BT16279,BV16279,"")</f>
        <v/>
      </c>
      <c r="BT16279" s="34" t="str">
        <f t="shared" si="1655"/>
        <v/>
      </c>
      <c r="BU16279" s="32" t="str">
        <f t="shared" si="1656"/>
        <v/>
      </c>
      <c r="BV16279" s="32" t="str">
        <f t="shared" si="1669"/>
        <v/>
      </c>
      <c r="BW16279" s="32" t="str">
        <f t="shared" si="1670"/>
        <v/>
      </c>
      <c r="BX16279" s="32" t="str">
        <f t="shared" si="1657"/>
        <v/>
      </c>
      <c r="BY16279" s="32" t="str">
        <f t="shared" si="1658"/>
        <v/>
      </c>
      <c r="BZ16279" s="32" t="str">
        <f t="shared" si="1671"/>
        <v/>
      </c>
      <c r="CA16279" s="32" t="str">
        <f t="shared" si="1672"/>
        <v/>
      </c>
      <c r="CB16279" s="33">
        <f>IF(COUNTIF($CD$7:CD16279,CD16279)=1,CD16279,CD16279+COUNTIF($CD$6:CD16278,CD16279))</f>
        <v>60907</v>
      </c>
      <c r="CC16279" s="34">
        <f t="shared" si="1659"/>
        <v>55153</v>
      </c>
      <c r="CD16279" s="32">
        <f t="shared" si="1660"/>
        <v>55153</v>
      </c>
      <c r="CE16279" s="32">
        <f t="shared" si="1661"/>
        <v>0</v>
      </c>
      <c r="CF16279" s="32">
        <f t="shared" si="1662"/>
        <v>0</v>
      </c>
      <c r="CG16279" s="32" t="str">
        <f t="shared" si="1663"/>
        <v/>
      </c>
      <c r="CH16279" s="32">
        <v>274</v>
      </c>
      <c r="CI16279" s="32" t="s">
        <v>9</v>
      </c>
      <c r="CJ16279" s="32" t="str">
        <f t="shared" si="1664"/>
        <v/>
      </c>
      <c r="CK16279" s="32" t="str">
        <f t="shared" si="1665"/>
        <v/>
      </c>
      <c r="CL16279" s="32" t="str">
        <f t="shared" si="1666"/>
        <v/>
      </c>
      <c r="CM16279" s="32" t="str">
        <f t="shared" si="1667"/>
        <v/>
      </c>
      <c r="CN16279" s="32" t="str">
        <f t="shared" si="1668"/>
        <v/>
      </c>
    </row>
    <row r="16280" spans="71:92" x14ac:dyDescent="0.3">
      <c r="BS16280" s="32" t="str">
        <f>IF(Kiadasi_kiseroiv!$K$2=BT16280,BV16280,"")</f>
        <v/>
      </c>
      <c r="BT16280" s="34" t="str">
        <f t="shared" si="1655"/>
        <v/>
      </c>
      <c r="BU16280" s="32" t="str">
        <f t="shared" si="1656"/>
        <v/>
      </c>
      <c r="BV16280" s="32" t="str">
        <f t="shared" si="1669"/>
        <v/>
      </c>
      <c r="BW16280" s="32" t="str">
        <f t="shared" si="1670"/>
        <v/>
      </c>
      <c r="BX16280" s="32" t="str">
        <f t="shared" si="1657"/>
        <v/>
      </c>
      <c r="BY16280" s="32" t="str">
        <f t="shared" si="1658"/>
        <v/>
      </c>
      <c r="BZ16280" s="32" t="str">
        <f t="shared" si="1671"/>
        <v/>
      </c>
      <c r="CA16280" s="32" t="str">
        <f t="shared" si="1672"/>
        <v/>
      </c>
      <c r="CB16280" s="33">
        <f>IF(COUNTIF($CD$7:CD16280,CD16280)=1,CD16280,CD16280+COUNTIF($CD$6:CD16279,CD16280))</f>
        <v>60908</v>
      </c>
      <c r="CC16280" s="34">
        <f t="shared" si="1659"/>
        <v>55153</v>
      </c>
      <c r="CD16280" s="32">
        <f t="shared" si="1660"/>
        <v>55153</v>
      </c>
      <c r="CE16280" s="32">
        <f t="shared" si="1661"/>
        <v>0</v>
      </c>
      <c r="CF16280" s="32">
        <f t="shared" si="1662"/>
        <v>0</v>
      </c>
      <c r="CG16280" s="32" t="str">
        <f t="shared" si="1663"/>
        <v/>
      </c>
      <c r="CH16280" s="32">
        <v>275</v>
      </c>
      <c r="CI16280" s="32" t="s">
        <v>9</v>
      </c>
      <c r="CJ16280" s="32" t="str">
        <f t="shared" si="1664"/>
        <v/>
      </c>
      <c r="CK16280" s="32" t="str">
        <f t="shared" si="1665"/>
        <v/>
      </c>
      <c r="CL16280" s="32" t="str">
        <f t="shared" si="1666"/>
        <v/>
      </c>
      <c r="CM16280" s="32" t="str">
        <f t="shared" si="1667"/>
        <v/>
      </c>
      <c r="CN16280" s="32" t="str">
        <f t="shared" si="1668"/>
        <v/>
      </c>
    </row>
    <row r="16281" spans="71:92" x14ac:dyDescent="0.3">
      <c r="BS16281" s="32" t="str">
        <f>IF(Kiadasi_kiseroiv!$K$2=BT16281,BV16281,"")</f>
        <v/>
      </c>
      <c r="BT16281" s="34" t="str">
        <f t="shared" si="1655"/>
        <v/>
      </c>
      <c r="BU16281" s="32" t="str">
        <f t="shared" si="1656"/>
        <v/>
      </c>
      <c r="BV16281" s="32" t="str">
        <f t="shared" si="1669"/>
        <v/>
      </c>
      <c r="BW16281" s="32" t="str">
        <f t="shared" si="1670"/>
        <v/>
      </c>
      <c r="BX16281" s="32" t="str">
        <f t="shared" si="1657"/>
        <v/>
      </c>
      <c r="BY16281" s="32" t="str">
        <f t="shared" si="1658"/>
        <v/>
      </c>
      <c r="BZ16281" s="32" t="str">
        <f t="shared" si="1671"/>
        <v/>
      </c>
      <c r="CA16281" s="32" t="str">
        <f t="shared" si="1672"/>
        <v/>
      </c>
      <c r="CB16281" s="33">
        <f>IF(COUNTIF($CD$7:CD16281,CD16281)=1,CD16281,CD16281+COUNTIF($CD$6:CD16280,CD16281))</f>
        <v>60909</v>
      </c>
      <c r="CC16281" s="34">
        <f t="shared" si="1659"/>
        <v>55153</v>
      </c>
      <c r="CD16281" s="32">
        <f t="shared" si="1660"/>
        <v>55153</v>
      </c>
      <c r="CE16281" s="32">
        <f t="shared" si="1661"/>
        <v>0</v>
      </c>
      <c r="CF16281" s="32">
        <f t="shared" si="1662"/>
        <v>0</v>
      </c>
      <c r="CG16281" s="32" t="str">
        <f t="shared" si="1663"/>
        <v/>
      </c>
      <c r="CH16281" s="32">
        <v>276</v>
      </c>
      <c r="CI16281" s="32" t="s">
        <v>9</v>
      </c>
      <c r="CJ16281" s="32" t="str">
        <f t="shared" si="1664"/>
        <v/>
      </c>
      <c r="CK16281" s="32" t="str">
        <f t="shared" si="1665"/>
        <v/>
      </c>
      <c r="CL16281" s="32" t="str">
        <f t="shared" si="1666"/>
        <v/>
      </c>
      <c r="CM16281" s="32" t="str">
        <f t="shared" si="1667"/>
        <v/>
      </c>
      <c r="CN16281" s="32" t="str">
        <f t="shared" si="1668"/>
        <v/>
      </c>
    </row>
    <row r="16282" spans="71:92" x14ac:dyDescent="0.3">
      <c r="BS16282" s="32" t="str">
        <f>IF(Kiadasi_kiseroiv!$K$2=BT16282,BV16282,"")</f>
        <v/>
      </c>
      <c r="BT16282" s="34" t="str">
        <f t="shared" si="1655"/>
        <v/>
      </c>
      <c r="BU16282" s="32" t="str">
        <f t="shared" si="1656"/>
        <v/>
      </c>
      <c r="BV16282" s="32" t="str">
        <f t="shared" si="1669"/>
        <v/>
      </c>
      <c r="BW16282" s="32" t="str">
        <f t="shared" si="1670"/>
        <v/>
      </c>
      <c r="BX16282" s="32" t="str">
        <f t="shared" si="1657"/>
        <v/>
      </c>
      <c r="BY16282" s="32" t="str">
        <f t="shared" si="1658"/>
        <v/>
      </c>
      <c r="BZ16282" s="32" t="str">
        <f t="shared" si="1671"/>
        <v/>
      </c>
      <c r="CA16282" s="32" t="str">
        <f t="shared" si="1672"/>
        <v/>
      </c>
      <c r="CB16282" s="33">
        <f>IF(COUNTIF($CD$7:CD16282,CD16282)=1,CD16282,CD16282+COUNTIF($CD$6:CD16281,CD16282))</f>
        <v>60910</v>
      </c>
      <c r="CC16282" s="34">
        <f t="shared" si="1659"/>
        <v>55153</v>
      </c>
      <c r="CD16282" s="32">
        <f t="shared" si="1660"/>
        <v>55153</v>
      </c>
      <c r="CE16282" s="32">
        <f t="shared" si="1661"/>
        <v>0</v>
      </c>
      <c r="CF16282" s="32">
        <f t="shared" si="1662"/>
        <v>0</v>
      </c>
      <c r="CG16282" s="32" t="str">
        <f t="shared" si="1663"/>
        <v/>
      </c>
      <c r="CH16282" s="32">
        <v>277</v>
      </c>
      <c r="CI16282" s="32" t="s">
        <v>9</v>
      </c>
      <c r="CJ16282" s="32" t="str">
        <f t="shared" si="1664"/>
        <v/>
      </c>
      <c r="CK16282" s="32" t="str">
        <f t="shared" si="1665"/>
        <v/>
      </c>
      <c r="CL16282" s="32" t="str">
        <f t="shared" si="1666"/>
        <v/>
      </c>
      <c r="CM16282" s="32" t="str">
        <f t="shared" si="1667"/>
        <v/>
      </c>
      <c r="CN16282" s="32" t="str">
        <f t="shared" si="1668"/>
        <v/>
      </c>
    </row>
    <row r="16283" spans="71:92" x14ac:dyDescent="0.3">
      <c r="BS16283" s="32" t="str">
        <f>IF(Kiadasi_kiseroiv!$K$2=BT16283,BV16283,"")</f>
        <v/>
      </c>
      <c r="BT16283" s="34" t="str">
        <f t="shared" si="1655"/>
        <v/>
      </c>
      <c r="BU16283" s="32" t="str">
        <f t="shared" si="1656"/>
        <v/>
      </c>
      <c r="BV16283" s="32" t="str">
        <f t="shared" si="1669"/>
        <v/>
      </c>
      <c r="BW16283" s="32" t="str">
        <f t="shared" si="1670"/>
        <v/>
      </c>
      <c r="BX16283" s="32" t="str">
        <f t="shared" si="1657"/>
        <v/>
      </c>
      <c r="BY16283" s="32" t="str">
        <f t="shared" si="1658"/>
        <v/>
      </c>
      <c r="BZ16283" s="32" t="str">
        <f t="shared" si="1671"/>
        <v/>
      </c>
      <c r="CA16283" s="32" t="str">
        <f t="shared" si="1672"/>
        <v/>
      </c>
      <c r="CB16283" s="33">
        <f>IF(COUNTIF($CD$7:CD16283,CD16283)=1,CD16283,CD16283+COUNTIF($CD$6:CD16282,CD16283))</f>
        <v>60911</v>
      </c>
      <c r="CC16283" s="34">
        <f t="shared" si="1659"/>
        <v>55153</v>
      </c>
      <c r="CD16283" s="32">
        <f t="shared" si="1660"/>
        <v>55153</v>
      </c>
      <c r="CE16283" s="32">
        <f t="shared" si="1661"/>
        <v>0</v>
      </c>
      <c r="CF16283" s="32">
        <f t="shared" si="1662"/>
        <v>0</v>
      </c>
      <c r="CG16283" s="32" t="str">
        <f t="shared" si="1663"/>
        <v/>
      </c>
      <c r="CH16283" s="32">
        <v>278</v>
      </c>
      <c r="CI16283" s="32" t="s">
        <v>9</v>
      </c>
      <c r="CJ16283" s="32" t="str">
        <f t="shared" si="1664"/>
        <v/>
      </c>
      <c r="CK16283" s="32" t="str">
        <f t="shared" si="1665"/>
        <v/>
      </c>
      <c r="CL16283" s="32" t="str">
        <f t="shared" si="1666"/>
        <v/>
      </c>
      <c r="CM16283" s="32" t="str">
        <f t="shared" si="1667"/>
        <v/>
      </c>
      <c r="CN16283" s="32" t="str">
        <f t="shared" si="1668"/>
        <v/>
      </c>
    </row>
    <row r="16284" spans="71:92" x14ac:dyDescent="0.3">
      <c r="BS16284" s="32" t="str">
        <f>IF(Kiadasi_kiseroiv!$K$2=BT16284,BV16284,"")</f>
        <v/>
      </c>
      <c r="BT16284" s="34" t="str">
        <f t="shared" si="1655"/>
        <v/>
      </c>
      <c r="BU16284" s="32" t="str">
        <f t="shared" si="1656"/>
        <v/>
      </c>
      <c r="BV16284" s="32" t="str">
        <f t="shared" si="1669"/>
        <v/>
      </c>
      <c r="BW16284" s="32" t="str">
        <f t="shared" si="1670"/>
        <v/>
      </c>
      <c r="BX16284" s="32" t="str">
        <f t="shared" si="1657"/>
        <v/>
      </c>
      <c r="BY16284" s="32" t="str">
        <f t="shared" si="1658"/>
        <v/>
      </c>
      <c r="BZ16284" s="32" t="str">
        <f t="shared" si="1671"/>
        <v/>
      </c>
      <c r="CA16284" s="32" t="str">
        <f t="shared" si="1672"/>
        <v/>
      </c>
      <c r="CB16284" s="33">
        <f>IF(COUNTIF($CD$7:CD16284,CD16284)=1,CD16284,CD16284+COUNTIF($CD$6:CD16283,CD16284))</f>
        <v>60912</v>
      </c>
      <c r="CC16284" s="34">
        <f t="shared" si="1659"/>
        <v>55153</v>
      </c>
      <c r="CD16284" s="32">
        <f t="shared" si="1660"/>
        <v>55153</v>
      </c>
      <c r="CE16284" s="32">
        <f t="shared" si="1661"/>
        <v>0</v>
      </c>
      <c r="CF16284" s="32">
        <f t="shared" si="1662"/>
        <v>0</v>
      </c>
      <c r="CG16284" s="32" t="str">
        <f t="shared" si="1663"/>
        <v/>
      </c>
      <c r="CH16284" s="32">
        <v>279</v>
      </c>
      <c r="CI16284" s="32" t="s">
        <v>9</v>
      </c>
      <c r="CJ16284" s="32" t="str">
        <f t="shared" si="1664"/>
        <v/>
      </c>
      <c r="CK16284" s="32" t="str">
        <f t="shared" si="1665"/>
        <v/>
      </c>
      <c r="CL16284" s="32" t="str">
        <f t="shared" si="1666"/>
        <v/>
      </c>
      <c r="CM16284" s="32" t="str">
        <f t="shared" si="1667"/>
        <v/>
      </c>
      <c r="CN16284" s="32" t="str">
        <f t="shared" si="1668"/>
        <v/>
      </c>
    </row>
    <row r="16285" spans="71:92" x14ac:dyDescent="0.3">
      <c r="BS16285" s="32" t="str">
        <f>IF(Kiadasi_kiseroiv!$K$2=BT16285,BV16285,"")</f>
        <v/>
      </c>
      <c r="BT16285" s="34" t="str">
        <f t="shared" si="1655"/>
        <v/>
      </c>
      <c r="BU16285" s="32" t="str">
        <f t="shared" si="1656"/>
        <v/>
      </c>
      <c r="BV16285" s="32" t="str">
        <f t="shared" si="1669"/>
        <v/>
      </c>
      <c r="BW16285" s="32" t="str">
        <f t="shared" si="1670"/>
        <v/>
      </c>
      <c r="BX16285" s="32" t="str">
        <f t="shared" si="1657"/>
        <v/>
      </c>
      <c r="BY16285" s="32" t="str">
        <f t="shared" si="1658"/>
        <v/>
      </c>
      <c r="BZ16285" s="32" t="str">
        <f t="shared" si="1671"/>
        <v/>
      </c>
      <c r="CA16285" s="32" t="str">
        <f t="shared" si="1672"/>
        <v/>
      </c>
      <c r="CB16285" s="33">
        <f>IF(COUNTIF($CD$7:CD16285,CD16285)=1,CD16285,CD16285+COUNTIF($CD$6:CD16284,CD16285))</f>
        <v>60913</v>
      </c>
      <c r="CC16285" s="34">
        <f t="shared" si="1659"/>
        <v>55153</v>
      </c>
      <c r="CD16285" s="32">
        <f t="shared" si="1660"/>
        <v>55153</v>
      </c>
      <c r="CE16285" s="32">
        <f t="shared" si="1661"/>
        <v>0</v>
      </c>
      <c r="CF16285" s="32">
        <f t="shared" si="1662"/>
        <v>0</v>
      </c>
      <c r="CG16285" s="32" t="str">
        <f t="shared" si="1663"/>
        <v/>
      </c>
      <c r="CH16285" s="32">
        <v>280</v>
      </c>
      <c r="CI16285" s="32" t="s">
        <v>9</v>
      </c>
      <c r="CJ16285" s="32" t="str">
        <f t="shared" si="1664"/>
        <v/>
      </c>
      <c r="CK16285" s="32" t="str">
        <f t="shared" si="1665"/>
        <v/>
      </c>
      <c r="CL16285" s="32" t="str">
        <f t="shared" si="1666"/>
        <v/>
      </c>
      <c r="CM16285" s="32" t="str">
        <f t="shared" si="1667"/>
        <v/>
      </c>
      <c r="CN16285" s="32" t="str">
        <f t="shared" si="1668"/>
        <v/>
      </c>
    </row>
    <row r="16286" spans="71:92" x14ac:dyDescent="0.3">
      <c r="BS16286" s="32" t="str">
        <f>IF(Kiadasi_kiseroiv!$K$2=BT16286,BV16286,"")</f>
        <v/>
      </c>
      <c r="BT16286" s="34" t="str">
        <f t="shared" si="1655"/>
        <v/>
      </c>
      <c r="BU16286" s="32" t="str">
        <f t="shared" si="1656"/>
        <v/>
      </c>
      <c r="BV16286" s="32" t="str">
        <f t="shared" si="1669"/>
        <v/>
      </c>
      <c r="BW16286" s="32" t="str">
        <f t="shared" si="1670"/>
        <v/>
      </c>
      <c r="BX16286" s="32" t="str">
        <f t="shared" si="1657"/>
        <v/>
      </c>
      <c r="BY16286" s="32" t="str">
        <f t="shared" si="1658"/>
        <v/>
      </c>
      <c r="BZ16286" s="32" t="str">
        <f t="shared" si="1671"/>
        <v/>
      </c>
      <c r="CA16286" s="32" t="str">
        <f t="shared" si="1672"/>
        <v/>
      </c>
      <c r="CB16286" s="33">
        <f>IF(COUNTIF($CD$7:CD16286,CD16286)=1,CD16286,CD16286+COUNTIF($CD$6:CD16285,CD16286))</f>
        <v>60914</v>
      </c>
      <c r="CC16286" s="34">
        <f t="shared" si="1659"/>
        <v>55153</v>
      </c>
      <c r="CD16286" s="32">
        <f t="shared" si="1660"/>
        <v>55153</v>
      </c>
      <c r="CE16286" s="32">
        <f t="shared" si="1661"/>
        <v>0</v>
      </c>
      <c r="CF16286" s="32">
        <f t="shared" si="1662"/>
        <v>0</v>
      </c>
      <c r="CG16286" s="32" t="str">
        <f t="shared" si="1663"/>
        <v/>
      </c>
      <c r="CH16286" s="32">
        <v>281</v>
      </c>
      <c r="CI16286" s="32" t="s">
        <v>9</v>
      </c>
      <c r="CJ16286" s="32" t="str">
        <f t="shared" si="1664"/>
        <v/>
      </c>
      <c r="CK16286" s="32" t="str">
        <f t="shared" si="1665"/>
        <v/>
      </c>
      <c r="CL16286" s="32" t="str">
        <f t="shared" si="1666"/>
        <v/>
      </c>
      <c r="CM16286" s="32" t="str">
        <f t="shared" si="1667"/>
        <v/>
      </c>
      <c r="CN16286" s="32" t="str">
        <f t="shared" si="1668"/>
        <v/>
      </c>
    </row>
    <row r="16287" spans="71:92" x14ac:dyDescent="0.3">
      <c r="BS16287" s="32" t="str">
        <f>IF(Kiadasi_kiseroiv!$K$2=BT16287,BV16287,"")</f>
        <v/>
      </c>
      <c r="BT16287" s="34" t="str">
        <f t="shared" si="1655"/>
        <v/>
      </c>
      <c r="BU16287" s="32" t="str">
        <f t="shared" si="1656"/>
        <v/>
      </c>
      <c r="BV16287" s="32" t="str">
        <f t="shared" si="1669"/>
        <v/>
      </c>
      <c r="BW16287" s="32" t="str">
        <f t="shared" si="1670"/>
        <v/>
      </c>
      <c r="BX16287" s="32" t="str">
        <f t="shared" si="1657"/>
        <v/>
      </c>
      <c r="BY16287" s="32" t="str">
        <f t="shared" si="1658"/>
        <v/>
      </c>
      <c r="BZ16287" s="32" t="str">
        <f t="shared" si="1671"/>
        <v/>
      </c>
      <c r="CA16287" s="32" t="str">
        <f t="shared" si="1672"/>
        <v/>
      </c>
      <c r="CB16287" s="33">
        <f>IF(COUNTIF($CD$7:CD16287,CD16287)=1,CD16287,CD16287+COUNTIF($CD$6:CD16286,CD16287))</f>
        <v>60915</v>
      </c>
      <c r="CC16287" s="34">
        <f t="shared" si="1659"/>
        <v>55153</v>
      </c>
      <c r="CD16287" s="32">
        <f t="shared" si="1660"/>
        <v>55153</v>
      </c>
      <c r="CE16287" s="32">
        <f t="shared" si="1661"/>
        <v>0</v>
      </c>
      <c r="CF16287" s="32">
        <f t="shared" si="1662"/>
        <v>0</v>
      </c>
      <c r="CG16287" s="32" t="str">
        <f t="shared" si="1663"/>
        <v/>
      </c>
      <c r="CH16287" s="32">
        <v>282</v>
      </c>
      <c r="CI16287" s="32" t="s">
        <v>9</v>
      </c>
      <c r="CJ16287" s="32" t="str">
        <f t="shared" si="1664"/>
        <v/>
      </c>
      <c r="CK16287" s="32" t="str">
        <f t="shared" si="1665"/>
        <v/>
      </c>
      <c r="CL16287" s="32" t="str">
        <f t="shared" si="1666"/>
        <v/>
      </c>
      <c r="CM16287" s="32" t="str">
        <f t="shared" si="1667"/>
        <v/>
      </c>
      <c r="CN16287" s="32" t="str">
        <f t="shared" si="1668"/>
        <v/>
      </c>
    </row>
    <row r="16288" spans="71:92" x14ac:dyDescent="0.3">
      <c r="BS16288" s="32" t="str">
        <f>IF(Kiadasi_kiseroiv!$K$2=BT16288,BV16288,"")</f>
        <v/>
      </c>
      <c r="BT16288" s="34" t="str">
        <f t="shared" si="1655"/>
        <v/>
      </c>
      <c r="BU16288" s="32" t="str">
        <f t="shared" si="1656"/>
        <v/>
      </c>
      <c r="BV16288" s="32" t="str">
        <f t="shared" si="1669"/>
        <v/>
      </c>
      <c r="BW16288" s="32" t="str">
        <f t="shared" si="1670"/>
        <v/>
      </c>
      <c r="BX16288" s="32" t="str">
        <f t="shared" si="1657"/>
        <v/>
      </c>
      <c r="BY16288" s="32" t="str">
        <f t="shared" si="1658"/>
        <v/>
      </c>
      <c r="BZ16288" s="32" t="str">
        <f t="shared" si="1671"/>
        <v/>
      </c>
      <c r="CA16288" s="32" t="str">
        <f t="shared" si="1672"/>
        <v/>
      </c>
      <c r="CB16288" s="33">
        <f>IF(COUNTIF($CD$7:CD16288,CD16288)=1,CD16288,CD16288+COUNTIF($CD$6:CD16287,CD16288))</f>
        <v>60916</v>
      </c>
      <c r="CC16288" s="34">
        <f t="shared" si="1659"/>
        <v>55153</v>
      </c>
      <c r="CD16288" s="32">
        <f t="shared" si="1660"/>
        <v>55153</v>
      </c>
      <c r="CE16288" s="32">
        <f t="shared" si="1661"/>
        <v>0</v>
      </c>
      <c r="CF16288" s="32">
        <f t="shared" si="1662"/>
        <v>0</v>
      </c>
      <c r="CG16288" s="32" t="str">
        <f t="shared" si="1663"/>
        <v/>
      </c>
      <c r="CH16288" s="32">
        <v>283</v>
      </c>
      <c r="CI16288" s="32" t="s">
        <v>9</v>
      </c>
      <c r="CJ16288" s="32" t="str">
        <f t="shared" si="1664"/>
        <v/>
      </c>
      <c r="CK16288" s="32" t="str">
        <f t="shared" si="1665"/>
        <v/>
      </c>
      <c r="CL16288" s="32" t="str">
        <f t="shared" si="1666"/>
        <v/>
      </c>
      <c r="CM16288" s="32" t="str">
        <f t="shared" si="1667"/>
        <v/>
      </c>
      <c r="CN16288" s="32" t="str">
        <f t="shared" si="1668"/>
        <v/>
      </c>
    </row>
    <row r="16289" spans="71:92" x14ac:dyDescent="0.3">
      <c r="BS16289" s="32" t="str">
        <f>IF(Kiadasi_kiseroiv!$K$2=BT16289,BV16289,"")</f>
        <v/>
      </c>
      <c r="BT16289" s="34" t="str">
        <f t="shared" si="1655"/>
        <v/>
      </c>
      <c r="BU16289" s="32" t="str">
        <f t="shared" si="1656"/>
        <v/>
      </c>
      <c r="BV16289" s="32" t="str">
        <f t="shared" si="1669"/>
        <v/>
      </c>
      <c r="BW16289" s="32" t="str">
        <f t="shared" si="1670"/>
        <v/>
      </c>
      <c r="BX16289" s="32" t="str">
        <f t="shared" si="1657"/>
        <v/>
      </c>
      <c r="BY16289" s="32" t="str">
        <f t="shared" si="1658"/>
        <v/>
      </c>
      <c r="BZ16289" s="32" t="str">
        <f t="shared" si="1671"/>
        <v/>
      </c>
      <c r="CA16289" s="32" t="str">
        <f t="shared" si="1672"/>
        <v/>
      </c>
      <c r="CB16289" s="33">
        <f>IF(COUNTIF($CD$7:CD16289,CD16289)=1,CD16289,CD16289+COUNTIF($CD$6:CD16288,CD16289))</f>
        <v>60917</v>
      </c>
      <c r="CC16289" s="34">
        <f t="shared" si="1659"/>
        <v>55153</v>
      </c>
      <c r="CD16289" s="32">
        <f t="shared" si="1660"/>
        <v>55153</v>
      </c>
      <c r="CE16289" s="32">
        <f t="shared" si="1661"/>
        <v>0</v>
      </c>
      <c r="CF16289" s="32">
        <f t="shared" si="1662"/>
        <v>0</v>
      </c>
      <c r="CG16289" s="32" t="str">
        <f t="shared" si="1663"/>
        <v/>
      </c>
      <c r="CH16289" s="32">
        <v>284</v>
      </c>
      <c r="CI16289" s="32" t="s">
        <v>9</v>
      </c>
      <c r="CJ16289" s="32" t="str">
        <f t="shared" si="1664"/>
        <v/>
      </c>
      <c r="CK16289" s="32" t="str">
        <f t="shared" si="1665"/>
        <v/>
      </c>
      <c r="CL16289" s="32" t="str">
        <f t="shared" si="1666"/>
        <v/>
      </c>
      <c r="CM16289" s="32" t="str">
        <f t="shared" si="1667"/>
        <v/>
      </c>
      <c r="CN16289" s="32" t="str">
        <f t="shared" si="1668"/>
        <v/>
      </c>
    </row>
    <row r="16290" spans="71:92" x14ac:dyDescent="0.3">
      <c r="BS16290" s="32" t="str">
        <f>IF(Kiadasi_kiseroiv!$K$2=BT16290,BV16290,"")</f>
        <v/>
      </c>
      <c r="BT16290" s="34" t="str">
        <f t="shared" si="1655"/>
        <v/>
      </c>
      <c r="BU16290" s="32" t="str">
        <f t="shared" si="1656"/>
        <v/>
      </c>
      <c r="BV16290" s="32" t="str">
        <f t="shared" si="1669"/>
        <v/>
      </c>
      <c r="BW16290" s="32" t="str">
        <f t="shared" si="1670"/>
        <v/>
      </c>
      <c r="BX16290" s="32" t="str">
        <f t="shared" si="1657"/>
        <v/>
      </c>
      <c r="BY16290" s="32" t="str">
        <f t="shared" si="1658"/>
        <v/>
      </c>
      <c r="BZ16290" s="32" t="str">
        <f t="shared" si="1671"/>
        <v/>
      </c>
      <c r="CA16290" s="32" t="str">
        <f t="shared" si="1672"/>
        <v/>
      </c>
      <c r="CB16290" s="33">
        <f>IF(COUNTIF($CD$7:CD16290,CD16290)=1,CD16290,CD16290+COUNTIF($CD$6:CD16289,CD16290))</f>
        <v>60918</v>
      </c>
      <c r="CC16290" s="34">
        <f t="shared" si="1659"/>
        <v>55153</v>
      </c>
      <c r="CD16290" s="32">
        <f t="shared" si="1660"/>
        <v>55153</v>
      </c>
      <c r="CE16290" s="32">
        <f t="shared" si="1661"/>
        <v>0</v>
      </c>
      <c r="CF16290" s="32">
        <f t="shared" si="1662"/>
        <v>0</v>
      </c>
      <c r="CG16290" s="32" t="str">
        <f t="shared" si="1663"/>
        <v/>
      </c>
      <c r="CH16290" s="32">
        <v>285</v>
      </c>
      <c r="CI16290" s="32" t="s">
        <v>9</v>
      </c>
      <c r="CJ16290" s="32" t="str">
        <f t="shared" si="1664"/>
        <v/>
      </c>
      <c r="CK16290" s="32" t="str">
        <f t="shared" si="1665"/>
        <v/>
      </c>
      <c r="CL16290" s="32" t="str">
        <f t="shared" si="1666"/>
        <v/>
      </c>
      <c r="CM16290" s="32" t="str">
        <f t="shared" si="1667"/>
        <v/>
      </c>
      <c r="CN16290" s="32" t="str">
        <f t="shared" si="1668"/>
        <v/>
      </c>
    </row>
    <row r="16291" spans="71:92" x14ac:dyDescent="0.3">
      <c r="BS16291" s="32" t="str">
        <f>IF(Kiadasi_kiseroiv!$K$2=BT16291,BV16291,"")</f>
        <v/>
      </c>
      <c r="BT16291" s="34" t="str">
        <f t="shared" si="1655"/>
        <v/>
      </c>
      <c r="BU16291" s="32" t="str">
        <f t="shared" si="1656"/>
        <v/>
      </c>
      <c r="BV16291" s="32" t="str">
        <f t="shared" si="1669"/>
        <v/>
      </c>
      <c r="BW16291" s="32" t="str">
        <f t="shared" si="1670"/>
        <v/>
      </c>
      <c r="BX16291" s="32" t="str">
        <f t="shared" si="1657"/>
        <v/>
      </c>
      <c r="BY16291" s="32" t="str">
        <f t="shared" si="1658"/>
        <v/>
      </c>
      <c r="BZ16291" s="32" t="str">
        <f t="shared" si="1671"/>
        <v/>
      </c>
      <c r="CA16291" s="32" t="str">
        <f t="shared" si="1672"/>
        <v/>
      </c>
      <c r="CB16291" s="33">
        <f>IF(COUNTIF($CD$7:CD16291,CD16291)=1,CD16291,CD16291+COUNTIF($CD$6:CD16290,CD16291))</f>
        <v>60919</v>
      </c>
      <c r="CC16291" s="34">
        <f t="shared" si="1659"/>
        <v>55153</v>
      </c>
      <c r="CD16291" s="32">
        <f t="shared" si="1660"/>
        <v>55153</v>
      </c>
      <c r="CE16291" s="32">
        <f t="shared" si="1661"/>
        <v>0</v>
      </c>
      <c r="CF16291" s="32">
        <f t="shared" si="1662"/>
        <v>0</v>
      </c>
      <c r="CG16291" s="32" t="str">
        <f t="shared" si="1663"/>
        <v/>
      </c>
      <c r="CH16291" s="32">
        <v>286</v>
      </c>
      <c r="CI16291" s="32" t="s">
        <v>9</v>
      </c>
      <c r="CJ16291" s="32" t="str">
        <f t="shared" si="1664"/>
        <v/>
      </c>
      <c r="CK16291" s="32" t="str">
        <f t="shared" si="1665"/>
        <v/>
      </c>
      <c r="CL16291" s="32" t="str">
        <f t="shared" si="1666"/>
        <v/>
      </c>
      <c r="CM16291" s="32" t="str">
        <f t="shared" si="1667"/>
        <v/>
      </c>
      <c r="CN16291" s="32" t="str">
        <f t="shared" si="1668"/>
        <v/>
      </c>
    </row>
    <row r="16292" spans="71:92" x14ac:dyDescent="0.3">
      <c r="BS16292" s="32" t="str">
        <f>IF(Kiadasi_kiseroiv!$K$2=BT16292,BV16292,"")</f>
        <v/>
      </c>
      <c r="BT16292" s="34" t="str">
        <f t="shared" si="1655"/>
        <v/>
      </c>
      <c r="BU16292" s="32" t="str">
        <f t="shared" si="1656"/>
        <v/>
      </c>
      <c r="BV16292" s="32" t="str">
        <f t="shared" si="1669"/>
        <v/>
      </c>
      <c r="BW16292" s="32" t="str">
        <f t="shared" si="1670"/>
        <v/>
      </c>
      <c r="BX16292" s="32" t="str">
        <f t="shared" si="1657"/>
        <v/>
      </c>
      <c r="BY16292" s="32" t="str">
        <f t="shared" si="1658"/>
        <v/>
      </c>
      <c r="BZ16292" s="32" t="str">
        <f t="shared" si="1671"/>
        <v/>
      </c>
      <c r="CA16292" s="32" t="str">
        <f t="shared" si="1672"/>
        <v/>
      </c>
      <c r="CB16292" s="33">
        <f>IF(COUNTIF($CD$7:CD16292,CD16292)=1,CD16292,CD16292+COUNTIF($CD$6:CD16291,CD16292))</f>
        <v>60920</v>
      </c>
      <c r="CC16292" s="34">
        <f t="shared" si="1659"/>
        <v>55153</v>
      </c>
      <c r="CD16292" s="32">
        <f t="shared" si="1660"/>
        <v>55153</v>
      </c>
      <c r="CE16292" s="32">
        <f t="shared" si="1661"/>
        <v>0</v>
      </c>
      <c r="CF16292" s="32">
        <f t="shared" si="1662"/>
        <v>0</v>
      </c>
      <c r="CG16292" s="32" t="str">
        <f t="shared" si="1663"/>
        <v/>
      </c>
      <c r="CH16292" s="32">
        <v>287</v>
      </c>
      <c r="CI16292" s="32" t="s">
        <v>9</v>
      </c>
      <c r="CJ16292" s="32" t="str">
        <f t="shared" si="1664"/>
        <v/>
      </c>
      <c r="CK16292" s="32" t="str">
        <f t="shared" si="1665"/>
        <v/>
      </c>
      <c r="CL16292" s="32" t="str">
        <f t="shared" si="1666"/>
        <v/>
      </c>
      <c r="CM16292" s="32" t="str">
        <f t="shared" si="1667"/>
        <v/>
      </c>
      <c r="CN16292" s="32" t="str">
        <f t="shared" si="1668"/>
        <v/>
      </c>
    </row>
    <row r="16293" spans="71:92" x14ac:dyDescent="0.3">
      <c r="BS16293" s="32" t="str">
        <f>IF(Kiadasi_kiseroiv!$K$2=BT16293,BV16293,"")</f>
        <v/>
      </c>
      <c r="BT16293" s="34" t="str">
        <f t="shared" si="1655"/>
        <v/>
      </c>
      <c r="BU16293" s="32" t="str">
        <f t="shared" si="1656"/>
        <v/>
      </c>
      <c r="BV16293" s="32" t="str">
        <f t="shared" si="1669"/>
        <v/>
      </c>
      <c r="BW16293" s="32" t="str">
        <f t="shared" si="1670"/>
        <v/>
      </c>
      <c r="BX16293" s="32" t="str">
        <f t="shared" si="1657"/>
        <v/>
      </c>
      <c r="BY16293" s="32" t="str">
        <f t="shared" si="1658"/>
        <v/>
      </c>
      <c r="BZ16293" s="32" t="str">
        <f t="shared" si="1671"/>
        <v/>
      </c>
      <c r="CA16293" s="32" t="str">
        <f t="shared" si="1672"/>
        <v/>
      </c>
      <c r="CB16293" s="33">
        <f>IF(COUNTIF($CD$7:CD16293,CD16293)=1,CD16293,CD16293+COUNTIF($CD$6:CD16292,CD16293))</f>
        <v>60921</v>
      </c>
      <c r="CC16293" s="34">
        <f t="shared" si="1659"/>
        <v>55153</v>
      </c>
      <c r="CD16293" s="32">
        <f t="shared" si="1660"/>
        <v>55153</v>
      </c>
      <c r="CE16293" s="32">
        <f t="shared" si="1661"/>
        <v>0</v>
      </c>
      <c r="CF16293" s="32">
        <f t="shared" si="1662"/>
        <v>0</v>
      </c>
      <c r="CG16293" s="32" t="str">
        <f t="shared" si="1663"/>
        <v/>
      </c>
      <c r="CH16293" s="32">
        <v>288</v>
      </c>
      <c r="CI16293" s="32" t="s">
        <v>9</v>
      </c>
      <c r="CJ16293" s="32" t="str">
        <f t="shared" si="1664"/>
        <v/>
      </c>
      <c r="CK16293" s="32" t="str">
        <f t="shared" si="1665"/>
        <v/>
      </c>
      <c r="CL16293" s="32" t="str">
        <f t="shared" si="1666"/>
        <v/>
      </c>
      <c r="CM16293" s="32" t="str">
        <f t="shared" si="1667"/>
        <v/>
      </c>
      <c r="CN16293" s="32" t="str">
        <f t="shared" si="1668"/>
        <v/>
      </c>
    </row>
    <row r="16294" spans="71:92" x14ac:dyDescent="0.3">
      <c r="BS16294" s="32" t="str">
        <f>IF(Kiadasi_kiseroiv!$K$2=BT16294,BV16294,"")</f>
        <v/>
      </c>
      <c r="BT16294" s="34" t="str">
        <f t="shared" si="1655"/>
        <v/>
      </c>
      <c r="BU16294" s="32" t="str">
        <f t="shared" si="1656"/>
        <v/>
      </c>
      <c r="BV16294" s="32" t="str">
        <f t="shared" si="1669"/>
        <v/>
      </c>
      <c r="BW16294" s="32" t="str">
        <f t="shared" si="1670"/>
        <v/>
      </c>
      <c r="BX16294" s="32" t="str">
        <f t="shared" si="1657"/>
        <v/>
      </c>
      <c r="BY16294" s="32" t="str">
        <f t="shared" si="1658"/>
        <v/>
      </c>
      <c r="BZ16294" s="32" t="str">
        <f t="shared" si="1671"/>
        <v/>
      </c>
      <c r="CA16294" s="32" t="str">
        <f t="shared" si="1672"/>
        <v/>
      </c>
      <c r="CB16294" s="33">
        <f>IF(COUNTIF($CD$7:CD16294,CD16294)=1,CD16294,CD16294+COUNTIF($CD$6:CD16293,CD16294))</f>
        <v>60922</v>
      </c>
      <c r="CC16294" s="34">
        <f t="shared" si="1659"/>
        <v>55153</v>
      </c>
      <c r="CD16294" s="32">
        <f t="shared" si="1660"/>
        <v>55153</v>
      </c>
      <c r="CE16294" s="32">
        <f t="shared" si="1661"/>
        <v>0</v>
      </c>
      <c r="CF16294" s="32">
        <f t="shared" si="1662"/>
        <v>0</v>
      </c>
      <c r="CG16294" s="32" t="str">
        <f t="shared" si="1663"/>
        <v/>
      </c>
      <c r="CH16294" s="32">
        <v>289</v>
      </c>
      <c r="CI16294" s="32" t="s">
        <v>9</v>
      </c>
      <c r="CJ16294" s="32" t="str">
        <f t="shared" si="1664"/>
        <v/>
      </c>
      <c r="CK16294" s="32" t="str">
        <f t="shared" si="1665"/>
        <v/>
      </c>
      <c r="CL16294" s="32" t="str">
        <f t="shared" si="1666"/>
        <v/>
      </c>
      <c r="CM16294" s="32" t="str">
        <f t="shared" si="1667"/>
        <v/>
      </c>
      <c r="CN16294" s="32" t="str">
        <f t="shared" si="1668"/>
        <v/>
      </c>
    </row>
    <row r="16295" spans="71:92" x14ac:dyDescent="0.3">
      <c r="BS16295" s="32" t="str">
        <f>IF(Kiadasi_kiseroiv!$K$2=BT16295,BV16295,"")</f>
        <v/>
      </c>
      <c r="BT16295" s="34" t="str">
        <f t="shared" si="1655"/>
        <v/>
      </c>
      <c r="BU16295" s="32" t="str">
        <f t="shared" si="1656"/>
        <v/>
      </c>
      <c r="BV16295" s="32" t="str">
        <f t="shared" si="1669"/>
        <v/>
      </c>
      <c r="BW16295" s="32" t="str">
        <f t="shared" si="1670"/>
        <v/>
      </c>
      <c r="BX16295" s="32" t="str">
        <f t="shared" si="1657"/>
        <v/>
      </c>
      <c r="BY16295" s="32" t="str">
        <f t="shared" si="1658"/>
        <v/>
      </c>
      <c r="BZ16295" s="32" t="str">
        <f t="shared" si="1671"/>
        <v/>
      </c>
      <c r="CA16295" s="32" t="str">
        <f t="shared" si="1672"/>
        <v/>
      </c>
      <c r="CB16295" s="33">
        <f>IF(COUNTIF($CD$7:CD16295,CD16295)=1,CD16295,CD16295+COUNTIF($CD$6:CD16294,CD16295))</f>
        <v>60923</v>
      </c>
      <c r="CC16295" s="34">
        <f t="shared" si="1659"/>
        <v>55153</v>
      </c>
      <c r="CD16295" s="32">
        <f t="shared" si="1660"/>
        <v>55153</v>
      </c>
      <c r="CE16295" s="32">
        <f t="shared" si="1661"/>
        <v>0</v>
      </c>
      <c r="CF16295" s="32">
        <f t="shared" si="1662"/>
        <v>0</v>
      </c>
      <c r="CG16295" s="32" t="str">
        <f t="shared" si="1663"/>
        <v/>
      </c>
      <c r="CH16295" s="32">
        <v>290</v>
      </c>
      <c r="CI16295" s="32" t="s">
        <v>9</v>
      </c>
      <c r="CJ16295" s="32" t="str">
        <f t="shared" si="1664"/>
        <v/>
      </c>
      <c r="CK16295" s="32" t="str">
        <f t="shared" si="1665"/>
        <v/>
      </c>
      <c r="CL16295" s="32" t="str">
        <f t="shared" si="1666"/>
        <v/>
      </c>
      <c r="CM16295" s="32" t="str">
        <f t="shared" si="1667"/>
        <v/>
      </c>
      <c r="CN16295" s="32" t="str">
        <f t="shared" si="1668"/>
        <v/>
      </c>
    </row>
    <row r="16296" spans="71:92" x14ac:dyDescent="0.3">
      <c r="BS16296" s="32" t="str">
        <f>IF(Kiadasi_kiseroiv!$K$2=BT16296,BV16296,"")</f>
        <v/>
      </c>
      <c r="BT16296" s="34" t="str">
        <f t="shared" si="1655"/>
        <v/>
      </c>
      <c r="BU16296" s="32" t="str">
        <f t="shared" si="1656"/>
        <v/>
      </c>
      <c r="BV16296" s="32" t="str">
        <f t="shared" si="1669"/>
        <v/>
      </c>
      <c r="BW16296" s="32" t="str">
        <f t="shared" si="1670"/>
        <v/>
      </c>
      <c r="BX16296" s="32" t="str">
        <f t="shared" si="1657"/>
        <v/>
      </c>
      <c r="BY16296" s="32" t="str">
        <f t="shared" si="1658"/>
        <v/>
      </c>
      <c r="BZ16296" s="32" t="str">
        <f t="shared" si="1671"/>
        <v/>
      </c>
      <c r="CA16296" s="32" t="str">
        <f t="shared" si="1672"/>
        <v/>
      </c>
      <c r="CB16296" s="33">
        <f>IF(COUNTIF($CD$7:CD16296,CD16296)=1,CD16296,CD16296+COUNTIF($CD$6:CD16295,CD16296))</f>
        <v>60924</v>
      </c>
      <c r="CC16296" s="34">
        <f t="shared" si="1659"/>
        <v>55153</v>
      </c>
      <c r="CD16296" s="32">
        <f t="shared" si="1660"/>
        <v>55153</v>
      </c>
      <c r="CE16296" s="32">
        <f t="shared" si="1661"/>
        <v>0</v>
      </c>
      <c r="CF16296" s="32">
        <f t="shared" si="1662"/>
        <v>0</v>
      </c>
      <c r="CG16296" s="32" t="str">
        <f t="shared" si="1663"/>
        <v/>
      </c>
      <c r="CH16296" s="32">
        <v>291</v>
      </c>
      <c r="CI16296" s="32" t="s">
        <v>9</v>
      </c>
      <c r="CJ16296" s="32" t="str">
        <f t="shared" si="1664"/>
        <v/>
      </c>
      <c r="CK16296" s="32" t="str">
        <f t="shared" si="1665"/>
        <v/>
      </c>
      <c r="CL16296" s="32" t="str">
        <f t="shared" si="1666"/>
        <v/>
      </c>
      <c r="CM16296" s="32" t="str">
        <f t="shared" si="1667"/>
        <v/>
      </c>
      <c r="CN16296" s="32" t="str">
        <f t="shared" si="1668"/>
        <v/>
      </c>
    </row>
    <row r="16297" spans="71:92" x14ac:dyDescent="0.3">
      <c r="BS16297" s="32" t="str">
        <f>IF(Kiadasi_kiseroiv!$K$2=BT16297,BV16297,"")</f>
        <v/>
      </c>
      <c r="BT16297" s="34" t="str">
        <f t="shared" si="1655"/>
        <v/>
      </c>
      <c r="BU16297" s="32" t="str">
        <f t="shared" si="1656"/>
        <v/>
      </c>
      <c r="BV16297" s="32" t="str">
        <f t="shared" si="1669"/>
        <v/>
      </c>
      <c r="BW16297" s="32" t="str">
        <f t="shared" si="1670"/>
        <v/>
      </c>
      <c r="BX16297" s="32" t="str">
        <f t="shared" si="1657"/>
        <v/>
      </c>
      <c r="BY16297" s="32" t="str">
        <f t="shared" si="1658"/>
        <v/>
      </c>
      <c r="BZ16297" s="32" t="str">
        <f t="shared" si="1671"/>
        <v/>
      </c>
      <c r="CA16297" s="32" t="str">
        <f t="shared" si="1672"/>
        <v/>
      </c>
      <c r="CB16297" s="33">
        <f>IF(COUNTIF($CD$7:CD16297,CD16297)=1,CD16297,CD16297+COUNTIF($CD$6:CD16296,CD16297))</f>
        <v>60925</v>
      </c>
      <c r="CC16297" s="34">
        <f t="shared" si="1659"/>
        <v>55153</v>
      </c>
      <c r="CD16297" s="32">
        <f t="shared" si="1660"/>
        <v>55153</v>
      </c>
      <c r="CE16297" s="32">
        <f t="shared" si="1661"/>
        <v>0</v>
      </c>
      <c r="CF16297" s="32">
        <f t="shared" si="1662"/>
        <v>0</v>
      </c>
      <c r="CG16297" s="32" t="str">
        <f t="shared" si="1663"/>
        <v/>
      </c>
      <c r="CH16297" s="32">
        <v>292</v>
      </c>
      <c r="CI16297" s="32" t="s">
        <v>9</v>
      </c>
      <c r="CJ16297" s="32" t="str">
        <f t="shared" si="1664"/>
        <v/>
      </c>
      <c r="CK16297" s="32" t="str">
        <f t="shared" si="1665"/>
        <v/>
      </c>
      <c r="CL16297" s="32" t="str">
        <f t="shared" si="1666"/>
        <v/>
      </c>
      <c r="CM16297" s="32" t="str">
        <f t="shared" si="1667"/>
        <v/>
      </c>
      <c r="CN16297" s="32" t="str">
        <f t="shared" si="1668"/>
        <v/>
      </c>
    </row>
    <row r="16298" spans="71:92" x14ac:dyDescent="0.3">
      <c r="BS16298" s="32" t="str">
        <f>IF(Kiadasi_kiseroiv!$K$2=BT16298,BV16298,"")</f>
        <v/>
      </c>
      <c r="BT16298" s="34" t="str">
        <f t="shared" si="1655"/>
        <v/>
      </c>
      <c r="BU16298" s="32" t="str">
        <f t="shared" si="1656"/>
        <v/>
      </c>
      <c r="BV16298" s="32" t="str">
        <f t="shared" si="1669"/>
        <v/>
      </c>
      <c r="BW16298" s="32" t="str">
        <f t="shared" si="1670"/>
        <v/>
      </c>
      <c r="BX16298" s="32" t="str">
        <f t="shared" si="1657"/>
        <v/>
      </c>
      <c r="BY16298" s="32" t="str">
        <f t="shared" si="1658"/>
        <v/>
      </c>
      <c r="BZ16298" s="32" t="str">
        <f t="shared" si="1671"/>
        <v/>
      </c>
      <c r="CA16298" s="32" t="str">
        <f t="shared" si="1672"/>
        <v/>
      </c>
      <c r="CB16298" s="33">
        <f>IF(COUNTIF($CD$7:CD16298,CD16298)=1,CD16298,CD16298+COUNTIF($CD$6:CD16297,CD16298))</f>
        <v>60926</v>
      </c>
      <c r="CC16298" s="34">
        <f t="shared" si="1659"/>
        <v>55153</v>
      </c>
      <c r="CD16298" s="32">
        <f t="shared" si="1660"/>
        <v>55153</v>
      </c>
      <c r="CE16298" s="32">
        <f t="shared" si="1661"/>
        <v>0</v>
      </c>
      <c r="CF16298" s="32">
        <f t="shared" si="1662"/>
        <v>0</v>
      </c>
      <c r="CG16298" s="32" t="str">
        <f t="shared" si="1663"/>
        <v/>
      </c>
      <c r="CH16298" s="32">
        <v>293</v>
      </c>
      <c r="CI16298" s="32" t="s">
        <v>9</v>
      </c>
      <c r="CJ16298" s="32" t="str">
        <f t="shared" si="1664"/>
        <v/>
      </c>
      <c r="CK16298" s="32" t="str">
        <f t="shared" si="1665"/>
        <v/>
      </c>
      <c r="CL16298" s="32" t="str">
        <f t="shared" si="1666"/>
        <v/>
      </c>
      <c r="CM16298" s="32" t="str">
        <f t="shared" si="1667"/>
        <v/>
      </c>
      <c r="CN16298" s="32" t="str">
        <f t="shared" si="1668"/>
        <v/>
      </c>
    </row>
    <row r="16299" spans="71:92" x14ac:dyDescent="0.3">
      <c r="BS16299" s="32" t="str">
        <f>IF(Kiadasi_kiseroiv!$K$2=BT16299,BV16299,"")</f>
        <v/>
      </c>
      <c r="BT16299" s="34" t="str">
        <f t="shared" si="1655"/>
        <v/>
      </c>
      <c r="BU16299" s="32" t="str">
        <f t="shared" si="1656"/>
        <v/>
      </c>
      <c r="BV16299" s="32" t="str">
        <f t="shared" si="1669"/>
        <v/>
      </c>
      <c r="BW16299" s="32" t="str">
        <f t="shared" si="1670"/>
        <v/>
      </c>
      <c r="BX16299" s="32" t="str">
        <f t="shared" si="1657"/>
        <v/>
      </c>
      <c r="BY16299" s="32" t="str">
        <f t="shared" si="1658"/>
        <v/>
      </c>
      <c r="BZ16299" s="32" t="str">
        <f t="shared" si="1671"/>
        <v/>
      </c>
      <c r="CA16299" s="32" t="str">
        <f t="shared" si="1672"/>
        <v/>
      </c>
      <c r="CB16299" s="33">
        <f>IF(COUNTIF($CD$7:CD16299,CD16299)=1,CD16299,CD16299+COUNTIF($CD$6:CD16298,CD16299))</f>
        <v>60927</v>
      </c>
      <c r="CC16299" s="34">
        <f t="shared" si="1659"/>
        <v>55153</v>
      </c>
      <c r="CD16299" s="32">
        <f t="shared" si="1660"/>
        <v>55153</v>
      </c>
      <c r="CE16299" s="32">
        <f t="shared" si="1661"/>
        <v>0</v>
      </c>
      <c r="CF16299" s="32">
        <f t="shared" si="1662"/>
        <v>0</v>
      </c>
      <c r="CG16299" s="32" t="str">
        <f t="shared" si="1663"/>
        <v/>
      </c>
      <c r="CH16299" s="32">
        <v>294</v>
      </c>
      <c r="CI16299" s="32" t="s">
        <v>9</v>
      </c>
      <c r="CJ16299" s="32" t="str">
        <f t="shared" si="1664"/>
        <v/>
      </c>
      <c r="CK16299" s="32" t="str">
        <f t="shared" si="1665"/>
        <v/>
      </c>
      <c r="CL16299" s="32" t="str">
        <f t="shared" si="1666"/>
        <v/>
      </c>
      <c r="CM16299" s="32" t="str">
        <f t="shared" si="1667"/>
        <v/>
      </c>
      <c r="CN16299" s="32" t="str">
        <f t="shared" si="1668"/>
        <v/>
      </c>
    </row>
    <row r="16300" spans="71:92" x14ac:dyDescent="0.3">
      <c r="BS16300" s="32" t="str">
        <f>IF(Kiadasi_kiseroiv!$K$2=BT16300,BV16300,"")</f>
        <v/>
      </c>
      <c r="BT16300" s="34" t="str">
        <f t="shared" si="1655"/>
        <v/>
      </c>
      <c r="BU16300" s="32" t="str">
        <f t="shared" si="1656"/>
        <v/>
      </c>
      <c r="BV16300" s="32" t="str">
        <f t="shared" si="1669"/>
        <v/>
      </c>
      <c r="BW16300" s="32" t="str">
        <f t="shared" si="1670"/>
        <v/>
      </c>
      <c r="BX16300" s="32" t="str">
        <f t="shared" si="1657"/>
        <v/>
      </c>
      <c r="BY16300" s="32" t="str">
        <f t="shared" si="1658"/>
        <v/>
      </c>
      <c r="BZ16300" s="32" t="str">
        <f t="shared" si="1671"/>
        <v/>
      </c>
      <c r="CA16300" s="32" t="str">
        <f t="shared" si="1672"/>
        <v/>
      </c>
      <c r="CB16300" s="33">
        <f>IF(COUNTIF($CD$7:CD16300,CD16300)=1,CD16300,CD16300+COUNTIF($CD$6:CD16299,CD16300))</f>
        <v>60928</v>
      </c>
      <c r="CC16300" s="34">
        <f t="shared" si="1659"/>
        <v>55153</v>
      </c>
      <c r="CD16300" s="32">
        <f t="shared" si="1660"/>
        <v>55153</v>
      </c>
      <c r="CE16300" s="32">
        <f t="shared" si="1661"/>
        <v>0</v>
      </c>
      <c r="CF16300" s="32">
        <f t="shared" si="1662"/>
        <v>0</v>
      </c>
      <c r="CG16300" s="32" t="str">
        <f t="shared" si="1663"/>
        <v/>
      </c>
      <c r="CH16300" s="32">
        <v>295</v>
      </c>
      <c r="CI16300" s="32" t="s">
        <v>9</v>
      </c>
      <c r="CJ16300" s="32" t="str">
        <f t="shared" si="1664"/>
        <v/>
      </c>
      <c r="CK16300" s="32" t="str">
        <f t="shared" si="1665"/>
        <v/>
      </c>
      <c r="CL16300" s="32" t="str">
        <f t="shared" si="1666"/>
        <v/>
      </c>
      <c r="CM16300" s="32" t="str">
        <f t="shared" si="1667"/>
        <v/>
      </c>
      <c r="CN16300" s="32" t="str">
        <f t="shared" si="1668"/>
        <v/>
      </c>
    </row>
    <row r="16301" spans="71:92" x14ac:dyDescent="0.3">
      <c r="BS16301" s="32" t="str">
        <f>IF(Kiadasi_kiseroiv!$K$2=BT16301,BV16301,"")</f>
        <v/>
      </c>
      <c r="BT16301" s="34" t="str">
        <f t="shared" si="1655"/>
        <v/>
      </c>
      <c r="BU16301" s="32" t="str">
        <f t="shared" si="1656"/>
        <v/>
      </c>
      <c r="BV16301" s="32" t="str">
        <f t="shared" si="1669"/>
        <v/>
      </c>
      <c r="BW16301" s="32" t="str">
        <f t="shared" si="1670"/>
        <v/>
      </c>
      <c r="BX16301" s="32" t="str">
        <f t="shared" si="1657"/>
        <v/>
      </c>
      <c r="BY16301" s="32" t="str">
        <f t="shared" si="1658"/>
        <v/>
      </c>
      <c r="BZ16301" s="32" t="str">
        <f t="shared" si="1671"/>
        <v/>
      </c>
      <c r="CA16301" s="32" t="str">
        <f t="shared" si="1672"/>
        <v/>
      </c>
      <c r="CB16301" s="33">
        <f>IF(COUNTIF($CD$7:CD16301,CD16301)=1,CD16301,CD16301+COUNTIF($CD$6:CD16300,CD16301))</f>
        <v>60929</v>
      </c>
      <c r="CC16301" s="34">
        <f t="shared" si="1659"/>
        <v>55153</v>
      </c>
      <c r="CD16301" s="32">
        <f t="shared" si="1660"/>
        <v>55153</v>
      </c>
      <c r="CE16301" s="32">
        <f t="shared" si="1661"/>
        <v>0</v>
      </c>
      <c r="CF16301" s="32">
        <f t="shared" si="1662"/>
        <v>0</v>
      </c>
      <c r="CG16301" s="32" t="str">
        <f t="shared" si="1663"/>
        <v/>
      </c>
      <c r="CH16301" s="32">
        <v>296</v>
      </c>
      <c r="CI16301" s="32" t="s">
        <v>9</v>
      </c>
      <c r="CJ16301" s="32" t="str">
        <f t="shared" si="1664"/>
        <v/>
      </c>
      <c r="CK16301" s="32" t="str">
        <f t="shared" si="1665"/>
        <v/>
      </c>
      <c r="CL16301" s="32" t="str">
        <f t="shared" si="1666"/>
        <v/>
      </c>
      <c r="CM16301" s="32" t="str">
        <f t="shared" si="1667"/>
        <v/>
      </c>
      <c r="CN16301" s="32" t="str">
        <f t="shared" si="1668"/>
        <v/>
      </c>
    </row>
    <row r="16302" spans="71:92" x14ac:dyDescent="0.3">
      <c r="BS16302" s="32" t="str">
        <f>IF(Kiadasi_kiseroiv!$K$2=BT16302,BV16302,"")</f>
        <v/>
      </c>
      <c r="BT16302" s="34" t="str">
        <f t="shared" si="1655"/>
        <v/>
      </c>
      <c r="BU16302" s="32" t="str">
        <f t="shared" si="1656"/>
        <v/>
      </c>
      <c r="BV16302" s="32" t="str">
        <f t="shared" si="1669"/>
        <v/>
      </c>
      <c r="BW16302" s="32" t="str">
        <f t="shared" si="1670"/>
        <v/>
      </c>
      <c r="BX16302" s="32" t="str">
        <f t="shared" si="1657"/>
        <v/>
      </c>
      <c r="BY16302" s="32" t="str">
        <f t="shared" si="1658"/>
        <v/>
      </c>
      <c r="BZ16302" s="32" t="str">
        <f t="shared" si="1671"/>
        <v/>
      </c>
      <c r="CA16302" s="32" t="str">
        <f t="shared" si="1672"/>
        <v/>
      </c>
      <c r="CB16302" s="33">
        <f>IF(COUNTIF($CD$7:CD16302,CD16302)=1,CD16302,CD16302+COUNTIF($CD$6:CD16301,CD16302))</f>
        <v>60930</v>
      </c>
      <c r="CC16302" s="34">
        <f t="shared" si="1659"/>
        <v>55153</v>
      </c>
      <c r="CD16302" s="32">
        <f t="shared" si="1660"/>
        <v>55153</v>
      </c>
      <c r="CE16302" s="32">
        <f t="shared" si="1661"/>
        <v>0</v>
      </c>
      <c r="CF16302" s="32">
        <f t="shared" si="1662"/>
        <v>0</v>
      </c>
      <c r="CG16302" s="32" t="str">
        <f t="shared" si="1663"/>
        <v/>
      </c>
      <c r="CH16302" s="32">
        <v>297</v>
      </c>
      <c r="CI16302" s="32" t="s">
        <v>9</v>
      </c>
      <c r="CJ16302" s="32" t="str">
        <f t="shared" si="1664"/>
        <v/>
      </c>
      <c r="CK16302" s="32" t="str">
        <f t="shared" si="1665"/>
        <v/>
      </c>
      <c r="CL16302" s="32" t="str">
        <f t="shared" si="1666"/>
        <v/>
      </c>
      <c r="CM16302" s="32" t="str">
        <f t="shared" si="1667"/>
        <v/>
      </c>
      <c r="CN16302" s="32" t="str">
        <f t="shared" si="1668"/>
        <v/>
      </c>
    </row>
    <row r="16303" spans="71:92" x14ac:dyDescent="0.3">
      <c r="BS16303" s="32" t="str">
        <f>IF(Kiadasi_kiseroiv!$K$2=BT16303,BV16303,"")</f>
        <v/>
      </c>
      <c r="BT16303" s="34" t="str">
        <f t="shared" si="1655"/>
        <v/>
      </c>
      <c r="BU16303" s="32" t="str">
        <f t="shared" si="1656"/>
        <v/>
      </c>
      <c r="BV16303" s="32" t="str">
        <f t="shared" si="1669"/>
        <v/>
      </c>
      <c r="BW16303" s="32" t="str">
        <f t="shared" si="1670"/>
        <v/>
      </c>
      <c r="BX16303" s="32" t="str">
        <f t="shared" si="1657"/>
        <v/>
      </c>
      <c r="BY16303" s="32" t="str">
        <f t="shared" si="1658"/>
        <v/>
      </c>
      <c r="BZ16303" s="32" t="str">
        <f t="shared" si="1671"/>
        <v/>
      </c>
      <c r="CA16303" s="32" t="str">
        <f t="shared" si="1672"/>
        <v/>
      </c>
      <c r="CB16303" s="33">
        <f>IF(COUNTIF($CD$7:CD16303,CD16303)=1,CD16303,CD16303+COUNTIF($CD$6:CD16302,CD16303))</f>
        <v>60931</v>
      </c>
      <c r="CC16303" s="34">
        <f t="shared" si="1659"/>
        <v>55153</v>
      </c>
      <c r="CD16303" s="32">
        <f t="shared" si="1660"/>
        <v>55153</v>
      </c>
      <c r="CE16303" s="32">
        <f t="shared" si="1661"/>
        <v>0</v>
      </c>
      <c r="CF16303" s="32">
        <f t="shared" si="1662"/>
        <v>0</v>
      </c>
      <c r="CG16303" s="32" t="str">
        <f t="shared" si="1663"/>
        <v/>
      </c>
      <c r="CH16303" s="32">
        <v>298</v>
      </c>
      <c r="CI16303" s="32" t="s">
        <v>9</v>
      </c>
      <c r="CJ16303" s="32" t="str">
        <f t="shared" si="1664"/>
        <v/>
      </c>
      <c r="CK16303" s="32" t="str">
        <f t="shared" si="1665"/>
        <v/>
      </c>
      <c r="CL16303" s="32" t="str">
        <f t="shared" si="1666"/>
        <v/>
      </c>
      <c r="CM16303" s="32" t="str">
        <f t="shared" si="1667"/>
        <v/>
      </c>
      <c r="CN16303" s="32" t="str">
        <f t="shared" si="1668"/>
        <v/>
      </c>
    </row>
    <row r="16304" spans="71:92" x14ac:dyDescent="0.3">
      <c r="BS16304" s="32" t="str">
        <f>IF(Kiadasi_kiseroiv!$K$2=BT16304,BV16304,"")</f>
        <v/>
      </c>
      <c r="BT16304" s="34" t="str">
        <f t="shared" si="1655"/>
        <v/>
      </c>
      <c r="BU16304" s="32" t="str">
        <f t="shared" si="1656"/>
        <v/>
      </c>
      <c r="BV16304" s="32" t="str">
        <f t="shared" si="1669"/>
        <v/>
      </c>
      <c r="BW16304" s="32" t="str">
        <f t="shared" si="1670"/>
        <v/>
      </c>
      <c r="BX16304" s="32" t="str">
        <f t="shared" si="1657"/>
        <v/>
      </c>
      <c r="BY16304" s="32" t="str">
        <f t="shared" si="1658"/>
        <v/>
      </c>
      <c r="BZ16304" s="32" t="str">
        <f t="shared" si="1671"/>
        <v/>
      </c>
      <c r="CA16304" s="32" t="str">
        <f t="shared" si="1672"/>
        <v/>
      </c>
      <c r="CB16304" s="33">
        <f>IF(COUNTIF($CD$7:CD16304,CD16304)=1,CD16304,CD16304+COUNTIF($CD$6:CD16303,CD16304))</f>
        <v>60932</v>
      </c>
      <c r="CC16304" s="34">
        <f t="shared" si="1659"/>
        <v>55153</v>
      </c>
      <c r="CD16304" s="32">
        <f t="shared" si="1660"/>
        <v>55153</v>
      </c>
      <c r="CE16304" s="32">
        <f t="shared" si="1661"/>
        <v>0</v>
      </c>
      <c r="CF16304" s="32">
        <f t="shared" si="1662"/>
        <v>0</v>
      </c>
      <c r="CG16304" s="32" t="str">
        <f t="shared" si="1663"/>
        <v/>
      </c>
      <c r="CH16304" s="32">
        <v>299</v>
      </c>
      <c r="CI16304" s="32" t="s">
        <v>9</v>
      </c>
      <c r="CJ16304" s="32" t="str">
        <f t="shared" si="1664"/>
        <v/>
      </c>
      <c r="CK16304" s="32" t="str">
        <f t="shared" si="1665"/>
        <v/>
      </c>
      <c r="CL16304" s="32" t="str">
        <f t="shared" si="1666"/>
        <v/>
      </c>
      <c r="CM16304" s="32" t="str">
        <f t="shared" si="1667"/>
        <v/>
      </c>
      <c r="CN16304" s="32" t="str">
        <f t="shared" si="1668"/>
        <v/>
      </c>
    </row>
    <row r="16305" spans="71:92" x14ac:dyDescent="0.3">
      <c r="BS16305" s="32" t="str">
        <f>IF(Kiadasi_kiseroiv!$K$2=BT16305,BV16305,"")</f>
        <v/>
      </c>
      <c r="BT16305" s="34" t="str">
        <f t="shared" si="1655"/>
        <v/>
      </c>
      <c r="BU16305" s="32" t="str">
        <f t="shared" si="1656"/>
        <v/>
      </c>
      <c r="BV16305" s="32" t="str">
        <f t="shared" si="1669"/>
        <v/>
      </c>
      <c r="BW16305" s="32" t="str">
        <f t="shared" si="1670"/>
        <v/>
      </c>
      <c r="BX16305" s="32" t="str">
        <f t="shared" si="1657"/>
        <v/>
      </c>
      <c r="BY16305" s="32" t="str">
        <f t="shared" si="1658"/>
        <v/>
      </c>
      <c r="BZ16305" s="32" t="str">
        <f t="shared" si="1671"/>
        <v/>
      </c>
      <c r="CA16305" s="32" t="str">
        <f t="shared" si="1672"/>
        <v/>
      </c>
      <c r="CB16305" s="33">
        <f>IF(COUNTIF($CD$7:CD16305,CD16305)=1,CD16305,CD16305+COUNTIF($CD$6:CD16304,CD16305))</f>
        <v>60933</v>
      </c>
      <c r="CC16305" s="34">
        <f t="shared" si="1659"/>
        <v>55153</v>
      </c>
      <c r="CD16305" s="32">
        <f t="shared" si="1660"/>
        <v>55153</v>
      </c>
      <c r="CE16305" s="32">
        <f t="shared" si="1661"/>
        <v>0</v>
      </c>
      <c r="CF16305" s="32">
        <f t="shared" si="1662"/>
        <v>0</v>
      </c>
      <c r="CG16305" s="32" t="str">
        <f t="shared" si="1663"/>
        <v/>
      </c>
      <c r="CH16305" s="32">
        <v>300</v>
      </c>
      <c r="CI16305" s="32" t="s">
        <v>9</v>
      </c>
      <c r="CJ16305" s="32" t="str">
        <f t="shared" si="1664"/>
        <v/>
      </c>
      <c r="CK16305" s="32" t="str">
        <f t="shared" si="1665"/>
        <v/>
      </c>
      <c r="CL16305" s="32" t="str">
        <f t="shared" si="1666"/>
        <v/>
      </c>
      <c r="CM16305" s="32" t="str">
        <f t="shared" si="1667"/>
        <v/>
      </c>
      <c r="CN16305" s="32" t="str">
        <f t="shared" si="1668"/>
        <v/>
      </c>
    </row>
    <row r="16306" spans="71:92" x14ac:dyDescent="0.3">
      <c r="BS16306" s="32" t="str">
        <f>IF(Kiadasi_kiseroiv!$K$2=BT16306,BV16306,"")</f>
        <v/>
      </c>
      <c r="BT16306" s="34" t="str">
        <f t="shared" si="1655"/>
        <v/>
      </c>
      <c r="BU16306" s="32" t="str">
        <f t="shared" si="1656"/>
        <v/>
      </c>
      <c r="BV16306" s="32" t="str">
        <f t="shared" si="1669"/>
        <v/>
      </c>
      <c r="BW16306" s="32" t="str">
        <f t="shared" si="1670"/>
        <v/>
      </c>
      <c r="BX16306" s="32" t="str">
        <f t="shared" si="1657"/>
        <v/>
      </c>
      <c r="BY16306" s="32" t="str">
        <f t="shared" si="1658"/>
        <v/>
      </c>
      <c r="BZ16306" s="32" t="str">
        <f t="shared" si="1671"/>
        <v/>
      </c>
      <c r="CA16306" s="32" t="str">
        <f t="shared" si="1672"/>
        <v/>
      </c>
      <c r="CB16306" s="33">
        <f>IF(COUNTIF($CD$7:CD16306,CD16306)=1,CD16306,CD16306+COUNTIF($CD$6:CD16305,CD16306))</f>
        <v>60934</v>
      </c>
      <c r="CC16306" s="34">
        <f t="shared" si="1659"/>
        <v>55153</v>
      </c>
      <c r="CD16306" s="32">
        <f t="shared" si="1660"/>
        <v>55153</v>
      </c>
      <c r="CE16306" s="32">
        <f t="shared" si="1661"/>
        <v>0</v>
      </c>
      <c r="CF16306" s="32">
        <f t="shared" si="1662"/>
        <v>0</v>
      </c>
      <c r="CG16306" s="32" t="str">
        <f t="shared" si="1663"/>
        <v/>
      </c>
      <c r="CH16306" s="32">
        <v>301</v>
      </c>
      <c r="CI16306" s="32" t="s">
        <v>9</v>
      </c>
      <c r="CJ16306" s="32" t="str">
        <f t="shared" si="1664"/>
        <v/>
      </c>
      <c r="CK16306" s="32" t="str">
        <f t="shared" si="1665"/>
        <v/>
      </c>
      <c r="CL16306" s="32" t="str">
        <f t="shared" si="1666"/>
        <v/>
      </c>
      <c r="CM16306" s="32" t="str">
        <f t="shared" si="1667"/>
        <v/>
      </c>
      <c r="CN16306" s="32" t="str">
        <f t="shared" si="1668"/>
        <v/>
      </c>
    </row>
    <row r="16307" spans="71:92" x14ac:dyDescent="0.3">
      <c r="BS16307" s="32" t="str">
        <f>IF(Kiadasi_kiseroiv!$K$2=BT16307,BV16307,"")</f>
        <v/>
      </c>
      <c r="BT16307" s="34" t="str">
        <f t="shared" si="1655"/>
        <v/>
      </c>
      <c r="BU16307" s="32" t="str">
        <f t="shared" si="1656"/>
        <v/>
      </c>
      <c r="BV16307" s="32" t="str">
        <f t="shared" si="1669"/>
        <v/>
      </c>
      <c r="BW16307" s="32" t="str">
        <f t="shared" si="1670"/>
        <v/>
      </c>
      <c r="BX16307" s="32" t="str">
        <f t="shared" si="1657"/>
        <v/>
      </c>
      <c r="BY16307" s="32" t="str">
        <f t="shared" si="1658"/>
        <v/>
      </c>
      <c r="BZ16307" s="32" t="str">
        <f t="shared" si="1671"/>
        <v/>
      </c>
      <c r="CA16307" s="32" t="str">
        <f t="shared" si="1672"/>
        <v/>
      </c>
      <c r="CB16307" s="33">
        <f>IF(COUNTIF($CD$7:CD16307,CD16307)=1,CD16307,CD16307+COUNTIF($CD$6:CD16306,CD16307))</f>
        <v>60935</v>
      </c>
      <c r="CC16307" s="34">
        <f t="shared" si="1659"/>
        <v>55153</v>
      </c>
      <c r="CD16307" s="32">
        <f t="shared" si="1660"/>
        <v>55153</v>
      </c>
      <c r="CE16307" s="32">
        <f t="shared" si="1661"/>
        <v>0</v>
      </c>
      <c r="CF16307" s="32">
        <f t="shared" si="1662"/>
        <v>0</v>
      </c>
      <c r="CG16307" s="32" t="str">
        <f t="shared" si="1663"/>
        <v/>
      </c>
      <c r="CH16307" s="32">
        <v>302</v>
      </c>
      <c r="CI16307" s="32" t="s">
        <v>9</v>
      </c>
      <c r="CJ16307" s="32" t="str">
        <f t="shared" si="1664"/>
        <v/>
      </c>
      <c r="CK16307" s="32" t="str">
        <f t="shared" si="1665"/>
        <v/>
      </c>
      <c r="CL16307" s="32" t="str">
        <f t="shared" si="1666"/>
        <v/>
      </c>
      <c r="CM16307" s="32" t="str">
        <f t="shared" si="1667"/>
        <v/>
      </c>
      <c r="CN16307" s="32" t="str">
        <f t="shared" si="1668"/>
        <v/>
      </c>
    </row>
    <row r="16308" spans="71:92" x14ac:dyDescent="0.3">
      <c r="BS16308" s="32" t="str">
        <f>IF(Kiadasi_kiseroiv!$K$2=BT16308,BV16308,"")</f>
        <v/>
      </c>
      <c r="BT16308" s="34" t="str">
        <f t="shared" si="1655"/>
        <v/>
      </c>
      <c r="BU16308" s="32" t="str">
        <f t="shared" si="1656"/>
        <v/>
      </c>
      <c r="BV16308" s="32" t="str">
        <f t="shared" si="1669"/>
        <v/>
      </c>
      <c r="BW16308" s="32" t="str">
        <f t="shared" si="1670"/>
        <v/>
      </c>
      <c r="BX16308" s="32" t="str">
        <f t="shared" si="1657"/>
        <v/>
      </c>
      <c r="BY16308" s="32" t="str">
        <f t="shared" si="1658"/>
        <v/>
      </c>
      <c r="BZ16308" s="32" t="str">
        <f t="shared" si="1671"/>
        <v/>
      </c>
      <c r="CA16308" s="32" t="str">
        <f t="shared" si="1672"/>
        <v/>
      </c>
      <c r="CB16308" s="33">
        <f>IF(COUNTIF($CD$7:CD16308,CD16308)=1,CD16308,CD16308+COUNTIF($CD$6:CD16307,CD16308))</f>
        <v>60936</v>
      </c>
      <c r="CC16308" s="34">
        <f t="shared" si="1659"/>
        <v>55153</v>
      </c>
      <c r="CD16308" s="32">
        <f t="shared" si="1660"/>
        <v>55153</v>
      </c>
      <c r="CE16308" s="32">
        <f t="shared" si="1661"/>
        <v>0</v>
      </c>
      <c r="CF16308" s="32">
        <f t="shared" si="1662"/>
        <v>0</v>
      </c>
      <c r="CG16308" s="32" t="str">
        <f t="shared" si="1663"/>
        <v/>
      </c>
      <c r="CH16308" s="32">
        <v>303</v>
      </c>
      <c r="CI16308" s="32" t="s">
        <v>9</v>
      </c>
      <c r="CJ16308" s="32" t="str">
        <f t="shared" si="1664"/>
        <v/>
      </c>
      <c r="CK16308" s="32" t="str">
        <f t="shared" si="1665"/>
        <v/>
      </c>
      <c r="CL16308" s="32" t="str">
        <f t="shared" si="1666"/>
        <v/>
      </c>
      <c r="CM16308" s="32" t="str">
        <f t="shared" si="1667"/>
        <v/>
      </c>
      <c r="CN16308" s="32" t="str">
        <f t="shared" si="1668"/>
        <v/>
      </c>
    </row>
    <row r="16309" spans="71:92" x14ac:dyDescent="0.3">
      <c r="BS16309" s="32" t="str">
        <f>IF(Kiadasi_kiseroiv!$K$2=BT16309,BV16309,"")</f>
        <v/>
      </c>
      <c r="BT16309" s="34" t="str">
        <f t="shared" si="1655"/>
        <v/>
      </c>
      <c r="BU16309" s="32" t="str">
        <f t="shared" si="1656"/>
        <v/>
      </c>
      <c r="BV16309" s="32" t="str">
        <f t="shared" si="1669"/>
        <v/>
      </c>
      <c r="BW16309" s="32" t="str">
        <f t="shared" si="1670"/>
        <v/>
      </c>
      <c r="BX16309" s="32" t="str">
        <f t="shared" si="1657"/>
        <v/>
      </c>
      <c r="BY16309" s="32" t="str">
        <f t="shared" si="1658"/>
        <v/>
      </c>
      <c r="BZ16309" s="32" t="str">
        <f t="shared" si="1671"/>
        <v/>
      </c>
      <c r="CA16309" s="32" t="str">
        <f t="shared" si="1672"/>
        <v/>
      </c>
      <c r="CB16309" s="33">
        <f>IF(COUNTIF($CD$7:CD16309,CD16309)=1,CD16309,CD16309+COUNTIF($CD$6:CD16308,CD16309))</f>
        <v>60937</v>
      </c>
      <c r="CC16309" s="34">
        <f t="shared" si="1659"/>
        <v>55153</v>
      </c>
      <c r="CD16309" s="32">
        <f t="shared" si="1660"/>
        <v>55153</v>
      </c>
      <c r="CE16309" s="32">
        <f t="shared" si="1661"/>
        <v>0</v>
      </c>
      <c r="CF16309" s="32">
        <f t="shared" si="1662"/>
        <v>0</v>
      </c>
      <c r="CG16309" s="32" t="str">
        <f t="shared" si="1663"/>
        <v/>
      </c>
      <c r="CH16309" s="32">
        <v>304</v>
      </c>
      <c r="CI16309" s="32" t="s">
        <v>9</v>
      </c>
      <c r="CJ16309" s="32" t="str">
        <f t="shared" si="1664"/>
        <v/>
      </c>
      <c r="CK16309" s="32" t="str">
        <f t="shared" si="1665"/>
        <v/>
      </c>
      <c r="CL16309" s="32" t="str">
        <f t="shared" si="1666"/>
        <v/>
      </c>
      <c r="CM16309" s="32" t="str">
        <f t="shared" si="1667"/>
        <v/>
      </c>
      <c r="CN16309" s="32" t="str">
        <f t="shared" si="1668"/>
        <v/>
      </c>
    </row>
    <row r="16310" spans="71:92" x14ac:dyDescent="0.3">
      <c r="BS16310" s="32" t="str">
        <f>IF(Kiadasi_kiseroiv!$K$2=BT16310,BV16310,"")</f>
        <v/>
      </c>
      <c r="BT16310" s="34" t="str">
        <f t="shared" si="1655"/>
        <v/>
      </c>
      <c r="BU16310" s="32" t="str">
        <f t="shared" si="1656"/>
        <v/>
      </c>
      <c r="BV16310" s="32" t="str">
        <f t="shared" si="1669"/>
        <v/>
      </c>
      <c r="BW16310" s="32" t="str">
        <f t="shared" si="1670"/>
        <v/>
      </c>
      <c r="BX16310" s="32" t="str">
        <f t="shared" si="1657"/>
        <v/>
      </c>
      <c r="BY16310" s="32" t="str">
        <f t="shared" si="1658"/>
        <v/>
      </c>
      <c r="BZ16310" s="32" t="str">
        <f t="shared" si="1671"/>
        <v/>
      </c>
      <c r="CA16310" s="32" t="str">
        <f t="shared" si="1672"/>
        <v/>
      </c>
      <c r="CB16310" s="33">
        <f>IF(COUNTIF($CD$7:CD16310,CD16310)=1,CD16310,CD16310+COUNTIF($CD$6:CD16309,CD16310))</f>
        <v>60938</v>
      </c>
      <c r="CC16310" s="34">
        <f t="shared" si="1659"/>
        <v>55153</v>
      </c>
      <c r="CD16310" s="32">
        <f t="shared" si="1660"/>
        <v>55153</v>
      </c>
      <c r="CE16310" s="32">
        <f t="shared" si="1661"/>
        <v>0</v>
      </c>
      <c r="CF16310" s="32">
        <f t="shared" si="1662"/>
        <v>0</v>
      </c>
      <c r="CG16310" s="32" t="str">
        <f t="shared" si="1663"/>
        <v/>
      </c>
      <c r="CH16310" s="32">
        <v>305</v>
      </c>
      <c r="CI16310" s="32" t="s">
        <v>9</v>
      </c>
      <c r="CJ16310" s="32" t="str">
        <f t="shared" si="1664"/>
        <v/>
      </c>
      <c r="CK16310" s="32" t="str">
        <f t="shared" si="1665"/>
        <v/>
      </c>
      <c r="CL16310" s="32" t="str">
        <f t="shared" si="1666"/>
        <v/>
      </c>
      <c r="CM16310" s="32" t="str">
        <f t="shared" si="1667"/>
        <v/>
      </c>
      <c r="CN16310" s="32" t="str">
        <f t="shared" si="1668"/>
        <v/>
      </c>
    </row>
    <row r="16311" spans="71:92" x14ac:dyDescent="0.3">
      <c r="BS16311" s="32" t="str">
        <f>IF(Kiadasi_kiseroiv!$K$2=BT16311,BV16311,"")</f>
        <v/>
      </c>
      <c r="BT16311" s="34" t="str">
        <f t="shared" si="1655"/>
        <v/>
      </c>
      <c r="BU16311" s="32" t="str">
        <f t="shared" si="1656"/>
        <v/>
      </c>
      <c r="BV16311" s="32" t="str">
        <f t="shared" si="1669"/>
        <v/>
      </c>
      <c r="BW16311" s="32" t="str">
        <f t="shared" si="1670"/>
        <v/>
      </c>
      <c r="BX16311" s="32" t="str">
        <f t="shared" si="1657"/>
        <v/>
      </c>
      <c r="BY16311" s="32" t="str">
        <f t="shared" si="1658"/>
        <v/>
      </c>
      <c r="BZ16311" s="32" t="str">
        <f t="shared" si="1671"/>
        <v/>
      </c>
      <c r="CA16311" s="32" t="str">
        <f t="shared" si="1672"/>
        <v/>
      </c>
      <c r="CB16311" s="33">
        <f>IF(COUNTIF($CD$7:CD16311,CD16311)=1,CD16311,CD16311+COUNTIF($CD$6:CD16310,CD16311))</f>
        <v>60939</v>
      </c>
      <c r="CC16311" s="34">
        <f t="shared" si="1659"/>
        <v>55153</v>
      </c>
      <c r="CD16311" s="32">
        <f t="shared" si="1660"/>
        <v>55153</v>
      </c>
      <c r="CE16311" s="32">
        <f t="shared" si="1661"/>
        <v>0</v>
      </c>
      <c r="CF16311" s="32">
        <f t="shared" si="1662"/>
        <v>0</v>
      </c>
      <c r="CG16311" s="32" t="str">
        <f t="shared" si="1663"/>
        <v/>
      </c>
      <c r="CH16311" s="32">
        <v>306</v>
      </c>
      <c r="CI16311" s="32" t="s">
        <v>9</v>
      </c>
      <c r="CJ16311" s="32" t="str">
        <f t="shared" si="1664"/>
        <v/>
      </c>
      <c r="CK16311" s="32" t="str">
        <f t="shared" si="1665"/>
        <v/>
      </c>
      <c r="CL16311" s="32" t="str">
        <f t="shared" si="1666"/>
        <v/>
      </c>
      <c r="CM16311" s="32" t="str">
        <f t="shared" si="1667"/>
        <v/>
      </c>
      <c r="CN16311" s="32" t="str">
        <f t="shared" si="1668"/>
        <v/>
      </c>
    </row>
    <row r="16312" spans="71:92" x14ac:dyDescent="0.3">
      <c r="BS16312" s="32" t="str">
        <f>IF(Kiadasi_kiseroiv!$K$2=BT16312,BV16312,"")</f>
        <v/>
      </c>
      <c r="BT16312" s="34" t="str">
        <f t="shared" si="1655"/>
        <v/>
      </c>
      <c r="BU16312" s="32" t="str">
        <f t="shared" si="1656"/>
        <v/>
      </c>
      <c r="BV16312" s="32" t="str">
        <f t="shared" si="1669"/>
        <v/>
      </c>
      <c r="BW16312" s="32" t="str">
        <f t="shared" si="1670"/>
        <v/>
      </c>
      <c r="BX16312" s="32" t="str">
        <f t="shared" si="1657"/>
        <v/>
      </c>
      <c r="BY16312" s="32" t="str">
        <f t="shared" si="1658"/>
        <v/>
      </c>
      <c r="BZ16312" s="32" t="str">
        <f t="shared" si="1671"/>
        <v/>
      </c>
      <c r="CA16312" s="32" t="str">
        <f t="shared" si="1672"/>
        <v/>
      </c>
      <c r="CB16312" s="33">
        <f>IF(COUNTIF($CD$7:CD16312,CD16312)=1,CD16312,CD16312+COUNTIF($CD$6:CD16311,CD16312))</f>
        <v>60940</v>
      </c>
      <c r="CC16312" s="34">
        <f t="shared" si="1659"/>
        <v>55153</v>
      </c>
      <c r="CD16312" s="32">
        <f t="shared" si="1660"/>
        <v>55153</v>
      </c>
      <c r="CE16312" s="32">
        <f t="shared" si="1661"/>
        <v>0</v>
      </c>
      <c r="CF16312" s="32">
        <f t="shared" si="1662"/>
        <v>0</v>
      </c>
      <c r="CG16312" s="32" t="str">
        <f t="shared" si="1663"/>
        <v/>
      </c>
      <c r="CH16312" s="32">
        <v>307</v>
      </c>
      <c r="CI16312" s="32" t="s">
        <v>9</v>
      </c>
      <c r="CJ16312" s="32" t="str">
        <f t="shared" si="1664"/>
        <v/>
      </c>
      <c r="CK16312" s="32" t="str">
        <f t="shared" si="1665"/>
        <v/>
      </c>
      <c r="CL16312" s="32" t="str">
        <f t="shared" si="1666"/>
        <v/>
      </c>
      <c r="CM16312" s="32" t="str">
        <f t="shared" si="1667"/>
        <v/>
      </c>
      <c r="CN16312" s="32" t="str">
        <f t="shared" si="1668"/>
        <v/>
      </c>
    </row>
    <row r="16313" spans="71:92" x14ac:dyDescent="0.3">
      <c r="BS16313" s="32" t="str">
        <f>IF(Kiadasi_kiseroiv!$K$2=BT16313,BV16313,"")</f>
        <v/>
      </c>
      <c r="BT16313" s="34" t="str">
        <f t="shared" si="1655"/>
        <v/>
      </c>
      <c r="BU16313" s="32" t="str">
        <f t="shared" si="1656"/>
        <v/>
      </c>
      <c r="BV16313" s="32" t="str">
        <f t="shared" si="1669"/>
        <v/>
      </c>
      <c r="BW16313" s="32" t="str">
        <f t="shared" si="1670"/>
        <v/>
      </c>
      <c r="BX16313" s="32" t="str">
        <f t="shared" si="1657"/>
        <v/>
      </c>
      <c r="BY16313" s="32" t="str">
        <f t="shared" si="1658"/>
        <v/>
      </c>
      <c r="BZ16313" s="32" t="str">
        <f t="shared" si="1671"/>
        <v/>
      </c>
      <c r="CA16313" s="32" t="str">
        <f t="shared" si="1672"/>
        <v/>
      </c>
      <c r="CB16313" s="33">
        <f>IF(COUNTIF($CD$7:CD16313,CD16313)=1,CD16313,CD16313+COUNTIF($CD$6:CD16312,CD16313))</f>
        <v>60941</v>
      </c>
      <c r="CC16313" s="34">
        <f t="shared" si="1659"/>
        <v>55153</v>
      </c>
      <c r="CD16313" s="32">
        <f t="shared" si="1660"/>
        <v>55153</v>
      </c>
      <c r="CE16313" s="32">
        <f t="shared" si="1661"/>
        <v>0</v>
      </c>
      <c r="CF16313" s="32">
        <f t="shared" si="1662"/>
        <v>0</v>
      </c>
      <c r="CG16313" s="32" t="str">
        <f t="shared" si="1663"/>
        <v/>
      </c>
      <c r="CH16313" s="32">
        <v>308</v>
      </c>
      <c r="CI16313" s="32" t="s">
        <v>9</v>
      </c>
      <c r="CJ16313" s="32" t="str">
        <f t="shared" si="1664"/>
        <v/>
      </c>
      <c r="CK16313" s="32" t="str">
        <f t="shared" si="1665"/>
        <v/>
      </c>
      <c r="CL16313" s="32" t="str">
        <f t="shared" si="1666"/>
        <v/>
      </c>
      <c r="CM16313" s="32" t="str">
        <f t="shared" si="1667"/>
        <v/>
      </c>
      <c r="CN16313" s="32" t="str">
        <f t="shared" si="1668"/>
        <v/>
      </c>
    </row>
    <row r="16314" spans="71:92" x14ac:dyDescent="0.3">
      <c r="BS16314" s="32" t="str">
        <f>IF(Kiadasi_kiseroiv!$K$2=BT16314,BV16314,"")</f>
        <v/>
      </c>
      <c r="BT16314" s="34" t="str">
        <f t="shared" si="1655"/>
        <v/>
      </c>
      <c r="BU16314" s="32" t="str">
        <f t="shared" si="1656"/>
        <v/>
      </c>
      <c r="BV16314" s="32" t="str">
        <f t="shared" si="1669"/>
        <v/>
      </c>
      <c r="BW16314" s="32" t="str">
        <f t="shared" si="1670"/>
        <v/>
      </c>
      <c r="BX16314" s="32" t="str">
        <f t="shared" si="1657"/>
        <v/>
      </c>
      <c r="BY16314" s="32" t="str">
        <f t="shared" si="1658"/>
        <v/>
      </c>
      <c r="BZ16314" s="32" t="str">
        <f t="shared" si="1671"/>
        <v/>
      </c>
      <c r="CA16314" s="32" t="str">
        <f t="shared" si="1672"/>
        <v/>
      </c>
      <c r="CB16314" s="33">
        <f>IF(COUNTIF($CD$7:CD16314,CD16314)=1,CD16314,CD16314+COUNTIF($CD$6:CD16313,CD16314))</f>
        <v>60942</v>
      </c>
      <c r="CC16314" s="34">
        <f t="shared" si="1659"/>
        <v>55153</v>
      </c>
      <c r="CD16314" s="32">
        <f t="shared" si="1660"/>
        <v>55153</v>
      </c>
      <c r="CE16314" s="32">
        <f t="shared" si="1661"/>
        <v>0</v>
      </c>
      <c r="CF16314" s="32">
        <f t="shared" si="1662"/>
        <v>0</v>
      </c>
      <c r="CG16314" s="32" t="str">
        <f t="shared" si="1663"/>
        <v/>
      </c>
      <c r="CH16314" s="32">
        <v>309</v>
      </c>
      <c r="CI16314" s="32" t="s">
        <v>9</v>
      </c>
      <c r="CJ16314" s="32" t="str">
        <f t="shared" si="1664"/>
        <v/>
      </c>
      <c r="CK16314" s="32" t="str">
        <f t="shared" si="1665"/>
        <v/>
      </c>
      <c r="CL16314" s="32" t="str">
        <f t="shared" si="1666"/>
        <v/>
      </c>
      <c r="CM16314" s="32" t="str">
        <f t="shared" si="1667"/>
        <v/>
      </c>
      <c r="CN16314" s="32" t="str">
        <f t="shared" si="1668"/>
        <v/>
      </c>
    </row>
    <row r="16315" spans="71:92" x14ac:dyDescent="0.3">
      <c r="BS16315" s="32" t="str">
        <f>IF(Kiadasi_kiseroiv!$K$2=BT16315,BV16315,"")</f>
        <v/>
      </c>
      <c r="BT16315" s="34" t="str">
        <f t="shared" si="1655"/>
        <v/>
      </c>
      <c r="BU16315" s="32" t="str">
        <f t="shared" si="1656"/>
        <v/>
      </c>
      <c r="BV16315" s="32" t="str">
        <f t="shared" si="1669"/>
        <v/>
      </c>
      <c r="BW16315" s="32" t="str">
        <f t="shared" si="1670"/>
        <v/>
      </c>
      <c r="BX16315" s="32" t="str">
        <f t="shared" si="1657"/>
        <v/>
      </c>
      <c r="BY16315" s="32" t="str">
        <f t="shared" si="1658"/>
        <v/>
      </c>
      <c r="BZ16315" s="32" t="str">
        <f t="shared" si="1671"/>
        <v/>
      </c>
      <c r="CA16315" s="32" t="str">
        <f t="shared" si="1672"/>
        <v/>
      </c>
      <c r="CB16315" s="33">
        <f>IF(COUNTIF($CD$7:CD16315,CD16315)=1,CD16315,CD16315+COUNTIF($CD$6:CD16314,CD16315))</f>
        <v>60943</v>
      </c>
      <c r="CC16315" s="34">
        <f t="shared" si="1659"/>
        <v>55153</v>
      </c>
      <c r="CD16315" s="32">
        <f t="shared" si="1660"/>
        <v>55153</v>
      </c>
      <c r="CE16315" s="32">
        <f t="shared" si="1661"/>
        <v>0</v>
      </c>
      <c r="CF16315" s="32">
        <f t="shared" si="1662"/>
        <v>0</v>
      </c>
      <c r="CG16315" s="32" t="str">
        <f t="shared" si="1663"/>
        <v/>
      </c>
      <c r="CH16315" s="32">
        <v>310</v>
      </c>
      <c r="CI16315" s="32" t="s">
        <v>9</v>
      </c>
      <c r="CJ16315" s="32" t="str">
        <f t="shared" si="1664"/>
        <v/>
      </c>
      <c r="CK16315" s="32" t="str">
        <f t="shared" si="1665"/>
        <v/>
      </c>
      <c r="CL16315" s="32" t="str">
        <f t="shared" si="1666"/>
        <v/>
      </c>
      <c r="CM16315" s="32" t="str">
        <f t="shared" si="1667"/>
        <v/>
      </c>
      <c r="CN16315" s="32" t="str">
        <f t="shared" si="1668"/>
        <v/>
      </c>
    </row>
    <row r="16316" spans="71:92" x14ac:dyDescent="0.3">
      <c r="BS16316" s="32" t="str">
        <f>IF(Kiadasi_kiseroiv!$K$2=BT16316,BV16316,"")</f>
        <v/>
      </c>
      <c r="BT16316" s="34" t="str">
        <f t="shared" si="1655"/>
        <v/>
      </c>
      <c r="BU16316" s="32" t="str">
        <f t="shared" si="1656"/>
        <v/>
      </c>
      <c r="BV16316" s="32" t="str">
        <f t="shared" si="1669"/>
        <v/>
      </c>
      <c r="BW16316" s="32" t="str">
        <f t="shared" si="1670"/>
        <v/>
      </c>
      <c r="BX16316" s="32" t="str">
        <f t="shared" si="1657"/>
        <v/>
      </c>
      <c r="BY16316" s="32" t="str">
        <f t="shared" si="1658"/>
        <v/>
      </c>
      <c r="BZ16316" s="32" t="str">
        <f t="shared" si="1671"/>
        <v/>
      </c>
      <c r="CA16316" s="32" t="str">
        <f t="shared" si="1672"/>
        <v/>
      </c>
      <c r="CB16316" s="33">
        <f>IF(COUNTIF($CD$7:CD16316,CD16316)=1,CD16316,CD16316+COUNTIF($CD$6:CD16315,CD16316))</f>
        <v>60944</v>
      </c>
      <c r="CC16316" s="34">
        <f t="shared" si="1659"/>
        <v>55153</v>
      </c>
      <c r="CD16316" s="32">
        <f t="shared" si="1660"/>
        <v>55153</v>
      </c>
      <c r="CE16316" s="32">
        <f t="shared" si="1661"/>
        <v>0</v>
      </c>
      <c r="CF16316" s="32">
        <f t="shared" si="1662"/>
        <v>0</v>
      </c>
      <c r="CG16316" s="32" t="str">
        <f t="shared" si="1663"/>
        <v/>
      </c>
      <c r="CH16316" s="32">
        <v>311</v>
      </c>
      <c r="CI16316" s="32" t="s">
        <v>9</v>
      </c>
      <c r="CJ16316" s="32" t="str">
        <f t="shared" si="1664"/>
        <v/>
      </c>
      <c r="CK16316" s="32" t="str">
        <f t="shared" si="1665"/>
        <v/>
      </c>
      <c r="CL16316" s="32" t="str">
        <f t="shared" si="1666"/>
        <v/>
      </c>
      <c r="CM16316" s="32" t="str">
        <f t="shared" si="1667"/>
        <v/>
      </c>
      <c r="CN16316" s="32" t="str">
        <f t="shared" si="1668"/>
        <v/>
      </c>
    </row>
    <row r="16317" spans="71:92" x14ac:dyDescent="0.3">
      <c r="BS16317" s="32" t="str">
        <f>IF(Kiadasi_kiseroiv!$K$2=BT16317,BV16317,"")</f>
        <v/>
      </c>
      <c r="BT16317" s="34" t="str">
        <f t="shared" si="1655"/>
        <v/>
      </c>
      <c r="BU16317" s="32" t="str">
        <f t="shared" si="1656"/>
        <v/>
      </c>
      <c r="BV16317" s="32" t="str">
        <f t="shared" si="1669"/>
        <v/>
      </c>
      <c r="BW16317" s="32" t="str">
        <f t="shared" si="1670"/>
        <v/>
      </c>
      <c r="BX16317" s="32" t="str">
        <f t="shared" si="1657"/>
        <v/>
      </c>
      <c r="BY16317" s="32" t="str">
        <f t="shared" si="1658"/>
        <v/>
      </c>
      <c r="BZ16317" s="32" t="str">
        <f t="shared" si="1671"/>
        <v/>
      </c>
      <c r="CA16317" s="32" t="str">
        <f t="shared" si="1672"/>
        <v/>
      </c>
      <c r="CB16317" s="33">
        <f>IF(COUNTIF($CD$7:CD16317,CD16317)=1,CD16317,CD16317+COUNTIF($CD$6:CD16316,CD16317))</f>
        <v>60945</v>
      </c>
      <c r="CC16317" s="34">
        <f t="shared" si="1659"/>
        <v>55153</v>
      </c>
      <c r="CD16317" s="32">
        <f t="shared" si="1660"/>
        <v>55153</v>
      </c>
      <c r="CE16317" s="32">
        <f t="shared" si="1661"/>
        <v>0</v>
      </c>
      <c r="CF16317" s="32">
        <f t="shared" si="1662"/>
        <v>0</v>
      </c>
      <c r="CG16317" s="32" t="str">
        <f t="shared" si="1663"/>
        <v/>
      </c>
      <c r="CH16317" s="32">
        <v>312</v>
      </c>
      <c r="CI16317" s="32" t="s">
        <v>9</v>
      </c>
      <c r="CJ16317" s="32" t="str">
        <f t="shared" si="1664"/>
        <v/>
      </c>
      <c r="CK16317" s="32" t="str">
        <f t="shared" si="1665"/>
        <v/>
      </c>
      <c r="CL16317" s="32" t="str">
        <f t="shared" si="1666"/>
        <v/>
      </c>
      <c r="CM16317" s="32" t="str">
        <f t="shared" si="1667"/>
        <v/>
      </c>
      <c r="CN16317" s="32" t="str">
        <f t="shared" si="1668"/>
        <v/>
      </c>
    </row>
    <row r="16318" spans="71:92" x14ac:dyDescent="0.3">
      <c r="BS16318" s="32" t="str">
        <f>IF(Kiadasi_kiseroiv!$K$2=BT16318,BV16318,"")</f>
        <v/>
      </c>
      <c r="BT16318" s="34" t="str">
        <f t="shared" si="1655"/>
        <v/>
      </c>
      <c r="BU16318" s="32" t="str">
        <f t="shared" si="1656"/>
        <v/>
      </c>
      <c r="BV16318" s="32" t="str">
        <f t="shared" si="1669"/>
        <v/>
      </c>
      <c r="BW16318" s="32" t="str">
        <f t="shared" si="1670"/>
        <v/>
      </c>
      <c r="BX16318" s="32" t="str">
        <f t="shared" si="1657"/>
        <v/>
      </c>
      <c r="BY16318" s="32" t="str">
        <f t="shared" si="1658"/>
        <v/>
      </c>
      <c r="BZ16318" s="32" t="str">
        <f t="shared" si="1671"/>
        <v/>
      </c>
      <c r="CA16318" s="32" t="str">
        <f t="shared" si="1672"/>
        <v/>
      </c>
      <c r="CB16318" s="33">
        <f>IF(COUNTIF($CD$7:CD16318,CD16318)=1,CD16318,CD16318+COUNTIF($CD$6:CD16317,CD16318))</f>
        <v>60946</v>
      </c>
      <c r="CC16318" s="34">
        <f t="shared" si="1659"/>
        <v>55153</v>
      </c>
      <c r="CD16318" s="32">
        <f t="shared" si="1660"/>
        <v>55153</v>
      </c>
      <c r="CE16318" s="32">
        <f t="shared" si="1661"/>
        <v>0</v>
      </c>
      <c r="CF16318" s="32">
        <f t="shared" si="1662"/>
        <v>0</v>
      </c>
      <c r="CG16318" s="32" t="str">
        <f t="shared" si="1663"/>
        <v/>
      </c>
      <c r="CH16318" s="32">
        <v>313</v>
      </c>
      <c r="CI16318" s="32" t="s">
        <v>9</v>
      </c>
      <c r="CJ16318" s="32" t="str">
        <f t="shared" si="1664"/>
        <v/>
      </c>
      <c r="CK16318" s="32" t="str">
        <f t="shared" si="1665"/>
        <v/>
      </c>
      <c r="CL16318" s="32" t="str">
        <f t="shared" si="1666"/>
        <v/>
      </c>
      <c r="CM16318" s="32" t="str">
        <f t="shared" si="1667"/>
        <v/>
      </c>
      <c r="CN16318" s="32" t="str">
        <f t="shared" si="1668"/>
        <v/>
      </c>
    </row>
    <row r="16319" spans="71:92" x14ac:dyDescent="0.3">
      <c r="BS16319" s="32" t="str">
        <f>IF(Kiadasi_kiseroiv!$K$2=BT16319,BV16319,"")</f>
        <v/>
      </c>
      <c r="BT16319" s="34" t="str">
        <f t="shared" si="1655"/>
        <v/>
      </c>
      <c r="BU16319" s="32" t="str">
        <f t="shared" si="1656"/>
        <v/>
      </c>
      <c r="BV16319" s="32" t="str">
        <f t="shared" si="1669"/>
        <v/>
      </c>
      <c r="BW16319" s="32" t="str">
        <f t="shared" si="1670"/>
        <v/>
      </c>
      <c r="BX16319" s="32" t="str">
        <f t="shared" si="1657"/>
        <v/>
      </c>
      <c r="BY16319" s="32" t="str">
        <f t="shared" si="1658"/>
        <v/>
      </c>
      <c r="BZ16319" s="32" t="str">
        <f t="shared" si="1671"/>
        <v/>
      </c>
      <c r="CA16319" s="32" t="str">
        <f t="shared" si="1672"/>
        <v/>
      </c>
      <c r="CB16319" s="33">
        <f>IF(COUNTIF($CD$7:CD16319,CD16319)=1,CD16319,CD16319+COUNTIF($CD$6:CD16318,CD16319))</f>
        <v>60947</v>
      </c>
      <c r="CC16319" s="34">
        <f t="shared" si="1659"/>
        <v>55153</v>
      </c>
      <c r="CD16319" s="32">
        <f t="shared" si="1660"/>
        <v>55153</v>
      </c>
      <c r="CE16319" s="32">
        <f t="shared" si="1661"/>
        <v>0</v>
      </c>
      <c r="CF16319" s="32">
        <f t="shared" si="1662"/>
        <v>0</v>
      </c>
      <c r="CG16319" s="32" t="str">
        <f t="shared" si="1663"/>
        <v/>
      </c>
      <c r="CH16319" s="32">
        <v>314</v>
      </c>
      <c r="CI16319" s="32" t="s">
        <v>9</v>
      </c>
      <c r="CJ16319" s="32" t="str">
        <f t="shared" si="1664"/>
        <v/>
      </c>
      <c r="CK16319" s="32" t="str">
        <f t="shared" si="1665"/>
        <v/>
      </c>
      <c r="CL16319" s="32" t="str">
        <f t="shared" si="1666"/>
        <v/>
      </c>
      <c r="CM16319" s="32" t="str">
        <f t="shared" si="1667"/>
        <v/>
      </c>
      <c r="CN16319" s="32" t="str">
        <f t="shared" si="1668"/>
        <v/>
      </c>
    </row>
    <row r="16320" spans="71:92" x14ac:dyDescent="0.3">
      <c r="BS16320" s="32" t="str">
        <f>IF(Kiadasi_kiseroiv!$K$2=BT16320,BV16320,"")</f>
        <v/>
      </c>
      <c r="BT16320" s="34" t="str">
        <f t="shared" si="1655"/>
        <v/>
      </c>
      <c r="BU16320" s="32" t="str">
        <f t="shared" si="1656"/>
        <v/>
      </c>
      <c r="BV16320" s="32" t="str">
        <f t="shared" si="1669"/>
        <v/>
      </c>
      <c r="BW16320" s="32" t="str">
        <f t="shared" si="1670"/>
        <v/>
      </c>
      <c r="BX16320" s="32" t="str">
        <f t="shared" si="1657"/>
        <v/>
      </c>
      <c r="BY16320" s="32" t="str">
        <f t="shared" si="1658"/>
        <v/>
      </c>
      <c r="BZ16320" s="32" t="str">
        <f t="shared" si="1671"/>
        <v/>
      </c>
      <c r="CA16320" s="32" t="str">
        <f t="shared" si="1672"/>
        <v/>
      </c>
      <c r="CB16320" s="33">
        <f>IF(COUNTIF($CD$7:CD16320,CD16320)=1,CD16320,CD16320+COUNTIF($CD$6:CD16319,CD16320))</f>
        <v>60948</v>
      </c>
      <c r="CC16320" s="34">
        <f t="shared" si="1659"/>
        <v>55153</v>
      </c>
      <c r="CD16320" s="32">
        <f t="shared" si="1660"/>
        <v>55153</v>
      </c>
      <c r="CE16320" s="32">
        <f t="shared" si="1661"/>
        <v>0</v>
      </c>
      <c r="CF16320" s="32">
        <f t="shared" si="1662"/>
        <v>0</v>
      </c>
      <c r="CG16320" s="32" t="str">
        <f t="shared" si="1663"/>
        <v/>
      </c>
      <c r="CH16320" s="32">
        <v>315</v>
      </c>
      <c r="CI16320" s="32" t="s">
        <v>9</v>
      </c>
      <c r="CJ16320" s="32" t="str">
        <f t="shared" si="1664"/>
        <v/>
      </c>
      <c r="CK16320" s="32" t="str">
        <f t="shared" si="1665"/>
        <v/>
      </c>
      <c r="CL16320" s="32" t="str">
        <f t="shared" si="1666"/>
        <v/>
      </c>
      <c r="CM16320" s="32" t="str">
        <f t="shared" si="1667"/>
        <v/>
      </c>
      <c r="CN16320" s="32" t="str">
        <f t="shared" si="1668"/>
        <v/>
      </c>
    </row>
    <row r="16321" spans="71:92" x14ac:dyDescent="0.3">
      <c r="BS16321" s="32" t="str">
        <f>IF(Kiadasi_kiseroiv!$K$2=BT16321,BV16321,"")</f>
        <v/>
      </c>
      <c r="BT16321" s="34" t="str">
        <f t="shared" si="1655"/>
        <v/>
      </c>
      <c r="BU16321" s="32" t="str">
        <f t="shared" si="1656"/>
        <v/>
      </c>
      <c r="BV16321" s="32" t="str">
        <f t="shared" si="1669"/>
        <v/>
      </c>
      <c r="BW16321" s="32" t="str">
        <f t="shared" si="1670"/>
        <v/>
      </c>
      <c r="BX16321" s="32" t="str">
        <f t="shared" si="1657"/>
        <v/>
      </c>
      <c r="BY16321" s="32" t="str">
        <f t="shared" si="1658"/>
        <v/>
      </c>
      <c r="BZ16321" s="32" t="str">
        <f t="shared" si="1671"/>
        <v/>
      </c>
      <c r="CA16321" s="32" t="str">
        <f t="shared" si="1672"/>
        <v/>
      </c>
      <c r="CB16321" s="33">
        <f>IF(COUNTIF($CD$7:CD16321,CD16321)=1,CD16321,CD16321+COUNTIF($CD$6:CD16320,CD16321))</f>
        <v>60949</v>
      </c>
      <c r="CC16321" s="34">
        <f t="shared" si="1659"/>
        <v>55153</v>
      </c>
      <c r="CD16321" s="32">
        <f t="shared" si="1660"/>
        <v>55153</v>
      </c>
      <c r="CE16321" s="32">
        <f t="shared" si="1661"/>
        <v>0</v>
      </c>
      <c r="CF16321" s="32">
        <f t="shared" si="1662"/>
        <v>0</v>
      </c>
      <c r="CG16321" s="32" t="str">
        <f t="shared" si="1663"/>
        <v/>
      </c>
      <c r="CH16321" s="32">
        <v>316</v>
      </c>
      <c r="CI16321" s="32" t="s">
        <v>9</v>
      </c>
      <c r="CJ16321" s="32" t="str">
        <f t="shared" si="1664"/>
        <v/>
      </c>
      <c r="CK16321" s="32" t="str">
        <f t="shared" si="1665"/>
        <v/>
      </c>
      <c r="CL16321" s="32" t="str">
        <f t="shared" si="1666"/>
        <v/>
      </c>
      <c r="CM16321" s="32" t="str">
        <f t="shared" si="1667"/>
        <v/>
      </c>
      <c r="CN16321" s="32" t="str">
        <f t="shared" si="1668"/>
        <v/>
      </c>
    </row>
    <row r="16322" spans="71:92" x14ac:dyDescent="0.3">
      <c r="BS16322" s="32" t="str">
        <f>IF(Kiadasi_kiseroiv!$K$2=BT16322,BV16322,"")</f>
        <v/>
      </c>
      <c r="BT16322" s="34" t="str">
        <f t="shared" si="1655"/>
        <v/>
      </c>
      <c r="BU16322" s="32" t="str">
        <f t="shared" si="1656"/>
        <v/>
      </c>
      <c r="BV16322" s="32" t="str">
        <f t="shared" si="1669"/>
        <v/>
      </c>
      <c r="BW16322" s="32" t="str">
        <f t="shared" si="1670"/>
        <v/>
      </c>
      <c r="BX16322" s="32" t="str">
        <f t="shared" si="1657"/>
        <v/>
      </c>
      <c r="BY16322" s="32" t="str">
        <f t="shared" si="1658"/>
        <v/>
      </c>
      <c r="BZ16322" s="32" t="str">
        <f t="shared" si="1671"/>
        <v/>
      </c>
      <c r="CA16322" s="32" t="str">
        <f t="shared" si="1672"/>
        <v/>
      </c>
      <c r="CB16322" s="33">
        <f>IF(COUNTIF($CD$7:CD16322,CD16322)=1,CD16322,CD16322+COUNTIF($CD$6:CD16321,CD16322))</f>
        <v>60950</v>
      </c>
      <c r="CC16322" s="34">
        <f t="shared" si="1659"/>
        <v>55153</v>
      </c>
      <c r="CD16322" s="32">
        <f t="shared" si="1660"/>
        <v>55153</v>
      </c>
      <c r="CE16322" s="32">
        <f t="shared" si="1661"/>
        <v>0</v>
      </c>
      <c r="CF16322" s="32">
        <f t="shared" si="1662"/>
        <v>0</v>
      </c>
      <c r="CG16322" s="32" t="str">
        <f t="shared" si="1663"/>
        <v/>
      </c>
      <c r="CH16322" s="32">
        <v>317</v>
      </c>
      <c r="CI16322" s="32" t="s">
        <v>9</v>
      </c>
      <c r="CJ16322" s="32" t="str">
        <f t="shared" si="1664"/>
        <v/>
      </c>
      <c r="CK16322" s="32" t="str">
        <f t="shared" si="1665"/>
        <v/>
      </c>
      <c r="CL16322" s="32" t="str">
        <f t="shared" si="1666"/>
        <v/>
      </c>
      <c r="CM16322" s="32" t="str">
        <f t="shared" si="1667"/>
        <v/>
      </c>
      <c r="CN16322" s="32" t="str">
        <f t="shared" si="1668"/>
        <v/>
      </c>
    </row>
    <row r="16323" spans="71:92" x14ac:dyDescent="0.3">
      <c r="BS16323" s="32" t="str">
        <f>IF(Kiadasi_kiseroiv!$K$2=BT16323,BV16323,"")</f>
        <v/>
      </c>
      <c r="BT16323" s="34" t="str">
        <f t="shared" si="1655"/>
        <v/>
      </c>
      <c r="BU16323" s="32" t="str">
        <f t="shared" si="1656"/>
        <v/>
      </c>
      <c r="BV16323" s="32" t="str">
        <f t="shared" si="1669"/>
        <v/>
      </c>
      <c r="BW16323" s="32" t="str">
        <f t="shared" si="1670"/>
        <v/>
      </c>
      <c r="BX16323" s="32" t="str">
        <f t="shared" si="1657"/>
        <v/>
      </c>
      <c r="BY16323" s="32" t="str">
        <f t="shared" si="1658"/>
        <v/>
      </c>
      <c r="BZ16323" s="32" t="str">
        <f t="shared" si="1671"/>
        <v/>
      </c>
      <c r="CA16323" s="32" t="str">
        <f t="shared" si="1672"/>
        <v/>
      </c>
      <c r="CB16323" s="33">
        <f>IF(COUNTIF($CD$7:CD16323,CD16323)=1,CD16323,CD16323+COUNTIF($CD$6:CD16322,CD16323))</f>
        <v>60951</v>
      </c>
      <c r="CC16323" s="34">
        <f t="shared" si="1659"/>
        <v>55153</v>
      </c>
      <c r="CD16323" s="32">
        <f t="shared" si="1660"/>
        <v>55153</v>
      </c>
      <c r="CE16323" s="32">
        <f t="shared" si="1661"/>
        <v>0</v>
      </c>
      <c r="CF16323" s="32">
        <f t="shared" si="1662"/>
        <v>0</v>
      </c>
      <c r="CG16323" s="32" t="str">
        <f t="shared" si="1663"/>
        <v/>
      </c>
      <c r="CH16323" s="32">
        <v>318</v>
      </c>
      <c r="CI16323" s="32" t="s">
        <v>9</v>
      </c>
      <c r="CJ16323" s="32" t="str">
        <f t="shared" si="1664"/>
        <v/>
      </c>
      <c r="CK16323" s="32" t="str">
        <f t="shared" si="1665"/>
        <v/>
      </c>
      <c r="CL16323" s="32" t="str">
        <f t="shared" si="1666"/>
        <v/>
      </c>
      <c r="CM16323" s="32" t="str">
        <f t="shared" si="1667"/>
        <v/>
      </c>
      <c r="CN16323" s="32" t="str">
        <f t="shared" si="1668"/>
        <v/>
      </c>
    </row>
    <row r="16324" spans="71:92" x14ac:dyDescent="0.3">
      <c r="BS16324" s="32" t="str">
        <f>IF(Kiadasi_kiseroiv!$K$2=BT16324,BV16324,"")</f>
        <v/>
      </c>
      <c r="BT16324" s="34" t="str">
        <f t="shared" si="1655"/>
        <v/>
      </c>
      <c r="BU16324" s="32" t="str">
        <f t="shared" si="1656"/>
        <v/>
      </c>
      <c r="BV16324" s="32" t="str">
        <f t="shared" si="1669"/>
        <v/>
      </c>
      <c r="BW16324" s="32" t="str">
        <f t="shared" si="1670"/>
        <v/>
      </c>
      <c r="BX16324" s="32" t="str">
        <f t="shared" si="1657"/>
        <v/>
      </c>
      <c r="BY16324" s="32" t="str">
        <f t="shared" si="1658"/>
        <v/>
      </c>
      <c r="BZ16324" s="32" t="str">
        <f t="shared" si="1671"/>
        <v/>
      </c>
      <c r="CA16324" s="32" t="str">
        <f t="shared" si="1672"/>
        <v/>
      </c>
      <c r="CB16324" s="33">
        <f>IF(COUNTIF($CD$7:CD16324,CD16324)=1,CD16324,CD16324+COUNTIF($CD$6:CD16323,CD16324))</f>
        <v>60952</v>
      </c>
      <c r="CC16324" s="34">
        <f t="shared" si="1659"/>
        <v>55153</v>
      </c>
      <c r="CD16324" s="32">
        <f t="shared" si="1660"/>
        <v>55153</v>
      </c>
      <c r="CE16324" s="32">
        <f t="shared" si="1661"/>
        <v>0</v>
      </c>
      <c r="CF16324" s="32">
        <f t="shared" si="1662"/>
        <v>0</v>
      </c>
      <c r="CG16324" s="32" t="str">
        <f t="shared" si="1663"/>
        <v/>
      </c>
      <c r="CH16324" s="32">
        <v>319</v>
      </c>
      <c r="CI16324" s="32" t="s">
        <v>9</v>
      </c>
      <c r="CJ16324" s="32" t="str">
        <f t="shared" si="1664"/>
        <v/>
      </c>
      <c r="CK16324" s="32" t="str">
        <f t="shared" si="1665"/>
        <v/>
      </c>
      <c r="CL16324" s="32" t="str">
        <f t="shared" si="1666"/>
        <v/>
      </c>
      <c r="CM16324" s="32" t="str">
        <f t="shared" si="1667"/>
        <v/>
      </c>
      <c r="CN16324" s="32" t="str">
        <f t="shared" si="1668"/>
        <v/>
      </c>
    </row>
    <row r="16325" spans="71:92" x14ac:dyDescent="0.3">
      <c r="BS16325" s="32" t="str">
        <f>IF(Kiadasi_kiseroiv!$K$2=BT16325,BV16325,"")</f>
        <v/>
      </c>
      <c r="BT16325" s="34" t="str">
        <f t="shared" si="1655"/>
        <v/>
      </c>
      <c r="BU16325" s="32" t="str">
        <f t="shared" si="1656"/>
        <v/>
      </c>
      <c r="BV16325" s="32" t="str">
        <f t="shared" si="1669"/>
        <v/>
      </c>
      <c r="BW16325" s="32" t="str">
        <f t="shared" si="1670"/>
        <v/>
      </c>
      <c r="BX16325" s="32" t="str">
        <f t="shared" si="1657"/>
        <v/>
      </c>
      <c r="BY16325" s="32" t="str">
        <f t="shared" si="1658"/>
        <v/>
      </c>
      <c r="BZ16325" s="32" t="str">
        <f t="shared" si="1671"/>
        <v/>
      </c>
      <c r="CA16325" s="32" t="str">
        <f t="shared" si="1672"/>
        <v/>
      </c>
      <c r="CB16325" s="33">
        <f>IF(COUNTIF($CD$7:CD16325,CD16325)=1,CD16325,CD16325+COUNTIF($CD$6:CD16324,CD16325))</f>
        <v>60953</v>
      </c>
      <c r="CC16325" s="34">
        <f t="shared" si="1659"/>
        <v>55153</v>
      </c>
      <c r="CD16325" s="32">
        <f t="shared" si="1660"/>
        <v>55153</v>
      </c>
      <c r="CE16325" s="32">
        <f t="shared" si="1661"/>
        <v>0</v>
      </c>
      <c r="CF16325" s="32">
        <f t="shared" si="1662"/>
        <v>0</v>
      </c>
      <c r="CG16325" s="32" t="str">
        <f t="shared" si="1663"/>
        <v/>
      </c>
      <c r="CH16325" s="32">
        <v>320</v>
      </c>
      <c r="CI16325" s="32" t="s">
        <v>9</v>
      </c>
      <c r="CJ16325" s="32" t="str">
        <f t="shared" si="1664"/>
        <v/>
      </c>
      <c r="CK16325" s="32" t="str">
        <f t="shared" si="1665"/>
        <v/>
      </c>
      <c r="CL16325" s="32" t="str">
        <f t="shared" si="1666"/>
        <v/>
      </c>
      <c r="CM16325" s="32" t="str">
        <f t="shared" si="1667"/>
        <v/>
      </c>
      <c r="CN16325" s="32" t="str">
        <f t="shared" si="1668"/>
        <v/>
      </c>
    </row>
    <row r="16326" spans="71:92" x14ac:dyDescent="0.3">
      <c r="BS16326" s="32" t="str">
        <f>IF(Kiadasi_kiseroiv!$K$2=BT16326,BV16326,"")</f>
        <v/>
      </c>
      <c r="BT16326" s="34" t="str">
        <f t="shared" si="1655"/>
        <v/>
      </c>
      <c r="BU16326" s="32" t="str">
        <f t="shared" si="1656"/>
        <v/>
      </c>
      <c r="BV16326" s="32" t="str">
        <f t="shared" si="1669"/>
        <v/>
      </c>
      <c r="BW16326" s="32" t="str">
        <f t="shared" si="1670"/>
        <v/>
      </c>
      <c r="BX16326" s="32" t="str">
        <f t="shared" si="1657"/>
        <v/>
      </c>
      <c r="BY16326" s="32" t="str">
        <f t="shared" si="1658"/>
        <v/>
      </c>
      <c r="BZ16326" s="32" t="str">
        <f t="shared" si="1671"/>
        <v/>
      </c>
      <c r="CA16326" s="32" t="str">
        <f t="shared" si="1672"/>
        <v/>
      </c>
      <c r="CB16326" s="33">
        <f>IF(COUNTIF($CD$7:CD16326,CD16326)=1,CD16326,CD16326+COUNTIF($CD$6:CD16325,CD16326))</f>
        <v>60954</v>
      </c>
      <c r="CC16326" s="34">
        <f t="shared" si="1659"/>
        <v>55153</v>
      </c>
      <c r="CD16326" s="32">
        <f t="shared" si="1660"/>
        <v>55153</v>
      </c>
      <c r="CE16326" s="32">
        <f t="shared" si="1661"/>
        <v>0</v>
      </c>
      <c r="CF16326" s="32">
        <f t="shared" si="1662"/>
        <v>0</v>
      </c>
      <c r="CG16326" s="32" t="str">
        <f t="shared" si="1663"/>
        <v/>
      </c>
      <c r="CH16326" s="32">
        <v>321</v>
      </c>
      <c r="CI16326" s="32" t="s">
        <v>9</v>
      </c>
      <c r="CJ16326" s="32" t="str">
        <f t="shared" si="1664"/>
        <v/>
      </c>
      <c r="CK16326" s="32" t="str">
        <f t="shared" si="1665"/>
        <v/>
      </c>
      <c r="CL16326" s="32" t="str">
        <f t="shared" si="1666"/>
        <v/>
      </c>
      <c r="CM16326" s="32" t="str">
        <f t="shared" si="1667"/>
        <v/>
      </c>
      <c r="CN16326" s="32" t="str">
        <f t="shared" si="1668"/>
        <v/>
      </c>
    </row>
    <row r="16327" spans="71:92" x14ac:dyDescent="0.3">
      <c r="BS16327" s="32" t="str">
        <f>IF(Kiadasi_kiseroiv!$K$2=BT16327,BV16327,"")</f>
        <v/>
      </c>
      <c r="BT16327" s="34" t="str">
        <f t="shared" ref="BT16327:BT16390" si="1673">IF(AND($BT$4=CI16327,BU16327&lt;&gt;""),CC16327,"")</f>
        <v/>
      </c>
      <c r="BU16327" s="32" t="str">
        <f t="shared" ref="BU16327:BU16390" si="1674">IF(AND($BU$1=CI16327,ISERROR(VLOOKUP(CG16327,Kisiv,2,FALSE))=FALSE),CB16327,"")</f>
        <v/>
      </c>
      <c r="BV16327" s="32" t="str">
        <f t="shared" si="1669"/>
        <v/>
      </c>
      <c r="BW16327" s="32" t="str">
        <f t="shared" si="1670"/>
        <v/>
      </c>
      <c r="BX16327" s="32" t="str">
        <f t="shared" ref="BX16327:BX16390" si="1675">IF(AND(OR($BX$1=0,$BX$1=CG16327),OR($BX$2=0,IF(ISERROR(SEARCH($BX$2,CJ16327&amp;CK16327&amp;CL16327,1)),FALSE,TRUE))),CB16327,"")</f>
        <v/>
      </c>
      <c r="BY16327" s="32" t="str">
        <f t="shared" ref="BY16327:BY16390" si="1676">IF(AND(BX16327&lt;&gt;"",CC16327&lt;&gt;$CD$2),RANK(BX16327,$BX$7:$BX$33000,1),"")</f>
        <v/>
      </c>
      <c r="BZ16327" s="32" t="str">
        <f t="shared" si="1671"/>
        <v/>
      </c>
      <c r="CA16327" s="32" t="str">
        <f t="shared" si="1672"/>
        <v/>
      </c>
      <c r="CB16327" s="33">
        <f>IF(COUNTIF($CD$7:CD16327,CD16327)=1,CD16327,CD16327+COUNTIF($CD$6:CD16326,CD16327))</f>
        <v>60955</v>
      </c>
      <c r="CC16327" s="34">
        <f t="shared" ref="CC16327:CC16390" si="1677">IF(INDEX(cb,CH16327,1)&lt;&gt;1,INDEX(cb,CH16327,1),$CD$2)</f>
        <v>55153</v>
      </c>
      <c r="CD16327" s="32">
        <f t="shared" ref="CD16327:CD16390" si="1678">IF(CC16327&lt;&gt;$CD$2,RANK(CC16327,$CC$7:$CC$33000,1),$CD$2)</f>
        <v>55153</v>
      </c>
      <c r="CE16327" s="32">
        <f t="shared" ref="CE16327:CE16390" si="1679">INDEX(cb,CH16327,6)</f>
        <v>0</v>
      </c>
      <c r="CF16327" s="32">
        <f t="shared" ref="CF16327:CF16390" si="1680">INDEX(cb,CH16327,8)</f>
        <v>0</v>
      </c>
      <c r="CG16327" s="32" t="str">
        <f t="shared" ref="CG16327:CG16390" si="1681">INDEX(cb,CH16327,7)&amp;INDEX(cb,CH16327,9)</f>
        <v/>
      </c>
      <c r="CH16327" s="32">
        <v>322</v>
      </c>
      <c r="CI16327" s="32" t="s">
        <v>9</v>
      </c>
      <c r="CJ16327" s="32" t="str">
        <f t="shared" ref="CJ16327:CJ16390" si="1682">IF(INDEX(cb,CH16327,5)&lt;&gt;0,INDEX(cb,CH16327,5),"")</f>
        <v/>
      </c>
      <c r="CK16327" s="32" t="str">
        <f t="shared" ref="CK16327:CK16390" si="1683">IF(INDEX(cb,CH16327,10)&lt;&gt;0,INDEX(cb,CH16327,10),"")</f>
        <v/>
      </c>
      <c r="CL16327" s="32" t="str">
        <f t="shared" ref="CL16327:CL16390" si="1684">IF(INDEX(cb,CH16327,11)&lt;&gt;0,INDEX(cb,CH16327,11),"")</f>
        <v/>
      </c>
      <c r="CM16327" s="32" t="str">
        <f t="shared" ref="CM16327:CM16390" si="1685">IF(INDEX(cb,CH16327,4)&lt;&gt;0,INDEX(cb,CH16327,4),"")</f>
        <v/>
      </c>
      <c r="CN16327" s="32" t="str">
        <f t="shared" ref="CN16327:CN16390" si="1686">IF(INDEX(cb,CH16327,3)&lt;&gt;0,INDEX(cb,CH16327,3),"")</f>
        <v/>
      </c>
    </row>
    <row r="16328" spans="71:92" x14ac:dyDescent="0.3">
      <c r="BS16328" s="32" t="str">
        <f>IF(Kiadasi_kiseroiv!$K$2=BT16328,BV16328,"")</f>
        <v/>
      </c>
      <c r="BT16328" s="34" t="str">
        <f t="shared" si="1673"/>
        <v/>
      </c>
      <c r="BU16328" s="32" t="str">
        <f t="shared" si="1674"/>
        <v/>
      </c>
      <c r="BV16328" s="32" t="str">
        <f t="shared" ref="BV16328:BV16391" si="1687">IF(BU16328&lt;&gt;"",RANK(BU16328,$BU$7:$BU$33000,1),"")</f>
        <v/>
      </c>
      <c r="BW16328" s="32" t="str">
        <f t="shared" ref="BW16328:BW16391" si="1688">IF(CC16328&lt;min,$BW$2,IF(CC16328&lt;=max,CG16328,""))</f>
        <v/>
      </c>
      <c r="BX16328" s="32" t="str">
        <f t="shared" si="1675"/>
        <v/>
      </c>
      <c r="BY16328" s="32" t="str">
        <f t="shared" si="1676"/>
        <v/>
      </c>
      <c r="BZ16328" s="32" t="str">
        <f t="shared" ref="BZ16328:BZ16391" si="1689">IF(AND(CC16328&lt;$BZ$2,CI16328=$BZ$4),$BZ$5,IF(AND(CC16328&lt;=$BZ$3,CI16328=$BZ$4),CB16328,""))</f>
        <v/>
      </c>
      <c r="CA16328" s="32" t="str">
        <f t="shared" ref="CA16328:CA16391" si="1690">IF(AND(BZ16328&lt;&gt;"",BZ16328&lt;&gt;$BZ$5),RANK(BZ16328,$BZ$7:$BZ$33000,1),"")</f>
        <v/>
      </c>
      <c r="CB16328" s="33">
        <f>IF(COUNTIF($CD$7:CD16328,CD16328)=1,CD16328,CD16328+COUNTIF($CD$6:CD16327,CD16328))</f>
        <v>60956</v>
      </c>
      <c r="CC16328" s="34">
        <f t="shared" si="1677"/>
        <v>55153</v>
      </c>
      <c r="CD16328" s="32">
        <f t="shared" si="1678"/>
        <v>55153</v>
      </c>
      <c r="CE16328" s="32">
        <f t="shared" si="1679"/>
        <v>0</v>
      </c>
      <c r="CF16328" s="32">
        <f t="shared" si="1680"/>
        <v>0</v>
      </c>
      <c r="CG16328" s="32" t="str">
        <f t="shared" si="1681"/>
        <v/>
      </c>
      <c r="CH16328" s="32">
        <v>323</v>
      </c>
      <c r="CI16328" s="32" t="s">
        <v>9</v>
      </c>
      <c r="CJ16328" s="32" t="str">
        <f t="shared" si="1682"/>
        <v/>
      </c>
      <c r="CK16328" s="32" t="str">
        <f t="shared" si="1683"/>
        <v/>
      </c>
      <c r="CL16328" s="32" t="str">
        <f t="shared" si="1684"/>
        <v/>
      </c>
      <c r="CM16328" s="32" t="str">
        <f t="shared" si="1685"/>
        <v/>
      </c>
      <c r="CN16328" s="32" t="str">
        <f t="shared" si="1686"/>
        <v/>
      </c>
    </row>
    <row r="16329" spans="71:92" x14ac:dyDescent="0.3">
      <c r="BS16329" s="32" t="str">
        <f>IF(Kiadasi_kiseroiv!$K$2=BT16329,BV16329,"")</f>
        <v/>
      </c>
      <c r="BT16329" s="34" t="str">
        <f t="shared" si="1673"/>
        <v/>
      </c>
      <c r="BU16329" s="32" t="str">
        <f t="shared" si="1674"/>
        <v/>
      </c>
      <c r="BV16329" s="32" t="str">
        <f t="shared" si="1687"/>
        <v/>
      </c>
      <c r="BW16329" s="32" t="str">
        <f t="shared" si="1688"/>
        <v/>
      </c>
      <c r="BX16329" s="32" t="str">
        <f t="shared" si="1675"/>
        <v/>
      </c>
      <c r="BY16329" s="32" t="str">
        <f t="shared" si="1676"/>
        <v/>
      </c>
      <c r="BZ16329" s="32" t="str">
        <f t="shared" si="1689"/>
        <v/>
      </c>
      <c r="CA16329" s="32" t="str">
        <f t="shared" si="1690"/>
        <v/>
      </c>
      <c r="CB16329" s="33">
        <f>IF(COUNTIF($CD$7:CD16329,CD16329)=1,CD16329,CD16329+COUNTIF($CD$6:CD16328,CD16329))</f>
        <v>60957</v>
      </c>
      <c r="CC16329" s="34">
        <f t="shared" si="1677"/>
        <v>55153</v>
      </c>
      <c r="CD16329" s="32">
        <f t="shared" si="1678"/>
        <v>55153</v>
      </c>
      <c r="CE16329" s="32">
        <f t="shared" si="1679"/>
        <v>0</v>
      </c>
      <c r="CF16329" s="32">
        <f t="shared" si="1680"/>
        <v>0</v>
      </c>
      <c r="CG16329" s="32" t="str">
        <f t="shared" si="1681"/>
        <v/>
      </c>
      <c r="CH16329" s="32">
        <v>324</v>
      </c>
      <c r="CI16329" s="32" t="s">
        <v>9</v>
      </c>
      <c r="CJ16329" s="32" t="str">
        <f t="shared" si="1682"/>
        <v/>
      </c>
      <c r="CK16329" s="32" t="str">
        <f t="shared" si="1683"/>
        <v/>
      </c>
      <c r="CL16329" s="32" t="str">
        <f t="shared" si="1684"/>
        <v/>
      </c>
      <c r="CM16329" s="32" t="str">
        <f t="shared" si="1685"/>
        <v/>
      </c>
      <c r="CN16329" s="32" t="str">
        <f t="shared" si="1686"/>
        <v/>
      </c>
    </row>
    <row r="16330" spans="71:92" x14ac:dyDescent="0.3">
      <c r="BS16330" s="32" t="str">
        <f>IF(Kiadasi_kiseroiv!$K$2=BT16330,BV16330,"")</f>
        <v/>
      </c>
      <c r="BT16330" s="34" t="str">
        <f t="shared" si="1673"/>
        <v/>
      </c>
      <c r="BU16330" s="32" t="str">
        <f t="shared" si="1674"/>
        <v/>
      </c>
      <c r="BV16330" s="32" t="str">
        <f t="shared" si="1687"/>
        <v/>
      </c>
      <c r="BW16330" s="32" t="str">
        <f t="shared" si="1688"/>
        <v/>
      </c>
      <c r="BX16330" s="32" t="str">
        <f t="shared" si="1675"/>
        <v/>
      </c>
      <c r="BY16330" s="32" t="str">
        <f t="shared" si="1676"/>
        <v/>
      </c>
      <c r="BZ16330" s="32" t="str">
        <f t="shared" si="1689"/>
        <v/>
      </c>
      <c r="CA16330" s="32" t="str">
        <f t="shared" si="1690"/>
        <v/>
      </c>
      <c r="CB16330" s="33">
        <f>IF(COUNTIF($CD$7:CD16330,CD16330)=1,CD16330,CD16330+COUNTIF($CD$6:CD16329,CD16330))</f>
        <v>60958</v>
      </c>
      <c r="CC16330" s="34">
        <f t="shared" si="1677"/>
        <v>55153</v>
      </c>
      <c r="CD16330" s="32">
        <f t="shared" si="1678"/>
        <v>55153</v>
      </c>
      <c r="CE16330" s="32">
        <f t="shared" si="1679"/>
        <v>0</v>
      </c>
      <c r="CF16330" s="32">
        <f t="shared" si="1680"/>
        <v>0</v>
      </c>
      <c r="CG16330" s="32" t="str">
        <f t="shared" si="1681"/>
        <v/>
      </c>
      <c r="CH16330" s="32">
        <v>325</v>
      </c>
      <c r="CI16330" s="32" t="s">
        <v>9</v>
      </c>
      <c r="CJ16330" s="32" t="str">
        <f t="shared" si="1682"/>
        <v/>
      </c>
      <c r="CK16330" s="32" t="str">
        <f t="shared" si="1683"/>
        <v/>
      </c>
      <c r="CL16330" s="32" t="str">
        <f t="shared" si="1684"/>
        <v/>
      </c>
      <c r="CM16330" s="32" t="str">
        <f t="shared" si="1685"/>
        <v/>
      </c>
      <c r="CN16330" s="32" t="str">
        <f t="shared" si="1686"/>
        <v/>
      </c>
    </row>
    <row r="16331" spans="71:92" x14ac:dyDescent="0.3">
      <c r="BS16331" s="32" t="str">
        <f>IF(Kiadasi_kiseroiv!$K$2=BT16331,BV16331,"")</f>
        <v/>
      </c>
      <c r="BT16331" s="34" t="str">
        <f t="shared" si="1673"/>
        <v/>
      </c>
      <c r="BU16331" s="32" t="str">
        <f t="shared" si="1674"/>
        <v/>
      </c>
      <c r="BV16331" s="32" t="str">
        <f t="shared" si="1687"/>
        <v/>
      </c>
      <c r="BW16331" s="32" t="str">
        <f t="shared" si="1688"/>
        <v/>
      </c>
      <c r="BX16331" s="32" t="str">
        <f t="shared" si="1675"/>
        <v/>
      </c>
      <c r="BY16331" s="32" t="str">
        <f t="shared" si="1676"/>
        <v/>
      </c>
      <c r="BZ16331" s="32" t="str">
        <f t="shared" si="1689"/>
        <v/>
      </c>
      <c r="CA16331" s="32" t="str">
        <f t="shared" si="1690"/>
        <v/>
      </c>
      <c r="CB16331" s="33">
        <f>IF(COUNTIF($CD$7:CD16331,CD16331)=1,CD16331,CD16331+COUNTIF($CD$6:CD16330,CD16331))</f>
        <v>60959</v>
      </c>
      <c r="CC16331" s="34">
        <f t="shared" si="1677"/>
        <v>55153</v>
      </c>
      <c r="CD16331" s="32">
        <f t="shared" si="1678"/>
        <v>55153</v>
      </c>
      <c r="CE16331" s="32">
        <f t="shared" si="1679"/>
        <v>0</v>
      </c>
      <c r="CF16331" s="32">
        <f t="shared" si="1680"/>
        <v>0</v>
      </c>
      <c r="CG16331" s="32" t="str">
        <f t="shared" si="1681"/>
        <v/>
      </c>
      <c r="CH16331" s="32">
        <v>326</v>
      </c>
      <c r="CI16331" s="32" t="s">
        <v>9</v>
      </c>
      <c r="CJ16331" s="32" t="str">
        <f t="shared" si="1682"/>
        <v/>
      </c>
      <c r="CK16331" s="32" t="str">
        <f t="shared" si="1683"/>
        <v/>
      </c>
      <c r="CL16331" s="32" t="str">
        <f t="shared" si="1684"/>
        <v/>
      </c>
      <c r="CM16331" s="32" t="str">
        <f t="shared" si="1685"/>
        <v/>
      </c>
      <c r="CN16331" s="32" t="str">
        <f t="shared" si="1686"/>
        <v/>
      </c>
    </row>
    <row r="16332" spans="71:92" x14ac:dyDescent="0.3">
      <c r="BS16332" s="32" t="str">
        <f>IF(Kiadasi_kiseroiv!$K$2=BT16332,BV16332,"")</f>
        <v/>
      </c>
      <c r="BT16332" s="34" t="str">
        <f t="shared" si="1673"/>
        <v/>
      </c>
      <c r="BU16332" s="32" t="str">
        <f t="shared" si="1674"/>
        <v/>
      </c>
      <c r="BV16332" s="32" t="str">
        <f t="shared" si="1687"/>
        <v/>
      </c>
      <c r="BW16332" s="32" t="str">
        <f t="shared" si="1688"/>
        <v/>
      </c>
      <c r="BX16332" s="32" t="str">
        <f t="shared" si="1675"/>
        <v/>
      </c>
      <c r="BY16332" s="32" t="str">
        <f t="shared" si="1676"/>
        <v/>
      </c>
      <c r="BZ16332" s="32" t="str">
        <f t="shared" si="1689"/>
        <v/>
      </c>
      <c r="CA16332" s="32" t="str">
        <f t="shared" si="1690"/>
        <v/>
      </c>
      <c r="CB16332" s="33">
        <f>IF(COUNTIF($CD$7:CD16332,CD16332)=1,CD16332,CD16332+COUNTIF($CD$6:CD16331,CD16332))</f>
        <v>60960</v>
      </c>
      <c r="CC16332" s="34">
        <f t="shared" si="1677"/>
        <v>55153</v>
      </c>
      <c r="CD16332" s="32">
        <f t="shared" si="1678"/>
        <v>55153</v>
      </c>
      <c r="CE16332" s="32">
        <f t="shared" si="1679"/>
        <v>0</v>
      </c>
      <c r="CF16332" s="32">
        <f t="shared" si="1680"/>
        <v>0</v>
      </c>
      <c r="CG16332" s="32" t="str">
        <f t="shared" si="1681"/>
        <v/>
      </c>
      <c r="CH16332" s="32">
        <v>327</v>
      </c>
      <c r="CI16332" s="32" t="s">
        <v>9</v>
      </c>
      <c r="CJ16332" s="32" t="str">
        <f t="shared" si="1682"/>
        <v/>
      </c>
      <c r="CK16332" s="32" t="str">
        <f t="shared" si="1683"/>
        <v/>
      </c>
      <c r="CL16332" s="32" t="str">
        <f t="shared" si="1684"/>
        <v/>
      </c>
      <c r="CM16332" s="32" t="str">
        <f t="shared" si="1685"/>
        <v/>
      </c>
      <c r="CN16332" s="32" t="str">
        <f t="shared" si="1686"/>
        <v/>
      </c>
    </row>
    <row r="16333" spans="71:92" x14ac:dyDescent="0.3">
      <c r="BS16333" s="32" t="str">
        <f>IF(Kiadasi_kiseroiv!$K$2=BT16333,BV16333,"")</f>
        <v/>
      </c>
      <c r="BT16333" s="34" t="str">
        <f t="shared" si="1673"/>
        <v/>
      </c>
      <c r="BU16333" s="32" t="str">
        <f t="shared" si="1674"/>
        <v/>
      </c>
      <c r="BV16333" s="32" t="str">
        <f t="shared" si="1687"/>
        <v/>
      </c>
      <c r="BW16333" s="32" t="str">
        <f t="shared" si="1688"/>
        <v/>
      </c>
      <c r="BX16333" s="32" t="str">
        <f t="shared" si="1675"/>
        <v/>
      </c>
      <c r="BY16333" s="32" t="str">
        <f t="shared" si="1676"/>
        <v/>
      </c>
      <c r="BZ16333" s="32" t="str">
        <f t="shared" si="1689"/>
        <v/>
      </c>
      <c r="CA16333" s="32" t="str">
        <f t="shared" si="1690"/>
        <v/>
      </c>
      <c r="CB16333" s="33">
        <f>IF(COUNTIF($CD$7:CD16333,CD16333)=1,CD16333,CD16333+COUNTIF($CD$6:CD16332,CD16333))</f>
        <v>60961</v>
      </c>
      <c r="CC16333" s="34">
        <f t="shared" si="1677"/>
        <v>55153</v>
      </c>
      <c r="CD16333" s="32">
        <f t="shared" si="1678"/>
        <v>55153</v>
      </c>
      <c r="CE16333" s="32">
        <f t="shared" si="1679"/>
        <v>0</v>
      </c>
      <c r="CF16333" s="32">
        <f t="shared" si="1680"/>
        <v>0</v>
      </c>
      <c r="CG16333" s="32" t="str">
        <f t="shared" si="1681"/>
        <v/>
      </c>
      <c r="CH16333" s="32">
        <v>328</v>
      </c>
      <c r="CI16333" s="32" t="s">
        <v>9</v>
      </c>
      <c r="CJ16333" s="32" t="str">
        <f t="shared" si="1682"/>
        <v/>
      </c>
      <c r="CK16333" s="32" t="str">
        <f t="shared" si="1683"/>
        <v/>
      </c>
      <c r="CL16333" s="32" t="str">
        <f t="shared" si="1684"/>
        <v/>
      </c>
      <c r="CM16333" s="32" t="str">
        <f t="shared" si="1685"/>
        <v/>
      </c>
      <c r="CN16333" s="32" t="str">
        <f t="shared" si="1686"/>
        <v/>
      </c>
    </row>
    <row r="16334" spans="71:92" x14ac:dyDescent="0.3">
      <c r="BS16334" s="32" t="str">
        <f>IF(Kiadasi_kiseroiv!$K$2=BT16334,BV16334,"")</f>
        <v/>
      </c>
      <c r="BT16334" s="34" t="str">
        <f t="shared" si="1673"/>
        <v/>
      </c>
      <c r="BU16334" s="32" t="str">
        <f t="shared" si="1674"/>
        <v/>
      </c>
      <c r="BV16334" s="32" t="str">
        <f t="shared" si="1687"/>
        <v/>
      </c>
      <c r="BW16334" s="32" t="str">
        <f t="shared" si="1688"/>
        <v/>
      </c>
      <c r="BX16334" s="32" t="str">
        <f t="shared" si="1675"/>
        <v/>
      </c>
      <c r="BY16334" s="32" t="str">
        <f t="shared" si="1676"/>
        <v/>
      </c>
      <c r="BZ16334" s="32" t="str">
        <f t="shared" si="1689"/>
        <v/>
      </c>
      <c r="CA16334" s="32" t="str">
        <f t="shared" si="1690"/>
        <v/>
      </c>
      <c r="CB16334" s="33">
        <f>IF(COUNTIF($CD$7:CD16334,CD16334)=1,CD16334,CD16334+COUNTIF($CD$6:CD16333,CD16334))</f>
        <v>60962</v>
      </c>
      <c r="CC16334" s="34">
        <f t="shared" si="1677"/>
        <v>55153</v>
      </c>
      <c r="CD16334" s="32">
        <f t="shared" si="1678"/>
        <v>55153</v>
      </c>
      <c r="CE16334" s="32">
        <f t="shared" si="1679"/>
        <v>0</v>
      </c>
      <c r="CF16334" s="32">
        <f t="shared" si="1680"/>
        <v>0</v>
      </c>
      <c r="CG16334" s="32" t="str">
        <f t="shared" si="1681"/>
        <v/>
      </c>
      <c r="CH16334" s="32">
        <v>329</v>
      </c>
      <c r="CI16334" s="32" t="s">
        <v>9</v>
      </c>
      <c r="CJ16334" s="32" t="str">
        <f t="shared" si="1682"/>
        <v/>
      </c>
      <c r="CK16334" s="32" t="str">
        <f t="shared" si="1683"/>
        <v/>
      </c>
      <c r="CL16334" s="32" t="str">
        <f t="shared" si="1684"/>
        <v/>
      </c>
      <c r="CM16334" s="32" t="str">
        <f t="shared" si="1685"/>
        <v/>
      </c>
      <c r="CN16334" s="32" t="str">
        <f t="shared" si="1686"/>
        <v/>
      </c>
    </row>
    <row r="16335" spans="71:92" x14ac:dyDescent="0.3">
      <c r="BS16335" s="32" t="str">
        <f>IF(Kiadasi_kiseroiv!$K$2=BT16335,BV16335,"")</f>
        <v/>
      </c>
      <c r="BT16335" s="34" t="str">
        <f t="shared" si="1673"/>
        <v/>
      </c>
      <c r="BU16335" s="32" t="str">
        <f t="shared" si="1674"/>
        <v/>
      </c>
      <c r="BV16335" s="32" t="str">
        <f t="shared" si="1687"/>
        <v/>
      </c>
      <c r="BW16335" s="32" t="str">
        <f t="shared" si="1688"/>
        <v/>
      </c>
      <c r="BX16335" s="32" t="str">
        <f t="shared" si="1675"/>
        <v/>
      </c>
      <c r="BY16335" s="32" t="str">
        <f t="shared" si="1676"/>
        <v/>
      </c>
      <c r="BZ16335" s="32" t="str">
        <f t="shared" si="1689"/>
        <v/>
      </c>
      <c r="CA16335" s="32" t="str">
        <f t="shared" si="1690"/>
        <v/>
      </c>
      <c r="CB16335" s="33">
        <f>IF(COUNTIF($CD$7:CD16335,CD16335)=1,CD16335,CD16335+COUNTIF($CD$6:CD16334,CD16335))</f>
        <v>60963</v>
      </c>
      <c r="CC16335" s="34">
        <f t="shared" si="1677"/>
        <v>55153</v>
      </c>
      <c r="CD16335" s="32">
        <f t="shared" si="1678"/>
        <v>55153</v>
      </c>
      <c r="CE16335" s="32">
        <f t="shared" si="1679"/>
        <v>0</v>
      </c>
      <c r="CF16335" s="32">
        <f t="shared" si="1680"/>
        <v>0</v>
      </c>
      <c r="CG16335" s="32" t="str">
        <f t="shared" si="1681"/>
        <v/>
      </c>
      <c r="CH16335" s="32">
        <v>330</v>
      </c>
      <c r="CI16335" s="32" t="s">
        <v>9</v>
      </c>
      <c r="CJ16335" s="32" t="str">
        <f t="shared" si="1682"/>
        <v/>
      </c>
      <c r="CK16335" s="32" t="str">
        <f t="shared" si="1683"/>
        <v/>
      </c>
      <c r="CL16335" s="32" t="str">
        <f t="shared" si="1684"/>
        <v/>
      </c>
      <c r="CM16335" s="32" t="str">
        <f t="shared" si="1685"/>
        <v/>
      </c>
      <c r="CN16335" s="32" t="str">
        <f t="shared" si="1686"/>
        <v/>
      </c>
    </row>
    <row r="16336" spans="71:92" x14ac:dyDescent="0.3">
      <c r="BS16336" s="32" t="str">
        <f>IF(Kiadasi_kiseroiv!$K$2=BT16336,BV16336,"")</f>
        <v/>
      </c>
      <c r="BT16336" s="34" t="str">
        <f t="shared" si="1673"/>
        <v/>
      </c>
      <c r="BU16336" s="32" t="str">
        <f t="shared" si="1674"/>
        <v/>
      </c>
      <c r="BV16336" s="32" t="str">
        <f t="shared" si="1687"/>
        <v/>
      </c>
      <c r="BW16336" s="32" t="str">
        <f t="shared" si="1688"/>
        <v/>
      </c>
      <c r="BX16336" s="32" t="str">
        <f t="shared" si="1675"/>
        <v/>
      </c>
      <c r="BY16336" s="32" t="str">
        <f t="shared" si="1676"/>
        <v/>
      </c>
      <c r="BZ16336" s="32" t="str">
        <f t="shared" si="1689"/>
        <v/>
      </c>
      <c r="CA16336" s="32" t="str">
        <f t="shared" si="1690"/>
        <v/>
      </c>
      <c r="CB16336" s="33">
        <f>IF(COUNTIF($CD$7:CD16336,CD16336)=1,CD16336,CD16336+COUNTIF($CD$6:CD16335,CD16336))</f>
        <v>60964</v>
      </c>
      <c r="CC16336" s="34">
        <f t="shared" si="1677"/>
        <v>55153</v>
      </c>
      <c r="CD16336" s="32">
        <f t="shared" si="1678"/>
        <v>55153</v>
      </c>
      <c r="CE16336" s="32">
        <f t="shared" si="1679"/>
        <v>0</v>
      </c>
      <c r="CF16336" s="32">
        <f t="shared" si="1680"/>
        <v>0</v>
      </c>
      <c r="CG16336" s="32" t="str">
        <f t="shared" si="1681"/>
        <v/>
      </c>
      <c r="CH16336" s="32">
        <v>331</v>
      </c>
      <c r="CI16336" s="32" t="s">
        <v>9</v>
      </c>
      <c r="CJ16336" s="32" t="str">
        <f t="shared" si="1682"/>
        <v/>
      </c>
      <c r="CK16336" s="32" t="str">
        <f t="shared" si="1683"/>
        <v/>
      </c>
      <c r="CL16336" s="32" t="str">
        <f t="shared" si="1684"/>
        <v/>
      </c>
      <c r="CM16336" s="32" t="str">
        <f t="shared" si="1685"/>
        <v/>
      </c>
      <c r="CN16336" s="32" t="str">
        <f t="shared" si="1686"/>
        <v/>
      </c>
    </row>
    <row r="16337" spans="71:92" x14ac:dyDescent="0.3">
      <c r="BS16337" s="32" t="str">
        <f>IF(Kiadasi_kiseroiv!$K$2=BT16337,BV16337,"")</f>
        <v/>
      </c>
      <c r="BT16337" s="34" t="str">
        <f t="shared" si="1673"/>
        <v/>
      </c>
      <c r="BU16337" s="32" t="str">
        <f t="shared" si="1674"/>
        <v/>
      </c>
      <c r="BV16337" s="32" t="str">
        <f t="shared" si="1687"/>
        <v/>
      </c>
      <c r="BW16337" s="32" t="str">
        <f t="shared" si="1688"/>
        <v/>
      </c>
      <c r="BX16337" s="32" t="str">
        <f t="shared" si="1675"/>
        <v/>
      </c>
      <c r="BY16337" s="32" t="str">
        <f t="shared" si="1676"/>
        <v/>
      </c>
      <c r="BZ16337" s="32" t="str">
        <f t="shared" si="1689"/>
        <v/>
      </c>
      <c r="CA16337" s="32" t="str">
        <f t="shared" si="1690"/>
        <v/>
      </c>
      <c r="CB16337" s="33">
        <f>IF(COUNTIF($CD$7:CD16337,CD16337)=1,CD16337,CD16337+COUNTIF($CD$6:CD16336,CD16337))</f>
        <v>60965</v>
      </c>
      <c r="CC16337" s="34">
        <f t="shared" si="1677"/>
        <v>55153</v>
      </c>
      <c r="CD16337" s="32">
        <f t="shared" si="1678"/>
        <v>55153</v>
      </c>
      <c r="CE16337" s="32">
        <f t="shared" si="1679"/>
        <v>0</v>
      </c>
      <c r="CF16337" s="32">
        <f t="shared" si="1680"/>
        <v>0</v>
      </c>
      <c r="CG16337" s="32" t="str">
        <f t="shared" si="1681"/>
        <v/>
      </c>
      <c r="CH16337" s="32">
        <v>332</v>
      </c>
      <c r="CI16337" s="32" t="s">
        <v>9</v>
      </c>
      <c r="CJ16337" s="32" t="str">
        <f t="shared" si="1682"/>
        <v/>
      </c>
      <c r="CK16337" s="32" t="str">
        <f t="shared" si="1683"/>
        <v/>
      </c>
      <c r="CL16337" s="32" t="str">
        <f t="shared" si="1684"/>
        <v/>
      </c>
      <c r="CM16337" s="32" t="str">
        <f t="shared" si="1685"/>
        <v/>
      </c>
      <c r="CN16337" s="32" t="str">
        <f t="shared" si="1686"/>
        <v/>
      </c>
    </row>
    <row r="16338" spans="71:92" x14ac:dyDescent="0.3">
      <c r="BS16338" s="32" t="str">
        <f>IF(Kiadasi_kiseroiv!$K$2=BT16338,BV16338,"")</f>
        <v/>
      </c>
      <c r="BT16338" s="34" t="str">
        <f t="shared" si="1673"/>
        <v/>
      </c>
      <c r="BU16338" s="32" t="str">
        <f t="shared" si="1674"/>
        <v/>
      </c>
      <c r="BV16338" s="32" t="str">
        <f t="shared" si="1687"/>
        <v/>
      </c>
      <c r="BW16338" s="32" t="str">
        <f t="shared" si="1688"/>
        <v/>
      </c>
      <c r="BX16338" s="32" t="str">
        <f t="shared" si="1675"/>
        <v/>
      </c>
      <c r="BY16338" s="32" t="str">
        <f t="shared" si="1676"/>
        <v/>
      </c>
      <c r="BZ16338" s="32" t="str">
        <f t="shared" si="1689"/>
        <v/>
      </c>
      <c r="CA16338" s="32" t="str">
        <f t="shared" si="1690"/>
        <v/>
      </c>
      <c r="CB16338" s="33">
        <f>IF(COUNTIF($CD$7:CD16338,CD16338)=1,CD16338,CD16338+COUNTIF($CD$6:CD16337,CD16338))</f>
        <v>60966</v>
      </c>
      <c r="CC16338" s="34">
        <f t="shared" si="1677"/>
        <v>55153</v>
      </c>
      <c r="CD16338" s="32">
        <f t="shared" si="1678"/>
        <v>55153</v>
      </c>
      <c r="CE16338" s="32">
        <f t="shared" si="1679"/>
        <v>0</v>
      </c>
      <c r="CF16338" s="32">
        <f t="shared" si="1680"/>
        <v>0</v>
      </c>
      <c r="CG16338" s="32" t="str">
        <f t="shared" si="1681"/>
        <v/>
      </c>
      <c r="CH16338" s="32">
        <v>333</v>
      </c>
      <c r="CI16338" s="32" t="s">
        <v>9</v>
      </c>
      <c r="CJ16338" s="32" t="str">
        <f t="shared" si="1682"/>
        <v/>
      </c>
      <c r="CK16338" s="32" t="str">
        <f t="shared" si="1683"/>
        <v/>
      </c>
      <c r="CL16338" s="32" t="str">
        <f t="shared" si="1684"/>
        <v/>
      </c>
      <c r="CM16338" s="32" t="str">
        <f t="shared" si="1685"/>
        <v/>
      </c>
      <c r="CN16338" s="32" t="str">
        <f t="shared" si="1686"/>
        <v/>
      </c>
    </row>
    <row r="16339" spans="71:92" x14ac:dyDescent="0.3">
      <c r="BS16339" s="32" t="str">
        <f>IF(Kiadasi_kiseroiv!$K$2=BT16339,BV16339,"")</f>
        <v/>
      </c>
      <c r="BT16339" s="34" t="str">
        <f t="shared" si="1673"/>
        <v/>
      </c>
      <c r="BU16339" s="32" t="str">
        <f t="shared" si="1674"/>
        <v/>
      </c>
      <c r="BV16339" s="32" t="str">
        <f t="shared" si="1687"/>
        <v/>
      </c>
      <c r="BW16339" s="32" t="str">
        <f t="shared" si="1688"/>
        <v/>
      </c>
      <c r="BX16339" s="32" t="str">
        <f t="shared" si="1675"/>
        <v/>
      </c>
      <c r="BY16339" s="32" t="str">
        <f t="shared" si="1676"/>
        <v/>
      </c>
      <c r="BZ16339" s="32" t="str">
        <f t="shared" si="1689"/>
        <v/>
      </c>
      <c r="CA16339" s="32" t="str">
        <f t="shared" si="1690"/>
        <v/>
      </c>
      <c r="CB16339" s="33">
        <f>IF(COUNTIF($CD$7:CD16339,CD16339)=1,CD16339,CD16339+COUNTIF($CD$6:CD16338,CD16339))</f>
        <v>60967</v>
      </c>
      <c r="CC16339" s="34">
        <f t="shared" si="1677"/>
        <v>55153</v>
      </c>
      <c r="CD16339" s="32">
        <f t="shared" si="1678"/>
        <v>55153</v>
      </c>
      <c r="CE16339" s="32">
        <f t="shared" si="1679"/>
        <v>0</v>
      </c>
      <c r="CF16339" s="32">
        <f t="shared" si="1680"/>
        <v>0</v>
      </c>
      <c r="CG16339" s="32" t="str">
        <f t="shared" si="1681"/>
        <v/>
      </c>
      <c r="CH16339" s="32">
        <v>334</v>
      </c>
      <c r="CI16339" s="32" t="s">
        <v>9</v>
      </c>
      <c r="CJ16339" s="32" t="str">
        <f t="shared" si="1682"/>
        <v/>
      </c>
      <c r="CK16339" s="32" t="str">
        <f t="shared" si="1683"/>
        <v/>
      </c>
      <c r="CL16339" s="32" t="str">
        <f t="shared" si="1684"/>
        <v/>
      </c>
      <c r="CM16339" s="32" t="str">
        <f t="shared" si="1685"/>
        <v/>
      </c>
      <c r="CN16339" s="32" t="str">
        <f t="shared" si="1686"/>
        <v/>
      </c>
    </row>
    <row r="16340" spans="71:92" x14ac:dyDescent="0.3">
      <c r="BS16340" s="32" t="str">
        <f>IF(Kiadasi_kiseroiv!$K$2=BT16340,BV16340,"")</f>
        <v/>
      </c>
      <c r="BT16340" s="34" t="str">
        <f t="shared" si="1673"/>
        <v/>
      </c>
      <c r="BU16340" s="32" t="str">
        <f t="shared" si="1674"/>
        <v/>
      </c>
      <c r="BV16340" s="32" t="str">
        <f t="shared" si="1687"/>
        <v/>
      </c>
      <c r="BW16340" s="32" t="str">
        <f t="shared" si="1688"/>
        <v/>
      </c>
      <c r="BX16340" s="32" t="str">
        <f t="shared" si="1675"/>
        <v/>
      </c>
      <c r="BY16340" s="32" t="str">
        <f t="shared" si="1676"/>
        <v/>
      </c>
      <c r="BZ16340" s="32" t="str">
        <f t="shared" si="1689"/>
        <v/>
      </c>
      <c r="CA16340" s="32" t="str">
        <f t="shared" si="1690"/>
        <v/>
      </c>
      <c r="CB16340" s="33">
        <f>IF(COUNTIF($CD$7:CD16340,CD16340)=1,CD16340,CD16340+COUNTIF($CD$6:CD16339,CD16340))</f>
        <v>60968</v>
      </c>
      <c r="CC16340" s="34">
        <f t="shared" si="1677"/>
        <v>55153</v>
      </c>
      <c r="CD16340" s="32">
        <f t="shared" si="1678"/>
        <v>55153</v>
      </c>
      <c r="CE16340" s="32">
        <f t="shared" si="1679"/>
        <v>0</v>
      </c>
      <c r="CF16340" s="32">
        <f t="shared" si="1680"/>
        <v>0</v>
      </c>
      <c r="CG16340" s="32" t="str">
        <f t="shared" si="1681"/>
        <v/>
      </c>
      <c r="CH16340" s="32">
        <v>335</v>
      </c>
      <c r="CI16340" s="32" t="s">
        <v>9</v>
      </c>
      <c r="CJ16340" s="32" t="str">
        <f t="shared" si="1682"/>
        <v/>
      </c>
      <c r="CK16340" s="32" t="str">
        <f t="shared" si="1683"/>
        <v/>
      </c>
      <c r="CL16340" s="32" t="str">
        <f t="shared" si="1684"/>
        <v/>
      </c>
      <c r="CM16340" s="32" t="str">
        <f t="shared" si="1685"/>
        <v/>
      </c>
      <c r="CN16340" s="32" t="str">
        <f t="shared" si="1686"/>
        <v/>
      </c>
    </row>
    <row r="16341" spans="71:92" x14ac:dyDescent="0.3">
      <c r="BS16341" s="32" t="str">
        <f>IF(Kiadasi_kiseroiv!$K$2=BT16341,BV16341,"")</f>
        <v/>
      </c>
      <c r="BT16341" s="34" t="str">
        <f t="shared" si="1673"/>
        <v/>
      </c>
      <c r="BU16341" s="32" t="str">
        <f t="shared" si="1674"/>
        <v/>
      </c>
      <c r="BV16341" s="32" t="str">
        <f t="shared" si="1687"/>
        <v/>
      </c>
      <c r="BW16341" s="32" t="str">
        <f t="shared" si="1688"/>
        <v/>
      </c>
      <c r="BX16341" s="32" t="str">
        <f t="shared" si="1675"/>
        <v/>
      </c>
      <c r="BY16341" s="32" t="str">
        <f t="shared" si="1676"/>
        <v/>
      </c>
      <c r="BZ16341" s="32" t="str">
        <f t="shared" si="1689"/>
        <v/>
      </c>
      <c r="CA16341" s="32" t="str">
        <f t="shared" si="1690"/>
        <v/>
      </c>
      <c r="CB16341" s="33">
        <f>IF(COUNTIF($CD$7:CD16341,CD16341)=1,CD16341,CD16341+COUNTIF($CD$6:CD16340,CD16341))</f>
        <v>60969</v>
      </c>
      <c r="CC16341" s="34">
        <f t="shared" si="1677"/>
        <v>55153</v>
      </c>
      <c r="CD16341" s="32">
        <f t="shared" si="1678"/>
        <v>55153</v>
      </c>
      <c r="CE16341" s="32">
        <f t="shared" si="1679"/>
        <v>0</v>
      </c>
      <c r="CF16341" s="32">
        <f t="shared" si="1680"/>
        <v>0</v>
      </c>
      <c r="CG16341" s="32" t="str">
        <f t="shared" si="1681"/>
        <v/>
      </c>
      <c r="CH16341" s="32">
        <v>336</v>
      </c>
      <c r="CI16341" s="32" t="s">
        <v>9</v>
      </c>
      <c r="CJ16341" s="32" t="str">
        <f t="shared" si="1682"/>
        <v/>
      </c>
      <c r="CK16341" s="32" t="str">
        <f t="shared" si="1683"/>
        <v/>
      </c>
      <c r="CL16341" s="32" t="str">
        <f t="shared" si="1684"/>
        <v/>
      </c>
      <c r="CM16341" s="32" t="str">
        <f t="shared" si="1685"/>
        <v/>
      </c>
      <c r="CN16341" s="32" t="str">
        <f t="shared" si="1686"/>
        <v/>
      </c>
    </row>
    <row r="16342" spans="71:92" x14ac:dyDescent="0.3">
      <c r="BS16342" s="32" t="str">
        <f>IF(Kiadasi_kiseroiv!$K$2=BT16342,BV16342,"")</f>
        <v/>
      </c>
      <c r="BT16342" s="34" t="str">
        <f t="shared" si="1673"/>
        <v/>
      </c>
      <c r="BU16342" s="32" t="str">
        <f t="shared" si="1674"/>
        <v/>
      </c>
      <c r="BV16342" s="32" t="str">
        <f t="shared" si="1687"/>
        <v/>
      </c>
      <c r="BW16342" s="32" t="str">
        <f t="shared" si="1688"/>
        <v/>
      </c>
      <c r="BX16342" s="32" t="str">
        <f t="shared" si="1675"/>
        <v/>
      </c>
      <c r="BY16342" s="32" t="str">
        <f t="shared" si="1676"/>
        <v/>
      </c>
      <c r="BZ16342" s="32" t="str">
        <f t="shared" si="1689"/>
        <v/>
      </c>
      <c r="CA16342" s="32" t="str">
        <f t="shared" si="1690"/>
        <v/>
      </c>
      <c r="CB16342" s="33">
        <f>IF(COUNTIF($CD$7:CD16342,CD16342)=1,CD16342,CD16342+COUNTIF($CD$6:CD16341,CD16342))</f>
        <v>60970</v>
      </c>
      <c r="CC16342" s="34">
        <f t="shared" si="1677"/>
        <v>55153</v>
      </c>
      <c r="CD16342" s="32">
        <f t="shared" si="1678"/>
        <v>55153</v>
      </c>
      <c r="CE16342" s="32">
        <f t="shared" si="1679"/>
        <v>0</v>
      </c>
      <c r="CF16342" s="32">
        <f t="shared" si="1680"/>
        <v>0</v>
      </c>
      <c r="CG16342" s="32" t="str">
        <f t="shared" si="1681"/>
        <v/>
      </c>
      <c r="CH16342" s="32">
        <v>337</v>
      </c>
      <c r="CI16342" s="32" t="s">
        <v>9</v>
      </c>
      <c r="CJ16342" s="32" t="str">
        <f t="shared" si="1682"/>
        <v/>
      </c>
      <c r="CK16342" s="32" t="str">
        <f t="shared" si="1683"/>
        <v/>
      </c>
      <c r="CL16342" s="32" t="str">
        <f t="shared" si="1684"/>
        <v/>
      </c>
      <c r="CM16342" s="32" t="str">
        <f t="shared" si="1685"/>
        <v/>
      </c>
      <c r="CN16342" s="32" t="str">
        <f t="shared" si="1686"/>
        <v/>
      </c>
    </row>
    <row r="16343" spans="71:92" x14ac:dyDescent="0.3">
      <c r="BS16343" s="32" t="str">
        <f>IF(Kiadasi_kiseroiv!$K$2=BT16343,BV16343,"")</f>
        <v/>
      </c>
      <c r="BT16343" s="34" t="str">
        <f t="shared" si="1673"/>
        <v/>
      </c>
      <c r="BU16343" s="32" t="str">
        <f t="shared" si="1674"/>
        <v/>
      </c>
      <c r="BV16343" s="32" t="str">
        <f t="shared" si="1687"/>
        <v/>
      </c>
      <c r="BW16343" s="32" t="str">
        <f t="shared" si="1688"/>
        <v/>
      </c>
      <c r="BX16343" s="32" t="str">
        <f t="shared" si="1675"/>
        <v/>
      </c>
      <c r="BY16343" s="32" t="str">
        <f t="shared" si="1676"/>
        <v/>
      </c>
      <c r="BZ16343" s="32" t="str">
        <f t="shared" si="1689"/>
        <v/>
      </c>
      <c r="CA16343" s="32" t="str">
        <f t="shared" si="1690"/>
        <v/>
      </c>
      <c r="CB16343" s="33">
        <f>IF(COUNTIF($CD$7:CD16343,CD16343)=1,CD16343,CD16343+COUNTIF($CD$6:CD16342,CD16343))</f>
        <v>60971</v>
      </c>
      <c r="CC16343" s="34">
        <f t="shared" si="1677"/>
        <v>55153</v>
      </c>
      <c r="CD16343" s="32">
        <f t="shared" si="1678"/>
        <v>55153</v>
      </c>
      <c r="CE16343" s="32">
        <f t="shared" si="1679"/>
        <v>0</v>
      </c>
      <c r="CF16343" s="32">
        <f t="shared" si="1680"/>
        <v>0</v>
      </c>
      <c r="CG16343" s="32" t="str">
        <f t="shared" si="1681"/>
        <v/>
      </c>
      <c r="CH16343" s="32">
        <v>338</v>
      </c>
      <c r="CI16343" s="32" t="s">
        <v>9</v>
      </c>
      <c r="CJ16343" s="32" t="str">
        <f t="shared" si="1682"/>
        <v/>
      </c>
      <c r="CK16343" s="32" t="str">
        <f t="shared" si="1683"/>
        <v/>
      </c>
      <c r="CL16343" s="32" t="str">
        <f t="shared" si="1684"/>
        <v/>
      </c>
      <c r="CM16343" s="32" t="str">
        <f t="shared" si="1685"/>
        <v/>
      </c>
      <c r="CN16343" s="32" t="str">
        <f t="shared" si="1686"/>
        <v/>
      </c>
    </row>
    <row r="16344" spans="71:92" x14ac:dyDescent="0.3">
      <c r="BS16344" s="32" t="str">
        <f>IF(Kiadasi_kiseroiv!$K$2=BT16344,BV16344,"")</f>
        <v/>
      </c>
      <c r="BT16344" s="34" t="str">
        <f t="shared" si="1673"/>
        <v/>
      </c>
      <c r="BU16344" s="32" t="str">
        <f t="shared" si="1674"/>
        <v/>
      </c>
      <c r="BV16344" s="32" t="str">
        <f t="shared" si="1687"/>
        <v/>
      </c>
      <c r="BW16344" s="32" t="str">
        <f t="shared" si="1688"/>
        <v/>
      </c>
      <c r="BX16344" s="32" t="str">
        <f t="shared" si="1675"/>
        <v/>
      </c>
      <c r="BY16344" s="32" t="str">
        <f t="shared" si="1676"/>
        <v/>
      </c>
      <c r="BZ16344" s="32" t="str">
        <f t="shared" si="1689"/>
        <v/>
      </c>
      <c r="CA16344" s="32" t="str">
        <f t="shared" si="1690"/>
        <v/>
      </c>
      <c r="CB16344" s="33">
        <f>IF(COUNTIF($CD$7:CD16344,CD16344)=1,CD16344,CD16344+COUNTIF($CD$6:CD16343,CD16344))</f>
        <v>60972</v>
      </c>
      <c r="CC16344" s="34">
        <f t="shared" si="1677"/>
        <v>55153</v>
      </c>
      <c r="CD16344" s="32">
        <f t="shared" si="1678"/>
        <v>55153</v>
      </c>
      <c r="CE16344" s="32">
        <f t="shared" si="1679"/>
        <v>0</v>
      </c>
      <c r="CF16344" s="32">
        <f t="shared" si="1680"/>
        <v>0</v>
      </c>
      <c r="CG16344" s="32" t="str">
        <f t="shared" si="1681"/>
        <v/>
      </c>
      <c r="CH16344" s="32">
        <v>339</v>
      </c>
      <c r="CI16344" s="32" t="s">
        <v>9</v>
      </c>
      <c r="CJ16344" s="32" t="str">
        <f t="shared" si="1682"/>
        <v/>
      </c>
      <c r="CK16344" s="32" t="str">
        <f t="shared" si="1683"/>
        <v/>
      </c>
      <c r="CL16344" s="32" t="str">
        <f t="shared" si="1684"/>
        <v/>
      </c>
      <c r="CM16344" s="32" t="str">
        <f t="shared" si="1685"/>
        <v/>
      </c>
      <c r="CN16344" s="32" t="str">
        <f t="shared" si="1686"/>
        <v/>
      </c>
    </row>
    <row r="16345" spans="71:92" x14ac:dyDescent="0.3">
      <c r="BS16345" s="32" t="str">
        <f>IF(Kiadasi_kiseroiv!$K$2=BT16345,BV16345,"")</f>
        <v/>
      </c>
      <c r="BT16345" s="34" t="str">
        <f t="shared" si="1673"/>
        <v/>
      </c>
      <c r="BU16345" s="32" t="str">
        <f t="shared" si="1674"/>
        <v/>
      </c>
      <c r="BV16345" s="32" t="str">
        <f t="shared" si="1687"/>
        <v/>
      </c>
      <c r="BW16345" s="32" t="str">
        <f t="shared" si="1688"/>
        <v/>
      </c>
      <c r="BX16345" s="32" t="str">
        <f t="shared" si="1675"/>
        <v/>
      </c>
      <c r="BY16345" s="32" t="str">
        <f t="shared" si="1676"/>
        <v/>
      </c>
      <c r="BZ16345" s="32" t="str">
        <f t="shared" si="1689"/>
        <v/>
      </c>
      <c r="CA16345" s="32" t="str">
        <f t="shared" si="1690"/>
        <v/>
      </c>
      <c r="CB16345" s="33">
        <f>IF(COUNTIF($CD$7:CD16345,CD16345)=1,CD16345,CD16345+COUNTIF($CD$6:CD16344,CD16345))</f>
        <v>60973</v>
      </c>
      <c r="CC16345" s="34">
        <f t="shared" si="1677"/>
        <v>55153</v>
      </c>
      <c r="CD16345" s="32">
        <f t="shared" si="1678"/>
        <v>55153</v>
      </c>
      <c r="CE16345" s="32">
        <f t="shared" si="1679"/>
        <v>0</v>
      </c>
      <c r="CF16345" s="32">
        <f t="shared" si="1680"/>
        <v>0</v>
      </c>
      <c r="CG16345" s="32" t="str">
        <f t="shared" si="1681"/>
        <v/>
      </c>
      <c r="CH16345" s="32">
        <v>340</v>
      </c>
      <c r="CI16345" s="32" t="s">
        <v>9</v>
      </c>
      <c r="CJ16345" s="32" t="str">
        <f t="shared" si="1682"/>
        <v/>
      </c>
      <c r="CK16345" s="32" t="str">
        <f t="shared" si="1683"/>
        <v/>
      </c>
      <c r="CL16345" s="32" t="str">
        <f t="shared" si="1684"/>
        <v/>
      </c>
      <c r="CM16345" s="32" t="str">
        <f t="shared" si="1685"/>
        <v/>
      </c>
      <c r="CN16345" s="32" t="str">
        <f t="shared" si="1686"/>
        <v/>
      </c>
    </row>
    <row r="16346" spans="71:92" x14ac:dyDescent="0.3">
      <c r="BS16346" s="32" t="str">
        <f>IF(Kiadasi_kiseroiv!$K$2=BT16346,BV16346,"")</f>
        <v/>
      </c>
      <c r="BT16346" s="34" t="str">
        <f t="shared" si="1673"/>
        <v/>
      </c>
      <c r="BU16346" s="32" t="str">
        <f t="shared" si="1674"/>
        <v/>
      </c>
      <c r="BV16346" s="32" t="str">
        <f t="shared" si="1687"/>
        <v/>
      </c>
      <c r="BW16346" s="32" t="str">
        <f t="shared" si="1688"/>
        <v/>
      </c>
      <c r="BX16346" s="32" t="str">
        <f t="shared" si="1675"/>
        <v/>
      </c>
      <c r="BY16346" s="32" t="str">
        <f t="shared" si="1676"/>
        <v/>
      </c>
      <c r="BZ16346" s="32" t="str">
        <f t="shared" si="1689"/>
        <v/>
      </c>
      <c r="CA16346" s="32" t="str">
        <f t="shared" si="1690"/>
        <v/>
      </c>
      <c r="CB16346" s="33">
        <f>IF(COUNTIF($CD$7:CD16346,CD16346)=1,CD16346,CD16346+COUNTIF($CD$6:CD16345,CD16346))</f>
        <v>60974</v>
      </c>
      <c r="CC16346" s="34">
        <f t="shared" si="1677"/>
        <v>55153</v>
      </c>
      <c r="CD16346" s="32">
        <f t="shared" si="1678"/>
        <v>55153</v>
      </c>
      <c r="CE16346" s="32">
        <f t="shared" si="1679"/>
        <v>0</v>
      </c>
      <c r="CF16346" s="32">
        <f t="shared" si="1680"/>
        <v>0</v>
      </c>
      <c r="CG16346" s="32" t="str">
        <f t="shared" si="1681"/>
        <v/>
      </c>
      <c r="CH16346" s="32">
        <v>341</v>
      </c>
      <c r="CI16346" s="32" t="s">
        <v>9</v>
      </c>
      <c r="CJ16346" s="32" t="str">
        <f t="shared" si="1682"/>
        <v/>
      </c>
      <c r="CK16346" s="32" t="str">
        <f t="shared" si="1683"/>
        <v/>
      </c>
      <c r="CL16346" s="32" t="str">
        <f t="shared" si="1684"/>
        <v/>
      </c>
      <c r="CM16346" s="32" t="str">
        <f t="shared" si="1685"/>
        <v/>
      </c>
      <c r="CN16346" s="32" t="str">
        <f t="shared" si="1686"/>
        <v/>
      </c>
    </row>
    <row r="16347" spans="71:92" x14ac:dyDescent="0.3">
      <c r="BS16347" s="32" t="str">
        <f>IF(Kiadasi_kiseroiv!$K$2=BT16347,BV16347,"")</f>
        <v/>
      </c>
      <c r="BT16347" s="34" t="str">
        <f t="shared" si="1673"/>
        <v/>
      </c>
      <c r="BU16347" s="32" t="str">
        <f t="shared" si="1674"/>
        <v/>
      </c>
      <c r="BV16347" s="32" t="str">
        <f t="shared" si="1687"/>
        <v/>
      </c>
      <c r="BW16347" s="32" t="str">
        <f t="shared" si="1688"/>
        <v/>
      </c>
      <c r="BX16347" s="32" t="str">
        <f t="shared" si="1675"/>
        <v/>
      </c>
      <c r="BY16347" s="32" t="str">
        <f t="shared" si="1676"/>
        <v/>
      </c>
      <c r="BZ16347" s="32" t="str">
        <f t="shared" si="1689"/>
        <v/>
      </c>
      <c r="CA16347" s="32" t="str">
        <f t="shared" si="1690"/>
        <v/>
      </c>
      <c r="CB16347" s="33">
        <f>IF(COUNTIF($CD$7:CD16347,CD16347)=1,CD16347,CD16347+COUNTIF($CD$6:CD16346,CD16347))</f>
        <v>60975</v>
      </c>
      <c r="CC16347" s="34">
        <f t="shared" si="1677"/>
        <v>55153</v>
      </c>
      <c r="CD16347" s="32">
        <f t="shared" si="1678"/>
        <v>55153</v>
      </c>
      <c r="CE16347" s="32">
        <f t="shared" si="1679"/>
        <v>0</v>
      </c>
      <c r="CF16347" s="32">
        <f t="shared" si="1680"/>
        <v>0</v>
      </c>
      <c r="CG16347" s="32" t="str">
        <f t="shared" si="1681"/>
        <v/>
      </c>
      <c r="CH16347" s="32">
        <v>342</v>
      </c>
      <c r="CI16347" s="32" t="s">
        <v>9</v>
      </c>
      <c r="CJ16347" s="32" t="str">
        <f t="shared" si="1682"/>
        <v/>
      </c>
      <c r="CK16347" s="32" t="str">
        <f t="shared" si="1683"/>
        <v/>
      </c>
      <c r="CL16347" s="32" t="str">
        <f t="shared" si="1684"/>
        <v/>
      </c>
      <c r="CM16347" s="32" t="str">
        <f t="shared" si="1685"/>
        <v/>
      </c>
      <c r="CN16347" s="32" t="str">
        <f t="shared" si="1686"/>
        <v/>
      </c>
    </row>
    <row r="16348" spans="71:92" x14ac:dyDescent="0.3">
      <c r="BS16348" s="32" t="str">
        <f>IF(Kiadasi_kiseroiv!$K$2=BT16348,BV16348,"")</f>
        <v/>
      </c>
      <c r="BT16348" s="34" t="str">
        <f t="shared" si="1673"/>
        <v/>
      </c>
      <c r="BU16348" s="32" t="str">
        <f t="shared" si="1674"/>
        <v/>
      </c>
      <c r="BV16348" s="32" t="str">
        <f t="shared" si="1687"/>
        <v/>
      </c>
      <c r="BW16348" s="32" t="str">
        <f t="shared" si="1688"/>
        <v/>
      </c>
      <c r="BX16348" s="32" t="str">
        <f t="shared" si="1675"/>
        <v/>
      </c>
      <c r="BY16348" s="32" t="str">
        <f t="shared" si="1676"/>
        <v/>
      </c>
      <c r="BZ16348" s="32" t="str">
        <f t="shared" si="1689"/>
        <v/>
      </c>
      <c r="CA16348" s="32" t="str">
        <f t="shared" si="1690"/>
        <v/>
      </c>
      <c r="CB16348" s="33">
        <f>IF(COUNTIF($CD$7:CD16348,CD16348)=1,CD16348,CD16348+COUNTIF($CD$6:CD16347,CD16348))</f>
        <v>60976</v>
      </c>
      <c r="CC16348" s="34">
        <f t="shared" si="1677"/>
        <v>55153</v>
      </c>
      <c r="CD16348" s="32">
        <f t="shared" si="1678"/>
        <v>55153</v>
      </c>
      <c r="CE16348" s="32">
        <f t="shared" si="1679"/>
        <v>0</v>
      </c>
      <c r="CF16348" s="32">
        <f t="shared" si="1680"/>
        <v>0</v>
      </c>
      <c r="CG16348" s="32" t="str">
        <f t="shared" si="1681"/>
        <v/>
      </c>
      <c r="CH16348" s="32">
        <v>343</v>
      </c>
      <c r="CI16348" s="32" t="s">
        <v>9</v>
      </c>
      <c r="CJ16348" s="32" t="str">
        <f t="shared" si="1682"/>
        <v/>
      </c>
      <c r="CK16348" s="32" t="str">
        <f t="shared" si="1683"/>
        <v/>
      </c>
      <c r="CL16348" s="32" t="str">
        <f t="shared" si="1684"/>
        <v/>
      </c>
      <c r="CM16348" s="32" t="str">
        <f t="shared" si="1685"/>
        <v/>
      </c>
      <c r="CN16348" s="32" t="str">
        <f t="shared" si="1686"/>
        <v/>
      </c>
    </row>
    <row r="16349" spans="71:92" x14ac:dyDescent="0.3">
      <c r="BS16349" s="32" t="str">
        <f>IF(Kiadasi_kiseroiv!$K$2=BT16349,BV16349,"")</f>
        <v/>
      </c>
      <c r="BT16349" s="34" t="str">
        <f t="shared" si="1673"/>
        <v/>
      </c>
      <c r="BU16349" s="32" t="str">
        <f t="shared" si="1674"/>
        <v/>
      </c>
      <c r="BV16349" s="32" t="str">
        <f t="shared" si="1687"/>
        <v/>
      </c>
      <c r="BW16349" s="32" t="str">
        <f t="shared" si="1688"/>
        <v/>
      </c>
      <c r="BX16349" s="32" t="str">
        <f t="shared" si="1675"/>
        <v/>
      </c>
      <c r="BY16349" s="32" t="str">
        <f t="shared" si="1676"/>
        <v/>
      </c>
      <c r="BZ16349" s="32" t="str">
        <f t="shared" si="1689"/>
        <v/>
      </c>
      <c r="CA16349" s="32" t="str">
        <f t="shared" si="1690"/>
        <v/>
      </c>
      <c r="CB16349" s="33">
        <f>IF(COUNTIF($CD$7:CD16349,CD16349)=1,CD16349,CD16349+COUNTIF($CD$6:CD16348,CD16349))</f>
        <v>60977</v>
      </c>
      <c r="CC16349" s="34">
        <f t="shared" si="1677"/>
        <v>55153</v>
      </c>
      <c r="CD16349" s="32">
        <f t="shared" si="1678"/>
        <v>55153</v>
      </c>
      <c r="CE16349" s="32">
        <f t="shared" si="1679"/>
        <v>0</v>
      </c>
      <c r="CF16349" s="32">
        <f t="shared" si="1680"/>
        <v>0</v>
      </c>
      <c r="CG16349" s="32" t="str">
        <f t="shared" si="1681"/>
        <v/>
      </c>
      <c r="CH16349" s="32">
        <v>344</v>
      </c>
      <c r="CI16349" s="32" t="s">
        <v>9</v>
      </c>
      <c r="CJ16349" s="32" t="str">
        <f t="shared" si="1682"/>
        <v/>
      </c>
      <c r="CK16349" s="32" t="str">
        <f t="shared" si="1683"/>
        <v/>
      </c>
      <c r="CL16349" s="32" t="str">
        <f t="shared" si="1684"/>
        <v/>
      </c>
      <c r="CM16349" s="32" t="str">
        <f t="shared" si="1685"/>
        <v/>
      </c>
      <c r="CN16349" s="32" t="str">
        <f t="shared" si="1686"/>
        <v/>
      </c>
    </row>
    <row r="16350" spans="71:92" x14ac:dyDescent="0.3">
      <c r="BS16350" s="32" t="str">
        <f>IF(Kiadasi_kiseroiv!$K$2=BT16350,BV16350,"")</f>
        <v/>
      </c>
      <c r="BT16350" s="34" t="str">
        <f t="shared" si="1673"/>
        <v/>
      </c>
      <c r="BU16350" s="32" t="str">
        <f t="shared" si="1674"/>
        <v/>
      </c>
      <c r="BV16350" s="32" t="str">
        <f t="shared" si="1687"/>
        <v/>
      </c>
      <c r="BW16350" s="32" t="str">
        <f t="shared" si="1688"/>
        <v/>
      </c>
      <c r="BX16350" s="32" t="str">
        <f t="shared" si="1675"/>
        <v/>
      </c>
      <c r="BY16350" s="32" t="str">
        <f t="shared" si="1676"/>
        <v/>
      </c>
      <c r="BZ16350" s="32" t="str">
        <f t="shared" si="1689"/>
        <v/>
      </c>
      <c r="CA16350" s="32" t="str">
        <f t="shared" si="1690"/>
        <v/>
      </c>
      <c r="CB16350" s="33">
        <f>IF(COUNTIF($CD$7:CD16350,CD16350)=1,CD16350,CD16350+COUNTIF($CD$6:CD16349,CD16350))</f>
        <v>60978</v>
      </c>
      <c r="CC16350" s="34">
        <f t="shared" si="1677"/>
        <v>55153</v>
      </c>
      <c r="CD16350" s="32">
        <f t="shared" si="1678"/>
        <v>55153</v>
      </c>
      <c r="CE16350" s="32">
        <f t="shared" si="1679"/>
        <v>0</v>
      </c>
      <c r="CF16350" s="32">
        <f t="shared" si="1680"/>
        <v>0</v>
      </c>
      <c r="CG16350" s="32" t="str">
        <f t="shared" si="1681"/>
        <v/>
      </c>
      <c r="CH16350" s="32">
        <v>345</v>
      </c>
      <c r="CI16350" s="32" t="s">
        <v>9</v>
      </c>
      <c r="CJ16350" s="32" t="str">
        <f t="shared" si="1682"/>
        <v/>
      </c>
      <c r="CK16350" s="32" t="str">
        <f t="shared" si="1683"/>
        <v/>
      </c>
      <c r="CL16350" s="32" t="str">
        <f t="shared" si="1684"/>
        <v/>
      </c>
      <c r="CM16350" s="32" t="str">
        <f t="shared" si="1685"/>
        <v/>
      </c>
      <c r="CN16350" s="32" t="str">
        <f t="shared" si="1686"/>
        <v/>
      </c>
    </row>
    <row r="16351" spans="71:92" x14ac:dyDescent="0.3">
      <c r="BS16351" s="32" t="str">
        <f>IF(Kiadasi_kiseroiv!$K$2=BT16351,BV16351,"")</f>
        <v/>
      </c>
      <c r="BT16351" s="34" t="str">
        <f t="shared" si="1673"/>
        <v/>
      </c>
      <c r="BU16351" s="32" t="str">
        <f t="shared" si="1674"/>
        <v/>
      </c>
      <c r="BV16351" s="32" t="str">
        <f t="shared" si="1687"/>
        <v/>
      </c>
      <c r="BW16351" s="32" t="str">
        <f t="shared" si="1688"/>
        <v/>
      </c>
      <c r="BX16351" s="32" t="str">
        <f t="shared" si="1675"/>
        <v/>
      </c>
      <c r="BY16351" s="32" t="str">
        <f t="shared" si="1676"/>
        <v/>
      </c>
      <c r="BZ16351" s="32" t="str">
        <f t="shared" si="1689"/>
        <v/>
      </c>
      <c r="CA16351" s="32" t="str">
        <f t="shared" si="1690"/>
        <v/>
      </c>
      <c r="CB16351" s="33">
        <f>IF(COUNTIF($CD$7:CD16351,CD16351)=1,CD16351,CD16351+COUNTIF($CD$6:CD16350,CD16351))</f>
        <v>60979</v>
      </c>
      <c r="CC16351" s="34">
        <f t="shared" si="1677"/>
        <v>55153</v>
      </c>
      <c r="CD16351" s="32">
        <f t="shared" si="1678"/>
        <v>55153</v>
      </c>
      <c r="CE16351" s="32">
        <f t="shared" si="1679"/>
        <v>0</v>
      </c>
      <c r="CF16351" s="32">
        <f t="shared" si="1680"/>
        <v>0</v>
      </c>
      <c r="CG16351" s="32" t="str">
        <f t="shared" si="1681"/>
        <v/>
      </c>
      <c r="CH16351" s="32">
        <v>346</v>
      </c>
      <c r="CI16351" s="32" t="s">
        <v>9</v>
      </c>
      <c r="CJ16351" s="32" t="str">
        <f t="shared" si="1682"/>
        <v/>
      </c>
      <c r="CK16351" s="32" t="str">
        <f t="shared" si="1683"/>
        <v/>
      </c>
      <c r="CL16351" s="32" t="str">
        <f t="shared" si="1684"/>
        <v/>
      </c>
      <c r="CM16351" s="32" t="str">
        <f t="shared" si="1685"/>
        <v/>
      </c>
      <c r="CN16351" s="32" t="str">
        <f t="shared" si="1686"/>
        <v/>
      </c>
    </row>
    <row r="16352" spans="71:92" x14ac:dyDescent="0.3">
      <c r="BS16352" s="32" t="str">
        <f>IF(Kiadasi_kiseroiv!$K$2=BT16352,BV16352,"")</f>
        <v/>
      </c>
      <c r="BT16352" s="34" t="str">
        <f t="shared" si="1673"/>
        <v/>
      </c>
      <c r="BU16352" s="32" t="str">
        <f t="shared" si="1674"/>
        <v/>
      </c>
      <c r="BV16352" s="32" t="str">
        <f t="shared" si="1687"/>
        <v/>
      </c>
      <c r="BW16352" s="32" t="str">
        <f t="shared" si="1688"/>
        <v/>
      </c>
      <c r="BX16352" s="32" t="str">
        <f t="shared" si="1675"/>
        <v/>
      </c>
      <c r="BY16352" s="32" t="str">
        <f t="shared" si="1676"/>
        <v/>
      </c>
      <c r="BZ16352" s="32" t="str">
        <f t="shared" si="1689"/>
        <v/>
      </c>
      <c r="CA16352" s="32" t="str">
        <f t="shared" si="1690"/>
        <v/>
      </c>
      <c r="CB16352" s="33">
        <f>IF(COUNTIF($CD$7:CD16352,CD16352)=1,CD16352,CD16352+COUNTIF($CD$6:CD16351,CD16352))</f>
        <v>60980</v>
      </c>
      <c r="CC16352" s="34">
        <f t="shared" si="1677"/>
        <v>55153</v>
      </c>
      <c r="CD16352" s="32">
        <f t="shared" si="1678"/>
        <v>55153</v>
      </c>
      <c r="CE16352" s="32">
        <f t="shared" si="1679"/>
        <v>0</v>
      </c>
      <c r="CF16352" s="32">
        <f t="shared" si="1680"/>
        <v>0</v>
      </c>
      <c r="CG16352" s="32" t="str">
        <f t="shared" si="1681"/>
        <v/>
      </c>
      <c r="CH16352" s="32">
        <v>347</v>
      </c>
      <c r="CI16352" s="32" t="s">
        <v>9</v>
      </c>
      <c r="CJ16352" s="32" t="str">
        <f t="shared" si="1682"/>
        <v/>
      </c>
      <c r="CK16352" s="32" t="str">
        <f t="shared" si="1683"/>
        <v/>
      </c>
      <c r="CL16352" s="32" t="str">
        <f t="shared" si="1684"/>
        <v/>
      </c>
      <c r="CM16352" s="32" t="str">
        <f t="shared" si="1685"/>
        <v/>
      </c>
      <c r="CN16352" s="32" t="str">
        <f t="shared" si="1686"/>
        <v/>
      </c>
    </row>
    <row r="16353" spans="71:92" x14ac:dyDescent="0.3">
      <c r="BS16353" s="32" t="str">
        <f>IF(Kiadasi_kiseroiv!$K$2=BT16353,BV16353,"")</f>
        <v/>
      </c>
      <c r="BT16353" s="34" t="str">
        <f t="shared" si="1673"/>
        <v/>
      </c>
      <c r="BU16353" s="32" t="str">
        <f t="shared" si="1674"/>
        <v/>
      </c>
      <c r="BV16353" s="32" t="str">
        <f t="shared" si="1687"/>
        <v/>
      </c>
      <c r="BW16353" s="32" t="str">
        <f t="shared" si="1688"/>
        <v/>
      </c>
      <c r="BX16353" s="32" t="str">
        <f t="shared" si="1675"/>
        <v/>
      </c>
      <c r="BY16353" s="32" t="str">
        <f t="shared" si="1676"/>
        <v/>
      </c>
      <c r="BZ16353" s="32" t="str">
        <f t="shared" si="1689"/>
        <v/>
      </c>
      <c r="CA16353" s="32" t="str">
        <f t="shared" si="1690"/>
        <v/>
      </c>
      <c r="CB16353" s="33">
        <f>IF(COUNTIF($CD$7:CD16353,CD16353)=1,CD16353,CD16353+COUNTIF($CD$6:CD16352,CD16353))</f>
        <v>60981</v>
      </c>
      <c r="CC16353" s="34">
        <f t="shared" si="1677"/>
        <v>55153</v>
      </c>
      <c r="CD16353" s="32">
        <f t="shared" si="1678"/>
        <v>55153</v>
      </c>
      <c r="CE16353" s="32">
        <f t="shared" si="1679"/>
        <v>0</v>
      </c>
      <c r="CF16353" s="32">
        <f t="shared" si="1680"/>
        <v>0</v>
      </c>
      <c r="CG16353" s="32" t="str">
        <f t="shared" si="1681"/>
        <v/>
      </c>
      <c r="CH16353" s="32">
        <v>348</v>
      </c>
      <c r="CI16353" s="32" t="s">
        <v>9</v>
      </c>
      <c r="CJ16353" s="32" t="str">
        <f t="shared" si="1682"/>
        <v/>
      </c>
      <c r="CK16353" s="32" t="str">
        <f t="shared" si="1683"/>
        <v/>
      </c>
      <c r="CL16353" s="32" t="str">
        <f t="shared" si="1684"/>
        <v/>
      </c>
      <c r="CM16353" s="32" t="str">
        <f t="shared" si="1685"/>
        <v/>
      </c>
      <c r="CN16353" s="32" t="str">
        <f t="shared" si="1686"/>
        <v/>
      </c>
    </row>
    <row r="16354" spans="71:92" x14ac:dyDescent="0.3">
      <c r="BS16354" s="32" t="str">
        <f>IF(Kiadasi_kiseroiv!$K$2=BT16354,BV16354,"")</f>
        <v/>
      </c>
      <c r="BT16354" s="34" t="str">
        <f t="shared" si="1673"/>
        <v/>
      </c>
      <c r="BU16354" s="32" t="str">
        <f t="shared" si="1674"/>
        <v/>
      </c>
      <c r="BV16354" s="32" t="str">
        <f t="shared" si="1687"/>
        <v/>
      </c>
      <c r="BW16354" s="32" t="str">
        <f t="shared" si="1688"/>
        <v/>
      </c>
      <c r="BX16354" s="32" t="str">
        <f t="shared" si="1675"/>
        <v/>
      </c>
      <c r="BY16354" s="32" t="str">
        <f t="shared" si="1676"/>
        <v/>
      </c>
      <c r="BZ16354" s="32" t="str">
        <f t="shared" si="1689"/>
        <v/>
      </c>
      <c r="CA16354" s="32" t="str">
        <f t="shared" si="1690"/>
        <v/>
      </c>
      <c r="CB16354" s="33">
        <f>IF(COUNTIF($CD$7:CD16354,CD16354)=1,CD16354,CD16354+COUNTIF($CD$6:CD16353,CD16354))</f>
        <v>60982</v>
      </c>
      <c r="CC16354" s="34">
        <f t="shared" si="1677"/>
        <v>55153</v>
      </c>
      <c r="CD16354" s="32">
        <f t="shared" si="1678"/>
        <v>55153</v>
      </c>
      <c r="CE16354" s="32">
        <f t="shared" si="1679"/>
        <v>0</v>
      </c>
      <c r="CF16354" s="32">
        <f t="shared" si="1680"/>
        <v>0</v>
      </c>
      <c r="CG16354" s="32" t="str">
        <f t="shared" si="1681"/>
        <v/>
      </c>
      <c r="CH16354" s="32">
        <v>349</v>
      </c>
      <c r="CI16354" s="32" t="s">
        <v>9</v>
      </c>
      <c r="CJ16354" s="32" t="str">
        <f t="shared" si="1682"/>
        <v/>
      </c>
      <c r="CK16354" s="32" t="str">
        <f t="shared" si="1683"/>
        <v/>
      </c>
      <c r="CL16354" s="32" t="str">
        <f t="shared" si="1684"/>
        <v/>
      </c>
      <c r="CM16354" s="32" t="str">
        <f t="shared" si="1685"/>
        <v/>
      </c>
      <c r="CN16354" s="32" t="str">
        <f t="shared" si="1686"/>
        <v/>
      </c>
    </row>
    <row r="16355" spans="71:92" x14ac:dyDescent="0.3">
      <c r="BS16355" s="32" t="str">
        <f>IF(Kiadasi_kiseroiv!$K$2=BT16355,BV16355,"")</f>
        <v/>
      </c>
      <c r="BT16355" s="34" t="str">
        <f t="shared" si="1673"/>
        <v/>
      </c>
      <c r="BU16355" s="32" t="str">
        <f t="shared" si="1674"/>
        <v/>
      </c>
      <c r="BV16355" s="32" t="str">
        <f t="shared" si="1687"/>
        <v/>
      </c>
      <c r="BW16355" s="32" t="str">
        <f t="shared" si="1688"/>
        <v/>
      </c>
      <c r="BX16355" s="32" t="str">
        <f t="shared" si="1675"/>
        <v/>
      </c>
      <c r="BY16355" s="32" t="str">
        <f t="shared" si="1676"/>
        <v/>
      </c>
      <c r="BZ16355" s="32" t="str">
        <f t="shared" si="1689"/>
        <v/>
      </c>
      <c r="CA16355" s="32" t="str">
        <f t="shared" si="1690"/>
        <v/>
      </c>
      <c r="CB16355" s="33">
        <f>IF(COUNTIF($CD$7:CD16355,CD16355)=1,CD16355,CD16355+COUNTIF($CD$6:CD16354,CD16355))</f>
        <v>60983</v>
      </c>
      <c r="CC16355" s="34">
        <f t="shared" si="1677"/>
        <v>55153</v>
      </c>
      <c r="CD16355" s="32">
        <f t="shared" si="1678"/>
        <v>55153</v>
      </c>
      <c r="CE16355" s="32">
        <f t="shared" si="1679"/>
        <v>0</v>
      </c>
      <c r="CF16355" s="32">
        <f t="shared" si="1680"/>
        <v>0</v>
      </c>
      <c r="CG16355" s="32" t="str">
        <f t="shared" si="1681"/>
        <v/>
      </c>
      <c r="CH16355" s="32">
        <v>350</v>
      </c>
      <c r="CI16355" s="32" t="s">
        <v>9</v>
      </c>
      <c r="CJ16355" s="32" t="str">
        <f t="shared" si="1682"/>
        <v/>
      </c>
      <c r="CK16355" s="32" t="str">
        <f t="shared" si="1683"/>
        <v/>
      </c>
      <c r="CL16355" s="32" t="str">
        <f t="shared" si="1684"/>
        <v/>
      </c>
      <c r="CM16355" s="32" t="str">
        <f t="shared" si="1685"/>
        <v/>
      </c>
      <c r="CN16355" s="32" t="str">
        <f t="shared" si="1686"/>
        <v/>
      </c>
    </row>
    <row r="16356" spans="71:92" x14ac:dyDescent="0.3">
      <c r="BS16356" s="32" t="str">
        <f>IF(Kiadasi_kiseroiv!$K$2=BT16356,BV16356,"")</f>
        <v/>
      </c>
      <c r="BT16356" s="34" t="str">
        <f t="shared" si="1673"/>
        <v/>
      </c>
      <c r="BU16356" s="32" t="str">
        <f t="shared" si="1674"/>
        <v/>
      </c>
      <c r="BV16356" s="32" t="str">
        <f t="shared" si="1687"/>
        <v/>
      </c>
      <c r="BW16356" s="32" t="str">
        <f t="shared" si="1688"/>
        <v/>
      </c>
      <c r="BX16356" s="32" t="str">
        <f t="shared" si="1675"/>
        <v/>
      </c>
      <c r="BY16356" s="32" t="str">
        <f t="shared" si="1676"/>
        <v/>
      </c>
      <c r="BZ16356" s="32" t="str">
        <f t="shared" si="1689"/>
        <v/>
      </c>
      <c r="CA16356" s="32" t="str">
        <f t="shared" si="1690"/>
        <v/>
      </c>
      <c r="CB16356" s="33">
        <f>IF(COUNTIF($CD$7:CD16356,CD16356)=1,CD16356,CD16356+COUNTIF($CD$6:CD16355,CD16356))</f>
        <v>60984</v>
      </c>
      <c r="CC16356" s="34">
        <f t="shared" si="1677"/>
        <v>55153</v>
      </c>
      <c r="CD16356" s="32">
        <f t="shared" si="1678"/>
        <v>55153</v>
      </c>
      <c r="CE16356" s="32">
        <f t="shared" si="1679"/>
        <v>0</v>
      </c>
      <c r="CF16356" s="32">
        <f t="shared" si="1680"/>
        <v>0</v>
      </c>
      <c r="CG16356" s="32" t="str">
        <f t="shared" si="1681"/>
        <v/>
      </c>
      <c r="CH16356" s="32">
        <v>351</v>
      </c>
      <c r="CI16356" s="32" t="s">
        <v>9</v>
      </c>
      <c r="CJ16356" s="32" t="str">
        <f t="shared" si="1682"/>
        <v/>
      </c>
      <c r="CK16356" s="32" t="str">
        <f t="shared" si="1683"/>
        <v/>
      </c>
      <c r="CL16356" s="32" t="str">
        <f t="shared" si="1684"/>
        <v/>
      </c>
      <c r="CM16356" s="32" t="str">
        <f t="shared" si="1685"/>
        <v/>
      </c>
      <c r="CN16356" s="32" t="str">
        <f t="shared" si="1686"/>
        <v/>
      </c>
    </row>
    <row r="16357" spans="71:92" x14ac:dyDescent="0.3">
      <c r="BS16357" s="32" t="str">
        <f>IF(Kiadasi_kiseroiv!$K$2=BT16357,BV16357,"")</f>
        <v/>
      </c>
      <c r="BT16357" s="34" t="str">
        <f t="shared" si="1673"/>
        <v/>
      </c>
      <c r="BU16357" s="32" t="str">
        <f t="shared" si="1674"/>
        <v/>
      </c>
      <c r="BV16357" s="32" t="str">
        <f t="shared" si="1687"/>
        <v/>
      </c>
      <c r="BW16357" s="32" t="str">
        <f t="shared" si="1688"/>
        <v/>
      </c>
      <c r="BX16357" s="32" t="str">
        <f t="shared" si="1675"/>
        <v/>
      </c>
      <c r="BY16357" s="32" t="str">
        <f t="shared" si="1676"/>
        <v/>
      </c>
      <c r="BZ16357" s="32" t="str">
        <f t="shared" si="1689"/>
        <v/>
      </c>
      <c r="CA16357" s="32" t="str">
        <f t="shared" si="1690"/>
        <v/>
      </c>
      <c r="CB16357" s="33">
        <f>IF(COUNTIF($CD$7:CD16357,CD16357)=1,CD16357,CD16357+COUNTIF($CD$6:CD16356,CD16357))</f>
        <v>60985</v>
      </c>
      <c r="CC16357" s="34">
        <f t="shared" si="1677"/>
        <v>55153</v>
      </c>
      <c r="CD16357" s="32">
        <f t="shared" si="1678"/>
        <v>55153</v>
      </c>
      <c r="CE16357" s="32">
        <f t="shared" si="1679"/>
        <v>0</v>
      </c>
      <c r="CF16357" s="32">
        <f t="shared" si="1680"/>
        <v>0</v>
      </c>
      <c r="CG16357" s="32" t="str">
        <f t="shared" si="1681"/>
        <v/>
      </c>
      <c r="CH16357" s="32">
        <v>352</v>
      </c>
      <c r="CI16357" s="32" t="s">
        <v>9</v>
      </c>
      <c r="CJ16357" s="32" t="str">
        <f t="shared" si="1682"/>
        <v/>
      </c>
      <c r="CK16357" s="32" t="str">
        <f t="shared" si="1683"/>
        <v/>
      </c>
      <c r="CL16357" s="32" t="str">
        <f t="shared" si="1684"/>
        <v/>
      </c>
      <c r="CM16357" s="32" t="str">
        <f t="shared" si="1685"/>
        <v/>
      </c>
      <c r="CN16357" s="32" t="str">
        <f t="shared" si="1686"/>
        <v/>
      </c>
    </row>
    <row r="16358" spans="71:92" x14ac:dyDescent="0.3">
      <c r="BS16358" s="32" t="str">
        <f>IF(Kiadasi_kiseroiv!$K$2=BT16358,BV16358,"")</f>
        <v/>
      </c>
      <c r="BT16358" s="34" t="str">
        <f t="shared" si="1673"/>
        <v/>
      </c>
      <c r="BU16358" s="32" t="str">
        <f t="shared" si="1674"/>
        <v/>
      </c>
      <c r="BV16358" s="32" t="str">
        <f t="shared" si="1687"/>
        <v/>
      </c>
      <c r="BW16358" s="32" t="str">
        <f t="shared" si="1688"/>
        <v/>
      </c>
      <c r="BX16358" s="32" t="str">
        <f t="shared" si="1675"/>
        <v/>
      </c>
      <c r="BY16358" s="32" t="str">
        <f t="shared" si="1676"/>
        <v/>
      </c>
      <c r="BZ16358" s="32" t="str">
        <f t="shared" si="1689"/>
        <v/>
      </c>
      <c r="CA16358" s="32" t="str">
        <f t="shared" si="1690"/>
        <v/>
      </c>
      <c r="CB16358" s="33">
        <f>IF(COUNTIF($CD$7:CD16358,CD16358)=1,CD16358,CD16358+COUNTIF($CD$6:CD16357,CD16358))</f>
        <v>60986</v>
      </c>
      <c r="CC16358" s="34">
        <f t="shared" si="1677"/>
        <v>55153</v>
      </c>
      <c r="CD16358" s="32">
        <f t="shared" si="1678"/>
        <v>55153</v>
      </c>
      <c r="CE16358" s="32">
        <f t="shared" si="1679"/>
        <v>0</v>
      </c>
      <c r="CF16358" s="32">
        <f t="shared" si="1680"/>
        <v>0</v>
      </c>
      <c r="CG16358" s="32" t="str">
        <f t="shared" si="1681"/>
        <v/>
      </c>
      <c r="CH16358" s="32">
        <v>353</v>
      </c>
      <c r="CI16358" s="32" t="s">
        <v>9</v>
      </c>
      <c r="CJ16358" s="32" t="str">
        <f t="shared" si="1682"/>
        <v/>
      </c>
      <c r="CK16358" s="32" t="str">
        <f t="shared" si="1683"/>
        <v/>
      </c>
      <c r="CL16358" s="32" t="str">
        <f t="shared" si="1684"/>
        <v/>
      </c>
      <c r="CM16358" s="32" t="str">
        <f t="shared" si="1685"/>
        <v/>
      </c>
      <c r="CN16358" s="32" t="str">
        <f t="shared" si="1686"/>
        <v/>
      </c>
    </row>
    <row r="16359" spans="71:92" x14ac:dyDescent="0.3">
      <c r="BS16359" s="32" t="str">
        <f>IF(Kiadasi_kiseroiv!$K$2=BT16359,BV16359,"")</f>
        <v/>
      </c>
      <c r="BT16359" s="34" t="str">
        <f t="shared" si="1673"/>
        <v/>
      </c>
      <c r="BU16359" s="32" t="str">
        <f t="shared" si="1674"/>
        <v/>
      </c>
      <c r="BV16359" s="32" t="str">
        <f t="shared" si="1687"/>
        <v/>
      </c>
      <c r="BW16359" s="32" t="str">
        <f t="shared" si="1688"/>
        <v/>
      </c>
      <c r="BX16359" s="32" t="str">
        <f t="shared" si="1675"/>
        <v/>
      </c>
      <c r="BY16359" s="32" t="str">
        <f t="shared" si="1676"/>
        <v/>
      </c>
      <c r="BZ16359" s="32" t="str">
        <f t="shared" si="1689"/>
        <v/>
      </c>
      <c r="CA16359" s="32" t="str">
        <f t="shared" si="1690"/>
        <v/>
      </c>
      <c r="CB16359" s="33">
        <f>IF(COUNTIF($CD$7:CD16359,CD16359)=1,CD16359,CD16359+COUNTIF($CD$6:CD16358,CD16359))</f>
        <v>60987</v>
      </c>
      <c r="CC16359" s="34">
        <f t="shared" si="1677"/>
        <v>55153</v>
      </c>
      <c r="CD16359" s="32">
        <f t="shared" si="1678"/>
        <v>55153</v>
      </c>
      <c r="CE16359" s="32">
        <f t="shared" si="1679"/>
        <v>0</v>
      </c>
      <c r="CF16359" s="32">
        <f t="shared" si="1680"/>
        <v>0</v>
      </c>
      <c r="CG16359" s="32" t="str">
        <f t="shared" si="1681"/>
        <v/>
      </c>
      <c r="CH16359" s="32">
        <v>354</v>
      </c>
      <c r="CI16359" s="32" t="s">
        <v>9</v>
      </c>
      <c r="CJ16359" s="32" t="str">
        <f t="shared" si="1682"/>
        <v/>
      </c>
      <c r="CK16359" s="32" t="str">
        <f t="shared" si="1683"/>
        <v/>
      </c>
      <c r="CL16359" s="32" t="str">
        <f t="shared" si="1684"/>
        <v/>
      </c>
      <c r="CM16359" s="32" t="str">
        <f t="shared" si="1685"/>
        <v/>
      </c>
      <c r="CN16359" s="32" t="str">
        <f t="shared" si="1686"/>
        <v/>
      </c>
    </row>
    <row r="16360" spans="71:92" x14ac:dyDescent="0.3">
      <c r="BS16360" s="32" t="str">
        <f>IF(Kiadasi_kiseroiv!$K$2=BT16360,BV16360,"")</f>
        <v/>
      </c>
      <c r="BT16360" s="34" t="str">
        <f t="shared" si="1673"/>
        <v/>
      </c>
      <c r="BU16360" s="32" t="str">
        <f t="shared" si="1674"/>
        <v/>
      </c>
      <c r="BV16360" s="32" t="str">
        <f t="shared" si="1687"/>
        <v/>
      </c>
      <c r="BW16360" s="32" t="str">
        <f t="shared" si="1688"/>
        <v/>
      </c>
      <c r="BX16360" s="32" t="str">
        <f t="shared" si="1675"/>
        <v/>
      </c>
      <c r="BY16360" s="32" t="str">
        <f t="shared" si="1676"/>
        <v/>
      </c>
      <c r="BZ16360" s="32" t="str">
        <f t="shared" si="1689"/>
        <v/>
      </c>
      <c r="CA16360" s="32" t="str">
        <f t="shared" si="1690"/>
        <v/>
      </c>
      <c r="CB16360" s="33">
        <f>IF(COUNTIF($CD$7:CD16360,CD16360)=1,CD16360,CD16360+COUNTIF($CD$6:CD16359,CD16360))</f>
        <v>60988</v>
      </c>
      <c r="CC16360" s="34">
        <f t="shared" si="1677"/>
        <v>55153</v>
      </c>
      <c r="CD16360" s="32">
        <f t="shared" si="1678"/>
        <v>55153</v>
      </c>
      <c r="CE16360" s="32">
        <f t="shared" si="1679"/>
        <v>0</v>
      </c>
      <c r="CF16360" s="32">
        <f t="shared" si="1680"/>
        <v>0</v>
      </c>
      <c r="CG16360" s="32" t="str">
        <f t="shared" si="1681"/>
        <v/>
      </c>
      <c r="CH16360" s="32">
        <v>355</v>
      </c>
      <c r="CI16360" s="32" t="s">
        <v>9</v>
      </c>
      <c r="CJ16360" s="32" t="str">
        <f t="shared" si="1682"/>
        <v/>
      </c>
      <c r="CK16360" s="32" t="str">
        <f t="shared" si="1683"/>
        <v/>
      </c>
      <c r="CL16360" s="32" t="str">
        <f t="shared" si="1684"/>
        <v/>
      </c>
      <c r="CM16360" s="32" t="str">
        <f t="shared" si="1685"/>
        <v/>
      </c>
      <c r="CN16360" s="32" t="str">
        <f t="shared" si="1686"/>
        <v/>
      </c>
    </row>
    <row r="16361" spans="71:92" x14ac:dyDescent="0.3">
      <c r="BS16361" s="32" t="str">
        <f>IF(Kiadasi_kiseroiv!$K$2=BT16361,BV16361,"")</f>
        <v/>
      </c>
      <c r="BT16361" s="34" t="str">
        <f t="shared" si="1673"/>
        <v/>
      </c>
      <c r="BU16361" s="32" t="str">
        <f t="shared" si="1674"/>
        <v/>
      </c>
      <c r="BV16361" s="32" t="str">
        <f t="shared" si="1687"/>
        <v/>
      </c>
      <c r="BW16361" s="32" t="str">
        <f t="shared" si="1688"/>
        <v/>
      </c>
      <c r="BX16361" s="32" t="str">
        <f t="shared" si="1675"/>
        <v/>
      </c>
      <c r="BY16361" s="32" t="str">
        <f t="shared" si="1676"/>
        <v/>
      </c>
      <c r="BZ16361" s="32" t="str">
        <f t="shared" si="1689"/>
        <v/>
      </c>
      <c r="CA16361" s="32" t="str">
        <f t="shared" si="1690"/>
        <v/>
      </c>
      <c r="CB16361" s="33">
        <f>IF(COUNTIF($CD$7:CD16361,CD16361)=1,CD16361,CD16361+COUNTIF($CD$6:CD16360,CD16361))</f>
        <v>60989</v>
      </c>
      <c r="CC16361" s="34">
        <f t="shared" si="1677"/>
        <v>55153</v>
      </c>
      <c r="CD16361" s="32">
        <f t="shared" si="1678"/>
        <v>55153</v>
      </c>
      <c r="CE16361" s="32">
        <f t="shared" si="1679"/>
        <v>0</v>
      </c>
      <c r="CF16361" s="32">
        <f t="shared" si="1680"/>
        <v>0</v>
      </c>
      <c r="CG16361" s="32" t="str">
        <f t="shared" si="1681"/>
        <v/>
      </c>
      <c r="CH16361" s="32">
        <v>356</v>
      </c>
      <c r="CI16361" s="32" t="s">
        <v>9</v>
      </c>
      <c r="CJ16361" s="32" t="str">
        <f t="shared" si="1682"/>
        <v/>
      </c>
      <c r="CK16361" s="32" t="str">
        <f t="shared" si="1683"/>
        <v/>
      </c>
      <c r="CL16361" s="32" t="str">
        <f t="shared" si="1684"/>
        <v/>
      </c>
      <c r="CM16361" s="32" t="str">
        <f t="shared" si="1685"/>
        <v/>
      </c>
      <c r="CN16361" s="32" t="str">
        <f t="shared" si="1686"/>
        <v/>
      </c>
    </row>
    <row r="16362" spans="71:92" x14ac:dyDescent="0.3">
      <c r="BS16362" s="32" t="str">
        <f>IF(Kiadasi_kiseroiv!$K$2=BT16362,BV16362,"")</f>
        <v/>
      </c>
      <c r="BT16362" s="34" t="str">
        <f t="shared" si="1673"/>
        <v/>
      </c>
      <c r="BU16362" s="32" t="str">
        <f t="shared" si="1674"/>
        <v/>
      </c>
      <c r="BV16362" s="32" t="str">
        <f t="shared" si="1687"/>
        <v/>
      </c>
      <c r="BW16362" s="32" t="str">
        <f t="shared" si="1688"/>
        <v/>
      </c>
      <c r="BX16362" s="32" t="str">
        <f t="shared" si="1675"/>
        <v/>
      </c>
      <c r="BY16362" s="32" t="str">
        <f t="shared" si="1676"/>
        <v/>
      </c>
      <c r="BZ16362" s="32" t="str">
        <f t="shared" si="1689"/>
        <v/>
      </c>
      <c r="CA16362" s="32" t="str">
        <f t="shared" si="1690"/>
        <v/>
      </c>
      <c r="CB16362" s="33">
        <f>IF(COUNTIF($CD$7:CD16362,CD16362)=1,CD16362,CD16362+COUNTIF($CD$6:CD16361,CD16362))</f>
        <v>60990</v>
      </c>
      <c r="CC16362" s="34">
        <f t="shared" si="1677"/>
        <v>55153</v>
      </c>
      <c r="CD16362" s="32">
        <f t="shared" si="1678"/>
        <v>55153</v>
      </c>
      <c r="CE16362" s="32">
        <f t="shared" si="1679"/>
        <v>0</v>
      </c>
      <c r="CF16362" s="32">
        <f t="shared" si="1680"/>
        <v>0</v>
      </c>
      <c r="CG16362" s="32" t="str">
        <f t="shared" si="1681"/>
        <v/>
      </c>
      <c r="CH16362" s="32">
        <v>357</v>
      </c>
      <c r="CI16362" s="32" t="s">
        <v>9</v>
      </c>
      <c r="CJ16362" s="32" t="str">
        <f t="shared" si="1682"/>
        <v/>
      </c>
      <c r="CK16362" s="32" t="str">
        <f t="shared" si="1683"/>
        <v/>
      </c>
      <c r="CL16362" s="32" t="str">
        <f t="shared" si="1684"/>
        <v/>
      </c>
      <c r="CM16362" s="32" t="str">
        <f t="shared" si="1685"/>
        <v/>
      </c>
      <c r="CN16362" s="32" t="str">
        <f t="shared" si="1686"/>
        <v/>
      </c>
    </row>
    <row r="16363" spans="71:92" x14ac:dyDescent="0.3">
      <c r="BS16363" s="32" t="str">
        <f>IF(Kiadasi_kiseroiv!$K$2=BT16363,BV16363,"")</f>
        <v/>
      </c>
      <c r="BT16363" s="34" t="str">
        <f t="shared" si="1673"/>
        <v/>
      </c>
      <c r="BU16363" s="32" t="str">
        <f t="shared" si="1674"/>
        <v/>
      </c>
      <c r="BV16363" s="32" t="str">
        <f t="shared" si="1687"/>
        <v/>
      </c>
      <c r="BW16363" s="32" t="str">
        <f t="shared" si="1688"/>
        <v/>
      </c>
      <c r="BX16363" s="32" t="str">
        <f t="shared" si="1675"/>
        <v/>
      </c>
      <c r="BY16363" s="32" t="str">
        <f t="shared" si="1676"/>
        <v/>
      </c>
      <c r="BZ16363" s="32" t="str">
        <f t="shared" si="1689"/>
        <v/>
      </c>
      <c r="CA16363" s="32" t="str">
        <f t="shared" si="1690"/>
        <v/>
      </c>
      <c r="CB16363" s="33">
        <f>IF(COUNTIF($CD$7:CD16363,CD16363)=1,CD16363,CD16363+COUNTIF($CD$6:CD16362,CD16363))</f>
        <v>60991</v>
      </c>
      <c r="CC16363" s="34">
        <f t="shared" si="1677"/>
        <v>55153</v>
      </c>
      <c r="CD16363" s="32">
        <f t="shared" si="1678"/>
        <v>55153</v>
      </c>
      <c r="CE16363" s="32">
        <f t="shared" si="1679"/>
        <v>0</v>
      </c>
      <c r="CF16363" s="32">
        <f t="shared" si="1680"/>
        <v>0</v>
      </c>
      <c r="CG16363" s="32" t="str">
        <f t="shared" si="1681"/>
        <v/>
      </c>
      <c r="CH16363" s="32">
        <v>358</v>
      </c>
      <c r="CI16363" s="32" t="s">
        <v>9</v>
      </c>
      <c r="CJ16363" s="32" t="str">
        <f t="shared" si="1682"/>
        <v/>
      </c>
      <c r="CK16363" s="32" t="str">
        <f t="shared" si="1683"/>
        <v/>
      </c>
      <c r="CL16363" s="32" t="str">
        <f t="shared" si="1684"/>
        <v/>
      </c>
      <c r="CM16363" s="32" t="str">
        <f t="shared" si="1685"/>
        <v/>
      </c>
      <c r="CN16363" s="32" t="str">
        <f t="shared" si="1686"/>
        <v/>
      </c>
    </row>
    <row r="16364" spans="71:92" x14ac:dyDescent="0.3">
      <c r="BS16364" s="32" t="str">
        <f>IF(Kiadasi_kiseroiv!$K$2=BT16364,BV16364,"")</f>
        <v/>
      </c>
      <c r="BT16364" s="34" t="str">
        <f t="shared" si="1673"/>
        <v/>
      </c>
      <c r="BU16364" s="32" t="str">
        <f t="shared" si="1674"/>
        <v/>
      </c>
      <c r="BV16364" s="32" t="str">
        <f t="shared" si="1687"/>
        <v/>
      </c>
      <c r="BW16364" s="32" t="str">
        <f t="shared" si="1688"/>
        <v/>
      </c>
      <c r="BX16364" s="32" t="str">
        <f t="shared" si="1675"/>
        <v/>
      </c>
      <c r="BY16364" s="32" t="str">
        <f t="shared" si="1676"/>
        <v/>
      </c>
      <c r="BZ16364" s="32" t="str">
        <f t="shared" si="1689"/>
        <v/>
      </c>
      <c r="CA16364" s="32" t="str">
        <f t="shared" si="1690"/>
        <v/>
      </c>
      <c r="CB16364" s="33">
        <f>IF(COUNTIF($CD$7:CD16364,CD16364)=1,CD16364,CD16364+COUNTIF($CD$6:CD16363,CD16364))</f>
        <v>60992</v>
      </c>
      <c r="CC16364" s="34">
        <f t="shared" si="1677"/>
        <v>55153</v>
      </c>
      <c r="CD16364" s="32">
        <f t="shared" si="1678"/>
        <v>55153</v>
      </c>
      <c r="CE16364" s="32">
        <f t="shared" si="1679"/>
        <v>0</v>
      </c>
      <c r="CF16364" s="32">
        <f t="shared" si="1680"/>
        <v>0</v>
      </c>
      <c r="CG16364" s="32" t="str">
        <f t="shared" si="1681"/>
        <v/>
      </c>
      <c r="CH16364" s="32">
        <v>359</v>
      </c>
      <c r="CI16364" s="32" t="s">
        <v>9</v>
      </c>
      <c r="CJ16364" s="32" t="str">
        <f t="shared" si="1682"/>
        <v/>
      </c>
      <c r="CK16364" s="32" t="str">
        <f t="shared" si="1683"/>
        <v/>
      </c>
      <c r="CL16364" s="32" t="str">
        <f t="shared" si="1684"/>
        <v/>
      </c>
      <c r="CM16364" s="32" t="str">
        <f t="shared" si="1685"/>
        <v/>
      </c>
      <c r="CN16364" s="32" t="str">
        <f t="shared" si="1686"/>
        <v/>
      </c>
    </row>
    <row r="16365" spans="71:92" x14ac:dyDescent="0.3">
      <c r="BS16365" s="32" t="str">
        <f>IF(Kiadasi_kiseroiv!$K$2=BT16365,BV16365,"")</f>
        <v/>
      </c>
      <c r="BT16365" s="34" t="str">
        <f t="shared" si="1673"/>
        <v/>
      </c>
      <c r="BU16365" s="32" t="str">
        <f t="shared" si="1674"/>
        <v/>
      </c>
      <c r="BV16365" s="32" t="str">
        <f t="shared" si="1687"/>
        <v/>
      </c>
      <c r="BW16365" s="32" t="str">
        <f t="shared" si="1688"/>
        <v/>
      </c>
      <c r="BX16365" s="32" t="str">
        <f t="shared" si="1675"/>
        <v/>
      </c>
      <c r="BY16365" s="32" t="str">
        <f t="shared" si="1676"/>
        <v/>
      </c>
      <c r="BZ16365" s="32" t="str">
        <f t="shared" si="1689"/>
        <v/>
      </c>
      <c r="CA16365" s="32" t="str">
        <f t="shared" si="1690"/>
        <v/>
      </c>
      <c r="CB16365" s="33">
        <f>IF(COUNTIF($CD$7:CD16365,CD16365)=1,CD16365,CD16365+COUNTIF($CD$6:CD16364,CD16365))</f>
        <v>60993</v>
      </c>
      <c r="CC16365" s="34">
        <f t="shared" si="1677"/>
        <v>55153</v>
      </c>
      <c r="CD16365" s="32">
        <f t="shared" si="1678"/>
        <v>55153</v>
      </c>
      <c r="CE16365" s="32">
        <f t="shared" si="1679"/>
        <v>0</v>
      </c>
      <c r="CF16365" s="32">
        <f t="shared" si="1680"/>
        <v>0</v>
      </c>
      <c r="CG16365" s="32" t="str">
        <f t="shared" si="1681"/>
        <v/>
      </c>
      <c r="CH16365" s="32">
        <v>360</v>
      </c>
      <c r="CI16365" s="32" t="s">
        <v>9</v>
      </c>
      <c r="CJ16365" s="32" t="str">
        <f t="shared" si="1682"/>
        <v/>
      </c>
      <c r="CK16365" s="32" t="str">
        <f t="shared" si="1683"/>
        <v/>
      </c>
      <c r="CL16365" s="32" t="str">
        <f t="shared" si="1684"/>
        <v/>
      </c>
      <c r="CM16365" s="32" t="str">
        <f t="shared" si="1685"/>
        <v/>
      </c>
      <c r="CN16365" s="32" t="str">
        <f t="shared" si="1686"/>
        <v/>
      </c>
    </row>
    <row r="16366" spans="71:92" x14ac:dyDescent="0.3">
      <c r="BS16366" s="32" t="str">
        <f>IF(Kiadasi_kiseroiv!$K$2=BT16366,BV16366,"")</f>
        <v/>
      </c>
      <c r="BT16366" s="34" t="str">
        <f t="shared" si="1673"/>
        <v/>
      </c>
      <c r="BU16366" s="32" t="str">
        <f t="shared" si="1674"/>
        <v/>
      </c>
      <c r="BV16366" s="32" t="str">
        <f t="shared" si="1687"/>
        <v/>
      </c>
      <c r="BW16366" s="32" t="str">
        <f t="shared" si="1688"/>
        <v/>
      </c>
      <c r="BX16366" s="32" t="str">
        <f t="shared" si="1675"/>
        <v/>
      </c>
      <c r="BY16366" s="32" t="str">
        <f t="shared" si="1676"/>
        <v/>
      </c>
      <c r="BZ16366" s="32" t="str">
        <f t="shared" si="1689"/>
        <v/>
      </c>
      <c r="CA16366" s="32" t="str">
        <f t="shared" si="1690"/>
        <v/>
      </c>
      <c r="CB16366" s="33">
        <f>IF(COUNTIF($CD$7:CD16366,CD16366)=1,CD16366,CD16366+COUNTIF($CD$6:CD16365,CD16366))</f>
        <v>60994</v>
      </c>
      <c r="CC16366" s="34">
        <f t="shared" si="1677"/>
        <v>55153</v>
      </c>
      <c r="CD16366" s="32">
        <f t="shared" si="1678"/>
        <v>55153</v>
      </c>
      <c r="CE16366" s="32">
        <f t="shared" si="1679"/>
        <v>0</v>
      </c>
      <c r="CF16366" s="32">
        <f t="shared" si="1680"/>
        <v>0</v>
      </c>
      <c r="CG16366" s="32" t="str">
        <f t="shared" si="1681"/>
        <v/>
      </c>
      <c r="CH16366" s="32">
        <v>361</v>
      </c>
      <c r="CI16366" s="32" t="s">
        <v>9</v>
      </c>
      <c r="CJ16366" s="32" t="str">
        <f t="shared" si="1682"/>
        <v/>
      </c>
      <c r="CK16366" s="32" t="str">
        <f t="shared" si="1683"/>
        <v/>
      </c>
      <c r="CL16366" s="32" t="str">
        <f t="shared" si="1684"/>
        <v/>
      </c>
      <c r="CM16366" s="32" t="str">
        <f t="shared" si="1685"/>
        <v/>
      </c>
      <c r="CN16366" s="32" t="str">
        <f t="shared" si="1686"/>
        <v/>
      </c>
    </row>
    <row r="16367" spans="71:92" x14ac:dyDescent="0.3">
      <c r="BS16367" s="32" t="str">
        <f>IF(Kiadasi_kiseroiv!$K$2=BT16367,BV16367,"")</f>
        <v/>
      </c>
      <c r="BT16367" s="34" t="str">
        <f t="shared" si="1673"/>
        <v/>
      </c>
      <c r="BU16367" s="32" t="str">
        <f t="shared" si="1674"/>
        <v/>
      </c>
      <c r="BV16367" s="32" t="str">
        <f t="shared" si="1687"/>
        <v/>
      </c>
      <c r="BW16367" s="32" t="str">
        <f t="shared" si="1688"/>
        <v/>
      </c>
      <c r="BX16367" s="32" t="str">
        <f t="shared" si="1675"/>
        <v/>
      </c>
      <c r="BY16367" s="32" t="str">
        <f t="shared" si="1676"/>
        <v/>
      </c>
      <c r="BZ16367" s="32" t="str">
        <f t="shared" si="1689"/>
        <v/>
      </c>
      <c r="CA16367" s="32" t="str">
        <f t="shared" si="1690"/>
        <v/>
      </c>
      <c r="CB16367" s="33">
        <f>IF(COUNTIF($CD$7:CD16367,CD16367)=1,CD16367,CD16367+COUNTIF($CD$6:CD16366,CD16367))</f>
        <v>60995</v>
      </c>
      <c r="CC16367" s="34">
        <f t="shared" si="1677"/>
        <v>55153</v>
      </c>
      <c r="CD16367" s="32">
        <f t="shared" si="1678"/>
        <v>55153</v>
      </c>
      <c r="CE16367" s="32">
        <f t="shared" si="1679"/>
        <v>0</v>
      </c>
      <c r="CF16367" s="32">
        <f t="shared" si="1680"/>
        <v>0</v>
      </c>
      <c r="CG16367" s="32" t="str">
        <f t="shared" si="1681"/>
        <v/>
      </c>
      <c r="CH16367" s="32">
        <v>362</v>
      </c>
      <c r="CI16367" s="32" t="s">
        <v>9</v>
      </c>
      <c r="CJ16367" s="32" t="str">
        <f t="shared" si="1682"/>
        <v/>
      </c>
      <c r="CK16367" s="32" t="str">
        <f t="shared" si="1683"/>
        <v/>
      </c>
      <c r="CL16367" s="32" t="str">
        <f t="shared" si="1684"/>
        <v/>
      </c>
      <c r="CM16367" s="32" t="str">
        <f t="shared" si="1685"/>
        <v/>
      </c>
      <c r="CN16367" s="32" t="str">
        <f t="shared" si="1686"/>
        <v/>
      </c>
    </row>
    <row r="16368" spans="71:92" x14ac:dyDescent="0.3">
      <c r="BS16368" s="32" t="str">
        <f>IF(Kiadasi_kiseroiv!$K$2=BT16368,BV16368,"")</f>
        <v/>
      </c>
      <c r="BT16368" s="34" t="str">
        <f t="shared" si="1673"/>
        <v/>
      </c>
      <c r="BU16368" s="32" t="str">
        <f t="shared" si="1674"/>
        <v/>
      </c>
      <c r="BV16368" s="32" t="str">
        <f t="shared" si="1687"/>
        <v/>
      </c>
      <c r="BW16368" s="32" t="str">
        <f t="shared" si="1688"/>
        <v/>
      </c>
      <c r="BX16368" s="32" t="str">
        <f t="shared" si="1675"/>
        <v/>
      </c>
      <c r="BY16368" s="32" t="str">
        <f t="shared" si="1676"/>
        <v/>
      </c>
      <c r="BZ16368" s="32" t="str">
        <f t="shared" si="1689"/>
        <v/>
      </c>
      <c r="CA16368" s="32" t="str">
        <f t="shared" si="1690"/>
        <v/>
      </c>
      <c r="CB16368" s="33">
        <f>IF(COUNTIF($CD$7:CD16368,CD16368)=1,CD16368,CD16368+COUNTIF($CD$6:CD16367,CD16368))</f>
        <v>60996</v>
      </c>
      <c r="CC16368" s="34">
        <f t="shared" si="1677"/>
        <v>55153</v>
      </c>
      <c r="CD16368" s="32">
        <f t="shared" si="1678"/>
        <v>55153</v>
      </c>
      <c r="CE16368" s="32">
        <f t="shared" si="1679"/>
        <v>0</v>
      </c>
      <c r="CF16368" s="32">
        <f t="shared" si="1680"/>
        <v>0</v>
      </c>
      <c r="CG16368" s="32" t="str">
        <f t="shared" si="1681"/>
        <v/>
      </c>
      <c r="CH16368" s="32">
        <v>363</v>
      </c>
      <c r="CI16368" s="32" t="s">
        <v>9</v>
      </c>
      <c r="CJ16368" s="32" t="str">
        <f t="shared" si="1682"/>
        <v/>
      </c>
      <c r="CK16368" s="32" t="str">
        <f t="shared" si="1683"/>
        <v/>
      </c>
      <c r="CL16368" s="32" t="str">
        <f t="shared" si="1684"/>
        <v/>
      </c>
      <c r="CM16368" s="32" t="str">
        <f t="shared" si="1685"/>
        <v/>
      </c>
      <c r="CN16368" s="32" t="str">
        <f t="shared" si="1686"/>
        <v/>
      </c>
    </row>
    <row r="16369" spans="71:92" x14ac:dyDescent="0.3">
      <c r="BS16369" s="32" t="str">
        <f>IF(Kiadasi_kiseroiv!$K$2=BT16369,BV16369,"")</f>
        <v/>
      </c>
      <c r="BT16369" s="34" t="str">
        <f t="shared" si="1673"/>
        <v/>
      </c>
      <c r="BU16369" s="32" t="str">
        <f t="shared" si="1674"/>
        <v/>
      </c>
      <c r="BV16369" s="32" t="str">
        <f t="shared" si="1687"/>
        <v/>
      </c>
      <c r="BW16369" s="32" t="str">
        <f t="shared" si="1688"/>
        <v/>
      </c>
      <c r="BX16369" s="32" t="str">
        <f t="shared" si="1675"/>
        <v/>
      </c>
      <c r="BY16369" s="32" t="str">
        <f t="shared" si="1676"/>
        <v/>
      </c>
      <c r="BZ16369" s="32" t="str">
        <f t="shared" si="1689"/>
        <v/>
      </c>
      <c r="CA16369" s="32" t="str">
        <f t="shared" si="1690"/>
        <v/>
      </c>
      <c r="CB16369" s="33">
        <f>IF(COUNTIF($CD$7:CD16369,CD16369)=1,CD16369,CD16369+COUNTIF($CD$6:CD16368,CD16369))</f>
        <v>60997</v>
      </c>
      <c r="CC16369" s="34">
        <f t="shared" si="1677"/>
        <v>55153</v>
      </c>
      <c r="CD16369" s="32">
        <f t="shared" si="1678"/>
        <v>55153</v>
      </c>
      <c r="CE16369" s="32">
        <f t="shared" si="1679"/>
        <v>0</v>
      </c>
      <c r="CF16369" s="32">
        <f t="shared" si="1680"/>
        <v>0</v>
      </c>
      <c r="CG16369" s="32" t="str">
        <f t="shared" si="1681"/>
        <v/>
      </c>
      <c r="CH16369" s="32">
        <v>364</v>
      </c>
      <c r="CI16369" s="32" t="s">
        <v>9</v>
      </c>
      <c r="CJ16369" s="32" t="str">
        <f t="shared" si="1682"/>
        <v/>
      </c>
      <c r="CK16369" s="32" t="str">
        <f t="shared" si="1683"/>
        <v/>
      </c>
      <c r="CL16369" s="32" t="str">
        <f t="shared" si="1684"/>
        <v/>
      </c>
      <c r="CM16369" s="32" t="str">
        <f t="shared" si="1685"/>
        <v/>
      </c>
      <c r="CN16369" s="32" t="str">
        <f t="shared" si="1686"/>
        <v/>
      </c>
    </row>
    <row r="16370" spans="71:92" x14ac:dyDescent="0.3">
      <c r="BS16370" s="32" t="str">
        <f>IF(Kiadasi_kiseroiv!$K$2=BT16370,BV16370,"")</f>
        <v/>
      </c>
      <c r="BT16370" s="34" t="str">
        <f t="shared" si="1673"/>
        <v/>
      </c>
      <c r="BU16370" s="32" t="str">
        <f t="shared" si="1674"/>
        <v/>
      </c>
      <c r="BV16370" s="32" t="str">
        <f t="shared" si="1687"/>
        <v/>
      </c>
      <c r="BW16370" s="32" t="str">
        <f t="shared" si="1688"/>
        <v/>
      </c>
      <c r="BX16370" s="32" t="str">
        <f t="shared" si="1675"/>
        <v/>
      </c>
      <c r="BY16370" s="32" t="str">
        <f t="shared" si="1676"/>
        <v/>
      </c>
      <c r="BZ16370" s="32" t="str">
        <f t="shared" si="1689"/>
        <v/>
      </c>
      <c r="CA16370" s="32" t="str">
        <f t="shared" si="1690"/>
        <v/>
      </c>
      <c r="CB16370" s="33">
        <f>IF(COUNTIF($CD$7:CD16370,CD16370)=1,CD16370,CD16370+COUNTIF($CD$6:CD16369,CD16370))</f>
        <v>60998</v>
      </c>
      <c r="CC16370" s="34">
        <f t="shared" si="1677"/>
        <v>55153</v>
      </c>
      <c r="CD16370" s="32">
        <f t="shared" si="1678"/>
        <v>55153</v>
      </c>
      <c r="CE16370" s="32">
        <f t="shared" si="1679"/>
        <v>0</v>
      </c>
      <c r="CF16370" s="32">
        <f t="shared" si="1680"/>
        <v>0</v>
      </c>
      <c r="CG16370" s="32" t="str">
        <f t="shared" si="1681"/>
        <v/>
      </c>
      <c r="CH16370" s="32">
        <v>365</v>
      </c>
      <c r="CI16370" s="32" t="s">
        <v>9</v>
      </c>
      <c r="CJ16370" s="32" t="str">
        <f t="shared" si="1682"/>
        <v/>
      </c>
      <c r="CK16370" s="32" t="str">
        <f t="shared" si="1683"/>
        <v/>
      </c>
      <c r="CL16370" s="32" t="str">
        <f t="shared" si="1684"/>
        <v/>
      </c>
      <c r="CM16370" s="32" t="str">
        <f t="shared" si="1685"/>
        <v/>
      </c>
      <c r="CN16370" s="32" t="str">
        <f t="shared" si="1686"/>
        <v/>
      </c>
    </row>
    <row r="16371" spans="71:92" x14ac:dyDescent="0.3">
      <c r="BS16371" s="32" t="str">
        <f>IF(Kiadasi_kiseroiv!$K$2=BT16371,BV16371,"")</f>
        <v/>
      </c>
      <c r="BT16371" s="34" t="str">
        <f t="shared" si="1673"/>
        <v/>
      </c>
      <c r="BU16371" s="32" t="str">
        <f t="shared" si="1674"/>
        <v/>
      </c>
      <c r="BV16371" s="32" t="str">
        <f t="shared" si="1687"/>
        <v/>
      </c>
      <c r="BW16371" s="32" t="str">
        <f t="shared" si="1688"/>
        <v/>
      </c>
      <c r="BX16371" s="32" t="str">
        <f t="shared" si="1675"/>
        <v/>
      </c>
      <c r="BY16371" s="32" t="str">
        <f t="shared" si="1676"/>
        <v/>
      </c>
      <c r="BZ16371" s="32" t="str">
        <f t="shared" si="1689"/>
        <v/>
      </c>
      <c r="CA16371" s="32" t="str">
        <f t="shared" si="1690"/>
        <v/>
      </c>
      <c r="CB16371" s="33">
        <f>IF(COUNTIF($CD$7:CD16371,CD16371)=1,CD16371,CD16371+COUNTIF($CD$6:CD16370,CD16371))</f>
        <v>60999</v>
      </c>
      <c r="CC16371" s="34">
        <f t="shared" si="1677"/>
        <v>55153</v>
      </c>
      <c r="CD16371" s="32">
        <f t="shared" si="1678"/>
        <v>55153</v>
      </c>
      <c r="CE16371" s="32">
        <f t="shared" si="1679"/>
        <v>0</v>
      </c>
      <c r="CF16371" s="32">
        <f t="shared" si="1680"/>
        <v>0</v>
      </c>
      <c r="CG16371" s="32" t="str">
        <f t="shared" si="1681"/>
        <v/>
      </c>
      <c r="CH16371" s="32">
        <v>366</v>
      </c>
      <c r="CI16371" s="32" t="s">
        <v>9</v>
      </c>
      <c r="CJ16371" s="32" t="str">
        <f t="shared" si="1682"/>
        <v/>
      </c>
      <c r="CK16371" s="32" t="str">
        <f t="shared" si="1683"/>
        <v/>
      </c>
      <c r="CL16371" s="32" t="str">
        <f t="shared" si="1684"/>
        <v/>
      </c>
      <c r="CM16371" s="32" t="str">
        <f t="shared" si="1685"/>
        <v/>
      </c>
      <c r="CN16371" s="32" t="str">
        <f t="shared" si="1686"/>
        <v/>
      </c>
    </row>
    <row r="16372" spans="71:92" x14ac:dyDescent="0.3">
      <c r="BS16372" s="32" t="str">
        <f>IF(Kiadasi_kiseroiv!$K$2=BT16372,BV16372,"")</f>
        <v/>
      </c>
      <c r="BT16372" s="34" t="str">
        <f t="shared" si="1673"/>
        <v/>
      </c>
      <c r="BU16372" s="32" t="str">
        <f t="shared" si="1674"/>
        <v/>
      </c>
      <c r="BV16372" s="32" t="str">
        <f t="shared" si="1687"/>
        <v/>
      </c>
      <c r="BW16372" s="32" t="str">
        <f t="shared" si="1688"/>
        <v/>
      </c>
      <c r="BX16372" s="32" t="str">
        <f t="shared" si="1675"/>
        <v/>
      </c>
      <c r="BY16372" s="32" t="str">
        <f t="shared" si="1676"/>
        <v/>
      </c>
      <c r="BZ16372" s="32" t="str">
        <f t="shared" si="1689"/>
        <v/>
      </c>
      <c r="CA16372" s="32" t="str">
        <f t="shared" si="1690"/>
        <v/>
      </c>
      <c r="CB16372" s="33">
        <f>IF(COUNTIF($CD$7:CD16372,CD16372)=1,CD16372,CD16372+COUNTIF($CD$6:CD16371,CD16372))</f>
        <v>61000</v>
      </c>
      <c r="CC16372" s="34">
        <f t="shared" si="1677"/>
        <v>55153</v>
      </c>
      <c r="CD16372" s="32">
        <f t="shared" si="1678"/>
        <v>55153</v>
      </c>
      <c r="CE16372" s="32">
        <f t="shared" si="1679"/>
        <v>0</v>
      </c>
      <c r="CF16372" s="32">
        <f t="shared" si="1680"/>
        <v>0</v>
      </c>
      <c r="CG16372" s="32" t="str">
        <f t="shared" si="1681"/>
        <v/>
      </c>
      <c r="CH16372" s="32">
        <v>367</v>
      </c>
      <c r="CI16372" s="32" t="s">
        <v>9</v>
      </c>
      <c r="CJ16372" s="32" t="str">
        <f t="shared" si="1682"/>
        <v/>
      </c>
      <c r="CK16372" s="32" t="str">
        <f t="shared" si="1683"/>
        <v/>
      </c>
      <c r="CL16372" s="32" t="str">
        <f t="shared" si="1684"/>
        <v/>
      </c>
      <c r="CM16372" s="32" t="str">
        <f t="shared" si="1685"/>
        <v/>
      </c>
      <c r="CN16372" s="32" t="str">
        <f t="shared" si="1686"/>
        <v/>
      </c>
    </row>
    <row r="16373" spans="71:92" x14ac:dyDescent="0.3">
      <c r="BS16373" s="32" t="str">
        <f>IF(Kiadasi_kiseroiv!$K$2=BT16373,BV16373,"")</f>
        <v/>
      </c>
      <c r="BT16373" s="34" t="str">
        <f t="shared" si="1673"/>
        <v/>
      </c>
      <c r="BU16373" s="32" t="str">
        <f t="shared" si="1674"/>
        <v/>
      </c>
      <c r="BV16373" s="32" t="str">
        <f t="shared" si="1687"/>
        <v/>
      </c>
      <c r="BW16373" s="32" t="str">
        <f t="shared" si="1688"/>
        <v/>
      </c>
      <c r="BX16373" s="32" t="str">
        <f t="shared" si="1675"/>
        <v/>
      </c>
      <c r="BY16373" s="32" t="str">
        <f t="shared" si="1676"/>
        <v/>
      </c>
      <c r="BZ16373" s="32" t="str">
        <f t="shared" si="1689"/>
        <v/>
      </c>
      <c r="CA16373" s="32" t="str">
        <f t="shared" si="1690"/>
        <v/>
      </c>
      <c r="CB16373" s="33">
        <f>IF(COUNTIF($CD$7:CD16373,CD16373)=1,CD16373,CD16373+COUNTIF($CD$6:CD16372,CD16373))</f>
        <v>61001</v>
      </c>
      <c r="CC16373" s="34">
        <f t="shared" si="1677"/>
        <v>55153</v>
      </c>
      <c r="CD16373" s="32">
        <f t="shared" si="1678"/>
        <v>55153</v>
      </c>
      <c r="CE16373" s="32">
        <f t="shared" si="1679"/>
        <v>0</v>
      </c>
      <c r="CF16373" s="32">
        <f t="shared" si="1680"/>
        <v>0</v>
      </c>
      <c r="CG16373" s="32" t="str">
        <f t="shared" si="1681"/>
        <v/>
      </c>
      <c r="CH16373" s="32">
        <v>368</v>
      </c>
      <c r="CI16373" s="32" t="s">
        <v>9</v>
      </c>
      <c r="CJ16373" s="32" t="str">
        <f t="shared" si="1682"/>
        <v/>
      </c>
      <c r="CK16373" s="32" t="str">
        <f t="shared" si="1683"/>
        <v/>
      </c>
      <c r="CL16373" s="32" t="str">
        <f t="shared" si="1684"/>
        <v/>
      </c>
      <c r="CM16373" s="32" t="str">
        <f t="shared" si="1685"/>
        <v/>
      </c>
      <c r="CN16373" s="32" t="str">
        <f t="shared" si="1686"/>
        <v/>
      </c>
    </row>
    <row r="16374" spans="71:92" x14ac:dyDescent="0.3">
      <c r="BS16374" s="32" t="str">
        <f>IF(Kiadasi_kiseroiv!$K$2=BT16374,BV16374,"")</f>
        <v/>
      </c>
      <c r="BT16374" s="34" t="str">
        <f t="shared" si="1673"/>
        <v/>
      </c>
      <c r="BU16374" s="32" t="str">
        <f t="shared" si="1674"/>
        <v/>
      </c>
      <c r="BV16374" s="32" t="str">
        <f t="shared" si="1687"/>
        <v/>
      </c>
      <c r="BW16374" s="32" t="str">
        <f t="shared" si="1688"/>
        <v/>
      </c>
      <c r="BX16374" s="32" t="str">
        <f t="shared" si="1675"/>
        <v/>
      </c>
      <c r="BY16374" s="32" t="str">
        <f t="shared" si="1676"/>
        <v/>
      </c>
      <c r="BZ16374" s="32" t="str">
        <f t="shared" si="1689"/>
        <v/>
      </c>
      <c r="CA16374" s="32" t="str">
        <f t="shared" si="1690"/>
        <v/>
      </c>
      <c r="CB16374" s="33">
        <f>IF(COUNTIF($CD$7:CD16374,CD16374)=1,CD16374,CD16374+COUNTIF($CD$6:CD16373,CD16374))</f>
        <v>61002</v>
      </c>
      <c r="CC16374" s="34">
        <f t="shared" si="1677"/>
        <v>55153</v>
      </c>
      <c r="CD16374" s="32">
        <f t="shared" si="1678"/>
        <v>55153</v>
      </c>
      <c r="CE16374" s="32">
        <f t="shared" si="1679"/>
        <v>0</v>
      </c>
      <c r="CF16374" s="32">
        <f t="shared" si="1680"/>
        <v>0</v>
      </c>
      <c r="CG16374" s="32" t="str">
        <f t="shared" si="1681"/>
        <v/>
      </c>
      <c r="CH16374" s="32">
        <v>369</v>
      </c>
      <c r="CI16374" s="32" t="s">
        <v>9</v>
      </c>
      <c r="CJ16374" s="32" t="str">
        <f t="shared" si="1682"/>
        <v/>
      </c>
      <c r="CK16374" s="32" t="str">
        <f t="shared" si="1683"/>
        <v/>
      </c>
      <c r="CL16374" s="32" t="str">
        <f t="shared" si="1684"/>
        <v/>
      </c>
      <c r="CM16374" s="32" t="str">
        <f t="shared" si="1685"/>
        <v/>
      </c>
      <c r="CN16374" s="32" t="str">
        <f t="shared" si="1686"/>
        <v/>
      </c>
    </row>
    <row r="16375" spans="71:92" x14ac:dyDescent="0.3">
      <c r="BS16375" s="32" t="str">
        <f>IF(Kiadasi_kiseroiv!$K$2=BT16375,BV16375,"")</f>
        <v/>
      </c>
      <c r="BT16375" s="34" t="str">
        <f t="shared" si="1673"/>
        <v/>
      </c>
      <c r="BU16375" s="32" t="str">
        <f t="shared" si="1674"/>
        <v/>
      </c>
      <c r="BV16375" s="32" t="str">
        <f t="shared" si="1687"/>
        <v/>
      </c>
      <c r="BW16375" s="32" t="str">
        <f t="shared" si="1688"/>
        <v/>
      </c>
      <c r="BX16375" s="32" t="str">
        <f t="shared" si="1675"/>
        <v/>
      </c>
      <c r="BY16375" s="32" t="str">
        <f t="shared" si="1676"/>
        <v/>
      </c>
      <c r="BZ16375" s="32" t="str">
        <f t="shared" si="1689"/>
        <v/>
      </c>
      <c r="CA16375" s="32" t="str">
        <f t="shared" si="1690"/>
        <v/>
      </c>
      <c r="CB16375" s="33">
        <f>IF(COUNTIF($CD$7:CD16375,CD16375)=1,CD16375,CD16375+COUNTIF($CD$6:CD16374,CD16375))</f>
        <v>61003</v>
      </c>
      <c r="CC16375" s="34">
        <f t="shared" si="1677"/>
        <v>55153</v>
      </c>
      <c r="CD16375" s="32">
        <f t="shared" si="1678"/>
        <v>55153</v>
      </c>
      <c r="CE16375" s="32">
        <f t="shared" si="1679"/>
        <v>0</v>
      </c>
      <c r="CF16375" s="32">
        <f t="shared" si="1680"/>
        <v>0</v>
      </c>
      <c r="CG16375" s="32" t="str">
        <f t="shared" si="1681"/>
        <v/>
      </c>
      <c r="CH16375" s="32">
        <v>370</v>
      </c>
      <c r="CI16375" s="32" t="s">
        <v>9</v>
      </c>
      <c r="CJ16375" s="32" t="str">
        <f t="shared" si="1682"/>
        <v/>
      </c>
      <c r="CK16375" s="32" t="str">
        <f t="shared" si="1683"/>
        <v/>
      </c>
      <c r="CL16375" s="32" t="str">
        <f t="shared" si="1684"/>
        <v/>
      </c>
      <c r="CM16375" s="32" t="str">
        <f t="shared" si="1685"/>
        <v/>
      </c>
      <c r="CN16375" s="32" t="str">
        <f t="shared" si="1686"/>
        <v/>
      </c>
    </row>
    <row r="16376" spans="71:92" x14ac:dyDescent="0.3">
      <c r="BS16376" s="32" t="str">
        <f>IF(Kiadasi_kiseroiv!$K$2=BT16376,BV16376,"")</f>
        <v/>
      </c>
      <c r="BT16376" s="34" t="str">
        <f t="shared" si="1673"/>
        <v/>
      </c>
      <c r="BU16376" s="32" t="str">
        <f t="shared" si="1674"/>
        <v/>
      </c>
      <c r="BV16376" s="32" t="str">
        <f t="shared" si="1687"/>
        <v/>
      </c>
      <c r="BW16376" s="32" t="str">
        <f t="shared" si="1688"/>
        <v/>
      </c>
      <c r="BX16376" s="32" t="str">
        <f t="shared" si="1675"/>
        <v/>
      </c>
      <c r="BY16376" s="32" t="str">
        <f t="shared" si="1676"/>
        <v/>
      </c>
      <c r="BZ16376" s="32" t="str">
        <f t="shared" si="1689"/>
        <v/>
      </c>
      <c r="CA16376" s="32" t="str">
        <f t="shared" si="1690"/>
        <v/>
      </c>
      <c r="CB16376" s="33">
        <f>IF(COUNTIF($CD$7:CD16376,CD16376)=1,CD16376,CD16376+COUNTIF($CD$6:CD16375,CD16376))</f>
        <v>61004</v>
      </c>
      <c r="CC16376" s="34">
        <f t="shared" si="1677"/>
        <v>55153</v>
      </c>
      <c r="CD16376" s="32">
        <f t="shared" si="1678"/>
        <v>55153</v>
      </c>
      <c r="CE16376" s="32">
        <f t="shared" si="1679"/>
        <v>0</v>
      </c>
      <c r="CF16376" s="32">
        <f t="shared" si="1680"/>
        <v>0</v>
      </c>
      <c r="CG16376" s="32" t="str">
        <f t="shared" si="1681"/>
        <v/>
      </c>
      <c r="CH16376" s="32">
        <v>371</v>
      </c>
      <c r="CI16376" s="32" t="s">
        <v>9</v>
      </c>
      <c r="CJ16376" s="32" t="str">
        <f t="shared" si="1682"/>
        <v/>
      </c>
      <c r="CK16376" s="32" t="str">
        <f t="shared" si="1683"/>
        <v/>
      </c>
      <c r="CL16376" s="32" t="str">
        <f t="shared" si="1684"/>
        <v/>
      </c>
      <c r="CM16376" s="32" t="str">
        <f t="shared" si="1685"/>
        <v/>
      </c>
      <c r="CN16376" s="32" t="str">
        <f t="shared" si="1686"/>
        <v/>
      </c>
    </row>
    <row r="16377" spans="71:92" x14ac:dyDescent="0.3">
      <c r="BS16377" s="32" t="str">
        <f>IF(Kiadasi_kiseroiv!$K$2=BT16377,BV16377,"")</f>
        <v/>
      </c>
      <c r="BT16377" s="34" t="str">
        <f t="shared" si="1673"/>
        <v/>
      </c>
      <c r="BU16377" s="32" t="str">
        <f t="shared" si="1674"/>
        <v/>
      </c>
      <c r="BV16377" s="32" t="str">
        <f t="shared" si="1687"/>
        <v/>
      </c>
      <c r="BW16377" s="32" t="str">
        <f t="shared" si="1688"/>
        <v/>
      </c>
      <c r="BX16377" s="32" t="str">
        <f t="shared" si="1675"/>
        <v/>
      </c>
      <c r="BY16377" s="32" t="str">
        <f t="shared" si="1676"/>
        <v/>
      </c>
      <c r="BZ16377" s="32" t="str">
        <f t="shared" si="1689"/>
        <v/>
      </c>
      <c r="CA16377" s="32" t="str">
        <f t="shared" si="1690"/>
        <v/>
      </c>
      <c r="CB16377" s="33">
        <f>IF(COUNTIF($CD$7:CD16377,CD16377)=1,CD16377,CD16377+COUNTIF($CD$6:CD16376,CD16377))</f>
        <v>61005</v>
      </c>
      <c r="CC16377" s="34">
        <f t="shared" si="1677"/>
        <v>55153</v>
      </c>
      <c r="CD16377" s="32">
        <f t="shared" si="1678"/>
        <v>55153</v>
      </c>
      <c r="CE16377" s="32">
        <f t="shared" si="1679"/>
        <v>0</v>
      </c>
      <c r="CF16377" s="32">
        <f t="shared" si="1680"/>
        <v>0</v>
      </c>
      <c r="CG16377" s="32" t="str">
        <f t="shared" si="1681"/>
        <v/>
      </c>
      <c r="CH16377" s="32">
        <v>372</v>
      </c>
      <c r="CI16377" s="32" t="s">
        <v>9</v>
      </c>
      <c r="CJ16377" s="32" t="str">
        <f t="shared" si="1682"/>
        <v/>
      </c>
      <c r="CK16377" s="32" t="str">
        <f t="shared" si="1683"/>
        <v/>
      </c>
      <c r="CL16377" s="32" t="str">
        <f t="shared" si="1684"/>
        <v/>
      </c>
      <c r="CM16377" s="32" t="str">
        <f t="shared" si="1685"/>
        <v/>
      </c>
      <c r="CN16377" s="32" t="str">
        <f t="shared" si="1686"/>
        <v/>
      </c>
    </row>
    <row r="16378" spans="71:92" x14ac:dyDescent="0.3">
      <c r="BS16378" s="32" t="str">
        <f>IF(Kiadasi_kiseroiv!$K$2=BT16378,BV16378,"")</f>
        <v/>
      </c>
      <c r="BT16378" s="34" t="str">
        <f t="shared" si="1673"/>
        <v/>
      </c>
      <c r="BU16378" s="32" t="str">
        <f t="shared" si="1674"/>
        <v/>
      </c>
      <c r="BV16378" s="32" t="str">
        <f t="shared" si="1687"/>
        <v/>
      </c>
      <c r="BW16378" s="32" t="str">
        <f t="shared" si="1688"/>
        <v/>
      </c>
      <c r="BX16378" s="32" t="str">
        <f t="shared" si="1675"/>
        <v/>
      </c>
      <c r="BY16378" s="32" t="str">
        <f t="shared" si="1676"/>
        <v/>
      </c>
      <c r="BZ16378" s="32" t="str">
        <f t="shared" si="1689"/>
        <v/>
      </c>
      <c r="CA16378" s="32" t="str">
        <f t="shared" si="1690"/>
        <v/>
      </c>
      <c r="CB16378" s="33">
        <f>IF(COUNTIF($CD$7:CD16378,CD16378)=1,CD16378,CD16378+COUNTIF($CD$6:CD16377,CD16378))</f>
        <v>61006</v>
      </c>
      <c r="CC16378" s="34">
        <f t="shared" si="1677"/>
        <v>55153</v>
      </c>
      <c r="CD16378" s="32">
        <f t="shared" si="1678"/>
        <v>55153</v>
      </c>
      <c r="CE16378" s="32">
        <f t="shared" si="1679"/>
        <v>0</v>
      </c>
      <c r="CF16378" s="32">
        <f t="shared" si="1680"/>
        <v>0</v>
      </c>
      <c r="CG16378" s="32" t="str">
        <f t="shared" si="1681"/>
        <v/>
      </c>
      <c r="CH16378" s="32">
        <v>373</v>
      </c>
      <c r="CI16378" s="32" t="s">
        <v>9</v>
      </c>
      <c r="CJ16378" s="32" t="str">
        <f t="shared" si="1682"/>
        <v/>
      </c>
      <c r="CK16378" s="32" t="str">
        <f t="shared" si="1683"/>
        <v/>
      </c>
      <c r="CL16378" s="32" t="str">
        <f t="shared" si="1684"/>
        <v/>
      </c>
      <c r="CM16378" s="32" t="str">
        <f t="shared" si="1685"/>
        <v/>
      </c>
      <c r="CN16378" s="32" t="str">
        <f t="shared" si="1686"/>
        <v/>
      </c>
    </row>
    <row r="16379" spans="71:92" x14ac:dyDescent="0.3">
      <c r="BS16379" s="32" t="str">
        <f>IF(Kiadasi_kiseroiv!$K$2=BT16379,BV16379,"")</f>
        <v/>
      </c>
      <c r="BT16379" s="34" t="str">
        <f t="shared" si="1673"/>
        <v/>
      </c>
      <c r="BU16379" s="32" t="str">
        <f t="shared" si="1674"/>
        <v/>
      </c>
      <c r="BV16379" s="32" t="str">
        <f t="shared" si="1687"/>
        <v/>
      </c>
      <c r="BW16379" s="32" t="str">
        <f t="shared" si="1688"/>
        <v/>
      </c>
      <c r="BX16379" s="32" t="str">
        <f t="shared" si="1675"/>
        <v/>
      </c>
      <c r="BY16379" s="32" t="str">
        <f t="shared" si="1676"/>
        <v/>
      </c>
      <c r="BZ16379" s="32" t="str">
        <f t="shared" si="1689"/>
        <v/>
      </c>
      <c r="CA16379" s="32" t="str">
        <f t="shared" si="1690"/>
        <v/>
      </c>
      <c r="CB16379" s="33">
        <f>IF(COUNTIF($CD$7:CD16379,CD16379)=1,CD16379,CD16379+COUNTIF($CD$6:CD16378,CD16379))</f>
        <v>61007</v>
      </c>
      <c r="CC16379" s="34">
        <f t="shared" si="1677"/>
        <v>55153</v>
      </c>
      <c r="CD16379" s="32">
        <f t="shared" si="1678"/>
        <v>55153</v>
      </c>
      <c r="CE16379" s="32">
        <f t="shared" si="1679"/>
        <v>0</v>
      </c>
      <c r="CF16379" s="32">
        <f t="shared" si="1680"/>
        <v>0</v>
      </c>
      <c r="CG16379" s="32" t="str">
        <f t="shared" si="1681"/>
        <v/>
      </c>
      <c r="CH16379" s="32">
        <v>374</v>
      </c>
      <c r="CI16379" s="32" t="s">
        <v>9</v>
      </c>
      <c r="CJ16379" s="32" t="str">
        <f t="shared" si="1682"/>
        <v/>
      </c>
      <c r="CK16379" s="32" t="str">
        <f t="shared" si="1683"/>
        <v/>
      </c>
      <c r="CL16379" s="32" t="str">
        <f t="shared" si="1684"/>
        <v/>
      </c>
      <c r="CM16379" s="32" t="str">
        <f t="shared" si="1685"/>
        <v/>
      </c>
      <c r="CN16379" s="32" t="str">
        <f t="shared" si="1686"/>
        <v/>
      </c>
    </row>
    <row r="16380" spans="71:92" x14ac:dyDescent="0.3">
      <c r="BS16380" s="32" t="str">
        <f>IF(Kiadasi_kiseroiv!$K$2=BT16380,BV16380,"")</f>
        <v/>
      </c>
      <c r="BT16380" s="34" t="str">
        <f t="shared" si="1673"/>
        <v/>
      </c>
      <c r="BU16380" s="32" t="str">
        <f t="shared" si="1674"/>
        <v/>
      </c>
      <c r="BV16380" s="32" t="str">
        <f t="shared" si="1687"/>
        <v/>
      </c>
      <c r="BW16380" s="32" t="str">
        <f t="shared" si="1688"/>
        <v/>
      </c>
      <c r="BX16380" s="32" t="str">
        <f t="shared" si="1675"/>
        <v/>
      </c>
      <c r="BY16380" s="32" t="str">
        <f t="shared" si="1676"/>
        <v/>
      </c>
      <c r="BZ16380" s="32" t="str">
        <f t="shared" si="1689"/>
        <v/>
      </c>
      <c r="CA16380" s="32" t="str">
        <f t="shared" si="1690"/>
        <v/>
      </c>
      <c r="CB16380" s="33">
        <f>IF(COUNTIF($CD$7:CD16380,CD16380)=1,CD16380,CD16380+COUNTIF($CD$6:CD16379,CD16380))</f>
        <v>61008</v>
      </c>
      <c r="CC16380" s="34">
        <f t="shared" si="1677"/>
        <v>55153</v>
      </c>
      <c r="CD16380" s="32">
        <f t="shared" si="1678"/>
        <v>55153</v>
      </c>
      <c r="CE16380" s="32">
        <f t="shared" si="1679"/>
        <v>0</v>
      </c>
      <c r="CF16380" s="32">
        <f t="shared" si="1680"/>
        <v>0</v>
      </c>
      <c r="CG16380" s="32" t="str">
        <f t="shared" si="1681"/>
        <v/>
      </c>
      <c r="CH16380" s="32">
        <v>375</v>
      </c>
      <c r="CI16380" s="32" t="s">
        <v>9</v>
      </c>
      <c r="CJ16380" s="32" t="str">
        <f t="shared" si="1682"/>
        <v/>
      </c>
      <c r="CK16380" s="32" t="str">
        <f t="shared" si="1683"/>
        <v/>
      </c>
      <c r="CL16380" s="32" t="str">
        <f t="shared" si="1684"/>
        <v/>
      </c>
      <c r="CM16380" s="32" t="str">
        <f t="shared" si="1685"/>
        <v/>
      </c>
      <c r="CN16380" s="32" t="str">
        <f t="shared" si="1686"/>
        <v/>
      </c>
    </row>
    <row r="16381" spans="71:92" x14ac:dyDescent="0.3">
      <c r="BS16381" s="32" t="str">
        <f>IF(Kiadasi_kiseroiv!$K$2=BT16381,BV16381,"")</f>
        <v/>
      </c>
      <c r="BT16381" s="34" t="str">
        <f t="shared" si="1673"/>
        <v/>
      </c>
      <c r="BU16381" s="32" t="str">
        <f t="shared" si="1674"/>
        <v/>
      </c>
      <c r="BV16381" s="32" t="str">
        <f t="shared" si="1687"/>
        <v/>
      </c>
      <c r="BW16381" s="32" t="str">
        <f t="shared" si="1688"/>
        <v/>
      </c>
      <c r="BX16381" s="32" t="str">
        <f t="shared" si="1675"/>
        <v/>
      </c>
      <c r="BY16381" s="32" t="str">
        <f t="shared" si="1676"/>
        <v/>
      </c>
      <c r="BZ16381" s="32" t="str">
        <f t="shared" si="1689"/>
        <v/>
      </c>
      <c r="CA16381" s="32" t="str">
        <f t="shared" si="1690"/>
        <v/>
      </c>
      <c r="CB16381" s="33">
        <f>IF(COUNTIF($CD$7:CD16381,CD16381)=1,CD16381,CD16381+COUNTIF($CD$6:CD16380,CD16381))</f>
        <v>61009</v>
      </c>
      <c r="CC16381" s="34">
        <f t="shared" si="1677"/>
        <v>55153</v>
      </c>
      <c r="CD16381" s="32">
        <f t="shared" si="1678"/>
        <v>55153</v>
      </c>
      <c r="CE16381" s="32">
        <f t="shared" si="1679"/>
        <v>0</v>
      </c>
      <c r="CF16381" s="32">
        <f t="shared" si="1680"/>
        <v>0</v>
      </c>
      <c r="CG16381" s="32" t="str">
        <f t="shared" si="1681"/>
        <v/>
      </c>
      <c r="CH16381" s="32">
        <v>376</v>
      </c>
      <c r="CI16381" s="32" t="s">
        <v>9</v>
      </c>
      <c r="CJ16381" s="32" t="str">
        <f t="shared" si="1682"/>
        <v/>
      </c>
      <c r="CK16381" s="32" t="str">
        <f t="shared" si="1683"/>
        <v/>
      </c>
      <c r="CL16381" s="32" t="str">
        <f t="shared" si="1684"/>
        <v/>
      </c>
      <c r="CM16381" s="32" t="str">
        <f t="shared" si="1685"/>
        <v/>
      </c>
      <c r="CN16381" s="32" t="str">
        <f t="shared" si="1686"/>
        <v/>
      </c>
    </row>
    <row r="16382" spans="71:92" x14ac:dyDescent="0.3">
      <c r="BS16382" s="32" t="str">
        <f>IF(Kiadasi_kiseroiv!$K$2=BT16382,BV16382,"")</f>
        <v/>
      </c>
      <c r="BT16382" s="34" t="str">
        <f t="shared" si="1673"/>
        <v/>
      </c>
      <c r="BU16382" s="32" t="str">
        <f t="shared" si="1674"/>
        <v/>
      </c>
      <c r="BV16382" s="32" t="str">
        <f t="shared" si="1687"/>
        <v/>
      </c>
      <c r="BW16382" s="32" t="str">
        <f t="shared" si="1688"/>
        <v/>
      </c>
      <c r="BX16382" s="32" t="str">
        <f t="shared" si="1675"/>
        <v/>
      </c>
      <c r="BY16382" s="32" t="str">
        <f t="shared" si="1676"/>
        <v/>
      </c>
      <c r="BZ16382" s="32" t="str">
        <f t="shared" si="1689"/>
        <v/>
      </c>
      <c r="CA16382" s="32" t="str">
        <f t="shared" si="1690"/>
        <v/>
      </c>
      <c r="CB16382" s="33">
        <f>IF(COUNTIF($CD$7:CD16382,CD16382)=1,CD16382,CD16382+COUNTIF($CD$6:CD16381,CD16382))</f>
        <v>61010</v>
      </c>
      <c r="CC16382" s="34">
        <f t="shared" si="1677"/>
        <v>55153</v>
      </c>
      <c r="CD16382" s="32">
        <f t="shared" si="1678"/>
        <v>55153</v>
      </c>
      <c r="CE16382" s="32">
        <f t="shared" si="1679"/>
        <v>0</v>
      </c>
      <c r="CF16382" s="32">
        <f t="shared" si="1680"/>
        <v>0</v>
      </c>
      <c r="CG16382" s="32" t="str">
        <f t="shared" si="1681"/>
        <v/>
      </c>
      <c r="CH16382" s="32">
        <v>377</v>
      </c>
      <c r="CI16382" s="32" t="s">
        <v>9</v>
      </c>
      <c r="CJ16382" s="32" t="str">
        <f t="shared" si="1682"/>
        <v/>
      </c>
      <c r="CK16382" s="32" t="str">
        <f t="shared" si="1683"/>
        <v/>
      </c>
      <c r="CL16382" s="32" t="str">
        <f t="shared" si="1684"/>
        <v/>
      </c>
      <c r="CM16382" s="32" t="str">
        <f t="shared" si="1685"/>
        <v/>
      </c>
      <c r="CN16382" s="32" t="str">
        <f t="shared" si="1686"/>
        <v/>
      </c>
    </row>
    <row r="16383" spans="71:92" x14ac:dyDescent="0.3">
      <c r="BS16383" s="32" t="str">
        <f>IF(Kiadasi_kiseroiv!$K$2=BT16383,BV16383,"")</f>
        <v/>
      </c>
      <c r="BT16383" s="34" t="str">
        <f t="shared" si="1673"/>
        <v/>
      </c>
      <c r="BU16383" s="32" t="str">
        <f t="shared" si="1674"/>
        <v/>
      </c>
      <c r="BV16383" s="32" t="str">
        <f t="shared" si="1687"/>
        <v/>
      </c>
      <c r="BW16383" s="32" t="str">
        <f t="shared" si="1688"/>
        <v/>
      </c>
      <c r="BX16383" s="32" t="str">
        <f t="shared" si="1675"/>
        <v/>
      </c>
      <c r="BY16383" s="32" t="str">
        <f t="shared" si="1676"/>
        <v/>
      </c>
      <c r="BZ16383" s="32" t="str">
        <f t="shared" si="1689"/>
        <v/>
      </c>
      <c r="CA16383" s="32" t="str">
        <f t="shared" si="1690"/>
        <v/>
      </c>
      <c r="CB16383" s="33">
        <f>IF(COUNTIF($CD$7:CD16383,CD16383)=1,CD16383,CD16383+COUNTIF($CD$6:CD16382,CD16383))</f>
        <v>61011</v>
      </c>
      <c r="CC16383" s="34">
        <f t="shared" si="1677"/>
        <v>55153</v>
      </c>
      <c r="CD16383" s="32">
        <f t="shared" si="1678"/>
        <v>55153</v>
      </c>
      <c r="CE16383" s="32">
        <f t="shared" si="1679"/>
        <v>0</v>
      </c>
      <c r="CF16383" s="32">
        <f t="shared" si="1680"/>
        <v>0</v>
      </c>
      <c r="CG16383" s="32" t="str">
        <f t="shared" si="1681"/>
        <v/>
      </c>
      <c r="CH16383" s="32">
        <v>378</v>
      </c>
      <c r="CI16383" s="32" t="s">
        <v>9</v>
      </c>
      <c r="CJ16383" s="32" t="str">
        <f t="shared" si="1682"/>
        <v/>
      </c>
      <c r="CK16383" s="32" t="str">
        <f t="shared" si="1683"/>
        <v/>
      </c>
      <c r="CL16383" s="32" t="str">
        <f t="shared" si="1684"/>
        <v/>
      </c>
      <c r="CM16383" s="32" t="str">
        <f t="shared" si="1685"/>
        <v/>
      </c>
      <c r="CN16383" s="32" t="str">
        <f t="shared" si="1686"/>
        <v/>
      </c>
    </row>
    <row r="16384" spans="71:92" x14ac:dyDescent="0.3">
      <c r="BS16384" s="32" t="str">
        <f>IF(Kiadasi_kiseroiv!$K$2=BT16384,BV16384,"")</f>
        <v/>
      </c>
      <c r="BT16384" s="34" t="str">
        <f t="shared" si="1673"/>
        <v/>
      </c>
      <c r="BU16384" s="32" t="str">
        <f t="shared" si="1674"/>
        <v/>
      </c>
      <c r="BV16384" s="32" t="str">
        <f t="shared" si="1687"/>
        <v/>
      </c>
      <c r="BW16384" s="32" t="str">
        <f t="shared" si="1688"/>
        <v/>
      </c>
      <c r="BX16384" s="32" t="str">
        <f t="shared" si="1675"/>
        <v/>
      </c>
      <c r="BY16384" s="32" t="str">
        <f t="shared" si="1676"/>
        <v/>
      </c>
      <c r="BZ16384" s="32" t="str">
        <f t="shared" si="1689"/>
        <v/>
      </c>
      <c r="CA16384" s="32" t="str">
        <f t="shared" si="1690"/>
        <v/>
      </c>
      <c r="CB16384" s="33">
        <f>IF(COUNTIF($CD$7:CD16384,CD16384)=1,CD16384,CD16384+COUNTIF($CD$6:CD16383,CD16384))</f>
        <v>61012</v>
      </c>
      <c r="CC16384" s="34">
        <f t="shared" si="1677"/>
        <v>55153</v>
      </c>
      <c r="CD16384" s="32">
        <f t="shared" si="1678"/>
        <v>55153</v>
      </c>
      <c r="CE16384" s="32">
        <f t="shared" si="1679"/>
        <v>0</v>
      </c>
      <c r="CF16384" s="32">
        <f t="shared" si="1680"/>
        <v>0</v>
      </c>
      <c r="CG16384" s="32" t="str">
        <f t="shared" si="1681"/>
        <v/>
      </c>
      <c r="CH16384" s="32">
        <v>379</v>
      </c>
      <c r="CI16384" s="32" t="s">
        <v>9</v>
      </c>
      <c r="CJ16384" s="32" t="str">
        <f t="shared" si="1682"/>
        <v/>
      </c>
      <c r="CK16384" s="32" t="str">
        <f t="shared" si="1683"/>
        <v/>
      </c>
      <c r="CL16384" s="32" t="str">
        <f t="shared" si="1684"/>
        <v/>
      </c>
      <c r="CM16384" s="32" t="str">
        <f t="shared" si="1685"/>
        <v/>
      </c>
      <c r="CN16384" s="32" t="str">
        <f t="shared" si="1686"/>
        <v/>
      </c>
    </row>
    <row r="16385" spans="71:92" x14ac:dyDescent="0.3">
      <c r="BS16385" s="32" t="str">
        <f>IF(Kiadasi_kiseroiv!$K$2=BT16385,BV16385,"")</f>
        <v/>
      </c>
      <c r="BT16385" s="34" t="str">
        <f t="shared" si="1673"/>
        <v/>
      </c>
      <c r="BU16385" s="32" t="str">
        <f t="shared" si="1674"/>
        <v/>
      </c>
      <c r="BV16385" s="32" t="str">
        <f t="shared" si="1687"/>
        <v/>
      </c>
      <c r="BW16385" s="32" t="str">
        <f t="shared" si="1688"/>
        <v/>
      </c>
      <c r="BX16385" s="32" t="str">
        <f t="shared" si="1675"/>
        <v/>
      </c>
      <c r="BY16385" s="32" t="str">
        <f t="shared" si="1676"/>
        <v/>
      </c>
      <c r="BZ16385" s="32" t="str">
        <f t="shared" si="1689"/>
        <v/>
      </c>
      <c r="CA16385" s="32" t="str">
        <f t="shared" si="1690"/>
        <v/>
      </c>
      <c r="CB16385" s="33">
        <f>IF(COUNTIF($CD$7:CD16385,CD16385)=1,CD16385,CD16385+COUNTIF($CD$6:CD16384,CD16385))</f>
        <v>61013</v>
      </c>
      <c r="CC16385" s="34">
        <f t="shared" si="1677"/>
        <v>55153</v>
      </c>
      <c r="CD16385" s="32">
        <f t="shared" si="1678"/>
        <v>55153</v>
      </c>
      <c r="CE16385" s="32">
        <f t="shared" si="1679"/>
        <v>0</v>
      </c>
      <c r="CF16385" s="32">
        <f t="shared" si="1680"/>
        <v>0</v>
      </c>
      <c r="CG16385" s="32" t="str">
        <f t="shared" si="1681"/>
        <v/>
      </c>
      <c r="CH16385" s="32">
        <v>380</v>
      </c>
      <c r="CI16385" s="32" t="s">
        <v>9</v>
      </c>
      <c r="CJ16385" s="32" t="str">
        <f t="shared" si="1682"/>
        <v/>
      </c>
      <c r="CK16385" s="32" t="str">
        <f t="shared" si="1683"/>
        <v/>
      </c>
      <c r="CL16385" s="32" t="str">
        <f t="shared" si="1684"/>
        <v/>
      </c>
      <c r="CM16385" s="32" t="str">
        <f t="shared" si="1685"/>
        <v/>
      </c>
      <c r="CN16385" s="32" t="str">
        <f t="shared" si="1686"/>
        <v/>
      </c>
    </row>
    <row r="16386" spans="71:92" x14ac:dyDescent="0.3">
      <c r="BS16386" s="32" t="str">
        <f>IF(Kiadasi_kiseroiv!$K$2=BT16386,BV16386,"")</f>
        <v/>
      </c>
      <c r="BT16386" s="34" t="str">
        <f t="shared" si="1673"/>
        <v/>
      </c>
      <c r="BU16386" s="32" t="str">
        <f t="shared" si="1674"/>
        <v/>
      </c>
      <c r="BV16386" s="32" t="str">
        <f t="shared" si="1687"/>
        <v/>
      </c>
      <c r="BW16386" s="32" t="str">
        <f t="shared" si="1688"/>
        <v/>
      </c>
      <c r="BX16386" s="32" t="str">
        <f t="shared" si="1675"/>
        <v/>
      </c>
      <c r="BY16386" s="32" t="str">
        <f t="shared" si="1676"/>
        <v/>
      </c>
      <c r="BZ16386" s="32" t="str">
        <f t="shared" si="1689"/>
        <v/>
      </c>
      <c r="CA16386" s="32" t="str">
        <f t="shared" si="1690"/>
        <v/>
      </c>
      <c r="CB16386" s="33">
        <f>IF(COUNTIF($CD$7:CD16386,CD16386)=1,CD16386,CD16386+COUNTIF($CD$6:CD16385,CD16386))</f>
        <v>61014</v>
      </c>
      <c r="CC16386" s="34">
        <f t="shared" si="1677"/>
        <v>55153</v>
      </c>
      <c r="CD16386" s="32">
        <f t="shared" si="1678"/>
        <v>55153</v>
      </c>
      <c r="CE16386" s="32">
        <f t="shared" si="1679"/>
        <v>0</v>
      </c>
      <c r="CF16386" s="32">
        <f t="shared" si="1680"/>
        <v>0</v>
      </c>
      <c r="CG16386" s="32" t="str">
        <f t="shared" si="1681"/>
        <v/>
      </c>
      <c r="CH16386" s="32">
        <v>381</v>
      </c>
      <c r="CI16386" s="32" t="s">
        <v>9</v>
      </c>
      <c r="CJ16386" s="32" t="str">
        <f t="shared" si="1682"/>
        <v/>
      </c>
      <c r="CK16386" s="32" t="str">
        <f t="shared" si="1683"/>
        <v/>
      </c>
      <c r="CL16386" s="32" t="str">
        <f t="shared" si="1684"/>
        <v/>
      </c>
      <c r="CM16386" s="32" t="str">
        <f t="shared" si="1685"/>
        <v/>
      </c>
      <c r="CN16386" s="32" t="str">
        <f t="shared" si="1686"/>
        <v/>
      </c>
    </row>
    <row r="16387" spans="71:92" x14ac:dyDescent="0.3">
      <c r="BS16387" s="32" t="str">
        <f>IF(Kiadasi_kiseroiv!$K$2=BT16387,BV16387,"")</f>
        <v/>
      </c>
      <c r="BT16387" s="34" t="str">
        <f t="shared" si="1673"/>
        <v/>
      </c>
      <c r="BU16387" s="32" t="str">
        <f t="shared" si="1674"/>
        <v/>
      </c>
      <c r="BV16387" s="32" t="str">
        <f t="shared" si="1687"/>
        <v/>
      </c>
      <c r="BW16387" s="32" t="str">
        <f t="shared" si="1688"/>
        <v/>
      </c>
      <c r="BX16387" s="32" t="str">
        <f t="shared" si="1675"/>
        <v/>
      </c>
      <c r="BY16387" s="32" t="str">
        <f t="shared" si="1676"/>
        <v/>
      </c>
      <c r="BZ16387" s="32" t="str">
        <f t="shared" si="1689"/>
        <v/>
      </c>
      <c r="CA16387" s="32" t="str">
        <f t="shared" si="1690"/>
        <v/>
      </c>
      <c r="CB16387" s="33">
        <f>IF(COUNTIF($CD$7:CD16387,CD16387)=1,CD16387,CD16387+COUNTIF($CD$6:CD16386,CD16387))</f>
        <v>61015</v>
      </c>
      <c r="CC16387" s="34">
        <f t="shared" si="1677"/>
        <v>55153</v>
      </c>
      <c r="CD16387" s="32">
        <f t="shared" si="1678"/>
        <v>55153</v>
      </c>
      <c r="CE16387" s="32">
        <f t="shared" si="1679"/>
        <v>0</v>
      </c>
      <c r="CF16387" s="32">
        <f t="shared" si="1680"/>
        <v>0</v>
      </c>
      <c r="CG16387" s="32" t="str">
        <f t="shared" si="1681"/>
        <v/>
      </c>
      <c r="CH16387" s="32">
        <v>382</v>
      </c>
      <c r="CI16387" s="32" t="s">
        <v>9</v>
      </c>
      <c r="CJ16387" s="32" t="str">
        <f t="shared" si="1682"/>
        <v/>
      </c>
      <c r="CK16387" s="32" t="str">
        <f t="shared" si="1683"/>
        <v/>
      </c>
      <c r="CL16387" s="32" t="str">
        <f t="shared" si="1684"/>
        <v/>
      </c>
      <c r="CM16387" s="32" t="str">
        <f t="shared" si="1685"/>
        <v/>
      </c>
      <c r="CN16387" s="32" t="str">
        <f t="shared" si="1686"/>
        <v/>
      </c>
    </row>
    <row r="16388" spans="71:92" x14ac:dyDescent="0.3">
      <c r="BS16388" s="32" t="str">
        <f>IF(Kiadasi_kiseroiv!$K$2=BT16388,BV16388,"")</f>
        <v/>
      </c>
      <c r="BT16388" s="34" t="str">
        <f t="shared" si="1673"/>
        <v/>
      </c>
      <c r="BU16388" s="32" t="str">
        <f t="shared" si="1674"/>
        <v/>
      </c>
      <c r="BV16388" s="32" t="str">
        <f t="shared" si="1687"/>
        <v/>
      </c>
      <c r="BW16388" s="32" t="str">
        <f t="shared" si="1688"/>
        <v/>
      </c>
      <c r="BX16388" s="32" t="str">
        <f t="shared" si="1675"/>
        <v/>
      </c>
      <c r="BY16388" s="32" t="str">
        <f t="shared" si="1676"/>
        <v/>
      </c>
      <c r="BZ16388" s="32" t="str">
        <f t="shared" si="1689"/>
        <v/>
      </c>
      <c r="CA16388" s="32" t="str">
        <f t="shared" si="1690"/>
        <v/>
      </c>
      <c r="CB16388" s="33">
        <f>IF(COUNTIF($CD$7:CD16388,CD16388)=1,CD16388,CD16388+COUNTIF($CD$6:CD16387,CD16388))</f>
        <v>61016</v>
      </c>
      <c r="CC16388" s="34">
        <f t="shared" si="1677"/>
        <v>55153</v>
      </c>
      <c r="CD16388" s="32">
        <f t="shared" si="1678"/>
        <v>55153</v>
      </c>
      <c r="CE16388" s="32">
        <f t="shared" si="1679"/>
        <v>0</v>
      </c>
      <c r="CF16388" s="32">
        <f t="shared" si="1680"/>
        <v>0</v>
      </c>
      <c r="CG16388" s="32" t="str">
        <f t="shared" si="1681"/>
        <v/>
      </c>
      <c r="CH16388" s="32">
        <v>383</v>
      </c>
      <c r="CI16388" s="32" t="s">
        <v>9</v>
      </c>
      <c r="CJ16388" s="32" t="str">
        <f t="shared" si="1682"/>
        <v/>
      </c>
      <c r="CK16388" s="32" t="str">
        <f t="shared" si="1683"/>
        <v/>
      </c>
      <c r="CL16388" s="32" t="str">
        <f t="shared" si="1684"/>
        <v/>
      </c>
      <c r="CM16388" s="32" t="str">
        <f t="shared" si="1685"/>
        <v/>
      </c>
      <c r="CN16388" s="32" t="str">
        <f t="shared" si="1686"/>
        <v/>
      </c>
    </row>
    <row r="16389" spans="71:92" x14ac:dyDescent="0.3">
      <c r="BS16389" s="32" t="str">
        <f>IF(Kiadasi_kiseroiv!$K$2=BT16389,BV16389,"")</f>
        <v/>
      </c>
      <c r="BT16389" s="34" t="str">
        <f t="shared" si="1673"/>
        <v/>
      </c>
      <c r="BU16389" s="32" t="str">
        <f t="shared" si="1674"/>
        <v/>
      </c>
      <c r="BV16389" s="32" t="str">
        <f t="shared" si="1687"/>
        <v/>
      </c>
      <c r="BW16389" s="32" t="str">
        <f t="shared" si="1688"/>
        <v/>
      </c>
      <c r="BX16389" s="32" t="str">
        <f t="shared" si="1675"/>
        <v/>
      </c>
      <c r="BY16389" s="32" t="str">
        <f t="shared" si="1676"/>
        <v/>
      </c>
      <c r="BZ16389" s="32" t="str">
        <f t="shared" si="1689"/>
        <v/>
      </c>
      <c r="CA16389" s="32" t="str">
        <f t="shared" si="1690"/>
        <v/>
      </c>
      <c r="CB16389" s="33">
        <f>IF(COUNTIF($CD$7:CD16389,CD16389)=1,CD16389,CD16389+COUNTIF($CD$6:CD16388,CD16389))</f>
        <v>61017</v>
      </c>
      <c r="CC16389" s="34">
        <f t="shared" si="1677"/>
        <v>55153</v>
      </c>
      <c r="CD16389" s="32">
        <f t="shared" si="1678"/>
        <v>55153</v>
      </c>
      <c r="CE16389" s="32">
        <f t="shared" si="1679"/>
        <v>0</v>
      </c>
      <c r="CF16389" s="32">
        <f t="shared" si="1680"/>
        <v>0</v>
      </c>
      <c r="CG16389" s="32" t="str">
        <f t="shared" si="1681"/>
        <v/>
      </c>
      <c r="CH16389" s="32">
        <v>384</v>
      </c>
      <c r="CI16389" s="32" t="s">
        <v>9</v>
      </c>
      <c r="CJ16389" s="32" t="str">
        <f t="shared" si="1682"/>
        <v/>
      </c>
      <c r="CK16389" s="32" t="str">
        <f t="shared" si="1683"/>
        <v/>
      </c>
      <c r="CL16389" s="32" t="str">
        <f t="shared" si="1684"/>
        <v/>
      </c>
      <c r="CM16389" s="32" t="str">
        <f t="shared" si="1685"/>
        <v/>
      </c>
      <c r="CN16389" s="32" t="str">
        <f t="shared" si="1686"/>
        <v/>
      </c>
    </row>
    <row r="16390" spans="71:92" x14ac:dyDescent="0.3">
      <c r="BS16390" s="32" t="str">
        <f>IF(Kiadasi_kiseroiv!$K$2=BT16390,BV16390,"")</f>
        <v/>
      </c>
      <c r="BT16390" s="34" t="str">
        <f t="shared" si="1673"/>
        <v/>
      </c>
      <c r="BU16390" s="32" t="str">
        <f t="shared" si="1674"/>
        <v/>
      </c>
      <c r="BV16390" s="32" t="str">
        <f t="shared" si="1687"/>
        <v/>
      </c>
      <c r="BW16390" s="32" t="str">
        <f t="shared" si="1688"/>
        <v/>
      </c>
      <c r="BX16390" s="32" t="str">
        <f t="shared" si="1675"/>
        <v/>
      </c>
      <c r="BY16390" s="32" t="str">
        <f t="shared" si="1676"/>
        <v/>
      </c>
      <c r="BZ16390" s="32" t="str">
        <f t="shared" si="1689"/>
        <v/>
      </c>
      <c r="CA16390" s="32" t="str">
        <f t="shared" si="1690"/>
        <v/>
      </c>
      <c r="CB16390" s="33">
        <f>IF(COUNTIF($CD$7:CD16390,CD16390)=1,CD16390,CD16390+COUNTIF($CD$6:CD16389,CD16390))</f>
        <v>61018</v>
      </c>
      <c r="CC16390" s="34">
        <f t="shared" si="1677"/>
        <v>55153</v>
      </c>
      <c r="CD16390" s="32">
        <f t="shared" si="1678"/>
        <v>55153</v>
      </c>
      <c r="CE16390" s="32">
        <f t="shared" si="1679"/>
        <v>0</v>
      </c>
      <c r="CF16390" s="32">
        <f t="shared" si="1680"/>
        <v>0</v>
      </c>
      <c r="CG16390" s="32" t="str">
        <f t="shared" si="1681"/>
        <v/>
      </c>
      <c r="CH16390" s="32">
        <v>385</v>
      </c>
      <c r="CI16390" s="32" t="s">
        <v>9</v>
      </c>
      <c r="CJ16390" s="32" t="str">
        <f t="shared" si="1682"/>
        <v/>
      </c>
      <c r="CK16390" s="32" t="str">
        <f t="shared" si="1683"/>
        <v/>
      </c>
      <c r="CL16390" s="32" t="str">
        <f t="shared" si="1684"/>
        <v/>
      </c>
      <c r="CM16390" s="32" t="str">
        <f t="shared" si="1685"/>
        <v/>
      </c>
      <c r="CN16390" s="32" t="str">
        <f t="shared" si="1686"/>
        <v/>
      </c>
    </row>
    <row r="16391" spans="71:92" x14ac:dyDescent="0.3">
      <c r="BS16391" s="32" t="str">
        <f>IF(Kiadasi_kiseroiv!$K$2=BT16391,BV16391,"")</f>
        <v/>
      </c>
      <c r="BT16391" s="34" t="str">
        <f t="shared" ref="BT16391:BT16454" si="1691">IF(AND($BT$4=CI16391,BU16391&lt;&gt;""),CC16391,"")</f>
        <v/>
      </c>
      <c r="BU16391" s="32" t="str">
        <f t="shared" ref="BU16391:BU16454" si="1692">IF(AND($BU$1=CI16391,ISERROR(VLOOKUP(CG16391,Kisiv,2,FALSE))=FALSE),CB16391,"")</f>
        <v/>
      </c>
      <c r="BV16391" s="32" t="str">
        <f t="shared" si="1687"/>
        <v/>
      </c>
      <c r="BW16391" s="32" t="str">
        <f t="shared" si="1688"/>
        <v/>
      </c>
      <c r="BX16391" s="32" t="str">
        <f t="shared" ref="BX16391:BX16454" si="1693">IF(AND(OR($BX$1=0,$BX$1=CG16391),OR($BX$2=0,IF(ISERROR(SEARCH($BX$2,CJ16391&amp;CK16391&amp;CL16391,1)),FALSE,TRUE))),CB16391,"")</f>
        <v/>
      </c>
      <c r="BY16391" s="32" t="str">
        <f t="shared" ref="BY16391:BY16454" si="1694">IF(AND(BX16391&lt;&gt;"",CC16391&lt;&gt;$CD$2),RANK(BX16391,$BX$7:$BX$33000,1),"")</f>
        <v/>
      </c>
      <c r="BZ16391" s="32" t="str">
        <f t="shared" si="1689"/>
        <v/>
      </c>
      <c r="CA16391" s="32" t="str">
        <f t="shared" si="1690"/>
        <v/>
      </c>
      <c r="CB16391" s="33">
        <f>IF(COUNTIF($CD$7:CD16391,CD16391)=1,CD16391,CD16391+COUNTIF($CD$6:CD16390,CD16391))</f>
        <v>61019</v>
      </c>
      <c r="CC16391" s="34">
        <f t="shared" ref="CC16391:CC16454" si="1695">IF(INDEX(cb,CH16391,1)&lt;&gt;1,INDEX(cb,CH16391,1),$CD$2)</f>
        <v>55153</v>
      </c>
      <c r="CD16391" s="32">
        <f t="shared" ref="CD16391:CD16454" si="1696">IF(CC16391&lt;&gt;$CD$2,RANK(CC16391,$CC$7:$CC$33000,1),$CD$2)</f>
        <v>55153</v>
      </c>
      <c r="CE16391" s="32">
        <f t="shared" ref="CE16391:CE16454" si="1697">INDEX(cb,CH16391,6)</f>
        <v>0</v>
      </c>
      <c r="CF16391" s="32">
        <f t="shared" ref="CF16391:CF16454" si="1698">INDEX(cb,CH16391,8)</f>
        <v>0</v>
      </c>
      <c r="CG16391" s="32" t="str">
        <f t="shared" ref="CG16391:CG16454" si="1699">INDEX(cb,CH16391,7)&amp;INDEX(cb,CH16391,9)</f>
        <v/>
      </c>
      <c r="CH16391" s="32">
        <v>386</v>
      </c>
      <c r="CI16391" s="32" t="s">
        <v>9</v>
      </c>
      <c r="CJ16391" s="32" t="str">
        <f t="shared" ref="CJ16391:CJ16454" si="1700">IF(INDEX(cb,CH16391,5)&lt;&gt;0,INDEX(cb,CH16391,5),"")</f>
        <v/>
      </c>
      <c r="CK16391" s="32" t="str">
        <f t="shared" ref="CK16391:CK16454" si="1701">IF(INDEX(cb,CH16391,10)&lt;&gt;0,INDEX(cb,CH16391,10),"")</f>
        <v/>
      </c>
      <c r="CL16391" s="32" t="str">
        <f t="shared" ref="CL16391:CL16454" si="1702">IF(INDEX(cb,CH16391,11)&lt;&gt;0,INDEX(cb,CH16391,11),"")</f>
        <v/>
      </c>
      <c r="CM16391" s="32" t="str">
        <f t="shared" ref="CM16391:CM16454" si="1703">IF(INDEX(cb,CH16391,4)&lt;&gt;0,INDEX(cb,CH16391,4),"")</f>
        <v/>
      </c>
      <c r="CN16391" s="32" t="str">
        <f t="shared" ref="CN16391:CN16454" si="1704">IF(INDEX(cb,CH16391,3)&lt;&gt;0,INDEX(cb,CH16391,3),"")</f>
        <v/>
      </c>
    </row>
    <row r="16392" spans="71:92" x14ac:dyDescent="0.3">
      <c r="BS16392" s="32" t="str">
        <f>IF(Kiadasi_kiseroiv!$K$2=BT16392,BV16392,"")</f>
        <v/>
      </c>
      <c r="BT16392" s="34" t="str">
        <f t="shared" si="1691"/>
        <v/>
      </c>
      <c r="BU16392" s="32" t="str">
        <f t="shared" si="1692"/>
        <v/>
      </c>
      <c r="BV16392" s="32" t="str">
        <f t="shared" ref="BV16392:BV16455" si="1705">IF(BU16392&lt;&gt;"",RANK(BU16392,$BU$7:$BU$33000,1),"")</f>
        <v/>
      </c>
      <c r="BW16392" s="32" t="str">
        <f t="shared" ref="BW16392:BW16455" si="1706">IF(CC16392&lt;min,$BW$2,IF(CC16392&lt;=max,CG16392,""))</f>
        <v/>
      </c>
      <c r="BX16392" s="32" t="str">
        <f t="shared" si="1693"/>
        <v/>
      </c>
      <c r="BY16392" s="32" t="str">
        <f t="shared" si="1694"/>
        <v/>
      </c>
      <c r="BZ16392" s="32" t="str">
        <f t="shared" ref="BZ16392:BZ16455" si="1707">IF(AND(CC16392&lt;$BZ$2,CI16392=$BZ$4),$BZ$5,IF(AND(CC16392&lt;=$BZ$3,CI16392=$BZ$4),CB16392,""))</f>
        <v/>
      </c>
      <c r="CA16392" s="32" t="str">
        <f t="shared" ref="CA16392:CA16455" si="1708">IF(AND(BZ16392&lt;&gt;"",BZ16392&lt;&gt;$BZ$5),RANK(BZ16392,$BZ$7:$BZ$33000,1),"")</f>
        <v/>
      </c>
      <c r="CB16392" s="33">
        <f>IF(COUNTIF($CD$7:CD16392,CD16392)=1,CD16392,CD16392+COUNTIF($CD$6:CD16391,CD16392))</f>
        <v>61020</v>
      </c>
      <c r="CC16392" s="34">
        <f t="shared" si="1695"/>
        <v>55153</v>
      </c>
      <c r="CD16392" s="32">
        <f t="shared" si="1696"/>
        <v>55153</v>
      </c>
      <c r="CE16392" s="32">
        <f t="shared" si="1697"/>
        <v>0</v>
      </c>
      <c r="CF16392" s="32">
        <f t="shared" si="1698"/>
        <v>0</v>
      </c>
      <c r="CG16392" s="32" t="str">
        <f t="shared" si="1699"/>
        <v/>
      </c>
      <c r="CH16392" s="32">
        <v>387</v>
      </c>
      <c r="CI16392" s="32" t="s">
        <v>9</v>
      </c>
      <c r="CJ16392" s="32" t="str">
        <f t="shared" si="1700"/>
        <v/>
      </c>
      <c r="CK16392" s="32" t="str">
        <f t="shared" si="1701"/>
        <v/>
      </c>
      <c r="CL16392" s="32" t="str">
        <f t="shared" si="1702"/>
        <v/>
      </c>
      <c r="CM16392" s="32" t="str">
        <f t="shared" si="1703"/>
        <v/>
      </c>
      <c r="CN16392" s="32" t="str">
        <f t="shared" si="1704"/>
        <v/>
      </c>
    </row>
    <row r="16393" spans="71:92" x14ac:dyDescent="0.3">
      <c r="BS16393" s="32" t="str">
        <f>IF(Kiadasi_kiseroiv!$K$2=BT16393,BV16393,"")</f>
        <v/>
      </c>
      <c r="BT16393" s="34" t="str">
        <f t="shared" si="1691"/>
        <v/>
      </c>
      <c r="BU16393" s="32" t="str">
        <f t="shared" si="1692"/>
        <v/>
      </c>
      <c r="BV16393" s="32" t="str">
        <f t="shared" si="1705"/>
        <v/>
      </c>
      <c r="BW16393" s="32" t="str">
        <f t="shared" si="1706"/>
        <v/>
      </c>
      <c r="BX16393" s="32" t="str">
        <f t="shared" si="1693"/>
        <v/>
      </c>
      <c r="BY16393" s="32" t="str">
        <f t="shared" si="1694"/>
        <v/>
      </c>
      <c r="BZ16393" s="32" t="str">
        <f t="shared" si="1707"/>
        <v/>
      </c>
      <c r="CA16393" s="32" t="str">
        <f t="shared" si="1708"/>
        <v/>
      </c>
      <c r="CB16393" s="33">
        <f>IF(COUNTIF($CD$7:CD16393,CD16393)=1,CD16393,CD16393+COUNTIF($CD$6:CD16392,CD16393))</f>
        <v>61021</v>
      </c>
      <c r="CC16393" s="34">
        <f t="shared" si="1695"/>
        <v>55153</v>
      </c>
      <c r="CD16393" s="32">
        <f t="shared" si="1696"/>
        <v>55153</v>
      </c>
      <c r="CE16393" s="32">
        <f t="shared" si="1697"/>
        <v>0</v>
      </c>
      <c r="CF16393" s="32">
        <f t="shared" si="1698"/>
        <v>0</v>
      </c>
      <c r="CG16393" s="32" t="str">
        <f t="shared" si="1699"/>
        <v/>
      </c>
      <c r="CH16393" s="32">
        <v>388</v>
      </c>
      <c r="CI16393" s="32" t="s">
        <v>9</v>
      </c>
      <c r="CJ16393" s="32" t="str">
        <f t="shared" si="1700"/>
        <v/>
      </c>
      <c r="CK16393" s="32" t="str">
        <f t="shared" si="1701"/>
        <v/>
      </c>
      <c r="CL16393" s="32" t="str">
        <f t="shared" si="1702"/>
        <v/>
      </c>
      <c r="CM16393" s="32" t="str">
        <f t="shared" si="1703"/>
        <v/>
      </c>
      <c r="CN16393" s="32" t="str">
        <f t="shared" si="1704"/>
        <v/>
      </c>
    </row>
    <row r="16394" spans="71:92" x14ac:dyDescent="0.3">
      <c r="BS16394" s="32" t="str">
        <f>IF(Kiadasi_kiseroiv!$K$2=BT16394,BV16394,"")</f>
        <v/>
      </c>
      <c r="BT16394" s="34" t="str">
        <f t="shared" si="1691"/>
        <v/>
      </c>
      <c r="BU16394" s="32" t="str">
        <f t="shared" si="1692"/>
        <v/>
      </c>
      <c r="BV16394" s="32" t="str">
        <f t="shared" si="1705"/>
        <v/>
      </c>
      <c r="BW16394" s="32" t="str">
        <f t="shared" si="1706"/>
        <v/>
      </c>
      <c r="BX16394" s="32" t="str">
        <f t="shared" si="1693"/>
        <v/>
      </c>
      <c r="BY16394" s="32" t="str">
        <f t="shared" si="1694"/>
        <v/>
      </c>
      <c r="BZ16394" s="32" t="str">
        <f t="shared" si="1707"/>
        <v/>
      </c>
      <c r="CA16394" s="32" t="str">
        <f t="shared" si="1708"/>
        <v/>
      </c>
      <c r="CB16394" s="33">
        <f>IF(COUNTIF($CD$7:CD16394,CD16394)=1,CD16394,CD16394+COUNTIF($CD$6:CD16393,CD16394))</f>
        <v>61022</v>
      </c>
      <c r="CC16394" s="34">
        <f t="shared" si="1695"/>
        <v>55153</v>
      </c>
      <c r="CD16394" s="32">
        <f t="shared" si="1696"/>
        <v>55153</v>
      </c>
      <c r="CE16394" s="32">
        <f t="shared" si="1697"/>
        <v>0</v>
      </c>
      <c r="CF16394" s="32">
        <f t="shared" si="1698"/>
        <v>0</v>
      </c>
      <c r="CG16394" s="32" t="str">
        <f t="shared" si="1699"/>
        <v/>
      </c>
      <c r="CH16394" s="32">
        <v>389</v>
      </c>
      <c r="CI16394" s="32" t="s">
        <v>9</v>
      </c>
      <c r="CJ16394" s="32" t="str">
        <f t="shared" si="1700"/>
        <v/>
      </c>
      <c r="CK16394" s="32" t="str">
        <f t="shared" si="1701"/>
        <v/>
      </c>
      <c r="CL16394" s="32" t="str">
        <f t="shared" si="1702"/>
        <v/>
      </c>
      <c r="CM16394" s="32" t="str">
        <f t="shared" si="1703"/>
        <v/>
      </c>
      <c r="CN16394" s="32" t="str">
        <f t="shared" si="1704"/>
        <v/>
      </c>
    </row>
    <row r="16395" spans="71:92" x14ac:dyDescent="0.3">
      <c r="BS16395" s="32" t="str">
        <f>IF(Kiadasi_kiseroiv!$K$2=BT16395,BV16395,"")</f>
        <v/>
      </c>
      <c r="BT16395" s="34" t="str">
        <f t="shared" si="1691"/>
        <v/>
      </c>
      <c r="BU16395" s="32" t="str">
        <f t="shared" si="1692"/>
        <v/>
      </c>
      <c r="BV16395" s="32" t="str">
        <f t="shared" si="1705"/>
        <v/>
      </c>
      <c r="BW16395" s="32" t="str">
        <f t="shared" si="1706"/>
        <v/>
      </c>
      <c r="BX16395" s="32" t="str">
        <f t="shared" si="1693"/>
        <v/>
      </c>
      <c r="BY16395" s="32" t="str">
        <f t="shared" si="1694"/>
        <v/>
      </c>
      <c r="BZ16395" s="32" t="str">
        <f t="shared" si="1707"/>
        <v/>
      </c>
      <c r="CA16395" s="32" t="str">
        <f t="shared" si="1708"/>
        <v/>
      </c>
      <c r="CB16395" s="33">
        <f>IF(COUNTIF($CD$7:CD16395,CD16395)=1,CD16395,CD16395+COUNTIF($CD$6:CD16394,CD16395))</f>
        <v>61023</v>
      </c>
      <c r="CC16395" s="34">
        <f t="shared" si="1695"/>
        <v>55153</v>
      </c>
      <c r="CD16395" s="32">
        <f t="shared" si="1696"/>
        <v>55153</v>
      </c>
      <c r="CE16395" s="32">
        <f t="shared" si="1697"/>
        <v>0</v>
      </c>
      <c r="CF16395" s="32">
        <f t="shared" si="1698"/>
        <v>0</v>
      </c>
      <c r="CG16395" s="32" t="str">
        <f t="shared" si="1699"/>
        <v/>
      </c>
      <c r="CH16395" s="32">
        <v>390</v>
      </c>
      <c r="CI16395" s="32" t="s">
        <v>9</v>
      </c>
      <c r="CJ16395" s="32" t="str">
        <f t="shared" si="1700"/>
        <v/>
      </c>
      <c r="CK16395" s="32" t="str">
        <f t="shared" si="1701"/>
        <v/>
      </c>
      <c r="CL16395" s="32" t="str">
        <f t="shared" si="1702"/>
        <v/>
      </c>
      <c r="CM16395" s="32" t="str">
        <f t="shared" si="1703"/>
        <v/>
      </c>
      <c r="CN16395" s="32" t="str">
        <f t="shared" si="1704"/>
        <v/>
      </c>
    </row>
    <row r="16396" spans="71:92" x14ac:dyDescent="0.3">
      <c r="BS16396" s="32" t="str">
        <f>IF(Kiadasi_kiseroiv!$K$2=BT16396,BV16396,"")</f>
        <v/>
      </c>
      <c r="BT16396" s="34" t="str">
        <f t="shared" si="1691"/>
        <v/>
      </c>
      <c r="BU16396" s="32" t="str">
        <f t="shared" si="1692"/>
        <v/>
      </c>
      <c r="BV16396" s="32" t="str">
        <f t="shared" si="1705"/>
        <v/>
      </c>
      <c r="BW16396" s="32" t="str">
        <f t="shared" si="1706"/>
        <v/>
      </c>
      <c r="BX16396" s="32" t="str">
        <f t="shared" si="1693"/>
        <v/>
      </c>
      <c r="BY16396" s="32" t="str">
        <f t="shared" si="1694"/>
        <v/>
      </c>
      <c r="BZ16396" s="32" t="str">
        <f t="shared" si="1707"/>
        <v/>
      </c>
      <c r="CA16396" s="32" t="str">
        <f t="shared" si="1708"/>
        <v/>
      </c>
      <c r="CB16396" s="33">
        <f>IF(COUNTIF($CD$7:CD16396,CD16396)=1,CD16396,CD16396+COUNTIF($CD$6:CD16395,CD16396))</f>
        <v>61024</v>
      </c>
      <c r="CC16396" s="34">
        <f t="shared" si="1695"/>
        <v>55153</v>
      </c>
      <c r="CD16396" s="32">
        <f t="shared" si="1696"/>
        <v>55153</v>
      </c>
      <c r="CE16396" s="32">
        <f t="shared" si="1697"/>
        <v>0</v>
      </c>
      <c r="CF16396" s="32">
        <f t="shared" si="1698"/>
        <v>0</v>
      </c>
      <c r="CG16396" s="32" t="str">
        <f t="shared" si="1699"/>
        <v/>
      </c>
      <c r="CH16396" s="32">
        <v>391</v>
      </c>
      <c r="CI16396" s="32" t="s">
        <v>9</v>
      </c>
      <c r="CJ16396" s="32" t="str">
        <f t="shared" si="1700"/>
        <v/>
      </c>
      <c r="CK16396" s="32" t="str">
        <f t="shared" si="1701"/>
        <v/>
      </c>
      <c r="CL16396" s="32" t="str">
        <f t="shared" si="1702"/>
        <v/>
      </c>
      <c r="CM16396" s="32" t="str">
        <f t="shared" si="1703"/>
        <v/>
      </c>
      <c r="CN16396" s="32" t="str">
        <f t="shared" si="1704"/>
        <v/>
      </c>
    </row>
    <row r="16397" spans="71:92" x14ac:dyDescent="0.3">
      <c r="BS16397" s="32" t="str">
        <f>IF(Kiadasi_kiseroiv!$K$2=BT16397,BV16397,"")</f>
        <v/>
      </c>
      <c r="BT16397" s="34" t="str">
        <f t="shared" si="1691"/>
        <v/>
      </c>
      <c r="BU16397" s="32" t="str">
        <f t="shared" si="1692"/>
        <v/>
      </c>
      <c r="BV16397" s="32" t="str">
        <f t="shared" si="1705"/>
        <v/>
      </c>
      <c r="BW16397" s="32" t="str">
        <f t="shared" si="1706"/>
        <v/>
      </c>
      <c r="BX16397" s="32" t="str">
        <f t="shared" si="1693"/>
        <v/>
      </c>
      <c r="BY16397" s="32" t="str">
        <f t="shared" si="1694"/>
        <v/>
      </c>
      <c r="BZ16397" s="32" t="str">
        <f t="shared" si="1707"/>
        <v/>
      </c>
      <c r="CA16397" s="32" t="str">
        <f t="shared" si="1708"/>
        <v/>
      </c>
      <c r="CB16397" s="33">
        <f>IF(COUNTIF($CD$7:CD16397,CD16397)=1,CD16397,CD16397+COUNTIF($CD$6:CD16396,CD16397))</f>
        <v>61025</v>
      </c>
      <c r="CC16397" s="34">
        <f t="shared" si="1695"/>
        <v>55153</v>
      </c>
      <c r="CD16397" s="32">
        <f t="shared" si="1696"/>
        <v>55153</v>
      </c>
      <c r="CE16397" s="32">
        <f t="shared" si="1697"/>
        <v>0</v>
      </c>
      <c r="CF16397" s="32">
        <f t="shared" si="1698"/>
        <v>0</v>
      </c>
      <c r="CG16397" s="32" t="str">
        <f t="shared" si="1699"/>
        <v/>
      </c>
      <c r="CH16397" s="32">
        <v>392</v>
      </c>
      <c r="CI16397" s="32" t="s">
        <v>9</v>
      </c>
      <c r="CJ16397" s="32" t="str">
        <f t="shared" si="1700"/>
        <v/>
      </c>
      <c r="CK16397" s="32" t="str">
        <f t="shared" si="1701"/>
        <v/>
      </c>
      <c r="CL16397" s="32" t="str">
        <f t="shared" si="1702"/>
        <v/>
      </c>
      <c r="CM16397" s="32" t="str">
        <f t="shared" si="1703"/>
        <v/>
      </c>
      <c r="CN16397" s="32" t="str">
        <f t="shared" si="1704"/>
        <v/>
      </c>
    </row>
    <row r="16398" spans="71:92" x14ac:dyDescent="0.3">
      <c r="BS16398" s="32" t="str">
        <f>IF(Kiadasi_kiseroiv!$K$2=BT16398,BV16398,"")</f>
        <v/>
      </c>
      <c r="BT16398" s="34" t="str">
        <f t="shared" si="1691"/>
        <v/>
      </c>
      <c r="BU16398" s="32" t="str">
        <f t="shared" si="1692"/>
        <v/>
      </c>
      <c r="BV16398" s="32" t="str">
        <f t="shared" si="1705"/>
        <v/>
      </c>
      <c r="BW16398" s="32" t="str">
        <f t="shared" si="1706"/>
        <v/>
      </c>
      <c r="BX16398" s="32" t="str">
        <f t="shared" si="1693"/>
        <v/>
      </c>
      <c r="BY16398" s="32" t="str">
        <f t="shared" si="1694"/>
        <v/>
      </c>
      <c r="BZ16398" s="32" t="str">
        <f t="shared" si="1707"/>
        <v/>
      </c>
      <c r="CA16398" s="32" t="str">
        <f t="shared" si="1708"/>
        <v/>
      </c>
      <c r="CB16398" s="33">
        <f>IF(COUNTIF($CD$7:CD16398,CD16398)=1,CD16398,CD16398+COUNTIF($CD$6:CD16397,CD16398))</f>
        <v>61026</v>
      </c>
      <c r="CC16398" s="34">
        <f t="shared" si="1695"/>
        <v>55153</v>
      </c>
      <c r="CD16398" s="32">
        <f t="shared" si="1696"/>
        <v>55153</v>
      </c>
      <c r="CE16398" s="32">
        <f t="shared" si="1697"/>
        <v>0</v>
      </c>
      <c r="CF16398" s="32">
        <f t="shared" si="1698"/>
        <v>0</v>
      </c>
      <c r="CG16398" s="32" t="str">
        <f t="shared" si="1699"/>
        <v/>
      </c>
      <c r="CH16398" s="32">
        <v>393</v>
      </c>
      <c r="CI16398" s="32" t="s">
        <v>9</v>
      </c>
      <c r="CJ16398" s="32" t="str">
        <f t="shared" si="1700"/>
        <v/>
      </c>
      <c r="CK16398" s="32" t="str">
        <f t="shared" si="1701"/>
        <v/>
      </c>
      <c r="CL16398" s="32" t="str">
        <f t="shared" si="1702"/>
        <v/>
      </c>
      <c r="CM16398" s="32" t="str">
        <f t="shared" si="1703"/>
        <v/>
      </c>
      <c r="CN16398" s="32" t="str">
        <f t="shared" si="1704"/>
        <v/>
      </c>
    </row>
    <row r="16399" spans="71:92" x14ac:dyDescent="0.3">
      <c r="BS16399" s="32" t="str">
        <f>IF(Kiadasi_kiseroiv!$K$2=BT16399,BV16399,"")</f>
        <v/>
      </c>
      <c r="BT16399" s="34" t="str">
        <f t="shared" si="1691"/>
        <v/>
      </c>
      <c r="BU16399" s="32" t="str">
        <f t="shared" si="1692"/>
        <v/>
      </c>
      <c r="BV16399" s="32" t="str">
        <f t="shared" si="1705"/>
        <v/>
      </c>
      <c r="BW16399" s="32" t="str">
        <f t="shared" si="1706"/>
        <v/>
      </c>
      <c r="BX16399" s="32" t="str">
        <f t="shared" si="1693"/>
        <v/>
      </c>
      <c r="BY16399" s="32" t="str">
        <f t="shared" si="1694"/>
        <v/>
      </c>
      <c r="BZ16399" s="32" t="str">
        <f t="shared" si="1707"/>
        <v/>
      </c>
      <c r="CA16399" s="32" t="str">
        <f t="shared" si="1708"/>
        <v/>
      </c>
      <c r="CB16399" s="33">
        <f>IF(COUNTIF($CD$7:CD16399,CD16399)=1,CD16399,CD16399+COUNTIF($CD$6:CD16398,CD16399))</f>
        <v>61027</v>
      </c>
      <c r="CC16399" s="34">
        <f t="shared" si="1695"/>
        <v>55153</v>
      </c>
      <c r="CD16399" s="32">
        <f t="shared" si="1696"/>
        <v>55153</v>
      </c>
      <c r="CE16399" s="32">
        <f t="shared" si="1697"/>
        <v>0</v>
      </c>
      <c r="CF16399" s="32">
        <f t="shared" si="1698"/>
        <v>0</v>
      </c>
      <c r="CG16399" s="32" t="str">
        <f t="shared" si="1699"/>
        <v/>
      </c>
      <c r="CH16399" s="32">
        <v>394</v>
      </c>
      <c r="CI16399" s="32" t="s">
        <v>9</v>
      </c>
      <c r="CJ16399" s="32" t="str">
        <f t="shared" si="1700"/>
        <v/>
      </c>
      <c r="CK16399" s="32" t="str">
        <f t="shared" si="1701"/>
        <v/>
      </c>
      <c r="CL16399" s="32" t="str">
        <f t="shared" si="1702"/>
        <v/>
      </c>
      <c r="CM16399" s="32" t="str">
        <f t="shared" si="1703"/>
        <v/>
      </c>
      <c r="CN16399" s="32" t="str">
        <f t="shared" si="1704"/>
        <v/>
      </c>
    </row>
    <row r="16400" spans="71:92" x14ac:dyDescent="0.3">
      <c r="BS16400" s="32" t="str">
        <f>IF(Kiadasi_kiseroiv!$K$2=BT16400,BV16400,"")</f>
        <v/>
      </c>
      <c r="BT16400" s="34" t="str">
        <f t="shared" si="1691"/>
        <v/>
      </c>
      <c r="BU16400" s="32" t="str">
        <f t="shared" si="1692"/>
        <v/>
      </c>
      <c r="BV16400" s="32" t="str">
        <f t="shared" si="1705"/>
        <v/>
      </c>
      <c r="BW16400" s="32" t="str">
        <f t="shared" si="1706"/>
        <v/>
      </c>
      <c r="BX16400" s="32" t="str">
        <f t="shared" si="1693"/>
        <v/>
      </c>
      <c r="BY16400" s="32" t="str">
        <f t="shared" si="1694"/>
        <v/>
      </c>
      <c r="BZ16400" s="32" t="str">
        <f t="shared" si="1707"/>
        <v/>
      </c>
      <c r="CA16400" s="32" t="str">
        <f t="shared" si="1708"/>
        <v/>
      </c>
      <c r="CB16400" s="33">
        <f>IF(COUNTIF($CD$7:CD16400,CD16400)=1,CD16400,CD16400+COUNTIF($CD$6:CD16399,CD16400))</f>
        <v>61028</v>
      </c>
      <c r="CC16400" s="34">
        <f t="shared" si="1695"/>
        <v>55153</v>
      </c>
      <c r="CD16400" s="32">
        <f t="shared" si="1696"/>
        <v>55153</v>
      </c>
      <c r="CE16400" s="32">
        <f t="shared" si="1697"/>
        <v>0</v>
      </c>
      <c r="CF16400" s="32">
        <f t="shared" si="1698"/>
        <v>0</v>
      </c>
      <c r="CG16400" s="32" t="str">
        <f t="shared" si="1699"/>
        <v/>
      </c>
      <c r="CH16400" s="32">
        <v>395</v>
      </c>
      <c r="CI16400" s="32" t="s">
        <v>9</v>
      </c>
      <c r="CJ16400" s="32" t="str">
        <f t="shared" si="1700"/>
        <v/>
      </c>
      <c r="CK16400" s="32" t="str">
        <f t="shared" si="1701"/>
        <v/>
      </c>
      <c r="CL16400" s="32" t="str">
        <f t="shared" si="1702"/>
        <v/>
      </c>
      <c r="CM16400" s="32" t="str">
        <f t="shared" si="1703"/>
        <v/>
      </c>
      <c r="CN16400" s="32" t="str">
        <f t="shared" si="1704"/>
        <v/>
      </c>
    </row>
    <row r="16401" spans="71:92" x14ac:dyDescent="0.3">
      <c r="BS16401" s="32" t="str">
        <f>IF(Kiadasi_kiseroiv!$K$2=BT16401,BV16401,"")</f>
        <v/>
      </c>
      <c r="BT16401" s="34" t="str">
        <f t="shared" si="1691"/>
        <v/>
      </c>
      <c r="BU16401" s="32" t="str">
        <f t="shared" si="1692"/>
        <v/>
      </c>
      <c r="BV16401" s="32" t="str">
        <f t="shared" si="1705"/>
        <v/>
      </c>
      <c r="BW16401" s="32" t="str">
        <f t="shared" si="1706"/>
        <v/>
      </c>
      <c r="BX16401" s="32" t="str">
        <f t="shared" si="1693"/>
        <v/>
      </c>
      <c r="BY16401" s="32" t="str">
        <f t="shared" si="1694"/>
        <v/>
      </c>
      <c r="BZ16401" s="32" t="str">
        <f t="shared" si="1707"/>
        <v/>
      </c>
      <c r="CA16401" s="32" t="str">
        <f t="shared" si="1708"/>
        <v/>
      </c>
      <c r="CB16401" s="33">
        <f>IF(COUNTIF($CD$7:CD16401,CD16401)=1,CD16401,CD16401+COUNTIF($CD$6:CD16400,CD16401))</f>
        <v>61029</v>
      </c>
      <c r="CC16401" s="34">
        <f t="shared" si="1695"/>
        <v>55153</v>
      </c>
      <c r="CD16401" s="32">
        <f t="shared" si="1696"/>
        <v>55153</v>
      </c>
      <c r="CE16401" s="32">
        <f t="shared" si="1697"/>
        <v>0</v>
      </c>
      <c r="CF16401" s="32">
        <f t="shared" si="1698"/>
        <v>0</v>
      </c>
      <c r="CG16401" s="32" t="str">
        <f t="shared" si="1699"/>
        <v/>
      </c>
      <c r="CH16401" s="32">
        <v>396</v>
      </c>
      <c r="CI16401" s="32" t="s">
        <v>9</v>
      </c>
      <c r="CJ16401" s="32" t="str">
        <f t="shared" si="1700"/>
        <v/>
      </c>
      <c r="CK16401" s="32" t="str">
        <f t="shared" si="1701"/>
        <v/>
      </c>
      <c r="CL16401" s="32" t="str">
        <f t="shared" si="1702"/>
        <v/>
      </c>
      <c r="CM16401" s="32" t="str">
        <f t="shared" si="1703"/>
        <v/>
      </c>
      <c r="CN16401" s="32" t="str">
        <f t="shared" si="1704"/>
        <v/>
      </c>
    </row>
    <row r="16402" spans="71:92" x14ac:dyDescent="0.3">
      <c r="BS16402" s="32" t="str">
        <f>IF(Kiadasi_kiseroiv!$K$2=BT16402,BV16402,"")</f>
        <v/>
      </c>
      <c r="BT16402" s="34" t="str">
        <f t="shared" si="1691"/>
        <v/>
      </c>
      <c r="BU16402" s="32" t="str">
        <f t="shared" si="1692"/>
        <v/>
      </c>
      <c r="BV16402" s="32" t="str">
        <f t="shared" si="1705"/>
        <v/>
      </c>
      <c r="BW16402" s="32" t="str">
        <f t="shared" si="1706"/>
        <v/>
      </c>
      <c r="BX16402" s="32" t="str">
        <f t="shared" si="1693"/>
        <v/>
      </c>
      <c r="BY16402" s="32" t="str">
        <f t="shared" si="1694"/>
        <v/>
      </c>
      <c r="BZ16402" s="32" t="str">
        <f t="shared" si="1707"/>
        <v/>
      </c>
      <c r="CA16402" s="32" t="str">
        <f t="shared" si="1708"/>
        <v/>
      </c>
      <c r="CB16402" s="33">
        <f>IF(COUNTIF($CD$7:CD16402,CD16402)=1,CD16402,CD16402+COUNTIF($CD$6:CD16401,CD16402))</f>
        <v>61030</v>
      </c>
      <c r="CC16402" s="34">
        <f t="shared" si="1695"/>
        <v>55153</v>
      </c>
      <c r="CD16402" s="32">
        <f t="shared" si="1696"/>
        <v>55153</v>
      </c>
      <c r="CE16402" s="32">
        <f t="shared" si="1697"/>
        <v>0</v>
      </c>
      <c r="CF16402" s="32">
        <f t="shared" si="1698"/>
        <v>0</v>
      </c>
      <c r="CG16402" s="32" t="str">
        <f t="shared" si="1699"/>
        <v/>
      </c>
      <c r="CH16402" s="32">
        <v>397</v>
      </c>
      <c r="CI16402" s="32" t="s">
        <v>9</v>
      </c>
      <c r="CJ16402" s="32" t="str">
        <f t="shared" si="1700"/>
        <v/>
      </c>
      <c r="CK16402" s="32" t="str">
        <f t="shared" si="1701"/>
        <v/>
      </c>
      <c r="CL16402" s="32" t="str">
        <f t="shared" si="1702"/>
        <v/>
      </c>
      <c r="CM16402" s="32" t="str">
        <f t="shared" si="1703"/>
        <v/>
      </c>
      <c r="CN16402" s="32" t="str">
        <f t="shared" si="1704"/>
        <v/>
      </c>
    </row>
    <row r="16403" spans="71:92" x14ac:dyDescent="0.3">
      <c r="BS16403" s="32" t="str">
        <f>IF(Kiadasi_kiseroiv!$K$2=BT16403,BV16403,"")</f>
        <v/>
      </c>
      <c r="BT16403" s="34" t="str">
        <f t="shared" si="1691"/>
        <v/>
      </c>
      <c r="BU16403" s="32" t="str">
        <f t="shared" si="1692"/>
        <v/>
      </c>
      <c r="BV16403" s="32" t="str">
        <f t="shared" si="1705"/>
        <v/>
      </c>
      <c r="BW16403" s="32" t="str">
        <f t="shared" si="1706"/>
        <v/>
      </c>
      <c r="BX16403" s="32" t="str">
        <f t="shared" si="1693"/>
        <v/>
      </c>
      <c r="BY16403" s="32" t="str">
        <f t="shared" si="1694"/>
        <v/>
      </c>
      <c r="BZ16403" s="32" t="str">
        <f t="shared" si="1707"/>
        <v/>
      </c>
      <c r="CA16403" s="32" t="str">
        <f t="shared" si="1708"/>
        <v/>
      </c>
      <c r="CB16403" s="33">
        <f>IF(COUNTIF($CD$7:CD16403,CD16403)=1,CD16403,CD16403+COUNTIF($CD$6:CD16402,CD16403))</f>
        <v>61031</v>
      </c>
      <c r="CC16403" s="34">
        <f t="shared" si="1695"/>
        <v>55153</v>
      </c>
      <c r="CD16403" s="32">
        <f t="shared" si="1696"/>
        <v>55153</v>
      </c>
      <c r="CE16403" s="32">
        <f t="shared" si="1697"/>
        <v>0</v>
      </c>
      <c r="CF16403" s="32">
        <f t="shared" si="1698"/>
        <v>0</v>
      </c>
      <c r="CG16403" s="32" t="str">
        <f t="shared" si="1699"/>
        <v/>
      </c>
      <c r="CH16403" s="32">
        <v>398</v>
      </c>
      <c r="CI16403" s="32" t="s">
        <v>9</v>
      </c>
      <c r="CJ16403" s="32" t="str">
        <f t="shared" si="1700"/>
        <v/>
      </c>
      <c r="CK16403" s="32" t="str">
        <f t="shared" si="1701"/>
        <v/>
      </c>
      <c r="CL16403" s="32" t="str">
        <f t="shared" si="1702"/>
        <v/>
      </c>
      <c r="CM16403" s="32" t="str">
        <f t="shared" si="1703"/>
        <v/>
      </c>
      <c r="CN16403" s="32" t="str">
        <f t="shared" si="1704"/>
        <v/>
      </c>
    </row>
    <row r="16404" spans="71:92" x14ac:dyDescent="0.3">
      <c r="BS16404" s="32" t="str">
        <f>IF(Kiadasi_kiseroiv!$K$2=BT16404,BV16404,"")</f>
        <v/>
      </c>
      <c r="BT16404" s="34" t="str">
        <f t="shared" si="1691"/>
        <v/>
      </c>
      <c r="BU16404" s="32" t="str">
        <f t="shared" si="1692"/>
        <v/>
      </c>
      <c r="BV16404" s="32" t="str">
        <f t="shared" si="1705"/>
        <v/>
      </c>
      <c r="BW16404" s="32" t="str">
        <f t="shared" si="1706"/>
        <v/>
      </c>
      <c r="BX16404" s="32" t="str">
        <f t="shared" si="1693"/>
        <v/>
      </c>
      <c r="BY16404" s="32" t="str">
        <f t="shared" si="1694"/>
        <v/>
      </c>
      <c r="BZ16404" s="32" t="str">
        <f t="shared" si="1707"/>
        <v/>
      </c>
      <c r="CA16404" s="32" t="str">
        <f t="shared" si="1708"/>
        <v/>
      </c>
      <c r="CB16404" s="33">
        <f>IF(COUNTIF($CD$7:CD16404,CD16404)=1,CD16404,CD16404+COUNTIF($CD$6:CD16403,CD16404))</f>
        <v>61032</v>
      </c>
      <c r="CC16404" s="34">
        <f t="shared" si="1695"/>
        <v>55153</v>
      </c>
      <c r="CD16404" s="32">
        <f t="shared" si="1696"/>
        <v>55153</v>
      </c>
      <c r="CE16404" s="32">
        <f t="shared" si="1697"/>
        <v>0</v>
      </c>
      <c r="CF16404" s="32">
        <f t="shared" si="1698"/>
        <v>0</v>
      </c>
      <c r="CG16404" s="32" t="str">
        <f t="shared" si="1699"/>
        <v/>
      </c>
      <c r="CH16404" s="32">
        <v>399</v>
      </c>
      <c r="CI16404" s="32" t="s">
        <v>9</v>
      </c>
      <c r="CJ16404" s="32" t="str">
        <f t="shared" si="1700"/>
        <v/>
      </c>
      <c r="CK16404" s="32" t="str">
        <f t="shared" si="1701"/>
        <v/>
      </c>
      <c r="CL16404" s="32" t="str">
        <f t="shared" si="1702"/>
        <v/>
      </c>
      <c r="CM16404" s="32" t="str">
        <f t="shared" si="1703"/>
        <v/>
      </c>
      <c r="CN16404" s="32" t="str">
        <f t="shared" si="1704"/>
        <v/>
      </c>
    </row>
    <row r="16405" spans="71:92" x14ac:dyDescent="0.3">
      <c r="BS16405" s="32" t="str">
        <f>IF(Kiadasi_kiseroiv!$K$2=BT16405,BV16405,"")</f>
        <v/>
      </c>
      <c r="BT16405" s="34" t="str">
        <f t="shared" si="1691"/>
        <v/>
      </c>
      <c r="BU16405" s="32" t="str">
        <f t="shared" si="1692"/>
        <v/>
      </c>
      <c r="BV16405" s="32" t="str">
        <f t="shared" si="1705"/>
        <v/>
      </c>
      <c r="BW16405" s="32" t="str">
        <f t="shared" si="1706"/>
        <v/>
      </c>
      <c r="BX16405" s="32" t="str">
        <f t="shared" si="1693"/>
        <v/>
      </c>
      <c r="BY16405" s="32" t="str">
        <f t="shared" si="1694"/>
        <v/>
      </c>
      <c r="BZ16405" s="32" t="str">
        <f t="shared" si="1707"/>
        <v/>
      </c>
      <c r="CA16405" s="32" t="str">
        <f t="shared" si="1708"/>
        <v/>
      </c>
      <c r="CB16405" s="33">
        <f>IF(COUNTIF($CD$7:CD16405,CD16405)=1,CD16405,CD16405+COUNTIF($CD$6:CD16404,CD16405))</f>
        <v>61033</v>
      </c>
      <c r="CC16405" s="34">
        <f t="shared" si="1695"/>
        <v>55153</v>
      </c>
      <c r="CD16405" s="32">
        <f t="shared" si="1696"/>
        <v>55153</v>
      </c>
      <c r="CE16405" s="32">
        <f t="shared" si="1697"/>
        <v>0</v>
      </c>
      <c r="CF16405" s="32">
        <f t="shared" si="1698"/>
        <v>0</v>
      </c>
      <c r="CG16405" s="32" t="str">
        <f t="shared" si="1699"/>
        <v/>
      </c>
      <c r="CH16405" s="32">
        <v>400</v>
      </c>
      <c r="CI16405" s="32" t="s">
        <v>9</v>
      </c>
      <c r="CJ16405" s="32" t="str">
        <f t="shared" si="1700"/>
        <v/>
      </c>
      <c r="CK16405" s="32" t="str">
        <f t="shared" si="1701"/>
        <v/>
      </c>
      <c r="CL16405" s="32" t="str">
        <f t="shared" si="1702"/>
        <v/>
      </c>
      <c r="CM16405" s="32" t="str">
        <f t="shared" si="1703"/>
        <v/>
      </c>
      <c r="CN16405" s="32" t="str">
        <f t="shared" si="1704"/>
        <v/>
      </c>
    </row>
    <row r="16406" spans="71:92" x14ac:dyDescent="0.3">
      <c r="BS16406" s="32" t="str">
        <f>IF(Kiadasi_kiseroiv!$K$2=BT16406,BV16406,"")</f>
        <v/>
      </c>
      <c r="BT16406" s="34" t="str">
        <f t="shared" si="1691"/>
        <v/>
      </c>
      <c r="BU16406" s="32" t="str">
        <f t="shared" si="1692"/>
        <v/>
      </c>
      <c r="BV16406" s="32" t="str">
        <f t="shared" si="1705"/>
        <v/>
      </c>
      <c r="BW16406" s="32" t="str">
        <f t="shared" si="1706"/>
        <v/>
      </c>
      <c r="BX16406" s="32" t="str">
        <f t="shared" si="1693"/>
        <v/>
      </c>
      <c r="BY16406" s="32" t="str">
        <f t="shared" si="1694"/>
        <v/>
      </c>
      <c r="BZ16406" s="32" t="str">
        <f t="shared" si="1707"/>
        <v/>
      </c>
      <c r="CA16406" s="32" t="str">
        <f t="shared" si="1708"/>
        <v/>
      </c>
      <c r="CB16406" s="33">
        <f>IF(COUNTIF($CD$7:CD16406,CD16406)=1,CD16406,CD16406+COUNTIF($CD$6:CD16405,CD16406))</f>
        <v>61034</v>
      </c>
      <c r="CC16406" s="34">
        <f t="shared" si="1695"/>
        <v>55153</v>
      </c>
      <c r="CD16406" s="32">
        <f t="shared" si="1696"/>
        <v>55153</v>
      </c>
      <c r="CE16406" s="32">
        <f t="shared" si="1697"/>
        <v>0</v>
      </c>
      <c r="CF16406" s="32">
        <f t="shared" si="1698"/>
        <v>0</v>
      </c>
      <c r="CG16406" s="32" t="str">
        <f t="shared" si="1699"/>
        <v/>
      </c>
      <c r="CH16406" s="32">
        <v>401</v>
      </c>
      <c r="CI16406" s="32" t="s">
        <v>9</v>
      </c>
      <c r="CJ16406" s="32" t="str">
        <f t="shared" si="1700"/>
        <v/>
      </c>
      <c r="CK16406" s="32" t="str">
        <f t="shared" si="1701"/>
        <v/>
      </c>
      <c r="CL16406" s="32" t="str">
        <f t="shared" si="1702"/>
        <v/>
      </c>
      <c r="CM16406" s="32" t="str">
        <f t="shared" si="1703"/>
        <v/>
      </c>
      <c r="CN16406" s="32" t="str">
        <f t="shared" si="1704"/>
        <v/>
      </c>
    </row>
    <row r="16407" spans="71:92" x14ac:dyDescent="0.3">
      <c r="BS16407" s="32" t="str">
        <f>IF(Kiadasi_kiseroiv!$K$2=BT16407,BV16407,"")</f>
        <v/>
      </c>
      <c r="BT16407" s="34" t="str">
        <f t="shared" si="1691"/>
        <v/>
      </c>
      <c r="BU16407" s="32" t="str">
        <f t="shared" si="1692"/>
        <v/>
      </c>
      <c r="BV16407" s="32" t="str">
        <f t="shared" si="1705"/>
        <v/>
      </c>
      <c r="BW16407" s="32" t="str">
        <f t="shared" si="1706"/>
        <v/>
      </c>
      <c r="BX16407" s="32" t="str">
        <f t="shared" si="1693"/>
        <v/>
      </c>
      <c r="BY16407" s="32" t="str">
        <f t="shared" si="1694"/>
        <v/>
      </c>
      <c r="BZ16407" s="32" t="str">
        <f t="shared" si="1707"/>
        <v/>
      </c>
      <c r="CA16407" s="32" t="str">
        <f t="shared" si="1708"/>
        <v/>
      </c>
      <c r="CB16407" s="33">
        <f>IF(COUNTIF($CD$7:CD16407,CD16407)=1,CD16407,CD16407+COUNTIF($CD$6:CD16406,CD16407))</f>
        <v>61035</v>
      </c>
      <c r="CC16407" s="34">
        <f t="shared" si="1695"/>
        <v>55153</v>
      </c>
      <c r="CD16407" s="32">
        <f t="shared" si="1696"/>
        <v>55153</v>
      </c>
      <c r="CE16407" s="32">
        <f t="shared" si="1697"/>
        <v>0</v>
      </c>
      <c r="CF16407" s="32">
        <f t="shared" si="1698"/>
        <v>0</v>
      </c>
      <c r="CG16407" s="32" t="str">
        <f t="shared" si="1699"/>
        <v/>
      </c>
      <c r="CH16407" s="32">
        <v>402</v>
      </c>
      <c r="CI16407" s="32" t="s">
        <v>9</v>
      </c>
      <c r="CJ16407" s="32" t="str">
        <f t="shared" si="1700"/>
        <v/>
      </c>
      <c r="CK16407" s="32" t="str">
        <f t="shared" si="1701"/>
        <v/>
      </c>
      <c r="CL16407" s="32" t="str">
        <f t="shared" si="1702"/>
        <v/>
      </c>
      <c r="CM16407" s="32" t="str">
        <f t="shared" si="1703"/>
        <v/>
      </c>
      <c r="CN16407" s="32" t="str">
        <f t="shared" si="1704"/>
        <v/>
      </c>
    </row>
    <row r="16408" spans="71:92" x14ac:dyDescent="0.3">
      <c r="BS16408" s="32" t="str">
        <f>IF(Kiadasi_kiseroiv!$K$2=BT16408,BV16408,"")</f>
        <v/>
      </c>
      <c r="BT16408" s="34" t="str">
        <f t="shared" si="1691"/>
        <v/>
      </c>
      <c r="BU16408" s="32" t="str">
        <f t="shared" si="1692"/>
        <v/>
      </c>
      <c r="BV16408" s="32" t="str">
        <f t="shared" si="1705"/>
        <v/>
      </c>
      <c r="BW16408" s="32" t="str">
        <f t="shared" si="1706"/>
        <v/>
      </c>
      <c r="BX16408" s="32" t="str">
        <f t="shared" si="1693"/>
        <v/>
      </c>
      <c r="BY16408" s="32" t="str">
        <f t="shared" si="1694"/>
        <v/>
      </c>
      <c r="BZ16408" s="32" t="str">
        <f t="shared" si="1707"/>
        <v/>
      </c>
      <c r="CA16408" s="32" t="str">
        <f t="shared" si="1708"/>
        <v/>
      </c>
      <c r="CB16408" s="33">
        <f>IF(COUNTIF($CD$7:CD16408,CD16408)=1,CD16408,CD16408+COUNTIF($CD$6:CD16407,CD16408))</f>
        <v>61036</v>
      </c>
      <c r="CC16408" s="34">
        <f t="shared" si="1695"/>
        <v>55153</v>
      </c>
      <c r="CD16408" s="32">
        <f t="shared" si="1696"/>
        <v>55153</v>
      </c>
      <c r="CE16408" s="32">
        <f t="shared" si="1697"/>
        <v>0</v>
      </c>
      <c r="CF16408" s="32">
        <f t="shared" si="1698"/>
        <v>0</v>
      </c>
      <c r="CG16408" s="32" t="str">
        <f t="shared" si="1699"/>
        <v/>
      </c>
      <c r="CH16408" s="32">
        <v>403</v>
      </c>
      <c r="CI16408" s="32" t="s">
        <v>9</v>
      </c>
      <c r="CJ16408" s="32" t="str">
        <f t="shared" si="1700"/>
        <v/>
      </c>
      <c r="CK16408" s="32" t="str">
        <f t="shared" si="1701"/>
        <v/>
      </c>
      <c r="CL16408" s="32" t="str">
        <f t="shared" si="1702"/>
        <v/>
      </c>
      <c r="CM16408" s="32" t="str">
        <f t="shared" si="1703"/>
        <v/>
      </c>
      <c r="CN16408" s="32" t="str">
        <f t="shared" si="1704"/>
        <v/>
      </c>
    </row>
    <row r="16409" spans="71:92" x14ac:dyDescent="0.3">
      <c r="BS16409" s="32" t="str">
        <f>IF(Kiadasi_kiseroiv!$K$2=BT16409,BV16409,"")</f>
        <v/>
      </c>
      <c r="BT16409" s="34" t="str">
        <f t="shared" si="1691"/>
        <v/>
      </c>
      <c r="BU16409" s="32" t="str">
        <f t="shared" si="1692"/>
        <v/>
      </c>
      <c r="BV16409" s="32" t="str">
        <f t="shared" si="1705"/>
        <v/>
      </c>
      <c r="BW16409" s="32" t="str">
        <f t="shared" si="1706"/>
        <v/>
      </c>
      <c r="BX16409" s="32" t="str">
        <f t="shared" si="1693"/>
        <v/>
      </c>
      <c r="BY16409" s="32" t="str">
        <f t="shared" si="1694"/>
        <v/>
      </c>
      <c r="BZ16409" s="32" t="str">
        <f t="shared" si="1707"/>
        <v/>
      </c>
      <c r="CA16409" s="32" t="str">
        <f t="shared" si="1708"/>
        <v/>
      </c>
      <c r="CB16409" s="33">
        <f>IF(COUNTIF($CD$7:CD16409,CD16409)=1,CD16409,CD16409+COUNTIF($CD$6:CD16408,CD16409))</f>
        <v>61037</v>
      </c>
      <c r="CC16409" s="34">
        <f t="shared" si="1695"/>
        <v>55153</v>
      </c>
      <c r="CD16409" s="32">
        <f t="shared" si="1696"/>
        <v>55153</v>
      </c>
      <c r="CE16409" s="32">
        <f t="shared" si="1697"/>
        <v>0</v>
      </c>
      <c r="CF16409" s="32">
        <f t="shared" si="1698"/>
        <v>0</v>
      </c>
      <c r="CG16409" s="32" t="str">
        <f t="shared" si="1699"/>
        <v/>
      </c>
      <c r="CH16409" s="32">
        <v>404</v>
      </c>
      <c r="CI16409" s="32" t="s">
        <v>9</v>
      </c>
      <c r="CJ16409" s="32" t="str">
        <f t="shared" si="1700"/>
        <v/>
      </c>
      <c r="CK16409" s="32" t="str">
        <f t="shared" si="1701"/>
        <v/>
      </c>
      <c r="CL16409" s="32" t="str">
        <f t="shared" si="1702"/>
        <v/>
      </c>
      <c r="CM16409" s="32" t="str">
        <f t="shared" si="1703"/>
        <v/>
      </c>
      <c r="CN16409" s="32" t="str">
        <f t="shared" si="1704"/>
        <v/>
      </c>
    </row>
    <row r="16410" spans="71:92" x14ac:dyDescent="0.3">
      <c r="BS16410" s="32" t="str">
        <f>IF(Kiadasi_kiseroiv!$K$2=BT16410,BV16410,"")</f>
        <v/>
      </c>
      <c r="BT16410" s="34" t="str">
        <f t="shared" si="1691"/>
        <v/>
      </c>
      <c r="BU16410" s="32" t="str">
        <f t="shared" si="1692"/>
        <v/>
      </c>
      <c r="BV16410" s="32" t="str">
        <f t="shared" si="1705"/>
        <v/>
      </c>
      <c r="BW16410" s="32" t="str">
        <f t="shared" si="1706"/>
        <v/>
      </c>
      <c r="BX16410" s="32" t="str">
        <f t="shared" si="1693"/>
        <v/>
      </c>
      <c r="BY16410" s="32" t="str">
        <f t="shared" si="1694"/>
        <v/>
      </c>
      <c r="BZ16410" s="32" t="str">
        <f t="shared" si="1707"/>
        <v/>
      </c>
      <c r="CA16410" s="32" t="str">
        <f t="shared" si="1708"/>
        <v/>
      </c>
      <c r="CB16410" s="33">
        <f>IF(COUNTIF($CD$7:CD16410,CD16410)=1,CD16410,CD16410+COUNTIF($CD$6:CD16409,CD16410))</f>
        <v>61038</v>
      </c>
      <c r="CC16410" s="34">
        <f t="shared" si="1695"/>
        <v>55153</v>
      </c>
      <c r="CD16410" s="32">
        <f t="shared" si="1696"/>
        <v>55153</v>
      </c>
      <c r="CE16410" s="32">
        <f t="shared" si="1697"/>
        <v>0</v>
      </c>
      <c r="CF16410" s="32">
        <f t="shared" si="1698"/>
        <v>0</v>
      </c>
      <c r="CG16410" s="32" t="str">
        <f t="shared" si="1699"/>
        <v/>
      </c>
      <c r="CH16410" s="32">
        <v>405</v>
      </c>
      <c r="CI16410" s="32" t="s">
        <v>9</v>
      </c>
      <c r="CJ16410" s="32" t="str">
        <f t="shared" si="1700"/>
        <v/>
      </c>
      <c r="CK16410" s="32" t="str">
        <f t="shared" si="1701"/>
        <v/>
      </c>
      <c r="CL16410" s="32" t="str">
        <f t="shared" si="1702"/>
        <v/>
      </c>
      <c r="CM16410" s="32" t="str">
        <f t="shared" si="1703"/>
        <v/>
      </c>
      <c r="CN16410" s="32" t="str">
        <f t="shared" si="1704"/>
        <v/>
      </c>
    </row>
    <row r="16411" spans="71:92" x14ac:dyDescent="0.3">
      <c r="BS16411" s="32" t="str">
        <f>IF(Kiadasi_kiseroiv!$K$2=BT16411,BV16411,"")</f>
        <v/>
      </c>
      <c r="BT16411" s="34" t="str">
        <f t="shared" si="1691"/>
        <v/>
      </c>
      <c r="BU16411" s="32" t="str">
        <f t="shared" si="1692"/>
        <v/>
      </c>
      <c r="BV16411" s="32" t="str">
        <f t="shared" si="1705"/>
        <v/>
      </c>
      <c r="BW16411" s="32" t="str">
        <f t="shared" si="1706"/>
        <v/>
      </c>
      <c r="BX16411" s="32" t="str">
        <f t="shared" si="1693"/>
        <v/>
      </c>
      <c r="BY16411" s="32" t="str">
        <f t="shared" si="1694"/>
        <v/>
      </c>
      <c r="BZ16411" s="32" t="str">
        <f t="shared" si="1707"/>
        <v/>
      </c>
      <c r="CA16411" s="32" t="str">
        <f t="shared" si="1708"/>
        <v/>
      </c>
      <c r="CB16411" s="33">
        <f>IF(COUNTIF($CD$7:CD16411,CD16411)=1,CD16411,CD16411+COUNTIF($CD$6:CD16410,CD16411))</f>
        <v>61039</v>
      </c>
      <c r="CC16411" s="34">
        <f t="shared" si="1695"/>
        <v>55153</v>
      </c>
      <c r="CD16411" s="32">
        <f t="shared" si="1696"/>
        <v>55153</v>
      </c>
      <c r="CE16411" s="32">
        <f t="shared" si="1697"/>
        <v>0</v>
      </c>
      <c r="CF16411" s="32">
        <f t="shared" si="1698"/>
        <v>0</v>
      </c>
      <c r="CG16411" s="32" t="str">
        <f t="shared" si="1699"/>
        <v/>
      </c>
      <c r="CH16411" s="32">
        <v>406</v>
      </c>
      <c r="CI16411" s="32" t="s">
        <v>9</v>
      </c>
      <c r="CJ16411" s="32" t="str">
        <f t="shared" si="1700"/>
        <v/>
      </c>
      <c r="CK16411" s="32" t="str">
        <f t="shared" si="1701"/>
        <v/>
      </c>
      <c r="CL16411" s="32" t="str">
        <f t="shared" si="1702"/>
        <v/>
      </c>
      <c r="CM16411" s="32" t="str">
        <f t="shared" si="1703"/>
        <v/>
      </c>
      <c r="CN16411" s="32" t="str">
        <f t="shared" si="1704"/>
        <v/>
      </c>
    </row>
    <row r="16412" spans="71:92" x14ac:dyDescent="0.3">
      <c r="BS16412" s="32" t="str">
        <f>IF(Kiadasi_kiseroiv!$K$2=BT16412,BV16412,"")</f>
        <v/>
      </c>
      <c r="BT16412" s="34" t="str">
        <f t="shared" si="1691"/>
        <v/>
      </c>
      <c r="BU16412" s="32" t="str">
        <f t="shared" si="1692"/>
        <v/>
      </c>
      <c r="BV16412" s="32" t="str">
        <f t="shared" si="1705"/>
        <v/>
      </c>
      <c r="BW16412" s="32" t="str">
        <f t="shared" si="1706"/>
        <v/>
      </c>
      <c r="BX16412" s="32" t="str">
        <f t="shared" si="1693"/>
        <v/>
      </c>
      <c r="BY16412" s="32" t="str">
        <f t="shared" si="1694"/>
        <v/>
      </c>
      <c r="BZ16412" s="32" t="str">
        <f t="shared" si="1707"/>
        <v/>
      </c>
      <c r="CA16412" s="32" t="str">
        <f t="shared" si="1708"/>
        <v/>
      </c>
      <c r="CB16412" s="33">
        <f>IF(COUNTIF($CD$7:CD16412,CD16412)=1,CD16412,CD16412+COUNTIF($CD$6:CD16411,CD16412))</f>
        <v>61040</v>
      </c>
      <c r="CC16412" s="34">
        <f t="shared" si="1695"/>
        <v>55153</v>
      </c>
      <c r="CD16412" s="32">
        <f t="shared" si="1696"/>
        <v>55153</v>
      </c>
      <c r="CE16412" s="32">
        <f t="shared" si="1697"/>
        <v>0</v>
      </c>
      <c r="CF16412" s="32">
        <f t="shared" si="1698"/>
        <v>0</v>
      </c>
      <c r="CG16412" s="32" t="str">
        <f t="shared" si="1699"/>
        <v/>
      </c>
      <c r="CH16412" s="32">
        <v>407</v>
      </c>
      <c r="CI16412" s="32" t="s">
        <v>9</v>
      </c>
      <c r="CJ16412" s="32" t="str">
        <f t="shared" si="1700"/>
        <v/>
      </c>
      <c r="CK16412" s="32" t="str">
        <f t="shared" si="1701"/>
        <v/>
      </c>
      <c r="CL16412" s="32" t="str">
        <f t="shared" si="1702"/>
        <v/>
      </c>
      <c r="CM16412" s="32" t="str">
        <f t="shared" si="1703"/>
        <v/>
      </c>
      <c r="CN16412" s="32" t="str">
        <f t="shared" si="1704"/>
        <v/>
      </c>
    </row>
    <row r="16413" spans="71:92" x14ac:dyDescent="0.3">
      <c r="BS16413" s="32" t="str">
        <f>IF(Kiadasi_kiseroiv!$K$2=BT16413,BV16413,"")</f>
        <v/>
      </c>
      <c r="BT16413" s="34" t="str">
        <f t="shared" si="1691"/>
        <v/>
      </c>
      <c r="BU16413" s="32" t="str">
        <f t="shared" si="1692"/>
        <v/>
      </c>
      <c r="BV16413" s="32" t="str">
        <f t="shared" si="1705"/>
        <v/>
      </c>
      <c r="BW16413" s="32" t="str">
        <f t="shared" si="1706"/>
        <v/>
      </c>
      <c r="BX16413" s="32" t="str">
        <f t="shared" si="1693"/>
        <v/>
      </c>
      <c r="BY16413" s="32" t="str">
        <f t="shared" si="1694"/>
        <v/>
      </c>
      <c r="BZ16413" s="32" t="str">
        <f t="shared" si="1707"/>
        <v/>
      </c>
      <c r="CA16413" s="32" t="str">
        <f t="shared" si="1708"/>
        <v/>
      </c>
      <c r="CB16413" s="33">
        <f>IF(COUNTIF($CD$7:CD16413,CD16413)=1,CD16413,CD16413+COUNTIF($CD$6:CD16412,CD16413))</f>
        <v>61041</v>
      </c>
      <c r="CC16413" s="34">
        <f t="shared" si="1695"/>
        <v>55153</v>
      </c>
      <c r="CD16413" s="32">
        <f t="shared" si="1696"/>
        <v>55153</v>
      </c>
      <c r="CE16413" s="32">
        <f t="shared" si="1697"/>
        <v>0</v>
      </c>
      <c r="CF16413" s="32">
        <f t="shared" si="1698"/>
        <v>0</v>
      </c>
      <c r="CG16413" s="32" t="str">
        <f t="shared" si="1699"/>
        <v/>
      </c>
      <c r="CH16413" s="32">
        <v>408</v>
      </c>
      <c r="CI16413" s="32" t="s">
        <v>9</v>
      </c>
      <c r="CJ16413" s="32" t="str">
        <f t="shared" si="1700"/>
        <v/>
      </c>
      <c r="CK16413" s="32" t="str">
        <f t="shared" si="1701"/>
        <v/>
      </c>
      <c r="CL16413" s="32" t="str">
        <f t="shared" si="1702"/>
        <v/>
      </c>
      <c r="CM16413" s="32" t="str">
        <f t="shared" si="1703"/>
        <v/>
      </c>
      <c r="CN16413" s="32" t="str">
        <f t="shared" si="1704"/>
        <v/>
      </c>
    </row>
    <row r="16414" spans="71:92" x14ac:dyDescent="0.3">
      <c r="BS16414" s="32" t="str">
        <f>IF(Kiadasi_kiseroiv!$K$2=BT16414,BV16414,"")</f>
        <v/>
      </c>
      <c r="BT16414" s="34" t="str">
        <f t="shared" si="1691"/>
        <v/>
      </c>
      <c r="BU16414" s="32" t="str">
        <f t="shared" si="1692"/>
        <v/>
      </c>
      <c r="BV16414" s="32" t="str">
        <f t="shared" si="1705"/>
        <v/>
      </c>
      <c r="BW16414" s="32" t="str">
        <f t="shared" si="1706"/>
        <v/>
      </c>
      <c r="BX16414" s="32" t="str">
        <f t="shared" si="1693"/>
        <v/>
      </c>
      <c r="BY16414" s="32" t="str">
        <f t="shared" si="1694"/>
        <v/>
      </c>
      <c r="BZ16414" s="32" t="str">
        <f t="shared" si="1707"/>
        <v/>
      </c>
      <c r="CA16414" s="32" t="str">
        <f t="shared" si="1708"/>
        <v/>
      </c>
      <c r="CB16414" s="33">
        <f>IF(COUNTIF($CD$7:CD16414,CD16414)=1,CD16414,CD16414+COUNTIF($CD$6:CD16413,CD16414))</f>
        <v>61042</v>
      </c>
      <c r="CC16414" s="34">
        <f t="shared" si="1695"/>
        <v>55153</v>
      </c>
      <c r="CD16414" s="32">
        <f t="shared" si="1696"/>
        <v>55153</v>
      </c>
      <c r="CE16414" s="32">
        <f t="shared" si="1697"/>
        <v>0</v>
      </c>
      <c r="CF16414" s="32">
        <f t="shared" si="1698"/>
        <v>0</v>
      </c>
      <c r="CG16414" s="32" t="str">
        <f t="shared" si="1699"/>
        <v/>
      </c>
      <c r="CH16414" s="32">
        <v>409</v>
      </c>
      <c r="CI16414" s="32" t="s">
        <v>9</v>
      </c>
      <c r="CJ16414" s="32" t="str">
        <f t="shared" si="1700"/>
        <v/>
      </c>
      <c r="CK16414" s="32" t="str">
        <f t="shared" si="1701"/>
        <v/>
      </c>
      <c r="CL16414" s="32" t="str">
        <f t="shared" si="1702"/>
        <v/>
      </c>
      <c r="CM16414" s="32" t="str">
        <f t="shared" si="1703"/>
        <v/>
      </c>
      <c r="CN16414" s="32" t="str">
        <f t="shared" si="1704"/>
        <v/>
      </c>
    </row>
    <row r="16415" spans="71:92" x14ac:dyDescent="0.3">
      <c r="BS16415" s="32" t="str">
        <f>IF(Kiadasi_kiseroiv!$K$2=BT16415,BV16415,"")</f>
        <v/>
      </c>
      <c r="BT16415" s="34" t="str">
        <f t="shared" si="1691"/>
        <v/>
      </c>
      <c r="BU16415" s="32" t="str">
        <f t="shared" si="1692"/>
        <v/>
      </c>
      <c r="BV16415" s="32" t="str">
        <f t="shared" si="1705"/>
        <v/>
      </c>
      <c r="BW16415" s="32" t="str">
        <f t="shared" si="1706"/>
        <v/>
      </c>
      <c r="BX16415" s="32" t="str">
        <f t="shared" si="1693"/>
        <v/>
      </c>
      <c r="BY16415" s="32" t="str">
        <f t="shared" si="1694"/>
        <v/>
      </c>
      <c r="BZ16415" s="32" t="str">
        <f t="shared" si="1707"/>
        <v/>
      </c>
      <c r="CA16415" s="32" t="str">
        <f t="shared" si="1708"/>
        <v/>
      </c>
      <c r="CB16415" s="33">
        <f>IF(COUNTIF($CD$7:CD16415,CD16415)=1,CD16415,CD16415+COUNTIF($CD$6:CD16414,CD16415))</f>
        <v>61043</v>
      </c>
      <c r="CC16415" s="34">
        <f t="shared" si="1695"/>
        <v>55153</v>
      </c>
      <c r="CD16415" s="32">
        <f t="shared" si="1696"/>
        <v>55153</v>
      </c>
      <c r="CE16415" s="32">
        <f t="shared" si="1697"/>
        <v>0</v>
      </c>
      <c r="CF16415" s="32">
        <f t="shared" si="1698"/>
        <v>0</v>
      </c>
      <c r="CG16415" s="32" t="str">
        <f t="shared" si="1699"/>
        <v/>
      </c>
      <c r="CH16415" s="32">
        <v>410</v>
      </c>
      <c r="CI16415" s="32" t="s">
        <v>9</v>
      </c>
      <c r="CJ16415" s="32" t="str">
        <f t="shared" si="1700"/>
        <v/>
      </c>
      <c r="CK16415" s="32" t="str">
        <f t="shared" si="1701"/>
        <v/>
      </c>
      <c r="CL16415" s="32" t="str">
        <f t="shared" si="1702"/>
        <v/>
      </c>
      <c r="CM16415" s="32" t="str">
        <f t="shared" si="1703"/>
        <v/>
      </c>
      <c r="CN16415" s="32" t="str">
        <f t="shared" si="1704"/>
        <v/>
      </c>
    </row>
    <row r="16416" spans="71:92" x14ac:dyDescent="0.3">
      <c r="BS16416" s="32" t="str">
        <f>IF(Kiadasi_kiseroiv!$K$2=BT16416,BV16416,"")</f>
        <v/>
      </c>
      <c r="BT16416" s="34" t="str">
        <f t="shared" si="1691"/>
        <v/>
      </c>
      <c r="BU16416" s="32" t="str">
        <f t="shared" si="1692"/>
        <v/>
      </c>
      <c r="BV16416" s="32" t="str">
        <f t="shared" si="1705"/>
        <v/>
      </c>
      <c r="BW16416" s="32" t="str">
        <f t="shared" si="1706"/>
        <v/>
      </c>
      <c r="BX16416" s="32" t="str">
        <f t="shared" si="1693"/>
        <v/>
      </c>
      <c r="BY16416" s="32" t="str">
        <f t="shared" si="1694"/>
        <v/>
      </c>
      <c r="BZ16416" s="32" t="str">
        <f t="shared" si="1707"/>
        <v/>
      </c>
      <c r="CA16416" s="32" t="str">
        <f t="shared" si="1708"/>
        <v/>
      </c>
      <c r="CB16416" s="33">
        <f>IF(COUNTIF($CD$7:CD16416,CD16416)=1,CD16416,CD16416+COUNTIF($CD$6:CD16415,CD16416))</f>
        <v>61044</v>
      </c>
      <c r="CC16416" s="34">
        <f t="shared" si="1695"/>
        <v>55153</v>
      </c>
      <c r="CD16416" s="32">
        <f t="shared" si="1696"/>
        <v>55153</v>
      </c>
      <c r="CE16416" s="32">
        <f t="shared" si="1697"/>
        <v>0</v>
      </c>
      <c r="CF16416" s="32">
        <f t="shared" si="1698"/>
        <v>0</v>
      </c>
      <c r="CG16416" s="32" t="str">
        <f t="shared" si="1699"/>
        <v/>
      </c>
      <c r="CH16416" s="32">
        <v>411</v>
      </c>
      <c r="CI16416" s="32" t="s">
        <v>9</v>
      </c>
      <c r="CJ16416" s="32" t="str">
        <f t="shared" si="1700"/>
        <v/>
      </c>
      <c r="CK16416" s="32" t="str">
        <f t="shared" si="1701"/>
        <v/>
      </c>
      <c r="CL16416" s="32" t="str">
        <f t="shared" si="1702"/>
        <v/>
      </c>
      <c r="CM16416" s="32" t="str">
        <f t="shared" si="1703"/>
        <v/>
      </c>
      <c r="CN16416" s="32" t="str">
        <f t="shared" si="1704"/>
        <v/>
      </c>
    </row>
    <row r="16417" spans="71:92" x14ac:dyDescent="0.3">
      <c r="BS16417" s="32" t="str">
        <f>IF(Kiadasi_kiseroiv!$K$2=BT16417,BV16417,"")</f>
        <v/>
      </c>
      <c r="BT16417" s="34" t="str">
        <f t="shared" si="1691"/>
        <v/>
      </c>
      <c r="BU16417" s="32" t="str">
        <f t="shared" si="1692"/>
        <v/>
      </c>
      <c r="BV16417" s="32" t="str">
        <f t="shared" si="1705"/>
        <v/>
      </c>
      <c r="BW16417" s="32" t="str">
        <f t="shared" si="1706"/>
        <v/>
      </c>
      <c r="BX16417" s="32" t="str">
        <f t="shared" si="1693"/>
        <v/>
      </c>
      <c r="BY16417" s="32" t="str">
        <f t="shared" si="1694"/>
        <v/>
      </c>
      <c r="BZ16417" s="32" t="str">
        <f t="shared" si="1707"/>
        <v/>
      </c>
      <c r="CA16417" s="32" t="str">
        <f t="shared" si="1708"/>
        <v/>
      </c>
      <c r="CB16417" s="33">
        <f>IF(COUNTIF($CD$7:CD16417,CD16417)=1,CD16417,CD16417+COUNTIF($CD$6:CD16416,CD16417))</f>
        <v>61045</v>
      </c>
      <c r="CC16417" s="34">
        <f t="shared" si="1695"/>
        <v>55153</v>
      </c>
      <c r="CD16417" s="32">
        <f t="shared" si="1696"/>
        <v>55153</v>
      </c>
      <c r="CE16417" s="32">
        <f t="shared" si="1697"/>
        <v>0</v>
      </c>
      <c r="CF16417" s="32">
        <f t="shared" si="1698"/>
        <v>0</v>
      </c>
      <c r="CG16417" s="32" t="str">
        <f t="shared" si="1699"/>
        <v/>
      </c>
      <c r="CH16417" s="32">
        <v>412</v>
      </c>
      <c r="CI16417" s="32" t="s">
        <v>9</v>
      </c>
      <c r="CJ16417" s="32" t="str">
        <f t="shared" si="1700"/>
        <v/>
      </c>
      <c r="CK16417" s="32" t="str">
        <f t="shared" si="1701"/>
        <v/>
      </c>
      <c r="CL16417" s="32" t="str">
        <f t="shared" si="1702"/>
        <v/>
      </c>
      <c r="CM16417" s="32" t="str">
        <f t="shared" si="1703"/>
        <v/>
      </c>
      <c r="CN16417" s="32" t="str">
        <f t="shared" si="1704"/>
        <v/>
      </c>
    </row>
    <row r="16418" spans="71:92" x14ac:dyDescent="0.3">
      <c r="BS16418" s="32" t="str">
        <f>IF(Kiadasi_kiseroiv!$K$2=BT16418,BV16418,"")</f>
        <v/>
      </c>
      <c r="BT16418" s="34" t="str">
        <f t="shared" si="1691"/>
        <v/>
      </c>
      <c r="BU16418" s="32" t="str">
        <f t="shared" si="1692"/>
        <v/>
      </c>
      <c r="BV16418" s="32" t="str">
        <f t="shared" si="1705"/>
        <v/>
      </c>
      <c r="BW16418" s="32" t="str">
        <f t="shared" si="1706"/>
        <v/>
      </c>
      <c r="BX16418" s="32" t="str">
        <f t="shared" si="1693"/>
        <v/>
      </c>
      <c r="BY16418" s="32" t="str">
        <f t="shared" si="1694"/>
        <v/>
      </c>
      <c r="BZ16418" s="32" t="str">
        <f t="shared" si="1707"/>
        <v/>
      </c>
      <c r="CA16418" s="32" t="str">
        <f t="shared" si="1708"/>
        <v/>
      </c>
      <c r="CB16418" s="33">
        <f>IF(COUNTIF($CD$7:CD16418,CD16418)=1,CD16418,CD16418+COUNTIF($CD$6:CD16417,CD16418))</f>
        <v>61046</v>
      </c>
      <c r="CC16418" s="34">
        <f t="shared" si="1695"/>
        <v>55153</v>
      </c>
      <c r="CD16418" s="32">
        <f t="shared" si="1696"/>
        <v>55153</v>
      </c>
      <c r="CE16418" s="32">
        <f t="shared" si="1697"/>
        <v>0</v>
      </c>
      <c r="CF16418" s="32">
        <f t="shared" si="1698"/>
        <v>0</v>
      </c>
      <c r="CG16418" s="32" t="str">
        <f t="shared" si="1699"/>
        <v/>
      </c>
      <c r="CH16418" s="32">
        <v>413</v>
      </c>
      <c r="CI16418" s="32" t="s">
        <v>9</v>
      </c>
      <c r="CJ16418" s="32" t="str">
        <f t="shared" si="1700"/>
        <v/>
      </c>
      <c r="CK16418" s="32" t="str">
        <f t="shared" si="1701"/>
        <v/>
      </c>
      <c r="CL16418" s="32" t="str">
        <f t="shared" si="1702"/>
        <v/>
      </c>
      <c r="CM16418" s="32" t="str">
        <f t="shared" si="1703"/>
        <v/>
      </c>
      <c r="CN16418" s="32" t="str">
        <f t="shared" si="1704"/>
        <v/>
      </c>
    </row>
    <row r="16419" spans="71:92" x14ac:dyDescent="0.3">
      <c r="BS16419" s="32" t="str">
        <f>IF(Kiadasi_kiseroiv!$K$2=BT16419,BV16419,"")</f>
        <v/>
      </c>
      <c r="BT16419" s="34" t="str">
        <f t="shared" si="1691"/>
        <v/>
      </c>
      <c r="BU16419" s="32" t="str">
        <f t="shared" si="1692"/>
        <v/>
      </c>
      <c r="BV16419" s="32" t="str">
        <f t="shared" si="1705"/>
        <v/>
      </c>
      <c r="BW16419" s="32" t="str">
        <f t="shared" si="1706"/>
        <v/>
      </c>
      <c r="BX16419" s="32" t="str">
        <f t="shared" si="1693"/>
        <v/>
      </c>
      <c r="BY16419" s="32" t="str">
        <f t="shared" si="1694"/>
        <v/>
      </c>
      <c r="BZ16419" s="32" t="str">
        <f t="shared" si="1707"/>
        <v/>
      </c>
      <c r="CA16419" s="32" t="str">
        <f t="shared" si="1708"/>
        <v/>
      </c>
      <c r="CB16419" s="33">
        <f>IF(COUNTIF($CD$7:CD16419,CD16419)=1,CD16419,CD16419+COUNTIF($CD$6:CD16418,CD16419))</f>
        <v>61047</v>
      </c>
      <c r="CC16419" s="34">
        <f t="shared" si="1695"/>
        <v>55153</v>
      </c>
      <c r="CD16419" s="32">
        <f t="shared" si="1696"/>
        <v>55153</v>
      </c>
      <c r="CE16419" s="32">
        <f t="shared" si="1697"/>
        <v>0</v>
      </c>
      <c r="CF16419" s="32">
        <f t="shared" si="1698"/>
        <v>0</v>
      </c>
      <c r="CG16419" s="32" t="str">
        <f t="shared" si="1699"/>
        <v/>
      </c>
      <c r="CH16419" s="32">
        <v>414</v>
      </c>
      <c r="CI16419" s="32" t="s">
        <v>9</v>
      </c>
      <c r="CJ16419" s="32" t="str">
        <f t="shared" si="1700"/>
        <v/>
      </c>
      <c r="CK16419" s="32" t="str">
        <f t="shared" si="1701"/>
        <v/>
      </c>
      <c r="CL16419" s="32" t="str">
        <f t="shared" si="1702"/>
        <v/>
      </c>
      <c r="CM16419" s="32" t="str">
        <f t="shared" si="1703"/>
        <v/>
      </c>
      <c r="CN16419" s="32" t="str">
        <f t="shared" si="1704"/>
        <v/>
      </c>
    </row>
    <row r="16420" spans="71:92" x14ac:dyDescent="0.3">
      <c r="BS16420" s="32" t="str">
        <f>IF(Kiadasi_kiseroiv!$K$2=BT16420,BV16420,"")</f>
        <v/>
      </c>
      <c r="BT16420" s="34" t="str">
        <f t="shared" si="1691"/>
        <v/>
      </c>
      <c r="BU16420" s="32" t="str">
        <f t="shared" si="1692"/>
        <v/>
      </c>
      <c r="BV16420" s="32" t="str">
        <f t="shared" si="1705"/>
        <v/>
      </c>
      <c r="BW16420" s="32" t="str">
        <f t="shared" si="1706"/>
        <v/>
      </c>
      <c r="BX16420" s="32" t="str">
        <f t="shared" si="1693"/>
        <v/>
      </c>
      <c r="BY16420" s="32" t="str">
        <f t="shared" si="1694"/>
        <v/>
      </c>
      <c r="BZ16420" s="32" t="str">
        <f t="shared" si="1707"/>
        <v/>
      </c>
      <c r="CA16420" s="32" t="str">
        <f t="shared" si="1708"/>
        <v/>
      </c>
      <c r="CB16420" s="33">
        <f>IF(COUNTIF($CD$7:CD16420,CD16420)=1,CD16420,CD16420+COUNTIF($CD$6:CD16419,CD16420))</f>
        <v>61048</v>
      </c>
      <c r="CC16420" s="34">
        <f t="shared" si="1695"/>
        <v>55153</v>
      </c>
      <c r="CD16420" s="32">
        <f t="shared" si="1696"/>
        <v>55153</v>
      </c>
      <c r="CE16420" s="32">
        <f t="shared" si="1697"/>
        <v>0</v>
      </c>
      <c r="CF16420" s="32">
        <f t="shared" si="1698"/>
        <v>0</v>
      </c>
      <c r="CG16420" s="32" t="str">
        <f t="shared" si="1699"/>
        <v/>
      </c>
      <c r="CH16420" s="32">
        <v>415</v>
      </c>
      <c r="CI16420" s="32" t="s">
        <v>9</v>
      </c>
      <c r="CJ16420" s="32" t="str">
        <f t="shared" si="1700"/>
        <v/>
      </c>
      <c r="CK16420" s="32" t="str">
        <f t="shared" si="1701"/>
        <v/>
      </c>
      <c r="CL16420" s="32" t="str">
        <f t="shared" si="1702"/>
        <v/>
      </c>
      <c r="CM16420" s="32" t="str">
        <f t="shared" si="1703"/>
        <v/>
      </c>
      <c r="CN16420" s="32" t="str">
        <f t="shared" si="1704"/>
        <v/>
      </c>
    </row>
    <row r="16421" spans="71:92" x14ac:dyDescent="0.3">
      <c r="BS16421" s="32" t="str">
        <f>IF(Kiadasi_kiseroiv!$K$2=BT16421,BV16421,"")</f>
        <v/>
      </c>
      <c r="BT16421" s="34" t="str">
        <f t="shared" si="1691"/>
        <v/>
      </c>
      <c r="BU16421" s="32" t="str">
        <f t="shared" si="1692"/>
        <v/>
      </c>
      <c r="BV16421" s="32" t="str">
        <f t="shared" si="1705"/>
        <v/>
      </c>
      <c r="BW16421" s="32" t="str">
        <f t="shared" si="1706"/>
        <v/>
      </c>
      <c r="BX16421" s="32" t="str">
        <f t="shared" si="1693"/>
        <v/>
      </c>
      <c r="BY16421" s="32" t="str">
        <f t="shared" si="1694"/>
        <v/>
      </c>
      <c r="BZ16421" s="32" t="str">
        <f t="shared" si="1707"/>
        <v/>
      </c>
      <c r="CA16421" s="32" t="str">
        <f t="shared" si="1708"/>
        <v/>
      </c>
      <c r="CB16421" s="33">
        <f>IF(COUNTIF($CD$7:CD16421,CD16421)=1,CD16421,CD16421+COUNTIF($CD$6:CD16420,CD16421))</f>
        <v>61049</v>
      </c>
      <c r="CC16421" s="34">
        <f t="shared" si="1695"/>
        <v>55153</v>
      </c>
      <c r="CD16421" s="32">
        <f t="shared" si="1696"/>
        <v>55153</v>
      </c>
      <c r="CE16421" s="32">
        <f t="shared" si="1697"/>
        <v>0</v>
      </c>
      <c r="CF16421" s="32">
        <f t="shared" si="1698"/>
        <v>0</v>
      </c>
      <c r="CG16421" s="32" t="str">
        <f t="shared" si="1699"/>
        <v/>
      </c>
      <c r="CH16421" s="32">
        <v>416</v>
      </c>
      <c r="CI16421" s="32" t="s">
        <v>9</v>
      </c>
      <c r="CJ16421" s="32" t="str">
        <f t="shared" si="1700"/>
        <v/>
      </c>
      <c r="CK16421" s="32" t="str">
        <f t="shared" si="1701"/>
        <v/>
      </c>
      <c r="CL16421" s="32" t="str">
        <f t="shared" si="1702"/>
        <v/>
      </c>
      <c r="CM16421" s="32" t="str">
        <f t="shared" si="1703"/>
        <v/>
      </c>
      <c r="CN16421" s="32" t="str">
        <f t="shared" si="1704"/>
        <v/>
      </c>
    </row>
    <row r="16422" spans="71:92" x14ac:dyDescent="0.3">
      <c r="BS16422" s="32" t="str">
        <f>IF(Kiadasi_kiseroiv!$K$2=BT16422,BV16422,"")</f>
        <v/>
      </c>
      <c r="BT16422" s="34" t="str">
        <f t="shared" si="1691"/>
        <v/>
      </c>
      <c r="BU16422" s="32" t="str">
        <f t="shared" si="1692"/>
        <v/>
      </c>
      <c r="BV16422" s="32" t="str">
        <f t="shared" si="1705"/>
        <v/>
      </c>
      <c r="BW16422" s="32" t="str">
        <f t="shared" si="1706"/>
        <v/>
      </c>
      <c r="BX16422" s="32" t="str">
        <f t="shared" si="1693"/>
        <v/>
      </c>
      <c r="BY16422" s="32" t="str">
        <f t="shared" si="1694"/>
        <v/>
      </c>
      <c r="BZ16422" s="32" t="str">
        <f t="shared" si="1707"/>
        <v/>
      </c>
      <c r="CA16422" s="32" t="str">
        <f t="shared" si="1708"/>
        <v/>
      </c>
      <c r="CB16422" s="33">
        <f>IF(COUNTIF($CD$7:CD16422,CD16422)=1,CD16422,CD16422+COUNTIF($CD$6:CD16421,CD16422))</f>
        <v>61050</v>
      </c>
      <c r="CC16422" s="34">
        <f t="shared" si="1695"/>
        <v>55153</v>
      </c>
      <c r="CD16422" s="32">
        <f t="shared" si="1696"/>
        <v>55153</v>
      </c>
      <c r="CE16422" s="32">
        <f t="shared" si="1697"/>
        <v>0</v>
      </c>
      <c r="CF16422" s="32">
        <f t="shared" si="1698"/>
        <v>0</v>
      </c>
      <c r="CG16422" s="32" t="str">
        <f t="shared" si="1699"/>
        <v/>
      </c>
      <c r="CH16422" s="32">
        <v>417</v>
      </c>
      <c r="CI16422" s="32" t="s">
        <v>9</v>
      </c>
      <c r="CJ16422" s="32" t="str">
        <f t="shared" si="1700"/>
        <v/>
      </c>
      <c r="CK16422" s="32" t="str">
        <f t="shared" si="1701"/>
        <v/>
      </c>
      <c r="CL16422" s="32" t="str">
        <f t="shared" si="1702"/>
        <v/>
      </c>
      <c r="CM16422" s="32" t="str">
        <f t="shared" si="1703"/>
        <v/>
      </c>
      <c r="CN16422" s="32" t="str">
        <f t="shared" si="1704"/>
        <v/>
      </c>
    </row>
    <row r="16423" spans="71:92" x14ac:dyDescent="0.3">
      <c r="BS16423" s="32" t="str">
        <f>IF(Kiadasi_kiseroiv!$K$2=BT16423,BV16423,"")</f>
        <v/>
      </c>
      <c r="BT16423" s="34" t="str">
        <f t="shared" si="1691"/>
        <v/>
      </c>
      <c r="BU16423" s="32" t="str">
        <f t="shared" si="1692"/>
        <v/>
      </c>
      <c r="BV16423" s="32" t="str">
        <f t="shared" si="1705"/>
        <v/>
      </c>
      <c r="BW16423" s="32" t="str">
        <f t="shared" si="1706"/>
        <v/>
      </c>
      <c r="BX16423" s="32" t="str">
        <f t="shared" si="1693"/>
        <v/>
      </c>
      <c r="BY16423" s="32" t="str">
        <f t="shared" si="1694"/>
        <v/>
      </c>
      <c r="BZ16423" s="32" t="str">
        <f t="shared" si="1707"/>
        <v/>
      </c>
      <c r="CA16423" s="32" t="str">
        <f t="shared" si="1708"/>
        <v/>
      </c>
      <c r="CB16423" s="33">
        <f>IF(COUNTIF($CD$7:CD16423,CD16423)=1,CD16423,CD16423+COUNTIF($CD$6:CD16422,CD16423))</f>
        <v>61051</v>
      </c>
      <c r="CC16423" s="34">
        <f t="shared" si="1695"/>
        <v>55153</v>
      </c>
      <c r="CD16423" s="32">
        <f t="shared" si="1696"/>
        <v>55153</v>
      </c>
      <c r="CE16423" s="32">
        <f t="shared" si="1697"/>
        <v>0</v>
      </c>
      <c r="CF16423" s="32">
        <f t="shared" si="1698"/>
        <v>0</v>
      </c>
      <c r="CG16423" s="32" t="str">
        <f t="shared" si="1699"/>
        <v/>
      </c>
      <c r="CH16423" s="32">
        <v>418</v>
      </c>
      <c r="CI16423" s="32" t="s">
        <v>9</v>
      </c>
      <c r="CJ16423" s="32" t="str">
        <f t="shared" si="1700"/>
        <v/>
      </c>
      <c r="CK16423" s="32" t="str">
        <f t="shared" si="1701"/>
        <v/>
      </c>
      <c r="CL16423" s="32" t="str">
        <f t="shared" si="1702"/>
        <v/>
      </c>
      <c r="CM16423" s="32" t="str">
        <f t="shared" si="1703"/>
        <v/>
      </c>
      <c r="CN16423" s="32" t="str">
        <f t="shared" si="1704"/>
        <v/>
      </c>
    </row>
    <row r="16424" spans="71:92" x14ac:dyDescent="0.3">
      <c r="BS16424" s="32" t="str">
        <f>IF(Kiadasi_kiseroiv!$K$2=BT16424,BV16424,"")</f>
        <v/>
      </c>
      <c r="BT16424" s="34" t="str">
        <f t="shared" si="1691"/>
        <v/>
      </c>
      <c r="BU16424" s="32" t="str">
        <f t="shared" si="1692"/>
        <v/>
      </c>
      <c r="BV16424" s="32" t="str">
        <f t="shared" si="1705"/>
        <v/>
      </c>
      <c r="BW16424" s="32" t="str">
        <f t="shared" si="1706"/>
        <v/>
      </c>
      <c r="BX16424" s="32" t="str">
        <f t="shared" si="1693"/>
        <v/>
      </c>
      <c r="BY16424" s="32" t="str">
        <f t="shared" si="1694"/>
        <v/>
      </c>
      <c r="BZ16424" s="32" t="str">
        <f t="shared" si="1707"/>
        <v/>
      </c>
      <c r="CA16424" s="32" t="str">
        <f t="shared" si="1708"/>
        <v/>
      </c>
      <c r="CB16424" s="33">
        <f>IF(COUNTIF($CD$7:CD16424,CD16424)=1,CD16424,CD16424+COUNTIF($CD$6:CD16423,CD16424))</f>
        <v>61052</v>
      </c>
      <c r="CC16424" s="34">
        <f t="shared" si="1695"/>
        <v>55153</v>
      </c>
      <c r="CD16424" s="32">
        <f t="shared" si="1696"/>
        <v>55153</v>
      </c>
      <c r="CE16424" s="32">
        <f t="shared" si="1697"/>
        <v>0</v>
      </c>
      <c r="CF16424" s="32">
        <f t="shared" si="1698"/>
        <v>0</v>
      </c>
      <c r="CG16424" s="32" t="str">
        <f t="shared" si="1699"/>
        <v/>
      </c>
      <c r="CH16424" s="32">
        <v>419</v>
      </c>
      <c r="CI16424" s="32" t="s">
        <v>9</v>
      </c>
      <c r="CJ16424" s="32" t="str">
        <f t="shared" si="1700"/>
        <v/>
      </c>
      <c r="CK16424" s="32" t="str">
        <f t="shared" si="1701"/>
        <v/>
      </c>
      <c r="CL16424" s="32" t="str">
        <f t="shared" si="1702"/>
        <v/>
      </c>
      <c r="CM16424" s="32" t="str">
        <f t="shared" si="1703"/>
        <v/>
      </c>
      <c r="CN16424" s="32" t="str">
        <f t="shared" si="1704"/>
        <v/>
      </c>
    </row>
    <row r="16425" spans="71:92" x14ac:dyDescent="0.3">
      <c r="BS16425" s="32" t="str">
        <f>IF(Kiadasi_kiseroiv!$K$2=BT16425,BV16425,"")</f>
        <v/>
      </c>
      <c r="BT16425" s="34" t="str">
        <f t="shared" si="1691"/>
        <v/>
      </c>
      <c r="BU16425" s="32" t="str">
        <f t="shared" si="1692"/>
        <v/>
      </c>
      <c r="BV16425" s="32" t="str">
        <f t="shared" si="1705"/>
        <v/>
      </c>
      <c r="BW16425" s="32" t="str">
        <f t="shared" si="1706"/>
        <v/>
      </c>
      <c r="BX16425" s="32" t="str">
        <f t="shared" si="1693"/>
        <v/>
      </c>
      <c r="BY16425" s="32" t="str">
        <f t="shared" si="1694"/>
        <v/>
      </c>
      <c r="BZ16425" s="32" t="str">
        <f t="shared" si="1707"/>
        <v/>
      </c>
      <c r="CA16425" s="32" t="str">
        <f t="shared" si="1708"/>
        <v/>
      </c>
      <c r="CB16425" s="33">
        <f>IF(COUNTIF($CD$7:CD16425,CD16425)=1,CD16425,CD16425+COUNTIF($CD$6:CD16424,CD16425))</f>
        <v>61053</v>
      </c>
      <c r="CC16425" s="34">
        <f t="shared" si="1695"/>
        <v>55153</v>
      </c>
      <c r="CD16425" s="32">
        <f t="shared" si="1696"/>
        <v>55153</v>
      </c>
      <c r="CE16425" s="32">
        <f t="shared" si="1697"/>
        <v>0</v>
      </c>
      <c r="CF16425" s="32">
        <f t="shared" si="1698"/>
        <v>0</v>
      </c>
      <c r="CG16425" s="32" t="str">
        <f t="shared" si="1699"/>
        <v/>
      </c>
      <c r="CH16425" s="32">
        <v>420</v>
      </c>
      <c r="CI16425" s="32" t="s">
        <v>9</v>
      </c>
      <c r="CJ16425" s="32" t="str">
        <f t="shared" si="1700"/>
        <v/>
      </c>
      <c r="CK16425" s="32" t="str">
        <f t="shared" si="1701"/>
        <v/>
      </c>
      <c r="CL16425" s="32" t="str">
        <f t="shared" si="1702"/>
        <v/>
      </c>
      <c r="CM16425" s="32" t="str">
        <f t="shared" si="1703"/>
        <v/>
      </c>
      <c r="CN16425" s="32" t="str">
        <f t="shared" si="1704"/>
        <v/>
      </c>
    </row>
    <row r="16426" spans="71:92" x14ac:dyDescent="0.3">
      <c r="BS16426" s="32" t="str">
        <f>IF(Kiadasi_kiseroiv!$K$2=BT16426,BV16426,"")</f>
        <v/>
      </c>
      <c r="BT16426" s="34" t="str">
        <f t="shared" si="1691"/>
        <v/>
      </c>
      <c r="BU16426" s="32" t="str">
        <f t="shared" si="1692"/>
        <v/>
      </c>
      <c r="BV16426" s="32" t="str">
        <f t="shared" si="1705"/>
        <v/>
      </c>
      <c r="BW16426" s="32" t="str">
        <f t="shared" si="1706"/>
        <v/>
      </c>
      <c r="BX16426" s="32" t="str">
        <f t="shared" si="1693"/>
        <v/>
      </c>
      <c r="BY16426" s="32" t="str">
        <f t="shared" si="1694"/>
        <v/>
      </c>
      <c r="BZ16426" s="32" t="str">
        <f t="shared" si="1707"/>
        <v/>
      </c>
      <c r="CA16426" s="32" t="str">
        <f t="shared" si="1708"/>
        <v/>
      </c>
      <c r="CB16426" s="33">
        <f>IF(COUNTIF($CD$7:CD16426,CD16426)=1,CD16426,CD16426+COUNTIF($CD$6:CD16425,CD16426))</f>
        <v>61054</v>
      </c>
      <c r="CC16426" s="34">
        <f t="shared" si="1695"/>
        <v>55153</v>
      </c>
      <c r="CD16426" s="32">
        <f t="shared" si="1696"/>
        <v>55153</v>
      </c>
      <c r="CE16426" s="32">
        <f t="shared" si="1697"/>
        <v>0</v>
      </c>
      <c r="CF16426" s="32">
        <f t="shared" si="1698"/>
        <v>0</v>
      </c>
      <c r="CG16426" s="32" t="str">
        <f t="shared" si="1699"/>
        <v/>
      </c>
      <c r="CH16426" s="32">
        <v>421</v>
      </c>
      <c r="CI16426" s="32" t="s">
        <v>9</v>
      </c>
      <c r="CJ16426" s="32" t="str">
        <f t="shared" si="1700"/>
        <v/>
      </c>
      <c r="CK16426" s="32" t="str">
        <f t="shared" si="1701"/>
        <v/>
      </c>
      <c r="CL16426" s="32" t="str">
        <f t="shared" si="1702"/>
        <v/>
      </c>
      <c r="CM16426" s="32" t="str">
        <f t="shared" si="1703"/>
        <v/>
      </c>
      <c r="CN16426" s="32" t="str">
        <f t="shared" si="1704"/>
        <v/>
      </c>
    </row>
    <row r="16427" spans="71:92" x14ac:dyDescent="0.3">
      <c r="BS16427" s="32" t="str">
        <f>IF(Kiadasi_kiseroiv!$K$2=BT16427,BV16427,"")</f>
        <v/>
      </c>
      <c r="BT16427" s="34" t="str">
        <f t="shared" si="1691"/>
        <v/>
      </c>
      <c r="BU16427" s="32" t="str">
        <f t="shared" si="1692"/>
        <v/>
      </c>
      <c r="BV16427" s="32" t="str">
        <f t="shared" si="1705"/>
        <v/>
      </c>
      <c r="BW16427" s="32" t="str">
        <f t="shared" si="1706"/>
        <v/>
      </c>
      <c r="BX16427" s="32" t="str">
        <f t="shared" si="1693"/>
        <v/>
      </c>
      <c r="BY16427" s="32" t="str">
        <f t="shared" si="1694"/>
        <v/>
      </c>
      <c r="BZ16427" s="32" t="str">
        <f t="shared" si="1707"/>
        <v/>
      </c>
      <c r="CA16427" s="32" t="str">
        <f t="shared" si="1708"/>
        <v/>
      </c>
      <c r="CB16427" s="33">
        <f>IF(COUNTIF($CD$7:CD16427,CD16427)=1,CD16427,CD16427+COUNTIF($CD$6:CD16426,CD16427))</f>
        <v>61055</v>
      </c>
      <c r="CC16427" s="34">
        <f t="shared" si="1695"/>
        <v>55153</v>
      </c>
      <c r="CD16427" s="32">
        <f t="shared" si="1696"/>
        <v>55153</v>
      </c>
      <c r="CE16427" s="32">
        <f t="shared" si="1697"/>
        <v>0</v>
      </c>
      <c r="CF16427" s="32">
        <f t="shared" si="1698"/>
        <v>0</v>
      </c>
      <c r="CG16427" s="32" t="str">
        <f t="shared" si="1699"/>
        <v/>
      </c>
      <c r="CH16427" s="32">
        <v>422</v>
      </c>
      <c r="CI16427" s="32" t="s">
        <v>9</v>
      </c>
      <c r="CJ16427" s="32" t="str">
        <f t="shared" si="1700"/>
        <v/>
      </c>
      <c r="CK16427" s="32" t="str">
        <f t="shared" si="1701"/>
        <v/>
      </c>
      <c r="CL16427" s="32" t="str">
        <f t="shared" si="1702"/>
        <v/>
      </c>
      <c r="CM16427" s="32" t="str">
        <f t="shared" si="1703"/>
        <v/>
      </c>
      <c r="CN16427" s="32" t="str">
        <f t="shared" si="1704"/>
        <v/>
      </c>
    </row>
    <row r="16428" spans="71:92" x14ac:dyDescent="0.3">
      <c r="BS16428" s="32" t="str">
        <f>IF(Kiadasi_kiseroiv!$K$2=BT16428,BV16428,"")</f>
        <v/>
      </c>
      <c r="BT16428" s="34" t="str">
        <f t="shared" si="1691"/>
        <v/>
      </c>
      <c r="BU16428" s="32" t="str">
        <f t="shared" si="1692"/>
        <v/>
      </c>
      <c r="BV16428" s="32" t="str">
        <f t="shared" si="1705"/>
        <v/>
      </c>
      <c r="BW16428" s="32" t="str">
        <f t="shared" si="1706"/>
        <v/>
      </c>
      <c r="BX16428" s="32" t="str">
        <f t="shared" si="1693"/>
        <v/>
      </c>
      <c r="BY16428" s="32" t="str">
        <f t="shared" si="1694"/>
        <v/>
      </c>
      <c r="BZ16428" s="32" t="str">
        <f t="shared" si="1707"/>
        <v/>
      </c>
      <c r="CA16428" s="32" t="str">
        <f t="shared" si="1708"/>
        <v/>
      </c>
      <c r="CB16428" s="33">
        <f>IF(COUNTIF($CD$7:CD16428,CD16428)=1,CD16428,CD16428+COUNTIF($CD$6:CD16427,CD16428))</f>
        <v>61056</v>
      </c>
      <c r="CC16428" s="34">
        <f t="shared" si="1695"/>
        <v>55153</v>
      </c>
      <c r="CD16428" s="32">
        <f t="shared" si="1696"/>
        <v>55153</v>
      </c>
      <c r="CE16428" s="32">
        <f t="shared" si="1697"/>
        <v>0</v>
      </c>
      <c r="CF16428" s="32">
        <f t="shared" si="1698"/>
        <v>0</v>
      </c>
      <c r="CG16428" s="32" t="str">
        <f t="shared" si="1699"/>
        <v/>
      </c>
      <c r="CH16428" s="32">
        <v>423</v>
      </c>
      <c r="CI16428" s="32" t="s">
        <v>9</v>
      </c>
      <c r="CJ16428" s="32" t="str">
        <f t="shared" si="1700"/>
        <v/>
      </c>
      <c r="CK16428" s="32" t="str">
        <f t="shared" si="1701"/>
        <v/>
      </c>
      <c r="CL16428" s="32" t="str">
        <f t="shared" si="1702"/>
        <v/>
      </c>
      <c r="CM16428" s="32" t="str">
        <f t="shared" si="1703"/>
        <v/>
      </c>
      <c r="CN16428" s="32" t="str">
        <f t="shared" si="1704"/>
        <v/>
      </c>
    </row>
    <row r="16429" spans="71:92" x14ac:dyDescent="0.3">
      <c r="BS16429" s="32" t="str">
        <f>IF(Kiadasi_kiseroiv!$K$2=BT16429,BV16429,"")</f>
        <v/>
      </c>
      <c r="BT16429" s="34" t="str">
        <f t="shared" si="1691"/>
        <v/>
      </c>
      <c r="BU16429" s="32" t="str">
        <f t="shared" si="1692"/>
        <v/>
      </c>
      <c r="BV16429" s="32" t="str">
        <f t="shared" si="1705"/>
        <v/>
      </c>
      <c r="BW16429" s="32" t="str">
        <f t="shared" si="1706"/>
        <v/>
      </c>
      <c r="BX16429" s="32" t="str">
        <f t="shared" si="1693"/>
        <v/>
      </c>
      <c r="BY16429" s="32" t="str">
        <f t="shared" si="1694"/>
        <v/>
      </c>
      <c r="BZ16429" s="32" t="str">
        <f t="shared" si="1707"/>
        <v/>
      </c>
      <c r="CA16429" s="32" t="str">
        <f t="shared" si="1708"/>
        <v/>
      </c>
      <c r="CB16429" s="33">
        <f>IF(COUNTIF($CD$7:CD16429,CD16429)=1,CD16429,CD16429+COUNTIF($CD$6:CD16428,CD16429))</f>
        <v>61057</v>
      </c>
      <c r="CC16429" s="34">
        <f t="shared" si="1695"/>
        <v>55153</v>
      </c>
      <c r="CD16429" s="32">
        <f t="shared" si="1696"/>
        <v>55153</v>
      </c>
      <c r="CE16429" s="32">
        <f t="shared" si="1697"/>
        <v>0</v>
      </c>
      <c r="CF16429" s="32">
        <f t="shared" si="1698"/>
        <v>0</v>
      </c>
      <c r="CG16429" s="32" t="str">
        <f t="shared" si="1699"/>
        <v/>
      </c>
      <c r="CH16429" s="32">
        <v>424</v>
      </c>
      <c r="CI16429" s="32" t="s">
        <v>9</v>
      </c>
      <c r="CJ16429" s="32" t="str">
        <f t="shared" si="1700"/>
        <v/>
      </c>
      <c r="CK16429" s="32" t="str">
        <f t="shared" si="1701"/>
        <v/>
      </c>
      <c r="CL16429" s="32" t="str">
        <f t="shared" si="1702"/>
        <v/>
      </c>
      <c r="CM16429" s="32" t="str">
        <f t="shared" si="1703"/>
        <v/>
      </c>
      <c r="CN16429" s="32" t="str">
        <f t="shared" si="1704"/>
        <v/>
      </c>
    </row>
    <row r="16430" spans="71:92" x14ac:dyDescent="0.3">
      <c r="BS16430" s="32" t="str">
        <f>IF(Kiadasi_kiseroiv!$K$2=BT16430,BV16430,"")</f>
        <v/>
      </c>
      <c r="BT16430" s="34" t="str">
        <f t="shared" si="1691"/>
        <v/>
      </c>
      <c r="BU16430" s="32" t="str">
        <f t="shared" si="1692"/>
        <v/>
      </c>
      <c r="BV16430" s="32" t="str">
        <f t="shared" si="1705"/>
        <v/>
      </c>
      <c r="BW16430" s="32" t="str">
        <f t="shared" si="1706"/>
        <v/>
      </c>
      <c r="BX16430" s="32" t="str">
        <f t="shared" si="1693"/>
        <v/>
      </c>
      <c r="BY16430" s="32" t="str">
        <f t="shared" si="1694"/>
        <v/>
      </c>
      <c r="BZ16430" s="32" t="str">
        <f t="shared" si="1707"/>
        <v/>
      </c>
      <c r="CA16430" s="32" t="str">
        <f t="shared" si="1708"/>
        <v/>
      </c>
      <c r="CB16430" s="33">
        <f>IF(COUNTIF($CD$7:CD16430,CD16430)=1,CD16430,CD16430+COUNTIF($CD$6:CD16429,CD16430))</f>
        <v>61058</v>
      </c>
      <c r="CC16430" s="34">
        <f t="shared" si="1695"/>
        <v>55153</v>
      </c>
      <c r="CD16430" s="32">
        <f t="shared" si="1696"/>
        <v>55153</v>
      </c>
      <c r="CE16430" s="32">
        <f t="shared" si="1697"/>
        <v>0</v>
      </c>
      <c r="CF16430" s="32">
        <f t="shared" si="1698"/>
        <v>0</v>
      </c>
      <c r="CG16430" s="32" t="str">
        <f t="shared" si="1699"/>
        <v/>
      </c>
      <c r="CH16430" s="32">
        <v>425</v>
      </c>
      <c r="CI16430" s="32" t="s">
        <v>9</v>
      </c>
      <c r="CJ16430" s="32" t="str">
        <f t="shared" si="1700"/>
        <v/>
      </c>
      <c r="CK16430" s="32" t="str">
        <f t="shared" si="1701"/>
        <v/>
      </c>
      <c r="CL16430" s="32" t="str">
        <f t="shared" si="1702"/>
        <v/>
      </c>
      <c r="CM16430" s="32" t="str">
        <f t="shared" si="1703"/>
        <v/>
      </c>
      <c r="CN16430" s="32" t="str">
        <f t="shared" si="1704"/>
        <v/>
      </c>
    </row>
    <row r="16431" spans="71:92" x14ac:dyDescent="0.3">
      <c r="BS16431" s="32" t="str">
        <f>IF(Kiadasi_kiseroiv!$K$2=BT16431,BV16431,"")</f>
        <v/>
      </c>
      <c r="BT16431" s="34" t="str">
        <f t="shared" si="1691"/>
        <v/>
      </c>
      <c r="BU16431" s="32" t="str">
        <f t="shared" si="1692"/>
        <v/>
      </c>
      <c r="BV16431" s="32" t="str">
        <f t="shared" si="1705"/>
        <v/>
      </c>
      <c r="BW16431" s="32" t="str">
        <f t="shared" si="1706"/>
        <v/>
      </c>
      <c r="BX16431" s="32" t="str">
        <f t="shared" si="1693"/>
        <v/>
      </c>
      <c r="BY16431" s="32" t="str">
        <f t="shared" si="1694"/>
        <v/>
      </c>
      <c r="BZ16431" s="32" t="str">
        <f t="shared" si="1707"/>
        <v/>
      </c>
      <c r="CA16431" s="32" t="str">
        <f t="shared" si="1708"/>
        <v/>
      </c>
      <c r="CB16431" s="33">
        <f>IF(COUNTIF($CD$7:CD16431,CD16431)=1,CD16431,CD16431+COUNTIF($CD$6:CD16430,CD16431))</f>
        <v>61059</v>
      </c>
      <c r="CC16431" s="34">
        <f t="shared" si="1695"/>
        <v>55153</v>
      </c>
      <c r="CD16431" s="32">
        <f t="shared" si="1696"/>
        <v>55153</v>
      </c>
      <c r="CE16431" s="32">
        <f t="shared" si="1697"/>
        <v>0</v>
      </c>
      <c r="CF16431" s="32">
        <f t="shared" si="1698"/>
        <v>0</v>
      </c>
      <c r="CG16431" s="32" t="str">
        <f t="shared" si="1699"/>
        <v/>
      </c>
      <c r="CH16431" s="32">
        <v>426</v>
      </c>
      <c r="CI16431" s="32" t="s">
        <v>9</v>
      </c>
      <c r="CJ16431" s="32" t="str">
        <f t="shared" si="1700"/>
        <v/>
      </c>
      <c r="CK16431" s="32" t="str">
        <f t="shared" si="1701"/>
        <v/>
      </c>
      <c r="CL16431" s="32" t="str">
        <f t="shared" si="1702"/>
        <v/>
      </c>
      <c r="CM16431" s="32" t="str">
        <f t="shared" si="1703"/>
        <v/>
      </c>
      <c r="CN16431" s="32" t="str">
        <f t="shared" si="1704"/>
        <v/>
      </c>
    </row>
    <row r="16432" spans="71:92" x14ac:dyDescent="0.3">
      <c r="BS16432" s="32" t="str">
        <f>IF(Kiadasi_kiseroiv!$K$2=BT16432,BV16432,"")</f>
        <v/>
      </c>
      <c r="BT16432" s="34" t="str">
        <f t="shared" si="1691"/>
        <v/>
      </c>
      <c r="BU16432" s="32" t="str">
        <f t="shared" si="1692"/>
        <v/>
      </c>
      <c r="BV16432" s="32" t="str">
        <f t="shared" si="1705"/>
        <v/>
      </c>
      <c r="BW16432" s="32" t="str">
        <f t="shared" si="1706"/>
        <v/>
      </c>
      <c r="BX16432" s="32" t="str">
        <f t="shared" si="1693"/>
        <v/>
      </c>
      <c r="BY16432" s="32" t="str">
        <f t="shared" si="1694"/>
        <v/>
      </c>
      <c r="BZ16432" s="32" t="str">
        <f t="shared" si="1707"/>
        <v/>
      </c>
      <c r="CA16432" s="32" t="str">
        <f t="shared" si="1708"/>
        <v/>
      </c>
      <c r="CB16432" s="33">
        <f>IF(COUNTIF($CD$7:CD16432,CD16432)=1,CD16432,CD16432+COUNTIF($CD$6:CD16431,CD16432))</f>
        <v>61060</v>
      </c>
      <c r="CC16432" s="34">
        <f t="shared" si="1695"/>
        <v>55153</v>
      </c>
      <c r="CD16432" s="32">
        <f t="shared" si="1696"/>
        <v>55153</v>
      </c>
      <c r="CE16432" s="32">
        <f t="shared" si="1697"/>
        <v>0</v>
      </c>
      <c r="CF16432" s="32">
        <f t="shared" si="1698"/>
        <v>0</v>
      </c>
      <c r="CG16432" s="32" t="str">
        <f t="shared" si="1699"/>
        <v/>
      </c>
      <c r="CH16432" s="32">
        <v>427</v>
      </c>
      <c r="CI16432" s="32" t="s">
        <v>9</v>
      </c>
      <c r="CJ16432" s="32" t="str">
        <f t="shared" si="1700"/>
        <v/>
      </c>
      <c r="CK16432" s="32" t="str">
        <f t="shared" si="1701"/>
        <v/>
      </c>
      <c r="CL16432" s="32" t="str">
        <f t="shared" si="1702"/>
        <v/>
      </c>
      <c r="CM16432" s="32" t="str">
        <f t="shared" si="1703"/>
        <v/>
      </c>
      <c r="CN16432" s="32" t="str">
        <f t="shared" si="1704"/>
        <v/>
      </c>
    </row>
    <row r="16433" spans="71:92" x14ac:dyDescent="0.3">
      <c r="BS16433" s="32" t="str">
        <f>IF(Kiadasi_kiseroiv!$K$2=BT16433,BV16433,"")</f>
        <v/>
      </c>
      <c r="BT16433" s="34" t="str">
        <f t="shared" si="1691"/>
        <v/>
      </c>
      <c r="BU16433" s="32" t="str">
        <f t="shared" si="1692"/>
        <v/>
      </c>
      <c r="BV16433" s="32" t="str">
        <f t="shared" si="1705"/>
        <v/>
      </c>
      <c r="BW16433" s="32" t="str">
        <f t="shared" si="1706"/>
        <v/>
      </c>
      <c r="BX16433" s="32" t="str">
        <f t="shared" si="1693"/>
        <v/>
      </c>
      <c r="BY16433" s="32" t="str">
        <f t="shared" si="1694"/>
        <v/>
      </c>
      <c r="BZ16433" s="32" t="str">
        <f t="shared" si="1707"/>
        <v/>
      </c>
      <c r="CA16433" s="32" t="str">
        <f t="shared" si="1708"/>
        <v/>
      </c>
      <c r="CB16433" s="33">
        <f>IF(COUNTIF($CD$7:CD16433,CD16433)=1,CD16433,CD16433+COUNTIF($CD$6:CD16432,CD16433))</f>
        <v>61061</v>
      </c>
      <c r="CC16433" s="34">
        <f t="shared" si="1695"/>
        <v>55153</v>
      </c>
      <c r="CD16433" s="32">
        <f t="shared" si="1696"/>
        <v>55153</v>
      </c>
      <c r="CE16433" s="32">
        <f t="shared" si="1697"/>
        <v>0</v>
      </c>
      <c r="CF16433" s="32">
        <f t="shared" si="1698"/>
        <v>0</v>
      </c>
      <c r="CG16433" s="32" t="str">
        <f t="shared" si="1699"/>
        <v/>
      </c>
      <c r="CH16433" s="32">
        <v>428</v>
      </c>
      <c r="CI16433" s="32" t="s">
        <v>9</v>
      </c>
      <c r="CJ16433" s="32" t="str">
        <f t="shared" si="1700"/>
        <v/>
      </c>
      <c r="CK16433" s="32" t="str">
        <f t="shared" si="1701"/>
        <v/>
      </c>
      <c r="CL16433" s="32" t="str">
        <f t="shared" si="1702"/>
        <v/>
      </c>
      <c r="CM16433" s="32" t="str">
        <f t="shared" si="1703"/>
        <v/>
      </c>
      <c r="CN16433" s="32" t="str">
        <f t="shared" si="1704"/>
        <v/>
      </c>
    </row>
    <row r="16434" spans="71:92" x14ac:dyDescent="0.3">
      <c r="BS16434" s="32" t="str">
        <f>IF(Kiadasi_kiseroiv!$K$2=BT16434,BV16434,"")</f>
        <v/>
      </c>
      <c r="BT16434" s="34" t="str">
        <f t="shared" si="1691"/>
        <v/>
      </c>
      <c r="BU16434" s="32" t="str">
        <f t="shared" si="1692"/>
        <v/>
      </c>
      <c r="BV16434" s="32" t="str">
        <f t="shared" si="1705"/>
        <v/>
      </c>
      <c r="BW16434" s="32" t="str">
        <f t="shared" si="1706"/>
        <v/>
      </c>
      <c r="BX16434" s="32" t="str">
        <f t="shared" si="1693"/>
        <v/>
      </c>
      <c r="BY16434" s="32" t="str">
        <f t="shared" si="1694"/>
        <v/>
      </c>
      <c r="BZ16434" s="32" t="str">
        <f t="shared" si="1707"/>
        <v/>
      </c>
      <c r="CA16434" s="32" t="str">
        <f t="shared" si="1708"/>
        <v/>
      </c>
      <c r="CB16434" s="33">
        <f>IF(COUNTIF($CD$7:CD16434,CD16434)=1,CD16434,CD16434+COUNTIF($CD$6:CD16433,CD16434))</f>
        <v>61062</v>
      </c>
      <c r="CC16434" s="34">
        <f t="shared" si="1695"/>
        <v>55153</v>
      </c>
      <c r="CD16434" s="32">
        <f t="shared" si="1696"/>
        <v>55153</v>
      </c>
      <c r="CE16434" s="32">
        <f t="shared" si="1697"/>
        <v>0</v>
      </c>
      <c r="CF16434" s="32">
        <f t="shared" si="1698"/>
        <v>0</v>
      </c>
      <c r="CG16434" s="32" t="str">
        <f t="shared" si="1699"/>
        <v/>
      </c>
      <c r="CH16434" s="32">
        <v>429</v>
      </c>
      <c r="CI16434" s="32" t="s">
        <v>9</v>
      </c>
      <c r="CJ16434" s="32" t="str">
        <f t="shared" si="1700"/>
        <v/>
      </c>
      <c r="CK16434" s="32" t="str">
        <f t="shared" si="1701"/>
        <v/>
      </c>
      <c r="CL16434" s="32" t="str">
        <f t="shared" si="1702"/>
        <v/>
      </c>
      <c r="CM16434" s="32" t="str">
        <f t="shared" si="1703"/>
        <v/>
      </c>
      <c r="CN16434" s="32" t="str">
        <f t="shared" si="1704"/>
        <v/>
      </c>
    </row>
    <row r="16435" spans="71:92" x14ac:dyDescent="0.3">
      <c r="BS16435" s="32" t="str">
        <f>IF(Kiadasi_kiseroiv!$K$2=BT16435,BV16435,"")</f>
        <v/>
      </c>
      <c r="BT16435" s="34" t="str">
        <f t="shared" si="1691"/>
        <v/>
      </c>
      <c r="BU16435" s="32" t="str">
        <f t="shared" si="1692"/>
        <v/>
      </c>
      <c r="BV16435" s="32" t="str">
        <f t="shared" si="1705"/>
        <v/>
      </c>
      <c r="BW16435" s="32" t="str">
        <f t="shared" si="1706"/>
        <v/>
      </c>
      <c r="BX16435" s="32" t="str">
        <f t="shared" si="1693"/>
        <v/>
      </c>
      <c r="BY16435" s="32" t="str">
        <f t="shared" si="1694"/>
        <v/>
      </c>
      <c r="BZ16435" s="32" t="str">
        <f t="shared" si="1707"/>
        <v/>
      </c>
      <c r="CA16435" s="32" t="str">
        <f t="shared" si="1708"/>
        <v/>
      </c>
      <c r="CB16435" s="33">
        <f>IF(COUNTIF($CD$7:CD16435,CD16435)=1,CD16435,CD16435+COUNTIF($CD$6:CD16434,CD16435))</f>
        <v>61063</v>
      </c>
      <c r="CC16435" s="34">
        <f t="shared" si="1695"/>
        <v>55153</v>
      </c>
      <c r="CD16435" s="32">
        <f t="shared" si="1696"/>
        <v>55153</v>
      </c>
      <c r="CE16435" s="32">
        <f t="shared" si="1697"/>
        <v>0</v>
      </c>
      <c r="CF16435" s="32">
        <f t="shared" si="1698"/>
        <v>0</v>
      </c>
      <c r="CG16435" s="32" t="str">
        <f t="shared" si="1699"/>
        <v/>
      </c>
      <c r="CH16435" s="32">
        <v>430</v>
      </c>
      <c r="CI16435" s="32" t="s">
        <v>9</v>
      </c>
      <c r="CJ16435" s="32" t="str">
        <f t="shared" si="1700"/>
        <v/>
      </c>
      <c r="CK16435" s="32" t="str">
        <f t="shared" si="1701"/>
        <v/>
      </c>
      <c r="CL16435" s="32" t="str">
        <f t="shared" si="1702"/>
        <v/>
      </c>
      <c r="CM16435" s="32" t="str">
        <f t="shared" si="1703"/>
        <v/>
      </c>
      <c r="CN16435" s="32" t="str">
        <f t="shared" si="1704"/>
        <v/>
      </c>
    </row>
    <row r="16436" spans="71:92" x14ac:dyDescent="0.3">
      <c r="BS16436" s="32" t="str">
        <f>IF(Kiadasi_kiseroiv!$K$2=BT16436,BV16436,"")</f>
        <v/>
      </c>
      <c r="BT16436" s="34" t="str">
        <f t="shared" si="1691"/>
        <v/>
      </c>
      <c r="BU16436" s="32" t="str">
        <f t="shared" si="1692"/>
        <v/>
      </c>
      <c r="BV16436" s="32" t="str">
        <f t="shared" si="1705"/>
        <v/>
      </c>
      <c r="BW16436" s="32" t="str">
        <f t="shared" si="1706"/>
        <v/>
      </c>
      <c r="BX16436" s="32" t="str">
        <f t="shared" si="1693"/>
        <v/>
      </c>
      <c r="BY16436" s="32" t="str">
        <f t="shared" si="1694"/>
        <v/>
      </c>
      <c r="BZ16436" s="32" t="str">
        <f t="shared" si="1707"/>
        <v/>
      </c>
      <c r="CA16436" s="32" t="str">
        <f t="shared" si="1708"/>
        <v/>
      </c>
      <c r="CB16436" s="33">
        <f>IF(COUNTIF($CD$7:CD16436,CD16436)=1,CD16436,CD16436+COUNTIF($CD$6:CD16435,CD16436))</f>
        <v>61064</v>
      </c>
      <c r="CC16436" s="34">
        <f t="shared" si="1695"/>
        <v>55153</v>
      </c>
      <c r="CD16436" s="32">
        <f t="shared" si="1696"/>
        <v>55153</v>
      </c>
      <c r="CE16436" s="32">
        <f t="shared" si="1697"/>
        <v>0</v>
      </c>
      <c r="CF16436" s="32">
        <f t="shared" si="1698"/>
        <v>0</v>
      </c>
      <c r="CG16436" s="32" t="str">
        <f t="shared" si="1699"/>
        <v/>
      </c>
      <c r="CH16436" s="32">
        <v>431</v>
      </c>
      <c r="CI16436" s="32" t="s">
        <v>9</v>
      </c>
      <c r="CJ16436" s="32" t="str">
        <f t="shared" si="1700"/>
        <v/>
      </c>
      <c r="CK16436" s="32" t="str">
        <f t="shared" si="1701"/>
        <v/>
      </c>
      <c r="CL16436" s="32" t="str">
        <f t="shared" si="1702"/>
        <v/>
      </c>
      <c r="CM16436" s="32" t="str">
        <f t="shared" si="1703"/>
        <v/>
      </c>
      <c r="CN16436" s="32" t="str">
        <f t="shared" si="1704"/>
        <v/>
      </c>
    </row>
    <row r="16437" spans="71:92" x14ac:dyDescent="0.3">
      <c r="BS16437" s="32" t="str">
        <f>IF(Kiadasi_kiseroiv!$K$2=BT16437,BV16437,"")</f>
        <v/>
      </c>
      <c r="BT16437" s="34" t="str">
        <f t="shared" si="1691"/>
        <v/>
      </c>
      <c r="BU16437" s="32" t="str">
        <f t="shared" si="1692"/>
        <v/>
      </c>
      <c r="BV16437" s="32" t="str">
        <f t="shared" si="1705"/>
        <v/>
      </c>
      <c r="BW16437" s="32" t="str">
        <f t="shared" si="1706"/>
        <v/>
      </c>
      <c r="BX16437" s="32" t="str">
        <f t="shared" si="1693"/>
        <v/>
      </c>
      <c r="BY16437" s="32" t="str">
        <f t="shared" si="1694"/>
        <v/>
      </c>
      <c r="BZ16437" s="32" t="str">
        <f t="shared" si="1707"/>
        <v/>
      </c>
      <c r="CA16437" s="32" t="str">
        <f t="shared" si="1708"/>
        <v/>
      </c>
      <c r="CB16437" s="33">
        <f>IF(COUNTIF($CD$7:CD16437,CD16437)=1,CD16437,CD16437+COUNTIF($CD$6:CD16436,CD16437))</f>
        <v>61065</v>
      </c>
      <c r="CC16437" s="34">
        <f t="shared" si="1695"/>
        <v>55153</v>
      </c>
      <c r="CD16437" s="32">
        <f t="shared" si="1696"/>
        <v>55153</v>
      </c>
      <c r="CE16437" s="32">
        <f t="shared" si="1697"/>
        <v>0</v>
      </c>
      <c r="CF16437" s="32">
        <f t="shared" si="1698"/>
        <v>0</v>
      </c>
      <c r="CG16437" s="32" t="str">
        <f t="shared" si="1699"/>
        <v/>
      </c>
      <c r="CH16437" s="32">
        <v>432</v>
      </c>
      <c r="CI16437" s="32" t="s">
        <v>9</v>
      </c>
      <c r="CJ16437" s="32" t="str">
        <f t="shared" si="1700"/>
        <v/>
      </c>
      <c r="CK16437" s="32" t="str">
        <f t="shared" si="1701"/>
        <v/>
      </c>
      <c r="CL16437" s="32" t="str">
        <f t="shared" si="1702"/>
        <v/>
      </c>
      <c r="CM16437" s="32" t="str">
        <f t="shared" si="1703"/>
        <v/>
      </c>
      <c r="CN16437" s="32" t="str">
        <f t="shared" si="1704"/>
        <v/>
      </c>
    </row>
    <row r="16438" spans="71:92" x14ac:dyDescent="0.3">
      <c r="BS16438" s="32" t="str">
        <f>IF(Kiadasi_kiseroiv!$K$2=BT16438,BV16438,"")</f>
        <v/>
      </c>
      <c r="BT16438" s="34" t="str">
        <f t="shared" si="1691"/>
        <v/>
      </c>
      <c r="BU16438" s="32" t="str">
        <f t="shared" si="1692"/>
        <v/>
      </c>
      <c r="BV16438" s="32" t="str">
        <f t="shared" si="1705"/>
        <v/>
      </c>
      <c r="BW16438" s="32" t="str">
        <f t="shared" si="1706"/>
        <v/>
      </c>
      <c r="BX16438" s="32" t="str">
        <f t="shared" si="1693"/>
        <v/>
      </c>
      <c r="BY16438" s="32" t="str">
        <f t="shared" si="1694"/>
        <v/>
      </c>
      <c r="BZ16438" s="32" t="str">
        <f t="shared" si="1707"/>
        <v/>
      </c>
      <c r="CA16438" s="32" t="str">
        <f t="shared" si="1708"/>
        <v/>
      </c>
      <c r="CB16438" s="33">
        <f>IF(COUNTIF($CD$7:CD16438,CD16438)=1,CD16438,CD16438+COUNTIF($CD$6:CD16437,CD16438))</f>
        <v>61066</v>
      </c>
      <c r="CC16438" s="34">
        <f t="shared" si="1695"/>
        <v>55153</v>
      </c>
      <c r="CD16438" s="32">
        <f t="shared" si="1696"/>
        <v>55153</v>
      </c>
      <c r="CE16438" s="32">
        <f t="shared" si="1697"/>
        <v>0</v>
      </c>
      <c r="CF16438" s="32">
        <f t="shared" si="1698"/>
        <v>0</v>
      </c>
      <c r="CG16438" s="32" t="str">
        <f t="shared" si="1699"/>
        <v/>
      </c>
      <c r="CH16438" s="32">
        <v>433</v>
      </c>
      <c r="CI16438" s="32" t="s">
        <v>9</v>
      </c>
      <c r="CJ16438" s="32" t="str">
        <f t="shared" si="1700"/>
        <v/>
      </c>
      <c r="CK16438" s="32" t="str">
        <f t="shared" si="1701"/>
        <v/>
      </c>
      <c r="CL16438" s="32" t="str">
        <f t="shared" si="1702"/>
        <v/>
      </c>
      <c r="CM16438" s="32" t="str">
        <f t="shared" si="1703"/>
        <v/>
      </c>
      <c r="CN16438" s="32" t="str">
        <f t="shared" si="1704"/>
        <v/>
      </c>
    </row>
    <row r="16439" spans="71:92" x14ac:dyDescent="0.3">
      <c r="BS16439" s="32" t="str">
        <f>IF(Kiadasi_kiseroiv!$K$2=BT16439,BV16439,"")</f>
        <v/>
      </c>
      <c r="BT16439" s="34" t="str">
        <f t="shared" si="1691"/>
        <v/>
      </c>
      <c r="BU16439" s="32" t="str">
        <f t="shared" si="1692"/>
        <v/>
      </c>
      <c r="BV16439" s="32" t="str">
        <f t="shared" si="1705"/>
        <v/>
      </c>
      <c r="BW16439" s="32" t="str">
        <f t="shared" si="1706"/>
        <v/>
      </c>
      <c r="BX16439" s="32" t="str">
        <f t="shared" si="1693"/>
        <v/>
      </c>
      <c r="BY16439" s="32" t="str">
        <f t="shared" si="1694"/>
        <v/>
      </c>
      <c r="BZ16439" s="32" t="str">
        <f t="shared" si="1707"/>
        <v/>
      </c>
      <c r="CA16439" s="32" t="str">
        <f t="shared" si="1708"/>
        <v/>
      </c>
      <c r="CB16439" s="33">
        <f>IF(COUNTIF($CD$7:CD16439,CD16439)=1,CD16439,CD16439+COUNTIF($CD$6:CD16438,CD16439))</f>
        <v>61067</v>
      </c>
      <c r="CC16439" s="34">
        <f t="shared" si="1695"/>
        <v>55153</v>
      </c>
      <c r="CD16439" s="32">
        <f t="shared" si="1696"/>
        <v>55153</v>
      </c>
      <c r="CE16439" s="32">
        <f t="shared" si="1697"/>
        <v>0</v>
      </c>
      <c r="CF16439" s="32">
        <f t="shared" si="1698"/>
        <v>0</v>
      </c>
      <c r="CG16439" s="32" t="str">
        <f t="shared" si="1699"/>
        <v/>
      </c>
      <c r="CH16439" s="32">
        <v>434</v>
      </c>
      <c r="CI16439" s="32" t="s">
        <v>9</v>
      </c>
      <c r="CJ16439" s="32" t="str">
        <f t="shared" si="1700"/>
        <v/>
      </c>
      <c r="CK16439" s="32" t="str">
        <f t="shared" si="1701"/>
        <v/>
      </c>
      <c r="CL16439" s="32" t="str">
        <f t="shared" si="1702"/>
        <v/>
      </c>
      <c r="CM16439" s="32" t="str">
        <f t="shared" si="1703"/>
        <v/>
      </c>
      <c r="CN16439" s="32" t="str">
        <f t="shared" si="1704"/>
        <v/>
      </c>
    </row>
    <row r="16440" spans="71:92" x14ac:dyDescent="0.3">
      <c r="BS16440" s="32" t="str">
        <f>IF(Kiadasi_kiseroiv!$K$2=BT16440,BV16440,"")</f>
        <v/>
      </c>
      <c r="BT16440" s="34" t="str">
        <f t="shared" si="1691"/>
        <v/>
      </c>
      <c r="BU16440" s="32" t="str">
        <f t="shared" si="1692"/>
        <v/>
      </c>
      <c r="BV16440" s="32" t="str">
        <f t="shared" si="1705"/>
        <v/>
      </c>
      <c r="BW16440" s="32" t="str">
        <f t="shared" si="1706"/>
        <v/>
      </c>
      <c r="BX16440" s="32" t="str">
        <f t="shared" si="1693"/>
        <v/>
      </c>
      <c r="BY16440" s="32" t="str">
        <f t="shared" si="1694"/>
        <v/>
      </c>
      <c r="BZ16440" s="32" t="str">
        <f t="shared" si="1707"/>
        <v/>
      </c>
      <c r="CA16440" s="32" t="str">
        <f t="shared" si="1708"/>
        <v/>
      </c>
      <c r="CB16440" s="33">
        <f>IF(COUNTIF($CD$7:CD16440,CD16440)=1,CD16440,CD16440+COUNTIF($CD$6:CD16439,CD16440))</f>
        <v>61068</v>
      </c>
      <c r="CC16440" s="34">
        <f t="shared" si="1695"/>
        <v>55153</v>
      </c>
      <c r="CD16440" s="32">
        <f t="shared" si="1696"/>
        <v>55153</v>
      </c>
      <c r="CE16440" s="32">
        <f t="shared" si="1697"/>
        <v>0</v>
      </c>
      <c r="CF16440" s="32">
        <f t="shared" si="1698"/>
        <v>0</v>
      </c>
      <c r="CG16440" s="32" t="str">
        <f t="shared" si="1699"/>
        <v/>
      </c>
      <c r="CH16440" s="32">
        <v>435</v>
      </c>
      <c r="CI16440" s="32" t="s">
        <v>9</v>
      </c>
      <c r="CJ16440" s="32" t="str">
        <f t="shared" si="1700"/>
        <v/>
      </c>
      <c r="CK16440" s="32" t="str">
        <f t="shared" si="1701"/>
        <v/>
      </c>
      <c r="CL16440" s="32" t="str">
        <f t="shared" si="1702"/>
        <v/>
      </c>
      <c r="CM16440" s="32" t="str">
        <f t="shared" si="1703"/>
        <v/>
      </c>
      <c r="CN16440" s="32" t="str">
        <f t="shared" si="1704"/>
        <v/>
      </c>
    </row>
    <row r="16441" spans="71:92" x14ac:dyDescent="0.3">
      <c r="BS16441" s="32" t="str">
        <f>IF(Kiadasi_kiseroiv!$K$2=BT16441,BV16441,"")</f>
        <v/>
      </c>
      <c r="BT16441" s="34" t="str">
        <f t="shared" si="1691"/>
        <v/>
      </c>
      <c r="BU16441" s="32" t="str">
        <f t="shared" si="1692"/>
        <v/>
      </c>
      <c r="BV16441" s="32" t="str">
        <f t="shared" si="1705"/>
        <v/>
      </c>
      <c r="BW16441" s="32" t="str">
        <f t="shared" si="1706"/>
        <v/>
      </c>
      <c r="BX16441" s="32" t="str">
        <f t="shared" si="1693"/>
        <v/>
      </c>
      <c r="BY16441" s="32" t="str">
        <f t="shared" si="1694"/>
        <v/>
      </c>
      <c r="BZ16441" s="32" t="str">
        <f t="shared" si="1707"/>
        <v/>
      </c>
      <c r="CA16441" s="32" t="str">
        <f t="shared" si="1708"/>
        <v/>
      </c>
      <c r="CB16441" s="33">
        <f>IF(COUNTIF($CD$7:CD16441,CD16441)=1,CD16441,CD16441+COUNTIF($CD$6:CD16440,CD16441))</f>
        <v>61069</v>
      </c>
      <c r="CC16441" s="34">
        <f t="shared" si="1695"/>
        <v>55153</v>
      </c>
      <c r="CD16441" s="32">
        <f t="shared" si="1696"/>
        <v>55153</v>
      </c>
      <c r="CE16441" s="32">
        <f t="shared" si="1697"/>
        <v>0</v>
      </c>
      <c r="CF16441" s="32">
        <f t="shared" si="1698"/>
        <v>0</v>
      </c>
      <c r="CG16441" s="32" t="str">
        <f t="shared" si="1699"/>
        <v/>
      </c>
      <c r="CH16441" s="32">
        <v>436</v>
      </c>
      <c r="CI16441" s="32" t="s">
        <v>9</v>
      </c>
      <c r="CJ16441" s="32" t="str">
        <f t="shared" si="1700"/>
        <v/>
      </c>
      <c r="CK16441" s="32" t="str">
        <f t="shared" si="1701"/>
        <v/>
      </c>
      <c r="CL16441" s="32" t="str">
        <f t="shared" si="1702"/>
        <v/>
      </c>
      <c r="CM16441" s="32" t="str">
        <f t="shared" si="1703"/>
        <v/>
      </c>
      <c r="CN16441" s="32" t="str">
        <f t="shared" si="1704"/>
        <v/>
      </c>
    </row>
    <row r="16442" spans="71:92" x14ac:dyDescent="0.3">
      <c r="BS16442" s="32" t="str">
        <f>IF(Kiadasi_kiseroiv!$K$2=BT16442,BV16442,"")</f>
        <v/>
      </c>
      <c r="BT16442" s="34" t="str">
        <f t="shared" si="1691"/>
        <v/>
      </c>
      <c r="BU16442" s="32" t="str">
        <f t="shared" si="1692"/>
        <v/>
      </c>
      <c r="BV16442" s="32" t="str">
        <f t="shared" si="1705"/>
        <v/>
      </c>
      <c r="BW16442" s="32" t="str">
        <f t="shared" si="1706"/>
        <v/>
      </c>
      <c r="BX16442" s="32" t="str">
        <f t="shared" si="1693"/>
        <v/>
      </c>
      <c r="BY16442" s="32" t="str">
        <f t="shared" si="1694"/>
        <v/>
      </c>
      <c r="BZ16442" s="32" t="str">
        <f t="shared" si="1707"/>
        <v/>
      </c>
      <c r="CA16442" s="32" t="str">
        <f t="shared" si="1708"/>
        <v/>
      </c>
      <c r="CB16442" s="33">
        <f>IF(COUNTIF($CD$7:CD16442,CD16442)=1,CD16442,CD16442+COUNTIF($CD$6:CD16441,CD16442))</f>
        <v>61070</v>
      </c>
      <c r="CC16442" s="34">
        <f t="shared" si="1695"/>
        <v>55153</v>
      </c>
      <c r="CD16442" s="32">
        <f t="shared" si="1696"/>
        <v>55153</v>
      </c>
      <c r="CE16442" s="32">
        <f t="shared" si="1697"/>
        <v>0</v>
      </c>
      <c r="CF16442" s="32">
        <f t="shared" si="1698"/>
        <v>0</v>
      </c>
      <c r="CG16442" s="32" t="str">
        <f t="shared" si="1699"/>
        <v/>
      </c>
      <c r="CH16442" s="32">
        <v>437</v>
      </c>
      <c r="CI16442" s="32" t="s">
        <v>9</v>
      </c>
      <c r="CJ16442" s="32" t="str">
        <f t="shared" si="1700"/>
        <v/>
      </c>
      <c r="CK16442" s="32" t="str">
        <f t="shared" si="1701"/>
        <v/>
      </c>
      <c r="CL16442" s="32" t="str">
        <f t="shared" si="1702"/>
        <v/>
      </c>
      <c r="CM16442" s="32" t="str">
        <f t="shared" si="1703"/>
        <v/>
      </c>
      <c r="CN16442" s="32" t="str">
        <f t="shared" si="1704"/>
        <v/>
      </c>
    </row>
    <row r="16443" spans="71:92" x14ac:dyDescent="0.3">
      <c r="BS16443" s="32" t="str">
        <f>IF(Kiadasi_kiseroiv!$K$2=BT16443,BV16443,"")</f>
        <v/>
      </c>
      <c r="BT16443" s="34" t="str">
        <f t="shared" si="1691"/>
        <v/>
      </c>
      <c r="BU16443" s="32" t="str">
        <f t="shared" si="1692"/>
        <v/>
      </c>
      <c r="BV16443" s="32" t="str">
        <f t="shared" si="1705"/>
        <v/>
      </c>
      <c r="BW16443" s="32" t="str">
        <f t="shared" si="1706"/>
        <v/>
      </c>
      <c r="BX16443" s="32" t="str">
        <f t="shared" si="1693"/>
        <v/>
      </c>
      <c r="BY16443" s="32" t="str">
        <f t="shared" si="1694"/>
        <v/>
      </c>
      <c r="BZ16443" s="32" t="str">
        <f t="shared" si="1707"/>
        <v/>
      </c>
      <c r="CA16443" s="32" t="str">
        <f t="shared" si="1708"/>
        <v/>
      </c>
      <c r="CB16443" s="33">
        <f>IF(COUNTIF($CD$7:CD16443,CD16443)=1,CD16443,CD16443+COUNTIF($CD$6:CD16442,CD16443))</f>
        <v>61071</v>
      </c>
      <c r="CC16443" s="34">
        <f t="shared" si="1695"/>
        <v>55153</v>
      </c>
      <c r="CD16443" s="32">
        <f t="shared" si="1696"/>
        <v>55153</v>
      </c>
      <c r="CE16443" s="32">
        <f t="shared" si="1697"/>
        <v>0</v>
      </c>
      <c r="CF16443" s="32">
        <f t="shared" si="1698"/>
        <v>0</v>
      </c>
      <c r="CG16443" s="32" t="str">
        <f t="shared" si="1699"/>
        <v/>
      </c>
      <c r="CH16443" s="32">
        <v>438</v>
      </c>
      <c r="CI16443" s="32" t="s">
        <v>9</v>
      </c>
      <c r="CJ16443" s="32" t="str">
        <f t="shared" si="1700"/>
        <v/>
      </c>
      <c r="CK16443" s="32" t="str">
        <f t="shared" si="1701"/>
        <v/>
      </c>
      <c r="CL16443" s="32" t="str">
        <f t="shared" si="1702"/>
        <v/>
      </c>
      <c r="CM16443" s="32" t="str">
        <f t="shared" si="1703"/>
        <v/>
      </c>
      <c r="CN16443" s="32" t="str">
        <f t="shared" si="1704"/>
        <v/>
      </c>
    </row>
    <row r="16444" spans="71:92" x14ac:dyDescent="0.3">
      <c r="BS16444" s="32" t="str">
        <f>IF(Kiadasi_kiseroiv!$K$2=BT16444,BV16444,"")</f>
        <v/>
      </c>
      <c r="BT16444" s="34" t="str">
        <f t="shared" si="1691"/>
        <v/>
      </c>
      <c r="BU16444" s="32" t="str">
        <f t="shared" si="1692"/>
        <v/>
      </c>
      <c r="BV16444" s="32" t="str">
        <f t="shared" si="1705"/>
        <v/>
      </c>
      <c r="BW16444" s="32" t="str">
        <f t="shared" si="1706"/>
        <v/>
      </c>
      <c r="BX16444" s="32" t="str">
        <f t="shared" si="1693"/>
        <v/>
      </c>
      <c r="BY16444" s="32" t="str">
        <f t="shared" si="1694"/>
        <v/>
      </c>
      <c r="BZ16444" s="32" t="str">
        <f t="shared" si="1707"/>
        <v/>
      </c>
      <c r="CA16444" s="32" t="str">
        <f t="shared" si="1708"/>
        <v/>
      </c>
      <c r="CB16444" s="33">
        <f>IF(COUNTIF($CD$7:CD16444,CD16444)=1,CD16444,CD16444+COUNTIF($CD$6:CD16443,CD16444))</f>
        <v>61072</v>
      </c>
      <c r="CC16444" s="34">
        <f t="shared" si="1695"/>
        <v>55153</v>
      </c>
      <c r="CD16444" s="32">
        <f t="shared" si="1696"/>
        <v>55153</v>
      </c>
      <c r="CE16444" s="32">
        <f t="shared" si="1697"/>
        <v>0</v>
      </c>
      <c r="CF16444" s="32">
        <f t="shared" si="1698"/>
        <v>0</v>
      </c>
      <c r="CG16444" s="32" t="str">
        <f t="shared" si="1699"/>
        <v/>
      </c>
      <c r="CH16444" s="32">
        <v>439</v>
      </c>
      <c r="CI16444" s="32" t="s">
        <v>9</v>
      </c>
      <c r="CJ16444" s="32" t="str">
        <f t="shared" si="1700"/>
        <v/>
      </c>
      <c r="CK16444" s="32" t="str">
        <f t="shared" si="1701"/>
        <v/>
      </c>
      <c r="CL16444" s="32" t="str">
        <f t="shared" si="1702"/>
        <v/>
      </c>
      <c r="CM16444" s="32" t="str">
        <f t="shared" si="1703"/>
        <v/>
      </c>
      <c r="CN16444" s="32" t="str">
        <f t="shared" si="1704"/>
        <v/>
      </c>
    </row>
    <row r="16445" spans="71:92" x14ac:dyDescent="0.3">
      <c r="BS16445" s="32" t="str">
        <f>IF(Kiadasi_kiseroiv!$K$2=BT16445,BV16445,"")</f>
        <v/>
      </c>
      <c r="BT16445" s="34" t="str">
        <f t="shared" si="1691"/>
        <v/>
      </c>
      <c r="BU16445" s="32" t="str">
        <f t="shared" si="1692"/>
        <v/>
      </c>
      <c r="BV16445" s="32" t="str">
        <f t="shared" si="1705"/>
        <v/>
      </c>
      <c r="BW16445" s="32" t="str">
        <f t="shared" si="1706"/>
        <v/>
      </c>
      <c r="BX16445" s="32" t="str">
        <f t="shared" si="1693"/>
        <v/>
      </c>
      <c r="BY16445" s="32" t="str">
        <f t="shared" si="1694"/>
        <v/>
      </c>
      <c r="BZ16445" s="32" t="str">
        <f t="shared" si="1707"/>
        <v/>
      </c>
      <c r="CA16445" s="32" t="str">
        <f t="shared" si="1708"/>
        <v/>
      </c>
      <c r="CB16445" s="33">
        <f>IF(COUNTIF($CD$7:CD16445,CD16445)=1,CD16445,CD16445+COUNTIF($CD$6:CD16444,CD16445))</f>
        <v>61073</v>
      </c>
      <c r="CC16445" s="34">
        <f t="shared" si="1695"/>
        <v>55153</v>
      </c>
      <c r="CD16445" s="32">
        <f t="shared" si="1696"/>
        <v>55153</v>
      </c>
      <c r="CE16445" s="32">
        <f t="shared" si="1697"/>
        <v>0</v>
      </c>
      <c r="CF16445" s="32">
        <f t="shared" si="1698"/>
        <v>0</v>
      </c>
      <c r="CG16445" s="32" t="str">
        <f t="shared" si="1699"/>
        <v/>
      </c>
      <c r="CH16445" s="32">
        <v>440</v>
      </c>
      <c r="CI16445" s="32" t="s">
        <v>9</v>
      </c>
      <c r="CJ16445" s="32" t="str">
        <f t="shared" si="1700"/>
        <v/>
      </c>
      <c r="CK16445" s="32" t="str">
        <f t="shared" si="1701"/>
        <v/>
      </c>
      <c r="CL16445" s="32" t="str">
        <f t="shared" si="1702"/>
        <v/>
      </c>
      <c r="CM16445" s="32" t="str">
        <f t="shared" si="1703"/>
        <v/>
      </c>
      <c r="CN16445" s="32" t="str">
        <f t="shared" si="1704"/>
        <v/>
      </c>
    </row>
    <row r="16446" spans="71:92" x14ac:dyDescent="0.3">
      <c r="BS16446" s="32" t="str">
        <f>IF(Kiadasi_kiseroiv!$K$2=BT16446,BV16446,"")</f>
        <v/>
      </c>
      <c r="BT16446" s="34" t="str">
        <f t="shared" si="1691"/>
        <v/>
      </c>
      <c r="BU16446" s="32" t="str">
        <f t="shared" si="1692"/>
        <v/>
      </c>
      <c r="BV16446" s="32" t="str">
        <f t="shared" si="1705"/>
        <v/>
      </c>
      <c r="BW16446" s="32" t="str">
        <f t="shared" si="1706"/>
        <v/>
      </c>
      <c r="BX16446" s="32" t="str">
        <f t="shared" si="1693"/>
        <v/>
      </c>
      <c r="BY16446" s="32" t="str">
        <f t="shared" si="1694"/>
        <v/>
      </c>
      <c r="BZ16446" s="32" t="str">
        <f t="shared" si="1707"/>
        <v/>
      </c>
      <c r="CA16446" s="32" t="str">
        <f t="shared" si="1708"/>
        <v/>
      </c>
      <c r="CB16446" s="33">
        <f>IF(COUNTIF($CD$7:CD16446,CD16446)=1,CD16446,CD16446+COUNTIF($CD$6:CD16445,CD16446))</f>
        <v>61074</v>
      </c>
      <c r="CC16446" s="34">
        <f t="shared" si="1695"/>
        <v>55153</v>
      </c>
      <c r="CD16446" s="32">
        <f t="shared" si="1696"/>
        <v>55153</v>
      </c>
      <c r="CE16446" s="32">
        <f t="shared" si="1697"/>
        <v>0</v>
      </c>
      <c r="CF16446" s="32">
        <f t="shared" si="1698"/>
        <v>0</v>
      </c>
      <c r="CG16446" s="32" t="str">
        <f t="shared" si="1699"/>
        <v/>
      </c>
      <c r="CH16446" s="32">
        <v>441</v>
      </c>
      <c r="CI16446" s="32" t="s">
        <v>9</v>
      </c>
      <c r="CJ16446" s="32" t="str">
        <f t="shared" si="1700"/>
        <v/>
      </c>
      <c r="CK16446" s="32" t="str">
        <f t="shared" si="1701"/>
        <v/>
      </c>
      <c r="CL16446" s="32" t="str">
        <f t="shared" si="1702"/>
        <v/>
      </c>
      <c r="CM16446" s="32" t="str">
        <f t="shared" si="1703"/>
        <v/>
      </c>
      <c r="CN16446" s="32" t="str">
        <f t="shared" si="1704"/>
        <v/>
      </c>
    </row>
    <row r="16447" spans="71:92" x14ac:dyDescent="0.3">
      <c r="BS16447" s="32" t="str">
        <f>IF(Kiadasi_kiseroiv!$K$2=BT16447,BV16447,"")</f>
        <v/>
      </c>
      <c r="BT16447" s="34" t="str">
        <f t="shared" si="1691"/>
        <v/>
      </c>
      <c r="BU16447" s="32" t="str">
        <f t="shared" si="1692"/>
        <v/>
      </c>
      <c r="BV16447" s="32" t="str">
        <f t="shared" si="1705"/>
        <v/>
      </c>
      <c r="BW16447" s="32" t="str">
        <f t="shared" si="1706"/>
        <v/>
      </c>
      <c r="BX16447" s="32" t="str">
        <f t="shared" si="1693"/>
        <v/>
      </c>
      <c r="BY16447" s="32" t="str">
        <f t="shared" si="1694"/>
        <v/>
      </c>
      <c r="BZ16447" s="32" t="str">
        <f t="shared" si="1707"/>
        <v/>
      </c>
      <c r="CA16447" s="32" t="str">
        <f t="shared" si="1708"/>
        <v/>
      </c>
      <c r="CB16447" s="33">
        <f>IF(COUNTIF($CD$7:CD16447,CD16447)=1,CD16447,CD16447+COUNTIF($CD$6:CD16446,CD16447))</f>
        <v>61075</v>
      </c>
      <c r="CC16447" s="34">
        <f t="shared" si="1695"/>
        <v>55153</v>
      </c>
      <c r="CD16447" s="32">
        <f t="shared" si="1696"/>
        <v>55153</v>
      </c>
      <c r="CE16447" s="32">
        <f t="shared" si="1697"/>
        <v>0</v>
      </c>
      <c r="CF16447" s="32">
        <f t="shared" si="1698"/>
        <v>0</v>
      </c>
      <c r="CG16447" s="32" t="str">
        <f t="shared" si="1699"/>
        <v/>
      </c>
      <c r="CH16447" s="32">
        <v>442</v>
      </c>
      <c r="CI16447" s="32" t="s">
        <v>9</v>
      </c>
      <c r="CJ16447" s="32" t="str">
        <f t="shared" si="1700"/>
        <v/>
      </c>
      <c r="CK16447" s="32" t="str">
        <f t="shared" si="1701"/>
        <v/>
      </c>
      <c r="CL16447" s="32" t="str">
        <f t="shared" si="1702"/>
        <v/>
      </c>
      <c r="CM16447" s="32" t="str">
        <f t="shared" si="1703"/>
        <v/>
      </c>
      <c r="CN16447" s="32" t="str">
        <f t="shared" si="1704"/>
        <v/>
      </c>
    </row>
    <row r="16448" spans="71:92" x14ac:dyDescent="0.3">
      <c r="BS16448" s="32" t="str">
        <f>IF(Kiadasi_kiseroiv!$K$2=BT16448,BV16448,"")</f>
        <v/>
      </c>
      <c r="BT16448" s="34" t="str">
        <f t="shared" si="1691"/>
        <v/>
      </c>
      <c r="BU16448" s="32" t="str">
        <f t="shared" si="1692"/>
        <v/>
      </c>
      <c r="BV16448" s="32" t="str">
        <f t="shared" si="1705"/>
        <v/>
      </c>
      <c r="BW16448" s="32" t="str">
        <f t="shared" si="1706"/>
        <v/>
      </c>
      <c r="BX16448" s="32" t="str">
        <f t="shared" si="1693"/>
        <v/>
      </c>
      <c r="BY16448" s="32" t="str">
        <f t="shared" si="1694"/>
        <v/>
      </c>
      <c r="BZ16448" s="32" t="str">
        <f t="shared" si="1707"/>
        <v/>
      </c>
      <c r="CA16448" s="32" t="str">
        <f t="shared" si="1708"/>
        <v/>
      </c>
      <c r="CB16448" s="33">
        <f>IF(COUNTIF($CD$7:CD16448,CD16448)=1,CD16448,CD16448+COUNTIF($CD$6:CD16447,CD16448))</f>
        <v>61076</v>
      </c>
      <c r="CC16448" s="34">
        <f t="shared" si="1695"/>
        <v>55153</v>
      </c>
      <c r="CD16448" s="32">
        <f t="shared" si="1696"/>
        <v>55153</v>
      </c>
      <c r="CE16448" s="32">
        <f t="shared" si="1697"/>
        <v>0</v>
      </c>
      <c r="CF16448" s="32">
        <f t="shared" si="1698"/>
        <v>0</v>
      </c>
      <c r="CG16448" s="32" t="str">
        <f t="shared" si="1699"/>
        <v/>
      </c>
      <c r="CH16448" s="32">
        <v>443</v>
      </c>
      <c r="CI16448" s="32" t="s">
        <v>9</v>
      </c>
      <c r="CJ16448" s="32" t="str">
        <f t="shared" si="1700"/>
        <v/>
      </c>
      <c r="CK16448" s="32" t="str">
        <f t="shared" si="1701"/>
        <v/>
      </c>
      <c r="CL16448" s="32" t="str">
        <f t="shared" si="1702"/>
        <v/>
      </c>
      <c r="CM16448" s="32" t="str">
        <f t="shared" si="1703"/>
        <v/>
      </c>
      <c r="CN16448" s="32" t="str">
        <f t="shared" si="1704"/>
        <v/>
      </c>
    </row>
    <row r="16449" spans="71:92" x14ac:dyDescent="0.3">
      <c r="BS16449" s="32" t="str">
        <f>IF(Kiadasi_kiseroiv!$K$2=BT16449,BV16449,"")</f>
        <v/>
      </c>
      <c r="BT16449" s="34" t="str">
        <f t="shared" si="1691"/>
        <v/>
      </c>
      <c r="BU16449" s="32" t="str">
        <f t="shared" si="1692"/>
        <v/>
      </c>
      <c r="BV16449" s="32" t="str">
        <f t="shared" si="1705"/>
        <v/>
      </c>
      <c r="BW16449" s="32" t="str">
        <f t="shared" si="1706"/>
        <v/>
      </c>
      <c r="BX16449" s="32" t="str">
        <f t="shared" si="1693"/>
        <v/>
      </c>
      <c r="BY16449" s="32" t="str">
        <f t="shared" si="1694"/>
        <v/>
      </c>
      <c r="BZ16449" s="32" t="str">
        <f t="shared" si="1707"/>
        <v/>
      </c>
      <c r="CA16449" s="32" t="str">
        <f t="shared" si="1708"/>
        <v/>
      </c>
      <c r="CB16449" s="33">
        <f>IF(COUNTIF($CD$7:CD16449,CD16449)=1,CD16449,CD16449+COUNTIF($CD$6:CD16448,CD16449))</f>
        <v>61077</v>
      </c>
      <c r="CC16449" s="34">
        <f t="shared" si="1695"/>
        <v>55153</v>
      </c>
      <c r="CD16449" s="32">
        <f t="shared" si="1696"/>
        <v>55153</v>
      </c>
      <c r="CE16449" s="32">
        <f t="shared" si="1697"/>
        <v>0</v>
      </c>
      <c r="CF16449" s="32">
        <f t="shared" si="1698"/>
        <v>0</v>
      </c>
      <c r="CG16449" s="32" t="str">
        <f t="shared" si="1699"/>
        <v/>
      </c>
      <c r="CH16449" s="32">
        <v>444</v>
      </c>
      <c r="CI16449" s="32" t="s">
        <v>9</v>
      </c>
      <c r="CJ16449" s="32" t="str">
        <f t="shared" si="1700"/>
        <v/>
      </c>
      <c r="CK16449" s="32" t="str">
        <f t="shared" si="1701"/>
        <v/>
      </c>
      <c r="CL16449" s="32" t="str">
        <f t="shared" si="1702"/>
        <v/>
      </c>
      <c r="CM16449" s="32" t="str">
        <f t="shared" si="1703"/>
        <v/>
      </c>
      <c r="CN16449" s="32" t="str">
        <f t="shared" si="1704"/>
        <v/>
      </c>
    </row>
    <row r="16450" spans="71:92" x14ac:dyDescent="0.3">
      <c r="BS16450" s="32" t="str">
        <f>IF(Kiadasi_kiseroiv!$K$2=BT16450,BV16450,"")</f>
        <v/>
      </c>
      <c r="BT16450" s="34" t="str">
        <f t="shared" si="1691"/>
        <v/>
      </c>
      <c r="BU16450" s="32" t="str">
        <f t="shared" si="1692"/>
        <v/>
      </c>
      <c r="BV16450" s="32" t="str">
        <f t="shared" si="1705"/>
        <v/>
      </c>
      <c r="BW16450" s="32" t="str">
        <f t="shared" si="1706"/>
        <v/>
      </c>
      <c r="BX16450" s="32" t="str">
        <f t="shared" si="1693"/>
        <v/>
      </c>
      <c r="BY16450" s="32" t="str">
        <f t="shared" si="1694"/>
        <v/>
      </c>
      <c r="BZ16450" s="32" t="str">
        <f t="shared" si="1707"/>
        <v/>
      </c>
      <c r="CA16450" s="32" t="str">
        <f t="shared" si="1708"/>
        <v/>
      </c>
      <c r="CB16450" s="33">
        <f>IF(COUNTIF($CD$7:CD16450,CD16450)=1,CD16450,CD16450+COUNTIF($CD$6:CD16449,CD16450))</f>
        <v>61078</v>
      </c>
      <c r="CC16450" s="34">
        <f t="shared" si="1695"/>
        <v>55153</v>
      </c>
      <c r="CD16450" s="32">
        <f t="shared" si="1696"/>
        <v>55153</v>
      </c>
      <c r="CE16450" s="32">
        <f t="shared" si="1697"/>
        <v>0</v>
      </c>
      <c r="CF16450" s="32">
        <f t="shared" si="1698"/>
        <v>0</v>
      </c>
      <c r="CG16450" s="32" t="str">
        <f t="shared" si="1699"/>
        <v/>
      </c>
      <c r="CH16450" s="32">
        <v>445</v>
      </c>
      <c r="CI16450" s="32" t="s">
        <v>9</v>
      </c>
      <c r="CJ16450" s="32" t="str">
        <f t="shared" si="1700"/>
        <v/>
      </c>
      <c r="CK16450" s="32" t="str">
        <f t="shared" si="1701"/>
        <v/>
      </c>
      <c r="CL16450" s="32" t="str">
        <f t="shared" si="1702"/>
        <v/>
      </c>
      <c r="CM16450" s="32" t="str">
        <f t="shared" si="1703"/>
        <v/>
      </c>
      <c r="CN16450" s="32" t="str">
        <f t="shared" si="1704"/>
        <v/>
      </c>
    </row>
    <row r="16451" spans="71:92" x14ac:dyDescent="0.3">
      <c r="BS16451" s="32" t="str">
        <f>IF(Kiadasi_kiseroiv!$K$2=BT16451,BV16451,"")</f>
        <v/>
      </c>
      <c r="BT16451" s="34" t="str">
        <f t="shared" si="1691"/>
        <v/>
      </c>
      <c r="BU16451" s="32" t="str">
        <f t="shared" si="1692"/>
        <v/>
      </c>
      <c r="BV16451" s="32" t="str">
        <f t="shared" si="1705"/>
        <v/>
      </c>
      <c r="BW16451" s="32" t="str">
        <f t="shared" si="1706"/>
        <v/>
      </c>
      <c r="BX16451" s="32" t="str">
        <f t="shared" si="1693"/>
        <v/>
      </c>
      <c r="BY16451" s="32" t="str">
        <f t="shared" si="1694"/>
        <v/>
      </c>
      <c r="BZ16451" s="32" t="str">
        <f t="shared" si="1707"/>
        <v/>
      </c>
      <c r="CA16451" s="32" t="str">
        <f t="shared" si="1708"/>
        <v/>
      </c>
      <c r="CB16451" s="33">
        <f>IF(COUNTIF($CD$7:CD16451,CD16451)=1,CD16451,CD16451+COUNTIF($CD$6:CD16450,CD16451))</f>
        <v>61079</v>
      </c>
      <c r="CC16451" s="34">
        <f t="shared" si="1695"/>
        <v>55153</v>
      </c>
      <c r="CD16451" s="32">
        <f t="shared" si="1696"/>
        <v>55153</v>
      </c>
      <c r="CE16451" s="32">
        <f t="shared" si="1697"/>
        <v>0</v>
      </c>
      <c r="CF16451" s="32">
        <f t="shared" si="1698"/>
        <v>0</v>
      </c>
      <c r="CG16451" s="32" t="str">
        <f t="shared" si="1699"/>
        <v/>
      </c>
      <c r="CH16451" s="32">
        <v>446</v>
      </c>
      <c r="CI16451" s="32" t="s">
        <v>9</v>
      </c>
      <c r="CJ16451" s="32" t="str">
        <f t="shared" si="1700"/>
        <v/>
      </c>
      <c r="CK16451" s="32" t="str">
        <f t="shared" si="1701"/>
        <v/>
      </c>
      <c r="CL16451" s="32" t="str">
        <f t="shared" si="1702"/>
        <v/>
      </c>
      <c r="CM16451" s="32" t="str">
        <f t="shared" si="1703"/>
        <v/>
      </c>
      <c r="CN16451" s="32" t="str">
        <f t="shared" si="1704"/>
        <v/>
      </c>
    </row>
    <row r="16452" spans="71:92" x14ac:dyDescent="0.3">
      <c r="BS16452" s="32" t="str">
        <f>IF(Kiadasi_kiseroiv!$K$2=BT16452,BV16452,"")</f>
        <v/>
      </c>
      <c r="BT16452" s="34" t="str">
        <f t="shared" si="1691"/>
        <v/>
      </c>
      <c r="BU16452" s="32" t="str">
        <f t="shared" si="1692"/>
        <v/>
      </c>
      <c r="BV16452" s="32" t="str">
        <f t="shared" si="1705"/>
        <v/>
      </c>
      <c r="BW16452" s="32" t="str">
        <f t="shared" si="1706"/>
        <v/>
      </c>
      <c r="BX16452" s="32" t="str">
        <f t="shared" si="1693"/>
        <v/>
      </c>
      <c r="BY16452" s="32" t="str">
        <f t="shared" si="1694"/>
        <v/>
      </c>
      <c r="BZ16452" s="32" t="str">
        <f t="shared" si="1707"/>
        <v/>
      </c>
      <c r="CA16452" s="32" t="str">
        <f t="shared" si="1708"/>
        <v/>
      </c>
      <c r="CB16452" s="33">
        <f>IF(COUNTIF($CD$7:CD16452,CD16452)=1,CD16452,CD16452+COUNTIF($CD$6:CD16451,CD16452))</f>
        <v>61080</v>
      </c>
      <c r="CC16452" s="34">
        <f t="shared" si="1695"/>
        <v>55153</v>
      </c>
      <c r="CD16452" s="32">
        <f t="shared" si="1696"/>
        <v>55153</v>
      </c>
      <c r="CE16452" s="32">
        <f t="shared" si="1697"/>
        <v>0</v>
      </c>
      <c r="CF16452" s="32">
        <f t="shared" si="1698"/>
        <v>0</v>
      </c>
      <c r="CG16452" s="32" t="str">
        <f t="shared" si="1699"/>
        <v/>
      </c>
      <c r="CH16452" s="32">
        <v>447</v>
      </c>
      <c r="CI16452" s="32" t="s">
        <v>9</v>
      </c>
      <c r="CJ16452" s="32" t="str">
        <f t="shared" si="1700"/>
        <v/>
      </c>
      <c r="CK16452" s="32" t="str">
        <f t="shared" si="1701"/>
        <v/>
      </c>
      <c r="CL16452" s="32" t="str">
        <f t="shared" si="1702"/>
        <v/>
      </c>
      <c r="CM16452" s="32" t="str">
        <f t="shared" si="1703"/>
        <v/>
      </c>
      <c r="CN16452" s="32" t="str">
        <f t="shared" si="1704"/>
        <v/>
      </c>
    </row>
    <row r="16453" spans="71:92" x14ac:dyDescent="0.3">
      <c r="BS16453" s="32" t="str">
        <f>IF(Kiadasi_kiseroiv!$K$2=BT16453,BV16453,"")</f>
        <v/>
      </c>
      <c r="BT16453" s="34" t="str">
        <f t="shared" si="1691"/>
        <v/>
      </c>
      <c r="BU16453" s="32" t="str">
        <f t="shared" si="1692"/>
        <v/>
      </c>
      <c r="BV16453" s="32" t="str">
        <f t="shared" si="1705"/>
        <v/>
      </c>
      <c r="BW16453" s="32" t="str">
        <f t="shared" si="1706"/>
        <v/>
      </c>
      <c r="BX16453" s="32" t="str">
        <f t="shared" si="1693"/>
        <v/>
      </c>
      <c r="BY16453" s="32" t="str">
        <f t="shared" si="1694"/>
        <v/>
      </c>
      <c r="BZ16453" s="32" t="str">
        <f t="shared" si="1707"/>
        <v/>
      </c>
      <c r="CA16453" s="32" t="str">
        <f t="shared" si="1708"/>
        <v/>
      </c>
      <c r="CB16453" s="33">
        <f>IF(COUNTIF($CD$7:CD16453,CD16453)=1,CD16453,CD16453+COUNTIF($CD$6:CD16452,CD16453))</f>
        <v>61081</v>
      </c>
      <c r="CC16453" s="34">
        <f t="shared" si="1695"/>
        <v>55153</v>
      </c>
      <c r="CD16453" s="32">
        <f t="shared" si="1696"/>
        <v>55153</v>
      </c>
      <c r="CE16453" s="32">
        <f t="shared" si="1697"/>
        <v>0</v>
      </c>
      <c r="CF16453" s="32">
        <f t="shared" si="1698"/>
        <v>0</v>
      </c>
      <c r="CG16453" s="32" t="str">
        <f t="shared" si="1699"/>
        <v/>
      </c>
      <c r="CH16453" s="32">
        <v>448</v>
      </c>
      <c r="CI16453" s="32" t="s">
        <v>9</v>
      </c>
      <c r="CJ16453" s="32" t="str">
        <f t="shared" si="1700"/>
        <v/>
      </c>
      <c r="CK16453" s="32" t="str">
        <f t="shared" si="1701"/>
        <v/>
      </c>
      <c r="CL16453" s="32" t="str">
        <f t="shared" si="1702"/>
        <v/>
      </c>
      <c r="CM16453" s="32" t="str">
        <f t="shared" si="1703"/>
        <v/>
      </c>
      <c r="CN16453" s="32" t="str">
        <f t="shared" si="1704"/>
        <v/>
      </c>
    </row>
    <row r="16454" spans="71:92" x14ac:dyDescent="0.3">
      <c r="BS16454" s="32" t="str">
        <f>IF(Kiadasi_kiseroiv!$K$2=BT16454,BV16454,"")</f>
        <v/>
      </c>
      <c r="BT16454" s="34" t="str">
        <f t="shared" si="1691"/>
        <v/>
      </c>
      <c r="BU16454" s="32" t="str">
        <f t="shared" si="1692"/>
        <v/>
      </c>
      <c r="BV16454" s="32" t="str">
        <f t="shared" si="1705"/>
        <v/>
      </c>
      <c r="BW16454" s="32" t="str">
        <f t="shared" si="1706"/>
        <v/>
      </c>
      <c r="BX16454" s="32" t="str">
        <f t="shared" si="1693"/>
        <v/>
      </c>
      <c r="BY16454" s="32" t="str">
        <f t="shared" si="1694"/>
        <v/>
      </c>
      <c r="BZ16454" s="32" t="str">
        <f t="shared" si="1707"/>
        <v/>
      </c>
      <c r="CA16454" s="32" t="str">
        <f t="shared" si="1708"/>
        <v/>
      </c>
      <c r="CB16454" s="33">
        <f>IF(COUNTIF($CD$7:CD16454,CD16454)=1,CD16454,CD16454+COUNTIF($CD$6:CD16453,CD16454))</f>
        <v>61082</v>
      </c>
      <c r="CC16454" s="34">
        <f t="shared" si="1695"/>
        <v>55153</v>
      </c>
      <c r="CD16454" s="32">
        <f t="shared" si="1696"/>
        <v>55153</v>
      </c>
      <c r="CE16454" s="32">
        <f t="shared" si="1697"/>
        <v>0</v>
      </c>
      <c r="CF16454" s="32">
        <f t="shared" si="1698"/>
        <v>0</v>
      </c>
      <c r="CG16454" s="32" t="str">
        <f t="shared" si="1699"/>
        <v/>
      </c>
      <c r="CH16454" s="32">
        <v>449</v>
      </c>
      <c r="CI16454" s="32" t="s">
        <v>9</v>
      </c>
      <c r="CJ16454" s="32" t="str">
        <f t="shared" si="1700"/>
        <v/>
      </c>
      <c r="CK16454" s="32" t="str">
        <f t="shared" si="1701"/>
        <v/>
      </c>
      <c r="CL16454" s="32" t="str">
        <f t="shared" si="1702"/>
        <v/>
      </c>
      <c r="CM16454" s="32" t="str">
        <f t="shared" si="1703"/>
        <v/>
      </c>
      <c r="CN16454" s="32" t="str">
        <f t="shared" si="1704"/>
        <v/>
      </c>
    </row>
    <row r="16455" spans="71:92" x14ac:dyDescent="0.3">
      <c r="BS16455" s="32" t="str">
        <f>IF(Kiadasi_kiseroiv!$K$2=BT16455,BV16455,"")</f>
        <v/>
      </c>
      <c r="BT16455" s="34" t="str">
        <f t="shared" ref="BT16455:BT16500" si="1709">IF(AND($BT$4=CI16455,BU16455&lt;&gt;""),CC16455,"")</f>
        <v/>
      </c>
      <c r="BU16455" s="32" t="str">
        <f t="shared" ref="BU16455:BU16500" si="1710">IF(AND($BU$1=CI16455,ISERROR(VLOOKUP(CG16455,Kisiv,2,FALSE))=FALSE),CB16455,"")</f>
        <v/>
      </c>
      <c r="BV16455" s="32" t="str">
        <f t="shared" si="1705"/>
        <v/>
      </c>
      <c r="BW16455" s="32" t="str">
        <f t="shared" si="1706"/>
        <v/>
      </c>
      <c r="BX16455" s="32" t="str">
        <f t="shared" ref="BX16455:BX16500" si="1711">IF(AND(OR($BX$1=0,$BX$1=CG16455),OR($BX$2=0,IF(ISERROR(SEARCH($BX$2,CJ16455&amp;CK16455&amp;CL16455,1)),FALSE,TRUE))),CB16455,"")</f>
        <v/>
      </c>
      <c r="BY16455" s="32" t="str">
        <f t="shared" ref="BY16455:BY16500" si="1712">IF(AND(BX16455&lt;&gt;"",CC16455&lt;&gt;$CD$2),RANK(BX16455,$BX$7:$BX$33000,1),"")</f>
        <v/>
      </c>
      <c r="BZ16455" s="32" t="str">
        <f t="shared" si="1707"/>
        <v/>
      </c>
      <c r="CA16455" s="32" t="str">
        <f t="shared" si="1708"/>
        <v/>
      </c>
      <c r="CB16455" s="33">
        <f>IF(COUNTIF($CD$7:CD16455,CD16455)=1,CD16455,CD16455+COUNTIF($CD$6:CD16454,CD16455))</f>
        <v>61083</v>
      </c>
      <c r="CC16455" s="34">
        <f t="shared" ref="CC16455:CC16500" si="1713">IF(INDEX(cb,CH16455,1)&lt;&gt;1,INDEX(cb,CH16455,1),$CD$2)</f>
        <v>55153</v>
      </c>
      <c r="CD16455" s="32">
        <f t="shared" ref="CD16455:CD16500" si="1714">IF(CC16455&lt;&gt;$CD$2,RANK(CC16455,$CC$7:$CC$33000,1),$CD$2)</f>
        <v>55153</v>
      </c>
      <c r="CE16455" s="32">
        <f t="shared" ref="CE16455:CE16500" si="1715">INDEX(cb,CH16455,6)</f>
        <v>0</v>
      </c>
      <c r="CF16455" s="32">
        <f t="shared" ref="CF16455:CF16500" si="1716">INDEX(cb,CH16455,8)</f>
        <v>0</v>
      </c>
      <c r="CG16455" s="32" t="str">
        <f t="shared" ref="CG16455:CG16500" si="1717">INDEX(cb,CH16455,7)&amp;INDEX(cb,CH16455,9)</f>
        <v/>
      </c>
      <c r="CH16455" s="32">
        <v>450</v>
      </c>
      <c r="CI16455" s="32" t="s">
        <v>9</v>
      </c>
      <c r="CJ16455" s="32" t="str">
        <f t="shared" ref="CJ16455:CJ16500" si="1718">IF(INDEX(cb,CH16455,5)&lt;&gt;0,INDEX(cb,CH16455,5),"")</f>
        <v/>
      </c>
      <c r="CK16455" s="32" t="str">
        <f t="shared" ref="CK16455:CK16500" si="1719">IF(INDEX(cb,CH16455,10)&lt;&gt;0,INDEX(cb,CH16455,10),"")</f>
        <v/>
      </c>
      <c r="CL16455" s="32" t="str">
        <f t="shared" ref="CL16455:CL16500" si="1720">IF(INDEX(cb,CH16455,11)&lt;&gt;0,INDEX(cb,CH16455,11),"")</f>
        <v/>
      </c>
      <c r="CM16455" s="32" t="str">
        <f t="shared" ref="CM16455:CM16500" si="1721">IF(INDEX(cb,CH16455,4)&lt;&gt;0,INDEX(cb,CH16455,4),"")</f>
        <v/>
      </c>
      <c r="CN16455" s="32" t="str">
        <f t="shared" ref="CN16455:CN16500" si="1722">IF(INDEX(cb,CH16455,3)&lt;&gt;0,INDEX(cb,CH16455,3),"")</f>
        <v/>
      </c>
    </row>
    <row r="16456" spans="71:92" x14ac:dyDescent="0.3">
      <c r="BS16456" s="32" t="str">
        <f>IF(Kiadasi_kiseroiv!$K$2=BT16456,BV16456,"")</f>
        <v/>
      </c>
      <c r="BT16456" s="34" t="str">
        <f t="shared" si="1709"/>
        <v/>
      </c>
      <c r="BU16456" s="32" t="str">
        <f t="shared" si="1710"/>
        <v/>
      </c>
      <c r="BV16456" s="32" t="str">
        <f t="shared" ref="BV16456:BV16500" si="1723">IF(BU16456&lt;&gt;"",RANK(BU16456,$BU$7:$BU$33000,1),"")</f>
        <v/>
      </c>
      <c r="BW16456" s="32" t="str">
        <f t="shared" ref="BW16456:BW16500" si="1724">IF(CC16456&lt;min,$BW$2,IF(CC16456&lt;=max,CG16456,""))</f>
        <v/>
      </c>
      <c r="BX16456" s="32" t="str">
        <f t="shared" si="1711"/>
        <v/>
      </c>
      <c r="BY16456" s="32" t="str">
        <f t="shared" si="1712"/>
        <v/>
      </c>
      <c r="BZ16456" s="32" t="str">
        <f t="shared" ref="BZ16456:BZ16500" si="1725">IF(AND(CC16456&lt;$BZ$2,CI16456=$BZ$4),$BZ$5,IF(AND(CC16456&lt;=$BZ$3,CI16456=$BZ$4),CB16456,""))</f>
        <v/>
      </c>
      <c r="CA16456" s="32" t="str">
        <f t="shared" ref="CA16456:CA16500" si="1726">IF(AND(BZ16456&lt;&gt;"",BZ16456&lt;&gt;$BZ$5),RANK(BZ16456,$BZ$7:$BZ$33000,1),"")</f>
        <v/>
      </c>
      <c r="CB16456" s="33">
        <f>IF(COUNTIF($CD$7:CD16456,CD16456)=1,CD16456,CD16456+COUNTIF($CD$6:CD16455,CD16456))</f>
        <v>61084</v>
      </c>
      <c r="CC16456" s="34">
        <f t="shared" si="1713"/>
        <v>55153</v>
      </c>
      <c r="CD16456" s="32">
        <f t="shared" si="1714"/>
        <v>55153</v>
      </c>
      <c r="CE16456" s="32">
        <f t="shared" si="1715"/>
        <v>0</v>
      </c>
      <c r="CF16456" s="32">
        <f t="shared" si="1716"/>
        <v>0</v>
      </c>
      <c r="CG16456" s="32" t="str">
        <f t="shared" si="1717"/>
        <v/>
      </c>
      <c r="CH16456" s="32">
        <v>451</v>
      </c>
      <c r="CI16456" s="32" t="s">
        <v>9</v>
      </c>
      <c r="CJ16456" s="32" t="str">
        <f t="shared" si="1718"/>
        <v/>
      </c>
      <c r="CK16456" s="32" t="str">
        <f t="shared" si="1719"/>
        <v/>
      </c>
      <c r="CL16456" s="32" t="str">
        <f t="shared" si="1720"/>
        <v/>
      </c>
      <c r="CM16456" s="32" t="str">
        <f t="shared" si="1721"/>
        <v/>
      </c>
      <c r="CN16456" s="32" t="str">
        <f t="shared" si="1722"/>
        <v/>
      </c>
    </row>
    <row r="16457" spans="71:92" x14ac:dyDescent="0.3">
      <c r="BS16457" s="32" t="str">
        <f>IF(Kiadasi_kiseroiv!$K$2=BT16457,BV16457,"")</f>
        <v/>
      </c>
      <c r="BT16457" s="34" t="str">
        <f t="shared" si="1709"/>
        <v/>
      </c>
      <c r="BU16457" s="32" t="str">
        <f t="shared" si="1710"/>
        <v/>
      </c>
      <c r="BV16457" s="32" t="str">
        <f t="shared" si="1723"/>
        <v/>
      </c>
      <c r="BW16457" s="32" t="str">
        <f t="shared" si="1724"/>
        <v/>
      </c>
      <c r="BX16457" s="32" t="str">
        <f t="shared" si="1711"/>
        <v/>
      </c>
      <c r="BY16457" s="32" t="str">
        <f t="shared" si="1712"/>
        <v/>
      </c>
      <c r="BZ16457" s="32" t="str">
        <f t="shared" si="1725"/>
        <v/>
      </c>
      <c r="CA16457" s="32" t="str">
        <f t="shared" si="1726"/>
        <v/>
      </c>
      <c r="CB16457" s="33">
        <f>IF(COUNTIF($CD$7:CD16457,CD16457)=1,CD16457,CD16457+COUNTIF($CD$6:CD16456,CD16457))</f>
        <v>61085</v>
      </c>
      <c r="CC16457" s="34">
        <f t="shared" si="1713"/>
        <v>55153</v>
      </c>
      <c r="CD16457" s="32">
        <f t="shared" si="1714"/>
        <v>55153</v>
      </c>
      <c r="CE16457" s="32">
        <f t="shared" si="1715"/>
        <v>0</v>
      </c>
      <c r="CF16457" s="32">
        <f t="shared" si="1716"/>
        <v>0</v>
      </c>
      <c r="CG16457" s="32" t="str">
        <f t="shared" si="1717"/>
        <v/>
      </c>
      <c r="CH16457" s="32">
        <v>452</v>
      </c>
      <c r="CI16457" s="32" t="s">
        <v>9</v>
      </c>
      <c r="CJ16457" s="32" t="str">
        <f t="shared" si="1718"/>
        <v/>
      </c>
      <c r="CK16457" s="32" t="str">
        <f t="shared" si="1719"/>
        <v/>
      </c>
      <c r="CL16457" s="32" t="str">
        <f t="shared" si="1720"/>
        <v/>
      </c>
      <c r="CM16457" s="32" t="str">
        <f t="shared" si="1721"/>
        <v/>
      </c>
      <c r="CN16457" s="32" t="str">
        <f t="shared" si="1722"/>
        <v/>
      </c>
    </row>
    <row r="16458" spans="71:92" x14ac:dyDescent="0.3">
      <c r="BS16458" s="32" t="str">
        <f>IF(Kiadasi_kiseroiv!$K$2=BT16458,BV16458,"")</f>
        <v/>
      </c>
      <c r="BT16458" s="34" t="str">
        <f t="shared" si="1709"/>
        <v/>
      </c>
      <c r="BU16458" s="32" t="str">
        <f t="shared" si="1710"/>
        <v/>
      </c>
      <c r="BV16458" s="32" t="str">
        <f t="shared" si="1723"/>
        <v/>
      </c>
      <c r="BW16458" s="32" t="str">
        <f t="shared" si="1724"/>
        <v/>
      </c>
      <c r="BX16458" s="32" t="str">
        <f t="shared" si="1711"/>
        <v/>
      </c>
      <c r="BY16458" s="32" t="str">
        <f t="shared" si="1712"/>
        <v/>
      </c>
      <c r="BZ16458" s="32" t="str">
        <f t="shared" si="1725"/>
        <v/>
      </c>
      <c r="CA16458" s="32" t="str">
        <f t="shared" si="1726"/>
        <v/>
      </c>
      <c r="CB16458" s="33">
        <f>IF(COUNTIF($CD$7:CD16458,CD16458)=1,CD16458,CD16458+COUNTIF($CD$6:CD16457,CD16458))</f>
        <v>61086</v>
      </c>
      <c r="CC16458" s="34">
        <f t="shared" si="1713"/>
        <v>55153</v>
      </c>
      <c r="CD16458" s="32">
        <f t="shared" si="1714"/>
        <v>55153</v>
      </c>
      <c r="CE16458" s="32">
        <f t="shared" si="1715"/>
        <v>0</v>
      </c>
      <c r="CF16458" s="32">
        <f t="shared" si="1716"/>
        <v>0</v>
      </c>
      <c r="CG16458" s="32" t="str">
        <f t="shared" si="1717"/>
        <v/>
      </c>
      <c r="CH16458" s="32">
        <v>453</v>
      </c>
      <c r="CI16458" s="32" t="s">
        <v>9</v>
      </c>
      <c r="CJ16458" s="32" t="str">
        <f t="shared" si="1718"/>
        <v/>
      </c>
      <c r="CK16458" s="32" t="str">
        <f t="shared" si="1719"/>
        <v/>
      </c>
      <c r="CL16458" s="32" t="str">
        <f t="shared" si="1720"/>
        <v/>
      </c>
      <c r="CM16458" s="32" t="str">
        <f t="shared" si="1721"/>
        <v/>
      </c>
      <c r="CN16458" s="32" t="str">
        <f t="shared" si="1722"/>
        <v/>
      </c>
    </row>
    <row r="16459" spans="71:92" x14ac:dyDescent="0.3">
      <c r="BS16459" s="32" t="str">
        <f>IF(Kiadasi_kiseroiv!$K$2=BT16459,BV16459,"")</f>
        <v/>
      </c>
      <c r="BT16459" s="34" t="str">
        <f t="shared" si="1709"/>
        <v/>
      </c>
      <c r="BU16459" s="32" t="str">
        <f t="shared" si="1710"/>
        <v/>
      </c>
      <c r="BV16459" s="32" t="str">
        <f t="shared" si="1723"/>
        <v/>
      </c>
      <c r="BW16459" s="32" t="str">
        <f t="shared" si="1724"/>
        <v/>
      </c>
      <c r="BX16459" s="32" t="str">
        <f t="shared" si="1711"/>
        <v/>
      </c>
      <c r="BY16459" s="32" t="str">
        <f t="shared" si="1712"/>
        <v/>
      </c>
      <c r="BZ16459" s="32" t="str">
        <f t="shared" si="1725"/>
        <v/>
      </c>
      <c r="CA16459" s="32" t="str">
        <f t="shared" si="1726"/>
        <v/>
      </c>
      <c r="CB16459" s="33">
        <f>IF(COUNTIF($CD$7:CD16459,CD16459)=1,CD16459,CD16459+COUNTIF($CD$6:CD16458,CD16459))</f>
        <v>61087</v>
      </c>
      <c r="CC16459" s="34">
        <f t="shared" si="1713"/>
        <v>55153</v>
      </c>
      <c r="CD16459" s="32">
        <f t="shared" si="1714"/>
        <v>55153</v>
      </c>
      <c r="CE16459" s="32">
        <f t="shared" si="1715"/>
        <v>0</v>
      </c>
      <c r="CF16459" s="32">
        <f t="shared" si="1716"/>
        <v>0</v>
      </c>
      <c r="CG16459" s="32" t="str">
        <f t="shared" si="1717"/>
        <v/>
      </c>
      <c r="CH16459" s="32">
        <v>454</v>
      </c>
      <c r="CI16459" s="32" t="s">
        <v>9</v>
      </c>
      <c r="CJ16459" s="32" t="str">
        <f t="shared" si="1718"/>
        <v/>
      </c>
      <c r="CK16459" s="32" t="str">
        <f t="shared" si="1719"/>
        <v/>
      </c>
      <c r="CL16459" s="32" t="str">
        <f t="shared" si="1720"/>
        <v/>
      </c>
      <c r="CM16459" s="32" t="str">
        <f t="shared" si="1721"/>
        <v/>
      </c>
      <c r="CN16459" s="32" t="str">
        <f t="shared" si="1722"/>
        <v/>
      </c>
    </row>
    <row r="16460" spans="71:92" x14ac:dyDescent="0.3">
      <c r="BS16460" s="32" t="str">
        <f>IF(Kiadasi_kiseroiv!$K$2=BT16460,BV16460,"")</f>
        <v/>
      </c>
      <c r="BT16460" s="34" t="str">
        <f t="shared" si="1709"/>
        <v/>
      </c>
      <c r="BU16460" s="32" t="str">
        <f t="shared" si="1710"/>
        <v/>
      </c>
      <c r="BV16460" s="32" t="str">
        <f t="shared" si="1723"/>
        <v/>
      </c>
      <c r="BW16460" s="32" t="str">
        <f t="shared" si="1724"/>
        <v/>
      </c>
      <c r="BX16460" s="32" t="str">
        <f t="shared" si="1711"/>
        <v/>
      </c>
      <c r="BY16460" s="32" t="str">
        <f t="shared" si="1712"/>
        <v/>
      </c>
      <c r="BZ16460" s="32" t="str">
        <f t="shared" si="1725"/>
        <v/>
      </c>
      <c r="CA16460" s="32" t="str">
        <f t="shared" si="1726"/>
        <v/>
      </c>
      <c r="CB16460" s="33">
        <f>IF(COUNTIF($CD$7:CD16460,CD16460)=1,CD16460,CD16460+COUNTIF($CD$6:CD16459,CD16460))</f>
        <v>61088</v>
      </c>
      <c r="CC16460" s="34">
        <f t="shared" si="1713"/>
        <v>55153</v>
      </c>
      <c r="CD16460" s="32">
        <f t="shared" si="1714"/>
        <v>55153</v>
      </c>
      <c r="CE16460" s="32">
        <f t="shared" si="1715"/>
        <v>0</v>
      </c>
      <c r="CF16460" s="32">
        <f t="shared" si="1716"/>
        <v>0</v>
      </c>
      <c r="CG16460" s="32" t="str">
        <f t="shared" si="1717"/>
        <v/>
      </c>
      <c r="CH16460" s="32">
        <v>455</v>
      </c>
      <c r="CI16460" s="32" t="s">
        <v>9</v>
      </c>
      <c r="CJ16460" s="32" t="str">
        <f t="shared" si="1718"/>
        <v/>
      </c>
      <c r="CK16460" s="32" t="str">
        <f t="shared" si="1719"/>
        <v/>
      </c>
      <c r="CL16460" s="32" t="str">
        <f t="shared" si="1720"/>
        <v/>
      </c>
      <c r="CM16460" s="32" t="str">
        <f t="shared" si="1721"/>
        <v/>
      </c>
      <c r="CN16460" s="32" t="str">
        <f t="shared" si="1722"/>
        <v/>
      </c>
    </row>
    <row r="16461" spans="71:92" x14ac:dyDescent="0.3">
      <c r="BS16461" s="32" t="str">
        <f>IF(Kiadasi_kiseroiv!$K$2=BT16461,BV16461,"")</f>
        <v/>
      </c>
      <c r="BT16461" s="34" t="str">
        <f t="shared" si="1709"/>
        <v/>
      </c>
      <c r="BU16461" s="32" t="str">
        <f t="shared" si="1710"/>
        <v/>
      </c>
      <c r="BV16461" s="32" t="str">
        <f t="shared" si="1723"/>
        <v/>
      </c>
      <c r="BW16461" s="32" t="str">
        <f t="shared" si="1724"/>
        <v/>
      </c>
      <c r="BX16461" s="32" t="str">
        <f t="shared" si="1711"/>
        <v/>
      </c>
      <c r="BY16461" s="32" t="str">
        <f t="shared" si="1712"/>
        <v/>
      </c>
      <c r="BZ16461" s="32" t="str">
        <f t="shared" si="1725"/>
        <v/>
      </c>
      <c r="CA16461" s="32" t="str">
        <f t="shared" si="1726"/>
        <v/>
      </c>
      <c r="CB16461" s="33">
        <f>IF(COUNTIF($CD$7:CD16461,CD16461)=1,CD16461,CD16461+COUNTIF($CD$6:CD16460,CD16461))</f>
        <v>61089</v>
      </c>
      <c r="CC16461" s="34">
        <f t="shared" si="1713"/>
        <v>55153</v>
      </c>
      <c r="CD16461" s="32">
        <f t="shared" si="1714"/>
        <v>55153</v>
      </c>
      <c r="CE16461" s="32">
        <f t="shared" si="1715"/>
        <v>0</v>
      </c>
      <c r="CF16461" s="32">
        <f t="shared" si="1716"/>
        <v>0</v>
      </c>
      <c r="CG16461" s="32" t="str">
        <f t="shared" si="1717"/>
        <v/>
      </c>
      <c r="CH16461" s="32">
        <v>456</v>
      </c>
      <c r="CI16461" s="32" t="s">
        <v>9</v>
      </c>
      <c r="CJ16461" s="32" t="str">
        <f t="shared" si="1718"/>
        <v/>
      </c>
      <c r="CK16461" s="32" t="str">
        <f t="shared" si="1719"/>
        <v/>
      </c>
      <c r="CL16461" s="32" t="str">
        <f t="shared" si="1720"/>
        <v/>
      </c>
      <c r="CM16461" s="32" t="str">
        <f t="shared" si="1721"/>
        <v/>
      </c>
      <c r="CN16461" s="32" t="str">
        <f t="shared" si="1722"/>
        <v/>
      </c>
    </row>
    <row r="16462" spans="71:92" x14ac:dyDescent="0.3">
      <c r="BS16462" s="32" t="str">
        <f>IF(Kiadasi_kiseroiv!$K$2=BT16462,BV16462,"")</f>
        <v/>
      </c>
      <c r="BT16462" s="34" t="str">
        <f t="shared" si="1709"/>
        <v/>
      </c>
      <c r="BU16462" s="32" t="str">
        <f t="shared" si="1710"/>
        <v/>
      </c>
      <c r="BV16462" s="32" t="str">
        <f t="shared" si="1723"/>
        <v/>
      </c>
      <c r="BW16462" s="32" t="str">
        <f t="shared" si="1724"/>
        <v/>
      </c>
      <c r="BX16462" s="32" t="str">
        <f t="shared" si="1711"/>
        <v/>
      </c>
      <c r="BY16462" s="32" t="str">
        <f t="shared" si="1712"/>
        <v/>
      </c>
      <c r="BZ16462" s="32" t="str">
        <f t="shared" si="1725"/>
        <v/>
      </c>
      <c r="CA16462" s="32" t="str">
        <f t="shared" si="1726"/>
        <v/>
      </c>
      <c r="CB16462" s="33">
        <f>IF(COUNTIF($CD$7:CD16462,CD16462)=1,CD16462,CD16462+COUNTIF($CD$6:CD16461,CD16462))</f>
        <v>61090</v>
      </c>
      <c r="CC16462" s="34">
        <f t="shared" si="1713"/>
        <v>55153</v>
      </c>
      <c r="CD16462" s="32">
        <f t="shared" si="1714"/>
        <v>55153</v>
      </c>
      <c r="CE16462" s="32">
        <f t="shared" si="1715"/>
        <v>0</v>
      </c>
      <c r="CF16462" s="32">
        <f t="shared" si="1716"/>
        <v>0</v>
      </c>
      <c r="CG16462" s="32" t="str">
        <f t="shared" si="1717"/>
        <v/>
      </c>
      <c r="CH16462" s="32">
        <v>457</v>
      </c>
      <c r="CI16462" s="32" t="s">
        <v>9</v>
      </c>
      <c r="CJ16462" s="32" t="str">
        <f t="shared" si="1718"/>
        <v/>
      </c>
      <c r="CK16462" s="32" t="str">
        <f t="shared" si="1719"/>
        <v/>
      </c>
      <c r="CL16462" s="32" t="str">
        <f t="shared" si="1720"/>
        <v/>
      </c>
      <c r="CM16462" s="32" t="str">
        <f t="shared" si="1721"/>
        <v/>
      </c>
      <c r="CN16462" s="32" t="str">
        <f t="shared" si="1722"/>
        <v/>
      </c>
    </row>
    <row r="16463" spans="71:92" x14ac:dyDescent="0.3">
      <c r="BS16463" s="32" t="str">
        <f>IF(Kiadasi_kiseroiv!$K$2=BT16463,BV16463,"")</f>
        <v/>
      </c>
      <c r="BT16463" s="34" t="str">
        <f t="shared" si="1709"/>
        <v/>
      </c>
      <c r="BU16463" s="32" t="str">
        <f t="shared" si="1710"/>
        <v/>
      </c>
      <c r="BV16463" s="32" t="str">
        <f t="shared" si="1723"/>
        <v/>
      </c>
      <c r="BW16463" s="32" t="str">
        <f t="shared" si="1724"/>
        <v/>
      </c>
      <c r="BX16463" s="32" t="str">
        <f t="shared" si="1711"/>
        <v/>
      </c>
      <c r="BY16463" s="32" t="str">
        <f t="shared" si="1712"/>
        <v/>
      </c>
      <c r="BZ16463" s="32" t="str">
        <f t="shared" si="1725"/>
        <v/>
      </c>
      <c r="CA16463" s="32" t="str">
        <f t="shared" si="1726"/>
        <v/>
      </c>
      <c r="CB16463" s="33">
        <f>IF(COUNTIF($CD$7:CD16463,CD16463)=1,CD16463,CD16463+COUNTIF($CD$6:CD16462,CD16463))</f>
        <v>61091</v>
      </c>
      <c r="CC16463" s="34">
        <f t="shared" si="1713"/>
        <v>55153</v>
      </c>
      <c r="CD16463" s="32">
        <f t="shared" si="1714"/>
        <v>55153</v>
      </c>
      <c r="CE16463" s="32">
        <f t="shared" si="1715"/>
        <v>0</v>
      </c>
      <c r="CF16463" s="32">
        <f t="shared" si="1716"/>
        <v>0</v>
      </c>
      <c r="CG16463" s="32" t="str">
        <f t="shared" si="1717"/>
        <v/>
      </c>
      <c r="CH16463" s="32">
        <v>458</v>
      </c>
      <c r="CI16463" s="32" t="s">
        <v>9</v>
      </c>
      <c r="CJ16463" s="32" t="str">
        <f t="shared" si="1718"/>
        <v/>
      </c>
      <c r="CK16463" s="32" t="str">
        <f t="shared" si="1719"/>
        <v/>
      </c>
      <c r="CL16463" s="32" t="str">
        <f t="shared" si="1720"/>
        <v/>
      </c>
      <c r="CM16463" s="32" t="str">
        <f t="shared" si="1721"/>
        <v/>
      </c>
      <c r="CN16463" s="32" t="str">
        <f t="shared" si="1722"/>
        <v/>
      </c>
    </row>
    <row r="16464" spans="71:92" x14ac:dyDescent="0.3">
      <c r="BS16464" s="32" t="str">
        <f>IF(Kiadasi_kiseroiv!$K$2=BT16464,BV16464,"")</f>
        <v/>
      </c>
      <c r="BT16464" s="34" t="str">
        <f t="shared" si="1709"/>
        <v/>
      </c>
      <c r="BU16464" s="32" t="str">
        <f t="shared" si="1710"/>
        <v/>
      </c>
      <c r="BV16464" s="32" t="str">
        <f t="shared" si="1723"/>
        <v/>
      </c>
      <c r="BW16464" s="32" t="str">
        <f t="shared" si="1724"/>
        <v/>
      </c>
      <c r="BX16464" s="32" t="str">
        <f t="shared" si="1711"/>
        <v/>
      </c>
      <c r="BY16464" s="32" t="str">
        <f t="shared" si="1712"/>
        <v/>
      </c>
      <c r="BZ16464" s="32" t="str">
        <f t="shared" si="1725"/>
        <v/>
      </c>
      <c r="CA16464" s="32" t="str">
        <f t="shared" si="1726"/>
        <v/>
      </c>
      <c r="CB16464" s="33">
        <f>IF(COUNTIF($CD$7:CD16464,CD16464)=1,CD16464,CD16464+COUNTIF($CD$6:CD16463,CD16464))</f>
        <v>61092</v>
      </c>
      <c r="CC16464" s="34">
        <f t="shared" si="1713"/>
        <v>55153</v>
      </c>
      <c r="CD16464" s="32">
        <f t="shared" si="1714"/>
        <v>55153</v>
      </c>
      <c r="CE16464" s="32">
        <f t="shared" si="1715"/>
        <v>0</v>
      </c>
      <c r="CF16464" s="32">
        <f t="shared" si="1716"/>
        <v>0</v>
      </c>
      <c r="CG16464" s="32" t="str">
        <f t="shared" si="1717"/>
        <v/>
      </c>
      <c r="CH16464" s="32">
        <v>459</v>
      </c>
      <c r="CI16464" s="32" t="s">
        <v>9</v>
      </c>
      <c r="CJ16464" s="32" t="str">
        <f t="shared" si="1718"/>
        <v/>
      </c>
      <c r="CK16464" s="32" t="str">
        <f t="shared" si="1719"/>
        <v/>
      </c>
      <c r="CL16464" s="32" t="str">
        <f t="shared" si="1720"/>
        <v/>
      </c>
      <c r="CM16464" s="32" t="str">
        <f t="shared" si="1721"/>
        <v/>
      </c>
      <c r="CN16464" s="32" t="str">
        <f t="shared" si="1722"/>
        <v/>
      </c>
    </row>
    <row r="16465" spans="71:92" x14ac:dyDescent="0.3">
      <c r="BS16465" s="32" t="str">
        <f>IF(Kiadasi_kiseroiv!$K$2=BT16465,BV16465,"")</f>
        <v/>
      </c>
      <c r="BT16465" s="34" t="str">
        <f t="shared" si="1709"/>
        <v/>
      </c>
      <c r="BU16465" s="32" t="str">
        <f t="shared" si="1710"/>
        <v/>
      </c>
      <c r="BV16465" s="32" t="str">
        <f t="shared" si="1723"/>
        <v/>
      </c>
      <c r="BW16465" s="32" t="str">
        <f t="shared" si="1724"/>
        <v/>
      </c>
      <c r="BX16465" s="32" t="str">
        <f t="shared" si="1711"/>
        <v/>
      </c>
      <c r="BY16465" s="32" t="str">
        <f t="shared" si="1712"/>
        <v/>
      </c>
      <c r="BZ16465" s="32" t="str">
        <f t="shared" si="1725"/>
        <v/>
      </c>
      <c r="CA16465" s="32" t="str">
        <f t="shared" si="1726"/>
        <v/>
      </c>
      <c r="CB16465" s="33">
        <f>IF(COUNTIF($CD$7:CD16465,CD16465)=1,CD16465,CD16465+COUNTIF($CD$6:CD16464,CD16465))</f>
        <v>61093</v>
      </c>
      <c r="CC16465" s="34">
        <f t="shared" si="1713"/>
        <v>55153</v>
      </c>
      <c r="CD16465" s="32">
        <f t="shared" si="1714"/>
        <v>55153</v>
      </c>
      <c r="CE16465" s="32">
        <f t="shared" si="1715"/>
        <v>0</v>
      </c>
      <c r="CF16465" s="32">
        <f t="shared" si="1716"/>
        <v>0</v>
      </c>
      <c r="CG16465" s="32" t="str">
        <f t="shared" si="1717"/>
        <v/>
      </c>
      <c r="CH16465" s="32">
        <v>460</v>
      </c>
      <c r="CI16465" s="32" t="s">
        <v>9</v>
      </c>
      <c r="CJ16465" s="32" t="str">
        <f t="shared" si="1718"/>
        <v/>
      </c>
      <c r="CK16465" s="32" t="str">
        <f t="shared" si="1719"/>
        <v/>
      </c>
      <c r="CL16465" s="32" t="str">
        <f t="shared" si="1720"/>
        <v/>
      </c>
      <c r="CM16465" s="32" t="str">
        <f t="shared" si="1721"/>
        <v/>
      </c>
      <c r="CN16465" s="32" t="str">
        <f t="shared" si="1722"/>
        <v/>
      </c>
    </row>
    <row r="16466" spans="71:92" x14ac:dyDescent="0.3">
      <c r="BS16466" s="32" t="str">
        <f>IF(Kiadasi_kiseroiv!$K$2=BT16466,BV16466,"")</f>
        <v/>
      </c>
      <c r="BT16466" s="34" t="str">
        <f t="shared" si="1709"/>
        <v/>
      </c>
      <c r="BU16466" s="32" t="str">
        <f t="shared" si="1710"/>
        <v/>
      </c>
      <c r="BV16466" s="32" t="str">
        <f t="shared" si="1723"/>
        <v/>
      </c>
      <c r="BW16466" s="32" t="str">
        <f t="shared" si="1724"/>
        <v/>
      </c>
      <c r="BX16466" s="32" t="str">
        <f t="shared" si="1711"/>
        <v/>
      </c>
      <c r="BY16466" s="32" t="str">
        <f t="shared" si="1712"/>
        <v/>
      </c>
      <c r="BZ16466" s="32" t="str">
        <f t="shared" si="1725"/>
        <v/>
      </c>
      <c r="CA16466" s="32" t="str">
        <f t="shared" si="1726"/>
        <v/>
      </c>
      <c r="CB16466" s="33">
        <f>IF(COUNTIF($CD$7:CD16466,CD16466)=1,CD16466,CD16466+COUNTIF($CD$6:CD16465,CD16466))</f>
        <v>61094</v>
      </c>
      <c r="CC16466" s="34">
        <f t="shared" si="1713"/>
        <v>55153</v>
      </c>
      <c r="CD16466" s="32">
        <f t="shared" si="1714"/>
        <v>55153</v>
      </c>
      <c r="CE16466" s="32">
        <f t="shared" si="1715"/>
        <v>0</v>
      </c>
      <c r="CF16466" s="32">
        <f t="shared" si="1716"/>
        <v>0</v>
      </c>
      <c r="CG16466" s="32" t="str">
        <f t="shared" si="1717"/>
        <v/>
      </c>
      <c r="CH16466" s="32">
        <v>461</v>
      </c>
      <c r="CI16466" s="32" t="s">
        <v>9</v>
      </c>
      <c r="CJ16466" s="32" t="str">
        <f t="shared" si="1718"/>
        <v/>
      </c>
      <c r="CK16466" s="32" t="str">
        <f t="shared" si="1719"/>
        <v/>
      </c>
      <c r="CL16466" s="32" t="str">
        <f t="shared" si="1720"/>
        <v/>
      </c>
      <c r="CM16466" s="32" t="str">
        <f t="shared" si="1721"/>
        <v/>
      </c>
      <c r="CN16466" s="32" t="str">
        <f t="shared" si="1722"/>
        <v/>
      </c>
    </row>
    <row r="16467" spans="71:92" x14ac:dyDescent="0.3">
      <c r="BS16467" s="32" t="str">
        <f>IF(Kiadasi_kiseroiv!$K$2=BT16467,BV16467,"")</f>
        <v/>
      </c>
      <c r="BT16467" s="34" t="str">
        <f t="shared" si="1709"/>
        <v/>
      </c>
      <c r="BU16467" s="32" t="str">
        <f t="shared" si="1710"/>
        <v/>
      </c>
      <c r="BV16467" s="32" t="str">
        <f t="shared" si="1723"/>
        <v/>
      </c>
      <c r="BW16467" s="32" t="str">
        <f t="shared" si="1724"/>
        <v/>
      </c>
      <c r="BX16467" s="32" t="str">
        <f t="shared" si="1711"/>
        <v/>
      </c>
      <c r="BY16467" s="32" t="str">
        <f t="shared" si="1712"/>
        <v/>
      </c>
      <c r="BZ16467" s="32" t="str">
        <f t="shared" si="1725"/>
        <v/>
      </c>
      <c r="CA16467" s="32" t="str">
        <f t="shared" si="1726"/>
        <v/>
      </c>
      <c r="CB16467" s="33">
        <f>IF(COUNTIF($CD$7:CD16467,CD16467)=1,CD16467,CD16467+COUNTIF($CD$6:CD16466,CD16467))</f>
        <v>61095</v>
      </c>
      <c r="CC16467" s="34">
        <f t="shared" si="1713"/>
        <v>55153</v>
      </c>
      <c r="CD16467" s="32">
        <f t="shared" si="1714"/>
        <v>55153</v>
      </c>
      <c r="CE16467" s="32">
        <f t="shared" si="1715"/>
        <v>0</v>
      </c>
      <c r="CF16467" s="32">
        <f t="shared" si="1716"/>
        <v>0</v>
      </c>
      <c r="CG16467" s="32" t="str">
        <f t="shared" si="1717"/>
        <v/>
      </c>
      <c r="CH16467" s="32">
        <v>462</v>
      </c>
      <c r="CI16467" s="32" t="s">
        <v>9</v>
      </c>
      <c r="CJ16467" s="32" t="str">
        <f t="shared" si="1718"/>
        <v/>
      </c>
      <c r="CK16467" s="32" t="str">
        <f t="shared" si="1719"/>
        <v/>
      </c>
      <c r="CL16467" s="32" t="str">
        <f t="shared" si="1720"/>
        <v/>
      </c>
      <c r="CM16467" s="32" t="str">
        <f t="shared" si="1721"/>
        <v/>
      </c>
      <c r="CN16467" s="32" t="str">
        <f t="shared" si="1722"/>
        <v/>
      </c>
    </row>
    <row r="16468" spans="71:92" x14ac:dyDescent="0.3">
      <c r="BS16468" s="32" t="str">
        <f>IF(Kiadasi_kiseroiv!$K$2=BT16468,BV16468,"")</f>
        <v/>
      </c>
      <c r="BT16468" s="34" t="str">
        <f t="shared" si="1709"/>
        <v/>
      </c>
      <c r="BU16468" s="32" t="str">
        <f t="shared" si="1710"/>
        <v/>
      </c>
      <c r="BV16468" s="32" t="str">
        <f t="shared" si="1723"/>
        <v/>
      </c>
      <c r="BW16468" s="32" t="str">
        <f t="shared" si="1724"/>
        <v/>
      </c>
      <c r="BX16468" s="32" t="str">
        <f t="shared" si="1711"/>
        <v/>
      </c>
      <c r="BY16468" s="32" t="str">
        <f t="shared" si="1712"/>
        <v/>
      </c>
      <c r="BZ16468" s="32" t="str">
        <f t="shared" si="1725"/>
        <v/>
      </c>
      <c r="CA16468" s="32" t="str">
        <f t="shared" si="1726"/>
        <v/>
      </c>
      <c r="CB16468" s="33">
        <f>IF(COUNTIF($CD$7:CD16468,CD16468)=1,CD16468,CD16468+COUNTIF($CD$6:CD16467,CD16468))</f>
        <v>61096</v>
      </c>
      <c r="CC16468" s="34">
        <f t="shared" si="1713"/>
        <v>55153</v>
      </c>
      <c r="CD16468" s="32">
        <f t="shared" si="1714"/>
        <v>55153</v>
      </c>
      <c r="CE16468" s="32">
        <f t="shared" si="1715"/>
        <v>0</v>
      </c>
      <c r="CF16468" s="32">
        <f t="shared" si="1716"/>
        <v>0</v>
      </c>
      <c r="CG16468" s="32" t="str">
        <f t="shared" si="1717"/>
        <v/>
      </c>
      <c r="CH16468" s="32">
        <v>463</v>
      </c>
      <c r="CI16468" s="32" t="s">
        <v>9</v>
      </c>
      <c r="CJ16468" s="32" t="str">
        <f t="shared" si="1718"/>
        <v/>
      </c>
      <c r="CK16468" s="32" t="str">
        <f t="shared" si="1719"/>
        <v/>
      </c>
      <c r="CL16468" s="32" t="str">
        <f t="shared" si="1720"/>
        <v/>
      </c>
      <c r="CM16468" s="32" t="str">
        <f t="shared" si="1721"/>
        <v/>
      </c>
      <c r="CN16468" s="32" t="str">
        <f t="shared" si="1722"/>
        <v/>
      </c>
    </row>
    <row r="16469" spans="71:92" x14ac:dyDescent="0.3">
      <c r="BS16469" s="32" t="str">
        <f>IF(Kiadasi_kiseroiv!$K$2=BT16469,BV16469,"")</f>
        <v/>
      </c>
      <c r="BT16469" s="34" t="str">
        <f t="shared" si="1709"/>
        <v/>
      </c>
      <c r="BU16469" s="32" t="str">
        <f t="shared" si="1710"/>
        <v/>
      </c>
      <c r="BV16469" s="32" t="str">
        <f t="shared" si="1723"/>
        <v/>
      </c>
      <c r="BW16469" s="32" t="str">
        <f t="shared" si="1724"/>
        <v/>
      </c>
      <c r="BX16469" s="32" t="str">
        <f t="shared" si="1711"/>
        <v/>
      </c>
      <c r="BY16469" s="32" t="str">
        <f t="shared" si="1712"/>
        <v/>
      </c>
      <c r="BZ16469" s="32" t="str">
        <f t="shared" si="1725"/>
        <v/>
      </c>
      <c r="CA16469" s="32" t="str">
        <f t="shared" si="1726"/>
        <v/>
      </c>
      <c r="CB16469" s="33">
        <f>IF(COUNTIF($CD$7:CD16469,CD16469)=1,CD16469,CD16469+COUNTIF($CD$6:CD16468,CD16469))</f>
        <v>61097</v>
      </c>
      <c r="CC16469" s="34">
        <f t="shared" si="1713"/>
        <v>55153</v>
      </c>
      <c r="CD16469" s="32">
        <f t="shared" si="1714"/>
        <v>55153</v>
      </c>
      <c r="CE16469" s="32">
        <f t="shared" si="1715"/>
        <v>0</v>
      </c>
      <c r="CF16469" s="32">
        <f t="shared" si="1716"/>
        <v>0</v>
      </c>
      <c r="CG16469" s="32" t="str">
        <f t="shared" si="1717"/>
        <v/>
      </c>
      <c r="CH16469" s="32">
        <v>464</v>
      </c>
      <c r="CI16469" s="32" t="s">
        <v>9</v>
      </c>
      <c r="CJ16469" s="32" t="str">
        <f t="shared" si="1718"/>
        <v/>
      </c>
      <c r="CK16469" s="32" t="str">
        <f t="shared" si="1719"/>
        <v/>
      </c>
      <c r="CL16469" s="32" t="str">
        <f t="shared" si="1720"/>
        <v/>
      </c>
      <c r="CM16469" s="32" t="str">
        <f t="shared" si="1721"/>
        <v/>
      </c>
      <c r="CN16469" s="32" t="str">
        <f t="shared" si="1722"/>
        <v/>
      </c>
    </row>
    <row r="16470" spans="71:92" x14ac:dyDescent="0.3">
      <c r="BS16470" s="32" t="str">
        <f>IF(Kiadasi_kiseroiv!$K$2=BT16470,BV16470,"")</f>
        <v/>
      </c>
      <c r="BT16470" s="34" t="str">
        <f t="shared" si="1709"/>
        <v/>
      </c>
      <c r="BU16470" s="32" t="str">
        <f t="shared" si="1710"/>
        <v/>
      </c>
      <c r="BV16470" s="32" t="str">
        <f t="shared" si="1723"/>
        <v/>
      </c>
      <c r="BW16470" s="32" t="str">
        <f t="shared" si="1724"/>
        <v/>
      </c>
      <c r="BX16470" s="32" t="str">
        <f t="shared" si="1711"/>
        <v/>
      </c>
      <c r="BY16470" s="32" t="str">
        <f t="shared" si="1712"/>
        <v/>
      </c>
      <c r="BZ16470" s="32" t="str">
        <f t="shared" si="1725"/>
        <v/>
      </c>
      <c r="CA16470" s="32" t="str">
        <f t="shared" si="1726"/>
        <v/>
      </c>
      <c r="CB16470" s="33">
        <f>IF(COUNTIF($CD$7:CD16470,CD16470)=1,CD16470,CD16470+COUNTIF($CD$6:CD16469,CD16470))</f>
        <v>61098</v>
      </c>
      <c r="CC16470" s="34">
        <f t="shared" si="1713"/>
        <v>55153</v>
      </c>
      <c r="CD16470" s="32">
        <f t="shared" si="1714"/>
        <v>55153</v>
      </c>
      <c r="CE16470" s="32">
        <f t="shared" si="1715"/>
        <v>0</v>
      </c>
      <c r="CF16470" s="32">
        <f t="shared" si="1716"/>
        <v>0</v>
      </c>
      <c r="CG16470" s="32" t="str">
        <f t="shared" si="1717"/>
        <v/>
      </c>
      <c r="CH16470" s="32">
        <v>465</v>
      </c>
      <c r="CI16470" s="32" t="s">
        <v>9</v>
      </c>
      <c r="CJ16470" s="32" t="str">
        <f t="shared" si="1718"/>
        <v/>
      </c>
      <c r="CK16470" s="32" t="str">
        <f t="shared" si="1719"/>
        <v/>
      </c>
      <c r="CL16470" s="32" t="str">
        <f t="shared" si="1720"/>
        <v/>
      </c>
      <c r="CM16470" s="32" t="str">
        <f t="shared" si="1721"/>
        <v/>
      </c>
      <c r="CN16470" s="32" t="str">
        <f t="shared" si="1722"/>
        <v/>
      </c>
    </row>
    <row r="16471" spans="71:92" x14ac:dyDescent="0.3">
      <c r="BS16471" s="32" t="str">
        <f>IF(Kiadasi_kiseroiv!$K$2=BT16471,BV16471,"")</f>
        <v/>
      </c>
      <c r="BT16471" s="34" t="str">
        <f t="shared" si="1709"/>
        <v/>
      </c>
      <c r="BU16471" s="32" t="str">
        <f t="shared" si="1710"/>
        <v/>
      </c>
      <c r="BV16471" s="32" t="str">
        <f t="shared" si="1723"/>
        <v/>
      </c>
      <c r="BW16471" s="32" t="str">
        <f t="shared" si="1724"/>
        <v/>
      </c>
      <c r="BX16471" s="32" t="str">
        <f t="shared" si="1711"/>
        <v/>
      </c>
      <c r="BY16471" s="32" t="str">
        <f t="shared" si="1712"/>
        <v/>
      </c>
      <c r="BZ16471" s="32" t="str">
        <f t="shared" si="1725"/>
        <v/>
      </c>
      <c r="CA16471" s="32" t="str">
        <f t="shared" si="1726"/>
        <v/>
      </c>
      <c r="CB16471" s="33">
        <f>IF(COUNTIF($CD$7:CD16471,CD16471)=1,CD16471,CD16471+COUNTIF($CD$6:CD16470,CD16471))</f>
        <v>61099</v>
      </c>
      <c r="CC16471" s="34">
        <f t="shared" si="1713"/>
        <v>55153</v>
      </c>
      <c r="CD16471" s="32">
        <f t="shared" si="1714"/>
        <v>55153</v>
      </c>
      <c r="CE16471" s="32">
        <f t="shared" si="1715"/>
        <v>0</v>
      </c>
      <c r="CF16471" s="32">
        <f t="shared" si="1716"/>
        <v>0</v>
      </c>
      <c r="CG16471" s="32" t="str">
        <f t="shared" si="1717"/>
        <v/>
      </c>
      <c r="CH16471" s="32">
        <v>466</v>
      </c>
      <c r="CI16471" s="32" t="s">
        <v>9</v>
      </c>
      <c r="CJ16471" s="32" t="str">
        <f t="shared" si="1718"/>
        <v/>
      </c>
      <c r="CK16471" s="32" t="str">
        <f t="shared" si="1719"/>
        <v/>
      </c>
      <c r="CL16471" s="32" t="str">
        <f t="shared" si="1720"/>
        <v/>
      </c>
      <c r="CM16471" s="32" t="str">
        <f t="shared" si="1721"/>
        <v/>
      </c>
      <c r="CN16471" s="32" t="str">
        <f t="shared" si="1722"/>
        <v/>
      </c>
    </row>
    <row r="16472" spans="71:92" x14ac:dyDescent="0.3">
      <c r="BS16472" s="32" t="str">
        <f>IF(Kiadasi_kiseroiv!$K$2=BT16472,BV16472,"")</f>
        <v/>
      </c>
      <c r="BT16472" s="34" t="str">
        <f t="shared" si="1709"/>
        <v/>
      </c>
      <c r="BU16472" s="32" t="str">
        <f t="shared" si="1710"/>
        <v/>
      </c>
      <c r="BV16472" s="32" t="str">
        <f t="shared" si="1723"/>
        <v/>
      </c>
      <c r="BW16472" s="32" t="str">
        <f t="shared" si="1724"/>
        <v/>
      </c>
      <c r="BX16472" s="32" t="str">
        <f t="shared" si="1711"/>
        <v/>
      </c>
      <c r="BY16472" s="32" t="str">
        <f t="shared" si="1712"/>
        <v/>
      </c>
      <c r="BZ16472" s="32" t="str">
        <f t="shared" si="1725"/>
        <v/>
      </c>
      <c r="CA16472" s="32" t="str">
        <f t="shared" si="1726"/>
        <v/>
      </c>
      <c r="CB16472" s="33">
        <f>IF(COUNTIF($CD$7:CD16472,CD16472)=1,CD16472,CD16472+COUNTIF($CD$6:CD16471,CD16472))</f>
        <v>61100</v>
      </c>
      <c r="CC16472" s="34">
        <f t="shared" si="1713"/>
        <v>55153</v>
      </c>
      <c r="CD16472" s="32">
        <f t="shared" si="1714"/>
        <v>55153</v>
      </c>
      <c r="CE16472" s="32">
        <f t="shared" si="1715"/>
        <v>0</v>
      </c>
      <c r="CF16472" s="32">
        <f t="shared" si="1716"/>
        <v>0</v>
      </c>
      <c r="CG16472" s="32" t="str">
        <f t="shared" si="1717"/>
        <v/>
      </c>
      <c r="CH16472" s="32">
        <v>467</v>
      </c>
      <c r="CI16472" s="32" t="s">
        <v>9</v>
      </c>
      <c r="CJ16472" s="32" t="str">
        <f t="shared" si="1718"/>
        <v/>
      </c>
      <c r="CK16472" s="32" t="str">
        <f t="shared" si="1719"/>
        <v/>
      </c>
      <c r="CL16472" s="32" t="str">
        <f t="shared" si="1720"/>
        <v/>
      </c>
      <c r="CM16472" s="32" t="str">
        <f t="shared" si="1721"/>
        <v/>
      </c>
      <c r="CN16472" s="32" t="str">
        <f t="shared" si="1722"/>
        <v/>
      </c>
    </row>
    <row r="16473" spans="71:92" x14ac:dyDescent="0.3">
      <c r="BS16473" s="32" t="str">
        <f>IF(Kiadasi_kiseroiv!$K$2=BT16473,BV16473,"")</f>
        <v/>
      </c>
      <c r="BT16473" s="34" t="str">
        <f t="shared" si="1709"/>
        <v/>
      </c>
      <c r="BU16473" s="32" t="str">
        <f t="shared" si="1710"/>
        <v/>
      </c>
      <c r="BV16473" s="32" t="str">
        <f t="shared" si="1723"/>
        <v/>
      </c>
      <c r="BW16473" s="32" t="str">
        <f t="shared" si="1724"/>
        <v/>
      </c>
      <c r="BX16473" s="32" t="str">
        <f t="shared" si="1711"/>
        <v/>
      </c>
      <c r="BY16473" s="32" t="str">
        <f t="shared" si="1712"/>
        <v/>
      </c>
      <c r="BZ16473" s="32" t="str">
        <f t="shared" si="1725"/>
        <v/>
      </c>
      <c r="CA16473" s="32" t="str">
        <f t="shared" si="1726"/>
        <v/>
      </c>
      <c r="CB16473" s="33">
        <f>IF(COUNTIF($CD$7:CD16473,CD16473)=1,CD16473,CD16473+COUNTIF($CD$6:CD16472,CD16473))</f>
        <v>61101</v>
      </c>
      <c r="CC16473" s="34">
        <f t="shared" si="1713"/>
        <v>55153</v>
      </c>
      <c r="CD16473" s="32">
        <f t="shared" si="1714"/>
        <v>55153</v>
      </c>
      <c r="CE16473" s="32">
        <f t="shared" si="1715"/>
        <v>0</v>
      </c>
      <c r="CF16473" s="32">
        <f t="shared" si="1716"/>
        <v>0</v>
      </c>
      <c r="CG16473" s="32" t="str">
        <f t="shared" si="1717"/>
        <v/>
      </c>
      <c r="CH16473" s="32">
        <v>468</v>
      </c>
      <c r="CI16473" s="32" t="s">
        <v>9</v>
      </c>
      <c r="CJ16473" s="32" t="str">
        <f t="shared" si="1718"/>
        <v/>
      </c>
      <c r="CK16473" s="32" t="str">
        <f t="shared" si="1719"/>
        <v/>
      </c>
      <c r="CL16473" s="32" t="str">
        <f t="shared" si="1720"/>
        <v/>
      </c>
      <c r="CM16473" s="32" t="str">
        <f t="shared" si="1721"/>
        <v/>
      </c>
      <c r="CN16473" s="32" t="str">
        <f t="shared" si="1722"/>
        <v/>
      </c>
    </row>
    <row r="16474" spans="71:92" x14ac:dyDescent="0.3">
      <c r="BS16474" s="32" t="str">
        <f>IF(Kiadasi_kiseroiv!$K$2=BT16474,BV16474,"")</f>
        <v/>
      </c>
      <c r="BT16474" s="34" t="str">
        <f t="shared" si="1709"/>
        <v/>
      </c>
      <c r="BU16474" s="32" t="str">
        <f t="shared" si="1710"/>
        <v/>
      </c>
      <c r="BV16474" s="32" t="str">
        <f t="shared" si="1723"/>
        <v/>
      </c>
      <c r="BW16474" s="32" t="str">
        <f t="shared" si="1724"/>
        <v/>
      </c>
      <c r="BX16474" s="32" t="str">
        <f t="shared" si="1711"/>
        <v/>
      </c>
      <c r="BY16474" s="32" t="str">
        <f t="shared" si="1712"/>
        <v/>
      </c>
      <c r="BZ16474" s="32" t="str">
        <f t="shared" si="1725"/>
        <v/>
      </c>
      <c r="CA16474" s="32" t="str">
        <f t="shared" si="1726"/>
        <v/>
      </c>
      <c r="CB16474" s="33">
        <f>IF(COUNTIF($CD$7:CD16474,CD16474)=1,CD16474,CD16474+COUNTIF($CD$6:CD16473,CD16474))</f>
        <v>61102</v>
      </c>
      <c r="CC16474" s="34">
        <f t="shared" si="1713"/>
        <v>55153</v>
      </c>
      <c r="CD16474" s="32">
        <f t="shared" si="1714"/>
        <v>55153</v>
      </c>
      <c r="CE16474" s="32">
        <f t="shared" si="1715"/>
        <v>0</v>
      </c>
      <c r="CF16474" s="32">
        <f t="shared" si="1716"/>
        <v>0</v>
      </c>
      <c r="CG16474" s="32" t="str">
        <f t="shared" si="1717"/>
        <v/>
      </c>
      <c r="CH16474" s="32">
        <v>469</v>
      </c>
      <c r="CI16474" s="32" t="s">
        <v>9</v>
      </c>
      <c r="CJ16474" s="32" t="str">
        <f t="shared" si="1718"/>
        <v/>
      </c>
      <c r="CK16474" s="32" t="str">
        <f t="shared" si="1719"/>
        <v/>
      </c>
      <c r="CL16474" s="32" t="str">
        <f t="shared" si="1720"/>
        <v/>
      </c>
      <c r="CM16474" s="32" t="str">
        <f t="shared" si="1721"/>
        <v/>
      </c>
      <c r="CN16474" s="32" t="str">
        <f t="shared" si="1722"/>
        <v/>
      </c>
    </row>
    <row r="16475" spans="71:92" x14ac:dyDescent="0.3">
      <c r="BS16475" s="32" t="str">
        <f>IF(Kiadasi_kiseroiv!$K$2=BT16475,BV16475,"")</f>
        <v/>
      </c>
      <c r="BT16475" s="34" t="str">
        <f t="shared" si="1709"/>
        <v/>
      </c>
      <c r="BU16475" s="32" t="str">
        <f t="shared" si="1710"/>
        <v/>
      </c>
      <c r="BV16475" s="32" t="str">
        <f t="shared" si="1723"/>
        <v/>
      </c>
      <c r="BW16475" s="32" t="str">
        <f t="shared" si="1724"/>
        <v/>
      </c>
      <c r="BX16475" s="32" t="str">
        <f t="shared" si="1711"/>
        <v/>
      </c>
      <c r="BY16475" s="32" t="str">
        <f t="shared" si="1712"/>
        <v/>
      </c>
      <c r="BZ16475" s="32" t="str">
        <f t="shared" si="1725"/>
        <v/>
      </c>
      <c r="CA16475" s="32" t="str">
        <f t="shared" si="1726"/>
        <v/>
      </c>
      <c r="CB16475" s="33">
        <f>IF(COUNTIF($CD$7:CD16475,CD16475)=1,CD16475,CD16475+COUNTIF($CD$6:CD16474,CD16475))</f>
        <v>61103</v>
      </c>
      <c r="CC16475" s="34">
        <f t="shared" si="1713"/>
        <v>55153</v>
      </c>
      <c r="CD16475" s="32">
        <f t="shared" si="1714"/>
        <v>55153</v>
      </c>
      <c r="CE16475" s="32">
        <f t="shared" si="1715"/>
        <v>0</v>
      </c>
      <c r="CF16475" s="32">
        <f t="shared" si="1716"/>
        <v>0</v>
      </c>
      <c r="CG16475" s="32" t="str">
        <f t="shared" si="1717"/>
        <v/>
      </c>
      <c r="CH16475" s="32">
        <v>470</v>
      </c>
      <c r="CI16475" s="32" t="s">
        <v>9</v>
      </c>
      <c r="CJ16475" s="32" t="str">
        <f t="shared" si="1718"/>
        <v/>
      </c>
      <c r="CK16475" s="32" t="str">
        <f t="shared" si="1719"/>
        <v/>
      </c>
      <c r="CL16475" s="32" t="str">
        <f t="shared" si="1720"/>
        <v/>
      </c>
      <c r="CM16475" s="32" t="str">
        <f t="shared" si="1721"/>
        <v/>
      </c>
      <c r="CN16475" s="32" t="str">
        <f t="shared" si="1722"/>
        <v/>
      </c>
    </row>
    <row r="16476" spans="71:92" x14ac:dyDescent="0.3">
      <c r="BS16476" s="32" t="str">
        <f>IF(Kiadasi_kiseroiv!$K$2=BT16476,BV16476,"")</f>
        <v/>
      </c>
      <c r="BT16476" s="34" t="str">
        <f t="shared" si="1709"/>
        <v/>
      </c>
      <c r="BU16476" s="32" t="str">
        <f t="shared" si="1710"/>
        <v/>
      </c>
      <c r="BV16476" s="32" t="str">
        <f t="shared" si="1723"/>
        <v/>
      </c>
      <c r="BW16476" s="32" t="str">
        <f t="shared" si="1724"/>
        <v/>
      </c>
      <c r="BX16476" s="32" t="str">
        <f t="shared" si="1711"/>
        <v/>
      </c>
      <c r="BY16476" s="32" t="str">
        <f t="shared" si="1712"/>
        <v/>
      </c>
      <c r="BZ16476" s="32" t="str">
        <f t="shared" si="1725"/>
        <v/>
      </c>
      <c r="CA16476" s="32" t="str">
        <f t="shared" si="1726"/>
        <v/>
      </c>
      <c r="CB16476" s="33">
        <f>IF(COUNTIF($CD$7:CD16476,CD16476)=1,CD16476,CD16476+COUNTIF($CD$6:CD16475,CD16476))</f>
        <v>61104</v>
      </c>
      <c r="CC16476" s="34">
        <f t="shared" si="1713"/>
        <v>55153</v>
      </c>
      <c r="CD16476" s="32">
        <f t="shared" si="1714"/>
        <v>55153</v>
      </c>
      <c r="CE16476" s="32">
        <f t="shared" si="1715"/>
        <v>0</v>
      </c>
      <c r="CF16476" s="32">
        <f t="shared" si="1716"/>
        <v>0</v>
      </c>
      <c r="CG16476" s="32" t="str">
        <f t="shared" si="1717"/>
        <v/>
      </c>
      <c r="CH16476" s="32">
        <v>471</v>
      </c>
      <c r="CI16476" s="32" t="s">
        <v>9</v>
      </c>
      <c r="CJ16476" s="32" t="str">
        <f t="shared" si="1718"/>
        <v/>
      </c>
      <c r="CK16476" s="32" t="str">
        <f t="shared" si="1719"/>
        <v/>
      </c>
      <c r="CL16476" s="32" t="str">
        <f t="shared" si="1720"/>
        <v/>
      </c>
      <c r="CM16476" s="32" t="str">
        <f t="shared" si="1721"/>
        <v/>
      </c>
      <c r="CN16476" s="32" t="str">
        <f t="shared" si="1722"/>
        <v/>
      </c>
    </row>
    <row r="16477" spans="71:92" x14ac:dyDescent="0.3">
      <c r="BS16477" s="32" t="str">
        <f>IF(Kiadasi_kiseroiv!$K$2=BT16477,BV16477,"")</f>
        <v/>
      </c>
      <c r="BT16477" s="34" t="str">
        <f t="shared" si="1709"/>
        <v/>
      </c>
      <c r="BU16477" s="32" t="str">
        <f t="shared" si="1710"/>
        <v/>
      </c>
      <c r="BV16477" s="32" t="str">
        <f t="shared" si="1723"/>
        <v/>
      </c>
      <c r="BW16477" s="32" t="str">
        <f t="shared" si="1724"/>
        <v/>
      </c>
      <c r="BX16477" s="32" t="str">
        <f t="shared" si="1711"/>
        <v/>
      </c>
      <c r="BY16477" s="32" t="str">
        <f t="shared" si="1712"/>
        <v/>
      </c>
      <c r="BZ16477" s="32" t="str">
        <f t="shared" si="1725"/>
        <v/>
      </c>
      <c r="CA16477" s="32" t="str">
        <f t="shared" si="1726"/>
        <v/>
      </c>
      <c r="CB16477" s="33">
        <f>IF(COUNTIF($CD$7:CD16477,CD16477)=1,CD16477,CD16477+COUNTIF($CD$6:CD16476,CD16477))</f>
        <v>61105</v>
      </c>
      <c r="CC16477" s="34">
        <f t="shared" si="1713"/>
        <v>55153</v>
      </c>
      <c r="CD16477" s="32">
        <f t="shared" si="1714"/>
        <v>55153</v>
      </c>
      <c r="CE16477" s="32">
        <f t="shared" si="1715"/>
        <v>0</v>
      </c>
      <c r="CF16477" s="32">
        <f t="shared" si="1716"/>
        <v>0</v>
      </c>
      <c r="CG16477" s="32" t="str">
        <f t="shared" si="1717"/>
        <v/>
      </c>
      <c r="CH16477" s="32">
        <v>472</v>
      </c>
      <c r="CI16477" s="32" t="s">
        <v>9</v>
      </c>
      <c r="CJ16477" s="32" t="str">
        <f t="shared" si="1718"/>
        <v/>
      </c>
      <c r="CK16477" s="32" t="str">
        <f t="shared" si="1719"/>
        <v/>
      </c>
      <c r="CL16477" s="32" t="str">
        <f t="shared" si="1720"/>
        <v/>
      </c>
      <c r="CM16477" s="32" t="str">
        <f t="shared" si="1721"/>
        <v/>
      </c>
      <c r="CN16477" s="32" t="str">
        <f t="shared" si="1722"/>
        <v/>
      </c>
    </row>
    <row r="16478" spans="71:92" x14ac:dyDescent="0.3">
      <c r="BS16478" s="32" t="str">
        <f>IF(Kiadasi_kiseroiv!$K$2=BT16478,BV16478,"")</f>
        <v/>
      </c>
      <c r="BT16478" s="34" t="str">
        <f t="shared" si="1709"/>
        <v/>
      </c>
      <c r="BU16478" s="32" t="str">
        <f t="shared" si="1710"/>
        <v/>
      </c>
      <c r="BV16478" s="32" t="str">
        <f t="shared" si="1723"/>
        <v/>
      </c>
      <c r="BW16478" s="32" t="str">
        <f t="shared" si="1724"/>
        <v/>
      </c>
      <c r="BX16478" s="32" t="str">
        <f t="shared" si="1711"/>
        <v/>
      </c>
      <c r="BY16478" s="32" t="str">
        <f t="shared" si="1712"/>
        <v/>
      </c>
      <c r="BZ16478" s="32" t="str">
        <f t="shared" si="1725"/>
        <v/>
      </c>
      <c r="CA16478" s="32" t="str">
        <f t="shared" si="1726"/>
        <v/>
      </c>
      <c r="CB16478" s="33">
        <f>IF(COUNTIF($CD$7:CD16478,CD16478)=1,CD16478,CD16478+COUNTIF($CD$6:CD16477,CD16478))</f>
        <v>61106</v>
      </c>
      <c r="CC16478" s="34">
        <f t="shared" si="1713"/>
        <v>55153</v>
      </c>
      <c r="CD16478" s="32">
        <f t="shared" si="1714"/>
        <v>55153</v>
      </c>
      <c r="CE16478" s="32">
        <f t="shared" si="1715"/>
        <v>0</v>
      </c>
      <c r="CF16478" s="32">
        <f t="shared" si="1716"/>
        <v>0</v>
      </c>
      <c r="CG16478" s="32" t="str">
        <f t="shared" si="1717"/>
        <v/>
      </c>
      <c r="CH16478" s="32">
        <v>473</v>
      </c>
      <c r="CI16478" s="32" t="s">
        <v>9</v>
      </c>
      <c r="CJ16478" s="32" t="str">
        <f t="shared" si="1718"/>
        <v/>
      </c>
      <c r="CK16478" s="32" t="str">
        <f t="shared" si="1719"/>
        <v/>
      </c>
      <c r="CL16478" s="32" t="str">
        <f t="shared" si="1720"/>
        <v/>
      </c>
      <c r="CM16478" s="32" t="str">
        <f t="shared" si="1721"/>
        <v/>
      </c>
      <c r="CN16478" s="32" t="str">
        <f t="shared" si="1722"/>
        <v/>
      </c>
    </row>
    <row r="16479" spans="71:92" x14ac:dyDescent="0.3">
      <c r="BS16479" s="32" t="str">
        <f>IF(Kiadasi_kiseroiv!$K$2=BT16479,BV16479,"")</f>
        <v/>
      </c>
      <c r="BT16479" s="34" t="str">
        <f t="shared" si="1709"/>
        <v/>
      </c>
      <c r="BU16479" s="32" t="str">
        <f t="shared" si="1710"/>
        <v/>
      </c>
      <c r="BV16479" s="32" t="str">
        <f t="shared" si="1723"/>
        <v/>
      </c>
      <c r="BW16479" s="32" t="str">
        <f t="shared" si="1724"/>
        <v/>
      </c>
      <c r="BX16479" s="32" t="str">
        <f t="shared" si="1711"/>
        <v/>
      </c>
      <c r="BY16479" s="32" t="str">
        <f t="shared" si="1712"/>
        <v/>
      </c>
      <c r="BZ16479" s="32" t="str">
        <f t="shared" si="1725"/>
        <v/>
      </c>
      <c r="CA16479" s="32" t="str">
        <f t="shared" si="1726"/>
        <v/>
      </c>
      <c r="CB16479" s="33">
        <f>IF(COUNTIF($CD$7:CD16479,CD16479)=1,CD16479,CD16479+COUNTIF($CD$6:CD16478,CD16479))</f>
        <v>61107</v>
      </c>
      <c r="CC16479" s="34">
        <f t="shared" si="1713"/>
        <v>55153</v>
      </c>
      <c r="CD16479" s="32">
        <f t="shared" si="1714"/>
        <v>55153</v>
      </c>
      <c r="CE16479" s="32">
        <f t="shared" si="1715"/>
        <v>0</v>
      </c>
      <c r="CF16479" s="32">
        <f t="shared" si="1716"/>
        <v>0</v>
      </c>
      <c r="CG16479" s="32" t="str">
        <f t="shared" si="1717"/>
        <v/>
      </c>
      <c r="CH16479" s="32">
        <v>474</v>
      </c>
      <c r="CI16479" s="32" t="s">
        <v>9</v>
      </c>
      <c r="CJ16479" s="32" t="str">
        <f t="shared" si="1718"/>
        <v/>
      </c>
      <c r="CK16479" s="32" t="str">
        <f t="shared" si="1719"/>
        <v/>
      </c>
      <c r="CL16479" s="32" t="str">
        <f t="shared" si="1720"/>
        <v/>
      </c>
      <c r="CM16479" s="32" t="str">
        <f t="shared" si="1721"/>
        <v/>
      </c>
      <c r="CN16479" s="32" t="str">
        <f t="shared" si="1722"/>
        <v/>
      </c>
    </row>
    <row r="16480" spans="71:92" x14ac:dyDescent="0.3">
      <c r="BS16480" s="32" t="str">
        <f>IF(Kiadasi_kiseroiv!$K$2=BT16480,BV16480,"")</f>
        <v/>
      </c>
      <c r="BT16480" s="34" t="str">
        <f t="shared" si="1709"/>
        <v/>
      </c>
      <c r="BU16480" s="32" t="str">
        <f t="shared" si="1710"/>
        <v/>
      </c>
      <c r="BV16480" s="32" t="str">
        <f t="shared" si="1723"/>
        <v/>
      </c>
      <c r="BW16480" s="32" t="str">
        <f t="shared" si="1724"/>
        <v/>
      </c>
      <c r="BX16480" s="32" t="str">
        <f t="shared" si="1711"/>
        <v/>
      </c>
      <c r="BY16480" s="32" t="str">
        <f t="shared" si="1712"/>
        <v/>
      </c>
      <c r="BZ16480" s="32" t="str">
        <f t="shared" si="1725"/>
        <v/>
      </c>
      <c r="CA16480" s="32" t="str">
        <f t="shared" si="1726"/>
        <v/>
      </c>
      <c r="CB16480" s="33">
        <f>IF(COUNTIF($CD$7:CD16480,CD16480)=1,CD16480,CD16480+COUNTIF($CD$6:CD16479,CD16480))</f>
        <v>61108</v>
      </c>
      <c r="CC16480" s="34">
        <f t="shared" si="1713"/>
        <v>55153</v>
      </c>
      <c r="CD16480" s="32">
        <f t="shared" si="1714"/>
        <v>55153</v>
      </c>
      <c r="CE16480" s="32">
        <f t="shared" si="1715"/>
        <v>0</v>
      </c>
      <c r="CF16480" s="32">
        <f t="shared" si="1716"/>
        <v>0</v>
      </c>
      <c r="CG16480" s="32" t="str">
        <f t="shared" si="1717"/>
        <v/>
      </c>
      <c r="CH16480" s="32">
        <v>475</v>
      </c>
      <c r="CI16480" s="32" t="s">
        <v>9</v>
      </c>
      <c r="CJ16480" s="32" t="str">
        <f t="shared" si="1718"/>
        <v/>
      </c>
      <c r="CK16480" s="32" t="str">
        <f t="shared" si="1719"/>
        <v/>
      </c>
      <c r="CL16480" s="32" t="str">
        <f t="shared" si="1720"/>
        <v/>
      </c>
      <c r="CM16480" s="32" t="str">
        <f t="shared" si="1721"/>
        <v/>
      </c>
      <c r="CN16480" s="32" t="str">
        <f t="shared" si="1722"/>
        <v/>
      </c>
    </row>
    <row r="16481" spans="71:92" x14ac:dyDescent="0.3">
      <c r="BS16481" s="32" t="str">
        <f>IF(Kiadasi_kiseroiv!$K$2=BT16481,BV16481,"")</f>
        <v/>
      </c>
      <c r="BT16481" s="34" t="str">
        <f t="shared" si="1709"/>
        <v/>
      </c>
      <c r="BU16481" s="32" t="str">
        <f t="shared" si="1710"/>
        <v/>
      </c>
      <c r="BV16481" s="32" t="str">
        <f t="shared" si="1723"/>
        <v/>
      </c>
      <c r="BW16481" s="32" t="str">
        <f t="shared" si="1724"/>
        <v/>
      </c>
      <c r="BX16481" s="32" t="str">
        <f t="shared" si="1711"/>
        <v/>
      </c>
      <c r="BY16481" s="32" t="str">
        <f t="shared" si="1712"/>
        <v/>
      </c>
      <c r="BZ16481" s="32" t="str">
        <f t="shared" si="1725"/>
        <v/>
      </c>
      <c r="CA16481" s="32" t="str">
        <f t="shared" si="1726"/>
        <v/>
      </c>
      <c r="CB16481" s="33">
        <f>IF(COUNTIF($CD$7:CD16481,CD16481)=1,CD16481,CD16481+COUNTIF($CD$6:CD16480,CD16481))</f>
        <v>61109</v>
      </c>
      <c r="CC16481" s="34">
        <f t="shared" si="1713"/>
        <v>55153</v>
      </c>
      <c r="CD16481" s="32">
        <f t="shared" si="1714"/>
        <v>55153</v>
      </c>
      <c r="CE16481" s="32">
        <f t="shared" si="1715"/>
        <v>0</v>
      </c>
      <c r="CF16481" s="32">
        <f t="shared" si="1716"/>
        <v>0</v>
      </c>
      <c r="CG16481" s="32" t="str">
        <f t="shared" si="1717"/>
        <v/>
      </c>
      <c r="CH16481" s="32">
        <v>476</v>
      </c>
      <c r="CI16481" s="32" t="s">
        <v>9</v>
      </c>
      <c r="CJ16481" s="32" t="str">
        <f t="shared" si="1718"/>
        <v/>
      </c>
      <c r="CK16481" s="32" t="str">
        <f t="shared" si="1719"/>
        <v/>
      </c>
      <c r="CL16481" s="32" t="str">
        <f t="shared" si="1720"/>
        <v/>
      </c>
      <c r="CM16481" s="32" t="str">
        <f t="shared" si="1721"/>
        <v/>
      </c>
      <c r="CN16481" s="32" t="str">
        <f t="shared" si="1722"/>
        <v/>
      </c>
    </row>
    <row r="16482" spans="71:92" x14ac:dyDescent="0.3">
      <c r="BS16482" s="32" t="str">
        <f>IF(Kiadasi_kiseroiv!$K$2=BT16482,BV16482,"")</f>
        <v/>
      </c>
      <c r="BT16482" s="34" t="str">
        <f t="shared" si="1709"/>
        <v/>
      </c>
      <c r="BU16482" s="32" t="str">
        <f t="shared" si="1710"/>
        <v/>
      </c>
      <c r="BV16482" s="32" t="str">
        <f t="shared" si="1723"/>
        <v/>
      </c>
      <c r="BW16482" s="32" t="str">
        <f t="shared" si="1724"/>
        <v/>
      </c>
      <c r="BX16482" s="32" t="str">
        <f t="shared" si="1711"/>
        <v/>
      </c>
      <c r="BY16482" s="32" t="str">
        <f t="shared" si="1712"/>
        <v/>
      </c>
      <c r="BZ16482" s="32" t="str">
        <f t="shared" si="1725"/>
        <v/>
      </c>
      <c r="CA16482" s="32" t="str">
        <f t="shared" si="1726"/>
        <v/>
      </c>
      <c r="CB16482" s="33">
        <f>IF(COUNTIF($CD$7:CD16482,CD16482)=1,CD16482,CD16482+COUNTIF($CD$6:CD16481,CD16482))</f>
        <v>61110</v>
      </c>
      <c r="CC16482" s="34">
        <f t="shared" si="1713"/>
        <v>55153</v>
      </c>
      <c r="CD16482" s="32">
        <f t="shared" si="1714"/>
        <v>55153</v>
      </c>
      <c r="CE16482" s="32">
        <f t="shared" si="1715"/>
        <v>0</v>
      </c>
      <c r="CF16482" s="32">
        <f t="shared" si="1716"/>
        <v>0</v>
      </c>
      <c r="CG16482" s="32" t="str">
        <f t="shared" si="1717"/>
        <v/>
      </c>
      <c r="CH16482" s="32">
        <v>477</v>
      </c>
      <c r="CI16482" s="32" t="s">
        <v>9</v>
      </c>
      <c r="CJ16482" s="32" t="str">
        <f t="shared" si="1718"/>
        <v/>
      </c>
      <c r="CK16482" s="32" t="str">
        <f t="shared" si="1719"/>
        <v/>
      </c>
      <c r="CL16482" s="32" t="str">
        <f t="shared" si="1720"/>
        <v/>
      </c>
      <c r="CM16482" s="32" t="str">
        <f t="shared" si="1721"/>
        <v/>
      </c>
      <c r="CN16482" s="32" t="str">
        <f t="shared" si="1722"/>
        <v/>
      </c>
    </row>
    <row r="16483" spans="71:92" x14ac:dyDescent="0.3">
      <c r="BS16483" s="32" t="str">
        <f>IF(Kiadasi_kiseroiv!$K$2=BT16483,BV16483,"")</f>
        <v/>
      </c>
      <c r="BT16483" s="34" t="str">
        <f t="shared" si="1709"/>
        <v/>
      </c>
      <c r="BU16483" s="32" t="str">
        <f t="shared" si="1710"/>
        <v/>
      </c>
      <c r="BV16483" s="32" t="str">
        <f t="shared" si="1723"/>
        <v/>
      </c>
      <c r="BW16483" s="32" t="str">
        <f t="shared" si="1724"/>
        <v/>
      </c>
      <c r="BX16483" s="32" t="str">
        <f t="shared" si="1711"/>
        <v/>
      </c>
      <c r="BY16483" s="32" t="str">
        <f t="shared" si="1712"/>
        <v/>
      </c>
      <c r="BZ16483" s="32" t="str">
        <f t="shared" si="1725"/>
        <v/>
      </c>
      <c r="CA16483" s="32" t="str">
        <f t="shared" si="1726"/>
        <v/>
      </c>
      <c r="CB16483" s="33">
        <f>IF(COUNTIF($CD$7:CD16483,CD16483)=1,CD16483,CD16483+COUNTIF($CD$6:CD16482,CD16483))</f>
        <v>61111</v>
      </c>
      <c r="CC16483" s="34">
        <f t="shared" si="1713"/>
        <v>55153</v>
      </c>
      <c r="CD16483" s="32">
        <f t="shared" si="1714"/>
        <v>55153</v>
      </c>
      <c r="CE16483" s="32">
        <f t="shared" si="1715"/>
        <v>0</v>
      </c>
      <c r="CF16483" s="32">
        <f t="shared" si="1716"/>
        <v>0</v>
      </c>
      <c r="CG16483" s="32" t="str">
        <f t="shared" si="1717"/>
        <v/>
      </c>
      <c r="CH16483" s="32">
        <v>478</v>
      </c>
      <c r="CI16483" s="32" t="s">
        <v>9</v>
      </c>
      <c r="CJ16483" s="32" t="str">
        <f t="shared" si="1718"/>
        <v/>
      </c>
      <c r="CK16483" s="32" t="str">
        <f t="shared" si="1719"/>
        <v/>
      </c>
      <c r="CL16483" s="32" t="str">
        <f t="shared" si="1720"/>
        <v/>
      </c>
      <c r="CM16483" s="32" t="str">
        <f t="shared" si="1721"/>
        <v/>
      </c>
      <c r="CN16483" s="32" t="str">
        <f t="shared" si="1722"/>
        <v/>
      </c>
    </row>
    <row r="16484" spans="71:92" x14ac:dyDescent="0.3">
      <c r="BS16484" s="32" t="str">
        <f>IF(Kiadasi_kiseroiv!$K$2=BT16484,BV16484,"")</f>
        <v/>
      </c>
      <c r="BT16484" s="34" t="str">
        <f t="shared" si="1709"/>
        <v/>
      </c>
      <c r="BU16484" s="32" t="str">
        <f t="shared" si="1710"/>
        <v/>
      </c>
      <c r="BV16484" s="32" t="str">
        <f t="shared" si="1723"/>
        <v/>
      </c>
      <c r="BW16484" s="32" t="str">
        <f t="shared" si="1724"/>
        <v/>
      </c>
      <c r="BX16484" s="32" t="str">
        <f t="shared" si="1711"/>
        <v/>
      </c>
      <c r="BY16484" s="32" t="str">
        <f t="shared" si="1712"/>
        <v/>
      </c>
      <c r="BZ16484" s="32" t="str">
        <f t="shared" si="1725"/>
        <v/>
      </c>
      <c r="CA16484" s="32" t="str">
        <f t="shared" si="1726"/>
        <v/>
      </c>
      <c r="CB16484" s="33">
        <f>IF(COUNTIF($CD$7:CD16484,CD16484)=1,CD16484,CD16484+COUNTIF($CD$6:CD16483,CD16484))</f>
        <v>61112</v>
      </c>
      <c r="CC16484" s="34">
        <f t="shared" si="1713"/>
        <v>55153</v>
      </c>
      <c r="CD16484" s="32">
        <f t="shared" si="1714"/>
        <v>55153</v>
      </c>
      <c r="CE16484" s="32">
        <f t="shared" si="1715"/>
        <v>0</v>
      </c>
      <c r="CF16484" s="32">
        <f t="shared" si="1716"/>
        <v>0</v>
      </c>
      <c r="CG16484" s="32" t="str">
        <f t="shared" si="1717"/>
        <v/>
      </c>
      <c r="CH16484" s="32">
        <v>479</v>
      </c>
      <c r="CI16484" s="32" t="s">
        <v>9</v>
      </c>
      <c r="CJ16484" s="32" t="str">
        <f t="shared" si="1718"/>
        <v/>
      </c>
      <c r="CK16484" s="32" t="str">
        <f t="shared" si="1719"/>
        <v/>
      </c>
      <c r="CL16484" s="32" t="str">
        <f t="shared" si="1720"/>
        <v/>
      </c>
      <c r="CM16484" s="32" t="str">
        <f t="shared" si="1721"/>
        <v/>
      </c>
      <c r="CN16484" s="32" t="str">
        <f t="shared" si="1722"/>
        <v/>
      </c>
    </row>
    <row r="16485" spans="71:92" x14ac:dyDescent="0.3">
      <c r="BS16485" s="32" t="str">
        <f>IF(Kiadasi_kiseroiv!$K$2=BT16485,BV16485,"")</f>
        <v/>
      </c>
      <c r="BT16485" s="34" t="str">
        <f t="shared" si="1709"/>
        <v/>
      </c>
      <c r="BU16485" s="32" t="str">
        <f t="shared" si="1710"/>
        <v/>
      </c>
      <c r="BV16485" s="32" t="str">
        <f t="shared" si="1723"/>
        <v/>
      </c>
      <c r="BW16485" s="32" t="str">
        <f t="shared" si="1724"/>
        <v/>
      </c>
      <c r="BX16485" s="32" t="str">
        <f t="shared" si="1711"/>
        <v/>
      </c>
      <c r="BY16485" s="32" t="str">
        <f t="shared" si="1712"/>
        <v/>
      </c>
      <c r="BZ16485" s="32" t="str">
        <f t="shared" si="1725"/>
        <v/>
      </c>
      <c r="CA16485" s="32" t="str">
        <f t="shared" si="1726"/>
        <v/>
      </c>
      <c r="CB16485" s="33">
        <f>IF(COUNTIF($CD$7:CD16485,CD16485)=1,CD16485,CD16485+COUNTIF($CD$6:CD16484,CD16485))</f>
        <v>61113</v>
      </c>
      <c r="CC16485" s="34">
        <f t="shared" si="1713"/>
        <v>55153</v>
      </c>
      <c r="CD16485" s="32">
        <f t="shared" si="1714"/>
        <v>55153</v>
      </c>
      <c r="CE16485" s="32">
        <f t="shared" si="1715"/>
        <v>0</v>
      </c>
      <c r="CF16485" s="32">
        <f t="shared" si="1716"/>
        <v>0</v>
      </c>
      <c r="CG16485" s="32" t="str">
        <f t="shared" si="1717"/>
        <v/>
      </c>
      <c r="CH16485" s="32">
        <v>480</v>
      </c>
      <c r="CI16485" s="32" t="s">
        <v>9</v>
      </c>
      <c r="CJ16485" s="32" t="str">
        <f t="shared" si="1718"/>
        <v/>
      </c>
      <c r="CK16485" s="32" t="str">
        <f t="shared" si="1719"/>
        <v/>
      </c>
      <c r="CL16485" s="32" t="str">
        <f t="shared" si="1720"/>
        <v/>
      </c>
      <c r="CM16485" s="32" t="str">
        <f t="shared" si="1721"/>
        <v/>
      </c>
      <c r="CN16485" s="32" t="str">
        <f t="shared" si="1722"/>
        <v/>
      </c>
    </row>
    <row r="16486" spans="71:92" x14ac:dyDescent="0.3">
      <c r="BS16486" s="32" t="str">
        <f>IF(Kiadasi_kiseroiv!$K$2=BT16486,BV16486,"")</f>
        <v/>
      </c>
      <c r="BT16486" s="34" t="str">
        <f t="shared" si="1709"/>
        <v/>
      </c>
      <c r="BU16486" s="32" t="str">
        <f t="shared" si="1710"/>
        <v/>
      </c>
      <c r="BV16486" s="32" t="str">
        <f t="shared" si="1723"/>
        <v/>
      </c>
      <c r="BW16486" s="32" t="str">
        <f t="shared" si="1724"/>
        <v/>
      </c>
      <c r="BX16486" s="32" t="str">
        <f t="shared" si="1711"/>
        <v/>
      </c>
      <c r="BY16486" s="32" t="str">
        <f t="shared" si="1712"/>
        <v/>
      </c>
      <c r="BZ16486" s="32" t="str">
        <f t="shared" si="1725"/>
        <v/>
      </c>
      <c r="CA16486" s="32" t="str">
        <f t="shared" si="1726"/>
        <v/>
      </c>
      <c r="CB16486" s="33">
        <f>IF(COUNTIF($CD$7:CD16486,CD16486)=1,CD16486,CD16486+COUNTIF($CD$6:CD16485,CD16486))</f>
        <v>61114</v>
      </c>
      <c r="CC16486" s="34">
        <f t="shared" si="1713"/>
        <v>55153</v>
      </c>
      <c r="CD16486" s="32">
        <f t="shared" si="1714"/>
        <v>55153</v>
      </c>
      <c r="CE16486" s="32">
        <f t="shared" si="1715"/>
        <v>0</v>
      </c>
      <c r="CF16486" s="32">
        <f t="shared" si="1716"/>
        <v>0</v>
      </c>
      <c r="CG16486" s="32" t="str">
        <f t="shared" si="1717"/>
        <v/>
      </c>
      <c r="CH16486" s="32">
        <v>481</v>
      </c>
      <c r="CI16486" s="32" t="s">
        <v>9</v>
      </c>
      <c r="CJ16486" s="32" t="str">
        <f t="shared" si="1718"/>
        <v/>
      </c>
      <c r="CK16486" s="32" t="str">
        <f t="shared" si="1719"/>
        <v/>
      </c>
      <c r="CL16486" s="32" t="str">
        <f t="shared" si="1720"/>
        <v/>
      </c>
      <c r="CM16486" s="32" t="str">
        <f t="shared" si="1721"/>
        <v/>
      </c>
      <c r="CN16486" s="32" t="str">
        <f t="shared" si="1722"/>
        <v/>
      </c>
    </row>
    <row r="16487" spans="71:92" x14ac:dyDescent="0.3">
      <c r="BS16487" s="32" t="str">
        <f>IF(Kiadasi_kiseroiv!$K$2=BT16487,BV16487,"")</f>
        <v/>
      </c>
      <c r="BT16487" s="34" t="str">
        <f t="shared" si="1709"/>
        <v/>
      </c>
      <c r="BU16487" s="32" t="str">
        <f t="shared" si="1710"/>
        <v/>
      </c>
      <c r="BV16487" s="32" t="str">
        <f t="shared" si="1723"/>
        <v/>
      </c>
      <c r="BW16487" s="32" t="str">
        <f t="shared" si="1724"/>
        <v/>
      </c>
      <c r="BX16487" s="32" t="str">
        <f t="shared" si="1711"/>
        <v/>
      </c>
      <c r="BY16487" s="32" t="str">
        <f t="shared" si="1712"/>
        <v/>
      </c>
      <c r="BZ16487" s="32" t="str">
        <f t="shared" si="1725"/>
        <v/>
      </c>
      <c r="CA16487" s="32" t="str">
        <f t="shared" si="1726"/>
        <v/>
      </c>
      <c r="CB16487" s="33">
        <f>IF(COUNTIF($CD$7:CD16487,CD16487)=1,CD16487,CD16487+COUNTIF($CD$6:CD16486,CD16487))</f>
        <v>61115</v>
      </c>
      <c r="CC16487" s="34">
        <f t="shared" si="1713"/>
        <v>55153</v>
      </c>
      <c r="CD16487" s="32">
        <f t="shared" si="1714"/>
        <v>55153</v>
      </c>
      <c r="CE16487" s="32">
        <f t="shared" si="1715"/>
        <v>0</v>
      </c>
      <c r="CF16487" s="32">
        <f t="shared" si="1716"/>
        <v>0</v>
      </c>
      <c r="CG16487" s="32" t="str">
        <f t="shared" si="1717"/>
        <v/>
      </c>
      <c r="CH16487" s="32">
        <v>482</v>
      </c>
      <c r="CI16487" s="32" t="s">
        <v>9</v>
      </c>
      <c r="CJ16487" s="32" t="str">
        <f t="shared" si="1718"/>
        <v/>
      </c>
      <c r="CK16487" s="32" t="str">
        <f t="shared" si="1719"/>
        <v/>
      </c>
      <c r="CL16487" s="32" t="str">
        <f t="shared" si="1720"/>
        <v/>
      </c>
      <c r="CM16487" s="32" t="str">
        <f t="shared" si="1721"/>
        <v/>
      </c>
      <c r="CN16487" s="32" t="str">
        <f t="shared" si="1722"/>
        <v/>
      </c>
    </row>
    <row r="16488" spans="71:92" x14ac:dyDescent="0.3">
      <c r="BS16488" s="32" t="str">
        <f>IF(Kiadasi_kiseroiv!$K$2=BT16488,BV16488,"")</f>
        <v/>
      </c>
      <c r="BT16488" s="34" t="str">
        <f t="shared" si="1709"/>
        <v/>
      </c>
      <c r="BU16488" s="32" t="str">
        <f t="shared" si="1710"/>
        <v/>
      </c>
      <c r="BV16488" s="32" t="str">
        <f t="shared" si="1723"/>
        <v/>
      </c>
      <c r="BW16488" s="32" t="str">
        <f t="shared" si="1724"/>
        <v/>
      </c>
      <c r="BX16488" s="32" t="str">
        <f t="shared" si="1711"/>
        <v/>
      </c>
      <c r="BY16488" s="32" t="str">
        <f t="shared" si="1712"/>
        <v/>
      </c>
      <c r="BZ16488" s="32" t="str">
        <f t="shared" si="1725"/>
        <v/>
      </c>
      <c r="CA16488" s="32" t="str">
        <f t="shared" si="1726"/>
        <v/>
      </c>
      <c r="CB16488" s="33">
        <f>IF(COUNTIF($CD$7:CD16488,CD16488)=1,CD16488,CD16488+COUNTIF($CD$6:CD16487,CD16488))</f>
        <v>61116</v>
      </c>
      <c r="CC16488" s="34">
        <f t="shared" si="1713"/>
        <v>55153</v>
      </c>
      <c r="CD16488" s="32">
        <f t="shared" si="1714"/>
        <v>55153</v>
      </c>
      <c r="CE16488" s="32">
        <f t="shared" si="1715"/>
        <v>0</v>
      </c>
      <c r="CF16488" s="32">
        <f t="shared" si="1716"/>
        <v>0</v>
      </c>
      <c r="CG16488" s="32" t="str">
        <f t="shared" si="1717"/>
        <v/>
      </c>
      <c r="CH16488" s="32">
        <v>483</v>
      </c>
      <c r="CI16488" s="32" t="s">
        <v>9</v>
      </c>
      <c r="CJ16488" s="32" t="str">
        <f t="shared" si="1718"/>
        <v/>
      </c>
      <c r="CK16488" s="32" t="str">
        <f t="shared" si="1719"/>
        <v/>
      </c>
      <c r="CL16488" s="32" t="str">
        <f t="shared" si="1720"/>
        <v/>
      </c>
      <c r="CM16488" s="32" t="str">
        <f t="shared" si="1721"/>
        <v/>
      </c>
      <c r="CN16488" s="32" t="str">
        <f t="shared" si="1722"/>
        <v/>
      </c>
    </row>
    <row r="16489" spans="71:92" x14ac:dyDescent="0.3">
      <c r="BS16489" s="32" t="str">
        <f>IF(Kiadasi_kiseroiv!$K$2=BT16489,BV16489,"")</f>
        <v/>
      </c>
      <c r="BT16489" s="34" t="str">
        <f t="shared" si="1709"/>
        <v/>
      </c>
      <c r="BU16489" s="32" t="str">
        <f t="shared" si="1710"/>
        <v/>
      </c>
      <c r="BV16489" s="32" t="str">
        <f t="shared" si="1723"/>
        <v/>
      </c>
      <c r="BW16489" s="32" t="str">
        <f t="shared" si="1724"/>
        <v/>
      </c>
      <c r="BX16489" s="32" t="str">
        <f t="shared" si="1711"/>
        <v/>
      </c>
      <c r="BY16489" s="32" t="str">
        <f t="shared" si="1712"/>
        <v/>
      </c>
      <c r="BZ16489" s="32" t="str">
        <f t="shared" si="1725"/>
        <v/>
      </c>
      <c r="CA16489" s="32" t="str">
        <f t="shared" si="1726"/>
        <v/>
      </c>
      <c r="CB16489" s="33">
        <f>IF(COUNTIF($CD$7:CD16489,CD16489)=1,CD16489,CD16489+COUNTIF($CD$6:CD16488,CD16489))</f>
        <v>61117</v>
      </c>
      <c r="CC16489" s="34">
        <f t="shared" si="1713"/>
        <v>55153</v>
      </c>
      <c r="CD16489" s="32">
        <f t="shared" si="1714"/>
        <v>55153</v>
      </c>
      <c r="CE16489" s="32">
        <f t="shared" si="1715"/>
        <v>0</v>
      </c>
      <c r="CF16489" s="32">
        <f t="shared" si="1716"/>
        <v>0</v>
      </c>
      <c r="CG16489" s="32" t="str">
        <f t="shared" si="1717"/>
        <v/>
      </c>
      <c r="CH16489" s="32">
        <v>484</v>
      </c>
      <c r="CI16489" s="32" t="s">
        <v>9</v>
      </c>
      <c r="CJ16489" s="32" t="str">
        <f t="shared" si="1718"/>
        <v/>
      </c>
      <c r="CK16489" s="32" t="str">
        <f t="shared" si="1719"/>
        <v/>
      </c>
      <c r="CL16489" s="32" t="str">
        <f t="shared" si="1720"/>
        <v/>
      </c>
      <c r="CM16489" s="32" t="str">
        <f t="shared" si="1721"/>
        <v/>
      </c>
      <c r="CN16489" s="32" t="str">
        <f t="shared" si="1722"/>
        <v/>
      </c>
    </row>
    <row r="16490" spans="71:92" x14ac:dyDescent="0.3">
      <c r="BS16490" s="32" t="str">
        <f>IF(Kiadasi_kiseroiv!$K$2=BT16490,BV16490,"")</f>
        <v/>
      </c>
      <c r="BT16490" s="34" t="str">
        <f t="shared" si="1709"/>
        <v/>
      </c>
      <c r="BU16490" s="32" t="str">
        <f t="shared" si="1710"/>
        <v/>
      </c>
      <c r="BV16490" s="32" t="str">
        <f t="shared" si="1723"/>
        <v/>
      </c>
      <c r="BW16490" s="32" t="str">
        <f t="shared" si="1724"/>
        <v/>
      </c>
      <c r="BX16490" s="32" t="str">
        <f t="shared" si="1711"/>
        <v/>
      </c>
      <c r="BY16490" s="32" t="str">
        <f t="shared" si="1712"/>
        <v/>
      </c>
      <c r="BZ16490" s="32" t="str">
        <f t="shared" si="1725"/>
        <v/>
      </c>
      <c r="CA16490" s="32" t="str">
        <f t="shared" si="1726"/>
        <v/>
      </c>
      <c r="CB16490" s="33">
        <f>IF(COUNTIF($CD$7:CD16490,CD16490)=1,CD16490,CD16490+COUNTIF($CD$6:CD16489,CD16490))</f>
        <v>61118</v>
      </c>
      <c r="CC16490" s="34">
        <f t="shared" si="1713"/>
        <v>55153</v>
      </c>
      <c r="CD16490" s="32">
        <f t="shared" si="1714"/>
        <v>55153</v>
      </c>
      <c r="CE16490" s="32">
        <f t="shared" si="1715"/>
        <v>0</v>
      </c>
      <c r="CF16490" s="32">
        <f t="shared" si="1716"/>
        <v>0</v>
      </c>
      <c r="CG16490" s="32" t="str">
        <f t="shared" si="1717"/>
        <v/>
      </c>
      <c r="CH16490" s="32">
        <v>485</v>
      </c>
      <c r="CI16490" s="32" t="s">
        <v>9</v>
      </c>
      <c r="CJ16490" s="32" t="str">
        <f t="shared" si="1718"/>
        <v/>
      </c>
      <c r="CK16490" s="32" t="str">
        <f t="shared" si="1719"/>
        <v/>
      </c>
      <c r="CL16490" s="32" t="str">
        <f t="shared" si="1720"/>
        <v/>
      </c>
      <c r="CM16490" s="32" t="str">
        <f t="shared" si="1721"/>
        <v/>
      </c>
      <c r="CN16490" s="32" t="str">
        <f t="shared" si="1722"/>
        <v/>
      </c>
    </row>
    <row r="16491" spans="71:92" x14ac:dyDescent="0.3">
      <c r="BS16491" s="32" t="str">
        <f>IF(Kiadasi_kiseroiv!$K$2=BT16491,BV16491,"")</f>
        <v/>
      </c>
      <c r="BT16491" s="34" t="str">
        <f t="shared" si="1709"/>
        <v/>
      </c>
      <c r="BU16491" s="32" t="str">
        <f t="shared" si="1710"/>
        <v/>
      </c>
      <c r="BV16491" s="32" t="str">
        <f t="shared" si="1723"/>
        <v/>
      </c>
      <c r="BW16491" s="32" t="str">
        <f t="shared" si="1724"/>
        <v/>
      </c>
      <c r="BX16491" s="32" t="str">
        <f t="shared" si="1711"/>
        <v/>
      </c>
      <c r="BY16491" s="32" t="str">
        <f t="shared" si="1712"/>
        <v/>
      </c>
      <c r="BZ16491" s="32" t="str">
        <f t="shared" si="1725"/>
        <v/>
      </c>
      <c r="CA16491" s="32" t="str">
        <f t="shared" si="1726"/>
        <v/>
      </c>
      <c r="CB16491" s="33">
        <f>IF(COUNTIF($CD$7:CD16491,CD16491)=1,CD16491,CD16491+COUNTIF($CD$6:CD16490,CD16491))</f>
        <v>61119</v>
      </c>
      <c r="CC16491" s="34">
        <f t="shared" si="1713"/>
        <v>55153</v>
      </c>
      <c r="CD16491" s="32">
        <f t="shared" si="1714"/>
        <v>55153</v>
      </c>
      <c r="CE16491" s="32">
        <f t="shared" si="1715"/>
        <v>0</v>
      </c>
      <c r="CF16491" s="32">
        <f t="shared" si="1716"/>
        <v>0</v>
      </c>
      <c r="CG16491" s="32" t="str">
        <f t="shared" si="1717"/>
        <v/>
      </c>
      <c r="CH16491" s="32">
        <v>486</v>
      </c>
      <c r="CI16491" s="32" t="s">
        <v>9</v>
      </c>
      <c r="CJ16491" s="32" t="str">
        <f t="shared" si="1718"/>
        <v/>
      </c>
      <c r="CK16491" s="32" t="str">
        <f t="shared" si="1719"/>
        <v/>
      </c>
      <c r="CL16491" s="32" t="str">
        <f t="shared" si="1720"/>
        <v/>
      </c>
      <c r="CM16491" s="32" t="str">
        <f t="shared" si="1721"/>
        <v/>
      </c>
      <c r="CN16491" s="32" t="str">
        <f t="shared" si="1722"/>
        <v/>
      </c>
    </row>
    <row r="16492" spans="71:92" x14ac:dyDescent="0.3">
      <c r="BS16492" s="32" t="str">
        <f>IF(Kiadasi_kiseroiv!$K$2=BT16492,BV16492,"")</f>
        <v/>
      </c>
      <c r="BT16492" s="34" t="str">
        <f t="shared" si="1709"/>
        <v/>
      </c>
      <c r="BU16492" s="32" t="str">
        <f t="shared" si="1710"/>
        <v/>
      </c>
      <c r="BV16492" s="32" t="str">
        <f t="shared" si="1723"/>
        <v/>
      </c>
      <c r="BW16492" s="32" t="str">
        <f t="shared" si="1724"/>
        <v/>
      </c>
      <c r="BX16492" s="32" t="str">
        <f t="shared" si="1711"/>
        <v/>
      </c>
      <c r="BY16492" s="32" t="str">
        <f t="shared" si="1712"/>
        <v/>
      </c>
      <c r="BZ16492" s="32" t="str">
        <f t="shared" si="1725"/>
        <v/>
      </c>
      <c r="CA16492" s="32" t="str">
        <f t="shared" si="1726"/>
        <v/>
      </c>
      <c r="CB16492" s="33">
        <f>IF(COUNTIF($CD$7:CD16492,CD16492)=1,CD16492,CD16492+COUNTIF($CD$6:CD16491,CD16492))</f>
        <v>61120</v>
      </c>
      <c r="CC16492" s="34">
        <f t="shared" si="1713"/>
        <v>55153</v>
      </c>
      <c r="CD16492" s="32">
        <f t="shared" si="1714"/>
        <v>55153</v>
      </c>
      <c r="CE16492" s="32">
        <f t="shared" si="1715"/>
        <v>0</v>
      </c>
      <c r="CF16492" s="32">
        <f t="shared" si="1716"/>
        <v>0</v>
      </c>
      <c r="CG16492" s="32" t="str">
        <f t="shared" si="1717"/>
        <v/>
      </c>
      <c r="CH16492" s="32">
        <v>487</v>
      </c>
      <c r="CI16492" s="32" t="s">
        <v>9</v>
      </c>
      <c r="CJ16492" s="32" t="str">
        <f t="shared" si="1718"/>
        <v/>
      </c>
      <c r="CK16492" s="32" t="str">
        <f t="shared" si="1719"/>
        <v/>
      </c>
      <c r="CL16492" s="32" t="str">
        <f t="shared" si="1720"/>
        <v/>
      </c>
      <c r="CM16492" s="32" t="str">
        <f t="shared" si="1721"/>
        <v/>
      </c>
      <c r="CN16492" s="32" t="str">
        <f t="shared" si="1722"/>
        <v/>
      </c>
    </row>
    <row r="16493" spans="71:92" x14ac:dyDescent="0.3">
      <c r="BS16493" s="32" t="str">
        <f>IF(Kiadasi_kiseroiv!$K$2=BT16493,BV16493,"")</f>
        <v/>
      </c>
      <c r="BT16493" s="34" t="str">
        <f t="shared" si="1709"/>
        <v/>
      </c>
      <c r="BU16493" s="32" t="str">
        <f t="shared" si="1710"/>
        <v/>
      </c>
      <c r="BV16493" s="32" t="str">
        <f t="shared" si="1723"/>
        <v/>
      </c>
      <c r="BW16493" s="32" t="str">
        <f t="shared" si="1724"/>
        <v/>
      </c>
      <c r="BX16493" s="32" t="str">
        <f t="shared" si="1711"/>
        <v/>
      </c>
      <c r="BY16493" s="32" t="str">
        <f t="shared" si="1712"/>
        <v/>
      </c>
      <c r="BZ16493" s="32" t="str">
        <f t="shared" si="1725"/>
        <v/>
      </c>
      <c r="CA16493" s="32" t="str">
        <f t="shared" si="1726"/>
        <v/>
      </c>
      <c r="CB16493" s="33">
        <f>IF(COUNTIF($CD$7:CD16493,CD16493)=1,CD16493,CD16493+COUNTIF($CD$6:CD16492,CD16493))</f>
        <v>61121</v>
      </c>
      <c r="CC16493" s="34">
        <f t="shared" si="1713"/>
        <v>55153</v>
      </c>
      <c r="CD16493" s="32">
        <f t="shared" si="1714"/>
        <v>55153</v>
      </c>
      <c r="CE16493" s="32">
        <f t="shared" si="1715"/>
        <v>0</v>
      </c>
      <c r="CF16493" s="32">
        <f t="shared" si="1716"/>
        <v>0</v>
      </c>
      <c r="CG16493" s="32" t="str">
        <f t="shared" si="1717"/>
        <v/>
      </c>
      <c r="CH16493" s="32">
        <v>488</v>
      </c>
      <c r="CI16493" s="32" t="s">
        <v>9</v>
      </c>
      <c r="CJ16493" s="32" t="str">
        <f t="shared" si="1718"/>
        <v/>
      </c>
      <c r="CK16493" s="32" t="str">
        <f t="shared" si="1719"/>
        <v/>
      </c>
      <c r="CL16493" s="32" t="str">
        <f t="shared" si="1720"/>
        <v/>
      </c>
      <c r="CM16493" s="32" t="str">
        <f t="shared" si="1721"/>
        <v/>
      </c>
      <c r="CN16493" s="32" t="str">
        <f t="shared" si="1722"/>
        <v/>
      </c>
    </row>
    <row r="16494" spans="71:92" x14ac:dyDescent="0.3">
      <c r="BS16494" s="32" t="str">
        <f>IF(Kiadasi_kiseroiv!$K$2=BT16494,BV16494,"")</f>
        <v/>
      </c>
      <c r="BT16494" s="34" t="str">
        <f t="shared" si="1709"/>
        <v/>
      </c>
      <c r="BU16494" s="32" t="str">
        <f t="shared" si="1710"/>
        <v/>
      </c>
      <c r="BV16494" s="32" t="str">
        <f t="shared" si="1723"/>
        <v/>
      </c>
      <c r="BW16494" s="32" t="str">
        <f t="shared" si="1724"/>
        <v/>
      </c>
      <c r="BX16494" s="32" t="str">
        <f t="shared" si="1711"/>
        <v/>
      </c>
      <c r="BY16494" s="32" t="str">
        <f t="shared" si="1712"/>
        <v/>
      </c>
      <c r="BZ16494" s="32" t="str">
        <f t="shared" si="1725"/>
        <v/>
      </c>
      <c r="CA16494" s="32" t="str">
        <f t="shared" si="1726"/>
        <v/>
      </c>
      <c r="CB16494" s="33">
        <f>IF(COUNTIF($CD$7:CD16494,CD16494)=1,CD16494,CD16494+COUNTIF($CD$6:CD16493,CD16494))</f>
        <v>61122</v>
      </c>
      <c r="CC16494" s="34">
        <f t="shared" si="1713"/>
        <v>55153</v>
      </c>
      <c r="CD16494" s="32">
        <f t="shared" si="1714"/>
        <v>55153</v>
      </c>
      <c r="CE16494" s="32">
        <f t="shared" si="1715"/>
        <v>0</v>
      </c>
      <c r="CF16494" s="32">
        <f t="shared" si="1716"/>
        <v>0</v>
      </c>
      <c r="CG16494" s="32" t="str">
        <f t="shared" si="1717"/>
        <v/>
      </c>
      <c r="CH16494" s="32">
        <v>489</v>
      </c>
      <c r="CI16494" s="32" t="s">
        <v>9</v>
      </c>
      <c r="CJ16494" s="32" t="str">
        <f t="shared" si="1718"/>
        <v/>
      </c>
      <c r="CK16494" s="32" t="str">
        <f t="shared" si="1719"/>
        <v/>
      </c>
      <c r="CL16494" s="32" t="str">
        <f t="shared" si="1720"/>
        <v/>
      </c>
      <c r="CM16494" s="32" t="str">
        <f t="shared" si="1721"/>
        <v/>
      </c>
      <c r="CN16494" s="32" t="str">
        <f t="shared" si="1722"/>
        <v/>
      </c>
    </row>
    <row r="16495" spans="71:92" x14ac:dyDescent="0.3">
      <c r="BS16495" s="32" t="str">
        <f>IF(Kiadasi_kiseroiv!$K$2=BT16495,BV16495,"")</f>
        <v/>
      </c>
      <c r="BT16495" s="34" t="str">
        <f t="shared" si="1709"/>
        <v/>
      </c>
      <c r="BU16495" s="32" t="str">
        <f t="shared" si="1710"/>
        <v/>
      </c>
      <c r="BV16495" s="32" t="str">
        <f t="shared" si="1723"/>
        <v/>
      </c>
      <c r="BW16495" s="32" t="str">
        <f t="shared" si="1724"/>
        <v/>
      </c>
      <c r="BX16495" s="32" t="str">
        <f t="shared" si="1711"/>
        <v/>
      </c>
      <c r="BY16495" s="32" t="str">
        <f t="shared" si="1712"/>
        <v/>
      </c>
      <c r="BZ16495" s="32" t="str">
        <f t="shared" si="1725"/>
        <v/>
      </c>
      <c r="CA16495" s="32" t="str">
        <f t="shared" si="1726"/>
        <v/>
      </c>
      <c r="CB16495" s="33">
        <f>IF(COUNTIF($CD$7:CD16495,CD16495)=1,CD16495,CD16495+COUNTIF($CD$6:CD16494,CD16495))</f>
        <v>61123</v>
      </c>
      <c r="CC16495" s="34">
        <f t="shared" si="1713"/>
        <v>55153</v>
      </c>
      <c r="CD16495" s="32">
        <f t="shared" si="1714"/>
        <v>55153</v>
      </c>
      <c r="CE16495" s="32">
        <f t="shared" si="1715"/>
        <v>0</v>
      </c>
      <c r="CF16495" s="32">
        <f t="shared" si="1716"/>
        <v>0</v>
      </c>
      <c r="CG16495" s="32" t="str">
        <f t="shared" si="1717"/>
        <v/>
      </c>
      <c r="CH16495" s="32">
        <v>490</v>
      </c>
      <c r="CI16495" s="32" t="s">
        <v>9</v>
      </c>
      <c r="CJ16495" s="32" t="str">
        <f t="shared" si="1718"/>
        <v/>
      </c>
      <c r="CK16495" s="32" t="str">
        <f t="shared" si="1719"/>
        <v/>
      </c>
      <c r="CL16495" s="32" t="str">
        <f t="shared" si="1720"/>
        <v/>
      </c>
      <c r="CM16495" s="32" t="str">
        <f t="shared" si="1721"/>
        <v/>
      </c>
      <c r="CN16495" s="32" t="str">
        <f t="shared" si="1722"/>
        <v/>
      </c>
    </row>
    <row r="16496" spans="71:92" x14ac:dyDescent="0.3">
      <c r="BS16496" s="32" t="str">
        <f>IF(Kiadasi_kiseroiv!$K$2=BT16496,BV16496,"")</f>
        <v/>
      </c>
      <c r="BT16496" s="34" t="str">
        <f t="shared" si="1709"/>
        <v/>
      </c>
      <c r="BU16496" s="32" t="str">
        <f t="shared" si="1710"/>
        <v/>
      </c>
      <c r="BV16496" s="32" t="str">
        <f t="shared" si="1723"/>
        <v/>
      </c>
      <c r="BW16496" s="32" t="str">
        <f t="shared" si="1724"/>
        <v/>
      </c>
      <c r="BX16496" s="32" t="str">
        <f t="shared" si="1711"/>
        <v/>
      </c>
      <c r="BY16496" s="32" t="str">
        <f t="shared" si="1712"/>
        <v/>
      </c>
      <c r="BZ16496" s="32" t="str">
        <f t="shared" si="1725"/>
        <v/>
      </c>
      <c r="CA16496" s="32" t="str">
        <f t="shared" si="1726"/>
        <v/>
      </c>
      <c r="CB16496" s="33">
        <f>IF(COUNTIF($CD$7:CD16496,CD16496)=1,CD16496,CD16496+COUNTIF($CD$6:CD16495,CD16496))</f>
        <v>61124</v>
      </c>
      <c r="CC16496" s="34">
        <f t="shared" si="1713"/>
        <v>55153</v>
      </c>
      <c r="CD16496" s="32">
        <f t="shared" si="1714"/>
        <v>55153</v>
      </c>
      <c r="CE16496" s="32">
        <f t="shared" si="1715"/>
        <v>0</v>
      </c>
      <c r="CF16496" s="32">
        <f t="shared" si="1716"/>
        <v>0</v>
      </c>
      <c r="CG16496" s="32" t="str">
        <f t="shared" si="1717"/>
        <v/>
      </c>
      <c r="CH16496" s="32">
        <v>491</v>
      </c>
      <c r="CI16496" s="32" t="s">
        <v>9</v>
      </c>
      <c r="CJ16496" s="32" t="str">
        <f t="shared" si="1718"/>
        <v/>
      </c>
      <c r="CK16496" s="32" t="str">
        <f t="shared" si="1719"/>
        <v/>
      </c>
      <c r="CL16496" s="32" t="str">
        <f t="shared" si="1720"/>
        <v/>
      </c>
      <c r="CM16496" s="32" t="str">
        <f t="shared" si="1721"/>
        <v/>
      </c>
      <c r="CN16496" s="32" t="str">
        <f t="shared" si="1722"/>
        <v/>
      </c>
    </row>
    <row r="16497" spans="71:92" x14ac:dyDescent="0.3">
      <c r="BS16497" s="32" t="str">
        <f>IF(Kiadasi_kiseroiv!$K$2=BT16497,BV16497,"")</f>
        <v/>
      </c>
      <c r="BT16497" s="34" t="str">
        <f t="shared" si="1709"/>
        <v/>
      </c>
      <c r="BU16497" s="32" t="str">
        <f t="shared" si="1710"/>
        <v/>
      </c>
      <c r="BV16497" s="32" t="str">
        <f t="shared" si="1723"/>
        <v/>
      </c>
      <c r="BW16497" s="32" t="str">
        <f t="shared" si="1724"/>
        <v/>
      </c>
      <c r="BX16497" s="32" t="str">
        <f t="shared" si="1711"/>
        <v/>
      </c>
      <c r="BY16497" s="32" t="str">
        <f t="shared" si="1712"/>
        <v/>
      </c>
      <c r="BZ16497" s="32" t="str">
        <f t="shared" si="1725"/>
        <v/>
      </c>
      <c r="CA16497" s="32" t="str">
        <f t="shared" si="1726"/>
        <v/>
      </c>
      <c r="CB16497" s="33">
        <f>IF(COUNTIF($CD$7:CD16497,CD16497)=1,CD16497,CD16497+COUNTIF($CD$6:CD16496,CD16497))</f>
        <v>61125</v>
      </c>
      <c r="CC16497" s="34">
        <f t="shared" si="1713"/>
        <v>55153</v>
      </c>
      <c r="CD16497" s="32">
        <f t="shared" si="1714"/>
        <v>55153</v>
      </c>
      <c r="CE16497" s="32">
        <f t="shared" si="1715"/>
        <v>0</v>
      </c>
      <c r="CF16497" s="32">
        <f t="shared" si="1716"/>
        <v>0</v>
      </c>
      <c r="CG16497" s="32" t="str">
        <f t="shared" si="1717"/>
        <v/>
      </c>
      <c r="CH16497" s="32">
        <v>492</v>
      </c>
      <c r="CI16497" s="32" t="s">
        <v>9</v>
      </c>
      <c r="CJ16497" s="32" t="str">
        <f t="shared" si="1718"/>
        <v/>
      </c>
      <c r="CK16497" s="32" t="str">
        <f t="shared" si="1719"/>
        <v/>
      </c>
      <c r="CL16497" s="32" t="str">
        <f t="shared" si="1720"/>
        <v/>
      </c>
      <c r="CM16497" s="32" t="str">
        <f t="shared" si="1721"/>
        <v/>
      </c>
      <c r="CN16497" s="32" t="str">
        <f t="shared" si="1722"/>
        <v/>
      </c>
    </row>
    <row r="16498" spans="71:92" x14ac:dyDescent="0.3">
      <c r="BS16498" s="32" t="str">
        <f>IF(Kiadasi_kiseroiv!$K$2=BT16498,BV16498,"")</f>
        <v/>
      </c>
      <c r="BT16498" s="34" t="str">
        <f t="shared" si="1709"/>
        <v/>
      </c>
      <c r="BU16498" s="32" t="str">
        <f t="shared" si="1710"/>
        <v/>
      </c>
      <c r="BV16498" s="32" t="str">
        <f t="shared" si="1723"/>
        <v/>
      </c>
      <c r="BW16498" s="32" t="str">
        <f t="shared" si="1724"/>
        <v/>
      </c>
      <c r="BX16498" s="32" t="str">
        <f t="shared" si="1711"/>
        <v/>
      </c>
      <c r="BY16498" s="32" t="str">
        <f t="shared" si="1712"/>
        <v/>
      </c>
      <c r="BZ16498" s="32" t="str">
        <f t="shared" si="1725"/>
        <v/>
      </c>
      <c r="CA16498" s="32" t="str">
        <f t="shared" si="1726"/>
        <v/>
      </c>
      <c r="CB16498" s="33">
        <f>IF(COUNTIF($CD$7:CD16498,CD16498)=1,CD16498,CD16498+COUNTIF($CD$6:CD16497,CD16498))</f>
        <v>61126</v>
      </c>
      <c r="CC16498" s="34">
        <f t="shared" si="1713"/>
        <v>55153</v>
      </c>
      <c r="CD16498" s="32">
        <f t="shared" si="1714"/>
        <v>55153</v>
      </c>
      <c r="CE16498" s="32">
        <f t="shared" si="1715"/>
        <v>0</v>
      </c>
      <c r="CF16498" s="32">
        <f t="shared" si="1716"/>
        <v>0</v>
      </c>
      <c r="CG16498" s="32" t="str">
        <f t="shared" si="1717"/>
        <v/>
      </c>
      <c r="CH16498" s="32">
        <v>493</v>
      </c>
      <c r="CI16498" s="32" t="s">
        <v>9</v>
      </c>
      <c r="CJ16498" s="32" t="str">
        <f t="shared" si="1718"/>
        <v/>
      </c>
      <c r="CK16498" s="32" t="str">
        <f t="shared" si="1719"/>
        <v/>
      </c>
      <c r="CL16498" s="32" t="str">
        <f t="shared" si="1720"/>
        <v/>
      </c>
      <c r="CM16498" s="32" t="str">
        <f t="shared" si="1721"/>
        <v/>
      </c>
      <c r="CN16498" s="32" t="str">
        <f t="shared" si="1722"/>
        <v/>
      </c>
    </row>
    <row r="16499" spans="71:92" x14ac:dyDescent="0.3">
      <c r="BS16499" s="32" t="str">
        <f>IF(Kiadasi_kiseroiv!$K$2=BT16499,BV16499,"")</f>
        <v/>
      </c>
      <c r="BT16499" s="34" t="str">
        <f t="shared" si="1709"/>
        <v/>
      </c>
      <c r="BU16499" s="32" t="str">
        <f t="shared" si="1710"/>
        <v/>
      </c>
      <c r="BV16499" s="32" t="str">
        <f t="shared" si="1723"/>
        <v/>
      </c>
      <c r="BW16499" s="32" t="str">
        <f t="shared" si="1724"/>
        <v/>
      </c>
      <c r="BX16499" s="32" t="str">
        <f t="shared" si="1711"/>
        <v/>
      </c>
      <c r="BY16499" s="32" t="str">
        <f t="shared" si="1712"/>
        <v/>
      </c>
      <c r="BZ16499" s="32" t="str">
        <f t="shared" si="1725"/>
        <v/>
      </c>
      <c r="CA16499" s="32" t="str">
        <f t="shared" si="1726"/>
        <v/>
      </c>
      <c r="CB16499" s="33">
        <f>IF(COUNTIF($CD$7:CD16499,CD16499)=1,CD16499,CD16499+COUNTIF($CD$6:CD16498,CD16499))</f>
        <v>61127</v>
      </c>
      <c r="CC16499" s="34">
        <f t="shared" si="1713"/>
        <v>55153</v>
      </c>
      <c r="CD16499" s="32">
        <f t="shared" si="1714"/>
        <v>55153</v>
      </c>
      <c r="CE16499" s="32">
        <f t="shared" si="1715"/>
        <v>0</v>
      </c>
      <c r="CF16499" s="32">
        <f t="shared" si="1716"/>
        <v>0</v>
      </c>
      <c r="CG16499" s="32" t="str">
        <f t="shared" si="1717"/>
        <v/>
      </c>
      <c r="CH16499" s="32">
        <v>494</v>
      </c>
      <c r="CI16499" s="32" t="s">
        <v>9</v>
      </c>
      <c r="CJ16499" s="32" t="str">
        <f t="shared" si="1718"/>
        <v/>
      </c>
      <c r="CK16499" s="32" t="str">
        <f t="shared" si="1719"/>
        <v/>
      </c>
      <c r="CL16499" s="32" t="str">
        <f t="shared" si="1720"/>
        <v/>
      </c>
      <c r="CM16499" s="32" t="str">
        <f t="shared" si="1721"/>
        <v/>
      </c>
      <c r="CN16499" s="32" t="str">
        <f t="shared" si="1722"/>
        <v/>
      </c>
    </row>
    <row r="16500" spans="71:92" x14ac:dyDescent="0.3">
      <c r="BS16500" s="32" t="str">
        <f>IF(Kiadasi_kiseroiv!$K$2=BT16500,BV16500,"")</f>
        <v/>
      </c>
      <c r="BT16500" s="34" t="str">
        <f t="shared" si="1709"/>
        <v/>
      </c>
      <c r="BU16500" s="32" t="str">
        <f t="shared" si="1710"/>
        <v/>
      </c>
      <c r="BV16500" s="32" t="str">
        <f t="shared" si="1723"/>
        <v/>
      </c>
      <c r="BW16500" s="32" t="str">
        <f t="shared" si="1724"/>
        <v/>
      </c>
      <c r="BX16500" s="32" t="str">
        <f t="shared" si="1711"/>
        <v/>
      </c>
      <c r="BY16500" s="32" t="str">
        <f t="shared" si="1712"/>
        <v/>
      </c>
      <c r="BZ16500" s="32" t="str">
        <f t="shared" si="1725"/>
        <v/>
      </c>
      <c r="CA16500" s="32" t="str">
        <f t="shared" si="1726"/>
        <v/>
      </c>
      <c r="CB16500" s="33">
        <f>IF(COUNTIF($CD$7:CD16500,CD16500)=1,CD16500,CD16500+COUNTIF($CD$6:CD16499,CD16500))</f>
        <v>61128</v>
      </c>
      <c r="CC16500" s="34">
        <f t="shared" si="1713"/>
        <v>55153</v>
      </c>
      <c r="CD16500" s="32">
        <f t="shared" si="1714"/>
        <v>55153</v>
      </c>
      <c r="CE16500" s="32">
        <f t="shared" si="1715"/>
        <v>0</v>
      </c>
      <c r="CF16500" s="32">
        <f t="shared" si="1716"/>
        <v>0</v>
      </c>
      <c r="CG16500" s="32" t="str">
        <f t="shared" si="1717"/>
        <v/>
      </c>
      <c r="CH16500" s="32">
        <v>495</v>
      </c>
      <c r="CI16500" s="32" t="s">
        <v>9</v>
      </c>
      <c r="CJ16500" s="32" t="str">
        <f t="shared" si="1718"/>
        <v/>
      </c>
      <c r="CK16500" s="32" t="str">
        <f t="shared" si="1719"/>
        <v/>
      </c>
      <c r="CL16500" s="32" t="str">
        <f t="shared" si="1720"/>
        <v/>
      </c>
      <c r="CM16500" s="32" t="str">
        <f t="shared" si="1721"/>
        <v/>
      </c>
      <c r="CN16500" s="32" t="str">
        <f t="shared" si="1722"/>
        <v/>
      </c>
    </row>
    <row r="16501" spans="71:92" x14ac:dyDescent="0.3"/>
    <row r="16502" spans="71:92" x14ac:dyDescent="0.3"/>
    <row r="16503" spans="71:92" x14ac:dyDescent="0.3"/>
    <row r="16504" spans="71:92" x14ac:dyDescent="0.3"/>
    <row r="16505" spans="71:92" x14ac:dyDescent="0.3"/>
    <row r="16506" spans="71:92" x14ac:dyDescent="0.3"/>
    <row r="16507" spans="71:92" x14ac:dyDescent="0.3"/>
    <row r="16508" spans="71:92" x14ac:dyDescent="0.3"/>
    <row r="16509" spans="71:92" x14ac:dyDescent="0.3"/>
    <row r="16510" spans="71:92" x14ac:dyDescent="0.3"/>
    <row r="16511" spans="71:92" x14ac:dyDescent="0.3"/>
    <row r="16512" spans="71:92" x14ac:dyDescent="0.3"/>
    <row r="16513" x14ac:dyDescent="0.3"/>
    <row r="16514" x14ac:dyDescent="0.3"/>
    <row r="16515" x14ac:dyDescent="0.3"/>
    <row r="16516" x14ac:dyDescent="0.3"/>
    <row r="16517" x14ac:dyDescent="0.3"/>
    <row r="16518" x14ac:dyDescent="0.3"/>
    <row r="16519" x14ac:dyDescent="0.3"/>
    <row r="16520" x14ac:dyDescent="0.3"/>
    <row r="16521" x14ac:dyDescent="0.3"/>
    <row r="16522" x14ac:dyDescent="0.3"/>
    <row r="16523" x14ac:dyDescent="0.3"/>
    <row r="16524" x14ac:dyDescent="0.3"/>
    <row r="16525" x14ac:dyDescent="0.3"/>
    <row r="16526" x14ac:dyDescent="0.3"/>
    <row r="16527" x14ac:dyDescent="0.3"/>
    <row r="16528" x14ac:dyDescent="0.3"/>
    <row r="16529" x14ac:dyDescent="0.3"/>
    <row r="16530" x14ac:dyDescent="0.3"/>
    <row r="16531" x14ac:dyDescent="0.3"/>
    <row r="16532" x14ac:dyDescent="0.3"/>
    <row r="16533" x14ac:dyDescent="0.3"/>
    <row r="16534" x14ac:dyDescent="0.3"/>
    <row r="16535" x14ac:dyDescent="0.3"/>
    <row r="16536" x14ac:dyDescent="0.3"/>
    <row r="16537" x14ac:dyDescent="0.3"/>
    <row r="16538" x14ac:dyDescent="0.3"/>
    <row r="16539" x14ac:dyDescent="0.3"/>
    <row r="16540" x14ac:dyDescent="0.3"/>
    <row r="16541" x14ac:dyDescent="0.3"/>
    <row r="16542" x14ac:dyDescent="0.3"/>
    <row r="16543" x14ac:dyDescent="0.3"/>
    <row r="16544" x14ac:dyDescent="0.3"/>
    <row r="16545" x14ac:dyDescent="0.3"/>
    <row r="16546" x14ac:dyDescent="0.3"/>
    <row r="16547" x14ac:dyDescent="0.3"/>
    <row r="16548" x14ac:dyDescent="0.3"/>
    <row r="16549" x14ac:dyDescent="0.3"/>
    <row r="16550" x14ac:dyDescent="0.3"/>
    <row r="16551" x14ac:dyDescent="0.3"/>
    <row r="16552" x14ac:dyDescent="0.3"/>
    <row r="16553" x14ac:dyDescent="0.3"/>
    <row r="16554" x14ac:dyDescent="0.3"/>
    <row r="16555" x14ac:dyDescent="0.3"/>
    <row r="16556" x14ac:dyDescent="0.3"/>
    <row r="16557" x14ac:dyDescent="0.3"/>
    <row r="16558" x14ac:dyDescent="0.3"/>
    <row r="16559" x14ac:dyDescent="0.3"/>
    <row r="16560" x14ac:dyDescent="0.3"/>
    <row r="16561" x14ac:dyDescent="0.3"/>
    <row r="16562" x14ac:dyDescent="0.3"/>
    <row r="16563" x14ac:dyDescent="0.3"/>
    <row r="16564" x14ac:dyDescent="0.3"/>
    <row r="16565" x14ac:dyDescent="0.3"/>
    <row r="16566" x14ac:dyDescent="0.3"/>
    <row r="16567" x14ac:dyDescent="0.3"/>
    <row r="16568" x14ac:dyDescent="0.3"/>
    <row r="16569" x14ac:dyDescent="0.3"/>
    <row r="16570" x14ac:dyDescent="0.3"/>
    <row r="16571" x14ac:dyDescent="0.3"/>
    <row r="16572" x14ac:dyDescent="0.3"/>
    <row r="16573" x14ac:dyDescent="0.3"/>
    <row r="16574" x14ac:dyDescent="0.3"/>
    <row r="16575" x14ac:dyDescent="0.3"/>
    <row r="16576" x14ac:dyDescent="0.3"/>
    <row r="16577" x14ac:dyDescent="0.3"/>
    <row r="16578" x14ac:dyDescent="0.3"/>
    <row r="16579" x14ac:dyDescent="0.3"/>
    <row r="16580" x14ac:dyDescent="0.3"/>
    <row r="16581" x14ac:dyDescent="0.3"/>
    <row r="16582" x14ac:dyDescent="0.3"/>
    <row r="16583" x14ac:dyDescent="0.3"/>
    <row r="16584" x14ac:dyDescent="0.3"/>
    <row r="16585" x14ac:dyDescent="0.3"/>
    <row r="16586" x14ac:dyDescent="0.3"/>
    <row r="16587" x14ac:dyDescent="0.3"/>
    <row r="16588" x14ac:dyDescent="0.3"/>
    <row r="16589" x14ac:dyDescent="0.3"/>
    <row r="16590" x14ac:dyDescent="0.3"/>
    <row r="16591" x14ac:dyDescent="0.3"/>
    <row r="16592" x14ac:dyDescent="0.3"/>
    <row r="16593" x14ac:dyDescent="0.3"/>
    <row r="16594" x14ac:dyDescent="0.3"/>
    <row r="16595" x14ac:dyDescent="0.3"/>
    <row r="16596" x14ac:dyDescent="0.3"/>
    <row r="16597" x14ac:dyDescent="0.3"/>
    <row r="16598" x14ac:dyDescent="0.3"/>
    <row r="16599" x14ac:dyDescent="0.3"/>
    <row r="16600" x14ac:dyDescent="0.3"/>
    <row r="16601" x14ac:dyDescent="0.3"/>
    <row r="16602" x14ac:dyDescent="0.3"/>
    <row r="16603" x14ac:dyDescent="0.3"/>
    <row r="16604" x14ac:dyDescent="0.3"/>
    <row r="16605" x14ac:dyDescent="0.3"/>
    <row r="16606" x14ac:dyDescent="0.3"/>
    <row r="16607" x14ac:dyDescent="0.3"/>
    <row r="16608" x14ac:dyDescent="0.3"/>
    <row r="16609" x14ac:dyDescent="0.3"/>
    <row r="16610" x14ac:dyDescent="0.3"/>
    <row r="16611" x14ac:dyDescent="0.3"/>
    <row r="16612" x14ac:dyDescent="0.3"/>
    <row r="16613" x14ac:dyDescent="0.3"/>
    <row r="16614" x14ac:dyDescent="0.3"/>
    <row r="16615" x14ac:dyDescent="0.3"/>
    <row r="16616" x14ac:dyDescent="0.3"/>
    <row r="16617" x14ac:dyDescent="0.3"/>
    <row r="16618" x14ac:dyDescent="0.3"/>
    <row r="16619" x14ac:dyDescent="0.3"/>
    <row r="16620" x14ac:dyDescent="0.3"/>
    <row r="16621" x14ac:dyDescent="0.3"/>
    <row r="16622" x14ac:dyDescent="0.3"/>
    <row r="16623" x14ac:dyDescent="0.3"/>
    <row r="16624" x14ac:dyDescent="0.3"/>
    <row r="16625" x14ac:dyDescent="0.3"/>
    <row r="16626" x14ac:dyDescent="0.3"/>
    <row r="16627" x14ac:dyDescent="0.3"/>
    <row r="16628" x14ac:dyDescent="0.3"/>
    <row r="16629" x14ac:dyDescent="0.3"/>
    <row r="16630" x14ac:dyDescent="0.3"/>
    <row r="16631" x14ac:dyDescent="0.3"/>
    <row r="16632" x14ac:dyDescent="0.3"/>
    <row r="16633" x14ac:dyDescent="0.3"/>
    <row r="16634" x14ac:dyDescent="0.3"/>
    <row r="16635" x14ac:dyDescent="0.3"/>
    <row r="16636" x14ac:dyDescent="0.3"/>
    <row r="16637" x14ac:dyDescent="0.3"/>
    <row r="16638" x14ac:dyDescent="0.3"/>
    <row r="16639" x14ac:dyDescent="0.3"/>
    <row r="16640" x14ac:dyDescent="0.3"/>
    <row r="16641" x14ac:dyDescent="0.3"/>
    <row r="16642" x14ac:dyDescent="0.3"/>
    <row r="16643" x14ac:dyDescent="0.3"/>
    <row r="16644" x14ac:dyDescent="0.3"/>
    <row r="16645" x14ac:dyDescent="0.3"/>
    <row r="16646" x14ac:dyDescent="0.3"/>
    <row r="16647" x14ac:dyDescent="0.3"/>
    <row r="16648" x14ac:dyDescent="0.3"/>
    <row r="16649" x14ac:dyDescent="0.3"/>
    <row r="16650" x14ac:dyDescent="0.3"/>
    <row r="16651" x14ac:dyDescent="0.3"/>
    <row r="16652" x14ac:dyDescent="0.3"/>
    <row r="16653" x14ac:dyDescent="0.3"/>
    <row r="16654" x14ac:dyDescent="0.3"/>
    <row r="16655" x14ac:dyDescent="0.3"/>
    <row r="16656" x14ac:dyDescent="0.3"/>
    <row r="16657" x14ac:dyDescent="0.3"/>
    <row r="16658" x14ac:dyDescent="0.3"/>
    <row r="16659" x14ac:dyDescent="0.3"/>
    <row r="16660" x14ac:dyDescent="0.3"/>
    <row r="16661" x14ac:dyDescent="0.3"/>
    <row r="16662" x14ac:dyDescent="0.3"/>
    <row r="16663" x14ac:dyDescent="0.3"/>
    <row r="16664" x14ac:dyDescent="0.3"/>
    <row r="16665" x14ac:dyDescent="0.3"/>
    <row r="16666" x14ac:dyDescent="0.3"/>
    <row r="16667" x14ac:dyDescent="0.3"/>
    <row r="16668" x14ac:dyDescent="0.3"/>
    <row r="16669" x14ac:dyDescent="0.3"/>
    <row r="16670" x14ac:dyDescent="0.3"/>
    <row r="16671" x14ac:dyDescent="0.3"/>
    <row r="16672" x14ac:dyDescent="0.3"/>
    <row r="16673" x14ac:dyDescent="0.3"/>
    <row r="16674" x14ac:dyDescent="0.3"/>
    <row r="16675" x14ac:dyDescent="0.3"/>
    <row r="16676" x14ac:dyDescent="0.3"/>
    <row r="16677" x14ac:dyDescent="0.3"/>
    <row r="16678" x14ac:dyDescent="0.3"/>
    <row r="16679" x14ac:dyDescent="0.3"/>
    <row r="16680" x14ac:dyDescent="0.3"/>
    <row r="16681" x14ac:dyDescent="0.3"/>
    <row r="16682" x14ac:dyDescent="0.3"/>
    <row r="16683" x14ac:dyDescent="0.3"/>
    <row r="16684" x14ac:dyDescent="0.3"/>
    <row r="16685" x14ac:dyDescent="0.3"/>
    <row r="16686" x14ac:dyDescent="0.3"/>
    <row r="16687" x14ac:dyDescent="0.3"/>
    <row r="16688" x14ac:dyDescent="0.3"/>
    <row r="16689" x14ac:dyDescent="0.3"/>
    <row r="16690" x14ac:dyDescent="0.3"/>
    <row r="16691" x14ac:dyDescent="0.3"/>
    <row r="16692" x14ac:dyDescent="0.3"/>
    <row r="16693" x14ac:dyDescent="0.3"/>
    <row r="16694" x14ac:dyDescent="0.3"/>
    <row r="16695" x14ac:dyDescent="0.3"/>
    <row r="16696" x14ac:dyDescent="0.3"/>
    <row r="16697" x14ac:dyDescent="0.3"/>
    <row r="16698" x14ac:dyDescent="0.3"/>
    <row r="16699" x14ac:dyDescent="0.3"/>
    <row r="16700" x14ac:dyDescent="0.3"/>
    <row r="16701" x14ac:dyDescent="0.3"/>
    <row r="16702" x14ac:dyDescent="0.3"/>
    <row r="16703" x14ac:dyDescent="0.3"/>
    <row r="16704" x14ac:dyDescent="0.3"/>
    <row r="16705" x14ac:dyDescent="0.3"/>
    <row r="16706" x14ac:dyDescent="0.3"/>
    <row r="16707" x14ac:dyDescent="0.3"/>
    <row r="16708" x14ac:dyDescent="0.3"/>
    <row r="16709" x14ac:dyDescent="0.3"/>
    <row r="16710" x14ac:dyDescent="0.3"/>
    <row r="16711" x14ac:dyDescent="0.3"/>
    <row r="16712" x14ac:dyDescent="0.3"/>
    <row r="16713" x14ac:dyDescent="0.3"/>
    <row r="16714" x14ac:dyDescent="0.3"/>
    <row r="16715" x14ac:dyDescent="0.3"/>
    <row r="16716" x14ac:dyDescent="0.3"/>
    <row r="16717" x14ac:dyDescent="0.3"/>
    <row r="16718" x14ac:dyDescent="0.3"/>
    <row r="16719" x14ac:dyDescent="0.3"/>
    <row r="16720" x14ac:dyDescent="0.3"/>
    <row r="16721" x14ac:dyDescent="0.3"/>
    <row r="16722" x14ac:dyDescent="0.3"/>
    <row r="16723" x14ac:dyDescent="0.3"/>
    <row r="16724" x14ac:dyDescent="0.3"/>
    <row r="16725" x14ac:dyDescent="0.3"/>
    <row r="16726" x14ac:dyDescent="0.3"/>
    <row r="16727" x14ac:dyDescent="0.3"/>
    <row r="16728" x14ac:dyDescent="0.3"/>
    <row r="16729" x14ac:dyDescent="0.3"/>
    <row r="16730" x14ac:dyDescent="0.3"/>
    <row r="16731" x14ac:dyDescent="0.3"/>
    <row r="16732" x14ac:dyDescent="0.3"/>
    <row r="16733" x14ac:dyDescent="0.3"/>
    <row r="16734" x14ac:dyDescent="0.3"/>
    <row r="16735" x14ac:dyDescent="0.3"/>
    <row r="16736" x14ac:dyDescent="0.3"/>
    <row r="16737" x14ac:dyDescent="0.3"/>
    <row r="16738" x14ac:dyDescent="0.3"/>
    <row r="16739" x14ac:dyDescent="0.3"/>
    <row r="16740" x14ac:dyDescent="0.3"/>
    <row r="16741" x14ac:dyDescent="0.3"/>
    <row r="16742" x14ac:dyDescent="0.3"/>
    <row r="16743" x14ac:dyDescent="0.3"/>
    <row r="16744" x14ac:dyDescent="0.3"/>
    <row r="16745" x14ac:dyDescent="0.3"/>
    <row r="16746" x14ac:dyDescent="0.3"/>
    <row r="16747" x14ac:dyDescent="0.3"/>
    <row r="16748" x14ac:dyDescent="0.3"/>
    <row r="16749" x14ac:dyDescent="0.3"/>
    <row r="16750" x14ac:dyDescent="0.3"/>
    <row r="16751" x14ac:dyDescent="0.3"/>
    <row r="16752" x14ac:dyDescent="0.3"/>
    <row r="16753" x14ac:dyDescent="0.3"/>
    <row r="16754" x14ac:dyDescent="0.3"/>
    <row r="16755" x14ac:dyDescent="0.3"/>
    <row r="16756" x14ac:dyDescent="0.3"/>
    <row r="16757" x14ac:dyDescent="0.3"/>
    <row r="16758" x14ac:dyDescent="0.3"/>
    <row r="16759" x14ac:dyDescent="0.3"/>
    <row r="16760" x14ac:dyDescent="0.3"/>
    <row r="16761" x14ac:dyDescent="0.3"/>
    <row r="16762" x14ac:dyDescent="0.3"/>
    <row r="16763" x14ac:dyDescent="0.3"/>
    <row r="16764" x14ac:dyDescent="0.3"/>
    <row r="16765" x14ac:dyDescent="0.3"/>
    <row r="16766" x14ac:dyDescent="0.3"/>
    <row r="16767" x14ac:dyDescent="0.3"/>
    <row r="16768" x14ac:dyDescent="0.3"/>
    <row r="16769" x14ac:dyDescent="0.3"/>
    <row r="16770" x14ac:dyDescent="0.3"/>
    <row r="16771" x14ac:dyDescent="0.3"/>
    <row r="16772" x14ac:dyDescent="0.3"/>
    <row r="16773" x14ac:dyDescent="0.3"/>
    <row r="16774" x14ac:dyDescent="0.3"/>
    <row r="16775" x14ac:dyDescent="0.3"/>
    <row r="16776" x14ac:dyDescent="0.3"/>
    <row r="16777" x14ac:dyDescent="0.3"/>
    <row r="16778" x14ac:dyDescent="0.3"/>
    <row r="16779" x14ac:dyDescent="0.3"/>
    <row r="16780" x14ac:dyDescent="0.3"/>
    <row r="16781" x14ac:dyDescent="0.3"/>
    <row r="16782" x14ac:dyDescent="0.3"/>
    <row r="16783" x14ac:dyDescent="0.3"/>
    <row r="16784" x14ac:dyDescent="0.3"/>
    <row r="16785" x14ac:dyDescent="0.3"/>
    <row r="16786" x14ac:dyDescent="0.3"/>
    <row r="16787" x14ac:dyDescent="0.3"/>
    <row r="16788" x14ac:dyDescent="0.3"/>
    <row r="16789" x14ac:dyDescent="0.3"/>
    <row r="16790" x14ac:dyDescent="0.3"/>
    <row r="16791" x14ac:dyDescent="0.3"/>
    <row r="16792" x14ac:dyDescent="0.3"/>
    <row r="16793" x14ac:dyDescent="0.3"/>
    <row r="16794" x14ac:dyDescent="0.3"/>
    <row r="16795" x14ac:dyDescent="0.3"/>
    <row r="16796" x14ac:dyDescent="0.3"/>
    <row r="16797" x14ac:dyDescent="0.3"/>
    <row r="16798" x14ac:dyDescent="0.3"/>
    <row r="16799" x14ac:dyDescent="0.3"/>
    <row r="16800" x14ac:dyDescent="0.3"/>
    <row r="16801" x14ac:dyDescent="0.3"/>
    <row r="16802" x14ac:dyDescent="0.3"/>
    <row r="16803" x14ac:dyDescent="0.3"/>
    <row r="16804" x14ac:dyDescent="0.3"/>
    <row r="16805" x14ac:dyDescent="0.3"/>
    <row r="16806" x14ac:dyDescent="0.3"/>
    <row r="16807" x14ac:dyDescent="0.3"/>
    <row r="16808" x14ac:dyDescent="0.3"/>
    <row r="16809" x14ac:dyDescent="0.3"/>
    <row r="16810" x14ac:dyDescent="0.3"/>
    <row r="16811" x14ac:dyDescent="0.3"/>
    <row r="16812" x14ac:dyDescent="0.3"/>
    <row r="16813" x14ac:dyDescent="0.3"/>
    <row r="16814" x14ac:dyDescent="0.3"/>
    <row r="16815" x14ac:dyDescent="0.3"/>
    <row r="16816" x14ac:dyDescent="0.3"/>
    <row r="16817" x14ac:dyDescent="0.3"/>
    <row r="16818" x14ac:dyDescent="0.3"/>
    <row r="16819" x14ac:dyDescent="0.3"/>
    <row r="16820" x14ac:dyDescent="0.3"/>
    <row r="16821" x14ac:dyDescent="0.3"/>
    <row r="16822" x14ac:dyDescent="0.3"/>
    <row r="16823" x14ac:dyDescent="0.3"/>
    <row r="16824" x14ac:dyDescent="0.3"/>
    <row r="16825" x14ac:dyDescent="0.3"/>
    <row r="16826" x14ac:dyDescent="0.3"/>
    <row r="16827" x14ac:dyDescent="0.3"/>
    <row r="16828" x14ac:dyDescent="0.3"/>
    <row r="16829" x14ac:dyDescent="0.3"/>
    <row r="16830" x14ac:dyDescent="0.3"/>
    <row r="16831" x14ac:dyDescent="0.3"/>
    <row r="16832" x14ac:dyDescent="0.3"/>
    <row r="16833" x14ac:dyDescent="0.3"/>
    <row r="16834" x14ac:dyDescent="0.3"/>
    <row r="16835" x14ac:dyDescent="0.3"/>
    <row r="16836" x14ac:dyDescent="0.3"/>
    <row r="16837" x14ac:dyDescent="0.3"/>
    <row r="16838" x14ac:dyDescent="0.3"/>
    <row r="16839" x14ac:dyDescent="0.3"/>
    <row r="16840" x14ac:dyDescent="0.3"/>
    <row r="16841" x14ac:dyDescent="0.3"/>
    <row r="16842" x14ac:dyDescent="0.3"/>
    <row r="16843" x14ac:dyDescent="0.3"/>
    <row r="16844" x14ac:dyDescent="0.3"/>
    <row r="16845" x14ac:dyDescent="0.3"/>
    <row r="16846" x14ac:dyDescent="0.3"/>
    <row r="16847" x14ac:dyDescent="0.3"/>
    <row r="16848" x14ac:dyDescent="0.3"/>
    <row r="16849" x14ac:dyDescent="0.3"/>
    <row r="16850" x14ac:dyDescent="0.3"/>
    <row r="16851" x14ac:dyDescent="0.3"/>
    <row r="16852" x14ac:dyDescent="0.3"/>
    <row r="16853" x14ac:dyDescent="0.3"/>
    <row r="16854" x14ac:dyDescent="0.3"/>
    <row r="16855" x14ac:dyDescent="0.3"/>
    <row r="16856" x14ac:dyDescent="0.3"/>
    <row r="16857" x14ac:dyDescent="0.3"/>
    <row r="16858" x14ac:dyDescent="0.3"/>
    <row r="16859" x14ac:dyDescent="0.3"/>
    <row r="16860" x14ac:dyDescent="0.3"/>
    <row r="16861" x14ac:dyDescent="0.3"/>
    <row r="16862" x14ac:dyDescent="0.3"/>
    <row r="16863" x14ac:dyDescent="0.3"/>
    <row r="16864" x14ac:dyDescent="0.3"/>
    <row r="16865" x14ac:dyDescent="0.3"/>
    <row r="16866" x14ac:dyDescent="0.3"/>
    <row r="16867" x14ac:dyDescent="0.3"/>
    <row r="16868" x14ac:dyDescent="0.3"/>
    <row r="16869" x14ac:dyDescent="0.3"/>
    <row r="16870" x14ac:dyDescent="0.3"/>
    <row r="16871" x14ac:dyDescent="0.3"/>
    <row r="16872" x14ac:dyDescent="0.3"/>
    <row r="16873" x14ac:dyDescent="0.3"/>
    <row r="16874" x14ac:dyDescent="0.3"/>
    <row r="16875" x14ac:dyDescent="0.3"/>
    <row r="16876" x14ac:dyDescent="0.3"/>
    <row r="16877" x14ac:dyDescent="0.3"/>
    <row r="16878" x14ac:dyDescent="0.3"/>
    <row r="16879" x14ac:dyDescent="0.3"/>
    <row r="16880" x14ac:dyDescent="0.3"/>
    <row r="16881" x14ac:dyDescent="0.3"/>
    <row r="16882" x14ac:dyDescent="0.3"/>
    <row r="16883" x14ac:dyDescent="0.3"/>
    <row r="16884" x14ac:dyDescent="0.3"/>
    <row r="16885" x14ac:dyDescent="0.3"/>
    <row r="16886" x14ac:dyDescent="0.3"/>
    <row r="16887" x14ac:dyDescent="0.3"/>
    <row r="16888" x14ac:dyDescent="0.3"/>
    <row r="16889" x14ac:dyDescent="0.3"/>
    <row r="16890" x14ac:dyDescent="0.3"/>
    <row r="16891" x14ac:dyDescent="0.3"/>
    <row r="16892" x14ac:dyDescent="0.3"/>
    <row r="16893" x14ac:dyDescent="0.3"/>
    <row r="16894" x14ac:dyDescent="0.3"/>
    <row r="16895" x14ac:dyDescent="0.3"/>
    <row r="16896" x14ac:dyDescent="0.3"/>
    <row r="16897" x14ac:dyDescent="0.3"/>
    <row r="16898" x14ac:dyDescent="0.3"/>
    <row r="16899" x14ac:dyDescent="0.3"/>
    <row r="16900" x14ac:dyDescent="0.3"/>
    <row r="16901" x14ac:dyDescent="0.3"/>
    <row r="16902" x14ac:dyDescent="0.3"/>
    <row r="16903" x14ac:dyDescent="0.3"/>
    <row r="16904" x14ac:dyDescent="0.3"/>
    <row r="16905" x14ac:dyDescent="0.3"/>
    <row r="16906" x14ac:dyDescent="0.3"/>
    <row r="16907" x14ac:dyDescent="0.3"/>
    <row r="16908" x14ac:dyDescent="0.3"/>
    <row r="16909" x14ac:dyDescent="0.3"/>
    <row r="16910" x14ac:dyDescent="0.3"/>
    <row r="16911" x14ac:dyDescent="0.3"/>
    <row r="16912" x14ac:dyDescent="0.3"/>
    <row r="16913" x14ac:dyDescent="0.3"/>
    <row r="16914" x14ac:dyDescent="0.3"/>
    <row r="16915" x14ac:dyDescent="0.3"/>
    <row r="16916" x14ac:dyDescent="0.3"/>
    <row r="16917" x14ac:dyDescent="0.3"/>
    <row r="16918" x14ac:dyDescent="0.3"/>
    <row r="16919" x14ac:dyDescent="0.3"/>
    <row r="16920" x14ac:dyDescent="0.3"/>
    <row r="16921" x14ac:dyDescent="0.3"/>
    <row r="16922" x14ac:dyDescent="0.3"/>
    <row r="16923" x14ac:dyDescent="0.3"/>
    <row r="16924" x14ac:dyDescent="0.3"/>
    <row r="16925" x14ac:dyDescent="0.3"/>
    <row r="16926" x14ac:dyDescent="0.3"/>
    <row r="16927" x14ac:dyDescent="0.3"/>
    <row r="16928" x14ac:dyDescent="0.3"/>
    <row r="16929" x14ac:dyDescent="0.3"/>
    <row r="16930" x14ac:dyDescent="0.3"/>
    <row r="16931" x14ac:dyDescent="0.3"/>
    <row r="16932" x14ac:dyDescent="0.3"/>
    <row r="16933" x14ac:dyDescent="0.3"/>
    <row r="16934" x14ac:dyDescent="0.3"/>
    <row r="16935" x14ac:dyDescent="0.3"/>
    <row r="16936" x14ac:dyDescent="0.3"/>
    <row r="16937" x14ac:dyDescent="0.3"/>
    <row r="16938" x14ac:dyDescent="0.3"/>
    <row r="16939" x14ac:dyDescent="0.3"/>
    <row r="16940" x14ac:dyDescent="0.3"/>
    <row r="16941" x14ac:dyDescent="0.3"/>
    <row r="16942" x14ac:dyDescent="0.3"/>
    <row r="16943" x14ac:dyDescent="0.3"/>
    <row r="16944" x14ac:dyDescent="0.3"/>
    <row r="16945" x14ac:dyDescent="0.3"/>
    <row r="16946" x14ac:dyDescent="0.3"/>
    <row r="16947" x14ac:dyDescent="0.3"/>
    <row r="16948" x14ac:dyDescent="0.3"/>
    <row r="16949" x14ac:dyDescent="0.3"/>
    <row r="16950" x14ac:dyDescent="0.3"/>
    <row r="16951" x14ac:dyDescent="0.3"/>
    <row r="16952" x14ac:dyDescent="0.3"/>
    <row r="16953" x14ac:dyDescent="0.3"/>
    <row r="16954" x14ac:dyDescent="0.3"/>
    <row r="16955" x14ac:dyDescent="0.3"/>
    <row r="16956" x14ac:dyDescent="0.3"/>
    <row r="16957" x14ac:dyDescent="0.3"/>
    <row r="16958" x14ac:dyDescent="0.3"/>
    <row r="16959" x14ac:dyDescent="0.3"/>
    <row r="16960" x14ac:dyDescent="0.3"/>
    <row r="16961" x14ac:dyDescent="0.3"/>
    <row r="16962" x14ac:dyDescent="0.3"/>
    <row r="16963" x14ac:dyDescent="0.3"/>
    <row r="16964" x14ac:dyDescent="0.3"/>
    <row r="16965" x14ac:dyDescent="0.3"/>
    <row r="16966" x14ac:dyDescent="0.3"/>
    <row r="16967" x14ac:dyDescent="0.3"/>
    <row r="16968" x14ac:dyDescent="0.3"/>
    <row r="16969" x14ac:dyDescent="0.3"/>
    <row r="16970" x14ac:dyDescent="0.3"/>
    <row r="16971" x14ac:dyDescent="0.3"/>
    <row r="16972" x14ac:dyDescent="0.3"/>
    <row r="16973" x14ac:dyDescent="0.3"/>
    <row r="16974" x14ac:dyDescent="0.3"/>
    <row r="16975" x14ac:dyDescent="0.3"/>
    <row r="16976" x14ac:dyDescent="0.3"/>
    <row r="16977" x14ac:dyDescent="0.3"/>
    <row r="16978" x14ac:dyDescent="0.3"/>
    <row r="16979" x14ac:dyDescent="0.3"/>
    <row r="16980" x14ac:dyDescent="0.3"/>
    <row r="16981" x14ac:dyDescent="0.3"/>
    <row r="16982" x14ac:dyDescent="0.3"/>
    <row r="16983" x14ac:dyDescent="0.3"/>
    <row r="16984" x14ac:dyDescent="0.3"/>
    <row r="16985" x14ac:dyDescent="0.3"/>
    <row r="16986" x14ac:dyDescent="0.3"/>
    <row r="16987" x14ac:dyDescent="0.3"/>
    <row r="16988" x14ac:dyDescent="0.3"/>
    <row r="16989" x14ac:dyDescent="0.3"/>
    <row r="16990" x14ac:dyDescent="0.3"/>
    <row r="16991" x14ac:dyDescent="0.3"/>
    <row r="16992" x14ac:dyDescent="0.3"/>
    <row r="16993" spans="71:110" x14ac:dyDescent="0.3"/>
    <row r="16994" spans="71:110" x14ac:dyDescent="0.3"/>
    <row r="16995" spans="71:110" x14ac:dyDescent="0.3"/>
    <row r="16996" spans="71:110" x14ac:dyDescent="0.3"/>
    <row r="16997" spans="71:110" x14ac:dyDescent="0.3"/>
    <row r="16998" spans="71:110" x14ac:dyDescent="0.3"/>
    <row r="16999" spans="71:110" x14ac:dyDescent="0.3"/>
    <row r="17000" spans="71:110" x14ac:dyDescent="0.3"/>
    <row r="17001" spans="71:110" ht="13.5" customHeight="1" x14ac:dyDescent="0.3">
      <c r="BS17001" s="37"/>
      <c r="BT17001" s="37"/>
      <c r="BU17001" s="37"/>
      <c r="BV17001" s="37"/>
      <c r="BW17001" s="37"/>
      <c r="BX17001" s="37"/>
      <c r="BY17001" s="37"/>
      <c r="BZ17001" s="37"/>
      <c r="CA17001" s="37"/>
      <c r="CB17001" s="38"/>
      <c r="CC17001" s="39"/>
      <c r="CD17001" s="37"/>
      <c r="CE17001" s="37"/>
      <c r="CF17001" s="37"/>
      <c r="CG17001" s="37"/>
      <c r="CH17001" s="37"/>
      <c r="CI17001" s="37"/>
      <c r="CJ17001" s="37"/>
      <c r="CK17001" s="37"/>
      <c r="CL17001" s="37"/>
      <c r="CM17001" s="37"/>
      <c r="CN17001" s="37"/>
      <c r="CO17001" s="37"/>
      <c r="CP17001" s="37"/>
      <c r="CQ17001" s="37"/>
      <c r="CR17001" s="37"/>
      <c r="CS17001" s="37"/>
      <c r="CT17001" s="37"/>
      <c r="CU17001" s="37"/>
      <c r="CV17001" s="37"/>
      <c r="CW17001" s="37"/>
      <c r="CX17001" s="37"/>
      <c r="CY17001" s="37"/>
      <c r="CZ17001" s="37"/>
      <c r="DA17001" s="37"/>
      <c r="DB17001" s="37"/>
      <c r="DC17001" s="37"/>
      <c r="DD17001" s="37"/>
      <c r="DE17001" s="37"/>
      <c r="DF17001" s="37"/>
    </row>
    <row r="17002" spans="71:110" x14ac:dyDescent="0.3">
      <c r="BS17002" s="37"/>
      <c r="BT17002" s="37"/>
      <c r="BU17002" s="37"/>
      <c r="BV17002" s="37"/>
      <c r="BW17002" s="37"/>
      <c r="BX17002" s="37"/>
      <c r="BY17002" s="37"/>
      <c r="BZ17002" s="37"/>
      <c r="CA17002" s="37"/>
      <c r="CB17002" s="38"/>
      <c r="CC17002" s="39"/>
      <c r="CD17002" s="37"/>
      <c r="CE17002" s="37"/>
      <c r="CF17002" s="37"/>
      <c r="CG17002" s="37"/>
      <c r="CH17002" s="37"/>
      <c r="CI17002" s="37"/>
      <c r="CJ17002" s="37"/>
      <c r="CK17002" s="37"/>
      <c r="CL17002" s="37"/>
      <c r="CM17002" s="37"/>
      <c r="CN17002" s="37"/>
      <c r="CO17002" s="37"/>
      <c r="CP17002" s="37"/>
      <c r="CQ17002" s="37"/>
      <c r="CR17002" s="37"/>
      <c r="CS17002" s="37"/>
      <c r="CT17002" s="37"/>
      <c r="CU17002" s="37"/>
      <c r="CV17002" s="37"/>
      <c r="CW17002" s="37"/>
      <c r="CX17002" s="37"/>
      <c r="CY17002" s="37"/>
      <c r="CZ17002" s="37"/>
      <c r="DA17002" s="37"/>
      <c r="DB17002" s="37"/>
      <c r="DC17002" s="37"/>
      <c r="DD17002" s="37"/>
      <c r="DE17002" s="37"/>
      <c r="DF17002" s="37"/>
    </row>
    <row r="17003" spans="71:110" x14ac:dyDescent="0.3">
      <c r="BS17003" s="37"/>
      <c r="BT17003" s="37"/>
      <c r="BU17003" s="37"/>
      <c r="BV17003" s="37"/>
      <c r="BW17003" s="37"/>
      <c r="BX17003" s="37"/>
      <c r="BY17003" s="37"/>
      <c r="BZ17003" s="37"/>
      <c r="CA17003" s="37"/>
      <c r="CB17003" s="38"/>
      <c r="CC17003" s="39"/>
      <c r="CD17003" s="37"/>
      <c r="CE17003" s="37"/>
      <c r="CF17003" s="37"/>
      <c r="CG17003" s="37"/>
      <c r="CH17003" s="37"/>
      <c r="CI17003" s="37"/>
      <c r="CJ17003" s="37"/>
      <c r="CK17003" s="37"/>
      <c r="CL17003" s="37"/>
      <c r="CM17003" s="37"/>
      <c r="CN17003" s="37"/>
      <c r="CO17003" s="37"/>
      <c r="CP17003" s="37"/>
      <c r="CQ17003" s="37"/>
      <c r="CR17003" s="37"/>
      <c r="CS17003" s="37"/>
      <c r="CT17003" s="37"/>
      <c r="CU17003" s="37"/>
      <c r="CV17003" s="37"/>
      <c r="CW17003" s="37"/>
      <c r="CX17003" s="37"/>
      <c r="CY17003" s="37"/>
      <c r="CZ17003" s="37"/>
      <c r="DA17003" s="37"/>
      <c r="DB17003" s="37"/>
      <c r="DC17003" s="37"/>
      <c r="DD17003" s="37"/>
      <c r="DE17003" s="37"/>
      <c r="DF17003" s="37"/>
    </row>
    <row r="17004" spans="71:110" x14ac:dyDescent="0.3">
      <c r="BS17004" s="37"/>
      <c r="BT17004" s="37"/>
      <c r="BU17004" s="37"/>
      <c r="BV17004" s="37"/>
      <c r="BW17004" s="37"/>
      <c r="BX17004" s="37"/>
      <c r="BY17004" s="37"/>
      <c r="BZ17004" s="37"/>
      <c r="CA17004" s="37"/>
      <c r="CB17004" s="38"/>
      <c r="CC17004" s="39"/>
      <c r="CD17004" s="37"/>
      <c r="CE17004" s="37"/>
      <c r="CF17004" s="37"/>
      <c r="CG17004" s="37"/>
      <c r="CH17004" s="37"/>
      <c r="CI17004" s="37"/>
      <c r="CJ17004" s="37"/>
      <c r="CK17004" s="37"/>
      <c r="CL17004" s="37"/>
      <c r="CM17004" s="37"/>
      <c r="CN17004" s="37"/>
      <c r="CO17004" s="37"/>
      <c r="CP17004" s="37"/>
      <c r="CQ17004" s="37"/>
      <c r="CR17004" s="37"/>
      <c r="CS17004" s="37"/>
      <c r="CT17004" s="37"/>
      <c r="CU17004" s="37"/>
      <c r="CV17004" s="37"/>
      <c r="CW17004" s="37"/>
      <c r="CX17004" s="37"/>
      <c r="CY17004" s="37"/>
      <c r="CZ17004" s="37"/>
      <c r="DA17004" s="37"/>
      <c r="DB17004" s="37"/>
      <c r="DC17004" s="37"/>
      <c r="DD17004" s="37"/>
      <c r="DE17004" s="37"/>
      <c r="DF17004" s="37"/>
    </row>
    <row r="17005" spans="71:110" x14ac:dyDescent="0.3">
      <c r="BS17005" s="37"/>
      <c r="BT17005" s="37"/>
      <c r="BU17005" s="37"/>
      <c r="BV17005" s="37"/>
      <c r="BW17005" s="37"/>
      <c r="BX17005" s="37"/>
      <c r="BY17005" s="37"/>
      <c r="BZ17005" s="37"/>
      <c r="CA17005" s="37"/>
      <c r="CB17005" s="38"/>
      <c r="CC17005" s="39"/>
      <c r="CD17005" s="37"/>
      <c r="CE17005" s="37"/>
      <c r="CF17005" s="37"/>
      <c r="CG17005" s="37"/>
      <c r="CH17005" s="37"/>
      <c r="CI17005" s="37"/>
      <c r="CJ17005" s="37"/>
      <c r="CK17005" s="37"/>
      <c r="CL17005" s="37"/>
      <c r="CM17005" s="37"/>
      <c r="CN17005" s="37"/>
      <c r="CO17005" s="37"/>
      <c r="CP17005" s="37"/>
      <c r="CQ17005" s="37"/>
      <c r="CR17005" s="37"/>
      <c r="CS17005" s="37"/>
      <c r="CT17005" s="37"/>
      <c r="CU17005" s="37"/>
      <c r="CV17005" s="37"/>
      <c r="CW17005" s="37"/>
      <c r="CX17005" s="37"/>
      <c r="CY17005" s="37"/>
      <c r="CZ17005" s="37"/>
      <c r="DA17005" s="37"/>
      <c r="DB17005" s="37"/>
      <c r="DC17005" s="37"/>
      <c r="DD17005" s="37"/>
      <c r="DE17005" s="37"/>
      <c r="DF17005" s="37"/>
    </row>
    <row r="17006" spans="71:110" x14ac:dyDescent="0.3">
      <c r="BS17006" s="37"/>
      <c r="BT17006" s="37"/>
      <c r="BU17006" s="37"/>
      <c r="BV17006" s="37"/>
      <c r="BW17006" s="37"/>
      <c r="BX17006" s="37"/>
      <c r="BY17006" s="37"/>
      <c r="BZ17006" s="37"/>
      <c r="CA17006" s="37"/>
      <c r="CB17006" s="38"/>
      <c r="CC17006" s="39"/>
      <c r="CD17006" s="37"/>
      <c r="CE17006" s="37"/>
      <c r="CF17006" s="37"/>
      <c r="CG17006" s="37"/>
      <c r="CH17006" s="37">
        <v>1</v>
      </c>
      <c r="CI17006" s="37"/>
      <c r="CJ17006" s="37"/>
      <c r="CK17006" s="37"/>
      <c r="CL17006" s="37"/>
      <c r="CM17006" s="37"/>
      <c r="CN17006" s="37"/>
      <c r="CO17006" s="37"/>
      <c r="CP17006" s="37"/>
      <c r="CQ17006" s="37"/>
      <c r="CR17006" s="37"/>
      <c r="CS17006" s="37"/>
      <c r="CT17006" s="37"/>
      <c r="CU17006" s="37"/>
      <c r="CV17006" s="37"/>
      <c r="CW17006" s="37"/>
      <c r="CX17006" s="37"/>
      <c r="CY17006" s="37"/>
      <c r="CZ17006" s="37"/>
      <c r="DA17006" s="37"/>
      <c r="DB17006" s="37"/>
      <c r="DC17006" s="37"/>
      <c r="DD17006" s="37"/>
      <c r="DE17006" s="37"/>
      <c r="DF17006" s="37"/>
    </row>
    <row r="17007" spans="71:110" x14ac:dyDescent="0.3">
      <c r="BS17007" s="32" t="str">
        <f>IF(Kiadasi_kiseroiv!$K$2=BT17007,BV17007,"")</f>
        <v/>
      </c>
      <c r="BT17007" s="34" t="str">
        <f t="shared" ref="BT17007:BT17038" si="1727">IF(AND($BT$4=CI17007,BU17007&lt;&gt;""),CC17007,"")</f>
        <v/>
      </c>
      <c r="BU17007" s="32" t="str">
        <f t="shared" ref="BU17007:BU17038" si="1728">IF(AND($BU$1=CI17007,ISERROR(VLOOKUP(CG17007,Kisiv,2,FALSE))=FALSE),CB17007,"")</f>
        <v/>
      </c>
      <c r="BV17007" s="32" t="str">
        <f t="shared" ref="BV17007:BV17038" si="1729">IF(BU17007&lt;&gt;"",RANK(BU17007,$BU$7:$BU$33000,1),"")</f>
        <v/>
      </c>
      <c r="BW17007" s="32" t="str">
        <f t="shared" ref="BW17007:BW17038" si="1730">IF(CC17007&lt;min,$BW$2,IF(CC17007&lt;=max,CG17007,""))</f>
        <v/>
      </c>
      <c r="BX17007" s="32" t="str">
        <f t="shared" ref="BX17007:BX17038" si="1731">IF(AND(OR($BX$1=0,$BX$1=CG17007),OR($BX$2=0,IF(ISERROR(SEARCH($BX$2,CJ17007&amp;CK17007&amp;CL17007,1)),FALSE,TRUE))),CB17007,"")</f>
        <v/>
      </c>
      <c r="BY17007" s="32" t="str">
        <f t="shared" ref="BY17007:BY17038" si="1732">IF(AND(BX17007&lt;&gt;"",CC17007&lt;&gt;$CD$2),RANK(BX17007,$BX$7:$BX$33000,1),"")</f>
        <v/>
      </c>
      <c r="BZ17007" s="32" t="str">
        <f t="shared" ref="BZ17007:BZ17038" si="1733">IF(AND(CC17007&lt;$BZ$2,CI17007=$BZ$4),$BZ$5,IF(AND(CC17007&lt;=$BZ$3,CI17007=$BZ$4),CB17007,""))</f>
        <v/>
      </c>
      <c r="CA17007" s="32" t="str">
        <f t="shared" ref="CA17007:CA17038" si="1734">IF(AND(BZ17007&lt;&gt;"",BZ17007&lt;&gt;$BZ$5),RANK(BZ17007,$BZ$7:$BZ$33000,1),"")</f>
        <v/>
      </c>
      <c r="CB17007" s="33">
        <f>IF(COUNTIF($CD$7:CD17007,CD17007)=1,CD17007,CD17007+COUNTIF($CD$6:CD17006,CD17007))</f>
        <v>61129</v>
      </c>
      <c r="CC17007" s="34">
        <f t="shared" ref="CC17007:CC17038" si="1735">IF(INDEX(db,CH17007,1)&lt;&gt;1,INDEX(db,CH17007,1),$CD$2)</f>
        <v>55153</v>
      </c>
      <c r="CD17007" s="32">
        <f t="shared" ref="CD17007:CD17038" si="1736">IF(CC17007&lt;&gt;$CD$2,RANK(CC17007,$CC$7:$CC$33000,1),$CD$2)</f>
        <v>55153</v>
      </c>
      <c r="CE17007" s="32">
        <f t="shared" ref="CE17007:CE17038" si="1737">INDEX(db,CH17007,6)</f>
        <v>0</v>
      </c>
      <c r="CF17007" s="32">
        <f t="shared" ref="CF17007:CF17038" si="1738">INDEX(db,CH17007,8)</f>
        <v>0</v>
      </c>
      <c r="CG17007" s="32" t="str">
        <f t="shared" ref="CG17007:CG17038" si="1739">INDEX(db,CH17007,7)&amp;INDEX(db,CH17007,9)</f>
        <v/>
      </c>
      <c r="CH17007" s="32">
        <v>2</v>
      </c>
      <c r="CI17007" s="32" t="s">
        <v>10</v>
      </c>
      <c r="CJ17007" s="32" t="str">
        <f t="shared" ref="CJ17007:CJ17038" si="1740">IF(INDEX(db,CH17007,5)&lt;&gt;0,INDEX(db,CH17007,5),"")</f>
        <v/>
      </c>
      <c r="CK17007" s="32" t="str">
        <f t="shared" ref="CK17007:CK17038" si="1741">IF(INDEX(db,CH17007,10)&lt;&gt;0,INDEX(db,CH17007,10),"")</f>
        <v/>
      </c>
      <c r="CL17007" s="32" t="str">
        <f t="shared" ref="CL17007:CL17038" si="1742">IF(INDEX(db,CH17007,11)&lt;&gt;0,INDEX(db,CH17007,11),"")</f>
        <v/>
      </c>
      <c r="CM17007" s="32" t="str">
        <f t="shared" ref="CM17007:CM17038" si="1743">IF(INDEX(db,CH17007,4)&lt;&gt;0,INDEX(db,CH17007,4),"")</f>
        <v/>
      </c>
      <c r="CN17007" s="32" t="str">
        <f t="shared" ref="CN17007:CN17038" si="1744">IF(INDEX(db,CH17007,3)&lt;&gt;0,INDEX(db,CH17007,3),"")</f>
        <v/>
      </c>
    </row>
    <row r="17008" spans="71:110" x14ac:dyDescent="0.3">
      <c r="BS17008" s="32" t="str">
        <f>IF(Kiadasi_kiseroiv!$K$2=BT17008,BV17008,"")</f>
        <v/>
      </c>
      <c r="BT17008" s="34" t="str">
        <f t="shared" si="1727"/>
        <v/>
      </c>
      <c r="BU17008" s="32" t="str">
        <f t="shared" si="1728"/>
        <v/>
      </c>
      <c r="BV17008" s="32" t="str">
        <f t="shared" si="1729"/>
        <v/>
      </c>
      <c r="BW17008" s="32" t="str">
        <f t="shared" si="1730"/>
        <v/>
      </c>
      <c r="BX17008" s="32" t="str">
        <f t="shared" si="1731"/>
        <v/>
      </c>
      <c r="BY17008" s="32" t="str">
        <f t="shared" si="1732"/>
        <v/>
      </c>
      <c r="BZ17008" s="32" t="str">
        <f t="shared" si="1733"/>
        <v/>
      </c>
      <c r="CA17008" s="32" t="str">
        <f t="shared" si="1734"/>
        <v/>
      </c>
      <c r="CB17008" s="33">
        <f>IF(COUNTIF($CD$7:CD17008,CD17008)=1,CD17008,CD17008+COUNTIF($CD$6:CD17007,CD17008))</f>
        <v>61130</v>
      </c>
      <c r="CC17008" s="34">
        <f t="shared" si="1735"/>
        <v>55153</v>
      </c>
      <c r="CD17008" s="32">
        <f t="shared" si="1736"/>
        <v>55153</v>
      </c>
      <c r="CE17008" s="32">
        <f t="shared" si="1737"/>
        <v>0</v>
      </c>
      <c r="CF17008" s="32">
        <f t="shared" si="1738"/>
        <v>0</v>
      </c>
      <c r="CG17008" s="32" t="str">
        <f t="shared" si="1739"/>
        <v/>
      </c>
      <c r="CH17008" s="32">
        <v>3</v>
      </c>
      <c r="CI17008" s="32" t="s">
        <v>10</v>
      </c>
      <c r="CJ17008" s="32" t="str">
        <f t="shared" si="1740"/>
        <v/>
      </c>
      <c r="CK17008" s="32" t="str">
        <f t="shared" si="1741"/>
        <v/>
      </c>
      <c r="CL17008" s="32" t="str">
        <f t="shared" si="1742"/>
        <v/>
      </c>
      <c r="CM17008" s="32" t="str">
        <f t="shared" si="1743"/>
        <v/>
      </c>
      <c r="CN17008" s="32" t="str">
        <f t="shared" si="1744"/>
        <v/>
      </c>
    </row>
    <row r="17009" spans="71:92" x14ac:dyDescent="0.3">
      <c r="BS17009" s="32" t="str">
        <f>IF(Kiadasi_kiseroiv!$K$2=BT17009,BV17009,"")</f>
        <v/>
      </c>
      <c r="BT17009" s="34" t="str">
        <f t="shared" si="1727"/>
        <v/>
      </c>
      <c r="BU17009" s="32" t="str">
        <f t="shared" si="1728"/>
        <v/>
      </c>
      <c r="BV17009" s="32" t="str">
        <f t="shared" si="1729"/>
        <v/>
      </c>
      <c r="BW17009" s="32" t="str">
        <f t="shared" si="1730"/>
        <v/>
      </c>
      <c r="BX17009" s="32" t="str">
        <f t="shared" si="1731"/>
        <v/>
      </c>
      <c r="BY17009" s="32" t="str">
        <f t="shared" si="1732"/>
        <v/>
      </c>
      <c r="BZ17009" s="32" t="str">
        <f t="shared" si="1733"/>
        <v/>
      </c>
      <c r="CA17009" s="32" t="str">
        <f t="shared" si="1734"/>
        <v/>
      </c>
      <c r="CB17009" s="33">
        <f>IF(COUNTIF($CD$7:CD17009,CD17009)=1,CD17009,CD17009+COUNTIF($CD$6:CD17008,CD17009))</f>
        <v>61131</v>
      </c>
      <c r="CC17009" s="34">
        <f t="shared" si="1735"/>
        <v>55153</v>
      </c>
      <c r="CD17009" s="32">
        <f t="shared" si="1736"/>
        <v>55153</v>
      </c>
      <c r="CE17009" s="32">
        <f t="shared" si="1737"/>
        <v>0</v>
      </c>
      <c r="CF17009" s="32">
        <f t="shared" si="1738"/>
        <v>0</v>
      </c>
      <c r="CG17009" s="32" t="str">
        <f t="shared" si="1739"/>
        <v/>
      </c>
      <c r="CH17009" s="32">
        <v>4</v>
      </c>
      <c r="CI17009" s="32" t="s">
        <v>10</v>
      </c>
      <c r="CJ17009" s="32" t="str">
        <f t="shared" si="1740"/>
        <v/>
      </c>
      <c r="CK17009" s="32" t="str">
        <f t="shared" si="1741"/>
        <v/>
      </c>
      <c r="CL17009" s="32" t="str">
        <f t="shared" si="1742"/>
        <v/>
      </c>
      <c r="CM17009" s="32" t="str">
        <f t="shared" si="1743"/>
        <v/>
      </c>
      <c r="CN17009" s="32" t="str">
        <f t="shared" si="1744"/>
        <v/>
      </c>
    </row>
    <row r="17010" spans="71:92" x14ac:dyDescent="0.3">
      <c r="BS17010" s="32" t="str">
        <f>IF(Kiadasi_kiseroiv!$K$2=BT17010,BV17010,"")</f>
        <v/>
      </c>
      <c r="BT17010" s="34" t="str">
        <f t="shared" si="1727"/>
        <v/>
      </c>
      <c r="BU17010" s="32" t="str">
        <f t="shared" si="1728"/>
        <v/>
      </c>
      <c r="BV17010" s="32" t="str">
        <f t="shared" si="1729"/>
        <v/>
      </c>
      <c r="BW17010" s="32" t="str">
        <f t="shared" si="1730"/>
        <v/>
      </c>
      <c r="BX17010" s="32" t="str">
        <f t="shared" si="1731"/>
        <v/>
      </c>
      <c r="BY17010" s="32" t="str">
        <f t="shared" si="1732"/>
        <v/>
      </c>
      <c r="BZ17010" s="32" t="str">
        <f t="shared" si="1733"/>
        <v/>
      </c>
      <c r="CA17010" s="32" t="str">
        <f t="shared" si="1734"/>
        <v/>
      </c>
      <c r="CB17010" s="33">
        <f>IF(COUNTIF($CD$7:CD17010,CD17010)=1,CD17010,CD17010+COUNTIF($CD$6:CD17009,CD17010))</f>
        <v>61132</v>
      </c>
      <c r="CC17010" s="34">
        <f t="shared" si="1735"/>
        <v>55153</v>
      </c>
      <c r="CD17010" s="32">
        <f t="shared" si="1736"/>
        <v>55153</v>
      </c>
      <c r="CE17010" s="32">
        <f t="shared" si="1737"/>
        <v>0</v>
      </c>
      <c r="CF17010" s="32">
        <f t="shared" si="1738"/>
        <v>0</v>
      </c>
      <c r="CG17010" s="32" t="str">
        <f t="shared" si="1739"/>
        <v/>
      </c>
      <c r="CH17010" s="32">
        <v>5</v>
      </c>
      <c r="CI17010" s="32" t="s">
        <v>10</v>
      </c>
      <c r="CJ17010" s="32" t="str">
        <f t="shared" si="1740"/>
        <v/>
      </c>
      <c r="CK17010" s="32" t="str">
        <f t="shared" si="1741"/>
        <v/>
      </c>
      <c r="CL17010" s="32" t="str">
        <f t="shared" si="1742"/>
        <v/>
      </c>
      <c r="CM17010" s="32" t="str">
        <f t="shared" si="1743"/>
        <v/>
      </c>
      <c r="CN17010" s="32" t="str">
        <f t="shared" si="1744"/>
        <v/>
      </c>
    </row>
    <row r="17011" spans="71:92" x14ac:dyDescent="0.3">
      <c r="BS17011" s="32" t="str">
        <f>IF(Kiadasi_kiseroiv!$K$2=BT17011,BV17011,"")</f>
        <v/>
      </c>
      <c r="BT17011" s="34" t="str">
        <f t="shared" si="1727"/>
        <v/>
      </c>
      <c r="BU17011" s="32" t="str">
        <f t="shared" si="1728"/>
        <v/>
      </c>
      <c r="BV17011" s="32" t="str">
        <f t="shared" si="1729"/>
        <v/>
      </c>
      <c r="BW17011" s="32" t="str">
        <f t="shared" si="1730"/>
        <v/>
      </c>
      <c r="BX17011" s="32" t="str">
        <f t="shared" si="1731"/>
        <v/>
      </c>
      <c r="BY17011" s="32" t="str">
        <f t="shared" si="1732"/>
        <v/>
      </c>
      <c r="BZ17011" s="32" t="str">
        <f t="shared" si="1733"/>
        <v/>
      </c>
      <c r="CA17011" s="32" t="str">
        <f t="shared" si="1734"/>
        <v/>
      </c>
      <c r="CB17011" s="33">
        <f>IF(COUNTIF($CD$7:CD17011,CD17011)=1,CD17011,CD17011+COUNTIF($CD$6:CD17010,CD17011))</f>
        <v>61133</v>
      </c>
      <c r="CC17011" s="34">
        <f t="shared" si="1735"/>
        <v>55153</v>
      </c>
      <c r="CD17011" s="32">
        <f t="shared" si="1736"/>
        <v>55153</v>
      </c>
      <c r="CE17011" s="32">
        <f t="shared" si="1737"/>
        <v>0</v>
      </c>
      <c r="CF17011" s="32">
        <f t="shared" si="1738"/>
        <v>0</v>
      </c>
      <c r="CG17011" s="32" t="str">
        <f t="shared" si="1739"/>
        <v/>
      </c>
      <c r="CH17011" s="32">
        <v>6</v>
      </c>
      <c r="CI17011" s="32" t="s">
        <v>10</v>
      </c>
      <c r="CJ17011" s="32" t="str">
        <f t="shared" si="1740"/>
        <v/>
      </c>
      <c r="CK17011" s="32" t="str">
        <f t="shared" si="1741"/>
        <v/>
      </c>
      <c r="CL17011" s="32" t="str">
        <f t="shared" si="1742"/>
        <v/>
      </c>
      <c r="CM17011" s="32" t="str">
        <f t="shared" si="1743"/>
        <v/>
      </c>
      <c r="CN17011" s="32" t="str">
        <f t="shared" si="1744"/>
        <v/>
      </c>
    </row>
    <row r="17012" spans="71:92" x14ac:dyDescent="0.3">
      <c r="BS17012" s="32" t="str">
        <f>IF(Kiadasi_kiseroiv!$K$2=BT17012,BV17012,"")</f>
        <v/>
      </c>
      <c r="BT17012" s="34" t="str">
        <f t="shared" si="1727"/>
        <v/>
      </c>
      <c r="BU17012" s="32" t="str">
        <f t="shared" si="1728"/>
        <v/>
      </c>
      <c r="BV17012" s="32" t="str">
        <f t="shared" si="1729"/>
        <v/>
      </c>
      <c r="BW17012" s="32" t="str">
        <f t="shared" si="1730"/>
        <v/>
      </c>
      <c r="BX17012" s="32" t="str">
        <f t="shared" si="1731"/>
        <v/>
      </c>
      <c r="BY17012" s="32" t="str">
        <f t="shared" si="1732"/>
        <v/>
      </c>
      <c r="BZ17012" s="32" t="str">
        <f t="shared" si="1733"/>
        <v/>
      </c>
      <c r="CA17012" s="32" t="str">
        <f t="shared" si="1734"/>
        <v/>
      </c>
      <c r="CB17012" s="33">
        <f>IF(COUNTIF($CD$7:CD17012,CD17012)=1,CD17012,CD17012+COUNTIF($CD$6:CD17011,CD17012))</f>
        <v>61134</v>
      </c>
      <c r="CC17012" s="34">
        <f t="shared" si="1735"/>
        <v>55153</v>
      </c>
      <c r="CD17012" s="32">
        <f t="shared" si="1736"/>
        <v>55153</v>
      </c>
      <c r="CE17012" s="32">
        <f t="shared" si="1737"/>
        <v>0</v>
      </c>
      <c r="CF17012" s="32">
        <f t="shared" si="1738"/>
        <v>0</v>
      </c>
      <c r="CG17012" s="32" t="str">
        <f t="shared" si="1739"/>
        <v/>
      </c>
      <c r="CH17012" s="32">
        <v>7</v>
      </c>
      <c r="CI17012" s="32" t="s">
        <v>10</v>
      </c>
      <c r="CJ17012" s="32" t="str">
        <f t="shared" si="1740"/>
        <v/>
      </c>
      <c r="CK17012" s="32" t="str">
        <f t="shared" si="1741"/>
        <v/>
      </c>
      <c r="CL17012" s="32" t="str">
        <f t="shared" si="1742"/>
        <v/>
      </c>
      <c r="CM17012" s="32" t="str">
        <f t="shared" si="1743"/>
        <v/>
      </c>
      <c r="CN17012" s="32" t="str">
        <f t="shared" si="1744"/>
        <v/>
      </c>
    </row>
    <row r="17013" spans="71:92" x14ac:dyDescent="0.3">
      <c r="BS17013" s="32" t="str">
        <f>IF(Kiadasi_kiseroiv!$K$2=BT17013,BV17013,"")</f>
        <v/>
      </c>
      <c r="BT17013" s="34" t="str">
        <f t="shared" si="1727"/>
        <v/>
      </c>
      <c r="BU17013" s="32" t="str">
        <f t="shared" si="1728"/>
        <v/>
      </c>
      <c r="BV17013" s="32" t="str">
        <f t="shared" si="1729"/>
        <v/>
      </c>
      <c r="BW17013" s="32" t="str">
        <f t="shared" si="1730"/>
        <v/>
      </c>
      <c r="BX17013" s="32" t="str">
        <f t="shared" si="1731"/>
        <v/>
      </c>
      <c r="BY17013" s="32" t="str">
        <f t="shared" si="1732"/>
        <v/>
      </c>
      <c r="BZ17013" s="32" t="str">
        <f t="shared" si="1733"/>
        <v/>
      </c>
      <c r="CA17013" s="32" t="str">
        <f t="shared" si="1734"/>
        <v/>
      </c>
      <c r="CB17013" s="33">
        <f>IF(COUNTIF($CD$7:CD17013,CD17013)=1,CD17013,CD17013+COUNTIF($CD$6:CD17012,CD17013))</f>
        <v>61135</v>
      </c>
      <c r="CC17013" s="34">
        <f t="shared" si="1735"/>
        <v>55153</v>
      </c>
      <c r="CD17013" s="32">
        <f t="shared" si="1736"/>
        <v>55153</v>
      </c>
      <c r="CE17013" s="32">
        <f t="shared" si="1737"/>
        <v>0</v>
      </c>
      <c r="CF17013" s="32">
        <f t="shared" si="1738"/>
        <v>0</v>
      </c>
      <c r="CG17013" s="32" t="str">
        <f t="shared" si="1739"/>
        <v/>
      </c>
      <c r="CH17013" s="32">
        <v>8</v>
      </c>
      <c r="CI17013" s="32" t="s">
        <v>10</v>
      </c>
      <c r="CJ17013" s="32" t="str">
        <f t="shared" si="1740"/>
        <v/>
      </c>
      <c r="CK17013" s="32" t="str">
        <f t="shared" si="1741"/>
        <v/>
      </c>
      <c r="CL17013" s="32" t="str">
        <f t="shared" si="1742"/>
        <v/>
      </c>
      <c r="CM17013" s="32" t="str">
        <f t="shared" si="1743"/>
        <v/>
      </c>
      <c r="CN17013" s="32" t="str">
        <f t="shared" si="1744"/>
        <v/>
      </c>
    </row>
    <row r="17014" spans="71:92" x14ac:dyDescent="0.3">
      <c r="BS17014" s="32" t="str">
        <f>IF(Kiadasi_kiseroiv!$K$2=BT17014,BV17014,"")</f>
        <v/>
      </c>
      <c r="BT17014" s="34" t="str">
        <f t="shared" si="1727"/>
        <v/>
      </c>
      <c r="BU17014" s="32" t="str">
        <f t="shared" si="1728"/>
        <v/>
      </c>
      <c r="BV17014" s="32" t="str">
        <f t="shared" si="1729"/>
        <v/>
      </c>
      <c r="BW17014" s="32" t="str">
        <f t="shared" si="1730"/>
        <v/>
      </c>
      <c r="BX17014" s="32" t="str">
        <f t="shared" si="1731"/>
        <v/>
      </c>
      <c r="BY17014" s="32" t="str">
        <f t="shared" si="1732"/>
        <v/>
      </c>
      <c r="BZ17014" s="32" t="str">
        <f t="shared" si="1733"/>
        <v/>
      </c>
      <c r="CA17014" s="32" t="str">
        <f t="shared" si="1734"/>
        <v/>
      </c>
      <c r="CB17014" s="33">
        <f>IF(COUNTIF($CD$7:CD17014,CD17014)=1,CD17014,CD17014+COUNTIF($CD$6:CD17013,CD17014))</f>
        <v>61136</v>
      </c>
      <c r="CC17014" s="34">
        <f t="shared" si="1735"/>
        <v>55153</v>
      </c>
      <c r="CD17014" s="32">
        <f t="shared" si="1736"/>
        <v>55153</v>
      </c>
      <c r="CE17014" s="32">
        <f t="shared" si="1737"/>
        <v>0</v>
      </c>
      <c r="CF17014" s="32">
        <f t="shared" si="1738"/>
        <v>0</v>
      </c>
      <c r="CG17014" s="32" t="str">
        <f t="shared" si="1739"/>
        <v/>
      </c>
      <c r="CH17014" s="32">
        <v>9</v>
      </c>
      <c r="CI17014" s="32" t="s">
        <v>10</v>
      </c>
      <c r="CJ17014" s="32" t="str">
        <f t="shared" si="1740"/>
        <v/>
      </c>
      <c r="CK17014" s="32" t="str">
        <f t="shared" si="1741"/>
        <v/>
      </c>
      <c r="CL17014" s="32" t="str">
        <f t="shared" si="1742"/>
        <v/>
      </c>
      <c r="CM17014" s="32" t="str">
        <f t="shared" si="1743"/>
        <v/>
      </c>
      <c r="CN17014" s="32" t="str">
        <f t="shared" si="1744"/>
        <v/>
      </c>
    </row>
    <row r="17015" spans="71:92" x14ac:dyDescent="0.3">
      <c r="BS17015" s="32" t="str">
        <f>IF(Kiadasi_kiseroiv!$K$2=BT17015,BV17015,"")</f>
        <v/>
      </c>
      <c r="BT17015" s="34" t="str">
        <f t="shared" si="1727"/>
        <v/>
      </c>
      <c r="BU17015" s="32" t="str">
        <f t="shared" si="1728"/>
        <v/>
      </c>
      <c r="BV17015" s="32" t="str">
        <f t="shared" si="1729"/>
        <v/>
      </c>
      <c r="BW17015" s="32" t="str">
        <f t="shared" si="1730"/>
        <v/>
      </c>
      <c r="BX17015" s="32" t="str">
        <f t="shared" si="1731"/>
        <v/>
      </c>
      <c r="BY17015" s="32" t="str">
        <f t="shared" si="1732"/>
        <v/>
      </c>
      <c r="BZ17015" s="32" t="str">
        <f t="shared" si="1733"/>
        <v/>
      </c>
      <c r="CA17015" s="32" t="str">
        <f t="shared" si="1734"/>
        <v/>
      </c>
      <c r="CB17015" s="33">
        <f>IF(COUNTIF($CD$7:CD17015,CD17015)=1,CD17015,CD17015+COUNTIF($CD$6:CD17014,CD17015))</f>
        <v>61137</v>
      </c>
      <c r="CC17015" s="34">
        <f t="shared" si="1735"/>
        <v>55153</v>
      </c>
      <c r="CD17015" s="32">
        <f t="shared" si="1736"/>
        <v>55153</v>
      </c>
      <c r="CE17015" s="32">
        <f t="shared" si="1737"/>
        <v>0</v>
      </c>
      <c r="CF17015" s="32">
        <f t="shared" si="1738"/>
        <v>0</v>
      </c>
      <c r="CG17015" s="32" t="str">
        <f t="shared" si="1739"/>
        <v/>
      </c>
      <c r="CH17015" s="32">
        <v>10</v>
      </c>
      <c r="CI17015" s="32" t="s">
        <v>10</v>
      </c>
      <c r="CJ17015" s="32" t="str">
        <f t="shared" si="1740"/>
        <v/>
      </c>
      <c r="CK17015" s="32" t="str">
        <f t="shared" si="1741"/>
        <v/>
      </c>
      <c r="CL17015" s="32" t="str">
        <f t="shared" si="1742"/>
        <v/>
      </c>
      <c r="CM17015" s="32" t="str">
        <f t="shared" si="1743"/>
        <v/>
      </c>
      <c r="CN17015" s="32" t="str">
        <f t="shared" si="1744"/>
        <v/>
      </c>
    </row>
    <row r="17016" spans="71:92" x14ac:dyDescent="0.3">
      <c r="BS17016" s="32" t="str">
        <f>IF(Kiadasi_kiseroiv!$K$2=BT17016,BV17016,"")</f>
        <v/>
      </c>
      <c r="BT17016" s="34" t="str">
        <f t="shared" si="1727"/>
        <v/>
      </c>
      <c r="BU17016" s="32" t="str">
        <f t="shared" si="1728"/>
        <v/>
      </c>
      <c r="BV17016" s="32" t="str">
        <f t="shared" si="1729"/>
        <v/>
      </c>
      <c r="BW17016" s="32" t="str">
        <f t="shared" si="1730"/>
        <v/>
      </c>
      <c r="BX17016" s="32" t="str">
        <f t="shared" si="1731"/>
        <v/>
      </c>
      <c r="BY17016" s="32" t="str">
        <f t="shared" si="1732"/>
        <v/>
      </c>
      <c r="BZ17016" s="32" t="str">
        <f t="shared" si="1733"/>
        <v/>
      </c>
      <c r="CA17016" s="32" t="str">
        <f t="shared" si="1734"/>
        <v/>
      </c>
      <c r="CB17016" s="33">
        <f>IF(COUNTIF($CD$7:CD17016,CD17016)=1,CD17016,CD17016+COUNTIF($CD$6:CD17015,CD17016))</f>
        <v>61138</v>
      </c>
      <c r="CC17016" s="34">
        <f t="shared" si="1735"/>
        <v>55153</v>
      </c>
      <c r="CD17016" s="32">
        <f t="shared" si="1736"/>
        <v>55153</v>
      </c>
      <c r="CE17016" s="32">
        <f t="shared" si="1737"/>
        <v>0</v>
      </c>
      <c r="CF17016" s="32">
        <f t="shared" si="1738"/>
        <v>0</v>
      </c>
      <c r="CG17016" s="32" t="str">
        <f t="shared" si="1739"/>
        <v/>
      </c>
      <c r="CH17016" s="32">
        <v>11</v>
      </c>
      <c r="CI17016" s="32" t="s">
        <v>10</v>
      </c>
      <c r="CJ17016" s="32" t="str">
        <f t="shared" si="1740"/>
        <v/>
      </c>
      <c r="CK17016" s="32" t="str">
        <f t="shared" si="1741"/>
        <v/>
      </c>
      <c r="CL17016" s="32" t="str">
        <f t="shared" si="1742"/>
        <v/>
      </c>
      <c r="CM17016" s="32" t="str">
        <f t="shared" si="1743"/>
        <v/>
      </c>
      <c r="CN17016" s="32" t="str">
        <f t="shared" si="1744"/>
        <v/>
      </c>
    </row>
    <row r="17017" spans="71:92" x14ac:dyDescent="0.3">
      <c r="BS17017" s="32" t="str">
        <f>IF(Kiadasi_kiseroiv!$K$2=BT17017,BV17017,"")</f>
        <v/>
      </c>
      <c r="BT17017" s="34" t="str">
        <f t="shared" si="1727"/>
        <v/>
      </c>
      <c r="BU17017" s="32" t="str">
        <f t="shared" si="1728"/>
        <v/>
      </c>
      <c r="BV17017" s="32" t="str">
        <f t="shared" si="1729"/>
        <v/>
      </c>
      <c r="BW17017" s="32" t="str">
        <f t="shared" si="1730"/>
        <v/>
      </c>
      <c r="BX17017" s="32" t="str">
        <f t="shared" si="1731"/>
        <v/>
      </c>
      <c r="BY17017" s="32" t="str">
        <f t="shared" si="1732"/>
        <v/>
      </c>
      <c r="BZ17017" s="32" t="str">
        <f t="shared" si="1733"/>
        <v/>
      </c>
      <c r="CA17017" s="32" t="str">
        <f t="shared" si="1734"/>
        <v/>
      </c>
      <c r="CB17017" s="33">
        <f>IF(COUNTIF($CD$7:CD17017,CD17017)=1,CD17017,CD17017+COUNTIF($CD$6:CD17016,CD17017))</f>
        <v>61139</v>
      </c>
      <c r="CC17017" s="34">
        <f t="shared" si="1735"/>
        <v>55153</v>
      </c>
      <c r="CD17017" s="32">
        <f t="shared" si="1736"/>
        <v>55153</v>
      </c>
      <c r="CE17017" s="32">
        <f t="shared" si="1737"/>
        <v>0</v>
      </c>
      <c r="CF17017" s="32">
        <f t="shared" si="1738"/>
        <v>0</v>
      </c>
      <c r="CG17017" s="32" t="str">
        <f t="shared" si="1739"/>
        <v/>
      </c>
      <c r="CH17017" s="32">
        <v>12</v>
      </c>
      <c r="CI17017" s="32" t="s">
        <v>10</v>
      </c>
      <c r="CJ17017" s="32" t="str">
        <f t="shared" si="1740"/>
        <v/>
      </c>
      <c r="CK17017" s="32" t="str">
        <f t="shared" si="1741"/>
        <v/>
      </c>
      <c r="CL17017" s="32" t="str">
        <f t="shared" si="1742"/>
        <v/>
      </c>
      <c r="CM17017" s="32" t="str">
        <f t="shared" si="1743"/>
        <v/>
      </c>
      <c r="CN17017" s="32" t="str">
        <f t="shared" si="1744"/>
        <v/>
      </c>
    </row>
    <row r="17018" spans="71:92" x14ac:dyDescent="0.3">
      <c r="BS17018" s="32" t="str">
        <f>IF(Kiadasi_kiseroiv!$K$2=BT17018,BV17018,"")</f>
        <v/>
      </c>
      <c r="BT17018" s="34" t="str">
        <f t="shared" si="1727"/>
        <v/>
      </c>
      <c r="BU17018" s="32" t="str">
        <f t="shared" si="1728"/>
        <v/>
      </c>
      <c r="BV17018" s="32" t="str">
        <f t="shared" si="1729"/>
        <v/>
      </c>
      <c r="BW17018" s="32" t="str">
        <f t="shared" si="1730"/>
        <v/>
      </c>
      <c r="BX17018" s="32" t="str">
        <f t="shared" si="1731"/>
        <v/>
      </c>
      <c r="BY17018" s="32" t="str">
        <f t="shared" si="1732"/>
        <v/>
      </c>
      <c r="BZ17018" s="32" t="str">
        <f t="shared" si="1733"/>
        <v/>
      </c>
      <c r="CA17018" s="32" t="str">
        <f t="shared" si="1734"/>
        <v/>
      </c>
      <c r="CB17018" s="33">
        <f>IF(COUNTIF($CD$7:CD17018,CD17018)=1,CD17018,CD17018+COUNTIF($CD$6:CD17017,CD17018))</f>
        <v>61140</v>
      </c>
      <c r="CC17018" s="34">
        <f t="shared" si="1735"/>
        <v>55153</v>
      </c>
      <c r="CD17018" s="32">
        <f t="shared" si="1736"/>
        <v>55153</v>
      </c>
      <c r="CE17018" s="32">
        <f t="shared" si="1737"/>
        <v>0</v>
      </c>
      <c r="CF17018" s="32">
        <f t="shared" si="1738"/>
        <v>0</v>
      </c>
      <c r="CG17018" s="32" t="str">
        <f t="shared" si="1739"/>
        <v/>
      </c>
      <c r="CH17018" s="32">
        <v>13</v>
      </c>
      <c r="CI17018" s="32" t="s">
        <v>10</v>
      </c>
      <c r="CJ17018" s="32" t="str">
        <f t="shared" si="1740"/>
        <v/>
      </c>
      <c r="CK17018" s="32" t="str">
        <f t="shared" si="1741"/>
        <v/>
      </c>
      <c r="CL17018" s="32" t="str">
        <f t="shared" si="1742"/>
        <v/>
      </c>
      <c r="CM17018" s="32" t="str">
        <f t="shared" si="1743"/>
        <v/>
      </c>
      <c r="CN17018" s="32" t="str">
        <f t="shared" si="1744"/>
        <v/>
      </c>
    </row>
    <row r="17019" spans="71:92" x14ac:dyDescent="0.3">
      <c r="BS17019" s="32" t="str">
        <f>IF(Kiadasi_kiseroiv!$K$2=BT17019,BV17019,"")</f>
        <v/>
      </c>
      <c r="BT17019" s="34" t="str">
        <f t="shared" si="1727"/>
        <v/>
      </c>
      <c r="BU17019" s="32" t="str">
        <f t="shared" si="1728"/>
        <v/>
      </c>
      <c r="BV17019" s="32" t="str">
        <f t="shared" si="1729"/>
        <v/>
      </c>
      <c r="BW17019" s="32" t="str">
        <f t="shared" si="1730"/>
        <v/>
      </c>
      <c r="BX17019" s="32" t="str">
        <f t="shared" si="1731"/>
        <v/>
      </c>
      <c r="BY17019" s="32" t="str">
        <f t="shared" si="1732"/>
        <v/>
      </c>
      <c r="BZ17019" s="32" t="str">
        <f t="shared" si="1733"/>
        <v/>
      </c>
      <c r="CA17019" s="32" t="str">
        <f t="shared" si="1734"/>
        <v/>
      </c>
      <c r="CB17019" s="33">
        <f>IF(COUNTIF($CD$7:CD17019,CD17019)=1,CD17019,CD17019+COUNTIF($CD$6:CD17018,CD17019))</f>
        <v>61141</v>
      </c>
      <c r="CC17019" s="34">
        <f t="shared" si="1735"/>
        <v>55153</v>
      </c>
      <c r="CD17019" s="32">
        <f t="shared" si="1736"/>
        <v>55153</v>
      </c>
      <c r="CE17019" s="32">
        <f t="shared" si="1737"/>
        <v>0</v>
      </c>
      <c r="CF17019" s="32">
        <f t="shared" si="1738"/>
        <v>0</v>
      </c>
      <c r="CG17019" s="32" t="str">
        <f t="shared" si="1739"/>
        <v/>
      </c>
      <c r="CH17019" s="32">
        <v>14</v>
      </c>
      <c r="CI17019" s="32" t="s">
        <v>10</v>
      </c>
      <c r="CJ17019" s="32" t="str">
        <f t="shared" si="1740"/>
        <v/>
      </c>
      <c r="CK17019" s="32" t="str">
        <f t="shared" si="1741"/>
        <v/>
      </c>
      <c r="CL17019" s="32" t="str">
        <f t="shared" si="1742"/>
        <v/>
      </c>
      <c r="CM17019" s="32" t="str">
        <f t="shared" si="1743"/>
        <v/>
      </c>
      <c r="CN17019" s="32" t="str">
        <f t="shared" si="1744"/>
        <v/>
      </c>
    </row>
    <row r="17020" spans="71:92" x14ac:dyDescent="0.3">
      <c r="BS17020" s="32" t="str">
        <f>IF(Kiadasi_kiseroiv!$K$2=BT17020,BV17020,"")</f>
        <v/>
      </c>
      <c r="BT17020" s="34" t="str">
        <f t="shared" si="1727"/>
        <v/>
      </c>
      <c r="BU17020" s="32" t="str">
        <f t="shared" si="1728"/>
        <v/>
      </c>
      <c r="BV17020" s="32" t="str">
        <f t="shared" si="1729"/>
        <v/>
      </c>
      <c r="BW17020" s="32" t="str">
        <f t="shared" si="1730"/>
        <v/>
      </c>
      <c r="BX17020" s="32" t="str">
        <f t="shared" si="1731"/>
        <v/>
      </c>
      <c r="BY17020" s="32" t="str">
        <f t="shared" si="1732"/>
        <v/>
      </c>
      <c r="BZ17020" s="32" t="str">
        <f t="shared" si="1733"/>
        <v/>
      </c>
      <c r="CA17020" s="32" t="str">
        <f t="shared" si="1734"/>
        <v/>
      </c>
      <c r="CB17020" s="33">
        <f>IF(COUNTIF($CD$7:CD17020,CD17020)=1,CD17020,CD17020+COUNTIF($CD$6:CD17019,CD17020))</f>
        <v>61142</v>
      </c>
      <c r="CC17020" s="34">
        <f t="shared" si="1735"/>
        <v>55153</v>
      </c>
      <c r="CD17020" s="32">
        <f t="shared" si="1736"/>
        <v>55153</v>
      </c>
      <c r="CE17020" s="32">
        <f t="shared" si="1737"/>
        <v>0</v>
      </c>
      <c r="CF17020" s="32">
        <f t="shared" si="1738"/>
        <v>0</v>
      </c>
      <c r="CG17020" s="32" t="str">
        <f t="shared" si="1739"/>
        <v/>
      </c>
      <c r="CH17020" s="32">
        <v>15</v>
      </c>
      <c r="CI17020" s="32" t="s">
        <v>10</v>
      </c>
      <c r="CJ17020" s="32" t="str">
        <f t="shared" si="1740"/>
        <v/>
      </c>
      <c r="CK17020" s="32" t="str">
        <f t="shared" si="1741"/>
        <v/>
      </c>
      <c r="CL17020" s="32" t="str">
        <f t="shared" si="1742"/>
        <v/>
      </c>
      <c r="CM17020" s="32" t="str">
        <f t="shared" si="1743"/>
        <v/>
      </c>
      <c r="CN17020" s="32" t="str">
        <f t="shared" si="1744"/>
        <v/>
      </c>
    </row>
    <row r="17021" spans="71:92" x14ac:dyDescent="0.3">
      <c r="BS17021" s="32" t="str">
        <f>IF(Kiadasi_kiseroiv!$K$2=BT17021,BV17021,"")</f>
        <v/>
      </c>
      <c r="BT17021" s="34" t="str">
        <f t="shared" si="1727"/>
        <v/>
      </c>
      <c r="BU17021" s="32" t="str">
        <f t="shared" si="1728"/>
        <v/>
      </c>
      <c r="BV17021" s="32" t="str">
        <f t="shared" si="1729"/>
        <v/>
      </c>
      <c r="BW17021" s="32" t="str">
        <f t="shared" si="1730"/>
        <v/>
      </c>
      <c r="BX17021" s="32" t="str">
        <f t="shared" si="1731"/>
        <v/>
      </c>
      <c r="BY17021" s="32" t="str">
        <f t="shared" si="1732"/>
        <v/>
      </c>
      <c r="BZ17021" s="32" t="str">
        <f t="shared" si="1733"/>
        <v/>
      </c>
      <c r="CA17021" s="32" t="str">
        <f t="shared" si="1734"/>
        <v/>
      </c>
      <c r="CB17021" s="33">
        <f>IF(COUNTIF($CD$7:CD17021,CD17021)=1,CD17021,CD17021+COUNTIF($CD$6:CD17020,CD17021))</f>
        <v>61143</v>
      </c>
      <c r="CC17021" s="34">
        <f t="shared" si="1735"/>
        <v>55153</v>
      </c>
      <c r="CD17021" s="32">
        <f t="shared" si="1736"/>
        <v>55153</v>
      </c>
      <c r="CE17021" s="32">
        <f t="shared" si="1737"/>
        <v>0</v>
      </c>
      <c r="CF17021" s="32">
        <f t="shared" si="1738"/>
        <v>0</v>
      </c>
      <c r="CG17021" s="32" t="str">
        <f t="shared" si="1739"/>
        <v/>
      </c>
      <c r="CH17021" s="32">
        <v>16</v>
      </c>
      <c r="CI17021" s="32" t="s">
        <v>10</v>
      </c>
      <c r="CJ17021" s="32" t="str">
        <f t="shared" si="1740"/>
        <v/>
      </c>
      <c r="CK17021" s="32" t="str">
        <f t="shared" si="1741"/>
        <v/>
      </c>
      <c r="CL17021" s="32" t="str">
        <f t="shared" si="1742"/>
        <v/>
      </c>
      <c r="CM17021" s="32" t="str">
        <f t="shared" si="1743"/>
        <v/>
      </c>
      <c r="CN17021" s="32" t="str">
        <f t="shared" si="1744"/>
        <v/>
      </c>
    </row>
    <row r="17022" spans="71:92" x14ac:dyDescent="0.3">
      <c r="BS17022" s="32" t="str">
        <f>IF(Kiadasi_kiseroiv!$K$2=BT17022,BV17022,"")</f>
        <v/>
      </c>
      <c r="BT17022" s="34" t="str">
        <f t="shared" si="1727"/>
        <v/>
      </c>
      <c r="BU17022" s="32" t="str">
        <f t="shared" si="1728"/>
        <v/>
      </c>
      <c r="BV17022" s="32" t="str">
        <f t="shared" si="1729"/>
        <v/>
      </c>
      <c r="BW17022" s="32" t="str">
        <f t="shared" si="1730"/>
        <v/>
      </c>
      <c r="BX17022" s="32" t="str">
        <f t="shared" si="1731"/>
        <v/>
      </c>
      <c r="BY17022" s="32" t="str">
        <f t="shared" si="1732"/>
        <v/>
      </c>
      <c r="BZ17022" s="32" t="str">
        <f t="shared" si="1733"/>
        <v/>
      </c>
      <c r="CA17022" s="32" t="str">
        <f t="shared" si="1734"/>
        <v/>
      </c>
      <c r="CB17022" s="33">
        <f>IF(COUNTIF($CD$7:CD17022,CD17022)=1,CD17022,CD17022+COUNTIF($CD$6:CD17021,CD17022))</f>
        <v>61144</v>
      </c>
      <c r="CC17022" s="34">
        <f t="shared" si="1735"/>
        <v>55153</v>
      </c>
      <c r="CD17022" s="32">
        <f t="shared" si="1736"/>
        <v>55153</v>
      </c>
      <c r="CE17022" s="32">
        <f t="shared" si="1737"/>
        <v>0</v>
      </c>
      <c r="CF17022" s="32">
        <f t="shared" si="1738"/>
        <v>0</v>
      </c>
      <c r="CG17022" s="32" t="str">
        <f t="shared" si="1739"/>
        <v/>
      </c>
      <c r="CH17022" s="32">
        <v>17</v>
      </c>
      <c r="CI17022" s="32" t="s">
        <v>10</v>
      </c>
      <c r="CJ17022" s="32" t="str">
        <f t="shared" si="1740"/>
        <v/>
      </c>
      <c r="CK17022" s="32" t="str">
        <f t="shared" si="1741"/>
        <v/>
      </c>
      <c r="CL17022" s="32" t="str">
        <f t="shared" si="1742"/>
        <v/>
      </c>
      <c r="CM17022" s="32" t="str">
        <f t="shared" si="1743"/>
        <v/>
      </c>
      <c r="CN17022" s="32" t="str">
        <f t="shared" si="1744"/>
        <v/>
      </c>
    </row>
    <row r="17023" spans="71:92" x14ac:dyDescent="0.3">
      <c r="BS17023" s="32" t="str">
        <f>IF(Kiadasi_kiseroiv!$K$2=BT17023,BV17023,"")</f>
        <v/>
      </c>
      <c r="BT17023" s="34" t="str">
        <f t="shared" si="1727"/>
        <v/>
      </c>
      <c r="BU17023" s="32" t="str">
        <f t="shared" si="1728"/>
        <v/>
      </c>
      <c r="BV17023" s="32" t="str">
        <f t="shared" si="1729"/>
        <v/>
      </c>
      <c r="BW17023" s="32" t="str">
        <f t="shared" si="1730"/>
        <v/>
      </c>
      <c r="BX17023" s="32" t="str">
        <f t="shared" si="1731"/>
        <v/>
      </c>
      <c r="BY17023" s="32" t="str">
        <f t="shared" si="1732"/>
        <v/>
      </c>
      <c r="BZ17023" s="32" t="str">
        <f t="shared" si="1733"/>
        <v/>
      </c>
      <c r="CA17023" s="32" t="str">
        <f t="shared" si="1734"/>
        <v/>
      </c>
      <c r="CB17023" s="33">
        <f>IF(COUNTIF($CD$7:CD17023,CD17023)=1,CD17023,CD17023+COUNTIF($CD$6:CD17022,CD17023))</f>
        <v>61145</v>
      </c>
      <c r="CC17023" s="34">
        <f t="shared" si="1735"/>
        <v>55153</v>
      </c>
      <c r="CD17023" s="32">
        <f t="shared" si="1736"/>
        <v>55153</v>
      </c>
      <c r="CE17023" s="32">
        <f t="shared" si="1737"/>
        <v>0</v>
      </c>
      <c r="CF17023" s="32">
        <f t="shared" si="1738"/>
        <v>0</v>
      </c>
      <c r="CG17023" s="32" t="str">
        <f t="shared" si="1739"/>
        <v/>
      </c>
      <c r="CH17023" s="32">
        <v>18</v>
      </c>
      <c r="CI17023" s="32" t="s">
        <v>10</v>
      </c>
      <c r="CJ17023" s="32" t="str">
        <f t="shared" si="1740"/>
        <v/>
      </c>
      <c r="CK17023" s="32" t="str">
        <f t="shared" si="1741"/>
        <v/>
      </c>
      <c r="CL17023" s="32" t="str">
        <f t="shared" si="1742"/>
        <v/>
      </c>
      <c r="CM17023" s="32" t="str">
        <f t="shared" si="1743"/>
        <v/>
      </c>
      <c r="CN17023" s="32" t="str">
        <f t="shared" si="1744"/>
        <v/>
      </c>
    </row>
    <row r="17024" spans="71:92" x14ac:dyDescent="0.3">
      <c r="BS17024" s="32" t="str">
        <f>IF(Kiadasi_kiseroiv!$K$2=BT17024,BV17024,"")</f>
        <v/>
      </c>
      <c r="BT17024" s="34" t="str">
        <f t="shared" si="1727"/>
        <v/>
      </c>
      <c r="BU17024" s="32" t="str">
        <f t="shared" si="1728"/>
        <v/>
      </c>
      <c r="BV17024" s="32" t="str">
        <f t="shared" si="1729"/>
        <v/>
      </c>
      <c r="BW17024" s="32" t="str">
        <f t="shared" si="1730"/>
        <v/>
      </c>
      <c r="BX17024" s="32" t="str">
        <f t="shared" si="1731"/>
        <v/>
      </c>
      <c r="BY17024" s="32" t="str">
        <f t="shared" si="1732"/>
        <v/>
      </c>
      <c r="BZ17024" s="32" t="str">
        <f t="shared" si="1733"/>
        <v/>
      </c>
      <c r="CA17024" s="32" t="str">
        <f t="shared" si="1734"/>
        <v/>
      </c>
      <c r="CB17024" s="33">
        <f>IF(COUNTIF($CD$7:CD17024,CD17024)=1,CD17024,CD17024+COUNTIF($CD$6:CD17023,CD17024))</f>
        <v>61146</v>
      </c>
      <c r="CC17024" s="34">
        <f t="shared" si="1735"/>
        <v>55153</v>
      </c>
      <c r="CD17024" s="32">
        <f t="shared" si="1736"/>
        <v>55153</v>
      </c>
      <c r="CE17024" s="32">
        <f t="shared" si="1737"/>
        <v>0</v>
      </c>
      <c r="CF17024" s="32">
        <f t="shared" si="1738"/>
        <v>0</v>
      </c>
      <c r="CG17024" s="32" t="str">
        <f t="shared" si="1739"/>
        <v/>
      </c>
      <c r="CH17024" s="32">
        <v>19</v>
      </c>
      <c r="CI17024" s="32" t="s">
        <v>10</v>
      </c>
      <c r="CJ17024" s="32" t="str">
        <f t="shared" si="1740"/>
        <v/>
      </c>
      <c r="CK17024" s="32" t="str">
        <f t="shared" si="1741"/>
        <v/>
      </c>
      <c r="CL17024" s="32" t="str">
        <f t="shared" si="1742"/>
        <v/>
      </c>
      <c r="CM17024" s="32" t="str">
        <f t="shared" si="1743"/>
        <v/>
      </c>
      <c r="CN17024" s="32" t="str">
        <f t="shared" si="1744"/>
        <v/>
      </c>
    </row>
    <row r="17025" spans="71:92" x14ac:dyDescent="0.3">
      <c r="BS17025" s="32" t="str">
        <f>IF(Kiadasi_kiseroiv!$K$2=BT17025,BV17025,"")</f>
        <v/>
      </c>
      <c r="BT17025" s="34" t="str">
        <f t="shared" si="1727"/>
        <v/>
      </c>
      <c r="BU17025" s="32" t="str">
        <f t="shared" si="1728"/>
        <v/>
      </c>
      <c r="BV17025" s="32" t="str">
        <f t="shared" si="1729"/>
        <v/>
      </c>
      <c r="BW17025" s="32" t="str">
        <f t="shared" si="1730"/>
        <v/>
      </c>
      <c r="BX17025" s="32" t="str">
        <f t="shared" si="1731"/>
        <v/>
      </c>
      <c r="BY17025" s="32" t="str">
        <f t="shared" si="1732"/>
        <v/>
      </c>
      <c r="BZ17025" s="32" t="str">
        <f t="shared" si="1733"/>
        <v/>
      </c>
      <c r="CA17025" s="32" t="str">
        <f t="shared" si="1734"/>
        <v/>
      </c>
      <c r="CB17025" s="33">
        <f>IF(COUNTIF($CD$7:CD17025,CD17025)=1,CD17025,CD17025+COUNTIF($CD$6:CD17024,CD17025))</f>
        <v>61147</v>
      </c>
      <c r="CC17025" s="34">
        <f t="shared" si="1735"/>
        <v>55153</v>
      </c>
      <c r="CD17025" s="32">
        <f t="shared" si="1736"/>
        <v>55153</v>
      </c>
      <c r="CE17025" s="32">
        <f t="shared" si="1737"/>
        <v>0</v>
      </c>
      <c r="CF17025" s="32">
        <f t="shared" si="1738"/>
        <v>0</v>
      </c>
      <c r="CG17025" s="32" t="str">
        <f t="shared" si="1739"/>
        <v/>
      </c>
      <c r="CH17025" s="32">
        <v>20</v>
      </c>
      <c r="CI17025" s="32" t="s">
        <v>10</v>
      </c>
      <c r="CJ17025" s="32" t="str">
        <f t="shared" si="1740"/>
        <v/>
      </c>
      <c r="CK17025" s="32" t="str">
        <f t="shared" si="1741"/>
        <v/>
      </c>
      <c r="CL17025" s="32" t="str">
        <f t="shared" si="1742"/>
        <v/>
      </c>
      <c r="CM17025" s="32" t="str">
        <f t="shared" si="1743"/>
        <v/>
      </c>
      <c r="CN17025" s="32" t="str">
        <f t="shared" si="1744"/>
        <v/>
      </c>
    </row>
    <row r="17026" spans="71:92" x14ac:dyDescent="0.3">
      <c r="BS17026" s="32" t="str">
        <f>IF(Kiadasi_kiseroiv!$K$2=BT17026,BV17026,"")</f>
        <v/>
      </c>
      <c r="BT17026" s="34" t="str">
        <f t="shared" si="1727"/>
        <v/>
      </c>
      <c r="BU17026" s="32" t="str">
        <f t="shared" si="1728"/>
        <v/>
      </c>
      <c r="BV17026" s="32" t="str">
        <f t="shared" si="1729"/>
        <v/>
      </c>
      <c r="BW17026" s="32" t="str">
        <f t="shared" si="1730"/>
        <v/>
      </c>
      <c r="BX17026" s="32" t="str">
        <f t="shared" si="1731"/>
        <v/>
      </c>
      <c r="BY17026" s="32" t="str">
        <f t="shared" si="1732"/>
        <v/>
      </c>
      <c r="BZ17026" s="32" t="str">
        <f t="shared" si="1733"/>
        <v/>
      </c>
      <c r="CA17026" s="32" t="str">
        <f t="shared" si="1734"/>
        <v/>
      </c>
      <c r="CB17026" s="33">
        <f>IF(COUNTIF($CD$7:CD17026,CD17026)=1,CD17026,CD17026+COUNTIF($CD$6:CD17025,CD17026))</f>
        <v>61148</v>
      </c>
      <c r="CC17026" s="34">
        <f t="shared" si="1735"/>
        <v>55153</v>
      </c>
      <c r="CD17026" s="32">
        <f t="shared" si="1736"/>
        <v>55153</v>
      </c>
      <c r="CE17026" s="32">
        <f t="shared" si="1737"/>
        <v>0</v>
      </c>
      <c r="CF17026" s="32">
        <f t="shared" si="1738"/>
        <v>0</v>
      </c>
      <c r="CG17026" s="32" t="str">
        <f t="shared" si="1739"/>
        <v/>
      </c>
      <c r="CH17026" s="32">
        <v>21</v>
      </c>
      <c r="CI17026" s="32" t="s">
        <v>10</v>
      </c>
      <c r="CJ17026" s="32" t="str">
        <f t="shared" si="1740"/>
        <v/>
      </c>
      <c r="CK17026" s="32" t="str">
        <f t="shared" si="1741"/>
        <v/>
      </c>
      <c r="CL17026" s="32" t="str">
        <f t="shared" si="1742"/>
        <v/>
      </c>
      <c r="CM17026" s="32" t="str">
        <f t="shared" si="1743"/>
        <v/>
      </c>
      <c r="CN17026" s="32" t="str">
        <f t="shared" si="1744"/>
        <v/>
      </c>
    </row>
    <row r="17027" spans="71:92" x14ac:dyDescent="0.3">
      <c r="BS17027" s="32" t="str">
        <f>IF(Kiadasi_kiseroiv!$K$2=BT17027,BV17027,"")</f>
        <v/>
      </c>
      <c r="BT17027" s="34" t="str">
        <f t="shared" si="1727"/>
        <v/>
      </c>
      <c r="BU17027" s="32" t="str">
        <f t="shared" si="1728"/>
        <v/>
      </c>
      <c r="BV17027" s="32" t="str">
        <f t="shared" si="1729"/>
        <v/>
      </c>
      <c r="BW17027" s="32" t="str">
        <f t="shared" si="1730"/>
        <v/>
      </c>
      <c r="BX17027" s="32" t="str">
        <f t="shared" si="1731"/>
        <v/>
      </c>
      <c r="BY17027" s="32" t="str">
        <f t="shared" si="1732"/>
        <v/>
      </c>
      <c r="BZ17027" s="32" t="str">
        <f t="shared" si="1733"/>
        <v/>
      </c>
      <c r="CA17027" s="32" t="str">
        <f t="shared" si="1734"/>
        <v/>
      </c>
      <c r="CB17027" s="33">
        <f>IF(COUNTIF($CD$7:CD17027,CD17027)=1,CD17027,CD17027+COUNTIF($CD$6:CD17026,CD17027))</f>
        <v>61149</v>
      </c>
      <c r="CC17027" s="34">
        <f t="shared" si="1735"/>
        <v>55153</v>
      </c>
      <c r="CD17027" s="32">
        <f t="shared" si="1736"/>
        <v>55153</v>
      </c>
      <c r="CE17027" s="32">
        <f t="shared" si="1737"/>
        <v>0</v>
      </c>
      <c r="CF17027" s="32">
        <f t="shared" si="1738"/>
        <v>0</v>
      </c>
      <c r="CG17027" s="32" t="str">
        <f t="shared" si="1739"/>
        <v/>
      </c>
      <c r="CH17027" s="32">
        <v>22</v>
      </c>
      <c r="CI17027" s="32" t="s">
        <v>10</v>
      </c>
      <c r="CJ17027" s="32" t="str">
        <f t="shared" si="1740"/>
        <v/>
      </c>
      <c r="CK17027" s="32" t="str">
        <f t="shared" si="1741"/>
        <v/>
      </c>
      <c r="CL17027" s="32" t="str">
        <f t="shared" si="1742"/>
        <v/>
      </c>
      <c r="CM17027" s="32" t="str">
        <f t="shared" si="1743"/>
        <v/>
      </c>
      <c r="CN17027" s="32" t="str">
        <f t="shared" si="1744"/>
        <v/>
      </c>
    </row>
    <row r="17028" spans="71:92" x14ac:dyDescent="0.3">
      <c r="BS17028" s="32" t="str">
        <f>IF(Kiadasi_kiseroiv!$K$2=BT17028,BV17028,"")</f>
        <v/>
      </c>
      <c r="BT17028" s="34" t="str">
        <f t="shared" si="1727"/>
        <v/>
      </c>
      <c r="BU17028" s="32" t="str">
        <f t="shared" si="1728"/>
        <v/>
      </c>
      <c r="BV17028" s="32" t="str">
        <f t="shared" si="1729"/>
        <v/>
      </c>
      <c r="BW17028" s="32" t="str">
        <f t="shared" si="1730"/>
        <v/>
      </c>
      <c r="BX17028" s="32" t="str">
        <f t="shared" si="1731"/>
        <v/>
      </c>
      <c r="BY17028" s="32" t="str">
        <f t="shared" si="1732"/>
        <v/>
      </c>
      <c r="BZ17028" s="32" t="str">
        <f t="shared" si="1733"/>
        <v/>
      </c>
      <c r="CA17028" s="32" t="str">
        <f t="shared" si="1734"/>
        <v/>
      </c>
      <c r="CB17028" s="33">
        <f>IF(COUNTIF($CD$7:CD17028,CD17028)=1,CD17028,CD17028+COUNTIF($CD$6:CD17027,CD17028))</f>
        <v>61150</v>
      </c>
      <c r="CC17028" s="34">
        <f t="shared" si="1735"/>
        <v>55153</v>
      </c>
      <c r="CD17028" s="32">
        <f t="shared" si="1736"/>
        <v>55153</v>
      </c>
      <c r="CE17028" s="32">
        <f t="shared" si="1737"/>
        <v>0</v>
      </c>
      <c r="CF17028" s="32">
        <f t="shared" si="1738"/>
        <v>0</v>
      </c>
      <c r="CG17028" s="32" t="str">
        <f t="shared" si="1739"/>
        <v/>
      </c>
      <c r="CH17028" s="32">
        <v>23</v>
      </c>
      <c r="CI17028" s="32" t="s">
        <v>10</v>
      </c>
      <c r="CJ17028" s="32" t="str">
        <f t="shared" si="1740"/>
        <v/>
      </c>
      <c r="CK17028" s="32" t="str">
        <f t="shared" si="1741"/>
        <v/>
      </c>
      <c r="CL17028" s="32" t="str">
        <f t="shared" si="1742"/>
        <v/>
      </c>
      <c r="CM17028" s="32" t="str">
        <f t="shared" si="1743"/>
        <v/>
      </c>
      <c r="CN17028" s="32" t="str">
        <f t="shared" si="1744"/>
        <v/>
      </c>
    </row>
    <row r="17029" spans="71:92" x14ac:dyDescent="0.3">
      <c r="BS17029" s="32" t="str">
        <f>IF(Kiadasi_kiseroiv!$K$2=BT17029,BV17029,"")</f>
        <v/>
      </c>
      <c r="BT17029" s="34" t="str">
        <f t="shared" si="1727"/>
        <v/>
      </c>
      <c r="BU17029" s="32" t="str">
        <f t="shared" si="1728"/>
        <v/>
      </c>
      <c r="BV17029" s="32" t="str">
        <f t="shared" si="1729"/>
        <v/>
      </c>
      <c r="BW17029" s="32" t="str">
        <f t="shared" si="1730"/>
        <v/>
      </c>
      <c r="BX17029" s="32" t="str">
        <f t="shared" si="1731"/>
        <v/>
      </c>
      <c r="BY17029" s="32" t="str">
        <f t="shared" si="1732"/>
        <v/>
      </c>
      <c r="BZ17029" s="32" t="str">
        <f t="shared" si="1733"/>
        <v/>
      </c>
      <c r="CA17029" s="32" t="str">
        <f t="shared" si="1734"/>
        <v/>
      </c>
      <c r="CB17029" s="33">
        <f>IF(COUNTIF($CD$7:CD17029,CD17029)=1,CD17029,CD17029+COUNTIF($CD$6:CD17028,CD17029))</f>
        <v>61151</v>
      </c>
      <c r="CC17029" s="34">
        <f t="shared" si="1735"/>
        <v>55153</v>
      </c>
      <c r="CD17029" s="32">
        <f t="shared" si="1736"/>
        <v>55153</v>
      </c>
      <c r="CE17029" s="32">
        <f t="shared" si="1737"/>
        <v>0</v>
      </c>
      <c r="CF17029" s="32">
        <f t="shared" si="1738"/>
        <v>0</v>
      </c>
      <c r="CG17029" s="32" t="str">
        <f t="shared" si="1739"/>
        <v/>
      </c>
      <c r="CH17029" s="32">
        <v>24</v>
      </c>
      <c r="CI17029" s="32" t="s">
        <v>10</v>
      </c>
      <c r="CJ17029" s="32" t="str">
        <f t="shared" si="1740"/>
        <v/>
      </c>
      <c r="CK17029" s="32" t="str">
        <f t="shared" si="1741"/>
        <v/>
      </c>
      <c r="CL17029" s="32" t="str">
        <f t="shared" si="1742"/>
        <v/>
      </c>
      <c r="CM17029" s="32" t="str">
        <f t="shared" si="1743"/>
        <v/>
      </c>
      <c r="CN17029" s="32" t="str">
        <f t="shared" si="1744"/>
        <v/>
      </c>
    </row>
    <row r="17030" spans="71:92" x14ac:dyDescent="0.3">
      <c r="BS17030" s="32" t="str">
        <f>IF(Kiadasi_kiseroiv!$K$2=BT17030,BV17030,"")</f>
        <v/>
      </c>
      <c r="BT17030" s="34" t="str">
        <f t="shared" si="1727"/>
        <v/>
      </c>
      <c r="BU17030" s="32" t="str">
        <f t="shared" si="1728"/>
        <v/>
      </c>
      <c r="BV17030" s="32" t="str">
        <f t="shared" si="1729"/>
        <v/>
      </c>
      <c r="BW17030" s="32" t="str">
        <f t="shared" si="1730"/>
        <v/>
      </c>
      <c r="BX17030" s="32" t="str">
        <f t="shared" si="1731"/>
        <v/>
      </c>
      <c r="BY17030" s="32" t="str">
        <f t="shared" si="1732"/>
        <v/>
      </c>
      <c r="BZ17030" s="32" t="str">
        <f t="shared" si="1733"/>
        <v/>
      </c>
      <c r="CA17030" s="32" t="str">
        <f t="shared" si="1734"/>
        <v/>
      </c>
      <c r="CB17030" s="33">
        <f>IF(COUNTIF($CD$7:CD17030,CD17030)=1,CD17030,CD17030+COUNTIF($CD$6:CD17029,CD17030))</f>
        <v>61152</v>
      </c>
      <c r="CC17030" s="34">
        <f t="shared" si="1735"/>
        <v>55153</v>
      </c>
      <c r="CD17030" s="32">
        <f t="shared" si="1736"/>
        <v>55153</v>
      </c>
      <c r="CE17030" s="32">
        <f t="shared" si="1737"/>
        <v>0</v>
      </c>
      <c r="CF17030" s="32">
        <f t="shared" si="1738"/>
        <v>0</v>
      </c>
      <c r="CG17030" s="32" t="str">
        <f t="shared" si="1739"/>
        <v/>
      </c>
      <c r="CH17030" s="32">
        <v>25</v>
      </c>
      <c r="CI17030" s="32" t="s">
        <v>10</v>
      </c>
      <c r="CJ17030" s="32" t="str">
        <f t="shared" si="1740"/>
        <v/>
      </c>
      <c r="CK17030" s="32" t="str">
        <f t="shared" si="1741"/>
        <v/>
      </c>
      <c r="CL17030" s="32" t="str">
        <f t="shared" si="1742"/>
        <v/>
      </c>
      <c r="CM17030" s="32" t="str">
        <f t="shared" si="1743"/>
        <v/>
      </c>
      <c r="CN17030" s="32" t="str">
        <f t="shared" si="1744"/>
        <v/>
      </c>
    </row>
    <row r="17031" spans="71:92" x14ac:dyDescent="0.3">
      <c r="BS17031" s="32" t="str">
        <f>IF(Kiadasi_kiseroiv!$K$2=BT17031,BV17031,"")</f>
        <v/>
      </c>
      <c r="BT17031" s="34" t="str">
        <f t="shared" si="1727"/>
        <v/>
      </c>
      <c r="BU17031" s="32" t="str">
        <f t="shared" si="1728"/>
        <v/>
      </c>
      <c r="BV17031" s="32" t="str">
        <f t="shared" si="1729"/>
        <v/>
      </c>
      <c r="BW17031" s="32" t="str">
        <f t="shared" si="1730"/>
        <v/>
      </c>
      <c r="BX17031" s="32" t="str">
        <f t="shared" si="1731"/>
        <v/>
      </c>
      <c r="BY17031" s="32" t="str">
        <f t="shared" si="1732"/>
        <v/>
      </c>
      <c r="BZ17031" s="32" t="str">
        <f t="shared" si="1733"/>
        <v/>
      </c>
      <c r="CA17031" s="32" t="str">
        <f t="shared" si="1734"/>
        <v/>
      </c>
      <c r="CB17031" s="33">
        <f>IF(COUNTIF($CD$7:CD17031,CD17031)=1,CD17031,CD17031+COUNTIF($CD$6:CD17030,CD17031))</f>
        <v>61153</v>
      </c>
      <c r="CC17031" s="34">
        <f t="shared" si="1735"/>
        <v>55153</v>
      </c>
      <c r="CD17031" s="32">
        <f t="shared" si="1736"/>
        <v>55153</v>
      </c>
      <c r="CE17031" s="32">
        <f t="shared" si="1737"/>
        <v>0</v>
      </c>
      <c r="CF17031" s="32">
        <f t="shared" si="1738"/>
        <v>0</v>
      </c>
      <c r="CG17031" s="32" t="str">
        <f t="shared" si="1739"/>
        <v/>
      </c>
      <c r="CH17031" s="32">
        <v>26</v>
      </c>
      <c r="CI17031" s="32" t="s">
        <v>10</v>
      </c>
      <c r="CJ17031" s="32" t="str">
        <f t="shared" si="1740"/>
        <v/>
      </c>
      <c r="CK17031" s="32" t="str">
        <f t="shared" si="1741"/>
        <v/>
      </c>
      <c r="CL17031" s="32" t="str">
        <f t="shared" si="1742"/>
        <v/>
      </c>
      <c r="CM17031" s="32" t="str">
        <f t="shared" si="1743"/>
        <v/>
      </c>
      <c r="CN17031" s="32" t="str">
        <f t="shared" si="1744"/>
        <v/>
      </c>
    </row>
    <row r="17032" spans="71:92" x14ac:dyDescent="0.3">
      <c r="BS17032" s="32" t="str">
        <f>IF(Kiadasi_kiseroiv!$K$2=BT17032,BV17032,"")</f>
        <v/>
      </c>
      <c r="BT17032" s="34" t="str">
        <f t="shared" si="1727"/>
        <v/>
      </c>
      <c r="BU17032" s="32" t="str">
        <f t="shared" si="1728"/>
        <v/>
      </c>
      <c r="BV17032" s="32" t="str">
        <f t="shared" si="1729"/>
        <v/>
      </c>
      <c r="BW17032" s="32" t="str">
        <f t="shared" si="1730"/>
        <v/>
      </c>
      <c r="BX17032" s="32" t="str">
        <f t="shared" si="1731"/>
        <v/>
      </c>
      <c r="BY17032" s="32" t="str">
        <f t="shared" si="1732"/>
        <v/>
      </c>
      <c r="BZ17032" s="32" t="str">
        <f t="shared" si="1733"/>
        <v/>
      </c>
      <c r="CA17032" s="32" t="str">
        <f t="shared" si="1734"/>
        <v/>
      </c>
      <c r="CB17032" s="33">
        <f>IF(COUNTIF($CD$7:CD17032,CD17032)=1,CD17032,CD17032+COUNTIF($CD$6:CD17031,CD17032))</f>
        <v>61154</v>
      </c>
      <c r="CC17032" s="34">
        <f t="shared" si="1735"/>
        <v>55153</v>
      </c>
      <c r="CD17032" s="32">
        <f t="shared" si="1736"/>
        <v>55153</v>
      </c>
      <c r="CE17032" s="32">
        <f t="shared" si="1737"/>
        <v>0</v>
      </c>
      <c r="CF17032" s="32">
        <f t="shared" si="1738"/>
        <v>0</v>
      </c>
      <c r="CG17032" s="32" t="str">
        <f t="shared" si="1739"/>
        <v/>
      </c>
      <c r="CH17032" s="32">
        <v>27</v>
      </c>
      <c r="CI17032" s="32" t="s">
        <v>10</v>
      </c>
      <c r="CJ17032" s="32" t="str">
        <f t="shared" si="1740"/>
        <v/>
      </c>
      <c r="CK17032" s="32" t="str">
        <f t="shared" si="1741"/>
        <v/>
      </c>
      <c r="CL17032" s="32" t="str">
        <f t="shared" si="1742"/>
        <v/>
      </c>
      <c r="CM17032" s="32" t="str">
        <f t="shared" si="1743"/>
        <v/>
      </c>
      <c r="CN17032" s="32" t="str">
        <f t="shared" si="1744"/>
        <v/>
      </c>
    </row>
    <row r="17033" spans="71:92" x14ac:dyDescent="0.3">
      <c r="BS17033" s="32" t="str">
        <f>IF(Kiadasi_kiseroiv!$K$2=BT17033,BV17033,"")</f>
        <v/>
      </c>
      <c r="BT17033" s="34" t="str">
        <f t="shared" si="1727"/>
        <v/>
      </c>
      <c r="BU17033" s="32" t="str">
        <f t="shared" si="1728"/>
        <v/>
      </c>
      <c r="BV17033" s="32" t="str">
        <f t="shared" si="1729"/>
        <v/>
      </c>
      <c r="BW17033" s="32" t="str">
        <f t="shared" si="1730"/>
        <v/>
      </c>
      <c r="BX17033" s="32" t="str">
        <f t="shared" si="1731"/>
        <v/>
      </c>
      <c r="BY17033" s="32" t="str">
        <f t="shared" si="1732"/>
        <v/>
      </c>
      <c r="BZ17033" s="32" t="str">
        <f t="shared" si="1733"/>
        <v/>
      </c>
      <c r="CA17033" s="32" t="str">
        <f t="shared" si="1734"/>
        <v/>
      </c>
      <c r="CB17033" s="33">
        <f>IF(COUNTIF($CD$7:CD17033,CD17033)=1,CD17033,CD17033+COUNTIF($CD$6:CD17032,CD17033))</f>
        <v>61155</v>
      </c>
      <c r="CC17033" s="34">
        <f t="shared" si="1735"/>
        <v>55153</v>
      </c>
      <c r="CD17033" s="32">
        <f t="shared" si="1736"/>
        <v>55153</v>
      </c>
      <c r="CE17033" s="32">
        <f t="shared" si="1737"/>
        <v>0</v>
      </c>
      <c r="CF17033" s="32">
        <f t="shared" si="1738"/>
        <v>0</v>
      </c>
      <c r="CG17033" s="32" t="str">
        <f t="shared" si="1739"/>
        <v/>
      </c>
      <c r="CH17033" s="32">
        <v>28</v>
      </c>
      <c r="CI17033" s="32" t="s">
        <v>10</v>
      </c>
      <c r="CJ17033" s="32" t="str">
        <f t="shared" si="1740"/>
        <v/>
      </c>
      <c r="CK17033" s="32" t="str">
        <f t="shared" si="1741"/>
        <v/>
      </c>
      <c r="CL17033" s="32" t="str">
        <f t="shared" si="1742"/>
        <v/>
      </c>
      <c r="CM17033" s="32" t="str">
        <f t="shared" si="1743"/>
        <v/>
      </c>
      <c r="CN17033" s="32" t="str">
        <f t="shared" si="1744"/>
        <v/>
      </c>
    </row>
    <row r="17034" spans="71:92" x14ac:dyDescent="0.3">
      <c r="BS17034" s="32" t="str">
        <f>IF(Kiadasi_kiseroiv!$K$2=BT17034,BV17034,"")</f>
        <v/>
      </c>
      <c r="BT17034" s="34" t="str">
        <f t="shared" si="1727"/>
        <v/>
      </c>
      <c r="BU17034" s="32" t="str">
        <f t="shared" si="1728"/>
        <v/>
      </c>
      <c r="BV17034" s="32" t="str">
        <f t="shared" si="1729"/>
        <v/>
      </c>
      <c r="BW17034" s="32" t="str">
        <f t="shared" si="1730"/>
        <v/>
      </c>
      <c r="BX17034" s="32" t="str">
        <f t="shared" si="1731"/>
        <v/>
      </c>
      <c r="BY17034" s="32" t="str">
        <f t="shared" si="1732"/>
        <v/>
      </c>
      <c r="BZ17034" s="32" t="str">
        <f t="shared" si="1733"/>
        <v/>
      </c>
      <c r="CA17034" s="32" t="str">
        <f t="shared" si="1734"/>
        <v/>
      </c>
      <c r="CB17034" s="33">
        <f>IF(COUNTIF($CD$7:CD17034,CD17034)=1,CD17034,CD17034+COUNTIF($CD$6:CD17033,CD17034))</f>
        <v>61156</v>
      </c>
      <c r="CC17034" s="34">
        <f t="shared" si="1735"/>
        <v>55153</v>
      </c>
      <c r="CD17034" s="32">
        <f t="shared" si="1736"/>
        <v>55153</v>
      </c>
      <c r="CE17034" s="32">
        <f t="shared" si="1737"/>
        <v>0</v>
      </c>
      <c r="CF17034" s="32">
        <f t="shared" si="1738"/>
        <v>0</v>
      </c>
      <c r="CG17034" s="32" t="str">
        <f t="shared" si="1739"/>
        <v/>
      </c>
      <c r="CH17034" s="32">
        <v>29</v>
      </c>
      <c r="CI17034" s="32" t="s">
        <v>10</v>
      </c>
      <c r="CJ17034" s="32" t="str">
        <f t="shared" si="1740"/>
        <v/>
      </c>
      <c r="CK17034" s="32" t="str">
        <f t="shared" si="1741"/>
        <v/>
      </c>
      <c r="CL17034" s="32" t="str">
        <f t="shared" si="1742"/>
        <v/>
      </c>
      <c r="CM17034" s="32" t="str">
        <f t="shared" si="1743"/>
        <v/>
      </c>
      <c r="CN17034" s="32" t="str">
        <f t="shared" si="1744"/>
        <v/>
      </c>
    </row>
    <row r="17035" spans="71:92" x14ac:dyDescent="0.3">
      <c r="BS17035" s="32" t="str">
        <f>IF(Kiadasi_kiseroiv!$K$2=BT17035,BV17035,"")</f>
        <v/>
      </c>
      <c r="BT17035" s="34" t="str">
        <f t="shared" si="1727"/>
        <v/>
      </c>
      <c r="BU17035" s="32" t="str">
        <f t="shared" si="1728"/>
        <v/>
      </c>
      <c r="BV17035" s="32" t="str">
        <f t="shared" si="1729"/>
        <v/>
      </c>
      <c r="BW17035" s="32" t="str">
        <f t="shared" si="1730"/>
        <v/>
      </c>
      <c r="BX17035" s="32" t="str">
        <f t="shared" si="1731"/>
        <v/>
      </c>
      <c r="BY17035" s="32" t="str">
        <f t="shared" si="1732"/>
        <v/>
      </c>
      <c r="BZ17035" s="32" t="str">
        <f t="shared" si="1733"/>
        <v/>
      </c>
      <c r="CA17035" s="32" t="str">
        <f t="shared" si="1734"/>
        <v/>
      </c>
      <c r="CB17035" s="33">
        <f>IF(COUNTIF($CD$7:CD17035,CD17035)=1,CD17035,CD17035+COUNTIF($CD$6:CD17034,CD17035))</f>
        <v>61157</v>
      </c>
      <c r="CC17035" s="34">
        <f t="shared" si="1735"/>
        <v>55153</v>
      </c>
      <c r="CD17035" s="32">
        <f t="shared" si="1736"/>
        <v>55153</v>
      </c>
      <c r="CE17035" s="32">
        <f t="shared" si="1737"/>
        <v>0</v>
      </c>
      <c r="CF17035" s="32">
        <f t="shared" si="1738"/>
        <v>0</v>
      </c>
      <c r="CG17035" s="32" t="str">
        <f t="shared" si="1739"/>
        <v/>
      </c>
      <c r="CH17035" s="32">
        <v>30</v>
      </c>
      <c r="CI17035" s="32" t="s">
        <v>10</v>
      </c>
      <c r="CJ17035" s="32" t="str">
        <f t="shared" si="1740"/>
        <v/>
      </c>
      <c r="CK17035" s="32" t="str">
        <f t="shared" si="1741"/>
        <v/>
      </c>
      <c r="CL17035" s="32" t="str">
        <f t="shared" si="1742"/>
        <v/>
      </c>
      <c r="CM17035" s="32" t="str">
        <f t="shared" si="1743"/>
        <v/>
      </c>
      <c r="CN17035" s="32" t="str">
        <f t="shared" si="1744"/>
        <v/>
      </c>
    </row>
    <row r="17036" spans="71:92" x14ac:dyDescent="0.3">
      <c r="BS17036" s="32" t="str">
        <f>IF(Kiadasi_kiseroiv!$K$2=BT17036,BV17036,"")</f>
        <v/>
      </c>
      <c r="BT17036" s="34" t="str">
        <f t="shared" si="1727"/>
        <v/>
      </c>
      <c r="BU17036" s="32" t="str">
        <f t="shared" si="1728"/>
        <v/>
      </c>
      <c r="BV17036" s="32" t="str">
        <f t="shared" si="1729"/>
        <v/>
      </c>
      <c r="BW17036" s="32" t="str">
        <f t="shared" si="1730"/>
        <v/>
      </c>
      <c r="BX17036" s="32" t="str">
        <f t="shared" si="1731"/>
        <v/>
      </c>
      <c r="BY17036" s="32" t="str">
        <f t="shared" si="1732"/>
        <v/>
      </c>
      <c r="BZ17036" s="32" t="str">
        <f t="shared" si="1733"/>
        <v/>
      </c>
      <c r="CA17036" s="32" t="str">
        <f t="shared" si="1734"/>
        <v/>
      </c>
      <c r="CB17036" s="33">
        <f>IF(COUNTIF($CD$7:CD17036,CD17036)=1,CD17036,CD17036+COUNTIF($CD$6:CD17035,CD17036))</f>
        <v>61158</v>
      </c>
      <c r="CC17036" s="34">
        <f t="shared" si="1735"/>
        <v>55153</v>
      </c>
      <c r="CD17036" s="32">
        <f t="shared" si="1736"/>
        <v>55153</v>
      </c>
      <c r="CE17036" s="32">
        <f t="shared" si="1737"/>
        <v>0</v>
      </c>
      <c r="CF17036" s="32">
        <f t="shared" si="1738"/>
        <v>0</v>
      </c>
      <c r="CG17036" s="32" t="str">
        <f t="shared" si="1739"/>
        <v/>
      </c>
      <c r="CH17036" s="32">
        <v>31</v>
      </c>
      <c r="CI17036" s="32" t="s">
        <v>10</v>
      </c>
      <c r="CJ17036" s="32" t="str">
        <f t="shared" si="1740"/>
        <v/>
      </c>
      <c r="CK17036" s="32" t="str">
        <f t="shared" si="1741"/>
        <v/>
      </c>
      <c r="CL17036" s="32" t="str">
        <f t="shared" si="1742"/>
        <v/>
      </c>
      <c r="CM17036" s="32" t="str">
        <f t="shared" si="1743"/>
        <v/>
      </c>
      <c r="CN17036" s="32" t="str">
        <f t="shared" si="1744"/>
        <v/>
      </c>
    </row>
    <row r="17037" spans="71:92" x14ac:dyDescent="0.3">
      <c r="BS17037" s="32" t="str">
        <f>IF(Kiadasi_kiseroiv!$K$2=BT17037,BV17037,"")</f>
        <v/>
      </c>
      <c r="BT17037" s="34" t="str">
        <f t="shared" si="1727"/>
        <v/>
      </c>
      <c r="BU17037" s="32" t="str">
        <f t="shared" si="1728"/>
        <v/>
      </c>
      <c r="BV17037" s="32" t="str">
        <f t="shared" si="1729"/>
        <v/>
      </c>
      <c r="BW17037" s="32" t="str">
        <f t="shared" si="1730"/>
        <v/>
      </c>
      <c r="BX17037" s="32" t="str">
        <f t="shared" si="1731"/>
        <v/>
      </c>
      <c r="BY17037" s="32" t="str">
        <f t="shared" si="1732"/>
        <v/>
      </c>
      <c r="BZ17037" s="32" t="str">
        <f t="shared" si="1733"/>
        <v/>
      </c>
      <c r="CA17037" s="32" t="str">
        <f t="shared" si="1734"/>
        <v/>
      </c>
      <c r="CB17037" s="33">
        <f>IF(COUNTIF($CD$7:CD17037,CD17037)=1,CD17037,CD17037+COUNTIF($CD$6:CD17036,CD17037))</f>
        <v>61159</v>
      </c>
      <c r="CC17037" s="34">
        <f t="shared" si="1735"/>
        <v>55153</v>
      </c>
      <c r="CD17037" s="32">
        <f t="shared" si="1736"/>
        <v>55153</v>
      </c>
      <c r="CE17037" s="32">
        <f t="shared" si="1737"/>
        <v>0</v>
      </c>
      <c r="CF17037" s="32">
        <f t="shared" si="1738"/>
        <v>0</v>
      </c>
      <c r="CG17037" s="32" t="str">
        <f t="shared" si="1739"/>
        <v/>
      </c>
      <c r="CH17037" s="32">
        <v>32</v>
      </c>
      <c r="CI17037" s="32" t="s">
        <v>10</v>
      </c>
      <c r="CJ17037" s="32" t="str">
        <f t="shared" si="1740"/>
        <v/>
      </c>
      <c r="CK17037" s="32" t="str">
        <f t="shared" si="1741"/>
        <v/>
      </c>
      <c r="CL17037" s="32" t="str">
        <f t="shared" si="1742"/>
        <v/>
      </c>
      <c r="CM17037" s="32" t="str">
        <f t="shared" si="1743"/>
        <v/>
      </c>
      <c r="CN17037" s="32" t="str">
        <f t="shared" si="1744"/>
        <v/>
      </c>
    </row>
    <row r="17038" spans="71:92" x14ac:dyDescent="0.3">
      <c r="BS17038" s="32" t="str">
        <f>IF(Kiadasi_kiseroiv!$K$2=BT17038,BV17038,"")</f>
        <v/>
      </c>
      <c r="BT17038" s="34" t="str">
        <f t="shared" si="1727"/>
        <v/>
      </c>
      <c r="BU17038" s="32" t="str">
        <f t="shared" si="1728"/>
        <v/>
      </c>
      <c r="BV17038" s="32" t="str">
        <f t="shared" si="1729"/>
        <v/>
      </c>
      <c r="BW17038" s="32" t="str">
        <f t="shared" si="1730"/>
        <v/>
      </c>
      <c r="BX17038" s="32" t="str">
        <f t="shared" si="1731"/>
        <v/>
      </c>
      <c r="BY17038" s="32" t="str">
        <f t="shared" si="1732"/>
        <v/>
      </c>
      <c r="BZ17038" s="32" t="str">
        <f t="shared" si="1733"/>
        <v/>
      </c>
      <c r="CA17038" s="32" t="str">
        <f t="shared" si="1734"/>
        <v/>
      </c>
      <c r="CB17038" s="33">
        <f>IF(COUNTIF($CD$7:CD17038,CD17038)=1,CD17038,CD17038+COUNTIF($CD$6:CD17037,CD17038))</f>
        <v>61160</v>
      </c>
      <c r="CC17038" s="34">
        <f t="shared" si="1735"/>
        <v>55153</v>
      </c>
      <c r="CD17038" s="32">
        <f t="shared" si="1736"/>
        <v>55153</v>
      </c>
      <c r="CE17038" s="32">
        <f t="shared" si="1737"/>
        <v>0</v>
      </c>
      <c r="CF17038" s="32">
        <f t="shared" si="1738"/>
        <v>0</v>
      </c>
      <c r="CG17038" s="32" t="str">
        <f t="shared" si="1739"/>
        <v/>
      </c>
      <c r="CH17038" s="32">
        <v>33</v>
      </c>
      <c r="CI17038" s="32" t="s">
        <v>10</v>
      </c>
      <c r="CJ17038" s="32" t="str">
        <f t="shared" si="1740"/>
        <v/>
      </c>
      <c r="CK17038" s="32" t="str">
        <f t="shared" si="1741"/>
        <v/>
      </c>
      <c r="CL17038" s="32" t="str">
        <f t="shared" si="1742"/>
        <v/>
      </c>
      <c r="CM17038" s="32" t="str">
        <f t="shared" si="1743"/>
        <v/>
      </c>
      <c r="CN17038" s="32" t="str">
        <f t="shared" si="1744"/>
        <v/>
      </c>
    </row>
    <row r="17039" spans="71:92" x14ac:dyDescent="0.3">
      <c r="BS17039" s="32" t="str">
        <f>IF(Kiadasi_kiseroiv!$K$2=BT17039,BV17039,"")</f>
        <v/>
      </c>
      <c r="BT17039" s="34" t="str">
        <f t="shared" ref="BT17039:BT17070" si="1745">IF(AND($BT$4=CI17039,BU17039&lt;&gt;""),CC17039,"")</f>
        <v/>
      </c>
      <c r="BU17039" s="32" t="str">
        <f t="shared" ref="BU17039:BU17070" si="1746">IF(AND($BU$1=CI17039,ISERROR(VLOOKUP(CG17039,Kisiv,2,FALSE))=FALSE),CB17039,"")</f>
        <v/>
      </c>
      <c r="BV17039" s="32" t="str">
        <f t="shared" ref="BV17039:BV17070" si="1747">IF(BU17039&lt;&gt;"",RANK(BU17039,$BU$7:$BU$33000,1),"")</f>
        <v/>
      </c>
      <c r="BW17039" s="32" t="str">
        <f t="shared" ref="BW17039:BW17070" si="1748">IF(CC17039&lt;min,$BW$2,IF(CC17039&lt;=max,CG17039,""))</f>
        <v/>
      </c>
      <c r="BX17039" s="32" t="str">
        <f t="shared" ref="BX17039:BX17070" si="1749">IF(AND(OR($BX$1=0,$BX$1=CG17039),OR($BX$2=0,IF(ISERROR(SEARCH($BX$2,CJ17039&amp;CK17039&amp;CL17039,1)),FALSE,TRUE))),CB17039,"")</f>
        <v/>
      </c>
      <c r="BY17039" s="32" t="str">
        <f t="shared" ref="BY17039:BY17070" si="1750">IF(AND(BX17039&lt;&gt;"",CC17039&lt;&gt;$CD$2),RANK(BX17039,$BX$7:$BX$33000,1),"")</f>
        <v/>
      </c>
      <c r="BZ17039" s="32" t="str">
        <f t="shared" ref="BZ17039:BZ17070" si="1751">IF(AND(CC17039&lt;$BZ$2,CI17039=$BZ$4),$BZ$5,IF(AND(CC17039&lt;=$BZ$3,CI17039=$BZ$4),CB17039,""))</f>
        <v/>
      </c>
      <c r="CA17039" s="32" t="str">
        <f t="shared" ref="CA17039:CA17070" si="1752">IF(AND(BZ17039&lt;&gt;"",BZ17039&lt;&gt;$BZ$5),RANK(BZ17039,$BZ$7:$BZ$33000,1),"")</f>
        <v/>
      </c>
      <c r="CB17039" s="33">
        <f>IF(COUNTIF($CD$7:CD17039,CD17039)=1,CD17039,CD17039+COUNTIF($CD$6:CD17038,CD17039))</f>
        <v>61161</v>
      </c>
      <c r="CC17039" s="34">
        <f t="shared" ref="CC17039:CC17070" si="1753">IF(INDEX(db,CH17039,1)&lt;&gt;1,INDEX(db,CH17039,1),$CD$2)</f>
        <v>55153</v>
      </c>
      <c r="CD17039" s="32">
        <f t="shared" ref="CD17039:CD17070" si="1754">IF(CC17039&lt;&gt;$CD$2,RANK(CC17039,$CC$7:$CC$33000,1),$CD$2)</f>
        <v>55153</v>
      </c>
      <c r="CE17039" s="32">
        <f t="shared" ref="CE17039:CE17070" si="1755">INDEX(db,CH17039,6)</f>
        <v>0</v>
      </c>
      <c r="CF17039" s="32">
        <f t="shared" ref="CF17039:CF17070" si="1756">INDEX(db,CH17039,8)</f>
        <v>0</v>
      </c>
      <c r="CG17039" s="32" t="str">
        <f t="shared" ref="CG17039:CG17070" si="1757">INDEX(db,CH17039,7)&amp;INDEX(db,CH17039,9)</f>
        <v/>
      </c>
      <c r="CH17039" s="32">
        <v>34</v>
      </c>
      <c r="CI17039" s="32" t="s">
        <v>10</v>
      </c>
      <c r="CJ17039" s="32" t="str">
        <f t="shared" ref="CJ17039:CJ17070" si="1758">IF(INDEX(db,CH17039,5)&lt;&gt;0,INDEX(db,CH17039,5),"")</f>
        <v/>
      </c>
      <c r="CK17039" s="32" t="str">
        <f t="shared" ref="CK17039:CK17070" si="1759">IF(INDEX(db,CH17039,10)&lt;&gt;0,INDEX(db,CH17039,10),"")</f>
        <v/>
      </c>
      <c r="CL17039" s="32" t="str">
        <f t="shared" ref="CL17039:CL17070" si="1760">IF(INDEX(db,CH17039,11)&lt;&gt;0,INDEX(db,CH17039,11),"")</f>
        <v/>
      </c>
      <c r="CM17039" s="32" t="str">
        <f t="shared" ref="CM17039:CM17070" si="1761">IF(INDEX(db,CH17039,4)&lt;&gt;0,INDEX(db,CH17039,4),"")</f>
        <v/>
      </c>
      <c r="CN17039" s="32" t="str">
        <f t="shared" ref="CN17039:CN17070" si="1762">IF(INDEX(db,CH17039,3)&lt;&gt;0,INDEX(db,CH17039,3),"")</f>
        <v/>
      </c>
    </row>
    <row r="17040" spans="71:92" x14ac:dyDescent="0.3">
      <c r="BS17040" s="32" t="str">
        <f>IF(Kiadasi_kiseroiv!$K$2=BT17040,BV17040,"")</f>
        <v/>
      </c>
      <c r="BT17040" s="34" t="str">
        <f t="shared" si="1745"/>
        <v/>
      </c>
      <c r="BU17040" s="32" t="str">
        <f t="shared" si="1746"/>
        <v/>
      </c>
      <c r="BV17040" s="32" t="str">
        <f t="shared" si="1747"/>
        <v/>
      </c>
      <c r="BW17040" s="32" t="str">
        <f t="shared" si="1748"/>
        <v/>
      </c>
      <c r="BX17040" s="32" t="str">
        <f t="shared" si="1749"/>
        <v/>
      </c>
      <c r="BY17040" s="32" t="str">
        <f t="shared" si="1750"/>
        <v/>
      </c>
      <c r="BZ17040" s="32" t="str">
        <f t="shared" si="1751"/>
        <v/>
      </c>
      <c r="CA17040" s="32" t="str">
        <f t="shared" si="1752"/>
        <v/>
      </c>
      <c r="CB17040" s="33">
        <f>IF(COUNTIF($CD$7:CD17040,CD17040)=1,CD17040,CD17040+COUNTIF($CD$6:CD17039,CD17040))</f>
        <v>61162</v>
      </c>
      <c r="CC17040" s="34">
        <f t="shared" si="1753"/>
        <v>55153</v>
      </c>
      <c r="CD17040" s="32">
        <f t="shared" si="1754"/>
        <v>55153</v>
      </c>
      <c r="CE17040" s="32">
        <f t="shared" si="1755"/>
        <v>0</v>
      </c>
      <c r="CF17040" s="32">
        <f t="shared" si="1756"/>
        <v>0</v>
      </c>
      <c r="CG17040" s="32" t="str">
        <f t="shared" si="1757"/>
        <v/>
      </c>
      <c r="CH17040" s="32">
        <v>35</v>
      </c>
      <c r="CI17040" s="32" t="s">
        <v>10</v>
      </c>
      <c r="CJ17040" s="32" t="str">
        <f t="shared" si="1758"/>
        <v/>
      </c>
      <c r="CK17040" s="32" t="str">
        <f t="shared" si="1759"/>
        <v/>
      </c>
      <c r="CL17040" s="32" t="str">
        <f t="shared" si="1760"/>
        <v/>
      </c>
      <c r="CM17040" s="32" t="str">
        <f t="shared" si="1761"/>
        <v/>
      </c>
      <c r="CN17040" s="32" t="str">
        <f t="shared" si="1762"/>
        <v/>
      </c>
    </row>
    <row r="17041" spans="71:92" x14ac:dyDescent="0.3">
      <c r="BS17041" s="32" t="str">
        <f>IF(Kiadasi_kiseroiv!$K$2=BT17041,BV17041,"")</f>
        <v/>
      </c>
      <c r="BT17041" s="34" t="str">
        <f t="shared" si="1745"/>
        <v/>
      </c>
      <c r="BU17041" s="32" t="str">
        <f t="shared" si="1746"/>
        <v/>
      </c>
      <c r="BV17041" s="32" t="str">
        <f t="shared" si="1747"/>
        <v/>
      </c>
      <c r="BW17041" s="32" t="str">
        <f t="shared" si="1748"/>
        <v/>
      </c>
      <c r="BX17041" s="32" t="str">
        <f t="shared" si="1749"/>
        <v/>
      </c>
      <c r="BY17041" s="32" t="str">
        <f t="shared" si="1750"/>
        <v/>
      </c>
      <c r="BZ17041" s="32" t="str">
        <f t="shared" si="1751"/>
        <v/>
      </c>
      <c r="CA17041" s="32" t="str">
        <f t="shared" si="1752"/>
        <v/>
      </c>
      <c r="CB17041" s="33">
        <f>IF(COUNTIF($CD$7:CD17041,CD17041)=1,CD17041,CD17041+COUNTIF($CD$6:CD17040,CD17041))</f>
        <v>61163</v>
      </c>
      <c r="CC17041" s="34">
        <f t="shared" si="1753"/>
        <v>55153</v>
      </c>
      <c r="CD17041" s="32">
        <f t="shared" si="1754"/>
        <v>55153</v>
      </c>
      <c r="CE17041" s="32">
        <f t="shared" si="1755"/>
        <v>0</v>
      </c>
      <c r="CF17041" s="32">
        <f t="shared" si="1756"/>
        <v>0</v>
      </c>
      <c r="CG17041" s="32" t="str">
        <f t="shared" si="1757"/>
        <v/>
      </c>
      <c r="CH17041" s="32">
        <v>36</v>
      </c>
      <c r="CI17041" s="32" t="s">
        <v>10</v>
      </c>
      <c r="CJ17041" s="32" t="str">
        <f t="shared" si="1758"/>
        <v/>
      </c>
      <c r="CK17041" s="32" t="str">
        <f t="shared" si="1759"/>
        <v/>
      </c>
      <c r="CL17041" s="32" t="str">
        <f t="shared" si="1760"/>
        <v/>
      </c>
      <c r="CM17041" s="32" t="str">
        <f t="shared" si="1761"/>
        <v/>
      </c>
      <c r="CN17041" s="32" t="str">
        <f t="shared" si="1762"/>
        <v/>
      </c>
    </row>
    <row r="17042" spans="71:92" x14ac:dyDescent="0.3">
      <c r="BS17042" s="32" t="str">
        <f>IF(Kiadasi_kiseroiv!$K$2=BT17042,BV17042,"")</f>
        <v/>
      </c>
      <c r="BT17042" s="34" t="str">
        <f t="shared" si="1745"/>
        <v/>
      </c>
      <c r="BU17042" s="32" t="str">
        <f t="shared" si="1746"/>
        <v/>
      </c>
      <c r="BV17042" s="32" t="str">
        <f t="shared" si="1747"/>
        <v/>
      </c>
      <c r="BW17042" s="32" t="str">
        <f t="shared" si="1748"/>
        <v/>
      </c>
      <c r="BX17042" s="32" t="str">
        <f t="shared" si="1749"/>
        <v/>
      </c>
      <c r="BY17042" s="32" t="str">
        <f t="shared" si="1750"/>
        <v/>
      </c>
      <c r="BZ17042" s="32" t="str">
        <f t="shared" si="1751"/>
        <v/>
      </c>
      <c r="CA17042" s="32" t="str">
        <f t="shared" si="1752"/>
        <v/>
      </c>
      <c r="CB17042" s="33">
        <f>IF(COUNTIF($CD$7:CD17042,CD17042)=1,CD17042,CD17042+COUNTIF($CD$6:CD17041,CD17042))</f>
        <v>61164</v>
      </c>
      <c r="CC17042" s="34">
        <f t="shared" si="1753"/>
        <v>55153</v>
      </c>
      <c r="CD17042" s="32">
        <f t="shared" si="1754"/>
        <v>55153</v>
      </c>
      <c r="CE17042" s="32">
        <f t="shared" si="1755"/>
        <v>0</v>
      </c>
      <c r="CF17042" s="32">
        <f t="shared" si="1756"/>
        <v>0</v>
      </c>
      <c r="CG17042" s="32" t="str">
        <f t="shared" si="1757"/>
        <v/>
      </c>
      <c r="CH17042" s="32">
        <v>37</v>
      </c>
      <c r="CI17042" s="32" t="s">
        <v>10</v>
      </c>
      <c r="CJ17042" s="32" t="str">
        <f t="shared" si="1758"/>
        <v/>
      </c>
      <c r="CK17042" s="32" t="str">
        <f t="shared" si="1759"/>
        <v/>
      </c>
      <c r="CL17042" s="32" t="str">
        <f t="shared" si="1760"/>
        <v/>
      </c>
      <c r="CM17042" s="32" t="str">
        <f t="shared" si="1761"/>
        <v/>
      </c>
      <c r="CN17042" s="32" t="str">
        <f t="shared" si="1762"/>
        <v/>
      </c>
    </row>
    <row r="17043" spans="71:92" x14ac:dyDescent="0.3">
      <c r="BS17043" s="32" t="str">
        <f>IF(Kiadasi_kiseroiv!$K$2=BT17043,BV17043,"")</f>
        <v/>
      </c>
      <c r="BT17043" s="34" t="str">
        <f t="shared" si="1745"/>
        <v/>
      </c>
      <c r="BU17043" s="32" t="str">
        <f t="shared" si="1746"/>
        <v/>
      </c>
      <c r="BV17043" s="32" t="str">
        <f t="shared" si="1747"/>
        <v/>
      </c>
      <c r="BW17043" s="32" t="str">
        <f t="shared" si="1748"/>
        <v/>
      </c>
      <c r="BX17043" s="32" t="str">
        <f t="shared" si="1749"/>
        <v/>
      </c>
      <c r="BY17043" s="32" t="str">
        <f t="shared" si="1750"/>
        <v/>
      </c>
      <c r="BZ17043" s="32" t="str">
        <f t="shared" si="1751"/>
        <v/>
      </c>
      <c r="CA17043" s="32" t="str">
        <f t="shared" si="1752"/>
        <v/>
      </c>
      <c r="CB17043" s="33">
        <f>IF(COUNTIF($CD$7:CD17043,CD17043)=1,CD17043,CD17043+COUNTIF($CD$6:CD17042,CD17043))</f>
        <v>61165</v>
      </c>
      <c r="CC17043" s="34">
        <f t="shared" si="1753"/>
        <v>55153</v>
      </c>
      <c r="CD17043" s="32">
        <f t="shared" si="1754"/>
        <v>55153</v>
      </c>
      <c r="CE17043" s="32">
        <f t="shared" si="1755"/>
        <v>0</v>
      </c>
      <c r="CF17043" s="32">
        <f t="shared" si="1756"/>
        <v>0</v>
      </c>
      <c r="CG17043" s="32" t="str">
        <f t="shared" si="1757"/>
        <v/>
      </c>
      <c r="CH17043" s="32">
        <v>38</v>
      </c>
      <c r="CI17043" s="32" t="s">
        <v>10</v>
      </c>
      <c r="CJ17043" s="32" t="str">
        <f t="shared" si="1758"/>
        <v/>
      </c>
      <c r="CK17043" s="32" t="str">
        <f t="shared" si="1759"/>
        <v/>
      </c>
      <c r="CL17043" s="32" t="str">
        <f t="shared" si="1760"/>
        <v/>
      </c>
      <c r="CM17043" s="32" t="str">
        <f t="shared" si="1761"/>
        <v/>
      </c>
      <c r="CN17043" s="32" t="str">
        <f t="shared" si="1762"/>
        <v/>
      </c>
    </row>
    <row r="17044" spans="71:92" x14ac:dyDescent="0.3">
      <c r="BS17044" s="32" t="str">
        <f>IF(Kiadasi_kiseroiv!$K$2=BT17044,BV17044,"")</f>
        <v/>
      </c>
      <c r="BT17044" s="34" t="str">
        <f t="shared" si="1745"/>
        <v/>
      </c>
      <c r="BU17044" s="32" t="str">
        <f t="shared" si="1746"/>
        <v/>
      </c>
      <c r="BV17044" s="32" t="str">
        <f t="shared" si="1747"/>
        <v/>
      </c>
      <c r="BW17044" s="32" t="str">
        <f t="shared" si="1748"/>
        <v/>
      </c>
      <c r="BX17044" s="32" t="str">
        <f t="shared" si="1749"/>
        <v/>
      </c>
      <c r="BY17044" s="32" t="str">
        <f t="shared" si="1750"/>
        <v/>
      </c>
      <c r="BZ17044" s="32" t="str">
        <f t="shared" si="1751"/>
        <v/>
      </c>
      <c r="CA17044" s="32" t="str">
        <f t="shared" si="1752"/>
        <v/>
      </c>
      <c r="CB17044" s="33">
        <f>IF(COUNTIF($CD$7:CD17044,CD17044)=1,CD17044,CD17044+COUNTIF($CD$6:CD17043,CD17044))</f>
        <v>61166</v>
      </c>
      <c r="CC17044" s="34">
        <f t="shared" si="1753"/>
        <v>55153</v>
      </c>
      <c r="CD17044" s="32">
        <f t="shared" si="1754"/>
        <v>55153</v>
      </c>
      <c r="CE17044" s="32">
        <f t="shared" si="1755"/>
        <v>0</v>
      </c>
      <c r="CF17044" s="32">
        <f t="shared" si="1756"/>
        <v>0</v>
      </c>
      <c r="CG17044" s="32" t="str">
        <f t="shared" si="1757"/>
        <v/>
      </c>
      <c r="CH17044" s="32">
        <v>39</v>
      </c>
      <c r="CI17044" s="32" t="s">
        <v>10</v>
      </c>
      <c r="CJ17044" s="32" t="str">
        <f t="shared" si="1758"/>
        <v/>
      </c>
      <c r="CK17044" s="32" t="str">
        <f t="shared" si="1759"/>
        <v/>
      </c>
      <c r="CL17044" s="32" t="str">
        <f t="shared" si="1760"/>
        <v/>
      </c>
      <c r="CM17044" s="32" t="str">
        <f t="shared" si="1761"/>
        <v/>
      </c>
      <c r="CN17044" s="32" t="str">
        <f t="shared" si="1762"/>
        <v/>
      </c>
    </row>
    <row r="17045" spans="71:92" x14ac:dyDescent="0.3">
      <c r="BS17045" s="32" t="str">
        <f>IF(Kiadasi_kiseroiv!$K$2=BT17045,BV17045,"")</f>
        <v/>
      </c>
      <c r="BT17045" s="34" t="str">
        <f t="shared" si="1745"/>
        <v/>
      </c>
      <c r="BU17045" s="32" t="str">
        <f t="shared" si="1746"/>
        <v/>
      </c>
      <c r="BV17045" s="32" t="str">
        <f t="shared" si="1747"/>
        <v/>
      </c>
      <c r="BW17045" s="32" t="str">
        <f t="shared" si="1748"/>
        <v/>
      </c>
      <c r="BX17045" s="32" t="str">
        <f t="shared" si="1749"/>
        <v/>
      </c>
      <c r="BY17045" s="32" t="str">
        <f t="shared" si="1750"/>
        <v/>
      </c>
      <c r="BZ17045" s="32" t="str">
        <f t="shared" si="1751"/>
        <v/>
      </c>
      <c r="CA17045" s="32" t="str">
        <f t="shared" si="1752"/>
        <v/>
      </c>
      <c r="CB17045" s="33">
        <f>IF(COUNTIF($CD$7:CD17045,CD17045)=1,CD17045,CD17045+COUNTIF($CD$6:CD17044,CD17045))</f>
        <v>61167</v>
      </c>
      <c r="CC17045" s="34">
        <f t="shared" si="1753"/>
        <v>55153</v>
      </c>
      <c r="CD17045" s="32">
        <f t="shared" si="1754"/>
        <v>55153</v>
      </c>
      <c r="CE17045" s="32">
        <f t="shared" si="1755"/>
        <v>0</v>
      </c>
      <c r="CF17045" s="32">
        <f t="shared" si="1756"/>
        <v>0</v>
      </c>
      <c r="CG17045" s="32" t="str">
        <f t="shared" si="1757"/>
        <v/>
      </c>
      <c r="CH17045" s="32">
        <v>40</v>
      </c>
      <c r="CI17045" s="32" t="s">
        <v>10</v>
      </c>
      <c r="CJ17045" s="32" t="str">
        <f t="shared" si="1758"/>
        <v/>
      </c>
      <c r="CK17045" s="32" t="str">
        <f t="shared" si="1759"/>
        <v/>
      </c>
      <c r="CL17045" s="32" t="str">
        <f t="shared" si="1760"/>
        <v/>
      </c>
      <c r="CM17045" s="32" t="str">
        <f t="shared" si="1761"/>
        <v/>
      </c>
      <c r="CN17045" s="32" t="str">
        <f t="shared" si="1762"/>
        <v/>
      </c>
    </row>
    <row r="17046" spans="71:92" x14ac:dyDescent="0.3">
      <c r="BS17046" s="32" t="str">
        <f>IF(Kiadasi_kiseroiv!$K$2=BT17046,BV17046,"")</f>
        <v/>
      </c>
      <c r="BT17046" s="34" t="str">
        <f t="shared" si="1745"/>
        <v/>
      </c>
      <c r="BU17046" s="32" t="str">
        <f t="shared" si="1746"/>
        <v/>
      </c>
      <c r="BV17046" s="32" t="str">
        <f t="shared" si="1747"/>
        <v/>
      </c>
      <c r="BW17046" s="32" t="str">
        <f t="shared" si="1748"/>
        <v/>
      </c>
      <c r="BX17046" s="32" t="str">
        <f t="shared" si="1749"/>
        <v/>
      </c>
      <c r="BY17046" s="32" t="str">
        <f t="shared" si="1750"/>
        <v/>
      </c>
      <c r="BZ17046" s="32" t="str">
        <f t="shared" si="1751"/>
        <v/>
      </c>
      <c r="CA17046" s="32" t="str">
        <f t="shared" si="1752"/>
        <v/>
      </c>
      <c r="CB17046" s="33">
        <f>IF(COUNTIF($CD$7:CD17046,CD17046)=1,CD17046,CD17046+COUNTIF($CD$6:CD17045,CD17046))</f>
        <v>61168</v>
      </c>
      <c r="CC17046" s="34">
        <f t="shared" si="1753"/>
        <v>55153</v>
      </c>
      <c r="CD17046" s="32">
        <f t="shared" si="1754"/>
        <v>55153</v>
      </c>
      <c r="CE17046" s="32">
        <f t="shared" si="1755"/>
        <v>0</v>
      </c>
      <c r="CF17046" s="32">
        <f t="shared" si="1756"/>
        <v>0</v>
      </c>
      <c r="CG17046" s="32" t="str">
        <f t="shared" si="1757"/>
        <v/>
      </c>
      <c r="CH17046" s="32">
        <v>41</v>
      </c>
      <c r="CI17046" s="32" t="s">
        <v>10</v>
      </c>
      <c r="CJ17046" s="32" t="str">
        <f t="shared" si="1758"/>
        <v/>
      </c>
      <c r="CK17046" s="32" t="str">
        <f t="shared" si="1759"/>
        <v/>
      </c>
      <c r="CL17046" s="32" t="str">
        <f t="shared" si="1760"/>
        <v/>
      </c>
      <c r="CM17046" s="32" t="str">
        <f t="shared" si="1761"/>
        <v/>
      </c>
      <c r="CN17046" s="32" t="str">
        <f t="shared" si="1762"/>
        <v/>
      </c>
    </row>
    <row r="17047" spans="71:92" x14ac:dyDescent="0.3">
      <c r="BS17047" s="32" t="str">
        <f>IF(Kiadasi_kiseroiv!$K$2=BT17047,BV17047,"")</f>
        <v/>
      </c>
      <c r="BT17047" s="34" t="str">
        <f t="shared" si="1745"/>
        <v/>
      </c>
      <c r="BU17047" s="32" t="str">
        <f t="shared" si="1746"/>
        <v/>
      </c>
      <c r="BV17047" s="32" t="str">
        <f t="shared" si="1747"/>
        <v/>
      </c>
      <c r="BW17047" s="32" t="str">
        <f t="shared" si="1748"/>
        <v/>
      </c>
      <c r="BX17047" s="32" t="str">
        <f t="shared" si="1749"/>
        <v/>
      </c>
      <c r="BY17047" s="32" t="str">
        <f t="shared" si="1750"/>
        <v/>
      </c>
      <c r="BZ17047" s="32" t="str">
        <f t="shared" si="1751"/>
        <v/>
      </c>
      <c r="CA17047" s="32" t="str">
        <f t="shared" si="1752"/>
        <v/>
      </c>
      <c r="CB17047" s="33">
        <f>IF(COUNTIF($CD$7:CD17047,CD17047)=1,CD17047,CD17047+COUNTIF($CD$6:CD17046,CD17047))</f>
        <v>61169</v>
      </c>
      <c r="CC17047" s="34">
        <f t="shared" si="1753"/>
        <v>55153</v>
      </c>
      <c r="CD17047" s="32">
        <f t="shared" si="1754"/>
        <v>55153</v>
      </c>
      <c r="CE17047" s="32">
        <f t="shared" si="1755"/>
        <v>0</v>
      </c>
      <c r="CF17047" s="32">
        <f t="shared" si="1756"/>
        <v>0</v>
      </c>
      <c r="CG17047" s="32" t="str">
        <f t="shared" si="1757"/>
        <v/>
      </c>
      <c r="CH17047" s="32">
        <v>42</v>
      </c>
      <c r="CI17047" s="32" t="s">
        <v>10</v>
      </c>
      <c r="CJ17047" s="32" t="str">
        <f t="shared" si="1758"/>
        <v/>
      </c>
      <c r="CK17047" s="32" t="str">
        <f t="shared" si="1759"/>
        <v/>
      </c>
      <c r="CL17047" s="32" t="str">
        <f t="shared" si="1760"/>
        <v/>
      </c>
      <c r="CM17047" s="32" t="str">
        <f t="shared" si="1761"/>
        <v/>
      </c>
      <c r="CN17047" s="32" t="str">
        <f t="shared" si="1762"/>
        <v/>
      </c>
    </row>
    <row r="17048" spans="71:92" x14ac:dyDescent="0.3">
      <c r="BS17048" s="32" t="str">
        <f>IF(Kiadasi_kiseroiv!$K$2=BT17048,BV17048,"")</f>
        <v/>
      </c>
      <c r="BT17048" s="34" t="str">
        <f t="shared" si="1745"/>
        <v/>
      </c>
      <c r="BU17048" s="32" t="str">
        <f t="shared" si="1746"/>
        <v/>
      </c>
      <c r="BV17048" s="32" t="str">
        <f t="shared" si="1747"/>
        <v/>
      </c>
      <c r="BW17048" s="32" t="str">
        <f t="shared" si="1748"/>
        <v/>
      </c>
      <c r="BX17048" s="32" t="str">
        <f t="shared" si="1749"/>
        <v/>
      </c>
      <c r="BY17048" s="32" t="str">
        <f t="shared" si="1750"/>
        <v/>
      </c>
      <c r="BZ17048" s="32" t="str">
        <f t="shared" si="1751"/>
        <v/>
      </c>
      <c r="CA17048" s="32" t="str">
        <f t="shared" si="1752"/>
        <v/>
      </c>
      <c r="CB17048" s="33">
        <f>IF(COUNTIF($CD$7:CD17048,CD17048)=1,CD17048,CD17048+COUNTIF($CD$6:CD17047,CD17048))</f>
        <v>61170</v>
      </c>
      <c r="CC17048" s="34">
        <f t="shared" si="1753"/>
        <v>55153</v>
      </c>
      <c r="CD17048" s="32">
        <f t="shared" si="1754"/>
        <v>55153</v>
      </c>
      <c r="CE17048" s="32">
        <f t="shared" si="1755"/>
        <v>0</v>
      </c>
      <c r="CF17048" s="32">
        <f t="shared" si="1756"/>
        <v>0</v>
      </c>
      <c r="CG17048" s="32" t="str">
        <f t="shared" si="1757"/>
        <v/>
      </c>
      <c r="CH17048" s="32">
        <v>43</v>
      </c>
      <c r="CI17048" s="32" t="s">
        <v>10</v>
      </c>
      <c r="CJ17048" s="32" t="str">
        <f t="shared" si="1758"/>
        <v/>
      </c>
      <c r="CK17048" s="32" t="str">
        <f t="shared" si="1759"/>
        <v/>
      </c>
      <c r="CL17048" s="32" t="str">
        <f t="shared" si="1760"/>
        <v/>
      </c>
      <c r="CM17048" s="32" t="str">
        <f t="shared" si="1761"/>
        <v/>
      </c>
      <c r="CN17048" s="32" t="str">
        <f t="shared" si="1762"/>
        <v/>
      </c>
    </row>
    <row r="17049" spans="71:92" x14ac:dyDescent="0.3">
      <c r="BS17049" s="32" t="str">
        <f>IF(Kiadasi_kiseroiv!$K$2=BT17049,BV17049,"")</f>
        <v/>
      </c>
      <c r="BT17049" s="34" t="str">
        <f t="shared" si="1745"/>
        <v/>
      </c>
      <c r="BU17049" s="32" t="str">
        <f t="shared" si="1746"/>
        <v/>
      </c>
      <c r="BV17049" s="32" t="str">
        <f t="shared" si="1747"/>
        <v/>
      </c>
      <c r="BW17049" s="32" t="str">
        <f t="shared" si="1748"/>
        <v/>
      </c>
      <c r="BX17049" s="32" t="str">
        <f t="shared" si="1749"/>
        <v/>
      </c>
      <c r="BY17049" s="32" t="str">
        <f t="shared" si="1750"/>
        <v/>
      </c>
      <c r="BZ17049" s="32" t="str">
        <f t="shared" si="1751"/>
        <v/>
      </c>
      <c r="CA17049" s="32" t="str">
        <f t="shared" si="1752"/>
        <v/>
      </c>
      <c r="CB17049" s="33">
        <f>IF(COUNTIF($CD$7:CD17049,CD17049)=1,CD17049,CD17049+COUNTIF($CD$6:CD17048,CD17049))</f>
        <v>61171</v>
      </c>
      <c r="CC17049" s="34">
        <f t="shared" si="1753"/>
        <v>55153</v>
      </c>
      <c r="CD17049" s="32">
        <f t="shared" si="1754"/>
        <v>55153</v>
      </c>
      <c r="CE17049" s="32">
        <f t="shared" si="1755"/>
        <v>0</v>
      </c>
      <c r="CF17049" s="32">
        <f t="shared" si="1756"/>
        <v>0</v>
      </c>
      <c r="CG17049" s="32" t="str">
        <f t="shared" si="1757"/>
        <v/>
      </c>
      <c r="CH17049" s="32">
        <v>44</v>
      </c>
      <c r="CI17049" s="32" t="s">
        <v>10</v>
      </c>
      <c r="CJ17049" s="32" t="str">
        <f t="shared" si="1758"/>
        <v/>
      </c>
      <c r="CK17049" s="32" t="str">
        <f t="shared" si="1759"/>
        <v/>
      </c>
      <c r="CL17049" s="32" t="str">
        <f t="shared" si="1760"/>
        <v/>
      </c>
      <c r="CM17049" s="32" t="str">
        <f t="shared" si="1761"/>
        <v/>
      </c>
      <c r="CN17049" s="32" t="str">
        <f t="shared" si="1762"/>
        <v/>
      </c>
    </row>
    <row r="17050" spans="71:92" x14ac:dyDescent="0.3">
      <c r="BS17050" s="32" t="str">
        <f>IF(Kiadasi_kiseroiv!$K$2=BT17050,BV17050,"")</f>
        <v/>
      </c>
      <c r="BT17050" s="34" t="str">
        <f t="shared" si="1745"/>
        <v/>
      </c>
      <c r="BU17050" s="32" t="str">
        <f t="shared" si="1746"/>
        <v/>
      </c>
      <c r="BV17050" s="32" t="str">
        <f t="shared" si="1747"/>
        <v/>
      </c>
      <c r="BW17050" s="32" t="str">
        <f t="shared" si="1748"/>
        <v/>
      </c>
      <c r="BX17050" s="32" t="str">
        <f t="shared" si="1749"/>
        <v/>
      </c>
      <c r="BY17050" s="32" t="str">
        <f t="shared" si="1750"/>
        <v/>
      </c>
      <c r="BZ17050" s="32" t="str">
        <f t="shared" si="1751"/>
        <v/>
      </c>
      <c r="CA17050" s="32" t="str">
        <f t="shared" si="1752"/>
        <v/>
      </c>
      <c r="CB17050" s="33">
        <f>IF(COUNTIF($CD$7:CD17050,CD17050)=1,CD17050,CD17050+COUNTIF($CD$6:CD17049,CD17050))</f>
        <v>61172</v>
      </c>
      <c r="CC17050" s="34">
        <f t="shared" si="1753"/>
        <v>55153</v>
      </c>
      <c r="CD17050" s="32">
        <f t="shared" si="1754"/>
        <v>55153</v>
      </c>
      <c r="CE17050" s="32">
        <f t="shared" si="1755"/>
        <v>0</v>
      </c>
      <c r="CF17050" s="32">
        <f t="shared" si="1756"/>
        <v>0</v>
      </c>
      <c r="CG17050" s="32" t="str">
        <f t="shared" si="1757"/>
        <v/>
      </c>
      <c r="CH17050" s="32">
        <v>45</v>
      </c>
      <c r="CI17050" s="32" t="s">
        <v>10</v>
      </c>
      <c r="CJ17050" s="32" t="str">
        <f t="shared" si="1758"/>
        <v/>
      </c>
      <c r="CK17050" s="32" t="str">
        <f t="shared" si="1759"/>
        <v/>
      </c>
      <c r="CL17050" s="32" t="str">
        <f t="shared" si="1760"/>
        <v/>
      </c>
      <c r="CM17050" s="32" t="str">
        <f t="shared" si="1761"/>
        <v/>
      </c>
      <c r="CN17050" s="32" t="str">
        <f t="shared" si="1762"/>
        <v/>
      </c>
    </row>
    <row r="17051" spans="71:92" x14ac:dyDescent="0.3">
      <c r="BS17051" s="32" t="str">
        <f>IF(Kiadasi_kiseroiv!$K$2=BT17051,BV17051,"")</f>
        <v/>
      </c>
      <c r="BT17051" s="34" t="str">
        <f t="shared" si="1745"/>
        <v/>
      </c>
      <c r="BU17051" s="32" t="str">
        <f t="shared" si="1746"/>
        <v/>
      </c>
      <c r="BV17051" s="32" t="str">
        <f t="shared" si="1747"/>
        <v/>
      </c>
      <c r="BW17051" s="32" t="str">
        <f t="shared" si="1748"/>
        <v/>
      </c>
      <c r="BX17051" s="32" t="str">
        <f t="shared" si="1749"/>
        <v/>
      </c>
      <c r="BY17051" s="32" t="str">
        <f t="shared" si="1750"/>
        <v/>
      </c>
      <c r="BZ17051" s="32" t="str">
        <f t="shared" si="1751"/>
        <v/>
      </c>
      <c r="CA17051" s="32" t="str">
        <f t="shared" si="1752"/>
        <v/>
      </c>
      <c r="CB17051" s="33">
        <f>IF(COUNTIF($CD$7:CD17051,CD17051)=1,CD17051,CD17051+COUNTIF($CD$6:CD17050,CD17051))</f>
        <v>61173</v>
      </c>
      <c r="CC17051" s="34">
        <f t="shared" si="1753"/>
        <v>55153</v>
      </c>
      <c r="CD17051" s="32">
        <f t="shared" si="1754"/>
        <v>55153</v>
      </c>
      <c r="CE17051" s="32">
        <f t="shared" si="1755"/>
        <v>0</v>
      </c>
      <c r="CF17051" s="32">
        <f t="shared" si="1756"/>
        <v>0</v>
      </c>
      <c r="CG17051" s="32" t="str">
        <f t="shared" si="1757"/>
        <v/>
      </c>
      <c r="CH17051" s="32">
        <v>46</v>
      </c>
      <c r="CI17051" s="32" t="s">
        <v>10</v>
      </c>
      <c r="CJ17051" s="32" t="str">
        <f t="shared" si="1758"/>
        <v/>
      </c>
      <c r="CK17051" s="32" t="str">
        <f t="shared" si="1759"/>
        <v/>
      </c>
      <c r="CL17051" s="32" t="str">
        <f t="shared" si="1760"/>
        <v/>
      </c>
      <c r="CM17051" s="32" t="str">
        <f t="shared" si="1761"/>
        <v/>
      </c>
      <c r="CN17051" s="32" t="str">
        <f t="shared" si="1762"/>
        <v/>
      </c>
    </row>
    <row r="17052" spans="71:92" x14ac:dyDescent="0.3">
      <c r="BS17052" s="32" t="str">
        <f>IF(Kiadasi_kiseroiv!$K$2=BT17052,BV17052,"")</f>
        <v/>
      </c>
      <c r="BT17052" s="34" t="str">
        <f t="shared" si="1745"/>
        <v/>
      </c>
      <c r="BU17052" s="32" t="str">
        <f t="shared" si="1746"/>
        <v/>
      </c>
      <c r="BV17052" s="32" t="str">
        <f t="shared" si="1747"/>
        <v/>
      </c>
      <c r="BW17052" s="32" t="str">
        <f t="shared" si="1748"/>
        <v/>
      </c>
      <c r="BX17052" s="32" t="str">
        <f t="shared" si="1749"/>
        <v/>
      </c>
      <c r="BY17052" s="32" t="str">
        <f t="shared" si="1750"/>
        <v/>
      </c>
      <c r="BZ17052" s="32" t="str">
        <f t="shared" si="1751"/>
        <v/>
      </c>
      <c r="CA17052" s="32" t="str">
        <f t="shared" si="1752"/>
        <v/>
      </c>
      <c r="CB17052" s="33">
        <f>IF(COUNTIF($CD$7:CD17052,CD17052)=1,CD17052,CD17052+COUNTIF($CD$6:CD17051,CD17052))</f>
        <v>61174</v>
      </c>
      <c r="CC17052" s="34">
        <f t="shared" si="1753"/>
        <v>55153</v>
      </c>
      <c r="CD17052" s="32">
        <f t="shared" si="1754"/>
        <v>55153</v>
      </c>
      <c r="CE17052" s="32">
        <f t="shared" si="1755"/>
        <v>0</v>
      </c>
      <c r="CF17052" s="32">
        <f t="shared" si="1756"/>
        <v>0</v>
      </c>
      <c r="CG17052" s="32" t="str">
        <f t="shared" si="1757"/>
        <v/>
      </c>
      <c r="CH17052" s="32">
        <v>47</v>
      </c>
      <c r="CI17052" s="32" t="s">
        <v>10</v>
      </c>
      <c r="CJ17052" s="32" t="str">
        <f t="shared" si="1758"/>
        <v/>
      </c>
      <c r="CK17052" s="32" t="str">
        <f t="shared" si="1759"/>
        <v/>
      </c>
      <c r="CL17052" s="32" t="str">
        <f t="shared" si="1760"/>
        <v/>
      </c>
      <c r="CM17052" s="32" t="str">
        <f t="shared" si="1761"/>
        <v/>
      </c>
      <c r="CN17052" s="32" t="str">
        <f t="shared" si="1762"/>
        <v/>
      </c>
    </row>
    <row r="17053" spans="71:92" x14ac:dyDescent="0.3">
      <c r="BS17053" s="32" t="str">
        <f>IF(Kiadasi_kiseroiv!$K$2=BT17053,BV17053,"")</f>
        <v/>
      </c>
      <c r="BT17053" s="34" t="str">
        <f t="shared" si="1745"/>
        <v/>
      </c>
      <c r="BU17053" s="32" t="str">
        <f t="shared" si="1746"/>
        <v/>
      </c>
      <c r="BV17053" s="32" t="str">
        <f t="shared" si="1747"/>
        <v/>
      </c>
      <c r="BW17053" s="32" t="str">
        <f t="shared" si="1748"/>
        <v/>
      </c>
      <c r="BX17053" s="32" t="str">
        <f t="shared" si="1749"/>
        <v/>
      </c>
      <c r="BY17053" s="32" t="str">
        <f t="shared" si="1750"/>
        <v/>
      </c>
      <c r="BZ17053" s="32" t="str">
        <f t="shared" si="1751"/>
        <v/>
      </c>
      <c r="CA17053" s="32" t="str">
        <f t="shared" si="1752"/>
        <v/>
      </c>
      <c r="CB17053" s="33">
        <f>IF(COUNTIF($CD$7:CD17053,CD17053)=1,CD17053,CD17053+COUNTIF($CD$6:CD17052,CD17053))</f>
        <v>61175</v>
      </c>
      <c r="CC17053" s="34">
        <f t="shared" si="1753"/>
        <v>55153</v>
      </c>
      <c r="CD17053" s="32">
        <f t="shared" si="1754"/>
        <v>55153</v>
      </c>
      <c r="CE17053" s="32">
        <f t="shared" si="1755"/>
        <v>0</v>
      </c>
      <c r="CF17053" s="32">
        <f t="shared" si="1756"/>
        <v>0</v>
      </c>
      <c r="CG17053" s="32" t="str">
        <f t="shared" si="1757"/>
        <v/>
      </c>
      <c r="CH17053" s="32">
        <v>48</v>
      </c>
      <c r="CI17053" s="32" t="s">
        <v>10</v>
      </c>
      <c r="CJ17053" s="32" t="str">
        <f t="shared" si="1758"/>
        <v/>
      </c>
      <c r="CK17053" s="32" t="str">
        <f t="shared" si="1759"/>
        <v/>
      </c>
      <c r="CL17053" s="32" t="str">
        <f t="shared" si="1760"/>
        <v/>
      </c>
      <c r="CM17053" s="32" t="str">
        <f t="shared" si="1761"/>
        <v/>
      </c>
      <c r="CN17053" s="32" t="str">
        <f t="shared" si="1762"/>
        <v/>
      </c>
    </row>
    <row r="17054" spans="71:92" x14ac:dyDescent="0.3">
      <c r="BS17054" s="32" t="str">
        <f>IF(Kiadasi_kiseroiv!$K$2=BT17054,BV17054,"")</f>
        <v/>
      </c>
      <c r="BT17054" s="34" t="str">
        <f t="shared" si="1745"/>
        <v/>
      </c>
      <c r="BU17054" s="32" t="str">
        <f t="shared" si="1746"/>
        <v/>
      </c>
      <c r="BV17054" s="32" t="str">
        <f t="shared" si="1747"/>
        <v/>
      </c>
      <c r="BW17054" s="32" t="str">
        <f t="shared" si="1748"/>
        <v/>
      </c>
      <c r="BX17054" s="32" t="str">
        <f t="shared" si="1749"/>
        <v/>
      </c>
      <c r="BY17054" s="32" t="str">
        <f t="shared" si="1750"/>
        <v/>
      </c>
      <c r="BZ17054" s="32" t="str">
        <f t="shared" si="1751"/>
        <v/>
      </c>
      <c r="CA17054" s="32" t="str">
        <f t="shared" si="1752"/>
        <v/>
      </c>
      <c r="CB17054" s="33">
        <f>IF(COUNTIF($CD$7:CD17054,CD17054)=1,CD17054,CD17054+COUNTIF($CD$6:CD17053,CD17054))</f>
        <v>61176</v>
      </c>
      <c r="CC17054" s="34">
        <f t="shared" si="1753"/>
        <v>55153</v>
      </c>
      <c r="CD17054" s="32">
        <f t="shared" si="1754"/>
        <v>55153</v>
      </c>
      <c r="CE17054" s="32">
        <f t="shared" si="1755"/>
        <v>0</v>
      </c>
      <c r="CF17054" s="32">
        <f t="shared" si="1756"/>
        <v>0</v>
      </c>
      <c r="CG17054" s="32" t="str">
        <f t="shared" si="1757"/>
        <v/>
      </c>
      <c r="CH17054" s="32">
        <v>49</v>
      </c>
      <c r="CI17054" s="32" t="s">
        <v>10</v>
      </c>
      <c r="CJ17054" s="32" t="str">
        <f t="shared" si="1758"/>
        <v/>
      </c>
      <c r="CK17054" s="32" t="str">
        <f t="shared" si="1759"/>
        <v/>
      </c>
      <c r="CL17054" s="32" t="str">
        <f t="shared" si="1760"/>
        <v/>
      </c>
      <c r="CM17054" s="32" t="str">
        <f t="shared" si="1761"/>
        <v/>
      </c>
      <c r="CN17054" s="32" t="str">
        <f t="shared" si="1762"/>
        <v/>
      </c>
    </row>
    <row r="17055" spans="71:92" x14ac:dyDescent="0.3">
      <c r="BS17055" s="32" t="str">
        <f>IF(Kiadasi_kiseroiv!$K$2=BT17055,BV17055,"")</f>
        <v/>
      </c>
      <c r="BT17055" s="34" t="str">
        <f t="shared" si="1745"/>
        <v/>
      </c>
      <c r="BU17055" s="32" t="str">
        <f t="shared" si="1746"/>
        <v/>
      </c>
      <c r="BV17055" s="32" t="str">
        <f t="shared" si="1747"/>
        <v/>
      </c>
      <c r="BW17055" s="32" t="str">
        <f t="shared" si="1748"/>
        <v/>
      </c>
      <c r="BX17055" s="32" t="str">
        <f t="shared" si="1749"/>
        <v/>
      </c>
      <c r="BY17055" s="32" t="str">
        <f t="shared" si="1750"/>
        <v/>
      </c>
      <c r="BZ17055" s="32" t="str">
        <f t="shared" si="1751"/>
        <v/>
      </c>
      <c r="CA17055" s="32" t="str">
        <f t="shared" si="1752"/>
        <v/>
      </c>
      <c r="CB17055" s="33">
        <f>IF(COUNTIF($CD$7:CD17055,CD17055)=1,CD17055,CD17055+COUNTIF($CD$6:CD17054,CD17055))</f>
        <v>61177</v>
      </c>
      <c r="CC17055" s="34">
        <f t="shared" si="1753"/>
        <v>55153</v>
      </c>
      <c r="CD17055" s="32">
        <f t="shared" si="1754"/>
        <v>55153</v>
      </c>
      <c r="CE17055" s="32">
        <f t="shared" si="1755"/>
        <v>0</v>
      </c>
      <c r="CF17055" s="32">
        <f t="shared" si="1756"/>
        <v>0</v>
      </c>
      <c r="CG17055" s="32" t="str">
        <f t="shared" si="1757"/>
        <v/>
      </c>
      <c r="CH17055" s="32">
        <v>50</v>
      </c>
      <c r="CI17055" s="32" t="s">
        <v>10</v>
      </c>
      <c r="CJ17055" s="32" t="str">
        <f t="shared" si="1758"/>
        <v/>
      </c>
      <c r="CK17055" s="32" t="str">
        <f t="shared" si="1759"/>
        <v/>
      </c>
      <c r="CL17055" s="32" t="str">
        <f t="shared" si="1760"/>
        <v/>
      </c>
      <c r="CM17055" s="32" t="str">
        <f t="shared" si="1761"/>
        <v/>
      </c>
      <c r="CN17055" s="32" t="str">
        <f t="shared" si="1762"/>
        <v/>
      </c>
    </row>
    <row r="17056" spans="71:92" x14ac:dyDescent="0.3">
      <c r="BS17056" s="32" t="str">
        <f>IF(Kiadasi_kiseroiv!$K$2=BT17056,BV17056,"")</f>
        <v/>
      </c>
      <c r="BT17056" s="34" t="str">
        <f t="shared" si="1745"/>
        <v/>
      </c>
      <c r="BU17056" s="32" t="str">
        <f t="shared" si="1746"/>
        <v/>
      </c>
      <c r="BV17056" s="32" t="str">
        <f t="shared" si="1747"/>
        <v/>
      </c>
      <c r="BW17056" s="32" t="str">
        <f t="shared" si="1748"/>
        <v/>
      </c>
      <c r="BX17056" s="32" t="str">
        <f t="shared" si="1749"/>
        <v/>
      </c>
      <c r="BY17056" s="32" t="str">
        <f t="shared" si="1750"/>
        <v/>
      </c>
      <c r="BZ17056" s="32" t="str">
        <f t="shared" si="1751"/>
        <v/>
      </c>
      <c r="CA17056" s="32" t="str">
        <f t="shared" si="1752"/>
        <v/>
      </c>
      <c r="CB17056" s="33">
        <f>IF(COUNTIF($CD$7:CD17056,CD17056)=1,CD17056,CD17056+COUNTIF($CD$6:CD17055,CD17056))</f>
        <v>61178</v>
      </c>
      <c r="CC17056" s="34">
        <f t="shared" si="1753"/>
        <v>55153</v>
      </c>
      <c r="CD17056" s="32">
        <f t="shared" si="1754"/>
        <v>55153</v>
      </c>
      <c r="CE17056" s="32">
        <f t="shared" si="1755"/>
        <v>0</v>
      </c>
      <c r="CF17056" s="32">
        <f t="shared" si="1756"/>
        <v>0</v>
      </c>
      <c r="CG17056" s="32" t="str">
        <f t="shared" si="1757"/>
        <v/>
      </c>
      <c r="CH17056" s="32">
        <v>51</v>
      </c>
      <c r="CI17056" s="32" t="s">
        <v>10</v>
      </c>
      <c r="CJ17056" s="32" t="str">
        <f t="shared" si="1758"/>
        <v/>
      </c>
      <c r="CK17056" s="32" t="str">
        <f t="shared" si="1759"/>
        <v/>
      </c>
      <c r="CL17056" s="32" t="str">
        <f t="shared" si="1760"/>
        <v/>
      </c>
      <c r="CM17056" s="32" t="str">
        <f t="shared" si="1761"/>
        <v/>
      </c>
      <c r="CN17056" s="32" t="str">
        <f t="shared" si="1762"/>
        <v/>
      </c>
    </row>
    <row r="17057" spans="71:92" x14ac:dyDescent="0.3">
      <c r="BS17057" s="32" t="str">
        <f>IF(Kiadasi_kiseroiv!$K$2=BT17057,BV17057,"")</f>
        <v/>
      </c>
      <c r="BT17057" s="34" t="str">
        <f t="shared" si="1745"/>
        <v/>
      </c>
      <c r="BU17057" s="32" t="str">
        <f t="shared" si="1746"/>
        <v/>
      </c>
      <c r="BV17057" s="32" t="str">
        <f t="shared" si="1747"/>
        <v/>
      </c>
      <c r="BW17057" s="32" t="str">
        <f t="shared" si="1748"/>
        <v/>
      </c>
      <c r="BX17057" s="32" t="str">
        <f t="shared" si="1749"/>
        <v/>
      </c>
      <c r="BY17057" s="32" t="str">
        <f t="shared" si="1750"/>
        <v/>
      </c>
      <c r="BZ17057" s="32" t="str">
        <f t="shared" si="1751"/>
        <v/>
      </c>
      <c r="CA17057" s="32" t="str">
        <f t="shared" si="1752"/>
        <v/>
      </c>
      <c r="CB17057" s="33">
        <f>IF(COUNTIF($CD$7:CD17057,CD17057)=1,CD17057,CD17057+COUNTIF($CD$6:CD17056,CD17057))</f>
        <v>61179</v>
      </c>
      <c r="CC17057" s="34">
        <f t="shared" si="1753"/>
        <v>55153</v>
      </c>
      <c r="CD17057" s="32">
        <f t="shared" si="1754"/>
        <v>55153</v>
      </c>
      <c r="CE17057" s="32">
        <f t="shared" si="1755"/>
        <v>0</v>
      </c>
      <c r="CF17057" s="32">
        <f t="shared" si="1756"/>
        <v>0</v>
      </c>
      <c r="CG17057" s="32" t="str">
        <f t="shared" si="1757"/>
        <v/>
      </c>
      <c r="CH17057" s="32">
        <v>52</v>
      </c>
      <c r="CI17057" s="32" t="s">
        <v>10</v>
      </c>
      <c r="CJ17057" s="32" t="str">
        <f t="shared" si="1758"/>
        <v/>
      </c>
      <c r="CK17057" s="32" t="str">
        <f t="shared" si="1759"/>
        <v/>
      </c>
      <c r="CL17057" s="32" t="str">
        <f t="shared" si="1760"/>
        <v/>
      </c>
      <c r="CM17057" s="32" t="str">
        <f t="shared" si="1761"/>
        <v/>
      </c>
      <c r="CN17057" s="32" t="str">
        <f t="shared" si="1762"/>
        <v/>
      </c>
    </row>
    <row r="17058" spans="71:92" x14ac:dyDescent="0.3">
      <c r="BS17058" s="32" t="str">
        <f>IF(Kiadasi_kiseroiv!$K$2=BT17058,BV17058,"")</f>
        <v/>
      </c>
      <c r="BT17058" s="34" t="str">
        <f t="shared" si="1745"/>
        <v/>
      </c>
      <c r="BU17058" s="32" t="str">
        <f t="shared" si="1746"/>
        <v/>
      </c>
      <c r="BV17058" s="32" t="str">
        <f t="shared" si="1747"/>
        <v/>
      </c>
      <c r="BW17058" s="32" t="str">
        <f t="shared" si="1748"/>
        <v/>
      </c>
      <c r="BX17058" s="32" t="str">
        <f t="shared" si="1749"/>
        <v/>
      </c>
      <c r="BY17058" s="32" t="str">
        <f t="shared" si="1750"/>
        <v/>
      </c>
      <c r="BZ17058" s="32" t="str">
        <f t="shared" si="1751"/>
        <v/>
      </c>
      <c r="CA17058" s="32" t="str">
        <f t="shared" si="1752"/>
        <v/>
      </c>
      <c r="CB17058" s="33">
        <f>IF(COUNTIF($CD$7:CD17058,CD17058)=1,CD17058,CD17058+COUNTIF($CD$6:CD17057,CD17058))</f>
        <v>61180</v>
      </c>
      <c r="CC17058" s="34">
        <f t="shared" si="1753"/>
        <v>55153</v>
      </c>
      <c r="CD17058" s="32">
        <f t="shared" si="1754"/>
        <v>55153</v>
      </c>
      <c r="CE17058" s="32">
        <f t="shared" si="1755"/>
        <v>0</v>
      </c>
      <c r="CF17058" s="32">
        <f t="shared" si="1756"/>
        <v>0</v>
      </c>
      <c r="CG17058" s="32" t="str">
        <f t="shared" si="1757"/>
        <v/>
      </c>
      <c r="CH17058" s="32">
        <v>53</v>
      </c>
      <c r="CI17058" s="32" t="s">
        <v>10</v>
      </c>
      <c r="CJ17058" s="32" t="str">
        <f t="shared" si="1758"/>
        <v/>
      </c>
      <c r="CK17058" s="32" t="str">
        <f t="shared" si="1759"/>
        <v/>
      </c>
      <c r="CL17058" s="32" t="str">
        <f t="shared" si="1760"/>
        <v/>
      </c>
      <c r="CM17058" s="32" t="str">
        <f t="shared" si="1761"/>
        <v/>
      </c>
      <c r="CN17058" s="32" t="str">
        <f t="shared" si="1762"/>
        <v/>
      </c>
    </row>
    <row r="17059" spans="71:92" x14ac:dyDescent="0.3">
      <c r="BS17059" s="32" t="str">
        <f>IF(Kiadasi_kiseroiv!$K$2=BT17059,BV17059,"")</f>
        <v/>
      </c>
      <c r="BT17059" s="34" t="str">
        <f t="shared" si="1745"/>
        <v/>
      </c>
      <c r="BU17059" s="32" t="str">
        <f t="shared" si="1746"/>
        <v/>
      </c>
      <c r="BV17059" s="32" t="str">
        <f t="shared" si="1747"/>
        <v/>
      </c>
      <c r="BW17059" s="32" t="str">
        <f t="shared" si="1748"/>
        <v/>
      </c>
      <c r="BX17059" s="32" t="str">
        <f t="shared" si="1749"/>
        <v/>
      </c>
      <c r="BY17059" s="32" t="str">
        <f t="shared" si="1750"/>
        <v/>
      </c>
      <c r="BZ17059" s="32" t="str">
        <f t="shared" si="1751"/>
        <v/>
      </c>
      <c r="CA17059" s="32" t="str">
        <f t="shared" si="1752"/>
        <v/>
      </c>
      <c r="CB17059" s="33">
        <f>IF(COUNTIF($CD$7:CD17059,CD17059)=1,CD17059,CD17059+COUNTIF($CD$6:CD17058,CD17059))</f>
        <v>61181</v>
      </c>
      <c r="CC17059" s="34">
        <f t="shared" si="1753"/>
        <v>55153</v>
      </c>
      <c r="CD17059" s="32">
        <f t="shared" si="1754"/>
        <v>55153</v>
      </c>
      <c r="CE17059" s="32">
        <f t="shared" si="1755"/>
        <v>0</v>
      </c>
      <c r="CF17059" s="32">
        <f t="shared" si="1756"/>
        <v>0</v>
      </c>
      <c r="CG17059" s="32" t="str">
        <f t="shared" si="1757"/>
        <v/>
      </c>
      <c r="CH17059" s="32">
        <v>54</v>
      </c>
      <c r="CI17059" s="32" t="s">
        <v>10</v>
      </c>
      <c r="CJ17059" s="32" t="str">
        <f t="shared" si="1758"/>
        <v/>
      </c>
      <c r="CK17059" s="32" t="str">
        <f t="shared" si="1759"/>
        <v/>
      </c>
      <c r="CL17059" s="32" t="str">
        <f t="shared" si="1760"/>
        <v/>
      </c>
      <c r="CM17059" s="32" t="str">
        <f t="shared" si="1761"/>
        <v/>
      </c>
      <c r="CN17059" s="32" t="str">
        <f t="shared" si="1762"/>
        <v/>
      </c>
    </row>
    <row r="17060" spans="71:92" x14ac:dyDescent="0.3">
      <c r="BS17060" s="32" t="str">
        <f>IF(Kiadasi_kiseroiv!$K$2=BT17060,BV17060,"")</f>
        <v/>
      </c>
      <c r="BT17060" s="34" t="str">
        <f t="shared" si="1745"/>
        <v/>
      </c>
      <c r="BU17060" s="32" t="str">
        <f t="shared" si="1746"/>
        <v/>
      </c>
      <c r="BV17060" s="32" t="str">
        <f t="shared" si="1747"/>
        <v/>
      </c>
      <c r="BW17060" s="32" t="str">
        <f t="shared" si="1748"/>
        <v/>
      </c>
      <c r="BX17060" s="32" t="str">
        <f t="shared" si="1749"/>
        <v/>
      </c>
      <c r="BY17060" s="32" t="str">
        <f t="shared" si="1750"/>
        <v/>
      </c>
      <c r="BZ17060" s="32" t="str">
        <f t="shared" si="1751"/>
        <v/>
      </c>
      <c r="CA17060" s="32" t="str">
        <f t="shared" si="1752"/>
        <v/>
      </c>
      <c r="CB17060" s="33">
        <f>IF(COUNTIF($CD$7:CD17060,CD17060)=1,CD17060,CD17060+COUNTIF($CD$6:CD17059,CD17060))</f>
        <v>61182</v>
      </c>
      <c r="CC17060" s="34">
        <f t="shared" si="1753"/>
        <v>55153</v>
      </c>
      <c r="CD17060" s="32">
        <f t="shared" si="1754"/>
        <v>55153</v>
      </c>
      <c r="CE17060" s="32">
        <f t="shared" si="1755"/>
        <v>0</v>
      </c>
      <c r="CF17060" s="32">
        <f t="shared" si="1756"/>
        <v>0</v>
      </c>
      <c r="CG17060" s="32" t="str">
        <f t="shared" si="1757"/>
        <v/>
      </c>
      <c r="CH17060" s="32">
        <v>55</v>
      </c>
      <c r="CI17060" s="32" t="s">
        <v>10</v>
      </c>
      <c r="CJ17060" s="32" t="str">
        <f t="shared" si="1758"/>
        <v/>
      </c>
      <c r="CK17060" s="32" t="str">
        <f t="shared" si="1759"/>
        <v/>
      </c>
      <c r="CL17060" s="32" t="str">
        <f t="shared" si="1760"/>
        <v/>
      </c>
      <c r="CM17060" s="32" t="str">
        <f t="shared" si="1761"/>
        <v/>
      </c>
      <c r="CN17060" s="32" t="str">
        <f t="shared" si="1762"/>
        <v/>
      </c>
    </row>
    <row r="17061" spans="71:92" x14ac:dyDescent="0.3">
      <c r="BS17061" s="32" t="str">
        <f>IF(Kiadasi_kiseroiv!$K$2=BT17061,BV17061,"")</f>
        <v/>
      </c>
      <c r="BT17061" s="34" t="str">
        <f t="shared" si="1745"/>
        <v/>
      </c>
      <c r="BU17061" s="32" t="str">
        <f t="shared" si="1746"/>
        <v/>
      </c>
      <c r="BV17061" s="32" t="str">
        <f t="shared" si="1747"/>
        <v/>
      </c>
      <c r="BW17061" s="32" t="str">
        <f t="shared" si="1748"/>
        <v/>
      </c>
      <c r="BX17061" s="32" t="str">
        <f t="shared" si="1749"/>
        <v/>
      </c>
      <c r="BY17061" s="32" t="str">
        <f t="shared" si="1750"/>
        <v/>
      </c>
      <c r="BZ17061" s="32" t="str">
        <f t="shared" si="1751"/>
        <v/>
      </c>
      <c r="CA17061" s="32" t="str">
        <f t="shared" si="1752"/>
        <v/>
      </c>
      <c r="CB17061" s="33">
        <f>IF(COUNTIF($CD$7:CD17061,CD17061)=1,CD17061,CD17061+COUNTIF($CD$6:CD17060,CD17061))</f>
        <v>61183</v>
      </c>
      <c r="CC17061" s="34">
        <f t="shared" si="1753"/>
        <v>55153</v>
      </c>
      <c r="CD17061" s="32">
        <f t="shared" si="1754"/>
        <v>55153</v>
      </c>
      <c r="CE17061" s="32">
        <f t="shared" si="1755"/>
        <v>0</v>
      </c>
      <c r="CF17061" s="32">
        <f t="shared" si="1756"/>
        <v>0</v>
      </c>
      <c r="CG17061" s="32" t="str">
        <f t="shared" si="1757"/>
        <v/>
      </c>
      <c r="CH17061" s="32">
        <v>56</v>
      </c>
      <c r="CI17061" s="32" t="s">
        <v>10</v>
      </c>
      <c r="CJ17061" s="32" t="str">
        <f t="shared" si="1758"/>
        <v/>
      </c>
      <c r="CK17061" s="32" t="str">
        <f t="shared" si="1759"/>
        <v/>
      </c>
      <c r="CL17061" s="32" t="str">
        <f t="shared" si="1760"/>
        <v/>
      </c>
      <c r="CM17061" s="32" t="str">
        <f t="shared" si="1761"/>
        <v/>
      </c>
      <c r="CN17061" s="32" t="str">
        <f t="shared" si="1762"/>
        <v/>
      </c>
    </row>
    <row r="17062" spans="71:92" x14ac:dyDescent="0.3">
      <c r="BS17062" s="32" t="str">
        <f>IF(Kiadasi_kiseroiv!$K$2=BT17062,BV17062,"")</f>
        <v/>
      </c>
      <c r="BT17062" s="34" t="str">
        <f t="shared" si="1745"/>
        <v/>
      </c>
      <c r="BU17062" s="32" t="str">
        <f t="shared" si="1746"/>
        <v/>
      </c>
      <c r="BV17062" s="32" t="str">
        <f t="shared" si="1747"/>
        <v/>
      </c>
      <c r="BW17062" s="32" t="str">
        <f t="shared" si="1748"/>
        <v/>
      </c>
      <c r="BX17062" s="32" t="str">
        <f t="shared" si="1749"/>
        <v/>
      </c>
      <c r="BY17062" s="32" t="str">
        <f t="shared" si="1750"/>
        <v/>
      </c>
      <c r="BZ17062" s="32" t="str">
        <f t="shared" si="1751"/>
        <v/>
      </c>
      <c r="CA17062" s="32" t="str">
        <f t="shared" si="1752"/>
        <v/>
      </c>
      <c r="CB17062" s="33">
        <f>IF(COUNTIF($CD$7:CD17062,CD17062)=1,CD17062,CD17062+COUNTIF($CD$6:CD17061,CD17062))</f>
        <v>61184</v>
      </c>
      <c r="CC17062" s="34">
        <f t="shared" si="1753"/>
        <v>55153</v>
      </c>
      <c r="CD17062" s="32">
        <f t="shared" si="1754"/>
        <v>55153</v>
      </c>
      <c r="CE17062" s="32">
        <f t="shared" si="1755"/>
        <v>0</v>
      </c>
      <c r="CF17062" s="32">
        <f t="shared" si="1756"/>
        <v>0</v>
      </c>
      <c r="CG17062" s="32" t="str">
        <f t="shared" si="1757"/>
        <v/>
      </c>
      <c r="CH17062" s="32">
        <v>57</v>
      </c>
      <c r="CI17062" s="32" t="s">
        <v>10</v>
      </c>
      <c r="CJ17062" s="32" t="str">
        <f t="shared" si="1758"/>
        <v/>
      </c>
      <c r="CK17062" s="32" t="str">
        <f t="shared" si="1759"/>
        <v/>
      </c>
      <c r="CL17062" s="32" t="str">
        <f t="shared" si="1760"/>
        <v/>
      </c>
      <c r="CM17062" s="32" t="str">
        <f t="shared" si="1761"/>
        <v/>
      </c>
      <c r="CN17062" s="32" t="str">
        <f t="shared" si="1762"/>
        <v/>
      </c>
    </row>
    <row r="17063" spans="71:92" x14ac:dyDescent="0.3">
      <c r="BS17063" s="32" t="str">
        <f>IF(Kiadasi_kiseroiv!$K$2=BT17063,BV17063,"")</f>
        <v/>
      </c>
      <c r="BT17063" s="34" t="str">
        <f t="shared" si="1745"/>
        <v/>
      </c>
      <c r="BU17063" s="32" t="str">
        <f t="shared" si="1746"/>
        <v/>
      </c>
      <c r="BV17063" s="32" t="str">
        <f t="shared" si="1747"/>
        <v/>
      </c>
      <c r="BW17063" s="32" t="str">
        <f t="shared" si="1748"/>
        <v/>
      </c>
      <c r="BX17063" s="32" t="str">
        <f t="shared" si="1749"/>
        <v/>
      </c>
      <c r="BY17063" s="32" t="str">
        <f t="shared" si="1750"/>
        <v/>
      </c>
      <c r="BZ17063" s="32" t="str">
        <f t="shared" si="1751"/>
        <v/>
      </c>
      <c r="CA17063" s="32" t="str">
        <f t="shared" si="1752"/>
        <v/>
      </c>
      <c r="CB17063" s="33">
        <f>IF(COUNTIF($CD$7:CD17063,CD17063)=1,CD17063,CD17063+COUNTIF($CD$6:CD17062,CD17063))</f>
        <v>61185</v>
      </c>
      <c r="CC17063" s="34">
        <f t="shared" si="1753"/>
        <v>55153</v>
      </c>
      <c r="CD17063" s="32">
        <f t="shared" si="1754"/>
        <v>55153</v>
      </c>
      <c r="CE17063" s="32">
        <f t="shared" si="1755"/>
        <v>0</v>
      </c>
      <c r="CF17063" s="32">
        <f t="shared" si="1756"/>
        <v>0</v>
      </c>
      <c r="CG17063" s="32" t="str">
        <f t="shared" si="1757"/>
        <v/>
      </c>
      <c r="CH17063" s="32">
        <v>58</v>
      </c>
      <c r="CI17063" s="32" t="s">
        <v>10</v>
      </c>
      <c r="CJ17063" s="32" t="str">
        <f t="shared" si="1758"/>
        <v/>
      </c>
      <c r="CK17063" s="32" t="str">
        <f t="shared" si="1759"/>
        <v/>
      </c>
      <c r="CL17063" s="32" t="str">
        <f t="shared" si="1760"/>
        <v/>
      </c>
      <c r="CM17063" s="32" t="str">
        <f t="shared" si="1761"/>
        <v/>
      </c>
      <c r="CN17063" s="32" t="str">
        <f t="shared" si="1762"/>
        <v/>
      </c>
    </row>
    <row r="17064" spans="71:92" x14ac:dyDescent="0.3">
      <c r="BS17064" s="32" t="str">
        <f>IF(Kiadasi_kiseroiv!$K$2=BT17064,BV17064,"")</f>
        <v/>
      </c>
      <c r="BT17064" s="34" t="str">
        <f t="shared" si="1745"/>
        <v/>
      </c>
      <c r="BU17064" s="32" t="str">
        <f t="shared" si="1746"/>
        <v/>
      </c>
      <c r="BV17064" s="32" t="str">
        <f t="shared" si="1747"/>
        <v/>
      </c>
      <c r="BW17064" s="32" t="str">
        <f t="shared" si="1748"/>
        <v/>
      </c>
      <c r="BX17064" s="32" t="str">
        <f t="shared" si="1749"/>
        <v/>
      </c>
      <c r="BY17064" s="32" t="str">
        <f t="shared" si="1750"/>
        <v/>
      </c>
      <c r="BZ17064" s="32" t="str">
        <f t="shared" si="1751"/>
        <v/>
      </c>
      <c r="CA17064" s="32" t="str">
        <f t="shared" si="1752"/>
        <v/>
      </c>
      <c r="CB17064" s="33">
        <f>IF(COUNTIF($CD$7:CD17064,CD17064)=1,CD17064,CD17064+COUNTIF($CD$6:CD17063,CD17064))</f>
        <v>61186</v>
      </c>
      <c r="CC17064" s="34">
        <f t="shared" si="1753"/>
        <v>55153</v>
      </c>
      <c r="CD17064" s="32">
        <f t="shared" si="1754"/>
        <v>55153</v>
      </c>
      <c r="CE17064" s="32">
        <f t="shared" si="1755"/>
        <v>0</v>
      </c>
      <c r="CF17064" s="32">
        <f t="shared" si="1756"/>
        <v>0</v>
      </c>
      <c r="CG17064" s="32" t="str">
        <f t="shared" si="1757"/>
        <v/>
      </c>
      <c r="CH17064" s="32">
        <v>59</v>
      </c>
      <c r="CI17064" s="32" t="s">
        <v>10</v>
      </c>
      <c r="CJ17064" s="32" t="str">
        <f t="shared" si="1758"/>
        <v/>
      </c>
      <c r="CK17064" s="32" t="str">
        <f t="shared" si="1759"/>
        <v/>
      </c>
      <c r="CL17064" s="32" t="str">
        <f t="shared" si="1760"/>
        <v/>
      </c>
      <c r="CM17064" s="32" t="str">
        <f t="shared" si="1761"/>
        <v/>
      </c>
      <c r="CN17064" s="32" t="str">
        <f t="shared" si="1762"/>
        <v/>
      </c>
    </row>
    <row r="17065" spans="71:92" x14ac:dyDescent="0.3">
      <c r="BS17065" s="32" t="str">
        <f>IF(Kiadasi_kiseroiv!$K$2=BT17065,BV17065,"")</f>
        <v/>
      </c>
      <c r="BT17065" s="34" t="str">
        <f t="shared" si="1745"/>
        <v/>
      </c>
      <c r="BU17065" s="32" t="str">
        <f t="shared" si="1746"/>
        <v/>
      </c>
      <c r="BV17065" s="32" t="str">
        <f t="shared" si="1747"/>
        <v/>
      </c>
      <c r="BW17065" s="32" t="str">
        <f t="shared" si="1748"/>
        <v/>
      </c>
      <c r="BX17065" s="32" t="str">
        <f t="shared" si="1749"/>
        <v/>
      </c>
      <c r="BY17065" s="32" t="str">
        <f t="shared" si="1750"/>
        <v/>
      </c>
      <c r="BZ17065" s="32" t="str">
        <f t="shared" si="1751"/>
        <v/>
      </c>
      <c r="CA17065" s="32" t="str">
        <f t="shared" si="1752"/>
        <v/>
      </c>
      <c r="CB17065" s="33">
        <f>IF(COUNTIF($CD$7:CD17065,CD17065)=1,CD17065,CD17065+COUNTIF($CD$6:CD17064,CD17065))</f>
        <v>61187</v>
      </c>
      <c r="CC17065" s="34">
        <f t="shared" si="1753"/>
        <v>55153</v>
      </c>
      <c r="CD17065" s="32">
        <f t="shared" si="1754"/>
        <v>55153</v>
      </c>
      <c r="CE17065" s="32">
        <f t="shared" si="1755"/>
        <v>0</v>
      </c>
      <c r="CF17065" s="32">
        <f t="shared" si="1756"/>
        <v>0</v>
      </c>
      <c r="CG17065" s="32" t="str">
        <f t="shared" si="1757"/>
        <v/>
      </c>
      <c r="CH17065" s="32">
        <v>60</v>
      </c>
      <c r="CI17065" s="32" t="s">
        <v>10</v>
      </c>
      <c r="CJ17065" s="32" t="str">
        <f t="shared" si="1758"/>
        <v/>
      </c>
      <c r="CK17065" s="32" t="str">
        <f t="shared" si="1759"/>
        <v/>
      </c>
      <c r="CL17065" s="32" t="str">
        <f t="shared" si="1760"/>
        <v/>
      </c>
      <c r="CM17065" s="32" t="str">
        <f t="shared" si="1761"/>
        <v/>
      </c>
      <c r="CN17065" s="32" t="str">
        <f t="shared" si="1762"/>
        <v/>
      </c>
    </row>
    <row r="17066" spans="71:92" x14ac:dyDescent="0.3">
      <c r="BS17066" s="32" t="str">
        <f>IF(Kiadasi_kiseroiv!$K$2=BT17066,BV17066,"")</f>
        <v/>
      </c>
      <c r="BT17066" s="34" t="str">
        <f t="shared" si="1745"/>
        <v/>
      </c>
      <c r="BU17066" s="32" t="str">
        <f t="shared" si="1746"/>
        <v/>
      </c>
      <c r="BV17066" s="32" t="str">
        <f t="shared" si="1747"/>
        <v/>
      </c>
      <c r="BW17066" s="32" t="str">
        <f t="shared" si="1748"/>
        <v/>
      </c>
      <c r="BX17066" s="32" t="str">
        <f t="shared" si="1749"/>
        <v/>
      </c>
      <c r="BY17066" s="32" t="str">
        <f t="shared" si="1750"/>
        <v/>
      </c>
      <c r="BZ17066" s="32" t="str">
        <f t="shared" si="1751"/>
        <v/>
      </c>
      <c r="CA17066" s="32" t="str">
        <f t="shared" si="1752"/>
        <v/>
      </c>
      <c r="CB17066" s="33">
        <f>IF(COUNTIF($CD$7:CD17066,CD17066)=1,CD17066,CD17066+COUNTIF($CD$6:CD17065,CD17066))</f>
        <v>61188</v>
      </c>
      <c r="CC17066" s="34">
        <f t="shared" si="1753"/>
        <v>55153</v>
      </c>
      <c r="CD17066" s="32">
        <f t="shared" si="1754"/>
        <v>55153</v>
      </c>
      <c r="CE17066" s="32">
        <f t="shared" si="1755"/>
        <v>0</v>
      </c>
      <c r="CF17066" s="32">
        <f t="shared" si="1756"/>
        <v>0</v>
      </c>
      <c r="CG17066" s="32" t="str">
        <f t="shared" si="1757"/>
        <v/>
      </c>
      <c r="CH17066" s="32">
        <v>61</v>
      </c>
      <c r="CI17066" s="32" t="s">
        <v>10</v>
      </c>
      <c r="CJ17066" s="32" t="str">
        <f t="shared" si="1758"/>
        <v/>
      </c>
      <c r="CK17066" s="32" t="str">
        <f t="shared" si="1759"/>
        <v/>
      </c>
      <c r="CL17066" s="32" t="str">
        <f t="shared" si="1760"/>
        <v/>
      </c>
      <c r="CM17066" s="32" t="str">
        <f t="shared" si="1761"/>
        <v/>
      </c>
      <c r="CN17066" s="32" t="str">
        <f t="shared" si="1762"/>
        <v/>
      </c>
    </row>
    <row r="17067" spans="71:92" x14ac:dyDescent="0.3">
      <c r="BS17067" s="32" t="str">
        <f>IF(Kiadasi_kiseroiv!$K$2=BT17067,BV17067,"")</f>
        <v/>
      </c>
      <c r="BT17067" s="34" t="str">
        <f t="shared" si="1745"/>
        <v/>
      </c>
      <c r="BU17067" s="32" t="str">
        <f t="shared" si="1746"/>
        <v/>
      </c>
      <c r="BV17067" s="32" t="str">
        <f t="shared" si="1747"/>
        <v/>
      </c>
      <c r="BW17067" s="32" t="str">
        <f t="shared" si="1748"/>
        <v/>
      </c>
      <c r="BX17067" s="32" t="str">
        <f t="shared" si="1749"/>
        <v/>
      </c>
      <c r="BY17067" s="32" t="str">
        <f t="shared" si="1750"/>
        <v/>
      </c>
      <c r="BZ17067" s="32" t="str">
        <f t="shared" si="1751"/>
        <v/>
      </c>
      <c r="CA17067" s="32" t="str">
        <f t="shared" si="1752"/>
        <v/>
      </c>
      <c r="CB17067" s="33">
        <f>IF(COUNTIF($CD$7:CD17067,CD17067)=1,CD17067,CD17067+COUNTIF($CD$6:CD17066,CD17067))</f>
        <v>61189</v>
      </c>
      <c r="CC17067" s="34">
        <f t="shared" si="1753"/>
        <v>55153</v>
      </c>
      <c r="CD17067" s="32">
        <f t="shared" si="1754"/>
        <v>55153</v>
      </c>
      <c r="CE17067" s="32">
        <f t="shared" si="1755"/>
        <v>0</v>
      </c>
      <c r="CF17067" s="32">
        <f t="shared" si="1756"/>
        <v>0</v>
      </c>
      <c r="CG17067" s="32" t="str">
        <f t="shared" si="1757"/>
        <v/>
      </c>
      <c r="CH17067" s="32">
        <v>62</v>
      </c>
      <c r="CI17067" s="32" t="s">
        <v>10</v>
      </c>
      <c r="CJ17067" s="32" t="str">
        <f t="shared" si="1758"/>
        <v/>
      </c>
      <c r="CK17067" s="32" t="str">
        <f t="shared" si="1759"/>
        <v/>
      </c>
      <c r="CL17067" s="32" t="str">
        <f t="shared" si="1760"/>
        <v/>
      </c>
      <c r="CM17067" s="32" t="str">
        <f t="shared" si="1761"/>
        <v/>
      </c>
      <c r="CN17067" s="32" t="str">
        <f t="shared" si="1762"/>
        <v/>
      </c>
    </row>
    <row r="17068" spans="71:92" x14ac:dyDescent="0.3">
      <c r="BS17068" s="32" t="str">
        <f>IF(Kiadasi_kiseroiv!$K$2=BT17068,BV17068,"")</f>
        <v/>
      </c>
      <c r="BT17068" s="34" t="str">
        <f t="shared" si="1745"/>
        <v/>
      </c>
      <c r="BU17068" s="32" t="str">
        <f t="shared" si="1746"/>
        <v/>
      </c>
      <c r="BV17068" s="32" t="str">
        <f t="shared" si="1747"/>
        <v/>
      </c>
      <c r="BW17068" s="32" t="str">
        <f t="shared" si="1748"/>
        <v/>
      </c>
      <c r="BX17068" s="32" t="str">
        <f t="shared" si="1749"/>
        <v/>
      </c>
      <c r="BY17068" s="32" t="str">
        <f t="shared" si="1750"/>
        <v/>
      </c>
      <c r="BZ17068" s="32" t="str">
        <f t="shared" si="1751"/>
        <v/>
      </c>
      <c r="CA17068" s="32" t="str">
        <f t="shared" si="1752"/>
        <v/>
      </c>
      <c r="CB17068" s="33">
        <f>IF(COUNTIF($CD$7:CD17068,CD17068)=1,CD17068,CD17068+COUNTIF($CD$6:CD17067,CD17068))</f>
        <v>61190</v>
      </c>
      <c r="CC17068" s="34">
        <f t="shared" si="1753"/>
        <v>55153</v>
      </c>
      <c r="CD17068" s="32">
        <f t="shared" si="1754"/>
        <v>55153</v>
      </c>
      <c r="CE17068" s="32">
        <f t="shared" si="1755"/>
        <v>0</v>
      </c>
      <c r="CF17068" s="32">
        <f t="shared" si="1756"/>
        <v>0</v>
      </c>
      <c r="CG17068" s="32" t="str">
        <f t="shared" si="1757"/>
        <v/>
      </c>
      <c r="CH17068" s="32">
        <v>63</v>
      </c>
      <c r="CI17068" s="32" t="s">
        <v>10</v>
      </c>
      <c r="CJ17068" s="32" t="str">
        <f t="shared" si="1758"/>
        <v/>
      </c>
      <c r="CK17068" s="32" t="str">
        <f t="shared" si="1759"/>
        <v/>
      </c>
      <c r="CL17068" s="32" t="str">
        <f t="shared" si="1760"/>
        <v/>
      </c>
      <c r="CM17068" s="32" t="str">
        <f t="shared" si="1761"/>
        <v/>
      </c>
      <c r="CN17068" s="32" t="str">
        <f t="shared" si="1762"/>
        <v/>
      </c>
    </row>
    <row r="17069" spans="71:92" x14ac:dyDescent="0.3">
      <c r="BS17069" s="32" t="str">
        <f>IF(Kiadasi_kiseroiv!$K$2=BT17069,BV17069,"")</f>
        <v/>
      </c>
      <c r="BT17069" s="34" t="str">
        <f t="shared" si="1745"/>
        <v/>
      </c>
      <c r="BU17069" s="32" t="str">
        <f t="shared" si="1746"/>
        <v/>
      </c>
      <c r="BV17069" s="32" t="str">
        <f t="shared" si="1747"/>
        <v/>
      </c>
      <c r="BW17069" s="32" t="str">
        <f t="shared" si="1748"/>
        <v/>
      </c>
      <c r="BX17069" s="32" t="str">
        <f t="shared" si="1749"/>
        <v/>
      </c>
      <c r="BY17069" s="32" t="str">
        <f t="shared" si="1750"/>
        <v/>
      </c>
      <c r="BZ17069" s="32" t="str">
        <f t="shared" si="1751"/>
        <v/>
      </c>
      <c r="CA17069" s="32" t="str">
        <f t="shared" si="1752"/>
        <v/>
      </c>
      <c r="CB17069" s="33">
        <f>IF(COUNTIF($CD$7:CD17069,CD17069)=1,CD17069,CD17069+COUNTIF($CD$6:CD17068,CD17069))</f>
        <v>61191</v>
      </c>
      <c r="CC17069" s="34">
        <f t="shared" si="1753"/>
        <v>55153</v>
      </c>
      <c r="CD17069" s="32">
        <f t="shared" si="1754"/>
        <v>55153</v>
      </c>
      <c r="CE17069" s="32">
        <f t="shared" si="1755"/>
        <v>0</v>
      </c>
      <c r="CF17069" s="32">
        <f t="shared" si="1756"/>
        <v>0</v>
      </c>
      <c r="CG17069" s="32" t="str">
        <f t="shared" si="1757"/>
        <v/>
      </c>
      <c r="CH17069" s="32">
        <v>64</v>
      </c>
      <c r="CI17069" s="32" t="s">
        <v>10</v>
      </c>
      <c r="CJ17069" s="32" t="str">
        <f t="shared" si="1758"/>
        <v/>
      </c>
      <c r="CK17069" s="32" t="str">
        <f t="shared" si="1759"/>
        <v/>
      </c>
      <c r="CL17069" s="32" t="str">
        <f t="shared" si="1760"/>
        <v/>
      </c>
      <c r="CM17069" s="32" t="str">
        <f t="shared" si="1761"/>
        <v/>
      </c>
      <c r="CN17069" s="32" t="str">
        <f t="shared" si="1762"/>
        <v/>
      </c>
    </row>
    <row r="17070" spans="71:92" x14ac:dyDescent="0.3">
      <c r="BS17070" s="32" t="str">
        <f>IF(Kiadasi_kiseroiv!$K$2=BT17070,BV17070,"")</f>
        <v/>
      </c>
      <c r="BT17070" s="34" t="str">
        <f t="shared" si="1745"/>
        <v/>
      </c>
      <c r="BU17070" s="32" t="str">
        <f t="shared" si="1746"/>
        <v/>
      </c>
      <c r="BV17070" s="32" t="str">
        <f t="shared" si="1747"/>
        <v/>
      </c>
      <c r="BW17070" s="32" t="str">
        <f t="shared" si="1748"/>
        <v/>
      </c>
      <c r="BX17070" s="32" t="str">
        <f t="shared" si="1749"/>
        <v/>
      </c>
      <c r="BY17070" s="32" t="str">
        <f t="shared" si="1750"/>
        <v/>
      </c>
      <c r="BZ17070" s="32" t="str">
        <f t="shared" si="1751"/>
        <v/>
      </c>
      <c r="CA17070" s="32" t="str">
        <f t="shared" si="1752"/>
        <v/>
      </c>
      <c r="CB17070" s="33">
        <f>IF(COUNTIF($CD$7:CD17070,CD17070)=1,CD17070,CD17070+COUNTIF($CD$6:CD17069,CD17070))</f>
        <v>61192</v>
      </c>
      <c r="CC17070" s="34">
        <f t="shared" si="1753"/>
        <v>55153</v>
      </c>
      <c r="CD17070" s="32">
        <f t="shared" si="1754"/>
        <v>55153</v>
      </c>
      <c r="CE17070" s="32">
        <f t="shared" si="1755"/>
        <v>0</v>
      </c>
      <c r="CF17070" s="32">
        <f t="shared" si="1756"/>
        <v>0</v>
      </c>
      <c r="CG17070" s="32" t="str">
        <f t="shared" si="1757"/>
        <v/>
      </c>
      <c r="CH17070" s="32">
        <v>65</v>
      </c>
      <c r="CI17070" s="32" t="s">
        <v>10</v>
      </c>
      <c r="CJ17070" s="32" t="str">
        <f t="shared" si="1758"/>
        <v/>
      </c>
      <c r="CK17070" s="32" t="str">
        <f t="shared" si="1759"/>
        <v/>
      </c>
      <c r="CL17070" s="32" t="str">
        <f t="shared" si="1760"/>
        <v/>
      </c>
      <c r="CM17070" s="32" t="str">
        <f t="shared" si="1761"/>
        <v/>
      </c>
      <c r="CN17070" s="32" t="str">
        <f t="shared" si="1762"/>
        <v/>
      </c>
    </row>
    <row r="17071" spans="71:92" x14ac:dyDescent="0.3">
      <c r="BS17071" s="32" t="str">
        <f>IF(Kiadasi_kiseroiv!$K$2=BT17071,BV17071,"")</f>
        <v/>
      </c>
      <c r="BT17071" s="34" t="str">
        <f t="shared" ref="BT17071:BT17102" si="1763">IF(AND($BT$4=CI17071,BU17071&lt;&gt;""),CC17071,"")</f>
        <v/>
      </c>
      <c r="BU17071" s="32" t="str">
        <f t="shared" ref="BU17071:BU17102" si="1764">IF(AND($BU$1=CI17071,ISERROR(VLOOKUP(CG17071,Kisiv,2,FALSE))=FALSE),CB17071,"")</f>
        <v/>
      </c>
      <c r="BV17071" s="32" t="str">
        <f t="shared" ref="BV17071:BV17102" si="1765">IF(BU17071&lt;&gt;"",RANK(BU17071,$BU$7:$BU$33000,1),"")</f>
        <v/>
      </c>
      <c r="BW17071" s="32" t="str">
        <f t="shared" ref="BW17071:BW17102" si="1766">IF(CC17071&lt;min,$BW$2,IF(CC17071&lt;=max,CG17071,""))</f>
        <v/>
      </c>
      <c r="BX17071" s="32" t="str">
        <f t="shared" ref="BX17071:BX17102" si="1767">IF(AND(OR($BX$1=0,$BX$1=CG17071),OR($BX$2=0,IF(ISERROR(SEARCH($BX$2,CJ17071&amp;CK17071&amp;CL17071,1)),FALSE,TRUE))),CB17071,"")</f>
        <v/>
      </c>
      <c r="BY17071" s="32" t="str">
        <f t="shared" ref="BY17071:BY17102" si="1768">IF(AND(BX17071&lt;&gt;"",CC17071&lt;&gt;$CD$2),RANK(BX17071,$BX$7:$BX$33000,1),"")</f>
        <v/>
      </c>
      <c r="BZ17071" s="32" t="str">
        <f t="shared" ref="BZ17071:BZ17102" si="1769">IF(AND(CC17071&lt;$BZ$2,CI17071=$BZ$4),$BZ$5,IF(AND(CC17071&lt;=$BZ$3,CI17071=$BZ$4),CB17071,""))</f>
        <v/>
      </c>
      <c r="CA17071" s="32" t="str">
        <f t="shared" ref="CA17071:CA17102" si="1770">IF(AND(BZ17071&lt;&gt;"",BZ17071&lt;&gt;$BZ$5),RANK(BZ17071,$BZ$7:$BZ$33000,1),"")</f>
        <v/>
      </c>
      <c r="CB17071" s="33">
        <f>IF(COUNTIF($CD$7:CD17071,CD17071)=1,CD17071,CD17071+COUNTIF($CD$6:CD17070,CD17071))</f>
        <v>61193</v>
      </c>
      <c r="CC17071" s="34">
        <f t="shared" ref="CC17071:CC17102" si="1771">IF(INDEX(db,CH17071,1)&lt;&gt;1,INDEX(db,CH17071,1),$CD$2)</f>
        <v>55153</v>
      </c>
      <c r="CD17071" s="32">
        <f t="shared" ref="CD17071:CD17102" si="1772">IF(CC17071&lt;&gt;$CD$2,RANK(CC17071,$CC$7:$CC$33000,1),$CD$2)</f>
        <v>55153</v>
      </c>
      <c r="CE17071" s="32">
        <f t="shared" ref="CE17071:CE17102" si="1773">INDEX(db,CH17071,6)</f>
        <v>0</v>
      </c>
      <c r="CF17071" s="32">
        <f t="shared" ref="CF17071:CF17102" si="1774">INDEX(db,CH17071,8)</f>
        <v>0</v>
      </c>
      <c r="CG17071" s="32" t="str">
        <f t="shared" ref="CG17071:CG17102" si="1775">INDEX(db,CH17071,7)&amp;INDEX(db,CH17071,9)</f>
        <v/>
      </c>
      <c r="CH17071" s="32">
        <v>66</v>
      </c>
      <c r="CI17071" s="32" t="s">
        <v>10</v>
      </c>
      <c r="CJ17071" s="32" t="str">
        <f t="shared" ref="CJ17071:CJ17102" si="1776">IF(INDEX(db,CH17071,5)&lt;&gt;0,INDEX(db,CH17071,5),"")</f>
        <v/>
      </c>
      <c r="CK17071" s="32" t="str">
        <f t="shared" ref="CK17071:CK17102" si="1777">IF(INDEX(db,CH17071,10)&lt;&gt;0,INDEX(db,CH17071,10),"")</f>
        <v/>
      </c>
      <c r="CL17071" s="32" t="str">
        <f t="shared" ref="CL17071:CL17102" si="1778">IF(INDEX(db,CH17071,11)&lt;&gt;0,INDEX(db,CH17071,11),"")</f>
        <v/>
      </c>
      <c r="CM17071" s="32" t="str">
        <f t="shared" ref="CM17071:CM17102" si="1779">IF(INDEX(db,CH17071,4)&lt;&gt;0,INDEX(db,CH17071,4),"")</f>
        <v/>
      </c>
      <c r="CN17071" s="32" t="str">
        <f t="shared" ref="CN17071:CN17102" si="1780">IF(INDEX(db,CH17071,3)&lt;&gt;0,INDEX(db,CH17071,3),"")</f>
        <v/>
      </c>
    </row>
    <row r="17072" spans="71:92" x14ac:dyDescent="0.3">
      <c r="BS17072" s="32" t="str">
        <f>IF(Kiadasi_kiseroiv!$K$2=BT17072,BV17072,"")</f>
        <v/>
      </c>
      <c r="BT17072" s="34" t="str">
        <f t="shared" si="1763"/>
        <v/>
      </c>
      <c r="BU17072" s="32" t="str">
        <f t="shared" si="1764"/>
        <v/>
      </c>
      <c r="BV17072" s="32" t="str">
        <f t="shared" si="1765"/>
        <v/>
      </c>
      <c r="BW17072" s="32" t="str">
        <f t="shared" si="1766"/>
        <v/>
      </c>
      <c r="BX17072" s="32" t="str">
        <f t="shared" si="1767"/>
        <v/>
      </c>
      <c r="BY17072" s="32" t="str">
        <f t="shared" si="1768"/>
        <v/>
      </c>
      <c r="BZ17072" s="32" t="str">
        <f t="shared" si="1769"/>
        <v/>
      </c>
      <c r="CA17072" s="32" t="str">
        <f t="shared" si="1770"/>
        <v/>
      </c>
      <c r="CB17072" s="33">
        <f>IF(COUNTIF($CD$7:CD17072,CD17072)=1,CD17072,CD17072+COUNTIF($CD$6:CD17071,CD17072))</f>
        <v>61194</v>
      </c>
      <c r="CC17072" s="34">
        <f t="shared" si="1771"/>
        <v>55153</v>
      </c>
      <c r="CD17072" s="32">
        <f t="shared" si="1772"/>
        <v>55153</v>
      </c>
      <c r="CE17072" s="32">
        <f t="shared" si="1773"/>
        <v>0</v>
      </c>
      <c r="CF17072" s="32">
        <f t="shared" si="1774"/>
        <v>0</v>
      </c>
      <c r="CG17072" s="32" t="str">
        <f t="shared" si="1775"/>
        <v/>
      </c>
      <c r="CH17072" s="32">
        <v>67</v>
      </c>
      <c r="CI17072" s="32" t="s">
        <v>10</v>
      </c>
      <c r="CJ17072" s="32" t="str">
        <f t="shared" si="1776"/>
        <v/>
      </c>
      <c r="CK17072" s="32" t="str">
        <f t="shared" si="1777"/>
        <v/>
      </c>
      <c r="CL17072" s="32" t="str">
        <f t="shared" si="1778"/>
        <v/>
      </c>
      <c r="CM17072" s="32" t="str">
        <f t="shared" si="1779"/>
        <v/>
      </c>
      <c r="CN17072" s="32" t="str">
        <f t="shared" si="1780"/>
        <v/>
      </c>
    </row>
    <row r="17073" spans="71:92" x14ac:dyDescent="0.3">
      <c r="BS17073" s="32" t="str">
        <f>IF(Kiadasi_kiseroiv!$K$2=BT17073,BV17073,"")</f>
        <v/>
      </c>
      <c r="BT17073" s="34" t="str">
        <f t="shared" si="1763"/>
        <v/>
      </c>
      <c r="BU17073" s="32" t="str">
        <f t="shared" si="1764"/>
        <v/>
      </c>
      <c r="BV17073" s="32" t="str">
        <f t="shared" si="1765"/>
        <v/>
      </c>
      <c r="BW17073" s="32" t="str">
        <f t="shared" si="1766"/>
        <v/>
      </c>
      <c r="BX17073" s="32" t="str">
        <f t="shared" si="1767"/>
        <v/>
      </c>
      <c r="BY17073" s="32" t="str">
        <f t="shared" si="1768"/>
        <v/>
      </c>
      <c r="BZ17073" s="32" t="str">
        <f t="shared" si="1769"/>
        <v/>
      </c>
      <c r="CA17073" s="32" t="str">
        <f t="shared" si="1770"/>
        <v/>
      </c>
      <c r="CB17073" s="33">
        <f>IF(COUNTIF($CD$7:CD17073,CD17073)=1,CD17073,CD17073+COUNTIF($CD$6:CD17072,CD17073))</f>
        <v>61195</v>
      </c>
      <c r="CC17073" s="34">
        <f t="shared" si="1771"/>
        <v>55153</v>
      </c>
      <c r="CD17073" s="32">
        <f t="shared" si="1772"/>
        <v>55153</v>
      </c>
      <c r="CE17073" s="32">
        <f t="shared" si="1773"/>
        <v>0</v>
      </c>
      <c r="CF17073" s="32">
        <f t="shared" si="1774"/>
        <v>0</v>
      </c>
      <c r="CG17073" s="32" t="str">
        <f t="shared" si="1775"/>
        <v/>
      </c>
      <c r="CH17073" s="32">
        <v>68</v>
      </c>
      <c r="CI17073" s="32" t="s">
        <v>10</v>
      </c>
      <c r="CJ17073" s="32" t="str">
        <f t="shared" si="1776"/>
        <v/>
      </c>
      <c r="CK17073" s="32" t="str">
        <f t="shared" si="1777"/>
        <v/>
      </c>
      <c r="CL17073" s="32" t="str">
        <f t="shared" si="1778"/>
        <v/>
      </c>
      <c r="CM17073" s="32" t="str">
        <f t="shared" si="1779"/>
        <v/>
      </c>
      <c r="CN17073" s="32" t="str">
        <f t="shared" si="1780"/>
        <v/>
      </c>
    </row>
    <row r="17074" spans="71:92" x14ac:dyDescent="0.3">
      <c r="BS17074" s="32" t="str">
        <f>IF(Kiadasi_kiseroiv!$K$2=BT17074,BV17074,"")</f>
        <v/>
      </c>
      <c r="BT17074" s="34" t="str">
        <f t="shared" si="1763"/>
        <v/>
      </c>
      <c r="BU17074" s="32" t="str">
        <f t="shared" si="1764"/>
        <v/>
      </c>
      <c r="BV17074" s="32" t="str">
        <f t="shared" si="1765"/>
        <v/>
      </c>
      <c r="BW17074" s="32" t="str">
        <f t="shared" si="1766"/>
        <v/>
      </c>
      <c r="BX17074" s="32" t="str">
        <f t="shared" si="1767"/>
        <v/>
      </c>
      <c r="BY17074" s="32" t="str">
        <f t="shared" si="1768"/>
        <v/>
      </c>
      <c r="BZ17074" s="32" t="str">
        <f t="shared" si="1769"/>
        <v/>
      </c>
      <c r="CA17074" s="32" t="str">
        <f t="shared" si="1770"/>
        <v/>
      </c>
      <c r="CB17074" s="33">
        <f>IF(COUNTIF($CD$7:CD17074,CD17074)=1,CD17074,CD17074+COUNTIF($CD$6:CD17073,CD17074))</f>
        <v>61196</v>
      </c>
      <c r="CC17074" s="34">
        <f t="shared" si="1771"/>
        <v>55153</v>
      </c>
      <c r="CD17074" s="32">
        <f t="shared" si="1772"/>
        <v>55153</v>
      </c>
      <c r="CE17074" s="32">
        <f t="shared" si="1773"/>
        <v>0</v>
      </c>
      <c r="CF17074" s="32">
        <f t="shared" si="1774"/>
        <v>0</v>
      </c>
      <c r="CG17074" s="32" t="str">
        <f t="shared" si="1775"/>
        <v/>
      </c>
      <c r="CH17074" s="32">
        <v>69</v>
      </c>
      <c r="CI17074" s="32" t="s">
        <v>10</v>
      </c>
      <c r="CJ17074" s="32" t="str">
        <f t="shared" si="1776"/>
        <v/>
      </c>
      <c r="CK17074" s="32" t="str">
        <f t="shared" si="1777"/>
        <v/>
      </c>
      <c r="CL17074" s="32" t="str">
        <f t="shared" si="1778"/>
        <v/>
      </c>
      <c r="CM17074" s="32" t="str">
        <f t="shared" si="1779"/>
        <v/>
      </c>
      <c r="CN17074" s="32" t="str">
        <f t="shared" si="1780"/>
        <v/>
      </c>
    </row>
    <row r="17075" spans="71:92" x14ac:dyDescent="0.3">
      <c r="BS17075" s="32" t="str">
        <f>IF(Kiadasi_kiseroiv!$K$2=BT17075,BV17075,"")</f>
        <v/>
      </c>
      <c r="BT17075" s="34" t="str">
        <f t="shared" si="1763"/>
        <v/>
      </c>
      <c r="BU17075" s="32" t="str">
        <f t="shared" si="1764"/>
        <v/>
      </c>
      <c r="BV17075" s="32" t="str">
        <f t="shared" si="1765"/>
        <v/>
      </c>
      <c r="BW17075" s="32" t="str">
        <f t="shared" si="1766"/>
        <v/>
      </c>
      <c r="BX17075" s="32" t="str">
        <f t="shared" si="1767"/>
        <v/>
      </c>
      <c r="BY17075" s="32" t="str">
        <f t="shared" si="1768"/>
        <v/>
      </c>
      <c r="BZ17075" s="32" t="str">
        <f t="shared" si="1769"/>
        <v/>
      </c>
      <c r="CA17075" s="32" t="str">
        <f t="shared" si="1770"/>
        <v/>
      </c>
      <c r="CB17075" s="33">
        <f>IF(COUNTIF($CD$7:CD17075,CD17075)=1,CD17075,CD17075+COUNTIF($CD$6:CD17074,CD17075))</f>
        <v>61197</v>
      </c>
      <c r="CC17075" s="34">
        <f t="shared" si="1771"/>
        <v>55153</v>
      </c>
      <c r="CD17075" s="32">
        <f t="shared" si="1772"/>
        <v>55153</v>
      </c>
      <c r="CE17075" s="32">
        <f t="shared" si="1773"/>
        <v>0</v>
      </c>
      <c r="CF17075" s="32">
        <f t="shared" si="1774"/>
        <v>0</v>
      </c>
      <c r="CG17075" s="32" t="str">
        <f t="shared" si="1775"/>
        <v/>
      </c>
      <c r="CH17075" s="32">
        <v>70</v>
      </c>
      <c r="CI17075" s="32" t="s">
        <v>10</v>
      </c>
      <c r="CJ17075" s="32" t="str">
        <f t="shared" si="1776"/>
        <v/>
      </c>
      <c r="CK17075" s="32" t="str">
        <f t="shared" si="1777"/>
        <v/>
      </c>
      <c r="CL17075" s="32" t="str">
        <f t="shared" si="1778"/>
        <v/>
      </c>
      <c r="CM17075" s="32" t="str">
        <f t="shared" si="1779"/>
        <v/>
      </c>
      <c r="CN17075" s="32" t="str">
        <f t="shared" si="1780"/>
        <v/>
      </c>
    </row>
    <row r="17076" spans="71:92" x14ac:dyDescent="0.3">
      <c r="BS17076" s="32" t="str">
        <f>IF(Kiadasi_kiseroiv!$K$2=BT17076,BV17076,"")</f>
        <v/>
      </c>
      <c r="BT17076" s="34" t="str">
        <f t="shared" si="1763"/>
        <v/>
      </c>
      <c r="BU17076" s="32" t="str">
        <f t="shared" si="1764"/>
        <v/>
      </c>
      <c r="BV17076" s="32" t="str">
        <f t="shared" si="1765"/>
        <v/>
      </c>
      <c r="BW17076" s="32" t="str">
        <f t="shared" si="1766"/>
        <v/>
      </c>
      <c r="BX17076" s="32" t="str">
        <f t="shared" si="1767"/>
        <v/>
      </c>
      <c r="BY17076" s="32" t="str">
        <f t="shared" si="1768"/>
        <v/>
      </c>
      <c r="BZ17076" s="32" t="str">
        <f t="shared" si="1769"/>
        <v/>
      </c>
      <c r="CA17076" s="32" t="str">
        <f t="shared" si="1770"/>
        <v/>
      </c>
      <c r="CB17076" s="33">
        <f>IF(COUNTIF($CD$7:CD17076,CD17076)=1,CD17076,CD17076+COUNTIF($CD$6:CD17075,CD17076))</f>
        <v>61198</v>
      </c>
      <c r="CC17076" s="34">
        <f t="shared" si="1771"/>
        <v>55153</v>
      </c>
      <c r="CD17076" s="32">
        <f t="shared" si="1772"/>
        <v>55153</v>
      </c>
      <c r="CE17076" s="32">
        <f t="shared" si="1773"/>
        <v>0</v>
      </c>
      <c r="CF17076" s="32">
        <f t="shared" si="1774"/>
        <v>0</v>
      </c>
      <c r="CG17076" s="32" t="str">
        <f t="shared" si="1775"/>
        <v/>
      </c>
      <c r="CH17076" s="32">
        <v>71</v>
      </c>
      <c r="CI17076" s="32" t="s">
        <v>10</v>
      </c>
      <c r="CJ17076" s="32" t="str">
        <f t="shared" si="1776"/>
        <v/>
      </c>
      <c r="CK17076" s="32" t="str">
        <f t="shared" si="1777"/>
        <v/>
      </c>
      <c r="CL17076" s="32" t="str">
        <f t="shared" si="1778"/>
        <v/>
      </c>
      <c r="CM17076" s="32" t="str">
        <f t="shared" si="1779"/>
        <v/>
      </c>
      <c r="CN17076" s="32" t="str">
        <f t="shared" si="1780"/>
        <v/>
      </c>
    </row>
    <row r="17077" spans="71:92" x14ac:dyDescent="0.3">
      <c r="BS17077" s="32" t="str">
        <f>IF(Kiadasi_kiseroiv!$K$2=BT17077,BV17077,"")</f>
        <v/>
      </c>
      <c r="BT17077" s="34" t="str">
        <f t="shared" si="1763"/>
        <v/>
      </c>
      <c r="BU17077" s="32" t="str">
        <f t="shared" si="1764"/>
        <v/>
      </c>
      <c r="BV17077" s="32" t="str">
        <f t="shared" si="1765"/>
        <v/>
      </c>
      <c r="BW17077" s="32" t="str">
        <f t="shared" si="1766"/>
        <v/>
      </c>
      <c r="BX17077" s="32" t="str">
        <f t="shared" si="1767"/>
        <v/>
      </c>
      <c r="BY17077" s="32" t="str">
        <f t="shared" si="1768"/>
        <v/>
      </c>
      <c r="BZ17077" s="32" t="str">
        <f t="shared" si="1769"/>
        <v/>
      </c>
      <c r="CA17077" s="32" t="str">
        <f t="shared" si="1770"/>
        <v/>
      </c>
      <c r="CB17077" s="33">
        <f>IF(COUNTIF($CD$7:CD17077,CD17077)=1,CD17077,CD17077+COUNTIF($CD$6:CD17076,CD17077))</f>
        <v>61199</v>
      </c>
      <c r="CC17077" s="34">
        <f t="shared" si="1771"/>
        <v>55153</v>
      </c>
      <c r="CD17077" s="32">
        <f t="shared" si="1772"/>
        <v>55153</v>
      </c>
      <c r="CE17077" s="32">
        <f t="shared" si="1773"/>
        <v>0</v>
      </c>
      <c r="CF17077" s="32">
        <f t="shared" si="1774"/>
        <v>0</v>
      </c>
      <c r="CG17077" s="32" t="str">
        <f t="shared" si="1775"/>
        <v/>
      </c>
      <c r="CH17077" s="32">
        <v>72</v>
      </c>
      <c r="CI17077" s="32" t="s">
        <v>10</v>
      </c>
      <c r="CJ17077" s="32" t="str">
        <f t="shared" si="1776"/>
        <v/>
      </c>
      <c r="CK17077" s="32" t="str">
        <f t="shared" si="1777"/>
        <v/>
      </c>
      <c r="CL17077" s="32" t="str">
        <f t="shared" si="1778"/>
        <v/>
      </c>
      <c r="CM17077" s="32" t="str">
        <f t="shared" si="1779"/>
        <v/>
      </c>
      <c r="CN17077" s="32" t="str">
        <f t="shared" si="1780"/>
        <v/>
      </c>
    </row>
    <row r="17078" spans="71:92" x14ac:dyDescent="0.3">
      <c r="BS17078" s="32" t="str">
        <f>IF(Kiadasi_kiseroiv!$K$2=BT17078,BV17078,"")</f>
        <v/>
      </c>
      <c r="BT17078" s="34" t="str">
        <f t="shared" si="1763"/>
        <v/>
      </c>
      <c r="BU17078" s="32" t="str">
        <f t="shared" si="1764"/>
        <v/>
      </c>
      <c r="BV17078" s="32" t="str">
        <f t="shared" si="1765"/>
        <v/>
      </c>
      <c r="BW17078" s="32" t="str">
        <f t="shared" si="1766"/>
        <v/>
      </c>
      <c r="BX17078" s="32" t="str">
        <f t="shared" si="1767"/>
        <v/>
      </c>
      <c r="BY17078" s="32" t="str">
        <f t="shared" si="1768"/>
        <v/>
      </c>
      <c r="BZ17078" s="32" t="str">
        <f t="shared" si="1769"/>
        <v/>
      </c>
      <c r="CA17078" s="32" t="str">
        <f t="shared" si="1770"/>
        <v/>
      </c>
      <c r="CB17078" s="33">
        <f>IF(COUNTIF($CD$7:CD17078,CD17078)=1,CD17078,CD17078+COUNTIF($CD$6:CD17077,CD17078))</f>
        <v>61200</v>
      </c>
      <c r="CC17078" s="34">
        <f t="shared" si="1771"/>
        <v>55153</v>
      </c>
      <c r="CD17078" s="32">
        <f t="shared" si="1772"/>
        <v>55153</v>
      </c>
      <c r="CE17078" s="32">
        <f t="shared" si="1773"/>
        <v>0</v>
      </c>
      <c r="CF17078" s="32">
        <f t="shared" si="1774"/>
        <v>0</v>
      </c>
      <c r="CG17078" s="32" t="str">
        <f t="shared" si="1775"/>
        <v/>
      </c>
      <c r="CH17078" s="32">
        <v>73</v>
      </c>
      <c r="CI17078" s="32" t="s">
        <v>10</v>
      </c>
      <c r="CJ17078" s="32" t="str">
        <f t="shared" si="1776"/>
        <v/>
      </c>
      <c r="CK17078" s="32" t="str">
        <f t="shared" si="1777"/>
        <v/>
      </c>
      <c r="CL17078" s="32" t="str">
        <f t="shared" si="1778"/>
        <v/>
      </c>
      <c r="CM17078" s="32" t="str">
        <f t="shared" si="1779"/>
        <v/>
      </c>
      <c r="CN17078" s="32" t="str">
        <f t="shared" si="1780"/>
        <v/>
      </c>
    </row>
    <row r="17079" spans="71:92" x14ac:dyDescent="0.3">
      <c r="BS17079" s="32" t="str">
        <f>IF(Kiadasi_kiseroiv!$K$2=BT17079,BV17079,"")</f>
        <v/>
      </c>
      <c r="BT17079" s="34" t="str">
        <f t="shared" si="1763"/>
        <v/>
      </c>
      <c r="BU17079" s="32" t="str">
        <f t="shared" si="1764"/>
        <v/>
      </c>
      <c r="BV17079" s="32" t="str">
        <f t="shared" si="1765"/>
        <v/>
      </c>
      <c r="BW17079" s="32" t="str">
        <f t="shared" si="1766"/>
        <v/>
      </c>
      <c r="BX17079" s="32" t="str">
        <f t="shared" si="1767"/>
        <v/>
      </c>
      <c r="BY17079" s="32" t="str">
        <f t="shared" si="1768"/>
        <v/>
      </c>
      <c r="BZ17079" s="32" t="str">
        <f t="shared" si="1769"/>
        <v/>
      </c>
      <c r="CA17079" s="32" t="str">
        <f t="shared" si="1770"/>
        <v/>
      </c>
      <c r="CB17079" s="33">
        <f>IF(COUNTIF($CD$7:CD17079,CD17079)=1,CD17079,CD17079+COUNTIF($CD$6:CD17078,CD17079))</f>
        <v>61201</v>
      </c>
      <c r="CC17079" s="34">
        <f t="shared" si="1771"/>
        <v>55153</v>
      </c>
      <c r="CD17079" s="32">
        <f t="shared" si="1772"/>
        <v>55153</v>
      </c>
      <c r="CE17079" s="32">
        <f t="shared" si="1773"/>
        <v>0</v>
      </c>
      <c r="CF17079" s="32">
        <f t="shared" si="1774"/>
        <v>0</v>
      </c>
      <c r="CG17079" s="32" t="str">
        <f t="shared" si="1775"/>
        <v/>
      </c>
      <c r="CH17079" s="32">
        <v>74</v>
      </c>
      <c r="CI17079" s="32" t="s">
        <v>10</v>
      </c>
      <c r="CJ17079" s="32" t="str">
        <f t="shared" si="1776"/>
        <v/>
      </c>
      <c r="CK17079" s="32" t="str">
        <f t="shared" si="1777"/>
        <v/>
      </c>
      <c r="CL17079" s="32" t="str">
        <f t="shared" si="1778"/>
        <v/>
      </c>
      <c r="CM17079" s="32" t="str">
        <f t="shared" si="1779"/>
        <v/>
      </c>
      <c r="CN17079" s="32" t="str">
        <f t="shared" si="1780"/>
        <v/>
      </c>
    </row>
    <row r="17080" spans="71:92" x14ac:dyDescent="0.3">
      <c r="BS17080" s="32" t="str">
        <f>IF(Kiadasi_kiseroiv!$K$2=BT17080,BV17080,"")</f>
        <v/>
      </c>
      <c r="BT17080" s="34" t="str">
        <f t="shared" si="1763"/>
        <v/>
      </c>
      <c r="BU17080" s="32" t="str">
        <f t="shared" si="1764"/>
        <v/>
      </c>
      <c r="BV17080" s="32" t="str">
        <f t="shared" si="1765"/>
        <v/>
      </c>
      <c r="BW17080" s="32" t="str">
        <f t="shared" si="1766"/>
        <v/>
      </c>
      <c r="BX17080" s="32" t="str">
        <f t="shared" si="1767"/>
        <v/>
      </c>
      <c r="BY17080" s="32" t="str">
        <f t="shared" si="1768"/>
        <v/>
      </c>
      <c r="BZ17080" s="32" t="str">
        <f t="shared" si="1769"/>
        <v/>
      </c>
      <c r="CA17080" s="32" t="str">
        <f t="shared" si="1770"/>
        <v/>
      </c>
      <c r="CB17080" s="33">
        <f>IF(COUNTIF($CD$7:CD17080,CD17080)=1,CD17080,CD17080+COUNTIF($CD$6:CD17079,CD17080))</f>
        <v>61202</v>
      </c>
      <c r="CC17080" s="34">
        <f t="shared" si="1771"/>
        <v>55153</v>
      </c>
      <c r="CD17080" s="32">
        <f t="shared" si="1772"/>
        <v>55153</v>
      </c>
      <c r="CE17080" s="32">
        <f t="shared" si="1773"/>
        <v>0</v>
      </c>
      <c r="CF17080" s="32">
        <f t="shared" si="1774"/>
        <v>0</v>
      </c>
      <c r="CG17080" s="32" t="str">
        <f t="shared" si="1775"/>
        <v/>
      </c>
      <c r="CH17080" s="32">
        <v>75</v>
      </c>
      <c r="CI17080" s="32" t="s">
        <v>10</v>
      </c>
      <c r="CJ17080" s="32" t="str">
        <f t="shared" si="1776"/>
        <v/>
      </c>
      <c r="CK17080" s="32" t="str">
        <f t="shared" si="1777"/>
        <v/>
      </c>
      <c r="CL17080" s="32" t="str">
        <f t="shared" si="1778"/>
        <v/>
      </c>
      <c r="CM17080" s="32" t="str">
        <f t="shared" si="1779"/>
        <v/>
      </c>
      <c r="CN17080" s="32" t="str">
        <f t="shared" si="1780"/>
        <v/>
      </c>
    </row>
    <row r="17081" spans="71:92" x14ac:dyDescent="0.3">
      <c r="BS17081" s="32" t="str">
        <f>IF(Kiadasi_kiseroiv!$K$2=BT17081,BV17081,"")</f>
        <v/>
      </c>
      <c r="BT17081" s="34" t="str">
        <f t="shared" si="1763"/>
        <v/>
      </c>
      <c r="BU17081" s="32" t="str">
        <f t="shared" si="1764"/>
        <v/>
      </c>
      <c r="BV17081" s="32" t="str">
        <f t="shared" si="1765"/>
        <v/>
      </c>
      <c r="BW17081" s="32" t="str">
        <f t="shared" si="1766"/>
        <v/>
      </c>
      <c r="BX17081" s="32" t="str">
        <f t="shared" si="1767"/>
        <v/>
      </c>
      <c r="BY17081" s="32" t="str">
        <f t="shared" si="1768"/>
        <v/>
      </c>
      <c r="BZ17081" s="32" t="str">
        <f t="shared" si="1769"/>
        <v/>
      </c>
      <c r="CA17081" s="32" t="str">
        <f t="shared" si="1770"/>
        <v/>
      </c>
      <c r="CB17081" s="33">
        <f>IF(COUNTIF($CD$7:CD17081,CD17081)=1,CD17081,CD17081+COUNTIF($CD$6:CD17080,CD17081))</f>
        <v>61203</v>
      </c>
      <c r="CC17081" s="34">
        <f t="shared" si="1771"/>
        <v>55153</v>
      </c>
      <c r="CD17081" s="32">
        <f t="shared" si="1772"/>
        <v>55153</v>
      </c>
      <c r="CE17081" s="32">
        <f t="shared" si="1773"/>
        <v>0</v>
      </c>
      <c r="CF17081" s="32">
        <f t="shared" si="1774"/>
        <v>0</v>
      </c>
      <c r="CG17081" s="32" t="str">
        <f t="shared" si="1775"/>
        <v/>
      </c>
      <c r="CH17081" s="32">
        <v>76</v>
      </c>
      <c r="CI17081" s="32" t="s">
        <v>10</v>
      </c>
      <c r="CJ17081" s="32" t="str">
        <f t="shared" si="1776"/>
        <v/>
      </c>
      <c r="CK17081" s="32" t="str">
        <f t="shared" si="1777"/>
        <v/>
      </c>
      <c r="CL17081" s="32" t="str">
        <f t="shared" si="1778"/>
        <v/>
      </c>
      <c r="CM17081" s="32" t="str">
        <f t="shared" si="1779"/>
        <v/>
      </c>
      <c r="CN17081" s="32" t="str">
        <f t="shared" si="1780"/>
        <v/>
      </c>
    </row>
    <row r="17082" spans="71:92" x14ac:dyDescent="0.3">
      <c r="BS17082" s="32" t="str">
        <f>IF(Kiadasi_kiseroiv!$K$2=BT17082,BV17082,"")</f>
        <v/>
      </c>
      <c r="BT17082" s="34" t="str">
        <f t="shared" si="1763"/>
        <v/>
      </c>
      <c r="BU17082" s="32" t="str">
        <f t="shared" si="1764"/>
        <v/>
      </c>
      <c r="BV17082" s="32" t="str">
        <f t="shared" si="1765"/>
        <v/>
      </c>
      <c r="BW17082" s="32" t="str">
        <f t="shared" si="1766"/>
        <v/>
      </c>
      <c r="BX17082" s="32" t="str">
        <f t="shared" si="1767"/>
        <v/>
      </c>
      <c r="BY17082" s="32" t="str">
        <f t="shared" si="1768"/>
        <v/>
      </c>
      <c r="BZ17082" s="32" t="str">
        <f t="shared" si="1769"/>
        <v/>
      </c>
      <c r="CA17082" s="32" t="str">
        <f t="shared" si="1770"/>
        <v/>
      </c>
      <c r="CB17082" s="33">
        <f>IF(COUNTIF($CD$7:CD17082,CD17082)=1,CD17082,CD17082+COUNTIF($CD$6:CD17081,CD17082))</f>
        <v>61204</v>
      </c>
      <c r="CC17082" s="34">
        <f t="shared" si="1771"/>
        <v>55153</v>
      </c>
      <c r="CD17082" s="32">
        <f t="shared" si="1772"/>
        <v>55153</v>
      </c>
      <c r="CE17082" s="32">
        <f t="shared" si="1773"/>
        <v>0</v>
      </c>
      <c r="CF17082" s="32">
        <f t="shared" si="1774"/>
        <v>0</v>
      </c>
      <c r="CG17082" s="32" t="str">
        <f t="shared" si="1775"/>
        <v/>
      </c>
      <c r="CH17082" s="32">
        <v>77</v>
      </c>
      <c r="CI17082" s="32" t="s">
        <v>10</v>
      </c>
      <c r="CJ17082" s="32" t="str">
        <f t="shared" si="1776"/>
        <v/>
      </c>
      <c r="CK17082" s="32" t="str">
        <f t="shared" si="1777"/>
        <v/>
      </c>
      <c r="CL17082" s="32" t="str">
        <f t="shared" si="1778"/>
        <v/>
      </c>
      <c r="CM17082" s="32" t="str">
        <f t="shared" si="1779"/>
        <v/>
      </c>
      <c r="CN17082" s="32" t="str">
        <f t="shared" si="1780"/>
        <v/>
      </c>
    </row>
    <row r="17083" spans="71:92" x14ac:dyDescent="0.3">
      <c r="BS17083" s="32" t="str">
        <f>IF(Kiadasi_kiseroiv!$K$2=BT17083,BV17083,"")</f>
        <v/>
      </c>
      <c r="BT17083" s="34" t="str">
        <f t="shared" si="1763"/>
        <v/>
      </c>
      <c r="BU17083" s="32" t="str">
        <f t="shared" si="1764"/>
        <v/>
      </c>
      <c r="BV17083" s="32" t="str">
        <f t="shared" si="1765"/>
        <v/>
      </c>
      <c r="BW17083" s="32" t="str">
        <f t="shared" si="1766"/>
        <v/>
      </c>
      <c r="BX17083" s="32" t="str">
        <f t="shared" si="1767"/>
        <v/>
      </c>
      <c r="BY17083" s="32" t="str">
        <f t="shared" si="1768"/>
        <v/>
      </c>
      <c r="BZ17083" s="32" t="str">
        <f t="shared" si="1769"/>
        <v/>
      </c>
      <c r="CA17083" s="32" t="str">
        <f t="shared" si="1770"/>
        <v/>
      </c>
      <c r="CB17083" s="33">
        <f>IF(COUNTIF($CD$7:CD17083,CD17083)=1,CD17083,CD17083+COUNTIF($CD$6:CD17082,CD17083))</f>
        <v>61205</v>
      </c>
      <c r="CC17083" s="34">
        <f t="shared" si="1771"/>
        <v>55153</v>
      </c>
      <c r="CD17083" s="32">
        <f t="shared" si="1772"/>
        <v>55153</v>
      </c>
      <c r="CE17083" s="32">
        <f t="shared" si="1773"/>
        <v>0</v>
      </c>
      <c r="CF17083" s="32">
        <f t="shared" si="1774"/>
        <v>0</v>
      </c>
      <c r="CG17083" s="32" t="str">
        <f t="shared" si="1775"/>
        <v/>
      </c>
      <c r="CH17083" s="32">
        <v>78</v>
      </c>
      <c r="CI17083" s="32" t="s">
        <v>10</v>
      </c>
      <c r="CJ17083" s="32" t="str">
        <f t="shared" si="1776"/>
        <v/>
      </c>
      <c r="CK17083" s="32" t="str">
        <f t="shared" si="1777"/>
        <v/>
      </c>
      <c r="CL17083" s="32" t="str">
        <f t="shared" si="1778"/>
        <v/>
      </c>
      <c r="CM17083" s="32" t="str">
        <f t="shared" si="1779"/>
        <v/>
      </c>
      <c r="CN17083" s="32" t="str">
        <f t="shared" si="1780"/>
        <v/>
      </c>
    </row>
    <row r="17084" spans="71:92" x14ac:dyDescent="0.3">
      <c r="BS17084" s="32" t="str">
        <f>IF(Kiadasi_kiseroiv!$K$2=BT17084,BV17084,"")</f>
        <v/>
      </c>
      <c r="BT17084" s="34" t="str">
        <f t="shared" si="1763"/>
        <v/>
      </c>
      <c r="BU17084" s="32" t="str">
        <f t="shared" si="1764"/>
        <v/>
      </c>
      <c r="BV17084" s="32" t="str">
        <f t="shared" si="1765"/>
        <v/>
      </c>
      <c r="BW17084" s="32" t="str">
        <f t="shared" si="1766"/>
        <v/>
      </c>
      <c r="BX17084" s="32" t="str">
        <f t="shared" si="1767"/>
        <v/>
      </c>
      <c r="BY17084" s="32" t="str">
        <f t="shared" si="1768"/>
        <v/>
      </c>
      <c r="BZ17084" s="32" t="str">
        <f t="shared" si="1769"/>
        <v/>
      </c>
      <c r="CA17084" s="32" t="str">
        <f t="shared" si="1770"/>
        <v/>
      </c>
      <c r="CB17084" s="33">
        <f>IF(COUNTIF($CD$7:CD17084,CD17084)=1,CD17084,CD17084+COUNTIF($CD$6:CD17083,CD17084))</f>
        <v>61206</v>
      </c>
      <c r="CC17084" s="34">
        <f t="shared" si="1771"/>
        <v>55153</v>
      </c>
      <c r="CD17084" s="32">
        <f t="shared" si="1772"/>
        <v>55153</v>
      </c>
      <c r="CE17084" s="32">
        <f t="shared" si="1773"/>
        <v>0</v>
      </c>
      <c r="CF17084" s="32">
        <f t="shared" si="1774"/>
        <v>0</v>
      </c>
      <c r="CG17084" s="32" t="str">
        <f t="shared" si="1775"/>
        <v/>
      </c>
      <c r="CH17084" s="32">
        <v>79</v>
      </c>
      <c r="CI17084" s="32" t="s">
        <v>10</v>
      </c>
      <c r="CJ17084" s="32" t="str">
        <f t="shared" si="1776"/>
        <v/>
      </c>
      <c r="CK17084" s="32" t="str">
        <f t="shared" si="1777"/>
        <v/>
      </c>
      <c r="CL17084" s="32" t="str">
        <f t="shared" si="1778"/>
        <v/>
      </c>
      <c r="CM17084" s="32" t="str">
        <f t="shared" si="1779"/>
        <v/>
      </c>
      <c r="CN17084" s="32" t="str">
        <f t="shared" si="1780"/>
        <v/>
      </c>
    </row>
    <row r="17085" spans="71:92" x14ac:dyDescent="0.3">
      <c r="BS17085" s="32" t="str">
        <f>IF(Kiadasi_kiseroiv!$K$2=BT17085,BV17085,"")</f>
        <v/>
      </c>
      <c r="BT17085" s="34" t="str">
        <f t="shared" si="1763"/>
        <v/>
      </c>
      <c r="BU17085" s="32" t="str">
        <f t="shared" si="1764"/>
        <v/>
      </c>
      <c r="BV17085" s="32" t="str">
        <f t="shared" si="1765"/>
        <v/>
      </c>
      <c r="BW17085" s="32" t="str">
        <f t="shared" si="1766"/>
        <v/>
      </c>
      <c r="BX17085" s="32" t="str">
        <f t="shared" si="1767"/>
        <v/>
      </c>
      <c r="BY17085" s="32" t="str">
        <f t="shared" si="1768"/>
        <v/>
      </c>
      <c r="BZ17085" s="32" t="str">
        <f t="shared" si="1769"/>
        <v/>
      </c>
      <c r="CA17085" s="32" t="str">
        <f t="shared" si="1770"/>
        <v/>
      </c>
      <c r="CB17085" s="33">
        <f>IF(COUNTIF($CD$7:CD17085,CD17085)=1,CD17085,CD17085+COUNTIF($CD$6:CD17084,CD17085))</f>
        <v>61207</v>
      </c>
      <c r="CC17085" s="34">
        <f t="shared" si="1771"/>
        <v>55153</v>
      </c>
      <c r="CD17085" s="32">
        <f t="shared" si="1772"/>
        <v>55153</v>
      </c>
      <c r="CE17085" s="32">
        <f t="shared" si="1773"/>
        <v>0</v>
      </c>
      <c r="CF17085" s="32">
        <f t="shared" si="1774"/>
        <v>0</v>
      </c>
      <c r="CG17085" s="32" t="str">
        <f t="shared" si="1775"/>
        <v/>
      </c>
      <c r="CH17085" s="32">
        <v>80</v>
      </c>
      <c r="CI17085" s="32" t="s">
        <v>10</v>
      </c>
      <c r="CJ17085" s="32" t="str">
        <f t="shared" si="1776"/>
        <v/>
      </c>
      <c r="CK17085" s="32" t="str">
        <f t="shared" si="1777"/>
        <v/>
      </c>
      <c r="CL17085" s="32" t="str">
        <f t="shared" si="1778"/>
        <v/>
      </c>
      <c r="CM17085" s="32" t="str">
        <f t="shared" si="1779"/>
        <v/>
      </c>
      <c r="CN17085" s="32" t="str">
        <f t="shared" si="1780"/>
        <v/>
      </c>
    </row>
    <row r="17086" spans="71:92" x14ac:dyDescent="0.3">
      <c r="BS17086" s="32" t="str">
        <f>IF(Kiadasi_kiseroiv!$K$2=BT17086,BV17086,"")</f>
        <v/>
      </c>
      <c r="BT17086" s="34" t="str">
        <f t="shared" si="1763"/>
        <v/>
      </c>
      <c r="BU17086" s="32" t="str">
        <f t="shared" si="1764"/>
        <v/>
      </c>
      <c r="BV17086" s="32" t="str">
        <f t="shared" si="1765"/>
        <v/>
      </c>
      <c r="BW17086" s="32" t="str">
        <f t="shared" si="1766"/>
        <v/>
      </c>
      <c r="BX17086" s="32" t="str">
        <f t="shared" si="1767"/>
        <v/>
      </c>
      <c r="BY17086" s="32" t="str">
        <f t="shared" si="1768"/>
        <v/>
      </c>
      <c r="BZ17086" s="32" t="str">
        <f t="shared" si="1769"/>
        <v/>
      </c>
      <c r="CA17086" s="32" t="str">
        <f t="shared" si="1770"/>
        <v/>
      </c>
      <c r="CB17086" s="33">
        <f>IF(COUNTIF($CD$7:CD17086,CD17086)=1,CD17086,CD17086+COUNTIF($CD$6:CD17085,CD17086))</f>
        <v>61208</v>
      </c>
      <c r="CC17086" s="34">
        <f t="shared" si="1771"/>
        <v>55153</v>
      </c>
      <c r="CD17086" s="32">
        <f t="shared" si="1772"/>
        <v>55153</v>
      </c>
      <c r="CE17086" s="32">
        <f t="shared" si="1773"/>
        <v>0</v>
      </c>
      <c r="CF17086" s="32">
        <f t="shared" si="1774"/>
        <v>0</v>
      </c>
      <c r="CG17086" s="32" t="str">
        <f t="shared" si="1775"/>
        <v/>
      </c>
      <c r="CH17086" s="32">
        <v>81</v>
      </c>
      <c r="CI17086" s="32" t="s">
        <v>10</v>
      </c>
      <c r="CJ17086" s="32" t="str">
        <f t="shared" si="1776"/>
        <v/>
      </c>
      <c r="CK17086" s="32" t="str">
        <f t="shared" si="1777"/>
        <v/>
      </c>
      <c r="CL17086" s="32" t="str">
        <f t="shared" si="1778"/>
        <v/>
      </c>
      <c r="CM17086" s="32" t="str">
        <f t="shared" si="1779"/>
        <v/>
      </c>
      <c r="CN17086" s="32" t="str">
        <f t="shared" si="1780"/>
        <v/>
      </c>
    </row>
    <row r="17087" spans="71:92" x14ac:dyDescent="0.3">
      <c r="BS17087" s="32" t="str">
        <f>IF(Kiadasi_kiseroiv!$K$2=BT17087,BV17087,"")</f>
        <v/>
      </c>
      <c r="BT17087" s="34" t="str">
        <f t="shared" si="1763"/>
        <v/>
      </c>
      <c r="BU17087" s="32" t="str">
        <f t="shared" si="1764"/>
        <v/>
      </c>
      <c r="BV17087" s="32" t="str">
        <f t="shared" si="1765"/>
        <v/>
      </c>
      <c r="BW17087" s="32" t="str">
        <f t="shared" si="1766"/>
        <v/>
      </c>
      <c r="BX17087" s="32" t="str">
        <f t="shared" si="1767"/>
        <v/>
      </c>
      <c r="BY17087" s="32" t="str">
        <f t="shared" si="1768"/>
        <v/>
      </c>
      <c r="BZ17087" s="32" t="str">
        <f t="shared" si="1769"/>
        <v/>
      </c>
      <c r="CA17087" s="32" t="str">
        <f t="shared" si="1770"/>
        <v/>
      </c>
      <c r="CB17087" s="33">
        <f>IF(COUNTIF($CD$7:CD17087,CD17087)=1,CD17087,CD17087+COUNTIF($CD$6:CD17086,CD17087))</f>
        <v>61209</v>
      </c>
      <c r="CC17087" s="34">
        <f t="shared" si="1771"/>
        <v>55153</v>
      </c>
      <c r="CD17087" s="32">
        <f t="shared" si="1772"/>
        <v>55153</v>
      </c>
      <c r="CE17087" s="32">
        <f t="shared" si="1773"/>
        <v>0</v>
      </c>
      <c r="CF17087" s="32">
        <f t="shared" si="1774"/>
        <v>0</v>
      </c>
      <c r="CG17087" s="32" t="str">
        <f t="shared" si="1775"/>
        <v/>
      </c>
      <c r="CH17087" s="32">
        <v>82</v>
      </c>
      <c r="CI17087" s="32" t="s">
        <v>10</v>
      </c>
      <c r="CJ17087" s="32" t="str">
        <f t="shared" si="1776"/>
        <v/>
      </c>
      <c r="CK17087" s="32" t="str">
        <f t="shared" si="1777"/>
        <v/>
      </c>
      <c r="CL17087" s="32" t="str">
        <f t="shared" si="1778"/>
        <v/>
      </c>
      <c r="CM17087" s="32" t="str">
        <f t="shared" si="1779"/>
        <v/>
      </c>
      <c r="CN17087" s="32" t="str">
        <f t="shared" si="1780"/>
        <v/>
      </c>
    </row>
    <row r="17088" spans="71:92" x14ac:dyDescent="0.3">
      <c r="BS17088" s="32" t="str">
        <f>IF(Kiadasi_kiseroiv!$K$2=BT17088,BV17088,"")</f>
        <v/>
      </c>
      <c r="BT17088" s="34" t="str">
        <f t="shared" si="1763"/>
        <v/>
      </c>
      <c r="BU17088" s="32" t="str">
        <f t="shared" si="1764"/>
        <v/>
      </c>
      <c r="BV17088" s="32" t="str">
        <f t="shared" si="1765"/>
        <v/>
      </c>
      <c r="BW17088" s="32" t="str">
        <f t="shared" si="1766"/>
        <v/>
      </c>
      <c r="BX17088" s="32" t="str">
        <f t="shared" si="1767"/>
        <v/>
      </c>
      <c r="BY17088" s="32" t="str">
        <f t="shared" si="1768"/>
        <v/>
      </c>
      <c r="BZ17088" s="32" t="str">
        <f t="shared" si="1769"/>
        <v/>
      </c>
      <c r="CA17088" s="32" t="str">
        <f t="shared" si="1770"/>
        <v/>
      </c>
      <c r="CB17088" s="33">
        <f>IF(COUNTIF($CD$7:CD17088,CD17088)=1,CD17088,CD17088+COUNTIF($CD$6:CD17087,CD17088))</f>
        <v>61210</v>
      </c>
      <c r="CC17088" s="34">
        <f t="shared" si="1771"/>
        <v>55153</v>
      </c>
      <c r="CD17088" s="32">
        <f t="shared" si="1772"/>
        <v>55153</v>
      </c>
      <c r="CE17088" s="32">
        <f t="shared" si="1773"/>
        <v>0</v>
      </c>
      <c r="CF17088" s="32">
        <f t="shared" si="1774"/>
        <v>0</v>
      </c>
      <c r="CG17088" s="32" t="str">
        <f t="shared" si="1775"/>
        <v/>
      </c>
      <c r="CH17088" s="32">
        <v>83</v>
      </c>
      <c r="CI17088" s="32" t="s">
        <v>10</v>
      </c>
      <c r="CJ17088" s="32" t="str">
        <f t="shared" si="1776"/>
        <v/>
      </c>
      <c r="CK17088" s="32" t="str">
        <f t="shared" si="1777"/>
        <v/>
      </c>
      <c r="CL17088" s="32" t="str">
        <f t="shared" si="1778"/>
        <v/>
      </c>
      <c r="CM17088" s="32" t="str">
        <f t="shared" si="1779"/>
        <v/>
      </c>
      <c r="CN17088" s="32" t="str">
        <f t="shared" si="1780"/>
        <v/>
      </c>
    </row>
    <row r="17089" spans="71:92" x14ac:dyDescent="0.3">
      <c r="BS17089" s="32" t="str">
        <f>IF(Kiadasi_kiseroiv!$K$2=BT17089,BV17089,"")</f>
        <v/>
      </c>
      <c r="BT17089" s="34" t="str">
        <f t="shared" si="1763"/>
        <v/>
      </c>
      <c r="BU17089" s="32" t="str">
        <f t="shared" si="1764"/>
        <v/>
      </c>
      <c r="BV17089" s="32" t="str">
        <f t="shared" si="1765"/>
        <v/>
      </c>
      <c r="BW17089" s="32" t="str">
        <f t="shared" si="1766"/>
        <v/>
      </c>
      <c r="BX17089" s="32" t="str">
        <f t="shared" si="1767"/>
        <v/>
      </c>
      <c r="BY17089" s="32" t="str">
        <f t="shared" si="1768"/>
        <v/>
      </c>
      <c r="BZ17089" s="32" t="str">
        <f t="shared" si="1769"/>
        <v/>
      </c>
      <c r="CA17089" s="32" t="str">
        <f t="shared" si="1770"/>
        <v/>
      </c>
      <c r="CB17089" s="33">
        <f>IF(COUNTIF($CD$7:CD17089,CD17089)=1,CD17089,CD17089+COUNTIF($CD$6:CD17088,CD17089))</f>
        <v>61211</v>
      </c>
      <c r="CC17089" s="34">
        <f t="shared" si="1771"/>
        <v>55153</v>
      </c>
      <c r="CD17089" s="32">
        <f t="shared" si="1772"/>
        <v>55153</v>
      </c>
      <c r="CE17089" s="32">
        <f t="shared" si="1773"/>
        <v>0</v>
      </c>
      <c r="CF17089" s="32">
        <f t="shared" si="1774"/>
        <v>0</v>
      </c>
      <c r="CG17089" s="32" t="str">
        <f t="shared" si="1775"/>
        <v/>
      </c>
      <c r="CH17089" s="32">
        <v>84</v>
      </c>
      <c r="CI17089" s="32" t="s">
        <v>10</v>
      </c>
      <c r="CJ17089" s="32" t="str">
        <f t="shared" si="1776"/>
        <v/>
      </c>
      <c r="CK17089" s="32" t="str">
        <f t="shared" si="1777"/>
        <v/>
      </c>
      <c r="CL17089" s="32" t="str">
        <f t="shared" si="1778"/>
        <v/>
      </c>
      <c r="CM17089" s="32" t="str">
        <f t="shared" si="1779"/>
        <v/>
      </c>
      <c r="CN17089" s="32" t="str">
        <f t="shared" si="1780"/>
        <v/>
      </c>
    </row>
    <row r="17090" spans="71:92" x14ac:dyDescent="0.3">
      <c r="BS17090" s="32" t="str">
        <f>IF(Kiadasi_kiseroiv!$K$2=BT17090,BV17090,"")</f>
        <v/>
      </c>
      <c r="BT17090" s="34" t="str">
        <f t="shared" si="1763"/>
        <v/>
      </c>
      <c r="BU17090" s="32" t="str">
        <f t="shared" si="1764"/>
        <v/>
      </c>
      <c r="BV17090" s="32" t="str">
        <f t="shared" si="1765"/>
        <v/>
      </c>
      <c r="BW17090" s="32" t="str">
        <f t="shared" si="1766"/>
        <v/>
      </c>
      <c r="BX17090" s="32" t="str">
        <f t="shared" si="1767"/>
        <v/>
      </c>
      <c r="BY17090" s="32" t="str">
        <f t="shared" si="1768"/>
        <v/>
      </c>
      <c r="BZ17090" s="32" t="str">
        <f t="shared" si="1769"/>
        <v/>
      </c>
      <c r="CA17090" s="32" t="str">
        <f t="shared" si="1770"/>
        <v/>
      </c>
      <c r="CB17090" s="33">
        <f>IF(COUNTIF($CD$7:CD17090,CD17090)=1,CD17090,CD17090+COUNTIF($CD$6:CD17089,CD17090))</f>
        <v>61212</v>
      </c>
      <c r="CC17090" s="34">
        <f t="shared" si="1771"/>
        <v>55153</v>
      </c>
      <c r="CD17090" s="32">
        <f t="shared" si="1772"/>
        <v>55153</v>
      </c>
      <c r="CE17090" s="32">
        <f t="shared" si="1773"/>
        <v>0</v>
      </c>
      <c r="CF17090" s="32">
        <f t="shared" si="1774"/>
        <v>0</v>
      </c>
      <c r="CG17090" s="32" t="str">
        <f t="shared" si="1775"/>
        <v/>
      </c>
      <c r="CH17090" s="32">
        <v>85</v>
      </c>
      <c r="CI17090" s="32" t="s">
        <v>10</v>
      </c>
      <c r="CJ17090" s="32" t="str">
        <f t="shared" si="1776"/>
        <v/>
      </c>
      <c r="CK17090" s="32" t="str">
        <f t="shared" si="1777"/>
        <v/>
      </c>
      <c r="CL17090" s="32" t="str">
        <f t="shared" si="1778"/>
        <v/>
      </c>
      <c r="CM17090" s="32" t="str">
        <f t="shared" si="1779"/>
        <v/>
      </c>
      <c r="CN17090" s="32" t="str">
        <f t="shared" si="1780"/>
        <v/>
      </c>
    </row>
    <row r="17091" spans="71:92" x14ac:dyDescent="0.3">
      <c r="BS17091" s="32" t="str">
        <f>IF(Kiadasi_kiseroiv!$K$2=BT17091,BV17091,"")</f>
        <v/>
      </c>
      <c r="BT17091" s="34" t="str">
        <f t="shared" si="1763"/>
        <v/>
      </c>
      <c r="BU17091" s="32" t="str">
        <f t="shared" si="1764"/>
        <v/>
      </c>
      <c r="BV17091" s="32" t="str">
        <f t="shared" si="1765"/>
        <v/>
      </c>
      <c r="BW17091" s="32" t="str">
        <f t="shared" si="1766"/>
        <v/>
      </c>
      <c r="BX17091" s="32" t="str">
        <f t="shared" si="1767"/>
        <v/>
      </c>
      <c r="BY17091" s="32" t="str">
        <f t="shared" si="1768"/>
        <v/>
      </c>
      <c r="BZ17091" s="32" t="str">
        <f t="shared" si="1769"/>
        <v/>
      </c>
      <c r="CA17091" s="32" t="str">
        <f t="shared" si="1770"/>
        <v/>
      </c>
      <c r="CB17091" s="33">
        <f>IF(COUNTIF($CD$7:CD17091,CD17091)=1,CD17091,CD17091+COUNTIF($CD$6:CD17090,CD17091))</f>
        <v>61213</v>
      </c>
      <c r="CC17091" s="34">
        <f t="shared" si="1771"/>
        <v>55153</v>
      </c>
      <c r="CD17091" s="32">
        <f t="shared" si="1772"/>
        <v>55153</v>
      </c>
      <c r="CE17091" s="32">
        <f t="shared" si="1773"/>
        <v>0</v>
      </c>
      <c r="CF17091" s="32">
        <f t="shared" si="1774"/>
        <v>0</v>
      </c>
      <c r="CG17091" s="32" t="str">
        <f t="shared" si="1775"/>
        <v/>
      </c>
      <c r="CH17091" s="32">
        <v>86</v>
      </c>
      <c r="CI17091" s="32" t="s">
        <v>10</v>
      </c>
      <c r="CJ17091" s="32" t="str">
        <f t="shared" si="1776"/>
        <v/>
      </c>
      <c r="CK17091" s="32" t="str">
        <f t="shared" si="1777"/>
        <v/>
      </c>
      <c r="CL17091" s="32" t="str">
        <f t="shared" si="1778"/>
        <v/>
      </c>
      <c r="CM17091" s="32" t="str">
        <f t="shared" si="1779"/>
        <v/>
      </c>
      <c r="CN17091" s="32" t="str">
        <f t="shared" si="1780"/>
        <v/>
      </c>
    </row>
    <row r="17092" spans="71:92" x14ac:dyDescent="0.3">
      <c r="BS17092" s="32" t="str">
        <f>IF(Kiadasi_kiseroiv!$K$2=BT17092,BV17092,"")</f>
        <v/>
      </c>
      <c r="BT17092" s="34" t="str">
        <f t="shared" si="1763"/>
        <v/>
      </c>
      <c r="BU17092" s="32" t="str">
        <f t="shared" si="1764"/>
        <v/>
      </c>
      <c r="BV17092" s="32" t="str">
        <f t="shared" si="1765"/>
        <v/>
      </c>
      <c r="BW17092" s="32" t="str">
        <f t="shared" si="1766"/>
        <v/>
      </c>
      <c r="BX17092" s="32" t="str">
        <f t="shared" si="1767"/>
        <v/>
      </c>
      <c r="BY17092" s="32" t="str">
        <f t="shared" si="1768"/>
        <v/>
      </c>
      <c r="BZ17092" s="32" t="str">
        <f t="shared" si="1769"/>
        <v/>
      </c>
      <c r="CA17092" s="32" t="str">
        <f t="shared" si="1770"/>
        <v/>
      </c>
      <c r="CB17092" s="33">
        <f>IF(COUNTIF($CD$7:CD17092,CD17092)=1,CD17092,CD17092+COUNTIF($CD$6:CD17091,CD17092))</f>
        <v>61214</v>
      </c>
      <c r="CC17092" s="34">
        <f t="shared" si="1771"/>
        <v>55153</v>
      </c>
      <c r="CD17092" s="32">
        <f t="shared" si="1772"/>
        <v>55153</v>
      </c>
      <c r="CE17092" s="32">
        <f t="shared" si="1773"/>
        <v>0</v>
      </c>
      <c r="CF17092" s="32">
        <f t="shared" si="1774"/>
        <v>0</v>
      </c>
      <c r="CG17092" s="32" t="str">
        <f t="shared" si="1775"/>
        <v/>
      </c>
      <c r="CH17092" s="32">
        <v>87</v>
      </c>
      <c r="CI17092" s="32" t="s">
        <v>10</v>
      </c>
      <c r="CJ17092" s="32" t="str">
        <f t="shared" si="1776"/>
        <v/>
      </c>
      <c r="CK17092" s="32" t="str">
        <f t="shared" si="1777"/>
        <v/>
      </c>
      <c r="CL17092" s="32" t="str">
        <f t="shared" si="1778"/>
        <v/>
      </c>
      <c r="CM17092" s="32" t="str">
        <f t="shared" si="1779"/>
        <v/>
      </c>
      <c r="CN17092" s="32" t="str">
        <f t="shared" si="1780"/>
        <v/>
      </c>
    </row>
    <row r="17093" spans="71:92" x14ac:dyDescent="0.3">
      <c r="BS17093" s="32" t="str">
        <f>IF(Kiadasi_kiseroiv!$K$2=BT17093,BV17093,"")</f>
        <v/>
      </c>
      <c r="BT17093" s="34" t="str">
        <f t="shared" si="1763"/>
        <v/>
      </c>
      <c r="BU17093" s="32" t="str">
        <f t="shared" si="1764"/>
        <v/>
      </c>
      <c r="BV17093" s="32" t="str">
        <f t="shared" si="1765"/>
        <v/>
      </c>
      <c r="BW17093" s="32" t="str">
        <f t="shared" si="1766"/>
        <v/>
      </c>
      <c r="BX17093" s="32" t="str">
        <f t="shared" si="1767"/>
        <v/>
      </c>
      <c r="BY17093" s="32" t="str">
        <f t="shared" si="1768"/>
        <v/>
      </c>
      <c r="BZ17093" s="32" t="str">
        <f t="shared" si="1769"/>
        <v/>
      </c>
      <c r="CA17093" s="32" t="str">
        <f t="shared" si="1770"/>
        <v/>
      </c>
      <c r="CB17093" s="33">
        <f>IF(COUNTIF($CD$7:CD17093,CD17093)=1,CD17093,CD17093+COUNTIF($CD$6:CD17092,CD17093))</f>
        <v>61215</v>
      </c>
      <c r="CC17093" s="34">
        <f t="shared" si="1771"/>
        <v>55153</v>
      </c>
      <c r="CD17093" s="32">
        <f t="shared" si="1772"/>
        <v>55153</v>
      </c>
      <c r="CE17093" s="32">
        <f t="shared" si="1773"/>
        <v>0</v>
      </c>
      <c r="CF17093" s="32">
        <f t="shared" si="1774"/>
        <v>0</v>
      </c>
      <c r="CG17093" s="32" t="str">
        <f t="shared" si="1775"/>
        <v/>
      </c>
      <c r="CH17093" s="32">
        <v>88</v>
      </c>
      <c r="CI17093" s="32" t="s">
        <v>10</v>
      </c>
      <c r="CJ17093" s="32" t="str">
        <f t="shared" si="1776"/>
        <v/>
      </c>
      <c r="CK17093" s="32" t="str">
        <f t="shared" si="1777"/>
        <v/>
      </c>
      <c r="CL17093" s="32" t="str">
        <f t="shared" si="1778"/>
        <v/>
      </c>
      <c r="CM17093" s="32" t="str">
        <f t="shared" si="1779"/>
        <v/>
      </c>
      <c r="CN17093" s="32" t="str">
        <f t="shared" si="1780"/>
        <v/>
      </c>
    </row>
    <row r="17094" spans="71:92" x14ac:dyDescent="0.3">
      <c r="BS17094" s="32" t="str">
        <f>IF(Kiadasi_kiseroiv!$K$2=BT17094,BV17094,"")</f>
        <v/>
      </c>
      <c r="BT17094" s="34" t="str">
        <f t="shared" si="1763"/>
        <v/>
      </c>
      <c r="BU17094" s="32" t="str">
        <f t="shared" si="1764"/>
        <v/>
      </c>
      <c r="BV17094" s="32" t="str">
        <f t="shared" si="1765"/>
        <v/>
      </c>
      <c r="BW17094" s="32" t="str">
        <f t="shared" si="1766"/>
        <v/>
      </c>
      <c r="BX17094" s="32" t="str">
        <f t="shared" si="1767"/>
        <v/>
      </c>
      <c r="BY17094" s="32" t="str">
        <f t="shared" si="1768"/>
        <v/>
      </c>
      <c r="BZ17094" s="32" t="str">
        <f t="shared" si="1769"/>
        <v/>
      </c>
      <c r="CA17094" s="32" t="str">
        <f t="shared" si="1770"/>
        <v/>
      </c>
      <c r="CB17094" s="33">
        <f>IF(COUNTIF($CD$7:CD17094,CD17094)=1,CD17094,CD17094+COUNTIF($CD$6:CD17093,CD17094))</f>
        <v>61216</v>
      </c>
      <c r="CC17094" s="34">
        <f t="shared" si="1771"/>
        <v>55153</v>
      </c>
      <c r="CD17094" s="32">
        <f t="shared" si="1772"/>
        <v>55153</v>
      </c>
      <c r="CE17094" s="32">
        <f t="shared" si="1773"/>
        <v>0</v>
      </c>
      <c r="CF17094" s="32">
        <f t="shared" si="1774"/>
        <v>0</v>
      </c>
      <c r="CG17094" s="32" t="str">
        <f t="shared" si="1775"/>
        <v/>
      </c>
      <c r="CH17094" s="32">
        <v>89</v>
      </c>
      <c r="CI17094" s="32" t="s">
        <v>10</v>
      </c>
      <c r="CJ17094" s="32" t="str">
        <f t="shared" si="1776"/>
        <v/>
      </c>
      <c r="CK17094" s="32" t="str">
        <f t="shared" si="1777"/>
        <v/>
      </c>
      <c r="CL17094" s="32" t="str">
        <f t="shared" si="1778"/>
        <v/>
      </c>
      <c r="CM17094" s="32" t="str">
        <f t="shared" si="1779"/>
        <v/>
      </c>
      <c r="CN17094" s="32" t="str">
        <f t="shared" si="1780"/>
        <v/>
      </c>
    </row>
    <row r="17095" spans="71:92" x14ac:dyDescent="0.3">
      <c r="BS17095" s="32" t="str">
        <f>IF(Kiadasi_kiseroiv!$K$2=BT17095,BV17095,"")</f>
        <v/>
      </c>
      <c r="BT17095" s="34" t="str">
        <f t="shared" si="1763"/>
        <v/>
      </c>
      <c r="BU17095" s="32" t="str">
        <f t="shared" si="1764"/>
        <v/>
      </c>
      <c r="BV17095" s="32" t="str">
        <f t="shared" si="1765"/>
        <v/>
      </c>
      <c r="BW17095" s="32" t="str">
        <f t="shared" si="1766"/>
        <v/>
      </c>
      <c r="BX17095" s="32" t="str">
        <f t="shared" si="1767"/>
        <v/>
      </c>
      <c r="BY17095" s="32" t="str">
        <f t="shared" si="1768"/>
        <v/>
      </c>
      <c r="BZ17095" s="32" t="str">
        <f t="shared" si="1769"/>
        <v/>
      </c>
      <c r="CA17095" s="32" t="str">
        <f t="shared" si="1770"/>
        <v/>
      </c>
      <c r="CB17095" s="33">
        <f>IF(COUNTIF($CD$7:CD17095,CD17095)=1,CD17095,CD17095+COUNTIF($CD$6:CD17094,CD17095))</f>
        <v>61217</v>
      </c>
      <c r="CC17095" s="34">
        <f t="shared" si="1771"/>
        <v>55153</v>
      </c>
      <c r="CD17095" s="32">
        <f t="shared" si="1772"/>
        <v>55153</v>
      </c>
      <c r="CE17095" s="32">
        <f t="shared" si="1773"/>
        <v>0</v>
      </c>
      <c r="CF17095" s="32">
        <f t="shared" si="1774"/>
        <v>0</v>
      </c>
      <c r="CG17095" s="32" t="str">
        <f t="shared" si="1775"/>
        <v/>
      </c>
      <c r="CH17095" s="32">
        <v>90</v>
      </c>
      <c r="CI17095" s="32" t="s">
        <v>10</v>
      </c>
      <c r="CJ17095" s="32" t="str">
        <f t="shared" si="1776"/>
        <v/>
      </c>
      <c r="CK17095" s="32" t="str">
        <f t="shared" si="1777"/>
        <v/>
      </c>
      <c r="CL17095" s="32" t="str">
        <f t="shared" si="1778"/>
        <v/>
      </c>
      <c r="CM17095" s="32" t="str">
        <f t="shared" si="1779"/>
        <v/>
      </c>
      <c r="CN17095" s="32" t="str">
        <f t="shared" si="1780"/>
        <v/>
      </c>
    </row>
    <row r="17096" spans="71:92" x14ac:dyDescent="0.3">
      <c r="BS17096" s="32" t="str">
        <f>IF(Kiadasi_kiseroiv!$K$2=BT17096,BV17096,"")</f>
        <v/>
      </c>
      <c r="BT17096" s="34" t="str">
        <f t="shared" si="1763"/>
        <v/>
      </c>
      <c r="BU17096" s="32" t="str">
        <f t="shared" si="1764"/>
        <v/>
      </c>
      <c r="BV17096" s="32" t="str">
        <f t="shared" si="1765"/>
        <v/>
      </c>
      <c r="BW17096" s="32" t="str">
        <f t="shared" si="1766"/>
        <v/>
      </c>
      <c r="BX17096" s="32" t="str">
        <f t="shared" si="1767"/>
        <v/>
      </c>
      <c r="BY17096" s="32" t="str">
        <f t="shared" si="1768"/>
        <v/>
      </c>
      <c r="BZ17096" s="32" t="str">
        <f t="shared" si="1769"/>
        <v/>
      </c>
      <c r="CA17096" s="32" t="str">
        <f t="shared" si="1770"/>
        <v/>
      </c>
      <c r="CB17096" s="33">
        <f>IF(COUNTIF($CD$7:CD17096,CD17096)=1,CD17096,CD17096+COUNTIF($CD$6:CD17095,CD17096))</f>
        <v>61218</v>
      </c>
      <c r="CC17096" s="34">
        <f t="shared" si="1771"/>
        <v>55153</v>
      </c>
      <c r="CD17096" s="32">
        <f t="shared" si="1772"/>
        <v>55153</v>
      </c>
      <c r="CE17096" s="32">
        <f t="shared" si="1773"/>
        <v>0</v>
      </c>
      <c r="CF17096" s="32">
        <f t="shared" si="1774"/>
        <v>0</v>
      </c>
      <c r="CG17096" s="32" t="str">
        <f t="shared" si="1775"/>
        <v/>
      </c>
      <c r="CH17096" s="32">
        <v>91</v>
      </c>
      <c r="CI17096" s="32" t="s">
        <v>10</v>
      </c>
      <c r="CJ17096" s="32" t="str">
        <f t="shared" si="1776"/>
        <v/>
      </c>
      <c r="CK17096" s="32" t="str">
        <f t="shared" si="1777"/>
        <v/>
      </c>
      <c r="CL17096" s="32" t="str">
        <f t="shared" si="1778"/>
        <v/>
      </c>
      <c r="CM17096" s="32" t="str">
        <f t="shared" si="1779"/>
        <v/>
      </c>
      <c r="CN17096" s="32" t="str">
        <f t="shared" si="1780"/>
        <v/>
      </c>
    </row>
    <row r="17097" spans="71:92" x14ac:dyDescent="0.3">
      <c r="BS17097" s="32" t="str">
        <f>IF(Kiadasi_kiseroiv!$K$2=BT17097,BV17097,"")</f>
        <v/>
      </c>
      <c r="BT17097" s="34" t="str">
        <f t="shared" si="1763"/>
        <v/>
      </c>
      <c r="BU17097" s="32" t="str">
        <f t="shared" si="1764"/>
        <v/>
      </c>
      <c r="BV17097" s="32" t="str">
        <f t="shared" si="1765"/>
        <v/>
      </c>
      <c r="BW17097" s="32" t="str">
        <f t="shared" si="1766"/>
        <v/>
      </c>
      <c r="BX17097" s="32" t="str">
        <f t="shared" si="1767"/>
        <v/>
      </c>
      <c r="BY17097" s="32" t="str">
        <f t="shared" si="1768"/>
        <v/>
      </c>
      <c r="BZ17097" s="32" t="str">
        <f t="shared" si="1769"/>
        <v/>
      </c>
      <c r="CA17097" s="32" t="str">
        <f t="shared" si="1770"/>
        <v/>
      </c>
      <c r="CB17097" s="33">
        <f>IF(COUNTIF($CD$7:CD17097,CD17097)=1,CD17097,CD17097+COUNTIF($CD$6:CD17096,CD17097))</f>
        <v>61219</v>
      </c>
      <c r="CC17097" s="34">
        <f t="shared" si="1771"/>
        <v>55153</v>
      </c>
      <c r="CD17097" s="32">
        <f t="shared" si="1772"/>
        <v>55153</v>
      </c>
      <c r="CE17097" s="32">
        <f t="shared" si="1773"/>
        <v>0</v>
      </c>
      <c r="CF17097" s="32">
        <f t="shared" si="1774"/>
        <v>0</v>
      </c>
      <c r="CG17097" s="32" t="str">
        <f t="shared" si="1775"/>
        <v/>
      </c>
      <c r="CH17097" s="32">
        <v>92</v>
      </c>
      <c r="CI17097" s="32" t="s">
        <v>10</v>
      </c>
      <c r="CJ17097" s="32" t="str">
        <f t="shared" si="1776"/>
        <v/>
      </c>
      <c r="CK17097" s="32" t="str">
        <f t="shared" si="1777"/>
        <v/>
      </c>
      <c r="CL17097" s="32" t="str">
        <f t="shared" si="1778"/>
        <v/>
      </c>
      <c r="CM17097" s="32" t="str">
        <f t="shared" si="1779"/>
        <v/>
      </c>
      <c r="CN17097" s="32" t="str">
        <f t="shared" si="1780"/>
        <v/>
      </c>
    </row>
    <row r="17098" spans="71:92" x14ac:dyDescent="0.3">
      <c r="BS17098" s="32" t="str">
        <f>IF(Kiadasi_kiseroiv!$K$2=BT17098,BV17098,"")</f>
        <v/>
      </c>
      <c r="BT17098" s="34" t="str">
        <f t="shared" si="1763"/>
        <v/>
      </c>
      <c r="BU17098" s="32" t="str">
        <f t="shared" si="1764"/>
        <v/>
      </c>
      <c r="BV17098" s="32" t="str">
        <f t="shared" si="1765"/>
        <v/>
      </c>
      <c r="BW17098" s="32" t="str">
        <f t="shared" si="1766"/>
        <v/>
      </c>
      <c r="BX17098" s="32" t="str">
        <f t="shared" si="1767"/>
        <v/>
      </c>
      <c r="BY17098" s="32" t="str">
        <f t="shared" si="1768"/>
        <v/>
      </c>
      <c r="BZ17098" s="32" t="str">
        <f t="shared" si="1769"/>
        <v/>
      </c>
      <c r="CA17098" s="32" t="str">
        <f t="shared" si="1770"/>
        <v/>
      </c>
      <c r="CB17098" s="33">
        <f>IF(COUNTIF($CD$7:CD17098,CD17098)=1,CD17098,CD17098+COUNTIF($CD$6:CD17097,CD17098))</f>
        <v>61220</v>
      </c>
      <c r="CC17098" s="34">
        <f t="shared" si="1771"/>
        <v>55153</v>
      </c>
      <c r="CD17098" s="32">
        <f t="shared" si="1772"/>
        <v>55153</v>
      </c>
      <c r="CE17098" s="32">
        <f t="shared" si="1773"/>
        <v>0</v>
      </c>
      <c r="CF17098" s="32">
        <f t="shared" si="1774"/>
        <v>0</v>
      </c>
      <c r="CG17098" s="32" t="str">
        <f t="shared" si="1775"/>
        <v/>
      </c>
      <c r="CH17098" s="32">
        <v>93</v>
      </c>
      <c r="CI17098" s="32" t="s">
        <v>10</v>
      </c>
      <c r="CJ17098" s="32" t="str">
        <f t="shared" si="1776"/>
        <v/>
      </c>
      <c r="CK17098" s="32" t="str">
        <f t="shared" si="1777"/>
        <v/>
      </c>
      <c r="CL17098" s="32" t="str">
        <f t="shared" si="1778"/>
        <v/>
      </c>
      <c r="CM17098" s="32" t="str">
        <f t="shared" si="1779"/>
        <v/>
      </c>
      <c r="CN17098" s="32" t="str">
        <f t="shared" si="1780"/>
        <v/>
      </c>
    </row>
    <row r="17099" spans="71:92" x14ac:dyDescent="0.3">
      <c r="BS17099" s="32" t="str">
        <f>IF(Kiadasi_kiseroiv!$K$2=BT17099,BV17099,"")</f>
        <v/>
      </c>
      <c r="BT17099" s="34" t="str">
        <f t="shared" si="1763"/>
        <v/>
      </c>
      <c r="BU17099" s="32" t="str">
        <f t="shared" si="1764"/>
        <v/>
      </c>
      <c r="BV17099" s="32" t="str">
        <f t="shared" si="1765"/>
        <v/>
      </c>
      <c r="BW17099" s="32" t="str">
        <f t="shared" si="1766"/>
        <v/>
      </c>
      <c r="BX17099" s="32" t="str">
        <f t="shared" si="1767"/>
        <v/>
      </c>
      <c r="BY17099" s="32" t="str">
        <f t="shared" si="1768"/>
        <v/>
      </c>
      <c r="BZ17099" s="32" t="str">
        <f t="shared" si="1769"/>
        <v/>
      </c>
      <c r="CA17099" s="32" t="str">
        <f t="shared" si="1770"/>
        <v/>
      </c>
      <c r="CB17099" s="33">
        <f>IF(COUNTIF($CD$7:CD17099,CD17099)=1,CD17099,CD17099+COUNTIF($CD$6:CD17098,CD17099))</f>
        <v>61221</v>
      </c>
      <c r="CC17099" s="34">
        <f t="shared" si="1771"/>
        <v>55153</v>
      </c>
      <c r="CD17099" s="32">
        <f t="shared" si="1772"/>
        <v>55153</v>
      </c>
      <c r="CE17099" s="32">
        <f t="shared" si="1773"/>
        <v>0</v>
      </c>
      <c r="CF17099" s="32">
        <f t="shared" si="1774"/>
        <v>0</v>
      </c>
      <c r="CG17099" s="32" t="str">
        <f t="shared" si="1775"/>
        <v/>
      </c>
      <c r="CH17099" s="32">
        <v>94</v>
      </c>
      <c r="CI17099" s="32" t="s">
        <v>10</v>
      </c>
      <c r="CJ17099" s="32" t="str">
        <f t="shared" si="1776"/>
        <v/>
      </c>
      <c r="CK17099" s="32" t="str">
        <f t="shared" si="1777"/>
        <v/>
      </c>
      <c r="CL17099" s="32" t="str">
        <f t="shared" si="1778"/>
        <v/>
      </c>
      <c r="CM17099" s="32" t="str">
        <f t="shared" si="1779"/>
        <v/>
      </c>
      <c r="CN17099" s="32" t="str">
        <f t="shared" si="1780"/>
        <v/>
      </c>
    </row>
    <row r="17100" spans="71:92" x14ac:dyDescent="0.3">
      <c r="BS17100" s="32" t="str">
        <f>IF(Kiadasi_kiseroiv!$K$2=BT17100,BV17100,"")</f>
        <v/>
      </c>
      <c r="BT17100" s="34" t="str">
        <f t="shared" si="1763"/>
        <v/>
      </c>
      <c r="BU17100" s="32" t="str">
        <f t="shared" si="1764"/>
        <v/>
      </c>
      <c r="BV17100" s="32" t="str">
        <f t="shared" si="1765"/>
        <v/>
      </c>
      <c r="BW17100" s="32" t="str">
        <f t="shared" si="1766"/>
        <v/>
      </c>
      <c r="BX17100" s="32" t="str">
        <f t="shared" si="1767"/>
        <v/>
      </c>
      <c r="BY17100" s="32" t="str">
        <f t="shared" si="1768"/>
        <v/>
      </c>
      <c r="BZ17100" s="32" t="str">
        <f t="shared" si="1769"/>
        <v/>
      </c>
      <c r="CA17100" s="32" t="str">
        <f t="shared" si="1770"/>
        <v/>
      </c>
      <c r="CB17100" s="33">
        <f>IF(COUNTIF($CD$7:CD17100,CD17100)=1,CD17100,CD17100+COUNTIF($CD$6:CD17099,CD17100))</f>
        <v>61222</v>
      </c>
      <c r="CC17100" s="34">
        <f t="shared" si="1771"/>
        <v>55153</v>
      </c>
      <c r="CD17100" s="32">
        <f t="shared" si="1772"/>
        <v>55153</v>
      </c>
      <c r="CE17100" s="32">
        <f t="shared" si="1773"/>
        <v>0</v>
      </c>
      <c r="CF17100" s="32">
        <f t="shared" si="1774"/>
        <v>0</v>
      </c>
      <c r="CG17100" s="32" t="str">
        <f t="shared" si="1775"/>
        <v/>
      </c>
      <c r="CH17100" s="32">
        <v>95</v>
      </c>
      <c r="CI17100" s="32" t="s">
        <v>10</v>
      </c>
      <c r="CJ17100" s="32" t="str">
        <f t="shared" si="1776"/>
        <v/>
      </c>
      <c r="CK17100" s="32" t="str">
        <f t="shared" si="1777"/>
        <v/>
      </c>
      <c r="CL17100" s="32" t="str">
        <f t="shared" si="1778"/>
        <v/>
      </c>
      <c r="CM17100" s="32" t="str">
        <f t="shared" si="1779"/>
        <v/>
      </c>
      <c r="CN17100" s="32" t="str">
        <f t="shared" si="1780"/>
        <v/>
      </c>
    </row>
    <row r="17101" spans="71:92" x14ac:dyDescent="0.3">
      <c r="BS17101" s="32" t="str">
        <f>IF(Kiadasi_kiseroiv!$K$2=BT17101,BV17101,"")</f>
        <v/>
      </c>
      <c r="BT17101" s="34" t="str">
        <f t="shared" si="1763"/>
        <v/>
      </c>
      <c r="BU17101" s="32" t="str">
        <f t="shared" si="1764"/>
        <v/>
      </c>
      <c r="BV17101" s="32" t="str">
        <f t="shared" si="1765"/>
        <v/>
      </c>
      <c r="BW17101" s="32" t="str">
        <f t="shared" si="1766"/>
        <v/>
      </c>
      <c r="BX17101" s="32" t="str">
        <f t="shared" si="1767"/>
        <v/>
      </c>
      <c r="BY17101" s="32" t="str">
        <f t="shared" si="1768"/>
        <v/>
      </c>
      <c r="BZ17101" s="32" t="str">
        <f t="shared" si="1769"/>
        <v/>
      </c>
      <c r="CA17101" s="32" t="str">
        <f t="shared" si="1770"/>
        <v/>
      </c>
      <c r="CB17101" s="33">
        <f>IF(COUNTIF($CD$7:CD17101,CD17101)=1,CD17101,CD17101+COUNTIF($CD$6:CD17100,CD17101))</f>
        <v>61223</v>
      </c>
      <c r="CC17101" s="34">
        <f t="shared" si="1771"/>
        <v>55153</v>
      </c>
      <c r="CD17101" s="32">
        <f t="shared" si="1772"/>
        <v>55153</v>
      </c>
      <c r="CE17101" s="32">
        <f t="shared" si="1773"/>
        <v>0</v>
      </c>
      <c r="CF17101" s="32">
        <f t="shared" si="1774"/>
        <v>0</v>
      </c>
      <c r="CG17101" s="32" t="str">
        <f t="shared" si="1775"/>
        <v/>
      </c>
      <c r="CH17101" s="32">
        <v>96</v>
      </c>
      <c r="CI17101" s="32" t="s">
        <v>10</v>
      </c>
      <c r="CJ17101" s="32" t="str">
        <f t="shared" si="1776"/>
        <v/>
      </c>
      <c r="CK17101" s="32" t="str">
        <f t="shared" si="1777"/>
        <v/>
      </c>
      <c r="CL17101" s="32" t="str">
        <f t="shared" si="1778"/>
        <v/>
      </c>
      <c r="CM17101" s="32" t="str">
        <f t="shared" si="1779"/>
        <v/>
      </c>
      <c r="CN17101" s="32" t="str">
        <f t="shared" si="1780"/>
        <v/>
      </c>
    </row>
    <row r="17102" spans="71:92" x14ac:dyDescent="0.3">
      <c r="BS17102" s="32" t="str">
        <f>IF(Kiadasi_kiseroiv!$K$2=BT17102,BV17102,"")</f>
        <v/>
      </c>
      <c r="BT17102" s="34" t="str">
        <f t="shared" si="1763"/>
        <v/>
      </c>
      <c r="BU17102" s="32" t="str">
        <f t="shared" si="1764"/>
        <v/>
      </c>
      <c r="BV17102" s="32" t="str">
        <f t="shared" si="1765"/>
        <v/>
      </c>
      <c r="BW17102" s="32" t="str">
        <f t="shared" si="1766"/>
        <v/>
      </c>
      <c r="BX17102" s="32" t="str">
        <f t="shared" si="1767"/>
        <v/>
      </c>
      <c r="BY17102" s="32" t="str">
        <f t="shared" si="1768"/>
        <v/>
      </c>
      <c r="BZ17102" s="32" t="str">
        <f t="shared" si="1769"/>
        <v/>
      </c>
      <c r="CA17102" s="32" t="str">
        <f t="shared" si="1770"/>
        <v/>
      </c>
      <c r="CB17102" s="33">
        <f>IF(COUNTIF($CD$7:CD17102,CD17102)=1,CD17102,CD17102+COUNTIF($CD$6:CD17101,CD17102))</f>
        <v>61224</v>
      </c>
      <c r="CC17102" s="34">
        <f t="shared" si="1771"/>
        <v>55153</v>
      </c>
      <c r="CD17102" s="32">
        <f t="shared" si="1772"/>
        <v>55153</v>
      </c>
      <c r="CE17102" s="32">
        <f t="shared" si="1773"/>
        <v>0</v>
      </c>
      <c r="CF17102" s="32">
        <f t="shared" si="1774"/>
        <v>0</v>
      </c>
      <c r="CG17102" s="32" t="str">
        <f t="shared" si="1775"/>
        <v/>
      </c>
      <c r="CH17102" s="32">
        <v>97</v>
      </c>
      <c r="CI17102" s="32" t="s">
        <v>10</v>
      </c>
      <c r="CJ17102" s="32" t="str">
        <f t="shared" si="1776"/>
        <v/>
      </c>
      <c r="CK17102" s="32" t="str">
        <f t="shared" si="1777"/>
        <v/>
      </c>
      <c r="CL17102" s="32" t="str">
        <f t="shared" si="1778"/>
        <v/>
      </c>
      <c r="CM17102" s="32" t="str">
        <f t="shared" si="1779"/>
        <v/>
      </c>
      <c r="CN17102" s="32" t="str">
        <f t="shared" si="1780"/>
        <v/>
      </c>
    </row>
    <row r="17103" spans="71:92" x14ac:dyDescent="0.3">
      <c r="BS17103" s="32" t="str">
        <f>IF(Kiadasi_kiseroiv!$K$2=BT17103,BV17103,"")</f>
        <v/>
      </c>
      <c r="BT17103" s="34" t="str">
        <f t="shared" ref="BT17103:BT17134" si="1781">IF(AND($BT$4=CI17103,BU17103&lt;&gt;""),CC17103,"")</f>
        <v/>
      </c>
      <c r="BU17103" s="32" t="str">
        <f t="shared" ref="BU17103:BU17134" si="1782">IF(AND($BU$1=CI17103,ISERROR(VLOOKUP(CG17103,Kisiv,2,FALSE))=FALSE),CB17103,"")</f>
        <v/>
      </c>
      <c r="BV17103" s="32" t="str">
        <f t="shared" ref="BV17103:BV17134" si="1783">IF(BU17103&lt;&gt;"",RANK(BU17103,$BU$7:$BU$33000,1),"")</f>
        <v/>
      </c>
      <c r="BW17103" s="32" t="str">
        <f t="shared" ref="BW17103:BW17134" si="1784">IF(CC17103&lt;min,$BW$2,IF(CC17103&lt;=max,CG17103,""))</f>
        <v/>
      </c>
      <c r="BX17103" s="32" t="str">
        <f t="shared" ref="BX17103:BX17134" si="1785">IF(AND(OR($BX$1=0,$BX$1=CG17103),OR($BX$2=0,IF(ISERROR(SEARCH($BX$2,CJ17103&amp;CK17103&amp;CL17103,1)),FALSE,TRUE))),CB17103,"")</f>
        <v/>
      </c>
      <c r="BY17103" s="32" t="str">
        <f t="shared" ref="BY17103:BY17134" si="1786">IF(AND(BX17103&lt;&gt;"",CC17103&lt;&gt;$CD$2),RANK(BX17103,$BX$7:$BX$33000,1),"")</f>
        <v/>
      </c>
      <c r="BZ17103" s="32" t="str">
        <f t="shared" ref="BZ17103:BZ17134" si="1787">IF(AND(CC17103&lt;$BZ$2,CI17103=$BZ$4),$BZ$5,IF(AND(CC17103&lt;=$BZ$3,CI17103=$BZ$4),CB17103,""))</f>
        <v/>
      </c>
      <c r="CA17103" s="32" t="str">
        <f t="shared" ref="CA17103:CA17134" si="1788">IF(AND(BZ17103&lt;&gt;"",BZ17103&lt;&gt;$BZ$5),RANK(BZ17103,$BZ$7:$BZ$33000,1),"")</f>
        <v/>
      </c>
      <c r="CB17103" s="33">
        <f>IF(COUNTIF($CD$7:CD17103,CD17103)=1,CD17103,CD17103+COUNTIF($CD$6:CD17102,CD17103))</f>
        <v>61225</v>
      </c>
      <c r="CC17103" s="34">
        <f t="shared" ref="CC17103:CC17134" si="1789">IF(INDEX(db,CH17103,1)&lt;&gt;1,INDEX(db,CH17103,1),$CD$2)</f>
        <v>55153</v>
      </c>
      <c r="CD17103" s="32">
        <f t="shared" ref="CD17103:CD17134" si="1790">IF(CC17103&lt;&gt;$CD$2,RANK(CC17103,$CC$7:$CC$33000,1),$CD$2)</f>
        <v>55153</v>
      </c>
      <c r="CE17103" s="32">
        <f t="shared" ref="CE17103:CE17134" si="1791">INDEX(db,CH17103,6)</f>
        <v>0</v>
      </c>
      <c r="CF17103" s="32">
        <f t="shared" ref="CF17103:CF17134" si="1792">INDEX(db,CH17103,8)</f>
        <v>0</v>
      </c>
      <c r="CG17103" s="32" t="str">
        <f t="shared" ref="CG17103:CG17134" si="1793">INDEX(db,CH17103,7)&amp;INDEX(db,CH17103,9)</f>
        <v/>
      </c>
      <c r="CH17103" s="32">
        <v>98</v>
      </c>
      <c r="CI17103" s="32" t="s">
        <v>10</v>
      </c>
      <c r="CJ17103" s="32" t="str">
        <f t="shared" ref="CJ17103:CJ17134" si="1794">IF(INDEX(db,CH17103,5)&lt;&gt;0,INDEX(db,CH17103,5),"")</f>
        <v/>
      </c>
      <c r="CK17103" s="32" t="str">
        <f t="shared" ref="CK17103:CK17134" si="1795">IF(INDEX(db,CH17103,10)&lt;&gt;0,INDEX(db,CH17103,10),"")</f>
        <v/>
      </c>
      <c r="CL17103" s="32" t="str">
        <f t="shared" ref="CL17103:CL17134" si="1796">IF(INDEX(db,CH17103,11)&lt;&gt;0,INDEX(db,CH17103,11),"")</f>
        <v/>
      </c>
      <c r="CM17103" s="32" t="str">
        <f t="shared" ref="CM17103:CM17134" si="1797">IF(INDEX(db,CH17103,4)&lt;&gt;0,INDEX(db,CH17103,4),"")</f>
        <v/>
      </c>
      <c r="CN17103" s="32" t="str">
        <f t="shared" ref="CN17103:CN17134" si="1798">IF(INDEX(db,CH17103,3)&lt;&gt;0,INDEX(db,CH17103,3),"")</f>
        <v/>
      </c>
    </row>
    <row r="17104" spans="71:92" x14ac:dyDescent="0.3">
      <c r="BS17104" s="32" t="str">
        <f>IF(Kiadasi_kiseroiv!$K$2=BT17104,BV17104,"")</f>
        <v/>
      </c>
      <c r="BT17104" s="34" t="str">
        <f t="shared" si="1781"/>
        <v/>
      </c>
      <c r="BU17104" s="32" t="str">
        <f t="shared" si="1782"/>
        <v/>
      </c>
      <c r="BV17104" s="32" t="str">
        <f t="shared" si="1783"/>
        <v/>
      </c>
      <c r="BW17104" s="32" t="str">
        <f t="shared" si="1784"/>
        <v/>
      </c>
      <c r="BX17104" s="32" t="str">
        <f t="shared" si="1785"/>
        <v/>
      </c>
      <c r="BY17104" s="32" t="str">
        <f t="shared" si="1786"/>
        <v/>
      </c>
      <c r="BZ17104" s="32" t="str">
        <f t="shared" si="1787"/>
        <v/>
      </c>
      <c r="CA17104" s="32" t="str">
        <f t="shared" si="1788"/>
        <v/>
      </c>
      <c r="CB17104" s="33">
        <f>IF(COUNTIF($CD$7:CD17104,CD17104)=1,CD17104,CD17104+COUNTIF($CD$6:CD17103,CD17104))</f>
        <v>61226</v>
      </c>
      <c r="CC17104" s="34">
        <f t="shared" si="1789"/>
        <v>55153</v>
      </c>
      <c r="CD17104" s="32">
        <f t="shared" si="1790"/>
        <v>55153</v>
      </c>
      <c r="CE17104" s="32">
        <f t="shared" si="1791"/>
        <v>0</v>
      </c>
      <c r="CF17104" s="32">
        <f t="shared" si="1792"/>
        <v>0</v>
      </c>
      <c r="CG17104" s="32" t="str">
        <f t="shared" si="1793"/>
        <v/>
      </c>
      <c r="CH17104" s="32">
        <v>99</v>
      </c>
      <c r="CI17104" s="32" t="s">
        <v>10</v>
      </c>
      <c r="CJ17104" s="32" t="str">
        <f t="shared" si="1794"/>
        <v/>
      </c>
      <c r="CK17104" s="32" t="str">
        <f t="shared" si="1795"/>
        <v/>
      </c>
      <c r="CL17104" s="32" t="str">
        <f t="shared" si="1796"/>
        <v/>
      </c>
      <c r="CM17104" s="32" t="str">
        <f t="shared" si="1797"/>
        <v/>
      </c>
      <c r="CN17104" s="32" t="str">
        <f t="shared" si="1798"/>
        <v/>
      </c>
    </row>
    <row r="17105" spans="71:92" x14ac:dyDescent="0.3">
      <c r="BS17105" s="32" t="str">
        <f>IF(Kiadasi_kiseroiv!$K$2=BT17105,BV17105,"")</f>
        <v/>
      </c>
      <c r="BT17105" s="34" t="str">
        <f t="shared" si="1781"/>
        <v/>
      </c>
      <c r="BU17105" s="32" t="str">
        <f t="shared" si="1782"/>
        <v/>
      </c>
      <c r="BV17105" s="32" t="str">
        <f t="shared" si="1783"/>
        <v/>
      </c>
      <c r="BW17105" s="32" t="str">
        <f t="shared" si="1784"/>
        <v/>
      </c>
      <c r="BX17105" s="32" t="str">
        <f t="shared" si="1785"/>
        <v/>
      </c>
      <c r="BY17105" s="32" t="str">
        <f t="shared" si="1786"/>
        <v/>
      </c>
      <c r="BZ17105" s="32" t="str">
        <f t="shared" si="1787"/>
        <v/>
      </c>
      <c r="CA17105" s="32" t="str">
        <f t="shared" si="1788"/>
        <v/>
      </c>
      <c r="CB17105" s="33">
        <f>IF(COUNTIF($CD$7:CD17105,CD17105)=1,CD17105,CD17105+COUNTIF($CD$6:CD17104,CD17105))</f>
        <v>61227</v>
      </c>
      <c r="CC17105" s="34">
        <f t="shared" si="1789"/>
        <v>55153</v>
      </c>
      <c r="CD17105" s="32">
        <f t="shared" si="1790"/>
        <v>55153</v>
      </c>
      <c r="CE17105" s="32">
        <f t="shared" si="1791"/>
        <v>0</v>
      </c>
      <c r="CF17105" s="32">
        <f t="shared" si="1792"/>
        <v>0</v>
      </c>
      <c r="CG17105" s="32" t="str">
        <f t="shared" si="1793"/>
        <v/>
      </c>
      <c r="CH17105" s="32">
        <v>100</v>
      </c>
      <c r="CI17105" s="32" t="s">
        <v>10</v>
      </c>
      <c r="CJ17105" s="32" t="str">
        <f t="shared" si="1794"/>
        <v/>
      </c>
      <c r="CK17105" s="32" t="str">
        <f t="shared" si="1795"/>
        <v/>
      </c>
      <c r="CL17105" s="32" t="str">
        <f t="shared" si="1796"/>
        <v/>
      </c>
      <c r="CM17105" s="32" t="str">
        <f t="shared" si="1797"/>
        <v/>
      </c>
      <c r="CN17105" s="32" t="str">
        <f t="shared" si="1798"/>
        <v/>
      </c>
    </row>
    <row r="17106" spans="71:92" x14ac:dyDescent="0.3">
      <c r="BS17106" s="32" t="str">
        <f>IF(Kiadasi_kiseroiv!$K$2=BT17106,BV17106,"")</f>
        <v/>
      </c>
      <c r="BT17106" s="34" t="str">
        <f t="shared" si="1781"/>
        <v/>
      </c>
      <c r="BU17106" s="32" t="str">
        <f t="shared" si="1782"/>
        <v/>
      </c>
      <c r="BV17106" s="32" t="str">
        <f t="shared" si="1783"/>
        <v/>
      </c>
      <c r="BW17106" s="32" t="str">
        <f t="shared" si="1784"/>
        <v/>
      </c>
      <c r="BX17106" s="32" t="str">
        <f t="shared" si="1785"/>
        <v/>
      </c>
      <c r="BY17106" s="32" t="str">
        <f t="shared" si="1786"/>
        <v/>
      </c>
      <c r="BZ17106" s="32" t="str">
        <f t="shared" si="1787"/>
        <v/>
      </c>
      <c r="CA17106" s="32" t="str">
        <f t="shared" si="1788"/>
        <v/>
      </c>
      <c r="CB17106" s="33">
        <f>IF(COUNTIF($CD$7:CD17106,CD17106)=1,CD17106,CD17106+COUNTIF($CD$6:CD17105,CD17106))</f>
        <v>61228</v>
      </c>
      <c r="CC17106" s="34">
        <f t="shared" si="1789"/>
        <v>55153</v>
      </c>
      <c r="CD17106" s="32">
        <f t="shared" si="1790"/>
        <v>55153</v>
      </c>
      <c r="CE17106" s="32">
        <f t="shared" si="1791"/>
        <v>0</v>
      </c>
      <c r="CF17106" s="32">
        <f t="shared" si="1792"/>
        <v>0</v>
      </c>
      <c r="CG17106" s="32" t="str">
        <f t="shared" si="1793"/>
        <v/>
      </c>
      <c r="CH17106" s="32">
        <v>101</v>
      </c>
      <c r="CI17106" s="32" t="s">
        <v>10</v>
      </c>
      <c r="CJ17106" s="32" t="str">
        <f t="shared" si="1794"/>
        <v/>
      </c>
      <c r="CK17106" s="32" t="str">
        <f t="shared" si="1795"/>
        <v/>
      </c>
      <c r="CL17106" s="32" t="str">
        <f t="shared" si="1796"/>
        <v/>
      </c>
      <c r="CM17106" s="32" t="str">
        <f t="shared" si="1797"/>
        <v/>
      </c>
      <c r="CN17106" s="32" t="str">
        <f t="shared" si="1798"/>
        <v/>
      </c>
    </row>
    <row r="17107" spans="71:92" x14ac:dyDescent="0.3">
      <c r="BS17107" s="32" t="str">
        <f>IF(Kiadasi_kiseroiv!$K$2=BT17107,BV17107,"")</f>
        <v/>
      </c>
      <c r="BT17107" s="34" t="str">
        <f t="shared" si="1781"/>
        <v/>
      </c>
      <c r="BU17107" s="32" t="str">
        <f t="shared" si="1782"/>
        <v/>
      </c>
      <c r="BV17107" s="32" t="str">
        <f t="shared" si="1783"/>
        <v/>
      </c>
      <c r="BW17107" s="32" t="str">
        <f t="shared" si="1784"/>
        <v/>
      </c>
      <c r="BX17107" s="32" t="str">
        <f t="shared" si="1785"/>
        <v/>
      </c>
      <c r="BY17107" s="32" t="str">
        <f t="shared" si="1786"/>
        <v/>
      </c>
      <c r="BZ17107" s="32" t="str">
        <f t="shared" si="1787"/>
        <v/>
      </c>
      <c r="CA17107" s="32" t="str">
        <f t="shared" si="1788"/>
        <v/>
      </c>
      <c r="CB17107" s="33">
        <f>IF(COUNTIF($CD$7:CD17107,CD17107)=1,CD17107,CD17107+COUNTIF($CD$6:CD17106,CD17107))</f>
        <v>61229</v>
      </c>
      <c r="CC17107" s="34">
        <f t="shared" si="1789"/>
        <v>55153</v>
      </c>
      <c r="CD17107" s="32">
        <f t="shared" si="1790"/>
        <v>55153</v>
      </c>
      <c r="CE17107" s="32">
        <f t="shared" si="1791"/>
        <v>0</v>
      </c>
      <c r="CF17107" s="32">
        <f t="shared" si="1792"/>
        <v>0</v>
      </c>
      <c r="CG17107" s="32" t="str">
        <f t="shared" si="1793"/>
        <v/>
      </c>
      <c r="CH17107" s="32">
        <v>102</v>
      </c>
      <c r="CI17107" s="32" t="s">
        <v>10</v>
      </c>
      <c r="CJ17107" s="32" t="str">
        <f t="shared" si="1794"/>
        <v/>
      </c>
      <c r="CK17107" s="32" t="str">
        <f t="shared" si="1795"/>
        <v/>
      </c>
      <c r="CL17107" s="32" t="str">
        <f t="shared" si="1796"/>
        <v/>
      </c>
      <c r="CM17107" s="32" t="str">
        <f t="shared" si="1797"/>
        <v/>
      </c>
      <c r="CN17107" s="32" t="str">
        <f t="shared" si="1798"/>
        <v/>
      </c>
    </row>
    <row r="17108" spans="71:92" x14ac:dyDescent="0.3">
      <c r="BS17108" s="32" t="str">
        <f>IF(Kiadasi_kiseroiv!$K$2=BT17108,BV17108,"")</f>
        <v/>
      </c>
      <c r="BT17108" s="34" t="str">
        <f t="shared" si="1781"/>
        <v/>
      </c>
      <c r="BU17108" s="32" t="str">
        <f t="shared" si="1782"/>
        <v/>
      </c>
      <c r="BV17108" s="32" t="str">
        <f t="shared" si="1783"/>
        <v/>
      </c>
      <c r="BW17108" s="32" t="str">
        <f t="shared" si="1784"/>
        <v/>
      </c>
      <c r="BX17108" s="32" t="str">
        <f t="shared" si="1785"/>
        <v/>
      </c>
      <c r="BY17108" s="32" t="str">
        <f t="shared" si="1786"/>
        <v/>
      </c>
      <c r="BZ17108" s="32" t="str">
        <f t="shared" si="1787"/>
        <v/>
      </c>
      <c r="CA17108" s="32" t="str">
        <f t="shared" si="1788"/>
        <v/>
      </c>
      <c r="CB17108" s="33">
        <f>IF(COUNTIF($CD$7:CD17108,CD17108)=1,CD17108,CD17108+COUNTIF($CD$6:CD17107,CD17108))</f>
        <v>61230</v>
      </c>
      <c r="CC17108" s="34">
        <f t="shared" si="1789"/>
        <v>55153</v>
      </c>
      <c r="CD17108" s="32">
        <f t="shared" si="1790"/>
        <v>55153</v>
      </c>
      <c r="CE17108" s="32">
        <f t="shared" si="1791"/>
        <v>0</v>
      </c>
      <c r="CF17108" s="32">
        <f t="shared" si="1792"/>
        <v>0</v>
      </c>
      <c r="CG17108" s="32" t="str">
        <f t="shared" si="1793"/>
        <v/>
      </c>
      <c r="CH17108" s="32">
        <v>103</v>
      </c>
      <c r="CI17108" s="32" t="s">
        <v>10</v>
      </c>
      <c r="CJ17108" s="32" t="str">
        <f t="shared" si="1794"/>
        <v/>
      </c>
      <c r="CK17108" s="32" t="str">
        <f t="shared" si="1795"/>
        <v/>
      </c>
      <c r="CL17108" s="32" t="str">
        <f t="shared" si="1796"/>
        <v/>
      </c>
      <c r="CM17108" s="32" t="str">
        <f t="shared" si="1797"/>
        <v/>
      </c>
      <c r="CN17108" s="32" t="str">
        <f t="shared" si="1798"/>
        <v/>
      </c>
    </row>
    <row r="17109" spans="71:92" x14ac:dyDescent="0.3">
      <c r="BS17109" s="32" t="str">
        <f>IF(Kiadasi_kiseroiv!$K$2=BT17109,BV17109,"")</f>
        <v/>
      </c>
      <c r="BT17109" s="34" t="str">
        <f t="shared" si="1781"/>
        <v/>
      </c>
      <c r="BU17109" s="32" t="str">
        <f t="shared" si="1782"/>
        <v/>
      </c>
      <c r="BV17109" s="32" t="str">
        <f t="shared" si="1783"/>
        <v/>
      </c>
      <c r="BW17109" s="32" t="str">
        <f t="shared" si="1784"/>
        <v/>
      </c>
      <c r="BX17109" s="32" t="str">
        <f t="shared" si="1785"/>
        <v/>
      </c>
      <c r="BY17109" s="32" t="str">
        <f t="shared" si="1786"/>
        <v/>
      </c>
      <c r="BZ17109" s="32" t="str">
        <f t="shared" si="1787"/>
        <v/>
      </c>
      <c r="CA17109" s="32" t="str">
        <f t="shared" si="1788"/>
        <v/>
      </c>
      <c r="CB17109" s="33">
        <f>IF(COUNTIF($CD$7:CD17109,CD17109)=1,CD17109,CD17109+COUNTIF($CD$6:CD17108,CD17109))</f>
        <v>61231</v>
      </c>
      <c r="CC17109" s="34">
        <f t="shared" si="1789"/>
        <v>55153</v>
      </c>
      <c r="CD17109" s="32">
        <f t="shared" si="1790"/>
        <v>55153</v>
      </c>
      <c r="CE17109" s="32">
        <f t="shared" si="1791"/>
        <v>0</v>
      </c>
      <c r="CF17109" s="32">
        <f t="shared" si="1792"/>
        <v>0</v>
      </c>
      <c r="CG17109" s="32" t="str">
        <f t="shared" si="1793"/>
        <v/>
      </c>
      <c r="CH17109" s="32">
        <v>104</v>
      </c>
      <c r="CI17109" s="32" t="s">
        <v>10</v>
      </c>
      <c r="CJ17109" s="32" t="str">
        <f t="shared" si="1794"/>
        <v/>
      </c>
      <c r="CK17109" s="32" t="str">
        <f t="shared" si="1795"/>
        <v/>
      </c>
      <c r="CL17109" s="32" t="str">
        <f t="shared" si="1796"/>
        <v/>
      </c>
      <c r="CM17109" s="32" t="str">
        <f t="shared" si="1797"/>
        <v/>
      </c>
      <c r="CN17109" s="32" t="str">
        <f t="shared" si="1798"/>
        <v/>
      </c>
    </row>
    <row r="17110" spans="71:92" x14ac:dyDescent="0.3">
      <c r="BS17110" s="32" t="str">
        <f>IF(Kiadasi_kiseroiv!$K$2=BT17110,BV17110,"")</f>
        <v/>
      </c>
      <c r="BT17110" s="34" t="str">
        <f t="shared" si="1781"/>
        <v/>
      </c>
      <c r="BU17110" s="32" t="str">
        <f t="shared" si="1782"/>
        <v/>
      </c>
      <c r="BV17110" s="32" t="str">
        <f t="shared" si="1783"/>
        <v/>
      </c>
      <c r="BW17110" s="32" t="str">
        <f t="shared" si="1784"/>
        <v/>
      </c>
      <c r="BX17110" s="32" t="str">
        <f t="shared" si="1785"/>
        <v/>
      </c>
      <c r="BY17110" s="32" t="str">
        <f t="shared" si="1786"/>
        <v/>
      </c>
      <c r="BZ17110" s="32" t="str">
        <f t="shared" si="1787"/>
        <v/>
      </c>
      <c r="CA17110" s="32" t="str">
        <f t="shared" si="1788"/>
        <v/>
      </c>
      <c r="CB17110" s="33">
        <f>IF(COUNTIF($CD$7:CD17110,CD17110)=1,CD17110,CD17110+COUNTIF($CD$6:CD17109,CD17110))</f>
        <v>61232</v>
      </c>
      <c r="CC17110" s="34">
        <f t="shared" si="1789"/>
        <v>55153</v>
      </c>
      <c r="CD17110" s="32">
        <f t="shared" si="1790"/>
        <v>55153</v>
      </c>
      <c r="CE17110" s="32">
        <f t="shared" si="1791"/>
        <v>0</v>
      </c>
      <c r="CF17110" s="32">
        <f t="shared" si="1792"/>
        <v>0</v>
      </c>
      <c r="CG17110" s="32" t="str">
        <f t="shared" si="1793"/>
        <v/>
      </c>
      <c r="CH17110" s="32">
        <v>105</v>
      </c>
      <c r="CI17110" s="32" t="s">
        <v>10</v>
      </c>
      <c r="CJ17110" s="32" t="str">
        <f t="shared" si="1794"/>
        <v/>
      </c>
      <c r="CK17110" s="32" t="str">
        <f t="shared" si="1795"/>
        <v/>
      </c>
      <c r="CL17110" s="32" t="str">
        <f t="shared" si="1796"/>
        <v/>
      </c>
      <c r="CM17110" s="32" t="str">
        <f t="shared" si="1797"/>
        <v/>
      </c>
      <c r="CN17110" s="32" t="str">
        <f t="shared" si="1798"/>
        <v/>
      </c>
    </row>
    <row r="17111" spans="71:92" x14ac:dyDescent="0.3">
      <c r="BS17111" s="32" t="str">
        <f>IF(Kiadasi_kiseroiv!$K$2=BT17111,BV17111,"")</f>
        <v/>
      </c>
      <c r="BT17111" s="34" t="str">
        <f t="shared" si="1781"/>
        <v/>
      </c>
      <c r="BU17111" s="32" t="str">
        <f t="shared" si="1782"/>
        <v/>
      </c>
      <c r="BV17111" s="32" t="str">
        <f t="shared" si="1783"/>
        <v/>
      </c>
      <c r="BW17111" s="32" t="str">
        <f t="shared" si="1784"/>
        <v/>
      </c>
      <c r="BX17111" s="32" t="str">
        <f t="shared" si="1785"/>
        <v/>
      </c>
      <c r="BY17111" s="32" t="str">
        <f t="shared" si="1786"/>
        <v/>
      </c>
      <c r="BZ17111" s="32" t="str">
        <f t="shared" si="1787"/>
        <v/>
      </c>
      <c r="CA17111" s="32" t="str">
        <f t="shared" si="1788"/>
        <v/>
      </c>
      <c r="CB17111" s="33">
        <f>IF(COUNTIF($CD$7:CD17111,CD17111)=1,CD17111,CD17111+COUNTIF($CD$6:CD17110,CD17111))</f>
        <v>61233</v>
      </c>
      <c r="CC17111" s="34">
        <f t="shared" si="1789"/>
        <v>55153</v>
      </c>
      <c r="CD17111" s="32">
        <f t="shared" si="1790"/>
        <v>55153</v>
      </c>
      <c r="CE17111" s="32">
        <f t="shared" si="1791"/>
        <v>0</v>
      </c>
      <c r="CF17111" s="32">
        <f t="shared" si="1792"/>
        <v>0</v>
      </c>
      <c r="CG17111" s="32" t="str">
        <f t="shared" si="1793"/>
        <v/>
      </c>
      <c r="CH17111" s="32">
        <v>106</v>
      </c>
      <c r="CI17111" s="32" t="s">
        <v>10</v>
      </c>
      <c r="CJ17111" s="32" t="str">
        <f t="shared" si="1794"/>
        <v/>
      </c>
      <c r="CK17111" s="32" t="str">
        <f t="shared" si="1795"/>
        <v/>
      </c>
      <c r="CL17111" s="32" t="str">
        <f t="shared" si="1796"/>
        <v/>
      </c>
      <c r="CM17111" s="32" t="str">
        <f t="shared" si="1797"/>
        <v/>
      </c>
      <c r="CN17111" s="32" t="str">
        <f t="shared" si="1798"/>
        <v/>
      </c>
    </row>
    <row r="17112" spans="71:92" x14ac:dyDescent="0.3">
      <c r="BS17112" s="32" t="str">
        <f>IF(Kiadasi_kiseroiv!$K$2=BT17112,BV17112,"")</f>
        <v/>
      </c>
      <c r="BT17112" s="34" t="str">
        <f t="shared" si="1781"/>
        <v/>
      </c>
      <c r="BU17112" s="32" t="str">
        <f t="shared" si="1782"/>
        <v/>
      </c>
      <c r="BV17112" s="32" t="str">
        <f t="shared" si="1783"/>
        <v/>
      </c>
      <c r="BW17112" s="32" t="str">
        <f t="shared" si="1784"/>
        <v/>
      </c>
      <c r="BX17112" s="32" t="str">
        <f t="shared" si="1785"/>
        <v/>
      </c>
      <c r="BY17112" s="32" t="str">
        <f t="shared" si="1786"/>
        <v/>
      </c>
      <c r="BZ17112" s="32" t="str">
        <f t="shared" si="1787"/>
        <v/>
      </c>
      <c r="CA17112" s="32" t="str">
        <f t="shared" si="1788"/>
        <v/>
      </c>
      <c r="CB17112" s="33">
        <f>IF(COUNTIF($CD$7:CD17112,CD17112)=1,CD17112,CD17112+COUNTIF($CD$6:CD17111,CD17112))</f>
        <v>61234</v>
      </c>
      <c r="CC17112" s="34">
        <f t="shared" si="1789"/>
        <v>55153</v>
      </c>
      <c r="CD17112" s="32">
        <f t="shared" si="1790"/>
        <v>55153</v>
      </c>
      <c r="CE17112" s="32">
        <f t="shared" si="1791"/>
        <v>0</v>
      </c>
      <c r="CF17112" s="32">
        <f t="shared" si="1792"/>
        <v>0</v>
      </c>
      <c r="CG17112" s="32" t="str">
        <f t="shared" si="1793"/>
        <v/>
      </c>
      <c r="CH17112" s="32">
        <v>107</v>
      </c>
      <c r="CI17112" s="32" t="s">
        <v>10</v>
      </c>
      <c r="CJ17112" s="32" t="str">
        <f t="shared" si="1794"/>
        <v/>
      </c>
      <c r="CK17112" s="32" t="str">
        <f t="shared" si="1795"/>
        <v/>
      </c>
      <c r="CL17112" s="32" t="str">
        <f t="shared" si="1796"/>
        <v/>
      </c>
      <c r="CM17112" s="32" t="str">
        <f t="shared" si="1797"/>
        <v/>
      </c>
      <c r="CN17112" s="32" t="str">
        <f t="shared" si="1798"/>
        <v/>
      </c>
    </row>
    <row r="17113" spans="71:92" x14ac:dyDescent="0.3">
      <c r="BS17113" s="32" t="str">
        <f>IF(Kiadasi_kiseroiv!$K$2=BT17113,BV17113,"")</f>
        <v/>
      </c>
      <c r="BT17113" s="34" t="str">
        <f t="shared" si="1781"/>
        <v/>
      </c>
      <c r="BU17113" s="32" t="str">
        <f t="shared" si="1782"/>
        <v/>
      </c>
      <c r="BV17113" s="32" t="str">
        <f t="shared" si="1783"/>
        <v/>
      </c>
      <c r="BW17113" s="32" t="str">
        <f t="shared" si="1784"/>
        <v/>
      </c>
      <c r="BX17113" s="32" t="str">
        <f t="shared" si="1785"/>
        <v/>
      </c>
      <c r="BY17113" s="32" t="str">
        <f t="shared" si="1786"/>
        <v/>
      </c>
      <c r="BZ17113" s="32" t="str">
        <f t="shared" si="1787"/>
        <v/>
      </c>
      <c r="CA17113" s="32" t="str">
        <f t="shared" si="1788"/>
        <v/>
      </c>
      <c r="CB17113" s="33">
        <f>IF(COUNTIF($CD$7:CD17113,CD17113)=1,CD17113,CD17113+COUNTIF($CD$6:CD17112,CD17113))</f>
        <v>61235</v>
      </c>
      <c r="CC17113" s="34">
        <f t="shared" si="1789"/>
        <v>55153</v>
      </c>
      <c r="CD17113" s="32">
        <f t="shared" si="1790"/>
        <v>55153</v>
      </c>
      <c r="CE17113" s="32">
        <f t="shared" si="1791"/>
        <v>0</v>
      </c>
      <c r="CF17113" s="32">
        <f t="shared" si="1792"/>
        <v>0</v>
      </c>
      <c r="CG17113" s="32" t="str">
        <f t="shared" si="1793"/>
        <v/>
      </c>
      <c r="CH17113" s="32">
        <v>108</v>
      </c>
      <c r="CI17113" s="32" t="s">
        <v>10</v>
      </c>
      <c r="CJ17113" s="32" t="str">
        <f t="shared" si="1794"/>
        <v/>
      </c>
      <c r="CK17113" s="32" t="str">
        <f t="shared" si="1795"/>
        <v/>
      </c>
      <c r="CL17113" s="32" t="str">
        <f t="shared" si="1796"/>
        <v/>
      </c>
      <c r="CM17113" s="32" t="str">
        <f t="shared" si="1797"/>
        <v/>
      </c>
      <c r="CN17113" s="32" t="str">
        <f t="shared" si="1798"/>
        <v/>
      </c>
    </row>
    <row r="17114" spans="71:92" x14ac:dyDescent="0.3">
      <c r="BS17114" s="32" t="str">
        <f>IF(Kiadasi_kiseroiv!$K$2=BT17114,BV17114,"")</f>
        <v/>
      </c>
      <c r="BT17114" s="34" t="str">
        <f t="shared" si="1781"/>
        <v/>
      </c>
      <c r="BU17114" s="32" t="str">
        <f t="shared" si="1782"/>
        <v/>
      </c>
      <c r="BV17114" s="32" t="str">
        <f t="shared" si="1783"/>
        <v/>
      </c>
      <c r="BW17114" s="32" t="str">
        <f t="shared" si="1784"/>
        <v/>
      </c>
      <c r="BX17114" s="32" t="str">
        <f t="shared" si="1785"/>
        <v/>
      </c>
      <c r="BY17114" s="32" t="str">
        <f t="shared" si="1786"/>
        <v/>
      </c>
      <c r="BZ17114" s="32" t="str">
        <f t="shared" si="1787"/>
        <v/>
      </c>
      <c r="CA17114" s="32" t="str">
        <f t="shared" si="1788"/>
        <v/>
      </c>
      <c r="CB17114" s="33">
        <f>IF(COUNTIF($CD$7:CD17114,CD17114)=1,CD17114,CD17114+COUNTIF($CD$6:CD17113,CD17114))</f>
        <v>61236</v>
      </c>
      <c r="CC17114" s="34">
        <f t="shared" si="1789"/>
        <v>55153</v>
      </c>
      <c r="CD17114" s="32">
        <f t="shared" si="1790"/>
        <v>55153</v>
      </c>
      <c r="CE17114" s="32">
        <f t="shared" si="1791"/>
        <v>0</v>
      </c>
      <c r="CF17114" s="32">
        <f t="shared" si="1792"/>
        <v>0</v>
      </c>
      <c r="CG17114" s="32" t="str">
        <f t="shared" si="1793"/>
        <v/>
      </c>
      <c r="CH17114" s="32">
        <v>109</v>
      </c>
      <c r="CI17114" s="32" t="s">
        <v>10</v>
      </c>
      <c r="CJ17114" s="32" t="str">
        <f t="shared" si="1794"/>
        <v/>
      </c>
      <c r="CK17114" s="32" t="str">
        <f t="shared" si="1795"/>
        <v/>
      </c>
      <c r="CL17114" s="32" t="str">
        <f t="shared" si="1796"/>
        <v/>
      </c>
      <c r="CM17114" s="32" t="str">
        <f t="shared" si="1797"/>
        <v/>
      </c>
      <c r="CN17114" s="32" t="str">
        <f t="shared" si="1798"/>
        <v/>
      </c>
    </row>
    <row r="17115" spans="71:92" x14ac:dyDescent="0.3">
      <c r="BS17115" s="32" t="str">
        <f>IF(Kiadasi_kiseroiv!$K$2=BT17115,BV17115,"")</f>
        <v/>
      </c>
      <c r="BT17115" s="34" t="str">
        <f t="shared" si="1781"/>
        <v/>
      </c>
      <c r="BU17115" s="32" t="str">
        <f t="shared" si="1782"/>
        <v/>
      </c>
      <c r="BV17115" s="32" t="str">
        <f t="shared" si="1783"/>
        <v/>
      </c>
      <c r="BW17115" s="32" t="str">
        <f t="shared" si="1784"/>
        <v/>
      </c>
      <c r="BX17115" s="32" t="str">
        <f t="shared" si="1785"/>
        <v/>
      </c>
      <c r="BY17115" s="32" t="str">
        <f t="shared" si="1786"/>
        <v/>
      </c>
      <c r="BZ17115" s="32" t="str">
        <f t="shared" si="1787"/>
        <v/>
      </c>
      <c r="CA17115" s="32" t="str">
        <f t="shared" si="1788"/>
        <v/>
      </c>
      <c r="CB17115" s="33">
        <f>IF(COUNTIF($CD$7:CD17115,CD17115)=1,CD17115,CD17115+COUNTIF($CD$6:CD17114,CD17115))</f>
        <v>61237</v>
      </c>
      <c r="CC17115" s="34">
        <f t="shared" si="1789"/>
        <v>55153</v>
      </c>
      <c r="CD17115" s="32">
        <f t="shared" si="1790"/>
        <v>55153</v>
      </c>
      <c r="CE17115" s="32">
        <f t="shared" si="1791"/>
        <v>0</v>
      </c>
      <c r="CF17115" s="32">
        <f t="shared" si="1792"/>
        <v>0</v>
      </c>
      <c r="CG17115" s="32" t="str">
        <f t="shared" si="1793"/>
        <v/>
      </c>
      <c r="CH17115" s="32">
        <v>110</v>
      </c>
      <c r="CI17115" s="32" t="s">
        <v>10</v>
      </c>
      <c r="CJ17115" s="32" t="str">
        <f t="shared" si="1794"/>
        <v/>
      </c>
      <c r="CK17115" s="32" t="str">
        <f t="shared" si="1795"/>
        <v/>
      </c>
      <c r="CL17115" s="32" t="str">
        <f t="shared" si="1796"/>
        <v/>
      </c>
      <c r="CM17115" s="32" t="str">
        <f t="shared" si="1797"/>
        <v/>
      </c>
      <c r="CN17115" s="32" t="str">
        <f t="shared" si="1798"/>
        <v/>
      </c>
    </row>
    <row r="17116" spans="71:92" x14ac:dyDescent="0.3">
      <c r="BS17116" s="32" t="str">
        <f>IF(Kiadasi_kiseroiv!$K$2=BT17116,BV17116,"")</f>
        <v/>
      </c>
      <c r="BT17116" s="34" t="str">
        <f t="shared" si="1781"/>
        <v/>
      </c>
      <c r="BU17116" s="32" t="str">
        <f t="shared" si="1782"/>
        <v/>
      </c>
      <c r="BV17116" s="32" t="str">
        <f t="shared" si="1783"/>
        <v/>
      </c>
      <c r="BW17116" s="32" t="str">
        <f t="shared" si="1784"/>
        <v/>
      </c>
      <c r="BX17116" s="32" t="str">
        <f t="shared" si="1785"/>
        <v/>
      </c>
      <c r="BY17116" s="32" t="str">
        <f t="shared" si="1786"/>
        <v/>
      </c>
      <c r="BZ17116" s="32" t="str">
        <f t="shared" si="1787"/>
        <v/>
      </c>
      <c r="CA17116" s="32" t="str">
        <f t="shared" si="1788"/>
        <v/>
      </c>
      <c r="CB17116" s="33">
        <f>IF(COUNTIF($CD$7:CD17116,CD17116)=1,CD17116,CD17116+COUNTIF($CD$6:CD17115,CD17116))</f>
        <v>61238</v>
      </c>
      <c r="CC17116" s="34">
        <f t="shared" si="1789"/>
        <v>55153</v>
      </c>
      <c r="CD17116" s="32">
        <f t="shared" si="1790"/>
        <v>55153</v>
      </c>
      <c r="CE17116" s="32">
        <f t="shared" si="1791"/>
        <v>0</v>
      </c>
      <c r="CF17116" s="32">
        <f t="shared" si="1792"/>
        <v>0</v>
      </c>
      <c r="CG17116" s="32" t="str">
        <f t="shared" si="1793"/>
        <v/>
      </c>
      <c r="CH17116" s="32">
        <v>111</v>
      </c>
      <c r="CI17116" s="32" t="s">
        <v>10</v>
      </c>
      <c r="CJ17116" s="32" t="str">
        <f t="shared" si="1794"/>
        <v/>
      </c>
      <c r="CK17116" s="32" t="str">
        <f t="shared" si="1795"/>
        <v/>
      </c>
      <c r="CL17116" s="32" t="str">
        <f t="shared" si="1796"/>
        <v/>
      </c>
      <c r="CM17116" s="32" t="str">
        <f t="shared" si="1797"/>
        <v/>
      </c>
      <c r="CN17116" s="32" t="str">
        <f t="shared" si="1798"/>
        <v/>
      </c>
    </row>
    <row r="17117" spans="71:92" x14ac:dyDescent="0.3">
      <c r="BS17117" s="32" t="str">
        <f>IF(Kiadasi_kiseroiv!$K$2=BT17117,BV17117,"")</f>
        <v/>
      </c>
      <c r="BT17117" s="34" t="str">
        <f t="shared" si="1781"/>
        <v/>
      </c>
      <c r="BU17117" s="32" t="str">
        <f t="shared" si="1782"/>
        <v/>
      </c>
      <c r="BV17117" s="32" t="str">
        <f t="shared" si="1783"/>
        <v/>
      </c>
      <c r="BW17117" s="32" t="str">
        <f t="shared" si="1784"/>
        <v/>
      </c>
      <c r="BX17117" s="32" t="str">
        <f t="shared" si="1785"/>
        <v/>
      </c>
      <c r="BY17117" s="32" t="str">
        <f t="shared" si="1786"/>
        <v/>
      </c>
      <c r="BZ17117" s="32" t="str">
        <f t="shared" si="1787"/>
        <v/>
      </c>
      <c r="CA17117" s="32" t="str">
        <f t="shared" si="1788"/>
        <v/>
      </c>
      <c r="CB17117" s="33">
        <f>IF(COUNTIF($CD$7:CD17117,CD17117)=1,CD17117,CD17117+COUNTIF($CD$6:CD17116,CD17117))</f>
        <v>61239</v>
      </c>
      <c r="CC17117" s="34">
        <f t="shared" si="1789"/>
        <v>55153</v>
      </c>
      <c r="CD17117" s="32">
        <f t="shared" si="1790"/>
        <v>55153</v>
      </c>
      <c r="CE17117" s="32">
        <f t="shared" si="1791"/>
        <v>0</v>
      </c>
      <c r="CF17117" s="32">
        <f t="shared" si="1792"/>
        <v>0</v>
      </c>
      <c r="CG17117" s="32" t="str">
        <f t="shared" si="1793"/>
        <v/>
      </c>
      <c r="CH17117" s="32">
        <v>112</v>
      </c>
      <c r="CI17117" s="32" t="s">
        <v>10</v>
      </c>
      <c r="CJ17117" s="32" t="str">
        <f t="shared" si="1794"/>
        <v/>
      </c>
      <c r="CK17117" s="32" t="str">
        <f t="shared" si="1795"/>
        <v/>
      </c>
      <c r="CL17117" s="32" t="str">
        <f t="shared" si="1796"/>
        <v/>
      </c>
      <c r="CM17117" s="32" t="str">
        <f t="shared" si="1797"/>
        <v/>
      </c>
      <c r="CN17117" s="32" t="str">
        <f t="shared" si="1798"/>
        <v/>
      </c>
    </row>
    <row r="17118" spans="71:92" x14ac:dyDescent="0.3">
      <c r="BS17118" s="32" t="str">
        <f>IF(Kiadasi_kiseroiv!$K$2=BT17118,BV17118,"")</f>
        <v/>
      </c>
      <c r="BT17118" s="34" t="str">
        <f t="shared" si="1781"/>
        <v/>
      </c>
      <c r="BU17118" s="32" t="str">
        <f t="shared" si="1782"/>
        <v/>
      </c>
      <c r="BV17118" s="32" t="str">
        <f t="shared" si="1783"/>
        <v/>
      </c>
      <c r="BW17118" s="32" t="str">
        <f t="shared" si="1784"/>
        <v/>
      </c>
      <c r="BX17118" s="32" t="str">
        <f t="shared" si="1785"/>
        <v/>
      </c>
      <c r="BY17118" s="32" t="str">
        <f t="shared" si="1786"/>
        <v/>
      </c>
      <c r="BZ17118" s="32" t="str">
        <f t="shared" si="1787"/>
        <v/>
      </c>
      <c r="CA17118" s="32" t="str">
        <f t="shared" si="1788"/>
        <v/>
      </c>
      <c r="CB17118" s="33">
        <f>IF(COUNTIF($CD$7:CD17118,CD17118)=1,CD17118,CD17118+COUNTIF($CD$6:CD17117,CD17118))</f>
        <v>61240</v>
      </c>
      <c r="CC17118" s="34">
        <f t="shared" si="1789"/>
        <v>55153</v>
      </c>
      <c r="CD17118" s="32">
        <f t="shared" si="1790"/>
        <v>55153</v>
      </c>
      <c r="CE17118" s="32">
        <f t="shared" si="1791"/>
        <v>0</v>
      </c>
      <c r="CF17118" s="32">
        <f t="shared" si="1792"/>
        <v>0</v>
      </c>
      <c r="CG17118" s="32" t="str">
        <f t="shared" si="1793"/>
        <v/>
      </c>
      <c r="CH17118" s="32">
        <v>113</v>
      </c>
      <c r="CI17118" s="32" t="s">
        <v>10</v>
      </c>
      <c r="CJ17118" s="32" t="str">
        <f t="shared" si="1794"/>
        <v/>
      </c>
      <c r="CK17118" s="32" t="str">
        <f t="shared" si="1795"/>
        <v/>
      </c>
      <c r="CL17118" s="32" t="str">
        <f t="shared" si="1796"/>
        <v/>
      </c>
      <c r="CM17118" s="32" t="str">
        <f t="shared" si="1797"/>
        <v/>
      </c>
      <c r="CN17118" s="32" t="str">
        <f t="shared" si="1798"/>
        <v/>
      </c>
    </row>
    <row r="17119" spans="71:92" x14ac:dyDescent="0.3">
      <c r="BS17119" s="32" t="str">
        <f>IF(Kiadasi_kiseroiv!$K$2=BT17119,BV17119,"")</f>
        <v/>
      </c>
      <c r="BT17119" s="34" t="str">
        <f t="shared" si="1781"/>
        <v/>
      </c>
      <c r="BU17119" s="32" t="str">
        <f t="shared" si="1782"/>
        <v/>
      </c>
      <c r="BV17119" s="32" t="str">
        <f t="shared" si="1783"/>
        <v/>
      </c>
      <c r="BW17119" s="32" t="str">
        <f t="shared" si="1784"/>
        <v/>
      </c>
      <c r="BX17119" s="32" t="str">
        <f t="shared" si="1785"/>
        <v/>
      </c>
      <c r="BY17119" s="32" t="str">
        <f t="shared" si="1786"/>
        <v/>
      </c>
      <c r="BZ17119" s="32" t="str">
        <f t="shared" si="1787"/>
        <v/>
      </c>
      <c r="CA17119" s="32" t="str">
        <f t="shared" si="1788"/>
        <v/>
      </c>
      <c r="CB17119" s="33">
        <f>IF(COUNTIF($CD$7:CD17119,CD17119)=1,CD17119,CD17119+COUNTIF($CD$6:CD17118,CD17119))</f>
        <v>61241</v>
      </c>
      <c r="CC17119" s="34">
        <f t="shared" si="1789"/>
        <v>55153</v>
      </c>
      <c r="CD17119" s="32">
        <f t="shared" si="1790"/>
        <v>55153</v>
      </c>
      <c r="CE17119" s="32">
        <f t="shared" si="1791"/>
        <v>0</v>
      </c>
      <c r="CF17119" s="32">
        <f t="shared" si="1792"/>
        <v>0</v>
      </c>
      <c r="CG17119" s="32" t="str">
        <f t="shared" si="1793"/>
        <v/>
      </c>
      <c r="CH17119" s="32">
        <v>114</v>
      </c>
      <c r="CI17119" s="32" t="s">
        <v>10</v>
      </c>
      <c r="CJ17119" s="32" t="str">
        <f t="shared" si="1794"/>
        <v/>
      </c>
      <c r="CK17119" s="32" t="str">
        <f t="shared" si="1795"/>
        <v/>
      </c>
      <c r="CL17119" s="32" t="str">
        <f t="shared" si="1796"/>
        <v/>
      </c>
      <c r="CM17119" s="32" t="str">
        <f t="shared" si="1797"/>
        <v/>
      </c>
      <c r="CN17119" s="32" t="str">
        <f t="shared" si="1798"/>
        <v/>
      </c>
    </row>
    <row r="17120" spans="71:92" x14ac:dyDescent="0.3">
      <c r="BS17120" s="32" t="str">
        <f>IF(Kiadasi_kiseroiv!$K$2=BT17120,BV17120,"")</f>
        <v/>
      </c>
      <c r="BT17120" s="34" t="str">
        <f t="shared" si="1781"/>
        <v/>
      </c>
      <c r="BU17120" s="32" t="str">
        <f t="shared" si="1782"/>
        <v/>
      </c>
      <c r="BV17120" s="32" t="str">
        <f t="shared" si="1783"/>
        <v/>
      </c>
      <c r="BW17120" s="32" t="str">
        <f t="shared" si="1784"/>
        <v/>
      </c>
      <c r="BX17120" s="32" t="str">
        <f t="shared" si="1785"/>
        <v/>
      </c>
      <c r="BY17120" s="32" t="str">
        <f t="shared" si="1786"/>
        <v/>
      </c>
      <c r="BZ17120" s="32" t="str">
        <f t="shared" si="1787"/>
        <v/>
      </c>
      <c r="CA17120" s="32" t="str">
        <f t="shared" si="1788"/>
        <v/>
      </c>
      <c r="CB17120" s="33">
        <f>IF(COUNTIF($CD$7:CD17120,CD17120)=1,CD17120,CD17120+COUNTIF($CD$6:CD17119,CD17120))</f>
        <v>61242</v>
      </c>
      <c r="CC17120" s="34">
        <f t="shared" si="1789"/>
        <v>55153</v>
      </c>
      <c r="CD17120" s="32">
        <f t="shared" si="1790"/>
        <v>55153</v>
      </c>
      <c r="CE17120" s="32">
        <f t="shared" si="1791"/>
        <v>0</v>
      </c>
      <c r="CF17120" s="32">
        <f t="shared" si="1792"/>
        <v>0</v>
      </c>
      <c r="CG17120" s="32" t="str">
        <f t="shared" si="1793"/>
        <v/>
      </c>
      <c r="CH17120" s="32">
        <v>115</v>
      </c>
      <c r="CI17120" s="32" t="s">
        <v>10</v>
      </c>
      <c r="CJ17120" s="32" t="str">
        <f t="shared" si="1794"/>
        <v/>
      </c>
      <c r="CK17120" s="32" t="str">
        <f t="shared" si="1795"/>
        <v/>
      </c>
      <c r="CL17120" s="32" t="str">
        <f t="shared" si="1796"/>
        <v/>
      </c>
      <c r="CM17120" s="32" t="str">
        <f t="shared" si="1797"/>
        <v/>
      </c>
      <c r="CN17120" s="32" t="str">
        <f t="shared" si="1798"/>
        <v/>
      </c>
    </row>
    <row r="17121" spans="71:92" x14ac:dyDescent="0.3">
      <c r="BS17121" s="32" t="str">
        <f>IF(Kiadasi_kiseroiv!$K$2=BT17121,BV17121,"")</f>
        <v/>
      </c>
      <c r="BT17121" s="34" t="str">
        <f t="shared" si="1781"/>
        <v/>
      </c>
      <c r="BU17121" s="32" t="str">
        <f t="shared" si="1782"/>
        <v/>
      </c>
      <c r="BV17121" s="32" t="str">
        <f t="shared" si="1783"/>
        <v/>
      </c>
      <c r="BW17121" s="32" t="str">
        <f t="shared" si="1784"/>
        <v/>
      </c>
      <c r="BX17121" s="32" t="str">
        <f t="shared" si="1785"/>
        <v/>
      </c>
      <c r="BY17121" s="32" t="str">
        <f t="shared" si="1786"/>
        <v/>
      </c>
      <c r="BZ17121" s="32" t="str">
        <f t="shared" si="1787"/>
        <v/>
      </c>
      <c r="CA17121" s="32" t="str">
        <f t="shared" si="1788"/>
        <v/>
      </c>
      <c r="CB17121" s="33">
        <f>IF(COUNTIF($CD$7:CD17121,CD17121)=1,CD17121,CD17121+COUNTIF($CD$6:CD17120,CD17121))</f>
        <v>61243</v>
      </c>
      <c r="CC17121" s="34">
        <f t="shared" si="1789"/>
        <v>55153</v>
      </c>
      <c r="CD17121" s="32">
        <f t="shared" si="1790"/>
        <v>55153</v>
      </c>
      <c r="CE17121" s="32">
        <f t="shared" si="1791"/>
        <v>0</v>
      </c>
      <c r="CF17121" s="32">
        <f t="shared" si="1792"/>
        <v>0</v>
      </c>
      <c r="CG17121" s="32" t="str">
        <f t="shared" si="1793"/>
        <v/>
      </c>
      <c r="CH17121" s="32">
        <v>116</v>
      </c>
      <c r="CI17121" s="32" t="s">
        <v>10</v>
      </c>
      <c r="CJ17121" s="32" t="str">
        <f t="shared" si="1794"/>
        <v/>
      </c>
      <c r="CK17121" s="32" t="str">
        <f t="shared" si="1795"/>
        <v/>
      </c>
      <c r="CL17121" s="32" t="str">
        <f t="shared" si="1796"/>
        <v/>
      </c>
      <c r="CM17121" s="32" t="str">
        <f t="shared" si="1797"/>
        <v/>
      </c>
      <c r="CN17121" s="32" t="str">
        <f t="shared" si="1798"/>
        <v/>
      </c>
    </row>
    <row r="17122" spans="71:92" x14ac:dyDescent="0.3">
      <c r="BS17122" s="32" t="str">
        <f>IF(Kiadasi_kiseroiv!$K$2=BT17122,BV17122,"")</f>
        <v/>
      </c>
      <c r="BT17122" s="34" t="str">
        <f t="shared" si="1781"/>
        <v/>
      </c>
      <c r="BU17122" s="32" t="str">
        <f t="shared" si="1782"/>
        <v/>
      </c>
      <c r="BV17122" s="32" t="str">
        <f t="shared" si="1783"/>
        <v/>
      </c>
      <c r="BW17122" s="32" t="str">
        <f t="shared" si="1784"/>
        <v/>
      </c>
      <c r="BX17122" s="32" t="str">
        <f t="shared" si="1785"/>
        <v/>
      </c>
      <c r="BY17122" s="32" t="str">
        <f t="shared" si="1786"/>
        <v/>
      </c>
      <c r="BZ17122" s="32" t="str">
        <f t="shared" si="1787"/>
        <v/>
      </c>
      <c r="CA17122" s="32" t="str">
        <f t="shared" si="1788"/>
        <v/>
      </c>
      <c r="CB17122" s="33">
        <f>IF(COUNTIF($CD$7:CD17122,CD17122)=1,CD17122,CD17122+COUNTIF($CD$6:CD17121,CD17122))</f>
        <v>61244</v>
      </c>
      <c r="CC17122" s="34">
        <f t="shared" si="1789"/>
        <v>55153</v>
      </c>
      <c r="CD17122" s="32">
        <f t="shared" si="1790"/>
        <v>55153</v>
      </c>
      <c r="CE17122" s="32">
        <f t="shared" si="1791"/>
        <v>0</v>
      </c>
      <c r="CF17122" s="32">
        <f t="shared" si="1792"/>
        <v>0</v>
      </c>
      <c r="CG17122" s="32" t="str">
        <f t="shared" si="1793"/>
        <v/>
      </c>
      <c r="CH17122" s="32">
        <v>117</v>
      </c>
      <c r="CI17122" s="32" t="s">
        <v>10</v>
      </c>
      <c r="CJ17122" s="32" t="str">
        <f t="shared" si="1794"/>
        <v/>
      </c>
      <c r="CK17122" s="32" t="str">
        <f t="shared" si="1795"/>
        <v/>
      </c>
      <c r="CL17122" s="32" t="str">
        <f t="shared" si="1796"/>
        <v/>
      </c>
      <c r="CM17122" s="32" t="str">
        <f t="shared" si="1797"/>
        <v/>
      </c>
      <c r="CN17122" s="32" t="str">
        <f t="shared" si="1798"/>
        <v/>
      </c>
    </row>
    <row r="17123" spans="71:92" x14ac:dyDescent="0.3">
      <c r="BS17123" s="32" t="str">
        <f>IF(Kiadasi_kiseroiv!$K$2=BT17123,BV17123,"")</f>
        <v/>
      </c>
      <c r="BT17123" s="34" t="str">
        <f t="shared" si="1781"/>
        <v/>
      </c>
      <c r="BU17123" s="32" t="str">
        <f t="shared" si="1782"/>
        <v/>
      </c>
      <c r="BV17123" s="32" t="str">
        <f t="shared" si="1783"/>
        <v/>
      </c>
      <c r="BW17123" s="32" t="str">
        <f t="shared" si="1784"/>
        <v/>
      </c>
      <c r="BX17123" s="32" t="str">
        <f t="shared" si="1785"/>
        <v/>
      </c>
      <c r="BY17123" s="32" t="str">
        <f t="shared" si="1786"/>
        <v/>
      </c>
      <c r="BZ17123" s="32" t="str">
        <f t="shared" si="1787"/>
        <v/>
      </c>
      <c r="CA17123" s="32" t="str">
        <f t="shared" si="1788"/>
        <v/>
      </c>
      <c r="CB17123" s="33">
        <f>IF(COUNTIF($CD$7:CD17123,CD17123)=1,CD17123,CD17123+COUNTIF($CD$6:CD17122,CD17123))</f>
        <v>61245</v>
      </c>
      <c r="CC17123" s="34">
        <f t="shared" si="1789"/>
        <v>55153</v>
      </c>
      <c r="CD17123" s="32">
        <f t="shared" si="1790"/>
        <v>55153</v>
      </c>
      <c r="CE17123" s="32">
        <f t="shared" si="1791"/>
        <v>0</v>
      </c>
      <c r="CF17123" s="32">
        <f t="shared" si="1792"/>
        <v>0</v>
      </c>
      <c r="CG17123" s="32" t="str">
        <f t="shared" si="1793"/>
        <v/>
      </c>
      <c r="CH17123" s="32">
        <v>118</v>
      </c>
      <c r="CI17123" s="32" t="s">
        <v>10</v>
      </c>
      <c r="CJ17123" s="32" t="str">
        <f t="shared" si="1794"/>
        <v/>
      </c>
      <c r="CK17123" s="32" t="str">
        <f t="shared" si="1795"/>
        <v/>
      </c>
      <c r="CL17123" s="32" t="str">
        <f t="shared" si="1796"/>
        <v/>
      </c>
      <c r="CM17123" s="32" t="str">
        <f t="shared" si="1797"/>
        <v/>
      </c>
      <c r="CN17123" s="32" t="str">
        <f t="shared" si="1798"/>
        <v/>
      </c>
    </row>
    <row r="17124" spans="71:92" x14ac:dyDescent="0.3">
      <c r="BS17124" s="32" t="str">
        <f>IF(Kiadasi_kiseroiv!$K$2=BT17124,BV17124,"")</f>
        <v/>
      </c>
      <c r="BT17124" s="34" t="str">
        <f t="shared" si="1781"/>
        <v/>
      </c>
      <c r="BU17124" s="32" t="str">
        <f t="shared" si="1782"/>
        <v/>
      </c>
      <c r="BV17124" s="32" t="str">
        <f t="shared" si="1783"/>
        <v/>
      </c>
      <c r="BW17124" s="32" t="str">
        <f t="shared" si="1784"/>
        <v/>
      </c>
      <c r="BX17124" s="32" t="str">
        <f t="shared" si="1785"/>
        <v/>
      </c>
      <c r="BY17124" s="32" t="str">
        <f t="shared" si="1786"/>
        <v/>
      </c>
      <c r="BZ17124" s="32" t="str">
        <f t="shared" si="1787"/>
        <v/>
      </c>
      <c r="CA17124" s="32" t="str">
        <f t="shared" si="1788"/>
        <v/>
      </c>
      <c r="CB17124" s="33">
        <f>IF(COUNTIF($CD$7:CD17124,CD17124)=1,CD17124,CD17124+COUNTIF($CD$6:CD17123,CD17124))</f>
        <v>61246</v>
      </c>
      <c r="CC17124" s="34">
        <f t="shared" si="1789"/>
        <v>55153</v>
      </c>
      <c r="CD17124" s="32">
        <f t="shared" si="1790"/>
        <v>55153</v>
      </c>
      <c r="CE17124" s="32">
        <f t="shared" si="1791"/>
        <v>0</v>
      </c>
      <c r="CF17124" s="32">
        <f t="shared" si="1792"/>
        <v>0</v>
      </c>
      <c r="CG17124" s="32" t="str">
        <f t="shared" si="1793"/>
        <v/>
      </c>
      <c r="CH17124" s="32">
        <v>119</v>
      </c>
      <c r="CI17124" s="32" t="s">
        <v>10</v>
      </c>
      <c r="CJ17124" s="32" t="str">
        <f t="shared" si="1794"/>
        <v/>
      </c>
      <c r="CK17124" s="32" t="str">
        <f t="shared" si="1795"/>
        <v/>
      </c>
      <c r="CL17124" s="32" t="str">
        <f t="shared" si="1796"/>
        <v/>
      </c>
      <c r="CM17124" s="32" t="str">
        <f t="shared" si="1797"/>
        <v/>
      </c>
      <c r="CN17124" s="32" t="str">
        <f t="shared" si="1798"/>
        <v/>
      </c>
    </row>
    <row r="17125" spans="71:92" x14ac:dyDescent="0.3">
      <c r="BS17125" s="32" t="str">
        <f>IF(Kiadasi_kiseroiv!$K$2=BT17125,BV17125,"")</f>
        <v/>
      </c>
      <c r="BT17125" s="34" t="str">
        <f t="shared" si="1781"/>
        <v/>
      </c>
      <c r="BU17125" s="32" t="str">
        <f t="shared" si="1782"/>
        <v/>
      </c>
      <c r="BV17125" s="32" t="str">
        <f t="shared" si="1783"/>
        <v/>
      </c>
      <c r="BW17125" s="32" t="str">
        <f t="shared" si="1784"/>
        <v/>
      </c>
      <c r="BX17125" s="32" t="str">
        <f t="shared" si="1785"/>
        <v/>
      </c>
      <c r="BY17125" s="32" t="str">
        <f t="shared" si="1786"/>
        <v/>
      </c>
      <c r="BZ17125" s="32" t="str">
        <f t="shared" si="1787"/>
        <v/>
      </c>
      <c r="CA17125" s="32" t="str">
        <f t="shared" si="1788"/>
        <v/>
      </c>
      <c r="CB17125" s="33">
        <f>IF(COUNTIF($CD$7:CD17125,CD17125)=1,CD17125,CD17125+COUNTIF($CD$6:CD17124,CD17125))</f>
        <v>61247</v>
      </c>
      <c r="CC17125" s="34">
        <f t="shared" si="1789"/>
        <v>55153</v>
      </c>
      <c r="CD17125" s="32">
        <f t="shared" si="1790"/>
        <v>55153</v>
      </c>
      <c r="CE17125" s="32">
        <f t="shared" si="1791"/>
        <v>0</v>
      </c>
      <c r="CF17125" s="32">
        <f t="shared" si="1792"/>
        <v>0</v>
      </c>
      <c r="CG17125" s="32" t="str">
        <f t="shared" si="1793"/>
        <v/>
      </c>
      <c r="CH17125" s="32">
        <v>120</v>
      </c>
      <c r="CI17125" s="32" t="s">
        <v>10</v>
      </c>
      <c r="CJ17125" s="32" t="str">
        <f t="shared" si="1794"/>
        <v/>
      </c>
      <c r="CK17125" s="32" t="str">
        <f t="shared" si="1795"/>
        <v/>
      </c>
      <c r="CL17125" s="32" t="str">
        <f t="shared" si="1796"/>
        <v/>
      </c>
      <c r="CM17125" s="32" t="str">
        <f t="shared" si="1797"/>
        <v/>
      </c>
      <c r="CN17125" s="32" t="str">
        <f t="shared" si="1798"/>
        <v/>
      </c>
    </row>
    <row r="17126" spans="71:92" x14ac:dyDescent="0.3">
      <c r="BS17126" s="32" t="str">
        <f>IF(Kiadasi_kiseroiv!$K$2=BT17126,BV17126,"")</f>
        <v/>
      </c>
      <c r="BT17126" s="34" t="str">
        <f t="shared" si="1781"/>
        <v/>
      </c>
      <c r="BU17126" s="32" t="str">
        <f t="shared" si="1782"/>
        <v/>
      </c>
      <c r="BV17126" s="32" t="str">
        <f t="shared" si="1783"/>
        <v/>
      </c>
      <c r="BW17126" s="32" t="str">
        <f t="shared" si="1784"/>
        <v/>
      </c>
      <c r="BX17126" s="32" t="str">
        <f t="shared" si="1785"/>
        <v/>
      </c>
      <c r="BY17126" s="32" t="str">
        <f t="shared" si="1786"/>
        <v/>
      </c>
      <c r="BZ17126" s="32" t="str">
        <f t="shared" si="1787"/>
        <v/>
      </c>
      <c r="CA17126" s="32" t="str">
        <f t="shared" si="1788"/>
        <v/>
      </c>
      <c r="CB17126" s="33">
        <f>IF(COUNTIF($CD$7:CD17126,CD17126)=1,CD17126,CD17126+COUNTIF($CD$6:CD17125,CD17126))</f>
        <v>61248</v>
      </c>
      <c r="CC17126" s="34">
        <f t="shared" si="1789"/>
        <v>55153</v>
      </c>
      <c r="CD17126" s="32">
        <f t="shared" si="1790"/>
        <v>55153</v>
      </c>
      <c r="CE17126" s="32">
        <f t="shared" si="1791"/>
        <v>0</v>
      </c>
      <c r="CF17126" s="32">
        <f t="shared" si="1792"/>
        <v>0</v>
      </c>
      <c r="CG17126" s="32" t="str">
        <f t="shared" si="1793"/>
        <v/>
      </c>
      <c r="CH17126" s="32">
        <v>121</v>
      </c>
      <c r="CI17126" s="32" t="s">
        <v>10</v>
      </c>
      <c r="CJ17126" s="32" t="str">
        <f t="shared" si="1794"/>
        <v/>
      </c>
      <c r="CK17126" s="32" t="str">
        <f t="shared" si="1795"/>
        <v/>
      </c>
      <c r="CL17126" s="32" t="str">
        <f t="shared" si="1796"/>
        <v/>
      </c>
      <c r="CM17126" s="32" t="str">
        <f t="shared" si="1797"/>
        <v/>
      </c>
      <c r="CN17126" s="32" t="str">
        <f t="shared" si="1798"/>
        <v/>
      </c>
    </row>
    <row r="17127" spans="71:92" x14ac:dyDescent="0.3">
      <c r="BS17127" s="32" t="str">
        <f>IF(Kiadasi_kiseroiv!$K$2=BT17127,BV17127,"")</f>
        <v/>
      </c>
      <c r="BT17127" s="34" t="str">
        <f t="shared" si="1781"/>
        <v/>
      </c>
      <c r="BU17127" s="32" t="str">
        <f t="shared" si="1782"/>
        <v/>
      </c>
      <c r="BV17127" s="32" t="str">
        <f t="shared" si="1783"/>
        <v/>
      </c>
      <c r="BW17127" s="32" t="str">
        <f t="shared" si="1784"/>
        <v/>
      </c>
      <c r="BX17127" s="32" t="str">
        <f t="shared" si="1785"/>
        <v/>
      </c>
      <c r="BY17127" s="32" t="str">
        <f t="shared" si="1786"/>
        <v/>
      </c>
      <c r="BZ17127" s="32" t="str">
        <f t="shared" si="1787"/>
        <v/>
      </c>
      <c r="CA17127" s="32" t="str">
        <f t="shared" si="1788"/>
        <v/>
      </c>
      <c r="CB17127" s="33">
        <f>IF(COUNTIF($CD$7:CD17127,CD17127)=1,CD17127,CD17127+COUNTIF($CD$6:CD17126,CD17127))</f>
        <v>61249</v>
      </c>
      <c r="CC17127" s="34">
        <f t="shared" si="1789"/>
        <v>55153</v>
      </c>
      <c r="CD17127" s="32">
        <f t="shared" si="1790"/>
        <v>55153</v>
      </c>
      <c r="CE17127" s="32">
        <f t="shared" si="1791"/>
        <v>0</v>
      </c>
      <c r="CF17127" s="32">
        <f t="shared" si="1792"/>
        <v>0</v>
      </c>
      <c r="CG17127" s="32" t="str">
        <f t="shared" si="1793"/>
        <v/>
      </c>
      <c r="CH17127" s="32">
        <v>122</v>
      </c>
      <c r="CI17127" s="32" t="s">
        <v>10</v>
      </c>
      <c r="CJ17127" s="32" t="str">
        <f t="shared" si="1794"/>
        <v/>
      </c>
      <c r="CK17127" s="32" t="str">
        <f t="shared" si="1795"/>
        <v/>
      </c>
      <c r="CL17127" s="32" t="str">
        <f t="shared" si="1796"/>
        <v/>
      </c>
      <c r="CM17127" s="32" t="str">
        <f t="shared" si="1797"/>
        <v/>
      </c>
      <c r="CN17127" s="32" t="str">
        <f t="shared" si="1798"/>
        <v/>
      </c>
    </row>
    <row r="17128" spans="71:92" x14ac:dyDescent="0.3">
      <c r="BS17128" s="32" t="str">
        <f>IF(Kiadasi_kiseroiv!$K$2=BT17128,BV17128,"")</f>
        <v/>
      </c>
      <c r="BT17128" s="34" t="str">
        <f t="shared" si="1781"/>
        <v/>
      </c>
      <c r="BU17128" s="32" t="str">
        <f t="shared" si="1782"/>
        <v/>
      </c>
      <c r="BV17128" s="32" t="str">
        <f t="shared" si="1783"/>
        <v/>
      </c>
      <c r="BW17128" s="32" t="str">
        <f t="shared" si="1784"/>
        <v/>
      </c>
      <c r="BX17128" s="32" t="str">
        <f t="shared" si="1785"/>
        <v/>
      </c>
      <c r="BY17128" s="32" t="str">
        <f t="shared" si="1786"/>
        <v/>
      </c>
      <c r="BZ17128" s="32" t="str">
        <f t="shared" si="1787"/>
        <v/>
      </c>
      <c r="CA17128" s="32" t="str">
        <f t="shared" si="1788"/>
        <v/>
      </c>
      <c r="CB17128" s="33">
        <f>IF(COUNTIF($CD$7:CD17128,CD17128)=1,CD17128,CD17128+COUNTIF($CD$6:CD17127,CD17128))</f>
        <v>61250</v>
      </c>
      <c r="CC17128" s="34">
        <f t="shared" si="1789"/>
        <v>55153</v>
      </c>
      <c r="CD17128" s="32">
        <f t="shared" si="1790"/>
        <v>55153</v>
      </c>
      <c r="CE17128" s="32">
        <f t="shared" si="1791"/>
        <v>0</v>
      </c>
      <c r="CF17128" s="32">
        <f t="shared" si="1792"/>
        <v>0</v>
      </c>
      <c r="CG17128" s="32" t="str">
        <f t="shared" si="1793"/>
        <v/>
      </c>
      <c r="CH17128" s="32">
        <v>123</v>
      </c>
      <c r="CI17128" s="32" t="s">
        <v>10</v>
      </c>
      <c r="CJ17128" s="32" t="str">
        <f t="shared" si="1794"/>
        <v/>
      </c>
      <c r="CK17128" s="32" t="str">
        <f t="shared" si="1795"/>
        <v/>
      </c>
      <c r="CL17128" s="32" t="str">
        <f t="shared" si="1796"/>
        <v/>
      </c>
      <c r="CM17128" s="32" t="str">
        <f t="shared" si="1797"/>
        <v/>
      </c>
      <c r="CN17128" s="32" t="str">
        <f t="shared" si="1798"/>
        <v/>
      </c>
    </row>
    <row r="17129" spans="71:92" x14ac:dyDescent="0.3">
      <c r="BS17129" s="32" t="str">
        <f>IF(Kiadasi_kiseroiv!$K$2=BT17129,BV17129,"")</f>
        <v/>
      </c>
      <c r="BT17129" s="34" t="str">
        <f t="shared" si="1781"/>
        <v/>
      </c>
      <c r="BU17129" s="32" t="str">
        <f t="shared" si="1782"/>
        <v/>
      </c>
      <c r="BV17129" s="32" t="str">
        <f t="shared" si="1783"/>
        <v/>
      </c>
      <c r="BW17129" s="32" t="str">
        <f t="shared" si="1784"/>
        <v/>
      </c>
      <c r="BX17129" s="32" t="str">
        <f t="shared" si="1785"/>
        <v/>
      </c>
      <c r="BY17129" s="32" t="str">
        <f t="shared" si="1786"/>
        <v/>
      </c>
      <c r="BZ17129" s="32" t="str">
        <f t="shared" si="1787"/>
        <v/>
      </c>
      <c r="CA17129" s="32" t="str">
        <f t="shared" si="1788"/>
        <v/>
      </c>
      <c r="CB17129" s="33">
        <f>IF(COUNTIF($CD$7:CD17129,CD17129)=1,CD17129,CD17129+COUNTIF($CD$6:CD17128,CD17129))</f>
        <v>61251</v>
      </c>
      <c r="CC17129" s="34">
        <f t="shared" si="1789"/>
        <v>55153</v>
      </c>
      <c r="CD17129" s="32">
        <f t="shared" si="1790"/>
        <v>55153</v>
      </c>
      <c r="CE17129" s="32">
        <f t="shared" si="1791"/>
        <v>0</v>
      </c>
      <c r="CF17129" s="32">
        <f t="shared" si="1792"/>
        <v>0</v>
      </c>
      <c r="CG17129" s="32" t="str">
        <f t="shared" si="1793"/>
        <v/>
      </c>
      <c r="CH17129" s="32">
        <v>124</v>
      </c>
      <c r="CI17129" s="32" t="s">
        <v>10</v>
      </c>
      <c r="CJ17129" s="32" t="str">
        <f t="shared" si="1794"/>
        <v/>
      </c>
      <c r="CK17129" s="32" t="str">
        <f t="shared" si="1795"/>
        <v/>
      </c>
      <c r="CL17129" s="32" t="str">
        <f t="shared" si="1796"/>
        <v/>
      </c>
      <c r="CM17129" s="32" t="str">
        <f t="shared" si="1797"/>
        <v/>
      </c>
      <c r="CN17129" s="32" t="str">
        <f t="shared" si="1798"/>
        <v/>
      </c>
    </row>
    <row r="17130" spans="71:92" x14ac:dyDescent="0.3">
      <c r="BS17130" s="32" t="str">
        <f>IF(Kiadasi_kiseroiv!$K$2=BT17130,BV17130,"")</f>
        <v/>
      </c>
      <c r="BT17130" s="34" t="str">
        <f t="shared" si="1781"/>
        <v/>
      </c>
      <c r="BU17130" s="32" t="str">
        <f t="shared" si="1782"/>
        <v/>
      </c>
      <c r="BV17130" s="32" t="str">
        <f t="shared" si="1783"/>
        <v/>
      </c>
      <c r="BW17130" s="32" t="str">
        <f t="shared" si="1784"/>
        <v/>
      </c>
      <c r="BX17130" s="32" t="str">
        <f t="shared" si="1785"/>
        <v/>
      </c>
      <c r="BY17130" s="32" t="str">
        <f t="shared" si="1786"/>
        <v/>
      </c>
      <c r="BZ17130" s="32" t="str">
        <f t="shared" si="1787"/>
        <v/>
      </c>
      <c r="CA17130" s="32" t="str">
        <f t="shared" si="1788"/>
        <v/>
      </c>
      <c r="CB17130" s="33">
        <f>IF(COUNTIF($CD$7:CD17130,CD17130)=1,CD17130,CD17130+COUNTIF($CD$6:CD17129,CD17130))</f>
        <v>61252</v>
      </c>
      <c r="CC17130" s="34">
        <f t="shared" si="1789"/>
        <v>55153</v>
      </c>
      <c r="CD17130" s="32">
        <f t="shared" si="1790"/>
        <v>55153</v>
      </c>
      <c r="CE17130" s="32">
        <f t="shared" si="1791"/>
        <v>0</v>
      </c>
      <c r="CF17130" s="32">
        <f t="shared" si="1792"/>
        <v>0</v>
      </c>
      <c r="CG17130" s="32" t="str">
        <f t="shared" si="1793"/>
        <v/>
      </c>
      <c r="CH17130" s="32">
        <v>125</v>
      </c>
      <c r="CI17130" s="32" t="s">
        <v>10</v>
      </c>
      <c r="CJ17130" s="32" t="str">
        <f t="shared" si="1794"/>
        <v/>
      </c>
      <c r="CK17130" s="32" t="str">
        <f t="shared" si="1795"/>
        <v/>
      </c>
      <c r="CL17130" s="32" t="str">
        <f t="shared" si="1796"/>
        <v/>
      </c>
      <c r="CM17130" s="32" t="str">
        <f t="shared" si="1797"/>
        <v/>
      </c>
      <c r="CN17130" s="32" t="str">
        <f t="shared" si="1798"/>
        <v/>
      </c>
    </row>
    <row r="17131" spans="71:92" x14ac:dyDescent="0.3">
      <c r="BS17131" s="32" t="str">
        <f>IF(Kiadasi_kiseroiv!$K$2=BT17131,BV17131,"")</f>
        <v/>
      </c>
      <c r="BT17131" s="34" t="str">
        <f t="shared" si="1781"/>
        <v/>
      </c>
      <c r="BU17131" s="32" t="str">
        <f t="shared" si="1782"/>
        <v/>
      </c>
      <c r="BV17131" s="32" t="str">
        <f t="shared" si="1783"/>
        <v/>
      </c>
      <c r="BW17131" s="32" t="str">
        <f t="shared" si="1784"/>
        <v/>
      </c>
      <c r="BX17131" s="32" t="str">
        <f t="shared" si="1785"/>
        <v/>
      </c>
      <c r="BY17131" s="32" t="str">
        <f t="shared" si="1786"/>
        <v/>
      </c>
      <c r="BZ17131" s="32" t="str">
        <f t="shared" si="1787"/>
        <v/>
      </c>
      <c r="CA17131" s="32" t="str">
        <f t="shared" si="1788"/>
        <v/>
      </c>
      <c r="CB17131" s="33">
        <f>IF(COUNTIF($CD$7:CD17131,CD17131)=1,CD17131,CD17131+COUNTIF($CD$6:CD17130,CD17131))</f>
        <v>61253</v>
      </c>
      <c r="CC17131" s="34">
        <f t="shared" si="1789"/>
        <v>55153</v>
      </c>
      <c r="CD17131" s="32">
        <f t="shared" si="1790"/>
        <v>55153</v>
      </c>
      <c r="CE17131" s="32">
        <f t="shared" si="1791"/>
        <v>0</v>
      </c>
      <c r="CF17131" s="32">
        <f t="shared" si="1792"/>
        <v>0</v>
      </c>
      <c r="CG17131" s="32" t="str">
        <f t="shared" si="1793"/>
        <v/>
      </c>
      <c r="CH17131" s="32">
        <v>126</v>
      </c>
      <c r="CI17131" s="32" t="s">
        <v>10</v>
      </c>
      <c r="CJ17131" s="32" t="str">
        <f t="shared" si="1794"/>
        <v/>
      </c>
      <c r="CK17131" s="32" t="str">
        <f t="shared" si="1795"/>
        <v/>
      </c>
      <c r="CL17131" s="32" t="str">
        <f t="shared" si="1796"/>
        <v/>
      </c>
      <c r="CM17131" s="32" t="str">
        <f t="shared" si="1797"/>
        <v/>
      </c>
      <c r="CN17131" s="32" t="str">
        <f t="shared" si="1798"/>
        <v/>
      </c>
    </row>
    <row r="17132" spans="71:92" x14ac:dyDescent="0.3">
      <c r="BS17132" s="32" t="str">
        <f>IF(Kiadasi_kiseroiv!$K$2=BT17132,BV17132,"")</f>
        <v/>
      </c>
      <c r="BT17132" s="34" t="str">
        <f t="shared" si="1781"/>
        <v/>
      </c>
      <c r="BU17132" s="32" t="str">
        <f t="shared" si="1782"/>
        <v/>
      </c>
      <c r="BV17132" s="32" t="str">
        <f t="shared" si="1783"/>
        <v/>
      </c>
      <c r="BW17132" s="32" t="str">
        <f t="shared" si="1784"/>
        <v/>
      </c>
      <c r="BX17132" s="32" t="str">
        <f t="shared" si="1785"/>
        <v/>
      </c>
      <c r="BY17132" s="32" t="str">
        <f t="shared" si="1786"/>
        <v/>
      </c>
      <c r="BZ17132" s="32" t="str">
        <f t="shared" si="1787"/>
        <v/>
      </c>
      <c r="CA17132" s="32" t="str">
        <f t="shared" si="1788"/>
        <v/>
      </c>
      <c r="CB17132" s="33">
        <f>IF(COUNTIF($CD$7:CD17132,CD17132)=1,CD17132,CD17132+COUNTIF($CD$6:CD17131,CD17132))</f>
        <v>61254</v>
      </c>
      <c r="CC17132" s="34">
        <f t="shared" si="1789"/>
        <v>55153</v>
      </c>
      <c r="CD17132" s="32">
        <f t="shared" si="1790"/>
        <v>55153</v>
      </c>
      <c r="CE17132" s="32">
        <f t="shared" si="1791"/>
        <v>0</v>
      </c>
      <c r="CF17132" s="32">
        <f t="shared" si="1792"/>
        <v>0</v>
      </c>
      <c r="CG17132" s="32" t="str">
        <f t="shared" si="1793"/>
        <v/>
      </c>
      <c r="CH17132" s="32">
        <v>127</v>
      </c>
      <c r="CI17132" s="32" t="s">
        <v>10</v>
      </c>
      <c r="CJ17132" s="32" t="str">
        <f t="shared" si="1794"/>
        <v/>
      </c>
      <c r="CK17132" s="32" t="str">
        <f t="shared" si="1795"/>
        <v/>
      </c>
      <c r="CL17132" s="32" t="str">
        <f t="shared" si="1796"/>
        <v/>
      </c>
      <c r="CM17132" s="32" t="str">
        <f t="shared" si="1797"/>
        <v/>
      </c>
      <c r="CN17132" s="32" t="str">
        <f t="shared" si="1798"/>
        <v/>
      </c>
    </row>
    <row r="17133" spans="71:92" x14ac:dyDescent="0.3">
      <c r="BS17133" s="32" t="str">
        <f>IF(Kiadasi_kiseroiv!$K$2=BT17133,BV17133,"")</f>
        <v/>
      </c>
      <c r="BT17133" s="34" t="str">
        <f t="shared" si="1781"/>
        <v/>
      </c>
      <c r="BU17133" s="32" t="str">
        <f t="shared" si="1782"/>
        <v/>
      </c>
      <c r="BV17133" s="32" t="str">
        <f t="shared" si="1783"/>
        <v/>
      </c>
      <c r="BW17133" s="32" t="str">
        <f t="shared" si="1784"/>
        <v/>
      </c>
      <c r="BX17133" s="32" t="str">
        <f t="shared" si="1785"/>
        <v/>
      </c>
      <c r="BY17133" s="32" t="str">
        <f t="shared" si="1786"/>
        <v/>
      </c>
      <c r="BZ17133" s="32" t="str">
        <f t="shared" si="1787"/>
        <v/>
      </c>
      <c r="CA17133" s="32" t="str">
        <f t="shared" si="1788"/>
        <v/>
      </c>
      <c r="CB17133" s="33">
        <f>IF(COUNTIF($CD$7:CD17133,CD17133)=1,CD17133,CD17133+COUNTIF($CD$6:CD17132,CD17133))</f>
        <v>61255</v>
      </c>
      <c r="CC17133" s="34">
        <f t="shared" si="1789"/>
        <v>55153</v>
      </c>
      <c r="CD17133" s="32">
        <f t="shared" si="1790"/>
        <v>55153</v>
      </c>
      <c r="CE17133" s="32">
        <f t="shared" si="1791"/>
        <v>0</v>
      </c>
      <c r="CF17133" s="32">
        <f t="shared" si="1792"/>
        <v>0</v>
      </c>
      <c r="CG17133" s="32" t="str">
        <f t="shared" si="1793"/>
        <v/>
      </c>
      <c r="CH17133" s="32">
        <v>128</v>
      </c>
      <c r="CI17133" s="32" t="s">
        <v>10</v>
      </c>
      <c r="CJ17133" s="32" t="str">
        <f t="shared" si="1794"/>
        <v/>
      </c>
      <c r="CK17133" s="32" t="str">
        <f t="shared" si="1795"/>
        <v/>
      </c>
      <c r="CL17133" s="32" t="str">
        <f t="shared" si="1796"/>
        <v/>
      </c>
      <c r="CM17133" s="32" t="str">
        <f t="shared" si="1797"/>
        <v/>
      </c>
      <c r="CN17133" s="32" t="str">
        <f t="shared" si="1798"/>
        <v/>
      </c>
    </row>
    <row r="17134" spans="71:92" x14ac:dyDescent="0.3">
      <c r="BS17134" s="32" t="str">
        <f>IF(Kiadasi_kiseroiv!$K$2=BT17134,BV17134,"")</f>
        <v/>
      </c>
      <c r="BT17134" s="34" t="str">
        <f t="shared" si="1781"/>
        <v/>
      </c>
      <c r="BU17134" s="32" t="str">
        <f t="shared" si="1782"/>
        <v/>
      </c>
      <c r="BV17134" s="32" t="str">
        <f t="shared" si="1783"/>
        <v/>
      </c>
      <c r="BW17134" s="32" t="str">
        <f t="shared" si="1784"/>
        <v/>
      </c>
      <c r="BX17134" s="32" t="str">
        <f t="shared" si="1785"/>
        <v/>
      </c>
      <c r="BY17134" s="32" t="str">
        <f t="shared" si="1786"/>
        <v/>
      </c>
      <c r="BZ17134" s="32" t="str">
        <f t="shared" si="1787"/>
        <v/>
      </c>
      <c r="CA17134" s="32" t="str">
        <f t="shared" si="1788"/>
        <v/>
      </c>
      <c r="CB17134" s="33">
        <f>IF(COUNTIF($CD$7:CD17134,CD17134)=1,CD17134,CD17134+COUNTIF($CD$6:CD17133,CD17134))</f>
        <v>61256</v>
      </c>
      <c r="CC17134" s="34">
        <f t="shared" si="1789"/>
        <v>55153</v>
      </c>
      <c r="CD17134" s="32">
        <f t="shared" si="1790"/>
        <v>55153</v>
      </c>
      <c r="CE17134" s="32">
        <f t="shared" si="1791"/>
        <v>0</v>
      </c>
      <c r="CF17134" s="32">
        <f t="shared" si="1792"/>
        <v>0</v>
      </c>
      <c r="CG17134" s="32" t="str">
        <f t="shared" si="1793"/>
        <v/>
      </c>
      <c r="CH17134" s="32">
        <v>129</v>
      </c>
      <c r="CI17134" s="32" t="s">
        <v>10</v>
      </c>
      <c r="CJ17134" s="32" t="str">
        <f t="shared" si="1794"/>
        <v/>
      </c>
      <c r="CK17134" s="32" t="str">
        <f t="shared" si="1795"/>
        <v/>
      </c>
      <c r="CL17134" s="32" t="str">
        <f t="shared" si="1796"/>
        <v/>
      </c>
      <c r="CM17134" s="32" t="str">
        <f t="shared" si="1797"/>
        <v/>
      </c>
      <c r="CN17134" s="32" t="str">
        <f t="shared" si="1798"/>
        <v/>
      </c>
    </row>
    <row r="17135" spans="71:92" x14ac:dyDescent="0.3">
      <c r="BS17135" s="32" t="str">
        <f>IF(Kiadasi_kiseroiv!$K$2=BT17135,BV17135,"")</f>
        <v/>
      </c>
      <c r="BT17135" s="34" t="str">
        <f t="shared" ref="BT17135:BT17166" si="1799">IF(AND($BT$4=CI17135,BU17135&lt;&gt;""),CC17135,"")</f>
        <v/>
      </c>
      <c r="BU17135" s="32" t="str">
        <f t="shared" ref="BU17135:BU17166" si="1800">IF(AND($BU$1=CI17135,ISERROR(VLOOKUP(CG17135,Kisiv,2,FALSE))=FALSE),CB17135,"")</f>
        <v/>
      </c>
      <c r="BV17135" s="32" t="str">
        <f t="shared" ref="BV17135:BV17166" si="1801">IF(BU17135&lt;&gt;"",RANK(BU17135,$BU$7:$BU$33000,1),"")</f>
        <v/>
      </c>
      <c r="BW17135" s="32" t="str">
        <f t="shared" ref="BW17135:BW17166" si="1802">IF(CC17135&lt;min,$BW$2,IF(CC17135&lt;=max,CG17135,""))</f>
        <v/>
      </c>
      <c r="BX17135" s="32" t="str">
        <f t="shared" ref="BX17135:BX17166" si="1803">IF(AND(OR($BX$1=0,$BX$1=CG17135),OR($BX$2=0,IF(ISERROR(SEARCH($BX$2,CJ17135&amp;CK17135&amp;CL17135,1)),FALSE,TRUE))),CB17135,"")</f>
        <v/>
      </c>
      <c r="BY17135" s="32" t="str">
        <f t="shared" ref="BY17135:BY17166" si="1804">IF(AND(BX17135&lt;&gt;"",CC17135&lt;&gt;$CD$2),RANK(BX17135,$BX$7:$BX$33000,1),"")</f>
        <v/>
      </c>
      <c r="BZ17135" s="32" t="str">
        <f t="shared" ref="BZ17135:BZ17166" si="1805">IF(AND(CC17135&lt;$BZ$2,CI17135=$BZ$4),$BZ$5,IF(AND(CC17135&lt;=$BZ$3,CI17135=$BZ$4),CB17135,""))</f>
        <v/>
      </c>
      <c r="CA17135" s="32" t="str">
        <f t="shared" ref="CA17135:CA17166" si="1806">IF(AND(BZ17135&lt;&gt;"",BZ17135&lt;&gt;$BZ$5),RANK(BZ17135,$BZ$7:$BZ$33000,1),"")</f>
        <v/>
      </c>
      <c r="CB17135" s="33">
        <f>IF(COUNTIF($CD$7:CD17135,CD17135)=1,CD17135,CD17135+COUNTIF($CD$6:CD17134,CD17135))</f>
        <v>61257</v>
      </c>
      <c r="CC17135" s="34">
        <f t="shared" ref="CC17135:CC17166" si="1807">IF(INDEX(db,CH17135,1)&lt;&gt;1,INDEX(db,CH17135,1),$CD$2)</f>
        <v>55153</v>
      </c>
      <c r="CD17135" s="32">
        <f t="shared" ref="CD17135:CD17166" si="1808">IF(CC17135&lt;&gt;$CD$2,RANK(CC17135,$CC$7:$CC$33000,1),$CD$2)</f>
        <v>55153</v>
      </c>
      <c r="CE17135" s="32">
        <f t="shared" ref="CE17135:CE17166" si="1809">INDEX(db,CH17135,6)</f>
        <v>0</v>
      </c>
      <c r="CF17135" s="32">
        <f t="shared" ref="CF17135:CF17166" si="1810">INDEX(db,CH17135,8)</f>
        <v>0</v>
      </c>
      <c r="CG17135" s="32" t="str">
        <f t="shared" ref="CG17135:CG17166" si="1811">INDEX(db,CH17135,7)&amp;INDEX(db,CH17135,9)</f>
        <v/>
      </c>
      <c r="CH17135" s="32">
        <v>130</v>
      </c>
      <c r="CI17135" s="32" t="s">
        <v>10</v>
      </c>
      <c r="CJ17135" s="32" t="str">
        <f t="shared" ref="CJ17135:CJ17166" si="1812">IF(INDEX(db,CH17135,5)&lt;&gt;0,INDEX(db,CH17135,5),"")</f>
        <v/>
      </c>
      <c r="CK17135" s="32" t="str">
        <f t="shared" ref="CK17135:CK17166" si="1813">IF(INDEX(db,CH17135,10)&lt;&gt;0,INDEX(db,CH17135,10),"")</f>
        <v/>
      </c>
      <c r="CL17135" s="32" t="str">
        <f t="shared" ref="CL17135:CL17166" si="1814">IF(INDEX(db,CH17135,11)&lt;&gt;0,INDEX(db,CH17135,11),"")</f>
        <v/>
      </c>
      <c r="CM17135" s="32" t="str">
        <f t="shared" ref="CM17135:CM17166" si="1815">IF(INDEX(db,CH17135,4)&lt;&gt;0,INDEX(db,CH17135,4),"")</f>
        <v/>
      </c>
      <c r="CN17135" s="32" t="str">
        <f t="shared" ref="CN17135:CN17166" si="1816">IF(INDEX(db,CH17135,3)&lt;&gt;0,INDEX(db,CH17135,3),"")</f>
        <v/>
      </c>
    </row>
    <row r="17136" spans="71:92" x14ac:dyDescent="0.3">
      <c r="BS17136" s="32" t="str">
        <f>IF(Kiadasi_kiseroiv!$K$2=BT17136,BV17136,"")</f>
        <v/>
      </c>
      <c r="BT17136" s="34" t="str">
        <f t="shared" si="1799"/>
        <v/>
      </c>
      <c r="BU17136" s="32" t="str">
        <f t="shared" si="1800"/>
        <v/>
      </c>
      <c r="BV17136" s="32" t="str">
        <f t="shared" si="1801"/>
        <v/>
      </c>
      <c r="BW17136" s="32" t="str">
        <f t="shared" si="1802"/>
        <v/>
      </c>
      <c r="BX17136" s="32" t="str">
        <f t="shared" si="1803"/>
        <v/>
      </c>
      <c r="BY17136" s="32" t="str">
        <f t="shared" si="1804"/>
        <v/>
      </c>
      <c r="BZ17136" s="32" t="str">
        <f t="shared" si="1805"/>
        <v/>
      </c>
      <c r="CA17136" s="32" t="str">
        <f t="shared" si="1806"/>
        <v/>
      </c>
      <c r="CB17136" s="33">
        <f>IF(COUNTIF($CD$7:CD17136,CD17136)=1,CD17136,CD17136+COUNTIF($CD$6:CD17135,CD17136))</f>
        <v>61258</v>
      </c>
      <c r="CC17136" s="34">
        <f t="shared" si="1807"/>
        <v>55153</v>
      </c>
      <c r="CD17136" s="32">
        <f t="shared" si="1808"/>
        <v>55153</v>
      </c>
      <c r="CE17136" s="32">
        <f t="shared" si="1809"/>
        <v>0</v>
      </c>
      <c r="CF17136" s="32">
        <f t="shared" si="1810"/>
        <v>0</v>
      </c>
      <c r="CG17136" s="32" t="str">
        <f t="shared" si="1811"/>
        <v/>
      </c>
      <c r="CH17136" s="32">
        <v>131</v>
      </c>
      <c r="CI17136" s="32" t="s">
        <v>10</v>
      </c>
      <c r="CJ17136" s="32" t="str">
        <f t="shared" si="1812"/>
        <v/>
      </c>
      <c r="CK17136" s="32" t="str">
        <f t="shared" si="1813"/>
        <v/>
      </c>
      <c r="CL17136" s="32" t="str">
        <f t="shared" si="1814"/>
        <v/>
      </c>
      <c r="CM17136" s="32" t="str">
        <f t="shared" si="1815"/>
        <v/>
      </c>
      <c r="CN17136" s="32" t="str">
        <f t="shared" si="1816"/>
        <v/>
      </c>
    </row>
    <row r="17137" spans="71:92" x14ac:dyDescent="0.3">
      <c r="BS17137" s="32" t="str">
        <f>IF(Kiadasi_kiseroiv!$K$2=BT17137,BV17137,"")</f>
        <v/>
      </c>
      <c r="BT17137" s="34" t="str">
        <f t="shared" si="1799"/>
        <v/>
      </c>
      <c r="BU17137" s="32" t="str">
        <f t="shared" si="1800"/>
        <v/>
      </c>
      <c r="BV17137" s="32" t="str">
        <f t="shared" si="1801"/>
        <v/>
      </c>
      <c r="BW17137" s="32" t="str">
        <f t="shared" si="1802"/>
        <v/>
      </c>
      <c r="BX17137" s="32" t="str">
        <f t="shared" si="1803"/>
        <v/>
      </c>
      <c r="BY17137" s="32" t="str">
        <f t="shared" si="1804"/>
        <v/>
      </c>
      <c r="BZ17137" s="32" t="str">
        <f t="shared" si="1805"/>
        <v/>
      </c>
      <c r="CA17137" s="32" t="str">
        <f t="shared" si="1806"/>
        <v/>
      </c>
      <c r="CB17137" s="33">
        <f>IF(COUNTIF($CD$7:CD17137,CD17137)=1,CD17137,CD17137+COUNTIF($CD$6:CD17136,CD17137))</f>
        <v>61259</v>
      </c>
      <c r="CC17137" s="34">
        <f t="shared" si="1807"/>
        <v>55153</v>
      </c>
      <c r="CD17137" s="32">
        <f t="shared" si="1808"/>
        <v>55153</v>
      </c>
      <c r="CE17137" s="32">
        <f t="shared" si="1809"/>
        <v>0</v>
      </c>
      <c r="CF17137" s="32">
        <f t="shared" si="1810"/>
        <v>0</v>
      </c>
      <c r="CG17137" s="32" t="str">
        <f t="shared" si="1811"/>
        <v/>
      </c>
      <c r="CH17137" s="32">
        <v>132</v>
      </c>
      <c r="CI17137" s="32" t="s">
        <v>10</v>
      </c>
      <c r="CJ17137" s="32" t="str">
        <f t="shared" si="1812"/>
        <v/>
      </c>
      <c r="CK17137" s="32" t="str">
        <f t="shared" si="1813"/>
        <v/>
      </c>
      <c r="CL17137" s="32" t="str">
        <f t="shared" si="1814"/>
        <v/>
      </c>
      <c r="CM17137" s="32" t="str">
        <f t="shared" si="1815"/>
        <v/>
      </c>
      <c r="CN17137" s="32" t="str">
        <f t="shared" si="1816"/>
        <v/>
      </c>
    </row>
    <row r="17138" spans="71:92" x14ac:dyDescent="0.3">
      <c r="BS17138" s="32" t="str">
        <f>IF(Kiadasi_kiseroiv!$K$2=BT17138,BV17138,"")</f>
        <v/>
      </c>
      <c r="BT17138" s="34" t="str">
        <f t="shared" si="1799"/>
        <v/>
      </c>
      <c r="BU17138" s="32" t="str">
        <f t="shared" si="1800"/>
        <v/>
      </c>
      <c r="BV17138" s="32" t="str">
        <f t="shared" si="1801"/>
        <v/>
      </c>
      <c r="BW17138" s="32" t="str">
        <f t="shared" si="1802"/>
        <v/>
      </c>
      <c r="BX17138" s="32" t="str">
        <f t="shared" si="1803"/>
        <v/>
      </c>
      <c r="BY17138" s="32" t="str">
        <f t="shared" si="1804"/>
        <v/>
      </c>
      <c r="BZ17138" s="32" t="str">
        <f t="shared" si="1805"/>
        <v/>
      </c>
      <c r="CA17138" s="32" t="str">
        <f t="shared" si="1806"/>
        <v/>
      </c>
      <c r="CB17138" s="33">
        <f>IF(COUNTIF($CD$7:CD17138,CD17138)=1,CD17138,CD17138+COUNTIF($CD$6:CD17137,CD17138))</f>
        <v>61260</v>
      </c>
      <c r="CC17138" s="34">
        <f t="shared" si="1807"/>
        <v>55153</v>
      </c>
      <c r="CD17138" s="32">
        <f t="shared" si="1808"/>
        <v>55153</v>
      </c>
      <c r="CE17138" s="32">
        <f t="shared" si="1809"/>
        <v>0</v>
      </c>
      <c r="CF17138" s="32">
        <f t="shared" si="1810"/>
        <v>0</v>
      </c>
      <c r="CG17138" s="32" t="str">
        <f t="shared" si="1811"/>
        <v/>
      </c>
      <c r="CH17138" s="32">
        <v>133</v>
      </c>
      <c r="CI17138" s="32" t="s">
        <v>10</v>
      </c>
      <c r="CJ17138" s="32" t="str">
        <f t="shared" si="1812"/>
        <v/>
      </c>
      <c r="CK17138" s="32" t="str">
        <f t="shared" si="1813"/>
        <v/>
      </c>
      <c r="CL17138" s="32" t="str">
        <f t="shared" si="1814"/>
        <v/>
      </c>
      <c r="CM17138" s="32" t="str">
        <f t="shared" si="1815"/>
        <v/>
      </c>
      <c r="CN17138" s="32" t="str">
        <f t="shared" si="1816"/>
        <v/>
      </c>
    </row>
    <row r="17139" spans="71:92" x14ac:dyDescent="0.3">
      <c r="BS17139" s="32" t="str">
        <f>IF(Kiadasi_kiseroiv!$K$2=BT17139,BV17139,"")</f>
        <v/>
      </c>
      <c r="BT17139" s="34" t="str">
        <f t="shared" si="1799"/>
        <v/>
      </c>
      <c r="BU17139" s="32" t="str">
        <f t="shared" si="1800"/>
        <v/>
      </c>
      <c r="BV17139" s="32" t="str">
        <f t="shared" si="1801"/>
        <v/>
      </c>
      <c r="BW17139" s="32" t="str">
        <f t="shared" si="1802"/>
        <v/>
      </c>
      <c r="BX17139" s="32" t="str">
        <f t="shared" si="1803"/>
        <v/>
      </c>
      <c r="BY17139" s="32" t="str">
        <f t="shared" si="1804"/>
        <v/>
      </c>
      <c r="BZ17139" s="32" t="str">
        <f t="shared" si="1805"/>
        <v/>
      </c>
      <c r="CA17139" s="32" t="str">
        <f t="shared" si="1806"/>
        <v/>
      </c>
      <c r="CB17139" s="33">
        <f>IF(COUNTIF($CD$7:CD17139,CD17139)=1,CD17139,CD17139+COUNTIF($CD$6:CD17138,CD17139))</f>
        <v>61261</v>
      </c>
      <c r="CC17139" s="34">
        <f t="shared" si="1807"/>
        <v>55153</v>
      </c>
      <c r="CD17139" s="32">
        <f t="shared" si="1808"/>
        <v>55153</v>
      </c>
      <c r="CE17139" s="32">
        <f t="shared" si="1809"/>
        <v>0</v>
      </c>
      <c r="CF17139" s="32">
        <f t="shared" si="1810"/>
        <v>0</v>
      </c>
      <c r="CG17139" s="32" t="str">
        <f t="shared" si="1811"/>
        <v/>
      </c>
      <c r="CH17139" s="32">
        <v>134</v>
      </c>
      <c r="CI17139" s="32" t="s">
        <v>10</v>
      </c>
      <c r="CJ17139" s="32" t="str">
        <f t="shared" si="1812"/>
        <v/>
      </c>
      <c r="CK17139" s="32" t="str">
        <f t="shared" si="1813"/>
        <v/>
      </c>
      <c r="CL17139" s="32" t="str">
        <f t="shared" si="1814"/>
        <v/>
      </c>
      <c r="CM17139" s="32" t="str">
        <f t="shared" si="1815"/>
        <v/>
      </c>
      <c r="CN17139" s="32" t="str">
        <f t="shared" si="1816"/>
        <v/>
      </c>
    </row>
    <row r="17140" spans="71:92" x14ac:dyDescent="0.3">
      <c r="BS17140" s="32" t="str">
        <f>IF(Kiadasi_kiseroiv!$K$2=BT17140,BV17140,"")</f>
        <v/>
      </c>
      <c r="BT17140" s="34" t="str">
        <f t="shared" si="1799"/>
        <v/>
      </c>
      <c r="BU17140" s="32" t="str">
        <f t="shared" si="1800"/>
        <v/>
      </c>
      <c r="BV17140" s="32" t="str">
        <f t="shared" si="1801"/>
        <v/>
      </c>
      <c r="BW17140" s="32" t="str">
        <f t="shared" si="1802"/>
        <v/>
      </c>
      <c r="BX17140" s="32" t="str">
        <f t="shared" si="1803"/>
        <v/>
      </c>
      <c r="BY17140" s="32" t="str">
        <f t="shared" si="1804"/>
        <v/>
      </c>
      <c r="BZ17140" s="32" t="str">
        <f t="shared" si="1805"/>
        <v/>
      </c>
      <c r="CA17140" s="32" t="str">
        <f t="shared" si="1806"/>
        <v/>
      </c>
      <c r="CB17140" s="33">
        <f>IF(COUNTIF($CD$7:CD17140,CD17140)=1,CD17140,CD17140+COUNTIF($CD$6:CD17139,CD17140))</f>
        <v>61262</v>
      </c>
      <c r="CC17140" s="34">
        <f t="shared" si="1807"/>
        <v>55153</v>
      </c>
      <c r="CD17140" s="32">
        <f t="shared" si="1808"/>
        <v>55153</v>
      </c>
      <c r="CE17140" s="32">
        <f t="shared" si="1809"/>
        <v>0</v>
      </c>
      <c r="CF17140" s="32">
        <f t="shared" si="1810"/>
        <v>0</v>
      </c>
      <c r="CG17140" s="32" t="str">
        <f t="shared" si="1811"/>
        <v/>
      </c>
      <c r="CH17140" s="32">
        <v>135</v>
      </c>
      <c r="CI17140" s="32" t="s">
        <v>10</v>
      </c>
      <c r="CJ17140" s="32" t="str">
        <f t="shared" si="1812"/>
        <v/>
      </c>
      <c r="CK17140" s="32" t="str">
        <f t="shared" si="1813"/>
        <v/>
      </c>
      <c r="CL17140" s="32" t="str">
        <f t="shared" si="1814"/>
        <v/>
      </c>
      <c r="CM17140" s="32" t="str">
        <f t="shared" si="1815"/>
        <v/>
      </c>
      <c r="CN17140" s="32" t="str">
        <f t="shared" si="1816"/>
        <v/>
      </c>
    </row>
    <row r="17141" spans="71:92" x14ac:dyDescent="0.3">
      <c r="BS17141" s="32" t="str">
        <f>IF(Kiadasi_kiseroiv!$K$2=BT17141,BV17141,"")</f>
        <v/>
      </c>
      <c r="BT17141" s="34" t="str">
        <f t="shared" si="1799"/>
        <v/>
      </c>
      <c r="BU17141" s="32" t="str">
        <f t="shared" si="1800"/>
        <v/>
      </c>
      <c r="BV17141" s="32" t="str">
        <f t="shared" si="1801"/>
        <v/>
      </c>
      <c r="BW17141" s="32" t="str">
        <f t="shared" si="1802"/>
        <v/>
      </c>
      <c r="BX17141" s="32" t="str">
        <f t="shared" si="1803"/>
        <v/>
      </c>
      <c r="BY17141" s="32" t="str">
        <f t="shared" si="1804"/>
        <v/>
      </c>
      <c r="BZ17141" s="32" t="str">
        <f t="shared" si="1805"/>
        <v/>
      </c>
      <c r="CA17141" s="32" t="str">
        <f t="shared" si="1806"/>
        <v/>
      </c>
      <c r="CB17141" s="33">
        <f>IF(COUNTIF($CD$7:CD17141,CD17141)=1,CD17141,CD17141+COUNTIF($CD$6:CD17140,CD17141))</f>
        <v>61263</v>
      </c>
      <c r="CC17141" s="34">
        <f t="shared" si="1807"/>
        <v>55153</v>
      </c>
      <c r="CD17141" s="32">
        <f t="shared" si="1808"/>
        <v>55153</v>
      </c>
      <c r="CE17141" s="32">
        <f t="shared" si="1809"/>
        <v>0</v>
      </c>
      <c r="CF17141" s="32">
        <f t="shared" si="1810"/>
        <v>0</v>
      </c>
      <c r="CG17141" s="32" t="str">
        <f t="shared" si="1811"/>
        <v/>
      </c>
      <c r="CH17141" s="32">
        <v>136</v>
      </c>
      <c r="CI17141" s="32" t="s">
        <v>10</v>
      </c>
      <c r="CJ17141" s="32" t="str">
        <f t="shared" si="1812"/>
        <v/>
      </c>
      <c r="CK17141" s="32" t="str">
        <f t="shared" si="1813"/>
        <v/>
      </c>
      <c r="CL17141" s="32" t="str">
        <f t="shared" si="1814"/>
        <v/>
      </c>
      <c r="CM17141" s="32" t="str">
        <f t="shared" si="1815"/>
        <v/>
      </c>
      <c r="CN17141" s="32" t="str">
        <f t="shared" si="1816"/>
        <v/>
      </c>
    </row>
    <row r="17142" spans="71:92" x14ac:dyDescent="0.3">
      <c r="BS17142" s="32" t="str">
        <f>IF(Kiadasi_kiseroiv!$K$2=BT17142,BV17142,"")</f>
        <v/>
      </c>
      <c r="BT17142" s="34" t="str">
        <f t="shared" si="1799"/>
        <v/>
      </c>
      <c r="BU17142" s="32" t="str">
        <f t="shared" si="1800"/>
        <v/>
      </c>
      <c r="BV17142" s="32" t="str">
        <f t="shared" si="1801"/>
        <v/>
      </c>
      <c r="BW17142" s="32" t="str">
        <f t="shared" si="1802"/>
        <v/>
      </c>
      <c r="BX17142" s="32" t="str">
        <f t="shared" si="1803"/>
        <v/>
      </c>
      <c r="BY17142" s="32" t="str">
        <f t="shared" si="1804"/>
        <v/>
      </c>
      <c r="BZ17142" s="32" t="str">
        <f t="shared" si="1805"/>
        <v/>
      </c>
      <c r="CA17142" s="32" t="str">
        <f t="shared" si="1806"/>
        <v/>
      </c>
      <c r="CB17142" s="33">
        <f>IF(COUNTIF($CD$7:CD17142,CD17142)=1,CD17142,CD17142+COUNTIF($CD$6:CD17141,CD17142))</f>
        <v>61264</v>
      </c>
      <c r="CC17142" s="34">
        <f t="shared" si="1807"/>
        <v>55153</v>
      </c>
      <c r="CD17142" s="32">
        <f t="shared" si="1808"/>
        <v>55153</v>
      </c>
      <c r="CE17142" s="32">
        <f t="shared" si="1809"/>
        <v>0</v>
      </c>
      <c r="CF17142" s="32">
        <f t="shared" si="1810"/>
        <v>0</v>
      </c>
      <c r="CG17142" s="32" t="str">
        <f t="shared" si="1811"/>
        <v/>
      </c>
      <c r="CH17142" s="32">
        <v>137</v>
      </c>
      <c r="CI17142" s="32" t="s">
        <v>10</v>
      </c>
      <c r="CJ17142" s="32" t="str">
        <f t="shared" si="1812"/>
        <v/>
      </c>
      <c r="CK17142" s="32" t="str">
        <f t="shared" si="1813"/>
        <v/>
      </c>
      <c r="CL17142" s="32" t="str">
        <f t="shared" si="1814"/>
        <v/>
      </c>
      <c r="CM17142" s="32" t="str">
        <f t="shared" si="1815"/>
        <v/>
      </c>
      <c r="CN17142" s="32" t="str">
        <f t="shared" si="1816"/>
        <v/>
      </c>
    </row>
    <row r="17143" spans="71:92" x14ac:dyDescent="0.3">
      <c r="BS17143" s="32" t="str">
        <f>IF(Kiadasi_kiseroiv!$K$2=BT17143,BV17143,"")</f>
        <v/>
      </c>
      <c r="BT17143" s="34" t="str">
        <f t="shared" si="1799"/>
        <v/>
      </c>
      <c r="BU17143" s="32" t="str">
        <f t="shared" si="1800"/>
        <v/>
      </c>
      <c r="BV17143" s="32" t="str">
        <f t="shared" si="1801"/>
        <v/>
      </c>
      <c r="BW17143" s="32" t="str">
        <f t="shared" si="1802"/>
        <v/>
      </c>
      <c r="BX17143" s="32" t="str">
        <f t="shared" si="1803"/>
        <v/>
      </c>
      <c r="BY17143" s="32" t="str">
        <f t="shared" si="1804"/>
        <v/>
      </c>
      <c r="BZ17143" s="32" t="str">
        <f t="shared" si="1805"/>
        <v/>
      </c>
      <c r="CA17143" s="32" t="str">
        <f t="shared" si="1806"/>
        <v/>
      </c>
      <c r="CB17143" s="33">
        <f>IF(COUNTIF($CD$7:CD17143,CD17143)=1,CD17143,CD17143+COUNTIF($CD$6:CD17142,CD17143))</f>
        <v>61265</v>
      </c>
      <c r="CC17143" s="34">
        <f t="shared" si="1807"/>
        <v>55153</v>
      </c>
      <c r="CD17143" s="32">
        <f t="shared" si="1808"/>
        <v>55153</v>
      </c>
      <c r="CE17143" s="32">
        <f t="shared" si="1809"/>
        <v>0</v>
      </c>
      <c r="CF17143" s="32">
        <f t="shared" si="1810"/>
        <v>0</v>
      </c>
      <c r="CG17143" s="32" t="str">
        <f t="shared" si="1811"/>
        <v/>
      </c>
      <c r="CH17143" s="32">
        <v>138</v>
      </c>
      <c r="CI17143" s="32" t="s">
        <v>10</v>
      </c>
      <c r="CJ17143" s="32" t="str">
        <f t="shared" si="1812"/>
        <v/>
      </c>
      <c r="CK17143" s="32" t="str">
        <f t="shared" si="1813"/>
        <v/>
      </c>
      <c r="CL17143" s="32" t="str">
        <f t="shared" si="1814"/>
        <v/>
      </c>
      <c r="CM17143" s="32" t="str">
        <f t="shared" si="1815"/>
        <v/>
      </c>
      <c r="CN17143" s="32" t="str">
        <f t="shared" si="1816"/>
        <v/>
      </c>
    </row>
    <row r="17144" spans="71:92" x14ac:dyDescent="0.3">
      <c r="BS17144" s="32" t="str">
        <f>IF(Kiadasi_kiseroiv!$K$2=BT17144,BV17144,"")</f>
        <v/>
      </c>
      <c r="BT17144" s="34" t="str">
        <f t="shared" si="1799"/>
        <v/>
      </c>
      <c r="BU17144" s="32" t="str">
        <f t="shared" si="1800"/>
        <v/>
      </c>
      <c r="BV17144" s="32" t="str">
        <f t="shared" si="1801"/>
        <v/>
      </c>
      <c r="BW17144" s="32" t="str">
        <f t="shared" si="1802"/>
        <v/>
      </c>
      <c r="BX17144" s="32" t="str">
        <f t="shared" si="1803"/>
        <v/>
      </c>
      <c r="BY17144" s="32" t="str">
        <f t="shared" si="1804"/>
        <v/>
      </c>
      <c r="BZ17144" s="32" t="str">
        <f t="shared" si="1805"/>
        <v/>
      </c>
      <c r="CA17144" s="32" t="str">
        <f t="shared" si="1806"/>
        <v/>
      </c>
      <c r="CB17144" s="33">
        <f>IF(COUNTIF($CD$7:CD17144,CD17144)=1,CD17144,CD17144+COUNTIF($CD$6:CD17143,CD17144))</f>
        <v>61266</v>
      </c>
      <c r="CC17144" s="34">
        <f t="shared" si="1807"/>
        <v>55153</v>
      </c>
      <c r="CD17144" s="32">
        <f t="shared" si="1808"/>
        <v>55153</v>
      </c>
      <c r="CE17144" s="32">
        <f t="shared" si="1809"/>
        <v>0</v>
      </c>
      <c r="CF17144" s="32">
        <f t="shared" si="1810"/>
        <v>0</v>
      </c>
      <c r="CG17144" s="32" t="str">
        <f t="shared" si="1811"/>
        <v/>
      </c>
      <c r="CH17144" s="32">
        <v>139</v>
      </c>
      <c r="CI17144" s="32" t="s">
        <v>10</v>
      </c>
      <c r="CJ17144" s="32" t="str">
        <f t="shared" si="1812"/>
        <v/>
      </c>
      <c r="CK17144" s="32" t="str">
        <f t="shared" si="1813"/>
        <v/>
      </c>
      <c r="CL17144" s="32" t="str">
        <f t="shared" si="1814"/>
        <v/>
      </c>
      <c r="CM17144" s="32" t="str">
        <f t="shared" si="1815"/>
        <v/>
      </c>
      <c r="CN17144" s="32" t="str">
        <f t="shared" si="1816"/>
        <v/>
      </c>
    </row>
    <row r="17145" spans="71:92" x14ac:dyDescent="0.3">
      <c r="BS17145" s="32" t="str">
        <f>IF(Kiadasi_kiseroiv!$K$2=BT17145,BV17145,"")</f>
        <v/>
      </c>
      <c r="BT17145" s="34" t="str">
        <f t="shared" si="1799"/>
        <v/>
      </c>
      <c r="BU17145" s="32" t="str">
        <f t="shared" si="1800"/>
        <v/>
      </c>
      <c r="BV17145" s="32" t="str">
        <f t="shared" si="1801"/>
        <v/>
      </c>
      <c r="BW17145" s="32" t="str">
        <f t="shared" si="1802"/>
        <v/>
      </c>
      <c r="BX17145" s="32" t="str">
        <f t="shared" si="1803"/>
        <v/>
      </c>
      <c r="BY17145" s="32" t="str">
        <f t="shared" si="1804"/>
        <v/>
      </c>
      <c r="BZ17145" s="32" t="str">
        <f t="shared" si="1805"/>
        <v/>
      </c>
      <c r="CA17145" s="32" t="str">
        <f t="shared" si="1806"/>
        <v/>
      </c>
      <c r="CB17145" s="33">
        <f>IF(COUNTIF($CD$7:CD17145,CD17145)=1,CD17145,CD17145+COUNTIF($CD$6:CD17144,CD17145))</f>
        <v>61267</v>
      </c>
      <c r="CC17145" s="34">
        <f t="shared" si="1807"/>
        <v>55153</v>
      </c>
      <c r="CD17145" s="32">
        <f t="shared" si="1808"/>
        <v>55153</v>
      </c>
      <c r="CE17145" s="32">
        <f t="shared" si="1809"/>
        <v>0</v>
      </c>
      <c r="CF17145" s="32">
        <f t="shared" si="1810"/>
        <v>0</v>
      </c>
      <c r="CG17145" s="32" t="str">
        <f t="shared" si="1811"/>
        <v/>
      </c>
      <c r="CH17145" s="32">
        <v>140</v>
      </c>
      <c r="CI17145" s="32" t="s">
        <v>10</v>
      </c>
      <c r="CJ17145" s="32" t="str">
        <f t="shared" si="1812"/>
        <v/>
      </c>
      <c r="CK17145" s="32" t="str">
        <f t="shared" si="1813"/>
        <v/>
      </c>
      <c r="CL17145" s="32" t="str">
        <f t="shared" si="1814"/>
        <v/>
      </c>
      <c r="CM17145" s="32" t="str">
        <f t="shared" si="1815"/>
        <v/>
      </c>
      <c r="CN17145" s="32" t="str">
        <f t="shared" si="1816"/>
        <v/>
      </c>
    </row>
    <row r="17146" spans="71:92" x14ac:dyDescent="0.3">
      <c r="BS17146" s="32" t="str">
        <f>IF(Kiadasi_kiseroiv!$K$2=BT17146,BV17146,"")</f>
        <v/>
      </c>
      <c r="BT17146" s="34" t="str">
        <f t="shared" si="1799"/>
        <v/>
      </c>
      <c r="BU17146" s="32" t="str">
        <f t="shared" si="1800"/>
        <v/>
      </c>
      <c r="BV17146" s="32" t="str">
        <f t="shared" si="1801"/>
        <v/>
      </c>
      <c r="BW17146" s="32" t="str">
        <f t="shared" si="1802"/>
        <v/>
      </c>
      <c r="BX17146" s="32" t="str">
        <f t="shared" si="1803"/>
        <v/>
      </c>
      <c r="BY17146" s="32" t="str">
        <f t="shared" si="1804"/>
        <v/>
      </c>
      <c r="BZ17146" s="32" t="str">
        <f t="shared" si="1805"/>
        <v/>
      </c>
      <c r="CA17146" s="32" t="str">
        <f t="shared" si="1806"/>
        <v/>
      </c>
      <c r="CB17146" s="33">
        <f>IF(COUNTIF($CD$7:CD17146,CD17146)=1,CD17146,CD17146+COUNTIF($CD$6:CD17145,CD17146))</f>
        <v>61268</v>
      </c>
      <c r="CC17146" s="34">
        <f t="shared" si="1807"/>
        <v>55153</v>
      </c>
      <c r="CD17146" s="32">
        <f t="shared" si="1808"/>
        <v>55153</v>
      </c>
      <c r="CE17146" s="32">
        <f t="shared" si="1809"/>
        <v>0</v>
      </c>
      <c r="CF17146" s="32">
        <f t="shared" si="1810"/>
        <v>0</v>
      </c>
      <c r="CG17146" s="32" t="str">
        <f t="shared" si="1811"/>
        <v/>
      </c>
      <c r="CH17146" s="32">
        <v>141</v>
      </c>
      <c r="CI17146" s="32" t="s">
        <v>10</v>
      </c>
      <c r="CJ17146" s="32" t="str">
        <f t="shared" si="1812"/>
        <v/>
      </c>
      <c r="CK17146" s="32" t="str">
        <f t="shared" si="1813"/>
        <v/>
      </c>
      <c r="CL17146" s="32" t="str">
        <f t="shared" si="1814"/>
        <v/>
      </c>
      <c r="CM17146" s="32" t="str">
        <f t="shared" si="1815"/>
        <v/>
      </c>
      <c r="CN17146" s="32" t="str">
        <f t="shared" si="1816"/>
        <v/>
      </c>
    </row>
    <row r="17147" spans="71:92" x14ac:dyDescent="0.3">
      <c r="BS17147" s="32" t="str">
        <f>IF(Kiadasi_kiseroiv!$K$2=BT17147,BV17147,"")</f>
        <v/>
      </c>
      <c r="BT17147" s="34" t="str">
        <f t="shared" si="1799"/>
        <v/>
      </c>
      <c r="BU17147" s="32" t="str">
        <f t="shared" si="1800"/>
        <v/>
      </c>
      <c r="BV17147" s="32" t="str">
        <f t="shared" si="1801"/>
        <v/>
      </c>
      <c r="BW17147" s="32" t="str">
        <f t="shared" si="1802"/>
        <v/>
      </c>
      <c r="BX17147" s="32" t="str">
        <f t="shared" si="1803"/>
        <v/>
      </c>
      <c r="BY17147" s="32" t="str">
        <f t="shared" si="1804"/>
        <v/>
      </c>
      <c r="BZ17147" s="32" t="str">
        <f t="shared" si="1805"/>
        <v/>
      </c>
      <c r="CA17147" s="32" t="str">
        <f t="shared" si="1806"/>
        <v/>
      </c>
      <c r="CB17147" s="33">
        <f>IF(COUNTIF($CD$7:CD17147,CD17147)=1,CD17147,CD17147+COUNTIF($CD$6:CD17146,CD17147))</f>
        <v>61269</v>
      </c>
      <c r="CC17147" s="34">
        <f t="shared" si="1807"/>
        <v>55153</v>
      </c>
      <c r="CD17147" s="32">
        <f t="shared" si="1808"/>
        <v>55153</v>
      </c>
      <c r="CE17147" s="32">
        <f t="shared" si="1809"/>
        <v>0</v>
      </c>
      <c r="CF17147" s="32">
        <f t="shared" si="1810"/>
        <v>0</v>
      </c>
      <c r="CG17147" s="32" t="str">
        <f t="shared" si="1811"/>
        <v/>
      </c>
      <c r="CH17147" s="32">
        <v>142</v>
      </c>
      <c r="CI17147" s="32" t="s">
        <v>10</v>
      </c>
      <c r="CJ17147" s="32" t="str">
        <f t="shared" si="1812"/>
        <v/>
      </c>
      <c r="CK17147" s="32" t="str">
        <f t="shared" si="1813"/>
        <v/>
      </c>
      <c r="CL17147" s="32" t="str">
        <f t="shared" si="1814"/>
        <v/>
      </c>
      <c r="CM17147" s="32" t="str">
        <f t="shared" si="1815"/>
        <v/>
      </c>
      <c r="CN17147" s="32" t="str">
        <f t="shared" si="1816"/>
        <v/>
      </c>
    </row>
    <row r="17148" spans="71:92" x14ac:dyDescent="0.3">
      <c r="BS17148" s="32" t="str">
        <f>IF(Kiadasi_kiseroiv!$K$2=BT17148,BV17148,"")</f>
        <v/>
      </c>
      <c r="BT17148" s="34" t="str">
        <f t="shared" si="1799"/>
        <v/>
      </c>
      <c r="BU17148" s="32" t="str">
        <f t="shared" si="1800"/>
        <v/>
      </c>
      <c r="BV17148" s="32" t="str">
        <f t="shared" si="1801"/>
        <v/>
      </c>
      <c r="BW17148" s="32" t="str">
        <f t="shared" si="1802"/>
        <v/>
      </c>
      <c r="BX17148" s="32" t="str">
        <f t="shared" si="1803"/>
        <v/>
      </c>
      <c r="BY17148" s="32" t="str">
        <f t="shared" si="1804"/>
        <v/>
      </c>
      <c r="BZ17148" s="32" t="str">
        <f t="shared" si="1805"/>
        <v/>
      </c>
      <c r="CA17148" s="32" t="str">
        <f t="shared" si="1806"/>
        <v/>
      </c>
      <c r="CB17148" s="33">
        <f>IF(COUNTIF($CD$7:CD17148,CD17148)=1,CD17148,CD17148+COUNTIF($CD$6:CD17147,CD17148))</f>
        <v>61270</v>
      </c>
      <c r="CC17148" s="34">
        <f t="shared" si="1807"/>
        <v>55153</v>
      </c>
      <c r="CD17148" s="32">
        <f t="shared" si="1808"/>
        <v>55153</v>
      </c>
      <c r="CE17148" s="32">
        <f t="shared" si="1809"/>
        <v>0</v>
      </c>
      <c r="CF17148" s="32">
        <f t="shared" si="1810"/>
        <v>0</v>
      </c>
      <c r="CG17148" s="32" t="str">
        <f t="shared" si="1811"/>
        <v/>
      </c>
      <c r="CH17148" s="32">
        <v>143</v>
      </c>
      <c r="CI17148" s="32" t="s">
        <v>10</v>
      </c>
      <c r="CJ17148" s="32" t="str">
        <f t="shared" si="1812"/>
        <v/>
      </c>
      <c r="CK17148" s="32" t="str">
        <f t="shared" si="1813"/>
        <v/>
      </c>
      <c r="CL17148" s="32" t="str">
        <f t="shared" si="1814"/>
        <v/>
      </c>
      <c r="CM17148" s="32" t="str">
        <f t="shared" si="1815"/>
        <v/>
      </c>
      <c r="CN17148" s="32" t="str">
        <f t="shared" si="1816"/>
        <v/>
      </c>
    </row>
    <row r="17149" spans="71:92" x14ac:dyDescent="0.3">
      <c r="BS17149" s="32" t="str">
        <f>IF(Kiadasi_kiseroiv!$K$2=BT17149,BV17149,"")</f>
        <v/>
      </c>
      <c r="BT17149" s="34" t="str">
        <f t="shared" si="1799"/>
        <v/>
      </c>
      <c r="BU17149" s="32" t="str">
        <f t="shared" si="1800"/>
        <v/>
      </c>
      <c r="BV17149" s="32" t="str">
        <f t="shared" si="1801"/>
        <v/>
      </c>
      <c r="BW17149" s="32" t="str">
        <f t="shared" si="1802"/>
        <v/>
      </c>
      <c r="BX17149" s="32" t="str">
        <f t="shared" si="1803"/>
        <v/>
      </c>
      <c r="BY17149" s="32" t="str">
        <f t="shared" si="1804"/>
        <v/>
      </c>
      <c r="BZ17149" s="32" t="str">
        <f t="shared" si="1805"/>
        <v/>
      </c>
      <c r="CA17149" s="32" t="str">
        <f t="shared" si="1806"/>
        <v/>
      </c>
      <c r="CB17149" s="33">
        <f>IF(COUNTIF($CD$7:CD17149,CD17149)=1,CD17149,CD17149+COUNTIF($CD$6:CD17148,CD17149))</f>
        <v>61271</v>
      </c>
      <c r="CC17149" s="34">
        <f t="shared" si="1807"/>
        <v>55153</v>
      </c>
      <c r="CD17149" s="32">
        <f t="shared" si="1808"/>
        <v>55153</v>
      </c>
      <c r="CE17149" s="32">
        <f t="shared" si="1809"/>
        <v>0</v>
      </c>
      <c r="CF17149" s="32">
        <f t="shared" si="1810"/>
        <v>0</v>
      </c>
      <c r="CG17149" s="32" t="str">
        <f t="shared" si="1811"/>
        <v/>
      </c>
      <c r="CH17149" s="32">
        <v>144</v>
      </c>
      <c r="CI17149" s="32" t="s">
        <v>10</v>
      </c>
      <c r="CJ17149" s="32" t="str">
        <f t="shared" si="1812"/>
        <v/>
      </c>
      <c r="CK17149" s="32" t="str">
        <f t="shared" si="1813"/>
        <v/>
      </c>
      <c r="CL17149" s="32" t="str">
        <f t="shared" si="1814"/>
        <v/>
      </c>
      <c r="CM17149" s="32" t="str">
        <f t="shared" si="1815"/>
        <v/>
      </c>
      <c r="CN17149" s="32" t="str">
        <f t="shared" si="1816"/>
        <v/>
      </c>
    </row>
    <row r="17150" spans="71:92" x14ac:dyDescent="0.3">
      <c r="BS17150" s="32" t="str">
        <f>IF(Kiadasi_kiseroiv!$K$2=BT17150,BV17150,"")</f>
        <v/>
      </c>
      <c r="BT17150" s="34" t="str">
        <f t="shared" si="1799"/>
        <v/>
      </c>
      <c r="BU17150" s="32" t="str">
        <f t="shared" si="1800"/>
        <v/>
      </c>
      <c r="BV17150" s="32" t="str">
        <f t="shared" si="1801"/>
        <v/>
      </c>
      <c r="BW17150" s="32" t="str">
        <f t="shared" si="1802"/>
        <v/>
      </c>
      <c r="BX17150" s="32" t="str">
        <f t="shared" si="1803"/>
        <v/>
      </c>
      <c r="BY17150" s="32" t="str">
        <f t="shared" si="1804"/>
        <v/>
      </c>
      <c r="BZ17150" s="32" t="str">
        <f t="shared" si="1805"/>
        <v/>
      </c>
      <c r="CA17150" s="32" t="str">
        <f t="shared" si="1806"/>
        <v/>
      </c>
      <c r="CB17150" s="33">
        <f>IF(COUNTIF($CD$7:CD17150,CD17150)=1,CD17150,CD17150+COUNTIF($CD$6:CD17149,CD17150))</f>
        <v>61272</v>
      </c>
      <c r="CC17150" s="34">
        <f t="shared" si="1807"/>
        <v>55153</v>
      </c>
      <c r="CD17150" s="32">
        <f t="shared" si="1808"/>
        <v>55153</v>
      </c>
      <c r="CE17150" s="32">
        <f t="shared" si="1809"/>
        <v>0</v>
      </c>
      <c r="CF17150" s="32">
        <f t="shared" si="1810"/>
        <v>0</v>
      </c>
      <c r="CG17150" s="32" t="str">
        <f t="shared" si="1811"/>
        <v/>
      </c>
      <c r="CH17150" s="32">
        <v>145</v>
      </c>
      <c r="CI17150" s="32" t="s">
        <v>10</v>
      </c>
      <c r="CJ17150" s="32" t="str">
        <f t="shared" si="1812"/>
        <v/>
      </c>
      <c r="CK17150" s="32" t="str">
        <f t="shared" si="1813"/>
        <v/>
      </c>
      <c r="CL17150" s="32" t="str">
        <f t="shared" si="1814"/>
        <v/>
      </c>
      <c r="CM17150" s="32" t="str">
        <f t="shared" si="1815"/>
        <v/>
      </c>
      <c r="CN17150" s="32" t="str">
        <f t="shared" si="1816"/>
        <v/>
      </c>
    </row>
    <row r="17151" spans="71:92" x14ac:dyDescent="0.3">
      <c r="BS17151" s="32" t="str">
        <f>IF(Kiadasi_kiseroiv!$K$2=BT17151,BV17151,"")</f>
        <v/>
      </c>
      <c r="BT17151" s="34" t="str">
        <f t="shared" si="1799"/>
        <v/>
      </c>
      <c r="BU17151" s="32" t="str">
        <f t="shared" si="1800"/>
        <v/>
      </c>
      <c r="BV17151" s="32" t="str">
        <f t="shared" si="1801"/>
        <v/>
      </c>
      <c r="BW17151" s="32" t="str">
        <f t="shared" si="1802"/>
        <v/>
      </c>
      <c r="BX17151" s="32" t="str">
        <f t="shared" si="1803"/>
        <v/>
      </c>
      <c r="BY17151" s="32" t="str">
        <f t="shared" si="1804"/>
        <v/>
      </c>
      <c r="BZ17151" s="32" t="str">
        <f t="shared" si="1805"/>
        <v/>
      </c>
      <c r="CA17151" s="32" t="str">
        <f t="shared" si="1806"/>
        <v/>
      </c>
      <c r="CB17151" s="33">
        <f>IF(COUNTIF($CD$7:CD17151,CD17151)=1,CD17151,CD17151+COUNTIF($CD$6:CD17150,CD17151))</f>
        <v>61273</v>
      </c>
      <c r="CC17151" s="34">
        <f t="shared" si="1807"/>
        <v>55153</v>
      </c>
      <c r="CD17151" s="32">
        <f t="shared" si="1808"/>
        <v>55153</v>
      </c>
      <c r="CE17151" s="32">
        <f t="shared" si="1809"/>
        <v>0</v>
      </c>
      <c r="CF17151" s="32">
        <f t="shared" si="1810"/>
        <v>0</v>
      </c>
      <c r="CG17151" s="32" t="str">
        <f t="shared" si="1811"/>
        <v/>
      </c>
      <c r="CH17151" s="32">
        <v>146</v>
      </c>
      <c r="CI17151" s="32" t="s">
        <v>10</v>
      </c>
      <c r="CJ17151" s="32" t="str">
        <f t="shared" si="1812"/>
        <v/>
      </c>
      <c r="CK17151" s="32" t="str">
        <f t="shared" si="1813"/>
        <v/>
      </c>
      <c r="CL17151" s="32" t="str">
        <f t="shared" si="1814"/>
        <v/>
      </c>
      <c r="CM17151" s="32" t="str">
        <f t="shared" si="1815"/>
        <v/>
      </c>
      <c r="CN17151" s="32" t="str">
        <f t="shared" si="1816"/>
        <v/>
      </c>
    </row>
    <row r="17152" spans="71:92" x14ac:dyDescent="0.3">
      <c r="BS17152" s="32" t="str">
        <f>IF(Kiadasi_kiseroiv!$K$2=BT17152,BV17152,"")</f>
        <v/>
      </c>
      <c r="BT17152" s="34" t="str">
        <f t="shared" si="1799"/>
        <v/>
      </c>
      <c r="BU17152" s="32" t="str">
        <f t="shared" si="1800"/>
        <v/>
      </c>
      <c r="BV17152" s="32" t="str">
        <f t="shared" si="1801"/>
        <v/>
      </c>
      <c r="BW17152" s="32" t="str">
        <f t="shared" si="1802"/>
        <v/>
      </c>
      <c r="BX17152" s="32" t="str">
        <f t="shared" si="1803"/>
        <v/>
      </c>
      <c r="BY17152" s="32" t="str">
        <f t="shared" si="1804"/>
        <v/>
      </c>
      <c r="BZ17152" s="32" t="str">
        <f t="shared" si="1805"/>
        <v/>
      </c>
      <c r="CA17152" s="32" t="str">
        <f t="shared" si="1806"/>
        <v/>
      </c>
      <c r="CB17152" s="33">
        <f>IF(COUNTIF($CD$7:CD17152,CD17152)=1,CD17152,CD17152+COUNTIF($CD$6:CD17151,CD17152))</f>
        <v>61274</v>
      </c>
      <c r="CC17152" s="34">
        <f t="shared" si="1807"/>
        <v>55153</v>
      </c>
      <c r="CD17152" s="32">
        <f t="shared" si="1808"/>
        <v>55153</v>
      </c>
      <c r="CE17152" s="32">
        <f t="shared" si="1809"/>
        <v>0</v>
      </c>
      <c r="CF17152" s="32">
        <f t="shared" si="1810"/>
        <v>0</v>
      </c>
      <c r="CG17152" s="32" t="str">
        <f t="shared" si="1811"/>
        <v/>
      </c>
      <c r="CH17152" s="32">
        <v>147</v>
      </c>
      <c r="CI17152" s="32" t="s">
        <v>10</v>
      </c>
      <c r="CJ17152" s="32" t="str">
        <f t="shared" si="1812"/>
        <v/>
      </c>
      <c r="CK17152" s="32" t="str">
        <f t="shared" si="1813"/>
        <v/>
      </c>
      <c r="CL17152" s="32" t="str">
        <f t="shared" si="1814"/>
        <v/>
      </c>
      <c r="CM17152" s="32" t="str">
        <f t="shared" si="1815"/>
        <v/>
      </c>
      <c r="CN17152" s="32" t="str">
        <f t="shared" si="1816"/>
        <v/>
      </c>
    </row>
    <row r="17153" spans="71:92" x14ac:dyDescent="0.3">
      <c r="BS17153" s="32" t="str">
        <f>IF(Kiadasi_kiseroiv!$K$2=BT17153,BV17153,"")</f>
        <v/>
      </c>
      <c r="BT17153" s="34" t="str">
        <f t="shared" si="1799"/>
        <v/>
      </c>
      <c r="BU17153" s="32" t="str">
        <f t="shared" si="1800"/>
        <v/>
      </c>
      <c r="BV17153" s="32" t="str">
        <f t="shared" si="1801"/>
        <v/>
      </c>
      <c r="BW17153" s="32" t="str">
        <f t="shared" si="1802"/>
        <v/>
      </c>
      <c r="BX17153" s="32" t="str">
        <f t="shared" si="1803"/>
        <v/>
      </c>
      <c r="BY17153" s="32" t="str">
        <f t="shared" si="1804"/>
        <v/>
      </c>
      <c r="BZ17153" s="32" t="str">
        <f t="shared" si="1805"/>
        <v/>
      </c>
      <c r="CA17153" s="32" t="str">
        <f t="shared" si="1806"/>
        <v/>
      </c>
      <c r="CB17153" s="33">
        <f>IF(COUNTIF($CD$7:CD17153,CD17153)=1,CD17153,CD17153+COUNTIF($CD$6:CD17152,CD17153))</f>
        <v>61275</v>
      </c>
      <c r="CC17153" s="34">
        <f t="shared" si="1807"/>
        <v>55153</v>
      </c>
      <c r="CD17153" s="32">
        <f t="shared" si="1808"/>
        <v>55153</v>
      </c>
      <c r="CE17153" s="32">
        <f t="shared" si="1809"/>
        <v>0</v>
      </c>
      <c r="CF17153" s="32">
        <f t="shared" si="1810"/>
        <v>0</v>
      </c>
      <c r="CG17153" s="32" t="str">
        <f t="shared" si="1811"/>
        <v/>
      </c>
      <c r="CH17153" s="32">
        <v>148</v>
      </c>
      <c r="CI17153" s="32" t="s">
        <v>10</v>
      </c>
      <c r="CJ17153" s="32" t="str">
        <f t="shared" si="1812"/>
        <v/>
      </c>
      <c r="CK17153" s="32" t="str">
        <f t="shared" si="1813"/>
        <v/>
      </c>
      <c r="CL17153" s="32" t="str">
        <f t="shared" si="1814"/>
        <v/>
      </c>
      <c r="CM17153" s="32" t="str">
        <f t="shared" si="1815"/>
        <v/>
      </c>
      <c r="CN17153" s="32" t="str">
        <f t="shared" si="1816"/>
        <v/>
      </c>
    </row>
    <row r="17154" spans="71:92" x14ac:dyDescent="0.3">
      <c r="BS17154" s="32" t="str">
        <f>IF(Kiadasi_kiseroiv!$K$2=BT17154,BV17154,"")</f>
        <v/>
      </c>
      <c r="BT17154" s="34" t="str">
        <f t="shared" si="1799"/>
        <v/>
      </c>
      <c r="BU17154" s="32" t="str">
        <f t="shared" si="1800"/>
        <v/>
      </c>
      <c r="BV17154" s="32" t="str">
        <f t="shared" si="1801"/>
        <v/>
      </c>
      <c r="BW17154" s="32" t="str">
        <f t="shared" si="1802"/>
        <v/>
      </c>
      <c r="BX17154" s="32" t="str">
        <f t="shared" si="1803"/>
        <v/>
      </c>
      <c r="BY17154" s="32" t="str">
        <f t="shared" si="1804"/>
        <v/>
      </c>
      <c r="BZ17154" s="32" t="str">
        <f t="shared" si="1805"/>
        <v/>
      </c>
      <c r="CA17154" s="32" t="str">
        <f t="shared" si="1806"/>
        <v/>
      </c>
      <c r="CB17154" s="33">
        <f>IF(COUNTIF($CD$7:CD17154,CD17154)=1,CD17154,CD17154+COUNTIF($CD$6:CD17153,CD17154))</f>
        <v>61276</v>
      </c>
      <c r="CC17154" s="34">
        <f t="shared" si="1807"/>
        <v>55153</v>
      </c>
      <c r="CD17154" s="32">
        <f t="shared" si="1808"/>
        <v>55153</v>
      </c>
      <c r="CE17154" s="32">
        <f t="shared" si="1809"/>
        <v>0</v>
      </c>
      <c r="CF17154" s="32">
        <f t="shared" si="1810"/>
        <v>0</v>
      </c>
      <c r="CG17154" s="32" t="str">
        <f t="shared" si="1811"/>
        <v/>
      </c>
      <c r="CH17154" s="32">
        <v>149</v>
      </c>
      <c r="CI17154" s="32" t="s">
        <v>10</v>
      </c>
      <c r="CJ17154" s="32" t="str">
        <f t="shared" si="1812"/>
        <v/>
      </c>
      <c r="CK17154" s="32" t="str">
        <f t="shared" si="1813"/>
        <v/>
      </c>
      <c r="CL17154" s="32" t="str">
        <f t="shared" si="1814"/>
        <v/>
      </c>
      <c r="CM17154" s="32" t="str">
        <f t="shared" si="1815"/>
        <v/>
      </c>
      <c r="CN17154" s="32" t="str">
        <f t="shared" si="1816"/>
        <v/>
      </c>
    </row>
    <row r="17155" spans="71:92" x14ac:dyDescent="0.3">
      <c r="BS17155" s="32" t="str">
        <f>IF(Kiadasi_kiseroiv!$K$2=BT17155,BV17155,"")</f>
        <v/>
      </c>
      <c r="BT17155" s="34" t="str">
        <f t="shared" si="1799"/>
        <v/>
      </c>
      <c r="BU17155" s="32" t="str">
        <f t="shared" si="1800"/>
        <v/>
      </c>
      <c r="BV17155" s="32" t="str">
        <f t="shared" si="1801"/>
        <v/>
      </c>
      <c r="BW17155" s="32" t="str">
        <f t="shared" si="1802"/>
        <v/>
      </c>
      <c r="BX17155" s="32" t="str">
        <f t="shared" si="1803"/>
        <v/>
      </c>
      <c r="BY17155" s="32" t="str">
        <f t="shared" si="1804"/>
        <v/>
      </c>
      <c r="BZ17155" s="32" t="str">
        <f t="shared" si="1805"/>
        <v/>
      </c>
      <c r="CA17155" s="32" t="str">
        <f t="shared" si="1806"/>
        <v/>
      </c>
      <c r="CB17155" s="33">
        <f>IF(COUNTIF($CD$7:CD17155,CD17155)=1,CD17155,CD17155+COUNTIF($CD$6:CD17154,CD17155))</f>
        <v>61277</v>
      </c>
      <c r="CC17155" s="34">
        <f t="shared" si="1807"/>
        <v>55153</v>
      </c>
      <c r="CD17155" s="32">
        <f t="shared" si="1808"/>
        <v>55153</v>
      </c>
      <c r="CE17155" s="32">
        <f t="shared" si="1809"/>
        <v>0</v>
      </c>
      <c r="CF17155" s="32">
        <f t="shared" si="1810"/>
        <v>0</v>
      </c>
      <c r="CG17155" s="32" t="str">
        <f t="shared" si="1811"/>
        <v/>
      </c>
      <c r="CH17155" s="32">
        <v>150</v>
      </c>
      <c r="CI17155" s="32" t="s">
        <v>10</v>
      </c>
      <c r="CJ17155" s="32" t="str">
        <f t="shared" si="1812"/>
        <v/>
      </c>
      <c r="CK17155" s="32" t="str">
        <f t="shared" si="1813"/>
        <v/>
      </c>
      <c r="CL17155" s="32" t="str">
        <f t="shared" si="1814"/>
        <v/>
      </c>
      <c r="CM17155" s="32" t="str">
        <f t="shared" si="1815"/>
        <v/>
      </c>
      <c r="CN17155" s="32" t="str">
        <f t="shared" si="1816"/>
        <v/>
      </c>
    </row>
    <row r="17156" spans="71:92" x14ac:dyDescent="0.3">
      <c r="BS17156" s="32" t="str">
        <f>IF(Kiadasi_kiseroiv!$K$2=BT17156,BV17156,"")</f>
        <v/>
      </c>
      <c r="BT17156" s="34" t="str">
        <f t="shared" si="1799"/>
        <v/>
      </c>
      <c r="BU17156" s="32" t="str">
        <f t="shared" si="1800"/>
        <v/>
      </c>
      <c r="BV17156" s="32" t="str">
        <f t="shared" si="1801"/>
        <v/>
      </c>
      <c r="BW17156" s="32" t="str">
        <f t="shared" si="1802"/>
        <v/>
      </c>
      <c r="BX17156" s="32" t="str">
        <f t="shared" si="1803"/>
        <v/>
      </c>
      <c r="BY17156" s="32" t="str">
        <f t="shared" si="1804"/>
        <v/>
      </c>
      <c r="BZ17156" s="32" t="str">
        <f t="shared" si="1805"/>
        <v/>
      </c>
      <c r="CA17156" s="32" t="str">
        <f t="shared" si="1806"/>
        <v/>
      </c>
      <c r="CB17156" s="33">
        <f>IF(COUNTIF($CD$7:CD17156,CD17156)=1,CD17156,CD17156+COUNTIF($CD$6:CD17155,CD17156))</f>
        <v>61278</v>
      </c>
      <c r="CC17156" s="34">
        <f t="shared" si="1807"/>
        <v>55153</v>
      </c>
      <c r="CD17156" s="32">
        <f t="shared" si="1808"/>
        <v>55153</v>
      </c>
      <c r="CE17156" s="32">
        <f t="shared" si="1809"/>
        <v>0</v>
      </c>
      <c r="CF17156" s="32">
        <f t="shared" si="1810"/>
        <v>0</v>
      </c>
      <c r="CG17156" s="32" t="str">
        <f t="shared" si="1811"/>
        <v/>
      </c>
      <c r="CH17156" s="32">
        <v>151</v>
      </c>
      <c r="CI17156" s="32" t="s">
        <v>10</v>
      </c>
      <c r="CJ17156" s="32" t="str">
        <f t="shared" si="1812"/>
        <v/>
      </c>
      <c r="CK17156" s="32" t="str">
        <f t="shared" si="1813"/>
        <v/>
      </c>
      <c r="CL17156" s="32" t="str">
        <f t="shared" si="1814"/>
        <v/>
      </c>
      <c r="CM17156" s="32" t="str">
        <f t="shared" si="1815"/>
        <v/>
      </c>
      <c r="CN17156" s="32" t="str">
        <f t="shared" si="1816"/>
        <v/>
      </c>
    </row>
    <row r="17157" spans="71:92" x14ac:dyDescent="0.3">
      <c r="BS17157" s="32" t="str">
        <f>IF(Kiadasi_kiseroiv!$K$2=BT17157,BV17157,"")</f>
        <v/>
      </c>
      <c r="BT17157" s="34" t="str">
        <f t="shared" si="1799"/>
        <v/>
      </c>
      <c r="BU17157" s="32" t="str">
        <f t="shared" si="1800"/>
        <v/>
      </c>
      <c r="BV17157" s="32" t="str">
        <f t="shared" si="1801"/>
        <v/>
      </c>
      <c r="BW17157" s="32" t="str">
        <f t="shared" si="1802"/>
        <v/>
      </c>
      <c r="BX17157" s="32" t="str">
        <f t="shared" si="1803"/>
        <v/>
      </c>
      <c r="BY17157" s="32" t="str">
        <f t="shared" si="1804"/>
        <v/>
      </c>
      <c r="BZ17157" s="32" t="str">
        <f t="shared" si="1805"/>
        <v/>
      </c>
      <c r="CA17157" s="32" t="str">
        <f t="shared" si="1806"/>
        <v/>
      </c>
      <c r="CB17157" s="33">
        <f>IF(COUNTIF($CD$7:CD17157,CD17157)=1,CD17157,CD17157+COUNTIF($CD$6:CD17156,CD17157))</f>
        <v>61279</v>
      </c>
      <c r="CC17157" s="34">
        <f t="shared" si="1807"/>
        <v>55153</v>
      </c>
      <c r="CD17157" s="32">
        <f t="shared" si="1808"/>
        <v>55153</v>
      </c>
      <c r="CE17157" s="32">
        <f t="shared" si="1809"/>
        <v>0</v>
      </c>
      <c r="CF17157" s="32">
        <f t="shared" si="1810"/>
        <v>0</v>
      </c>
      <c r="CG17157" s="32" t="str">
        <f t="shared" si="1811"/>
        <v/>
      </c>
      <c r="CH17157" s="32">
        <v>152</v>
      </c>
      <c r="CI17157" s="32" t="s">
        <v>10</v>
      </c>
      <c r="CJ17157" s="32" t="str">
        <f t="shared" si="1812"/>
        <v/>
      </c>
      <c r="CK17157" s="32" t="str">
        <f t="shared" si="1813"/>
        <v/>
      </c>
      <c r="CL17157" s="32" t="str">
        <f t="shared" si="1814"/>
        <v/>
      </c>
      <c r="CM17157" s="32" t="str">
        <f t="shared" si="1815"/>
        <v/>
      </c>
      <c r="CN17157" s="32" t="str">
        <f t="shared" si="1816"/>
        <v/>
      </c>
    </row>
    <row r="17158" spans="71:92" x14ac:dyDescent="0.3">
      <c r="BS17158" s="32" t="str">
        <f>IF(Kiadasi_kiseroiv!$K$2=BT17158,BV17158,"")</f>
        <v/>
      </c>
      <c r="BT17158" s="34" t="str">
        <f t="shared" si="1799"/>
        <v/>
      </c>
      <c r="BU17158" s="32" t="str">
        <f t="shared" si="1800"/>
        <v/>
      </c>
      <c r="BV17158" s="32" t="str">
        <f t="shared" si="1801"/>
        <v/>
      </c>
      <c r="BW17158" s="32" t="str">
        <f t="shared" si="1802"/>
        <v/>
      </c>
      <c r="BX17158" s="32" t="str">
        <f t="shared" si="1803"/>
        <v/>
      </c>
      <c r="BY17158" s="32" t="str">
        <f t="shared" si="1804"/>
        <v/>
      </c>
      <c r="BZ17158" s="32" t="str">
        <f t="shared" si="1805"/>
        <v/>
      </c>
      <c r="CA17158" s="32" t="str">
        <f t="shared" si="1806"/>
        <v/>
      </c>
      <c r="CB17158" s="33">
        <f>IF(COUNTIF($CD$7:CD17158,CD17158)=1,CD17158,CD17158+COUNTIF($CD$6:CD17157,CD17158))</f>
        <v>61280</v>
      </c>
      <c r="CC17158" s="34">
        <f t="shared" si="1807"/>
        <v>55153</v>
      </c>
      <c r="CD17158" s="32">
        <f t="shared" si="1808"/>
        <v>55153</v>
      </c>
      <c r="CE17158" s="32">
        <f t="shared" si="1809"/>
        <v>0</v>
      </c>
      <c r="CF17158" s="32">
        <f t="shared" si="1810"/>
        <v>0</v>
      </c>
      <c r="CG17158" s="32" t="str">
        <f t="shared" si="1811"/>
        <v/>
      </c>
      <c r="CH17158" s="32">
        <v>153</v>
      </c>
      <c r="CI17158" s="32" t="s">
        <v>10</v>
      </c>
      <c r="CJ17158" s="32" t="str">
        <f t="shared" si="1812"/>
        <v/>
      </c>
      <c r="CK17158" s="32" t="str">
        <f t="shared" si="1813"/>
        <v/>
      </c>
      <c r="CL17158" s="32" t="str">
        <f t="shared" si="1814"/>
        <v/>
      </c>
      <c r="CM17158" s="32" t="str">
        <f t="shared" si="1815"/>
        <v/>
      </c>
      <c r="CN17158" s="32" t="str">
        <f t="shared" si="1816"/>
        <v/>
      </c>
    </row>
    <row r="17159" spans="71:92" x14ac:dyDescent="0.3">
      <c r="BS17159" s="32" t="str">
        <f>IF(Kiadasi_kiseroiv!$K$2=BT17159,BV17159,"")</f>
        <v/>
      </c>
      <c r="BT17159" s="34" t="str">
        <f t="shared" si="1799"/>
        <v/>
      </c>
      <c r="BU17159" s="32" t="str">
        <f t="shared" si="1800"/>
        <v/>
      </c>
      <c r="BV17159" s="32" t="str">
        <f t="shared" si="1801"/>
        <v/>
      </c>
      <c r="BW17159" s="32" t="str">
        <f t="shared" si="1802"/>
        <v/>
      </c>
      <c r="BX17159" s="32" t="str">
        <f t="shared" si="1803"/>
        <v/>
      </c>
      <c r="BY17159" s="32" t="str">
        <f t="shared" si="1804"/>
        <v/>
      </c>
      <c r="BZ17159" s="32" t="str">
        <f t="shared" si="1805"/>
        <v/>
      </c>
      <c r="CA17159" s="32" t="str">
        <f t="shared" si="1806"/>
        <v/>
      </c>
      <c r="CB17159" s="33">
        <f>IF(COUNTIF($CD$7:CD17159,CD17159)=1,CD17159,CD17159+COUNTIF($CD$6:CD17158,CD17159))</f>
        <v>61281</v>
      </c>
      <c r="CC17159" s="34">
        <f t="shared" si="1807"/>
        <v>55153</v>
      </c>
      <c r="CD17159" s="32">
        <f t="shared" si="1808"/>
        <v>55153</v>
      </c>
      <c r="CE17159" s="32">
        <f t="shared" si="1809"/>
        <v>0</v>
      </c>
      <c r="CF17159" s="32">
        <f t="shared" si="1810"/>
        <v>0</v>
      </c>
      <c r="CG17159" s="32" t="str">
        <f t="shared" si="1811"/>
        <v/>
      </c>
      <c r="CH17159" s="32">
        <v>154</v>
      </c>
      <c r="CI17159" s="32" t="s">
        <v>10</v>
      </c>
      <c r="CJ17159" s="32" t="str">
        <f t="shared" si="1812"/>
        <v/>
      </c>
      <c r="CK17159" s="32" t="str">
        <f t="shared" si="1813"/>
        <v/>
      </c>
      <c r="CL17159" s="32" t="str">
        <f t="shared" si="1814"/>
        <v/>
      </c>
      <c r="CM17159" s="32" t="str">
        <f t="shared" si="1815"/>
        <v/>
      </c>
      <c r="CN17159" s="32" t="str">
        <f t="shared" si="1816"/>
        <v/>
      </c>
    </row>
    <row r="17160" spans="71:92" x14ac:dyDescent="0.3">
      <c r="BS17160" s="32" t="str">
        <f>IF(Kiadasi_kiseroiv!$K$2=BT17160,BV17160,"")</f>
        <v/>
      </c>
      <c r="BT17160" s="34" t="str">
        <f t="shared" si="1799"/>
        <v/>
      </c>
      <c r="BU17160" s="32" t="str">
        <f t="shared" si="1800"/>
        <v/>
      </c>
      <c r="BV17160" s="32" t="str">
        <f t="shared" si="1801"/>
        <v/>
      </c>
      <c r="BW17160" s="32" t="str">
        <f t="shared" si="1802"/>
        <v/>
      </c>
      <c r="BX17160" s="32" t="str">
        <f t="shared" si="1803"/>
        <v/>
      </c>
      <c r="BY17160" s="32" t="str">
        <f t="shared" si="1804"/>
        <v/>
      </c>
      <c r="BZ17160" s="32" t="str">
        <f t="shared" si="1805"/>
        <v/>
      </c>
      <c r="CA17160" s="32" t="str">
        <f t="shared" si="1806"/>
        <v/>
      </c>
      <c r="CB17160" s="33">
        <f>IF(COUNTIF($CD$7:CD17160,CD17160)=1,CD17160,CD17160+COUNTIF($CD$6:CD17159,CD17160))</f>
        <v>61282</v>
      </c>
      <c r="CC17160" s="34">
        <f t="shared" si="1807"/>
        <v>55153</v>
      </c>
      <c r="CD17160" s="32">
        <f t="shared" si="1808"/>
        <v>55153</v>
      </c>
      <c r="CE17160" s="32">
        <f t="shared" si="1809"/>
        <v>0</v>
      </c>
      <c r="CF17160" s="32">
        <f t="shared" si="1810"/>
        <v>0</v>
      </c>
      <c r="CG17160" s="32" t="str">
        <f t="shared" si="1811"/>
        <v/>
      </c>
      <c r="CH17160" s="32">
        <v>155</v>
      </c>
      <c r="CI17160" s="32" t="s">
        <v>10</v>
      </c>
      <c r="CJ17160" s="32" t="str">
        <f t="shared" si="1812"/>
        <v/>
      </c>
      <c r="CK17160" s="32" t="str">
        <f t="shared" si="1813"/>
        <v/>
      </c>
      <c r="CL17160" s="32" t="str">
        <f t="shared" si="1814"/>
        <v/>
      </c>
      <c r="CM17160" s="32" t="str">
        <f t="shared" si="1815"/>
        <v/>
      </c>
      <c r="CN17160" s="32" t="str">
        <f t="shared" si="1816"/>
        <v/>
      </c>
    </row>
    <row r="17161" spans="71:92" x14ac:dyDescent="0.3">
      <c r="BS17161" s="32" t="str">
        <f>IF(Kiadasi_kiseroiv!$K$2=BT17161,BV17161,"")</f>
        <v/>
      </c>
      <c r="BT17161" s="34" t="str">
        <f t="shared" si="1799"/>
        <v/>
      </c>
      <c r="BU17161" s="32" t="str">
        <f t="shared" si="1800"/>
        <v/>
      </c>
      <c r="BV17161" s="32" t="str">
        <f t="shared" si="1801"/>
        <v/>
      </c>
      <c r="BW17161" s="32" t="str">
        <f t="shared" si="1802"/>
        <v/>
      </c>
      <c r="BX17161" s="32" t="str">
        <f t="shared" si="1803"/>
        <v/>
      </c>
      <c r="BY17161" s="32" t="str">
        <f t="shared" si="1804"/>
        <v/>
      </c>
      <c r="BZ17161" s="32" t="str">
        <f t="shared" si="1805"/>
        <v/>
      </c>
      <c r="CA17161" s="32" t="str">
        <f t="shared" si="1806"/>
        <v/>
      </c>
      <c r="CB17161" s="33">
        <f>IF(COUNTIF($CD$7:CD17161,CD17161)=1,CD17161,CD17161+COUNTIF($CD$6:CD17160,CD17161))</f>
        <v>61283</v>
      </c>
      <c r="CC17161" s="34">
        <f t="shared" si="1807"/>
        <v>55153</v>
      </c>
      <c r="CD17161" s="32">
        <f t="shared" si="1808"/>
        <v>55153</v>
      </c>
      <c r="CE17161" s="32">
        <f t="shared" si="1809"/>
        <v>0</v>
      </c>
      <c r="CF17161" s="32">
        <f t="shared" si="1810"/>
        <v>0</v>
      </c>
      <c r="CG17161" s="32" t="str">
        <f t="shared" si="1811"/>
        <v/>
      </c>
      <c r="CH17161" s="32">
        <v>156</v>
      </c>
      <c r="CI17161" s="32" t="s">
        <v>10</v>
      </c>
      <c r="CJ17161" s="32" t="str">
        <f t="shared" si="1812"/>
        <v/>
      </c>
      <c r="CK17161" s="32" t="str">
        <f t="shared" si="1813"/>
        <v/>
      </c>
      <c r="CL17161" s="32" t="str">
        <f t="shared" si="1814"/>
        <v/>
      </c>
      <c r="CM17161" s="32" t="str">
        <f t="shared" si="1815"/>
        <v/>
      </c>
      <c r="CN17161" s="32" t="str">
        <f t="shared" si="1816"/>
        <v/>
      </c>
    </row>
    <row r="17162" spans="71:92" x14ac:dyDescent="0.3">
      <c r="BS17162" s="32" t="str">
        <f>IF(Kiadasi_kiseroiv!$K$2=BT17162,BV17162,"")</f>
        <v/>
      </c>
      <c r="BT17162" s="34" t="str">
        <f t="shared" si="1799"/>
        <v/>
      </c>
      <c r="BU17162" s="32" t="str">
        <f t="shared" si="1800"/>
        <v/>
      </c>
      <c r="BV17162" s="32" t="str">
        <f t="shared" si="1801"/>
        <v/>
      </c>
      <c r="BW17162" s="32" t="str">
        <f t="shared" si="1802"/>
        <v/>
      </c>
      <c r="BX17162" s="32" t="str">
        <f t="shared" si="1803"/>
        <v/>
      </c>
      <c r="BY17162" s="32" t="str">
        <f t="shared" si="1804"/>
        <v/>
      </c>
      <c r="BZ17162" s="32" t="str">
        <f t="shared" si="1805"/>
        <v/>
      </c>
      <c r="CA17162" s="32" t="str">
        <f t="shared" si="1806"/>
        <v/>
      </c>
      <c r="CB17162" s="33">
        <f>IF(COUNTIF($CD$7:CD17162,CD17162)=1,CD17162,CD17162+COUNTIF($CD$6:CD17161,CD17162))</f>
        <v>61284</v>
      </c>
      <c r="CC17162" s="34">
        <f t="shared" si="1807"/>
        <v>55153</v>
      </c>
      <c r="CD17162" s="32">
        <f t="shared" si="1808"/>
        <v>55153</v>
      </c>
      <c r="CE17162" s="32">
        <f t="shared" si="1809"/>
        <v>0</v>
      </c>
      <c r="CF17162" s="32">
        <f t="shared" si="1810"/>
        <v>0</v>
      </c>
      <c r="CG17162" s="32" t="str">
        <f t="shared" si="1811"/>
        <v/>
      </c>
      <c r="CH17162" s="32">
        <v>157</v>
      </c>
      <c r="CI17162" s="32" t="s">
        <v>10</v>
      </c>
      <c r="CJ17162" s="32" t="str">
        <f t="shared" si="1812"/>
        <v/>
      </c>
      <c r="CK17162" s="32" t="str">
        <f t="shared" si="1813"/>
        <v/>
      </c>
      <c r="CL17162" s="32" t="str">
        <f t="shared" si="1814"/>
        <v/>
      </c>
      <c r="CM17162" s="32" t="str">
        <f t="shared" si="1815"/>
        <v/>
      </c>
      <c r="CN17162" s="32" t="str">
        <f t="shared" si="1816"/>
        <v/>
      </c>
    </row>
    <row r="17163" spans="71:92" x14ac:dyDescent="0.3">
      <c r="BS17163" s="32" t="str">
        <f>IF(Kiadasi_kiseroiv!$K$2=BT17163,BV17163,"")</f>
        <v/>
      </c>
      <c r="BT17163" s="34" t="str">
        <f t="shared" si="1799"/>
        <v/>
      </c>
      <c r="BU17163" s="32" t="str">
        <f t="shared" si="1800"/>
        <v/>
      </c>
      <c r="BV17163" s="32" t="str">
        <f t="shared" si="1801"/>
        <v/>
      </c>
      <c r="BW17163" s="32" t="str">
        <f t="shared" si="1802"/>
        <v/>
      </c>
      <c r="BX17163" s="32" t="str">
        <f t="shared" si="1803"/>
        <v/>
      </c>
      <c r="BY17163" s="32" t="str">
        <f t="shared" si="1804"/>
        <v/>
      </c>
      <c r="BZ17163" s="32" t="str">
        <f t="shared" si="1805"/>
        <v/>
      </c>
      <c r="CA17163" s="32" t="str">
        <f t="shared" si="1806"/>
        <v/>
      </c>
      <c r="CB17163" s="33">
        <f>IF(COUNTIF($CD$7:CD17163,CD17163)=1,CD17163,CD17163+COUNTIF($CD$6:CD17162,CD17163))</f>
        <v>61285</v>
      </c>
      <c r="CC17163" s="34">
        <f t="shared" si="1807"/>
        <v>55153</v>
      </c>
      <c r="CD17163" s="32">
        <f t="shared" si="1808"/>
        <v>55153</v>
      </c>
      <c r="CE17163" s="32">
        <f t="shared" si="1809"/>
        <v>0</v>
      </c>
      <c r="CF17163" s="32">
        <f t="shared" si="1810"/>
        <v>0</v>
      </c>
      <c r="CG17163" s="32" t="str">
        <f t="shared" si="1811"/>
        <v/>
      </c>
      <c r="CH17163" s="32">
        <v>158</v>
      </c>
      <c r="CI17163" s="32" t="s">
        <v>10</v>
      </c>
      <c r="CJ17163" s="32" t="str">
        <f t="shared" si="1812"/>
        <v/>
      </c>
      <c r="CK17163" s="32" t="str">
        <f t="shared" si="1813"/>
        <v/>
      </c>
      <c r="CL17163" s="32" t="str">
        <f t="shared" si="1814"/>
        <v/>
      </c>
      <c r="CM17163" s="32" t="str">
        <f t="shared" si="1815"/>
        <v/>
      </c>
      <c r="CN17163" s="32" t="str">
        <f t="shared" si="1816"/>
        <v/>
      </c>
    </row>
    <row r="17164" spans="71:92" x14ac:dyDescent="0.3">
      <c r="BS17164" s="32" t="str">
        <f>IF(Kiadasi_kiseroiv!$K$2=BT17164,BV17164,"")</f>
        <v/>
      </c>
      <c r="BT17164" s="34" t="str">
        <f t="shared" si="1799"/>
        <v/>
      </c>
      <c r="BU17164" s="32" t="str">
        <f t="shared" si="1800"/>
        <v/>
      </c>
      <c r="BV17164" s="32" t="str">
        <f t="shared" si="1801"/>
        <v/>
      </c>
      <c r="BW17164" s="32" t="str">
        <f t="shared" si="1802"/>
        <v/>
      </c>
      <c r="BX17164" s="32" t="str">
        <f t="shared" si="1803"/>
        <v/>
      </c>
      <c r="BY17164" s="32" t="str">
        <f t="shared" si="1804"/>
        <v/>
      </c>
      <c r="BZ17164" s="32" t="str">
        <f t="shared" si="1805"/>
        <v/>
      </c>
      <c r="CA17164" s="32" t="str">
        <f t="shared" si="1806"/>
        <v/>
      </c>
      <c r="CB17164" s="33">
        <f>IF(COUNTIF($CD$7:CD17164,CD17164)=1,CD17164,CD17164+COUNTIF($CD$6:CD17163,CD17164))</f>
        <v>61286</v>
      </c>
      <c r="CC17164" s="34">
        <f t="shared" si="1807"/>
        <v>55153</v>
      </c>
      <c r="CD17164" s="32">
        <f t="shared" si="1808"/>
        <v>55153</v>
      </c>
      <c r="CE17164" s="32">
        <f t="shared" si="1809"/>
        <v>0</v>
      </c>
      <c r="CF17164" s="32">
        <f t="shared" si="1810"/>
        <v>0</v>
      </c>
      <c r="CG17164" s="32" t="str">
        <f t="shared" si="1811"/>
        <v/>
      </c>
      <c r="CH17164" s="32">
        <v>159</v>
      </c>
      <c r="CI17164" s="32" t="s">
        <v>10</v>
      </c>
      <c r="CJ17164" s="32" t="str">
        <f t="shared" si="1812"/>
        <v/>
      </c>
      <c r="CK17164" s="32" t="str">
        <f t="shared" si="1813"/>
        <v/>
      </c>
      <c r="CL17164" s="32" t="str">
        <f t="shared" si="1814"/>
        <v/>
      </c>
      <c r="CM17164" s="32" t="str">
        <f t="shared" si="1815"/>
        <v/>
      </c>
      <c r="CN17164" s="32" t="str">
        <f t="shared" si="1816"/>
        <v/>
      </c>
    </row>
    <row r="17165" spans="71:92" x14ac:dyDescent="0.3">
      <c r="BS17165" s="32" t="str">
        <f>IF(Kiadasi_kiseroiv!$K$2=BT17165,BV17165,"")</f>
        <v/>
      </c>
      <c r="BT17165" s="34" t="str">
        <f t="shared" si="1799"/>
        <v/>
      </c>
      <c r="BU17165" s="32" t="str">
        <f t="shared" si="1800"/>
        <v/>
      </c>
      <c r="BV17165" s="32" t="str">
        <f t="shared" si="1801"/>
        <v/>
      </c>
      <c r="BW17165" s="32" t="str">
        <f t="shared" si="1802"/>
        <v/>
      </c>
      <c r="BX17165" s="32" t="str">
        <f t="shared" si="1803"/>
        <v/>
      </c>
      <c r="BY17165" s="32" t="str">
        <f t="shared" si="1804"/>
        <v/>
      </c>
      <c r="BZ17165" s="32" t="str">
        <f t="shared" si="1805"/>
        <v/>
      </c>
      <c r="CA17165" s="32" t="str">
        <f t="shared" si="1806"/>
        <v/>
      </c>
      <c r="CB17165" s="33">
        <f>IF(COUNTIF($CD$7:CD17165,CD17165)=1,CD17165,CD17165+COUNTIF($CD$6:CD17164,CD17165))</f>
        <v>61287</v>
      </c>
      <c r="CC17165" s="34">
        <f t="shared" si="1807"/>
        <v>55153</v>
      </c>
      <c r="CD17165" s="32">
        <f t="shared" si="1808"/>
        <v>55153</v>
      </c>
      <c r="CE17165" s="32">
        <f t="shared" si="1809"/>
        <v>0</v>
      </c>
      <c r="CF17165" s="32">
        <f t="shared" si="1810"/>
        <v>0</v>
      </c>
      <c r="CG17165" s="32" t="str">
        <f t="shared" si="1811"/>
        <v/>
      </c>
      <c r="CH17165" s="32">
        <v>160</v>
      </c>
      <c r="CI17165" s="32" t="s">
        <v>10</v>
      </c>
      <c r="CJ17165" s="32" t="str">
        <f t="shared" si="1812"/>
        <v/>
      </c>
      <c r="CK17165" s="32" t="str">
        <f t="shared" si="1813"/>
        <v/>
      </c>
      <c r="CL17165" s="32" t="str">
        <f t="shared" si="1814"/>
        <v/>
      </c>
      <c r="CM17165" s="32" t="str">
        <f t="shared" si="1815"/>
        <v/>
      </c>
      <c r="CN17165" s="32" t="str">
        <f t="shared" si="1816"/>
        <v/>
      </c>
    </row>
    <row r="17166" spans="71:92" x14ac:dyDescent="0.3">
      <c r="BS17166" s="32" t="str">
        <f>IF(Kiadasi_kiseroiv!$K$2=BT17166,BV17166,"")</f>
        <v/>
      </c>
      <c r="BT17166" s="34" t="str">
        <f t="shared" si="1799"/>
        <v/>
      </c>
      <c r="BU17166" s="32" t="str">
        <f t="shared" si="1800"/>
        <v/>
      </c>
      <c r="BV17166" s="32" t="str">
        <f t="shared" si="1801"/>
        <v/>
      </c>
      <c r="BW17166" s="32" t="str">
        <f t="shared" si="1802"/>
        <v/>
      </c>
      <c r="BX17166" s="32" t="str">
        <f t="shared" si="1803"/>
        <v/>
      </c>
      <c r="BY17166" s="32" t="str">
        <f t="shared" si="1804"/>
        <v/>
      </c>
      <c r="BZ17166" s="32" t="str">
        <f t="shared" si="1805"/>
        <v/>
      </c>
      <c r="CA17166" s="32" t="str">
        <f t="shared" si="1806"/>
        <v/>
      </c>
      <c r="CB17166" s="33">
        <f>IF(COUNTIF($CD$7:CD17166,CD17166)=1,CD17166,CD17166+COUNTIF($CD$6:CD17165,CD17166))</f>
        <v>61288</v>
      </c>
      <c r="CC17166" s="34">
        <f t="shared" si="1807"/>
        <v>55153</v>
      </c>
      <c r="CD17166" s="32">
        <f t="shared" si="1808"/>
        <v>55153</v>
      </c>
      <c r="CE17166" s="32">
        <f t="shared" si="1809"/>
        <v>0</v>
      </c>
      <c r="CF17166" s="32">
        <f t="shared" si="1810"/>
        <v>0</v>
      </c>
      <c r="CG17166" s="32" t="str">
        <f t="shared" si="1811"/>
        <v/>
      </c>
      <c r="CH17166" s="32">
        <v>161</v>
      </c>
      <c r="CI17166" s="32" t="s">
        <v>10</v>
      </c>
      <c r="CJ17166" s="32" t="str">
        <f t="shared" si="1812"/>
        <v/>
      </c>
      <c r="CK17166" s="32" t="str">
        <f t="shared" si="1813"/>
        <v/>
      </c>
      <c r="CL17166" s="32" t="str">
        <f t="shared" si="1814"/>
        <v/>
      </c>
      <c r="CM17166" s="32" t="str">
        <f t="shared" si="1815"/>
        <v/>
      </c>
      <c r="CN17166" s="32" t="str">
        <f t="shared" si="1816"/>
        <v/>
      </c>
    </row>
    <row r="17167" spans="71:92" x14ac:dyDescent="0.3">
      <c r="BS17167" s="32" t="str">
        <f>IF(Kiadasi_kiseroiv!$K$2=BT17167,BV17167,"")</f>
        <v/>
      </c>
      <c r="BT17167" s="34" t="str">
        <f t="shared" ref="BT17167:BT17198" si="1817">IF(AND($BT$4=CI17167,BU17167&lt;&gt;""),CC17167,"")</f>
        <v/>
      </c>
      <c r="BU17167" s="32" t="str">
        <f t="shared" ref="BU17167:BU17200" si="1818">IF(AND($BU$1=CI17167,ISERROR(VLOOKUP(CG17167,Kisiv,2,FALSE))=FALSE),CB17167,"")</f>
        <v/>
      </c>
      <c r="BV17167" s="32" t="str">
        <f t="shared" ref="BV17167:BV17198" si="1819">IF(BU17167&lt;&gt;"",RANK(BU17167,$BU$7:$BU$33000,1),"")</f>
        <v/>
      </c>
      <c r="BW17167" s="32" t="str">
        <f t="shared" ref="BW17167:BW17200" si="1820">IF(CC17167&lt;min,$BW$2,IF(CC17167&lt;=max,CG17167,""))</f>
        <v/>
      </c>
      <c r="BX17167" s="32" t="str">
        <f t="shared" ref="BX17167:BX17200" si="1821">IF(AND(OR($BX$1=0,$BX$1=CG17167),OR($BX$2=0,IF(ISERROR(SEARCH($BX$2,CJ17167&amp;CK17167&amp;CL17167,1)),FALSE,TRUE))),CB17167,"")</f>
        <v/>
      </c>
      <c r="BY17167" s="32" t="str">
        <f t="shared" ref="BY17167:BY17198" si="1822">IF(AND(BX17167&lt;&gt;"",CC17167&lt;&gt;$CD$2),RANK(BX17167,$BX$7:$BX$33000,1),"")</f>
        <v/>
      </c>
      <c r="BZ17167" s="32" t="str">
        <f t="shared" ref="BZ17167:BZ17200" si="1823">IF(AND(CC17167&lt;$BZ$2,CI17167=$BZ$4),$BZ$5,IF(AND(CC17167&lt;=$BZ$3,CI17167=$BZ$4),CB17167,""))</f>
        <v/>
      </c>
      <c r="CA17167" s="32" t="str">
        <f t="shared" ref="CA17167:CA17198" si="1824">IF(AND(BZ17167&lt;&gt;"",BZ17167&lt;&gt;$BZ$5),RANK(BZ17167,$BZ$7:$BZ$33000,1),"")</f>
        <v/>
      </c>
      <c r="CB17167" s="33">
        <f>IF(COUNTIF($CD$7:CD17167,CD17167)=1,CD17167,CD17167+COUNTIF($CD$6:CD17166,CD17167))</f>
        <v>61289</v>
      </c>
      <c r="CC17167" s="34">
        <f t="shared" ref="CC17167:CC17200" si="1825">IF(INDEX(db,CH17167,1)&lt;&gt;1,INDEX(db,CH17167,1),$CD$2)</f>
        <v>55153</v>
      </c>
      <c r="CD17167" s="32">
        <f t="shared" ref="CD17167:CD17198" si="1826">IF(CC17167&lt;&gt;$CD$2,RANK(CC17167,$CC$7:$CC$33000,1),$CD$2)</f>
        <v>55153</v>
      </c>
      <c r="CE17167" s="32">
        <f t="shared" ref="CE17167:CE17200" si="1827">INDEX(db,CH17167,6)</f>
        <v>0</v>
      </c>
      <c r="CF17167" s="32">
        <f t="shared" ref="CF17167:CF17200" si="1828">INDEX(db,CH17167,8)</f>
        <v>0</v>
      </c>
      <c r="CG17167" s="32" t="str">
        <f t="shared" ref="CG17167:CG17198" si="1829">INDEX(db,CH17167,7)&amp;INDEX(db,CH17167,9)</f>
        <v/>
      </c>
      <c r="CH17167" s="32">
        <v>162</v>
      </c>
      <c r="CI17167" s="32" t="s">
        <v>10</v>
      </c>
      <c r="CJ17167" s="32" t="str">
        <f t="shared" ref="CJ17167:CJ17200" si="1830">IF(INDEX(db,CH17167,5)&lt;&gt;0,INDEX(db,CH17167,5),"")</f>
        <v/>
      </c>
      <c r="CK17167" s="32" t="str">
        <f t="shared" ref="CK17167:CK17200" si="1831">IF(INDEX(db,CH17167,10)&lt;&gt;0,INDEX(db,CH17167,10),"")</f>
        <v/>
      </c>
      <c r="CL17167" s="32" t="str">
        <f t="shared" ref="CL17167:CL17200" si="1832">IF(INDEX(db,CH17167,11)&lt;&gt;0,INDEX(db,CH17167,11),"")</f>
        <v/>
      </c>
      <c r="CM17167" s="32" t="str">
        <f t="shared" ref="CM17167:CM17200" si="1833">IF(INDEX(db,CH17167,4)&lt;&gt;0,INDEX(db,CH17167,4),"")</f>
        <v/>
      </c>
      <c r="CN17167" s="32" t="str">
        <f t="shared" ref="CN17167:CN17200" si="1834">IF(INDEX(db,CH17167,3)&lt;&gt;0,INDEX(db,CH17167,3),"")</f>
        <v/>
      </c>
    </row>
    <row r="17168" spans="71:92" x14ac:dyDescent="0.3">
      <c r="BS17168" s="32" t="str">
        <f>IF(Kiadasi_kiseroiv!$K$2=BT17168,BV17168,"")</f>
        <v/>
      </c>
      <c r="BT17168" s="34" t="str">
        <f t="shared" si="1817"/>
        <v/>
      </c>
      <c r="BU17168" s="32" t="str">
        <f t="shared" si="1818"/>
        <v/>
      </c>
      <c r="BV17168" s="32" t="str">
        <f t="shared" si="1819"/>
        <v/>
      </c>
      <c r="BW17168" s="32" t="str">
        <f t="shared" si="1820"/>
        <v/>
      </c>
      <c r="BX17168" s="32" t="str">
        <f t="shared" si="1821"/>
        <v/>
      </c>
      <c r="BY17168" s="32" t="str">
        <f t="shared" si="1822"/>
        <v/>
      </c>
      <c r="BZ17168" s="32" t="str">
        <f t="shared" si="1823"/>
        <v/>
      </c>
      <c r="CA17168" s="32" t="str">
        <f t="shared" si="1824"/>
        <v/>
      </c>
      <c r="CB17168" s="33">
        <f>IF(COUNTIF($CD$7:CD17168,CD17168)=1,CD17168,CD17168+COUNTIF($CD$6:CD17167,CD17168))</f>
        <v>61290</v>
      </c>
      <c r="CC17168" s="34">
        <f t="shared" si="1825"/>
        <v>55153</v>
      </c>
      <c r="CD17168" s="32">
        <f t="shared" si="1826"/>
        <v>55153</v>
      </c>
      <c r="CE17168" s="32">
        <f t="shared" si="1827"/>
        <v>0</v>
      </c>
      <c r="CF17168" s="32">
        <f t="shared" si="1828"/>
        <v>0</v>
      </c>
      <c r="CG17168" s="32" t="str">
        <f t="shared" si="1829"/>
        <v/>
      </c>
      <c r="CH17168" s="32">
        <v>163</v>
      </c>
      <c r="CI17168" s="32" t="s">
        <v>10</v>
      </c>
      <c r="CJ17168" s="32" t="str">
        <f t="shared" si="1830"/>
        <v/>
      </c>
      <c r="CK17168" s="32" t="str">
        <f t="shared" si="1831"/>
        <v/>
      </c>
      <c r="CL17168" s="32" t="str">
        <f t="shared" si="1832"/>
        <v/>
      </c>
      <c r="CM17168" s="32" t="str">
        <f t="shared" si="1833"/>
        <v/>
      </c>
      <c r="CN17168" s="32" t="str">
        <f t="shared" si="1834"/>
        <v/>
      </c>
    </row>
    <row r="17169" spans="71:92" x14ac:dyDescent="0.3">
      <c r="BS17169" s="32" t="str">
        <f>IF(Kiadasi_kiseroiv!$K$2=BT17169,BV17169,"")</f>
        <v/>
      </c>
      <c r="BT17169" s="34" t="str">
        <f t="shared" si="1817"/>
        <v/>
      </c>
      <c r="BU17169" s="32" t="str">
        <f t="shared" si="1818"/>
        <v/>
      </c>
      <c r="BV17169" s="32" t="str">
        <f t="shared" si="1819"/>
        <v/>
      </c>
      <c r="BW17169" s="32" t="str">
        <f t="shared" si="1820"/>
        <v/>
      </c>
      <c r="BX17169" s="32" t="str">
        <f t="shared" si="1821"/>
        <v/>
      </c>
      <c r="BY17169" s="32" t="str">
        <f t="shared" si="1822"/>
        <v/>
      </c>
      <c r="BZ17169" s="32" t="str">
        <f t="shared" si="1823"/>
        <v/>
      </c>
      <c r="CA17169" s="32" t="str">
        <f t="shared" si="1824"/>
        <v/>
      </c>
      <c r="CB17169" s="33">
        <f>IF(COUNTIF($CD$7:CD17169,CD17169)=1,CD17169,CD17169+COUNTIF($CD$6:CD17168,CD17169))</f>
        <v>61291</v>
      </c>
      <c r="CC17169" s="34">
        <f t="shared" si="1825"/>
        <v>55153</v>
      </c>
      <c r="CD17169" s="32">
        <f t="shared" si="1826"/>
        <v>55153</v>
      </c>
      <c r="CE17169" s="32">
        <f t="shared" si="1827"/>
        <v>0</v>
      </c>
      <c r="CF17169" s="32">
        <f t="shared" si="1828"/>
        <v>0</v>
      </c>
      <c r="CG17169" s="32" t="str">
        <f t="shared" si="1829"/>
        <v/>
      </c>
      <c r="CH17169" s="32">
        <v>164</v>
      </c>
      <c r="CI17169" s="32" t="s">
        <v>10</v>
      </c>
      <c r="CJ17169" s="32" t="str">
        <f t="shared" si="1830"/>
        <v/>
      </c>
      <c r="CK17169" s="32" t="str">
        <f t="shared" si="1831"/>
        <v/>
      </c>
      <c r="CL17169" s="32" t="str">
        <f t="shared" si="1832"/>
        <v/>
      </c>
      <c r="CM17169" s="32" t="str">
        <f t="shared" si="1833"/>
        <v/>
      </c>
      <c r="CN17169" s="32" t="str">
        <f t="shared" si="1834"/>
        <v/>
      </c>
    </row>
    <row r="17170" spans="71:92" x14ac:dyDescent="0.3">
      <c r="BS17170" s="32" t="str">
        <f>IF(Kiadasi_kiseroiv!$K$2=BT17170,BV17170,"")</f>
        <v/>
      </c>
      <c r="BT17170" s="34" t="str">
        <f t="shared" si="1817"/>
        <v/>
      </c>
      <c r="BU17170" s="32" t="str">
        <f t="shared" si="1818"/>
        <v/>
      </c>
      <c r="BV17170" s="32" t="str">
        <f t="shared" si="1819"/>
        <v/>
      </c>
      <c r="BW17170" s="32" t="str">
        <f t="shared" si="1820"/>
        <v/>
      </c>
      <c r="BX17170" s="32" t="str">
        <f t="shared" si="1821"/>
        <v/>
      </c>
      <c r="BY17170" s="32" t="str">
        <f t="shared" si="1822"/>
        <v/>
      </c>
      <c r="BZ17170" s="32" t="str">
        <f t="shared" si="1823"/>
        <v/>
      </c>
      <c r="CA17170" s="32" t="str">
        <f t="shared" si="1824"/>
        <v/>
      </c>
      <c r="CB17170" s="33">
        <f>IF(COUNTIF($CD$7:CD17170,CD17170)=1,CD17170,CD17170+COUNTIF($CD$6:CD17169,CD17170))</f>
        <v>61292</v>
      </c>
      <c r="CC17170" s="34">
        <f t="shared" si="1825"/>
        <v>55153</v>
      </c>
      <c r="CD17170" s="32">
        <f t="shared" si="1826"/>
        <v>55153</v>
      </c>
      <c r="CE17170" s="32">
        <f t="shared" si="1827"/>
        <v>0</v>
      </c>
      <c r="CF17170" s="32">
        <f t="shared" si="1828"/>
        <v>0</v>
      </c>
      <c r="CG17170" s="32" t="str">
        <f t="shared" si="1829"/>
        <v/>
      </c>
      <c r="CH17170" s="32">
        <v>165</v>
      </c>
      <c r="CI17170" s="32" t="s">
        <v>10</v>
      </c>
      <c r="CJ17170" s="32" t="str">
        <f t="shared" si="1830"/>
        <v/>
      </c>
      <c r="CK17170" s="32" t="str">
        <f t="shared" si="1831"/>
        <v/>
      </c>
      <c r="CL17170" s="32" t="str">
        <f t="shared" si="1832"/>
        <v/>
      </c>
      <c r="CM17170" s="32" t="str">
        <f t="shared" si="1833"/>
        <v/>
      </c>
      <c r="CN17170" s="32" t="str">
        <f t="shared" si="1834"/>
        <v/>
      </c>
    </row>
    <row r="17171" spans="71:92" x14ac:dyDescent="0.3">
      <c r="BS17171" s="32" t="str">
        <f>IF(Kiadasi_kiseroiv!$K$2=BT17171,BV17171,"")</f>
        <v/>
      </c>
      <c r="BT17171" s="34" t="str">
        <f t="shared" si="1817"/>
        <v/>
      </c>
      <c r="BU17171" s="32" t="str">
        <f t="shared" si="1818"/>
        <v/>
      </c>
      <c r="BV17171" s="32" t="str">
        <f t="shared" si="1819"/>
        <v/>
      </c>
      <c r="BW17171" s="32" t="str">
        <f t="shared" si="1820"/>
        <v/>
      </c>
      <c r="BX17171" s="32" t="str">
        <f t="shared" si="1821"/>
        <v/>
      </c>
      <c r="BY17171" s="32" t="str">
        <f t="shared" si="1822"/>
        <v/>
      </c>
      <c r="BZ17171" s="32" t="str">
        <f t="shared" si="1823"/>
        <v/>
      </c>
      <c r="CA17171" s="32" t="str">
        <f t="shared" si="1824"/>
        <v/>
      </c>
      <c r="CB17171" s="33">
        <f>IF(COUNTIF($CD$7:CD17171,CD17171)=1,CD17171,CD17171+COUNTIF($CD$6:CD17170,CD17171))</f>
        <v>61293</v>
      </c>
      <c r="CC17171" s="34">
        <f t="shared" si="1825"/>
        <v>55153</v>
      </c>
      <c r="CD17171" s="32">
        <f t="shared" si="1826"/>
        <v>55153</v>
      </c>
      <c r="CE17171" s="32">
        <f t="shared" si="1827"/>
        <v>0</v>
      </c>
      <c r="CF17171" s="32">
        <f t="shared" si="1828"/>
        <v>0</v>
      </c>
      <c r="CG17171" s="32" t="str">
        <f t="shared" si="1829"/>
        <v/>
      </c>
      <c r="CH17171" s="32">
        <v>166</v>
      </c>
      <c r="CI17171" s="32" t="s">
        <v>10</v>
      </c>
      <c r="CJ17171" s="32" t="str">
        <f t="shared" si="1830"/>
        <v/>
      </c>
      <c r="CK17171" s="32" t="str">
        <f t="shared" si="1831"/>
        <v/>
      </c>
      <c r="CL17171" s="32" t="str">
        <f t="shared" si="1832"/>
        <v/>
      </c>
      <c r="CM17171" s="32" t="str">
        <f t="shared" si="1833"/>
        <v/>
      </c>
      <c r="CN17171" s="32" t="str">
        <f t="shared" si="1834"/>
        <v/>
      </c>
    </row>
    <row r="17172" spans="71:92" x14ac:dyDescent="0.3">
      <c r="BS17172" s="32" t="str">
        <f>IF(Kiadasi_kiseroiv!$K$2=BT17172,BV17172,"")</f>
        <v/>
      </c>
      <c r="BT17172" s="34" t="str">
        <f t="shared" si="1817"/>
        <v/>
      </c>
      <c r="BU17172" s="32" t="str">
        <f t="shared" si="1818"/>
        <v/>
      </c>
      <c r="BV17172" s="32" t="str">
        <f t="shared" si="1819"/>
        <v/>
      </c>
      <c r="BW17172" s="32" t="str">
        <f t="shared" si="1820"/>
        <v/>
      </c>
      <c r="BX17172" s="32" t="str">
        <f t="shared" si="1821"/>
        <v/>
      </c>
      <c r="BY17172" s="32" t="str">
        <f t="shared" si="1822"/>
        <v/>
      </c>
      <c r="BZ17172" s="32" t="str">
        <f t="shared" si="1823"/>
        <v/>
      </c>
      <c r="CA17172" s="32" t="str">
        <f t="shared" si="1824"/>
        <v/>
      </c>
      <c r="CB17172" s="33">
        <f>IF(COUNTIF($CD$7:CD17172,CD17172)=1,CD17172,CD17172+COUNTIF($CD$6:CD17171,CD17172))</f>
        <v>61294</v>
      </c>
      <c r="CC17172" s="34">
        <f t="shared" si="1825"/>
        <v>55153</v>
      </c>
      <c r="CD17172" s="32">
        <f t="shared" si="1826"/>
        <v>55153</v>
      </c>
      <c r="CE17172" s="32">
        <f t="shared" si="1827"/>
        <v>0</v>
      </c>
      <c r="CF17172" s="32">
        <f t="shared" si="1828"/>
        <v>0</v>
      </c>
      <c r="CG17172" s="32" t="str">
        <f t="shared" si="1829"/>
        <v/>
      </c>
      <c r="CH17172" s="32">
        <v>167</v>
      </c>
      <c r="CI17172" s="32" t="s">
        <v>10</v>
      </c>
      <c r="CJ17172" s="32" t="str">
        <f t="shared" si="1830"/>
        <v/>
      </c>
      <c r="CK17172" s="32" t="str">
        <f t="shared" si="1831"/>
        <v/>
      </c>
      <c r="CL17172" s="32" t="str">
        <f t="shared" si="1832"/>
        <v/>
      </c>
      <c r="CM17172" s="32" t="str">
        <f t="shared" si="1833"/>
        <v/>
      </c>
      <c r="CN17172" s="32" t="str">
        <f t="shared" si="1834"/>
        <v/>
      </c>
    </row>
    <row r="17173" spans="71:92" x14ac:dyDescent="0.3">
      <c r="BS17173" s="32" t="str">
        <f>IF(Kiadasi_kiseroiv!$K$2=BT17173,BV17173,"")</f>
        <v/>
      </c>
      <c r="BT17173" s="34" t="str">
        <f t="shared" si="1817"/>
        <v/>
      </c>
      <c r="BU17173" s="32" t="str">
        <f t="shared" si="1818"/>
        <v/>
      </c>
      <c r="BV17173" s="32" t="str">
        <f t="shared" si="1819"/>
        <v/>
      </c>
      <c r="BW17173" s="32" t="str">
        <f t="shared" si="1820"/>
        <v/>
      </c>
      <c r="BX17173" s="32" t="str">
        <f t="shared" si="1821"/>
        <v/>
      </c>
      <c r="BY17173" s="32" t="str">
        <f t="shared" si="1822"/>
        <v/>
      </c>
      <c r="BZ17173" s="32" t="str">
        <f t="shared" si="1823"/>
        <v/>
      </c>
      <c r="CA17173" s="32" t="str">
        <f t="shared" si="1824"/>
        <v/>
      </c>
      <c r="CB17173" s="33">
        <f>IF(COUNTIF($CD$7:CD17173,CD17173)=1,CD17173,CD17173+COUNTIF($CD$6:CD17172,CD17173))</f>
        <v>61295</v>
      </c>
      <c r="CC17173" s="34">
        <f t="shared" si="1825"/>
        <v>55153</v>
      </c>
      <c r="CD17173" s="32">
        <f t="shared" si="1826"/>
        <v>55153</v>
      </c>
      <c r="CE17173" s="32">
        <f t="shared" si="1827"/>
        <v>0</v>
      </c>
      <c r="CF17173" s="32">
        <f t="shared" si="1828"/>
        <v>0</v>
      </c>
      <c r="CG17173" s="32" t="str">
        <f t="shared" si="1829"/>
        <v/>
      </c>
      <c r="CH17173" s="32">
        <v>168</v>
      </c>
      <c r="CI17173" s="32" t="s">
        <v>10</v>
      </c>
      <c r="CJ17173" s="32" t="str">
        <f t="shared" si="1830"/>
        <v/>
      </c>
      <c r="CK17173" s="32" t="str">
        <f t="shared" si="1831"/>
        <v/>
      </c>
      <c r="CL17173" s="32" t="str">
        <f t="shared" si="1832"/>
        <v/>
      </c>
      <c r="CM17173" s="32" t="str">
        <f t="shared" si="1833"/>
        <v/>
      </c>
      <c r="CN17173" s="32" t="str">
        <f t="shared" si="1834"/>
        <v/>
      </c>
    </row>
    <row r="17174" spans="71:92" x14ac:dyDescent="0.3">
      <c r="BS17174" s="32" t="str">
        <f>IF(Kiadasi_kiseroiv!$K$2=BT17174,BV17174,"")</f>
        <v/>
      </c>
      <c r="BT17174" s="34" t="str">
        <f t="shared" si="1817"/>
        <v/>
      </c>
      <c r="BU17174" s="32" t="str">
        <f t="shared" si="1818"/>
        <v/>
      </c>
      <c r="BV17174" s="32" t="str">
        <f t="shared" si="1819"/>
        <v/>
      </c>
      <c r="BW17174" s="32" t="str">
        <f t="shared" si="1820"/>
        <v/>
      </c>
      <c r="BX17174" s="32" t="str">
        <f t="shared" si="1821"/>
        <v/>
      </c>
      <c r="BY17174" s="32" t="str">
        <f t="shared" si="1822"/>
        <v/>
      </c>
      <c r="BZ17174" s="32" t="str">
        <f t="shared" si="1823"/>
        <v/>
      </c>
      <c r="CA17174" s="32" t="str">
        <f t="shared" si="1824"/>
        <v/>
      </c>
      <c r="CB17174" s="33">
        <f>IF(COUNTIF($CD$7:CD17174,CD17174)=1,CD17174,CD17174+COUNTIF($CD$6:CD17173,CD17174))</f>
        <v>61296</v>
      </c>
      <c r="CC17174" s="34">
        <f t="shared" si="1825"/>
        <v>55153</v>
      </c>
      <c r="CD17174" s="32">
        <f t="shared" si="1826"/>
        <v>55153</v>
      </c>
      <c r="CE17174" s="32">
        <f t="shared" si="1827"/>
        <v>0</v>
      </c>
      <c r="CF17174" s="32">
        <f t="shared" si="1828"/>
        <v>0</v>
      </c>
      <c r="CG17174" s="32" t="str">
        <f t="shared" si="1829"/>
        <v/>
      </c>
      <c r="CH17174" s="32">
        <v>169</v>
      </c>
      <c r="CI17174" s="32" t="s">
        <v>10</v>
      </c>
      <c r="CJ17174" s="32" t="str">
        <f t="shared" si="1830"/>
        <v/>
      </c>
      <c r="CK17174" s="32" t="str">
        <f t="shared" si="1831"/>
        <v/>
      </c>
      <c r="CL17174" s="32" t="str">
        <f t="shared" si="1832"/>
        <v/>
      </c>
      <c r="CM17174" s="32" t="str">
        <f t="shared" si="1833"/>
        <v/>
      </c>
      <c r="CN17174" s="32" t="str">
        <f t="shared" si="1834"/>
        <v/>
      </c>
    </row>
    <row r="17175" spans="71:92" x14ac:dyDescent="0.3">
      <c r="BS17175" s="32" t="str">
        <f>IF(Kiadasi_kiseroiv!$K$2=BT17175,BV17175,"")</f>
        <v/>
      </c>
      <c r="BT17175" s="34" t="str">
        <f t="shared" si="1817"/>
        <v/>
      </c>
      <c r="BU17175" s="32" t="str">
        <f t="shared" si="1818"/>
        <v/>
      </c>
      <c r="BV17175" s="32" t="str">
        <f t="shared" si="1819"/>
        <v/>
      </c>
      <c r="BW17175" s="32" t="str">
        <f t="shared" si="1820"/>
        <v/>
      </c>
      <c r="BX17175" s="32" t="str">
        <f t="shared" si="1821"/>
        <v/>
      </c>
      <c r="BY17175" s="32" t="str">
        <f t="shared" si="1822"/>
        <v/>
      </c>
      <c r="BZ17175" s="32" t="str">
        <f t="shared" si="1823"/>
        <v/>
      </c>
      <c r="CA17175" s="32" t="str">
        <f t="shared" si="1824"/>
        <v/>
      </c>
      <c r="CB17175" s="33">
        <f>IF(COUNTIF($CD$7:CD17175,CD17175)=1,CD17175,CD17175+COUNTIF($CD$6:CD17174,CD17175))</f>
        <v>61297</v>
      </c>
      <c r="CC17175" s="34">
        <f t="shared" si="1825"/>
        <v>55153</v>
      </c>
      <c r="CD17175" s="32">
        <f t="shared" si="1826"/>
        <v>55153</v>
      </c>
      <c r="CE17175" s="32">
        <f t="shared" si="1827"/>
        <v>0</v>
      </c>
      <c r="CF17175" s="32">
        <f t="shared" si="1828"/>
        <v>0</v>
      </c>
      <c r="CG17175" s="32" t="str">
        <f t="shared" si="1829"/>
        <v/>
      </c>
      <c r="CH17175" s="32">
        <v>170</v>
      </c>
      <c r="CI17175" s="32" t="s">
        <v>10</v>
      </c>
      <c r="CJ17175" s="32" t="str">
        <f t="shared" si="1830"/>
        <v/>
      </c>
      <c r="CK17175" s="32" t="str">
        <f t="shared" si="1831"/>
        <v/>
      </c>
      <c r="CL17175" s="32" t="str">
        <f t="shared" si="1832"/>
        <v/>
      </c>
      <c r="CM17175" s="32" t="str">
        <f t="shared" si="1833"/>
        <v/>
      </c>
      <c r="CN17175" s="32" t="str">
        <f t="shared" si="1834"/>
        <v/>
      </c>
    </row>
    <row r="17176" spans="71:92" x14ac:dyDescent="0.3">
      <c r="BS17176" s="32" t="str">
        <f>IF(Kiadasi_kiseroiv!$K$2=BT17176,BV17176,"")</f>
        <v/>
      </c>
      <c r="BT17176" s="34" t="str">
        <f t="shared" si="1817"/>
        <v/>
      </c>
      <c r="BU17176" s="32" t="str">
        <f t="shared" si="1818"/>
        <v/>
      </c>
      <c r="BV17176" s="32" t="str">
        <f t="shared" si="1819"/>
        <v/>
      </c>
      <c r="BW17176" s="32" t="str">
        <f t="shared" si="1820"/>
        <v/>
      </c>
      <c r="BX17176" s="32" t="str">
        <f t="shared" si="1821"/>
        <v/>
      </c>
      <c r="BY17176" s="32" t="str">
        <f t="shared" si="1822"/>
        <v/>
      </c>
      <c r="BZ17176" s="32" t="str">
        <f t="shared" si="1823"/>
        <v/>
      </c>
      <c r="CA17176" s="32" t="str">
        <f t="shared" si="1824"/>
        <v/>
      </c>
      <c r="CB17176" s="33">
        <f>IF(COUNTIF($CD$7:CD17176,CD17176)=1,CD17176,CD17176+COUNTIF($CD$6:CD17175,CD17176))</f>
        <v>61298</v>
      </c>
      <c r="CC17176" s="34">
        <f t="shared" si="1825"/>
        <v>55153</v>
      </c>
      <c r="CD17176" s="32">
        <f t="shared" si="1826"/>
        <v>55153</v>
      </c>
      <c r="CE17176" s="32">
        <f t="shared" si="1827"/>
        <v>0</v>
      </c>
      <c r="CF17176" s="32">
        <f t="shared" si="1828"/>
        <v>0</v>
      </c>
      <c r="CG17176" s="32" t="str">
        <f t="shared" si="1829"/>
        <v/>
      </c>
      <c r="CH17176" s="32">
        <v>171</v>
      </c>
      <c r="CI17176" s="32" t="s">
        <v>10</v>
      </c>
      <c r="CJ17176" s="32" t="str">
        <f t="shared" si="1830"/>
        <v/>
      </c>
      <c r="CK17176" s="32" t="str">
        <f t="shared" si="1831"/>
        <v/>
      </c>
      <c r="CL17176" s="32" t="str">
        <f t="shared" si="1832"/>
        <v/>
      </c>
      <c r="CM17176" s="32" t="str">
        <f t="shared" si="1833"/>
        <v/>
      </c>
      <c r="CN17176" s="32" t="str">
        <f t="shared" si="1834"/>
        <v/>
      </c>
    </row>
    <row r="17177" spans="71:92" x14ac:dyDescent="0.3">
      <c r="BS17177" s="32" t="str">
        <f>IF(Kiadasi_kiseroiv!$K$2=BT17177,BV17177,"")</f>
        <v/>
      </c>
      <c r="BT17177" s="34" t="str">
        <f t="shared" si="1817"/>
        <v/>
      </c>
      <c r="BU17177" s="32" t="str">
        <f t="shared" si="1818"/>
        <v/>
      </c>
      <c r="BV17177" s="32" t="str">
        <f t="shared" si="1819"/>
        <v/>
      </c>
      <c r="BW17177" s="32" t="str">
        <f t="shared" si="1820"/>
        <v/>
      </c>
      <c r="BX17177" s="32" t="str">
        <f t="shared" si="1821"/>
        <v/>
      </c>
      <c r="BY17177" s="32" t="str">
        <f t="shared" si="1822"/>
        <v/>
      </c>
      <c r="BZ17177" s="32" t="str">
        <f t="shared" si="1823"/>
        <v/>
      </c>
      <c r="CA17177" s="32" t="str">
        <f t="shared" si="1824"/>
        <v/>
      </c>
      <c r="CB17177" s="33">
        <f>IF(COUNTIF($CD$7:CD17177,CD17177)=1,CD17177,CD17177+COUNTIF($CD$6:CD17176,CD17177))</f>
        <v>61299</v>
      </c>
      <c r="CC17177" s="34">
        <f t="shared" si="1825"/>
        <v>55153</v>
      </c>
      <c r="CD17177" s="32">
        <f t="shared" si="1826"/>
        <v>55153</v>
      </c>
      <c r="CE17177" s="32">
        <f t="shared" si="1827"/>
        <v>0</v>
      </c>
      <c r="CF17177" s="32">
        <f t="shared" si="1828"/>
        <v>0</v>
      </c>
      <c r="CG17177" s="32" t="str">
        <f t="shared" si="1829"/>
        <v/>
      </c>
      <c r="CH17177" s="32">
        <v>172</v>
      </c>
      <c r="CI17177" s="32" t="s">
        <v>10</v>
      </c>
      <c r="CJ17177" s="32" t="str">
        <f t="shared" si="1830"/>
        <v/>
      </c>
      <c r="CK17177" s="32" t="str">
        <f t="shared" si="1831"/>
        <v/>
      </c>
      <c r="CL17177" s="32" t="str">
        <f t="shared" si="1832"/>
        <v/>
      </c>
      <c r="CM17177" s="32" t="str">
        <f t="shared" si="1833"/>
        <v/>
      </c>
      <c r="CN17177" s="32" t="str">
        <f t="shared" si="1834"/>
        <v/>
      </c>
    </row>
    <row r="17178" spans="71:92" x14ac:dyDescent="0.3">
      <c r="BS17178" s="32" t="str">
        <f>IF(Kiadasi_kiseroiv!$K$2=BT17178,BV17178,"")</f>
        <v/>
      </c>
      <c r="BT17178" s="34" t="str">
        <f t="shared" si="1817"/>
        <v/>
      </c>
      <c r="BU17178" s="32" t="str">
        <f t="shared" si="1818"/>
        <v/>
      </c>
      <c r="BV17178" s="32" t="str">
        <f t="shared" si="1819"/>
        <v/>
      </c>
      <c r="BW17178" s="32" t="str">
        <f t="shared" si="1820"/>
        <v/>
      </c>
      <c r="BX17178" s="32" t="str">
        <f t="shared" si="1821"/>
        <v/>
      </c>
      <c r="BY17178" s="32" t="str">
        <f t="shared" si="1822"/>
        <v/>
      </c>
      <c r="BZ17178" s="32" t="str">
        <f t="shared" si="1823"/>
        <v/>
      </c>
      <c r="CA17178" s="32" t="str">
        <f t="shared" si="1824"/>
        <v/>
      </c>
      <c r="CB17178" s="33">
        <f>IF(COUNTIF($CD$7:CD17178,CD17178)=1,CD17178,CD17178+COUNTIF($CD$6:CD17177,CD17178))</f>
        <v>61300</v>
      </c>
      <c r="CC17178" s="34">
        <f t="shared" si="1825"/>
        <v>55153</v>
      </c>
      <c r="CD17178" s="32">
        <f t="shared" si="1826"/>
        <v>55153</v>
      </c>
      <c r="CE17178" s="32">
        <f t="shared" si="1827"/>
        <v>0</v>
      </c>
      <c r="CF17178" s="32">
        <f t="shared" si="1828"/>
        <v>0</v>
      </c>
      <c r="CG17178" s="32" t="str">
        <f t="shared" si="1829"/>
        <v/>
      </c>
      <c r="CH17178" s="32">
        <v>173</v>
      </c>
      <c r="CI17178" s="32" t="s">
        <v>10</v>
      </c>
      <c r="CJ17178" s="32" t="str">
        <f t="shared" si="1830"/>
        <v/>
      </c>
      <c r="CK17178" s="32" t="str">
        <f t="shared" si="1831"/>
        <v/>
      </c>
      <c r="CL17178" s="32" t="str">
        <f t="shared" si="1832"/>
        <v/>
      </c>
      <c r="CM17178" s="32" t="str">
        <f t="shared" si="1833"/>
        <v/>
      </c>
      <c r="CN17178" s="32" t="str">
        <f t="shared" si="1834"/>
        <v/>
      </c>
    </row>
    <row r="17179" spans="71:92" x14ac:dyDescent="0.3">
      <c r="BS17179" s="32" t="str">
        <f>IF(Kiadasi_kiseroiv!$K$2=BT17179,BV17179,"")</f>
        <v/>
      </c>
      <c r="BT17179" s="34" t="str">
        <f t="shared" si="1817"/>
        <v/>
      </c>
      <c r="BU17179" s="32" t="str">
        <f t="shared" si="1818"/>
        <v/>
      </c>
      <c r="BV17179" s="32" t="str">
        <f t="shared" si="1819"/>
        <v/>
      </c>
      <c r="BW17179" s="32" t="str">
        <f t="shared" si="1820"/>
        <v/>
      </c>
      <c r="BX17179" s="32" t="str">
        <f t="shared" si="1821"/>
        <v/>
      </c>
      <c r="BY17179" s="32" t="str">
        <f t="shared" si="1822"/>
        <v/>
      </c>
      <c r="BZ17179" s="32" t="str">
        <f t="shared" si="1823"/>
        <v/>
      </c>
      <c r="CA17179" s="32" t="str">
        <f t="shared" si="1824"/>
        <v/>
      </c>
      <c r="CB17179" s="33">
        <f>IF(COUNTIF($CD$7:CD17179,CD17179)=1,CD17179,CD17179+COUNTIF($CD$6:CD17178,CD17179))</f>
        <v>61301</v>
      </c>
      <c r="CC17179" s="34">
        <f t="shared" si="1825"/>
        <v>55153</v>
      </c>
      <c r="CD17179" s="32">
        <f t="shared" si="1826"/>
        <v>55153</v>
      </c>
      <c r="CE17179" s="32">
        <f t="shared" si="1827"/>
        <v>0</v>
      </c>
      <c r="CF17179" s="32">
        <f t="shared" si="1828"/>
        <v>0</v>
      </c>
      <c r="CG17179" s="32" t="str">
        <f t="shared" si="1829"/>
        <v/>
      </c>
      <c r="CH17179" s="32">
        <v>174</v>
      </c>
      <c r="CI17179" s="32" t="s">
        <v>10</v>
      </c>
      <c r="CJ17179" s="32" t="str">
        <f t="shared" si="1830"/>
        <v/>
      </c>
      <c r="CK17179" s="32" t="str">
        <f t="shared" si="1831"/>
        <v/>
      </c>
      <c r="CL17179" s="32" t="str">
        <f t="shared" si="1832"/>
        <v/>
      </c>
      <c r="CM17179" s="32" t="str">
        <f t="shared" si="1833"/>
        <v/>
      </c>
      <c r="CN17179" s="32" t="str">
        <f t="shared" si="1834"/>
        <v/>
      </c>
    </row>
    <row r="17180" spans="71:92" x14ac:dyDescent="0.3">
      <c r="BS17180" s="32" t="str">
        <f>IF(Kiadasi_kiseroiv!$K$2=BT17180,BV17180,"")</f>
        <v/>
      </c>
      <c r="BT17180" s="34" t="str">
        <f t="shared" si="1817"/>
        <v/>
      </c>
      <c r="BU17180" s="32" t="str">
        <f t="shared" si="1818"/>
        <v/>
      </c>
      <c r="BV17180" s="32" t="str">
        <f t="shared" si="1819"/>
        <v/>
      </c>
      <c r="BW17180" s="32" t="str">
        <f t="shared" si="1820"/>
        <v/>
      </c>
      <c r="BX17180" s="32" t="str">
        <f t="shared" si="1821"/>
        <v/>
      </c>
      <c r="BY17180" s="32" t="str">
        <f t="shared" si="1822"/>
        <v/>
      </c>
      <c r="BZ17180" s="32" t="str">
        <f t="shared" si="1823"/>
        <v/>
      </c>
      <c r="CA17180" s="32" t="str">
        <f t="shared" si="1824"/>
        <v/>
      </c>
      <c r="CB17180" s="33">
        <f>IF(COUNTIF($CD$7:CD17180,CD17180)=1,CD17180,CD17180+COUNTIF($CD$6:CD17179,CD17180))</f>
        <v>61302</v>
      </c>
      <c r="CC17180" s="34">
        <f t="shared" si="1825"/>
        <v>55153</v>
      </c>
      <c r="CD17180" s="32">
        <f t="shared" si="1826"/>
        <v>55153</v>
      </c>
      <c r="CE17180" s="32">
        <f t="shared" si="1827"/>
        <v>0</v>
      </c>
      <c r="CF17180" s="32">
        <f t="shared" si="1828"/>
        <v>0</v>
      </c>
      <c r="CG17180" s="32" t="str">
        <f t="shared" si="1829"/>
        <v/>
      </c>
      <c r="CH17180" s="32">
        <v>175</v>
      </c>
      <c r="CI17180" s="32" t="s">
        <v>10</v>
      </c>
      <c r="CJ17180" s="32" t="str">
        <f t="shared" si="1830"/>
        <v/>
      </c>
      <c r="CK17180" s="32" t="str">
        <f t="shared" si="1831"/>
        <v/>
      </c>
      <c r="CL17180" s="32" t="str">
        <f t="shared" si="1832"/>
        <v/>
      </c>
      <c r="CM17180" s="32" t="str">
        <f t="shared" si="1833"/>
        <v/>
      </c>
      <c r="CN17180" s="32" t="str">
        <f t="shared" si="1834"/>
        <v/>
      </c>
    </row>
    <row r="17181" spans="71:92" x14ac:dyDescent="0.3">
      <c r="BS17181" s="32" t="str">
        <f>IF(Kiadasi_kiseroiv!$K$2=BT17181,BV17181,"")</f>
        <v/>
      </c>
      <c r="BT17181" s="34" t="str">
        <f t="shared" si="1817"/>
        <v/>
      </c>
      <c r="BU17181" s="32" t="str">
        <f t="shared" si="1818"/>
        <v/>
      </c>
      <c r="BV17181" s="32" t="str">
        <f t="shared" si="1819"/>
        <v/>
      </c>
      <c r="BW17181" s="32" t="str">
        <f t="shared" si="1820"/>
        <v/>
      </c>
      <c r="BX17181" s="32" t="str">
        <f t="shared" si="1821"/>
        <v/>
      </c>
      <c r="BY17181" s="32" t="str">
        <f t="shared" si="1822"/>
        <v/>
      </c>
      <c r="BZ17181" s="32" t="str">
        <f t="shared" si="1823"/>
        <v/>
      </c>
      <c r="CA17181" s="32" t="str">
        <f t="shared" si="1824"/>
        <v/>
      </c>
      <c r="CB17181" s="33">
        <f>IF(COUNTIF($CD$7:CD17181,CD17181)=1,CD17181,CD17181+COUNTIF($CD$6:CD17180,CD17181))</f>
        <v>61303</v>
      </c>
      <c r="CC17181" s="34">
        <f t="shared" si="1825"/>
        <v>55153</v>
      </c>
      <c r="CD17181" s="32">
        <f t="shared" si="1826"/>
        <v>55153</v>
      </c>
      <c r="CE17181" s="32">
        <f t="shared" si="1827"/>
        <v>0</v>
      </c>
      <c r="CF17181" s="32">
        <f t="shared" si="1828"/>
        <v>0</v>
      </c>
      <c r="CG17181" s="32" t="str">
        <f t="shared" si="1829"/>
        <v/>
      </c>
      <c r="CH17181" s="32">
        <v>176</v>
      </c>
      <c r="CI17181" s="32" t="s">
        <v>10</v>
      </c>
      <c r="CJ17181" s="32" t="str">
        <f t="shared" si="1830"/>
        <v/>
      </c>
      <c r="CK17181" s="32" t="str">
        <f t="shared" si="1831"/>
        <v/>
      </c>
      <c r="CL17181" s="32" t="str">
        <f t="shared" si="1832"/>
        <v/>
      </c>
      <c r="CM17181" s="32" t="str">
        <f t="shared" si="1833"/>
        <v/>
      </c>
      <c r="CN17181" s="32" t="str">
        <f t="shared" si="1834"/>
        <v/>
      </c>
    </row>
    <row r="17182" spans="71:92" x14ac:dyDescent="0.3">
      <c r="BS17182" s="32" t="str">
        <f>IF(Kiadasi_kiseroiv!$K$2=BT17182,BV17182,"")</f>
        <v/>
      </c>
      <c r="BT17182" s="34" t="str">
        <f t="shared" si="1817"/>
        <v/>
      </c>
      <c r="BU17182" s="32" t="str">
        <f t="shared" si="1818"/>
        <v/>
      </c>
      <c r="BV17182" s="32" t="str">
        <f t="shared" si="1819"/>
        <v/>
      </c>
      <c r="BW17182" s="32" t="str">
        <f t="shared" si="1820"/>
        <v/>
      </c>
      <c r="BX17182" s="32" t="str">
        <f t="shared" si="1821"/>
        <v/>
      </c>
      <c r="BY17182" s="32" t="str">
        <f t="shared" si="1822"/>
        <v/>
      </c>
      <c r="BZ17182" s="32" t="str">
        <f t="shared" si="1823"/>
        <v/>
      </c>
      <c r="CA17182" s="32" t="str">
        <f t="shared" si="1824"/>
        <v/>
      </c>
      <c r="CB17182" s="33">
        <f>IF(COUNTIF($CD$7:CD17182,CD17182)=1,CD17182,CD17182+COUNTIF($CD$6:CD17181,CD17182))</f>
        <v>61304</v>
      </c>
      <c r="CC17182" s="34">
        <f t="shared" si="1825"/>
        <v>55153</v>
      </c>
      <c r="CD17182" s="32">
        <f t="shared" si="1826"/>
        <v>55153</v>
      </c>
      <c r="CE17182" s="32">
        <f t="shared" si="1827"/>
        <v>0</v>
      </c>
      <c r="CF17182" s="32">
        <f t="shared" si="1828"/>
        <v>0</v>
      </c>
      <c r="CG17182" s="32" t="str">
        <f t="shared" si="1829"/>
        <v/>
      </c>
      <c r="CH17182" s="32">
        <v>177</v>
      </c>
      <c r="CI17182" s="32" t="s">
        <v>10</v>
      </c>
      <c r="CJ17182" s="32" t="str">
        <f t="shared" si="1830"/>
        <v/>
      </c>
      <c r="CK17182" s="32" t="str">
        <f t="shared" si="1831"/>
        <v/>
      </c>
      <c r="CL17182" s="32" t="str">
        <f t="shared" si="1832"/>
        <v/>
      </c>
      <c r="CM17182" s="32" t="str">
        <f t="shared" si="1833"/>
        <v/>
      </c>
      <c r="CN17182" s="32" t="str">
        <f t="shared" si="1834"/>
        <v/>
      </c>
    </row>
    <row r="17183" spans="71:92" x14ac:dyDescent="0.3">
      <c r="BS17183" s="32" t="str">
        <f>IF(Kiadasi_kiseroiv!$K$2=BT17183,BV17183,"")</f>
        <v/>
      </c>
      <c r="BT17183" s="34" t="str">
        <f t="shared" si="1817"/>
        <v/>
      </c>
      <c r="BU17183" s="32" t="str">
        <f t="shared" si="1818"/>
        <v/>
      </c>
      <c r="BV17183" s="32" t="str">
        <f t="shared" si="1819"/>
        <v/>
      </c>
      <c r="BW17183" s="32" t="str">
        <f t="shared" si="1820"/>
        <v/>
      </c>
      <c r="BX17183" s="32" t="str">
        <f t="shared" si="1821"/>
        <v/>
      </c>
      <c r="BY17183" s="32" t="str">
        <f t="shared" si="1822"/>
        <v/>
      </c>
      <c r="BZ17183" s="32" t="str">
        <f t="shared" si="1823"/>
        <v/>
      </c>
      <c r="CA17183" s="32" t="str">
        <f t="shared" si="1824"/>
        <v/>
      </c>
      <c r="CB17183" s="33">
        <f>IF(COUNTIF($CD$7:CD17183,CD17183)=1,CD17183,CD17183+COUNTIF($CD$6:CD17182,CD17183))</f>
        <v>61305</v>
      </c>
      <c r="CC17183" s="34">
        <f t="shared" si="1825"/>
        <v>55153</v>
      </c>
      <c r="CD17183" s="32">
        <f t="shared" si="1826"/>
        <v>55153</v>
      </c>
      <c r="CE17183" s="32">
        <f t="shared" si="1827"/>
        <v>0</v>
      </c>
      <c r="CF17183" s="32">
        <f t="shared" si="1828"/>
        <v>0</v>
      </c>
      <c r="CG17183" s="32" t="str">
        <f t="shared" si="1829"/>
        <v/>
      </c>
      <c r="CH17183" s="32">
        <v>178</v>
      </c>
      <c r="CI17183" s="32" t="s">
        <v>10</v>
      </c>
      <c r="CJ17183" s="32" t="str">
        <f t="shared" si="1830"/>
        <v/>
      </c>
      <c r="CK17183" s="32" t="str">
        <f t="shared" si="1831"/>
        <v/>
      </c>
      <c r="CL17183" s="32" t="str">
        <f t="shared" si="1832"/>
        <v/>
      </c>
      <c r="CM17183" s="32" t="str">
        <f t="shared" si="1833"/>
        <v/>
      </c>
      <c r="CN17183" s="32" t="str">
        <f t="shared" si="1834"/>
        <v/>
      </c>
    </row>
    <row r="17184" spans="71:92" x14ac:dyDescent="0.3">
      <c r="BS17184" s="32" t="str">
        <f>IF(Kiadasi_kiseroiv!$K$2=BT17184,BV17184,"")</f>
        <v/>
      </c>
      <c r="BT17184" s="34" t="str">
        <f t="shared" si="1817"/>
        <v/>
      </c>
      <c r="BU17184" s="32" t="str">
        <f t="shared" si="1818"/>
        <v/>
      </c>
      <c r="BV17184" s="32" t="str">
        <f t="shared" si="1819"/>
        <v/>
      </c>
      <c r="BW17184" s="32" t="str">
        <f t="shared" si="1820"/>
        <v/>
      </c>
      <c r="BX17184" s="32" t="str">
        <f t="shared" si="1821"/>
        <v/>
      </c>
      <c r="BY17184" s="32" t="str">
        <f t="shared" si="1822"/>
        <v/>
      </c>
      <c r="BZ17184" s="32" t="str">
        <f t="shared" si="1823"/>
        <v/>
      </c>
      <c r="CA17184" s="32" t="str">
        <f t="shared" si="1824"/>
        <v/>
      </c>
      <c r="CB17184" s="33">
        <f>IF(COUNTIF($CD$7:CD17184,CD17184)=1,CD17184,CD17184+COUNTIF($CD$6:CD17183,CD17184))</f>
        <v>61306</v>
      </c>
      <c r="CC17184" s="34">
        <f t="shared" si="1825"/>
        <v>55153</v>
      </c>
      <c r="CD17184" s="32">
        <f t="shared" si="1826"/>
        <v>55153</v>
      </c>
      <c r="CE17184" s="32">
        <f t="shared" si="1827"/>
        <v>0</v>
      </c>
      <c r="CF17184" s="32">
        <f t="shared" si="1828"/>
        <v>0</v>
      </c>
      <c r="CG17184" s="32" t="str">
        <f t="shared" si="1829"/>
        <v/>
      </c>
      <c r="CH17184" s="32">
        <v>179</v>
      </c>
      <c r="CI17184" s="32" t="s">
        <v>10</v>
      </c>
      <c r="CJ17184" s="32" t="str">
        <f t="shared" si="1830"/>
        <v/>
      </c>
      <c r="CK17184" s="32" t="str">
        <f t="shared" si="1831"/>
        <v/>
      </c>
      <c r="CL17184" s="32" t="str">
        <f t="shared" si="1832"/>
        <v/>
      </c>
      <c r="CM17184" s="32" t="str">
        <f t="shared" si="1833"/>
        <v/>
      </c>
      <c r="CN17184" s="32" t="str">
        <f t="shared" si="1834"/>
        <v/>
      </c>
    </row>
    <row r="17185" spans="71:92" x14ac:dyDescent="0.3">
      <c r="BS17185" s="32" t="str">
        <f>IF(Kiadasi_kiseroiv!$K$2=BT17185,BV17185,"")</f>
        <v/>
      </c>
      <c r="BT17185" s="34" t="str">
        <f t="shared" si="1817"/>
        <v/>
      </c>
      <c r="BU17185" s="32" t="str">
        <f t="shared" si="1818"/>
        <v/>
      </c>
      <c r="BV17185" s="32" t="str">
        <f t="shared" si="1819"/>
        <v/>
      </c>
      <c r="BW17185" s="32" t="str">
        <f t="shared" si="1820"/>
        <v/>
      </c>
      <c r="BX17185" s="32" t="str">
        <f t="shared" si="1821"/>
        <v/>
      </c>
      <c r="BY17185" s="32" t="str">
        <f t="shared" si="1822"/>
        <v/>
      </c>
      <c r="BZ17185" s="32" t="str">
        <f t="shared" si="1823"/>
        <v/>
      </c>
      <c r="CA17185" s="32" t="str">
        <f t="shared" si="1824"/>
        <v/>
      </c>
      <c r="CB17185" s="33">
        <f>IF(COUNTIF($CD$7:CD17185,CD17185)=1,CD17185,CD17185+COUNTIF($CD$6:CD17184,CD17185))</f>
        <v>61307</v>
      </c>
      <c r="CC17185" s="34">
        <f t="shared" si="1825"/>
        <v>55153</v>
      </c>
      <c r="CD17185" s="32">
        <f t="shared" si="1826"/>
        <v>55153</v>
      </c>
      <c r="CE17185" s="32">
        <f t="shared" si="1827"/>
        <v>0</v>
      </c>
      <c r="CF17185" s="32">
        <f t="shared" si="1828"/>
        <v>0</v>
      </c>
      <c r="CG17185" s="32" t="str">
        <f t="shared" si="1829"/>
        <v/>
      </c>
      <c r="CH17185" s="32">
        <v>180</v>
      </c>
      <c r="CI17185" s="32" t="s">
        <v>10</v>
      </c>
      <c r="CJ17185" s="32" t="str">
        <f t="shared" si="1830"/>
        <v/>
      </c>
      <c r="CK17185" s="32" t="str">
        <f t="shared" si="1831"/>
        <v/>
      </c>
      <c r="CL17185" s="32" t="str">
        <f t="shared" si="1832"/>
        <v/>
      </c>
      <c r="CM17185" s="32" t="str">
        <f t="shared" si="1833"/>
        <v/>
      </c>
      <c r="CN17185" s="32" t="str">
        <f t="shared" si="1834"/>
        <v/>
      </c>
    </row>
    <row r="17186" spans="71:92" x14ac:dyDescent="0.3">
      <c r="BS17186" s="32" t="str">
        <f>IF(Kiadasi_kiseroiv!$K$2=BT17186,BV17186,"")</f>
        <v/>
      </c>
      <c r="BT17186" s="34" t="str">
        <f t="shared" si="1817"/>
        <v/>
      </c>
      <c r="BU17186" s="32" t="str">
        <f t="shared" si="1818"/>
        <v/>
      </c>
      <c r="BV17186" s="32" t="str">
        <f t="shared" si="1819"/>
        <v/>
      </c>
      <c r="BW17186" s="32" t="str">
        <f t="shared" si="1820"/>
        <v/>
      </c>
      <c r="BX17186" s="32" t="str">
        <f t="shared" si="1821"/>
        <v/>
      </c>
      <c r="BY17186" s="32" t="str">
        <f t="shared" si="1822"/>
        <v/>
      </c>
      <c r="BZ17186" s="32" t="str">
        <f t="shared" si="1823"/>
        <v/>
      </c>
      <c r="CA17186" s="32" t="str">
        <f t="shared" si="1824"/>
        <v/>
      </c>
      <c r="CB17186" s="33">
        <f>IF(COUNTIF($CD$7:CD17186,CD17186)=1,CD17186,CD17186+COUNTIF($CD$6:CD17185,CD17186))</f>
        <v>61308</v>
      </c>
      <c r="CC17186" s="34">
        <f t="shared" si="1825"/>
        <v>55153</v>
      </c>
      <c r="CD17186" s="32">
        <f t="shared" si="1826"/>
        <v>55153</v>
      </c>
      <c r="CE17186" s="32">
        <f t="shared" si="1827"/>
        <v>0</v>
      </c>
      <c r="CF17186" s="32">
        <f t="shared" si="1828"/>
        <v>0</v>
      </c>
      <c r="CG17186" s="32" t="str">
        <f t="shared" si="1829"/>
        <v/>
      </c>
      <c r="CH17186" s="32">
        <v>181</v>
      </c>
      <c r="CI17186" s="32" t="s">
        <v>10</v>
      </c>
      <c r="CJ17186" s="32" t="str">
        <f t="shared" si="1830"/>
        <v/>
      </c>
      <c r="CK17186" s="32" t="str">
        <f t="shared" si="1831"/>
        <v/>
      </c>
      <c r="CL17186" s="32" t="str">
        <f t="shared" si="1832"/>
        <v/>
      </c>
      <c r="CM17186" s="32" t="str">
        <f t="shared" si="1833"/>
        <v/>
      </c>
      <c r="CN17186" s="32" t="str">
        <f t="shared" si="1834"/>
        <v/>
      </c>
    </row>
    <row r="17187" spans="71:92" x14ac:dyDescent="0.3">
      <c r="BS17187" s="32" t="str">
        <f>IF(Kiadasi_kiseroiv!$K$2=BT17187,BV17187,"")</f>
        <v/>
      </c>
      <c r="BT17187" s="34" t="str">
        <f t="shared" si="1817"/>
        <v/>
      </c>
      <c r="BU17187" s="32" t="str">
        <f t="shared" si="1818"/>
        <v/>
      </c>
      <c r="BV17187" s="32" t="str">
        <f t="shared" si="1819"/>
        <v/>
      </c>
      <c r="BW17187" s="32" t="str">
        <f t="shared" si="1820"/>
        <v/>
      </c>
      <c r="BX17187" s="32" t="str">
        <f t="shared" si="1821"/>
        <v/>
      </c>
      <c r="BY17187" s="32" t="str">
        <f t="shared" si="1822"/>
        <v/>
      </c>
      <c r="BZ17187" s="32" t="str">
        <f t="shared" si="1823"/>
        <v/>
      </c>
      <c r="CA17187" s="32" t="str">
        <f t="shared" si="1824"/>
        <v/>
      </c>
      <c r="CB17187" s="33">
        <f>IF(COUNTIF($CD$7:CD17187,CD17187)=1,CD17187,CD17187+COUNTIF($CD$6:CD17186,CD17187))</f>
        <v>61309</v>
      </c>
      <c r="CC17187" s="34">
        <f t="shared" si="1825"/>
        <v>55153</v>
      </c>
      <c r="CD17187" s="32">
        <f t="shared" si="1826"/>
        <v>55153</v>
      </c>
      <c r="CE17187" s="32">
        <f t="shared" si="1827"/>
        <v>0</v>
      </c>
      <c r="CF17187" s="32">
        <f t="shared" si="1828"/>
        <v>0</v>
      </c>
      <c r="CG17187" s="32" t="str">
        <f t="shared" si="1829"/>
        <v/>
      </c>
      <c r="CH17187" s="32">
        <v>182</v>
      </c>
      <c r="CI17187" s="32" t="s">
        <v>10</v>
      </c>
      <c r="CJ17187" s="32" t="str">
        <f t="shared" si="1830"/>
        <v/>
      </c>
      <c r="CK17187" s="32" t="str">
        <f t="shared" si="1831"/>
        <v/>
      </c>
      <c r="CL17187" s="32" t="str">
        <f t="shared" si="1832"/>
        <v/>
      </c>
      <c r="CM17187" s="32" t="str">
        <f t="shared" si="1833"/>
        <v/>
      </c>
      <c r="CN17187" s="32" t="str">
        <f t="shared" si="1834"/>
        <v/>
      </c>
    </row>
    <row r="17188" spans="71:92" x14ac:dyDescent="0.3">
      <c r="BS17188" s="32" t="str">
        <f>IF(Kiadasi_kiseroiv!$K$2=BT17188,BV17188,"")</f>
        <v/>
      </c>
      <c r="BT17188" s="34" t="str">
        <f t="shared" si="1817"/>
        <v/>
      </c>
      <c r="BU17188" s="32" t="str">
        <f t="shared" si="1818"/>
        <v/>
      </c>
      <c r="BV17188" s="32" t="str">
        <f t="shared" si="1819"/>
        <v/>
      </c>
      <c r="BW17188" s="32" t="str">
        <f t="shared" si="1820"/>
        <v/>
      </c>
      <c r="BX17188" s="32" t="str">
        <f t="shared" si="1821"/>
        <v/>
      </c>
      <c r="BY17188" s="32" t="str">
        <f t="shared" si="1822"/>
        <v/>
      </c>
      <c r="BZ17188" s="32" t="str">
        <f t="shared" si="1823"/>
        <v/>
      </c>
      <c r="CA17188" s="32" t="str">
        <f t="shared" si="1824"/>
        <v/>
      </c>
      <c r="CB17188" s="33">
        <f>IF(COUNTIF($CD$7:CD17188,CD17188)=1,CD17188,CD17188+COUNTIF($CD$6:CD17187,CD17188))</f>
        <v>61310</v>
      </c>
      <c r="CC17188" s="34">
        <f t="shared" si="1825"/>
        <v>55153</v>
      </c>
      <c r="CD17188" s="32">
        <f t="shared" si="1826"/>
        <v>55153</v>
      </c>
      <c r="CE17188" s="32">
        <f t="shared" si="1827"/>
        <v>0</v>
      </c>
      <c r="CF17188" s="32">
        <f t="shared" si="1828"/>
        <v>0</v>
      </c>
      <c r="CG17188" s="32" t="str">
        <f t="shared" si="1829"/>
        <v/>
      </c>
      <c r="CH17188" s="32">
        <v>183</v>
      </c>
      <c r="CI17188" s="32" t="s">
        <v>10</v>
      </c>
      <c r="CJ17188" s="32" t="str">
        <f t="shared" si="1830"/>
        <v/>
      </c>
      <c r="CK17188" s="32" t="str">
        <f t="shared" si="1831"/>
        <v/>
      </c>
      <c r="CL17188" s="32" t="str">
        <f t="shared" si="1832"/>
        <v/>
      </c>
      <c r="CM17188" s="32" t="str">
        <f t="shared" si="1833"/>
        <v/>
      </c>
      <c r="CN17188" s="32" t="str">
        <f t="shared" si="1834"/>
        <v/>
      </c>
    </row>
    <row r="17189" spans="71:92" x14ac:dyDescent="0.3">
      <c r="BS17189" s="32" t="str">
        <f>IF(Kiadasi_kiseroiv!$K$2=BT17189,BV17189,"")</f>
        <v/>
      </c>
      <c r="BT17189" s="34" t="str">
        <f t="shared" si="1817"/>
        <v/>
      </c>
      <c r="BU17189" s="32" t="str">
        <f t="shared" si="1818"/>
        <v/>
      </c>
      <c r="BV17189" s="32" t="str">
        <f t="shared" si="1819"/>
        <v/>
      </c>
      <c r="BW17189" s="32" t="str">
        <f t="shared" si="1820"/>
        <v/>
      </c>
      <c r="BX17189" s="32" t="str">
        <f t="shared" si="1821"/>
        <v/>
      </c>
      <c r="BY17189" s="32" t="str">
        <f t="shared" si="1822"/>
        <v/>
      </c>
      <c r="BZ17189" s="32" t="str">
        <f t="shared" si="1823"/>
        <v/>
      </c>
      <c r="CA17189" s="32" t="str">
        <f t="shared" si="1824"/>
        <v/>
      </c>
      <c r="CB17189" s="33">
        <f>IF(COUNTIF($CD$7:CD17189,CD17189)=1,CD17189,CD17189+COUNTIF($CD$6:CD17188,CD17189))</f>
        <v>61311</v>
      </c>
      <c r="CC17189" s="34">
        <f t="shared" si="1825"/>
        <v>55153</v>
      </c>
      <c r="CD17189" s="32">
        <f t="shared" si="1826"/>
        <v>55153</v>
      </c>
      <c r="CE17189" s="32">
        <f t="shared" si="1827"/>
        <v>0</v>
      </c>
      <c r="CF17189" s="32">
        <f t="shared" si="1828"/>
        <v>0</v>
      </c>
      <c r="CG17189" s="32" t="str">
        <f t="shared" si="1829"/>
        <v/>
      </c>
      <c r="CH17189" s="32">
        <v>184</v>
      </c>
      <c r="CI17189" s="32" t="s">
        <v>10</v>
      </c>
      <c r="CJ17189" s="32" t="str">
        <f t="shared" si="1830"/>
        <v/>
      </c>
      <c r="CK17189" s="32" t="str">
        <f t="shared" si="1831"/>
        <v/>
      </c>
      <c r="CL17189" s="32" t="str">
        <f t="shared" si="1832"/>
        <v/>
      </c>
      <c r="CM17189" s="32" t="str">
        <f t="shared" si="1833"/>
        <v/>
      </c>
      <c r="CN17189" s="32" t="str">
        <f t="shared" si="1834"/>
        <v/>
      </c>
    </row>
    <row r="17190" spans="71:92" x14ac:dyDescent="0.3">
      <c r="BS17190" s="32" t="str">
        <f>IF(Kiadasi_kiseroiv!$K$2=BT17190,BV17190,"")</f>
        <v/>
      </c>
      <c r="BT17190" s="34" t="str">
        <f t="shared" si="1817"/>
        <v/>
      </c>
      <c r="BU17190" s="32" t="str">
        <f t="shared" si="1818"/>
        <v/>
      </c>
      <c r="BV17190" s="32" t="str">
        <f t="shared" si="1819"/>
        <v/>
      </c>
      <c r="BW17190" s="32" t="str">
        <f t="shared" si="1820"/>
        <v/>
      </c>
      <c r="BX17190" s="32" t="str">
        <f t="shared" si="1821"/>
        <v/>
      </c>
      <c r="BY17190" s="32" t="str">
        <f t="shared" si="1822"/>
        <v/>
      </c>
      <c r="BZ17190" s="32" t="str">
        <f t="shared" si="1823"/>
        <v/>
      </c>
      <c r="CA17190" s="32" t="str">
        <f t="shared" si="1824"/>
        <v/>
      </c>
      <c r="CB17190" s="33">
        <f>IF(COUNTIF($CD$7:CD17190,CD17190)=1,CD17190,CD17190+COUNTIF($CD$6:CD17189,CD17190))</f>
        <v>61312</v>
      </c>
      <c r="CC17190" s="34">
        <f t="shared" si="1825"/>
        <v>55153</v>
      </c>
      <c r="CD17190" s="32">
        <f t="shared" si="1826"/>
        <v>55153</v>
      </c>
      <c r="CE17190" s="32">
        <f t="shared" si="1827"/>
        <v>0</v>
      </c>
      <c r="CF17190" s="32">
        <f t="shared" si="1828"/>
        <v>0</v>
      </c>
      <c r="CG17190" s="32" t="str">
        <f t="shared" si="1829"/>
        <v/>
      </c>
      <c r="CH17190" s="32">
        <v>185</v>
      </c>
      <c r="CI17190" s="32" t="s">
        <v>10</v>
      </c>
      <c r="CJ17190" s="32" t="str">
        <f t="shared" si="1830"/>
        <v/>
      </c>
      <c r="CK17190" s="32" t="str">
        <f t="shared" si="1831"/>
        <v/>
      </c>
      <c r="CL17190" s="32" t="str">
        <f t="shared" si="1832"/>
        <v/>
      </c>
      <c r="CM17190" s="32" t="str">
        <f t="shared" si="1833"/>
        <v/>
      </c>
      <c r="CN17190" s="32" t="str">
        <f t="shared" si="1834"/>
        <v/>
      </c>
    </row>
    <row r="17191" spans="71:92" x14ac:dyDescent="0.3">
      <c r="BS17191" s="32" t="str">
        <f>IF(Kiadasi_kiseroiv!$K$2=BT17191,BV17191,"")</f>
        <v/>
      </c>
      <c r="BT17191" s="34" t="str">
        <f t="shared" si="1817"/>
        <v/>
      </c>
      <c r="BU17191" s="32" t="str">
        <f t="shared" si="1818"/>
        <v/>
      </c>
      <c r="BV17191" s="32" t="str">
        <f t="shared" si="1819"/>
        <v/>
      </c>
      <c r="BW17191" s="32" t="str">
        <f t="shared" si="1820"/>
        <v/>
      </c>
      <c r="BX17191" s="32" t="str">
        <f t="shared" si="1821"/>
        <v/>
      </c>
      <c r="BY17191" s="32" t="str">
        <f t="shared" si="1822"/>
        <v/>
      </c>
      <c r="BZ17191" s="32" t="str">
        <f t="shared" si="1823"/>
        <v/>
      </c>
      <c r="CA17191" s="32" t="str">
        <f t="shared" si="1824"/>
        <v/>
      </c>
      <c r="CB17191" s="33">
        <f>IF(COUNTIF($CD$7:CD17191,CD17191)=1,CD17191,CD17191+COUNTIF($CD$6:CD17190,CD17191))</f>
        <v>61313</v>
      </c>
      <c r="CC17191" s="34">
        <f t="shared" si="1825"/>
        <v>55153</v>
      </c>
      <c r="CD17191" s="32">
        <f t="shared" si="1826"/>
        <v>55153</v>
      </c>
      <c r="CE17191" s="32">
        <f t="shared" si="1827"/>
        <v>0</v>
      </c>
      <c r="CF17191" s="32">
        <f t="shared" si="1828"/>
        <v>0</v>
      </c>
      <c r="CG17191" s="32" t="str">
        <f t="shared" si="1829"/>
        <v/>
      </c>
      <c r="CH17191" s="32">
        <v>186</v>
      </c>
      <c r="CI17191" s="32" t="s">
        <v>10</v>
      </c>
      <c r="CJ17191" s="32" t="str">
        <f t="shared" si="1830"/>
        <v/>
      </c>
      <c r="CK17191" s="32" t="str">
        <f t="shared" si="1831"/>
        <v/>
      </c>
      <c r="CL17191" s="32" t="str">
        <f t="shared" si="1832"/>
        <v/>
      </c>
      <c r="CM17191" s="32" t="str">
        <f t="shared" si="1833"/>
        <v/>
      </c>
      <c r="CN17191" s="32" t="str">
        <f t="shared" si="1834"/>
        <v/>
      </c>
    </row>
    <row r="17192" spans="71:92" x14ac:dyDescent="0.3">
      <c r="BS17192" s="32" t="str">
        <f>IF(Kiadasi_kiseroiv!$K$2=BT17192,BV17192,"")</f>
        <v/>
      </c>
      <c r="BT17192" s="34" t="str">
        <f t="shared" si="1817"/>
        <v/>
      </c>
      <c r="BU17192" s="32" t="str">
        <f t="shared" si="1818"/>
        <v/>
      </c>
      <c r="BV17192" s="32" t="str">
        <f t="shared" si="1819"/>
        <v/>
      </c>
      <c r="BW17192" s="32" t="str">
        <f t="shared" si="1820"/>
        <v/>
      </c>
      <c r="BX17192" s="32" t="str">
        <f t="shared" si="1821"/>
        <v/>
      </c>
      <c r="BY17192" s="32" t="str">
        <f t="shared" si="1822"/>
        <v/>
      </c>
      <c r="BZ17192" s="32" t="str">
        <f t="shared" si="1823"/>
        <v/>
      </c>
      <c r="CA17192" s="32" t="str">
        <f t="shared" si="1824"/>
        <v/>
      </c>
      <c r="CB17192" s="33">
        <f>IF(COUNTIF($CD$7:CD17192,CD17192)=1,CD17192,CD17192+COUNTIF($CD$6:CD17191,CD17192))</f>
        <v>61314</v>
      </c>
      <c r="CC17192" s="34">
        <f t="shared" si="1825"/>
        <v>55153</v>
      </c>
      <c r="CD17192" s="32">
        <f t="shared" si="1826"/>
        <v>55153</v>
      </c>
      <c r="CE17192" s="32">
        <f t="shared" si="1827"/>
        <v>0</v>
      </c>
      <c r="CF17192" s="32">
        <f t="shared" si="1828"/>
        <v>0</v>
      </c>
      <c r="CG17192" s="32" t="str">
        <f t="shared" si="1829"/>
        <v/>
      </c>
      <c r="CH17192" s="32">
        <v>187</v>
      </c>
      <c r="CI17192" s="32" t="s">
        <v>10</v>
      </c>
      <c r="CJ17192" s="32" t="str">
        <f t="shared" si="1830"/>
        <v/>
      </c>
      <c r="CK17192" s="32" t="str">
        <f t="shared" si="1831"/>
        <v/>
      </c>
      <c r="CL17192" s="32" t="str">
        <f t="shared" si="1832"/>
        <v/>
      </c>
      <c r="CM17192" s="32" t="str">
        <f t="shared" si="1833"/>
        <v/>
      </c>
      <c r="CN17192" s="32" t="str">
        <f t="shared" si="1834"/>
        <v/>
      </c>
    </row>
    <row r="17193" spans="71:92" x14ac:dyDescent="0.3">
      <c r="BS17193" s="32" t="str">
        <f>IF(Kiadasi_kiseroiv!$K$2=BT17193,BV17193,"")</f>
        <v/>
      </c>
      <c r="BT17193" s="34" t="str">
        <f t="shared" si="1817"/>
        <v/>
      </c>
      <c r="BU17193" s="32" t="str">
        <f t="shared" si="1818"/>
        <v/>
      </c>
      <c r="BV17193" s="32" t="str">
        <f t="shared" si="1819"/>
        <v/>
      </c>
      <c r="BW17193" s="32" t="str">
        <f t="shared" si="1820"/>
        <v/>
      </c>
      <c r="BX17193" s="32" t="str">
        <f t="shared" si="1821"/>
        <v/>
      </c>
      <c r="BY17193" s="32" t="str">
        <f t="shared" si="1822"/>
        <v/>
      </c>
      <c r="BZ17193" s="32" t="str">
        <f t="shared" si="1823"/>
        <v/>
      </c>
      <c r="CA17193" s="32" t="str">
        <f t="shared" si="1824"/>
        <v/>
      </c>
      <c r="CB17193" s="33">
        <f>IF(COUNTIF($CD$7:CD17193,CD17193)=1,CD17193,CD17193+COUNTIF($CD$6:CD17192,CD17193))</f>
        <v>61315</v>
      </c>
      <c r="CC17193" s="34">
        <f t="shared" si="1825"/>
        <v>55153</v>
      </c>
      <c r="CD17193" s="32">
        <f t="shared" si="1826"/>
        <v>55153</v>
      </c>
      <c r="CE17193" s="32">
        <f t="shared" si="1827"/>
        <v>0</v>
      </c>
      <c r="CF17193" s="32">
        <f t="shared" si="1828"/>
        <v>0</v>
      </c>
      <c r="CG17193" s="32" t="str">
        <f t="shared" si="1829"/>
        <v/>
      </c>
      <c r="CH17193" s="32">
        <v>188</v>
      </c>
      <c r="CI17193" s="32" t="s">
        <v>10</v>
      </c>
      <c r="CJ17193" s="32" t="str">
        <f t="shared" si="1830"/>
        <v/>
      </c>
      <c r="CK17193" s="32" t="str">
        <f t="shared" si="1831"/>
        <v/>
      </c>
      <c r="CL17193" s="32" t="str">
        <f t="shared" si="1832"/>
        <v/>
      </c>
      <c r="CM17193" s="32" t="str">
        <f t="shared" si="1833"/>
        <v/>
      </c>
      <c r="CN17193" s="32" t="str">
        <f t="shared" si="1834"/>
        <v/>
      </c>
    </row>
    <row r="17194" spans="71:92" x14ac:dyDescent="0.3">
      <c r="BS17194" s="32" t="str">
        <f>IF(Kiadasi_kiseroiv!$K$2=BT17194,BV17194,"")</f>
        <v/>
      </c>
      <c r="BT17194" s="34" t="str">
        <f t="shared" si="1817"/>
        <v/>
      </c>
      <c r="BU17194" s="32" t="str">
        <f t="shared" si="1818"/>
        <v/>
      </c>
      <c r="BV17194" s="32" t="str">
        <f t="shared" si="1819"/>
        <v/>
      </c>
      <c r="BW17194" s="32" t="str">
        <f t="shared" si="1820"/>
        <v/>
      </c>
      <c r="BX17194" s="32" t="str">
        <f t="shared" si="1821"/>
        <v/>
      </c>
      <c r="BY17194" s="32" t="str">
        <f t="shared" si="1822"/>
        <v/>
      </c>
      <c r="BZ17194" s="32" t="str">
        <f t="shared" si="1823"/>
        <v/>
      </c>
      <c r="CA17194" s="32" t="str">
        <f t="shared" si="1824"/>
        <v/>
      </c>
      <c r="CB17194" s="33">
        <f>IF(COUNTIF($CD$7:CD17194,CD17194)=1,CD17194,CD17194+COUNTIF($CD$6:CD17193,CD17194))</f>
        <v>61316</v>
      </c>
      <c r="CC17194" s="34">
        <f t="shared" si="1825"/>
        <v>55153</v>
      </c>
      <c r="CD17194" s="32">
        <f t="shared" si="1826"/>
        <v>55153</v>
      </c>
      <c r="CE17194" s="32">
        <f t="shared" si="1827"/>
        <v>0</v>
      </c>
      <c r="CF17194" s="32">
        <f t="shared" si="1828"/>
        <v>0</v>
      </c>
      <c r="CG17194" s="32" t="str">
        <f t="shared" si="1829"/>
        <v/>
      </c>
      <c r="CH17194" s="32">
        <v>189</v>
      </c>
      <c r="CI17194" s="32" t="s">
        <v>10</v>
      </c>
      <c r="CJ17194" s="32" t="str">
        <f t="shared" si="1830"/>
        <v/>
      </c>
      <c r="CK17194" s="32" t="str">
        <f t="shared" si="1831"/>
        <v/>
      </c>
      <c r="CL17194" s="32" t="str">
        <f t="shared" si="1832"/>
        <v/>
      </c>
      <c r="CM17194" s="32" t="str">
        <f t="shared" si="1833"/>
        <v/>
      </c>
      <c r="CN17194" s="32" t="str">
        <f t="shared" si="1834"/>
        <v/>
      </c>
    </row>
    <row r="17195" spans="71:92" x14ac:dyDescent="0.3">
      <c r="BS17195" s="32" t="str">
        <f>IF(Kiadasi_kiseroiv!$K$2=BT17195,BV17195,"")</f>
        <v/>
      </c>
      <c r="BT17195" s="34" t="str">
        <f t="shared" si="1817"/>
        <v/>
      </c>
      <c r="BU17195" s="32" t="str">
        <f t="shared" si="1818"/>
        <v/>
      </c>
      <c r="BV17195" s="32" t="str">
        <f t="shared" si="1819"/>
        <v/>
      </c>
      <c r="BW17195" s="32" t="str">
        <f t="shared" si="1820"/>
        <v/>
      </c>
      <c r="BX17195" s="32" t="str">
        <f t="shared" si="1821"/>
        <v/>
      </c>
      <c r="BY17195" s="32" t="str">
        <f t="shared" si="1822"/>
        <v/>
      </c>
      <c r="BZ17195" s="32" t="str">
        <f t="shared" si="1823"/>
        <v/>
      </c>
      <c r="CA17195" s="32" t="str">
        <f t="shared" si="1824"/>
        <v/>
      </c>
      <c r="CB17195" s="33">
        <f>IF(COUNTIF($CD$7:CD17195,CD17195)=1,CD17195,CD17195+COUNTIF($CD$6:CD17194,CD17195))</f>
        <v>61317</v>
      </c>
      <c r="CC17195" s="34">
        <f t="shared" si="1825"/>
        <v>55153</v>
      </c>
      <c r="CD17195" s="32">
        <f t="shared" si="1826"/>
        <v>55153</v>
      </c>
      <c r="CE17195" s="32">
        <f t="shared" si="1827"/>
        <v>0</v>
      </c>
      <c r="CF17195" s="32">
        <f t="shared" si="1828"/>
        <v>0</v>
      </c>
      <c r="CG17195" s="32" t="str">
        <f t="shared" si="1829"/>
        <v/>
      </c>
      <c r="CH17195" s="32">
        <v>190</v>
      </c>
      <c r="CI17195" s="32" t="s">
        <v>10</v>
      </c>
      <c r="CJ17195" s="32" t="str">
        <f t="shared" si="1830"/>
        <v/>
      </c>
      <c r="CK17195" s="32" t="str">
        <f t="shared" si="1831"/>
        <v/>
      </c>
      <c r="CL17195" s="32" t="str">
        <f t="shared" si="1832"/>
        <v/>
      </c>
      <c r="CM17195" s="32" t="str">
        <f t="shared" si="1833"/>
        <v/>
      </c>
      <c r="CN17195" s="32" t="str">
        <f t="shared" si="1834"/>
        <v/>
      </c>
    </row>
    <row r="17196" spans="71:92" x14ac:dyDescent="0.3">
      <c r="BS17196" s="32" t="str">
        <f>IF(Kiadasi_kiseroiv!$K$2=BT17196,BV17196,"")</f>
        <v/>
      </c>
      <c r="BT17196" s="34" t="str">
        <f t="shared" si="1817"/>
        <v/>
      </c>
      <c r="BU17196" s="32" t="str">
        <f t="shared" si="1818"/>
        <v/>
      </c>
      <c r="BV17196" s="32" t="str">
        <f t="shared" si="1819"/>
        <v/>
      </c>
      <c r="BW17196" s="32" t="str">
        <f t="shared" si="1820"/>
        <v/>
      </c>
      <c r="BX17196" s="32" t="str">
        <f t="shared" si="1821"/>
        <v/>
      </c>
      <c r="BY17196" s="32" t="str">
        <f t="shared" si="1822"/>
        <v/>
      </c>
      <c r="BZ17196" s="32" t="str">
        <f t="shared" si="1823"/>
        <v/>
      </c>
      <c r="CA17196" s="32" t="str">
        <f t="shared" si="1824"/>
        <v/>
      </c>
      <c r="CB17196" s="33">
        <f>IF(COUNTIF($CD$7:CD17196,CD17196)=1,CD17196,CD17196+COUNTIF($CD$6:CD17195,CD17196))</f>
        <v>61318</v>
      </c>
      <c r="CC17196" s="34">
        <f t="shared" si="1825"/>
        <v>55153</v>
      </c>
      <c r="CD17196" s="32">
        <f t="shared" si="1826"/>
        <v>55153</v>
      </c>
      <c r="CE17196" s="32">
        <f t="shared" si="1827"/>
        <v>0</v>
      </c>
      <c r="CF17196" s="32">
        <f t="shared" si="1828"/>
        <v>0</v>
      </c>
      <c r="CG17196" s="32" t="str">
        <f t="shared" si="1829"/>
        <v/>
      </c>
      <c r="CH17196" s="32">
        <v>191</v>
      </c>
      <c r="CI17196" s="32" t="s">
        <v>10</v>
      </c>
      <c r="CJ17196" s="32" t="str">
        <f t="shared" si="1830"/>
        <v/>
      </c>
      <c r="CK17196" s="32" t="str">
        <f t="shared" si="1831"/>
        <v/>
      </c>
      <c r="CL17196" s="32" t="str">
        <f t="shared" si="1832"/>
        <v/>
      </c>
      <c r="CM17196" s="32" t="str">
        <f t="shared" si="1833"/>
        <v/>
      </c>
      <c r="CN17196" s="32" t="str">
        <f t="shared" si="1834"/>
        <v/>
      </c>
    </row>
    <row r="17197" spans="71:92" x14ac:dyDescent="0.3">
      <c r="BS17197" s="32" t="str">
        <f>IF(Kiadasi_kiseroiv!$K$2=BT17197,BV17197,"")</f>
        <v/>
      </c>
      <c r="BT17197" s="34" t="str">
        <f t="shared" si="1817"/>
        <v/>
      </c>
      <c r="BU17197" s="32" t="str">
        <f t="shared" si="1818"/>
        <v/>
      </c>
      <c r="BV17197" s="32" t="str">
        <f t="shared" si="1819"/>
        <v/>
      </c>
      <c r="BW17197" s="32" t="str">
        <f t="shared" si="1820"/>
        <v/>
      </c>
      <c r="BX17197" s="32" t="str">
        <f t="shared" si="1821"/>
        <v/>
      </c>
      <c r="BY17197" s="32" t="str">
        <f t="shared" si="1822"/>
        <v/>
      </c>
      <c r="BZ17197" s="32" t="str">
        <f t="shared" si="1823"/>
        <v/>
      </c>
      <c r="CA17197" s="32" t="str">
        <f t="shared" si="1824"/>
        <v/>
      </c>
      <c r="CB17197" s="33">
        <f>IF(COUNTIF($CD$7:CD17197,CD17197)=1,CD17197,CD17197+COUNTIF($CD$6:CD17196,CD17197))</f>
        <v>61319</v>
      </c>
      <c r="CC17197" s="34">
        <f t="shared" si="1825"/>
        <v>55153</v>
      </c>
      <c r="CD17197" s="32">
        <f t="shared" si="1826"/>
        <v>55153</v>
      </c>
      <c r="CE17197" s="32">
        <f t="shared" si="1827"/>
        <v>0</v>
      </c>
      <c r="CF17197" s="32">
        <f t="shared" si="1828"/>
        <v>0</v>
      </c>
      <c r="CG17197" s="32" t="str">
        <f t="shared" si="1829"/>
        <v/>
      </c>
      <c r="CH17197" s="32">
        <v>192</v>
      </c>
      <c r="CI17197" s="32" t="s">
        <v>10</v>
      </c>
      <c r="CJ17197" s="32" t="str">
        <f t="shared" si="1830"/>
        <v/>
      </c>
      <c r="CK17197" s="32" t="str">
        <f t="shared" si="1831"/>
        <v/>
      </c>
      <c r="CL17197" s="32" t="str">
        <f t="shared" si="1832"/>
        <v/>
      </c>
      <c r="CM17197" s="32" t="str">
        <f t="shared" si="1833"/>
        <v/>
      </c>
      <c r="CN17197" s="32" t="str">
        <f t="shared" si="1834"/>
        <v/>
      </c>
    </row>
    <row r="17198" spans="71:92" x14ac:dyDescent="0.3">
      <c r="BS17198" s="32" t="str">
        <f>IF(Kiadasi_kiseroiv!$K$2=BT17198,BV17198,"")</f>
        <v/>
      </c>
      <c r="BT17198" s="34" t="str">
        <f t="shared" si="1817"/>
        <v/>
      </c>
      <c r="BU17198" s="32" t="str">
        <f t="shared" si="1818"/>
        <v/>
      </c>
      <c r="BV17198" s="32" t="str">
        <f t="shared" si="1819"/>
        <v/>
      </c>
      <c r="BW17198" s="32" t="str">
        <f t="shared" si="1820"/>
        <v/>
      </c>
      <c r="BX17198" s="32" t="str">
        <f t="shared" si="1821"/>
        <v/>
      </c>
      <c r="BY17198" s="32" t="str">
        <f t="shared" si="1822"/>
        <v/>
      </c>
      <c r="BZ17198" s="32" t="str">
        <f t="shared" si="1823"/>
        <v/>
      </c>
      <c r="CA17198" s="32" t="str">
        <f t="shared" si="1824"/>
        <v/>
      </c>
      <c r="CB17198" s="33">
        <f>IF(COUNTIF($CD$7:CD17198,CD17198)=1,CD17198,CD17198+COUNTIF($CD$6:CD17197,CD17198))</f>
        <v>61320</v>
      </c>
      <c r="CC17198" s="34">
        <f t="shared" si="1825"/>
        <v>55153</v>
      </c>
      <c r="CD17198" s="32">
        <f t="shared" si="1826"/>
        <v>55153</v>
      </c>
      <c r="CE17198" s="32">
        <f t="shared" si="1827"/>
        <v>0</v>
      </c>
      <c r="CF17198" s="32">
        <f t="shared" si="1828"/>
        <v>0</v>
      </c>
      <c r="CG17198" s="32" t="str">
        <f t="shared" si="1829"/>
        <v/>
      </c>
      <c r="CH17198" s="32">
        <v>193</v>
      </c>
      <c r="CI17198" s="32" t="s">
        <v>10</v>
      </c>
      <c r="CJ17198" s="32" t="str">
        <f t="shared" si="1830"/>
        <v/>
      </c>
      <c r="CK17198" s="32" t="str">
        <f t="shared" si="1831"/>
        <v/>
      </c>
      <c r="CL17198" s="32" t="str">
        <f t="shared" si="1832"/>
        <v/>
      </c>
      <c r="CM17198" s="32" t="str">
        <f t="shared" si="1833"/>
        <v/>
      </c>
      <c r="CN17198" s="32" t="str">
        <f t="shared" si="1834"/>
        <v/>
      </c>
    </row>
    <row r="17199" spans="71:92" x14ac:dyDescent="0.3">
      <c r="BS17199" s="32" t="str">
        <f>IF(Kiadasi_kiseroiv!$K$2=BT17199,BV17199,"")</f>
        <v/>
      </c>
      <c r="BT17199" s="34" t="str">
        <f t="shared" ref="BT17199:BT17200" si="1835">IF(AND($BT$4=CI17199,BU17199&lt;&gt;""),CC17199,"")</f>
        <v/>
      </c>
      <c r="BU17199" s="32" t="str">
        <f t="shared" si="1818"/>
        <v/>
      </c>
      <c r="BV17199" s="32" t="str">
        <f t="shared" ref="BV17199:BV17200" si="1836">IF(BU17199&lt;&gt;"",RANK(BU17199,$BU$7:$BU$33000,1),"")</f>
        <v/>
      </c>
      <c r="BW17199" s="32" t="str">
        <f t="shared" si="1820"/>
        <v/>
      </c>
      <c r="BX17199" s="32" t="str">
        <f t="shared" si="1821"/>
        <v/>
      </c>
      <c r="BY17199" s="32" t="str">
        <f t="shared" ref="BY17199:BY17200" si="1837">IF(AND(BX17199&lt;&gt;"",CC17199&lt;&gt;$CD$2),RANK(BX17199,$BX$7:$BX$33000,1),"")</f>
        <v/>
      </c>
      <c r="BZ17199" s="32" t="str">
        <f t="shared" si="1823"/>
        <v/>
      </c>
      <c r="CA17199" s="32" t="str">
        <f t="shared" ref="CA17199:CA17200" si="1838">IF(AND(BZ17199&lt;&gt;"",BZ17199&lt;&gt;$BZ$5),RANK(BZ17199,$BZ$7:$BZ$33000,1),"")</f>
        <v/>
      </c>
      <c r="CB17199" s="33">
        <f>IF(COUNTIF($CD$7:CD17199,CD17199)=1,CD17199,CD17199+COUNTIF($CD$6:CD17198,CD17199))</f>
        <v>61321</v>
      </c>
      <c r="CC17199" s="34">
        <f t="shared" si="1825"/>
        <v>55153</v>
      </c>
      <c r="CD17199" s="32">
        <f t="shared" ref="CD17199:CD17200" si="1839">IF(CC17199&lt;&gt;$CD$2,RANK(CC17199,$CC$7:$CC$33000,1),$CD$2)</f>
        <v>55153</v>
      </c>
      <c r="CE17199" s="32">
        <f t="shared" si="1827"/>
        <v>0</v>
      </c>
      <c r="CF17199" s="32">
        <f t="shared" si="1828"/>
        <v>0</v>
      </c>
      <c r="CG17199" s="32" t="str">
        <f t="shared" ref="CG17199:CG17200" si="1840">INDEX(db,CH17199,7)&amp;INDEX(db,CH17199,9)</f>
        <v/>
      </c>
      <c r="CH17199" s="32">
        <v>194</v>
      </c>
      <c r="CI17199" s="32" t="s">
        <v>10</v>
      </c>
      <c r="CJ17199" s="32" t="str">
        <f t="shared" si="1830"/>
        <v/>
      </c>
      <c r="CK17199" s="32" t="str">
        <f t="shared" si="1831"/>
        <v/>
      </c>
      <c r="CL17199" s="32" t="str">
        <f t="shared" si="1832"/>
        <v/>
      </c>
      <c r="CM17199" s="32" t="str">
        <f t="shared" si="1833"/>
        <v/>
      </c>
      <c r="CN17199" s="32" t="str">
        <f t="shared" si="1834"/>
        <v/>
      </c>
    </row>
    <row r="17200" spans="71:92" x14ac:dyDescent="0.3">
      <c r="BS17200" s="32" t="str">
        <f>IF(Kiadasi_kiseroiv!$K$2=BT17200,BV17200,"")</f>
        <v/>
      </c>
      <c r="BT17200" s="34" t="str">
        <f t="shared" si="1835"/>
        <v/>
      </c>
      <c r="BU17200" s="32" t="str">
        <f t="shared" si="1818"/>
        <v/>
      </c>
      <c r="BV17200" s="32" t="str">
        <f t="shared" si="1836"/>
        <v/>
      </c>
      <c r="BW17200" s="32" t="str">
        <f t="shared" si="1820"/>
        <v/>
      </c>
      <c r="BX17200" s="32" t="str">
        <f t="shared" si="1821"/>
        <v/>
      </c>
      <c r="BY17200" s="32" t="str">
        <f t="shared" si="1837"/>
        <v/>
      </c>
      <c r="BZ17200" s="32" t="str">
        <f t="shared" si="1823"/>
        <v/>
      </c>
      <c r="CA17200" s="32" t="str">
        <f t="shared" si="1838"/>
        <v/>
      </c>
      <c r="CB17200" s="33">
        <f>IF(COUNTIF($CD$7:CD17200,CD17200)=1,CD17200,CD17200+COUNTIF($CD$6:CD17199,CD17200))</f>
        <v>61322</v>
      </c>
      <c r="CC17200" s="34">
        <f t="shared" si="1825"/>
        <v>55153</v>
      </c>
      <c r="CD17200" s="32">
        <f t="shared" si="1839"/>
        <v>55153</v>
      </c>
      <c r="CE17200" s="32">
        <f t="shared" si="1827"/>
        <v>0</v>
      </c>
      <c r="CF17200" s="32">
        <f t="shared" si="1828"/>
        <v>0</v>
      </c>
      <c r="CG17200" s="32" t="str">
        <f t="shared" si="1840"/>
        <v/>
      </c>
      <c r="CH17200" s="32">
        <v>195</v>
      </c>
      <c r="CI17200" s="32" t="s">
        <v>10</v>
      </c>
      <c r="CJ17200" s="32" t="str">
        <f t="shared" si="1830"/>
        <v/>
      </c>
      <c r="CK17200" s="32" t="str">
        <f t="shared" si="1831"/>
        <v/>
      </c>
      <c r="CL17200" s="32" t="str">
        <f t="shared" si="1832"/>
        <v/>
      </c>
      <c r="CM17200" s="32" t="str">
        <f t="shared" si="1833"/>
        <v/>
      </c>
      <c r="CN17200" s="32" t="str">
        <f t="shared" si="1834"/>
        <v/>
      </c>
    </row>
    <row r="17201" x14ac:dyDescent="0.3"/>
    <row r="17202" x14ac:dyDescent="0.3"/>
    <row r="17203" x14ac:dyDescent="0.3"/>
    <row r="17204" x14ac:dyDescent="0.3"/>
    <row r="17205" x14ac:dyDescent="0.3"/>
    <row r="17206" x14ac:dyDescent="0.3"/>
    <row r="17207" x14ac:dyDescent="0.3"/>
    <row r="17208" x14ac:dyDescent="0.3"/>
    <row r="17209" x14ac:dyDescent="0.3"/>
    <row r="17210" x14ac:dyDescent="0.3"/>
    <row r="17211" x14ac:dyDescent="0.3"/>
    <row r="17212" x14ac:dyDescent="0.3"/>
    <row r="17213" x14ac:dyDescent="0.3"/>
    <row r="17214" x14ac:dyDescent="0.3"/>
    <row r="17215" x14ac:dyDescent="0.3"/>
    <row r="17216" x14ac:dyDescent="0.3"/>
    <row r="17217" x14ac:dyDescent="0.3"/>
    <row r="17218" x14ac:dyDescent="0.3"/>
    <row r="17219" x14ac:dyDescent="0.3"/>
    <row r="17220" x14ac:dyDescent="0.3"/>
    <row r="17221" x14ac:dyDescent="0.3"/>
    <row r="17222" x14ac:dyDescent="0.3"/>
    <row r="17223" x14ac:dyDescent="0.3"/>
    <row r="17224" x14ac:dyDescent="0.3"/>
    <row r="17225" x14ac:dyDescent="0.3"/>
    <row r="17226" x14ac:dyDescent="0.3"/>
    <row r="17227" x14ac:dyDescent="0.3"/>
    <row r="17228" x14ac:dyDescent="0.3"/>
    <row r="17229" x14ac:dyDescent="0.3"/>
    <row r="17230" x14ac:dyDescent="0.3"/>
    <row r="17231" x14ac:dyDescent="0.3"/>
    <row r="17232" x14ac:dyDescent="0.3"/>
    <row r="17233" x14ac:dyDescent="0.3"/>
    <row r="17234" x14ac:dyDescent="0.3"/>
    <row r="17235" x14ac:dyDescent="0.3"/>
    <row r="17236" x14ac:dyDescent="0.3"/>
    <row r="17237" x14ac:dyDescent="0.3"/>
    <row r="17238" x14ac:dyDescent="0.3"/>
    <row r="17239" x14ac:dyDescent="0.3"/>
    <row r="17240" x14ac:dyDescent="0.3"/>
    <row r="17241" x14ac:dyDescent="0.3"/>
    <row r="17242" x14ac:dyDescent="0.3"/>
    <row r="17243" x14ac:dyDescent="0.3"/>
    <row r="17244" x14ac:dyDescent="0.3"/>
    <row r="17245" x14ac:dyDescent="0.3"/>
    <row r="17246" x14ac:dyDescent="0.3"/>
    <row r="17247" x14ac:dyDescent="0.3"/>
    <row r="17248" x14ac:dyDescent="0.3"/>
    <row r="17249" x14ac:dyDescent="0.3"/>
    <row r="17250" x14ac:dyDescent="0.3"/>
    <row r="17251" x14ac:dyDescent="0.3"/>
    <row r="17252" x14ac:dyDescent="0.3"/>
    <row r="17253" x14ac:dyDescent="0.3"/>
    <row r="17254" x14ac:dyDescent="0.3"/>
    <row r="17255" x14ac:dyDescent="0.3"/>
    <row r="17256" x14ac:dyDescent="0.3"/>
    <row r="17257" x14ac:dyDescent="0.3"/>
    <row r="17258" x14ac:dyDescent="0.3"/>
    <row r="17259" x14ac:dyDescent="0.3"/>
    <row r="17260" x14ac:dyDescent="0.3"/>
    <row r="17261" x14ac:dyDescent="0.3"/>
    <row r="17262" x14ac:dyDescent="0.3"/>
    <row r="17263" x14ac:dyDescent="0.3"/>
    <row r="17264" x14ac:dyDescent="0.3"/>
    <row r="17265" x14ac:dyDescent="0.3"/>
    <row r="17266" x14ac:dyDescent="0.3"/>
    <row r="17267" x14ac:dyDescent="0.3"/>
    <row r="17268" x14ac:dyDescent="0.3"/>
    <row r="17269" x14ac:dyDescent="0.3"/>
    <row r="17270" x14ac:dyDescent="0.3"/>
    <row r="17271" x14ac:dyDescent="0.3"/>
    <row r="17272" x14ac:dyDescent="0.3"/>
    <row r="17273" x14ac:dyDescent="0.3"/>
    <row r="17274" x14ac:dyDescent="0.3"/>
    <row r="17275" x14ac:dyDescent="0.3"/>
    <row r="17276" x14ac:dyDescent="0.3"/>
    <row r="17277" x14ac:dyDescent="0.3"/>
    <row r="17278" x14ac:dyDescent="0.3"/>
    <row r="17279" x14ac:dyDescent="0.3"/>
    <row r="17280" x14ac:dyDescent="0.3"/>
    <row r="17281" x14ac:dyDescent="0.3"/>
    <row r="17282" x14ac:dyDescent="0.3"/>
    <row r="17283" x14ac:dyDescent="0.3"/>
    <row r="17284" x14ac:dyDescent="0.3"/>
    <row r="17285" x14ac:dyDescent="0.3"/>
    <row r="17286" x14ac:dyDescent="0.3"/>
    <row r="17287" x14ac:dyDescent="0.3"/>
    <row r="17288" x14ac:dyDescent="0.3"/>
    <row r="17289" x14ac:dyDescent="0.3"/>
    <row r="17290" x14ac:dyDescent="0.3"/>
    <row r="17291" x14ac:dyDescent="0.3"/>
    <row r="17292" x14ac:dyDescent="0.3"/>
    <row r="17293" x14ac:dyDescent="0.3"/>
    <row r="17294" x14ac:dyDescent="0.3"/>
    <row r="17295" x14ac:dyDescent="0.3"/>
    <row r="17296" x14ac:dyDescent="0.3"/>
    <row r="17297" x14ac:dyDescent="0.3"/>
    <row r="17298" x14ac:dyDescent="0.3"/>
    <row r="17299" x14ac:dyDescent="0.3"/>
    <row r="17300" x14ac:dyDescent="0.3"/>
    <row r="17301" x14ac:dyDescent="0.3"/>
    <row r="17302" x14ac:dyDescent="0.3"/>
    <row r="17303" x14ac:dyDescent="0.3"/>
    <row r="17304" x14ac:dyDescent="0.3"/>
    <row r="17305" x14ac:dyDescent="0.3"/>
    <row r="17306" x14ac:dyDescent="0.3"/>
    <row r="17307" x14ac:dyDescent="0.3"/>
    <row r="17308" x14ac:dyDescent="0.3"/>
    <row r="17309" x14ac:dyDescent="0.3"/>
    <row r="17310" x14ac:dyDescent="0.3"/>
    <row r="17311" x14ac:dyDescent="0.3"/>
    <row r="17312" x14ac:dyDescent="0.3"/>
    <row r="17313" x14ac:dyDescent="0.3"/>
    <row r="17314" x14ac:dyDescent="0.3"/>
    <row r="17315" x14ac:dyDescent="0.3"/>
    <row r="17316" x14ac:dyDescent="0.3"/>
    <row r="17317" x14ac:dyDescent="0.3"/>
    <row r="17318" x14ac:dyDescent="0.3"/>
    <row r="17319" x14ac:dyDescent="0.3"/>
    <row r="17320" x14ac:dyDescent="0.3"/>
    <row r="17321" x14ac:dyDescent="0.3"/>
    <row r="17322" x14ac:dyDescent="0.3"/>
    <row r="17323" x14ac:dyDescent="0.3"/>
    <row r="17324" x14ac:dyDescent="0.3"/>
    <row r="17325" x14ac:dyDescent="0.3"/>
    <row r="17326" x14ac:dyDescent="0.3"/>
    <row r="17327" x14ac:dyDescent="0.3"/>
    <row r="17328" x14ac:dyDescent="0.3"/>
    <row r="17329" x14ac:dyDescent="0.3"/>
    <row r="17330" x14ac:dyDescent="0.3"/>
    <row r="17331" x14ac:dyDescent="0.3"/>
    <row r="17332" x14ac:dyDescent="0.3"/>
    <row r="17333" x14ac:dyDescent="0.3"/>
    <row r="17334" x14ac:dyDescent="0.3"/>
    <row r="17335" x14ac:dyDescent="0.3"/>
    <row r="17336" x14ac:dyDescent="0.3"/>
    <row r="17337" x14ac:dyDescent="0.3"/>
    <row r="17338" x14ac:dyDescent="0.3"/>
    <row r="17339" x14ac:dyDescent="0.3"/>
    <row r="17340" x14ac:dyDescent="0.3"/>
    <row r="17341" x14ac:dyDescent="0.3"/>
    <row r="17342" x14ac:dyDescent="0.3"/>
    <row r="17343" x14ac:dyDescent="0.3"/>
    <row r="17344" x14ac:dyDescent="0.3"/>
    <row r="17345" x14ac:dyDescent="0.3"/>
    <row r="17346" x14ac:dyDescent="0.3"/>
    <row r="17347" x14ac:dyDescent="0.3"/>
    <row r="17348" x14ac:dyDescent="0.3"/>
    <row r="17349" x14ac:dyDescent="0.3"/>
    <row r="17350" x14ac:dyDescent="0.3"/>
    <row r="17351" x14ac:dyDescent="0.3"/>
    <row r="17352" x14ac:dyDescent="0.3"/>
    <row r="17353" x14ac:dyDescent="0.3"/>
    <row r="17354" x14ac:dyDescent="0.3"/>
    <row r="17355" x14ac:dyDescent="0.3"/>
    <row r="17356" x14ac:dyDescent="0.3"/>
    <row r="17357" x14ac:dyDescent="0.3"/>
    <row r="17358" x14ac:dyDescent="0.3"/>
    <row r="17359" x14ac:dyDescent="0.3"/>
    <row r="17360" x14ac:dyDescent="0.3"/>
    <row r="17361" x14ac:dyDescent="0.3"/>
    <row r="17362" x14ac:dyDescent="0.3"/>
    <row r="17363" x14ac:dyDescent="0.3"/>
    <row r="17364" x14ac:dyDescent="0.3"/>
    <row r="17365" x14ac:dyDescent="0.3"/>
    <row r="17366" x14ac:dyDescent="0.3"/>
    <row r="17367" x14ac:dyDescent="0.3"/>
    <row r="17368" x14ac:dyDescent="0.3"/>
    <row r="17369" x14ac:dyDescent="0.3"/>
    <row r="17370" x14ac:dyDescent="0.3"/>
    <row r="17371" x14ac:dyDescent="0.3"/>
    <row r="17372" x14ac:dyDescent="0.3"/>
    <row r="17373" x14ac:dyDescent="0.3"/>
    <row r="17374" x14ac:dyDescent="0.3"/>
    <row r="17375" x14ac:dyDescent="0.3"/>
    <row r="17376" x14ac:dyDescent="0.3"/>
    <row r="17377" x14ac:dyDescent="0.3"/>
    <row r="17378" x14ac:dyDescent="0.3"/>
    <row r="17379" x14ac:dyDescent="0.3"/>
    <row r="17380" x14ac:dyDescent="0.3"/>
    <row r="17381" x14ac:dyDescent="0.3"/>
    <row r="17382" x14ac:dyDescent="0.3"/>
    <row r="17383" x14ac:dyDescent="0.3"/>
    <row r="17384" x14ac:dyDescent="0.3"/>
    <row r="17385" x14ac:dyDescent="0.3"/>
    <row r="17386" x14ac:dyDescent="0.3"/>
    <row r="17387" x14ac:dyDescent="0.3"/>
    <row r="17388" x14ac:dyDescent="0.3"/>
    <row r="17389" x14ac:dyDescent="0.3"/>
    <row r="17390" x14ac:dyDescent="0.3"/>
    <row r="17391" x14ac:dyDescent="0.3"/>
    <row r="17392" x14ac:dyDescent="0.3"/>
    <row r="17393" x14ac:dyDescent="0.3"/>
    <row r="17394" x14ac:dyDescent="0.3"/>
    <row r="17395" x14ac:dyDescent="0.3"/>
    <row r="17396" x14ac:dyDescent="0.3"/>
    <row r="17397" x14ac:dyDescent="0.3"/>
    <row r="17398" x14ac:dyDescent="0.3"/>
    <row r="17399" x14ac:dyDescent="0.3"/>
    <row r="17400" x14ac:dyDescent="0.3"/>
    <row r="17401" x14ac:dyDescent="0.3"/>
    <row r="17402" x14ac:dyDescent="0.3"/>
    <row r="17403" x14ac:dyDescent="0.3"/>
    <row r="17404" x14ac:dyDescent="0.3"/>
    <row r="17405" x14ac:dyDescent="0.3"/>
    <row r="17406" x14ac:dyDescent="0.3"/>
    <row r="17407" x14ac:dyDescent="0.3"/>
    <row r="17408" x14ac:dyDescent="0.3"/>
    <row r="17409" x14ac:dyDescent="0.3"/>
    <row r="17410" x14ac:dyDescent="0.3"/>
    <row r="17411" x14ac:dyDescent="0.3"/>
    <row r="17412" x14ac:dyDescent="0.3"/>
    <row r="17413" x14ac:dyDescent="0.3"/>
    <row r="17414" x14ac:dyDescent="0.3"/>
    <row r="17415" x14ac:dyDescent="0.3"/>
    <row r="17416" x14ac:dyDescent="0.3"/>
    <row r="17417" x14ac:dyDescent="0.3"/>
    <row r="17418" x14ac:dyDescent="0.3"/>
    <row r="17419" x14ac:dyDescent="0.3"/>
    <row r="17420" x14ac:dyDescent="0.3"/>
    <row r="17421" x14ac:dyDescent="0.3"/>
    <row r="17422" x14ac:dyDescent="0.3"/>
    <row r="17423" x14ac:dyDescent="0.3"/>
    <row r="17424" x14ac:dyDescent="0.3"/>
    <row r="17425" x14ac:dyDescent="0.3"/>
    <row r="17426" x14ac:dyDescent="0.3"/>
    <row r="17427" x14ac:dyDescent="0.3"/>
    <row r="17428" x14ac:dyDescent="0.3"/>
    <row r="17429" x14ac:dyDescent="0.3"/>
    <row r="17430" x14ac:dyDescent="0.3"/>
    <row r="17431" x14ac:dyDescent="0.3"/>
    <row r="17432" x14ac:dyDescent="0.3"/>
    <row r="17433" x14ac:dyDescent="0.3"/>
    <row r="17434" x14ac:dyDescent="0.3"/>
    <row r="17435" x14ac:dyDescent="0.3"/>
    <row r="17436" x14ac:dyDescent="0.3"/>
    <row r="17437" x14ac:dyDescent="0.3"/>
    <row r="17438" x14ac:dyDescent="0.3"/>
    <row r="17439" x14ac:dyDescent="0.3"/>
    <row r="17440" x14ac:dyDescent="0.3"/>
    <row r="17441" x14ac:dyDescent="0.3"/>
    <row r="17442" x14ac:dyDescent="0.3"/>
    <row r="17443" x14ac:dyDescent="0.3"/>
    <row r="17444" x14ac:dyDescent="0.3"/>
    <row r="17445" x14ac:dyDescent="0.3"/>
    <row r="17446" x14ac:dyDescent="0.3"/>
    <row r="17447" x14ac:dyDescent="0.3"/>
    <row r="17448" x14ac:dyDescent="0.3"/>
    <row r="17449" x14ac:dyDescent="0.3"/>
    <row r="17450" x14ac:dyDescent="0.3"/>
    <row r="17451" x14ac:dyDescent="0.3"/>
    <row r="17452" x14ac:dyDescent="0.3"/>
    <row r="17453" x14ac:dyDescent="0.3"/>
    <row r="17454" x14ac:dyDescent="0.3"/>
    <row r="17455" x14ac:dyDescent="0.3"/>
    <row r="17456" x14ac:dyDescent="0.3"/>
    <row r="17457" x14ac:dyDescent="0.3"/>
    <row r="17458" x14ac:dyDescent="0.3"/>
    <row r="17459" x14ac:dyDescent="0.3"/>
    <row r="17460" x14ac:dyDescent="0.3"/>
    <row r="17461" x14ac:dyDescent="0.3"/>
    <row r="17462" x14ac:dyDescent="0.3"/>
    <row r="17463" x14ac:dyDescent="0.3"/>
    <row r="17464" x14ac:dyDescent="0.3"/>
    <row r="17465" x14ac:dyDescent="0.3"/>
    <row r="17466" x14ac:dyDescent="0.3"/>
    <row r="17467" x14ac:dyDescent="0.3"/>
    <row r="17468" x14ac:dyDescent="0.3"/>
    <row r="17469" x14ac:dyDescent="0.3"/>
    <row r="17470" x14ac:dyDescent="0.3"/>
    <row r="17471" x14ac:dyDescent="0.3"/>
    <row r="17472" x14ac:dyDescent="0.3"/>
    <row r="17473" x14ac:dyDescent="0.3"/>
    <row r="17474" x14ac:dyDescent="0.3"/>
    <row r="17475" x14ac:dyDescent="0.3"/>
    <row r="17476" x14ac:dyDescent="0.3"/>
    <row r="17477" x14ac:dyDescent="0.3"/>
    <row r="17478" x14ac:dyDescent="0.3"/>
    <row r="17479" x14ac:dyDescent="0.3"/>
    <row r="17480" x14ac:dyDescent="0.3"/>
    <row r="17481" x14ac:dyDescent="0.3"/>
    <row r="17482" x14ac:dyDescent="0.3"/>
    <row r="17483" x14ac:dyDescent="0.3"/>
    <row r="17484" x14ac:dyDescent="0.3"/>
    <row r="17485" x14ac:dyDescent="0.3"/>
    <row r="17486" x14ac:dyDescent="0.3"/>
    <row r="17487" x14ac:dyDescent="0.3"/>
    <row r="17488" x14ac:dyDescent="0.3"/>
    <row r="17489" spans="71:110" x14ac:dyDescent="0.3"/>
    <row r="17490" spans="71:110" x14ac:dyDescent="0.3"/>
    <row r="17491" spans="71:110" x14ac:dyDescent="0.3"/>
    <row r="17492" spans="71:110" x14ac:dyDescent="0.3"/>
    <row r="17493" spans="71:110" x14ac:dyDescent="0.3"/>
    <row r="17494" spans="71:110" x14ac:dyDescent="0.3"/>
    <row r="17495" spans="71:110" x14ac:dyDescent="0.3"/>
    <row r="17496" spans="71:110" x14ac:dyDescent="0.3"/>
    <row r="17497" spans="71:110" x14ac:dyDescent="0.3"/>
    <row r="17498" spans="71:110" x14ac:dyDescent="0.3"/>
    <row r="17499" spans="71:110" x14ac:dyDescent="0.3"/>
    <row r="17500" spans="71:110" x14ac:dyDescent="0.3"/>
    <row r="17501" spans="71:110" x14ac:dyDescent="0.3">
      <c r="BS17501" s="37"/>
      <c r="BT17501" s="37"/>
      <c r="BU17501" s="37"/>
      <c r="BV17501" s="37"/>
      <c r="BW17501" s="37"/>
      <c r="BX17501" s="37"/>
      <c r="BY17501" s="37"/>
      <c r="BZ17501" s="37"/>
      <c r="CA17501" s="37"/>
      <c r="CB17501" s="38"/>
      <c r="CC17501" s="39"/>
      <c r="CD17501" s="37"/>
      <c r="CE17501" s="37"/>
      <c r="CF17501" s="37"/>
      <c r="CG17501" s="37"/>
      <c r="CH17501" s="37"/>
      <c r="CI17501" s="37"/>
      <c r="CJ17501" s="37"/>
      <c r="CK17501" s="37"/>
      <c r="CL17501" s="37"/>
      <c r="CM17501" s="37"/>
      <c r="CN17501" s="37"/>
      <c r="CO17501" s="37"/>
      <c r="CP17501" s="37"/>
      <c r="CQ17501" s="37"/>
      <c r="CR17501" s="37"/>
      <c r="CS17501" s="37"/>
      <c r="CT17501" s="37"/>
      <c r="CU17501" s="37"/>
      <c r="CV17501" s="37"/>
      <c r="CW17501" s="37"/>
      <c r="CX17501" s="37"/>
      <c r="CY17501" s="37"/>
      <c r="CZ17501" s="37"/>
      <c r="DA17501" s="37"/>
      <c r="DB17501" s="37"/>
      <c r="DC17501" s="37"/>
      <c r="DD17501" s="37"/>
      <c r="DE17501" s="37"/>
      <c r="DF17501" s="37"/>
    </row>
    <row r="17502" spans="71:110" x14ac:dyDescent="0.3">
      <c r="BS17502" s="37"/>
      <c r="BT17502" s="37"/>
      <c r="BU17502" s="37"/>
      <c r="BV17502" s="37"/>
      <c r="BW17502" s="37"/>
      <c r="BX17502" s="37"/>
      <c r="BY17502" s="37"/>
      <c r="BZ17502" s="37"/>
      <c r="CA17502" s="37"/>
      <c r="CB17502" s="38"/>
      <c r="CC17502" s="39"/>
      <c r="CD17502" s="37"/>
      <c r="CE17502" s="37"/>
      <c r="CF17502" s="37"/>
      <c r="CG17502" s="37"/>
      <c r="CH17502" s="37"/>
      <c r="CI17502" s="37"/>
      <c r="CJ17502" s="37"/>
      <c r="CK17502" s="37"/>
      <c r="CL17502" s="37"/>
      <c r="CM17502" s="37"/>
      <c r="CN17502" s="37"/>
      <c r="CO17502" s="37"/>
      <c r="CP17502" s="37"/>
      <c r="CQ17502" s="37"/>
      <c r="CR17502" s="37"/>
      <c r="CS17502" s="37"/>
      <c r="CT17502" s="37"/>
      <c r="CU17502" s="37"/>
      <c r="CV17502" s="37"/>
      <c r="CW17502" s="37"/>
      <c r="CX17502" s="37"/>
      <c r="CY17502" s="37"/>
      <c r="CZ17502" s="37"/>
      <c r="DA17502" s="37"/>
      <c r="DB17502" s="37"/>
      <c r="DC17502" s="37"/>
      <c r="DD17502" s="37"/>
      <c r="DE17502" s="37"/>
      <c r="DF17502" s="37"/>
    </row>
    <row r="17503" spans="71:110" x14ac:dyDescent="0.3">
      <c r="BS17503" s="37"/>
      <c r="BT17503" s="37"/>
      <c r="BU17503" s="37"/>
      <c r="BV17503" s="37"/>
      <c r="BW17503" s="37"/>
      <c r="BX17503" s="37"/>
      <c r="BY17503" s="37"/>
      <c r="BZ17503" s="37"/>
      <c r="CA17503" s="37"/>
      <c r="CB17503" s="38"/>
      <c r="CC17503" s="39"/>
      <c r="CD17503" s="37"/>
      <c r="CE17503" s="37"/>
      <c r="CF17503" s="37"/>
      <c r="CG17503" s="37"/>
      <c r="CH17503" s="37"/>
      <c r="CI17503" s="37"/>
      <c r="CJ17503" s="37"/>
      <c r="CK17503" s="37"/>
      <c r="CL17503" s="37"/>
      <c r="CM17503" s="37"/>
      <c r="CN17503" s="37"/>
      <c r="CO17503" s="37"/>
      <c r="CP17503" s="37"/>
      <c r="CQ17503" s="37"/>
      <c r="CR17503" s="37"/>
      <c r="CS17503" s="37"/>
      <c r="CT17503" s="37"/>
      <c r="CU17503" s="37"/>
      <c r="CV17503" s="37"/>
      <c r="CW17503" s="37"/>
      <c r="CX17503" s="37"/>
      <c r="CY17503" s="37"/>
      <c r="CZ17503" s="37"/>
      <c r="DA17503" s="37"/>
      <c r="DB17503" s="37"/>
      <c r="DC17503" s="37"/>
      <c r="DD17503" s="37"/>
      <c r="DE17503" s="37"/>
      <c r="DF17503" s="37"/>
    </row>
    <row r="17504" spans="71:110" x14ac:dyDescent="0.3">
      <c r="BS17504" s="37"/>
      <c r="BT17504" s="37"/>
      <c r="BU17504" s="37"/>
      <c r="BV17504" s="37"/>
      <c r="BW17504" s="37"/>
      <c r="BX17504" s="37"/>
      <c r="BY17504" s="37"/>
      <c r="BZ17504" s="37"/>
      <c r="CA17504" s="37"/>
      <c r="CB17504" s="38"/>
      <c r="CC17504" s="39"/>
      <c r="CD17504" s="37"/>
      <c r="CE17504" s="37"/>
      <c r="CF17504" s="37"/>
      <c r="CG17504" s="37"/>
      <c r="CH17504" s="37"/>
      <c r="CI17504" s="37"/>
      <c r="CJ17504" s="37"/>
      <c r="CK17504" s="37"/>
      <c r="CL17504" s="37"/>
      <c r="CM17504" s="37"/>
      <c r="CN17504" s="37"/>
      <c r="CO17504" s="37"/>
      <c r="CP17504" s="37"/>
      <c r="CQ17504" s="37"/>
      <c r="CR17504" s="37"/>
      <c r="CS17504" s="37"/>
      <c r="CT17504" s="37"/>
      <c r="CU17504" s="37"/>
      <c r="CV17504" s="37"/>
      <c r="CW17504" s="37"/>
      <c r="CX17504" s="37"/>
      <c r="CY17504" s="37"/>
      <c r="CZ17504" s="37"/>
      <c r="DA17504" s="37"/>
      <c r="DB17504" s="37"/>
      <c r="DC17504" s="37"/>
      <c r="DD17504" s="37"/>
      <c r="DE17504" s="37"/>
      <c r="DF17504" s="37"/>
    </row>
    <row r="17505" spans="71:110" x14ac:dyDescent="0.3">
      <c r="BS17505" s="37"/>
      <c r="BT17505" s="37"/>
      <c r="BU17505" s="37"/>
      <c r="BV17505" s="37"/>
      <c r="BW17505" s="37"/>
      <c r="BX17505" s="37"/>
      <c r="BY17505" s="37"/>
      <c r="BZ17505" s="37"/>
      <c r="CA17505" s="37"/>
      <c r="CB17505" s="38"/>
      <c r="CC17505" s="39"/>
      <c r="CD17505" s="37"/>
      <c r="CE17505" s="37"/>
      <c r="CF17505" s="37"/>
      <c r="CG17505" s="37"/>
      <c r="CH17505" s="37"/>
      <c r="CI17505" s="37"/>
      <c r="CJ17505" s="37"/>
      <c r="CK17505" s="37"/>
      <c r="CL17505" s="37"/>
      <c r="CM17505" s="37"/>
      <c r="CN17505" s="37"/>
      <c r="CO17505" s="37"/>
      <c r="CP17505" s="37"/>
      <c r="CQ17505" s="37"/>
      <c r="CR17505" s="37"/>
      <c r="CS17505" s="37"/>
      <c r="CT17505" s="37"/>
      <c r="CU17505" s="37"/>
      <c r="CV17505" s="37"/>
      <c r="CW17505" s="37"/>
      <c r="CX17505" s="37"/>
      <c r="CY17505" s="37"/>
      <c r="CZ17505" s="37"/>
      <c r="DA17505" s="37"/>
      <c r="DB17505" s="37"/>
      <c r="DC17505" s="37"/>
      <c r="DD17505" s="37"/>
      <c r="DE17505" s="37"/>
      <c r="DF17505" s="37"/>
    </row>
    <row r="17506" spans="71:110" x14ac:dyDescent="0.3">
      <c r="BS17506" s="37"/>
      <c r="BT17506" s="37"/>
      <c r="BU17506" s="37"/>
      <c r="BV17506" s="37"/>
      <c r="BW17506" s="37"/>
      <c r="BX17506" s="37"/>
      <c r="BY17506" s="37"/>
      <c r="BZ17506" s="37"/>
      <c r="CA17506" s="37"/>
      <c r="CB17506" s="38"/>
      <c r="CC17506" s="39"/>
      <c r="CD17506" s="37"/>
      <c r="CE17506" s="37"/>
      <c r="CF17506" s="37"/>
      <c r="CG17506" s="37"/>
      <c r="CH17506" s="37">
        <v>1</v>
      </c>
      <c r="CI17506" s="37"/>
      <c r="CJ17506" s="37"/>
      <c r="CK17506" s="37"/>
      <c r="CL17506" s="37"/>
      <c r="CM17506" s="37"/>
      <c r="CN17506" s="37"/>
      <c r="CO17506" s="37"/>
      <c r="CP17506" s="37"/>
      <c r="CQ17506" s="37"/>
      <c r="CR17506" s="37"/>
      <c r="CS17506" s="37"/>
      <c r="CT17506" s="37"/>
      <c r="CU17506" s="37"/>
      <c r="CV17506" s="37"/>
      <c r="CW17506" s="37"/>
      <c r="CX17506" s="37"/>
      <c r="CY17506" s="37"/>
      <c r="CZ17506" s="37"/>
      <c r="DA17506" s="37"/>
      <c r="DB17506" s="37"/>
      <c r="DC17506" s="37"/>
      <c r="DD17506" s="37"/>
      <c r="DE17506" s="37"/>
      <c r="DF17506" s="37"/>
    </row>
    <row r="17507" spans="71:110" x14ac:dyDescent="0.3">
      <c r="BS17507" s="32" t="str">
        <f>IF(Kiadasi_kiseroiv!$K$2=BT17507,BV17507,"")</f>
        <v/>
      </c>
      <c r="BT17507" s="34" t="str">
        <f t="shared" ref="BT17507:BT17538" si="1841">IF(AND($BT$4=CI17507,BU17507&lt;&gt;""),CC17507,"")</f>
        <v/>
      </c>
      <c r="BU17507" s="32" t="str">
        <f t="shared" ref="BU17507:BU17538" si="1842">IF(AND($BU$1=CI17507,ISERROR(VLOOKUP(CG17507,Kisiv,2,FALSE))=FALSE),CB17507,"")</f>
        <v/>
      </c>
      <c r="BV17507" s="32" t="str">
        <f t="shared" ref="BV17507:BV17538" si="1843">IF(BU17507&lt;&gt;"",RANK(BU17507,$BU$7:$BU$33000,1),"")</f>
        <v/>
      </c>
      <c r="BW17507" s="32" t="str">
        <f t="shared" ref="BW17507:BW17538" si="1844">IF(CC17507&lt;min,$BW$2,IF(CC17507&lt;=max,CG17507,""))</f>
        <v/>
      </c>
      <c r="BX17507" s="32" t="str">
        <f t="shared" ref="BX17507:BX17538" si="1845">IF(AND(OR($BX$1=0,$BX$1=CG17507),OR($BX$2=0,IF(ISERROR(SEARCH($BX$2,CJ17507&amp;CK17507&amp;CL17507,1)),FALSE,TRUE))),CB17507,"")</f>
        <v/>
      </c>
      <c r="BY17507" s="32" t="str">
        <f t="shared" ref="BY17507:BY17538" si="1846">IF(AND(BX17507&lt;&gt;"",CC17507&lt;&gt;$CD$2),RANK(BX17507,$BX$7:$BX$33000,1),"")</f>
        <v/>
      </c>
      <c r="BZ17507" s="32" t="str">
        <f t="shared" ref="BZ17507:BZ17538" si="1847">IF(AND(CC17507&lt;$BZ$2,CI17507=$BZ$4),$BZ$5,IF(AND(CC17507&lt;=$BZ$3,CI17507=$BZ$4),CB17507,""))</f>
        <v/>
      </c>
      <c r="CA17507" s="32" t="str">
        <f t="shared" ref="CA17507:CA17538" si="1848">IF(AND(BZ17507&lt;&gt;"",BZ17507&lt;&gt;$BZ$5),RANK(BZ17507,$BZ$7:$BZ$33000,1),"")</f>
        <v/>
      </c>
      <c r="CB17507" s="33">
        <f>IF(COUNTIF($CD$7:CD17507,CD17507)=1,CD17507,CD17507+COUNTIF($CD$6:CD17506,CD17507))</f>
        <v>61323</v>
      </c>
      <c r="CC17507" s="34">
        <f t="shared" ref="CC17507:CC17538" si="1849">IF(INDEX(eb,CH17507,1)&lt;&gt;1,INDEX(eb,CH17507,1),$CD$2)</f>
        <v>55153</v>
      </c>
      <c r="CD17507" s="32">
        <f t="shared" ref="CD17507:CD17538" si="1850">IF(CC17507&lt;&gt;$CD$2,RANK(CC17507,$CC$7:$CC$33000,1),$CD$2)</f>
        <v>55153</v>
      </c>
      <c r="CE17507" s="32">
        <f t="shared" ref="CE17507:CE17538" si="1851">INDEX(eb,CH17507,6)</f>
        <v>0</v>
      </c>
      <c r="CF17507" s="32">
        <f t="shared" ref="CF17507:CF17538" si="1852">INDEX(eb,CH17507,8)</f>
        <v>0</v>
      </c>
      <c r="CG17507" s="32" t="str">
        <f t="shared" ref="CG17507:CG17538" si="1853">INDEX(eb,CH17507,7)&amp;INDEX(eb,CH17507,9)</f>
        <v/>
      </c>
      <c r="CH17507" s="32">
        <v>2</v>
      </c>
      <c r="CI17507" s="32" t="s">
        <v>12</v>
      </c>
      <c r="CJ17507" s="32" t="str">
        <f t="shared" ref="CJ17507:CJ17538" si="1854">IF(INDEX(eb,CH17507,5)&lt;&gt;0,INDEX(eb,CH17507,5),"")</f>
        <v/>
      </c>
      <c r="CK17507" s="32" t="str">
        <f t="shared" ref="CK17507:CK17538" si="1855">IF(INDEX(eb,CH17507,10)&lt;&gt;0,INDEX(eb,CH17507,10),"")</f>
        <v/>
      </c>
      <c r="CL17507" s="32" t="str">
        <f t="shared" ref="CL17507:CL17538" si="1856">IF(INDEX(eb,CH17507,11)&lt;&gt;0,INDEX(eb,CH17507,11),"")</f>
        <v/>
      </c>
      <c r="CM17507" s="32" t="str">
        <f t="shared" ref="CM17507:CM17538" si="1857">IF(INDEX(eb,CH17507,4)&lt;&gt;0,INDEX(eb,CH17507,4),"")</f>
        <v/>
      </c>
      <c r="CN17507" s="32" t="str">
        <f t="shared" ref="CN17507:CN17538" si="1858">IF(INDEX(eb,CH17507,3)&lt;&gt;0,INDEX(eb,CH17507,3),"")</f>
        <v/>
      </c>
    </row>
    <row r="17508" spans="71:110" x14ac:dyDescent="0.3">
      <c r="BS17508" s="32" t="str">
        <f>IF(Kiadasi_kiseroiv!$K$2=BT17508,BV17508,"")</f>
        <v/>
      </c>
      <c r="BT17508" s="34" t="str">
        <f t="shared" si="1841"/>
        <v/>
      </c>
      <c r="BU17508" s="32" t="str">
        <f t="shared" si="1842"/>
        <v/>
      </c>
      <c r="BV17508" s="32" t="str">
        <f t="shared" si="1843"/>
        <v/>
      </c>
      <c r="BW17508" s="32" t="str">
        <f t="shared" si="1844"/>
        <v/>
      </c>
      <c r="BX17508" s="32" t="str">
        <f t="shared" si="1845"/>
        <v/>
      </c>
      <c r="BY17508" s="32" t="str">
        <f t="shared" si="1846"/>
        <v/>
      </c>
      <c r="BZ17508" s="32" t="str">
        <f t="shared" si="1847"/>
        <v/>
      </c>
      <c r="CA17508" s="32" t="str">
        <f t="shared" si="1848"/>
        <v/>
      </c>
      <c r="CB17508" s="33">
        <f>IF(COUNTIF($CD$7:CD17508,CD17508)=1,CD17508,CD17508+COUNTIF($CD$6:CD17507,CD17508))</f>
        <v>61324</v>
      </c>
      <c r="CC17508" s="34">
        <f t="shared" si="1849"/>
        <v>55153</v>
      </c>
      <c r="CD17508" s="32">
        <f t="shared" si="1850"/>
        <v>55153</v>
      </c>
      <c r="CE17508" s="32">
        <f t="shared" si="1851"/>
        <v>0</v>
      </c>
      <c r="CF17508" s="32">
        <f t="shared" si="1852"/>
        <v>0</v>
      </c>
      <c r="CG17508" s="32" t="str">
        <f t="shared" si="1853"/>
        <v/>
      </c>
      <c r="CH17508" s="32">
        <v>3</v>
      </c>
      <c r="CI17508" s="32" t="s">
        <v>12</v>
      </c>
      <c r="CJ17508" s="32" t="str">
        <f t="shared" si="1854"/>
        <v/>
      </c>
      <c r="CK17508" s="32" t="str">
        <f t="shared" si="1855"/>
        <v/>
      </c>
      <c r="CL17508" s="32" t="str">
        <f t="shared" si="1856"/>
        <v/>
      </c>
      <c r="CM17508" s="32" t="str">
        <f t="shared" si="1857"/>
        <v/>
      </c>
      <c r="CN17508" s="32" t="str">
        <f t="shared" si="1858"/>
        <v/>
      </c>
    </row>
    <row r="17509" spans="71:110" x14ac:dyDescent="0.3">
      <c r="BS17509" s="32" t="str">
        <f>IF(Kiadasi_kiseroiv!$K$2=BT17509,BV17509,"")</f>
        <v/>
      </c>
      <c r="BT17509" s="34" t="str">
        <f t="shared" si="1841"/>
        <v/>
      </c>
      <c r="BU17509" s="32" t="str">
        <f t="shared" si="1842"/>
        <v/>
      </c>
      <c r="BV17509" s="32" t="str">
        <f t="shared" si="1843"/>
        <v/>
      </c>
      <c r="BW17509" s="32" t="str">
        <f t="shared" si="1844"/>
        <v/>
      </c>
      <c r="BX17509" s="32" t="str">
        <f t="shared" si="1845"/>
        <v/>
      </c>
      <c r="BY17509" s="32" t="str">
        <f t="shared" si="1846"/>
        <v/>
      </c>
      <c r="BZ17509" s="32" t="str">
        <f t="shared" si="1847"/>
        <v/>
      </c>
      <c r="CA17509" s="32" t="str">
        <f t="shared" si="1848"/>
        <v/>
      </c>
      <c r="CB17509" s="33">
        <f>IF(COUNTIF($CD$7:CD17509,CD17509)=1,CD17509,CD17509+COUNTIF($CD$6:CD17508,CD17509))</f>
        <v>61325</v>
      </c>
      <c r="CC17509" s="34">
        <f t="shared" si="1849"/>
        <v>55153</v>
      </c>
      <c r="CD17509" s="32">
        <f t="shared" si="1850"/>
        <v>55153</v>
      </c>
      <c r="CE17509" s="32">
        <f t="shared" si="1851"/>
        <v>0</v>
      </c>
      <c r="CF17509" s="32">
        <f t="shared" si="1852"/>
        <v>0</v>
      </c>
      <c r="CG17509" s="32" t="str">
        <f t="shared" si="1853"/>
        <v/>
      </c>
      <c r="CH17509" s="32">
        <v>4</v>
      </c>
      <c r="CI17509" s="32" t="s">
        <v>12</v>
      </c>
      <c r="CJ17509" s="32" t="str">
        <f t="shared" si="1854"/>
        <v/>
      </c>
      <c r="CK17509" s="32" t="str">
        <f t="shared" si="1855"/>
        <v/>
      </c>
      <c r="CL17509" s="32" t="str">
        <f t="shared" si="1856"/>
        <v/>
      </c>
      <c r="CM17509" s="32" t="str">
        <f t="shared" si="1857"/>
        <v/>
      </c>
      <c r="CN17509" s="32" t="str">
        <f t="shared" si="1858"/>
        <v/>
      </c>
    </row>
    <row r="17510" spans="71:110" x14ac:dyDescent="0.3">
      <c r="BS17510" s="32" t="str">
        <f>IF(Kiadasi_kiseroiv!$K$2=BT17510,BV17510,"")</f>
        <v/>
      </c>
      <c r="BT17510" s="34" t="str">
        <f t="shared" si="1841"/>
        <v/>
      </c>
      <c r="BU17510" s="32" t="str">
        <f t="shared" si="1842"/>
        <v/>
      </c>
      <c r="BV17510" s="32" t="str">
        <f t="shared" si="1843"/>
        <v/>
      </c>
      <c r="BW17510" s="32" t="str">
        <f t="shared" si="1844"/>
        <v/>
      </c>
      <c r="BX17510" s="32" t="str">
        <f t="shared" si="1845"/>
        <v/>
      </c>
      <c r="BY17510" s="32" t="str">
        <f t="shared" si="1846"/>
        <v/>
      </c>
      <c r="BZ17510" s="32" t="str">
        <f t="shared" si="1847"/>
        <v/>
      </c>
      <c r="CA17510" s="32" t="str">
        <f t="shared" si="1848"/>
        <v/>
      </c>
      <c r="CB17510" s="33">
        <f>IF(COUNTIF($CD$7:CD17510,CD17510)=1,CD17510,CD17510+COUNTIF($CD$6:CD17509,CD17510))</f>
        <v>61326</v>
      </c>
      <c r="CC17510" s="34">
        <f t="shared" si="1849"/>
        <v>55153</v>
      </c>
      <c r="CD17510" s="32">
        <f t="shared" si="1850"/>
        <v>55153</v>
      </c>
      <c r="CE17510" s="32">
        <f t="shared" si="1851"/>
        <v>0</v>
      </c>
      <c r="CF17510" s="32">
        <f t="shared" si="1852"/>
        <v>0</v>
      </c>
      <c r="CG17510" s="32" t="str">
        <f t="shared" si="1853"/>
        <v/>
      </c>
      <c r="CH17510" s="32">
        <v>5</v>
      </c>
      <c r="CI17510" s="32" t="s">
        <v>12</v>
      </c>
      <c r="CJ17510" s="32" t="str">
        <f t="shared" si="1854"/>
        <v/>
      </c>
      <c r="CK17510" s="32" t="str">
        <f t="shared" si="1855"/>
        <v/>
      </c>
      <c r="CL17510" s="32" t="str">
        <f t="shared" si="1856"/>
        <v/>
      </c>
      <c r="CM17510" s="32" t="str">
        <f t="shared" si="1857"/>
        <v/>
      </c>
      <c r="CN17510" s="32" t="str">
        <f t="shared" si="1858"/>
        <v/>
      </c>
    </row>
    <row r="17511" spans="71:110" x14ac:dyDescent="0.3">
      <c r="BS17511" s="32" t="str">
        <f>IF(Kiadasi_kiseroiv!$K$2=BT17511,BV17511,"")</f>
        <v/>
      </c>
      <c r="BT17511" s="34" t="str">
        <f t="shared" si="1841"/>
        <v/>
      </c>
      <c r="BU17511" s="32" t="str">
        <f t="shared" si="1842"/>
        <v/>
      </c>
      <c r="BV17511" s="32" t="str">
        <f t="shared" si="1843"/>
        <v/>
      </c>
      <c r="BW17511" s="32" t="str">
        <f t="shared" si="1844"/>
        <v/>
      </c>
      <c r="BX17511" s="32" t="str">
        <f t="shared" si="1845"/>
        <v/>
      </c>
      <c r="BY17511" s="32" t="str">
        <f t="shared" si="1846"/>
        <v/>
      </c>
      <c r="BZ17511" s="32" t="str">
        <f t="shared" si="1847"/>
        <v/>
      </c>
      <c r="CA17511" s="32" t="str">
        <f t="shared" si="1848"/>
        <v/>
      </c>
      <c r="CB17511" s="33">
        <f>IF(COUNTIF($CD$7:CD17511,CD17511)=1,CD17511,CD17511+COUNTIF($CD$6:CD17510,CD17511))</f>
        <v>61327</v>
      </c>
      <c r="CC17511" s="34">
        <f t="shared" si="1849"/>
        <v>55153</v>
      </c>
      <c r="CD17511" s="32">
        <f t="shared" si="1850"/>
        <v>55153</v>
      </c>
      <c r="CE17511" s="32">
        <f t="shared" si="1851"/>
        <v>0</v>
      </c>
      <c r="CF17511" s="32">
        <f t="shared" si="1852"/>
        <v>0</v>
      </c>
      <c r="CG17511" s="32" t="str">
        <f t="shared" si="1853"/>
        <v/>
      </c>
      <c r="CH17511" s="32">
        <v>6</v>
      </c>
      <c r="CI17511" s="32" t="s">
        <v>12</v>
      </c>
      <c r="CJ17511" s="32" t="str">
        <f t="shared" si="1854"/>
        <v/>
      </c>
      <c r="CK17511" s="32" t="str">
        <f t="shared" si="1855"/>
        <v/>
      </c>
      <c r="CL17511" s="32" t="str">
        <f t="shared" si="1856"/>
        <v/>
      </c>
      <c r="CM17511" s="32" t="str">
        <f t="shared" si="1857"/>
        <v/>
      </c>
      <c r="CN17511" s="32" t="str">
        <f t="shared" si="1858"/>
        <v/>
      </c>
    </row>
    <row r="17512" spans="71:110" x14ac:dyDescent="0.3">
      <c r="BS17512" s="32" t="str">
        <f>IF(Kiadasi_kiseroiv!$K$2=BT17512,BV17512,"")</f>
        <v/>
      </c>
      <c r="BT17512" s="34" t="str">
        <f t="shared" si="1841"/>
        <v/>
      </c>
      <c r="BU17512" s="32" t="str">
        <f t="shared" si="1842"/>
        <v/>
      </c>
      <c r="BV17512" s="32" t="str">
        <f t="shared" si="1843"/>
        <v/>
      </c>
      <c r="BW17512" s="32" t="str">
        <f t="shared" si="1844"/>
        <v/>
      </c>
      <c r="BX17512" s="32" t="str">
        <f t="shared" si="1845"/>
        <v/>
      </c>
      <c r="BY17512" s="32" t="str">
        <f t="shared" si="1846"/>
        <v/>
      </c>
      <c r="BZ17512" s="32" t="str">
        <f t="shared" si="1847"/>
        <v/>
      </c>
      <c r="CA17512" s="32" t="str">
        <f t="shared" si="1848"/>
        <v/>
      </c>
      <c r="CB17512" s="33">
        <f>IF(COUNTIF($CD$7:CD17512,CD17512)=1,CD17512,CD17512+COUNTIF($CD$6:CD17511,CD17512))</f>
        <v>61328</v>
      </c>
      <c r="CC17512" s="34">
        <f t="shared" si="1849"/>
        <v>55153</v>
      </c>
      <c r="CD17512" s="32">
        <f t="shared" si="1850"/>
        <v>55153</v>
      </c>
      <c r="CE17512" s="32">
        <f t="shared" si="1851"/>
        <v>0</v>
      </c>
      <c r="CF17512" s="32">
        <f t="shared" si="1852"/>
        <v>0</v>
      </c>
      <c r="CG17512" s="32" t="str">
        <f t="shared" si="1853"/>
        <v/>
      </c>
      <c r="CH17512" s="32">
        <v>7</v>
      </c>
      <c r="CI17512" s="32" t="s">
        <v>12</v>
      </c>
      <c r="CJ17512" s="32" t="str">
        <f t="shared" si="1854"/>
        <v/>
      </c>
      <c r="CK17512" s="32" t="str">
        <f t="shared" si="1855"/>
        <v/>
      </c>
      <c r="CL17512" s="32" t="str">
        <f t="shared" si="1856"/>
        <v/>
      </c>
      <c r="CM17512" s="32" t="str">
        <f t="shared" si="1857"/>
        <v/>
      </c>
      <c r="CN17512" s="32" t="str">
        <f t="shared" si="1858"/>
        <v/>
      </c>
    </row>
    <row r="17513" spans="71:110" x14ac:dyDescent="0.3">
      <c r="BS17513" s="32" t="str">
        <f>IF(Kiadasi_kiseroiv!$K$2=BT17513,BV17513,"")</f>
        <v/>
      </c>
      <c r="BT17513" s="34" t="str">
        <f t="shared" si="1841"/>
        <v/>
      </c>
      <c r="BU17513" s="32" t="str">
        <f t="shared" si="1842"/>
        <v/>
      </c>
      <c r="BV17513" s="32" t="str">
        <f t="shared" si="1843"/>
        <v/>
      </c>
      <c r="BW17513" s="32" t="str">
        <f t="shared" si="1844"/>
        <v/>
      </c>
      <c r="BX17513" s="32" t="str">
        <f t="shared" si="1845"/>
        <v/>
      </c>
      <c r="BY17513" s="32" t="str">
        <f t="shared" si="1846"/>
        <v/>
      </c>
      <c r="BZ17513" s="32" t="str">
        <f t="shared" si="1847"/>
        <v/>
      </c>
      <c r="CA17513" s="32" t="str">
        <f t="shared" si="1848"/>
        <v/>
      </c>
      <c r="CB17513" s="33">
        <f>IF(COUNTIF($CD$7:CD17513,CD17513)=1,CD17513,CD17513+COUNTIF($CD$6:CD17512,CD17513))</f>
        <v>61329</v>
      </c>
      <c r="CC17513" s="34">
        <f t="shared" si="1849"/>
        <v>55153</v>
      </c>
      <c r="CD17513" s="32">
        <f t="shared" si="1850"/>
        <v>55153</v>
      </c>
      <c r="CE17513" s="32">
        <f t="shared" si="1851"/>
        <v>0</v>
      </c>
      <c r="CF17513" s="32">
        <f t="shared" si="1852"/>
        <v>0</v>
      </c>
      <c r="CG17513" s="32" t="str">
        <f t="shared" si="1853"/>
        <v/>
      </c>
      <c r="CH17513" s="32">
        <v>8</v>
      </c>
      <c r="CI17513" s="32" t="s">
        <v>12</v>
      </c>
      <c r="CJ17513" s="32" t="str">
        <f t="shared" si="1854"/>
        <v/>
      </c>
      <c r="CK17513" s="32" t="str">
        <f t="shared" si="1855"/>
        <v/>
      </c>
      <c r="CL17513" s="32" t="str">
        <f t="shared" si="1856"/>
        <v/>
      </c>
      <c r="CM17513" s="32" t="str">
        <f t="shared" si="1857"/>
        <v/>
      </c>
      <c r="CN17513" s="32" t="str">
        <f t="shared" si="1858"/>
        <v/>
      </c>
    </row>
    <row r="17514" spans="71:110" x14ac:dyDescent="0.3">
      <c r="BS17514" s="32" t="str">
        <f>IF(Kiadasi_kiseroiv!$K$2=BT17514,BV17514,"")</f>
        <v/>
      </c>
      <c r="BT17514" s="34" t="str">
        <f t="shared" si="1841"/>
        <v/>
      </c>
      <c r="BU17514" s="32" t="str">
        <f t="shared" si="1842"/>
        <v/>
      </c>
      <c r="BV17514" s="32" t="str">
        <f t="shared" si="1843"/>
        <v/>
      </c>
      <c r="BW17514" s="32" t="str">
        <f t="shared" si="1844"/>
        <v/>
      </c>
      <c r="BX17514" s="32" t="str">
        <f t="shared" si="1845"/>
        <v/>
      </c>
      <c r="BY17514" s="32" t="str">
        <f t="shared" si="1846"/>
        <v/>
      </c>
      <c r="BZ17514" s="32" t="str">
        <f t="shared" si="1847"/>
        <v/>
      </c>
      <c r="CA17514" s="32" t="str">
        <f t="shared" si="1848"/>
        <v/>
      </c>
      <c r="CB17514" s="33">
        <f>IF(COUNTIF($CD$7:CD17514,CD17514)=1,CD17514,CD17514+COUNTIF($CD$6:CD17513,CD17514))</f>
        <v>61330</v>
      </c>
      <c r="CC17514" s="34">
        <f t="shared" si="1849"/>
        <v>55153</v>
      </c>
      <c r="CD17514" s="32">
        <f t="shared" si="1850"/>
        <v>55153</v>
      </c>
      <c r="CE17514" s="32">
        <f t="shared" si="1851"/>
        <v>0</v>
      </c>
      <c r="CF17514" s="32">
        <f t="shared" si="1852"/>
        <v>0</v>
      </c>
      <c r="CG17514" s="32" t="str">
        <f t="shared" si="1853"/>
        <v/>
      </c>
      <c r="CH17514" s="32">
        <v>9</v>
      </c>
      <c r="CI17514" s="32" t="s">
        <v>12</v>
      </c>
      <c r="CJ17514" s="32" t="str">
        <f t="shared" si="1854"/>
        <v/>
      </c>
      <c r="CK17514" s="32" t="str">
        <f t="shared" si="1855"/>
        <v/>
      </c>
      <c r="CL17514" s="32" t="str">
        <f t="shared" si="1856"/>
        <v/>
      </c>
      <c r="CM17514" s="32" t="str">
        <f t="shared" si="1857"/>
        <v/>
      </c>
      <c r="CN17514" s="32" t="str">
        <f t="shared" si="1858"/>
        <v/>
      </c>
    </row>
    <row r="17515" spans="71:110" x14ac:dyDescent="0.3">
      <c r="BS17515" s="32" t="str">
        <f>IF(Kiadasi_kiseroiv!$K$2=BT17515,BV17515,"")</f>
        <v/>
      </c>
      <c r="BT17515" s="34" t="str">
        <f t="shared" si="1841"/>
        <v/>
      </c>
      <c r="BU17515" s="32" t="str">
        <f t="shared" si="1842"/>
        <v/>
      </c>
      <c r="BV17515" s="32" t="str">
        <f t="shared" si="1843"/>
        <v/>
      </c>
      <c r="BW17515" s="32" t="str">
        <f t="shared" si="1844"/>
        <v/>
      </c>
      <c r="BX17515" s="32" t="str">
        <f t="shared" si="1845"/>
        <v/>
      </c>
      <c r="BY17515" s="32" t="str">
        <f t="shared" si="1846"/>
        <v/>
      </c>
      <c r="BZ17515" s="32" t="str">
        <f t="shared" si="1847"/>
        <v/>
      </c>
      <c r="CA17515" s="32" t="str">
        <f t="shared" si="1848"/>
        <v/>
      </c>
      <c r="CB17515" s="33">
        <f>IF(COUNTIF($CD$7:CD17515,CD17515)=1,CD17515,CD17515+COUNTIF($CD$6:CD17514,CD17515))</f>
        <v>61331</v>
      </c>
      <c r="CC17515" s="34">
        <f t="shared" si="1849"/>
        <v>55153</v>
      </c>
      <c r="CD17515" s="32">
        <f t="shared" si="1850"/>
        <v>55153</v>
      </c>
      <c r="CE17515" s="32">
        <f t="shared" si="1851"/>
        <v>0</v>
      </c>
      <c r="CF17515" s="32">
        <f t="shared" si="1852"/>
        <v>0</v>
      </c>
      <c r="CG17515" s="32" t="str">
        <f t="shared" si="1853"/>
        <v/>
      </c>
      <c r="CH17515" s="32">
        <v>10</v>
      </c>
      <c r="CI17515" s="32" t="s">
        <v>12</v>
      </c>
      <c r="CJ17515" s="32" t="str">
        <f t="shared" si="1854"/>
        <v/>
      </c>
      <c r="CK17515" s="32" t="str">
        <f t="shared" si="1855"/>
        <v/>
      </c>
      <c r="CL17515" s="32" t="str">
        <f t="shared" si="1856"/>
        <v/>
      </c>
      <c r="CM17515" s="32" t="str">
        <f t="shared" si="1857"/>
        <v/>
      </c>
      <c r="CN17515" s="32" t="str">
        <f t="shared" si="1858"/>
        <v/>
      </c>
    </row>
    <row r="17516" spans="71:110" x14ac:dyDescent="0.3">
      <c r="BS17516" s="32" t="str">
        <f>IF(Kiadasi_kiseroiv!$K$2=BT17516,BV17516,"")</f>
        <v/>
      </c>
      <c r="BT17516" s="34" t="str">
        <f t="shared" si="1841"/>
        <v/>
      </c>
      <c r="BU17516" s="32" t="str">
        <f t="shared" si="1842"/>
        <v/>
      </c>
      <c r="BV17516" s="32" t="str">
        <f t="shared" si="1843"/>
        <v/>
      </c>
      <c r="BW17516" s="32" t="str">
        <f t="shared" si="1844"/>
        <v/>
      </c>
      <c r="BX17516" s="32" t="str">
        <f t="shared" si="1845"/>
        <v/>
      </c>
      <c r="BY17516" s="32" t="str">
        <f t="shared" si="1846"/>
        <v/>
      </c>
      <c r="BZ17516" s="32" t="str">
        <f t="shared" si="1847"/>
        <v/>
      </c>
      <c r="CA17516" s="32" t="str">
        <f t="shared" si="1848"/>
        <v/>
      </c>
      <c r="CB17516" s="33">
        <f>IF(COUNTIF($CD$7:CD17516,CD17516)=1,CD17516,CD17516+COUNTIF($CD$6:CD17515,CD17516))</f>
        <v>61332</v>
      </c>
      <c r="CC17516" s="34">
        <f t="shared" si="1849"/>
        <v>55153</v>
      </c>
      <c r="CD17516" s="32">
        <f t="shared" si="1850"/>
        <v>55153</v>
      </c>
      <c r="CE17516" s="32">
        <f t="shared" si="1851"/>
        <v>0</v>
      </c>
      <c r="CF17516" s="32">
        <f t="shared" si="1852"/>
        <v>0</v>
      </c>
      <c r="CG17516" s="32" t="str">
        <f t="shared" si="1853"/>
        <v/>
      </c>
      <c r="CH17516" s="32">
        <v>11</v>
      </c>
      <c r="CI17516" s="32" t="s">
        <v>12</v>
      </c>
      <c r="CJ17516" s="32" t="str">
        <f t="shared" si="1854"/>
        <v/>
      </c>
      <c r="CK17516" s="32" t="str">
        <f t="shared" si="1855"/>
        <v/>
      </c>
      <c r="CL17516" s="32" t="str">
        <f t="shared" si="1856"/>
        <v/>
      </c>
      <c r="CM17516" s="32" t="str">
        <f t="shared" si="1857"/>
        <v/>
      </c>
      <c r="CN17516" s="32" t="str">
        <f t="shared" si="1858"/>
        <v/>
      </c>
    </row>
    <row r="17517" spans="71:110" x14ac:dyDescent="0.3">
      <c r="BS17517" s="32" t="str">
        <f>IF(Kiadasi_kiseroiv!$K$2=BT17517,BV17517,"")</f>
        <v/>
      </c>
      <c r="BT17517" s="34" t="str">
        <f t="shared" si="1841"/>
        <v/>
      </c>
      <c r="BU17517" s="32" t="str">
        <f t="shared" si="1842"/>
        <v/>
      </c>
      <c r="BV17517" s="32" t="str">
        <f t="shared" si="1843"/>
        <v/>
      </c>
      <c r="BW17517" s="32" t="str">
        <f t="shared" si="1844"/>
        <v/>
      </c>
      <c r="BX17517" s="32" t="str">
        <f t="shared" si="1845"/>
        <v/>
      </c>
      <c r="BY17517" s="32" t="str">
        <f t="shared" si="1846"/>
        <v/>
      </c>
      <c r="BZ17517" s="32" t="str">
        <f t="shared" si="1847"/>
        <v/>
      </c>
      <c r="CA17517" s="32" t="str">
        <f t="shared" si="1848"/>
        <v/>
      </c>
      <c r="CB17517" s="33">
        <f>IF(COUNTIF($CD$7:CD17517,CD17517)=1,CD17517,CD17517+COUNTIF($CD$6:CD17516,CD17517))</f>
        <v>61333</v>
      </c>
      <c r="CC17517" s="34">
        <f t="shared" si="1849"/>
        <v>55153</v>
      </c>
      <c r="CD17517" s="32">
        <f t="shared" si="1850"/>
        <v>55153</v>
      </c>
      <c r="CE17517" s="32">
        <f t="shared" si="1851"/>
        <v>0</v>
      </c>
      <c r="CF17517" s="32">
        <f t="shared" si="1852"/>
        <v>0</v>
      </c>
      <c r="CG17517" s="32" t="str">
        <f t="shared" si="1853"/>
        <v/>
      </c>
      <c r="CH17517" s="32">
        <v>12</v>
      </c>
      <c r="CI17517" s="32" t="s">
        <v>12</v>
      </c>
      <c r="CJ17517" s="32" t="str">
        <f t="shared" si="1854"/>
        <v/>
      </c>
      <c r="CK17517" s="32" t="str">
        <f t="shared" si="1855"/>
        <v/>
      </c>
      <c r="CL17517" s="32" t="str">
        <f t="shared" si="1856"/>
        <v/>
      </c>
      <c r="CM17517" s="32" t="str">
        <f t="shared" si="1857"/>
        <v/>
      </c>
      <c r="CN17517" s="32" t="str">
        <f t="shared" si="1858"/>
        <v/>
      </c>
    </row>
    <row r="17518" spans="71:110" x14ac:dyDescent="0.3">
      <c r="BS17518" s="32" t="str">
        <f>IF(Kiadasi_kiseroiv!$K$2=BT17518,BV17518,"")</f>
        <v/>
      </c>
      <c r="BT17518" s="34" t="str">
        <f t="shared" si="1841"/>
        <v/>
      </c>
      <c r="BU17518" s="32" t="str">
        <f t="shared" si="1842"/>
        <v/>
      </c>
      <c r="BV17518" s="32" t="str">
        <f t="shared" si="1843"/>
        <v/>
      </c>
      <c r="BW17518" s="32" t="str">
        <f t="shared" si="1844"/>
        <v/>
      </c>
      <c r="BX17518" s="32" t="str">
        <f t="shared" si="1845"/>
        <v/>
      </c>
      <c r="BY17518" s="32" t="str">
        <f t="shared" si="1846"/>
        <v/>
      </c>
      <c r="BZ17518" s="32" t="str">
        <f t="shared" si="1847"/>
        <v/>
      </c>
      <c r="CA17518" s="32" t="str">
        <f t="shared" si="1848"/>
        <v/>
      </c>
      <c r="CB17518" s="33">
        <f>IF(COUNTIF($CD$7:CD17518,CD17518)=1,CD17518,CD17518+COUNTIF($CD$6:CD17517,CD17518))</f>
        <v>61334</v>
      </c>
      <c r="CC17518" s="34">
        <f t="shared" si="1849"/>
        <v>55153</v>
      </c>
      <c r="CD17518" s="32">
        <f t="shared" si="1850"/>
        <v>55153</v>
      </c>
      <c r="CE17518" s="32">
        <f t="shared" si="1851"/>
        <v>0</v>
      </c>
      <c r="CF17518" s="32">
        <f t="shared" si="1852"/>
        <v>0</v>
      </c>
      <c r="CG17518" s="32" t="str">
        <f t="shared" si="1853"/>
        <v/>
      </c>
      <c r="CH17518" s="32">
        <v>13</v>
      </c>
      <c r="CI17518" s="32" t="s">
        <v>12</v>
      </c>
      <c r="CJ17518" s="32" t="str">
        <f t="shared" si="1854"/>
        <v/>
      </c>
      <c r="CK17518" s="32" t="str">
        <f t="shared" si="1855"/>
        <v/>
      </c>
      <c r="CL17518" s="32" t="str">
        <f t="shared" si="1856"/>
        <v/>
      </c>
      <c r="CM17518" s="32" t="str">
        <f t="shared" si="1857"/>
        <v/>
      </c>
      <c r="CN17518" s="32" t="str">
        <f t="shared" si="1858"/>
        <v/>
      </c>
    </row>
    <row r="17519" spans="71:110" x14ac:dyDescent="0.3">
      <c r="BS17519" s="32" t="str">
        <f>IF(Kiadasi_kiseroiv!$K$2=BT17519,BV17519,"")</f>
        <v/>
      </c>
      <c r="BT17519" s="34" t="str">
        <f t="shared" si="1841"/>
        <v/>
      </c>
      <c r="BU17519" s="32" t="str">
        <f t="shared" si="1842"/>
        <v/>
      </c>
      <c r="BV17519" s="32" t="str">
        <f t="shared" si="1843"/>
        <v/>
      </c>
      <c r="BW17519" s="32" t="str">
        <f t="shared" si="1844"/>
        <v/>
      </c>
      <c r="BX17519" s="32" t="str">
        <f t="shared" si="1845"/>
        <v/>
      </c>
      <c r="BY17519" s="32" t="str">
        <f t="shared" si="1846"/>
        <v/>
      </c>
      <c r="BZ17519" s="32" t="str">
        <f t="shared" si="1847"/>
        <v/>
      </c>
      <c r="CA17519" s="32" t="str">
        <f t="shared" si="1848"/>
        <v/>
      </c>
      <c r="CB17519" s="33">
        <f>IF(COUNTIF($CD$7:CD17519,CD17519)=1,CD17519,CD17519+COUNTIF($CD$6:CD17518,CD17519))</f>
        <v>61335</v>
      </c>
      <c r="CC17519" s="34">
        <f t="shared" si="1849"/>
        <v>55153</v>
      </c>
      <c r="CD17519" s="32">
        <f t="shared" si="1850"/>
        <v>55153</v>
      </c>
      <c r="CE17519" s="32">
        <f t="shared" si="1851"/>
        <v>0</v>
      </c>
      <c r="CF17519" s="32">
        <f t="shared" si="1852"/>
        <v>0</v>
      </c>
      <c r="CG17519" s="32" t="str">
        <f t="shared" si="1853"/>
        <v/>
      </c>
      <c r="CH17519" s="32">
        <v>14</v>
      </c>
      <c r="CI17519" s="32" t="s">
        <v>12</v>
      </c>
      <c r="CJ17519" s="32" t="str">
        <f t="shared" si="1854"/>
        <v/>
      </c>
      <c r="CK17519" s="32" t="str">
        <f t="shared" si="1855"/>
        <v/>
      </c>
      <c r="CL17519" s="32" t="str">
        <f t="shared" si="1856"/>
        <v/>
      </c>
      <c r="CM17519" s="32" t="str">
        <f t="shared" si="1857"/>
        <v/>
      </c>
      <c r="CN17519" s="32" t="str">
        <f t="shared" si="1858"/>
        <v/>
      </c>
    </row>
    <row r="17520" spans="71:110" x14ac:dyDescent="0.3">
      <c r="BS17520" s="32" t="str">
        <f>IF(Kiadasi_kiseroiv!$K$2=BT17520,BV17520,"")</f>
        <v/>
      </c>
      <c r="BT17520" s="34" t="str">
        <f t="shared" si="1841"/>
        <v/>
      </c>
      <c r="BU17520" s="32" t="str">
        <f t="shared" si="1842"/>
        <v/>
      </c>
      <c r="BV17520" s="32" t="str">
        <f t="shared" si="1843"/>
        <v/>
      </c>
      <c r="BW17520" s="32" t="str">
        <f t="shared" si="1844"/>
        <v/>
      </c>
      <c r="BX17520" s="32" t="str">
        <f t="shared" si="1845"/>
        <v/>
      </c>
      <c r="BY17520" s="32" t="str">
        <f t="shared" si="1846"/>
        <v/>
      </c>
      <c r="BZ17520" s="32" t="str">
        <f t="shared" si="1847"/>
        <v/>
      </c>
      <c r="CA17520" s="32" t="str">
        <f t="shared" si="1848"/>
        <v/>
      </c>
      <c r="CB17520" s="33">
        <f>IF(COUNTIF($CD$7:CD17520,CD17520)=1,CD17520,CD17520+COUNTIF($CD$6:CD17519,CD17520))</f>
        <v>61336</v>
      </c>
      <c r="CC17520" s="34">
        <f t="shared" si="1849"/>
        <v>55153</v>
      </c>
      <c r="CD17520" s="32">
        <f t="shared" si="1850"/>
        <v>55153</v>
      </c>
      <c r="CE17520" s="32">
        <f t="shared" si="1851"/>
        <v>0</v>
      </c>
      <c r="CF17520" s="32">
        <f t="shared" si="1852"/>
        <v>0</v>
      </c>
      <c r="CG17520" s="32" t="str">
        <f t="shared" si="1853"/>
        <v/>
      </c>
      <c r="CH17520" s="32">
        <v>15</v>
      </c>
      <c r="CI17520" s="32" t="s">
        <v>12</v>
      </c>
      <c r="CJ17520" s="32" t="str">
        <f t="shared" si="1854"/>
        <v/>
      </c>
      <c r="CK17520" s="32" t="str">
        <f t="shared" si="1855"/>
        <v/>
      </c>
      <c r="CL17520" s="32" t="str">
        <f t="shared" si="1856"/>
        <v/>
      </c>
      <c r="CM17520" s="32" t="str">
        <f t="shared" si="1857"/>
        <v/>
      </c>
      <c r="CN17520" s="32" t="str">
        <f t="shared" si="1858"/>
        <v/>
      </c>
    </row>
    <row r="17521" spans="71:92" x14ac:dyDescent="0.3">
      <c r="BS17521" s="32" t="str">
        <f>IF(Kiadasi_kiseroiv!$K$2=BT17521,BV17521,"")</f>
        <v/>
      </c>
      <c r="BT17521" s="34" t="str">
        <f t="shared" si="1841"/>
        <v/>
      </c>
      <c r="BU17521" s="32" t="str">
        <f t="shared" si="1842"/>
        <v/>
      </c>
      <c r="BV17521" s="32" t="str">
        <f t="shared" si="1843"/>
        <v/>
      </c>
      <c r="BW17521" s="32" t="str">
        <f t="shared" si="1844"/>
        <v/>
      </c>
      <c r="BX17521" s="32" t="str">
        <f t="shared" si="1845"/>
        <v/>
      </c>
      <c r="BY17521" s="32" t="str">
        <f t="shared" si="1846"/>
        <v/>
      </c>
      <c r="BZ17521" s="32" t="str">
        <f t="shared" si="1847"/>
        <v/>
      </c>
      <c r="CA17521" s="32" t="str">
        <f t="shared" si="1848"/>
        <v/>
      </c>
      <c r="CB17521" s="33">
        <f>IF(COUNTIF($CD$7:CD17521,CD17521)=1,CD17521,CD17521+COUNTIF($CD$6:CD17520,CD17521))</f>
        <v>61337</v>
      </c>
      <c r="CC17521" s="34">
        <f t="shared" si="1849"/>
        <v>55153</v>
      </c>
      <c r="CD17521" s="32">
        <f t="shared" si="1850"/>
        <v>55153</v>
      </c>
      <c r="CE17521" s="32">
        <f t="shared" si="1851"/>
        <v>0</v>
      </c>
      <c r="CF17521" s="32">
        <f t="shared" si="1852"/>
        <v>0</v>
      </c>
      <c r="CG17521" s="32" t="str">
        <f t="shared" si="1853"/>
        <v/>
      </c>
      <c r="CH17521" s="32">
        <v>16</v>
      </c>
      <c r="CI17521" s="32" t="s">
        <v>12</v>
      </c>
      <c r="CJ17521" s="32" t="str">
        <f t="shared" si="1854"/>
        <v/>
      </c>
      <c r="CK17521" s="32" t="str">
        <f t="shared" si="1855"/>
        <v/>
      </c>
      <c r="CL17521" s="32" t="str">
        <f t="shared" si="1856"/>
        <v/>
      </c>
      <c r="CM17521" s="32" t="str">
        <f t="shared" si="1857"/>
        <v/>
      </c>
      <c r="CN17521" s="32" t="str">
        <f t="shared" si="1858"/>
        <v/>
      </c>
    </row>
    <row r="17522" spans="71:92" x14ac:dyDescent="0.3">
      <c r="BS17522" s="32" t="str">
        <f>IF(Kiadasi_kiseroiv!$K$2=BT17522,BV17522,"")</f>
        <v/>
      </c>
      <c r="BT17522" s="34" t="str">
        <f t="shared" si="1841"/>
        <v/>
      </c>
      <c r="BU17522" s="32" t="str">
        <f t="shared" si="1842"/>
        <v/>
      </c>
      <c r="BV17522" s="32" t="str">
        <f t="shared" si="1843"/>
        <v/>
      </c>
      <c r="BW17522" s="32" t="str">
        <f t="shared" si="1844"/>
        <v/>
      </c>
      <c r="BX17522" s="32" t="str">
        <f t="shared" si="1845"/>
        <v/>
      </c>
      <c r="BY17522" s="32" t="str">
        <f t="shared" si="1846"/>
        <v/>
      </c>
      <c r="BZ17522" s="32" t="str">
        <f t="shared" si="1847"/>
        <v/>
      </c>
      <c r="CA17522" s="32" t="str">
        <f t="shared" si="1848"/>
        <v/>
      </c>
      <c r="CB17522" s="33">
        <f>IF(COUNTIF($CD$7:CD17522,CD17522)=1,CD17522,CD17522+COUNTIF($CD$6:CD17521,CD17522))</f>
        <v>61338</v>
      </c>
      <c r="CC17522" s="34">
        <f t="shared" si="1849"/>
        <v>55153</v>
      </c>
      <c r="CD17522" s="32">
        <f t="shared" si="1850"/>
        <v>55153</v>
      </c>
      <c r="CE17522" s="32">
        <f t="shared" si="1851"/>
        <v>0</v>
      </c>
      <c r="CF17522" s="32">
        <f t="shared" si="1852"/>
        <v>0</v>
      </c>
      <c r="CG17522" s="32" t="str">
        <f t="shared" si="1853"/>
        <v/>
      </c>
      <c r="CH17522" s="32">
        <v>17</v>
      </c>
      <c r="CI17522" s="32" t="s">
        <v>12</v>
      </c>
      <c r="CJ17522" s="32" t="str">
        <f t="shared" si="1854"/>
        <v/>
      </c>
      <c r="CK17522" s="32" t="str">
        <f t="shared" si="1855"/>
        <v/>
      </c>
      <c r="CL17522" s="32" t="str">
        <f t="shared" si="1856"/>
        <v/>
      </c>
      <c r="CM17522" s="32" t="str">
        <f t="shared" si="1857"/>
        <v/>
      </c>
      <c r="CN17522" s="32" t="str">
        <f t="shared" si="1858"/>
        <v/>
      </c>
    </row>
    <row r="17523" spans="71:92" x14ac:dyDescent="0.3">
      <c r="BS17523" s="32" t="str">
        <f>IF(Kiadasi_kiseroiv!$K$2=BT17523,BV17523,"")</f>
        <v/>
      </c>
      <c r="BT17523" s="34" t="str">
        <f t="shared" si="1841"/>
        <v/>
      </c>
      <c r="BU17523" s="32" t="str">
        <f t="shared" si="1842"/>
        <v/>
      </c>
      <c r="BV17523" s="32" t="str">
        <f t="shared" si="1843"/>
        <v/>
      </c>
      <c r="BW17523" s="32" t="str">
        <f t="shared" si="1844"/>
        <v/>
      </c>
      <c r="BX17523" s="32" t="str">
        <f t="shared" si="1845"/>
        <v/>
      </c>
      <c r="BY17523" s="32" t="str">
        <f t="shared" si="1846"/>
        <v/>
      </c>
      <c r="BZ17523" s="32" t="str">
        <f t="shared" si="1847"/>
        <v/>
      </c>
      <c r="CA17523" s="32" t="str">
        <f t="shared" si="1848"/>
        <v/>
      </c>
      <c r="CB17523" s="33">
        <f>IF(COUNTIF($CD$7:CD17523,CD17523)=1,CD17523,CD17523+COUNTIF($CD$6:CD17522,CD17523))</f>
        <v>61339</v>
      </c>
      <c r="CC17523" s="34">
        <f t="shared" si="1849"/>
        <v>55153</v>
      </c>
      <c r="CD17523" s="32">
        <f t="shared" si="1850"/>
        <v>55153</v>
      </c>
      <c r="CE17523" s="32">
        <f t="shared" si="1851"/>
        <v>0</v>
      </c>
      <c r="CF17523" s="32">
        <f t="shared" si="1852"/>
        <v>0</v>
      </c>
      <c r="CG17523" s="32" t="str">
        <f t="shared" si="1853"/>
        <v/>
      </c>
      <c r="CH17523" s="32">
        <v>18</v>
      </c>
      <c r="CI17523" s="32" t="s">
        <v>12</v>
      </c>
      <c r="CJ17523" s="32" t="str">
        <f t="shared" si="1854"/>
        <v/>
      </c>
      <c r="CK17523" s="32" t="str">
        <f t="shared" si="1855"/>
        <v/>
      </c>
      <c r="CL17523" s="32" t="str">
        <f t="shared" si="1856"/>
        <v/>
      </c>
      <c r="CM17523" s="32" t="str">
        <f t="shared" si="1857"/>
        <v/>
      </c>
      <c r="CN17523" s="32" t="str">
        <f t="shared" si="1858"/>
        <v/>
      </c>
    </row>
    <row r="17524" spans="71:92" x14ac:dyDescent="0.3">
      <c r="BS17524" s="32" t="str">
        <f>IF(Kiadasi_kiseroiv!$K$2=BT17524,BV17524,"")</f>
        <v/>
      </c>
      <c r="BT17524" s="34" t="str">
        <f t="shared" si="1841"/>
        <v/>
      </c>
      <c r="BU17524" s="32" t="str">
        <f t="shared" si="1842"/>
        <v/>
      </c>
      <c r="BV17524" s="32" t="str">
        <f t="shared" si="1843"/>
        <v/>
      </c>
      <c r="BW17524" s="32" t="str">
        <f t="shared" si="1844"/>
        <v/>
      </c>
      <c r="BX17524" s="32" t="str">
        <f t="shared" si="1845"/>
        <v/>
      </c>
      <c r="BY17524" s="32" t="str">
        <f t="shared" si="1846"/>
        <v/>
      </c>
      <c r="BZ17524" s="32" t="str">
        <f t="shared" si="1847"/>
        <v/>
      </c>
      <c r="CA17524" s="32" t="str">
        <f t="shared" si="1848"/>
        <v/>
      </c>
      <c r="CB17524" s="33">
        <f>IF(COUNTIF($CD$7:CD17524,CD17524)=1,CD17524,CD17524+COUNTIF($CD$6:CD17523,CD17524))</f>
        <v>61340</v>
      </c>
      <c r="CC17524" s="34">
        <f t="shared" si="1849"/>
        <v>55153</v>
      </c>
      <c r="CD17524" s="32">
        <f t="shared" si="1850"/>
        <v>55153</v>
      </c>
      <c r="CE17524" s="32">
        <f t="shared" si="1851"/>
        <v>0</v>
      </c>
      <c r="CF17524" s="32">
        <f t="shared" si="1852"/>
        <v>0</v>
      </c>
      <c r="CG17524" s="32" t="str">
        <f t="shared" si="1853"/>
        <v/>
      </c>
      <c r="CH17524" s="32">
        <v>19</v>
      </c>
      <c r="CI17524" s="32" t="s">
        <v>12</v>
      </c>
      <c r="CJ17524" s="32" t="str">
        <f t="shared" si="1854"/>
        <v/>
      </c>
      <c r="CK17524" s="32" t="str">
        <f t="shared" si="1855"/>
        <v/>
      </c>
      <c r="CL17524" s="32" t="str">
        <f t="shared" si="1856"/>
        <v/>
      </c>
      <c r="CM17524" s="32" t="str">
        <f t="shared" si="1857"/>
        <v/>
      </c>
      <c r="CN17524" s="32" t="str">
        <f t="shared" si="1858"/>
        <v/>
      </c>
    </row>
    <row r="17525" spans="71:92" x14ac:dyDescent="0.3">
      <c r="BS17525" s="32" t="str">
        <f>IF(Kiadasi_kiseroiv!$K$2=BT17525,BV17525,"")</f>
        <v/>
      </c>
      <c r="BT17525" s="34" t="str">
        <f t="shared" si="1841"/>
        <v/>
      </c>
      <c r="BU17525" s="32" t="str">
        <f t="shared" si="1842"/>
        <v/>
      </c>
      <c r="BV17525" s="32" t="str">
        <f t="shared" si="1843"/>
        <v/>
      </c>
      <c r="BW17525" s="32" t="str">
        <f t="shared" si="1844"/>
        <v/>
      </c>
      <c r="BX17525" s="32" t="str">
        <f t="shared" si="1845"/>
        <v/>
      </c>
      <c r="BY17525" s="32" t="str">
        <f t="shared" si="1846"/>
        <v/>
      </c>
      <c r="BZ17525" s="32" t="str">
        <f t="shared" si="1847"/>
        <v/>
      </c>
      <c r="CA17525" s="32" t="str">
        <f t="shared" si="1848"/>
        <v/>
      </c>
      <c r="CB17525" s="33">
        <f>IF(COUNTIF($CD$7:CD17525,CD17525)=1,CD17525,CD17525+COUNTIF($CD$6:CD17524,CD17525))</f>
        <v>61341</v>
      </c>
      <c r="CC17525" s="34">
        <f t="shared" si="1849"/>
        <v>55153</v>
      </c>
      <c r="CD17525" s="32">
        <f t="shared" si="1850"/>
        <v>55153</v>
      </c>
      <c r="CE17525" s="32">
        <f t="shared" si="1851"/>
        <v>0</v>
      </c>
      <c r="CF17525" s="32">
        <f t="shared" si="1852"/>
        <v>0</v>
      </c>
      <c r="CG17525" s="32" t="str">
        <f t="shared" si="1853"/>
        <v/>
      </c>
      <c r="CH17525" s="32">
        <v>20</v>
      </c>
      <c r="CI17525" s="32" t="s">
        <v>12</v>
      </c>
      <c r="CJ17525" s="32" t="str">
        <f t="shared" si="1854"/>
        <v/>
      </c>
      <c r="CK17525" s="32" t="str">
        <f t="shared" si="1855"/>
        <v/>
      </c>
      <c r="CL17525" s="32" t="str">
        <f t="shared" si="1856"/>
        <v/>
      </c>
      <c r="CM17525" s="32" t="str">
        <f t="shared" si="1857"/>
        <v/>
      </c>
      <c r="CN17525" s="32" t="str">
        <f t="shared" si="1858"/>
        <v/>
      </c>
    </row>
    <row r="17526" spans="71:92" x14ac:dyDescent="0.3">
      <c r="BS17526" s="32" t="str">
        <f>IF(Kiadasi_kiseroiv!$K$2=BT17526,BV17526,"")</f>
        <v/>
      </c>
      <c r="BT17526" s="34" t="str">
        <f t="shared" si="1841"/>
        <v/>
      </c>
      <c r="BU17526" s="32" t="str">
        <f t="shared" si="1842"/>
        <v/>
      </c>
      <c r="BV17526" s="32" t="str">
        <f t="shared" si="1843"/>
        <v/>
      </c>
      <c r="BW17526" s="32" t="str">
        <f t="shared" si="1844"/>
        <v/>
      </c>
      <c r="BX17526" s="32" t="str">
        <f t="shared" si="1845"/>
        <v/>
      </c>
      <c r="BY17526" s="32" t="str">
        <f t="shared" si="1846"/>
        <v/>
      </c>
      <c r="BZ17526" s="32" t="str">
        <f t="shared" si="1847"/>
        <v/>
      </c>
      <c r="CA17526" s="32" t="str">
        <f t="shared" si="1848"/>
        <v/>
      </c>
      <c r="CB17526" s="33">
        <f>IF(COUNTIF($CD$7:CD17526,CD17526)=1,CD17526,CD17526+COUNTIF($CD$6:CD17525,CD17526))</f>
        <v>61342</v>
      </c>
      <c r="CC17526" s="34">
        <f t="shared" si="1849"/>
        <v>55153</v>
      </c>
      <c r="CD17526" s="32">
        <f t="shared" si="1850"/>
        <v>55153</v>
      </c>
      <c r="CE17526" s="32">
        <f t="shared" si="1851"/>
        <v>0</v>
      </c>
      <c r="CF17526" s="32">
        <f t="shared" si="1852"/>
        <v>0</v>
      </c>
      <c r="CG17526" s="32" t="str">
        <f t="shared" si="1853"/>
        <v/>
      </c>
      <c r="CH17526" s="32">
        <v>21</v>
      </c>
      <c r="CI17526" s="32" t="s">
        <v>12</v>
      </c>
      <c r="CJ17526" s="32" t="str">
        <f t="shared" si="1854"/>
        <v/>
      </c>
      <c r="CK17526" s="32" t="str">
        <f t="shared" si="1855"/>
        <v/>
      </c>
      <c r="CL17526" s="32" t="str">
        <f t="shared" si="1856"/>
        <v/>
      </c>
      <c r="CM17526" s="32" t="str">
        <f t="shared" si="1857"/>
        <v/>
      </c>
      <c r="CN17526" s="32" t="str">
        <f t="shared" si="1858"/>
        <v/>
      </c>
    </row>
    <row r="17527" spans="71:92" x14ac:dyDescent="0.3">
      <c r="BS17527" s="32" t="str">
        <f>IF(Kiadasi_kiseroiv!$K$2=BT17527,BV17527,"")</f>
        <v/>
      </c>
      <c r="BT17527" s="34" t="str">
        <f t="shared" si="1841"/>
        <v/>
      </c>
      <c r="BU17527" s="32" t="str">
        <f t="shared" si="1842"/>
        <v/>
      </c>
      <c r="BV17527" s="32" t="str">
        <f t="shared" si="1843"/>
        <v/>
      </c>
      <c r="BW17527" s="32" t="str">
        <f t="shared" si="1844"/>
        <v/>
      </c>
      <c r="BX17527" s="32" t="str">
        <f t="shared" si="1845"/>
        <v/>
      </c>
      <c r="BY17527" s="32" t="str">
        <f t="shared" si="1846"/>
        <v/>
      </c>
      <c r="BZ17527" s="32" t="str">
        <f t="shared" si="1847"/>
        <v/>
      </c>
      <c r="CA17527" s="32" t="str">
        <f t="shared" si="1848"/>
        <v/>
      </c>
      <c r="CB17527" s="33">
        <f>IF(COUNTIF($CD$7:CD17527,CD17527)=1,CD17527,CD17527+COUNTIF($CD$6:CD17526,CD17527))</f>
        <v>61343</v>
      </c>
      <c r="CC17527" s="34">
        <f t="shared" si="1849"/>
        <v>55153</v>
      </c>
      <c r="CD17527" s="32">
        <f t="shared" si="1850"/>
        <v>55153</v>
      </c>
      <c r="CE17527" s="32">
        <f t="shared" si="1851"/>
        <v>0</v>
      </c>
      <c r="CF17527" s="32">
        <f t="shared" si="1852"/>
        <v>0</v>
      </c>
      <c r="CG17527" s="32" t="str">
        <f t="shared" si="1853"/>
        <v/>
      </c>
      <c r="CH17527" s="32">
        <v>22</v>
      </c>
      <c r="CI17527" s="32" t="s">
        <v>12</v>
      </c>
      <c r="CJ17527" s="32" t="str">
        <f t="shared" si="1854"/>
        <v/>
      </c>
      <c r="CK17527" s="32" t="str">
        <f t="shared" si="1855"/>
        <v/>
      </c>
      <c r="CL17527" s="32" t="str">
        <f t="shared" si="1856"/>
        <v/>
      </c>
      <c r="CM17527" s="32" t="str">
        <f t="shared" si="1857"/>
        <v/>
      </c>
      <c r="CN17527" s="32" t="str">
        <f t="shared" si="1858"/>
        <v/>
      </c>
    </row>
    <row r="17528" spans="71:92" x14ac:dyDescent="0.3">
      <c r="BS17528" s="32" t="str">
        <f>IF(Kiadasi_kiseroiv!$K$2=BT17528,BV17528,"")</f>
        <v/>
      </c>
      <c r="BT17528" s="34" t="str">
        <f t="shared" si="1841"/>
        <v/>
      </c>
      <c r="BU17528" s="32" t="str">
        <f t="shared" si="1842"/>
        <v/>
      </c>
      <c r="BV17528" s="32" t="str">
        <f t="shared" si="1843"/>
        <v/>
      </c>
      <c r="BW17528" s="32" t="str">
        <f t="shared" si="1844"/>
        <v/>
      </c>
      <c r="BX17528" s="32" t="str">
        <f t="shared" si="1845"/>
        <v/>
      </c>
      <c r="BY17528" s="32" t="str">
        <f t="shared" si="1846"/>
        <v/>
      </c>
      <c r="BZ17528" s="32" t="str">
        <f t="shared" si="1847"/>
        <v/>
      </c>
      <c r="CA17528" s="32" t="str">
        <f t="shared" si="1848"/>
        <v/>
      </c>
      <c r="CB17528" s="33">
        <f>IF(COUNTIF($CD$7:CD17528,CD17528)=1,CD17528,CD17528+COUNTIF($CD$6:CD17527,CD17528))</f>
        <v>61344</v>
      </c>
      <c r="CC17528" s="34">
        <f t="shared" si="1849"/>
        <v>55153</v>
      </c>
      <c r="CD17528" s="32">
        <f t="shared" si="1850"/>
        <v>55153</v>
      </c>
      <c r="CE17528" s="32">
        <f t="shared" si="1851"/>
        <v>0</v>
      </c>
      <c r="CF17528" s="32">
        <f t="shared" si="1852"/>
        <v>0</v>
      </c>
      <c r="CG17528" s="32" t="str">
        <f t="shared" si="1853"/>
        <v/>
      </c>
      <c r="CH17528" s="32">
        <v>23</v>
      </c>
      <c r="CI17528" s="32" t="s">
        <v>12</v>
      </c>
      <c r="CJ17528" s="32" t="str">
        <f t="shared" si="1854"/>
        <v/>
      </c>
      <c r="CK17528" s="32" t="str">
        <f t="shared" si="1855"/>
        <v/>
      </c>
      <c r="CL17528" s="32" t="str">
        <f t="shared" si="1856"/>
        <v/>
      </c>
      <c r="CM17528" s="32" t="str">
        <f t="shared" si="1857"/>
        <v/>
      </c>
      <c r="CN17528" s="32" t="str">
        <f t="shared" si="1858"/>
        <v/>
      </c>
    </row>
    <row r="17529" spans="71:92" x14ac:dyDescent="0.3">
      <c r="BS17529" s="32" t="str">
        <f>IF(Kiadasi_kiseroiv!$K$2=BT17529,BV17529,"")</f>
        <v/>
      </c>
      <c r="BT17529" s="34" t="str">
        <f t="shared" si="1841"/>
        <v/>
      </c>
      <c r="BU17529" s="32" t="str">
        <f t="shared" si="1842"/>
        <v/>
      </c>
      <c r="BV17529" s="32" t="str">
        <f t="shared" si="1843"/>
        <v/>
      </c>
      <c r="BW17529" s="32" t="str">
        <f t="shared" si="1844"/>
        <v/>
      </c>
      <c r="BX17529" s="32" t="str">
        <f t="shared" si="1845"/>
        <v/>
      </c>
      <c r="BY17529" s="32" t="str">
        <f t="shared" si="1846"/>
        <v/>
      </c>
      <c r="BZ17529" s="32" t="str">
        <f t="shared" si="1847"/>
        <v/>
      </c>
      <c r="CA17529" s="32" t="str">
        <f t="shared" si="1848"/>
        <v/>
      </c>
      <c r="CB17529" s="33">
        <f>IF(COUNTIF($CD$7:CD17529,CD17529)=1,CD17529,CD17529+COUNTIF($CD$6:CD17528,CD17529))</f>
        <v>61345</v>
      </c>
      <c r="CC17529" s="34">
        <f t="shared" si="1849"/>
        <v>55153</v>
      </c>
      <c r="CD17529" s="32">
        <f t="shared" si="1850"/>
        <v>55153</v>
      </c>
      <c r="CE17529" s="32">
        <f t="shared" si="1851"/>
        <v>0</v>
      </c>
      <c r="CF17529" s="32">
        <f t="shared" si="1852"/>
        <v>0</v>
      </c>
      <c r="CG17529" s="32" t="str">
        <f t="shared" si="1853"/>
        <v/>
      </c>
      <c r="CH17529" s="32">
        <v>24</v>
      </c>
      <c r="CI17529" s="32" t="s">
        <v>12</v>
      </c>
      <c r="CJ17529" s="32" t="str">
        <f t="shared" si="1854"/>
        <v/>
      </c>
      <c r="CK17529" s="32" t="str">
        <f t="shared" si="1855"/>
        <v/>
      </c>
      <c r="CL17529" s="32" t="str">
        <f t="shared" si="1856"/>
        <v/>
      </c>
      <c r="CM17529" s="32" t="str">
        <f t="shared" si="1857"/>
        <v/>
      </c>
      <c r="CN17529" s="32" t="str">
        <f t="shared" si="1858"/>
        <v/>
      </c>
    </row>
    <row r="17530" spans="71:92" x14ac:dyDescent="0.3">
      <c r="BS17530" s="32" t="str">
        <f>IF(Kiadasi_kiseroiv!$K$2=BT17530,BV17530,"")</f>
        <v/>
      </c>
      <c r="BT17530" s="34" t="str">
        <f t="shared" si="1841"/>
        <v/>
      </c>
      <c r="BU17530" s="32" t="str">
        <f t="shared" si="1842"/>
        <v/>
      </c>
      <c r="BV17530" s="32" t="str">
        <f t="shared" si="1843"/>
        <v/>
      </c>
      <c r="BW17530" s="32" t="str">
        <f t="shared" si="1844"/>
        <v/>
      </c>
      <c r="BX17530" s="32" t="str">
        <f t="shared" si="1845"/>
        <v/>
      </c>
      <c r="BY17530" s="32" t="str">
        <f t="shared" si="1846"/>
        <v/>
      </c>
      <c r="BZ17530" s="32" t="str">
        <f t="shared" si="1847"/>
        <v/>
      </c>
      <c r="CA17530" s="32" t="str">
        <f t="shared" si="1848"/>
        <v/>
      </c>
      <c r="CB17530" s="33">
        <f>IF(COUNTIF($CD$7:CD17530,CD17530)=1,CD17530,CD17530+COUNTIF($CD$6:CD17529,CD17530))</f>
        <v>61346</v>
      </c>
      <c r="CC17530" s="34">
        <f t="shared" si="1849"/>
        <v>55153</v>
      </c>
      <c r="CD17530" s="32">
        <f t="shared" si="1850"/>
        <v>55153</v>
      </c>
      <c r="CE17530" s="32">
        <f t="shared" si="1851"/>
        <v>0</v>
      </c>
      <c r="CF17530" s="32">
        <f t="shared" si="1852"/>
        <v>0</v>
      </c>
      <c r="CG17530" s="32" t="str">
        <f t="shared" si="1853"/>
        <v/>
      </c>
      <c r="CH17530" s="32">
        <v>25</v>
      </c>
      <c r="CI17530" s="32" t="s">
        <v>12</v>
      </c>
      <c r="CJ17530" s="32" t="str">
        <f t="shared" si="1854"/>
        <v/>
      </c>
      <c r="CK17530" s="32" t="str">
        <f t="shared" si="1855"/>
        <v/>
      </c>
      <c r="CL17530" s="32" t="str">
        <f t="shared" si="1856"/>
        <v/>
      </c>
      <c r="CM17530" s="32" t="str">
        <f t="shared" si="1857"/>
        <v/>
      </c>
      <c r="CN17530" s="32" t="str">
        <f t="shared" si="1858"/>
        <v/>
      </c>
    </row>
    <row r="17531" spans="71:92" x14ac:dyDescent="0.3">
      <c r="BS17531" s="32" t="str">
        <f>IF(Kiadasi_kiseroiv!$K$2=BT17531,BV17531,"")</f>
        <v/>
      </c>
      <c r="BT17531" s="34" t="str">
        <f t="shared" si="1841"/>
        <v/>
      </c>
      <c r="BU17531" s="32" t="str">
        <f t="shared" si="1842"/>
        <v/>
      </c>
      <c r="BV17531" s="32" t="str">
        <f t="shared" si="1843"/>
        <v/>
      </c>
      <c r="BW17531" s="32" t="str">
        <f t="shared" si="1844"/>
        <v/>
      </c>
      <c r="BX17531" s="32" t="str">
        <f t="shared" si="1845"/>
        <v/>
      </c>
      <c r="BY17531" s="32" t="str">
        <f t="shared" si="1846"/>
        <v/>
      </c>
      <c r="BZ17531" s="32" t="str">
        <f t="shared" si="1847"/>
        <v/>
      </c>
      <c r="CA17531" s="32" t="str">
        <f t="shared" si="1848"/>
        <v/>
      </c>
      <c r="CB17531" s="33">
        <f>IF(COUNTIF($CD$7:CD17531,CD17531)=1,CD17531,CD17531+COUNTIF($CD$6:CD17530,CD17531))</f>
        <v>61347</v>
      </c>
      <c r="CC17531" s="34">
        <f t="shared" si="1849"/>
        <v>55153</v>
      </c>
      <c r="CD17531" s="32">
        <f t="shared" si="1850"/>
        <v>55153</v>
      </c>
      <c r="CE17531" s="32">
        <f t="shared" si="1851"/>
        <v>0</v>
      </c>
      <c r="CF17531" s="32">
        <f t="shared" si="1852"/>
        <v>0</v>
      </c>
      <c r="CG17531" s="32" t="str">
        <f t="shared" si="1853"/>
        <v/>
      </c>
      <c r="CH17531" s="32">
        <v>26</v>
      </c>
      <c r="CI17531" s="32" t="s">
        <v>12</v>
      </c>
      <c r="CJ17531" s="32" t="str">
        <f t="shared" si="1854"/>
        <v/>
      </c>
      <c r="CK17531" s="32" t="str">
        <f t="shared" si="1855"/>
        <v/>
      </c>
      <c r="CL17531" s="32" t="str">
        <f t="shared" si="1856"/>
        <v/>
      </c>
      <c r="CM17531" s="32" t="str">
        <f t="shared" si="1857"/>
        <v/>
      </c>
      <c r="CN17531" s="32" t="str">
        <f t="shared" si="1858"/>
        <v/>
      </c>
    </row>
    <row r="17532" spans="71:92" x14ac:dyDescent="0.3">
      <c r="BS17532" s="32" t="str">
        <f>IF(Kiadasi_kiseroiv!$K$2=BT17532,BV17532,"")</f>
        <v/>
      </c>
      <c r="BT17532" s="34" t="str">
        <f t="shared" si="1841"/>
        <v/>
      </c>
      <c r="BU17532" s="32" t="str">
        <f t="shared" si="1842"/>
        <v/>
      </c>
      <c r="BV17532" s="32" t="str">
        <f t="shared" si="1843"/>
        <v/>
      </c>
      <c r="BW17532" s="32" t="str">
        <f t="shared" si="1844"/>
        <v/>
      </c>
      <c r="BX17532" s="32" t="str">
        <f t="shared" si="1845"/>
        <v/>
      </c>
      <c r="BY17532" s="32" t="str">
        <f t="shared" si="1846"/>
        <v/>
      </c>
      <c r="BZ17532" s="32" t="str">
        <f t="shared" si="1847"/>
        <v/>
      </c>
      <c r="CA17532" s="32" t="str">
        <f t="shared" si="1848"/>
        <v/>
      </c>
      <c r="CB17532" s="33">
        <f>IF(COUNTIF($CD$7:CD17532,CD17532)=1,CD17532,CD17532+COUNTIF($CD$6:CD17531,CD17532))</f>
        <v>61348</v>
      </c>
      <c r="CC17532" s="34">
        <f t="shared" si="1849"/>
        <v>55153</v>
      </c>
      <c r="CD17532" s="32">
        <f t="shared" si="1850"/>
        <v>55153</v>
      </c>
      <c r="CE17532" s="32">
        <f t="shared" si="1851"/>
        <v>0</v>
      </c>
      <c r="CF17532" s="32">
        <f t="shared" si="1852"/>
        <v>0</v>
      </c>
      <c r="CG17532" s="32" t="str">
        <f t="shared" si="1853"/>
        <v/>
      </c>
      <c r="CH17532" s="32">
        <v>27</v>
      </c>
      <c r="CI17532" s="32" t="s">
        <v>12</v>
      </c>
      <c r="CJ17532" s="32" t="str">
        <f t="shared" si="1854"/>
        <v/>
      </c>
      <c r="CK17532" s="32" t="str">
        <f t="shared" si="1855"/>
        <v/>
      </c>
      <c r="CL17532" s="32" t="str">
        <f t="shared" si="1856"/>
        <v/>
      </c>
      <c r="CM17532" s="32" t="str">
        <f t="shared" si="1857"/>
        <v/>
      </c>
      <c r="CN17532" s="32" t="str">
        <f t="shared" si="1858"/>
        <v/>
      </c>
    </row>
    <row r="17533" spans="71:92" x14ac:dyDescent="0.3">
      <c r="BS17533" s="32" t="str">
        <f>IF(Kiadasi_kiseroiv!$K$2=BT17533,BV17533,"")</f>
        <v/>
      </c>
      <c r="BT17533" s="34" t="str">
        <f t="shared" si="1841"/>
        <v/>
      </c>
      <c r="BU17533" s="32" t="str">
        <f t="shared" si="1842"/>
        <v/>
      </c>
      <c r="BV17533" s="32" t="str">
        <f t="shared" si="1843"/>
        <v/>
      </c>
      <c r="BW17533" s="32" t="str">
        <f t="shared" si="1844"/>
        <v/>
      </c>
      <c r="BX17533" s="32" t="str">
        <f t="shared" si="1845"/>
        <v/>
      </c>
      <c r="BY17533" s="32" t="str">
        <f t="shared" si="1846"/>
        <v/>
      </c>
      <c r="BZ17533" s="32" t="str">
        <f t="shared" si="1847"/>
        <v/>
      </c>
      <c r="CA17533" s="32" t="str">
        <f t="shared" si="1848"/>
        <v/>
      </c>
      <c r="CB17533" s="33">
        <f>IF(COUNTIF($CD$7:CD17533,CD17533)=1,CD17533,CD17533+COUNTIF($CD$6:CD17532,CD17533))</f>
        <v>61349</v>
      </c>
      <c r="CC17533" s="34">
        <f t="shared" si="1849"/>
        <v>55153</v>
      </c>
      <c r="CD17533" s="32">
        <f t="shared" si="1850"/>
        <v>55153</v>
      </c>
      <c r="CE17533" s="32">
        <f t="shared" si="1851"/>
        <v>0</v>
      </c>
      <c r="CF17533" s="32">
        <f t="shared" si="1852"/>
        <v>0</v>
      </c>
      <c r="CG17533" s="32" t="str">
        <f t="shared" si="1853"/>
        <v/>
      </c>
      <c r="CH17533" s="32">
        <v>28</v>
      </c>
      <c r="CI17533" s="32" t="s">
        <v>12</v>
      </c>
      <c r="CJ17533" s="32" t="str">
        <f t="shared" si="1854"/>
        <v/>
      </c>
      <c r="CK17533" s="32" t="str">
        <f t="shared" si="1855"/>
        <v/>
      </c>
      <c r="CL17533" s="32" t="str">
        <f t="shared" si="1856"/>
        <v/>
      </c>
      <c r="CM17533" s="32" t="str">
        <f t="shared" si="1857"/>
        <v/>
      </c>
      <c r="CN17533" s="32" t="str">
        <f t="shared" si="1858"/>
        <v/>
      </c>
    </row>
    <row r="17534" spans="71:92" x14ac:dyDescent="0.3">
      <c r="BS17534" s="32" t="str">
        <f>IF(Kiadasi_kiseroiv!$K$2=BT17534,BV17534,"")</f>
        <v/>
      </c>
      <c r="BT17534" s="34" t="str">
        <f t="shared" si="1841"/>
        <v/>
      </c>
      <c r="BU17534" s="32" t="str">
        <f t="shared" si="1842"/>
        <v/>
      </c>
      <c r="BV17534" s="32" t="str">
        <f t="shared" si="1843"/>
        <v/>
      </c>
      <c r="BW17534" s="32" t="str">
        <f t="shared" si="1844"/>
        <v/>
      </c>
      <c r="BX17534" s="32" t="str">
        <f t="shared" si="1845"/>
        <v/>
      </c>
      <c r="BY17534" s="32" t="str">
        <f t="shared" si="1846"/>
        <v/>
      </c>
      <c r="BZ17534" s="32" t="str">
        <f t="shared" si="1847"/>
        <v/>
      </c>
      <c r="CA17534" s="32" t="str">
        <f t="shared" si="1848"/>
        <v/>
      </c>
      <c r="CB17534" s="33">
        <f>IF(COUNTIF($CD$7:CD17534,CD17534)=1,CD17534,CD17534+COUNTIF($CD$6:CD17533,CD17534))</f>
        <v>61350</v>
      </c>
      <c r="CC17534" s="34">
        <f t="shared" si="1849"/>
        <v>55153</v>
      </c>
      <c r="CD17534" s="32">
        <f t="shared" si="1850"/>
        <v>55153</v>
      </c>
      <c r="CE17534" s="32">
        <f t="shared" si="1851"/>
        <v>0</v>
      </c>
      <c r="CF17534" s="32">
        <f t="shared" si="1852"/>
        <v>0</v>
      </c>
      <c r="CG17534" s="32" t="str">
        <f t="shared" si="1853"/>
        <v/>
      </c>
      <c r="CH17534" s="32">
        <v>29</v>
      </c>
      <c r="CI17534" s="32" t="s">
        <v>12</v>
      </c>
      <c r="CJ17534" s="32" t="str">
        <f t="shared" si="1854"/>
        <v/>
      </c>
      <c r="CK17534" s="32" t="str">
        <f t="shared" si="1855"/>
        <v/>
      </c>
      <c r="CL17534" s="32" t="str">
        <f t="shared" si="1856"/>
        <v/>
      </c>
      <c r="CM17534" s="32" t="str">
        <f t="shared" si="1857"/>
        <v/>
      </c>
      <c r="CN17534" s="32" t="str">
        <f t="shared" si="1858"/>
        <v/>
      </c>
    </row>
    <row r="17535" spans="71:92" x14ac:dyDescent="0.3">
      <c r="BS17535" s="32" t="str">
        <f>IF(Kiadasi_kiseroiv!$K$2=BT17535,BV17535,"")</f>
        <v/>
      </c>
      <c r="BT17535" s="34" t="str">
        <f t="shared" si="1841"/>
        <v/>
      </c>
      <c r="BU17535" s="32" t="str">
        <f t="shared" si="1842"/>
        <v/>
      </c>
      <c r="BV17535" s="32" t="str">
        <f t="shared" si="1843"/>
        <v/>
      </c>
      <c r="BW17535" s="32" t="str">
        <f t="shared" si="1844"/>
        <v/>
      </c>
      <c r="BX17535" s="32" t="str">
        <f t="shared" si="1845"/>
        <v/>
      </c>
      <c r="BY17535" s="32" t="str">
        <f t="shared" si="1846"/>
        <v/>
      </c>
      <c r="BZ17535" s="32" t="str">
        <f t="shared" si="1847"/>
        <v/>
      </c>
      <c r="CA17535" s="32" t="str">
        <f t="shared" si="1848"/>
        <v/>
      </c>
      <c r="CB17535" s="33">
        <f>IF(COUNTIF($CD$7:CD17535,CD17535)=1,CD17535,CD17535+COUNTIF($CD$6:CD17534,CD17535))</f>
        <v>61351</v>
      </c>
      <c r="CC17535" s="34">
        <f t="shared" si="1849"/>
        <v>55153</v>
      </c>
      <c r="CD17535" s="32">
        <f t="shared" si="1850"/>
        <v>55153</v>
      </c>
      <c r="CE17535" s="32">
        <f t="shared" si="1851"/>
        <v>0</v>
      </c>
      <c r="CF17535" s="32">
        <f t="shared" si="1852"/>
        <v>0</v>
      </c>
      <c r="CG17535" s="32" t="str">
        <f t="shared" si="1853"/>
        <v/>
      </c>
      <c r="CH17535" s="32">
        <v>30</v>
      </c>
      <c r="CI17535" s="32" t="s">
        <v>12</v>
      </c>
      <c r="CJ17535" s="32" t="str">
        <f t="shared" si="1854"/>
        <v/>
      </c>
      <c r="CK17535" s="32" t="str">
        <f t="shared" si="1855"/>
        <v/>
      </c>
      <c r="CL17535" s="32" t="str">
        <f t="shared" si="1856"/>
        <v/>
      </c>
      <c r="CM17535" s="32" t="str">
        <f t="shared" si="1857"/>
        <v/>
      </c>
      <c r="CN17535" s="32" t="str">
        <f t="shared" si="1858"/>
        <v/>
      </c>
    </row>
    <row r="17536" spans="71:92" x14ac:dyDescent="0.3">
      <c r="BS17536" s="32" t="str">
        <f>IF(Kiadasi_kiseroiv!$K$2=BT17536,BV17536,"")</f>
        <v/>
      </c>
      <c r="BT17536" s="34" t="str">
        <f t="shared" si="1841"/>
        <v/>
      </c>
      <c r="BU17536" s="32" t="str">
        <f t="shared" si="1842"/>
        <v/>
      </c>
      <c r="BV17536" s="32" t="str">
        <f t="shared" si="1843"/>
        <v/>
      </c>
      <c r="BW17536" s="32" t="str">
        <f t="shared" si="1844"/>
        <v/>
      </c>
      <c r="BX17536" s="32" t="str">
        <f t="shared" si="1845"/>
        <v/>
      </c>
      <c r="BY17536" s="32" t="str">
        <f t="shared" si="1846"/>
        <v/>
      </c>
      <c r="BZ17536" s="32" t="str">
        <f t="shared" si="1847"/>
        <v/>
      </c>
      <c r="CA17536" s="32" t="str">
        <f t="shared" si="1848"/>
        <v/>
      </c>
      <c r="CB17536" s="33">
        <f>IF(COUNTIF($CD$7:CD17536,CD17536)=1,CD17536,CD17536+COUNTIF($CD$6:CD17535,CD17536))</f>
        <v>61352</v>
      </c>
      <c r="CC17536" s="34">
        <f t="shared" si="1849"/>
        <v>55153</v>
      </c>
      <c r="CD17536" s="32">
        <f t="shared" si="1850"/>
        <v>55153</v>
      </c>
      <c r="CE17536" s="32">
        <f t="shared" si="1851"/>
        <v>0</v>
      </c>
      <c r="CF17536" s="32">
        <f t="shared" si="1852"/>
        <v>0</v>
      </c>
      <c r="CG17536" s="32" t="str">
        <f t="shared" si="1853"/>
        <v/>
      </c>
      <c r="CH17536" s="32">
        <v>31</v>
      </c>
      <c r="CI17536" s="32" t="s">
        <v>12</v>
      </c>
      <c r="CJ17536" s="32" t="str">
        <f t="shared" si="1854"/>
        <v/>
      </c>
      <c r="CK17536" s="32" t="str">
        <f t="shared" si="1855"/>
        <v/>
      </c>
      <c r="CL17536" s="32" t="str">
        <f t="shared" si="1856"/>
        <v/>
      </c>
      <c r="CM17536" s="32" t="str">
        <f t="shared" si="1857"/>
        <v/>
      </c>
      <c r="CN17536" s="32" t="str">
        <f t="shared" si="1858"/>
        <v/>
      </c>
    </row>
    <row r="17537" spans="71:92" x14ac:dyDescent="0.3">
      <c r="BS17537" s="32" t="str">
        <f>IF(Kiadasi_kiseroiv!$K$2=BT17537,BV17537,"")</f>
        <v/>
      </c>
      <c r="BT17537" s="34" t="str">
        <f t="shared" si="1841"/>
        <v/>
      </c>
      <c r="BU17537" s="32" t="str">
        <f t="shared" si="1842"/>
        <v/>
      </c>
      <c r="BV17537" s="32" t="str">
        <f t="shared" si="1843"/>
        <v/>
      </c>
      <c r="BW17537" s="32" t="str">
        <f t="shared" si="1844"/>
        <v/>
      </c>
      <c r="BX17537" s="32" t="str">
        <f t="shared" si="1845"/>
        <v/>
      </c>
      <c r="BY17537" s="32" t="str">
        <f t="shared" si="1846"/>
        <v/>
      </c>
      <c r="BZ17537" s="32" t="str">
        <f t="shared" si="1847"/>
        <v/>
      </c>
      <c r="CA17537" s="32" t="str">
        <f t="shared" si="1848"/>
        <v/>
      </c>
      <c r="CB17537" s="33">
        <f>IF(COUNTIF($CD$7:CD17537,CD17537)=1,CD17537,CD17537+COUNTIF($CD$6:CD17536,CD17537))</f>
        <v>61353</v>
      </c>
      <c r="CC17537" s="34">
        <f t="shared" si="1849"/>
        <v>55153</v>
      </c>
      <c r="CD17537" s="32">
        <f t="shared" si="1850"/>
        <v>55153</v>
      </c>
      <c r="CE17537" s="32">
        <f t="shared" si="1851"/>
        <v>0</v>
      </c>
      <c r="CF17537" s="32">
        <f t="shared" si="1852"/>
        <v>0</v>
      </c>
      <c r="CG17537" s="32" t="str">
        <f t="shared" si="1853"/>
        <v/>
      </c>
      <c r="CH17537" s="32">
        <v>32</v>
      </c>
      <c r="CI17537" s="32" t="s">
        <v>12</v>
      </c>
      <c r="CJ17537" s="32" t="str">
        <f t="shared" si="1854"/>
        <v/>
      </c>
      <c r="CK17537" s="32" t="str">
        <f t="shared" si="1855"/>
        <v/>
      </c>
      <c r="CL17537" s="32" t="str">
        <f t="shared" si="1856"/>
        <v/>
      </c>
      <c r="CM17537" s="32" t="str">
        <f t="shared" si="1857"/>
        <v/>
      </c>
      <c r="CN17537" s="32" t="str">
        <f t="shared" si="1858"/>
        <v/>
      </c>
    </row>
    <row r="17538" spans="71:92" x14ac:dyDescent="0.3">
      <c r="BS17538" s="32" t="str">
        <f>IF(Kiadasi_kiseroiv!$K$2=BT17538,BV17538,"")</f>
        <v/>
      </c>
      <c r="BT17538" s="34" t="str">
        <f t="shared" si="1841"/>
        <v/>
      </c>
      <c r="BU17538" s="32" t="str">
        <f t="shared" si="1842"/>
        <v/>
      </c>
      <c r="BV17538" s="32" t="str">
        <f t="shared" si="1843"/>
        <v/>
      </c>
      <c r="BW17538" s="32" t="str">
        <f t="shared" si="1844"/>
        <v/>
      </c>
      <c r="BX17538" s="32" t="str">
        <f t="shared" si="1845"/>
        <v/>
      </c>
      <c r="BY17538" s="32" t="str">
        <f t="shared" si="1846"/>
        <v/>
      </c>
      <c r="BZ17538" s="32" t="str">
        <f t="shared" si="1847"/>
        <v/>
      </c>
      <c r="CA17538" s="32" t="str">
        <f t="shared" si="1848"/>
        <v/>
      </c>
      <c r="CB17538" s="33">
        <f>IF(COUNTIF($CD$7:CD17538,CD17538)=1,CD17538,CD17538+COUNTIF($CD$6:CD17537,CD17538))</f>
        <v>61354</v>
      </c>
      <c r="CC17538" s="34">
        <f t="shared" si="1849"/>
        <v>55153</v>
      </c>
      <c r="CD17538" s="32">
        <f t="shared" si="1850"/>
        <v>55153</v>
      </c>
      <c r="CE17538" s="32">
        <f t="shared" si="1851"/>
        <v>0</v>
      </c>
      <c r="CF17538" s="32">
        <f t="shared" si="1852"/>
        <v>0</v>
      </c>
      <c r="CG17538" s="32" t="str">
        <f t="shared" si="1853"/>
        <v/>
      </c>
      <c r="CH17538" s="32">
        <v>33</v>
      </c>
      <c r="CI17538" s="32" t="s">
        <v>12</v>
      </c>
      <c r="CJ17538" s="32" t="str">
        <f t="shared" si="1854"/>
        <v/>
      </c>
      <c r="CK17538" s="32" t="str">
        <f t="shared" si="1855"/>
        <v/>
      </c>
      <c r="CL17538" s="32" t="str">
        <f t="shared" si="1856"/>
        <v/>
      </c>
      <c r="CM17538" s="32" t="str">
        <f t="shared" si="1857"/>
        <v/>
      </c>
      <c r="CN17538" s="32" t="str">
        <f t="shared" si="1858"/>
        <v/>
      </c>
    </row>
    <row r="17539" spans="71:92" x14ac:dyDescent="0.3">
      <c r="BS17539" s="32" t="str">
        <f>IF(Kiadasi_kiseroiv!$K$2=BT17539,BV17539,"")</f>
        <v/>
      </c>
      <c r="BT17539" s="34" t="str">
        <f t="shared" ref="BT17539:BT17570" si="1859">IF(AND($BT$4=CI17539,BU17539&lt;&gt;""),CC17539,"")</f>
        <v/>
      </c>
      <c r="BU17539" s="32" t="str">
        <f t="shared" ref="BU17539:BU17570" si="1860">IF(AND($BU$1=CI17539,ISERROR(VLOOKUP(CG17539,Kisiv,2,FALSE))=FALSE),CB17539,"")</f>
        <v/>
      </c>
      <c r="BV17539" s="32" t="str">
        <f t="shared" ref="BV17539:BV17570" si="1861">IF(BU17539&lt;&gt;"",RANK(BU17539,$BU$7:$BU$33000,1),"")</f>
        <v/>
      </c>
      <c r="BW17539" s="32" t="str">
        <f t="shared" ref="BW17539:BW17570" si="1862">IF(CC17539&lt;min,$BW$2,IF(CC17539&lt;=max,CG17539,""))</f>
        <v/>
      </c>
      <c r="BX17539" s="32" t="str">
        <f t="shared" ref="BX17539:BX17570" si="1863">IF(AND(OR($BX$1=0,$BX$1=CG17539),OR($BX$2=0,IF(ISERROR(SEARCH($BX$2,CJ17539&amp;CK17539&amp;CL17539,1)),FALSE,TRUE))),CB17539,"")</f>
        <v/>
      </c>
      <c r="BY17539" s="32" t="str">
        <f t="shared" ref="BY17539:BY17570" si="1864">IF(AND(BX17539&lt;&gt;"",CC17539&lt;&gt;$CD$2),RANK(BX17539,$BX$7:$BX$33000,1),"")</f>
        <v/>
      </c>
      <c r="BZ17539" s="32" t="str">
        <f t="shared" ref="BZ17539:BZ17570" si="1865">IF(AND(CC17539&lt;$BZ$2,CI17539=$BZ$4),$BZ$5,IF(AND(CC17539&lt;=$BZ$3,CI17539=$BZ$4),CB17539,""))</f>
        <v/>
      </c>
      <c r="CA17539" s="32" t="str">
        <f t="shared" ref="CA17539:CA17570" si="1866">IF(AND(BZ17539&lt;&gt;"",BZ17539&lt;&gt;$BZ$5),RANK(BZ17539,$BZ$7:$BZ$33000,1),"")</f>
        <v/>
      </c>
      <c r="CB17539" s="33">
        <f>IF(COUNTIF($CD$7:CD17539,CD17539)=1,CD17539,CD17539+COUNTIF($CD$6:CD17538,CD17539))</f>
        <v>61355</v>
      </c>
      <c r="CC17539" s="34">
        <f t="shared" ref="CC17539:CC17570" si="1867">IF(INDEX(eb,CH17539,1)&lt;&gt;1,INDEX(eb,CH17539,1),$CD$2)</f>
        <v>55153</v>
      </c>
      <c r="CD17539" s="32">
        <f t="shared" ref="CD17539:CD17570" si="1868">IF(CC17539&lt;&gt;$CD$2,RANK(CC17539,$CC$7:$CC$33000,1),$CD$2)</f>
        <v>55153</v>
      </c>
      <c r="CE17539" s="32">
        <f t="shared" ref="CE17539:CE17570" si="1869">INDEX(eb,CH17539,6)</f>
        <v>0</v>
      </c>
      <c r="CF17539" s="32">
        <f t="shared" ref="CF17539:CF17570" si="1870">INDEX(eb,CH17539,8)</f>
        <v>0</v>
      </c>
      <c r="CG17539" s="32" t="str">
        <f t="shared" ref="CG17539:CG17570" si="1871">INDEX(eb,CH17539,7)&amp;INDEX(eb,CH17539,9)</f>
        <v/>
      </c>
      <c r="CH17539" s="32">
        <v>34</v>
      </c>
      <c r="CI17539" s="32" t="s">
        <v>12</v>
      </c>
      <c r="CJ17539" s="32" t="str">
        <f t="shared" ref="CJ17539:CJ17570" si="1872">IF(INDEX(eb,CH17539,5)&lt;&gt;0,INDEX(eb,CH17539,5),"")</f>
        <v/>
      </c>
      <c r="CK17539" s="32" t="str">
        <f t="shared" ref="CK17539:CK17570" si="1873">IF(INDEX(eb,CH17539,10)&lt;&gt;0,INDEX(eb,CH17539,10),"")</f>
        <v/>
      </c>
      <c r="CL17539" s="32" t="str">
        <f t="shared" ref="CL17539:CL17570" si="1874">IF(INDEX(eb,CH17539,11)&lt;&gt;0,INDEX(eb,CH17539,11),"")</f>
        <v/>
      </c>
      <c r="CM17539" s="32" t="str">
        <f t="shared" ref="CM17539:CM17570" si="1875">IF(INDEX(eb,CH17539,4)&lt;&gt;0,INDEX(eb,CH17539,4),"")</f>
        <v/>
      </c>
      <c r="CN17539" s="32" t="str">
        <f t="shared" ref="CN17539:CN17570" si="1876">IF(INDEX(eb,CH17539,3)&lt;&gt;0,INDEX(eb,CH17539,3),"")</f>
        <v/>
      </c>
    </row>
    <row r="17540" spans="71:92" x14ac:dyDescent="0.3">
      <c r="BS17540" s="32" t="str">
        <f>IF(Kiadasi_kiseroiv!$K$2=BT17540,BV17540,"")</f>
        <v/>
      </c>
      <c r="BT17540" s="34" t="str">
        <f t="shared" si="1859"/>
        <v/>
      </c>
      <c r="BU17540" s="32" t="str">
        <f t="shared" si="1860"/>
        <v/>
      </c>
      <c r="BV17540" s="32" t="str">
        <f t="shared" si="1861"/>
        <v/>
      </c>
      <c r="BW17540" s="32" t="str">
        <f t="shared" si="1862"/>
        <v/>
      </c>
      <c r="BX17540" s="32" t="str">
        <f t="shared" si="1863"/>
        <v/>
      </c>
      <c r="BY17540" s="32" t="str">
        <f t="shared" si="1864"/>
        <v/>
      </c>
      <c r="BZ17540" s="32" t="str">
        <f t="shared" si="1865"/>
        <v/>
      </c>
      <c r="CA17540" s="32" t="str">
        <f t="shared" si="1866"/>
        <v/>
      </c>
      <c r="CB17540" s="33">
        <f>IF(COUNTIF($CD$7:CD17540,CD17540)=1,CD17540,CD17540+COUNTIF($CD$6:CD17539,CD17540))</f>
        <v>61356</v>
      </c>
      <c r="CC17540" s="34">
        <f t="shared" si="1867"/>
        <v>55153</v>
      </c>
      <c r="CD17540" s="32">
        <f t="shared" si="1868"/>
        <v>55153</v>
      </c>
      <c r="CE17540" s="32">
        <f t="shared" si="1869"/>
        <v>0</v>
      </c>
      <c r="CF17540" s="32">
        <f t="shared" si="1870"/>
        <v>0</v>
      </c>
      <c r="CG17540" s="32" t="str">
        <f t="shared" si="1871"/>
        <v/>
      </c>
      <c r="CH17540" s="32">
        <v>35</v>
      </c>
      <c r="CI17540" s="32" t="s">
        <v>12</v>
      </c>
      <c r="CJ17540" s="32" t="str">
        <f t="shared" si="1872"/>
        <v/>
      </c>
      <c r="CK17540" s="32" t="str">
        <f t="shared" si="1873"/>
        <v/>
      </c>
      <c r="CL17540" s="32" t="str">
        <f t="shared" si="1874"/>
        <v/>
      </c>
      <c r="CM17540" s="32" t="str">
        <f t="shared" si="1875"/>
        <v/>
      </c>
      <c r="CN17540" s="32" t="str">
        <f t="shared" si="1876"/>
        <v/>
      </c>
    </row>
    <row r="17541" spans="71:92" x14ac:dyDescent="0.3">
      <c r="BS17541" s="32" t="str">
        <f>IF(Kiadasi_kiseroiv!$K$2=BT17541,BV17541,"")</f>
        <v/>
      </c>
      <c r="BT17541" s="34" t="str">
        <f t="shared" si="1859"/>
        <v/>
      </c>
      <c r="BU17541" s="32" t="str">
        <f t="shared" si="1860"/>
        <v/>
      </c>
      <c r="BV17541" s="32" t="str">
        <f t="shared" si="1861"/>
        <v/>
      </c>
      <c r="BW17541" s="32" t="str">
        <f t="shared" si="1862"/>
        <v/>
      </c>
      <c r="BX17541" s="32" t="str">
        <f t="shared" si="1863"/>
        <v/>
      </c>
      <c r="BY17541" s="32" t="str">
        <f t="shared" si="1864"/>
        <v/>
      </c>
      <c r="BZ17541" s="32" t="str">
        <f t="shared" si="1865"/>
        <v/>
      </c>
      <c r="CA17541" s="32" t="str">
        <f t="shared" si="1866"/>
        <v/>
      </c>
      <c r="CB17541" s="33">
        <f>IF(COUNTIF($CD$7:CD17541,CD17541)=1,CD17541,CD17541+COUNTIF($CD$6:CD17540,CD17541))</f>
        <v>61357</v>
      </c>
      <c r="CC17541" s="34">
        <f t="shared" si="1867"/>
        <v>55153</v>
      </c>
      <c r="CD17541" s="32">
        <f t="shared" si="1868"/>
        <v>55153</v>
      </c>
      <c r="CE17541" s="32">
        <f t="shared" si="1869"/>
        <v>0</v>
      </c>
      <c r="CF17541" s="32">
        <f t="shared" si="1870"/>
        <v>0</v>
      </c>
      <c r="CG17541" s="32" t="str">
        <f t="shared" si="1871"/>
        <v/>
      </c>
      <c r="CH17541" s="32">
        <v>36</v>
      </c>
      <c r="CI17541" s="32" t="s">
        <v>12</v>
      </c>
      <c r="CJ17541" s="32" t="str">
        <f t="shared" si="1872"/>
        <v/>
      </c>
      <c r="CK17541" s="32" t="str">
        <f t="shared" si="1873"/>
        <v/>
      </c>
      <c r="CL17541" s="32" t="str">
        <f t="shared" si="1874"/>
        <v/>
      </c>
      <c r="CM17541" s="32" t="str">
        <f t="shared" si="1875"/>
        <v/>
      </c>
      <c r="CN17541" s="32" t="str">
        <f t="shared" si="1876"/>
        <v/>
      </c>
    </row>
    <row r="17542" spans="71:92" x14ac:dyDescent="0.3">
      <c r="BS17542" s="32" t="str">
        <f>IF(Kiadasi_kiseroiv!$K$2=BT17542,BV17542,"")</f>
        <v/>
      </c>
      <c r="BT17542" s="34" t="str">
        <f t="shared" si="1859"/>
        <v/>
      </c>
      <c r="BU17542" s="32" t="str">
        <f t="shared" si="1860"/>
        <v/>
      </c>
      <c r="BV17542" s="32" t="str">
        <f t="shared" si="1861"/>
        <v/>
      </c>
      <c r="BW17542" s="32" t="str">
        <f t="shared" si="1862"/>
        <v/>
      </c>
      <c r="BX17542" s="32" t="str">
        <f t="shared" si="1863"/>
        <v/>
      </c>
      <c r="BY17542" s="32" t="str">
        <f t="shared" si="1864"/>
        <v/>
      </c>
      <c r="BZ17542" s="32" t="str">
        <f t="shared" si="1865"/>
        <v/>
      </c>
      <c r="CA17542" s="32" t="str">
        <f t="shared" si="1866"/>
        <v/>
      </c>
      <c r="CB17542" s="33">
        <f>IF(COUNTIF($CD$7:CD17542,CD17542)=1,CD17542,CD17542+COUNTIF($CD$6:CD17541,CD17542))</f>
        <v>61358</v>
      </c>
      <c r="CC17542" s="34">
        <f t="shared" si="1867"/>
        <v>55153</v>
      </c>
      <c r="CD17542" s="32">
        <f t="shared" si="1868"/>
        <v>55153</v>
      </c>
      <c r="CE17542" s="32">
        <f t="shared" si="1869"/>
        <v>0</v>
      </c>
      <c r="CF17542" s="32">
        <f t="shared" si="1870"/>
        <v>0</v>
      </c>
      <c r="CG17542" s="32" t="str">
        <f t="shared" si="1871"/>
        <v/>
      </c>
      <c r="CH17542" s="32">
        <v>37</v>
      </c>
      <c r="CI17542" s="32" t="s">
        <v>12</v>
      </c>
      <c r="CJ17542" s="32" t="str">
        <f t="shared" si="1872"/>
        <v/>
      </c>
      <c r="CK17542" s="32" t="str">
        <f t="shared" si="1873"/>
        <v/>
      </c>
      <c r="CL17542" s="32" t="str">
        <f t="shared" si="1874"/>
        <v/>
      </c>
      <c r="CM17542" s="32" t="str">
        <f t="shared" si="1875"/>
        <v/>
      </c>
      <c r="CN17542" s="32" t="str">
        <f t="shared" si="1876"/>
        <v/>
      </c>
    </row>
    <row r="17543" spans="71:92" x14ac:dyDescent="0.3">
      <c r="BS17543" s="32" t="str">
        <f>IF(Kiadasi_kiseroiv!$K$2=BT17543,BV17543,"")</f>
        <v/>
      </c>
      <c r="BT17543" s="34" t="str">
        <f t="shared" si="1859"/>
        <v/>
      </c>
      <c r="BU17543" s="32" t="str">
        <f t="shared" si="1860"/>
        <v/>
      </c>
      <c r="BV17543" s="32" t="str">
        <f t="shared" si="1861"/>
        <v/>
      </c>
      <c r="BW17543" s="32" t="str">
        <f t="shared" si="1862"/>
        <v/>
      </c>
      <c r="BX17543" s="32" t="str">
        <f t="shared" si="1863"/>
        <v/>
      </c>
      <c r="BY17543" s="32" t="str">
        <f t="shared" si="1864"/>
        <v/>
      </c>
      <c r="BZ17543" s="32" t="str">
        <f t="shared" si="1865"/>
        <v/>
      </c>
      <c r="CA17543" s="32" t="str">
        <f t="shared" si="1866"/>
        <v/>
      </c>
      <c r="CB17543" s="33">
        <f>IF(COUNTIF($CD$7:CD17543,CD17543)=1,CD17543,CD17543+COUNTIF($CD$6:CD17542,CD17543))</f>
        <v>61359</v>
      </c>
      <c r="CC17543" s="34">
        <f t="shared" si="1867"/>
        <v>55153</v>
      </c>
      <c r="CD17543" s="32">
        <f t="shared" si="1868"/>
        <v>55153</v>
      </c>
      <c r="CE17543" s="32">
        <f t="shared" si="1869"/>
        <v>0</v>
      </c>
      <c r="CF17543" s="32">
        <f t="shared" si="1870"/>
        <v>0</v>
      </c>
      <c r="CG17543" s="32" t="str">
        <f t="shared" si="1871"/>
        <v/>
      </c>
      <c r="CH17543" s="32">
        <v>38</v>
      </c>
      <c r="CI17543" s="32" t="s">
        <v>12</v>
      </c>
      <c r="CJ17543" s="32" t="str">
        <f t="shared" si="1872"/>
        <v/>
      </c>
      <c r="CK17543" s="32" t="str">
        <f t="shared" si="1873"/>
        <v/>
      </c>
      <c r="CL17543" s="32" t="str">
        <f t="shared" si="1874"/>
        <v/>
      </c>
      <c r="CM17543" s="32" t="str">
        <f t="shared" si="1875"/>
        <v/>
      </c>
      <c r="CN17543" s="32" t="str">
        <f t="shared" si="1876"/>
        <v/>
      </c>
    </row>
    <row r="17544" spans="71:92" x14ac:dyDescent="0.3">
      <c r="BS17544" s="32" t="str">
        <f>IF(Kiadasi_kiseroiv!$K$2=BT17544,BV17544,"")</f>
        <v/>
      </c>
      <c r="BT17544" s="34" t="str">
        <f t="shared" si="1859"/>
        <v/>
      </c>
      <c r="BU17544" s="32" t="str">
        <f t="shared" si="1860"/>
        <v/>
      </c>
      <c r="BV17544" s="32" t="str">
        <f t="shared" si="1861"/>
        <v/>
      </c>
      <c r="BW17544" s="32" t="str">
        <f t="shared" si="1862"/>
        <v/>
      </c>
      <c r="BX17544" s="32" t="str">
        <f t="shared" si="1863"/>
        <v/>
      </c>
      <c r="BY17544" s="32" t="str">
        <f t="shared" si="1864"/>
        <v/>
      </c>
      <c r="BZ17544" s="32" t="str">
        <f t="shared" si="1865"/>
        <v/>
      </c>
      <c r="CA17544" s="32" t="str">
        <f t="shared" si="1866"/>
        <v/>
      </c>
      <c r="CB17544" s="33">
        <f>IF(COUNTIF($CD$7:CD17544,CD17544)=1,CD17544,CD17544+COUNTIF($CD$6:CD17543,CD17544))</f>
        <v>61360</v>
      </c>
      <c r="CC17544" s="34">
        <f t="shared" si="1867"/>
        <v>55153</v>
      </c>
      <c r="CD17544" s="32">
        <f t="shared" si="1868"/>
        <v>55153</v>
      </c>
      <c r="CE17544" s="32">
        <f t="shared" si="1869"/>
        <v>0</v>
      </c>
      <c r="CF17544" s="32">
        <f t="shared" si="1870"/>
        <v>0</v>
      </c>
      <c r="CG17544" s="32" t="str">
        <f t="shared" si="1871"/>
        <v/>
      </c>
      <c r="CH17544" s="32">
        <v>39</v>
      </c>
      <c r="CI17544" s="32" t="s">
        <v>12</v>
      </c>
      <c r="CJ17544" s="32" t="str">
        <f t="shared" si="1872"/>
        <v/>
      </c>
      <c r="CK17544" s="32" t="str">
        <f t="shared" si="1873"/>
        <v/>
      </c>
      <c r="CL17544" s="32" t="str">
        <f t="shared" si="1874"/>
        <v/>
      </c>
      <c r="CM17544" s="32" t="str">
        <f t="shared" si="1875"/>
        <v/>
      </c>
      <c r="CN17544" s="32" t="str">
        <f t="shared" si="1876"/>
        <v/>
      </c>
    </row>
    <row r="17545" spans="71:92" x14ac:dyDescent="0.3">
      <c r="BS17545" s="32" t="str">
        <f>IF(Kiadasi_kiseroiv!$K$2=BT17545,BV17545,"")</f>
        <v/>
      </c>
      <c r="BT17545" s="34" t="str">
        <f t="shared" si="1859"/>
        <v/>
      </c>
      <c r="BU17545" s="32" t="str">
        <f t="shared" si="1860"/>
        <v/>
      </c>
      <c r="BV17545" s="32" t="str">
        <f t="shared" si="1861"/>
        <v/>
      </c>
      <c r="BW17545" s="32" t="str">
        <f t="shared" si="1862"/>
        <v/>
      </c>
      <c r="BX17545" s="32" t="str">
        <f t="shared" si="1863"/>
        <v/>
      </c>
      <c r="BY17545" s="32" t="str">
        <f t="shared" si="1864"/>
        <v/>
      </c>
      <c r="BZ17545" s="32" t="str">
        <f t="shared" si="1865"/>
        <v/>
      </c>
      <c r="CA17545" s="32" t="str">
        <f t="shared" si="1866"/>
        <v/>
      </c>
      <c r="CB17545" s="33">
        <f>IF(COUNTIF($CD$7:CD17545,CD17545)=1,CD17545,CD17545+COUNTIF($CD$6:CD17544,CD17545))</f>
        <v>61361</v>
      </c>
      <c r="CC17545" s="34">
        <f t="shared" si="1867"/>
        <v>55153</v>
      </c>
      <c r="CD17545" s="32">
        <f t="shared" si="1868"/>
        <v>55153</v>
      </c>
      <c r="CE17545" s="32">
        <f t="shared" si="1869"/>
        <v>0</v>
      </c>
      <c r="CF17545" s="32">
        <f t="shared" si="1870"/>
        <v>0</v>
      </c>
      <c r="CG17545" s="32" t="str">
        <f t="shared" si="1871"/>
        <v/>
      </c>
      <c r="CH17545" s="32">
        <v>40</v>
      </c>
      <c r="CI17545" s="32" t="s">
        <v>12</v>
      </c>
      <c r="CJ17545" s="32" t="str">
        <f t="shared" si="1872"/>
        <v/>
      </c>
      <c r="CK17545" s="32" t="str">
        <f t="shared" si="1873"/>
        <v/>
      </c>
      <c r="CL17545" s="32" t="str">
        <f t="shared" si="1874"/>
        <v/>
      </c>
      <c r="CM17545" s="32" t="str">
        <f t="shared" si="1875"/>
        <v/>
      </c>
      <c r="CN17545" s="32" t="str">
        <f t="shared" si="1876"/>
        <v/>
      </c>
    </row>
    <row r="17546" spans="71:92" x14ac:dyDescent="0.3">
      <c r="BS17546" s="32" t="str">
        <f>IF(Kiadasi_kiseroiv!$K$2=BT17546,BV17546,"")</f>
        <v/>
      </c>
      <c r="BT17546" s="34" t="str">
        <f t="shared" si="1859"/>
        <v/>
      </c>
      <c r="BU17546" s="32" t="str">
        <f t="shared" si="1860"/>
        <v/>
      </c>
      <c r="BV17546" s="32" t="str">
        <f t="shared" si="1861"/>
        <v/>
      </c>
      <c r="BW17546" s="32" t="str">
        <f t="shared" si="1862"/>
        <v/>
      </c>
      <c r="BX17546" s="32" t="str">
        <f t="shared" si="1863"/>
        <v/>
      </c>
      <c r="BY17546" s="32" t="str">
        <f t="shared" si="1864"/>
        <v/>
      </c>
      <c r="BZ17546" s="32" t="str">
        <f t="shared" si="1865"/>
        <v/>
      </c>
      <c r="CA17546" s="32" t="str">
        <f t="shared" si="1866"/>
        <v/>
      </c>
      <c r="CB17546" s="33">
        <f>IF(COUNTIF($CD$7:CD17546,CD17546)=1,CD17546,CD17546+COUNTIF($CD$6:CD17545,CD17546))</f>
        <v>61362</v>
      </c>
      <c r="CC17546" s="34">
        <f t="shared" si="1867"/>
        <v>55153</v>
      </c>
      <c r="CD17546" s="32">
        <f t="shared" si="1868"/>
        <v>55153</v>
      </c>
      <c r="CE17546" s="32">
        <f t="shared" si="1869"/>
        <v>0</v>
      </c>
      <c r="CF17546" s="32">
        <f t="shared" si="1870"/>
        <v>0</v>
      </c>
      <c r="CG17546" s="32" t="str">
        <f t="shared" si="1871"/>
        <v/>
      </c>
      <c r="CH17546" s="32">
        <v>41</v>
      </c>
      <c r="CI17546" s="32" t="s">
        <v>12</v>
      </c>
      <c r="CJ17546" s="32" t="str">
        <f t="shared" si="1872"/>
        <v/>
      </c>
      <c r="CK17546" s="32" t="str">
        <f t="shared" si="1873"/>
        <v/>
      </c>
      <c r="CL17546" s="32" t="str">
        <f t="shared" si="1874"/>
        <v/>
      </c>
      <c r="CM17546" s="32" t="str">
        <f t="shared" si="1875"/>
        <v/>
      </c>
      <c r="CN17546" s="32" t="str">
        <f t="shared" si="1876"/>
        <v/>
      </c>
    </row>
    <row r="17547" spans="71:92" x14ac:dyDescent="0.3">
      <c r="BS17547" s="32" t="str">
        <f>IF(Kiadasi_kiseroiv!$K$2=BT17547,BV17547,"")</f>
        <v/>
      </c>
      <c r="BT17547" s="34" t="str">
        <f t="shared" si="1859"/>
        <v/>
      </c>
      <c r="BU17547" s="32" t="str">
        <f t="shared" si="1860"/>
        <v/>
      </c>
      <c r="BV17547" s="32" t="str">
        <f t="shared" si="1861"/>
        <v/>
      </c>
      <c r="BW17547" s="32" t="str">
        <f t="shared" si="1862"/>
        <v/>
      </c>
      <c r="BX17547" s="32" t="str">
        <f t="shared" si="1863"/>
        <v/>
      </c>
      <c r="BY17547" s="32" t="str">
        <f t="shared" si="1864"/>
        <v/>
      </c>
      <c r="BZ17547" s="32" t="str">
        <f t="shared" si="1865"/>
        <v/>
      </c>
      <c r="CA17547" s="32" t="str">
        <f t="shared" si="1866"/>
        <v/>
      </c>
      <c r="CB17547" s="33">
        <f>IF(COUNTIF($CD$7:CD17547,CD17547)=1,CD17547,CD17547+COUNTIF($CD$6:CD17546,CD17547))</f>
        <v>61363</v>
      </c>
      <c r="CC17547" s="34">
        <f t="shared" si="1867"/>
        <v>55153</v>
      </c>
      <c r="CD17547" s="32">
        <f t="shared" si="1868"/>
        <v>55153</v>
      </c>
      <c r="CE17547" s="32">
        <f t="shared" si="1869"/>
        <v>0</v>
      </c>
      <c r="CF17547" s="32">
        <f t="shared" si="1870"/>
        <v>0</v>
      </c>
      <c r="CG17547" s="32" t="str">
        <f t="shared" si="1871"/>
        <v/>
      </c>
      <c r="CH17547" s="32">
        <v>42</v>
      </c>
      <c r="CI17547" s="32" t="s">
        <v>12</v>
      </c>
      <c r="CJ17547" s="32" t="str">
        <f t="shared" si="1872"/>
        <v/>
      </c>
      <c r="CK17547" s="32" t="str">
        <f t="shared" si="1873"/>
        <v/>
      </c>
      <c r="CL17547" s="32" t="str">
        <f t="shared" si="1874"/>
        <v/>
      </c>
      <c r="CM17547" s="32" t="str">
        <f t="shared" si="1875"/>
        <v/>
      </c>
      <c r="CN17547" s="32" t="str">
        <f t="shared" si="1876"/>
        <v/>
      </c>
    </row>
    <row r="17548" spans="71:92" x14ac:dyDescent="0.3">
      <c r="BS17548" s="32" t="str">
        <f>IF(Kiadasi_kiseroiv!$K$2=BT17548,BV17548,"")</f>
        <v/>
      </c>
      <c r="BT17548" s="34" t="str">
        <f t="shared" si="1859"/>
        <v/>
      </c>
      <c r="BU17548" s="32" t="str">
        <f t="shared" si="1860"/>
        <v/>
      </c>
      <c r="BV17548" s="32" t="str">
        <f t="shared" si="1861"/>
        <v/>
      </c>
      <c r="BW17548" s="32" t="str">
        <f t="shared" si="1862"/>
        <v/>
      </c>
      <c r="BX17548" s="32" t="str">
        <f t="shared" si="1863"/>
        <v/>
      </c>
      <c r="BY17548" s="32" t="str">
        <f t="shared" si="1864"/>
        <v/>
      </c>
      <c r="BZ17548" s="32" t="str">
        <f t="shared" si="1865"/>
        <v/>
      </c>
      <c r="CA17548" s="32" t="str">
        <f t="shared" si="1866"/>
        <v/>
      </c>
      <c r="CB17548" s="33">
        <f>IF(COUNTIF($CD$7:CD17548,CD17548)=1,CD17548,CD17548+COUNTIF($CD$6:CD17547,CD17548))</f>
        <v>61364</v>
      </c>
      <c r="CC17548" s="34">
        <f t="shared" si="1867"/>
        <v>55153</v>
      </c>
      <c r="CD17548" s="32">
        <f t="shared" si="1868"/>
        <v>55153</v>
      </c>
      <c r="CE17548" s="32">
        <f t="shared" si="1869"/>
        <v>0</v>
      </c>
      <c r="CF17548" s="32">
        <f t="shared" si="1870"/>
        <v>0</v>
      </c>
      <c r="CG17548" s="32" t="str">
        <f t="shared" si="1871"/>
        <v/>
      </c>
      <c r="CH17548" s="32">
        <v>43</v>
      </c>
      <c r="CI17548" s="32" t="s">
        <v>12</v>
      </c>
      <c r="CJ17548" s="32" t="str">
        <f t="shared" si="1872"/>
        <v/>
      </c>
      <c r="CK17548" s="32" t="str">
        <f t="shared" si="1873"/>
        <v/>
      </c>
      <c r="CL17548" s="32" t="str">
        <f t="shared" si="1874"/>
        <v/>
      </c>
      <c r="CM17548" s="32" t="str">
        <f t="shared" si="1875"/>
        <v/>
      </c>
      <c r="CN17548" s="32" t="str">
        <f t="shared" si="1876"/>
        <v/>
      </c>
    </row>
    <row r="17549" spans="71:92" x14ac:dyDescent="0.3">
      <c r="BS17549" s="32" t="str">
        <f>IF(Kiadasi_kiseroiv!$K$2=BT17549,BV17549,"")</f>
        <v/>
      </c>
      <c r="BT17549" s="34" t="str">
        <f t="shared" si="1859"/>
        <v/>
      </c>
      <c r="BU17549" s="32" t="str">
        <f t="shared" si="1860"/>
        <v/>
      </c>
      <c r="BV17549" s="32" t="str">
        <f t="shared" si="1861"/>
        <v/>
      </c>
      <c r="BW17549" s="32" t="str">
        <f t="shared" si="1862"/>
        <v/>
      </c>
      <c r="BX17549" s="32" t="str">
        <f t="shared" si="1863"/>
        <v/>
      </c>
      <c r="BY17549" s="32" t="str">
        <f t="shared" si="1864"/>
        <v/>
      </c>
      <c r="BZ17549" s="32" t="str">
        <f t="shared" si="1865"/>
        <v/>
      </c>
      <c r="CA17549" s="32" t="str">
        <f t="shared" si="1866"/>
        <v/>
      </c>
      <c r="CB17549" s="33">
        <f>IF(COUNTIF($CD$7:CD17549,CD17549)=1,CD17549,CD17549+COUNTIF($CD$6:CD17548,CD17549))</f>
        <v>61365</v>
      </c>
      <c r="CC17549" s="34">
        <f t="shared" si="1867"/>
        <v>55153</v>
      </c>
      <c r="CD17549" s="32">
        <f t="shared" si="1868"/>
        <v>55153</v>
      </c>
      <c r="CE17549" s="32">
        <f t="shared" si="1869"/>
        <v>0</v>
      </c>
      <c r="CF17549" s="32">
        <f t="shared" si="1870"/>
        <v>0</v>
      </c>
      <c r="CG17549" s="32" t="str">
        <f t="shared" si="1871"/>
        <v/>
      </c>
      <c r="CH17549" s="32">
        <v>44</v>
      </c>
      <c r="CI17549" s="32" t="s">
        <v>12</v>
      </c>
      <c r="CJ17549" s="32" t="str">
        <f t="shared" si="1872"/>
        <v/>
      </c>
      <c r="CK17549" s="32" t="str">
        <f t="shared" si="1873"/>
        <v/>
      </c>
      <c r="CL17549" s="32" t="str">
        <f t="shared" si="1874"/>
        <v/>
      </c>
      <c r="CM17549" s="32" t="str">
        <f t="shared" si="1875"/>
        <v/>
      </c>
      <c r="CN17549" s="32" t="str">
        <f t="shared" si="1876"/>
        <v/>
      </c>
    </row>
    <row r="17550" spans="71:92" x14ac:dyDescent="0.3">
      <c r="BS17550" s="32" t="str">
        <f>IF(Kiadasi_kiseroiv!$K$2=BT17550,BV17550,"")</f>
        <v/>
      </c>
      <c r="BT17550" s="34" t="str">
        <f t="shared" si="1859"/>
        <v/>
      </c>
      <c r="BU17550" s="32" t="str">
        <f t="shared" si="1860"/>
        <v/>
      </c>
      <c r="BV17550" s="32" t="str">
        <f t="shared" si="1861"/>
        <v/>
      </c>
      <c r="BW17550" s="32" t="str">
        <f t="shared" si="1862"/>
        <v/>
      </c>
      <c r="BX17550" s="32" t="str">
        <f t="shared" si="1863"/>
        <v/>
      </c>
      <c r="BY17550" s="32" t="str">
        <f t="shared" si="1864"/>
        <v/>
      </c>
      <c r="BZ17550" s="32" t="str">
        <f t="shared" si="1865"/>
        <v/>
      </c>
      <c r="CA17550" s="32" t="str">
        <f t="shared" si="1866"/>
        <v/>
      </c>
      <c r="CB17550" s="33">
        <f>IF(COUNTIF($CD$7:CD17550,CD17550)=1,CD17550,CD17550+COUNTIF($CD$6:CD17549,CD17550))</f>
        <v>61366</v>
      </c>
      <c r="CC17550" s="34">
        <f t="shared" si="1867"/>
        <v>55153</v>
      </c>
      <c r="CD17550" s="32">
        <f t="shared" si="1868"/>
        <v>55153</v>
      </c>
      <c r="CE17550" s="32">
        <f t="shared" si="1869"/>
        <v>0</v>
      </c>
      <c r="CF17550" s="32">
        <f t="shared" si="1870"/>
        <v>0</v>
      </c>
      <c r="CG17550" s="32" t="str">
        <f t="shared" si="1871"/>
        <v/>
      </c>
      <c r="CH17550" s="32">
        <v>45</v>
      </c>
      <c r="CI17550" s="32" t="s">
        <v>12</v>
      </c>
      <c r="CJ17550" s="32" t="str">
        <f t="shared" si="1872"/>
        <v/>
      </c>
      <c r="CK17550" s="32" t="str">
        <f t="shared" si="1873"/>
        <v/>
      </c>
      <c r="CL17550" s="32" t="str">
        <f t="shared" si="1874"/>
        <v/>
      </c>
      <c r="CM17550" s="32" t="str">
        <f t="shared" si="1875"/>
        <v/>
      </c>
      <c r="CN17550" s="32" t="str">
        <f t="shared" si="1876"/>
        <v/>
      </c>
    </row>
    <row r="17551" spans="71:92" x14ac:dyDescent="0.3">
      <c r="BS17551" s="32" t="str">
        <f>IF(Kiadasi_kiseroiv!$K$2=BT17551,BV17551,"")</f>
        <v/>
      </c>
      <c r="BT17551" s="34" t="str">
        <f t="shared" si="1859"/>
        <v/>
      </c>
      <c r="BU17551" s="32" t="str">
        <f t="shared" si="1860"/>
        <v/>
      </c>
      <c r="BV17551" s="32" t="str">
        <f t="shared" si="1861"/>
        <v/>
      </c>
      <c r="BW17551" s="32" t="str">
        <f t="shared" si="1862"/>
        <v/>
      </c>
      <c r="BX17551" s="32" t="str">
        <f t="shared" si="1863"/>
        <v/>
      </c>
      <c r="BY17551" s="32" t="str">
        <f t="shared" si="1864"/>
        <v/>
      </c>
      <c r="BZ17551" s="32" t="str">
        <f t="shared" si="1865"/>
        <v/>
      </c>
      <c r="CA17551" s="32" t="str">
        <f t="shared" si="1866"/>
        <v/>
      </c>
      <c r="CB17551" s="33">
        <f>IF(COUNTIF($CD$7:CD17551,CD17551)=1,CD17551,CD17551+COUNTIF($CD$6:CD17550,CD17551))</f>
        <v>61367</v>
      </c>
      <c r="CC17551" s="34">
        <f t="shared" si="1867"/>
        <v>55153</v>
      </c>
      <c r="CD17551" s="32">
        <f t="shared" si="1868"/>
        <v>55153</v>
      </c>
      <c r="CE17551" s="32">
        <f t="shared" si="1869"/>
        <v>0</v>
      </c>
      <c r="CF17551" s="32">
        <f t="shared" si="1870"/>
        <v>0</v>
      </c>
      <c r="CG17551" s="32" t="str">
        <f t="shared" si="1871"/>
        <v/>
      </c>
      <c r="CH17551" s="32">
        <v>46</v>
      </c>
      <c r="CI17551" s="32" t="s">
        <v>12</v>
      </c>
      <c r="CJ17551" s="32" t="str">
        <f t="shared" si="1872"/>
        <v/>
      </c>
      <c r="CK17551" s="32" t="str">
        <f t="shared" si="1873"/>
        <v/>
      </c>
      <c r="CL17551" s="32" t="str">
        <f t="shared" si="1874"/>
        <v/>
      </c>
      <c r="CM17551" s="32" t="str">
        <f t="shared" si="1875"/>
        <v/>
      </c>
      <c r="CN17551" s="32" t="str">
        <f t="shared" si="1876"/>
        <v/>
      </c>
    </row>
    <row r="17552" spans="71:92" x14ac:dyDescent="0.3">
      <c r="BS17552" s="32" t="str">
        <f>IF(Kiadasi_kiseroiv!$K$2=BT17552,BV17552,"")</f>
        <v/>
      </c>
      <c r="BT17552" s="34" t="str">
        <f t="shared" si="1859"/>
        <v/>
      </c>
      <c r="BU17552" s="32" t="str">
        <f t="shared" si="1860"/>
        <v/>
      </c>
      <c r="BV17552" s="32" t="str">
        <f t="shared" si="1861"/>
        <v/>
      </c>
      <c r="BW17552" s="32" t="str">
        <f t="shared" si="1862"/>
        <v/>
      </c>
      <c r="BX17552" s="32" t="str">
        <f t="shared" si="1863"/>
        <v/>
      </c>
      <c r="BY17552" s="32" t="str">
        <f t="shared" si="1864"/>
        <v/>
      </c>
      <c r="BZ17552" s="32" t="str">
        <f t="shared" si="1865"/>
        <v/>
      </c>
      <c r="CA17552" s="32" t="str">
        <f t="shared" si="1866"/>
        <v/>
      </c>
      <c r="CB17552" s="33">
        <f>IF(COUNTIF($CD$7:CD17552,CD17552)=1,CD17552,CD17552+COUNTIF($CD$6:CD17551,CD17552))</f>
        <v>61368</v>
      </c>
      <c r="CC17552" s="34">
        <f t="shared" si="1867"/>
        <v>55153</v>
      </c>
      <c r="CD17552" s="32">
        <f t="shared" si="1868"/>
        <v>55153</v>
      </c>
      <c r="CE17552" s="32">
        <f t="shared" si="1869"/>
        <v>0</v>
      </c>
      <c r="CF17552" s="32">
        <f t="shared" si="1870"/>
        <v>0</v>
      </c>
      <c r="CG17552" s="32" t="str">
        <f t="shared" si="1871"/>
        <v/>
      </c>
      <c r="CH17552" s="32">
        <v>47</v>
      </c>
      <c r="CI17552" s="32" t="s">
        <v>12</v>
      </c>
      <c r="CJ17552" s="32" t="str">
        <f t="shared" si="1872"/>
        <v/>
      </c>
      <c r="CK17552" s="32" t="str">
        <f t="shared" si="1873"/>
        <v/>
      </c>
      <c r="CL17552" s="32" t="str">
        <f t="shared" si="1874"/>
        <v/>
      </c>
      <c r="CM17552" s="32" t="str">
        <f t="shared" si="1875"/>
        <v/>
      </c>
      <c r="CN17552" s="32" t="str">
        <f t="shared" si="1876"/>
        <v/>
      </c>
    </row>
    <row r="17553" spans="71:92" x14ac:dyDescent="0.3">
      <c r="BS17553" s="32" t="str">
        <f>IF(Kiadasi_kiseroiv!$K$2=BT17553,BV17553,"")</f>
        <v/>
      </c>
      <c r="BT17553" s="34" t="str">
        <f t="shared" si="1859"/>
        <v/>
      </c>
      <c r="BU17553" s="32" t="str">
        <f t="shared" si="1860"/>
        <v/>
      </c>
      <c r="BV17553" s="32" t="str">
        <f t="shared" si="1861"/>
        <v/>
      </c>
      <c r="BW17553" s="32" t="str">
        <f t="shared" si="1862"/>
        <v/>
      </c>
      <c r="BX17553" s="32" t="str">
        <f t="shared" si="1863"/>
        <v/>
      </c>
      <c r="BY17553" s="32" t="str">
        <f t="shared" si="1864"/>
        <v/>
      </c>
      <c r="BZ17553" s="32" t="str">
        <f t="shared" si="1865"/>
        <v/>
      </c>
      <c r="CA17553" s="32" t="str">
        <f t="shared" si="1866"/>
        <v/>
      </c>
      <c r="CB17553" s="33">
        <f>IF(COUNTIF($CD$7:CD17553,CD17553)=1,CD17553,CD17553+COUNTIF($CD$6:CD17552,CD17553))</f>
        <v>61369</v>
      </c>
      <c r="CC17553" s="34">
        <f t="shared" si="1867"/>
        <v>55153</v>
      </c>
      <c r="CD17553" s="32">
        <f t="shared" si="1868"/>
        <v>55153</v>
      </c>
      <c r="CE17553" s="32">
        <f t="shared" si="1869"/>
        <v>0</v>
      </c>
      <c r="CF17553" s="32">
        <f t="shared" si="1870"/>
        <v>0</v>
      </c>
      <c r="CG17553" s="32" t="str">
        <f t="shared" si="1871"/>
        <v/>
      </c>
      <c r="CH17553" s="32">
        <v>48</v>
      </c>
      <c r="CI17553" s="32" t="s">
        <v>12</v>
      </c>
      <c r="CJ17553" s="32" t="str">
        <f t="shared" si="1872"/>
        <v/>
      </c>
      <c r="CK17553" s="32" t="str">
        <f t="shared" si="1873"/>
        <v/>
      </c>
      <c r="CL17553" s="32" t="str">
        <f t="shared" si="1874"/>
        <v/>
      </c>
      <c r="CM17553" s="32" t="str">
        <f t="shared" si="1875"/>
        <v/>
      </c>
      <c r="CN17553" s="32" t="str">
        <f t="shared" si="1876"/>
        <v/>
      </c>
    </row>
    <row r="17554" spans="71:92" x14ac:dyDescent="0.3">
      <c r="BS17554" s="32" t="str">
        <f>IF(Kiadasi_kiseroiv!$K$2=BT17554,BV17554,"")</f>
        <v/>
      </c>
      <c r="BT17554" s="34" t="str">
        <f t="shared" si="1859"/>
        <v/>
      </c>
      <c r="BU17554" s="32" t="str">
        <f t="shared" si="1860"/>
        <v/>
      </c>
      <c r="BV17554" s="32" t="str">
        <f t="shared" si="1861"/>
        <v/>
      </c>
      <c r="BW17554" s="32" t="str">
        <f t="shared" si="1862"/>
        <v/>
      </c>
      <c r="BX17554" s="32" t="str">
        <f t="shared" si="1863"/>
        <v/>
      </c>
      <c r="BY17554" s="32" t="str">
        <f t="shared" si="1864"/>
        <v/>
      </c>
      <c r="BZ17554" s="32" t="str">
        <f t="shared" si="1865"/>
        <v/>
      </c>
      <c r="CA17554" s="32" t="str">
        <f t="shared" si="1866"/>
        <v/>
      </c>
      <c r="CB17554" s="33">
        <f>IF(COUNTIF($CD$7:CD17554,CD17554)=1,CD17554,CD17554+COUNTIF($CD$6:CD17553,CD17554))</f>
        <v>61370</v>
      </c>
      <c r="CC17554" s="34">
        <f t="shared" si="1867"/>
        <v>55153</v>
      </c>
      <c r="CD17554" s="32">
        <f t="shared" si="1868"/>
        <v>55153</v>
      </c>
      <c r="CE17554" s="32">
        <f t="shared" si="1869"/>
        <v>0</v>
      </c>
      <c r="CF17554" s="32">
        <f t="shared" si="1870"/>
        <v>0</v>
      </c>
      <c r="CG17554" s="32" t="str">
        <f t="shared" si="1871"/>
        <v/>
      </c>
      <c r="CH17554" s="32">
        <v>49</v>
      </c>
      <c r="CI17554" s="32" t="s">
        <v>12</v>
      </c>
      <c r="CJ17554" s="32" t="str">
        <f t="shared" si="1872"/>
        <v/>
      </c>
      <c r="CK17554" s="32" t="str">
        <f t="shared" si="1873"/>
        <v/>
      </c>
      <c r="CL17554" s="32" t="str">
        <f t="shared" si="1874"/>
        <v/>
      </c>
      <c r="CM17554" s="32" t="str">
        <f t="shared" si="1875"/>
        <v/>
      </c>
      <c r="CN17554" s="32" t="str">
        <f t="shared" si="1876"/>
        <v/>
      </c>
    </row>
    <row r="17555" spans="71:92" x14ac:dyDescent="0.3">
      <c r="BS17555" s="32" t="str">
        <f>IF(Kiadasi_kiseroiv!$K$2=BT17555,BV17555,"")</f>
        <v/>
      </c>
      <c r="BT17555" s="34" t="str">
        <f t="shared" si="1859"/>
        <v/>
      </c>
      <c r="BU17555" s="32" t="str">
        <f t="shared" si="1860"/>
        <v/>
      </c>
      <c r="BV17555" s="32" t="str">
        <f t="shared" si="1861"/>
        <v/>
      </c>
      <c r="BW17555" s="32" t="str">
        <f t="shared" si="1862"/>
        <v/>
      </c>
      <c r="BX17555" s="32" t="str">
        <f t="shared" si="1863"/>
        <v/>
      </c>
      <c r="BY17555" s="32" t="str">
        <f t="shared" si="1864"/>
        <v/>
      </c>
      <c r="BZ17555" s="32" t="str">
        <f t="shared" si="1865"/>
        <v/>
      </c>
      <c r="CA17555" s="32" t="str">
        <f t="shared" si="1866"/>
        <v/>
      </c>
      <c r="CB17555" s="33">
        <f>IF(COUNTIF($CD$7:CD17555,CD17555)=1,CD17555,CD17555+COUNTIF($CD$6:CD17554,CD17555))</f>
        <v>61371</v>
      </c>
      <c r="CC17555" s="34">
        <f t="shared" si="1867"/>
        <v>55153</v>
      </c>
      <c r="CD17555" s="32">
        <f t="shared" si="1868"/>
        <v>55153</v>
      </c>
      <c r="CE17555" s="32">
        <f t="shared" si="1869"/>
        <v>0</v>
      </c>
      <c r="CF17555" s="32">
        <f t="shared" si="1870"/>
        <v>0</v>
      </c>
      <c r="CG17555" s="32" t="str">
        <f t="shared" si="1871"/>
        <v/>
      </c>
      <c r="CH17555" s="32">
        <v>50</v>
      </c>
      <c r="CI17555" s="32" t="s">
        <v>12</v>
      </c>
      <c r="CJ17555" s="32" t="str">
        <f t="shared" si="1872"/>
        <v/>
      </c>
      <c r="CK17555" s="32" t="str">
        <f t="shared" si="1873"/>
        <v/>
      </c>
      <c r="CL17555" s="32" t="str">
        <f t="shared" si="1874"/>
        <v/>
      </c>
      <c r="CM17555" s="32" t="str">
        <f t="shared" si="1875"/>
        <v/>
      </c>
      <c r="CN17555" s="32" t="str">
        <f t="shared" si="1876"/>
        <v/>
      </c>
    </row>
    <row r="17556" spans="71:92" x14ac:dyDescent="0.3">
      <c r="BS17556" s="32" t="str">
        <f>IF(Kiadasi_kiseroiv!$K$2=BT17556,BV17556,"")</f>
        <v/>
      </c>
      <c r="BT17556" s="34" t="str">
        <f t="shared" si="1859"/>
        <v/>
      </c>
      <c r="BU17556" s="32" t="str">
        <f t="shared" si="1860"/>
        <v/>
      </c>
      <c r="BV17556" s="32" t="str">
        <f t="shared" si="1861"/>
        <v/>
      </c>
      <c r="BW17556" s="32" t="str">
        <f t="shared" si="1862"/>
        <v/>
      </c>
      <c r="BX17556" s="32" t="str">
        <f t="shared" si="1863"/>
        <v/>
      </c>
      <c r="BY17556" s="32" t="str">
        <f t="shared" si="1864"/>
        <v/>
      </c>
      <c r="BZ17556" s="32" t="str">
        <f t="shared" si="1865"/>
        <v/>
      </c>
      <c r="CA17556" s="32" t="str">
        <f t="shared" si="1866"/>
        <v/>
      </c>
      <c r="CB17556" s="33">
        <f>IF(COUNTIF($CD$7:CD17556,CD17556)=1,CD17556,CD17556+COUNTIF($CD$6:CD17555,CD17556))</f>
        <v>61372</v>
      </c>
      <c r="CC17556" s="34">
        <f t="shared" si="1867"/>
        <v>55153</v>
      </c>
      <c r="CD17556" s="32">
        <f t="shared" si="1868"/>
        <v>55153</v>
      </c>
      <c r="CE17556" s="32">
        <f t="shared" si="1869"/>
        <v>0</v>
      </c>
      <c r="CF17556" s="32">
        <f t="shared" si="1870"/>
        <v>0</v>
      </c>
      <c r="CG17556" s="32" t="str">
        <f t="shared" si="1871"/>
        <v/>
      </c>
      <c r="CH17556" s="32">
        <v>51</v>
      </c>
      <c r="CI17556" s="32" t="s">
        <v>12</v>
      </c>
      <c r="CJ17556" s="32" t="str">
        <f t="shared" si="1872"/>
        <v/>
      </c>
      <c r="CK17556" s="32" t="str">
        <f t="shared" si="1873"/>
        <v/>
      </c>
      <c r="CL17556" s="32" t="str">
        <f t="shared" si="1874"/>
        <v/>
      </c>
      <c r="CM17556" s="32" t="str">
        <f t="shared" si="1875"/>
        <v/>
      </c>
      <c r="CN17556" s="32" t="str">
        <f t="shared" si="1876"/>
        <v/>
      </c>
    </row>
    <row r="17557" spans="71:92" x14ac:dyDescent="0.3">
      <c r="BS17557" s="32" t="str">
        <f>IF(Kiadasi_kiseroiv!$K$2=BT17557,BV17557,"")</f>
        <v/>
      </c>
      <c r="BT17557" s="34" t="str">
        <f t="shared" si="1859"/>
        <v/>
      </c>
      <c r="BU17557" s="32" t="str">
        <f t="shared" si="1860"/>
        <v/>
      </c>
      <c r="BV17557" s="32" t="str">
        <f t="shared" si="1861"/>
        <v/>
      </c>
      <c r="BW17557" s="32" t="str">
        <f t="shared" si="1862"/>
        <v/>
      </c>
      <c r="BX17557" s="32" t="str">
        <f t="shared" si="1863"/>
        <v/>
      </c>
      <c r="BY17557" s="32" t="str">
        <f t="shared" si="1864"/>
        <v/>
      </c>
      <c r="BZ17557" s="32" t="str">
        <f t="shared" si="1865"/>
        <v/>
      </c>
      <c r="CA17557" s="32" t="str">
        <f t="shared" si="1866"/>
        <v/>
      </c>
      <c r="CB17557" s="33">
        <f>IF(COUNTIF($CD$7:CD17557,CD17557)=1,CD17557,CD17557+COUNTIF($CD$6:CD17556,CD17557))</f>
        <v>61373</v>
      </c>
      <c r="CC17557" s="34">
        <f t="shared" si="1867"/>
        <v>55153</v>
      </c>
      <c r="CD17557" s="32">
        <f t="shared" si="1868"/>
        <v>55153</v>
      </c>
      <c r="CE17557" s="32">
        <f t="shared" si="1869"/>
        <v>0</v>
      </c>
      <c r="CF17557" s="32">
        <f t="shared" si="1870"/>
        <v>0</v>
      </c>
      <c r="CG17557" s="32" t="str">
        <f t="shared" si="1871"/>
        <v/>
      </c>
      <c r="CH17557" s="32">
        <v>52</v>
      </c>
      <c r="CI17557" s="32" t="s">
        <v>12</v>
      </c>
      <c r="CJ17557" s="32" t="str">
        <f t="shared" si="1872"/>
        <v/>
      </c>
      <c r="CK17557" s="32" t="str">
        <f t="shared" si="1873"/>
        <v/>
      </c>
      <c r="CL17557" s="32" t="str">
        <f t="shared" si="1874"/>
        <v/>
      </c>
      <c r="CM17557" s="32" t="str">
        <f t="shared" si="1875"/>
        <v/>
      </c>
      <c r="CN17557" s="32" t="str">
        <f t="shared" si="1876"/>
        <v/>
      </c>
    </row>
    <row r="17558" spans="71:92" x14ac:dyDescent="0.3">
      <c r="BS17558" s="32" t="str">
        <f>IF(Kiadasi_kiseroiv!$K$2=BT17558,BV17558,"")</f>
        <v/>
      </c>
      <c r="BT17558" s="34" t="str">
        <f t="shared" si="1859"/>
        <v/>
      </c>
      <c r="BU17558" s="32" t="str">
        <f t="shared" si="1860"/>
        <v/>
      </c>
      <c r="BV17558" s="32" t="str">
        <f t="shared" si="1861"/>
        <v/>
      </c>
      <c r="BW17558" s="32" t="str">
        <f t="shared" si="1862"/>
        <v/>
      </c>
      <c r="BX17558" s="32" t="str">
        <f t="shared" si="1863"/>
        <v/>
      </c>
      <c r="BY17558" s="32" t="str">
        <f t="shared" si="1864"/>
        <v/>
      </c>
      <c r="BZ17558" s="32" t="str">
        <f t="shared" si="1865"/>
        <v/>
      </c>
      <c r="CA17558" s="32" t="str">
        <f t="shared" si="1866"/>
        <v/>
      </c>
      <c r="CB17558" s="33">
        <f>IF(COUNTIF($CD$7:CD17558,CD17558)=1,CD17558,CD17558+COUNTIF($CD$6:CD17557,CD17558))</f>
        <v>61374</v>
      </c>
      <c r="CC17558" s="34">
        <f t="shared" si="1867"/>
        <v>55153</v>
      </c>
      <c r="CD17558" s="32">
        <f t="shared" si="1868"/>
        <v>55153</v>
      </c>
      <c r="CE17558" s="32">
        <f t="shared" si="1869"/>
        <v>0</v>
      </c>
      <c r="CF17558" s="32">
        <f t="shared" si="1870"/>
        <v>0</v>
      </c>
      <c r="CG17558" s="32" t="str">
        <f t="shared" si="1871"/>
        <v/>
      </c>
      <c r="CH17558" s="32">
        <v>53</v>
      </c>
      <c r="CI17558" s="32" t="s">
        <v>12</v>
      </c>
      <c r="CJ17558" s="32" t="str">
        <f t="shared" si="1872"/>
        <v/>
      </c>
      <c r="CK17558" s="32" t="str">
        <f t="shared" si="1873"/>
        <v/>
      </c>
      <c r="CL17558" s="32" t="str">
        <f t="shared" si="1874"/>
        <v/>
      </c>
      <c r="CM17558" s="32" t="str">
        <f t="shared" si="1875"/>
        <v/>
      </c>
      <c r="CN17558" s="32" t="str">
        <f t="shared" si="1876"/>
        <v/>
      </c>
    </row>
    <row r="17559" spans="71:92" x14ac:dyDescent="0.3">
      <c r="BS17559" s="32" t="str">
        <f>IF(Kiadasi_kiseroiv!$K$2=BT17559,BV17559,"")</f>
        <v/>
      </c>
      <c r="BT17559" s="34" t="str">
        <f t="shared" si="1859"/>
        <v/>
      </c>
      <c r="BU17559" s="32" t="str">
        <f t="shared" si="1860"/>
        <v/>
      </c>
      <c r="BV17559" s="32" t="str">
        <f t="shared" si="1861"/>
        <v/>
      </c>
      <c r="BW17559" s="32" t="str">
        <f t="shared" si="1862"/>
        <v/>
      </c>
      <c r="BX17559" s="32" t="str">
        <f t="shared" si="1863"/>
        <v/>
      </c>
      <c r="BY17559" s="32" t="str">
        <f t="shared" si="1864"/>
        <v/>
      </c>
      <c r="BZ17559" s="32" t="str">
        <f t="shared" si="1865"/>
        <v/>
      </c>
      <c r="CA17559" s="32" t="str">
        <f t="shared" si="1866"/>
        <v/>
      </c>
      <c r="CB17559" s="33">
        <f>IF(COUNTIF($CD$7:CD17559,CD17559)=1,CD17559,CD17559+COUNTIF($CD$6:CD17558,CD17559))</f>
        <v>61375</v>
      </c>
      <c r="CC17559" s="34">
        <f t="shared" si="1867"/>
        <v>55153</v>
      </c>
      <c r="CD17559" s="32">
        <f t="shared" si="1868"/>
        <v>55153</v>
      </c>
      <c r="CE17559" s="32">
        <f t="shared" si="1869"/>
        <v>0</v>
      </c>
      <c r="CF17559" s="32">
        <f t="shared" si="1870"/>
        <v>0</v>
      </c>
      <c r="CG17559" s="32" t="str">
        <f t="shared" si="1871"/>
        <v/>
      </c>
      <c r="CH17559" s="32">
        <v>54</v>
      </c>
      <c r="CI17559" s="32" t="s">
        <v>12</v>
      </c>
      <c r="CJ17559" s="32" t="str">
        <f t="shared" si="1872"/>
        <v/>
      </c>
      <c r="CK17559" s="32" t="str">
        <f t="shared" si="1873"/>
        <v/>
      </c>
      <c r="CL17559" s="32" t="str">
        <f t="shared" si="1874"/>
        <v/>
      </c>
      <c r="CM17559" s="32" t="str">
        <f t="shared" si="1875"/>
        <v/>
      </c>
      <c r="CN17559" s="32" t="str">
        <f t="shared" si="1876"/>
        <v/>
      </c>
    </row>
    <row r="17560" spans="71:92" x14ac:dyDescent="0.3">
      <c r="BS17560" s="32" t="str">
        <f>IF(Kiadasi_kiseroiv!$K$2=BT17560,BV17560,"")</f>
        <v/>
      </c>
      <c r="BT17560" s="34" t="str">
        <f t="shared" si="1859"/>
        <v/>
      </c>
      <c r="BU17560" s="32" t="str">
        <f t="shared" si="1860"/>
        <v/>
      </c>
      <c r="BV17560" s="32" t="str">
        <f t="shared" si="1861"/>
        <v/>
      </c>
      <c r="BW17560" s="32" t="str">
        <f t="shared" si="1862"/>
        <v/>
      </c>
      <c r="BX17560" s="32" t="str">
        <f t="shared" si="1863"/>
        <v/>
      </c>
      <c r="BY17560" s="32" t="str">
        <f t="shared" si="1864"/>
        <v/>
      </c>
      <c r="BZ17560" s="32" t="str">
        <f t="shared" si="1865"/>
        <v/>
      </c>
      <c r="CA17560" s="32" t="str">
        <f t="shared" si="1866"/>
        <v/>
      </c>
      <c r="CB17560" s="33">
        <f>IF(COUNTIF($CD$7:CD17560,CD17560)=1,CD17560,CD17560+COUNTIF($CD$6:CD17559,CD17560))</f>
        <v>61376</v>
      </c>
      <c r="CC17560" s="34">
        <f t="shared" si="1867"/>
        <v>55153</v>
      </c>
      <c r="CD17560" s="32">
        <f t="shared" si="1868"/>
        <v>55153</v>
      </c>
      <c r="CE17560" s="32">
        <f t="shared" si="1869"/>
        <v>0</v>
      </c>
      <c r="CF17560" s="32">
        <f t="shared" si="1870"/>
        <v>0</v>
      </c>
      <c r="CG17560" s="32" t="str">
        <f t="shared" si="1871"/>
        <v/>
      </c>
      <c r="CH17560" s="32">
        <v>55</v>
      </c>
      <c r="CI17560" s="32" t="s">
        <v>12</v>
      </c>
      <c r="CJ17560" s="32" t="str">
        <f t="shared" si="1872"/>
        <v/>
      </c>
      <c r="CK17560" s="32" t="str">
        <f t="shared" si="1873"/>
        <v/>
      </c>
      <c r="CL17560" s="32" t="str">
        <f t="shared" si="1874"/>
        <v/>
      </c>
      <c r="CM17560" s="32" t="str">
        <f t="shared" si="1875"/>
        <v/>
      </c>
      <c r="CN17560" s="32" t="str">
        <f t="shared" si="1876"/>
        <v/>
      </c>
    </row>
    <row r="17561" spans="71:92" x14ac:dyDescent="0.3">
      <c r="BS17561" s="32" t="str">
        <f>IF(Kiadasi_kiseroiv!$K$2=BT17561,BV17561,"")</f>
        <v/>
      </c>
      <c r="BT17561" s="34" t="str">
        <f t="shared" si="1859"/>
        <v/>
      </c>
      <c r="BU17561" s="32" t="str">
        <f t="shared" si="1860"/>
        <v/>
      </c>
      <c r="BV17561" s="32" t="str">
        <f t="shared" si="1861"/>
        <v/>
      </c>
      <c r="BW17561" s="32" t="str">
        <f t="shared" si="1862"/>
        <v/>
      </c>
      <c r="BX17561" s="32" t="str">
        <f t="shared" si="1863"/>
        <v/>
      </c>
      <c r="BY17561" s="32" t="str">
        <f t="shared" si="1864"/>
        <v/>
      </c>
      <c r="BZ17561" s="32" t="str">
        <f t="shared" si="1865"/>
        <v/>
      </c>
      <c r="CA17561" s="32" t="str">
        <f t="shared" si="1866"/>
        <v/>
      </c>
      <c r="CB17561" s="33">
        <f>IF(COUNTIF($CD$7:CD17561,CD17561)=1,CD17561,CD17561+COUNTIF($CD$6:CD17560,CD17561))</f>
        <v>61377</v>
      </c>
      <c r="CC17561" s="34">
        <f t="shared" si="1867"/>
        <v>55153</v>
      </c>
      <c r="CD17561" s="32">
        <f t="shared" si="1868"/>
        <v>55153</v>
      </c>
      <c r="CE17561" s="32">
        <f t="shared" si="1869"/>
        <v>0</v>
      </c>
      <c r="CF17561" s="32">
        <f t="shared" si="1870"/>
        <v>0</v>
      </c>
      <c r="CG17561" s="32" t="str">
        <f t="shared" si="1871"/>
        <v/>
      </c>
      <c r="CH17561" s="32">
        <v>56</v>
      </c>
      <c r="CI17561" s="32" t="s">
        <v>12</v>
      </c>
      <c r="CJ17561" s="32" t="str">
        <f t="shared" si="1872"/>
        <v/>
      </c>
      <c r="CK17561" s="32" t="str">
        <f t="shared" si="1873"/>
        <v/>
      </c>
      <c r="CL17561" s="32" t="str">
        <f t="shared" si="1874"/>
        <v/>
      </c>
      <c r="CM17561" s="32" t="str">
        <f t="shared" si="1875"/>
        <v/>
      </c>
      <c r="CN17561" s="32" t="str">
        <f t="shared" si="1876"/>
        <v/>
      </c>
    </row>
    <row r="17562" spans="71:92" x14ac:dyDescent="0.3">
      <c r="BS17562" s="32" t="str">
        <f>IF(Kiadasi_kiseroiv!$K$2=BT17562,BV17562,"")</f>
        <v/>
      </c>
      <c r="BT17562" s="34" t="str">
        <f t="shared" si="1859"/>
        <v/>
      </c>
      <c r="BU17562" s="32" t="str">
        <f t="shared" si="1860"/>
        <v/>
      </c>
      <c r="BV17562" s="32" t="str">
        <f t="shared" si="1861"/>
        <v/>
      </c>
      <c r="BW17562" s="32" t="str">
        <f t="shared" si="1862"/>
        <v/>
      </c>
      <c r="BX17562" s="32" t="str">
        <f t="shared" si="1863"/>
        <v/>
      </c>
      <c r="BY17562" s="32" t="str">
        <f t="shared" si="1864"/>
        <v/>
      </c>
      <c r="BZ17562" s="32" t="str">
        <f t="shared" si="1865"/>
        <v/>
      </c>
      <c r="CA17562" s="32" t="str">
        <f t="shared" si="1866"/>
        <v/>
      </c>
      <c r="CB17562" s="33">
        <f>IF(COUNTIF($CD$7:CD17562,CD17562)=1,CD17562,CD17562+COUNTIF($CD$6:CD17561,CD17562))</f>
        <v>61378</v>
      </c>
      <c r="CC17562" s="34">
        <f t="shared" si="1867"/>
        <v>55153</v>
      </c>
      <c r="CD17562" s="32">
        <f t="shared" si="1868"/>
        <v>55153</v>
      </c>
      <c r="CE17562" s="32">
        <f t="shared" si="1869"/>
        <v>0</v>
      </c>
      <c r="CF17562" s="32">
        <f t="shared" si="1870"/>
        <v>0</v>
      </c>
      <c r="CG17562" s="32" t="str">
        <f t="shared" si="1871"/>
        <v/>
      </c>
      <c r="CH17562" s="32">
        <v>57</v>
      </c>
      <c r="CI17562" s="32" t="s">
        <v>12</v>
      </c>
      <c r="CJ17562" s="32" t="str">
        <f t="shared" si="1872"/>
        <v/>
      </c>
      <c r="CK17562" s="32" t="str">
        <f t="shared" si="1873"/>
        <v/>
      </c>
      <c r="CL17562" s="32" t="str">
        <f t="shared" si="1874"/>
        <v/>
      </c>
      <c r="CM17562" s="32" t="str">
        <f t="shared" si="1875"/>
        <v/>
      </c>
      <c r="CN17562" s="32" t="str">
        <f t="shared" si="1876"/>
        <v/>
      </c>
    </row>
    <row r="17563" spans="71:92" x14ac:dyDescent="0.3">
      <c r="BS17563" s="32" t="str">
        <f>IF(Kiadasi_kiseroiv!$K$2=BT17563,BV17563,"")</f>
        <v/>
      </c>
      <c r="BT17563" s="34" t="str">
        <f t="shared" si="1859"/>
        <v/>
      </c>
      <c r="BU17563" s="32" t="str">
        <f t="shared" si="1860"/>
        <v/>
      </c>
      <c r="BV17563" s="32" t="str">
        <f t="shared" si="1861"/>
        <v/>
      </c>
      <c r="BW17563" s="32" t="str">
        <f t="shared" si="1862"/>
        <v/>
      </c>
      <c r="BX17563" s="32" t="str">
        <f t="shared" si="1863"/>
        <v/>
      </c>
      <c r="BY17563" s="32" t="str">
        <f t="shared" si="1864"/>
        <v/>
      </c>
      <c r="BZ17563" s="32" t="str">
        <f t="shared" si="1865"/>
        <v/>
      </c>
      <c r="CA17563" s="32" t="str">
        <f t="shared" si="1866"/>
        <v/>
      </c>
      <c r="CB17563" s="33">
        <f>IF(COUNTIF($CD$7:CD17563,CD17563)=1,CD17563,CD17563+COUNTIF($CD$6:CD17562,CD17563))</f>
        <v>61379</v>
      </c>
      <c r="CC17563" s="34">
        <f t="shared" si="1867"/>
        <v>55153</v>
      </c>
      <c r="CD17563" s="32">
        <f t="shared" si="1868"/>
        <v>55153</v>
      </c>
      <c r="CE17563" s="32">
        <f t="shared" si="1869"/>
        <v>0</v>
      </c>
      <c r="CF17563" s="32">
        <f t="shared" si="1870"/>
        <v>0</v>
      </c>
      <c r="CG17563" s="32" t="str">
        <f t="shared" si="1871"/>
        <v/>
      </c>
      <c r="CH17563" s="32">
        <v>58</v>
      </c>
      <c r="CI17563" s="32" t="s">
        <v>12</v>
      </c>
      <c r="CJ17563" s="32" t="str">
        <f t="shared" si="1872"/>
        <v/>
      </c>
      <c r="CK17563" s="32" t="str">
        <f t="shared" si="1873"/>
        <v/>
      </c>
      <c r="CL17563" s="32" t="str">
        <f t="shared" si="1874"/>
        <v/>
      </c>
      <c r="CM17563" s="32" t="str">
        <f t="shared" si="1875"/>
        <v/>
      </c>
      <c r="CN17563" s="32" t="str">
        <f t="shared" si="1876"/>
        <v/>
      </c>
    </row>
    <row r="17564" spans="71:92" x14ac:dyDescent="0.3">
      <c r="BS17564" s="32" t="str">
        <f>IF(Kiadasi_kiseroiv!$K$2=BT17564,BV17564,"")</f>
        <v/>
      </c>
      <c r="BT17564" s="34" t="str">
        <f t="shared" si="1859"/>
        <v/>
      </c>
      <c r="BU17564" s="32" t="str">
        <f t="shared" si="1860"/>
        <v/>
      </c>
      <c r="BV17564" s="32" t="str">
        <f t="shared" si="1861"/>
        <v/>
      </c>
      <c r="BW17564" s="32" t="str">
        <f t="shared" si="1862"/>
        <v/>
      </c>
      <c r="BX17564" s="32" t="str">
        <f t="shared" si="1863"/>
        <v/>
      </c>
      <c r="BY17564" s="32" t="str">
        <f t="shared" si="1864"/>
        <v/>
      </c>
      <c r="BZ17564" s="32" t="str">
        <f t="shared" si="1865"/>
        <v/>
      </c>
      <c r="CA17564" s="32" t="str">
        <f t="shared" si="1866"/>
        <v/>
      </c>
      <c r="CB17564" s="33">
        <f>IF(COUNTIF($CD$7:CD17564,CD17564)=1,CD17564,CD17564+COUNTIF($CD$6:CD17563,CD17564))</f>
        <v>61380</v>
      </c>
      <c r="CC17564" s="34">
        <f t="shared" si="1867"/>
        <v>55153</v>
      </c>
      <c r="CD17564" s="32">
        <f t="shared" si="1868"/>
        <v>55153</v>
      </c>
      <c r="CE17564" s="32">
        <f t="shared" si="1869"/>
        <v>0</v>
      </c>
      <c r="CF17564" s="32">
        <f t="shared" si="1870"/>
        <v>0</v>
      </c>
      <c r="CG17564" s="32" t="str">
        <f t="shared" si="1871"/>
        <v/>
      </c>
      <c r="CH17564" s="32">
        <v>59</v>
      </c>
      <c r="CI17564" s="32" t="s">
        <v>12</v>
      </c>
      <c r="CJ17564" s="32" t="str">
        <f t="shared" si="1872"/>
        <v/>
      </c>
      <c r="CK17564" s="32" t="str">
        <f t="shared" si="1873"/>
        <v/>
      </c>
      <c r="CL17564" s="32" t="str">
        <f t="shared" si="1874"/>
        <v/>
      </c>
      <c r="CM17564" s="32" t="str">
        <f t="shared" si="1875"/>
        <v/>
      </c>
      <c r="CN17564" s="32" t="str">
        <f t="shared" si="1876"/>
        <v/>
      </c>
    </row>
    <row r="17565" spans="71:92" x14ac:dyDescent="0.3">
      <c r="BS17565" s="32" t="str">
        <f>IF(Kiadasi_kiseroiv!$K$2=BT17565,BV17565,"")</f>
        <v/>
      </c>
      <c r="BT17565" s="34" t="str">
        <f t="shared" si="1859"/>
        <v/>
      </c>
      <c r="BU17565" s="32" t="str">
        <f t="shared" si="1860"/>
        <v/>
      </c>
      <c r="BV17565" s="32" t="str">
        <f t="shared" si="1861"/>
        <v/>
      </c>
      <c r="BW17565" s="32" t="str">
        <f t="shared" si="1862"/>
        <v/>
      </c>
      <c r="BX17565" s="32" t="str">
        <f t="shared" si="1863"/>
        <v/>
      </c>
      <c r="BY17565" s="32" t="str">
        <f t="shared" si="1864"/>
        <v/>
      </c>
      <c r="BZ17565" s="32" t="str">
        <f t="shared" si="1865"/>
        <v/>
      </c>
      <c r="CA17565" s="32" t="str">
        <f t="shared" si="1866"/>
        <v/>
      </c>
      <c r="CB17565" s="33">
        <f>IF(COUNTIF($CD$7:CD17565,CD17565)=1,CD17565,CD17565+COUNTIF($CD$6:CD17564,CD17565))</f>
        <v>61381</v>
      </c>
      <c r="CC17565" s="34">
        <f t="shared" si="1867"/>
        <v>55153</v>
      </c>
      <c r="CD17565" s="32">
        <f t="shared" si="1868"/>
        <v>55153</v>
      </c>
      <c r="CE17565" s="32">
        <f t="shared" si="1869"/>
        <v>0</v>
      </c>
      <c r="CF17565" s="32">
        <f t="shared" si="1870"/>
        <v>0</v>
      </c>
      <c r="CG17565" s="32" t="str">
        <f t="shared" si="1871"/>
        <v/>
      </c>
      <c r="CH17565" s="32">
        <v>60</v>
      </c>
      <c r="CI17565" s="32" t="s">
        <v>12</v>
      </c>
      <c r="CJ17565" s="32" t="str">
        <f t="shared" si="1872"/>
        <v/>
      </c>
      <c r="CK17565" s="32" t="str">
        <f t="shared" si="1873"/>
        <v/>
      </c>
      <c r="CL17565" s="32" t="str">
        <f t="shared" si="1874"/>
        <v/>
      </c>
      <c r="CM17565" s="32" t="str">
        <f t="shared" si="1875"/>
        <v/>
      </c>
      <c r="CN17565" s="32" t="str">
        <f t="shared" si="1876"/>
        <v/>
      </c>
    </row>
    <row r="17566" spans="71:92" x14ac:dyDescent="0.3">
      <c r="BS17566" s="32" t="str">
        <f>IF(Kiadasi_kiseroiv!$K$2=BT17566,BV17566,"")</f>
        <v/>
      </c>
      <c r="BT17566" s="34" t="str">
        <f t="shared" si="1859"/>
        <v/>
      </c>
      <c r="BU17566" s="32" t="str">
        <f t="shared" si="1860"/>
        <v/>
      </c>
      <c r="BV17566" s="32" t="str">
        <f t="shared" si="1861"/>
        <v/>
      </c>
      <c r="BW17566" s="32" t="str">
        <f t="shared" si="1862"/>
        <v/>
      </c>
      <c r="BX17566" s="32" t="str">
        <f t="shared" si="1863"/>
        <v/>
      </c>
      <c r="BY17566" s="32" t="str">
        <f t="shared" si="1864"/>
        <v/>
      </c>
      <c r="BZ17566" s="32" t="str">
        <f t="shared" si="1865"/>
        <v/>
      </c>
      <c r="CA17566" s="32" t="str">
        <f t="shared" si="1866"/>
        <v/>
      </c>
      <c r="CB17566" s="33">
        <f>IF(COUNTIF($CD$7:CD17566,CD17566)=1,CD17566,CD17566+COUNTIF($CD$6:CD17565,CD17566))</f>
        <v>61382</v>
      </c>
      <c r="CC17566" s="34">
        <f t="shared" si="1867"/>
        <v>55153</v>
      </c>
      <c r="CD17566" s="32">
        <f t="shared" si="1868"/>
        <v>55153</v>
      </c>
      <c r="CE17566" s="32">
        <f t="shared" si="1869"/>
        <v>0</v>
      </c>
      <c r="CF17566" s="32">
        <f t="shared" si="1870"/>
        <v>0</v>
      </c>
      <c r="CG17566" s="32" t="str">
        <f t="shared" si="1871"/>
        <v/>
      </c>
      <c r="CH17566" s="32">
        <v>61</v>
      </c>
      <c r="CI17566" s="32" t="s">
        <v>12</v>
      </c>
      <c r="CJ17566" s="32" t="str">
        <f t="shared" si="1872"/>
        <v/>
      </c>
      <c r="CK17566" s="32" t="str">
        <f t="shared" si="1873"/>
        <v/>
      </c>
      <c r="CL17566" s="32" t="str">
        <f t="shared" si="1874"/>
        <v/>
      </c>
      <c r="CM17566" s="32" t="str">
        <f t="shared" si="1875"/>
        <v/>
      </c>
      <c r="CN17566" s="32" t="str">
        <f t="shared" si="1876"/>
        <v/>
      </c>
    </row>
    <row r="17567" spans="71:92" x14ac:dyDescent="0.3">
      <c r="BS17567" s="32" t="str">
        <f>IF(Kiadasi_kiseroiv!$K$2=BT17567,BV17567,"")</f>
        <v/>
      </c>
      <c r="BT17567" s="34" t="str">
        <f t="shared" si="1859"/>
        <v/>
      </c>
      <c r="BU17567" s="32" t="str">
        <f t="shared" si="1860"/>
        <v/>
      </c>
      <c r="BV17567" s="32" t="str">
        <f t="shared" si="1861"/>
        <v/>
      </c>
      <c r="BW17567" s="32" t="str">
        <f t="shared" si="1862"/>
        <v/>
      </c>
      <c r="BX17567" s="32" t="str">
        <f t="shared" si="1863"/>
        <v/>
      </c>
      <c r="BY17567" s="32" t="str">
        <f t="shared" si="1864"/>
        <v/>
      </c>
      <c r="BZ17567" s="32" t="str">
        <f t="shared" si="1865"/>
        <v/>
      </c>
      <c r="CA17567" s="32" t="str">
        <f t="shared" si="1866"/>
        <v/>
      </c>
      <c r="CB17567" s="33">
        <f>IF(COUNTIF($CD$7:CD17567,CD17567)=1,CD17567,CD17567+COUNTIF($CD$6:CD17566,CD17567))</f>
        <v>61383</v>
      </c>
      <c r="CC17567" s="34">
        <f t="shared" si="1867"/>
        <v>55153</v>
      </c>
      <c r="CD17567" s="32">
        <f t="shared" si="1868"/>
        <v>55153</v>
      </c>
      <c r="CE17567" s="32">
        <f t="shared" si="1869"/>
        <v>0</v>
      </c>
      <c r="CF17567" s="32">
        <f t="shared" si="1870"/>
        <v>0</v>
      </c>
      <c r="CG17567" s="32" t="str">
        <f t="shared" si="1871"/>
        <v/>
      </c>
      <c r="CH17567" s="32">
        <v>62</v>
      </c>
      <c r="CI17567" s="32" t="s">
        <v>12</v>
      </c>
      <c r="CJ17567" s="32" t="str">
        <f t="shared" si="1872"/>
        <v/>
      </c>
      <c r="CK17567" s="32" t="str">
        <f t="shared" si="1873"/>
        <v/>
      </c>
      <c r="CL17567" s="32" t="str">
        <f t="shared" si="1874"/>
        <v/>
      </c>
      <c r="CM17567" s="32" t="str">
        <f t="shared" si="1875"/>
        <v/>
      </c>
      <c r="CN17567" s="32" t="str">
        <f t="shared" si="1876"/>
        <v/>
      </c>
    </row>
    <row r="17568" spans="71:92" x14ac:dyDescent="0.3">
      <c r="BS17568" s="32" t="str">
        <f>IF(Kiadasi_kiseroiv!$K$2=BT17568,BV17568,"")</f>
        <v/>
      </c>
      <c r="BT17568" s="34" t="str">
        <f t="shared" si="1859"/>
        <v/>
      </c>
      <c r="BU17568" s="32" t="str">
        <f t="shared" si="1860"/>
        <v/>
      </c>
      <c r="BV17568" s="32" t="str">
        <f t="shared" si="1861"/>
        <v/>
      </c>
      <c r="BW17568" s="32" t="str">
        <f t="shared" si="1862"/>
        <v/>
      </c>
      <c r="BX17568" s="32" t="str">
        <f t="shared" si="1863"/>
        <v/>
      </c>
      <c r="BY17568" s="32" t="str">
        <f t="shared" si="1864"/>
        <v/>
      </c>
      <c r="BZ17568" s="32" t="str">
        <f t="shared" si="1865"/>
        <v/>
      </c>
      <c r="CA17568" s="32" t="str">
        <f t="shared" si="1866"/>
        <v/>
      </c>
      <c r="CB17568" s="33">
        <f>IF(COUNTIF($CD$7:CD17568,CD17568)=1,CD17568,CD17568+COUNTIF($CD$6:CD17567,CD17568))</f>
        <v>61384</v>
      </c>
      <c r="CC17568" s="34">
        <f t="shared" si="1867"/>
        <v>55153</v>
      </c>
      <c r="CD17568" s="32">
        <f t="shared" si="1868"/>
        <v>55153</v>
      </c>
      <c r="CE17568" s="32">
        <f t="shared" si="1869"/>
        <v>0</v>
      </c>
      <c r="CF17568" s="32">
        <f t="shared" si="1870"/>
        <v>0</v>
      </c>
      <c r="CG17568" s="32" t="str">
        <f t="shared" si="1871"/>
        <v/>
      </c>
      <c r="CH17568" s="32">
        <v>63</v>
      </c>
      <c r="CI17568" s="32" t="s">
        <v>12</v>
      </c>
      <c r="CJ17568" s="32" t="str">
        <f t="shared" si="1872"/>
        <v/>
      </c>
      <c r="CK17568" s="32" t="str">
        <f t="shared" si="1873"/>
        <v/>
      </c>
      <c r="CL17568" s="32" t="str">
        <f t="shared" si="1874"/>
        <v/>
      </c>
      <c r="CM17568" s="32" t="str">
        <f t="shared" si="1875"/>
        <v/>
      </c>
      <c r="CN17568" s="32" t="str">
        <f t="shared" si="1876"/>
        <v/>
      </c>
    </row>
    <row r="17569" spans="71:92" x14ac:dyDescent="0.3">
      <c r="BS17569" s="32" t="str">
        <f>IF(Kiadasi_kiseroiv!$K$2=BT17569,BV17569,"")</f>
        <v/>
      </c>
      <c r="BT17569" s="34" t="str">
        <f t="shared" si="1859"/>
        <v/>
      </c>
      <c r="BU17569" s="32" t="str">
        <f t="shared" si="1860"/>
        <v/>
      </c>
      <c r="BV17569" s="32" t="str">
        <f t="shared" si="1861"/>
        <v/>
      </c>
      <c r="BW17569" s="32" t="str">
        <f t="shared" si="1862"/>
        <v/>
      </c>
      <c r="BX17569" s="32" t="str">
        <f t="shared" si="1863"/>
        <v/>
      </c>
      <c r="BY17569" s="32" t="str">
        <f t="shared" si="1864"/>
        <v/>
      </c>
      <c r="BZ17569" s="32" t="str">
        <f t="shared" si="1865"/>
        <v/>
      </c>
      <c r="CA17569" s="32" t="str">
        <f t="shared" si="1866"/>
        <v/>
      </c>
      <c r="CB17569" s="33">
        <f>IF(COUNTIF($CD$7:CD17569,CD17569)=1,CD17569,CD17569+COUNTIF($CD$6:CD17568,CD17569))</f>
        <v>61385</v>
      </c>
      <c r="CC17569" s="34">
        <f t="shared" si="1867"/>
        <v>55153</v>
      </c>
      <c r="CD17569" s="32">
        <f t="shared" si="1868"/>
        <v>55153</v>
      </c>
      <c r="CE17569" s="32">
        <f t="shared" si="1869"/>
        <v>0</v>
      </c>
      <c r="CF17569" s="32">
        <f t="shared" si="1870"/>
        <v>0</v>
      </c>
      <c r="CG17569" s="32" t="str">
        <f t="shared" si="1871"/>
        <v/>
      </c>
      <c r="CH17569" s="32">
        <v>64</v>
      </c>
      <c r="CI17569" s="32" t="s">
        <v>12</v>
      </c>
      <c r="CJ17569" s="32" t="str">
        <f t="shared" si="1872"/>
        <v/>
      </c>
      <c r="CK17569" s="32" t="str">
        <f t="shared" si="1873"/>
        <v/>
      </c>
      <c r="CL17569" s="32" t="str">
        <f t="shared" si="1874"/>
        <v/>
      </c>
      <c r="CM17569" s="32" t="str">
        <f t="shared" si="1875"/>
        <v/>
      </c>
      <c r="CN17569" s="32" t="str">
        <f t="shared" si="1876"/>
        <v/>
      </c>
    </row>
    <row r="17570" spans="71:92" x14ac:dyDescent="0.3">
      <c r="BS17570" s="32" t="str">
        <f>IF(Kiadasi_kiseroiv!$K$2=BT17570,BV17570,"")</f>
        <v/>
      </c>
      <c r="BT17570" s="34" t="str">
        <f t="shared" si="1859"/>
        <v/>
      </c>
      <c r="BU17570" s="32" t="str">
        <f t="shared" si="1860"/>
        <v/>
      </c>
      <c r="BV17570" s="32" t="str">
        <f t="shared" si="1861"/>
        <v/>
      </c>
      <c r="BW17570" s="32" t="str">
        <f t="shared" si="1862"/>
        <v/>
      </c>
      <c r="BX17570" s="32" t="str">
        <f t="shared" si="1863"/>
        <v/>
      </c>
      <c r="BY17570" s="32" t="str">
        <f t="shared" si="1864"/>
        <v/>
      </c>
      <c r="BZ17570" s="32" t="str">
        <f t="shared" si="1865"/>
        <v/>
      </c>
      <c r="CA17570" s="32" t="str">
        <f t="shared" si="1866"/>
        <v/>
      </c>
      <c r="CB17570" s="33">
        <f>IF(COUNTIF($CD$7:CD17570,CD17570)=1,CD17570,CD17570+COUNTIF($CD$6:CD17569,CD17570))</f>
        <v>61386</v>
      </c>
      <c r="CC17570" s="34">
        <f t="shared" si="1867"/>
        <v>55153</v>
      </c>
      <c r="CD17570" s="32">
        <f t="shared" si="1868"/>
        <v>55153</v>
      </c>
      <c r="CE17570" s="32">
        <f t="shared" si="1869"/>
        <v>0</v>
      </c>
      <c r="CF17570" s="32">
        <f t="shared" si="1870"/>
        <v>0</v>
      </c>
      <c r="CG17570" s="32" t="str">
        <f t="shared" si="1871"/>
        <v/>
      </c>
      <c r="CH17570" s="32">
        <v>65</v>
      </c>
      <c r="CI17570" s="32" t="s">
        <v>12</v>
      </c>
      <c r="CJ17570" s="32" t="str">
        <f t="shared" si="1872"/>
        <v/>
      </c>
      <c r="CK17570" s="32" t="str">
        <f t="shared" si="1873"/>
        <v/>
      </c>
      <c r="CL17570" s="32" t="str">
        <f t="shared" si="1874"/>
        <v/>
      </c>
      <c r="CM17570" s="32" t="str">
        <f t="shared" si="1875"/>
        <v/>
      </c>
      <c r="CN17570" s="32" t="str">
        <f t="shared" si="1876"/>
        <v/>
      </c>
    </row>
    <row r="17571" spans="71:92" x14ac:dyDescent="0.3">
      <c r="BS17571" s="32" t="str">
        <f>IF(Kiadasi_kiseroiv!$K$2=BT17571,BV17571,"")</f>
        <v/>
      </c>
      <c r="BT17571" s="34" t="str">
        <f t="shared" ref="BT17571:BT17602" si="1877">IF(AND($BT$4=CI17571,BU17571&lt;&gt;""),CC17571,"")</f>
        <v/>
      </c>
      <c r="BU17571" s="32" t="str">
        <f t="shared" ref="BU17571:BU17602" si="1878">IF(AND($BU$1=CI17571,ISERROR(VLOOKUP(CG17571,Kisiv,2,FALSE))=FALSE),CB17571,"")</f>
        <v/>
      </c>
      <c r="BV17571" s="32" t="str">
        <f t="shared" ref="BV17571:BV17602" si="1879">IF(BU17571&lt;&gt;"",RANK(BU17571,$BU$7:$BU$33000,1),"")</f>
        <v/>
      </c>
      <c r="BW17571" s="32" t="str">
        <f t="shared" ref="BW17571:BW17602" si="1880">IF(CC17571&lt;min,$BW$2,IF(CC17571&lt;=max,CG17571,""))</f>
        <v/>
      </c>
      <c r="BX17571" s="32" t="str">
        <f t="shared" ref="BX17571:BX17602" si="1881">IF(AND(OR($BX$1=0,$BX$1=CG17571),OR($BX$2=0,IF(ISERROR(SEARCH($BX$2,CJ17571&amp;CK17571&amp;CL17571,1)),FALSE,TRUE))),CB17571,"")</f>
        <v/>
      </c>
      <c r="BY17571" s="32" t="str">
        <f t="shared" ref="BY17571:BY17602" si="1882">IF(AND(BX17571&lt;&gt;"",CC17571&lt;&gt;$CD$2),RANK(BX17571,$BX$7:$BX$33000,1),"")</f>
        <v/>
      </c>
      <c r="BZ17571" s="32" t="str">
        <f t="shared" ref="BZ17571:BZ17602" si="1883">IF(AND(CC17571&lt;$BZ$2,CI17571=$BZ$4),$BZ$5,IF(AND(CC17571&lt;=$BZ$3,CI17571=$BZ$4),CB17571,""))</f>
        <v/>
      </c>
      <c r="CA17571" s="32" t="str">
        <f t="shared" ref="CA17571:CA17602" si="1884">IF(AND(BZ17571&lt;&gt;"",BZ17571&lt;&gt;$BZ$5),RANK(BZ17571,$BZ$7:$BZ$33000,1),"")</f>
        <v/>
      </c>
      <c r="CB17571" s="33">
        <f>IF(COUNTIF($CD$7:CD17571,CD17571)=1,CD17571,CD17571+COUNTIF($CD$6:CD17570,CD17571))</f>
        <v>61387</v>
      </c>
      <c r="CC17571" s="34">
        <f t="shared" ref="CC17571:CC17602" si="1885">IF(INDEX(eb,CH17571,1)&lt;&gt;1,INDEX(eb,CH17571,1),$CD$2)</f>
        <v>55153</v>
      </c>
      <c r="CD17571" s="32">
        <f t="shared" ref="CD17571:CD17602" si="1886">IF(CC17571&lt;&gt;$CD$2,RANK(CC17571,$CC$7:$CC$33000,1),$CD$2)</f>
        <v>55153</v>
      </c>
      <c r="CE17571" s="32">
        <f t="shared" ref="CE17571:CE17602" si="1887">INDEX(eb,CH17571,6)</f>
        <v>0</v>
      </c>
      <c r="CF17571" s="32">
        <f t="shared" ref="CF17571:CF17602" si="1888">INDEX(eb,CH17571,8)</f>
        <v>0</v>
      </c>
      <c r="CG17571" s="32" t="str">
        <f t="shared" ref="CG17571:CG17602" si="1889">INDEX(eb,CH17571,7)&amp;INDEX(eb,CH17571,9)</f>
        <v/>
      </c>
      <c r="CH17571" s="32">
        <v>66</v>
      </c>
      <c r="CI17571" s="32" t="s">
        <v>12</v>
      </c>
      <c r="CJ17571" s="32" t="str">
        <f t="shared" ref="CJ17571:CJ17602" si="1890">IF(INDEX(eb,CH17571,5)&lt;&gt;0,INDEX(eb,CH17571,5),"")</f>
        <v/>
      </c>
      <c r="CK17571" s="32" t="str">
        <f t="shared" ref="CK17571:CK17602" si="1891">IF(INDEX(eb,CH17571,10)&lt;&gt;0,INDEX(eb,CH17571,10),"")</f>
        <v/>
      </c>
      <c r="CL17571" s="32" t="str">
        <f t="shared" ref="CL17571:CL17602" si="1892">IF(INDEX(eb,CH17571,11)&lt;&gt;0,INDEX(eb,CH17571,11),"")</f>
        <v/>
      </c>
      <c r="CM17571" s="32" t="str">
        <f t="shared" ref="CM17571:CM17602" si="1893">IF(INDEX(eb,CH17571,4)&lt;&gt;0,INDEX(eb,CH17571,4),"")</f>
        <v/>
      </c>
      <c r="CN17571" s="32" t="str">
        <f t="shared" ref="CN17571:CN17602" si="1894">IF(INDEX(eb,CH17571,3)&lt;&gt;0,INDEX(eb,CH17571,3),"")</f>
        <v/>
      </c>
    </row>
    <row r="17572" spans="71:92" x14ac:dyDescent="0.3">
      <c r="BS17572" s="32" t="str">
        <f>IF(Kiadasi_kiseroiv!$K$2=BT17572,BV17572,"")</f>
        <v/>
      </c>
      <c r="BT17572" s="34" t="str">
        <f t="shared" si="1877"/>
        <v/>
      </c>
      <c r="BU17572" s="32" t="str">
        <f t="shared" si="1878"/>
        <v/>
      </c>
      <c r="BV17572" s="32" t="str">
        <f t="shared" si="1879"/>
        <v/>
      </c>
      <c r="BW17572" s="32" t="str">
        <f t="shared" si="1880"/>
        <v/>
      </c>
      <c r="BX17572" s="32" t="str">
        <f t="shared" si="1881"/>
        <v/>
      </c>
      <c r="BY17572" s="32" t="str">
        <f t="shared" si="1882"/>
        <v/>
      </c>
      <c r="BZ17572" s="32" t="str">
        <f t="shared" si="1883"/>
        <v/>
      </c>
      <c r="CA17572" s="32" t="str">
        <f t="shared" si="1884"/>
        <v/>
      </c>
      <c r="CB17572" s="33">
        <f>IF(COUNTIF($CD$7:CD17572,CD17572)=1,CD17572,CD17572+COUNTIF($CD$6:CD17571,CD17572))</f>
        <v>61388</v>
      </c>
      <c r="CC17572" s="34">
        <f t="shared" si="1885"/>
        <v>55153</v>
      </c>
      <c r="CD17572" s="32">
        <f t="shared" si="1886"/>
        <v>55153</v>
      </c>
      <c r="CE17572" s="32">
        <f t="shared" si="1887"/>
        <v>0</v>
      </c>
      <c r="CF17572" s="32">
        <f t="shared" si="1888"/>
        <v>0</v>
      </c>
      <c r="CG17572" s="32" t="str">
        <f t="shared" si="1889"/>
        <v/>
      </c>
      <c r="CH17572" s="32">
        <v>67</v>
      </c>
      <c r="CI17572" s="32" t="s">
        <v>12</v>
      </c>
      <c r="CJ17572" s="32" t="str">
        <f t="shared" si="1890"/>
        <v/>
      </c>
      <c r="CK17572" s="32" t="str">
        <f t="shared" si="1891"/>
        <v/>
      </c>
      <c r="CL17572" s="32" t="str">
        <f t="shared" si="1892"/>
        <v/>
      </c>
      <c r="CM17572" s="32" t="str">
        <f t="shared" si="1893"/>
        <v/>
      </c>
      <c r="CN17572" s="32" t="str">
        <f t="shared" si="1894"/>
        <v/>
      </c>
    </row>
    <row r="17573" spans="71:92" x14ac:dyDescent="0.3">
      <c r="BS17573" s="32" t="str">
        <f>IF(Kiadasi_kiseroiv!$K$2=BT17573,BV17573,"")</f>
        <v/>
      </c>
      <c r="BT17573" s="34" t="str">
        <f t="shared" si="1877"/>
        <v/>
      </c>
      <c r="BU17573" s="32" t="str">
        <f t="shared" si="1878"/>
        <v/>
      </c>
      <c r="BV17573" s="32" t="str">
        <f t="shared" si="1879"/>
        <v/>
      </c>
      <c r="BW17573" s="32" t="str">
        <f t="shared" si="1880"/>
        <v/>
      </c>
      <c r="BX17573" s="32" t="str">
        <f t="shared" si="1881"/>
        <v/>
      </c>
      <c r="BY17573" s="32" t="str">
        <f t="shared" si="1882"/>
        <v/>
      </c>
      <c r="BZ17573" s="32" t="str">
        <f t="shared" si="1883"/>
        <v/>
      </c>
      <c r="CA17573" s="32" t="str">
        <f t="shared" si="1884"/>
        <v/>
      </c>
      <c r="CB17573" s="33">
        <f>IF(COUNTIF($CD$7:CD17573,CD17573)=1,CD17573,CD17573+COUNTIF($CD$6:CD17572,CD17573))</f>
        <v>61389</v>
      </c>
      <c r="CC17573" s="34">
        <f t="shared" si="1885"/>
        <v>55153</v>
      </c>
      <c r="CD17573" s="32">
        <f t="shared" si="1886"/>
        <v>55153</v>
      </c>
      <c r="CE17573" s="32">
        <f t="shared" si="1887"/>
        <v>0</v>
      </c>
      <c r="CF17573" s="32">
        <f t="shared" si="1888"/>
        <v>0</v>
      </c>
      <c r="CG17573" s="32" t="str">
        <f t="shared" si="1889"/>
        <v/>
      </c>
      <c r="CH17573" s="32">
        <v>68</v>
      </c>
      <c r="CI17573" s="32" t="s">
        <v>12</v>
      </c>
      <c r="CJ17573" s="32" t="str">
        <f t="shared" si="1890"/>
        <v/>
      </c>
      <c r="CK17573" s="32" t="str">
        <f t="shared" si="1891"/>
        <v/>
      </c>
      <c r="CL17573" s="32" t="str">
        <f t="shared" si="1892"/>
        <v/>
      </c>
      <c r="CM17573" s="32" t="str">
        <f t="shared" si="1893"/>
        <v/>
      </c>
      <c r="CN17573" s="32" t="str">
        <f t="shared" si="1894"/>
        <v/>
      </c>
    </row>
    <row r="17574" spans="71:92" x14ac:dyDescent="0.3">
      <c r="BS17574" s="32" t="str">
        <f>IF(Kiadasi_kiseroiv!$K$2=BT17574,BV17574,"")</f>
        <v/>
      </c>
      <c r="BT17574" s="34" t="str">
        <f t="shared" si="1877"/>
        <v/>
      </c>
      <c r="BU17574" s="32" t="str">
        <f t="shared" si="1878"/>
        <v/>
      </c>
      <c r="BV17574" s="32" t="str">
        <f t="shared" si="1879"/>
        <v/>
      </c>
      <c r="BW17574" s="32" t="str">
        <f t="shared" si="1880"/>
        <v/>
      </c>
      <c r="BX17574" s="32" t="str">
        <f t="shared" si="1881"/>
        <v/>
      </c>
      <c r="BY17574" s="32" t="str">
        <f t="shared" si="1882"/>
        <v/>
      </c>
      <c r="BZ17574" s="32" t="str">
        <f t="shared" si="1883"/>
        <v/>
      </c>
      <c r="CA17574" s="32" t="str">
        <f t="shared" si="1884"/>
        <v/>
      </c>
      <c r="CB17574" s="33">
        <f>IF(COUNTIF($CD$7:CD17574,CD17574)=1,CD17574,CD17574+COUNTIF($CD$6:CD17573,CD17574))</f>
        <v>61390</v>
      </c>
      <c r="CC17574" s="34">
        <f t="shared" si="1885"/>
        <v>55153</v>
      </c>
      <c r="CD17574" s="32">
        <f t="shared" si="1886"/>
        <v>55153</v>
      </c>
      <c r="CE17574" s="32">
        <f t="shared" si="1887"/>
        <v>0</v>
      </c>
      <c r="CF17574" s="32">
        <f t="shared" si="1888"/>
        <v>0</v>
      </c>
      <c r="CG17574" s="32" t="str">
        <f t="shared" si="1889"/>
        <v/>
      </c>
      <c r="CH17574" s="32">
        <v>69</v>
      </c>
      <c r="CI17574" s="32" t="s">
        <v>12</v>
      </c>
      <c r="CJ17574" s="32" t="str">
        <f t="shared" si="1890"/>
        <v/>
      </c>
      <c r="CK17574" s="32" t="str">
        <f t="shared" si="1891"/>
        <v/>
      </c>
      <c r="CL17574" s="32" t="str">
        <f t="shared" si="1892"/>
        <v/>
      </c>
      <c r="CM17574" s="32" t="str">
        <f t="shared" si="1893"/>
        <v/>
      </c>
      <c r="CN17574" s="32" t="str">
        <f t="shared" si="1894"/>
        <v/>
      </c>
    </row>
    <row r="17575" spans="71:92" x14ac:dyDescent="0.3">
      <c r="BS17575" s="32" t="str">
        <f>IF(Kiadasi_kiseroiv!$K$2=BT17575,BV17575,"")</f>
        <v/>
      </c>
      <c r="BT17575" s="34" t="str">
        <f t="shared" si="1877"/>
        <v/>
      </c>
      <c r="BU17575" s="32" t="str">
        <f t="shared" si="1878"/>
        <v/>
      </c>
      <c r="BV17575" s="32" t="str">
        <f t="shared" si="1879"/>
        <v/>
      </c>
      <c r="BW17575" s="32" t="str">
        <f t="shared" si="1880"/>
        <v/>
      </c>
      <c r="BX17575" s="32" t="str">
        <f t="shared" si="1881"/>
        <v/>
      </c>
      <c r="BY17575" s="32" t="str">
        <f t="shared" si="1882"/>
        <v/>
      </c>
      <c r="BZ17575" s="32" t="str">
        <f t="shared" si="1883"/>
        <v/>
      </c>
      <c r="CA17575" s="32" t="str">
        <f t="shared" si="1884"/>
        <v/>
      </c>
      <c r="CB17575" s="33">
        <f>IF(COUNTIF($CD$7:CD17575,CD17575)=1,CD17575,CD17575+COUNTIF($CD$6:CD17574,CD17575))</f>
        <v>61391</v>
      </c>
      <c r="CC17575" s="34">
        <f t="shared" si="1885"/>
        <v>55153</v>
      </c>
      <c r="CD17575" s="32">
        <f t="shared" si="1886"/>
        <v>55153</v>
      </c>
      <c r="CE17575" s="32">
        <f t="shared" si="1887"/>
        <v>0</v>
      </c>
      <c r="CF17575" s="32">
        <f t="shared" si="1888"/>
        <v>0</v>
      </c>
      <c r="CG17575" s="32" t="str">
        <f t="shared" si="1889"/>
        <v/>
      </c>
      <c r="CH17575" s="32">
        <v>70</v>
      </c>
      <c r="CI17575" s="32" t="s">
        <v>12</v>
      </c>
      <c r="CJ17575" s="32" t="str">
        <f t="shared" si="1890"/>
        <v/>
      </c>
      <c r="CK17575" s="32" t="str">
        <f t="shared" si="1891"/>
        <v/>
      </c>
      <c r="CL17575" s="32" t="str">
        <f t="shared" si="1892"/>
        <v/>
      </c>
      <c r="CM17575" s="32" t="str">
        <f t="shared" si="1893"/>
        <v/>
      </c>
      <c r="CN17575" s="32" t="str">
        <f t="shared" si="1894"/>
        <v/>
      </c>
    </row>
    <row r="17576" spans="71:92" x14ac:dyDescent="0.3">
      <c r="BS17576" s="32" t="str">
        <f>IF(Kiadasi_kiseroiv!$K$2=BT17576,BV17576,"")</f>
        <v/>
      </c>
      <c r="BT17576" s="34" t="str">
        <f t="shared" si="1877"/>
        <v/>
      </c>
      <c r="BU17576" s="32" t="str">
        <f t="shared" si="1878"/>
        <v/>
      </c>
      <c r="BV17576" s="32" t="str">
        <f t="shared" si="1879"/>
        <v/>
      </c>
      <c r="BW17576" s="32" t="str">
        <f t="shared" si="1880"/>
        <v/>
      </c>
      <c r="BX17576" s="32" t="str">
        <f t="shared" si="1881"/>
        <v/>
      </c>
      <c r="BY17576" s="32" t="str">
        <f t="shared" si="1882"/>
        <v/>
      </c>
      <c r="BZ17576" s="32" t="str">
        <f t="shared" si="1883"/>
        <v/>
      </c>
      <c r="CA17576" s="32" t="str">
        <f t="shared" si="1884"/>
        <v/>
      </c>
      <c r="CB17576" s="33">
        <f>IF(COUNTIF($CD$7:CD17576,CD17576)=1,CD17576,CD17576+COUNTIF($CD$6:CD17575,CD17576))</f>
        <v>61392</v>
      </c>
      <c r="CC17576" s="34">
        <f t="shared" si="1885"/>
        <v>55153</v>
      </c>
      <c r="CD17576" s="32">
        <f t="shared" si="1886"/>
        <v>55153</v>
      </c>
      <c r="CE17576" s="32">
        <f t="shared" si="1887"/>
        <v>0</v>
      </c>
      <c r="CF17576" s="32">
        <f t="shared" si="1888"/>
        <v>0</v>
      </c>
      <c r="CG17576" s="32" t="str">
        <f t="shared" si="1889"/>
        <v/>
      </c>
      <c r="CH17576" s="32">
        <v>71</v>
      </c>
      <c r="CI17576" s="32" t="s">
        <v>12</v>
      </c>
      <c r="CJ17576" s="32" t="str">
        <f t="shared" si="1890"/>
        <v/>
      </c>
      <c r="CK17576" s="32" t="str">
        <f t="shared" si="1891"/>
        <v/>
      </c>
      <c r="CL17576" s="32" t="str">
        <f t="shared" si="1892"/>
        <v/>
      </c>
      <c r="CM17576" s="32" t="str">
        <f t="shared" si="1893"/>
        <v/>
      </c>
      <c r="CN17576" s="32" t="str">
        <f t="shared" si="1894"/>
        <v/>
      </c>
    </row>
    <row r="17577" spans="71:92" x14ac:dyDescent="0.3">
      <c r="BS17577" s="32" t="str">
        <f>IF(Kiadasi_kiseroiv!$K$2=BT17577,BV17577,"")</f>
        <v/>
      </c>
      <c r="BT17577" s="34" t="str">
        <f t="shared" si="1877"/>
        <v/>
      </c>
      <c r="BU17577" s="32" t="str">
        <f t="shared" si="1878"/>
        <v/>
      </c>
      <c r="BV17577" s="32" t="str">
        <f t="shared" si="1879"/>
        <v/>
      </c>
      <c r="BW17577" s="32" t="str">
        <f t="shared" si="1880"/>
        <v/>
      </c>
      <c r="BX17577" s="32" t="str">
        <f t="shared" si="1881"/>
        <v/>
      </c>
      <c r="BY17577" s="32" t="str">
        <f t="shared" si="1882"/>
        <v/>
      </c>
      <c r="BZ17577" s="32" t="str">
        <f t="shared" si="1883"/>
        <v/>
      </c>
      <c r="CA17577" s="32" t="str">
        <f t="shared" si="1884"/>
        <v/>
      </c>
      <c r="CB17577" s="33">
        <f>IF(COUNTIF($CD$7:CD17577,CD17577)=1,CD17577,CD17577+COUNTIF($CD$6:CD17576,CD17577))</f>
        <v>61393</v>
      </c>
      <c r="CC17577" s="34">
        <f t="shared" si="1885"/>
        <v>55153</v>
      </c>
      <c r="CD17577" s="32">
        <f t="shared" si="1886"/>
        <v>55153</v>
      </c>
      <c r="CE17577" s="32">
        <f t="shared" si="1887"/>
        <v>0</v>
      </c>
      <c r="CF17577" s="32">
        <f t="shared" si="1888"/>
        <v>0</v>
      </c>
      <c r="CG17577" s="32" t="str">
        <f t="shared" si="1889"/>
        <v/>
      </c>
      <c r="CH17577" s="32">
        <v>72</v>
      </c>
      <c r="CI17577" s="32" t="s">
        <v>12</v>
      </c>
      <c r="CJ17577" s="32" t="str">
        <f t="shared" si="1890"/>
        <v/>
      </c>
      <c r="CK17577" s="32" t="str">
        <f t="shared" si="1891"/>
        <v/>
      </c>
      <c r="CL17577" s="32" t="str">
        <f t="shared" si="1892"/>
        <v/>
      </c>
      <c r="CM17577" s="32" t="str">
        <f t="shared" si="1893"/>
        <v/>
      </c>
      <c r="CN17577" s="32" t="str">
        <f t="shared" si="1894"/>
        <v/>
      </c>
    </row>
    <row r="17578" spans="71:92" x14ac:dyDescent="0.3">
      <c r="BS17578" s="32" t="str">
        <f>IF(Kiadasi_kiseroiv!$K$2=BT17578,BV17578,"")</f>
        <v/>
      </c>
      <c r="BT17578" s="34" t="str">
        <f t="shared" si="1877"/>
        <v/>
      </c>
      <c r="BU17578" s="32" t="str">
        <f t="shared" si="1878"/>
        <v/>
      </c>
      <c r="BV17578" s="32" t="str">
        <f t="shared" si="1879"/>
        <v/>
      </c>
      <c r="BW17578" s="32" t="str">
        <f t="shared" si="1880"/>
        <v/>
      </c>
      <c r="BX17578" s="32" t="str">
        <f t="shared" si="1881"/>
        <v/>
      </c>
      <c r="BY17578" s="32" t="str">
        <f t="shared" si="1882"/>
        <v/>
      </c>
      <c r="BZ17578" s="32" t="str">
        <f t="shared" si="1883"/>
        <v/>
      </c>
      <c r="CA17578" s="32" t="str">
        <f t="shared" si="1884"/>
        <v/>
      </c>
      <c r="CB17578" s="33">
        <f>IF(COUNTIF($CD$7:CD17578,CD17578)=1,CD17578,CD17578+COUNTIF($CD$6:CD17577,CD17578))</f>
        <v>61394</v>
      </c>
      <c r="CC17578" s="34">
        <f t="shared" si="1885"/>
        <v>55153</v>
      </c>
      <c r="CD17578" s="32">
        <f t="shared" si="1886"/>
        <v>55153</v>
      </c>
      <c r="CE17578" s="32">
        <f t="shared" si="1887"/>
        <v>0</v>
      </c>
      <c r="CF17578" s="32">
        <f t="shared" si="1888"/>
        <v>0</v>
      </c>
      <c r="CG17578" s="32" t="str">
        <f t="shared" si="1889"/>
        <v/>
      </c>
      <c r="CH17578" s="32">
        <v>73</v>
      </c>
      <c r="CI17578" s="32" t="s">
        <v>12</v>
      </c>
      <c r="CJ17578" s="32" t="str">
        <f t="shared" si="1890"/>
        <v/>
      </c>
      <c r="CK17578" s="32" t="str">
        <f t="shared" si="1891"/>
        <v/>
      </c>
      <c r="CL17578" s="32" t="str">
        <f t="shared" si="1892"/>
        <v/>
      </c>
      <c r="CM17578" s="32" t="str">
        <f t="shared" si="1893"/>
        <v/>
      </c>
      <c r="CN17578" s="32" t="str">
        <f t="shared" si="1894"/>
        <v/>
      </c>
    </row>
    <row r="17579" spans="71:92" x14ac:dyDescent="0.3">
      <c r="BS17579" s="32" t="str">
        <f>IF(Kiadasi_kiseroiv!$K$2=BT17579,BV17579,"")</f>
        <v/>
      </c>
      <c r="BT17579" s="34" t="str">
        <f t="shared" si="1877"/>
        <v/>
      </c>
      <c r="BU17579" s="32" t="str">
        <f t="shared" si="1878"/>
        <v/>
      </c>
      <c r="BV17579" s="32" t="str">
        <f t="shared" si="1879"/>
        <v/>
      </c>
      <c r="BW17579" s="32" t="str">
        <f t="shared" si="1880"/>
        <v/>
      </c>
      <c r="BX17579" s="32" t="str">
        <f t="shared" si="1881"/>
        <v/>
      </c>
      <c r="BY17579" s="32" t="str">
        <f t="shared" si="1882"/>
        <v/>
      </c>
      <c r="BZ17579" s="32" t="str">
        <f t="shared" si="1883"/>
        <v/>
      </c>
      <c r="CA17579" s="32" t="str">
        <f t="shared" si="1884"/>
        <v/>
      </c>
      <c r="CB17579" s="33">
        <f>IF(COUNTIF($CD$7:CD17579,CD17579)=1,CD17579,CD17579+COUNTIF($CD$6:CD17578,CD17579))</f>
        <v>61395</v>
      </c>
      <c r="CC17579" s="34">
        <f t="shared" si="1885"/>
        <v>55153</v>
      </c>
      <c r="CD17579" s="32">
        <f t="shared" si="1886"/>
        <v>55153</v>
      </c>
      <c r="CE17579" s="32">
        <f t="shared" si="1887"/>
        <v>0</v>
      </c>
      <c r="CF17579" s="32">
        <f t="shared" si="1888"/>
        <v>0</v>
      </c>
      <c r="CG17579" s="32" t="str">
        <f t="shared" si="1889"/>
        <v/>
      </c>
      <c r="CH17579" s="32">
        <v>74</v>
      </c>
      <c r="CI17579" s="32" t="s">
        <v>12</v>
      </c>
      <c r="CJ17579" s="32" t="str">
        <f t="shared" si="1890"/>
        <v/>
      </c>
      <c r="CK17579" s="32" t="str">
        <f t="shared" si="1891"/>
        <v/>
      </c>
      <c r="CL17579" s="32" t="str">
        <f t="shared" si="1892"/>
        <v/>
      </c>
      <c r="CM17579" s="32" t="str">
        <f t="shared" si="1893"/>
        <v/>
      </c>
      <c r="CN17579" s="32" t="str">
        <f t="shared" si="1894"/>
        <v/>
      </c>
    </row>
    <row r="17580" spans="71:92" x14ac:dyDescent="0.3">
      <c r="BS17580" s="32" t="str">
        <f>IF(Kiadasi_kiseroiv!$K$2=BT17580,BV17580,"")</f>
        <v/>
      </c>
      <c r="BT17580" s="34" t="str">
        <f t="shared" si="1877"/>
        <v/>
      </c>
      <c r="BU17580" s="32" t="str">
        <f t="shared" si="1878"/>
        <v/>
      </c>
      <c r="BV17580" s="32" t="str">
        <f t="shared" si="1879"/>
        <v/>
      </c>
      <c r="BW17580" s="32" t="str">
        <f t="shared" si="1880"/>
        <v/>
      </c>
      <c r="BX17580" s="32" t="str">
        <f t="shared" si="1881"/>
        <v/>
      </c>
      <c r="BY17580" s="32" t="str">
        <f t="shared" si="1882"/>
        <v/>
      </c>
      <c r="BZ17580" s="32" t="str">
        <f t="shared" si="1883"/>
        <v/>
      </c>
      <c r="CA17580" s="32" t="str">
        <f t="shared" si="1884"/>
        <v/>
      </c>
      <c r="CB17580" s="33">
        <f>IF(COUNTIF($CD$7:CD17580,CD17580)=1,CD17580,CD17580+COUNTIF($CD$6:CD17579,CD17580))</f>
        <v>61396</v>
      </c>
      <c r="CC17580" s="34">
        <f t="shared" si="1885"/>
        <v>55153</v>
      </c>
      <c r="CD17580" s="32">
        <f t="shared" si="1886"/>
        <v>55153</v>
      </c>
      <c r="CE17580" s="32">
        <f t="shared" si="1887"/>
        <v>0</v>
      </c>
      <c r="CF17580" s="32">
        <f t="shared" si="1888"/>
        <v>0</v>
      </c>
      <c r="CG17580" s="32" t="str">
        <f t="shared" si="1889"/>
        <v/>
      </c>
      <c r="CH17580" s="32">
        <v>75</v>
      </c>
      <c r="CI17580" s="32" t="s">
        <v>12</v>
      </c>
      <c r="CJ17580" s="32" t="str">
        <f t="shared" si="1890"/>
        <v/>
      </c>
      <c r="CK17580" s="32" t="str">
        <f t="shared" si="1891"/>
        <v/>
      </c>
      <c r="CL17580" s="32" t="str">
        <f t="shared" si="1892"/>
        <v/>
      </c>
      <c r="CM17580" s="32" t="str">
        <f t="shared" si="1893"/>
        <v/>
      </c>
      <c r="CN17580" s="32" t="str">
        <f t="shared" si="1894"/>
        <v/>
      </c>
    </row>
    <row r="17581" spans="71:92" x14ac:dyDescent="0.3">
      <c r="BS17581" s="32" t="str">
        <f>IF(Kiadasi_kiseroiv!$K$2=BT17581,BV17581,"")</f>
        <v/>
      </c>
      <c r="BT17581" s="34" t="str">
        <f t="shared" si="1877"/>
        <v/>
      </c>
      <c r="BU17581" s="32" t="str">
        <f t="shared" si="1878"/>
        <v/>
      </c>
      <c r="BV17581" s="32" t="str">
        <f t="shared" si="1879"/>
        <v/>
      </c>
      <c r="BW17581" s="32" t="str">
        <f t="shared" si="1880"/>
        <v/>
      </c>
      <c r="BX17581" s="32" t="str">
        <f t="shared" si="1881"/>
        <v/>
      </c>
      <c r="BY17581" s="32" t="str">
        <f t="shared" si="1882"/>
        <v/>
      </c>
      <c r="BZ17581" s="32" t="str">
        <f t="shared" si="1883"/>
        <v/>
      </c>
      <c r="CA17581" s="32" t="str">
        <f t="shared" si="1884"/>
        <v/>
      </c>
      <c r="CB17581" s="33">
        <f>IF(COUNTIF($CD$7:CD17581,CD17581)=1,CD17581,CD17581+COUNTIF($CD$6:CD17580,CD17581))</f>
        <v>61397</v>
      </c>
      <c r="CC17581" s="34">
        <f t="shared" si="1885"/>
        <v>55153</v>
      </c>
      <c r="CD17581" s="32">
        <f t="shared" si="1886"/>
        <v>55153</v>
      </c>
      <c r="CE17581" s="32">
        <f t="shared" si="1887"/>
        <v>0</v>
      </c>
      <c r="CF17581" s="32">
        <f t="shared" si="1888"/>
        <v>0</v>
      </c>
      <c r="CG17581" s="32" t="str">
        <f t="shared" si="1889"/>
        <v/>
      </c>
      <c r="CH17581" s="32">
        <v>76</v>
      </c>
      <c r="CI17581" s="32" t="s">
        <v>12</v>
      </c>
      <c r="CJ17581" s="32" t="str">
        <f t="shared" si="1890"/>
        <v/>
      </c>
      <c r="CK17581" s="32" t="str">
        <f t="shared" si="1891"/>
        <v/>
      </c>
      <c r="CL17581" s="32" t="str">
        <f t="shared" si="1892"/>
        <v/>
      </c>
      <c r="CM17581" s="32" t="str">
        <f t="shared" si="1893"/>
        <v/>
      </c>
      <c r="CN17581" s="32" t="str">
        <f t="shared" si="1894"/>
        <v/>
      </c>
    </row>
    <row r="17582" spans="71:92" x14ac:dyDescent="0.3">
      <c r="BS17582" s="32" t="str">
        <f>IF(Kiadasi_kiseroiv!$K$2=BT17582,BV17582,"")</f>
        <v/>
      </c>
      <c r="BT17582" s="34" t="str">
        <f t="shared" si="1877"/>
        <v/>
      </c>
      <c r="BU17582" s="32" t="str">
        <f t="shared" si="1878"/>
        <v/>
      </c>
      <c r="BV17582" s="32" t="str">
        <f t="shared" si="1879"/>
        <v/>
      </c>
      <c r="BW17582" s="32" t="str">
        <f t="shared" si="1880"/>
        <v/>
      </c>
      <c r="BX17582" s="32" t="str">
        <f t="shared" si="1881"/>
        <v/>
      </c>
      <c r="BY17582" s="32" t="str">
        <f t="shared" si="1882"/>
        <v/>
      </c>
      <c r="BZ17582" s="32" t="str">
        <f t="shared" si="1883"/>
        <v/>
      </c>
      <c r="CA17582" s="32" t="str">
        <f t="shared" si="1884"/>
        <v/>
      </c>
      <c r="CB17582" s="33">
        <f>IF(COUNTIF($CD$7:CD17582,CD17582)=1,CD17582,CD17582+COUNTIF($CD$6:CD17581,CD17582))</f>
        <v>61398</v>
      </c>
      <c r="CC17582" s="34">
        <f t="shared" si="1885"/>
        <v>55153</v>
      </c>
      <c r="CD17582" s="32">
        <f t="shared" si="1886"/>
        <v>55153</v>
      </c>
      <c r="CE17582" s="32">
        <f t="shared" si="1887"/>
        <v>0</v>
      </c>
      <c r="CF17582" s="32">
        <f t="shared" si="1888"/>
        <v>0</v>
      </c>
      <c r="CG17582" s="32" t="str">
        <f t="shared" si="1889"/>
        <v/>
      </c>
      <c r="CH17582" s="32">
        <v>77</v>
      </c>
      <c r="CI17582" s="32" t="s">
        <v>12</v>
      </c>
      <c r="CJ17582" s="32" t="str">
        <f t="shared" si="1890"/>
        <v/>
      </c>
      <c r="CK17582" s="32" t="str">
        <f t="shared" si="1891"/>
        <v/>
      </c>
      <c r="CL17582" s="32" t="str">
        <f t="shared" si="1892"/>
        <v/>
      </c>
      <c r="CM17582" s="32" t="str">
        <f t="shared" si="1893"/>
        <v/>
      </c>
      <c r="CN17582" s="32" t="str">
        <f t="shared" si="1894"/>
        <v/>
      </c>
    </row>
    <row r="17583" spans="71:92" x14ac:dyDescent="0.3">
      <c r="BS17583" s="32" t="str">
        <f>IF(Kiadasi_kiseroiv!$K$2=BT17583,BV17583,"")</f>
        <v/>
      </c>
      <c r="BT17583" s="34" t="str">
        <f t="shared" si="1877"/>
        <v/>
      </c>
      <c r="BU17583" s="32" t="str">
        <f t="shared" si="1878"/>
        <v/>
      </c>
      <c r="BV17583" s="32" t="str">
        <f t="shared" si="1879"/>
        <v/>
      </c>
      <c r="BW17583" s="32" t="str">
        <f t="shared" si="1880"/>
        <v/>
      </c>
      <c r="BX17583" s="32" t="str">
        <f t="shared" si="1881"/>
        <v/>
      </c>
      <c r="BY17583" s="32" t="str">
        <f t="shared" si="1882"/>
        <v/>
      </c>
      <c r="BZ17583" s="32" t="str">
        <f t="shared" si="1883"/>
        <v/>
      </c>
      <c r="CA17583" s="32" t="str">
        <f t="shared" si="1884"/>
        <v/>
      </c>
      <c r="CB17583" s="33">
        <f>IF(COUNTIF($CD$7:CD17583,CD17583)=1,CD17583,CD17583+COUNTIF($CD$6:CD17582,CD17583))</f>
        <v>61399</v>
      </c>
      <c r="CC17583" s="34">
        <f t="shared" si="1885"/>
        <v>55153</v>
      </c>
      <c r="CD17583" s="32">
        <f t="shared" si="1886"/>
        <v>55153</v>
      </c>
      <c r="CE17583" s="32">
        <f t="shared" si="1887"/>
        <v>0</v>
      </c>
      <c r="CF17583" s="32">
        <f t="shared" si="1888"/>
        <v>0</v>
      </c>
      <c r="CG17583" s="32" t="str">
        <f t="shared" si="1889"/>
        <v/>
      </c>
      <c r="CH17583" s="32">
        <v>78</v>
      </c>
      <c r="CI17583" s="32" t="s">
        <v>12</v>
      </c>
      <c r="CJ17583" s="32" t="str">
        <f t="shared" si="1890"/>
        <v/>
      </c>
      <c r="CK17583" s="32" t="str">
        <f t="shared" si="1891"/>
        <v/>
      </c>
      <c r="CL17583" s="32" t="str">
        <f t="shared" si="1892"/>
        <v/>
      </c>
      <c r="CM17583" s="32" t="str">
        <f t="shared" si="1893"/>
        <v/>
      </c>
      <c r="CN17583" s="32" t="str">
        <f t="shared" si="1894"/>
        <v/>
      </c>
    </row>
    <row r="17584" spans="71:92" x14ac:dyDescent="0.3">
      <c r="BS17584" s="32" t="str">
        <f>IF(Kiadasi_kiseroiv!$K$2=BT17584,BV17584,"")</f>
        <v/>
      </c>
      <c r="BT17584" s="34" t="str">
        <f t="shared" si="1877"/>
        <v/>
      </c>
      <c r="BU17584" s="32" t="str">
        <f t="shared" si="1878"/>
        <v/>
      </c>
      <c r="BV17584" s="32" t="str">
        <f t="shared" si="1879"/>
        <v/>
      </c>
      <c r="BW17584" s="32" t="str">
        <f t="shared" si="1880"/>
        <v/>
      </c>
      <c r="BX17584" s="32" t="str">
        <f t="shared" si="1881"/>
        <v/>
      </c>
      <c r="BY17584" s="32" t="str">
        <f t="shared" si="1882"/>
        <v/>
      </c>
      <c r="BZ17584" s="32" t="str">
        <f t="shared" si="1883"/>
        <v/>
      </c>
      <c r="CA17584" s="32" t="str">
        <f t="shared" si="1884"/>
        <v/>
      </c>
      <c r="CB17584" s="33">
        <f>IF(COUNTIF($CD$7:CD17584,CD17584)=1,CD17584,CD17584+COUNTIF($CD$6:CD17583,CD17584))</f>
        <v>61400</v>
      </c>
      <c r="CC17584" s="34">
        <f t="shared" si="1885"/>
        <v>55153</v>
      </c>
      <c r="CD17584" s="32">
        <f t="shared" si="1886"/>
        <v>55153</v>
      </c>
      <c r="CE17584" s="32">
        <f t="shared" si="1887"/>
        <v>0</v>
      </c>
      <c r="CF17584" s="32">
        <f t="shared" si="1888"/>
        <v>0</v>
      </c>
      <c r="CG17584" s="32" t="str">
        <f t="shared" si="1889"/>
        <v/>
      </c>
      <c r="CH17584" s="32">
        <v>79</v>
      </c>
      <c r="CI17584" s="32" t="s">
        <v>12</v>
      </c>
      <c r="CJ17584" s="32" t="str">
        <f t="shared" si="1890"/>
        <v/>
      </c>
      <c r="CK17584" s="32" t="str">
        <f t="shared" si="1891"/>
        <v/>
      </c>
      <c r="CL17584" s="32" t="str">
        <f t="shared" si="1892"/>
        <v/>
      </c>
      <c r="CM17584" s="32" t="str">
        <f t="shared" si="1893"/>
        <v/>
      </c>
      <c r="CN17584" s="32" t="str">
        <f t="shared" si="1894"/>
        <v/>
      </c>
    </row>
    <row r="17585" spans="71:92" x14ac:dyDescent="0.3">
      <c r="BS17585" s="32" t="str">
        <f>IF(Kiadasi_kiseroiv!$K$2=BT17585,BV17585,"")</f>
        <v/>
      </c>
      <c r="BT17585" s="34" t="str">
        <f t="shared" si="1877"/>
        <v/>
      </c>
      <c r="BU17585" s="32" t="str">
        <f t="shared" si="1878"/>
        <v/>
      </c>
      <c r="BV17585" s="32" t="str">
        <f t="shared" si="1879"/>
        <v/>
      </c>
      <c r="BW17585" s="32" t="str">
        <f t="shared" si="1880"/>
        <v/>
      </c>
      <c r="BX17585" s="32" t="str">
        <f t="shared" si="1881"/>
        <v/>
      </c>
      <c r="BY17585" s="32" t="str">
        <f t="shared" si="1882"/>
        <v/>
      </c>
      <c r="BZ17585" s="32" t="str">
        <f t="shared" si="1883"/>
        <v/>
      </c>
      <c r="CA17585" s="32" t="str">
        <f t="shared" si="1884"/>
        <v/>
      </c>
      <c r="CB17585" s="33">
        <f>IF(COUNTIF($CD$7:CD17585,CD17585)=1,CD17585,CD17585+COUNTIF($CD$6:CD17584,CD17585))</f>
        <v>61401</v>
      </c>
      <c r="CC17585" s="34">
        <f t="shared" si="1885"/>
        <v>55153</v>
      </c>
      <c r="CD17585" s="32">
        <f t="shared" si="1886"/>
        <v>55153</v>
      </c>
      <c r="CE17585" s="32">
        <f t="shared" si="1887"/>
        <v>0</v>
      </c>
      <c r="CF17585" s="32">
        <f t="shared" si="1888"/>
        <v>0</v>
      </c>
      <c r="CG17585" s="32" t="str">
        <f t="shared" si="1889"/>
        <v/>
      </c>
      <c r="CH17585" s="32">
        <v>80</v>
      </c>
      <c r="CI17585" s="32" t="s">
        <v>12</v>
      </c>
      <c r="CJ17585" s="32" t="str">
        <f t="shared" si="1890"/>
        <v/>
      </c>
      <c r="CK17585" s="32" t="str">
        <f t="shared" si="1891"/>
        <v/>
      </c>
      <c r="CL17585" s="32" t="str">
        <f t="shared" si="1892"/>
        <v/>
      </c>
      <c r="CM17585" s="32" t="str">
        <f t="shared" si="1893"/>
        <v/>
      </c>
      <c r="CN17585" s="32" t="str">
        <f t="shared" si="1894"/>
        <v/>
      </c>
    </row>
    <row r="17586" spans="71:92" x14ac:dyDescent="0.3">
      <c r="BS17586" s="32" t="str">
        <f>IF(Kiadasi_kiseroiv!$K$2=BT17586,BV17586,"")</f>
        <v/>
      </c>
      <c r="BT17586" s="34" t="str">
        <f t="shared" si="1877"/>
        <v/>
      </c>
      <c r="BU17586" s="32" t="str">
        <f t="shared" si="1878"/>
        <v/>
      </c>
      <c r="BV17586" s="32" t="str">
        <f t="shared" si="1879"/>
        <v/>
      </c>
      <c r="BW17586" s="32" t="str">
        <f t="shared" si="1880"/>
        <v/>
      </c>
      <c r="BX17586" s="32" t="str">
        <f t="shared" si="1881"/>
        <v/>
      </c>
      <c r="BY17586" s="32" t="str">
        <f t="shared" si="1882"/>
        <v/>
      </c>
      <c r="BZ17586" s="32" t="str">
        <f t="shared" si="1883"/>
        <v/>
      </c>
      <c r="CA17586" s="32" t="str">
        <f t="shared" si="1884"/>
        <v/>
      </c>
      <c r="CB17586" s="33">
        <f>IF(COUNTIF($CD$7:CD17586,CD17586)=1,CD17586,CD17586+COUNTIF($CD$6:CD17585,CD17586))</f>
        <v>61402</v>
      </c>
      <c r="CC17586" s="34">
        <f t="shared" si="1885"/>
        <v>55153</v>
      </c>
      <c r="CD17586" s="32">
        <f t="shared" si="1886"/>
        <v>55153</v>
      </c>
      <c r="CE17586" s="32">
        <f t="shared" si="1887"/>
        <v>0</v>
      </c>
      <c r="CF17586" s="32">
        <f t="shared" si="1888"/>
        <v>0</v>
      </c>
      <c r="CG17586" s="32" t="str">
        <f t="shared" si="1889"/>
        <v/>
      </c>
      <c r="CH17586" s="32">
        <v>81</v>
      </c>
      <c r="CI17586" s="32" t="s">
        <v>12</v>
      </c>
      <c r="CJ17586" s="32" t="str">
        <f t="shared" si="1890"/>
        <v/>
      </c>
      <c r="CK17586" s="32" t="str">
        <f t="shared" si="1891"/>
        <v/>
      </c>
      <c r="CL17586" s="32" t="str">
        <f t="shared" si="1892"/>
        <v/>
      </c>
      <c r="CM17586" s="32" t="str">
        <f t="shared" si="1893"/>
        <v/>
      </c>
      <c r="CN17586" s="32" t="str">
        <f t="shared" si="1894"/>
        <v/>
      </c>
    </row>
    <row r="17587" spans="71:92" x14ac:dyDescent="0.3">
      <c r="BS17587" s="32" t="str">
        <f>IF(Kiadasi_kiseroiv!$K$2=BT17587,BV17587,"")</f>
        <v/>
      </c>
      <c r="BT17587" s="34" t="str">
        <f t="shared" si="1877"/>
        <v/>
      </c>
      <c r="BU17587" s="32" t="str">
        <f t="shared" si="1878"/>
        <v/>
      </c>
      <c r="BV17587" s="32" t="str">
        <f t="shared" si="1879"/>
        <v/>
      </c>
      <c r="BW17587" s="32" t="str">
        <f t="shared" si="1880"/>
        <v/>
      </c>
      <c r="BX17587" s="32" t="str">
        <f t="shared" si="1881"/>
        <v/>
      </c>
      <c r="BY17587" s="32" t="str">
        <f t="shared" si="1882"/>
        <v/>
      </c>
      <c r="BZ17587" s="32" t="str">
        <f t="shared" si="1883"/>
        <v/>
      </c>
      <c r="CA17587" s="32" t="str">
        <f t="shared" si="1884"/>
        <v/>
      </c>
      <c r="CB17587" s="33">
        <f>IF(COUNTIF($CD$7:CD17587,CD17587)=1,CD17587,CD17587+COUNTIF($CD$6:CD17586,CD17587))</f>
        <v>61403</v>
      </c>
      <c r="CC17587" s="34">
        <f t="shared" si="1885"/>
        <v>55153</v>
      </c>
      <c r="CD17587" s="32">
        <f t="shared" si="1886"/>
        <v>55153</v>
      </c>
      <c r="CE17587" s="32">
        <f t="shared" si="1887"/>
        <v>0</v>
      </c>
      <c r="CF17587" s="32">
        <f t="shared" si="1888"/>
        <v>0</v>
      </c>
      <c r="CG17587" s="32" t="str">
        <f t="shared" si="1889"/>
        <v/>
      </c>
      <c r="CH17587" s="32">
        <v>82</v>
      </c>
      <c r="CI17587" s="32" t="s">
        <v>12</v>
      </c>
      <c r="CJ17587" s="32" t="str">
        <f t="shared" si="1890"/>
        <v/>
      </c>
      <c r="CK17587" s="32" t="str">
        <f t="shared" si="1891"/>
        <v/>
      </c>
      <c r="CL17587" s="32" t="str">
        <f t="shared" si="1892"/>
        <v/>
      </c>
      <c r="CM17587" s="32" t="str">
        <f t="shared" si="1893"/>
        <v/>
      </c>
      <c r="CN17587" s="32" t="str">
        <f t="shared" si="1894"/>
        <v/>
      </c>
    </row>
    <row r="17588" spans="71:92" x14ac:dyDescent="0.3">
      <c r="BS17588" s="32" t="str">
        <f>IF(Kiadasi_kiseroiv!$K$2=BT17588,BV17588,"")</f>
        <v/>
      </c>
      <c r="BT17588" s="34" t="str">
        <f t="shared" si="1877"/>
        <v/>
      </c>
      <c r="BU17588" s="32" t="str">
        <f t="shared" si="1878"/>
        <v/>
      </c>
      <c r="BV17588" s="32" t="str">
        <f t="shared" si="1879"/>
        <v/>
      </c>
      <c r="BW17588" s="32" t="str">
        <f t="shared" si="1880"/>
        <v/>
      </c>
      <c r="BX17588" s="32" t="str">
        <f t="shared" si="1881"/>
        <v/>
      </c>
      <c r="BY17588" s="32" t="str">
        <f t="shared" si="1882"/>
        <v/>
      </c>
      <c r="BZ17588" s="32" t="str">
        <f t="shared" si="1883"/>
        <v/>
      </c>
      <c r="CA17588" s="32" t="str">
        <f t="shared" si="1884"/>
        <v/>
      </c>
      <c r="CB17588" s="33">
        <f>IF(COUNTIF($CD$7:CD17588,CD17588)=1,CD17588,CD17588+COUNTIF($CD$6:CD17587,CD17588))</f>
        <v>61404</v>
      </c>
      <c r="CC17588" s="34">
        <f t="shared" si="1885"/>
        <v>55153</v>
      </c>
      <c r="CD17588" s="32">
        <f t="shared" si="1886"/>
        <v>55153</v>
      </c>
      <c r="CE17588" s="32">
        <f t="shared" si="1887"/>
        <v>0</v>
      </c>
      <c r="CF17588" s="32">
        <f t="shared" si="1888"/>
        <v>0</v>
      </c>
      <c r="CG17588" s="32" t="str">
        <f t="shared" si="1889"/>
        <v/>
      </c>
      <c r="CH17588" s="32">
        <v>83</v>
      </c>
      <c r="CI17588" s="32" t="s">
        <v>12</v>
      </c>
      <c r="CJ17588" s="32" t="str">
        <f t="shared" si="1890"/>
        <v/>
      </c>
      <c r="CK17588" s="32" t="str">
        <f t="shared" si="1891"/>
        <v/>
      </c>
      <c r="CL17588" s="32" t="str">
        <f t="shared" si="1892"/>
        <v/>
      </c>
      <c r="CM17588" s="32" t="str">
        <f t="shared" si="1893"/>
        <v/>
      </c>
      <c r="CN17588" s="32" t="str">
        <f t="shared" si="1894"/>
        <v/>
      </c>
    </row>
    <row r="17589" spans="71:92" x14ac:dyDescent="0.3">
      <c r="BS17589" s="32" t="str">
        <f>IF(Kiadasi_kiseroiv!$K$2=BT17589,BV17589,"")</f>
        <v/>
      </c>
      <c r="BT17589" s="34" t="str">
        <f t="shared" si="1877"/>
        <v/>
      </c>
      <c r="BU17589" s="32" t="str">
        <f t="shared" si="1878"/>
        <v/>
      </c>
      <c r="BV17589" s="32" t="str">
        <f t="shared" si="1879"/>
        <v/>
      </c>
      <c r="BW17589" s="32" t="str">
        <f t="shared" si="1880"/>
        <v/>
      </c>
      <c r="BX17589" s="32" t="str">
        <f t="shared" si="1881"/>
        <v/>
      </c>
      <c r="BY17589" s="32" t="str">
        <f t="shared" si="1882"/>
        <v/>
      </c>
      <c r="BZ17589" s="32" t="str">
        <f t="shared" si="1883"/>
        <v/>
      </c>
      <c r="CA17589" s="32" t="str">
        <f t="shared" si="1884"/>
        <v/>
      </c>
      <c r="CB17589" s="33">
        <f>IF(COUNTIF($CD$7:CD17589,CD17589)=1,CD17589,CD17589+COUNTIF($CD$6:CD17588,CD17589))</f>
        <v>61405</v>
      </c>
      <c r="CC17589" s="34">
        <f t="shared" si="1885"/>
        <v>55153</v>
      </c>
      <c r="CD17589" s="32">
        <f t="shared" si="1886"/>
        <v>55153</v>
      </c>
      <c r="CE17589" s="32">
        <f t="shared" si="1887"/>
        <v>0</v>
      </c>
      <c r="CF17589" s="32">
        <f t="shared" si="1888"/>
        <v>0</v>
      </c>
      <c r="CG17589" s="32" t="str">
        <f t="shared" si="1889"/>
        <v/>
      </c>
      <c r="CH17589" s="32">
        <v>84</v>
      </c>
      <c r="CI17589" s="32" t="s">
        <v>12</v>
      </c>
      <c r="CJ17589" s="32" t="str">
        <f t="shared" si="1890"/>
        <v/>
      </c>
      <c r="CK17589" s="32" t="str">
        <f t="shared" si="1891"/>
        <v/>
      </c>
      <c r="CL17589" s="32" t="str">
        <f t="shared" si="1892"/>
        <v/>
      </c>
      <c r="CM17589" s="32" t="str">
        <f t="shared" si="1893"/>
        <v/>
      </c>
      <c r="CN17589" s="32" t="str">
        <f t="shared" si="1894"/>
        <v/>
      </c>
    </row>
    <row r="17590" spans="71:92" x14ac:dyDescent="0.3">
      <c r="BS17590" s="32" t="str">
        <f>IF(Kiadasi_kiseroiv!$K$2=BT17590,BV17590,"")</f>
        <v/>
      </c>
      <c r="BT17590" s="34" t="str">
        <f t="shared" si="1877"/>
        <v/>
      </c>
      <c r="BU17590" s="32" t="str">
        <f t="shared" si="1878"/>
        <v/>
      </c>
      <c r="BV17590" s="32" t="str">
        <f t="shared" si="1879"/>
        <v/>
      </c>
      <c r="BW17590" s="32" t="str">
        <f t="shared" si="1880"/>
        <v/>
      </c>
      <c r="BX17590" s="32" t="str">
        <f t="shared" si="1881"/>
        <v/>
      </c>
      <c r="BY17590" s="32" t="str">
        <f t="shared" si="1882"/>
        <v/>
      </c>
      <c r="BZ17590" s="32" t="str">
        <f t="shared" si="1883"/>
        <v/>
      </c>
      <c r="CA17590" s="32" t="str">
        <f t="shared" si="1884"/>
        <v/>
      </c>
      <c r="CB17590" s="33">
        <f>IF(COUNTIF($CD$7:CD17590,CD17590)=1,CD17590,CD17590+COUNTIF($CD$6:CD17589,CD17590))</f>
        <v>61406</v>
      </c>
      <c r="CC17590" s="34">
        <f t="shared" si="1885"/>
        <v>55153</v>
      </c>
      <c r="CD17590" s="32">
        <f t="shared" si="1886"/>
        <v>55153</v>
      </c>
      <c r="CE17590" s="32">
        <f t="shared" si="1887"/>
        <v>0</v>
      </c>
      <c r="CF17590" s="32">
        <f t="shared" si="1888"/>
        <v>0</v>
      </c>
      <c r="CG17590" s="32" t="str">
        <f t="shared" si="1889"/>
        <v/>
      </c>
      <c r="CH17590" s="32">
        <v>85</v>
      </c>
      <c r="CI17590" s="32" t="s">
        <v>12</v>
      </c>
      <c r="CJ17590" s="32" t="str">
        <f t="shared" si="1890"/>
        <v/>
      </c>
      <c r="CK17590" s="32" t="str">
        <f t="shared" si="1891"/>
        <v/>
      </c>
      <c r="CL17590" s="32" t="str">
        <f t="shared" si="1892"/>
        <v/>
      </c>
      <c r="CM17590" s="32" t="str">
        <f t="shared" si="1893"/>
        <v/>
      </c>
      <c r="CN17590" s="32" t="str">
        <f t="shared" si="1894"/>
        <v/>
      </c>
    </row>
    <row r="17591" spans="71:92" x14ac:dyDescent="0.3">
      <c r="BS17591" s="32" t="str">
        <f>IF(Kiadasi_kiseroiv!$K$2=BT17591,BV17591,"")</f>
        <v/>
      </c>
      <c r="BT17591" s="34" t="str">
        <f t="shared" si="1877"/>
        <v/>
      </c>
      <c r="BU17591" s="32" t="str">
        <f t="shared" si="1878"/>
        <v/>
      </c>
      <c r="BV17591" s="32" t="str">
        <f t="shared" si="1879"/>
        <v/>
      </c>
      <c r="BW17591" s="32" t="str">
        <f t="shared" si="1880"/>
        <v/>
      </c>
      <c r="BX17591" s="32" t="str">
        <f t="shared" si="1881"/>
        <v/>
      </c>
      <c r="BY17591" s="32" t="str">
        <f t="shared" si="1882"/>
        <v/>
      </c>
      <c r="BZ17591" s="32" t="str">
        <f t="shared" si="1883"/>
        <v/>
      </c>
      <c r="CA17591" s="32" t="str">
        <f t="shared" si="1884"/>
        <v/>
      </c>
      <c r="CB17591" s="33">
        <f>IF(COUNTIF($CD$7:CD17591,CD17591)=1,CD17591,CD17591+COUNTIF($CD$6:CD17590,CD17591))</f>
        <v>61407</v>
      </c>
      <c r="CC17591" s="34">
        <f t="shared" si="1885"/>
        <v>55153</v>
      </c>
      <c r="CD17591" s="32">
        <f t="shared" si="1886"/>
        <v>55153</v>
      </c>
      <c r="CE17591" s="32">
        <f t="shared" si="1887"/>
        <v>0</v>
      </c>
      <c r="CF17591" s="32">
        <f t="shared" si="1888"/>
        <v>0</v>
      </c>
      <c r="CG17591" s="32" t="str">
        <f t="shared" si="1889"/>
        <v/>
      </c>
      <c r="CH17591" s="32">
        <v>86</v>
      </c>
      <c r="CI17591" s="32" t="s">
        <v>12</v>
      </c>
      <c r="CJ17591" s="32" t="str">
        <f t="shared" si="1890"/>
        <v/>
      </c>
      <c r="CK17591" s="32" t="str">
        <f t="shared" si="1891"/>
        <v/>
      </c>
      <c r="CL17591" s="32" t="str">
        <f t="shared" si="1892"/>
        <v/>
      </c>
      <c r="CM17591" s="32" t="str">
        <f t="shared" si="1893"/>
        <v/>
      </c>
      <c r="CN17591" s="32" t="str">
        <f t="shared" si="1894"/>
        <v/>
      </c>
    </row>
    <row r="17592" spans="71:92" x14ac:dyDescent="0.3">
      <c r="BS17592" s="32" t="str">
        <f>IF(Kiadasi_kiseroiv!$K$2=BT17592,BV17592,"")</f>
        <v/>
      </c>
      <c r="BT17592" s="34" t="str">
        <f t="shared" si="1877"/>
        <v/>
      </c>
      <c r="BU17592" s="32" t="str">
        <f t="shared" si="1878"/>
        <v/>
      </c>
      <c r="BV17592" s="32" t="str">
        <f t="shared" si="1879"/>
        <v/>
      </c>
      <c r="BW17592" s="32" t="str">
        <f t="shared" si="1880"/>
        <v/>
      </c>
      <c r="BX17592" s="32" t="str">
        <f t="shared" si="1881"/>
        <v/>
      </c>
      <c r="BY17592" s="32" t="str">
        <f t="shared" si="1882"/>
        <v/>
      </c>
      <c r="BZ17592" s="32" t="str">
        <f t="shared" si="1883"/>
        <v/>
      </c>
      <c r="CA17592" s="32" t="str">
        <f t="shared" si="1884"/>
        <v/>
      </c>
      <c r="CB17592" s="33">
        <f>IF(COUNTIF($CD$7:CD17592,CD17592)=1,CD17592,CD17592+COUNTIF($CD$6:CD17591,CD17592))</f>
        <v>61408</v>
      </c>
      <c r="CC17592" s="34">
        <f t="shared" si="1885"/>
        <v>55153</v>
      </c>
      <c r="CD17592" s="32">
        <f t="shared" si="1886"/>
        <v>55153</v>
      </c>
      <c r="CE17592" s="32">
        <f t="shared" si="1887"/>
        <v>0</v>
      </c>
      <c r="CF17592" s="32">
        <f t="shared" si="1888"/>
        <v>0</v>
      </c>
      <c r="CG17592" s="32" t="str">
        <f t="shared" si="1889"/>
        <v/>
      </c>
      <c r="CH17592" s="32">
        <v>87</v>
      </c>
      <c r="CI17592" s="32" t="s">
        <v>12</v>
      </c>
      <c r="CJ17592" s="32" t="str">
        <f t="shared" si="1890"/>
        <v/>
      </c>
      <c r="CK17592" s="32" t="str">
        <f t="shared" si="1891"/>
        <v/>
      </c>
      <c r="CL17592" s="32" t="str">
        <f t="shared" si="1892"/>
        <v/>
      </c>
      <c r="CM17592" s="32" t="str">
        <f t="shared" si="1893"/>
        <v/>
      </c>
      <c r="CN17592" s="32" t="str">
        <f t="shared" si="1894"/>
        <v/>
      </c>
    </row>
    <row r="17593" spans="71:92" x14ac:dyDescent="0.3">
      <c r="BS17593" s="32" t="str">
        <f>IF(Kiadasi_kiseroiv!$K$2=BT17593,BV17593,"")</f>
        <v/>
      </c>
      <c r="BT17593" s="34" t="str">
        <f t="shared" si="1877"/>
        <v/>
      </c>
      <c r="BU17593" s="32" t="str">
        <f t="shared" si="1878"/>
        <v/>
      </c>
      <c r="BV17593" s="32" t="str">
        <f t="shared" si="1879"/>
        <v/>
      </c>
      <c r="BW17593" s="32" t="str">
        <f t="shared" si="1880"/>
        <v/>
      </c>
      <c r="BX17593" s="32" t="str">
        <f t="shared" si="1881"/>
        <v/>
      </c>
      <c r="BY17593" s="32" t="str">
        <f t="shared" si="1882"/>
        <v/>
      </c>
      <c r="BZ17593" s="32" t="str">
        <f t="shared" si="1883"/>
        <v/>
      </c>
      <c r="CA17593" s="32" t="str">
        <f t="shared" si="1884"/>
        <v/>
      </c>
      <c r="CB17593" s="33">
        <f>IF(COUNTIF($CD$7:CD17593,CD17593)=1,CD17593,CD17593+COUNTIF($CD$6:CD17592,CD17593))</f>
        <v>61409</v>
      </c>
      <c r="CC17593" s="34">
        <f t="shared" si="1885"/>
        <v>55153</v>
      </c>
      <c r="CD17593" s="32">
        <f t="shared" si="1886"/>
        <v>55153</v>
      </c>
      <c r="CE17593" s="32">
        <f t="shared" si="1887"/>
        <v>0</v>
      </c>
      <c r="CF17593" s="32">
        <f t="shared" si="1888"/>
        <v>0</v>
      </c>
      <c r="CG17593" s="32" t="str">
        <f t="shared" si="1889"/>
        <v/>
      </c>
      <c r="CH17593" s="32">
        <v>88</v>
      </c>
      <c r="CI17593" s="32" t="s">
        <v>12</v>
      </c>
      <c r="CJ17593" s="32" t="str">
        <f t="shared" si="1890"/>
        <v/>
      </c>
      <c r="CK17593" s="32" t="str">
        <f t="shared" si="1891"/>
        <v/>
      </c>
      <c r="CL17593" s="32" t="str">
        <f t="shared" si="1892"/>
        <v/>
      </c>
      <c r="CM17593" s="32" t="str">
        <f t="shared" si="1893"/>
        <v/>
      </c>
      <c r="CN17593" s="32" t="str">
        <f t="shared" si="1894"/>
        <v/>
      </c>
    </row>
    <row r="17594" spans="71:92" x14ac:dyDescent="0.3">
      <c r="BS17594" s="32" t="str">
        <f>IF(Kiadasi_kiseroiv!$K$2=BT17594,BV17594,"")</f>
        <v/>
      </c>
      <c r="BT17594" s="34" t="str">
        <f t="shared" si="1877"/>
        <v/>
      </c>
      <c r="BU17594" s="32" t="str">
        <f t="shared" si="1878"/>
        <v/>
      </c>
      <c r="BV17594" s="32" t="str">
        <f t="shared" si="1879"/>
        <v/>
      </c>
      <c r="BW17594" s="32" t="str">
        <f t="shared" si="1880"/>
        <v/>
      </c>
      <c r="BX17594" s="32" t="str">
        <f t="shared" si="1881"/>
        <v/>
      </c>
      <c r="BY17594" s="32" t="str">
        <f t="shared" si="1882"/>
        <v/>
      </c>
      <c r="BZ17594" s="32" t="str">
        <f t="shared" si="1883"/>
        <v/>
      </c>
      <c r="CA17594" s="32" t="str">
        <f t="shared" si="1884"/>
        <v/>
      </c>
      <c r="CB17594" s="33">
        <f>IF(COUNTIF($CD$7:CD17594,CD17594)=1,CD17594,CD17594+COUNTIF($CD$6:CD17593,CD17594))</f>
        <v>61410</v>
      </c>
      <c r="CC17594" s="34">
        <f t="shared" si="1885"/>
        <v>55153</v>
      </c>
      <c r="CD17594" s="32">
        <f t="shared" si="1886"/>
        <v>55153</v>
      </c>
      <c r="CE17594" s="32">
        <f t="shared" si="1887"/>
        <v>0</v>
      </c>
      <c r="CF17594" s="32">
        <f t="shared" si="1888"/>
        <v>0</v>
      </c>
      <c r="CG17594" s="32" t="str">
        <f t="shared" si="1889"/>
        <v/>
      </c>
      <c r="CH17594" s="32">
        <v>89</v>
      </c>
      <c r="CI17594" s="32" t="s">
        <v>12</v>
      </c>
      <c r="CJ17594" s="32" t="str">
        <f t="shared" si="1890"/>
        <v/>
      </c>
      <c r="CK17594" s="32" t="str">
        <f t="shared" si="1891"/>
        <v/>
      </c>
      <c r="CL17594" s="32" t="str">
        <f t="shared" si="1892"/>
        <v/>
      </c>
      <c r="CM17594" s="32" t="str">
        <f t="shared" si="1893"/>
        <v/>
      </c>
      <c r="CN17594" s="32" t="str">
        <f t="shared" si="1894"/>
        <v/>
      </c>
    </row>
    <row r="17595" spans="71:92" x14ac:dyDescent="0.3">
      <c r="BS17595" s="32" t="str">
        <f>IF(Kiadasi_kiseroiv!$K$2=BT17595,BV17595,"")</f>
        <v/>
      </c>
      <c r="BT17595" s="34" t="str">
        <f t="shared" si="1877"/>
        <v/>
      </c>
      <c r="BU17595" s="32" t="str">
        <f t="shared" si="1878"/>
        <v/>
      </c>
      <c r="BV17595" s="32" t="str">
        <f t="shared" si="1879"/>
        <v/>
      </c>
      <c r="BW17595" s="32" t="str">
        <f t="shared" si="1880"/>
        <v/>
      </c>
      <c r="BX17595" s="32" t="str">
        <f t="shared" si="1881"/>
        <v/>
      </c>
      <c r="BY17595" s="32" t="str">
        <f t="shared" si="1882"/>
        <v/>
      </c>
      <c r="BZ17595" s="32" t="str">
        <f t="shared" si="1883"/>
        <v/>
      </c>
      <c r="CA17595" s="32" t="str">
        <f t="shared" si="1884"/>
        <v/>
      </c>
      <c r="CB17595" s="33">
        <f>IF(COUNTIF($CD$7:CD17595,CD17595)=1,CD17595,CD17595+COUNTIF($CD$6:CD17594,CD17595))</f>
        <v>61411</v>
      </c>
      <c r="CC17595" s="34">
        <f t="shared" si="1885"/>
        <v>55153</v>
      </c>
      <c r="CD17595" s="32">
        <f t="shared" si="1886"/>
        <v>55153</v>
      </c>
      <c r="CE17595" s="32">
        <f t="shared" si="1887"/>
        <v>0</v>
      </c>
      <c r="CF17595" s="32">
        <f t="shared" si="1888"/>
        <v>0</v>
      </c>
      <c r="CG17595" s="32" t="str">
        <f t="shared" si="1889"/>
        <v/>
      </c>
      <c r="CH17595" s="32">
        <v>90</v>
      </c>
      <c r="CI17595" s="32" t="s">
        <v>12</v>
      </c>
      <c r="CJ17595" s="32" t="str">
        <f t="shared" si="1890"/>
        <v/>
      </c>
      <c r="CK17595" s="32" t="str">
        <f t="shared" si="1891"/>
        <v/>
      </c>
      <c r="CL17595" s="32" t="str">
        <f t="shared" si="1892"/>
        <v/>
      </c>
      <c r="CM17595" s="32" t="str">
        <f t="shared" si="1893"/>
        <v/>
      </c>
      <c r="CN17595" s="32" t="str">
        <f t="shared" si="1894"/>
        <v/>
      </c>
    </row>
    <row r="17596" spans="71:92" x14ac:dyDescent="0.3">
      <c r="BS17596" s="32" t="str">
        <f>IF(Kiadasi_kiseroiv!$K$2=BT17596,BV17596,"")</f>
        <v/>
      </c>
      <c r="BT17596" s="34" t="str">
        <f t="shared" si="1877"/>
        <v/>
      </c>
      <c r="BU17596" s="32" t="str">
        <f t="shared" si="1878"/>
        <v/>
      </c>
      <c r="BV17596" s="32" t="str">
        <f t="shared" si="1879"/>
        <v/>
      </c>
      <c r="BW17596" s="32" t="str">
        <f t="shared" si="1880"/>
        <v/>
      </c>
      <c r="BX17596" s="32" t="str">
        <f t="shared" si="1881"/>
        <v/>
      </c>
      <c r="BY17596" s="32" t="str">
        <f t="shared" si="1882"/>
        <v/>
      </c>
      <c r="BZ17596" s="32" t="str">
        <f t="shared" si="1883"/>
        <v/>
      </c>
      <c r="CA17596" s="32" t="str">
        <f t="shared" si="1884"/>
        <v/>
      </c>
      <c r="CB17596" s="33">
        <f>IF(COUNTIF($CD$7:CD17596,CD17596)=1,CD17596,CD17596+COUNTIF($CD$6:CD17595,CD17596))</f>
        <v>61412</v>
      </c>
      <c r="CC17596" s="34">
        <f t="shared" si="1885"/>
        <v>55153</v>
      </c>
      <c r="CD17596" s="32">
        <f t="shared" si="1886"/>
        <v>55153</v>
      </c>
      <c r="CE17596" s="32">
        <f t="shared" si="1887"/>
        <v>0</v>
      </c>
      <c r="CF17596" s="32">
        <f t="shared" si="1888"/>
        <v>0</v>
      </c>
      <c r="CG17596" s="32" t="str">
        <f t="shared" si="1889"/>
        <v/>
      </c>
      <c r="CH17596" s="32">
        <v>91</v>
      </c>
      <c r="CI17596" s="32" t="s">
        <v>12</v>
      </c>
      <c r="CJ17596" s="32" t="str">
        <f t="shared" si="1890"/>
        <v/>
      </c>
      <c r="CK17596" s="32" t="str">
        <f t="shared" si="1891"/>
        <v/>
      </c>
      <c r="CL17596" s="32" t="str">
        <f t="shared" si="1892"/>
        <v/>
      </c>
      <c r="CM17596" s="32" t="str">
        <f t="shared" si="1893"/>
        <v/>
      </c>
      <c r="CN17596" s="32" t="str">
        <f t="shared" si="1894"/>
        <v/>
      </c>
    </row>
    <row r="17597" spans="71:92" x14ac:dyDescent="0.3">
      <c r="BS17597" s="32" t="str">
        <f>IF(Kiadasi_kiseroiv!$K$2=BT17597,BV17597,"")</f>
        <v/>
      </c>
      <c r="BT17597" s="34" t="str">
        <f t="shared" si="1877"/>
        <v/>
      </c>
      <c r="BU17597" s="32" t="str">
        <f t="shared" si="1878"/>
        <v/>
      </c>
      <c r="BV17597" s="32" t="str">
        <f t="shared" si="1879"/>
        <v/>
      </c>
      <c r="BW17597" s="32" t="str">
        <f t="shared" si="1880"/>
        <v/>
      </c>
      <c r="BX17597" s="32" t="str">
        <f t="shared" si="1881"/>
        <v/>
      </c>
      <c r="BY17597" s="32" t="str">
        <f t="shared" si="1882"/>
        <v/>
      </c>
      <c r="BZ17597" s="32" t="str">
        <f t="shared" si="1883"/>
        <v/>
      </c>
      <c r="CA17597" s="32" t="str">
        <f t="shared" si="1884"/>
        <v/>
      </c>
      <c r="CB17597" s="33">
        <f>IF(COUNTIF($CD$7:CD17597,CD17597)=1,CD17597,CD17597+COUNTIF($CD$6:CD17596,CD17597))</f>
        <v>61413</v>
      </c>
      <c r="CC17597" s="34">
        <f t="shared" si="1885"/>
        <v>55153</v>
      </c>
      <c r="CD17597" s="32">
        <f t="shared" si="1886"/>
        <v>55153</v>
      </c>
      <c r="CE17597" s="32">
        <f t="shared" si="1887"/>
        <v>0</v>
      </c>
      <c r="CF17597" s="32">
        <f t="shared" si="1888"/>
        <v>0</v>
      </c>
      <c r="CG17597" s="32" t="str">
        <f t="shared" si="1889"/>
        <v/>
      </c>
      <c r="CH17597" s="32">
        <v>92</v>
      </c>
      <c r="CI17597" s="32" t="s">
        <v>12</v>
      </c>
      <c r="CJ17597" s="32" t="str">
        <f t="shared" si="1890"/>
        <v/>
      </c>
      <c r="CK17597" s="32" t="str">
        <f t="shared" si="1891"/>
        <v/>
      </c>
      <c r="CL17597" s="32" t="str">
        <f t="shared" si="1892"/>
        <v/>
      </c>
      <c r="CM17597" s="32" t="str">
        <f t="shared" si="1893"/>
        <v/>
      </c>
      <c r="CN17597" s="32" t="str">
        <f t="shared" si="1894"/>
        <v/>
      </c>
    </row>
    <row r="17598" spans="71:92" x14ac:dyDescent="0.3">
      <c r="BS17598" s="32" t="str">
        <f>IF(Kiadasi_kiseroiv!$K$2=BT17598,BV17598,"")</f>
        <v/>
      </c>
      <c r="BT17598" s="34" t="str">
        <f t="shared" si="1877"/>
        <v/>
      </c>
      <c r="BU17598" s="32" t="str">
        <f t="shared" si="1878"/>
        <v/>
      </c>
      <c r="BV17598" s="32" t="str">
        <f t="shared" si="1879"/>
        <v/>
      </c>
      <c r="BW17598" s="32" t="str">
        <f t="shared" si="1880"/>
        <v/>
      </c>
      <c r="BX17598" s="32" t="str">
        <f t="shared" si="1881"/>
        <v/>
      </c>
      <c r="BY17598" s="32" t="str">
        <f t="shared" si="1882"/>
        <v/>
      </c>
      <c r="BZ17598" s="32" t="str">
        <f t="shared" si="1883"/>
        <v/>
      </c>
      <c r="CA17598" s="32" t="str">
        <f t="shared" si="1884"/>
        <v/>
      </c>
      <c r="CB17598" s="33">
        <f>IF(COUNTIF($CD$7:CD17598,CD17598)=1,CD17598,CD17598+COUNTIF($CD$6:CD17597,CD17598))</f>
        <v>61414</v>
      </c>
      <c r="CC17598" s="34">
        <f t="shared" si="1885"/>
        <v>55153</v>
      </c>
      <c r="CD17598" s="32">
        <f t="shared" si="1886"/>
        <v>55153</v>
      </c>
      <c r="CE17598" s="32">
        <f t="shared" si="1887"/>
        <v>0</v>
      </c>
      <c r="CF17598" s="32">
        <f t="shared" si="1888"/>
        <v>0</v>
      </c>
      <c r="CG17598" s="32" t="str">
        <f t="shared" si="1889"/>
        <v/>
      </c>
      <c r="CH17598" s="32">
        <v>93</v>
      </c>
      <c r="CI17598" s="32" t="s">
        <v>12</v>
      </c>
      <c r="CJ17598" s="32" t="str">
        <f t="shared" si="1890"/>
        <v/>
      </c>
      <c r="CK17598" s="32" t="str">
        <f t="shared" si="1891"/>
        <v/>
      </c>
      <c r="CL17598" s="32" t="str">
        <f t="shared" si="1892"/>
        <v/>
      </c>
      <c r="CM17598" s="32" t="str">
        <f t="shared" si="1893"/>
        <v/>
      </c>
      <c r="CN17598" s="32" t="str">
        <f t="shared" si="1894"/>
        <v/>
      </c>
    </row>
    <row r="17599" spans="71:92" x14ac:dyDescent="0.3">
      <c r="BS17599" s="32" t="str">
        <f>IF(Kiadasi_kiseroiv!$K$2=BT17599,BV17599,"")</f>
        <v/>
      </c>
      <c r="BT17599" s="34" t="str">
        <f t="shared" si="1877"/>
        <v/>
      </c>
      <c r="BU17599" s="32" t="str">
        <f t="shared" si="1878"/>
        <v/>
      </c>
      <c r="BV17599" s="32" t="str">
        <f t="shared" si="1879"/>
        <v/>
      </c>
      <c r="BW17599" s="32" t="str">
        <f t="shared" si="1880"/>
        <v/>
      </c>
      <c r="BX17599" s="32" t="str">
        <f t="shared" si="1881"/>
        <v/>
      </c>
      <c r="BY17599" s="32" t="str">
        <f t="shared" si="1882"/>
        <v/>
      </c>
      <c r="BZ17599" s="32" t="str">
        <f t="shared" si="1883"/>
        <v/>
      </c>
      <c r="CA17599" s="32" t="str">
        <f t="shared" si="1884"/>
        <v/>
      </c>
      <c r="CB17599" s="33">
        <f>IF(COUNTIF($CD$7:CD17599,CD17599)=1,CD17599,CD17599+COUNTIF($CD$6:CD17598,CD17599))</f>
        <v>61415</v>
      </c>
      <c r="CC17599" s="34">
        <f t="shared" si="1885"/>
        <v>55153</v>
      </c>
      <c r="CD17599" s="32">
        <f t="shared" si="1886"/>
        <v>55153</v>
      </c>
      <c r="CE17599" s="32">
        <f t="shared" si="1887"/>
        <v>0</v>
      </c>
      <c r="CF17599" s="32">
        <f t="shared" si="1888"/>
        <v>0</v>
      </c>
      <c r="CG17599" s="32" t="str">
        <f t="shared" si="1889"/>
        <v/>
      </c>
      <c r="CH17599" s="32">
        <v>94</v>
      </c>
      <c r="CI17599" s="32" t="s">
        <v>12</v>
      </c>
      <c r="CJ17599" s="32" t="str">
        <f t="shared" si="1890"/>
        <v/>
      </c>
      <c r="CK17599" s="32" t="str">
        <f t="shared" si="1891"/>
        <v/>
      </c>
      <c r="CL17599" s="32" t="str">
        <f t="shared" si="1892"/>
        <v/>
      </c>
      <c r="CM17599" s="32" t="str">
        <f t="shared" si="1893"/>
        <v/>
      </c>
      <c r="CN17599" s="32" t="str">
        <f t="shared" si="1894"/>
        <v/>
      </c>
    </row>
    <row r="17600" spans="71:92" x14ac:dyDescent="0.3">
      <c r="BS17600" s="32" t="str">
        <f>IF(Kiadasi_kiseroiv!$K$2=BT17600,BV17600,"")</f>
        <v/>
      </c>
      <c r="BT17600" s="34" t="str">
        <f t="shared" si="1877"/>
        <v/>
      </c>
      <c r="BU17600" s="32" t="str">
        <f t="shared" si="1878"/>
        <v/>
      </c>
      <c r="BV17600" s="32" t="str">
        <f t="shared" si="1879"/>
        <v/>
      </c>
      <c r="BW17600" s="32" t="str">
        <f t="shared" si="1880"/>
        <v/>
      </c>
      <c r="BX17600" s="32" t="str">
        <f t="shared" si="1881"/>
        <v/>
      </c>
      <c r="BY17600" s="32" t="str">
        <f t="shared" si="1882"/>
        <v/>
      </c>
      <c r="BZ17600" s="32" t="str">
        <f t="shared" si="1883"/>
        <v/>
      </c>
      <c r="CA17600" s="32" t="str">
        <f t="shared" si="1884"/>
        <v/>
      </c>
      <c r="CB17600" s="33">
        <f>IF(COUNTIF($CD$7:CD17600,CD17600)=1,CD17600,CD17600+COUNTIF($CD$6:CD17599,CD17600))</f>
        <v>61416</v>
      </c>
      <c r="CC17600" s="34">
        <f t="shared" si="1885"/>
        <v>55153</v>
      </c>
      <c r="CD17600" s="32">
        <f t="shared" si="1886"/>
        <v>55153</v>
      </c>
      <c r="CE17600" s="32">
        <f t="shared" si="1887"/>
        <v>0</v>
      </c>
      <c r="CF17600" s="32">
        <f t="shared" si="1888"/>
        <v>0</v>
      </c>
      <c r="CG17600" s="32" t="str">
        <f t="shared" si="1889"/>
        <v/>
      </c>
      <c r="CH17600" s="32">
        <v>95</v>
      </c>
      <c r="CI17600" s="32" t="s">
        <v>12</v>
      </c>
      <c r="CJ17600" s="32" t="str">
        <f t="shared" si="1890"/>
        <v/>
      </c>
      <c r="CK17600" s="32" t="str">
        <f t="shared" si="1891"/>
        <v/>
      </c>
      <c r="CL17600" s="32" t="str">
        <f t="shared" si="1892"/>
        <v/>
      </c>
      <c r="CM17600" s="32" t="str">
        <f t="shared" si="1893"/>
        <v/>
      </c>
      <c r="CN17600" s="32" t="str">
        <f t="shared" si="1894"/>
        <v/>
      </c>
    </row>
    <row r="17601" spans="71:92" x14ac:dyDescent="0.3">
      <c r="BS17601" s="32" t="str">
        <f>IF(Kiadasi_kiseroiv!$K$2=BT17601,BV17601,"")</f>
        <v/>
      </c>
      <c r="BT17601" s="34" t="str">
        <f t="shared" si="1877"/>
        <v/>
      </c>
      <c r="BU17601" s="32" t="str">
        <f t="shared" si="1878"/>
        <v/>
      </c>
      <c r="BV17601" s="32" t="str">
        <f t="shared" si="1879"/>
        <v/>
      </c>
      <c r="BW17601" s="32" t="str">
        <f t="shared" si="1880"/>
        <v/>
      </c>
      <c r="BX17601" s="32" t="str">
        <f t="shared" si="1881"/>
        <v/>
      </c>
      <c r="BY17601" s="32" t="str">
        <f t="shared" si="1882"/>
        <v/>
      </c>
      <c r="BZ17601" s="32" t="str">
        <f t="shared" si="1883"/>
        <v/>
      </c>
      <c r="CA17601" s="32" t="str">
        <f t="shared" si="1884"/>
        <v/>
      </c>
      <c r="CB17601" s="33">
        <f>IF(COUNTIF($CD$7:CD17601,CD17601)=1,CD17601,CD17601+COUNTIF($CD$6:CD17600,CD17601))</f>
        <v>61417</v>
      </c>
      <c r="CC17601" s="34">
        <f t="shared" si="1885"/>
        <v>55153</v>
      </c>
      <c r="CD17601" s="32">
        <f t="shared" si="1886"/>
        <v>55153</v>
      </c>
      <c r="CE17601" s="32">
        <f t="shared" si="1887"/>
        <v>0</v>
      </c>
      <c r="CF17601" s="32">
        <f t="shared" si="1888"/>
        <v>0</v>
      </c>
      <c r="CG17601" s="32" t="str">
        <f t="shared" si="1889"/>
        <v/>
      </c>
      <c r="CH17601" s="32">
        <v>96</v>
      </c>
      <c r="CI17601" s="32" t="s">
        <v>12</v>
      </c>
      <c r="CJ17601" s="32" t="str">
        <f t="shared" si="1890"/>
        <v/>
      </c>
      <c r="CK17601" s="32" t="str">
        <f t="shared" si="1891"/>
        <v/>
      </c>
      <c r="CL17601" s="32" t="str">
        <f t="shared" si="1892"/>
        <v/>
      </c>
      <c r="CM17601" s="32" t="str">
        <f t="shared" si="1893"/>
        <v/>
      </c>
      <c r="CN17601" s="32" t="str">
        <f t="shared" si="1894"/>
        <v/>
      </c>
    </row>
    <row r="17602" spans="71:92" x14ac:dyDescent="0.3">
      <c r="BS17602" s="32" t="str">
        <f>IF(Kiadasi_kiseroiv!$K$2=BT17602,BV17602,"")</f>
        <v/>
      </c>
      <c r="BT17602" s="34" t="str">
        <f t="shared" si="1877"/>
        <v/>
      </c>
      <c r="BU17602" s="32" t="str">
        <f t="shared" si="1878"/>
        <v/>
      </c>
      <c r="BV17602" s="32" t="str">
        <f t="shared" si="1879"/>
        <v/>
      </c>
      <c r="BW17602" s="32" t="str">
        <f t="shared" si="1880"/>
        <v/>
      </c>
      <c r="BX17602" s="32" t="str">
        <f t="shared" si="1881"/>
        <v/>
      </c>
      <c r="BY17602" s="32" t="str">
        <f t="shared" si="1882"/>
        <v/>
      </c>
      <c r="BZ17602" s="32" t="str">
        <f t="shared" si="1883"/>
        <v/>
      </c>
      <c r="CA17602" s="32" t="str">
        <f t="shared" si="1884"/>
        <v/>
      </c>
      <c r="CB17602" s="33">
        <f>IF(COUNTIF($CD$7:CD17602,CD17602)=1,CD17602,CD17602+COUNTIF($CD$6:CD17601,CD17602))</f>
        <v>61418</v>
      </c>
      <c r="CC17602" s="34">
        <f t="shared" si="1885"/>
        <v>55153</v>
      </c>
      <c r="CD17602" s="32">
        <f t="shared" si="1886"/>
        <v>55153</v>
      </c>
      <c r="CE17602" s="32">
        <f t="shared" si="1887"/>
        <v>0</v>
      </c>
      <c r="CF17602" s="32">
        <f t="shared" si="1888"/>
        <v>0</v>
      </c>
      <c r="CG17602" s="32" t="str">
        <f t="shared" si="1889"/>
        <v/>
      </c>
      <c r="CH17602" s="32">
        <v>97</v>
      </c>
      <c r="CI17602" s="32" t="s">
        <v>12</v>
      </c>
      <c r="CJ17602" s="32" t="str">
        <f t="shared" si="1890"/>
        <v/>
      </c>
      <c r="CK17602" s="32" t="str">
        <f t="shared" si="1891"/>
        <v/>
      </c>
      <c r="CL17602" s="32" t="str">
        <f t="shared" si="1892"/>
        <v/>
      </c>
      <c r="CM17602" s="32" t="str">
        <f t="shared" si="1893"/>
        <v/>
      </c>
      <c r="CN17602" s="32" t="str">
        <f t="shared" si="1894"/>
        <v/>
      </c>
    </row>
    <row r="17603" spans="71:92" x14ac:dyDescent="0.3">
      <c r="BS17603" s="32" t="str">
        <f>IF(Kiadasi_kiseroiv!$K$2=BT17603,BV17603,"")</f>
        <v/>
      </c>
      <c r="BT17603" s="34" t="str">
        <f t="shared" ref="BT17603:BT17634" si="1895">IF(AND($BT$4=CI17603,BU17603&lt;&gt;""),CC17603,"")</f>
        <v/>
      </c>
      <c r="BU17603" s="32" t="str">
        <f t="shared" ref="BU17603:BU17634" si="1896">IF(AND($BU$1=CI17603,ISERROR(VLOOKUP(CG17603,Kisiv,2,FALSE))=FALSE),CB17603,"")</f>
        <v/>
      </c>
      <c r="BV17603" s="32" t="str">
        <f t="shared" ref="BV17603:BV17634" si="1897">IF(BU17603&lt;&gt;"",RANK(BU17603,$BU$7:$BU$33000,1),"")</f>
        <v/>
      </c>
      <c r="BW17603" s="32" t="str">
        <f t="shared" ref="BW17603:BW17634" si="1898">IF(CC17603&lt;min,$BW$2,IF(CC17603&lt;=max,CG17603,""))</f>
        <v/>
      </c>
      <c r="BX17603" s="32" t="str">
        <f t="shared" ref="BX17603:BX17634" si="1899">IF(AND(OR($BX$1=0,$BX$1=CG17603),OR($BX$2=0,IF(ISERROR(SEARCH($BX$2,CJ17603&amp;CK17603&amp;CL17603,1)),FALSE,TRUE))),CB17603,"")</f>
        <v/>
      </c>
      <c r="BY17603" s="32" t="str">
        <f t="shared" ref="BY17603:BY17634" si="1900">IF(AND(BX17603&lt;&gt;"",CC17603&lt;&gt;$CD$2),RANK(BX17603,$BX$7:$BX$33000,1),"")</f>
        <v/>
      </c>
      <c r="BZ17603" s="32" t="str">
        <f t="shared" ref="BZ17603:BZ17634" si="1901">IF(AND(CC17603&lt;$BZ$2,CI17603=$BZ$4),$BZ$5,IF(AND(CC17603&lt;=$BZ$3,CI17603=$BZ$4),CB17603,""))</f>
        <v/>
      </c>
      <c r="CA17603" s="32" t="str">
        <f t="shared" ref="CA17603:CA17634" si="1902">IF(AND(BZ17603&lt;&gt;"",BZ17603&lt;&gt;$BZ$5),RANK(BZ17603,$BZ$7:$BZ$33000,1),"")</f>
        <v/>
      </c>
      <c r="CB17603" s="33">
        <f>IF(COUNTIF($CD$7:CD17603,CD17603)=1,CD17603,CD17603+COUNTIF($CD$6:CD17602,CD17603))</f>
        <v>61419</v>
      </c>
      <c r="CC17603" s="34">
        <f t="shared" ref="CC17603:CC17634" si="1903">IF(INDEX(eb,CH17603,1)&lt;&gt;1,INDEX(eb,CH17603,1),$CD$2)</f>
        <v>55153</v>
      </c>
      <c r="CD17603" s="32">
        <f t="shared" ref="CD17603:CD17634" si="1904">IF(CC17603&lt;&gt;$CD$2,RANK(CC17603,$CC$7:$CC$33000,1),$CD$2)</f>
        <v>55153</v>
      </c>
      <c r="CE17603" s="32">
        <f t="shared" ref="CE17603:CE17634" si="1905">INDEX(eb,CH17603,6)</f>
        <v>0</v>
      </c>
      <c r="CF17603" s="32">
        <f t="shared" ref="CF17603:CF17634" si="1906">INDEX(eb,CH17603,8)</f>
        <v>0</v>
      </c>
      <c r="CG17603" s="32" t="str">
        <f t="shared" ref="CG17603:CG17634" si="1907">INDEX(eb,CH17603,7)&amp;INDEX(eb,CH17603,9)</f>
        <v/>
      </c>
      <c r="CH17603" s="32">
        <v>98</v>
      </c>
      <c r="CI17603" s="32" t="s">
        <v>12</v>
      </c>
      <c r="CJ17603" s="32" t="str">
        <f t="shared" ref="CJ17603:CJ17634" si="1908">IF(INDEX(eb,CH17603,5)&lt;&gt;0,INDEX(eb,CH17603,5),"")</f>
        <v/>
      </c>
      <c r="CK17603" s="32" t="str">
        <f t="shared" ref="CK17603:CK17634" si="1909">IF(INDEX(eb,CH17603,10)&lt;&gt;0,INDEX(eb,CH17603,10),"")</f>
        <v/>
      </c>
      <c r="CL17603" s="32" t="str">
        <f t="shared" ref="CL17603:CL17634" si="1910">IF(INDEX(eb,CH17603,11)&lt;&gt;0,INDEX(eb,CH17603,11),"")</f>
        <v/>
      </c>
      <c r="CM17603" s="32" t="str">
        <f t="shared" ref="CM17603:CM17634" si="1911">IF(INDEX(eb,CH17603,4)&lt;&gt;0,INDEX(eb,CH17603,4),"")</f>
        <v/>
      </c>
      <c r="CN17603" s="32" t="str">
        <f t="shared" ref="CN17603:CN17634" si="1912">IF(INDEX(eb,CH17603,3)&lt;&gt;0,INDEX(eb,CH17603,3),"")</f>
        <v/>
      </c>
    </row>
    <row r="17604" spans="71:92" x14ac:dyDescent="0.3">
      <c r="BS17604" s="32" t="str">
        <f>IF(Kiadasi_kiseroiv!$K$2=BT17604,BV17604,"")</f>
        <v/>
      </c>
      <c r="BT17604" s="34" t="str">
        <f t="shared" si="1895"/>
        <v/>
      </c>
      <c r="BU17604" s="32" t="str">
        <f t="shared" si="1896"/>
        <v/>
      </c>
      <c r="BV17604" s="32" t="str">
        <f t="shared" si="1897"/>
        <v/>
      </c>
      <c r="BW17604" s="32" t="str">
        <f t="shared" si="1898"/>
        <v/>
      </c>
      <c r="BX17604" s="32" t="str">
        <f t="shared" si="1899"/>
        <v/>
      </c>
      <c r="BY17604" s="32" t="str">
        <f t="shared" si="1900"/>
        <v/>
      </c>
      <c r="BZ17604" s="32" t="str">
        <f t="shared" si="1901"/>
        <v/>
      </c>
      <c r="CA17604" s="32" t="str">
        <f t="shared" si="1902"/>
        <v/>
      </c>
      <c r="CB17604" s="33">
        <f>IF(COUNTIF($CD$7:CD17604,CD17604)=1,CD17604,CD17604+COUNTIF($CD$6:CD17603,CD17604))</f>
        <v>61420</v>
      </c>
      <c r="CC17604" s="34">
        <f t="shared" si="1903"/>
        <v>55153</v>
      </c>
      <c r="CD17604" s="32">
        <f t="shared" si="1904"/>
        <v>55153</v>
      </c>
      <c r="CE17604" s="32">
        <f t="shared" si="1905"/>
        <v>0</v>
      </c>
      <c r="CF17604" s="32">
        <f t="shared" si="1906"/>
        <v>0</v>
      </c>
      <c r="CG17604" s="32" t="str">
        <f t="shared" si="1907"/>
        <v/>
      </c>
      <c r="CH17604" s="32">
        <v>99</v>
      </c>
      <c r="CI17604" s="32" t="s">
        <v>12</v>
      </c>
      <c r="CJ17604" s="32" t="str">
        <f t="shared" si="1908"/>
        <v/>
      </c>
      <c r="CK17604" s="32" t="str">
        <f t="shared" si="1909"/>
        <v/>
      </c>
      <c r="CL17604" s="32" t="str">
        <f t="shared" si="1910"/>
        <v/>
      </c>
      <c r="CM17604" s="32" t="str">
        <f t="shared" si="1911"/>
        <v/>
      </c>
      <c r="CN17604" s="32" t="str">
        <f t="shared" si="1912"/>
        <v/>
      </c>
    </row>
    <row r="17605" spans="71:92" x14ac:dyDescent="0.3">
      <c r="BS17605" s="32" t="str">
        <f>IF(Kiadasi_kiseroiv!$K$2=BT17605,BV17605,"")</f>
        <v/>
      </c>
      <c r="BT17605" s="34" t="str">
        <f t="shared" si="1895"/>
        <v/>
      </c>
      <c r="BU17605" s="32" t="str">
        <f t="shared" si="1896"/>
        <v/>
      </c>
      <c r="BV17605" s="32" t="str">
        <f t="shared" si="1897"/>
        <v/>
      </c>
      <c r="BW17605" s="32" t="str">
        <f t="shared" si="1898"/>
        <v/>
      </c>
      <c r="BX17605" s="32" t="str">
        <f t="shared" si="1899"/>
        <v/>
      </c>
      <c r="BY17605" s="32" t="str">
        <f t="shared" si="1900"/>
        <v/>
      </c>
      <c r="BZ17605" s="32" t="str">
        <f t="shared" si="1901"/>
        <v/>
      </c>
      <c r="CA17605" s="32" t="str">
        <f t="shared" si="1902"/>
        <v/>
      </c>
      <c r="CB17605" s="33">
        <f>IF(COUNTIF($CD$7:CD17605,CD17605)=1,CD17605,CD17605+COUNTIF($CD$6:CD17604,CD17605))</f>
        <v>61421</v>
      </c>
      <c r="CC17605" s="34">
        <f t="shared" si="1903"/>
        <v>55153</v>
      </c>
      <c r="CD17605" s="32">
        <f t="shared" si="1904"/>
        <v>55153</v>
      </c>
      <c r="CE17605" s="32">
        <f t="shared" si="1905"/>
        <v>0</v>
      </c>
      <c r="CF17605" s="32">
        <f t="shared" si="1906"/>
        <v>0</v>
      </c>
      <c r="CG17605" s="32" t="str">
        <f t="shared" si="1907"/>
        <v/>
      </c>
      <c r="CH17605" s="32">
        <v>100</v>
      </c>
      <c r="CI17605" s="32" t="s">
        <v>12</v>
      </c>
      <c r="CJ17605" s="32" t="str">
        <f t="shared" si="1908"/>
        <v/>
      </c>
      <c r="CK17605" s="32" t="str">
        <f t="shared" si="1909"/>
        <v/>
      </c>
      <c r="CL17605" s="32" t="str">
        <f t="shared" si="1910"/>
        <v/>
      </c>
      <c r="CM17605" s="32" t="str">
        <f t="shared" si="1911"/>
        <v/>
      </c>
      <c r="CN17605" s="32" t="str">
        <f t="shared" si="1912"/>
        <v/>
      </c>
    </row>
    <row r="17606" spans="71:92" x14ac:dyDescent="0.3">
      <c r="BS17606" s="32" t="str">
        <f>IF(Kiadasi_kiseroiv!$K$2=BT17606,BV17606,"")</f>
        <v/>
      </c>
      <c r="BT17606" s="34" t="str">
        <f t="shared" si="1895"/>
        <v/>
      </c>
      <c r="BU17606" s="32" t="str">
        <f t="shared" si="1896"/>
        <v/>
      </c>
      <c r="BV17606" s="32" t="str">
        <f t="shared" si="1897"/>
        <v/>
      </c>
      <c r="BW17606" s="32" t="str">
        <f t="shared" si="1898"/>
        <v/>
      </c>
      <c r="BX17606" s="32" t="str">
        <f t="shared" si="1899"/>
        <v/>
      </c>
      <c r="BY17606" s="32" t="str">
        <f t="shared" si="1900"/>
        <v/>
      </c>
      <c r="BZ17606" s="32" t="str">
        <f t="shared" si="1901"/>
        <v/>
      </c>
      <c r="CA17606" s="32" t="str">
        <f t="shared" si="1902"/>
        <v/>
      </c>
      <c r="CB17606" s="33">
        <f>IF(COUNTIF($CD$7:CD17606,CD17606)=1,CD17606,CD17606+COUNTIF($CD$6:CD17605,CD17606))</f>
        <v>61422</v>
      </c>
      <c r="CC17606" s="34">
        <f t="shared" si="1903"/>
        <v>55153</v>
      </c>
      <c r="CD17606" s="32">
        <f t="shared" si="1904"/>
        <v>55153</v>
      </c>
      <c r="CE17606" s="32">
        <f t="shared" si="1905"/>
        <v>0</v>
      </c>
      <c r="CF17606" s="32">
        <f t="shared" si="1906"/>
        <v>0</v>
      </c>
      <c r="CG17606" s="32" t="str">
        <f t="shared" si="1907"/>
        <v/>
      </c>
      <c r="CH17606" s="32">
        <v>101</v>
      </c>
      <c r="CI17606" s="32" t="s">
        <v>12</v>
      </c>
      <c r="CJ17606" s="32" t="str">
        <f t="shared" si="1908"/>
        <v/>
      </c>
      <c r="CK17606" s="32" t="str">
        <f t="shared" si="1909"/>
        <v/>
      </c>
      <c r="CL17606" s="32" t="str">
        <f t="shared" si="1910"/>
        <v/>
      </c>
      <c r="CM17606" s="32" t="str">
        <f t="shared" si="1911"/>
        <v/>
      </c>
      <c r="CN17606" s="32" t="str">
        <f t="shared" si="1912"/>
        <v/>
      </c>
    </row>
    <row r="17607" spans="71:92" x14ac:dyDescent="0.3">
      <c r="BS17607" s="32" t="str">
        <f>IF(Kiadasi_kiseroiv!$K$2=BT17607,BV17607,"")</f>
        <v/>
      </c>
      <c r="BT17607" s="34" t="str">
        <f t="shared" si="1895"/>
        <v/>
      </c>
      <c r="BU17607" s="32" t="str">
        <f t="shared" si="1896"/>
        <v/>
      </c>
      <c r="BV17607" s="32" t="str">
        <f t="shared" si="1897"/>
        <v/>
      </c>
      <c r="BW17607" s="32" t="str">
        <f t="shared" si="1898"/>
        <v/>
      </c>
      <c r="BX17607" s="32" t="str">
        <f t="shared" si="1899"/>
        <v/>
      </c>
      <c r="BY17607" s="32" t="str">
        <f t="shared" si="1900"/>
        <v/>
      </c>
      <c r="BZ17607" s="32" t="str">
        <f t="shared" si="1901"/>
        <v/>
      </c>
      <c r="CA17607" s="32" t="str">
        <f t="shared" si="1902"/>
        <v/>
      </c>
      <c r="CB17607" s="33">
        <f>IF(COUNTIF($CD$7:CD17607,CD17607)=1,CD17607,CD17607+COUNTIF($CD$6:CD17606,CD17607))</f>
        <v>61423</v>
      </c>
      <c r="CC17607" s="34">
        <f t="shared" si="1903"/>
        <v>55153</v>
      </c>
      <c r="CD17607" s="32">
        <f t="shared" si="1904"/>
        <v>55153</v>
      </c>
      <c r="CE17607" s="32">
        <f t="shared" si="1905"/>
        <v>0</v>
      </c>
      <c r="CF17607" s="32">
        <f t="shared" si="1906"/>
        <v>0</v>
      </c>
      <c r="CG17607" s="32" t="str">
        <f t="shared" si="1907"/>
        <v/>
      </c>
      <c r="CH17607" s="32">
        <v>102</v>
      </c>
      <c r="CI17607" s="32" t="s">
        <v>12</v>
      </c>
      <c r="CJ17607" s="32" t="str">
        <f t="shared" si="1908"/>
        <v/>
      </c>
      <c r="CK17607" s="32" t="str">
        <f t="shared" si="1909"/>
        <v/>
      </c>
      <c r="CL17607" s="32" t="str">
        <f t="shared" si="1910"/>
        <v/>
      </c>
      <c r="CM17607" s="32" t="str">
        <f t="shared" si="1911"/>
        <v/>
      </c>
      <c r="CN17607" s="32" t="str">
        <f t="shared" si="1912"/>
        <v/>
      </c>
    </row>
    <row r="17608" spans="71:92" x14ac:dyDescent="0.3">
      <c r="BS17608" s="32" t="str">
        <f>IF(Kiadasi_kiseroiv!$K$2=BT17608,BV17608,"")</f>
        <v/>
      </c>
      <c r="BT17608" s="34" t="str">
        <f t="shared" si="1895"/>
        <v/>
      </c>
      <c r="BU17608" s="32" t="str">
        <f t="shared" si="1896"/>
        <v/>
      </c>
      <c r="BV17608" s="32" t="str">
        <f t="shared" si="1897"/>
        <v/>
      </c>
      <c r="BW17608" s="32" t="str">
        <f t="shared" si="1898"/>
        <v/>
      </c>
      <c r="BX17608" s="32" t="str">
        <f t="shared" si="1899"/>
        <v/>
      </c>
      <c r="BY17608" s="32" t="str">
        <f t="shared" si="1900"/>
        <v/>
      </c>
      <c r="BZ17608" s="32" t="str">
        <f t="shared" si="1901"/>
        <v/>
      </c>
      <c r="CA17608" s="32" t="str">
        <f t="shared" si="1902"/>
        <v/>
      </c>
      <c r="CB17608" s="33">
        <f>IF(COUNTIF($CD$7:CD17608,CD17608)=1,CD17608,CD17608+COUNTIF($CD$6:CD17607,CD17608))</f>
        <v>61424</v>
      </c>
      <c r="CC17608" s="34">
        <f t="shared" si="1903"/>
        <v>55153</v>
      </c>
      <c r="CD17608" s="32">
        <f t="shared" si="1904"/>
        <v>55153</v>
      </c>
      <c r="CE17608" s="32">
        <f t="shared" si="1905"/>
        <v>0</v>
      </c>
      <c r="CF17608" s="32">
        <f t="shared" si="1906"/>
        <v>0</v>
      </c>
      <c r="CG17608" s="32" t="str">
        <f t="shared" si="1907"/>
        <v/>
      </c>
      <c r="CH17608" s="32">
        <v>103</v>
      </c>
      <c r="CI17608" s="32" t="s">
        <v>12</v>
      </c>
      <c r="CJ17608" s="32" t="str">
        <f t="shared" si="1908"/>
        <v/>
      </c>
      <c r="CK17608" s="32" t="str">
        <f t="shared" si="1909"/>
        <v/>
      </c>
      <c r="CL17608" s="32" t="str">
        <f t="shared" si="1910"/>
        <v/>
      </c>
      <c r="CM17608" s="32" t="str">
        <f t="shared" si="1911"/>
        <v/>
      </c>
      <c r="CN17608" s="32" t="str">
        <f t="shared" si="1912"/>
        <v/>
      </c>
    </row>
    <row r="17609" spans="71:92" x14ac:dyDescent="0.3">
      <c r="BS17609" s="32" t="str">
        <f>IF(Kiadasi_kiseroiv!$K$2=BT17609,BV17609,"")</f>
        <v/>
      </c>
      <c r="BT17609" s="34" t="str">
        <f t="shared" si="1895"/>
        <v/>
      </c>
      <c r="BU17609" s="32" t="str">
        <f t="shared" si="1896"/>
        <v/>
      </c>
      <c r="BV17609" s="32" t="str">
        <f t="shared" si="1897"/>
        <v/>
      </c>
      <c r="BW17609" s="32" t="str">
        <f t="shared" si="1898"/>
        <v/>
      </c>
      <c r="BX17609" s="32" t="str">
        <f t="shared" si="1899"/>
        <v/>
      </c>
      <c r="BY17609" s="32" t="str">
        <f t="shared" si="1900"/>
        <v/>
      </c>
      <c r="BZ17609" s="32" t="str">
        <f t="shared" si="1901"/>
        <v/>
      </c>
      <c r="CA17609" s="32" t="str">
        <f t="shared" si="1902"/>
        <v/>
      </c>
      <c r="CB17609" s="33">
        <f>IF(COUNTIF($CD$7:CD17609,CD17609)=1,CD17609,CD17609+COUNTIF($CD$6:CD17608,CD17609))</f>
        <v>61425</v>
      </c>
      <c r="CC17609" s="34">
        <f t="shared" si="1903"/>
        <v>55153</v>
      </c>
      <c r="CD17609" s="32">
        <f t="shared" si="1904"/>
        <v>55153</v>
      </c>
      <c r="CE17609" s="32">
        <f t="shared" si="1905"/>
        <v>0</v>
      </c>
      <c r="CF17609" s="32">
        <f t="shared" si="1906"/>
        <v>0</v>
      </c>
      <c r="CG17609" s="32" t="str">
        <f t="shared" si="1907"/>
        <v/>
      </c>
      <c r="CH17609" s="32">
        <v>104</v>
      </c>
      <c r="CI17609" s="32" t="s">
        <v>12</v>
      </c>
      <c r="CJ17609" s="32" t="str">
        <f t="shared" si="1908"/>
        <v/>
      </c>
      <c r="CK17609" s="32" t="str">
        <f t="shared" si="1909"/>
        <v/>
      </c>
      <c r="CL17609" s="32" t="str">
        <f t="shared" si="1910"/>
        <v/>
      </c>
      <c r="CM17609" s="32" t="str">
        <f t="shared" si="1911"/>
        <v/>
      </c>
      <c r="CN17609" s="32" t="str">
        <f t="shared" si="1912"/>
        <v/>
      </c>
    </row>
    <row r="17610" spans="71:92" x14ac:dyDescent="0.3">
      <c r="BS17610" s="32" t="str">
        <f>IF(Kiadasi_kiseroiv!$K$2=BT17610,BV17610,"")</f>
        <v/>
      </c>
      <c r="BT17610" s="34" t="str">
        <f t="shared" si="1895"/>
        <v/>
      </c>
      <c r="BU17610" s="32" t="str">
        <f t="shared" si="1896"/>
        <v/>
      </c>
      <c r="BV17610" s="32" t="str">
        <f t="shared" si="1897"/>
        <v/>
      </c>
      <c r="BW17610" s="32" t="str">
        <f t="shared" si="1898"/>
        <v/>
      </c>
      <c r="BX17610" s="32" t="str">
        <f t="shared" si="1899"/>
        <v/>
      </c>
      <c r="BY17610" s="32" t="str">
        <f t="shared" si="1900"/>
        <v/>
      </c>
      <c r="BZ17610" s="32" t="str">
        <f t="shared" si="1901"/>
        <v/>
      </c>
      <c r="CA17610" s="32" t="str">
        <f t="shared" si="1902"/>
        <v/>
      </c>
      <c r="CB17610" s="33">
        <f>IF(COUNTIF($CD$7:CD17610,CD17610)=1,CD17610,CD17610+COUNTIF($CD$6:CD17609,CD17610))</f>
        <v>61426</v>
      </c>
      <c r="CC17610" s="34">
        <f t="shared" si="1903"/>
        <v>55153</v>
      </c>
      <c r="CD17610" s="32">
        <f t="shared" si="1904"/>
        <v>55153</v>
      </c>
      <c r="CE17610" s="32">
        <f t="shared" si="1905"/>
        <v>0</v>
      </c>
      <c r="CF17610" s="32">
        <f t="shared" si="1906"/>
        <v>0</v>
      </c>
      <c r="CG17610" s="32" t="str">
        <f t="shared" si="1907"/>
        <v/>
      </c>
      <c r="CH17610" s="32">
        <v>105</v>
      </c>
      <c r="CI17610" s="32" t="s">
        <v>12</v>
      </c>
      <c r="CJ17610" s="32" t="str">
        <f t="shared" si="1908"/>
        <v/>
      </c>
      <c r="CK17610" s="32" t="str">
        <f t="shared" si="1909"/>
        <v/>
      </c>
      <c r="CL17610" s="32" t="str">
        <f t="shared" si="1910"/>
        <v/>
      </c>
      <c r="CM17610" s="32" t="str">
        <f t="shared" si="1911"/>
        <v/>
      </c>
      <c r="CN17610" s="32" t="str">
        <f t="shared" si="1912"/>
        <v/>
      </c>
    </row>
    <row r="17611" spans="71:92" x14ac:dyDescent="0.3">
      <c r="BS17611" s="32" t="str">
        <f>IF(Kiadasi_kiseroiv!$K$2=BT17611,BV17611,"")</f>
        <v/>
      </c>
      <c r="BT17611" s="34" t="str">
        <f t="shared" si="1895"/>
        <v/>
      </c>
      <c r="BU17611" s="32" t="str">
        <f t="shared" si="1896"/>
        <v/>
      </c>
      <c r="BV17611" s="32" t="str">
        <f t="shared" si="1897"/>
        <v/>
      </c>
      <c r="BW17611" s="32" t="str">
        <f t="shared" si="1898"/>
        <v/>
      </c>
      <c r="BX17611" s="32" t="str">
        <f t="shared" si="1899"/>
        <v/>
      </c>
      <c r="BY17611" s="32" t="str">
        <f t="shared" si="1900"/>
        <v/>
      </c>
      <c r="BZ17611" s="32" t="str">
        <f t="shared" si="1901"/>
        <v/>
      </c>
      <c r="CA17611" s="32" t="str">
        <f t="shared" si="1902"/>
        <v/>
      </c>
      <c r="CB17611" s="33">
        <f>IF(COUNTIF($CD$7:CD17611,CD17611)=1,CD17611,CD17611+COUNTIF($CD$6:CD17610,CD17611))</f>
        <v>61427</v>
      </c>
      <c r="CC17611" s="34">
        <f t="shared" si="1903"/>
        <v>55153</v>
      </c>
      <c r="CD17611" s="32">
        <f t="shared" si="1904"/>
        <v>55153</v>
      </c>
      <c r="CE17611" s="32">
        <f t="shared" si="1905"/>
        <v>0</v>
      </c>
      <c r="CF17611" s="32">
        <f t="shared" si="1906"/>
        <v>0</v>
      </c>
      <c r="CG17611" s="32" t="str">
        <f t="shared" si="1907"/>
        <v/>
      </c>
      <c r="CH17611" s="32">
        <v>106</v>
      </c>
      <c r="CI17611" s="32" t="s">
        <v>12</v>
      </c>
      <c r="CJ17611" s="32" t="str">
        <f t="shared" si="1908"/>
        <v/>
      </c>
      <c r="CK17611" s="32" t="str">
        <f t="shared" si="1909"/>
        <v/>
      </c>
      <c r="CL17611" s="32" t="str">
        <f t="shared" si="1910"/>
        <v/>
      </c>
      <c r="CM17611" s="32" t="str">
        <f t="shared" si="1911"/>
        <v/>
      </c>
      <c r="CN17611" s="32" t="str">
        <f t="shared" si="1912"/>
        <v/>
      </c>
    </row>
    <row r="17612" spans="71:92" x14ac:dyDescent="0.3">
      <c r="BS17612" s="32" t="str">
        <f>IF(Kiadasi_kiseroiv!$K$2=BT17612,BV17612,"")</f>
        <v/>
      </c>
      <c r="BT17612" s="34" t="str">
        <f t="shared" si="1895"/>
        <v/>
      </c>
      <c r="BU17612" s="32" t="str">
        <f t="shared" si="1896"/>
        <v/>
      </c>
      <c r="BV17612" s="32" t="str">
        <f t="shared" si="1897"/>
        <v/>
      </c>
      <c r="BW17612" s="32" t="str">
        <f t="shared" si="1898"/>
        <v/>
      </c>
      <c r="BX17612" s="32" t="str">
        <f t="shared" si="1899"/>
        <v/>
      </c>
      <c r="BY17612" s="32" t="str">
        <f t="shared" si="1900"/>
        <v/>
      </c>
      <c r="BZ17612" s="32" t="str">
        <f t="shared" si="1901"/>
        <v/>
      </c>
      <c r="CA17612" s="32" t="str">
        <f t="shared" si="1902"/>
        <v/>
      </c>
      <c r="CB17612" s="33">
        <f>IF(COUNTIF($CD$7:CD17612,CD17612)=1,CD17612,CD17612+COUNTIF($CD$6:CD17611,CD17612))</f>
        <v>61428</v>
      </c>
      <c r="CC17612" s="34">
        <f t="shared" si="1903"/>
        <v>55153</v>
      </c>
      <c r="CD17612" s="32">
        <f t="shared" si="1904"/>
        <v>55153</v>
      </c>
      <c r="CE17612" s="32">
        <f t="shared" si="1905"/>
        <v>0</v>
      </c>
      <c r="CF17612" s="32">
        <f t="shared" si="1906"/>
        <v>0</v>
      </c>
      <c r="CG17612" s="32" t="str">
        <f t="shared" si="1907"/>
        <v/>
      </c>
      <c r="CH17612" s="32">
        <v>107</v>
      </c>
      <c r="CI17612" s="32" t="s">
        <v>12</v>
      </c>
      <c r="CJ17612" s="32" t="str">
        <f t="shared" si="1908"/>
        <v/>
      </c>
      <c r="CK17612" s="32" t="str">
        <f t="shared" si="1909"/>
        <v/>
      </c>
      <c r="CL17612" s="32" t="str">
        <f t="shared" si="1910"/>
        <v/>
      </c>
      <c r="CM17612" s="32" t="str">
        <f t="shared" si="1911"/>
        <v/>
      </c>
      <c r="CN17612" s="32" t="str">
        <f t="shared" si="1912"/>
        <v/>
      </c>
    </row>
    <row r="17613" spans="71:92" x14ac:dyDescent="0.3">
      <c r="BS17613" s="32" t="str">
        <f>IF(Kiadasi_kiseroiv!$K$2=BT17613,BV17613,"")</f>
        <v/>
      </c>
      <c r="BT17613" s="34" t="str">
        <f t="shared" si="1895"/>
        <v/>
      </c>
      <c r="BU17613" s="32" t="str">
        <f t="shared" si="1896"/>
        <v/>
      </c>
      <c r="BV17613" s="32" t="str">
        <f t="shared" si="1897"/>
        <v/>
      </c>
      <c r="BW17613" s="32" t="str">
        <f t="shared" si="1898"/>
        <v/>
      </c>
      <c r="BX17613" s="32" t="str">
        <f t="shared" si="1899"/>
        <v/>
      </c>
      <c r="BY17613" s="32" t="str">
        <f t="shared" si="1900"/>
        <v/>
      </c>
      <c r="BZ17613" s="32" t="str">
        <f t="shared" si="1901"/>
        <v/>
      </c>
      <c r="CA17613" s="32" t="str">
        <f t="shared" si="1902"/>
        <v/>
      </c>
      <c r="CB17613" s="33">
        <f>IF(COUNTIF($CD$7:CD17613,CD17613)=1,CD17613,CD17613+COUNTIF($CD$6:CD17612,CD17613))</f>
        <v>61429</v>
      </c>
      <c r="CC17613" s="34">
        <f t="shared" si="1903"/>
        <v>55153</v>
      </c>
      <c r="CD17613" s="32">
        <f t="shared" si="1904"/>
        <v>55153</v>
      </c>
      <c r="CE17613" s="32">
        <f t="shared" si="1905"/>
        <v>0</v>
      </c>
      <c r="CF17613" s="32">
        <f t="shared" si="1906"/>
        <v>0</v>
      </c>
      <c r="CG17613" s="32" t="str">
        <f t="shared" si="1907"/>
        <v/>
      </c>
      <c r="CH17613" s="32">
        <v>108</v>
      </c>
      <c r="CI17613" s="32" t="s">
        <v>12</v>
      </c>
      <c r="CJ17613" s="32" t="str">
        <f t="shared" si="1908"/>
        <v/>
      </c>
      <c r="CK17613" s="32" t="str">
        <f t="shared" si="1909"/>
        <v/>
      </c>
      <c r="CL17613" s="32" t="str">
        <f t="shared" si="1910"/>
        <v/>
      </c>
      <c r="CM17613" s="32" t="str">
        <f t="shared" si="1911"/>
        <v/>
      </c>
      <c r="CN17613" s="32" t="str">
        <f t="shared" si="1912"/>
        <v/>
      </c>
    </row>
    <row r="17614" spans="71:92" x14ac:dyDescent="0.3">
      <c r="BS17614" s="32" t="str">
        <f>IF(Kiadasi_kiseroiv!$K$2=BT17614,BV17614,"")</f>
        <v/>
      </c>
      <c r="BT17614" s="34" t="str">
        <f t="shared" si="1895"/>
        <v/>
      </c>
      <c r="BU17614" s="32" t="str">
        <f t="shared" si="1896"/>
        <v/>
      </c>
      <c r="BV17614" s="32" t="str">
        <f t="shared" si="1897"/>
        <v/>
      </c>
      <c r="BW17614" s="32" t="str">
        <f t="shared" si="1898"/>
        <v/>
      </c>
      <c r="BX17614" s="32" t="str">
        <f t="shared" si="1899"/>
        <v/>
      </c>
      <c r="BY17614" s="32" t="str">
        <f t="shared" si="1900"/>
        <v/>
      </c>
      <c r="BZ17614" s="32" t="str">
        <f t="shared" si="1901"/>
        <v/>
      </c>
      <c r="CA17614" s="32" t="str">
        <f t="shared" si="1902"/>
        <v/>
      </c>
      <c r="CB17614" s="33">
        <f>IF(COUNTIF($CD$7:CD17614,CD17614)=1,CD17614,CD17614+COUNTIF($CD$6:CD17613,CD17614))</f>
        <v>61430</v>
      </c>
      <c r="CC17614" s="34">
        <f t="shared" si="1903"/>
        <v>55153</v>
      </c>
      <c r="CD17614" s="32">
        <f t="shared" si="1904"/>
        <v>55153</v>
      </c>
      <c r="CE17614" s="32">
        <f t="shared" si="1905"/>
        <v>0</v>
      </c>
      <c r="CF17614" s="32">
        <f t="shared" si="1906"/>
        <v>0</v>
      </c>
      <c r="CG17614" s="32" t="str">
        <f t="shared" si="1907"/>
        <v/>
      </c>
      <c r="CH17614" s="32">
        <v>109</v>
      </c>
      <c r="CI17614" s="32" t="s">
        <v>12</v>
      </c>
      <c r="CJ17614" s="32" t="str">
        <f t="shared" si="1908"/>
        <v/>
      </c>
      <c r="CK17614" s="32" t="str">
        <f t="shared" si="1909"/>
        <v/>
      </c>
      <c r="CL17614" s="32" t="str">
        <f t="shared" si="1910"/>
        <v/>
      </c>
      <c r="CM17614" s="32" t="str">
        <f t="shared" si="1911"/>
        <v/>
      </c>
      <c r="CN17614" s="32" t="str">
        <f t="shared" si="1912"/>
        <v/>
      </c>
    </row>
    <row r="17615" spans="71:92" x14ac:dyDescent="0.3">
      <c r="BS17615" s="32" t="str">
        <f>IF(Kiadasi_kiseroiv!$K$2=BT17615,BV17615,"")</f>
        <v/>
      </c>
      <c r="BT17615" s="34" t="str">
        <f t="shared" si="1895"/>
        <v/>
      </c>
      <c r="BU17615" s="32" t="str">
        <f t="shared" si="1896"/>
        <v/>
      </c>
      <c r="BV17615" s="32" t="str">
        <f t="shared" si="1897"/>
        <v/>
      </c>
      <c r="BW17615" s="32" t="str">
        <f t="shared" si="1898"/>
        <v/>
      </c>
      <c r="BX17615" s="32" t="str">
        <f t="shared" si="1899"/>
        <v/>
      </c>
      <c r="BY17615" s="32" t="str">
        <f t="shared" si="1900"/>
        <v/>
      </c>
      <c r="BZ17615" s="32" t="str">
        <f t="shared" si="1901"/>
        <v/>
      </c>
      <c r="CA17615" s="32" t="str">
        <f t="shared" si="1902"/>
        <v/>
      </c>
      <c r="CB17615" s="33">
        <f>IF(COUNTIF($CD$7:CD17615,CD17615)=1,CD17615,CD17615+COUNTIF($CD$6:CD17614,CD17615))</f>
        <v>61431</v>
      </c>
      <c r="CC17615" s="34">
        <f t="shared" si="1903"/>
        <v>55153</v>
      </c>
      <c r="CD17615" s="32">
        <f t="shared" si="1904"/>
        <v>55153</v>
      </c>
      <c r="CE17615" s="32">
        <f t="shared" si="1905"/>
        <v>0</v>
      </c>
      <c r="CF17615" s="32">
        <f t="shared" si="1906"/>
        <v>0</v>
      </c>
      <c r="CG17615" s="32" t="str">
        <f t="shared" si="1907"/>
        <v/>
      </c>
      <c r="CH17615" s="32">
        <v>110</v>
      </c>
      <c r="CI17615" s="32" t="s">
        <v>12</v>
      </c>
      <c r="CJ17615" s="32" t="str">
        <f t="shared" si="1908"/>
        <v/>
      </c>
      <c r="CK17615" s="32" t="str">
        <f t="shared" si="1909"/>
        <v/>
      </c>
      <c r="CL17615" s="32" t="str">
        <f t="shared" si="1910"/>
        <v/>
      </c>
      <c r="CM17615" s="32" t="str">
        <f t="shared" si="1911"/>
        <v/>
      </c>
      <c r="CN17615" s="32" t="str">
        <f t="shared" si="1912"/>
        <v/>
      </c>
    </row>
    <row r="17616" spans="71:92" x14ac:dyDescent="0.3">
      <c r="BS17616" s="32" t="str">
        <f>IF(Kiadasi_kiseroiv!$K$2=BT17616,BV17616,"")</f>
        <v/>
      </c>
      <c r="BT17616" s="34" t="str">
        <f t="shared" si="1895"/>
        <v/>
      </c>
      <c r="BU17616" s="32" t="str">
        <f t="shared" si="1896"/>
        <v/>
      </c>
      <c r="BV17616" s="32" t="str">
        <f t="shared" si="1897"/>
        <v/>
      </c>
      <c r="BW17616" s="32" t="str">
        <f t="shared" si="1898"/>
        <v/>
      </c>
      <c r="BX17616" s="32" t="str">
        <f t="shared" si="1899"/>
        <v/>
      </c>
      <c r="BY17616" s="32" t="str">
        <f t="shared" si="1900"/>
        <v/>
      </c>
      <c r="BZ17616" s="32" t="str">
        <f t="shared" si="1901"/>
        <v/>
      </c>
      <c r="CA17616" s="32" t="str">
        <f t="shared" si="1902"/>
        <v/>
      </c>
      <c r="CB17616" s="33">
        <f>IF(COUNTIF($CD$7:CD17616,CD17616)=1,CD17616,CD17616+COUNTIF($CD$6:CD17615,CD17616))</f>
        <v>61432</v>
      </c>
      <c r="CC17616" s="34">
        <f t="shared" si="1903"/>
        <v>55153</v>
      </c>
      <c r="CD17616" s="32">
        <f t="shared" si="1904"/>
        <v>55153</v>
      </c>
      <c r="CE17616" s="32">
        <f t="shared" si="1905"/>
        <v>0</v>
      </c>
      <c r="CF17616" s="32">
        <f t="shared" si="1906"/>
        <v>0</v>
      </c>
      <c r="CG17616" s="32" t="str">
        <f t="shared" si="1907"/>
        <v/>
      </c>
      <c r="CH17616" s="32">
        <v>111</v>
      </c>
      <c r="CI17616" s="32" t="s">
        <v>12</v>
      </c>
      <c r="CJ17616" s="32" t="str">
        <f t="shared" si="1908"/>
        <v/>
      </c>
      <c r="CK17616" s="32" t="str">
        <f t="shared" si="1909"/>
        <v/>
      </c>
      <c r="CL17616" s="32" t="str">
        <f t="shared" si="1910"/>
        <v/>
      </c>
      <c r="CM17616" s="32" t="str">
        <f t="shared" si="1911"/>
        <v/>
      </c>
      <c r="CN17616" s="32" t="str">
        <f t="shared" si="1912"/>
        <v/>
      </c>
    </row>
    <row r="17617" spans="71:92" x14ac:dyDescent="0.3">
      <c r="BS17617" s="32" t="str">
        <f>IF(Kiadasi_kiseroiv!$K$2=BT17617,BV17617,"")</f>
        <v/>
      </c>
      <c r="BT17617" s="34" t="str">
        <f t="shared" si="1895"/>
        <v/>
      </c>
      <c r="BU17617" s="32" t="str">
        <f t="shared" si="1896"/>
        <v/>
      </c>
      <c r="BV17617" s="32" t="str">
        <f t="shared" si="1897"/>
        <v/>
      </c>
      <c r="BW17617" s="32" t="str">
        <f t="shared" si="1898"/>
        <v/>
      </c>
      <c r="BX17617" s="32" t="str">
        <f t="shared" si="1899"/>
        <v/>
      </c>
      <c r="BY17617" s="32" t="str">
        <f t="shared" si="1900"/>
        <v/>
      </c>
      <c r="BZ17617" s="32" t="str">
        <f t="shared" si="1901"/>
        <v/>
      </c>
      <c r="CA17617" s="32" t="str">
        <f t="shared" si="1902"/>
        <v/>
      </c>
      <c r="CB17617" s="33">
        <f>IF(COUNTIF($CD$7:CD17617,CD17617)=1,CD17617,CD17617+COUNTIF($CD$6:CD17616,CD17617))</f>
        <v>61433</v>
      </c>
      <c r="CC17617" s="34">
        <f t="shared" si="1903"/>
        <v>55153</v>
      </c>
      <c r="CD17617" s="32">
        <f t="shared" si="1904"/>
        <v>55153</v>
      </c>
      <c r="CE17617" s="32">
        <f t="shared" si="1905"/>
        <v>0</v>
      </c>
      <c r="CF17617" s="32">
        <f t="shared" si="1906"/>
        <v>0</v>
      </c>
      <c r="CG17617" s="32" t="str">
        <f t="shared" si="1907"/>
        <v/>
      </c>
      <c r="CH17617" s="32">
        <v>112</v>
      </c>
      <c r="CI17617" s="32" t="s">
        <v>12</v>
      </c>
      <c r="CJ17617" s="32" t="str">
        <f t="shared" si="1908"/>
        <v/>
      </c>
      <c r="CK17617" s="32" t="str">
        <f t="shared" si="1909"/>
        <v/>
      </c>
      <c r="CL17617" s="32" t="str">
        <f t="shared" si="1910"/>
        <v/>
      </c>
      <c r="CM17617" s="32" t="str">
        <f t="shared" si="1911"/>
        <v/>
      </c>
      <c r="CN17617" s="32" t="str">
        <f t="shared" si="1912"/>
        <v/>
      </c>
    </row>
    <row r="17618" spans="71:92" x14ac:dyDescent="0.3">
      <c r="BS17618" s="32" t="str">
        <f>IF(Kiadasi_kiseroiv!$K$2=BT17618,BV17618,"")</f>
        <v/>
      </c>
      <c r="BT17618" s="34" t="str">
        <f t="shared" si="1895"/>
        <v/>
      </c>
      <c r="BU17618" s="32" t="str">
        <f t="shared" si="1896"/>
        <v/>
      </c>
      <c r="BV17618" s="32" t="str">
        <f t="shared" si="1897"/>
        <v/>
      </c>
      <c r="BW17618" s="32" t="str">
        <f t="shared" si="1898"/>
        <v/>
      </c>
      <c r="BX17618" s="32" t="str">
        <f t="shared" si="1899"/>
        <v/>
      </c>
      <c r="BY17618" s="32" t="str">
        <f t="shared" si="1900"/>
        <v/>
      </c>
      <c r="BZ17618" s="32" t="str">
        <f t="shared" si="1901"/>
        <v/>
      </c>
      <c r="CA17618" s="32" t="str">
        <f t="shared" si="1902"/>
        <v/>
      </c>
      <c r="CB17618" s="33">
        <f>IF(COUNTIF($CD$7:CD17618,CD17618)=1,CD17618,CD17618+COUNTIF($CD$6:CD17617,CD17618))</f>
        <v>61434</v>
      </c>
      <c r="CC17618" s="34">
        <f t="shared" si="1903"/>
        <v>55153</v>
      </c>
      <c r="CD17618" s="32">
        <f t="shared" si="1904"/>
        <v>55153</v>
      </c>
      <c r="CE17618" s="32">
        <f t="shared" si="1905"/>
        <v>0</v>
      </c>
      <c r="CF17618" s="32">
        <f t="shared" si="1906"/>
        <v>0</v>
      </c>
      <c r="CG17618" s="32" t="str">
        <f t="shared" si="1907"/>
        <v/>
      </c>
      <c r="CH17618" s="32">
        <v>113</v>
      </c>
      <c r="CI17618" s="32" t="s">
        <v>12</v>
      </c>
      <c r="CJ17618" s="32" t="str">
        <f t="shared" si="1908"/>
        <v/>
      </c>
      <c r="CK17618" s="32" t="str">
        <f t="shared" si="1909"/>
        <v/>
      </c>
      <c r="CL17618" s="32" t="str">
        <f t="shared" si="1910"/>
        <v/>
      </c>
      <c r="CM17618" s="32" t="str">
        <f t="shared" si="1911"/>
        <v/>
      </c>
      <c r="CN17618" s="32" t="str">
        <f t="shared" si="1912"/>
        <v/>
      </c>
    </row>
    <row r="17619" spans="71:92" x14ac:dyDescent="0.3">
      <c r="BS17619" s="32" t="str">
        <f>IF(Kiadasi_kiseroiv!$K$2=BT17619,BV17619,"")</f>
        <v/>
      </c>
      <c r="BT17619" s="34" t="str">
        <f t="shared" si="1895"/>
        <v/>
      </c>
      <c r="BU17619" s="32" t="str">
        <f t="shared" si="1896"/>
        <v/>
      </c>
      <c r="BV17619" s="32" t="str">
        <f t="shared" si="1897"/>
        <v/>
      </c>
      <c r="BW17619" s="32" t="str">
        <f t="shared" si="1898"/>
        <v/>
      </c>
      <c r="BX17619" s="32" t="str">
        <f t="shared" si="1899"/>
        <v/>
      </c>
      <c r="BY17619" s="32" t="str">
        <f t="shared" si="1900"/>
        <v/>
      </c>
      <c r="BZ17619" s="32" t="str">
        <f t="shared" si="1901"/>
        <v/>
      </c>
      <c r="CA17619" s="32" t="str">
        <f t="shared" si="1902"/>
        <v/>
      </c>
      <c r="CB17619" s="33">
        <f>IF(COUNTIF($CD$7:CD17619,CD17619)=1,CD17619,CD17619+COUNTIF($CD$6:CD17618,CD17619))</f>
        <v>61435</v>
      </c>
      <c r="CC17619" s="34">
        <f t="shared" si="1903"/>
        <v>55153</v>
      </c>
      <c r="CD17619" s="32">
        <f t="shared" si="1904"/>
        <v>55153</v>
      </c>
      <c r="CE17619" s="32">
        <f t="shared" si="1905"/>
        <v>0</v>
      </c>
      <c r="CF17619" s="32">
        <f t="shared" si="1906"/>
        <v>0</v>
      </c>
      <c r="CG17619" s="32" t="str">
        <f t="shared" si="1907"/>
        <v/>
      </c>
      <c r="CH17619" s="32">
        <v>114</v>
      </c>
      <c r="CI17619" s="32" t="s">
        <v>12</v>
      </c>
      <c r="CJ17619" s="32" t="str">
        <f t="shared" si="1908"/>
        <v/>
      </c>
      <c r="CK17619" s="32" t="str">
        <f t="shared" si="1909"/>
        <v/>
      </c>
      <c r="CL17619" s="32" t="str">
        <f t="shared" si="1910"/>
        <v/>
      </c>
      <c r="CM17619" s="32" t="str">
        <f t="shared" si="1911"/>
        <v/>
      </c>
      <c r="CN17619" s="32" t="str">
        <f t="shared" si="1912"/>
        <v/>
      </c>
    </row>
    <row r="17620" spans="71:92" x14ac:dyDescent="0.3">
      <c r="BS17620" s="32" t="str">
        <f>IF(Kiadasi_kiseroiv!$K$2=BT17620,BV17620,"")</f>
        <v/>
      </c>
      <c r="BT17620" s="34" t="str">
        <f t="shared" si="1895"/>
        <v/>
      </c>
      <c r="BU17620" s="32" t="str">
        <f t="shared" si="1896"/>
        <v/>
      </c>
      <c r="BV17620" s="32" t="str">
        <f t="shared" si="1897"/>
        <v/>
      </c>
      <c r="BW17620" s="32" t="str">
        <f t="shared" si="1898"/>
        <v/>
      </c>
      <c r="BX17620" s="32" t="str">
        <f t="shared" si="1899"/>
        <v/>
      </c>
      <c r="BY17620" s="32" t="str">
        <f t="shared" si="1900"/>
        <v/>
      </c>
      <c r="BZ17620" s="32" t="str">
        <f t="shared" si="1901"/>
        <v/>
      </c>
      <c r="CA17620" s="32" t="str">
        <f t="shared" si="1902"/>
        <v/>
      </c>
      <c r="CB17620" s="33">
        <f>IF(COUNTIF($CD$7:CD17620,CD17620)=1,CD17620,CD17620+COUNTIF($CD$6:CD17619,CD17620))</f>
        <v>61436</v>
      </c>
      <c r="CC17620" s="34">
        <f t="shared" si="1903"/>
        <v>55153</v>
      </c>
      <c r="CD17620" s="32">
        <f t="shared" si="1904"/>
        <v>55153</v>
      </c>
      <c r="CE17620" s="32">
        <f t="shared" si="1905"/>
        <v>0</v>
      </c>
      <c r="CF17620" s="32">
        <f t="shared" si="1906"/>
        <v>0</v>
      </c>
      <c r="CG17620" s="32" t="str">
        <f t="shared" si="1907"/>
        <v/>
      </c>
      <c r="CH17620" s="32">
        <v>115</v>
      </c>
      <c r="CI17620" s="32" t="s">
        <v>12</v>
      </c>
      <c r="CJ17620" s="32" t="str">
        <f t="shared" si="1908"/>
        <v/>
      </c>
      <c r="CK17620" s="32" t="str">
        <f t="shared" si="1909"/>
        <v/>
      </c>
      <c r="CL17620" s="32" t="str">
        <f t="shared" si="1910"/>
        <v/>
      </c>
      <c r="CM17620" s="32" t="str">
        <f t="shared" si="1911"/>
        <v/>
      </c>
      <c r="CN17620" s="32" t="str">
        <f t="shared" si="1912"/>
        <v/>
      </c>
    </row>
    <row r="17621" spans="71:92" x14ac:dyDescent="0.3">
      <c r="BS17621" s="32" t="str">
        <f>IF(Kiadasi_kiseroiv!$K$2=BT17621,BV17621,"")</f>
        <v/>
      </c>
      <c r="BT17621" s="34" t="str">
        <f t="shared" si="1895"/>
        <v/>
      </c>
      <c r="BU17621" s="32" t="str">
        <f t="shared" si="1896"/>
        <v/>
      </c>
      <c r="BV17621" s="32" t="str">
        <f t="shared" si="1897"/>
        <v/>
      </c>
      <c r="BW17621" s="32" t="str">
        <f t="shared" si="1898"/>
        <v/>
      </c>
      <c r="BX17621" s="32" t="str">
        <f t="shared" si="1899"/>
        <v/>
      </c>
      <c r="BY17621" s="32" t="str">
        <f t="shared" si="1900"/>
        <v/>
      </c>
      <c r="BZ17621" s="32" t="str">
        <f t="shared" si="1901"/>
        <v/>
      </c>
      <c r="CA17621" s="32" t="str">
        <f t="shared" si="1902"/>
        <v/>
      </c>
      <c r="CB17621" s="33">
        <f>IF(COUNTIF($CD$7:CD17621,CD17621)=1,CD17621,CD17621+COUNTIF($CD$6:CD17620,CD17621))</f>
        <v>61437</v>
      </c>
      <c r="CC17621" s="34">
        <f t="shared" si="1903"/>
        <v>55153</v>
      </c>
      <c r="CD17621" s="32">
        <f t="shared" si="1904"/>
        <v>55153</v>
      </c>
      <c r="CE17621" s="32">
        <f t="shared" si="1905"/>
        <v>0</v>
      </c>
      <c r="CF17621" s="32">
        <f t="shared" si="1906"/>
        <v>0</v>
      </c>
      <c r="CG17621" s="32" t="str">
        <f t="shared" si="1907"/>
        <v/>
      </c>
      <c r="CH17621" s="32">
        <v>116</v>
      </c>
      <c r="CI17621" s="32" t="s">
        <v>12</v>
      </c>
      <c r="CJ17621" s="32" t="str">
        <f t="shared" si="1908"/>
        <v/>
      </c>
      <c r="CK17621" s="32" t="str">
        <f t="shared" si="1909"/>
        <v/>
      </c>
      <c r="CL17621" s="32" t="str">
        <f t="shared" si="1910"/>
        <v/>
      </c>
      <c r="CM17621" s="32" t="str">
        <f t="shared" si="1911"/>
        <v/>
      </c>
      <c r="CN17621" s="32" t="str">
        <f t="shared" si="1912"/>
        <v/>
      </c>
    </row>
    <row r="17622" spans="71:92" x14ac:dyDescent="0.3">
      <c r="BS17622" s="32" t="str">
        <f>IF(Kiadasi_kiseroiv!$K$2=BT17622,BV17622,"")</f>
        <v/>
      </c>
      <c r="BT17622" s="34" t="str">
        <f t="shared" si="1895"/>
        <v/>
      </c>
      <c r="BU17622" s="32" t="str">
        <f t="shared" si="1896"/>
        <v/>
      </c>
      <c r="BV17622" s="32" t="str">
        <f t="shared" si="1897"/>
        <v/>
      </c>
      <c r="BW17622" s="32" t="str">
        <f t="shared" si="1898"/>
        <v/>
      </c>
      <c r="BX17622" s="32" t="str">
        <f t="shared" si="1899"/>
        <v/>
      </c>
      <c r="BY17622" s="32" t="str">
        <f t="shared" si="1900"/>
        <v/>
      </c>
      <c r="BZ17622" s="32" t="str">
        <f t="shared" si="1901"/>
        <v/>
      </c>
      <c r="CA17622" s="32" t="str">
        <f t="shared" si="1902"/>
        <v/>
      </c>
      <c r="CB17622" s="33">
        <f>IF(COUNTIF($CD$7:CD17622,CD17622)=1,CD17622,CD17622+COUNTIF($CD$6:CD17621,CD17622))</f>
        <v>61438</v>
      </c>
      <c r="CC17622" s="34">
        <f t="shared" si="1903"/>
        <v>55153</v>
      </c>
      <c r="CD17622" s="32">
        <f t="shared" si="1904"/>
        <v>55153</v>
      </c>
      <c r="CE17622" s="32">
        <f t="shared" si="1905"/>
        <v>0</v>
      </c>
      <c r="CF17622" s="32">
        <f t="shared" si="1906"/>
        <v>0</v>
      </c>
      <c r="CG17622" s="32" t="str">
        <f t="shared" si="1907"/>
        <v/>
      </c>
      <c r="CH17622" s="32">
        <v>117</v>
      </c>
      <c r="CI17622" s="32" t="s">
        <v>12</v>
      </c>
      <c r="CJ17622" s="32" t="str">
        <f t="shared" si="1908"/>
        <v/>
      </c>
      <c r="CK17622" s="32" t="str">
        <f t="shared" si="1909"/>
        <v/>
      </c>
      <c r="CL17622" s="32" t="str">
        <f t="shared" si="1910"/>
        <v/>
      </c>
      <c r="CM17622" s="32" t="str">
        <f t="shared" si="1911"/>
        <v/>
      </c>
      <c r="CN17622" s="32" t="str">
        <f t="shared" si="1912"/>
        <v/>
      </c>
    </row>
    <row r="17623" spans="71:92" x14ac:dyDescent="0.3">
      <c r="BS17623" s="32" t="str">
        <f>IF(Kiadasi_kiseroiv!$K$2=BT17623,BV17623,"")</f>
        <v/>
      </c>
      <c r="BT17623" s="34" t="str">
        <f t="shared" si="1895"/>
        <v/>
      </c>
      <c r="BU17623" s="32" t="str">
        <f t="shared" si="1896"/>
        <v/>
      </c>
      <c r="BV17623" s="32" t="str">
        <f t="shared" si="1897"/>
        <v/>
      </c>
      <c r="BW17623" s="32" t="str">
        <f t="shared" si="1898"/>
        <v/>
      </c>
      <c r="BX17623" s="32" t="str">
        <f t="shared" si="1899"/>
        <v/>
      </c>
      <c r="BY17623" s="32" t="str">
        <f t="shared" si="1900"/>
        <v/>
      </c>
      <c r="BZ17623" s="32" t="str">
        <f t="shared" si="1901"/>
        <v/>
      </c>
      <c r="CA17623" s="32" t="str">
        <f t="shared" si="1902"/>
        <v/>
      </c>
      <c r="CB17623" s="33">
        <f>IF(COUNTIF($CD$7:CD17623,CD17623)=1,CD17623,CD17623+COUNTIF($CD$6:CD17622,CD17623))</f>
        <v>61439</v>
      </c>
      <c r="CC17623" s="34">
        <f t="shared" si="1903"/>
        <v>55153</v>
      </c>
      <c r="CD17623" s="32">
        <f t="shared" si="1904"/>
        <v>55153</v>
      </c>
      <c r="CE17623" s="32">
        <f t="shared" si="1905"/>
        <v>0</v>
      </c>
      <c r="CF17623" s="32">
        <f t="shared" si="1906"/>
        <v>0</v>
      </c>
      <c r="CG17623" s="32" t="str">
        <f t="shared" si="1907"/>
        <v/>
      </c>
      <c r="CH17623" s="32">
        <v>118</v>
      </c>
      <c r="CI17623" s="32" t="s">
        <v>12</v>
      </c>
      <c r="CJ17623" s="32" t="str">
        <f t="shared" si="1908"/>
        <v/>
      </c>
      <c r="CK17623" s="32" t="str">
        <f t="shared" si="1909"/>
        <v/>
      </c>
      <c r="CL17623" s="32" t="str">
        <f t="shared" si="1910"/>
        <v/>
      </c>
      <c r="CM17623" s="32" t="str">
        <f t="shared" si="1911"/>
        <v/>
      </c>
      <c r="CN17623" s="32" t="str">
        <f t="shared" si="1912"/>
        <v/>
      </c>
    </row>
    <row r="17624" spans="71:92" x14ac:dyDescent="0.3">
      <c r="BS17624" s="32" t="str">
        <f>IF(Kiadasi_kiseroiv!$K$2=BT17624,BV17624,"")</f>
        <v/>
      </c>
      <c r="BT17624" s="34" t="str">
        <f t="shared" si="1895"/>
        <v/>
      </c>
      <c r="BU17624" s="32" t="str">
        <f t="shared" si="1896"/>
        <v/>
      </c>
      <c r="BV17624" s="32" t="str">
        <f t="shared" si="1897"/>
        <v/>
      </c>
      <c r="BW17624" s="32" t="str">
        <f t="shared" si="1898"/>
        <v/>
      </c>
      <c r="BX17624" s="32" t="str">
        <f t="shared" si="1899"/>
        <v/>
      </c>
      <c r="BY17624" s="32" t="str">
        <f t="shared" si="1900"/>
        <v/>
      </c>
      <c r="BZ17624" s="32" t="str">
        <f t="shared" si="1901"/>
        <v/>
      </c>
      <c r="CA17624" s="32" t="str">
        <f t="shared" si="1902"/>
        <v/>
      </c>
      <c r="CB17624" s="33">
        <f>IF(COUNTIF($CD$7:CD17624,CD17624)=1,CD17624,CD17624+COUNTIF($CD$6:CD17623,CD17624))</f>
        <v>61440</v>
      </c>
      <c r="CC17624" s="34">
        <f t="shared" si="1903"/>
        <v>55153</v>
      </c>
      <c r="CD17624" s="32">
        <f t="shared" si="1904"/>
        <v>55153</v>
      </c>
      <c r="CE17624" s="32">
        <f t="shared" si="1905"/>
        <v>0</v>
      </c>
      <c r="CF17624" s="32">
        <f t="shared" si="1906"/>
        <v>0</v>
      </c>
      <c r="CG17624" s="32" t="str">
        <f t="shared" si="1907"/>
        <v/>
      </c>
      <c r="CH17624" s="32">
        <v>119</v>
      </c>
      <c r="CI17624" s="32" t="s">
        <v>12</v>
      </c>
      <c r="CJ17624" s="32" t="str">
        <f t="shared" si="1908"/>
        <v/>
      </c>
      <c r="CK17624" s="32" t="str">
        <f t="shared" si="1909"/>
        <v/>
      </c>
      <c r="CL17624" s="32" t="str">
        <f t="shared" si="1910"/>
        <v/>
      </c>
      <c r="CM17624" s="32" t="str">
        <f t="shared" si="1911"/>
        <v/>
      </c>
      <c r="CN17624" s="32" t="str">
        <f t="shared" si="1912"/>
        <v/>
      </c>
    </row>
    <row r="17625" spans="71:92" x14ac:dyDescent="0.3">
      <c r="BS17625" s="32" t="str">
        <f>IF(Kiadasi_kiseroiv!$K$2=BT17625,BV17625,"")</f>
        <v/>
      </c>
      <c r="BT17625" s="34" t="str">
        <f t="shared" si="1895"/>
        <v/>
      </c>
      <c r="BU17625" s="32" t="str">
        <f t="shared" si="1896"/>
        <v/>
      </c>
      <c r="BV17625" s="32" t="str">
        <f t="shared" si="1897"/>
        <v/>
      </c>
      <c r="BW17625" s="32" t="str">
        <f t="shared" si="1898"/>
        <v/>
      </c>
      <c r="BX17625" s="32" t="str">
        <f t="shared" si="1899"/>
        <v/>
      </c>
      <c r="BY17625" s="32" t="str">
        <f t="shared" si="1900"/>
        <v/>
      </c>
      <c r="BZ17625" s="32" t="str">
        <f t="shared" si="1901"/>
        <v/>
      </c>
      <c r="CA17625" s="32" t="str">
        <f t="shared" si="1902"/>
        <v/>
      </c>
      <c r="CB17625" s="33">
        <f>IF(COUNTIF($CD$7:CD17625,CD17625)=1,CD17625,CD17625+COUNTIF($CD$6:CD17624,CD17625))</f>
        <v>61441</v>
      </c>
      <c r="CC17625" s="34">
        <f t="shared" si="1903"/>
        <v>55153</v>
      </c>
      <c r="CD17625" s="32">
        <f t="shared" si="1904"/>
        <v>55153</v>
      </c>
      <c r="CE17625" s="32">
        <f t="shared" si="1905"/>
        <v>0</v>
      </c>
      <c r="CF17625" s="32">
        <f t="shared" si="1906"/>
        <v>0</v>
      </c>
      <c r="CG17625" s="32" t="str">
        <f t="shared" si="1907"/>
        <v/>
      </c>
      <c r="CH17625" s="32">
        <v>120</v>
      </c>
      <c r="CI17625" s="32" t="s">
        <v>12</v>
      </c>
      <c r="CJ17625" s="32" t="str">
        <f t="shared" si="1908"/>
        <v/>
      </c>
      <c r="CK17625" s="32" t="str">
        <f t="shared" si="1909"/>
        <v/>
      </c>
      <c r="CL17625" s="32" t="str">
        <f t="shared" si="1910"/>
        <v/>
      </c>
      <c r="CM17625" s="32" t="str">
        <f t="shared" si="1911"/>
        <v/>
      </c>
      <c r="CN17625" s="32" t="str">
        <f t="shared" si="1912"/>
        <v/>
      </c>
    </row>
    <row r="17626" spans="71:92" x14ac:dyDescent="0.3">
      <c r="BS17626" s="32" t="str">
        <f>IF(Kiadasi_kiseroiv!$K$2=BT17626,BV17626,"")</f>
        <v/>
      </c>
      <c r="BT17626" s="34" t="str">
        <f t="shared" si="1895"/>
        <v/>
      </c>
      <c r="BU17626" s="32" t="str">
        <f t="shared" si="1896"/>
        <v/>
      </c>
      <c r="BV17626" s="32" t="str">
        <f t="shared" si="1897"/>
        <v/>
      </c>
      <c r="BW17626" s="32" t="str">
        <f t="shared" si="1898"/>
        <v/>
      </c>
      <c r="BX17626" s="32" t="str">
        <f t="shared" si="1899"/>
        <v/>
      </c>
      <c r="BY17626" s="32" t="str">
        <f t="shared" si="1900"/>
        <v/>
      </c>
      <c r="BZ17626" s="32" t="str">
        <f t="shared" si="1901"/>
        <v/>
      </c>
      <c r="CA17626" s="32" t="str">
        <f t="shared" si="1902"/>
        <v/>
      </c>
      <c r="CB17626" s="33">
        <f>IF(COUNTIF($CD$7:CD17626,CD17626)=1,CD17626,CD17626+COUNTIF($CD$6:CD17625,CD17626))</f>
        <v>61442</v>
      </c>
      <c r="CC17626" s="34">
        <f t="shared" si="1903"/>
        <v>55153</v>
      </c>
      <c r="CD17626" s="32">
        <f t="shared" si="1904"/>
        <v>55153</v>
      </c>
      <c r="CE17626" s="32">
        <f t="shared" si="1905"/>
        <v>0</v>
      </c>
      <c r="CF17626" s="32">
        <f t="shared" si="1906"/>
        <v>0</v>
      </c>
      <c r="CG17626" s="32" t="str">
        <f t="shared" si="1907"/>
        <v/>
      </c>
      <c r="CH17626" s="32">
        <v>121</v>
      </c>
      <c r="CI17626" s="32" t="s">
        <v>12</v>
      </c>
      <c r="CJ17626" s="32" t="str">
        <f t="shared" si="1908"/>
        <v/>
      </c>
      <c r="CK17626" s="32" t="str">
        <f t="shared" si="1909"/>
        <v/>
      </c>
      <c r="CL17626" s="32" t="str">
        <f t="shared" si="1910"/>
        <v/>
      </c>
      <c r="CM17626" s="32" t="str">
        <f t="shared" si="1911"/>
        <v/>
      </c>
      <c r="CN17626" s="32" t="str">
        <f t="shared" si="1912"/>
        <v/>
      </c>
    </row>
    <row r="17627" spans="71:92" x14ac:dyDescent="0.3">
      <c r="BS17627" s="32" t="str">
        <f>IF(Kiadasi_kiseroiv!$K$2=BT17627,BV17627,"")</f>
        <v/>
      </c>
      <c r="BT17627" s="34" t="str">
        <f t="shared" si="1895"/>
        <v/>
      </c>
      <c r="BU17627" s="32" t="str">
        <f t="shared" si="1896"/>
        <v/>
      </c>
      <c r="BV17627" s="32" t="str">
        <f t="shared" si="1897"/>
        <v/>
      </c>
      <c r="BW17627" s="32" t="str">
        <f t="shared" si="1898"/>
        <v/>
      </c>
      <c r="BX17627" s="32" t="str">
        <f t="shared" si="1899"/>
        <v/>
      </c>
      <c r="BY17627" s="32" t="str">
        <f t="shared" si="1900"/>
        <v/>
      </c>
      <c r="BZ17627" s="32" t="str">
        <f t="shared" si="1901"/>
        <v/>
      </c>
      <c r="CA17627" s="32" t="str">
        <f t="shared" si="1902"/>
        <v/>
      </c>
      <c r="CB17627" s="33">
        <f>IF(COUNTIF($CD$7:CD17627,CD17627)=1,CD17627,CD17627+COUNTIF($CD$6:CD17626,CD17627))</f>
        <v>61443</v>
      </c>
      <c r="CC17627" s="34">
        <f t="shared" si="1903"/>
        <v>55153</v>
      </c>
      <c r="CD17627" s="32">
        <f t="shared" si="1904"/>
        <v>55153</v>
      </c>
      <c r="CE17627" s="32">
        <f t="shared" si="1905"/>
        <v>0</v>
      </c>
      <c r="CF17627" s="32">
        <f t="shared" si="1906"/>
        <v>0</v>
      </c>
      <c r="CG17627" s="32" t="str">
        <f t="shared" si="1907"/>
        <v/>
      </c>
      <c r="CH17627" s="32">
        <v>122</v>
      </c>
      <c r="CI17627" s="32" t="s">
        <v>12</v>
      </c>
      <c r="CJ17627" s="32" t="str">
        <f t="shared" si="1908"/>
        <v/>
      </c>
      <c r="CK17627" s="32" t="str">
        <f t="shared" si="1909"/>
        <v/>
      </c>
      <c r="CL17627" s="32" t="str">
        <f t="shared" si="1910"/>
        <v/>
      </c>
      <c r="CM17627" s="32" t="str">
        <f t="shared" si="1911"/>
        <v/>
      </c>
      <c r="CN17627" s="32" t="str">
        <f t="shared" si="1912"/>
        <v/>
      </c>
    </row>
    <row r="17628" spans="71:92" x14ac:dyDescent="0.3">
      <c r="BS17628" s="32" t="str">
        <f>IF(Kiadasi_kiseroiv!$K$2=BT17628,BV17628,"")</f>
        <v/>
      </c>
      <c r="BT17628" s="34" t="str">
        <f t="shared" si="1895"/>
        <v/>
      </c>
      <c r="BU17628" s="32" t="str">
        <f t="shared" si="1896"/>
        <v/>
      </c>
      <c r="BV17628" s="32" t="str">
        <f t="shared" si="1897"/>
        <v/>
      </c>
      <c r="BW17628" s="32" t="str">
        <f t="shared" si="1898"/>
        <v/>
      </c>
      <c r="BX17628" s="32" t="str">
        <f t="shared" si="1899"/>
        <v/>
      </c>
      <c r="BY17628" s="32" t="str">
        <f t="shared" si="1900"/>
        <v/>
      </c>
      <c r="BZ17628" s="32" t="str">
        <f t="shared" si="1901"/>
        <v/>
      </c>
      <c r="CA17628" s="32" t="str">
        <f t="shared" si="1902"/>
        <v/>
      </c>
      <c r="CB17628" s="33">
        <f>IF(COUNTIF($CD$7:CD17628,CD17628)=1,CD17628,CD17628+COUNTIF($CD$6:CD17627,CD17628))</f>
        <v>61444</v>
      </c>
      <c r="CC17628" s="34">
        <f t="shared" si="1903"/>
        <v>55153</v>
      </c>
      <c r="CD17628" s="32">
        <f t="shared" si="1904"/>
        <v>55153</v>
      </c>
      <c r="CE17628" s="32">
        <f t="shared" si="1905"/>
        <v>0</v>
      </c>
      <c r="CF17628" s="32">
        <f t="shared" si="1906"/>
        <v>0</v>
      </c>
      <c r="CG17628" s="32" t="str">
        <f t="shared" si="1907"/>
        <v/>
      </c>
      <c r="CH17628" s="32">
        <v>123</v>
      </c>
      <c r="CI17628" s="32" t="s">
        <v>12</v>
      </c>
      <c r="CJ17628" s="32" t="str">
        <f t="shared" si="1908"/>
        <v/>
      </c>
      <c r="CK17628" s="32" t="str">
        <f t="shared" si="1909"/>
        <v/>
      </c>
      <c r="CL17628" s="32" t="str">
        <f t="shared" si="1910"/>
        <v/>
      </c>
      <c r="CM17628" s="32" t="str">
        <f t="shared" si="1911"/>
        <v/>
      </c>
      <c r="CN17628" s="32" t="str">
        <f t="shared" si="1912"/>
        <v/>
      </c>
    </row>
    <row r="17629" spans="71:92" x14ac:dyDescent="0.3">
      <c r="BS17629" s="32" t="str">
        <f>IF(Kiadasi_kiseroiv!$K$2=BT17629,BV17629,"")</f>
        <v/>
      </c>
      <c r="BT17629" s="34" t="str">
        <f t="shared" si="1895"/>
        <v/>
      </c>
      <c r="BU17629" s="32" t="str">
        <f t="shared" si="1896"/>
        <v/>
      </c>
      <c r="BV17629" s="32" t="str">
        <f t="shared" si="1897"/>
        <v/>
      </c>
      <c r="BW17629" s="32" t="str">
        <f t="shared" si="1898"/>
        <v/>
      </c>
      <c r="BX17629" s="32" t="str">
        <f t="shared" si="1899"/>
        <v/>
      </c>
      <c r="BY17629" s="32" t="str">
        <f t="shared" si="1900"/>
        <v/>
      </c>
      <c r="BZ17629" s="32" t="str">
        <f t="shared" si="1901"/>
        <v/>
      </c>
      <c r="CA17629" s="32" t="str">
        <f t="shared" si="1902"/>
        <v/>
      </c>
      <c r="CB17629" s="33">
        <f>IF(COUNTIF($CD$7:CD17629,CD17629)=1,CD17629,CD17629+COUNTIF($CD$6:CD17628,CD17629))</f>
        <v>61445</v>
      </c>
      <c r="CC17629" s="34">
        <f t="shared" si="1903"/>
        <v>55153</v>
      </c>
      <c r="CD17629" s="32">
        <f t="shared" si="1904"/>
        <v>55153</v>
      </c>
      <c r="CE17629" s="32">
        <f t="shared" si="1905"/>
        <v>0</v>
      </c>
      <c r="CF17629" s="32">
        <f t="shared" si="1906"/>
        <v>0</v>
      </c>
      <c r="CG17629" s="32" t="str">
        <f t="shared" si="1907"/>
        <v/>
      </c>
      <c r="CH17629" s="32">
        <v>124</v>
      </c>
      <c r="CI17629" s="32" t="s">
        <v>12</v>
      </c>
      <c r="CJ17629" s="32" t="str">
        <f t="shared" si="1908"/>
        <v/>
      </c>
      <c r="CK17629" s="32" t="str">
        <f t="shared" si="1909"/>
        <v/>
      </c>
      <c r="CL17629" s="32" t="str">
        <f t="shared" si="1910"/>
        <v/>
      </c>
      <c r="CM17629" s="32" t="str">
        <f t="shared" si="1911"/>
        <v/>
      </c>
      <c r="CN17629" s="32" t="str">
        <f t="shared" si="1912"/>
        <v/>
      </c>
    </row>
    <row r="17630" spans="71:92" x14ac:dyDescent="0.3">
      <c r="BS17630" s="32" t="str">
        <f>IF(Kiadasi_kiseroiv!$K$2=BT17630,BV17630,"")</f>
        <v/>
      </c>
      <c r="BT17630" s="34" t="str">
        <f t="shared" si="1895"/>
        <v/>
      </c>
      <c r="BU17630" s="32" t="str">
        <f t="shared" si="1896"/>
        <v/>
      </c>
      <c r="BV17630" s="32" t="str">
        <f t="shared" si="1897"/>
        <v/>
      </c>
      <c r="BW17630" s="32" t="str">
        <f t="shared" si="1898"/>
        <v/>
      </c>
      <c r="BX17630" s="32" t="str">
        <f t="shared" si="1899"/>
        <v/>
      </c>
      <c r="BY17630" s="32" t="str">
        <f t="shared" si="1900"/>
        <v/>
      </c>
      <c r="BZ17630" s="32" t="str">
        <f t="shared" si="1901"/>
        <v/>
      </c>
      <c r="CA17630" s="32" t="str">
        <f t="shared" si="1902"/>
        <v/>
      </c>
      <c r="CB17630" s="33">
        <f>IF(COUNTIF($CD$7:CD17630,CD17630)=1,CD17630,CD17630+COUNTIF($CD$6:CD17629,CD17630))</f>
        <v>61446</v>
      </c>
      <c r="CC17630" s="34">
        <f t="shared" si="1903"/>
        <v>55153</v>
      </c>
      <c r="CD17630" s="32">
        <f t="shared" si="1904"/>
        <v>55153</v>
      </c>
      <c r="CE17630" s="32">
        <f t="shared" si="1905"/>
        <v>0</v>
      </c>
      <c r="CF17630" s="32">
        <f t="shared" si="1906"/>
        <v>0</v>
      </c>
      <c r="CG17630" s="32" t="str">
        <f t="shared" si="1907"/>
        <v/>
      </c>
      <c r="CH17630" s="32">
        <v>125</v>
      </c>
      <c r="CI17630" s="32" t="s">
        <v>12</v>
      </c>
      <c r="CJ17630" s="32" t="str">
        <f t="shared" si="1908"/>
        <v/>
      </c>
      <c r="CK17630" s="32" t="str">
        <f t="shared" si="1909"/>
        <v/>
      </c>
      <c r="CL17630" s="32" t="str">
        <f t="shared" si="1910"/>
        <v/>
      </c>
      <c r="CM17630" s="32" t="str">
        <f t="shared" si="1911"/>
        <v/>
      </c>
      <c r="CN17630" s="32" t="str">
        <f t="shared" si="1912"/>
        <v/>
      </c>
    </row>
    <row r="17631" spans="71:92" x14ac:dyDescent="0.3">
      <c r="BS17631" s="32" t="str">
        <f>IF(Kiadasi_kiseroiv!$K$2=BT17631,BV17631,"")</f>
        <v/>
      </c>
      <c r="BT17631" s="34" t="str">
        <f t="shared" si="1895"/>
        <v/>
      </c>
      <c r="BU17631" s="32" t="str">
        <f t="shared" si="1896"/>
        <v/>
      </c>
      <c r="BV17631" s="32" t="str">
        <f t="shared" si="1897"/>
        <v/>
      </c>
      <c r="BW17631" s="32" t="str">
        <f t="shared" si="1898"/>
        <v/>
      </c>
      <c r="BX17631" s="32" t="str">
        <f t="shared" si="1899"/>
        <v/>
      </c>
      <c r="BY17631" s="32" t="str">
        <f t="shared" si="1900"/>
        <v/>
      </c>
      <c r="BZ17631" s="32" t="str">
        <f t="shared" si="1901"/>
        <v/>
      </c>
      <c r="CA17631" s="32" t="str">
        <f t="shared" si="1902"/>
        <v/>
      </c>
      <c r="CB17631" s="33">
        <f>IF(COUNTIF($CD$7:CD17631,CD17631)=1,CD17631,CD17631+COUNTIF($CD$6:CD17630,CD17631))</f>
        <v>61447</v>
      </c>
      <c r="CC17631" s="34">
        <f t="shared" si="1903"/>
        <v>55153</v>
      </c>
      <c r="CD17631" s="32">
        <f t="shared" si="1904"/>
        <v>55153</v>
      </c>
      <c r="CE17631" s="32">
        <f t="shared" si="1905"/>
        <v>0</v>
      </c>
      <c r="CF17631" s="32">
        <f t="shared" si="1906"/>
        <v>0</v>
      </c>
      <c r="CG17631" s="32" t="str">
        <f t="shared" si="1907"/>
        <v/>
      </c>
      <c r="CH17631" s="32">
        <v>126</v>
      </c>
      <c r="CI17631" s="32" t="s">
        <v>12</v>
      </c>
      <c r="CJ17631" s="32" t="str">
        <f t="shared" si="1908"/>
        <v/>
      </c>
      <c r="CK17631" s="32" t="str">
        <f t="shared" si="1909"/>
        <v/>
      </c>
      <c r="CL17631" s="32" t="str">
        <f t="shared" si="1910"/>
        <v/>
      </c>
      <c r="CM17631" s="32" t="str">
        <f t="shared" si="1911"/>
        <v/>
      </c>
      <c r="CN17631" s="32" t="str">
        <f t="shared" si="1912"/>
        <v/>
      </c>
    </row>
    <row r="17632" spans="71:92" x14ac:dyDescent="0.3">
      <c r="BS17632" s="32" t="str">
        <f>IF(Kiadasi_kiseroiv!$K$2=BT17632,BV17632,"")</f>
        <v/>
      </c>
      <c r="BT17632" s="34" t="str">
        <f t="shared" si="1895"/>
        <v/>
      </c>
      <c r="BU17632" s="32" t="str">
        <f t="shared" si="1896"/>
        <v/>
      </c>
      <c r="BV17632" s="32" t="str">
        <f t="shared" si="1897"/>
        <v/>
      </c>
      <c r="BW17632" s="32" t="str">
        <f t="shared" si="1898"/>
        <v/>
      </c>
      <c r="BX17632" s="32" t="str">
        <f t="shared" si="1899"/>
        <v/>
      </c>
      <c r="BY17632" s="32" t="str">
        <f t="shared" si="1900"/>
        <v/>
      </c>
      <c r="BZ17632" s="32" t="str">
        <f t="shared" si="1901"/>
        <v/>
      </c>
      <c r="CA17632" s="32" t="str">
        <f t="shared" si="1902"/>
        <v/>
      </c>
      <c r="CB17632" s="33">
        <f>IF(COUNTIF($CD$7:CD17632,CD17632)=1,CD17632,CD17632+COUNTIF($CD$6:CD17631,CD17632))</f>
        <v>61448</v>
      </c>
      <c r="CC17632" s="34">
        <f t="shared" si="1903"/>
        <v>55153</v>
      </c>
      <c r="CD17632" s="32">
        <f t="shared" si="1904"/>
        <v>55153</v>
      </c>
      <c r="CE17632" s="32">
        <f t="shared" si="1905"/>
        <v>0</v>
      </c>
      <c r="CF17632" s="32">
        <f t="shared" si="1906"/>
        <v>0</v>
      </c>
      <c r="CG17632" s="32" t="str">
        <f t="shared" si="1907"/>
        <v/>
      </c>
      <c r="CH17632" s="32">
        <v>127</v>
      </c>
      <c r="CI17632" s="32" t="s">
        <v>12</v>
      </c>
      <c r="CJ17632" s="32" t="str">
        <f t="shared" si="1908"/>
        <v/>
      </c>
      <c r="CK17632" s="32" t="str">
        <f t="shared" si="1909"/>
        <v/>
      </c>
      <c r="CL17632" s="32" t="str">
        <f t="shared" si="1910"/>
        <v/>
      </c>
      <c r="CM17632" s="32" t="str">
        <f t="shared" si="1911"/>
        <v/>
      </c>
      <c r="CN17632" s="32" t="str">
        <f t="shared" si="1912"/>
        <v/>
      </c>
    </row>
    <row r="17633" spans="71:92" x14ac:dyDescent="0.3">
      <c r="BS17633" s="32" t="str">
        <f>IF(Kiadasi_kiseroiv!$K$2=BT17633,BV17633,"")</f>
        <v/>
      </c>
      <c r="BT17633" s="34" t="str">
        <f t="shared" si="1895"/>
        <v/>
      </c>
      <c r="BU17633" s="32" t="str">
        <f t="shared" si="1896"/>
        <v/>
      </c>
      <c r="BV17633" s="32" t="str">
        <f t="shared" si="1897"/>
        <v/>
      </c>
      <c r="BW17633" s="32" t="str">
        <f t="shared" si="1898"/>
        <v/>
      </c>
      <c r="BX17633" s="32" t="str">
        <f t="shared" si="1899"/>
        <v/>
      </c>
      <c r="BY17633" s="32" t="str">
        <f t="shared" si="1900"/>
        <v/>
      </c>
      <c r="BZ17633" s="32" t="str">
        <f t="shared" si="1901"/>
        <v/>
      </c>
      <c r="CA17633" s="32" t="str">
        <f t="shared" si="1902"/>
        <v/>
      </c>
      <c r="CB17633" s="33">
        <f>IF(COUNTIF($CD$7:CD17633,CD17633)=1,CD17633,CD17633+COUNTIF($CD$6:CD17632,CD17633))</f>
        <v>61449</v>
      </c>
      <c r="CC17633" s="34">
        <f t="shared" si="1903"/>
        <v>55153</v>
      </c>
      <c r="CD17633" s="32">
        <f t="shared" si="1904"/>
        <v>55153</v>
      </c>
      <c r="CE17633" s="32">
        <f t="shared" si="1905"/>
        <v>0</v>
      </c>
      <c r="CF17633" s="32">
        <f t="shared" si="1906"/>
        <v>0</v>
      </c>
      <c r="CG17633" s="32" t="str">
        <f t="shared" si="1907"/>
        <v/>
      </c>
      <c r="CH17633" s="32">
        <v>128</v>
      </c>
      <c r="CI17633" s="32" t="s">
        <v>12</v>
      </c>
      <c r="CJ17633" s="32" t="str">
        <f t="shared" si="1908"/>
        <v/>
      </c>
      <c r="CK17633" s="32" t="str">
        <f t="shared" si="1909"/>
        <v/>
      </c>
      <c r="CL17633" s="32" t="str">
        <f t="shared" si="1910"/>
        <v/>
      </c>
      <c r="CM17633" s="32" t="str">
        <f t="shared" si="1911"/>
        <v/>
      </c>
      <c r="CN17633" s="32" t="str">
        <f t="shared" si="1912"/>
        <v/>
      </c>
    </row>
    <row r="17634" spans="71:92" x14ac:dyDescent="0.3">
      <c r="BS17634" s="32" t="str">
        <f>IF(Kiadasi_kiseroiv!$K$2=BT17634,BV17634,"")</f>
        <v/>
      </c>
      <c r="BT17634" s="34" t="str">
        <f t="shared" si="1895"/>
        <v/>
      </c>
      <c r="BU17634" s="32" t="str">
        <f t="shared" si="1896"/>
        <v/>
      </c>
      <c r="BV17634" s="32" t="str">
        <f t="shared" si="1897"/>
        <v/>
      </c>
      <c r="BW17634" s="32" t="str">
        <f t="shared" si="1898"/>
        <v/>
      </c>
      <c r="BX17634" s="32" t="str">
        <f t="shared" si="1899"/>
        <v/>
      </c>
      <c r="BY17634" s="32" t="str">
        <f t="shared" si="1900"/>
        <v/>
      </c>
      <c r="BZ17634" s="32" t="str">
        <f t="shared" si="1901"/>
        <v/>
      </c>
      <c r="CA17634" s="32" t="str">
        <f t="shared" si="1902"/>
        <v/>
      </c>
      <c r="CB17634" s="33">
        <f>IF(COUNTIF($CD$7:CD17634,CD17634)=1,CD17634,CD17634+COUNTIF($CD$6:CD17633,CD17634))</f>
        <v>61450</v>
      </c>
      <c r="CC17634" s="34">
        <f t="shared" si="1903"/>
        <v>55153</v>
      </c>
      <c r="CD17634" s="32">
        <f t="shared" si="1904"/>
        <v>55153</v>
      </c>
      <c r="CE17634" s="32">
        <f t="shared" si="1905"/>
        <v>0</v>
      </c>
      <c r="CF17634" s="32">
        <f t="shared" si="1906"/>
        <v>0</v>
      </c>
      <c r="CG17634" s="32" t="str">
        <f t="shared" si="1907"/>
        <v/>
      </c>
      <c r="CH17634" s="32">
        <v>129</v>
      </c>
      <c r="CI17634" s="32" t="s">
        <v>12</v>
      </c>
      <c r="CJ17634" s="32" t="str">
        <f t="shared" si="1908"/>
        <v/>
      </c>
      <c r="CK17634" s="32" t="str">
        <f t="shared" si="1909"/>
        <v/>
      </c>
      <c r="CL17634" s="32" t="str">
        <f t="shared" si="1910"/>
        <v/>
      </c>
      <c r="CM17634" s="32" t="str">
        <f t="shared" si="1911"/>
        <v/>
      </c>
      <c r="CN17634" s="32" t="str">
        <f t="shared" si="1912"/>
        <v/>
      </c>
    </row>
    <row r="17635" spans="71:92" x14ac:dyDescent="0.3">
      <c r="BS17635" s="32" t="str">
        <f>IF(Kiadasi_kiseroiv!$K$2=BT17635,BV17635,"")</f>
        <v/>
      </c>
      <c r="BT17635" s="34" t="str">
        <f t="shared" ref="BT17635:BT17666" si="1913">IF(AND($BT$4=CI17635,BU17635&lt;&gt;""),CC17635,"")</f>
        <v/>
      </c>
      <c r="BU17635" s="32" t="str">
        <f t="shared" ref="BU17635:BU17666" si="1914">IF(AND($BU$1=CI17635,ISERROR(VLOOKUP(CG17635,Kisiv,2,FALSE))=FALSE),CB17635,"")</f>
        <v/>
      </c>
      <c r="BV17635" s="32" t="str">
        <f t="shared" ref="BV17635:BV17666" si="1915">IF(BU17635&lt;&gt;"",RANK(BU17635,$BU$7:$BU$33000,1),"")</f>
        <v/>
      </c>
      <c r="BW17635" s="32" t="str">
        <f t="shared" ref="BW17635:BW17666" si="1916">IF(CC17635&lt;min,$BW$2,IF(CC17635&lt;=max,CG17635,""))</f>
        <v/>
      </c>
      <c r="BX17635" s="32" t="str">
        <f t="shared" ref="BX17635:BX17666" si="1917">IF(AND(OR($BX$1=0,$BX$1=CG17635),OR($BX$2=0,IF(ISERROR(SEARCH($BX$2,CJ17635&amp;CK17635&amp;CL17635,1)),FALSE,TRUE))),CB17635,"")</f>
        <v/>
      </c>
      <c r="BY17635" s="32" t="str">
        <f t="shared" ref="BY17635:BY17666" si="1918">IF(AND(BX17635&lt;&gt;"",CC17635&lt;&gt;$CD$2),RANK(BX17635,$BX$7:$BX$33000,1),"")</f>
        <v/>
      </c>
      <c r="BZ17635" s="32" t="str">
        <f t="shared" ref="BZ17635:BZ17666" si="1919">IF(AND(CC17635&lt;$BZ$2,CI17635=$BZ$4),$BZ$5,IF(AND(CC17635&lt;=$BZ$3,CI17635=$BZ$4),CB17635,""))</f>
        <v/>
      </c>
      <c r="CA17635" s="32" t="str">
        <f t="shared" ref="CA17635:CA17666" si="1920">IF(AND(BZ17635&lt;&gt;"",BZ17635&lt;&gt;$BZ$5),RANK(BZ17635,$BZ$7:$BZ$33000,1),"")</f>
        <v/>
      </c>
      <c r="CB17635" s="33">
        <f>IF(COUNTIF($CD$7:CD17635,CD17635)=1,CD17635,CD17635+COUNTIF($CD$6:CD17634,CD17635))</f>
        <v>61451</v>
      </c>
      <c r="CC17635" s="34">
        <f t="shared" ref="CC17635:CC17666" si="1921">IF(INDEX(eb,CH17635,1)&lt;&gt;1,INDEX(eb,CH17635,1),$CD$2)</f>
        <v>55153</v>
      </c>
      <c r="CD17635" s="32">
        <f t="shared" ref="CD17635:CD17666" si="1922">IF(CC17635&lt;&gt;$CD$2,RANK(CC17635,$CC$7:$CC$33000,1),$CD$2)</f>
        <v>55153</v>
      </c>
      <c r="CE17635" s="32">
        <f t="shared" ref="CE17635:CE17666" si="1923">INDEX(eb,CH17635,6)</f>
        <v>0</v>
      </c>
      <c r="CF17635" s="32">
        <f t="shared" ref="CF17635:CF17666" si="1924">INDEX(eb,CH17635,8)</f>
        <v>0</v>
      </c>
      <c r="CG17635" s="32" t="str">
        <f t="shared" ref="CG17635:CG17666" si="1925">INDEX(eb,CH17635,7)&amp;INDEX(eb,CH17635,9)</f>
        <v/>
      </c>
      <c r="CH17635" s="32">
        <v>130</v>
      </c>
      <c r="CI17635" s="32" t="s">
        <v>12</v>
      </c>
      <c r="CJ17635" s="32" t="str">
        <f t="shared" ref="CJ17635:CJ17666" si="1926">IF(INDEX(eb,CH17635,5)&lt;&gt;0,INDEX(eb,CH17635,5),"")</f>
        <v/>
      </c>
      <c r="CK17635" s="32" t="str">
        <f t="shared" ref="CK17635:CK17666" si="1927">IF(INDEX(eb,CH17635,10)&lt;&gt;0,INDEX(eb,CH17635,10),"")</f>
        <v/>
      </c>
      <c r="CL17635" s="32" t="str">
        <f t="shared" ref="CL17635:CL17666" si="1928">IF(INDEX(eb,CH17635,11)&lt;&gt;0,INDEX(eb,CH17635,11),"")</f>
        <v/>
      </c>
      <c r="CM17635" s="32" t="str">
        <f t="shared" ref="CM17635:CM17666" si="1929">IF(INDEX(eb,CH17635,4)&lt;&gt;0,INDEX(eb,CH17635,4),"")</f>
        <v/>
      </c>
      <c r="CN17635" s="32" t="str">
        <f t="shared" ref="CN17635:CN17666" si="1930">IF(INDEX(eb,CH17635,3)&lt;&gt;0,INDEX(eb,CH17635,3),"")</f>
        <v/>
      </c>
    </row>
    <row r="17636" spans="71:92" x14ac:dyDescent="0.3">
      <c r="BS17636" s="32" t="str">
        <f>IF(Kiadasi_kiseroiv!$K$2=BT17636,BV17636,"")</f>
        <v/>
      </c>
      <c r="BT17636" s="34" t="str">
        <f t="shared" si="1913"/>
        <v/>
      </c>
      <c r="BU17636" s="32" t="str">
        <f t="shared" si="1914"/>
        <v/>
      </c>
      <c r="BV17636" s="32" t="str">
        <f t="shared" si="1915"/>
        <v/>
      </c>
      <c r="BW17636" s="32" t="str">
        <f t="shared" si="1916"/>
        <v/>
      </c>
      <c r="BX17636" s="32" t="str">
        <f t="shared" si="1917"/>
        <v/>
      </c>
      <c r="BY17636" s="32" t="str">
        <f t="shared" si="1918"/>
        <v/>
      </c>
      <c r="BZ17636" s="32" t="str">
        <f t="shared" si="1919"/>
        <v/>
      </c>
      <c r="CA17636" s="32" t="str">
        <f t="shared" si="1920"/>
        <v/>
      </c>
      <c r="CB17636" s="33">
        <f>IF(COUNTIF($CD$7:CD17636,CD17636)=1,CD17636,CD17636+COUNTIF($CD$6:CD17635,CD17636))</f>
        <v>61452</v>
      </c>
      <c r="CC17636" s="34">
        <f t="shared" si="1921"/>
        <v>55153</v>
      </c>
      <c r="CD17636" s="32">
        <f t="shared" si="1922"/>
        <v>55153</v>
      </c>
      <c r="CE17636" s="32">
        <f t="shared" si="1923"/>
        <v>0</v>
      </c>
      <c r="CF17636" s="32">
        <f t="shared" si="1924"/>
        <v>0</v>
      </c>
      <c r="CG17636" s="32" t="str">
        <f t="shared" si="1925"/>
        <v/>
      </c>
      <c r="CH17636" s="32">
        <v>131</v>
      </c>
      <c r="CI17636" s="32" t="s">
        <v>12</v>
      </c>
      <c r="CJ17636" s="32" t="str">
        <f t="shared" si="1926"/>
        <v/>
      </c>
      <c r="CK17636" s="32" t="str">
        <f t="shared" si="1927"/>
        <v/>
      </c>
      <c r="CL17636" s="32" t="str">
        <f t="shared" si="1928"/>
        <v/>
      </c>
      <c r="CM17636" s="32" t="str">
        <f t="shared" si="1929"/>
        <v/>
      </c>
      <c r="CN17636" s="32" t="str">
        <f t="shared" si="1930"/>
        <v/>
      </c>
    </row>
    <row r="17637" spans="71:92" x14ac:dyDescent="0.3">
      <c r="BS17637" s="32" t="str">
        <f>IF(Kiadasi_kiseroiv!$K$2=BT17637,BV17637,"")</f>
        <v/>
      </c>
      <c r="BT17637" s="34" t="str">
        <f t="shared" si="1913"/>
        <v/>
      </c>
      <c r="BU17637" s="32" t="str">
        <f t="shared" si="1914"/>
        <v/>
      </c>
      <c r="BV17637" s="32" t="str">
        <f t="shared" si="1915"/>
        <v/>
      </c>
      <c r="BW17637" s="32" t="str">
        <f t="shared" si="1916"/>
        <v/>
      </c>
      <c r="BX17637" s="32" t="str">
        <f t="shared" si="1917"/>
        <v/>
      </c>
      <c r="BY17637" s="32" t="str">
        <f t="shared" si="1918"/>
        <v/>
      </c>
      <c r="BZ17637" s="32" t="str">
        <f t="shared" si="1919"/>
        <v/>
      </c>
      <c r="CA17637" s="32" t="str">
        <f t="shared" si="1920"/>
        <v/>
      </c>
      <c r="CB17637" s="33">
        <f>IF(COUNTIF($CD$7:CD17637,CD17637)=1,CD17637,CD17637+COUNTIF($CD$6:CD17636,CD17637))</f>
        <v>61453</v>
      </c>
      <c r="CC17637" s="34">
        <f t="shared" si="1921"/>
        <v>55153</v>
      </c>
      <c r="CD17637" s="32">
        <f t="shared" si="1922"/>
        <v>55153</v>
      </c>
      <c r="CE17637" s="32">
        <f t="shared" si="1923"/>
        <v>0</v>
      </c>
      <c r="CF17637" s="32">
        <f t="shared" si="1924"/>
        <v>0</v>
      </c>
      <c r="CG17637" s="32" t="str">
        <f t="shared" si="1925"/>
        <v/>
      </c>
      <c r="CH17637" s="32">
        <v>132</v>
      </c>
      <c r="CI17637" s="32" t="s">
        <v>12</v>
      </c>
      <c r="CJ17637" s="32" t="str">
        <f t="shared" si="1926"/>
        <v/>
      </c>
      <c r="CK17637" s="32" t="str">
        <f t="shared" si="1927"/>
        <v/>
      </c>
      <c r="CL17637" s="32" t="str">
        <f t="shared" si="1928"/>
        <v/>
      </c>
      <c r="CM17637" s="32" t="str">
        <f t="shared" si="1929"/>
        <v/>
      </c>
      <c r="CN17637" s="32" t="str">
        <f t="shared" si="1930"/>
        <v/>
      </c>
    </row>
    <row r="17638" spans="71:92" x14ac:dyDescent="0.3">
      <c r="BS17638" s="32" t="str">
        <f>IF(Kiadasi_kiseroiv!$K$2=BT17638,BV17638,"")</f>
        <v/>
      </c>
      <c r="BT17638" s="34" t="str">
        <f t="shared" si="1913"/>
        <v/>
      </c>
      <c r="BU17638" s="32" t="str">
        <f t="shared" si="1914"/>
        <v/>
      </c>
      <c r="BV17638" s="32" t="str">
        <f t="shared" si="1915"/>
        <v/>
      </c>
      <c r="BW17638" s="32" t="str">
        <f t="shared" si="1916"/>
        <v/>
      </c>
      <c r="BX17638" s="32" t="str">
        <f t="shared" si="1917"/>
        <v/>
      </c>
      <c r="BY17638" s="32" t="str">
        <f t="shared" si="1918"/>
        <v/>
      </c>
      <c r="BZ17638" s="32" t="str">
        <f t="shared" si="1919"/>
        <v/>
      </c>
      <c r="CA17638" s="32" t="str">
        <f t="shared" si="1920"/>
        <v/>
      </c>
      <c r="CB17638" s="33">
        <f>IF(COUNTIF($CD$7:CD17638,CD17638)=1,CD17638,CD17638+COUNTIF($CD$6:CD17637,CD17638))</f>
        <v>61454</v>
      </c>
      <c r="CC17638" s="34">
        <f t="shared" si="1921"/>
        <v>55153</v>
      </c>
      <c r="CD17638" s="32">
        <f t="shared" si="1922"/>
        <v>55153</v>
      </c>
      <c r="CE17638" s="32">
        <f t="shared" si="1923"/>
        <v>0</v>
      </c>
      <c r="CF17638" s="32">
        <f t="shared" si="1924"/>
        <v>0</v>
      </c>
      <c r="CG17638" s="32" t="str">
        <f t="shared" si="1925"/>
        <v/>
      </c>
      <c r="CH17638" s="32">
        <v>133</v>
      </c>
      <c r="CI17638" s="32" t="s">
        <v>12</v>
      </c>
      <c r="CJ17638" s="32" t="str">
        <f t="shared" si="1926"/>
        <v/>
      </c>
      <c r="CK17638" s="32" t="str">
        <f t="shared" si="1927"/>
        <v/>
      </c>
      <c r="CL17638" s="32" t="str">
        <f t="shared" si="1928"/>
        <v/>
      </c>
      <c r="CM17638" s="32" t="str">
        <f t="shared" si="1929"/>
        <v/>
      </c>
      <c r="CN17638" s="32" t="str">
        <f t="shared" si="1930"/>
        <v/>
      </c>
    </row>
    <row r="17639" spans="71:92" x14ac:dyDescent="0.3">
      <c r="BS17639" s="32" t="str">
        <f>IF(Kiadasi_kiseroiv!$K$2=BT17639,BV17639,"")</f>
        <v/>
      </c>
      <c r="BT17639" s="34" t="str">
        <f t="shared" si="1913"/>
        <v/>
      </c>
      <c r="BU17639" s="32" t="str">
        <f t="shared" si="1914"/>
        <v/>
      </c>
      <c r="BV17639" s="32" t="str">
        <f t="shared" si="1915"/>
        <v/>
      </c>
      <c r="BW17639" s="32" t="str">
        <f t="shared" si="1916"/>
        <v/>
      </c>
      <c r="BX17639" s="32" t="str">
        <f t="shared" si="1917"/>
        <v/>
      </c>
      <c r="BY17639" s="32" t="str">
        <f t="shared" si="1918"/>
        <v/>
      </c>
      <c r="BZ17639" s="32" t="str">
        <f t="shared" si="1919"/>
        <v/>
      </c>
      <c r="CA17639" s="32" t="str">
        <f t="shared" si="1920"/>
        <v/>
      </c>
      <c r="CB17639" s="33">
        <f>IF(COUNTIF($CD$7:CD17639,CD17639)=1,CD17639,CD17639+COUNTIF($CD$6:CD17638,CD17639))</f>
        <v>61455</v>
      </c>
      <c r="CC17639" s="34">
        <f t="shared" si="1921"/>
        <v>55153</v>
      </c>
      <c r="CD17639" s="32">
        <f t="shared" si="1922"/>
        <v>55153</v>
      </c>
      <c r="CE17639" s="32">
        <f t="shared" si="1923"/>
        <v>0</v>
      </c>
      <c r="CF17639" s="32">
        <f t="shared" si="1924"/>
        <v>0</v>
      </c>
      <c r="CG17639" s="32" t="str">
        <f t="shared" si="1925"/>
        <v/>
      </c>
      <c r="CH17639" s="32">
        <v>134</v>
      </c>
      <c r="CI17639" s="32" t="s">
        <v>12</v>
      </c>
      <c r="CJ17639" s="32" t="str">
        <f t="shared" si="1926"/>
        <v/>
      </c>
      <c r="CK17639" s="32" t="str">
        <f t="shared" si="1927"/>
        <v/>
      </c>
      <c r="CL17639" s="32" t="str">
        <f t="shared" si="1928"/>
        <v/>
      </c>
      <c r="CM17639" s="32" t="str">
        <f t="shared" si="1929"/>
        <v/>
      </c>
      <c r="CN17639" s="32" t="str">
        <f t="shared" si="1930"/>
        <v/>
      </c>
    </row>
    <row r="17640" spans="71:92" x14ac:dyDescent="0.3">
      <c r="BS17640" s="32" t="str">
        <f>IF(Kiadasi_kiseroiv!$K$2=BT17640,BV17640,"")</f>
        <v/>
      </c>
      <c r="BT17640" s="34" t="str">
        <f t="shared" si="1913"/>
        <v/>
      </c>
      <c r="BU17640" s="32" t="str">
        <f t="shared" si="1914"/>
        <v/>
      </c>
      <c r="BV17640" s="32" t="str">
        <f t="shared" si="1915"/>
        <v/>
      </c>
      <c r="BW17640" s="32" t="str">
        <f t="shared" si="1916"/>
        <v/>
      </c>
      <c r="BX17640" s="32" t="str">
        <f t="shared" si="1917"/>
        <v/>
      </c>
      <c r="BY17640" s="32" t="str">
        <f t="shared" si="1918"/>
        <v/>
      </c>
      <c r="BZ17640" s="32" t="str">
        <f t="shared" si="1919"/>
        <v/>
      </c>
      <c r="CA17640" s="32" t="str">
        <f t="shared" si="1920"/>
        <v/>
      </c>
      <c r="CB17640" s="33">
        <f>IF(COUNTIF($CD$7:CD17640,CD17640)=1,CD17640,CD17640+COUNTIF($CD$6:CD17639,CD17640))</f>
        <v>61456</v>
      </c>
      <c r="CC17640" s="34">
        <f t="shared" si="1921"/>
        <v>55153</v>
      </c>
      <c r="CD17640" s="32">
        <f t="shared" si="1922"/>
        <v>55153</v>
      </c>
      <c r="CE17640" s="32">
        <f t="shared" si="1923"/>
        <v>0</v>
      </c>
      <c r="CF17640" s="32">
        <f t="shared" si="1924"/>
        <v>0</v>
      </c>
      <c r="CG17640" s="32" t="str">
        <f t="shared" si="1925"/>
        <v/>
      </c>
      <c r="CH17640" s="32">
        <v>135</v>
      </c>
      <c r="CI17640" s="32" t="s">
        <v>12</v>
      </c>
      <c r="CJ17640" s="32" t="str">
        <f t="shared" si="1926"/>
        <v/>
      </c>
      <c r="CK17640" s="32" t="str">
        <f t="shared" si="1927"/>
        <v/>
      </c>
      <c r="CL17640" s="32" t="str">
        <f t="shared" si="1928"/>
        <v/>
      </c>
      <c r="CM17640" s="32" t="str">
        <f t="shared" si="1929"/>
        <v/>
      </c>
      <c r="CN17640" s="32" t="str">
        <f t="shared" si="1930"/>
        <v/>
      </c>
    </row>
    <row r="17641" spans="71:92" x14ac:dyDescent="0.3">
      <c r="BS17641" s="32" t="str">
        <f>IF(Kiadasi_kiseroiv!$K$2=BT17641,BV17641,"")</f>
        <v/>
      </c>
      <c r="BT17641" s="34" t="str">
        <f t="shared" si="1913"/>
        <v/>
      </c>
      <c r="BU17641" s="32" t="str">
        <f t="shared" si="1914"/>
        <v/>
      </c>
      <c r="BV17641" s="32" t="str">
        <f t="shared" si="1915"/>
        <v/>
      </c>
      <c r="BW17641" s="32" t="str">
        <f t="shared" si="1916"/>
        <v/>
      </c>
      <c r="BX17641" s="32" t="str">
        <f t="shared" si="1917"/>
        <v/>
      </c>
      <c r="BY17641" s="32" t="str">
        <f t="shared" si="1918"/>
        <v/>
      </c>
      <c r="BZ17641" s="32" t="str">
        <f t="shared" si="1919"/>
        <v/>
      </c>
      <c r="CA17641" s="32" t="str">
        <f t="shared" si="1920"/>
        <v/>
      </c>
      <c r="CB17641" s="33">
        <f>IF(COUNTIF($CD$7:CD17641,CD17641)=1,CD17641,CD17641+COUNTIF($CD$6:CD17640,CD17641))</f>
        <v>61457</v>
      </c>
      <c r="CC17641" s="34">
        <f t="shared" si="1921"/>
        <v>55153</v>
      </c>
      <c r="CD17641" s="32">
        <f t="shared" si="1922"/>
        <v>55153</v>
      </c>
      <c r="CE17641" s="32">
        <f t="shared" si="1923"/>
        <v>0</v>
      </c>
      <c r="CF17641" s="32">
        <f t="shared" si="1924"/>
        <v>0</v>
      </c>
      <c r="CG17641" s="32" t="str">
        <f t="shared" si="1925"/>
        <v/>
      </c>
      <c r="CH17641" s="32">
        <v>136</v>
      </c>
      <c r="CI17641" s="32" t="s">
        <v>12</v>
      </c>
      <c r="CJ17641" s="32" t="str">
        <f t="shared" si="1926"/>
        <v/>
      </c>
      <c r="CK17641" s="32" t="str">
        <f t="shared" si="1927"/>
        <v/>
      </c>
      <c r="CL17641" s="32" t="str">
        <f t="shared" si="1928"/>
        <v/>
      </c>
      <c r="CM17641" s="32" t="str">
        <f t="shared" si="1929"/>
        <v/>
      </c>
      <c r="CN17641" s="32" t="str">
        <f t="shared" si="1930"/>
        <v/>
      </c>
    </row>
    <row r="17642" spans="71:92" x14ac:dyDescent="0.3">
      <c r="BS17642" s="32" t="str">
        <f>IF(Kiadasi_kiseroiv!$K$2=BT17642,BV17642,"")</f>
        <v/>
      </c>
      <c r="BT17642" s="34" t="str">
        <f t="shared" si="1913"/>
        <v/>
      </c>
      <c r="BU17642" s="32" t="str">
        <f t="shared" si="1914"/>
        <v/>
      </c>
      <c r="BV17642" s="32" t="str">
        <f t="shared" si="1915"/>
        <v/>
      </c>
      <c r="BW17642" s="32" t="str">
        <f t="shared" si="1916"/>
        <v/>
      </c>
      <c r="BX17642" s="32" t="str">
        <f t="shared" si="1917"/>
        <v/>
      </c>
      <c r="BY17642" s="32" t="str">
        <f t="shared" si="1918"/>
        <v/>
      </c>
      <c r="BZ17642" s="32" t="str">
        <f t="shared" si="1919"/>
        <v/>
      </c>
      <c r="CA17642" s="32" t="str">
        <f t="shared" si="1920"/>
        <v/>
      </c>
      <c r="CB17642" s="33">
        <f>IF(COUNTIF($CD$7:CD17642,CD17642)=1,CD17642,CD17642+COUNTIF($CD$6:CD17641,CD17642))</f>
        <v>61458</v>
      </c>
      <c r="CC17642" s="34">
        <f t="shared" si="1921"/>
        <v>55153</v>
      </c>
      <c r="CD17642" s="32">
        <f t="shared" si="1922"/>
        <v>55153</v>
      </c>
      <c r="CE17642" s="32">
        <f t="shared" si="1923"/>
        <v>0</v>
      </c>
      <c r="CF17642" s="32">
        <f t="shared" si="1924"/>
        <v>0</v>
      </c>
      <c r="CG17642" s="32" t="str">
        <f t="shared" si="1925"/>
        <v/>
      </c>
      <c r="CH17642" s="32">
        <v>137</v>
      </c>
      <c r="CI17642" s="32" t="s">
        <v>12</v>
      </c>
      <c r="CJ17642" s="32" t="str">
        <f t="shared" si="1926"/>
        <v/>
      </c>
      <c r="CK17642" s="32" t="str">
        <f t="shared" si="1927"/>
        <v/>
      </c>
      <c r="CL17642" s="32" t="str">
        <f t="shared" si="1928"/>
        <v/>
      </c>
      <c r="CM17642" s="32" t="str">
        <f t="shared" si="1929"/>
        <v/>
      </c>
      <c r="CN17642" s="32" t="str">
        <f t="shared" si="1930"/>
        <v/>
      </c>
    </row>
    <row r="17643" spans="71:92" x14ac:dyDescent="0.3">
      <c r="BS17643" s="32" t="str">
        <f>IF(Kiadasi_kiseroiv!$K$2=BT17643,BV17643,"")</f>
        <v/>
      </c>
      <c r="BT17643" s="34" t="str">
        <f t="shared" si="1913"/>
        <v/>
      </c>
      <c r="BU17643" s="32" t="str">
        <f t="shared" si="1914"/>
        <v/>
      </c>
      <c r="BV17643" s="32" t="str">
        <f t="shared" si="1915"/>
        <v/>
      </c>
      <c r="BW17643" s="32" t="str">
        <f t="shared" si="1916"/>
        <v/>
      </c>
      <c r="BX17643" s="32" t="str">
        <f t="shared" si="1917"/>
        <v/>
      </c>
      <c r="BY17643" s="32" t="str">
        <f t="shared" si="1918"/>
        <v/>
      </c>
      <c r="BZ17643" s="32" t="str">
        <f t="shared" si="1919"/>
        <v/>
      </c>
      <c r="CA17643" s="32" t="str">
        <f t="shared" si="1920"/>
        <v/>
      </c>
      <c r="CB17643" s="33">
        <f>IF(COUNTIF($CD$7:CD17643,CD17643)=1,CD17643,CD17643+COUNTIF($CD$6:CD17642,CD17643))</f>
        <v>61459</v>
      </c>
      <c r="CC17643" s="34">
        <f t="shared" si="1921"/>
        <v>55153</v>
      </c>
      <c r="CD17643" s="32">
        <f t="shared" si="1922"/>
        <v>55153</v>
      </c>
      <c r="CE17643" s="32">
        <f t="shared" si="1923"/>
        <v>0</v>
      </c>
      <c r="CF17643" s="32">
        <f t="shared" si="1924"/>
        <v>0</v>
      </c>
      <c r="CG17643" s="32" t="str">
        <f t="shared" si="1925"/>
        <v/>
      </c>
      <c r="CH17643" s="32">
        <v>138</v>
      </c>
      <c r="CI17643" s="32" t="s">
        <v>12</v>
      </c>
      <c r="CJ17643" s="32" t="str">
        <f t="shared" si="1926"/>
        <v/>
      </c>
      <c r="CK17643" s="32" t="str">
        <f t="shared" si="1927"/>
        <v/>
      </c>
      <c r="CL17643" s="32" t="str">
        <f t="shared" si="1928"/>
        <v/>
      </c>
      <c r="CM17643" s="32" t="str">
        <f t="shared" si="1929"/>
        <v/>
      </c>
      <c r="CN17643" s="32" t="str">
        <f t="shared" si="1930"/>
        <v/>
      </c>
    </row>
    <row r="17644" spans="71:92" x14ac:dyDescent="0.3">
      <c r="BS17644" s="32" t="str">
        <f>IF(Kiadasi_kiseroiv!$K$2=BT17644,BV17644,"")</f>
        <v/>
      </c>
      <c r="BT17644" s="34" t="str">
        <f t="shared" si="1913"/>
        <v/>
      </c>
      <c r="BU17644" s="32" t="str">
        <f t="shared" si="1914"/>
        <v/>
      </c>
      <c r="BV17644" s="32" t="str">
        <f t="shared" si="1915"/>
        <v/>
      </c>
      <c r="BW17644" s="32" t="str">
        <f t="shared" si="1916"/>
        <v/>
      </c>
      <c r="BX17644" s="32" t="str">
        <f t="shared" si="1917"/>
        <v/>
      </c>
      <c r="BY17644" s="32" t="str">
        <f t="shared" si="1918"/>
        <v/>
      </c>
      <c r="BZ17644" s="32" t="str">
        <f t="shared" si="1919"/>
        <v/>
      </c>
      <c r="CA17644" s="32" t="str">
        <f t="shared" si="1920"/>
        <v/>
      </c>
      <c r="CB17644" s="33">
        <f>IF(COUNTIF($CD$7:CD17644,CD17644)=1,CD17644,CD17644+COUNTIF($CD$6:CD17643,CD17644))</f>
        <v>61460</v>
      </c>
      <c r="CC17644" s="34">
        <f t="shared" si="1921"/>
        <v>55153</v>
      </c>
      <c r="CD17644" s="32">
        <f t="shared" si="1922"/>
        <v>55153</v>
      </c>
      <c r="CE17644" s="32">
        <f t="shared" si="1923"/>
        <v>0</v>
      </c>
      <c r="CF17644" s="32">
        <f t="shared" si="1924"/>
        <v>0</v>
      </c>
      <c r="CG17644" s="32" t="str">
        <f t="shared" si="1925"/>
        <v/>
      </c>
      <c r="CH17644" s="32">
        <v>139</v>
      </c>
      <c r="CI17644" s="32" t="s">
        <v>12</v>
      </c>
      <c r="CJ17644" s="32" t="str">
        <f t="shared" si="1926"/>
        <v/>
      </c>
      <c r="CK17644" s="32" t="str">
        <f t="shared" si="1927"/>
        <v/>
      </c>
      <c r="CL17644" s="32" t="str">
        <f t="shared" si="1928"/>
        <v/>
      </c>
      <c r="CM17644" s="32" t="str">
        <f t="shared" si="1929"/>
        <v/>
      </c>
      <c r="CN17644" s="32" t="str">
        <f t="shared" si="1930"/>
        <v/>
      </c>
    </row>
    <row r="17645" spans="71:92" x14ac:dyDescent="0.3">
      <c r="BS17645" s="32" t="str">
        <f>IF(Kiadasi_kiseroiv!$K$2=BT17645,BV17645,"")</f>
        <v/>
      </c>
      <c r="BT17645" s="34" t="str">
        <f t="shared" si="1913"/>
        <v/>
      </c>
      <c r="BU17645" s="32" t="str">
        <f t="shared" si="1914"/>
        <v/>
      </c>
      <c r="BV17645" s="32" t="str">
        <f t="shared" si="1915"/>
        <v/>
      </c>
      <c r="BW17645" s="32" t="str">
        <f t="shared" si="1916"/>
        <v/>
      </c>
      <c r="BX17645" s="32" t="str">
        <f t="shared" si="1917"/>
        <v/>
      </c>
      <c r="BY17645" s="32" t="str">
        <f t="shared" si="1918"/>
        <v/>
      </c>
      <c r="BZ17645" s="32" t="str">
        <f t="shared" si="1919"/>
        <v/>
      </c>
      <c r="CA17645" s="32" t="str">
        <f t="shared" si="1920"/>
        <v/>
      </c>
      <c r="CB17645" s="33">
        <f>IF(COUNTIF($CD$7:CD17645,CD17645)=1,CD17645,CD17645+COUNTIF($CD$6:CD17644,CD17645))</f>
        <v>61461</v>
      </c>
      <c r="CC17645" s="34">
        <f t="shared" si="1921"/>
        <v>55153</v>
      </c>
      <c r="CD17645" s="32">
        <f t="shared" si="1922"/>
        <v>55153</v>
      </c>
      <c r="CE17645" s="32">
        <f t="shared" si="1923"/>
        <v>0</v>
      </c>
      <c r="CF17645" s="32">
        <f t="shared" si="1924"/>
        <v>0</v>
      </c>
      <c r="CG17645" s="32" t="str">
        <f t="shared" si="1925"/>
        <v/>
      </c>
      <c r="CH17645" s="32">
        <v>140</v>
      </c>
      <c r="CI17645" s="32" t="s">
        <v>12</v>
      </c>
      <c r="CJ17645" s="32" t="str">
        <f t="shared" si="1926"/>
        <v/>
      </c>
      <c r="CK17645" s="32" t="str">
        <f t="shared" si="1927"/>
        <v/>
      </c>
      <c r="CL17645" s="32" t="str">
        <f t="shared" si="1928"/>
        <v/>
      </c>
      <c r="CM17645" s="32" t="str">
        <f t="shared" si="1929"/>
        <v/>
      </c>
      <c r="CN17645" s="32" t="str">
        <f t="shared" si="1930"/>
        <v/>
      </c>
    </row>
    <row r="17646" spans="71:92" x14ac:dyDescent="0.3">
      <c r="BS17646" s="32" t="str">
        <f>IF(Kiadasi_kiseroiv!$K$2=BT17646,BV17646,"")</f>
        <v/>
      </c>
      <c r="BT17646" s="34" t="str">
        <f t="shared" si="1913"/>
        <v/>
      </c>
      <c r="BU17646" s="32" t="str">
        <f t="shared" si="1914"/>
        <v/>
      </c>
      <c r="BV17646" s="32" t="str">
        <f t="shared" si="1915"/>
        <v/>
      </c>
      <c r="BW17646" s="32" t="str">
        <f t="shared" si="1916"/>
        <v/>
      </c>
      <c r="BX17646" s="32" t="str">
        <f t="shared" si="1917"/>
        <v/>
      </c>
      <c r="BY17646" s="32" t="str">
        <f t="shared" si="1918"/>
        <v/>
      </c>
      <c r="BZ17646" s="32" t="str">
        <f t="shared" si="1919"/>
        <v/>
      </c>
      <c r="CA17646" s="32" t="str">
        <f t="shared" si="1920"/>
        <v/>
      </c>
      <c r="CB17646" s="33">
        <f>IF(COUNTIF($CD$7:CD17646,CD17646)=1,CD17646,CD17646+COUNTIF($CD$6:CD17645,CD17646))</f>
        <v>61462</v>
      </c>
      <c r="CC17646" s="34">
        <f t="shared" si="1921"/>
        <v>55153</v>
      </c>
      <c r="CD17646" s="32">
        <f t="shared" si="1922"/>
        <v>55153</v>
      </c>
      <c r="CE17646" s="32">
        <f t="shared" si="1923"/>
        <v>0</v>
      </c>
      <c r="CF17646" s="32">
        <f t="shared" si="1924"/>
        <v>0</v>
      </c>
      <c r="CG17646" s="32" t="str">
        <f t="shared" si="1925"/>
        <v/>
      </c>
      <c r="CH17646" s="32">
        <v>141</v>
      </c>
      <c r="CI17646" s="32" t="s">
        <v>12</v>
      </c>
      <c r="CJ17646" s="32" t="str">
        <f t="shared" si="1926"/>
        <v/>
      </c>
      <c r="CK17646" s="32" t="str">
        <f t="shared" si="1927"/>
        <v/>
      </c>
      <c r="CL17646" s="32" t="str">
        <f t="shared" si="1928"/>
        <v/>
      </c>
      <c r="CM17646" s="32" t="str">
        <f t="shared" si="1929"/>
        <v/>
      </c>
      <c r="CN17646" s="32" t="str">
        <f t="shared" si="1930"/>
        <v/>
      </c>
    </row>
    <row r="17647" spans="71:92" x14ac:dyDescent="0.3">
      <c r="BS17647" s="32" t="str">
        <f>IF(Kiadasi_kiseroiv!$K$2=BT17647,BV17647,"")</f>
        <v/>
      </c>
      <c r="BT17647" s="34" t="str">
        <f t="shared" si="1913"/>
        <v/>
      </c>
      <c r="BU17647" s="32" t="str">
        <f t="shared" si="1914"/>
        <v/>
      </c>
      <c r="BV17647" s="32" t="str">
        <f t="shared" si="1915"/>
        <v/>
      </c>
      <c r="BW17647" s="32" t="str">
        <f t="shared" si="1916"/>
        <v/>
      </c>
      <c r="BX17647" s="32" t="str">
        <f t="shared" si="1917"/>
        <v/>
      </c>
      <c r="BY17647" s="32" t="str">
        <f t="shared" si="1918"/>
        <v/>
      </c>
      <c r="BZ17647" s="32" t="str">
        <f t="shared" si="1919"/>
        <v/>
      </c>
      <c r="CA17647" s="32" t="str">
        <f t="shared" si="1920"/>
        <v/>
      </c>
      <c r="CB17647" s="33">
        <f>IF(COUNTIF($CD$7:CD17647,CD17647)=1,CD17647,CD17647+COUNTIF($CD$6:CD17646,CD17647))</f>
        <v>61463</v>
      </c>
      <c r="CC17647" s="34">
        <f t="shared" si="1921"/>
        <v>55153</v>
      </c>
      <c r="CD17647" s="32">
        <f t="shared" si="1922"/>
        <v>55153</v>
      </c>
      <c r="CE17647" s="32">
        <f t="shared" si="1923"/>
        <v>0</v>
      </c>
      <c r="CF17647" s="32">
        <f t="shared" si="1924"/>
        <v>0</v>
      </c>
      <c r="CG17647" s="32" t="str">
        <f t="shared" si="1925"/>
        <v/>
      </c>
      <c r="CH17647" s="32">
        <v>142</v>
      </c>
      <c r="CI17647" s="32" t="s">
        <v>12</v>
      </c>
      <c r="CJ17647" s="32" t="str">
        <f t="shared" si="1926"/>
        <v/>
      </c>
      <c r="CK17647" s="32" t="str">
        <f t="shared" si="1927"/>
        <v/>
      </c>
      <c r="CL17647" s="32" t="str">
        <f t="shared" si="1928"/>
        <v/>
      </c>
      <c r="CM17647" s="32" t="str">
        <f t="shared" si="1929"/>
        <v/>
      </c>
      <c r="CN17647" s="32" t="str">
        <f t="shared" si="1930"/>
        <v/>
      </c>
    </row>
    <row r="17648" spans="71:92" x14ac:dyDescent="0.3">
      <c r="BS17648" s="32" t="str">
        <f>IF(Kiadasi_kiseroiv!$K$2=BT17648,BV17648,"")</f>
        <v/>
      </c>
      <c r="BT17648" s="34" t="str">
        <f t="shared" si="1913"/>
        <v/>
      </c>
      <c r="BU17648" s="32" t="str">
        <f t="shared" si="1914"/>
        <v/>
      </c>
      <c r="BV17648" s="32" t="str">
        <f t="shared" si="1915"/>
        <v/>
      </c>
      <c r="BW17648" s="32" t="str">
        <f t="shared" si="1916"/>
        <v/>
      </c>
      <c r="BX17648" s="32" t="str">
        <f t="shared" si="1917"/>
        <v/>
      </c>
      <c r="BY17648" s="32" t="str">
        <f t="shared" si="1918"/>
        <v/>
      </c>
      <c r="BZ17648" s="32" t="str">
        <f t="shared" si="1919"/>
        <v/>
      </c>
      <c r="CA17648" s="32" t="str">
        <f t="shared" si="1920"/>
        <v/>
      </c>
      <c r="CB17648" s="33">
        <f>IF(COUNTIF($CD$7:CD17648,CD17648)=1,CD17648,CD17648+COUNTIF($CD$6:CD17647,CD17648))</f>
        <v>61464</v>
      </c>
      <c r="CC17648" s="34">
        <f t="shared" si="1921"/>
        <v>55153</v>
      </c>
      <c r="CD17648" s="32">
        <f t="shared" si="1922"/>
        <v>55153</v>
      </c>
      <c r="CE17648" s="32">
        <f t="shared" si="1923"/>
        <v>0</v>
      </c>
      <c r="CF17648" s="32">
        <f t="shared" si="1924"/>
        <v>0</v>
      </c>
      <c r="CG17648" s="32" t="str">
        <f t="shared" si="1925"/>
        <v/>
      </c>
      <c r="CH17648" s="32">
        <v>143</v>
      </c>
      <c r="CI17648" s="32" t="s">
        <v>12</v>
      </c>
      <c r="CJ17648" s="32" t="str">
        <f t="shared" si="1926"/>
        <v/>
      </c>
      <c r="CK17648" s="32" t="str">
        <f t="shared" si="1927"/>
        <v/>
      </c>
      <c r="CL17648" s="32" t="str">
        <f t="shared" si="1928"/>
        <v/>
      </c>
      <c r="CM17648" s="32" t="str">
        <f t="shared" si="1929"/>
        <v/>
      </c>
      <c r="CN17648" s="32" t="str">
        <f t="shared" si="1930"/>
        <v/>
      </c>
    </row>
    <row r="17649" spans="71:92" x14ac:dyDescent="0.3">
      <c r="BS17649" s="32" t="str">
        <f>IF(Kiadasi_kiseroiv!$K$2=BT17649,BV17649,"")</f>
        <v/>
      </c>
      <c r="BT17649" s="34" t="str">
        <f t="shared" si="1913"/>
        <v/>
      </c>
      <c r="BU17649" s="32" t="str">
        <f t="shared" si="1914"/>
        <v/>
      </c>
      <c r="BV17649" s="32" t="str">
        <f t="shared" si="1915"/>
        <v/>
      </c>
      <c r="BW17649" s="32" t="str">
        <f t="shared" si="1916"/>
        <v/>
      </c>
      <c r="BX17649" s="32" t="str">
        <f t="shared" si="1917"/>
        <v/>
      </c>
      <c r="BY17649" s="32" t="str">
        <f t="shared" si="1918"/>
        <v/>
      </c>
      <c r="BZ17649" s="32" t="str">
        <f t="shared" si="1919"/>
        <v/>
      </c>
      <c r="CA17649" s="32" t="str">
        <f t="shared" si="1920"/>
        <v/>
      </c>
      <c r="CB17649" s="33">
        <f>IF(COUNTIF($CD$7:CD17649,CD17649)=1,CD17649,CD17649+COUNTIF($CD$6:CD17648,CD17649))</f>
        <v>61465</v>
      </c>
      <c r="CC17649" s="34">
        <f t="shared" si="1921"/>
        <v>55153</v>
      </c>
      <c r="CD17649" s="32">
        <f t="shared" si="1922"/>
        <v>55153</v>
      </c>
      <c r="CE17649" s="32">
        <f t="shared" si="1923"/>
        <v>0</v>
      </c>
      <c r="CF17649" s="32">
        <f t="shared" si="1924"/>
        <v>0</v>
      </c>
      <c r="CG17649" s="32" t="str">
        <f t="shared" si="1925"/>
        <v/>
      </c>
      <c r="CH17649" s="32">
        <v>144</v>
      </c>
      <c r="CI17649" s="32" t="s">
        <v>12</v>
      </c>
      <c r="CJ17649" s="32" t="str">
        <f t="shared" si="1926"/>
        <v/>
      </c>
      <c r="CK17649" s="32" t="str">
        <f t="shared" si="1927"/>
        <v/>
      </c>
      <c r="CL17649" s="32" t="str">
        <f t="shared" si="1928"/>
        <v/>
      </c>
      <c r="CM17649" s="32" t="str">
        <f t="shared" si="1929"/>
        <v/>
      </c>
      <c r="CN17649" s="32" t="str">
        <f t="shared" si="1930"/>
        <v/>
      </c>
    </row>
    <row r="17650" spans="71:92" x14ac:dyDescent="0.3">
      <c r="BS17650" s="32" t="str">
        <f>IF(Kiadasi_kiseroiv!$K$2=BT17650,BV17650,"")</f>
        <v/>
      </c>
      <c r="BT17650" s="34" t="str">
        <f t="shared" si="1913"/>
        <v/>
      </c>
      <c r="BU17650" s="32" t="str">
        <f t="shared" si="1914"/>
        <v/>
      </c>
      <c r="BV17650" s="32" t="str">
        <f t="shared" si="1915"/>
        <v/>
      </c>
      <c r="BW17650" s="32" t="str">
        <f t="shared" si="1916"/>
        <v/>
      </c>
      <c r="BX17650" s="32" t="str">
        <f t="shared" si="1917"/>
        <v/>
      </c>
      <c r="BY17650" s="32" t="str">
        <f t="shared" si="1918"/>
        <v/>
      </c>
      <c r="BZ17650" s="32" t="str">
        <f t="shared" si="1919"/>
        <v/>
      </c>
      <c r="CA17650" s="32" t="str">
        <f t="shared" si="1920"/>
        <v/>
      </c>
      <c r="CB17650" s="33">
        <f>IF(COUNTIF($CD$7:CD17650,CD17650)=1,CD17650,CD17650+COUNTIF($CD$6:CD17649,CD17650))</f>
        <v>61466</v>
      </c>
      <c r="CC17650" s="34">
        <f t="shared" si="1921"/>
        <v>55153</v>
      </c>
      <c r="CD17650" s="32">
        <f t="shared" si="1922"/>
        <v>55153</v>
      </c>
      <c r="CE17650" s="32">
        <f t="shared" si="1923"/>
        <v>0</v>
      </c>
      <c r="CF17650" s="32">
        <f t="shared" si="1924"/>
        <v>0</v>
      </c>
      <c r="CG17650" s="32" t="str">
        <f t="shared" si="1925"/>
        <v/>
      </c>
      <c r="CH17650" s="32">
        <v>145</v>
      </c>
      <c r="CI17650" s="32" t="s">
        <v>12</v>
      </c>
      <c r="CJ17650" s="32" t="str">
        <f t="shared" si="1926"/>
        <v/>
      </c>
      <c r="CK17650" s="32" t="str">
        <f t="shared" si="1927"/>
        <v/>
      </c>
      <c r="CL17650" s="32" t="str">
        <f t="shared" si="1928"/>
        <v/>
      </c>
      <c r="CM17650" s="32" t="str">
        <f t="shared" si="1929"/>
        <v/>
      </c>
      <c r="CN17650" s="32" t="str">
        <f t="shared" si="1930"/>
        <v/>
      </c>
    </row>
    <row r="17651" spans="71:92" x14ac:dyDescent="0.3">
      <c r="BS17651" s="32" t="str">
        <f>IF(Kiadasi_kiseroiv!$K$2=BT17651,BV17651,"")</f>
        <v/>
      </c>
      <c r="BT17651" s="34" t="str">
        <f t="shared" si="1913"/>
        <v/>
      </c>
      <c r="BU17651" s="32" t="str">
        <f t="shared" si="1914"/>
        <v/>
      </c>
      <c r="BV17651" s="32" t="str">
        <f t="shared" si="1915"/>
        <v/>
      </c>
      <c r="BW17651" s="32" t="str">
        <f t="shared" si="1916"/>
        <v/>
      </c>
      <c r="BX17651" s="32" t="str">
        <f t="shared" si="1917"/>
        <v/>
      </c>
      <c r="BY17651" s="32" t="str">
        <f t="shared" si="1918"/>
        <v/>
      </c>
      <c r="BZ17651" s="32" t="str">
        <f t="shared" si="1919"/>
        <v/>
      </c>
      <c r="CA17651" s="32" t="str">
        <f t="shared" si="1920"/>
        <v/>
      </c>
      <c r="CB17651" s="33">
        <f>IF(COUNTIF($CD$7:CD17651,CD17651)=1,CD17651,CD17651+COUNTIF($CD$6:CD17650,CD17651))</f>
        <v>61467</v>
      </c>
      <c r="CC17651" s="34">
        <f t="shared" si="1921"/>
        <v>55153</v>
      </c>
      <c r="CD17651" s="32">
        <f t="shared" si="1922"/>
        <v>55153</v>
      </c>
      <c r="CE17651" s="32">
        <f t="shared" si="1923"/>
        <v>0</v>
      </c>
      <c r="CF17651" s="32">
        <f t="shared" si="1924"/>
        <v>0</v>
      </c>
      <c r="CG17651" s="32" t="str">
        <f t="shared" si="1925"/>
        <v/>
      </c>
      <c r="CH17651" s="32">
        <v>146</v>
      </c>
      <c r="CI17651" s="32" t="s">
        <v>12</v>
      </c>
      <c r="CJ17651" s="32" t="str">
        <f t="shared" si="1926"/>
        <v/>
      </c>
      <c r="CK17651" s="32" t="str">
        <f t="shared" si="1927"/>
        <v/>
      </c>
      <c r="CL17651" s="32" t="str">
        <f t="shared" si="1928"/>
        <v/>
      </c>
      <c r="CM17651" s="32" t="str">
        <f t="shared" si="1929"/>
        <v/>
      </c>
      <c r="CN17651" s="32" t="str">
        <f t="shared" si="1930"/>
        <v/>
      </c>
    </row>
    <row r="17652" spans="71:92" x14ac:dyDescent="0.3">
      <c r="BS17652" s="32" t="str">
        <f>IF(Kiadasi_kiseroiv!$K$2=BT17652,BV17652,"")</f>
        <v/>
      </c>
      <c r="BT17652" s="34" t="str">
        <f t="shared" si="1913"/>
        <v/>
      </c>
      <c r="BU17652" s="32" t="str">
        <f t="shared" si="1914"/>
        <v/>
      </c>
      <c r="BV17652" s="32" t="str">
        <f t="shared" si="1915"/>
        <v/>
      </c>
      <c r="BW17652" s="32" t="str">
        <f t="shared" si="1916"/>
        <v/>
      </c>
      <c r="BX17652" s="32" t="str">
        <f t="shared" si="1917"/>
        <v/>
      </c>
      <c r="BY17652" s="32" t="str">
        <f t="shared" si="1918"/>
        <v/>
      </c>
      <c r="BZ17652" s="32" t="str">
        <f t="shared" si="1919"/>
        <v/>
      </c>
      <c r="CA17652" s="32" t="str">
        <f t="shared" si="1920"/>
        <v/>
      </c>
      <c r="CB17652" s="33">
        <f>IF(COUNTIF($CD$7:CD17652,CD17652)=1,CD17652,CD17652+COUNTIF($CD$6:CD17651,CD17652))</f>
        <v>61468</v>
      </c>
      <c r="CC17652" s="34">
        <f t="shared" si="1921"/>
        <v>55153</v>
      </c>
      <c r="CD17652" s="32">
        <f t="shared" si="1922"/>
        <v>55153</v>
      </c>
      <c r="CE17652" s="32">
        <f t="shared" si="1923"/>
        <v>0</v>
      </c>
      <c r="CF17652" s="32">
        <f t="shared" si="1924"/>
        <v>0</v>
      </c>
      <c r="CG17652" s="32" t="str">
        <f t="shared" si="1925"/>
        <v/>
      </c>
      <c r="CH17652" s="32">
        <v>147</v>
      </c>
      <c r="CI17652" s="32" t="s">
        <v>12</v>
      </c>
      <c r="CJ17652" s="32" t="str">
        <f t="shared" si="1926"/>
        <v/>
      </c>
      <c r="CK17652" s="32" t="str">
        <f t="shared" si="1927"/>
        <v/>
      </c>
      <c r="CL17652" s="32" t="str">
        <f t="shared" si="1928"/>
        <v/>
      </c>
      <c r="CM17652" s="32" t="str">
        <f t="shared" si="1929"/>
        <v/>
      </c>
      <c r="CN17652" s="32" t="str">
        <f t="shared" si="1930"/>
        <v/>
      </c>
    </row>
    <row r="17653" spans="71:92" x14ac:dyDescent="0.3">
      <c r="BS17653" s="32" t="str">
        <f>IF(Kiadasi_kiseroiv!$K$2=BT17653,BV17653,"")</f>
        <v/>
      </c>
      <c r="BT17653" s="34" t="str">
        <f t="shared" si="1913"/>
        <v/>
      </c>
      <c r="BU17653" s="32" t="str">
        <f t="shared" si="1914"/>
        <v/>
      </c>
      <c r="BV17653" s="32" t="str">
        <f t="shared" si="1915"/>
        <v/>
      </c>
      <c r="BW17653" s="32" t="str">
        <f t="shared" si="1916"/>
        <v/>
      </c>
      <c r="BX17653" s="32" t="str">
        <f t="shared" si="1917"/>
        <v/>
      </c>
      <c r="BY17653" s="32" t="str">
        <f t="shared" si="1918"/>
        <v/>
      </c>
      <c r="BZ17653" s="32" t="str">
        <f t="shared" si="1919"/>
        <v/>
      </c>
      <c r="CA17653" s="32" t="str">
        <f t="shared" si="1920"/>
        <v/>
      </c>
      <c r="CB17653" s="33">
        <f>IF(COUNTIF($CD$7:CD17653,CD17653)=1,CD17653,CD17653+COUNTIF($CD$6:CD17652,CD17653))</f>
        <v>61469</v>
      </c>
      <c r="CC17653" s="34">
        <f t="shared" si="1921"/>
        <v>55153</v>
      </c>
      <c r="CD17653" s="32">
        <f t="shared" si="1922"/>
        <v>55153</v>
      </c>
      <c r="CE17653" s="32">
        <f t="shared" si="1923"/>
        <v>0</v>
      </c>
      <c r="CF17653" s="32">
        <f t="shared" si="1924"/>
        <v>0</v>
      </c>
      <c r="CG17653" s="32" t="str">
        <f t="shared" si="1925"/>
        <v/>
      </c>
      <c r="CH17653" s="32">
        <v>148</v>
      </c>
      <c r="CI17653" s="32" t="s">
        <v>12</v>
      </c>
      <c r="CJ17653" s="32" t="str">
        <f t="shared" si="1926"/>
        <v/>
      </c>
      <c r="CK17653" s="32" t="str">
        <f t="shared" si="1927"/>
        <v/>
      </c>
      <c r="CL17653" s="32" t="str">
        <f t="shared" si="1928"/>
        <v/>
      </c>
      <c r="CM17653" s="32" t="str">
        <f t="shared" si="1929"/>
        <v/>
      </c>
      <c r="CN17653" s="32" t="str">
        <f t="shared" si="1930"/>
        <v/>
      </c>
    </row>
    <row r="17654" spans="71:92" x14ac:dyDescent="0.3">
      <c r="BS17654" s="32" t="str">
        <f>IF(Kiadasi_kiseroiv!$K$2=BT17654,BV17654,"")</f>
        <v/>
      </c>
      <c r="BT17654" s="34" t="str">
        <f t="shared" si="1913"/>
        <v/>
      </c>
      <c r="BU17654" s="32" t="str">
        <f t="shared" si="1914"/>
        <v/>
      </c>
      <c r="BV17654" s="32" t="str">
        <f t="shared" si="1915"/>
        <v/>
      </c>
      <c r="BW17654" s="32" t="str">
        <f t="shared" si="1916"/>
        <v/>
      </c>
      <c r="BX17654" s="32" t="str">
        <f t="shared" si="1917"/>
        <v/>
      </c>
      <c r="BY17654" s="32" t="str">
        <f t="shared" si="1918"/>
        <v/>
      </c>
      <c r="BZ17654" s="32" t="str">
        <f t="shared" si="1919"/>
        <v/>
      </c>
      <c r="CA17654" s="32" t="str">
        <f t="shared" si="1920"/>
        <v/>
      </c>
      <c r="CB17654" s="33">
        <f>IF(COUNTIF($CD$7:CD17654,CD17654)=1,CD17654,CD17654+COUNTIF($CD$6:CD17653,CD17654))</f>
        <v>61470</v>
      </c>
      <c r="CC17654" s="34">
        <f t="shared" si="1921"/>
        <v>55153</v>
      </c>
      <c r="CD17654" s="32">
        <f t="shared" si="1922"/>
        <v>55153</v>
      </c>
      <c r="CE17654" s="32">
        <f t="shared" si="1923"/>
        <v>0</v>
      </c>
      <c r="CF17654" s="32">
        <f t="shared" si="1924"/>
        <v>0</v>
      </c>
      <c r="CG17654" s="32" t="str">
        <f t="shared" si="1925"/>
        <v/>
      </c>
      <c r="CH17654" s="32">
        <v>149</v>
      </c>
      <c r="CI17654" s="32" t="s">
        <v>12</v>
      </c>
      <c r="CJ17654" s="32" t="str">
        <f t="shared" si="1926"/>
        <v/>
      </c>
      <c r="CK17654" s="32" t="str">
        <f t="shared" si="1927"/>
        <v/>
      </c>
      <c r="CL17654" s="32" t="str">
        <f t="shared" si="1928"/>
        <v/>
      </c>
      <c r="CM17654" s="32" t="str">
        <f t="shared" si="1929"/>
        <v/>
      </c>
      <c r="CN17654" s="32" t="str">
        <f t="shared" si="1930"/>
        <v/>
      </c>
    </row>
    <row r="17655" spans="71:92" x14ac:dyDescent="0.3">
      <c r="BS17655" s="32" t="str">
        <f>IF(Kiadasi_kiseroiv!$K$2=BT17655,BV17655,"")</f>
        <v/>
      </c>
      <c r="BT17655" s="34" t="str">
        <f t="shared" si="1913"/>
        <v/>
      </c>
      <c r="BU17655" s="32" t="str">
        <f t="shared" si="1914"/>
        <v/>
      </c>
      <c r="BV17655" s="32" t="str">
        <f t="shared" si="1915"/>
        <v/>
      </c>
      <c r="BW17655" s="32" t="str">
        <f t="shared" si="1916"/>
        <v/>
      </c>
      <c r="BX17655" s="32" t="str">
        <f t="shared" si="1917"/>
        <v/>
      </c>
      <c r="BY17655" s="32" t="str">
        <f t="shared" si="1918"/>
        <v/>
      </c>
      <c r="BZ17655" s="32" t="str">
        <f t="shared" si="1919"/>
        <v/>
      </c>
      <c r="CA17655" s="32" t="str">
        <f t="shared" si="1920"/>
        <v/>
      </c>
      <c r="CB17655" s="33">
        <f>IF(COUNTIF($CD$7:CD17655,CD17655)=1,CD17655,CD17655+COUNTIF($CD$6:CD17654,CD17655))</f>
        <v>61471</v>
      </c>
      <c r="CC17655" s="34">
        <f t="shared" si="1921"/>
        <v>55153</v>
      </c>
      <c r="CD17655" s="32">
        <f t="shared" si="1922"/>
        <v>55153</v>
      </c>
      <c r="CE17655" s="32">
        <f t="shared" si="1923"/>
        <v>0</v>
      </c>
      <c r="CF17655" s="32">
        <f t="shared" si="1924"/>
        <v>0</v>
      </c>
      <c r="CG17655" s="32" t="str">
        <f t="shared" si="1925"/>
        <v/>
      </c>
      <c r="CH17655" s="32">
        <v>150</v>
      </c>
      <c r="CI17655" s="32" t="s">
        <v>12</v>
      </c>
      <c r="CJ17655" s="32" t="str">
        <f t="shared" si="1926"/>
        <v/>
      </c>
      <c r="CK17655" s="32" t="str">
        <f t="shared" si="1927"/>
        <v/>
      </c>
      <c r="CL17655" s="32" t="str">
        <f t="shared" si="1928"/>
        <v/>
      </c>
      <c r="CM17655" s="32" t="str">
        <f t="shared" si="1929"/>
        <v/>
      </c>
      <c r="CN17655" s="32" t="str">
        <f t="shared" si="1930"/>
        <v/>
      </c>
    </row>
    <row r="17656" spans="71:92" x14ac:dyDescent="0.3">
      <c r="BS17656" s="32" t="str">
        <f>IF(Kiadasi_kiseroiv!$K$2=BT17656,BV17656,"")</f>
        <v/>
      </c>
      <c r="BT17656" s="34" t="str">
        <f t="shared" si="1913"/>
        <v/>
      </c>
      <c r="BU17656" s="32" t="str">
        <f t="shared" si="1914"/>
        <v/>
      </c>
      <c r="BV17656" s="32" t="str">
        <f t="shared" si="1915"/>
        <v/>
      </c>
      <c r="BW17656" s="32" t="str">
        <f t="shared" si="1916"/>
        <v/>
      </c>
      <c r="BX17656" s="32" t="str">
        <f t="shared" si="1917"/>
        <v/>
      </c>
      <c r="BY17656" s="32" t="str">
        <f t="shared" si="1918"/>
        <v/>
      </c>
      <c r="BZ17656" s="32" t="str">
        <f t="shared" si="1919"/>
        <v/>
      </c>
      <c r="CA17656" s="32" t="str">
        <f t="shared" si="1920"/>
        <v/>
      </c>
      <c r="CB17656" s="33">
        <f>IF(COUNTIF($CD$7:CD17656,CD17656)=1,CD17656,CD17656+COUNTIF($CD$6:CD17655,CD17656))</f>
        <v>61472</v>
      </c>
      <c r="CC17656" s="34">
        <f t="shared" si="1921"/>
        <v>55153</v>
      </c>
      <c r="CD17656" s="32">
        <f t="shared" si="1922"/>
        <v>55153</v>
      </c>
      <c r="CE17656" s="32">
        <f t="shared" si="1923"/>
        <v>0</v>
      </c>
      <c r="CF17656" s="32">
        <f t="shared" si="1924"/>
        <v>0</v>
      </c>
      <c r="CG17656" s="32" t="str">
        <f t="shared" si="1925"/>
        <v/>
      </c>
      <c r="CH17656" s="32">
        <v>151</v>
      </c>
      <c r="CI17656" s="32" t="s">
        <v>12</v>
      </c>
      <c r="CJ17656" s="32" t="str">
        <f t="shared" si="1926"/>
        <v/>
      </c>
      <c r="CK17656" s="32" t="str">
        <f t="shared" si="1927"/>
        <v/>
      </c>
      <c r="CL17656" s="32" t="str">
        <f t="shared" si="1928"/>
        <v/>
      </c>
      <c r="CM17656" s="32" t="str">
        <f t="shared" si="1929"/>
        <v/>
      </c>
      <c r="CN17656" s="32" t="str">
        <f t="shared" si="1930"/>
        <v/>
      </c>
    </row>
    <row r="17657" spans="71:92" x14ac:dyDescent="0.3">
      <c r="BS17657" s="32" t="str">
        <f>IF(Kiadasi_kiseroiv!$K$2=BT17657,BV17657,"")</f>
        <v/>
      </c>
      <c r="BT17657" s="34" t="str">
        <f t="shared" si="1913"/>
        <v/>
      </c>
      <c r="BU17657" s="32" t="str">
        <f t="shared" si="1914"/>
        <v/>
      </c>
      <c r="BV17657" s="32" t="str">
        <f t="shared" si="1915"/>
        <v/>
      </c>
      <c r="BW17657" s="32" t="str">
        <f t="shared" si="1916"/>
        <v/>
      </c>
      <c r="BX17657" s="32" t="str">
        <f t="shared" si="1917"/>
        <v/>
      </c>
      <c r="BY17657" s="32" t="str">
        <f t="shared" si="1918"/>
        <v/>
      </c>
      <c r="BZ17657" s="32" t="str">
        <f t="shared" si="1919"/>
        <v/>
      </c>
      <c r="CA17657" s="32" t="str">
        <f t="shared" si="1920"/>
        <v/>
      </c>
      <c r="CB17657" s="33">
        <f>IF(COUNTIF($CD$7:CD17657,CD17657)=1,CD17657,CD17657+COUNTIF($CD$6:CD17656,CD17657))</f>
        <v>61473</v>
      </c>
      <c r="CC17657" s="34">
        <f t="shared" si="1921"/>
        <v>55153</v>
      </c>
      <c r="CD17657" s="32">
        <f t="shared" si="1922"/>
        <v>55153</v>
      </c>
      <c r="CE17657" s="32">
        <f t="shared" si="1923"/>
        <v>0</v>
      </c>
      <c r="CF17657" s="32">
        <f t="shared" si="1924"/>
        <v>0</v>
      </c>
      <c r="CG17657" s="32" t="str">
        <f t="shared" si="1925"/>
        <v/>
      </c>
      <c r="CH17657" s="32">
        <v>152</v>
      </c>
      <c r="CI17657" s="32" t="s">
        <v>12</v>
      </c>
      <c r="CJ17657" s="32" t="str">
        <f t="shared" si="1926"/>
        <v/>
      </c>
      <c r="CK17657" s="32" t="str">
        <f t="shared" si="1927"/>
        <v/>
      </c>
      <c r="CL17657" s="32" t="str">
        <f t="shared" si="1928"/>
        <v/>
      </c>
      <c r="CM17657" s="32" t="str">
        <f t="shared" si="1929"/>
        <v/>
      </c>
      <c r="CN17657" s="32" t="str">
        <f t="shared" si="1930"/>
        <v/>
      </c>
    </row>
    <row r="17658" spans="71:92" x14ac:dyDescent="0.3">
      <c r="BS17658" s="32" t="str">
        <f>IF(Kiadasi_kiseroiv!$K$2=BT17658,BV17658,"")</f>
        <v/>
      </c>
      <c r="BT17658" s="34" t="str">
        <f t="shared" si="1913"/>
        <v/>
      </c>
      <c r="BU17658" s="32" t="str">
        <f t="shared" si="1914"/>
        <v/>
      </c>
      <c r="BV17658" s="32" t="str">
        <f t="shared" si="1915"/>
        <v/>
      </c>
      <c r="BW17658" s="32" t="str">
        <f t="shared" si="1916"/>
        <v/>
      </c>
      <c r="BX17658" s="32" t="str">
        <f t="shared" si="1917"/>
        <v/>
      </c>
      <c r="BY17658" s="32" t="str">
        <f t="shared" si="1918"/>
        <v/>
      </c>
      <c r="BZ17658" s="32" t="str">
        <f t="shared" si="1919"/>
        <v/>
      </c>
      <c r="CA17658" s="32" t="str">
        <f t="shared" si="1920"/>
        <v/>
      </c>
      <c r="CB17658" s="33">
        <f>IF(COUNTIF($CD$7:CD17658,CD17658)=1,CD17658,CD17658+COUNTIF($CD$6:CD17657,CD17658))</f>
        <v>61474</v>
      </c>
      <c r="CC17658" s="34">
        <f t="shared" si="1921"/>
        <v>55153</v>
      </c>
      <c r="CD17658" s="32">
        <f t="shared" si="1922"/>
        <v>55153</v>
      </c>
      <c r="CE17658" s="32">
        <f t="shared" si="1923"/>
        <v>0</v>
      </c>
      <c r="CF17658" s="32">
        <f t="shared" si="1924"/>
        <v>0</v>
      </c>
      <c r="CG17658" s="32" t="str">
        <f t="shared" si="1925"/>
        <v/>
      </c>
      <c r="CH17658" s="32">
        <v>153</v>
      </c>
      <c r="CI17658" s="32" t="s">
        <v>12</v>
      </c>
      <c r="CJ17658" s="32" t="str">
        <f t="shared" si="1926"/>
        <v/>
      </c>
      <c r="CK17658" s="32" t="str">
        <f t="shared" si="1927"/>
        <v/>
      </c>
      <c r="CL17658" s="32" t="str">
        <f t="shared" si="1928"/>
        <v/>
      </c>
      <c r="CM17658" s="32" t="str">
        <f t="shared" si="1929"/>
        <v/>
      </c>
      <c r="CN17658" s="32" t="str">
        <f t="shared" si="1930"/>
        <v/>
      </c>
    </row>
    <row r="17659" spans="71:92" x14ac:dyDescent="0.3">
      <c r="BS17659" s="32" t="str">
        <f>IF(Kiadasi_kiseroiv!$K$2=BT17659,BV17659,"")</f>
        <v/>
      </c>
      <c r="BT17659" s="34" t="str">
        <f t="shared" si="1913"/>
        <v/>
      </c>
      <c r="BU17659" s="32" t="str">
        <f t="shared" si="1914"/>
        <v/>
      </c>
      <c r="BV17659" s="32" t="str">
        <f t="shared" si="1915"/>
        <v/>
      </c>
      <c r="BW17659" s="32" t="str">
        <f t="shared" si="1916"/>
        <v/>
      </c>
      <c r="BX17659" s="32" t="str">
        <f t="shared" si="1917"/>
        <v/>
      </c>
      <c r="BY17659" s="32" t="str">
        <f t="shared" si="1918"/>
        <v/>
      </c>
      <c r="BZ17659" s="32" t="str">
        <f t="shared" si="1919"/>
        <v/>
      </c>
      <c r="CA17659" s="32" t="str">
        <f t="shared" si="1920"/>
        <v/>
      </c>
      <c r="CB17659" s="33">
        <f>IF(COUNTIF($CD$7:CD17659,CD17659)=1,CD17659,CD17659+COUNTIF($CD$6:CD17658,CD17659))</f>
        <v>61475</v>
      </c>
      <c r="CC17659" s="34">
        <f t="shared" si="1921"/>
        <v>55153</v>
      </c>
      <c r="CD17659" s="32">
        <f t="shared" si="1922"/>
        <v>55153</v>
      </c>
      <c r="CE17659" s="32">
        <f t="shared" si="1923"/>
        <v>0</v>
      </c>
      <c r="CF17659" s="32">
        <f t="shared" si="1924"/>
        <v>0</v>
      </c>
      <c r="CG17659" s="32" t="str">
        <f t="shared" si="1925"/>
        <v/>
      </c>
      <c r="CH17659" s="32">
        <v>154</v>
      </c>
      <c r="CI17659" s="32" t="s">
        <v>12</v>
      </c>
      <c r="CJ17659" s="32" t="str">
        <f t="shared" si="1926"/>
        <v/>
      </c>
      <c r="CK17659" s="32" t="str">
        <f t="shared" si="1927"/>
        <v/>
      </c>
      <c r="CL17659" s="32" t="str">
        <f t="shared" si="1928"/>
        <v/>
      </c>
      <c r="CM17659" s="32" t="str">
        <f t="shared" si="1929"/>
        <v/>
      </c>
      <c r="CN17659" s="32" t="str">
        <f t="shared" si="1930"/>
        <v/>
      </c>
    </row>
    <row r="17660" spans="71:92" x14ac:dyDescent="0.3">
      <c r="BS17660" s="32" t="str">
        <f>IF(Kiadasi_kiseroiv!$K$2=BT17660,BV17660,"")</f>
        <v/>
      </c>
      <c r="BT17660" s="34" t="str">
        <f t="shared" si="1913"/>
        <v/>
      </c>
      <c r="BU17660" s="32" t="str">
        <f t="shared" si="1914"/>
        <v/>
      </c>
      <c r="BV17660" s="32" t="str">
        <f t="shared" si="1915"/>
        <v/>
      </c>
      <c r="BW17660" s="32" t="str">
        <f t="shared" si="1916"/>
        <v/>
      </c>
      <c r="BX17660" s="32" t="str">
        <f t="shared" si="1917"/>
        <v/>
      </c>
      <c r="BY17660" s="32" t="str">
        <f t="shared" si="1918"/>
        <v/>
      </c>
      <c r="BZ17660" s="32" t="str">
        <f t="shared" si="1919"/>
        <v/>
      </c>
      <c r="CA17660" s="32" t="str">
        <f t="shared" si="1920"/>
        <v/>
      </c>
      <c r="CB17660" s="33">
        <f>IF(COUNTIF($CD$7:CD17660,CD17660)=1,CD17660,CD17660+COUNTIF($CD$6:CD17659,CD17660))</f>
        <v>61476</v>
      </c>
      <c r="CC17660" s="34">
        <f t="shared" si="1921"/>
        <v>55153</v>
      </c>
      <c r="CD17660" s="32">
        <f t="shared" si="1922"/>
        <v>55153</v>
      </c>
      <c r="CE17660" s="32">
        <f t="shared" si="1923"/>
        <v>0</v>
      </c>
      <c r="CF17660" s="32">
        <f t="shared" si="1924"/>
        <v>0</v>
      </c>
      <c r="CG17660" s="32" t="str">
        <f t="shared" si="1925"/>
        <v/>
      </c>
      <c r="CH17660" s="32">
        <v>155</v>
      </c>
      <c r="CI17660" s="32" t="s">
        <v>12</v>
      </c>
      <c r="CJ17660" s="32" t="str">
        <f t="shared" si="1926"/>
        <v/>
      </c>
      <c r="CK17660" s="32" t="str">
        <f t="shared" si="1927"/>
        <v/>
      </c>
      <c r="CL17660" s="32" t="str">
        <f t="shared" si="1928"/>
        <v/>
      </c>
      <c r="CM17660" s="32" t="str">
        <f t="shared" si="1929"/>
        <v/>
      </c>
      <c r="CN17660" s="32" t="str">
        <f t="shared" si="1930"/>
        <v/>
      </c>
    </row>
    <row r="17661" spans="71:92" x14ac:dyDescent="0.3">
      <c r="BS17661" s="32" t="str">
        <f>IF(Kiadasi_kiseroiv!$K$2=BT17661,BV17661,"")</f>
        <v/>
      </c>
      <c r="BT17661" s="34" t="str">
        <f t="shared" si="1913"/>
        <v/>
      </c>
      <c r="BU17661" s="32" t="str">
        <f t="shared" si="1914"/>
        <v/>
      </c>
      <c r="BV17661" s="32" t="str">
        <f t="shared" si="1915"/>
        <v/>
      </c>
      <c r="BW17661" s="32" t="str">
        <f t="shared" si="1916"/>
        <v/>
      </c>
      <c r="BX17661" s="32" t="str">
        <f t="shared" si="1917"/>
        <v/>
      </c>
      <c r="BY17661" s="32" t="str">
        <f t="shared" si="1918"/>
        <v/>
      </c>
      <c r="BZ17661" s="32" t="str">
        <f t="shared" si="1919"/>
        <v/>
      </c>
      <c r="CA17661" s="32" t="str">
        <f t="shared" si="1920"/>
        <v/>
      </c>
      <c r="CB17661" s="33">
        <f>IF(COUNTIF($CD$7:CD17661,CD17661)=1,CD17661,CD17661+COUNTIF($CD$6:CD17660,CD17661))</f>
        <v>61477</v>
      </c>
      <c r="CC17661" s="34">
        <f t="shared" si="1921"/>
        <v>55153</v>
      </c>
      <c r="CD17661" s="32">
        <f t="shared" si="1922"/>
        <v>55153</v>
      </c>
      <c r="CE17661" s="32">
        <f t="shared" si="1923"/>
        <v>0</v>
      </c>
      <c r="CF17661" s="32">
        <f t="shared" si="1924"/>
        <v>0</v>
      </c>
      <c r="CG17661" s="32" t="str">
        <f t="shared" si="1925"/>
        <v/>
      </c>
      <c r="CH17661" s="32">
        <v>156</v>
      </c>
      <c r="CI17661" s="32" t="s">
        <v>12</v>
      </c>
      <c r="CJ17661" s="32" t="str">
        <f t="shared" si="1926"/>
        <v/>
      </c>
      <c r="CK17661" s="32" t="str">
        <f t="shared" si="1927"/>
        <v/>
      </c>
      <c r="CL17661" s="32" t="str">
        <f t="shared" si="1928"/>
        <v/>
      </c>
      <c r="CM17661" s="32" t="str">
        <f t="shared" si="1929"/>
        <v/>
      </c>
      <c r="CN17661" s="32" t="str">
        <f t="shared" si="1930"/>
        <v/>
      </c>
    </row>
    <row r="17662" spans="71:92" x14ac:dyDescent="0.3">
      <c r="BS17662" s="32" t="str">
        <f>IF(Kiadasi_kiseroiv!$K$2=BT17662,BV17662,"")</f>
        <v/>
      </c>
      <c r="BT17662" s="34" t="str">
        <f t="shared" si="1913"/>
        <v/>
      </c>
      <c r="BU17662" s="32" t="str">
        <f t="shared" si="1914"/>
        <v/>
      </c>
      <c r="BV17662" s="32" t="str">
        <f t="shared" si="1915"/>
        <v/>
      </c>
      <c r="BW17662" s="32" t="str">
        <f t="shared" si="1916"/>
        <v/>
      </c>
      <c r="BX17662" s="32" t="str">
        <f t="shared" si="1917"/>
        <v/>
      </c>
      <c r="BY17662" s="32" t="str">
        <f t="shared" si="1918"/>
        <v/>
      </c>
      <c r="BZ17662" s="32" t="str">
        <f t="shared" si="1919"/>
        <v/>
      </c>
      <c r="CA17662" s="32" t="str">
        <f t="shared" si="1920"/>
        <v/>
      </c>
      <c r="CB17662" s="33">
        <f>IF(COUNTIF($CD$7:CD17662,CD17662)=1,CD17662,CD17662+COUNTIF($CD$6:CD17661,CD17662))</f>
        <v>61478</v>
      </c>
      <c r="CC17662" s="34">
        <f t="shared" si="1921"/>
        <v>55153</v>
      </c>
      <c r="CD17662" s="32">
        <f t="shared" si="1922"/>
        <v>55153</v>
      </c>
      <c r="CE17662" s="32">
        <f t="shared" si="1923"/>
        <v>0</v>
      </c>
      <c r="CF17662" s="32">
        <f t="shared" si="1924"/>
        <v>0</v>
      </c>
      <c r="CG17662" s="32" t="str">
        <f t="shared" si="1925"/>
        <v/>
      </c>
      <c r="CH17662" s="32">
        <v>157</v>
      </c>
      <c r="CI17662" s="32" t="s">
        <v>12</v>
      </c>
      <c r="CJ17662" s="32" t="str">
        <f t="shared" si="1926"/>
        <v/>
      </c>
      <c r="CK17662" s="32" t="str">
        <f t="shared" si="1927"/>
        <v/>
      </c>
      <c r="CL17662" s="32" t="str">
        <f t="shared" si="1928"/>
        <v/>
      </c>
      <c r="CM17662" s="32" t="str">
        <f t="shared" si="1929"/>
        <v/>
      </c>
      <c r="CN17662" s="32" t="str">
        <f t="shared" si="1930"/>
        <v/>
      </c>
    </row>
    <row r="17663" spans="71:92" x14ac:dyDescent="0.3">
      <c r="BS17663" s="32" t="str">
        <f>IF(Kiadasi_kiseroiv!$K$2=BT17663,BV17663,"")</f>
        <v/>
      </c>
      <c r="BT17663" s="34" t="str">
        <f t="shared" si="1913"/>
        <v/>
      </c>
      <c r="BU17663" s="32" t="str">
        <f t="shared" si="1914"/>
        <v/>
      </c>
      <c r="BV17663" s="32" t="str">
        <f t="shared" si="1915"/>
        <v/>
      </c>
      <c r="BW17663" s="32" t="str">
        <f t="shared" si="1916"/>
        <v/>
      </c>
      <c r="BX17663" s="32" t="str">
        <f t="shared" si="1917"/>
        <v/>
      </c>
      <c r="BY17663" s="32" t="str">
        <f t="shared" si="1918"/>
        <v/>
      </c>
      <c r="BZ17663" s="32" t="str">
        <f t="shared" si="1919"/>
        <v/>
      </c>
      <c r="CA17663" s="32" t="str">
        <f t="shared" si="1920"/>
        <v/>
      </c>
      <c r="CB17663" s="33">
        <f>IF(COUNTIF($CD$7:CD17663,CD17663)=1,CD17663,CD17663+COUNTIF($CD$6:CD17662,CD17663))</f>
        <v>61479</v>
      </c>
      <c r="CC17663" s="34">
        <f t="shared" si="1921"/>
        <v>55153</v>
      </c>
      <c r="CD17663" s="32">
        <f t="shared" si="1922"/>
        <v>55153</v>
      </c>
      <c r="CE17663" s="32">
        <f t="shared" si="1923"/>
        <v>0</v>
      </c>
      <c r="CF17663" s="32">
        <f t="shared" si="1924"/>
        <v>0</v>
      </c>
      <c r="CG17663" s="32" t="str">
        <f t="shared" si="1925"/>
        <v/>
      </c>
      <c r="CH17663" s="32">
        <v>158</v>
      </c>
      <c r="CI17663" s="32" t="s">
        <v>12</v>
      </c>
      <c r="CJ17663" s="32" t="str">
        <f t="shared" si="1926"/>
        <v/>
      </c>
      <c r="CK17663" s="32" t="str">
        <f t="shared" si="1927"/>
        <v/>
      </c>
      <c r="CL17663" s="32" t="str">
        <f t="shared" si="1928"/>
        <v/>
      </c>
      <c r="CM17663" s="32" t="str">
        <f t="shared" si="1929"/>
        <v/>
      </c>
      <c r="CN17663" s="32" t="str">
        <f t="shared" si="1930"/>
        <v/>
      </c>
    </row>
    <row r="17664" spans="71:92" x14ac:dyDescent="0.3">
      <c r="BS17664" s="32" t="str">
        <f>IF(Kiadasi_kiseroiv!$K$2=BT17664,BV17664,"")</f>
        <v/>
      </c>
      <c r="BT17664" s="34" t="str">
        <f t="shared" si="1913"/>
        <v/>
      </c>
      <c r="BU17664" s="32" t="str">
        <f t="shared" si="1914"/>
        <v/>
      </c>
      <c r="BV17664" s="32" t="str">
        <f t="shared" si="1915"/>
        <v/>
      </c>
      <c r="BW17664" s="32" t="str">
        <f t="shared" si="1916"/>
        <v/>
      </c>
      <c r="BX17664" s="32" t="str">
        <f t="shared" si="1917"/>
        <v/>
      </c>
      <c r="BY17664" s="32" t="str">
        <f t="shared" si="1918"/>
        <v/>
      </c>
      <c r="BZ17664" s="32" t="str">
        <f t="shared" si="1919"/>
        <v/>
      </c>
      <c r="CA17664" s="32" t="str">
        <f t="shared" si="1920"/>
        <v/>
      </c>
      <c r="CB17664" s="33">
        <f>IF(COUNTIF($CD$7:CD17664,CD17664)=1,CD17664,CD17664+COUNTIF($CD$6:CD17663,CD17664))</f>
        <v>61480</v>
      </c>
      <c r="CC17664" s="34">
        <f t="shared" si="1921"/>
        <v>55153</v>
      </c>
      <c r="CD17664" s="32">
        <f t="shared" si="1922"/>
        <v>55153</v>
      </c>
      <c r="CE17664" s="32">
        <f t="shared" si="1923"/>
        <v>0</v>
      </c>
      <c r="CF17664" s="32">
        <f t="shared" si="1924"/>
        <v>0</v>
      </c>
      <c r="CG17664" s="32" t="str">
        <f t="shared" si="1925"/>
        <v/>
      </c>
      <c r="CH17664" s="32">
        <v>159</v>
      </c>
      <c r="CI17664" s="32" t="s">
        <v>12</v>
      </c>
      <c r="CJ17664" s="32" t="str">
        <f t="shared" si="1926"/>
        <v/>
      </c>
      <c r="CK17664" s="32" t="str">
        <f t="shared" si="1927"/>
        <v/>
      </c>
      <c r="CL17664" s="32" t="str">
        <f t="shared" si="1928"/>
        <v/>
      </c>
      <c r="CM17664" s="32" t="str">
        <f t="shared" si="1929"/>
        <v/>
      </c>
      <c r="CN17664" s="32" t="str">
        <f t="shared" si="1930"/>
        <v/>
      </c>
    </row>
    <row r="17665" spans="71:92" x14ac:dyDescent="0.3">
      <c r="BS17665" s="32" t="str">
        <f>IF(Kiadasi_kiseroiv!$K$2=BT17665,BV17665,"")</f>
        <v/>
      </c>
      <c r="BT17665" s="34" t="str">
        <f t="shared" si="1913"/>
        <v/>
      </c>
      <c r="BU17665" s="32" t="str">
        <f t="shared" si="1914"/>
        <v/>
      </c>
      <c r="BV17665" s="32" t="str">
        <f t="shared" si="1915"/>
        <v/>
      </c>
      <c r="BW17665" s="32" t="str">
        <f t="shared" si="1916"/>
        <v/>
      </c>
      <c r="BX17665" s="32" t="str">
        <f t="shared" si="1917"/>
        <v/>
      </c>
      <c r="BY17665" s="32" t="str">
        <f t="shared" si="1918"/>
        <v/>
      </c>
      <c r="BZ17665" s="32" t="str">
        <f t="shared" si="1919"/>
        <v/>
      </c>
      <c r="CA17665" s="32" t="str">
        <f t="shared" si="1920"/>
        <v/>
      </c>
      <c r="CB17665" s="33">
        <f>IF(COUNTIF($CD$7:CD17665,CD17665)=1,CD17665,CD17665+COUNTIF($CD$6:CD17664,CD17665))</f>
        <v>61481</v>
      </c>
      <c r="CC17665" s="34">
        <f t="shared" si="1921"/>
        <v>55153</v>
      </c>
      <c r="CD17665" s="32">
        <f t="shared" si="1922"/>
        <v>55153</v>
      </c>
      <c r="CE17665" s="32">
        <f t="shared" si="1923"/>
        <v>0</v>
      </c>
      <c r="CF17665" s="32">
        <f t="shared" si="1924"/>
        <v>0</v>
      </c>
      <c r="CG17665" s="32" t="str">
        <f t="shared" si="1925"/>
        <v/>
      </c>
      <c r="CH17665" s="32">
        <v>160</v>
      </c>
      <c r="CI17665" s="32" t="s">
        <v>12</v>
      </c>
      <c r="CJ17665" s="32" t="str">
        <f t="shared" si="1926"/>
        <v/>
      </c>
      <c r="CK17665" s="32" t="str">
        <f t="shared" si="1927"/>
        <v/>
      </c>
      <c r="CL17665" s="32" t="str">
        <f t="shared" si="1928"/>
        <v/>
      </c>
      <c r="CM17665" s="32" t="str">
        <f t="shared" si="1929"/>
        <v/>
      </c>
      <c r="CN17665" s="32" t="str">
        <f t="shared" si="1930"/>
        <v/>
      </c>
    </row>
    <row r="17666" spans="71:92" x14ac:dyDescent="0.3">
      <c r="BS17666" s="32" t="str">
        <f>IF(Kiadasi_kiseroiv!$K$2=BT17666,BV17666,"")</f>
        <v/>
      </c>
      <c r="BT17666" s="34" t="str">
        <f t="shared" si="1913"/>
        <v/>
      </c>
      <c r="BU17666" s="32" t="str">
        <f t="shared" si="1914"/>
        <v/>
      </c>
      <c r="BV17666" s="32" t="str">
        <f t="shared" si="1915"/>
        <v/>
      </c>
      <c r="BW17666" s="32" t="str">
        <f t="shared" si="1916"/>
        <v/>
      </c>
      <c r="BX17666" s="32" t="str">
        <f t="shared" si="1917"/>
        <v/>
      </c>
      <c r="BY17666" s="32" t="str">
        <f t="shared" si="1918"/>
        <v/>
      </c>
      <c r="BZ17666" s="32" t="str">
        <f t="shared" si="1919"/>
        <v/>
      </c>
      <c r="CA17666" s="32" t="str">
        <f t="shared" si="1920"/>
        <v/>
      </c>
      <c r="CB17666" s="33">
        <f>IF(COUNTIF($CD$7:CD17666,CD17666)=1,CD17666,CD17666+COUNTIF($CD$6:CD17665,CD17666))</f>
        <v>61482</v>
      </c>
      <c r="CC17666" s="34">
        <f t="shared" si="1921"/>
        <v>55153</v>
      </c>
      <c r="CD17666" s="32">
        <f t="shared" si="1922"/>
        <v>55153</v>
      </c>
      <c r="CE17666" s="32">
        <f t="shared" si="1923"/>
        <v>0</v>
      </c>
      <c r="CF17666" s="32">
        <f t="shared" si="1924"/>
        <v>0</v>
      </c>
      <c r="CG17666" s="32" t="str">
        <f t="shared" si="1925"/>
        <v/>
      </c>
      <c r="CH17666" s="32">
        <v>161</v>
      </c>
      <c r="CI17666" s="32" t="s">
        <v>12</v>
      </c>
      <c r="CJ17666" s="32" t="str">
        <f t="shared" si="1926"/>
        <v/>
      </c>
      <c r="CK17666" s="32" t="str">
        <f t="shared" si="1927"/>
        <v/>
      </c>
      <c r="CL17666" s="32" t="str">
        <f t="shared" si="1928"/>
        <v/>
      </c>
      <c r="CM17666" s="32" t="str">
        <f t="shared" si="1929"/>
        <v/>
      </c>
      <c r="CN17666" s="32" t="str">
        <f t="shared" si="1930"/>
        <v/>
      </c>
    </row>
    <row r="17667" spans="71:92" x14ac:dyDescent="0.3">
      <c r="BS17667" s="32" t="str">
        <f>IF(Kiadasi_kiseroiv!$K$2=BT17667,BV17667,"")</f>
        <v/>
      </c>
      <c r="BT17667" s="34" t="str">
        <f t="shared" ref="BT17667:BT17698" si="1931">IF(AND($BT$4=CI17667,BU17667&lt;&gt;""),CC17667,"")</f>
        <v/>
      </c>
      <c r="BU17667" s="32" t="str">
        <f t="shared" ref="BU17667:BU17700" si="1932">IF(AND($BU$1=CI17667,ISERROR(VLOOKUP(CG17667,Kisiv,2,FALSE))=FALSE),CB17667,"")</f>
        <v/>
      </c>
      <c r="BV17667" s="32" t="str">
        <f t="shared" ref="BV17667:BV17698" si="1933">IF(BU17667&lt;&gt;"",RANK(BU17667,$BU$7:$BU$33000,1),"")</f>
        <v/>
      </c>
      <c r="BW17667" s="32" t="str">
        <f t="shared" ref="BW17667:BW17700" si="1934">IF(CC17667&lt;min,$BW$2,IF(CC17667&lt;=max,CG17667,""))</f>
        <v/>
      </c>
      <c r="BX17667" s="32" t="str">
        <f t="shared" ref="BX17667:BX17700" si="1935">IF(AND(OR($BX$1=0,$BX$1=CG17667),OR($BX$2=0,IF(ISERROR(SEARCH($BX$2,CJ17667&amp;CK17667&amp;CL17667,1)),FALSE,TRUE))),CB17667,"")</f>
        <v/>
      </c>
      <c r="BY17667" s="32" t="str">
        <f t="shared" ref="BY17667:BY17698" si="1936">IF(AND(BX17667&lt;&gt;"",CC17667&lt;&gt;$CD$2),RANK(BX17667,$BX$7:$BX$33000,1),"")</f>
        <v/>
      </c>
      <c r="BZ17667" s="32" t="str">
        <f t="shared" ref="BZ17667:BZ17700" si="1937">IF(AND(CC17667&lt;$BZ$2,CI17667=$BZ$4),$BZ$5,IF(AND(CC17667&lt;=$BZ$3,CI17667=$BZ$4),CB17667,""))</f>
        <v/>
      </c>
      <c r="CA17667" s="32" t="str">
        <f t="shared" ref="CA17667:CA17698" si="1938">IF(AND(BZ17667&lt;&gt;"",BZ17667&lt;&gt;$BZ$5),RANK(BZ17667,$BZ$7:$BZ$33000,1),"")</f>
        <v/>
      </c>
      <c r="CB17667" s="33">
        <f>IF(COUNTIF($CD$7:CD17667,CD17667)=1,CD17667,CD17667+COUNTIF($CD$6:CD17666,CD17667))</f>
        <v>61483</v>
      </c>
      <c r="CC17667" s="34">
        <f t="shared" ref="CC17667:CC17700" si="1939">IF(INDEX(eb,CH17667,1)&lt;&gt;1,INDEX(eb,CH17667,1),$CD$2)</f>
        <v>55153</v>
      </c>
      <c r="CD17667" s="32">
        <f t="shared" ref="CD17667:CD17698" si="1940">IF(CC17667&lt;&gt;$CD$2,RANK(CC17667,$CC$7:$CC$33000,1),$CD$2)</f>
        <v>55153</v>
      </c>
      <c r="CE17667" s="32">
        <f t="shared" ref="CE17667:CE17700" si="1941">INDEX(eb,CH17667,6)</f>
        <v>0</v>
      </c>
      <c r="CF17667" s="32">
        <f t="shared" ref="CF17667:CF17700" si="1942">INDEX(eb,CH17667,8)</f>
        <v>0</v>
      </c>
      <c r="CG17667" s="32" t="str">
        <f t="shared" ref="CG17667:CG17698" si="1943">INDEX(eb,CH17667,7)&amp;INDEX(eb,CH17667,9)</f>
        <v/>
      </c>
      <c r="CH17667" s="32">
        <v>162</v>
      </c>
      <c r="CI17667" s="32" t="s">
        <v>12</v>
      </c>
      <c r="CJ17667" s="32" t="str">
        <f t="shared" ref="CJ17667:CJ17700" si="1944">IF(INDEX(eb,CH17667,5)&lt;&gt;0,INDEX(eb,CH17667,5),"")</f>
        <v/>
      </c>
      <c r="CK17667" s="32" t="str">
        <f t="shared" ref="CK17667:CK17700" si="1945">IF(INDEX(eb,CH17667,10)&lt;&gt;0,INDEX(eb,CH17667,10),"")</f>
        <v/>
      </c>
      <c r="CL17667" s="32" t="str">
        <f t="shared" ref="CL17667:CL17700" si="1946">IF(INDEX(eb,CH17667,11)&lt;&gt;0,INDEX(eb,CH17667,11),"")</f>
        <v/>
      </c>
      <c r="CM17667" s="32" t="str">
        <f t="shared" ref="CM17667:CM17700" si="1947">IF(INDEX(eb,CH17667,4)&lt;&gt;0,INDEX(eb,CH17667,4),"")</f>
        <v/>
      </c>
      <c r="CN17667" s="32" t="str">
        <f t="shared" ref="CN17667:CN17700" si="1948">IF(INDEX(eb,CH17667,3)&lt;&gt;0,INDEX(eb,CH17667,3),"")</f>
        <v/>
      </c>
    </row>
    <row r="17668" spans="71:92" x14ac:dyDescent="0.3">
      <c r="BS17668" s="32" t="str">
        <f>IF(Kiadasi_kiseroiv!$K$2=BT17668,BV17668,"")</f>
        <v/>
      </c>
      <c r="BT17668" s="34" t="str">
        <f t="shared" si="1931"/>
        <v/>
      </c>
      <c r="BU17668" s="32" t="str">
        <f t="shared" si="1932"/>
        <v/>
      </c>
      <c r="BV17668" s="32" t="str">
        <f t="shared" si="1933"/>
        <v/>
      </c>
      <c r="BW17668" s="32" t="str">
        <f t="shared" si="1934"/>
        <v/>
      </c>
      <c r="BX17668" s="32" t="str">
        <f t="shared" si="1935"/>
        <v/>
      </c>
      <c r="BY17668" s="32" t="str">
        <f t="shared" si="1936"/>
        <v/>
      </c>
      <c r="BZ17668" s="32" t="str">
        <f t="shared" si="1937"/>
        <v/>
      </c>
      <c r="CA17668" s="32" t="str">
        <f t="shared" si="1938"/>
        <v/>
      </c>
      <c r="CB17668" s="33">
        <f>IF(COUNTIF($CD$7:CD17668,CD17668)=1,CD17668,CD17668+COUNTIF($CD$6:CD17667,CD17668))</f>
        <v>61484</v>
      </c>
      <c r="CC17668" s="34">
        <f t="shared" si="1939"/>
        <v>55153</v>
      </c>
      <c r="CD17668" s="32">
        <f t="shared" si="1940"/>
        <v>55153</v>
      </c>
      <c r="CE17668" s="32">
        <f t="shared" si="1941"/>
        <v>0</v>
      </c>
      <c r="CF17668" s="32">
        <f t="shared" si="1942"/>
        <v>0</v>
      </c>
      <c r="CG17668" s="32" t="str">
        <f t="shared" si="1943"/>
        <v/>
      </c>
      <c r="CH17668" s="32">
        <v>163</v>
      </c>
      <c r="CI17668" s="32" t="s">
        <v>12</v>
      </c>
      <c r="CJ17668" s="32" t="str">
        <f t="shared" si="1944"/>
        <v/>
      </c>
      <c r="CK17668" s="32" t="str">
        <f t="shared" si="1945"/>
        <v/>
      </c>
      <c r="CL17668" s="32" t="str">
        <f t="shared" si="1946"/>
        <v/>
      </c>
      <c r="CM17668" s="32" t="str">
        <f t="shared" si="1947"/>
        <v/>
      </c>
      <c r="CN17668" s="32" t="str">
        <f t="shared" si="1948"/>
        <v/>
      </c>
    </row>
    <row r="17669" spans="71:92" x14ac:dyDescent="0.3">
      <c r="BS17669" s="32" t="str">
        <f>IF(Kiadasi_kiseroiv!$K$2=BT17669,BV17669,"")</f>
        <v/>
      </c>
      <c r="BT17669" s="34" t="str">
        <f t="shared" si="1931"/>
        <v/>
      </c>
      <c r="BU17669" s="32" t="str">
        <f t="shared" si="1932"/>
        <v/>
      </c>
      <c r="BV17669" s="32" t="str">
        <f t="shared" si="1933"/>
        <v/>
      </c>
      <c r="BW17669" s="32" t="str">
        <f t="shared" si="1934"/>
        <v/>
      </c>
      <c r="BX17669" s="32" t="str">
        <f t="shared" si="1935"/>
        <v/>
      </c>
      <c r="BY17669" s="32" t="str">
        <f t="shared" si="1936"/>
        <v/>
      </c>
      <c r="BZ17669" s="32" t="str">
        <f t="shared" si="1937"/>
        <v/>
      </c>
      <c r="CA17669" s="32" t="str">
        <f t="shared" si="1938"/>
        <v/>
      </c>
      <c r="CB17669" s="33">
        <f>IF(COUNTIF($CD$7:CD17669,CD17669)=1,CD17669,CD17669+COUNTIF($CD$6:CD17668,CD17669))</f>
        <v>61485</v>
      </c>
      <c r="CC17669" s="34">
        <f t="shared" si="1939"/>
        <v>55153</v>
      </c>
      <c r="CD17669" s="32">
        <f t="shared" si="1940"/>
        <v>55153</v>
      </c>
      <c r="CE17669" s="32">
        <f t="shared" si="1941"/>
        <v>0</v>
      </c>
      <c r="CF17669" s="32">
        <f t="shared" si="1942"/>
        <v>0</v>
      </c>
      <c r="CG17669" s="32" t="str">
        <f t="shared" si="1943"/>
        <v/>
      </c>
      <c r="CH17669" s="32">
        <v>164</v>
      </c>
      <c r="CI17669" s="32" t="s">
        <v>12</v>
      </c>
      <c r="CJ17669" s="32" t="str">
        <f t="shared" si="1944"/>
        <v/>
      </c>
      <c r="CK17669" s="32" t="str">
        <f t="shared" si="1945"/>
        <v/>
      </c>
      <c r="CL17669" s="32" t="str">
        <f t="shared" si="1946"/>
        <v/>
      </c>
      <c r="CM17669" s="32" t="str">
        <f t="shared" si="1947"/>
        <v/>
      </c>
      <c r="CN17669" s="32" t="str">
        <f t="shared" si="1948"/>
        <v/>
      </c>
    </row>
    <row r="17670" spans="71:92" x14ac:dyDescent="0.3">
      <c r="BS17670" s="32" t="str">
        <f>IF(Kiadasi_kiseroiv!$K$2=BT17670,BV17670,"")</f>
        <v/>
      </c>
      <c r="BT17670" s="34" t="str">
        <f t="shared" si="1931"/>
        <v/>
      </c>
      <c r="BU17670" s="32" t="str">
        <f t="shared" si="1932"/>
        <v/>
      </c>
      <c r="BV17670" s="32" t="str">
        <f t="shared" si="1933"/>
        <v/>
      </c>
      <c r="BW17670" s="32" t="str">
        <f t="shared" si="1934"/>
        <v/>
      </c>
      <c r="BX17670" s="32" t="str">
        <f t="shared" si="1935"/>
        <v/>
      </c>
      <c r="BY17670" s="32" t="str">
        <f t="shared" si="1936"/>
        <v/>
      </c>
      <c r="BZ17670" s="32" t="str">
        <f t="shared" si="1937"/>
        <v/>
      </c>
      <c r="CA17670" s="32" t="str">
        <f t="shared" si="1938"/>
        <v/>
      </c>
      <c r="CB17670" s="33">
        <f>IF(COUNTIF($CD$7:CD17670,CD17670)=1,CD17670,CD17670+COUNTIF($CD$6:CD17669,CD17670))</f>
        <v>61486</v>
      </c>
      <c r="CC17670" s="34">
        <f t="shared" si="1939"/>
        <v>55153</v>
      </c>
      <c r="CD17670" s="32">
        <f t="shared" si="1940"/>
        <v>55153</v>
      </c>
      <c r="CE17670" s="32">
        <f t="shared" si="1941"/>
        <v>0</v>
      </c>
      <c r="CF17670" s="32">
        <f t="shared" si="1942"/>
        <v>0</v>
      </c>
      <c r="CG17670" s="32" t="str">
        <f t="shared" si="1943"/>
        <v/>
      </c>
      <c r="CH17670" s="32">
        <v>165</v>
      </c>
      <c r="CI17670" s="32" t="s">
        <v>12</v>
      </c>
      <c r="CJ17670" s="32" t="str">
        <f t="shared" si="1944"/>
        <v/>
      </c>
      <c r="CK17670" s="32" t="str">
        <f t="shared" si="1945"/>
        <v/>
      </c>
      <c r="CL17670" s="32" t="str">
        <f t="shared" si="1946"/>
        <v/>
      </c>
      <c r="CM17670" s="32" t="str">
        <f t="shared" si="1947"/>
        <v/>
      </c>
      <c r="CN17670" s="32" t="str">
        <f t="shared" si="1948"/>
        <v/>
      </c>
    </row>
    <row r="17671" spans="71:92" x14ac:dyDescent="0.3">
      <c r="BS17671" s="32" t="str">
        <f>IF(Kiadasi_kiseroiv!$K$2=BT17671,BV17671,"")</f>
        <v/>
      </c>
      <c r="BT17671" s="34" t="str">
        <f t="shared" si="1931"/>
        <v/>
      </c>
      <c r="BU17671" s="32" t="str">
        <f t="shared" si="1932"/>
        <v/>
      </c>
      <c r="BV17671" s="32" t="str">
        <f t="shared" si="1933"/>
        <v/>
      </c>
      <c r="BW17671" s="32" t="str">
        <f t="shared" si="1934"/>
        <v/>
      </c>
      <c r="BX17671" s="32" t="str">
        <f t="shared" si="1935"/>
        <v/>
      </c>
      <c r="BY17671" s="32" t="str">
        <f t="shared" si="1936"/>
        <v/>
      </c>
      <c r="BZ17671" s="32" t="str">
        <f t="shared" si="1937"/>
        <v/>
      </c>
      <c r="CA17671" s="32" t="str">
        <f t="shared" si="1938"/>
        <v/>
      </c>
      <c r="CB17671" s="33">
        <f>IF(COUNTIF($CD$7:CD17671,CD17671)=1,CD17671,CD17671+COUNTIF($CD$6:CD17670,CD17671))</f>
        <v>61487</v>
      </c>
      <c r="CC17671" s="34">
        <f t="shared" si="1939"/>
        <v>55153</v>
      </c>
      <c r="CD17671" s="32">
        <f t="shared" si="1940"/>
        <v>55153</v>
      </c>
      <c r="CE17671" s="32">
        <f t="shared" si="1941"/>
        <v>0</v>
      </c>
      <c r="CF17671" s="32">
        <f t="shared" si="1942"/>
        <v>0</v>
      </c>
      <c r="CG17671" s="32" t="str">
        <f t="shared" si="1943"/>
        <v/>
      </c>
      <c r="CH17671" s="32">
        <v>166</v>
      </c>
      <c r="CI17671" s="32" t="s">
        <v>12</v>
      </c>
      <c r="CJ17671" s="32" t="str">
        <f t="shared" si="1944"/>
        <v/>
      </c>
      <c r="CK17671" s="32" t="str">
        <f t="shared" si="1945"/>
        <v/>
      </c>
      <c r="CL17671" s="32" t="str">
        <f t="shared" si="1946"/>
        <v/>
      </c>
      <c r="CM17671" s="32" t="str">
        <f t="shared" si="1947"/>
        <v/>
      </c>
      <c r="CN17671" s="32" t="str">
        <f t="shared" si="1948"/>
        <v/>
      </c>
    </row>
    <row r="17672" spans="71:92" x14ac:dyDescent="0.3">
      <c r="BS17672" s="32" t="str">
        <f>IF(Kiadasi_kiseroiv!$K$2=BT17672,BV17672,"")</f>
        <v/>
      </c>
      <c r="BT17672" s="34" t="str">
        <f t="shared" si="1931"/>
        <v/>
      </c>
      <c r="BU17672" s="32" t="str">
        <f t="shared" si="1932"/>
        <v/>
      </c>
      <c r="BV17672" s="32" t="str">
        <f t="shared" si="1933"/>
        <v/>
      </c>
      <c r="BW17672" s="32" t="str">
        <f t="shared" si="1934"/>
        <v/>
      </c>
      <c r="BX17672" s="32" t="str">
        <f t="shared" si="1935"/>
        <v/>
      </c>
      <c r="BY17672" s="32" t="str">
        <f t="shared" si="1936"/>
        <v/>
      </c>
      <c r="BZ17672" s="32" t="str">
        <f t="shared" si="1937"/>
        <v/>
      </c>
      <c r="CA17672" s="32" t="str">
        <f t="shared" si="1938"/>
        <v/>
      </c>
      <c r="CB17672" s="33">
        <f>IF(COUNTIF($CD$7:CD17672,CD17672)=1,CD17672,CD17672+COUNTIF($CD$6:CD17671,CD17672))</f>
        <v>61488</v>
      </c>
      <c r="CC17672" s="34">
        <f t="shared" si="1939"/>
        <v>55153</v>
      </c>
      <c r="CD17672" s="32">
        <f t="shared" si="1940"/>
        <v>55153</v>
      </c>
      <c r="CE17672" s="32">
        <f t="shared" si="1941"/>
        <v>0</v>
      </c>
      <c r="CF17672" s="32">
        <f t="shared" si="1942"/>
        <v>0</v>
      </c>
      <c r="CG17672" s="32" t="str">
        <f t="shared" si="1943"/>
        <v/>
      </c>
      <c r="CH17672" s="32">
        <v>167</v>
      </c>
      <c r="CI17672" s="32" t="s">
        <v>12</v>
      </c>
      <c r="CJ17672" s="32" t="str">
        <f t="shared" si="1944"/>
        <v/>
      </c>
      <c r="CK17672" s="32" t="str">
        <f t="shared" si="1945"/>
        <v/>
      </c>
      <c r="CL17672" s="32" t="str">
        <f t="shared" si="1946"/>
        <v/>
      </c>
      <c r="CM17672" s="32" t="str">
        <f t="shared" si="1947"/>
        <v/>
      </c>
      <c r="CN17672" s="32" t="str">
        <f t="shared" si="1948"/>
        <v/>
      </c>
    </row>
    <row r="17673" spans="71:92" x14ac:dyDescent="0.3">
      <c r="BS17673" s="32" t="str">
        <f>IF(Kiadasi_kiseroiv!$K$2=BT17673,BV17673,"")</f>
        <v/>
      </c>
      <c r="BT17673" s="34" t="str">
        <f t="shared" si="1931"/>
        <v/>
      </c>
      <c r="BU17673" s="32" t="str">
        <f t="shared" si="1932"/>
        <v/>
      </c>
      <c r="BV17673" s="32" t="str">
        <f t="shared" si="1933"/>
        <v/>
      </c>
      <c r="BW17673" s="32" t="str">
        <f t="shared" si="1934"/>
        <v/>
      </c>
      <c r="BX17673" s="32" t="str">
        <f t="shared" si="1935"/>
        <v/>
      </c>
      <c r="BY17673" s="32" t="str">
        <f t="shared" si="1936"/>
        <v/>
      </c>
      <c r="BZ17673" s="32" t="str">
        <f t="shared" si="1937"/>
        <v/>
      </c>
      <c r="CA17673" s="32" t="str">
        <f t="shared" si="1938"/>
        <v/>
      </c>
      <c r="CB17673" s="33">
        <f>IF(COUNTIF($CD$7:CD17673,CD17673)=1,CD17673,CD17673+COUNTIF($CD$6:CD17672,CD17673))</f>
        <v>61489</v>
      </c>
      <c r="CC17673" s="34">
        <f t="shared" si="1939"/>
        <v>55153</v>
      </c>
      <c r="CD17673" s="32">
        <f t="shared" si="1940"/>
        <v>55153</v>
      </c>
      <c r="CE17673" s="32">
        <f t="shared" si="1941"/>
        <v>0</v>
      </c>
      <c r="CF17673" s="32">
        <f t="shared" si="1942"/>
        <v>0</v>
      </c>
      <c r="CG17673" s="32" t="str">
        <f t="shared" si="1943"/>
        <v/>
      </c>
      <c r="CH17673" s="32">
        <v>168</v>
      </c>
      <c r="CI17673" s="32" t="s">
        <v>12</v>
      </c>
      <c r="CJ17673" s="32" t="str">
        <f t="shared" si="1944"/>
        <v/>
      </c>
      <c r="CK17673" s="32" t="str">
        <f t="shared" si="1945"/>
        <v/>
      </c>
      <c r="CL17673" s="32" t="str">
        <f t="shared" si="1946"/>
        <v/>
      </c>
      <c r="CM17673" s="32" t="str">
        <f t="shared" si="1947"/>
        <v/>
      </c>
      <c r="CN17673" s="32" t="str">
        <f t="shared" si="1948"/>
        <v/>
      </c>
    </row>
    <row r="17674" spans="71:92" x14ac:dyDescent="0.3">
      <c r="BS17674" s="32" t="str">
        <f>IF(Kiadasi_kiseroiv!$K$2=BT17674,BV17674,"")</f>
        <v/>
      </c>
      <c r="BT17674" s="34" t="str">
        <f t="shared" si="1931"/>
        <v/>
      </c>
      <c r="BU17674" s="32" t="str">
        <f t="shared" si="1932"/>
        <v/>
      </c>
      <c r="BV17674" s="32" t="str">
        <f t="shared" si="1933"/>
        <v/>
      </c>
      <c r="BW17674" s="32" t="str">
        <f t="shared" si="1934"/>
        <v/>
      </c>
      <c r="BX17674" s="32" t="str">
        <f t="shared" si="1935"/>
        <v/>
      </c>
      <c r="BY17674" s="32" t="str">
        <f t="shared" si="1936"/>
        <v/>
      </c>
      <c r="BZ17674" s="32" t="str">
        <f t="shared" si="1937"/>
        <v/>
      </c>
      <c r="CA17674" s="32" t="str">
        <f t="shared" si="1938"/>
        <v/>
      </c>
      <c r="CB17674" s="33">
        <f>IF(COUNTIF($CD$7:CD17674,CD17674)=1,CD17674,CD17674+COUNTIF($CD$6:CD17673,CD17674))</f>
        <v>61490</v>
      </c>
      <c r="CC17674" s="34">
        <f t="shared" si="1939"/>
        <v>55153</v>
      </c>
      <c r="CD17674" s="32">
        <f t="shared" si="1940"/>
        <v>55153</v>
      </c>
      <c r="CE17674" s="32">
        <f t="shared" si="1941"/>
        <v>0</v>
      </c>
      <c r="CF17674" s="32">
        <f t="shared" si="1942"/>
        <v>0</v>
      </c>
      <c r="CG17674" s="32" t="str">
        <f t="shared" si="1943"/>
        <v/>
      </c>
      <c r="CH17674" s="32">
        <v>169</v>
      </c>
      <c r="CI17674" s="32" t="s">
        <v>12</v>
      </c>
      <c r="CJ17674" s="32" t="str">
        <f t="shared" si="1944"/>
        <v/>
      </c>
      <c r="CK17674" s="32" t="str">
        <f t="shared" si="1945"/>
        <v/>
      </c>
      <c r="CL17674" s="32" t="str">
        <f t="shared" si="1946"/>
        <v/>
      </c>
      <c r="CM17674" s="32" t="str">
        <f t="shared" si="1947"/>
        <v/>
      </c>
      <c r="CN17674" s="32" t="str">
        <f t="shared" si="1948"/>
        <v/>
      </c>
    </row>
    <row r="17675" spans="71:92" x14ac:dyDescent="0.3">
      <c r="BS17675" s="32" t="str">
        <f>IF(Kiadasi_kiseroiv!$K$2=BT17675,BV17675,"")</f>
        <v/>
      </c>
      <c r="BT17675" s="34" t="str">
        <f t="shared" si="1931"/>
        <v/>
      </c>
      <c r="BU17675" s="32" t="str">
        <f t="shared" si="1932"/>
        <v/>
      </c>
      <c r="BV17675" s="32" t="str">
        <f t="shared" si="1933"/>
        <v/>
      </c>
      <c r="BW17675" s="32" t="str">
        <f t="shared" si="1934"/>
        <v/>
      </c>
      <c r="BX17675" s="32" t="str">
        <f t="shared" si="1935"/>
        <v/>
      </c>
      <c r="BY17675" s="32" t="str">
        <f t="shared" si="1936"/>
        <v/>
      </c>
      <c r="BZ17675" s="32" t="str">
        <f t="shared" si="1937"/>
        <v/>
      </c>
      <c r="CA17675" s="32" t="str">
        <f t="shared" si="1938"/>
        <v/>
      </c>
      <c r="CB17675" s="33">
        <f>IF(COUNTIF($CD$7:CD17675,CD17675)=1,CD17675,CD17675+COUNTIF($CD$6:CD17674,CD17675))</f>
        <v>61491</v>
      </c>
      <c r="CC17675" s="34">
        <f t="shared" si="1939"/>
        <v>55153</v>
      </c>
      <c r="CD17675" s="32">
        <f t="shared" si="1940"/>
        <v>55153</v>
      </c>
      <c r="CE17675" s="32">
        <f t="shared" si="1941"/>
        <v>0</v>
      </c>
      <c r="CF17675" s="32">
        <f t="shared" si="1942"/>
        <v>0</v>
      </c>
      <c r="CG17675" s="32" t="str">
        <f t="shared" si="1943"/>
        <v/>
      </c>
      <c r="CH17675" s="32">
        <v>170</v>
      </c>
      <c r="CI17675" s="32" t="s">
        <v>12</v>
      </c>
      <c r="CJ17675" s="32" t="str">
        <f t="shared" si="1944"/>
        <v/>
      </c>
      <c r="CK17675" s="32" t="str">
        <f t="shared" si="1945"/>
        <v/>
      </c>
      <c r="CL17675" s="32" t="str">
        <f t="shared" si="1946"/>
        <v/>
      </c>
      <c r="CM17675" s="32" t="str">
        <f t="shared" si="1947"/>
        <v/>
      </c>
      <c r="CN17675" s="32" t="str">
        <f t="shared" si="1948"/>
        <v/>
      </c>
    </row>
    <row r="17676" spans="71:92" x14ac:dyDescent="0.3">
      <c r="BS17676" s="32" t="str">
        <f>IF(Kiadasi_kiseroiv!$K$2=BT17676,BV17676,"")</f>
        <v/>
      </c>
      <c r="BT17676" s="34" t="str">
        <f t="shared" si="1931"/>
        <v/>
      </c>
      <c r="BU17676" s="32" t="str">
        <f t="shared" si="1932"/>
        <v/>
      </c>
      <c r="BV17676" s="32" t="str">
        <f t="shared" si="1933"/>
        <v/>
      </c>
      <c r="BW17676" s="32" t="str">
        <f t="shared" si="1934"/>
        <v/>
      </c>
      <c r="BX17676" s="32" t="str">
        <f t="shared" si="1935"/>
        <v/>
      </c>
      <c r="BY17676" s="32" t="str">
        <f t="shared" si="1936"/>
        <v/>
      </c>
      <c r="BZ17676" s="32" t="str">
        <f t="shared" si="1937"/>
        <v/>
      </c>
      <c r="CA17676" s="32" t="str">
        <f t="shared" si="1938"/>
        <v/>
      </c>
      <c r="CB17676" s="33">
        <f>IF(COUNTIF($CD$7:CD17676,CD17676)=1,CD17676,CD17676+COUNTIF($CD$6:CD17675,CD17676))</f>
        <v>61492</v>
      </c>
      <c r="CC17676" s="34">
        <f t="shared" si="1939"/>
        <v>55153</v>
      </c>
      <c r="CD17676" s="32">
        <f t="shared" si="1940"/>
        <v>55153</v>
      </c>
      <c r="CE17676" s="32">
        <f t="shared" si="1941"/>
        <v>0</v>
      </c>
      <c r="CF17676" s="32">
        <f t="shared" si="1942"/>
        <v>0</v>
      </c>
      <c r="CG17676" s="32" t="str">
        <f t="shared" si="1943"/>
        <v/>
      </c>
      <c r="CH17676" s="32">
        <v>171</v>
      </c>
      <c r="CI17676" s="32" t="s">
        <v>12</v>
      </c>
      <c r="CJ17676" s="32" t="str">
        <f t="shared" si="1944"/>
        <v/>
      </c>
      <c r="CK17676" s="32" t="str">
        <f t="shared" si="1945"/>
        <v/>
      </c>
      <c r="CL17676" s="32" t="str">
        <f t="shared" si="1946"/>
        <v/>
      </c>
      <c r="CM17676" s="32" t="str">
        <f t="shared" si="1947"/>
        <v/>
      </c>
      <c r="CN17676" s="32" t="str">
        <f t="shared" si="1948"/>
        <v/>
      </c>
    </row>
    <row r="17677" spans="71:92" x14ac:dyDescent="0.3">
      <c r="BS17677" s="32" t="str">
        <f>IF(Kiadasi_kiseroiv!$K$2=BT17677,BV17677,"")</f>
        <v/>
      </c>
      <c r="BT17677" s="34" t="str">
        <f t="shared" si="1931"/>
        <v/>
      </c>
      <c r="BU17677" s="32" t="str">
        <f t="shared" si="1932"/>
        <v/>
      </c>
      <c r="BV17677" s="32" t="str">
        <f t="shared" si="1933"/>
        <v/>
      </c>
      <c r="BW17677" s="32" t="str">
        <f t="shared" si="1934"/>
        <v/>
      </c>
      <c r="BX17677" s="32" t="str">
        <f t="shared" si="1935"/>
        <v/>
      </c>
      <c r="BY17677" s="32" t="str">
        <f t="shared" si="1936"/>
        <v/>
      </c>
      <c r="BZ17677" s="32" t="str">
        <f t="shared" si="1937"/>
        <v/>
      </c>
      <c r="CA17677" s="32" t="str">
        <f t="shared" si="1938"/>
        <v/>
      </c>
      <c r="CB17677" s="33">
        <f>IF(COUNTIF($CD$7:CD17677,CD17677)=1,CD17677,CD17677+COUNTIF($CD$6:CD17676,CD17677))</f>
        <v>61493</v>
      </c>
      <c r="CC17677" s="34">
        <f t="shared" si="1939"/>
        <v>55153</v>
      </c>
      <c r="CD17677" s="32">
        <f t="shared" si="1940"/>
        <v>55153</v>
      </c>
      <c r="CE17677" s="32">
        <f t="shared" si="1941"/>
        <v>0</v>
      </c>
      <c r="CF17677" s="32">
        <f t="shared" si="1942"/>
        <v>0</v>
      </c>
      <c r="CG17677" s="32" t="str">
        <f t="shared" si="1943"/>
        <v/>
      </c>
      <c r="CH17677" s="32">
        <v>172</v>
      </c>
      <c r="CI17677" s="32" t="s">
        <v>12</v>
      </c>
      <c r="CJ17677" s="32" t="str">
        <f t="shared" si="1944"/>
        <v/>
      </c>
      <c r="CK17677" s="32" t="str">
        <f t="shared" si="1945"/>
        <v/>
      </c>
      <c r="CL17677" s="32" t="str">
        <f t="shared" si="1946"/>
        <v/>
      </c>
      <c r="CM17677" s="32" t="str">
        <f t="shared" si="1947"/>
        <v/>
      </c>
      <c r="CN17677" s="32" t="str">
        <f t="shared" si="1948"/>
        <v/>
      </c>
    </row>
    <row r="17678" spans="71:92" x14ac:dyDescent="0.3">
      <c r="BS17678" s="32" t="str">
        <f>IF(Kiadasi_kiseroiv!$K$2=BT17678,BV17678,"")</f>
        <v/>
      </c>
      <c r="BT17678" s="34" t="str">
        <f t="shared" si="1931"/>
        <v/>
      </c>
      <c r="BU17678" s="32" t="str">
        <f t="shared" si="1932"/>
        <v/>
      </c>
      <c r="BV17678" s="32" t="str">
        <f t="shared" si="1933"/>
        <v/>
      </c>
      <c r="BW17678" s="32" t="str">
        <f t="shared" si="1934"/>
        <v/>
      </c>
      <c r="BX17678" s="32" t="str">
        <f t="shared" si="1935"/>
        <v/>
      </c>
      <c r="BY17678" s="32" t="str">
        <f t="shared" si="1936"/>
        <v/>
      </c>
      <c r="BZ17678" s="32" t="str">
        <f t="shared" si="1937"/>
        <v/>
      </c>
      <c r="CA17678" s="32" t="str">
        <f t="shared" si="1938"/>
        <v/>
      </c>
      <c r="CB17678" s="33">
        <f>IF(COUNTIF($CD$7:CD17678,CD17678)=1,CD17678,CD17678+COUNTIF($CD$6:CD17677,CD17678))</f>
        <v>61494</v>
      </c>
      <c r="CC17678" s="34">
        <f t="shared" si="1939"/>
        <v>55153</v>
      </c>
      <c r="CD17678" s="32">
        <f t="shared" si="1940"/>
        <v>55153</v>
      </c>
      <c r="CE17678" s="32">
        <f t="shared" si="1941"/>
        <v>0</v>
      </c>
      <c r="CF17678" s="32">
        <f t="shared" si="1942"/>
        <v>0</v>
      </c>
      <c r="CG17678" s="32" t="str">
        <f t="shared" si="1943"/>
        <v/>
      </c>
      <c r="CH17678" s="32">
        <v>173</v>
      </c>
      <c r="CI17678" s="32" t="s">
        <v>12</v>
      </c>
      <c r="CJ17678" s="32" t="str">
        <f t="shared" si="1944"/>
        <v/>
      </c>
      <c r="CK17678" s="32" t="str">
        <f t="shared" si="1945"/>
        <v/>
      </c>
      <c r="CL17678" s="32" t="str">
        <f t="shared" si="1946"/>
        <v/>
      </c>
      <c r="CM17678" s="32" t="str">
        <f t="shared" si="1947"/>
        <v/>
      </c>
      <c r="CN17678" s="32" t="str">
        <f t="shared" si="1948"/>
        <v/>
      </c>
    </row>
    <row r="17679" spans="71:92" x14ac:dyDescent="0.3">
      <c r="BS17679" s="32" t="str">
        <f>IF(Kiadasi_kiseroiv!$K$2=BT17679,BV17679,"")</f>
        <v/>
      </c>
      <c r="BT17679" s="34" t="str">
        <f t="shared" si="1931"/>
        <v/>
      </c>
      <c r="BU17679" s="32" t="str">
        <f t="shared" si="1932"/>
        <v/>
      </c>
      <c r="BV17679" s="32" t="str">
        <f t="shared" si="1933"/>
        <v/>
      </c>
      <c r="BW17679" s="32" t="str">
        <f t="shared" si="1934"/>
        <v/>
      </c>
      <c r="BX17679" s="32" t="str">
        <f t="shared" si="1935"/>
        <v/>
      </c>
      <c r="BY17679" s="32" t="str">
        <f t="shared" si="1936"/>
        <v/>
      </c>
      <c r="BZ17679" s="32" t="str">
        <f t="shared" si="1937"/>
        <v/>
      </c>
      <c r="CA17679" s="32" t="str">
        <f t="shared" si="1938"/>
        <v/>
      </c>
      <c r="CB17679" s="33">
        <f>IF(COUNTIF($CD$7:CD17679,CD17679)=1,CD17679,CD17679+COUNTIF($CD$6:CD17678,CD17679))</f>
        <v>61495</v>
      </c>
      <c r="CC17679" s="34">
        <f t="shared" si="1939"/>
        <v>55153</v>
      </c>
      <c r="CD17679" s="32">
        <f t="shared" si="1940"/>
        <v>55153</v>
      </c>
      <c r="CE17679" s="32">
        <f t="shared" si="1941"/>
        <v>0</v>
      </c>
      <c r="CF17679" s="32">
        <f t="shared" si="1942"/>
        <v>0</v>
      </c>
      <c r="CG17679" s="32" t="str">
        <f t="shared" si="1943"/>
        <v/>
      </c>
      <c r="CH17679" s="32">
        <v>174</v>
      </c>
      <c r="CI17679" s="32" t="s">
        <v>12</v>
      </c>
      <c r="CJ17679" s="32" t="str">
        <f t="shared" si="1944"/>
        <v/>
      </c>
      <c r="CK17679" s="32" t="str">
        <f t="shared" si="1945"/>
        <v/>
      </c>
      <c r="CL17679" s="32" t="str">
        <f t="shared" si="1946"/>
        <v/>
      </c>
      <c r="CM17679" s="32" t="str">
        <f t="shared" si="1947"/>
        <v/>
      </c>
      <c r="CN17679" s="32" t="str">
        <f t="shared" si="1948"/>
        <v/>
      </c>
    </row>
    <row r="17680" spans="71:92" x14ac:dyDescent="0.3">
      <c r="BS17680" s="32" t="str">
        <f>IF(Kiadasi_kiseroiv!$K$2=BT17680,BV17680,"")</f>
        <v/>
      </c>
      <c r="BT17680" s="34" t="str">
        <f t="shared" si="1931"/>
        <v/>
      </c>
      <c r="BU17680" s="32" t="str">
        <f t="shared" si="1932"/>
        <v/>
      </c>
      <c r="BV17680" s="32" t="str">
        <f t="shared" si="1933"/>
        <v/>
      </c>
      <c r="BW17680" s="32" t="str">
        <f t="shared" si="1934"/>
        <v/>
      </c>
      <c r="BX17680" s="32" t="str">
        <f t="shared" si="1935"/>
        <v/>
      </c>
      <c r="BY17680" s="32" t="str">
        <f t="shared" si="1936"/>
        <v/>
      </c>
      <c r="BZ17680" s="32" t="str">
        <f t="shared" si="1937"/>
        <v/>
      </c>
      <c r="CA17680" s="32" t="str">
        <f t="shared" si="1938"/>
        <v/>
      </c>
      <c r="CB17680" s="33">
        <f>IF(COUNTIF($CD$7:CD17680,CD17680)=1,CD17680,CD17680+COUNTIF($CD$6:CD17679,CD17680))</f>
        <v>61496</v>
      </c>
      <c r="CC17680" s="34">
        <f t="shared" si="1939"/>
        <v>55153</v>
      </c>
      <c r="CD17680" s="32">
        <f t="shared" si="1940"/>
        <v>55153</v>
      </c>
      <c r="CE17680" s="32">
        <f t="shared" si="1941"/>
        <v>0</v>
      </c>
      <c r="CF17680" s="32">
        <f t="shared" si="1942"/>
        <v>0</v>
      </c>
      <c r="CG17680" s="32" t="str">
        <f t="shared" si="1943"/>
        <v/>
      </c>
      <c r="CH17680" s="32">
        <v>175</v>
      </c>
      <c r="CI17680" s="32" t="s">
        <v>12</v>
      </c>
      <c r="CJ17680" s="32" t="str">
        <f t="shared" si="1944"/>
        <v/>
      </c>
      <c r="CK17680" s="32" t="str">
        <f t="shared" si="1945"/>
        <v/>
      </c>
      <c r="CL17680" s="32" t="str">
        <f t="shared" si="1946"/>
        <v/>
      </c>
      <c r="CM17680" s="32" t="str">
        <f t="shared" si="1947"/>
        <v/>
      </c>
      <c r="CN17680" s="32" t="str">
        <f t="shared" si="1948"/>
        <v/>
      </c>
    </row>
    <row r="17681" spans="71:92" x14ac:dyDescent="0.3">
      <c r="BS17681" s="32" t="str">
        <f>IF(Kiadasi_kiseroiv!$K$2=BT17681,BV17681,"")</f>
        <v/>
      </c>
      <c r="BT17681" s="34" t="str">
        <f t="shared" si="1931"/>
        <v/>
      </c>
      <c r="BU17681" s="32" t="str">
        <f t="shared" si="1932"/>
        <v/>
      </c>
      <c r="BV17681" s="32" t="str">
        <f t="shared" si="1933"/>
        <v/>
      </c>
      <c r="BW17681" s="32" t="str">
        <f t="shared" si="1934"/>
        <v/>
      </c>
      <c r="BX17681" s="32" t="str">
        <f t="shared" si="1935"/>
        <v/>
      </c>
      <c r="BY17681" s="32" t="str">
        <f t="shared" si="1936"/>
        <v/>
      </c>
      <c r="BZ17681" s="32" t="str">
        <f t="shared" si="1937"/>
        <v/>
      </c>
      <c r="CA17681" s="32" t="str">
        <f t="shared" si="1938"/>
        <v/>
      </c>
      <c r="CB17681" s="33">
        <f>IF(COUNTIF($CD$7:CD17681,CD17681)=1,CD17681,CD17681+COUNTIF($CD$6:CD17680,CD17681))</f>
        <v>61497</v>
      </c>
      <c r="CC17681" s="34">
        <f t="shared" si="1939"/>
        <v>55153</v>
      </c>
      <c r="CD17681" s="32">
        <f t="shared" si="1940"/>
        <v>55153</v>
      </c>
      <c r="CE17681" s="32">
        <f t="shared" si="1941"/>
        <v>0</v>
      </c>
      <c r="CF17681" s="32">
        <f t="shared" si="1942"/>
        <v>0</v>
      </c>
      <c r="CG17681" s="32" t="str">
        <f t="shared" si="1943"/>
        <v/>
      </c>
      <c r="CH17681" s="32">
        <v>176</v>
      </c>
      <c r="CI17681" s="32" t="s">
        <v>12</v>
      </c>
      <c r="CJ17681" s="32" t="str">
        <f t="shared" si="1944"/>
        <v/>
      </c>
      <c r="CK17681" s="32" t="str">
        <f t="shared" si="1945"/>
        <v/>
      </c>
      <c r="CL17681" s="32" t="str">
        <f t="shared" si="1946"/>
        <v/>
      </c>
      <c r="CM17681" s="32" t="str">
        <f t="shared" si="1947"/>
        <v/>
      </c>
      <c r="CN17681" s="32" t="str">
        <f t="shared" si="1948"/>
        <v/>
      </c>
    </row>
    <row r="17682" spans="71:92" x14ac:dyDescent="0.3">
      <c r="BS17682" s="32" t="str">
        <f>IF(Kiadasi_kiseroiv!$K$2=BT17682,BV17682,"")</f>
        <v/>
      </c>
      <c r="BT17682" s="34" t="str">
        <f t="shared" si="1931"/>
        <v/>
      </c>
      <c r="BU17682" s="32" t="str">
        <f t="shared" si="1932"/>
        <v/>
      </c>
      <c r="BV17682" s="32" t="str">
        <f t="shared" si="1933"/>
        <v/>
      </c>
      <c r="BW17682" s="32" t="str">
        <f t="shared" si="1934"/>
        <v/>
      </c>
      <c r="BX17682" s="32" t="str">
        <f t="shared" si="1935"/>
        <v/>
      </c>
      <c r="BY17682" s="32" t="str">
        <f t="shared" si="1936"/>
        <v/>
      </c>
      <c r="BZ17682" s="32" t="str">
        <f t="shared" si="1937"/>
        <v/>
      </c>
      <c r="CA17682" s="32" t="str">
        <f t="shared" si="1938"/>
        <v/>
      </c>
      <c r="CB17682" s="33">
        <f>IF(COUNTIF($CD$7:CD17682,CD17682)=1,CD17682,CD17682+COUNTIF($CD$6:CD17681,CD17682))</f>
        <v>61498</v>
      </c>
      <c r="CC17682" s="34">
        <f t="shared" si="1939"/>
        <v>55153</v>
      </c>
      <c r="CD17682" s="32">
        <f t="shared" si="1940"/>
        <v>55153</v>
      </c>
      <c r="CE17682" s="32">
        <f t="shared" si="1941"/>
        <v>0</v>
      </c>
      <c r="CF17682" s="32">
        <f t="shared" si="1942"/>
        <v>0</v>
      </c>
      <c r="CG17682" s="32" t="str">
        <f t="shared" si="1943"/>
        <v/>
      </c>
      <c r="CH17682" s="32">
        <v>177</v>
      </c>
      <c r="CI17682" s="32" t="s">
        <v>12</v>
      </c>
      <c r="CJ17682" s="32" t="str">
        <f t="shared" si="1944"/>
        <v/>
      </c>
      <c r="CK17682" s="32" t="str">
        <f t="shared" si="1945"/>
        <v/>
      </c>
      <c r="CL17682" s="32" t="str">
        <f t="shared" si="1946"/>
        <v/>
      </c>
      <c r="CM17682" s="32" t="str">
        <f t="shared" si="1947"/>
        <v/>
      </c>
      <c r="CN17682" s="32" t="str">
        <f t="shared" si="1948"/>
        <v/>
      </c>
    </row>
    <row r="17683" spans="71:92" x14ac:dyDescent="0.3">
      <c r="BS17683" s="32" t="str">
        <f>IF(Kiadasi_kiseroiv!$K$2=BT17683,BV17683,"")</f>
        <v/>
      </c>
      <c r="BT17683" s="34" t="str">
        <f t="shared" si="1931"/>
        <v/>
      </c>
      <c r="BU17683" s="32" t="str">
        <f t="shared" si="1932"/>
        <v/>
      </c>
      <c r="BV17683" s="32" t="str">
        <f t="shared" si="1933"/>
        <v/>
      </c>
      <c r="BW17683" s="32" t="str">
        <f t="shared" si="1934"/>
        <v/>
      </c>
      <c r="BX17683" s="32" t="str">
        <f t="shared" si="1935"/>
        <v/>
      </c>
      <c r="BY17683" s="32" t="str">
        <f t="shared" si="1936"/>
        <v/>
      </c>
      <c r="BZ17683" s="32" t="str">
        <f t="shared" si="1937"/>
        <v/>
      </c>
      <c r="CA17683" s="32" t="str">
        <f t="shared" si="1938"/>
        <v/>
      </c>
      <c r="CB17683" s="33">
        <f>IF(COUNTIF($CD$7:CD17683,CD17683)=1,CD17683,CD17683+COUNTIF($CD$6:CD17682,CD17683))</f>
        <v>61499</v>
      </c>
      <c r="CC17683" s="34">
        <f t="shared" si="1939"/>
        <v>55153</v>
      </c>
      <c r="CD17683" s="32">
        <f t="shared" si="1940"/>
        <v>55153</v>
      </c>
      <c r="CE17683" s="32">
        <f t="shared" si="1941"/>
        <v>0</v>
      </c>
      <c r="CF17683" s="32">
        <f t="shared" si="1942"/>
        <v>0</v>
      </c>
      <c r="CG17683" s="32" t="str">
        <f t="shared" si="1943"/>
        <v/>
      </c>
      <c r="CH17683" s="32">
        <v>178</v>
      </c>
      <c r="CI17683" s="32" t="s">
        <v>12</v>
      </c>
      <c r="CJ17683" s="32" t="str">
        <f t="shared" si="1944"/>
        <v/>
      </c>
      <c r="CK17683" s="32" t="str">
        <f t="shared" si="1945"/>
        <v/>
      </c>
      <c r="CL17683" s="32" t="str">
        <f t="shared" si="1946"/>
        <v/>
      </c>
      <c r="CM17683" s="32" t="str">
        <f t="shared" si="1947"/>
        <v/>
      </c>
      <c r="CN17683" s="32" t="str">
        <f t="shared" si="1948"/>
        <v/>
      </c>
    </row>
    <row r="17684" spans="71:92" x14ac:dyDescent="0.3">
      <c r="BS17684" s="32" t="str">
        <f>IF(Kiadasi_kiseroiv!$K$2=BT17684,BV17684,"")</f>
        <v/>
      </c>
      <c r="BT17684" s="34" t="str">
        <f t="shared" si="1931"/>
        <v/>
      </c>
      <c r="BU17684" s="32" t="str">
        <f t="shared" si="1932"/>
        <v/>
      </c>
      <c r="BV17684" s="32" t="str">
        <f t="shared" si="1933"/>
        <v/>
      </c>
      <c r="BW17684" s="32" t="str">
        <f t="shared" si="1934"/>
        <v/>
      </c>
      <c r="BX17684" s="32" t="str">
        <f t="shared" si="1935"/>
        <v/>
      </c>
      <c r="BY17684" s="32" t="str">
        <f t="shared" si="1936"/>
        <v/>
      </c>
      <c r="BZ17684" s="32" t="str">
        <f t="shared" si="1937"/>
        <v/>
      </c>
      <c r="CA17684" s="32" t="str">
        <f t="shared" si="1938"/>
        <v/>
      </c>
      <c r="CB17684" s="33">
        <f>IF(COUNTIF($CD$7:CD17684,CD17684)=1,CD17684,CD17684+COUNTIF($CD$6:CD17683,CD17684))</f>
        <v>61500</v>
      </c>
      <c r="CC17684" s="34">
        <f t="shared" si="1939"/>
        <v>55153</v>
      </c>
      <c r="CD17684" s="32">
        <f t="shared" si="1940"/>
        <v>55153</v>
      </c>
      <c r="CE17684" s="32">
        <f t="shared" si="1941"/>
        <v>0</v>
      </c>
      <c r="CF17684" s="32">
        <f t="shared" si="1942"/>
        <v>0</v>
      </c>
      <c r="CG17684" s="32" t="str">
        <f t="shared" si="1943"/>
        <v/>
      </c>
      <c r="CH17684" s="32">
        <v>179</v>
      </c>
      <c r="CI17684" s="32" t="s">
        <v>12</v>
      </c>
      <c r="CJ17684" s="32" t="str">
        <f t="shared" si="1944"/>
        <v/>
      </c>
      <c r="CK17684" s="32" t="str">
        <f t="shared" si="1945"/>
        <v/>
      </c>
      <c r="CL17684" s="32" t="str">
        <f t="shared" si="1946"/>
        <v/>
      </c>
      <c r="CM17684" s="32" t="str">
        <f t="shared" si="1947"/>
        <v/>
      </c>
      <c r="CN17684" s="32" t="str">
        <f t="shared" si="1948"/>
        <v/>
      </c>
    </row>
    <row r="17685" spans="71:92" x14ac:dyDescent="0.3">
      <c r="BS17685" s="32" t="str">
        <f>IF(Kiadasi_kiseroiv!$K$2=BT17685,BV17685,"")</f>
        <v/>
      </c>
      <c r="BT17685" s="34" t="str">
        <f t="shared" si="1931"/>
        <v/>
      </c>
      <c r="BU17685" s="32" t="str">
        <f t="shared" si="1932"/>
        <v/>
      </c>
      <c r="BV17685" s="32" t="str">
        <f t="shared" si="1933"/>
        <v/>
      </c>
      <c r="BW17685" s="32" t="str">
        <f t="shared" si="1934"/>
        <v/>
      </c>
      <c r="BX17685" s="32" t="str">
        <f t="shared" si="1935"/>
        <v/>
      </c>
      <c r="BY17685" s="32" t="str">
        <f t="shared" si="1936"/>
        <v/>
      </c>
      <c r="BZ17685" s="32" t="str">
        <f t="shared" si="1937"/>
        <v/>
      </c>
      <c r="CA17685" s="32" t="str">
        <f t="shared" si="1938"/>
        <v/>
      </c>
      <c r="CB17685" s="33">
        <f>IF(COUNTIF($CD$7:CD17685,CD17685)=1,CD17685,CD17685+COUNTIF($CD$6:CD17684,CD17685))</f>
        <v>61501</v>
      </c>
      <c r="CC17685" s="34">
        <f t="shared" si="1939"/>
        <v>55153</v>
      </c>
      <c r="CD17685" s="32">
        <f t="shared" si="1940"/>
        <v>55153</v>
      </c>
      <c r="CE17685" s="32">
        <f t="shared" si="1941"/>
        <v>0</v>
      </c>
      <c r="CF17685" s="32">
        <f t="shared" si="1942"/>
        <v>0</v>
      </c>
      <c r="CG17685" s="32" t="str">
        <f t="shared" si="1943"/>
        <v/>
      </c>
      <c r="CH17685" s="32">
        <v>180</v>
      </c>
      <c r="CI17685" s="32" t="s">
        <v>12</v>
      </c>
      <c r="CJ17685" s="32" t="str">
        <f t="shared" si="1944"/>
        <v/>
      </c>
      <c r="CK17685" s="32" t="str">
        <f t="shared" si="1945"/>
        <v/>
      </c>
      <c r="CL17685" s="32" t="str">
        <f t="shared" si="1946"/>
        <v/>
      </c>
      <c r="CM17685" s="32" t="str">
        <f t="shared" si="1947"/>
        <v/>
      </c>
      <c r="CN17685" s="32" t="str">
        <f t="shared" si="1948"/>
        <v/>
      </c>
    </row>
    <row r="17686" spans="71:92" x14ac:dyDescent="0.3">
      <c r="BS17686" s="32" t="str">
        <f>IF(Kiadasi_kiseroiv!$K$2=BT17686,BV17686,"")</f>
        <v/>
      </c>
      <c r="BT17686" s="34" t="str">
        <f t="shared" si="1931"/>
        <v/>
      </c>
      <c r="BU17686" s="32" t="str">
        <f t="shared" si="1932"/>
        <v/>
      </c>
      <c r="BV17686" s="32" t="str">
        <f t="shared" si="1933"/>
        <v/>
      </c>
      <c r="BW17686" s="32" t="str">
        <f t="shared" si="1934"/>
        <v/>
      </c>
      <c r="BX17686" s="32" t="str">
        <f t="shared" si="1935"/>
        <v/>
      </c>
      <c r="BY17686" s="32" t="str">
        <f t="shared" si="1936"/>
        <v/>
      </c>
      <c r="BZ17686" s="32" t="str">
        <f t="shared" si="1937"/>
        <v/>
      </c>
      <c r="CA17686" s="32" t="str">
        <f t="shared" si="1938"/>
        <v/>
      </c>
      <c r="CB17686" s="33">
        <f>IF(COUNTIF($CD$7:CD17686,CD17686)=1,CD17686,CD17686+COUNTIF($CD$6:CD17685,CD17686))</f>
        <v>61502</v>
      </c>
      <c r="CC17686" s="34">
        <f t="shared" si="1939"/>
        <v>55153</v>
      </c>
      <c r="CD17686" s="32">
        <f t="shared" si="1940"/>
        <v>55153</v>
      </c>
      <c r="CE17686" s="32">
        <f t="shared" si="1941"/>
        <v>0</v>
      </c>
      <c r="CF17686" s="32">
        <f t="shared" si="1942"/>
        <v>0</v>
      </c>
      <c r="CG17686" s="32" t="str">
        <f t="shared" si="1943"/>
        <v/>
      </c>
      <c r="CH17686" s="32">
        <v>181</v>
      </c>
      <c r="CI17686" s="32" t="s">
        <v>12</v>
      </c>
      <c r="CJ17686" s="32" t="str">
        <f t="shared" si="1944"/>
        <v/>
      </c>
      <c r="CK17686" s="32" t="str">
        <f t="shared" si="1945"/>
        <v/>
      </c>
      <c r="CL17686" s="32" t="str">
        <f t="shared" si="1946"/>
        <v/>
      </c>
      <c r="CM17686" s="32" t="str">
        <f t="shared" si="1947"/>
        <v/>
      </c>
      <c r="CN17686" s="32" t="str">
        <f t="shared" si="1948"/>
        <v/>
      </c>
    </row>
    <row r="17687" spans="71:92" x14ac:dyDescent="0.3">
      <c r="BS17687" s="32" t="str">
        <f>IF(Kiadasi_kiseroiv!$K$2=BT17687,BV17687,"")</f>
        <v/>
      </c>
      <c r="BT17687" s="34" t="str">
        <f t="shared" si="1931"/>
        <v/>
      </c>
      <c r="BU17687" s="32" t="str">
        <f t="shared" si="1932"/>
        <v/>
      </c>
      <c r="BV17687" s="32" t="str">
        <f t="shared" si="1933"/>
        <v/>
      </c>
      <c r="BW17687" s="32" t="str">
        <f t="shared" si="1934"/>
        <v/>
      </c>
      <c r="BX17687" s="32" t="str">
        <f t="shared" si="1935"/>
        <v/>
      </c>
      <c r="BY17687" s="32" t="str">
        <f t="shared" si="1936"/>
        <v/>
      </c>
      <c r="BZ17687" s="32" t="str">
        <f t="shared" si="1937"/>
        <v/>
      </c>
      <c r="CA17687" s="32" t="str">
        <f t="shared" si="1938"/>
        <v/>
      </c>
      <c r="CB17687" s="33">
        <f>IF(COUNTIF($CD$7:CD17687,CD17687)=1,CD17687,CD17687+COUNTIF($CD$6:CD17686,CD17687))</f>
        <v>61503</v>
      </c>
      <c r="CC17687" s="34">
        <f t="shared" si="1939"/>
        <v>55153</v>
      </c>
      <c r="CD17687" s="32">
        <f t="shared" si="1940"/>
        <v>55153</v>
      </c>
      <c r="CE17687" s="32">
        <f t="shared" si="1941"/>
        <v>0</v>
      </c>
      <c r="CF17687" s="32">
        <f t="shared" si="1942"/>
        <v>0</v>
      </c>
      <c r="CG17687" s="32" t="str">
        <f t="shared" si="1943"/>
        <v/>
      </c>
      <c r="CH17687" s="32">
        <v>182</v>
      </c>
      <c r="CI17687" s="32" t="s">
        <v>12</v>
      </c>
      <c r="CJ17687" s="32" t="str">
        <f t="shared" si="1944"/>
        <v/>
      </c>
      <c r="CK17687" s="32" t="str">
        <f t="shared" si="1945"/>
        <v/>
      </c>
      <c r="CL17687" s="32" t="str">
        <f t="shared" si="1946"/>
        <v/>
      </c>
      <c r="CM17687" s="32" t="str">
        <f t="shared" si="1947"/>
        <v/>
      </c>
      <c r="CN17687" s="32" t="str">
        <f t="shared" si="1948"/>
        <v/>
      </c>
    </row>
    <row r="17688" spans="71:92" x14ac:dyDescent="0.3">
      <c r="BS17688" s="32" t="str">
        <f>IF(Kiadasi_kiseroiv!$K$2=BT17688,BV17688,"")</f>
        <v/>
      </c>
      <c r="BT17688" s="34" t="str">
        <f t="shared" si="1931"/>
        <v/>
      </c>
      <c r="BU17688" s="32" t="str">
        <f t="shared" si="1932"/>
        <v/>
      </c>
      <c r="BV17688" s="32" t="str">
        <f t="shared" si="1933"/>
        <v/>
      </c>
      <c r="BW17688" s="32" t="str">
        <f t="shared" si="1934"/>
        <v/>
      </c>
      <c r="BX17688" s="32" t="str">
        <f t="shared" si="1935"/>
        <v/>
      </c>
      <c r="BY17688" s="32" t="str">
        <f t="shared" si="1936"/>
        <v/>
      </c>
      <c r="BZ17688" s="32" t="str">
        <f t="shared" si="1937"/>
        <v/>
      </c>
      <c r="CA17688" s="32" t="str">
        <f t="shared" si="1938"/>
        <v/>
      </c>
      <c r="CB17688" s="33">
        <f>IF(COUNTIF($CD$7:CD17688,CD17688)=1,CD17688,CD17688+COUNTIF($CD$6:CD17687,CD17688))</f>
        <v>61504</v>
      </c>
      <c r="CC17688" s="34">
        <f t="shared" si="1939"/>
        <v>55153</v>
      </c>
      <c r="CD17688" s="32">
        <f t="shared" si="1940"/>
        <v>55153</v>
      </c>
      <c r="CE17688" s="32">
        <f t="shared" si="1941"/>
        <v>0</v>
      </c>
      <c r="CF17688" s="32">
        <f t="shared" si="1942"/>
        <v>0</v>
      </c>
      <c r="CG17688" s="32" t="str">
        <f t="shared" si="1943"/>
        <v/>
      </c>
      <c r="CH17688" s="32">
        <v>183</v>
      </c>
      <c r="CI17688" s="32" t="s">
        <v>12</v>
      </c>
      <c r="CJ17688" s="32" t="str">
        <f t="shared" si="1944"/>
        <v/>
      </c>
      <c r="CK17688" s="32" t="str">
        <f t="shared" si="1945"/>
        <v/>
      </c>
      <c r="CL17688" s="32" t="str">
        <f t="shared" si="1946"/>
        <v/>
      </c>
      <c r="CM17688" s="32" t="str">
        <f t="shared" si="1947"/>
        <v/>
      </c>
      <c r="CN17688" s="32" t="str">
        <f t="shared" si="1948"/>
        <v/>
      </c>
    </row>
    <row r="17689" spans="71:92" x14ac:dyDescent="0.3">
      <c r="BS17689" s="32" t="str">
        <f>IF(Kiadasi_kiseroiv!$K$2=BT17689,BV17689,"")</f>
        <v/>
      </c>
      <c r="BT17689" s="34" t="str">
        <f t="shared" si="1931"/>
        <v/>
      </c>
      <c r="BU17689" s="32" t="str">
        <f t="shared" si="1932"/>
        <v/>
      </c>
      <c r="BV17689" s="32" t="str">
        <f t="shared" si="1933"/>
        <v/>
      </c>
      <c r="BW17689" s="32" t="str">
        <f t="shared" si="1934"/>
        <v/>
      </c>
      <c r="BX17689" s="32" t="str">
        <f t="shared" si="1935"/>
        <v/>
      </c>
      <c r="BY17689" s="32" t="str">
        <f t="shared" si="1936"/>
        <v/>
      </c>
      <c r="BZ17689" s="32" t="str">
        <f t="shared" si="1937"/>
        <v/>
      </c>
      <c r="CA17689" s="32" t="str">
        <f t="shared" si="1938"/>
        <v/>
      </c>
      <c r="CB17689" s="33">
        <f>IF(COUNTIF($CD$7:CD17689,CD17689)=1,CD17689,CD17689+COUNTIF($CD$6:CD17688,CD17689))</f>
        <v>61505</v>
      </c>
      <c r="CC17689" s="34">
        <f t="shared" si="1939"/>
        <v>55153</v>
      </c>
      <c r="CD17689" s="32">
        <f t="shared" si="1940"/>
        <v>55153</v>
      </c>
      <c r="CE17689" s="32">
        <f t="shared" si="1941"/>
        <v>0</v>
      </c>
      <c r="CF17689" s="32">
        <f t="shared" si="1942"/>
        <v>0</v>
      </c>
      <c r="CG17689" s="32" t="str">
        <f t="shared" si="1943"/>
        <v/>
      </c>
      <c r="CH17689" s="32">
        <v>184</v>
      </c>
      <c r="CI17689" s="32" t="s">
        <v>12</v>
      </c>
      <c r="CJ17689" s="32" t="str">
        <f t="shared" si="1944"/>
        <v/>
      </c>
      <c r="CK17689" s="32" t="str">
        <f t="shared" si="1945"/>
        <v/>
      </c>
      <c r="CL17689" s="32" t="str">
        <f t="shared" si="1946"/>
        <v/>
      </c>
      <c r="CM17689" s="32" t="str">
        <f t="shared" si="1947"/>
        <v/>
      </c>
      <c r="CN17689" s="32" t="str">
        <f t="shared" si="1948"/>
        <v/>
      </c>
    </row>
    <row r="17690" spans="71:92" x14ac:dyDescent="0.3">
      <c r="BS17690" s="32" t="str">
        <f>IF(Kiadasi_kiseroiv!$K$2=BT17690,BV17690,"")</f>
        <v/>
      </c>
      <c r="BT17690" s="34" t="str">
        <f t="shared" si="1931"/>
        <v/>
      </c>
      <c r="BU17690" s="32" t="str">
        <f t="shared" si="1932"/>
        <v/>
      </c>
      <c r="BV17690" s="32" t="str">
        <f t="shared" si="1933"/>
        <v/>
      </c>
      <c r="BW17690" s="32" t="str">
        <f t="shared" si="1934"/>
        <v/>
      </c>
      <c r="BX17690" s="32" t="str">
        <f t="shared" si="1935"/>
        <v/>
      </c>
      <c r="BY17690" s="32" t="str">
        <f t="shared" si="1936"/>
        <v/>
      </c>
      <c r="BZ17690" s="32" t="str">
        <f t="shared" si="1937"/>
        <v/>
      </c>
      <c r="CA17690" s="32" t="str">
        <f t="shared" si="1938"/>
        <v/>
      </c>
      <c r="CB17690" s="33">
        <f>IF(COUNTIF($CD$7:CD17690,CD17690)=1,CD17690,CD17690+COUNTIF($CD$6:CD17689,CD17690))</f>
        <v>61506</v>
      </c>
      <c r="CC17690" s="34">
        <f t="shared" si="1939"/>
        <v>55153</v>
      </c>
      <c r="CD17690" s="32">
        <f t="shared" si="1940"/>
        <v>55153</v>
      </c>
      <c r="CE17690" s="32">
        <f t="shared" si="1941"/>
        <v>0</v>
      </c>
      <c r="CF17690" s="32">
        <f t="shared" si="1942"/>
        <v>0</v>
      </c>
      <c r="CG17690" s="32" t="str">
        <f t="shared" si="1943"/>
        <v/>
      </c>
      <c r="CH17690" s="32">
        <v>185</v>
      </c>
      <c r="CI17690" s="32" t="s">
        <v>12</v>
      </c>
      <c r="CJ17690" s="32" t="str">
        <f t="shared" si="1944"/>
        <v/>
      </c>
      <c r="CK17690" s="32" t="str">
        <f t="shared" si="1945"/>
        <v/>
      </c>
      <c r="CL17690" s="32" t="str">
        <f t="shared" si="1946"/>
        <v/>
      </c>
      <c r="CM17690" s="32" t="str">
        <f t="shared" si="1947"/>
        <v/>
      </c>
      <c r="CN17690" s="32" t="str">
        <f t="shared" si="1948"/>
        <v/>
      </c>
    </row>
    <row r="17691" spans="71:92" x14ac:dyDescent="0.3">
      <c r="BS17691" s="32" t="str">
        <f>IF(Kiadasi_kiseroiv!$K$2=BT17691,BV17691,"")</f>
        <v/>
      </c>
      <c r="BT17691" s="34" t="str">
        <f t="shared" si="1931"/>
        <v/>
      </c>
      <c r="BU17691" s="32" t="str">
        <f t="shared" si="1932"/>
        <v/>
      </c>
      <c r="BV17691" s="32" t="str">
        <f t="shared" si="1933"/>
        <v/>
      </c>
      <c r="BW17691" s="32" t="str">
        <f t="shared" si="1934"/>
        <v/>
      </c>
      <c r="BX17691" s="32" t="str">
        <f t="shared" si="1935"/>
        <v/>
      </c>
      <c r="BY17691" s="32" t="str">
        <f t="shared" si="1936"/>
        <v/>
      </c>
      <c r="BZ17691" s="32" t="str">
        <f t="shared" si="1937"/>
        <v/>
      </c>
      <c r="CA17691" s="32" t="str">
        <f t="shared" si="1938"/>
        <v/>
      </c>
      <c r="CB17691" s="33">
        <f>IF(COUNTIF($CD$7:CD17691,CD17691)=1,CD17691,CD17691+COUNTIF($CD$6:CD17690,CD17691))</f>
        <v>61507</v>
      </c>
      <c r="CC17691" s="34">
        <f t="shared" si="1939"/>
        <v>55153</v>
      </c>
      <c r="CD17691" s="32">
        <f t="shared" si="1940"/>
        <v>55153</v>
      </c>
      <c r="CE17691" s="32">
        <f t="shared" si="1941"/>
        <v>0</v>
      </c>
      <c r="CF17691" s="32">
        <f t="shared" si="1942"/>
        <v>0</v>
      </c>
      <c r="CG17691" s="32" t="str">
        <f t="shared" si="1943"/>
        <v/>
      </c>
      <c r="CH17691" s="32">
        <v>186</v>
      </c>
      <c r="CI17691" s="32" t="s">
        <v>12</v>
      </c>
      <c r="CJ17691" s="32" t="str">
        <f t="shared" si="1944"/>
        <v/>
      </c>
      <c r="CK17691" s="32" t="str">
        <f t="shared" si="1945"/>
        <v/>
      </c>
      <c r="CL17691" s="32" t="str">
        <f t="shared" si="1946"/>
        <v/>
      </c>
      <c r="CM17691" s="32" t="str">
        <f t="shared" si="1947"/>
        <v/>
      </c>
      <c r="CN17691" s="32" t="str">
        <f t="shared" si="1948"/>
        <v/>
      </c>
    </row>
    <row r="17692" spans="71:92" x14ac:dyDescent="0.3">
      <c r="BS17692" s="32" t="str">
        <f>IF(Kiadasi_kiseroiv!$K$2=BT17692,BV17692,"")</f>
        <v/>
      </c>
      <c r="BT17692" s="34" t="str">
        <f t="shared" si="1931"/>
        <v/>
      </c>
      <c r="BU17692" s="32" t="str">
        <f t="shared" si="1932"/>
        <v/>
      </c>
      <c r="BV17692" s="32" t="str">
        <f t="shared" si="1933"/>
        <v/>
      </c>
      <c r="BW17692" s="32" t="str">
        <f t="shared" si="1934"/>
        <v/>
      </c>
      <c r="BX17692" s="32" t="str">
        <f t="shared" si="1935"/>
        <v/>
      </c>
      <c r="BY17692" s="32" t="str">
        <f t="shared" si="1936"/>
        <v/>
      </c>
      <c r="BZ17692" s="32" t="str">
        <f t="shared" si="1937"/>
        <v/>
      </c>
      <c r="CA17692" s="32" t="str">
        <f t="shared" si="1938"/>
        <v/>
      </c>
      <c r="CB17692" s="33">
        <f>IF(COUNTIF($CD$7:CD17692,CD17692)=1,CD17692,CD17692+COUNTIF($CD$6:CD17691,CD17692))</f>
        <v>61508</v>
      </c>
      <c r="CC17692" s="34">
        <f t="shared" si="1939"/>
        <v>55153</v>
      </c>
      <c r="CD17692" s="32">
        <f t="shared" si="1940"/>
        <v>55153</v>
      </c>
      <c r="CE17692" s="32">
        <f t="shared" si="1941"/>
        <v>0</v>
      </c>
      <c r="CF17692" s="32">
        <f t="shared" si="1942"/>
        <v>0</v>
      </c>
      <c r="CG17692" s="32" t="str">
        <f t="shared" si="1943"/>
        <v/>
      </c>
      <c r="CH17692" s="32">
        <v>187</v>
      </c>
      <c r="CI17692" s="32" t="s">
        <v>12</v>
      </c>
      <c r="CJ17692" s="32" t="str">
        <f t="shared" si="1944"/>
        <v/>
      </c>
      <c r="CK17692" s="32" t="str">
        <f t="shared" si="1945"/>
        <v/>
      </c>
      <c r="CL17692" s="32" t="str">
        <f t="shared" si="1946"/>
        <v/>
      </c>
      <c r="CM17692" s="32" t="str">
        <f t="shared" si="1947"/>
        <v/>
      </c>
      <c r="CN17692" s="32" t="str">
        <f t="shared" si="1948"/>
        <v/>
      </c>
    </row>
    <row r="17693" spans="71:92" x14ac:dyDescent="0.3">
      <c r="BS17693" s="32" t="str">
        <f>IF(Kiadasi_kiseroiv!$K$2=BT17693,BV17693,"")</f>
        <v/>
      </c>
      <c r="BT17693" s="34" t="str">
        <f t="shared" si="1931"/>
        <v/>
      </c>
      <c r="BU17693" s="32" t="str">
        <f t="shared" si="1932"/>
        <v/>
      </c>
      <c r="BV17693" s="32" t="str">
        <f t="shared" si="1933"/>
        <v/>
      </c>
      <c r="BW17693" s="32" t="str">
        <f t="shared" si="1934"/>
        <v/>
      </c>
      <c r="BX17693" s="32" t="str">
        <f t="shared" si="1935"/>
        <v/>
      </c>
      <c r="BY17693" s="32" t="str">
        <f t="shared" si="1936"/>
        <v/>
      </c>
      <c r="BZ17693" s="32" t="str">
        <f t="shared" si="1937"/>
        <v/>
      </c>
      <c r="CA17693" s="32" t="str">
        <f t="shared" si="1938"/>
        <v/>
      </c>
      <c r="CB17693" s="33">
        <f>IF(COUNTIF($CD$7:CD17693,CD17693)=1,CD17693,CD17693+COUNTIF($CD$6:CD17692,CD17693))</f>
        <v>61509</v>
      </c>
      <c r="CC17693" s="34">
        <f t="shared" si="1939"/>
        <v>55153</v>
      </c>
      <c r="CD17693" s="32">
        <f t="shared" si="1940"/>
        <v>55153</v>
      </c>
      <c r="CE17693" s="32">
        <f t="shared" si="1941"/>
        <v>0</v>
      </c>
      <c r="CF17693" s="32">
        <f t="shared" si="1942"/>
        <v>0</v>
      </c>
      <c r="CG17693" s="32" t="str">
        <f t="shared" si="1943"/>
        <v/>
      </c>
      <c r="CH17693" s="32">
        <v>188</v>
      </c>
      <c r="CI17693" s="32" t="s">
        <v>12</v>
      </c>
      <c r="CJ17693" s="32" t="str">
        <f t="shared" si="1944"/>
        <v/>
      </c>
      <c r="CK17693" s="32" t="str">
        <f t="shared" si="1945"/>
        <v/>
      </c>
      <c r="CL17693" s="32" t="str">
        <f t="shared" si="1946"/>
        <v/>
      </c>
      <c r="CM17693" s="32" t="str">
        <f t="shared" si="1947"/>
        <v/>
      </c>
      <c r="CN17693" s="32" t="str">
        <f t="shared" si="1948"/>
        <v/>
      </c>
    </row>
    <row r="17694" spans="71:92" x14ac:dyDescent="0.3">
      <c r="BS17694" s="32" t="str">
        <f>IF(Kiadasi_kiseroiv!$K$2=BT17694,BV17694,"")</f>
        <v/>
      </c>
      <c r="BT17694" s="34" t="str">
        <f t="shared" si="1931"/>
        <v/>
      </c>
      <c r="BU17694" s="32" t="str">
        <f t="shared" si="1932"/>
        <v/>
      </c>
      <c r="BV17694" s="32" t="str">
        <f t="shared" si="1933"/>
        <v/>
      </c>
      <c r="BW17694" s="32" t="str">
        <f t="shared" si="1934"/>
        <v/>
      </c>
      <c r="BX17694" s="32" t="str">
        <f t="shared" si="1935"/>
        <v/>
      </c>
      <c r="BY17694" s="32" t="str">
        <f t="shared" si="1936"/>
        <v/>
      </c>
      <c r="BZ17694" s="32" t="str">
        <f t="shared" si="1937"/>
        <v/>
      </c>
      <c r="CA17694" s="32" t="str">
        <f t="shared" si="1938"/>
        <v/>
      </c>
      <c r="CB17694" s="33">
        <f>IF(COUNTIF($CD$7:CD17694,CD17694)=1,CD17694,CD17694+COUNTIF($CD$6:CD17693,CD17694))</f>
        <v>61510</v>
      </c>
      <c r="CC17694" s="34">
        <f t="shared" si="1939"/>
        <v>55153</v>
      </c>
      <c r="CD17694" s="32">
        <f t="shared" si="1940"/>
        <v>55153</v>
      </c>
      <c r="CE17694" s="32">
        <f t="shared" si="1941"/>
        <v>0</v>
      </c>
      <c r="CF17694" s="32">
        <f t="shared" si="1942"/>
        <v>0</v>
      </c>
      <c r="CG17694" s="32" t="str">
        <f t="shared" si="1943"/>
        <v/>
      </c>
      <c r="CH17694" s="32">
        <v>189</v>
      </c>
      <c r="CI17694" s="32" t="s">
        <v>12</v>
      </c>
      <c r="CJ17694" s="32" t="str">
        <f t="shared" si="1944"/>
        <v/>
      </c>
      <c r="CK17694" s="32" t="str">
        <f t="shared" si="1945"/>
        <v/>
      </c>
      <c r="CL17694" s="32" t="str">
        <f t="shared" si="1946"/>
        <v/>
      </c>
      <c r="CM17694" s="32" t="str">
        <f t="shared" si="1947"/>
        <v/>
      </c>
      <c r="CN17694" s="32" t="str">
        <f t="shared" si="1948"/>
        <v/>
      </c>
    </row>
    <row r="17695" spans="71:92" x14ac:dyDescent="0.3">
      <c r="BS17695" s="32" t="str">
        <f>IF(Kiadasi_kiseroiv!$K$2=BT17695,BV17695,"")</f>
        <v/>
      </c>
      <c r="BT17695" s="34" t="str">
        <f t="shared" si="1931"/>
        <v/>
      </c>
      <c r="BU17695" s="32" t="str">
        <f t="shared" si="1932"/>
        <v/>
      </c>
      <c r="BV17695" s="32" t="str">
        <f t="shared" si="1933"/>
        <v/>
      </c>
      <c r="BW17695" s="32" t="str">
        <f t="shared" si="1934"/>
        <v/>
      </c>
      <c r="BX17695" s="32" t="str">
        <f t="shared" si="1935"/>
        <v/>
      </c>
      <c r="BY17695" s="32" t="str">
        <f t="shared" si="1936"/>
        <v/>
      </c>
      <c r="BZ17695" s="32" t="str">
        <f t="shared" si="1937"/>
        <v/>
      </c>
      <c r="CA17695" s="32" t="str">
        <f t="shared" si="1938"/>
        <v/>
      </c>
      <c r="CB17695" s="33">
        <f>IF(COUNTIF($CD$7:CD17695,CD17695)=1,CD17695,CD17695+COUNTIF($CD$6:CD17694,CD17695))</f>
        <v>61511</v>
      </c>
      <c r="CC17695" s="34">
        <f t="shared" si="1939"/>
        <v>55153</v>
      </c>
      <c r="CD17695" s="32">
        <f t="shared" si="1940"/>
        <v>55153</v>
      </c>
      <c r="CE17695" s="32">
        <f t="shared" si="1941"/>
        <v>0</v>
      </c>
      <c r="CF17695" s="32">
        <f t="shared" si="1942"/>
        <v>0</v>
      </c>
      <c r="CG17695" s="32" t="str">
        <f t="shared" si="1943"/>
        <v/>
      </c>
      <c r="CH17695" s="32">
        <v>190</v>
      </c>
      <c r="CI17695" s="32" t="s">
        <v>12</v>
      </c>
      <c r="CJ17695" s="32" t="str">
        <f t="shared" si="1944"/>
        <v/>
      </c>
      <c r="CK17695" s="32" t="str">
        <f t="shared" si="1945"/>
        <v/>
      </c>
      <c r="CL17695" s="32" t="str">
        <f t="shared" si="1946"/>
        <v/>
      </c>
      <c r="CM17695" s="32" t="str">
        <f t="shared" si="1947"/>
        <v/>
      </c>
      <c r="CN17695" s="32" t="str">
        <f t="shared" si="1948"/>
        <v/>
      </c>
    </row>
    <row r="17696" spans="71:92" x14ac:dyDescent="0.3">
      <c r="BS17696" s="32" t="str">
        <f>IF(Kiadasi_kiseroiv!$K$2=BT17696,BV17696,"")</f>
        <v/>
      </c>
      <c r="BT17696" s="34" t="str">
        <f t="shared" si="1931"/>
        <v/>
      </c>
      <c r="BU17696" s="32" t="str">
        <f t="shared" si="1932"/>
        <v/>
      </c>
      <c r="BV17696" s="32" t="str">
        <f t="shared" si="1933"/>
        <v/>
      </c>
      <c r="BW17696" s="32" t="str">
        <f t="shared" si="1934"/>
        <v/>
      </c>
      <c r="BX17696" s="32" t="str">
        <f t="shared" si="1935"/>
        <v/>
      </c>
      <c r="BY17696" s="32" t="str">
        <f t="shared" si="1936"/>
        <v/>
      </c>
      <c r="BZ17696" s="32" t="str">
        <f t="shared" si="1937"/>
        <v/>
      </c>
      <c r="CA17696" s="32" t="str">
        <f t="shared" si="1938"/>
        <v/>
      </c>
      <c r="CB17696" s="33">
        <f>IF(COUNTIF($CD$7:CD17696,CD17696)=1,CD17696,CD17696+COUNTIF($CD$6:CD17695,CD17696))</f>
        <v>61512</v>
      </c>
      <c r="CC17696" s="34">
        <f t="shared" si="1939"/>
        <v>55153</v>
      </c>
      <c r="CD17696" s="32">
        <f t="shared" si="1940"/>
        <v>55153</v>
      </c>
      <c r="CE17696" s="32">
        <f t="shared" si="1941"/>
        <v>0</v>
      </c>
      <c r="CF17696" s="32">
        <f t="shared" si="1942"/>
        <v>0</v>
      </c>
      <c r="CG17696" s="32" t="str">
        <f t="shared" si="1943"/>
        <v/>
      </c>
      <c r="CH17696" s="32">
        <v>191</v>
      </c>
      <c r="CI17696" s="32" t="s">
        <v>12</v>
      </c>
      <c r="CJ17696" s="32" t="str">
        <f t="shared" si="1944"/>
        <v/>
      </c>
      <c r="CK17696" s="32" t="str">
        <f t="shared" si="1945"/>
        <v/>
      </c>
      <c r="CL17696" s="32" t="str">
        <f t="shared" si="1946"/>
        <v/>
      </c>
      <c r="CM17696" s="32" t="str">
        <f t="shared" si="1947"/>
        <v/>
      </c>
      <c r="CN17696" s="32" t="str">
        <f t="shared" si="1948"/>
        <v/>
      </c>
    </row>
    <row r="17697" spans="71:92" x14ac:dyDescent="0.3">
      <c r="BS17697" s="32" t="str">
        <f>IF(Kiadasi_kiseroiv!$K$2=BT17697,BV17697,"")</f>
        <v/>
      </c>
      <c r="BT17697" s="34" t="str">
        <f t="shared" si="1931"/>
        <v/>
      </c>
      <c r="BU17697" s="32" t="str">
        <f t="shared" si="1932"/>
        <v/>
      </c>
      <c r="BV17697" s="32" t="str">
        <f t="shared" si="1933"/>
        <v/>
      </c>
      <c r="BW17697" s="32" t="str">
        <f t="shared" si="1934"/>
        <v/>
      </c>
      <c r="BX17697" s="32" t="str">
        <f t="shared" si="1935"/>
        <v/>
      </c>
      <c r="BY17697" s="32" t="str">
        <f t="shared" si="1936"/>
        <v/>
      </c>
      <c r="BZ17697" s="32" t="str">
        <f t="shared" si="1937"/>
        <v/>
      </c>
      <c r="CA17697" s="32" t="str">
        <f t="shared" si="1938"/>
        <v/>
      </c>
      <c r="CB17697" s="33">
        <f>IF(COUNTIF($CD$7:CD17697,CD17697)=1,CD17697,CD17697+COUNTIF($CD$6:CD17696,CD17697))</f>
        <v>61513</v>
      </c>
      <c r="CC17697" s="34">
        <f t="shared" si="1939"/>
        <v>55153</v>
      </c>
      <c r="CD17697" s="32">
        <f t="shared" si="1940"/>
        <v>55153</v>
      </c>
      <c r="CE17697" s="32">
        <f t="shared" si="1941"/>
        <v>0</v>
      </c>
      <c r="CF17697" s="32">
        <f t="shared" si="1942"/>
        <v>0</v>
      </c>
      <c r="CG17697" s="32" t="str">
        <f t="shared" si="1943"/>
        <v/>
      </c>
      <c r="CH17697" s="32">
        <v>192</v>
      </c>
      <c r="CI17697" s="32" t="s">
        <v>12</v>
      </c>
      <c r="CJ17697" s="32" t="str">
        <f t="shared" si="1944"/>
        <v/>
      </c>
      <c r="CK17697" s="32" t="str">
        <f t="shared" si="1945"/>
        <v/>
      </c>
      <c r="CL17697" s="32" t="str">
        <f t="shared" si="1946"/>
        <v/>
      </c>
      <c r="CM17697" s="32" t="str">
        <f t="shared" si="1947"/>
        <v/>
      </c>
      <c r="CN17697" s="32" t="str">
        <f t="shared" si="1948"/>
        <v/>
      </c>
    </row>
    <row r="17698" spans="71:92" x14ac:dyDescent="0.3">
      <c r="BS17698" s="32" t="str">
        <f>IF(Kiadasi_kiseroiv!$K$2=BT17698,BV17698,"")</f>
        <v/>
      </c>
      <c r="BT17698" s="34" t="str">
        <f t="shared" si="1931"/>
        <v/>
      </c>
      <c r="BU17698" s="32" t="str">
        <f t="shared" si="1932"/>
        <v/>
      </c>
      <c r="BV17698" s="32" t="str">
        <f t="shared" si="1933"/>
        <v/>
      </c>
      <c r="BW17698" s="32" t="str">
        <f t="shared" si="1934"/>
        <v/>
      </c>
      <c r="BX17698" s="32" t="str">
        <f t="shared" si="1935"/>
        <v/>
      </c>
      <c r="BY17698" s="32" t="str">
        <f t="shared" si="1936"/>
        <v/>
      </c>
      <c r="BZ17698" s="32" t="str">
        <f t="shared" si="1937"/>
        <v/>
      </c>
      <c r="CA17698" s="32" t="str">
        <f t="shared" si="1938"/>
        <v/>
      </c>
      <c r="CB17698" s="33">
        <f>IF(COUNTIF($CD$7:CD17698,CD17698)=1,CD17698,CD17698+COUNTIF($CD$6:CD17697,CD17698))</f>
        <v>61514</v>
      </c>
      <c r="CC17698" s="34">
        <f t="shared" si="1939"/>
        <v>55153</v>
      </c>
      <c r="CD17698" s="32">
        <f t="shared" si="1940"/>
        <v>55153</v>
      </c>
      <c r="CE17698" s="32">
        <f t="shared" si="1941"/>
        <v>0</v>
      </c>
      <c r="CF17698" s="32">
        <f t="shared" si="1942"/>
        <v>0</v>
      </c>
      <c r="CG17698" s="32" t="str">
        <f t="shared" si="1943"/>
        <v/>
      </c>
      <c r="CH17698" s="32">
        <v>193</v>
      </c>
      <c r="CI17698" s="32" t="s">
        <v>12</v>
      </c>
      <c r="CJ17698" s="32" t="str">
        <f t="shared" si="1944"/>
        <v/>
      </c>
      <c r="CK17698" s="32" t="str">
        <f t="shared" si="1945"/>
        <v/>
      </c>
      <c r="CL17698" s="32" t="str">
        <f t="shared" si="1946"/>
        <v/>
      </c>
      <c r="CM17698" s="32" t="str">
        <f t="shared" si="1947"/>
        <v/>
      </c>
      <c r="CN17698" s="32" t="str">
        <f t="shared" si="1948"/>
        <v/>
      </c>
    </row>
    <row r="17699" spans="71:92" x14ac:dyDescent="0.3">
      <c r="BS17699" s="32" t="str">
        <f>IF(Kiadasi_kiseroiv!$K$2=BT17699,BV17699,"")</f>
        <v/>
      </c>
      <c r="BT17699" s="34" t="str">
        <f t="shared" ref="BT17699:BT17700" si="1949">IF(AND($BT$4=CI17699,BU17699&lt;&gt;""),CC17699,"")</f>
        <v/>
      </c>
      <c r="BU17699" s="32" t="str">
        <f t="shared" si="1932"/>
        <v/>
      </c>
      <c r="BV17699" s="32" t="str">
        <f t="shared" ref="BV17699:BV17700" si="1950">IF(BU17699&lt;&gt;"",RANK(BU17699,$BU$7:$BU$33000,1),"")</f>
        <v/>
      </c>
      <c r="BW17699" s="32" t="str">
        <f t="shared" si="1934"/>
        <v/>
      </c>
      <c r="BX17699" s="32" t="str">
        <f t="shared" si="1935"/>
        <v/>
      </c>
      <c r="BY17699" s="32" t="str">
        <f t="shared" ref="BY17699:BY17700" si="1951">IF(AND(BX17699&lt;&gt;"",CC17699&lt;&gt;$CD$2),RANK(BX17699,$BX$7:$BX$33000,1),"")</f>
        <v/>
      </c>
      <c r="BZ17699" s="32" t="str">
        <f t="shared" si="1937"/>
        <v/>
      </c>
      <c r="CA17699" s="32" t="str">
        <f t="shared" ref="CA17699:CA17700" si="1952">IF(AND(BZ17699&lt;&gt;"",BZ17699&lt;&gt;$BZ$5),RANK(BZ17699,$BZ$7:$BZ$33000,1),"")</f>
        <v/>
      </c>
      <c r="CB17699" s="33">
        <f>IF(COUNTIF($CD$7:CD17699,CD17699)=1,CD17699,CD17699+COUNTIF($CD$6:CD17698,CD17699))</f>
        <v>61515</v>
      </c>
      <c r="CC17699" s="34">
        <f t="shared" si="1939"/>
        <v>55153</v>
      </c>
      <c r="CD17699" s="32">
        <f t="shared" ref="CD17699:CD17700" si="1953">IF(CC17699&lt;&gt;$CD$2,RANK(CC17699,$CC$7:$CC$33000,1),$CD$2)</f>
        <v>55153</v>
      </c>
      <c r="CE17699" s="32">
        <f t="shared" si="1941"/>
        <v>0</v>
      </c>
      <c r="CF17699" s="32">
        <f t="shared" si="1942"/>
        <v>0</v>
      </c>
      <c r="CG17699" s="32" t="str">
        <f t="shared" ref="CG17699:CG17700" si="1954">INDEX(eb,CH17699,7)&amp;INDEX(eb,CH17699,9)</f>
        <v/>
      </c>
      <c r="CH17699" s="32">
        <v>194</v>
      </c>
      <c r="CI17699" s="32" t="s">
        <v>12</v>
      </c>
      <c r="CJ17699" s="32" t="str">
        <f t="shared" si="1944"/>
        <v/>
      </c>
      <c r="CK17699" s="32" t="str">
        <f t="shared" si="1945"/>
        <v/>
      </c>
      <c r="CL17699" s="32" t="str">
        <f t="shared" si="1946"/>
        <v/>
      </c>
      <c r="CM17699" s="32" t="str">
        <f t="shared" si="1947"/>
        <v/>
      </c>
      <c r="CN17699" s="32" t="str">
        <f t="shared" si="1948"/>
        <v/>
      </c>
    </row>
    <row r="17700" spans="71:92" x14ac:dyDescent="0.3">
      <c r="BS17700" s="32" t="str">
        <f>IF(Kiadasi_kiseroiv!$K$2=BT17700,BV17700,"")</f>
        <v/>
      </c>
      <c r="BT17700" s="34" t="str">
        <f t="shared" si="1949"/>
        <v/>
      </c>
      <c r="BU17700" s="32" t="str">
        <f t="shared" si="1932"/>
        <v/>
      </c>
      <c r="BV17700" s="32" t="str">
        <f t="shared" si="1950"/>
        <v/>
      </c>
      <c r="BW17700" s="32" t="str">
        <f t="shared" si="1934"/>
        <v/>
      </c>
      <c r="BX17700" s="32" t="str">
        <f t="shared" si="1935"/>
        <v/>
      </c>
      <c r="BY17700" s="32" t="str">
        <f t="shared" si="1951"/>
        <v/>
      </c>
      <c r="BZ17700" s="32" t="str">
        <f t="shared" si="1937"/>
        <v/>
      </c>
      <c r="CA17700" s="32" t="str">
        <f t="shared" si="1952"/>
        <v/>
      </c>
      <c r="CB17700" s="33">
        <f>IF(COUNTIF($CD$7:CD17700,CD17700)=1,CD17700,CD17700+COUNTIF($CD$6:CD17699,CD17700))</f>
        <v>61516</v>
      </c>
      <c r="CC17700" s="34">
        <f t="shared" si="1939"/>
        <v>55153</v>
      </c>
      <c r="CD17700" s="32">
        <f t="shared" si="1953"/>
        <v>55153</v>
      </c>
      <c r="CE17700" s="32">
        <f t="shared" si="1941"/>
        <v>0</v>
      </c>
      <c r="CF17700" s="32">
        <f t="shared" si="1942"/>
        <v>0</v>
      </c>
      <c r="CG17700" s="32" t="str">
        <f t="shared" si="1954"/>
        <v/>
      </c>
      <c r="CH17700" s="32">
        <v>195</v>
      </c>
      <c r="CI17700" s="32" t="s">
        <v>12</v>
      </c>
      <c r="CJ17700" s="32" t="str">
        <f t="shared" si="1944"/>
        <v/>
      </c>
      <c r="CK17700" s="32" t="str">
        <f t="shared" si="1945"/>
        <v/>
      </c>
      <c r="CL17700" s="32" t="str">
        <f t="shared" si="1946"/>
        <v/>
      </c>
      <c r="CM17700" s="32" t="str">
        <f t="shared" si="1947"/>
        <v/>
      </c>
      <c r="CN17700" s="32" t="str">
        <f t="shared" si="1948"/>
        <v/>
      </c>
    </row>
    <row r="17701" spans="71:92" x14ac:dyDescent="0.3"/>
    <row r="17702" spans="71:92" x14ac:dyDescent="0.3"/>
    <row r="17703" spans="71:92" x14ac:dyDescent="0.3"/>
    <row r="17704" spans="71:92" x14ac:dyDescent="0.3"/>
    <row r="17705" spans="71:92" x14ac:dyDescent="0.3"/>
    <row r="17706" spans="71:92" x14ac:dyDescent="0.3"/>
    <row r="17707" spans="71:92" x14ac:dyDescent="0.3"/>
    <row r="17708" spans="71:92" x14ac:dyDescent="0.3"/>
    <row r="17709" spans="71:92" x14ac:dyDescent="0.3"/>
    <row r="17710" spans="71:92" x14ac:dyDescent="0.3"/>
    <row r="17711" spans="71:92" x14ac:dyDescent="0.3"/>
    <row r="17712" spans="71:92" x14ac:dyDescent="0.3"/>
    <row r="17713" x14ac:dyDescent="0.3"/>
    <row r="17714" x14ac:dyDescent="0.3"/>
    <row r="17715" x14ac:dyDescent="0.3"/>
    <row r="17716" x14ac:dyDescent="0.3"/>
    <row r="17717" x14ac:dyDescent="0.3"/>
    <row r="17718" x14ac:dyDescent="0.3"/>
    <row r="17719" x14ac:dyDescent="0.3"/>
    <row r="17720" x14ac:dyDescent="0.3"/>
    <row r="17721" x14ac:dyDescent="0.3"/>
    <row r="17722" x14ac:dyDescent="0.3"/>
    <row r="17723" x14ac:dyDescent="0.3"/>
    <row r="17724" x14ac:dyDescent="0.3"/>
    <row r="17725" x14ac:dyDescent="0.3"/>
    <row r="17726" x14ac:dyDescent="0.3"/>
    <row r="17727" x14ac:dyDescent="0.3"/>
    <row r="17728" x14ac:dyDescent="0.3"/>
    <row r="17729" x14ac:dyDescent="0.3"/>
    <row r="17730" x14ac:dyDescent="0.3"/>
    <row r="17731" x14ac:dyDescent="0.3"/>
    <row r="17732" x14ac:dyDescent="0.3"/>
    <row r="17733" x14ac:dyDescent="0.3"/>
    <row r="17734" x14ac:dyDescent="0.3"/>
    <row r="17735" x14ac:dyDescent="0.3"/>
    <row r="17736" x14ac:dyDescent="0.3"/>
    <row r="17737" x14ac:dyDescent="0.3"/>
    <row r="17738" x14ac:dyDescent="0.3"/>
    <row r="17739" x14ac:dyDescent="0.3"/>
    <row r="17740" x14ac:dyDescent="0.3"/>
    <row r="17741" x14ac:dyDescent="0.3"/>
    <row r="17742" x14ac:dyDescent="0.3"/>
    <row r="17743" x14ac:dyDescent="0.3"/>
    <row r="17744" x14ac:dyDescent="0.3"/>
    <row r="17745" x14ac:dyDescent="0.3"/>
    <row r="17746" x14ac:dyDescent="0.3"/>
    <row r="17747" x14ac:dyDescent="0.3"/>
    <row r="17748" x14ac:dyDescent="0.3"/>
    <row r="17749" x14ac:dyDescent="0.3"/>
    <row r="17750" x14ac:dyDescent="0.3"/>
    <row r="17751" x14ac:dyDescent="0.3"/>
    <row r="17752" x14ac:dyDescent="0.3"/>
    <row r="17753" x14ac:dyDescent="0.3"/>
    <row r="17754" x14ac:dyDescent="0.3"/>
    <row r="17755" x14ac:dyDescent="0.3"/>
    <row r="17756" x14ac:dyDescent="0.3"/>
    <row r="17757" x14ac:dyDescent="0.3"/>
    <row r="17758" x14ac:dyDescent="0.3"/>
    <row r="17759" x14ac:dyDescent="0.3"/>
    <row r="17760" x14ac:dyDescent="0.3"/>
    <row r="17761" x14ac:dyDescent="0.3"/>
    <row r="17762" x14ac:dyDescent="0.3"/>
    <row r="17763" x14ac:dyDescent="0.3"/>
    <row r="17764" x14ac:dyDescent="0.3"/>
    <row r="17765" x14ac:dyDescent="0.3"/>
    <row r="17766" x14ac:dyDescent="0.3"/>
    <row r="17767" x14ac:dyDescent="0.3"/>
    <row r="17768" x14ac:dyDescent="0.3"/>
    <row r="17769" x14ac:dyDescent="0.3"/>
    <row r="17770" x14ac:dyDescent="0.3"/>
    <row r="17771" x14ac:dyDescent="0.3"/>
    <row r="17772" x14ac:dyDescent="0.3"/>
    <row r="17773" x14ac:dyDescent="0.3"/>
    <row r="17774" x14ac:dyDescent="0.3"/>
    <row r="17775" x14ac:dyDescent="0.3"/>
    <row r="17776" x14ac:dyDescent="0.3"/>
    <row r="17777" x14ac:dyDescent="0.3"/>
    <row r="17778" x14ac:dyDescent="0.3"/>
    <row r="17779" x14ac:dyDescent="0.3"/>
    <row r="17780" x14ac:dyDescent="0.3"/>
    <row r="17781" x14ac:dyDescent="0.3"/>
    <row r="17782" x14ac:dyDescent="0.3"/>
    <row r="17783" x14ac:dyDescent="0.3"/>
    <row r="17784" x14ac:dyDescent="0.3"/>
    <row r="17785" x14ac:dyDescent="0.3"/>
    <row r="17786" x14ac:dyDescent="0.3"/>
    <row r="17787" x14ac:dyDescent="0.3"/>
    <row r="17788" x14ac:dyDescent="0.3"/>
    <row r="17789" x14ac:dyDescent="0.3"/>
    <row r="17790" x14ac:dyDescent="0.3"/>
    <row r="17791" x14ac:dyDescent="0.3"/>
    <row r="17792" x14ac:dyDescent="0.3"/>
    <row r="17793" x14ac:dyDescent="0.3"/>
    <row r="17794" x14ac:dyDescent="0.3"/>
    <row r="17795" x14ac:dyDescent="0.3"/>
    <row r="17796" x14ac:dyDescent="0.3"/>
    <row r="17797" x14ac:dyDescent="0.3"/>
    <row r="17798" x14ac:dyDescent="0.3"/>
    <row r="17799" x14ac:dyDescent="0.3"/>
    <row r="17800" x14ac:dyDescent="0.3"/>
    <row r="17801" x14ac:dyDescent="0.3"/>
    <row r="17802" x14ac:dyDescent="0.3"/>
    <row r="17803" x14ac:dyDescent="0.3"/>
    <row r="17804" x14ac:dyDescent="0.3"/>
    <row r="17805" x14ac:dyDescent="0.3"/>
    <row r="17806" x14ac:dyDescent="0.3"/>
    <row r="17807" x14ac:dyDescent="0.3"/>
    <row r="17808" x14ac:dyDescent="0.3"/>
    <row r="17809" x14ac:dyDescent="0.3"/>
    <row r="17810" x14ac:dyDescent="0.3"/>
    <row r="17811" x14ac:dyDescent="0.3"/>
    <row r="17812" x14ac:dyDescent="0.3"/>
    <row r="17813" x14ac:dyDescent="0.3"/>
    <row r="17814" x14ac:dyDescent="0.3"/>
    <row r="17815" x14ac:dyDescent="0.3"/>
    <row r="17816" x14ac:dyDescent="0.3"/>
    <row r="17817" x14ac:dyDescent="0.3"/>
    <row r="17818" x14ac:dyDescent="0.3"/>
    <row r="17819" x14ac:dyDescent="0.3"/>
    <row r="17820" x14ac:dyDescent="0.3"/>
    <row r="17821" x14ac:dyDescent="0.3"/>
    <row r="17822" x14ac:dyDescent="0.3"/>
    <row r="17823" x14ac:dyDescent="0.3"/>
    <row r="17824" x14ac:dyDescent="0.3"/>
    <row r="17825" x14ac:dyDescent="0.3"/>
    <row r="17826" x14ac:dyDescent="0.3"/>
    <row r="17827" x14ac:dyDescent="0.3"/>
    <row r="17828" x14ac:dyDescent="0.3"/>
    <row r="17829" x14ac:dyDescent="0.3"/>
    <row r="17830" x14ac:dyDescent="0.3"/>
    <row r="17831" x14ac:dyDescent="0.3"/>
    <row r="17832" x14ac:dyDescent="0.3"/>
    <row r="17833" x14ac:dyDescent="0.3"/>
    <row r="17834" x14ac:dyDescent="0.3"/>
    <row r="17835" x14ac:dyDescent="0.3"/>
    <row r="17836" x14ac:dyDescent="0.3"/>
    <row r="17837" x14ac:dyDescent="0.3"/>
    <row r="17838" x14ac:dyDescent="0.3"/>
    <row r="17839" x14ac:dyDescent="0.3"/>
    <row r="17840" x14ac:dyDescent="0.3"/>
    <row r="17841" x14ac:dyDescent="0.3"/>
    <row r="17842" x14ac:dyDescent="0.3"/>
    <row r="17843" x14ac:dyDescent="0.3"/>
    <row r="17844" x14ac:dyDescent="0.3"/>
    <row r="17845" x14ac:dyDescent="0.3"/>
    <row r="17846" x14ac:dyDescent="0.3"/>
    <row r="17847" x14ac:dyDescent="0.3"/>
    <row r="17848" x14ac:dyDescent="0.3"/>
    <row r="17849" x14ac:dyDescent="0.3"/>
    <row r="17850" x14ac:dyDescent="0.3"/>
    <row r="17851" x14ac:dyDescent="0.3"/>
    <row r="17852" x14ac:dyDescent="0.3"/>
    <row r="17853" x14ac:dyDescent="0.3"/>
    <row r="17854" x14ac:dyDescent="0.3"/>
    <row r="17855" x14ac:dyDescent="0.3"/>
    <row r="17856" x14ac:dyDescent="0.3"/>
    <row r="17857" x14ac:dyDescent="0.3"/>
    <row r="17858" x14ac:dyDescent="0.3"/>
    <row r="17859" x14ac:dyDescent="0.3"/>
    <row r="17860" x14ac:dyDescent="0.3"/>
    <row r="17861" x14ac:dyDescent="0.3"/>
    <row r="17862" x14ac:dyDescent="0.3"/>
    <row r="17863" x14ac:dyDescent="0.3"/>
    <row r="17864" x14ac:dyDescent="0.3"/>
    <row r="17865" x14ac:dyDescent="0.3"/>
    <row r="17866" x14ac:dyDescent="0.3"/>
    <row r="17867" x14ac:dyDescent="0.3"/>
    <row r="17868" x14ac:dyDescent="0.3"/>
    <row r="17869" x14ac:dyDescent="0.3"/>
    <row r="17870" x14ac:dyDescent="0.3"/>
    <row r="17871" x14ac:dyDescent="0.3"/>
    <row r="17872" x14ac:dyDescent="0.3"/>
    <row r="17873" x14ac:dyDescent="0.3"/>
    <row r="17874" x14ac:dyDescent="0.3"/>
    <row r="17875" x14ac:dyDescent="0.3"/>
    <row r="17876" x14ac:dyDescent="0.3"/>
    <row r="17877" x14ac:dyDescent="0.3"/>
    <row r="17878" x14ac:dyDescent="0.3"/>
    <row r="17879" x14ac:dyDescent="0.3"/>
    <row r="17880" x14ac:dyDescent="0.3"/>
    <row r="17881" x14ac:dyDescent="0.3"/>
    <row r="17882" x14ac:dyDescent="0.3"/>
    <row r="17883" x14ac:dyDescent="0.3"/>
    <row r="17884" x14ac:dyDescent="0.3"/>
    <row r="17885" x14ac:dyDescent="0.3"/>
    <row r="17886" x14ac:dyDescent="0.3"/>
    <row r="17887" x14ac:dyDescent="0.3"/>
    <row r="17888" x14ac:dyDescent="0.3"/>
    <row r="17889" x14ac:dyDescent="0.3"/>
    <row r="17890" x14ac:dyDescent="0.3"/>
    <row r="17891" x14ac:dyDescent="0.3"/>
    <row r="17892" x14ac:dyDescent="0.3"/>
    <row r="17893" x14ac:dyDescent="0.3"/>
    <row r="17894" x14ac:dyDescent="0.3"/>
    <row r="17895" x14ac:dyDescent="0.3"/>
    <row r="17896" x14ac:dyDescent="0.3"/>
    <row r="17897" x14ac:dyDescent="0.3"/>
    <row r="17898" x14ac:dyDescent="0.3"/>
    <row r="17899" x14ac:dyDescent="0.3"/>
    <row r="17900" x14ac:dyDescent="0.3"/>
    <row r="17901" x14ac:dyDescent="0.3"/>
    <row r="17902" x14ac:dyDescent="0.3"/>
    <row r="17903" x14ac:dyDescent="0.3"/>
    <row r="17904" x14ac:dyDescent="0.3"/>
    <row r="17905" x14ac:dyDescent="0.3"/>
    <row r="17906" x14ac:dyDescent="0.3"/>
    <row r="17907" x14ac:dyDescent="0.3"/>
    <row r="17908" x14ac:dyDescent="0.3"/>
    <row r="17909" x14ac:dyDescent="0.3"/>
    <row r="17910" x14ac:dyDescent="0.3"/>
    <row r="17911" x14ac:dyDescent="0.3"/>
    <row r="17912" x14ac:dyDescent="0.3"/>
    <row r="17913" x14ac:dyDescent="0.3"/>
    <row r="17914" x14ac:dyDescent="0.3"/>
    <row r="17915" x14ac:dyDescent="0.3"/>
    <row r="17916" x14ac:dyDescent="0.3"/>
    <row r="17917" x14ac:dyDescent="0.3"/>
    <row r="17918" x14ac:dyDescent="0.3"/>
    <row r="17919" x14ac:dyDescent="0.3"/>
    <row r="17920" x14ac:dyDescent="0.3"/>
    <row r="17921" x14ac:dyDescent="0.3"/>
    <row r="17922" x14ac:dyDescent="0.3"/>
    <row r="17923" x14ac:dyDescent="0.3"/>
    <row r="17924" x14ac:dyDescent="0.3"/>
    <row r="17925" x14ac:dyDescent="0.3"/>
    <row r="17926" x14ac:dyDescent="0.3"/>
    <row r="17927" x14ac:dyDescent="0.3"/>
    <row r="17928" x14ac:dyDescent="0.3"/>
    <row r="17929" x14ac:dyDescent="0.3"/>
    <row r="17930" x14ac:dyDescent="0.3"/>
    <row r="17931" x14ac:dyDescent="0.3"/>
    <row r="17932" x14ac:dyDescent="0.3"/>
    <row r="17933" x14ac:dyDescent="0.3"/>
    <row r="17934" x14ac:dyDescent="0.3"/>
    <row r="17935" x14ac:dyDescent="0.3"/>
    <row r="17936" x14ac:dyDescent="0.3"/>
    <row r="17937" x14ac:dyDescent="0.3"/>
    <row r="17938" x14ac:dyDescent="0.3"/>
    <row r="17939" x14ac:dyDescent="0.3"/>
    <row r="17940" x14ac:dyDescent="0.3"/>
    <row r="17941" x14ac:dyDescent="0.3"/>
    <row r="17942" x14ac:dyDescent="0.3"/>
    <row r="17943" x14ac:dyDescent="0.3"/>
    <row r="17944" x14ac:dyDescent="0.3"/>
    <row r="17945" x14ac:dyDescent="0.3"/>
    <row r="17946" x14ac:dyDescent="0.3"/>
    <row r="17947" x14ac:dyDescent="0.3"/>
    <row r="17948" x14ac:dyDescent="0.3"/>
    <row r="17949" x14ac:dyDescent="0.3"/>
    <row r="17950" x14ac:dyDescent="0.3"/>
    <row r="17951" x14ac:dyDescent="0.3"/>
    <row r="17952" x14ac:dyDescent="0.3"/>
    <row r="17953" x14ac:dyDescent="0.3"/>
    <row r="17954" x14ac:dyDescent="0.3"/>
    <row r="17955" x14ac:dyDescent="0.3"/>
    <row r="17956" x14ac:dyDescent="0.3"/>
    <row r="17957" x14ac:dyDescent="0.3"/>
    <row r="17958" x14ac:dyDescent="0.3"/>
    <row r="17959" x14ac:dyDescent="0.3"/>
    <row r="17960" x14ac:dyDescent="0.3"/>
    <row r="17961" x14ac:dyDescent="0.3"/>
    <row r="17962" x14ac:dyDescent="0.3"/>
    <row r="17963" x14ac:dyDescent="0.3"/>
    <row r="17964" x14ac:dyDescent="0.3"/>
    <row r="17965" x14ac:dyDescent="0.3"/>
    <row r="17966" x14ac:dyDescent="0.3"/>
    <row r="17967" x14ac:dyDescent="0.3"/>
    <row r="17968" x14ac:dyDescent="0.3"/>
    <row r="17969" x14ac:dyDescent="0.3"/>
    <row r="17970" x14ac:dyDescent="0.3"/>
    <row r="17971" x14ac:dyDescent="0.3"/>
    <row r="17972" x14ac:dyDescent="0.3"/>
    <row r="17973" x14ac:dyDescent="0.3"/>
    <row r="17974" x14ac:dyDescent="0.3"/>
    <row r="17975" x14ac:dyDescent="0.3"/>
    <row r="17976" x14ac:dyDescent="0.3"/>
    <row r="17977" x14ac:dyDescent="0.3"/>
    <row r="17978" x14ac:dyDescent="0.3"/>
    <row r="17979" x14ac:dyDescent="0.3"/>
    <row r="17980" x14ac:dyDescent="0.3"/>
    <row r="17981" x14ac:dyDescent="0.3"/>
    <row r="17982" x14ac:dyDescent="0.3"/>
    <row r="17983" x14ac:dyDescent="0.3"/>
    <row r="17984" x14ac:dyDescent="0.3"/>
    <row r="17985" x14ac:dyDescent="0.3"/>
    <row r="17986" x14ac:dyDescent="0.3"/>
    <row r="17987" x14ac:dyDescent="0.3"/>
    <row r="17988" x14ac:dyDescent="0.3"/>
    <row r="17989" x14ac:dyDescent="0.3"/>
    <row r="17990" x14ac:dyDescent="0.3"/>
    <row r="17991" x14ac:dyDescent="0.3"/>
    <row r="17992" x14ac:dyDescent="0.3"/>
    <row r="17993" x14ac:dyDescent="0.3"/>
    <row r="17994" x14ac:dyDescent="0.3"/>
    <row r="17995" x14ac:dyDescent="0.3"/>
    <row r="17996" x14ac:dyDescent="0.3"/>
    <row r="17997" x14ac:dyDescent="0.3"/>
    <row r="17998" x14ac:dyDescent="0.3"/>
    <row r="17999" x14ac:dyDescent="0.3"/>
    <row r="18000" x14ac:dyDescent="0.3"/>
    <row r="18001" spans="71:110" x14ac:dyDescent="0.3">
      <c r="BS18001" s="37"/>
      <c r="BT18001" s="37"/>
      <c r="BU18001" s="37"/>
      <c r="BV18001" s="37"/>
      <c r="BW18001" s="37"/>
      <c r="BX18001" s="37"/>
      <c r="BY18001" s="37"/>
      <c r="BZ18001" s="37"/>
      <c r="CA18001" s="37"/>
      <c r="CB18001" s="38"/>
      <c r="CC18001" s="39"/>
      <c r="CD18001" s="37"/>
      <c r="CE18001" s="37"/>
      <c r="CF18001" s="37"/>
      <c r="CG18001" s="37"/>
      <c r="CH18001" s="37"/>
      <c r="CI18001" s="37"/>
      <c r="CJ18001" s="37"/>
      <c r="CK18001" s="37"/>
      <c r="CL18001" s="37"/>
      <c r="CM18001" s="37"/>
      <c r="CN18001" s="37"/>
      <c r="CO18001" s="37"/>
      <c r="CP18001" s="37"/>
      <c r="CQ18001" s="37"/>
      <c r="CR18001" s="37"/>
      <c r="CS18001" s="37"/>
      <c r="CT18001" s="37"/>
      <c r="CU18001" s="37"/>
      <c r="CV18001" s="37"/>
      <c r="CW18001" s="37"/>
      <c r="CX18001" s="37"/>
      <c r="CY18001" s="37"/>
      <c r="CZ18001" s="37"/>
      <c r="DA18001" s="37"/>
      <c r="DB18001" s="37"/>
      <c r="DC18001" s="37"/>
      <c r="DD18001" s="37"/>
      <c r="DE18001" s="37"/>
      <c r="DF18001" s="37"/>
    </row>
    <row r="18002" spans="71:110" x14ac:dyDescent="0.3">
      <c r="BS18002" s="37"/>
      <c r="BT18002" s="37"/>
      <c r="BU18002" s="37"/>
      <c r="BV18002" s="37"/>
      <c r="BW18002" s="37"/>
      <c r="BX18002" s="37"/>
      <c r="BY18002" s="37"/>
      <c r="BZ18002" s="37"/>
      <c r="CA18002" s="37"/>
      <c r="CB18002" s="38"/>
      <c r="CC18002" s="39"/>
      <c r="CD18002" s="37"/>
      <c r="CE18002" s="37"/>
      <c r="CF18002" s="37"/>
      <c r="CG18002" s="37"/>
      <c r="CH18002" s="37"/>
      <c r="CI18002" s="37"/>
      <c r="CJ18002" s="37"/>
      <c r="CK18002" s="37"/>
      <c r="CL18002" s="37"/>
      <c r="CM18002" s="37"/>
      <c r="CN18002" s="37"/>
      <c r="CO18002" s="37"/>
      <c r="CP18002" s="37"/>
      <c r="CQ18002" s="37"/>
      <c r="CR18002" s="37"/>
      <c r="CS18002" s="37"/>
      <c r="CT18002" s="37"/>
      <c r="CU18002" s="37"/>
      <c r="CV18002" s="37"/>
      <c r="CW18002" s="37"/>
      <c r="CX18002" s="37"/>
      <c r="CY18002" s="37"/>
      <c r="CZ18002" s="37"/>
      <c r="DA18002" s="37"/>
      <c r="DB18002" s="37"/>
      <c r="DC18002" s="37"/>
      <c r="DD18002" s="37"/>
      <c r="DE18002" s="37"/>
      <c r="DF18002" s="37"/>
    </row>
    <row r="18003" spans="71:110" x14ac:dyDescent="0.3">
      <c r="BS18003" s="37"/>
      <c r="BT18003" s="37"/>
      <c r="BU18003" s="37"/>
      <c r="BV18003" s="37"/>
      <c r="BW18003" s="37"/>
      <c r="BX18003" s="37"/>
      <c r="BY18003" s="37"/>
      <c r="BZ18003" s="37"/>
      <c r="CA18003" s="37"/>
      <c r="CB18003" s="38"/>
      <c r="CC18003" s="39"/>
      <c r="CD18003" s="37"/>
      <c r="CE18003" s="37"/>
      <c r="CF18003" s="37"/>
      <c r="CG18003" s="37"/>
      <c r="CH18003" s="37"/>
      <c r="CI18003" s="37"/>
      <c r="CJ18003" s="37"/>
      <c r="CK18003" s="37"/>
      <c r="CL18003" s="37"/>
      <c r="CM18003" s="37"/>
      <c r="CN18003" s="37"/>
      <c r="CO18003" s="37"/>
      <c r="CP18003" s="37"/>
      <c r="CQ18003" s="37"/>
      <c r="CR18003" s="37"/>
      <c r="CS18003" s="37"/>
      <c r="CT18003" s="37"/>
      <c r="CU18003" s="37"/>
      <c r="CV18003" s="37"/>
      <c r="CW18003" s="37"/>
      <c r="CX18003" s="37"/>
      <c r="CY18003" s="37"/>
      <c r="CZ18003" s="37"/>
      <c r="DA18003" s="37"/>
      <c r="DB18003" s="37"/>
      <c r="DC18003" s="37"/>
      <c r="DD18003" s="37"/>
      <c r="DE18003" s="37"/>
      <c r="DF18003" s="37"/>
    </row>
    <row r="18004" spans="71:110" x14ac:dyDescent="0.3">
      <c r="BS18004" s="37"/>
      <c r="BT18004" s="37"/>
      <c r="BU18004" s="37"/>
      <c r="BV18004" s="37"/>
      <c r="BW18004" s="37"/>
      <c r="BX18004" s="37"/>
      <c r="BY18004" s="37"/>
      <c r="BZ18004" s="37"/>
      <c r="CA18004" s="37"/>
      <c r="CB18004" s="38"/>
      <c r="CC18004" s="39"/>
      <c r="CD18004" s="37"/>
      <c r="CE18004" s="37"/>
      <c r="CF18004" s="37"/>
      <c r="CG18004" s="37"/>
      <c r="CH18004" s="37"/>
      <c r="CI18004" s="37"/>
      <c r="CJ18004" s="37"/>
      <c r="CK18004" s="37"/>
      <c r="CL18004" s="37"/>
      <c r="CM18004" s="37"/>
      <c r="CN18004" s="37"/>
      <c r="CO18004" s="37"/>
      <c r="CP18004" s="37"/>
      <c r="CQ18004" s="37"/>
      <c r="CR18004" s="37"/>
      <c r="CS18004" s="37"/>
      <c r="CT18004" s="37"/>
      <c r="CU18004" s="37"/>
      <c r="CV18004" s="37"/>
      <c r="CW18004" s="37"/>
      <c r="CX18004" s="37"/>
      <c r="CY18004" s="37"/>
      <c r="CZ18004" s="37"/>
      <c r="DA18004" s="37"/>
      <c r="DB18004" s="37"/>
      <c r="DC18004" s="37"/>
      <c r="DD18004" s="37"/>
      <c r="DE18004" s="37"/>
      <c r="DF18004" s="37"/>
    </row>
    <row r="18005" spans="71:110" x14ac:dyDescent="0.3">
      <c r="BS18005" s="37"/>
      <c r="BT18005" s="37"/>
      <c r="BU18005" s="37"/>
      <c r="BV18005" s="37"/>
      <c r="BW18005" s="37"/>
      <c r="BX18005" s="37"/>
      <c r="BY18005" s="37"/>
      <c r="BZ18005" s="37"/>
      <c r="CA18005" s="37"/>
      <c r="CB18005" s="38"/>
      <c r="CC18005" s="39"/>
      <c r="CD18005" s="37"/>
      <c r="CE18005" s="37"/>
      <c r="CF18005" s="37"/>
      <c r="CG18005" s="37"/>
      <c r="CH18005" s="37"/>
      <c r="CI18005" s="37"/>
      <c r="CJ18005" s="37"/>
      <c r="CK18005" s="37"/>
      <c r="CL18005" s="37"/>
      <c r="CM18005" s="37"/>
      <c r="CN18005" s="37"/>
      <c r="CO18005" s="37"/>
      <c r="CP18005" s="37"/>
      <c r="CQ18005" s="37"/>
      <c r="CR18005" s="37"/>
      <c r="CS18005" s="37"/>
      <c r="CT18005" s="37"/>
      <c r="CU18005" s="37"/>
      <c r="CV18005" s="37"/>
      <c r="CW18005" s="37"/>
      <c r="CX18005" s="37"/>
      <c r="CY18005" s="37"/>
      <c r="CZ18005" s="37"/>
      <c r="DA18005" s="37"/>
      <c r="DB18005" s="37"/>
      <c r="DC18005" s="37"/>
      <c r="DD18005" s="37"/>
      <c r="DE18005" s="37"/>
      <c r="DF18005" s="37"/>
    </row>
    <row r="18006" spans="71:110" x14ac:dyDescent="0.3">
      <c r="BS18006" s="37"/>
      <c r="BT18006" s="37"/>
      <c r="BU18006" s="37"/>
      <c r="BV18006" s="37"/>
      <c r="BW18006" s="37"/>
      <c r="BX18006" s="37"/>
      <c r="BY18006" s="37"/>
      <c r="BZ18006" s="37"/>
      <c r="CA18006" s="37"/>
      <c r="CB18006" s="38"/>
      <c r="CC18006" s="39"/>
      <c r="CD18006" s="37"/>
      <c r="CE18006" s="37"/>
      <c r="CF18006" s="37"/>
      <c r="CG18006" s="37"/>
      <c r="CH18006" s="37">
        <v>1</v>
      </c>
      <c r="CI18006" s="37"/>
      <c r="CJ18006" s="37"/>
      <c r="CK18006" s="37"/>
      <c r="CL18006" s="37"/>
      <c r="CM18006" s="37"/>
      <c r="CN18006" s="37"/>
      <c r="CO18006" s="37"/>
      <c r="CP18006" s="37"/>
      <c r="CQ18006" s="37"/>
      <c r="CR18006" s="37"/>
      <c r="CS18006" s="37"/>
      <c r="CT18006" s="37"/>
      <c r="CU18006" s="37"/>
      <c r="CV18006" s="37"/>
      <c r="CW18006" s="37"/>
      <c r="CX18006" s="37"/>
      <c r="CY18006" s="37"/>
      <c r="CZ18006" s="37"/>
      <c r="DA18006" s="37"/>
      <c r="DB18006" s="37"/>
      <c r="DC18006" s="37"/>
      <c r="DD18006" s="37"/>
      <c r="DE18006" s="37"/>
      <c r="DF18006" s="37"/>
    </row>
    <row r="18007" spans="71:110" x14ac:dyDescent="0.3">
      <c r="BS18007" s="32" t="str">
        <f>IF(Kiadasi_kiseroiv!$K$2=BT18007,BV18007,"")</f>
        <v/>
      </c>
      <c r="BT18007" s="34" t="str">
        <f t="shared" ref="BT18007:BT18038" si="1955">IF(AND($BT$4=CI18007,BU18007&lt;&gt;""),CC18007,"")</f>
        <v/>
      </c>
      <c r="BU18007" s="32" t="str">
        <f t="shared" ref="BU18007:BU18038" si="1956">IF(AND($BU$1=CI18007,ISERROR(VLOOKUP(CG18007,Kisiv,2,FALSE))=FALSE),CB18007,"")</f>
        <v/>
      </c>
      <c r="BV18007" s="32" t="str">
        <f t="shared" ref="BV18007:BV18038" si="1957">IF(BU18007&lt;&gt;"",RANK(BU18007,$BU$7:$BU$33000,1),"")</f>
        <v/>
      </c>
      <c r="BW18007" s="32" t="str">
        <f t="shared" ref="BW18007:BW18038" si="1958">IF(CC18007&lt;min,$BW$2,IF(CC18007&lt;=max,CG18007,""))</f>
        <v/>
      </c>
      <c r="BX18007" s="32" t="str">
        <f t="shared" ref="BX18007:BX18038" si="1959">IF(AND(OR($BX$1=0,$BX$1=CG18007),OR($BX$2=0,IF(ISERROR(SEARCH($BX$2,CJ18007&amp;CK18007&amp;CL18007,1)),FALSE,TRUE))),CB18007,"")</f>
        <v/>
      </c>
      <c r="BY18007" s="32" t="str">
        <f t="shared" ref="BY18007:BY18038" si="1960">IF(AND(BX18007&lt;&gt;"",CC18007&lt;&gt;$CD$2),RANK(BX18007,$BX$7:$BX$33000,1),"")</f>
        <v/>
      </c>
      <c r="BZ18007" s="32" t="str">
        <f t="shared" ref="BZ18007:BZ18038" si="1961">IF(AND(CC18007&lt;$BZ$2,CI18007=$BZ$4),$BZ$5,IF(AND(CC18007&lt;=$BZ$3,CI18007=$BZ$4),CB18007,""))</f>
        <v/>
      </c>
      <c r="CA18007" s="32" t="str">
        <f t="shared" ref="CA18007:CA18038" si="1962">IF(AND(BZ18007&lt;&gt;"",BZ18007&lt;&gt;$BZ$5),RANK(BZ18007,$BZ$7:$BZ$33000,1),"")</f>
        <v/>
      </c>
      <c r="CB18007" s="33">
        <f>IF(COUNTIF($CD$7:CD18007,CD18007)=1,CD18007,CD18007+COUNTIF($CD$6:CD18006,CD18007))</f>
        <v>61517</v>
      </c>
      <c r="CC18007" s="34">
        <f t="shared" ref="CC18007:CC18038" si="1963">IF(INDEX(fb,CH18007,1)&lt;&gt;1,INDEX(fb,CH18007,1),$CD$2)</f>
        <v>55153</v>
      </c>
      <c r="CD18007" s="32">
        <f t="shared" ref="CD18007:CD18038" si="1964">IF(CC18007&lt;&gt;$CD$2,RANK(CC18007,$CC$7:$CC$33000,1),$CD$2)</f>
        <v>55153</v>
      </c>
      <c r="CE18007" s="32">
        <f t="shared" ref="CE18007:CE18038" si="1965">INDEX(fb,CH18007,6)</f>
        <v>0</v>
      </c>
      <c r="CF18007" s="32">
        <f t="shared" ref="CF18007:CF18038" si="1966">INDEX(fb,CH18007,8)</f>
        <v>0</v>
      </c>
      <c r="CG18007" s="32" t="str">
        <f t="shared" ref="CG18007:CG18038" si="1967">INDEX(fb,CH18007,7)&amp;INDEX(fb,CH18007,9)</f>
        <v/>
      </c>
      <c r="CH18007" s="32">
        <v>2</v>
      </c>
      <c r="CI18007" s="32" t="s">
        <v>13</v>
      </c>
      <c r="CJ18007" s="32" t="str">
        <f t="shared" ref="CJ18007:CJ18038" si="1968">IF(INDEX(fb,CH18007,5)&lt;&gt;0,INDEX(fb,CH18007,5),"")</f>
        <v/>
      </c>
      <c r="CK18007" s="32" t="str">
        <f t="shared" ref="CK18007:CK18038" si="1969">IF(INDEX(fb,CH18007,10)&lt;&gt;0,INDEX(fb,CH18007,10),"")</f>
        <v/>
      </c>
      <c r="CL18007" s="32" t="str">
        <f t="shared" ref="CL18007:CL18038" si="1970">IF(INDEX(fb,CH18007,11)&lt;&gt;0,INDEX(fb,CH18007,11),"")</f>
        <v/>
      </c>
      <c r="CM18007" s="32" t="str">
        <f t="shared" ref="CM18007:CM18038" si="1971">IF(INDEX(fb,CH18007,4)&lt;&gt;0,INDEX(fb,CH18007,4),"")</f>
        <v/>
      </c>
      <c r="CN18007" s="32" t="str">
        <f t="shared" ref="CN18007:CN18038" si="1972">IF(INDEX(fb,CH18007,3)&lt;&gt;0,INDEX(fb,CH18007,3),"")</f>
        <v/>
      </c>
    </row>
    <row r="18008" spans="71:110" x14ac:dyDescent="0.3">
      <c r="BS18008" s="32" t="str">
        <f>IF(Kiadasi_kiseroiv!$K$2=BT18008,BV18008,"")</f>
        <v/>
      </c>
      <c r="BT18008" s="34" t="str">
        <f t="shared" si="1955"/>
        <v/>
      </c>
      <c r="BU18008" s="32" t="str">
        <f t="shared" si="1956"/>
        <v/>
      </c>
      <c r="BV18008" s="32" t="str">
        <f t="shared" si="1957"/>
        <v/>
      </c>
      <c r="BW18008" s="32" t="str">
        <f t="shared" si="1958"/>
        <v/>
      </c>
      <c r="BX18008" s="32" t="str">
        <f t="shared" si="1959"/>
        <v/>
      </c>
      <c r="BY18008" s="32" t="str">
        <f t="shared" si="1960"/>
        <v/>
      </c>
      <c r="BZ18008" s="32" t="str">
        <f t="shared" si="1961"/>
        <v/>
      </c>
      <c r="CA18008" s="32" t="str">
        <f t="shared" si="1962"/>
        <v/>
      </c>
      <c r="CB18008" s="33">
        <f>IF(COUNTIF($CD$7:CD18008,CD18008)=1,CD18008,CD18008+COUNTIF($CD$6:CD18007,CD18008))</f>
        <v>61518</v>
      </c>
      <c r="CC18008" s="34">
        <f t="shared" si="1963"/>
        <v>55153</v>
      </c>
      <c r="CD18008" s="32">
        <f t="shared" si="1964"/>
        <v>55153</v>
      </c>
      <c r="CE18008" s="32">
        <f t="shared" si="1965"/>
        <v>0</v>
      </c>
      <c r="CF18008" s="32">
        <f t="shared" si="1966"/>
        <v>0</v>
      </c>
      <c r="CG18008" s="32" t="str">
        <f t="shared" si="1967"/>
        <v/>
      </c>
      <c r="CH18008" s="32">
        <v>3</v>
      </c>
      <c r="CI18008" s="32" t="s">
        <v>13</v>
      </c>
      <c r="CJ18008" s="32" t="str">
        <f t="shared" si="1968"/>
        <v/>
      </c>
      <c r="CK18008" s="32" t="str">
        <f t="shared" si="1969"/>
        <v/>
      </c>
      <c r="CL18008" s="32" t="str">
        <f t="shared" si="1970"/>
        <v/>
      </c>
      <c r="CM18008" s="32" t="str">
        <f t="shared" si="1971"/>
        <v/>
      </c>
      <c r="CN18008" s="32" t="str">
        <f t="shared" si="1972"/>
        <v/>
      </c>
    </row>
    <row r="18009" spans="71:110" x14ac:dyDescent="0.3">
      <c r="BS18009" s="32" t="str">
        <f>IF(Kiadasi_kiseroiv!$K$2=BT18009,BV18009,"")</f>
        <v/>
      </c>
      <c r="BT18009" s="34" t="str">
        <f t="shared" si="1955"/>
        <v/>
      </c>
      <c r="BU18009" s="32" t="str">
        <f t="shared" si="1956"/>
        <v/>
      </c>
      <c r="BV18009" s="32" t="str">
        <f t="shared" si="1957"/>
        <v/>
      </c>
      <c r="BW18009" s="32" t="str">
        <f t="shared" si="1958"/>
        <v/>
      </c>
      <c r="BX18009" s="32" t="str">
        <f t="shared" si="1959"/>
        <v/>
      </c>
      <c r="BY18009" s="32" t="str">
        <f t="shared" si="1960"/>
        <v/>
      </c>
      <c r="BZ18009" s="32" t="str">
        <f t="shared" si="1961"/>
        <v/>
      </c>
      <c r="CA18009" s="32" t="str">
        <f t="shared" si="1962"/>
        <v/>
      </c>
      <c r="CB18009" s="33">
        <f>IF(COUNTIF($CD$7:CD18009,CD18009)=1,CD18009,CD18009+COUNTIF($CD$6:CD18008,CD18009))</f>
        <v>61519</v>
      </c>
      <c r="CC18009" s="34">
        <f t="shared" si="1963"/>
        <v>55153</v>
      </c>
      <c r="CD18009" s="32">
        <f t="shared" si="1964"/>
        <v>55153</v>
      </c>
      <c r="CE18009" s="32">
        <f t="shared" si="1965"/>
        <v>0</v>
      </c>
      <c r="CF18009" s="32">
        <f t="shared" si="1966"/>
        <v>0</v>
      </c>
      <c r="CG18009" s="32" t="str">
        <f t="shared" si="1967"/>
        <v/>
      </c>
      <c r="CH18009" s="32">
        <v>4</v>
      </c>
      <c r="CI18009" s="32" t="s">
        <v>13</v>
      </c>
      <c r="CJ18009" s="32" t="str">
        <f t="shared" si="1968"/>
        <v/>
      </c>
      <c r="CK18009" s="32" t="str">
        <f t="shared" si="1969"/>
        <v/>
      </c>
      <c r="CL18009" s="32" t="str">
        <f t="shared" si="1970"/>
        <v/>
      </c>
      <c r="CM18009" s="32" t="str">
        <f t="shared" si="1971"/>
        <v/>
      </c>
      <c r="CN18009" s="32" t="str">
        <f t="shared" si="1972"/>
        <v/>
      </c>
    </row>
    <row r="18010" spans="71:110" x14ac:dyDescent="0.3">
      <c r="BS18010" s="32" t="str">
        <f>IF(Kiadasi_kiseroiv!$K$2=BT18010,BV18010,"")</f>
        <v/>
      </c>
      <c r="BT18010" s="34" t="str">
        <f t="shared" si="1955"/>
        <v/>
      </c>
      <c r="BU18010" s="32" t="str">
        <f t="shared" si="1956"/>
        <v/>
      </c>
      <c r="BV18010" s="32" t="str">
        <f t="shared" si="1957"/>
        <v/>
      </c>
      <c r="BW18010" s="32" t="str">
        <f t="shared" si="1958"/>
        <v/>
      </c>
      <c r="BX18010" s="32" t="str">
        <f t="shared" si="1959"/>
        <v/>
      </c>
      <c r="BY18010" s="32" t="str">
        <f t="shared" si="1960"/>
        <v/>
      </c>
      <c r="BZ18010" s="32" t="str">
        <f t="shared" si="1961"/>
        <v/>
      </c>
      <c r="CA18010" s="32" t="str">
        <f t="shared" si="1962"/>
        <v/>
      </c>
      <c r="CB18010" s="33">
        <f>IF(COUNTIF($CD$7:CD18010,CD18010)=1,CD18010,CD18010+COUNTIF($CD$6:CD18009,CD18010))</f>
        <v>61520</v>
      </c>
      <c r="CC18010" s="34">
        <f t="shared" si="1963"/>
        <v>55153</v>
      </c>
      <c r="CD18010" s="32">
        <f t="shared" si="1964"/>
        <v>55153</v>
      </c>
      <c r="CE18010" s="32">
        <f t="shared" si="1965"/>
        <v>0</v>
      </c>
      <c r="CF18010" s="32">
        <f t="shared" si="1966"/>
        <v>0</v>
      </c>
      <c r="CG18010" s="32" t="str">
        <f t="shared" si="1967"/>
        <v/>
      </c>
      <c r="CH18010" s="32">
        <v>5</v>
      </c>
      <c r="CI18010" s="32" t="s">
        <v>13</v>
      </c>
      <c r="CJ18010" s="32" t="str">
        <f t="shared" si="1968"/>
        <v/>
      </c>
      <c r="CK18010" s="32" t="str">
        <f t="shared" si="1969"/>
        <v/>
      </c>
      <c r="CL18010" s="32" t="str">
        <f t="shared" si="1970"/>
        <v/>
      </c>
      <c r="CM18010" s="32" t="str">
        <f t="shared" si="1971"/>
        <v/>
      </c>
      <c r="CN18010" s="32" t="str">
        <f t="shared" si="1972"/>
        <v/>
      </c>
    </row>
    <row r="18011" spans="71:110" x14ac:dyDescent="0.3">
      <c r="BS18011" s="32" t="str">
        <f>IF(Kiadasi_kiseroiv!$K$2=BT18011,BV18011,"")</f>
        <v/>
      </c>
      <c r="BT18011" s="34" t="str">
        <f t="shared" si="1955"/>
        <v/>
      </c>
      <c r="BU18011" s="32" t="str">
        <f t="shared" si="1956"/>
        <v/>
      </c>
      <c r="BV18011" s="32" t="str">
        <f t="shared" si="1957"/>
        <v/>
      </c>
      <c r="BW18011" s="32" t="str">
        <f t="shared" si="1958"/>
        <v/>
      </c>
      <c r="BX18011" s="32" t="str">
        <f t="shared" si="1959"/>
        <v/>
      </c>
      <c r="BY18011" s="32" t="str">
        <f t="shared" si="1960"/>
        <v/>
      </c>
      <c r="BZ18011" s="32" t="str">
        <f t="shared" si="1961"/>
        <v/>
      </c>
      <c r="CA18011" s="32" t="str">
        <f t="shared" si="1962"/>
        <v/>
      </c>
      <c r="CB18011" s="33">
        <f>IF(COUNTIF($CD$7:CD18011,CD18011)=1,CD18011,CD18011+COUNTIF($CD$6:CD18010,CD18011))</f>
        <v>61521</v>
      </c>
      <c r="CC18011" s="34">
        <f t="shared" si="1963"/>
        <v>55153</v>
      </c>
      <c r="CD18011" s="32">
        <f t="shared" si="1964"/>
        <v>55153</v>
      </c>
      <c r="CE18011" s="32">
        <f t="shared" si="1965"/>
        <v>0</v>
      </c>
      <c r="CF18011" s="32">
        <f t="shared" si="1966"/>
        <v>0</v>
      </c>
      <c r="CG18011" s="32" t="str">
        <f t="shared" si="1967"/>
        <v/>
      </c>
      <c r="CH18011" s="32">
        <v>6</v>
      </c>
      <c r="CI18011" s="32" t="s">
        <v>13</v>
      </c>
      <c r="CJ18011" s="32" t="str">
        <f t="shared" si="1968"/>
        <v/>
      </c>
      <c r="CK18011" s="32" t="str">
        <f t="shared" si="1969"/>
        <v/>
      </c>
      <c r="CL18011" s="32" t="str">
        <f t="shared" si="1970"/>
        <v/>
      </c>
      <c r="CM18011" s="32" t="str">
        <f t="shared" si="1971"/>
        <v/>
      </c>
      <c r="CN18011" s="32" t="str">
        <f t="shared" si="1972"/>
        <v/>
      </c>
    </row>
    <row r="18012" spans="71:110" x14ac:dyDescent="0.3">
      <c r="BS18012" s="32" t="str">
        <f>IF(Kiadasi_kiseroiv!$K$2=BT18012,BV18012,"")</f>
        <v/>
      </c>
      <c r="BT18012" s="34" t="str">
        <f t="shared" si="1955"/>
        <v/>
      </c>
      <c r="BU18012" s="32" t="str">
        <f t="shared" si="1956"/>
        <v/>
      </c>
      <c r="BV18012" s="32" t="str">
        <f t="shared" si="1957"/>
        <v/>
      </c>
      <c r="BW18012" s="32" t="str">
        <f t="shared" si="1958"/>
        <v/>
      </c>
      <c r="BX18012" s="32" t="str">
        <f t="shared" si="1959"/>
        <v/>
      </c>
      <c r="BY18012" s="32" t="str">
        <f t="shared" si="1960"/>
        <v/>
      </c>
      <c r="BZ18012" s="32" t="str">
        <f t="shared" si="1961"/>
        <v/>
      </c>
      <c r="CA18012" s="32" t="str">
        <f t="shared" si="1962"/>
        <v/>
      </c>
      <c r="CB18012" s="33">
        <f>IF(COUNTIF($CD$7:CD18012,CD18012)=1,CD18012,CD18012+COUNTIF($CD$6:CD18011,CD18012))</f>
        <v>61522</v>
      </c>
      <c r="CC18012" s="34">
        <f t="shared" si="1963"/>
        <v>55153</v>
      </c>
      <c r="CD18012" s="32">
        <f t="shared" si="1964"/>
        <v>55153</v>
      </c>
      <c r="CE18012" s="32">
        <f t="shared" si="1965"/>
        <v>0</v>
      </c>
      <c r="CF18012" s="32">
        <f t="shared" si="1966"/>
        <v>0</v>
      </c>
      <c r="CG18012" s="32" t="str">
        <f t="shared" si="1967"/>
        <v/>
      </c>
      <c r="CH18012" s="32">
        <v>7</v>
      </c>
      <c r="CI18012" s="32" t="s">
        <v>13</v>
      </c>
      <c r="CJ18012" s="32" t="str">
        <f t="shared" si="1968"/>
        <v/>
      </c>
      <c r="CK18012" s="32" t="str">
        <f t="shared" si="1969"/>
        <v/>
      </c>
      <c r="CL18012" s="32" t="str">
        <f t="shared" si="1970"/>
        <v/>
      </c>
      <c r="CM18012" s="32" t="str">
        <f t="shared" si="1971"/>
        <v/>
      </c>
      <c r="CN18012" s="32" t="str">
        <f t="shared" si="1972"/>
        <v/>
      </c>
    </row>
    <row r="18013" spans="71:110" x14ac:dyDescent="0.3">
      <c r="BS18013" s="32" t="str">
        <f>IF(Kiadasi_kiseroiv!$K$2=BT18013,BV18013,"")</f>
        <v/>
      </c>
      <c r="BT18013" s="34" t="str">
        <f t="shared" si="1955"/>
        <v/>
      </c>
      <c r="BU18013" s="32" t="str">
        <f t="shared" si="1956"/>
        <v/>
      </c>
      <c r="BV18013" s="32" t="str">
        <f t="shared" si="1957"/>
        <v/>
      </c>
      <c r="BW18013" s="32" t="str">
        <f t="shared" si="1958"/>
        <v/>
      </c>
      <c r="BX18013" s="32" t="str">
        <f t="shared" si="1959"/>
        <v/>
      </c>
      <c r="BY18013" s="32" t="str">
        <f t="shared" si="1960"/>
        <v/>
      </c>
      <c r="BZ18013" s="32" t="str">
        <f t="shared" si="1961"/>
        <v/>
      </c>
      <c r="CA18013" s="32" t="str">
        <f t="shared" si="1962"/>
        <v/>
      </c>
      <c r="CB18013" s="33">
        <f>IF(COUNTIF($CD$7:CD18013,CD18013)=1,CD18013,CD18013+COUNTIF($CD$6:CD18012,CD18013))</f>
        <v>61523</v>
      </c>
      <c r="CC18013" s="34">
        <f t="shared" si="1963"/>
        <v>55153</v>
      </c>
      <c r="CD18013" s="32">
        <f t="shared" si="1964"/>
        <v>55153</v>
      </c>
      <c r="CE18013" s="32">
        <f t="shared" si="1965"/>
        <v>0</v>
      </c>
      <c r="CF18013" s="32">
        <f t="shared" si="1966"/>
        <v>0</v>
      </c>
      <c r="CG18013" s="32" t="str">
        <f t="shared" si="1967"/>
        <v/>
      </c>
      <c r="CH18013" s="32">
        <v>8</v>
      </c>
      <c r="CI18013" s="32" t="s">
        <v>13</v>
      </c>
      <c r="CJ18013" s="32" t="str">
        <f t="shared" si="1968"/>
        <v/>
      </c>
      <c r="CK18013" s="32" t="str">
        <f t="shared" si="1969"/>
        <v/>
      </c>
      <c r="CL18013" s="32" t="str">
        <f t="shared" si="1970"/>
        <v/>
      </c>
      <c r="CM18013" s="32" t="str">
        <f t="shared" si="1971"/>
        <v/>
      </c>
      <c r="CN18013" s="32" t="str">
        <f t="shared" si="1972"/>
        <v/>
      </c>
    </row>
    <row r="18014" spans="71:110" x14ac:dyDescent="0.3">
      <c r="BS18014" s="32" t="str">
        <f>IF(Kiadasi_kiseroiv!$K$2=BT18014,BV18014,"")</f>
        <v/>
      </c>
      <c r="BT18014" s="34" t="str">
        <f t="shared" si="1955"/>
        <v/>
      </c>
      <c r="BU18014" s="32" t="str">
        <f t="shared" si="1956"/>
        <v/>
      </c>
      <c r="BV18014" s="32" t="str">
        <f t="shared" si="1957"/>
        <v/>
      </c>
      <c r="BW18014" s="32" t="str">
        <f t="shared" si="1958"/>
        <v/>
      </c>
      <c r="BX18014" s="32" t="str">
        <f t="shared" si="1959"/>
        <v/>
      </c>
      <c r="BY18014" s="32" t="str">
        <f t="shared" si="1960"/>
        <v/>
      </c>
      <c r="BZ18014" s="32" t="str">
        <f t="shared" si="1961"/>
        <v/>
      </c>
      <c r="CA18014" s="32" t="str">
        <f t="shared" si="1962"/>
        <v/>
      </c>
      <c r="CB18014" s="33">
        <f>IF(COUNTIF($CD$7:CD18014,CD18014)=1,CD18014,CD18014+COUNTIF($CD$6:CD18013,CD18014))</f>
        <v>61524</v>
      </c>
      <c r="CC18014" s="34">
        <f t="shared" si="1963"/>
        <v>55153</v>
      </c>
      <c r="CD18014" s="32">
        <f t="shared" si="1964"/>
        <v>55153</v>
      </c>
      <c r="CE18014" s="32">
        <f t="shared" si="1965"/>
        <v>0</v>
      </c>
      <c r="CF18014" s="32">
        <f t="shared" si="1966"/>
        <v>0</v>
      </c>
      <c r="CG18014" s="32" t="str">
        <f t="shared" si="1967"/>
        <v/>
      </c>
      <c r="CH18014" s="32">
        <v>9</v>
      </c>
      <c r="CI18014" s="32" t="s">
        <v>13</v>
      </c>
      <c r="CJ18014" s="32" t="str">
        <f t="shared" si="1968"/>
        <v/>
      </c>
      <c r="CK18014" s="32" t="str">
        <f t="shared" si="1969"/>
        <v/>
      </c>
      <c r="CL18014" s="32" t="str">
        <f t="shared" si="1970"/>
        <v/>
      </c>
      <c r="CM18014" s="32" t="str">
        <f t="shared" si="1971"/>
        <v/>
      </c>
      <c r="CN18014" s="32" t="str">
        <f t="shared" si="1972"/>
        <v/>
      </c>
    </row>
    <row r="18015" spans="71:110" x14ac:dyDescent="0.3">
      <c r="BS18015" s="32" t="str">
        <f>IF(Kiadasi_kiseroiv!$K$2=BT18015,BV18015,"")</f>
        <v/>
      </c>
      <c r="BT18015" s="34" t="str">
        <f t="shared" si="1955"/>
        <v/>
      </c>
      <c r="BU18015" s="32" t="str">
        <f t="shared" si="1956"/>
        <v/>
      </c>
      <c r="BV18015" s="32" t="str">
        <f t="shared" si="1957"/>
        <v/>
      </c>
      <c r="BW18015" s="32" t="str">
        <f t="shared" si="1958"/>
        <v/>
      </c>
      <c r="BX18015" s="32" t="str">
        <f t="shared" si="1959"/>
        <v/>
      </c>
      <c r="BY18015" s="32" t="str">
        <f t="shared" si="1960"/>
        <v/>
      </c>
      <c r="BZ18015" s="32" t="str">
        <f t="shared" si="1961"/>
        <v/>
      </c>
      <c r="CA18015" s="32" t="str">
        <f t="shared" si="1962"/>
        <v/>
      </c>
      <c r="CB18015" s="33">
        <f>IF(COUNTIF($CD$7:CD18015,CD18015)=1,CD18015,CD18015+COUNTIF($CD$6:CD18014,CD18015))</f>
        <v>61525</v>
      </c>
      <c r="CC18015" s="34">
        <f t="shared" si="1963"/>
        <v>55153</v>
      </c>
      <c r="CD18015" s="32">
        <f t="shared" si="1964"/>
        <v>55153</v>
      </c>
      <c r="CE18015" s="32">
        <f t="shared" si="1965"/>
        <v>0</v>
      </c>
      <c r="CF18015" s="32">
        <f t="shared" si="1966"/>
        <v>0</v>
      </c>
      <c r="CG18015" s="32" t="str">
        <f t="shared" si="1967"/>
        <v/>
      </c>
      <c r="CH18015" s="32">
        <v>10</v>
      </c>
      <c r="CI18015" s="32" t="s">
        <v>13</v>
      </c>
      <c r="CJ18015" s="32" t="str">
        <f t="shared" si="1968"/>
        <v/>
      </c>
      <c r="CK18015" s="32" t="str">
        <f t="shared" si="1969"/>
        <v/>
      </c>
      <c r="CL18015" s="32" t="str">
        <f t="shared" si="1970"/>
        <v/>
      </c>
      <c r="CM18015" s="32" t="str">
        <f t="shared" si="1971"/>
        <v/>
      </c>
      <c r="CN18015" s="32" t="str">
        <f t="shared" si="1972"/>
        <v/>
      </c>
    </row>
    <row r="18016" spans="71:110" x14ac:dyDescent="0.3">
      <c r="BS18016" s="32" t="str">
        <f>IF(Kiadasi_kiseroiv!$K$2=BT18016,BV18016,"")</f>
        <v/>
      </c>
      <c r="BT18016" s="34" t="str">
        <f t="shared" si="1955"/>
        <v/>
      </c>
      <c r="BU18016" s="32" t="str">
        <f t="shared" si="1956"/>
        <v/>
      </c>
      <c r="BV18016" s="32" t="str">
        <f t="shared" si="1957"/>
        <v/>
      </c>
      <c r="BW18016" s="32" t="str">
        <f t="shared" si="1958"/>
        <v/>
      </c>
      <c r="BX18016" s="32" t="str">
        <f t="shared" si="1959"/>
        <v/>
      </c>
      <c r="BY18016" s="32" t="str">
        <f t="shared" si="1960"/>
        <v/>
      </c>
      <c r="BZ18016" s="32" t="str">
        <f t="shared" si="1961"/>
        <v/>
      </c>
      <c r="CA18016" s="32" t="str">
        <f t="shared" si="1962"/>
        <v/>
      </c>
      <c r="CB18016" s="33">
        <f>IF(COUNTIF($CD$7:CD18016,CD18016)=1,CD18016,CD18016+COUNTIF($CD$6:CD18015,CD18016))</f>
        <v>61526</v>
      </c>
      <c r="CC18016" s="34">
        <f t="shared" si="1963"/>
        <v>55153</v>
      </c>
      <c r="CD18016" s="32">
        <f t="shared" si="1964"/>
        <v>55153</v>
      </c>
      <c r="CE18016" s="32">
        <f t="shared" si="1965"/>
        <v>0</v>
      </c>
      <c r="CF18016" s="32">
        <f t="shared" si="1966"/>
        <v>0</v>
      </c>
      <c r="CG18016" s="32" t="str">
        <f t="shared" si="1967"/>
        <v/>
      </c>
      <c r="CH18016" s="32">
        <v>11</v>
      </c>
      <c r="CI18016" s="32" t="s">
        <v>13</v>
      </c>
      <c r="CJ18016" s="32" t="str">
        <f t="shared" si="1968"/>
        <v/>
      </c>
      <c r="CK18016" s="32" t="str">
        <f t="shared" si="1969"/>
        <v/>
      </c>
      <c r="CL18016" s="32" t="str">
        <f t="shared" si="1970"/>
        <v/>
      </c>
      <c r="CM18016" s="32" t="str">
        <f t="shared" si="1971"/>
        <v/>
      </c>
      <c r="CN18016" s="32" t="str">
        <f t="shared" si="1972"/>
        <v/>
      </c>
    </row>
    <row r="18017" spans="71:92" x14ac:dyDescent="0.3">
      <c r="BS18017" s="32" t="str">
        <f>IF(Kiadasi_kiseroiv!$K$2=BT18017,BV18017,"")</f>
        <v/>
      </c>
      <c r="BT18017" s="34" t="str">
        <f t="shared" si="1955"/>
        <v/>
      </c>
      <c r="BU18017" s="32" t="str">
        <f t="shared" si="1956"/>
        <v/>
      </c>
      <c r="BV18017" s="32" t="str">
        <f t="shared" si="1957"/>
        <v/>
      </c>
      <c r="BW18017" s="32" t="str">
        <f t="shared" si="1958"/>
        <v/>
      </c>
      <c r="BX18017" s="32" t="str">
        <f t="shared" si="1959"/>
        <v/>
      </c>
      <c r="BY18017" s="32" t="str">
        <f t="shared" si="1960"/>
        <v/>
      </c>
      <c r="BZ18017" s="32" t="str">
        <f t="shared" si="1961"/>
        <v/>
      </c>
      <c r="CA18017" s="32" t="str">
        <f t="shared" si="1962"/>
        <v/>
      </c>
      <c r="CB18017" s="33">
        <f>IF(COUNTIF($CD$7:CD18017,CD18017)=1,CD18017,CD18017+COUNTIF($CD$6:CD18016,CD18017))</f>
        <v>61527</v>
      </c>
      <c r="CC18017" s="34">
        <f t="shared" si="1963"/>
        <v>55153</v>
      </c>
      <c r="CD18017" s="32">
        <f t="shared" si="1964"/>
        <v>55153</v>
      </c>
      <c r="CE18017" s="32">
        <f t="shared" si="1965"/>
        <v>0</v>
      </c>
      <c r="CF18017" s="32">
        <f t="shared" si="1966"/>
        <v>0</v>
      </c>
      <c r="CG18017" s="32" t="str">
        <f t="shared" si="1967"/>
        <v/>
      </c>
      <c r="CH18017" s="32">
        <v>12</v>
      </c>
      <c r="CI18017" s="32" t="s">
        <v>13</v>
      </c>
      <c r="CJ18017" s="32" t="str">
        <f t="shared" si="1968"/>
        <v/>
      </c>
      <c r="CK18017" s="32" t="str">
        <f t="shared" si="1969"/>
        <v/>
      </c>
      <c r="CL18017" s="32" t="str">
        <f t="shared" si="1970"/>
        <v/>
      </c>
      <c r="CM18017" s="32" t="str">
        <f t="shared" si="1971"/>
        <v/>
      </c>
      <c r="CN18017" s="32" t="str">
        <f t="shared" si="1972"/>
        <v/>
      </c>
    </row>
    <row r="18018" spans="71:92" x14ac:dyDescent="0.3">
      <c r="BS18018" s="32" t="str">
        <f>IF(Kiadasi_kiseroiv!$K$2=BT18018,BV18018,"")</f>
        <v/>
      </c>
      <c r="BT18018" s="34" t="str">
        <f t="shared" si="1955"/>
        <v/>
      </c>
      <c r="BU18018" s="32" t="str">
        <f t="shared" si="1956"/>
        <v/>
      </c>
      <c r="BV18018" s="32" t="str">
        <f t="shared" si="1957"/>
        <v/>
      </c>
      <c r="BW18018" s="32" t="str">
        <f t="shared" si="1958"/>
        <v/>
      </c>
      <c r="BX18018" s="32" t="str">
        <f t="shared" si="1959"/>
        <v/>
      </c>
      <c r="BY18018" s="32" t="str">
        <f t="shared" si="1960"/>
        <v/>
      </c>
      <c r="BZ18018" s="32" t="str">
        <f t="shared" si="1961"/>
        <v/>
      </c>
      <c r="CA18018" s="32" t="str">
        <f t="shared" si="1962"/>
        <v/>
      </c>
      <c r="CB18018" s="33">
        <f>IF(COUNTIF($CD$7:CD18018,CD18018)=1,CD18018,CD18018+COUNTIF($CD$6:CD18017,CD18018))</f>
        <v>61528</v>
      </c>
      <c r="CC18018" s="34">
        <f t="shared" si="1963"/>
        <v>55153</v>
      </c>
      <c r="CD18018" s="32">
        <f t="shared" si="1964"/>
        <v>55153</v>
      </c>
      <c r="CE18018" s="32">
        <f t="shared" si="1965"/>
        <v>0</v>
      </c>
      <c r="CF18018" s="32">
        <f t="shared" si="1966"/>
        <v>0</v>
      </c>
      <c r="CG18018" s="32" t="str">
        <f t="shared" si="1967"/>
        <v/>
      </c>
      <c r="CH18018" s="32">
        <v>13</v>
      </c>
      <c r="CI18018" s="32" t="s">
        <v>13</v>
      </c>
      <c r="CJ18018" s="32" t="str">
        <f t="shared" si="1968"/>
        <v/>
      </c>
      <c r="CK18018" s="32" t="str">
        <f t="shared" si="1969"/>
        <v/>
      </c>
      <c r="CL18018" s="32" t="str">
        <f t="shared" si="1970"/>
        <v/>
      </c>
      <c r="CM18018" s="32" t="str">
        <f t="shared" si="1971"/>
        <v/>
      </c>
      <c r="CN18018" s="32" t="str">
        <f t="shared" si="1972"/>
        <v/>
      </c>
    </row>
    <row r="18019" spans="71:92" x14ac:dyDescent="0.3">
      <c r="BS18019" s="32" t="str">
        <f>IF(Kiadasi_kiseroiv!$K$2=BT18019,BV18019,"")</f>
        <v/>
      </c>
      <c r="BT18019" s="34" t="str">
        <f t="shared" si="1955"/>
        <v/>
      </c>
      <c r="BU18019" s="32" t="str">
        <f t="shared" si="1956"/>
        <v/>
      </c>
      <c r="BV18019" s="32" t="str">
        <f t="shared" si="1957"/>
        <v/>
      </c>
      <c r="BW18019" s="32" t="str">
        <f t="shared" si="1958"/>
        <v/>
      </c>
      <c r="BX18019" s="32" t="str">
        <f t="shared" si="1959"/>
        <v/>
      </c>
      <c r="BY18019" s="32" t="str">
        <f t="shared" si="1960"/>
        <v/>
      </c>
      <c r="BZ18019" s="32" t="str">
        <f t="shared" si="1961"/>
        <v/>
      </c>
      <c r="CA18019" s="32" t="str">
        <f t="shared" si="1962"/>
        <v/>
      </c>
      <c r="CB18019" s="33">
        <f>IF(COUNTIF($CD$7:CD18019,CD18019)=1,CD18019,CD18019+COUNTIF($CD$6:CD18018,CD18019))</f>
        <v>61529</v>
      </c>
      <c r="CC18019" s="34">
        <f t="shared" si="1963"/>
        <v>55153</v>
      </c>
      <c r="CD18019" s="32">
        <f t="shared" si="1964"/>
        <v>55153</v>
      </c>
      <c r="CE18019" s="32">
        <f t="shared" si="1965"/>
        <v>0</v>
      </c>
      <c r="CF18019" s="32">
        <f t="shared" si="1966"/>
        <v>0</v>
      </c>
      <c r="CG18019" s="32" t="str">
        <f t="shared" si="1967"/>
        <v/>
      </c>
      <c r="CH18019" s="32">
        <v>14</v>
      </c>
      <c r="CI18019" s="32" t="s">
        <v>13</v>
      </c>
      <c r="CJ18019" s="32" t="str">
        <f t="shared" si="1968"/>
        <v/>
      </c>
      <c r="CK18019" s="32" t="str">
        <f t="shared" si="1969"/>
        <v/>
      </c>
      <c r="CL18019" s="32" t="str">
        <f t="shared" si="1970"/>
        <v/>
      </c>
      <c r="CM18019" s="32" t="str">
        <f t="shared" si="1971"/>
        <v/>
      </c>
      <c r="CN18019" s="32" t="str">
        <f t="shared" si="1972"/>
        <v/>
      </c>
    </row>
    <row r="18020" spans="71:92" x14ac:dyDescent="0.3">
      <c r="BS18020" s="32" t="str">
        <f>IF(Kiadasi_kiseroiv!$K$2=BT18020,BV18020,"")</f>
        <v/>
      </c>
      <c r="BT18020" s="34" t="str">
        <f t="shared" si="1955"/>
        <v/>
      </c>
      <c r="BU18020" s="32" t="str">
        <f t="shared" si="1956"/>
        <v/>
      </c>
      <c r="BV18020" s="32" t="str">
        <f t="shared" si="1957"/>
        <v/>
      </c>
      <c r="BW18020" s="32" t="str">
        <f t="shared" si="1958"/>
        <v/>
      </c>
      <c r="BX18020" s="32" t="str">
        <f t="shared" si="1959"/>
        <v/>
      </c>
      <c r="BY18020" s="32" t="str">
        <f t="shared" si="1960"/>
        <v/>
      </c>
      <c r="BZ18020" s="32" t="str">
        <f t="shared" si="1961"/>
        <v/>
      </c>
      <c r="CA18020" s="32" t="str">
        <f t="shared" si="1962"/>
        <v/>
      </c>
      <c r="CB18020" s="33">
        <f>IF(COUNTIF($CD$7:CD18020,CD18020)=1,CD18020,CD18020+COUNTIF($CD$6:CD18019,CD18020))</f>
        <v>61530</v>
      </c>
      <c r="CC18020" s="34">
        <f t="shared" si="1963"/>
        <v>55153</v>
      </c>
      <c r="CD18020" s="32">
        <f t="shared" si="1964"/>
        <v>55153</v>
      </c>
      <c r="CE18020" s="32">
        <f t="shared" si="1965"/>
        <v>0</v>
      </c>
      <c r="CF18020" s="32">
        <f t="shared" si="1966"/>
        <v>0</v>
      </c>
      <c r="CG18020" s="32" t="str">
        <f t="shared" si="1967"/>
        <v/>
      </c>
      <c r="CH18020" s="32">
        <v>15</v>
      </c>
      <c r="CI18020" s="32" t="s">
        <v>13</v>
      </c>
      <c r="CJ18020" s="32" t="str">
        <f t="shared" si="1968"/>
        <v/>
      </c>
      <c r="CK18020" s="32" t="str">
        <f t="shared" si="1969"/>
        <v/>
      </c>
      <c r="CL18020" s="32" t="str">
        <f t="shared" si="1970"/>
        <v/>
      </c>
      <c r="CM18020" s="32" t="str">
        <f t="shared" si="1971"/>
        <v/>
      </c>
      <c r="CN18020" s="32" t="str">
        <f t="shared" si="1972"/>
        <v/>
      </c>
    </row>
    <row r="18021" spans="71:92" x14ac:dyDescent="0.3">
      <c r="BS18021" s="32" t="str">
        <f>IF(Kiadasi_kiseroiv!$K$2=BT18021,BV18021,"")</f>
        <v/>
      </c>
      <c r="BT18021" s="34" t="str">
        <f t="shared" si="1955"/>
        <v/>
      </c>
      <c r="BU18021" s="32" t="str">
        <f t="shared" si="1956"/>
        <v/>
      </c>
      <c r="BV18021" s="32" t="str">
        <f t="shared" si="1957"/>
        <v/>
      </c>
      <c r="BW18021" s="32" t="str">
        <f t="shared" si="1958"/>
        <v/>
      </c>
      <c r="BX18021" s="32" t="str">
        <f t="shared" si="1959"/>
        <v/>
      </c>
      <c r="BY18021" s="32" t="str">
        <f t="shared" si="1960"/>
        <v/>
      </c>
      <c r="BZ18021" s="32" t="str">
        <f t="shared" si="1961"/>
        <v/>
      </c>
      <c r="CA18021" s="32" t="str">
        <f t="shared" si="1962"/>
        <v/>
      </c>
      <c r="CB18021" s="33">
        <f>IF(COUNTIF($CD$7:CD18021,CD18021)=1,CD18021,CD18021+COUNTIF($CD$6:CD18020,CD18021))</f>
        <v>61531</v>
      </c>
      <c r="CC18021" s="34">
        <f t="shared" si="1963"/>
        <v>55153</v>
      </c>
      <c r="CD18021" s="32">
        <f t="shared" si="1964"/>
        <v>55153</v>
      </c>
      <c r="CE18021" s="32">
        <f t="shared" si="1965"/>
        <v>0</v>
      </c>
      <c r="CF18021" s="32">
        <f t="shared" si="1966"/>
        <v>0</v>
      </c>
      <c r="CG18021" s="32" t="str">
        <f t="shared" si="1967"/>
        <v/>
      </c>
      <c r="CH18021" s="32">
        <v>16</v>
      </c>
      <c r="CI18021" s="32" t="s">
        <v>13</v>
      </c>
      <c r="CJ18021" s="32" t="str">
        <f t="shared" si="1968"/>
        <v/>
      </c>
      <c r="CK18021" s="32" t="str">
        <f t="shared" si="1969"/>
        <v/>
      </c>
      <c r="CL18021" s="32" t="str">
        <f t="shared" si="1970"/>
        <v/>
      </c>
      <c r="CM18021" s="32" t="str">
        <f t="shared" si="1971"/>
        <v/>
      </c>
      <c r="CN18021" s="32" t="str">
        <f t="shared" si="1972"/>
        <v/>
      </c>
    </row>
    <row r="18022" spans="71:92" x14ac:dyDescent="0.3">
      <c r="BS18022" s="32" t="str">
        <f>IF(Kiadasi_kiseroiv!$K$2=BT18022,BV18022,"")</f>
        <v/>
      </c>
      <c r="BT18022" s="34" t="str">
        <f t="shared" si="1955"/>
        <v/>
      </c>
      <c r="BU18022" s="32" t="str">
        <f t="shared" si="1956"/>
        <v/>
      </c>
      <c r="BV18022" s="32" t="str">
        <f t="shared" si="1957"/>
        <v/>
      </c>
      <c r="BW18022" s="32" t="str">
        <f t="shared" si="1958"/>
        <v/>
      </c>
      <c r="BX18022" s="32" t="str">
        <f t="shared" si="1959"/>
        <v/>
      </c>
      <c r="BY18022" s="32" t="str">
        <f t="shared" si="1960"/>
        <v/>
      </c>
      <c r="BZ18022" s="32" t="str">
        <f t="shared" si="1961"/>
        <v/>
      </c>
      <c r="CA18022" s="32" t="str">
        <f t="shared" si="1962"/>
        <v/>
      </c>
      <c r="CB18022" s="33">
        <f>IF(COUNTIF($CD$7:CD18022,CD18022)=1,CD18022,CD18022+COUNTIF($CD$6:CD18021,CD18022))</f>
        <v>61532</v>
      </c>
      <c r="CC18022" s="34">
        <f t="shared" si="1963"/>
        <v>55153</v>
      </c>
      <c r="CD18022" s="32">
        <f t="shared" si="1964"/>
        <v>55153</v>
      </c>
      <c r="CE18022" s="32">
        <f t="shared" si="1965"/>
        <v>0</v>
      </c>
      <c r="CF18022" s="32">
        <f t="shared" si="1966"/>
        <v>0</v>
      </c>
      <c r="CG18022" s="32" t="str">
        <f t="shared" si="1967"/>
        <v/>
      </c>
      <c r="CH18022" s="32">
        <v>17</v>
      </c>
      <c r="CI18022" s="32" t="s">
        <v>13</v>
      </c>
      <c r="CJ18022" s="32" t="str">
        <f t="shared" si="1968"/>
        <v/>
      </c>
      <c r="CK18022" s="32" t="str">
        <f t="shared" si="1969"/>
        <v/>
      </c>
      <c r="CL18022" s="32" t="str">
        <f t="shared" si="1970"/>
        <v/>
      </c>
      <c r="CM18022" s="32" t="str">
        <f t="shared" si="1971"/>
        <v/>
      </c>
      <c r="CN18022" s="32" t="str">
        <f t="shared" si="1972"/>
        <v/>
      </c>
    </row>
    <row r="18023" spans="71:92" x14ac:dyDescent="0.3">
      <c r="BS18023" s="32" t="str">
        <f>IF(Kiadasi_kiseroiv!$K$2=BT18023,BV18023,"")</f>
        <v/>
      </c>
      <c r="BT18023" s="34" t="str">
        <f t="shared" si="1955"/>
        <v/>
      </c>
      <c r="BU18023" s="32" t="str">
        <f t="shared" si="1956"/>
        <v/>
      </c>
      <c r="BV18023" s="32" t="str">
        <f t="shared" si="1957"/>
        <v/>
      </c>
      <c r="BW18023" s="32" t="str">
        <f t="shared" si="1958"/>
        <v/>
      </c>
      <c r="BX18023" s="32" t="str">
        <f t="shared" si="1959"/>
        <v/>
      </c>
      <c r="BY18023" s="32" t="str">
        <f t="shared" si="1960"/>
        <v/>
      </c>
      <c r="BZ18023" s="32" t="str">
        <f t="shared" si="1961"/>
        <v/>
      </c>
      <c r="CA18023" s="32" t="str">
        <f t="shared" si="1962"/>
        <v/>
      </c>
      <c r="CB18023" s="33">
        <f>IF(COUNTIF($CD$7:CD18023,CD18023)=1,CD18023,CD18023+COUNTIF($CD$6:CD18022,CD18023))</f>
        <v>61533</v>
      </c>
      <c r="CC18023" s="34">
        <f t="shared" si="1963"/>
        <v>55153</v>
      </c>
      <c r="CD18023" s="32">
        <f t="shared" si="1964"/>
        <v>55153</v>
      </c>
      <c r="CE18023" s="32">
        <f t="shared" si="1965"/>
        <v>0</v>
      </c>
      <c r="CF18023" s="32">
        <f t="shared" si="1966"/>
        <v>0</v>
      </c>
      <c r="CG18023" s="32" t="str">
        <f t="shared" si="1967"/>
        <v/>
      </c>
      <c r="CH18023" s="32">
        <v>18</v>
      </c>
      <c r="CI18023" s="32" t="s">
        <v>13</v>
      </c>
      <c r="CJ18023" s="32" t="str">
        <f t="shared" si="1968"/>
        <v/>
      </c>
      <c r="CK18023" s="32" t="str">
        <f t="shared" si="1969"/>
        <v/>
      </c>
      <c r="CL18023" s="32" t="str">
        <f t="shared" si="1970"/>
        <v/>
      </c>
      <c r="CM18023" s="32" t="str">
        <f t="shared" si="1971"/>
        <v/>
      </c>
      <c r="CN18023" s="32" t="str">
        <f t="shared" si="1972"/>
        <v/>
      </c>
    </row>
    <row r="18024" spans="71:92" x14ac:dyDescent="0.3">
      <c r="BS18024" s="32" t="str">
        <f>IF(Kiadasi_kiseroiv!$K$2=BT18024,BV18024,"")</f>
        <v/>
      </c>
      <c r="BT18024" s="34" t="str">
        <f t="shared" si="1955"/>
        <v/>
      </c>
      <c r="BU18024" s="32" t="str">
        <f t="shared" si="1956"/>
        <v/>
      </c>
      <c r="BV18024" s="32" t="str">
        <f t="shared" si="1957"/>
        <v/>
      </c>
      <c r="BW18024" s="32" t="str">
        <f t="shared" si="1958"/>
        <v/>
      </c>
      <c r="BX18024" s="32" t="str">
        <f t="shared" si="1959"/>
        <v/>
      </c>
      <c r="BY18024" s="32" t="str">
        <f t="shared" si="1960"/>
        <v/>
      </c>
      <c r="BZ18024" s="32" t="str">
        <f t="shared" si="1961"/>
        <v/>
      </c>
      <c r="CA18024" s="32" t="str">
        <f t="shared" si="1962"/>
        <v/>
      </c>
      <c r="CB18024" s="33">
        <f>IF(COUNTIF($CD$7:CD18024,CD18024)=1,CD18024,CD18024+COUNTIF($CD$6:CD18023,CD18024))</f>
        <v>61534</v>
      </c>
      <c r="CC18024" s="34">
        <f t="shared" si="1963"/>
        <v>55153</v>
      </c>
      <c r="CD18024" s="32">
        <f t="shared" si="1964"/>
        <v>55153</v>
      </c>
      <c r="CE18024" s="32">
        <f t="shared" si="1965"/>
        <v>0</v>
      </c>
      <c r="CF18024" s="32">
        <f t="shared" si="1966"/>
        <v>0</v>
      </c>
      <c r="CG18024" s="32" t="str">
        <f t="shared" si="1967"/>
        <v/>
      </c>
      <c r="CH18024" s="32">
        <v>19</v>
      </c>
      <c r="CI18024" s="32" t="s">
        <v>13</v>
      </c>
      <c r="CJ18024" s="32" t="str">
        <f t="shared" si="1968"/>
        <v/>
      </c>
      <c r="CK18024" s="32" t="str">
        <f t="shared" si="1969"/>
        <v/>
      </c>
      <c r="CL18024" s="32" t="str">
        <f t="shared" si="1970"/>
        <v/>
      </c>
      <c r="CM18024" s="32" t="str">
        <f t="shared" si="1971"/>
        <v/>
      </c>
      <c r="CN18024" s="32" t="str">
        <f t="shared" si="1972"/>
        <v/>
      </c>
    </row>
    <row r="18025" spans="71:92" x14ac:dyDescent="0.3">
      <c r="BS18025" s="32" t="str">
        <f>IF(Kiadasi_kiseroiv!$K$2=BT18025,BV18025,"")</f>
        <v/>
      </c>
      <c r="BT18025" s="34" t="str">
        <f t="shared" si="1955"/>
        <v/>
      </c>
      <c r="BU18025" s="32" t="str">
        <f t="shared" si="1956"/>
        <v/>
      </c>
      <c r="BV18025" s="32" t="str">
        <f t="shared" si="1957"/>
        <v/>
      </c>
      <c r="BW18025" s="32" t="str">
        <f t="shared" si="1958"/>
        <v/>
      </c>
      <c r="BX18025" s="32" t="str">
        <f t="shared" si="1959"/>
        <v/>
      </c>
      <c r="BY18025" s="32" t="str">
        <f t="shared" si="1960"/>
        <v/>
      </c>
      <c r="BZ18025" s="32" t="str">
        <f t="shared" si="1961"/>
        <v/>
      </c>
      <c r="CA18025" s="32" t="str">
        <f t="shared" si="1962"/>
        <v/>
      </c>
      <c r="CB18025" s="33">
        <f>IF(COUNTIF($CD$7:CD18025,CD18025)=1,CD18025,CD18025+COUNTIF($CD$6:CD18024,CD18025))</f>
        <v>61535</v>
      </c>
      <c r="CC18025" s="34">
        <f t="shared" si="1963"/>
        <v>55153</v>
      </c>
      <c r="CD18025" s="32">
        <f t="shared" si="1964"/>
        <v>55153</v>
      </c>
      <c r="CE18025" s="32">
        <f t="shared" si="1965"/>
        <v>0</v>
      </c>
      <c r="CF18025" s="32">
        <f t="shared" si="1966"/>
        <v>0</v>
      </c>
      <c r="CG18025" s="32" t="str">
        <f t="shared" si="1967"/>
        <v/>
      </c>
      <c r="CH18025" s="32">
        <v>20</v>
      </c>
      <c r="CI18025" s="32" t="s">
        <v>13</v>
      </c>
      <c r="CJ18025" s="32" t="str">
        <f t="shared" si="1968"/>
        <v/>
      </c>
      <c r="CK18025" s="32" t="str">
        <f t="shared" si="1969"/>
        <v/>
      </c>
      <c r="CL18025" s="32" t="str">
        <f t="shared" si="1970"/>
        <v/>
      </c>
      <c r="CM18025" s="32" t="str">
        <f t="shared" si="1971"/>
        <v/>
      </c>
      <c r="CN18025" s="32" t="str">
        <f t="shared" si="1972"/>
        <v/>
      </c>
    </row>
    <row r="18026" spans="71:92" x14ac:dyDescent="0.3">
      <c r="BS18026" s="32" t="str">
        <f>IF(Kiadasi_kiseroiv!$K$2=BT18026,BV18026,"")</f>
        <v/>
      </c>
      <c r="BT18026" s="34" t="str">
        <f t="shared" si="1955"/>
        <v/>
      </c>
      <c r="BU18026" s="32" t="str">
        <f t="shared" si="1956"/>
        <v/>
      </c>
      <c r="BV18026" s="32" t="str">
        <f t="shared" si="1957"/>
        <v/>
      </c>
      <c r="BW18026" s="32" t="str">
        <f t="shared" si="1958"/>
        <v/>
      </c>
      <c r="BX18026" s="32" t="str">
        <f t="shared" si="1959"/>
        <v/>
      </c>
      <c r="BY18026" s="32" t="str">
        <f t="shared" si="1960"/>
        <v/>
      </c>
      <c r="BZ18026" s="32" t="str">
        <f t="shared" si="1961"/>
        <v/>
      </c>
      <c r="CA18026" s="32" t="str">
        <f t="shared" si="1962"/>
        <v/>
      </c>
      <c r="CB18026" s="33">
        <f>IF(COUNTIF($CD$7:CD18026,CD18026)=1,CD18026,CD18026+COUNTIF($CD$6:CD18025,CD18026))</f>
        <v>61536</v>
      </c>
      <c r="CC18026" s="34">
        <f t="shared" si="1963"/>
        <v>55153</v>
      </c>
      <c r="CD18026" s="32">
        <f t="shared" si="1964"/>
        <v>55153</v>
      </c>
      <c r="CE18026" s="32">
        <f t="shared" si="1965"/>
        <v>0</v>
      </c>
      <c r="CF18026" s="32">
        <f t="shared" si="1966"/>
        <v>0</v>
      </c>
      <c r="CG18026" s="32" t="str">
        <f t="shared" si="1967"/>
        <v/>
      </c>
      <c r="CH18026" s="32">
        <v>21</v>
      </c>
      <c r="CI18026" s="32" t="s">
        <v>13</v>
      </c>
      <c r="CJ18026" s="32" t="str">
        <f t="shared" si="1968"/>
        <v/>
      </c>
      <c r="CK18026" s="32" t="str">
        <f t="shared" si="1969"/>
        <v/>
      </c>
      <c r="CL18026" s="32" t="str">
        <f t="shared" si="1970"/>
        <v/>
      </c>
      <c r="CM18026" s="32" t="str">
        <f t="shared" si="1971"/>
        <v/>
      </c>
      <c r="CN18026" s="32" t="str">
        <f t="shared" si="1972"/>
        <v/>
      </c>
    </row>
    <row r="18027" spans="71:92" x14ac:dyDescent="0.3">
      <c r="BS18027" s="32" t="str">
        <f>IF(Kiadasi_kiseroiv!$K$2=BT18027,BV18027,"")</f>
        <v/>
      </c>
      <c r="BT18027" s="34" t="str">
        <f t="shared" si="1955"/>
        <v/>
      </c>
      <c r="BU18027" s="32" t="str">
        <f t="shared" si="1956"/>
        <v/>
      </c>
      <c r="BV18027" s="32" t="str">
        <f t="shared" si="1957"/>
        <v/>
      </c>
      <c r="BW18027" s="32" t="str">
        <f t="shared" si="1958"/>
        <v/>
      </c>
      <c r="BX18027" s="32" t="str">
        <f t="shared" si="1959"/>
        <v/>
      </c>
      <c r="BY18027" s="32" t="str">
        <f t="shared" si="1960"/>
        <v/>
      </c>
      <c r="BZ18027" s="32" t="str">
        <f t="shared" si="1961"/>
        <v/>
      </c>
      <c r="CA18027" s="32" t="str">
        <f t="shared" si="1962"/>
        <v/>
      </c>
      <c r="CB18027" s="33">
        <f>IF(COUNTIF($CD$7:CD18027,CD18027)=1,CD18027,CD18027+COUNTIF($CD$6:CD18026,CD18027))</f>
        <v>61537</v>
      </c>
      <c r="CC18027" s="34">
        <f t="shared" si="1963"/>
        <v>55153</v>
      </c>
      <c r="CD18027" s="32">
        <f t="shared" si="1964"/>
        <v>55153</v>
      </c>
      <c r="CE18027" s="32">
        <f t="shared" si="1965"/>
        <v>0</v>
      </c>
      <c r="CF18027" s="32">
        <f t="shared" si="1966"/>
        <v>0</v>
      </c>
      <c r="CG18027" s="32" t="str">
        <f t="shared" si="1967"/>
        <v/>
      </c>
      <c r="CH18027" s="32">
        <v>22</v>
      </c>
      <c r="CI18027" s="32" t="s">
        <v>13</v>
      </c>
      <c r="CJ18027" s="32" t="str">
        <f t="shared" si="1968"/>
        <v/>
      </c>
      <c r="CK18027" s="32" t="str">
        <f t="shared" si="1969"/>
        <v/>
      </c>
      <c r="CL18027" s="32" t="str">
        <f t="shared" si="1970"/>
        <v/>
      </c>
      <c r="CM18027" s="32" t="str">
        <f t="shared" si="1971"/>
        <v/>
      </c>
      <c r="CN18027" s="32" t="str">
        <f t="shared" si="1972"/>
        <v/>
      </c>
    </row>
    <row r="18028" spans="71:92" x14ac:dyDescent="0.3">
      <c r="BS18028" s="32" t="str">
        <f>IF(Kiadasi_kiseroiv!$K$2=BT18028,BV18028,"")</f>
        <v/>
      </c>
      <c r="BT18028" s="34" t="str">
        <f t="shared" si="1955"/>
        <v/>
      </c>
      <c r="BU18028" s="32" t="str">
        <f t="shared" si="1956"/>
        <v/>
      </c>
      <c r="BV18028" s="32" t="str">
        <f t="shared" si="1957"/>
        <v/>
      </c>
      <c r="BW18028" s="32" t="str">
        <f t="shared" si="1958"/>
        <v/>
      </c>
      <c r="BX18028" s="32" t="str">
        <f t="shared" si="1959"/>
        <v/>
      </c>
      <c r="BY18028" s="32" t="str">
        <f t="shared" si="1960"/>
        <v/>
      </c>
      <c r="BZ18028" s="32" t="str">
        <f t="shared" si="1961"/>
        <v/>
      </c>
      <c r="CA18028" s="32" t="str">
        <f t="shared" si="1962"/>
        <v/>
      </c>
      <c r="CB18028" s="33">
        <f>IF(COUNTIF($CD$7:CD18028,CD18028)=1,CD18028,CD18028+COUNTIF($CD$6:CD18027,CD18028))</f>
        <v>61538</v>
      </c>
      <c r="CC18028" s="34">
        <f t="shared" si="1963"/>
        <v>55153</v>
      </c>
      <c r="CD18028" s="32">
        <f t="shared" si="1964"/>
        <v>55153</v>
      </c>
      <c r="CE18028" s="32">
        <f t="shared" si="1965"/>
        <v>0</v>
      </c>
      <c r="CF18028" s="32">
        <f t="shared" si="1966"/>
        <v>0</v>
      </c>
      <c r="CG18028" s="32" t="str">
        <f t="shared" si="1967"/>
        <v/>
      </c>
      <c r="CH18028" s="32">
        <v>23</v>
      </c>
      <c r="CI18028" s="32" t="s">
        <v>13</v>
      </c>
      <c r="CJ18028" s="32" t="str">
        <f t="shared" si="1968"/>
        <v/>
      </c>
      <c r="CK18028" s="32" t="str">
        <f t="shared" si="1969"/>
        <v/>
      </c>
      <c r="CL18028" s="32" t="str">
        <f t="shared" si="1970"/>
        <v/>
      </c>
      <c r="CM18028" s="32" t="str">
        <f t="shared" si="1971"/>
        <v/>
      </c>
      <c r="CN18028" s="32" t="str">
        <f t="shared" si="1972"/>
        <v/>
      </c>
    </row>
    <row r="18029" spans="71:92" x14ac:dyDescent="0.3">
      <c r="BS18029" s="32" t="str">
        <f>IF(Kiadasi_kiseroiv!$K$2=BT18029,BV18029,"")</f>
        <v/>
      </c>
      <c r="BT18029" s="34" t="str">
        <f t="shared" si="1955"/>
        <v/>
      </c>
      <c r="BU18029" s="32" t="str">
        <f t="shared" si="1956"/>
        <v/>
      </c>
      <c r="BV18029" s="32" t="str">
        <f t="shared" si="1957"/>
        <v/>
      </c>
      <c r="BW18029" s="32" t="str">
        <f t="shared" si="1958"/>
        <v/>
      </c>
      <c r="BX18029" s="32" t="str">
        <f t="shared" si="1959"/>
        <v/>
      </c>
      <c r="BY18029" s="32" t="str">
        <f t="shared" si="1960"/>
        <v/>
      </c>
      <c r="BZ18029" s="32" t="str">
        <f t="shared" si="1961"/>
        <v/>
      </c>
      <c r="CA18029" s="32" t="str">
        <f t="shared" si="1962"/>
        <v/>
      </c>
      <c r="CB18029" s="33">
        <f>IF(COUNTIF($CD$7:CD18029,CD18029)=1,CD18029,CD18029+COUNTIF($CD$6:CD18028,CD18029))</f>
        <v>61539</v>
      </c>
      <c r="CC18029" s="34">
        <f t="shared" si="1963"/>
        <v>55153</v>
      </c>
      <c r="CD18029" s="32">
        <f t="shared" si="1964"/>
        <v>55153</v>
      </c>
      <c r="CE18029" s="32">
        <f t="shared" si="1965"/>
        <v>0</v>
      </c>
      <c r="CF18029" s="32">
        <f t="shared" si="1966"/>
        <v>0</v>
      </c>
      <c r="CG18029" s="32" t="str">
        <f t="shared" si="1967"/>
        <v/>
      </c>
      <c r="CH18029" s="32">
        <v>24</v>
      </c>
      <c r="CI18029" s="32" t="s">
        <v>13</v>
      </c>
      <c r="CJ18029" s="32" t="str">
        <f t="shared" si="1968"/>
        <v/>
      </c>
      <c r="CK18029" s="32" t="str">
        <f t="shared" si="1969"/>
        <v/>
      </c>
      <c r="CL18029" s="32" t="str">
        <f t="shared" si="1970"/>
        <v/>
      </c>
      <c r="CM18029" s="32" t="str">
        <f t="shared" si="1971"/>
        <v/>
      </c>
      <c r="CN18029" s="32" t="str">
        <f t="shared" si="1972"/>
        <v/>
      </c>
    </row>
    <row r="18030" spans="71:92" x14ac:dyDescent="0.3">
      <c r="BS18030" s="32" t="str">
        <f>IF(Kiadasi_kiseroiv!$K$2=BT18030,BV18030,"")</f>
        <v/>
      </c>
      <c r="BT18030" s="34" t="str">
        <f t="shared" si="1955"/>
        <v/>
      </c>
      <c r="BU18030" s="32" t="str">
        <f t="shared" si="1956"/>
        <v/>
      </c>
      <c r="BV18030" s="32" t="str">
        <f t="shared" si="1957"/>
        <v/>
      </c>
      <c r="BW18030" s="32" t="str">
        <f t="shared" si="1958"/>
        <v/>
      </c>
      <c r="BX18030" s="32" t="str">
        <f t="shared" si="1959"/>
        <v/>
      </c>
      <c r="BY18030" s="32" t="str">
        <f t="shared" si="1960"/>
        <v/>
      </c>
      <c r="BZ18030" s="32" t="str">
        <f t="shared" si="1961"/>
        <v/>
      </c>
      <c r="CA18030" s="32" t="str">
        <f t="shared" si="1962"/>
        <v/>
      </c>
      <c r="CB18030" s="33">
        <f>IF(COUNTIF($CD$7:CD18030,CD18030)=1,CD18030,CD18030+COUNTIF($CD$6:CD18029,CD18030))</f>
        <v>61540</v>
      </c>
      <c r="CC18030" s="34">
        <f t="shared" si="1963"/>
        <v>55153</v>
      </c>
      <c r="CD18030" s="32">
        <f t="shared" si="1964"/>
        <v>55153</v>
      </c>
      <c r="CE18030" s="32">
        <f t="shared" si="1965"/>
        <v>0</v>
      </c>
      <c r="CF18030" s="32">
        <f t="shared" si="1966"/>
        <v>0</v>
      </c>
      <c r="CG18030" s="32" t="str">
        <f t="shared" si="1967"/>
        <v/>
      </c>
      <c r="CH18030" s="32">
        <v>25</v>
      </c>
      <c r="CI18030" s="32" t="s">
        <v>13</v>
      </c>
      <c r="CJ18030" s="32" t="str">
        <f t="shared" si="1968"/>
        <v/>
      </c>
      <c r="CK18030" s="32" t="str">
        <f t="shared" si="1969"/>
        <v/>
      </c>
      <c r="CL18030" s="32" t="str">
        <f t="shared" si="1970"/>
        <v/>
      </c>
      <c r="CM18030" s="32" t="str">
        <f t="shared" si="1971"/>
        <v/>
      </c>
      <c r="CN18030" s="32" t="str">
        <f t="shared" si="1972"/>
        <v/>
      </c>
    </row>
    <row r="18031" spans="71:92" x14ac:dyDescent="0.3">
      <c r="BS18031" s="32" t="str">
        <f>IF(Kiadasi_kiseroiv!$K$2=BT18031,BV18031,"")</f>
        <v/>
      </c>
      <c r="BT18031" s="34" t="str">
        <f t="shared" si="1955"/>
        <v/>
      </c>
      <c r="BU18031" s="32" t="str">
        <f t="shared" si="1956"/>
        <v/>
      </c>
      <c r="BV18031" s="32" t="str">
        <f t="shared" si="1957"/>
        <v/>
      </c>
      <c r="BW18031" s="32" t="str">
        <f t="shared" si="1958"/>
        <v/>
      </c>
      <c r="BX18031" s="32" t="str">
        <f t="shared" si="1959"/>
        <v/>
      </c>
      <c r="BY18031" s="32" t="str">
        <f t="shared" si="1960"/>
        <v/>
      </c>
      <c r="BZ18031" s="32" t="str">
        <f t="shared" si="1961"/>
        <v/>
      </c>
      <c r="CA18031" s="32" t="str">
        <f t="shared" si="1962"/>
        <v/>
      </c>
      <c r="CB18031" s="33">
        <f>IF(COUNTIF($CD$7:CD18031,CD18031)=1,CD18031,CD18031+COUNTIF($CD$6:CD18030,CD18031))</f>
        <v>61541</v>
      </c>
      <c r="CC18031" s="34">
        <f t="shared" si="1963"/>
        <v>55153</v>
      </c>
      <c r="CD18031" s="32">
        <f t="shared" si="1964"/>
        <v>55153</v>
      </c>
      <c r="CE18031" s="32">
        <f t="shared" si="1965"/>
        <v>0</v>
      </c>
      <c r="CF18031" s="32">
        <f t="shared" si="1966"/>
        <v>0</v>
      </c>
      <c r="CG18031" s="32" t="str">
        <f t="shared" si="1967"/>
        <v/>
      </c>
      <c r="CH18031" s="32">
        <v>26</v>
      </c>
      <c r="CI18031" s="32" t="s">
        <v>13</v>
      </c>
      <c r="CJ18031" s="32" t="str">
        <f t="shared" si="1968"/>
        <v/>
      </c>
      <c r="CK18031" s="32" t="str">
        <f t="shared" si="1969"/>
        <v/>
      </c>
      <c r="CL18031" s="32" t="str">
        <f t="shared" si="1970"/>
        <v/>
      </c>
      <c r="CM18031" s="32" t="str">
        <f t="shared" si="1971"/>
        <v/>
      </c>
      <c r="CN18031" s="32" t="str">
        <f t="shared" si="1972"/>
        <v/>
      </c>
    </row>
    <row r="18032" spans="71:92" x14ac:dyDescent="0.3">
      <c r="BS18032" s="32" t="str">
        <f>IF(Kiadasi_kiseroiv!$K$2=BT18032,BV18032,"")</f>
        <v/>
      </c>
      <c r="BT18032" s="34" t="str">
        <f t="shared" si="1955"/>
        <v/>
      </c>
      <c r="BU18032" s="32" t="str">
        <f t="shared" si="1956"/>
        <v/>
      </c>
      <c r="BV18032" s="32" t="str">
        <f t="shared" si="1957"/>
        <v/>
      </c>
      <c r="BW18032" s="32" t="str">
        <f t="shared" si="1958"/>
        <v/>
      </c>
      <c r="BX18032" s="32" t="str">
        <f t="shared" si="1959"/>
        <v/>
      </c>
      <c r="BY18032" s="32" t="str">
        <f t="shared" si="1960"/>
        <v/>
      </c>
      <c r="BZ18032" s="32" t="str">
        <f t="shared" si="1961"/>
        <v/>
      </c>
      <c r="CA18032" s="32" t="str">
        <f t="shared" si="1962"/>
        <v/>
      </c>
      <c r="CB18032" s="33">
        <f>IF(COUNTIF($CD$7:CD18032,CD18032)=1,CD18032,CD18032+COUNTIF($CD$6:CD18031,CD18032))</f>
        <v>61542</v>
      </c>
      <c r="CC18032" s="34">
        <f t="shared" si="1963"/>
        <v>55153</v>
      </c>
      <c r="CD18032" s="32">
        <f t="shared" si="1964"/>
        <v>55153</v>
      </c>
      <c r="CE18032" s="32">
        <f t="shared" si="1965"/>
        <v>0</v>
      </c>
      <c r="CF18032" s="32">
        <f t="shared" si="1966"/>
        <v>0</v>
      </c>
      <c r="CG18032" s="32" t="str">
        <f t="shared" si="1967"/>
        <v/>
      </c>
      <c r="CH18032" s="32">
        <v>27</v>
      </c>
      <c r="CI18032" s="32" t="s">
        <v>13</v>
      </c>
      <c r="CJ18032" s="32" t="str">
        <f t="shared" si="1968"/>
        <v/>
      </c>
      <c r="CK18032" s="32" t="str">
        <f t="shared" si="1969"/>
        <v/>
      </c>
      <c r="CL18032" s="32" t="str">
        <f t="shared" si="1970"/>
        <v/>
      </c>
      <c r="CM18032" s="32" t="str">
        <f t="shared" si="1971"/>
        <v/>
      </c>
      <c r="CN18032" s="32" t="str">
        <f t="shared" si="1972"/>
        <v/>
      </c>
    </row>
    <row r="18033" spans="71:92" x14ac:dyDescent="0.3">
      <c r="BS18033" s="32" t="str">
        <f>IF(Kiadasi_kiseroiv!$K$2=BT18033,BV18033,"")</f>
        <v/>
      </c>
      <c r="BT18033" s="34" t="str">
        <f t="shared" si="1955"/>
        <v/>
      </c>
      <c r="BU18033" s="32" t="str">
        <f t="shared" si="1956"/>
        <v/>
      </c>
      <c r="BV18033" s="32" t="str">
        <f t="shared" si="1957"/>
        <v/>
      </c>
      <c r="BW18033" s="32" t="str">
        <f t="shared" si="1958"/>
        <v/>
      </c>
      <c r="BX18033" s="32" t="str">
        <f t="shared" si="1959"/>
        <v/>
      </c>
      <c r="BY18033" s="32" t="str">
        <f t="shared" si="1960"/>
        <v/>
      </c>
      <c r="BZ18033" s="32" t="str">
        <f t="shared" si="1961"/>
        <v/>
      </c>
      <c r="CA18033" s="32" t="str">
        <f t="shared" si="1962"/>
        <v/>
      </c>
      <c r="CB18033" s="33">
        <f>IF(COUNTIF($CD$7:CD18033,CD18033)=1,CD18033,CD18033+COUNTIF($CD$6:CD18032,CD18033))</f>
        <v>61543</v>
      </c>
      <c r="CC18033" s="34">
        <f t="shared" si="1963"/>
        <v>55153</v>
      </c>
      <c r="CD18033" s="32">
        <f t="shared" si="1964"/>
        <v>55153</v>
      </c>
      <c r="CE18033" s="32">
        <f t="shared" si="1965"/>
        <v>0</v>
      </c>
      <c r="CF18033" s="32">
        <f t="shared" si="1966"/>
        <v>0</v>
      </c>
      <c r="CG18033" s="32" t="str">
        <f t="shared" si="1967"/>
        <v/>
      </c>
      <c r="CH18033" s="32">
        <v>28</v>
      </c>
      <c r="CI18033" s="32" t="s">
        <v>13</v>
      </c>
      <c r="CJ18033" s="32" t="str">
        <f t="shared" si="1968"/>
        <v/>
      </c>
      <c r="CK18033" s="32" t="str">
        <f t="shared" si="1969"/>
        <v/>
      </c>
      <c r="CL18033" s="32" t="str">
        <f t="shared" si="1970"/>
        <v/>
      </c>
      <c r="CM18033" s="32" t="str">
        <f t="shared" si="1971"/>
        <v/>
      </c>
      <c r="CN18033" s="32" t="str">
        <f t="shared" si="1972"/>
        <v/>
      </c>
    </row>
    <row r="18034" spans="71:92" x14ac:dyDescent="0.3">
      <c r="BS18034" s="32" t="str">
        <f>IF(Kiadasi_kiseroiv!$K$2=BT18034,BV18034,"")</f>
        <v/>
      </c>
      <c r="BT18034" s="34" t="str">
        <f t="shared" si="1955"/>
        <v/>
      </c>
      <c r="BU18034" s="32" t="str">
        <f t="shared" si="1956"/>
        <v/>
      </c>
      <c r="BV18034" s="32" t="str">
        <f t="shared" si="1957"/>
        <v/>
      </c>
      <c r="BW18034" s="32" t="str">
        <f t="shared" si="1958"/>
        <v/>
      </c>
      <c r="BX18034" s="32" t="str">
        <f t="shared" si="1959"/>
        <v/>
      </c>
      <c r="BY18034" s="32" t="str">
        <f t="shared" si="1960"/>
        <v/>
      </c>
      <c r="BZ18034" s="32" t="str">
        <f t="shared" si="1961"/>
        <v/>
      </c>
      <c r="CA18034" s="32" t="str">
        <f t="shared" si="1962"/>
        <v/>
      </c>
      <c r="CB18034" s="33">
        <f>IF(COUNTIF($CD$7:CD18034,CD18034)=1,CD18034,CD18034+COUNTIF($CD$6:CD18033,CD18034))</f>
        <v>61544</v>
      </c>
      <c r="CC18034" s="34">
        <f t="shared" si="1963"/>
        <v>55153</v>
      </c>
      <c r="CD18034" s="32">
        <f t="shared" si="1964"/>
        <v>55153</v>
      </c>
      <c r="CE18034" s="32">
        <f t="shared" si="1965"/>
        <v>0</v>
      </c>
      <c r="CF18034" s="32">
        <f t="shared" si="1966"/>
        <v>0</v>
      </c>
      <c r="CG18034" s="32" t="str">
        <f t="shared" si="1967"/>
        <v/>
      </c>
      <c r="CH18034" s="32">
        <v>29</v>
      </c>
      <c r="CI18034" s="32" t="s">
        <v>13</v>
      </c>
      <c r="CJ18034" s="32" t="str">
        <f t="shared" si="1968"/>
        <v/>
      </c>
      <c r="CK18034" s="32" t="str">
        <f t="shared" si="1969"/>
        <v/>
      </c>
      <c r="CL18034" s="32" t="str">
        <f t="shared" si="1970"/>
        <v/>
      </c>
      <c r="CM18034" s="32" t="str">
        <f t="shared" si="1971"/>
        <v/>
      </c>
      <c r="CN18034" s="32" t="str">
        <f t="shared" si="1972"/>
        <v/>
      </c>
    </row>
    <row r="18035" spans="71:92" x14ac:dyDescent="0.3">
      <c r="BS18035" s="32" t="str">
        <f>IF(Kiadasi_kiseroiv!$K$2=BT18035,BV18035,"")</f>
        <v/>
      </c>
      <c r="BT18035" s="34" t="str">
        <f t="shared" si="1955"/>
        <v/>
      </c>
      <c r="BU18035" s="32" t="str">
        <f t="shared" si="1956"/>
        <v/>
      </c>
      <c r="BV18035" s="32" t="str">
        <f t="shared" si="1957"/>
        <v/>
      </c>
      <c r="BW18035" s="32" t="str">
        <f t="shared" si="1958"/>
        <v/>
      </c>
      <c r="BX18035" s="32" t="str">
        <f t="shared" si="1959"/>
        <v/>
      </c>
      <c r="BY18035" s="32" t="str">
        <f t="shared" si="1960"/>
        <v/>
      </c>
      <c r="BZ18035" s="32" t="str">
        <f t="shared" si="1961"/>
        <v/>
      </c>
      <c r="CA18035" s="32" t="str">
        <f t="shared" si="1962"/>
        <v/>
      </c>
      <c r="CB18035" s="33">
        <f>IF(COUNTIF($CD$7:CD18035,CD18035)=1,CD18035,CD18035+COUNTIF($CD$6:CD18034,CD18035))</f>
        <v>61545</v>
      </c>
      <c r="CC18035" s="34">
        <f t="shared" si="1963"/>
        <v>55153</v>
      </c>
      <c r="CD18035" s="32">
        <f t="shared" si="1964"/>
        <v>55153</v>
      </c>
      <c r="CE18035" s="32">
        <f t="shared" si="1965"/>
        <v>0</v>
      </c>
      <c r="CF18035" s="32">
        <f t="shared" si="1966"/>
        <v>0</v>
      </c>
      <c r="CG18035" s="32" t="str">
        <f t="shared" si="1967"/>
        <v/>
      </c>
      <c r="CH18035" s="32">
        <v>30</v>
      </c>
      <c r="CI18035" s="32" t="s">
        <v>13</v>
      </c>
      <c r="CJ18035" s="32" t="str">
        <f t="shared" si="1968"/>
        <v/>
      </c>
      <c r="CK18035" s="32" t="str">
        <f t="shared" si="1969"/>
        <v/>
      </c>
      <c r="CL18035" s="32" t="str">
        <f t="shared" si="1970"/>
        <v/>
      </c>
      <c r="CM18035" s="32" t="str">
        <f t="shared" si="1971"/>
        <v/>
      </c>
      <c r="CN18035" s="32" t="str">
        <f t="shared" si="1972"/>
        <v/>
      </c>
    </row>
    <row r="18036" spans="71:92" x14ac:dyDescent="0.3">
      <c r="BS18036" s="32" t="str">
        <f>IF(Kiadasi_kiseroiv!$K$2=BT18036,BV18036,"")</f>
        <v/>
      </c>
      <c r="BT18036" s="34" t="str">
        <f t="shared" si="1955"/>
        <v/>
      </c>
      <c r="BU18036" s="32" t="str">
        <f t="shared" si="1956"/>
        <v/>
      </c>
      <c r="BV18036" s="32" t="str">
        <f t="shared" si="1957"/>
        <v/>
      </c>
      <c r="BW18036" s="32" t="str">
        <f t="shared" si="1958"/>
        <v/>
      </c>
      <c r="BX18036" s="32" t="str">
        <f t="shared" si="1959"/>
        <v/>
      </c>
      <c r="BY18036" s="32" t="str">
        <f t="shared" si="1960"/>
        <v/>
      </c>
      <c r="BZ18036" s="32" t="str">
        <f t="shared" si="1961"/>
        <v/>
      </c>
      <c r="CA18036" s="32" t="str">
        <f t="shared" si="1962"/>
        <v/>
      </c>
      <c r="CB18036" s="33">
        <f>IF(COUNTIF($CD$7:CD18036,CD18036)=1,CD18036,CD18036+COUNTIF($CD$6:CD18035,CD18036))</f>
        <v>61546</v>
      </c>
      <c r="CC18036" s="34">
        <f t="shared" si="1963"/>
        <v>55153</v>
      </c>
      <c r="CD18036" s="32">
        <f t="shared" si="1964"/>
        <v>55153</v>
      </c>
      <c r="CE18036" s="32">
        <f t="shared" si="1965"/>
        <v>0</v>
      </c>
      <c r="CF18036" s="32">
        <f t="shared" si="1966"/>
        <v>0</v>
      </c>
      <c r="CG18036" s="32" t="str">
        <f t="shared" si="1967"/>
        <v/>
      </c>
      <c r="CH18036" s="32">
        <v>31</v>
      </c>
      <c r="CI18036" s="32" t="s">
        <v>13</v>
      </c>
      <c r="CJ18036" s="32" t="str">
        <f t="shared" si="1968"/>
        <v/>
      </c>
      <c r="CK18036" s="32" t="str">
        <f t="shared" si="1969"/>
        <v/>
      </c>
      <c r="CL18036" s="32" t="str">
        <f t="shared" si="1970"/>
        <v/>
      </c>
      <c r="CM18036" s="32" t="str">
        <f t="shared" si="1971"/>
        <v/>
      </c>
      <c r="CN18036" s="32" t="str">
        <f t="shared" si="1972"/>
        <v/>
      </c>
    </row>
    <row r="18037" spans="71:92" x14ac:dyDescent="0.3">
      <c r="BS18037" s="32" t="str">
        <f>IF(Kiadasi_kiseroiv!$K$2=BT18037,BV18037,"")</f>
        <v/>
      </c>
      <c r="BT18037" s="34" t="str">
        <f t="shared" si="1955"/>
        <v/>
      </c>
      <c r="BU18037" s="32" t="str">
        <f t="shared" si="1956"/>
        <v/>
      </c>
      <c r="BV18037" s="32" t="str">
        <f t="shared" si="1957"/>
        <v/>
      </c>
      <c r="BW18037" s="32" t="str">
        <f t="shared" si="1958"/>
        <v/>
      </c>
      <c r="BX18037" s="32" t="str">
        <f t="shared" si="1959"/>
        <v/>
      </c>
      <c r="BY18037" s="32" t="str">
        <f t="shared" si="1960"/>
        <v/>
      </c>
      <c r="BZ18037" s="32" t="str">
        <f t="shared" si="1961"/>
        <v/>
      </c>
      <c r="CA18037" s="32" t="str">
        <f t="shared" si="1962"/>
        <v/>
      </c>
      <c r="CB18037" s="33">
        <f>IF(COUNTIF($CD$7:CD18037,CD18037)=1,CD18037,CD18037+COUNTIF($CD$6:CD18036,CD18037))</f>
        <v>61547</v>
      </c>
      <c r="CC18037" s="34">
        <f t="shared" si="1963"/>
        <v>55153</v>
      </c>
      <c r="CD18037" s="32">
        <f t="shared" si="1964"/>
        <v>55153</v>
      </c>
      <c r="CE18037" s="32">
        <f t="shared" si="1965"/>
        <v>0</v>
      </c>
      <c r="CF18037" s="32">
        <f t="shared" si="1966"/>
        <v>0</v>
      </c>
      <c r="CG18037" s="32" t="str">
        <f t="shared" si="1967"/>
        <v/>
      </c>
      <c r="CH18037" s="32">
        <v>32</v>
      </c>
      <c r="CI18037" s="32" t="s">
        <v>13</v>
      </c>
      <c r="CJ18037" s="32" t="str">
        <f t="shared" si="1968"/>
        <v/>
      </c>
      <c r="CK18037" s="32" t="str">
        <f t="shared" si="1969"/>
        <v/>
      </c>
      <c r="CL18037" s="32" t="str">
        <f t="shared" si="1970"/>
        <v/>
      </c>
      <c r="CM18037" s="32" t="str">
        <f t="shared" si="1971"/>
        <v/>
      </c>
      <c r="CN18037" s="32" t="str">
        <f t="shared" si="1972"/>
        <v/>
      </c>
    </row>
    <row r="18038" spans="71:92" x14ac:dyDescent="0.3">
      <c r="BS18038" s="32" t="str">
        <f>IF(Kiadasi_kiseroiv!$K$2=BT18038,BV18038,"")</f>
        <v/>
      </c>
      <c r="BT18038" s="34" t="str">
        <f t="shared" si="1955"/>
        <v/>
      </c>
      <c r="BU18038" s="32" t="str">
        <f t="shared" si="1956"/>
        <v/>
      </c>
      <c r="BV18038" s="32" t="str">
        <f t="shared" si="1957"/>
        <v/>
      </c>
      <c r="BW18038" s="32" t="str">
        <f t="shared" si="1958"/>
        <v/>
      </c>
      <c r="BX18038" s="32" t="str">
        <f t="shared" si="1959"/>
        <v/>
      </c>
      <c r="BY18038" s="32" t="str">
        <f t="shared" si="1960"/>
        <v/>
      </c>
      <c r="BZ18038" s="32" t="str">
        <f t="shared" si="1961"/>
        <v/>
      </c>
      <c r="CA18038" s="32" t="str">
        <f t="shared" si="1962"/>
        <v/>
      </c>
      <c r="CB18038" s="33">
        <f>IF(COUNTIF($CD$7:CD18038,CD18038)=1,CD18038,CD18038+COUNTIF($CD$6:CD18037,CD18038))</f>
        <v>61548</v>
      </c>
      <c r="CC18038" s="34">
        <f t="shared" si="1963"/>
        <v>55153</v>
      </c>
      <c r="CD18038" s="32">
        <f t="shared" si="1964"/>
        <v>55153</v>
      </c>
      <c r="CE18038" s="32">
        <f t="shared" si="1965"/>
        <v>0</v>
      </c>
      <c r="CF18038" s="32">
        <f t="shared" si="1966"/>
        <v>0</v>
      </c>
      <c r="CG18038" s="32" t="str">
        <f t="shared" si="1967"/>
        <v/>
      </c>
      <c r="CH18038" s="32">
        <v>33</v>
      </c>
      <c r="CI18038" s="32" t="s">
        <v>13</v>
      </c>
      <c r="CJ18038" s="32" t="str">
        <f t="shared" si="1968"/>
        <v/>
      </c>
      <c r="CK18038" s="32" t="str">
        <f t="shared" si="1969"/>
        <v/>
      </c>
      <c r="CL18038" s="32" t="str">
        <f t="shared" si="1970"/>
        <v/>
      </c>
      <c r="CM18038" s="32" t="str">
        <f t="shared" si="1971"/>
        <v/>
      </c>
      <c r="CN18038" s="32" t="str">
        <f t="shared" si="1972"/>
        <v/>
      </c>
    </row>
    <row r="18039" spans="71:92" x14ac:dyDescent="0.3">
      <c r="BS18039" s="32" t="str">
        <f>IF(Kiadasi_kiseroiv!$K$2=BT18039,BV18039,"")</f>
        <v/>
      </c>
      <c r="BT18039" s="34" t="str">
        <f t="shared" ref="BT18039:BT18070" si="1973">IF(AND($BT$4=CI18039,BU18039&lt;&gt;""),CC18039,"")</f>
        <v/>
      </c>
      <c r="BU18039" s="32" t="str">
        <f t="shared" ref="BU18039:BU18070" si="1974">IF(AND($BU$1=CI18039,ISERROR(VLOOKUP(CG18039,Kisiv,2,FALSE))=FALSE),CB18039,"")</f>
        <v/>
      </c>
      <c r="BV18039" s="32" t="str">
        <f t="shared" ref="BV18039:BV18070" si="1975">IF(BU18039&lt;&gt;"",RANK(BU18039,$BU$7:$BU$33000,1),"")</f>
        <v/>
      </c>
      <c r="BW18039" s="32" t="str">
        <f t="shared" ref="BW18039:BW18070" si="1976">IF(CC18039&lt;min,$BW$2,IF(CC18039&lt;=max,CG18039,""))</f>
        <v/>
      </c>
      <c r="BX18039" s="32" t="str">
        <f t="shared" ref="BX18039:BX18070" si="1977">IF(AND(OR($BX$1=0,$BX$1=CG18039),OR($BX$2=0,IF(ISERROR(SEARCH($BX$2,CJ18039&amp;CK18039&amp;CL18039,1)),FALSE,TRUE))),CB18039,"")</f>
        <v/>
      </c>
      <c r="BY18039" s="32" t="str">
        <f t="shared" ref="BY18039:BY18070" si="1978">IF(AND(BX18039&lt;&gt;"",CC18039&lt;&gt;$CD$2),RANK(BX18039,$BX$7:$BX$33000,1),"")</f>
        <v/>
      </c>
      <c r="BZ18039" s="32" t="str">
        <f t="shared" ref="BZ18039:BZ18070" si="1979">IF(AND(CC18039&lt;$BZ$2,CI18039=$BZ$4),$BZ$5,IF(AND(CC18039&lt;=$BZ$3,CI18039=$BZ$4),CB18039,""))</f>
        <v/>
      </c>
      <c r="CA18039" s="32" t="str">
        <f t="shared" ref="CA18039:CA18070" si="1980">IF(AND(BZ18039&lt;&gt;"",BZ18039&lt;&gt;$BZ$5),RANK(BZ18039,$BZ$7:$BZ$33000,1),"")</f>
        <v/>
      </c>
      <c r="CB18039" s="33">
        <f>IF(COUNTIF($CD$7:CD18039,CD18039)=1,CD18039,CD18039+COUNTIF($CD$6:CD18038,CD18039))</f>
        <v>61549</v>
      </c>
      <c r="CC18039" s="34">
        <f t="shared" ref="CC18039:CC18070" si="1981">IF(INDEX(fb,CH18039,1)&lt;&gt;1,INDEX(fb,CH18039,1),$CD$2)</f>
        <v>55153</v>
      </c>
      <c r="CD18039" s="32">
        <f t="shared" ref="CD18039:CD18070" si="1982">IF(CC18039&lt;&gt;$CD$2,RANK(CC18039,$CC$7:$CC$33000,1),$CD$2)</f>
        <v>55153</v>
      </c>
      <c r="CE18039" s="32">
        <f t="shared" ref="CE18039:CE18070" si="1983">INDEX(fb,CH18039,6)</f>
        <v>0</v>
      </c>
      <c r="CF18039" s="32">
        <f t="shared" ref="CF18039:CF18070" si="1984">INDEX(fb,CH18039,8)</f>
        <v>0</v>
      </c>
      <c r="CG18039" s="32" t="str">
        <f t="shared" ref="CG18039:CG18070" si="1985">INDEX(fb,CH18039,7)&amp;INDEX(fb,CH18039,9)</f>
        <v/>
      </c>
      <c r="CH18039" s="32">
        <v>34</v>
      </c>
      <c r="CI18039" s="32" t="s">
        <v>13</v>
      </c>
      <c r="CJ18039" s="32" t="str">
        <f t="shared" ref="CJ18039:CJ18070" si="1986">IF(INDEX(fb,CH18039,5)&lt;&gt;0,INDEX(fb,CH18039,5),"")</f>
        <v/>
      </c>
      <c r="CK18039" s="32" t="str">
        <f t="shared" ref="CK18039:CK18070" si="1987">IF(INDEX(fb,CH18039,10)&lt;&gt;0,INDEX(fb,CH18039,10),"")</f>
        <v/>
      </c>
      <c r="CL18039" s="32" t="str">
        <f t="shared" ref="CL18039:CL18070" si="1988">IF(INDEX(fb,CH18039,11)&lt;&gt;0,INDEX(fb,CH18039,11),"")</f>
        <v/>
      </c>
      <c r="CM18039" s="32" t="str">
        <f t="shared" ref="CM18039:CM18070" si="1989">IF(INDEX(fb,CH18039,4)&lt;&gt;0,INDEX(fb,CH18039,4),"")</f>
        <v/>
      </c>
      <c r="CN18039" s="32" t="str">
        <f t="shared" ref="CN18039:CN18070" si="1990">IF(INDEX(fb,CH18039,3)&lt;&gt;0,INDEX(fb,CH18039,3),"")</f>
        <v/>
      </c>
    </row>
    <row r="18040" spans="71:92" x14ac:dyDescent="0.3">
      <c r="BS18040" s="32" t="str">
        <f>IF(Kiadasi_kiseroiv!$K$2=BT18040,BV18040,"")</f>
        <v/>
      </c>
      <c r="BT18040" s="34" t="str">
        <f t="shared" si="1973"/>
        <v/>
      </c>
      <c r="BU18040" s="32" t="str">
        <f t="shared" si="1974"/>
        <v/>
      </c>
      <c r="BV18040" s="32" t="str">
        <f t="shared" si="1975"/>
        <v/>
      </c>
      <c r="BW18040" s="32" t="str">
        <f t="shared" si="1976"/>
        <v/>
      </c>
      <c r="BX18040" s="32" t="str">
        <f t="shared" si="1977"/>
        <v/>
      </c>
      <c r="BY18040" s="32" t="str">
        <f t="shared" si="1978"/>
        <v/>
      </c>
      <c r="BZ18040" s="32" t="str">
        <f t="shared" si="1979"/>
        <v/>
      </c>
      <c r="CA18040" s="32" t="str">
        <f t="shared" si="1980"/>
        <v/>
      </c>
      <c r="CB18040" s="33">
        <f>IF(COUNTIF($CD$7:CD18040,CD18040)=1,CD18040,CD18040+COUNTIF($CD$6:CD18039,CD18040))</f>
        <v>61550</v>
      </c>
      <c r="CC18040" s="34">
        <f t="shared" si="1981"/>
        <v>55153</v>
      </c>
      <c r="CD18040" s="32">
        <f t="shared" si="1982"/>
        <v>55153</v>
      </c>
      <c r="CE18040" s="32">
        <f t="shared" si="1983"/>
        <v>0</v>
      </c>
      <c r="CF18040" s="32">
        <f t="shared" si="1984"/>
        <v>0</v>
      </c>
      <c r="CG18040" s="32" t="str">
        <f t="shared" si="1985"/>
        <v/>
      </c>
      <c r="CH18040" s="32">
        <v>35</v>
      </c>
      <c r="CI18040" s="32" t="s">
        <v>13</v>
      </c>
      <c r="CJ18040" s="32" t="str">
        <f t="shared" si="1986"/>
        <v/>
      </c>
      <c r="CK18040" s="32" t="str">
        <f t="shared" si="1987"/>
        <v/>
      </c>
      <c r="CL18040" s="32" t="str">
        <f t="shared" si="1988"/>
        <v/>
      </c>
      <c r="CM18040" s="32" t="str">
        <f t="shared" si="1989"/>
        <v/>
      </c>
      <c r="CN18040" s="32" t="str">
        <f t="shared" si="1990"/>
        <v/>
      </c>
    </row>
    <row r="18041" spans="71:92" x14ac:dyDescent="0.3">
      <c r="BS18041" s="32" t="str">
        <f>IF(Kiadasi_kiseroiv!$K$2=BT18041,BV18041,"")</f>
        <v/>
      </c>
      <c r="BT18041" s="34" t="str">
        <f t="shared" si="1973"/>
        <v/>
      </c>
      <c r="BU18041" s="32" t="str">
        <f t="shared" si="1974"/>
        <v/>
      </c>
      <c r="BV18041" s="32" t="str">
        <f t="shared" si="1975"/>
        <v/>
      </c>
      <c r="BW18041" s="32" t="str">
        <f t="shared" si="1976"/>
        <v/>
      </c>
      <c r="BX18041" s="32" t="str">
        <f t="shared" si="1977"/>
        <v/>
      </c>
      <c r="BY18041" s="32" t="str">
        <f t="shared" si="1978"/>
        <v/>
      </c>
      <c r="BZ18041" s="32" t="str">
        <f t="shared" si="1979"/>
        <v/>
      </c>
      <c r="CA18041" s="32" t="str">
        <f t="shared" si="1980"/>
        <v/>
      </c>
      <c r="CB18041" s="33">
        <f>IF(COUNTIF($CD$7:CD18041,CD18041)=1,CD18041,CD18041+COUNTIF($CD$6:CD18040,CD18041))</f>
        <v>61551</v>
      </c>
      <c r="CC18041" s="34">
        <f t="shared" si="1981"/>
        <v>55153</v>
      </c>
      <c r="CD18041" s="32">
        <f t="shared" si="1982"/>
        <v>55153</v>
      </c>
      <c r="CE18041" s="32">
        <f t="shared" si="1983"/>
        <v>0</v>
      </c>
      <c r="CF18041" s="32">
        <f t="shared" si="1984"/>
        <v>0</v>
      </c>
      <c r="CG18041" s="32" t="str">
        <f t="shared" si="1985"/>
        <v/>
      </c>
      <c r="CH18041" s="32">
        <v>36</v>
      </c>
      <c r="CI18041" s="32" t="s">
        <v>13</v>
      </c>
      <c r="CJ18041" s="32" t="str">
        <f t="shared" si="1986"/>
        <v/>
      </c>
      <c r="CK18041" s="32" t="str">
        <f t="shared" si="1987"/>
        <v/>
      </c>
      <c r="CL18041" s="32" t="str">
        <f t="shared" si="1988"/>
        <v/>
      </c>
      <c r="CM18041" s="32" t="str">
        <f t="shared" si="1989"/>
        <v/>
      </c>
      <c r="CN18041" s="32" t="str">
        <f t="shared" si="1990"/>
        <v/>
      </c>
    </row>
    <row r="18042" spans="71:92" x14ac:dyDescent="0.3">
      <c r="BS18042" s="32" t="str">
        <f>IF(Kiadasi_kiseroiv!$K$2=BT18042,BV18042,"")</f>
        <v/>
      </c>
      <c r="BT18042" s="34" t="str">
        <f t="shared" si="1973"/>
        <v/>
      </c>
      <c r="BU18042" s="32" t="str">
        <f t="shared" si="1974"/>
        <v/>
      </c>
      <c r="BV18042" s="32" t="str">
        <f t="shared" si="1975"/>
        <v/>
      </c>
      <c r="BW18042" s="32" t="str">
        <f t="shared" si="1976"/>
        <v/>
      </c>
      <c r="BX18042" s="32" t="str">
        <f t="shared" si="1977"/>
        <v/>
      </c>
      <c r="BY18042" s="32" t="str">
        <f t="shared" si="1978"/>
        <v/>
      </c>
      <c r="BZ18042" s="32" t="str">
        <f t="shared" si="1979"/>
        <v/>
      </c>
      <c r="CA18042" s="32" t="str">
        <f t="shared" si="1980"/>
        <v/>
      </c>
      <c r="CB18042" s="33">
        <f>IF(COUNTIF($CD$7:CD18042,CD18042)=1,CD18042,CD18042+COUNTIF($CD$6:CD18041,CD18042))</f>
        <v>61552</v>
      </c>
      <c r="CC18042" s="34">
        <f t="shared" si="1981"/>
        <v>55153</v>
      </c>
      <c r="CD18042" s="32">
        <f t="shared" si="1982"/>
        <v>55153</v>
      </c>
      <c r="CE18042" s="32">
        <f t="shared" si="1983"/>
        <v>0</v>
      </c>
      <c r="CF18042" s="32">
        <f t="shared" si="1984"/>
        <v>0</v>
      </c>
      <c r="CG18042" s="32" t="str">
        <f t="shared" si="1985"/>
        <v/>
      </c>
      <c r="CH18042" s="32">
        <v>37</v>
      </c>
      <c r="CI18042" s="32" t="s">
        <v>13</v>
      </c>
      <c r="CJ18042" s="32" t="str">
        <f t="shared" si="1986"/>
        <v/>
      </c>
      <c r="CK18042" s="32" t="str">
        <f t="shared" si="1987"/>
        <v/>
      </c>
      <c r="CL18042" s="32" t="str">
        <f t="shared" si="1988"/>
        <v/>
      </c>
      <c r="CM18042" s="32" t="str">
        <f t="shared" si="1989"/>
        <v/>
      </c>
      <c r="CN18042" s="32" t="str">
        <f t="shared" si="1990"/>
        <v/>
      </c>
    </row>
    <row r="18043" spans="71:92" x14ac:dyDescent="0.3">
      <c r="BS18043" s="32" t="str">
        <f>IF(Kiadasi_kiseroiv!$K$2=BT18043,BV18043,"")</f>
        <v/>
      </c>
      <c r="BT18043" s="34" t="str">
        <f t="shared" si="1973"/>
        <v/>
      </c>
      <c r="BU18043" s="32" t="str">
        <f t="shared" si="1974"/>
        <v/>
      </c>
      <c r="BV18043" s="32" t="str">
        <f t="shared" si="1975"/>
        <v/>
      </c>
      <c r="BW18043" s="32" t="str">
        <f t="shared" si="1976"/>
        <v/>
      </c>
      <c r="BX18043" s="32" t="str">
        <f t="shared" si="1977"/>
        <v/>
      </c>
      <c r="BY18043" s="32" t="str">
        <f t="shared" si="1978"/>
        <v/>
      </c>
      <c r="BZ18043" s="32" t="str">
        <f t="shared" si="1979"/>
        <v/>
      </c>
      <c r="CA18043" s="32" t="str">
        <f t="shared" si="1980"/>
        <v/>
      </c>
      <c r="CB18043" s="33">
        <f>IF(COUNTIF($CD$7:CD18043,CD18043)=1,CD18043,CD18043+COUNTIF($CD$6:CD18042,CD18043))</f>
        <v>61553</v>
      </c>
      <c r="CC18043" s="34">
        <f t="shared" si="1981"/>
        <v>55153</v>
      </c>
      <c r="CD18043" s="32">
        <f t="shared" si="1982"/>
        <v>55153</v>
      </c>
      <c r="CE18043" s="32">
        <f t="shared" si="1983"/>
        <v>0</v>
      </c>
      <c r="CF18043" s="32">
        <f t="shared" si="1984"/>
        <v>0</v>
      </c>
      <c r="CG18043" s="32" t="str">
        <f t="shared" si="1985"/>
        <v/>
      </c>
      <c r="CH18043" s="32">
        <v>38</v>
      </c>
      <c r="CI18043" s="32" t="s">
        <v>13</v>
      </c>
      <c r="CJ18043" s="32" t="str">
        <f t="shared" si="1986"/>
        <v/>
      </c>
      <c r="CK18043" s="32" t="str">
        <f t="shared" si="1987"/>
        <v/>
      </c>
      <c r="CL18043" s="32" t="str">
        <f t="shared" si="1988"/>
        <v/>
      </c>
      <c r="CM18043" s="32" t="str">
        <f t="shared" si="1989"/>
        <v/>
      </c>
      <c r="CN18043" s="32" t="str">
        <f t="shared" si="1990"/>
        <v/>
      </c>
    </row>
    <row r="18044" spans="71:92" x14ac:dyDescent="0.3">
      <c r="BS18044" s="32" t="str">
        <f>IF(Kiadasi_kiseroiv!$K$2=BT18044,BV18044,"")</f>
        <v/>
      </c>
      <c r="BT18044" s="34" t="str">
        <f t="shared" si="1973"/>
        <v/>
      </c>
      <c r="BU18044" s="32" t="str">
        <f t="shared" si="1974"/>
        <v/>
      </c>
      <c r="BV18044" s="32" t="str">
        <f t="shared" si="1975"/>
        <v/>
      </c>
      <c r="BW18044" s="32" t="str">
        <f t="shared" si="1976"/>
        <v/>
      </c>
      <c r="BX18044" s="32" t="str">
        <f t="shared" si="1977"/>
        <v/>
      </c>
      <c r="BY18044" s="32" t="str">
        <f t="shared" si="1978"/>
        <v/>
      </c>
      <c r="BZ18044" s="32" t="str">
        <f t="shared" si="1979"/>
        <v/>
      </c>
      <c r="CA18044" s="32" t="str">
        <f t="shared" si="1980"/>
        <v/>
      </c>
      <c r="CB18044" s="33">
        <f>IF(COUNTIF($CD$7:CD18044,CD18044)=1,CD18044,CD18044+COUNTIF($CD$6:CD18043,CD18044))</f>
        <v>61554</v>
      </c>
      <c r="CC18044" s="34">
        <f t="shared" si="1981"/>
        <v>55153</v>
      </c>
      <c r="CD18044" s="32">
        <f t="shared" si="1982"/>
        <v>55153</v>
      </c>
      <c r="CE18044" s="32">
        <f t="shared" si="1983"/>
        <v>0</v>
      </c>
      <c r="CF18044" s="32">
        <f t="shared" si="1984"/>
        <v>0</v>
      </c>
      <c r="CG18044" s="32" t="str">
        <f t="shared" si="1985"/>
        <v/>
      </c>
      <c r="CH18044" s="32">
        <v>39</v>
      </c>
      <c r="CI18044" s="32" t="s">
        <v>13</v>
      </c>
      <c r="CJ18044" s="32" t="str">
        <f t="shared" si="1986"/>
        <v/>
      </c>
      <c r="CK18044" s="32" t="str">
        <f t="shared" si="1987"/>
        <v/>
      </c>
      <c r="CL18044" s="32" t="str">
        <f t="shared" si="1988"/>
        <v/>
      </c>
      <c r="CM18044" s="32" t="str">
        <f t="shared" si="1989"/>
        <v/>
      </c>
      <c r="CN18044" s="32" t="str">
        <f t="shared" si="1990"/>
        <v/>
      </c>
    </row>
    <row r="18045" spans="71:92" x14ac:dyDescent="0.3">
      <c r="BS18045" s="32" t="str">
        <f>IF(Kiadasi_kiseroiv!$K$2=BT18045,BV18045,"")</f>
        <v/>
      </c>
      <c r="BT18045" s="34" t="str">
        <f t="shared" si="1973"/>
        <v/>
      </c>
      <c r="BU18045" s="32" t="str">
        <f t="shared" si="1974"/>
        <v/>
      </c>
      <c r="BV18045" s="32" t="str">
        <f t="shared" si="1975"/>
        <v/>
      </c>
      <c r="BW18045" s="32" t="str">
        <f t="shared" si="1976"/>
        <v/>
      </c>
      <c r="BX18045" s="32" t="str">
        <f t="shared" si="1977"/>
        <v/>
      </c>
      <c r="BY18045" s="32" t="str">
        <f t="shared" si="1978"/>
        <v/>
      </c>
      <c r="BZ18045" s="32" t="str">
        <f t="shared" si="1979"/>
        <v/>
      </c>
      <c r="CA18045" s="32" t="str">
        <f t="shared" si="1980"/>
        <v/>
      </c>
      <c r="CB18045" s="33">
        <f>IF(COUNTIF($CD$7:CD18045,CD18045)=1,CD18045,CD18045+COUNTIF($CD$6:CD18044,CD18045))</f>
        <v>61555</v>
      </c>
      <c r="CC18045" s="34">
        <f t="shared" si="1981"/>
        <v>55153</v>
      </c>
      <c r="CD18045" s="32">
        <f t="shared" si="1982"/>
        <v>55153</v>
      </c>
      <c r="CE18045" s="32">
        <f t="shared" si="1983"/>
        <v>0</v>
      </c>
      <c r="CF18045" s="32">
        <f t="shared" si="1984"/>
        <v>0</v>
      </c>
      <c r="CG18045" s="32" t="str">
        <f t="shared" si="1985"/>
        <v/>
      </c>
      <c r="CH18045" s="32">
        <v>40</v>
      </c>
      <c r="CI18045" s="32" t="s">
        <v>13</v>
      </c>
      <c r="CJ18045" s="32" t="str">
        <f t="shared" si="1986"/>
        <v/>
      </c>
      <c r="CK18045" s="32" t="str">
        <f t="shared" si="1987"/>
        <v/>
      </c>
      <c r="CL18045" s="32" t="str">
        <f t="shared" si="1988"/>
        <v/>
      </c>
      <c r="CM18045" s="32" t="str">
        <f t="shared" si="1989"/>
        <v/>
      </c>
      <c r="CN18045" s="32" t="str">
        <f t="shared" si="1990"/>
        <v/>
      </c>
    </row>
    <row r="18046" spans="71:92" x14ac:dyDescent="0.3">
      <c r="BS18046" s="32" t="str">
        <f>IF(Kiadasi_kiseroiv!$K$2=BT18046,BV18046,"")</f>
        <v/>
      </c>
      <c r="BT18046" s="34" t="str">
        <f t="shared" si="1973"/>
        <v/>
      </c>
      <c r="BU18046" s="32" t="str">
        <f t="shared" si="1974"/>
        <v/>
      </c>
      <c r="BV18046" s="32" t="str">
        <f t="shared" si="1975"/>
        <v/>
      </c>
      <c r="BW18046" s="32" t="str">
        <f t="shared" si="1976"/>
        <v/>
      </c>
      <c r="BX18046" s="32" t="str">
        <f t="shared" si="1977"/>
        <v/>
      </c>
      <c r="BY18046" s="32" t="str">
        <f t="shared" si="1978"/>
        <v/>
      </c>
      <c r="BZ18046" s="32" t="str">
        <f t="shared" si="1979"/>
        <v/>
      </c>
      <c r="CA18046" s="32" t="str">
        <f t="shared" si="1980"/>
        <v/>
      </c>
      <c r="CB18046" s="33">
        <f>IF(COUNTIF($CD$7:CD18046,CD18046)=1,CD18046,CD18046+COUNTIF($CD$6:CD18045,CD18046))</f>
        <v>61556</v>
      </c>
      <c r="CC18046" s="34">
        <f t="shared" si="1981"/>
        <v>55153</v>
      </c>
      <c r="CD18046" s="32">
        <f t="shared" si="1982"/>
        <v>55153</v>
      </c>
      <c r="CE18046" s="32">
        <f t="shared" si="1983"/>
        <v>0</v>
      </c>
      <c r="CF18046" s="32">
        <f t="shared" si="1984"/>
        <v>0</v>
      </c>
      <c r="CG18046" s="32" t="str">
        <f t="shared" si="1985"/>
        <v/>
      </c>
      <c r="CH18046" s="32">
        <v>41</v>
      </c>
      <c r="CI18046" s="32" t="s">
        <v>13</v>
      </c>
      <c r="CJ18046" s="32" t="str">
        <f t="shared" si="1986"/>
        <v/>
      </c>
      <c r="CK18046" s="32" t="str">
        <f t="shared" si="1987"/>
        <v/>
      </c>
      <c r="CL18046" s="32" t="str">
        <f t="shared" si="1988"/>
        <v/>
      </c>
      <c r="CM18046" s="32" t="str">
        <f t="shared" si="1989"/>
        <v/>
      </c>
      <c r="CN18046" s="32" t="str">
        <f t="shared" si="1990"/>
        <v/>
      </c>
    </row>
    <row r="18047" spans="71:92" x14ac:dyDescent="0.3">
      <c r="BS18047" s="32" t="str">
        <f>IF(Kiadasi_kiseroiv!$K$2=BT18047,BV18047,"")</f>
        <v/>
      </c>
      <c r="BT18047" s="34" t="str">
        <f t="shared" si="1973"/>
        <v/>
      </c>
      <c r="BU18047" s="32" t="str">
        <f t="shared" si="1974"/>
        <v/>
      </c>
      <c r="BV18047" s="32" t="str">
        <f t="shared" si="1975"/>
        <v/>
      </c>
      <c r="BW18047" s="32" t="str">
        <f t="shared" si="1976"/>
        <v/>
      </c>
      <c r="BX18047" s="32" t="str">
        <f t="shared" si="1977"/>
        <v/>
      </c>
      <c r="BY18047" s="32" t="str">
        <f t="shared" si="1978"/>
        <v/>
      </c>
      <c r="BZ18047" s="32" t="str">
        <f t="shared" si="1979"/>
        <v/>
      </c>
      <c r="CA18047" s="32" t="str">
        <f t="shared" si="1980"/>
        <v/>
      </c>
      <c r="CB18047" s="33">
        <f>IF(COUNTIF($CD$7:CD18047,CD18047)=1,CD18047,CD18047+COUNTIF($CD$6:CD18046,CD18047))</f>
        <v>61557</v>
      </c>
      <c r="CC18047" s="34">
        <f t="shared" si="1981"/>
        <v>55153</v>
      </c>
      <c r="CD18047" s="32">
        <f t="shared" si="1982"/>
        <v>55153</v>
      </c>
      <c r="CE18047" s="32">
        <f t="shared" si="1983"/>
        <v>0</v>
      </c>
      <c r="CF18047" s="32">
        <f t="shared" si="1984"/>
        <v>0</v>
      </c>
      <c r="CG18047" s="32" t="str">
        <f t="shared" si="1985"/>
        <v/>
      </c>
      <c r="CH18047" s="32">
        <v>42</v>
      </c>
      <c r="CI18047" s="32" t="s">
        <v>13</v>
      </c>
      <c r="CJ18047" s="32" t="str">
        <f t="shared" si="1986"/>
        <v/>
      </c>
      <c r="CK18047" s="32" t="str">
        <f t="shared" si="1987"/>
        <v/>
      </c>
      <c r="CL18047" s="32" t="str">
        <f t="shared" si="1988"/>
        <v/>
      </c>
      <c r="CM18047" s="32" t="str">
        <f t="shared" si="1989"/>
        <v/>
      </c>
      <c r="CN18047" s="32" t="str">
        <f t="shared" si="1990"/>
        <v/>
      </c>
    </row>
    <row r="18048" spans="71:92" x14ac:dyDescent="0.3">
      <c r="BS18048" s="32" t="str">
        <f>IF(Kiadasi_kiseroiv!$K$2=BT18048,BV18048,"")</f>
        <v/>
      </c>
      <c r="BT18048" s="34" t="str">
        <f t="shared" si="1973"/>
        <v/>
      </c>
      <c r="BU18048" s="32" t="str">
        <f t="shared" si="1974"/>
        <v/>
      </c>
      <c r="BV18048" s="32" t="str">
        <f t="shared" si="1975"/>
        <v/>
      </c>
      <c r="BW18048" s="32" t="str">
        <f t="shared" si="1976"/>
        <v/>
      </c>
      <c r="BX18048" s="32" t="str">
        <f t="shared" si="1977"/>
        <v/>
      </c>
      <c r="BY18048" s="32" t="str">
        <f t="shared" si="1978"/>
        <v/>
      </c>
      <c r="BZ18048" s="32" t="str">
        <f t="shared" si="1979"/>
        <v/>
      </c>
      <c r="CA18048" s="32" t="str">
        <f t="shared" si="1980"/>
        <v/>
      </c>
      <c r="CB18048" s="33">
        <f>IF(COUNTIF($CD$7:CD18048,CD18048)=1,CD18048,CD18048+COUNTIF($CD$6:CD18047,CD18048))</f>
        <v>61558</v>
      </c>
      <c r="CC18048" s="34">
        <f t="shared" si="1981"/>
        <v>55153</v>
      </c>
      <c r="CD18048" s="32">
        <f t="shared" si="1982"/>
        <v>55153</v>
      </c>
      <c r="CE18048" s="32">
        <f t="shared" si="1983"/>
        <v>0</v>
      </c>
      <c r="CF18048" s="32">
        <f t="shared" si="1984"/>
        <v>0</v>
      </c>
      <c r="CG18048" s="32" t="str">
        <f t="shared" si="1985"/>
        <v/>
      </c>
      <c r="CH18048" s="32">
        <v>43</v>
      </c>
      <c r="CI18048" s="32" t="s">
        <v>13</v>
      </c>
      <c r="CJ18048" s="32" t="str">
        <f t="shared" si="1986"/>
        <v/>
      </c>
      <c r="CK18048" s="32" t="str">
        <f t="shared" si="1987"/>
        <v/>
      </c>
      <c r="CL18048" s="32" t="str">
        <f t="shared" si="1988"/>
        <v/>
      </c>
      <c r="CM18048" s="32" t="str">
        <f t="shared" si="1989"/>
        <v/>
      </c>
      <c r="CN18048" s="32" t="str">
        <f t="shared" si="1990"/>
        <v/>
      </c>
    </row>
    <row r="18049" spans="71:92" x14ac:dyDescent="0.3">
      <c r="BS18049" s="32" t="str">
        <f>IF(Kiadasi_kiseroiv!$K$2=BT18049,BV18049,"")</f>
        <v/>
      </c>
      <c r="BT18049" s="34" t="str">
        <f t="shared" si="1973"/>
        <v/>
      </c>
      <c r="BU18049" s="32" t="str">
        <f t="shared" si="1974"/>
        <v/>
      </c>
      <c r="BV18049" s="32" t="str">
        <f t="shared" si="1975"/>
        <v/>
      </c>
      <c r="BW18049" s="32" t="str">
        <f t="shared" si="1976"/>
        <v/>
      </c>
      <c r="BX18049" s="32" t="str">
        <f t="shared" si="1977"/>
        <v/>
      </c>
      <c r="BY18049" s="32" t="str">
        <f t="shared" si="1978"/>
        <v/>
      </c>
      <c r="BZ18049" s="32" t="str">
        <f t="shared" si="1979"/>
        <v/>
      </c>
      <c r="CA18049" s="32" t="str">
        <f t="shared" si="1980"/>
        <v/>
      </c>
      <c r="CB18049" s="33">
        <f>IF(COUNTIF($CD$7:CD18049,CD18049)=1,CD18049,CD18049+COUNTIF($CD$6:CD18048,CD18049))</f>
        <v>61559</v>
      </c>
      <c r="CC18049" s="34">
        <f t="shared" si="1981"/>
        <v>55153</v>
      </c>
      <c r="CD18049" s="32">
        <f t="shared" si="1982"/>
        <v>55153</v>
      </c>
      <c r="CE18049" s="32">
        <f t="shared" si="1983"/>
        <v>0</v>
      </c>
      <c r="CF18049" s="32">
        <f t="shared" si="1984"/>
        <v>0</v>
      </c>
      <c r="CG18049" s="32" t="str">
        <f t="shared" si="1985"/>
        <v/>
      </c>
      <c r="CH18049" s="32">
        <v>44</v>
      </c>
      <c r="CI18049" s="32" t="s">
        <v>13</v>
      </c>
      <c r="CJ18049" s="32" t="str">
        <f t="shared" si="1986"/>
        <v/>
      </c>
      <c r="CK18049" s="32" t="str">
        <f t="shared" si="1987"/>
        <v/>
      </c>
      <c r="CL18049" s="32" t="str">
        <f t="shared" si="1988"/>
        <v/>
      </c>
      <c r="CM18049" s="32" t="str">
        <f t="shared" si="1989"/>
        <v/>
      </c>
      <c r="CN18049" s="32" t="str">
        <f t="shared" si="1990"/>
        <v/>
      </c>
    </row>
    <row r="18050" spans="71:92" x14ac:dyDescent="0.3">
      <c r="BS18050" s="32" t="str">
        <f>IF(Kiadasi_kiseroiv!$K$2=BT18050,BV18050,"")</f>
        <v/>
      </c>
      <c r="BT18050" s="34" t="str">
        <f t="shared" si="1973"/>
        <v/>
      </c>
      <c r="BU18050" s="32" t="str">
        <f t="shared" si="1974"/>
        <v/>
      </c>
      <c r="BV18050" s="32" t="str">
        <f t="shared" si="1975"/>
        <v/>
      </c>
      <c r="BW18050" s="32" t="str">
        <f t="shared" si="1976"/>
        <v/>
      </c>
      <c r="BX18050" s="32" t="str">
        <f t="shared" si="1977"/>
        <v/>
      </c>
      <c r="BY18050" s="32" t="str">
        <f t="shared" si="1978"/>
        <v/>
      </c>
      <c r="BZ18050" s="32" t="str">
        <f t="shared" si="1979"/>
        <v/>
      </c>
      <c r="CA18050" s="32" t="str">
        <f t="shared" si="1980"/>
        <v/>
      </c>
      <c r="CB18050" s="33">
        <f>IF(COUNTIF($CD$7:CD18050,CD18050)=1,CD18050,CD18050+COUNTIF($CD$6:CD18049,CD18050))</f>
        <v>61560</v>
      </c>
      <c r="CC18050" s="34">
        <f t="shared" si="1981"/>
        <v>55153</v>
      </c>
      <c r="CD18050" s="32">
        <f t="shared" si="1982"/>
        <v>55153</v>
      </c>
      <c r="CE18050" s="32">
        <f t="shared" si="1983"/>
        <v>0</v>
      </c>
      <c r="CF18050" s="32">
        <f t="shared" si="1984"/>
        <v>0</v>
      </c>
      <c r="CG18050" s="32" t="str">
        <f t="shared" si="1985"/>
        <v/>
      </c>
      <c r="CH18050" s="32">
        <v>45</v>
      </c>
      <c r="CI18050" s="32" t="s">
        <v>13</v>
      </c>
      <c r="CJ18050" s="32" t="str">
        <f t="shared" si="1986"/>
        <v/>
      </c>
      <c r="CK18050" s="32" t="str">
        <f t="shared" si="1987"/>
        <v/>
      </c>
      <c r="CL18050" s="32" t="str">
        <f t="shared" si="1988"/>
        <v/>
      </c>
      <c r="CM18050" s="32" t="str">
        <f t="shared" si="1989"/>
        <v/>
      </c>
      <c r="CN18050" s="32" t="str">
        <f t="shared" si="1990"/>
        <v/>
      </c>
    </row>
    <row r="18051" spans="71:92" x14ac:dyDescent="0.3">
      <c r="BS18051" s="32" t="str">
        <f>IF(Kiadasi_kiseroiv!$K$2=BT18051,BV18051,"")</f>
        <v/>
      </c>
      <c r="BT18051" s="34" t="str">
        <f t="shared" si="1973"/>
        <v/>
      </c>
      <c r="BU18051" s="32" t="str">
        <f t="shared" si="1974"/>
        <v/>
      </c>
      <c r="BV18051" s="32" t="str">
        <f t="shared" si="1975"/>
        <v/>
      </c>
      <c r="BW18051" s="32" t="str">
        <f t="shared" si="1976"/>
        <v/>
      </c>
      <c r="BX18051" s="32" t="str">
        <f t="shared" si="1977"/>
        <v/>
      </c>
      <c r="BY18051" s="32" t="str">
        <f t="shared" si="1978"/>
        <v/>
      </c>
      <c r="BZ18051" s="32" t="str">
        <f t="shared" si="1979"/>
        <v/>
      </c>
      <c r="CA18051" s="32" t="str">
        <f t="shared" si="1980"/>
        <v/>
      </c>
      <c r="CB18051" s="33">
        <f>IF(COUNTIF($CD$7:CD18051,CD18051)=1,CD18051,CD18051+COUNTIF($CD$6:CD18050,CD18051))</f>
        <v>61561</v>
      </c>
      <c r="CC18051" s="34">
        <f t="shared" si="1981"/>
        <v>55153</v>
      </c>
      <c r="CD18051" s="32">
        <f t="shared" si="1982"/>
        <v>55153</v>
      </c>
      <c r="CE18051" s="32">
        <f t="shared" si="1983"/>
        <v>0</v>
      </c>
      <c r="CF18051" s="32">
        <f t="shared" si="1984"/>
        <v>0</v>
      </c>
      <c r="CG18051" s="32" t="str">
        <f t="shared" si="1985"/>
        <v/>
      </c>
      <c r="CH18051" s="32">
        <v>46</v>
      </c>
      <c r="CI18051" s="32" t="s">
        <v>13</v>
      </c>
      <c r="CJ18051" s="32" t="str">
        <f t="shared" si="1986"/>
        <v/>
      </c>
      <c r="CK18051" s="32" t="str">
        <f t="shared" si="1987"/>
        <v/>
      </c>
      <c r="CL18051" s="32" t="str">
        <f t="shared" si="1988"/>
        <v/>
      </c>
      <c r="CM18051" s="32" t="str">
        <f t="shared" si="1989"/>
        <v/>
      </c>
      <c r="CN18051" s="32" t="str">
        <f t="shared" si="1990"/>
        <v/>
      </c>
    </row>
    <row r="18052" spans="71:92" x14ac:dyDescent="0.3">
      <c r="BS18052" s="32" t="str">
        <f>IF(Kiadasi_kiseroiv!$K$2=BT18052,BV18052,"")</f>
        <v/>
      </c>
      <c r="BT18052" s="34" t="str">
        <f t="shared" si="1973"/>
        <v/>
      </c>
      <c r="BU18052" s="32" t="str">
        <f t="shared" si="1974"/>
        <v/>
      </c>
      <c r="BV18052" s="32" t="str">
        <f t="shared" si="1975"/>
        <v/>
      </c>
      <c r="BW18052" s="32" t="str">
        <f t="shared" si="1976"/>
        <v/>
      </c>
      <c r="BX18052" s="32" t="str">
        <f t="shared" si="1977"/>
        <v/>
      </c>
      <c r="BY18052" s="32" t="str">
        <f t="shared" si="1978"/>
        <v/>
      </c>
      <c r="BZ18052" s="32" t="str">
        <f t="shared" si="1979"/>
        <v/>
      </c>
      <c r="CA18052" s="32" t="str">
        <f t="shared" si="1980"/>
        <v/>
      </c>
      <c r="CB18052" s="33">
        <f>IF(COUNTIF($CD$7:CD18052,CD18052)=1,CD18052,CD18052+COUNTIF($CD$6:CD18051,CD18052))</f>
        <v>61562</v>
      </c>
      <c r="CC18052" s="34">
        <f t="shared" si="1981"/>
        <v>55153</v>
      </c>
      <c r="CD18052" s="32">
        <f t="shared" si="1982"/>
        <v>55153</v>
      </c>
      <c r="CE18052" s="32">
        <f t="shared" si="1983"/>
        <v>0</v>
      </c>
      <c r="CF18052" s="32">
        <f t="shared" si="1984"/>
        <v>0</v>
      </c>
      <c r="CG18052" s="32" t="str">
        <f t="shared" si="1985"/>
        <v/>
      </c>
      <c r="CH18052" s="32">
        <v>47</v>
      </c>
      <c r="CI18052" s="32" t="s">
        <v>13</v>
      </c>
      <c r="CJ18052" s="32" t="str">
        <f t="shared" si="1986"/>
        <v/>
      </c>
      <c r="CK18052" s="32" t="str">
        <f t="shared" si="1987"/>
        <v/>
      </c>
      <c r="CL18052" s="32" t="str">
        <f t="shared" si="1988"/>
        <v/>
      </c>
      <c r="CM18052" s="32" t="str">
        <f t="shared" si="1989"/>
        <v/>
      </c>
      <c r="CN18052" s="32" t="str">
        <f t="shared" si="1990"/>
        <v/>
      </c>
    </row>
    <row r="18053" spans="71:92" x14ac:dyDescent="0.3">
      <c r="BS18053" s="32" t="str">
        <f>IF(Kiadasi_kiseroiv!$K$2=BT18053,BV18053,"")</f>
        <v/>
      </c>
      <c r="BT18053" s="34" t="str">
        <f t="shared" si="1973"/>
        <v/>
      </c>
      <c r="BU18053" s="32" t="str">
        <f t="shared" si="1974"/>
        <v/>
      </c>
      <c r="BV18053" s="32" t="str">
        <f t="shared" si="1975"/>
        <v/>
      </c>
      <c r="BW18053" s="32" t="str">
        <f t="shared" si="1976"/>
        <v/>
      </c>
      <c r="BX18053" s="32" t="str">
        <f t="shared" si="1977"/>
        <v/>
      </c>
      <c r="BY18053" s="32" t="str">
        <f t="shared" si="1978"/>
        <v/>
      </c>
      <c r="BZ18053" s="32" t="str">
        <f t="shared" si="1979"/>
        <v/>
      </c>
      <c r="CA18053" s="32" t="str">
        <f t="shared" si="1980"/>
        <v/>
      </c>
      <c r="CB18053" s="33">
        <f>IF(COUNTIF($CD$7:CD18053,CD18053)=1,CD18053,CD18053+COUNTIF($CD$6:CD18052,CD18053))</f>
        <v>61563</v>
      </c>
      <c r="CC18053" s="34">
        <f t="shared" si="1981"/>
        <v>55153</v>
      </c>
      <c r="CD18053" s="32">
        <f t="shared" si="1982"/>
        <v>55153</v>
      </c>
      <c r="CE18053" s="32">
        <f t="shared" si="1983"/>
        <v>0</v>
      </c>
      <c r="CF18053" s="32">
        <f t="shared" si="1984"/>
        <v>0</v>
      </c>
      <c r="CG18053" s="32" t="str">
        <f t="shared" si="1985"/>
        <v/>
      </c>
      <c r="CH18053" s="32">
        <v>48</v>
      </c>
      <c r="CI18053" s="32" t="s">
        <v>13</v>
      </c>
      <c r="CJ18053" s="32" t="str">
        <f t="shared" si="1986"/>
        <v/>
      </c>
      <c r="CK18053" s="32" t="str">
        <f t="shared" si="1987"/>
        <v/>
      </c>
      <c r="CL18053" s="32" t="str">
        <f t="shared" si="1988"/>
        <v/>
      </c>
      <c r="CM18053" s="32" t="str">
        <f t="shared" si="1989"/>
        <v/>
      </c>
      <c r="CN18053" s="32" t="str">
        <f t="shared" si="1990"/>
        <v/>
      </c>
    </row>
    <row r="18054" spans="71:92" x14ac:dyDescent="0.3">
      <c r="BS18054" s="32" t="str">
        <f>IF(Kiadasi_kiseroiv!$K$2=BT18054,BV18054,"")</f>
        <v/>
      </c>
      <c r="BT18054" s="34" t="str">
        <f t="shared" si="1973"/>
        <v/>
      </c>
      <c r="BU18054" s="32" t="str">
        <f t="shared" si="1974"/>
        <v/>
      </c>
      <c r="BV18054" s="32" t="str">
        <f t="shared" si="1975"/>
        <v/>
      </c>
      <c r="BW18054" s="32" t="str">
        <f t="shared" si="1976"/>
        <v/>
      </c>
      <c r="BX18054" s="32" t="str">
        <f t="shared" si="1977"/>
        <v/>
      </c>
      <c r="BY18054" s="32" t="str">
        <f t="shared" si="1978"/>
        <v/>
      </c>
      <c r="BZ18054" s="32" t="str">
        <f t="shared" si="1979"/>
        <v/>
      </c>
      <c r="CA18054" s="32" t="str">
        <f t="shared" si="1980"/>
        <v/>
      </c>
      <c r="CB18054" s="33">
        <f>IF(COUNTIF($CD$7:CD18054,CD18054)=1,CD18054,CD18054+COUNTIF($CD$6:CD18053,CD18054))</f>
        <v>61564</v>
      </c>
      <c r="CC18054" s="34">
        <f t="shared" si="1981"/>
        <v>55153</v>
      </c>
      <c r="CD18054" s="32">
        <f t="shared" si="1982"/>
        <v>55153</v>
      </c>
      <c r="CE18054" s="32">
        <f t="shared" si="1983"/>
        <v>0</v>
      </c>
      <c r="CF18054" s="32">
        <f t="shared" si="1984"/>
        <v>0</v>
      </c>
      <c r="CG18054" s="32" t="str">
        <f t="shared" si="1985"/>
        <v/>
      </c>
      <c r="CH18054" s="32">
        <v>49</v>
      </c>
      <c r="CI18054" s="32" t="s">
        <v>13</v>
      </c>
      <c r="CJ18054" s="32" t="str">
        <f t="shared" si="1986"/>
        <v/>
      </c>
      <c r="CK18054" s="32" t="str">
        <f t="shared" si="1987"/>
        <v/>
      </c>
      <c r="CL18054" s="32" t="str">
        <f t="shared" si="1988"/>
        <v/>
      </c>
      <c r="CM18054" s="32" t="str">
        <f t="shared" si="1989"/>
        <v/>
      </c>
      <c r="CN18054" s="32" t="str">
        <f t="shared" si="1990"/>
        <v/>
      </c>
    </row>
    <row r="18055" spans="71:92" x14ac:dyDescent="0.3">
      <c r="BS18055" s="32" t="str">
        <f>IF(Kiadasi_kiseroiv!$K$2=BT18055,BV18055,"")</f>
        <v/>
      </c>
      <c r="BT18055" s="34" t="str">
        <f t="shared" si="1973"/>
        <v/>
      </c>
      <c r="BU18055" s="32" t="str">
        <f t="shared" si="1974"/>
        <v/>
      </c>
      <c r="BV18055" s="32" t="str">
        <f t="shared" si="1975"/>
        <v/>
      </c>
      <c r="BW18055" s="32" t="str">
        <f t="shared" si="1976"/>
        <v/>
      </c>
      <c r="BX18055" s="32" t="str">
        <f t="shared" si="1977"/>
        <v/>
      </c>
      <c r="BY18055" s="32" t="str">
        <f t="shared" si="1978"/>
        <v/>
      </c>
      <c r="BZ18055" s="32" t="str">
        <f t="shared" si="1979"/>
        <v/>
      </c>
      <c r="CA18055" s="32" t="str">
        <f t="shared" si="1980"/>
        <v/>
      </c>
      <c r="CB18055" s="33">
        <f>IF(COUNTIF($CD$7:CD18055,CD18055)=1,CD18055,CD18055+COUNTIF($CD$6:CD18054,CD18055))</f>
        <v>61565</v>
      </c>
      <c r="CC18055" s="34">
        <f t="shared" si="1981"/>
        <v>55153</v>
      </c>
      <c r="CD18055" s="32">
        <f t="shared" si="1982"/>
        <v>55153</v>
      </c>
      <c r="CE18055" s="32">
        <f t="shared" si="1983"/>
        <v>0</v>
      </c>
      <c r="CF18055" s="32">
        <f t="shared" si="1984"/>
        <v>0</v>
      </c>
      <c r="CG18055" s="32" t="str">
        <f t="shared" si="1985"/>
        <v/>
      </c>
      <c r="CH18055" s="32">
        <v>50</v>
      </c>
      <c r="CI18055" s="32" t="s">
        <v>13</v>
      </c>
      <c r="CJ18055" s="32" t="str">
        <f t="shared" si="1986"/>
        <v/>
      </c>
      <c r="CK18055" s="32" t="str">
        <f t="shared" si="1987"/>
        <v/>
      </c>
      <c r="CL18055" s="32" t="str">
        <f t="shared" si="1988"/>
        <v/>
      </c>
      <c r="CM18055" s="32" t="str">
        <f t="shared" si="1989"/>
        <v/>
      </c>
      <c r="CN18055" s="32" t="str">
        <f t="shared" si="1990"/>
        <v/>
      </c>
    </row>
    <row r="18056" spans="71:92" x14ac:dyDescent="0.3">
      <c r="BS18056" s="32" t="str">
        <f>IF(Kiadasi_kiseroiv!$K$2=BT18056,BV18056,"")</f>
        <v/>
      </c>
      <c r="BT18056" s="34" t="str">
        <f t="shared" si="1973"/>
        <v/>
      </c>
      <c r="BU18056" s="32" t="str">
        <f t="shared" si="1974"/>
        <v/>
      </c>
      <c r="BV18056" s="32" t="str">
        <f t="shared" si="1975"/>
        <v/>
      </c>
      <c r="BW18056" s="32" t="str">
        <f t="shared" si="1976"/>
        <v/>
      </c>
      <c r="BX18056" s="32" t="str">
        <f t="shared" si="1977"/>
        <v/>
      </c>
      <c r="BY18056" s="32" t="str">
        <f t="shared" si="1978"/>
        <v/>
      </c>
      <c r="BZ18056" s="32" t="str">
        <f t="shared" si="1979"/>
        <v/>
      </c>
      <c r="CA18056" s="32" t="str">
        <f t="shared" si="1980"/>
        <v/>
      </c>
      <c r="CB18056" s="33">
        <f>IF(COUNTIF($CD$7:CD18056,CD18056)=1,CD18056,CD18056+COUNTIF($CD$6:CD18055,CD18056))</f>
        <v>61566</v>
      </c>
      <c r="CC18056" s="34">
        <f t="shared" si="1981"/>
        <v>55153</v>
      </c>
      <c r="CD18056" s="32">
        <f t="shared" si="1982"/>
        <v>55153</v>
      </c>
      <c r="CE18056" s="32">
        <f t="shared" si="1983"/>
        <v>0</v>
      </c>
      <c r="CF18056" s="32">
        <f t="shared" si="1984"/>
        <v>0</v>
      </c>
      <c r="CG18056" s="32" t="str">
        <f t="shared" si="1985"/>
        <v/>
      </c>
      <c r="CH18056" s="32">
        <v>51</v>
      </c>
      <c r="CI18056" s="32" t="s">
        <v>13</v>
      </c>
      <c r="CJ18056" s="32" t="str">
        <f t="shared" si="1986"/>
        <v/>
      </c>
      <c r="CK18056" s="32" t="str">
        <f t="shared" si="1987"/>
        <v/>
      </c>
      <c r="CL18056" s="32" t="str">
        <f t="shared" si="1988"/>
        <v/>
      </c>
      <c r="CM18056" s="32" t="str">
        <f t="shared" si="1989"/>
        <v/>
      </c>
      <c r="CN18056" s="32" t="str">
        <f t="shared" si="1990"/>
        <v/>
      </c>
    </row>
    <row r="18057" spans="71:92" x14ac:dyDescent="0.3">
      <c r="BS18057" s="32" t="str">
        <f>IF(Kiadasi_kiseroiv!$K$2=BT18057,BV18057,"")</f>
        <v/>
      </c>
      <c r="BT18057" s="34" t="str">
        <f t="shared" si="1973"/>
        <v/>
      </c>
      <c r="BU18057" s="32" t="str">
        <f t="shared" si="1974"/>
        <v/>
      </c>
      <c r="BV18057" s="32" t="str">
        <f t="shared" si="1975"/>
        <v/>
      </c>
      <c r="BW18057" s="32" t="str">
        <f t="shared" si="1976"/>
        <v/>
      </c>
      <c r="BX18057" s="32" t="str">
        <f t="shared" si="1977"/>
        <v/>
      </c>
      <c r="BY18057" s="32" t="str">
        <f t="shared" si="1978"/>
        <v/>
      </c>
      <c r="BZ18057" s="32" t="str">
        <f t="shared" si="1979"/>
        <v/>
      </c>
      <c r="CA18057" s="32" t="str">
        <f t="shared" si="1980"/>
        <v/>
      </c>
      <c r="CB18057" s="33">
        <f>IF(COUNTIF($CD$7:CD18057,CD18057)=1,CD18057,CD18057+COUNTIF($CD$6:CD18056,CD18057))</f>
        <v>61567</v>
      </c>
      <c r="CC18057" s="34">
        <f t="shared" si="1981"/>
        <v>55153</v>
      </c>
      <c r="CD18057" s="32">
        <f t="shared" si="1982"/>
        <v>55153</v>
      </c>
      <c r="CE18057" s="32">
        <f t="shared" si="1983"/>
        <v>0</v>
      </c>
      <c r="CF18057" s="32">
        <f t="shared" si="1984"/>
        <v>0</v>
      </c>
      <c r="CG18057" s="32" t="str">
        <f t="shared" si="1985"/>
        <v/>
      </c>
      <c r="CH18057" s="32">
        <v>52</v>
      </c>
      <c r="CI18057" s="32" t="s">
        <v>13</v>
      </c>
      <c r="CJ18057" s="32" t="str">
        <f t="shared" si="1986"/>
        <v/>
      </c>
      <c r="CK18057" s="32" t="str">
        <f t="shared" si="1987"/>
        <v/>
      </c>
      <c r="CL18057" s="32" t="str">
        <f t="shared" si="1988"/>
        <v/>
      </c>
      <c r="CM18057" s="32" t="str">
        <f t="shared" si="1989"/>
        <v/>
      </c>
      <c r="CN18057" s="32" t="str">
        <f t="shared" si="1990"/>
        <v/>
      </c>
    </row>
    <row r="18058" spans="71:92" x14ac:dyDescent="0.3">
      <c r="BS18058" s="32" t="str">
        <f>IF(Kiadasi_kiseroiv!$K$2=BT18058,BV18058,"")</f>
        <v/>
      </c>
      <c r="BT18058" s="34" t="str">
        <f t="shared" si="1973"/>
        <v/>
      </c>
      <c r="BU18058" s="32" t="str">
        <f t="shared" si="1974"/>
        <v/>
      </c>
      <c r="BV18058" s="32" t="str">
        <f t="shared" si="1975"/>
        <v/>
      </c>
      <c r="BW18058" s="32" t="str">
        <f t="shared" si="1976"/>
        <v/>
      </c>
      <c r="BX18058" s="32" t="str">
        <f t="shared" si="1977"/>
        <v/>
      </c>
      <c r="BY18058" s="32" t="str">
        <f t="shared" si="1978"/>
        <v/>
      </c>
      <c r="BZ18058" s="32" t="str">
        <f t="shared" si="1979"/>
        <v/>
      </c>
      <c r="CA18058" s="32" t="str">
        <f t="shared" si="1980"/>
        <v/>
      </c>
      <c r="CB18058" s="33">
        <f>IF(COUNTIF($CD$7:CD18058,CD18058)=1,CD18058,CD18058+COUNTIF($CD$6:CD18057,CD18058))</f>
        <v>61568</v>
      </c>
      <c r="CC18058" s="34">
        <f t="shared" si="1981"/>
        <v>55153</v>
      </c>
      <c r="CD18058" s="32">
        <f t="shared" si="1982"/>
        <v>55153</v>
      </c>
      <c r="CE18058" s="32">
        <f t="shared" si="1983"/>
        <v>0</v>
      </c>
      <c r="CF18058" s="32">
        <f t="shared" si="1984"/>
        <v>0</v>
      </c>
      <c r="CG18058" s="32" t="str">
        <f t="shared" si="1985"/>
        <v/>
      </c>
      <c r="CH18058" s="32">
        <v>53</v>
      </c>
      <c r="CI18058" s="32" t="s">
        <v>13</v>
      </c>
      <c r="CJ18058" s="32" t="str">
        <f t="shared" si="1986"/>
        <v/>
      </c>
      <c r="CK18058" s="32" t="str">
        <f t="shared" si="1987"/>
        <v/>
      </c>
      <c r="CL18058" s="32" t="str">
        <f t="shared" si="1988"/>
        <v/>
      </c>
      <c r="CM18058" s="32" t="str">
        <f t="shared" si="1989"/>
        <v/>
      </c>
      <c r="CN18058" s="32" t="str">
        <f t="shared" si="1990"/>
        <v/>
      </c>
    </row>
    <row r="18059" spans="71:92" x14ac:dyDescent="0.3">
      <c r="BS18059" s="32" t="str">
        <f>IF(Kiadasi_kiseroiv!$K$2=BT18059,BV18059,"")</f>
        <v/>
      </c>
      <c r="BT18059" s="34" t="str">
        <f t="shared" si="1973"/>
        <v/>
      </c>
      <c r="BU18059" s="32" t="str">
        <f t="shared" si="1974"/>
        <v/>
      </c>
      <c r="BV18059" s="32" t="str">
        <f t="shared" si="1975"/>
        <v/>
      </c>
      <c r="BW18059" s="32" t="str">
        <f t="shared" si="1976"/>
        <v/>
      </c>
      <c r="BX18059" s="32" t="str">
        <f t="shared" si="1977"/>
        <v/>
      </c>
      <c r="BY18059" s="32" t="str">
        <f t="shared" si="1978"/>
        <v/>
      </c>
      <c r="BZ18059" s="32" t="str">
        <f t="shared" si="1979"/>
        <v/>
      </c>
      <c r="CA18059" s="32" t="str">
        <f t="shared" si="1980"/>
        <v/>
      </c>
      <c r="CB18059" s="33">
        <f>IF(COUNTIF($CD$7:CD18059,CD18059)=1,CD18059,CD18059+COUNTIF($CD$6:CD18058,CD18059))</f>
        <v>61569</v>
      </c>
      <c r="CC18059" s="34">
        <f t="shared" si="1981"/>
        <v>55153</v>
      </c>
      <c r="CD18059" s="32">
        <f t="shared" si="1982"/>
        <v>55153</v>
      </c>
      <c r="CE18059" s="32">
        <f t="shared" si="1983"/>
        <v>0</v>
      </c>
      <c r="CF18059" s="32">
        <f t="shared" si="1984"/>
        <v>0</v>
      </c>
      <c r="CG18059" s="32" t="str">
        <f t="shared" si="1985"/>
        <v/>
      </c>
      <c r="CH18059" s="32">
        <v>54</v>
      </c>
      <c r="CI18059" s="32" t="s">
        <v>13</v>
      </c>
      <c r="CJ18059" s="32" t="str">
        <f t="shared" si="1986"/>
        <v/>
      </c>
      <c r="CK18059" s="32" t="str">
        <f t="shared" si="1987"/>
        <v/>
      </c>
      <c r="CL18059" s="32" t="str">
        <f t="shared" si="1988"/>
        <v/>
      </c>
      <c r="CM18059" s="32" t="str">
        <f t="shared" si="1989"/>
        <v/>
      </c>
      <c r="CN18059" s="32" t="str">
        <f t="shared" si="1990"/>
        <v/>
      </c>
    </row>
    <row r="18060" spans="71:92" x14ac:dyDescent="0.3">
      <c r="BS18060" s="32" t="str">
        <f>IF(Kiadasi_kiseroiv!$K$2=BT18060,BV18060,"")</f>
        <v/>
      </c>
      <c r="BT18060" s="34" t="str">
        <f t="shared" si="1973"/>
        <v/>
      </c>
      <c r="BU18060" s="32" t="str">
        <f t="shared" si="1974"/>
        <v/>
      </c>
      <c r="BV18060" s="32" t="str">
        <f t="shared" si="1975"/>
        <v/>
      </c>
      <c r="BW18060" s="32" t="str">
        <f t="shared" si="1976"/>
        <v/>
      </c>
      <c r="BX18060" s="32" t="str">
        <f t="shared" si="1977"/>
        <v/>
      </c>
      <c r="BY18060" s="32" t="str">
        <f t="shared" si="1978"/>
        <v/>
      </c>
      <c r="BZ18060" s="32" t="str">
        <f t="shared" si="1979"/>
        <v/>
      </c>
      <c r="CA18060" s="32" t="str">
        <f t="shared" si="1980"/>
        <v/>
      </c>
      <c r="CB18060" s="33">
        <f>IF(COUNTIF($CD$7:CD18060,CD18060)=1,CD18060,CD18060+COUNTIF($CD$6:CD18059,CD18060))</f>
        <v>61570</v>
      </c>
      <c r="CC18060" s="34">
        <f t="shared" si="1981"/>
        <v>55153</v>
      </c>
      <c r="CD18060" s="32">
        <f t="shared" si="1982"/>
        <v>55153</v>
      </c>
      <c r="CE18060" s="32">
        <f t="shared" si="1983"/>
        <v>0</v>
      </c>
      <c r="CF18060" s="32">
        <f t="shared" si="1984"/>
        <v>0</v>
      </c>
      <c r="CG18060" s="32" t="str">
        <f t="shared" si="1985"/>
        <v/>
      </c>
      <c r="CH18060" s="32">
        <v>55</v>
      </c>
      <c r="CI18060" s="32" t="s">
        <v>13</v>
      </c>
      <c r="CJ18060" s="32" t="str">
        <f t="shared" si="1986"/>
        <v/>
      </c>
      <c r="CK18060" s="32" t="str">
        <f t="shared" si="1987"/>
        <v/>
      </c>
      <c r="CL18060" s="32" t="str">
        <f t="shared" si="1988"/>
        <v/>
      </c>
      <c r="CM18060" s="32" t="str">
        <f t="shared" si="1989"/>
        <v/>
      </c>
      <c r="CN18060" s="32" t="str">
        <f t="shared" si="1990"/>
        <v/>
      </c>
    </row>
    <row r="18061" spans="71:92" x14ac:dyDescent="0.3">
      <c r="BS18061" s="32" t="str">
        <f>IF(Kiadasi_kiseroiv!$K$2=BT18061,BV18061,"")</f>
        <v/>
      </c>
      <c r="BT18061" s="34" t="str">
        <f t="shared" si="1973"/>
        <v/>
      </c>
      <c r="BU18061" s="32" t="str">
        <f t="shared" si="1974"/>
        <v/>
      </c>
      <c r="BV18061" s="32" t="str">
        <f t="shared" si="1975"/>
        <v/>
      </c>
      <c r="BW18061" s="32" t="str">
        <f t="shared" si="1976"/>
        <v/>
      </c>
      <c r="BX18061" s="32" t="str">
        <f t="shared" si="1977"/>
        <v/>
      </c>
      <c r="BY18061" s="32" t="str">
        <f t="shared" si="1978"/>
        <v/>
      </c>
      <c r="BZ18061" s="32" t="str">
        <f t="shared" si="1979"/>
        <v/>
      </c>
      <c r="CA18061" s="32" t="str">
        <f t="shared" si="1980"/>
        <v/>
      </c>
      <c r="CB18061" s="33">
        <f>IF(COUNTIF($CD$7:CD18061,CD18061)=1,CD18061,CD18061+COUNTIF($CD$6:CD18060,CD18061))</f>
        <v>61571</v>
      </c>
      <c r="CC18061" s="34">
        <f t="shared" si="1981"/>
        <v>55153</v>
      </c>
      <c r="CD18061" s="32">
        <f t="shared" si="1982"/>
        <v>55153</v>
      </c>
      <c r="CE18061" s="32">
        <f t="shared" si="1983"/>
        <v>0</v>
      </c>
      <c r="CF18061" s="32">
        <f t="shared" si="1984"/>
        <v>0</v>
      </c>
      <c r="CG18061" s="32" t="str">
        <f t="shared" si="1985"/>
        <v/>
      </c>
      <c r="CH18061" s="32">
        <v>56</v>
      </c>
      <c r="CI18061" s="32" t="s">
        <v>13</v>
      </c>
      <c r="CJ18061" s="32" t="str">
        <f t="shared" si="1986"/>
        <v/>
      </c>
      <c r="CK18061" s="32" t="str">
        <f t="shared" si="1987"/>
        <v/>
      </c>
      <c r="CL18061" s="32" t="str">
        <f t="shared" si="1988"/>
        <v/>
      </c>
      <c r="CM18061" s="32" t="str">
        <f t="shared" si="1989"/>
        <v/>
      </c>
      <c r="CN18061" s="32" t="str">
        <f t="shared" si="1990"/>
        <v/>
      </c>
    </row>
    <row r="18062" spans="71:92" x14ac:dyDescent="0.3">
      <c r="BS18062" s="32" t="str">
        <f>IF(Kiadasi_kiseroiv!$K$2=BT18062,BV18062,"")</f>
        <v/>
      </c>
      <c r="BT18062" s="34" t="str">
        <f t="shared" si="1973"/>
        <v/>
      </c>
      <c r="BU18062" s="32" t="str">
        <f t="shared" si="1974"/>
        <v/>
      </c>
      <c r="BV18062" s="32" t="str">
        <f t="shared" si="1975"/>
        <v/>
      </c>
      <c r="BW18062" s="32" t="str">
        <f t="shared" si="1976"/>
        <v/>
      </c>
      <c r="BX18062" s="32" t="str">
        <f t="shared" si="1977"/>
        <v/>
      </c>
      <c r="BY18062" s="32" t="str">
        <f t="shared" si="1978"/>
        <v/>
      </c>
      <c r="BZ18062" s="32" t="str">
        <f t="shared" si="1979"/>
        <v/>
      </c>
      <c r="CA18062" s="32" t="str">
        <f t="shared" si="1980"/>
        <v/>
      </c>
      <c r="CB18062" s="33">
        <f>IF(COUNTIF($CD$7:CD18062,CD18062)=1,CD18062,CD18062+COUNTIF($CD$6:CD18061,CD18062))</f>
        <v>61572</v>
      </c>
      <c r="CC18062" s="34">
        <f t="shared" si="1981"/>
        <v>55153</v>
      </c>
      <c r="CD18062" s="32">
        <f t="shared" si="1982"/>
        <v>55153</v>
      </c>
      <c r="CE18062" s="32">
        <f t="shared" si="1983"/>
        <v>0</v>
      </c>
      <c r="CF18062" s="32">
        <f t="shared" si="1984"/>
        <v>0</v>
      </c>
      <c r="CG18062" s="32" t="str">
        <f t="shared" si="1985"/>
        <v/>
      </c>
      <c r="CH18062" s="32">
        <v>57</v>
      </c>
      <c r="CI18062" s="32" t="s">
        <v>13</v>
      </c>
      <c r="CJ18062" s="32" t="str">
        <f t="shared" si="1986"/>
        <v/>
      </c>
      <c r="CK18062" s="32" t="str">
        <f t="shared" si="1987"/>
        <v/>
      </c>
      <c r="CL18062" s="32" t="str">
        <f t="shared" si="1988"/>
        <v/>
      </c>
      <c r="CM18062" s="32" t="str">
        <f t="shared" si="1989"/>
        <v/>
      </c>
      <c r="CN18062" s="32" t="str">
        <f t="shared" si="1990"/>
        <v/>
      </c>
    </row>
    <row r="18063" spans="71:92" x14ac:dyDescent="0.3">
      <c r="BS18063" s="32" t="str">
        <f>IF(Kiadasi_kiseroiv!$K$2=BT18063,BV18063,"")</f>
        <v/>
      </c>
      <c r="BT18063" s="34" t="str">
        <f t="shared" si="1973"/>
        <v/>
      </c>
      <c r="BU18063" s="32" t="str">
        <f t="shared" si="1974"/>
        <v/>
      </c>
      <c r="BV18063" s="32" t="str">
        <f t="shared" si="1975"/>
        <v/>
      </c>
      <c r="BW18063" s="32" t="str">
        <f t="shared" si="1976"/>
        <v/>
      </c>
      <c r="BX18063" s="32" t="str">
        <f t="shared" si="1977"/>
        <v/>
      </c>
      <c r="BY18063" s="32" t="str">
        <f t="shared" si="1978"/>
        <v/>
      </c>
      <c r="BZ18063" s="32" t="str">
        <f t="shared" si="1979"/>
        <v/>
      </c>
      <c r="CA18063" s="32" t="str">
        <f t="shared" si="1980"/>
        <v/>
      </c>
      <c r="CB18063" s="33">
        <f>IF(COUNTIF($CD$7:CD18063,CD18063)=1,CD18063,CD18063+COUNTIF($CD$6:CD18062,CD18063))</f>
        <v>61573</v>
      </c>
      <c r="CC18063" s="34">
        <f t="shared" si="1981"/>
        <v>55153</v>
      </c>
      <c r="CD18063" s="32">
        <f t="shared" si="1982"/>
        <v>55153</v>
      </c>
      <c r="CE18063" s="32">
        <f t="shared" si="1983"/>
        <v>0</v>
      </c>
      <c r="CF18063" s="32">
        <f t="shared" si="1984"/>
        <v>0</v>
      </c>
      <c r="CG18063" s="32" t="str">
        <f t="shared" si="1985"/>
        <v/>
      </c>
      <c r="CH18063" s="32">
        <v>58</v>
      </c>
      <c r="CI18063" s="32" t="s">
        <v>13</v>
      </c>
      <c r="CJ18063" s="32" t="str">
        <f t="shared" si="1986"/>
        <v/>
      </c>
      <c r="CK18063" s="32" t="str">
        <f t="shared" si="1987"/>
        <v/>
      </c>
      <c r="CL18063" s="32" t="str">
        <f t="shared" si="1988"/>
        <v/>
      </c>
      <c r="CM18063" s="32" t="str">
        <f t="shared" si="1989"/>
        <v/>
      </c>
      <c r="CN18063" s="32" t="str">
        <f t="shared" si="1990"/>
        <v/>
      </c>
    </row>
    <row r="18064" spans="71:92" x14ac:dyDescent="0.3">
      <c r="BS18064" s="32" t="str">
        <f>IF(Kiadasi_kiseroiv!$K$2=BT18064,BV18064,"")</f>
        <v/>
      </c>
      <c r="BT18064" s="34" t="str">
        <f t="shared" si="1973"/>
        <v/>
      </c>
      <c r="BU18064" s="32" t="str">
        <f t="shared" si="1974"/>
        <v/>
      </c>
      <c r="BV18064" s="32" t="str">
        <f t="shared" si="1975"/>
        <v/>
      </c>
      <c r="BW18064" s="32" t="str">
        <f t="shared" si="1976"/>
        <v/>
      </c>
      <c r="BX18064" s="32" t="str">
        <f t="shared" si="1977"/>
        <v/>
      </c>
      <c r="BY18064" s="32" t="str">
        <f t="shared" si="1978"/>
        <v/>
      </c>
      <c r="BZ18064" s="32" t="str">
        <f t="shared" si="1979"/>
        <v/>
      </c>
      <c r="CA18064" s="32" t="str">
        <f t="shared" si="1980"/>
        <v/>
      </c>
      <c r="CB18064" s="33">
        <f>IF(COUNTIF($CD$7:CD18064,CD18064)=1,CD18064,CD18064+COUNTIF($CD$6:CD18063,CD18064))</f>
        <v>61574</v>
      </c>
      <c r="CC18064" s="34">
        <f t="shared" si="1981"/>
        <v>55153</v>
      </c>
      <c r="CD18064" s="32">
        <f t="shared" si="1982"/>
        <v>55153</v>
      </c>
      <c r="CE18064" s="32">
        <f t="shared" si="1983"/>
        <v>0</v>
      </c>
      <c r="CF18064" s="32">
        <f t="shared" si="1984"/>
        <v>0</v>
      </c>
      <c r="CG18064" s="32" t="str">
        <f t="shared" si="1985"/>
        <v/>
      </c>
      <c r="CH18064" s="32">
        <v>59</v>
      </c>
      <c r="CI18064" s="32" t="s">
        <v>13</v>
      </c>
      <c r="CJ18064" s="32" t="str">
        <f t="shared" si="1986"/>
        <v/>
      </c>
      <c r="CK18064" s="32" t="str">
        <f t="shared" si="1987"/>
        <v/>
      </c>
      <c r="CL18064" s="32" t="str">
        <f t="shared" si="1988"/>
        <v/>
      </c>
      <c r="CM18064" s="32" t="str">
        <f t="shared" si="1989"/>
        <v/>
      </c>
      <c r="CN18064" s="32" t="str">
        <f t="shared" si="1990"/>
        <v/>
      </c>
    </row>
    <row r="18065" spans="71:92" x14ac:dyDescent="0.3">
      <c r="BS18065" s="32" t="str">
        <f>IF(Kiadasi_kiseroiv!$K$2=BT18065,BV18065,"")</f>
        <v/>
      </c>
      <c r="BT18065" s="34" t="str">
        <f t="shared" si="1973"/>
        <v/>
      </c>
      <c r="BU18065" s="32" t="str">
        <f t="shared" si="1974"/>
        <v/>
      </c>
      <c r="BV18065" s="32" t="str">
        <f t="shared" si="1975"/>
        <v/>
      </c>
      <c r="BW18065" s="32" t="str">
        <f t="shared" si="1976"/>
        <v/>
      </c>
      <c r="BX18065" s="32" t="str">
        <f t="shared" si="1977"/>
        <v/>
      </c>
      <c r="BY18065" s="32" t="str">
        <f t="shared" si="1978"/>
        <v/>
      </c>
      <c r="BZ18065" s="32" t="str">
        <f t="shared" si="1979"/>
        <v/>
      </c>
      <c r="CA18065" s="32" t="str">
        <f t="shared" si="1980"/>
        <v/>
      </c>
      <c r="CB18065" s="33">
        <f>IF(COUNTIF($CD$7:CD18065,CD18065)=1,CD18065,CD18065+COUNTIF($CD$6:CD18064,CD18065))</f>
        <v>61575</v>
      </c>
      <c r="CC18065" s="34">
        <f t="shared" si="1981"/>
        <v>55153</v>
      </c>
      <c r="CD18065" s="32">
        <f t="shared" si="1982"/>
        <v>55153</v>
      </c>
      <c r="CE18065" s="32">
        <f t="shared" si="1983"/>
        <v>0</v>
      </c>
      <c r="CF18065" s="32">
        <f t="shared" si="1984"/>
        <v>0</v>
      </c>
      <c r="CG18065" s="32" t="str">
        <f t="shared" si="1985"/>
        <v/>
      </c>
      <c r="CH18065" s="32">
        <v>60</v>
      </c>
      <c r="CI18065" s="32" t="s">
        <v>13</v>
      </c>
      <c r="CJ18065" s="32" t="str">
        <f t="shared" si="1986"/>
        <v/>
      </c>
      <c r="CK18065" s="32" t="str">
        <f t="shared" si="1987"/>
        <v/>
      </c>
      <c r="CL18065" s="32" t="str">
        <f t="shared" si="1988"/>
        <v/>
      </c>
      <c r="CM18065" s="32" t="str">
        <f t="shared" si="1989"/>
        <v/>
      </c>
      <c r="CN18065" s="32" t="str">
        <f t="shared" si="1990"/>
        <v/>
      </c>
    </row>
    <row r="18066" spans="71:92" x14ac:dyDescent="0.3">
      <c r="BS18066" s="32" t="str">
        <f>IF(Kiadasi_kiseroiv!$K$2=BT18066,BV18066,"")</f>
        <v/>
      </c>
      <c r="BT18066" s="34" t="str">
        <f t="shared" si="1973"/>
        <v/>
      </c>
      <c r="BU18066" s="32" t="str">
        <f t="shared" si="1974"/>
        <v/>
      </c>
      <c r="BV18066" s="32" t="str">
        <f t="shared" si="1975"/>
        <v/>
      </c>
      <c r="BW18066" s="32" t="str">
        <f t="shared" si="1976"/>
        <v/>
      </c>
      <c r="BX18066" s="32" t="str">
        <f t="shared" si="1977"/>
        <v/>
      </c>
      <c r="BY18066" s="32" t="str">
        <f t="shared" si="1978"/>
        <v/>
      </c>
      <c r="BZ18066" s="32" t="str">
        <f t="shared" si="1979"/>
        <v/>
      </c>
      <c r="CA18066" s="32" t="str">
        <f t="shared" si="1980"/>
        <v/>
      </c>
      <c r="CB18066" s="33">
        <f>IF(COUNTIF($CD$7:CD18066,CD18066)=1,CD18066,CD18066+COUNTIF($CD$6:CD18065,CD18066))</f>
        <v>61576</v>
      </c>
      <c r="CC18066" s="34">
        <f t="shared" si="1981"/>
        <v>55153</v>
      </c>
      <c r="CD18066" s="32">
        <f t="shared" si="1982"/>
        <v>55153</v>
      </c>
      <c r="CE18066" s="32">
        <f t="shared" si="1983"/>
        <v>0</v>
      </c>
      <c r="CF18066" s="32">
        <f t="shared" si="1984"/>
        <v>0</v>
      </c>
      <c r="CG18066" s="32" t="str">
        <f t="shared" si="1985"/>
        <v/>
      </c>
      <c r="CH18066" s="32">
        <v>61</v>
      </c>
      <c r="CI18066" s="32" t="s">
        <v>13</v>
      </c>
      <c r="CJ18066" s="32" t="str">
        <f t="shared" si="1986"/>
        <v/>
      </c>
      <c r="CK18066" s="32" t="str">
        <f t="shared" si="1987"/>
        <v/>
      </c>
      <c r="CL18066" s="32" t="str">
        <f t="shared" si="1988"/>
        <v/>
      </c>
      <c r="CM18066" s="32" t="str">
        <f t="shared" si="1989"/>
        <v/>
      </c>
      <c r="CN18066" s="32" t="str">
        <f t="shared" si="1990"/>
        <v/>
      </c>
    </row>
    <row r="18067" spans="71:92" x14ac:dyDescent="0.3">
      <c r="BS18067" s="32" t="str">
        <f>IF(Kiadasi_kiseroiv!$K$2=BT18067,BV18067,"")</f>
        <v/>
      </c>
      <c r="BT18067" s="34" t="str">
        <f t="shared" si="1973"/>
        <v/>
      </c>
      <c r="BU18067" s="32" t="str">
        <f t="shared" si="1974"/>
        <v/>
      </c>
      <c r="BV18067" s="32" t="str">
        <f t="shared" si="1975"/>
        <v/>
      </c>
      <c r="BW18067" s="32" t="str">
        <f t="shared" si="1976"/>
        <v/>
      </c>
      <c r="BX18067" s="32" t="str">
        <f t="shared" si="1977"/>
        <v/>
      </c>
      <c r="BY18067" s="32" t="str">
        <f t="shared" si="1978"/>
        <v/>
      </c>
      <c r="BZ18067" s="32" t="str">
        <f t="shared" si="1979"/>
        <v/>
      </c>
      <c r="CA18067" s="32" t="str">
        <f t="shared" si="1980"/>
        <v/>
      </c>
      <c r="CB18067" s="33">
        <f>IF(COUNTIF($CD$7:CD18067,CD18067)=1,CD18067,CD18067+COUNTIF($CD$6:CD18066,CD18067))</f>
        <v>61577</v>
      </c>
      <c r="CC18067" s="34">
        <f t="shared" si="1981"/>
        <v>55153</v>
      </c>
      <c r="CD18067" s="32">
        <f t="shared" si="1982"/>
        <v>55153</v>
      </c>
      <c r="CE18067" s="32">
        <f t="shared" si="1983"/>
        <v>0</v>
      </c>
      <c r="CF18067" s="32">
        <f t="shared" si="1984"/>
        <v>0</v>
      </c>
      <c r="CG18067" s="32" t="str">
        <f t="shared" si="1985"/>
        <v/>
      </c>
      <c r="CH18067" s="32">
        <v>62</v>
      </c>
      <c r="CI18067" s="32" t="s">
        <v>13</v>
      </c>
      <c r="CJ18067" s="32" t="str">
        <f t="shared" si="1986"/>
        <v/>
      </c>
      <c r="CK18067" s="32" t="str">
        <f t="shared" si="1987"/>
        <v/>
      </c>
      <c r="CL18067" s="32" t="str">
        <f t="shared" si="1988"/>
        <v/>
      </c>
      <c r="CM18067" s="32" t="str">
        <f t="shared" si="1989"/>
        <v/>
      </c>
      <c r="CN18067" s="32" t="str">
        <f t="shared" si="1990"/>
        <v/>
      </c>
    </row>
    <row r="18068" spans="71:92" x14ac:dyDescent="0.3">
      <c r="BS18068" s="32" t="str">
        <f>IF(Kiadasi_kiseroiv!$K$2=BT18068,BV18068,"")</f>
        <v/>
      </c>
      <c r="BT18068" s="34" t="str">
        <f t="shared" si="1973"/>
        <v/>
      </c>
      <c r="BU18068" s="32" t="str">
        <f t="shared" si="1974"/>
        <v/>
      </c>
      <c r="BV18068" s="32" t="str">
        <f t="shared" si="1975"/>
        <v/>
      </c>
      <c r="BW18068" s="32" t="str">
        <f t="shared" si="1976"/>
        <v/>
      </c>
      <c r="BX18068" s="32" t="str">
        <f t="shared" si="1977"/>
        <v/>
      </c>
      <c r="BY18068" s="32" t="str">
        <f t="shared" si="1978"/>
        <v/>
      </c>
      <c r="BZ18068" s="32" t="str">
        <f t="shared" si="1979"/>
        <v/>
      </c>
      <c r="CA18068" s="32" t="str">
        <f t="shared" si="1980"/>
        <v/>
      </c>
      <c r="CB18068" s="33">
        <f>IF(COUNTIF($CD$7:CD18068,CD18068)=1,CD18068,CD18068+COUNTIF($CD$6:CD18067,CD18068))</f>
        <v>61578</v>
      </c>
      <c r="CC18068" s="34">
        <f t="shared" si="1981"/>
        <v>55153</v>
      </c>
      <c r="CD18068" s="32">
        <f t="shared" si="1982"/>
        <v>55153</v>
      </c>
      <c r="CE18068" s="32">
        <f t="shared" si="1983"/>
        <v>0</v>
      </c>
      <c r="CF18068" s="32">
        <f t="shared" si="1984"/>
        <v>0</v>
      </c>
      <c r="CG18068" s="32" t="str">
        <f t="shared" si="1985"/>
        <v/>
      </c>
      <c r="CH18068" s="32">
        <v>63</v>
      </c>
      <c r="CI18068" s="32" t="s">
        <v>13</v>
      </c>
      <c r="CJ18068" s="32" t="str">
        <f t="shared" si="1986"/>
        <v/>
      </c>
      <c r="CK18068" s="32" t="str">
        <f t="shared" si="1987"/>
        <v/>
      </c>
      <c r="CL18068" s="32" t="str">
        <f t="shared" si="1988"/>
        <v/>
      </c>
      <c r="CM18068" s="32" t="str">
        <f t="shared" si="1989"/>
        <v/>
      </c>
      <c r="CN18068" s="32" t="str">
        <f t="shared" si="1990"/>
        <v/>
      </c>
    </row>
    <row r="18069" spans="71:92" x14ac:dyDescent="0.3">
      <c r="BS18069" s="32" t="str">
        <f>IF(Kiadasi_kiseroiv!$K$2=BT18069,BV18069,"")</f>
        <v/>
      </c>
      <c r="BT18069" s="34" t="str">
        <f t="shared" si="1973"/>
        <v/>
      </c>
      <c r="BU18069" s="32" t="str">
        <f t="shared" si="1974"/>
        <v/>
      </c>
      <c r="BV18069" s="32" t="str">
        <f t="shared" si="1975"/>
        <v/>
      </c>
      <c r="BW18069" s="32" t="str">
        <f t="shared" si="1976"/>
        <v/>
      </c>
      <c r="BX18069" s="32" t="str">
        <f t="shared" si="1977"/>
        <v/>
      </c>
      <c r="BY18069" s="32" t="str">
        <f t="shared" si="1978"/>
        <v/>
      </c>
      <c r="BZ18069" s="32" t="str">
        <f t="shared" si="1979"/>
        <v/>
      </c>
      <c r="CA18069" s="32" t="str">
        <f t="shared" si="1980"/>
        <v/>
      </c>
      <c r="CB18069" s="33">
        <f>IF(COUNTIF($CD$7:CD18069,CD18069)=1,CD18069,CD18069+COUNTIF($CD$6:CD18068,CD18069))</f>
        <v>61579</v>
      </c>
      <c r="CC18069" s="34">
        <f t="shared" si="1981"/>
        <v>55153</v>
      </c>
      <c r="CD18069" s="32">
        <f t="shared" si="1982"/>
        <v>55153</v>
      </c>
      <c r="CE18069" s="32">
        <f t="shared" si="1983"/>
        <v>0</v>
      </c>
      <c r="CF18069" s="32">
        <f t="shared" si="1984"/>
        <v>0</v>
      </c>
      <c r="CG18069" s="32" t="str">
        <f t="shared" si="1985"/>
        <v/>
      </c>
      <c r="CH18069" s="32">
        <v>64</v>
      </c>
      <c r="CI18069" s="32" t="s">
        <v>13</v>
      </c>
      <c r="CJ18069" s="32" t="str">
        <f t="shared" si="1986"/>
        <v/>
      </c>
      <c r="CK18069" s="32" t="str">
        <f t="shared" si="1987"/>
        <v/>
      </c>
      <c r="CL18069" s="32" t="str">
        <f t="shared" si="1988"/>
        <v/>
      </c>
      <c r="CM18069" s="32" t="str">
        <f t="shared" si="1989"/>
        <v/>
      </c>
      <c r="CN18069" s="32" t="str">
        <f t="shared" si="1990"/>
        <v/>
      </c>
    </row>
    <row r="18070" spans="71:92" x14ac:dyDescent="0.3">
      <c r="BS18070" s="32" t="str">
        <f>IF(Kiadasi_kiseroiv!$K$2=BT18070,BV18070,"")</f>
        <v/>
      </c>
      <c r="BT18070" s="34" t="str">
        <f t="shared" si="1973"/>
        <v/>
      </c>
      <c r="BU18070" s="32" t="str">
        <f t="shared" si="1974"/>
        <v/>
      </c>
      <c r="BV18070" s="32" t="str">
        <f t="shared" si="1975"/>
        <v/>
      </c>
      <c r="BW18070" s="32" t="str">
        <f t="shared" si="1976"/>
        <v/>
      </c>
      <c r="BX18070" s="32" t="str">
        <f t="shared" si="1977"/>
        <v/>
      </c>
      <c r="BY18070" s="32" t="str">
        <f t="shared" si="1978"/>
        <v/>
      </c>
      <c r="BZ18070" s="32" t="str">
        <f t="shared" si="1979"/>
        <v/>
      </c>
      <c r="CA18070" s="32" t="str">
        <f t="shared" si="1980"/>
        <v/>
      </c>
      <c r="CB18070" s="33">
        <f>IF(COUNTIF($CD$7:CD18070,CD18070)=1,CD18070,CD18070+COUNTIF($CD$6:CD18069,CD18070))</f>
        <v>61580</v>
      </c>
      <c r="CC18070" s="34">
        <f t="shared" si="1981"/>
        <v>55153</v>
      </c>
      <c r="CD18070" s="32">
        <f t="shared" si="1982"/>
        <v>55153</v>
      </c>
      <c r="CE18070" s="32">
        <f t="shared" si="1983"/>
        <v>0</v>
      </c>
      <c r="CF18070" s="32">
        <f t="shared" si="1984"/>
        <v>0</v>
      </c>
      <c r="CG18070" s="32" t="str">
        <f t="shared" si="1985"/>
        <v/>
      </c>
      <c r="CH18070" s="32">
        <v>65</v>
      </c>
      <c r="CI18070" s="32" t="s">
        <v>13</v>
      </c>
      <c r="CJ18070" s="32" t="str">
        <f t="shared" si="1986"/>
        <v/>
      </c>
      <c r="CK18070" s="32" t="str">
        <f t="shared" si="1987"/>
        <v/>
      </c>
      <c r="CL18070" s="32" t="str">
        <f t="shared" si="1988"/>
        <v/>
      </c>
      <c r="CM18070" s="32" t="str">
        <f t="shared" si="1989"/>
        <v/>
      </c>
      <c r="CN18070" s="32" t="str">
        <f t="shared" si="1990"/>
        <v/>
      </c>
    </row>
    <row r="18071" spans="71:92" x14ac:dyDescent="0.3">
      <c r="BS18071" s="32" t="str">
        <f>IF(Kiadasi_kiseroiv!$K$2=BT18071,BV18071,"")</f>
        <v/>
      </c>
      <c r="BT18071" s="34" t="str">
        <f t="shared" ref="BT18071:BT18102" si="1991">IF(AND($BT$4=CI18071,BU18071&lt;&gt;""),CC18071,"")</f>
        <v/>
      </c>
      <c r="BU18071" s="32" t="str">
        <f t="shared" ref="BU18071:BU18102" si="1992">IF(AND($BU$1=CI18071,ISERROR(VLOOKUP(CG18071,Kisiv,2,FALSE))=FALSE),CB18071,"")</f>
        <v/>
      </c>
      <c r="BV18071" s="32" t="str">
        <f t="shared" ref="BV18071:BV18102" si="1993">IF(BU18071&lt;&gt;"",RANK(BU18071,$BU$7:$BU$33000,1),"")</f>
        <v/>
      </c>
      <c r="BW18071" s="32" t="str">
        <f t="shared" ref="BW18071:BW18102" si="1994">IF(CC18071&lt;min,$BW$2,IF(CC18071&lt;=max,CG18071,""))</f>
        <v/>
      </c>
      <c r="BX18071" s="32" t="str">
        <f t="shared" ref="BX18071:BX18102" si="1995">IF(AND(OR($BX$1=0,$BX$1=CG18071),OR($BX$2=0,IF(ISERROR(SEARCH($BX$2,CJ18071&amp;CK18071&amp;CL18071,1)),FALSE,TRUE))),CB18071,"")</f>
        <v/>
      </c>
      <c r="BY18071" s="32" t="str">
        <f t="shared" ref="BY18071:BY18102" si="1996">IF(AND(BX18071&lt;&gt;"",CC18071&lt;&gt;$CD$2),RANK(BX18071,$BX$7:$BX$33000,1),"")</f>
        <v/>
      </c>
      <c r="BZ18071" s="32" t="str">
        <f t="shared" ref="BZ18071:BZ18102" si="1997">IF(AND(CC18071&lt;$BZ$2,CI18071=$BZ$4),$BZ$5,IF(AND(CC18071&lt;=$BZ$3,CI18071=$BZ$4),CB18071,""))</f>
        <v/>
      </c>
      <c r="CA18071" s="32" t="str">
        <f t="shared" ref="CA18071:CA18102" si="1998">IF(AND(BZ18071&lt;&gt;"",BZ18071&lt;&gt;$BZ$5),RANK(BZ18071,$BZ$7:$BZ$33000,1),"")</f>
        <v/>
      </c>
      <c r="CB18071" s="33">
        <f>IF(COUNTIF($CD$7:CD18071,CD18071)=1,CD18071,CD18071+COUNTIF($CD$6:CD18070,CD18071))</f>
        <v>61581</v>
      </c>
      <c r="CC18071" s="34">
        <f t="shared" ref="CC18071:CC18102" si="1999">IF(INDEX(fb,CH18071,1)&lt;&gt;1,INDEX(fb,CH18071,1),$CD$2)</f>
        <v>55153</v>
      </c>
      <c r="CD18071" s="32">
        <f t="shared" ref="CD18071:CD18102" si="2000">IF(CC18071&lt;&gt;$CD$2,RANK(CC18071,$CC$7:$CC$33000,1),$CD$2)</f>
        <v>55153</v>
      </c>
      <c r="CE18071" s="32">
        <f t="shared" ref="CE18071:CE18102" si="2001">INDEX(fb,CH18071,6)</f>
        <v>0</v>
      </c>
      <c r="CF18071" s="32">
        <f t="shared" ref="CF18071:CF18102" si="2002">INDEX(fb,CH18071,8)</f>
        <v>0</v>
      </c>
      <c r="CG18071" s="32" t="str">
        <f t="shared" ref="CG18071:CG18102" si="2003">INDEX(fb,CH18071,7)&amp;INDEX(fb,CH18071,9)</f>
        <v/>
      </c>
      <c r="CH18071" s="32">
        <v>66</v>
      </c>
      <c r="CI18071" s="32" t="s">
        <v>13</v>
      </c>
      <c r="CJ18071" s="32" t="str">
        <f t="shared" ref="CJ18071:CJ18102" si="2004">IF(INDEX(fb,CH18071,5)&lt;&gt;0,INDEX(fb,CH18071,5),"")</f>
        <v/>
      </c>
      <c r="CK18071" s="32" t="str">
        <f t="shared" ref="CK18071:CK18102" si="2005">IF(INDEX(fb,CH18071,10)&lt;&gt;0,INDEX(fb,CH18071,10),"")</f>
        <v/>
      </c>
      <c r="CL18071" s="32" t="str">
        <f t="shared" ref="CL18071:CL18102" si="2006">IF(INDEX(fb,CH18071,11)&lt;&gt;0,INDEX(fb,CH18071,11),"")</f>
        <v/>
      </c>
      <c r="CM18071" s="32" t="str">
        <f t="shared" ref="CM18071:CM18102" si="2007">IF(INDEX(fb,CH18071,4)&lt;&gt;0,INDEX(fb,CH18071,4),"")</f>
        <v/>
      </c>
      <c r="CN18071" s="32" t="str">
        <f t="shared" ref="CN18071:CN18102" si="2008">IF(INDEX(fb,CH18071,3)&lt;&gt;0,INDEX(fb,CH18071,3),"")</f>
        <v/>
      </c>
    </row>
    <row r="18072" spans="71:92" x14ac:dyDescent="0.3">
      <c r="BS18072" s="32" t="str">
        <f>IF(Kiadasi_kiseroiv!$K$2=BT18072,BV18072,"")</f>
        <v/>
      </c>
      <c r="BT18072" s="34" t="str">
        <f t="shared" si="1991"/>
        <v/>
      </c>
      <c r="BU18072" s="32" t="str">
        <f t="shared" si="1992"/>
        <v/>
      </c>
      <c r="BV18072" s="32" t="str">
        <f t="shared" si="1993"/>
        <v/>
      </c>
      <c r="BW18072" s="32" t="str">
        <f t="shared" si="1994"/>
        <v/>
      </c>
      <c r="BX18072" s="32" t="str">
        <f t="shared" si="1995"/>
        <v/>
      </c>
      <c r="BY18072" s="32" t="str">
        <f t="shared" si="1996"/>
        <v/>
      </c>
      <c r="BZ18072" s="32" t="str">
        <f t="shared" si="1997"/>
        <v/>
      </c>
      <c r="CA18072" s="32" t="str">
        <f t="shared" si="1998"/>
        <v/>
      </c>
      <c r="CB18072" s="33">
        <f>IF(COUNTIF($CD$7:CD18072,CD18072)=1,CD18072,CD18072+COUNTIF($CD$6:CD18071,CD18072))</f>
        <v>61582</v>
      </c>
      <c r="CC18072" s="34">
        <f t="shared" si="1999"/>
        <v>55153</v>
      </c>
      <c r="CD18072" s="32">
        <f t="shared" si="2000"/>
        <v>55153</v>
      </c>
      <c r="CE18072" s="32">
        <f t="shared" si="2001"/>
        <v>0</v>
      </c>
      <c r="CF18072" s="32">
        <f t="shared" si="2002"/>
        <v>0</v>
      </c>
      <c r="CG18072" s="32" t="str">
        <f t="shared" si="2003"/>
        <v/>
      </c>
      <c r="CH18072" s="32">
        <v>67</v>
      </c>
      <c r="CI18072" s="32" t="s">
        <v>13</v>
      </c>
      <c r="CJ18072" s="32" t="str">
        <f t="shared" si="2004"/>
        <v/>
      </c>
      <c r="CK18072" s="32" t="str">
        <f t="shared" si="2005"/>
        <v/>
      </c>
      <c r="CL18072" s="32" t="str">
        <f t="shared" si="2006"/>
        <v/>
      </c>
      <c r="CM18072" s="32" t="str">
        <f t="shared" si="2007"/>
        <v/>
      </c>
      <c r="CN18072" s="32" t="str">
        <f t="shared" si="2008"/>
        <v/>
      </c>
    </row>
    <row r="18073" spans="71:92" x14ac:dyDescent="0.3">
      <c r="BS18073" s="32" t="str">
        <f>IF(Kiadasi_kiseroiv!$K$2=BT18073,BV18073,"")</f>
        <v/>
      </c>
      <c r="BT18073" s="34" t="str">
        <f t="shared" si="1991"/>
        <v/>
      </c>
      <c r="BU18073" s="32" t="str">
        <f t="shared" si="1992"/>
        <v/>
      </c>
      <c r="BV18073" s="32" t="str">
        <f t="shared" si="1993"/>
        <v/>
      </c>
      <c r="BW18073" s="32" t="str">
        <f t="shared" si="1994"/>
        <v/>
      </c>
      <c r="BX18073" s="32" t="str">
        <f t="shared" si="1995"/>
        <v/>
      </c>
      <c r="BY18073" s="32" t="str">
        <f t="shared" si="1996"/>
        <v/>
      </c>
      <c r="BZ18073" s="32" t="str">
        <f t="shared" si="1997"/>
        <v/>
      </c>
      <c r="CA18073" s="32" t="str">
        <f t="shared" si="1998"/>
        <v/>
      </c>
      <c r="CB18073" s="33">
        <f>IF(COUNTIF($CD$7:CD18073,CD18073)=1,CD18073,CD18073+COUNTIF($CD$6:CD18072,CD18073))</f>
        <v>61583</v>
      </c>
      <c r="CC18073" s="34">
        <f t="shared" si="1999"/>
        <v>55153</v>
      </c>
      <c r="CD18073" s="32">
        <f t="shared" si="2000"/>
        <v>55153</v>
      </c>
      <c r="CE18073" s="32">
        <f t="shared" si="2001"/>
        <v>0</v>
      </c>
      <c r="CF18073" s="32">
        <f t="shared" si="2002"/>
        <v>0</v>
      </c>
      <c r="CG18073" s="32" t="str">
        <f t="shared" si="2003"/>
        <v/>
      </c>
      <c r="CH18073" s="32">
        <v>68</v>
      </c>
      <c r="CI18073" s="32" t="s">
        <v>13</v>
      </c>
      <c r="CJ18073" s="32" t="str">
        <f t="shared" si="2004"/>
        <v/>
      </c>
      <c r="CK18073" s="32" t="str">
        <f t="shared" si="2005"/>
        <v/>
      </c>
      <c r="CL18073" s="32" t="str">
        <f t="shared" si="2006"/>
        <v/>
      </c>
      <c r="CM18073" s="32" t="str">
        <f t="shared" si="2007"/>
        <v/>
      </c>
      <c r="CN18073" s="32" t="str">
        <f t="shared" si="2008"/>
        <v/>
      </c>
    </row>
    <row r="18074" spans="71:92" x14ac:dyDescent="0.3">
      <c r="BS18074" s="32" t="str">
        <f>IF(Kiadasi_kiseroiv!$K$2=BT18074,BV18074,"")</f>
        <v/>
      </c>
      <c r="BT18074" s="34" t="str">
        <f t="shared" si="1991"/>
        <v/>
      </c>
      <c r="BU18074" s="32" t="str">
        <f t="shared" si="1992"/>
        <v/>
      </c>
      <c r="BV18074" s="32" t="str">
        <f t="shared" si="1993"/>
        <v/>
      </c>
      <c r="BW18074" s="32" t="str">
        <f t="shared" si="1994"/>
        <v/>
      </c>
      <c r="BX18074" s="32" t="str">
        <f t="shared" si="1995"/>
        <v/>
      </c>
      <c r="BY18074" s="32" t="str">
        <f t="shared" si="1996"/>
        <v/>
      </c>
      <c r="BZ18074" s="32" t="str">
        <f t="shared" si="1997"/>
        <v/>
      </c>
      <c r="CA18074" s="32" t="str">
        <f t="shared" si="1998"/>
        <v/>
      </c>
      <c r="CB18074" s="33">
        <f>IF(COUNTIF($CD$7:CD18074,CD18074)=1,CD18074,CD18074+COUNTIF($CD$6:CD18073,CD18074))</f>
        <v>61584</v>
      </c>
      <c r="CC18074" s="34">
        <f t="shared" si="1999"/>
        <v>55153</v>
      </c>
      <c r="CD18074" s="32">
        <f t="shared" si="2000"/>
        <v>55153</v>
      </c>
      <c r="CE18074" s="32">
        <f t="shared" si="2001"/>
        <v>0</v>
      </c>
      <c r="CF18074" s="32">
        <f t="shared" si="2002"/>
        <v>0</v>
      </c>
      <c r="CG18074" s="32" t="str">
        <f t="shared" si="2003"/>
        <v/>
      </c>
      <c r="CH18074" s="32">
        <v>69</v>
      </c>
      <c r="CI18074" s="32" t="s">
        <v>13</v>
      </c>
      <c r="CJ18074" s="32" t="str">
        <f t="shared" si="2004"/>
        <v/>
      </c>
      <c r="CK18074" s="32" t="str">
        <f t="shared" si="2005"/>
        <v/>
      </c>
      <c r="CL18074" s="32" t="str">
        <f t="shared" si="2006"/>
        <v/>
      </c>
      <c r="CM18074" s="32" t="str">
        <f t="shared" si="2007"/>
        <v/>
      </c>
      <c r="CN18074" s="32" t="str">
        <f t="shared" si="2008"/>
        <v/>
      </c>
    </row>
    <row r="18075" spans="71:92" x14ac:dyDescent="0.3">
      <c r="BS18075" s="32" t="str">
        <f>IF(Kiadasi_kiseroiv!$K$2=BT18075,BV18075,"")</f>
        <v/>
      </c>
      <c r="BT18075" s="34" t="str">
        <f t="shared" si="1991"/>
        <v/>
      </c>
      <c r="BU18075" s="32" t="str">
        <f t="shared" si="1992"/>
        <v/>
      </c>
      <c r="BV18075" s="32" t="str">
        <f t="shared" si="1993"/>
        <v/>
      </c>
      <c r="BW18075" s="32" t="str">
        <f t="shared" si="1994"/>
        <v/>
      </c>
      <c r="BX18075" s="32" t="str">
        <f t="shared" si="1995"/>
        <v/>
      </c>
      <c r="BY18075" s="32" t="str">
        <f t="shared" si="1996"/>
        <v/>
      </c>
      <c r="BZ18075" s="32" t="str">
        <f t="shared" si="1997"/>
        <v/>
      </c>
      <c r="CA18075" s="32" t="str">
        <f t="shared" si="1998"/>
        <v/>
      </c>
      <c r="CB18075" s="33">
        <f>IF(COUNTIF($CD$7:CD18075,CD18075)=1,CD18075,CD18075+COUNTIF($CD$6:CD18074,CD18075))</f>
        <v>61585</v>
      </c>
      <c r="CC18075" s="34">
        <f t="shared" si="1999"/>
        <v>55153</v>
      </c>
      <c r="CD18075" s="32">
        <f t="shared" si="2000"/>
        <v>55153</v>
      </c>
      <c r="CE18075" s="32">
        <f t="shared" si="2001"/>
        <v>0</v>
      </c>
      <c r="CF18075" s="32">
        <f t="shared" si="2002"/>
        <v>0</v>
      </c>
      <c r="CG18075" s="32" t="str">
        <f t="shared" si="2003"/>
        <v/>
      </c>
      <c r="CH18075" s="32">
        <v>70</v>
      </c>
      <c r="CI18075" s="32" t="s">
        <v>13</v>
      </c>
      <c r="CJ18075" s="32" t="str">
        <f t="shared" si="2004"/>
        <v/>
      </c>
      <c r="CK18075" s="32" t="str">
        <f t="shared" si="2005"/>
        <v/>
      </c>
      <c r="CL18075" s="32" t="str">
        <f t="shared" si="2006"/>
        <v/>
      </c>
      <c r="CM18075" s="32" t="str">
        <f t="shared" si="2007"/>
        <v/>
      </c>
      <c r="CN18075" s="32" t="str">
        <f t="shared" si="2008"/>
        <v/>
      </c>
    </row>
    <row r="18076" spans="71:92" x14ac:dyDescent="0.3">
      <c r="BS18076" s="32" t="str">
        <f>IF(Kiadasi_kiseroiv!$K$2=BT18076,BV18076,"")</f>
        <v/>
      </c>
      <c r="BT18076" s="34" t="str">
        <f t="shared" si="1991"/>
        <v/>
      </c>
      <c r="BU18076" s="32" t="str">
        <f t="shared" si="1992"/>
        <v/>
      </c>
      <c r="BV18076" s="32" t="str">
        <f t="shared" si="1993"/>
        <v/>
      </c>
      <c r="BW18076" s="32" t="str">
        <f t="shared" si="1994"/>
        <v/>
      </c>
      <c r="BX18076" s="32" t="str">
        <f t="shared" si="1995"/>
        <v/>
      </c>
      <c r="BY18076" s="32" t="str">
        <f t="shared" si="1996"/>
        <v/>
      </c>
      <c r="BZ18076" s="32" t="str">
        <f t="shared" si="1997"/>
        <v/>
      </c>
      <c r="CA18076" s="32" t="str">
        <f t="shared" si="1998"/>
        <v/>
      </c>
      <c r="CB18076" s="33">
        <f>IF(COUNTIF($CD$7:CD18076,CD18076)=1,CD18076,CD18076+COUNTIF($CD$6:CD18075,CD18076))</f>
        <v>61586</v>
      </c>
      <c r="CC18076" s="34">
        <f t="shared" si="1999"/>
        <v>55153</v>
      </c>
      <c r="CD18076" s="32">
        <f t="shared" si="2000"/>
        <v>55153</v>
      </c>
      <c r="CE18076" s="32">
        <f t="shared" si="2001"/>
        <v>0</v>
      </c>
      <c r="CF18076" s="32">
        <f t="shared" si="2002"/>
        <v>0</v>
      </c>
      <c r="CG18076" s="32" t="str">
        <f t="shared" si="2003"/>
        <v/>
      </c>
      <c r="CH18076" s="32">
        <v>71</v>
      </c>
      <c r="CI18076" s="32" t="s">
        <v>13</v>
      </c>
      <c r="CJ18076" s="32" t="str">
        <f t="shared" si="2004"/>
        <v/>
      </c>
      <c r="CK18076" s="32" t="str">
        <f t="shared" si="2005"/>
        <v/>
      </c>
      <c r="CL18076" s="32" t="str">
        <f t="shared" si="2006"/>
        <v/>
      </c>
      <c r="CM18076" s="32" t="str">
        <f t="shared" si="2007"/>
        <v/>
      </c>
      <c r="CN18076" s="32" t="str">
        <f t="shared" si="2008"/>
        <v/>
      </c>
    </row>
    <row r="18077" spans="71:92" x14ac:dyDescent="0.3">
      <c r="BS18077" s="32" t="str">
        <f>IF(Kiadasi_kiseroiv!$K$2=BT18077,BV18077,"")</f>
        <v/>
      </c>
      <c r="BT18077" s="34" t="str">
        <f t="shared" si="1991"/>
        <v/>
      </c>
      <c r="BU18077" s="32" t="str">
        <f t="shared" si="1992"/>
        <v/>
      </c>
      <c r="BV18077" s="32" t="str">
        <f t="shared" si="1993"/>
        <v/>
      </c>
      <c r="BW18077" s="32" t="str">
        <f t="shared" si="1994"/>
        <v/>
      </c>
      <c r="BX18077" s="32" t="str">
        <f t="shared" si="1995"/>
        <v/>
      </c>
      <c r="BY18077" s="32" t="str">
        <f t="shared" si="1996"/>
        <v/>
      </c>
      <c r="BZ18077" s="32" t="str">
        <f t="shared" si="1997"/>
        <v/>
      </c>
      <c r="CA18077" s="32" t="str">
        <f t="shared" si="1998"/>
        <v/>
      </c>
      <c r="CB18077" s="33">
        <f>IF(COUNTIF($CD$7:CD18077,CD18077)=1,CD18077,CD18077+COUNTIF($CD$6:CD18076,CD18077))</f>
        <v>61587</v>
      </c>
      <c r="CC18077" s="34">
        <f t="shared" si="1999"/>
        <v>55153</v>
      </c>
      <c r="CD18077" s="32">
        <f t="shared" si="2000"/>
        <v>55153</v>
      </c>
      <c r="CE18077" s="32">
        <f t="shared" si="2001"/>
        <v>0</v>
      </c>
      <c r="CF18077" s="32">
        <f t="shared" si="2002"/>
        <v>0</v>
      </c>
      <c r="CG18077" s="32" t="str">
        <f t="shared" si="2003"/>
        <v/>
      </c>
      <c r="CH18077" s="32">
        <v>72</v>
      </c>
      <c r="CI18077" s="32" t="s">
        <v>13</v>
      </c>
      <c r="CJ18077" s="32" t="str">
        <f t="shared" si="2004"/>
        <v/>
      </c>
      <c r="CK18077" s="32" t="str">
        <f t="shared" si="2005"/>
        <v/>
      </c>
      <c r="CL18077" s="32" t="str">
        <f t="shared" si="2006"/>
        <v/>
      </c>
      <c r="CM18077" s="32" t="str">
        <f t="shared" si="2007"/>
        <v/>
      </c>
      <c r="CN18077" s="32" t="str">
        <f t="shared" si="2008"/>
        <v/>
      </c>
    </row>
    <row r="18078" spans="71:92" x14ac:dyDescent="0.3">
      <c r="BS18078" s="32" t="str">
        <f>IF(Kiadasi_kiseroiv!$K$2=BT18078,BV18078,"")</f>
        <v/>
      </c>
      <c r="BT18078" s="34" t="str">
        <f t="shared" si="1991"/>
        <v/>
      </c>
      <c r="BU18078" s="32" t="str">
        <f t="shared" si="1992"/>
        <v/>
      </c>
      <c r="BV18078" s="32" t="str">
        <f t="shared" si="1993"/>
        <v/>
      </c>
      <c r="BW18078" s="32" t="str">
        <f t="shared" si="1994"/>
        <v/>
      </c>
      <c r="BX18078" s="32" t="str">
        <f t="shared" si="1995"/>
        <v/>
      </c>
      <c r="BY18078" s="32" t="str">
        <f t="shared" si="1996"/>
        <v/>
      </c>
      <c r="BZ18078" s="32" t="str">
        <f t="shared" si="1997"/>
        <v/>
      </c>
      <c r="CA18078" s="32" t="str">
        <f t="shared" si="1998"/>
        <v/>
      </c>
      <c r="CB18078" s="33">
        <f>IF(COUNTIF($CD$7:CD18078,CD18078)=1,CD18078,CD18078+COUNTIF($CD$6:CD18077,CD18078))</f>
        <v>61588</v>
      </c>
      <c r="CC18078" s="34">
        <f t="shared" si="1999"/>
        <v>55153</v>
      </c>
      <c r="CD18078" s="32">
        <f t="shared" si="2000"/>
        <v>55153</v>
      </c>
      <c r="CE18078" s="32">
        <f t="shared" si="2001"/>
        <v>0</v>
      </c>
      <c r="CF18078" s="32">
        <f t="shared" si="2002"/>
        <v>0</v>
      </c>
      <c r="CG18078" s="32" t="str">
        <f t="shared" si="2003"/>
        <v/>
      </c>
      <c r="CH18078" s="32">
        <v>73</v>
      </c>
      <c r="CI18078" s="32" t="s">
        <v>13</v>
      </c>
      <c r="CJ18078" s="32" t="str">
        <f t="shared" si="2004"/>
        <v/>
      </c>
      <c r="CK18078" s="32" t="str">
        <f t="shared" si="2005"/>
        <v/>
      </c>
      <c r="CL18078" s="32" t="str">
        <f t="shared" si="2006"/>
        <v/>
      </c>
      <c r="CM18078" s="32" t="str">
        <f t="shared" si="2007"/>
        <v/>
      </c>
      <c r="CN18078" s="32" t="str">
        <f t="shared" si="2008"/>
        <v/>
      </c>
    </row>
    <row r="18079" spans="71:92" x14ac:dyDescent="0.3">
      <c r="BS18079" s="32" t="str">
        <f>IF(Kiadasi_kiseroiv!$K$2=BT18079,BV18079,"")</f>
        <v/>
      </c>
      <c r="BT18079" s="34" t="str">
        <f t="shared" si="1991"/>
        <v/>
      </c>
      <c r="BU18079" s="32" t="str">
        <f t="shared" si="1992"/>
        <v/>
      </c>
      <c r="BV18079" s="32" t="str">
        <f t="shared" si="1993"/>
        <v/>
      </c>
      <c r="BW18079" s="32" t="str">
        <f t="shared" si="1994"/>
        <v/>
      </c>
      <c r="BX18079" s="32" t="str">
        <f t="shared" si="1995"/>
        <v/>
      </c>
      <c r="BY18079" s="32" t="str">
        <f t="shared" si="1996"/>
        <v/>
      </c>
      <c r="BZ18079" s="32" t="str">
        <f t="shared" si="1997"/>
        <v/>
      </c>
      <c r="CA18079" s="32" t="str">
        <f t="shared" si="1998"/>
        <v/>
      </c>
      <c r="CB18079" s="33">
        <f>IF(COUNTIF($CD$7:CD18079,CD18079)=1,CD18079,CD18079+COUNTIF($CD$6:CD18078,CD18079))</f>
        <v>61589</v>
      </c>
      <c r="CC18079" s="34">
        <f t="shared" si="1999"/>
        <v>55153</v>
      </c>
      <c r="CD18079" s="32">
        <f t="shared" si="2000"/>
        <v>55153</v>
      </c>
      <c r="CE18079" s="32">
        <f t="shared" si="2001"/>
        <v>0</v>
      </c>
      <c r="CF18079" s="32">
        <f t="shared" si="2002"/>
        <v>0</v>
      </c>
      <c r="CG18079" s="32" t="str">
        <f t="shared" si="2003"/>
        <v/>
      </c>
      <c r="CH18079" s="32">
        <v>74</v>
      </c>
      <c r="CI18079" s="32" t="s">
        <v>13</v>
      </c>
      <c r="CJ18079" s="32" t="str">
        <f t="shared" si="2004"/>
        <v/>
      </c>
      <c r="CK18079" s="32" t="str">
        <f t="shared" si="2005"/>
        <v/>
      </c>
      <c r="CL18079" s="32" t="str">
        <f t="shared" si="2006"/>
        <v/>
      </c>
      <c r="CM18079" s="32" t="str">
        <f t="shared" si="2007"/>
        <v/>
      </c>
      <c r="CN18079" s="32" t="str">
        <f t="shared" si="2008"/>
        <v/>
      </c>
    </row>
    <row r="18080" spans="71:92" x14ac:dyDescent="0.3">
      <c r="BS18080" s="32" t="str">
        <f>IF(Kiadasi_kiseroiv!$K$2=BT18080,BV18080,"")</f>
        <v/>
      </c>
      <c r="BT18080" s="34" t="str">
        <f t="shared" si="1991"/>
        <v/>
      </c>
      <c r="BU18080" s="32" t="str">
        <f t="shared" si="1992"/>
        <v/>
      </c>
      <c r="BV18080" s="32" t="str">
        <f t="shared" si="1993"/>
        <v/>
      </c>
      <c r="BW18080" s="32" t="str">
        <f t="shared" si="1994"/>
        <v/>
      </c>
      <c r="BX18080" s="32" t="str">
        <f t="shared" si="1995"/>
        <v/>
      </c>
      <c r="BY18080" s="32" t="str">
        <f t="shared" si="1996"/>
        <v/>
      </c>
      <c r="BZ18080" s="32" t="str">
        <f t="shared" si="1997"/>
        <v/>
      </c>
      <c r="CA18080" s="32" t="str">
        <f t="shared" si="1998"/>
        <v/>
      </c>
      <c r="CB18080" s="33">
        <f>IF(COUNTIF($CD$7:CD18080,CD18080)=1,CD18080,CD18080+COUNTIF($CD$6:CD18079,CD18080))</f>
        <v>61590</v>
      </c>
      <c r="CC18080" s="34">
        <f t="shared" si="1999"/>
        <v>55153</v>
      </c>
      <c r="CD18080" s="32">
        <f t="shared" si="2000"/>
        <v>55153</v>
      </c>
      <c r="CE18080" s="32">
        <f t="shared" si="2001"/>
        <v>0</v>
      </c>
      <c r="CF18080" s="32">
        <f t="shared" si="2002"/>
        <v>0</v>
      </c>
      <c r="CG18080" s="32" t="str">
        <f t="shared" si="2003"/>
        <v/>
      </c>
      <c r="CH18080" s="32">
        <v>75</v>
      </c>
      <c r="CI18080" s="32" t="s">
        <v>13</v>
      </c>
      <c r="CJ18080" s="32" t="str">
        <f t="shared" si="2004"/>
        <v/>
      </c>
      <c r="CK18080" s="32" t="str">
        <f t="shared" si="2005"/>
        <v/>
      </c>
      <c r="CL18080" s="32" t="str">
        <f t="shared" si="2006"/>
        <v/>
      </c>
      <c r="CM18080" s="32" t="str">
        <f t="shared" si="2007"/>
        <v/>
      </c>
      <c r="CN18080" s="32" t="str">
        <f t="shared" si="2008"/>
        <v/>
      </c>
    </row>
    <row r="18081" spans="71:92" x14ac:dyDescent="0.3">
      <c r="BS18081" s="32" t="str">
        <f>IF(Kiadasi_kiseroiv!$K$2=BT18081,BV18081,"")</f>
        <v/>
      </c>
      <c r="BT18081" s="34" t="str">
        <f t="shared" si="1991"/>
        <v/>
      </c>
      <c r="BU18081" s="32" t="str">
        <f t="shared" si="1992"/>
        <v/>
      </c>
      <c r="BV18081" s="32" t="str">
        <f t="shared" si="1993"/>
        <v/>
      </c>
      <c r="BW18081" s="32" t="str">
        <f t="shared" si="1994"/>
        <v/>
      </c>
      <c r="BX18081" s="32" t="str">
        <f t="shared" si="1995"/>
        <v/>
      </c>
      <c r="BY18081" s="32" t="str">
        <f t="shared" si="1996"/>
        <v/>
      </c>
      <c r="BZ18081" s="32" t="str">
        <f t="shared" si="1997"/>
        <v/>
      </c>
      <c r="CA18081" s="32" t="str">
        <f t="shared" si="1998"/>
        <v/>
      </c>
      <c r="CB18081" s="33">
        <f>IF(COUNTIF($CD$7:CD18081,CD18081)=1,CD18081,CD18081+COUNTIF($CD$6:CD18080,CD18081))</f>
        <v>61591</v>
      </c>
      <c r="CC18081" s="34">
        <f t="shared" si="1999"/>
        <v>55153</v>
      </c>
      <c r="CD18081" s="32">
        <f t="shared" si="2000"/>
        <v>55153</v>
      </c>
      <c r="CE18081" s="32">
        <f t="shared" si="2001"/>
        <v>0</v>
      </c>
      <c r="CF18081" s="32">
        <f t="shared" si="2002"/>
        <v>0</v>
      </c>
      <c r="CG18081" s="32" t="str">
        <f t="shared" si="2003"/>
        <v/>
      </c>
      <c r="CH18081" s="32">
        <v>76</v>
      </c>
      <c r="CI18081" s="32" t="s">
        <v>13</v>
      </c>
      <c r="CJ18081" s="32" t="str">
        <f t="shared" si="2004"/>
        <v/>
      </c>
      <c r="CK18081" s="32" t="str">
        <f t="shared" si="2005"/>
        <v/>
      </c>
      <c r="CL18081" s="32" t="str">
        <f t="shared" si="2006"/>
        <v/>
      </c>
      <c r="CM18081" s="32" t="str">
        <f t="shared" si="2007"/>
        <v/>
      </c>
      <c r="CN18081" s="32" t="str">
        <f t="shared" si="2008"/>
        <v/>
      </c>
    </row>
    <row r="18082" spans="71:92" x14ac:dyDescent="0.3">
      <c r="BS18082" s="32" t="str">
        <f>IF(Kiadasi_kiseroiv!$K$2=BT18082,BV18082,"")</f>
        <v/>
      </c>
      <c r="BT18082" s="34" t="str">
        <f t="shared" si="1991"/>
        <v/>
      </c>
      <c r="BU18082" s="32" t="str">
        <f t="shared" si="1992"/>
        <v/>
      </c>
      <c r="BV18082" s="32" t="str">
        <f t="shared" si="1993"/>
        <v/>
      </c>
      <c r="BW18082" s="32" t="str">
        <f t="shared" si="1994"/>
        <v/>
      </c>
      <c r="BX18082" s="32" t="str">
        <f t="shared" si="1995"/>
        <v/>
      </c>
      <c r="BY18082" s="32" t="str">
        <f t="shared" si="1996"/>
        <v/>
      </c>
      <c r="BZ18082" s="32" t="str">
        <f t="shared" si="1997"/>
        <v/>
      </c>
      <c r="CA18082" s="32" t="str">
        <f t="shared" si="1998"/>
        <v/>
      </c>
      <c r="CB18082" s="33">
        <f>IF(COUNTIF($CD$7:CD18082,CD18082)=1,CD18082,CD18082+COUNTIF($CD$6:CD18081,CD18082))</f>
        <v>61592</v>
      </c>
      <c r="CC18082" s="34">
        <f t="shared" si="1999"/>
        <v>55153</v>
      </c>
      <c r="CD18082" s="32">
        <f t="shared" si="2000"/>
        <v>55153</v>
      </c>
      <c r="CE18082" s="32">
        <f t="shared" si="2001"/>
        <v>0</v>
      </c>
      <c r="CF18082" s="32">
        <f t="shared" si="2002"/>
        <v>0</v>
      </c>
      <c r="CG18082" s="32" t="str">
        <f t="shared" si="2003"/>
        <v/>
      </c>
      <c r="CH18082" s="32">
        <v>77</v>
      </c>
      <c r="CI18082" s="32" t="s">
        <v>13</v>
      </c>
      <c r="CJ18082" s="32" t="str">
        <f t="shared" si="2004"/>
        <v/>
      </c>
      <c r="CK18082" s="32" t="str">
        <f t="shared" si="2005"/>
        <v/>
      </c>
      <c r="CL18082" s="32" t="str">
        <f t="shared" si="2006"/>
        <v/>
      </c>
      <c r="CM18082" s="32" t="str">
        <f t="shared" si="2007"/>
        <v/>
      </c>
      <c r="CN18082" s="32" t="str">
        <f t="shared" si="2008"/>
        <v/>
      </c>
    </row>
    <row r="18083" spans="71:92" x14ac:dyDescent="0.3">
      <c r="BS18083" s="32" t="str">
        <f>IF(Kiadasi_kiseroiv!$K$2=BT18083,BV18083,"")</f>
        <v/>
      </c>
      <c r="BT18083" s="34" t="str">
        <f t="shared" si="1991"/>
        <v/>
      </c>
      <c r="BU18083" s="32" t="str">
        <f t="shared" si="1992"/>
        <v/>
      </c>
      <c r="BV18083" s="32" t="str">
        <f t="shared" si="1993"/>
        <v/>
      </c>
      <c r="BW18083" s="32" t="str">
        <f t="shared" si="1994"/>
        <v/>
      </c>
      <c r="BX18083" s="32" t="str">
        <f t="shared" si="1995"/>
        <v/>
      </c>
      <c r="BY18083" s="32" t="str">
        <f t="shared" si="1996"/>
        <v/>
      </c>
      <c r="BZ18083" s="32" t="str">
        <f t="shared" si="1997"/>
        <v/>
      </c>
      <c r="CA18083" s="32" t="str">
        <f t="shared" si="1998"/>
        <v/>
      </c>
      <c r="CB18083" s="33">
        <f>IF(COUNTIF($CD$7:CD18083,CD18083)=1,CD18083,CD18083+COUNTIF($CD$6:CD18082,CD18083))</f>
        <v>61593</v>
      </c>
      <c r="CC18083" s="34">
        <f t="shared" si="1999"/>
        <v>55153</v>
      </c>
      <c r="CD18083" s="32">
        <f t="shared" si="2000"/>
        <v>55153</v>
      </c>
      <c r="CE18083" s="32">
        <f t="shared" si="2001"/>
        <v>0</v>
      </c>
      <c r="CF18083" s="32">
        <f t="shared" si="2002"/>
        <v>0</v>
      </c>
      <c r="CG18083" s="32" t="str">
        <f t="shared" si="2003"/>
        <v/>
      </c>
      <c r="CH18083" s="32">
        <v>78</v>
      </c>
      <c r="CI18083" s="32" t="s">
        <v>13</v>
      </c>
      <c r="CJ18083" s="32" t="str">
        <f t="shared" si="2004"/>
        <v/>
      </c>
      <c r="CK18083" s="32" t="str">
        <f t="shared" si="2005"/>
        <v/>
      </c>
      <c r="CL18083" s="32" t="str">
        <f t="shared" si="2006"/>
        <v/>
      </c>
      <c r="CM18083" s="32" t="str">
        <f t="shared" si="2007"/>
        <v/>
      </c>
      <c r="CN18083" s="32" t="str">
        <f t="shared" si="2008"/>
        <v/>
      </c>
    </row>
    <row r="18084" spans="71:92" x14ac:dyDescent="0.3">
      <c r="BS18084" s="32" t="str">
        <f>IF(Kiadasi_kiseroiv!$K$2=BT18084,BV18084,"")</f>
        <v/>
      </c>
      <c r="BT18084" s="34" t="str">
        <f t="shared" si="1991"/>
        <v/>
      </c>
      <c r="BU18084" s="32" t="str">
        <f t="shared" si="1992"/>
        <v/>
      </c>
      <c r="BV18084" s="32" t="str">
        <f t="shared" si="1993"/>
        <v/>
      </c>
      <c r="BW18084" s="32" t="str">
        <f t="shared" si="1994"/>
        <v/>
      </c>
      <c r="BX18084" s="32" t="str">
        <f t="shared" si="1995"/>
        <v/>
      </c>
      <c r="BY18084" s="32" t="str">
        <f t="shared" si="1996"/>
        <v/>
      </c>
      <c r="BZ18084" s="32" t="str">
        <f t="shared" si="1997"/>
        <v/>
      </c>
      <c r="CA18084" s="32" t="str">
        <f t="shared" si="1998"/>
        <v/>
      </c>
      <c r="CB18084" s="33">
        <f>IF(COUNTIF($CD$7:CD18084,CD18084)=1,CD18084,CD18084+COUNTIF($CD$6:CD18083,CD18084))</f>
        <v>61594</v>
      </c>
      <c r="CC18084" s="34">
        <f t="shared" si="1999"/>
        <v>55153</v>
      </c>
      <c r="CD18084" s="32">
        <f t="shared" si="2000"/>
        <v>55153</v>
      </c>
      <c r="CE18084" s="32">
        <f t="shared" si="2001"/>
        <v>0</v>
      </c>
      <c r="CF18084" s="32">
        <f t="shared" si="2002"/>
        <v>0</v>
      </c>
      <c r="CG18084" s="32" t="str">
        <f t="shared" si="2003"/>
        <v/>
      </c>
      <c r="CH18084" s="32">
        <v>79</v>
      </c>
      <c r="CI18084" s="32" t="s">
        <v>13</v>
      </c>
      <c r="CJ18084" s="32" t="str">
        <f t="shared" si="2004"/>
        <v/>
      </c>
      <c r="CK18084" s="32" t="str">
        <f t="shared" si="2005"/>
        <v/>
      </c>
      <c r="CL18084" s="32" t="str">
        <f t="shared" si="2006"/>
        <v/>
      </c>
      <c r="CM18084" s="32" t="str">
        <f t="shared" si="2007"/>
        <v/>
      </c>
      <c r="CN18084" s="32" t="str">
        <f t="shared" si="2008"/>
        <v/>
      </c>
    </row>
    <row r="18085" spans="71:92" x14ac:dyDescent="0.3">
      <c r="BS18085" s="32" t="str">
        <f>IF(Kiadasi_kiseroiv!$K$2=BT18085,BV18085,"")</f>
        <v/>
      </c>
      <c r="BT18085" s="34" t="str">
        <f t="shared" si="1991"/>
        <v/>
      </c>
      <c r="BU18085" s="32" t="str">
        <f t="shared" si="1992"/>
        <v/>
      </c>
      <c r="BV18085" s="32" t="str">
        <f t="shared" si="1993"/>
        <v/>
      </c>
      <c r="BW18085" s="32" t="str">
        <f t="shared" si="1994"/>
        <v/>
      </c>
      <c r="BX18085" s="32" t="str">
        <f t="shared" si="1995"/>
        <v/>
      </c>
      <c r="BY18085" s="32" t="str">
        <f t="shared" si="1996"/>
        <v/>
      </c>
      <c r="BZ18085" s="32" t="str">
        <f t="shared" si="1997"/>
        <v/>
      </c>
      <c r="CA18085" s="32" t="str">
        <f t="shared" si="1998"/>
        <v/>
      </c>
      <c r="CB18085" s="33">
        <f>IF(COUNTIF($CD$7:CD18085,CD18085)=1,CD18085,CD18085+COUNTIF($CD$6:CD18084,CD18085))</f>
        <v>61595</v>
      </c>
      <c r="CC18085" s="34">
        <f t="shared" si="1999"/>
        <v>55153</v>
      </c>
      <c r="CD18085" s="32">
        <f t="shared" si="2000"/>
        <v>55153</v>
      </c>
      <c r="CE18085" s="32">
        <f t="shared" si="2001"/>
        <v>0</v>
      </c>
      <c r="CF18085" s="32">
        <f t="shared" si="2002"/>
        <v>0</v>
      </c>
      <c r="CG18085" s="32" t="str">
        <f t="shared" si="2003"/>
        <v/>
      </c>
      <c r="CH18085" s="32">
        <v>80</v>
      </c>
      <c r="CI18085" s="32" t="s">
        <v>13</v>
      </c>
      <c r="CJ18085" s="32" t="str">
        <f t="shared" si="2004"/>
        <v/>
      </c>
      <c r="CK18085" s="32" t="str">
        <f t="shared" si="2005"/>
        <v/>
      </c>
      <c r="CL18085" s="32" t="str">
        <f t="shared" si="2006"/>
        <v/>
      </c>
      <c r="CM18085" s="32" t="str">
        <f t="shared" si="2007"/>
        <v/>
      </c>
      <c r="CN18085" s="32" t="str">
        <f t="shared" si="2008"/>
        <v/>
      </c>
    </row>
    <row r="18086" spans="71:92" x14ac:dyDescent="0.3">
      <c r="BS18086" s="32" t="str">
        <f>IF(Kiadasi_kiseroiv!$K$2=BT18086,BV18086,"")</f>
        <v/>
      </c>
      <c r="BT18086" s="34" t="str">
        <f t="shared" si="1991"/>
        <v/>
      </c>
      <c r="BU18086" s="32" t="str">
        <f t="shared" si="1992"/>
        <v/>
      </c>
      <c r="BV18086" s="32" t="str">
        <f t="shared" si="1993"/>
        <v/>
      </c>
      <c r="BW18086" s="32" t="str">
        <f t="shared" si="1994"/>
        <v/>
      </c>
      <c r="BX18086" s="32" t="str">
        <f t="shared" si="1995"/>
        <v/>
      </c>
      <c r="BY18086" s="32" t="str">
        <f t="shared" si="1996"/>
        <v/>
      </c>
      <c r="BZ18086" s="32" t="str">
        <f t="shared" si="1997"/>
        <v/>
      </c>
      <c r="CA18086" s="32" t="str">
        <f t="shared" si="1998"/>
        <v/>
      </c>
      <c r="CB18086" s="33">
        <f>IF(COUNTIF($CD$7:CD18086,CD18086)=1,CD18086,CD18086+COUNTIF($CD$6:CD18085,CD18086))</f>
        <v>61596</v>
      </c>
      <c r="CC18086" s="34">
        <f t="shared" si="1999"/>
        <v>55153</v>
      </c>
      <c r="CD18086" s="32">
        <f t="shared" si="2000"/>
        <v>55153</v>
      </c>
      <c r="CE18086" s="32">
        <f t="shared" si="2001"/>
        <v>0</v>
      </c>
      <c r="CF18086" s="32">
        <f t="shared" si="2002"/>
        <v>0</v>
      </c>
      <c r="CG18086" s="32" t="str">
        <f t="shared" si="2003"/>
        <v/>
      </c>
      <c r="CH18086" s="32">
        <v>81</v>
      </c>
      <c r="CI18086" s="32" t="s">
        <v>13</v>
      </c>
      <c r="CJ18086" s="32" t="str">
        <f t="shared" si="2004"/>
        <v/>
      </c>
      <c r="CK18086" s="32" t="str">
        <f t="shared" si="2005"/>
        <v/>
      </c>
      <c r="CL18086" s="32" t="str">
        <f t="shared" si="2006"/>
        <v/>
      </c>
      <c r="CM18086" s="32" t="str">
        <f t="shared" si="2007"/>
        <v/>
      </c>
      <c r="CN18086" s="32" t="str">
        <f t="shared" si="2008"/>
        <v/>
      </c>
    </row>
    <row r="18087" spans="71:92" x14ac:dyDescent="0.3">
      <c r="BS18087" s="32" t="str">
        <f>IF(Kiadasi_kiseroiv!$K$2=BT18087,BV18087,"")</f>
        <v/>
      </c>
      <c r="BT18087" s="34" t="str">
        <f t="shared" si="1991"/>
        <v/>
      </c>
      <c r="BU18087" s="32" t="str">
        <f t="shared" si="1992"/>
        <v/>
      </c>
      <c r="BV18087" s="32" t="str">
        <f t="shared" si="1993"/>
        <v/>
      </c>
      <c r="BW18087" s="32" t="str">
        <f t="shared" si="1994"/>
        <v/>
      </c>
      <c r="BX18087" s="32" t="str">
        <f t="shared" si="1995"/>
        <v/>
      </c>
      <c r="BY18087" s="32" t="str">
        <f t="shared" si="1996"/>
        <v/>
      </c>
      <c r="BZ18087" s="32" t="str">
        <f t="shared" si="1997"/>
        <v/>
      </c>
      <c r="CA18087" s="32" t="str">
        <f t="shared" si="1998"/>
        <v/>
      </c>
      <c r="CB18087" s="33">
        <f>IF(COUNTIF($CD$7:CD18087,CD18087)=1,CD18087,CD18087+COUNTIF($CD$6:CD18086,CD18087))</f>
        <v>61597</v>
      </c>
      <c r="CC18087" s="34">
        <f t="shared" si="1999"/>
        <v>55153</v>
      </c>
      <c r="CD18087" s="32">
        <f t="shared" si="2000"/>
        <v>55153</v>
      </c>
      <c r="CE18087" s="32">
        <f t="shared" si="2001"/>
        <v>0</v>
      </c>
      <c r="CF18087" s="32">
        <f t="shared" si="2002"/>
        <v>0</v>
      </c>
      <c r="CG18087" s="32" t="str">
        <f t="shared" si="2003"/>
        <v/>
      </c>
      <c r="CH18087" s="32">
        <v>82</v>
      </c>
      <c r="CI18087" s="32" t="s">
        <v>13</v>
      </c>
      <c r="CJ18087" s="32" t="str">
        <f t="shared" si="2004"/>
        <v/>
      </c>
      <c r="CK18087" s="32" t="str">
        <f t="shared" si="2005"/>
        <v/>
      </c>
      <c r="CL18087" s="32" t="str">
        <f t="shared" si="2006"/>
        <v/>
      </c>
      <c r="CM18087" s="32" t="str">
        <f t="shared" si="2007"/>
        <v/>
      </c>
      <c r="CN18087" s="32" t="str">
        <f t="shared" si="2008"/>
        <v/>
      </c>
    </row>
    <row r="18088" spans="71:92" x14ac:dyDescent="0.3">
      <c r="BS18088" s="32" t="str">
        <f>IF(Kiadasi_kiseroiv!$K$2=BT18088,BV18088,"")</f>
        <v/>
      </c>
      <c r="BT18088" s="34" t="str">
        <f t="shared" si="1991"/>
        <v/>
      </c>
      <c r="BU18088" s="32" t="str">
        <f t="shared" si="1992"/>
        <v/>
      </c>
      <c r="BV18088" s="32" t="str">
        <f t="shared" si="1993"/>
        <v/>
      </c>
      <c r="BW18088" s="32" t="str">
        <f t="shared" si="1994"/>
        <v/>
      </c>
      <c r="BX18088" s="32" t="str">
        <f t="shared" si="1995"/>
        <v/>
      </c>
      <c r="BY18088" s="32" t="str">
        <f t="shared" si="1996"/>
        <v/>
      </c>
      <c r="BZ18088" s="32" t="str">
        <f t="shared" si="1997"/>
        <v/>
      </c>
      <c r="CA18088" s="32" t="str">
        <f t="shared" si="1998"/>
        <v/>
      </c>
      <c r="CB18088" s="33">
        <f>IF(COUNTIF($CD$7:CD18088,CD18088)=1,CD18088,CD18088+COUNTIF($CD$6:CD18087,CD18088))</f>
        <v>61598</v>
      </c>
      <c r="CC18088" s="34">
        <f t="shared" si="1999"/>
        <v>55153</v>
      </c>
      <c r="CD18088" s="32">
        <f t="shared" si="2000"/>
        <v>55153</v>
      </c>
      <c r="CE18088" s="32">
        <f t="shared" si="2001"/>
        <v>0</v>
      </c>
      <c r="CF18088" s="32">
        <f t="shared" si="2002"/>
        <v>0</v>
      </c>
      <c r="CG18088" s="32" t="str">
        <f t="shared" si="2003"/>
        <v/>
      </c>
      <c r="CH18088" s="32">
        <v>83</v>
      </c>
      <c r="CI18088" s="32" t="s">
        <v>13</v>
      </c>
      <c r="CJ18088" s="32" t="str">
        <f t="shared" si="2004"/>
        <v/>
      </c>
      <c r="CK18088" s="32" t="str">
        <f t="shared" si="2005"/>
        <v/>
      </c>
      <c r="CL18088" s="32" t="str">
        <f t="shared" si="2006"/>
        <v/>
      </c>
      <c r="CM18088" s="32" t="str">
        <f t="shared" si="2007"/>
        <v/>
      </c>
      <c r="CN18088" s="32" t="str">
        <f t="shared" si="2008"/>
        <v/>
      </c>
    </row>
    <row r="18089" spans="71:92" x14ac:dyDescent="0.3">
      <c r="BS18089" s="32" t="str">
        <f>IF(Kiadasi_kiseroiv!$K$2=BT18089,BV18089,"")</f>
        <v/>
      </c>
      <c r="BT18089" s="34" t="str">
        <f t="shared" si="1991"/>
        <v/>
      </c>
      <c r="BU18089" s="32" t="str">
        <f t="shared" si="1992"/>
        <v/>
      </c>
      <c r="BV18089" s="32" t="str">
        <f t="shared" si="1993"/>
        <v/>
      </c>
      <c r="BW18089" s="32" t="str">
        <f t="shared" si="1994"/>
        <v/>
      </c>
      <c r="BX18089" s="32" t="str">
        <f t="shared" si="1995"/>
        <v/>
      </c>
      <c r="BY18089" s="32" t="str">
        <f t="shared" si="1996"/>
        <v/>
      </c>
      <c r="BZ18089" s="32" t="str">
        <f t="shared" si="1997"/>
        <v/>
      </c>
      <c r="CA18089" s="32" t="str">
        <f t="shared" si="1998"/>
        <v/>
      </c>
      <c r="CB18089" s="33">
        <f>IF(COUNTIF($CD$7:CD18089,CD18089)=1,CD18089,CD18089+COUNTIF($CD$6:CD18088,CD18089))</f>
        <v>61599</v>
      </c>
      <c r="CC18089" s="34">
        <f t="shared" si="1999"/>
        <v>55153</v>
      </c>
      <c r="CD18089" s="32">
        <f t="shared" si="2000"/>
        <v>55153</v>
      </c>
      <c r="CE18089" s="32">
        <f t="shared" si="2001"/>
        <v>0</v>
      </c>
      <c r="CF18089" s="32">
        <f t="shared" si="2002"/>
        <v>0</v>
      </c>
      <c r="CG18089" s="32" t="str">
        <f t="shared" si="2003"/>
        <v/>
      </c>
      <c r="CH18089" s="32">
        <v>84</v>
      </c>
      <c r="CI18089" s="32" t="s">
        <v>13</v>
      </c>
      <c r="CJ18089" s="32" t="str">
        <f t="shared" si="2004"/>
        <v/>
      </c>
      <c r="CK18089" s="32" t="str">
        <f t="shared" si="2005"/>
        <v/>
      </c>
      <c r="CL18089" s="32" t="str">
        <f t="shared" si="2006"/>
        <v/>
      </c>
      <c r="CM18089" s="32" t="str">
        <f t="shared" si="2007"/>
        <v/>
      </c>
      <c r="CN18089" s="32" t="str">
        <f t="shared" si="2008"/>
        <v/>
      </c>
    </row>
    <row r="18090" spans="71:92" x14ac:dyDescent="0.3">
      <c r="BS18090" s="32" t="str">
        <f>IF(Kiadasi_kiseroiv!$K$2=BT18090,BV18090,"")</f>
        <v/>
      </c>
      <c r="BT18090" s="34" t="str">
        <f t="shared" si="1991"/>
        <v/>
      </c>
      <c r="BU18090" s="32" t="str">
        <f t="shared" si="1992"/>
        <v/>
      </c>
      <c r="BV18090" s="32" t="str">
        <f t="shared" si="1993"/>
        <v/>
      </c>
      <c r="BW18090" s="32" t="str">
        <f t="shared" si="1994"/>
        <v/>
      </c>
      <c r="BX18090" s="32" t="str">
        <f t="shared" si="1995"/>
        <v/>
      </c>
      <c r="BY18090" s="32" t="str">
        <f t="shared" si="1996"/>
        <v/>
      </c>
      <c r="BZ18090" s="32" t="str">
        <f t="shared" si="1997"/>
        <v/>
      </c>
      <c r="CA18090" s="32" t="str">
        <f t="shared" si="1998"/>
        <v/>
      </c>
      <c r="CB18090" s="33">
        <f>IF(COUNTIF($CD$7:CD18090,CD18090)=1,CD18090,CD18090+COUNTIF($CD$6:CD18089,CD18090))</f>
        <v>61600</v>
      </c>
      <c r="CC18090" s="34">
        <f t="shared" si="1999"/>
        <v>55153</v>
      </c>
      <c r="CD18090" s="32">
        <f t="shared" si="2000"/>
        <v>55153</v>
      </c>
      <c r="CE18090" s="32">
        <f t="shared" si="2001"/>
        <v>0</v>
      </c>
      <c r="CF18090" s="32">
        <f t="shared" si="2002"/>
        <v>0</v>
      </c>
      <c r="CG18090" s="32" t="str">
        <f t="shared" si="2003"/>
        <v/>
      </c>
      <c r="CH18090" s="32">
        <v>85</v>
      </c>
      <c r="CI18090" s="32" t="s">
        <v>13</v>
      </c>
      <c r="CJ18090" s="32" t="str">
        <f t="shared" si="2004"/>
        <v/>
      </c>
      <c r="CK18090" s="32" t="str">
        <f t="shared" si="2005"/>
        <v/>
      </c>
      <c r="CL18090" s="32" t="str">
        <f t="shared" si="2006"/>
        <v/>
      </c>
      <c r="CM18090" s="32" t="str">
        <f t="shared" si="2007"/>
        <v/>
      </c>
      <c r="CN18090" s="32" t="str">
        <f t="shared" si="2008"/>
        <v/>
      </c>
    </row>
    <row r="18091" spans="71:92" x14ac:dyDescent="0.3">
      <c r="BS18091" s="32" t="str">
        <f>IF(Kiadasi_kiseroiv!$K$2=BT18091,BV18091,"")</f>
        <v/>
      </c>
      <c r="BT18091" s="34" t="str">
        <f t="shared" si="1991"/>
        <v/>
      </c>
      <c r="BU18091" s="32" t="str">
        <f t="shared" si="1992"/>
        <v/>
      </c>
      <c r="BV18091" s="32" t="str">
        <f t="shared" si="1993"/>
        <v/>
      </c>
      <c r="BW18091" s="32" t="str">
        <f t="shared" si="1994"/>
        <v/>
      </c>
      <c r="BX18091" s="32" t="str">
        <f t="shared" si="1995"/>
        <v/>
      </c>
      <c r="BY18091" s="32" t="str">
        <f t="shared" si="1996"/>
        <v/>
      </c>
      <c r="BZ18091" s="32" t="str">
        <f t="shared" si="1997"/>
        <v/>
      </c>
      <c r="CA18091" s="32" t="str">
        <f t="shared" si="1998"/>
        <v/>
      </c>
      <c r="CB18091" s="33">
        <f>IF(COUNTIF($CD$7:CD18091,CD18091)=1,CD18091,CD18091+COUNTIF($CD$6:CD18090,CD18091))</f>
        <v>61601</v>
      </c>
      <c r="CC18091" s="34">
        <f t="shared" si="1999"/>
        <v>55153</v>
      </c>
      <c r="CD18091" s="32">
        <f t="shared" si="2000"/>
        <v>55153</v>
      </c>
      <c r="CE18091" s="32">
        <f t="shared" si="2001"/>
        <v>0</v>
      </c>
      <c r="CF18091" s="32">
        <f t="shared" si="2002"/>
        <v>0</v>
      </c>
      <c r="CG18091" s="32" t="str">
        <f t="shared" si="2003"/>
        <v/>
      </c>
      <c r="CH18091" s="32">
        <v>86</v>
      </c>
      <c r="CI18091" s="32" t="s">
        <v>13</v>
      </c>
      <c r="CJ18091" s="32" t="str">
        <f t="shared" si="2004"/>
        <v/>
      </c>
      <c r="CK18091" s="32" t="str">
        <f t="shared" si="2005"/>
        <v/>
      </c>
      <c r="CL18091" s="32" t="str">
        <f t="shared" si="2006"/>
        <v/>
      </c>
      <c r="CM18091" s="32" t="str">
        <f t="shared" si="2007"/>
        <v/>
      </c>
      <c r="CN18091" s="32" t="str">
        <f t="shared" si="2008"/>
        <v/>
      </c>
    </row>
    <row r="18092" spans="71:92" x14ac:dyDescent="0.3">
      <c r="BS18092" s="32" t="str">
        <f>IF(Kiadasi_kiseroiv!$K$2=BT18092,BV18092,"")</f>
        <v/>
      </c>
      <c r="BT18092" s="34" t="str">
        <f t="shared" si="1991"/>
        <v/>
      </c>
      <c r="BU18092" s="32" t="str">
        <f t="shared" si="1992"/>
        <v/>
      </c>
      <c r="BV18092" s="32" t="str">
        <f t="shared" si="1993"/>
        <v/>
      </c>
      <c r="BW18092" s="32" t="str">
        <f t="shared" si="1994"/>
        <v/>
      </c>
      <c r="BX18092" s="32" t="str">
        <f t="shared" si="1995"/>
        <v/>
      </c>
      <c r="BY18092" s="32" t="str">
        <f t="shared" si="1996"/>
        <v/>
      </c>
      <c r="BZ18092" s="32" t="str">
        <f t="shared" si="1997"/>
        <v/>
      </c>
      <c r="CA18092" s="32" t="str">
        <f t="shared" si="1998"/>
        <v/>
      </c>
      <c r="CB18092" s="33">
        <f>IF(COUNTIF($CD$7:CD18092,CD18092)=1,CD18092,CD18092+COUNTIF($CD$6:CD18091,CD18092))</f>
        <v>61602</v>
      </c>
      <c r="CC18092" s="34">
        <f t="shared" si="1999"/>
        <v>55153</v>
      </c>
      <c r="CD18092" s="32">
        <f t="shared" si="2000"/>
        <v>55153</v>
      </c>
      <c r="CE18092" s="32">
        <f t="shared" si="2001"/>
        <v>0</v>
      </c>
      <c r="CF18092" s="32">
        <f t="shared" si="2002"/>
        <v>0</v>
      </c>
      <c r="CG18092" s="32" t="str">
        <f t="shared" si="2003"/>
        <v/>
      </c>
      <c r="CH18092" s="32">
        <v>87</v>
      </c>
      <c r="CI18092" s="32" t="s">
        <v>13</v>
      </c>
      <c r="CJ18092" s="32" t="str">
        <f t="shared" si="2004"/>
        <v/>
      </c>
      <c r="CK18092" s="32" t="str">
        <f t="shared" si="2005"/>
        <v/>
      </c>
      <c r="CL18092" s="32" t="str">
        <f t="shared" si="2006"/>
        <v/>
      </c>
      <c r="CM18092" s="32" t="str">
        <f t="shared" si="2007"/>
        <v/>
      </c>
      <c r="CN18092" s="32" t="str">
        <f t="shared" si="2008"/>
        <v/>
      </c>
    </row>
    <row r="18093" spans="71:92" x14ac:dyDescent="0.3">
      <c r="BS18093" s="32" t="str">
        <f>IF(Kiadasi_kiseroiv!$K$2=BT18093,BV18093,"")</f>
        <v/>
      </c>
      <c r="BT18093" s="34" t="str">
        <f t="shared" si="1991"/>
        <v/>
      </c>
      <c r="BU18093" s="32" t="str">
        <f t="shared" si="1992"/>
        <v/>
      </c>
      <c r="BV18093" s="32" t="str">
        <f t="shared" si="1993"/>
        <v/>
      </c>
      <c r="BW18093" s="32" t="str">
        <f t="shared" si="1994"/>
        <v/>
      </c>
      <c r="BX18093" s="32" t="str">
        <f t="shared" si="1995"/>
        <v/>
      </c>
      <c r="BY18093" s="32" t="str">
        <f t="shared" si="1996"/>
        <v/>
      </c>
      <c r="BZ18093" s="32" t="str">
        <f t="shared" si="1997"/>
        <v/>
      </c>
      <c r="CA18093" s="32" t="str">
        <f t="shared" si="1998"/>
        <v/>
      </c>
      <c r="CB18093" s="33">
        <f>IF(COUNTIF($CD$7:CD18093,CD18093)=1,CD18093,CD18093+COUNTIF($CD$6:CD18092,CD18093))</f>
        <v>61603</v>
      </c>
      <c r="CC18093" s="34">
        <f t="shared" si="1999"/>
        <v>55153</v>
      </c>
      <c r="CD18093" s="32">
        <f t="shared" si="2000"/>
        <v>55153</v>
      </c>
      <c r="CE18093" s="32">
        <f t="shared" si="2001"/>
        <v>0</v>
      </c>
      <c r="CF18093" s="32">
        <f t="shared" si="2002"/>
        <v>0</v>
      </c>
      <c r="CG18093" s="32" t="str">
        <f t="shared" si="2003"/>
        <v/>
      </c>
      <c r="CH18093" s="32">
        <v>88</v>
      </c>
      <c r="CI18093" s="32" t="s">
        <v>13</v>
      </c>
      <c r="CJ18093" s="32" t="str">
        <f t="shared" si="2004"/>
        <v/>
      </c>
      <c r="CK18093" s="32" t="str">
        <f t="shared" si="2005"/>
        <v/>
      </c>
      <c r="CL18093" s="32" t="str">
        <f t="shared" si="2006"/>
        <v/>
      </c>
      <c r="CM18093" s="32" t="str">
        <f t="shared" si="2007"/>
        <v/>
      </c>
      <c r="CN18093" s="32" t="str">
        <f t="shared" si="2008"/>
        <v/>
      </c>
    </row>
    <row r="18094" spans="71:92" x14ac:dyDescent="0.3">
      <c r="BS18094" s="32" t="str">
        <f>IF(Kiadasi_kiseroiv!$K$2=BT18094,BV18094,"")</f>
        <v/>
      </c>
      <c r="BT18094" s="34" t="str">
        <f t="shared" si="1991"/>
        <v/>
      </c>
      <c r="BU18094" s="32" t="str">
        <f t="shared" si="1992"/>
        <v/>
      </c>
      <c r="BV18094" s="32" t="str">
        <f t="shared" si="1993"/>
        <v/>
      </c>
      <c r="BW18094" s="32" t="str">
        <f t="shared" si="1994"/>
        <v/>
      </c>
      <c r="BX18094" s="32" t="str">
        <f t="shared" si="1995"/>
        <v/>
      </c>
      <c r="BY18094" s="32" t="str">
        <f t="shared" si="1996"/>
        <v/>
      </c>
      <c r="BZ18094" s="32" t="str">
        <f t="shared" si="1997"/>
        <v/>
      </c>
      <c r="CA18094" s="32" t="str">
        <f t="shared" si="1998"/>
        <v/>
      </c>
      <c r="CB18094" s="33">
        <f>IF(COUNTIF($CD$7:CD18094,CD18094)=1,CD18094,CD18094+COUNTIF($CD$6:CD18093,CD18094))</f>
        <v>61604</v>
      </c>
      <c r="CC18094" s="34">
        <f t="shared" si="1999"/>
        <v>55153</v>
      </c>
      <c r="CD18094" s="32">
        <f t="shared" si="2000"/>
        <v>55153</v>
      </c>
      <c r="CE18094" s="32">
        <f t="shared" si="2001"/>
        <v>0</v>
      </c>
      <c r="CF18094" s="32">
        <f t="shared" si="2002"/>
        <v>0</v>
      </c>
      <c r="CG18094" s="32" t="str">
        <f t="shared" si="2003"/>
        <v/>
      </c>
      <c r="CH18094" s="32">
        <v>89</v>
      </c>
      <c r="CI18094" s="32" t="s">
        <v>13</v>
      </c>
      <c r="CJ18094" s="32" t="str">
        <f t="shared" si="2004"/>
        <v/>
      </c>
      <c r="CK18094" s="32" t="str">
        <f t="shared" si="2005"/>
        <v/>
      </c>
      <c r="CL18094" s="32" t="str">
        <f t="shared" si="2006"/>
        <v/>
      </c>
      <c r="CM18094" s="32" t="str">
        <f t="shared" si="2007"/>
        <v/>
      </c>
      <c r="CN18094" s="32" t="str">
        <f t="shared" si="2008"/>
        <v/>
      </c>
    </row>
    <row r="18095" spans="71:92" x14ac:dyDescent="0.3">
      <c r="BS18095" s="32" t="str">
        <f>IF(Kiadasi_kiseroiv!$K$2=BT18095,BV18095,"")</f>
        <v/>
      </c>
      <c r="BT18095" s="34" t="str">
        <f t="shared" si="1991"/>
        <v/>
      </c>
      <c r="BU18095" s="32" t="str">
        <f t="shared" si="1992"/>
        <v/>
      </c>
      <c r="BV18095" s="32" t="str">
        <f t="shared" si="1993"/>
        <v/>
      </c>
      <c r="BW18095" s="32" t="str">
        <f t="shared" si="1994"/>
        <v/>
      </c>
      <c r="BX18095" s="32" t="str">
        <f t="shared" si="1995"/>
        <v/>
      </c>
      <c r="BY18095" s="32" t="str">
        <f t="shared" si="1996"/>
        <v/>
      </c>
      <c r="BZ18095" s="32" t="str">
        <f t="shared" si="1997"/>
        <v/>
      </c>
      <c r="CA18095" s="32" t="str">
        <f t="shared" si="1998"/>
        <v/>
      </c>
      <c r="CB18095" s="33">
        <f>IF(COUNTIF($CD$7:CD18095,CD18095)=1,CD18095,CD18095+COUNTIF($CD$6:CD18094,CD18095))</f>
        <v>61605</v>
      </c>
      <c r="CC18095" s="34">
        <f t="shared" si="1999"/>
        <v>55153</v>
      </c>
      <c r="CD18095" s="32">
        <f t="shared" si="2000"/>
        <v>55153</v>
      </c>
      <c r="CE18095" s="32">
        <f t="shared" si="2001"/>
        <v>0</v>
      </c>
      <c r="CF18095" s="32">
        <f t="shared" si="2002"/>
        <v>0</v>
      </c>
      <c r="CG18095" s="32" t="str">
        <f t="shared" si="2003"/>
        <v/>
      </c>
      <c r="CH18095" s="32">
        <v>90</v>
      </c>
      <c r="CI18095" s="32" t="s">
        <v>13</v>
      </c>
      <c r="CJ18095" s="32" t="str">
        <f t="shared" si="2004"/>
        <v/>
      </c>
      <c r="CK18095" s="32" t="str">
        <f t="shared" si="2005"/>
        <v/>
      </c>
      <c r="CL18095" s="32" t="str">
        <f t="shared" si="2006"/>
        <v/>
      </c>
      <c r="CM18095" s="32" t="str">
        <f t="shared" si="2007"/>
        <v/>
      </c>
      <c r="CN18095" s="32" t="str">
        <f t="shared" si="2008"/>
        <v/>
      </c>
    </row>
    <row r="18096" spans="71:92" x14ac:dyDescent="0.3">
      <c r="BS18096" s="32" t="str">
        <f>IF(Kiadasi_kiseroiv!$K$2=BT18096,BV18096,"")</f>
        <v/>
      </c>
      <c r="BT18096" s="34" t="str">
        <f t="shared" si="1991"/>
        <v/>
      </c>
      <c r="BU18096" s="32" t="str">
        <f t="shared" si="1992"/>
        <v/>
      </c>
      <c r="BV18096" s="32" t="str">
        <f t="shared" si="1993"/>
        <v/>
      </c>
      <c r="BW18096" s="32" t="str">
        <f t="shared" si="1994"/>
        <v/>
      </c>
      <c r="BX18096" s="32" t="str">
        <f t="shared" si="1995"/>
        <v/>
      </c>
      <c r="BY18096" s="32" t="str">
        <f t="shared" si="1996"/>
        <v/>
      </c>
      <c r="BZ18096" s="32" t="str">
        <f t="shared" si="1997"/>
        <v/>
      </c>
      <c r="CA18096" s="32" t="str">
        <f t="shared" si="1998"/>
        <v/>
      </c>
      <c r="CB18096" s="33">
        <f>IF(COUNTIF($CD$7:CD18096,CD18096)=1,CD18096,CD18096+COUNTIF($CD$6:CD18095,CD18096))</f>
        <v>61606</v>
      </c>
      <c r="CC18096" s="34">
        <f t="shared" si="1999"/>
        <v>55153</v>
      </c>
      <c r="CD18096" s="32">
        <f t="shared" si="2000"/>
        <v>55153</v>
      </c>
      <c r="CE18096" s="32">
        <f t="shared" si="2001"/>
        <v>0</v>
      </c>
      <c r="CF18096" s="32">
        <f t="shared" si="2002"/>
        <v>0</v>
      </c>
      <c r="CG18096" s="32" t="str">
        <f t="shared" si="2003"/>
        <v/>
      </c>
      <c r="CH18096" s="32">
        <v>91</v>
      </c>
      <c r="CI18096" s="32" t="s">
        <v>13</v>
      </c>
      <c r="CJ18096" s="32" t="str">
        <f t="shared" si="2004"/>
        <v/>
      </c>
      <c r="CK18096" s="32" t="str">
        <f t="shared" si="2005"/>
        <v/>
      </c>
      <c r="CL18096" s="32" t="str">
        <f t="shared" si="2006"/>
        <v/>
      </c>
      <c r="CM18096" s="32" t="str">
        <f t="shared" si="2007"/>
        <v/>
      </c>
      <c r="CN18096" s="32" t="str">
        <f t="shared" si="2008"/>
        <v/>
      </c>
    </row>
    <row r="18097" spans="71:92" x14ac:dyDescent="0.3">
      <c r="BS18097" s="32" t="str">
        <f>IF(Kiadasi_kiseroiv!$K$2=BT18097,BV18097,"")</f>
        <v/>
      </c>
      <c r="BT18097" s="34" t="str">
        <f t="shared" si="1991"/>
        <v/>
      </c>
      <c r="BU18097" s="32" t="str">
        <f t="shared" si="1992"/>
        <v/>
      </c>
      <c r="BV18097" s="32" t="str">
        <f t="shared" si="1993"/>
        <v/>
      </c>
      <c r="BW18097" s="32" t="str">
        <f t="shared" si="1994"/>
        <v/>
      </c>
      <c r="BX18097" s="32" t="str">
        <f t="shared" si="1995"/>
        <v/>
      </c>
      <c r="BY18097" s="32" t="str">
        <f t="shared" si="1996"/>
        <v/>
      </c>
      <c r="BZ18097" s="32" t="str">
        <f t="shared" si="1997"/>
        <v/>
      </c>
      <c r="CA18097" s="32" t="str">
        <f t="shared" si="1998"/>
        <v/>
      </c>
      <c r="CB18097" s="33">
        <f>IF(COUNTIF($CD$7:CD18097,CD18097)=1,CD18097,CD18097+COUNTIF($CD$6:CD18096,CD18097))</f>
        <v>61607</v>
      </c>
      <c r="CC18097" s="34">
        <f t="shared" si="1999"/>
        <v>55153</v>
      </c>
      <c r="CD18097" s="32">
        <f t="shared" si="2000"/>
        <v>55153</v>
      </c>
      <c r="CE18097" s="32">
        <f t="shared" si="2001"/>
        <v>0</v>
      </c>
      <c r="CF18097" s="32">
        <f t="shared" si="2002"/>
        <v>0</v>
      </c>
      <c r="CG18097" s="32" t="str">
        <f t="shared" si="2003"/>
        <v/>
      </c>
      <c r="CH18097" s="32">
        <v>92</v>
      </c>
      <c r="CI18097" s="32" t="s">
        <v>13</v>
      </c>
      <c r="CJ18097" s="32" t="str">
        <f t="shared" si="2004"/>
        <v/>
      </c>
      <c r="CK18097" s="32" t="str">
        <f t="shared" si="2005"/>
        <v/>
      </c>
      <c r="CL18097" s="32" t="str">
        <f t="shared" si="2006"/>
        <v/>
      </c>
      <c r="CM18097" s="32" t="str">
        <f t="shared" si="2007"/>
        <v/>
      </c>
      <c r="CN18097" s="32" t="str">
        <f t="shared" si="2008"/>
        <v/>
      </c>
    </row>
    <row r="18098" spans="71:92" x14ac:dyDescent="0.3">
      <c r="BS18098" s="32" t="str">
        <f>IF(Kiadasi_kiseroiv!$K$2=BT18098,BV18098,"")</f>
        <v/>
      </c>
      <c r="BT18098" s="34" t="str">
        <f t="shared" si="1991"/>
        <v/>
      </c>
      <c r="BU18098" s="32" t="str">
        <f t="shared" si="1992"/>
        <v/>
      </c>
      <c r="BV18098" s="32" t="str">
        <f t="shared" si="1993"/>
        <v/>
      </c>
      <c r="BW18098" s="32" t="str">
        <f t="shared" si="1994"/>
        <v/>
      </c>
      <c r="BX18098" s="32" t="str">
        <f t="shared" si="1995"/>
        <v/>
      </c>
      <c r="BY18098" s="32" t="str">
        <f t="shared" si="1996"/>
        <v/>
      </c>
      <c r="BZ18098" s="32" t="str">
        <f t="shared" si="1997"/>
        <v/>
      </c>
      <c r="CA18098" s="32" t="str">
        <f t="shared" si="1998"/>
        <v/>
      </c>
      <c r="CB18098" s="33">
        <f>IF(COUNTIF($CD$7:CD18098,CD18098)=1,CD18098,CD18098+COUNTIF($CD$6:CD18097,CD18098))</f>
        <v>61608</v>
      </c>
      <c r="CC18098" s="34">
        <f t="shared" si="1999"/>
        <v>55153</v>
      </c>
      <c r="CD18098" s="32">
        <f t="shared" si="2000"/>
        <v>55153</v>
      </c>
      <c r="CE18098" s="32">
        <f t="shared" si="2001"/>
        <v>0</v>
      </c>
      <c r="CF18098" s="32">
        <f t="shared" si="2002"/>
        <v>0</v>
      </c>
      <c r="CG18098" s="32" t="str">
        <f t="shared" si="2003"/>
        <v/>
      </c>
      <c r="CH18098" s="32">
        <v>93</v>
      </c>
      <c r="CI18098" s="32" t="s">
        <v>13</v>
      </c>
      <c r="CJ18098" s="32" t="str">
        <f t="shared" si="2004"/>
        <v/>
      </c>
      <c r="CK18098" s="32" t="str">
        <f t="shared" si="2005"/>
        <v/>
      </c>
      <c r="CL18098" s="32" t="str">
        <f t="shared" si="2006"/>
        <v/>
      </c>
      <c r="CM18098" s="32" t="str">
        <f t="shared" si="2007"/>
        <v/>
      </c>
      <c r="CN18098" s="32" t="str">
        <f t="shared" si="2008"/>
        <v/>
      </c>
    </row>
    <row r="18099" spans="71:92" x14ac:dyDescent="0.3">
      <c r="BS18099" s="32" t="str">
        <f>IF(Kiadasi_kiseroiv!$K$2=BT18099,BV18099,"")</f>
        <v/>
      </c>
      <c r="BT18099" s="34" t="str">
        <f t="shared" si="1991"/>
        <v/>
      </c>
      <c r="BU18099" s="32" t="str">
        <f t="shared" si="1992"/>
        <v/>
      </c>
      <c r="BV18099" s="32" t="str">
        <f t="shared" si="1993"/>
        <v/>
      </c>
      <c r="BW18099" s="32" t="str">
        <f t="shared" si="1994"/>
        <v/>
      </c>
      <c r="BX18099" s="32" t="str">
        <f t="shared" si="1995"/>
        <v/>
      </c>
      <c r="BY18099" s="32" t="str">
        <f t="shared" si="1996"/>
        <v/>
      </c>
      <c r="BZ18099" s="32" t="str">
        <f t="shared" si="1997"/>
        <v/>
      </c>
      <c r="CA18099" s="32" t="str">
        <f t="shared" si="1998"/>
        <v/>
      </c>
      <c r="CB18099" s="33">
        <f>IF(COUNTIF($CD$7:CD18099,CD18099)=1,CD18099,CD18099+COUNTIF($CD$6:CD18098,CD18099))</f>
        <v>61609</v>
      </c>
      <c r="CC18099" s="34">
        <f t="shared" si="1999"/>
        <v>55153</v>
      </c>
      <c r="CD18099" s="32">
        <f t="shared" si="2000"/>
        <v>55153</v>
      </c>
      <c r="CE18099" s="32">
        <f t="shared" si="2001"/>
        <v>0</v>
      </c>
      <c r="CF18099" s="32">
        <f t="shared" si="2002"/>
        <v>0</v>
      </c>
      <c r="CG18099" s="32" t="str">
        <f t="shared" si="2003"/>
        <v/>
      </c>
      <c r="CH18099" s="32">
        <v>94</v>
      </c>
      <c r="CI18099" s="32" t="s">
        <v>13</v>
      </c>
      <c r="CJ18099" s="32" t="str">
        <f t="shared" si="2004"/>
        <v/>
      </c>
      <c r="CK18099" s="32" t="str">
        <f t="shared" si="2005"/>
        <v/>
      </c>
      <c r="CL18099" s="32" t="str">
        <f t="shared" si="2006"/>
        <v/>
      </c>
      <c r="CM18099" s="32" t="str">
        <f t="shared" si="2007"/>
        <v/>
      </c>
      <c r="CN18099" s="32" t="str">
        <f t="shared" si="2008"/>
        <v/>
      </c>
    </row>
    <row r="18100" spans="71:92" x14ac:dyDescent="0.3">
      <c r="BS18100" s="32" t="str">
        <f>IF(Kiadasi_kiseroiv!$K$2=BT18100,BV18100,"")</f>
        <v/>
      </c>
      <c r="BT18100" s="34" t="str">
        <f t="shared" si="1991"/>
        <v/>
      </c>
      <c r="BU18100" s="32" t="str">
        <f t="shared" si="1992"/>
        <v/>
      </c>
      <c r="BV18100" s="32" t="str">
        <f t="shared" si="1993"/>
        <v/>
      </c>
      <c r="BW18100" s="32" t="str">
        <f t="shared" si="1994"/>
        <v/>
      </c>
      <c r="BX18100" s="32" t="str">
        <f t="shared" si="1995"/>
        <v/>
      </c>
      <c r="BY18100" s="32" t="str">
        <f t="shared" si="1996"/>
        <v/>
      </c>
      <c r="BZ18100" s="32" t="str">
        <f t="shared" si="1997"/>
        <v/>
      </c>
      <c r="CA18100" s="32" t="str">
        <f t="shared" si="1998"/>
        <v/>
      </c>
      <c r="CB18100" s="33">
        <f>IF(COUNTIF($CD$7:CD18100,CD18100)=1,CD18100,CD18100+COUNTIF($CD$6:CD18099,CD18100))</f>
        <v>61610</v>
      </c>
      <c r="CC18100" s="34">
        <f t="shared" si="1999"/>
        <v>55153</v>
      </c>
      <c r="CD18100" s="32">
        <f t="shared" si="2000"/>
        <v>55153</v>
      </c>
      <c r="CE18100" s="32">
        <f t="shared" si="2001"/>
        <v>0</v>
      </c>
      <c r="CF18100" s="32">
        <f t="shared" si="2002"/>
        <v>0</v>
      </c>
      <c r="CG18100" s="32" t="str">
        <f t="shared" si="2003"/>
        <v/>
      </c>
      <c r="CH18100" s="32">
        <v>95</v>
      </c>
      <c r="CI18100" s="32" t="s">
        <v>13</v>
      </c>
      <c r="CJ18100" s="32" t="str">
        <f t="shared" si="2004"/>
        <v/>
      </c>
      <c r="CK18100" s="32" t="str">
        <f t="shared" si="2005"/>
        <v/>
      </c>
      <c r="CL18100" s="32" t="str">
        <f t="shared" si="2006"/>
        <v/>
      </c>
      <c r="CM18100" s="32" t="str">
        <f t="shared" si="2007"/>
        <v/>
      </c>
      <c r="CN18100" s="32" t="str">
        <f t="shared" si="2008"/>
        <v/>
      </c>
    </row>
    <row r="18101" spans="71:92" x14ac:dyDescent="0.3">
      <c r="BS18101" s="32" t="str">
        <f>IF(Kiadasi_kiseroiv!$K$2=BT18101,BV18101,"")</f>
        <v/>
      </c>
      <c r="BT18101" s="34" t="str">
        <f t="shared" si="1991"/>
        <v/>
      </c>
      <c r="BU18101" s="32" t="str">
        <f t="shared" si="1992"/>
        <v/>
      </c>
      <c r="BV18101" s="32" t="str">
        <f t="shared" si="1993"/>
        <v/>
      </c>
      <c r="BW18101" s="32" t="str">
        <f t="shared" si="1994"/>
        <v/>
      </c>
      <c r="BX18101" s="32" t="str">
        <f t="shared" si="1995"/>
        <v/>
      </c>
      <c r="BY18101" s="32" t="str">
        <f t="shared" si="1996"/>
        <v/>
      </c>
      <c r="BZ18101" s="32" t="str">
        <f t="shared" si="1997"/>
        <v/>
      </c>
      <c r="CA18101" s="32" t="str">
        <f t="shared" si="1998"/>
        <v/>
      </c>
      <c r="CB18101" s="33">
        <f>IF(COUNTIF($CD$7:CD18101,CD18101)=1,CD18101,CD18101+COUNTIF($CD$6:CD18100,CD18101))</f>
        <v>61611</v>
      </c>
      <c r="CC18101" s="34">
        <f t="shared" si="1999"/>
        <v>55153</v>
      </c>
      <c r="CD18101" s="32">
        <f t="shared" si="2000"/>
        <v>55153</v>
      </c>
      <c r="CE18101" s="32">
        <f t="shared" si="2001"/>
        <v>0</v>
      </c>
      <c r="CF18101" s="32">
        <f t="shared" si="2002"/>
        <v>0</v>
      </c>
      <c r="CG18101" s="32" t="str">
        <f t="shared" si="2003"/>
        <v/>
      </c>
      <c r="CH18101" s="32">
        <v>96</v>
      </c>
      <c r="CI18101" s="32" t="s">
        <v>13</v>
      </c>
      <c r="CJ18101" s="32" t="str">
        <f t="shared" si="2004"/>
        <v/>
      </c>
      <c r="CK18101" s="32" t="str">
        <f t="shared" si="2005"/>
        <v/>
      </c>
      <c r="CL18101" s="32" t="str">
        <f t="shared" si="2006"/>
        <v/>
      </c>
      <c r="CM18101" s="32" t="str">
        <f t="shared" si="2007"/>
        <v/>
      </c>
      <c r="CN18101" s="32" t="str">
        <f t="shared" si="2008"/>
        <v/>
      </c>
    </row>
    <row r="18102" spans="71:92" x14ac:dyDescent="0.3">
      <c r="BS18102" s="32" t="str">
        <f>IF(Kiadasi_kiseroiv!$K$2=BT18102,BV18102,"")</f>
        <v/>
      </c>
      <c r="BT18102" s="34" t="str">
        <f t="shared" si="1991"/>
        <v/>
      </c>
      <c r="BU18102" s="32" t="str">
        <f t="shared" si="1992"/>
        <v/>
      </c>
      <c r="BV18102" s="32" t="str">
        <f t="shared" si="1993"/>
        <v/>
      </c>
      <c r="BW18102" s="32" t="str">
        <f t="shared" si="1994"/>
        <v/>
      </c>
      <c r="BX18102" s="32" t="str">
        <f t="shared" si="1995"/>
        <v/>
      </c>
      <c r="BY18102" s="32" t="str">
        <f t="shared" si="1996"/>
        <v/>
      </c>
      <c r="BZ18102" s="32" t="str">
        <f t="shared" si="1997"/>
        <v/>
      </c>
      <c r="CA18102" s="32" t="str">
        <f t="shared" si="1998"/>
        <v/>
      </c>
      <c r="CB18102" s="33">
        <f>IF(COUNTIF($CD$7:CD18102,CD18102)=1,CD18102,CD18102+COUNTIF($CD$6:CD18101,CD18102))</f>
        <v>61612</v>
      </c>
      <c r="CC18102" s="34">
        <f t="shared" si="1999"/>
        <v>55153</v>
      </c>
      <c r="CD18102" s="32">
        <f t="shared" si="2000"/>
        <v>55153</v>
      </c>
      <c r="CE18102" s="32">
        <f t="shared" si="2001"/>
        <v>0</v>
      </c>
      <c r="CF18102" s="32">
        <f t="shared" si="2002"/>
        <v>0</v>
      </c>
      <c r="CG18102" s="32" t="str">
        <f t="shared" si="2003"/>
        <v/>
      </c>
      <c r="CH18102" s="32">
        <v>97</v>
      </c>
      <c r="CI18102" s="32" t="s">
        <v>13</v>
      </c>
      <c r="CJ18102" s="32" t="str">
        <f t="shared" si="2004"/>
        <v/>
      </c>
      <c r="CK18102" s="32" t="str">
        <f t="shared" si="2005"/>
        <v/>
      </c>
      <c r="CL18102" s="32" t="str">
        <f t="shared" si="2006"/>
        <v/>
      </c>
      <c r="CM18102" s="32" t="str">
        <f t="shared" si="2007"/>
        <v/>
      </c>
      <c r="CN18102" s="32" t="str">
        <f t="shared" si="2008"/>
        <v/>
      </c>
    </row>
    <row r="18103" spans="71:92" x14ac:dyDescent="0.3">
      <c r="BS18103" s="32" t="str">
        <f>IF(Kiadasi_kiseroiv!$K$2=BT18103,BV18103,"")</f>
        <v/>
      </c>
      <c r="BT18103" s="34" t="str">
        <f t="shared" ref="BT18103:BT18134" si="2009">IF(AND($BT$4=CI18103,BU18103&lt;&gt;""),CC18103,"")</f>
        <v/>
      </c>
      <c r="BU18103" s="32" t="str">
        <f t="shared" ref="BU18103:BU18134" si="2010">IF(AND($BU$1=CI18103,ISERROR(VLOOKUP(CG18103,Kisiv,2,FALSE))=FALSE),CB18103,"")</f>
        <v/>
      </c>
      <c r="BV18103" s="32" t="str">
        <f t="shared" ref="BV18103:BV18134" si="2011">IF(BU18103&lt;&gt;"",RANK(BU18103,$BU$7:$BU$33000,1),"")</f>
        <v/>
      </c>
      <c r="BW18103" s="32" t="str">
        <f t="shared" ref="BW18103:BW18134" si="2012">IF(CC18103&lt;min,$BW$2,IF(CC18103&lt;=max,CG18103,""))</f>
        <v/>
      </c>
      <c r="BX18103" s="32" t="str">
        <f t="shared" ref="BX18103:BX18134" si="2013">IF(AND(OR($BX$1=0,$BX$1=CG18103),OR($BX$2=0,IF(ISERROR(SEARCH($BX$2,CJ18103&amp;CK18103&amp;CL18103,1)),FALSE,TRUE))),CB18103,"")</f>
        <v/>
      </c>
      <c r="BY18103" s="32" t="str">
        <f t="shared" ref="BY18103:BY18134" si="2014">IF(AND(BX18103&lt;&gt;"",CC18103&lt;&gt;$CD$2),RANK(BX18103,$BX$7:$BX$33000,1),"")</f>
        <v/>
      </c>
      <c r="BZ18103" s="32" t="str">
        <f t="shared" ref="BZ18103:BZ18134" si="2015">IF(AND(CC18103&lt;$BZ$2,CI18103=$BZ$4),$BZ$5,IF(AND(CC18103&lt;=$BZ$3,CI18103=$BZ$4),CB18103,""))</f>
        <v/>
      </c>
      <c r="CA18103" s="32" t="str">
        <f t="shared" ref="CA18103:CA18134" si="2016">IF(AND(BZ18103&lt;&gt;"",BZ18103&lt;&gt;$BZ$5),RANK(BZ18103,$BZ$7:$BZ$33000,1),"")</f>
        <v/>
      </c>
      <c r="CB18103" s="33">
        <f>IF(COUNTIF($CD$7:CD18103,CD18103)=1,CD18103,CD18103+COUNTIF($CD$6:CD18102,CD18103))</f>
        <v>61613</v>
      </c>
      <c r="CC18103" s="34">
        <f t="shared" ref="CC18103:CC18134" si="2017">IF(INDEX(fb,CH18103,1)&lt;&gt;1,INDEX(fb,CH18103,1),$CD$2)</f>
        <v>55153</v>
      </c>
      <c r="CD18103" s="32">
        <f t="shared" ref="CD18103:CD18134" si="2018">IF(CC18103&lt;&gt;$CD$2,RANK(CC18103,$CC$7:$CC$33000,1),$CD$2)</f>
        <v>55153</v>
      </c>
      <c r="CE18103" s="32">
        <f t="shared" ref="CE18103:CE18134" si="2019">INDEX(fb,CH18103,6)</f>
        <v>0</v>
      </c>
      <c r="CF18103" s="32">
        <f t="shared" ref="CF18103:CF18134" si="2020">INDEX(fb,CH18103,8)</f>
        <v>0</v>
      </c>
      <c r="CG18103" s="32" t="str">
        <f t="shared" ref="CG18103:CG18134" si="2021">INDEX(fb,CH18103,7)&amp;INDEX(fb,CH18103,9)</f>
        <v/>
      </c>
      <c r="CH18103" s="32">
        <v>98</v>
      </c>
      <c r="CI18103" s="32" t="s">
        <v>13</v>
      </c>
      <c r="CJ18103" s="32" t="str">
        <f t="shared" ref="CJ18103:CJ18134" si="2022">IF(INDEX(fb,CH18103,5)&lt;&gt;0,INDEX(fb,CH18103,5),"")</f>
        <v/>
      </c>
      <c r="CK18103" s="32" t="str">
        <f t="shared" ref="CK18103:CK18134" si="2023">IF(INDEX(fb,CH18103,10)&lt;&gt;0,INDEX(fb,CH18103,10),"")</f>
        <v/>
      </c>
      <c r="CL18103" s="32" t="str">
        <f t="shared" ref="CL18103:CL18134" si="2024">IF(INDEX(fb,CH18103,11)&lt;&gt;0,INDEX(fb,CH18103,11),"")</f>
        <v/>
      </c>
      <c r="CM18103" s="32" t="str">
        <f t="shared" ref="CM18103:CM18134" si="2025">IF(INDEX(fb,CH18103,4)&lt;&gt;0,INDEX(fb,CH18103,4),"")</f>
        <v/>
      </c>
      <c r="CN18103" s="32" t="str">
        <f t="shared" ref="CN18103:CN18134" si="2026">IF(INDEX(fb,CH18103,3)&lt;&gt;0,INDEX(fb,CH18103,3),"")</f>
        <v/>
      </c>
    </row>
    <row r="18104" spans="71:92" x14ac:dyDescent="0.3">
      <c r="BS18104" s="32" t="str">
        <f>IF(Kiadasi_kiseroiv!$K$2=BT18104,BV18104,"")</f>
        <v/>
      </c>
      <c r="BT18104" s="34" t="str">
        <f t="shared" si="2009"/>
        <v/>
      </c>
      <c r="BU18104" s="32" t="str">
        <f t="shared" si="2010"/>
        <v/>
      </c>
      <c r="BV18104" s="32" t="str">
        <f t="shared" si="2011"/>
        <v/>
      </c>
      <c r="BW18104" s="32" t="str">
        <f t="shared" si="2012"/>
        <v/>
      </c>
      <c r="BX18104" s="32" t="str">
        <f t="shared" si="2013"/>
        <v/>
      </c>
      <c r="BY18104" s="32" t="str">
        <f t="shared" si="2014"/>
        <v/>
      </c>
      <c r="BZ18104" s="32" t="str">
        <f t="shared" si="2015"/>
        <v/>
      </c>
      <c r="CA18104" s="32" t="str">
        <f t="shared" si="2016"/>
        <v/>
      </c>
      <c r="CB18104" s="33">
        <f>IF(COUNTIF($CD$7:CD18104,CD18104)=1,CD18104,CD18104+COUNTIF($CD$6:CD18103,CD18104))</f>
        <v>61614</v>
      </c>
      <c r="CC18104" s="34">
        <f t="shared" si="2017"/>
        <v>55153</v>
      </c>
      <c r="CD18104" s="32">
        <f t="shared" si="2018"/>
        <v>55153</v>
      </c>
      <c r="CE18104" s="32">
        <f t="shared" si="2019"/>
        <v>0</v>
      </c>
      <c r="CF18104" s="32">
        <f t="shared" si="2020"/>
        <v>0</v>
      </c>
      <c r="CG18104" s="32" t="str">
        <f t="shared" si="2021"/>
        <v/>
      </c>
      <c r="CH18104" s="32">
        <v>99</v>
      </c>
      <c r="CI18104" s="32" t="s">
        <v>13</v>
      </c>
      <c r="CJ18104" s="32" t="str">
        <f t="shared" si="2022"/>
        <v/>
      </c>
      <c r="CK18104" s="32" t="str">
        <f t="shared" si="2023"/>
        <v/>
      </c>
      <c r="CL18104" s="32" t="str">
        <f t="shared" si="2024"/>
        <v/>
      </c>
      <c r="CM18104" s="32" t="str">
        <f t="shared" si="2025"/>
        <v/>
      </c>
      <c r="CN18104" s="32" t="str">
        <f t="shared" si="2026"/>
        <v/>
      </c>
    </row>
    <row r="18105" spans="71:92" x14ac:dyDescent="0.3">
      <c r="BS18105" s="32" t="str">
        <f>IF(Kiadasi_kiseroiv!$K$2=BT18105,BV18105,"")</f>
        <v/>
      </c>
      <c r="BT18105" s="34" t="str">
        <f t="shared" si="2009"/>
        <v/>
      </c>
      <c r="BU18105" s="32" t="str">
        <f t="shared" si="2010"/>
        <v/>
      </c>
      <c r="BV18105" s="32" t="str">
        <f t="shared" si="2011"/>
        <v/>
      </c>
      <c r="BW18105" s="32" t="str">
        <f t="shared" si="2012"/>
        <v/>
      </c>
      <c r="BX18105" s="32" t="str">
        <f t="shared" si="2013"/>
        <v/>
      </c>
      <c r="BY18105" s="32" t="str">
        <f t="shared" si="2014"/>
        <v/>
      </c>
      <c r="BZ18105" s="32" t="str">
        <f t="shared" si="2015"/>
        <v/>
      </c>
      <c r="CA18105" s="32" t="str">
        <f t="shared" si="2016"/>
        <v/>
      </c>
      <c r="CB18105" s="33">
        <f>IF(COUNTIF($CD$7:CD18105,CD18105)=1,CD18105,CD18105+COUNTIF($CD$6:CD18104,CD18105))</f>
        <v>61615</v>
      </c>
      <c r="CC18105" s="34">
        <f t="shared" si="2017"/>
        <v>55153</v>
      </c>
      <c r="CD18105" s="32">
        <f t="shared" si="2018"/>
        <v>55153</v>
      </c>
      <c r="CE18105" s="32">
        <f t="shared" si="2019"/>
        <v>0</v>
      </c>
      <c r="CF18105" s="32">
        <f t="shared" si="2020"/>
        <v>0</v>
      </c>
      <c r="CG18105" s="32" t="str">
        <f t="shared" si="2021"/>
        <v/>
      </c>
      <c r="CH18105" s="32">
        <v>100</v>
      </c>
      <c r="CI18105" s="32" t="s">
        <v>13</v>
      </c>
      <c r="CJ18105" s="32" t="str">
        <f t="shared" si="2022"/>
        <v/>
      </c>
      <c r="CK18105" s="32" t="str">
        <f t="shared" si="2023"/>
        <v/>
      </c>
      <c r="CL18105" s="32" t="str">
        <f t="shared" si="2024"/>
        <v/>
      </c>
      <c r="CM18105" s="32" t="str">
        <f t="shared" si="2025"/>
        <v/>
      </c>
      <c r="CN18105" s="32" t="str">
        <f t="shared" si="2026"/>
        <v/>
      </c>
    </row>
    <row r="18106" spans="71:92" x14ac:dyDescent="0.3">
      <c r="BS18106" s="32" t="str">
        <f>IF(Kiadasi_kiseroiv!$K$2=BT18106,BV18106,"")</f>
        <v/>
      </c>
      <c r="BT18106" s="34" t="str">
        <f t="shared" si="2009"/>
        <v/>
      </c>
      <c r="BU18106" s="32" t="str">
        <f t="shared" si="2010"/>
        <v/>
      </c>
      <c r="BV18106" s="32" t="str">
        <f t="shared" si="2011"/>
        <v/>
      </c>
      <c r="BW18106" s="32" t="str">
        <f t="shared" si="2012"/>
        <v/>
      </c>
      <c r="BX18106" s="32" t="str">
        <f t="shared" si="2013"/>
        <v/>
      </c>
      <c r="BY18106" s="32" t="str">
        <f t="shared" si="2014"/>
        <v/>
      </c>
      <c r="BZ18106" s="32" t="str">
        <f t="shared" si="2015"/>
        <v/>
      </c>
      <c r="CA18106" s="32" t="str">
        <f t="shared" si="2016"/>
        <v/>
      </c>
      <c r="CB18106" s="33">
        <f>IF(COUNTIF($CD$7:CD18106,CD18106)=1,CD18106,CD18106+COUNTIF($CD$6:CD18105,CD18106))</f>
        <v>61616</v>
      </c>
      <c r="CC18106" s="34">
        <f t="shared" si="2017"/>
        <v>55153</v>
      </c>
      <c r="CD18106" s="32">
        <f t="shared" si="2018"/>
        <v>55153</v>
      </c>
      <c r="CE18106" s="32">
        <f t="shared" si="2019"/>
        <v>0</v>
      </c>
      <c r="CF18106" s="32">
        <f t="shared" si="2020"/>
        <v>0</v>
      </c>
      <c r="CG18106" s="32" t="str">
        <f t="shared" si="2021"/>
        <v/>
      </c>
      <c r="CH18106" s="32">
        <v>101</v>
      </c>
      <c r="CI18106" s="32" t="s">
        <v>13</v>
      </c>
      <c r="CJ18106" s="32" t="str">
        <f t="shared" si="2022"/>
        <v/>
      </c>
      <c r="CK18106" s="32" t="str">
        <f t="shared" si="2023"/>
        <v/>
      </c>
      <c r="CL18106" s="32" t="str">
        <f t="shared" si="2024"/>
        <v/>
      </c>
      <c r="CM18106" s="32" t="str">
        <f t="shared" si="2025"/>
        <v/>
      </c>
      <c r="CN18106" s="32" t="str">
        <f t="shared" si="2026"/>
        <v/>
      </c>
    </row>
    <row r="18107" spans="71:92" x14ac:dyDescent="0.3">
      <c r="BS18107" s="32" t="str">
        <f>IF(Kiadasi_kiseroiv!$K$2=BT18107,BV18107,"")</f>
        <v/>
      </c>
      <c r="BT18107" s="34" t="str">
        <f t="shared" si="2009"/>
        <v/>
      </c>
      <c r="BU18107" s="32" t="str">
        <f t="shared" si="2010"/>
        <v/>
      </c>
      <c r="BV18107" s="32" t="str">
        <f t="shared" si="2011"/>
        <v/>
      </c>
      <c r="BW18107" s="32" t="str">
        <f t="shared" si="2012"/>
        <v/>
      </c>
      <c r="BX18107" s="32" t="str">
        <f t="shared" si="2013"/>
        <v/>
      </c>
      <c r="BY18107" s="32" t="str">
        <f t="shared" si="2014"/>
        <v/>
      </c>
      <c r="BZ18107" s="32" t="str">
        <f t="shared" si="2015"/>
        <v/>
      </c>
      <c r="CA18107" s="32" t="str">
        <f t="shared" si="2016"/>
        <v/>
      </c>
      <c r="CB18107" s="33">
        <f>IF(COUNTIF($CD$7:CD18107,CD18107)=1,CD18107,CD18107+COUNTIF($CD$6:CD18106,CD18107))</f>
        <v>61617</v>
      </c>
      <c r="CC18107" s="34">
        <f t="shared" si="2017"/>
        <v>55153</v>
      </c>
      <c r="CD18107" s="32">
        <f t="shared" si="2018"/>
        <v>55153</v>
      </c>
      <c r="CE18107" s="32">
        <f t="shared" si="2019"/>
        <v>0</v>
      </c>
      <c r="CF18107" s="32">
        <f t="shared" si="2020"/>
        <v>0</v>
      </c>
      <c r="CG18107" s="32" t="str">
        <f t="shared" si="2021"/>
        <v/>
      </c>
      <c r="CH18107" s="32">
        <v>102</v>
      </c>
      <c r="CI18107" s="32" t="s">
        <v>13</v>
      </c>
      <c r="CJ18107" s="32" t="str">
        <f t="shared" si="2022"/>
        <v/>
      </c>
      <c r="CK18107" s="32" t="str">
        <f t="shared" si="2023"/>
        <v/>
      </c>
      <c r="CL18107" s="32" t="str">
        <f t="shared" si="2024"/>
        <v/>
      </c>
      <c r="CM18107" s="32" t="str">
        <f t="shared" si="2025"/>
        <v/>
      </c>
      <c r="CN18107" s="32" t="str">
        <f t="shared" si="2026"/>
        <v/>
      </c>
    </row>
    <row r="18108" spans="71:92" x14ac:dyDescent="0.3">
      <c r="BS18108" s="32" t="str">
        <f>IF(Kiadasi_kiseroiv!$K$2=BT18108,BV18108,"")</f>
        <v/>
      </c>
      <c r="BT18108" s="34" t="str">
        <f t="shared" si="2009"/>
        <v/>
      </c>
      <c r="BU18108" s="32" t="str">
        <f t="shared" si="2010"/>
        <v/>
      </c>
      <c r="BV18108" s="32" t="str">
        <f t="shared" si="2011"/>
        <v/>
      </c>
      <c r="BW18108" s="32" t="str">
        <f t="shared" si="2012"/>
        <v/>
      </c>
      <c r="BX18108" s="32" t="str">
        <f t="shared" si="2013"/>
        <v/>
      </c>
      <c r="BY18108" s="32" t="str">
        <f t="shared" si="2014"/>
        <v/>
      </c>
      <c r="BZ18108" s="32" t="str">
        <f t="shared" si="2015"/>
        <v/>
      </c>
      <c r="CA18108" s="32" t="str">
        <f t="shared" si="2016"/>
        <v/>
      </c>
      <c r="CB18108" s="33">
        <f>IF(COUNTIF($CD$7:CD18108,CD18108)=1,CD18108,CD18108+COUNTIF($CD$6:CD18107,CD18108))</f>
        <v>61618</v>
      </c>
      <c r="CC18108" s="34">
        <f t="shared" si="2017"/>
        <v>55153</v>
      </c>
      <c r="CD18108" s="32">
        <f t="shared" si="2018"/>
        <v>55153</v>
      </c>
      <c r="CE18108" s="32">
        <f t="shared" si="2019"/>
        <v>0</v>
      </c>
      <c r="CF18108" s="32">
        <f t="shared" si="2020"/>
        <v>0</v>
      </c>
      <c r="CG18108" s="32" t="str">
        <f t="shared" si="2021"/>
        <v/>
      </c>
      <c r="CH18108" s="32">
        <v>103</v>
      </c>
      <c r="CI18108" s="32" t="s">
        <v>13</v>
      </c>
      <c r="CJ18108" s="32" t="str">
        <f t="shared" si="2022"/>
        <v/>
      </c>
      <c r="CK18108" s="32" t="str">
        <f t="shared" si="2023"/>
        <v/>
      </c>
      <c r="CL18108" s="32" t="str">
        <f t="shared" si="2024"/>
        <v/>
      </c>
      <c r="CM18108" s="32" t="str">
        <f t="shared" si="2025"/>
        <v/>
      </c>
      <c r="CN18108" s="32" t="str">
        <f t="shared" si="2026"/>
        <v/>
      </c>
    </row>
    <row r="18109" spans="71:92" x14ac:dyDescent="0.3">
      <c r="BS18109" s="32" t="str">
        <f>IF(Kiadasi_kiseroiv!$K$2=BT18109,BV18109,"")</f>
        <v/>
      </c>
      <c r="BT18109" s="34" t="str">
        <f t="shared" si="2009"/>
        <v/>
      </c>
      <c r="BU18109" s="32" t="str">
        <f t="shared" si="2010"/>
        <v/>
      </c>
      <c r="BV18109" s="32" t="str">
        <f t="shared" si="2011"/>
        <v/>
      </c>
      <c r="BW18109" s="32" t="str">
        <f t="shared" si="2012"/>
        <v/>
      </c>
      <c r="BX18109" s="32" t="str">
        <f t="shared" si="2013"/>
        <v/>
      </c>
      <c r="BY18109" s="32" t="str">
        <f t="shared" si="2014"/>
        <v/>
      </c>
      <c r="BZ18109" s="32" t="str">
        <f t="shared" si="2015"/>
        <v/>
      </c>
      <c r="CA18109" s="32" t="str">
        <f t="shared" si="2016"/>
        <v/>
      </c>
      <c r="CB18109" s="33">
        <f>IF(COUNTIF($CD$7:CD18109,CD18109)=1,CD18109,CD18109+COUNTIF($CD$6:CD18108,CD18109))</f>
        <v>61619</v>
      </c>
      <c r="CC18109" s="34">
        <f t="shared" si="2017"/>
        <v>55153</v>
      </c>
      <c r="CD18109" s="32">
        <f t="shared" si="2018"/>
        <v>55153</v>
      </c>
      <c r="CE18109" s="32">
        <f t="shared" si="2019"/>
        <v>0</v>
      </c>
      <c r="CF18109" s="32">
        <f t="shared" si="2020"/>
        <v>0</v>
      </c>
      <c r="CG18109" s="32" t="str">
        <f t="shared" si="2021"/>
        <v/>
      </c>
      <c r="CH18109" s="32">
        <v>104</v>
      </c>
      <c r="CI18109" s="32" t="s">
        <v>13</v>
      </c>
      <c r="CJ18109" s="32" t="str">
        <f t="shared" si="2022"/>
        <v/>
      </c>
      <c r="CK18109" s="32" t="str">
        <f t="shared" si="2023"/>
        <v/>
      </c>
      <c r="CL18109" s="32" t="str">
        <f t="shared" si="2024"/>
        <v/>
      </c>
      <c r="CM18109" s="32" t="str">
        <f t="shared" si="2025"/>
        <v/>
      </c>
      <c r="CN18109" s="32" t="str">
        <f t="shared" si="2026"/>
        <v/>
      </c>
    </row>
    <row r="18110" spans="71:92" x14ac:dyDescent="0.3">
      <c r="BS18110" s="32" t="str">
        <f>IF(Kiadasi_kiseroiv!$K$2=BT18110,BV18110,"")</f>
        <v/>
      </c>
      <c r="BT18110" s="34" t="str">
        <f t="shared" si="2009"/>
        <v/>
      </c>
      <c r="BU18110" s="32" t="str">
        <f t="shared" si="2010"/>
        <v/>
      </c>
      <c r="BV18110" s="32" t="str">
        <f t="shared" si="2011"/>
        <v/>
      </c>
      <c r="BW18110" s="32" t="str">
        <f t="shared" si="2012"/>
        <v/>
      </c>
      <c r="BX18110" s="32" t="str">
        <f t="shared" si="2013"/>
        <v/>
      </c>
      <c r="BY18110" s="32" t="str">
        <f t="shared" si="2014"/>
        <v/>
      </c>
      <c r="BZ18110" s="32" t="str">
        <f t="shared" si="2015"/>
        <v/>
      </c>
      <c r="CA18110" s="32" t="str">
        <f t="shared" si="2016"/>
        <v/>
      </c>
      <c r="CB18110" s="33">
        <f>IF(COUNTIF($CD$7:CD18110,CD18110)=1,CD18110,CD18110+COUNTIF($CD$6:CD18109,CD18110))</f>
        <v>61620</v>
      </c>
      <c r="CC18110" s="34">
        <f t="shared" si="2017"/>
        <v>55153</v>
      </c>
      <c r="CD18110" s="32">
        <f t="shared" si="2018"/>
        <v>55153</v>
      </c>
      <c r="CE18110" s="32">
        <f t="shared" si="2019"/>
        <v>0</v>
      </c>
      <c r="CF18110" s="32">
        <f t="shared" si="2020"/>
        <v>0</v>
      </c>
      <c r="CG18110" s="32" t="str">
        <f t="shared" si="2021"/>
        <v/>
      </c>
      <c r="CH18110" s="32">
        <v>105</v>
      </c>
      <c r="CI18110" s="32" t="s">
        <v>13</v>
      </c>
      <c r="CJ18110" s="32" t="str">
        <f t="shared" si="2022"/>
        <v/>
      </c>
      <c r="CK18110" s="32" t="str">
        <f t="shared" si="2023"/>
        <v/>
      </c>
      <c r="CL18110" s="32" t="str">
        <f t="shared" si="2024"/>
        <v/>
      </c>
      <c r="CM18110" s="32" t="str">
        <f t="shared" si="2025"/>
        <v/>
      </c>
      <c r="CN18110" s="32" t="str">
        <f t="shared" si="2026"/>
        <v/>
      </c>
    </row>
    <row r="18111" spans="71:92" x14ac:dyDescent="0.3">
      <c r="BS18111" s="32" t="str">
        <f>IF(Kiadasi_kiseroiv!$K$2=BT18111,BV18111,"")</f>
        <v/>
      </c>
      <c r="BT18111" s="34" t="str">
        <f t="shared" si="2009"/>
        <v/>
      </c>
      <c r="BU18111" s="32" t="str">
        <f t="shared" si="2010"/>
        <v/>
      </c>
      <c r="BV18111" s="32" t="str">
        <f t="shared" si="2011"/>
        <v/>
      </c>
      <c r="BW18111" s="32" t="str">
        <f t="shared" si="2012"/>
        <v/>
      </c>
      <c r="BX18111" s="32" t="str">
        <f t="shared" si="2013"/>
        <v/>
      </c>
      <c r="BY18111" s="32" t="str">
        <f t="shared" si="2014"/>
        <v/>
      </c>
      <c r="BZ18111" s="32" t="str">
        <f t="shared" si="2015"/>
        <v/>
      </c>
      <c r="CA18111" s="32" t="str">
        <f t="shared" si="2016"/>
        <v/>
      </c>
      <c r="CB18111" s="33">
        <f>IF(COUNTIF($CD$7:CD18111,CD18111)=1,CD18111,CD18111+COUNTIF($CD$6:CD18110,CD18111))</f>
        <v>61621</v>
      </c>
      <c r="CC18111" s="34">
        <f t="shared" si="2017"/>
        <v>55153</v>
      </c>
      <c r="CD18111" s="32">
        <f t="shared" si="2018"/>
        <v>55153</v>
      </c>
      <c r="CE18111" s="32">
        <f t="shared" si="2019"/>
        <v>0</v>
      </c>
      <c r="CF18111" s="32">
        <f t="shared" si="2020"/>
        <v>0</v>
      </c>
      <c r="CG18111" s="32" t="str">
        <f t="shared" si="2021"/>
        <v/>
      </c>
      <c r="CH18111" s="32">
        <v>106</v>
      </c>
      <c r="CI18111" s="32" t="s">
        <v>13</v>
      </c>
      <c r="CJ18111" s="32" t="str">
        <f t="shared" si="2022"/>
        <v/>
      </c>
      <c r="CK18111" s="32" t="str">
        <f t="shared" si="2023"/>
        <v/>
      </c>
      <c r="CL18111" s="32" t="str">
        <f t="shared" si="2024"/>
        <v/>
      </c>
      <c r="CM18111" s="32" t="str">
        <f t="shared" si="2025"/>
        <v/>
      </c>
      <c r="CN18111" s="32" t="str">
        <f t="shared" si="2026"/>
        <v/>
      </c>
    </row>
    <row r="18112" spans="71:92" x14ac:dyDescent="0.3">
      <c r="BS18112" s="32" t="str">
        <f>IF(Kiadasi_kiseroiv!$K$2=BT18112,BV18112,"")</f>
        <v/>
      </c>
      <c r="BT18112" s="34" t="str">
        <f t="shared" si="2009"/>
        <v/>
      </c>
      <c r="BU18112" s="32" t="str">
        <f t="shared" si="2010"/>
        <v/>
      </c>
      <c r="BV18112" s="32" t="str">
        <f t="shared" si="2011"/>
        <v/>
      </c>
      <c r="BW18112" s="32" t="str">
        <f t="shared" si="2012"/>
        <v/>
      </c>
      <c r="BX18112" s="32" t="str">
        <f t="shared" si="2013"/>
        <v/>
      </c>
      <c r="BY18112" s="32" t="str">
        <f t="shared" si="2014"/>
        <v/>
      </c>
      <c r="BZ18112" s="32" t="str">
        <f t="shared" si="2015"/>
        <v/>
      </c>
      <c r="CA18112" s="32" t="str">
        <f t="shared" si="2016"/>
        <v/>
      </c>
      <c r="CB18112" s="33">
        <f>IF(COUNTIF($CD$7:CD18112,CD18112)=1,CD18112,CD18112+COUNTIF($CD$6:CD18111,CD18112))</f>
        <v>61622</v>
      </c>
      <c r="CC18112" s="34">
        <f t="shared" si="2017"/>
        <v>55153</v>
      </c>
      <c r="CD18112" s="32">
        <f t="shared" si="2018"/>
        <v>55153</v>
      </c>
      <c r="CE18112" s="32">
        <f t="shared" si="2019"/>
        <v>0</v>
      </c>
      <c r="CF18112" s="32">
        <f t="shared" si="2020"/>
        <v>0</v>
      </c>
      <c r="CG18112" s="32" t="str">
        <f t="shared" si="2021"/>
        <v/>
      </c>
      <c r="CH18112" s="32">
        <v>107</v>
      </c>
      <c r="CI18112" s="32" t="s">
        <v>13</v>
      </c>
      <c r="CJ18112" s="32" t="str">
        <f t="shared" si="2022"/>
        <v/>
      </c>
      <c r="CK18112" s="32" t="str">
        <f t="shared" si="2023"/>
        <v/>
      </c>
      <c r="CL18112" s="32" t="str">
        <f t="shared" si="2024"/>
        <v/>
      </c>
      <c r="CM18112" s="32" t="str">
        <f t="shared" si="2025"/>
        <v/>
      </c>
      <c r="CN18112" s="32" t="str">
        <f t="shared" si="2026"/>
        <v/>
      </c>
    </row>
    <row r="18113" spans="71:92" x14ac:dyDescent="0.3">
      <c r="BS18113" s="32" t="str">
        <f>IF(Kiadasi_kiseroiv!$K$2=BT18113,BV18113,"")</f>
        <v/>
      </c>
      <c r="BT18113" s="34" t="str">
        <f t="shared" si="2009"/>
        <v/>
      </c>
      <c r="BU18113" s="32" t="str">
        <f t="shared" si="2010"/>
        <v/>
      </c>
      <c r="BV18113" s="32" t="str">
        <f t="shared" si="2011"/>
        <v/>
      </c>
      <c r="BW18113" s="32" t="str">
        <f t="shared" si="2012"/>
        <v/>
      </c>
      <c r="BX18113" s="32" t="str">
        <f t="shared" si="2013"/>
        <v/>
      </c>
      <c r="BY18113" s="32" t="str">
        <f t="shared" si="2014"/>
        <v/>
      </c>
      <c r="BZ18113" s="32" t="str">
        <f t="shared" si="2015"/>
        <v/>
      </c>
      <c r="CA18113" s="32" t="str">
        <f t="shared" si="2016"/>
        <v/>
      </c>
      <c r="CB18113" s="33">
        <f>IF(COUNTIF($CD$7:CD18113,CD18113)=1,CD18113,CD18113+COUNTIF($CD$6:CD18112,CD18113))</f>
        <v>61623</v>
      </c>
      <c r="CC18113" s="34">
        <f t="shared" si="2017"/>
        <v>55153</v>
      </c>
      <c r="CD18113" s="32">
        <f t="shared" si="2018"/>
        <v>55153</v>
      </c>
      <c r="CE18113" s="32">
        <f t="shared" si="2019"/>
        <v>0</v>
      </c>
      <c r="CF18113" s="32">
        <f t="shared" si="2020"/>
        <v>0</v>
      </c>
      <c r="CG18113" s="32" t="str">
        <f t="shared" si="2021"/>
        <v/>
      </c>
      <c r="CH18113" s="32">
        <v>108</v>
      </c>
      <c r="CI18113" s="32" t="s">
        <v>13</v>
      </c>
      <c r="CJ18113" s="32" t="str">
        <f t="shared" si="2022"/>
        <v/>
      </c>
      <c r="CK18113" s="32" t="str">
        <f t="shared" si="2023"/>
        <v/>
      </c>
      <c r="CL18113" s="32" t="str">
        <f t="shared" si="2024"/>
        <v/>
      </c>
      <c r="CM18113" s="32" t="str">
        <f t="shared" si="2025"/>
        <v/>
      </c>
      <c r="CN18113" s="32" t="str">
        <f t="shared" si="2026"/>
        <v/>
      </c>
    </row>
    <row r="18114" spans="71:92" x14ac:dyDescent="0.3">
      <c r="BS18114" s="32" t="str">
        <f>IF(Kiadasi_kiseroiv!$K$2=BT18114,BV18114,"")</f>
        <v/>
      </c>
      <c r="BT18114" s="34" t="str">
        <f t="shared" si="2009"/>
        <v/>
      </c>
      <c r="BU18114" s="32" t="str">
        <f t="shared" si="2010"/>
        <v/>
      </c>
      <c r="BV18114" s="32" t="str">
        <f t="shared" si="2011"/>
        <v/>
      </c>
      <c r="BW18114" s="32" t="str">
        <f t="shared" si="2012"/>
        <v/>
      </c>
      <c r="BX18114" s="32" t="str">
        <f t="shared" si="2013"/>
        <v/>
      </c>
      <c r="BY18114" s="32" t="str">
        <f t="shared" si="2014"/>
        <v/>
      </c>
      <c r="BZ18114" s="32" t="str">
        <f t="shared" si="2015"/>
        <v/>
      </c>
      <c r="CA18114" s="32" t="str">
        <f t="shared" si="2016"/>
        <v/>
      </c>
      <c r="CB18114" s="33">
        <f>IF(COUNTIF($CD$7:CD18114,CD18114)=1,CD18114,CD18114+COUNTIF($CD$6:CD18113,CD18114))</f>
        <v>61624</v>
      </c>
      <c r="CC18114" s="34">
        <f t="shared" si="2017"/>
        <v>55153</v>
      </c>
      <c r="CD18114" s="32">
        <f t="shared" si="2018"/>
        <v>55153</v>
      </c>
      <c r="CE18114" s="32">
        <f t="shared" si="2019"/>
        <v>0</v>
      </c>
      <c r="CF18114" s="32">
        <f t="shared" si="2020"/>
        <v>0</v>
      </c>
      <c r="CG18114" s="32" t="str">
        <f t="shared" si="2021"/>
        <v/>
      </c>
      <c r="CH18114" s="32">
        <v>109</v>
      </c>
      <c r="CI18114" s="32" t="s">
        <v>13</v>
      </c>
      <c r="CJ18114" s="32" t="str">
        <f t="shared" si="2022"/>
        <v/>
      </c>
      <c r="CK18114" s="32" t="str">
        <f t="shared" si="2023"/>
        <v/>
      </c>
      <c r="CL18114" s="32" t="str">
        <f t="shared" si="2024"/>
        <v/>
      </c>
      <c r="CM18114" s="32" t="str">
        <f t="shared" si="2025"/>
        <v/>
      </c>
      <c r="CN18114" s="32" t="str">
        <f t="shared" si="2026"/>
        <v/>
      </c>
    </row>
    <row r="18115" spans="71:92" x14ac:dyDescent="0.3">
      <c r="BS18115" s="32" t="str">
        <f>IF(Kiadasi_kiseroiv!$K$2=BT18115,BV18115,"")</f>
        <v/>
      </c>
      <c r="BT18115" s="34" t="str">
        <f t="shared" si="2009"/>
        <v/>
      </c>
      <c r="BU18115" s="32" t="str">
        <f t="shared" si="2010"/>
        <v/>
      </c>
      <c r="BV18115" s="32" t="str">
        <f t="shared" si="2011"/>
        <v/>
      </c>
      <c r="BW18115" s="32" t="str">
        <f t="shared" si="2012"/>
        <v/>
      </c>
      <c r="BX18115" s="32" t="str">
        <f t="shared" si="2013"/>
        <v/>
      </c>
      <c r="BY18115" s="32" t="str">
        <f t="shared" si="2014"/>
        <v/>
      </c>
      <c r="BZ18115" s="32" t="str">
        <f t="shared" si="2015"/>
        <v/>
      </c>
      <c r="CA18115" s="32" t="str">
        <f t="shared" si="2016"/>
        <v/>
      </c>
      <c r="CB18115" s="33">
        <f>IF(COUNTIF($CD$7:CD18115,CD18115)=1,CD18115,CD18115+COUNTIF($CD$6:CD18114,CD18115))</f>
        <v>61625</v>
      </c>
      <c r="CC18115" s="34">
        <f t="shared" si="2017"/>
        <v>55153</v>
      </c>
      <c r="CD18115" s="32">
        <f t="shared" si="2018"/>
        <v>55153</v>
      </c>
      <c r="CE18115" s="32">
        <f t="shared" si="2019"/>
        <v>0</v>
      </c>
      <c r="CF18115" s="32">
        <f t="shared" si="2020"/>
        <v>0</v>
      </c>
      <c r="CG18115" s="32" t="str">
        <f t="shared" si="2021"/>
        <v/>
      </c>
      <c r="CH18115" s="32">
        <v>110</v>
      </c>
      <c r="CI18115" s="32" t="s">
        <v>13</v>
      </c>
      <c r="CJ18115" s="32" t="str">
        <f t="shared" si="2022"/>
        <v/>
      </c>
      <c r="CK18115" s="32" t="str">
        <f t="shared" si="2023"/>
        <v/>
      </c>
      <c r="CL18115" s="32" t="str">
        <f t="shared" si="2024"/>
        <v/>
      </c>
      <c r="CM18115" s="32" t="str">
        <f t="shared" si="2025"/>
        <v/>
      </c>
      <c r="CN18115" s="32" t="str">
        <f t="shared" si="2026"/>
        <v/>
      </c>
    </row>
    <row r="18116" spans="71:92" x14ac:dyDescent="0.3">
      <c r="BS18116" s="32" t="str">
        <f>IF(Kiadasi_kiseroiv!$K$2=BT18116,BV18116,"")</f>
        <v/>
      </c>
      <c r="BT18116" s="34" t="str">
        <f t="shared" si="2009"/>
        <v/>
      </c>
      <c r="BU18116" s="32" t="str">
        <f t="shared" si="2010"/>
        <v/>
      </c>
      <c r="BV18116" s="32" t="str">
        <f t="shared" si="2011"/>
        <v/>
      </c>
      <c r="BW18116" s="32" t="str">
        <f t="shared" si="2012"/>
        <v/>
      </c>
      <c r="BX18116" s="32" t="str">
        <f t="shared" si="2013"/>
        <v/>
      </c>
      <c r="BY18116" s="32" t="str">
        <f t="shared" si="2014"/>
        <v/>
      </c>
      <c r="BZ18116" s="32" t="str">
        <f t="shared" si="2015"/>
        <v/>
      </c>
      <c r="CA18116" s="32" t="str">
        <f t="shared" si="2016"/>
        <v/>
      </c>
      <c r="CB18116" s="33">
        <f>IF(COUNTIF($CD$7:CD18116,CD18116)=1,CD18116,CD18116+COUNTIF($CD$6:CD18115,CD18116))</f>
        <v>61626</v>
      </c>
      <c r="CC18116" s="34">
        <f t="shared" si="2017"/>
        <v>55153</v>
      </c>
      <c r="CD18116" s="32">
        <f t="shared" si="2018"/>
        <v>55153</v>
      </c>
      <c r="CE18116" s="32">
        <f t="shared" si="2019"/>
        <v>0</v>
      </c>
      <c r="CF18116" s="32">
        <f t="shared" si="2020"/>
        <v>0</v>
      </c>
      <c r="CG18116" s="32" t="str">
        <f t="shared" si="2021"/>
        <v/>
      </c>
      <c r="CH18116" s="32">
        <v>111</v>
      </c>
      <c r="CI18116" s="32" t="s">
        <v>13</v>
      </c>
      <c r="CJ18116" s="32" t="str">
        <f t="shared" si="2022"/>
        <v/>
      </c>
      <c r="CK18116" s="32" t="str">
        <f t="shared" si="2023"/>
        <v/>
      </c>
      <c r="CL18116" s="32" t="str">
        <f t="shared" si="2024"/>
        <v/>
      </c>
      <c r="CM18116" s="32" t="str">
        <f t="shared" si="2025"/>
        <v/>
      </c>
      <c r="CN18116" s="32" t="str">
        <f t="shared" si="2026"/>
        <v/>
      </c>
    </row>
    <row r="18117" spans="71:92" x14ac:dyDescent="0.3">
      <c r="BS18117" s="32" t="str">
        <f>IF(Kiadasi_kiseroiv!$K$2=BT18117,BV18117,"")</f>
        <v/>
      </c>
      <c r="BT18117" s="34" t="str">
        <f t="shared" si="2009"/>
        <v/>
      </c>
      <c r="BU18117" s="32" t="str">
        <f t="shared" si="2010"/>
        <v/>
      </c>
      <c r="BV18117" s="32" t="str">
        <f t="shared" si="2011"/>
        <v/>
      </c>
      <c r="BW18117" s="32" t="str">
        <f t="shared" si="2012"/>
        <v/>
      </c>
      <c r="BX18117" s="32" t="str">
        <f t="shared" si="2013"/>
        <v/>
      </c>
      <c r="BY18117" s="32" t="str">
        <f t="shared" si="2014"/>
        <v/>
      </c>
      <c r="BZ18117" s="32" t="str">
        <f t="shared" si="2015"/>
        <v/>
      </c>
      <c r="CA18117" s="32" t="str">
        <f t="shared" si="2016"/>
        <v/>
      </c>
      <c r="CB18117" s="33">
        <f>IF(COUNTIF($CD$7:CD18117,CD18117)=1,CD18117,CD18117+COUNTIF($CD$6:CD18116,CD18117))</f>
        <v>61627</v>
      </c>
      <c r="CC18117" s="34">
        <f t="shared" si="2017"/>
        <v>55153</v>
      </c>
      <c r="CD18117" s="32">
        <f t="shared" si="2018"/>
        <v>55153</v>
      </c>
      <c r="CE18117" s="32">
        <f t="shared" si="2019"/>
        <v>0</v>
      </c>
      <c r="CF18117" s="32">
        <f t="shared" si="2020"/>
        <v>0</v>
      </c>
      <c r="CG18117" s="32" t="str">
        <f t="shared" si="2021"/>
        <v/>
      </c>
      <c r="CH18117" s="32">
        <v>112</v>
      </c>
      <c r="CI18117" s="32" t="s">
        <v>13</v>
      </c>
      <c r="CJ18117" s="32" t="str">
        <f t="shared" si="2022"/>
        <v/>
      </c>
      <c r="CK18117" s="32" t="str">
        <f t="shared" si="2023"/>
        <v/>
      </c>
      <c r="CL18117" s="32" t="str">
        <f t="shared" si="2024"/>
        <v/>
      </c>
      <c r="CM18117" s="32" t="str">
        <f t="shared" si="2025"/>
        <v/>
      </c>
      <c r="CN18117" s="32" t="str">
        <f t="shared" si="2026"/>
        <v/>
      </c>
    </row>
    <row r="18118" spans="71:92" x14ac:dyDescent="0.3">
      <c r="BS18118" s="32" t="str">
        <f>IF(Kiadasi_kiseroiv!$K$2=BT18118,BV18118,"")</f>
        <v/>
      </c>
      <c r="BT18118" s="34" t="str">
        <f t="shared" si="2009"/>
        <v/>
      </c>
      <c r="BU18118" s="32" t="str">
        <f t="shared" si="2010"/>
        <v/>
      </c>
      <c r="BV18118" s="32" t="str">
        <f t="shared" si="2011"/>
        <v/>
      </c>
      <c r="BW18118" s="32" t="str">
        <f t="shared" si="2012"/>
        <v/>
      </c>
      <c r="BX18118" s="32" t="str">
        <f t="shared" si="2013"/>
        <v/>
      </c>
      <c r="BY18118" s="32" t="str">
        <f t="shared" si="2014"/>
        <v/>
      </c>
      <c r="BZ18118" s="32" t="str">
        <f t="shared" si="2015"/>
        <v/>
      </c>
      <c r="CA18118" s="32" t="str">
        <f t="shared" si="2016"/>
        <v/>
      </c>
      <c r="CB18118" s="33">
        <f>IF(COUNTIF($CD$7:CD18118,CD18118)=1,CD18118,CD18118+COUNTIF($CD$6:CD18117,CD18118))</f>
        <v>61628</v>
      </c>
      <c r="CC18118" s="34">
        <f t="shared" si="2017"/>
        <v>55153</v>
      </c>
      <c r="CD18118" s="32">
        <f t="shared" si="2018"/>
        <v>55153</v>
      </c>
      <c r="CE18118" s="32">
        <f t="shared" si="2019"/>
        <v>0</v>
      </c>
      <c r="CF18118" s="32">
        <f t="shared" si="2020"/>
        <v>0</v>
      </c>
      <c r="CG18118" s="32" t="str">
        <f t="shared" si="2021"/>
        <v/>
      </c>
      <c r="CH18118" s="32">
        <v>113</v>
      </c>
      <c r="CI18118" s="32" t="s">
        <v>13</v>
      </c>
      <c r="CJ18118" s="32" t="str">
        <f t="shared" si="2022"/>
        <v/>
      </c>
      <c r="CK18118" s="32" t="str">
        <f t="shared" si="2023"/>
        <v/>
      </c>
      <c r="CL18118" s="32" t="str">
        <f t="shared" si="2024"/>
        <v/>
      </c>
      <c r="CM18118" s="32" t="str">
        <f t="shared" si="2025"/>
        <v/>
      </c>
      <c r="CN18118" s="32" t="str">
        <f t="shared" si="2026"/>
        <v/>
      </c>
    </row>
    <row r="18119" spans="71:92" x14ac:dyDescent="0.3">
      <c r="BS18119" s="32" t="str">
        <f>IF(Kiadasi_kiseroiv!$K$2=BT18119,BV18119,"")</f>
        <v/>
      </c>
      <c r="BT18119" s="34" t="str">
        <f t="shared" si="2009"/>
        <v/>
      </c>
      <c r="BU18119" s="32" t="str">
        <f t="shared" si="2010"/>
        <v/>
      </c>
      <c r="BV18119" s="32" t="str">
        <f t="shared" si="2011"/>
        <v/>
      </c>
      <c r="BW18119" s="32" t="str">
        <f t="shared" si="2012"/>
        <v/>
      </c>
      <c r="BX18119" s="32" t="str">
        <f t="shared" si="2013"/>
        <v/>
      </c>
      <c r="BY18119" s="32" t="str">
        <f t="shared" si="2014"/>
        <v/>
      </c>
      <c r="BZ18119" s="32" t="str">
        <f t="shared" si="2015"/>
        <v/>
      </c>
      <c r="CA18119" s="32" t="str">
        <f t="shared" si="2016"/>
        <v/>
      </c>
      <c r="CB18119" s="33">
        <f>IF(COUNTIF($CD$7:CD18119,CD18119)=1,CD18119,CD18119+COUNTIF($CD$6:CD18118,CD18119))</f>
        <v>61629</v>
      </c>
      <c r="CC18119" s="34">
        <f t="shared" si="2017"/>
        <v>55153</v>
      </c>
      <c r="CD18119" s="32">
        <f t="shared" si="2018"/>
        <v>55153</v>
      </c>
      <c r="CE18119" s="32">
        <f t="shared" si="2019"/>
        <v>0</v>
      </c>
      <c r="CF18119" s="32">
        <f t="shared" si="2020"/>
        <v>0</v>
      </c>
      <c r="CG18119" s="32" t="str">
        <f t="shared" si="2021"/>
        <v/>
      </c>
      <c r="CH18119" s="32">
        <v>114</v>
      </c>
      <c r="CI18119" s="32" t="s">
        <v>13</v>
      </c>
      <c r="CJ18119" s="32" t="str">
        <f t="shared" si="2022"/>
        <v/>
      </c>
      <c r="CK18119" s="32" t="str">
        <f t="shared" si="2023"/>
        <v/>
      </c>
      <c r="CL18119" s="32" t="str">
        <f t="shared" si="2024"/>
        <v/>
      </c>
      <c r="CM18119" s="32" t="str">
        <f t="shared" si="2025"/>
        <v/>
      </c>
      <c r="CN18119" s="32" t="str">
        <f t="shared" si="2026"/>
        <v/>
      </c>
    </row>
    <row r="18120" spans="71:92" x14ac:dyDescent="0.3">
      <c r="BS18120" s="32" t="str">
        <f>IF(Kiadasi_kiseroiv!$K$2=BT18120,BV18120,"")</f>
        <v/>
      </c>
      <c r="BT18120" s="34" t="str">
        <f t="shared" si="2009"/>
        <v/>
      </c>
      <c r="BU18120" s="32" t="str">
        <f t="shared" si="2010"/>
        <v/>
      </c>
      <c r="BV18120" s="32" t="str">
        <f t="shared" si="2011"/>
        <v/>
      </c>
      <c r="BW18120" s="32" t="str">
        <f t="shared" si="2012"/>
        <v/>
      </c>
      <c r="BX18120" s="32" t="str">
        <f t="shared" si="2013"/>
        <v/>
      </c>
      <c r="BY18120" s="32" t="str">
        <f t="shared" si="2014"/>
        <v/>
      </c>
      <c r="BZ18120" s="32" t="str">
        <f t="shared" si="2015"/>
        <v/>
      </c>
      <c r="CA18120" s="32" t="str">
        <f t="shared" si="2016"/>
        <v/>
      </c>
      <c r="CB18120" s="33">
        <f>IF(COUNTIF($CD$7:CD18120,CD18120)=1,CD18120,CD18120+COUNTIF($CD$6:CD18119,CD18120))</f>
        <v>61630</v>
      </c>
      <c r="CC18120" s="34">
        <f t="shared" si="2017"/>
        <v>55153</v>
      </c>
      <c r="CD18120" s="32">
        <f t="shared" si="2018"/>
        <v>55153</v>
      </c>
      <c r="CE18120" s="32">
        <f t="shared" si="2019"/>
        <v>0</v>
      </c>
      <c r="CF18120" s="32">
        <f t="shared" si="2020"/>
        <v>0</v>
      </c>
      <c r="CG18120" s="32" t="str">
        <f t="shared" si="2021"/>
        <v/>
      </c>
      <c r="CH18120" s="32">
        <v>115</v>
      </c>
      <c r="CI18120" s="32" t="s">
        <v>13</v>
      </c>
      <c r="CJ18120" s="32" t="str">
        <f t="shared" si="2022"/>
        <v/>
      </c>
      <c r="CK18120" s="32" t="str">
        <f t="shared" si="2023"/>
        <v/>
      </c>
      <c r="CL18120" s="32" t="str">
        <f t="shared" si="2024"/>
        <v/>
      </c>
      <c r="CM18120" s="32" t="str">
        <f t="shared" si="2025"/>
        <v/>
      </c>
      <c r="CN18120" s="32" t="str">
        <f t="shared" si="2026"/>
        <v/>
      </c>
    </row>
    <row r="18121" spans="71:92" x14ac:dyDescent="0.3">
      <c r="BS18121" s="32" t="str">
        <f>IF(Kiadasi_kiseroiv!$K$2=BT18121,BV18121,"")</f>
        <v/>
      </c>
      <c r="BT18121" s="34" t="str">
        <f t="shared" si="2009"/>
        <v/>
      </c>
      <c r="BU18121" s="32" t="str">
        <f t="shared" si="2010"/>
        <v/>
      </c>
      <c r="BV18121" s="32" t="str">
        <f t="shared" si="2011"/>
        <v/>
      </c>
      <c r="BW18121" s="32" t="str">
        <f t="shared" si="2012"/>
        <v/>
      </c>
      <c r="BX18121" s="32" t="str">
        <f t="shared" si="2013"/>
        <v/>
      </c>
      <c r="BY18121" s="32" t="str">
        <f t="shared" si="2014"/>
        <v/>
      </c>
      <c r="BZ18121" s="32" t="str">
        <f t="shared" si="2015"/>
        <v/>
      </c>
      <c r="CA18121" s="32" t="str">
        <f t="shared" si="2016"/>
        <v/>
      </c>
      <c r="CB18121" s="33">
        <f>IF(COUNTIF($CD$7:CD18121,CD18121)=1,CD18121,CD18121+COUNTIF($CD$6:CD18120,CD18121))</f>
        <v>61631</v>
      </c>
      <c r="CC18121" s="34">
        <f t="shared" si="2017"/>
        <v>55153</v>
      </c>
      <c r="CD18121" s="32">
        <f t="shared" si="2018"/>
        <v>55153</v>
      </c>
      <c r="CE18121" s="32">
        <f t="shared" si="2019"/>
        <v>0</v>
      </c>
      <c r="CF18121" s="32">
        <f t="shared" si="2020"/>
        <v>0</v>
      </c>
      <c r="CG18121" s="32" t="str">
        <f t="shared" si="2021"/>
        <v/>
      </c>
      <c r="CH18121" s="32">
        <v>116</v>
      </c>
      <c r="CI18121" s="32" t="s">
        <v>13</v>
      </c>
      <c r="CJ18121" s="32" t="str">
        <f t="shared" si="2022"/>
        <v/>
      </c>
      <c r="CK18121" s="32" t="str">
        <f t="shared" si="2023"/>
        <v/>
      </c>
      <c r="CL18121" s="32" t="str">
        <f t="shared" si="2024"/>
        <v/>
      </c>
      <c r="CM18121" s="32" t="str">
        <f t="shared" si="2025"/>
        <v/>
      </c>
      <c r="CN18121" s="32" t="str">
        <f t="shared" si="2026"/>
        <v/>
      </c>
    </row>
    <row r="18122" spans="71:92" x14ac:dyDescent="0.3">
      <c r="BS18122" s="32" t="str">
        <f>IF(Kiadasi_kiseroiv!$K$2=BT18122,BV18122,"")</f>
        <v/>
      </c>
      <c r="BT18122" s="34" t="str">
        <f t="shared" si="2009"/>
        <v/>
      </c>
      <c r="BU18122" s="32" t="str">
        <f t="shared" si="2010"/>
        <v/>
      </c>
      <c r="BV18122" s="32" t="str">
        <f t="shared" si="2011"/>
        <v/>
      </c>
      <c r="BW18122" s="32" t="str">
        <f t="shared" si="2012"/>
        <v/>
      </c>
      <c r="BX18122" s="32" t="str">
        <f t="shared" si="2013"/>
        <v/>
      </c>
      <c r="BY18122" s="32" t="str">
        <f t="shared" si="2014"/>
        <v/>
      </c>
      <c r="BZ18122" s="32" t="str">
        <f t="shared" si="2015"/>
        <v/>
      </c>
      <c r="CA18122" s="32" t="str">
        <f t="shared" si="2016"/>
        <v/>
      </c>
      <c r="CB18122" s="33">
        <f>IF(COUNTIF($CD$7:CD18122,CD18122)=1,CD18122,CD18122+COUNTIF($CD$6:CD18121,CD18122))</f>
        <v>61632</v>
      </c>
      <c r="CC18122" s="34">
        <f t="shared" si="2017"/>
        <v>55153</v>
      </c>
      <c r="CD18122" s="32">
        <f t="shared" si="2018"/>
        <v>55153</v>
      </c>
      <c r="CE18122" s="32">
        <f t="shared" si="2019"/>
        <v>0</v>
      </c>
      <c r="CF18122" s="32">
        <f t="shared" si="2020"/>
        <v>0</v>
      </c>
      <c r="CG18122" s="32" t="str">
        <f t="shared" si="2021"/>
        <v/>
      </c>
      <c r="CH18122" s="32">
        <v>117</v>
      </c>
      <c r="CI18122" s="32" t="s">
        <v>13</v>
      </c>
      <c r="CJ18122" s="32" t="str">
        <f t="shared" si="2022"/>
        <v/>
      </c>
      <c r="CK18122" s="32" t="str">
        <f t="shared" si="2023"/>
        <v/>
      </c>
      <c r="CL18122" s="32" t="str">
        <f t="shared" si="2024"/>
        <v/>
      </c>
      <c r="CM18122" s="32" t="str">
        <f t="shared" si="2025"/>
        <v/>
      </c>
      <c r="CN18122" s="32" t="str">
        <f t="shared" si="2026"/>
        <v/>
      </c>
    </row>
    <row r="18123" spans="71:92" x14ac:dyDescent="0.3">
      <c r="BS18123" s="32" t="str">
        <f>IF(Kiadasi_kiseroiv!$K$2=BT18123,BV18123,"")</f>
        <v/>
      </c>
      <c r="BT18123" s="34" t="str">
        <f t="shared" si="2009"/>
        <v/>
      </c>
      <c r="BU18123" s="32" t="str">
        <f t="shared" si="2010"/>
        <v/>
      </c>
      <c r="BV18123" s="32" t="str">
        <f t="shared" si="2011"/>
        <v/>
      </c>
      <c r="BW18123" s="32" t="str">
        <f t="shared" si="2012"/>
        <v/>
      </c>
      <c r="BX18123" s="32" t="str">
        <f t="shared" si="2013"/>
        <v/>
      </c>
      <c r="BY18123" s="32" t="str">
        <f t="shared" si="2014"/>
        <v/>
      </c>
      <c r="BZ18123" s="32" t="str">
        <f t="shared" si="2015"/>
        <v/>
      </c>
      <c r="CA18123" s="32" t="str">
        <f t="shared" si="2016"/>
        <v/>
      </c>
      <c r="CB18123" s="33">
        <f>IF(COUNTIF($CD$7:CD18123,CD18123)=1,CD18123,CD18123+COUNTIF($CD$6:CD18122,CD18123))</f>
        <v>61633</v>
      </c>
      <c r="CC18123" s="34">
        <f t="shared" si="2017"/>
        <v>55153</v>
      </c>
      <c r="CD18123" s="32">
        <f t="shared" si="2018"/>
        <v>55153</v>
      </c>
      <c r="CE18123" s="32">
        <f t="shared" si="2019"/>
        <v>0</v>
      </c>
      <c r="CF18123" s="32">
        <f t="shared" si="2020"/>
        <v>0</v>
      </c>
      <c r="CG18123" s="32" t="str">
        <f t="shared" si="2021"/>
        <v/>
      </c>
      <c r="CH18123" s="32">
        <v>118</v>
      </c>
      <c r="CI18123" s="32" t="s">
        <v>13</v>
      </c>
      <c r="CJ18123" s="32" t="str">
        <f t="shared" si="2022"/>
        <v/>
      </c>
      <c r="CK18123" s="32" t="str">
        <f t="shared" si="2023"/>
        <v/>
      </c>
      <c r="CL18123" s="32" t="str">
        <f t="shared" si="2024"/>
        <v/>
      </c>
      <c r="CM18123" s="32" t="str">
        <f t="shared" si="2025"/>
        <v/>
      </c>
      <c r="CN18123" s="32" t="str">
        <f t="shared" si="2026"/>
        <v/>
      </c>
    </row>
    <row r="18124" spans="71:92" x14ac:dyDescent="0.3">
      <c r="BS18124" s="32" t="str">
        <f>IF(Kiadasi_kiseroiv!$K$2=BT18124,BV18124,"")</f>
        <v/>
      </c>
      <c r="BT18124" s="34" t="str">
        <f t="shared" si="2009"/>
        <v/>
      </c>
      <c r="BU18124" s="32" t="str">
        <f t="shared" si="2010"/>
        <v/>
      </c>
      <c r="BV18124" s="32" t="str">
        <f t="shared" si="2011"/>
        <v/>
      </c>
      <c r="BW18124" s="32" t="str">
        <f t="shared" si="2012"/>
        <v/>
      </c>
      <c r="BX18124" s="32" t="str">
        <f t="shared" si="2013"/>
        <v/>
      </c>
      <c r="BY18124" s="32" t="str">
        <f t="shared" si="2014"/>
        <v/>
      </c>
      <c r="BZ18124" s="32" t="str">
        <f t="shared" si="2015"/>
        <v/>
      </c>
      <c r="CA18124" s="32" t="str">
        <f t="shared" si="2016"/>
        <v/>
      </c>
      <c r="CB18124" s="33">
        <f>IF(COUNTIF($CD$7:CD18124,CD18124)=1,CD18124,CD18124+COUNTIF($CD$6:CD18123,CD18124))</f>
        <v>61634</v>
      </c>
      <c r="CC18124" s="34">
        <f t="shared" si="2017"/>
        <v>55153</v>
      </c>
      <c r="CD18124" s="32">
        <f t="shared" si="2018"/>
        <v>55153</v>
      </c>
      <c r="CE18124" s="32">
        <f t="shared" si="2019"/>
        <v>0</v>
      </c>
      <c r="CF18124" s="32">
        <f t="shared" si="2020"/>
        <v>0</v>
      </c>
      <c r="CG18124" s="32" t="str">
        <f t="shared" si="2021"/>
        <v/>
      </c>
      <c r="CH18124" s="32">
        <v>119</v>
      </c>
      <c r="CI18124" s="32" t="s">
        <v>13</v>
      </c>
      <c r="CJ18124" s="32" t="str">
        <f t="shared" si="2022"/>
        <v/>
      </c>
      <c r="CK18124" s="32" t="str">
        <f t="shared" si="2023"/>
        <v/>
      </c>
      <c r="CL18124" s="32" t="str">
        <f t="shared" si="2024"/>
        <v/>
      </c>
      <c r="CM18124" s="32" t="str">
        <f t="shared" si="2025"/>
        <v/>
      </c>
      <c r="CN18124" s="32" t="str">
        <f t="shared" si="2026"/>
        <v/>
      </c>
    </row>
    <row r="18125" spans="71:92" x14ac:dyDescent="0.3">
      <c r="BS18125" s="32" t="str">
        <f>IF(Kiadasi_kiseroiv!$K$2=BT18125,BV18125,"")</f>
        <v/>
      </c>
      <c r="BT18125" s="34" t="str">
        <f t="shared" si="2009"/>
        <v/>
      </c>
      <c r="BU18125" s="32" t="str">
        <f t="shared" si="2010"/>
        <v/>
      </c>
      <c r="BV18125" s="32" t="str">
        <f t="shared" si="2011"/>
        <v/>
      </c>
      <c r="BW18125" s="32" t="str">
        <f t="shared" si="2012"/>
        <v/>
      </c>
      <c r="BX18125" s="32" t="str">
        <f t="shared" si="2013"/>
        <v/>
      </c>
      <c r="BY18125" s="32" t="str">
        <f t="shared" si="2014"/>
        <v/>
      </c>
      <c r="BZ18125" s="32" t="str">
        <f t="shared" si="2015"/>
        <v/>
      </c>
      <c r="CA18125" s="32" t="str">
        <f t="shared" si="2016"/>
        <v/>
      </c>
      <c r="CB18125" s="33">
        <f>IF(COUNTIF($CD$7:CD18125,CD18125)=1,CD18125,CD18125+COUNTIF($CD$6:CD18124,CD18125))</f>
        <v>61635</v>
      </c>
      <c r="CC18125" s="34">
        <f t="shared" si="2017"/>
        <v>55153</v>
      </c>
      <c r="CD18125" s="32">
        <f t="shared" si="2018"/>
        <v>55153</v>
      </c>
      <c r="CE18125" s="32">
        <f t="shared" si="2019"/>
        <v>0</v>
      </c>
      <c r="CF18125" s="32">
        <f t="shared" si="2020"/>
        <v>0</v>
      </c>
      <c r="CG18125" s="32" t="str">
        <f t="shared" si="2021"/>
        <v/>
      </c>
      <c r="CH18125" s="32">
        <v>120</v>
      </c>
      <c r="CI18125" s="32" t="s">
        <v>13</v>
      </c>
      <c r="CJ18125" s="32" t="str">
        <f t="shared" si="2022"/>
        <v/>
      </c>
      <c r="CK18125" s="32" t="str">
        <f t="shared" si="2023"/>
        <v/>
      </c>
      <c r="CL18125" s="32" t="str">
        <f t="shared" si="2024"/>
        <v/>
      </c>
      <c r="CM18125" s="32" t="str">
        <f t="shared" si="2025"/>
        <v/>
      </c>
      <c r="CN18125" s="32" t="str">
        <f t="shared" si="2026"/>
        <v/>
      </c>
    </row>
    <row r="18126" spans="71:92" x14ac:dyDescent="0.3">
      <c r="BS18126" s="32" t="str">
        <f>IF(Kiadasi_kiseroiv!$K$2=BT18126,BV18126,"")</f>
        <v/>
      </c>
      <c r="BT18126" s="34" t="str">
        <f t="shared" si="2009"/>
        <v/>
      </c>
      <c r="BU18126" s="32" t="str">
        <f t="shared" si="2010"/>
        <v/>
      </c>
      <c r="BV18126" s="32" t="str">
        <f t="shared" si="2011"/>
        <v/>
      </c>
      <c r="BW18126" s="32" t="str">
        <f t="shared" si="2012"/>
        <v/>
      </c>
      <c r="BX18126" s="32" t="str">
        <f t="shared" si="2013"/>
        <v/>
      </c>
      <c r="BY18126" s="32" t="str">
        <f t="shared" si="2014"/>
        <v/>
      </c>
      <c r="BZ18126" s="32" t="str">
        <f t="shared" si="2015"/>
        <v/>
      </c>
      <c r="CA18126" s="32" t="str">
        <f t="shared" si="2016"/>
        <v/>
      </c>
      <c r="CB18126" s="33">
        <f>IF(COUNTIF($CD$7:CD18126,CD18126)=1,CD18126,CD18126+COUNTIF($CD$6:CD18125,CD18126))</f>
        <v>61636</v>
      </c>
      <c r="CC18126" s="34">
        <f t="shared" si="2017"/>
        <v>55153</v>
      </c>
      <c r="CD18126" s="32">
        <f t="shared" si="2018"/>
        <v>55153</v>
      </c>
      <c r="CE18126" s="32">
        <f t="shared" si="2019"/>
        <v>0</v>
      </c>
      <c r="CF18126" s="32">
        <f t="shared" si="2020"/>
        <v>0</v>
      </c>
      <c r="CG18126" s="32" t="str">
        <f t="shared" si="2021"/>
        <v/>
      </c>
      <c r="CH18126" s="32">
        <v>121</v>
      </c>
      <c r="CI18126" s="32" t="s">
        <v>13</v>
      </c>
      <c r="CJ18126" s="32" t="str">
        <f t="shared" si="2022"/>
        <v/>
      </c>
      <c r="CK18126" s="32" t="str">
        <f t="shared" si="2023"/>
        <v/>
      </c>
      <c r="CL18126" s="32" t="str">
        <f t="shared" si="2024"/>
        <v/>
      </c>
      <c r="CM18126" s="32" t="str">
        <f t="shared" si="2025"/>
        <v/>
      </c>
      <c r="CN18126" s="32" t="str">
        <f t="shared" si="2026"/>
        <v/>
      </c>
    </row>
    <row r="18127" spans="71:92" x14ac:dyDescent="0.3">
      <c r="BS18127" s="32" t="str">
        <f>IF(Kiadasi_kiseroiv!$K$2=BT18127,BV18127,"")</f>
        <v/>
      </c>
      <c r="BT18127" s="34" t="str">
        <f t="shared" si="2009"/>
        <v/>
      </c>
      <c r="BU18127" s="32" t="str">
        <f t="shared" si="2010"/>
        <v/>
      </c>
      <c r="BV18127" s="32" t="str">
        <f t="shared" si="2011"/>
        <v/>
      </c>
      <c r="BW18127" s="32" t="str">
        <f t="shared" si="2012"/>
        <v/>
      </c>
      <c r="BX18127" s="32" t="str">
        <f t="shared" si="2013"/>
        <v/>
      </c>
      <c r="BY18127" s="32" t="str">
        <f t="shared" si="2014"/>
        <v/>
      </c>
      <c r="BZ18127" s="32" t="str">
        <f t="shared" si="2015"/>
        <v/>
      </c>
      <c r="CA18127" s="32" t="str">
        <f t="shared" si="2016"/>
        <v/>
      </c>
      <c r="CB18127" s="33">
        <f>IF(COUNTIF($CD$7:CD18127,CD18127)=1,CD18127,CD18127+COUNTIF($CD$6:CD18126,CD18127))</f>
        <v>61637</v>
      </c>
      <c r="CC18127" s="34">
        <f t="shared" si="2017"/>
        <v>55153</v>
      </c>
      <c r="CD18127" s="32">
        <f t="shared" si="2018"/>
        <v>55153</v>
      </c>
      <c r="CE18127" s="32">
        <f t="shared" si="2019"/>
        <v>0</v>
      </c>
      <c r="CF18127" s="32">
        <f t="shared" si="2020"/>
        <v>0</v>
      </c>
      <c r="CG18127" s="32" t="str">
        <f t="shared" si="2021"/>
        <v/>
      </c>
      <c r="CH18127" s="32">
        <v>122</v>
      </c>
      <c r="CI18127" s="32" t="s">
        <v>13</v>
      </c>
      <c r="CJ18127" s="32" t="str">
        <f t="shared" si="2022"/>
        <v/>
      </c>
      <c r="CK18127" s="32" t="str">
        <f t="shared" si="2023"/>
        <v/>
      </c>
      <c r="CL18127" s="32" t="str">
        <f t="shared" si="2024"/>
        <v/>
      </c>
      <c r="CM18127" s="32" t="str">
        <f t="shared" si="2025"/>
        <v/>
      </c>
      <c r="CN18127" s="32" t="str">
        <f t="shared" si="2026"/>
        <v/>
      </c>
    </row>
    <row r="18128" spans="71:92" x14ac:dyDescent="0.3">
      <c r="BS18128" s="32" t="str">
        <f>IF(Kiadasi_kiseroiv!$K$2=BT18128,BV18128,"")</f>
        <v/>
      </c>
      <c r="BT18128" s="34" t="str">
        <f t="shared" si="2009"/>
        <v/>
      </c>
      <c r="BU18128" s="32" t="str">
        <f t="shared" si="2010"/>
        <v/>
      </c>
      <c r="BV18128" s="32" t="str">
        <f t="shared" si="2011"/>
        <v/>
      </c>
      <c r="BW18128" s="32" t="str">
        <f t="shared" si="2012"/>
        <v/>
      </c>
      <c r="BX18128" s="32" t="str">
        <f t="shared" si="2013"/>
        <v/>
      </c>
      <c r="BY18128" s="32" t="str">
        <f t="shared" si="2014"/>
        <v/>
      </c>
      <c r="BZ18128" s="32" t="str">
        <f t="shared" si="2015"/>
        <v/>
      </c>
      <c r="CA18128" s="32" t="str">
        <f t="shared" si="2016"/>
        <v/>
      </c>
      <c r="CB18128" s="33">
        <f>IF(COUNTIF($CD$7:CD18128,CD18128)=1,CD18128,CD18128+COUNTIF($CD$6:CD18127,CD18128))</f>
        <v>61638</v>
      </c>
      <c r="CC18128" s="34">
        <f t="shared" si="2017"/>
        <v>55153</v>
      </c>
      <c r="CD18128" s="32">
        <f t="shared" si="2018"/>
        <v>55153</v>
      </c>
      <c r="CE18128" s="32">
        <f t="shared" si="2019"/>
        <v>0</v>
      </c>
      <c r="CF18128" s="32">
        <f t="shared" si="2020"/>
        <v>0</v>
      </c>
      <c r="CG18128" s="32" t="str">
        <f t="shared" si="2021"/>
        <v/>
      </c>
      <c r="CH18128" s="32">
        <v>123</v>
      </c>
      <c r="CI18128" s="32" t="s">
        <v>13</v>
      </c>
      <c r="CJ18128" s="32" t="str">
        <f t="shared" si="2022"/>
        <v/>
      </c>
      <c r="CK18128" s="32" t="str">
        <f t="shared" si="2023"/>
        <v/>
      </c>
      <c r="CL18128" s="32" t="str">
        <f t="shared" si="2024"/>
        <v/>
      </c>
      <c r="CM18128" s="32" t="str">
        <f t="shared" si="2025"/>
        <v/>
      </c>
      <c r="CN18128" s="32" t="str">
        <f t="shared" si="2026"/>
        <v/>
      </c>
    </row>
    <row r="18129" spans="71:92" x14ac:dyDescent="0.3">
      <c r="BS18129" s="32" t="str">
        <f>IF(Kiadasi_kiseroiv!$K$2=BT18129,BV18129,"")</f>
        <v/>
      </c>
      <c r="BT18129" s="34" t="str">
        <f t="shared" si="2009"/>
        <v/>
      </c>
      <c r="BU18129" s="32" t="str">
        <f t="shared" si="2010"/>
        <v/>
      </c>
      <c r="BV18129" s="32" t="str">
        <f t="shared" si="2011"/>
        <v/>
      </c>
      <c r="BW18129" s="32" t="str">
        <f t="shared" si="2012"/>
        <v/>
      </c>
      <c r="BX18129" s="32" t="str">
        <f t="shared" si="2013"/>
        <v/>
      </c>
      <c r="BY18129" s="32" t="str">
        <f t="shared" si="2014"/>
        <v/>
      </c>
      <c r="BZ18129" s="32" t="str">
        <f t="shared" si="2015"/>
        <v/>
      </c>
      <c r="CA18129" s="32" t="str">
        <f t="shared" si="2016"/>
        <v/>
      </c>
      <c r="CB18129" s="33">
        <f>IF(COUNTIF($CD$7:CD18129,CD18129)=1,CD18129,CD18129+COUNTIF($CD$6:CD18128,CD18129))</f>
        <v>61639</v>
      </c>
      <c r="CC18129" s="34">
        <f t="shared" si="2017"/>
        <v>55153</v>
      </c>
      <c r="CD18129" s="32">
        <f t="shared" si="2018"/>
        <v>55153</v>
      </c>
      <c r="CE18129" s="32">
        <f t="shared" si="2019"/>
        <v>0</v>
      </c>
      <c r="CF18129" s="32">
        <f t="shared" si="2020"/>
        <v>0</v>
      </c>
      <c r="CG18129" s="32" t="str">
        <f t="shared" si="2021"/>
        <v/>
      </c>
      <c r="CH18129" s="32">
        <v>124</v>
      </c>
      <c r="CI18129" s="32" t="s">
        <v>13</v>
      </c>
      <c r="CJ18129" s="32" t="str">
        <f t="shared" si="2022"/>
        <v/>
      </c>
      <c r="CK18129" s="32" t="str">
        <f t="shared" si="2023"/>
        <v/>
      </c>
      <c r="CL18129" s="32" t="str">
        <f t="shared" si="2024"/>
        <v/>
      </c>
      <c r="CM18129" s="32" t="str">
        <f t="shared" si="2025"/>
        <v/>
      </c>
      <c r="CN18129" s="32" t="str">
        <f t="shared" si="2026"/>
        <v/>
      </c>
    </row>
    <row r="18130" spans="71:92" x14ac:dyDescent="0.3">
      <c r="BS18130" s="32" t="str">
        <f>IF(Kiadasi_kiseroiv!$K$2=BT18130,BV18130,"")</f>
        <v/>
      </c>
      <c r="BT18130" s="34" t="str">
        <f t="shared" si="2009"/>
        <v/>
      </c>
      <c r="BU18130" s="32" t="str">
        <f t="shared" si="2010"/>
        <v/>
      </c>
      <c r="BV18130" s="32" t="str">
        <f t="shared" si="2011"/>
        <v/>
      </c>
      <c r="BW18130" s="32" t="str">
        <f t="shared" si="2012"/>
        <v/>
      </c>
      <c r="BX18130" s="32" t="str">
        <f t="shared" si="2013"/>
        <v/>
      </c>
      <c r="BY18130" s="32" t="str">
        <f t="shared" si="2014"/>
        <v/>
      </c>
      <c r="BZ18130" s="32" t="str">
        <f t="shared" si="2015"/>
        <v/>
      </c>
      <c r="CA18130" s="32" t="str">
        <f t="shared" si="2016"/>
        <v/>
      </c>
      <c r="CB18130" s="33">
        <f>IF(COUNTIF($CD$7:CD18130,CD18130)=1,CD18130,CD18130+COUNTIF($CD$6:CD18129,CD18130))</f>
        <v>61640</v>
      </c>
      <c r="CC18130" s="34">
        <f t="shared" si="2017"/>
        <v>55153</v>
      </c>
      <c r="CD18130" s="32">
        <f t="shared" si="2018"/>
        <v>55153</v>
      </c>
      <c r="CE18130" s="32">
        <f t="shared" si="2019"/>
        <v>0</v>
      </c>
      <c r="CF18130" s="32">
        <f t="shared" si="2020"/>
        <v>0</v>
      </c>
      <c r="CG18130" s="32" t="str">
        <f t="shared" si="2021"/>
        <v/>
      </c>
      <c r="CH18130" s="32">
        <v>125</v>
      </c>
      <c r="CI18130" s="32" t="s">
        <v>13</v>
      </c>
      <c r="CJ18130" s="32" t="str">
        <f t="shared" si="2022"/>
        <v/>
      </c>
      <c r="CK18130" s="32" t="str">
        <f t="shared" si="2023"/>
        <v/>
      </c>
      <c r="CL18130" s="32" t="str">
        <f t="shared" si="2024"/>
        <v/>
      </c>
      <c r="CM18130" s="32" t="str">
        <f t="shared" si="2025"/>
        <v/>
      </c>
      <c r="CN18130" s="32" t="str">
        <f t="shared" si="2026"/>
        <v/>
      </c>
    </row>
    <row r="18131" spans="71:92" x14ac:dyDescent="0.3">
      <c r="BS18131" s="32" t="str">
        <f>IF(Kiadasi_kiseroiv!$K$2=BT18131,BV18131,"")</f>
        <v/>
      </c>
      <c r="BT18131" s="34" t="str">
        <f t="shared" si="2009"/>
        <v/>
      </c>
      <c r="BU18131" s="32" t="str">
        <f t="shared" si="2010"/>
        <v/>
      </c>
      <c r="BV18131" s="32" t="str">
        <f t="shared" si="2011"/>
        <v/>
      </c>
      <c r="BW18131" s="32" t="str">
        <f t="shared" si="2012"/>
        <v/>
      </c>
      <c r="BX18131" s="32" t="str">
        <f t="shared" si="2013"/>
        <v/>
      </c>
      <c r="BY18131" s="32" t="str">
        <f t="shared" si="2014"/>
        <v/>
      </c>
      <c r="BZ18131" s="32" t="str">
        <f t="shared" si="2015"/>
        <v/>
      </c>
      <c r="CA18131" s="32" t="str">
        <f t="shared" si="2016"/>
        <v/>
      </c>
      <c r="CB18131" s="33">
        <f>IF(COUNTIF($CD$7:CD18131,CD18131)=1,CD18131,CD18131+COUNTIF($CD$6:CD18130,CD18131))</f>
        <v>61641</v>
      </c>
      <c r="CC18131" s="34">
        <f t="shared" si="2017"/>
        <v>55153</v>
      </c>
      <c r="CD18131" s="32">
        <f t="shared" si="2018"/>
        <v>55153</v>
      </c>
      <c r="CE18131" s="32">
        <f t="shared" si="2019"/>
        <v>0</v>
      </c>
      <c r="CF18131" s="32">
        <f t="shared" si="2020"/>
        <v>0</v>
      </c>
      <c r="CG18131" s="32" t="str">
        <f t="shared" si="2021"/>
        <v/>
      </c>
      <c r="CH18131" s="32">
        <v>126</v>
      </c>
      <c r="CI18131" s="32" t="s">
        <v>13</v>
      </c>
      <c r="CJ18131" s="32" t="str">
        <f t="shared" si="2022"/>
        <v/>
      </c>
      <c r="CK18131" s="32" t="str">
        <f t="shared" si="2023"/>
        <v/>
      </c>
      <c r="CL18131" s="32" t="str">
        <f t="shared" si="2024"/>
        <v/>
      </c>
      <c r="CM18131" s="32" t="str">
        <f t="shared" si="2025"/>
        <v/>
      </c>
      <c r="CN18131" s="32" t="str">
        <f t="shared" si="2026"/>
        <v/>
      </c>
    </row>
    <row r="18132" spans="71:92" x14ac:dyDescent="0.3">
      <c r="BS18132" s="32" t="str">
        <f>IF(Kiadasi_kiseroiv!$K$2=BT18132,BV18132,"")</f>
        <v/>
      </c>
      <c r="BT18132" s="34" t="str">
        <f t="shared" si="2009"/>
        <v/>
      </c>
      <c r="BU18132" s="32" t="str">
        <f t="shared" si="2010"/>
        <v/>
      </c>
      <c r="BV18132" s="32" t="str">
        <f t="shared" si="2011"/>
        <v/>
      </c>
      <c r="BW18132" s="32" t="str">
        <f t="shared" si="2012"/>
        <v/>
      </c>
      <c r="BX18132" s="32" t="str">
        <f t="shared" si="2013"/>
        <v/>
      </c>
      <c r="BY18132" s="32" t="str">
        <f t="shared" si="2014"/>
        <v/>
      </c>
      <c r="BZ18132" s="32" t="str">
        <f t="shared" si="2015"/>
        <v/>
      </c>
      <c r="CA18132" s="32" t="str">
        <f t="shared" si="2016"/>
        <v/>
      </c>
      <c r="CB18132" s="33">
        <f>IF(COUNTIF($CD$7:CD18132,CD18132)=1,CD18132,CD18132+COUNTIF($CD$6:CD18131,CD18132))</f>
        <v>61642</v>
      </c>
      <c r="CC18132" s="34">
        <f t="shared" si="2017"/>
        <v>55153</v>
      </c>
      <c r="CD18132" s="32">
        <f t="shared" si="2018"/>
        <v>55153</v>
      </c>
      <c r="CE18132" s="32">
        <f t="shared" si="2019"/>
        <v>0</v>
      </c>
      <c r="CF18132" s="32">
        <f t="shared" si="2020"/>
        <v>0</v>
      </c>
      <c r="CG18132" s="32" t="str">
        <f t="shared" si="2021"/>
        <v/>
      </c>
      <c r="CH18132" s="32">
        <v>127</v>
      </c>
      <c r="CI18132" s="32" t="s">
        <v>13</v>
      </c>
      <c r="CJ18132" s="32" t="str">
        <f t="shared" si="2022"/>
        <v/>
      </c>
      <c r="CK18132" s="32" t="str">
        <f t="shared" si="2023"/>
        <v/>
      </c>
      <c r="CL18132" s="32" t="str">
        <f t="shared" si="2024"/>
        <v/>
      </c>
      <c r="CM18132" s="32" t="str">
        <f t="shared" si="2025"/>
        <v/>
      </c>
      <c r="CN18132" s="32" t="str">
        <f t="shared" si="2026"/>
        <v/>
      </c>
    </row>
    <row r="18133" spans="71:92" x14ac:dyDescent="0.3">
      <c r="BS18133" s="32" t="str">
        <f>IF(Kiadasi_kiseroiv!$K$2=BT18133,BV18133,"")</f>
        <v/>
      </c>
      <c r="BT18133" s="34" t="str">
        <f t="shared" si="2009"/>
        <v/>
      </c>
      <c r="BU18133" s="32" t="str">
        <f t="shared" si="2010"/>
        <v/>
      </c>
      <c r="BV18133" s="32" t="str">
        <f t="shared" si="2011"/>
        <v/>
      </c>
      <c r="BW18133" s="32" t="str">
        <f t="shared" si="2012"/>
        <v/>
      </c>
      <c r="BX18133" s="32" t="str">
        <f t="shared" si="2013"/>
        <v/>
      </c>
      <c r="BY18133" s="32" t="str">
        <f t="shared" si="2014"/>
        <v/>
      </c>
      <c r="BZ18133" s="32" t="str">
        <f t="shared" si="2015"/>
        <v/>
      </c>
      <c r="CA18133" s="32" t="str">
        <f t="shared" si="2016"/>
        <v/>
      </c>
      <c r="CB18133" s="33">
        <f>IF(COUNTIF($CD$7:CD18133,CD18133)=1,CD18133,CD18133+COUNTIF($CD$6:CD18132,CD18133))</f>
        <v>61643</v>
      </c>
      <c r="CC18133" s="34">
        <f t="shared" si="2017"/>
        <v>55153</v>
      </c>
      <c r="CD18133" s="32">
        <f t="shared" si="2018"/>
        <v>55153</v>
      </c>
      <c r="CE18133" s="32">
        <f t="shared" si="2019"/>
        <v>0</v>
      </c>
      <c r="CF18133" s="32">
        <f t="shared" si="2020"/>
        <v>0</v>
      </c>
      <c r="CG18133" s="32" t="str">
        <f t="shared" si="2021"/>
        <v/>
      </c>
      <c r="CH18133" s="32">
        <v>128</v>
      </c>
      <c r="CI18133" s="32" t="s">
        <v>13</v>
      </c>
      <c r="CJ18133" s="32" t="str">
        <f t="shared" si="2022"/>
        <v/>
      </c>
      <c r="CK18133" s="32" t="str">
        <f t="shared" si="2023"/>
        <v/>
      </c>
      <c r="CL18133" s="32" t="str">
        <f t="shared" si="2024"/>
        <v/>
      </c>
      <c r="CM18133" s="32" t="str">
        <f t="shared" si="2025"/>
        <v/>
      </c>
      <c r="CN18133" s="32" t="str">
        <f t="shared" si="2026"/>
        <v/>
      </c>
    </row>
    <row r="18134" spans="71:92" x14ac:dyDescent="0.3">
      <c r="BS18134" s="32" t="str">
        <f>IF(Kiadasi_kiseroiv!$K$2=BT18134,BV18134,"")</f>
        <v/>
      </c>
      <c r="BT18134" s="34" t="str">
        <f t="shared" si="2009"/>
        <v/>
      </c>
      <c r="BU18134" s="32" t="str">
        <f t="shared" si="2010"/>
        <v/>
      </c>
      <c r="BV18134" s="32" t="str">
        <f t="shared" si="2011"/>
        <v/>
      </c>
      <c r="BW18134" s="32" t="str">
        <f t="shared" si="2012"/>
        <v/>
      </c>
      <c r="BX18134" s="32" t="str">
        <f t="shared" si="2013"/>
        <v/>
      </c>
      <c r="BY18134" s="32" t="str">
        <f t="shared" si="2014"/>
        <v/>
      </c>
      <c r="BZ18134" s="32" t="str">
        <f t="shared" si="2015"/>
        <v/>
      </c>
      <c r="CA18134" s="32" t="str">
        <f t="shared" si="2016"/>
        <v/>
      </c>
      <c r="CB18134" s="33">
        <f>IF(COUNTIF($CD$7:CD18134,CD18134)=1,CD18134,CD18134+COUNTIF($CD$6:CD18133,CD18134))</f>
        <v>61644</v>
      </c>
      <c r="CC18134" s="34">
        <f t="shared" si="2017"/>
        <v>55153</v>
      </c>
      <c r="CD18134" s="32">
        <f t="shared" si="2018"/>
        <v>55153</v>
      </c>
      <c r="CE18134" s="32">
        <f t="shared" si="2019"/>
        <v>0</v>
      </c>
      <c r="CF18134" s="32">
        <f t="shared" si="2020"/>
        <v>0</v>
      </c>
      <c r="CG18134" s="32" t="str">
        <f t="shared" si="2021"/>
        <v/>
      </c>
      <c r="CH18134" s="32">
        <v>129</v>
      </c>
      <c r="CI18134" s="32" t="s">
        <v>13</v>
      </c>
      <c r="CJ18134" s="32" t="str">
        <f t="shared" si="2022"/>
        <v/>
      </c>
      <c r="CK18134" s="32" t="str">
        <f t="shared" si="2023"/>
        <v/>
      </c>
      <c r="CL18134" s="32" t="str">
        <f t="shared" si="2024"/>
        <v/>
      </c>
      <c r="CM18134" s="32" t="str">
        <f t="shared" si="2025"/>
        <v/>
      </c>
      <c r="CN18134" s="32" t="str">
        <f t="shared" si="2026"/>
        <v/>
      </c>
    </row>
    <row r="18135" spans="71:92" x14ac:dyDescent="0.3">
      <c r="BS18135" s="32" t="str">
        <f>IF(Kiadasi_kiseroiv!$K$2=BT18135,BV18135,"")</f>
        <v/>
      </c>
      <c r="BT18135" s="34" t="str">
        <f t="shared" ref="BT18135:BT18166" si="2027">IF(AND($BT$4=CI18135,BU18135&lt;&gt;""),CC18135,"")</f>
        <v/>
      </c>
      <c r="BU18135" s="32" t="str">
        <f t="shared" ref="BU18135:BU18166" si="2028">IF(AND($BU$1=CI18135,ISERROR(VLOOKUP(CG18135,Kisiv,2,FALSE))=FALSE),CB18135,"")</f>
        <v/>
      </c>
      <c r="BV18135" s="32" t="str">
        <f t="shared" ref="BV18135:BV18166" si="2029">IF(BU18135&lt;&gt;"",RANK(BU18135,$BU$7:$BU$33000,1),"")</f>
        <v/>
      </c>
      <c r="BW18135" s="32" t="str">
        <f t="shared" ref="BW18135:BW18166" si="2030">IF(CC18135&lt;min,$BW$2,IF(CC18135&lt;=max,CG18135,""))</f>
        <v/>
      </c>
      <c r="BX18135" s="32" t="str">
        <f t="shared" ref="BX18135:BX18166" si="2031">IF(AND(OR($BX$1=0,$BX$1=CG18135),OR($BX$2=0,IF(ISERROR(SEARCH($BX$2,CJ18135&amp;CK18135&amp;CL18135,1)),FALSE,TRUE))),CB18135,"")</f>
        <v/>
      </c>
      <c r="BY18135" s="32" t="str">
        <f t="shared" ref="BY18135:BY18166" si="2032">IF(AND(BX18135&lt;&gt;"",CC18135&lt;&gt;$CD$2),RANK(BX18135,$BX$7:$BX$33000,1),"")</f>
        <v/>
      </c>
      <c r="BZ18135" s="32" t="str">
        <f t="shared" ref="BZ18135:BZ18166" si="2033">IF(AND(CC18135&lt;$BZ$2,CI18135=$BZ$4),$BZ$5,IF(AND(CC18135&lt;=$BZ$3,CI18135=$BZ$4),CB18135,""))</f>
        <v/>
      </c>
      <c r="CA18135" s="32" t="str">
        <f t="shared" ref="CA18135:CA18166" si="2034">IF(AND(BZ18135&lt;&gt;"",BZ18135&lt;&gt;$BZ$5),RANK(BZ18135,$BZ$7:$BZ$33000,1),"")</f>
        <v/>
      </c>
      <c r="CB18135" s="33">
        <f>IF(COUNTIF($CD$7:CD18135,CD18135)=1,CD18135,CD18135+COUNTIF($CD$6:CD18134,CD18135))</f>
        <v>61645</v>
      </c>
      <c r="CC18135" s="34">
        <f t="shared" ref="CC18135:CC18166" si="2035">IF(INDEX(fb,CH18135,1)&lt;&gt;1,INDEX(fb,CH18135,1),$CD$2)</f>
        <v>55153</v>
      </c>
      <c r="CD18135" s="32">
        <f t="shared" ref="CD18135:CD18166" si="2036">IF(CC18135&lt;&gt;$CD$2,RANK(CC18135,$CC$7:$CC$33000,1),$CD$2)</f>
        <v>55153</v>
      </c>
      <c r="CE18135" s="32">
        <f t="shared" ref="CE18135:CE18166" si="2037">INDEX(fb,CH18135,6)</f>
        <v>0</v>
      </c>
      <c r="CF18135" s="32">
        <f t="shared" ref="CF18135:CF18166" si="2038">INDEX(fb,CH18135,8)</f>
        <v>0</v>
      </c>
      <c r="CG18135" s="32" t="str">
        <f t="shared" ref="CG18135:CG18166" si="2039">INDEX(fb,CH18135,7)&amp;INDEX(fb,CH18135,9)</f>
        <v/>
      </c>
      <c r="CH18135" s="32">
        <v>130</v>
      </c>
      <c r="CI18135" s="32" t="s">
        <v>13</v>
      </c>
      <c r="CJ18135" s="32" t="str">
        <f t="shared" ref="CJ18135:CJ18166" si="2040">IF(INDEX(fb,CH18135,5)&lt;&gt;0,INDEX(fb,CH18135,5),"")</f>
        <v/>
      </c>
      <c r="CK18135" s="32" t="str">
        <f t="shared" ref="CK18135:CK18166" si="2041">IF(INDEX(fb,CH18135,10)&lt;&gt;0,INDEX(fb,CH18135,10),"")</f>
        <v/>
      </c>
      <c r="CL18135" s="32" t="str">
        <f t="shared" ref="CL18135:CL18166" si="2042">IF(INDEX(fb,CH18135,11)&lt;&gt;0,INDEX(fb,CH18135,11),"")</f>
        <v/>
      </c>
      <c r="CM18135" s="32" t="str">
        <f t="shared" ref="CM18135:CM18166" si="2043">IF(INDEX(fb,CH18135,4)&lt;&gt;0,INDEX(fb,CH18135,4),"")</f>
        <v/>
      </c>
      <c r="CN18135" s="32" t="str">
        <f t="shared" ref="CN18135:CN18166" si="2044">IF(INDEX(fb,CH18135,3)&lt;&gt;0,INDEX(fb,CH18135,3),"")</f>
        <v/>
      </c>
    </row>
    <row r="18136" spans="71:92" x14ac:dyDescent="0.3">
      <c r="BS18136" s="32" t="str">
        <f>IF(Kiadasi_kiseroiv!$K$2=BT18136,BV18136,"")</f>
        <v/>
      </c>
      <c r="BT18136" s="34" t="str">
        <f t="shared" si="2027"/>
        <v/>
      </c>
      <c r="BU18136" s="32" t="str">
        <f t="shared" si="2028"/>
        <v/>
      </c>
      <c r="BV18136" s="32" t="str">
        <f t="shared" si="2029"/>
        <v/>
      </c>
      <c r="BW18136" s="32" t="str">
        <f t="shared" si="2030"/>
        <v/>
      </c>
      <c r="BX18136" s="32" t="str">
        <f t="shared" si="2031"/>
        <v/>
      </c>
      <c r="BY18136" s="32" t="str">
        <f t="shared" si="2032"/>
        <v/>
      </c>
      <c r="BZ18136" s="32" t="str">
        <f t="shared" si="2033"/>
        <v/>
      </c>
      <c r="CA18136" s="32" t="str">
        <f t="shared" si="2034"/>
        <v/>
      </c>
      <c r="CB18136" s="33">
        <f>IF(COUNTIF($CD$7:CD18136,CD18136)=1,CD18136,CD18136+COUNTIF($CD$6:CD18135,CD18136))</f>
        <v>61646</v>
      </c>
      <c r="CC18136" s="34">
        <f t="shared" si="2035"/>
        <v>55153</v>
      </c>
      <c r="CD18136" s="32">
        <f t="shared" si="2036"/>
        <v>55153</v>
      </c>
      <c r="CE18136" s="32">
        <f t="shared" si="2037"/>
        <v>0</v>
      </c>
      <c r="CF18136" s="32">
        <f t="shared" si="2038"/>
        <v>0</v>
      </c>
      <c r="CG18136" s="32" t="str">
        <f t="shared" si="2039"/>
        <v/>
      </c>
      <c r="CH18136" s="32">
        <v>131</v>
      </c>
      <c r="CI18136" s="32" t="s">
        <v>13</v>
      </c>
      <c r="CJ18136" s="32" t="str">
        <f t="shared" si="2040"/>
        <v/>
      </c>
      <c r="CK18136" s="32" t="str">
        <f t="shared" si="2041"/>
        <v/>
      </c>
      <c r="CL18136" s="32" t="str">
        <f t="shared" si="2042"/>
        <v/>
      </c>
      <c r="CM18136" s="32" t="str">
        <f t="shared" si="2043"/>
        <v/>
      </c>
      <c r="CN18136" s="32" t="str">
        <f t="shared" si="2044"/>
        <v/>
      </c>
    </row>
    <row r="18137" spans="71:92" x14ac:dyDescent="0.3">
      <c r="BS18137" s="32" t="str">
        <f>IF(Kiadasi_kiseroiv!$K$2=BT18137,BV18137,"")</f>
        <v/>
      </c>
      <c r="BT18137" s="34" t="str">
        <f t="shared" si="2027"/>
        <v/>
      </c>
      <c r="BU18137" s="32" t="str">
        <f t="shared" si="2028"/>
        <v/>
      </c>
      <c r="BV18137" s="32" t="str">
        <f t="shared" si="2029"/>
        <v/>
      </c>
      <c r="BW18137" s="32" t="str">
        <f t="shared" si="2030"/>
        <v/>
      </c>
      <c r="BX18137" s="32" t="str">
        <f t="shared" si="2031"/>
        <v/>
      </c>
      <c r="BY18137" s="32" t="str">
        <f t="shared" si="2032"/>
        <v/>
      </c>
      <c r="BZ18137" s="32" t="str">
        <f t="shared" si="2033"/>
        <v/>
      </c>
      <c r="CA18137" s="32" t="str">
        <f t="shared" si="2034"/>
        <v/>
      </c>
      <c r="CB18137" s="33">
        <f>IF(COUNTIF($CD$7:CD18137,CD18137)=1,CD18137,CD18137+COUNTIF($CD$6:CD18136,CD18137))</f>
        <v>61647</v>
      </c>
      <c r="CC18137" s="34">
        <f t="shared" si="2035"/>
        <v>55153</v>
      </c>
      <c r="CD18137" s="32">
        <f t="shared" si="2036"/>
        <v>55153</v>
      </c>
      <c r="CE18137" s="32">
        <f t="shared" si="2037"/>
        <v>0</v>
      </c>
      <c r="CF18137" s="32">
        <f t="shared" si="2038"/>
        <v>0</v>
      </c>
      <c r="CG18137" s="32" t="str">
        <f t="shared" si="2039"/>
        <v/>
      </c>
      <c r="CH18137" s="32">
        <v>132</v>
      </c>
      <c r="CI18137" s="32" t="s">
        <v>13</v>
      </c>
      <c r="CJ18137" s="32" t="str">
        <f t="shared" si="2040"/>
        <v/>
      </c>
      <c r="CK18137" s="32" t="str">
        <f t="shared" si="2041"/>
        <v/>
      </c>
      <c r="CL18137" s="32" t="str">
        <f t="shared" si="2042"/>
        <v/>
      </c>
      <c r="CM18137" s="32" t="str">
        <f t="shared" si="2043"/>
        <v/>
      </c>
      <c r="CN18137" s="32" t="str">
        <f t="shared" si="2044"/>
        <v/>
      </c>
    </row>
    <row r="18138" spans="71:92" x14ac:dyDescent="0.3">
      <c r="BS18138" s="32" t="str">
        <f>IF(Kiadasi_kiseroiv!$K$2=BT18138,BV18138,"")</f>
        <v/>
      </c>
      <c r="BT18138" s="34" t="str">
        <f t="shared" si="2027"/>
        <v/>
      </c>
      <c r="BU18138" s="32" t="str">
        <f t="shared" si="2028"/>
        <v/>
      </c>
      <c r="BV18138" s="32" t="str">
        <f t="shared" si="2029"/>
        <v/>
      </c>
      <c r="BW18138" s="32" t="str">
        <f t="shared" si="2030"/>
        <v/>
      </c>
      <c r="BX18138" s="32" t="str">
        <f t="shared" si="2031"/>
        <v/>
      </c>
      <c r="BY18138" s="32" t="str">
        <f t="shared" si="2032"/>
        <v/>
      </c>
      <c r="BZ18138" s="32" t="str">
        <f t="shared" si="2033"/>
        <v/>
      </c>
      <c r="CA18138" s="32" t="str">
        <f t="shared" si="2034"/>
        <v/>
      </c>
      <c r="CB18138" s="33">
        <f>IF(COUNTIF($CD$7:CD18138,CD18138)=1,CD18138,CD18138+COUNTIF($CD$6:CD18137,CD18138))</f>
        <v>61648</v>
      </c>
      <c r="CC18138" s="34">
        <f t="shared" si="2035"/>
        <v>55153</v>
      </c>
      <c r="CD18138" s="32">
        <f t="shared" si="2036"/>
        <v>55153</v>
      </c>
      <c r="CE18138" s="32">
        <f t="shared" si="2037"/>
        <v>0</v>
      </c>
      <c r="CF18138" s="32">
        <f t="shared" si="2038"/>
        <v>0</v>
      </c>
      <c r="CG18138" s="32" t="str">
        <f t="shared" si="2039"/>
        <v/>
      </c>
      <c r="CH18138" s="32">
        <v>133</v>
      </c>
      <c r="CI18138" s="32" t="s">
        <v>13</v>
      </c>
      <c r="CJ18138" s="32" t="str">
        <f t="shared" si="2040"/>
        <v/>
      </c>
      <c r="CK18138" s="32" t="str">
        <f t="shared" si="2041"/>
        <v/>
      </c>
      <c r="CL18138" s="32" t="str">
        <f t="shared" si="2042"/>
        <v/>
      </c>
      <c r="CM18138" s="32" t="str">
        <f t="shared" si="2043"/>
        <v/>
      </c>
      <c r="CN18138" s="32" t="str">
        <f t="shared" si="2044"/>
        <v/>
      </c>
    </row>
    <row r="18139" spans="71:92" x14ac:dyDescent="0.3">
      <c r="BS18139" s="32" t="str">
        <f>IF(Kiadasi_kiseroiv!$K$2=BT18139,BV18139,"")</f>
        <v/>
      </c>
      <c r="BT18139" s="34" t="str">
        <f t="shared" si="2027"/>
        <v/>
      </c>
      <c r="BU18139" s="32" t="str">
        <f t="shared" si="2028"/>
        <v/>
      </c>
      <c r="BV18139" s="32" t="str">
        <f t="shared" si="2029"/>
        <v/>
      </c>
      <c r="BW18139" s="32" t="str">
        <f t="shared" si="2030"/>
        <v/>
      </c>
      <c r="BX18139" s="32" t="str">
        <f t="shared" si="2031"/>
        <v/>
      </c>
      <c r="BY18139" s="32" t="str">
        <f t="shared" si="2032"/>
        <v/>
      </c>
      <c r="BZ18139" s="32" t="str">
        <f t="shared" si="2033"/>
        <v/>
      </c>
      <c r="CA18139" s="32" t="str">
        <f t="shared" si="2034"/>
        <v/>
      </c>
      <c r="CB18139" s="33">
        <f>IF(COUNTIF($CD$7:CD18139,CD18139)=1,CD18139,CD18139+COUNTIF($CD$6:CD18138,CD18139))</f>
        <v>61649</v>
      </c>
      <c r="CC18139" s="34">
        <f t="shared" si="2035"/>
        <v>55153</v>
      </c>
      <c r="CD18139" s="32">
        <f t="shared" si="2036"/>
        <v>55153</v>
      </c>
      <c r="CE18139" s="32">
        <f t="shared" si="2037"/>
        <v>0</v>
      </c>
      <c r="CF18139" s="32">
        <f t="shared" si="2038"/>
        <v>0</v>
      </c>
      <c r="CG18139" s="32" t="str">
        <f t="shared" si="2039"/>
        <v/>
      </c>
      <c r="CH18139" s="32">
        <v>134</v>
      </c>
      <c r="CI18139" s="32" t="s">
        <v>13</v>
      </c>
      <c r="CJ18139" s="32" t="str">
        <f t="shared" si="2040"/>
        <v/>
      </c>
      <c r="CK18139" s="32" t="str">
        <f t="shared" si="2041"/>
        <v/>
      </c>
      <c r="CL18139" s="32" t="str">
        <f t="shared" si="2042"/>
        <v/>
      </c>
      <c r="CM18139" s="32" t="str">
        <f t="shared" si="2043"/>
        <v/>
      </c>
      <c r="CN18139" s="32" t="str">
        <f t="shared" si="2044"/>
        <v/>
      </c>
    </row>
    <row r="18140" spans="71:92" x14ac:dyDescent="0.3">
      <c r="BS18140" s="32" t="str">
        <f>IF(Kiadasi_kiseroiv!$K$2=BT18140,BV18140,"")</f>
        <v/>
      </c>
      <c r="BT18140" s="34" t="str">
        <f t="shared" si="2027"/>
        <v/>
      </c>
      <c r="BU18140" s="32" t="str">
        <f t="shared" si="2028"/>
        <v/>
      </c>
      <c r="BV18140" s="32" t="str">
        <f t="shared" si="2029"/>
        <v/>
      </c>
      <c r="BW18140" s="32" t="str">
        <f t="shared" si="2030"/>
        <v/>
      </c>
      <c r="BX18140" s="32" t="str">
        <f t="shared" si="2031"/>
        <v/>
      </c>
      <c r="BY18140" s="32" t="str">
        <f t="shared" si="2032"/>
        <v/>
      </c>
      <c r="BZ18140" s="32" t="str">
        <f t="shared" si="2033"/>
        <v/>
      </c>
      <c r="CA18140" s="32" t="str">
        <f t="shared" si="2034"/>
        <v/>
      </c>
      <c r="CB18140" s="33">
        <f>IF(COUNTIF($CD$7:CD18140,CD18140)=1,CD18140,CD18140+COUNTIF($CD$6:CD18139,CD18140))</f>
        <v>61650</v>
      </c>
      <c r="CC18140" s="34">
        <f t="shared" si="2035"/>
        <v>55153</v>
      </c>
      <c r="CD18140" s="32">
        <f t="shared" si="2036"/>
        <v>55153</v>
      </c>
      <c r="CE18140" s="32">
        <f t="shared" si="2037"/>
        <v>0</v>
      </c>
      <c r="CF18140" s="32">
        <f t="shared" si="2038"/>
        <v>0</v>
      </c>
      <c r="CG18140" s="32" t="str">
        <f t="shared" si="2039"/>
        <v/>
      </c>
      <c r="CH18140" s="32">
        <v>135</v>
      </c>
      <c r="CI18140" s="32" t="s">
        <v>13</v>
      </c>
      <c r="CJ18140" s="32" t="str">
        <f t="shared" si="2040"/>
        <v/>
      </c>
      <c r="CK18140" s="32" t="str">
        <f t="shared" si="2041"/>
        <v/>
      </c>
      <c r="CL18140" s="32" t="str">
        <f t="shared" si="2042"/>
        <v/>
      </c>
      <c r="CM18140" s="32" t="str">
        <f t="shared" si="2043"/>
        <v/>
      </c>
      <c r="CN18140" s="32" t="str">
        <f t="shared" si="2044"/>
        <v/>
      </c>
    </row>
    <row r="18141" spans="71:92" x14ac:dyDescent="0.3">
      <c r="BS18141" s="32" t="str">
        <f>IF(Kiadasi_kiseroiv!$K$2=BT18141,BV18141,"")</f>
        <v/>
      </c>
      <c r="BT18141" s="34" t="str">
        <f t="shared" si="2027"/>
        <v/>
      </c>
      <c r="BU18141" s="32" t="str">
        <f t="shared" si="2028"/>
        <v/>
      </c>
      <c r="BV18141" s="32" t="str">
        <f t="shared" si="2029"/>
        <v/>
      </c>
      <c r="BW18141" s="32" t="str">
        <f t="shared" si="2030"/>
        <v/>
      </c>
      <c r="BX18141" s="32" t="str">
        <f t="shared" si="2031"/>
        <v/>
      </c>
      <c r="BY18141" s="32" t="str">
        <f t="shared" si="2032"/>
        <v/>
      </c>
      <c r="BZ18141" s="32" t="str">
        <f t="shared" si="2033"/>
        <v/>
      </c>
      <c r="CA18141" s="32" t="str">
        <f t="shared" si="2034"/>
        <v/>
      </c>
      <c r="CB18141" s="33">
        <f>IF(COUNTIF($CD$7:CD18141,CD18141)=1,CD18141,CD18141+COUNTIF($CD$6:CD18140,CD18141))</f>
        <v>61651</v>
      </c>
      <c r="CC18141" s="34">
        <f t="shared" si="2035"/>
        <v>55153</v>
      </c>
      <c r="CD18141" s="32">
        <f t="shared" si="2036"/>
        <v>55153</v>
      </c>
      <c r="CE18141" s="32">
        <f t="shared" si="2037"/>
        <v>0</v>
      </c>
      <c r="CF18141" s="32">
        <f t="shared" si="2038"/>
        <v>0</v>
      </c>
      <c r="CG18141" s="32" t="str">
        <f t="shared" si="2039"/>
        <v/>
      </c>
      <c r="CH18141" s="32">
        <v>136</v>
      </c>
      <c r="CI18141" s="32" t="s">
        <v>13</v>
      </c>
      <c r="CJ18141" s="32" t="str">
        <f t="shared" si="2040"/>
        <v/>
      </c>
      <c r="CK18141" s="32" t="str">
        <f t="shared" si="2041"/>
        <v/>
      </c>
      <c r="CL18141" s="32" t="str">
        <f t="shared" si="2042"/>
        <v/>
      </c>
      <c r="CM18141" s="32" t="str">
        <f t="shared" si="2043"/>
        <v/>
      </c>
      <c r="CN18141" s="32" t="str">
        <f t="shared" si="2044"/>
        <v/>
      </c>
    </row>
    <row r="18142" spans="71:92" x14ac:dyDescent="0.3">
      <c r="BS18142" s="32" t="str">
        <f>IF(Kiadasi_kiseroiv!$K$2=BT18142,BV18142,"")</f>
        <v/>
      </c>
      <c r="BT18142" s="34" t="str">
        <f t="shared" si="2027"/>
        <v/>
      </c>
      <c r="BU18142" s="32" t="str">
        <f t="shared" si="2028"/>
        <v/>
      </c>
      <c r="BV18142" s="32" t="str">
        <f t="shared" si="2029"/>
        <v/>
      </c>
      <c r="BW18142" s="32" t="str">
        <f t="shared" si="2030"/>
        <v/>
      </c>
      <c r="BX18142" s="32" t="str">
        <f t="shared" si="2031"/>
        <v/>
      </c>
      <c r="BY18142" s="32" t="str">
        <f t="shared" si="2032"/>
        <v/>
      </c>
      <c r="BZ18142" s="32" t="str">
        <f t="shared" si="2033"/>
        <v/>
      </c>
      <c r="CA18142" s="32" t="str">
        <f t="shared" si="2034"/>
        <v/>
      </c>
      <c r="CB18142" s="33">
        <f>IF(COUNTIF($CD$7:CD18142,CD18142)=1,CD18142,CD18142+COUNTIF($CD$6:CD18141,CD18142))</f>
        <v>61652</v>
      </c>
      <c r="CC18142" s="34">
        <f t="shared" si="2035"/>
        <v>55153</v>
      </c>
      <c r="CD18142" s="32">
        <f t="shared" si="2036"/>
        <v>55153</v>
      </c>
      <c r="CE18142" s="32">
        <f t="shared" si="2037"/>
        <v>0</v>
      </c>
      <c r="CF18142" s="32">
        <f t="shared" si="2038"/>
        <v>0</v>
      </c>
      <c r="CG18142" s="32" t="str">
        <f t="shared" si="2039"/>
        <v/>
      </c>
      <c r="CH18142" s="32">
        <v>137</v>
      </c>
      <c r="CI18142" s="32" t="s">
        <v>13</v>
      </c>
      <c r="CJ18142" s="32" t="str">
        <f t="shared" si="2040"/>
        <v/>
      </c>
      <c r="CK18142" s="32" t="str">
        <f t="shared" si="2041"/>
        <v/>
      </c>
      <c r="CL18142" s="32" t="str">
        <f t="shared" si="2042"/>
        <v/>
      </c>
      <c r="CM18142" s="32" t="str">
        <f t="shared" si="2043"/>
        <v/>
      </c>
      <c r="CN18142" s="32" t="str">
        <f t="shared" si="2044"/>
        <v/>
      </c>
    </row>
    <row r="18143" spans="71:92" x14ac:dyDescent="0.3">
      <c r="BS18143" s="32" t="str">
        <f>IF(Kiadasi_kiseroiv!$K$2=BT18143,BV18143,"")</f>
        <v/>
      </c>
      <c r="BT18143" s="34" t="str">
        <f t="shared" si="2027"/>
        <v/>
      </c>
      <c r="BU18143" s="32" t="str">
        <f t="shared" si="2028"/>
        <v/>
      </c>
      <c r="BV18143" s="32" t="str">
        <f t="shared" si="2029"/>
        <v/>
      </c>
      <c r="BW18143" s="32" t="str">
        <f t="shared" si="2030"/>
        <v/>
      </c>
      <c r="BX18143" s="32" t="str">
        <f t="shared" si="2031"/>
        <v/>
      </c>
      <c r="BY18143" s="32" t="str">
        <f t="shared" si="2032"/>
        <v/>
      </c>
      <c r="BZ18143" s="32" t="str">
        <f t="shared" si="2033"/>
        <v/>
      </c>
      <c r="CA18143" s="32" t="str">
        <f t="shared" si="2034"/>
        <v/>
      </c>
      <c r="CB18143" s="33">
        <f>IF(COUNTIF($CD$7:CD18143,CD18143)=1,CD18143,CD18143+COUNTIF($CD$6:CD18142,CD18143))</f>
        <v>61653</v>
      </c>
      <c r="CC18143" s="34">
        <f t="shared" si="2035"/>
        <v>55153</v>
      </c>
      <c r="CD18143" s="32">
        <f t="shared" si="2036"/>
        <v>55153</v>
      </c>
      <c r="CE18143" s="32">
        <f t="shared" si="2037"/>
        <v>0</v>
      </c>
      <c r="CF18143" s="32">
        <f t="shared" si="2038"/>
        <v>0</v>
      </c>
      <c r="CG18143" s="32" t="str">
        <f t="shared" si="2039"/>
        <v/>
      </c>
      <c r="CH18143" s="32">
        <v>138</v>
      </c>
      <c r="CI18143" s="32" t="s">
        <v>13</v>
      </c>
      <c r="CJ18143" s="32" t="str">
        <f t="shared" si="2040"/>
        <v/>
      </c>
      <c r="CK18143" s="32" t="str">
        <f t="shared" si="2041"/>
        <v/>
      </c>
      <c r="CL18143" s="32" t="str">
        <f t="shared" si="2042"/>
        <v/>
      </c>
      <c r="CM18143" s="32" t="str">
        <f t="shared" si="2043"/>
        <v/>
      </c>
      <c r="CN18143" s="32" t="str">
        <f t="shared" si="2044"/>
        <v/>
      </c>
    </row>
    <row r="18144" spans="71:92" x14ac:dyDescent="0.3">
      <c r="BS18144" s="32" t="str">
        <f>IF(Kiadasi_kiseroiv!$K$2=BT18144,BV18144,"")</f>
        <v/>
      </c>
      <c r="BT18144" s="34" t="str">
        <f t="shared" si="2027"/>
        <v/>
      </c>
      <c r="BU18144" s="32" t="str">
        <f t="shared" si="2028"/>
        <v/>
      </c>
      <c r="BV18144" s="32" t="str">
        <f t="shared" si="2029"/>
        <v/>
      </c>
      <c r="BW18144" s="32" t="str">
        <f t="shared" si="2030"/>
        <v/>
      </c>
      <c r="BX18144" s="32" t="str">
        <f t="shared" si="2031"/>
        <v/>
      </c>
      <c r="BY18144" s="32" t="str">
        <f t="shared" si="2032"/>
        <v/>
      </c>
      <c r="BZ18144" s="32" t="str">
        <f t="shared" si="2033"/>
        <v/>
      </c>
      <c r="CA18144" s="32" t="str">
        <f t="shared" si="2034"/>
        <v/>
      </c>
      <c r="CB18144" s="33">
        <f>IF(COUNTIF($CD$7:CD18144,CD18144)=1,CD18144,CD18144+COUNTIF($CD$6:CD18143,CD18144))</f>
        <v>61654</v>
      </c>
      <c r="CC18144" s="34">
        <f t="shared" si="2035"/>
        <v>55153</v>
      </c>
      <c r="CD18144" s="32">
        <f t="shared" si="2036"/>
        <v>55153</v>
      </c>
      <c r="CE18144" s="32">
        <f t="shared" si="2037"/>
        <v>0</v>
      </c>
      <c r="CF18144" s="32">
        <f t="shared" si="2038"/>
        <v>0</v>
      </c>
      <c r="CG18144" s="32" t="str">
        <f t="shared" si="2039"/>
        <v/>
      </c>
      <c r="CH18144" s="32">
        <v>139</v>
      </c>
      <c r="CI18144" s="32" t="s">
        <v>13</v>
      </c>
      <c r="CJ18144" s="32" t="str">
        <f t="shared" si="2040"/>
        <v/>
      </c>
      <c r="CK18144" s="32" t="str">
        <f t="shared" si="2041"/>
        <v/>
      </c>
      <c r="CL18144" s="32" t="str">
        <f t="shared" si="2042"/>
        <v/>
      </c>
      <c r="CM18144" s="32" t="str">
        <f t="shared" si="2043"/>
        <v/>
      </c>
      <c r="CN18144" s="32" t="str">
        <f t="shared" si="2044"/>
        <v/>
      </c>
    </row>
    <row r="18145" spans="71:92" x14ac:dyDescent="0.3">
      <c r="BS18145" s="32" t="str">
        <f>IF(Kiadasi_kiseroiv!$K$2=BT18145,BV18145,"")</f>
        <v/>
      </c>
      <c r="BT18145" s="34" t="str">
        <f t="shared" si="2027"/>
        <v/>
      </c>
      <c r="BU18145" s="32" t="str">
        <f t="shared" si="2028"/>
        <v/>
      </c>
      <c r="BV18145" s="32" t="str">
        <f t="shared" si="2029"/>
        <v/>
      </c>
      <c r="BW18145" s="32" t="str">
        <f t="shared" si="2030"/>
        <v/>
      </c>
      <c r="BX18145" s="32" t="str">
        <f t="shared" si="2031"/>
        <v/>
      </c>
      <c r="BY18145" s="32" t="str">
        <f t="shared" si="2032"/>
        <v/>
      </c>
      <c r="BZ18145" s="32" t="str">
        <f t="shared" si="2033"/>
        <v/>
      </c>
      <c r="CA18145" s="32" t="str">
        <f t="shared" si="2034"/>
        <v/>
      </c>
      <c r="CB18145" s="33">
        <f>IF(COUNTIF($CD$7:CD18145,CD18145)=1,CD18145,CD18145+COUNTIF($CD$6:CD18144,CD18145))</f>
        <v>61655</v>
      </c>
      <c r="CC18145" s="34">
        <f t="shared" si="2035"/>
        <v>55153</v>
      </c>
      <c r="CD18145" s="32">
        <f t="shared" si="2036"/>
        <v>55153</v>
      </c>
      <c r="CE18145" s="32">
        <f t="shared" si="2037"/>
        <v>0</v>
      </c>
      <c r="CF18145" s="32">
        <f t="shared" si="2038"/>
        <v>0</v>
      </c>
      <c r="CG18145" s="32" t="str">
        <f t="shared" si="2039"/>
        <v/>
      </c>
      <c r="CH18145" s="32">
        <v>140</v>
      </c>
      <c r="CI18145" s="32" t="s">
        <v>13</v>
      </c>
      <c r="CJ18145" s="32" t="str">
        <f t="shared" si="2040"/>
        <v/>
      </c>
      <c r="CK18145" s="32" t="str">
        <f t="shared" si="2041"/>
        <v/>
      </c>
      <c r="CL18145" s="32" t="str">
        <f t="shared" si="2042"/>
        <v/>
      </c>
      <c r="CM18145" s="32" t="str">
        <f t="shared" si="2043"/>
        <v/>
      </c>
      <c r="CN18145" s="32" t="str">
        <f t="shared" si="2044"/>
        <v/>
      </c>
    </row>
    <row r="18146" spans="71:92" x14ac:dyDescent="0.3">
      <c r="BS18146" s="32" t="str">
        <f>IF(Kiadasi_kiseroiv!$K$2=BT18146,BV18146,"")</f>
        <v/>
      </c>
      <c r="BT18146" s="34" t="str">
        <f t="shared" si="2027"/>
        <v/>
      </c>
      <c r="BU18146" s="32" t="str">
        <f t="shared" si="2028"/>
        <v/>
      </c>
      <c r="BV18146" s="32" t="str">
        <f t="shared" si="2029"/>
        <v/>
      </c>
      <c r="BW18146" s="32" t="str">
        <f t="shared" si="2030"/>
        <v/>
      </c>
      <c r="BX18146" s="32" t="str">
        <f t="shared" si="2031"/>
        <v/>
      </c>
      <c r="BY18146" s="32" t="str">
        <f t="shared" si="2032"/>
        <v/>
      </c>
      <c r="BZ18146" s="32" t="str">
        <f t="shared" si="2033"/>
        <v/>
      </c>
      <c r="CA18146" s="32" t="str">
        <f t="shared" si="2034"/>
        <v/>
      </c>
      <c r="CB18146" s="33">
        <f>IF(COUNTIF($CD$7:CD18146,CD18146)=1,CD18146,CD18146+COUNTIF($CD$6:CD18145,CD18146))</f>
        <v>61656</v>
      </c>
      <c r="CC18146" s="34">
        <f t="shared" si="2035"/>
        <v>55153</v>
      </c>
      <c r="CD18146" s="32">
        <f t="shared" si="2036"/>
        <v>55153</v>
      </c>
      <c r="CE18146" s="32">
        <f t="shared" si="2037"/>
        <v>0</v>
      </c>
      <c r="CF18146" s="32">
        <f t="shared" si="2038"/>
        <v>0</v>
      </c>
      <c r="CG18146" s="32" t="str">
        <f t="shared" si="2039"/>
        <v/>
      </c>
      <c r="CH18146" s="32">
        <v>141</v>
      </c>
      <c r="CI18146" s="32" t="s">
        <v>13</v>
      </c>
      <c r="CJ18146" s="32" t="str">
        <f t="shared" si="2040"/>
        <v/>
      </c>
      <c r="CK18146" s="32" t="str">
        <f t="shared" si="2041"/>
        <v/>
      </c>
      <c r="CL18146" s="32" t="str">
        <f t="shared" si="2042"/>
        <v/>
      </c>
      <c r="CM18146" s="32" t="str">
        <f t="shared" si="2043"/>
        <v/>
      </c>
      <c r="CN18146" s="32" t="str">
        <f t="shared" si="2044"/>
        <v/>
      </c>
    </row>
    <row r="18147" spans="71:92" x14ac:dyDescent="0.3">
      <c r="BS18147" s="32" t="str">
        <f>IF(Kiadasi_kiseroiv!$K$2=BT18147,BV18147,"")</f>
        <v/>
      </c>
      <c r="BT18147" s="34" t="str">
        <f t="shared" si="2027"/>
        <v/>
      </c>
      <c r="BU18147" s="32" t="str">
        <f t="shared" si="2028"/>
        <v/>
      </c>
      <c r="BV18147" s="32" t="str">
        <f t="shared" si="2029"/>
        <v/>
      </c>
      <c r="BW18147" s="32" t="str">
        <f t="shared" si="2030"/>
        <v/>
      </c>
      <c r="BX18147" s="32" t="str">
        <f t="shared" si="2031"/>
        <v/>
      </c>
      <c r="BY18147" s="32" t="str">
        <f t="shared" si="2032"/>
        <v/>
      </c>
      <c r="BZ18147" s="32" t="str">
        <f t="shared" si="2033"/>
        <v/>
      </c>
      <c r="CA18147" s="32" t="str">
        <f t="shared" si="2034"/>
        <v/>
      </c>
      <c r="CB18147" s="33">
        <f>IF(COUNTIF($CD$7:CD18147,CD18147)=1,CD18147,CD18147+COUNTIF($CD$6:CD18146,CD18147))</f>
        <v>61657</v>
      </c>
      <c r="CC18147" s="34">
        <f t="shared" si="2035"/>
        <v>55153</v>
      </c>
      <c r="CD18147" s="32">
        <f t="shared" si="2036"/>
        <v>55153</v>
      </c>
      <c r="CE18147" s="32">
        <f t="shared" si="2037"/>
        <v>0</v>
      </c>
      <c r="CF18147" s="32">
        <f t="shared" si="2038"/>
        <v>0</v>
      </c>
      <c r="CG18147" s="32" t="str">
        <f t="shared" si="2039"/>
        <v/>
      </c>
      <c r="CH18147" s="32">
        <v>142</v>
      </c>
      <c r="CI18147" s="32" t="s">
        <v>13</v>
      </c>
      <c r="CJ18147" s="32" t="str">
        <f t="shared" si="2040"/>
        <v/>
      </c>
      <c r="CK18147" s="32" t="str">
        <f t="shared" si="2041"/>
        <v/>
      </c>
      <c r="CL18147" s="32" t="str">
        <f t="shared" si="2042"/>
        <v/>
      </c>
      <c r="CM18147" s="32" t="str">
        <f t="shared" si="2043"/>
        <v/>
      </c>
      <c r="CN18147" s="32" t="str">
        <f t="shared" si="2044"/>
        <v/>
      </c>
    </row>
    <row r="18148" spans="71:92" x14ac:dyDescent="0.3">
      <c r="BS18148" s="32" t="str">
        <f>IF(Kiadasi_kiseroiv!$K$2=BT18148,BV18148,"")</f>
        <v/>
      </c>
      <c r="BT18148" s="34" t="str">
        <f t="shared" si="2027"/>
        <v/>
      </c>
      <c r="BU18148" s="32" t="str">
        <f t="shared" si="2028"/>
        <v/>
      </c>
      <c r="BV18148" s="32" t="str">
        <f t="shared" si="2029"/>
        <v/>
      </c>
      <c r="BW18148" s="32" t="str">
        <f t="shared" si="2030"/>
        <v/>
      </c>
      <c r="BX18148" s="32" t="str">
        <f t="shared" si="2031"/>
        <v/>
      </c>
      <c r="BY18148" s="32" t="str">
        <f t="shared" si="2032"/>
        <v/>
      </c>
      <c r="BZ18148" s="32" t="str">
        <f t="shared" si="2033"/>
        <v/>
      </c>
      <c r="CA18148" s="32" t="str">
        <f t="shared" si="2034"/>
        <v/>
      </c>
      <c r="CB18148" s="33">
        <f>IF(COUNTIF($CD$7:CD18148,CD18148)=1,CD18148,CD18148+COUNTIF($CD$6:CD18147,CD18148))</f>
        <v>61658</v>
      </c>
      <c r="CC18148" s="34">
        <f t="shared" si="2035"/>
        <v>55153</v>
      </c>
      <c r="CD18148" s="32">
        <f t="shared" si="2036"/>
        <v>55153</v>
      </c>
      <c r="CE18148" s="32">
        <f t="shared" si="2037"/>
        <v>0</v>
      </c>
      <c r="CF18148" s="32">
        <f t="shared" si="2038"/>
        <v>0</v>
      </c>
      <c r="CG18148" s="32" t="str">
        <f t="shared" si="2039"/>
        <v/>
      </c>
      <c r="CH18148" s="32">
        <v>143</v>
      </c>
      <c r="CI18148" s="32" t="s">
        <v>13</v>
      </c>
      <c r="CJ18148" s="32" t="str">
        <f t="shared" si="2040"/>
        <v/>
      </c>
      <c r="CK18148" s="32" t="str">
        <f t="shared" si="2041"/>
        <v/>
      </c>
      <c r="CL18148" s="32" t="str">
        <f t="shared" si="2042"/>
        <v/>
      </c>
      <c r="CM18148" s="32" t="str">
        <f t="shared" si="2043"/>
        <v/>
      </c>
      <c r="CN18148" s="32" t="str">
        <f t="shared" si="2044"/>
        <v/>
      </c>
    </row>
    <row r="18149" spans="71:92" x14ac:dyDescent="0.3">
      <c r="BS18149" s="32" t="str">
        <f>IF(Kiadasi_kiseroiv!$K$2=BT18149,BV18149,"")</f>
        <v/>
      </c>
      <c r="BT18149" s="34" t="str">
        <f t="shared" si="2027"/>
        <v/>
      </c>
      <c r="BU18149" s="32" t="str">
        <f t="shared" si="2028"/>
        <v/>
      </c>
      <c r="BV18149" s="32" t="str">
        <f t="shared" si="2029"/>
        <v/>
      </c>
      <c r="BW18149" s="32" t="str">
        <f t="shared" si="2030"/>
        <v/>
      </c>
      <c r="BX18149" s="32" t="str">
        <f t="shared" si="2031"/>
        <v/>
      </c>
      <c r="BY18149" s="32" t="str">
        <f t="shared" si="2032"/>
        <v/>
      </c>
      <c r="BZ18149" s="32" t="str">
        <f t="shared" si="2033"/>
        <v/>
      </c>
      <c r="CA18149" s="32" t="str">
        <f t="shared" si="2034"/>
        <v/>
      </c>
      <c r="CB18149" s="33">
        <f>IF(COUNTIF($CD$7:CD18149,CD18149)=1,CD18149,CD18149+COUNTIF($CD$6:CD18148,CD18149))</f>
        <v>61659</v>
      </c>
      <c r="CC18149" s="34">
        <f t="shared" si="2035"/>
        <v>55153</v>
      </c>
      <c r="CD18149" s="32">
        <f t="shared" si="2036"/>
        <v>55153</v>
      </c>
      <c r="CE18149" s="32">
        <f t="shared" si="2037"/>
        <v>0</v>
      </c>
      <c r="CF18149" s="32">
        <f t="shared" si="2038"/>
        <v>0</v>
      </c>
      <c r="CG18149" s="32" t="str">
        <f t="shared" si="2039"/>
        <v/>
      </c>
      <c r="CH18149" s="32">
        <v>144</v>
      </c>
      <c r="CI18149" s="32" t="s">
        <v>13</v>
      </c>
      <c r="CJ18149" s="32" t="str">
        <f t="shared" si="2040"/>
        <v/>
      </c>
      <c r="CK18149" s="32" t="str">
        <f t="shared" si="2041"/>
        <v/>
      </c>
      <c r="CL18149" s="32" t="str">
        <f t="shared" si="2042"/>
        <v/>
      </c>
      <c r="CM18149" s="32" t="str">
        <f t="shared" si="2043"/>
        <v/>
      </c>
      <c r="CN18149" s="32" t="str">
        <f t="shared" si="2044"/>
        <v/>
      </c>
    </row>
    <row r="18150" spans="71:92" x14ac:dyDescent="0.3">
      <c r="BS18150" s="32" t="str">
        <f>IF(Kiadasi_kiseroiv!$K$2=BT18150,BV18150,"")</f>
        <v/>
      </c>
      <c r="BT18150" s="34" t="str">
        <f t="shared" si="2027"/>
        <v/>
      </c>
      <c r="BU18150" s="32" t="str">
        <f t="shared" si="2028"/>
        <v/>
      </c>
      <c r="BV18150" s="32" t="str">
        <f t="shared" si="2029"/>
        <v/>
      </c>
      <c r="BW18150" s="32" t="str">
        <f t="shared" si="2030"/>
        <v/>
      </c>
      <c r="BX18150" s="32" t="str">
        <f t="shared" si="2031"/>
        <v/>
      </c>
      <c r="BY18150" s="32" t="str">
        <f t="shared" si="2032"/>
        <v/>
      </c>
      <c r="BZ18150" s="32" t="str">
        <f t="shared" si="2033"/>
        <v/>
      </c>
      <c r="CA18150" s="32" t="str">
        <f t="shared" si="2034"/>
        <v/>
      </c>
      <c r="CB18150" s="33">
        <f>IF(COUNTIF($CD$7:CD18150,CD18150)=1,CD18150,CD18150+COUNTIF($CD$6:CD18149,CD18150))</f>
        <v>61660</v>
      </c>
      <c r="CC18150" s="34">
        <f t="shared" si="2035"/>
        <v>55153</v>
      </c>
      <c r="CD18150" s="32">
        <f t="shared" si="2036"/>
        <v>55153</v>
      </c>
      <c r="CE18150" s="32">
        <f t="shared" si="2037"/>
        <v>0</v>
      </c>
      <c r="CF18150" s="32">
        <f t="shared" si="2038"/>
        <v>0</v>
      </c>
      <c r="CG18150" s="32" t="str">
        <f t="shared" si="2039"/>
        <v/>
      </c>
      <c r="CH18150" s="32">
        <v>145</v>
      </c>
      <c r="CI18150" s="32" t="s">
        <v>13</v>
      </c>
      <c r="CJ18150" s="32" t="str">
        <f t="shared" si="2040"/>
        <v/>
      </c>
      <c r="CK18150" s="32" t="str">
        <f t="shared" si="2041"/>
        <v/>
      </c>
      <c r="CL18150" s="32" t="str">
        <f t="shared" si="2042"/>
        <v/>
      </c>
      <c r="CM18150" s="32" t="str">
        <f t="shared" si="2043"/>
        <v/>
      </c>
      <c r="CN18150" s="32" t="str">
        <f t="shared" si="2044"/>
        <v/>
      </c>
    </row>
    <row r="18151" spans="71:92" x14ac:dyDescent="0.3">
      <c r="BS18151" s="32" t="str">
        <f>IF(Kiadasi_kiseroiv!$K$2=BT18151,BV18151,"")</f>
        <v/>
      </c>
      <c r="BT18151" s="34" t="str">
        <f t="shared" si="2027"/>
        <v/>
      </c>
      <c r="BU18151" s="32" t="str">
        <f t="shared" si="2028"/>
        <v/>
      </c>
      <c r="BV18151" s="32" t="str">
        <f t="shared" si="2029"/>
        <v/>
      </c>
      <c r="BW18151" s="32" t="str">
        <f t="shared" si="2030"/>
        <v/>
      </c>
      <c r="BX18151" s="32" t="str">
        <f t="shared" si="2031"/>
        <v/>
      </c>
      <c r="BY18151" s="32" t="str">
        <f t="shared" si="2032"/>
        <v/>
      </c>
      <c r="BZ18151" s="32" t="str">
        <f t="shared" si="2033"/>
        <v/>
      </c>
      <c r="CA18151" s="32" t="str">
        <f t="shared" si="2034"/>
        <v/>
      </c>
      <c r="CB18151" s="33">
        <f>IF(COUNTIF($CD$7:CD18151,CD18151)=1,CD18151,CD18151+COUNTIF($CD$6:CD18150,CD18151))</f>
        <v>61661</v>
      </c>
      <c r="CC18151" s="34">
        <f t="shared" si="2035"/>
        <v>55153</v>
      </c>
      <c r="CD18151" s="32">
        <f t="shared" si="2036"/>
        <v>55153</v>
      </c>
      <c r="CE18151" s="32">
        <f t="shared" si="2037"/>
        <v>0</v>
      </c>
      <c r="CF18151" s="32">
        <f t="shared" si="2038"/>
        <v>0</v>
      </c>
      <c r="CG18151" s="32" t="str">
        <f t="shared" si="2039"/>
        <v/>
      </c>
      <c r="CH18151" s="32">
        <v>146</v>
      </c>
      <c r="CI18151" s="32" t="s">
        <v>13</v>
      </c>
      <c r="CJ18151" s="32" t="str">
        <f t="shared" si="2040"/>
        <v/>
      </c>
      <c r="CK18151" s="32" t="str">
        <f t="shared" si="2041"/>
        <v/>
      </c>
      <c r="CL18151" s="32" t="str">
        <f t="shared" si="2042"/>
        <v/>
      </c>
      <c r="CM18151" s="32" t="str">
        <f t="shared" si="2043"/>
        <v/>
      </c>
      <c r="CN18151" s="32" t="str">
        <f t="shared" si="2044"/>
        <v/>
      </c>
    </row>
    <row r="18152" spans="71:92" x14ac:dyDescent="0.3">
      <c r="BS18152" s="32" t="str">
        <f>IF(Kiadasi_kiseroiv!$K$2=BT18152,BV18152,"")</f>
        <v/>
      </c>
      <c r="BT18152" s="34" t="str">
        <f t="shared" si="2027"/>
        <v/>
      </c>
      <c r="BU18152" s="32" t="str">
        <f t="shared" si="2028"/>
        <v/>
      </c>
      <c r="BV18152" s="32" t="str">
        <f t="shared" si="2029"/>
        <v/>
      </c>
      <c r="BW18152" s="32" t="str">
        <f t="shared" si="2030"/>
        <v/>
      </c>
      <c r="BX18152" s="32" t="str">
        <f t="shared" si="2031"/>
        <v/>
      </c>
      <c r="BY18152" s="32" t="str">
        <f t="shared" si="2032"/>
        <v/>
      </c>
      <c r="BZ18152" s="32" t="str">
        <f t="shared" si="2033"/>
        <v/>
      </c>
      <c r="CA18152" s="32" t="str">
        <f t="shared" si="2034"/>
        <v/>
      </c>
      <c r="CB18152" s="33">
        <f>IF(COUNTIF($CD$7:CD18152,CD18152)=1,CD18152,CD18152+COUNTIF($CD$6:CD18151,CD18152))</f>
        <v>61662</v>
      </c>
      <c r="CC18152" s="34">
        <f t="shared" si="2035"/>
        <v>55153</v>
      </c>
      <c r="CD18152" s="32">
        <f t="shared" si="2036"/>
        <v>55153</v>
      </c>
      <c r="CE18152" s="32">
        <f t="shared" si="2037"/>
        <v>0</v>
      </c>
      <c r="CF18152" s="32">
        <f t="shared" si="2038"/>
        <v>0</v>
      </c>
      <c r="CG18152" s="32" t="str">
        <f t="shared" si="2039"/>
        <v/>
      </c>
      <c r="CH18152" s="32">
        <v>147</v>
      </c>
      <c r="CI18152" s="32" t="s">
        <v>13</v>
      </c>
      <c r="CJ18152" s="32" t="str">
        <f t="shared" si="2040"/>
        <v/>
      </c>
      <c r="CK18152" s="32" t="str">
        <f t="shared" si="2041"/>
        <v/>
      </c>
      <c r="CL18152" s="32" t="str">
        <f t="shared" si="2042"/>
        <v/>
      </c>
      <c r="CM18152" s="32" t="str">
        <f t="shared" si="2043"/>
        <v/>
      </c>
      <c r="CN18152" s="32" t="str">
        <f t="shared" si="2044"/>
        <v/>
      </c>
    </row>
    <row r="18153" spans="71:92" x14ac:dyDescent="0.3">
      <c r="BS18153" s="32" t="str">
        <f>IF(Kiadasi_kiseroiv!$K$2=BT18153,BV18153,"")</f>
        <v/>
      </c>
      <c r="BT18153" s="34" t="str">
        <f t="shared" si="2027"/>
        <v/>
      </c>
      <c r="BU18153" s="32" t="str">
        <f t="shared" si="2028"/>
        <v/>
      </c>
      <c r="BV18153" s="32" t="str">
        <f t="shared" si="2029"/>
        <v/>
      </c>
      <c r="BW18153" s="32" t="str">
        <f t="shared" si="2030"/>
        <v/>
      </c>
      <c r="BX18153" s="32" t="str">
        <f t="shared" si="2031"/>
        <v/>
      </c>
      <c r="BY18153" s="32" t="str">
        <f t="shared" si="2032"/>
        <v/>
      </c>
      <c r="BZ18153" s="32" t="str">
        <f t="shared" si="2033"/>
        <v/>
      </c>
      <c r="CA18153" s="32" t="str">
        <f t="shared" si="2034"/>
        <v/>
      </c>
      <c r="CB18153" s="33">
        <f>IF(COUNTIF($CD$7:CD18153,CD18153)=1,CD18153,CD18153+COUNTIF($CD$6:CD18152,CD18153))</f>
        <v>61663</v>
      </c>
      <c r="CC18153" s="34">
        <f t="shared" si="2035"/>
        <v>55153</v>
      </c>
      <c r="CD18153" s="32">
        <f t="shared" si="2036"/>
        <v>55153</v>
      </c>
      <c r="CE18153" s="32">
        <f t="shared" si="2037"/>
        <v>0</v>
      </c>
      <c r="CF18153" s="32">
        <f t="shared" si="2038"/>
        <v>0</v>
      </c>
      <c r="CG18153" s="32" t="str">
        <f t="shared" si="2039"/>
        <v/>
      </c>
      <c r="CH18153" s="32">
        <v>148</v>
      </c>
      <c r="CI18153" s="32" t="s">
        <v>13</v>
      </c>
      <c r="CJ18153" s="32" t="str">
        <f t="shared" si="2040"/>
        <v/>
      </c>
      <c r="CK18153" s="32" t="str">
        <f t="shared" si="2041"/>
        <v/>
      </c>
      <c r="CL18153" s="32" t="str">
        <f t="shared" si="2042"/>
        <v/>
      </c>
      <c r="CM18153" s="32" t="str">
        <f t="shared" si="2043"/>
        <v/>
      </c>
      <c r="CN18153" s="32" t="str">
        <f t="shared" si="2044"/>
        <v/>
      </c>
    </row>
    <row r="18154" spans="71:92" x14ac:dyDescent="0.3">
      <c r="BS18154" s="32" t="str">
        <f>IF(Kiadasi_kiseroiv!$K$2=BT18154,BV18154,"")</f>
        <v/>
      </c>
      <c r="BT18154" s="34" t="str">
        <f t="shared" si="2027"/>
        <v/>
      </c>
      <c r="BU18154" s="32" t="str">
        <f t="shared" si="2028"/>
        <v/>
      </c>
      <c r="BV18154" s="32" t="str">
        <f t="shared" si="2029"/>
        <v/>
      </c>
      <c r="BW18154" s="32" t="str">
        <f t="shared" si="2030"/>
        <v/>
      </c>
      <c r="BX18154" s="32" t="str">
        <f t="shared" si="2031"/>
        <v/>
      </c>
      <c r="BY18154" s="32" t="str">
        <f t="shared" si="2032"/>
        <v/>
      </c>
      <c r="BZ18154" s="32" t="str">
        <f t="shared" si="2033"/>
        <v/>
      </c>
      <c r="CA18154" s="32" t="str">
        <f t="shared" si="2034"/>
        <v/>
      </c>
      <c r="CB18154" s="33">
        <f>IF(COUNTIF($CD$7:CD18154,CD18154)=1,CD18154,CD18154+COUNTIF($CD$6:CD18153,CD18154))</f>
        <v>61664</v>
      </c>
      <c r="CC18154" s="34">
        <f t="shared" si="2035"/>
        <v>55153</v>
      </c>
      <c r="CD18154" s="32">
        <f t="shared" si="2036"/>
        <v>55153</v>
      </c>
      <c r="CE18154" s="32">
        <f t="shared" si="2037"/>
        <v>0</v>
      </c>
      <c r="CF18154" s="32">
        <f t="shared" si="2038"/>
        <v>0</v>
      </c>
      <c r="CG18154" s="32" t="str">
        <f t="shared" si="2039"/>
        <v/>
      </c>
      <c r="CH18154" s="32">
        <v>149</v>
      </c>
      <c r="CI18154" s="32" t="s">
        <v>13</v>
      </c>
      <c r="CJ18154" s="32" t="str">
        <f t="shared" si="2040"/>
        <v/>
      </c>
      <c r="CK18154" s="32" t="str">
        <f t="shared" si="2041"/>
        <v/>
      </c>
      <c r="CL18154" s="32" t="str">
        <f t="shared" si="2042"/>
        <v/>
      </c>
      <c r="CM18154" s="32" t="str">
        <f t="shared" si="2043"/>
        <v/>
      </c>
      <c r="CN18154" s="32" t="str">
        <f t="shared" si="2044"/>
        <v/>
      </c>
    </row>
    <row r="18155" spans="71:92" x14ac:dyDescent="0.3">
      <c r="BS18155" s="32" t="str">
        <f>IF(Kiadasi_kiseroiv!$K$2=BT18155,BV18155,"")</f>
        <v/>
      </c>
      <c r="BT18155" s="34" t="str">
        <f t="shared" si="2027"/>
        <v/>
      </c>
      <c r="BU18155" s="32" t="str">
        <f t="shared" si="2028"/>
        <v/>
      </c>
      <c r="BV18155" s="32" t="str">
        <f t="shared" si="2029"/>
        <v/>
      </c>
      <c r="BW18155" s="32" t="str">
        <f t="shared" si="2030"/>
        <v/>
      </c>
      <c r="BX18155" s="32" t="str">
        <f t="shared" si="2031"/>
        <v/>
      </c>
      <c r="BY18155" s="32" t="str">
        <f t="shared" si="2032"/>
        <v/>
      </c>
      <c r="BZ18155" s="32" t="str">
        <f t="shared" si="2033"/>
        <v/>
      </c>
      <c r="CA18155" s="32" t="str">
        <f t="shared" si="2034"/>
        <v/>
      </c>
      <c r="CB18155" s="33">
        <f>IF(COUNTIF($CD$7:CD18155,CD18155)=1,CD18155,CD18155+COUNTIF($CD$6:CD18154,CD18155))</f>
        <v>61665</v>
      </c>
      <c r="CC18155" s="34">
        <f t="shared" si="2035"/>
        <v>55153</v>
      </c>
      <c r="CD18155" s="32">
        <f t="shared" si="2036"/>
        <v>55153</v>
      </c>
      <c r="CE18155" s="32">
        <f t="shared" si="2037"/>
        <v>0</v>
      </c>
      <c r="CF18155" s="32">
        <f t="shared" si="2038"/>
        <v>0</v>
      </c>
      <c r="CG18155" s="32" t="str">
        <f t="shared" si="2039"/>
        <v/>
      </c>
      <c r="CH18155" s="32">
        <v>150</v>
      </c>
      <c r="CI18155" s="32" t="s">
        <v>13</v>
      </c>
      <c r="CJ18155" s="32" t="str">
        <f t="shared" si="2040"/>
        <v/>
      </c>
      <c r="CK18155" s="32" t="str">
        <f t="shared" si="2041"/>
        <v/>
      </c>
      <c r="CL18155" s="32" t="str">
        <f t="shared" si="2042"/>
        <v/>
      </c>
      <c r="CM18155" s="32" t="str">
        <f t="shared" si="2043"/>
        <v/>
      </c>
      <c r="CN18155" s="32" t="str">
        <f t="shared" si="2044"/>
        <v/>
      </c>
    </row>
    <row r="18156" spans="71:92" x14ac:dyDescent="0.3">
      <c r="BS18156" s="32" t="str">
        <f>IF(Kiadasi_kiseroiv!$K$2=BT18156,BV18156,"")</f>
        <v/>
      </c>
      <c r="BT18156" s="34" t="str">
        <f t="shared" si="2027"/>
        <v/>
      </c>
      <c r="BU18156" s="32" t="str">
        <f t="shared" si="2028"/>
        <v/>
      </c>
      <c r="BV18156" s="32" t="str">
        <f t="shared" si="2029"/>
        <v/>
      </c>
      <c r="BW18156" s="32" t="str">
        <f t="shared" si="2030"/>
        <v/>
      </c>
      <c r="BX18156" s="32" t="str">
        <f t="shared" si="2031"/>
        <v/>
      </c>
      <c r="BY18156" s="32" t="str">
        <f t="shared" si="2032"/>
        <v/>
      </c>
      <c r="BZ18156" s="32" t="str">
        <f t="shared" si="2033"/>
        <v/>
      </c>
      <c r="CA18156" s="32" t="str">
        <f t="shared" si="2034"/>
        <v/>
      </c>
      <c r="CB18156" s="33">
        <f>IF(COUNTIF($CD$7:CD18156,CD18156)=1,CD18156,CD18156+COUNTIF($CD$6:CD18155,CD18156))</f>
        <v>61666</v>
      </c>
      <c r="CC18156" s="34">
        <f t="shared" si="2035"/>
        <v>55153</v>
      </c>
      <c r="CD18156" s="32">
        <f t="shared" si="2036"/>
        <v>55153</v>
      </c>
      <c r="CE18156" s="32">
        <f t="shared" si="2037"/>
        <v>0</v>
      </c>
      <c r="CF18156" s="32">
        <f t="shared" si="2038"/>
        <v>0</v>
      </c>
      <c r="CG18156" s="32" t="str">
        <f t="shared" si="2039"/>
        <v/>
      </c>
      <c r="CH18156" s="32">
        <v>151</v>
      </c>
      <c r="CI18156" s="32" t="s">
        <v>13</v>
      </c>
      <c r="CJ18156" s="32" t="str">
        <f t="shared" si="2040"/>
        <v/>
      </c>
      <c r="CK18156" s="32" t="str">
        <f t="shared" si="2041"/>
        <v/>
      </c>
      <c r="CL18156" s="32" t="str">
        <f t="shared" si="2042"/>
        <v/>
      </c>
      <c r="CM18156" s="32" t="str">
        <f t="shared" si="2043"/>
        <v/>
      </c>
      <c r="CN18156" s="32" t="str">
        <f t="shared" si="2044"/>
        <v/>
      </c>
    </row>
    <row r="18157" spans="71:92" x14ac:dyDescent="0.3">
      <c r="BS18157" s="32" t="str">
        <f>IF(Kiadasi_kiseroiv!$K$2=BT18157,BV18157,"")</f>
        <v/>
      </c>
      <c r="BT18157" s="34" t="str">
        <f t="shared" si="2027"/>
        <v/>
      </c>
      <c r="BU18157" s="32" t="str">
        <f t="shared" si="2028"/>
        <v/>
      </c>
      <c r="BV18157" s="32" t="str">
        <f t="shared" si="2029"/>
        <v/>
      </c>
      <c r="BW18157" s="32" t="str">
        <f t="shared" si="2030"/>
        <v/>
      </c>
      <c r="BX18157" s="32" t="str">
        <f t="shared" si="2031"/>
        <v/>
      </c>
      <c r="BY18157" s="32" t="str">
        <f t="shared" si="2032"/>
        <v/>
      </c>
      <c r="BZ18157" s="32" t="str">
        <f t="shared" si="2033"/>
        <v/>
      </c>
      <c r="CA18157" s="32" t="str">
        <f t="shared" si="2034"/>
        <v/>
      </c>
      <c r="CB18157" s="33">
        <f>IF(COUNTIF($CD$7:CD18157,CD18157)=1,CD18157,CD18157+COUNTIF($CD$6:CD18156,CD18157))</f>
        <v>61667</v>
      </c>
      <c r="CC18157" s="34">
        <f t="shared" si="2035"/>
        <v>55153</v>
      </c>
      <c r="CD18157" s="32">
        <f t="shared" si="2036"/>
        <v>55153</v>
      </c>
      <c r="CE18157" s="32">
        <f t="shared" si="2037"/>
        <v>0</v>
      </c>
      <c r="CF18157" s="32">
        <f t="shared" si="2038"/>
        <v>0</v>
      </c>
      <c r="CG18157" s="32" t="str">
        <f t="shared" si="2039"/>
        <v/>
      </c>
      <c r="CH18157" s="32">
        <v>152</v>
      </c>
      <c r="CI18157" s="32" t="s">
        <v>13</v>
      </c>
      <c r="CJ18157" s="32" t="str">
        <f t="shared" si="2040"/>
        <v/>
      </c>
      <c r="CK18157" s="32" t="str">
        <f t="shared" si="2041"/>
        <v/>
      </c>
      <c r="CL18157" s="32" t="str">
        <f t="shared" si="2042"/>
        <v/>
      </c>
      <c r="CM18157" s="32" t="str">
        <f t="shared" si="2043"/>
        <v/>
      </c>
      <c r="CN18157" s="32" t="str">
        <f t="shared" si="2044"/>
        <v/>
      </c>
    </row>
    <row r="18158" spans="71:92" x14ac:dyDescent="0.3">
      <c r="BS18158" s="32" t="str">
        <f>IF(Kiadasi_kiseroiv!$K$2=BT18158,BV18158,"")</f>
        <v/>
      </c>
      <c r="BT18158" s="34" t="str">
        <f t="shared" si="2027"/>
        <v/>
      </c>
      <c r="BU18158" s="32" t="str">
        <f t="shared" si="2028"/>
        <v/>
      </c>
      <c r="BV18158" s="32" t="str">
        <f t="shared" si="2029"/>
        <v/>
      </c>
      <c r="BW18158" s="32" t="str">
        <f t="shared" si="2030"/>
        <v/>
      </c>
      <c r="BX18158" s="32" t="str">
        <f t="shared" si="2031"/>
        <v/>
      </c>
      <c r="BY18158" s="32" t="str">
        <f t="shared" si="2032"/>
        <v/>
      </c>
      <c r="BZ18158" s="32" t="str">
        <f t="shared" si="2033"/>
        <v/>
      </c>
      <c r="CA18158" s="32" t="str">
        <f t="shared" si="2034"/>
        <v/>
      </c>
      <c r="CB18158" s="33">
        <f>IF(COUNTIF($CD$7:CD18158,CD18158)=1,CD18158,CD18158+COUNTIF($CD$6:CD18157,CD18158))</f>
        <v>61668</v>
      </c>
      <c r="CC18158" s="34">
        <f t="shared" si="2035"/>
        <v>55153</v>
      </c>
      <c r="CD18158" s="32">
        <f t="shared" si="2036"/>
        <v>55153</v>
      </c>
      <c r="CE18158" s="32">
        <f t="shared" si="2037"/>
        <v>0</v>
      </c>
      <c r="CF18158" s="32">
        <f t="shared" si="2038"/>
        <v>0</v>
      </c>
      <c r="CG18158" s="32" t="str">
        <f t="shared" si="2039"/>
        <v/>
      </c>
      <c r="CH18158" s="32">
        <v>153</v>
      </c>
      <c r="CI18158" s="32" t="s">
        <v>13</v>
      </c>
      <c r="CJ18158" s="32" t="str">
        <f t="shared" si="2040"/>
        <v/>
      </c>
      <c r="CK18158" s="32" t="str">
        <f t="shared" si="2041"/>
        <v/>
      </c>
      <c r="CL18158" s="32" t="str">
        <f t="shared" si="2042"/>
        <v/>
      </c>
      <c r="CM18158" s="32" t="str">
        <f t="shared" si="2043"/>
        <v/>
      </c>
      <c r="CN18158" s="32" t="str">
        <f t="shared" si="2044"/>
        <v/>
      </c>
    </row>
    <row r="18159" spans="71:92" x14ac:dyDescent="0.3">
      <c r="BS18159" s="32" t="str">
        <f>IF(Kiadasi_kiseroiv!$K$2=BT18159,BV18159,"")</f>
        <v/>
      </c>
      <c r="BT18159" s="34" t="str">
        <f t="shared" si="2027"/>
        <v/>
      </c>
      <c r="BU18159" s="32" t="str">
        <f t="shared" si="2028"/>
        <v/>
      </c>
      <c r="BV18159" s="32" t="str">
        <f t="shared" si="2029"/>
        <v/>
      </c>
      <c r="BW18159" s="32" t="str">
        <f t="shared" si="2030"/>
        <v/>
      </c>
      <c r="BX18159" s="32" t="str">
        <f t="shared" si="2031"/>
        <v/>
      </c>
      <c r="BY18159" s="32" t="str">
        <f t="shared" si="2032"/>
        <v/>
      </c>
      <c r="BZ18159" s="32" t="str">
        <f t="shared" si="2033"/>
        <v/>
      </c>
      <c r="CA18159" s="32" t="str">
        <f t="shared" si="2034"/>
        <v/>
      </c>
      <c r="CB18159" s="33">
        <f>IF(COUNTIF($CD$7:CD18159,CD18159)=1,CD18159,CD18159+COUNTIF($CD$6:CD18158,CD18159))</f>
        <v>61669</v>
      </c>
      <c r="CC18159" s="34">
        <f t="shared" si="2035"/>
        <v>55153</v>
      </c>
      <c r="CD18159" s="32">
        <f t="shared" si="2036"/>
        <v>55153</v>
      </c>
      <c r="CE18159" s="32">
        <f t="shared" si="2037"/>
        <v>0</v>
      </c>
      <c r="CF18159" s="32">
        <f t="shared" si="2038"/>
        <v>0</v>
      </c>
      <c r="CG18159" s="32" t="str">
        <f t="shared" si="2039"/>
        <v/>
      </c>
      <c r="CH18159" s="32">
        <v>154</v>
      </c>
      <c r="CI18159" s="32" t="s">
        <v>13</v>
      </c>
      <c r="CJ18159" s="32" t="str">
        <f t="shared" si="2040"/>
        <v/>
      </c>
      <c r="CK18159" s="32" t="str">
        <f t="shared" si="2041"/>
        <v/>
      </c>
      <c r="CL18159" s="32" t="str">
        <f t="shared" si="2042"/>
        <v/>
      </c>
      <c r="CM18159" s="32" t="str">
        <f t="shared" si="2043"/>
        <v/>
      </c>
      <c r="CN18159" s="32" t="str">
        <f t="shared" si="2044"/>
        <v/>
      </c>
    </row>
    <row r="18160" spans="71:92" x14ac:dyDescent="0.3">
      <c r="BS18160" s="32" t="str">
        <f>IF(Kiadasi_kiseroiv!$K$2=BT18160,BV18160,"")</f>
        <v/>
      </c>
      <c r="BT18160" s="34" t="str">
        <f t="shared" si="2027"/>
        <v/>
      </c>
      <c r="BU18160" s="32" t="str">
        <f t="shared" si="2028"/>
        <v/>
      </c>
      <c r="BV18160" s="32" t="str">
        <f t="shared" si="2029"/>
        <v/>
      </c>
      <c r="BW18160" s="32" t="str">
        <f t="shared" si="2030"/>
        <v/>
      </c>
      <c r="BX18160" s="32" t="str">
        <f t="shared" si="2031"/>
        <v/>
      </c>
      <c r="BY18160" s="32" t="str">
        <f t="shared" si="2032"/>
        <v/>
      </c>
      <c r="BZ18160" s="32" t="str">
        <f t="shared" si="2033"/>
        <v/>
      </c>
      <c r="CA18160" s="32" t="str">
        <f t="shared" si="2034"/>
        <v/>
      </c>
      <c r="CB18160" s="33">
        <f>IF(COUNTIF($CD$7:CD18160,CD18160)=1,CD18160,CD18160+COUNTIF($CD$6:CD18159,CD18160))</f>
        <v>61670</v>
      </c>
      <c r="CC18160" s="34">
        <f t="shared" si="2035"/>
        <v>55153</v>
      </c>
      <c r="CD18160" s="32">
        <f t="shared" si="2036"/>
        <v>55153</v>
      </c>
      <c r="CE18160" s="32">
        <f t="shared" si="2037"/>
        <v>0</v>
      </c>
      <c r="CF18160" s="32">
        <f t="shared" si="2038"/>
        <v>0</v>
      </c>
      <c r="CG18160" s="32" t="str">
        <f t="shared" si="2039"/>
        <v/>
      </c>
      <c r="CH18160" s="32">
        <v>155</v>
      </c>
      <c r="CI18160" s="32" t="s">
        <v>13</v>
      </c>
      <c r="CJ18160" s="32" t="str">
        <f t="shared" si="2040"/>
        <v/>
      </c>
      <c r="CK18160" s="32" t="str">
        <f t="shared" si="2041"/>
        <v/>
      </c>
      <c r="CL18160" s="32" t="str">
        <f t="shared" si="2042"/>
        <v/>
      </c>
      <c r="CM18160" s="32" t="str">
        <f t="shared" si="2043"/>
        <v/>
      </c>
      <c r="CN18160" s="32" t="str">
        <f t="shared" si="2044"/>
        <v/>
      </c>
    </row>
    <row r="18161" spans="71:92" x14ac:dyDescent="0.3">
      <c r="BS18161" s="32" t="str">
        <f>IF(Kiadasi_kiseroiv!$K$2=BT18161,BV18161,"")</f>
        <v/>
      </c>
      <c r="BT18161" s="34" t="str">
        <f t="shared" si="2027"/>
        <v/>
      </c>
      <c r="BU18161" s="32" t="str">
        <f t="shared" si="2028"/>
        <v/>
      </c>
      <c r="BV18161" s="32" t="str">
        <f t="shared" si="2029"/>
        <v/>
      </c>
      <c r="BW18161" s="32" t="str">
        <f t="shared" si="2030"/>
        <v/>
      </c>
      <c r="BX18161" s="32" t="str">
        <f t="shared" si="2031"/>
        <v/>
      </c>
      <c r="BY18161" s="32" t="str">
        <f t="shared" si="2032"/>
        <v/>
      </c>
      <c r="BZ18161" s="32" t="str">
        <f t="shared" si="2033"/>
        <v/>
      </c>
      <c r="CA18161" s="32" t="str">
        <f t="shared" si="2034"/>
        <v/>
      </c>
      <c r="CB18161" s="33">
        <f>IF(COUNTIF($CD$7:CD18161,CD18161)=1,CD18161,CD18161+COUNTIF($CD$6:CD18160,CD18161))</f>
        <v>61671</v>
      </c>
      <c r="CC18161" s="34">
        <f t="shared" si="2035"/>
        <v>55153</v>
      </c>
      <c r="CD18161" s="32">
        <f t="shared" si="2036"/>
        <v>55153</v>
      </c>
      <c r="CE18161" s="32">
        <f t="shared" si="2037"/>
        <v>0</v>
      </c>
      <c r="CF18161" s="32">
        <f t="shared" si="2038"/>
        <v>0</v>
      </c>
      <c r="CG18161" s="32" t="str">
        <f t="shared" si="2039"/>
        <v/>
      </c>
      <c r="CH18161" s="32">
        <v>156</v>
      </c>
      <c r="CI18161" s="32" t="s">
        <v>13</v>
      </c>
      <c r="CJ18161" s="32" t="str">
        <f t="shared" si="2040"/>
        <v/>
      </c>
      <c r="CK18161" s="32" t="str">
        <f t="shared" si="2041"/>
        <v/>
      </c>
      <c r="CL18161" s="32" t="str">
        <f t="shared" si="2042"/>
        <v/>
      </c>
      <c r="CM18161" s="32" t="str">
        <f t="shared" si="2043"/>
        <v/>
      </c>
      <c r="CN18161" s="32" t="str">
        <f t="shared" si="2044"/>
        <v/>
      </c>
    </row>
    <row r="18162" spans="71:92" x14ac:dyDescent="0.3">
      <c r="BS18162" s="32" t="str">
        <f>IF(Kiadasi_kiseroiv!$K$2=BT18162,BV18162,"")</f>
        <v/>
      </c>
      <c r="BT18162" s="34" t="str">
        <f t="shared" si="2027"/>
        <v/>
      </c>
      <c r="BU18162" s="32" t="str">
        <f t="shared" si="2028"/>
        <v/>
      </c>
      <c r="BV18162" s="32" t="str">
        <f t="shared" si="2029"/>
        <v/>
      </c>
      <c r="BW18162" s="32" t="str">
        <f t="shared" si="2030"/>
        <v/>
      </c>
      <c r="BX18162" s="32" t="str">
        <f t="shared" si="2031"/>
        <v/>
      </c>
      <c r="BY18162" s="32" t="str">
        <f t="shared" si="2032"/>
        <v/>
      </c>
      <c r="BZ18162" s="32" t="str">
        <f t="shared" si="2033"/>
        <v/>
      </c>
      <c r="CA18162" s="32" t="str">
        <f t="shared" si="2034"/>
        <v/>
      </c>
      <c r="CB18162" s="33">
        <f>IF(COUNTIF($CD$7:CD18162,CD18162)=1,CD18162,CD18162+COUNTIF($CD$6:CD18161,CD18162))</f>
        <v>61672</v>
      </c>
      <c r="CC18162" s="34">
        <f t="shared" si="2035"/>
        <v>55153</v>
      </c>
      <c r="CD18162" s="32">
        <f t="shared" si="2036"/>
        <v>55153</v>
      </c>
      <c r="CE18162" s="32">
        <f t="shared" si="2037"/>
        <v>0</v>
      </c>
      <c r="CF18162" s="32">
        <f t="shared" si="2038"/>
        <v>0</v>
      </c>
      <c r="CG18162" s="32" t="str">
        <f t="shared" si="2039"/>
        <v/>
      </c>
      <c r="CH18162" s="32">
        <v>157</v>
      </c>
      <c r="CI18162" s="32" t="s">
        <v>13</v>
      </c>
      <c r="CJ18162" s="32" t="str">
        <f t="shared" si="2040"/>
        <v/>
      </c>
      <c r="CK18162" s="32" t="str">
        <f t="shared" si="2041"/>
        <v/>
      </c>
      <c r="CL18162" s="32" t="str">
        <f t="shared" si="2042"/>
        <v/>
      </c>
      <c r="CM18162" s="32" t="str">
        <f t="shared" si="2043"/>
        <v/>
      </c>
      <c r="CN18162" s="32" t="str">
        <f t="shared" si="2044"/>
        <v/>
      </c>
    </row>
    <row r="18163" spans="71:92" x14ac:dyDescent="0.3">
      <c r="BS18163" s="32" t="str">
        <f>IF(Kiadasi_kiseroiv!$K$2=BT18163,BV18163,"")</f>
        <v/>
      </c>
      <c r="BT18163" s="34" t="str">
        <f t="shared" si="2027"/>
        <v/>
      </c>
      <c r="BU18163" s="32" t="str">
        <f t="shared" si="2028"/>
        <v/>
      </c>
      <c r="BV18163" s="32" t="str">
        <f t="shared" si="2029"/>
        <v/>
      </c>
      <c r="BW18163" s="32" t="str">
        <f t="shared" si="2030"/>
        <v/>
      </c>
      <c r="BX18163" s="32" t="str">
        <f t="shared" si="2031"/>
        <v/>
      </c>
      <c r="BY18163" s="32" t="str">
        <f t="shared" si="2032"/>
        <v/>
      </c>
      <c r="BZ18163" s="32" t="str">
        <f t="shared" si="2033"/>
        <v/>
      </c>
      <c r="CA18163" s="32" t="str">
        <f t="shared" si="2034"/>
        <v/>
      </c>
      <c r="CB18163" s="33">
        <f>IF(COUNTIF($CD$7:CD18163,CD18163)=1,CD18163,CD18163+COUNTIF($CD$6:CD18162,CD18163))</f>
        <v>61673</v>
      </c>
      <c r="CC18163" s="34">
        <f t="shared" si="2035"/>
        <v>55153</v>
      </c>
      <c r="CD18163" s="32">
        <f t="shared" si="2036"/>
        <v>55153</v>
      </c>
      <c r="CE18163" s="32">
        <f t="shared" si="2037"/>
        <v>0</v>
      </c>
      <c r="CF18163" s="32">
        <f t="shared" si="2038"/>
        <v>0</v>
      </c>
      <c r="CG18163" s="32" t="str">
        <f t="shared" si="2039"/>
        <v/>
      </c>
      <c r="CH18163" s="32">
        <v>158</v>
      </c>
      <c r="CI18163" s="32" t="s">
        <v>13</v>
      </c>
      <c r="CJ18163" s="32" t="str">
        <f t="shared" si="2040"/>
        <v/>
      </c>
      <c r="CK18163" s="32" t="str">
        <f t="shared" si="2041"/>
        <v/>
      </c>
      <c r="CL18163" s="32" t="str">
        <f t="shared" si="2042"/>
        <v/>
      </c>
      <c r="CM18163" s="32" t="str">
        <f t="shared" si="2043"/>
        <v/>
      </c>
      <c r="CN18163" s="32" t="str">
        <f t="shared" si="2044"/>
        <v/>
      </c>
    </row>
    <row r="18164" spans="71:92" x14ac:dyDescent="0.3">
      <c r="BS18164" s="32" t="str">
        <f>IF(Kiadasi_kiseroiv!$K$2=BT18164,BV18164,"")</f>
        <v/>
      </c>
      <c r="BT18164" s="34" t="str">
        <f t="shared" si="2027"/>
        <v/>
      </c>
      <c r="BU18164" s="32" t="str">
        <f t="shared" si="2028"/>
        <v/>
      </c>
      <c r="BV18164" s="32" t="str">
        <f t="shared" si="2029"/>
        <v/>
      </c>
      <c r="BW18164" s="32" t="str">
        <f t="shared" si="2030"/>
        <v/>
      </c>
      <c r="BX18164" s="32" t="str">
        <f t="shared" si="2031"/>
        <v/>
      </c>
      <c r="BY18164" s="32" t="str">
        <f t="shared" si="2032"/>
        <v/>
      </c>
      <c r="BZ18164" s="32" t="str">
        <f t="shared" si="2033"/>
        <v/>
      </c>
      <c r="CA18164" s="32" t="str">
        <f t="shared" si="2034"/>
        <v/>
      </c>
      <c r="CB18164" s="33">
        <f>IF(COUNTIF($CD$7:CD18164,CD18164)=1,CD18164,CD18164+COUNTIF($CD$6:CD18163,CD18164))</f>
        <v>61674</v>
      </c>
      <c r="CC18164" s="34">
        <f t="shared" si="2035"/>
        <v>55153</v>
      </c>
      <c r="CD18164" s="32">
        <f t="shared" si="2036"/>
        <v>55153</v>
      </c>
      <c r="CE18164" s="32">
        <f t="shared" si="2037"/>
        <v>0</v>
      </c>
      <c r="CF18164" s="32">
        <f t="shared" si="2038"/>
        <v>0</v>
      </c>
      <c r="CG18164" s="32" t="str">
        <f t="shared" si="2039"/>
        <v/>
      </c>
      <c r="CH18164" s="32">
        <v>159</v>
      </c>
      <c r="CI18164" s="32" t="s">
        <v>13</v>
      </c>
      <c r="CJ18164" s="32" t="str">
        <f t="shared" si="2040"/>
        <v/>
      </c>
      <c r="CK18164" s="32" t="str">
        <f t="shared" si="2041"/>
        <v/>
      </c>
      <c r="CL18164" s="32" t="str">
        <f t="shared" si="2042"/>
        <v/>
      </c>
      <c r="CM18164" s="32" t="str">
        <f t="shared" si="2043"/>
        <v/>
      </c>
      <c r="CN18164" s="32" t="str">
        <f t="shared" si="2044"/>
        <v/>
      </c>
    </row>
    <row r="18165" spans="71:92" x14ac:dyDescent="0.3">
      <c r="BS18165" s="32" t="str">
        <f>IF(Kiadasi_kiseroiv!$K$2=BT18165,BV18165,"")</f>
        <v/>
      </c>
      <c r="BT18165" s="34" t="str">
        <f t="shared" si="2027"/>
        <v/>
      </c>
      <c r="BU18165" s="32" t="str">
        <f t="shared" si="2028"/>
        <v/>
      </c>
      <c r="BV18165" s="32" t="str">
        <f t="shared" si="2029"/>
        <v/>
      </c>
      <c r="BW18165" s="32" t="str">
        <f t="shared" si="2030"/>
        <v/>
      </c>
      <c r="BX18165" s="32" t="str">
        <f t="shared" si="2031"/>
        <v/>
      </c>
      <c r="BY18165" s="32" t="str">
        <f t="shared" si="2032"/>
        <v/>
      </c>
      <c r="BZ18165" s="32" t="str">
        <f t="shared" si="2033"/>
        <v/>
      </c>
      <c r="CA18165" s="32" t="str">
        <f t="shared" si="2034"/>
        <v/>
      </c>
      <c r="CB18165" s="33">
        <f>IF(COUNTIF($CD$7:CD18165,CD18165)=1,CD18165,CD18165+COUNTIF($CD$6:CD18164,CD18165))</f>
        <v>61675</v>
      </c>
      <c r="CC18165" s="34">
        <f t="shared" si="2035"/>
        <v>55153</v>
      </c>
      <c r="CD18165" s="32">
        <f t="shared" si="2036"/>
        <v>55153</v>
      </c>
      <c r="CE18165" s="32">
        <f t="shared" si="2037"/>
        <v>0</v>
      </c>
      <c r="CF18165" s="32">
        <f t="shared" si="2038"/>
        <v>0</v>
      </c>
      <c r="CG18165" s="32" t="str">
        <f t="shared" si="2039"/>
        <v/>
      </c>
      <c r="CH18165" s="32">
        <v>160</v>
      </c>
      <c r="CI18165" s="32" t="s">
        <v>13</v>
      </c>
      <c r="CJ18165" s="32" t="str">
        <f t="shared" si="2040"/>
        <v/>
      </c>
      <c r="CK18165" s="32" t="str">
        <f t="shared" si="2041"/>
        <v/>
      </c>
      <c r="CL18165" s="32" t="str">
        <f t="shared" si="2042"/>
        <v/>
      </c>
      <c r="CM18165" s="32" t="str">
        <f t="shared" si="2043"/>
        <v/>
      </c>
      <c r="CN18165" s="32" t="str">
        <f t="shared" si="2044"/>
        <v/>
      </c>
    </row>
    <row r="18166" spans="71:92" x14ac:dyDescent="0.3">
      <c r="BS18166" s="32" t="str">
        <f>IF(Kiadasi_kiseroiv!$K$2=BT18166,BV18166,"")</f>
        <v/>
      </c>
      <c r="BT18166" s="34" t="str">
        <f t="shared" si="2027"/>
        <v/>
      </c>
      <c r="BU18166" s="32" t="str">
        <f t="shared" si="2028"/>
        <v/>
      </c>
      <c r="BV18166" s="32" t="str">
        <f t="shared" si="2029"/>
        <v/>
      </c>
      <c r="BW18166" s="32" t="str">
        <f t="shared" si="2030"/>
        <v/>
      </c>
      <c r="BX18166" s="32" t="str">
        <f t="shared" si="2031"/>
        <v/>
      </c>
      <c r="BY18166" s="32" t="str">
        <f t="shared" si="2032"/>
        <v/>
      </c>
      <c r="BZ18166" s="32" t="str">
        <f t="shared" si="2033"/>
        <v/>
      </c>
      <c r="CA18166" s="32" t="str">
        <f t="shared" si="2034"/>
        <v/>
      </c>
      <c r="CB18166" s="33">
        <f>IF(COUNTIF($CD$7:CD18166,CD18166)=1,CD18166,CD18166+COUNTIF($CD$6:CD18165,CD18166))</f>
        <v>61676</v>
      </c>
      <c r="CC18166" s="34">
        <f t="shared" si="2035"/>
        <v>55153</v>
      </c>
      <c r="CD18166" s="32">
        <f t="shared" si="2036"/>
        <v>55153</v>
      </c>
      <c r="CE18166" s="32">
        <f t="shared" si="2037"/>
        <v>0</v>
      </c>
      <c r="CF18166" s="32">
        <f t="shared" si="2038"/>
        <v>0</v>
      </c>
      <c r="CG18166" s="32" t="str">
        <f t="shared" si="2039"/>
        <v/>
      </c>
      <c r="CH18166" s="32">
        <v>161</v>
      </c>
      <c r="CI18166" s="32" t="s">
        <v>13</v>
      </c>
      <c r="CJ18166" s="32" t="str">
        <f t="shared" si="2040"/>
        <v/>
      </c>
      <c r="CK18166" s="32" t="str">
        <f t="shared" si="2041"/>
        <v/>
      </c>
      <c r="CL18166" s="32" t="str">
        <f t="shared" si="2042"/>
        <v/>
      </c>
      <c r="CM18166" s="32" t="str">
        <f t="shared" si="2043"/>
        <v/>
      </c>
      <c r="CN18166" s="32" t="str">
        <f t="shared" si="2044"/>
        <v/>
      </c>
    </row>
    <row r="18167" spans="71:92" x14ac:dyDescent="0.3">
      <c r="BS18167" s="32" t="str">
        <f>IF(Kiadasi_kiseroiv!$K$2=BT18167,BV18167,"")</f>
        <v/>
      </c>
      <c r="BT18167" s="34" t="str">
        <f t="shared" ref="BT18167:BT18198" si="2045">IF(AND($BT$4=CI18167,BU18167&lt;&gt;""),CC18167,"")</f>
        <v/>
      </c>
      <c r="BU18167" s="32" t="str">
        <f t="shared" ref="BU18167:BU18200" si="2046">IF(AND($BU$1=CI18167,ISERROR(VLOOKUP(CG18167,Kisiv,2,FALSE))=FALSE),CB18167,"")</f>
        <v/>
      </c>
      <c r="BV18167" s="32" t="str">
        <f t="shared" ref="BV18167:BV18198" si="2047">IF(BU18167&lt;&gt;"",RANK(BU18167,$BU$7:$BU$33000,1),"")</f>
        <v/>
      </c>
      <c r="BW18167" s="32" t="str">
        <f t="shared" ref="BW18167:BW18200" si="2048">IF(CC18167&lt;min,$BW$2,IF(CC18167&lt;=max,CG18167,""))</f>
        <v/>
      </c>
      <c r="BX18167" s="32" t="str">
        <f t="shared" ref="BX18167:BX18200" si="2049">IF(AND(OR($BX$1=0,$BX$1=CG18167),OR($BX$2=0,IF(ISERROR(SEARCH($BX$2,CJ18167&amp;CK18167&amp;CL18167,1)),FALSE,TRUE))),CB18167,"")</f>
        <v/>
      </c>
      <c r="BY18167" s="32" t="str">
        <f t="shared" ref="BY18167:BY18198" si="2050">IF(AND(BX18167&lt;&gt;"",CC18167&lt;&gt;$CD$2),RANK(BX18167,$BX$7:$BX$33000,1),"")</f>
        <v/>
      </c>
      <c r="BZ18167" s="32" t="str">
        <f t="shared" ref="BZ18167:BZ18200" si="2051">IF(AND(CC18167&lt;$BZ$2,CI18167=$BZ$4),$BZ$5,IF(AND(CC18167&lt;=$BZ$3,CI18167=$BZ$4),CB18167,""))</f>
        <v/>
      </c>
      <c r="CA18167" s="32" t="str">
        <f t="shared" ref="CA18167:CA18198" si="2052">IF(AND(BZ18167&lt;&gt;"",BZ18167&lt;&gt;$BZ$5),RANK(BZ18167,$BZ$7:$BZ$33000,1),"")</f>
        <v/>
      </c>
      <c r="CB18167" s="33">
        <f>IF(COUNTIF($CD$7:CD18167,CD18167)=1,CD18167,CD18167+COUNTIF($CD$6:CD18166,CD18167))</f>
        <v>61677</v>
      </c>
      <c r="CC18167" s="34">
        <f t="shared" ref="CC18167:CC18200" si="2053">IF(INDEX(fb,CH18167,1)&lt;&gt;1,INDEX(fb,CH18167,1),$CD$2)</f>
        <v>55153</v>
      </c>
      <c r="CD18167" s="32">
        <f t="shared" ref="CD18167:CD18198" si="2054">IF(CC18167&lt;&gt;$CD$2,RANK(CC18167,$CC$7:$CC$33000,1),$CD$2)</f>
        <v>55153</v>
      </c>
      <c r="CE18167" s="32">
        <f t="shared" ref="CE18167:CE18200" si="2055">INDEX(fb,CH18167,6)</f>
        <v>0</v>
      </c>
      <c r="CF18167" s="32">
        <f t="shared" ref="CF18167:CF18200" si="2056">INDEX(fb,CH18167,8)</f>
        <v>0</v>
      </c>
      <c r="CG18167" s="32" t="str">
        <f t="shared" ref="CG18167:CG18198" si="2057">INDEX(fb,CH18167,7)&amp;INDEX(fb,CH18167,9)</f>
        <v/>
      </c>
      <c r="CH18167" s="32">
        <v>162</v>
      </c>
      <c r="CI18167" s="32" t="s">
        <v>13</v>
      </c>
      <c r="CJ18167" s="32" t="str">
        <f t="shared" ref="CJ18167:CJ18200" si="2058">IF(INDEX(fb,CH18167,5)&lt;&gt;0,INDEX(fb,CH18167,5),"")</f>
        <v/>
      </c>
      <c r="CK18167" s="32" t="str">
        <f t="shared" ref="CK18167:CK18200" si="2059">IF(INDEX(fb,CH18167,10)&lt;&gt;0,INDEX(fb,CH18167,10),"")</f>
        <v/>
      </c>
      <c r="CL18167" s="32" t="str">
        <f t="shared" ref="CL18167:CL18200" si="2060">IF(INDEX(fb,CH18167,11)&lt;&gt;0,INDEX(fb,CH18167,11),"")</f>
        <v/>
      </c>
      <c r="CM18167" s="32" t="str">
        <f t="shared" ref="CM18167:CM18200" si="2061">IF(INDEX(fb,CH18167,4)&lt;&gt;0,INDEX(fb,CH18167,4),"")</f>
        <v/>
      </c>
      <c r="CN18167" s="32" t="str">
        <f t="shared" ref="CN18167:CN18200" si="2062">IF(INDEX(fb,CH18167,3)&lt;&gt;0,INDEX(fb,CH18167,3),"")</f>
        <v/>
      </c>
    </row>
    <row r="18168" spans="71:92" x14ac:dyDescent="0.3">
      <c r="BS18168" s="32" t="str">
        <f>IF(Kiadasi_kiseroiv!$K$2=BT18168,BV18168,"")</f>
        <v/>
      </c>
      <c r="BT18168" s="34" t="str">
        <f t="shared" si="2045"/>
        <v/>
      </c>
      <c r="BU18168" s="32" t="str">
        <f t="shared" si="2046"/>
        <v/>
      </c>
      <c r="BV18168" s="32" t="str">
        <f t="shared" si="2047"/>
        <v/>
      </c>
      <c r="BW18168" s="32" t="str">
        <f t="shared" si="2048"/>
        <v/>
      </c>
      <c r="BX18168" s="32" t="str">
        <f t="shared" si="2049"/>
        <v/>
      </c>
      <c r="BY18168" s="32" t="str">
        <f t="shared" si="2050"/>
        <v/>
      </c>
      <c r="BZ18168" s="32" t="str">
        <f t="shared" si="2051"/>
        <v/>
      </c>
      <c r="CA18168" s="32" t="str">
        <f t="shared" si="2052"/>
        <v/>
      </c>
      <c r="CB18168" s="33">
        <f>IF(COUNTIF($CD$7:CD18168,CD18168)=1,CD18168,CD18168+COUNTIF($CD$6:CD18167,CD18168))</f>
        <v>61678</v>
      </c>
      <c r="CC18168" s="34">
        <f t="shared" si="2053"/>
        <v>55153</v>
      </c>
      <c r="CD18168" s="32">
        <f t="shared" si="2054"/>
        <v>55153</v>
      </c>
      <c r="CE18168" s="32">
        <f t="shared" si="2055"/>
        <v>0</v>
      </c>
      <c r="CF18168" s="32">
        <f t="shared" si="2056"/>
        <v>0</v>
      </c>
      <c r="CG18168" s="32" t="str">
        <f t="shared" si="2057"/>
        <v/>
      </c>
      <c r="CH18168" s="32">
        <v>163</v>
      </c>
      <c r="CI18168" s="32" t="s">
        <v>13</v>
      </c>
      <c r="CJ18168" s="32" t="str">
        <f t="shared" si="2058"/>
        <v/>
      </c>
      <c r="CK18168" s="32" t="str">
        <f t="shared" si="2059"/>
        <v/>
      </c>
      <c r="CL18168" s="32" t="str">
        <f t="shared" si="2060"/>
        <v/>
      </c>
      <c r="CM18168" s="32" t="str">
        <f t="shared" si="2061"/>
        <v/>
      </c>
      <c r="CN18168" s="32" t="str">
        <f t="shared" si="2062"/>
        <v/>
      </c>
    </row>
    <row r="18169" spans="71:92" x14ac:dyDescent="0.3">
      <c r="BS18169" s="32" t="str">
        <f>IF(Kiadasi_kiseroiv!$K$2=BT18169,BV18169,"")</f>
        <v/>
      </c>
      <c r="BT18169" s="34" t="str">
        <f t="shared" si="2045"/>
        <v/>
      </c>
      <c r="BU18169" s="32" t="str">
        <f t="shared" si="2046"/>
        <v/>
      </c>
      <c r="BV18169" s="32" t="str">
        <f t="shared" si="2047"/>
        <v/>
      </c>
      <c r="BW18169" s="32" t="str">
        <f t="shared" si="2048"/>
        <v/>
      </c>
      <c r="BX18169" s="32" t="str">
        <f t="shared" si="2049"/>
        <v/>
      </c>
      <c r="BY18169" s="32" t="str">
        <f t="shared" si="2050"/>
        <v/>
      </c>
      <c r="BZ18169" s="32" t="str">
        <f t="shared" si="2051"/>
        <v/>
      </c>
      <c r="CA18169" s="32" t="str">
        <f t="shared" si="2052"/>
        <v/>
      </c>
      <c r="CB18169" s="33">
        <f>IF(COUNTIF($CD$7:CD18169,CD18169)=1,CD18169,CD18169+COUNTIF($CD$6:CD18168,CD18169))</f>
        <v>61679</v>
      </c>
      <c r="CC18169" s="34">
        <f t="shared" si="2053"/>
        <v>55153</v>
      </c>
      <c r="CD18169" s="32">
        <f t="shared" si="2054"/>
        <v>55153</v>
      </c>
      <c r="CE18169" s="32">
        <f t="shared" si="2055"/>
        <v>0</v>
      </c>
      <c r="CF18169" s="32">
        <f t="shared" si="2056"/>
        <v>0</v>
      </c>
      <c r="CG18169" s="32" t="str">
        <f t="shared" si="2057"/>
        <v/>
      </c>
      <c r="CH18169" s="32">
        <v>164</v>
      </c>
      <c r="CI18169" s="32" t="s">
        <v>13</v>
      </c>
      <c r="CJ18169" s="32" t="str">
        <f t="shared" si="2058"/>
        <v/>
      </c>
      <c r="CK18169" s="32" t="str">
        <f t="shared" si="2059"/>
        <v/>
      </c>
      <c r="CL18169" s="32" t="str">
        <f t="shared" si="2060"/>
        <v/>
      </c>
      <c r="CM18169" s="32" t="str">
        <f t="shared" si="2061"/>
        <v/>
      </c>
      <c r="CN18169" s="32" t="str">
        <f t="shared" si="2062"/>
        <v/>
      </c>
    </row>
    <row r="18170" spans="71:92" x14ac:dyDescent="0.3">
      <c r="BS18170" s="32" t="str">
        <f>IF(Kiadasi_kiseroiv!$K$2=BT18170,BV18170,"")</f>
        <v/>
      </c>
      <c r="BT18170" s="34" t="str">
        <f t="shared" si="2045"/>
        <v/>
      </c>
      <c r="BU18170" s="32" t="str">
        <f t="shared" si="2046"/>
        <v/>
      </c>
      <c r="BV18170" s="32" t="str">
        <f t="shared" si="2047"/>
        <v/>
      </c>
      <c r="BW18170" s="32" t="str">
        <f t="shared" si="2048"/>
        <v/>
      </c>
      <c r="BX18170" s="32" t="str">
        <f t="shared" si="2049"/>
        <v/>
      </c>
      <c r="BY18170" s="32" t="str">
        <f t="shared" si="2050"/>
        <v/>
      </c>
      <c r="BZ18170" s="32" t="str">
        <f t="shared" si="2051"/>
        <v/>
      </c>
      <c r="CA18170" s="32" t="str">
        <f t="shared" si="2052"/>
        <v/>
      </c>
      <c r="CB18170" s="33">
        <f>IF(COUNTIF($CD$7:CD18170,CD18170)=1,CD18170,CD18170+COUNTIF($CD$6:CD18169,CD18170))</f>
        <v>61680</v>
      </c>
      <c r="CC18170" s="34">
        <f t="shared" si="2053"/>
        <v>55153</v>
      </c>
      <c r="CD18170" s="32">
        <f t="shared" si="2054"/>
        <v>55153</v>
      </c>
      <c r="CE18170" s="32">
        <f t="shared" si="2055"/>
        <v>0</v>
      </c>
      <c r="CF18170" s="32">
        <f t="shared" si="2056"/>
        <v>0</v>
      </c>
      <c r="CG18170" s="32" t="str">
        <f t="shared" si="2057"/>
        <v/>
      </c>
      <c r="CH18170" s="32">
        <v>165</v>
      </c>
      <c r="CI18170" s="32" t="s">
        <v>13</v>
      </c>
      <c r="CJ18170" s="32" t="str">
        <f t="shared" si="2058"/>
        <v/>
      </c>
      <c r="CK18170" s="32" t="str">
        <f t="shared" si="2059"/>
        <v/>
      </c>
      <c r="CL18170" s="32" t="str">
        <f t="shared" si="2060"/>
        <v/>
      </c>
      <c r="CM18170" s="32" t="str">
        <f t="shared" si="2061"/>
        <v/>
      </c>
      <c r="CN18170" s="32" t="str">
        <f t="shared" si="2062"/>
        <v/>
      </c>
    </row>
    <row r="18171" spans="71:92" x14ac:dyDescent="0.3">
      <c r="BS18171" s="32" t="str">
        <f>IF(Kiadasi_kiseroiv!$K$2=BT18171,BV18171,"")</f>
        <v/>
      </c>
      <c r="BT18171" s="34" t="str">
        <f t="shared" si="2045"/>
        <v/>
      </c>
      <c r="BU18171" s="32" t="str">
        <f t="shared" si="2046"/>
        <v/>
      </c>
      <c r="BV18171" s="32" t="str">
        <f t="shared" si="2047"/>
        <v/>
      </c>
      <c r="BW18171" s="32" t="str">
        <f t="shared" si="2048"/>
        <v/>
      </c>
      <c r="BX18171" s="32" t="str">
        <f t="shared" si="2049"/>
        <v/>
      </c>
      <c r="BY18171" s="32" t="str">
        <f t="shared" si="2050"/>
        <v/>
      </c>
      <c r="BZ18171" s="32" t="str">
        <f t="shared" si="2051"/>
        <v/>
      </c>
      <c r="CA18171" s="32" t="str">
        <f t="shared" si="2052"/>
        <v/>
      </c>
      <c r="CB18171" s="33">
        <f>IF(COUNTIF($CD$7:CD18171,CD18171)=1,CD18171,CD18171+COUNTIF($CD$6:CD18170,CD18171))</f>
        <v>61681</v>
      </c>
      <c r="CC18171" s="34">
        <f t="shared" si="2053"/>
        <v>55153</v>
      </c>
      <c r="CD18171" s="32">
        <f t="shared" si="2054"/>
        <v>55153</v>
      </c>
      <c r="CE18171" s="32">
        <f t="shared" si="2055"/>
        <v>0</v>
      </c>
      <c r="CF18171" s="32">
        <f t="shared" si="2056"/>
        <v>0</v>
      </c>
      <c r="CG18171" s="32" t="str">
        <f t="shared" si="2057"/>
        <v/>
      </c>
      <c r="CH18171" s="32">
        <v>166</v>
      </c>
      <c r="CI18171" s="32" t="s">
        <v>13</v>
      </c>
      <c r="CJ18171" s="32" t="str">
        <f t="shared" si="2058"/>
        <v/>
      </c>
      <c r="CK18171" s="32" t="str">
        <f t="shared" si="2059"/>
        <v/>
      </c>
      <c r="CL18171" s="32" t="str">
        <f t="shared" si="2060"/>
        <v/>
      </c>
      <c r="CM18171" s="32" t="str">
        <f t="shared" si="2061"/>
        <v/>
      </c>
      <c r="CN18171" s="32" t="str">
        <f t="shared" si="2062"/>
        <v/>
      </c>
    </row>
    <row r="18172" spans="71:92" x14ac:dyDescent="0.3">
      <c r="BS18172" s="32" t="str">
        <f>IF(Kiadasi_kiseroiv!$K$2=BT18172,BV18172,"")</f>
        <v/>
      </c>
      <c r="BT18172" s="34" t="str">
        <f t="shared" si="2045"/>
        <v/>
      </c>
      <c r="BU18172" s="32" t="str">
        <f t="shared" si="2046"/>
        <v/>
      </c>
      <c r="BV18172" s="32" t="str">
        <f t="shared" si="2047"/>
        <v/>
      </c>
      <c r="BW18172" s="32" t="str">
        <f t="shared" si="2048"/>
        <v/>
      </c>
      <c r="BX18172" s="32" t="str">
        <f t="shared" si="2049"/>
        <v/>
      </c>
      <c r="BY18172" s="32" t="str">
        <f t="shared" si="2050"/>
        <v/>
      </c>
      <c r="BZ18172" s="32" t="str">
        <f t="shared" si="2051"/>
        <v/>
      </c>
      <c r="CA18172" s="32" t="str">
        <f t="shared" si="2052"/>
        <v/>
      </c>
      <c r="CB18172" s="33">
        <f>IF(COUNTIF($CD$7:CD18172,CD18172)=1,CD18172,CD18172+COUNTIF($CD$6:CD18171,CD18172))</f>
        <v>61682</v>
      </c>
      <c r="CC18172" s="34">
        <f t="shared" si="2053"/>
        <v>55153</v>
      </c>
      <c r="CD18172" s="32">
        <f t="shared" si="2054"/>
        <v>55153</v>
      </c>
      <c r="CE18172" s="32">
        <f t="shared" si="2055"/>
        <v>0</v>
      </c>
      <c r="CF18172" s="32">
        <f t="shared" si="2056"/>
        <v>0</v>
      </c>
      <c r="CG18172" s="32" t="str">
        <f t="shared" si="2057"/>
        <v/>
      </c>
      <c r="CH18172" s="32">
        <v>167</v>
      </c>
      <c r="CI18172" s="32" t="s">
        <v>13</v>
      </c>
      <c r="CJ18172" s="32" t="str">
        <f t="shared" si="2058"/>
        <v/>
      </c>
      <c r="CK18172" s="32" t="str">
        <f t="shared" si="2059"/>
        <v/>
      </c>
      <c r="CL18172" s="32" t="str">
        <f t="shared" si="2060"/>
        <v/>
      </c>
      <c r="CM18172" s="32" t="str">
        <f t="shared" si="2061"/>
        <v/>
      </c>
      <c r="CN18172" s="32" t="str">
        <f t="shared" si="2062"/>
        <v/>
      </c>
    </row>
    <row r="18173" spans="71:92" x14ac:dyDescent="0.3">
      <c r="BS18173" s="32" t="str">
        <f>IF(Kiadasi_kiseroiv!$K$2=BT18173,BV18173,"")</f>
        <v/>
      </c>
      <c r="BT18173" s="34" t="str">
        <f t="shared" si="2045"/>
        <v/>
      </c>
      <c r="BU18173" s="32" t="str">
        <f t="shared" si="2046"/>
        <v/>
      </c>
      <c r="BV18173" s="32" t="str">
        <f t="shared" si="2047"/>
        <v/>
      </c>
      <c r="BW18173" s="32" t="str">
        <f t="shared" si="2048"/>
        <v/>
      </c>
      <c r="BX18173" s="32" t="str">
        <f t="shared" si="2049"/>
        <v/>
      </c>
      <c r="BY18173" s="32" t="str">
        <f t="shared" si="2050"/>
        <v/>
      </c>
      <c r="BZ18173" s="32" t="str">
        <f t="shared" si="2051"/>
        <v/>
      </c>
      <c r="CA18173" s="32" t="str">
        <f t="shared" si="2052"/>
        <v/>
      </c>
      <c r="CB18173" s="33">
        <f>IF(COUNTIF($CD$7:CD18173,CD18173)=1,CD18173,CD18173+COUNTIF($CD$6:CD18172,CD18173))</f>
        <v>61683</v>
      </c>
      <c r="CC18173" s="34">
        <f t="shared" si="2053"/>
        <v>55153</v>
      </c>
      <c r="CD18173" s="32">
        <f t="shared" si="2054"/>
        <v>55153</v>
      </c>
      <c r="CE18173" s="32">
        <f t="shared" si="2055"/>
        <v>0</v>
      </c>
      <c r="CF18173" s="32">
        <f t="shared" si="2056"/>
        <v>0</v>
      </c>
      <c r="CG18173" s="32" t="str">
        <f t="shared" si="2057"/>
        <v/>
      </c>
      <c r="CH18173" s="32">
        <v>168</v>
      </c>
      <c r="CI18173" s="32" t="s">
        <v>13</v>
      </c>
      <c r="CJ18173" s="32" t="str">
        <f t="shared" si="2058"/>
        <v/>
      </c>
      <c r="CK18173" s="32" t="str">
        <f t="shared" si="2059"/>
        <v/>
      </c>
      <c r="CL18173" s="32" t="str">
        <f t="shared" si="2060"/>
        <v/>
      </c>
      <c r="CM18173" s="32" t="str">
        <f t="shared" si="2061"/>
        <v/>
      </c>
      <c r="CN18173" s="32" t="str">
        <f t="shared" si="2062"/>
        <v/>
      </c>
    </row>
    <row r="18174" spans="71:92" x14ac:dyDescent="0.3">
      <c r="BS18174" s="32" t="str">
        <f>IF(Kiadasi_kiseroiv!$K$2=BT18174,BV18174,"")</f>
        <v/>
      </c>
      <c r="BT18174" s="34" t="str">
        <f t="shared" si="2045"/>
        <v/>
      </c>
      <c r="BU18174" s="32" t="str">
        <f t="shared" si="2046"/>
        <v/>
      </c>
      <c r="BV18174" s="32" t="str">
        <f t="shared" si="2047"/>
        <v/>
      </c>
      <c r="BW18174" s="32" t="str">
        <f t="shared" si="2048"/>
        <v/>
      </c>
      <c r="BX18174" s="32" t="str">
        <f t="shared" si="2049"/>
        <v/>
      </c>
      <c r="BY18174" s="32" t="str">
        <f t="shared" si="2050"/>
        <v/>
      </c>
      <c r="BZ18174" s="32" t="str">
        <f t="shared" si="2051"/>
        <v/>
      </c>
      <c r="CA18174" s="32" t="str">
        <f t="shared" si="2052"/>
        <v/>
      </c>
      <c r="CB18174" s="33">
        <f>IF(COUNTIF($CD$7:CD18174,CD18174)=1,CD18174,CD18174+COUNTIF($CD$6:CD18173,CD18174))</f>
        <v>61684</v>
      </c>
      <c r="CC18174" s="34">
        <f t="shared" si="2053"/>
        <v>55153</v>
      </c>
      <c r="CD18174" s="32">
        <f t="shared" si="2054"/>
        <v>55153</v>
      </c>
      <c r="CE18174" s="32">
        <f t="shared" si="2055"/>
        <v>0</v>
      </c>
      <c r="CF18174" s="32">
        <f t="shared" si="2056"/>
        <v>0</v>
      </c>
      <c r="CG18174" s="32" t="str">
        <f t="shared" si="2057"/>
        <v/>
      </c>
      <c r="CH18174" s="32">
        <v>169</v>
      </c>
      <c r="CI18174" s="32" t="s">
        <v>13</v>
      </c>
      <c r="CJ18174" s="32" t="str">
        <f t="shared" si="2058"/>
        <v/>
      </c>
      <c r="CK18174" s="32" t="str">
        <f t="shared" si="2059"/>
        <v/>
      </c>
      <c r="CL18174" s="32" t="str">
        <f t="shared" si="2060"/>
        <v/>
      </c>
      <c r="CM18174" s="32" t="str">
        <f t="shared" si="2061"/>
        <v/>
      </c>
      <c r="CN18174" s="32" t="str">
        <f t="shared" si="2062"/>
        <v/>
      </c>
    </row>
    <row r="18175" spans="71:92" x14ac:dyDescent="0.3">
      <c r="BS18175" s="32" t="str">
        <f>IF(Kiadasi_kiseroiv!$K$2=BT18175,BV18175,"")</f>
        <v/>
      </c>
      <c r="BT18175" s="34" t="str">
        <f t="shared" si="2045"/>
        <v/>
      </c>
      <c r="BU18175" s="32" t="str">
        <f t="shared" si="2046"/>
        <v/>
      </c>
      <c r="BV18175" s="32" t="str">
        <f t="shared" si="2047"/>
        <v/>
      </c>
      <c r="BW18175" s="32" t="str">
        <f t="shared" si="2048"/>
        <v/>
      </c>
      <c r="BX18175" s="32" t="str">
        <f t="shared" si="2049"/>
        <v/>
      </c>
      <c r="BY18175" s="32" t="str">
        <f t="shared" si="2050"/>
        <v/>
      </c>
      <c r="BZ18175" s="32" t="str">
        <f t="shared" si="2051"/>
        <v/>
      </c>
      <c r="CA18175" s="32" t="str">
        <f t="shared" si="2052"/>
        <v/>
      </c>
      <c r="CB18175" s="33">
        <f>IF(COUNTIF($CD$7:CD18175,CD18175)=1,CD18175,CD18175+COUNTIF($CD$6:CD18174,CD18175))</f>
        <v>61685</v>
      </c>
      <c r="CC18175" s="34">
        <f t="shared" si="2053"/>
        <v>55153</v>
      </c>
      <c r="CD18175" s="32">
        <f t="shared" si="2054"/>
        <v>55153</v>
      </c>
      <c r="CE18175" s="32">
        <f t="shared" si="2055"/>
        <v>0</v>
      </c>
      <c r="CF18175" s="32">
        <f t="shared" si="2056"/>
        <v>0</v>
      </c>
      <c r="CG18175" s="32" t="str">
        <f t="shared" si="2057"/>
        <v/>
      </c>
      <c r="CH18175" s="32">
        <v>170</v>
      </c>
      <c r="CI18175" s="32" t="s">
        <v>13</v>
      </c>
      <c r="CJ18175" s="32" t="str">
        <f t="shared" si="2058"/>
        <v/>
      </c>
      <c r="CK18175" s="32" t="str">
        <f t="shared" si="2059"/>
        <v/>
      </c>
      <c r="CL18175" s="32" t="str">
        <f t="shared" si="2060"/>
        <v/>
      </c>
      <c r="CM18175" s="32" t="str">
        <f t="shared" si="2061"/>
        <v/>
      </c>
      <c r="CN18175" s="32" t="str">
        <f t="shared" si="2062"/>
        <v/>
      </c>
    </row>
    <row r="18176" spans="71:92" x14ac:dyDescent="0.3">
      <c r="BS18176" s="32" t="str">
        <f>IF(Kiadasi_kiseroiv!$K$2=BT18176,BV18176,"")</f>
        <v/>
      </c>
      <c r="BT18176" s="34" t="str">
        <f t="shared" si="2045"/>
        <v/>
      </c>
      <c r="BU18176" s="32" t="str">
        <f t="shared" si="2046"/>
        <v/>
      </c>
      <c r="BV18176" s="32" t="str">
        <f t="shared" si="2047"/>
        <v/>
      </c>
      <c r="BW18176" s="32" t="str">
        <f t="shared" si="2048"/>
        <v/>
      </c>
      <c r="BX18176" s="32" t="str">
        <f t="shared" si="2049"/>
        <v/>
      </c>
      <c r="BY18176" s="32" t="str">
        <f t="shared" si="2050"/>
        <v/>
      </c>
      <c r="BZ18176" s="32" t="str">
        <f t="shared" si="2051"/>
        <v/>
      </c>
      <c r="CA18176" s="32" t="str">
        <f t="shared" si="2052"/>
        <v/>
      </c>
      <c r="CB18176" s="33">
        <f>IF(COUNTIF($CD$7:CD18176,CD18176)=1,CD18176,CD18176+COUNTIF($CD$6:CD18175,CD18176))</f>
        <v>61686</v>
      </c>
      <c r="CC18176" s="34">
        <f t="shared" si="2053"/>
        <v>55153</v>
      </c>
      <c r="CD18176" s="32">
        <f t="shared" si="2054"/>
        <v>55153</v>
      </c>
      <c r="CE18176" s="32">
        <f t="shared" si="2055"/>
        <v>0</v>
      </c>
      <c r="CF18176" s="32">
        <f t="shared" si="2056"/>
        <v>0</v>
      </c>
      <c r="CG18176" s="32" t="str">
        <f t="shared" si="2057"/>
        <v/>
      </c>
      <c r="CH18176" s="32">
        <v>171</v>
      </c>
      <c r="CI18176" s="32" t="s">
        <v>13</v>
      </c>
      <c r="CJ18176" s="32" t="str">
        <f t="shared" si="2058"/>
        <v/>
      </c>
      <c r="CK18176" s="32" t="str">
        <f t="shared" si="2059"/>
        <v/>
      </c>
      <c r="CL18176" s="32" t="str">
        <f t="shared" si="2060"/>
        <v/>
      </c>
      <c r="CM18176" s="32" t="str">
        <f t="shared" si="2061"/>
        <v/>
      </c>
      <c r="CN18176" s="32" t="str">
        <f t="shared" si="2062"/>
        <v/>
      </c>
    </row>
    <row r="18177" spans="71:92" x14ac:dyDescent="0.3">
      <c r="BS18177" s="32" t="str">
        <f>IF(Kiadasi_kiseroiv!$K$2=BT18177,BV18177,"")</f>
        <v/>
      </c>
      <c r="BT18177" s="34" t="str">
        <f t="shared" si="2045"/>
        <v/>
      </c>
      <c r="BU18177" s="32" t="str">
        <f t="shared" si="2046"/>
        <v/>
      </c>
      <c r="BV18177" s="32" t="str">
        <f t="shared" si="2047"/>
        <v/>
      </c>
      <c r="BW18177" s="32" t="str">
        <f t="shared" si="2048"/>
        <v/>
      </c>
      <c r="BX18177" s="32" t="str">
        <f t="shared" si="2049"/>
        <v/>
      </c>
      <c r="BY18177" s="32" t="str">
        <f t="shared" si="2050"/>
        <v/>
      </c>
      <c r="BZ18177" s="32" t="str">
        <f t="shared" si="2051"/>
        <v/>
      </c>
      <c r="CA18177" s="32" t="str">
        <f t="shared" si="2052"/>
        <v/>
      </c>
      <c r="CB18177" s="33">
        <f>IF(COUNTIF($CD$7:CD18177,CD18177)=1,CD18177,CD18177+COUNTIF($CD$6:CD18176,CD18177))</f>
        <v>61687</v>
      </c>
      <c r="CC18177" s="34">
        <f t="shared" si="2053"/>
        <v>55153</v>
      </c>
      <c r="CD18177" s="32">
        <f t="shared" si="2054"/>
        <v>55153</v>
      </c>
      <c r="CE18177" s="32">
        <f t="shared" si="2055"/>
        <v>0</v>
      </c>
      <c r="CF18177" s="32">
        <f t="shared" si="2056"/>
        <v>0</v>
      </c>
      <c r="CG18177" s="32" t="str">
        <f t="shared" si="2057"/>
        <v/>
      </c>
      <c r="CH18177" s="32">
        <v>172</v>
      </c>
      <c r="CI18177" s="32" t="s">
        <v>13</v>
      </c>
      <c r="CJ18177" s="32" t="str">
        <f t="shared" si="2058"/>
        <v/>
      </c>
      <c r="CK18177" s="32" t="str">
        <f t="shared" si="2059"/>
        <v/>
      </c>
      <c r="CL18177" s="32" t="str">
        <f t="shared" si="2060"/>
        <v/>
      </c>
      <c r="CM18177" s="32" t="str">
        <f t="shared" si="2061"/>
        <v/>
      </c>
      <c r="CN18177" s="32" t="str">
        <f t="shared" si="2062"/>
        <v/>
      </c>
    </row>
    <row r="18178" spans="71:92" x14ac:dyDescent="0.3">
      <c r="BS18178" s="32" t="str">
        <f>IF(Kiadasi_kiseroiv!$K$2=BT18178,BV18178,"")</f>
        <v/>
      </c>
      <c r="BT18178" s="34" t="str">
        <f t="shared" si="2045"/>
        <v/>
      </c>
      <c r="BU18178" s="32" t="str">
        <f t="shared" si="2046"/>
        <v/>
      </c>
      <c r="BV18178" s="32" t="str">
        <f t="shared" si="2047"/>
        <v/>
      </c>
      <c r="BW18178" s="32" t="str">
        <f t="shared" si="2048"/>
        <v/>
      </c>
      <c r="BX18178" s="32" t="str">
        <f t="shared" si="2049"/>
        <v/>
      </c>
      <c r="BY18178" s="32" t="str">
        <f t="shared" si="2050"/>
        <v/>
      </c>
      <c r="BZ18178" s="32" t="str">
        <f t="shared" si="2051"/>
        <v/>
      </c>
      <c r="CA18178" s="32" t="str">
        <f t="shared" si="2052"/>
        <v/>
      </c>
      <c r="CB18178" s="33">
        <f>IF(COUNTIF($CD$7:CD18178,CD18178)=1,CD18178,CD18178+COUNTIF($CD$6:CD18177,CD18178))</f>
        <v>61688</v>
      </c>
      <c r="CC18178" s="34">
        <f t="shared" si="2053"/>
        <v>55153</v>
      </c>
      <c r="CD18178" s="32">
        <f t="shared" si="2054"/>
        <v>55153</v>
      </c>
      <c r="CE18178" s="32">
        <f t="shared" si="2055"/>
        <v>0</v>
      </c>
      <c r="CF18178" s="32">
        <f t="shared" si="2056"/>
        <v>0</v>
      </c>
      <c r="CG18178" s="32" t="str">
        <f t="shared" si="2057"/>
        <v/>
      </c>
      <c r="CH18178" s="32">
        <v>173</v>
      </c>
      <c r="CI18178" s="32" t="s">
        <v>13</v>
      </c>
      <c r="CJ18178" s="32" t="str">
        <f t="shared" si="2058"/>
        <v/>
      </c>
      <c r="CK18178" s="32" t="str">
        <f t="shared" si="2059"/>
        <v/>
      </c>
      <c r="CL18178" s="32" t="str">
        <f t="shared" si="2060"/>
        <v/>
      </c>
      <c r="CM18178" s="32" t="str">
        <f t="shared" si="2061"/>
        <v/>
      </c>
      <c r="CN18178" s="32" t="str">
        <f t="shared" si="2062"/>
        <v/>
      </c>
    </row>
    <row r="18179" spans="71:92" x14ac:dyDescent="0.3">
      <c r="BS18179" s="32" t="str">
        <f>IF(Kiadasi_kiseroiv!$K$2=BT18179,BV18179,"")</f>
        <v/>
      </c>
      <c r="BT18179" s="34" t="str">
        <f t="shared" si="2045"/>
        <v/>
      </c>
      <c r="BU18179" s="32" t="str">
        <f t="shared" si="2046"/>
        <v/>
      </c>
      <c r="BV18179" s="32" t="str">
        <f t="shared" si="2047"/>
        <v/>
      </c>
      <c r="BW18179" s="32" t="str">
        <f t="shared" si="2048"/>
        <v/>
      </c>
      <c r="BX18179" s="32" t="str">
        <f t="shared" si="2049"/>
        <v/>
      </c>
      <c r="BY18179" s="32" t="str">
        <f t="shared" si="2050"/>
        <v/>
      </c>
      <c r="BZ18179" s="32" t="str">
        <f t="shared" si="2051"/>
        <v/>
      </c>
      <c r="CA18179" s="32" t="str">
        <f t="shared" si="2052"/>
        <v/>
      </c>
      <c r="CB18179" s="33">
        <f>IF(COUNTIF($CD$7:CD18179,CD18179)=1,CD18179,CD18179+COUNTIF($CD$6:CD18178,CD18179))</f>
        <v>61689</v>
      </c>
      <c r="CC18179" s="34">
        <f t="shared" si="2053"/>
        <v>55153</v>
      </c>
      <c r="CD18179" s="32">
        <f t="shared" si="2054"/>
        <v>55153</v>
      </c>
      <c r="CE18179" s="32">
        <f t="shared" si="2055"/>
        <v>0</v>
      </c>
      <c r="CF18179" s="32">
        <f t="shared" si="2056"/>
        <v>0</v>
      </c>
      <c r="CG18179" s="32" t="str">
        <f t="shared" si="2057"/>
        <v/>
      </c>
      <c r="CH18179" s="32">
        <v>174</v>
      </c>
      <c r="CI18179" s="32" t="s">
        <v>13</v>
      </c>
      <c r="CJ18179" s="32" t="str">
        <f t="shared" si="2058"/>
        <v/>
      </c>
      <c r="CK18179" s="32" t="str">
        <f t="shared" si="2059"/>
        <v/>
      </c>
      <c r="CL18179" s="32" t="str">
        <f t="shared" si="2060"/>
        <v/>
      </c>
      <c r="CM18179" s="32" t="str">
        <f t="shared" si="2061"/>
        <v/>
      </c>
      <c r="CN18179" s="32" t="str">
        <f t="shared" si="2062"/>
        <v/>
      </c>
    </row>
    <row r="18180" spans="71:92" x14ac:dyDescent="0.3">
      <c r="BS18180" s="32" t="str">
        <f>IF(Kiadasi_kiseroiv!$K$2=BT18180,BV18180,"")</f>
        <v/>
      </c>
      <c r="BT18180" s="34" t="str">
        <f t="shared" si="2045"/>
        <v/>
      </c>
      <c r="BU18180" s="32" t="str">
        <f t="shared" si="2046"/>
        <v/>
      </c>
      <c r="BV18180" s="32" t="str">
        <f t="shared" si="2047"/>
        <v/>
      </c>
      <c r="BW18180" s="32" t="str">
        <f t="shared" si="2048"/>
        <v/>
      </c>
      <c r="BX18180" s="32" t="str">
        <f t="shared" si="2049"/>
        <v/>
      </c>
      <c r="BY18180" s="32" t="str">
        <f t="shared" si="2050"/>
        <v/>
      </c>
      <c r="BZ18180" s="32" t="str">
        <f t="shared" si="2051"/>
        <v/>
      </c>
      <c r="CA18180" s="32" t="str">
        <f t="shared" si="2052"/>
        <v/>
      </c>
      <c r="CB18180" s="33">
        <f>IF(COUNTIF($CD$7:CD18180,CD18180)=1,CD18180,CD18180+COUNTIF($CD$6:CD18179,CD18180))</f>
        <v>61690</v>
      </c>
      <c r="CC18180" s="34">
        <f t="shared" si="2053"/>
        <v>55153</v>
      </c>
      <c r="CD18180" s="32">
        <f t="shared" si="2054"/>
        <v>55153</v>
      </c>
      <c r="CE18180" s="32">
        <f t="shared" si="2055"/>
        <v>0</v>
      </c>
      <c r="CF18180" s="32">
        <f t="shared" si="2056"/>
        <v>0</v>
      </c>
      <c r="CG18180" s="32" t="str">
        <f t="shared" si="2057"/>
        <v/>
      </c>
      <c r="CH18180" s="32">
        <v>175</v>
      </c>
      <c r="CI18180" s="32" t="s">
        <v>13</v>
      </c>
      <c r="CJ18180" s="32" t="str">
        <f t="shared" si="2058"/>
        <v/>
      </c>
      <c r="CK18180" s="32" t="str">
        <f t="shared" si="2059"/>
        <v/>
      </c>
      <c r="CL18180" s="32" t="str">
        <f t="shared" si="2060"/>
        <v/>
      </c>
      <c r="CM18180" s="32" t="str">
        <f t="shared" si="2061"/>
        <v/>
      </c>
      <c r="CN18180" s="32" t="str">
        <f t="shared" si="2062"/>
        <v/>
      </c>
    </row>
    <row r="18181" spans="71:92" x14ac:dyDescent="0.3">
      <c r="BS18181" s="32" t="str">
        <f>IF(Kiadasi_kiseroiv!$K$2=BT18181,BV18181,"")</f>
        <v/>
      </c>
      <c r="BT18181" s="34" t="str">
        <f t="shared" si="2045"/>
        <v/>
      </c>
      <c r="BU18181" s="32" t="str">
        <f t="shared" si="2046"/>
        <v/>
      </c>
      <c r="BV18181" s="32" t="str">
        <f t="shared" si="2047"/>
        <v/>
      </c>
      <c r="BW18181" s="32" t="str">
        <f t="shared" si="2048"/>
        <v/>
      </c>
      <c r="BX18181" s="32" t="str">
        <f t="shared" si="2049"/>
        <v/>
      </c>
      <c r="BY18181" s="32" t="str">
        <f t="shared" si="2050"/>
        <v/>
      </c>
      <c r="BZ18181" s="32" t="str">
        <f t="shared" si="2051"/>
        <v/>
      </c>
      <c r="CA18181" s="32" t="str">
        <f t="shared" si="2052"/>
        <v/>
      </c>
      <c r="CB18181" s="33">
        <f>IF(COUNTIF($CD$7:CD18181,CD18181)=1,CD18181,CD18181+COUNTIF($CD$6:CD18180,CD18181))</f>
        <v>61691</v>
      </c>
      <c r="CC18181" s="34">
        <f t="shared" si="2053"/>
        <v>55153</v>
      </c>
      <c r="CD18181" s="32">
        <f t="shared" si="2054"/>
        <v>55153</v>
      </c>
      <c r="CE18181" s="32">
        <f t="shared" si="2055"/>
        <v>0</v>
      </c>
      <c r="CF18181" s="32">
        <f t="shared" si="2056"/>
        <v>0</v>
      </c>
      <c r="CG18181" s="32" t="str">
        <f t="shared" si="2057"/>
        <v/>
      </c>
      <c r="CH18181" s="32">
        <v>176</v>
      </c>
      <c r="CI18181" s="32" t="s">
        <v>13</v>
      </c>
      <c r="CJ18181" s="32" t="str">
        <f t="shared" si="2058"/>
        <v/>
      </c>
      <c r="CK18181" s="32" t="str">
        <f t="shared" si="2059"/>
        <v/>
      </c>
      <c r="CL18181" s="32" t="str">
        <f t="shared" si="2060"/>
        <v/>
      </c>
      <c r="CM18181" s="32" t="str">
        <f t="shared" si="2061"/>
        <v/>
      </c>
      <c r="CN18181" s="32" t="str">
        <f t="shared" si="2062"/>
        <v/>
      </c>
    </row>
    <row r="18182" spans="71:92" x14ac:dyDescent="0.3">
      <c r="BS18182" s="32" t="str">
        <f>IF(Kiadasi_kiseroiv!$K$2=BT18182,BV18182,"")</f>
        <v/>
      </c>
      <c r="BT18182" s="34" t="str">
        <f t="shared" si="2045"/>
        <v/>
      </c>
      <c r="BU18182" s="32" t="str">
        <f t="shared" si="2046"/>
        <v/>
      </c>
      <c r="BV18182" s="32" t="str">
        <f t="shared" si="2047"/>
        <v/>
      </c>
      <c r="BW18182" s="32" t="str">
        <f t="shared" si="2048"/>
        <v/>
      </c>
      <c r="BX18182" s="32" t="str">
        <f t="shared" si="2049"/>
        <v/>
      </c>
      <c r="BY18182" s="32" t="str">
        <f t="shared" si="2050"/>
        <v/>
      </c>
      <c r="BZ18182" s="32" t="str">
        <f t="shared" si="2051"/>
        <v/>
      </c>
      <c r="CA18182" s="32" t="str">
        <f t="shared" si="2052"/>
        <v/>
      </c>
      <c r="CB18182" s="33">
        <f>IF(COUNTIF($CD$7:CD18182,CD18182)=1,CD18182,CD18182+COUNTIF($CD$6:CD18181,CD18182))</f>
        <v>61692</v>
      </c>
      <c r="CC18182" s="34">
        <f t="shared" si="2053"/>
        <v>55153</v>
      </c>
      <c r="CD18182" s="32">
        <f t="shared" si="2054"/>
        <v>55153</v>
      </c>
      <c r="CE18182" s="32">
        <f t="shared" si="2055"/>
        <v>0</v>
      </c>
      <c r="CF18182" s="32">
        <f t="shared" si="2056"/>
        <v>0</v>
      </c>
      <c r="CG18182" s="32" t="str">
        <f t="shared" si="2057"/>
        <v/>
      </c>
      <c r="CH18182" s="32">
        <v>177</v>
      </c>
      <c r="CI18182" s="32" t="s">
        <v>13</v>
      </c>
      <c r="CJ18182" s="32" t="str">
        <f t="shared" si="2058"/>
        <v/>
      </c>
      <c r="CK18182" s="32" t="str">
        <f t="shared" si="2059"/>
        <v/>
      </c>
      <c r="CL18182" s="32" t="str">
        <f t="shared" si="2060"/>
        <v/>
      </c>
      <c r="CM18182" s="32" t="str">
        <f t="shared" si="2061"/>
        <v/>
      </c>
      <c r="CN18182" s="32" t="str">
        <f t="shared" si="2062"/>
        <v/>
      </c>
    </row>
    <row r="18183" spans="71:92" x14ac:dyDescent="0.3">
      <c r="BS18183" s="32" t="str">
        <f>IF(Kiadasi_kiseroiv!$K$2=BT18183,BV18183,"")</f>
        <v/>
      </c>
      <c r="BT18183" s="34" t="str">
        <f t="shared" si="2045"/>
        <v/>
      </c>
      <c r="BU18183" s="32" t="str">
        <f t="shared" si="2046"/>
        <v/>
      </c>
      <c r="BV18183" s="32" t="str">
        <f t="shared" si="2047"/>
        <v/>
      </c>
      <c r="BW18183" s="32" t="str">
        <f t="shared" si="2048"/>
        <v/>
      </c>
      <c r="BX18183" s="32" t="str">
        <f t="shared" si="2049"/>
        <v/>
      </c>
      <c r="BY18183" s="32" t="str">
        <f t="shared" si="2050"/>
        <v/>
      </c>
      <c r="BZ18183" s="32" t="str">
        <f t="shared" si="2051"/>
        <v/>
      </c>
      <c r="CA18183" s="32" t="str">
        <f t="shared" si="2052"/>
        <v/>
      </c>
      <c r="CB18183" s="33">
        <f>IF(COUNTIF($CD$7:CD18183,CD18183)=1,CD18183,CD18183+COUNTIF($CD$6:CD18182,CD18183))</f>
        <v>61693</v>
      </c>
      <c r="CC18183" s="34">
        <f t="shared" si="2053"/>
        <v>55153</v>
      </c>
      <c r="CD18183" s="32">
        <f t="shared" si="2054"/>
        <v>55153</v>
      </c>
      <c r="CE18183" s="32">
        <f t="shared" si="2055"/>
        <v>0</v>
      </c>
      <c r="CF18183" s="32">
        <f t="shared" si="2056"/>
        <v>0</v>
      </c>
      <c r="CG18183" s="32" t="str">
        <f t="shared" si="2057"/>
        <v/>
      </c>
      <c r="CH18183" s="32">
        <v>178</v>
      </c>
      <c r="CI18183" s="32" t="s">
        <v>13</v>
      </c>
      <c r="CJ18183" s="32" t="str">
        <f t="shared" si="2058"/>
        <v/>
      </c>
      <c r="CK18183" s="32" t="str">
        <f t="shared" si="2059"/>
        <v/>
      </c>
      <c r="CL18183" s="32" t="str">
        <f t="shared" si="2060"/>
        <v/>
      </c>
      <c r="CM18183" s="32" t="str">
        <f t="shared" si="2061"/>
        <v/>
      </c>
      <c r="CN18183" s="32" t="str">
        <f t="shared" si="2062"/>
        <v/>
      </c>
    </row>
    <row r="18184" spans="71:92" x14ac:dyDescent="0.3">
      <c r="BS18184" s="32" t="str">
        <f>IF(Kiadasi_kiseroiv!$K$2=BT18184,BV18184,"")</f>
        <v/>
      </c>
      <c r="BT18184" s="34" t="str">
        <f t="shared" si="2045"/>
        <v/>
      </c>
      <c r="BU18184" s="32" t="str">
        <f t="shared" si="2046"/>
        <v/>
      </c>
      <c r="BV18184" s="32" t="str">
        <f t="shared" si="2047"/>
        <v/>
      </c>
      <c r="BW18184" s="32" t="str">
        <f t="shared" si="2048"/>
        <v/>
      </c>
      <c r="BX18184" s="32" t="str">
        <f t="shared" si="2049"/>
        <v/>
      </c>
      <c r="BY18184" s="32" t="str">
        <f t="shared" si="2050"/>
        <v/>
      </c>
      <c r="BZ18184" s="32" t="str">
        <f t="shared" si="2051"/>
        <v/>
      </c>
      <c r="CA18184" s="32" t="str">
        <f t="shared" si="2052"/>
        <v/>
      </c>
      <c r="CB18184" s="33">
        <f>IF(COUNTIF($CD$7:CD18184,CD18184)=1,CD18184,CD18184+COUNTIF($CD$6:CD18183,CD18184))</f>
        <v>61694</v>
      </c>
      <c r="CC18184" s="34">
        <f t="shared" si="2053"/>
        <v>55153</v>
      </c>
      <c r="CD18184" s="32">
        <f t="shared" si="2054"/>
        <v>55153</v>
      </c>
      <c r="CE18184" s="32">
        <f t="shared" si="2055"/>
        <v>0</v>
      </c>
      <c r="CF18184" s="32">
        <f t="shared" si="2056"/>
        <v>0</v>
      </c>
      <c r="CG18184" s="32" t="str">
        <f t="shared" si="2057"/>
        <v/>
      </c>
      <c r="CH18184" s="32">
        <v>179</v>
      </c>
      <c r="CI18184" s="32" t="s">
        <v>13</v>
      </c>
      <c r="CJ18184" s="32" t="str">
        <f t="shared" si="2058"/>
        <v/>
      </c>
      <c r="CK18184" s="32" t="str">
        <f t="shared" si="2059"/>
        <v/>
      </c>
      <c r="CL18184" s="32" t="str">
        <f t="shared" si="2060"/>
        <v/>
      </c>
      <c r="CM18184" s="32" t="str">
        <f t="shared" si="2061"/>
        <v/>
      </c>
      <c r="CN18184" s="32" t="str">
        <f t="shared" si="2062"/>
        <v/>
      </c>
    </row>
    <row r="18185" spans="71:92" x14ac:dyDescent="0.3">
      <c r="BS18185" s="32" t="str">
        <f>IF(Kiadasi_kiseroiv!$K$2=BT18185,BV18185,"")</f>
        <v/>
      </c>
      <c r="BT18185" s="34" t="str">
        <f t="shared" si="2045"/>
        <v/>
      </c>
      <c r="BU18185" s="32" t="str">
        <f t="shared" si="2046"/>
        <v/>
      </c>
      <c r="BV18185" s="32" t="str">
        <f t="shared" si="2047"/>
        <v/>
      </c>
      <c r="BW18185" s="32" t="str">
        <f t="shared" si="2048"/>
        <v/>
      </c>
      <c r="BX18185" s="32" t="str">
        <f t="shared" si="2049"/>
        <v/>
      </c>
      <c r="BY18185" s="32" t="str">
        <f t="shared" si="2050"/>
        <v/>
      </c>
      <c r="BZ18185" s="32" t="str">
        <f t="shared" si="2051"/>
        <v/>
      </c>
      <c r="CA18185" s="32" t="str">
        <f t="shared" si="2052"/>
        <v/>
      </c>
      <c r="CB18185" s="33">
        <f>IF(COUNTIF($CD$7:CD18185,CD18185)=1,CD18185,CD18185+COUNTIF($CD$6:CD18184,CD18185))</f>
        <v>61695</v>
      </c>
      <c r="CC18185" s="34">
        <f t="shared" si="2053"/>
        <v>55153</v>
      </c>
      <c r="CD18185" s="32">
        <f t="shared" si="2054"/>
        <v>55153</v>
      </c>
      <c r="CE18185" s="32">
        <f t="shared" si="2055"/>
        <v>0</v>
      </c>
      <c r="CF18185" s="32">
        <f t="shared" si="2056"/>
        <v>0</v>
      </c>
      <c r="CG18185" s="32" t="str">
        <f t="shared" si="2057"/>
        <v/>
      </c>
      <c r="CH18185" s="32">
        <v>180</v>
      </c>
      <c r="CI18185" s="32" t="s">
        <v>13</v>
      </c>
      <c r="CJ18185" s="32" t="str">
        <f t="shared" si="2058"/>
        <v/>
      </c>
      <c r="CK18185" s="32" t="str">
        <f t="shared" si="2059"/>
        <v/>
      </c>
      <c r="CL18185" s="32" t="str">
        <f t="shared" si="2060"/>
        <v/>
      </c>
      <c r="CM18185" s="32" t="str">
        <f t="shared" si="2061"/>
        <v/>
      </c>
      <c r="CN18185" s="32" t="str">
        <f t="shared" si="2062"/>
        <v/>
      </c>
    </row>
    <row r="18186" spans="71:92" x14ac:dyDescent="0.3">
      <c r="BS18186" s="32" t="str">
        <f>IF(Kiadasi_kiseroiv!$K$2=BT18186,BV18186,"")</f>
        <v/>
      </c>
      <c r="BT18186" s="34" t="str">
        <f t="shared" si="2045"/>
        <v/>
      </c>
      <c r="BU18186" s="32" t="str">
        <f t="shared" si="2046"/>
        <v/>
      </c>
      <c r="BV18186" s="32" t="str">
        <f t="shared" si="2047"/>
        <v/>
      </c>
      <c r="BW18186" s="32" t="str">
        <f t="shared" si="2048"/>
        <v/>
      </c>
      <c r="BX18186" s="32" t="str">
        <f t="shared" si="2049"/>
        <v/>
      </c>
      <c r="BY18186" s="32" t="str">
        <f t="shared" si="2050"/>
        <v/>
      </c>
      <c r="BZ18186" s="32" t="str">
        <f t="shared" si="2051"/>
        <v/>
      </c>
      <c r="CA18186" s="32" t="str">
        <f t="shared" si="2052"/>
        <v/>
      </c>
      <c r="CB18186" s="33">
        <f>IF(COUNTIF($CD$7:CD18186,CD18186)=1,CD18186,CD18186+COUNTIF($CD$6:CD18185,CD18186))</f>
        <v>61696</v>
      </c>
      <c r="CC18186" s="34">
        <f t="shared" si="2053"/>
        <v>55153</v>
      </c>
      <c r="CD18186" s="32">
        <f t="shared" si="2054"/>
        <v>55153</v>
      </c>
      <c r="CE18186" s="32">
        <f t="shared" si="2055"/>
        <v>0</v>
      </c>
      <c r="CF18186" s="32">
        <f t="shared" si="2056"/>
        <v>0</v>
      </c>
      <c r="CG18186" s="32" t="str">
        <f t="shared" si="2057"/>
        <v/>
      </c>
      <c r="CH18186" s="32">
        <v>181</v>
      </c>
      <c r="CI18186" s="32" t="s">
        <v>13</v>
      </c>
      <c r="CJ18186" s="32" t="str">
        <f t="shared" si="2058"/>
        <v/>
      </c>
      <c r="CK18186" s="32" t="str">
        <f t="shared" si="2059"/>
        <v/>
      </c>
      <c r="CL18186" s="32" t="str">
        <f t="shared" si="2060"/>
        <v/>
      </c>
      <c r="CM18186" s="32" t="str">
        <f t="shared" si="2061"/>
        <v/>
      </c>
      <c r="CN18186" s="32" t="str">
        <f t="shared" si="2062"/>
        <v/>
      </c>
    </row>
    <row r="18187" spans="71:92" x14ac:dyDescent="0.3">
      <c r="BS18187" s="32" t="str">
        <f>IF(Kiadasi_kiseroiv!$K$2=BT18187,BV18187,"")</f>
        <v/>
      </c>
      <c r="BT18187" s="34" t="str">
        <f t="shared" si="2045"/>
        <v/>
      </c>
      <c r="BU18187" s="32" t="str">
        <f t="shared" si="2046"/>
        <v/>
      </c>
      <c r="BV18187" s="32" t="str">
        <f t="shared" si="2047"/>
        <v/>
      </c>
      <c r="BW18187" s="32" t="str">
        <f t="shared" si="2048"/>
        <v/>
      </c>
      <c r="BX18187" s="32" t="str">
        <f t="shared" si="2049"/>
        <v/>
      </c>
      <c r="BY18187" s="32" t="str">
        <f t="shared" si="2050"/>
        <v/>
      </c>
      <c r="BZ18187" s="32" t="str">
        <f t="shared" si="2051"/>
        <v/>
      </c>
      <c r="CA18187" s="32" t="str">
        <f t="shared" si="2052"/>
        <v/>
      </c>
      <c r="CB18187" s="33">
        <f>IF(COUNTIF($CD$7:CD18187,CD18187)=1,CD18187,CD18187+COUNTIF($CD$6:CD18186,CD18187))</f>
        <v>61697</v>
      </c>
      <c r="CC18187" s="34">
        <f t="shared" si="2053"/>
        <v>55153</v>
      </c>
      <c r="CD18187" s="32">
        <f t="shared" si="2054"/>
        <v>55153</v>
      </c>
      <c r="CE18187" s="32">
        <f t="shared" si="2055"/>
        <v>0</v>
      </c>
      <c r="CF18187" s="32">
        <f t="shared" si="2056"/>
        <v>0</v>
      </c>
      <c r="CG18187" s="32" t="str">
        <f t="shared" si="2057"/>
        <v/>
      </c>
      <c r="CH18187" s="32">
        <v>182</v>
      </c>
      <c r="CI18187" s="32" t="s">
        <v>13</v>
      </c>
      <c r="CJ18187" s="32" t="str">
        <f t="shared" si="2058"/>
        <v/>
      </c>
      <c r="CK18187" s="32" t="str">
        <f t="shared" si="2059"/>
        <v/>
      </c>
      <c r="CL18187" s="32" t="str">
        <f t="shared" si="2060"/>
        <v/>
      </c>
      <c r="CM18187" s="32" t="str">
        <f t="shared" si="2061"/>
        <v/>
      </c>
      <c r="CN18187" s="32" t="str">
        <f t="shared" si="2062"/>
        <v/>
      </c>
    </row>
    <row r="18188" spans="71:92" x14ac:dyDescent="0.3">
      <c r="BS18188" s="32" t="str">
        <f>IF(Kiadasi_kiseroiv!$K$2=BT18188,BV18188,"")</f>
        <v/>
      </c>
      <c r="BT18188" s="34" t="str">
        <f t="shared" si="2045"/>
        <v/>
      </c>
      <c r="BU18188" s="32" t="str">
        <f t="shared" si="2046"/>
        <v/>
      </c>
      <c r="BV18188" s="32" t="str">
        <f t="shared" si="2047"/>
        <v/>
      </c>
      <c r="BW18188" s="32" t="str">
        <f t="shared" si="2048"/>
        <v/>
      </c>
      <c r="BX18188" s="32" t="str">
        <f t="shared" si="2049"/>
        <v/>
      </c>
      <c r="BY18188" s="32" t="str">
        <f t="shared" si="2050"/>
        <v/>
      </c>
      <c r="BZ18188" s="32" t="str">
        <f t="shared" si="2051"/>
        <v/>
      </c>
      <c r="CA18188" s="32" t="str">
        <f t="shared" si="2052"/>
        <v/>
      </c>
      <c r="CB18188" s="33">
        <f>IF(COUNTIF($CD$7:CD18188,CD18188)=1,CD18188,CD18188+COUNTIF($CD$6:CD18187,CD18188))</f>
        <v>61698</v>
      </c>
      <c r="CC18188" s="34">
        <f t="shared" si="2053"/>
        <v>55153</v>
      </c>
      <c r="CD18188" s="32">
        <f t="shared" si="2054"/>
        <v>55153</v>
      </c>
      <c r="CE18188" s="32">
        <f t="shared" si="2055"/>
        <v>0</v>
      </c>
      <c r="CF18188" s="32">
        <f t="shared" si="2056"/>
        <v>0</v>
      </c>
      <c r="CG18188" s="32" t="str">
        <f t="shared" si="2057"/>
        <v/>
      </c>
      <c r="CH18188" s="32">
        <v>183</v>
      </c>
      <c r="CI18188" s="32" t="s">
        <v>13</v>
      </c>
      <c r="CJ18188" s="32" t="str">
        <f t="shared" si="2058"/>
        <v/>
      </c>
      <c r="CK18188" s="32" t="str">
        <f t="shared" si="2059"/>
        <v/>
      </c>
      <c r="CL18188" s="32" t="str">
        <f t="shared" si="2060"/>
        <v/>
      </c>
      <c r="CM18188" s="32" t="str">
        <f t="shared" si="2061"/>
        <v/>
      </c>
      <c r="CN18188" s="32" t="str">
        <f t="shared" si="2062"/>
        <v/>
      </c>
    </row>
    <row r="18189" spans="71:92" x14ac:dyDescent="0.3">
      <c r="BS18189" s="32" t="str">
        <f>IF(Kiadasi_kiseroiv!$K$2=BT18189,BV18189,"")</f>
        <v/>
      </c>
      <c r="BT18189" s="34" t="str">
        <f t="shared" si="2045"/>
        <v/>
      </c>
      <c r="BU18189" s="32" t="str">
        <f t="shared" si="2046"/>
        <v/>
      </c>
      <c r="BV18189" s="32" t="str">
        <f t="shared" si="2047"/>
        <v/>
      </c>
      <c r="BW18189" s="32" t="str">
        <f t="shared" si="2048"/>
        <v/>
      </c>
      <c r="BX18189" s="32" t="str">
        <f t="shared" si="2049"/>
        <v/>
      </c>
      <c r="BY18189" s="32" t="str">
        <f t="shared" si="2050"/>
        <v/>
      </c>
      <c r="BZ18189" s="32" t="str">
        <f t="shared" si="2051"/>
        <v/>
      </c>
      <c r="CA18189" s="32" t="str">
        <f t="shared" si="2052"/>
        <v/>
      </c>
      <c r="CB18189" s="33">
        <f>IF(COUNTIF($CD$7:CD18189,CD18189)=1,CD18189,CD18189+COUNTIF($CD$6:CD18188,CD18189))</f>
        <v>61699</v>
      </c>
      <c r="CC18189" s="34">
        <f t="shared" si="2053"/>
        <v>55153</v>
      </c>
      <c r="CD18189" s="32">
        <f t="shared" si="2054"/>
        <v>55153</v>
      </c>
      <c r="CE18189" s="32">
        <f t="shared" si="2055"/>
        <v>0</v>
      </c>
      <c r="CF18189" s="32">
        <f t="shared" si="2056"/>
        <v>0</v>
      </c>
      <c r="CG18189" s="32" t="str">
        <f t="shared" si="2057"/>
        <v/>
      </c>
      <c r="CH18189" s="32">
        <v>184</v>
      </c>
      <c r="CI18189" s="32" t="s">
        <v>13</v>
      </c>
      <c r="CJ18189" s="32" t="str">
        <f t="shared" si="2058"/>
        <v/>
      </c>
      <c r="CK18189" s="32" t="str">
        <f t="shared" si="2059"/>
        <v/>
      </c>
      <c r="CL18189" s="32" t="str">
        <f t="shared" si="2060"/>
        <v/>
      </c>
      <c r="CM18189" s="32" t="str">
        <f t="shared" si="2061"/>
        <v/>
      </c>
      <c r="CN18189" s="32" t="str">
        <f t="shared" si="2062"/>
        <v/>
      </c>
    </row>
    <row r="18190" spans="71:92" x14ac:dyDescent="0.3">
      <c r="BS18190" s="32" t="str">
        <f>IF(Kiadasi_kiseroiv!$K$2=BT18190,BV18190,"")</f>
        <v/>
      </c>
      <c r="BT18190" s="34" t="str">
        <f t="shared" si="2045"/>
        <v/>
      </c>
      <c r="BU18190" s="32" t="str">
        <f t="shared" si="2046"/>
        <v/>
      </c>
      <c r="BV18190" s="32" t="str">
        <f t="shared" si="2047"/>
        <v/>
      </c>
      <c r="BW18190" s="32" t="str">
        <f t="shared" si="2048"/>
        <v/>
      </c>
      <c r="BX18190" s="32" t="str">
        <f t="shared" si="2049"/>
        <v/>
      </c>
      <c r="BY18190" s="32" t="str">
        <f t="shared" si="2050"/>
        <v/>
      </c>
      <c r="BZ18190" s="32" t="str">
        <f t="shared" si="2051"/>
        <v/>
      </c>
      <c r="CA18190" s="32" t="str">
        <f t="shared" si="2052"/>
        <v/>
      </c>
      <c r="CB18190" s="33">
        <f>IF(COUNTIF($CD$7:CD18190,CD18190)=1,CD18190,CD18190+COUNTIF($CD$6:CD18189,CD18190))</f>
        <v>61700</v>
      </c>
      <c r="CC18190" s="34">
        <f t="shared" si="2053"/>
        <v>55153</v>
      </c>
      <c r="CD18190" s="32">
        <f t="shared" si="2054"/>
        <v>55153</v>
      </c>
      <c r="CE18190" s="32">
        <f t="shared" si="2055"/>
        <v>0</v>
      </c>
      <c r="CF18190" s="32">
        <f t="shared" si="2056"/>
        <v>0</v>
      </c>
      <c r="CG18190" s="32" t="str">
        <f t="shared" si="2057"/>
        <v/>
      </c>
      <c r="CH18190" s="32">
        <v>185</v>
      </c>
      <c r="CI18190" s="32" t="s">
        <v>13</v>
      </c>
      <c r="CJ18190" s="32" t="str">
        <f t="shared" si="2058"/>
        <v/>
      </c>
      <c r="CK18190" s="32" t="str">
        <f t="shared" si="2059"/>
        <v/>
      </c>
      <c r="CL18190" s="32" t="str">
        <f t="shared" si="2060"/>
        <v/>
      </c>
      <c r="CM18190" s="32" t="str">
        <f t="shared" si="2061"/>
        <v/>
      </c>
      <c r="CN18190" s="32" t="str">
        <f t="shared" si="2062"/>
        <v/>
      </c>
    </row>
    <row r="18191" spans="71:92" x14ac:dyDescent="0.3">
      <c r="BS18191" s="32" t="str">
        <f>IF(Kiadasi_kiseroiv!$K$2=BT18191,BV18191,"")</f>
        <v/>
      </c>
      <c r="BT18191" s="34" t="str">
        <f t="shared" si="2045"/>
        <v/>
      </c>
      <c r="BU18191" s="32" t="str">
        <f t="shared" si="2046"/>
        <v/>
      </c>
      <c r="BV18191" s="32" t="str">
        <f t="shared" si="2047"/>
        <v/>
      </c>
      <c r="BW18191" s="32" t="str">
        <f t="shared" si="2048"/>
        <v/>
      </c>
      <c r="BX18191" s="32" t="str">
        <f t="shared" si="2049"/>
        <v/>
      </c>
      <c r="BY18191" s="32" t="str">
        <f t="shared" si="2050"/>
        <v/>
      </c>
      <c r="BZ18191" s="32" t="str">
        <f t="shared" si="2051"/>
        <v/>
      </c>
      <c r="CA18191" s="32" t="str">
        <f t="shared" si="2052"/>
        <v/>
      </c>
      <c r="CB18191" s="33">
        <f>IF(COUNTIF($CD$7:CD18191,CD18191)=1,CD18191,CD18191+COUNTIF($CD$6:CD18190,CD18191))</f>
        <v>61701</v>
      </c>
      <c r="CC18191" s="34">
        <f t="shared" si="2053"/>
        <v>55153</v>
      </c>
      <c r="CD18191" s="32">
        <f t="shared" si="2054"/>
        <v>55153</v>
      </c>
      <c r="CE18191" s="32">
        <f t="shared" si="2055"/>
        <v>0</v>
      </c>
      <c r="CF18191" s="32">
        <f t="shared" si="2056"/>
        <v>0</v>
      </c>
      <c r="CG18191" s="32" t="str">
        <f t="shared" si="2057"/>
        <v/>
      </c>
      <c r="CH18191" s="32">
        <v>186</v>
      </c>
      <c r="CI18191" s="32" t="s">
        <v>13</v>
      </c>
      <c r="CJ18191" s="32" t="str">
        <f t="shared" si="2058"/>
        <v/>
      </c>
      <c r="CK18191" s="32" t="str">
        <f t="shared" si="2059"/>
        <v/>
      </c>
      <c r="CL18191" s="32" t="str">
        <f t="shared" si="2060"/>
        <v/>
      </c>
      <c r="CM18191" s="32" t="str">
        <f t="shared" si="2061"/>
        <v/>
      </c>
      <c r="CN18191" s="32" t="str">
        <f t="shared" si="2062"/>
        <v/>
      </c>
    </row>
    <row r="18192" spans="71:92" x14ac:dyDescent="0.3">
      <c r="BS18192" s="32" t="str">
        <f>IF(Kiadasi_kiseroiv!$K$2=BT18192,BV18192,"")</f>
        <v/>
      </c>
      <c r="BT18192" s="34" t="str">
        <f t="shared" si="2045"/>
        <v/>
      </c>
      <c r="BU18192" s="32" t="str">
        <f t="shared" si="2046"/>
        <v/>
      </c>
      <c r="BV18192" s="32" t="str">
        <f t="shared" si="2047"/>
        <v/>
      </c>
      <c r="BW18192" s="32" t="str">
        <f t="shared" si="2048"/>
        <v/>
      </c>
      <c r="BX18192" s="32" t="str">
        <f t="shared" si="2049"/>
        <v/>
      </c>
      <c r="BY18192" s="32" t="str">
        <f t="shared" si="2050"/>
        <v/>
      </c>
      <c r="BZ18192" s="32" t="str">
        <f t="shared" si="2051"/>
        <v/>
      </c>
      <c r="CA18192" s="32" t="str">
        <f t="shared" si="2052"/>
        <v/>
      </c>
      <c r="CB18192" s="33">
        <f>IF(COUNTIF($CD$7:CD18192,CD18192)=1,CD18192,CD18192+COUNTIF($CD$6:CD18191,CD18192))</f>
        <v>61702</v>
      </c>
      <c r="CC18192" s="34">
        <f t="shared" si="2053"/>
        <v>55153</v>
      </c>
      <c r="CD18192" s="32">
        <f t="shared" si="2054"/>
        <v>55153</v>
      </c>
      <c r="CE18192" s="32">
        <f t="shared" si="2055"/>
        <v>0</v>
      </c>
      <c r="CF18192" s="32">
        <f t="shared" si="2056"/>
        <v>0</v>
      </c>
      <c r="CG18192" s="32" t="str">
        <f t="shared" si="2057"/>
        <v/>
      </c>
      <c r="CH18192" s="32">
        <v>187</v>
      </c>
      <c r="CI18192" s="32" t="s">
        <v>13</v>
      </c>
      <c r="CJ18192" s="32" t="str">
        <f t="shared" si="2058"/>
        <v/>
      </c>
      <c r="CK18192" s="32" t="str">
        <f t="shared" si="2059"/>
        <v/>
      </c>
      <c r="CL18192" s="32" t="str">
        <f t="shared" si="2060"/>
        <v/>
      </c>
      <c r="CM18192" s="32" t="str">
        <f t="shared" si="2061"/>
        <v/>
      </c>
      <c r="CN18192" s="32" t="str">
        <f t="shared" si="2062"/>
        <v/>
      </c>
    </row>
    <row r="18193" spans="71:92" x14ac:dyDescent="0.3">
      <c r="BS18193" s="32" t="str">
        <f>IF(Kiadasi_kiseroiv!$K$2=BT18193,BV18193,"")</f>
        <v/>
      </c>
      <c r="BT18193" s="34" t="str">
        <f t="shared" si="2045"/>
        <v/>
      </c>
      <c r="BU18193" s="32" t="str">
        <f t="shared" si="2046"/>
        <v/>
      </c>
      <c r="BV18193" s="32" t="str">
        <f t="shared" si="2047"/>
        <v/>
      </c>
      <c r="BW18193" s="32" t="str">
        <f t="shared" si="2048"/>
        <v/>
      </c>
      <c r="BX18193" s="32" t="str">
        <f t="shared" si="2049"/>
        <v/>
      </c>
      <c r="BY18193" s="32" t="str">
        <f t="shared" si="2050"/>
        <v/>
      </c>
      <c r="BZ18193" s="32" t="str">
        <f t="shared" si="2051"/>
        <v/>
      </c>
      <c r="CA18193" s="32" t="str">
        <f t="shared" si="2052"/>
        <v/>
      </c>
      <c r="CB18193" s="33">
        <f>IF(COUNTIF($CD$7:CD18193,CD18193)=1,CD18193,CD18193+COUNTIF($CD$6:CD18192,CD18193))</f>
        <v>61703</v>
      </c>
      <c r="CC18193" s="34">
        <f t="shared" si="2053"/>
        <v>55153</v>
      </c>
      <c r="CD18193" s="32">
        <f t="shared" si="2054"/>
        <v>55153</v>
      </c>
      <c r="CE18193" s="32">
        <f t="shared" si="2055"/>
        <v>0</v>
      </c>
      <c r="CF18193" s="32">
        <f t="shared" si="2056"/>
        <v>0</v>
      </c>
      <c r="CG18193" s="32" t="str">
        <f t="shared" si="2057"/>
        <v/>
      </c>
      <c r="CH18193" s="32">
        <v>188</v>
      </c>
      <c r="CI18193" s="32" t="s">
        <v>13</v>
      </c>
      <c r="CJ18193" s="32" t="str">
        <f t="shared" si="2058"/>
        <v/>
      </c>
      <c r="CK18193" s="32" t="str">
        <f t="shared" si="2059"/>
        <v/>
      </c>
      <c r="CL18193" s="32" t="str">
        <f t="shared" si="2060"/>
        <v/>
      </c>
      <c r="CM18193" s="32" t="str">
        <f t="shared" si="2061"/>
        <v/>
      </c>
      <c r="CN18193" s="32" t="str">
        <f t="shared" si="2062"/>
        <v/>
      </c>
    </row>
    <row r="18194" spans="71:92" x14ac:dyDescent="0.3">
      <c r="BS18194" s="32" t="str">
        <f>IF(Kiadasi_kiseroiv!$K$2=BT18194,BV18194,"")</f>
        <v/>
      </c>
      <c r="BT18194" s="34" t="str">
        <f t="shared" si="2045"/>
        <v/>
      </c>
      <c r="BU18194" s="32" t="str">
        <f t="shared" si="2046"/>
        <v/>
      </c>
      <c r="BV18194" s="32" t="str">
        <f t="shared" si="2047"/>
        <v/>
      </c>
      <c r="BW18194" s="32" t="str">
        <f t="shared" si="2048"/>
        <v/>
      </c>
      <c r="BX18194" s="32" t="str">
        <f t="shared" si="2049"/>
        <v/>
      </c>
      <c r="BY18194" s="32" t="str">
        <f t="shared" si="2050"/>
        <v/>
      </c>
      <c r="BZ18194" s="32" t="str">
        <f t="shared" si="2051"/>
        <v/>
      </c>
      <c r="CA18194" s="32" t="str">
        <f t="shared" si="2052"/>
        <v/>
      </c>
      <c r="CB18194" s="33">
        <f>IF(COUNTIF($CD$7:CD18194,CD18194)=1,CD18194,CD18194+COUNTIF($CD$6:CD18193,CD18194))</f>
        <v>61704</v>
      </c>
      <c r="CC18194" s="34">
        <f t="shared" si="2053"/>
        <v>55153</v>
      </c>
      <c r="CD18194" s="32">
        <f t="shared" si="2054"/>
        <v>55153</v>
      </c>
      <c r="CE18194" s="32">
        <f t="shared" si="2055"/>
        <v>0</v>
      </c>
      <c r="CF18194" s="32">
        <f t="shared" si="2056"/>
        <v>0</v>
      </c>
      <c r="CG18194" s="32" t="str">
        <f t="shared" si="2057"/>
        <v/>
      </c>
      <c r="CH18194" s="32">
        <v>189</v>
      </c>
      <c r="CI18194" s="32" t="s">
        <v>13</v>
      </c>
      <c r="CJ18194" s="32" t="str">
        <f t="shared" si="2058"/>
        <v/>
      </c>
      <c r="CK18194" s="32" t="str">
        <f t="shared" si="2059"/>
        <v/>
      </c>
      <c r="CL18194" s="32" t="str">
        <f t="shared" si="2060"/>
        <v/>
      </c>
      <c r="CM18194" s="32" t="str">
        <f t="shared" si="2061"/>
        <v/>
      </c>
      <c r="CN18194" s="32" t="str">
        <f t="shared" si="2062"/>
        <v/>
      </c>
    </row>
    <row r="18195" spans="71:92" x14ac:dyDescent="0.3">
      <c r="BS18195" s="32" t="str">
        <f>IF(Kiadasi_kiseroiv!$K$2=BT18195,BV18195,"")</f>
        <v/>
      </c>
      <c r="BT18195" s="34" t="str">
        <f t="shared" si="2045"/>
        <v/>
      </c>
      <c r="BU18195" s="32" t="str">
        <f t="shared" si="2046"/>
        <v/>
      </c>
      <c r="BV18195" s="32" t="str">
        <f t="shared" si="2047"/>
        <v/>
      </c>
      <c r="BW18195" s="32" t="str">
        <f t="shared" si="2048"/>
        <v/>
      </c>
      <c r="BX18195" s="32" t="str">
        <f t="shared" si="2049"/>
        <v/>
      </c>
      <c r="BY18195" s="32" t="str">
        <f t="shared" si="2050"/>
        <v/>
      </c>
      <c r="BZ18195" s="32" t="str">
        <f t="shared" si="2051"/>
        <v/>
      </c>
      <c r="CA18195" s="32" t="str">
        <f t="shared" si="2052"/>
        <v/>
      </c>
      <c r="CB18195" s="33">
        <f>IF(COUNTIF($CD$7:CD18195,CD18195)=1,CD18195,CD18195+COUNTIF($CD$6:CD18194,CD18195))</f>
        <v>61705</v>
      </c>
      <c r="CC18195" s="34">
        <f t="shared" si="2053"/>
        <v>55153</v>
      </c>
      <c r="CD18195" s="32">
        <f t="shared" si="2054"/>
        <v>55153</v>
      </c>
      <c r="CE18195" s="32">
        <f t="shared" si="2055"/>
        <v>0</v>
      </c>
      <c r="CF18195" s="32">
        <f t="shared" si="2056"/>
        <v>0</v>
      </c>
      <c r="CG18195" s="32" t="str">
        <f t="shared" si="2057"/>
        <v/>
      </c>
      <c r="CH18195" s="32">
        <v>190</v>
      </c>
      <c r="CI18195" s="32" t="s">
        <v>13</v>
      </c>
      <c r="CJ18195" s="32" t="str">
        <f t="shared" si="2058"/>
        <v/>
      </c>
      <c r="CK18195" s="32" t="str">
        <f t="shared" si="2059"/>
        <v/>
      </c>
      <c r="CL18195" s="32" t="str">
        <f t="shared" si="2060"/>
        <v/>
      </c>
      <c r="CM18195" s="32" t="str">
        <f t="shared" si="2061"/>
        <v/>
      </c>
      <c r="CN18195" s="32" t="str">
        <f t="shared" si="2062"/>
        <v/>
      </c>
    </row>
    <row r="18196" spans="71:92" x14ac:dyDescent="0.3">
      <c r="BS18196" s="32" t="str">
        <f>IF(Kiadasi_kiseroiv!$K$2=BT18196,BV18196,"")</f>
        <v/>
      </c>
      <c r="BT18196" s="34" t="str">
        <f t="shared" si="2045"/>
        <v/>
      </c>
      <c r="BU18196" s="32" t="str">
        <f t="shared" si="2046"/>
        <v/>
      </c>
      <c r="BV18196" s="32" t="str">
        <f t="shared" si="2047"/>
        <v/>
      </c>
      <c r="BW18196" s="32" t="str">
        <f t="shared" si="2048"/>
        <v/>
      </c>
      <c r="BX18196" s="32" t="str">
        <f t="shared" si="2049"/>
        <v/>
      </c>
      <c r="BY18196" s="32" t="str">
        <f t="shared" si="2050"/>
        <v/>
      </c>
      <c r="BZ18196" s="32" t="str">
        <f t="shared" si="2051"/>
        <v/>
      </c>
      <c r="CA18196" s="32" t="str">
        <f t="shared" si="2052"/>
        <v/>
      </c>
      <c r="CB18196" s="33">
        <f>IF(COUNTIF($CD$7:CD18196,CD18196)=1,CD18196,CD18196+COUNTIF($CD$6:CD18195,CD18196))</f>
        <v>61706</v>
      </c>
      <c r="CC18196" s="34">
        <f t="shared" si="2053"/>
        <v>55153</v>
      </c>
      <c r="CD18196" s="32">
        <f t="shared" si="2054"/>
        <v>55153</v>
      </c>
      <c r="CE18196" s="32">
        <f t="shared" si="2055"/>
        <v>0</v>
      </c>
      <c r="CF18196" s="32">
        <f t="shared" si="2056"/>
        <v>0</v>
      </c>
      <c r="CG18196" s="32" t="str">
        <f t="shared" si="2057"/>
        <v/>
      </c>
      <c r="CH18196" s="32">
        <v>191</v>
      </c>
      <c r="CI18196" s="32" t="s">
        <v>13</v>
      </c>
      <c r="CJ18196" s="32" t="str">
        <f t="shared" si="2058"/>
        <v/>
      </c>
      <c r="CK18196" s="32" t="str">
        <f t="shared" si="2059"/>
        <v/>
      </c>
      <c r="CL18196" s="32" t="str">
        <f t="shared" si="2060"/>
        <v/>
      </c>
      <c r="CM18196" s="32" t="str">
        <f t="shared" si="2061"/>
        <v/>
      </c>
      <c r="CN18196" s="32" t="str">
        <f t="shared" si="2062"/>
        <v/>
      </c>
    </row>
    <row r="18197" spans="71:92" x14ac:dyDescent="0.3">
      <c r="BS18197" s="32" t="str">
        <f>IF(Kiadasi_kiseroiv!$K$2=BT18197,BV18197,"")</f>
        <v/>
      </c>
      <c r="BT18197" s="34" t="str">
        <f t="shared" si="2045"/>
        <v/>
      </c>
      <c r="BU18197" s="32" t="str">
        <f t="shared" si="2046"/>
        <v/>
      </c>
      <c r="BV18197" s="32" t="str">
        <f t="shared" si="2047"/>
        <v/>
      </c>
      <c r="BW18197" s="32" t="str">
        <f t="shared" si="2048"/>
        <v/>
      </c>
      <c r="BX18197" s="32" t="str">
        <f t="shared" si="2049"/>
        <v/>
      </c>
      <c r="BY18197" s="32" t="str">
        <f t="shared" si="2050"/>
        <v/>
      </c>
      <c r="BZ18197" s="32" t="str">
        <f t="shared" si="2051"/>
        <v/>
      </c>
      <c r="CA18197" s="32" t="str">
        <f t="shared" si="2052"/>
        <v/>
      </c>
      <c r="CB18197" s="33">
        <f>IF(COUNTIF($CD$7:CD18197,CD18197)=1,CD18197,CD18197+COUNTIF($CD$6:CD18196,CD18197))</f>
        <v>61707</v>
      </c>
      <c r="CC18197" s="34">
        <f t="shared" si="2053"/>
        <v>55153</v>
      </c>
      <c r="CD18197" s="32">
        <f t="shared" si="2054"/>
        <v>55153</v>
      </c>
      <c r="CE18197" s="32">
        <f t="shared" si="2055"/>
        <v>0</v>
      </c>
      <c r="CF18197" s="32">
        <f t="shared" si="2056"/>
        <v>0</v>
      </c>
      <c r="CG18197" s="32" t="str">
        <f t="shared" si="2057"/>
        <v/>
      </c>
      <c r="CH18197" s="32">
        <v>192</v>
      </c>
      <c r="CI18197" s="32" t="s">
        <v>13</v>
      </c>
      <c r="CJ18197" s="32" t="str">
        <f t="shared" si="2058"/>
        <v/>
      </c>
      <c r="CK18197" s="32" t="str">
        <f t="shared" si="2059"/>
        <v/>
      </c>
      <c r="CL18197" s="32" t="str">
        <f t="shared" si="2060"/>
        <v/>
      </c>
      <c r="CM18197" s="32" t="str">
        <f t="shared" si="2061"/>
        <v/>
      </c>
      <c r="CN18197" s="32" t="str">
        <f t="shared" si="2062"/>
        <v/>
      </c>
    </row>
    <row r="18198" spans="71:92" x14ac:dyDescent="0.3">
      <c r="BS18198" s="32" t="str">
        <f>IF(Kiadasi_kiseroiv!$K$2=BT18198,BV18198,"")</f>
        <v/>
      </c>
      <c r="BT18198" s="34" t="str">
        <f t="shared" si="2045"/>
        <v/>
      </c>
      <c r="BU18198" s="32" t="str">
        <f t="shared" si="2046"/>
        <v/>
      </c>
      <c r="BV18198" s="32" t="str">
        <f t="shared" si="2047"/>
        <v/>
      </c>
      <c r="BW18198" s="32" t="str">
        <f t="shared" si="2048"/>
        <v/>
      </c>
      <c r="BX18198" s="32" t="str">
        <f t="shared" si="2049"/>
        <v/>
      </c>
      <c r="BY18198" s="32" t="str">
        <f t="shared" si="2050"/>
        <v/>
      </c>
      <c r="BZ18198" s="32" t="str">
        <f t="shared" si="2051"/>
        <v/>
      </c>
      <c r="CA18198" s="32" t="str">
        <f t="shared" si="2052"/>
        <v/>
      </c>
      <c r="CB18198" s="33">
        <f>IF(COUNTIF($CD$7:CD18198,CD18198)=1,CD18198,CD18198+COUNTIF($CD$6:CD18197,CD18198))</f>
        <v>61708</v>
      </c>
      <c r="CC18198" s="34">
        <f t="shared" si="2053"/>
        <v>55153</v>
      </c>
      <c r="CD18198" s="32">
        <f t="shared" si="2054"/>
        <v>55153</v>
      </c>
      <c r="CE18198" s="32">
        <f t="shared" si="2055"/>
        <v>0</v>
      </c>
      <c r="CF18198" s="32">
        <f t="shared" si="2056"/>
        <v>0</v>
      </c>
      <c r="CG18198" s="32" t="str">
        <f t="shared" si="2057"/>
        <v/>
      </c>
      <c r="CH18198" s="32">
        <v>193</v>
      </c>
      <c r="CI18198" s="32" t="s">
        <v>13</v>
      </c>
      <c r="CJ18198" s="32" t="str">
        <f t="shared" si="2058"/>
        <v/>
      </c>
      <c r="CK18198" s="32" t="str">
        <f t="shared" si="2059"/>
        <v/>
      </c>
      <c r="CL18198" s="32" t="str">
        <f t="shared" si="2060"/>
        <v/>
      </c>
      <c r="CM18198" s="32" t="str">
        <f t="shared" si="2061"/>
        <v/>
      </c>
      <c r="CN18198" s="32" t="str">
        <f t="shared" si="2062"/>
        <v/>
      </c>
    </row>
    <row r="18199" spans="71:92" x14ac:dyDescent="0.3">
      <c r="BS18199" s="32" t="str">
        <f>IF(Kiadasi_kiseroiv!$K$2=BT18199,BV18199,"")</f>
        <v/>
      </c>
      <c r="BT18199" s="34" t="str">
        <f t="shared" ref="BT18199:BT18200" si="2063">IF(AND($BT$4=CI18199,BU18199&lt;&gt;""),CC18199,"")</f>
        <v/>
      </c>
      <c r="BU18199" s="32" t="str">
        <f t="shared" si="2046"/>
        <v/>
      </c>
      <c r="BV18199" s="32" t="str">
        <f t="shared" ref="BV18199:BV18200" si="2064">IF(BU18199&lt;&gt;"",RANK(BU18199,$BU$7:$BU$33000,1),"")</f>
        <v/>
      </c>
      <c r="BW18199" s="32" t="str">
        <f t="shared" si="2048"/>
        <v/>
      </c>
      <c r="BX18199" s="32" t="str">
        <f t="shared" si="2049"/>
        <v/>
      </c>
      <c r="BY18199" s="32" t="str">
        <f t="shared" ref="BY18199:BY18200" si="2065">IF(AND(BX18199&lt;&gt;"",CC18199&lt;&gt;$CD$2),RANK(BX18199,$BX$7:$BX$33000,1),"")</f>
        <v/>
      </c>
      <c r="BZ18199" s="32" t="str">
        <f t="shared" si="2051"/>
        <v/>
      </c>
      <c r="CA18199" s="32" t="str">
        <f t="shared" ref="CA18199:CA18200" si="2066">IF(AND(BZ18199&lt;&gt;"",BZ18199&lt;&gt;$BZ$5),RANK(BZ18199,$BZ$7:$BZ$33000,1),"")</f>
        <v/>
      </c>
      <c r="CB18199" s="33">
        <f>IF(COUNTIF($CD$7:CD18199,CD18199)=1,CD18199,CD18199+COUNTIF($CD$6:CD18198,CD18199))</f>
        <v>61709</v>
      </c>
      <c r="CC18199" s="34">
        <f t="shared" si="2053"/>
        <v>55153</v>
      </c>
      <c r="CD18199" s="32">
        <f t="shared" ref="CD18199:CD18200" si="2067">IF(CC18199&lt;&gt;$CD$2,RANK(CC18199,$CC$7:$CC$33000,1),$CD$2)</f>
        <v>55153</v>
      </c>
      <c r="CE18199" s="32">
        <f t="shared" si="2055"/>
        <v>0</v>
      </c>
      <c r="CF18199" s="32">
        <f t="shared" si="2056"/>
        <v>0</v>
      </c>
      <c r="CG18199" s="32" t="str">
        <f t="shared" ref="CG18199:CG18200" si="2068">INDEX(fb,CH18199,7)&amp;INDEX(fb,CH18199,9)</f>
        <v/>
      </c>
      <c r="CH18199" s="32">
        <v>194</v>
      </c>
      <c r="CI18199" s="32" t="s">
        <v>13</v>
      </c>
      <c r="CJ18199" s="32" t="str">
        <f t="shared" si="2058"/>
        <v/>
      </c>
      <c r="CK18199" s="32" t="str">
        <f t="shared" si="2059"/>
        <v/>
      </c>
      <c r="CL18199" s="32" t="str">
        <f t="shared" si="2060"/>
        <v/>
      </c>
      <c r="CM18199" s="32" t="str">
        <f t="shared" si="2061"/>
        <v/>
      </c>
      <c r="CN18199" s="32" t="str">
        <f t="shared" si="2062"/>
        <v/>
      </c>
    </row>
    <row r="18200" spans="71:92" x14ac:dyDescent="0.3">
      <c r="BS18200" s="32" t="str">
        <f>IF(Kiadasi_kiseroiv!$K$2=BT18200,BV18200,"")</f>
        <v/>
      </c>
      <c r="BT18200" s="34" t="str">
        <f t="shared" si="2063"/>
        <v/>
      </c>
      <c r="BU18200" s="32" t="str">
        <f t="shared" si="2046"/>
        <v/>
      </c>
      <c r="BV18200" s="32" t="str">
        <f t="shared" si="2064"/>
        <v/>
      </c>
      <c r="BW18200" s="32" t="str">
        <f t="shared" si="2048"/>
        <v/>
      </c>
      <c r="BX18200" s="32" t="str">
        <f t="shared" si="2049"/>
        <v/>
      </c>
      <c r="BY18200" s="32" t="str">
        <f t="shared" si="2065"/>
        <v/>
      </c>
      <c r="BZ18200" s="32" t="str">
        <f t="shared" si="2051"/>
        <v/>
      </c>
      <c r="CA18200" s="32" t="str">
        <f t="shared" si="2066"/>
        <v/>
      </c>
      <c r="CB18200" s="33">
        <f>IF(COUNTIF($CD$7:CD18200,CD18200)=1,CD18200,CD18200+COUNTIF($CD$6:CD18199,CD18200))</f>
        <v>61710</v>
      </c>
      <c r="CC18200" s="34">
        <f t="shared" si="2053"/>
        <v>55153</v>
      </c>
      <c r="CD18200" s="32">
        <f t="shared" si="2067"/>
        <v>55153</v>
      </c>
      <c r="CE18200" s="32">
        <f t="shared" si="2055"/>
        <v>0</v>
      </c>
      <c r="CF18200" s="32">
        <f t="shared" si="2056"/>
        <v>0</v>
      </c>
      <c r="CG18200" s="32" t="str">
        <f t="shared" si="2068"/>
        <v/>
      </c>
      <c r="CH18200" s="32">
        <v>195</v>
      </c>
      <c r="CI18200" s="32" t="s">
        <v>13</v>
      </c>
      <c r="CJ18200" s="32" t="str">
        <f t="shared" si="2058"/>
        <v/>
      </c>
      <c r="CK18200" s="32" t="str">
        <f t="shared" si="2059"/>
        <v/>
      </c>
      <c r="CL18200" s="32" t="str">
        <f t="shared" si="2060"/>
        <v/>
      </c>
      <c r="CM18200" s="32" t="str">
        <f t="shared" si="2061"/>
        <v/>
      </c>
      <c r="CN18200" s="32" t="str">
        <f t="shared" si="2062"/>
        <v/>
      </c>
    </row>
    <row r="18201" spans="71:92" x14ac:dyDescent="0.3"/>
    <row r="18202" spans="71:92" x14ac:dyDescent="0.3"/>
    <row r="18203" spans="71:92" x14ac:dyDescent="0.3"/>
    <row r="18204" spans="71:92" x14ac:dyDescent="0.3"/>
    <row r="18205" spans="71:92" x14ac:dyDescent="0.3"/>
    <row r="18206" spans="71:92" x14ac:dyDescent="0.3"/>
    <row r="18207" spans="71:92" x14ac:dyDescent="0.3"/>
    <row r="18208" spans="71:92" x14ac:dyDescent="0.3"/>
    <row r="18209" x14ac:dyDescent="0.3"/>
    <row r="18210" x14ac:dyDescent="0.3"/>
    <row r="18211" x14ac:dyDescent="0.3"/>
    <row r="18212" x14ac:dyDescent="0.3"/>
    <row r="18213" x14ac:dyDescent="0.3"/>
    <row r="18214" x14ac:dyDescent="0.3"/>
    <row r="18215" x14ac:dyDescent="0.3"/>
    <row r="18216" x14ac:dyDescent="0.3"/>
    <row r="18217" x14ac:dyDescent="0.3"/>
    <row r="18218" x14ac:dyDescent="0.3"/>
    <row r="18219" x14ac:dyDescent="0.3"/>
    <row r="18220" x14ac:dyDescent="0.3"/>
    <row r="18221" x14ac:dyDescent="0.3"/>
    <row r="18222" x14ac:dyDescent="0.3"/>
    <row r="18223" x14ac:dyDescent="0.3"/>
    <row r="18224" x14ac:dyDescent="0.3"/>
    <row r="18225" x14ac:dyDescent="0.3"/>
    <row r="18226" x14ac:dyDescent="0.3"/>
    <row r="18227" x14ac:dyDescent="0.3"/>
    <row r="18228" x14ac:dyDescent="0.3"/>
    <row r="18229" x14ac:dyDescent="0.3"/>
    <row r="18230" x14ac:dyDescent="0.3"/>
    <row r="18231" x14ac:dyDescent="0.3"/>
    <row r="18232" x14ac:dyDescent="0.3"/>
    <row r="18233" x14ac:dyDescent="0.3"/>
    <row r="18234" x14ac:dyDescent="0.3"/>
    <row r="18235" x14ac:dyDescent="0.3"/>
    <row r="18236" x14ac:dyDescent="0.3"/>
    <row r="18237" x14ac:dyDescent="0.3"/>
    <row r="18238" x14ac:dyDescent="0.3"/>
    <row r="18239" x14ac:dyDescent="0.3"/>
    <row r="18240" x14ac:dyDescent="0.3"/>
    <row r="18241" x14ac:dyDescent="0.3"/>
    <row r="18242" x14ac:dyDescent="0.3"/>
    <row r="18243" x14ac:dyDescent="0.3"/>
    <row r="18244" x14ac:dyDescent="0.3"/>
    <row r="18245" x14ac:dyDescent="0.3"/>
    <row r="18246" x14ac:dyDescent="0.3"/>
    <row r="18247" x14ac:dyDescent="0.3"/>
    <row r="18248" x14ac:dyDescent="0.3"/>
    <row r="18249" x14ac:dyDescent="0.3"/>
    <row r="18250" x14ac:dyDescent="0.3"/>
    <row r="18251" x14ac:dyDescent="0.3"/>
    <row r="18252" x14ac:dyDescent="0.3"/>
    <row r="18253" x14ac:dyDescent="0.3"/>
    <row r="18254" x14ac:dyDescent="0.3"/>
    <row r="18255" x14ac:dyDescent="0.3"/>
    <row r="18256" x14ac:dyDescent="0.3"/>
    <row r="18257" x14ac:dyDescent="0.3"/>
    <row r="18258" x14ac:dyDescent="0.3"/>
    <row r="18259" x14ac:dyDescent="0.3"/>
    <row r="18260" x14ac:dyDescent="0.3"/>
    <row r="18261" x14ac:dyDescent="0.3"/>
    <row r="18262" x14ac:dyDescent="0.3"/>
    <row r="18263" x14ac:dyDescent="0.3"/>
    <row r="18264" x14ac:dyDescent="0.3"/>
    <row r="18265" x14ac:dyDescent="0.3"/>
    <row r="18266" x14ac:dyDescent="0.3"/>
    <row r="18267" x14ac:dyDescent="0.3"/>
    <row r="18268" x14ac:dyDescent="0.3"/>
    <row r="18269" x14ac:dyDescent="0.3"/>
    <row r="18270" x14ac:dyDescent="0.3"/>
    <row r="18271" x14ac:dyDescent="0.3"/>
    <row r="18272" x14ac:dyDescent="0.3"/>
    <row r="18273" x14ac:dyDescent="0.3"/>
    <row r="18274" x14ac:dyDescent="0.3"/>
    <row r="18275" x14ac:dyDescent="0.3"/>
    <row r="18276" x14ac:dyDescent="0.3"/>
    <row r="18277" x14ac:dyDescent="0.3"/>
    <row r="18278" x14ac:dyDescent="0.3"/>
    <row r="18279" x14ac:dyDescent="0.3"/>
    <row r="18280" x14ac:dyDescent="0.3"/>
    <row r="18281" x14ac:dyDescent="0.3"/>
    <row r="18282" x14ac:dyDescent="0.3"/>
    <row r="18283" x14ac:dyDescent="0.3"/>
    <row r="18284" x14ac:dyDescent="0.3"/>
    <row r="18285" x14ac:dyDescent="0.3"/>
    <row r="18286" x14ac:dyDescent="0.3"/>
    <row r="18287" x14ac:dyDescent="0.3"/>
    <row r="18288" x14ac:dyDescent="0.3"/>
    <row r="18289" x14ac:dyDescent="0.3"/>
    <row r="18290" x14ac:dyDescent="0.3"/>
    <row r="18291" x14ac:dyDescent="0.3"/>
    <row r="18292" x14ac:dyDescent="0.3"/>
    <row r="18293" x14ac:dyDescent="0.3"/>
    <row r="18294" x14ac:dyDescent="0.3"/>
    <row r="18295" x14ac:dyDescent="0.3"/>
    <row r="18296" x14ac:dyDescent="0.3"/>
    <row r="18297" x14ac:dyDescent="0.3"/>
    <row r="18298" x14ac:dyDescent="0.3"/>
    <row r="18299" x14ac:dyDescent="0.3"/>
    <row r="18300" x14ac:dyDescent="0.3"/>
    <row r="18301" x14ac:dyDescent="0.3"/>
    <row r="18302" x14ac:dyDescent="0.3"/>
    <row r="18303" x14ac:dyDescent="0.3"/>
    <row r="18304" x14ac:dyDescent="0.3"/>
    <row r="18305" x14ac:dyDescent="0.3"/>
    <row r="18306" x14ac:dyDescent="0.3"/>
    <row r="18307" x14ac:dyDescent="0.3"/>
    <row r="18308" x14ac:dyDescent="0.3"/>
    <row r="18309" x14ac:dyDescent="0.3"/>
    <row r="18310" x14ac:dyDescent="0.3"/>
    <row r="18311" x14ac:dyDescent="0.3"/>
    <row r="18312" x14ac:dyDescent="0.3"/>
    <row r="18313" x14ac:dyDescent="0.3"/>
    <row r="18314" x14ac:dyDescent="0.3"/>
    <row r="18315" x14ac:dyDescent="0.3"/>
    <row r="18316" x14ac:dyDescent="0.3"/>
    <row r="18317" x14ac:dyDescent="0.3"/>
    <row r="18318" x14ac:dyDescent="0.3"/>
    <row r="18319" x14ac:dyDescent="0.3"/>
    <row r="18320" x14ac:dyDescent="0.3"/>
    <row r="18321" x14ac:dyDescent="0.3"/>
    <row r="18322" x14ac:dyDescent="0.3"/>
    <row r="18323" x14ac:dyDescent="0.3"/>
    <row r="18324" x14ac:dyDescent="0.3"/>
    <row r="18325" x14ac:dyDescent="0.3"/>
    <row r="18326" x14ac:dyDescent="0.3"/>
    <row r="18327" x14ac:dyDescent="0.3"/>
    <row r="18328" x14ac:dyDescent="0.3"/>
    <row r="18329" x14ac:dyDescent="0.3"/>
    <row r="18330" x14ac:dyDescent="0.3"/>
    <row r="18331" x14ac:dyDescent="0.3"/>
    <row r="18332" x14ac:dyDescent="0.3"/>
    <row r="18333" x14ac:dyDescent="0.3"/>
    <row r="18334" x14ac:dyDescent="0.3"/>
    <row r="18335" x14ac:dyDescent="0.3"/>
    <row r="18336" x14ac:dyDescent="0.3"/>
    <row r="18337" x14ac:dyDescent="0.3"/>
    <row r="18338" x14ac:dyDescent="0.3"/>
    <row r="18339" x14ac:dyDescent="0.3"/>
    <row r="18340" x14ac:dyDescent="0.3"/>
    <row r="18341" x14ac:dyDescent="0.3"/>
    <row r="18342" x14ac:dyDescent="0.3"/>
    <row r="18343" x14ac:dyDescent="0.3"/>
    <row r="18344" x14ac:dyDescent="0.3"/>
    <row r="18345" x14ac:dyDescent="0.3"/>
    <row r="18346" x14ac:dyDescent="0.3"/>
    <row r="18347" x14ac:dyDescent="0.3"/>
    <row r="18348" x14ac:dyDescent="0.3"/>
    <row r="18349" x14ac:dyDescent="0.3"/>
    <row r="18350" x14ac:dyDescent="0.3"/>
    <row r="18351" x14ac:dyDescent="0.3"/>
    <row r="18352" x14ac:dyDescent="0.3"/>
    <row r="18353" x14ac:dyDescent="0.3"/>
    <row r="18354" x14ac:dyDescent="0.3"/>
    <row r="18355" x14ac:dyDescent="0.3"/>
    <row r="18356" x14ac:dyDescent="0.3"/>
    <row r="18357" x14ac:dyDescent="0.3"/>
    <row r="18358" x14ac:dyDescent="0.3"/>
    <row r="18359" x14ac:dyDescent="0.3"/>
    <row r="18360" x14ac:dyDescent="0.3"/>
    <row r="18361" x14ac:dyDescent="0.3"/>
    <row r="18362" x14ac:dyDescent="0.3"/>
    <row r="18363" x14ac:dyDescent="0.3"/>
    <row r="18364" x14ac:dyDescent="0.3"/>
    <row r="18365" x14ac:dyDescent="0.3"/>
    <row r="18366" x14ac:dyDescent="0.3"/>
    <row r="18367" x14ac:dyDescent="0.3"/>
    <row r="18368" x14ac:dyDescent="0.3"/>
    <row r="18369" x14ac:dyDescent="0.3"/>
    <row r="18370" x14ac:dyDescent="0.3"/>
    <row r="18371" x14ac:dyDescent="0.3"/>
    <row r="18372" x14ac:dyDescent="0.3"/>
    <row r="18373" x14ac:dyDescent="0.3"/>
    <row r="18374" x14ac:dyDescent="0.3"/>
    <row r="18375" x14ac:dyDescent="0.3"/>
    <row r="18376" x14ac:dyDescent="0.3"/>
    <row r="18377" x14ac:dyDescent="0.3"/>
    <row r="18378" x14ac:dyDescent="0.3"/>
    <row r="18379" x14ac:dyDescent="0.3"/>
    <row r="18380" x14ac:dyDescent="0.3"/>
    <row r="18381" x14ac:dyDescent="0.3"/>
    <row r="18382" x14ac:dyDescent="0.3"/>
    <row r="18383" x14ac:dyDescent="0.3"/>
    <row r="18384" x14ac:dyDescent="0.3"/>
    <row r="18385" x14ac:dyDescent="0.3"/>
    <row r="18386" x14ac:dyDescent="0.3"/>
    <row r="18387" x14ac:dyDescent="0.3"/>
    <row r="18388" x14ac:dyDescent="0.3"/>
    <row r="18389" x14ac:dyDescent="0.3"/>
    <row r="18390" x14ac:dyDescent="0.3"/>
    <row r="18391" x14ac:dyDescent="0.3"/>
    <row r="18392" x14ac:dyDescent="0.3"/>
    <row r="18393" x14ac:dyDescent="0.3"/>
    <row r="18394" x14ac:dyDescent="0.3"/>
    <row r="18395" x14ac:dyDescent="0.3"/>
    <row r="18396" x14ac:dyDescent="0.3"/>
    <row r="18397" x14ac:dyDescent="0.3"/>
    <row r="18398" x14ac:dyDescent="0.3"/>
    <row r="18399" x14ac:dyDescent="0.3"/>
    <row r="18400" x14ac:dyDescent="0.3"/>
    <row r="18401" x14ac:dyDescent="0.3"/>
    <row r="18402" x14ac:dyDescent="0.3"/>
    <row r="18403" x14ac:dyDescent="0.3"/>
    <row r="18404" x14ac:dyDescent="0.3"/>
    <row r="18405" x14ac:dyDescent="0.3"/>
    <row r="18406" x14ac:dyDescent="0.3"/>
    <row r="18407" x14ac:dyDescent="0.3"/>
    <row r="18408" x14ac:dyDescent="0.3"/>
    <row r="18409" x14ac:dyDescent="0.3"/>
    <row r="18410" x14ac:dyDescent="0.3"/>
    <row r="18411" x14ac:dyDescent="0.3"/>
    <row r="18412" x14ac:dyDescent="0.3"/>
    <row r="18413" x14ac:dyDescent="0.3"/>
    <row r="18414" x14ac:dyDescent="0.3"/>
    <row r="18415" x14ac:dyDescent="0.3"/>
    <row r="18416" x14ac:dyDescent="0.3"/>
    <row r="18417" x14ac:dyDescent="0.3"/>
    <row r="18418" x14ac:dyDescent="0.3"/>
    <row r="18419" x14ac:dyDescent="0.3"/>
    <row r="18420" x14ac:dyDescent="0.3"/>
    <row r="18421" x14ac:dyDescent="0.3"/>
    <row r="18422" x14ac:dyDescent="0.3"/>
    <row r="18423" x14ac:dyDescent="0.3"/>
    <row r="18424" x14ac:dyDescent="0.3"/>
    <row r="18425" x14ac:dyDescent="0.3"/>
    <row r="18426" x14ac:dyDescent="0.3"/>
    <row r="18427" x14ac:dyDescent="0.3"/>
    <row r="18428" x14ac:dyDescent="0.3"/>
    <row r="18429" x14ac:dyDescent="0.3"/>
    <row r="18430" x14ac:dyDescent="0.3"/>
    <row r="18431" x14ac:dyDescent="0.3"/>
    <row r="18432" x14ac:dyDescent="0.3"/>
    <row r="18433" x14ac:dyDescent="0.3"/>
    <row r="18434" x14ac:dyDescent="0.3"/>
    <row r="18435" x14ac:dyDescent="0.3"/>
    <row r="18436" x14ac:dyDescent="0.3"/>
    <row r="18437" x14ac:dyDescent="0.3"/>
    <row r="18438" x14ac:dyDescent="0.3"/>
    <row r="18439" x14ac:dyDescent="0.3"/>
    <row r="18440" x14ac:dyDescent="0.3"/>
    <row r="18441" x14ac:dyDescent="0.3"/>
    <row r="18442" x14ac:dyDescent="0.3"/>
    <row r="18443" x14ac:dyDescent="0.3"/>
    <row r="18444" x14ac:dyDescent="0.3"/>
    <row r="18445" x14ac:dyDescent="0.3"/>
    <row r="18446" x14ac:dyDescent="0.3"/>
    <row r="18447" x14ac:dyDescent="0.3"/>
    <row r="18448" x14ac:dyDescent="0.3"/>
    <row r="18449" x14ac:dyDescent="0.3"/>
    <row r="18450" x14ac:dyDescent="0.3"/>
    <row r="18451" x14ac:dyDescent="0.3"/>
    <row r="18452" x14ac:dyDescent="0.3"/>
    <row r="18453" x14ac:dyDescent="0.3"/>
    <row r="18454" x14ac:dyDescent="0.3"/>
    <row r="18455" x14ac:dyDescent="0.3"/>
    <row r="18456" x14ac:dyDescent="0.3"/>
    <row r="18457" x14ac:dyDescent="0.3"/>
    <row r="18458" x14ac:dyDescent="0.3"/>
    <row r="18459" x14ac:dyDescent="0.3"/>
    <row r="18460" x14ac:dyDescent="0.3"/>
    <row r="18461" x14ac:dyDescent="0.3"/>
    <row r="18462" x14ac:dyDescent="0.3"/>
    <row r="18463" x14ac:dyDescent="0.3"/>
    <row r="18464" x14ac:dyDescent="0.3"/>
    <row r="18465" x14ac:dyDescent="0.3"/>
    <row r="18466" x14ac:dyDescent="0.3"/>
    <row r="18467" x14ac:dyDescent="0.3"/>
    <row r="18468" x14ac:dyDescent="0.3"/>
    <row r="18469" x14ac:dyDescent="0.3"/>
    <row r="18470" x14ac:dyDescent="0.3"/>
    <row r="18471" x14ac:dyDescent="0.3"/>
    <row r="18472" x14ac:dyDescent="0.3"/>
    <row r="18473" x14ac:dyDescent="0.3"/>
    <row r="18474" x14ac:dyDescent="0.3"/>
    <row r="18475" x14ac:dyDescent="0.3"/>
    <row r="18476" x14ac:dyDescent="0.3"/>
    <row r="18477" x14ac:dyDescent="0.3"/>
    <row r="18478" x14ac:dyDescent="0.3"/>
    <row r="18479" x14ac:dyDescent="0.3"/>
    <row r="18480" x14ac:dyDescent="0.3"/>
    <row r="18481" x14ac:dyDescent="0.3"/>
    <row r="18482" x14ac:dyDescent="0.3"/>
    <row r="18483" x14ac:dyDescent="0.3"/>
    <row r="18484" x14ac:dyDescent="0.3"/>
    <row r="18485" x14ac:dyDescent="0.3"/>
    <row r="18486" x14ac:dyDescent="0.3"/>
    <row r="18487" x14ac:dyDescent="0.3"/>
    <row r="18488" x14ac:dyDescent="0.3"/>
    <row r="18489" x14ac:dyDescent="0.3"/>
    <row r="18490" x14ac:dyDescent="0.3"/>
    <row r="18491" x14ac:dyDescent="0.3"/>
    <row r="18492" x14ac:dyDescent="0.3"/>
    <row r="18493" x14ac:dyDescent="0.3"/>
    <row r="18494" x14ac:dyDescent="0.3"/>
    <row r="18495" x14ac:dyDescent="0.3"/>
    <row r="18496" x14ac:dyDescent="0.3"/>
    <row r="18497" spans="71:110" x14ac:dyDescent="0.3"/>
    <row r="18498" spans="71:110" x14ac:dyDescent="0.3"/>
    <row r="18499" spans="71:110" x14ac:dyDescent="0.3"/>
    <row r="18500" spans="71:110" x14ac:dyDescent="0.3"/>
    <row r="18501" spans="71:110" x14ac:dyDescent="0.3">
      <c r="BS18501" s="37"/>
      <c r="BT18501" s="37"/>
      <c r="BU18501" s="37"/>
      <c r="BV18501" s="37"/>
      <c r="BW18501" s="37"/>
      <c r="BX18501" s="37"/>
      <c r="BY18501" s="37"/>
      <c r="BZ18501" s="37"/>
      <c r="CA18501" s="37"/>
      <c r="CB18501" s="38"/>
      <c r="CC18501" s="39"/>
      <c r="CD18501" s="37"/>
      <c r="CE18501" s="37"/>
      <c r="CF18501" s="37"/>
      <c r="CG18501" s="37"/>
      <c r="CH18501" s="37"/>
      <c r="CI18501" s="37"/>
      <c r="CJ18501" s="37"/>
      <c r="CK18501" s="37"/>
      <c r="CL18501" s="37"/>
      <c r="CM18501" s="37"/>
      <c r="CN18501" s="37"/>
      <c r="CO18501" s="37"/>
      <c r="CP18501" s="37"/>
      <c r="CQ18501" s="37"/>
      <c r="CR18501" s="37"/>
      <c r="CS18501" s="37"/>
      <c r="CT18501" s="37"/>
      <c r="CU18501" s="37"/>
      <c r="CV18501" s="37"/>
      <c r="CW18501" s="37"/>
      <c r="CX18501" s="37"/>
      <c r="CY18501" s="37"/>
      <c r="CZ18501" s="37"/>
      <c r="DA18501" s="37"/>
      <c r="DB18501" s="37"/>
      <c r="DC18501" s="37"/>
      <c r="DD18501" s="37"/>
      <c r="DE18501" s="37"/>
      <c r="DF18501" s="37"/>
    </row>
    <row r="18502" spans="71:110" x14ac:dyDescent="0.3">
      <c r="BS18502" s="37"/>
      <c r="BT18502" s="37"/>
      <c r="BU18502" s="37"/>
      <c r="BV18502" s="37"/>
      <c r="BW18502" s="37"/>
      <c r="BX18502" s="37"/>
      <c r="BY18502" s="37"/>
      <c r="BZ18502" s="37"/>
      <c r="CA18502" s="37"/>
      <c r="CB18502" s="38"/>
      <c r="CC18502" s="39"/>
      <c r="CD18502" s="37"/>
      <c r="CE18502" s="37"/>
      <c r="CF18502" s="37"/>
      <c r="CG18502" s="37"/>
      <c r="CH18502" s="37"/>
      <c r="CI18502" s="37"/>
      <c r="CJ18502" s="37"/>
      <c r="CK18502" s="37"/>
      <c r="CL18502" s="37"/>
      <c r="CM18502" s="37"/>
      <c r="CN18502" s="37"/>
      <c r="CO18502" s="37"/>
      <c r="CP18502" s="37"/>
      <c r="CQ18502" s="37"/>
      <c r="CR18502" s="37"/>
      <c r="CS18502" s="37"/>
      <c r="CT18502" s="37"/>
      <c r="CU18502" s="37"/>
      <c r="CV18502" s="37"/>
      <c r="CW18502" s="37"/>
      <c r="CX18502" s="37"/>
      <c r="CY18502" s="37"/>
      <c r="CZ18502" s="37"/>
      <c r="DA18502" s="37"/>
      <c r="DB18502" s="37"/>
      <c r="DC18502" s="37"/>
      <c r="DD18502" s="37"/>
      <c r="DE18502" s="37"/>
      <c r="DF18502" s="37"/>
    </row>
    <row r="18503" spans="71:110" x14ac:dyDescent="0.3">
      <c r="BS18503" s="37"/>
      <c r="BT18503" s="37"/>
      <c r="BU18503" s="37"/>
      <c r="BV18503" s="37"/>
      <c r="BW18503" s="37"/>
      <c r="BX18503" s="37"/>
      <c r="BY18503" s="37"/>
      <c r="BZ18503" s="37"/>
      <c r="CA18503" s="37"/>
      <c r="CB18503" s="38"/>
      <c r="CC18503" s="39"/>
      <c r="CD18503" s="37"/>
      <c r="CE18503" s="37"/>
      <c r="CF18503" s="37"/>
      <c r="CG18503" s="37"/>
      <c r="CH18503" s="37"/>
      <c r="CI18503" s="37"/>
      <c r="CJ18503" s="37"/>
      <c r="CK18503" s="37"/>
      <c r="CL18503" s="37"/>
      <c r="CM18503" s="37"/>
      <c r="CN18503" s="37"/>
      <c r="CO18503" s="37"/>
      <c r="CP18503" s="37"/>
      <c r="CQ18503" s="37"/>
      <c r="CR18503" s="37"/>
      <c r="CS18503" s="37"/>
      <c r="CT18503" s="37"/>
      <c r="CU18503" s="37"/>
      <c r="CV18503" s="37"/>
      <c r="CW18503" s="37"/>
      <c r="CX18503" s="37"/>
      <c r="CY18503" s="37"/>
      <c r="CZ18503" s="37"/>
      <c r="DA18503" s="37"/>
      <c r="DB18503" s="37"/>
      <c r="DC18503" s="37"/>
      <c r="DD18503" s="37"/>
      <c r="DE18503" s="37"/>
      <c r="DF18503" s="37"/>
    </row>
    <row r="18504" spans="71:110" x14ac:dyDescent="0.3">
      <c r="BS18504" s="37"/>
      <c r="BT18504" s="37"/>
      <c r="BU18504" s="37"/>
      <c r="BV18504" s="37"/>
      <c r="BW18504" s="37"/>
      <c r="BX18504" s="37"/>
      <c r="BY18504" s="37"/>
      <c r="BZ18504" s="37"/>
      <c r="CA18504" s="37"/>
      <c r="CB18504" s="38"/>
      <c r="CC18504" s="39"/>
      <c r="CD18504" s="37"/>
      <c r="CE18504" s="37"/>
      <c r="CF18504" s="37"/>
      <c r="CG18504" s="37"/>
      <c r="CH18504" s="37"/>
      <c r="CI18504" s="37"/>
      <c r="CJ18504" s="37"/>
      <c r="CK18504" s="37"/>
      <c r="CL18504" s="37"/>
      <c r="CM18504" s="37"/>
      <c r="CN18504" s="37"/>
      <c r="CO18504" s="37"/>
      <c r="CP18504" s="37"/>
      <c r="CQ18504" s="37"/>
      <c r="CR18504" s="37"/>
      <c r="CS18504" s="37"/>
      <c r="CT18504" s="37"/>
      <c r="CU18504" s="37"/>
      <c r="CV18504" s="37"/>
      <c r="CW18504" s="37"/>
      <c r="CX18504" s="37"/>
      <c r="CY18504" s="37"/>
      <c r="CZ18504" s="37"/>
      <c r="DA18504" s="37"/>
      <c r="DB18504" s="37"/>
      <c r="DC18504" s="37"/>
      <c r="DD18504" s="37"/>
      <c r="DE18504" s="37"/>
      <c r="DF18504" s="37"/>
    </row>
    <row r="18505" spans="71:110" x14ac:dyDescent="0.3">
      <c r="BS18505" s="37"/>
      <c r="BT18505" s="37"/>
      <c r="BU18505" s="37"/>
      <c r="BV18505" s="37"/>
      <c r="BW18505" s="37"/>
      <c r="BX18505" s="37"/>
      <c r="BY18505" s="37"/>
      <c r="BZ18505" s="37"/>
      <c r="CA18505" s="37"/>
      <c r="CB18505" s="38"/>
      <c r="CC18505" s="39"/>
      <c r="CD18505" s="37"/>
      <c r="CE18505" s="37"/>
      <c r="CF18505" s="37"/>
      <c r="CG18505" s="37"/>
      <c r="CH18505" s="37"/>
      <c r="CI18505" s="37"/>
      <c r="CJ18505" s="37"/>
      <c r="CK18505" s="37"/>
      <c r="CL18505" s="37"/>
      <c r="CM18505" s="37"/>
      <c r="CN18505" s="37"/>
      <c r="CO18505" s="37"/>
      <c r="CP18505" s="37"/>
      <c r="CQ18505" s="37"/>
      <c r="CR18505" s="37"/>
      <c r="CS18505" s="37"/>
      <c r="CT18505" s="37"/>
      <c r="CU18505" s="37"/>
      <c r="CV18505" s="37"/>
      <c r="CW18505" s="37"/>
      <c r="CX18505" s="37"/>
      <c r="CY18505" s="37"/>
      <c r="CZ18505" s="37"/>
      <c r="DA18505" s="37"/>
      <c r="DB18505" s="37"/>
      <c r="DC18505" s="37"/>
      <c r="DD18505" s="37"/>
      <c r="DE18505" s="37"/>
      <c r="DF18505" s="37"/>
    </row>
    <row r="18506" spans="71:110" x14ac:dyDescent="0.3">
      <c r="BS18506" s="37"/>
      <c r="BT18506" s="37"/>
      <c r="BU18506" s="37"/>
      <c r="BV18506" s="37"/>
      <c r="BW18506" s="37"/>
      <c r="BX18506" s="37"/>
      <c r="BY18506" s="37"/>
      <c r="BZ18506" s="37"/>
      <c r="CA18506" s="37"/>
      <c r="CB18506" s="38"/>
      <c r="CC18506" s="39"/>
      <c r="CD18506" s="37"/>
      <c r="CE18506" s="37"/>
      <c r="CF18506" s="37"/>
      <c r="CG18506" s="37"/>
      <c r="CH18506" s="37">
        <v>1</v>
      </c>
      <c r="CI18506" s="37"/>
      <c r="CJ18506" s="37"/>
      <c r="CK18506" s="37"/>
      <c r="CL18506" s="37"/>
      <c r="CM18506" s="37"/>
      <c r="CN18506" s="37"/>
      <c r="CO18506" s="37"/>
      <c r="CP18506" s="37"/>
      <c r="CQ18506" s="37"/>
      <c r="CR18506" s="37"/>
      <c r="CS18506" s="37"/>
      <c r="CT18506" s="37"/>
      <c r="CU18506" s="37"/>
      <c r="CV18506" s="37"/>
      <c r="CW18506" s="37"/>
      <c r="CX18506" s="37"/>
      <c r="CY18506" s="37"/>
      <c r="CZ18506" s="37"/>
      <c r="DA18506" s="37"/>
      <c r="DB18506" s="37"/>
      <c r="DC18506" s="37"/>
      <c r="DD18506" s="37"/>
      <c r="DE18506" s="37"/>
      <c r="DF18506" s="37"/>
    </row>
    <row r="18507" spans="71:110" x14ac:dyDescent="0.3">
      <c r="BS18507" s="32" t="str">
        <f>IF(Kiadasi_kiseroiv!$K$2=BT18507,BV18507,"")</f>
        <v/>
      </c>
      <c r="BT18507" s="34" t="str">
        <f t="shared" ref="BT18507:BT18538" si="2069">IF(AND($BT$4=CI18507,BU18507&lt;&gt;""),CC18507,"")</f>
        <v/>
      </c>
      <c r="BU18507" s="32" t="str">
        <f t="shared" ref="BU18507:BU18538" si="2070">IF(AND($BU$1=CI18507,ISERROR(VLOOKUP(CG18507,Kisiv,2,FALSE))=FALSE),CB18507,"")</f>
        <v/>
      </c>
      <c r="BV18507" s="32" t="str">
        <f t="shared" ref="BV18507:BV18538" si="2071">IF(BU18507&lt;&gt;"",RANK(BU18507,$BU$7:$BU$33000,1),"")</f>
        <v/>
      </c>
      <c r="BW18507" s="32" t="str">
        <f t="shared" ref="BW18507:BW18538" si="2072">IF(CC18507&lt;min,$BW$2,IF(CC18507&lt;=max,CG18507,""))</f>
        <v/>
      </c>
      <c r="BX18507" s="32" t="str">
        <f t="shared" ref="BX18507:BX18538" si="2073">IF(AND(OR($BX$1=0,$BX$1=CG18507),OR($BX$2=0,IF(ISERROR(SEARCH($BX$2,CJ18507&amp;CK18507&amp;CL18507,1)),FALSE,TRUE))),CB18507,"")</f>
        <v/>
      </c>
      <c r="BY18507" s="32" t="str">
        <f t="shared" ref="BY18507:BY18538" si="2074">IF(AND(BX18507&lt;&gt;"",CC18507&lt;&gt;$CD$2),RANK(BX18507,$BX$7:$BX$33000,1),"")</f>
        <v/>
      </c>
      <c r="BZ18507" s="32" t="str">
        <f t="shared" ref="BZ18507:BZ18538" si="2075">IF(AND(CC18507&lt;$BZ$2,CI18507=$BZ$4),$BZ$5,IF(AND(CC18507&lt;=$BZ$3,CI18507=$BZ$4),CB18507,""))</f>
        <v/>
      </c>
      <c r="CA18507" s="32" t="str">
        <f t="shared" ref="CA18507:CA18538" si="2076">IF(AND(BZ18507&lt;&gt;"",BZ18507&lt;&gt;$BZ$5),RANK(BZ18507,$BZ$7:$BZ$33000,1),"")</f>
        <v/>
      </c>
      <c r="CB18507" s="33">
        <f>IF(COUNTIF($CD$7:CD18507,CD18507)=1,CD18507,CD18507+COUNTIF($CD$6:CD18506,CD18507))</f>
        <v>61711</v>
      </c>
      <c r="CC18507" s="34">
        <f t="shared" ref="CC18507:CC18538" si="2077">IF(INDEX(gb,CH18507,1)&lt;&gt;1,INDEX(gb,CH18507,1),$CD$2)</f>
        <v>55153</v>
      </c>
      <c r="CD18507" s="32">
        <f t="shared" ref="CD18507:CD18538" si="2078">IF(CC18507&lt;&gt;$CD$2,RANK(CC18507,$CC$7:$CC$33000,1),$CD$2)</f>
        <v>55153</v>
      </c>
      <c r="CE18507" s="32">
        <f t="shared" ref="CE18507:CE18538" si="2079">INDEX(gb,CH18507,6)</f>
        <v>0</v>
      </c>
      <c r="CF18507" s="32">
        <f t="shared" ref="CF18507:CF18538" si="2080">INDEX(gb,CH18507,8)</f>
        <v>0</v>
      </c>
      <c r="CG18507" s="32" t="str">
        <f t="shared" ref="CG18507:CG18538" si="2081">INDEX(gb,CH18507,7)&amp;INDEX(gb,CH18507,9)</f>
        <v/>
      </c>
      <c r="CH18507" s="32">
        <v>2</v>
      </c>
      <c r="CI18507" s="32" t="s">
        <v>14</v>
      </c>
      <c r="CJ18507" s="32" t="str">
        <f t="shared" ref="CJ18507:CJ18538" si="2082">IF(INDEX(gb,CH18507,5)&lt;&gt;0,INDEX(gb,CH18507,5),"")</f>
        <v/>
      </c>
      <c r="CK18507" s="32" t="str">
        <f t="shared" ref="CK18507:CK18538" si="2083">IF(INDEX(gb,CH18507,10)&lt;&gt;0,INDEX(gb,CH18507,10),"")</f>
        <v/>
      </c>
      <c r="CL18507" s="32" t="str">
        <f t="shared" ref="CL18507:CL18538" si="2084">IF(INDEX(gb,CH18507,11)&lt;&gt;0,INDEX(gb,CH18507,11),"")</f>
        <v/>
      </c>
      <c r="CM18507" s="32" t="str">
        <f t="shared" ref="CM18507:CM18538" si="2085">IF(INDEX(gb,CH18507,4)&lt;&gt;0,INDEX(gb,CH18507,4),"")</f>
        <v/>
      </c>
      <c r="CN18507" s="32" t="str">
        <f t="shared" ref="CN18507:CN18538" si="2086">IF(INDEX(gb,CH18507,3)&lt;&gt;0,INDEX(gb,CH18507,3),"")</f>
        <v/>
      </c>
    </row>
    <row r="18508" spans="71:110" x14ac:dyDescent="0.3">
      <c r="BS18508" s="32" t="str">
        <f>IF(Kiadasi_kiseroiv!$K$2=BT18508,BV18508,"")</f>
        <v/>
      </c>
      <c r="BT18508" s="34" t="str">
        <f t="shared" si="2069"/>
        <v/>
      </c>
      <c r="BU18508" s="32" t="str">
        <f t="shared" si="2070"/>
        <v/>
      </c>
      <c r="BV18508" s="32" t="str">
        <f t="shared" si="2071"/>
        <v/>
      </c>
      <c r="BW18508" s="32" t="str">
        <f t="shared" si="2072"/>
        <v/>
      </c>
      <c r="BX18508" s="32" t="str">
        <f t="shared" si="2073"/>
        <v/>
      </c>
      <c r="BY18508" s="32" t="str">
        <f t="shared" si="2074"/>
        <v/>
      </c>
      <c r="BZ18508" s="32" t="str">
        <f t="shared" si="2075"/>
        <v/>
      </c>
      <c r="CA18508" s="32" t="str">
        <f t="shared" si="2076"/>
        <v/>
      </c>
      <c r="CB18508" s="33">
        <f>IF(COUNTIF($CD$7:CD18508,CD18508)=1,CD18508,CD18508+COUNTIF($CD$6:CD18507,CD18508))</f>
        <v>61712</v>
      </c>
      <c r="CC18508" s="34">
        <f t="shared" si="2077"/>
        <v>55153</v>
      </c>
      <c r="CD18508" s="32">
        <f t="shared" si="2078"/>
        <v>55153</v>
      </c>
      <c r="CE18508" s="32">
        <f t="shared" si="2079"/>
        <v>0</v>
      </c>
      <c r="CF18508" s="32">
        <f t="shared" si="2080"/>
        <v>0</v>
      </c>
      <c r="CG18508" s="32" t="str">
        <f t="shared" si="2081"/>
        <v/>
      </c>
      <c r="CH18508" s="32">
        <v>3</v>
      </c>
      <c r="CI18508" s="32" t="s">
        <v>14</v>
      </c>
      <c r="CJ18508" s="32" t="str">
        <f t="shared" si="2082"/>
        <v/>
      </c>
      <c r="CK18508" s="32" t="str">
        <f t="shared" si="2083"/>
        <v/>
      </c>
      <c r="CL18508" s="32" t="str">
        <f t="shared" si="2084"/>
        <v/>
      </c>
      <c r="CM18508" s="32" t="str">
        <f t="shared" si="2085"/>
        <v/>
      </c>
      <c r="CN18508" s="32" t="str">
        <f t="shared" si="2086"/>
        <v/>
      </c>
    </row>
    <row r="18509" spans="71:110" x14ac:dyDescent="0.3">
      <c r="BS18509" s="32" t="str">
        <f>IF(Kiadasi_kiseroiv!$K$2=BT18509,BV18509,"")</f>
        <v/>
      </c>
      <c r="BT18509" s="34" t="str">
        <f t="shared" si="2069"/>
        <v/>
      </c>
      <c r="BU18509" s="32" t="str">
        <f t="shared" si="2070"/>
        <v/>
      </c>
      <c r="BV18509" s="32" t="str">
        <f t="shared" si="2071"/>
        <v/>
      </c>
      <c r="BW18509" s="32" t="str">
        <f t="shared" si="2072"/>
        <v/>
      </c>
      <c r="BX18509" s="32" t="str">
        <f t="shared" si="2073"/>
        <v/>
      </c>
      <c r="BY18509" s="32" t="str">
        <f t="shared" si="2074"/>
        <v/>
      </c>
      <c r="BZ18509" s="32" t="str">
        <f t="shared" si="2075"/>
        <v/>
      </c>
      <c r="CA18509" s="32" t="str">
        <f t="shared" si="2076"/>
        <v/>
      </c>
      <c r="CB18509" s="33">
        <f>IF(COUNTIF($CD$7:CD18509,CD18509)=1,CD18509,CD18509+COUNTIF($CD$6:CD18508,CD18509))</f>
        <v>61713</v>
      </c>
      <c r="CC18509" s="34">
        <f t="shared" si="2077"/>
        <v>55153</v>
      </c>
      <c r="CD18509" s="32">
        <f t="shared" si="2078"/>
        <v>55153</v>
      </c>
      <c r="CE18509" s="32">
        <f t="shared" si="2079"/>
        <v>0</v>
      </c>
      <c r="CF18509" s="32">
        <f t="shared" si="2080"/>
        <v>0</v>
      </c>
      <c r="CG18509" s="32" t="str">
        <f t="shared" si="2081"/>
        <v/>
      </c>
      <c r="CH18509" s="32">
        <v>4</v>
      </c>
      <c r="CI18509" s="32" t="s">
        <v>14</v>
      </c>
      <c r="CJ18509" s="32" t="str">
        <f t="shared" si="2082"/>
        <v/>
      </c>
      <c r="CK18509" s="32" t="str">
        <f t="shared" si="2083"/>
        <v/>
      </c>
      <c r="CL18509" s="32" t="str">
        <f t="shared" si="2084"/>
        <v/>
      </c>
      <c r="CM18509" s="32" t="str">
        <f t="shared" si="2085"/>
        <v/>
      </c>
      <c r="CN18509" s="32" t="str">
        <f t="shared" si="2086"/>
        <v/>
      </c>
    </row>
    <row r="18510" spans="71:110" x14ac:dyDescent="0.3">
      <c r="BS18510" s="32" t="str">
        <f>IF(Kiadasi_kiseroiv!$K$2=BT18510,BV18510,"")</f>
        <v/>
      </c>
      <c r="BT18510" s="34" t="str">
        <f t="shared" si="2069"/>
        <v/>
      </c>
      <c r="BU18510" s="32" t="str">
        <f t="shared" si="2070"/>
        <v/>
      </c>
      <c r="BV18510" s="32" t="str">
        <f t="shared" si="2071"/>
        <v/>
      </c>
      <c r="BW18510" s="32" t="str">
        <f t="shared" si="2072"/>
        <v/>
      </c>
      <c r="BX18510" s="32" t="str">
        <f t="shared" si="2073"/>
        <v/>
      </c>
      <c r="BY18510" s="32" t="str">
        <f t="shared" si="2074"/>
        <v/>
      </c>
      <c r="BZ18510" s="32" t="str">
        <f t="shared" si="2075"/>
        <v/>
      </c>
      <c r="CA18510" s="32" t="str">
        <f t="shared" si="2076"/>
        <v/>
      </c>
      <c r="CB18510" s="33">
        <f>IF(COUNTIF($CD$7:CD18510,CD18510)=1,CD18510,CD18510+COUNTIF($CD$6:CD18509,CD18510))</f>
        <v>61714</v>
      </c>
      <c r="CC18510" s="34">
        <f t="shared" si="2077"/>
        <v>55153</v>
      </c>
      <c r="CD18510" s="32">
        <f t="shared" si="2078"/>
        <v>55153</v>
      </c>
      <c r="CE18510" s="32">
        <f t="shared" si="2079"/>
        <v>0</v>
      </c>
      <c r="CF18510" s="32">
        <f t="shared" si="2080"/>
        <v>0</v>
      </c>
      <c r="CG18510" s="32" t="str">
        <f t="shared" si="2081"/>
        <v/>
      </c>
      <c r="CH18510" s="32">
        <v>5</v>
      </c>
      <c r="CI18510" s="32" t="s">
        <v>14</v>
      </c>
      <c r="CJ18510" s="32" t="str">
        <f t="shared" si="2082"/>
        <v/>
      </c>
      <c r="CK18510" s="32" t="str">
        <f t="shared" si="2083"/>
        <v/>
      </c>
      <c r="CL18510" s="32" t="str">
        <f t="shared" si="2084"/>
        <v/>
      </c>
      <c r="CM18510" s="32" t="str">
        <f t="shared" si="2085"/>
        <v/>
      </c>
      <c r="CN18510" s="32" t="str">
        <f t="shared" si="2086"/>
        <v/>
      </c>
    </row>
    <row r="18511" spans="71:110" x14ac:dyDescent="0.3">
      <c r="BS18511" s="32" t="str">
        <f>IF(Kiadasi_kiseroiv!$K$2=BT18511,BV18511,"")</f>
        <v/>
      </c>
      <c r="BT18511" s="34" t="str">
        <f t="shared" si="2069"/>
        <v/>
      </c>
      <c r="BU18511" s="32" t="str">
        <f t="shared" si="2070"/>
        <v/>
      </c>
      <c r="BV18511" s="32" t="str">
        <f t="shared" si="2071"/>
        <v/>
      </c>
      <c r="BW18511" s="32" t="str">
        <f t="shared" si="2072"/>
        <v/>
      </c>
      <c r="BX18511" s="32" t="str">
        <f t="shared" si="2073"/>
        <v/>
      </c>
      <c r="BY18511" s="32" t="str">
        <f t="shared" si="2074"/>
        <v/>
      </c>
      <c r="BZ18511" s="32" t="str">
        <f t="shared" si="2075"/>
        <v/>
      </c>
      <c r="CA18511" s="32" t="str">
        <f t="shared" si="2076"/>
        <v/>
      </c>
      <c r="CB18511" s="33">
        <f>IF(COUNTIF($CD$7:CD18511,CD18511)=1,CD18511,CD18511+COUNTIF($CD$6:CD18510,CD18511))</f>
        <v>61715</v>
      </c>
      <c r="CC18511" s="34">
        <f t="shared" si="2077"/>
        <v>55153</v>
      </c>
      <c r="CD18511" s="32">
        <f t="shared" si="2078"/>
        <v>55153</v>
      </c>
      <c r="CE18511" s="32">
        <f t="shared" si="2079"/>
        <v>0</v>
      </c>
      <c r="CF18511" s="32">
        <f t="shared" si="2080"/>
        <v>0</v>
      </c>
      <c r="CG18511" s="32" t="str">
        <f t="shared" si="2081"/>
        <v/>
      </c>
      <c r="CH18511" s="32">
        <v>6</v>
      </c>
      <c r="CI18511" s="32" t="s">
        <v>14</v>
      </c>
      <c r="CJ18511" s="32" t="str">
        <f t="shared" si="2082"/>
        <v/>
      </c>
      <c r="CK18511" s="32" t="str">
        <f t="shared" si="2083"/>
        <v/>
      </c>
      <c r="CL18511" s="32" t="str">
        <f t="shared" si="2084"/>
        <v/>
      </c>
      <c r="CM18511" s="32" t="str">
        <f t="shared" si="2085"/>
        <v/>
      </c>
      <c r="CN18511" s="32" t="str">
        <f t="shared" si="2086"/>
        <v/>
      </c>
    </row>
    <row r="18512" spans="71:110" x14ac:dyDescent="0.3">
      <c r="BS18512" s="32" t="str">
        <f>IF(Kiadasi_kiseroiv!$K$2=BT18512,BV18512,"")</f>
        <v/>
      </c>
      <c r="BT18512" s="34" t="str">
        <f t="shared" si="2069"/>
        <v/>
      </c>
      <c r="BU18512" s="32" t="str">
        <f t="shared" si="2070"/>
        <v/>
      </c>
      <c r="BV18512" s="32" t="str">
        <f t="shared" si="2071"/>
        <v/>
      </c>
      <c r="BW18512" s="32" t="str">
        <f t="shared" si="2072"/>
        <v/>
      </c>
      <c r="BX18512" s="32" t="str">
        <f t="shared" si="2073"/>
        <v/>
      </c>
      <c r="BY18512" s="32" t="str">
        <f t="shared" si="2074"/>
        <v/>
      </c>
      <c r="BZ18512" s="32" t="str">
        <f t="shared" si="2075"/>
        <v/>
      </c>
      <c r="CA18512" s="32" t="str">
        <f t="shared" si="2076"/>
        <v/>
      </c>
      <c r="CB18512" s="33">
        <f>IF(COUNTIF($CD$7:CD18512,CD18512)=1,CD18512,CD18512+COUNTIF($CD$6:CD18511,CD18512))</f>
        <v>61716</v>
      </c>
      <c r="CC18512" s="34">
        <f t="shared" si="2077"/>
        <v>55153</v>
      </c>
      <c r="CD18512" s="32">
        <f t="shared" si="2078"/>
        <v>55153</v>
      </c>
      <c r="CE18512" s="32">
        <f t="shared" si="2079"/>
        <v>0</v>
      </c>
      <c r="CF18512" s="32">
        <f t="shared" si="2080"/>
        <v>0</v>
      </c>
      <c r="CG18512" s="32" t="str">
        <f t="shared" si="2081"/>
        <v/>
      </c>
      <c r="CH18512" s="32">
        <v>7</v>
      </c>
      <c r="CI18512" s="32" t="s">
        <v>14</v>
      </c>
      <c r="CJ18512" s="32" t="str">
        <f t="shared" si="2082"/>
        <v/>
      </c>
      <c r="CK18512" s="32" t="str">
        <f t="shared" si="2083"/>
        <v/>
      </c>
      <c r="CL18512" s="32" t="str">
        <f t="shared" si="2084"/>
        <v/>
      </c>
      <c r="CM18512" s="32" t="str">
        <f t="shared" si="2085"/>
        <v/>
      </c>
      <c r="CN18512" s="32" t="str">
        <f t="shared" si="2086"/>
        <v/>
      </c>
    </row>
    <row r="18513" spans="71:92" x14ac:dyDescent="0.3">
      <c r="BS18513" s="32" t="str">
        <f>IF(Kiadasi_kiseroiv!$K$2=BT18513,BV18513,"")</f>
        <v/>
      </c>
      <c r="BT18513" s="34" t="str">
        <f t="shared" si="2069"/>
        <v/>
      </c>
      <c r="BU18513" s="32" t="str">
        <f t="shared" si="2070"/>
        <v/>
      </c>
      <c r="BV18513" s="32" t="str">
        <f t="shared" si="2071"/>
        <v/>
      </c>
      <c r="BW18513" s="32" t="str">
        <f t="shared" si="2072"/>
        <v/>
      </c>
      <c r="BX18513" s="32" t="str">
        <f t="shared" si="2073"/>
        <v/>
      </c>
      <c r="BY18513" s="32" t="str">
        <f t="shared" si="2074"/>
        <v/>
      </c>
      <c r="BZ18513" s="32" t="str">
        <f t="shared" si="2075"/>
        <v/>
      </c>
      <c r="CA18513" s="32" t="str">
        <f t="shared" si="2076"/>
        <v/>
      </c>
      <c r="CB18513" s="33">
        <f>IF(COUNTIF($CD$7:CD18513,CD18513)=1,CD18513,CD18513+COUNTIF($CD$6:CD18512,CD18513))</f>
        <v>61717</v>
      </c>
      <c r="CC18513" s="34">
        <f t="shared" si="2077"/>
        <v>55153</v>
      </c>
      <c r="CD18513" s="32">
        <f t="shared" si="2078"/>
        <v>55153</v>
      </c>
      <c r="CE18513" s="32">
        <f t="shared" si="2079"/>
        <v>0</v>
      </c>
      <c r="CF18513" s="32">
        <f t="shared" si="2080"/>
        <v>0</v>
      </c>
      <c r="CG18513" s="32" t="str">
        <f t="shared" si="2081"/>
        <v/>
      </c>
      <c r="CH18513" s="32">
        <v>8</v>
      </c>
      <c r="CI18513" s="32" t="s">
        <v>14</v>
      </c>
      <c r="CJ18513" s="32" t="str">
        <f t="shared" si="2082"/>
        <v/>
      </c>
      <c r="CK18513" s="32" t="str">
        <f t="shared" si="2083"/>
        <v/>
      </c>
      <c r="CL18513" s="32" t="str">
        <f t="shared" si="2084"/>
        <v/>
      </c>
      <c r="CM18513" s="32" t="str">
        <f t="shared" si="2085"/>
        <v/>
      </c>
      <c r="CN18513" s="32" t="str">
        <f t="shared" si="2086"/>
        <v/>
      </c>
    </row>
    <row r="18514" spans="71:92" x14ac:dyDescent="0.3">
      <c r="BS18514" s="32" t="str">
        <f>IF(Kiadasi_kiseroiv!$K$2=BT18514,BV18514,"")</f>
        <v/>
      </c>
      <c r="BT18514" s="34" t="str">
        <f t="shared" si="2069"/>
        <v/>
      </c>
      <c r="BU18514" s="32" t="str">
        <f t="shared" si="2070"/>
        <v/>
      </c>
      <c r="BV18514" s="32" t="str">
        <f t="shared" si="2071"/>
        <v/>
      </c>
      <c r="BW18514" s="32" t="str">
        <f t="shared" si="2072"/>
        <v/>
      </c>
      <c r="BX18514" s="32" t="str">
        <f t="shared" si="2073"/>
        <v/>
      </c>
      <c r="BY18514" s="32" t="str">
        <f t="shared" si="2074"/>
        <v/>
      </c>
      <c r="BZ18514" s="32" t="str">
        <f t="shared" si="2075"/>
        <v/>
      </c>
      <c r="CA18514" s="32" t="str">
        <f t="shared" si="2076"/>
        <v/>
      </c>
      <c r="CB18514" s="33">
        <f>IF(COUNTIF($CD$7:CD18514,CD18514)=1,CD18514,CD18514+COUNTIF($CD$6:CD18513,CD18514))</f>
        <v>61718</v>
      </c>
      <c r="CC18514" s="34">
        <f t="shared" si="2077"/>
        <v>55153</v>
      </c>
      <c r="CD18514" s="32">
        <f t="shared" si="2078"/>
        <v>55153</v>
      </c>
      <c r="CE18514" s="32">
        <f t="shared" si="2079"/>
        <v>0</v>
      </c>
      <c r="CF18514" s="32">
        <f t="shared" si="2080"/>
        <v>0</v>
      </c>
      <c r="CG18514" s="32" t="str">
        <f t="shared" si="2081"/>
        <v/>
      </c>
      <c r="CH18514" s="32">
        <v>9</v>
      </c>
      <c r="CI18514" s="32" t="s">
        <v>14</v>
      </c>
      <c r="CJ18514" s="32" t="str">
        <f t="shared" si="2082"/>
        <v/>
      </c>
      <c r="CK18514" s="32" t="str">
        <f t="shared" si="2083"/>
        <v/>
      </c>
      <c r="CL18514" s="32" t="str">
        <f t="shared" si="2084"/>
        <v/>
      </c>
      <c r="CM18514" s="32" t="str">
        <f t="shared" si="2085"/>
        <v/>
      </c>
      <c r="CN18514" s="32" t="str">
        <f t="shared" si="2086"/>
        <v/>
      </c>
    </row>
    <row r="18515" spans="71:92" x14ac:dyDescent="0.3">
      <c r="BS18515" s="32" t="str">
        <f>IF(Kiadasi_kiseroiv!$K$2=BT18515,BV18515,"")</f>
        <v/>
      </c>
      <c r="BT18515" s="34" t="str">
        <f t="shared" si="2069"/>
        <v/>
      </c>
      <c r="BU18515" s="32" t="str">
        <f t="shared" si="2070"/>
        <v/>
      </c>
      <c r="BV18515" s="32" t="str">
        <f t="shared" si="2071"/>
        <v/>
      </c>
      <c r="BW18515" s="32" t="str">
        <f t="shared" si="2072"/>
        <v/>
      </c>
      <c r="BX18515" s="32" t="str">
        <f t="shared" si="2073"/>
        <v/>
      </c>
      <c r="BY18515" s="32" t="str">
        <f t="shared" si="2074"/>
        <v/>
      </c>
      <c r="BZ18515" s="32" t="str">
        <f t="shared" si="2075"/>
        <v/>
      </c>
      <c r="CA18515" s="32" t="str">
        <f t="shared" si="2076"/>
        <v/>
      </c>
      <c r="CB18515" s="33">
        <f>IF(COUNTIF($CD$7:CD18515,CD18515)=1,CD18515,CD18515+COUNTIF($CD$6:CD18514,CD18515))</f>
        <v>61719</v>
      </c>
      <c r="CC18515" s="34">
        <f t="shared" si="2077"/>
        <v>55153</v>
      </c>
      <c r="CD18515" s="32">
        <f t="shared" si="2078"/>
        <v>55153</v>
      </c>
      <c r="CE18515" s="32">
        <f t="shared" si="2079"/>
        <v>0</v>
      </c>
      <c r="CF18515" s="32">
        <f t="shared" si="2080"/>
        <v>0</v>
      </c>
      <c r="CG18515" s="32" t="str">
        <f t="shared" si="2081"/>
        <v/>
      </c>
      <c r="CH18515" s="32">
        <v>10</v>
      </c>
      <c r="CI18515" s="32" t="s">
        <v>14</v>
      </c>
      <c r="CJ18515" s="32" t="str">
        <f t="shared" si="2082"/>
        <v/>
      </c>
      <c r="CK18515" s="32" t="str">
        <f t="shared" si="2083"/>
        <v/>
      </c>
      <c r="CL18515" s="32" t="str">
        <f t="shared" si="2084"/>
        <v/>
      </c>
      <c r="CM18515" s="32" t="str">
        <f t="shared" si="2085"/>
        <v/>
      </c>
      <c r="CN18515" s="32" t="str">
        <f t="shared" si="2086"/>
        <v/>
      </c>
    </row>
    <row r="18516" spans="71:92" x14ac:dyDescent="0.3">
      <c r="BS18516" s="32" t="str">
        <f>IF(Kiadasi_kiseroiv!$K$2=BT18516,BV18516,"")</f>
        <v/>
      </c>
      <c r="BT18516" s="34" t="str">
        <f t="shared" si="2069"/>
        <v/>
      </c>
      <c r="BU18516" s="32" t="str">
        <f t="shared" si="2070"/>
        <v/>
      </c>
      <c r="BV18516" s="32" t="str">
        <f t="shared" si="2071"/>
        <v/>
      </c>
      <c r="BW18516" s="32" t="str">
        <f t="shared" si="2072"/>
        <v/>
      </c>
      <c r="BX18516" s="32" t="str">
        <f t="shared" si="2073"/>
        <v/>
      </c>
      <c r="BY18516" s="32" t="str">
        <f t="shared" si="2074"/>
        <v/>
      </c>
      <c r="BZ18516" s="32" t="str">
        <f t="shared" si="2075"/>
        <v/>
      </c>
      <c r="CA18516" s="32" t="str">
        <f t="shared" si="2076"/>
        <v/>
      </c>
      <c r="CB18516" s="33">
        <f>IF(COUNTIF($CD$7:CD18516,CD18516)=1,CD18516,CD18516+COUNTIF($CD$6:CD18515,CD18516))</f>
        <v>61720</v>
      </c>
      <c r="CC18516" s="34">
        <f t="shared" si="2077"/>
        <v>55153</v>
      </c>
      <c r="CD18516" s="32">
        <f t="shared" si="2078"/>
        <v>55153</v>
      </c>
      <c r="CE18516" s="32">
        <f t="shared" si="2079"/>
        <v>0</v>
      </c>
      <c r="CF18516" s="32">
        <f t="shared" si="2080"/>
        <v>0</v>
      </c>
      <c r="CG18516" s="32" t="str">
        <f t="shared" si="2081"/>
        <v/>
      </c>
      <c r="CH18516" s="32">
        <v>11</v>
      </c>
      <c r="CI18516" s="32" t="s">
        <v>14</v>
      </c>
      <c r="CJ18516" s="32" t="str">
        <f t="shared" si="2082"/>
        <v/>
      </c>
      <c r="CK18516" s="32" t="str">
        <f t="shared" si="2083"/>
        <v/>
      </c>
      <c r="CL18516" s="32" t="str">
        <f t="shared" si="2084"/>
        <v/>
      </c>
      <c r="CM18516" s="32" t="str">
        <f t="shared" si="2085"/>
        <v/>
      </c>
      <c r="CN18516" s="32" t="str">
        <f t="shared" si="2086"/>
        <v/>
      </c>
    </row>
    <row r="18517" spans="71:92" x14ac:dyDescent="0.3">
      <c r="BS18517" s="32" t="str">
        <f>IF(Kiadasi_kiseroiv!$K$2=BT18517,BV18517,"")</f>
        <v/>
      </c>
      <c r="BT18517" s="34" t="str">
        <f t="shared" si="2069"/>
        <v/>
      </c>
      <c r="BU18517" s="32" t="str">
        <f t="shared" si="2070"/>
        <v/>
      </c>
      <c r="BV18517" s="32" t="str">
        <f t="shared" si="2071"/>
        <v/>
      </c>
      <c r="BW18517" s="32" t="str">
        <f t="shared" si="2072"/>
        <v/>
      </c>
      <c r="BX18517" s="32" t="str">
        <f t="shared" si="2073"/>
        <v/>
      </c>
      <c r="BY18517" s="32" t="str">
        <f t="shared" si="2074"/>
        <v/>
      </c>
      <c r="BZ18517" s="32" t="str">
        <f t="shared" si="2075"/>
        <v/>
      </c>
      <c r="CA18517" s="32" t="str">
        <f t="shared" si="2076"/>
        <v/>
      </c>
      <c r="CB18517" s="33">
        <f>IF(COUNTIF($CD$7:CD18517,CD18517)=1,CD18517,CD18517+COUNTIF($CD$6:CD18516,CD18517))</f>
        <v>61721</v>
      </c>
      <c r="CC18517" s="34">
        <f t="shared" si="2077"/>
        <v>55153</v>
      </c>
      <c r="CD18517" s="32">
        <f t="shared" si="2078"/>
        <v>55153</v>
      </c>
      <c r="CE18517" s="32">
        <f t="shared" si="2079"/>
        <v>0</v>
      </c>
      <c r="CF18517" s="32">
        <f t="shared" si="2080"/>
        <v>0</v>
      </c>
      <c r="CG18517" s="32" t="str">
        <f t="shared" si="2081"/>
        <v/>
      </c>
      <c r="CH18517" s="32">
        <v>12</v>
      </c>
      <c r="CI18517" s="32" t="s">
        <v>14</v>
      </c>
      <c r="CJ18517" s="32" t="str">
        <f t="shared" si="2082"/>
        <v/>
      </c>
      <c r="CK18517" s="32" t="str">
        <f t="shared" si="2083"/>
        <v/>
      </c>
      <c r="CL18517" s="32" t="str">
        <f t="shared" si="2084"/>
        <v/>
      </c>
      <c r="CM18517" s="32" t="str">
        <f t="shared" si="2085"/>
        <v/>
      </c>
      <c r="CN18517" s="32" t="str">
        <f t="shared" si="2086"/>
        <v/>
      </c>
    </row>
    <row r="18518" spans="71:92" x14ac:dyDescent="0.3">
      <c r="BS18518" s="32" t="str">
        <f>IF(Kiadasi_kiseroiv!$K$2=BT18518,BV18518,"")</f>
        <v/>
      </c>
      <c r="BT18518" s="34" t="str">
        <f t="shared" si="2069"/>
        <v/>
      </c>
      <c r="BU18518" s="32" t="str">
        <f t="shared" si="2070"/>
        <v/>
      </c>
      <c r="BV18518" s="32" t="str">
        <f t="shared" si="2071"/>
        <v/>
      </c>
      <c r="BW18518" s="32" t="str">
        <f t="shared" si="2072"/>
        <v/>
      </c>
      <c r="BX18518" s="32" t="str">
        <f t="shared" si="2073"/>
        <v/>
      </c>
      <c r="BY18518" s="32" t="str">
        <f t="shared" si="2074"/>
        <v/>
      </c>
      <c r="BZ18518" s="32" t="str">
        <f t="shared" si="2075"/>
        <v/>
      </c>
      <c r="CA18518" s="32" t="str">
        <f t="shared" si="2076"/>
        <v/>
      </c>
      <c r="CB18518" s="33">
        <f>IF(COUNTIF($CD$7:CD18518,CD18518)=1,CD18518,CD18518+COUNTIF($CD$6:CD18517,CD18518))</f>
        <v>61722</v>
      </c>
      <c r="CC18518" s="34">
        <f t="shared" si="2077"/>
        <v>55153</v>
      </c>
      <c r="CD18518" s="32">
        <f t="shared" si="2078"/>
        <v>55153</v>
      </c>
      <c r="CE18518" s="32">
        <f t="shared" si="2079"/>
        <v>0</v>
      </c>
      <c r="CF18518" s="32">
        <f t="shared" si="2080"/>
        <v>0</v>
      </c>
      <c r="CG18518" s="32" t="str">
        <f t="shared" si="2081"/>
        <v/>
      </c>
      <c r="CH18518" s="32">
        <v>13</v>
      </c>
      <c r="CI18518" s="32" t="s">
        <v>14</v>
      </c>
      <c r="CJ18518" s="32" t="str">
        <f t="shared" si="2082"/>
        <v/>
      </c>
      <c r="CK18518" s="32" t="str">
        <f t="shared" si="2083"/>
        <v/>
      </c>
      <c r="CL18518" s="32" t="str">
        <f t="shared" si="2084"/>
        <v/>
      </c>
      <c r="CM18518" s="32" t="str">
        <f t="shared" si="2085"/>
        <v/>
      </c>
      <c r="CN18518" s="32" t="str">
        <f t="shared" si="2086"/>
        <v/>
      </c>
    </row>
    <row r="18519" spans="71:92" x14ac:dyDescent="0.3">
      <c r="BS18519" s="32" t="str">
        <f>IF(Kiadasi_kiseroiv!$K$2=BT18519,BV18519,"")</f>
        <v/>
      </c>
      <c r="BT18519" s="34" t="str">
        <f t="shared" si="2069"/>
        <v/>
      </c>
      <c r="BU18519" s="32" t="str">
        <f t="shared" si="2070"/>
        <v/>
      </c>
      <c r="BV18519" s="32" t="str">
        <f t="shared" si="2071"/>
        <v/>
      </c>
      <c r="BW18519" s="32" t="str">
        <f t="shared" si="2072"/>
        <v/>
      </c>
      <c r="BX18519" s="32" t="str">
        <f t="shared" si="2073"/>
        <v/>
      </c>
      <c r="BY18519" s="32" t="str">
        <f t="shared" si="2074"/>
        <v/>
      </c>
      <c r="BZ18519" s="32" t="str">
        <f t="shared" si="2075"/>
        <v/>
      </c>
      <c r="CA18519" s="32" t="str">
        <f t="shared" si="2076"/>
        <v/>
      </c>
      <c r="CB18519" s="33">
        <f>IF(COUNTIF($CD$7:CD18519,CD18519)=1,CD18519,CD18519+COUNTIF($CD$6:CD18518,CD18519))</f>
        <v>61723</v>
      </c>
      <c r="CC18519" s="34">
        <f t="shared" si="2077"/>
        <v>55153</v>
      </c>
      <c r="CD18519" s="32">
        <f t="shared" si="2078"/>
        <v>55153</v>
      </c>
      <c r="CE18519" s="32">
        <f t="shared" si="2079"/>
        <v>0</v>
      </c>
      <c r="CF18519" s="32">
        <f t="shared" si="2080"/>
        <v>0</v>
      </c>
      <c r="CG18519" s="32" t="str">
        <f t="shared" si="2081"/>
        <v/>
      </c>
      <c r="CH18519" s="32">
        <v>14</v>
      </c>
      <c r="CI18519" s="32" t="s">
        <v>14</v>
      </c>
      <c r="CJ18519" s="32" t="str">
        <f t="shared" si="2082"/>
        <v/>
      </c>
      <c r="CK18519" s="32" t="str">
        <f t="shared" si="2083"/>
        <v/>
      </c>
      <c r="CL18519" s="32" t="str">
        <f t="shared" si="2084"/>
        <v/>
      </c>
      <c r="CM18519" s="32" t="str">
        <f t="shared" si="2085"/>
        <v/>
      </c>
      <c r="CN18519" s="32" t="str">
        <f t="shared" si="2086"/>
        <v/>
      </c>
    </row>
    <row r="18520" spans="71:92" x14ac:dyDescent="0.3">
      <c r="BS18520" s="32" t="str">
        <f>IF(Kiadasi_kiseroiv!$K$2=BT18520,BV18520,"")</f>
        <v/>
      </c>
      <c r="BT18520" s="34" t="str">
        <f t="shared" si="2069"/>
        <v/>
      </c>
      <c r="BU18520" s="32" t="str">
        <f t="shared" si="2070"/>
        <v/>
      </c>
      <c r="BV18520" s="32" t="str">
        <f t="shared" si="2071"/>
        <v/>
      </c>
      <c r="BW18520" s="32" t="str">
        <f t="shared" si="2072"/>
        <v/>
      </c>
      <c r="BX18520" s="32" t="str">
        <f t="shared" si="2073"/>
        <v/>
      </c>
      <c r="BY18520" s="32" t="str">
        <f t="shared" si="2074"/>
        <v/>
      </c>
      <c r="BZ18520" s="32" t="str">
        <f t="shared" si="2075"/>
        <v/>
      </c>
      <c r="CA18520" s="32" t="str">
        <f t="shared" si="2076"/>
        <v/>
      </c>
      <c r="CB18520" s="33">
        <f>IF(COUNTIF($CD$7:CD18520,CD18520)=1,CD18520,CD18520+COUNTIF($CD$6:CD18519,CD18520))</f>
        <v>61724</v>
      </c>
      <c r="CC18520" s="34">
        <f t="shared" si="2077"/>
        <v>55153</v>
      </c>
      <c r="CD18520" s="32">
        <f t="shared" si="2078"/>
        <v>55153</v>
      </c>
      <c r="CE18520" s="32">
        <f t="shared" si="2079"/>
        <v>0</v>
      </c>
      <c r="CF18520" s="32">
        <f t="shared" si="2080"/>
        <v>0</v>
      </c>
      <c r="CG18520" s="32" t="str">
        <f t="shared" si="2081"/>
        <v/>
      </c>
      <c r="CH18520" s="32">
        <v>15</v>
      </c>
      <c r="CI18520" s="32" t="s">
        <v>14</v>
      </c>
      <c r="CJ18520" s="32" t="str">
        <f t="shared" si="2082"/>
        <v/>
      </c>
      <c r="CK18520" s="32" t="str">
        <f t="shared" si="2083"/>
        <v/>
      </c>
      <c r="CL18520" s="32" t="str">
        <f t="shared" si="2084"/>
        <v/>
      </c>
      <c r="CM18520" s="32" t="str">
        <f t="shared" si="2085"/>
        <v/>
      </c>
      <c r="CN18520" s="32" t="str">
        <f t="shared" si="2086"/>
        <v/>
      </c>
    </row>
    <row r="18521" spans="71:92" x14ac:dyDescent="0.3">
      <c r="BS18521" s="32" t="str">
        <f>IF(Kiadasi_kiseroiv!$K$2=BT18521,BV18521,"")</f>
        <v/>
      </c>
      <c r="BT18521" s="34" t="str">
        <f t="shared" si="2069"/>
        <v/>
      </c>
      <c r="BU18521" s="32" t="str">
        <f t="shared" si="2070"/>
        <v/>
      </c>
      <c r="BV18521" s="32" t="str">
        <f t="shared" si="2071"/>
        <v/>
      </c>
      <c r="BW18521" s="32" t="str">
        <f t="shared" si="2072"/>
        <v/>
      </c>
      <c r="BX18521" s="32" t="str">
        <f t="shared" si="2073"/>
        <v/>
      </c>
      <c r="BY18521" s="32" t="str">
        <f t="shared" si="2074"/>
        <v/>
      </c>
      <c r="BZ18521" s="32" t="str">
        <f t="shared" si="2075"/>
        <v/>
      </c>
      <c r="CA18521" s="32" t="str">
        <f t="shared" si="2076"/>
        <v/>
      </c>
      <c r="CB18521" s="33">
        <f>IF(COUNTIF($CD$7:CD18521,CD18521)=1,CD18521,CD18521+COUNTIF($CD$6:CD18520,CD18521))</f>
        <v>61725</v>
      </c>
      <c r="CC18521" s="34">
        <f t="shared" si="2077"/>
        <v>55153</v>
      </c>
      <c r="CD18521" s="32">
        <f t="shared" si="2078"/>
        <v>55153</v>
      </c>
      <c r="CE18521" s="32">
        <f t="shared" si="2079"/>
        <v>0</v>
      </c>
      <c r="CF18521" s="32">
        <f t="shared" si="2080"/>
        <v>0</v>
      </c>
      <c r="CG18521" s="32" t="str">
        <f t="shared" si="2081"/>
        <v/>
      </c>
      <c r="CH18521" s="32">
        <v>16</v>
      </c>
      <c r="CI18521" s="32" t="s">
        <v>14</v>
      </c>
      <c r="CJ18521" s="32" t="str">
        <f t="shared" si="2082"/>
        <v/>
      </c>
      <c r="CK18521" s="32" t="str">
        <f t="shared" si="2083"/>
        <v/>
      </c>
      <c r="CL18521" s="32" t="str">
        <f t="shared" si="2084"/>
        <v/>
      </c>
      <c r="CM18521" s="32" t="str">
        <f t="shared" si="2085"/>
        <v/>
      </c>
      <c r="CN18521" s="32" t="str">
        <f t="shared" si="2086"/>
        <v/>
      </c>
    </row>
    <row r="18522" spans="71:92" x14ac:dyDescent="0.3">
      <c r="BS18522" s="32" t="str">
        <f>IF(Kiadasi_kiseroiv!$K$2=BT18522,BV18522,"")</f>
        <v/>
      </c>
      <c r="BT18522" s="34" t="str">
        <f t="shared" si="2069"/>
        <v/>
      </c>
      <c r="BU18522" s="32" t="str">
        <f t="shared" si="2070"/>
        <v/>
      </c>
      <c r="BV18522" s="32" t="str">
        <f t="shared" si="2071"/>
        <v/>
      </c>
      <c r="BW18522" s="32" t="str">
        <f t="shared" si="2072"/>
        <v/>
      </c>
      <c r="BX18522" s="32" t="str">
        <f t="shared" si="2073"/>
        <v/>
      </c>
      <c r="BY18522" s="32" t="str">
        <f t="shared" si="2074"/>
        <v/>
      </c>
      <c r="BZ18522" s="32" t="str">
        <f t="shared" si="2075"/>
        <v/>
      </c>
      <c r="CA18522" s="32" t="str">
        <f t="shared" si="2076"/>
        <v/>
      </c>
      <c r="CB18522" s="33">
        <f>IF(COUNTIF($CD$7:CD18522,CD18522)=1,CD18522,CD18522+COUNTIF($CD$6:CD18521,CD18522))</f>
        <v>61726</v>
      </c>
      <c r="CC18522" s="34">
        <f t="shared" si="2077"/>
        <v>55153</v>
      </c>
      <c r="CD18522" s="32">
        <f t="shared" si="2078"/>
        <v>55153</v>
      </c>
      <c r="CE18522" s="32">
        <f t="shared" si="2079"/>
        <v>0</v>
      </c>
      <c r="CF18522" s="32">
        <f t="shared" si="2080"/>
        <v>0</v>
      </c>
      <c r="CG18522" s="32" t="str">
        <f t="shared" si="2081"/>
        <v/>
      </c>
      <c r="CH18522" s="32">
        <v>17</v>
      </c>
      <c r="CI18522" s="32" t="s">
        <v>14</v>
      </c>
      <c r="CJ18522" s="32" t="str">
        <f t="shared" si="2082"/>
        <v/>
      </c>
      <c r="CK18522" s="32" t="str">
        <f t="shared" si="2083"/>
        <v/>
      </c>
      <c r="CL18522" s="32" t="str">
        <f t="shared" si="2084"/>
        <v/>
      </c>
      <c r="CM18522" s="32" t="str">
        <f t="shared" si="2085"/>
        <v/>
      </c>
      <c r="CN18522" s="32" t="str">
        <f t="shared" si="2086"/>
        <v/>
      </c>
    </row>
    <row r="18523" spans="71:92" x14ac:dyDescent="0.3">
      <c r="BS18523" s="32" t="str">
        <f>IF(Kiadasi_kiseroiv!$K$2=BT18523,BV18523,"")</f>
        <v/>
      </c>
      <c r="BT18523" s="34" t="str">
        <f t="shared" si="2069"/>
        <v/>
      </c>
      <c r="BU18523" s="32" t="str">
        <f t="shared" si="2070"/>
        <v/>
      </c>
      <c r="BV18523" s="32" t="str">
        <f t="shared" si="2071"/>
        <v/>
      </c>
      <c r="BW18523" s="32" t="str">
        <f t="shared" si="2072"/>
        <v/>
      </c>
      <c r="BX18523" s="32" t="str">
        <f t="shared" si="2073"/>
        <v/>
      </c>
      <c r="BY18523" s="32" t="str">
        <f t="shared" si="2074"/>
        <v/>
      </c>
      <c r="BZ18523" s="32" t="str">
        <f t="shared" si="2075"/>
        <v/>
      </c>
      <c r="CA18523" s="32" t="str">
        <f t="shared" si="2076"/>
        <v/>
      </c>
      <c r="CB18523" s="33">
        <f>IF(COUNTIF($CD$7:CD18523,CD18523)=1,CD18523,CD18523+COUNTIF($CD$6:CD18522,CD18523))</f>
        <v>61727</v>
      </c>
      <c r="CC18523" s="34">
        <f t="shared" si="2077"/>
        <v>55153</v>
      </c>
      <c r="CD18523" s="32">
        <f t="shared" si="2078"/>
        <v>55153</v>
      </c>
      <c r="CE18523" s="32">
        <f t="shared" si="2079"/>
        <v>0</v>
      </c>
      <c r="CF18523" s="32">
        <f t="shared" si="2080"/>
        <v>0</v>
      </c>
      <c r="CG18523" s="32" t="str">
        <f t="shared" si="2081"/>
        <v/>
      </c>
      <c r="CH18523" s="32">
        <v>18</v>
      </c>
      <c r="CI18523" s="32" t="s">
        <v>14</v>
      </c>
      <c r="CJ18523" s="32" t="str">
        <f t="shared" si="2082"/>
        <v/>
      </c>
      <c r="CK18523" s="32" t="str">
        <f t="shared" si="2083"/>
        <v/>
      </c>
      <c r="CL18523" s="32" t="str">
        <f t="shared" si="2084"/>
        <v/>
      </c>
      <c r="CM18523" s="32" t="str">
        <f t="shared" si="2085"/>
        <v/>
      </c>
      <c r="CN18523" s="32" t="str">
        <f t="shared" si="2086"/>
        <v/>
      </c>
    </row>
    <row r="18524" spans="71:92" x14ac:dyDescent="0.3">
      <c r="BS18524" s="32" t="str">
        <f>IF(Kiadasi_kiseroiv!$K$2=BT18524,BV18524,"")</f>
        <v/>
      </c>
      <c r="BT18524" s="34" t="str">
        <f t="shared" si="2069"/>
        <v/>
      </c>
      <c r="BU18524" s="32" t="str">
        <f t="shared" si="2070"/>
        <v/>
      </c>
      <c r="BV18524" s="32" t="str">
        <f t="shared" si="2071"/>
        <v/>
      </c>
      <c r="BW18524" s="32" t="str">
        <f t="shared" si="2072"/>
        <v/>
      </c>
      <c r="BX18524" s="32" t="str">
        <f t="shared" si="2073"/>
        <v/>
      </c>
      <c r="BY18524" s="32" t="str">
        <f t="shared" si="2074"/>
        <v/>
      </c>
      <c r="BZ18524" s="32" t="str">
        <f t="shared" si="2075"/>
        <v/>
      </c>
      <c r="CA18524" s="32" t="str">
        <f t="shared" si="2076"/>
        <v/>
      </c>
      <c r="CB18524" s="33">
        <f>IF(COUNTIF($CD$7:CD18524,CD18524)=1,CD18524,CD18524+COUNTIF($CD$6:CD18523,CD18524))</f>
        <v>61728</v>
      </c>
      <c r="CC18524" s="34">
        <f t="shared" si="2077"/>
        <v>55153</v>
      </c>
      <c r="CD18524" s="32">
        <f t="shared" si="2078"/>
        <v>55153</v>
      </c>
      <c r="CE18524" s="32">
        <f t="shared" si="2079"/>
        <v>0</v>
      </c>
      <c r="CF18524" s="32">
        <f t="shared" si="2080"/>
        <v>0</v>
      </c>
      <c r="CG18524" s="32" t="str">
        <f t="shared" si="2081"/>
        <v/>
      </c>
      <c r="CH18524" s="32">
        <v>19</v>
      </c>
      <c r="CI18524" s="32" t="s">
        <v>14</v>
      </c>
      <c r="CJ18524" s="32" t="str">
        <f t="shared" si="2082"/>
        <v/>
      </c>
      <c r="CK18524" s="32" t="str">
        <f t="shared" si="2083"/>
        <v/>
      </c>
      <c r="CL18524" s="32" t="str">
        <f t="shared" si="2084"/>
        <v/>
      </c>
      <c r="CM18524" s="32" t="str">
        <f t="shared" si="2085"/>
        <v/>
      </c>
      <c r="CN18524" s="32" t="str">
        <f t="shared" si="2086"/>
        <v/>
      </c>
    </row>
    <row r="18525" spans="71:92" x14ac:dyDescent="0.3">
      <c r="BS18525" s="32" t="str">
        <f>IF(Kiadasi_kiseroiv!$K$2=BT18525,BV18525,"")</f>
        <v/>
      </c>
      <c r="BT18525" s="34" t="str">
        <f t="shared" si="2069"/>
        <v/>
      </c>
      <c r="BU18525" s="32" t="str">
        <f t="shared" si="2070"/>
        <v/>
      </c>
      <c r="BV18525" s="32" t="str">
        <f t="shared" si="2071"/>
        <v/>
      </c>
      <c r="BW18525" s="32" t="str">
        <f t="shared" si="2072"/>
        <v/>
      </c>
      <c r="BX18525" s="32" t="str">
        <f t="shared" si="2073"/>
        <v/>
      </c>
      <c r="BY18525" s="32" t="str">
        <f t="shared" si="2074"/>
        <v/>
      </c>
      <c r="BZ18525" s="32" t="str">
        <f t="shared" si="2075"/>
        <v/>
      </c>
      <c r="CA18525" s="32" t="str">
        <f t="shared" si="2076"/>
        <v/>
      </c>
      <c r="CB18525" s="33">
        <f>IF(COUNTIF($CD$7:CD18525,CD18525)=1,CD18525,CD18525+COUNTIF($CD$6:CD18524,CD18525))</f>
        <v>61729</v>
      </c>
      <c r="CC18525" s="34">
        <f t="shared" si="2077"/>
        <v>55153</v>
      </c>
      <c r="CD18525" s="32">
        <f t="shared" si="2078"/>
        <v>55153</v>
      </c>
      <c r="CE18525" s="32">
        <f t="shared" si="2079"/>
        <v>0</v>
      </c>
      <c r="CF18525" s="32">
        <f t="shared" si="2080"/>
        <v>0</v>
      </c>
      <c r="CG18525" s="32" t="str">
        <f t="shared" si="2081"/>
        <v/>
      </c>
      <c r="CH18525" s="32">
        <v>20</v>
      </c>
      <c r="CI18525" s="32" t="s">
        <v>14</v>
      </c>
      <c r="CJ18525" s="32" t="str">
        <f t="shared" si="2082"/>
        <v/>
      </c>
      <c r="CK18525" s="32" t="str">
        <f t="shared" si="2083"/>
        <v/>
      </c>
      <c r="CL18525" s="32" t="str">
        <f t="shared" si="2084"/>
        <v/>
      </c>
      <c r="CM18525" s="32" t="str">
        <f t="shared" si="2085"/>
        <v/>
      </c>
      <c r="CN18525" s="32" t="str">
        <f t="shared" si="2086"/>
        <v/>
      </c>
    </row>
    <row r="18526" spans="71:92" x14ac:dyDescent="0.3">
      <c r="BS18526" s="32" t="str">
        <f>IF(Kiadasi_kiseroiv!$K$2=BT18526,BV18526,"")</f>
        <v/>
      </c>
      <c r="BT18526" s="34" t="str">
        <f t="shared" si="2069"/>
        <v/>
      </c>
      <c r="BU18526" s="32" t="str">
        <f t="shared" si="2070"/>
        <v/>
      </c>
      <c r="BV18526" s="32" t="str">
        <f t="shared" si="2071"/>
        <v/>
      </c>
      <c r="BW18526" s="32" t="str">
        <f t="shared" si="2072"/>
        <v/>
      </c>
      <c r="BX18526" s="32" t="str">
        <f t="shared" si="2073"/>
        <v/>
      </c>
      <c r="BY18526" s="32" t="str">
        <f t="shared" si="2074"/>
        <v/>
      </c>
      <c r="BZ18526" s="32" t="str">
        <f t="shared" si="2075"/>
        <v/>
      </c>
      <c r="CA18526" s="32" t="str">
        <f t="shared" si="2076"/>
        <v/>
      </c>
      <c r="CB18526" s="33">
        <f>IF(COUNTIF($CD$7:CD18526,CD18526)=1,CD18526,CD18526+COUNTIF($CD$6:CD18525,CD18526))</f>
        <v>61730</v>
      </c>
      <c r="CC18526" s="34">
        <f t="shared" si="2077"/>
        <v>55153</v>
      </c>
      <c r="CD18526" s="32">
        <f t="shared" si="2078"/>
        <v>55153</v>
      </c>
      <c r="CE18526" s="32">
        <f t="shared" si="2079"/>
        <v>0</v>
      </c>
      <c r="CF18526" s="32">
        <f t="shared" si="2080"/>
        <v>0</v>
      </c>
      <c r="CG18526" s="32" t="str">
        <f t="shared" si="2081"/>
        <v/>
      </c>
      <c r="CH18526" s="32">
        <v>21</v>
      </c>
      <c r="CI18526" s="32" t="s">
        <v>14</v>
      </c>
      <c r="CJ18526" s="32" t="str">
        <f t="shared" si="2082"/>
        <v/>
      </c>
      <c r="CK18526" s="32" t="str">
        <f t="shared" si="2083"/>
        <v/>
      </c>
      <c r="CL18526" s="32" t="str">
        <f t="shared" si="2084"/>
        <v/>
      </c>
      <c r="CM18526" s="32" t="str">
        <f t="shared" si="2085"/>
        <v/>
      </c>
      <c r="CN18526" s="32" t="str">
        <f t="shared" si="2086"/>
        <v/>
      </c>
    </row>
    <row r="18527" spans="71:92" x14ac:dyDescent="0.3">
      <c r="BS18527" s="32" t="str">
        <f>IF(Kiadasi_kiseroiv!$K$2=BT18527,BV18527,"")</f>
        <v/>
      </c>
      <c r="BT18527" s="34" t="str">
        <f t="shared" si="2069"/>
        <v/>
      </c>
      <c r="BU18527" s="32" t="str">
        <f t="shared" si="2070"/>
        <v/>
      </c>
      <c r="BV18527" s="32" t="str">
        <f t="shared" si="2071"/>
        <v/>
      </c>
      <c r="BW18527" s="32" t="str">
        <f t="shared" si="2072"/>
        <v/>
      </c>
      <c r="BX18527" s="32" t="str">
        <f t="shared" si="2073"/>
        <v/>
      </c>
      <c r="BY18527" s="32" t="str">
        <f t="shared" si="2074"/>
        <v/>
      </c>
      <c r="BZ18527" s="32" t="str">
        <f t="shared" si="2075"/>
        <v/>
      </c>
      <c r="CA18527" s="32" t="str">
        <f t="shared" si="2076"/>
        <v/>
      </c>
      <c r="CB18527" s="33">
        <f>IF(COUNTIF($CD$7:CD18527,CD18527)=1,CD18527,CD18527+COUNTIF($CD$6:CD18526,CD18527))</f>
        <v>61731</v>
      </c>
      <c r="CC18527" s="34">
        <f t="shared" si="2077"/>
        <v>55153</v>
      </c>
      <c r="CD18527" s="32">
        <f t="shared" si="2078"/>
        <v>55153</v>
      </c>
      <c r="CE18527" s="32">
        <f t="shared" si="2079"/>
        <v>0</v>
      </c>
      <c r="CF18527" s="32">
        <f t="shared" si="2080"/>
        <v>0</v>
      </c>
      <c r="CG18527" s="32" t="str">
        <f t="shared" si="2081"/>
        <v/>
      </c>
      <c r="CH18527" s="32">
        <v>22</v>
      </c>
      <c r="CI18527" s="32" t="s">
        <v>14</v>
      </c>
      <c r="CJ18527" s="32" t="str">
        <f t="shared" si="2082"/>
        <v/>
      </c>
      <c r="CK18527" s="32" t="str">
        <f t="shared" si="2083"/>
        <v/>
      </c>
      <c r="CL18527" s="32" t="str">
        <f t="shared" si="2084"/>
        <v/>
      </c>
      <c r="CM18527" s="32" t="str">
        <f t="shared" si="2085"/>
        <v/>
      </c>
      <c r="CN18527" s="32" t="str">
        <f t="shared" si="2086"/>
        <v/>
      </c>
    </row>
    <row r="18528" spans="71:92" x14ac:dyDescent="0.3">
      <c r="BS18528" s="32" t="str">
        <f>IF(Kiadasi_kiseroiv!$K$2=BT18528,BV18528,"")</f>
        <v/>
      </c>
      <c r="BT18528" s="34" t="str">
        <f t="shared" si="2069"/>
        <v/>
      </c>
      <c r="BU18528" s="32" t="str">
        <f t="shared" si="2070"/>
        <v/>
      </c>
      <c r="BV18528" s="32" t="str">
        <f t="shared" si="2071"/>
        <v/>
      </c>
      <c r="BW18528" s="32" t="str">
        <f t="shared" si="2072"/>
        <v/>
      </c>
      <c r="BX18528" s="32" t="str">
        <f t="shared" si="2073"/>
        <v/>
      </c>
      <c r="BY18528" s="32" t="str">
        <f t="shared" si="2074"/>
        <v/>
      </c>
      <c r="BZ18528" s="32" t="str">
        <f t="shared" si="2075"/>
        <v/>
      </c>
      <c r="CA18528" s="32" t="str">
        <f t="shared" si="2076"/>
        <v/>
      </c>
      <c r="CB18528" s="33">
        <f>IF(COUNTIF($CD$7:CD18528,CD18528)=1,CD18528,CD18528+COUNTIF($CD$6:CD18527,CD18528))</f>
        <v>61732</v>
      </c>
      <c r="CC18528" s="34">
        <f t="shared" si="2077"/>
        <v>55153</v>
      </c>
      <c r="CD18528" s="32">
        <f t="shared" si="2078"/>
        <v>55153</v>
      </c>
      <c r="CE18528" s="32">
        <f t="shared" si="2079"/>
        <v>0</v>
      </c>
      <c r="CF18528" s="32">
        <f t="shared" si="2080"/>
        <v>0</v>
      </c>
      <c r="CG18528" s="32" t="str">
        <f t="shared" si="2081"/>
        <v/>
      </c>
      <c r="CH18528" s="32">
        <v>23</v>
      </c>
      <c r="CI18528" s="32" t="s">
        <v>14</v>
      </c>
      <c r="CJ18528" s="32" t="str">
        <f t="shared" si="2082"/>
        <v/>
      </c>
      <c r="CK18528" s="32" t="str">
        <f t="shared" si="2083"/>
        <v/>
      </c>
      <c r="CL18528" s="32" t="str">
        <f t="shared" si="2084"/>
        <v/>
      </c>
      <c r="CM18528" s="32" t="str">
        <f t="shared" si="2085"/>
        <v/>
      </c>
      <c r="CN18528" s="32" t="str">
        <f t="shared" si="2086"/>
        <v/>
      </c>
    </row>
    <row r="18529" spans="71:92" x14ac:dyDescent="0.3">
      <c r="BS18529" s="32" t="str">
        <f>IF(Kiadasi_kiseroiv!$K$2=BT18529,BV18529,"")</f>
        <v/>
      </c>
      <c r="BT18529" s="34" t="str">
        <f t="shared" si="2069"/>
        <v/>
      </c>
      <c r="BU18529" s="32" t="str">
        <f t="shared" si="2070"/>
        <v/>
      </c>
      <c r="BV18529" s="32" t="str">
        <f t="shared" si="2071"/>
        <v/>
      </c>
      <c r="BW18529" s="32" t="str">
        <f t="shared" si="2072"/>
        <v/>
      </c>
      <c r="BX18529" s="32" t="str">
        <f t="shared" si="2073"/>
        <v/>
      </c>
      <c r="BY18529" s="32" t="str">
        <f t="shared" si="2074"/>
        <v/>
      </c>
      <c r="BZ18529" s="32" t="str">
        <f t="shared" si="2075"/>
        <v/>
      </c>
      <c r="CA18529" s="32" t="str">
        <f t="shared" si="2076"/>
        <v/>
      </c>
      <c r="CB18529" s="33">
        <f>IF(COUNTIF($CD$7:CD18529,CD18529)=1,CD18529,CD18529+COUNTIF($CD$6:CD18528,CD18529))</f>
        <v>61733</v>
      </c>
      <c r="CC18529" s="34">
        <f t="shared" si="2077"/>
        <v>55153</v>
      </c>
      <c r="CD18529" s="32">
        <f t="shared" si="2078"/>
        <v>55153</v>
      </c>
      <c r="CE18529" s="32">
        <f t="shared" si="2079"/>
        <v>0</v>
      </c>
      <c r="CF18529" s="32">
        <f t="shared" si="2080"/>
        <v>0</v>
      </c>
      <c r="CG18529" s="32" t="str">
        <f t="shared" si="2081"/>
        <v/>
      </c>
      <c r="CH18529" s="32">
        <v>24</v>
      </c>
      <c r="CI18529" s="32" t="s">
        <v>14</v>
      </c>
      <c r="CJ18529" s="32" t="str">
        <f t="shared" si="2082"/>
        <v/>
      </c>
      <c r="CK18529" s="32" t="str">
        <f t="shared" si="2083"/>
        <v/>
      </c>
      <c r="CL18529" s="32" t="str">
        <f t="shared" si="2084"/>
        <v/>
      </c>
      <c r="CM18529" s="32" t="str">
        <f t="shared" si="2085"/>
        <v/>
      </c>
      <c r="CN18529" s="32" t="str">
        <f t="shared" si="2086"/>
        <v/>
      </c>
    </row>
    <row r="18530" spans="71:92" x14ac:dyDescent="0.3">
      <c r="BS18530" s="32" t="str">
        <f>IF(Kiadasi_kiseroiv!$K$2=BT18530,BV18530,"")</f>
        <v/>
      </c>
      <c r="BT18530" s="34" t="str">
        <f t="shared" si="2069"/>
        <v/>
      </c>
      <c r="BU18530" s="32" t="str">
        <f t="shared" si="2070"/>
        <v/>
      </c>
      <c r="BV18530" s="32" t="str">
        <f t="shared" si="2071"/>
        <v/>
      </c>
      <c r="BW18530" s="32" t="str">
        <f t="shared" si="2072"/>
        <v/>
      </c>
      <c r="BX18530" s="32" t="str">
        <f t="shared" si="2073"/>
        <v/>
      </c>
      <c r="BY18530" s="32" t="str">
        <f t="shared" si="2074"/>
        <v/>
      </c>
      <c r="BZ18530" s="32" t="str">
        <f t="shared" si="2075"/>
        <v/>
      </c>
      <c r="CA18530" s="32" t="str">
        <f t="shared" si="2076"/>
        <v/>
      </c>
      <c r="CB18530" s="33">
        <f>IF(COUNTIF($CD$7:CD18530,CD18530)=1,CD18530,CD18530+COUNTIF($CD$6:CD18529,CD18530))</f>
        <v>61734</v>
      </c>
      <c r="CC18530" s="34">
        <f t="shared" si="2077"/>
        <v>55153</v>
      </c>
      <c r="CD18530" s="32">
        <f t="shared" si="2078"/>
        <v>55153</v>
      </c>
      <c r="CE18530" s="32">
        <f t="shared" si="2079"/>
        <v>0</v>
      </c>
      <c r="CF18530" s="32">
        <f t="shared" si="2080"/>
        <v>0</v>
      </c>
      <c r="CG18530" s="32" t="str">
        <f t="shared" si="2081"/>
        <v/>
      </c>
      <c r="CH18530" s="32">
        <v>25</v>
      </c>
      <c r="CI18530" s="32" t="s">
        <v>14</v>
      </c>
      <c r="CJ18530" s="32" t="str">
        <f t="shared" si="2082"/>
        <v/>
      </c>
      <c r="CK18530" s="32" t="str">
        <f t="shared" si="2083"/>
        <v/>
      </c>
      <c r="CL18530" s="32" t="str">
        <f t="shared" si="2084"/>
        <v/>
      </c>
      <c r="CM18530" s="32" t="str">
        <f t="shared" si="2085"/>
        <v/>
      </c>
      <c r="CN18530" s="32" t="str">
        <f t="shared" si="2086"/>
        <v/>
      </c>
    </row>
    <row r="18531" spans="71:92" x14ac:dyDescent="0.3">
      <c r="BS18531" s="32" t="str">
        <f>IF(Kiadasi_kiseroiv!$K$2=BT18531,BV18531,"")</f>
        <v/>
      </c>
      <c r="BT18531" s="34" t="str">
        <f t="shared" si="2069"/>
        <v/>
      </c>
      <c r="BU18531" s="32" t="str">
        <f t="shared" si="2070"/>
        <v/>
      </c>
      <c r="BV18531" s="32" t="str">
        <f t="shared" si="2071"/>
        <v/>
      </c>
      <c r="BW18531" s="32" t="str">
        <f t="shared" si="2072"/>
        <v/>
      </c>
      <c r="BX18531" s="32" t="str">
        <f t="shared" si="2073"/>
        <v/>
      </c>
      <c r="BY18531" s="32" t="str">
        <f t="shared" si="2074"/>
        <v/>
      </c>
      <c r="BZ18531" s="32" t="str">
        <f t="shared" si="2075"/>
        <v/>
      </c>
      <c r="CA18531" s="32" t="str">
        <f t="shared" si="2076"/>
        <v/>
      </c>
      <c r="CB18531" s="33">
        <f>IF(COUNTIF($CD$7:CD18531,CD18531)=1,CD18531,CD18531+COUNTIF($CD$6:CD18530,CD18531))</f>
        <v>61735</v>
      </c>
      <c r="CC18531" s="34">
        <f t="shared" si="2077"/>
        <v>55153</v>
      </c>
      <c r="CD18531" s="32">
        <f t="shared" si="2078"/>
        <v>55153</v>
      </c>
      <c r="CE18531" s="32">
        <f t="shared" si="2079"/>
        <v>0</v>
      </c>
      <c r="CF18531" s="32">
        <f t="shared" si="2080"/>
        <v>0</v>
      </c>
      <c r="CG18531" s="32" t="str">
        <f t="shared" si="2081"/>
        <v/>
      </c>
      <c r="CH18531" s="32">
        <v>26</v>
      </c>
      <c r="CI18531" s="32" t="s">
        <v>14</v>
      </c>
      <c r="CJ18531" s="32" t="str">
        <f t="shared" si="2082"/>
        <v/>
      </c>
      <c r="CK18531" s="32" t="str">
        <f t="shared" si="2083"/>
        <v/>
      </c>
      <c r="CL18531" s="32" t="str">
        <f t="shared" si="2084"/>
        <v/>
      </c>
      <c r="CM18531" s="32" t="str">
        <f t="shared" si="2085"/>
        <v/>
      </c>
      <c r="CN18531" s="32" t="str">
        <f t="shared" si="2086"/>
        <v/>
      </c>
    </row>
    <row r="18532" spans="71:92" x14ac:dyDescent="0.3">
      <c r="BS18532" s="32" t="str">
        <f>IF(Kiadasi_kiseroiv!$K$2=BT18532,BV18532,"")</f>
        <v/>
      </c>
      <c r="BT18532" s="34" t="str">
        <f t="shared" si="2069"/>
        <v/>
      </c>
      <c r="BU18532" s="32" t="str">
        <f t="shared" si="2070"/>
        <v/>
      </c>
      <c r="BV18532" s="32" t="str">
        <f t="shared" si="2071"/>
        <v/>
      </c>
      <c r="BW18532" s="32" t="str">
        <f t="shared" si="2072"/>
        <v/>
      </c>
      <c r="BX18532" s="32" t="str">
        <f t="shared" si="2073"/>
        <v/>
      </c>
      <c r="BY18532" s="32" t="str">
        <f t="shared" si="2074"/>
        <v/>
      </c>
      <c r="BZ18532" s="32" t="str">
        <f t="shared" si="2075"/>
        <v/>
      </c>
      <c r="CA18532" s="32" t="str">
        <f t="shared" si="2076"/>
        <v/>
      </c>
      <c r="CB18532" s="33">
        <f>IF(COUNTIF($CD$7:CD18532,CD18532)=1,CD18532,CD18532+COUNTIF($CD$6:CD18531,CD18532))</f>
        <v>61736</v>
      </c>
      <c r="CC18532" s="34">
        <f t="shared" si="2077"/>
        <v>55153</v>
      </c>
      <c r="CD18532" s="32">
        <f t="shared" si="2078"/>
        <v>55153</v>
      </c>
      <c r="CE18532" s="32">
        <f t="shared" si="2079"/>
        <v>0</v>
      </c>
      <c r="CF18532" s="32">
        <f t="shared" si="2080"/>
        <v>0</v>
      </c>
      <c r="CG18532" s="32" t="str">
        <f t="shared" si="2081"/>
        <v/>
      </c>
      <c r="CH18532" s="32">
        <v>27</v>
      </c>
      <c r="CI18532" s="32" t="s">
        <v>14</v>
      </c>
      <c r="CJ18532" s="32" t="str">
        <f t="shared" si="2082"/>
        <v/>
      </c>
      <c r="CK18532" s="32" t="str">
        <f t="shared" si="2083"/>
        <v/>
      </c>
      <c r="CL18532" s="32" t="str">
        <f t="shared" si="2084"/>
        <v/>
      </c>
      <c r="CM18532" s="32" t="str">
        <f t="shared" si="2085"/>
        <v/>
      </c>
      <c r="CN18532" s="32" t="str">
        <f t="shared" si="2086"/>
        <v/>
      </c>
    </row>
    <row r="18533" spans="71:92" x14ac:dyDescent="0.3">
      <c r="BS18533" s="32" t="str">
        <f>IF(Kiadasi_kiseroiv!$K$2=BT18533,BV18533,"")</f>
        <v/>
      </c>
      <c r="BT18533" s="34" t="str">
        <f t="shared" si="2069"/>
        <v/>
      </c>
      <c r="BU18533" s="32" t="str">
        <f t="shared" si="2070"/>
        <v/>
      </c>
      <c r="BV18533" s="32" t="str">
        <f t="shared" si="2071"/>
        <v/>
      </c>
      <c r="BW18533" s="32" t="str">
        <f t="shared" si="2072"/>
        <v/>
      </c>
      <c r="BX18533" s="32" t="str">
        <f t="shared" si="2073"/>
        <v/>
      </c>
      <c r="BY18533" s="32" t="str">
        <f t="shared" si="2074"/>
        <v/>
      </c>
      <c r="BZ18533" s="32" t="str">
        <f t="shared" si="2075"/>
        <v/>
      </c>
      <c r="CA18533" s="32" t="str">
        <f t="shared" si="2076"/>
        <v/>
      </c>
      <c r="CB18533" s="33">
        <f>IF(COUNTIF($CD$7:CD18533,CD18533)=1,CD18533,CD18533+COUNTIF($CD$6:CD18532,CD18533))</f>
        <v>61737</v>
      </c>
      <c r="CC18533" s="34">
        <f t="shared" si="2077"/>
        <v>55153</v>
      </c>
      <c r="CD18533" s="32">
        <f t="shared" si="2078"/>
        <v>55153</v>
      </c>
      <c r="CE18533" s="32">
        <f t="shared" si="2079"/>
        <v>0</v>
      </c>
      <c r="CF18533" s="32">
        <f t="shared" si="2080"/>
        <v>0</v>
      </c>
      <c r="CG18533" s="32" t="str">
        <f t="shared" si="2081"/>
        <v/>
      </c>
      <c r="CH18533" s="32">
        <v>28</v>
      </c>
      <c r="CI18533" s="32" t="s">
        <v>14</v>
      </c>
      <c r="CJ18533" s="32" t="str">
        <f t="shared" si="2082"/>
        <v/>
      </c>
      <c r="CK18533" s="32" t="str">
        <f t="shared" si="2083"/>
        <v/>
      </c>
      <c r="CL18533" s="32" t="str">
        <f t="shared" si="2084"/>
        <v/>
      </c>
      <c r="CM18533" s="32" t="str">
        <f t="shared" si="2085"/>
        <v/>
      </c>
      <c r="CN18533" s="32" t="str">
        <f t="shared" si="2086"/>
        <v/>
      </c>
    </row>
    <row r="18534" spans="71:92" x14ac:dyDescent="0.3">
      <c r="BS18534" s="32" t="str">
        <f>IF(Kiadasi_kiseroiv!$K$2=BT18534,BV18534,"")</f>
        <v/>
      </c>
      <c r="BT18534" s="34" t="str">
        <f t="shared" si="2069"/>
        <v/>
      </c>
      <c r="BU18534" s="32" t="str">
        <f t="shared" si="2070"/>
        <v/>
      </c>
      <c r="BV18534" s="32" t="str">
        <f t="shared" si="2071"/>
        <v/>
      </c>
      <c r="BW18534" s="32" t="str">
        <f t="shared" si="2072"/>
        <v/>
      </c>
      <c r="BX18534" s="32" t="str">
        <f t="shared" si="2073"/>
        <v/>
      </c>
      <c r="BY18534" s="32" t="str">
        <f t="shared" si="2074"/>
        <v/>
      </c>
      <c r="BZ18534" s="32" t="str">
        <f t="shared" si="2075"/>
        <v/>
      </c>
      <c r="CA18534" s="32" t="str">
        <f t="shared" si="2076"/>
        <v/>
      </c>
      <c r="CB18534" s="33">
        <f>IF(COUNTIF($CD$7:CD18534,CD18534)=1,CD18534,CD18534+COUNTIF($CD$6:CD18533,CD18534))</f>
        <v>61738</v>
      </c>
      <c r="CC18534" s="34">
        <f t="shared" si="2077"/>
        <v>55153</v>
      </c>
      <c r="CD18534" s="32">
        <f t="shared" si="2078"/>
        <v>55153</v>
      </c>
      <c r="CE18534" s="32">
        <f t="shared" si="2079"/>
        <v>0</v>
      </c>
      <c r="CF18534" s="32">
        <f t="shared" si="2080"/>
        <v>0</v>
      </c>
      <c r="CG18534" s="32" t="str">
        <f t="shared" si="2081"/>
        <v/>
      </c>
      <c r="CH18534" s="32">
        <v>29</v>
      </c>
      <c r="CI18534" s="32" t="s">
        <v>14</v>
      </c>
      <c r="CJ18534" s="32" t="str">
        <f t="shared" si="2082"/>
        <v/>
      </c>
      <c r="CK18534" s="32" t="str">
        <f t="shared" si="2083"/>
        <v/>
      </c>
      <c r="CL18534" s="32" t="str">
        <f t="shared" si="2084"/>
        <v/>
      </c>
      <c r="CM18534" s="32" t="str">
        <f t="shared" si="2085"/>
        <v/>
      </c>
      <c r="CN18534" s="32" t="str">
        <f t="shared" si="2086"/>
        <v/>
      </c>
    </row>
    <row r="18535" spans="71:92" x14ac:dyDescent="0.3">
      <c r="BS18535" s="32" t="str">
        <f>IF(Kiadasi_kiseroiv!$K$2=BT18535,BV18535,"")</f>
        <v/>
      </c>
      <c r="BT18535" s="34" t="str">
        <f t="shared" si="2069"/>
        <v/>
      </c>
      <c r="BU18535" s="32" t="str">
        <f t="shared" si="2070"/>
        <v/>
      </c>
      <c r="BV18535" s="32" t="str">
        <f t="shared" si="2071"/>
        <v/>
      </c>
      <c r="BW18535" s="32" t="str">
        <f t="shared" si="2072"/>
        <v/>
      </c>
      <c r="BX18535" s="32" t="str">
        <f t="shared" si="2073"/>
        <v/>
      </c>
      <c r="BY18535" s="32" t="str">
        <f t="shared" si="2074"/>
        <v/>
      </c>
      <c r="BZ18535" s="32" t="str">
        <f t="shared" si="2075"/>
        <v/>
      </c>
      <c r="CA18535" s="32" t="str">
        <f t="shared" si="2076"/>
        <v/>
      </c>
      <c r="CB18535" s="33">
        <f>IF(COUNTIF($CD$7:CD18535,CD18535)=1,CD18535,CD18535+COUNTIF($CD$6:CD18534,CD18535))</f>
        <v>61739</v>
      </c>
      <c r="CC18535" s="34">
        <f t="shared" si="2077"/>
        <v>55153</v>
      </c>
      <c r="CD18535" s="32">
        <f t="shared" si="2078"/>
        <v>55153</v>
      </c>
      <c r="CE18535" s="32">
        <f t="shared" si="2079"/>
        <v>0</v>
      </c>
      <c r="CF18535" s="32">
        <f t="shared" si="2080"/>
        <v>0</v>
      </c>
      <c r="CG18535" s="32" t="str">
        <f t="shared" si="2081"/>
        <v/>
      </c>
      <c r="CH18535" s="32">
        <v>30</v>
      </c>
      <c r="CI18535" s="32" t="s">
        <v>14</v>
      </c>
      <c r="CJ18535" s="32" t="str">
        <f t="shared" si="2082"/>
        <v/>
      </c>
      <c r="CK18535" s="32" t="str">
        <f t="shared" si="2083"/>
        <v/>
      </c>
      <c r="CL18535" s="32" t="str">
        <f t="shared" si="2084"/>
        <v/>
      </c>
      <c r="CM18535" s="32" t="str">
        <f t="shared" si="2085"/>
        <v/>
      </c>
      <c r="CN18535" s="32" t="str">
        <f t="shared" si="2086"/>
        <v/>
      </c>
    </row>
    <row r="18536" spans="71:92" x14ac:dyDescent="0.3">
      <c r="BS18536" s="32" t="str">
        <f>IF(Kiadasi_kiseroiv!$K$2=BT18536,BV18536,"")</f>
        <v/>
      </c>
      <c r="BT18536" s="34" t="str">
        <f t="shared" si="2069"/>
        <v/>
      </c>
      <c r="BU18536" s="32" t="str">
        <f t="shared" si="2070"/>
        <v/>
      </c>
      <c r="BV18536" s="32" t="str">
        <f t="shared" si="2071"/>
        <v/>
      </c>
      <c r="BW18536" s="32" t="str">
        <f t="shared" si="2072"/>
        <v/>
      </c>
      <c r="BX18536" s="32" t="str">
        <f t="shared" si="2073"/>
        <v/>
      </c>
      <c r="BY18536" s="32" t="str">
        <f t="shared" si="2074"/>
        <v/>
      </c>
      <c r="BZ18536" s="32" t="str">
        <f t="shared" si="2075"/>
        <v/>
      </c>
      <c r="CA18536" s="32" t="str">
        <f t="shared" si="2076"/>
        <v/>
      </c>
      <c r="CB18536" s="33">
        <f>IF(COUNTIF($CD$7:CD18536,CD18536)=1,CD18536,CD18536+COUNTIF($CD$6:CD18535,CD18536))</f>
        <v>61740</v>
      </c>
      <c r="CC18536" s="34">
        <f t="shared" si="2077"/>
        <v>55153</v>
      </c>
      <c r="CD18536" s="32">
        <f t="shared" si="2078"/>
        <v>55153</v>
      </c>
      <c r="CE18536" s="32">
        <f t="shared" si="2079"/>
        <v>0</v>
      </c>
      <c r="CF18536" s="32">
        <f t="shared" si="2080"/>
        <v>0</v>
      </c>
      <c r="CG18536" s="32" t="str">
        <f t="shared" si="2081"/>
        <v/>
      </c>
      <c r="CH18536" s="32">
        <v>31</v>
      </c>
      <c r="CI18536" s="32" t="s">
        <v>14</v>
      </c>
      <c r="CJ18536" s="32" t="str">
        <f t="shared" si="2082"/>
        <v/>
      </c>
      <c r="CK18536" s="32" t="str">
        <f t="shared" si="2083"/>
        <v/>
      </c>
      <c r="CL18536" s="32" t="str">
        <f t="shared" si="2084"/>
        <v/>
      </c>
      <c r="CM18536" s="32" t="str">
        <f t="shared" si="2085"/>
        <v/>
      </c>
      <c r="CN18536" s="32" t="str">
        <f t="shared" si="2086"/>
        <v/>
      </c>
    </row>
    <row r="18537" spans="71:92" x14ac:dyDescent="0.3">
      <c r="BS18537" s="32" t="str">
        <f>IF(Kiadasi_kiseroiv!$K$2=BT18537,BV18537,"")</f>
        <v/>
      </c>
      <c r="BT18537" s="34" t="str">
        <f t="shared" si="2069"/>
        <v/>
      </c>
      <c r="BU18537" s="32" t="str">
        <f t="shared" si="2070"/>
        <v/>
      </c>
      <c r="BV18537" s="32" t="str">
        <f t="shared" si="2071"/>
        <v/>
      </c>
      <c r="BW18537" s="32" t="str">
        <f t="shared" si="2072"/>
        <v/>
      </c>
      <c r="BX18537" s="32" t="str">
        <f t="shared" si="2073"/>
        <v/>
      </c>
      <c r="BY18537" s="32" t="str">
        <f t="shared" si="2074"/>
        <v/>
      </c>
      <c r="BZ18537" s="32" t="str">
        <f t="shared" si="2075"/>
        <v/>
      </c>
      <c r="CA18537" s="32" t="str">
        <f t="shared" si="2076"/>
        <v/>
      </c>
      <c r="CB18537" s="33">
        <f>IF(COUNTIF($CD$7:CD18537,CD18537)=1,CD18537,CD18537+COUNTIF($CD$6:CD18536,CD18537))</f>
        <v>61741</v>
      </c>
      <c r="CC18537" s="34">
        <f t="shared" si="2077"/>
        <v>55153</v>
      </c>
      <c r="CD18537" s="32">
        <f t="shared" si="2078"/>
        <v>55153</v>
      </c>
      <c r="CE18537" s="32">
        <f t="shared" si="2079"/>
        <v>0</v>
      </c>
      <c r="CF18537" s="32">
        <f t="shared" si="2080"/>
        <v>0</v>
      </c>
      <c r="CG18537" s="32" t="str">
        <f t="shared" si="2081"/>
        <v/>
      </c>
      <c r="CH18537" s="32">
        <v>32</v>
      </c>
      <c r="CI18537" s="32" t="s">
        <v>14</v>
      </c>
      <c r="CJ18537" s="32" t="str">
        <f t="shared" si="2082"/>
        <v/>
      </c>
      <c r="CK18537" s="32" t="str">
        <f t="shared" si="2083"/>
        <v/>
      </c>
      <c r="CL18537" s="32" t="str">
        <f t="shared" si="2084"/>
        <v/>
      </c>
      <c r="CM18537" s="32" t="str">
        <f t="shared" si="2085"/>
        <v/>
      </c>
      <c r="CN18537" s="32" t="str">
        <f t="shared" si="2086"/>
        <v/>
      </c>
    </row>
    <row r="18538" spans="71:92" x14ac:dyDescent="0.3">
      <c r="BS18538" s="32" t="str">
        <f>IF(Kiadasi_kiseroiv!$K$2=BT18538,BV18538,"")</f>
        <v/>
      </c>
      <c r="BT18538" s="34" t="str">
        <f t="shared" si="2069"/>
        <v/>
      </c>
      <c r="BU18538" s="32" t="str">
        <f t="shared" si="2070"/>
        <v/>
      </c>
      <c r="BV18538" s="32" t="str">
        <f t="shared" si="2071"/>
        <v/>
      </c>
      <c r="BW18538" s="32" t="str">
        <f t="shared" si="2072"/>
        <v/>
      </c>
      <c r="BX18538" s="32" t="str">
        <f t="shared" si="2073"/>
        <v/>
      </c>
      <c r="BY18538" s="32" t="str">
        <f t="shared" si="2074"/>
        <v/>
      </c>
      <c r="BZ18538" s="32" t="str">
        <f t="shared" si="2075"/>
        <v/>
      </c>
      <c r="CA18538" s="32" t="str">
        <f t="shared" si="2076"/>
        <v/>
      </c>
      <c r="CB18538" s="33">
        <f>IF(COUNTIF($CD$7:CD18538,CD18538)=1,CD18538,CD18538+COUNTIF($CD$6:CD18537,CD18538))</f>
        <v>61742</v>
      </c>
      <c r="CC18538" s="34">
        <f t="shared" si="2077"/>
        <v>55153</v>
      </c>
      <c r="CD18538" s="32">
        <f t="shared" si="2078"/>
        <v>55153</v>
      </c>
      <c r="CE18538" s="32">
        <f t="shared" si="2079"/>
        <v>0</v>
      </c>
      <c r="CF18538" s="32">
        <f t="shared" si="2080"/>
        <v>0</v>
      </c>
      <c r="CG18538" s="32" t="str">
        <f t="shared" si="2081"/>
        <v/>
      </c>
      <c r="CH18538" s="32">
        <v>33</v>
      </c>
      <c r="CI18538" s="32" t="s">
        <v>14</v>
      </c>
      <c r="CJ18538" s="32" t="str">
        <f t="shared" si="2082"/>
        <v/>
      </c>
      <c r="CK18538" s="32" t="str">
        <f t="shared" si="2083"/>
        <v/>
      </c>
      <c r="CL18538" s="32" t="str">
        <f t="shared" si="2084"/>
        <v/>
      </c>
      <c r="CM18538" s="32" t="str">
        <f t="shared" si="2085"/>
        <v/>
      </c>
      <c r="CN18538" s="32" t="str">
        <f t="shared" si="2086"/>
        <v/>
      </c>
    </row>
    <row r="18539" spans="71:92" x14ac:dyDescent="0.3">
      <c r="BS18539" s="32" t="str">
        <f>IF(Kiadasi_kiseroiv!$K$2=BT18539,BV18539,"")</f>
        <v/>
      </c>
      <c r="BT18539" s="34" t="str">
        <f t="shared" ref="BT18539:BT18570" si="2087">IF(AND($BT$4=CI18539,BU18539&lt;&gt;""),CC18539,"")</f>
        <v/>
      </c>
      <c r="BU18539" s="32" t="str">
        <f t="shared" ref="BU18539:BU18570" si="2088">IF(AND($BU$1=CI18539,ISERROR(VLOOKUP(CG18539,Kisiv,2,FALSE))=FALSE),CB18539,"")</f>
        <v/>
      </c>
      <c r="BV18539" s="32" t="str">
        <f t="shared" ref="BV18539:BV18570" si="2089">IF(BU18539&lt;&gt;"",RANK(BU18539,$BU$7:$BU$33000,1),"")</f>
        <v/>
      </c>
      <c r="BW18539" s="32" t="str">
        <f t="shared" ref="BW18539:BW18570" si="2090">IF(CC18539&lt;min,$BW$2,IF(CC18539&lt;=max,CG18539,""))</f>
        <v/>
      </c>
      <c r="BX18539" s="32" t="str">
        <f t="shared" ref="BX18539:BX18570" si="2091">IF(AND(OR($BX$1=0,$BX$1=CG18539),OR($BX$2=0,IF(ISERROR(SEARCH($BX$2,CJ18539&amp;CK18539&amp;CL18539,1)),FALSE,TRUE))),CB18539,"")</f>
        <v/>
      </c>
      <c r="BY18539" s="32" t="str">
        <f t="shared" ref="BY18539:BY18570" si="2092">IF(AND(BX18539&lt;&gt;"",CC18539&lt;&gt;$CD$2),RANK(BX18539,$BX$7:$BX$33000,1),"")</f>
        <v/>
      </c>
      <c r="BZ18539" s="32" t="str">
        <f t="shared" ref="BZ18539:BZ18570" si="2093">IF(AND(CC18539&lt;$BZ$2,CI18539=$BZ$4),$BZ$5,IF(AND(CC18539&lt;=$BZ$3,CI18539=$BZ$4),CB18539,""))</f>
        <v/>
      </c>
      <c r="CA18539" s="32" t="str">
        <f t="shared" ref="CA18539:CA18570" si="2094">IF(AND(BZ18539&lt;&gt;"",BZ18539&lt;&gt;$BZ$5),RANK(BZ18539,$BZ$7:$BZ$33000,1),"")</f>
        <v/>
      </c>
      <c r="CB18539" s="33">
        <f>IF(COUNTIF($CD$7:CD18539,CD18539)=1,CD18539,CD18539+COUNTIF($CD$6:CD18538,CD18539))</f>
        <v>61743</v>
      </c>
      <c r="CC18539" s="34">
        <f t="shared" ref="CC18539:CC18570" si="2095">IF(INDEX(gb,CH18539,1)&lt;&gt;1,INDEX(gb,CH18539,1),$CD$2)</f>
        <v>55153</v>
      </c>
      <c r="CD18539" s="32">
        <f t="shared" ref="CD18539:CD18570" si="2096">IF(CC18539&lt;&gt;$CD$2,RANK(CC18539,$CC$7:$CC$33000,1),$CD$2)</f>
        <v>55153</v>
      </c>
      <c r="CE18539" s="32">
        <f t="shared" ref="CE18539:CE18570" si="2097">INDEX(gb,CH18539,6)</f>
        <v>0</v>
      </c>
      <c r="CF18539" s="32">
        <f t="shared" ref="CF18539:CF18570" si="2098">INDEX(gb,CH18539,8)</f>
        <v>0</v>
      </c>
      <c r="CG18539" s="32" t="str">
        <f t="shared" ref="CG18539:CG18570" si="2099">INDEX(gb,CH18539,7)&amp;INDEX(gb,CH18539,9)</f>
        <v/>
      </c>
      <c r="CH18539" s="32">
        <v>34</v>
      </c>
      <c r="CI18539" s="32" t="s">
        <v>14</v>
      </c>
      <c r="CJ18539" s="32" t="str">
        <f t="shared" ref="CJ18539:CJ18570" si="2100">IF(INDEX(gb,CH18539,5)&lt;&gt;0,INDEX(gb,CH18539,5),"")</f>
        <v/>
      </c>
      <c r="CK18539" s="32" t="str">
        <f t="shared" ref="CK18539:CK18570" si="2101">IF(INDEX(gb,CH18539,10)&lt;&gt;0,INDEX(gb,CH18539,10),"")</f>
        <v/>
      </c>
      <c r="CL18539" s="32" t="str">
        <f t="shared" ref="CL18539:CL18570" si="2102">IF(INDEX(gb,CH18539,11)&lt;&gt;0,INDEX(gb,CH18539,11),"")</f>
        <v/>
      </c>
      <c r="CM18539" s="32" t="str">
        <f t="shared" ref="CM18539:CM18570" si="2103">IF(INDEX(gb,CH18539,4)&lt;&gt;0,INDEX(gb,CH18539,4),"")</f>
        <v/>
      </c>
      <c r="CN18539" s="32" t="str">
        <f t="shared" ref="CN18539:CN18570" si="2104">IF(INDEX(gb,CH18539,3)&lt;&gt;0,INDEX(gb,CH18539,3),"")</f>
        <v/>
      </c>
    </row>
    <row r="18540" spans="71:92" x14ac:dyDescent="0.3">
      <c r="BS18540" s="32" t="str">
        <f>IF(Kiadasi_kiseroiv!$K$2=BT18540,BV18540,"")</f>
        <v/>
      </c>
      <c r="BT18540" s="34" t="str">
        <f t="shared" si="2087"/>
        <v/>
      </c>
      <c r="BU18540" s="32" t="str">
        <f t="shared" si="2088"/>
        <v/>
      </c>
      <c r="BV18540" s="32" t="str">
        <f t="shared" si="2089"/>
        <v/>
      </c>
      <c r="BW18540" s="32" t="str">
        <f t="shared" si="2090"/>
        <v/>
      </c>
      <c r="BX18540" s="32" t="str">
        <f t="shared" si="2091"/>
        <v/>
      </c>
      <c r="BY18540" s="32" t="str">
        <f t="shared" si="2092"/>
        <v/>
      </c>
      <c r="BZ18540" s="32" t="str">
        <f t="shared" si="2093"/>
        <v/>
      </c>
      <c r="CA18540" s="32" t="str">
        <f t="shared" si="2094"/>
        <v/>
      </c>
      <c r="CB18540" s="33">
        <f>IF(COUNTIF($CD$7:CD18540,CD18540)=1,CD18540,CD18540+COUNTIF($CD$6:CD18539,CD18540))</f>
        <v>61744</v>
      </c>
      <c r="CC18540" s="34">
        <f t="shared" si="2095"/>
        <v>55153</v>
      </c>
      <c r="CD18540" s="32">
        <f t="shared" si="2096"/>
        <v>55153</v>
      </c>
      <c r="CE18540" s="32">
        <f t="shared" si="2097"/>
        <v>0</v>
      </c>
      <c r="CF18540" s="32">
        <f t="shared" si="2098"/>
        <v>0</v>
      </c>
      <c r="CG18540" s="32" t="str">
        <f t="shared" si="2099"/>
        <v/>
      </c>
      <c r="CH18540" s="32">
        <v>35</v>
      </c>
      <c r="CI18540" s="32" t="s">
        <v>14</v>
      </c>
      <c r="CJ18540" s="32" t="str">
        <f t="shared" si="2100"/>
        <v/>
      </c>
      <c r="CK18540" s="32" t="str">
        <f t="shared" si="2101"/>
        <v/>
      </c>
      <c r="CL18540" s="32" t="str">
        <f t="shared" si="2102"/>
        <v/>
      </c>
      <c r="CM18540" s="32" t="str">
        <f t="shared" si="2103"/>
        <v/>
      </c>
      <c r="CN18540" s="32" t="str">
        <f t="shared" si="2104"/>
        <v/>
      </c>
    </row>
    <row r="18541" spans="71:92" x14ac:dyDescent="0.3">
      <c r="BS18541" s="32" t="str">
        <f>IF(Kiadasi_kiseroiv!$K$2=BT18541,BV18541,"")</f>
        <v/>
      </c>
      <c r="BT18541" s="34" t="str">
        <f t="shared" si="2087"/>
        <v/>
      </c>
      <c r="BU18541" s="32" t="str">
        <f t="shared" si="2088"/>
        <v/>
      </c>
      <c r="BV18541" s="32" t="str">
        <f t="shared" si="2089"/>
        <v/>
      </c>
      <c r="BW18541" s="32" t="str">
        <f t="shared" si="2090"/>
        <v/>
      </c>
      <c r="BX18541" s="32" t="str">
        <f t="shared" si="2091"/>
        <v/>
      </c>
      <c r="BY18541" s="32" t="str">
        <f t="shared" si="2092"/>
        <v/>
      </c>
      <c r="BZ18541" s="32" t="str">
        <f t="shared" si="2093"/>
        <v/>
      </c>
      <c r="CA18541" s="32" t="str">
        <f t="shared" si="2094"/>
        <v/>
      </c>
      <c r="CB18541" s="33">
        <f>IF(COUNTIF($CD$7:CD18541,CD18541)=1,CD18541,CD18541+COUNTIF($CD$6:CD18540,CD18541))</f>
        <v>61745</v>
      </c>
      <c r="CC18541" s="34">
        <f t="shared" si="2095"/>
        <v>55153</v>
      </c>
      <c r="CD18541" s="32">
        <f t="shared" si="2096"/>
        <v>55153</v>
      </c>
      <c r="CE18541" s="32">
        <f t="shared" si="2097"/>
        <v>0</v>
      </c>
      <c r="CF18541" s="32">
        <f t="shared" si="2098"/>
        <v>0</v>
      </c>
      <c r="CG18541" s="32" t="str">
        <f t="shared" si="2099"/>
        <v/>
      </c>
      <c r="CH18541" s="32">
        <v>36</v>
      </c>
      <c r="CI18541" s="32" t="s">
        <v>14</v>
      </c>
      <c r="CJ18541" s="32" t="str">
        <f t="shared" si="2100"/>
        <v/>
      </c>
      <c r="CK18541" s="32" t="str">
        <f t="shared" si="2101"/>
        <v/>
      </c>
      <c r="CL18541" s="32" t="str">
        <f t="shared" si="2102"/>
        <v/>
      </c>
      <c r="CM18541" s="32" t="str">
        <f t="shared" si="2103"/>
        <v/>
      </c>
      <c r="CN18541" s="32" t="str">
        <f t="shared" si="2104"/>
        <v/>
      </c>
    </row>
    <row r="18542" spans="71:92" x14ac:dyDescent="0.3">
      <c r="BS18542" s="32" t="str">
        <f>IF(Kiadasi_kiseroiv!$K$2=BT18542,BV18542,"")</f>
        <v/>
      </c>
      <c r="BT18542" s="34" t="str">
        <f t="shared" si="2087"/>
        <v/>
      </c>
      <c r="BU18542" s="32" t="str">
        <f t="shared" si="2088"/>
        <v/>
      </c>
      <c r="BV18542" s="32" t="str">
        <f t="shared" si="2089"/>
        <v/>
      </c>
      <c r="BW18542" s="32" t="str">
        <f t="shared" si="2090"/>
        <v/>
      </c>
      <c r="BX18542" s="32" t="str">
        <f t="shared" si="2091"/>
        <v/>
      </c>
      <c r="BY18542" s="32" t="str">
        <f t="shared" si="2092"/>
        <v/>
      </c>
      <c r="BZ18542" s="32" t="str">
        <f t="shared" si="2093"/>
        <v/>
      </c>
      <c r="CA18542" s="32" t="str">
        <f t="shared" si="2094"/>
        <v/>
      </c>
      <c r="CB18542" s="33">
        <f>IF(COUNTIF($CD$7:CD18542,CD18542)=1,CD18542,CD18542+COUNTIF($CD$6:CD18541,CD18542))</f>
        <v>61746</v>
      </c>
      <c r="CC18542" s="34">
        <f t="shared" si="2095"/>
        <v>55153</v>
      </c>
      <c r="CD18542" s="32">
        <f t="shared" si="2096"/>
        <v>55153</v>
      </c>
      <c r="CE18542" s="32">
        <f t="shared" si="2097"/>
        <v>0</v>
      </c>
      <c r="CF18542" s="32">
        <f t="shared" si="2098"/>
        <v>0</v>
      </c>
      <c r="CG18542" s="32" t="str">
        <f t="shared" si="2099"/>
        <v/>
      </c>
      <c r="CH18542" s="32">
        <v>37</v>
      </c>
      <c r="CI18542" s="32" t="s">
        <v>14</v>
      </c>
      <c r="CJ18542" s="32" t="str">
        <f t="shared" si="2100"/>
        <v/>
      </c>
      <c r="CK18542" s="32" t="str">
        <f t="shared" si="2101"/>
        <v/>
      </c>
      <c r="CL18542" s="32" t="str">
        <f t="shared" si="2102"/>
        <v/>
      </c>
      <c r="CM18542" s="32" t="str">
        <f t="shared" si="2103"/>
        <v/>
      </c>
      <c r="CN18542" s="32" t="str">
        <f t="shared" si="2104"/>
        <v/>
      </c>
    </row>
    <row r="18543" spans="71:92" x14ac:dyDescent="0.3">
      <c r="BS18543" s="32" t="str">
        <f>IF(Kiadasi_kiseroiv!$K$2=BT18543,BV18543,"")</f>
        <v/>
      </c>
      <c r="BT18543" s="34" t="str">
        <f t="shared" si="2087"/>
        <v/>
      </c>
      <c r="BU18543" s="32" t="str">
        <f t="shared" si="2088"/>
        <v/>
      </c>
      <c r="BV18543" s="32" t="str">
        <f t="shared" si="2089"/>
        <v/>
      </c>
      <c r="BW18543" s="32" t="str">
        <f t="shared" si="2090"/>
        <v/>
      </c>
      <c r="BX18543" s="32" t="str">
        <f t="shared" si="2091"/>
        <v/>
      </c>
      <c r="BY18543" s="32" t="str">
        <f t="shared" si="2092"/>
        <v/>
      </c>
      <c r="BZ18543" s="32" t="str">
        <f t="shared" si="2093"/>
        <v/>
      </c>
      <c r="CA18543" s="32" t="str">
        <f t="shared" si="2094"/>
        <v/>
      </c>
      <c r="CB18543" s="33">
        <f>IF(COUNTIF($CD$7:CD18543,CD18543)=1,CD18543,CD18543+COUNTIF($CD$6:CD18542,CD18543))</f>
        <v>61747</v>
      </c>
      <c r="CC18543" s="34">
        <f t="shared" si="2095"/>
        <v>55153</v>
      </c>
      <c r="CD18543" s="32">
        <f t="shared" si="2096"/>
        <v>55153</v>
      </c>
      <c r="CE18543" s="32">
        <f t="shared" si="2097"/>
        <v>0</v>
      </c>
      <c r="CF18543" s="32">
        <f t="shared" si="2098"/>
        <v>0</v>
      </c>
      <c r="CG18543" s="32" t="str">
        <f t="shared" si="2099"/>
        <v/>
      </c>
      <c r="CH18543" s="32">
        <v>38</v>
      </c>
      <c r="CI18543" s="32" t="s">
        <v>14</v>
      </c>
      <c r="CJ18543" s="32" t="str">
        <f t="shared" si="2100"/>
        <v/>
      </c>
      <c r="CK18543" s="32" t="str">
        <f t="shared" si="2101"/>
        <v/>
      </c>
      <c r="CL18543" s="32" t="str">
        <f t="shared" si="2102"/>
        <v/>
      </c>
      <c r="CM18543" s="32" t="str">
        <f t="shared" si="2103"/>
        <v/>
      </c>
      <c r="CN18543" s="32" t="str">
        <f t="shared" si="2104"/>
        <v/>
      </c>
    </row>
    <row r="18544" spans="71:92" x14ac:dyDescent="0.3">
      <c r="BS18544" s="32" t="str">
        <f>IF(Kiadasi_kiseroiv!$K$2=BT18544,BV18544,"")</f>
        <v/>
      </c>
      <c r="BT18544" s="34" t="str">
        <f t="shared" si="2087"/>
        <v/>
      </c>
      <c r="BU18544" s="32" t="str">
        <f t="shared" si="2088"/>
        <v/>
      </c>
      <c r="BV18544" s="32" t="str">
        <f t="shared" si="2089"/>
        <v/>
      </c>
      <c r="BW18544" s="32" t="str">
        <f t="shared" si="2090"/>
        <v/>
      </c>
      <c r="BX18544" s="32" t="str">
        <f t="shared" si="2091"/>
        <v/>
      </c>
      <c r="BY18544" s="32" t="str">
        <f t="shared" si="2092"/>
        <v/>
      </c>
      <c r="BZ18544" s="32" t="str">
        <f t="shared" si="2093"/>
        <v/>
      </c>
      <c r="CA18544" s="32" t="str">
        <f t="shared" si="2094"/>
        <v/>
      </c>
      <c r="CB18544" s="33">
        <f>IF(COUNTIF($CD$7:CD18544,CD18544)=1,CD18544,CD18544+COUNTIF($CD$6:CD18543,CD18544))</f>
        <v>61748</v>
      </c>
      <c r="CC18544" s="34">
        <f t="shared" si="2095"/>
        <v>55153</v>
      </c>
      <c r="CD18544" s="32">
        <f t="shared" si="2096"/>
        <v>55153</v>
      </c>
      <c r="CE18544" s="32">
        <f t="shared" si="2097"/>
        <v>0</v>
      </c>
      <c r="CF18544" s="32">
        <f t="shared" si="2098"/>
        <v>0</v>
      </c>
      <c r="CG18544" s="32" t="str">
        <f t="shared" si="2099"/>
        <v/>
      </c>
      <c r="CH18544" s="32">
        <v>39</v>
      </c>
      <c r="CI18544" s="32" t="s">
        <v>14</v>
      </c>
      <c r="CJ18544" s="32" t="str">
        <f t="shared" si="2100"/>
        <v/>
      </c>
      <c r="CK18544" s="32" t="str">
        <f t="shared" si="2101"/>
        <v/>
      </c>
      <c r="CL18544" s="32" t="str">
        <f t="shared" si="2102"/>
        <v/>
      </c>
      <c r="CM18544" s="32" t="str">
        <f t="shared" si="2103"/>
        <v/>
      </c>
      <c r="CN18544" s="32" t="str">
        <f t="shared" si="2104"/>
        <v/>
      </c>
    </row>
    <row r="18545" spans="71:92" x14ac:dyDescent="0.3">
      <c r="BS18545" s="32" t="str">
        <f>IF(Kiadasi_kiseroiv!$K$2=BT18545,BV18545,"")</f>
        <v/>
      </c>
      <c r="BT18545" s="34" t="str">
        <f t="shared" si="2087"/>
        <v/>
      </c>
      <c r="BU18545" s="32" t="str">
        <f t="shared" si="2088"/>
        <v/>
      </c>
      <c r="BV18545" s="32" t="str">
        <f t="shared" si="2089"/>
        <v/>
      </c>
      <c r="BW18545" s="32" t="str">
        <f t="shared" si="2090"/>
        <v/>
      </c>
      <c r="BX18545" s="32" t="str">
        <f t="shared" si="2091"/>
        <v/>
      </c>
      <c r="BY18545" s="32" t="str">
        <f t="shared" si="2092"/>
        <v/>
      </c>
      <c r="BZ18545" s="32" t="str">
        <f t="shared" si="2093"/>
        <v/>
      </c>
      <c r="CA18545" s="32" t="str">
        <f t="shared" si="2094"/>
        <v/>
      </c>
      <c r="CB18545" s="33">
        <f>IF(COUNTIF($CD$7:CD18545,CD18545)=1,CD18545,CD18545+COUNTIF($CD$6:CD18544,CD18545))</f>
        <v>61749</v>
      </c>
      <c r="CC18545" s="34">
        <f t="shared" si="2095"/>
        <v>55153</v>
      </c>
      <c r="CD18545" s="32">
        <f t="shared" si="2096"/>
        <v>55153</v>
      </c>
      <c r="CE18545" s="32">
        <f t="shared" si="2097"/>
        <v>0</v>
      </c>
      <c r="CF18545" s="32">
        <f t="shared" si="2098"/>
        <v>0</v>
      </c>
      <c r="CG18545" s="32" t="str">
        <f t="shared" si="2099"/>
        <v/>
      </c>
      <c r="CH18545" s="32">
        <v>40</v>
      </c>
      <c r="CI18545" s="32" t="s">
        <v>14</v>
      </c>
      <c r="CJ18545" s="32" t="str">
        <f t="shared" si="2100"/>
        <v/>
      </c>
      <c r="CK18545" s="32" t="str">
        <f t="shared" si="2101"/>
        <v/>
      </c>
      <c r="CL18545" s="32" t="str">
        <f t="shared" si="2102"/>
        <v/>
      </c>
      <c r="CM18545" s="32" t="str">
        <f t="shared" si="2103"/>
        <v/>
      </c>
      <c r="CN18545" s="32" t="str">
        <f t="shared" si="2104"/>
        <v/>
      </c>
    </row>
    <row r="18546" spans="71:92" x14ac:dyDescent="0.3">
      <c r="BS18546" s="32" t="str">
        <f>IF(Kiadasi_kiseroiv!$K$2=BT18546,BV18546,"")</f>
        <v/>
      </c>
      <c r="BT18546" s="34" t="str">
        <f t="shared" si="2087"/>
        <v/>
      </c>
      <c r="BU18546" s="32" t="str">
        <f t="shared" si="2088"/>
        <v/>
      </c>
      <c r="BV18546" s="32" t="str">
        <f t="shared" si="2089"/>
        <v/>
      </c>
      <c r="BW18546" s="32" t="str">
        <f t="shared" si="2090"/>
        <v/>
      </c>
      <c r="BX18546" s="32" t="str">
        <f t="shared" si="2091"/>
        <v/>
      </c>
      <c r="BY18546" s="32" t="str">
        <f t="shared" si="2092"/>
        <v/>
      </c>
      <c r="BZ18546" s="32" t="str">
        <f t="shared" si="2093"/>
        <v/>
      </c>
      <c r="CA18546" s="32" t="str">
        <f t="shared" si="2094"/>
        <v/>
      </c>
      <c r="CB18546" s="33">
        <f>IF(COUNTIF($CD$7:CD18546,CD18546)=1,CD18546,CD18546+COUNTIF($CD$6:CD18545,CD18546))</f>
        <v>61750</v>
      </c>
      <c r="CC18546" s="34">
        <f t="shared" si="2095"/>
        <v>55153</v>
      </c>
      <c r="CD18546" s="32">
        <f t="shared" si="2096"/>
        <v>55153</v>
      </c>
      <c r="CE18546" s="32">
        <f t="shared" si="2097"/>
        <v>0</v>
      </c>
      <c r="CF18546" s="32">
        <f t="shared" si="2098"/>
        <v>0</v>
      </c>
      <c r="CG18546" s="32" t="str">
        <f t="shared" si="2099"/>
        <v/>
      </c>
      <c r="CH18546" s="32">
        <v>41</v>
      </c>
      <c r="CI18546" s="32" t="s">
        <v>14</v>
      </c>
      <c r="CJ18546" s="32" t="str">
        <f t="shared" si="2100"/>
        <v/>
      </c>
      <c r="CK18546" s="32" t="str">
        <f t="shared" si="2101"/>
        <v/>
      </c>
      <c r="CL18546" s="32" t="str">
        <f t="shared" si="2102"/>
        <v/>
      </c>
      <c r="CM18546" s="32" t="str">
        <f t="shared" si="2103"/>
        <v/>
      </c>
      <c r="CN18546" s="32" t="str">
        <f t="shared" si="2104"/>
        <v/>
      </c>
    </row>
    <row r="18547" spans="71:92" x14ac:dyDescent="0.3">
      <c r="BS18547" s="32" t="str">
        <f>IF(Kiadasi_kiseroiv!$K$2=BT18547,BV18547,"")</f>
        <v/>
      </c>
      <c r="BT18547" s="34" t="str">
        <f t="shared" si="2087"/>
        <v/>
      </c>
      <c r="BU18547" s="32" t="str">
        <f t="shared" si="2088"/>
        <v/>
      </c>
      <c r="BV18547" s="32" t="str">
        <f t="shared" si="2089"/>
        <v/>
      </c>
      <c r="BW18547" s="32" t="str">
        <f t="shared" si="2090"/>
        <v/>
      </c>
      <c r="BX18547" s="32" t="str">
        <f t="shared" si="2091"/>
        <v/>
      </c>
      <c r="BY18547" s="32" t="str">
        <f t="shared" si="2092"/>
        <v/>
      </c>
      <c r="BZ18547" s="32" t="str">
        <f t="shared" si="2093"/>
        <v/>
      </c>
      <c r="CA18547" s="32" t="str">
        <f t="shared" si="2094"/>
        <v/>
      </c>
      <c r="CB18547" s="33">
        <f>IF(COUNTIF($CD$7:CD18547,CD18547)=1,CD18547,CD18547+COUNTIF($CD$6:CD18546,CD18547))</f>
        <v>61751</v>
      </c>
      <c r="CC18547" s="34">
        <f t="shared" si="2095"/>
        <v>55153</v>
      </c>
      <c r="CD18547" s="32">
        <f t="shared" si="2096"/>
        <v>55153</v>
      </c>
      <c r="CE18547" s="32">
        <f t="shared" si="2097"/>
        <v>0</v>
      </c>
      <c r="CF18547" s="32">
        <f t="shared" si="2098"/>
        <v>0</v>
      </c>
      <c r="CG18547" s="32" t="str">
        <f t="shared" si="2099"/>
        <v/>
      </c>
      <c r="CH18547" s="32">
        <v>42</v>
      </c>
      <c r="CI18547" s="32" t="s">
        <v>14</v>
      </c>
      <c r="CJ18547" s="32" t="str">
        <f t="shared" si="2100"/>
        <v/>
      </c>
      <c r="CK18547" s="32" t="str">
        <f t="shared" si="2101"/>
        <v/>
      </c>
      <c r="CL18547" s="32" t="str">
        <f t="shared" si="2102"/>
        <v/>
      </c>
      <c r="CM18547" s="32" t="str">
        <f t="shared" si="2103"/>
        <v/>
      </c>
      <c r="CN18547" s="32" t="str">
        <f t="shared" si="2104"/>
        <v/>
      </c>
    </row>
    <row r="18548" spans="71:92" x14ac:dyDescent="0.3">
      <c r="BS18548" s="32" t="str">
        <f>IF(Kiadasi_kiseroiv!$K$2=BT18548,BV18548,"")</f>
        <v/>
      </c>
      <c r="BT18548" s="34" t="str">
        <f t="shared" si="2087"/>
        <v/>
      </c>
      <c r="BU18548" s="32" t="str">
        <f t="shared" si="2088"/>
        <v/>
      </c>
      <c r="BV18548" s="32" t="str">
        <f t="shared" si="2089"/>
        <v/>
      </c>
      <c r="BW18548" s="32" t="str">
        <f t="shared" si="2090"/>
        <v/>
      </c>
      <c r="BX18548" s="32" t="str">
        <f t="shared" si="2091"/>
        <v/>
      </c>
      <c r="BY18548" s="32" t="str">
        <f t="shared" si="2092"/>
        <v/>
      </c>
      <c r="BZ18548" s="32" t="str">
        <f t="shared" si="2093"/>
        <v/>
      </c>
      <c r="CA18548" s="32" t="str">
        <f t="shared" si="2094"/>
        <v/>
      </c>
      <c r="CB18548" s="33">
        <f>IF(COUNTIF($CD$7:CD18548,CD18548)=1,CD18548,CD18548+COUNTIF($CD$6:CD18547,CD18548))</f>
        <v>61752</v>
      </c>
      <c r="CC18548" s="34">
        <f t="shared" si="2095"/>
        <v>55153</v>
      </c>
      <c r="CD18548" s="32">
        <f t="shared" si="2096"/>
        <v>55153</v>
      </c>
      <c r="CE18548" s="32">
        <f t="shared" si="2097"/>
        <v>0</v>
      </c>
      <c r="CF18548" s="32">
        <f t="shared" si="2098"/>
        <v>0</v>
      </c>
      <c r="CG18548" s="32" t="str">
        <f t="shared" si="2099"/>
        <v/>
      </c>
      <c r="CH18548" s="32">
        <v>43</v>
      </c>
      <c r="CI18548" s="32" t="s">
        <v>14</v>
      </c>
      <c r="CJ18548" s="32" t="str">
        <f t="shared" si="2100"/>
        <v/>
      </c>
      <c r="CK18548" s="32" t="str">
        <f t="shared" si="2101"/>
        <v/>
      </c>
      <c r="CL18548" s="32" t="str">
        <f t="shared" si="2102"/>
        <v/>
      </c>
      <c r="CM18548" s="32" t="str">
        <f t="shared" si="2103"/>
        <v/>
      </c>
      <c r="CN18548" s="32" t="str">
        <f t="shared" si="2104"/>
        <v/>
      </c>
    </row>
    <row r="18549" spans="71:92" x14ac:dyDescent="0.3">
      <c r="BS18549" s="32" t="str">
        <f>IF(Kiadasi_kiseroiv!$K$2=BT18549,BV18549,"")</f>
        <v/>
      </c>
      <c r="BT18549" s="34" t="str">
        <f t="shared" si="2087"/>
        <v/>
      </c>
      <c r="BU18549" s="32" t="str">
        <f t="shared" si="2088"/>
        <v/>
      </c>
      <c r="BV18549" s="32" t="str">
        <f t="shared" si="2089"/>
        <v/>
      </c>
      <c r="BW18549" s="32" t="str">
        <f t="shared" si="2090"/>
        <v/>
      </c>
      <c r="BX18549" s="32" t="str">
        <f t="shared" si="2091"/>
        <v/>
      </c>
      <c r="BY18549" s="32" t="str">
        <f t="shared" si="2092"/>
        <v/>
      </c>
      <c r="BZ18549" s="32" t="str">
        <f t="shared" si="2093"/>
        <v/>
      </c>
      <c r="CA18549" s="32" t="str">
        <f t="shared" si="2094"/>
        <v/>
      </c>
      <c r="CB18549" s="33">
        <f>IF(COUNTIF($CD$7:CD18549,CD18549)=1,CD18549,CD18549+COUNTIF($CD$6:CD18548,CD18549))</f>
        <v>61753</v>
      </c>
      <c r="CC18549" s="34">
        <f t="shared" si="2095"/>
        <v>55153</v>
      </c>
      <c r="CD18549" s="32">
        <f t="shared" si="2096"/>
        <v>55153</v>
      </c>
      <c r="CE18549" s="32">
        <f t="shared" si="2097"/>
        <v>0</v>
      </c>
      <c r="CF18549" s="32">
        <f t="shared" si="2098"/>
        <v>0</v>
      </c>
      <c r="CG18549" s="32" t="str">
        <f t="shared" si="2099"/>
        <v/>
      </c>
      <c r="CH18549" s="32">
        <v>44</v>
      </c>
      <c r="CI18549" s="32" t="s">
        <v>14</v>
      </c>
      <c r="CJ18549" s="32" t="str">
        <f t="shared" si="2100"/>
        <v/>
      </c>
      <c r="CK18549" s="32" t="str">
        <f t="shared" si="2101"/>
        <v/>
      </c>
      <c r="CL18549" s="32" t="str">
        <f t="shared" si="2102"/>
        <v/>
      </c>
      <c r="CM18549" s="32" t="str">
        <f t="shared" si="2103"/>
        <v/>
      </c>
      <c r="CN18549" s="32" t="str">
        <f t="shared" si="2104"/>
        <v/>
      </c>
    </row>
    <row r="18550" spans="71:92" x14ac:dyDescent="0.3">
      <c r="BS18550" s="32" t="str">
        <f>IF(Kiadasi_kiseroiv!$K$2=BT18550,BV18550,"")</f>
        <v/>
      </c>
      <c r="BT18550" s="34" t="str">
        <f t="shared" si="2087"/>
        <v/>
      </c>
      <c r="BU18550" s="32" t="str">
        <f t="shared" si="2088"/>
        <v/>
      </c>
      <c r="BV18550" s="32" t="str">
        <f t="shared" si="2089"/>
        <v/>
      </c>
      <c r="BW18550" s="32" t="str">
        <f t="shared" si="2090"/>
        <v/>
      </c>
      <c r="BX18550" s="32" t="str">
        <f t="shared" si="2091"/>
        <v/>
      </c>
      <c r="BY18550" s="32" t="str">
        <f t="shared" si="2092"/>
        <v/>
      </c>
      <c r="BZ18550" s="32" t="str">
        <f t="shared" si="2093"/>
        <v/>
      </c>
      <c r="CA18550" s="32" t="str">
        <f t="shared" si="2094"/>
        <v/>
      </c>
      <c r="CB18550" s="33">
        <f>IF(COUNTIF($CD$7:CD18550,CD18550)=1,CD18550,CD18550+COUNTIF($CD$6:CD18549,CD18550))</f>
        <v>61754</v>
      </c>
      <c r="CC18550" s="34">
        <f t="shared" si="2095"/>
        <v>55153</v>
      </c>
      <c r="CD18550" s="32">
        <f t="shared" si="2096"/>
        <v>55153</v>
      </c>
      <c r="CE18550" s="32">
        <f t="shared" si="2097"/>
        <v>0</v>
      </c>
      <c r="CF18550" s="32">
        <f t="shared" si="2098"/>
        <v>0</v>
      </c>
      <c r="CG18550" s="32" t="str">
        <f t="shared" si="2099"/>
        <v/>
      </c>
      <c r="CH18550" s="32">
        <v>45</v>
      </c>
      <c r="CI18550" s="32" t="s">
        <v>14</v>
      </c>
      <c r="CJ18550" s="32" t="str">
        <f t="shared" si="2100"/>
        <v/>
      </c>
      <c r="CK18550" s="32" t="str">
        <f t="shared" si="2101"/>
        <v/>
      </c>
      <c r="CL18550" s="32" t="str">
        <f t="shared" si="2102"/>
        <v/>
      </c>
      <c r="CM18550" s="32" t="str">
        <f t="shared" si="2103"/>
        <v/>
      </c>
      <c r="CN18550" s="32" t="str">
        <f t="shared" si="2104"/>
        <v/>
      </c>
    </row>
    <row r="18551" spans="71:92" x14ac:dyDescent="0.3">
      <c r="BS18551" s="32" t="str">
        <f>IF(Kiadasi_kiseroiv!$K$2=BT18551,BV18551,"")</f>
        <v/>
      </c>
      <c r="BT18551" s="34" t="str">
        <f t="shared" si="2087"/>
        <v/>
      </c>
      <c r="BU18551" s="32" t="str">
        <f t="shared" si="2088"/>
        <v/>
      </c>
      <c r="BV18551" s="32" t="str">
        <f t="shared" si="2089"/>
        <v/>
      </c>
      <c r="BW18551" s="32" t="str">
        <f t="shared" si="2090"/>
        <v/>
      </c>
      <c r="BX18551" s="32" t="str">
        <f t="shared" si="2091"/>
        <v/>
      </c>
      <c r="BY18551" s="32" t="str">
        <f t="shared" si="2092"/>
        <v/>
      </c>
      <c r="BZ18551" s="32" t="str">
        <f t="shared" si="2093"/>
        <v/>
      </c>
      <c r="CA18551" s="32" t="str">
        <f t="shared" si="2094"/>
        <v/>
      </c>
      <c r="CB18551" s="33">
        <f>IF(COUNTIF($CD$7:CD18551,CD18551)=1,CD18551,CD18551+COUNTIF($CD$6:CD18550,CD18551))</f>
        <v>61755</v>
      </c>
      <c r="CC18551" s="34">
        <f t="shared" si="2095"/>
        <v>55153</v>
      </c>
      <c r="CD18551" s="32">
        <f t="shared" si="2096"/>
        <v>55153</v>
      </c>
      <c r="CE18551" s="32">
        <f t="shared" si="2097"/>
        <v>0</v>
      </c>
      <c r="CF18551" s="32">
        <f t="shared" si="2098"/>
        <v>0</v>
      </c>
      <c r="CG18551" s="32" t="str">
        <f t="shared" si="2099"/>
        <v/>
      </c>
      <c r="CH18551" s="32">
        <v>46</v>
      </c>
      <c r="CI18551" s="32" t="s">
        <v>14</v>
      </c>
      <c r="CJ18551" s="32" t="str">
        <f t="shared" si="2100"/>
        <v/>
      </c>
      <c r="CK18551" s="32" t="str">
        <f t="shared" si="2101"/>
        <v/>
      </c>
      <c r="CL18551" s="32" t="str">
        <f t="shared" si="2102"/>
        <v/>
      </c>
      <c r="CM18551" s="32" t="str">
        <f t="shared" si="2103"/>
        <v/>
      </c>
      <c r="CN18551" s="32" t="str">
        <f t="shared" si="2104"/>
        <v/>
      </c>
    </row>
    <row r="18552" spans="71:92" x14ac:dyDescent="0.3">
      <c r="BS18552" s="32" t="str">
        <f>IF(Kiadasi_kiseroiv!$K$2=BT18552,BV18552,"")</f>
        <v/>
      </c>
      <c r="BT18552" s="34" t="str">
        <f t="shared" si="2087"/>
        <v/>
      </c>
      <c r="BU18552" s="32" t="str">
        <f t="shared" si="2088"/>
        <v/>
      </c>
      <c r="BV18552" s="32" t="str">
        <f t="shared" si="2089"/>
        <v/>
      </c>
      <c r="BW18552" s="32" t="str">
        <f t="shared" si="2090"/>
        <v/>
      </c>
      <c r="BX18552" s="32" t="str">
        <f t="shared" si="2091"/>
        <v/>
      </c>
      <c r="BY18552" s="32" t="str">
        <f t="shared" si="2092"/>
        <v/>
      </c>
      <c r="BZ18552" s="32" t="str">
        <f t="shared" si="2093"/>
        <v/>
      </c>
      <c r="CA18552" s="32" t="str">
        <f t="shared" si="2094"/>
        <v/>
      </c>
      <c r="CB18552" s="33">
        <f>IF(COUNTIF($CD$7:CD18552,CD18552)=1,CD18552,CD18552+COUNTIF($CD$6:CD18551,CD18552))</f>
        <v>61756</v>
      </c>
      <c r="CC18552" s="34">
        <f t="shared" si="2095"/>
        <v>55153</v>
      </c>
      <c r="CD18552" s="32">
        <f t="shared" si="2096"/>
        <v>55153</v>
      </c>
      <c r="CE18552" s="32">
        <f t="shared" si="2097"/>
        <v>0</v>
      </c>
      <c r="CF18552" s="32">
        <f t="shared" si="2098"/>
        <v>0</v>
      </c>
      <c r="CG18552" s="32" t="str">
        <f t="shared" si="2099"/>
        <v/>
      </c>
      <c r="CH18552" s="32">
        <v>47</v>
      </c>
      <c r="CI18552" s="32" t="s">
        <v>14</v>
      </c>
      <c r="CJ18552" s="32" t="str">
        <f t="shared" si="2100"/>
        <v/>
      </c>
      <c r="CK18552" s="32" t="str">
        <f t="shared" si="2101"/>
        <v/>
      </c>
      <c r="CL18552" s="32" t="str">
        <f t="shared" si="2102"/>
        <v/>
      </c>
      <c r="CM18552" s="32" t="str">
        <f t="shared" si="2103"/>
        <v/>
      </c>
      <c r="CN18552" s="32" t="str">
        <f t="shared" si="2104"/>
        <v/>
      </c>
    </row>
    <row r="18553" spans="71:92" x14ac:dyDescent="0.3">
      <c r="BS18553" s="32" t="str">
        <f>IF(Kiadasi_kiseroiv!$K$2=BT18553,BV18553,"")</f>
        <v/>
      </c>
      <c r="BT18553" s="34" t="str">
        <f t="shared" si="2087"/>
        <v/>
      </c>
      <c r="BU18553" s="32" t="str">
        <f t="shared" si="2088"/>
        <v/>
      </c>
      <c r="BV18553" s="32" t="str">
        <f t="shared" si="2089"/>
        <v/>
      </c>
      <c r="BW18553" s="32" t="str">
        <f t="shared" si="2090"/>
        <v/>
      </c>
      <c r="BX18553" s="32" t="str">
        <f t="shared" si="2091"/>
        <v/>
      </c>
      <c r="BY18553" s="32" t="str">
        <f t="shared" si="2092"/>
        <v/>
      </c>
      <c r="BZ18553" s="32" t="str">
        <f t="shared" si="2093"/>
        <v/>
      </c>
      <c r="CA18553" s="32" t="str">
        <f t="shared" si="2094"/>
        <v/>
      </c>
      <c r="CB18553" s="33">
        <f>IF(COUNTIF($CD$7:CD18553,CD18553)=1,CD18553,CD18553+COUNTIF($CD$6:CD18552,CD18553))</f>
        <v>61757</v>
      </c>
      <c r="CC18553" s="34">
        <f t="shared" si="2095"/>
        <v>55153</v>
      </c>
      <c r="CD18553" s="32">
        <f t="shared" si="2096"/>
        <v>55153</v>
      </c>
      <c r="CE18553" s="32">
        <f t="shared" si="2097"/>
        <v>0</v>
      </c>
      <c r="CF18553" s="32">
        <f t="shared" si="2098"/>
        <v>0</v>
      </c>
      <c r="CG18553" s="32" t="str">
        <f t="shared" si="2099"/>
        <v/>
      </c>
      <c r="CH18553" s="32">
        <v>48</v>
      </c>
      <c r="CI18553" s="32" t="s">
        <v>14</v>
      </c>
      <c r="CJ18553" s="32" t="str">
        <f t="shared" si="2100"/>
        <v/>
      </c>
      <c r="CK18553" s="32" t="str">
        <f t="shared" si="2101"/>
        <v/>
      </c>
      <c r="CL18553" s="32" t="str">
        <f t="shared" si="2102"/>
        <v/>
      </c>
      <c r="CM18553" s="32" t="str">
        <f t="shared" si="2103"/>
        <v/>
      </c>
      <c r="CN18553" s="32" t="str">
        <f t="shared" si="2104"/>
        <v/>
      </c>
    </row>
    <row r="18554" spans="71:92" x14ac:dyDescent="0.3">
      <c r="BS18554" s="32" t="str">
        <f>IF(Kiadasi_kiseroiv!$K$2=BT18554,BV18554,"")</f>
        <v/>
      </c>
      <c r="BT18554" s="34" t="str">
        <f t="shared" si="2087"/>
        <v/>
      </c>
      <c r="BU18554" s="32" t="str">
        <f t="shared" si="2088"/>
        <v/>
      </c>
      <c r="BV18554" s="32" t="str">
        <f t="shared" si="2089"/>
        <v/>
      </c>
      <c r="BW18554" s="32" t="str">
        <f t="shared" si="2090"/>
        <v/>
      </c>
      <c r="BX18554" s="32" t="str">
        <f t="shared" si="2091"/>
        <v/>
      </c>
      <c r="BY18554" s="32" t="str">
        <f t="shared" si="2092"/>
        <v/>
      </c>
      <c r="BZ18554" s="32" t="str">
        <f t="shared" si="2093"/>
        <v/>
      </c>
      <c r="CA18554" s="32" t="str">
        <f t="shared" si="2094"/>
        <v/>
      </c>
      <c r="CB18554" s="33">
        <f>IF(COUNTIF($CD$7:CD18554,CD18554)=1,CD18554,CD18554+COUNTIF($CD$6:CD18553,CD18554))</f>
        <v>61758</v>
      </c>
      <c r="CC18554" s="34">
        <f t="shared" si="2095"/>
        <v>55153</v>
      </c>
      <c r="CD18554" s="32">
        <f t="shared" si="2096"/>
        <v>55153</v>
      </c>
      <c r="CE18554" s="32">
        <f t="shared" si="2097"/>
        <v>0</v>
      </c>
      <c r="CF18554" s="32">
        <f t="shared" si="2098"/>
        <v>0</v>
      </c>
      <c r="CG18554" s="32" t="str">
        <f t="shared" si="2099"/>
        <v/>
      </c>
      <c r="CH18554" s="32">
        <v>49</v>
      </c>
      <c r="CI18554" s="32" t="s">
        <v>14</v>
      </c>
      <c r="CJ18554" s="32" t="str">
        <f t="shared" si="2100"/>
        <v/>
      </c>
      <c r="CK18554" s="32" t="str">
        <f t="shared" si="2101"/>
        <v/>
      </c>
      <c r="CL18554" s="32" t="str">
        <f t="shared" si="2102"/>
        <v/>
      </c>
      <c r="CM18554" s="32" t="str">
        <f t="shared" si="2103"/>
        <v/>
      </c>
      <c r="CN18554" s="32" t="str">
        <f t="shared" si="2104"/>
        <v/>
      </c>
    </row>
    <row r="18555" spans="71:92" x14ac:dyDescent="0.3">
      <c r="BS18555" s="32" t="str">
        <f>IF(Kiadasi_kiseroiv!$K$2=BT18555,BV18555,"")</f>
        <v/>
      </c>
      <c r="BT18555" s="34" t="str">
        <f t="shared" si="2087"/>
        <v/>
      </c>
      <c r="BU18555" s="32" t="str">
        <f t="shared" si="2088"/>
        <v/>
      </c>
      <c r="BV18555" s="32" t="str">
        <f t="shared" si="2089"/>
        <v/>
      </c>
      <c r="BW18555" s="32" t="str">
        <f t="shared" si="2090"/>
        <v/>
      </c>
      <c r="BX18555" s="32" t="str">
        <f t="shared" si="2091"/>
        <v/>
      </c>
      <c r="BY18555" s="32" t="str">
        <f t="shared" si="2092"/>
        <v/>
      </c>
      <c r="BZ18555" s="32" t="str">
        <f t="shared" si="2093"/>
        <v/>
      </c>
      <c r="CA18555" s="32" t="str">
        <f t="shared" si="2094"/>
        <v/>
      </c>
      <c r="CB18555" s="33">
        <f>IF(COUNTIF($CD$7:CD18555,CD18555)=1,CD18555,CD18555+COUNTIF($CD$6:CD18554,CD18555))</f>
        <v>61759</v>
      </c>
      <c r="CC18555" s="34">
        <f t="shared" si="2095"/>
        <v>55153</v>
      </c>
      <c r="CD18555" s="32">
        <f t="shared" si="2096"/>
        <v>55153</v>
      </c>
      <c r="CE18555" s="32">
        <f t="shared" si="2097"/>
        <v>0</v>
      </c>
      <c r="CF18555" s="32">
        <f t="shared" si="2098"/>
        <v>0</v>
      </c>
      <c r="CG18555" s="32" t="str">
        <f t="shared" si="2099"/>
        <v/>
      </c>
      <c r="CH18555" s="32">
        <v>50</v>
      </c>
      <c r="CI18555" s="32" t="s">
        <v>14</v>
      </c>
      <c r="CJ18555" s="32" t="str">
        <f t="shared" si="2100"/>
        <v/>
      </c>
      <c r="CK18555" s="32" t="str">
        <f t="shared" si="2101"/>
        <v/>
      </c>
      <c r="CL18555" s="32" t="str">
        <f t="shared" si="2102"/>
        <v/>
      </c>
      <c r="CM18555" s="32" t="str">
        <f t="shared" si="2103"/>
        <v/>
      </c>
      <c r="CN18555" s="32" t="str">
        <f t="shared" si="2104"/>
        <v/>
      </c>
    </row>
    <row r="18556" spans="71:92" x14ac:dyDescent="0.3">
      <c r="BS18556" s="32" t="str">
        <f>IF(Kiadasi_kiseroiv!$K$2=BT18556,BV18556,"")</f>
        <v/>
      </c>
      <c r="BT18556" s="34" t="str">
        <f t="shared" si="2087"/>
        <v/>
      </c>
      <c r="BU18556" s="32" t="str">
        <f t="shared" si="2088"/>
        <v/>
      </c>
      <c r="BV18556" s="32" t="str">
        <f t="shared" si="2089"/>
        <v/>
      </c>
      <c r="BW18556" s="32" t="str">
        <f t="shared" si="2090"/>
        <v/>
      </c>
      <c r="BX18556" s="32" t="str">
        <f t="shared" si="2091"/>
        <v/>
      </c>
      <c r="BY18556" s="32" t="str">
        <f t="shared" si="2092"/>
        <v/>
      </c>
      <c r="BZ18556" s="32" t="str">
        <f t="shared" si="2093"/>
        <v/>
      </c>
      <c r="CA18556" s="32" t="str">
        <f t="shared" si="2094"/>
        <v/>
      </c>
      <c r="CB18556" s="33">
        <f>IF(COUNTIF($CD$7:CD18556,CD18556)=1,CD18556,CD18556+COUNTIF($CD$6:CD18555,CD18556))</f>
        <v>61760</v>
      </c>
      <c r="CC18556" s="34">
        <f t="shared" si="2095"/>
        <v>55153</v>
      </c>
      <c r="CD18556" s="32">
        <f t="shared" si="2096"/>
        <v>55153</v>
      </c>
      <c r="CE18556" s="32">
        <f t="shared" si="2097"/>
        <v>0</v>
      </c>
      <c r="CF18556" s="32">
        <f t="shared" si="2098"/>
        <v>0</v>
      </c>
      <c r="CG18556" s="32" t="str">
        <f t="shared" si="2099"/>
        <v/>
      </c>
      <c r="CH18556" s="32">
        <v>51</v>
      </c>
      <c r="CI18556" s="32" t="s">
        <v>14</v>
      </c>
      <c r="CJ18556" s="32" t="str">
        <f t="shared" si="2100"/>
        <v/>
      </c>
      <c r="CK18556" s="32" t="str">
        <f t="shared" si="2101"/>
        <v/>
      </c>
      <c r="CL18556" s="32" t="str">
        <f t="shared" si="2102"/>
        <v/>
      </c>
      <c r="CM18556" s="32" t="str">
        <f t="shared" si="2103"/>
        <v/>
      </c>
      <c r="CN18556" s="32" t="str">
        <f t="shared" si="2104"/>
        <v/>
      </c>
    </row>
    <row r="18557" spans="71:92" x14ac:dyDescent="0.3">
      <c r="BS18557" s="32" t="str">
        <f>IF(Kiadasi_kiseroiv!$K$2=BT18557,BV18557,"")</f>
        <v/>
      </c>
      <c r="BT18557" s="34" t="str">
        <f t="shared" si="2087"/>
        <v/>
      </c>
      <c r="BU18557" s="32" t="str">
        <f t="shared" si="2088"/>
        <v/>
      </c>
      <c r="BV18557" s="32" t="str">
        <f t="shared" si="2089"/>
        <v/>
      </c>
      <c r="BW18557" s="32" t="str">
        <f t="shared" si="2090"/>
        <v/>
      </c>
      <c r="BX18557" s="32" t="str">
        <f t="shared" si="2091"/>
        <v/>
      </c>
      <c r="BY18557" s="32" t="str">
        <f t="shared" si="2092"/>
        <v/>
      </c>
      <c r="BZ18557" s="32" t="str">
        <f t="shared" si="2093"/>
        <v/>
      </c>
      <c r="CA18557" s="32" t="str">
        <f t="shared" si="2094"/>
        <v/>
      </c>
      <c r="CB18557" s="33">
        <f>IF(COUNTIF($CD$7:CD18557,CD18557)=1,CD18557,CD18557+COUNTIF($CD$6:CD18556,CD18557))</f>
        <v>61761</v>
      </c>
      <c r="CC18557" s="34">
        <f t="shared" si="2095"/>
        <v>55153</v>
      </c>
      <c r="CD18557" s="32">
        <f t="shared" si="2096"/>
        <v>55153</v>
      </c>
      <c r="CE18557" s="32">
        <f t="shared" si="2097"/>
        <v>0</v>
      </c>
      <c r="CF18557" s="32">
        <f t="shared" si="2098"/>
        <v>0</v>
      </c>
      <c r="CG18557" s="32" t="str">
        <f t="shared" si="2099"/>
        <v/>
      </c>
      <c r="CH18557" s="32">
        <v>52</v>
      </c>
      <c r="CI18557" s="32" t="s">
        <v>14</v>
      </c>
      <c r="CJ18557" s="32" t="str">
        <f t="shared" si="2100"/>
        <v/>
      </c>
      <c r="CK18557" s="32" t="str">
        <f t="shared" si="2101"/>
        <v/>
      </c>
      <c r="CL18557" s="32" t="str">
        <f t="shared" si="2102"/>
        <v/>
      </c>
      <c r="CM18557" s="32" t="str">
        <f t="shared" si="2103"/>
        <v/>
      </c>
      <c r="CN18557" s="32" t="str">
        <f t="shared" si="2104"/>
        <v/>
      </c>
    </row>
    <row r="18558" spans="71:92" x14ac:dyDescent="0.3">
      <c r="BS18558" s="32" t="str">
        <f>IF(Kiadasi_kiseroiv!$K$2=BT18558,BV18558,"")</f>
        <v/>
      </c>
      <c r="BT18558" s="34" t="str">
        <f t="shared" si="2087"/>
        <v/>
      </c>
      <c r="BU18558" s="32" t="str">
        <f t="shared" si="2088"/>
        <v/>
      </c>
      <c r="BV18558" s="32" t="str">
        <f t="shared" si="2089"/>
        <v/>
      </c>
      <c r="BW18558" s="32" t="str">
        <f t="shared" si="2090"/>
        <v/>
      </c>
      <c r="BX18558" s="32" t="str">
        <f t="shared" si="2091"/>
        <v/>
      </c>
      <c r="BY18558" s="32" t="str">
        <f t="shared" si="2092"/>
        <v/>
      </c>
      <c r="BZ18558" s="32" t="str">
        <f t="shared" si="2093"/>
        <v/>
      </c>
      <c r="CA18558" s="32" t="str">
        <f t="shared" si="2094"/>
        <v/>
      </c>
      <c r="CB18558" s="33">
        <f>IF(COUNTIF($CD$7:CD18558,CD18558)=1,CD18558,CD18558+COUNTIF($CD$6:CD18557,CD18558))</f>
        <v>61762</v>
      </c>
      <c r="CC18558" s="34">
        <f t="shared" si="2095"/>
        <v>55153</v>
      </c>
      <c r="CD18558" s="32">
        <f t="shared" si="2096"/>
        <v>55153</v>
      </c>
      <c r="CE18558" s="32">
        <f t="shared" si="2097"/>
        <v>0</v>
      </c>
      <c r="CF18558" s="32">
        <f t="shared" si="2098"/>
        <v>0</v>
      </c>
      <c r="CG18558" s="32" t="str">
        <f t="shared" si="2099"/>
        <v/>
      </c>
      <c r="CH18558" s="32">
        <v>53</v>
      </c>
      <c r="CI18558" s="32" t="s">
        <v>14</v>
      </c>
      <c r="CJ18558" s="32" t="str">
        <f t="shared" si="2100"/>
        <v/>
      </c>
      <c r="CK18558" s="32" t="str">
        <f t="shared" si="2101"/>
        <v/>
      </c>
      <c r="CL18558" s="32" t="str">
        <f t="shared" si="2102"/>
        <v/>
      </c>
      <c r="CM18558" s="32" t="str">
        <f t="shared" si="2103"/>
        <v/>
      </c>
      <c r="CN18558" s="32" t="str">
        <f t="shared" si="2104"/>
        <v/>
      </c>
    </row>
    <row r="18559" spans="71:92" x14ac:dyDescent="0.3">
      <c r="BS18559" s="32" t="str">
        <f>IF(Kiadasi_kiseroiv!$K$2=BT18559,BV18559,"")</f>
        <v/>
      </c>
      <c r="BT18559" s="34" t="str">
        <f t="shared" si="2087"/>
        <v/>
      </c>
      <c r="BU18559" s="32" t="str">
        <f t="shared" si="2088"/>
        <v/>
      </c>
      <c r="BV18559" s="32" t="str">
        <f t="shared" si="2089"/>
        <v/>
      </c>
      <c r="BW18559" s="32" t="str">
        <f t="shared" si="2090"/>
        <v/>
      </c>
      <c r="BX18559" s="32" t="str">
        <f t="shared" si="2091"/>
        <v/>
      </c>
      <c r="BY18559" s="32" t="str">
        <f t="shared" si="2092"/>
        <v/>
      </c>
      <c r="BZ18559" s="32" t="str">
        <f t="shared" si="2093"/>
        <v/>
      </c>
      <c r="CA18559" s="32" t="str">
        <f t="shared" si="2094"/>
        <v/>
      </c>
      <c r="CB18559" s="33">
        <f>IF(COUNTIF($CD$7:CD18559,CD18559)=1,CD18559,CD18559+COUNTIF($CD$6:CD18558,CD18559))</f>
        <v>61763</v>
      </c>
      <c r="CC18559" s="34">
        <f t="shared" si="2095"/>
        <v>55153</v>
      </c>
      <c r="CD18559" s="32">
        <f t="shared" si="2096"/>
        <v>55153</v>
      </c>
      <c r="CE18559" s="32">
        <f t="shared" si="2097"/>
        <v>0</v>
      </c>
      <c r="CF18559" s="32">
        <f t="shared" si="2098"/>
        <v>0</v>
      </c>
      <c r="CG18559" s="32" t="str">
        <f t="shared" si="2099"/>
        <v/>
      </c>
      <c r="CH18559" s="32">
        <v>54</v>
      </c>
      <c r="CI18559" s="32" t="s">
        <v>14</v>
      </c>
      <c r="CJ18559" s="32" t="str">
        <f t="shared" si="2100"/>
        <v/>
      </c>
      <c r="CK18559" s="32" t="str">
        <f t="shared" si="2101"/>
        <v/>
      </c>
      <c r="CL18559" s="32" t="str">
        <f t="shared" si="2102"/>
        <v/>
      </c>
      <c r="CM18559" s="32" t="str">
        <f t="shared" si="2103"/>
        <v/>
      </c>
      <c r="CN18559" s="32" t="str">
        <f t="shared" si="2104"/>
        <v/>
      </c>
    </row>
    <row r="18560" spans="71:92" x14ac:dyDescent="0.3">
      <c r="BS18560" s="32" t="str">
        <f>IF(Kiadasi_kiseroiv!$K$2=BT18560,BV18560,"")</f>
        <v/>
      </c>
      <c r="BT18560" s="34" t="str">
        <f t="shared" si="2087"/>
        <v/>
      </c>
      <c r="BU18560" s="32" t="str">
        <f t="shared" si="2088"/>
        <v/>
      </c>
      <c r="BV18560" s="32" t="str">
        <f t="shared" si="2089"/>
        <v/>
      </c>
      <c r="BW18560" s="32" t="str">
        <f t="shared" si="2090"/>
        <v/>
      </c>
      <c r="BX18560" s="32" t="str">
        <f t="shared" si="2091"/>
        <v/>
      </c>
      <c r="BY18560" s="32" t="str">
        <f t="shared" si="2092"/>
        <v/>
      </c>
      <c r="BZ18560" s="32" t="str">
        <f t="shared" si="2093"/>
        <v/>
      </c>
      <c r="CA18560" s="32" t="str">
        <f t="shared" si="2094"/>
        <v/>
      </c>
      <c r="CB18560" s="33">
        <f>IF(COUNTIF($CD$7:CD18560,CD18560)=1,CD18560,CD18560+COUNTIF($CD$6:CD18559,CD18560))</f>
        <v>61764</v>
      </c>
      <c r="CC18560" s="34">
        <f t="shared" si="2095"/>
        <v>55153</v>
      </c>
      <c r="CD18560" s="32">
        <f t="shared" si="2096"/>
        <v>55153</v>
      </c>
      <c r="CE18560" s="32">
        <f t="shared" si="2097"/>
        <v>0</v>
      </c>
      <c r="CF18560" s="32">
        <f t="shared" si="2098"/>
        <v>0</v>
      </c>
      <c r="CG18560" s="32" t="str">
        <f t="shared" si="2099"/>
        <v/>
      </c>
      <c r="CH18560" s="32">
        <v>55</v>
      </c>
      <c r="CI18560" s="32" t="s">
        <v>14</v>
      </c>
      <c r="CJ18560" s="32" t="str">
        <f t="shared" si="2100"/>
        <v/>
      </c>
      <c r="CK18560" s="32" t="str">
        <f t="shared" si="2101"/>
        <v/>
      </c>
      <c r="CL18560" s="32" t="str">
        <f t="shared" si="2102"/>
        <v/>
      </c>
      <c r="CM18560" s="32" t="str">
        <f t="shared" si="2103"/>
        <v/>
      </c>
      <c r="CN18560" s="32" t="str">
        <f t="shared" si="2104"/>
        <v/>
      </c>
    </row>
    <row r="18561" spans="71:92" x14ac:dyDescent="0.3">
      <c r="BS18561" s="32" t="str">
        <f>IF(Kiadasi_kiseroiv!$K$2=BT18561,BV18561,"")</f>
        <v/>
      </c>
      <c r="BT18561" s="34" t="str">
        <f t="shared" si="2087"/>
        <v/>
      </c>
      <c r="BU18561" s="32" t="str">
        <f t="shared" si="2088"/>
        <v/>
      </c>
      <c r="BV18561" s="32" t="str">
        <f t="shared" si="2089"/>
        <v/>
      </c>
      <c r="BW18561" s="32" t="str">
        <f t="shared" si="2090"/>
        <v/>
      </c>
      <c r="BX18561" s="32" t="str">
        <f t="shared" si="2091"/>
        <v/>
      </c>
      <c r="BY18561" s="32" t="str">
        <f t="shared" si="2092"/>
        <v/>
      </c>
      <c r="BZ18561" s="32" t="str">
        <f t="shared" si="2093"/>
        <v/>
      </c>
      <c r="CA18561" s="32" t="str">
        <f t="shared" si="2094"/>
        <v/>
      </c>
      <c r="CB18561" s="33">
        <f>IF(COUNTIF($CD$7:CD18561,CD18561)=1,CD18561,CD18561+COUNTIF($CD$6:CD18560,CD18561))</f>
        <v>61765</v>
      </c>
      <c r="CC18561" s="34">
        <f t="shared" si="2095"/>
        <v>55153</v>
      </c>
      <c r="CD18561" s="32">
        <f t="shared" si="2096"/>
        <v>55153</v>
      </c>
      <c r="CE18561" s="32">
        <f t="shared" si="2097"/>
        <v>0</v>
      </c>
      <c r="CF18561" s="32">
        <f t="shared" si="2098"/>
        <v>0</v>
      </c>
      <c r="CG18561" s="32" t="str">
        <f t="shared" si="2099"/>
        <v/>
      </c>
      <c r="CH18561" s="32">
        <v>56</v>
      </c>
      <c r="CI18561" s="32" t="s">
        <v>14</v>
      </c>
      <c r="CJ18561" s="32" t="str">
        <f t="shared" si="2100"/>
        <v/>
      </c>
      <c r="CK18561" s="32" t="str">
        <f t="shared" si="2101"/>
        <v/>
      </c>
      <c r="CL18561" s="32" t="str">
        <f t="shared" si="2102"/>
        <v/>
      </c>
      <c r="CM18561" s="32" t="str">
        <f t="shared" si="2103"/>
        <v/>
      </c>
      <c r="CN18561" s="32" t="str">
        <f t="shared" si="2104"/>
        <v/>
      </c>
    </row>
    <row r="18562" spans="71:92" x14ac:dyDescent="0.3">
      <c r="BS18562" s="32" t="str">
        <f>IF(Kiadasi_kiseroiv!$K$2=BT18562,BV18562,"")</f>
        <v/>
      </c>
      <c r="BT18562" s="34" t="str">
        <f t="shared" si="2087"/>
        <v/>
      </c>
      <c r="BU18562" s="32" t="str">
        <f t="shared" si="2088"/>
        <v/>
      </c>
      <c r="BV18562" s="32" t="str">
        <f t="shared" si="2089"/>
        <v/>
      </c>
      <c r="BW18562" s="32" t="str">
        <f t="shared" si="2090"/>
        <v/>
      </c>
      <c r="BX18562" s="32" t="str">
        <f t="shared" si="2091"/>
        <v/>
      </c>
      <c r="BY18562" s="32" t="str">
        <f t="shared" si="2092"/>
        <v/>
      </c>
      <c r="BZ18562" s="32" t="str">
        <f t="shared" si="2093"/>
        <v/>
      </c>
      <c r="CA18562" s="32" t="str">
        <f t="shared" si="2094"/>
        <v/>
      </c>
      <c r="CB18562" s="33">
        <f>IF(COUNTIF($CD$7:CD18562,CD18562)=1,CD18562,CD18562+COUNTIF($CD$6:CD18561,CD18562))</f>
        <v>61766</v>
      </c>
      <c r="CC18562" s="34">
        <f t="shared" si="2095"/>
        <v>55153</v>
      </c>
      <c r="CD18562" s="32">
        <f t="shared" si="2096"/>
        <v>55153</v>
      </c>
      <c r="CE18562" s="32">
        <f t="shared" si="2097"/>
        <v>0</v>
      </c>
      <c r="CF18562" s="32">
        <f t="shared" si="2098"/>
        <v>0</v>
      </c>
      <c r="CG18562" s="32" t="str">
        <f t="shared" si="2099"/>
        <v/>
      </c>
      <c r="CH18562" s="32">
        <v>57</v>
      </c>
      <c r="CI18562" s="32" t="s">
        <v>14</v>
      </c>
      <c r="CJ18562" s="32" t="str">
        <f t="shared" si="2100"/>
        <v/>
      </c>
      <c r="CK18562" s="32" t="str">
        <f t="shared" si="2101"/>
        <v/>
      </c>
      <c r="CL18562" s="32" t="str">
        <f t="shared" si="2102"/>
        <v/>
      </c>
      <c r="CM18562" s="32" t="str">
        <f t="shared" si="2103"/>
        <v/>
      </c>
      <c r="CN18562" s="32" t="str">
        <f t="shared" si="2104"/>
        <v/>
      </c>
    </row>
    <row r="18563" spans="71:92" x14ac:dyDescent="0.3">
      <c r="BS18563" s="32" t="str">
        <f>IF(Kiadasi_kiseroiv!$K$2=BT18563,BV18563,"")</f>
        <v/>
      </c>
      <c r="BT18563" s="34" t="str">
        <f t="shared" si="2087"/>
        <v/>
      </c>
      <c r="BU18563" s="32" t="str">
        <f t="shared" si="2088"/>
        <v/>
      </c>
      <c r="BV18563" s="32" t="str">
        <f t="shared" si="2089"/>
        <v/>
      </c>
      <c r="BW18563" s="32" t="str">
        <f t="shared" si="2090"/>
        <v/>
      </c>
      <c r="BX18563" s="32" t="str">
        <f t="shared" si="2091"/>
        <v/>
      </c>
      <c r="BY18563" s="32" t="str">
        <f t="shared" si="2092"/>
        <v/>
      </c>
      <c r="BZ18563" s="32" t="str">
        <f t="shared" si="2093"/>
        <v/>
      </c>
      <c r="CA18563" s="32" t="str">
        <f t="shared" si="2094"/>
        <v/>
      </c>
      <c r="CB18563" s="33">
        <f>IF(COUNTIF($CD$7:CD18563,CD18563)=1,CD18563,CD18563+COUNTIF($CD$6:CD18562,CD18563))</f>
        <v>61767</v>
      </c>
      <c r="CC18563" s="34">
        <f t="shared" si="2095"/>
        <v>55153</v>
      </c>
      <c r="CD18563" s="32">
        <f t="shared" si="2096"/>
        <v>55153</v>
      </c>
      <c r="CE18563" s="32">
        <f t="shared" si="2097"/>
        <v>0</v>
      </c>
      <c r="CF18563" s="32">
        <f t="shared" si="2098"/>
        <v>0</v>
      </c>
      <c r="CG18563" s="32" t="str">
        <f t="shared" si="2099"/>
        <v/>
      </c>
      <c r="CH18563" s="32">
        <v>58</v>
      </c>
      <c r="CI18563" s="32" t="s">
        <v>14</v>
      </c>
      <c r="CJ18563" s="32" t="str">
        <f t="shared" si="2100"/>
        <v/>
      </c>
      <c r="CK18563" s="32" t="str">
        <f t="shared" si="2101"/>
        <v/>
      </c>
      <c r="CL18563" s="32" t="str">
        <f t="shared" si="2102"/>
        <v/>
      </c>
      <c r="CM18563" s="32" t="str">
        <f t="shared" si="2103"/>
        <v/>
      </c>
      <c r="CN18563" s="32" t="str">
        <f t="shared" si="2104"/>
        <v/>
      </c>
    </row>
    <row r="18564" spans="71:92" x14ac:dyDescent="0.3">
      <c r="BS18564" s="32" t="str">
        <f>IF(Kiadasi_kiseroiv!$K$2=BT18564,BV18564,"")</f>
        <v/>
      </c>
      <c r="BT18564" s="34" t="str">
        <f t="shared" si="2087"/>
        <v/>
      </c>
      <c r="BU18564" s="32" t="str">
        <f t="shared" si="2088"/>
        <v/>
      </c>
      <c r="BV18564" s="32" t="str">
        <f t="shared" si="2089"/>
        <v/>
      </c>
      <c r="BW18564" s="32" t="str">
        <f t="shared" si="2090"/>
        <v/>
      </c>
      <c r="BX18564" s="32" t="str">
        <f t="shared" si="2091"/>
        <v/>
      </c>
      <c r="BY18564" s="32" t="str">
        <f t="shared" si="2092"/>
        <v/>
      </c>
      <c r="BZ18564" s="32" t="str">
        <f t="shared" si="2093"/>
        <v/>
      </c>
      <c r="CA18564" s="32" t="str">
        <f t="shared" si="2094"/>
        <v/>
      </c>
      <c r="CB18564" s="33">
        <f>IF(COUNTIF($CD$7:CD18564,CD18564)=1,CD18564,CD18564+COUNTIF($CD$6:CD18563,CD18564))</f>
        <v>61768</v>
      </c>
      <c r="CC18564" s="34">
        <f t="shared" si="2095"/>
        <v>55153</v>
      </c>
      <c r="CD18564" s="32">
        <f t="shared" si="2096"/>
        <v>55153</v>
      </c>
      <c r="CE18564" s="32">
        <f t="shared" si="2097"/>
        <v>0</v>
      </c>
      <c r="CF18564" s="32">
        <f t="shared" si="2098"/>
        <v>0</v>
      </c>
      <c r="CG18564" s="32" t="str">
        <f t="shared" si="2099"/>
        <v/>
      </c>
      <c r="CH18564" s="32">
        <v>59</v>
      </c>
      <c r="CI18564" s="32" t="s">
        <v>14</v>
      </c>
      <c r="CJ18564" s="32" t="str">
        <f t="shared" si="2100"/>
        <v/>
      </c>
      <c r="CK18564" s="32" t="str">
        <f t="shared" si="2101"/>
        <v/>
      </c>
      <c r="CL18564" s="32" t="str">
        <f t="shared" si="2102"/>
        <v/>
      </c>
      <c r="CM18564" s="32" t="str">
        <f t="shared" si="2103"/>
        <v/>
      </c>
      <c r="CN18564" s="32" t="str">
        <f t="shared" si="2104"/>
        <v/>
      </c>
    </row>
    <row r="18565" spans="71:92" x14ac:dyDescent="0.3">
      <c r="BS18565" s="32" t="str">
        <f>IF(Kiadasi_kiseroiv!$K$2=BT18565,BV18565,"")</f>
        <v/>
      </c>
      <c r="BT18565" s="34" t="str">
        <f t="shared" si="2087"/>
        <v/>
      </c>
      <c r="BU18565" s="32" t="str">
        <f t="shared" si="2088"/>
        <v/>
      </c>
      <c r="BV18565" s="32" t="str">
        <f t="shared" si="2089"/>
        <v/>
      </c>
      <c r="BW18565" s="32" t="str">
        <f t="shared" si="2090"/>
        <v/>
      </c>
      <c r="BX18565" s="32" t="str">
        <f t="shared" si="2091"/>
        <v/>
      </c>
      <c r="BY18565" s="32" t="str">
        <f t="shared" si="2092"/>
        <v/>
      </c>
      <c r="BZ18565" s="32" t="str">
        <f t="shared" si="2093"/>
        <v/>
      </c>
      <c r="CA18565" s="32" t="str">
        <f t="shared" si="2094"/>
        <v/>
      </c>
      <c r="CB18565" s="33">
        <f>IF(COUNTIF($CD$7:CD18565,CD18565)=1,CD18565,CD18565+COUNTIF($CD$6:CD18564,CD18565))</f>
        <v>61769</v>
      </c>
      <c r="CC18565" s="34">
        <f t="shared" si="2095"/>
        <v>55153</v>
      </c>
      <c r="CD18565" s="32">
        <f t="shared" si="2096"/>
        <v>55153</v>
      </c>
      <c r="CE18565" s="32">
        <f t="shared" si="2097"/>
        <v>0</v>
      </c>
      <c r="CF18565" s="32">
        <f t="shared" si="2098"/>
        <v>0</v>
      </c>
      <c r="CG18565" s="32" t="str">
        <f t="shared" si="2099"/>
        <v/>
      </c>
      <c r="CH18565" s="32">
        <v>60</v>
      </c>
      <c r="CI18565" s="32" t="s">
        <v>14</v>
      </c>
      <c r="CJ18565" s="32" t="str">
        <f t="shared" si="2100"/>
        <v/>
      </c>
      <c r="CK18565" s="32" t="str">
        <f t="shared" si="2101"/>
        <v/>
      </c>
      <c r="CL18565" s="32" t="str">
        <f t="shared" si="2102"/>
        <v/>
      </c>
      <c r="CM18565" s="32" t="str">
        <f t="shared" si="2103"/>
        <v/>
      </c>
      <c r="CN18565" s="32" t="str">
        <f t="shared" si="2104"/>
        <v/>
      </c>
    </row>
    <row r="18566" spans="71:92" x14ac:dyDescent="0.3">
      <c r="BS18566" s="32" t="str">
        <f>IF(Kiadasi_kiseroiv!$K$2=BT18566,BV18566,"")</f>
        <v/>
      </c>
      <c r="BT18566" s="34" t="str">
        <f t="shared" si="2087"/>
        <v/>
      </c>
      <c r="BU18566" s="32" t="str">
        <f t="shared" si="2088"/>
        <v/>
      </c>
      <c r="BV18566" s="32" t="str">
        <f t="shared" si="2089"/>
        <v/>
      </c>
      <c r="BW18566" s="32" t="str">
        <f t="shared" si="2090"/>
        <v/>
      </c>
      <c r="BX18566" s="32" t="str">
        <f t="shared" si="2091"/>
        <v/>
      </c>
      <c r="BY18566" s="32" t="str">
        <f t="shared" si="2092"/>
        <v/>
      </c>
      <c r="BZ18566" s="32" t="str">
        <f t="shared" si="2093"/>
        <v/>
      </c>
      <c r="CA18566" s="32" t="str">
        <f t="shared" si="2094"/>
        <v/>
      </c>
      <c r="CB18566" s="33">
        <f>IF(COUNTIF($CD$7:CD18566,CD18566)=1,CD18566,CD18566+COUNTIF($CD$6:CD18565,CD18566))</f>
        <v>61770</v>
      </c>
      <c r="CC18566" s="34">
        <f t="shared" si="2095"/>
        <v>55153</v>
      </c>
      <c r="CD18566" s="32">
        <f t="shared" si="2096"/>
        <v>55153</v>
      </c>
      <c r="CE18566" s="32">
        <f t="shared" si="2097"/>
        <v>0</v>
      </c>
      <c r="CF18566" s="32">
        <f t="shared" si="2098"/>
        <v>0</v>
      </c>
      <c r="CG18566" s="32" t="str">
        <f t="shared" si="2099"/>
        <v/>
      </c>
      <c r="CH18566" s="32">
        <v>61</v>
      </c>
      <c r="CI18566" s="32" t="s">
        <v>14</v>
      </c>
      <c r="CJ18566" s="32" t="str">
        <f t="shared" si="2100"/>
        <v/>
      </c>
      <c r="CK18566" s="32" t="str">
        <f t="shared" si="2101"/>
        <v/>
      </c>
      <c r="CL18566" s="32" t="str">
        <f t="shared" si="2102"/>
        <v/>
      </c>
      <c r="CM18566" s="32" t="str">
        <f t="shared" si="2103"/>
        <v/>
      </c>
      <c r="CN18566" s="32" t="str">
        <f t="shared" si="2104"/>
        <v/>
      </c>
    </row>
    <row r="18567" spans="71:92" x14ac:dyDescent="0.3">
      <c r="BS18567" s="32" t="str">
        <f>IF(Kiadasi_kiseroiv!$K$2=BT18567,BV18567,"")</f>
        <v/>
      </c>
      <c r="BT18567" s="34" t="str">
        <f t="shared" si="2087"/>
        <v/>
      </c>
      <c r="BU18567" s="32" t="str">
        <f t="shared" si="2088"/>
        <v/>
      </c>
      <c r="BV18567" s="32" t="str">
        <f t="shared" si="2089"/>
        <v/>
      </c>
      <c r="BW18567" s="32" t="str">
        <f t="shared" si="2090"/>
        <v/>
      </c>
      <c r="BX18567" s="32" t="str">
        <f t="shared" si="2091"/>
        <v/>
      </c>
      <c r="BY18567" s="32" t="str">
        <f t="shared" si="2092"/>
        <v/>
      </c>
      <c r="BZ18567" s="32" t="str">
        <f t="shared" si="2093"/>
        <v/>
      </c>
      <c r="CA18567" s="32" t="str">
        <f t="shared" si="2094"/>
        <v/>
      </c>
      <c r="CB18567" s="33">
        <f>IF(COUNTIF($CD$7:CD18567,CD18567)=1,CD18567,CD18567+COUNTIF($CD$6:CD18566,CD18567))</f>
        <v>61771</v>
      </c>
      <c r="CC18567" s="34">
        <f t="shared" si="2095"/>
        <v>55153</v>
      </c>
      <c r="CD18567" s="32">
        <f t="shared" si="2096"/>
        <v>55153</v>
      </c>
      <c r="CE18567" s="32">
        <f t="shared" si="2097"/>
        <v>0</v>
      </c>
      <c r="CF18567" s="32">
        <f t="shared" si="2098"/>
        <v>0</v>
      </c>
      <c r="CG18567" s="32" t="str">
        <f t="shared" si="2099"/>
        <v/>
      </c>
      <c r="CH18567" s="32">
        <v>62</v>
      </c>
      <c r="CI18567" s="32" t="s">
        <v>14</v>
      </c>
      <c r="CJ18567" s="32" t="str">
        <f t="shared" si="2100"/>
        <v/>
      </c>
      <c r="CK18567" s="32" t="str">
        <f t="shared" si="2101"/>
        <v/>
      </c>
      <c r="CL18567" s="32" t="str">
        <f t="shared" si="2102"/>
        <v/>
      </c>
      <c r="CM18567" s="32" t="str">
        <f t="shared" si="2103"/>
        <v/>
      </c>
      <c r="CN18567" s="32" t="str">
        <f t="shared" si="2104"/>
        <v/>
      </c>
    </row>
    <row r="18568" spans="71:92" x14ac:dyDescent="0.3">
      <c r="BS18568" s="32" t="str">
        <f>IF(Kiadasi_kiseroiv!$K$2=BT18568,BV18568,"")</f>
        <v/>
      </c>
      <c r="BT18568" s="34" t="str">
        <f t="shared" si="2087"/>
        <v/>
      </c>
      <c r="BU18568" s="32" t="str">
        <f t="shared" si="2088"/>
        <v/>
      </c>
      <c r="BV18568" s="32" t="str">
        <f t="shared" si="2089"/>
        <v/>
      </c>
      <c r="BW18568" s="32" t="str">
        <f t="shared" si="2090"/>
        <v/>
      </c>
      <c r="BX18568" s="32" t="str">
        <f t="shared" si="2091"/>
        <v/>
      </c>
      <c r="BY18568" s="32" t="str">
        <f t="shared" si="2092"/>
        <v/>
      </c>
      <c r="BZ18568" s="32" t="str">
        <f t="shared" si="2093"/>
        <v/>
      </c>
      <c r="CA18568" s="32" t="str">
        <f t="shared" si="2094"/>
        <v/>
      </c>
      <c r="CB18568" s="33">
        <f>IF(COUNTIF($CD$7:CD18568,CD18568)=1,CD18568,CD18568+COUNTIF($CD$6:CD18567,CD18568))</f>
        <v>61772</v>
      </c>
      <c r="CC18568" s="34">
        <f t="shared" si="2095"/>
        <v>55153</v>
      </c>
      <c r="CD18568" s="32">
        <f t="shared" si="2096"/>
        <v>55153</v>
      </c>
      <c r="CE18568" s="32">
        <f t="shared" si="2097"/>
        <v>0</v>
      </c>
      <c r="CF18568" s="32">
        <f t="shared" si="2098"/>
        <v>0</v>
      </c>
      <c r="CG18568" s="32" t="str">
        <f t="shared" si="2099"/>
        <v/>
      </c>
      <c r="CH18568" s="32">
        <v>63</v>
      </c>
      <c r="CI18568" s="32" t="s">
        <v>14</v>
      </c>
      <c r="CJ18568" s="32" t="str">
        <f t="shared" si="2100"/>
        <v/>
      </c>
      <c r="CK18568" s="32" t="str">
        <f t="shared" si="2101"/>
        <v/>
      </c>
      <c r="CL18568" s="32" t="str">
        <f t="shared" si="2102"/>
        <v/>
      </c>
      <c r="CM18568" s="32" t="str">
        <f t="shared" si="2103"/>
        <v/>
      </c>
      <c r="CN18568" s="32" t="str">
        <f t="shared" si="2104"/>
        <v/>
      </c>
    </row>
    <row r="18569" spans="71:92" x14ac:dyDescent="0.3">
      <c r="BS18569" s="32" t="str">
        <f>IF(Kiadasi_kiseroiv!$K$2=BT18569,BV18569,"")</f>
        <v/>
      </c>
      <c r="BT18569" s="34" t="str">
        <f t="shared" si="2087"/>
        <v/>
      </c>
      <c r="BU18569" s="32" t="str">
        <f t="shared" si="2088"/>
        <v/>
      </c>
      <c r="BV18569" s="32" t="str">
        <f t="shared" si="2089"/>
        <v/>
      </c>
      <c r="BW18569" s="32" t="str">
        <f t="shared" si="2090"/>
        <v/>
      </c>
      <c r="BX18569" s="32" t="str">
        <f t="shared" si="2091"/>
        <v/>
      </c>
      <c r="BY18569" s="32" t="str">
        <f t="shared" si="2092"/>
        <v/>
      </c>
      <c r="BZ18569" s="32" t="str">
        <f t="shared" si="2093"/>
        <v/>
      </c>
      <c r="CA18569" s="32" t="str">
        <f t="shared" si="2094"/>
        <v/>
      </c>
      <c r="CB18569" s="33">
        <f>IF(COUNTIF($CD$7:CD18569,CD18569)=1,CD18569,CD18569+COUNTIF($CD$6:CD18568,CD18569))</f>
        <v>61773</v>
      </c>
      <c r="CC18569" s="34">
        <f t="shared" si="2095"/>
        <v>55153</v>
      </c>
      <c r="CD18569" s="32">
        <f t="shared" si="2096"/>
        <v>55153</v>
      </c>
      <c r="CE18569" s="32">
        <f t="shared" si="2097"/>
        <v>0</v>
      </c>
      <c r="CF18569" s="32">
        <f t="shared" si="2098"/>
        <v>0</v>
      </c>
      <c r="CG18569" s="32" t="str">
        <f t="shared" si="2099"/>
        <v/>
      </c>
      <c r="CH18569" s="32">
        <v>64</v>
      </c>
      <c r="CI18569" s="32" t="s">
        <v>14</v>
      </c>
      <c r="CJ18569" s="32" t="str">
        <f t="shared" si="2100"/>
        <v/>
      </c>
      <c r="CK18569" s="32" t="str">
        <f t="shared" si="2101"/>
        <v/>
      </c>
      <c r="CL18569" s="32" t="str">
        <f t="shared" si="2102"/>
        <v/>
      </c>
      <c r="CM18569" s="32" t="str">
        <f t="shared" si="2103"/>
        <v/>
      </c>
      <c r="CN18569" s="32" t="str">
        <f t="shared" si="2104"/>
        <v/>
      </c>
    </row>
    <row r="18570" spans="71:92" x14ac:dyDescent="0.3">
      <c r="BS18570" s="32" t="str">
        <f>IF(Kiadasi_kiseroiv!$K$2=BT18570,BV18570,"")</f>
        <v/>
      </c>
      <c r="BT18570" s="34" t="str">
        <f t="shared" si="2087"/>
        <v/>
      </c>
      <c r="BU18570" s="32" t="str">
        <f t="shared" si="2088"/>
        <v/>
      </c>
      <c r="BV18570" s="32" t="str">
        <f t="shared" si="2089"/>
        <v/>
      </c>
      <c r="BW18570" s="32" t="str">
        <f t="shared" si="2090"/>
        <v/>
      </c>
      <c r="BX18570" s="32" t="str">
        <f t="shared" si="2091"/>
        <v/>
      </c>
      <c r="BY18570" s="32" t="str">
        <f t="shared" si="2092"/>
        <v/>
      </c>
      <c r="BZ18570" s="32" t="str">
        <f t="shared" si="2093"/>
        <v/>
      </c>
      <c r="CA18570" s="32" t="str">
        <f t="shared" si="2094"/>
        <v/>
      </c>
      <c r="CB18570" s="33">
        <f>IF(COUNTIF($CD$7:CD18570,CD18570)=1,CD18570,CD18570+COUNTIF($CD$6:CD18569,CD18570))</f>
        <v>61774</v>
      </c>
      <c r="CC18570" s="34">
        <f t="shared" si="2095"/>
        <v>55153</v>
      </c>
      <c r="CD18570" s="32">
        <f t="shared" si="2096"/>
        <v>55153</v>
      </c>
      <c r="CE18570" s="32">
        <f t="shared" si="2097"/>
        <v>0</v>
      </c>
      <c r="CF18570" s="32">
        <f t="shared" si="2098"/>
        <v>0</v>
      </c>
      <c r="CG18570" s="32" t="str">
        <f t="shared" si="2099"/>
        <v/>
      </c>
      <c r="CH18570" s="32">
        <v>65</v>
      </c>
      <c r="CI18570" s="32" t="s">
        <v>14</v>
      </c>
      <c r="CJ18570" s="32" t="str">
        <f t="shared" si="2100"/>
        <v/>
      </c>
      <c r="CK18570" s="32" t="str">
        <f t="shared" si="2101"/>
        <v/>
      </c>
      <c r="CL18570" s="32" t="str">
        <f t="shared" si="2102"/>
        <v/>
      </c>
      <c r="CM18570" s="32" t="str">
        <f t="shared" si="2103"/>
        <v/>
      </c>
      <c r="CN18570" s="32" t="str">
        <f t="shared" si="2104"/>
        <v/>
      </c>
    </row>
    <row r="18571" spans="71:92" x14ac:dyDescent="0.3">
      <c r="BS18571" s="32" t="str">
        <f>IF(Kiadasi_kiseroiv!$K$2=BT18571,BV18571,"")</f>
        <v/>
      </c>
      <c r="BT18571" s="34" t="str">
        <f t="shared" ref="BT18571:BT18602" si="2105">IF(AND($BT$4=CI18571,BU18571&lt;&gt;""),CC18571,"")</f>
        <v/>
      </c>
      <c r="BU18571" s="32" t="str">
        <f t="shared" ref="BU18571:BU18602" si="2106">IF(AND($BU$1=CI18571,ISERROR(VLOOKUP(CG18571,Kisiv,2,FALSE))=FALSE),CB18571,"")</f>
        <v/>
      </c>
      <c r="BV18571" s="32" t="str">
        <f t="shared" ref="BV18571:BV18602" si="2107">IF(BU18571&lt;&gt;"",RANK(BU18571,$BU$7:$BU$33000,1),"")</f>
        <v/>
      </c>
      <c r="BW18571" s="32" t="str">
        <f t="shared" ref="BW18571:BW18602" si="2108">IF(CC18571&lt;min,$BW$2,IF(CC18571&lt;=max,CG18571,""))</f>
        <v/>
      </c>
      <c r="BX18571" s="32" t="str">
        <f t="shared" ref="BX18571:BX18602" si="2109">IF(AND(OR($BX$1=0,$BX$1=CG18571),OR($BX$2=0,IF(ISERROR(SEARCH($BX$2,CJ18571&amp;CK18571&amp;CL18571,1)),FALSE,TRUE))),CB18571,"")</f>
        <v/>
      </c>
      <c r="BY18571" s="32" t="str">
        <f t="shared" ref="BY18571:BY18602" si="2110">IF(AND(BX18571&lt;&gt;"",CC18571&lt;&gt;$CD$2),RANK(BX18571,$BX$7:$BX$33000,1),"")</f>
        <v/>
      </c>
      <c r="BZ18571" s="32" t="str">
        <f t="shared" ref="BZ18571:BZ18602" si="2111">IF(AND(CC18571&lt;$BZ$2,CI18571=$BZ$4),$BZ$5,IF(AND(CC18571&lt;=$BZ$3,CI18571=$BZ$4),CB18571,""))</f>
        <v/>
      </c>
      <c r="CA18571" s="32" t="str">
        <f t="shared" ref="CA18571:CA18602" si="2112">IF(AND(BZ18571&lt;&gt;"",BZ18571&lt;&gt;$BZ$5),RANK(BZ18571,$BZ$7:$BZ$33000,1),"")</f>
        <v/>
      </c>
      <c r="CB18571" s="33">
        <f>IF(COUNTIF($CD$7:CD18571,CD18571)=1,CD18571,CD18571+COUNTIF($CD$6:CD18570,CD18571))</f>
        <v>61775</v>
      </c>
      <c r="CC18571" s="34">
        <f t="shared" ref="CC18571:CC18602" si="2113">IF(INDEX(gb,CH18571,1)&lt;&gt;1,INDEX(gb,CH18571,1),$CD$2)</f>
        <v>55153</v>
      </c>
      <c r="CD18571" s="32">
        <f t="shared" ref="CD18571:CD18602" si="2114">IF(CC18571&lt;&gt;$CD$2,RANK(CC18571,$CC$7:$CC$33000,1),$CD$2)</f>
        <v>55153</v>
      </c>
      <c r="CE18571" s="32">
        <f t="shared" ref="CE18571:CE18602" si="2115">INDEX(gb,CH18571,6)</f>
        <v>0</v>
      </c>
      <c r="CF18571" s="32">
        <f t="shared" ref="CF18571:CF18602" si="2116">INDEX(gb,CH18571,8)</f>
        <v>0</v>
      </c>
      <c r="CG18571" s="32" t="str">
        <f t="shared" ref="CG18571:CG18602" si="2117">INDEX(gb,CH18571,7)&amp;INDEX(gb,CH18571,9)</f>
        <v/>
      </c>
      <c r="CH18571" s="32">
        <v>66</v>
      </c>
      <c r="CI18571" s="32" t="s">
        <v>14</v>
      </c>
      <c r="CJ18571" s="32" t="str">
        <f t="shared" ref="CJ18571:CJ18602" si="2118">IF(INDEX(gb,CH18571,5)&lt;&gt;0,INDEX(gb,CH18571,5),"")</f>
        <v/>
      </c>
      <c r="CK18571" s="32" t="str">
        <f t="shared" ref="CK18571:CK18602" si="2119">IF(INDEX(gb,CH18571,10)&lt;&gt;0,INDEX(gb,CH18571,10),"")</f>
        <v/>
      </c>
      <c r="CL18571" s="32" t="str">
        <f t="shared" ref="CL18571:CL18602" si="2120">IF(INDEX(gb,CH18571,11)&lt;&gt;0,INDEX(gb,CH18571,11),"")</f>
        <v/>
      </c>
      <c r="CM18571" s="32" t="str">
        <f t="shared" ref="CM18571:CM18602" si="2121">IF(INDEX(gb,CH18571,4)&lt;&gt;0,INDEX(gb,CH18571,4),"")</f>
        <v/>
      </c>
      <c r="CN18571" s="32" t="str">
        <f t="shared" ref="CN18571:CN18602" si="2122">IF(INDEX(gb,CH18571,3)&lt;&gt;0,INDEX(gb,CH18571,3),"")</f>
        <v/>
      </c>
    </row>
    <row r="18572" spans="71:92" x14ac:dyDescent="0.3">
      <c r="BS18572" s="32" t="str">
        <f>IF(Kiadasi_kiseroiv!$K$2=BT18572,BV18572,"")</f>
        <v/>
      </c>
      <c r="BT18572" s="34" t="str">
        <f t="shared" si="2105"/>
        <v/>
      </c>
      <c r="BU18572" s="32" t="str">
        <f t="shared" si="2106"/>
        <v/>
      </c>
      <c r="BV18572" s="32" t="str">
        <f t="shared" si="2107"/>
        <v/>
      </c>
      <c r="BW18572" s="32" t="str">
        <f t="shared" si="2108"/>
        <v/>
      </c>
      <c r="BX18572" s="32" t="str">
        <f t="shared" si="2109"/>
        <v/>
      </c>
      <c r="BY18572" s="32" t="str">
        <f t="shared" si="2110"/>
        <v/>
      </c>
      <c r="BZ18572" s="32" t="str">
        <f t="shared" si="2111"/>
        <v/>
      </c>
      <c r="CA18572" s="32" t="str">
        <f t="shared" si="2112"/>
        <v/>
      </c>
      <c r="CB18572" s="33">
        <f>IF(COUNTIF($CD$7:CD18572,CD18572)=1,CD18572,CD18572+COUNTIF($CD$6:CD18571,CD18572))</f>
        <v>61776</v>
      </c>
      <c r="CC18572" s="34">
        <f t="shared" si="2113"/>
        <v>55153</v>
      </c>
      <c r="CD18572" s="32">
        <f t="shared" si="2114"/>
        <v>55153</v>
      </c>
      <c r="CE18572" s="32">
        <f t="shared" si="2115"/>
        <v>0</v>
      </c>
      <c r="CF18572" s="32">
        <f t="shared" si="2116"/>
        <v>0</v>
      </c>
      <c r="CG18572" s="32" t="str">
        <f t="shared" si="2117"/>
        <v/>
      </c>
      <c r="CH18572" s="32">
        <v>67</v>
      </c>
      <c r="CI18572" s="32" t="s">
        <v>14</v>
      </c>
      <c r="CJ18572" s="32" t="str">
        <f t="shared" si="2118"/>
        <v/>
      </c>
      <c r="CK18572" s="32" t="str">
        <f t="shared" si="2119"/>
        <v/>
      </c>
      <c r="CL18572" s="32" t="str">
        <f t="shared" si="2120"/>
        <v/>
      </c>
      <c r="CM18572" s="32" t="str">
        <f t="shared" si="2121"/>
        <v/>
      </c>
      <c r="CN18572" s="32" t="str">
        <f t="shared" si="2122"/>
        <v/>
      </c>
    </row>
    <row r="18573" spans="71:92" x14ac:dyDescent="0.3">
      <c r="BS18573" s="32" t="str">
        <f>IF(Kiadasi_kiseroiv!$K$2=BT18573,BV18573,"")</f>
        <v/>
      </c>
      <c r="BT18573" s="34" t="str">
        <f t="shared" si="2105"/>
        <v/>
      </c>
      <c r="BU18573" s="32" t="str">
        <f t="shared" si="2106"/>
        <v/>
      </c>
      <c r="BV18573" s="32" t="str">
        <f t="shared" si="2107"/>
        <v/>
      </c>
      <c r="BW18573" s="32" t="str">
        <f t="shared" si="2108"/>
        <v/>
      </c>
      <c r="BX18573" s="32" t="str">
        <f t="shared" si="2109"/>
        <v/>
      </c>
      <c r="BY18573" s="32" t="str">
        <f t="shared" si="2110"/>
        <v/>
      </c>
      <c r="BZ18573" s="32" t="str">
        <f t="shared" si="2111"/>
        <v/>
      </c>
      <c r="CA18573" s="32" t="str">
        <f t="shared" si="2112"/>
        <v/>
      </c>
      <c r="CB18573" s="33">
        <f>IF(COUNTIF($CD$7:CD18573,CD18573)=1,CD18573,CD18573+COUNTIF($CD$6:CD18572,CD18573))</f>
        <v>61777</v>
      </c>
      <c r="CC18573" s="34">
        <f t="shared" si="2113"/>
        <v>55153</v>
      </c>
      <c r="CD18573" s="32">
        <f t="shared" si="2114"/>
        <v>55153</v>
      </c>
      <c r="CE18573" s="32">
        <f t="shared" si="2115"/>
        <v>0</v>
      </c>
      <c r="CF18573" s="32">
        <f t="shared" si="2116"/>
        <v>0</v>
      </c>
      <c r="CG18573" s="32" t="str">
        <f t="shared" si="2117"/>
        <v/>
      </c>
      <c r="CH18573" s="32">
        <v>68</v>
      </c>
      <c r="CI18573" s="32" t="s">
        <v>14</v>
      </c>
      <c r="CJ18573" s="32" t="str">
        <f t="shared" si="2118"/>
        <v/>
      </c>
      <c r="CK18573" s="32" t="str">
        <f t="shared" si="2119"/>
        <v/>
      </c>
      <c r="CL18573" s="32" t="str">
        <f t="shared" si="2120"/>
        <v/>
      </c>
      <c r="CM18573" s="32" t="str">
        <f t="shared" si="2121"/>
        <v/>
      </c>
      <c r="CN18573" s="32" t="str">
        <f t="shared" si="2122"/>
        <v/>
      </c>
    </row>
    <row r="18574" spans="71:92" x14ac:dyDescent="0.3">
      <c r="BS18574" s="32" t="str">
        <f>IF(Kiadasi_kiseroiv!$K$2=BT18574,BV18574,"")</f>
        <v/>
      </c>
      <c r="BT18574" s="34" t="str">
        <f t="shared" si="2105"/>
        <v/>
      </c>
      <c r="BU18574" s="32" t="str">
        <f t="shared" si="2106"/>
        <v/>
      </c>
      <c r="BV18574" s="32" t="str">
        <f t="shared" si="2107"/>
        <v/>
      </c>
      <c r="BW18574" s="32" t="str">
        <f t="shared" si="2108"/>
        <v/>
      </c>
      <c r="BX18574" s="32" t="str">
        <f t="shared" si="2109"/>
        <v/>
      </c>
      <c r="BY18574" s="32" t="str">
        <f t="shared" si="2110"/>
        <v/>
      </c>
      <c r="BZ18574" s="32" t="str">
        <f t="shared" si="2111"/>
        <v/>
      </c>
      <c r="CA18574" s="32" t="str">
        <f t="shared" si="2112"/>
        <v/>
      </c>
      <c r="CB18574" s="33">
        <f>IF(COUNTIF($CD$7:CD18574,CD18574)=1,CD18574,CD18574+COUNTIF($CD$6:CD18573,CD18574))</f>
        <v>61778</v>
      </c>
      <c r="CC18574" s="34">
        <f t="shared" si="2113"/>
        <v>55153</v>
      </c>
      <c r="CD18574" s="32">
        <f t="shared" si="2114"/>
        <v>55153</v>
      </c>
      <c r="CE18574" s="32">
        <f t="shared" si="2115"/>
        <v>0</v>
      </c>
      <c r="CF18574" s="32">
        <f t="shared" si="2116"/>
        <v>0</v>
      </c>
      <c r="CG18574" s="32" t="str">
        <f t="shared" si="2117"/>
        <v/>
      </c>
      <c r="CH18574" s="32">
        <v>69</v>
      </c>
      <c r="CI18574" s="32" t="s">
        <v>14</v>
      </c>
      <c r="CJ18574" s="32" t="str">
        <f t="shared" si="2118"/>
        <v/>
      </c>
      <c r="CK18574" s="32" t="str">
        <f t="shared" si="2119"/>
        <v/>
      </c>
      <c r="CL18574" s="32" t="str">
        <f t="shared" si="2120"/>
        <v/>
      </c>
      <c r="CM18574" s="32" t="str">
        <f t="shared" si="2121"/>
        <v/>
      </c>
      <c r="CN18574" s="32" t="str">
        <f t="shared" si="2122"/>
        <v/>
      </c>
    </row>
    <row r="18575" spans="71:92" x14ac:dyDescent="0.3">
      <c r="BS18575" s="32" t="str">
        <f>IF(Kiadasi_kiseroiv!$K$2=BT18575,BV18575,"")</f>
        <v/>
      </c>
      <c r="BT18575" s="34" t="str">
        <f t="shared" si="2105"/>
        <v/>
      </c>
      <c r="BU18575" s="32" t="str">
        <f t="shared" si="2106"/>
        <v/>
      </c>
      <c r="BV18575" s="32" t="str">
        <f t="shared" si="2107"/>
        <v/>
      </c>
      <c r="BW18575" s="32" t="str">
        <f t="shared" si="2108"/>
        <v/>
      </c>
      <c r="BX18575" s="32" t="str">
        <f t="shared" si="2109"/>
        <v/>
      </c>
      <c r="BY18575" s="32" t="str">
        <f t="shared" si="2110"/>
        <v/>
      </c>
      <c r="BZ18575" s="32" t="str">
        <f t="shared" si="2111"/>
        <v/>
      </c>
      <c r="CA18575" s="32" t="str">
        <f t="shared" si="2112"/>
        <v/>
      </c>
      <c r="CB18575" s="33">
        <f>IF(COUNTIF($CD$7:CD18575,CD18575)=1,CD18575,CD18575+COUNTIF($CD$6:CD18574,CD18575))</f>
        <v>61779</v>
      </c>
      <c r="CC18575" s="34">
        <f t="shared" si="2113"/>
        <v>55153</v>
      </c>
      <c r="CD18575" s="32">
        <f t="shared" si="2114"/>
        <v>55153</v>
      </c>
      <c r="CE18575" s="32">
        <f t="shared" si="2115"/>
        <v>0</v>
      </c>
      <c r="CF18575" s="32">
        <f t="shared" si="2116"/>
        <v>0</v>
      </c>
      <c r="CG18575" s="32" t="str">
        <f t="shared" si="2117"/>
        <v/>
      </c>
      <c r="CH18575" s="32">
        <v>70</v>
      </c>
      <c r="CI18575" s="32" t="s">
        <v>14</v>
      </c>
      <c r="CJ18575" s="32" t="str">
        <f t="shared" si="2118"/>
        <v/>
      </c>
      <c r="CK18575" s="32" t="str">
        <f t="shared" si="2119"/>
        <v/>
      </c>
      <c r="CL18575" s="32" t="str">
        <f t="shared" si="2120"/>
        <v/>
      </c>
      <c r="CM18575" s="32" t="str">
        <f t="shared" si="2121"/>
        <v/>
      </c>
      <c r="CN18575" s="32" t="str">
        <f t="shared" si="2122"/>
        <v/>
      </c>
    </row>
    <row r="18576" spans="71:92" x14ac:dyDescent="0.3">
      <c r="BS18576" s="32" t="str">
        <f>IF(Kiadasi_kiseroiv!$K$2=BT18576,BV18576,"")</f>
        <v/>
      </c>
      <c r="BT18576" s="34" t="str">
        <f t="shared" si="2105"/>
        <v/>
      </c>
      <c r="BU18576" s="32" t="str">
        <f t="shared" si="2106"/>
        <v/>
      </c>
      <c r="BV18576" s="32" t="str">
        <f t="shared" si="2107"/>
        <v/>
      </c>
      <c r="BW18576" s="32" t="str">
        <f t="shared" si="2108"/>
        <v/>
      </c>
      <c r="BX18576" s="32" t="str">
        <f t="shared" si="2109"/>
        <v/>
      </c>
      <c r="BY18576" s="32" t="str">
        <f t="shared" si="2110"/>
        <v/>
      </c>
      <c r="BZ18576" s="32" t="str">
        <f t="shared" si="2111"/>
        <v/>
      </c>
      <c r="CA18576" s="32" t="str">
        <f t="shared" si="2112"/>
        <v/>
      </c>
      <c r="CB18576" s="33">
        <f>IF(COUNTIF($CD$7:CD18576,CD18576)=1,CD18576,CD18576+COUNTIF($CD$6:CD18575,CD18576))</f>
        <v>61780</v>
      </c>
      <c r="CC18576" s="34">
        <f t="shared" si="2113"/>
        <v>55153</v>
      </c>
      <c r="CD18576" s="32">
        <f t="shared" si="2114"/>
        <v>55153</v>
      </c>
      <c r="CE18576" s="32">
        <f t="shared" si="2115"/>
        <v>0</v>
      </c>
      <c r="CF18576" s="32">
        <f t="shared" si="2116"/>
        <v>0</v>
      </c>
      <c r="CG18576" s="32" t="str">
        <f t="shared" si="2117"/>
        <v/>
      </c>
      <c r="CH18576" s="32">
        <v>71</v>
      </c>
      <c r="CI18576" s="32" t="s">
        <v>14</v>
      </c>
      <c r="CJ18576" s="32" t="str">
        <f t="shared" si="2118"/>
        <v/>
      </c>
      <c r="CK18576" s="32" t="str">
        <f t="shared" si="2119"/>
        <v/>
      </c>
      <c r="CL18576" s="32" t="str">
        <f t="shared" si="2120"/>
        <v/>
      </c>
      <c r="CM18576" s="32" t="str">
        <f t="shared" si="2121"/>
        <v/>
      </c>
      <c r="CN18576" s="32" t="str">
        <f t="shared" si="2122"/>
        <v/>
      </c>
    </row>
    <row r="18577" spans="71:92" x14ac:dyDescent="0.3">
      <c r="BS18577" s="32" t="str">
        <f>IF(Kiadasi_kiseroiv!$K$2=BT18577,BV18577,"")</f>
        <v/>
      </c>
      <c r="BT18577" s="34" t="str">
        <f t="shared" si="2105"/>
        <v/>
      </c>
      <c r="BU18577" s="32" t="str">
        <f t="shared" si="2106"/>
        <v/>
      </c>
      <c r="BV18577" s="32" t="str">
        <f t="shared" si="2107"/>
        <v/>
      </c>
      <c r="BW18577" s="32" t="str">
        <f t="shared" si="2108"/>
        <v/>
      </c>
      <c r="BX18577" s="32" t="str">
        <f t="shared" si="2109"/>
        <v/>
      </c>
      <c r="BY18577" s="32" t="str">
        <f t="shared" si="2110"/>
        <v/>
      </c>
      <c r="BZ18577" s="32" t="str">
        <f t="shared" si="2111"/>
        <v/>
      </c>
      <c r="CA18577" s="32" t="str">
        <f t="shared" si="2112"/>
        <v/>
      </c>
      <c r="CB18577" s="33">
        <f>IF(COUNTIF($CD$7:CD18577,CD18577)=1,CD18577,CD18577+COUNTIF($CD$6:CD18576,CD18577))</f>
        <v>61781</v>
      </c>
      <c r="CC18577" s="34">
        <f t="shared" si="2113"/>
        <v>55153</v>
      </c>
      <c r="CD18577" s="32">
        <f t="shared" si="2114"/>
        <v>55153</v>
      </c>
      <c r="CE18577" s="32">
        <f t="shared" si="2115"/>
        <v>0</v>
      </c>
      <c r="CF18577" s="32">
        <f t="shared" si="2116"/>
        <v>0</v>
      </c>
      <c r="CG18577" s="32" t="str">
        <f t="shared" si="2117"/>
        <v/>
      </c>
      <c r="CH18577" s="32">
        <v>72</v>
      </c>
      <c r="CI18577" s="32" t="s">
        <v>14</v>
      </c>
      <c r="CJ18577" s="32" t="str">
        <f t="shared" si="2118"/>
        <v/>
      </c>
      <c r="CK18577" s="32" t="str">
        <f t="shared" si="2119"/>
        <v/>
      </c>
      <c r="CL18577" s="32" t="str">
        <f t="shared" si="2120"/>
        <v/>
      </c>
      <c r="CM18577" s="32" t="str">
        <f t="shared" si="2121"/>
        <v/>
      </c>
      <c r="CN18577" s="32" t="str">
        <f t="shared" si="2122"/>
        <v/>
      </c>
    </row>
    <row r="18578" spans="71:92" x14ac:dyDescent="0.3">
      <c r="BS18578" s="32" t="str">
        <f>IF(Kiadasi_kiseroiv!$K$2=BT18578,BV18578,"")</f>
        <v/>
      </c>
      <c r="BT18578" s="34" t="str">
        <f t="shared" si="2105"/>
        <v/>
      </c>
      <c r="BU18578" s="32" t="str">
        <f t="shared" si="2106"/>
        <v/>
      </c>
      <c r="BV18578" s="32" t="str">
        <f t="shared" si="2107"/>
        <v/>
      </c>
      <c r="BW18578" s="32" t="str">
        <f t="shared" si="2108"/>
        <v/>
      </c>
      <c r="BX18578" s="32" t="str">
        <f t="shared" si="2109"/>
        <v/>
      </c>
      <c r="BY18578" s="32" t="str">
        <f t="shared" si="2110"/>
        <v/>
      </c>
      <c r="BZ18578" s="32" t="str">
        <f t="shared" si="2111"/>
        <v/>
      </c>
      <c r="CA18578" s="32" t="str">
        <f t="shared" si="2112"/>
        <v/>
      </c>
      <c r="CB18578" s="33">
        <f>IF(COUNTIF($CD$7:CD18578,CD18578)=1,CD18578,CD18578+COUNTIF($CD$6:CD18577,CD18578))</f>
        <v>61782</v>
      </c>
      <c r="CC18578" s="34">
        <f t="shared" si="2113"/>
        <v>55153</v>
      </c>
      <c r="CD18578" s="32">
        <f t="shared" si="2114"/>
        <v>55153</v>
      </c>
      <c r="CE18578" s="32">
        <f t="shared" si="2115"/>
        <v>0</v>
      </c>
      <c r="CF18578" s="32">
        <f t="shared" si="2116"/>
        <v>0</v>
      </c>
      <c r="CG18578" s="32" t="str">
        <f t="shared" si="2117"/>
        <v/>
      </c>
      <c r="CH18578" s="32">
        <v>73</v>
      </c>
      <c r="CI18578" s="32" t="s">
        <v>14</v>
      </c>
      <c r="CJ18578" s="32" t="str">
        <f t="shared" si="2118"/>
        <v/>
      </c>
      <c r="CK18578" s="32" t="str">
        <f t="shared" si="2119"/>
        <v/>
      </c>
      <c r="CL18578" s="32" t="str">
        <f t="shared" si="2120"/>
        <v/>
      </c>
      <c r="CM18578" s="32" t="str">
        <f t="shared" si="2121"/>
        <v/>
      </c>
      <c r="CN18578" s="32" t="str">
        <f t="shared" si="2122"/>
        <v/>
      </c>
    </row>
    <row r="18579" spans="71:92" x14ac:dyDescent="0.3">
      <c r="BS18579" s="32" t="str">
        <f>IF(Kiadasi_kiseroiv!$K$2=BT18579,BV18579,"")</f>
        <v/>
      </c>
      <c r="BT18579" s="34" t="str">
        <f t="shared" si="2105"/>
        <v/>
      </c>
      <c r="BU18579" s="32" t="str">
        <f t="shared" si="2106"/>
        <v/>
      </c>
      <c r="BV18579" s="32" t="str">
        <f t="shared" si="2107"/>
        <v/>
      </c>
      <c r="BW18579" s="32" t="str">
        <f t="shared" si="2108"/>
        <v/>
      </c>
      <c r="BX18579" s="32" t="str">
        <f t="shared" si="2109"/>
        <v/>
      </c>
      <c r="BY18579" s="32" t="str">
        <f t="shared" si="2110"/>
        <v/>
      </c>
      <c r="BZ18579" s="32" t="str">
        <f t="shared" si="2111"/>
        <v/>
      </c>
      <c r="CA18579" s="32" t="str">
        <f t="shared" si="2112"/>
        <v/>
      </c>
      <c r="CB18579" s="33">
        <f>IF(COUNTIF($CD$7:CD18579,CD18579)=1,CD18579,CD18579+COUNTIF($CD$6:CD18578,CD18579))</f>
        <v>61783</v>
      </c>
      <c r="CC18579" s="34">
        <f t="shared" si="2113"/>
        <v>55153</v>
      </c>
      <c r="CD18579" s="32">
        <f t="shared" si="2114"/>
        <v>55153</v>
      </c>
      <c r="CE18579" s="32">
        <f t="shared" si="2115"/>
        <v>0</v>
      </c>
      <c r="CF18579" s="32">
        <f t="shared" si="2116"/>
        <v>0</v>
      </c>
      <c r="CG18579" s="32" t="str">
        <f t="shared" si="2117"/>
        <v/>
      </c>
      <c r="CH18579" s="32">
        <v>74</v>
      </c>
      <c r="CI18579" s="32" t="s">
        <v>14</v>
      </c>
      <c r="CJ18579" s="32" t="str">
        <f t="shared" si="2118"/>
        <v/>
      </c>
      <c r="CK18579" s="32" t="str">
        <f t="shared" si="2119"/>
        <v/>
      </c>
      <c r="CL18579" s="32" t="str">
        <f t="shared" si="2120"/>
        <v/>
      </c>
      <c r="CM18579" s="32" t="str">
        <f t="shared" si="2121"/>
        <v/>
      </c>
      <c r="CN18579" s="32" t="str">
        <f t="shared" si="2122"/>
        <v/>
      </c>
    </row>
    <row r="18580" spans="71:92" x14ac:dyDescent="0.3">
      <c r="BS18580" s="32" t="str">
        <f>IF(Kiadasi_kiseroiv!$K$2=BT18580,BV18580,"")</f>
        <v/>
      </c>
      <c r="BT18580" s="34" t="str">
        <f t="shared" si="2105"/>
        <v/>
      </c>
      <c r="BU18580" s="32" t="str">
        <f t="shared" si="2106"/>
        <v/>
      </c>
      <c r="BV18580" s="32" t="str">
        <f t="shared" si="2107"/>
        <v/>
      </c>
      <c r="BW18580" s="32" t="str">
        <f t="shared" si="2108"/>
        <v/>
      </c>
      <c r="BX18580" s="32" t="str">
        <f t="shared" si="2109"/>
        <v/>
      </c>
      <c r="BY18580" s="32" t="str">
        <f t="shared" si="2110"/>
        <v/>
      </c>
      <c r="BZ18580" s="32" t="str">
        <f t="shared" si="2111"/>
        <v/>
      </c>
      <c r="CA18580" s="32" t="str">
        <f t="shared" si="2112"/>
        <v/>
      </c>
      <c r="CB18580" s="33">
        <f>IF(COUNTIF($CD$7:CD18580,CD18580)=1,CD18580,CD18580+COUNTIF($CD$6:CD18579,CD18580))</f>
        <v>61784</v>
      </c>
      <c r="CC18580" s="34">
        <f t="shared" si="2113"/>
        <v>55153</v>
      </c>
      <c r="CD18580" s="32">
        <f t="shared" si="2114"/>
        <v>55153</v>
      </c>
      <c r="CE18580" s="32">
        <f t="shared" si="2115"/>
        <v>0</v>
      </c>
      <c r="CF18580" s="32">
        <f t="shared" si="2116"/>
        <v>0</v>
      </c>
      <c r="CG18580" s="32" t="str">
        <f t="shared" si="2117"/>
        <v/>
      </c>
      <c r="CH18580" s="32">
        <v>75</v>
      </c>
      <c r="CI18580" s="32" t="s">
        <v>14</v>
      </c>
      <c r="CJ18580" s="32" t="str">
        <f t="shared" si="2118"/>
        <v/>
      </c>
      <c r="CK18580" s="32" t="str">
        <f t="shared" si="2119"/>
        <v/>
      </c>
      <c r="CL18580" s="32" t="str">
        <f t="shared" si="2120"/>
        <v/>
      </c>
      <c r="CM18580" s="32" t="str">
        <f t="shared" si="2121"/>
        <v/>
      </c>
      <c r="CN18580" s="32" t="str">
        <f t="shared" si="2122"/>
        <v/>
      </c>
    </row>
    <row r="18581" spans="71:92" x14ac:dyDescent="0.3">
      <c r="BS18581" s="32" t="str">
        <f>IF(Kiadasi_kiseroiv!$K$2=BT18581,BV18581,"")</f>
        <v/>
      </c>
      <c r="BT18581" s="34" t="str">
        <f t="shared" si="2105"/>
        <v/>
      </c>
      <c r="BU18581" s="32" t="str">
        <f t="shared" si="2106"/>
        <v/>
      </c>
      <c r="BV18581" s="32" t="str">
        <f t="shared" si="2107"/>
        <v/>
      </c>
      <c r="BW18581" s="32" t="str">
        <f t="shared" si="2108"/>
        <v/>
      </c>
      <c r="BX18581" s="32" t="str">
        <f t="shared" si="2109"/>
        <v/>
      </c>
      <c r="BY18581" s="32" t="str">
        <f t="shared" si="2110"/>
        <v/>
      </c>
      <c r="BZ18581" s="32" t="str">
        <f t="shared" si="2111"/>
        <v/>
      </c>
      <c r="CA18581" s="32" t="str">
        <f t="shared" si="2112"/>
        <v/>
      </c>
      <c r="CB18581" s="33">
        <f>IF(COUNTIF($CD$7:CD18581,CD18581)=1,CD18581,CD18581+COUNTIF($CD$6:CD18580,CD18581))</f>
        <v>61785</v>
      </c>
      <c r="CC18581" s="34">
        <f t="shared" si="2113"/>
        <v>55153</v>
      </c>
      <c r="CD18581" s="32">
        <f t="shared" si="2114"/>
        <v>55153</v>
      </c>
      <c r="CE18581" s="32">
        <f t="shared" si="2115"/>
        <v>0</v>
      </c>
      <c r="CF18581" s="32">
        <f t="shared" si="2116"/>
        <v>0</v>
      </c>
      <c r="CG18581" s="32" t="str">
        <f t="shared" si="2117"/>
        <v/>
      </c>
      <c r="CH18581" s="32">
        <v>76</v>
      </c>
      <c r="CI18581" s="32" t="s">
        <v>14</v>
      </c>
      <c r="CJ18581" s="32" t="str">
        <f t="shared" si="2118"/>
        <v/>
      </c>
      <c r="CK18581" s="32" t="str">
        <f t="shared" si="2119"/>
        <v/>
      </c>
      <c r="CL18581" s="32" t="str">
        <f t="shared" si="2120"/>
        <v/>
      </c>
      <c r="CM18581" s="32" t="str">
        <f t="shared" si="2121"/>
        <v/>
      </c>
      <c r="CN18581" s="32" t="str">
        <f t="shared" si="2122"/>
        <v/>
      </c>
    </row>
    <row r="18582" spans="71:92" x14ac:dyDescent="0.3">
      <c r="BS18582" s="32" t="str">
        <f>IF(Kiadasi_kiseroiv!$K$2=BT18582,BV18582,"")</f>
        <v/>
      </c>
      <c r="BT18582" s="34" t="str">
        <f t="shared" si="2105"/>
        <v/>
      </c>
      <c r="BU18582" s="32" t="str">
        <f t="shared" si="2106"/>
        <v/>
      </c>
      <c r="BV18582" s="32" t="str">
        <f t="shared" si="2107"/>
        <v/>
      </c>
      <c r="BW18582" s="32" t="str">
        <f t="shared" si="2108"/>
        <v/>
      </c>
      <c r="BX18582" s="32" t="str">
        <f t="shared" si="2109"/>
        <v/>
      </c>
      <c r="BY18582" s="32" t="str">
        <f t="shared" si="2110"/>
        <v/>
      </c>
      <c r="BZ18582" s="32" t="str">
        <f t="shared" si="2111"/>
        <v/>
      </c>
      <c r="CA18582" s="32" t="str">
        <f t="shared" si="2112"/>
        <v/>
      </c>
      <c r="CB18582" s="33">
        <f>IF(COUNTIF($CD$7:CD18582,CD18582)=1,CD18582,CD18582+COUNTIF($CD$6:CD18581,CD18582))</f>
        <v>61786</v>
      </c>
      <c r="CC18582" s="34">
        <f t="shared" si="2113"/>
        <v>55153</v>
      </c>
      <c r="CD18582" s="32">
        <f t="shared" si="2114"/>
        <v>55153</v>
      </c>
      <c r="CE18582" s="32">
        <f t="shared" si="2115"/>
        <v>0</v>
      </c>
      <c r="CF18582" s="32">
        <f t="shared" si="2116"/>
        <v>0</v>
      </c>
      <c r="CG18582" s="32" t="str">
        <f t="shared" si="2117"/>
        <v/>
      </c>
      <c r="CH18582" s="32">
        <v>77</v>
      </c>
      <c r="CI18582" s="32" t="s">
        <v>14</v>
      </c>
      <c r="CJ18582" s="32" t="str">
        <f t="shared" si="2118"/>
        <v/>
      </c>
      <c r="CK18582" s="32" t="str">
        <f t="shared" si="2119"/>
        <v/>
      </c>
      <c r="CL18582" s="32" t="str">
        <f t="shared" si="2120"/>
        <v/>
      </c>
      <c r="CM18582" s="32" t="str">
        <f t="shared" si="2121"/>
        <v/>
      </c>
      <c r="CN18582" s="32" t="str">
        <f t="shared" si="2122"/>
        <v/>
      </c>
    </row>
    <row r="18583" spans="71:92" x14ac:dyDescent="0.3">
      <c r="BS18583" s="32" t="str">
        <f>IF(Kiadasi_kiseroiv!$K$2=BT18583,BV18583,"")</f>
        <v/>
      </c>
      <c r="BT18583" s="34" t="str">
        <f t="shared" si="2105"/>
        <v/>
      </c>
      <c r="BU18583" s="32" t="str">
        <f t="shared" si="2106"/>
        <v/>
      </c>
      <c r="BV18583" s="32" t="str">
        <f t="shared" si="2107"/>
        <v/>
      </c>
      <c r="BW18583" s="32" t="str">
        <f t="shared" si="2108"/>
        <v/>
      </c>
      <c r="BX18583" s="32" t="str">
        <f t="shared" si="2109"/>
        <v/>
      </c>
      <c r="BY18583" s="32" t="str">
        <f t="shared" si="2110"/>
        <v/>
      </c>
      <c r="BZ18583" s="32" t="str">
        <f t="shared" si="2111"/>
        <v/>
      </c>
      <c r="CA18583" s="32" t="str">
        <f t="shared" si="2112"/>
        <v/>
      </c>
      <c r="CB18583" s="33">
        <f>IF(COUNTIF($CD$7:CD18583,CD18583)=1,CD18583,CD18583+COUNTIF($CD$6:CD18582,CD18583))</f>
        <v>61787</v>
      </c>
      <c r="CC18583" s="34">
        <f t="shared" si="2113"/>
        <v>55153</v>
      </c>
      <c r="CD18583" s="32">
        <f t="shared" si="2114"/>
        <v>55153</v>
      </c>
      <c r="CE18583" s="32">
        <f t="shared" si="2115"/>
        <v>0</v>
      </c>
      <c r="CF18583" s="32">
        <f t="shared" si="2116"/>
        <v>0</v>
      </c>
      <c r="CG18583" s="32" t="str">
        <f t="shared" si="2117"/>
        <v/>
      </c>
      <c r="CH18583" s="32">
        <v>78</v>
      </c>
      <c r="CI18583" s="32" t="s">
        <v>14</v>
      </c>
      <c r="CJ18583" s="32" t="str">
        <f t="shared" si="2118"/>
        <v/>
      </c>
      <c r="CK18583" s="32" t="str">
        <f t="shared" si="2119"/>
        <v/>
      </c>
      <c r="CL18583" s="32" t="str">
        <f t="shared" si="2120"/>
        <v/>
      </c>
      <c r="CM18583" s="32" t="str">
        <f t="shared" si="2121"/>
        <v/>
      </c>
      <c r="CN18583" s="32" t="str">
        <f t="shared" si="2122"/>
        <v/>
      </c>
    </row>
    <row r="18584" spans="71:92" x14ac:dyDescent="0.3">
      <c r="BS18584" s="32" t="str">
        <f>IF(Kiadasi_kiseroiv!$K$2=BT18584,BV18584,"")</f>
        <v/>
      </c>
      <c r="BT18584" s="34" t="str">
        <f t="shared" si="2105"/>
        <v/>
      </c>
      <c r="BU18584" s="32" t="str">
        <f t="shared" si="2106"/>
        <v/>
      </c>
      <c r="BV18584" s="32" t="str">
        <f t="shared" si="2107"/>
        <v/>
      </c>
      <c r="BW18584" s="32" t="str">
        <f t="shared" si="2108"/>
        <v/>
      </c>
      <c r="BX18584" s="32" t="str">
        <f t="shared" si="2109"/>
        <v/>
      </c>
      <c r="BY18584" s="32" t="str">
        <f t="shared" si="2110"/>
        <v/>
      </c>
      <c r="BZ18584" s="32" t="str">
        <f t="shared" si="2111"/>
        <v/>
      </c>
      <c r="CA18584" s="32" t="str">
        <f t="shared" si="2112"/>
        <v/>
      </c>
      <c r="CB18584" s="33">
        <f>IF(COUNTIF($CD$7:CD18584,CD18584)=1,CD18584,CD18584+COUNTIF($CD$6:CD18583,CD18584))</f>
        <v>61788</v>
      </c>
      <c r="CC18584" s="34">
        <f t="shared" si="2113"/>
        <v>55153</v>
      </c>
      <c r="CD18584" s="32">
        <f t="shared" si="2114"/>
        <v>55153</v>
      </c>
      <c r="CE18584" s="32">
        <f t="shared" si="2115"/>
        <v>0</v>
      </c>
      <c r="CF18584" s="32">
        <f t="shared" si="2116"/>
        <v>0</v>
      </c>
      <c r="CG18584" s="32" t="str">
        <f t="shared" si="2117"/>
        <v/>
      </c>
      <c r="CH18584" s="32">
        <v>79</v>
      </c>
      <c r="CI18584" s="32" t="s">
        <v>14</v>
      </c>
      <c r="CJ18584" s="32" t="str">
        <f t="shared" si="2118"/>
        <v/>
      </c>
      <c r="CK18584" s="32" t="str">
        <f t="shared" si="2119"/>
        <v/>
      </c>
      <c r="CL18584" s="32" t="str">
        <f t="shared" si="2120"/>
        <v/>
      </c>
      <c r="CM18584" s="32" t="str">
        <f t="shared" si="2121"/>
        <v/>
      </c>
      <c r="CN18584" s="32" t="str">
        <f t="shared" si="2122"/>
        <v/>
      </c>
    </row>
    <row r="18585" spans="71:92" x14ac:dyDescent="0.3">
      <c r="BS18585" s="32" t="str">
        <f>IF(Kiadasi_kiseroiv!$K$2=BT18585,BV18585,"")</f>
        <v/>
      </c>
      <c r="BT18585" s="34" t="str">
        <f t="shared" si="2105"/>
        <v/>
      </c>
      <c r="BU18585" s="32" t="str">
        <f t="shared" si="2106"/>
        <v/>
      </c>
      <c r="BV18585" s="32" t="str">
        <f t="shared" si="2107"/>
        <v/>
      </c>
      <c r="BW18585" s="32" t="str">
        <f t="shared" si="2108"/>
        <v/>
      </c>
      <c r="BX18585" s="32" t="str">
        <f t="shared" si="2109"/>
        <v/>
      </c>
      <c r="BY18585" s="32" t="str">
        <f t="shared" si="2110"/>
        <v/>
      </c>
      <c r="BZ18585" s="32" t="str">
        <f t="shared" si="2111"/>
        <v/>
      </c>
      <c r="CA18585" s="32" t="str">
        <f t="shared" si="2112"/>
        <v/>
      </c>
      <c r="CB18585" s="33">
        <f>IF(COUNTIF($CD$7:CD18585,CD18585)=1,CD18585,CD18585+COUNTIF($CD$6:CD18584,CD18585))</f>
        <v>61789</v>
      </c>
      <c r="CC18585" s="34">
        <f t="shared" si="2113"/>
        <v>55153</v>
      </c>
      <c r="CD18585" s="32">
        <f t="shared" si="2114"/>
        <v>55153</v>
      </c>
      <c r="CE18585" s="32">
        <f t="shared" si="2115"/>
        <v>0</v>
      </c>
      <c r="CF18585" s="32">
        <f t="shared" si="2116"/>
        <v>0</v>
      </c>
      <c r="CG18585" s="32" t="str">
        <f t="shared" si="2117"/>
        <v/>
      </c>
      <c r="CH18585" s="32">
        <v>80</v>
      </c>
      <c r="CI18585" s="32" t="s">
        <v>14</v>
      </c>
      <c r="CJ18585" s="32" t="str">
        <f t="shared" si="2118"/>
        <v/>
      </c>
      <c r="CK18585" s="32" t="str">
        <f t="shared" si="2119"/>
        <v/>
      </c>
      <c r="CL18585" s="32" t="str">
        <f t="shared" si="2120"/>
        <v/>
      </c>
      <c r="CM18585" s="32" t="str">
        <f t="shared" si="2121"/>
        <v/>
      </c>
      <c r="CN18585" s="32" t="str">
        <f t="shared" si="2122"/>
        <v/>
      </c>
    </row>
    <row r="18586" spans="71:92" x14ac:dyDescent="0.3">
      <c r="BS18586" s="32" t="str">
        <f>IF(Kiadasi_kiseroiv!$K$2=BT18586,BV18586,"")</f>
        <v/>
      </c>
      <c r="BT18586" s="34" t="str">
        <f t="shared" si="2105"/>
        <v/>
      </c>
      <c r="BU18586" s="32" t="str">
        <f t="shared" si="2106"/>
        <v/>
      </c>
      <c r="BV18586" s="32" t="str">
        <f t="shared" si="2107"/>
        <v/>
      </c>
      <c r="BW18586" s="32" t="str">
        <f t="shared" si="2108"/>
        <v/>
      </c>
      <c r="BX18586" s="32" t="str">
        <f t="shared" si="2109"/>
        <v/>
      </c>
      <c r="BY18586" s="32" t="str">
        <f t="shared" si="2110"/>
        <v/>
      </c>
      <c r="BZ18586" s="32" t="str">
        <f t="shared" si="2111"/>
        <v/>
      </c>
      <c r="CA18586" s="32" t="str">
        <f t="shared" si="2112"/>
        <v/>
      </c>
      <c r="CB18586" s="33">
        <f>IF(COUNTIF($CD$7:CD18586,CD18586)=1,CD18586,CD18586+COUNTIF($CD$6:CD18585,CD18586))</f>
        <v>61790</v>
      </c>
      <c r="CC18586" s="34">
        <f t="shared" si="2113"/>
        <v>55153</v>
      </c>
      <c r="CD18586" s="32">
        <f t="shared" si="2114"/>
        <v>55153</v>
      </c>
      <c r="CE18586" s="32">
        <f t="shared" si="2115"/>
        <v>0</v>
      </c>
      <c r="CF18586" s="32">
        <f t="shared" si="2116"/>
        <v>0</v>
      </c>
      <c r="CG18586" s="32" t="str">
        <f t="shared" si="2117"/>
        <v/>
      </c>
      <c r="CH18586" s="32">
        <v>81</v>
      </c>
      <c r="CI18586" s="32" t="s">
        <v>14</v>
      </c>
      <c r="CJ18586" s="32" t="str">
        <f t="shared" si="2118"/>
        <v/>
      </c>
      <c r="CK18586" s="32" t="str">
        <f t="shared" si="2119"/>
        <v/>
      </c>
      <c r="CL18586" s="32" t="str">
        <f t="shared" si="2120"/>
        <v/>
      </c>
      <c r="CM18586" s="32" t="str">
        <f t="shared" si="2121"/>
        <v/>
      </c>
      <c r="CN18586" s="32" t="str">
        <f t="shared" si="2122"/>
        <v/>
      </c>
    </row>
    <row r="18587" spans="71:92" x14ac:dyDescent="0.3">
      <c r="BS18587" s="32" t="str">
        <f>IF(Kiadasi_kiseroiv!$K$2=BT18587,BV18587,"")</f>
        <v/>
      </c>
      <c r="BT18587" s="34" t="str">
        <f t="shared" si="2105"/>
        <v/>
      </c>
      <c r="BU18587" s="32" t="str">
        <f t="shared" si="2106"/>
        <v/>
      </c>
      <c r="BV18587" s="32" t="str">
        <f t="shared" si="2107"/>
        <v/>
      </c>
      <c r="BW18587" s="32" t="str">
        <f t="shared" si="2108"/>
        <v/>
      </c>
      <c r="BX18587" s="32" t="str">
        <f t="shared" si="2109"/>
        <v/>
      </c>
      <c r="BY18587" s="32" t="str">
        <f t="shared" si="2110"/>
        <v/>
      </c>
      <c r="BZ18587" s="32" t="str">
        <f t="shared" si="2111"/>
        <v/>
      </c>
      <c r="CA18587" s="32" t="str">
        <f t="shared" si="2112"/>
        <v/>
      </c>
      <c r="CB18587" s="33">
        <f>IF(COUNTIF($CD$7:CD18587,CD18587)=1,CD18587,CD18587+COUNTIF($CD$6:CD18586,CD18587))</f>
        <v>61791</v>
      </c>
      <c r="CC18587" s="34">
        <f t="shared" si="2113"/>
        <v>55153</v>
      </c>
      <c r="CD18587" s="32">
        <f t="shared" si="2114"/>
        <v>55153</v>
      </c>
      <c r="CE18587" s="32">
        <f t="shared" si="2115"/>
        <v>0</v>
      </c>
      <c r="CF18587" s="32">
        <f t="shared" si="2116"/>
        <v>0</v>
      </c>
      <c r="CG18587" s="32" t="str">
        <f t="shared" si="2117"/>
        <v/>
      </c>
      <c r="CH18587" s="32">
        <v>82</v>
      </c>
      <c r="CI18587" s="32" t="s">
        <v>14</v>
      </c>
      <c r="CJ18587" s="32" t="str">
        <f t="shared" si="2118"/>
        <v/>
      </c>
      <c r="CK18587" s="32" t="str">
        <f t="shared" si="2119"/>
        <v/>
      </c>
      <c r="CL18587" s="32" t="str">
        <f t="shared" si="2120"/>
        <v/>
      </c>
      <c r="CM18587" s="32" t="str">
        <f t="shared" si="2121"/>
        <v/>
      </c>
      <c r="CN18587" s="32" t="str">
        <f t="shared" si="2122"/>
        <v/>
      </c>
    </row>
    <row r="18588" spans="71:92" x14ac:dyDescent="0.3">
      <c r="BS18588" s="32" t="str">
        <f>IF(Kiadasi_kiseroiv!$K$2=BT18588,BV18588,"")</f>
        <v/>
      </c>
      <c r="BT18588" s="34" t="str">
        <f t="shared" si="2105"/>
        <v/>
      </c>
      <c r="BU18588" s="32" t="str">
        <f t="shared" si="2106"/>
        <v/>
      </c>
      <c r="BV18588" s="32" t="str">
        <f t="shared" si="2107"/>
        <v/>
      </c>
      <c r="BW18588" s="32" t="str">
        <f t="shared" si="2108"/>
        <v/>
      </c>
      <c r="BX18588" s="32" t="str">
        <f t="shared" si="2109"/>
        <v/>
      </c>
      <c r="BY18588" s="32" t="str">
        <f t="shared" si="2110"/>
        <v/>
      </c>
      <c r="BZ18588" s="32" t="str">
        <f t="shared" si="2111"/>
        <v/>
      </c>
      <c r="CA18588" s="32" t="str">
        <f t="shared" si="2112"/>
        <v/>
      </c>
      <c r="CB18588" s="33">
        <f>IF(COUNTIF($CD$7:CD18588,CD18588)=1,CD18588,CD18588+COUNTIF($CD$6:CD18587,CD18588))</f>
        <v>61792</v>
      </c>
      <c r="CC18588" s="34">
        <f t="shared" si="2113"/>
        <v>55153</v>
      </c>
      <c r="CD18588" s="32">
        <f t="shared" si="2114"/>
        <v>55153</v>
      </c>
      <c r="CE18588" s="32">
        <f t="shared" si="2115"/>
        <v>0</v>
      </c>
      <c r="CF18588" s="32">
        <f t="shared" si="2116"/>
        <v>0</v>
      </c>
      <c r="CG18588" s="32" t="str">
        <f t="shared" si="2117"/>
        <v/>
      </c>
      <c r="CH18588" s="32">
        <v>83</v>
      </c>
      <c r="CI18588" s="32" t="s">
        <v>14</v>
      </c>
      <c r="CJ18588" s="32" t="str">
        <f t="shared" si="2118"/>
        <v/>
      </c>
      <c r="CK18588" s="32" t="str">
        <f t="shared" si="2119"/>
        <v/>
      </c>
      <c r="CL18588" s="32" t="str">
        <f t="shared" si="2120"/>
        <v/>
      </c>
      <c r="CM18588" s="32" t="str">
        <f t="shared" si="2121"/>
        <v/>
      </c>
      <c r="CN18588" s="32" t="str">
        <f t="shared" si="2122"/>
        <v/>
      </c>
    </row>
    <row r="18589" spans="71:92" x14ac:dyDescent="0.3">
      <c r="BS18589" s="32" t="str">
        <f>IF(Kiadasi_kiseroiv!$K$2=BT18589,BV18589,"")</f>
        <v/>
      </c>
      <c r="BT18589" s="34" t="str">
        <f t="shared" si="2105"/>
        <v/>
      </c>
      <c r="BU18589" s="32" t="str">
        <f t="shared" si="2106"/>
        <v/>
      </c>
      <c r="BV18589" s="32" t="str">
        <f t="shared" si="2107"/>
        <v/>
      </c>
      <c r="BW18589" s="32" t="str">
        <f t="shared" si="2108"/>
        <v/>
      </c>
      <c r="BX18589" s="32" t="str">
        <f t="shared" si="2109"/>
        <v/>
      </c>
      <c r="BY18589" s="32" t="str">
        <f t="shared" si="2110"/>
        <v/>
      </c>
      <c r="BZ18589" s="32" t="str">
        <f t="shared" si="2111"/>
        <v/>
      </c>
      <c r="CA18589" s="32" t="str">
        <f t="shared" si="2112"/>
        <v/>
      </c>
      <c r="CB18589" s="33">
        <f>IF(COUNTIF($CD$7:CD18589,CD18589)=1,CD18589,CD18589+COUNTIF($CD$6:CD18588,CD18589))</f>
        <v>61793</v>
      </c>
      <c r="CC18589" s="34">
        <f t="shared" si="2113"/>
        <v>55153</v>
      </c>
      <c r="CD18589" s="32">
        <f t="shared" si="2114"/>
        <v>55153</v>
      </c>
      <c r="CE18589" s="32">
        <f t="shared" si="2115"/>
        <v>0</v>
      </c>
      <c r="CF18589" s="32">
        <f t="shared" si="2116"/>
        <v>0</v>
      </c>
      <c r="CG18589" s="32" t="str">
        <f t="shared" si="2117"/>
        <v/>
      </c>
      <c r="CH18589" s="32">
        <v>84</v>
      </c>
      <c r="CI18589" s="32" t="s">
        <v>14</v>
      </c>
      <c r="CJ18589" s="32" t="str">
        <f t="shared" si="2118"/>
        <v/>
      </c>
      <c r="CK18589" s="32" t="str">
        <f t="shared" si="2119"/>
        <v/>
      </c>
      <c r="CL18589" s="32" t="str">
        <f t="shared" si="2120"/>
        <v/>
      </c>
      <c r="CM18589" s="32" t="str">
        <f t="shared" si="2121"/>
        <v/>
      </c>
      <c r="CN18589" s="32" t="str">
        <f t="shared" si="2122"/>
        <v/>
      </c>
    </row>
    <row r="18590" spans="71:92" x14ac:dyDescent="0.3">
      <c r="BS18590" s="32" t="str">
        <f>IF(Kiadasi_kiseroiv!$K$2=BT18590,BV18590,"")</f>
        <v/>
      </c>
      <c r="BT18590" s="34" t="str">
        <f t="shared" si="2105"/>
        <v/>
      </c>
      <c r="BU18590" s="32" t="str">
        <f t="shared" si="2106"/>
        <v/>
      </c>
      <c r="BV18590" s="32" t="str">
        <f t="shared" si="2107"/>
        <v/>
      </c>
      <c r="BW18590" s="32" t="str">
        <f t="shared" si="2108"/>
        <v/>
      </c>
      <c r="BX18590" s="32" t="str">
        <f t="shared" si="2109"/>
        <v/>
      </c>
      <c r="BY18590" s="32" t="str">
        <f t="shared" si="2110"/>
        <v/>
      </c>
      <c r="BZ18590" s="32" t="str">
        <f t="shared" si="2111"/>
        <v/>
      </c>
      <c r="CA18590" s="32" t="str">
        <f t="shared" si="2112"/>
        <v/>
      </c>
      <c r="CB18590" s="33">
        <f>IF(COUNTIF($CD$7:CD18590,CD18590)=1,CD18590,CD18590+COUNTIF($CD$6:CD18589,CD18590))</f>
        <v>61794</v>
      </c>
      <c r="CC18590" s="34">
        <f t="shared" si="2113"/>
        <v>55153</v>
      </c>
      <c r="CD18590" s="32">
        <f t="shared" si="2114"/>
        <v>55153</v>
      </c>
      <c r="CE18590" s="32">
        <f t="shared" si="2115"/>
        <v>0</v>
      </c>
      <c r="CF18590" s="32">
        <f t="shared" si="2116"/>
        <v>0</v>
      </c>
      <c r="CG18590" s="32" t="str">
        <f t="shared" si="2117"/>
        <v/>
      </c>
      <c r="CH18590" s="32">
        <v>85</v>
      </c>
      <c r="CI18590" s="32" t="s">
        <v>14</v>
      </c>
      <c r="CJ18590" s="32" t="str">
        <f t="shared" si="2118"/>
        <v/>
      </c>
      <c r="CK18590" s="32" t="str">
        <f t="shared" si="2119"/>
        <v/>
      </c>
      <c r="CL18590" s="32" t="str">
        <f t="shared" si="2120"/>
        <v/>
      </c>
      <c r="CM18590" s="32" t="str">
        <f t="shared" si="2121"/>
        <v/>
      </c>
      <c r="CN18590" s="32" t="str">
        <f t="shared" si="2122"/>
        <v/>
      </c>
    </row>
    <row r="18591" spans="71:92" x14ac:dyDescent="0.3">
      <c r="BS18591" s="32" t="str">
        <f>IF(Kiadasi_kiseroiv!$K$2=BT18591,BV18591,"")</f>
        <v/>
      </c>
      <c r="BT18591" s="34" t="str">
        <f t="shared" si="2105"/>
        <v/>
      </c>
      <c r="BU18591" s="32" t="str">
        <f t="shared" si="2106"/>
        <v/>
      </c>
      <c r="BV18591" s="32" t="str">
        <f t="shared" si="2107"/>
        <v/>
      </c>
      <c r="BW18591" s="32" t="str">
        <f t="shared" si="2108"/>
        <v/>
      </c>
      <c r="BX18591" s="32" t="str">
        <f t="shared" si="2109"/>
        <v/>
      </c>
      <c r="BY18591" s="32" t="str">
        <f t="shared" si="2110"/>
        <v/>
      </c>
      <c r="BZ18591" s="32" t="str">
        <f t="shared" si="2111"/>
        <v/>
      </c>
      <c r="CA18591" s="32" t="str">
        <f t="shared" si="2112"/>
        <v/>
      </c>
      <c r="CB18591" s="33">
        <f>IF(COUNTIF($CD$7:CD18591,CD18591)=1,CD18591,CD18591+COUNTIF($CD$6:CD18590,CD18591))</f>
        <v>61795</v>
      </c>
      <c r="CC18591" s="34">
        <f t="shared" si="2113"/>
        <v>55153</v>
      </c>
      <c r="CD18591" s="32">
        <f t="shared" si="2114"/>
        <v>55153</v>
      </c>
      <c r="CE18591" s="32">
        <f t="shared" si="2115"/>
        <v>0</v>
      </c>
      <c r="CF18591" s="32">
        <f t="shared" si="2116"/>
        <v>0</v>
      </c>
      <c r="CG18591" s="32" t="str">
        <f t="shared" si="2117"/>
        <v/>
      </c>
      <c r="CH18591" s="32">
        <v>86</v>
      </c>
      <c r="CI18591" s="32" t="s">
        <v>14</v>
      </c>
      <c r="CJ18591" s="32" t="str">
        <f t="shared" si="2118"/>
        <v/>
      </c>
      <c r="CK18591" s="32" t="str">
        <f t="shared" si="2119"/>
        <v/>
      </c>
      <c r="CL18591" s="32" t="str">
        <f t="shared" si="2120"/>
        <v/>
      </c>
      <c r="CM18591" s="32" t="str">
        <f t="shared" si="2121"/>
        <v/>
      </c>
      <c r="CN18591" s="32" t="str">
        <f t="shared" si="2122"/>
        <v/>
      </c>
    </row>
    <row r="18592" spans="71:92" x14ac:dyDescent="0.3">
      <c r="BS18592" s="32" t="str">
        <f>IF(Kiadasi_kiseroiv!$K$2=BT18592,BV18592,"")</f>
        <v/>
      </c>
      <c r="BT18592" s="34" t="str">
        <f t="shared" si="2105"/>
        <v/>
      </c>
      <c r="BU18592" s="32" t="str">
        <f t="shared" si="2106"/>
        <v/>
      </c>
      <c r="BV18592" s="32" t="str">
        <f t="shared" si="2107"/>
        <v/>
      </c>
      <c r="BW18592" s="32" t="str">
        <f t="shared" si="2108"/>
        <v/>
      </c>
      <c r="BX18592" s="32" t="str">
        <f t="shared" si="2109"/>
        <v/>
      </c>
      <c r="BY18592" s="32" t="str">
        <f t="shared" si="2110"/>
        <v/>
      </c>
      <c r="BZ18592" s="32" t="str">
        <f t="shared" si="2111"/>
        <v/>
      </c>
      <c r="CA18592" s="32" t="str">
        <f t="shared" si="2112"/>
        <v/>
      </c>
      <c r="CB18592" s="33">
        <f>IF(COUNTIF($CD$7:CD18592,CD18592)=1,CD18592,CD18592+COUNTIF($CD$6:CD18591,CD18592))</f>
        <v>61796</v>
      </c>
      <c r="CC18592" s="34">
        <f t="shared" si="2113"/>
        <v>55153</v>
      </c>
      <c r="CD18592" s="32">
        <f t="shared" si="2114"/>
        <v>55153</v>
      </c>
      <c r="CE18592" s="32">
        <f t="shared" si="2115"/>
        <v>0</v>
      </c>
      <c r="CF18592" s="32">
        <f t="shared" si="2116"/>
        <v>0</v>
      </c>
      <c r="CG18592" s="32" t="str">
        <f t="shared" si="2117"/>
        <v/>
      </c>
      <c r="CH18592" s="32">
        <v>87</v>
      </c>
      <c r="CI18592" s="32" t="s">
        <v>14</v>
      </c>
      <c r="CJ18592" s="32" t="str">
        <f t="shared" si="2118"/>
        <v/>
      </c>
      <c r="CK18592" s="32" t="str">
        <f t="shared" si="2119"/>
        <v/>
      </c>
      <c r="CL18592" s="32" t="str">
        <f t="shared" si="2120"/>
        <v/>
      </c>
      <c r="CM18592" s="32" t="str">
        <f t="shared" si="2121"/>
        <v/>
      </c>
      <c r="CN18592" s="32" t="str">
        <f t="shared" si="2122"/>
        <v/>
      </c>
    </row>
    <row r="18593" spans="71:92" x14ac:dyDescent="0.3">
      <c r="BS18593" s="32" t="str">
        <f>IF(Kiadasi_kiseroiv!$K$2=BT18593,BV18593,"")</f>
        <v/>
      </c>
      <c r="BT18593" s="34" t="str">
        <f t="shared" si="2105"/>
        <v/>
      </c>
      <c r="BU18593" s="32" t="str">
        <f t="shared" si="2106"/>
        <v/>
      </c>
      <c r="BV18593" s="32" t="str">
        <f t="shared" si="2107"/>
        <v/>
      </c>
      <c r="BW18593" s="32" t="str">
        <f t="shared" si="2108"/>
        <v/>
      </c>
      <c r="BX18593" s="32" t="str">
        <f t="shared" si="2109"/>
        <v/>
      </c>
      <c r="BY18593" s="32" t="str">
        <f t="shared" si="2110"/>
        <v/>
      </c>
      <c r="BZ18593" s="32" t="str">
        <f t="shared" si="2111"/>
        <v/>
      </c>
      <c r="CA18593" s="32" t="str">
        <f t="shared" si="2112"/>
        <v/>
      </c>
      <c r="CB18593" s="33">
        <f>IF(COUNTIF($CD$7:CD18593,CD18593)=1,CD18593,CD18593+COUNTIF($CD$6:CD18592,CD18593))</f>
        <v>61797</v>
      </c>
      <c r="CC18593" s="34">
        <f t="shared" si="2113"/>
        <v>55153</v>
      </c>
      <c r="CD18593" s="32">
        <f t="shared" si="2114"/>
        <v>55153</v>
      </c>
      <c r="CE18593" s="32">
        <f t="shared" si="2115"/>
        <v>0</v>
      </c>
      <c r="CF18593" s="32">
        <f t="shared" si="2116"/>
        <v>0</v>
      </c>
      <c r="CG18593" s="32" t="str">
        <f t="shared" si="2117"/>
        <v/>
      </c>
      <c r="CH18593" s="32">
        <v>88</v>
      </c>
      <c r="CI18593" s="32" t="s">
        <v>14</v>
      </c>
      <c r="CJ18593" s="32" t="str">
        <f t="shared" si="2118"/>
        <v/>
      </c>
      <c r="CK18593" s="32" t="str">
        <f t="shared" si="2119"/>
        <v/>
      </c>
      <c r="CL18593" s="32" t="str">
        <f t="shared" si="2120"/>
        <v/>
      </c>
      <c r="CM18593" s="32" t="str">
        <f t="shared" si="2121"/>
        <v/>
      </c>
      <c r="CN18593" s="32" t="str">
        <f t="shared" si="2122"/>
        <v/>
      </c>
    </row>
    <row r="18594" spans="71:92" x14ac:dyDescent="0.3">
      <c r="BS18594" s="32" t="str">
        <f>IF(Kiadasi_kiseroiv!$K$2=BT18594,BV18594,"")</f>
        <v/>
      </c>
      <c r="BT18594" s="34" t="str">
        <f t="shared" si="2105"/>
        <v/>
      </c>
      <c r="BU18594" s="32" t="str">
        <f t="shared" si="2106"/>
        <v/>
      </c>
      <c r="BV18594" s="32" t="str">
        <f t="shared" si="2107"/>
        <v/>
      </c>
      <c r="BW18594" s="32" t="str">
        <f t="shared" si="2108"/>
        <v/>
      </c>
      <c r="BX18594" s="32" t="str">
        <f t="shared" si="2109"/>
        <v/>
      </c>
      <c r="BY18594" s="32" t="str">
        <f t="shared" si="2110"/>
        <v/>
      </c>
      <c r="BZ18594" s="32" t="str">
        <f t="shared" si="2111"/>
        <v/>
      </c>
      <c r="CA18594" s="32" t="str">
        <f t="shared" si="2112"/>
        <v/>
      </c>
      <c r="CB18594" s="33">
        <f>IF(COUNTIF($CD$7:CD18594,CD18594)=1,CD18594,CD18594+COUNTIF($CD$6:CD18593,CD18594))</f>
        <v>61798</v>
      </c>
      <c r="CC18594" s="34">
        <f t="shared" si="2113"/>
        <v>55153</v>
      </c>
      <c r="CD18594" s="32">
        <f t="shared" si="2114"/>
        <v>55153</v>
      </c>
      <c r="CE18594" s="32">
        <f t="shared" si="2115"/>
        <v>0</v>
      </c>
      <c r="CF18594" s="32">
        <f t="shared" si="2116"/>
        <v>0</v>
      </c>
      <c r="CG18594" s="32" t="str">
        <f t="shared" si="2117"/>
        <v/>
      </c>
      <c r="CH18594" s="32">
        <v>89</v>
      </c>
      <c r="CI18594" s="32" t="s">
        <v>14</v>
      </c>
      <c r="CJ18594" s="32" t="str">
        <f t="shared" si="2118"/>
        <v/>
      </c>
      <c r="CK18594" s="32" t="str">
        <f t="shared" si="2119"/>
        <v/>
      </c>
      <c r="CL18594" s="32" t="str">
        <f t="shared" si="2120"/>
        <v/>
      </c>
      <c r="CM18594" s="32" t="str">
        <f t="shared" si="2121"/>
        <v/>
      </c>
      <c r="CN18594" s="32" t="str">
        <f t="shared" si="2122"/>
        <v/>
      </c>
    </row>
    <row r="18595" spans="71:92" x14ac:dyDescent="0.3">
      <c r="BS18595" s="32" t="str">
        <f>IF(Kiadasi_kiseroiv!$K$2=BT18595,BV18595,"")</f>
        <v/>
      </c>
      <c r="BT18595" s="34" t="str">
        <f t="shared" si="2105"/>
        <v/>
      </c>
      <c r="BU18595" s="32" t="str">
        <f t="shared" si="2106"/>
        <v/>
      </c>
      <c r="BV18595" s="32" t="str">
        <f t="shared" si="2107"/>
        <v/>
      </c>
      <c r="BW18595" s="32" t="str">
        <f t="shared" si="2108"/>
        <v/>
      </c>
      <c r="BX18595" s="32" t="str">
        <f t="shared" si="2109"/>
        <v/>
      </c>
      <c r="BY18595" s="32" t="str">
        <f t="shared" si="2110"/>
        <v/>
      </c>
      <c r="BZ18595" s="32" t="str">
        <f t="shared" si="2111"/>
        <v/>
      </c>
      <c r="CA18595" s="32" t="str">
        <f t="shared" si="2112"/>
        <v/>
      </c>
      <c r="CB18595" s="33">
        <f>IF(COUNTIF($CD$7:CD18595,CD18595)=1,CD18595,CD18595+COUNTIF($CD$6:CD18594,CD18595))</f>
        <v>61799</v>
      </c>
      <c r="CC18595" s="34">
        <f t="shared" si="2113"/>
        <v>55153</v>
      </c>
      <c r="CD18595" s="32">
        <f t="shared" si="2114"/>
        <v>55153</v>
      </c>
      <c r="CE18595" s="32">
        <f t="shared" si="2115"/>
        <v>0</v>
      </c>
      <c r="CF18595" s="32">
        <f t="shared" si="2116"/>
        <v>0</v>
      </c>
      <c r="CG18595" s="32" t="str">
        <f t="shared" si="2117"/>
        <v/>
      </c>
      <c r="CH18595" s="32">
        <v>90</v>
      </c>
      <c r="CI18595" s="32" t="s">
        <v>14</v>
      </c>
      <c r="CJ18595" s="32" t="str">
        <f t="shared" si="2118"/>
        <v/>
      </c>
      <c r="CK18595" s="32" t="str">
        <f t="shared" si="2119"/>
        <v/>
      </c>
      <c r="CL18595" s="32" t="str">
        <f t="shared" si="2120"/>
        <v/>
      </c>
      <c r="CM18595" s="32" t="str">
        <f t="shared" si="2121"/>
        <v/>
      </c>
      <c r="CN18595" s="32" t="str">
        <f t="shared" si="2122"/>
        <v/>
      </c>
    </row>
    <row r="18596" spans="71:92" x14ac:dyDescent="0.3">
      <c r="BS18596" s="32" t="str">
        <f>IF(Kiadasi_kiseroiv!$K$2=BT18596,BV18596,"")</f>
        <v/>
      </c>
      <c r="BT18596" s="34" t="str">
        <f t="shared" si="2105"/>
        <v/>
      </c>
      <c r="BU18596" s="32" t="str">
        <f t="shared" si="2106"/>
        <v/>
      </c>
      <c r="BV18596" s="32" t="str">
        <f t="shared" si="2107"/>
        <v/>
      </c>
      <c r="BW18596" s="32" t="str">
        <f t="shared" si="2108"/>
        <v/>
      </c>
      <c r="BX18596" s="32" t="str">
        <f t="shared" si="2109"/>
        <v/>
      </c>
      <c r="BY18596" s="32" t="str">
        <f t="shared" si="2110"/>
        <v/>
      </c>
      <c r="BZ18596" s="32" t="str">
        <f t="shared" si="2111"/>
        <v/>
      </c>
      <c r="CA18596" s="32" t="str">
        <f t="shared" si="2112"/>
        <v/>
      </c>
      <c r="CB18596" s="33">
        <f>IF(COUNTIF($CD$7:CD18596,CD18596)=1,CD18596,CD18596+COUNTIF($CD$6:CD18595,CD18596))</f>
        <v>61800</v>
      </c>
      <c r="CC18596" s="34">
        <f t="shared" si="2113"/>
        <v>55153</v>
      </c>
      <c r="CD18596" s="32">
        <f t="shared" si="2114"/>
        <v>55153</v>
      </c>
      <c r="CE18596" s="32">
        <f t="shared" si="2115"/>
        <v>0</v>
      </c>
      <c r="CF18596" s="32">
        <f t="shared" si="2116"/>
        <v>0</v>
      </c>
      <c r="CG18596" s="32" t="str">
        <f t="shared" si="2117"/>
        <v/>
      </c>
      <c r="CH18596" s="32">
        <v>91</v>
      </c>
      <c r="CI18596" s="32" t="s">
        <v>14</v>
      </c>
      <c r="CJ18596" s="32" t="str">
        <f t="shared" si="2118"/>
        <v/>
      </c>
      <c r="CK18596" s="32" t="str">
        <f t="shared" si="2119"/>
        <v/>
      </c>
      <c r="CL18596" s="32" t="str">
        <f t="shared" si="2120"/>
        <v/>
      </c>
      <c r="CM18596" s="32" t="str">
        <f t="shared" si="2121"/>
        <v/>
      </c>
      <c r="CN18596" s="32" t="str">
        <f t="shared" si="2122"/>
        <v/>
      </c>
    </row>
    <row r="18597" spans="71:92" x14ac:dyDescent="0.3">
      <c r="BS18597" s="32" t="str">
        <f>IF(Kiadasi_kiseroiv!$K$2=BT18597,BV18597,"")</f>
        <v/>
      </c>
      <c r="BT18597" s="34" t="str">
        <f t="shared" si="2105"/>
        <v/>
      </c>
      <c r="BU18597" s="32" t="str">
        <f t="shared" si="2106"/>
        <v/>
      </c>
      <c r="BV18597" s="32" t="str">
        <f t="shared" si="2107"/>
        <v/>
      </c>
      <c r="BW18597" s="32" t="str">
        <f t="shared" si="2108"/>
        <v/>
      </c>
      <c r="BX18597" s="32" t="str">
        <f t="shared" si="2109"/>
        <v/>
      </c>
      <c r="BY18597" s="32" t="str">
        <f t="shared" si="2110"/>
        <v/>
      </c>
      <c r="BZ18597" s="32" t="str">
        <f t="shared" si="2111"/>
        <v/>
      </c>
      <c r="CA18597" s="32" t="str">
        <f t="shared" si="2112"/>
        <v/>
      </c>
      <c r="CB18597" s="33">
        <f>IF(COUNTIF($CD$7:CD18597,CD18597)=1,CD18597,CD18597+COUNTIF($CD$6:CD18596,CD18597))</f>
        <v>61801</v>
      </c>
      <c r="CC18597" s="34">
        <f t="shared" si="2113"/>
        <v>55153</v>
      </c>
      <c r="CD18597" s="32">
        <f t="shared" si="2114"/>
        <v>55153</v>
      </c>
      <c r="CE18597" s="32">
        <f t="shared" si="2115"/>
        <v>0</v>
      </c>
      <c r="CF18597" s="32">
        <f t="shared" si="2116"/>
        <v>0</v>
      </c>
      <c r="CG18597" s="32" t="str">
        <f t="shared" si="2117"/>
        <v/>
      </c>
      <c r="CH18597" s="32">
        <v>92</v>
      </c>
      <c r="CI18597" s="32" t="s">
        <v>14</v>
      </c>
      <c r="CJ18597" s="32" t="str">
        <f t="shared" si="2118"/>
        <v/>
      </c>
      <c r="CK18597" s="32" t="str">
        <f t="shared" si="2119"/>
        <v/>
      </c>
      <c r="CL18597" s="32" t="str">
        <f t="shared" si="2120"/>
        <v/>
      </c>
      <c r="CM18597" s="32" t="str">
        <f t="shared" si="2121"/>
        <v/>
      </c>
      <c r="CN18597" s="32" t="str">
        <f t="shared" si="2122"/>
        <v/>
      </c>
    </row>
    <row r="18598" spans="71:92" x14ac:dyDescent="0.3">
      <c r="BS18598" s="32" t="str">
        <f>IF(Kiadasi_kiseroiv!$K$2=BT18598,BV18598,"")</f>
        <v/>
      </c>
      <c r="BT18598" s="34" t="str">
        <f t="shared" si="2105"/>
        <v/>
      </c>
      <c r="BU18598" s="32" t="str">
        <f t="shared" si="2106"/>
        <v/>
      </c>
      <c r="BV18598" s="32" t="str">
        <f t="shared" si="2107"/>
        <v/>
      </c>
      <c r="BW18598" s="32" t="str">
        <f t="shared" si="2108"/>
        <v/>
      </c>
      <c r="BX18598" s="32" t="str">
        <f t="shared" si="2109"/>
        <v/>
      </c>
      <c r="BY18598" s="32" t="str">
        <f t="shared" si="2110"/>
        <v/>
      </c>
      <c r="BZ18598" s="32" t="str">
        <f t="shared" si="2111"/>
        <v/>
      </c>
      <c r="CA18598" s="32" t="str">
        <f t="shared" si="2112"/>
        <v/>
      </c>
      <c r="CB18598" s="33">
        <f>IF(COUNTIF($CD$7:CD18598,CD18598)=1,CD18598,CD18598+COUNTIF($CD$6:CD18597,CD18598))</f>
        <v>61802</v>
      </c>
      <c r="CC18598" s="34">
        <f t="shared" si="2113"/>
        <v>55153</v>
      </c>
      <c r="CD18598" s="32">
        <f t="shared" si="2114"/>
        <v>55153</v>
      </c>
      <c r="CE18598" s="32">
        <f t="shared" si="2115"/>
        <v>0</v>
      </c>
      <c r="CF18598" s="32">
        <f t="shared" si="2116"/>
        <v>0</v>
      </c>
      <c r="CG18598" s="32" t="str">
        <f t="shared" si="2117"/>
        <v/>
      </c>
      <c r="CH18598" s="32">
        <v>93</v>
      </c>
      <c r="CI18598" s="32" t="s">
        <v>14</v>
      </c>
      <c r="CJ18598" s="32" t="str">
        <f t="shared" si="2118"/>
        <v/>
      </c>
      <c r="CK18598" s="32" t="str">
        <f t="shared" si="2119"/>
        <v/>
      </c>
      <c r="CL18598" s="32" t="str">
        <f t="shared" si="2120"/>
        <v/>
      </c>
      <c r="CM18598" s="32" t="str">
        <f t="shared" si="2121"/>
        <v/>
      </c>
      <c r="CN18598" s="32" t="str">
        <f t="shared" si="2122"/>
        <v/>
      </c>
    </row>
    <row r="18599" spans="71:92" x14ac:dyDescent="0.3">
      <c r="BS18599" s="32" t="str">
        <f>IF(Kiadasi_kiseroiv!$K$2=BT18599,BV18599,"")</f>
        <v/>
      </c>
      <c r="BT18599" s="34" t="str">
        <f t="shared" si="2105"/>
        <v/>
      </c>
      <c r="BU18599" s="32" t="str">
        <f t="shared" si="2106"/>
        <v/>
      </c>
      <c r="BV18599" s="32" t="str">
        <f t="shared" si="2107"/>
        <v/>
      </c>
      <c r="BW18599" s="32" t="str">
        <f t="shared" si="2108"/>
        <v/>
      </c>
      <c r="BX18599" s="32" t="str">
        <f t="shared" si="2109"/>
        <v/>
      </c>
      <c r="BY18599" s="32" t="str">
        <f t="shared" si="2110"/>
        <v/>
      </c>
      <c r="BZ18599" s="32" t="str">
        <f t="shared" si="2111"/>
        <v/>
      </c>
      <c r="CA18599" s="32" t="str">
        <f t="shared" si="2112"/>
        <v/>
      </c>
      <c r="CB18599" s="33">
        <f>IF(COUNTIF($CD$7:CD18599,CD18599)=1,CD18599,CD18599+COUNTIF($CD$6:CD18598,CD18599))</f>
        <v>61803</v>
      </c>
      <c r="CC18599" s="34">
        <f t="shared" si="2113"/>
        <v>55153</v>
      </c>
      <c r="CD18599" s="32">
        <f t="shared" si="2114"/>
        <v>55153</v>
      </c>
      <c r="CE18599" s="32">
        <f t="shared" si="2115"/>
        <v>0</v>
      </c>
      <c r="CF18599" s="32">
        <f t="shared" si="2116"/>
        <v>0</v>
      </c>
      <c r="CG18599" s="32" t="str">
        <f t="shared" si="2117"/>
        <v/>
      </c>
      <c r="CH18599" s="32">
        <v>94</v>
      </c>
      <c r="CI18599" s="32" t="s">
        <v>14</v>
      </c>
      <c r="CJ18599" s="32" t="str">
        <f t="shared" si="2118"/>
        <v/>
      </c>
      <c r="CK18599" s="32" t="str">
        <f t="shared" si="2119"/>
        <v/>
      </c>
      <c r="CL18599" s="32" t="str">
        <f t="shared" si="2120"/>
        <v/>
      </c>
      <c r="CM18599" s="32" t="str">
        <f t="shared" si="2121"/>
        <v/>
      </c>
      <c r="CN18599" s="32" t="str">
        <f t="shared" si="2122"/>
        <v/>
      </c>
    </row>
    <row r="18600" spans="71:92" x14ac:dyDescent="0.3">
      <c r="BS18600" s="32" t="str">
        <f>IF(Kiadasi_kiseroiv!$K$2=BT18600,BV18600,"")</f>
        <v/>
      </c>
      <c r="BT18600" s="34" t="str">
        <f t="shared" si="2105"/>
        <v/>
      </c>
      <c r="BU18600" s="32" t="str">
        <f t="shared" si="2106"/>
        <v/>
      </c>
      <c r="BV18600" s="32" t="str">
        <f t="shared" si="2107"/>
        <v/>
      </c>
      <c r="BW18600" s="32" t="str">
        <f t="shared" si="2108"/>
        <v/>
      </c>
      <c r="BX18600" s="32" t="str">
        <f t="shared" si="2109"/>
        <v/>
      </c>
      <c r="BY18600" s="32" t="str">
        <f t="shared" si="2110"/>
        <v/>
      </c>
      <c r="BZ18600" s="32" t="str">
        <f t="shared" si="2111"/>
        <v/>
      </c>
      <c r="CA18600" s="32" t="str">
        <f t="shared" si="2112"/>
        <v/>
      </c>
      <c r="CB18600" s="33">
        <f>IF(COUNTIF($CD$7:CD18600,CD18600)=1,CD18600,CD18600+COUNTIF($CD$6:CD18599,CD18600))</f>
        <v>61804</v>
      </c>
      <c r="CC18600" s="34">
        <f t="shared" si="2113"/>
        <v>55153</v>
      </c>
      <c r="CD18600" s="32">
        <f t="shared" si="2114"/>
        <v>55153</v>
      </c>
      <c r="CE18600" s="32">
        <f t="shared" si="2115"/>
        <v>0</v>
      </c>
      <c r="CF18600" s="32">
        <f t="shared" si="2116"/>
        <v>0</v>
      </c>
      <c r="CG18600" s="32" t="str">
        <f t="shared" si="2117"/>
        <v/>
      </c>
      <c r="CH18600" s="32">
        <v>95</v>
      </c>
      <c r="CI18600" s="32" t="s">
        <v>14</v>
      </c>
      <c r="CJ18600" s="32" t="str">
        <f t="shared" si="2118"/>
        <v/>
      </c>
      <c r="CK18600" s="32" t="str">
        <f t="shared" si="2119"/>
        <v/>
      </c>
      <c r="CL18600" s="32" t="str">
        <f t="shared" si="2120"/>
        <v/>
      </c>
      <c r="CM18600" s="32" t="str">
        <f t="shared" si="2121"/>
        <v/>
      </c>
      <c r="CN18600" s="32" t="str">
        <f t="shared" si="2122"/>
        <v/>
      </c>
    </row>
    <row r="18601" spans="71:92" x14ac:dyDescent="0.3">
      <c r="BS18601" s="32" t="str">
        <f>IF(Kiadasi_kiseroiv!$K$2=BT18601,BV18601,"")</f>
        <v/>
      </c>
      <c r="BT18601" s="34" t="str">
        <f t="shared" si="2105"/>
        <v/>
      </c>
      <c r="BU18601" s="32" t="str">
        <f t="shared" si="2106"/>
        <v/>
      </c>
      <c r="BV18601" s="32" t="str">
        <f t="shared" si="2107"/>
        <v/>
      </c>
      <c r="BW18601" s="32" t="str">
        <f t="shared" si="2108"/>
        <v/>
      </c>
      <c r="BX18601" s="32" t="str">
        <f t="shared" si="2109"/>
        <v/>
      </c>
      <c r="BY18601" s="32" t="str">
        <f t="shared" si="2110"/>
        <v/>
      </c>
      <c r="BZ18601" s="32" t="str">
        <f t="shared" si="2111"/>
        <v/>
      </c>
      <c r="CA18601" s="32" t="str">
        <f t="shared" si="2112"/>
        <v/>
      </c>
      <c r="CB18601" s="33">
        <f>IF(COUNTIF($CD$7:CD18601,CD18601)=1,CD18601,CD18601+COUNTIF($CD$6:CD18600,CD18601))</f>
        <v>61805</v>
      </c>
      <c r="CC18601" s="34">
        <f t="shared" si="2113"/>
        <v>55153</v>
      </c>
      <c r="CD18601" s="32">
        <f t="shared" si="2114"/>
        <v>55153</v>
      </c>
      <c r="CE18601" s="32">
        <f t="shared" si="2115"/>
        <v>0</v>
      </c>
      <c r="CF18601" s="32">
        <f t="shared" si="2116"/>
        <v>0</v>
      </c>
      <c r="CG18601" s="32" t="str">
        <f t="shared" si="2117"/>
        <v/>
      </c>
      <c r="CH18601" s="32">
        <v>96</v>
      </c>
      <c r="CI18601" s="32" t="s">
        <v>14</v>
      </c>
      <c r="CJ18601" s="32" t="str">
        <f t="shared" si="2118"/>
        <v/>
      </c>
      <c r="CK18601" s="32" t="str">
        <f t="shared" si="2119"/>
        <v/>
      </c>
      <c r="CL18601" s="32" t="str">
        <f t="shared" si="2120"/>
        <v/>
      </c>
      <c r="CM18601" s="32" t="str">
        <f t="shared" si="2121"/>
        <v/>
      </c>
      <c r="CN18601" s="32" t="str">
        <f t="shared" si="2122"/>
        <v/>
      </c>
    </row>
    <row r="18602" spans="71:92" x14ac:dyDescent="0.3">
      <c r="BS18602" s="32" t="str">
        <f>IF(Kiadasi_kiseroiv!$K$2=BT18602,BV18602,"")</f>
        <v/>
      </c>
      <c r="BT18602" s="34" t="str">
        <f t="shared" si="2105"/>
        <v/>
      </c>
      <c r="BU18602" s="32" t="str">
        <f t="shared" si="2106"/>
        <v/>
      </c>
      <c r="BV18602" s="32" t="str">
        <f t="shared" si="2107"/>
        <v/>
      </c>
      <c r="BW18602" s="32" t="str">
        <f t="shared" si="2108"/>
        <v/>
      </c>
      <c r="BX18602" s="32" t="str">
        <f t="shared" si="2109"/>
        <v/>
      </c>
      <c r="BY18602" s="32" t="str">
        <f t="shared" si="2110"/>
        <v/>
      </c>
      <c r="BZ18602" s="32" t="str">
        <f t="shared" si="2111"/>
        <v/>
      </c>
      <c r="CA18602" s="32" t="str">
        <f t="shared" si="2112"/>
        <v/>
      </c>
      <c r="CB18602" s="33">
        <f>IF(COUNTIF($CD$7:CD18602,CD18602)=1,CD18602,CD18602+COUNTIF($CD$6:CD18601,CD18602))</f>
        <v>61806</v>
      </c>
      <c r="CC18602" s="34">
        <f t="shared" si="2113"/>
        <v>55153</v>
      </c>
      <c r="CD18602" s="32">
        <f t="shared" si="2114"/>
        <v>55153</v>
      </c>
      <c r="CE18602" s="32">
        <f t="shared" si="2115"/>
        <v>0</v>
      </c>
      <c r="CF18602" s="32">
        <f t="shared" si="2116"/>
        <v>0</v>
      </c>
      <c r="CG18602" s="32" t="str">
        <f t="shared" si="2117"/>
        <v/>
      </c>
      <c r="CH18602" s="32">
        <v>97</v>
      </c>
      <c r="CI18602" s="32" t="s">
        <v>14</v>
      </c>
      <c r="CJ18602" s="32" t="str">
        <f t="shared" si="2118"/>
        <v/>
      </c>
      <c r="CK18602" s="32" t="str">
        <f t="shared" si="2119"/>
        <v/>
      </c>
      <c r="CL18602" s="32" t="str">
        <f t="shared" si="2120"/>
        <v/>
      </c>
      <c r="CM18602" s="32" t="str">
        <f t="shared" si="2121"/>
        <v/>
      </c>
      <c r="CN18602" s="32" t="str">
        <f t="shared" si="2122"/>
        <v/>
      </c>
    </row>
    <row r="18603" spans="71:92" x14ac:dyDescent="0.3">
      <c r="BS18603" s="32" t="str">
        <f>IF(Kiadasi_kiseroiv!$K$2=BT18603,BV18603,"")</f>
        <v/>
      </c>
      <c r="BT18603" s="34" t="str">
        <f t="shared" ref="BT18603:BT18634" si="2123">IF(AND($BT$4=CI18603,BU18603&lt;&gt;""),CC18603,"")</f>
        <v/>
      </c>
      <c r="BU18603" s="32" t="str">
        <f t="shared" ref="BU18603:BU18634" si="2124">IF(AND($BU$1=CI18603,ISERROR(VLOOKUP(CG18603,Kisiv,2,FALSE))=FALSE),CB18603,"")</f>
        <v/>
      </c>
      <c r="BV18603" s="32" t="str">
        <f t="shared" ref="BV18603:BV18634" si="2125">IF(BU18603&lt;&gt;"",RANK(BU18603,$BU$7:$BU$33000,1),"")</f>
        <v/>
      </c>
      <c r="BW18603" s="32" t="str">
        <f t="shared" ref="BW18603:BW18634" si="2126">IF(CC18603&lt;min,$BW$2,IF(CC18603&lt;=max,CG18603,""))</f>
        <v/>
      </c>
      <c r="BX18603" s="32" t="str">
        <f t="shared" ref="BX18603:BX18634" si="2127">IF(AND(OR($BX$1=0,$BX$1=CG18603),OR($BX$2=0,IF(ISERROR(SEARCH($BX$2,CJ18603&amp;CK18603&amp;CL18603,1)),FALSE,TRUE))),CB18603,"")</f>
        <v/>
      </c>
      <c r="BY18603" s="32" t="str">
        <f t="shared" ref="BY18603:BY18634" si="2128">IF(AND(BX18603&lt;&gt;"",CC18603&lt;&gt;$CD$2),RANK(BX18603,$BX$7:$BX$33000,1),"")</f>
        <v/>
      </c>
      <c r="BZ18603" s="32" t="str">
        <f t="shared" ref="BZ18603:BZ18634" si="2129">IF(AND(CC18603&lt;$BZ$2,CI18603=$BZ$4),$BZ$5,IF(AND(CC18603&lt;=$BZ$3,CI18603=$BZ$4),CB18603,""))</f>
        <v/>
      </c>
      <c r="CA18603" s="32" t="str">
        <f t="shared" ref="CA18603:CA18634" si="2130">IF(AND(BZ18603&lt;&gt;"",BZ18603&lt;&gt;$BZ$5),RANK(BZ18603,$BZ$7:$BZ$33000,1),"")</f>
        <v/>
      </c>
      <c r="CB18603" s="33">
        <f>IF(COUNTIF($CD$7:CD18603,CD18603)=1,CD18603,CD18603+COUNTIF($CD$6:CD18602,CD18603))</f>
        <v>61807</v>
      </c>
      <c r="CC18603" s="34">
        <f t="shared" ref="CC18603:CC18634" si="2131">IF(INDEX(gb,CH18603,1)&lt;&gt;1,INDEX(gb,CH18603,1),$CD$2)</f>
        <v>55153</v>
      </c>
      <c r="CD18603" s="32">
        <f t="shared" ref="CD18603:CD18634" si="2132">IF(CC18603&lt;&gt;$CD$2,RANK(CC18603,$CC$7:$CC$33000,1),$CD$2)</f>
        <v>55153</v>
      </c>
      <c r="CE18603" s="32">
        <f t="shared" ref="CE18603:CE18634" si="2133">INDEX(gb,CH18603,6)</f>
        <v>0</v>
      </c>
      <c r="CF18603" s="32">
        <f t="shared" ref="CF18603:CF18634" si="2134">INDEX(gb,CH18603,8)</f>
        <v>0</v>
      </c>
      <c r="CG18603" s="32" t="str">
        <f t="shared" ref="CG18603:CG18634" si="2135">INDEX(gb,CH18603,7)&amp;INDEX(gb,CH18603,9)</f>
        <v/>
      </c>
      <c r="CH18603" s="32">
        <v>98</v>
      </c>
      <c r="CI18603" s="32" t="s">
        <v>14</v>
      </c>
      <c r="CJ18603" s="32" t="str">
        <f t="shared" ref="CJ18603:CJ18634" si="2136">IF(INDEX(gb,CH18603,5)&lt;&gt;0,INDEX(gb,CH18603,5),"")</f>
        <v/>
      </c>
      <c r="CK18603" s="32" t="str">
        <f t="shared" ref="CK18603:CK18634" si="2137">IF(INDEX(gb,CH18603,10)&lt;&gt;0,INDEX(gb,CH18603,10),"")</f>
        <v/>
      </c>
      <c r="CL18603" s="32" t="str">
        <f t="shared" ref="CL18603:CL18634" si="2138">IF(INDEX(gb,CH18603,11)&lt;&gt;0,INDEX(gb,CH18603,11),"")</f>
        <v/>
      </c>
      <c r="CM18603" s="32" t="str">
        <f t="shared" ref="CM18603:CM18634" si="2139">IF(INDEX(gb,CH18603,4)&lt;&gt;0,INDEX(gb,CH18603,4),"")</f>
        <v/>
      </c>
      <c r="CN18603" s="32" t="str">
        <f t="shared" ref="CN18603:CN18634" si="2140">IF(INDEX(gb,CH18603,3)&lt;&gt;0,INDEX(gb,CH18603,3),"")</f>
        <v/>
      </c>
    </row>
    <row r="18604" spans="71:92" x14ac:dyDescent="0.3">
      <c r="BS18604" s="32" t="str">
        <f>IF(Kiadasi_kiseroiv!$K$2=BT18604,BV18604,"")</f>
        <v/>
      </c>
      <c r="BT18604" s="34" t="str">
        <f t="shared" si="2123"/>
        <v/>
      </c>
      <c r="BU18604" s="32" t="str">
        <f t="shared" si="2124"/>
        <v/>
      </c>
      <c r="BV18604" s="32" t="str">
        <f t="shared" si="2125"/>
        <v/>
      </c>
      <c r="BW18604" s="32" t="str">
        <f t="shared" si="2126"/>
        <v/>
      </c>
      <c r="BX18604" s="32" t="str">
        <f t="shared" si="2127"/>
        <v/>
      </c>
      <c r="BY18604" s="32" t="str">
        <f t="shared" si="2128"/>
        <v/>
      </c>
      <c r="BZ18604" s="32" t="str">
        <f t="shared" si="2129"/>
        <v/>
      </c>
      <c r="CA18604" s="32" t="str">
        <f t="shared" si="2130"/>
        <v/>
      </c>
      <c r="CB18604" s="33">
        <f>IF(COUNTIF($CD$7:CD18604,CD18604)=1,CD18604,CD18604+COUNTIF($CD$6:CD18603,CD18604))</f>
        <v>61808</v>
      </c>
      <c r="CC18604" s="34">
        <f t="shared" si="2131"/>
        <v>55153</v>
      </c>
      <c r="CD18604" s="32">
        <f t="shared" si="2132"/>
        <v>55153</v>
      </c>
      <c r="CE18604" s="32">
        <f t="shared" si="2133"/>
        <v>0</v>
      </c>
      <c r="CF18604" s="32">
        <f t="shared" si="2134"/>
        <v>0</v>
      </c>
      <c r="CG18604" s="32" t="str">
        <f t="shared" si="2135"/>
        <v/>
      </c>
      <c r="CH18604" s="32">
        <v>99</v>
      </c>
      <c r="CI18604" s="32" t="s">
        <v>14</v>
      </c>
      <c r="CJ18604" s="32" t="str">
        <f t="shared" si="2136"/>
        <v/>
      </c>
      <c r="CK18604" s="32" t="str">
        <f t="shared" si="2137"/>
        <v/>
      </c>
      <c r="CL18604" s="32" t="str">
        <f t="shared" si="2138"/>
        <v/>
      </c>
      <c r="CM18604" s="32" t="str">
        <f t="shared" si="2139"/>
        <v/>
      </c>
      <c r="CN18604" s="32" t="str">
        <f t="shared" si="2140"/>
        <v/>
      </c>
    </row>
    <row r="18605" spans="71:92" x14ac:dyDescent="0.3">
      <c r="BS18605" s="32" t="str">
        <f>IF(Kiadasi_kiseroiv!$K$2=BT18605,BV18605,"")</f>
        <v/>
      </c>
      <c r="BT18605" s="34" t="str">
        <f t="shared" si="2123"/>
        <v/>
      </c>
      <c r="BU18605" s="32" t="str">
        <f t="shared" si="2124"/>
        <v/>
      </c>
      <c r="BV18605" s="32" t="str">
        <f t="shared" si="2125"/>
        <v/>
      </c>
      <c r="BW18605" s="32" t="str">
        <f t="shared" si="2126"/>
        <v/>
      </c>
      <c r="BX18605" s="32" t="str">
        <f t="shared" si="2127"/>
        <v/>
      </c>
      <c r="BY18605" s="32" t="str">
        <f t="shared" si="2128"/>
        <v/>
      </c>
      <c r="BZ18605" s="32" t="str">
        <f t="shared" si="2129"/>
        <v/>
      </c>
      <c r="CA18605" s="32" t="str">
        <f t="shared" si="2130"/>
        <v/>
      </c>
      <c r="CB18605" s="33">
        <f>IF(COUNTIF($CD$7:CD18605,CD18605)=1,CD18605,CD18605+COUNTIF($CD$6:CD18604,CD18605))</f>
        <v>61809</v>
      </c>
      <c r="CC18605" s="34">
        <f t="shared" si="2131"/>
        <v>55153</v>
      </c>
      <c r="CD18605" s="32">
        <f t="shared" si="2132"/>
        <v>55153</v>
      </c>
      <c r="CE18605" s="32">
        <f t="shared" si="2133"/>
        <v>0</v>
      </c>
      <c r="CF18605" s="32">
        <f t="shared" si="2134"/>
        <v>0</v>
      </c>
      <c r="CG18605" s="32" t="str">
        <f t="shared" si="2135"/>
        <v/>
      </c>
      <c r="CH18605" s="32">
        <v>100</v>
      </c>
      <c r="CI18605" s="32" t="s">
        <v>14</v>
      </c>
      <c r="CJ18605" s="32" t="str">
        <f t="shared" si="2136"/>
        <v/>
      </c>
      <c r="CK18605" s="32" t="str">
        <f t="shared" si="2137"/>
        <v/>
      </c>
      <c r="CL18605" s="32" t="str">
        <f t="shared" si="2138"/>
        <v/>
      </c>
      <c r="CM18605" s="32" t="str">
        <f t="shared" si="2139"/>
        <v/>
      </c>
      <c r="CN18605" s="32" t="str">
        <f t="shared" si="2140"/>
        <v/>
      </c>
    </row>
    <row r="18606" spans="71:92" x14ac:dyDescent="0.3">
      <c r="BS18606" s="32" t="str">
        <f>IF(Kiadasi_kiseroiv!$K$2=BT18606,BV18606,"")</f>
        <v/>
      </c>
      <c r="BT18606" s="34" t="str">
        <f t="shared" si="2123"/>
        <v/>
      </c>
      <c r="BU18606" s="32" t="str">
        <f t="shared" si="2124"/>
        <v/>
      </c>
      <c r="BV18606" s="32" t="str">
        <f t="shared" si="2125"/>
        <v/>
      </c>
      <c r="BW18606" s="32" t="str">
        <f t="shared" si="2126"/>
        <v/>
      </c>
      <c r="BX18606" s="32" t="str">
        <f t="shared" si="2127"/>
        <v/>
      </c>
      <c r="BY18606" s="32" t="str">
        <f t="shared" si="2128"/>
        <v/>
      </c>
      <c r="BZ18606" s="32" t="str">
        <f t="shared" si="2129"/>
        <v/>
      </c>
      <c r="CA18606" s="32" t="str">
        <f t="shared" si="2130"/>
        <v/>
      </c>
      <c r="CB18606" s="33">
        <f>IF(COUNTIF($CD$7:CD18606,CD18606)=1,CD18606,CD18606+COUNTIF($CD$6:CD18605,CD18606))</f>
        <v>61810</v>
      </c>
      <c r="CC18606" s="34">
        <f t="shared" si="2131"/>
        <v>55153</v>
      </c>
      <c r="CD18606" s="32">
        <f t="shared" si="2132"/>
        <v>55153</v>
      </c>
      <c r="CE18606" s="32">
        <f t="shared" si="2133"/>
        <v>0</v>
      </c>
      <c r="CF18606" s="32">
        <f t="shared" si="2134"/>
        <v>0</v>
      </c>
      <c r="CG18606" s="32" t="str">
        <f t="shared" si="2135"/>
        <v/>
      </c>
      <c r="CH18606" s="32">
        <v>101</v>
      </c>
      <c r="CI18606" s="32" t="s">
        <v>14</v>
      </c>
      <c r="CJ18606" s="32" t="str">
        <f t="shared" si="2136"/>
        <v/>
      </c>
      <c r="CK18606" s="32" t="str">
        <f t="shared" si="2137"/>
        <v/>
      </c>
      <c r="CL18606" s="32" t="str">
        <f t="shared" si="2138"/>
        <v/>
      </c>
      <c r="CM18606" s="32" t="str">
        <f t="shared" si="2139"/>
        <v/>
      </c>
      <c r="CN18606" s="32" t="str">
        <f t="shared" si="2140"/>
        <v/>
      </c>
    </row>
    <row r="18607" spans="71:92" x14ac:dyDescent="0.3">
      <c r="BS18607" s="32" t="str">
        <f>IF(Kiadasi_kiseroiv!$K$2=BT18607,BV18607,"")</f>
        <v/>
      </c>
      <c r="BT18607" s="34" t="str">
        <f t="shared" si="2123"/>
        <v/>
      </c>
      <c r="BU18607" s="32" t="str">
        <f t="shared" si="2124"/>
        <v/>
      </c>
      <c r="BV18607" s="32" t="str">
        <f t="shared" si="2125"/>
        <v/>
      </c>
      <c r="BW18607" s="32" t="str">
        <f t="shared" si="2126"/>
        <v/>
      </c>
      <c r="BX18607" s="32" t="str">
        <f t="shared" si="2127"/>
        <v/>
      </c>
      <c r="BY18607" s="32" t="str">
        <f t="shared" si="2128"/>
        <v/>
      </c>
      <c r="BZ18607" s="32" t="str">
        <f t="shared" si="2129"/>
        <v/>
      </c>
      <c r="CA18607" s="32" t="str">
        <f t="shared" si="2130"/>
        <v/>
      </c>
      <c r="CB18607" s="33">
        <f>IF(COUNTIF($CD$7:CD18607,CD18607)=1,CD18607,CD18607+COUNTIF($CD$6:CD18606,CD18607))</f>
        <v>61811</v>
      </c>
      <c r="CC18607" s="34">
        <f t="shared" si="2131"/>
        <v>55153</v>
      </c>
      <c r="CD18607" s="32">
        <f t="shared" si="2132"/>
        <v>55153</v>
      </c>
      <c r="CE18607" s="32">
        <f t="shared" si="2133"/>
        <v>0</v>
      </c>
      <c r="CF18607" s="32">
        <f t="shared" si="2134"/>
        <v>0</v>
      </c>
      <c r="CG18607" s="32" t="str">
        <f t="shared" si="2135"/>
        <v/>
      </c>
      <c r="CH18607" s="32">
        <v>102</v>
      </c>
      <c r="CI18607" s="32" t="s">
        <v>14</v>
      </c>
      <c r="CJ18607" s="32" t="str">
        <f t="shared" si="2136"/>
        <v/>
      </c>
      <c r="CK18607" s="32" t="str">
        <f t="shared" si="2137"/>
        <v/>
      </c>
      <c r="CL18607" s="32" t="str">
        <f t="shared" si="2138"/>
        <v/>
      </c>
      <c r="CM18607" s="32" t="str">
        <f t="shared" si="2139"/>
        <v/>
      </c>
      <c r="CN18607" s="32" t="str">
        <f t="shared" si="2140"/>
        <v/>
      </c>
    </row>
    <row r="18608" spans="71:92" x14ac:dyDescent="0.3">
      <c r="BS18608" s="32" t="str">
        <f>IF(Kiadasi_kiseroiv!$K$2=BT18608,BV18608,"")</f>
        <v/>
      </c>
      <c r="BT18608" s="34" t="str">
        <f t="shared" si="2123"/>
        <v/>
      </c>
      <c r="BU18608" s="32" t="str">
        <f t="shared" si="2124"/>
        <v/>
      </c>
      <c r="BV18608" s="32" t="str">
        <f t="shared" si="2125"/>
        <v/>
      </c>
      <c r="BW18608" s="32" t="str">
        <f t="shared" si="2126"/>
        <v/>
      </c>
      <c r="BX18608" s="32" t="str">
        <f t="shared" si="2127"/>
        <v/>
      </c>
      <c r="BY18608" s="32" t="str">
        <f t="shared" si="2128"/>
        <v/>
      </c>
      <c r="BZ18608" s="32" t="str">
        <f t="shared" si="2129"/>
        <v/>
      </c>
      <c r="CA18608" s="32" t="str">
        <f t="shared" si="2130"/>
        <v/>
      </c>
      <c r="CB18608" s="33">
        <f>IF(COUNTIF($CD$7:CD18608,CD18608)=1,CD18608,CD18608+COUNTIF($CD$6:CD18607,CD18608))</f>
        <v>61812</v>
      </c>
      <c r="CC18608" s="34">
        <f t="shared" si="2131"/>
        <v>55153</v>
      </c>
      <c r="CD18608" s="32">
        <f t="shared" si="2132"/>
        <v>55153</v>
      </c>
      <c r="CE18608" s="32">
        <f t="shared" si="2133"/>
        <v>0</v>
      </c>
      <c r="CF18608" s="32">
        <f t="shared" si="2134"/>
        <v>0</v>
      </c>
      <c r="CG18608" s="32" t="str">
        <f t="shared" si="2135"/>
        <v/>
      </c>
      <c r="CH18608" s="32">
        <v>103</v>
      </c>
      <c r="CI18608" s="32" t="s">
        <v>14</v>
      </c>
      <c r="CJ18608" s="32" t="str">
        <f t="shared" si="2136"/>
        <v/>
      </c>
      <c r="CK18608" s="32" t="str">
        <f t="shared" si="2137"/>
        <v/>
      </c>
      <c r="CL18608" s="32" t="str">
        <f t="shared" si="2138"/>
        <v/>
      </c>
      <c r="CM18608" s="32" t="str">
        <f t="shared" si="2139"/>
        <v/>
      </c>
      <c r="CN18608" s="32" t="str">
        <f t="shared" si="2140"/>
        <v/>
      </c>
    </row>
    <row r="18609" spans="71:92" x14ac:dyDescent="0.3">
      <c r="BS18609" s="32" t="str">
        <f>IF(Kiadasi_kiseroiv!$K$2=BT18609,BV18609,"")</f>
        <v/>
      </c>
      <c r="BT18609" s="34" t="str">
        <f t="shared" si="2123"/>
        <v/>
      </c>
      <c r="BU18609" s="32" t="str">
        <f t="shared" si="2124"/>
        <v/>
      </c>
      <c r="BV18609" s="32" t="str">
        <f t="shared" si="2125"/>
        <v/>
      </c>
      <c r="BW18609" s="32" t="str">
        <f t="shared" si="2126"/>
        <v/>
      </c>
      <c r="BX18609" s="32" t="str">
        <f t="shared" si="2127"/>
        <v/>
      </c>
      <c r="BY18609" s="32" t="str">
        <f t="shared" si="2128"/>
        <v/>
      </c>
      <c r="BZ18609" s="32" t="str">
        <f t="shared" si="2129"/>
        <v/>
      </c>
      <c r="CA18609" s="32" t="str">
        <f t="shared" si="2130"/>
        <v/>
      </c>
      <c r="CB18609" s="33">
        <f>IF(COUNTIF($CD$7:CD18609,CD18609)=1,CD18609,CD18609+COUNTIF($CD$6:CD18608,CD18609))</f>
        <v>61813</v>
      </c>
      <c r="CC18609" s="34">
        <f t="shared" si="2131"/>
        <v>55153</v>
      </c>
      <c r="CD18609" s="32">
        <f t="shared" si="2132"/>
        <v>55153</v>
      </c>
      <c r="CE18609" s="32">
        <f t="shared" si="2133"/>
        <v>0</v>
      </c>
      <c r="CF18609" s="32">
        <f t="shared" si="2134"/>
        <v>0</v>
      </c>
      <c r="CG18609" s="32" t="str">
        <f t="shared" si="2135"/>
        <v/>
      </c>
      <c r="CH18609" s="32">
        <v>104</v>
      </c>
      <c r="CI18609" s="32" t="s">
        <v>14</v>
      </c>
      <c r="CJ18609" s="32" t="str">
        <f t="shared" si="2136"/>
        <v/>
      </c>
      <c r="CK18609" s="32" t="str">
        <f t="shared" si="2137"/>
        <v/>
      </c>
      <c r="CL18609" s="32" t="str">
        <f t="shared" si="2138"/>
        <v/>
      </c>
      <c r="CM18609" s="32" t="str">
        <f t="shared" si="2139"/>
        <v/>
      </c>
      <c r="CN18609" s="32" t="str">
        <f t="shared" si="2140"/>
        <v/>
      </c>
    </row>
    <row r="18610" spans="71:92" x14ac:dyDescent="0.3">
      <c r="BS18610" s="32" t="str">
        <f>IF(Kiadasi_kiseroiv!$K$2=BT18610,BV18610,"")</f>
        <v/>
      </c>
      <c r="BT18610" s="34" t="str">
        <f t="shared" si="2123"/>
        <v/>
      </c>
      <c r="BU18610" s="32" t="str">
        <f t="shared" si="2124"/>
        <v/>
      </c>
      <c r="BV18610" s="32" t="str">
        <f t="shared" si="2125"/>
        <v/>
      </c>
      <c r="BW18610" s="32" t="str">
        <f t="shared" si="2126"/>
        <v/>
      </c>
      <c r="BX18610" s="32" t="str">
        <f t="shared" si="2127"/>
        <v/>
      </c>
      <c r="BY18610" s="32" t="str">
        <f t="shared" si="2128"/>
        <v/>
      </c>
      <c r="BZ18610" s="32" t="str">
        <f t="shared" si="2129"/>
        <v/>
      </c>
      <c r="CA18610" s="32" t="str">
        <f t="shared" si="2130"/>
        <v/>
      </c>
      <c r="CB18610" s="33">
        <f>IF(COUNTIF($CD$7:CD18610,CD18610)=1,CD18610,CD18610+COUNTIF($CD$6:CD18609,CD18610))</f>
        <v>61814</v>
      </c>
      <c r="CC18610" s="34">
        <f t="shared" si="2131"/>
        <v>55153</v>
      </c>
      <c r="CD18610" s="32">
        <f t="shared" si="2132"/>
        <v>55153</v>
      </c>
      <c r="CE18610" s="32">
        <f t="shared" si="2133"/>
        <v>0</v>
      </c>
      <c r="CF18610" s="32">
        <f t="shared" si="2134"/>
        <v>0</v>
      </c>
      <c r="CG18610" s="32" t="str">
        <f t="shared" si="2135"/>
        <v/>
      </c>
      <c r="CH18610" s="32">
        <v>105</v>
      </c>
      <c r="CI18610" s="32" t="s">
        <v>14</v>
      </c>
      <c r="CJ18610" s="32" t="str">
        <f t="shared" si="2136"/>
        <v/>
      </c>
      <c r="CK18610" s="32" t="str">
        <f t="shared" si="2137"/>
        <v/>
      </c>
      <c r="CL18610" s="32" t="str">
        <f t="shared" si="2138"/>
        <v/>
      </c>
      <c r="CM18610" s="32" t="str">
        <f t="shared" si="2139"/>
        <v/>
      </c>
      <c r="CN18610" s="32" t="str">
        <f t="shared" si="2140"/>
        <v/>
      </c>
    </row>
    <row r="18611" spans="71:92" x14ac:dyDescent="0.3">
      <c r="BS18611" s="32" t="str">
        <f>IF(Kiadasi_kiseroiv!$K$2=BT18611,BV18611,"")</f>
        <v/>
      </c>
      <c r="BT18611" s="34" t="str">
        <f t="shared" si="2123"/>
        <v/>
      </c>
      <c r="BU18611" s="32" t="str">
        <f t="shared" si="2124"/>
        <v/>
      </c>
      <c r="BV18611" s="32" t="str">
        <f t="shared" si="2125"/>
        <v/>
      </c>
      <c r="BW18611" s="32" t="str">
        <f t="shared" si="2126"/>
        <v/>
      </c>
      <c r="BX18611" s="32" t="str">
        <f t="shared" si="2127"/>
        <v/>
      </c>
      <c r="BY18611" s="32" t="str">
        <f t="shared" si="2128"/>
        <v/>
      </c>
      <c r="BZ18611" s="32" t="str">
        <f t="shared" si="2129"/>
        <v/>
      </c>
      <c r="CA18611" s="32" t="str">
        <f t="shared" si="2130"/>
        <v/>
      </c>
      <c r="CB18611" s="33">
        <f>IF(COUNTIF($CD$7:CD18611,CD18611)=1,CD18611,CD18611+COUNTIF($CD$6:CD18610,CD18611))</f>
        <v>61815</v>
      </c>
      <c r="CC18611" s="34">
        <f t="shared" si="2131"/>
        <v>55153</v>
      </c>
      <c r="CD18611" s="32">
        <f t="shared" si="2132"/>
        <v>55153</v>
      </c>
      <c r="CE18611" s="32">
        <f t="shared" si="2133"/>
        <v>0</v>
      </c>
      <c r="CF18611" s="32">
        <f t="shared" si="2134"/>
        <v>0</v>
      </c>
      <c r="CG18611" s="32" t="str">
        <f t="shared" si="2135"/>
        <v/>
      </c>
      <c r="CH18611" s="32">
        <v>106</v>
      </c>
      <c r="CI18611" s="32" t="s">
        <v>14</v>
      </c>
      <c r="CJ18611" s="32" t="str">
        <f t="shared" si="2136"/>
        <v/>
      </c>
      <c r="CK18611" s="32" t="str">
        <f t="shared" si="2137"/>
        <v/>
      </c>
      <c r="CL18611" s="32" t="str">
        <f t="shared" si="2138"/>
        <v/>
      </c>
      <c r="CM18611" s="32" t="str">
        <f t="shared" si="2139"/>
        <v/>
      </c>
      <c r="CN18611" s="32" t="str">
        <f t="shared" si="2140"/>
        <v/>
      </c>
    </row>
    <row r="18612" spans="71:92" x14ac:dyDescent="0.3">
      <c r="BS18612" s="32" t="str">
        <f>IF(Kiadasi_kiseroiv!$K$2=BT18612,BV18612,"")</f>
        <v/>
      </c>
      <c r="BT18612" s="34" t="str">
        <f t="shared" si="2123"/>
        <v/>
      </c>
      <c r="BU18612" s="32" t="str">
        <f t="shared" si="2124"/>
        <v/>
      </c>
      <c r="BV18612" s="32" t="str">
        <f t="shared" si="2125"/>
        <v/>
      </c>
      <c r="BW18612" s="32" t="str">
        <f t="shared" si="2126"/>
        <v/>
      </c>
      <c r="BX18612" s="32" t="str">
        <f t="shared" si="2127"/>
        <v/>
      </c>
      <c r="BY18612" s="32" t="str">
        <f t="shared" si="2128"/>
        <v/>
      </c>
      <c r="BZ18612" s="32" t="str">
        <f t="shared" si="2129"/>
        <v/>
      </c>
      <c r="CA18612" s="32" t="str">
        <f t="shared" si="2130"/>
        <v/>
      </c>
      <c r="CB18612" s="33">
        <f>IF(COUNTIF($CD$7:CD18612,CD18612)=1,CD18612,CD18612+COUNTIF($CD$6:CD18611,CD18612))</f>
        <v>61816</v>
      </c>
      <c r="CC18612" s="34">
        <f t="shared" si="2131"/>
        <v>55153</v>
      </c>
      <c r="CD18612" s="32">
        <f t="shared" si="2132"/>
        <v>55153</v>
      </c>
      <c r="CE18612" s="32">
        <f t="shared" si="2133"/>
        <v>0</v>
      </c>
      <c r="CF18612" s="32">
        <f t="shared" si="2134"/>
        <v>0</v>
      </c>
      <c r="CG18612" s="32" t="str">
        <f t="shared" si="2135"/>
        <v/>
      </c>
      <c r="CH18612" s="32">
        <v>107</v>
      </c>
      <c r="CI18612" s="32" t="s">
        <v>14</v>
      </c>
      <c r="CJ18612" s="32" t="str">
        <f t="shared" si="2136"/>
        <v/>
      </c>
      <c r="CK18612" s="32" t="str">
        <f t="shared" si="2137"/>
        <v/>
      </c>
      <c r="CL18612" s="32" t="str">
        <f t="shared" si="2138"/>
        <v/>
      </c>
      <c r="CM18612" s="32" t="str">
        <f t="shared" si="2139"/>
        <v/>
      </c>
      <c r="CN18612" s="32" t="str">
        <f t="shared" si="2140"/>
        <v/>
      </c>
    </row>
    <row r="18613" spans="71:92" x14ac:dyDescent="0.3">
      <c r="BS18613" s="32" t="str">
        <f>IF(Kiadasi_kiseroiv!$K$2=BT18613,BV18613,"")</f>
        <v/>
      </c>
      <c r="BT18613" s="34" t="str">
        <f t="shared" si="2123"/>
        <v/>
      </c>
      <c r="BU18613" s="32" t="str">
        <f t="shared" si="2124"/>
        <v/>
      </c>
      <c r="BV18613" s="32" t="str">
        <f t="shared" si="2125"/>
        <v/>
      </c>
      <c r="BW18613" s="32" t="str">
        <f t="shared" si="2126"/>
        <v/>
      </c>
      <c r="BX18613" s="32" t="str">
        <f t="shared" si="2127"/>
        <v/>
      </c>
      <c r="BY18613" s="32" t="str">
        <f t="shared" si="2128"/>
        <v/>
      </c>
      <c r="BZ18613" s="32" t="str">
        <f t="shared" si="2129"/>
        <v/>
      </c>
      <c r="CA18613" s="32" t="str">
        <f t="shared" si="2130"/>
        <v/>
      </c>
      <c r="CB18613" s="33">
        <f>IF(COUNTIF($CD$7:CD18613,CD18613)=1,CD18613,CD18613+COUNTIF($CD$6:CD18612,CD18613))</f>
        <v>61817</v>
      </c>
      <c r="CC18613" s="34">
        <f t="shared" si="2131"/>
        <v>55153</v>
      </c>
      <c r="CD18613" s="32">
        <f t="shared" si="2132"/>
        <v>55153</v>
      </c>
      <c r="CE18613" s="32">
        <f t="shared" si="2133"/>
        <v>0</v>
      </c>
      <c r="CF18613" s="32">
        <f t="shared" si="2134"/>
        <v>0</v>
      </c>
      <c r="CG18613" s="32" t="str">
        <f t="shared" si="2135"/>
        <v/>
      </c>
      <c r="CH18613" s="32">
        <v>108</v>
      </c>
      <c r="CI18613" s="32" t="s">
        <v>14</v>
      </c>
      <c r="CJ18613" s="32" t="str">
        <f t="shared" si="2136"/>
        <v/>
      </c>
      <c r="CK18613" s="32" t="str">
        <f t="shared" si="2137"/>
        <v/>
      </c>
      <c r="CL18613" s="32" t="str">
        <f t="shared" si="2138"/>
        <v/>
      </c>
      <c r="CM18613" s="32" t="str">
        <f t="shared" si="2139"/>
        <v/>
      </c>
      <c r="CN18613" s="32" t="str">
        <f t="shared" si="2140"/>
        <v/>
      </c>
    </row>
    <row r="18614" spans="71:92" x14ac:dyDescent="0.3">
      <c r="BS18614" s="32" t="str">
        <f>IF(Kiadasi_kiseroiv!$K$2=BT18614,BV18614,"")</f>
        <v/>
      </c>
      <c r="BT18614" s="34" t="str">
        <f t="shared" si="2123"/>
        <v/>
      </c>
      <c r="BU18614" s="32" t="str">
        <f t="shared" si="2124"/>
        <v/>
      </c>
      <c r="BV18614" s="32" t="str">
        <f t="shared" si="2125"/>
        <v/>
      </c>
      <c r="BW18614" s="32" t="str">
        <f t="shared" si="2126"/>
        <v/>
      </c>
      <c r="BX18614" s="32" t="str">
        <f t="shared" si="2127"/>
        <v/>
      </c>
      <c r="BY18614" s="32" t="str">
        <f t="shared" si="2128"/>
        <v/>
      </c>
      <c r="BZ18614" s="32" t="str">
        <f t="shared" si="2129"/>
        <v/>
      </c>
      <c r="CA18614" s="32" t="str">
        <f t="shared" si="2130"/>
        <v/>
      </c>
      <c r="CB18614" s="33">
        <f>IF(COUNTIF($CD$7:CD18614,CD18614)=1,CD18614,CD18614+COUNTIF($CD$6:CD18613,CD18614))</f>
        <v>61818</v>
      </c>
      <c r="CC18614" s="34">
        <f t="shared" si="2131"/>
        <v>55153</v>
      </c>
      <c r="CD18614" s="32">
        <f t="shared" si="2132"/>
        <v>55153</v>
      </c>
      <c r="CE18614" s="32">
        <f t="shared" si="2133"/>
        <v>0</v>
      </c>
      <c r="CF18614" s="32">
        <f t="shared" si="2134"/>
        <v>0</v>
      </c>
      <c r="CG18614" s="32" t="str">
        <f t="shared" si="2135"/>
        <v/>
      </c>
      <c r="CH18614" s="32">
        <v>109</v>
      </c>
      <c r="CI18614" s="32" t="s">
        <v>14</v>
      </c>
      <c r="CJ18614" s="32" t="str">
        <f t="shared" si="2136"/>
        <v/>
      </c>
      <c r="CK18614" s="32" t="str">
        <f t="shared" si="2137"/>
        <v/>
      </c>
      <c r="CL18614" s="32" t="str">
        <f t="shared" si="2138"/>
        <v/>
      </c>
      <c r="CM18614" s="32" t="str">
        <f t="shared" si="2139"/>
        <v/>
      </c>
      <c r="CN18614" s="32" t="str">
        <f t="shared" si="2140"/>
        <v/>
      </c>
    </row>
    <row r="18615" spans="71:92" x14ac:dyDescent="0.3">
      <c r="BS18615" s="32" t="str">
        <f>IF(Kiadasi_kiseroiv!$K$2=BT18615,BV18615,"")</f>
        <v/>
      </c>
      <c r="BT18615" s="34" t="str">
        <f t="shared" si="2123"/>
        <v/>
      </c>
      <c r="BU18615" s="32" t="str">
        <f t="shared" si="2124"/>
        <v/>
      </c>
      <c r="BV18615" s="32" t="str">
        <f t="shared" si="2125"/>
        <v/>
      </c>
      <c r="BW18615" s="32" t="str">
        <f t="shared" si="2126"/>
        <v/>
      </c>
      <c r="BX18615" s="32" t="str">
        <f t="shared" si="2127"/>
        <v/>
      </c>
      <c r="BY18615" s="32" t="str">
        <f t="shared" si="2128"/>
        <v/>
      </c>
      <c r="BZ18615" s="32" t="str">
        <f t="shared" si="2129"/>
        <v/>
      </c>
      <c r="CA18615" s="32" t="str">
        <f t="shared" si="2130"/>
        <v/>
      </c>
      <c r="CB18615" s="33">
        <f>IF(COUNTIF($CD$7:CD18615,CD18615)=1,CD18615,CD18615+COUNTIF($CD$6:CD18614,CD18615))</f>
        <v>61819</v>
      </c>
      <c r="CC18615" s="34">
        <f t="shared" si="2131"/>
        <v>55153</v>
      </c>
      <c r="CD18615" s="32">
        <f t="shared" si="2132"/>
        <v>55153</v>
      </c>
      <c r="CE18615" s="32">
        <f t="shared" si="2133"/>
        <v>0</v>
      </c>
      <c r="CF18615" s="32">
        <f t="shared" si="2134"/>
        <v>0</v>
      </c>
      <c r="CG18615" s="32" t="str">
        <f t="shared" si="2135"/>
        <v/>
      </c>
      <c r="CH18615" s="32">
        <v>110</v>
      </c>
      <c r="CI18615" s="32" t="s">
        <v>14</v>
      </c>
      <c r="CJ18615" s="32" t="str">
        <f t="shared" si="2136"/>
        <v/>
      </c>
      <c r="CK18615" s="32" t="str">
        <f t="shared" si="2137"/>
        <v/>
      </c>
      <c r="CL18615" s="32" t="str">
        <f t="shared" si="2138"/>
        <v/>
      </c>
      <c r="CM18615" s="32" t="str">
        <f t="shared" si="2139"/>
        <v/>
      </c>
      <c r="CN18615" s="32" t="str">
        <f t="shared" si="2140"/>
        <v/>
      </c>
    </row>
    <row r="18616" spans="71:92" x14ac:dyDescent="0.3">
      <c r="BS18616" s="32" t="str">
        <f>IF(Kiadasi_kiseroiv!$K$2=BT18616,BV18616,"")</f>
        <v/>
      </c>
      <c r="BT18616" s="34" t="str">
        <f t="shared" si="2123"/>
        <v/>
      </c>
      <c r="BU18616" s="32" t="str">
        <f t="shared" si="2124"/>
        <v/>
      </c>
      <c r="BV18616" s="32" t="str">
        <f t="shared" si="2125"/>
        <v/>
      </c>
      <c r="BW18616" s="32" t="str">
        <f t="shared" si="2126"/>
        <v/>
      </c>
      <c r="BX18616" s="32" t="str">
        <f t="shared" si="2127"/>
        <v/>
      </c>
      <c r="BY18616" s="32" t="str">
        <f t="shared" si="2128"/>
        <v/>
      </c>
      <c r="BZ18616" s="32" t="str">
        <f t="shared" si="2129"/>
        <v/>
      </c>
      <c r="CA18616" s="32" t="str">
        <f t="shared" si="2130"/>
        <v/>
      </c>
      <c r="CB18616" s="33">
        <f>IF(COUNTIF($CD$7:CD18616,CD18616)=1,CD18616,CD18616+COUNTIF($CD$6:CD18615,CD18616))</f>
        <v>61820</v>
      </c>
      <c r="CC18616" s="34">
        <f t="shared" si="2131"/>
        <v>55153</v>
      </c>
      <c r="CD18616" s="32">
        <f t="shared" si="2132"/>
        <v>55153</v>
      </c>
      <c r="CE18616" s="32">
        <f t="shared" si="2133"/>
        <v>0</v>
      </c>
      <c r="CF18616" s="32">
        <f t="shared" si="2134"/>
        <v>0</v>
      </c>
      <c r="CG18616" s="32" t="str">
        <f t="shared" si="2135"/>
        <v/>
      </c>
      <c r="CH18616" s="32">
        <v>111</v>
      </c>
      <c r="CI18616" s="32" t="s">
        <v>14</v>
      </c>
      <c r="CJ18616" s="32" t="str">
        <f t="shared" si="2136"/>
        <v/>
      </c>
      <c r="CK18616" s="32" t="str">
        <f t="shared" si="2137"/>
        <v/>
      </c>
      <c r="CL18616" s="32" t="str">
        <f t="shared" si="2138"/>
        <v/>
      </c>
      <c r="CM18616" s="32" t="str">
        <f t="shared" si="2139"/>
        <v/>
      </c>
      <c r="CN18616" s="32" t="str">
        <f t="shared" si="2140"/>
        <v/>
      </c>
    </row>
    <row r="18617" spans="71:92" x14ac:dyDescent="0.3">
      <c r="BS18617" s="32" t="str">
        <f>IF(Kiadasi_kiseroiv!$K$2=BT18617,BV18617,"")</f>
        <v/>
      </c>
      <c r="BT18617" s="34" t="str">
        <f t="shared" si="2123"/>
        <v/>
      </c>
      <c r="BU18617" s="32" t="str">
        <f t="shared" si="2124"/>
        <v/>
      </c>
      <c r="BV18617" s="32" t="str">
        <f t="shared" si="2125"/>
        <v/>
      </c>
      <c r="BW18617" s="32" t="str">
        <f t="shared" si="2126"/>
        <v/>
      </c>
      <c r="BX18617" s="32" t="str">
        <f t="shared" si="2127"/>
        <v/>
      </c>
      <c r="BY18617" s="32" t="str">
        <f t="shared" si="2128"/>
        <v/>
      </c>
      <c r="BZ18617" s="32" t="str">
        <f t="shared" si="2129"/>
        <v/>
      </c>
      <c r="CA18617" s="32" t="str">
        <f t="shared" si="2130"/>
        <v/>
      </c>
      <c r="CB18617" s="33">
        <f>IF(COUNTIF($CD$7:CD18617,CD18617)=1,CD18617,CD18617+COUNTIF($CD$6:CD18616,CD18617))</f>
        <v>61821</v>
      </c>
      <c r="CC18617" s="34">
        <f t="shared" si="2131"/>
        <v>55153</v>
      </c>
      <c r="CD18617" s="32">
        <f t="shared" si="2132"/>
        <v>55153</v>
      </c>
      <c r="CE18617" s="32">
        <f t="shared" si="2133"/>
        <v>0</v>
      </c>
      <c r="CF18617" s="32">
        <f t="shared" si="2134"/>
        <v>0</v>
      </c>
      <c r="CG18617" s="32" t="str">
        <f t="shared" si="2135"/>
        <v/>
      </c>
      <c r="CH18617" s="32">
        <v>112</v>
      </c>
      <c r="CI18617" s="32" t="s">
        <v>14</v>
      </c>
      <c r="CJ18617" s="32" t="str">
        <f t="shared" si="2136"/>
        <v/>
      </c>
      <c r="CK18617" s="32" t="str">
        <f t="shared" si="2137"/>
        <v/>
      </c>
      <c r="CL18617" s="32" t="str">
        <f t="shared" si="2138"/>
        <v/>
      </c>
      <c r="CM18617" s="32" t="str">
        <f t="shared" si="2139"/>
        <v/>
      </c>
      <c r="CN18617" s="32" t="str">
        <f t="shared" si="2140"/>
        <v/>
      </c>
    </row>
    <row r="18618" spans="71:92" x14ac:dyDescent="0.3">
      <c r="BS18618" s="32" t="str">
        <f>IF(Kiadasi_kiseroiv!$K$2=BT18618,BV18618,"")</f>
        <v/>
      </c>
      <c r="BT18618" s="34" t="str">
        <f t="shared" si="2123"/>
        <v/>
      </c>
      <c r="BU18618" s="32" t="str">
        <f t="shared" si="2124"/>
        <v/>
      </c>
      <c r="BV18618" s="32" t="str">
        <f t="shared" si="2125"/>
        <v/>
      </c>
      <c r="BW18618" s="32" t="str">
        <f t="shared" si="2126"/>
        <v/>
      </c>
      <c r="BX18618" s="32" t="str">
        <f t="shared" si="2127"/>
        <v/>
      </c>
      <c r="BY18618" s="32" t="str">
        <f t="shared" si="2128"/>
        <v/>
      </c>
      <c r="BZ18618" s="32" t="str">
        <f t="shared" si="2129"/>
        <v/>
      </c>
      <c r="CA18618" s="32" t="str">
        <f t="shared" si="2130"/>
        <v/>
      </c>
      <c r="CB18618" s="33">
        <f>IF(COUNTIF($CD$7:CD18618,CD18618)=1,CD18618,CD18618+COUNTIF($CD$6:CD18617,CD18618))</f>
        <v>61822</v>
      </c>
      <c r="CC18618" s="34">
        <f t="shared" si="2131"/>
        <v>55153</v>
      </c>
      <c r="CD18618" s="32">
        <f t="shared" si="2132"/>
        <v>55153</v>
      </c>
      <c r="CE18618" s="32">
        <f t="shared" si="2133"/>
        <v>0</v>
      </c>
      <c r="CF18618" s="32">
        <f t="shared" si="2134"/>
        <v>0</v>
      </c>
      <c r="CG18618" s="32" t="str">
        <f t="shared" si="2135"/>
        <v/>
      </c>
      <c r="CH18618" s="32">
        <v>113</v>
      </c>
      <c r="CI18618" s="32" t="s">
        <v>14</v>
      </c>
      <c r="CJ18618" s="32" t="str">
        <f t="shared" si="2136"/>
        <v/>
      </c>
      <c r="CK18618" s="32" t="str">
        <f t="shared" si="2137"/>
        <v/>
      </c>
      <c r="CL18618" s="32" t="str">
        <f t="shared" si="2138"/>
        <v/>
      </c>
      <c r="CM18618" s="32" t="str">
        <f t="shared" si="2139"/>
        <v/>
      </c>
      <c r="CN18618" s="32" t="str">
        <f t="shared" si="2140"/>
        <v/>
      </c>
    </row>
    <row r="18619" spans="71:92" x14ac:dyDescent="0.3">
      <c r="BS18619" s="32" t="str">
        <f>IF(Kiadasi_kiseroiv!$K$2=BT18619,BV18619,"")</f>
        <v/>
      </c>
      <c r="BT18619" s="34" t="str">
        <f t="shared" si="2123"/>
        <v/>
      </c>
      <c r="BU18619" s="32" t="str">
        <f t="shared" si="2124"/>
        <v/>
      </c>
      <c r="BV18619" s="32" t="str">
        <f t="shared" si="2125"/>
        <v/>
      </c>
      <c r="BW18619" s="32" t="str">
        <f t="shared" si="2126"/>
        <v/>
      </c>
      <c r="BX18619" s="32" t="str">
        <f t="shared" si="2127"/>
        <v/>
      </c>
      <c r="BY18619" s="32" t="str">
        <f t="shared" si="2128"/>
        <v/>
      </c>
      <c r="BZ18619" s="32" t="str">
        <f t="shared" si="2129"/>
        <v/>
      </c>
      <c r="CA18619" s="32" t="str">
        <f t="shared" si="2130"/>
        <v/>
      </c>
      <c r="CB18619" s="33">
        <f>IF(COUNTIF($CD$7:CD18619,CD18619)=1,CD18619,CD18619+COUNTIF($CD$6:CD18618,CD18619))</f>
        <v>61823</v>
      </c>
      <c r="CC18619" s="34">
        <f t="shared" si="2131"/>
        <v>55153</v>
      </c>
      <c r="CD18619" s="32">
        <f t="shared" si="2132"/>
        <v>55153</v>
      </c>
      <c r="CE18619" s="32">
        <f t="shared" si="2133"/>
        <v>0</v>
      </c>
      <c r="CF18619" s="32">
        <f t="shared" si="2134"/>
        <v>0</v>
      </c>
      <c r="CG18619" s="32" t="str">
        <f t="shared" si="2135"/>
        <v/>
      </c>
      <c r="CH18619" s="32">
        <v>114</v>
      </c>
      <c r="CI18619" s="32" t="s">
        <v>14</v>
      </c>
      <c r="CJ18619" s="32" t="str">
        <f t="shared" si="2136"/>
        <v/>
      </c>
      <c r="CK18619" s="32" t="str">
        <f t="shared" si="2137"/>
        <v/>
      </c>
      <c r="CL18619" s="32" t="str">
        <f t="shared" si="2138"/>
        <v/>
      </c>
      <c r="CM18619" s="32" t="str">
        <f t="shared" si="2139"/>
        <v/>
      </c>
      <c r="CN18619" s="32" t="str">
        <f t="shared" si="2140"/>
        <v/>
      </c>
    </row>
    <row r="18620" spans="71:92" x14ac:dyDescent="0.3">
      <c r="BS18620" s="32" t="str">
        <f>IF(Kiadasi_kiseroiv!$K$2=BT18620,BV18620,"")</f>
        <v/>
      </c>
      <c r="BT18620" s="34" t="str">
        <f t="shared" si="2123"/>
        <v/>
      </c>
      <c r="BU18620" s="32" t="str">
        <f t="shared" si="2124"/>
        <v/>
      </c>
      <c r="BV18620" s="32" t="str">
        <f t="shared" si="2125"/>
        <v/>
      </c>
      <c r="BW18620" s="32" t="str">
        <f t="shared" si="2126"/>
        <v/>
      </c>
      <c r="BX18620" s="32" t="str">
        <f t="shared" si="2127"/>
        <v/>
      </c>
      <c r="BY18620" s="32" t="str">
        <f t="shared" si="2128"/>
        <v/>
      </c>
      <c r="BZ18620" s="32" t="str">
        <f t="shared" si="2129"/>
        <v/>
      </c>
      <c r="CA18620" s="32" t="str">
        <f t="shared" si="2130"/>
        <v/>
      </c>
      <c r="CB18620" s="33">
        <f>IF(COUNTIF($CD$7:CD18620,CD18620)=1,CD18620,CD18620+COUNTIF($CD$6:CD18619,CD18620))</f>
        <v>61824</v>
      </c>
      <c r="CC18620" s="34">
        <f t="shared" si="2131"/>
        <v>55153</v>
      </c>
      <c r="CD18620" s="32">
        <f t="shared" si="2132"/>
        <v>55153</v>
      </c>
      <c r="CE18620" s="32">
        <f t="shared" si="2133"/>
        <v>0</v>
      </c>
      <c r="CF18620" s="32">
        <f t="shared" si="2134"/>
        <v>0</v>
      </c>
      <c r="CG18620" s="32" t="str">
        <f t="shared" si="2135"/>
        <v/>
      </c>
      <c r="CH18620" s="32">
        <v>115</v>
      </c>
      <c r="CI18620" s="32" t="s">
        <v>14</v>
      </c>
      <c r="CJ18620" s="32" t="str">
        <f t="shared" si="2136"/>
        <v/>
      </c>
      <c r="CK18620" s="32" t="str">
        <f t="shared" si="2137"/>
        <v/>
      </c>
      <c r="CL18620" s="32" t="str">
        <f t="shared" si="2138"/>
        <v/>
      </c>
      <c r="CM18620" s="32" t="str">
        <f t="shared" si="2139"/>
        <v/>
      </c>
      <c r="CN18620" s="32" t="str">
        <f t="shared" si="2140"/>
        <v/>
      </c>
    </row>
    <row r="18621" spans="71:92" x14ac:dyDescent="0.3">
      <c r="BS18621" s="32" t="str">
        <f>IF(Kiadasi_kiseroiv!$K$2=BT18621,BV18621,"")</f>
        <v/>
      </c>
      <c r="BT18621" s="34" t="str">
        <f t="shared" si="2123"/>
        <v/>
      </c>
      <c r="BU18621" s="32" t="str">
        <f t="shared" si="2124"/>
        <v/>
      </c>
      <c r="BV18621" s="32" t="str">
        <f t="shared" si="2125"/>
        <v/>
      </c>
      <c r="BW18621" s="32" t="str">
        <f t="shared" si="2126"/>
        <v/>
      </c>
      <c r="BX18621" s="32" t="str">
        <f t="shared" si="2127"/>
        <v/>
      </c>
      <c r="BY18621" s="32" t="str">
        <f t="shared" si="2128"/>
        <v/>
      </c>
      <c r="BZ18621" s="32" t="str">
        <f t="shared" si="2129"/>
        <v/>
      </c>
      <c r="CA18621" s="32" t="str">
        <f t="shared" si="2130"/>
        <v/>
      </c>
      <c r="CB18621" s="33">
        <f>IF(COUNTIF($CD$7:CD18621,CD18621)=1,CD18621,CD18621+COUNTIF($CD$6:CD18620,CD18621))</f>
        <v>61825</v>
      </c>
      <c r="CC18621" s="34">
        <f t="shared" si="2131"/>
        <v>55153</v>
      </c>
      <c r="CD18621" s="32">
        <f t="shared" si="2132"/>
        <v>55153</v>
      </c>
      <c r="CE18621" s="32">
        <f t="shared" si="2133"/>
        <v>0</v>
      </c>
      <c r="CF18621" s="32">
        <f t="shared" si="2134"/>
        <v>0</v>
      </c>
      <c r="CG18621" s="32" t="str">
        <f t="shared" si="2135"/>
        <v/>
      </c>
      <c r="CH18621" s="32">
        <v>116</v>
      </c>
      <c r="CI18621" s="32" t="s">
        <v>14</v>
      </c>
      <c r="CJ18621" s="32" t="str">
        <f t="shared" si="2136"/>
        <v/>
      </c>
      <c r="CK18621" s="32" t="str">
        <f t="shared" si="2137"/>
        <v/>
      </c>
      <c r="CL18621" s="32" t="str">
        <f t="shared" si="2138"/>
        <v/>
      </c>
      <c r="CM18621" s="32" t="str">
        <f t="shared" si="2139"/>
        <v/>
      </c>
      <c r="CN18621" s="32" t="str">
        <f t="shared" si="2140"/>
        <v/>
      </c>
    </row>
    <row r="18622" spans="71:92" x14ac:dyDescent="0.3">
      <c r="BS18622" s="32" t="str">
        <f>IF(Kiadasi_kiseroiv!$K$2=BT18622,BV18622,"")</f>
        <v/>
      </c>
      <c r="BT18622" s="34" t="str">
        <f t="shared" si="2123"/>
        <v/>
      </c>
      <c r="BU18622" s="32" t="str">
        <f t="shared" si="2124"/>
        <v/>
      </c>
      <c r="BV18622" s="32" t="str">
        <f t="shared" si="2125"/>
        <v/>
      </c>
      <c r="BW18622" s="32" t="str">
        <f t="shared" si="2126"/>
        <v/>
      </c>
      <c r="BX18622" s="32" t="str">
        <f t="shared" si="2127"/>
        <v/>
      </c>
      <c r="BY18622" s="32" t="str">
        <f t="shared" si="2128"/>
        <v/>
      </c>
      <c r="BZ18622" s="32" t="str">
        <f t="shared" si="2129"/>
        <v/>
      </c>
      <c r="CA18622" s="32" t="str">
        <f t="shared" si="2130"/>
        <v/>
      </c>
      <c r="CB18622" s="33">
        <f>IF(COUNTIF($CD$7:CD18622,CD18622)=1,CD18622,CD18622+COUNTIF($CD$6:CD18621,CD18622))</f>
        <v>61826</v>
      </c>
      <c r="CC18622" s="34">
        <f t="shared" si="2131"/>
        <v>55153</v>
      </c>
      <c r="CD18622" s="32">
        <f t="shared" si="2132"/>
        <v>55153</v>
      </c>
      <c r="CE18622" s="32">
        <f t="shared" si="2133"/>
        <v>0</v>
      </c>
      <c r="CF18622" s="32">
        <f t="shared" si="2134"/>
        <v>0</v>
      </c>
      <c r="CG18622" s="32" t="str">
        <f t="shared" si="2135"/>
        <v/>
      </c>
      <c r="CH18622" s="32">
        <v>117</v>
      </c>
      <c r="CI18622" s="32" t="s">
        <v>14</v>
      </c>
      <c r="CJ18622" s="32" t="str">
        <f t="shared" si="2136"/>
        <v/>
      </c>
      <c r="CK18622" s="32" t="str">
        <f t="shared" si="2137"/>
        <v/>
      </c>
      <c r="CL18622" s="32" t="str">
        <f t="shared" si="2138"/>
        <v/>
      </c>
      <c r="CM18622" s="32" t="str">
        <f t="shared" si="2139"/>
        <v/>
      </c>
      <c r="CN18622" s="32" t="str">
        <f t="shared" si="2140"/>
        <v/>
      </c>
    </row>
    <row r="18623" spans="71:92" x14ac:dyDescent="0.3">
      <c r="BS18623" s="32" t="str">
        <f>IF(Kiadasi_kiseroiv!$K$2=BT18623,BV18623,"")</f>
        <v/>
      </c>
      <c r="BT18623" s="34" t="str">
        <f t="shared" si="2123"/>
        <v/>
      </c>
      <c r="BU18623" s="32" t="str">
        <f t="shared" si="2124"/>
        <v/>
      </c>
      <c r="BV18623" s="32" t="str">
        <f t="shared" si="2125"/>
        <v/>
      </c>
      <c r="BW18623" s="32" t="str">
        <f t="shared" si="2126"/>
        <v/>
      </c>
      <c r="BX18623" s="32" t="str">
        <f t="shared" si="2127"/>
        <v/>
      </c>
      <c r="BY18623" s="32" t="str">
        <f t="shared" si="2128"/>
        <v/>
      </c>
      <c r="BZ18623" s="32" t="str">
        <f t="shared" si="2129"/>
        <v/>
      </c>
      <c r="CA18623" s="32" t="str">
        <f t="shared" si="2130"/>
        <v/>
      </c>
      <c r="CB18623" s="33">
        <f>IF(COUNTIF($CD$7:CD18623,CD18623)=1,CD18623,CD18623+COUNTIF($CD$6:CD18622,CD18623))</f>
        <v>61827</v>
      </c>
      <c r="CC18623" s="34">
        <f t="shared" si="2131"/>
        <v>55153</v>
      </c>
      <c r="CD18623" s="32">
        <f t="shared" si="2132"/>
        <v>55153</v>
      </c>
      <c r="CE18623" s="32">
        <f t="shared" si="2133"/>
        <v>0</v>
      </c>
      <c r="CF18623" s="32">
        <f t="shared" si="2134"/>
        <v>0</v>
      </c>
      <c r="CG18623" s="32" t="str">
        <f t="shared" si="2135"/>
        <v/>
      </c>
      <c r="CH18623" s="32">
        <v>118</v>
      </c>
      <c r="CI18623" s="32" t="s">
        <v>14</v>
      </c>
      <c r="CJ18623" s="32" t="str">
        <f t="shared" si="2136"/>
        <v/>
      </c>
      <c r="CK18623" s="32" t="str">
        <f t="shared" si="2137"/>
        <v/>
      </c>
      <c r="CL18623" s="32" t="str">
        <f t="shared" si="2138"/>
        <v/>
      </c>
      <c r="CM18623" s="32" t="str">
        <f t="shared" si="2139"/>
        <v/>
      </c>
      <c r="CN18623" s="32" t="str">
        <f t="shared" si="2140"/>
        <v/>
      </c>
    </row>
    <row r="18624" spans="71:92" x14ac:dyDescent="0.3">
      <c r="BS18624" s="32" t="str">
        <f>IF(Kiadasi_kiseroiv!$K$2=BT18624,BV18624,"")</f>
        <v/>
      </c>
      <c r="BT18624" s="34" t="str">
        <f t="shared" si="2123"/>
        <v/>
      </c>
      <c r="BU18624" s="32" t="str">
        <f t="shared" si="2124"/>
        <v/>
      </c>
      <c r="BV18624" s="32" t="str">
        <f t="shared" si="2125"/>
        <v/>
      </c>
      <c r="BW18624" s="32" t="str">
        <f t="shared" si="2126"/>
        <v/>
      </c>
      <c r="BX18624" s="32" t="str">
        <f t="shared" si="2127"/>
        <v/>
      </c>
      <c r="BY18624" s="32" t="str">
        <f t="shared" si="2128"/>
        <v/>
      </c>
      <c r="BZ18624" s="32" t="str">
        <f t="shared" si="2129"/>
        <v/>
      </c>
      <c r="CA18624" s="32" t="str">
        <f t="shared" si="2130"/>
        <v/>
      </c>
      <c r="CB18624" s="33">
        <f>IF(COUNTIF($CD$7:CD18624,CD18624)=1,CD18624,CD18624+COUNTIF($CD$6:CD18623,CD18624))</f>
        <v>61828</v>
      </c>
      <c r="CC18624" s="34">
        <f t="shared" si="2131"/>
        <v>55153</v>
      </c>
      <c r="CD18624" s="32">
        <f t="shared" si="2132"/>
        <v>55153</v>
      </c>
      <c r="CE18624" s="32">
        <f t="shared" si="2133"/>
        <v>0</v>
      </c>
      <c r="CF18624" s="32">
        <f t="shared" si="2134"/>
        <v>0</v>
      </c>
      <c r="CG18624" s="32" t="str">
        <f t="shared" si="2135"/>
        <v/>
      </c>
      <c r="CH18624" s="32">
        <v>119</v>
      </c>
      <c r="CI18624" s="32" t="s">
        <v>14</v>
      </c>
      <c r="CJ18624" s="32" t="str">
        <f t="shared" si="2136"/>
        <v/>
      </c>
      <c r="CK18624" s="32" t="str">
        <f t="shared" si="2137"/>
        <v/>
      </c>
      <c r="CL18624" s="32" t="str">
        <f t="shared" si="2138"/>
        <v/>
      </c>
      <c r="CM18624" s="32" t="str">
        <f t="shared" si="2139"/>
        <v/>
      </c>
      <c r="CN18624" s="32" t="str">
        <f t="shared" si="2140"/>
        <v/>
      </c>
    </row>
    <row r="18625" spans="71:92" x14ac:dyDescent="0.3">
      <c r="BS18625" s="32" t="str">
        <f>IF(Kiadasi_kiseroiv!$K$2=BT18625,BV18625,"")</f>
        <v/>
      </c>
      <c r="BT18625" s="34" t="str">
        <f t="shared" si="2123"/>
        <v/>
      </c>
      <c r="BU18625" s="32" t="str">
        <f t="shared" si="2124"/>
        <v/>
      </c>
      <c r="BV18625" s="32" t="str">
        <f t="shared" si="2125"/>
        <v/>
      </c>
      <c r="BW18625" s="32" t="str">
        <f t="shared" si="2126"/>
        <v/>
      </c>
      <c r="BX18625" s="32" t="str">
        <f t="shared" si="2127"/>
        <v/>
      </c>
      <c r="BY18625" s="32" t="str">
        <f t="shared" si="2128"/>
        <v/>
      </c>
      <c r="BZ18625" s="32" t="str">
        <f t="shared" si="2129"/>
        <v/>
      </c>
      <c r="CA18625" s="32" t="str">
        <f t="shared" si="2130"/>
        <v/>
      </c>
      <c r="CB18625" s="33">
        <f>IF(COUNTIF($CD$7:CD18625,CD18625)=1,CD18625,CD18625+COUNTIF($CD$6:CD18624,CD18625))</f>
        <v>61829</v>
      </c>
      <c r="CC18625" s="34">
        <f t="shared" si="2131"/>
        <v>55153</v>
      </c>
      <c r="CD18625" s="32">
        <f t="shared" si="2132"/>
        <v>55153</v>
      </c>
      <c r="CE18625" s="32">
        <f t="shared" si="2133"/>
        <v>0</v>
      </c>
      <c r="CF18625" s="32">
        <f t="shared" si="2134"/>
        <v>0</v>
      </c>
      <c r="CG18625" s="32" t="str">
        <f t="shared" si="2135"/>
        <v/>
      </c>
      <c r="CH18625" s="32">
        <v>120</v>
      </c>
      <c r="CI18625" s="32" t="s">
        <v>14</v>
      </c>
      <c r="CJ18625" s="32" t="str">
        <f t="shared" si="2136"/>
        <v/>
      </c>
      <c r="CK18625" s="32" t="str">
        <f t="shared" si="2137"/>
        <v/>
      </c>
      <c r="CL18625" s="32" t="str">
        <f t="shared" si="2138"/>
        <v/>
      </c>
      <c r="CM18625" s="32" t="str">
        <f t="shared" si="2139"/>
        <v/>
      </c>
      <c r="CN18625" s="32" t="str">
        <f t="shared" si="2140"/>
        <v/>
      </c>
    </row>
    <row r="18626" spans="71:92" x14ac:dyDescent="0.3">
      <c r="BS18626" s="32" t="str">
        <f>IF(Kiadasi_kiseroiv!$K$2=BT18626,BV18626,"")</f>
        <v/>
      </c>
      <c r="BT18626" s="34" t="str">
        <f t="shared" si="2123"/>
        <v/>
      </c>
      <c r="BU18626" s="32" t="str">
        <f t="shared" si="2124"/>
        <v/>
      </c>
      <c r="BV18626" s="32" t="str">
        <f t="shared" si="2125"/>
        <v/>
      </c>
      <c r="BW18626" s="32" t="str">
        <f t="shared" si="2126"/>
        <v/>
      </c>
      <c r="BX18626" s="32" t="str">
        <f t="shared" si="2127"/>
        <v/>
      </c>
      <c r="BY18626" s="32" t="str">
        <f t="shared" si="2128"/>
        <v/>
      </c>
      <c r="BZ18626" s="32" t="str">
        <f t="shared" si="2129"/>
        <v/>
      </c>
      <c r="CA18626" s="32" t="str">
        <f t="shared" si="2130"/>
        <v/>
      </c>
      <c r="CB18626" s="33">
        <f>IF(COUNTIF($CD$7:CD18626,CD18626)=1,CD18626,CD18626+COUNTIF($CD$6:CD18625,CD18626))</f>
        <v>61830</v>
      </c>
      <c r="CC18626" s="34">
        <f t="shared" si="2131"/>
        <v>55153</v>
      </c>
      <c r="CD18626" s="32">
        <f t="shared" si="2132"/>
        <v>55153</v>
      </c>
      <c r="CE18626" s="32">
        <f t="shared" si="2133"/>
        <v>0</v>
      </c>
      <c r="CF18626" s="32">
        <f t="shared" si="2134"/>
        <v>0</v>
      </c>
      <c r="CG18626" s="32" t="str">
        <f t="shared" si="2135"/>
        <v/>
      </c>
      <c r="CH18626" s="32">
        <v>121</v>
      </c>
      <c r="CI18626" s="32" t="s">
        <v>14</v>
      </c>
      <c r="CJ18626" s="32" t="str">
        <f t="shared" si="2136"/>
        <v/>
      </c>
      <c r="CK18626" s="32" t="str">
        <f t="shared" si="2137"/>
        <v/>
      </c>
      <c r="CL18626" s="32" t="str">
        <f t="shared" si="2138"/>
        <v/>
      </c>
      <c r="CM18626" s="32" t="str">
        <f t="shared" si="2139"/>
        <v/>
      </c>
      <c r="CN18626" s="32" t="str">
        <f t="shared" si="2140"/>
        <v/>
      </c>
    </row>
    <row r="18627" spans="71:92" x14ac:dyDescent="0.3">
      <c r="BS18627" s="32" t="str">
        <f>IF(Kiadasi_kiseroiv!$K$2=BT18627,BV18627,"")</f>
        <v/>
      </c>
      <c r="BT18627" s="34" t="str">
        <f t="shared" si="2123"/>
        <v/>
      </c>
      <c r="BU18627" s="32" t="str">
        <f t="shared" si="2124"/>
        <v/>
      </c>
      <c r="BV18627" s="32" t="str">
        <f t="shared" si="2125"/>
        <v/>
      </c>
      <c r="BW18627" s="32" t="str">
        <f t="shared" si="2126"/>
        <v/>
      </c>
      <c r="BX18627" s="32" t="str">
        <f t="shared" si="2127"/>
        <v/>
      </c>
      <c r="BY18627" s="32" t="str">
        <f t="shared" si="2128"/>
        <v/>
      </c>
      <c r="BZ18627" s="32" t="str">
        <f t="shared" si="2129"/>
        <v/>
      </c>
      <c r="CA18627" s="32" t="str">
        <f t="shared" si="2130"/>
        <v/>
      </c>
      <c r="CB18627" s="33">
        <f>IF(COUNTIF($CD$7:CD18627,CD18627)=1,CD18627,CD18627+COUNTIF($CD$6:CD18626,CD18627))</f>
        <v>61831</v>
      </c>
      <c r="CC18627" s="34">
        <f t="shared" si="2131"/>
        <v>55153</v>
      </c>
      <c r="CD18627" s="32">
        <f t="shared" si="2132"/>
        <v>55153</v>
      </c>
      <c r="CE18627" s="32">
        <f t="shared" si="2133"/>
        <v>0</v>
      </c>
      <c r="CF18627" s="32">
        <f t="shared" si="2134"/>
        <v>0</v>
      </c>
      <c r="CG18627" s="32" t="str">
        <f t="shared" si="2135"/>
        <v/>
      </c>
      <c r="CH18627" s="32">
        <v>122</v>
      </c>
      <c r="CI18627" s="32" t="s">
        <v>14</v>
      </c>
      <c r="CJ18627" s="32" t="str">
        <f t="shared" si="2136"/>
        <v/>
      </c>
      <c r="CK18627" s="32" t="str">
        <f t="shared" si="2137"/>
        <v/>
      </c>
      <c r="CL18627" s="32" t="str">
        <f t="shared" si="2138"/>
        <v/>
      </c>
      <c r="CM18627" s="32" t="str">
        <f t="shared" si="2139"/>
        <v/>
      </c>
      <c r="CN18627" s="32" t="str">
        <f t="shared" si="2140"/>
        <v/>
      </c>
    </row>
    <row r="18628" spans="71:92" x14ac:dyDescent="0.3">
      <c r="BS18628" s="32" t="str">
        <f>IF(Kiadasi_kiseroiv!$K$2=BT18628,BV18628,"")</f>
        <v/>
      </c>
      <c r="BT18628" s="34" t="str">
        <f t="shared" si="2123"/>
        <v/>
      </c>
      <c r="BU18628" s="32" t="str">
        <f t="shared" si="2124"/>
        <v/>
      </c>
      <c r="BV18628" s="32" t="str">
        <f t="shared" si="2125"/>
        <v/>
      </c>
      <c r="BW18628" s="32" t="str">
        <f t="shared" si="2126"/>
        <v/>
      </c>
      <c r="BX18628" s="32" t="str">
        <f t="shared" si="2127"/>
        <v/>
      </c>
      <c r="BY18628" s="32" t="str">
        <f t="shared" si="2128"/>
        <v/>
      </c>
      <c r="BZ18628" s="32" t="str">
        <f t="shared" si="2129"/>
        <v/>
      </c>
      <c r="CA18628" s="32" t="str">
        <f t="shared" si="2130"/>
        <v/>
      </c>
      <c r="CB18628" s="33">
        <f>IF(COUNTIF($CD$7:CD18628,CD18628)=1,CD18628,CD18628+COUNTIF($CD$6:CD18627,CD18628))</f>
        <v>61832</v>
      </c>
      <c r="CC18628" s="34">
        <f t="shared" si="2131"/>
        <v>55153</v>
      </c>
      <c r="CD18628" s="32">
        <f t="shared" si="2132"/>
        <v>55153</v>
      </c>
      <c r="CE18628" s="32">
        <f t="shared" si="2133"/>
        <v>0</v>
      </c>
      <c r="CF18628" s="32">
        <f t="shared" si="2134"/>
        <v>0</v>
      </c>
      <c r="CG18628" s="32" t="str">
        <f t="shared" si="2135"/>
        <v/>
      </c>
      <c r="CH18628" s="32">
        <v>123</v>
      </c>
      <c r="CI18628" s="32" t="s">
        <v>14</v>
      </c>
      <c r="CJ18628" s="32" t="str">
        <f t="shared" si="2136"/>
        <v/>
      </c>
      <c r="CK18628" s="32" t="str">
        <f t="shared" si="2137"/>
        <v/>
      </c>
      <c r="CL18628" s="32" t="str">
        <f t="shared" si="2138"/>
        <v/>
      </c>
      <c r="CM18628" s="32" t="str">
        <f t="shared" si="2139"/>
        <v/>
      </c>
      <c r="CN18628" s="32" t="str">
        <f t="shared" si="2140"/>
        <v/>
      </c>
    </row>
    <row r="18629" spans="71:92" x14ac:dyDescent="0.3">
      <c r="BS18629" s="32" t="str">
        <f>IF(Kiadasi_kiseroiv!$K$2=BT18629,BV18629,"")</f>
        <v/>
      </c>
      <c r="BT18629" s="34" t="str">
        <f t="shared" si="2123"/>
        <v/>
      </c>
      <c r="BU18629" s="32" t="str">
        <f t="shared" si="2124"/>
        <v/>
      </c>
      <c r="BV18629" s="32" t="str">
        <f t="shared" si="2125"/>
        <v/>
      </c>
      <c r="BW18629" s="32" t="str">
        <f t="shared" si="2126"/>
        <v/>
      </c>
      <c r="BX18629" s="32" t="str">
        <f t="shared" si="2127"/>
        <v/>
      </c>
      <c r="BY18629" s="32" t="str">
        <f t="shared" si="2128"/>
        <v/>
      </c>
      <c r="BZ18629" s="32" t="str">
        <f t="shared" si="2129"/>
        <v/>
      </c>
      <c r="CA18629" s="32" t="str">
        <f t="shared" si="2130"/>
        <v/>
      </c>
      <c r="CB18629" s="33">
        <f>IF(COUNTIF($CD$7:CD18629,CD18629)=1,CD18629,CD18629+COUNTIF($CD$6:CD18628,CD18629))</f>
        <v>61833</v>
      </c>
      <c r="CC18629" s="34">
        <f t="shared" si="2131"/>
        <v>55153</v>
      </c>
      <c r="CD18629" s="32">
        <f t="shared" si="2132"/>
        <v>55153</v>
      </c>
      <c r="CE18629" s="32">
        <f t="shared" si="2133"/>
        <v>0</v>
      </c>
      <c r="CF18629" s="32">
        <f t="shared" si="2134"/>
        <v>0</v>
      </c>
      <c r="CG18629" s="32" t="str">
        <f t="shared" si="2135"/>
        <v/>
      </c>
      <c r="CH18629" s="32">
        <v>124</v>
      </c>
      <c r="CI18629" s="32" t="s">
        <v>14</v>
      </c>
      <c r="CJ18629" s="32" t="str">
        <f t="shared" si="2136"/>
        <v/>
      </c>
      <c r="CK18629" s="32" t="str">
        <f t="shared" si="2137"/>
        <v/>
      </c>
      <c r="CL18629" s="32" t="str">
        <f t="shared" si="2138"/>
        <v/>
      </c>
      <c r="CM18629" s="32" t="str">
        <f t="shared" si="2139"/>
        <v/>
      </c>
      <c r="CN18629" s="32" t="str">
        <f t="shared" si="2140"/>
        <v/>
      </c>
    </row>
    <row r="18630" spans="71:92" x14ac:dyDescent="0.3">
      <c r="BS18630" s="32" t="str">
        <f>IF(Kiadasi_kiseroiv!$K$2=BT18630,BV18630,"")</f>
        <v/>
      </c>
      <c r="BT18630" s="34" t="str">
        <f t="shared" si="2123"/>
        <v/>
      </c>
      <c r="BU18630" s="32" t="str">
        <f t="shared" si="2124"/>
        <v/>
      </c>
      <c r="BV18630" s="32" t="str">
        <f t="shared" si="2125"/>
        <v/>
      </c>
      <c r="BW18630" s="32" t="str">
        <f t="shared" si="2126"/>
        <v/>
      </c>
      <c r="BX18630" s="32" t="str">
        <f t="shared" si="2127"/>
        <v/>
      </c>
      <c r="BY18630" s="32" t="str">
        <f t="shared" si="2128"/>
        <v/>
      </c>
      <c r="BZ18630" s="32" t="str">
        <f t="shared" si="2129"/>
        <v/>
      </c>
      <c r="CA18630" s="32" t="str">
        <f t="shared" si="2130"/>
        <v/>
      </c>
      <c r="CB18630" s="33">
        <f>IF(COUNTIF($CD$7:CD18630,CD18630)=1,CD18630,CD18630+COUNTIF($CD$6:CD18629,CD18630))</f>
        <v>61834</v>
      </c>
      <c r="CC18630" s="34">
        <f t="shared" si="2131"/>
        <v>55153</v>
      </c>
      <c r="CD18630" s="32">
        <f t="shared" si="2132"/>
        <v>55153</v>
      </c>
      <c r="CE18630" s="32">
        <f t="shared" si="2133"/>
        <v>0</v>
      </c>
      <c r="CF18630" s="32">
        <f t="shared" si="2134"/>
        <v>0</v>
      </c>
      <c r="CG18630" s="32" t="str">
        <f t="shared" si="2135"/>
        <v/>
      </c>
      <c r="CH18630" s="32">
        <v>125</v>
      </c>
      <c r="CI18630" s="32" t="s">
        <v>14</v>
      </c>
      <c r="CJ18630" s="32" t="str">
        <f t="shared" si="2136"/>
        <v/>
      </c>
      <c r="CK18630" s="32" t="str">
        <f t="shared" si="2137"/>
        <v/>
      </c>
      <c r="CL18630" s="32" t="str">
        <f t="shared" si="2138"/>
        <v/>
      </c>
      <c r="CM18630" s="32" t="str">
        <f t="shared" si="2139"/>
        <v/>
      </c>
      <c r="CN18630" s="32" t="str">
        <f t="shared" si="2140"/>
        <v/>
      </c>
    </row>
    <row r="18631" spans="71:92" x14ac:dyDescent="0.3">
      <c r="BS18631" s="32" t="str">
        <f>IF(Kiadasi_kiseroiv!$K$2=BT18631,BV18631,"")</f>
        <v/>
      </c>
      <c r="BT18631" s="34" t="str">
        <f t="shared" si="2123"/>
        <v/>
      </c>
      <c r="BU18631" s="32" t="str">
        <f t="shared" si="2124"/>
        <v/>
      </c>
      <c r="BV18631" s="32" t="str">
        <f t="shared" si="2125"/>
        <v/>
      </c>
      <c r="BW18631" s="32" t="str">
        <f t="shared" si="2126"/>
        <v/>
      </c>
      <c r="BX18631" s="32" t="str">
        <f t="shared" si="2127"/>
        <v/>
      </c>
      <c r="BY18631" s="32" t="str">
        <f t="shared" si="2128"/>
        <v/>
      </c>
      <c r="BZ18631" s="32" t="str">
        <f t="shared" si="2129"/>
        <v/>
      </c>
      <c r="CA18631" s="32" t="str">
        <f t="shared" si="2130"/>
        <v/>
      </c>
      <c r="CB18631" s="33">
        <f>IF(COUNTIF($CD$7:CD18631,CD18631)=1,CD18631,CD18631+COUNTIF($CD$6:CD18630,CD18631))</f>
        <v>61835</v>
      </c>
      <c r="CC18631" s="34">
        <f t="shared" si="2131"/>
        <v>55153</v>
      </c>
      <c r="CD18631" s="32">
        <f t="shared" si="2132"/>
        <v>55153</v>
      </c>
      <c r="CE18631" s="32">
        <f t="shared" si="2133"/>
        <v>0</v>
      </c>
      <c r="CF18631" s="32">
        <f t="shared" si="2134"/>
        <v>0</v>
      </c>
      <c r="CG18631" s="32" t="str">
        <f t="shared" si="2135"/>
        <v/>
      </c>
      <c r="CH18631" s="32">
        <v>126</v>
      </c>
      <c r="CI18631" s="32" t="s">
        <v>14</v>
      </c>
      <c r="CJ18631" s="32" t="str">
        <f t="shared" si="2136"/>
        <v/>
      </c>
      <c r="CK18631" s="32" t="str">
        <f t="shared" si="2137"/>
        <v/>
      </c>
      <c r="CL18631" s="32" t="str">
        <f t="shared" si="2138"/>
        <v/>
      </c>
      <c r="CM18631" s="32" t="str">
        <f t="shared" si="2139"/>
        <v/>
      </c>
      <c r="CN18631" s="32" t="str">
        <f t="shared" si="2140"/>
        <v/>
      </c>
    </row>
    <row r="18632" spans="71:92" x14ac:dyDescent="0.3">
      <c r="BS18632" s="32" t="str">
        <f>IF(Kiadasi_kiseroiv!$K$2=BT18632,BV18632,"")</f>
        <v/>
      </c>
      <c r="BT18632" s="34" t="str">
        <f t="shared" si="2123"/>
        <v/>
      </c>
      <c r="BU18632" s="32" t="str">
        <f t="shared" si="2124"/>
        <v/>
      </c>
      <c r="BV18632" s="32" t="str">
        <f t="shared" si="2125"/>
        <v/>
      </c>
      <c r="BW18632" s="32" t="str">
        <f t="shared" si="2126"/>
        <v/>
      </c>
      <c r="BX18632" s="32" t="str">
        <f t="shared" si="2127"/>
        <v/>
      </c>
      <c r="BY18632" s="32" t="str">
        <f t="shared" si="2128"/>
        <v/>
      </c>
      <c r="BZ18632" s="32" t="str">
        <f t="shared" si="2129"/>
        <v/>
      </c>
      <c r="CA18632" s="32" t="str">
        <f t="shared" si="2130"/>
        <v/>
      </c>
      <c r="CB18632" s="33">
        <f>IF(COUNTIF($CD$7:CD18632,CD18632)=1,CD18632,CD18632+COUNTIF($CD$6:CD18631,CD18632))</f>
        <v>61836</v>
      </c>
      <c r="CC18632" s="34">
        <f t="shared" si="2131"/>
        <v>55153</v>
      </c>
      <c r="CD18632" s="32">
        <f t="shared" si="2132"/>
        <v>55153</v>
      </c>
      <c r="CE18632" s="32">
        <f t="shared" si="2133"/>
        <v>0</v>
      </c>
      <c r="CF18632" s="32">
        <f t="shared" si="2134"/>
        <v>0</v>
      </c>
      <c r="CG18632" s="32" t="str">
        <f t="shared" si="2135"/>
        <v/>
      </c>
      <c r="CH18632" s="32">
        <v>127</v>
      </c>
      <c r="CI18632" s="32" t="s">
        <v>14</v>
      </c>
      <c r="CJ18632" s="32" t="str">
        <f t="shared" si="2136"/>
        <v/>
      </c>
      <c r="CK18632" s="32" t="str">
        <f t="shared" si="2137"/>
        <v/>
      </c>
      <c r="CL18632" s="32" t="str">
        <f t="shared" si="2138"/>
        <v/>
      </c>
      <c r="CM18632" s="32" t="str">
        <f t="shared" si="2139"/>
        <v/>
      </c>
      <c r="CN18632" s="32" t="str">
        <f t="shared" si="2140"/>
        <v/>
      </c>
    </row>
    <row r="18633" spans="71:92" x14ac:dyDescent="0.3">
      <c r="BS18633" s="32" t="str">
        <f>IF(Kiadasi_kiseroiv!$K$2=BT18633,BV18633,"")</f>
        <v/>
      </c>
      <c r="BT18633" s="34" t="str">
        <f t="shared" si="2123"/>
        <v/>
      </c>
      <c r="BU18633" s="32" t="str">
        <f t="shared" si="2124"/>
        <v/>
      </c>
      <c r="BV18633" s="32" t="str">
        <f t="shared" si="2125"/>
        <v/>
      </c>
      <c r="BW18633" s="32" t="str">
        <f t="shared" si="2126"/>
        <v/>
      </c>
      <c r="BX18633" s="32" t="str">
        <f t="shared" si="2127"/>
        <v/>
      </c>
      <c r="BY18633" s="32" t="str">
        <f t="shared" si="2128"/>
        <v/>
      </c>
      <c r="BZ18633" s="32" t="str">
        <f t="shared" si="2129"/>
        <v/>
      </c>
      <c r="CA18633" s="32" t="str">
        <f t="shared" si="2130"/>
        <v/>
      </c>
      <c r="CB18633" s="33">
        <f>IF(COUNTIF($CD$7:CD18633,CD18633)=1,CD18633,CD18633+COUNTIF($CD$6:CD18632,CD18633))</f>
        <v>61837</v>
      </c>
      <c r="CC18633" s="34">
        <f t="shared" si="2131"/>
        <v>55153</v>
      </c>
      <c r="CD18633" s="32">
        <f t="shared" si="2132"/>
        <v>55153</v>
      </c>
      <c r="CE18633" s="32">
        <f t="shared" si="2133"/>
        <v>0</v>
      </c>
      <c r="CF18633" s="32">
        <f t="shared" si="2134"/>
        <v>0</v>
      </c>
      <c r="CG18633" s="32" t="str">
        <f t="shared" si="2135"/>
        <v/>
      </c>
      <c r="CH18633" s="32">
        <v>128</v>
      </c>
      <c r="CI18633" s="32" t="s">
        <v>14</v>
      </c>
      <c r="CJ18633" s="32" t="str">
        <f t="shared" si="2136"/>
        <v/>
      </c>
      <c r="CK18633" s="32" t="str">
        <f t="shared" si="2137"/>
        <v/>
      </c>
      <c r="CL18633" s="32" t="str">
        <f t="shared" si="2138"/>
        <v/>
      </c>
      <c r="CM18633" s="32" t="str">
        <f t="shared" si="2139"/>
        <v/>
      </c>
      <c r="CN18633" s="32" t="str">
        <f t="shared" si="2140"/>
        <v/>
      </c>
    </row>
    <row r="18634" spans="71:92" x14ac:dyDescent="0.3">
      <c r="BS18634" s="32" t="str">
        <f>IF(Kiadasi_kiseroiv!$K$2=BT18634,BV18634,"")</f>
        <v/>
      </c>
      <c r="BT18634" s="34" t="str">
        <f t="shared" si="2123"/>
        <v/>
      </c>
      <c r="BU18634" s="32" t="str">
        <f t="shared" si="2124"/>
        <v/>
      </c>
      <c r="BV18634" s="32" t="str">
        <f t="shared" si="2125"/>
        <v/>
      </c>
      <c r="BW18634" s="32" t="str">
        <f t="shared" si="2126"/>
        <v/>
      </c>
      <c r="BX18634" s="32" t="str">
        <f t="shared" si="2127"/>
        <v/>
      </c>
      <c r="BY18634" s="32" t="str">
        <f t="shared" si="2128"/>
        <v/>
      </c>
      <c r="BZ18634" s="32" t="str">
        <f t="shared" si="2129"/>
        <v/>
      </c>
      <c r="CA18634" s="32" t="str">
        <f t="shared" si="2130"/>
        <v/>
      </c>
      <c r="CB18634" s="33">
        <f>IF(COUNTIF($CD$7:CD18634,CD18634)=1,CD18634,CD18634+COUNTIF($CD$6:CD18633,CD18634))</f>
        <v>61838</v>
      </c>
      <c r="CC18634" s="34">
        <f t="shared" si="2131"/>
        <v>55153</v>
      </c>
      <c r="CD18634" s="32">
        <f t="shared" si="2132"/>
        <v>55153</v>
      </c>
      <c r="CE18634" s="32">
        <f t="shared" si="2133"/>
        <v>0</v>
      </c>
      <c r="CF18634" s="32">
        <f t="shared" si="2134"/>
        <v>0</v>
      </c>
      <c r="CG18634" s="32" t="str">
        <f t="shared" si="2135"/>
        <v/>
      </c>
      <c r="CH18634" s="32">
        <v>129</v>
      </c>
      <c r="CI18634" s="32" t="s">
        <v>14</v>
      </c>
      <c r="CJ18634" s="32" t="str">
        <f t="shared" si="2136"/>
        <v/>
      </c>
      <c r="CK18634" s="32" t="str">
        <f t="shared" si="2137"/>
        <v/>
      </c>
      <c r="CL18634" s="32" t="str">
        <f t="shared" si="2138"/>
        <v/>
      </c>
      <c r="CM18634" s="32" t="str">
        <f t="shared" si="2139"/>
        <v/>
      </c>
      <c r="CN18634" s="32" t="str">
        <f t="shared" si="2140"/>
        <v/>
      </c>
    </row>
    <row r="18635" spans="71:92" x14ac:dyDescent="0.3">
      <c r="BS18635" s="32" t="str">
        <f>IF(Kiadasi_kiseroiv!$K$2=BT18635,BV18635,"")</f>
        <v/>
      </c>
      <c r="BT18635" s="34" t="str">
        <f t="shared" ref="BT18635:BT18666" si="2141">IF(AND($BT$4=CI18635,BU18635&lt;&gt;""),CC18635,"")</f>
        <v/>
      </c>
      <c r="BU18635" s="32" t="str">
        <f t="shared" ref="BU18635:BU18666" si="2142">IF(AND($BU$1=CI18635,ISERROR(VLOOKUP(CG18635,Kisiv,2,FALSE))=FALSE),CB18635,"")</f>
        <v/>
      </c>
      <c r="BV18635" s="32" t="str">
        <f t="shared" ref="BV18635:BV18666" si="2143">IF(BU18635&lt;&gt;"",RANK(BU18635,$BU$7:$BU$33000,1),"")</f>
        <v/>
      </c>
      <c r="BW18635" s="32" t="str">
        <f t="shared" ref="BW18635:BW18666" si="2144">IF(CC18635&lt;min,$BW$2,IF(CC18635&lt;=max,CG18635,""))</f>
        <v/>
      </c>
      <c r="BX18635" s="32" t="str">
        <f t="shared" ref="BX18635:BX18666" si="2145">IF(AND(OR($BX$1=0,$BX$1=CG18635),OR($BX$2=0,IF(ISERROR(SEARCH($BX$2,CJ18635&amp;CK18635&amp;CL18635,1)),FALSE,TRUE))),CB18635,"")</f>
        <v/>
      </c>
      <c r="BY18635" s="32" t="str">
        <f t="shared" ref="BY18635:BY18666" si="2146">IF(AND(BX18635&lt;&gt;"",CC18635&lt;&gt;$CD$2),RANK(BX18635,$BX$7:$BX$33000,1),"")</f>
        <v/>
      </c>
      <c r="BZ18635" s="32" t="str">
        <f t="shared" ref="BZ18635:BZ18666" si="2147">IF(AND(CC18635&lt;$BZ$2,CI18635=$BZ$4),$BZ$5,IF(AND(CC18635&lt;=$BZ$3,CI18635=$BZ$4),CB18635,""))</f>
        <v/>
      </c>
      <c r="CA18635" s="32" t="str">
        <f t="shared" ref="CA18635:CA18666" si="2148">IF(AND(BZ18635&lt;&gt;"",BZ18635&lt;&gt;$BZ$5),RANK(BZ18635,$BZ$7:$BZ$33000,1),"")</f>
        <v/>
      </c>
      <c r="CB18635" s="33">
        <f>IF(COUNTIF($CD$7:CD18635,CD18635)=1,CD18635,CD18635+COUNTIF($CD$6:CD18634,CD18635))</f>
        <v>61839</v>
      </c>
      <c r="CC18635" s="34">
        <f t="shared" ref="CC18635:CC18666" si="2149">IF(INDEX(gb,CH18635,1)&lt;&gt;1,INDEX(gb,CH18635,1),$CD$2)</f>
        <v>55153</v>
      </c>
      <c r="CD18635" s="32">
        <f t="shared" ref="CD18635:CD18666" si="2150">IF(CC18635&lt;&gt;$CD$2,RANK(CC18635,$CC$7:$CC$33000,1),$CD$2)</f>
        <v>55153</v>
      </c>
      <c r="CE18635" s="32">
        <f t="shared" ref="CE18635:CE18666" si="2151">INDEX(gb,CH18635,6)</f>
        <v>0</v>
      </c>
      <c r="CF18635" s="32">
        <f t="shared" ref="CF18635:CF18666" si="2152">INDEX(gb,CH18635,8)</f>
        <v>0</v>
      </c>
      <c r="CG18635" s="32" t="str">
        <f t="shared" ref="CG18635:CG18666" si="2153">INDEX(gb,CH18635,7)&amp;INDEX(gb,CH18635,9)</f>
        <v/>
      </c>
      <c r="CH18635" s="32">
        <v>130</v>
      </c>
      <c r="CI18635" s="32" t="s">
        <v>14</v>
      </c>
      <c r="CJ18635" s="32" t="str">
        <f t="shared" ref="CJ18635:CJ18666" si="2154">IF(INDEX(gb,CH18635,5)&lt;&gt;0,INDEX(gb,CH18635,5),"")</f>
        <v/>
      </c>
      <c r="CK18635" s="32" t="str">
        <f t="shared" ref="CK18635:CK18666" si="2155">IF(INDEX(gb,CH18635,10)&lt;&gt;0,INDEX(gb,CH18635,10),"")</f>
        <v/>
      </c>
      <c r="CL18635" s="32" t="str">
        <f t="shared" ref="CL18635:CL18666" si="2156">IF(INDEX(gb,CH18635,11)&lt;&gt;0,INDEX(gb,CH18635,11),"")</f>
        <v/>
      </c>
      <c r="CM18635" s="32" t="str">
        <f t="shared" ref="CM18635:CM18666" si="2157">IF(INDEX(gb,CH18635,4)&lt;&gt;0,INDEX(gb,CH18635,4),"")</f>
        <v/>
      </c>
      <c r="CN18635" s="32" t="str">
        <f t="shared" ref="CN18635:CN18666" si="2158">IF(INDEX(gb,CH18635,3)&lt;&gt;0,INDEX(gb,CH18635,3),"")</f>
        <v/>
      </c>
    </row>
    <row r="18636" spans="71:92" x14ac:dyDescent="0.3">
      <c r="BS18636" s="32" t="str">
        <f>IF(Kiadasi_kiseroiv!$K$2=BT18636,BV18636,"")</f>
        <v/>
      </c>
      <c r="BT18636" s="34" t="str">
        <f t="shared" si="2141"/>
        <v/>
      </c>
      <c r="BU18636" s="32" t="str">
        <f t="shared" si="2142"/>
        <v/>
      </c>
      <c r="BV18636" s="32" t="str">
        <f t="shared" si="2143"/>
        <v/>
      </c>
      <c r="BW18636" s="32" t="str">
        <f t="shared" si="2144"/>
        <v/>
      </c>
      <c r="BX18636" s="32" t="str">
        <f t="shared" si="2145"/>
        <v/>
      </c>
      <c r="BY18636" s="32" t="str">
        <f t="shared" si="2146"/>
        <v/>
      </c>
      <c r="BZ18636" s="32" t="str">
        <f t="shared" si="2147"/>
        <v/>
      </c>
      <c r="CA18636" s="32" t="str">
        <f t="shared" si="2148"/>
        <v/>
      </c>
      <c r="CB18636" s="33">
        <f>IF(COUNTIF($CD$7:CD18636,CD18636)=1,CD18636,CD18636+COUNTIF($CD$6:CD18635,CD18636))</f>
        <v>61840</v>
      </c>
      <c r="CC18636" s="34">
        <f t="shared" si="2149"/>
        <v>55153</v>
      </c>
      <c r="CD18636" s="32">
        <f t="shared" si="2150"/>
        <v>55153</v>
      </c>
      <c r="CE18636" s="32">
        <f t="shared" si="2151"/>
        <v>0</v>
      </c>
      <c r="CF18636" s="32">
        <f t="shared" si="2152"/>
        <v>0</v>
      </c>
      <c r="CG18636" s="32" t="str">
        <f t="shared" si="2153"/>
        <v/>
      </c>
      <c r="CH18636" s="32">
        <v>131</v>
      </c>
      <c r="CI18636" s="32" t="s">
        <v>14</v>
      </c>
      <c r="CJ18636" s="32" t="str">
        <f t="shared" si="2154"/>
        <v/>
      </c>
      <c r="CK18636" s="32" t="str">
        <f t="shared" si="2155"/>
        <v/>
      </c>
      <c r="CL18636" s="32" t="str">
        <f t="shared" si="2156"/>
        <v/>
      </c>
      <c r="CM18636" s="32" t="str">
        <f t="shared" si="2157"/>
        <v/>
      </c>
      <c r="CN18636" s="32" t="str">
        <f t="shared" si="2158"/>
        <v/>
      </c>
    </row>
    <row r="18637" spans="71:92" x14ac:dyDescent="0.3">
      <c r="BS18637" s="32" t="str">
        <f>IF(Kiadasi_kiseroiv!$K$2=BT18637,BV18637,"")</f>
        <v/>
      </c>
      <c r="BT18637" s="34" t="str">
        <f t="shared" si="2141"/>
        <v/>
      </c>
      <c r="BU18637" s="32" t="str">
        <f t="shared" si="2142"/>
        <v/>
      </c>
      <c r="BV18637" s="32" t="str">
        <f t="shared" si="2143"/>
        <v/>
      </c>
      <c r="BW18637" s="32" t="str">
        <f t="shared" si="2144"/>
        <v/>
      </c>
      <c r="BX18637" s="32" t="str">
        <f t="shared" si="2145"/>
        <v/>
      </c>
      <c r="BY18637" s="32" t="str">
        <f t="shared" si="2146"/>
        <v/>
      </c>
      <c r="BZ18637" s="32" t="str">
        <f t="shared" si="2147"/>
        <v/>
      </c>
      <c r="CA18637" s="32" t="str">
        <f t="shared" si="2148"/>
        <v/>
      </c>
      <c r="CB18637" s="33">
        <f>IF(COUNTIF($CD$7:CD18637,CD18637)=1,CD18637,CD18637+COUNTIF($CD$6:CD18636,CD18637))</f>
        <v>61841</v>
      </c>
      <c r="CC18637" s="34">
        <f t="shared" si="2149"/>
        <v>55153</v>
      </c>
      <c r="CD18637" s="32">
        <f t="shared" si="2150"/>
        <v>55153</v>
      </c>
      <c r="CE18637" s="32">
        <f t="shared" si="2151"/>
        <v>0</v>
      </c>
      <c r="CF18637" s="32">
        <f t="shared" si="2152"/>
        <v>0</v>
      </c>
      <c r="CG18637" s="32" t="str">
        <f t="shared" si="2153"/>
        <v/>
      </c>
      <c r="CH18637" s="32">
        <v>132</v>
      </c>
      <c r="CI18637" s="32" t="s">
        <v>14</v>
      </c>
      <c r="CJ18637" s="32" t="str">
        <f t="shared" si="2154"/>
        <v/>
      </c>
      <c r="CK18637" s="32" t="str">
        <f t="shared" si="2155"/>
        <v/>
      </c>
      <c r="CL18637" s="32" t="str">
        <f t="shared" si="2156"/>
        <v/>
      </c>
      <c r="CM18637" s="32" t="str">
        <f t="shared" si="2157"/>
        <v/>
      </c>
      <c r="CN18637" s="32" t="str">
        <f t="shared" si="2158"/>
        <v/>
      </c>
    </row>
    <row r="18638" spans="71:92" x14ac:dyDescent="0.3">
      <c r="BS18638" s="32" t="str">
        <f>IF(Kiadasi_kiseroiv!$K$2=BT18638,BV18638,"")</f>
        <v/>
      </c>
      <c r="BT18638" s="34" t="str">
        <f t="shared" si="2141"/>
        <v/>
      </c>
      <c r="BU18638" s="32" t="str">
        <f t="shared" si="2142"/>
        <v/>
      </c>
      <c r="BV18638" s="32" t="str">
        <f t="shared" si="2143"/>
        <v/>
      </c>
      <c r="BW18638" s="32" t="str">
        <f t="shared" si="2144"/>
        <v/>
      </c>
      <c r="BX18638" s="32" t="str">
        <f t="shared" si="2145"/>
        <v/>
      </c>
      <c r="BY18638" s="32" t="str">
        <f t="shared" si="2146"/>
        <v/>
      </c>
      <c r="BZ18638" s="32" t="str">
        <f t="shared" si="2147"/>
        <v/>
      </c>
      <c r="CA18638" s="32" t="str">
        <f t="shared" si="2148"/>
        <v/>
      </c>
      <c r="CB18638" s="33">
        <f>IF(COUNTIF($CD$7:CD18638,CD18638)=1,CD18638,CD18638+COUNTIF($CD$6:CD18637,CD18638))</f>
        <v>61842</v>
      </c>
      <c r="CC18638" s="34">
        <f t="shared" si="2149"/>
        <v>55153</v>
      </c>
      <c r="CD18638" s="32">
        <f t="shared" si="2150"/>
        <v>55153</v>
      </c>
      <c r="CE18638" s="32">
        <f t="shared" si="2151"/>
        <v>0</v>
      </c>
      <c r="CF18638" s="32">
        <f t="shared" si="2152"/>
        <v>0</v>
      </c>
      <c r="CG18638" s="32" t="str">
        <f t="shared" si="2153"/>
        <v/>
      </c>
      <c r="CH18638" s="32">
        <v>133</v>
      </c>
      <c r="CI18638" s="32" t="s">
        <v>14</v>
      </c>
      <c r="CJ18638" s="32" t="str">
        <f t="shared" si="2154"/>
        <v/>
      </c>
      <c r="CK18638" s="32" t="str">
        <f t="shared" si="2155"/>
        <v/>
      </c>
      <c r="CL18638" s="32" t="str">
        <f t="shared" si="2156"/>
        <v/>
      </c>
      <c r="CM18638" s="32" t="str">
        <f t="shared" si="2157"/>
        <v/>
      </c>
      <c r="CN18638" s="32" t="str">
        <f t="shared" si="2158"/>
        <v/>
      </c>
    </row>
    <row r="18639" spans="71:92" x14ac:dyDescent="0.3">
      <c r="BS18639" s="32" t="str">
        <f>IF(Kiadasi_kiseroiv!$K$2=BT18639,BV18639,"")</f>
        <v/>
      </c>
      <c r="BT18639" s="34" t="str">
        <f t="shared" si="2141"/>
        <v/>
      </c>
      <c r="BU18639" s="32" t="str">
        <f t="shared" si="2142"/>
        <v/>
      </c>
      <c r="BV18639" s="32" t="str">
        <f t="shared" si="2143"/>
        <v/>
      </c>
      <c r="BW18639" s="32" t="str">
        <f t="shared" si="2144"/>
        <v/>
      </c>
      <c r="BX18639" s="32" t="str">
        <f t="shared" si="2145"/>
        <v/>
      </c>
      <c r="BY18639" s="32" t="str">
        <f t="shared" si="2146"/>
        <v/>
      </c>
      <c r="BZ18639" s="32" t="str">
        <f t="shared" si="2147"/>
        <v/>
      </c>
      <c r="CA18639" s="32" t="str">
        <f t="shared" si="2148"/>
        <v/>
      </c>
      <c r="CB18639" s="33">
        <f>IF(COUNTIF($CD$7:CD18639,CD18639)=1,CD18639,CD18639+COUNTIF($CD$6:CD18638,CD18639))</f>
        <v>61843</v>
      </c>
      <c r="CC18639" s="34">
        <f t="shared" si="2149"/>
        <v>55153</v>
      </c>
      <c r="CD18639" s="32">
        <f t="shared" si="2150"/>
        <v>55153</v>
      </c>
      <c r="CE18639" s="32">
        <f t="shared" si="2151"/>
        <v>0</v>
      </c>
      <c r="CF18639" s="32">
        <f t="shared" si="2152"/>
        <v>0</v>
      </c>
      <c r="CG18639" s="32" t="str">
        <f t="shared" si="2153"/>
        <v/>
      </c>
      <c r="CH18639" s="32">
        <v>134</v>
      </c>
      <c r="CI18639" s="32" t="s">
        <v>14</v>
      </c>
      <c r="CJ18639" s="32" t="str">
        <f t="shared" si="2154"/>
        <v/>
      </c>
      <c r="CK18639" s="32" t="str">
        <f t="shared" si="2155"/>
        <v/>
      </c>
      <c r="CL18639" s="32" t="str">
        <f t="shared" si="2156"/>
        <v/>
      </c>
      <c r="CM18639" s="32" t="str">
        <f t="shared" si="2157"/>
        <v/>
      </c>
      <c r="CN18639" s="32" t="str">
        <f t="shared" si="2158"/>
        <v/>
      </c>
    </row>
    <row r="18640" spans="71:92" x14ac:dyDescent="0.3">
      <c r="BS18640" s="32" t="str">
        <f>IF(Kiadasi_kiseroiv!$K$2=BT18640,BV18640,"")</f>
        <v/>
      </c>
      <c r="BT18640" s="34" t="str">
        <f t="shared" si="2141"/>
        <v/>
      </c>
      <c r="BU18640" s="32" t="str">
        <f t="shared" si="2142"/>
        <v/>
      </c>
      <c r="BV18640" s="32" t="str">
        <f t="shared" si="2143"/>
        <v/>
      </c>
      <c r="BW18640" s="32" t="str">
        <f t="shared" si="2144"/>
        <v/>
      </c>
      <c r="BX18640" s="32" t="str">
        <f t="shared" si="2145"/>
        <v/>
      </c>
      <c r="BY18640" s="32" t="str">
        <f t="shared" si="2146"/>
        <v/>
      </c>
      <c r="BZ18640" s="32" t="str">
        <f t="shared" si="2147"/>
        <v/>
      </c>
      <c r="CA18640" s="32" t="str">
        <f t="shared" si="2148"/>
        <v/>
      </c>
      <c r="CB18640" s="33">
        <f>IF(COUNTIF($CD$7:CD18640,CD18640)=1,CD18640,CD18640+COUNTIF($CD$6:CD18639,CD18640))</f>
        <v>61844</v>
      </c>
      <c r="CC18640" s="34">
        <f t="shared" si="2149"/>
        <v>55153</v>
      </c>
      <c r="CD18640" s="32">
        <f t="shared" si="2150"/>
        <v>55153</v>
      </c>
      <c r="CE18640" s="32">
        <f t="shared" si="2151"/>
        <v>0</v>
      </c>
      <c r="CF18640" s="32">
        <f t="shared" si="2152"/>
        <v>0</v>
      </c>
      <c r="CG18640" s="32" t="str">
        <f t="shared" si="2153"/>
        <v/>
      </c>
      <c r="CH18640" s="32">
        <v>135</v>
      </c>
      <c r="CI18640" s="32" t="s">
        <v>14</v>
      </c>
      <c r="CJ18640" s="32" t="str">
        <f t="shared" si="2154"/>
        <v/>
      </c>
      <c r="CK18640" s="32" t="str">
        <f t="shared" si="2155"/>
        <v/>
      </c>
      <c r="CL18640" s="32" t="str">
        <f t="shared" si="2156"/>
        <v/>
      </c>
      <c r="CM18640" s="32" t="str">
        <f t="shared" si="2157"/>
        <v/>
      </c>
      <c r="CN18640" s="32" t="str">
        <f t="shared" si="2158"/>
        <v/>
      </c>
    </row>
    <row r="18641" spans="71:92" x14ac:dyDescent="0.3">
      <c r="BS18641" s="32" t="str">
        <f>IF(Kiadasi_kiseroiv!$K$2=BT18641,BV18641,"")</f>
        <v/>
      </c>
      <c r="BT18641" s="34" t="str">
        <f t="shared" si="2141"/>
        <v/>
      </c>
      <c r="BU18641" s="32" t="str">
        <f t="shared" si="2142"/>
        <v/>
      </c>
      <c r="BV18641" s="32" t="str">
        <f t="shared" si="2143"/>
        <v/>
      </c>
      <c r="BW18641" s="32" t="str">
        <f t="shared" si="2144"/>
        <v/>
      </c>
      <c r="BX18641" s="32" t="str">
        <f t="shared" si="2145"/>
        <v/>
      </c>
      <c r="BY18641" s="32" t="str">
        <f t="shared" si="2146"/>
        <v/>
      </c>
      <c r="BZ18641" s="32" t="str">
        <f t="shared" si="2147"/>
        <v/>
      </c>
      <c r="CA18641" s="32" t="str">
        <f t="shared" si="2148"/>
        <v/>
      </c>
      <c r="CB18641" s="33">
        <f>IF(COUNTIF($CD$7:CD18641,CD18641)=1,CD18641,CD18641+COUNTIF($CD$6:CD18640,CD18641))</f>
        <v>61845</v>
      </c>
      <c r="CC18641" s="34">
        <f t="shared" si="2149"/>
        <v>55153</v>
      </c>
      <c r="CD18641" s="32">
        <f t="shared" si="2150"/>
        <v>55153</v>
      </c>
      <c r="CE18641" s="32">
        <f t="shared" si="2151"/>
        <v>0</v>
      </c>
      <c r="CF18641" s="32">
        <f t="shared" si="2152"/>
        <v>0</v>
      </c>
      <c r="CG18641" s="32" t="str">
        <f t="shared" si="2153"/>
        <v/>
      </c>
      <c r="CH18641" s="32">
        <v>136</v>
      </c>
      <c r="CI18641" s="32" t="s">
        <v>14</v>
      </c>
      <c r="CJ18641" s="32" t="str">
        <f t="shared" si="2154"/>
        <v/>
      </c>
      <c r="CK18641" s="32" t="str">
        <f t="shared" si="2155"/>
        <v/>
      </c>
      <c r="CL18641" s="32" t="str">
        <f t="shared" si="2156"/>
        <v/>
      </c>
      <c r="CM18641" s="32" t="str">
        <f t="shared" si="2157"/>
        <v/>
      </c>
      <c r="CN18641" s="32" t="str">
        <f t="shared" si="2158"/>
        <v/>
      </c>
    </row>
    <row r="18642" spans="71:92" x14ac:dyDescent="0.3">
      <c r="BS18642" s="32" t="str">
        <f>IF(Kiadasi_kiseroiv!$K$2=BT18642,BV18642,"")</f>
        <v/>
      </c>
      <c r="BT18642" s="34" t="str">
        <f t="shared" si="2141"/>
        <v/>
      </c>
      <c r="BU18642" s="32" t="str">
        <f t="shared" si="2142"/>
        <v/>
      </c>
      <c r="BV18642" s="32" t="str">
        <f t="shared" si="2143"/>
        <v/>
      </c>
      <c r="BW18642" s="32" t="str">
        <f t="shared" si="2144"/>
        <v/>
      </c>
      <c r="BX18642" s="32" t="str">
        <f t="shared" si="2145"/>
        <v/>
      </c>
      <c r="BY18642" s="32" t="str">
        <f t="shared" si="2146"/>
        <v/>
      </c>
      <c r="BZ18642" s="32" t="str">
        <f t="shared" si="2147"/>
        <v/>
      </c>
      <c r="CA18642" s="32" t="str">
        <f t="shared" si="2148"/>
        <v/>
      </c>
      <c r="CB18642" s="33">
        <f>IF(COUNTIF($CD$7:CD18642,CD18642)=1,CD18642,CD18642+COUNTIF($CD$6:CD18641,CD18642))</f>
        <v>61846</v>
      </c>
      <c r="CC18642" s="34">
        <f t="shared" si="2149"/>
        <v>55153</v>
      </c>
      <c r="CD18642" s="32">
        <f t="shared" si="2150"/>
        <v>55153</v>
      </c>
      <c r="CE18642" s="32">
        <f t="shared" si="2151"/>
        <v>0</v>
      </c>
      <c r="CF18642" s="32">
        <f t="shared" si="2152"/>
        <v>0</v>
      </c>
      <c r="CG18642" s="32" t="str">
        <f t="shared" si="2153"/>
        <v/>
      </c>
      <c r="CH18642" s="32">
        <v>137</v>
      </c>
      <c r="CI18642" s="32" t="s">
        <v>14</v>
      </c>
      <c r="CJ18642" s="32" t="str">
        <f t="shared" si="2154"/>
        <v/>
      </c>
      <c r="CK18642" s="32" t="str">
        <f t="shared" si="2155"/>
        <v/>
      </c>
      <c r="CL18642" s="32" t="str">
        <f t="shared" si="2156"/>
        <v/>
      </c>
      <c r="CM18642" s="32" t="str">
        <f t="shared" si="2157"/>
        <v/>
      </c>
      <c r="CN18642" s="32" t="str">
        <f t="shared" si="2158"/>
        <v/>
      </c>
    </row>
    <row r="18643" spans="71:92" x14ac:dyDescent="0.3">
      <c r="BS18643" s="32" t="str">
        <f>IF(Kiadasi_kiseroiv!$K$2=BT18643,BV18643,"")</f>
        <v/>
      </c>
      <c r="BT18643" s="34" t="str">
        <f t="shared" si="2141"/>
        <v/>
      </c>
      <c r="BU18643" s="32" t="str">
        <f t="shared" si="2142"/>
        <v/>
      </c>
      <c r="BV18643" s="32" t="str">
        <f t="shared" si="2143"/>
        <v/>
      </c>
      <c r="BW18643" s="32" t="str">
        <f t="shared" si="2144"/>
        <v/>
      </c>
      <c r="BX18643" s="32" t="str">
        <f t="shared" si="2145"/>
        <v/>
      </c>
      <c r="BY18643" s="32" t="str">
        <f t="shared" si="2146"/>
        <v/>
      </c>
      <c r="BZ18643" s="32" t="str">
        <f t="shared" si="2147"/>
        <v/>
      </c>
      <c r="CA18643" s="32" t="str">
        <f t="shared" si="2148"/>
        <v/>
      </c>
      <c r="CB18643" s="33">
        <f>IF(COUNTIF($CD$7:CD18643,CD18643)=1,CD18643,CD18643+COUNTIF($CD$6:CD18642,CD18643))</f>
        <v>61847</v>
      </c>
      <c r="CC18643" s="34">
        <f t="shared" si="2149"/>
        <v>55153</v>
      </c>
      <c r="CD18643" s="32">
        <f t="shared" si="2150"/>
        <v>55153</v>
      </c>
      <c r="CE18643" s="32">
        <f t="shared" si="2151"/>
        <v>0</v>
      </c>
      <c r="CF18643" s="32">
        <f t="shared" si="2152"/>
        <v>0</v>
      </c>
      <c r="CG18643" s="32" t="str">
        <f t="shared" si="2153"/>
        <v/>
      </c>
      <c r="CH18643" s="32">
        <v>138</v>
      </c>
      <c r="CI18643" s="32" t="s">
        <v>14</v>
      </c>
      <c r="CJ18643" s="32" t="str">
        <f t="shared" si="2154"/>
        <v/>
      </c>
      <c r="CK18643" s="32" t="str">
        <f t="shared" si="2155"/>
        <v/>
      </c>
      <c r="CL18643" s="32" t="str">
        <f t="shared" si="2156"/>
        <v/>
      </c>
      <c r="CM18643" s="32" t="str">
        <f t="shared" si="2157"/>
        <v/>
      </c>
      <c r="CN18643" s="32" t="str">
        <f t="shared" si="2158"/>
        <v/>
      </c>
    </row>
    <row r="18644" spans="71:92" x14ac:dyDescent="0.3">
      <c r="BS18644" s="32" t="str">
        <f>IF(Kiadasi_kiseroiv!$K$2=BT18644,BV18644,"")</f>
        <v/>
      </c>
      <c r="BT18644" s="34" t="str">
        <f t="shared" si="2141"/>
        <v/>
      </c>
      <c r="BU18644" s="32" t="str">
        <f t="shared" si="2142"/>
        <v/>
      </c>
      <c r="BV18644" s="32" t="str">
        <f t="shared" si="2143"/>
        <v/>
      </c>
      <c r="BW18644" s="32" t="str">
        <f t="shared" si="2144"/>
        <v/>
      </c>
      <c r="BX18644" s="32" t="str">
        <f t="shared" si="2145"/>
        <v/>
      </c>
      <c r="BY18644" s="32" t="str">
        <f t="shared" si="2146"/>
        <v/>
      </c>
      <c r="BZ18644" s="32" t="str">
        <f t="shared" si="2147"/>
        <v/>
      </c>
      <c r="CA18644" s="32" t="str">
        <f t="shared" si="2148"/>
        <v/>
      </c>
      <c r="CB18644" s="33">
        <f>IF(COUNTIF($CD$7:CD18644,CD18644)=1,CD18644,CD18644+COUNTIF($CD$6:CD18643,CD18644))</f>
        <v>61848</v>
      </c>
      <c r="CC18644" s="34">
        <f t="shared" si="2149"/>
        <v>55153</v>
      </c>
      <c r="CD18644" s="32">
        <f t="shared" si="2150"/>
        <v>55153</v>
      </c>
      <c r="CE18644" s="32">
        <f t="shared" si="2151"/>
        <v>0</v>
      </c>
      <c r="CF18644" s="32">
        <f t="shared" si="2152"/>
        <v>0</v>
      </c>
      <c r="CG18644" s="32" t="str">
        <f t="shared" si="2153"/>
        <v/>
      </c>
      <c r="CH18644" s="32">
        <v>139</v>
      </c>
      <c r="CI18644" s="32" t="s">
        <v>14</v>
      </c>
      <c r="CJ18644" s="32" t="str">
        <f t="shared" si="2154"/>
        <v/>
      </c>
      <c r="CK18644" s="32" t="str">
        <f t="shared" si="2155"/>
        <v/>
      </c>
      <c r="CL18644" s="32" t="str">
        <f t="shared" si="2156"/>
        <v/>
      </c>
      <c r="CM18644" s="32" t="str">
        <f t="shared" si="2157"/>
        <v/>
      </c>
      <c r="CN18644" s="32" t="str">
        <f t="shared" si="2158"/>
        <v/>
      </c>
    </row>
    <row r="18645" spans="71:92" x14ac:dyDescent="0.3">
      <c r="BS18645" s="32" t="str">
        <f>IF(Kiadasi_kiseroiv!$K$2=BT18645,BV18645,"")</f>
        <v/>
      </c>
      <c r="BT18645" s="34" t="str">
        <f t="shared" si="2141"/>
        <v/>
      </c>
      <c r="BU18645" s="32" t="str">
        <f t="shared" si="2142"/>
        <v/>
      </c>
      <c r="BV18645" s="32" t="str">
        <f t="shared" si="2143"/>
        <v/>
      </c>
      <c r="BW18645" s="32" t="str">
        <f t="shared" si="2144"/>
        <v/>
      </c>
      <c r="BX18645" s="32" t="str">
        <f t="shared" si="2145"/>
        <v/>
      </c>
      <c r="BY18645" s="32" t="str">
        <f t="shared" si="2146"/>
        <v/>
      </c>
      <c r="BZ18645" s="32" t="str">
        <f t="shared" si="2147"/>
        <v/>
      </c>
      <c r="CA18645" s="32" t="str">
        <f t="shared" si="2148"/>
        <v/>
      </c>
      <c r="CB18645" s="33">
        <f>IF(COUNTIF($CD$7:CD18645,CD18645)=1,CD18645,CD18645+COUNTIF($CD$6:CD18644,CD18645))</f>
        <v>61849</v>
      </c>
      <c r="CC18645" s="34">
        <f t="shared" si="2149"/>
        <v>55153</v>
      </c>
      <c r="CD18645" s="32">
        <f t="shared" si="2150"/>
        <v>55153</v>
      </c>
      <c r="CE18645" s="32">
        <f t="shared" si="2151"/>
        <v>0</v>
      </c>
      <c r="CF18645" s="32">
        <f t="shared" si="2152"/>
        <v>0</v>
      </c>
      <c r="CG18645" s="32" t="str">
        <f t="shared" si="2153"/>
        <v/>
      </c>
      <c r="CH18645" s="32">
        <v>140</v>
      </c>
      <c r="CI18645" s="32" t="s">
        <v>14</v>
      </c>
      <c r="CJ18645" s="32" t="str">
        <f t="shared" si="2154"/>
        <v/>
      </c>
      <c r="CK18645" s="32" t="str">
        <f t="shared" si="2155"/>
        <v/>
      </c>
      <c r="CL18645" s="32" t="str">
        <f t="shared" si="2156"/>
        <v/>
      </c>
      <c r="CM18645" s="32" t="str">
        <f t="shared" si="2157"/>
        <v/>
      </c>
      <c r="CN18645" s="32" t="str">
        <f t="shared" si="2158"/>
        <v/>
      </c>
    </row>
    <row r="18646" spans="71:92" x14ac:dyDescent="0.3">
      <c r="BS18646" s="32" t="str">
        <f>IF(Kiadasi_kiseroiv!$K$2=BT18646,BV18646,"")</f>
        <v/>
      </c>
      <c r="BT18646" s="34" t="str">
        <f t="shared" si="2141"/>
        <v/>
      </c>
      <c r="BU18646" s="32" t="str">
        <f t="shared" si="2142"/>
        <v/>
      </c>
      <c r="BV18646" s="32" t="str">
        <f t="shared" si="2143"/>
        <v/>
      </c>
      <c r="BW18646" s="32" t="str">
        <f t="shared" si="2144"/>
        <v/>
      </c>
      <c r="BX18646" s="32" t="str">
        <f t="shared" si="2145"/>
        <v/>
      </c>
      <c r="BY18646" s="32" t="str">
        <f t="shared" si="2146"/>
        <v/>
      </c>
      <c r="BZ18646" s="32" t="str">
        <f t="shared" si="2147"/>
        <v/>
      </c>
      <c r="CA18646" s="32" t="str">
        <f t="shared" si="2148"/>
        <v/>
      </c>
      <c r="CB18646" s="33">
        <f>IF(COUNTIF($CD$7:CD18646,CD18646)=1,CD18646,CD18646+COUNTIF($CD$6:CD18645,CD18646))</f>
        <v>61850</v>
      </c>
      <c r="CC18646" s="34">
        <f t="shared" si="2149"/>
        <v>55153</v>
      </c>
      <c r="CD18646" s="32">
        <f t="shared" si="2150"/>
        <v>55153</v>
      </c>
      <c r="CE18646" s="32">
        <f t="shared" si="2151"/>
        <v>0</v>
      </c>
      <c r="CF18646" s="32">
        <f t="shared" si="2152"/>
        <v>0</v>
      </c>
      <c r="CG18646" s="32" t="str">
        <f t="shared" si="2153"/>
        <v/>
      </c>
      <c r="CH18646" s="32">
        <v>141</v>
      </c>
      <c r="CI18646" s="32" t="s">
        <v>14</v>
      </c>
      <c r="CJ18646" s="32" t="str">
        <f t="shared" si="2154"/>
        <v/>
      </c>
      <c r="CK18646" s="32" t="str">
        <f t="shared" si="2155"/>
        <v/>
      </c>
      <c r="CL18646" s="32" t="str">
        <f t="shared" si="2156"/>
        <v/>
      </c>
      <c r="CM18646" s="32" t="str">
        <f t="shared" si="2157"/>
        <v/>
      </c>
      <c r="CN18646" s="32" t="str">
        <f t="shared" si="2158"/>
        <v/>
      </c>
    </row>
    <row r="18647" spans="71:92" x14ac:dyDescent="0.3">
      <c r="BS18647" s="32" t="str">
        <f>IF(Kiadasi_kiseroiv!$K$2=BT18647,BV18647,"")</f>
        <v/>
      </c>
      <c r="BT18647" s="34" t="str">
        <f t="shared" si="2141"/>
        <v/>
      </c>
      <c r="BU18647" s="32" t="str">
        <f t="shared" si="2142"/>
        <v/>
      </c>
      <c r="BV18647" s="32" t="str">
        <f t="shared" si="2143"/>
        <v/>
      </c>
      <c r="BW18647" s="32" t="str">
        <f t="shared" si="2144"/>
        <v/>
      </c>
      <c r="BX18647" s="32" t="str">
        <f t="shared" si="2145"/>
        <v/>
      </c>
      <c r="BY18647" s="32" t="str">
        <f t="shared" si="2146"/>
        <v/>
      </c>
      <c r="BZ18647" s="32" t="str">
        <f t="shared" si="2147"/>
        <v/>
      </c>
      <c r="CA18647" s="32" t="str">
        <f t="shared" si="2148"/>
        <v/>
      </c>
      <c r="CB18647" s="33">
        <f>IF(COUNTIF($CD$7:CD18647,CD18647)=1,CD18647,CD18647+COUNTIF($CD$6:CD18646,CD18647))</f>
        <v>61851</v>
      </c>
      <c r="CC18647" s="34">
        <f t="shared" si="2149"/>
        <v>55153</v>
      </c>
      <c r="CD18647" s="32">
        <f t="shared" si="2150"/>
        <v>55153</v>
      </c>
      <c r="CE18647" s="32">
        <f t="shared" si="2151"/>
        <v>0</v>
      </c>
      <c r="CF18647" s="32">
        <f t="shared" si="2152"/>
        <v>0</v>
      </c>
      <c r="CG18647" s="32" t="str">
        <f t="shared" si="2153"/>
        <v/>
      </c>
      <c r="CH18647" s="32">
        <v>142</v>
      </c>
      <c r="CI18647" s="32" t="s">
        <v>14</v>
      </c>
      <c r="CJ18647" s="32" t="str">
        <f t="shared" si="2154"/>
        <v/>
      </c>
      <c r="CK18647" s="32" t="str">
        <f t="shared" si="2155"/>
        <v/>
      </c>
      <c r="CL18647" s="32" t="str">
        <f t="shared" si="2156"/>
        <v/>
      </c>
      <c r="CM18647" s="32" t="str">
        <f t="shared" si="2157"/>
        <v/>
      </c>
      <c r="CN18647" s="32" t="str">
        <f t="shared" si="2158"/>
        <v/>
      </c>
    </row>
    <row r="18648" spans="71:92" x14ac:dyDescent="0.3">
      <c r="BS18648" s="32" t="str">
        <f>IF(Kiadasi_kiseroiv!$K$2=BT18648,BV18648,"")</f>
        <v/>
      </c>
      <c r="BT18648" s="34" t="str">
        <f t="shared" si="2141"/>
        <v/>
      </c>
      <c r="BU18648" s="32" t="str">
        <f t="shared" si="2142"/>
        <v/>
      </c>
      <c r="BV18648" s="32" t="str">
        <f t="shared" si="2143"/>
        <v/>
      </c>
      <c r="BW18648" s="32" t="str">
        <f t="shared" si="2144"/>
        <v/>
      </c>
      <c r="BX18648" s="32" t="str">
        <f t="shared" si="2145"/>
        <v/>
      </c>
      <c r="BY18648" s="32" t="str">
        <f t="shared" si="2146"/>
        <v/>
      </c>
      <c r="BZ18648" s="32" t="str">
        <f t="shared" si="2147"/>
        <v/>
      </c>
      <c r="CA18648" s="32" t="str">
        <f t="shared" si="2148"/>
        <v/>
      </c>
      <c r="CB18648" s="33">
        <f>IF(COUNTIF($CD$7:CD18648,CD18648)=1,CD18648,CD18648+COUNTIF($CD$6:CD18647,CD18648))</f>
        <v>61852</v>
      </c>
      <c r="CC18648" s="34">
        <f t="shared" si="2149"/>
        <v>55153</v>
      </c>
      <c r="CD18648" s="32">
        <f t="shared" si="2150"/>
        <v>55153</v>
      </c>
      <c r="CE18648" s="32">
        <f t="shared" si="2151"/>
        <v>0</v>
      </c>
      <c r="CF18648" s="32">
        <f t="shared" si="2152"/>
        <v>0</v>
      </c>
      <c r="CG18648" s="32" t="str">
        <f t="shared" si="2153"/>
        <v/>
      </c>
      <c r="CH18648" s="32">
        <v>143</v>
      </c>
      <c r="CI18648" s="32" t="s">
        <v>14</v>
      </c>
      <c r="CJ18648" s="32" t="str">
        <f t="shared" si="2154"/>
        <v/>
      </c>
      <c r="CK18648" s="32" t="str">
        <f t="shared" si="2155"/>
        <v/>
      </c>
      <c r="CL18648" s="32" t="str">
        <f t="shared" si="2156"/>
        <v/>
      </c>
      <c r="CM18648" s="32" t="str">
        <f t="shared" si="2157"/>
        <v/>
      </c>
      <c r="CN18648" s="32" t="str">
        <f t="shared" si="2158"/>
        <v/>
      </c>
    </row>
    <row r="18649" spans="71:92" x14ac:dyDescent="0.3">
      <c r="BS18649" s="32" t="str">
        <f>IF(Kiadasi_kiseroiv!$K$2=BT18649,BV18649,"")</f>
        <v/>
      </c>
      <c r="BT18649" s="34" t="str">
        <f t="shared" si="2141"/>
        <v/>
      </c>
      <c r="BU18649" s="32" t="str">
        <f t="shared" si="2142"/>
        <v/>
      </c>
      <c r="BV18649" s="32" t="str">
        <f t="shared" si="2143"/>
        <v/>
      </c>
      <c r="BW18649" s="32" t="str">
        <f t="shared" si="2144"/>
        <v/>
      </c>
      <c r="BX18649" s="32" t="str">
        <f t="shared" si="2145"/>
        <v/>
      </c>
      <c r="BY18649" s="32" t="str">
        <f t="shared" si="2146"/>
        <v/>
      </c>
      <c r="BZ18649" s="32" t="str">
        <f t="shared" si="2147"/>
        <v/>
      </c>
      <c r="CA18649" s="32" t="str">
        <f t="shared" si="2148"/>
        <v/>
      </c>
      <c r="CB18649" s="33">
        <f>IF(COUNTIF($CD$7:CD18649,CD18649)=1,CD18649,CD18649+COUNTIF($CD$6:CD18648,CD18649))</f>
        <v>61853</v>
      </c>
      <c r="CC18649" s="34">
        <f t="shared" si="2149"/>
        <v>55153</v>
      </c>
      <c r="CD18649" s="32">
        <f t="shared" si="2150"/>
        <v>55153</v>
      </c>
      <c r="CE18649" s="32">
        <f t="shared" si="2151"/>
        <v>0</v>
      </c>
      <c r="CF18649" s="32">
        <f t="shared" si="2152"/>
        <v>0</v>
      </c>
      <c r="CG18649" s="32" t="str">
        <f t="shared" si="2153"/>
        <v/>
      </c>
      <c r="CH18649" s="32">
        <v>144</v>
      </c>
      <c r="CI18649" s="32" t="s">
        <v>14</v>
      </c>
      <c r="CJ18649" s="32" t="str">
        <f t="shared" si="2154"/>
        <v/>
      </c>
      <c r="CK18649" s="32" t="str">
        <f t="shared" si="2155"/>
        <v/>
      </c>
      <c r="CL18649" s="32" t="str">
        <f t="shared" si="2156"/>
        <v/>
      </c>
      <c r="CM18649" s="32" t="str">
        <f t="shared" si="2157"/>
        <v/>
      </c>
      <c r="CN18649" s="32" t="str">
        <f t="shared" si="2158"/>
        <v/>
      </c>
    </row>
    <row r="18650" spans="71:92" x14ac:dyDescent="0.3">
      <c r="BS18650" s="32" t="str">
        <f>IF(Kiadasi_kiseroiv!$K$2=BT18650,BV18650,"")</f>
        <v/>
      </c>
      <c r="BT18650" s="34" t="str">
        <f t="shared" si="2141"/>
        <v/>
      </c>
      <c r="BU18650" s="32" t="str">
        <f t="shared" si="2142"/>
        <v/>
      </c>
      <c r="BV18650" s="32" t="str">
        <f t="shared" si="2143"/>
        <v/>
      </c>
      <c r="BW18650" s="32" t="str">
        <f t="shared" si="2144"/>
        <v/>
      </c>
      <c r="BX18650" s="32" t="str">
        <f t="shared" si="2145"/>
        <v/>
      </c>
      <c r="BY18650" s="32" t="str">
        <f t="shared" si="2146"/>
        <v/>
      </c>
      <c r="BZ18650" s="32" t="str">
        <f t="shared" si="2147"/>
        <v/>
      </c>
      <c r="CA18650" s="32" t="str">
        <f t="shared" si="2148"/>
        <v/>
      </c>
      <c r="CB18650" s="33">
        <f>IF(COUNTIF($CD$7:CD18650,CD18650)=1,CD18650,CD18650+COUNTIF($CD$6:CD18649,CD18650))</f>
        <v>61854</v>
      </c>
      <c r="CC18650" s="34">
        <f t="shared" si="2149"/>
        <v>55153</v>
      </c>
      <c r="CD18650" s="32">
        <f t="shared" si="2150"/>
        <v>55153</v>
      </c>
      <c r="CE18650" s="32">
        <f t="shared" si="2151"/>
        <v>0</v>
      </c>
      <c r="CF18650" s="32">
        <f t="shared" si="2152"/>
        <v>0</v>
      </c>
      <c r="CG18650" s="32" t="str">
        <f t="shared" si="2153"/>
        <v/>
      </c>
      <c r="CH18650" s="32">
        <v>145</v>
      </c>
      <c r="CI18650" s="32" t="s">
        <v>14</v>
      </c>
      <c r="CJ18650" s="32" t="str">
        <f t="shared" si="2154"/>
        <v/>
      </c>
      <c r="CK18650" s="32" t="str">
        <f t="shared" si="2155"/>
        <v/>
      </c>
      <c r="CL18650" s="32" t="str">
        <f t="shared" si="2156"/>
        <v/>
      </c>
      <c r="CM18650" s="32" t="str">
        <f t="shared" si="2157"/>
        <v/>
      </c>
      <c r="CN18650" s="32" t="str">
        <f t="shared" si="2158"/>
        <v/>
      </c>
    </row>
    <row r="18651" spans="71:92" x14ac:dyDescent="0.3">
      <c r="BS18651" s="32" t="str">
        <f>IF(Kiadasi_kiseroiv!$K$2=BT18651,BV18651,"")</f>
        <v/>
      </c>
      <c r="BT18651" s="34" t="str">
        <f t="shared" si="2141"/>
        <v/>
      </c>
      <c r="BU18651" s="32" t="str">
        <f t="shared" si="2142"/>
        <v/>
      </c>
      <c r="BV18651" s="32" t="str">
        <f t="shared" si="2143"/>
        <v/>
      </c>
      <c r="BW18651" s="32" t="str">
        <f t="shared" si="2144"/>
        <v/>
      </c>
      <c r="BX18651" s="32" t="str">
        <f t="shared" si="2145"/>
        <v/>
      </c>
      <c r="BY18651" s="32" t="str">
        <f t="shared" si="2146"/>
        <v/>
      </c>
      <c r="BZ18651" s="32" t="str">
        <f t="shared" si="2147"/>
        <v/>
      </c>
      <c r="CA18651" s="32" t="str">
        <f t="shared" si="2148"/>
        <v/>
      </c>
      <c r="CB18651" s="33">
        <f>IF(COUNTIF($CD$7:CD18651,CD18651)=1,CD18651,CD18651+COUNTIF($CD$6:CD18650,CD18651))</f>
        <v>61855</v>
      </c>
      <c r="CC18651" s="34">
        <f t="shared" si="2149"/>
        <v>55153</v>
      </c>
      <c r="CD18651" s="32">
        <f t="shared" si="2150"/>
        <v>55153</v>
      </c>
      <c r="CE18651" s="32">
        <f t="shared" si="2151"/>
        <v>0</v>
      </c>
      <c r="CF18651" s="32">
        <f t="shared" si="2152"/>
        <v>0</v>
      </c>
      <c r="CG18651" s="32" t="str">
        <f t="shared" si="2153"/>
        <v/>
      </c>
      <c r="CH18651" s="32">
        <v>146</v>
      </c>
      <c r="CI18651" s="32" t="s">
        <v>14</v>
      </c>
      <c r="CJ18651" s="32" t="str">
        <f t="shared" si="2154"/>
        <v/>
      </c>
      <c r="CK18651" s="32" t="str">
        <f t="shared" si="2155"/>
        <v/>
      </c>
      <c r="CL18651" s="32" t="str">
        <f t="shared" si="2156"/>
        <v/>
      </c>
      <c r="CM18651" s="32" t="str">
        <f t="shared" si="2157"/>
        <v/>
      </c>
      <c r="CN18651" s="32" t="str">
        <f t="shared" si="2158"/>
        <v/>
      </c>
    </row>
    <row r="18652" spans="71:92" x14ac:dyDescent="0.3">
      <c r="BS18652" s="32" t="str">
        <f>IF(Kiadasi_kiseroiv!$K$2=BT18652,BV18652,"")</f>
        <v/>
      </c>
      <c r="BT18652" s="34" t="str">
        <f t="shared" si="2141"/>
        <v/>
      </c>
      <c r="BU18652" s="32" t="str">
        <f t="shared" si="2142"/>
        <v/>
      </c>
      <c r="BV18652" s="32" t="str">
        <f t="shared" si="2143"/>
        <v/>
      </c>
      <c r="BW18652" s="32" t="str">
        <f t="shared" si="2144"/>
        <v/>
      </c>
      <c r="BX18652" s="32" t="str">
        <f t="shared" si="2145"/>
        <v/>
      </c>
      <c r="BY18652" s="32" t="str">
        <f t="shared" si="2146"/>
        <v/>
      </c>
      <c r="BZ18652" s="32" t="str">
        <f t="shared" si="2147"/>
        <v/>
      </c>
      <c r="CA18652" s="32" t="str">
        <f t="shared" si="2148"/>
        <v/>
      </c>
      <c r="CB18652" s="33">
        <f>IF(COUNTIF($CD$7:CD18652,CD18652)=1,CD18652,CD18652+COUNTIF($CD$6:CD18651,CD18652))</f>
        <v>61856</v>
      </c>
      <c r="CC18652" s="34">
        <f t="shared" si="2149"/>
        <v>55153</v>
      </c>
      <c r="CD18652" s="32">
        <f t="shared" si="2150"/>
        <v>55153</v>
      </c>
      <c r="CE18652" s="32">
        <f t="shared" si="2151"/>
        <v>0</v>
      </c>
      <c r="CF18652" s="32">
        <f t="shared" si="2152"/>
        <v>0</v>
      </c>
      <c r="CG18652" s="32" t="str">
        <f t="shared" si="2153"/>
        <v/>
      </c>
      <c r="CH18652" s="32">
        <v>147</v>
      </c>
      <c r="CI18652" s="32" t="s">
        <v>14</v>
      </c>
      <c r="CJ18652" s="32" t="str">
        <f t="shared" si="2154"/>
        <v/>
      </c>
      <c r="CK18652" s="32" t="str">
        <f t="shared" si="2155"/>
        <v/>
      </c>
      <c r="CL18652" s="32" t="str">
        <f t="shared" si="2156"/>
        <v/>
      </c>
      <c r="CM18652" s="32" t="str">
        <f t="shared" si="2157"/>
        <v/>
      </c>
      <c r="CN18652" s="32" t="str">
        <f t="shared" si="2158"/>
        <v/>
      </c>
    </row>
    <row r="18653" spans="71:92" x14ac:dyDescent="0.3">
      <c r="BS18653" s="32" t="str">
        <f>IF(Kiadasi_kiseroiv!$K$2=BT18653,BV18653,"")</f>
        <v/>
      </c>
      <c r="BT18653" s="34" t="str">
        <f t="shared" si="2141"/>
        <v/>
      </c>
      <c r="BU18653" s="32" t="str">
        <f t="shared" si="2142"/>
        <v/>
      </c>
      <c r="BV18653" s="32" t="str">
        <f t="shared" si="2143"/>
        <v/>
      </c>
      <c r="BW18653" s="32" t="str">
        <f t="shared" si="2144"/>
        <v/>
      </c>
      <c r="BX18653" s="32" t="str">
        <f t="shared" si="2145"/>
        <v/>
      </c>
      <c r="BY18653" s="32" t="str">
        <f t="shared" si="2146"/>
        <v/>
      </c>
      <c r="BZ18653" s="32" t="str">
        <f t="shared" si="2147"/>
        <v/>
      </c>
      <c r="CA18653" s="32" t="str">
        <f t="shared" si="2148"/>
        <v/>
      </c>
      <c r="CB18653" s="33">
        <f>IF(COUNTIF($CD$7:CD18653,CD18653)=1,CD18653,CD18653+COUNTIF($CD$6:CD18652,CD18653))</f>
        <v>61857</v>
      </c>
      <c r="CC18653" s="34">
        <f t="shared" si="2149"/>
        <v>55153</v>
      </c>
      <c r="CD18653" s="32">
        <f t="shared" si="2150"/>
        <v>55153</v>
      </c>
      <c r="CE18653" s="32">
        <f t="shared" si="2151"/>
        <v>0</v>
      </c>
      <c r="CF18653" s="32">
        <f t="shared" si="2152"/>
        <v>0</v>
      </c>
      <c r="CG18653" s="32" t="str">
        <f t="shared" si="2153"/>
        <v/>
      </c>
      <c r="CH18653" s="32">
        <v>148</v>
      </c>
      <c r="CI18653" s="32" t="s">
        <v>14</v>
      </c>
      <c r="CJ18653" s="32" t="str">
        <f t="shared" si="2154"/>
        <v/>
      </c>
      <c r="CK18653" s="32" t="str">
        <f t="shared" si="2155"/>
        <v/>
      </c>
      <c r="CL18653" s="32" t="str">
        <f t="shared" si="2156"/>
        <v/>
      </c>
      <c r="CM18653" s="32" t="str">
        <f t="shared" si="2157"/>
        <v/>
      </c>
      <c r="CN18653" s="32" t="str">
        <f t="shared" si="2158"/>
        <v/>
      </c>
    </row>
    <row r="18654" spans="71:92" x14ac:dyDescent="0.3">
      <c r="BS18654" s="32" t="str">
        <f>IF(Kiadasi_kiseroiv!$K$2=BT18654,BV18654,"")</f>
        <v/>
      </c>
      <c r="BT18654" s="34" t="str">
        <f t="shared" si="2141"/>
        <v/>
      </c>
      <c r="BU18654" s="32" t="str">
        <f t="shared" si="2142"/>
        <v/>
      </c>
      <c r="BV18654" s="32" t="str">
        <f t="shared" si="2143"/>
        <v/>
      </c>
      <c r="BW18654" s="32" t="str">
        <f t="shared" si="2144"/>
        <v/>
      </c>
      <c r="BX18654" s="32" t="str">
        <f t="shared" si="2145"/>
        <v/>
      </c>
      <c r="BY18654" s="32" t="str">
        <f t="shared" si="2146"/>
        <v/>
      </c>
      <c r="BZ18654" s="32" t="str">
        <f t="shared" si="2147"/>
        <v/>
      </c>
      <c r="CA18654" s="32" t="str">
        <f t="shared" si="2148"/>
        <v/>
      </c>
      <c r="CB18654" s="33">
        <f>IF(COUNTIF($CD$7:CD18654,CD18654)=1,CD18654,CD18654+COUNTIF($CD$6:CD18653,CD18654))</f>
        <v>61858</v>
      </c>
      <c r="CC18654" s="34">
        <f t="shared" si="2149"/>
        <v>55153</v>
      </c>
      <c r="CD18654" s="32">
        <f t="shared" si="2150"/>
        <v>55153</v>
      </c>
      <c r="CE18654" s="32">
        <f t="shared" si="2151"/>
        <v>0</v>
      </c>
      <c r="CF18654" s="32">
        <f t="shared" si="2152"/>
        <v>0</v>
      </c>
      <c r="CG18654" s="32" t="str">
        <f t="shared" si="2153"/>
        <v/>
      </c>
      <c r="CH18654" s="32">
        <v>149</v>
      </c>
      <c r="CI18654" s="32" t="s">
        <v>14</v>
      </c>
      <c r="CJ18654" s="32" t="str">
        <f t="shared" si="2154"/>
        <v/>
      </c>
      <c r="CK18654" s="32" t="str">
        <f t="shared" si="2155"/>
        <v/>
      </c>
      <c r="CL18654" s="32" t="str">
        <f t="shared" si="2156"/>
        <v/>
      </c>
      <c r="CM18654" s="32" t="str">
        <f t="shared" si="2157"/>
        <v/>
      </c>
      <c r="CN18654" s="32" t="str">
        <f t="shared" si="2158"/>
        <v/>
      </c>
    </row>
    <row r="18655" spans="71:92" x14ac:dyDescent="0.3">
      <c r="BS18655" s="32" t="str">
        <f>IF(Kiadasi_kiseroiv!$K$2=BT18655,BV18655,"")</f>
        <v/>
      </c>
      <c r="BT18655" s="34" t="str">
        <f t="shared" si="2141"/>
        <v/>
      </c>
      <c r="BU18655" s="32" t="str">
        <f t="shared" si="2142"/>
        <v/>
      </c>
      <c r="BV18655" s="32" t="str">
        <f t="shared" si="2143"/>
        <v/>
      </c>
      <c r="BW18655" s="32" t="str">
        <f t="shared" si="2144"/>
        <v/>
      </c>
      <c r="BX18655" s="32" t="str">
        <f t="shared" si="2145"/>
        <v/>
      </c>
      <c r="BY18655" s="32" t="str">
        <f t="shared" si="2146"/>
        <v/>
      </c>
      <c r="BZ18655" s="32" t="str">
        <f t="shared" si="2147"/>
        <v/>
      </c>
      <c r="CA18655" s="32" t="str">
        <f t="shared" si="2148"/>
        <v/>
      </c>
      <c r="CB18655" s="33">
        <f>IF(COUNTIF($CD$7:CD18655,CD18655)=1,CD18655,CD18655+COUNTIF($CD$6:CD18654,CD18655))</f>
        <v>61859</v>
      </c>
      <c r="CC18655" s="34">
        <f t="shared" si="2149"/>
        <v>55153</v>
      </c>
      <c r="CD18655" s="32">
        <f t="shared" si="2150"/>
        <v>55153</v>
      </c>
      <c r="CE18655" s="32">
        <f t="shared" si="2151"/>
        <v>0</v>
      </c>
      <c r="CF18655" s="32">
        <f t="shared" si="2152"/>
        <v>0</v>
      </c>
      <c r="CG18655" s="32" t="str">
        <f t="shared" si="2153"/>
        <v/>
      </c>
      <c r="CH18655" s="32">
        <v>150</v>
      </c>
      <c r="CI18655" s="32" t="s">
        <v>14</v>
      </c>
      <c r="CJ18655" s="32" t="str">
        <f t="shared" si="2154"/>
        <v/>
      </c>
      <c r="CK18655" s="32" t="str">
        <f t="shared" si="2155"/>
        <v/>
      </c>
      <c r="CL18655" s="32" t="str">
        <f t="shared" si="2156"/>
        <v/>
      </c>
      <c r="CM18655" s="32" t="str">
        <f t="shared" si="2157"/>
        <v/>
      </c>
      <c r="CN18655" s="32" t="str">
        <f t="shared" si="2158"/>
        <v/>
      </c>
    </row>
    <row r="18656" spans="71:92" x14ac:dyDescent="0.3">
      <c r="BS18656" s="32" t="str">
        <f>IF(Kiadasi_kiseroiv!$K$2=BT18656,BV18656,"")</f>
        <v/>
      </c>
      <c r="BT18656" s="34" t="str">
        <f t="shared" si="2141"/>
        <v/>
      </c>
      <c r="BU18656" s="32" t="str">
        <f t="shared" si="2142"/>
        <v/>
      </c>
      <c r="BV18656" s="32" t="str">
        <f t="shared" si="2143"/>
        <v/>
      </c>
      <c r="BW18656" s="32" t="str">
        <f t="shared" si="2144"/>
        <v/>
      </c>
      <c r="BX18656" s="32" t="str">
        <f t="shared" si="2145"/>
        <v/>
      </c>
      <c r="BY18656" s="32" t="str">
        <f t="shared" si="2146"/>
        <v/>
      </c>
      <c r="BZ18656" s="32" t="str">
        <f t="shared" si="2147"/>
        <v/>
      </c>
      <c r="CA18656" s="32" t="str">
        <f t="shared" si="2148"/>
        <v/>
      </c>
      <c r="CB18656" s="33">
        <f>IF(COUNTIF($CD$7:CD18656,CD18656)=1,CD18656,CD18656+COUNTIF($CD$6:CD18655,CD18656))</f>
        <v>61860</v>
      </c>
      <c r="CC18656" s="34">
        <f t="shared" si="2149"/>
        <v>55153</v>
      </c>
      <c r="CD18656" s="32">
        <f t="shared" si="2150"/>
        <v>55153</v>
      </c>
      <c r="CE18656" s="32">
        <f t="shared" si="2151"/>
        <v>0</v>
      </c>
      <c r="CF18656" s="32">
        <f t="shared" si="2152"/>
        <v>0</v>
      </c>
      <c r="CG18656" s="32" t="str">
        <f t="shared" si="2153"/>
        <v/>
      </c>
      <c r="CH18656" s="32">
        <v>151</v>
      </c>
      <c r="CI18656" s="32" t="s">
        <v>14</v>
      </c>
      <c r="CJ18656" s="32" t="str">
        <f t="shared" si="2154"/>
        <v/>
      </c>
      <c r="CK18656" s="32" t="str">
        <f t="shared" si="2155"/>
        <v/>
      </c>
      <c r="CL18656" s="32" t="str">
        <f t="shared" si="2156"/>
        <v/>
      </c>
      <c r="CM18656" s="32" t="str">
        <f t="shared" si="2157"/>
        <v/>
      </c>
      <c r="CN18656" s="32" t="str">
        <f t="shared" si="2158"/>
        <v/>
      </c>
    </row>
    <row r="18657" spans="71:92" x14ac:dyDescent="0.3">
      <c r="BS18657" s="32" t="str">
        <f>IF(Kiadasi_kiseroiv!$K$2=BT18657,BV18657,"")</f>
        <v/>
      </c>
      <c r="BT18657" s="34" t="str">
        <f t="shared" si="2141"/>
        <v/>
      </c>
      <c r="BU18657" s="32" t="str">
        <f t="shared" si="2142"/>
        <v/>
      </c>
      <c r="BV18657" s="32" t="str">
        <f t="shared" si="2143"/>
        <v/>
      </c>
      <c r="BW18657" s="32" t="str">
        <f t="shared" si="2144"/>
        <v/>
      </c>
      <c r="BX18657" s="32" t="str">
        <f t="shared" si="2145"/>
        <v/>
      </c>
      <c r="BY18657" s="32" t="str">
        <f t="shared" si="2146"/>
        <v/>
      </c>
      <c r="BZ18657" s="32" t="str">
        <f t="shared" si="2147"/>
        <v/>
      </c>
      <c r="CA18657" s="32" t="str">
        <f t="shared" si="2148"/>
        <v/>
      </c>
      <c r="CB18657" s="33">
        <f>IF(COUNTIF($CD$7:CD18657,CD18657)=1,CD18657,CD18657+COUNTIF($CD$6:CD18656,CD18657))</f>
        <v>61861</v>
      </c>
      <c r="CC18657" s="34">
        <f t="shared" si="2149"/>
        <v>55153</v>
      </c>
      <c r="CD18657" s="32">
        <f t="shared" si="2150"/>
        <v>55153</v>
      </c>
      <c r="CE18657" s="32">
        <f t="shared" si="2151"/>
        <v>0</v>
      </c>
      <c r="CF18657" s="32">
        <f t="shared" si="2152"/>
        <v>0</v>
      </c>
      <c r="CG18657" s="32" t="str">
        <f t="shared" si="2153"/>
        <v/>
      </c>
      <c r="CH18657" s="32">
        <v>152</v>
      </c>
      <c r="CI18657" s="32" t="s">
        <v>14</v>
      </c>
      <c r="CJ18657" s="32" t="str">
        <f t="shared" si="2154"/>
        <v/>
      </c>
      <c r="CK18657" s="32" t="str">
        <f t="shared" si="2155"/>
        <v/>
      </c>
      <c r="CL18657" s="32" t="str">
        <f t="shared" si="2156"/>
        <v/>
      </c>
      <c r="CM18657" s="32" t="str">
        <f t="shared" si="2157"/>
        <v/>
      </c>
      <c r="CN18657" s="32" t="str">
        <f t="shared" si="2158"/>
        <v/>
      </c>
    </row>
    <row r="18658" spans="71:92" x14ac:dyDescent="0.3">
      <c r="BS18658" s="32" t="str">
        <f>IF(Kiadasi_kiseroiv!$K$2=BT18658,BV18658,"")</f>
        <v/>
      </c>
      <c r="BT18658" s="34" t="str">
        <f t="shared" si="2141"/>
        <v/>
      </c>
      <c r="BU18658" s="32" t="str">
        <f t="shared" si="2142"/>
        <v/>
      </c>
      <c r="BV18658" s="32" t="str">
        <f t="shared" si="2143"/>
        <v/>
      </c>
      <c r="BW18658" s="32" t="str">
        <f t="shared" si="2144"/>
        <v/>
      </c>
      <c r="BX18658" s="32" t="str">
        <f t="shared" si="2145"/>
        <v/>
      </c>
      <c r="BY18658" s="32" t="str">
        <f t="shared" si="2146"/>
        <v/>
      </c>
      <c r="BZ18658" s="32" t="str">
        <f t="shared" si="2147"/>
        <v/>
      </c>
      <c r="CA18658" s="32" t="str">
        <f t="shared" si="2148"/>
        <v/>
      </c>
      <c r="CB18658" s="33">
        <f>IF(COUNTIF($CD$7:CD18658,CD18658)=1,CD18658,CD18658+COUNTIF($CD$6:CD18657,CD18658))</f>
        <v>61862</v>
      </c>
      <c r="CC18658" s="34">
        <f t="shared" si="2149"/>
        <v>55153</v>
      </c>
      <c r="CD18658" s="32">
        <f t="shared" si="2150"/>
        <v>55153</v>
      </c>
      <c r="CE18658" s="32">
        <f t="shared" si="2151"/>
        <v>0</v>
      </c>
      <c r="CF18658" s="32">
        <f t="shared" si="2152"/>
        <v>0</v>
      </c>
      <c r="CG18658" s="32" t="str">
        <f t="shared" si="2153"/>
        <v/>
      </c>
      <c r="CH18658" s="32">
        <v>153</v>
      </c>
      <c r="CI18658" s="32" t="s">
        <v>14</v>
      </c>
      <c r="CJ18658" s="32" t="str">
        <f t="shared" si="2154"/>
        <v/>
      </c>
      <c r="CK18658" s="32" t="str">
        <f t="shared" si="2155"/>
        <v/>
      </c>
      <c r="CL18658" s="32" t="str">
        <f t="shared" si="2156"/>
        <v/>
      </c>
      <c r="CM18658" s="32" t="str">
        <f t="shared" si="2157"/>
        <v/>
      </c>
      <c r="CN18658" s="32" t="str">
        <f t="shared" si="2158"/>
        <v/>
      </c>
    </row>
    <row r="18659" spans="71:92" x14ac:dyDescent="0.3">
      <c r="BS18659" s="32" t="str">
        <f>IF(Kiadasi_kiseroiv!$K$2=BT18659,BV18659,"")</f>
        <v/>
      </c>
      <c r="BT18659" s="34" t="str">
        <f t="shared" si="2141"/>
        <v/>
      </c>
      <c r="BU18659" s="32" t="str">
        <f t="shared" si="2142"/>
        <v/>
      </c>
      <c r="BV18659" s="32" t="str">
        <f t="shared" si="2143"/>
        <v/>
      </c>
      <c r="BW18659" s="32" t="str">
        <f t="shared" si="2144"/>
        <v/>
      </c>
      <c r="BX18659" s="32" t="str">
        <f t="shared" si="2145"/>
        <v/>
      </c>
      <c r="BY18659" s="32" t="str">
        <f t="shared" si="2146"/>
        <v/>
      </c>
      <c r="BZ18659" s="32" t="str">
        <f t="shared" si="2147"/>
        <v/>
      </c>
      <c r="CA18659" s="32" t="str">
        <f t="shared" si="2148"/>
        <v/>
      </c>
      <c r="CB18659" s="33">
        <f>IF(COUNTIF($CD$7:CD18659,CD18659)=1,CD18659,CD18659+COUNTIF($CD$6:CD18658,CD18659))</f>
        <v>61863</v>
      </c>
      <c r="CC18659" s="34">
        <f t="shared" si="2149"/>
        <v>55153</v>
      </c>
      <c r="CD18659" s="32">
        <f t="shared" si="2150"/>
        <v>55153</v>
      </c>
      <c r="CE18659" s="32">
        <f t="shared" si="2151"/>
        <v>0</v>
      </c>
      <c r="CF18659" s="32">
        <f t="shared" si="2152"/>
        <v>0</v>
      </c>
      <c r="CG18659" s="32" t="str">
        <f t="shared" si="2153"/>
        <v/>
      </c>
      <c r="CH18659" s="32">
        <v>154</v>
      </c>
      <c r="CI18659" s="32" t="s">
        <v>14</v>
      </c>
      <c r="CJ18659" s="32" t="str">
        <f t="shared" si="2154"/>
        <v/>
      </c>
      <c r="CK18659" s="32" t="str">
        <f t="shared" si="2155"/>
        <v/>
      </c>
      <c r="CL18659" s="32" t="str">
        <f t="shared" si="2156"/>
        <v/>
      </c>
      <c r="CM18659" s="32" t="str">
        <f t="shared" si="2157"/>
        <v/>
      </c>
      <c r="CN18659" s="32" t="str">
        <f t="shared" si="2158"/>
        <v/>
      </c>
    </row>
    <row r="18660" spans="71:92" x14ac:dyDescent="0.3">
      <c r="BS18660" s="32" t="str">
        <f>IF(Kiadasi_kiseroiv!$K$2=BT18660,BV18660,"")</f>
        <v/>
      </c>
      <c r="BT18660" s="34" t="str">
        <f t="shared" si="2141"/>
        <v/>
      </c>
      <c r="BU18660" s="32" t="str">
        <f t="shared" si="2142"/>
        <v/>
      </c>
      <c r="BV18660" s="32" t="str">
        <f t="shared" si="2143"/>
        <v/>
      </c>
      <c r="BW18660" s="32" t="str">
        <f t="shared" si="2144"/>
        <v/>
      </c>
      <c r="BX18660" s="32" t="str">
        <f t="shared" si="2145"/>
        <v/>
      </c>
      <c r="BY18660" s="32" t="str">
        <f t="shared" si="2146"/>
        <v/>
      </c>
      <c r="BZ18660" s="32" t="str">
        <f t="shared" si="2147"/>
        <v/>
      </c>
      <c r="CA18660" s="32" t="str">
        <f t="shared" si="2148"/>
        <v/>
      </c>
      <c r="CB18660" s="33">
        <f>IF(COUNTIF($CD$7:CD18660,CD18660)=1,CD18660,CD18660+COUNTIF($CD$6:CD18659,CD18660))</f>
        <v>61864</v>
      </c>
      <c r="CC18660" s="34">
        <f t="shared" si="2149"/>
        <v>55153</v>
      </c>
      <c r="CD18660" s="32">
        <f t="shared" si="2150"/>
        <v>55153</v>
      </c>
      <c r="CE18660" s="32">
        <f t="shared" si="2151"/>
        <v>0</v>
      </c>
      <c r="CF18660" s="32">
        <f t="shared" si="2152"/>
        <v>0</v>
      </c>
      <c r="CG18660" s="32" t="str">
        <f t="shared" si="2153"/>
        <v/>
      </c>
      <c r="CH18660" s="32">
        <v>155</v>
      </c>
      <c r="CI18660" s="32" t="s">
        <v>14</v>
      </c>
      <c r="CJ18660" s="32" t="str">
        <f t="shared" si="2154"/>
        <v/>
      </c>
      <c r="CK18660" s="32" t="str">
        <f t="shared" si="2155"/>
        <v/>
      </c>
      <c r="CL18660" s="32" t="str">
        <f t="shared" si="2156"/>
        <v/>
      </c>
      <c r="CM18660" s="32" t="str">
        <f t="shared" si="2157"/>
        <v/>
      </c>
      <c r="CN18660" s="32" t="str">
        <f t="shared" si="2158"/>
        <v/>
      </c>
    </row>
    <row r="18661" spans="71:92" x14ac:dyDescent="0.3">
      <c r="BS18661" s="32" t="str">
        <f>IF(Kiadasi_kiseroiv!$K$2=BT18661,BV18661,"")</f>
        <v/>
      </c>
      <c r="BT18661" s="34" t="str">
        <f t="shared" si="2141"/>
        <v/>
      </c>
      <c r="BU18661" s="32" t="str">
        <f t="shared" si="2142"/>
        <v/>
      </c>
      <c r="BV18661" s="32" t="str">
        <f t="shared" si="2143"/>
        <v/>
      </c>
      <c r="BW18661" s="32" t="str">
        <f t="shared" si="2144"/>
        <v/>
      </c>
      <c r="BX18661" s="32" t="str">
        <f t="shared" si="2145"/>
        <v/>
      </c>
      <c r="BY18661" s="32" t="str">
        <f t="shared" si="2146"/>
        <v/>
      </c>
      <c r="BZ18661" s="32" t="str">
        <f t="shared" si="2147"/>
        <v/>
      </c>
      <c r="CA18661" s="32" t="str">
        <f t="shared" si="2148"/>
        <v/>
      </c>
      <c r="CB18661" s="33">
        <f>IF(COUNTIF($CD$7:CD18661,CD18661)=1,CD18661,CD18661+COUNTIF($CD$6:CD18660,CD18661))</f>
        <v>61865</v>
      </c>
      <c r="CC18661" s="34">
        <f t="shared" si="2149"/>
        <v>55153</v>
      </c>
      <c r="CD18661" s="32">
        <f t="shared" si="2150"/>
        <v>55153</v>
      </c>
      <c r="CE18661" s="32">
        <f t="shared" si="2151"/>
        <v>0</v>
      </c>
      <c r="CF18661" s="32">
        <f t="shared" si="2152"/>
        <v>0</v>
      </c>
      <c r="CG18661" s="32" t="str">
        <f t="shared" si="2153"/>
        <v/>
      </c>
      <c r="CH18661" s="32">
        <v>156</v>
      </c>
      <c r="CI18661" s="32" t="s">
        <v>14</v>
      </c>
      <c r="CJ18661" s="32" t="str">
        <f t="shared" si="2154"/>
        <v/>
      </c>
      <c r="CK18661" s="32" t="str">
        <f t="shared" si="2155"/>
        <v/>
      </c>
      <c r="CL18661" s="32" t="str">
        <f t="shared" si="2156"/>
        <v/>
      </c>
      <c r="CM18661" s="32" t="str">
        <f t="shared" si="2157"/>
        <v/>
      </c>
      <c r="CN18661" s="32" t="str">
        <f t="shared" si="2158"/>
        <v/>
      </c>
    </row>
    <row r="18662" spans="71:92" x14ac:dyDescent="0.3">
      <c r="BS18662" s="32" t="str">
        <f>IF(Kiadasi_kiseroiv!$K$2=BT18662,BV18662,"")</f>
        <v/>
      </c>
      <c r="BT18662" s="34" t="str">
        <f t="shared" si="2141"/>
        <v/>
      </c>
      <c r="BU18662" s="32" t="str">
        <f t="shared" si="2142"/>
        <v/>
      </c>
      <c r="BV18662" s="32" t="str">
        <f t="shared" si="2143"/>
        <v/>
      </c>
      <c r="BW18662" s="32" t="str">
        <f t="shared" si="2144"/>
        <v/>
      </c>
      <c r="BX18662" s="32" t="str">
        <f t="shared" si="2145"/>
        <v/>
      </c>
      <c r="BY18662" s="32" t="str">
        <f t="shared" si="2146"/>
        <v/>
      </c>
      <c r="BZ18662" s="32" t="str">
        <f t="shared" si="2147"/>
        <v/>
      </c>
      <c r="CA18662" s="32" t="str">
        <f t="shared" si="2148"/>
        <v/>
      </c>
      <c r="CB18662" s="33">
        <f>IF(COUNTIF($CD$7:CD18662,CD18662)=1,CD18662,CD18662+COUNTIF($CD$6:CD18661,CD18662))</f>
        <v>61866</v>
      </c>
      <c r="CC18662" s="34">
        <f t="shared" si="2149"/>
        <v>55153</v>
      </c>
      <c r="CD18662" s="32">
        <f t="shared" si="2150"/>
        <v>55153</v>
      </c>
      <c r="CE18662" s="32">
        <f t="shared" si="2151"/>
        <v>0</v>
      </c>
      <c r="CF18662" s="32">
        <f t="shared" si="2152"/>
        <v>0</v>
      </c>
      <c r="CG18662" s="32" t="str">
        <f t="shared" si="2153"/>
        <v/>
      </c>
      <c r="CH18662" s="32">
        <v>157</v>
      </c>
      <c r="CI18662" s="32" t="s">
        <v>14</v>
      </c>
      <c r="CJ18662" s="32" t="str">
        <f t="shared" si="2154"/>
        <v/>
      </c>
      <c r="CK18662" s="32" t="str">
        <f t="shared" si="2155"/>
        <v/>
      </c>
      <c r="CL18662" s="32" t="str">
        <f t="shared" si="2156"/>
        <v/>
      </c>
      <c r="CM18662" s="32" t="str">
        <f t="shared" si="2157"/>
        <v/>
      </c>
      <c r="CN18662" s="32" t="str">
        <f t="shared" si="2158"/>
        <v/>
      </c>
    </row>
    <row r="18663" spans="71:92" x14ac:dyDescent="0.3">
      <c r="BS18663" s="32" t="str">
        <f>IF(Kiadasi_kiseroiv!$K$2=BT18663,BV18663,"")</f>
        <v/>
      </c>
      <c r="BT18663" s="34" t="str">
        <f t="shared" si="2141"/>
        <v/>
      </c>
      <c r="BU18663" s="32" t="str">
        <f t="shared" si="2142"/>
        <v/>
      </c>
      <c r="BV18663" s="32" t="str">
        <f t="shared" si="2143"/>
        <v/>
      </c>
      <c r="BW18663" s="32" t="str">
        <f t="shared" si="2144"/>
        <v/>
      </c>
      <c r="BX18663" s="32" t="str">
        <f t="shared" si="2145"/>
        <v/>
      </c>
      <c r="BY18663" s="32" t="str">
        <f t="shared" si="2146"/>
        <v/>
      </c>
      <c r="BZ18663" s="32" t="str">
        <f t="shared" si="2147"/>
        <v/>
      </c>
      <c r="CA18663" s="32" t="str">
        <f t="shared" si="2148"/>
        <v/>
      </c>
      <c r="CB18663" s="33">
        <f>IF(COUNTIF($CD$7:CD18663,CD18663)=1,CD18663,CD18663+COUNTIF($CD$6:CD18662,CD18663))</f>
        <v>61867</v>
      </c>
      <c r="CC18663" s="34">
        <f t="shared" si="2149"/>
        <v>55153</v>
      </c>
      <c r="CD18663" s="32">
        <f t="shared" si="2150"/>
        <v>55153</v>
      </c>
      <c r="CE18663" s="32">
        <f t="shared" si="2151"/>
        <v>0</v>
      </c>
      <c r="CF18663" s="32">
        <f t="shared" si="2152"/>
        <v>0</v>
      </c>
      <c r="CG18663" s="32" t="str">
        <f t="shared" si="2153"/>
        <v/>
      </c>
      <c r="CH18663" s="32">
        <v>158</v>
      </c>
      <c r="CI18663" s="32" t="s">
        <v>14</v>
      </c>
      <c r="CJ18663" s="32" t="str">
        <f t="shared" si="2154"/>
        <v/>
      </c>
      <c r="CK18663" s="32" t="str">
        <f t="shared" si="2155"/>
        <v/>
      </c>
      <c r="CL18663" s="32" t="str">
        <f t="shared" si="2156"/>
        <v/>
      </c>
      <c r="CM18663" s="32" t="str">
        <f t="shared" si="2157"/>
        <v/>
      </c>
      <c r="CN18663" s="32" t="str">
        <f t="shared" si="2158"/>
        <v/>
      </c>
    </row>
    <row r="18664" spans="71:92" x14ac:dyDescent="0.3">
      <c r="BS18664" s="32" t="str">
        <f>IF(Kiadasi_kiseroiv!$K$2=BT18664,BV18664,"")</f>
        <v/>
      </c>
      <c r="BT18664" s="34" t="str">
        <f t="shared" si="2141"/>
        <v/>
      </c>
      <c r="BU18664" s="32" t="str">
        <f t="shared" si="2142"/>
        <v/>
      </c>
      <c r="BV18664" s="32" t="str">
        <f t="shared" si="2143"/>
        <v/>
      </c>
      <c r="BW18664" s="32" t="str">
        <f t="shared" si="2144"/>
        <v/>
      </c>
      <c r="BX18664" s="32" t="str">
        <f t="shared" si="2145"/>
        <v/>
      </c>
      <c r="BY18664" s="32" t="str">
        <f t="shared" si="2146"/>
        <v/>
      </c>
      <c r="BZ18664" s="32" t="str">
        <f t="shared" si="2147"/>
        <v/>
      </c>
      <c r="CA18664" s="32" t="str">
        <f t="shared" si="2148"/>
        <v/>
      </c>
      <c r="CB18664" s="33">
        <f>IF(COUNTIF($CD$7:CD18664,CD18664)=1,CD18664,CD18664+COUNTIF($CD$6:CD18663,CD18664))</f>
        <v>61868</v>
      </c>
      <c r="CC18664" s="34">
        <f t="shared" si="2149"/>
        <v>55153</v>
      </c>
      <c r="CD18664" s="32">
        <f t="shared" si="2150"/>
        <v>55153</v>
      </c>
      <c r="CE18664" s="32">
        <f t="shared" si="2151"/>
        <v>0</v>
      </c>
      <c r="CF18664" s="32">
        <f t="shared" si="2152"/>
        <v>0</v>
      </c>
      <c r="CG18664" s="32" t="str">
        <f t="shared" si="2153"/>
        <v/>
      </c>
      <c r="CH18664" s="32">
        <v>159</v>
      </c>
      <c r="CI18664" s="32" t="s">
        <v>14</v>
      </c>
      <c r="CJ18664" s="32" t="str">
        <f t="shared" si="2154"/>
        <v/>
      </c>
      <c r="CK18664" s="32" t="str">
        <f t="shared" si="2155"/>
        <v/>
      </c>
      <c r="CL18664" s="32" t="str">
        <f t="shared" si="2156"/>
        <v/>
      </c>
      <c r="CM18664" s="32" t="str">
        <f t="shared" si="2157"/>
        <v/>
      </c>
      <c r="CN18664" s="32" t="str">
        <f t="shared" si="2158"/>
        <v/>
      </c>
    </row>
    <row r="18665" spans="71:92" x14ac:dyDescent="0.3">
      <c r="BS18665" s="32" t="str">
        <f>IF(Kiadasi_kiseroiv!$K$2=BT18665,BV18665,"")</f>
        <v/>
      </c>
      <c r="BT18665" s="34" t="str">
        <f t="shared" si="2141"/>
        <v/>
      </c>
      <c r="BU18665" s="32" t="str">
        <f t="shared" si="2142"/>
        <v/>
      </c>
      <c r="BV18665" s="32" t="str">
        <f t="shared" si="2143"/>
        <v/>
      </c>
      <c r="BW18665" s="32" t="str">
        <f t="shared" si="2144"/>
        <v/>
      </c>
      <c r="BX18665" s="32" t="str">
        <f t="shared" si="2145"/>
        <v/>
      </c>
      <c r="BY18665" s="32" t="str">
        <f t="shared" si="2146"/>
        <v/>
      </c>
      <c r="BZ18665" s="32" t="str">
        <f t="shared" si="2147"/>
        <v/>
      </c>
      <c r="CA18665" s="32" t="str">
        <f t="shared" si="2148"/>
        <v/>
      </c>
      <c r="CB18665" s="33">
        <f>IF(COUNTIF($CD$7:CD18665,CD18665)=1,CD18665,CD18665+COUNTIF($CD$6:CD18664,CD18665))</f>
        <v>61869</v>
      </c>
      <c r="CC18665" s="34">
        <f t="shared" si="2149"/>
        <v>55153</v>
      </c>
      <c r="CD18665" s="32">
        <f t="shared" si="2150"/>
        <v>55153</v>
      </c>
      <c r="CE18665" s="32">
        <f t="shared" si="2151"/>
        <v>0</v>
      </c>
      <c r="CF18665" s="32">
        <f t="shared" si="2152"/>
        <v>0</v>
      </c>
      <c r="CG18665" s="32" t="str">
        <f t="shared" si="2153"/>
        <v/>
      </c>
      <c r="CH18665" s="32">
        <v>160</v>
      </c>
      <c r="CI18665" s="32" t="s">
        <v>14</v>
      </c>
      <c r="CJ18665" s="32" t="str">
        <f t="shared" si="2154"/>
        <v/>
      </c>
      <c r="CK18665" s="32" t="str">
        <f t="shared" si="2155"/>
        <v/>
      </c>
      <c r="CL18665" s="32" t="str">
        <f t="shared" si="2156"/>
        <v/>
      </c>
      <c r="CM18665" s="32" t="str">
        <f t="shared" si="2157"/>
        <v/>
      </c>
      <c r="CN18665" s="32" t="str">
        <f t="shared" si="2158"/>
        <v/>
      </c>
    </row>
    <row r="18666" spans="71:92" x14ac:dyDescent="0.3">
      <c r="BS18666" s="32" t="str">
        <f>IF(Kiadasi_kiseroiv!$K$2=BT18666,BV18666,"")</f>
        <v/>
      </c>
      <c r="BT18666" s="34" t="str">
        <f t="shared" si="2141"/>
        <v/>
      </c>
      <c r="BU18666" s="32" t="str">
        <f t="shared" si="2142"/>
        <v/>
      </c>
      <c r="BV18666" s="32" t="str">
        <f t="shared" si="2143"/>
        <v/>
      </c>
      <c r="BW18666" s="32" t="str">
        <f t="shared" si="2144"/>
        <v/>
      </c>
      <c r="BX18666" s="32" t="str">
        <f t="shared" si="2145"/>
        <v/>
      </c>
      <c r="BY18666" s="32" t="str">
        <f t="shared" si="2146"/>
        <v/>
      </c>
      <c r="BZ18666" s="32" t="str">
        <f t="shared" si="2147"/>
        <v/>
      </c>
      <c r="CA18666" s="32" t="str">
        <f t="shared" si="2148"/>
        <v/>
      </c>
      <c r="CB18666" s="33">
        <f>IF(COUNTIF($CD$7:CD18666,CD18666)=1,CD18666,CD18666+COUNTIF($CD$6:CD18665,CD18666))</f>
        <v>61870</v>
      </c>
      <c r="CC18666" s="34">
        <f t="shared" si="2149"/>
        <v>55153</v>
      </c>
      <c r="CD18666" s="32">
        <f t="shared" si="2150"/>
        <v>55153</v>
      </c>
      <c r="CE18666" s="32">
        <f t="shared" si="2151"/>
        <v>0</v>
      </c>
      <c r="CF18666" s="32">
        <f t="shared" si="2152"/>
        <v>0</v>
      </c>
      <c r="CG18666" s="32" t="str">
        <f t="shared" si="2153"/>
        <v/>
      </c>
      <c r="CH18666" s="32">
        <v>161</v>
      </c>
      <c r="CI18666" s="32" t="s">
        <v>14</v>
      </c>
      <c r="CJ18666" s="32" t="str">
        <f t="shared" si="2154"/>
        <v/>
      </c>
      <c r="CK18666" s="32" t="str">
        <f t="shared" si="2155"/>
        <v/>
      </c>
      <c r="CL18666" s="32" t="str">
        <f t="shared" si="2156"/>
        <v/>
      </c>
      <c r="CM18666" s="32" t="str">
        <f t="shared" si="2157"/>
        <v/>
      </c>
      <c r="CN18666" s="32" t="str">
        <f t="shared" si="2158"/>
        <v/>
      </c>
    </row>
    <row r="18667" spans="71:92" x14ac:dyDescent="0.3">
      <c r="BS18667" s="32" t="str">
        <f>IF(Kiadasi_kiseroiv!$K$2=BT18667,BV18667,"")</f>
        <v/>
      </c>
      <c r="BT18667" s="34" t="str">
        <f t="shared" ref="BT18667:BT18698" si="2159">IF(AND($BT$4=CI18667,BU18667&lt;&gt;""),CC18667,"")</f>
        <v/>
      </c>
      <c r="BU18667" s="32" t="str">
        <f t="shared" ref="BU18667:BU18700" si="2160">IF(AND($BU$1=CI18667,ISERROR(VLOOKUP(CG18667,Kisiv,2,FALSE))=FALSE),CB18667,"")</f>
        <v/>
      </c>
      <c r="BV18667" s="32" t="str">
        <f t="shared" ref="BV18667:BV18698" si="2161">IF(BU18667&lt;&gt;"",RANK(BU18667,$BU$7:$BU$33000,1),"")</f>
        <v/>
      </c>
      <c r="BW18667" s="32" t="str">
        <f t="shared" ref="BW18667:BW18700" si="2162">IF(CC18667&lt;min,$BW$2,IF(CC18667&lt;=max,CG18667,""))</f>
        <v/>
      </c>
      <c r="BX18667" s="32" t="str">
        <f t="shared" ref="BX18667:BX18700" si="2163">IF(AND(OR($BX$1=0,$BX$1=CG18667),OR($BX$2=0,IF(ISERROR(SEARCH($BX$2,CJ18667&amp;CK18667&amp;CL18667,1)),FALSE,TRUE))),CB18667,"")</f>
        <v/>
      </c>
      <c r="BY18667" s="32" t="str">
        <f t="shared" ref="BY18667:BY18698" si="2164">IF(AND(BX18667&lt;&gt;"",CC18667&lt;&gt;$CD$2),RANK(BX18667,$BX$7:$BX$33000,1),"")</f>
        <v/>
      </c>
      <c r="BZ18667" s="32" t="str">
        <f t="shared" ref="BZ18667:BZ18700" si="2165">IF(AND(CC18667&lt;$BZ$2,CI18667=$BZ$4),$BZ$5,IF(AND(CC18667&lt;=$BZ$3,CI18667=$BZ$4),CB18667,""))</f>
        <v/>
      </c>
      <c r="CA18667" s="32" t="str">
        <f t="shared" ref="CA18667:CA18698" si="2166">IF(AND(BZ18667&lt;&gt;"",BZ18667&lt;&gt;$BZ$5),RANK(BZ18667,$BZ$7:$BZ$33000,1),"")</f>
        <v/>
      </c>
      <c r="CB18667" s="33">
        <f>IF(COUNTIF($CD$7:CD18667,CD18667)=1,CD18667,CD18667+COUNTIF($CD$6:CD18666,CD18667))</f>
        <v>61871</v>
      </c>
      <c r="CC18667" s="34">
        <f t="shared" ref="CC18667:CC18700" si="2167">IF(INDEX(gb,CH18667,1)&lt;&gt;1,INDEX(gb,CH18667,1),$CD$2)</f>
        <v>55153</v>
      </c>
      <c r="CD18667" s="32">
        <f t="shared" ref="CD18667:CD18698" si="2168">IF(CC18667&lt;&gt;$CD$2,RANK(CC18667,$CC$7:$CC$33000,1),$CD$2)</f>
        <v>55153</v>
      </c>
      <c r="CE18667" s="32">
        <f t="shared" ref="CE18667:CE18700" si="2169">INDEX(gb,CH18667,6)</f>
        <v>0</v>
      </c>
      <c r="CF18667" s="32">
        <f t="shared" ref="CF18667:CF18700" si="2170">INDEX(gb,CH18667,8)</f>
        <v>0</v>
      </c>
      <c r="CG18667" s="32" t="str">
        <f t="shared" ref="CG18667:CG18698" si="2171">INDEX(gb,CH18667,7)&amp;INDEX(gb,CH18667,9)</f>
        <v/>
      </c>
      <c r="CH18667" s="32">
        <v>162</v>
      </c>
      <c r="CI18667" s="32" t="s">
        <v>14</v>
      </c>
      <c r="CJ18667" s="32" t="str">
        <f t="shared" ref="CJ18667:CJ18700" si="2172">IF(INDEX(gb,CH18667,5)&lt;&gt;0,INDEX(gb,CH18667,5),"")</f>
        <v/>
      </c>
      <c r="CK18667" s="32" t="str">
        <f t="shared" ref="CK18667:CK18700" si="2173">IF(INDEX(gb,CH18667,10)&lt;&gt;0,INDEX(gb,CH18667,10),"")</f>
        <v/>
      </c>
      <c r="CL18667" s="32" t="str">
        <f t="shared" ref="CL18667:CL18700" si="2174">IF(INDEX(gb,CH18667,11)&lt;&gt;0,INDEX(gb,CH18667,11),"")</f>
        <v/>
      </c>
      <c r="CM18667" s="32" t="str">
        <f t="shared" ref="CM18667:CM18700" si="2175">IF(INDEX(gb,CH18667,4)&lt;&gt;0,INDEX(gb,CH18667,4),"")</f>
        <v/>
      </c>
      <c r="CN18667" s="32" t="str">
        <f t="shared" ref="CN18667:CN18700" si="2176">IF(INDEX(gb,CH18667,3)&lt;&gt;0,INDEX(gb,CH18667,3),"")</f>
        <v/>
      </c>
    </row>
    <row r="18668" spans="71:92" x14ac:dyDescent="0.3">
      <c r="BS18668" s="32" t="str">
        <f>IF(Kiadasi_kiseroiv!$K$2=BT18668,BV18668,"")</f>
        <v/>
      </c>
      <c r="BT18668" s="34" t="str">
        <f t="shared" si="2159"/>
        <v/>
      </c>
      <c r="BU18668" s="32" t="str">
        <f t="shared" si="2160"/>
        <v/>
      </c>
      <c r="BV18668" s="32" t="str">
        <f t="shared" si="2161"/>
        <v/>
      </c>
      <c r="BW18668" s="32" t="str">
        <f t="shared" si="2162"/>
        <v/>
      </c>
      <c r="BX18668" s="32" t="str">
        <f t="shared" si="2163"/>
        <v/>
      </c>
      <c r="BY18668" s="32" t="str">
        <f t="shared" si="2164"/>
        <v/>
      </c>
      <c r="BZ18668" s="32" t="str">
        <f t="shared" si="2165"/>
        <v/>
      </c>
      <c r="CA18668" s="32" t="str">
        <f t="shared" si="2166"/>
        <v/>
      </c>
      <c r="CB18668" s="33">
        <f>IF(COUNTIF($CD$7:CD18668,CD18668)=1,CD18668,CD18668+COUNTIF($CD$6:CD18667,CD18668))</f>
        <v>61872</v>
      </c>
      <c r="CC18668" s="34">
        <f t="shared" si="2167"/>
        <v>55153</v>
      </c>
      <c r="CD18668" s="32">
        <f t="shared" si="2168"/>
        <v>55153</v>
      </c>
      <c r="CE18668" s="32">
        <f t="shared" si="2169"/>
        <v>0</v>
      </c>
      <c r="CF18668" s="32">
        <f t="shared" si="2170"/>
        <v>0</v>
      </c>
      <c r="CG18668" s="32" t="str">
        <f t="shared" si="2171"/>
        <v/>
      </c>
      <c r="CH18668" s="32">
        <v>163</v>
      </c>
      <c r="CI18668" s="32" t="s">
        <v>14</v>
      </c>
      <c r="CJ18668" s="32" t="str">
        <f t="shared" si="2172"/>
        <v/>
      </c>
      <c r="CK18668" s="32" t="str">
        <f t="shared" si="2173"/>
        <v/>
      </c>
      <c r="CL18668" s="32" t="str">
        <f t="shared" si="2174"/>
        <v/>
      </c>
      <c r="CM18668" s="32" t="str">
        <f t="shared" si="2175"/>
        <v/>
      </c>
      <c r="CN18668" s="32" t="str">
        <f t="shared" si="2176"/>
        <v/>
      </c>
    </row>
    <row r="18669" spans="71:92" x14ac:dyDescent="0.3">
      <c r="BS18669" s="32" t="str">
        <f>IF(Kiadasi_kiseroiv!$K$2=BT18669,BV18669,"")</f>
        <v/>
      </c>
      <c r="BT18669" s="34" t="str">
        <f t="shared" si="2159"/>
        <v/>
      </c>
      <c r="BU18669" s="32" t="str">
        <f t="shared" si="2160"/>
        <v/>
      </c>
      <c r="BV18669" s="32" t="str">
        <f t="shared" si="2161"/>
        <v/>
      </c>
      <c r="BW18669" s="32" t="str">
        <f t="shared" si="2162"/>
        <v/>
      </c>
      <c r="BX18669" s="32" t="str">
        <f t="shared" si="2163"/>
        <v/>
      </c>
      <c r="BY18669" s="32" t="str">
        <f t="shared" si="2164"/>
        <v/>
      </c>
      <c r="BZ18669" s="32" t="str">
        <f t="shared" si="2165"/>
        <v/>
      </c>
      <c r="CA18669" s="32" t="str">
        <f t="shared" si="2166"/>
        <v/>
      </c>
      <c r="CB18669" s="33">
        <f>IF(COUNTIF($CD$7:CD18669,CD18669)=1,CD18669,CD18669+COUNTIF($CD$6:CD18668,CD18669))</f>
        <v>61873</v>
      </c>
      <c r="CC18669" s="34">
        <f t="shared" si="2167"/>
        <v>55153</v>
      </c>
      <c r="CD18669" s="32">
        <f t="shared" si="2168"/>
        <v>55153</v>
      </c>
      <c r="CE18669" s="32">
        <f t="shared" si="2169"/>
        <v>0</v>
      </c>
      <c r="CF18669" s="32">
        <f t="shared" si="2170"/>
        <v>0</v>
      </c>
      <c r="CG18669" s="32" t="str">
        <f t="shared" si="2171"/>
        <v/>
      </c>
      <c r="CH18669" s="32">
        <v>164</v>
      </c>
      <c r="CI18669" s="32" t="s">
        <v>14</v>
      </c>
      <c r="CJ18669" s="32" t="str">
        <f t="shared" si="2172"/>
        <v/>
      </c>
      <c r="CK18669" s="32" t="str">
        <f t="shared" si="2173"/>
        <v/>
      </c>
      <c r="CL18669" s="32" t="str">
        <f t="shared" si="2174"/>
        <v/>
      </c>
      <c r="CM18669" s="32" t="str">
        <f t="shared" si="2175"/>
        <v/>
      </c>
      <c r="CN18669" s="32" t="str">
        <f t="shared" si="2176"/>
        <v/>
      </c>
    </row>
    <row r="18670" spans="71:92" x14ac:dyDescent="0.3">
      <c r="BS18670" s="32" t="str">
        <f>IF(Kiadasi_kiseroiv!$K$2=BT18670,BV18670,"")</f>
        <v/>
      </c>
      <c r="BT18670" s="34" t="str">
        <f t="shared" si="2159"/>
        <v/>
      </c>
      <c r="BU18670" s="32" t="str">
        <f t="shared" si="2160"/>
        <v/>
      </c>
      <c r="BV18670" s="32" t="str">
        <f t="shared" si="2161"/>
        <v/>
      </c>
      <c r="BW18670" s="32" t="str">
        <f t="shared" si="2162"/>
        <v/>
      </c>
      <c r="BX18670" s="32" t="str">
        <f t="shared" si="2163"/>
        <v/>
      </c>
      <c r="BY18670" s="32" t="str">
        <f t="shared" si="2164"/>
        <v/>
      </c>
      <c r="BZ18670" s="32" t="str">
        <f t="shared" si="2165"/>
        <v/>
      </c>
      <c r="CA18670" s="32" t="str">
        <f t="shared" si="2166"/>
        <v/>
      </c>
      <c r="CB18670" s="33">
        <f>IF(COUNTIF($CD$7:CD18670,CD18670)=1,CD18670,CD18670+COUNTIF($CD$6:CD18669,CD18670))</f>
        <v>61874</v>
      </c>
      <c r="CC18670" s="34">
        <f t="shared" si="2167"/>
        <v>55153</v>
      </c>
      <c r="CD18670" s="32">
        <f t="shared" si="2168"/>
        <v>55153</v>
      </c>
      <c r="CE18670" s="32">
        <f t="shared" si="2169"/>
        <v>0</v>
      </c>
      <c r="CF18670" s="32">
        <f t="shared" si="2170"/>
        <v>0</v>
      </c>
      <c r="CG18670" s="32" t="str">
        <f t="shared" si="2171"/>
        <v/>
      </c>
      <c r="CH18670" s="32">
        <v>165</v>
      </c>
      <c r="CI18670" s="32" t="s">
        <v>14</v>
      </c>
      <c r="CJ18670" s="32" t="str">
        <f t="shared" si="2172"/>
        <v/>
      </c>
      <c r="CK18670" s="32" t="str">
        <f t="shared" si="2173"/>
        <v/>
      </c>
      <c r="CL18670" s="32" t="str">
        <f t="shared" si="2174"/>
        <v/>
      </c>
      <c r="CM18670" s="32" t="str">
        <f t="shared" si="2175"/>
        <v/>
      </c>
      <c r="CN18670" s="32" t="str">
        <f t="shared" si="2176"/>
        <v/>
      </c>
    </row>
    <row r="18671" spans="71:92" x14ac:dyDescent="0.3">
      <c r="BS18671" s="32" t="str">
        <f>IF(Kiadasi_kiseroiv!$K$2=BT18671,BV18671,"")</f>
        <v/>
      </c>
      <c r="BT18671" s="34" t="str">
        <f t="shared" si="2159"/>
        <v/>
      </c>
      <c r="BU18671" s="32" t="str">
        <f t="shared" si="2160"/>
        <v/>
      </c>
      <c r="BV18671" s="32" t="str">
        <f t="shared" si="2161"/>
        <v/>
      </c>
      <c r="BW18671" s="32" t="str">
        <f t="shared" si="2162"/>
        <v/>
      </c>
      <c r="BX18671" s="32" t="str">
        <f t="shared" si="2163"/>
        <v/>
      </c>
      <c r="BY18671" s="32" t="str">
        <f t="shared" si="2164"/>
        <v/>
      </c>
      <c r="BZ18671" s="32" t="str">
        <f t="shared" si="2165"/>
        <v/>
      </c>
      <c r="CA18671" s="32" t="str">
        <f t="shared" si="2166"/>
        <v/>
      </c>
      <c r="CB18671" s="33">
        <f>IF(COUNTIF($CD$7:CD18671,CD18671)=1,CD18671,CD18671+COUNTIF($CD$6:CD18670,CD18671))</f>
        <v>61875</v>
      </c>
      <c r="CC18671" s="34">
        <f t="shared" si="2167"/>
        <v>55153</v>
      </c>
      <c r="CD18671" s="32">
        <f t="shared" si="2168"/>
        <v>55153</v>
      </c>
      <c r="CE18671" s="32">
        <f t="shared" si="2169"/>
        <v>0</v>
      </c>
      <c r="CF18671" s="32">
        <f t="shared" si="2170"/>
        <v>0</v>
      </c>
      <c r="CG18671" s="32" t="str">
        <f t="shared" si="2171"/>
        <v/>
      </c>
      <c r="CH18671" s="32">
        <v>166</v>
      </c>
      <c r="CI18671" s="32" t="s">
        <v>14</v>
      </c>
      <c r="CJ18671" s="32" t="str">
        <f t="shared" si="2172"/>
        <v/>
      </c>
      <c r="CK18671" s="32" t="str">
        <f t="shared" si="2173"/>
        <v/>
      </c>
      <c r="CL18671" s="32" t="str">
        <f t="shared" si="2174"/>
        <v/>
      </c>
      <c r="CM18671" s="32" t="str">
        <f t="shared" si="2175"/>
        <v/>
      </c>
      <c r="CN18671" s="32" t="str">
        <f t="shared" si="2176"/>
        <v/>
      </c>
    </row>
    <row r="18672" spans="71:92" x14ac:dyDescent="0.3">
      <c r="BS18672" s="32" t="str">
        <f>IF(Kiadasi_kiseroiv!$K$2=BT18672,BV18672,"")</f>
        <v/>
      </c>
      <c r="BT18672" s="34" t="str">
        <f t="shared" si="2159"/>
        <v/>
      </c>
      <c r="BU18672" s="32" t="str">
        <f t="shared" si="2160"/>
        <v/>
      </c>
      <c r="BV18672" s="32" t="str">
        <f t="shared" si="2161"/>
        <v/>
      </c>
      <c r="BW18672" s="32" t="str">
        <f t="shared" si="2162"/>
        <v/>
      </c>
      <c r="BX18672" s="32" t="str">
        <f t="shared" si="2163"/>
        <v/>
      </c>
      <c r="BY18672" s="32" t="str">
        <f t="shared" si="2164"/>
        <v/>
      </c>
      <c r="BZ18672" s="32" t="str">
        <f t="shared" si="2165"/>
        <v/>
      </c>
      <c r="CA18672" s="32" t="str">
        <f t="shared" si="2166"/>
        <v/>
      </c>
      <c r="CB18672" s="33">
        <f>IF(COUNTIF($CD$7:CD18672,CD18672)=1,CD18672,CD18672+COUNTIF($CD$6:CD18671,CD18672))</f>
        <v>61876</v>
      </c>
      <c r="CC18672" s="34">
        <f t="shared" si="2167"/>
        <v>55153</v>
      </c>
      <c r="CD18672" s="32">
        <f t="shared" si="2168"/>
        <v>55153</v>
      </c>
      <c r="CE18672" s="32">
        <f t="shared" si="2169"/>
        <v>0</v>
      </c>
      <c r="CF18672" s="32">
        <f t="shared" si="2170"/>
        <v>0</v>
      </c>
      <c r="CG18672" s="32" t="str">
        <f t="shared" si="2171"/>
        <v/>
      </c>
      <c r="CH18672" s="32">
        <v>167</v>
      </c>
      <c r="CI18672" s="32" t="s">
        <v>14</v>
      </c>
      <c r="CJ18672" s="32" t="str">
        <f t="shared" si="2172"/>
        <v/>
      </c>
      <c r="CK18672" s="32" t="str">
        <f t="shared" si="2173"/>
        <v/>
      </c>
      <c r="CL18672" s="32" t="str">
        <f t="shared" si="2174"/>
        <v/>
      </c>
      <c r="CM18672" s="32" t="str">
        <f t="shared" si="2175"/>
        <v/>
      </c>
      <c r="CN18672" s="32" t="str">
        <f t="shared" si="2176"/>
        <v/>
      </c>
    </row>
    <row r="18673" spans="71:92" x14ac:dyDescent="0.3">
      <c r="BS18673" s="32" t="str">
        <f>IF(Kiadasi_kiseroiv!$K$2=BT18673,BV18673,"")</f>
        <v/>
      </c>
      <c r="BT18673" s="34" t="str">
        <f t="shared" si="2159"/>
        <v/>
      </c>
      <c r="BU18673" s="32" t="str">
        <f t="shared" si="2160"/>
        <v/>
      </c>
      <c r="BV18673" s="32" t="str">
        <f t="shared" si="2161"/>
        <v/>
      </c>
      <c r="BW18673" s="32" t="str">
        <f t="shared" si="2162"/>
        <v/>
      </c>
      <c r="BX18673" s="32" t="str">
        <f t="shared" si="2163"/>
        <v/>
      </c>
      <c r="BY18673" s="32" t="str">
        <f t="shared" si="2164"/>
        <v/>
      </c>
      <c r="BZ18673" s="32" t="str">
        <f t="shared" si="2165"/>
        <v/>
      </c>
      <c r="CA18673" s="32" t="str">
        <f t="shared" si="2166"/>
        <v/>
      </c>
      <c r="CB18673" s="33">
        <f>IF(COUNTIF($CD$7:CD18673,CD18673)=1,CD18673,CD18673+COUNTIF($CD$6:CD18672,CD18673))</f>
        <v>61877</v>
      </c>
      <c r="CC18673" s="34">
        <f t="shared" si="2167"/>
        <v>55153</v>
      </c>
      <c r="CD18673" s="32">
        <f t="shared" si="2168"/>
        <v>55153</v>
      </c>
      <c r="CE18673" s="32">
        <f t="shared" si="2169"/>
        <v>0</v>
      </c>
      <c r="CF18673" s="32">
        <f t="shared" si="2170"/>
        <v>0</v>
      </c>
      <c r="CG18673" s="32" t="str">
        <f t="shared" si="2171"/>
        <v/>
      </c>
      <c r="CH18673" s="32">
        <v>168</v>
      </c>
      <c r="CI18673" s="32" t="s">
        <v>14</v>
      </c>
      <c r="CJ18673" s="32" t="str">
        <f t="shared" si="2172"/>
        <v/>
      </c>
      <c r="CK18673" s="32" t="str">
        <f t="shared" si="2173"/>
        <v/>
      </c>
      <c r="CL18673" s="32" t="str">
        <f t="shared" si="2174"/>
        <v/>
      </c>
      <c r="CM18673" s="32" t="str">
        <f t="shared" si="2175"/>
        <v/>
      </c>
      <c r="CN18673" s="32" t="str">
        <f t="shared" si="2176"/>
        <v/>
      </c>
    </row>
    <row r="18674" spans="71:92" x14ac:dyDescent="0.3">
      <c r="BS18674" s="32" t="str">
        <f>IF(Kiadasi_kiseroiv!$K$2=BT18674,BV18674,"")</f>
        <v/>
      </c>
      <c r="BT18674" s="34" t="str">
        <f t="shared" si="2159"/>
        <v/>
      </c>
      <c r="BU18674" s="32" t="str">
        <f t="shared" si="2160"/>
        <v/>
      </c>
      <c r="BV18674" s="32" t="str">
        <f t="shared" si="2161"/>
        <v/>
      </c>
      <c r="BW18674" s="32" t="str">
        <f t="shared" si="2162"/>
        <v/>
      </c>
      <c r="BX18674" s="32" t="str">
        <f t="shared" si="2163"/>
        <v/>
      </c>
      <c r="BY18674" s="32" t="str">
        <f t="shared" si="2164"/>
        <v/>
      </c>
      <c r="BZ18674" s="32" t="str">
        <f t="shared" si="2165"/>
        <v/>
      </c>
      <c r="CA18674" s="32" t="str">
        <f t="shared" si="2166"/>
        <v/>
      </c>
      <c r="CB18674" s="33">
        <f>IF(COUNTIF($CD$7:CD18674,CD18674)=1,CD18674,CD18674+COUNTIF($CD$6:CD18673,CD18674))</f>
        <v>61878</v>
      </c>
      <c r="CC18674" s="34">
        <f t="shared" si="2167"/>
        <v>55153</v>
      </c>
      <c r="CD18674" s="32">
        <f t="shared" si="2168"/>
        <v>55153</v>
      </c>
      <c r="CE18674" s="32">
        <f t="shared" si="2169"/>
        <v>0</v>
      </c>
      <c r="CF18674" s="32">
        <f t="shared" si="2170"/>
        <v>0</v>
      </c>
      <c r="CG18674" s="32" t="str">
        <f t="shared" si="2171"/>
        <v/>
      </c>
      <c r="CH18674" s="32">
        <v>169</v>
      </c>
      <c r="CI18674" s="32" t="s">
        <v>14</v>
      </c>
      <c r="CJ18674" s="32" t="str">
        <f t="shared" si="2172"/>
        <v/>
      </c>
      <c r="CK18674" s="32" t="str">
        <f t="shared" si="2173"/>
        <v/>
      </c>
      <c r="CL18674" s="32" t="str">
        <f t="shared" si="2174"/>
        <v/>
      </c>
      <c r="CM18674" s="32" t="str">
        <f t="shared" si="2175"/>
        <v/>
      </c>
      <c r="CN18674" s="32" t="str">
        <f t="shared" si="2176"/>
        <v/>
      </c>
    </row>
    <row r="18675" spans="71:92" x14ac:dyDescent="0.3">
      <c r="BS18675" s="32" t="str">
        <f>IF(Kiadasi_kiseroiv!$K$2=BT18675,BV18675,"")</f>
        <v/>
      </c>
      <c r="BT18675" s="34" t="str">
        <f t="shared" si="2159"/>
        <v/>
      </c>
      <c r="BU18675" s="32" t="str">
        <f t="shared" si="2160"/>
        <v/>
      </c>
      <c r="BV18675" s="32" t="str">
        <f t="shared" si="2161"/>
        <v/>
      </c>
      <c r="BW18675" s="32" t="str">
        <f t="shared" si="2162"/>
        <v/>
      </c>
      <c r="BX18675" s="32" t="str">
        <f t="shared" si="2163"/>
        <v/>
      </c>
      <c r="BY18675" s="32" t="str">
        <f t="shared" si="2164"/>
        <v/>
      </c>
      <c r="BZ18675" s="32" t="str">
        <f t="shared" si="2165"/>
        <v/>
      </c>
      <c r="CA18675" s="32" t="str">
        <f t="shared" si="2166"/>
        <v/>
      </c>
      <c r="CB18675" s="33">
        <f>IF(COUNTIF($CD$7:CD18675,CD18675)=1,CD18675,CD18675+COUNTIF($CD$6:CD18674,CD18675))</f>
        <v>61879</v>
      </c>
      <c r="CC18675" s="34">
        <f t="shared" si="2167"/>
        <v>55153</v>
      </c>
      <c r="CD18675" s="32">
        <f t="shared" si="2168"/>
        <v>55153</v>
      </c>
      <c r="CE18675" s="32">
        <f t="shared" si="2169"/>
        <v>0</v>
      </c>
      <c r="CF18675" s="32">
        <f t="shared" si="2170"/>
        <v>0</v>
      </c>
      <c r="CG18675" s="32" t="str">
        <f t="shared" si="2171"/>
        <v/>
      </c>
      <c r="CH18675" s="32">
        <v>170</v>
      </c>
      <c r="CI18675" s="32" t="s">
        <v>14</v>
      </c>
      <c r="CJ18675" s="32" t="str">
        <f t="shared" si="2172"/>
        <v/>
      </c>
      <c r="CK18675" s="32" t="str">
        <f t="shared" si="2173"/>
        <v/>
      </c>
      <c r="CL18675" s="32" t="str">
        <f t="shared" si="2174"/>
        <v/>
      </c>
      <c r="CM18675" s="32" t="str">
        <f t="shared" si="2175"/>
        <v/>
      </c>
      <c r="CN18675" s="32" t="str">
        <f t="shared" si="2176"/>
        <v/>
      </c>
    </row>
    <row r="18676" spans="71:92" x14ac:dyDescent="0.3">
      <c r="BS18676" s="32" t="str">
        <f>IF(Kiadasi_kiseroiv!$K$2=BT18676,BV18676,"")</f>
        <v/>
      </c>
      <c r="BT18676" s="34" t="str">
        <f t="shared" si="2159"/>
        <v/>
      </c>
      <c r="BU18676" s="32" t="str">
        <f t="shared" si="2160"/>
        <v/>
      </c>
      <c r="BV18676" s="32" t="str">
        <f t="shared" si="2161"/>
        <v/>
      </c>
      <c r="BW18676" s="32" t="str">
        <f t="shared" si="2162"/>
        <v/>
      </c>
      <c r="BX18676" s="32" t="str">
        <f t="shared" si="2163"/>
        <v/>
      </c>
      <c r="BY18676" s="32" t="str">
        <f t="shared" si="2164"/>
        <v/>
      </c>
      <c r="BZ18676" s="32" t="str">
        <f t="shared" si="2165"/>
        <v/>
      </c>
      <c r="CA18676" s="32" t="str">
        <f t="shared" si="2166"/>
        <v/>
      </c>
      <c r="CB18676" s="33">
        <f>IF(COUNTIF($CD$7:CD18676,CD18676)=1,CD18676,CD18676+COUNTIF($CD$6:CD18675,CD18676))</f>
        <v>61880</v>
      </c>
      <c r="CC18676" s="34">
        <f t="shared" si="2167"/>
        <v>55153</v>
      </c>
      <c r="CD18676" s="32">
        <f t="shared" si="2168"/>
        <v>55153</v>
      </c>
      <c r="CE18676" s="32">
        <f t="shared" si="2169"/>
        <v>0</v>
      </c>
      <c r="CF18676" s="32">
        <f t="shared" si="2170"/>
        <v>0</v>
      </c>
      <c r="CG18676" s="32" t="str">
        <f t="shared" si="2171"/>
        <v/>
      </c>
      <c r="CH18676" s="32">
        <v>171</v>
      </c>
      <c r="CI18676" s="32" t="s">
        <v>14</v>
      </c>
      <c r="CJ18676" s="32" t="str">
        <f t="shared" si="2172"/>
        <v/>
      </c>
      <c r="CK18676" s="32" t="str">
        <f t="shared" si="2173"/>
        <v/>
      </c>
      <c r="CL18676" s="32" t="str">
        <f t="shared" si="2174"/>
        <v/>
      </c>
      <c r="CM18676" s="32" t="str">
        <f t="shared" si="2175"/>
        <v/>
      </c>
      <c r="CN18676" s="32" t="str">
        <f t="shared" si="2176"/>
        <v/>
      </c>
    </row>
    <row r="18677" spans="71:92" x14ac:dyDescent="0.3">
      <c r="BS18677" s="32" t="str">
        <f>IF(Kiadasi_kiseroiv!$K$2=BT18677,BV18677,"")</f>
        <v/>
      </c>
      <c r="BT18677" s="34" t="str">
        <f t="shared" si="2159"/>
        <v/>
      </c>
      <c r="BU18677" s="32" t="str">
        <f t="shared" si="2160"/>
        <v/>
      </c>
      <c r="BV18677" s="32" t="str">
        <f t="shared" si="2161"/>
        <v/>
      </c>
      <c r="BW18677" s="32" t="str">
        <f t="shared" si="2162"/>
        <v/>
      </c>
      <c r="BX18677" s="32" t="str">
        <f t="shared" si="2163"/>
        <v/>
      </c>
      <c r="BY18677" s="32" t="str">
        <f t="shared" si="2164"/>
        <v/>
      </c>
      <c r="BZ18677" s="32" t="str">
        <f t="shared" si="2165"/>
        <v/>
      </c>
      <c r="CA18677" s="32" t="str">
        <f t="shared" si="2166"/>
        <v/>
      </c>
      <c r="CB18677" s="33">
        <f>IF(COUNTIF($CD$7:CD18677,CD18677)=1,CD18677,CD18677+COUNTIF($CD$6:CD18676,CD18677))</f>
        <v>61881</v>
      </c>
      <c r="CC18677" s="34">
        <f t="shared" si="2167"/>
        <v>55153</v>
      </c>
      <c r="CD18677" s="32">
        <f t="shared" si="2168"/>
        <v>55153</v>
      </c>
      <c r="CE18677" s="32">
        <f t="shared" si="2169"/>
        <v>0</v>
      </c>
      <c r="CF18677" s="32">
        <f t="shared" si="2170"/>
        <v>0</v>
      </c>
      <c r="CG18677" s="32" t="str">
        <f t="shared" si="2171"/>
        <v/>
      </c>
      <c r="CH18677" s="32">
        <v>172</v>
      </c>
      <c r="CI18677" s="32" t="s">
        <v>14</v>
      </c>
      <c r="CJ18677" s="32" t="str">
        <f t="shared" si="2172"/>
        <v/>
      </c>
      <c r="CK18677" s="32" t="str">
        <f t="shared" si="2173"/>
        <v/>
      </c>
      <c r="CL18677" s="32" t="str">
        <f t="shared" si="2174"/>
        <v/>
      </c>
      <c r="CM18677" s="32" t="str">
        <f t="shared" si="2175"/>
        <v/>
      </c>
      <c r="CN18677" s="32" t="str">
        <f t="shared" si="2176"/>
        <v/>
      </c>
    </row>
    <row r="18678" spans="71:92" x14ac:dyDescent="0.3">
      <c r="BS18678" s="32" t="str">
        <f>IF(Kiadasi_kiseroiv!$K$2=BT18678,BV18678,"")</f>
        <v/>
      </c>
      <c r="BT18678" s="34" t="str">
        <f t="shared" si="2159"/>
        <v/>
      </c>
      <c r="BU18678" s="32" t="str">
        <f t="shared" si="2160"/>
        <v/>
      </c>
      <c r="BV18678" s="32" t="str">
        <f t="shared" si="2161"/>
        <v/>
      </c>
      <c r="BW18678" s="32" t="str">
        <f t="shared" si="2162"/>
        <v/>
      </c>
      <c r="BX18678" s="32" t="str">
        <f t="shared" si="2163"/>
        <v/>
      </c>
      <c r="BY18678" s="32" t="str">
        <f t="shared" si="2164"/>
        <v/>
      </c>
      <c r="BZ18678" s="32" t="str">
        <f t="shared" si="2165"/>
        <v/>
      </c>
      <c r="CA18678" s="32" t="str">
        <f t="shared" si="2166"/>
        <v/>
      </c>
      <c r="CB18678" s="33">
        <f>IF(COUNTIF($CD$7:CD18678,CD18678)=1,CD18678,CD18678+COUNTIF($CD$6:CD18677,CD18678))</f>
        <v>61882</v>
      </c>
      <c r="CC18678" s="34">
        <f t="shared" si="2167"/>
        <v>55153</v>
      </c>
      <c r="CD18678" s="32">
        <f t="shared" si="2168"/>
        <v>55153</v>
      </c>
      <c r="CE18678" s="32">
        <f t="shared" si="2169"/>
        <v>0</v>
      </c>
      <c r="CF18678" s="32">
        <f t="shared" si="2170"/>
        <v>0</v>
      </c>
      <c r="CG18678" s="32" t="str">
        <f t="shared" si="2171"/>
        <v/>
      </c>
      <c r="CH18678" s="32">
        <v>173</v>
      </c>
      <c r="CI18678" s="32" t="s">
        <v>14</v>
      </c>
      <c r="CJ18678" s="32" t="str">
        <f t="shared" si="2172"/>
        <v/>
      </c>
      <c r="CK18678" s="32" t="str">
        <f t="shared" si="2173"/>
        <v/>
      </c>
      <c r="CL18678" s="32" t="str">
        <f t="shared" si="2174"/>
        <v/>
      </c>
      <c r="CM18678" s="32" t="str">
        <f t="shared" si="2175"/>
        <v/>
      </c>
      <c r="CN18678" s="32" t="str">
        <f t="shared" si="2176"/>
        <v/>
      </c>
    </row>
    <row r="18679" spans="71:92" x14ac:dyDescent="0.3">
      <c r="BS18679" s="32" t="str">
        <f>IF(Kiadasi_kiseroiv!$K$2=BT18679,BV18679,"")</f>
        <v/>
      </c>
      <c r="BT18679" s="34" t="str">
        <f t="shared" si="2159"/>
        <v/>
      </c>
      <c r="BU18679" s="32" t="str">
        <f t="shared" si="2160"/>
        <v/>
      </c>
      <c r="BV18679" s="32" t="str">
        <f t="shared" si="2161"/>
        <v/>
      </c>
      <c r="BW18679" s="32" t="str">
        <f t="shared" si="2162"/>
        <v/>
      </c>
      <c r="BX18679" s="32" t="str">
        <f t="shared" si="2163"/>
        <v/>
      </c>
      <c r="BY18679" s="32" t="str">
        <f t="shared" si="2164"/>
        <v/>
      </c>
      <c r="BZ18679" s="32" t="str">
        <f t="shared" si="2165"/>
        <v/>
      </c>
      <c r="CA18679" s="32" t="str">
        <f t="shared" si="2166"/>
        <v/>
      </c>
      <c r="CB18679" s="33">
        <f>IF(COUNTIF($CD$7:CD18679,CD18679)=1,CD18679,CD18679+COUNTIF($CD$6:CD18678,CD18679))</f>
        <v>61883</v>
      </c>
      <c r="CC18679" s="34">
        <f t="shared" si="2167"/>
        <v>55153</v>
      </c>
      <c r="CD18679" s="32">
        <f t="shared" si="2168"/>
        <v>55153</v>
      </c>
      <c r="CE18679" s="32">
        <f t="shared" si="2169"/>
        <v>0</v>
      </c>
      <c r="CF18679" s="32">
        <f t="shared" si="2170"/>
        <v>0</v>
      </c>
      <c r="CG18679" s="32" t="str">
        <f t="shared" si="2171"/>
        <v/>
      </c>
      <c r="CH18679" s="32">
        <v>174</v>
      </c>
      <c r="CI18679" s="32" t="s">
        <v>14</v>
      </c>
      <c r="CJ18679" s="32" t="str">
        <f t="shared" si="2172"/>
        <v/>
      </c>
      <c r="CK18679" s="32" t="str">
        <f t="shared" si="2173"/>
        <v/>
      </c>
      <c r="CL18679" s="32" t="str">
        <f t="shared" si="2174"/>
        <v/>
      </c>
      <c r="CM18679" s="32" t="str">
        <f t="shared" si="2175"/>
        <v/>
      </c>
      <c r="CN18679" s="32" t="str">
        <f t="shared" si="2176"/>
        <v/>
      </c>
    </row>
    <row r="18680" spans="71:92" x14ac:dyDescent="0.3">
      <c r="BS18680" s="32" t="str">
        <f>IF(Kiadasi_kiseroiv!$K$2=BT18680,BV18680,"")</f>
        <v/>
      </c>
      <c r="BT18680" s="34" t="str">
        <f t="shared" si="2159"/>
        <v/>
      </c>
      <c r="BU18680" s="32" t="str">
        <f t="shared" si="2160"/>
        <v/>
      </c>
      <c r="BV18680" s="32" t="str">
        <f t="shared" si="2161"/>
        <v/>
      </c>
      <c r="BW18680" s="32" t="str">
        <f t="shared" si="2162"/>
        <v/>
      </c>
      <c r="BX18680" s="32" t="str">
        <f t="shared" si="2163"/>
        <v/>
      </c>
      <c r="BY18680" s="32" t="str">
        <f t="shared" si="2164"/>
        <v/>
      </c>
      <c r="BZ18680" s="32" t="str">
        <f t="shared" si="2165"/>
        <v/>
      </c>
      <c r="CA18680" s="32" t="str">
        <f t="shared" si="2166"/>
        <v/>
      </c>
      <c r="CB18680" s="33">
        <f>IF(COUNTIF($CD$7:CD18680,CD18680)=1,CD18680,CD18680+COUNTIF($CD$6:CD18679,CD18680))</f>
        <v>61884</v>
      </c>
      <c r="CC18680" s="34">
        <f t="shared" si="2167"/>
        <v>55153</v>
      </c>
      <c r="CD18680" s="32">
        <f t="shared" si="2168"/>
        <v>55153</v>
      </c>
      <c r="CE18680" s="32">
        <f t="shared" si="2169"/>
        <v>0</v>
      </c>
      <c r="CF18680" s="32">
        <f t="shared" si="2170"/>
        <v>0</v>
      </c>
      <c r="CG18680" s="32" t="str">
        <f t="shared" si="2171"/>
        <v/>
      </c>
      <c r="CH18680" s="32">
        <v>175</v>
      </c>
      <c r="CI18680" s="32" t="s">
        <v>14</v>
      </c>
      <c r="CJ18680" s="32" t="str">
        <f t="shared" si="2172"/>
        <v/>
      </c>
      <c r="CK18680" s="32" t="str">
        <f t="shared" si="2173"/>
        <v/>
      </c>
      <c r="CL18680" s="32" t="str">
        <f t="shared" si="2174"/>
        <v/>
      </c>
      <c r="CM18680" s="32" t="str">
        <f t="shared" si="2175"/>
        <v/>
      </c>
      <c r="CN18680" s="32" t="str">
        <f t="shared" si="2176"/>
        <v/>
      </c>
    </row>
    <row r="18681" spans="71:92" x14ac:dyDescent="0.3">
      <c r="BS18681" s="32" t="str">
        <f>IF(Kiadasi_kiseroiv!$K$2=BT18681,BV18681,"")</f>
        <v/>
      </c>
      <c r="BT18681" s="34" t="str">
        <f t="shared" si="2159"/>
        <v/>
      </c>
      <c r="BU18681" s="32" t="str">
        <f t="shared" si="2160"/>
        <v/>
      </c>
      <c r="BV18681" s="32" t="str">
        <f t="shared" si="2161"/>
        <v/>
      </c>
      <c r="BW18681" s="32" t="str">
        <f t="shared" si="2162"/>
        <v/>
      </c>
      <c r="BX18681" s="32" t="str">
        <f t="shared" si="2163"/>
        <v/>
      </c>
      <c r="BY18681" s="32" t="str">
        <f t="shared" si="2164"/>
        <v/>
      </c>
      <c r="BZ18681" s="32" t="str">
        <f t="shared" si="2165"/>
        <v/>
      </c>
      <c r="CA18681" s="32" t="str">
        <f t="shared" si="2166"/>
        <v/>
      </c>
      <c r="CB18681" s="33">
        <f>IF(COUNTIF($CD$7:CD18681,CD18681)=1,CD18681,CD18681+COUNTIF($CD$6:CD18680,CD18681))</f>
        <v>61885</v>
      </c>
      <c r="CC18681" s="34">
        <f t="shared" si="2167"/>
        <v>55153</v>
      </c>
      <c r="CD18681" s="32">
        <f t="shared" si="2168"/>
        <v>55153</v>
      </c>
      <c r="CE18681" s="32">
        <f t="shared" si="2169"/>
        <v>0</v>
      </c>
      <c r="CF18681" s="32">
        <f t="shared" si="2170"/>
        <v>0</v>
      </c>
      <c r="CG18681" s="32" t="str">
        <f t="shared" si="2171"/>
        <v/>
      </c>
      <c r="CH18681" s="32">
        <v>176</v>
      </c>
      <c r="CI18681" s="32" t="s">
        <v>14</v>
      </c>
      <c r="CJ18681" s="32" t="str">
        <f t="shared" si="2172"/>
        <v/>
      </c>
      <c r="CK18681" s="32" t="str">
        <f t="shared" si="2173"/>
        <v/>
      </c>
      <c r="CL18681" s="32" t="str">
        <f t="shared" si="2174"/>
        <v/>
      </c>
      <c r="CM18681" s="32" t="str">
        <f t="shared" si="2175"/>
        <v/>
      </c>
      <c r="CN18681" s="32" t="str">
        <f t="shared" si="2176"/>
        <v/>
      </c>
    </row>
    <row r="18682" spans="71:92" x14ac:dyDescent="0.3">
      <c r="BS18682" s="32" t="str">
        <f>IF(Kiadasi_kiseroiv!$K$2=BT18682,BV18682,"")</f>
        <v/>
      </c>
      <c r="BT18682" s="34" t="str">
        <f t="shared" si="2159"/>
        <v/>
      </c>
      <c r="BU18682" s="32" t="str">
        <f t="shared" si="2160"/>
        <v/>
      </c>
      <c r="BV18682" s="32" t="str">
        <f t="shared" si="2161"/>
        <v/>
      </c>
      <c r="BW18682" s="32" t="str">
        <f t="shared" si="2162"/>
        <v/>
      </c>
      <c r="BX18682" s="32" t="str">
        <f t="shared" si="2163"/>
        <v/>
      </c>
      <c r="BY18682" s="32" t="str">
        <f t="shared" si="2164"/>
        <v/>
      </c>
      <c r="BZ18682" s="32" t="str">
        <f t="shared" si="2165"/>
        <v/>
      </c>
      <c r="CA18682" s="32" t="str">
        <f t="shared" si="2166"/>
        <v/>
      </c>
      <c r="CB18682" s="33">
        <f>IF(COUNTIF($CD$7:CD18682,CD18682)=1,CD18682,CD18682+COUNTIF($CD$6:CD18681,CD18682))</f>
        <v>61886</v>
      </c>
      <c r="CC18682" s="34">
        <f t="shared" si="2167"/>
        <v>55153</v>
      </c>
      <c r="CD18682" s="32">
        <f t="shared" si="2168"/>
        <v>55153</v>
      </c>
      <c r="CE18682" s="32">
        <f t="shared" si="2169"/>
        <v>0</v>
      </c>
      <c r="CF18682" s="32">
        <f t="shared" si="2170"/>
        <v>0</v>
      </c>
      <c r="CG18682" s="32" t="str">
        <f t="shared" si="2171"/>
        <v/>
      </c>
      <c r="CH18682" s="32">
        <v>177</v>
      </c>
      <c r="CI18682" s="32" t="s">
        <v>14</v>
      </c>
      <c r="CJ18682" s="32" t="str">
        <f t="shared" si="2172"/>
        <v/>
      </c>
      <c r="CK18682" s="32" t="str">
        <f t="shared" si="2173"/>
        <v/>
      </c>
      <c r="CL18682" s="32" t="str">
        <f t="shared" si="2174"/>
        <v/>
      </c>
      <c r="CM18682" s="32" t="str">
        <f t="shared" si="2175"/>
        <v/>
      </c>
      <c r="CN18682" s="32" t="str">
        <f t="shared" si="2176"/>
        <v/>
      </c>
    </row>
    <row r="18683" spans="71:92" x14ac:dyDescent="0.3">
      <c r="BS18683" s="32" t="str">
        <f>IF(Kiadasi_kiseroiv!$K$2=BT18683,BV18683,"")</f>
        <v/>
      </c>
      <c r="BT18683" s="34" t="str">
        <f t="shared" si="2159"/>
        <v/>
      </c>
      <c r="BU18683" s="32" t="str">
        <f t="shared" si="2160"/>
        <v/>
      </c>
      <c r="BV18683" s="32" t="str">
        <f t="shared" si="2161"/>
        <v/>
      </c>
      <c r="BW18683" s="32" t="str">
        <f t="shared" si="2162"/>
        <v/>
      </c>
      <c r="BX18683" s="32" t="str">
        <f t="shared" si="2163"/>
        <v/>
      </c>
      <c r="BY18683" s="32" t="str">
        <f t="shared" si="2164"/>
        <v/>
      </c>
      <c r="BZ18683" s="32" t="str">
        <f t="shared" si="2165"/>
        <v/>
      </c>
      <c r="CA18683" s="32" t="str">
        <f t="shared" si="2166"/>
        <v/>
      </c>
      <c r="CB18683" s="33">
        <f>IF(COUNTIF($CD$7:CD18683,CD18683)=1,CD18683,CD18683+COUNTIF($CD$6:CD18682,CD18683))</f>
        <v>61887</v>
      </c>
      <c r="CC18683" s="34">
        <f t="shared" si="2167"/>
        <v>55153</v>
      </c>
      <c r="CD18683" s="32">
        <f t="shared" si="2168"/>
        <v>55153</v>
      </c>
      <c r="CE18683" s="32">
        <f t="shared" si="2169"/>
        <v>0</v>
      </c>
      <c r="CF18683" s="32">
        <f t="shared" si="2170"/>
        <v>0</v>
      </c>
      <c r="CG18683" s="32" t="str">
        <f t="shared" si="2171"/>
        <v/>
      </c>
      <c r="CH18683" s="32">
        <v>178</v>
      </c>
      <c r="CI18683" s="32" t="s">
        <v>14</v>
      </c>
      <c r="CJ18683" s="32" t="str">
        <f t="shared" si="2172"/>
        <v/>
      </c>
      <c r="CK18683" s="32" t="str">
        <f t="shared" si="2173"/>
        <v/>
      </c>
      <c r="CL18683" s="32" t="str">
        <f t="shared" si="2174"/>
        <v/>
      </c>
      <c r="CM18683" s="32" t="str">
        <f t="shared" si="2175"/>
        <v/>
      </c>
      <c r="CN18683" s="32" t="str">
        <f t="shared" si="2176"/>
        <v/>
      </c>
    </row>
    <row r="18684" spans="71:92" x14ac:dyDescent="0.3">
      <c r="BS18684" s="32" t="str">
        <f>IF(Kiadasi_kiseroiv!$K$2=BT18684,BV18684,"")</f>
        <v/>
      </c>
      <c r="BT18684" s="34" t="str">
        <f t="shared" si="2159"/>
        <v/>
      </c>
      <c r="BU18684" s="32" t="str">
        <f t="shared" si="2160"/>
        <v/>
      </c>
      <c r="BV18684" s="32" t="str">
        <f t="shared" si="2161"/>
        <v/>
      </c>
      <c r="BW18684" s="32" t="str">
        <f t="shared" si="2162"/>
        <v/>
      </c>
      <c r="BX18684" s="32" t="str">
        <f t="shared" si="2163"/>
        <v/>
      </c>
      <c r="BY18684" s="32" t="str">
        <f t="shared" si="2164"/>
        <v/>
      </c>
      <c r="BZ18684" s="32" t="str">
        <f t="shared" si="2165"/>
        <v/>
      </c>
      <c r="CA18684" s="32" t="str">
        <f t="shared" si="2166"/>
        <v/>
      </c>
      <c r="CB18684" s="33">
        <f>IF(COUNTIF($CD$7:CD18684,CD18684)=1,CD18684,CD18684+COUNTIF($CD$6:CD18683,CD18684))</f>
        <v>61888</v>
      </c>
      <c r="CC18684" s="34">
        <f t="shared" si="2167"/>
        <v>55153</v>
      </c>
      <c r="CD18684" s="32">
        <f t="shared" si="2168"/>
        <v>55153</v>
      </c>
      <c r="CE18684" s="32">
        <f t="shared" si="2169"/>
        <v>0</v>
      </c>
      <c r="CF18684" s="32">
        <f t="shared" si="2170"/>
        <v>0</v>
      </c>
      <c r="CG18684" s="32" t="str">
        <f t="shared" si="2171"/>
        <v/>
      </c>
      <c r="CH18684" s="32">
        <v>179</v>
      </c>
      <c r="CI18684" s="32" t="s">
        <v>14</v>
      </c>
      <c r="CJ18684" s="32" t="str">
        <f t="shared" si="2172"/>
        <v/>
      </c>
      <c r="CK18684" s="32" t="str">
        <f t="shared" si="2173"/>
        <v/>
      </c>
      <c r="CL18684" s="32" t="str">
        <f t="shared" si="2174"/>
        <v/>
      </c>
      <c r="CM18684" s="32" t="str">
        <f t="shared" si="2175"/>
        <v/>
      </c>
      <c r="CN18684" s="32" t="str">
        <f t="shared" si="2176"/>
        <v/>
      </c>
    </row>
    <row r="18685" spans="71:92" x14ac:dyDescent="0.3">
      <c r="BS18685" s="32" t="str">
        <f>IF(Kiadasi_kiseroiv!$K$2=BT18685,BV18685,"")</f>
        <v/>
      </c>
      <c r="BT18685" s="34" t="str">
        <f t="shared" si="2159"/>
        <v/>
      </c>
      <c r="BU18685" s="32" t="str">
        <f t="shared" si="2160"/>
        <v/>
      </c>
      <c r="BV18685" s="32" t="str">
        <f t="shared" si="2161"/>
        <v/>
      </c>
      <c r="BW18685" s="32" t="str">
        <f t="shared" si="2162"/>
        <v/>
      </c>
      <c r="BX18685" s="32" t="str">
        <f t="shared" si="2163"/>
        <v/>
      </c>
      <c r="BY18685" s="32" t="str">
        <f t="shared" si="2164"/>
        <v/>
      </c>
      <c r="BZ18685" s="32" t="str">
        <f t="shared" si="2165"/>
        <v/>
      </c>
      <c r="CA18685" s="32" t="str">
        <f t="shared" si="2166"/>
        <v/>
      </c>
      <c r="CB18685" s="33">
        <f>IF(COUNTIF($CD$7:CD18685,CD18685)=1,CD18685,CD18685+COUNTIF($CD$6:CD18684,CD18685))</f>
        <v>61889</v>
      </c>
      <c r="CC18685" s="34">
        <f t="shared" si="2167"/>
        <v>55153</v>
      </c>
      <c r="CD18685" s="32">
        <f t="shared" si="2168"/>
        <v>55153</v>
      </c>
      <c r="CE18685" s="32">
        <f t="shared" si="2169"/>
        <v>0</v>
      </c>
      <c r="CF18685" s="32">
        <f t="shared" si="2170"/>
        <v>0</v>
      </c>
      <c r="CG18685" s="32" t="str">
        <f t="shared" si="2171"/>
        <v/>
      </c>
      <c r="CH18685" s="32">
        <v>180</v>
      </c>
      <c r="CI18685" s="32" t="s">
        <v>14</v>
      </c>
      <c r="CJ18685" s="32" t="str">
        <f t="shared" si="2172"/>
        <v/>
      </c>
      <c r="CK18685" s="32" t="str">
        <f t="shared" si="2173"/>
        <v/>
      </c>
      <c r="CL18685" s="32" t="str">
        <f t="shared" si="2174"/>
        <v/>
      </c>
      <c r="CM18685" s="32" t="str">
        <f t="shared" si="2175"/>
        <v/>
      </c>
      <c r="CN18685" s="32" t="str">
        <f t="shared" si="2176"/>
        <v/>
      </c>
    </row>
    <row r="18686" spans="71:92" x14ac:dyDescent="0.3">
      <c r="BS18686" s="32" t="str">
        <f>IF(Kiadasi_kiseroiv!$K$2=BT18686,BV18686,"")</f>
        <v/>
      </c>
      <c r="BT18686" s="34" t="str">
        <f t="shared" si="2159"/>
        <v/>
      </c>
      <c r="BU18686" s="32" t="str">
        <f t="shared" si="2160"/>
        <v/>
      </c>
      <c r="BV18686" s="32" t="str">
        <f t="shared" si="2161"/>
        <v/>
      </c>
      <c r="BW18686" s="32" t="str">
        <f t="shared" si="2162"/>
        <v/>
      </c>
      <c r="BX18686" s="32" t="str">
        <f t="shared" si="2163"/>
        <v/>
      </c>
      <c r="BY18686" s="32" t="str">
        <f t="shared" si="2164"/>
        <v/>
      </c>
      <c r="BZ18686" s="32" t="str">
        <f t="shared" si="2165"/>
        <v/>
      </c>
      <c r="CA18686" s="32" t="str">
        <f t="shared" si="2166"/>
        <v/>
      </c>
      <c r="CB18686" s="33">
        <f>IF(COUNTIF($CD$7:CD18686,CD18686)=1,CD18686,CD18686+COUNTIF($CD$6:CD18685,CD18686))</f>
        <v>61890</v>
      </c>
      <c r="CC18686" s="34">
        <f t="shared" si="2167"/>
        <v>55153</v>
      </c>
      <c r="CD18686" s="32">
        <f t="shared" si="2168"/>
        <v>55153</v>
      </c>
      <c r="CE18686" s="32">
        <f t="shared" si="2169"/>
        <v>0</v>
      </c>
      <c r="CF18686" s="32">
        <f t="shared" si="2170"/>
        <v>0</v>
      </c>
      <c r="CG18686" s="32" t="str">
        <f t="shared" si="2171"/>
        <v/>
      </c>
      <c r="CH18686" s="32">
        <v>181</v>
      </c>
      <c r="CI18686" s="32" t="s">
        <v>14</v>
      </c>
      <c r="CJ18686" s="32" t="str">
        <f t="shared" si="2172"/>
        <v/>
      </c>
      <c r="CK18686" s="32" t="str">
        <f t="shared" si="2173"/>
        <v/>
      </c>
      <c r="CL18686" s="32" t="str">
        <f t="shared" si="2174"/>
        <v/>
      </c>
      <c r="CM18686" s="32" t="str">
        <f t="shared" si="2175"/>
        <v/>
      </c>
      <c r="CN18686" s="32" t="str">
        <f t="shared" si="2176"/>
        <v/>
      </c>
    </row>
    <row r="18687" spans="71:92" x14ac:dyDescent="0.3">
      <c r="BS18687" s="32" t="str">
        <f>IF(Kiadasi_kiseroiv!$K$2=BT18687,BV18687,"")</f>
        <v/>
      </c>
      <c r="BT18687" s="34" t="str">
        <f t="shared" si="2159"/>
        <v/>
      </c>
      <c r="BU18687" s="32" t="str">
        <f t="shared" si="2160"/>
        <v/>
      </c>
      <c r="BV18687" s="32" t="str">
        <f t="shared" si="2161"/>
        <v/>
      </c>
      <c r="BW18687" s="32" t="str">
        <f t="shared" si="2162"/>
        <v/>
      </c>
      <c r="BX18687" s="32" t="str">
        <f t="shared" si="2163"/>
        <v/>
      </c>
      <c r="BY18687" s="32" t="str">
        <f t="shared" si="2164"/>
        <v/>
      </c>
      <c r="BZ18687" s="32" t="str">
        <f t="shared" si="2165"/>
        <v/>
      </c>
      <c r="CA18687" s="32" t="str">
        <f t="shared" si="2166"/>
        <v/>
      </c>
      <c r="CB18687" s="33">
        <f>IF(COUNTIF($CD$7:CD18687,CD18687)=1,CD18687,CD18687+COUNTIF($CD$6:CD18686,CD18687))</f>
        <v>61891</v>
      </c>
      <c r="CC18687" s="34">
        <f t="shared" si="2167"/>
        <v>55153</v>
      </c>
      <c r="CD18687" s="32">
        <f t="shared" si="2168"/>
        <v>55153</v>
      </c>
      <c r="CE18687" s="32">
        <f t="shared" si="2169"/>
        <v>0</v>
      </c>
      <c r="CF18687" s="32">
        <f t="shared" si="2170"/>
        <v>0</v>
      </c>
      <c r="CG18687" s="32" t="str">
        <f t="shared" si="2171"/>
        <v/>
      </c>
      <c r="CH18687" s="32">
        <v>182</v>
      </c>
      <c r="CI18687" s="32" t="s">
        <v>14</v>
      </c>
      <c r="CJ18687" s="32" t="str">
        <f t="shared" si="2172"/>
        <v/>
      </c>
      <c r="CK18687" s="32" t="str">
        <f t="shared" si="2173"/>
        <v/>
      </c>
      <c r="CL18687" s="32" t="str">
        <f t="shared" si="2174"/>
        <v/>
      </c>
      <c r="CM18687" s="32" t="str">
        <f t="shared" si="2175"/>
        <v/>
      </c>
      <c r="CN18687" s="32" t="str">
        <f t="shared" si="2176"/>
        <v/>
      </c>
    </row>
    <row r="18688" spans="71:92" x14ac:dyDescent="0.3">
      <c r="BS18688" s="32" t="str">
        <f>IF(Kiadasi_kiseroiv!$K$2=BT18688,BV18688,"")</f>
        <v/>
      </c>
      <c r="BT18688" s="34" t="str">
        <f t="shared" si="2159"/>
        <v/>
      </c>
      <c r="BU18688" s="32" t="str">
        <f t="shared" si="2160"/>
        <v/>
      </c>
      <c r="BV18688" s="32" t="str">
        <f t="shared" si="2161"/>
        <v/>
      </c>
      <c r="BW18688" s="32" t="str">
        <f t="shared" si="2162"/>
        <v/>
      </c>
      <c r="BX18688" s="32" t="str">
        <f t="shared" si="2163"/>
        <v/>
      </c>
      <c r="BY18688" s="32" t="str">
        <f t="shared" si="2164"/>
        <v/>
      </c>
      <c r="BZ18688" s="32" t="str">
        <f t="shared" si="2165"/>
        <v/>
      </c>
      <c r="CA18688" s="32" t="str">
        <f t="shared" si="2166"/>
        <v/>
      </c>
      <c r="CB18688" s="33">
        <f>IF(COUNTIF($CD$7:CD18688,CD18688)=1,CD18688,CD18688+COUNTIF($CD$6:CD18687,CD18688))</f>
        <v>61892</v>
      </c>
      <c r="CC18688" s="34">
        <f t="shared" si="2167"/>
        <v>55153</v>
      </c>
      <c r="CD18688" s="32">
        <f t="shared" si="2168"/>
        <v>55153</v>
      </c>
      <c r="CE18688" s="32">
        <f t="shared" si="2169"/>
        <v>0</v>
      </c>
      <c r="CF18688" s="32">
        <f t="shared" si="2170"/>
        <v>0</v>
      </c>
      <c r="CG18688" s="32" t="str">
        <f t="shared" si="2171"/>
        <v/>
      </c>
      <c r="CH18688" s="32">
        <v>183</v>
      </c>
      <c r="CI18688" s="32" t="s">
        <v>14</v>
      </c>
      <c r="CJ18688" s="32" t="str">
        <f t="shared" si="2172"/>
        <v/>
      </c>
      <c r="CK18688" s="32" t="str">
        <f t="shared" si="2173"/>
        <v/>
      </c>
      <c r="CL18688" s="32" t="str">
        <f t="shared" si="2174"/>
        <v/>
      </c>
      <c r="CM18688" s="32" t="str">
        <f t="shared" si="2175"/>
        <v/>
      </c>
      <c r="CN18688" s="32" t="str">
        <f t="shared" si="2176"/>
        <v/>
      </c>
    </row>
    <row r="18689" spans="71:92" x14ac:dyDescent="0.3">
      <c r="BS18689" s="32" t="str">
        <f>IF(Kiadasi_kiseroiv!$K$2=BT18689,BV18689,"")</f>
        <v/>
      </c>
      <c r="BT18689" s="34" t="str">
        <f t="shared" si="2159"/>
        <v/>
      </c>
      <c r="BU18689" s="32" t="str">
        <f t="shared" si="2160"/>
        <v/>
      </c>
      <c r="BV18689" s="32" t="str">
        <f t="shared" si="2161"/>
        <v/>
      </c>
      <c r="BW18689" s="32" t="str">
        <f t="shared" si="2162"/>
        <v/>
      </c>
      <c r="BX18689" s="32" t="str">
        <f t="shared" si="2163"/>
        <v/>
      </c>
      <c r="BY18689" s="32" t="str">
        <f t="shared" si="2164"/>
        <v/>
      </c>
      <c r="BZ18689" s="32" t="str">
        <f t="shared" si="2165"/>
        <v/>
      </c>
      <c r="CA18689" s="32" t="str">
        <f t="shared" si="2166"/>
        <v/>
      </c>
      <c r="CB18689" s="33">
        <f>IF(COUNTIF($CD$7:CD18689,CD18689)=1,CD18689,CD18689+COUNTIF($CD$6:CD18688,CD18689))</f>
        <v>61893</v>
      </c>
      <c r="CC18689" s="34">
        <f t="shared" si="2167"/>
        <v>55153</v>
      </c>
      <c r="CD18689" s="32">
        <f t="shared" si="2168"/>
        <v>55153</v>
      </c>
      <c r="CE18689" s="32">
        <f t="shared" si="2169"/>
        <v>0</v>
      </c>
      <c r="CF18689" s="32">
        <f t="shared" si="2170"/>
        <v>0</v>
      </c>
      <c r="CG18689" s="32" t="str">
        <f t="shared" si="2171"/>
        <v/>
      </c>
      <c r="CH18689" s="32">
        <v>184</v>
      </c>
      <c r="CI18689" s="32" t="s">
        <v>14</v>
      </c>
      <c r="CJ18689" s="32" t="str">
        <f t="shared" si="2172"/>
        <v/>
      </c>
      <c r="CK18689" s="32" t="str">
        <f t="shared" si="2173"/>
        <v/>
      </c>
      <c r="CL18689" s="32" t="str">
        <f t="shared" si="2174"/>
        <v/>
      </c>
      <c r="CM18689" s="32" t="str">
        <f t="shared" si="2175"/>
        <v/>
      </c>
      <c r="CN18689" s="32" t="str">
        <f t="shared" si="2176"/>
        <v/>
      </c>
    </row>
    <row r="18690" spans="71:92" x14ac:dyDescent="0.3">
      <c r="BS18690" s="32" t="str">
        <f>IF(Kiadasi_kiseroiv!$K$2=BT18690,BV18690,"")</f>
        <v/>
      </c>
      <c r="BT18690" s="34" t="str">
        <f t="shared" si="2159"/>
        <v/>
      </c>
      <c r="BU18690" s="32" t="str">
        <f t="shared" si="2160"/>
        <v/>
      </c>
      <c r="BV18690" s="32" t="str">
        <f t="shared" si="2161"/>
        <v/>
      </c>
      <c r="BW18690" s="32" t="str">
        <f t="shared" si="2162"/>
        <v/>
      </c>
      <c r="BX18690" s="32" t="str">
        <f t="shared" si="2163"/>
        <v/>
      </c>
      <c r="BY18690" s="32" t="str">
        <f t="shared" si="2164"/>
        <v/>
      </c>
      <c r="BZ18690" s="32" t="str">
        <f t="shared" si="2165"/>
        <v/>
      </c>
      <c r="CA18690" s="32" t="str">
        <f t="shared" si="2166"/>
        <v/>
      </c>
      <c r="CB18690" s="33">
        <f>IF(COUNTIF($CD$7:CD18690,CD18690)=1,CD18690,CD18690+COUNTIF($CD$6:CD18689,CD18690))</f>
        <v>61894</v>
      </c>
      <c r="CC18690" s="34">
        <f t="shared" si="2167"/>
        <v>55153</v>
      </c>
      <c r="CD18690" s="32">
        <f t="shared" si="2168"/>
        <v>55153</v>
      </c>
      <c r="CE18690" s="32">
        <f t="shared" si="2169"/>
        <v>0</v>
      </c>
      <c r="CF18690" s="32">
        <f t="shared" si="2170"/>
        <v>0</v>
      </c>
      <c r="CG18690" s="32" t="str">
        <f t="shared" si="2171"/>
        <v/>
      </c>
      <c r="CH18690" s="32">
        <v>185</v>
      </c>
      <c r="CI18690" s="32" t="s">
        <v>14</v>
      </c>
      <c r="CJ18690" s="32" t="str">
        <f t="shared" si="2172"/>
        <v/>
      </c>
      <c r="CK18690" s="32" t="str">
        <f t="shared" si="2173"/>
        <v/>
      </c>
      <c r="CL18690" s="32" t="str">
        <f t="shared" si="2174"/>
        <v/>
      </c>
      <c r="CM18690" s="32" t="str">
        <f t="shared" si="2175"/>
        <v/>
      </c>
      <c r="CN18690" s="32" t="str">
        <f t="shared" si="2176"/>
        <v/>
      </c>
    </row>
    <row r="18691" spans="71:92" x14ac:dyDescent="0.3">
      <c r="BS18691" s="32" t="str">
        <f>IF(Kiadasi_kiseroiv!$K$2=BT18691,BV18691,"")</f>
        <v/>
      </c>
      <c r="BT18691" s="34" t="str">
        <f t="shared" si="2159"/>
        <v/>
      </c>
      <c r="BU18691" s="32" t="str">
        <f t="shared" si="2160"/>
        <v/>
      </c>
      <c r="BV18691" s="32" t="str">
        <f t="shared" si="2161"/>
        <v/>
      </c>
      <c r="BW18691" s="32" t="str">
        <f t="shared" si="2162"/>
        <v/>
      </c>
      <c r="BX18691" s="32" t="str">
        <f t="shared" si="2163"/>
        <v/>
      </c>
      <c r="BY18691" s="32" t="str">
        <f t="shared" si="2164"/>
        <v/>
      </c>
      <c r="BZ18691" s="32" t="str">
        <f t="shared" si="2165"/>
        <v/>
      </c>
      <c r="CA18691" s="32" t="str">
        <f t="shared" si="2166"/>
        <v/>
      </c>
      <c r="CB18691" s="33">
        <f>IF(COUNTIF($CD$7:CD18691,CD18691)=1,CD18691,CD18691+COUNTIF($CD$6:CD18690,CD18691))</f>
        <v>61895</v>
      </c>
      <c r="CC18691" s="34">
        <f t="shared" si="2167"/>
        <v>55153</v>
      </c>
      <c r="CD18691" s="32">
        <f t="shared" si="2168"/>
        <v>55153</v>
      </c>
      <c r="CE18691" s="32">
        <f t="shared" si="2169"/>
        <v>0</v>
      </c>
      <c r="CF18691" s="32">
        <f t="shared" si="2170"/>
        <v>0</v>
      </c>
      <c r="CG18691" s="32" t="str">
        <f t="shared" si="2171"/>
        <v/>
      </c>
      <c r="CH18691" s="32">
        <v>186</v>
      </c>
      <c r="CI18691" s="32" t="s">
        <v>14</v>
      </c>
      <c r="CJ18691" s="32" t="str">
        <f t="shared" si="2172"/>
        <v/>
      </c>
      <c r="CK18691" s="32" t="str">
        <f t="shared" si="2173"/>
        <v/>
      </c>
      <c r="CL18691" s="32" t="str">
        <f t="shared" si="2174"/>
        <v/>
      </c>
      <c r="CM18691" s="32" t="str">
        <f t="shared" si="2175"/>
        <v/>
      </c>
      <c r="CN18691" s="32" t="str">
        <f t="shared" si="2176"/>
        <v/>
      </c>
    </row>
    <row r="18692" spans="71:92" x14ac:dyDescent="0.3">
      <c r="BS18692" s="32" t="str">
        <f>IF(Kiadasi_kiseroiv!$K$2=BT18692,BV18692,"")</f>
        <v/>
      </c>
      <c r="BT18692" s="34" t="str">
        <f t="shared" si="2159"/>
        <v/>
      </c>
      <c r="BU18692" s="32" t="str">
        <f t="shared" si="2160"/>
        <v/>
      </c>
      <c r="BV18692" s="32" t="str">
        <f t="shared" si="2161"/>
        <v/>
      </c>
      <c r="BW18692" s="32" t="str">
        <f t="shared" si="2162"/>
        <v/>
      </c>
      <c r="BX18692" s="32" t="str">
        <f t="shared" si="2163"/>
        <v/>
      </c>
      <c r="BY18692" s="32" t="str">
        <f t="shared" si="2164"/>
        <v/>
      </c>
      <c r="BZ18692" s="32" t="str">
        <f t="shared" si="2165"/>
        <v/>
      </c>
      <c r="CA18692" s="32" t="str">
        <f t="shared" si="2166"/>
        <v/>
      </c>
      <c r="CB18692" s="33">
        <f>IF(COUNTIF($CD$7:CD18692,CD18692)=1,CD18692,CD18692+COUNTIF($CD$6:CD18691,CD18692))</f>
        <v>61896</v>
      </c>
      <c r="CC18692" s="34">
        <f t="shared" si="2167"/>
        <v>55153</v>
      </c>
      <c r="CD18692" s="32">
        <f t="shared" si="2168"/>
        <v>55153</v>
      </c>
      <c r="CE18692" s="32">
        <f t="shared" si="2169"/>
        <v>0</v>
      </c>
      <c r="CF18692" s="32">
        <f t="shared" si="2170"/>
        <v>0</v>
      </c>
      <c r="CG18692" s="32" t="str">
        <f t="shared" si="2171"/>
        <v/>
      </c>
      <c r="CH18692" s="32">
        <v>187</v>
      </c>
      <c r="CI18692" s="32" t="s">
        <v>14</v>
      </c>
      <c r="CJ18692" s="32" t="str">
        <f t="shared" si="2172"/>
        <v/>
      </c>
      <c r="CK18692" s="32" t="str">
        <f t="shared" si="2173"/>
        <v/>
      </c>
      <c r="CL18692" s="32" t="str">
        <f t="shared" si="2174"/>
        <v/>
      </c>
      <c r="CM18692" s="32" t="str">
        <f t="shared" si="2175"/>
        <v/>
      </c>
      <c r="CN18692" s="32" t="str">
        <f t="shared" si="2176"/>
        <v/>
      </c>
    </row>
    <row r="18693" spans="71:92" x14ac:dyDescent="0.3">
      <c r="BS18693" s="32" t="str">
        <f>IF(Kiadasi_kiseroiv!$K$2=BT18693,BV18693,"")</f>
        <v/>
      </c>
      <c r="BT18693" s="34" t="str">
        <f t="shared" si="2159"/>
        <v/>
      </c>
      <c r="BU18693" s="32" t="str">
        <f t="shared" si="2160"/>
        <v/>
      </c>
      <c r="BV18693" s="32" t="str">
        <f t="shared" si="2161"/>
        <v/>
      </c>
      <c r="BW18693" s="32" t="str">
        <f t="shared" si="2162"/>
        <v/>
      </c>
      <c r="BX18693" s="32" t="str">
        <f t="shared" si="2163"/>
        <v/>
      </c>
      <c r="BY18693" s="32" t="str">
        <f t="shared" si="2164"/>
        <v/>
      </c>
      <c r="BZ18693" s="32" t="str">
        <f t="shared" si="2165"/>
        <v/>
      </c>
      <c r="CA18693" s="32" t="str">
        <f t="shared" si="2166"/>
        <v/>
      </c>
      <c r="CB18693" s="33">
        <f>IF(COUNTIF($CD$7:CD18693,CD18693)=1,CD18693,CD18693+COUNTIF($CD$6:CD18692,CD18693))</f>
        <v>61897</v>
      </c>
      <c r="CC18693" s="34">
        <f t="shared" si="2167"/>
        <v>55153</v>
      </c>
      <c r="CD18693" s="32">
        <f t="shared" si="2168"/>
        <v>55153</v>
      </c>
      <c r="CE18693" s="32">
        <f t="shared" si="2169"/>
        <v>0</v>
      </c>
      <c r="CF18693" s="32">
        <f t="shared" si="2170"/>
        <v>0</v>
      </c>
      <c r="CG18693" s="32" t="str">
        <f t="shared" si="2171"/>
        <v/>
      </c>
      <c r="CH18693" s="32">
        <v>188</v>
      </c>
      <c r="CI18693" s="32" t="s">
        <v>14</v>
      </c>
      <c r="CJ18693" s="32" t="str">
        <f t="shared" si="2172"/>
        <v/>
      </c>
      <c r="CK18693" s="32" t="str">
        <f t="shared" si="2173"/>
        <v/>
      </c>
      <c r="CL18693" s="32" t="str">
        <f t="shared" si="2174"/>
        <v/>
      </c>
      <c r="CM18693" s="32" t="str">
        <f t="shared" si="2175"/>
        <v/>
      </c>
      <c r="CN18693" s="32" t="str">
        <f t="shared" si="2176"/>
        <v/>
      </c>
    </row>
    <row r="18694" spans="71:92" x14ac:dyDescent="0.3">
      <c r="BS18694" s="32" t="str">
        <f>IF(Kiadasi_kiseroiv!$K$2=BT18694,BV18694,"")</f>
        <v/>
      </c>
      <c r="BT18694" s="34" t="str">
        <f t="shared" si="2159"/>
        <v/>
      </c>
      <c r="BU18694" s="32" t="str">
        <f t="shared" si="2160"/>
        <v/>
      </c>
      <c r="BV18694" s="32" t="str">
        <f t="shared" si="2161"/>
        <v/>
      </c>
      <c r="BW18694" s="32" t="str">
        <f t="shared" si="2162"/>
        <v/>
      </c>
      <c r="BX18694" s="32" t="str">
        <f t="shared" si="2163"/>
        <v/>
      </c>
      <c r="BY18694" s="32" t="str">
        <f t="shared" si="2164"/>
        <v/>
      </c>
      <c r="BZ18694" s="32" t="str">
        <f t="shared" si="2165"/>
        <v/>
      </c>
      <c r="CA18694" s="32" t="str">
        <f t="shared" si="2166"/>
        <v/>
      </c>
      <c r="CB18694" s="33">
        <f>IF(COUNTIF($CD$7:CD18694,CD18694)=1,CD18694,CD18694+COUNTIF($CD$6:CD18693,CD18694))</f>
        <v>61898</v>
      </c>
      <c r="CC18694" s="34">
        <f t="shared" si="2167"/>
        <v>55153</v>
      </c>
      <c r="CD18694" s="32">
        <f t="shared" si="2168"/>
        <v>55153</v>
      </c>
      <c r="CE18694" s="32">
        <f t="shared" si="2169"/>
        <v>0</v>
      </c>
      <c r="CF18694" s="32">
        <f t="shared" si="2170"/>
        <v>0</v>
      </c>
      <c r="CG18694" s="32" t="str">
        <f t="shared" si="2171"/>
        <v/>
      </c>
      <c r="CH18694" s="32">
        <v>189</v>
      </c>
      <c r="CI18694" s="32" t="s">
        <v>14</v>
      </c>
      <c r="CJ18694" s="32" t="str">
        <f t="shared" si="2172"/>
        <v/>
      </c>
      <c r="CK18694" s="32" t="str">
        <f t="shared" si="2173"/>
        <v/>
      </c>
      <c r="CL18694" s="32" t="str">
        <f t="shared" si="2174"/>
        <v/>
      </c>
      <c r="CM18694" s="32" t="str">
        <f t="shared" si="2175"/>
        <v/>
      </c>
      <c r="CN18694" s="32" t="str">
        <f t="shared" si="2176"/>
        <v/>
      </c>
    </row>
    <row r="18695" spans="71:92" x14ac:dyDescent="0.3">
      <c r="BS18695" s="32" t="str">
        <f>IF(Kiadasi_kiseroiv!$K$2=BT18695,BV18695,"")</f>
        <v/>
      </c>
      <c r="BT18695" s="34" t="str">
        <f t="shared" si="2159"/>
        <v/>
      </c>
      <c r="BU18695" s="32" t="str">
        <f t="shared" si="2160"/>
        <v/>
      </c>
      <c r="BV18695" s="32" t="str">
        <f t="shared" si="2161"/>
        <v/>
      </c>
      <c r="BW18695" s="32" t="str">
        <f t="shared" si="2162"/>
        <v/>
      </c>
      <c r="BX18695" s="32" t="str">
        <f t="shared" si="2163"/>
        <v/>
      </c>
      <c r="BY18695" s="32" t="str">
        <f t="shared" si="2164"/>
        <v/>
      </c>
      <c r="BZ18695" s="32" t="str">
        <f t="shared" si="2165"/>
        <v/>
      </c>
      <c r="CA18695" s="32" t="str">
        <f t="shared" si="2166"/>
        <v/>
      </c>
      <c r="CB18695" s="33">
        <f>IF(COUNTIF($CD$7:CD18695,CD18695)=1,CD18695,CD18695+COUNTIF($CD$6:CD18694,CD18695))</f>
        <v>61899</v>
      </c>
      <c r="CC18695" s="34">
        <f t="shared" si="2167"/>
        <v>55153</v>
      </c>
      <c r="CD18695" s="32">
        <f t="shared" si="2168"/>
        <v>55153</v>
      </c>
      <c r="CE18695" s="32">
        <f t="shared" si="2169"/>
        <v>0</v>
      </c>
      <c r="CF18695" s="32">
        <f t="shared" si="2170"/>
        <v>0</v>
      </c>
      <c r="CG18695" s="32" t="str">
        <f t="shared" si="2171"/>
        <v/>
      </c>
      <c r="CH18695" s="32">
        <v>190</v>
      </c>
      <c r="CI18695" s="32" t="s">
        <v>14</v>
      </c>
      <c r="CJ18695" s="32" t="str">
        <f t="shared" si="2172"/>
        <v/>
      </c>
      <c r="CK18695" s="32" t="str">
        <f t="shared" si="2173"/>
        <v/>
      </c>
      <c r="CL18695" s="32" t="str">
        <f t="shared" si="2174"/>
        <v/>
      </c>
      <c r="CM18695" s="32" t="str">
        <f t="shared" si="2175"/>
        <v/>
      </c>
      <c r="CN18695" s="32" t="str">
        <f t="shared" si="2176"/>
        <v/>
      </c>
    </row>
    <row r="18696" spans="71:92" x14ac:dyDescent="0.3">
      <c r="BS18696" s="32" t="str">
        <f>IF(Kiadasi_kiseroiv!$K$2=BT18696,BV18696,"")</f>
        <v/>
      </c>
      <c r="BT18696" s="34" t="str">
        <f t="shared" si="2159"/>
        <v/>
      </c>
      <c r="BU18696" s="32" t="str">
        <f t="shared" si="2160"/>
        <v/>
      </c>
      <c r="BV18696" s="32" t="str">
        <f t="shared" si="2161"/>
        <v/>
      </c>
      <c r="BW18696" s="32" t="str">
        <f t="shared" si="2162"/>
        <v/>
      </c>
      <c r="BX18696" s="32" t="str">
        <f t="shared" si="2163"/>
        <v/>
      </c>
      <c r="BY18696" s="32" t="str">
        <f t="shared" si="2164"/>
        <v/>
      </c>
      <c r="BZ18696" s="32" t="str">
        <f t="shared" si="2165"/>
        <v/>
      </c>
      <c r="CA18696" s="32" t="str">
        <f t="shared" si="2166"/>
        <v/>
      </c>
      <c r="CB18696" s="33">
        <f>IF(COUNTIF($CD$7:CD18696,CD18696)=1,CD18696,CD18696+COUNTIF($CD$6:CD18695,CD18696))</f>
        <v>61900</v>
      </c>
      <c r="CC18696" s="34">
        <f t="shared" si="2167"/>
        <v>55153</v>
      </c>
      <c r="CD18696" s="32">
        <f t="shared" si="2168"/>
        <v>55153</v>
      </c>
      <c r="CE18696" s="32">
        <f t="shared" si="2169"/>
        <v>0</v>
      </c>
      <c r="CF18696" s="32">
        <f t="shared" si="2170"/>
        <v>0</v>
      </c>
      <c r="CG18696" s="32" t="str">
        <f t="shared" si="2171"/>
        <v/>
      </c>
      <c r="CH18696" s="32">
        <v>191</v>
      </c>
      <c r="CI18696" s="32" t="s">
        <v>14</v>
      </c>
      <c r="CJ18696" s="32" t="str">
        <f t="shared" si="2172"/>
        <v/>
      </c>
      <c r="CK18696" s="32" t="str">
        <f t="shared" si="2173"/>
        <v/>
      </c>
      <c r="CL18696" s="32" t="str">
        <f t="shared" si="2174"/>
        <v/>
      </c>
      <c r="CM18696" s="32" t="str">
        <f t="shared" si="2175"/>
        <v/>
      </c>
      <c r="CN18696" s="32" t="str">
        <f t="shared" si="2176"/>
        <v/>
      </c>
    </row>
    <row r="18697" spans="71:92" x14ac:dyDescent="0.3">
      <c r="BS18697" s="32" t="str">
        <f>IF(Kiadasi_kiseroiv!$K$2=BT18697,BV18697,"")</f>
        <v/>
      </c>
      <c r="BT18697" s="34" t="str">
        <f t="shared" si="2159"/>
        <v/>
      </c>
      <c r="BU18697" s="32" t="str">
        <f t="shared" si="2160"/>
        <v/>
      </c>
      <c r="BV18697" s="32" t="str">
        <f t="shared" si="2161"/>
        <v/>
      </c>
      <c r="BW18697" s="32" t="str">
        <f t="shared" si="2162"/>
        <v/>
      </c>
      <c r="BX18697" s="32" t="str">
        <f t="shared" si="2163"/>
        <v/>
      </c>
      <c r="BY18697" s="32" t="str">
        <f t="shared" si="2164"/>
        <v/>
      </c>
      <c r="BZ18697" s="32" t="str">
        <f t="shared" si="2165"/>
        <v/>
      </c>
      <c r="CA18697" s="32" t="str">
        <f t="shared" si="2166"/>
        <v/>
      </c>
      <c r="CB18697" s="33">
        <f>IF(COUNTIF($CD$7:CD18697,CD18697)=1,CD18697,CD18697+COUNTIF($CD$6:CD18696,CD18697))</f>
        <v>61901</v>
      </c>
      <c r="CC18697" s="34">
        <f t="shared" si="2167"/>
        <v>55153</v>
      </c>
      <c r="CD18697" s="32">
        <f t="shared" si="2168"/>
        <v>55153</v>
      </c>
      <c r="CE18697" s="32">
        <f t="shared" si="2169"/>
        <v>0</v>
      </c>
      <c r="CF18697" s="32">
        <f t="shared" si="2170"/>
        <v>0</v>
      </c>
      <c r="CG18697" s="32" t="str">
        <f t="shared" si="2171"/>
        <v/>
      </c>
      <c r="CH18697" s="32">
        <v>192</v>
      </c>
      <c r="CI18697" s="32" t="s">
        <v>14</v>
      </c>
      <c r="CJ18697" s="32" t="str">
        <f t="shared" si="2172"/>
        <v/>
      </c>
      <c r="CK18697" s="32" t="str">
        <f t="shared" si="2173"/>
        <v/>
      </c>
      <c r="CL18697" s="32" t="str">
        <f t="shared" si="2174"/>
        <v/>
      </c>
      <c r="CM18697" s="32" t="str">
        <f t="shared" si="2175"/>
        <v/>
      </c>
      <c r="CN18697" s="32" t="str">
        <f t="shared" si="2176"/>
        <v/>
      </c>
    </row>
    <row r="18698" spans="71:92" x14ac:dyDescent="0.3">
      <c r="BS18698" s="32" t="str">
        <f>IF(Kiadasi_kiseroiv!$K$2=BT18698,BV18698,"")</f>
        <v/>
      </c>
      <c r="BT18698" s="34" t="str">
        <f t="shared" si="2159"/>
        <v/>
      </c>
      <c r="BU18698" s="32" t="str">
        <f t="shared" si="2160"/>
        <v/>
      </c>
      <c r="BV18698" s="32" t="str">
        <f t="shared" si="2161"/>
        <v/>
      </c>
      <c r="BW18698" s="32" t="str">
        <f t="shared" si="2162"/>
        <v/>
      </c>
      <c r="BX18698" s="32" t="str">
        <f t="shared" si="2163"/>
        <v/>
      </c>
      <c r="BY18698" s="32" t="str">
        <f t="shared" si="2164"/>
        <v/>
      </c>
      <c r="BZ18698" s="32" t="str">
        <f t="shared" si="2165"/>
        <v/>
      </c>
      <c r="CA18698" s="32" t="str">
        <f t="shared" si="2166"/>
        <v/>
      </c>
      <c r="CB18698" s="33">
        <f>IF(COUNTIF($CD$7:CD18698,CD18698)=1,CD18698,CD18698+COUNTIF($CD$6:CD18697,CD18698))</f>
        <v>61902</v>
      </c>
      <c r="CC18698" s="34">
        <f t="shared" si="2167"/>
        <v>55153</v>
      </c>
      <c r="CD18698" s="32">
        <f t="shared" si="2168"/>
        <v>55153</v>
      </c>
      <c r="CE18698" s="32">
        <f t="shared" si="2169"/>
        <v>0</v>
      </c>
      <c r="CF18698" s="32">
        <f t="shared" si="2170"/>
        <v>0</v>
      </c>
      <c r="CG18698" s="32" t="str">
        <f t="shared" si="2171"/>
        <v/>
      </c>
      <c r="CH18698" s="32">
        <v>193</v>
      </c>
      <c r="CI18698" s="32" t="s">
        <v>14</v>
      </c>
      <c r="CJ18698" s="32" t="str">
        <f t="shared" si="2172"/>
        <v/>
      </c>
      <c r="CK18698" s="32" t="str">
        <f t="shared" si="2173"/>
        <v/>
      </c>
      <c r="CL18698" s="32" t="str">
        <f t="shared" si="2174"/>
        <v/>
      </c>
      <c r="CM18698" s="32" t="str">
        <f t="shared" si="2175"/>
        <v/>
      </c>
      <c r="CN18698" s="32" t="str">
        <f t="shared" si="2176"/>
        <v/>
      </c>
    </row>
    <row r="18699" spans="71:92" x14ac:dyDescent="0.3">
      <c r="BS18699" s="32" t="str">
        <f>IF(Kiadasi_kiseroiv!$K$2=BT18699,BV18699,"")</f>
        <v/>
      </c>
      <c r="BT18699" s="34" t="str">
        <f t="shared" ref="BT18699:BT18700" si="2177">IF(AND($BT$4=CI18699,BU18699&lt;&gt;""),CC18699,"")</f>
        <v/>
      </c>
      <c r="BU18699" s="32" t="str">
        <f t="shared" si="2160"/>
        <v/>
      </c>
      <c r="BV18699" s="32" t="str">
        <f t="shared" ref="BV18699:BV18700" si="2178">IF(BU18699&lt;&gt;"",RANK(BU18699,$BU$7:$BU$33000,1),"")</f>
        <v/>
      </c>
      <c r="BW18699" s="32" t="str">
        <f t="shared" si="2162"/>
        <v/>
      </c>
      <c r="BX18699" s="32" t="str">
        <f t="shared" si="2163"/>
        <v/>
      </c>
      <c r="BY18699" s="32" t="str">
        <f t="shared" ref="BY18699:BY18700" si="2179">IF(AND(BX18699&lt;&gt;"",CC18699&lt;&gt;$CD$2),RANK(BX18699,$BX$7:$BX$33000,1),"")</f>
        <v/>
      </c>
      <c r="BZ18699" s="32" t="str">
        <f t="shared" si="2165"/>
        <v/>
      </c>
      <c r="CA18699" s="32" t="str">
        <f t="shared" ref="CA18699:CA18700" si="2180">IF(AND(BZ18699&lt;&gt;"",BZ18699&lt;&gt;$BZ$5),RANK(BZ18699,$BZ$7:$BZ$33000,1),"")</f>
        <v/>
      </c>
      <c r="CB18699" s="33">
        <f>IF(COUNTIF($CD$7:CD18699,CD18699)=1,CD18699,CD18699+COUNTIF($CD$6:CD18698,CD18699))</f>
        <v>61903</v>
      </c>
      <c r="CC18699" s="34">
        <f t="shared" si="2167"/>
        <v>55153</v>
      </c>
      <c r="CD18699" s="32">
        <f t="shared" ref="CD18699:CD18700" si="2181">IF(CC18699&lt;&gt;$CD$2,RANK(CC18699,$CC$7:$CC$33000,1),$CD$2)</f>
        <v>55153</v>
      </c>
      <c r="CE18699" s="32">
        <f t="shared" si="2169"/>
        <v>0</v>
      </c>
      <c r="CF18699" s="32">
        <f t="shared" si="2170"/>
        <v>0</v>
      </c>
      <c r="CG18699" s="32" t="str">
        <f t="shared" ref="CG18699:CG18700" si="2182">INDEX(gb,CH18699,7)&amp;INDEX(gb,CH18699,9)</f>
        <v/>
      </c>
      <c r="CH18699" s="32">
        <v>194</v>
      </c>
      <c r="CI18699" s="32" t="s">
        <v>14</v>
      </c>
      <c r="CJ18699" s="32" t="str">
        <f t="shared" si="2172"/>
        <v/>
      </c>
      <c r="CK18699" s="32" t="str">
        <f t="shared" si="2173"/>
        <v/>
      </c>
      <c r="CL18699" s="32" t="str">
        <f t="shared" si="2174"/>
        <v/>
      </c>
      <c r="CM18699" s="32" t="str">
        <f t="shared" si="2175"/>
        <v/>
      </c>
      <c r="CN18699" s="32" t="str">
        <f t="shared" si="2176"/>
        <v/>
      </c>
    </row>
    <row r="18700" spans="71:92" x14ac:dyDescent="0.3">
      <c r="BS18700" s="32" t="str">
        <f>IF(Kiadasi_kiseroiv!$K$2=BT18700,BV18700,"")</f>
        <v/>
      </c>
      <c r="BT18700" s="34" t="str">
        <f t="shared" si="2177"/>
        <v/>
      </c>
      <c r="BU18700" s="32" t="str">
        <f t="shared" si="2160"/>
        <v/>
      </c>
      <c r="BV18700" s="32" t="str">
        <f t="shared" si="2178"/>
        <v/>
      </c>
      <c r="BW18700" s="32" t="str">
        <f t="shared" si="2162"/>
        <v/>
      </c>
      <c r="BX18700" s="32" t="str">
        <f t="shared" si="2163"/>
        <v/>
      </c>
      <c r="BY18700" s="32" t="str">
        <f t="shared" si="2179"/>
        <v/>
      </c>
      <c r="BZ18700" s="32" t="str">
        <f t="shared" si="2165"/>
        <v/>
      </c>
      <c r="CA18700" s="32" t="str">
        <f t="shared" si="2180"/>
        <v/>
      </c>
      <c r="CB18700" s="33">
        <f>IF(COUNTIF($CD$7:CD18700,CD18700)=1,CD18700,CD18700+COUNTIF($CD$6:CD18699,CD18700))</f>
        <v>61904</v>
      </c>
      <c r="CC18700" s="34">
        <f t="shared" si="2167"/>
        <v>55153</v>
      </c>
      <c r="CD18700" s="32">
        <f t="shared" si="2181"/>
        <v>55153</v>
      </c>
      <c r="CE18700" s="32">
        <f t="shared" si="2169"/>
        <v>0</v>
      </c>
      <c r="CF18700" s="32">
        <f t="shared" si="2170"/>
        <v>0</v>
      </c>
      <c r="CG18700" s="32" t="str">
        <f t="shared" si="2182"/>
        <v/>
      </c>
      <c r="CH18700" s="32">
        <v>195</v>
      </c>
      <c r="CI18700" s="32" t="s">
        <v>14</v>
      </c>
      <c r="CJ18700" s="32" t="str">
        <f t="shared" si="2172"/>
        <v/>
      </c>
      <c r="CK18700" s="32" t="str">
        <f t="shared" si="2173"/>
        <v/>
      </c>
      <c r="CL18700" s="32" t="str">
        <f t="shared" si="2174"/>
        <v/>
      </c>
      <c r="CM18700" s="32" t="str">
        <f t="shared" si="2175"/>
        <v/>
      </c>
      <c r="CN18700" s="32" t="str">
        <f t="shared" si="2176"/>
        <v/>
      </c>
    </row>
    <row r="19001" spans="71:110" x14ac:dyDescent="0.3">
      <c r="BS19001" s="37"/>
      <c r="BT19001" s="37"/>
      <c r="BU19001" s="37"/>
      <c r="BV19001" s="37"/>
      <c r="BW19001" s="37"/>
      <c r="BX19001" s="37"/>
      <c r="BY19001" s="37"/>
      <c r="BZ19001" s="37"/>
      <c r="CA19001" s="37"/>
      <c r="CB19001" s="38"/>
      <c r="CC19001" s="39"/>
      <c r="CD19001" s="37"/>
      <c r="CE19001" s="37"/>
      <c r="CF19001" s="37"/>
      <c r="CG19001" s="37"/>
      <c r="CH19001" s="37"/>
      <c r="CI19001" s="37"/>
      <c r="CJ19001" s="37"/>
      <c r="CK19001" s="37"/>
      <c r="CL19001" s="37"/>
      <c r="CM19001" s="37"/>
      <c r="CN19001" s="37"/>
      <c r="CO19001" s="37"/>
      <c r="CP19001" s="37"/>
      <c r="CQ19001" s="37"/>
      <c r="CR19001" s="37"/>
      <c r="CS19001" s="37"/>
      <c r="CT19001" s="37"/>
      <c r="CU19001" s="37"/>
      <c r="CV19001" s="37"/>
      <c r="CW19001" s="37"/>
      <c r="CX19001" s="37"/>
      <c r="CY19001" s="37"/>
      <c r="CZ19001" s="37"/>
      <c r="DA19001" s="37"/>
      <c r="DB19001" s="37"/>
      <c r="DC19001" s="37"/>
      <c r="DD19001" s="37"/>
      <c r="DE19001" s="37"/>
      <c r="DF19001" s="37"/>
    </row>
    <row r="19002" spans="71:110" x14ac:dyDescent="0.3">
      <c r="BS19002" s="37"/>
      <c r="BT19002" s="37"/>
      <c r="BU19002" s="37"/>
      <c r="BV19002" s="37"/>
      <c r="BW19002" s="37"/>
      <c r="BX19002" s="37"/>
      <c r="BY19002" s="37"/>
      <c r="BZ19002" s="37"/>
      <c r="CA19002" s="37"/>
      <c r="CB19002" s="38"/>
      <c r="CC19002" s="39"/>
      <c r="CD19002" s="37"/>
      <c r="CE19002" s="37"/>
      <c r="CF19002" s="37"/>
      <c r="CG19002" s="37"/>
      <c r="CH19002" s="37"/>
      <c r="CI19002" s="37"/>
      <c r="CJ19002" s="37"/>
      <c r="CK19002" s="37"/>
      <c r="CL19002" s="37"/>
      <c r="CM19002" s="37"/>
      <c r="CN19002" s="37"/>
      <c r="CO19002" s="37"/>
      <c r="CP19002" s="37"/>
      <c r="CQ19002" s="37"/>
      <c r="CR19002" s="37"/>
      <c r="CS19002" s="37"/>
      <c r="CT19002" s="37"/>
      <c r="CU19002" s="37"/>
      <c r="CV19002" s="37"/>
      <c r="CW19002" s="37"/>
      <c r="CX19002" s="37"/>
      <c r="CY19002" s="37"/>
      <c r="CZ19002" s="37"/>
      <c r="DA19002" s="37"/>
      <c r="DB19002" s="37"/>
      <c r="DC19002" s="37"/>
      <c r="DD19002" s="37"/>
      <c r="DE19002" s="37"/>
      <c r="DF19002" s="37"/>
    </row>
    <row r="19003" spans="71:110" x14ac:dyDescent="0.3">
      <c r="BS19003" s="37"/>
      <c r="BT19003" s="37"/>
      <c r="BU19003" s="37"/>
      <c r="BV19003" s="37"/>
      <c r="BW19003" s="37"/>
      <c r="BX19003" s="37"/>
      <c r="BY19003" s="37"/>
      <c r="BZ19003" s="37"/>
      <c r="CA19003" s="37"/>
      <c r="CB19003" s="38"/>
      <c r="CC19003" s="39"/>
      <c r="CD19003" s="37"/>
      <c r="CE19003" s="37"/>
      <c r="CF19003" s="37"/>
      <c r="CG19003" s="37"/>
      <c r="CH19003" s="37"/>
      <c r="CI19003" s="37"/>
      <c r="CJ19003" s="37"/>
      <c r="CK19003" s="37"/>
      <c r="CL19003" s="37"/>
      <c r="CM19003" s="37"/>
      <c r="CN19003" s="37"/>
      <c r="CO19003" s="37"/>
      <c r="CP19003" s="37"/>
      <c r="CQ19003" s="37"/>
      <c r="CR19003" s="37"/>
      <c r="CS19003" s="37"/>
      <c r="CT19003" s="37"/>
      <c r="CU19003" s="37"/>
      <c r="CV19003" s="37"/>
      <c r="CW19003" s="37"/>
      <c r="CX19003" s="37"/>
      <c r="CY19003" s="37"/>
      <c r="CZ19003" s="37"/>
      <c r="DA19003" s="37"/>
      <c r="DB19003" s="37"/>
      <c r="DC19003" s="37"/>
      <c r="DD19003" s="37"/>
      <c r="DE19003" s="37"/>
      <c r="DF19003" s="37"/>
    </row>
    <row r="19004" spans="71:110" x14ac:dyDescent="0.3">
      <c r="BS19004" s="37"/>
      <c r="BT19004" s="37"/>
      <c r="BU19004" s="37"/>
      <c r="BV19004" s="37"/>
      <c r="BW19004" s="37"/>
      <c r="BX19004" s="37"/>
      <c r="BY19004" s="37"/>
      <c r="BZ19004" s="37"/>
      <c r="CA19004" s="37"/>
      <c r="CB19004" s="38"/>
      <c r="CC19004" s="39"/>
      <c r="CD19004" s="37"/>
      <c r="CE19004" s="37"/>
      <c r="CF19004" s="37"/>
      <c r="CG19004" s="37"/>
      <c r="CH19004" s="37"/>
      <c r="CI19004" s="37"/>
      <c r="CJ19004" s="37"/>
      <c r="CK19004" s="37"/>
      <c r="CL19004" s="37"/>
      <c r="CM19004" s="37"/>
      <c r="CN19004" s="37"/>
      <c r="CO19004" s="37"/>
      <c r="CP19004" s="37"/>
      <c r="CQ19004" s="37"/>
      <c r="CR19004" s="37"/>
      <c r="CS19004" s="37"/>
      <c r="CT19004" s="37"/>
      <c r="CU19004" s="37"/>
      <c r="CV19004" s="37"/>
      <c r="CW19004" s="37"/>
      <c r="CX19004" s="37"/>
      <c r="CY19004" s="37"/>
      <c r="CZ19004" s="37"/>
      <c r="DA19004" s="37"/>
      <c r="DB19004" s="37"/>
      <c r="DC19004" s="37"/>
      <c r="DD19004" s="37"/>
      <c r="DE19004" s="37"/>
      <c r="DF19004" s="37"/>
    </row>
    <row r="19005" spans="71:110" x14ac:dyDescent="0.3">
      <c r="BS19005" s="37"/>
      <c r="BT19005" s="37"/>
      <c r="BU19005" s="37"/>
      <c r="BV19005" s="37"/>
      <c r="BW19005" s="37"/>
      <c r="BX19005" s="37"/>
      <c r="BY19005" s="37"/>
      <c r="BZ19005" s="37"/>
      <c r="CA19005" s="37"/>
      <c r="CB19005" s="38"/>
      <c r="CC19005" s="39"/>
      <c r="CD19005" s="37"/>
      <c r="CE19005" s="37"/>
      <c r="CF19005" s="37"/>
      <c r="CG19005" s="37"/>
      <c r="CH19005" s="37"/>
      <c r="CI19005" s="37"/>
      <c r="CJ19005" s="37"/>
      <c r="CK19005" s="37"/>
      <c r="CL19005" s="37"/>
      <c r="CM19005" s="37"/>
      <c r="CN19005" s="37"/>
      <c r="CO19005" s="37"/>
      <c r="CP19005" s="37"/>
      <c r="CQ19005" s="37"/>
      <c r="CR19005" s="37"/>
      <c r="CS19005" s="37"/>
      <c r="CT19005" s="37"/>
      <c r="CU19005" s="37"/>
      <c r="CV19005" s="37"/>
      <c r="CW19005" s="37"/>
      <c r="CX19005" s="37"/>
      <c r="CY19005" s="37"/>
      <c r="CZ19005" s="37"/>
      <c r="DA19005" s="37"/>
      <c r="DB19005" s="37"/>
      <c r="DC19005" s="37"/>
      <c r="DD19005" s="37"/>
      <c r="DE19005" s="37"/>
      <c r="DF19005" s="37"/>
    </row>
    <row r="19006" spans="71:110" x14ac:dyDescent="0.3">
      <c r="BS19006" s="37"/>
      <c r="BT19006" s="37"/>
      <c r="BU19006" s="37"/>
      <c r="BV19006" s="37"/>
      <c r="BW19006" s="37"/>
      <c r="BX19006" s="37"/>
      <c r="BY19006" s="37"/>
      <c r="BZ19006" s="37"/>
      <c r="CA19006" s="37"/>
      <c r="CB19006" s="38"/>
      <c r="CC19006" s="39"/>
      <c r="CD19006" s="37"/>
      <c r="CE19006" s="37"/>
      <c r="CF19006" s="37"/>
      <c r="CG19006" s="37"/>
      <c r="CH19006" s="37">
        <v>1</v>
      </c>
      <c r="CI19006" s="37"/>
      <c r="CJ19006" s="37"/>
      <c r="CK19006" s="37"/>
      <c r="CL19006" s="37"/>
      <c r="CM19006" s="37"/>
      <c r="CN19006" s="37"/>
      <c r="CO19006" s="37"/>
      <c r="CP19006" s="37"/>
      <c r="CQ19006" s="37"/>
      <c r="CR19006" s="37"/>
      <c r="CS19006" s="37"/>
      <c r="CT19006" s="37"/>
      <c r="CU19006" s="37"/>
      <c r="CV19006" s="37"/>
      <c r="CW19006" s="37"/>
      <c r="CX19006" s="37"/>
      <c r="CY19006" s="37"/>
      <c r="CZ19006" s="37"/>
      <c r="DA19006" s="37"/>
      <c r="DB19006" s="37"/>
      <c r="DC19006" s="37"/>
      <c r="DD19006" s="37"/>
      <c r="DE19006" s="37"/>
      <c r="DF19006" s="37"/>
    </row>
    <row r="19007" spans="71:110" x14ac:dyDescent="0.3">
      <c r="BS19007" s="32" t="str">
        <f>IF(Kiadasi_kiseroiv!$K$2=BT19007,BV19007,"")</f>
        <v/>
      </c>
      <c r="BT19007" s="34" t="str">
        <f t="shared" ref="BT19007:BT19038" si="2183">IF(AND($BT$4=CI19007,BU19007&lt;&gt;""),CC19007,"")</f>
        <v/>
      </c>
      <c r="BU19007" s="32" t="str">
        <f t="shared" ref="BU19007:BU19038" si="2184">IF(AND($BU$1=CI19007,ISERROR(VLOOKUP(CG19007,Kisiv,2,FALSE))=FALSE),CB19007,"")</f>
        <v/>
      </c>
      <c r="BV19007" s="32" t="str">
        <f t="shared" ref="BV19007:BV19038" si="2185">IF(BU19007&lt;&gt;"",RANK(BU19007,$BU$7:$BU$33000,1),"")</f>
        <v/>
      </c>
      <c r="BW19007" s="32" t="str">
        <f t="shared" ref="BW19007:BW19038" si="2186">IF(CC19007&lt;min,$BW$2,IF(CC19007&lt;=max,CG19007,""))</f>
        <v/>
      </c>
      <c r="BX19007" s="32" t="str">
        <f t="shared" ref="BX19007:BX19038" si="2187">IF(AND(OR($BX$1=0,$BX$1=CG19007),OR($BX$2=0,IF(ISERROR(SEARCH($BX$2,CJ19007&amp;CK19007&amp;CL19007,1)),FALSE,TRUE))),CB19007,"")</f>
        <v/>
      </c>
      <c r="BY19007" s="32" t="str">
        <f t="shared" ref="BY19007:BY19038" si="2188">IF(AND(BX19007&lt;&gt;"",CC19007&lt;&gt;$CD$2),RANK(BX19007,$BX$7:$BX$33000,1),"")</f>
        <v/>
      </c>
      <c r="BZ19007" s="32" t="str">
        <f t="shared" ref="BZ19007:BZ19038" si="2189">IF(AND(CC19007&lt;$BZ$2,CI19007=$BZ$4),$BZ$5,IF(AND(CC19007&lt;=$BZ$3,CI19007=$BZ$4),CB19007,""))</f>
        <v/>
      </c>
      <c r="CA19007" s="32" t="str">
        <f t="shared" ref="CA19007:CA19038" si="2190">IF(AND(BZ19007&lt;&gt;"",BZ19007&lt;&gt;$BZ$5),RANK(BZ19007,$BZ$7:$BZ$33000,1),"")</f>
        <v/>
      </c>
      <c r="CB19007" s="33">
        <f>IF(COUNTIF($CD$7:CD19007,CD19007)=1,CD19007,CD19007+COUNTIF($CD$6:CD19006,CD19007))</f>
        <v>61905</v>
      </c>
      <c r="CC19007" s="34">
        <f t="shared" ref="CC19007:CC19038" si="2191">IF(INDEX(hb,CH19007,1)&lt;&gt;1,INDEX(hb,CH19007,1),$CD$2)</f>
        <v>55153</v>
      </c>
      <c r="CD19007" s="32">
        <f t="shared" ref="CD19007:CD19038" si="2192">IF(CC19007&lt;&gt;$CD$2,RANK(CC19007,$CC$7:$CC$33000,1),$CD$2)</f>
        <v>55153</v>
      </c>
      <c r="CE19007" s="32">
        <f t="shared" ref="CE19007:CE19038" si="2193">INDEX(hb,CH19007,6)</f>
        <v>0</v>
      </c>
      <c r="CF19007" s="32">
        <f t="shared" ref="CF19007:CF19038" si="2194">INDEX(hb,CH19007,8)</f>
        <v>0</v>
      </c>
      <c r="CG19007" s="32" t="str">
        <f t="shared" ref="CG19007:CG19038" si="2195">INDEX(hb,CH19007,7)&amp;INDEX(hb,CH19007,9)</f>
        <v/>
      </c>
      <c r="CH19007" s="32">
        <v>2</v>
      </c>
      <c r="CI19007" s="32" t="s">
        <v>15</v>
      </c>
      <c r="CJ19007" s="32" t="str">
        <f t="shared" ref="CJ19007:CJ19038" si="2196">IF(INDEX(hb,CH19007,5)&lt;&gt;0,INDEX(hb,CH19007,5),"")</f>
        <v/>
      </c>
      <c r="CK19007" s="32" t="str">
        <f t="shared" ref="CK19007:CK19038" si="2197">IF(INDEX(hb,CH19007,10)&lt;&gt;0,INDEX(hb,CH19007,10),"")</f>
        <v/>
      </c>
      <c r="CL19007" s="32" t="str">
        <f t="shared" ref="CL19007:CL19038" si="2198">IF(INDEX(hb,CH19007,11)&lt;&gt;0,INDEX(hb,CH19007,11),"")</f>
        <v/>
      </c>
      <c r="CM19007" s="32" t="str">
        <f t="shared" ref="CM19007:CM19038" si="2199">IF(INDEX(hb,CH19007,4)&lt;&gt;0,INDEX(hb,CH19007,4),"")</f>
        <v/>
      </c>
      <c r="CN19007" s="32" t="str">
        <f t="shared" ref="CN19007:CN19038" si="2200">IF(INDEX(hb,CH19007,3)&lt;&gt;0,INDEX(hb,CH19007,3),"")</f>
        <v/>
      </c>
    </row>
    <row r="19008" spans="71:110" x14ac:dyDescent="0.3">
      <c r="BS19008" s="32" t="str">
        <f>IF(Kiadasi_kiseroiv!$K$2=BT19008,BV19008,"")</f>
        <v/>
      </c>
      <c r="BT19008" s="34" t="str">
        <f t="shared" si="2183"/>
        <v/>
      </c>
      <c r="BU19008" s="32" t="str">
        <f t="shared" si="2184"/>
        <v/>
      </c>
      <c r="BV19008" s="32" t="str">
        <f t="shared" si="2185"/>
        <v/>
      </c>
      <c r="BW19008" s="32" t="str">
        <f t="shared" si="2186"/>
        <v/>
      </c>
      <c r="BX19008" s="32" t="str">
        <f t="shared" si="2187"/>
        <v/>
      </c>
      <c r="BY19008" s="32" t="str">
        <f t="shared" si="2188"/>
        <v/>
      </c>
      <c r="BZ19008" s="32" t="str">
        <f t="shared" si="2189"/>
        <v/>
      </c>
      <c r="CA19008" s="32" t="str">
        <f t="shared" si="2190"/>
        <v/>
      </c>
      <c r="CB19008" s="33">
        <f>IF(COUNTIF($CD$7:CD19008,CD19008)=1,CD19008,CD19008+COUNTIF($CD$6:CD19007,CD19008))</f>
        <v>61906</v>
      </c>
      <c r="CC19008" s="34">
        <f t="shared" si="2191"/>
        <v>55153</v>
      </c>
      <c r="CD19008" s="32">
        <f t="shared" si="2192"/>
        <v>55153</v>
      </c>
      <c r="CE19008" s="32">
        <f t="shared" si="2193"/>
        <v>0</v>
      </c>
      <c r="CF19008" s="32">
        <f t="shared" si="2194"/>
        <v>0</v>
      </c>
      <c r="CG19008" s="32" t="str">
        <f t="shared" si="2195"/>
        <v/>
      </c>
      <c r="CH19008" s="32">
        <v>3</v>
      </c>
      <c r="CI19008" s="32" t="s">
        <v>15</v>
      </c>
      <c r="CJ19008" s="32" t="str">
        <f t="shared" si="2196"/>
        <v/>
      </c>
      <c r="CK19008" s="32" t="str">
        <f t="shared" si="2197"/>
        <v/>
      </c>
      <c r="CL19008" s="32" t="str">
        <f t="shared" si="2198"/>
        <v/>
      </c>
      <c r="CM19008" s="32" t="str">
        <f t="shared" si="2199"/>
        <v/>
      </c>
      <c r="CN19008" s="32" t="str">
        <f t="shared" si="2200"/>
        <v/>
      </c>
    </row>
    <row r="19009" spans="71:92" x14ac:dyDescent="0.3">
      <c r="BS19009" s="32" t="str">
        <f>IF(Kiadasi_kiseroiv!$K$2=BT19009,BV19009,"")</f>
        <v/>
      </c>
      <c r="BT19009" s="34" t="str">
        <f t="shared" si="2183"/>
        <v/>
      </c>
      <c r="BU19009" s="32" t="str">
        <f t="shared" si="2184"/>
        <v/>
      </c>
      <c r="BV19009" s="32" t="str">
        <f t="shared" si="2185"/>
        <v/>
      </c>
      <c r="BW19009" s="32" t="str">
        <f t="shared" si="2186"/>
        <v/>
      </c>
      <c r="BX19009" s="32" t="str">
        <f t="shared" si="2187"/>
        <v/>
      </c>
      <c r="BY19009" s="32" t="str">
        <f t="shared" si="2188"/>
        <v/>
      </c>
      <c r="BZ19009" s="32" t="str">
        <f t="shared" si="2189"/>
        <v/>
      </c>
      <c r="CA19009" s="32" t="str">
        <f t="shared" si="2190"/>
        <v/>
      </c>
      <c r="CB19009" s="33">
        <f>IF(COUNTIF($CD$7:CD19009,CD19009)=1,CD19009,CD19009+COUNTIF($CD$6:CD19008,CD19009))</f>
        <v>61907</v>
      </c>
      <c r="CC19009" s="34">
        <f t="shared" si="2191"/>
        <v>55153</v>
      </c>
      <c r="CD19009" s="32">
        <f t="shared" si="2192"/>
        <v>55153</v>
      </c>
      <c r="CE19009" s="32">
        <f t="shared" si="2193"/>
        <v>0</v>
      </c>
      <c r="CF19009" s="32">
        <f t="shared" si="2194"/>
        <v>0</v>
      </c>
      <c r="CG19009" s="32" t="str">
        <f t="shared" si="2195"/>
        <v/>
      </c>
      <c r="CH19009" s="32">
        <v>4</v>
      </c>
      <c r="CI19009" s="32" t="s">
        <v>15</v>
      </c>
      <c r="CJ19009" s="32" t="str">
        <f t="shared" si="2196"/>
        <v/>
      </c>
      <c r="CK19009" s="32" t="str">
        <f t="shared" si="2197"/>
        <v/>
      </c>
      <c r="CL19009" s="32" t="str">
        <f t="shared" si="2198"/>
        <v/>
      </c>
      <c r="CM19009" s="32" t="str">
        <f t="shared" si="2199"/>
        <v/>
      </c>
      <c r="CN19009" s="32" t="str">
        <f t="shared" si="2200"/>
        <v/>
      </c>
    </row>
    <row r="19010" spans="71:92" x14ac:dyDescent="0.3">
      <c r="BS19010" s="32" t="str">
        <f>IF(Kiadasi_kiseroiv!$K$2=BT19010,BV19010,"")</f>
        <v/>
      </c>
      <c r="BT19010" s="34" t="str">
        <f t="shared" si="2183"/>
        <v/>
      </c>
      <c r="BU19010" s="32" t="str">
        <f t="shared" si="2184"/>
        <v/>
      </c>
      <c r="BV19010" s="32" t="str">
        <f t="shared" si="2185"/>
        <v/>
      </c>
      <c r="BW19010" s="32" t="str">
        <f t="shared" si="2186"/>
        <v/>
      </c>
      <c r="BX19010" s="32" t="str">
        <f t="shared" si="2187"/>
        <v/>
      </c>
      <c r="BY19010" s="32" t="str">
        <f t="shared" si="2188"/>
        <v/>
      </c>
      <c r="BZ19010" s="32" t="str">
        <f t="shared" si="2189"/>
        <v/>
      </c>
      <c r="CA19010" s="32" t="str">
        <f t="shared" si="2190"/>
        <v/>
      </c>
      <c r="CB19010" s="33">
        <f>IF(COUNTIF($CD$7:CD19010,CD19010)=1,CD19010,CD19010+COUNTIF($CD$6:CD19009,CD19010))</f>
        <v>61908</v>
      </c>
      <c r="CC19010" s="34">
        <f t="shared" si="2191"/>
        <v>55153</v>
      </c>
      <c r="CD19010" s="32">
        <f t="shared" si="2192"/>
        <v>55153</v>
      </c>
      <c r="CE19010" s="32">
        <f t="shared" si="2193"/>
        <v>0</v>
      </c>
      <c r="CF19010" s="32">
        <f t="shared" si="2194"/>
        <v>0</v>
      </c>
      <c r="CG19010" s="32" t="str">
        <f t="shared" si="2195"/>
        <v/>
      </c>
      <c r="CH19010" s="32">
        <v>5</v>
      </c>
      <c r="CI19010" s="32" t="s">
        <v>15</v>
      </c>
      <c r="CJ19010" s="32" t="str">
        <f t="shared" si="2196"/>
        <v/>
      </c>
      <c r="CK19010" s="32" t="str">
        <f t="shared" si="2197"/>
        <v/>
      </c>
      <c r="CL19010" s="32" t="str">
        <f t="shared" si="2198"/>
        <v/>
      </c>
      <c r="CM19010" s="32" t="str">
        <f t="shared" si="2199"/>
        <v/>
      </c>
      <c r="CN19010" s="32" t="str">
        <f t="shared" si="2200"/>
        <v/>
      </c>
    </row>
    <row r="19011" spans="71:92" x14ac:dyDescent="0.3">
      <c r="BS19011" s="32" t="str">
        <f>IF(Kiadasi_kiseroiv!$K$2=BT19011,BV19011,"")</f>
        <v/>
      </c>
      <c r="BT19011" s="34" t="str">
        <f t="shared" si="2183"/>
        <v/>
      </c>
      <c r="BU19011" s="32" t="str">
        <f t="shared" si="2184"/>
        <v/>
      </c>
      <c r="BV19011" s="32" t="str">
        <f t="shared" si="2185"/>
        <v/>
      </c>
      <c r="BW19011" s="32" t="str">
        <f t="shared" si="2186"/>
        <v/>
      </c>
      <c r="BX19011" s="32" t="str">
        <f t="shared" si="2187"/>
        <v/>
      </c>
      <c r="BY19011" s="32" t="str">
        <f t="shared" si="2188"/>
        <v/>
      </c>
      <c r="BZ19011" s="32" t="str">
        <f t="shared" si="2189"/>
        <v/>
      </c>
      <c r="CA19011" s="32" t="str">
        <f t="shared" si="2190"/>
        <v/>
      </c>
      <c r="CB19011" s="33">
        <f>IF(COUNTIF($CD$7:CD19011,CD19011)=1,CD19011,CD19011+COUNTIF($CD$6:CD19010,CD19011))</f>
        <v>61909</v>
      </c>
      <c r="CC19011" s="34">
        <f t="shared" si="2191"/>
        <v>55153</v>
      </c>
      <c r="CD19011" s="32">
        <f t="shared" si="2192"/>
        <v>55153</v>
      </c>
      <c r="CE19011" s="32">
        <f t="shared" si="2193"/>
        <v>0</v>
      </c>
      <c r="CF19011" s="32">
        <f t="shared" si="2194"/>
        <v>0</v>
      </c>
      <c r="CG19011" s="32" t="str">
        <f t="shared" si="2195"/>
        <v/>
      </c>
      <c r="CH19011" s="32">
        <v>6</v>
      </c>
      <c r="CI19011" s="32" t="s">
        <v>15</v>
      </c>
      <c r="CJ19011" s="32" t="str">
        <f t="shared" si="2196"/>
        <v/>
      </c>
      <c r="CK19011" s="32" t="str">
        <f t="shared" si="2197"/>
        <v/>
      </c>
      <c r="CL19011" s="32" t="str">
        <f t="shared" si="2198"/>
        <v/>
      </c>
      <c r="CM19011" s="32" t="str">
        <f t="shared" si="2199"/>
        <v/>
      </c>
      <c r="CN19011" s="32" t="str">
        <f t="shared" si="2200"/>
        <v/>
      </c>
    </row>
    <row r="19012" spans="71:92" x14ac:dyDescent="0.3">
      <c r="BS19012" s="32" t="str">
        <f>IF(Kiadasi_kiseroiv!$K$2=BT19012,BV19012,"")</f>
        <v/>
      </c>
      <c r="BT19012" s="34" t="str">
        <f t="shared" si="2183"/>
        <v/>
      </c>
      <c r="BU19012" s="32" t="str">
        <f t="shared" si="2184"/>
        <v/>
      </c>
      <c r="BV19012" s="32" t="str">
        <f t="shared" si="2185"/>
        <v/>
      </c>
      <c r="BW19012" s="32" t="str">
        <f t="shared" si="2186"/>
        <v/>
      </c>
      <c r="BX19012" s="32" t="str">
        <f t="shared" si="2187"/>
        <v/>
      </c>
      <c r="BY19012" s="32" t="str">
        <f t="shared" si="2188"/>
        <v/>
      </c>
      <c r="BZ19012" s="32" t="str">
        <f t="shared" si="2189"/>
        <v/>
      </c>
      <c r="CA19012" s="32" t="str">
        <f t="shared" si="2190"/>
        <v/>
      </c>
      <c r="CB19012" s="33">
        <f>IF(COUNTIF($CD$7:CD19012,CD19012)=1,CD19012,CD19012+COUNTIF($CD$6:CD19011,CD19012))</f>
        <v>61910</v>
      </c>
      <c r="CC19012" s="34">
        <f t="shared" si="2191"/>
        <v>55153</v>
      </c>
      <c r="CD19012" s="32">
        <f t="shared" si="2192"/>
        <v>55153</v>
      </c>
      <c r="CE19012" s="32">
        <f t="shared" si="2193"/>
        <v>0</v>
      </c>
      <c r="CF19012" s="32">
        <f t="shared" si="2194"/>
        <v>0</v>
      </c>
      <c r="CG19012" s="32" t="str">
        <f t="shared" si="2195"/>
        <v/>
      </c>
      <c r="CH19012" s="32">
        <v>7</v>
      </c>
      <c r="CI19012" s="32" t="s">
        <v>15</v>
      </c>
      <c r="CJ19012" s="32" t="str">
        <f t="shared" si="2196"/>
        <v/>
      </c>
      <c r="CK19012" s="32" t="str">
        <f t="shared" si="2197"/>
        <v/>
      </c>
      <c r="CL19012" s="32" t="str">
        <f t="shared" si="2198"/>
        <v/>
      </c>
      <c r="CM19012" s="32" t="str">
        <f t="shared" si="2199"/>
        <v/>
      </c>
      <c r="CN19012" s="32" t="str">
        <f t="shared" si="2200"/>
        <v/>
      </c>
    </row>
    <row r="19013" spans="71:92" x14ac:dyDescent="0.3">
      <c r="BS19013" s="32" t="str">
        <f>IF(Kiadasi_kiseroiv!$K$2=BT19013,BV19013,"")</f>
        <v/>
      </c>
      <c r="BT19013" s="34" t="str">
        <f t="shared" si="2183"/>
        <v/>
      </c>
      <c r="BU19013" s="32" t="str">
        <f t="shared" si="2184"/>
        <v/>
      </c>
      <c r="BV19013" s="32" t="str">
        <f t="shared" si="2185"/>
        <v/>
      </c>
      <c r="BW19013" s="32" t="str">
        <f t="shared" si="2186"/>
        <v/>
      </c>
      <c r="BX19013" s="32" t="str">
        <f t="shared" si="2187"/>
        <v/>
      </c>
      <c r="BY19013" s="32" t="str">
        <f t="shared" si="2188"/>
        <v/>
      </c>
      <c r="BZ19013" s="32" t="str">
        <f t="shared" si="2189"/>
        <v/>
      </c>
      <c r="CA19013" s="32" t="str">
        <f t="shared" si="2190"/>
        <v/>
      </c>
      <c r="CB19013" s="33">
        <f>IF(COUNTIF($CD$7:CD19013,CD19013)=1,CD19013,CD19013+COUNTIF($CD$6:CD19012,CD19013))</f>
        <v>61911</v>
      </c>
      <c r="CC19013" s="34">
        <f t="shared" si="2191"/>
        <v>55153</v>
      </c>
      <c r="CD19013" s="32">
        <f t="shared" si="2192"/>
        <v>55153</v>
      </c>
      <c r="CE19013" s="32">
        <f t="shared" si="2193"/>
        <v>0</v>
      </c>
      <c r="CF19013" s="32">
        <f t="shared" si="2194"/>
        <v>0</v>
      </c>
      <c r="CG19013" s="32" t="str">
        <f t="shared" si="2195"/>
        <v/>
      </c>
      <c r="CH19013" s="32">
        <v>8</v>
      </c>
      <c r="CI19013" s="32" t="s">
        <v>15</v>
      </c>
      <c r="CJ19013" s="32" t="str">
        <f t="shared" si="2196"/>
        <v/>
      </c>
      <c r="CK19013" s="32" t="str">
        <f t="shared" si="2197"/>
        <v/>
      </c>
      <c r="CL19013" s="32" t="str">
        <f t="shared" si="2198"/>
        <v/>
      </c>
      <c r="CM19013" s="32" t="str">
        <f t="shared" si="2199"/>
        <v/>
      </c>
      <c r="CN19013" s="32" t="str">
        <f t="shared" si="2200"/>
        <v/>
      </c>
    </row>
    <row r="19014" spans="71:92" x14ac:dyDescent="0.3">
      <c r="BS19014" s="32" t="str">
        <f>IF(Kiadasi_kiseroiv!$K$2=BT19014,BV19014,"")</f>
        <v/>
      </c>
      <c r="BT19014" s="34" t="str">
        <f t="shared" si="2183"/>
        <v/>
      </c>
      <c r="BU19014" s="32" t="str">
        <f t="shared" si="2184"/>
        <v/>
      </c>
      <c r="BV19014" s="32" t="str">
        <f t="shared" si="2185"/>
        <v/>
      </c>
      <c r="BW19014" s="32" t="str">
        <f t="shared" si="2186"/>
        <v/>
      </c>
      <c r="BX19014" s="32" t="str">
        <f t="shared" si="2187"/>
        <v/>
      </c>
      <c r="BY19014" s="32" t="str">
        <f t="shared" si="2188"/>
        <v/>
      </c>
      <c r="BZ19014" s="32" t="str">
        <f t="shared" si="2189"/>
        <v/>
      </c>
      <c r="CA19014" s="32" t="str">
        <f t="shared" si="2190"/>
        <v/>
      </c>
      <c r="CB19014" s="33">
        <f>IF(COUNTIF($CD$7:CD19014,CD19014)=1,CD19014,CD19014+COUNTIF($CD$6:CD19013,CD19014))</f>
        <v>61912</v>
      </c>
      <c r="CC19014" s="34">
        <f t="shared" si="2191"/>
        <v>55153</v>
      </c>
      <c r="CD19014" s="32">
        <f t="shared" si="2192"/>
        <v>55153</v>
      </c>
      <c r="CE19014" s="32">
        <f t="shared" si="2193"/>
        <v>0</v>
      </c>
      <c r="CF19014" s="32">
        <f t="shared" si="2194"/>
        <v>0</v>
      </c>
      <c r="CG19014" s="32" t="str">
        <f t="shared" si="2195"/>
        <v/>
      </c>
      <c r="CH19014" s="32">
        <v>9</v>
      </c>
      <c r="CI19014" s="32" t="s">
        <v>15</v>
      </c>
      <c r="CJ19014" s="32" t="str">
        <f t="shared" si="2196"/>
        <v/>
      </c>
      <c r="CK19014" s="32" t="str">
        <f t="shared" si="2197"/>
        <v/>
      </c>
      <c r="CL19014" s="32" t="str">
        <f t="shared" si="2198"/>
        <v/>
      </c>
      <c r="CM19014" s="32" t="str">
        <f t="shared" si="2199"/>
        <v/>
      </c>
      <c r="CN19014" s="32" t="str">
        <f t="shared" si="2200"/>
        <v/>
      </c>
    </row>
    <row r="19015" spans="71:92" x14ac:dyDescent="0.3">
      <c r="BS19015" s="32" t="str">
        <f>IF(Kiadasi_kiseroiv!$K$2=BT19015,BV19015,"")</f>
        <v/>
      </c>
      <c r="BT19015" s="34" t="str">
        <f t="shared" si="2183"/>
        <v/>
      </c>
      <c r="BU19015" s="32" t="str">
        <f t="shared" si="2184"/>
        <v/>
      </c>
      <c r="BV19015" s="32" t="str">
        <f t="shared" si="2185"/>
        <v/>
      </c>
      <c r="BW19015" s="32" t="str">
        <f t="shared" si="2186"/>
        <v/>
      </c>
      <c r="BX19015" s="32" t="str">
        <f t="shared" si="2187"/>
        <v/>
      </c>
      <c r="BY19015" s="32" t="str">
        <f t="shared" si="2188"/>
        <v/>
      </c>
      <c r="BZ19015" s="32" t="str">
        <f t="shared" si="2189"/>
        <v/>
      </c>
      <c r="CA19015" s="32" t="str">
        <f t="shared" si="2190"/>
        <v/>
      </c>
      <c r="CB19015" s="33">
        <f>IF(COUNTIF($CD$7:CD19015,CD19015)=1,CD19015,CD19015+COUNTIF($CD$6:CD19014,CD19015))</f>
        <v>61913</v>
      </c>
      <c r="CC19015" s="34">
        <f t="shared" si="2191"/>
        <v>55153</v>
      </c>
      <c r="CD19015" s="32">
        <f t="shared" si="2192"/>
        <v>55153</v>
      </c>
      <c r="CE19015" s="32">
        <f t="shared" si="2193"/>
        <v>0</v>
      </c>
      <c r="CF19015" s="32">
        <f t="shared" si="2194"/>
        <v>0</v>
      </c>
      <c r="CG19015" s="32" t="str">
        <f t="shared" si="2195"/>
        <v/>
      </c>
      <c r="CH19015" s="32">
        <v>10</v>
      </c>
      <c r="CI19015" s="32" t="s">
        <v>15</v>
      </c>
      <c r="CJ19015" s="32" t="str">
        <f t="shared" si="2196"/>
        <v/>
      </c>
      <c r="CK19015" s="32" t="str">
        <f t="shared" si="2197"/>
        <v/>
      </c>
      <c r="CL19015" s="32" t="str">
        <f t="shared" si="2198"/>
        <v/>
      </c>
      <c r="CM19015" s="32" t="str">
        <f t="shared" si="2199"/>
        <v/>
      </c>
      <c r="CN19015" s="32" t="str">
        <f t="shared" si="2200"/>
        <v/>
      </c>
    </row>
    <row r="19016" spans="71:92" x14ac:dyDescent="0.3">
      <c r="BS19016" s="32" t="str">
        <f>IF(Kiadasi_kiseroiv!$K$2=BT19016,BV19016,"")</f>
        <v/>
      </c>
      <c r="BT19016" s="34" t="str">
        <f t="shared" si="2183"/>
        <v/>
      </c>
      <c r="BU19016" s="32" t="str">
        <f t="shared" si="2184"/>
        <v/>
      </c>
      <c r="BV19016" s="32" t="str">
        <f t="shared" si="2185"/>
        <v/>
      </c>
      <c r="BW19016" s="32" t="str">
        <f t="shared" si="2186"/>
        <v/>
      </c>
      <c r="BX19016" s="32" t="str">
        <f t="shared" si="2187"/>
        <v/>
      </c>
      <c r="BY19016" s="32" t="str">
        <f t="shared" si="2188"/>
        <v/>
      </c>
      <c r="BZ19016" s="32" t="str">
        <f t="shared" si="2189"/>
        <v/>
      </c>
      <c r="CA19016" s="32" t="str">
        <f t="shared" si="2190"/>
        <v/>
      </c>
      <c r="CB19016" s="33">
        <f>IF(COUNTIF($CD$7:CD19016,CD19016)=1,CD19016,CD19016+COUNTIF($CD$6:CD19015,CD19016))</f>
        <v>61914</v>
      </c>
      <c r="CC19016" s="34">
        <f t="shared" si="2191"/>
        <v>55153</v>
      </c>
      <c r="CD19016" s="32">
        <f t="shared" si="2192"/>
        <v>55153</v>
      </c>
      <c r="CE19016" s="32">
        <f t="shared" si="2193"/>
        <v>0</v>
      </c>
      <c r="CF19016" s="32">
        <f t="shared" si="2194"/>
        <v>0</v>
      </c>
      <c r="CG19016" s="32" t="str">
        <f t="shared" si="2195"/>
        <v/>
      </c>
      <c r="CH19016" s="32">
        <v>11</v>
      </c>
      <c r="CI19016" s="32" t="s">
        <v>15</v>
      </c>
      <c r="CJ19016" s="32" t="str">
        <f t="shared" si="2196"/>
        <v/>
      </c>
      <c r="CK19016" s="32" t="str">
        <f t="shared" si="2197"/>
        <v/>
      </c>
      <c r="CL19016" s="32" t="str">
        <f t="shared" si="2198"/>
        <v/>
      </c>
      <c r="CM19016" s="32" t="str">
        <f t="shared" si="2199"/>
        <v/>
      </c>
      <c r="CN19016" s="32" t="str">
        <f t="shared" si="2200"/>
        <v/>
      </c>
    </row>
    <row r="19017" spans="71:92" x14ac:dyDescent="0.3">
      <c r="BS19017" s="32" t="str">
        <f>IF(Kiadasi_kiseroiv!$K$2=BT19017,BV19017,"")</f>
        <v/>
      </c>
      <c r="BT19017" s="34" t="str">
        <f t="shared" si="2183"/>
        <v/>
      </c>
      <c r="BU19017" s="32" t="str">
        <f t="shared" si="2184"/>
        <v/>
      </c>
      <c r="BV19017" s="32" t="str">
        <f t="shared" si="2185"/>
        <v/>
      </c>
      <c r="BW19017" s="32" t="str">
        <f t="shared" si="2186"/>
        <v/>
      </c>
      <c r="BX19017" s="32" t="str">
        <f t="shared" si="2187"/>
        <v/>
      </c>
      <c r="BY19017" s="32" t="str">
        <f t="shared" si="2188"/>
        <v/>
      </c>
      <c r="BZ19017" s="32" t="str">
        <f t="shared" si="2189"/>
        <v/>
      </c>
      <c r="CA19017" s="32" t="str">
        <f t="shared" si="2190"/>
        <v/>
      </c>
      <c r="CB19017" s="33">
        <f>IF(COUNTIF($CD$7:CD19017,CD19017)=1,CD19017,CD19017+COUNTIF($CD$6:CD19016,CD19017))</f>
        <v>61915</v>
      </c>
      <c r="CC19017" s="34">
        <f t="shared" si="2191"/>
        <v>55153</v>
      </c>
      <c r="CD19017" s="32">
        <f t="shared" si="2192"/>
        <v>55153</v>
      </c>
      <c r="CE19017" s="32">
        <f t="shared" si="2193"/>
        <v>0</v>
      </c>
      <c r="CF19017" s="32">
        <f t="shared" si="2194"/>
        <v>0</v>
      </c>
      <c r="CG19017" s="32" t="str">
        <f t="shared" si="2195"/>
        <v/>
      </c>
      <c r="CH19017" s="32">
        <v>12</v>
      </c>
      <c r="CI19017" s="32" t="s">
        <v>15</v>
      </c>
      <c r="CJ19017" s="32" t="str">
        <f t="shared" si="2196"/>
        <v/>
      </c>
      <c r="CK19017" s="32" t="str">
        <f t="shared" si="2197"/>
        <v/>
      </c>
      <c r="CL19017" s="32" t="str">
        <f t="shared" si="2198"/>
        <v/>
      </c>
      <c r="CM19017" s="32" t="str">
        <f t="shared" si="2199"/>
        <v/>
      </c>
      <c r="CN19017" s="32" t="str">
        <f t="shared" si="2200"/>
        <v/>
      </c>
    </row>
    <row r="19018" spans="71:92" x14ac:dyDescent="0.3">
      <c r="BS19018" s="32" t="str">
        <f>IF(Kiadasi_kiseroiv!$K$2=BT19018,BV19018,"")</f>
        <v/>
      </c>
      <c r="BT19018" s="34" t="str">
        <f t="shared" si="2183"/>
        <v/>
      </c>
      <c r="BU19018" s="32" t="str">
        <f t="shared" si="2184"/>
        <v/>
      </c>
      <c r="BV19018" s="32" t="str">
        <f t="shared" si="2185"/>
        <v/>
      </c>
      <c r="BW19018" s="32" t="str">
        <f t="shared" si="2186"/>
        <v/>
      </c>
      <c r="BX19018" s="32" t="str">
        <f t="shared" si="2187"/>
        <v/>
      </c>
      <c r="BY19018" s="32" t="str">
        <f t="shared" si="2188"/>
        <v/>
      </c>
      <c r="BZ19018" s="32" t="str">
        <f t="shared" si="2189"/>
        <v/>
      </c>
      <c r="CA19018" s="32" t="str">
        <f t="shared" si="2190"/>
        <v/>
      </c>
      <c r="CB19018" s="33">
        <f>IF(COUNTIF($CD$7:CD19018,CD19018)=1,CD19018,CD19018+COUNTIF($CD$6:CD19017,CD19018))</f>
        <v>61916</v>
      </c>
      <c r="CC19018" s="34">
        <f t="shared" si="2191"/>
        <v>55153</v>
      </c>
      <c r="CD19018" s="32">
        <f t="shared" si="2192"/>
        <v>55153</v>
      </c>
      <c r="CE19018" s="32">
        <f t="shared" si="2193"/>
        <v>0</v>
      </c>
      <c r="CF19018" s="32">
        <f t="shared" si="2194"/>
        <v>0</v>
      </c>
      <c r="CG19018" s="32" t="str">
        <f t="shared" si="2195"/>
        <v/>
      </c>
      <c r="CH19018" s="32">
        <v>13</v>
      </c>
      <c r="CI19018" s="32" t="s">
        <v>15</v>
      </c>
      <c r="CJ19018" s="32" t="str">
        <f t="shared" si="2196"/>
        <v/>
      </c>
      <c r="CK19018" s="32" t="str">
        <f t="shared" si="2197"/>
        <v/>
      </c>
      <c r="CL19018" s="32" t="str">
        <f t="shared" si="2198"/>
        <v/>
      </c>
      <c r="CM19018" s="32" t="str">
        <f t="shared" si="2199"/>
        <v/>
      </c>
      <c r="CN19018" s="32" t="str">
        <f t="shared" si="2200"/>
        <v/>
      </c>
    </row>
    <row r="19019" spans="71:92" x14ac:dyDescent="0.3">
      <c r="BS19019" s="32" t="str">
        <f>IF(Kiadasi_kiseroiv!$K$2=BT19019,BV19019,"")</f>
        <v/>
      </c>
      <c r="BT19019" s="34" t="str">
        <f t="shared" si="2183"/>
        <v/>
      </c>
      <c r="BU19019" s="32" t="str">
        <f t="shared" si="2184"/>
        <v/>
      </c>
      <c r="BV19019" s="32" t="str">
        <f t="shared" si="2185"/>
        <v/>
      </c>
      <c r="BW19019" s="32" t="str">
        <f t="shared" si="2186"/>
        <v/>
      </c>
      <c r="BX19019" s="32" t="str">
        <f t="shared" si="2187"/>
        <v/>
      </c>
      <c r="BY19019" s="32" t="str">
        <f t="shared" si="2188"/>
        <v/>
      </c>
      <c r="BZ19019" s="32" t="str">
        <f t="shared" si="2189"/>
        <v/>
      </c>
      <c r="CA19019" s="32" t="str">
        <f t="shared" si="2190"/>
        <v/>
      </c>
      <c r="CB19019" s="33">
        <f>IF(COUNTIF($CD$7:CD19019,CD19019)=1,CD19019,CD19019+COUNTIF($CD$6:CD19018,CD19019))</f>
        <v>61917</v>
      </c>
      <c r="CC19019" s="34">
        <f t="shared" si="2191"/>
        <v>55153</v>
      </c>
      <c r="CD19019" s="32">
        <f t="shared" si="2192"/>
        <v>55153</v>
      </c>
      <c r="CE19019" s="32">
        <f t="shared" si="2193"/>
        <v>0</v>
      </c>
      <c r="CF19019" s="32">
        <f t="shared" si="2194"/>
        <v>0</v>
      </c>
      <c r="CG19019" s="32" t="str">
        <f t="shared" si="2195"/>
        <v/>
      </c>
      <c r="CH19019" s="32">
        <v>14</v>
      </c>
      <c r="CI19019" s="32" t="s">
        <v>15</v>
      </c>
      <c r="CJ19019" s="32" t="str">
        <f t="shared" si="2196"/>
        <v/>
      </c>
      <c r="CK19019" s="32" t="str">
        <f t="shared" si="2197"/>
        <v/>
      </c>
      <c r="CL19019" s="32" t="str">
        <f t="shared" si="2198"/>
        <v/>
      </c>
      <c r="CM19019" s="32" t="str">
        <f t="shared" si="2199"/>
        <v/>
      </c>
      <c r="CN19019" s="32" t="str">
        <f t="shared" si="2200"/>
        <v/>
      </c>
    </row>
    <row r="19020" spans="71:92" x14ac:dyDescent="0.3">
      <c r="BS19020" s="32" t="str">
        <f>IF(Kiadasi_kiseroiv!$K$2=BT19020,BV19020,"")</f>
        <v/>
      </c>
      <c r="BT19020" s="34" t="str">
        <f t="shared" si="2183"/>
        <v/>
      </c>
      <c r="BU19020" s="32" t="str">
        <f t="shared" si="2184"/>
        <v/>
      </c>
      <c r="BV19020" s="32" t="str">
        <f t="shared" si="2185"/>
        <v/>
      </c>
      <c r="BW19020" s="32" t="str">
        <f t="shared" si="2186"/>
        <v/>
      </c>
      <c r="BX19020" s="32" t="str">
        <f t="shared" si="2187"/>
        <v/>
      </c>
      <c r="BY19020" s="32" t="str">
        <f t="shared" si="2188"/>
        <v/>
      </c>
      <c r="BZ19020" s="32" t="str">
        <f t="shared" si="2189"/>
        <v/>
      </c>
      <c r="CA19020" s="32" t="str">
        <f t="shared" si="2190"/>
        <v/>
      </c>
      <c r="CB19020" s="33">
        <f>IF(COUNTIF($CD$7:CD19020,CD19020)=1,CD19020,CD19020+COUNTIF($CD$6:CD19019,CD19020))</f>
        <v>61918</v>
      </c>
      <c r="CC19020" s="34">
        <f t="shared" si="2191"/>
        <v>55153</v>
      </c>
      <c r="CD19020" s="32">
        <f t="shared" si="2192"/>
        <v>55153</v>
      </c>
      <c r="CE19020" s="32">
        <f t="shared" si="2193"/>
        <v>0</v>
      </c>
      <c r="CF19020" s="32">
        <f t="shared" si="2194"/>
        <v>0</v>
      </c>
      <c r="CG19020" s="32" t="str">
        <f t="shared" si="2195"/>
        <v/>
      </c>
      <c r="CH19020" s="32">
        <v>15</v>
      </c>
      <c r="CI19020" s="32" t="s">
        <v>15</v>
      </c>
      <c r="CJ19020" s="32" t="str">
        <f t="shared" si="2196"/>
        <v/>
      </c>
      <c r="CK19020" s="32" t="str">
        <f t="shared" si="2197"/>
        <v/>
      </c>
      <c r="CL19020" s="32" t="str">
        <f t="shared" si="2198"/>
        <v/>
      </c>
      <c r="CM19020" s="32" t="str">
        <f t="shared" si="2199"/>
        <v/>
      </c>
      <c r="CN19020" s="32" t="str">
        <f t="shared" si="2200"/>
        <v/>
      </c>
    </row>
    <row r="19021" spans="71:92" x14ac:dyDescent="0.3">
      <c r="BS19021" s="32" t="str">
        <f>IF(Kiadasi_kiseroiv!$K$2=BT19021,BV19021,"")</f>
        <v/>
      </c>
      <c r="BT19021" s="34" t="str">
        <f t="shared" si="2183"/>
        <v/>
      </c>
      <c r="BU19021" s="32" t="str">
        <f t="shared" si="2184"/>
        <v/>
      </c>
      <c r="BV19021" s="32" t="str">
        <f t="shared" si="2185"/>
        <v/>
      </c>
      <c r="BW19021" s="32" t="str">
        <f t="shared" si="2186"/>
        <v/>
      </c>
      <c r="BX19021" s="32" t="str">
        <f t="shared" si="2187"/>
        <v/>
      </c>
      <c r="BY19021" s="32" t="str">
        <f t="shared" si="2188"/>
        <v/>
      </c>
      <c r="BZ19021" s="32" t="str">
        <f t="shared" si="2189"/>
        <v/>
      </c>
      <c r="CA19021" s="32" t="str">
        <f t="shared" si="2190"/>
        <v/>
      </c>
      <c r="CB19021" s="33">
        <f>IF(COUNTIF($CD$7:CD19021,CD19021)=1,CD19021,CD19021+COUNTIF($CD$6:CD19020,CD19021))</f>
        <v>61919</v>
      </c>
      <c r="CC19021" s="34">
        <f t="shared" si="2191"/>
        <v>55153</v>
      </c>
      <c r="CD19021" s="32">
        <f t="shared" si="2192"/>
        <v>55153</v>
      </c>
      <c r="CE19021" s="32">
        <f t="shared" si="2193"/>
        <v>0</v>
      </c>
      <c r="CF19021" s="32">
        <f t="shared" si="2194"/>
        <v>0</v>
      </c>
      <c r="CG19021" s="32" t="str">
        <f t="shared" si="2195"/>
        <v/>
      </c>
      <c r="CH19021" s="32">
        <v>16</v>
      </c>
      <c r="CI19021" s="32" t="s">
        <v>15</v>
      </c>
      <c r="CJ19021" s="32" t="str">
        <f t="shared" si="2196"/>
        <v/>
      </c>
      <c r="CK19021" s="32" t="str">
        <f t="shared" si="2197"/>
        <v/>
      </c>
      <c r="CL19021" s="32" t="str">
        <f t="shared" si="2198"/>
        <v/>
      </c>
      <c r="CM19021" s="32" t="str">
        <f t="shared" si="2199"/>
        <v/>
      </c>
      <c r="CN19021" s="32" t="str">
        <f t="shared" si="2200"/>
        <v/>
      </c>
    </row>
    <row r="19022" spans="71:92" x14ac:dyDescent="0.3">
      <c r="BS19022" s="32" t="str">
        <f>IF(Kiadasi_kiseroiv!$K$2=BT19022,BV19022,"")</f>
        <v/>
      </c>
      <c r="BT19022" s="34" t="str">
        <f t="shared" si="2183"/>
        <v/>
      </c>
      <c r="BU19022" s="32" t="str">
        <f t="shared" si="2184"/>
        <v/>
      </c>
      <c r="BV19022" s="32" t="str">
        <f t="shared" si="2185"/>
        <v/>
      </c>
      <c r="BW19022" s="32" t="str">
        <f t="shared" si="2186"/>
        <v/>
      </c>
      <c r="BX19022" s="32" t="str">
        <f t="shared" si="2187"/>
        <v/>
      </c>
      <c r="BY19022" s="32" t="str">
        <f t="shared" si="2188"/>
        <v/>
      </c>
      <c r="BZ19022" s="32" t="str">
        <f t="shared" si="2189"/>
        <v/>
      </c>
      <c r="CA19022" s="32" t="str">
        <f t="shared" si="2190"/>
        <v/>
      </c>
      <c r="CB19022" s="33">
        <f>IF(COUNTIF($CD$7:CD19022,CD19022)=1,CD19022,CD19022+COUNTIF($CD$6:CD19021,CD19022))</f>
        <v>61920</v>
      </c>
      <c r="CC19022" s="34">
        <f t="shared" si="2191"/>
        <v>55153</v>
      </c>
      <c r="CD19022" s="32">
        <f t="shared" si="2192"/>
        <v>55153</v>
      </c>
      <c r="CE19022" s="32">
        <f t="shared" si="2193"/>
        <v>0</v>
      </c>
      <c r="CF19022" s="32">
        <f t="shared" si="2194"/>
        <v>0</v>
      </c>
      <c r="CG19022" s="32" t="str">
        <f t="shared" si="2195"/>
        <v/>
      </c>
      <c r="CH19022" s="32">
        <v>17</v>
      </c>
      <c r="CI19022" s="32" t="s">
        <v>15</v>
      </c>
      <c r="CJ19022" s="32" t="str">
        <f t="shared" si="2196"/>
        <v/>
      </c>
      <c r="CK19022" s="32" t="str">
        <f t="shared" si="2197"/>
        <v/>
      </c>
      <c r="CL19022" s="32" t="str">
        <f t="shared" si="2198"/>
        <v/>
      </c>
      <c r="CM19022" s="32" t="str">
        <f t="shared" si="2199"/>
        <v/>
      </c>
      <c r="CN19022" s="32" t="str">
        <f t="shared" si="2200"/>
        <v/>
      </c>
    </row>
    <row r="19023" spans="71:92" x14ac:dyDescent="0.3">
      <c r="BS19023" s="32" t="str">
        <f>IF(Kiadasi_kiseroiv!$K$2=BT19023,BV19023,"")</f>
        <v/>
      </c>
      <c r="BT19023" s="34" t="str">
        <f t="shared" si="2183"/>
        <v/>
      </c>
      <c r="BU19023" s="32" t="str">
        <f t="shared" si="2184"/>
        <v/>
      </c>
      <c r="BV19023" s="32" t="str">
        <f t="shared" si="2185"/>
        <v/>
      </c>
      <c r="BW19023" s="32" t="str">
        <f t="shared" si="2186"/>
        <v/>
      </c>
      <c r="BX19023" s="32" t="str">
        <f t="shared" si="2187"/>
        <v/>
      </c>
      <c r="BY19023" s="32" t="str">
        <f t="shared" si="2188"/>
        <v/>
      </c>
      <c r="BZ19023" s="32" t="str">
        <f t="shared" si="2189"/>
        <v/>
      </c>
      <c r="CA19023" s="32" t="str">
        <f t="shared" si="2190"/>
        <v/>
      </c>
      <c r="CB19023" s="33">
        <f>IF(COUNTIF($CD$7:CD19023,CD19023)=1,CD19023,CD19023+COUNTIF($CD$6:CD19022,CD19023))</f>
        <v>61921</v>
      </c>
      <c r="CC19023" s="34">
        <f t="shared" si="2191"/>
        <v>55153</v>
      </c>
      <c r="CD19023" s="32">
        <f t="shared" si="2192"/>
        <v>55153</v>
      </c>
      <c r="CE19023" s="32">
        <f t="shared" si="2193"/>
        <v>0</v>
      </c>
      <c r="CF19023" s="32">
        <f t="shared" si="2194"/>
        <v>0</v>
      </c>
      <c r="CG19023" s="32" t="str">
        <f t="shared" si="2195"/>
        <v/>
      </c>
      <c r="CH19023" s="32">
        <v>18</v>
      </c>
      <c r="CI19023" s="32" t="s">
        <v>15</v>
      </c>
      <c r="CJ19023" s="32" t="str">
        <f t="shared" si="2196"/>
        <v/>
      </c>
      <c r="CK19023" s="32" t="str">
        <f t="shared" si="2197"/>
        <v/>
      </c>
      <c r="CL19023" s="32" t="str">
        <f t="shared" si="2198"/>
        <v/>
      </c>
      <c r="CM19023" s="32" t="str">
        <f t="shared" si="2199"/>
        <v/>
      </c>
      <c r="CN19023" s="32" t="str">
        <f t="shared" si="2200"/>
        <v/>
      </c>
    </row>
    <row r="19024" spans="71:92" x14ac:dyDescent="0.3">
      <c r="BS19024" s="32" t="str">
        <f>IF(Kiadasi_kiseroiv!$K$2=BT19024,BV19024,"")</f>
        <v/>
      </c>
      <c r="BT19024" s="34" t="str">
        <f t="shared" si="2183"/>
        <v/>
      </c>
      <c r="BU19024" s="32" t="str">
        <f t="shared" si="2184"/>
        <v/>
      </c>
      <c r="BV19024" s="32" t="str">
        <f t="shared" si="2185"/>
        <v/>
      </c>
      <c r="BW19024" s="32" t="str">
        <f t="shared" si="2186"/>
        <v/>
      </c>
      <c r="BX19024" s="32" t="str">
        <f t="shared" si="2187"/>
        <v/>
      </c>
      <c r="BY19024" s="32" t="str">
        <f t="shared" si="2188"/>
        <v/>
      </c>
      <c r="BZ19024" s="32" t="str">
        <f t="shared" si="2189"/>
        <v/>
      </c>
      <c r="CA19024" s="32" t="str">
        <f t="shared" si="2190"/>
        <v/>
      </c>
      <c r="CB19024" s="33">
        <f>IF(COUNTIF($CD$7:CD19024,CD19024)=1,CD19024,CD19024+COUNTIF($CD$6:CD19023,CD19024))</f>
        <v>61922</v>
      </c>
      <c r="CC19024" s="34">
        <f t="shared" si="2191"/>
        <v>55153</v>
      </c>
      <c r="CD19024" s="32">
        <f t="shared" si="2192"/>
        <v>55153</v>
      </c>
      <c r="CE19024" s="32">
        <f t="shared" si="2193"/>
        <v>0</v>
      </c>
      <c r="CF19024" s="32">
        <f t="shared" si="2194"/>
        <v>0</v>
      </c>
      <c r="CG19024" s="32" t="str">
        <f t="shared" si="2195"/>
        <v/>
      </c>
      <c r="CH19024" s="32">
        <v>19</v>
      </c>
      <c r="CI19024" s="32" t="s">
        <v>15</v>
      </c>
      <c r="CJ19024" s="32" t="str">
        <f t="shared" si="2196"/>
        <v/>
      </c>
      <c r="CK19024" s="32" t="str">
        <f t="shared" si="2197"/>
        <v/>
      </c>
      <c r="CL19024" s="32" t="str">
        <f t="shared" si="2198"/>
        <v/>
      </c>
      <c r="CM19024" s="32" t="str">
        <f t="shared" si="2199"/>
        <v/>
      </c>
      <c r="CN19024" s="32" t="str">
        <f t="shared" si="2200"/>
        <v/>
      </c>
    </row>
    <row r="19025" spans="71:92" x14ac:dyDescent="0.3">
      <c r="BS19025" s="32" t="str">
        <f>IF(Kiadasi_kiseroiv!$K$2=BT19025,BV19025,"")</f>
        <v/>
      </c>
      <c r="BT19025" s="34" t="str">
        <f t="shared" si="2183"/>
        <v/>
      </c>
      <c r="BU19025" s="32" t="str">
        <f t="shared" si="2184"/>
        <v/>
      </c>
      <c r="BV19025" s="32" t="str">
        <f t="shared" si="2185"/>
        <v/>
      </c>
      <c r="BW19025" s="32" t="str">
        <f t="shared" si="2186"/>
        <v/>
      </c>
      <c r="BX19025" s="32" t="str">
        <f t="shared" si="2187"/>
        <v/>
      </c>
      <c r="BY19025" s="32" t="str">
        <f t="shared" si="2188"/>
        <v/>
      </c>
      <c r="BZ19025" s="32" t="str">
        <f t="shared" si="2189"/>
        <v/>
      </c>
      <c r="CA19025" s="32" t="str">
        <f t="shared" si="2190"/>
        <v/>
      </c>
      <c r="CB19025" s="33">
        <f>IF(COUNTIF($CD$7:CD19025,CD19025)=1,CD19025,CD19025+COUNTIF($CD$6:CD19024,CD19025))</f>
        <v>61923</v>
      </c>
      <c r="CC19025" s="34">
        <f t="shared" si="2191"/>
        <v>55153</v>
      </c>
      <c r="CD19025" s="32">
        <f t="shared" si="2192"/>
        <v>55153</v>
      </c>
      <c r="CE19025" s="32">
        <f t="shared" si="2193"/>
        <v>0</v>
      </c>
      <c r="CF19025" s="32">
        <f t="shared" si="2194"/>
        <v>0</v>
      </c>
      <c r="CG19025" s="32" t="str">
        <f t="shared" si="2195"/>
        <v/>
      </c>
      <c r="CH19025" s="32">
        <v>20</v>
      </c>
      <c r="CI19025" s="32" t="s">
        <v>15</v>
      </c>
      <c r="CJ19025" s="32" t="str">
        <f t="shared" si="2196"/>
        <v/>
      </c>
      <c r="CK19025" s="32" t="str">
        <f t="shared" si="2197"/>
        <v/>
      </c>
      <c r="CL19025" s="32" t="str">
        <f t="shared" si="2198"/>
        <v/>
      </c>
      <c r="CM19025" s="32" t="str">
        <f t="shared" si="2199"/>
        <v/>
      </c>
      <c r="CN19025" s="32" t="str">
        <f t="shared" si="2200"/>
        <v/>
      </c>
    </row>
    <row r="19026" spans="71:92" x14ac:dyDescent="0.3">
      <c r="BS19026" s="32" t="str">
        <f>IF(Kiadasi_kiseroiv!$K$2=BT19026,BV19026,"")</f>
        <v/>
      </c>
      <c r="BT19026" s="34" t="str">
        <f t="shared" si="2183"/>
        <v/>
      </c>
      <c r="BU19026" s="32" t="str">
        <f t="shared" si="2184"/>
        <v/>
      </c>
      <c r="BV19026" s="32" t="str">
        <f t="shared" si="2185"/>
        <v/>
      </c>
      <c r="BW19026" s="32" t="str">
        <f t="shared" si="2186"/>
        <v/>
      </c>
      <c r="BX19026" s="32" t="str">
        <f t="shared" si="2187"/>
        <v/>
      </c>
      <c r="BY19026" s="32" t="str">
        <f t="shared" si="2188"/>
        <v/>
      </c>
      <c r="BZ19026" s="32" t="str">
        <f t="shared" si="2189"/>
        <v/>
      </c>
      <c r="CA19026" s="32" t="str">
        <f t="shared" si="2190"/>
        <v/>
      </c>
      <c r="CB19026" s="33">
        <f>IF(COUNTIF($CD$7:CD19026,CD19026)=1,CD19026,CD19026+COUNTIF($CD$6:CD19025,CD19026))</f>
        <v>61924</v>
      </c>
      <c r="CC19026" s="34">
        <f t="shared" si="2191"/>
        <v>55153</v>
      </c>
      <c r="CD19026" s="32">
        <f t="shared" si="2192"/>
        <v>55153</v>
      </c>
      <c r="CE19026" s="32">
        <f t="shared" si="2193"/>
        <v>0</v>
      </c>
      <c r="CF19026" s="32">
        <f t="shared" si="2194"/>
        <v>0</v>
      </c>
      <c r="CG19026" s="32" t="str">
        <f t="shared" si="2195"/>
        <v/>
      </c>
      <c r="CH19026" s="32">
        <v>21</v>
      </c>
      <c r="CI19026" s="32" t="s">
        <v>15</v>
      </c>
      <c r="CJ19026" s="32" t="str">
        <f t="shared" si="2196"/>
        <v/>
      </c>
      <c r="CK19026" s="32" t="str">
        <f t="shared" si="2197"/>
        <v/>
      </c>
      <c r="CL19026" s="32" t="str">
        <f t="shared" si="2198"/>
        <v/>
      </c>
      <c r="CM19026" s="32" t="str">
        <f t="shared" si="2199"/>
        <v/>
      </c>
      <c r="CN19026" s="32" t="str">
        <f t="shared" si="2200"/>
        <v/>
      </c>
    </row>
    <row r="19027" spans="71:92" x14ac:dyDescent="0.3">
      <c r="BS19027" s="32" t="str">
        <f>IF(Kiadasi_kiseroiv!$K$2=BT19027,BV19027,"")</f>
        <v/>
      </c>
      <c r="BT19027" s="34" t="str">
        <f t="shared" si="2183"/>
        <v/>
      </c>
      <c r="BU19027" s="32" t="str">
        <f t="shared" si="2184"/>
        <v/>
      </c>
      <c r="BV19027" s="32" t="str">
        <f t="shared" si="2185"/>
        <v/>
      </c>
      <c r="BW19027" s="32" t="str">
        <f t="shared" si="2186"/>
        <v/>
      </c>
      <c r="BX19027" s="32" t="str">
        <f t="shared" si="2187"/>
        <v/>
      </c>
      <c r="BY19027" s="32" t="str">
        <f t="shared" si="2188"/>
        <v/>
      </c>
      <c r="BZ19027" s="32" t="str">
        <f t="shared" si="2189"/>
        <v/>
      </c>
      <c r="CA19027" s="32" t="str">
        <f t="shared" si="2190"/>
        <v/>
      </c>
      <c r="CB19027" s="33">
        <f>IF(COUNTIF($CD$7:CD19027,CD19027)=1,CD19027,CD19027+COUNTIF($CD$6:CD19026,CD19027))</f>
        <v>61925</v>
      </c>
      <c r="CC19027" s="34">
        <f t="shared" si="2191"/>
        <v>55153</v>
      </c>
      <c r="CD19027" s="32">
        <f t="shared" si="2192"/>
        <v>55153</v>
      </c>
      <c r="CE19027" s="32">
        <f t="shared" si="2193"/>
        <v>0</v>
      </c>
      <c r="CF19027" s="32">
        <f t="shared" si="2194"/>
        <v>0</v>
      </c>
      <c r="CG19027" s="32" t="str">
        <f t="shared" si="2195"/>
        <v/>
      </c>
      <c r="CH19027" s="32">
        <v>22</v>
      </c>
      <c r="CI19027" s="32" t="s">
        <v>15</v>
      </c>
      <c r="CJ19027" s="32" t="str">
        <f t="shared" si="2196"/>
        <v/>
      </c>
      <c r="CK19027" s="32" t="str">
        <f t="shared" si="2197"/>
        <v/>
      </c>
      <c r="CL19027" s="32" t="str">
        <f t="shared" si="2198"/>
        <v/>
      </c>
      <c r="CM19027" s="32" t="str">
        <f t="shared" si="2199"/>
        <v/>
      </c>
      <c r="CN19027" s="32" t="str">
        <f t="shared" si="2200"/>
        <v/>
      </c>
    </row>
    <row r="19028" spans="71:92" x14ac:dyDescent="0.3">
      <c r="BS19028" s="32" t="str">
        <f>IF(Kiadasi_kiseroiv!$K$2=BT19028,BV19028,"")</f>
        <v/>
      </c>
      <c r="BT19028" s="34" t="str">
        <f t="shared" si="2183"/>
        <v/>
      </c>
      <c r="BU19028" s="32" t="str">
        <f t="shared" si="2184"/>
        <v/>
      </c>
      <c r="BV19028" s="32" t="str">
        <f t="shared" si="2185"/>
        <v/>
      </c>
      <c r="BW19028" s="32" t="str">
        <f t="shared" si="2186"/>
        <v/>
      </c>
      <c r="BX19028" s="32" t="str">
        <f t="shared" si="2187"/>
        <v/>
      </c>
      <c r="BY19028" s="32" t="str">
        <f t="shared" si="2188"/>
        <v/>
      </c>
      <c r="BZ19028" s="32" t="str">
        <f t="shared" si="2189"/>
        <v/>
      </c>
      <c r="CA19028" s="32" t="str">
        <f t="shared" si="2190"/>
        <v/>
      </c>
      <c r="CB19028" s="33">
        <f>IF(COUNTIF($CD$7:CD19028,CD19028)=1,CD19028,CD19028+COUNTIF($CD$6:CD19027,CD19028))</f>
        <v>61926</v>
      </c>
      <c r="CC19028" s="34">
        <f t="shared" si="2191"/>
        <v>55153</v>
      </c>
      <c r="CD19028" s="32">
        <f t="shared" si="2192"/>
        <v>55153</v>
      </c>
      <c r="CE19028" s="32">
        <f t="shared" si="2193"/>
        <v>0</v>
      </c>
      <c r="CF19028" s="32">
        <f t="shared" si="2194"/>
        <v>0</v>
      </c>
      <c r="CG19028" s="32" t="str">
        <f t="shared" si="2195"/>
        <v/>
      </c>
      <c r="CH19028" s="32">
        <v>23</v>
      </c>
      <c r="CI19028" s="32" t="s">
        <v>15</v>
      </c>
      <c r="CJ19028" s="32" t="str">
        <f t="shared" si="2196"/>
        <v/>
      </c>
      <c r="CK19028" s="32" t="str">
        <f t="shared" si="2197"/>
        <v/>
      </c>
      <c r="CL19028" s="32" t="str">
        <f t="shared" si="2198"/>
        <v/>
      </c>
      <c r="CM19028" s="32" t="str">
        <f t="shared" si="2199"/>
        <v/>
      </c>
      <c r="CN19028" s="32" t="str">
        <f t="shared" si="2200"/>
        <v/>
      </c>
    </row>
    <row r="19029" spans="71:92" x14ac:dyDescent="0.3">
      <c r="BS19029" s="32" t="str">
        <f>IF(Kiadasi_kiseroiv!$K$2=BT19029,BV19029,"")</f>
        <v/>
      </c>
      <c r="BT19029" s="34" t="str">
        <f t="shared" si="2183"/>
        <v/>
      </c>
      <c r="BU19029" s="32" t="str">
        <f t="shared" si="2184"/>
        <v/>
      </c>
      <c r="BV19029" s="32" t="str">
        <f t="shared" si="2185"/>
        <v/>
      </c>
      <c r="BW19029" s="32" t="str">
        <f t="shared" si="2186"/>
        <v/>
      </c>
      <c r="BX19029" s="32" t="str">
        <f t="shared" si="2187"/>
        <v/>
      </c>
      <c r="BY19029" s="32" t="str">
        <f t="shared" si="2188"/>
        <v/>
      </c>
      <c r="BZ19029" s="32" t="str">
        <f t="shared" si="2189"/>
        <v/>
      </c>
      <c r="CA19029" s="32" t="str">
        <f t="shared" si="2190"/>
        <v/>
      </c>
      <c r="CB19029" s="33">
        <f>IF(COUNTIF($CD$7:CD19029,CD19029)=1,CD19029,CD19029+COUNTIF($CD$6:CD19028,CD19029))</f>
        <v>61927</v>
      </c>
      <c r="CC19029" s="34">
        <f t="shared" si="2191"/>
        <v>55153</v>
      </c>
      <c r="CD19029" s="32">
        <f t="shared" si="2192"/>
        <v>55153</v>
      </c>
      <c r="CE19029" s="32">
        <f t="shared" si="2193"/>
        <v>0</v>
      </c>
      <c r="CF19029" s="32">
        <f t="shared" si="2194"/>
        <v>0</v>
      </c>
      <c r="CG19029" s="32" t="str">
        <f t="shared" si="2195"/>
        <v/>
      </c>
      <c r="CH19029" s="32">
        <v>24</v>
      </c>
      <c r="CI19029" s="32" t="s">
        <v>15</v>
      </c>
      <c r="CJ19029" s="32" t="str">
        <f t="shared" si="2196"/>
        <v/>
      </c>
      <c r="CK19029" s="32" t="str">
        <f t="shared" si="2197"/>
        <v/>
      </c>
      <c r="CL19029" s="32" t="str">
        <f t="shared" si="2198"/>
        <v/>
      </c>
      <c r="CM19029" s="32" t="str">
        <f t="shared" si="2199"/>
        <v/>
      </c>
      <c r="CN19029" s="32" t="str">
        <f t="shared" si="2200"/>
        <v/>
      </c>
    </row>
    <row r="19030" spans="71:92" x14ac:dyDescent="0.3">
      <c r="BS19030" s="32" t="str">
        <f>IF(Kiadasi_kiseroiv!$K$2=BT19030,BV19030,"")</f>
        <v/>
      </c>
      <c r="BT19030" s="34" t="str">
        <f t="shared" si="2183"/>
        <v/>
      </c>
      <c r="BU19030" s="32" t="str">
        <f t="shared" si="2184"/>
        <v/>
      </c>
      <c r="BV19030" s="32" t="str">
        <f t="shared" si="2185"/>
        <v/>
      </c>
      <c r="BW19030" s="32" t="str">
        <f t="shared" si="2186"/>
        <v/>
      </c>
      <c r="BX19030" s="32" t="str">
        <f t="shared" si="2187"/>
        <v/>
      </c>
      <c r="BY19030" s="32" t="str">
        <f t="shared" si="2188"/>
        <v/>
      </c>
      <c r="BZ19030" s="32" t="str">
        <f t="shared" si="2189"/>
        <v/>
      </c>
      <c r="CA19030" s="32" t="str">
        <f t="shared" si="2190"/>
        <v/>
      </c>
      <c r="CB19030" s="33">
        <f>IF(COUNTIF($CD$7:CD19030,CD19030)=1,CD19030,CD19030+COUNTIF($CD$6:CD19029,CD19030))</f>
        <v>61928</v>
      </c>
      <c r="CC19030" s="34">
        <f t="shared" si="2191"/>
        <v>55153</v>
      </c>
      <c r="CD19030" s="32">
        <f t="shared" si="2192"/>
        <v>55153</v>
      </c>
      <c r="CE19030" s="32">
        <f t="shared" si="2193"/>
        <v>0</v>
      </c>
      <c r="CF19030" s="32">
        <f t="shared" si="2194"/>
        <v>0</v>
      </c>
      <c r="CG19030" s="32" t="str">
        <f t="shared" si="2195"/>
        <v/>
      </c>
      <c r="CH19030" s="32">
        <v>25</v>
      </c>
      <c r="CI19030" s="32" t="s">
        <v>15</v>
      </c>
      <c r="CJ19030" s="32" t="str">
        <f t="shared" si="2196"/>
        <v/>
      </c>
      <c r="CK19030" s="32" t="str">
        <f t="shared" si="2197"/>
        <v/>
      </c>
      <c r="CL19030" s="32" t="str">
        <f t="shared" si="2198"/>
        <v/>
      </c>
      <c r="CM19030" s="32" t="str">
        <f t="shared" si="2199"/>
        <v/>
      </c>
      <c r="CN19030" s="32" t="str">
        <f t="shared" si="2200"/>
        <v/>
      </c>
    </row>
    <row r="19031" spans="71:92" x14ac:dyDescent="0.3">
      <c r="BS19031" s="32" t="str">
        <f>IF(Kiadasi_kiseroiv!$K$2=BT19031,BV19031,"")</f>
        <v/>
      </c>
      <c r="BT19031" s="34" t="str">
        <f t="shared" si="2183"/>
        <v/>
      </c>
      <c r="BU19031" s="32" t="str">
        <f t="shared" si="2184"/>
        <v/>
      </c>
      <c r="BV19031" s="32" t="str">
        <f t="shared" si="2185"/>
        <v/>
      </c>
      <c r="BW19031" s="32" t="str">
        <f t="shared" si="2186"/>
        <v/>
      </c>
      <c r="BX19031" s="32" t="str">
        <f t="shared" si="2187"/>
        <v/>
      </c>
      <c r="BY19031" s="32" t="str">
        <f t="shared" si="2188"/>
        <v/>
      </c>
      <c r="BZ19031" s="32" t="str">
        <f t="shared" si="2189"/>
        <v/>
      </c>
      <c r="CA19031" s="32" t="str">
        <f t="shared" si="2190"/>
        <v/>
      </c>
      <c r="CB19031" s="33">
        <f>IF(COUNTIF($CD$7:CD19031,CD19031)=1,CD19031,CD19031+COUNTIF($CD$6:CD19030,CD19031))</f>
        <v>61929</v>
      </c>
      <c r="CC19031" s="34">
        <f t="shared" si="2191"/>
        <v>55153</v>
      </c>
      <c r="CD19031" s="32">
        <f t="shared" si="2192"/>
        <v>55153</v>
      </c>
      <c r="CE19031" s="32">
        <f t="shared" si="2193"/>
        <v>0</v>
      </c>
      <c r="CF19031" s="32">
        <f t="shared" si="2194"/>
        <v>0</v>
      </c>
      <c r="CG19031" s="32" t="str">
        <f t="shared" si="2195"/>
        <v/>
      </c>
      <c r="CH19031" s="32">
        <v>26</v>
      </c>
      <c r="CI19031" s="32" t="s">
        <v>15</v>
      </c>
      <c r="CJ19031" s="32" t="str">
        <f t="shared" si="2196"/>
        <v/>
      </c>
      <c r="CK19031" s="32" t="str">
        <f t="shared" si="2197"/>
        <v/>
      </c>
      <c r="CL19031" s="32" t="str">
        <f t="shared" si="2198"/>
        <v/>
      </c>
      <c r="CM19031" s="32" t="str">
        <f t="shared" si="2199"/>
        <v/>
      </c>
      <c r="CN19031" s="32" t="str">
        <f t="shared" si="2200"/>
        <v/>
      </c>
    </row>
    <row r="19032" spans="71:92" x14ac:dyDescent="0.3">
      <c r="BS19032" s="32" t="str">
        <f>IF(Kiadasi_kiseroiv!$K$2=BT19032,BV19032,"")</f>
        <v/>
      </c>
      <c r="BT19032" s="34" t="str">
        <f t="shared" si="2183"/>
        <v/>
      </c>
      <c r="BU19032" s="32" t="str">
        <f t="shared" si="2184"/>
        <v/>
      </c>
      <c r="BV19032" s="32" t="str">
        <f t="shared" si="2185"/>
        <v/>
      </c>
      <c r="BW19032" s="32" t="str">
        <f t="shared" si="2186"/>
        <v/>
      </c>
      <c r="BX19032" s="32" t="str">
        <f t="shared" si="2187"/>
        <v/>
      </c>
      <c r="BY19032" s="32" t="str">
        <f t="shared" si="2188"/>
        <v/>
      </c>
      <c r="BZ19032" s="32" t="str">
        <f t="shared" si="2189"/>
        <v/>
      </c>
      <c r="CA19032" s="32" t="str">
        <f t="shared" si="2190"/>
        <v/>
      </c>
      <c r="CB19032" s="33">
        <f>IF(COUNTIF($CD$7:CD19032,CD19032)=1,CD19032,CD19032+COUNTIF($CD$6:CD19031,CD19032))</f>
        <v>61930</v>
      </c>
      <c r="CC19032" s="34">
        <f t="shared" si="2191"/>
        <v>55153</v>
      </c>
      <c r="CD19032" s="32">
        <f t="shared" si="2192"/>
        <v>55153</v>
      </c>
      <c r="CE19032" s="32">
        <f t="shared" si="2193"/>
        <v>0</v>
      </c>
      <c r="CF19032" s="32">
        <f t="shared" si="2194"/>
        <v>0</v>
      </c>
      <c r="CG19032" s="32" t="str">
        <f t="shared" si="2195"/>
        <v/>
      </c>
      <c r="CH19032" s="32">
        <v>27</v>
      </c>
      <c r="CI19032" s="32" t="s">
        <v>15</v>
      </c>
      <c r="CJ19032" s="32" t="str">
        <f t="shared" si="2196"/>
        <v/>
      </c>
      <c r="CK19032" s="32" t="str">
        <f t="shared" si="2197"/>
        <v/>
      </c>
      <c r="CL19032" s="32" t="str">
        <f t="shared" si="2198"/>
        <v/>
      </c>
      <c r="CM19032" s="32" t="str">
        <f t="shared" si="2199"/>
        <v/>
      </c>
      <c r="CN19032" s="32" t="str">
        <f t="shared" si="2200"/>
        <v/>
      </c>
    </row>
    <row r="19033" spans="71:92" x14ac:dyDescent="0.3">
      <c r="BS19033" s="32" t="str">
        <f>IF(Kiadasi_kiseroiv!$K$2=BT19033,BV19033,"")</f>
        <v/>
      </c>
      <c r="BT19033" s="34" t="str">
        <f t="shared" si="2183"/>
        <v/>
      </c>
      <c r="BU19033" s="32" t="str">
        <f t="shared" si="2184"/>
        <v/>
      </c>
      <c r="BV19033" s="32" t="str">
        <f t="shared" si="2185"/>
        <v/>
      </c>
      <c r="BW19033" s="32" t="str">
        <f t="shared" si="2186"/>
        <v/>
      </c>
      <c r="BX19033" s="32" t="str">
        <f t="shared" si="2187"/>
        <v/>
      </c>
      <c r="BY19033" s="32" t="str">
        <f t="shared" si="2188"/>
        <v/>
      </c>
      <c r="BZ19033" s="32" t="str">
        <f t="shared" si="2189"/>
        <v/>
      </c>
      <c r="CA19033" s="32" t="str">
        <f t="shared" si="2190"/>
        <v/>
      </c>
      <c r="CB19033" s="33">
        <f>IF(COUNTIF($CD$7:CD19033,CD19033)=1,CD19033,CD19033+COUNTIF($CD$6:CD19032,CD19033))</f>
        <v>61931</v>
      </c>
      <c r="CC19033" s="34">
        <f t="shared" si="2191"/>
        <v>55153</v>
      </c>
      <c r="CD19033" s="32">
        <f t="shared" si="2192"/>
        <v>55153</v>
      </c>
      <c r="CE19033" s="32">
        <f t="shared" si="2193"/>
        <v>0</v>
      </c>
      <c r="CF19033" s="32">
        <f t="shared" si="2194"/>
        <v>0</v>
      </c>
      <c r="CG19033" s="32" t="str">
        <f t="shared" si="2195"/>
        <v/>
      </c>
      <c r="CH19033" s="32">
        <v>28</v>
      </c>
      <c r="CI19033" s="32" t="s">
        <v>15</v>
      </c>
      <c r="CJ19033" s="32" t="str">
        <f t="shared" si="2196"/>
        <v/>
      </c>
      <c r="CK19033" s="32" t="str">
        <f t="shared" si="2197"/>
        <v/>
      </c>
      <c r="CL19033" s="32" t="str">
        <f t="shared" si="2198"/>
        <v/>
      </c>
      <c r="CM19033" s="32" t="str">
        <f t="shared" si="2199"/>
        <v/>
      </c>
      <c r="CN19033" s="32" t="str">
        <f t="shared" si="2200"/>
        <v/>
      </c>
    </row>
    <row r="19034" spans="71:92" x14ac:dyDescent="0.3">
      <c r="BS19034" s="32" t="str">
        <f>IF(Kiadasi_kiseroiv!$K$2=BT19034,BV19034,"")</f>
        <v/>
      </c>
      <c r="BT19034" s="34" t="str">
        <f t="shared" si="2183"/>
        <v/>
      </c>
      <c r="BU19034" s="32" t="str">
        <f t="shared" si="2184"/>
        <v/>
      </c>
      <c r="BV19034" s="32" t="str">
        <f t="shared" si="2185"/>
        <v/>
      </c>
      <c r="BW19034" s="32" t="str">
        <f t="shared" si="2186"/>
        <v/>
      </c>
      <c r="BX19034" s="32" t="str">
        <f t="shared" si="2187"/>
        <v/>
      </c>
      <c r="BY19034" s="32" t="str">
        <f t="shared" si="2188"/>
        <v/>
      </c>
      <c r="BZ19034" s="32" t="str">
        <f t="shared" si="2189"/>
        <v/>
      </c>
      <c r="CA19034" s="32" t="str">
        <f t="shared" si="2190"/>
        <v/>
      </c>
      <c r="CB19034" s="33">
        <f>IF(COUNTIF($CD$7:CD19034,CD19034)=1,CD19034,CD19034+COUNTIF($CD$6:CD19033,CD19034))</f>
        <v>61932</v>
      </c>
      <c r="CC19034" s="34">
        <f t="shared" si="2191"/>
        <v>55153</v>
      </c>
      <c r="CD19034" s="32">
        <f t="shared" si="2192"/>
        <v>55153</v>
      </c>
      <c r="CE19034" s="32">
        <f t="shared" si="2193"/>
        <v>0</v>
      </c>
      <c r="CF19034" s="32">
        <f t="shared" si="2194"/>
        <v>0</v>
      </c>
      <c r="CG19034" s="32" t="str">
        <f t="shared" si="2195"/>
        <v/>
      </c>
      <c r="CH19034" s="32">
        <v>29</v>
      </c>
      <c r="CI19034" s="32" t="s">
        <v>15</v>
      </c>
      <c r="CJ19034" s="32" t="str">
        <f t="shared" si="2196"/>
        <v/>
      </c>
      <c r="CK19034" s="32" t="str">
        <f t="shared" si="2197"/>
        <v/>
      </c>
      <c r="CL19034" s="32" t="str">
        <f t="shared" si="2198"/>
        <v/>
      </c>
      <c r="CM19034" s="32" t="str">
        <f t="shared" si="2199"/>
        <v/>
      </c>
      <c r="CN19034" s="32" t="str">
        <f t="shared" si="2200"/>
        <v/>
      </c>
    </row>
    <row r="19035" spans="71:92" x14ac:dyDescent="0.3">
      <c r="BS19035" s="32" t="str">
        <f>IF(Kiadasi_kiseroiv!$K$2=BT19035,BV19035,"")</f>
        <v/>
      </c>
      <c r="BT19035" s="34" t="str">
        <f t="shared" si="2183"/>
        <v/>
      </c>
      <c r="BU19035" s="32" t="str">
        <f t="shared" si="2184"/>
        <v/>
      </c>
      <c r="BV19035" s="32" t="str">
        <f t="shared" si="2185"/>
        <v/>
      </c>
      <c r="BW19035" s="32" t="str">
        <f t="shared" si="2186"/>
        <v/>
      </c>
      <c r="BX19035" s="32" t="str">
        <f t="shared" si="2187"/>
        <v/>
      </c>
      <c r="BY19035" s="32" t="str">
        <f t="shared" si="2188"/>
        <v/>
      </c>
      <c r="BZ19035" s="32" t="str">
        <f t="shared" si="2189"/>
        <v/>
      </c>
      <c r="CA19035" s="32" t="str">
        <f t="shared" si="2190"/>
        <v/>
      </c>
      <c r="CB19035" s="33">
        <f>IF(COUNTIF($CD$7:CD19035,CD19035)=1,CD19035,CD19035+COUNTIF($CD$6:CD19034,CD19035))</f>
        <v>61933</v>
      </c>
      <c r="CC19035" s="34">
        <f t="shared" si="2191"/>
        <v>55153</v>
      </c>
      <c r="CD19035" s="32">
        <f t="shared" si="2192"/>
        <v>55153</v>
      </c>
      <c r="CE19035" s="32">
        <f t="shared" si="2193"/>
        <v>0</v>
      </c>
      <c r="CF19035" s="32">
        <f t="shared" si="2194"/>
        <v>0</v>
      </c>
      <c r="CG19035" s="32" t="str">
        <f t="shared" si="2195"/>
        <v/>
      </c>
      <c r="CH19035" s="32">
        <v>30</v>
      </c>
      <c r="CI19035" s="32" t="s">
        <v>15</v>
      </c>
      <c r="CJ19035" s="32" t="str">
        <f t="shared" si="2196"/>
        <v/>
      </c>
      <c r="CK19035" s="32" t="str">
        <f t="shared" si="2197"/>
        <v/>
      </c>
      <c r="CL19035" s="32" t="str">
        <f t="shared" si="2198"/>
        <v/>
      </c>
      <c r="CM19035" s="32" t="str">
        <f t="shared" si="2199"/>
        <v/>
      </c>
      <c r="CN19035" s="32" t="str">
        <f t="shared" si="2200"/>
        <v/>
      </c>
    </row>
    <row r="19036" spans="71:92" x14ac:dyDescent="0.3">
      <c r="BS19036" s="32" t="str">
        <f>IF(Kiadasi_kiseroiv!$K$2=BT19036,BV19036,"")</f>
        <v/>
      </c>
      <c r="BT19036" s="34" t="str">
        <f t="shared" si="2183"/>
        <v/>
      </c>
      <c r="BU19036" s="32" t="str">
        <f t="shared" si="2184"/>
        <v/>
      </c>
      <c r="BV19036" s="32" t="str">
        <f t="shared" si="2185"/>
        <v/>
      </c>
      <c r="BW19036" s="32" t="str">
        <f t="shared" si="2186"/>
        <v/>
      </c>
      <c r="BX19036" s="32" t="str">
        <f t="shared" si="2187"/>
        <v/>
      </c>
      <c r="BY19036" s="32" t="str">
        <f t="shared" si="2188"/>
        <v/>
      </c>
      <c r="BZ19036" s="32" t="str">
        <f t="shared" si="2189"/>
        <v/>
      </c>
      <c r="CA19036" s="32" t="str">
        <f t="shared" si="2190"/>
        <v/>
      </c>
      <c r="CB19036" s="33">
        <f>IF(COUNTIF($CD$7:CD19036,CD19036)=1,CD19036,CD19036+COUNTIF($CD$6:CD19035,CD19036))</f>
        <v>61934</v>
      </c>
      <c r="CC19036" s="34">
        <f t="shared" si="2191"/>
        <v>55153</v>
      </c>
      <c r="CD19036" s="32">
        <f t="shared" si="2192"/>
        <v>55153</v>
      </c>
      <c r="CE19036" s="32">
        <f t="shared" si="2193"/>
        <v>0</v>
      </c>
      <c r="CF19036" s="32">
        <f t="shared" si="2194"/>
        <v>0</v>
      </c>
      <c r="CG19036" s="32" t="str">
        <f t="shared" si="2195"/>
        <v/>
      </c>
      <c r="CH19036" s="32">
        <v>31</v>
      </c>
      <c r="CI19036" s="32" t="s">
        <v>15</v>
      </c>
      <c r="CJ19036" s="32" t="str">
        <f t="shared" si="2196"/>
        <v/>
      </c>
      <c r="CK19036" s="32" t="str">
        <f t="shared" si="2197"/>
        <v/>
      </c>
      <c r="CL19036" s="32" t="str">
        <f t="shared" si="2198"/>
        <v/>
      </c>
      <c r="CM19036" s="32" t="str">
        <f t="shared" si="2199"/>
        <v/>
      </c>
      <c r="CN19036" s="32" t="str">
        <f t="shared" si="2200"/>
        <v/>
      </c>
    </row>
    <row r="19037" spans="71:92" x14ac:dyDescent="0.3">
      <c r="BS19037" s="32" t="str">
        <f>IF(Kiadasi_kiseroiv!$K$2=BT19037,BV19037,"")</f>
        <v/>
      </c>
      <c r="BT19037" s="34" t="str">
        <f t="shared" si="2183"/>
        <v/>
      </c>
      <c r="BU19037" s="32" t="str">
        <f t="shared" si="2184"/>
        <v/>
      </c>
      <c r="BV19037" s="32" t="str">
        <f t="shared" si="2185"/>
        <v/>
      </c>
      <c r="BW19037" s="32" t="str">
        <f t="shared" si="2186"/>
        <v/>
      </c>
      <c r="BX19037" s="32" t="str">
        <f t="shared" si="2187"/>
        <v/>
      </c>
      <c r="BY19037" s="32" t="str">
        <f t="shared" si="2188"/>
        <v/>
      </c>
      <c r="BZ19037" s="32" t="str">
        <f t="shared" si="2189"/>
        <v/>
      </c>
      <c r="CA19037" s="32" t="str">
        <f t="shared" si="2190"/>
        <v/>
      </c>
      <c r="CB19037" s="33">
        <f>IF(COUNTIF($CD$7:CD19037,CD19037)=1,CD19037,CD19037+COUNTIF($CD$6:CD19036,CD19037))</f>
        <v>61935</v>
      </c>
      <c r="CC19037" s="34">
        <f t="shared" si="2191"/>
        <v>55153</v>
      </c>
      <c r="CD19037" s="32">
        <f t="shared" si="2192"/>
        <v>55153</v>
      </c>
      <c r="CE19037" s="32">
        <f t="shared" si="2193"/>
        <v>0</v>
      </c>
      <c r="CF19037" s="32">
        <f t="shared" si="2194"/>
        <v>0</v>
      </c>
      <c r="CG19037" s="32" t="str">
        <f t="shared" si="2195"/>
        <v/>
      </c>
      <c r="CH19037" s="32">
        <v>32</v>
      </c>
      <c r="CI19037" s="32" t="s">
        <v>15</v>
      </c>
      <c r="CJ19037" s="32" t="str">
        <f t="shared" si="2196"/>
        <v/>
      </c>
      <c r="CK19037" s="32" t="str">
        <f t="shared" si="2197"/>
        <v/>
      </c>
      <c r="CL19037" s="32" t="str">
        <f t="shared" si="2198"/>
        <v/>
      </c>
      <c r="CM19037" s="32" t="str">
        <f t="shared" si="2199"/>
        <v/>
      </c>
      <c r="CN19037" s="32" t="str">
        <f t="shared" si="2200"/>
        <v/>
      </c>
    </row>
    <row r="19038" spans="71:92" x14ac:dyDescent="0.3">
      <c r="BS19038" s="32" t="str">
        <f>IF(Kiadasi_kiseroiv!$K$2=BT19038,BV19038,"")</f>
        <v/>
      </c>
      <c r="BT19038" s="34" t="str">
        <f t="shared" si="2183"/>
        <v/>
      </c>
      <c r="BU19038" s="32" t="str">
        <f t="shared" si="2184"/>
        <v/>
      </c>
      <c r="BV19038" s="32" t="str">
        <f t="shared" si="2185"/>
        <v/>
      </c>
      <c r="BW19038" s="32" t="str">
        <f t="shared" si="2186"/>
        <v/>
      </c>
      <c r="BX19038" s="32" t="str">
        <f t="shared" si="2187"/>
        <v/>
      </c>
      <c r="BY19038" s="32" t="str">
        <f t="shared" si="2188"/>
        <v/>
      </c>
      <c r="BZ19038" s="32" t="str">
        <f t="shared" si="2189"/>
        <v/>
      </c>
      <c r="CA19038" s="32" t="str">
        <f t="shared" si="2190"/>
        <v/>
      </c>
      <c r="CB19038" s="33">
        <f>IF(COUNTIF($CD$7:CD19038,CD19038)=1,CD19038,CD19038+COUNTIF($CD$6:CD19037,CD19038))</f>
        <v>61936</v>
      </c>
      <c r="CC19038" s="34">
        <f t="shared" si="2191"/>
        <v>55153</v>
      </c>
      <c r="CD19038" s="32">
        <f t="shared" si="2192"/>
        <v>55153</v>
      </c>
      <c r="CE19038" s="32">
        <f t="shared" si="2193"/>
        <v>0</v>
      </c>
      <c r="CF19038" s="32">
        <f t="shared" si="2194"/>
        <v>0</v>
      </c>
      <c r="CG19038" s="32" t="str">
        <f t="shared" si="2195"/>
        <v/>
      </c>
      <c r="CH19038" s="32">
        <v>33</v>
      </c>
      <c r="CI19038" s="32" t="s">
        <v>15</v>
      </c>
      <c r="CJ19038" s="32" t="str">
        <f t="shared" si="2196"/>
        <v/>
      </c>
      <c r="CK19038" s="32" t="str">
        <f t="shared" si="2197"/>
        <v/>
      </c>
      <c r="CL19038" s="32" t="str">
        <f t="shared" si="2198"/>
        <v/>
      </c>
      <c r="CM19038" s="32" t="str">
        <f t="shared" si="2199"/>
        <v/>
      </c>
      <c r="CN19038" s="32" t="str">
        <f t="shared" si="2200"/>
        <v/>
      </c>
    </row>
    <row r="19039" spans="71:92" x14ac:dyDescent="0.3">
      <c r="BS19039" s="32" t="str">
        <f>IF(Kiadasi_kiseroiv!$K$2=BT19039,BV19039,"")</f>
        <v/>
      </c>
      <c r="BT19039" s="34" t="str">
        <f t="shared" ref="BT19039:BT19070" si="2201">IF(AND($BT$4=CI19039,BU19039&lt;&gt;""),CC19039,"")</f>
        <v/>
      </c>
      <c r="BU19039" s="32" t="str">
        <f t="shared" ref="BU19039:BU19070" si="2202">IF(AND($BU$1=CI19039,ISERROR(VLOOKUP(CG19039,Kisiv,2,FALSE))=FALSE),CB19039,"")</f>
        <v/>
      </c>
      <c r="BV19039" s="32" t="str">
        <f t="shared" ref="BV19039:BV19070" si="2203">IF(BU19039&lt;&gt;"",RANK(BU19039,$BU$7:$BU$33000,1),"")</f>
        <v/>
      </c>
      <c r="BW19039" s="32" t="str">
        <f t="shared" ref="BW19039:BW19070" si="2204">IF(CC19039&lt;min,$BW$2,IF(CC19039&lt;=max,CG19039,""))</f>
        <v/>
      </c>
      <c r="BX19039" s="32" t="str">
        <f t="shared" ref="BX19039:BX19070" si="2205">IF(AND(OR($BX$1=0,$BX$1=CG19039),OR($BX$2=0,IF(ISERROR(SEARCH($BX$2,CJ19039&amp;CK19039&amp;CL19039,1)),FALSE,TRUE))),CB19039,"")</f>
        <v/>
      </c>
      <c r="BY19039" s="32" t="str">
        <f t="shared" ref="BY19039:BY19070" si="2206">IF(AND(BX19039&lt;&gt;"",CC19039&lt;&gt;$CD$2),RANK(BX19039,$BX$7:$BX$33000,1),"")</f>
        <v/>
      </c>
      <c r="BZ19039" s="32" t="str">
        <f t="shared" ref="BZ19039:BZ19070" si="2207">IF(AND(CC19039&lt;$BZ$2,CI19039=$BZ$4),$BZ$5,IF(AND(CC19039&lt;=$BZ$3,CI19039=$BZ$4),CB19039,""))</f>
        <v/>
      </c>
      <c r="CA19039" s="32" t="str">
        <f t="shared" ref="CA19039:CA19070" si="2208">IF(AND(BZ19039&lt;&gt;"",BZ19039&lt;&gt;$BZ$5),RANK(BZ19039,$BZ$7:$BZ$33000,1),"")</f>
        <v/>
      </c>
      <c r="CB19039" s="33">
        <f>IF(COUNTIF($CD$7:CD19039,CD19039)=1,CD19039,CD19039+COUNTIF($CD$6:CD19038,CD19039))</f>
        <v>61937</v>
      </c>
      <c r="CC19039" s="34">
        <f t="shared" ref="CC19039:CC19070" si="2209">IF(INDEX(hb,CH19039,1)&lt;&gt;1,INDEX(hb,CH19039,1),$CD$2)</f>
        <v>55153</v>
      </c>
      <c r="CD19039" s="32">
        <f t="shared" ref="CD19039:CD19070" si="2210">IF(CC19039&lt;&gt;$CD$2,RANK(CC19039,$CC$7:$CC$33000,1),$CD$2)</f>
        <v>55153</v>
      </c>
      <c r="CE19039" s="32">
        <f t="shared" ref="CE19039:CE19070" si="2211">INDEX(hb,CH19039,6)</f>
        <v>0</v>
      </c>
      <c r="CF19039" s="32">
        <f t="shared" ref="CF19039:CF19070" si="2212">INDEX(hb,CH19039,8)</f>
        <v>0</v>
      </c>
      <c r="CG19039" s="32" t="str">
        <f t="shared" ref="CG19039:CG19070" si="2213">INDEX(hb,CH19039,7)&amp;INDEX(hb,CH19039,9)</f>
        <v/>
      </c>
      <c r="CH19039" s="32">
        <v>34</v>
      </c>
      <c r="CI19039" s="32" t="s">
        <v>15</v>
      </c>
      <c r="CJ19039" s="32" t="str">
        <f t="shared" ref="CJ19039:CJ19070" si="2214">IF(INDEX(hb,CH19039,5)&lt;&gt;0,INDEX(hb,CH19039,5),"")</f>
        <v/>
      </c>
      <c r="CK19039" s="32" t="str">
        <f t="shared" ref="CK19039:CK19070" si="2215">IF(INDEX(hb,CH19039,10)&lt;&gt;0,INDEX(hb,CH19039,10),"")</f>
        <v/>
      </c>
      <c r="CL19039" s="32" t="str">
        <f t="shared" ref="CL19039:CL19070" si="2216">IF(INDEX(hb,CH19039,11)&lt;&gt;0,INDEX(hb,CH19039,11),"")</f>
        <v/>
      </c>
      <c r="CM19039" s="32" t="str">
        <f t="shared" ref="CM19039:CM19070" si="2217">IF(INDEX(hb,CH19039,4)&lt;&gt;0,INDEX(hb,CH19039,4),"")</f>
        <v/>
      </c>
      <c r="CN19039" s="32" t="str">
        <f t="shared" ref="CN19039:CN19070" si="2218">IF(INDEX(hb,CH19039,3)&lt;&gt;0,INDEX(hb,CH19039,3),"")</f>
        <v/>
      </c>
    </row>
    <row r="19040" spans="71:92" x14ac:dyDescent="0.3">
      <c r="BS19040" s="32" t="str">
        <f>IF(Kiadasi_kiseroiv!$K$2=BT19040,BV19040,"")</f>
        <v/>
      </c>
      <c r="BT19040" s="34" t="str">
        <f t="shared" si="2201"/>
        <v/>
      </c>
      <c r="BU19040" s="32" t="str">
        <f t="shared" si="2202"/>
        <v/>
      </c>
      <c r="BV19040" s="32" t="str">
        <f t="shared" si="2203"/>
        <v/>
      </c>
      <c r="BW19040" s="32" t="str">
        <f t="shared" si="2204"/>
        <v/>
      </c>
      <c r="BX19040" s="32" t="str">
        <f t="shared" si="2205"/>
        <v/>
      </c>
      <c r="BY19040" s="32" t="str">
        <f t="shared" si="2206"/>
        <v/>
      </c>
      <c r="BZ19040" s="32" t="str">
        <f t="shared" si="2207"/>
        <v/>
      </c>
      <c r="CA19040" s="32" t="str">
        <f t="shared" si="2208"/>
        <v/>
      </c>
      <c r="CB19040" s="33">
        <f>IF(COUNTIF($CD$7:CD19040,CD19040)=1,CD19040,CD19040+COUNTIF($CD$6:CD19039,CD19040))</f>
        <v>61938</v>
      </c>
      <c r="CC19040" s="34">
        <f t="shared" si="2209"/>
        <v>55153</v>
      </c>
      <c r="CD19040" s="32">
        <f t="shared" si="2210"/>
        <v>55153</v>
      </c>
      <c r="CE19040" s="32">
        <f t="shared" si="2211"/>
        <v>0</v>
      </c>
      <c r="CF19040" s="32">
        <f t="shared" si="2212"/>
        <v>0</v>
      </c>
      <c r="CG19040" s="32" t="str">
        <f t="shared" si="2213"/>
        <v/>
      </c>
      <c r="CH19040" s="32">
        <v>35</v>
      </c>
      <c r="CI19040" s="32" t="s">
        <v>15</v>
      </c>
      <c r="CJ19040" s="32" t="str">
        <f t="shared" si="2214"/>
        <v/>
      </c>
      <c r="CK19040" s="32" t="str">
        <f t="shared" si="2215"/>
        <v/>
      </c>
      <c r="CL19040" s="32" t="str">
        <f t="shared" si="2216"/>
        <v/>
      </c>
      <c r="CM19040" s="32" t="str">
        <f t="shared" si="2217"/>
        <v/>
      </c>
      <c r="CN19040" s="32" t="str">
        <f t="shared" si="2218"/>
        <v/>
      </c>
    </row>
    <row r="19041" spans="71:92" x14ac:dyDescent="0.3">
      <c r="BS19041" s="32" t="str">
        <f>IF(Kiadasi_kiseroiv!$K$2=BT19041,BV19041,"")</f>
        <v/>
      </c>
      <c r="BT19041" s="34" t="str">
        <f t="shared" si="2201"/>
        <v/>
      </c>
      <c r="BU19041" s="32" t="str">
        <f t="shared" si="2202"/>
        <v/>
      </c>
      <c r="BV19041" s="32" t="str">
        <f t="shared" si="2203"/>
        <v/>
      </c>
      <c r="BW19041" s="32" t="str">
        <f t="shared" si="2204"/>
        <v/>
      </c>
      <c r="BX19041" s="32" t="str">
        <f t="shared" si="2205"/>
        <v/>
      </c>
      <c r="BY19041" s="32" t="str">
        <f t="shared" si="2206"/>
        <v/>
      </c>
      <c r="BZ19041" s="32" t="str">
        <f t="shared" si="2207"/>
        <v/>
      </c>
      <c r="CA19041" s="32" t="str">
        <f t="shared" si="2208"/>
        <v/>
      </c>
      <c r="CB19041" s="33">
        <f>IF(COUNTIF($CD$7:CD19041,CD19041)=1,CD19041,CD19041+COUNTIF($CD$6:CD19040,CD19041))</f>
        <v>61939</v>
      </c>
      <c r="CC19041" s="34">
        <f t="shared" si="2209"/>
        <v>55153</v>
      </c>
      <c r="CD19041" s="32">
        <f t="shared" si="2210"/>
        <v>55153</v>
      </c>
      <c r="CE19041" s="32">
        <f t="shared" si="2211"/>
        <v>0</v>
      </c>
      <c r="CF19041" s="32">
        <f t="shared" si="2212"/>
        <v>0</v>
      </c>
      <c r="CG19041" s="32" t="str">
        <f t="shared" si="2213"/>
        <v/>
      </c>
      <c r="CH19041" s="32">
        <v>36</v>
      </c>
      <c r="CI19041" s="32" t="s">
        <v>15</v>
      </c>
      <c r="CJ19041" s="32" t="str">
        <f t="shared" si="2214"/>
        <v/>
      </c>
      <c r="CK19041" s="32" t="str">
        <f t="shared" si="2215"/>
        <v/>
      </c>
      <c r="CL19041" s="32" t="str">
        <f t="shared" si="2216"/>
        <v/>
      </c>
      <c r="CM19041" s="32" t="str">
        <f t="shared" si="2217"/>
        <v/>
      </c>
      <c r="CN19041" s="32" t="str">
        <f t="shared" si="2218"/>
        <v/>
      </c>
    </row>
    <row r="19042" spans="71:92" x14ac:dyDescent="0.3">
      <c r="BS19042" s="32" t="str">
        <f>IF(Kiadasi_kiseroiv!$K$2=BT19042,BV19042,"")</f>
        <v/>
      </c>
      <c r="BT19042" s="34" t="str">
        <f t="shared" si="2201"/>
        <v/>
      </c>
      <c r="BU19042" s="32" t="str">
        <f t="shared" si="2202"/>
        <v/>
      </c>
      <c r="BV19042" s="32" t="str">
        <f t="shared" si="2203"/>
        <v/>
      </c>
      <c r="BW19042" s="32" t="str">
        <f t="shared" si="2204"/>
        <v/>
      </c>
      <c r="BX19042" s="32" t="str">
        <f t="shared" si="2205"/>
        <v/>
      </c>
      <c r="BY19042" s="32" t="str">
        <f t="shared" si="2206"/>
        <v/>
      </c>
      <c r="BZ19042" s="32" t="str">
        <f t="shared" si="2207"/>
        <v/>
      </c>
      <c r="CA19042" s="32" t="str">
        <f t="shared" si="2208"/>
        <v/>
      </c>
      <c r="CB19042" s="33">
        <f>IF(COUNTIF($CD$7:CD19042,CD19042)=1,CD19042,CD19042+COUNTIF($CD$6:CD19041,CD19042))</f>
        <v>61940</v>
      </c>
      <c r="CC19042" s="34">
        <f t="shared" si="2209"/>
        <v>55153</v>
      </c>
      <c r="CD19042" s="32">
        <f t="shared" si="2210"/>
        <v>55153</v>
      </c>
      <c r="CE19042" s="32">
        <f t="shared" si="2211"/>
        <v>0</v>
      </c>
      <c r="CF19042" s="32">
        <f t="shared" si="2212"/>
        <v>0</v>
      </c>
      <c r="CG19042" s="32" t="str">
        <f t="shared" si="2213"/>
        <v/>
      </c>
      <c r="CH19042" s="32">
        <v>37</v>
      </c>
      <c r="CI19042" s="32" t="s">
        <v>15</v>
      </c>
      <c r="CJ19042" s="32" t="str">
        <f t="shared" si="2214"/>
        <v/>
      </c>
      <c r="CK19042" s="32" t="str">
        <f t="shared" si="2215"/>
        <v/>
      </c>
      <c r="CL19042" s="32" t="str">
        <f t="shared" si="2216"/>
        <v/>
      </c>
      <c r="CM19042" s="32" t="str">
        <f t="shared" si="2217"/>
        <v/>
      </c>
      <c r="CN19042" s="32" t="str">
        <f t="shared" si="2218"/>
        <v/>
      </c>
    </row>
    <row r="19043" spans="71:92" x14ac:dyDescent="0.3">
      <c r="BS19043" s="32" t="str">
        <f>IF(Kiadasi_kiseroiv!$K$2=BT19043,BV19043,"")</f>
        <v/>
      </c>
      <c r="BT19043" s="34" t="str">
        <f t="shared" si="2201"/>
        <v/>
      </c>
      <c r="BU19043" s="32" t="str">
        <f t="shared" si="2202"/>
        <v/>
      </c>
      <c r="BV19043" s="32" t="str">
        <f t="shared" si="2203"/>
        <v/>
      </c>
      <c r="BW19043" s="32" t="str">
        <f t="shared" si="2204"/>
        <v/>
      </c>
      <c r="BX19043" s="32" t="str">
        <f t="shared" si="2205"/>
        <v/>
      </c>
      <c r="BY19043" s="32" t="str">
        <f t="shared" si="2206"/>
        <v/>
      </c>
      <c r="BZ19043" s="32" t="str">
        <f t="shared" si="2207"/>
        <v/>
      </c>
      <c r="CA19043" s="32" t="str">
        <f t="shared" si="2208"/>
        <v/>
      </c>
      <c r="CB19043" s="33">
        <f>IF(COUNTIF($CD$7:CD19043,CD19043)=1,CD19043,CD19043+COUNTIF($CD$6:CD19042,CD19043))</f>
        <v>61941</v>
      </c>
      <c r="CC19043" s="34">
        <f t="shared" si="2209"/>
        <v>55153</v>
      </c>
      <c r="CD19043" s="32">
        <f t="shared" si="2210"/>
        <v>55153</v>
      </c>
      <c r="CE19043" s="32">
        <f t="shared" si="2211"/>
        <v>0</v>
      </c>
      <c r="CF19043" s="32">
        <f t="shared" si="2212"/>
        <v>0</v>
      </c>
      <c r="CG19043" s="32" t="str">
        <f t="shared" si="2213"/>
        <v/>
      </c>
      <c r="CH19043" s="32">
        <v>38</v>
      </c>
      <c r="CI19043" s="32" t="s">
        <v>15</v>
      </c>
      <c r="CJ19043" s="32" t="str">
        <f t="shared" si="2214"/>
        <v/>
      </c>
      <c r="CK19043" s="32" t="str">
        <f t="shared" si="2215"/>
        <v/>
      </c>
      <c r="CL19043" s="32" t="str">
        <f t="shared" si="2216"/>
        <v/>
      </c>
      <c r="CM19043" s="32" t="str">
        <f t="shared" si="2217"/>
        <v/>
      </c>
      <c r="CN19043" s="32" t="str">
        <f t="shared" si="2218"/>
        <v/>
      </c>
    </row>
    <row r="19044" spans="71:92" x14ac:dyDescent="0.3">
      <c r="BS19044" s="32" t="str">
        <f>IF(Kiadasi_kiseroiv!$K$2=BT19044,BV19044,"")</f>
        <v/>
      </c>
      <c r="BT19044" s="34" t="str">
        <f t="shared" si="2201"/>
        <v/>
      </c>
      <c r="BU19044" s="32" t="str">
        <f t="shared" si="2202"/>
        <v/>
      </c>
      <c r="BV19044" s="32" t="str">
        <f t="shared" si="2203"/>
        <v/>
      </c>
      <c r="BW19044" s="32" t="str">
        <f t="shared" si="2204"/>
        <v/>
      </c>
      <c r="BX19044" s="32" t="str">
        <f t="shared" si="2205"/>
        <v/>
      </c>
      <c r="BY19044" s="32" t="str">
        <f t="shared" si="2206"/>
        <v/>
      </c>
      <c r="BZ19044" s="32" t="str">
        <f t="shared" si="2207"/>
        <v/>
      </c>
      <c r="CA19044" s="32" t="str">
        <f t="shared" si="2208"/>
        <v/>
      </c>
      <c r="CB19044" s="33">
        <f>IF(COUNTIF($CD$7:CD19044,CD19044)=1,CD19044,CD19044+COUNTIF($CD$6:CD19043,CD19044))</f>
        <v>61942</v>
      </c>
      <c r="CC19044" s="34">
        <f t="shared" si="2209"/>
        <v>55153</v>
      </c>
      <c r="CD19044" s="32">
        <f t="shared" si="2210"/>
        <v>55153</v>
      </c>
      <c r="CE19044" s="32">
        <f t="shared" si="2211"/>
        <v>0</v>
      </c>
      <c r="CF19044" s="32">
        <f t="shared" si="2212"/>
        <v>0</v>
      </c>
      <c r="CG19044" s="32" t="str">
        <f t="shared" si="2213"/>
        <v/>
      </c>
      <c r="CH19044" s="32">
        <v>39</v>
      </c>
      <c r="CI19044" s="32" t="s">
        <v>15</v>
      </c>
      <c r="CJ19044" s="32" t="str">
        <f t="shared" si="2214"/>
        <v/>
      </c>
      <c r="CK19044" s="32" t="str">
        <f t="shared" si="2215"/>
        <v/>
      </c>
      <c r="CL19044" s="32" t="str">
        <f t="shared" si="2216"/>
        <v/>
      </c>
      <c r="CM19044" s="32" t="str">
        <f t="shared" si="2217"/>
        <v/>
      </c>
      <c r="CN19044" s="32" t="str">
        <f t="shared" si="2218"/>
        <v/>
      </c>
    </row>
    <row r="19045" spans="71:92" x14ac:dyDescent="0.3">
      <c r="BS19045" s="32" t="str">
        <f>IF(Kiadasi_kiseroiv!$K$2=BT19045,BV19045,"")</f>
        <v/>
      </c>
      <c r="BT19045" s="34" t="str">
        <f t="shared" si="2201"/>
        <v/>
      </c>
      <c r="BU19045" s="32" t="str">
        <f t="shared" si="2202"/>
        <v/>
      </c>
      <c r="BV19045" s="32" t="str">
        <f t="shared" si="2203"/>
        <v/>
      </c>
      <c r="BW19045" s="32" t="str">
        <f t="shared" si="2204"/>
        <v/>
      </c>
      <c r="BX19045" s="32" t="str">
        <f t="shared" si="2205"/>
        <v/>
      </c>
      <c r="BY19045" s="32" t="str">
        <f t="shared" si="2206"/>
        <v/>
      </c>
      <c r="BZ19045" s="32" t="str">
        <f t="shared" si="2207"/>
        <v/>
      </c>
      <c r="CA19045" s="32" t="str">
        <f t="shared" si="2208"/>
        <v/>
      </c>
      <c r="CB19045" s="33">
        <f>IF(COUNTIF($CD$7:CD19045,CD19045)=1,CD19045,CD19045+COUNTIF($CD$6:CD19044,CD19045))</f>
        <v>61943</v>
      </c>
      <c r="CC19045" s="34">
        <f t="shared" si="2209"/>
        <v>55153</v>
      </c>
      <c r="CD19045" s="32">
        <f t="shared" si="2210"/>
        <v>55153</v>
      </c>
      <c r="CE19045" s="32">
        <f t="shared" si="2211"/>
        <v>0</v>
      </c>
      <c r="CF19045" s="32">
        <f t="shared" si="2212"/>
        <v>0</v>
      </c>
      <c r="CG19045" s="32" t="str">
        <f t="shared" si="2213"/>
        <v/>
      </c>
      <c r="CH19045" s="32">
        <v>40</v>
      </c>
      <c r="CI19045" s="32" t="s">
        <v>15</v>
      </c>
      <c r="CJ19045" s="32" t="str">
        <f t="shared" si="2214"/>
        <v/>
      </c>
      <c r="CK19045" s="32" t="str">
        <f t="shared" si="2215"/>
        <v/>
      </c>
      <c r="CL19045" s="32" t="str">
        <f t="shared" si="2216"/>
        <v/>
      </c>
      <c r="CM19045" s="32" t="str">
        <f t="shared" si="2217"/>
        <v/>
      </c>
      <c r="CN19045" s="32" t="str">
        <f t="shared" si="2218"/>
        <v/>
      </c>
    </row>
    <row r="19046" spans="71:92" x14ac:dyDescent="0.3">
      <c r="BS19046" s="32" t="str">
        <f>IF(Kiadasi_kiseroiv!$K$2=BT19046,BV19046,"")</f>
        <v/>
      </c>
      <c r="BT19046" s="34" t="str">
        <f t="shared" si="2201"/>
        <v/>
      </c>
      <c r="BU19046" s="32" t="str">
        <f t="shared" si="2202"/>
        <v/>
      </c>
      <c r="BV19046" s="32" t="str">
        <f t="shared" si="2203"/>
        <v/>
      </c>
      <c r="BW19046" s="32" t="str">
        <f t="shared" si="2204"/>
        <v/>
      </c>
      <c r="BX19046" s="32" t="str">
        <f t="shared" si="2205"/>
        <v/>
      </c>
      <c r="BY19046" s="32" t="str">
        <f t="shared" si="2206"/>
        <v/>
      </c>
      <c r="BZ19046" s="32" t="str">
        <f t="shared" si="2207"/>
        <v/>
      </c>
      <c r="CA19046" s="32" t="str">
        <f t="shared" si="2208"/>
        <v/>
      </c>
      <c r="CB19046" s="33">
        <f>IF(COUNTIF($CD$7:CD19046,CD19046)=1,CD19046,CD19046+COUNTIF($CD$6:CD19045,CD19046))</f>
        <v>61944</v>
      </c>
      <c r="CC19046" s="34">
        <f t="shared" si="2209"/>
        <v>55153</v>
      </c>
      <c r="CD19046" s="32">
        <f t="shared" si="2210"/>
        <v>55153</v>
      </c>
      <c r="CE19046" s="32">
        <f t="shared" si="2211"/>
        <v>0</v>
      </c>
      <c r="CF19046" s="32">
        <f t="shared" si="2212"/>
        <v>0</v>
      </c>
      <c r="CG19046" s="32" t="str">
        <f t="shared" si="2213"/>
        <v/>
      </c>
      <c r="CH19046" s="32">
        <v>41</v>
      </c>
      <c r="CI19046" s="32" t="s">
        <v>15</v>
      </c>
      <c r="CJ19046" s="32" t="str">
        <f t="shared" si="2214"/>
        <v/>
      </c>
      <c r="CK19046" s="32" t="str">
        <f t="shared" si="2215"/>
        <v/>
      </c>
      <c r="CL19046" s="32" t="str">
        <f t="shared" si="2216"/>
        <v/>
      </c>
      <c r="CM19046" s="32" t="str">
        <f t="shared" si="2217"/>
        <v/>
      </c>
      <c r="CN19046" s="32" t="str">
        <f t="shared" si="2218"/>
        <v/>
      </c>
    </row>
    <row r="19047" spans="71:92" x14ac:dyDescent="0.3">
      <c r="BS19047" s="32" t="str">
        <f>IF(Kiadasi_kiseroiv!$K$2=BT19047,BV19047,"")</f>
        <v/>
      </c>
      <c r="BT19047" s="34" t="str">
        <f t="shared" si="2201"/>
        <v/>
      </c>
      <c r="BU19047" s="32" t="str">
        <f t="shared" si="2202"/>
        <v/>
      </c>
      <c r="BV19047" s="32" t="str">
        <f t="shared" si="2203"/>
        <v/>
      </c>
      <c r="BW19047" s="32" t="str">
        <f t="shared" si="2204"/>
        <v/>
      </c>
      <c r="BX19047" s="32" t="str">
        <f t="shared" si="2205"/>
        <v/>
      </c>
      <c r="BY19047" s="32" t="str">
        <f t="shared" si="2206"/>
        <v/>
      </c>
      <c r="BZ19047" s="32" t="str">
        <f t="shared" si="2207"/>
        <v/>
      </c>
      <c r="CA19047" s="32" t="str">
        <f t="shared" si="2208"/>
        <v/>
      </c>
      <c r="CB19047" s="33">
        <f>IF(COUNTIF($CD$7:CD19047,CD19047)=1,CD19047,CD19047+COUNTIF($CD$6:CD19046,CD19047))</f>
        <v>61945</v>
      </c>
      <c r="CC19047" s="34">
        <f t="shared" si="2209"/>
        <v>55153</v>
      </c>
      <c r="CD19047" s="32">
        <f t="shared" si="2210"/>
        <v>55153</v>
      </c>
      <c r="CE19047" s="32">
        <f t="shared" si="2211"/>
        <v>0</v>
      </c>
      <c r="CF19047" s="32">
        <f t="shared" si="2212"/>
        <v>0</v>
      </c>
      <c r="CG19047" s="32" t="str">
        <f t="shared" si="2213"/>
        <v/>
      </c>
      <c r="CH19047" s="32">
        <v>42</v>
      </c>
      <c r="CI19047" s="32" t="s">
        <v>15</v>
      </c>
      <c r="CJ19047" s="32" t="str">
        <f t="shared" si="2214"/>
        <v/>
      </c>
      <c r="CK19047" s="32" t="str">
        <f t="shared" si="2215"/>
        <v/>
      </c>
      <c r="CL19047" s="32" t="str">
        <f t="shared" si="2216"/>
        <v/>
      </c>
      <c r="CM19047" s="32" t="str">
        <f t="shared" si="2217"/>
        <v/>
      </c>
      <c r="CN19047" s="32" t="str">
        <f t="shared" si="2218"/>
        <v/>
      </c>
    </row>
    <row r="19048" spans="71:92" x14ac:dyDescent="0.3">
      <c r="BS19048" s="32" t="str">
        <f>IF(Kiadasi_kiseroiv!$K$2=BT19048,BV19048,"")</f>
        <v/>
      </c>
      <c r="BT19048" s="34" t="str">
        <f t="shared" si="2201"/>
        <v/>
      </c>
      <c r="BU19048" s="32" t="str">
        <f t="shared" si="2202"/>
        <v/>
      </c>
      <c r="BV19048" s="32" t="str">
        <f t="shared" si="2203"/>
        <v/>
      </c>
      <c r="BW19048" s="32" t="str">
        <f t="shared" si="2204"/>
        <v/>
      </c>
      <c r="BX19048" s="32" t="str">
        <f t="shared" si="2205"/>
        <v/>
      </c>
      <c r="BY19048" s="32" t="str">
        <f t="shared" si="2206"/>
        <v/>
      </c>
      <c r="BZ19048" s="32" t="str">
        <f t="shared" si="2207"/>
        <v/>
      </c>
      <c r="CA19048" s="32" t="str">
        <f t="shared" si="2208"/>
        <v/>
      </c>
      <c r="CB19048" s="33">
        <f>IF(COUNTIF($CD$7:CD19048,CD19048)=1,CD19048,CD19048+COUNTIF($CD$6:CD19047,CD19048))</f>
        <v>61946</v>
      </c>
      <c r="CC19048" s="34">
        <f t="shared" si="2209"/>
        <v>55153</v>
      </c>
      <c r="CD19048" s="32">
        <f t="shared" si="2210"/>
        <v>55153</v>
      </c>
      <c r="CE19048" s="32">
        <f t="shared" si="2211"/>
        <v>0</v>
      </c>
      <c r="CF19048" s="32">
        <f t="shared" si="2212"/>
        <v>0</v>
      </c>
      <c r="CG19048" s="32" t="str">
        <f t="shared" si="2213"/>
        <v/>
      </c>
      <c r="CH19048" s="32">
        <v>43</v>
      </c>
      <c r="CI19048" s="32" t="s">
        <v>15</v>
      </c>
      <c r="CJ19048" s="32" t="str">
        <f t="shared" si="2214"/>
        <v/>
      </c>
      <c r="CK19048" s="32" t="str">
        <f t="shared" si="2215"/>
        <v/>
      </c>
      <c r="CL19048" s="32" t="str">
        <f t="shared" si="2216"/>
        <v/>
      </c>
      <c r="CM19048" s="32" t="str">
        <f t="shared" si="2217"/>
        <v/>
      </c>
      <c r="CN19048" s="32" t="str">
        <f t="shared" si="2218"/>
        <v/>
      </c>
    </row>
    <row r="19049" spans="71:92" x14ac:dyDescent="0.3">
      <c r="BS19049" s="32" t="str">
        <f>IF(Kiadasi_kiseroiv!$K$2=BT19049,BV19049,"")</f>
        <v/>
      </c>
      <c r="BT19049" s="34" t="str">
        <f t="shared" si="2201"/>
        <v/>
      </c>
      <c r="BU19049" s="32" t="str">
        <f t="shared" si="2202"/>
        <v/>
      </c>
      <c r="BV19049" s="32" t="str">
        <f t="shared" si="2203"/>
        <v/>
      </c>
      <c r="BW19049" s="32" t="str">
        <f t="shared" si="2204"/>
        <v/>
      </c>
      <c r="BX19049" s="32" t="str">
        <f t="shared" si="2205"/>
        <v/>
      </c>
      <c r="BY19049" s="32" t="str">
        <f t="shared" si="2206"/>
        <v/>
      </c>
      <c r="BZ19049" s="32" t="str">
        <f t="shared" si="2207"/>
        <v/>
      </c>
      <c r="CA19049" s="32" t="str">
        <f t="shared" si="2208"/>
        <v/>
      </c>
      <c r="CB19049" s="33">
        <f>IF(COUNTIF($CD$7:CD19049,CD19049)=1,CD19049,CD19049+COUNTIF($CD$6:CD19048,CD19049))</f>
        <v>61947</v>
      </c>
      <c r="CC19049" s="34">
        <f t="shared" si="2209"/>
        <v>55153</v>
      </c>
      <c r="CD19049" s="32">
        <f t="shared" si="2210"/>
        <v>55153</v>
      </c>
      <c r="CE19049" s="32">
        <f t="shared" si="2211"/>
        <v>0</v>
      </c>
      <c r="CF19049" s="32">
        <f t="shared" si="2212"/>
        <v>0</v>
      </c>
      <c r="CG19049" s="32" t="str">
        <f t="shared" si="2213"/>
        <v/>
      </c>
      <c r="CH19049" s="32">
        <v>44</v>
      </c>
      <c r="CI19049" s="32" t="s">
        <v>15</v>
      </c>
      <c r="CJ19049" s="32" t="str">
        <f t="shared" si="2214"/>
        <v/>
      </c>
      <c r="CK19049" s="32" t="str">
        <f t="shared" si="2215"/>
        <v/>
      </c>
      <c r="CL19049" s="32" t="str">
        <f t="shared" si="2216"/>
        <v/>
      </c>
      <c r="CM19049" s="32" t="str">
        <f t="shared" si="2217"/>
        <v/>
      </c>
      <c r="CN19049" s="32" t="str">
        <f t="shared" si="2218"/>
        <v/>
      </c>
    </row>
    <row r="19050" spans="71:92" x14ac:dyDescent="0.3">
      <c r="BS19050" s="32" t="str">
        <f>IF(Kiadasi_kiseroiv!$K$2=BT19050,BV19050,"")</f>
        <v/>
      </c>
      <c r="BT19050" s="34" t="str">
        <f t="shared" si="2201"/>
        <v/>
      </c>
      <c r="BU19050" s="32" t="str">
        <f t="shared" si="2202"/>
        <v/>
      </c>
      <c r="BV19050" s="32" t="str">
        <f t="shared" si="2203"/>
        <v/>
      </c>
      <c r="BW19050" s="32" t="str">
        <f t="shared" si="2204"/>
        <v/>
      </c>
      <c r="BX19050" s="32" t="str">
        <f t="shared" si="2205"/>
        <v/>
      </c>
      <c r="BY19050" s="32" t="str">
        <f t="shared" si="2206"/>
        <v/>
      </c>
      <c r="BZ19050" s="32" t="str">
        <f t="shared" si="2207"/>
        <v/>
      </c>
      <c r="CA19050" s="32" t="str">
        <f t="shared" si="2208"/>
        <v/>
      </c>
      <c r="CB19050" s="33">
        <f>IF(COUNTIF($CD$7:CD19050,CD19050)=1,CD19050,CD19050+COUNTIF($CD$6:CD19049,CD19050))</f>
        <v>61948</v>
      </c>
      <c r="CC19050" s="34">
        <f t="shared" si="2209"/>
        <v>55153</v>
      </c>
      <c r="CD19050" s="32">
        <f t="shared" si="2210"/>
        <v>55153</v>
      </c>
      <c r="CE19050" s="32">
        <f t="shared" si="2211"/>
        <v>0</v>
      </c>
      <c r="CF19050" s="32">
        <f t="shared" si="2212"/>
        <v>0</v>
      </c>
      <c r="CG19050" s="32" t="str">
        <f t="shared" si="2213"/>
        <v/>
      </c>
      <c r="CH19050" s="32">
        <v>45</v>
      </c>
      <c r="CI19050" s="32" t="s">
        <v>15</v>
      </c>
      <c r="CJ19050" s="32" t="str">
        <f t="shared" si="2214"/>
        <v/>
      </c>
      <c r="CK19050" s="32" t="str">
        <f t="shared" si="2215"/>
        <v/>
      </c>
      <c r="CL19050" s="32" t="str">
        <f t="shared" si="2216"/>
        <v/>
      </c>
      <c r="CM19050" s="32" t="str">
        <f t="shared" si="2217"/>
        <v/>
      </c>
      <c r="CN19050" s="32" t="str">
        <f t="shared" si="2218"/>
        <v/>
      </c>
    </row>
    <row r="19051" spans="71:92" x14ac:dyDescent="0.3">
      <c r="BS19051" s="32" t="str">
        <f>IF(Kiadasi_kiseroiv!$K$2=BT19051,BV19051,"")</f>
        <v/>
      </c>
      <c r="BT19051" s="34" t="str">
        <f t="shared" si="2201"/>
        <v/>
      </c>
      <c r="BU19051" s="32" t="str">
        <f t="shared" si="2202"/>
        <v/>
      </c>
      <c r="BV19051" s="32" t="str">
        <f t="shared" si="2203"/>
        <v/>
      </c>
      <c r="BW19051" s="32" t="str">
        <f t="shared" si="2204"/>
        <v/>
      </c>
      <c r="BX19051" s="32" t="str">
        <f t="shared" si="2205"/>
        <v/>
      </c>
      <c r="BY19051" s="32" t="str">
        <f t="shared" si="2206"/>
        <v/>
      </c>
      <c r="BZ19051" s="32" t="str">
        <f t="shared" si="2207"/>
        <v/>
      </c>
      <c r="CA19051" s="32" t="str">
        <f t="shared" si="2208"/>
        <v/>
      </c>
      <c r="CB19051" s="33">
        <f>IF(COUNTIF($CD$7:CD19051,CD19051)=1,CD19051,CD19051+COUNTIF($CD$6:CD19050,CD19051))</f>
        <v>61949</v>
      </c>
      <c r="CC19051" s="34">
        <f t="shared" si="2209"/>
        <v>55153</v>
      </c>
      <c r="CD19051" s="32">
        <f t="shared" si="2210"/>
        <v>55153</v>
      </c>
      <c r="CE19051" s="32">
        <f t="shared" si="2211"/>
        <v>0</v>
      </c>
      <c r="CF19051" s="32">
        <f t="shared" si="2212"/>
        <v>0</v>
      </c>
      <c r="CG19051" s="32" t="str">
        <f t="shared" si="2213"/>
        <v/>
      </c>
      <c r="CH19051" s="32">
        <v>46</v>
      </c>
      <c r="CI19051" s="32" t="s">
        <v>15</v>
      </c>
      <c r="CJ19051" s="32" t="str">
        <f t="shared" si="2214"/>
        <v/>
      </c>
      <c r="CK19051" s="32" t="str">
        <f t="shared" si="2215"/>
        <v/>
      </c>
      <c r="CL19051" s="32" t="str">
        <f t="shared" si="2216"/>
        <v/>
      </c>
      <c r="CM19051" s="32" t="str">
        <f t="shared" si="2217"/>
        <v/>
      </c>
      <c r="CN19051" s="32" t="str">
        <f t="shared" si="2218"/>
        <v/>
      </c>
    </row>
    <row r="19052" spans="71:92" x14ac:dyDescent="0.3">
      <c r="BS19052" s="32" t="str">
        <f>IF(Kiadasi_kiseroiv!$K$2=BT19052,BV19052,"")</f>
        <v/>
      </c>
      <c r="BT19052" s="34" t="str">
        <f t="shared" si="2201"/>
        <v/>
      </c>
      <c r="BU19052" s="32" t="str">
        <f t="shared" si="2202"/>
        <v/>
      </c>
      <c r="BV19052" s="32" t="str">
        <f t="shared" si="2203"/>
        <v/>
      </c>
      <c r="BW19052" s="32" t="str">
        <f t="shared" si="2204"/>
        <v/>
      </c>
      <c r="BX19052" s="32" t="str">
        <f t="shared" si="2205"/>
        <v/>
      </c>
      <c r="BY19052" s="32" t="str">
        <f t="shared" si="2206"/>
        <v/>
      </c>
      <c r="BZ19052" s="32" t="str">
        <f t="shared" si="2207"/>
        <v/>
      </c>
      <c r="CA19052" s="32" t="str">
        <f t="shared" si="2208"/>
        <v/>
      </c>
      <c r="CB19052" s="33">
        <f>IF(COUNTIF($CD$7:CD19052,CD19052)=1,CD19052,CD19052+COUNTIF($CD$6:CD19051,CD19052))</f>
        <v>61950</v>
      </c>
      <c r="CC19052" s="34">
        <f t="shared" si="2209"/>
        <v>55153</v>
      </c>
      <c r="CD19052" s="32">
        <f t="shared" si="2210"/>
        <v>55153</v>
      </c>
      <c r="CE19052" s="32">
        <f t="shared" si="2211"/>
        <v>0</v>
      </c>
      <c r="CF19052" s="32">
        <f t="shared" si="2212"/>
        <v>0</v>
      </c>
      <c r="CG19052" s="32" t="str">
        <f t="shared" si="2213"/>
        <v/>
      </c>
      <c r="CH19052" s="32">
        <v>47</v>
      </c>
      <c r="CI19052" s="32" t="s">
        <v>15</v>
      </c>
      <c r="CJ19052" s="32" t="str">
        <f t="shared" si="2214"/>
        <v/>
      </c>
      <c r="CK19052" s="32" t="str">
        <f t="shared" si="2215"/>
        <v/>
      </c>
      <c r="CL19052" s="32" t="str">
        <f t="shared" si="2216"/>
        <v/>
      </c>
      <c r="CM19052" s="32" t="str">
        <f t="shared" si="2217"/>
        <v/>
      </c>
      <c r="CN19052" s="32" t="str">
        <f t="shared" si="2218"/>
        <v/>
      </c>
    </row>
    <row r="19053" spans="71:92" x14ac:dyDescent="0.3">
      <c r="BS19053" s="32" t="str">
        <f>IF(Kiadasi_kiseroiv!$K$2=BT19053,BV19053,"")</f>
        <v/>
      </c>
      <c r="BT19053" s="34" t="str">
        <f t="shared" si="2201"/>
        <v/>
      </c>
      <c r="BU19053" s="32" t="str">
        <f t="shared" si="2202"/>
        <v/>
      </c>
      <c r="BV19053" s="32" t="str">
        <f t="shared" si="2203"/>
        <v/>
      </c>
      <c r="BW19053" s="32" t="str">
        <f t="shared" si="2204"/>
        <v/>
      </c>
      <c r="BX19053" s="32" t="str">
        <f t="shared" si="2205"/>
        <v/>
      </c>
      <c r="BY19053" s="32" t="str">
        <f t="shared" si="2206"/>
        <v/>
      </c>
      <c r="BZ19053" s="32" t="str">
        <f t="shared" si="2207"/>
        <v/>
      </c>
      <c r="CA19053" s="32" t="str">
        <f t="shared" si="2208"/>
        <v/>
      </c>
      <c r="CB19053" s="33">
        <f>IF(COUNTIF($CD$7:CD19053,CD19053)=1,CD19053,CD19053+COUNTIF($CD$6:CD19052,CD19053))</f>
        <v>61951</v>
      </c>
      <c r="CC19053" s="34">
        <f t="shared" si="2209"/>
        <v>55153</v>
      </c>
      <c r="CD19053" s="32">
        <f t="shared" si="2210"/>
        <v>55153</v>
      </c>
      <c r="CE19053" s="32">
        <f t="shared" si="2211"/>
        <v>0</v>
      </c>
      <c r="CF19053" s="32">
        <f t="shared" si="2212"/>
        <v>0</v>
      </c>
      <c r="CG19053" s="32" t="str">
        <f t="shared" si="2213"/>
        <v/>
      </c>
      <c r="CH19053" s="32">
        <v>48</v>
      </c>
      <c r="CI19053" s="32" t="s">
        <v>15</v>
      </c>
      <c r="CJ19053" s="32" t="str">
        <f t="shared" si="2214"/>
        <v/>
      </c>
      <c r="CK19053" s="32" t="str">
        <f t="shared" si="2215"/>
        <v/>
      </c>
      <c r="CL19053" s="32" t="str">
        <f t="shared" si="2216"/>
        <v/>
      </c>
      <c r="CM19053" s="32" t="str">
        <f t="shared" si="2217"/>
        <v/>
      </c>
      <c r="CN19053" s="32" t="str">
        <f t="shared" si="2218"/>
        <v/>
      </c>
    </row>
    <row r="19054" spans="71:92" x14ac:dyDescent="0.3">
      <c r="BS19054" s="32" t="str">
        <f>IF(Kiadasi_kiseroiv!$K$2=BT19054,BV19054,"")</f>
        <v/>
      </c>
      <c r="BT19054" s="34" t="str">
        <f t="shared" si="2201"/>
        <v/>
      </c>
      <c r="BU19054" s="32" t="str">
        <f t="shared" si="2202"/>
        <v/>
      </c>
      <c r="BV19054" s="32" t="str">
        <f t="shared" si="2203"/>
        <v/>
      </c>
      <c r="BW19054" s="32" t="str">
        <f t="shared" si="2204"/>
        <v/>
      </c>
      <c r="BX19054" s="32" t="str">
        <f t="shared" si="2205"/>
        <v/>
      </c>
      <c r="BY19054" s="32" t="str">
        <f t="shared" si="2206"/>
        <v/>
      </c>
      <c r="BZ19054" s="32" t="str">
        <f t="shared" si="2207"/>
        <v/>
      </c>
      <c r="CA19054" s="32" t="str">
        <f t="shared" si="2208"/>
        <v/>
      </c>
      <c r="CB19054" s="33">
        <f>IF(COUNTIF($CD$7:CD19054,CD19054)=1,CD19054,CD19054+COUNTIF($CD$6:CD19053,CD19054))</f>
        <v>61952</v>
      </c>
      <c r="CC19054" s="34">
        <f t="shared" si="2209"/>
        <v>55153</v>
      </c>
      <c r="CD19054" s="32">
        <f t="shared" si="2210"/>
        <v>55153</v>
      </c>
      <c r="CE19054" s="32">
        <f t="shared" si="2211"/>
        <v>0</v>
      </c>
      <c r="CF19054" s="32">
        <f t="shared" si="2212"/>
        <v>0</v>
      </c>
      <c r="CG19054" s="32" t="str">
        <f t="shared" si="2213"/>
        <v/>
      </c>
      <c r="CH19054" s="32">
        <v>49</v>
      </c>
      <c r="CI19054" s="32" t="s">
        <v>15</v>
      </c>
      <c r="CJ19054" s="32" t="str">
        <f t="shared" si="2214"/>
        <v/>
      </c>
      <c r="CK19054" s="32" t="str">
        <f t="shared" si="2215"/>
        <v/>
      </c>
      <c r="CL19054" s="32" t="str">
        <f t="shared" si="2216"/>
        <v/>
      </c>
      <c r="CM19054" s="32" t="str">
        <f t="shared" si="2217"/>
        <v/>
      </c>
      <c r="CN19054" s="32" t="str">
        <f t="shared" si="2218"/>
        <v/>
      </c>
    </row>
    <row r="19055" spans="71:92" x14ac:dyDescent="0.3">
      <c r="BS19055" s="32" t="str">
        <f>IF(Kiadasi_kiseroiv!$K$2=BT19055,BV19055,"")</f>
        <v/>
      </c>
      <c r="BT19055" s="34" t="str">
        <f t="shared" si="2201"/>
        <v/>
      </c>
      <c r="BU19055" s="32" t="str">
        <f t="shared" si="2202"/>
        <v/>
      </c>
      <c r="BV19055" s="32" t="str">
        <f t="shared" si="2203"/>
        <v/>
      </c>
      <c r="BW19055" s="32" t="str">
        <f t="shared" si="2204"/>
        <v/>
      </c>
      <c r="BX19055" s="32" t="str">
        <f t="shared" si="2205"/>
        <v/>
      </c>
      <c r="BY19055" s="32" t="str">
        <f t="shared" si="2206"/>
        <v/>
      </c>
      <c r="BZ19055" s="32" t="str">
        <f t="shared" si="2207"/>
        <v/>
      </c>
      <c r="CA19055" s="32" t="str">
        <f t="shared" si="2208"/>
        <v/>
      </c>
      <c r="CB19055" s="33">
        <f>IF(COUNTIF($CD$7:CD19055,CD19055)=1,CD19055,CD19055+COUNTIF($CD$6:CD19054,CD19055))</f>
        <v>61953</v>
      </c>
      <c r="CC19055" s="34">
        <f t="shared" si="2209"/>
        <v>55153</v>
      </c>
      <c r="CD19055" s="32">
        <f t="shared" si="2210"/>
        <v>55153</v>
      </c>
      <c r="CE19055" s="32">
        <f t="shared" si="2211"/>
        <v>0</v>
      </c>
      <c r="CF19055" s="32">
        <f t="shared" si="2212"/>
        <v>0</v>
      </c>
      <c r="CG19055" s="32" t="str">
        <f t="shared" si="2213"/>
        <v/>
      </c>
      <c r="CH19055" s="32">
        <v>50</v>
      </c>
      <c r="CI19055" s="32" t="s">
        <v>15</v>
      </c>
      <c r="CJ19055" s="32" t="str">
        <f t="shared" si="2214"/>
        <v/>
      </c>
      <c r="CK19055" s="32" t="str">
        <f t="shared" si="2215"/>
        <v/>
      </c>
      <c r="CL19055" s="32" t="str">
        <f t="shared" si="2216"/>
        <v/>
      </c>
      <c r="CM19055" s="32" t="str">
        <f t="shared" si="2217"/>
        <v/>
      </c>
      <c r="CN19055" s="32" t="str">
        <f t="shared" si="2218"/>
        <v/>
      </c>
    </row>
    <row r="19056" spans="71:92" x14ac:dyDescent="0.3">
      <c r="BS19056" s="32" t="str">
        <f>IF(Kiadasi_kiseroiv!$K$2=BT19056,BV19056,"")</f>
        <v/>
      </c>
      <c r="BT19056" s="34" t="str">
        <f t="shared" si="2201"/>
        <v/>
      </c>
      <c r="BU19056" s="32" t="str">
        <f t="shared" si="2202"/>
        <v/>
      </c>
      <c r="BV19056" s="32" t="str">
        <f t="shared" si="2203"/>
        <v/>
      </c>
      <c r="BW19056" s="32" t="str">
        <f t="shared" si="2204"/>
        <v/>
      </c>
      <c r="BX19056" s="32" t="str">
        <f t="shared" si="2205"/>
        <v/>
      </c>
      <c r="BY19056" s="32" t="str">
        <f t="shared" si="2206"/>
        <v/>
      </c>
      <c r="BZ19056" s="32" t="str">
        <f t="shared" si="2207"/>
        <v/>
      </c>
      <c r="CA19056" s="32" t="str">
        <f t="shared" si="2208"/>
        <v/>
      </c>
      <c r="CB19056" s="33">
        <f>IF(COUNTIF($CD$7:CD19056,CD19056)=1,CD19056,CD19056+COUNTIF($CD$6:CD19055,CD19056))</f>
        <v>61954</v>
      </c>
      <c r="CC19056" s="34">
        <f t="shared" si="2209"/>
        <v>55153</v>
      </c>
      <c r="CD19056" s="32">
        <f t="shared" si="2210"/>
        <v>55153</v>
      </c>
      <c r="CE19056" s="32">
        <f t="shared" si="2211"/>
        <v>0</v>
      </c>
      <c r="CF19056" s="32">
        <f t="shared" si="2212"/>
        <v>0</v>
      </c>
      <c r="CG19056" s="32" t="str">
        <f t="shared" si="2213"/>
        <v/>
      </c>
      <c r="CH19056" s="32">
        <v>51</v>
      </c>
      <c r="CI19056" s="32" t="s">
        <v>15</v>
      </c>
      <c r="CJ19056" s="32" t="str">
        <f t="shared" si="2214"/>
        <v/>
      </c>
      <c r="CK19056" s="32" t="str">
        <f t="shared" si="2215"/>
        <v/>
      </c>
      <c r="CL19056" s="32" t="str">
        <f t="shared" si="2216"/>
        <v/>
      </c>
      <c r="CM19056" s="32" t="str">
        <f t="shared" si="2217"/>
        <v/>
      </c>
      <c r="CN19056" s="32" t="str">
        <f t="shared" si="2218"/>
        <v/>
      </c>
    </row>
    <row r="19057" spans="71:92" x14ac:dyDescent="0.3">
      <c r="BS19057" s="32" t="str">
        <f>IF(Kiadasi_kiseroiv!$K$2=BT19057,BV19057,"")</f>
        <v/>
      </c>
      <c r="BT19057" s="34" t="str">
        <f t="shared" si="2201"/>
        <v/>
      </c>
      <c r="BU19057" s="32" t="str">
        <f t="shared" si="2202"/>
        <v/>
      </c>
      <c r="BV19057" s="32" t="str">
        <f t="shared" si="2203"/>
        <v/>
      </c>
      <c r="BW19057" s="32" t="str">
        <f t="shared" si="2204"/>
        <v/>
      </c>
      <c r="BX19057" s="32" t="str">
        <f t="shared" si="2205"/>
        <v/>
      </c>
      <c r="BY19057" s="32" t="str">
        <f t="shared" si="2206"/>
        <v/>
      </c>
      <c r="BZ19057" s="32" t="str">
        <f t="shared" si="2207"/>
        <v/>
      </c>
      <c r="CA19057" s="32" t="str">
        <f t="shared" si="2208"/>
        <v/>
      </c>
      <c r="CB19057" s="33">
        <f>IF(COUNTIF($CD$7:CD19057,CD19057)=1,CD19057,CD19057+COUNTIF($CD$6:CD19056,CD19057))</f>
        <v>61955</v>
      </c>
      <c r="CC19057" s="34">
        <f t="shared" si="2209"/>
        <v>55153</v>
      </c>
      <c r="CD19057" s="32">
        <f t="shared" si="2210"/>
        <v>55153</v>
      </c>
      <c r="CE19057" s="32">
        <f t="shared" si="2211"/>
        <v>0</v>
      </c>
      <c r="CF19057" s="32">
        <f t="shared" si="2212"/>
        <v>0</v>
      </c>
      <c r="CG19057" s="32" t="str">
        <f t="shared" si="2213"/>
        <v/>
      </c>
      <c r="CH19057" s="32">
        <v>52</v>
      </c>
      <c r="CI19057" s="32" t="s">
        <v>15</v>
      </c>
      <c r="CJ19057" s="32" t="str">
        <f t="shared" si="2214"/>
        <v/>
      </c>
      <c r="CK19057" s="32" t="str">
        <f t="shared" si="2215"/>
        <v/>
      </c>
      <c r="CL19057" s="32" t="str">
        <f t="shared" si="2216"/>
        <v/>
      </c>
      <c r="CM19057" s="32" t="str">
        <f t="shared" si="2217"/>
        <v/>
      </c>
      <c r="CN19057" s="32" t="str">
        <f t="shared" si="2218"/>
        <v/>
      </c>
    </row>
    <row r="19058" spans="71:92" x14ac:dyDescent="0.3">
      <c r="BS19058" s="32" t="str">
        <f>IF(Kiadasi_kiseroiv!$K$2=BT19058,BV19058,"")</f>
        <v/>
      </c>
      <c r="BT19058" s="34" t="str">
        <f t="shared" si="2201"/>
        <v/>
      </c>
      <c r="BU19058" s="32" t="str">
        <f t="shared" si="2202"/>
        <v/>
      </c>
      <c r="BV19058" s="32" t="str">
        <f t="shared" si="2203"/>
        <v/>
      </c>
      <c r="BW19058" s="32" t="str">
        <f t="shared" si="2204"/>
        <v/>
      </c>
      <c r="BX19058" s="32" t="str">
        <f t="shared" si="2205"/>
        <v/>
      </c>
      <c r="BY19058" s="32" t="str">
        <f t="shared" si="2206"/>
        <v/>
      </c>
      <c r="BZ19058" s="32" t="str">
        <f t="shared" si="2207"/>
        <v/>
      </c>
      <c r="CA19058" s="32" t="str">
        <f t="shared" si="2208"/>
        <v/>
      </c>
      <c r="CB19058" s="33">
        <f>IF(COUNTIF($CD$7:CD19058,CD19058)=1,CD19058,CD19058+COUNTIF($CD$6:CD19057,CD19058))</f>
        <v>61956</v>
      </c>
      <c r="CC19058" s="34">
        <f t="shared" si="2209"/>
        <v>55153</v>
      </c>
      <c r="CD19058" s="32">
        <f t="shared" si="2210"/>
        <v>55153</v>
      </c>
      <c r="CE19058" s="32">
        <f t="shared" si="2211"/>
        <v>0</v>
      </c>
      <c r="CF19058" s="32">
        <f t="shared" si="2212"/>
        <v>0</v>
      </c>
      <c r="CG19058" s="32" t="str">
        <f t="shared" si="2213"/>
        <v/>
      </c>
      <c r="CH19058" s="32">
        <v>53</v>
      </c>
      <c r="CI19058" s="32" t="s">
        <v>15</v>
      </c>
      <c r="CJ19058" s="32" t="str">
        <f t="shared" si="2214"/>
        <v/>
      </c>
      <c r="CK19058" s="32" t="str">
        <f t="shared" si="2215"/>
        <v/>
      </c>
      <c r="CL19058" s="32" t="str">
        <f t="shared" si="2216"/>
        <v/>
      </c>
      <c r="CM19058" s="32" t="str">
        <f t="shared" si="2217"/>
        <v/>
      </c>
      <c r="CN19058" s="32" t="str">
        <f t="shared" si="2218"/>
        <v/>
      </c>
    </row>
    <row r="19059" spans="71:92" x14ac:dyDescent="0.3">
      <c r="BS19059" s="32" t="str">
        <f>IF(Kiadasi_kiseroiv!$K$2=BT19059,BV19059,"")</f>
        <v/>
      </c>
      <c r="BT19059" s="34" t="str">
        <f t="shared" si="2201"/>
        <v/>
      </c>
      <c r="BU19059" s="32" t="str">
        <f t="shared" si="2202"/>
        <v/>
      </c>
      <c r="BV19059" s="32" t="str">
        <f t="shared" si="2203"/>
        <v/>
      </c>
      <c r="BW19059" s="32" t="str">
        <f t="shared" si="2204"/>
        <v/>
      </c>
      <c r="BX19059" s="32" t="str">
        <f t="shared" si="2205"/>
        <v/>
      </c>
      <c r="BY19059" s="32" t="str">
        <f t="shared" si="2206"/>
        <v/>
      </c>
      <c r="BZ19059" s="32" t="str">
        <f t="shared" si="2207"/>
        <v/>
      </c>
      <c r="CA19059" s="32" t="str">
        <f t="shared" si="2208"/>
        <v/>
      </c>
      <c r="CB19059" s="33">
        <f>IF(COUNTIF($CD$7:CD19059,CD19059)=1,CD19059,CD19059+COUNTIF($CD$6:CD19058,CD19059))</f>
        <v>61957</v>
      </c>
      <c r="CC19059" s="34">
        <f t="shared" si="2209"/>
        <v>55153</v>
      </c>
      <c r="CD19059" s="32">
        <f t="shared" si="2210"/>
        <v>55153</v>
      </c>
      <c r="CE19059" s="32">
        <f t="shared" si="2211"/>
        <v>0</v>
      </c>
      <c r="CF19059" s="32">
        <f t="shared" si="2212"/>
        <v>0</v>
      </c>
      <c r="CG19059" s="32" t="str">
        <f t="shared" si="2213"/>
        <v/>
      </c>
      <c r="CH19059" s="32">
        <v>54</v>
      </c>
      <c r="CI19059" s="32" t="s">
        <v>15</v>
      </c>
      <c r="CJ19059" s="32" t="str">
        <f t="shared" si="2214"/>
        <v/>
      </c>
      <c r="CK19059" s="32" t="str">
        <f t="shared" si="2215"/>
        <v/>
      </c>
      <c r="CL19059" s="32" t="str">
        <f t="shared" si="2216"/>
        <v/>
      </c>
      <c r="CM19059" s="32" t="str">
        <f t="shared" si="2217"/>
        <v/>
      </c>
      <c r="CN19059" s="32" t="str">
        <f t="shared" si="2218"/>
        <v/>
      </c>
    </row>
    <row r="19060" spans="71:92" x14ac:dyDescent="0.3">
      <c r="BS19060" s="32" t="str">
        <f>IF(Kiadasi_kiseroiv!$K$2=BT19060,BV19060,"")</f>
        <v/>
      </c>
      <c r="BT19060" s="34" t="str">
        <f t="shared" si="2201"/>
        <v/>
      </c>
      <c r="BU19060" s="32" t="str">
        <f t="shared" si="2202"/>
        <v/>
      </c>
      <c r="BV19060" s="32" t="str">
        <f t="shared" si="2203"/>
        <v/>
      </c>
      <c r="BW19060" s="32" t="str">
        <f t="shared" si="2204"/>
        <v/>
      </c>
      <c r="BX19060" s="32" t="str">
        <f t="shared" si="2205"/>
        <v/>
      </c>
      <c r="BY19060" s="32" t="str">
        <f t="shared" si="2206"/>
        <v/>
      </c>
      <c r="BZ19060" s="32" t="str">
        <f t="shared" si="2207"/>
        <v/>
      </c>
      <c r="CA19060" s="32" t="str">
        <f t="shared" si="2208"/>
        <v/>
      </c>
      <c r="CB19060" s="33">
        <f>IF(COUNTIF($CD$7:CD19060,CD19060)=1,CD19060,CD19060+COUNTIF($CD$6:CD19059,CD19060))</f>
        <v>61958</v>
      </c>
      <c r="CC19060" s="34">
        <f t="shared" si="2209"/>
        <v>55153</v>
      </c>
      <c r="CD19060" s="32">
        <f t="shared" si="2210"/>
        <v>55153</v>
      </c>
      <c r="CE19060" s="32">
        <f t="shared" si="2211"/>
        <v>0</v>
      </c>
      <c r="CF19060" s="32">
        <f t="shared" si="2212"/>
        <v>0</v>
      </c>
      <c r="CG19060" s="32" t="str">
        <f t="shared" si="2213"/>
        <v/>
      </c>
      <c r="CH19060" s="32">
        <v>55</v>
      </c>
      <c r="CI19060" s="32" t="s">
        <v>15</v>
      </c>
      <c r="CJ19060" s="32" t="str">
        <f t="shared" si="2214"/>
        <v/>
      </c>
      <c r="CK19060" s="32" t="str">
        <f t="shared" si="2215"/>
        <v/>
      </c>
      <c r="CL19060" s="32" t="str">
        <f t="shared" si="2216"/>
        <v/>
      </c>
      <c r="CM19060" s="32" t="str">
        <f t="shared" si="2217"/>
        <v/>
      </c>
      <c r="CN19060" s="32" t="str">
        <f t="shared" si="2218"/>
        <v/>
      </c>
    </row>
    <row r="19061" spans="71:92" x14ac:dyDescent="0.3">
      <c r="BS19061" s="32" t="str">
        <f>IF(Kiadasi_kiseroiv!$K$2=BT19061,BV19061,"")</f>
        <v/>
      </c>
      <c r="BT19061" s="34" t="str">
        <f t="shared" si="2201"/>
        <v/>
      </c>
      <c r="BU19061" s="32" t="str">
        <f t="shared" si="2202"/>
        <v/>
      </c>
      <c r="BV19061" s="32" t="str">
        <f t="shared" si="2203"/>
        <v/>
      </c>
      <c r="BW19061" s="32" t="str">
        <f t="shared" si="2204"/>
        <v/>
      </c>
      <c r="BX19061" s="32" t="str">
        <f t="shared" si="2205"/>
        <v/>
      </c>
      <c r="BY19061" s="32" t="str">
        <f t="shared" si="2206"/>
        <v/>
      </c>
      <c r="BZ19061" s="32" t="str">
        <f t="shared" si="2207"/>
        <v/>
      </c>
      <c r="CA19061" s="32" t="str">
        <f t="shared" si="2208"/>
        <v/>
      </c>
      <c r="CB19061" s="33">
        <f>IF(COUNTIF($CD$7:CD19061,CD19061)=1,CD19061,CD19061+COUNTIF($CD$6:CD19060,CD19061))</f>
        <v>61959</v>
      </c>
      <c r="CC19061" s="34">
        <f t="shared" si="2209"/>
        <v>55153</v>
      </c>
      <c r="CD19061" s="32">
        <f t="shared" si="2210"/>
        <v>55153</v>
      </c>
      <c r="CE19061" s="32">
        <f t="shared" si="2211"/>
        <v>0</v>
      </c>
      <c r="CF19061" s="32">
        <f t="shared" si="2212"/>
        <v>0</v>
      </c>
      <c r="CG19061" s="32" t="str">
        <f t="shared" si="2213"/>
        <v/>
      </c>
      <c r="CH19061" s="32">
        <v>56</v>
      </c>
      <c r="CI19061" s="32" t="s">
        <v>15</v>
      </c>
      <c r="CJ19061" s="32" t="str">
        <f t="shared" si="2214"/>
        <v/>
      </c>
      <c r="CK19061" s="32" t="str">
        <f t="shared" si="2215"/>
        <v/>
      </c>
      <c r="CL19061" s="32" t="str">
        <f t="shared" si="2216"/>
        <v/>
      </c>
      <c r="CM19061" s="32" t="str">
        <f t="shared" si="2217"/>
        <v/>
      </c>
      <c r="CN19061" s="32" t="str">
        <f t="shared" si="2218"/>
        <v/>
      </c>
    </row>
    <row r="19062" spans="71:92" x14ac:dyDescent="0.3">
      <c r="BS19062" s="32" t="str">
        <f>IF(Kiadasi_kiseroiv!$K$2=BT19062,BV19062,"")</f>
        <v/>
      </c>
      <c r="BT19062" s="34" t="str">
        <f t="shared" si="2201"/>
        <v/>
      </c>
      <c r="BU19062" s="32" t="str">
        <f t="shared" si="2202"/>
        <v/>
      </c>
      <c r="BV19062" s="32" t="str">
        <f t="shared" si="2203"/>
        <v/>
      </c>
      <c r="BW19062" s="32" t="str">
        <f t="shared" si="2204"/>
        <v/>
      </c>
      <c r="BX19062" s="32" t="str">
        <f t="shared" si="2205"/>
        <v/>
      </c>
      <c r="BY19062" s="32" t="str">
        <f t="shared" si="2206"/>
        <v/>
      </c>
      <c r="BZ19062" s="32" t="str">
        <f t="shared" si="2207"/>
        <v/>
      </c>
      <c r="CA19062" s="32" t="str">
        <f t="shared" si="2208"/>
        <v/>
      </c>
      <c r="CB19062" s="33">
        <f>IF(COUNTIF($CD$7:CD19062,CD19062)=1,CD19062,CD19062+COUNTIF($CD$6:CD19061,CD19062))</f>
        <v>61960</v>
      </c>
      <c r="CC19062" s="34">
        <f t="shared" si="2209"/>
        <v>55153</v>
      </c>
      <c r="CD19062" s="32">
        <f t="shared" si="2210"/>
        <v>55153</v>
      </c>
      <c r="CE19062" s="32">
        <f t="shared" si="2211"/>
        <v>0</v>
      </c>
      <c r="CF19062" s="32">
        <f t="shared" si="2212"/>
        <v>0</v>
      </c>
      <c r="CG19062" s="32" t="str">
        <f t="shared" si="2213"/>
        <v/>
      </c>
      <c r="CH19062" s="32">
        <v>57</v>
      </c>
      <c r="CI19062" s="32" t="s">
        <v>15</v>
      </c>
      <c r="CJ19062" s="32" t="str">
        <f t="shared" si="2214"/>
        <v/>
      </c>
      <c r="CK19062" s="32" t="str">
        <f t="shared" si="2215"/>
        <v/>
      </c>
      <c r="CL19062" s="32" t="str">
        <f t="shared" si="2216"/>
        <v/>
      </c>
      <c r="CM19062" s="32" t="str">
        <f t="shared" si="2217"/>
        <v/>
      </c>
      <c r="CN19062" s="32" t="str">
        <f t="shared" si="2218"/>
        <v/>
      </c>
    </row>
    <row r="19063" spans="71:92" x14ac:dyDescent="0.3">
      <c r="BS19063" s="32" t="str">
        <f>IF(Kiadasi_kiseroiv!$K$2=BT19063,BV19063,"")</f>
        <v/>
      </c>
      <c r="BT19063" s="34" t="str">
        <f t="shared" si="2201"/>
        <v/>
      </c>
      <c r="BU19063" s="32" t="str">
        <f t="shared" si="2202"/>
        <v/>
      </c>
      <c r="BV19063" s="32" t="str">
        <f t="shared" si="2203"/>
        <v/>
      </c>
      <c r="BW19063" s="32" t="str">
        <f t="shared" si="2204"/>
        <v/>
      </c>
      <c r="BX19063" s="32" t="str">
        <f t="shared" si="2205"/>
        <v/>
      </c>
      <c r="BY19063" s="32" t="str">
        <f t="shared" si="2206"/>
        <v/>
      </c>
      <c r="BZ19063" s="32" t="str">
        <f t="shared" si="2207"/>
        <v/>
      </c>
      <c r="CA19063" s="32" t="str">
        <f t="shared" si="2208"/>
        <v/>
      </c>
      <c r="CB19063" s="33">
        <f>IF(COUNTIF($CD$7:CD19063,CD19063)=1,CD19063,CD19063+COUNTIF($CD$6:CD19062,CD19063))</f>
        <v>61961</v>
      </c>
      <c r="CC19063" s="34">
        <f t="shared" si="2209"/>
        <v>55153</v>
      </c>
      <c r="CD19063" s="32">
        <f t="shared" si="2210"/>
        <v>55153</v>
      </c>
      <c r="CE19063" s="32">
        <f t="shared" si="2211"/>
        <v>0</v>
      </c>
      <c r="CF19063" s="32">
        <f t="shared" si="2212"/>
        <v>0</v>
      </c>
      <c r="CG19063" s="32" t="str">
        <f t="shared" si="2213"/>
        <v/>
      </c>
      <c r="CH19063" s="32">
        <v>58</v>
      </c>
      <c r="CI19063" s="32" t="s">
        <v>15</v>
      </c>
      <c r="CJ19063" s="32" t="str">
        <f t="shared" si="2214"/>
        <v/>
      </c>
      <c r="CK19063" s="32" t="str">
        <f t="shared" si="2215"/>
        <v/>
      </c>
      <c r="CL19063" s="32" t="str">
        <f t="shared" si="2216"/>
        <v/>
      </c>
      <c r="CM19063" s="32" t="str">
        <f t="shared" si="2217"/>
        <v/>
      </c>
      <c r="CN19063" s="32" t="str">
        <f t="shared" si="2218"/>
        <v/>
      </c>
    </row>
    <row r="19064" spans="71:92" x14ac:dyDescent="0.3">
      <c r="BS19064" s="32" t="str">
        <f>IF(Kiadasi_kiseroiv!$K$2=BT19064,BV19064,"")</f>
        <v/>
      </c>
      <c r="BT19064" s="34" t="str">
        <f t="shared" si="2201"/>
        <v/>
      </c>
      <c r="BU19064" s="32" t="str">
        <f t="shared" si="2202"/>
        <v/>
      </c>
      <c r="BV19064" s="32" t="str">
        <f t="shared" si="2203"/>
        <v/>
      </c>
      <c r="BW19064" s="32" t="str">
        <f t="shared" si="2204"/>
        <v/>
      </c>
      <c r="BX19064" s="32" t="str">
        <f t="shared" si="2205"/>
        <v/>
      </c>
      <c r="BY19064" s="32" t="str">
        <f t="shared" si="2206"/>
        <v/>
      </c>
      <c r="BZ19064" s="32" t="str">
        <f t="shared" si="2207"/>
        <v/>
      </c>
      <c r="CA19064" s="32" t="str">
        <f t="shared" si="2208"/>
        <v/>
      </c>
      <c r="CB19064" s="33">
        <f>IF(COUNTIF($CD$7:CD19064,CD19064)=1,CD19064,CD19064+COUNTIF($CD$6:CD19063,CD19064))</f>
        <v>61962</v>
      </c>
      <c r="CC19064" s="34">
        <f t="shared" si="2209"/>
        <v>55153</v>
      </c>
      <c r="CD19064" s="32">
        <f t="shared" si="2210"/>
        <v>55153</v>
      </c>
      <c r="CE19064" s="32">
        <f t="shared" si="2211"/>
        <v>0</v>
      </c>
      <c r="CF19064" s="32">
        <f t="shared" si="2212"/>
        <v>0</v>
      </c>
      <c r="CG19064" s="32" t="str">
        <f t="shared" si="2213"/>
        <v/>
      </c>
      <c r="CH19064" s="32">
        <v>59</v>
      </c>
      <c r="CI19064" s="32" t="s">
        <v>15</v>
      </c>
      <c r="CJ19064" s="32" t="str">
        <f t="shared" si="2214"/>
        <v/>
      </c>
      <c r="CK19064" s="32" t="str">
        <f t="shared" si="2215"/>
        <v/>
      </c>
      <c r="CL19064" s="32" t="str">
        <f t="shared" si="2216"/>
        <v/>
      </c>
      <c r="CM19064" s="32" t="str">
        <f t="shared" si="2217"/>
        <v/>
      </c>
      <c r="CN19064" s="32" t="str">
        <f t="shared" si="2218"/>
        <v/>
      </c>
    </row>
    <row r="19065" spans="71:92" x14ac:dyDescent="0.3">
      <c r="BS19065" s="32" t="str">
        <f>IF(Kiadasi_kiseroiv!$K$2=BT19065,BV19065,"")</f>
        <v/>
      </c>
      <c r="BT19065" s="34" t="str">
        <f t="shared" si="2201"/>
        <v/>
      </c>
      <c r="BU19065" s="32" t="str">
        <f t="shared" si="2202"/>
        <v/>
      </c>
      <c r="BV19065" s="32" t="str">
        <f t="shared" si="2203"/>
        <v/>
      </c>
      <c r="BW19065" s="32" t="str">
        <f t="shared" si="2204"/>
        <v/>
      </c>
      <c r="BX19065" s="32" t="str">
        <f t="shared" si="2205"/>
        <v/>
      </c>
      <c r="BY19065" s="32" t="str">
        <f t="shared" si="2206"/>
        <v/>
      </c>
      <c r="BZ19065" s="32" t="str">
        <f t="shared" si="2207"/>
        <v/>
      </c>
      <c r="CA19065" s="32" t="str">
        <f t="shared" si="2208"/>
        <v/>
      </c>
      <c r="CB19065" s="33">
        <f>IF(COUNTIF($CD$7:CD19065,CD19065)=1,CD19065,CD19065+COUNTIF($CD$6:CD19064,CD19065))</f>
        <v>61963</v>
      </c>
      <c r="CC19065" s="34">
        <f t="shared" si="2209"/>
        <v>55153</v>
      </c>
      <c r="CD19065" s="32">
        <f t="shared" si="2210"/>
        <v>55153</v>
      </c>
      <c r="CE19065" s="32">
        <f t="shared" si="2211"/>
        <v>0</v>
      </c>
      <c r="CF19065" s="32">
        <f t="shared" si="2212"/>
        <v>0</v>
      </c>
      <c r="CG19065" s="32" t="str">
        <f t="shared" si="2213"/>
        <v/>
      </c>
      <c r="CH19065" s="32">
        <v>60</v>
      </c>
      <c r="CI19065" s="32" t="s">
        <v>15</v>
      </c>
      <c r="CJ19065" s="32" t="str">
        <f t="shared" si="2214"/>
        <v/>
      </c>
      <c r="CK19065" s="32" t="str">
        <f t="shared" si="2215"/>
        <v/>
      </c>
      <c r="CL19065" s="32" t="str">
        <f t="shared" si="2216"/>
        <v/>
      </c>
      <c r="CM19065" s="32" t="str">
        <f t="shared" si="2217"/>
        <v/>
      </c>
      <c r="CN19065" s="32" t="str">
        <f t="shared" si="2218"/>
        <v/>
      </c>
    </row>
    <row r="19066" spans="71:92" x14ac:dyDescent="0.3">
      <c r="BS19066" s="32" t="str">
        <f>IF(Kiadasi_kiseroiv!$K$2=BT19066,BV19066,"")</f>
        <v/>
      </c>
      <c r="BT19066" s="34" t="str">
        <f t="shared" si="2201"/>
        <v/>
      </c>
      <c r="BU19066" s="32" t="str">
        <f t="shared" si="2202"/>
        <v/>
      </c>
      <c r="BV19066" s="32" t="str">
        <f t="shared" si="2203"/>
        <v/>
      </c>
      <c r="BW19066" s="32" t="str">
        <f t="shared" si="2204"/>
        <v/>
      </c>
      <c r="BX19066" s="32" t="str">
        <f t="shared" si="2205"/>
        <v/>
      </c>
      <c r="BY19066" s="32" t="str">
        <f t="shared" si="2206"/>
        <v/>
      </c>
      <c r="BZ19066" s="32" t="str">
        <f t="shared" si="2207"/>
        <v/>
      </c>
      <c r="CA19066" s="32" t="str">
        <f t="shared" si="2208"/>
        <v/>
      </c>
      <c r="CB19066" s="33">
        <f>IF(COUNTIF($CD$7:CD19066,CD19066)=1,CD19066,CD19066+COUNTIF($CD$6:CD19065,CD19066))</f>
        <v>61964</v>
      </c>
      <c r="CC19066" s="34">
        <f t="shared" si="2209"/>
        <v>55153</v>
      </c>
      <c r="CD19066" s="32">
        <f t="shared" si="2210"/>
        <v>55153</v>
      </c>
      <c r="CE19066" s="32">
        <f t="shared" si="2211"/>
        <v>0</v>
      </c>
      <c r="CF19066" s="32">
        <f t="shared" si="2212"/>
        <v>0</v>
      </c>
      <c r="CG19066" s="32" t="str">
        <f t="shared" si="2213"/>
        <v/>
      </c>
      <c r="CH19066" s="32">
        <v>61</v>
      </c>
      <c r="CI19066" s="32" t="s">
        <v>15</v>
      </c>
      <c r="CJ19066" s="32" t="str">
        <f t="shared" si="2214"/>
        <v/>
      </c>
      <c r="CK19066" s="32" t="str">
        <f t="shared" si="2215"/>
        <v/>
      </c>
      <c r="CL19066" s="32" t="str">
        <f t="shared" si="2216"/>
        <v/>
      </c>
      <c r="CM19066" s="32" t="str">
        <f t="shared" si="2217"/>
        <v/>
      </c>
      <c r="CN19066" s="32" t="str">
        <f t="shared" si="2218"/>
        <v/>
      </c>
    </row>
    <row r="19067" spans="71:92" x14ac:dyDescent="0.3">
      <c r="BS19067" s="32" t="str">
        <f>IF(Kiadasi_kiseroiv!$K$2=BT19067,BV19067,"")</f>
        <v/>
      </c>
      <c r="BT19067" s="34" t="str">
        <f t="shared" si="2201"/>
        <v/>
      </c>
      <c r="BU19067" s="32" t="str">
        <f t="shared" si="2202"/>
        <v/>
      </c>
      <c r="BV19067" s="32" t="str">
        <f t="shared" si="2203"/>
        <v/>
      </c>
      <c r="BW19067" s="32" t="str">
        <f t="shared" si="2204"/>
        <v/>
      </c>
      <c r="BX19067" s="32" t="str">
        <f t="shared" si="2205"/>
        <v/>
      </c>
      <c r="BY19067" s="32" t="str">
        <f t="shared" si="2206"/>
        <v/>
      </c>
      <c r="BZ19067" s="32" t="str">
        <f t="shared" si="2207"/>
        <v/>
      </c>
      <c r="CA19067" s="32" t="str">
        <f t="shared" si="2208"/>
        <v/>
      </c>
      <c r="CB19067" s="33">
        <f>IF(COUNTIF($CD$7:CD19067,CD19067)=1,CD19067,CD19067+COUNTIF($CD$6:CD19066,CD19067))</f>
        <v>61965</v>
      </c>
      <c r="CC19067" s="34">
        <f t="shared" si="2209"/>
        <v>55153</v>
      </c>
      <c r="CD19067" s="32">
        <f t="shared" si="2210"/>
        <v>55153</v>
      </c>
      <c r="CE19067" s="32">
        <f t="shared" si="2211"/>
        <v>0</v>
      </c>
      <c r="CF19067" s="32">
        <f t="shared" si="2212"/>
        <v>0</v>
      </c>
      <c r="CG19067" s="32" t="str">
        <f t="shared" si="2213"/>
        <v/>
      </c>
      <c r="CH19067" s="32">
        <v>62</v>
      </c>
      <c r="CI19067" s="32" t="s">
        <v>15</v>
      </c>
      <c r="CJ19067" s="32" t="str">
        <f t="shared" si="2214"/>
        <v/>
      </c>
      <c r="CK19067" s="32" t="str">
        <f t="shared" si="2215"/>
        <v/>
      </c>
      <c r="CL19067" s="32" t="str">
        <f t="shared" si="2216"/>
        <v/>
      </c>
      <c r="CM19067" s="32" t="str">
        <f t="shared" si="2217"/>
        <v/>
      </c>
      <c r="CN19067" s="32" t="str">
        <f t="shared" si="2218"/>
        <v/>
      </c>
    </row>
    <row r="19068" spans="71:92" x14ac:dyDescent="0.3">
      <c r="BS19068" s="32" t="str">
        <f>IF(Kiadasi_kiseroiv!$K$2=BT19068,BV19068,"")</f>
        <v/>
      </c>
      <c r="BT19068" s="34" t="str">
        <f t="shared" si="2201"/>
        <v/>
      </c>
      <c r="BU19068" s="32" t="str">
        <f t="shared" si="2202"/>
        <v/>
      </c>
      <c r="BV19068" s="32" t="str">
        <f t="shared" si="2203"/>
        <v/>
      </c>
      <c r="BW19068" s="32" t="str">
        <f t="shared" si="2204"/>
        <v/>
      </c>
      <c r="BX19068" s="32" t="str">
        <f t="shared" si="2205"/>
        <v/>
      </c>
      <c r="BY19068" s="32" t="str">
        <f t="shared" si="2206"/>
        <v/>
      </c>
      <c r="BZ19068" s="32" t="str">
        <f t="shared" si="2207"/>
        <v/>
      </c>
      <c r="CA19068" s="32" t="str">
        <f t="shared" si="2208"/>
        <v/>
      </c>
      <c r="CB19068" s="33">
        <f>IF(COUNTIF($CD$7:CD19068,CD19068)=1,CD19068,CD19068+COUNTIF($CD$6:CD19067,CD19068))</f>
        <v>61966</v>
      </c>
      <c r="CC19068" s="34">
        <f t="shared" si="2209"/>
        <v>55153</v>
      </c>
      <c r="CD19068" s="32">
        <f t="shared" si="2210"/>
        <v>55153</v>
      </c>
      <c r="CE19068" s="32">
        <f t="shared" si="2211"/>
        <v>0</v>
      </c>
      <c r="CF19068" s="32">
        <f t="shared" si="2212"/>
        <v>0</v>
      </c>
      <c r="CG19068" s="32" t="str">
        <f t="shared" si="2213"/>
        <v/>
      </c>
      <c r="CH19068" s="32">
        <v>63</v>
      </c>
      <c r="CI19068" s="32" t="s">
        <v>15</v>
      </c>
      <c r="CJ19068" s="32" t="str">
        <f t="shared" si="2214"/>
        <v/>
      </c>
      <c r="CK19068" s="32" t="str">
        <f t="shared" si="2215"/>
        <v/>
      </c>
      <c r="CL19068" s="32" t="str">
        <f t="shared" si="2216"/>
        <v/>
      </c>
      <c r="CM19068" s="32" t="str">
        <f t="shared" si="2217"/>
        <v/>
      </c>
      <c r="CN19068" s="32" t="str">
        <f t="shared" si="2218"/>
        <v/>
      </c>
    </row>
    <row r="19069" spans="71:92" x14ac:dyDescent="0.3">
      <c r="BS19069" s="32" t="str">
        <f>IF(Kiadasi_kiseroiv!$K$2=BT19069,BV19069,"")</f>
        <v/>
      </c>
      <c r="BT19069" s="34" t="str">
        <f t="shared" si="2201"/>
        <v/>
      </c>
      <c r="BU19069" s="32" t="str">
        <f t="shared" si="2202"/>
        <v/>
      </c>
      <c r="BV19069" s="32" t="str">
        <f t="shared" si="2203"/>
        <v/>
      </c>
      <c r="BW19069" s="32" t="str">
        <f t="shared" si="2204"/>
        <v/>
      </c>
      <c r="BX19069" s="32" t="str">
        <f t="shared" si="2205"/>
        <v/>
      </c>
      <c r="BY19069" s="32" t="str">
        <f t="shared" si="2206"/>
        <v/>
      </c>
      <c r="BZ19069" s="32" t="str">
        <f t="shared" si="2207"/>
        <v/>
      </c>
      <c r="CA19069" s="32" t="str">
        <f t="shared" si="2208"/>
        <v/>
      </c>
      <c r="CB19069" s="33">
        <f>IF(COUNTIF($CD$7:CD19069,CD19069)=1,CD19069,CD19069+COUNTIF($CD$6:CD19068,CD19069))</f>
        <v>61967</v>
      </c>
      <c r="CC19069" s="34">
        <f t="shared" si="2209"/>
        <v>55153</v>
      </c>
      <c r="CD19069" s="32">
        <f t="shared" si="2210"/>
        <v>55153</v>
      </c>
      <c r="CE19069" s="32">
        <f t="shared" si="2211"/>
        <v>0</v>
      </c>
      <c r="CF19069" s="32">
        <f t="shared" si="2212"/>
        <v>0</v>
      </c>
      <c r="CG19069" s="32" t="str">
        <f t="shared" si="2213"/>
        <v/>
      </c>
      <c r="CH19069" s="32">
        <v>64</v>
      </c>
      <c r="CI19069" s="32" t="s">
        <v>15</v>
      </c>
      <c r="CJ19069" s="32" t="str">
        <f t="shared" si="2214"/>
        <v/>
      </c>
      <c r="CK19069" s="32" t="str">
        <f t="shared" si="2215"/>
        <v/>
      </c>
      <c r="CL19069" s="32" t="str">
        <f t="shared" si="2216"/>
        <v/>
      </c>
      <c r="CM19069" s="32" t="str">
        <f t="shared" si="2217"/>
        <v/>
      </c>
      <c r="CN19069" s="32" t="str">
        <f t="shared" si="2218"/>
        <v/>
      </c>
    </row>
    <row r="19070" spans="71:92" x14ac:dyDescent="0.3">
      <c r="BS19070" s="32" t="str">
        <f>IF(Kiadasi_kiseroiv!$K$2=BT19070,BV19070,"")</f>
        <v/>
      </c>
      <c r="BT19070" s="34" t="str">
        <f t="shared" si="2201"/>
        <v/>
      </c>
      <c r="BU19070" s="32" t="str">
        <f t="shared" si="2202"/>
        <v/>
      </c>
      <c r="BV19070" s="32" t="str">
        <f t="shared" si="2203"/>
        <v/>
      </c>
      <c r="BW19070" s="32" t="str">
        <f t="shared" si="2204"/>
        <v/>
      </c>
      <c r="BX19070" s="32" t="str">
        <f t="shared" si="2205"/>
        <v/>
      </c>
      <c r="BY19070" s="32" t="str">
        <f t="shared" si="2206"/>
        <v/>
      </c>
      <c r="BZ19070" s="32" t="str">
        <f t="shared" si="2207"/>
        <v/>
      </c>
      <c r="CA19070" s="32" t="str">
        <f t="shared" si="2208"/>
        <v/>
      </c>
      <c r="CB19070" s="33">
        <f>IF(COUNTIF($CD$7:CD19070,CD19070)=1,CD19070,CD19070+COUNTIF($CD$6:CD19069,CD19070))</f>
        <v>61968</v>
      </c>
      <c r="CC19070" s="34">
        <f t="shared" si="2209"/>
        <v>55153</v>
      </c>
      <c r="CD19070" s="32">
        <f t="shared" si="2210"/>
        <v>55153</v>
      </c>
      <c r="CE19070" s="32">
        <f t="shared" si="2211"/>
        <v>0</v>
      </c>
      <c r="CF19070" s="32">
        <f t="shared" si="2212"/>
        <v>0</v>
      </c>
      <c r="CG19070" s="32" t="str">
        <f t="shared" si="2213"/>
        <v/>
      </c>
      <c r="CH19070" s="32">
        <v>65</v>
      </c>
      <c r="CI19070" s="32" t="s">
        <v>15</v>
      </c>
      <c r="CJ19070" s="32" t="str">
        <f t="shared" si="2214"/>
        <v/>
      </c>
      <c r="CK19070" s="32" t="str">
        <f t="shared" si="2215"/>
        <v/>
      </c>
      <c r="CL19070" s="32" t="str">
        <f t="shared" si="2216"/>
        <v/>
      </c>
      <c r="CM19070" s="32" t="str">
        <f t="shared" si="2217"/>
        <v/>
      </c>
      <c r="CN19070" s="32" t="str">
        <f t="shared" si="2218"/>
        <v/>
      </c>
    </row>
    <row r="19071" spans="71:92" x14ac:dyDescent="0.3">
      <c r="BS19071" s="32" t="str">
        <f>IF(Kiadasi_kiseroiv!$K$2=BT19071,BV19071,"")</f>
        <v/>
      </c>
      <c r="BT19071" s="34" t="str">
        <f t="shared" ref="BT19071:BT19100" si="2219">IF(AND($BT$4=CI19071,BU19071&lt;&gt;""),CC19071,"")</f>
        <v/>
      </c>
      <c r="BU19071" s="32" t="str">
        <f t="shared" ref="BU19071:BU19100" si="2220">IF(AND($BU$1=CI19071,ISERROR(VLOOKUP(CG19071,Kisiv,2,FALSE))=FALSE),CB19071,"")</f>
        <v/>
      </c>
      <c r="BV19071" s="32" t="str">
        <f t="shared" ref="BV19071:BV19100" si="2221">IF(BU19071&lt;&gt;"",RANK(BU19071,$BU$7:$BU$33000,1),"")</f>
        <v/>
      </c>
      <c r="BW19071" s="32" t="str">
        <f t="shared" ref="BW19071:BW19100" si="2222">IF(CC19071&lt;min,$BW$2,IF(CC19071&lt;=max,CG19071,""))</f>
        <v/>
      </c>
      <c r="BX19071" s="32" t="str">
        <f t="shared" ref="BX19071:BX19100" si="2223">IF(AND(OR($BX$1=0,$BX$1=CG19071),OR($BX$2=0,IF(ISERROR(SEARCH($BX$2,CJ19071&amp;CK19071&amp;CL19071,1)),FALSE,TRUE))),CB19071,"")</f>
        <v/>
      </c>
      <c r="BY19071" s="32" t="str">
        <f t="shared" ref="BY19071:BY19100" si="2224">IF(AND(BX19071&lt;&gt;"",CC19071&lt;&gt;$CD$2),RANK(BX19071,$BX$7:$BX$33000,1),"")</f>
        <v/>
      </c>
      <c r="BZ19071" s="32" t="str">
        <f t="shared" ref="BZ19071:BZ19100" si="2225">IF(AND(CC19071&lt;$BZ$2,CI19071=$BZ$4),$BZ$5,IF(AND(CC19071&lt;=$BZ$3,CI19071=$BZ$4),CB19071,""))</f>
        <v/>
      </c>
      <c r="CA19071" s="32" t="str">
        <f t="shared" ref="CA19071:CA19100" si="2226">IF(AND(BZ19071&lt;&gt;"",BZ19071&lt;&gt;$BZ$5),RANK(BZ19071,$BZ$7:$BZ$33000,1),"")</f>
        <v/>
      </c>
      <c r="CB19071" s="33">
        <f>IF(COUNTIF($CD$7:CD19071,CD19071)=1,CD19071,CD19071+COUNTIF($CD$6:CD19070,CD19071))</f>
        <v>61969</v>
      </c>
      <c r="CC19071" s="34">
        <f t="shared" ref="CC19071:CC19100" si="2227">IF(INDEX(hb,CH19071,1)&lt;&gt;1,INDEX(hb,CH19071,1),$CD$2)</f>
        <v>55153</v>
      </c>
      <c r="CD19071" s="32">
        <f t="shared" ref="CD19071:CD19100" si="2228">IF(CC19071&lt;&gt;$CD$2,RANK(CC19071,$CC$7:$CC$33000,1),$CD$2)</f>
        <v>55153</v>
      </c>
      <c r="CE19071" s="32">
        <f t="shared" ref="CE19071:CE19100" si="2229">INDEX(hb,CH19071,6)</f>
        <v>0</v>
      </c>
      <c r="CF19071" s="32">
        <f t="shared" ref="CF19071:CF19100" si="2230">INDEX(hb,CH19071,8)</f>
        <v>0</v>
      </c>
      <c r="CG19071" s="32" t="str">
        <f t="shared" ref="CG19071:CG19100" si="2231">INDEX(hb,CH19071,7)&amp;INDEX(hb,CH19071,9)</f>
        <v/>
      </c>
      <c r="CH19071" s="32">
        <v>66</v>
      </c>
      <c r="CI19071" s="32" t="s">
        <v>15</v>
      </c>
      <c r="CJ19071" s="32" t="str">
        <f t="shared" ref="CJ19071:CJ19100" si="2232">IF(INDEX(hb,CH19071,5)&lt;&gt;0,INDEX(hb,CH19071,5),"")</f>
        <v/>
      </c>
      <c r="CK19071" s="32" t="str">
        <f t="shared" ref="CK19071:CK19100" si="2233">IF(INDEX(hb,CH19071,10)&lt;&gt;0,INDEX(hb,CH19071,10),"")</f>
        <v/>
      </c>
      <c r="CL19071" s="32" t="str">
        <f t="shared" ref="CL19071:CL19100" si="2234">IF(INDEX(hb,CH19071,11)&lt;&gt;0,INDEX(hb,CH19071,11),"")</f>
        <v/>
      </c>
      <c r="CM19071" s="32" t="str">
        <f t="shared" ref="CM19071:CM19100" si="2235">IF(INDEX(hb,CH19071,4)&lt;&gt;0,INDEX(hb,CH19071,4),"")</f>
        <v/>
      </c>
      <c r="CN19071" s="32" t="str">
        <f t="shared" ref="CN19071:CN19100" si="2236">IF(INDEX(hb,CH19071,3)&lt;&gt;0,INDEX(hb,CH19071,3),"")</f>
        <v/>
      </c>
    </row>
    <row r="19072" spans="71:92" x14ac:dyDescent="0.3">
      <c r="BS19072" s="32" t="str">
        <f>IF(Kiadasi_kiseroiv!$K$2=BT19072,BV19072,"")</f>
        <v/>
      </c>
      <c r="BT19072" s="34" t="str">
        <f t="shared" si="2219"/>
        <v/>
      </c>
      <c r="BU19072" s="32" t="str">
        <f t="shared" si="2220"/>
        <v/>
      </c>
      <c r="BV19072" s="32" t="str">
        <f t="shared" si="2221"/>
        <v/>
      </c>
      <c r="BW19072" s="32" t="str">
        <f t="shared" si="2222"/>
        <v/>
      </c>
      <c r="BX19072" s="32" t="str">
        <f t="shared" si="2223"/>
        <v/>
      </c>
      <c r="BY19072" s="32" t="str">
        <f t="shared" si="2224"/>
        <v/>
      </c>
      <c r="BZ19072" s="32" t="str">
        <f t="shared" si="2225"/>
        <v/>
      </c>
      <c r="CA19072" s="32" t="str">
        <f t="shared" si="2226"/>
        <v/>
      </c>
      <c r="CB19072" s="33">
        <f>IF(COUNTIF($CD$7:CD19072,CD19072)=1,CD19072,CD19072+COUNTIF($CD$6:CD19071,CD19072))</f>
        <v>61970</v>
      </c>
      <c r="CC19072" s="34">
        <f t="shared" si="2227"/>
        <v>55153</v>
      </c>
      <c r="CD19072" s="32">
        <f t="shared" si="2228"/>
        <v>55153</v>
      </c>
      <c r="CE19072" s="32">
        <f t="shared" si="2229"/>
        <v>0</v>
      </c>
      <c r="CF19072" s="32">
        <f t="shared" si="2230"/>
        <v>0</v>
      </c>
      <c r="CG19072" s="32" t="str">
        <f t="shared" si="2231"/>
        <v/>
      </c>
      <c r="CH19072" s="32">
        <v>67</v>
      </c>
      <c r="CI19072" s="32" t="s">
        <v>15</v>
      </c>
      <c r="CJ19072" s="32" t="str">
        <f t="shared" si="2232"/>
        <v/>
      </c>
      <c r="CK19072" s="32" t="str">
        <f t="shared" si="2233"/>
        <v/>
      </c>
      <c r="CL19072" s="32" t="str">
        <f t="shared" si="2234"/>
        <v/>
      </c>
      <c r="CM19072" s="32" t="str">
        <f t="shared" si="2235"/>
        <v/>
      </c>
      <c r="CN19072" s="32" t="str">
        <f t="shared" si="2236"/>
        <v/>
      </c>
    </row>
    <row r="19073" spans="71:92" x14ac:dyDescent="0.3">
      <c r="BS19073" s="32" t="str">
        <f>IF(Kiadasi_kiseroiv!$K$2=BT19073,BV19073,"")</f>
        <v/>
      </c>
      <c r="BT19073" s="34" t="str">
        <f t="shared" si="2219"/>
        <v/>
      </c>
      <c r="BU19073" s="32" t="str">
        <f t="shared" si="2220"/>
        <v/>
      </c>
      <c r="BV19073" s="32" t="str">
        <f t="shared" si="2221"/>
        <v/>
      </c>
      <c r="BW19073" s="32" t="str">
        <f t="shared" si="2222"/>
        <v/>
      </c>
      <c r="BX19073" s="32" t="str">
        <f t="shared" si="2223"/>
        <v/>
      </c>
      <c r="BY19073" s="32" t="str">
        <f t="shared" si="2224"/>
        <v/>
      </c>
      <c r="BZ19073" s="32" t="str">
        <f t="shared" si="2225"/>
        <v/>
      </c>
      <c r="CA19073" s="32" t="str">
        <f t="shared" si="2226"/>
        <v/>
      </c>
      <c r="CB19073" s="33">
        <f>IF(COUNTIF($CD$7:CD19073,CD19073)=1,CD19073,CD19073+COUNTIF($CD$6:CD19072,CD19073))</f>
        <v>61971</v>
      </c>
      <c r="CC19073" s="34">
        <f t="shared" si="2227"/>
        <v>55153</v>
      </c>
      <c r="CD19073" s="32">
        <f t="shared" si="2228"/>
        <v>55153</v>
      </c>
      <c r="CE19073" s="32">
        <f t="shared" si="2229"/>
        <v>0</v>
      </c>
      <c r="CF19073" s="32">
        <f t="shared" si="2230"/>
        <v>0</v>
      </c>
      <c r="CG19073" s="32" t="str">
        <f t="shared" si="2231"/>
        <v/>
      </c>
      <c r="CH19073" s="32">
        <v>68</v>
      </c>
      <c r="CI19073" s="32" t="s">
        <v>15</v>
      </c>
      <c r="CJ19073" s="32" t="str">
        <f t="shared" si="2232"/>
        <v/>
      </c>
      <c r="CK19073" s="32" t="str">
        <f t="shared" si="2233"/>
        <v/>
      </c>
      <c r="CL19073" s="32" t="str">
        <f t="shared" si="2234"/>
        <v/>
      </c>
      <c r="CM19073" s="32" t="str">
        <f t="shared" si="2235"/>
        <v/>
      </c>
      <c r="CN19073" s="32" t="str">
        <f t="shared" si="2236"/>
        <v/>
      </c>
    </row>
    <row r="19074" spans="71:92" x14ac:dyDescent="0.3">
      <c r="BS19074" s="32" t="str">
        <f>IF(Kiadasi_kiseroiv!$K$2=BT19074,BV19074,"")</f>
        <v/>
      </c>
      <c r="BT19074" s="34" t="str">
        <f t="shared" si="2219"/>
        <v/>
      </c>
      <c r="BU19074" s="32" t="str">
        <f t="shared" si="2220"/>
        <v/>
      </c>
      <c r="BV19074" s="32" t="str">
        <f t="shared" si="2221"/>
        <v/>
      </c>
      <c r="BW19074" s="32" t="str">
        <f t="shared" si="2222"/>
        <v/>
      </c>
      <c r="BX19074" s="32" t="str">
        <f t="shared" si="2223"/>
        <v/>
      </c>
      <c r="BY19074" s="32" t="str">
        <f t="shared" si="2224"/>
        <v/>
      </c>
      <c r="BZ19074" s="32" t="str">
        <f t="shared" si="2225"/>
        <v/>
      </c>
      <c r="CA19074" s="32" t="str">
        <f t="shared" si="2226"/>
        <v/>
      </c>
      <c r="CB19074" s="33">
        <f>IF(COUNTIF($CD$7:CD19074,CD19074)=1,CD19074,CD19074+COUNTIF($CD$6:CD19073,CD19074))</f>
        <v>61972</v>
      </c>
      <c r="CC19074" s="34">
        <f t="shared" si="2227"/>
        <v>55153</v>
      </c>
      <c r="CD19074" s="32">
        <f t="shared" si="2228"/>
        <v>55153</v>
      </c>
      <c r="CE19074" s="32">
        <f t="shared" si="2229"/>
        <v>0</v>
      </c>
      <c r="CF19074" s="32">
        <f t="shared" si="2230"/>
        <v>0</v>
      </c>
      <c r="CG19074" s="32" t="str">
        <f t="shared" si="2231"/>
        <v/>
      </c>
      <c r="CH19074" s="32">
        <v>69</v>
      </c>
      <c r="CI19074" s="32" t="s">
        <v>15</v>
      </c>
      <c r="CJ19074" s="32" t="str">
        <f t="shared" si="2232"/>
        <v/>
      </c>
      <c r="CK19074" s="32" t="str">
        <f t="shared" si="2233"/>
        <v/>
      </c>
      <c r="CL19074" s="32" t="str">
        <f t="shared" si="2234"/>
        <v/>
      </c>
      <c r="CM19074" s="32" t="str">
        <f t="shared" si="2235"/>
        <v/>
      </c>
      <c r="CN19074" s="32" t="str">
        <f t="shared" si="2236"/>
        <v/>
      </c>
    </row>
    <row r="19075" spans="71:92" x14ac:dyDescent="0.3">
      <c r="BS19075" s="32" t="str">
        <f>IF(Kiadasi_kiseroiv!$K$2=BT19075,BV19075,"")</f>
        <v/>
      </c>
      <c r="BT19075" s="34" t="str">
        <f t="shared" si="2219"/>
        <v/>
      </c>
      <c r="BU19075" s="32" t="str">
        <f t="shared" si="2220"/>
        <v/>
      </c>
      <c r="BV19075" s="32" t="str">
        <f t="shared" si="2221"/>
        <v/>
      </c>
      <c r="BW19075" s="32" t="str">
        <f t="shared" si="2222"/>
        <v/>
      </c>
      <c r="BX19075" s="32" t="str">
        <f t="shared" si="2223"/>
        <v/>
      </c>
      <c r="BY19075" s="32" t="str">
        <f t="shared" si="2224"/>
        <v/>
      </c>
      <c r="BZ19075" s="32" t="str">
        <f t="shared" si="2225"/>
        <v/>
      </c>
      <c r="CA19075" s="32" t="str">
        <f t="shared" si="2226"/>
        <v/>
      </c>
      <c r="CB19075" s="33">
        <f>IF(COUNTIF($CD$7:CD19075,CD19075)=1,CD19075,CD19075+COUNTIF($CD$6:CD19074,CD19075))</f>
        <v>61973</v>
      </c>
      <c r="CC19075" s="34">
        <f t="shared" si="2227"/>
        <v>55153</v>
      </c>
      <c r="CD19075" s="32">
        <f t="shared" si="2228"/>
        <v>55153</v>
      </c>
      <c r="CE19075" s="32">
        <f t="shared" si="2229"/>
        <v>0</v>
      </c>
      <c r="CF19075" s="32">
        <f t="shared" si="2230"/>
        <v>0</v>
      </c>
      <c r="CG19075" s="32" t="str">
        <f t="shared" si="2231"/>
        <v/>
      </c>
      <c r="CH19075" s="32">
        <v>70</v>
      </c>
      <c r="CI19075" s="32" t="s">
        <v>15</v>
      </c>
      <c r="CJ19075" s="32" t="str">
        <f t="shared" si="2232"/>
        <v/>
      </c>
      <c r="CK19075" s="32" t="str">
        <f t="shared" si="2233"/>
        <v/>
      </c>
      <c r="CL19075" s="32" t="str">
        <f t="shared" si="2234"/>
        <v/>
      </c>
      <c r="CM19075" s="32" t="str">
        <f t="shared" si="2235"/>
        <v/>
      </c>
      <c r="CN19075" s="32" t="str">
        <f t="shared" si="2236"/>
        <v/>
      </c>
    </row>
    <row r="19076" spans="71:92" x14ac:dyDescent="0.3">
      <c r="BS19076" s="32" t="str">
        <f>IF(Kiadasi_kiseroiv!$K$2=BT19076,BV19076,"")</f>
        <v/>
      </c>
      <c r="BT19076" s="34" t="str">
        <f t="shared" si="2219"/>
        <v/>
      </c>
      <c r="BU19076" s="32" t="str">
        <f t="shared" si="2220"/>
        <v/>
      </c>
      <c r="BV19076" s="32" t="str">
        <f t="shared" si="2221"/>
        <v/>
      </c>
      <c r="BW19076" s="32" t="str">
        <f t="shared" si="2222"/>
        <v/>
      </c>
      <c r="BX19076" s="32" t="str">
        <f t="shared" si="2223"/>
        <v/>
      </c>
      <c r="BY19076" s="32" t="str">
        <f t="shared" si="2224"/>
        <v/>
      </c>
      <c r="BZ19076" s="32" t="str">
        <f t="shared" si="2225"/>
        <v/>
      </c>
      <c r="CA19076" s="32" t="str">
        <f t="shared" si="2226"/>
        <v/>
      </c>
      <c r="CB19076" s="33">
        <f>IF(COUNTIF($CD$7:CD19076,CD19076)=1,CD19076,CD19076+COUNTIF($CD$6:CD19075,CD19076))</f>
        <v>61974</v>
      </c>
      <c r="CC19076" s="34">
        <f t="shared" si="2227"/>
        <v>55153</v>
      </c>
      <c r="CD19076" s="32">
        <f t="shared" si="2228"/>
        <v>55153</v>
      </c>
      <c r="CE19076" s="32">
        <f t="shared" si="2229"/>
        <v>0</v>
      </c>
      <c r="CF19076" s="32">
        <f t="shared" si="2230"/>
        <v>0</v>
      </c>
      <c r="CG19076" s="32" t="str">
        <f t="shared" si="2231"/>
        <v/>
      </c>
      <c r="CH19076" s="32">
        <v>71</v>
      </c>
      <c r="CI19076" s="32" t="s">
        <v>15</v>
      </c>
      <c r="CJ19076" s="32" t="str">
        <f t="shared" si="2232"/>
        <v/>
      </c>
      <c r="CK19076" s="32" t="str">
        <f t="shared" si="2233"/>
        <v/>
      </c>
      <c r="CL19076" s="32" t="str">
        <f t="shared" si="2234"/>
        <v/>
      </c>
      <c r="CM19076" s="32" t="str">
        <f t="shared" si="2235"/>
        <v/>
      </c>
      <c r="CN19076" s="32" t="str">
        <f t="shared" si="2236"/>
        <v/>
      </c>
    </row>
    <row r="19077" spans="71:92" x14ac:dyDescent="0.3">
      <c r="BS19077" s="32" t="str">
        <f>IF(Kiadasi_kiseroiv!$K$2=BT19077,BV19077,"")</f>
        <v/>
      </c>
      <c r="BT19077" s="34" t="str">
        <f t="shared" si="2219"/>
        <v/>
      </c>
      <c r="BU19077" s="32" t="str">
        <f t="shared" si="2220"/>
        <v/>
      </c>
      <c r="BV19077" s="32" t="str">
        <f t="shared" si="2221"/>
        <v/>
      </c>
      <c r="BW19077" s="32" t="str">
        <f t="shared" si="2222"/>
        <v/>
      </c>
      <c r="BX19077" s="32" t="str">
        <f t="shared" si="2223"/>
        <v/>
      </c>
      <c r="BY19077" s="32" t="str">
        <f t="shared" si="2224"/>
        <v/>
      </c>
      <c r="BZ19077" s="32" t="str">
        <f t="shared" si="2225"/>
        <v/>
      </c>
      <c r="CA19077" s="32" t="str">
        <f t="shared" si="2226"/>
        <v/>
      </c>
      <c r="CB19077" s="33">
        <f>IF(COUNTIF($CD$7:CD19077,CD19077)=1,CD19077,CD19077+COUNTIF($CD$6:CD19076,CD19077))</f>
        <v>61975</v>
      </c>
      <c r="CC19077" s="34">
        <f t="shared" si="2227"/>
        <v>55153</v>
      </c>
      <c r="CD19077" s="32">
        <f t="shared" si="2228"/>
        <v>55153</v>
      </c>
      <c r="CE19077" s="32">
        <f t="shared" si="2229"/>
        <v>0</v>
      </c>
      <c r="CF19077" s="32">
        <f t="shared" si="2230"/>
        <v>0</v>
      </c>
      <c r="CG19077" s="32" t="str">
        <f t="shared" si="2231"/>
        <v/>
      </c>
      <c r="CH19077" s="32">
        <v>72</v>
      </c>
      <c r="CI19077" s="32" t="s">
        <v>15</v>
      </c>
      <c r="CJ19077" s="32" t="str">
        <f t="shared" si="2232"/>
        <v/>
      </c>
      <c r="CK19077" s="32" t="str">
        <f t="shared" si="2233"/>
        <v/>
      </c>
      <c r="CL19077" s="32" t="str">
        <f t="shared" si="2234"/>
        <v/>
      </c>
      <c r="CM19077" s="32" t="str">
        <f t="shared" si="2235"/>
        <v/>
      </c>
      <c r="CN19077" s="32" t="str">
        <f t="shared" si="2236"/>
        <v/>
      </c>
    </row>
    <row r="19078" spans="71:92" x14ac:dyDescent="0.3">
      <c r="BS19078" s="32" t="str">
        <f>IF(Kiadasi_kiseroiv!$K$2=BT19078,BV19078,"")</f>
        <v/>
      </c>
      <c r="BT19078" s="34" t="str">
        <f t="shared" si="2219"/>
        <v/>
      </c>
      <c r="BU19078" s="32" t="str">
        <f t="shared" si="2220"/>
        <v/>
      </c>
      <c r="BV19078" s="32" t="str">
        <f t="shared" si="2221"/>
        <v/>
      </c>
      <c r="BW19078" s="32" t="str">
        <f t="shared" si="2222"/>
        <v/>
      </c>
      <c r="BX19078" s="32" t="str">
        <f t="shared" si="2223"/>
        <v/>
      </c>
      <c r="BY19078" s="32" t="str">
        <f t="shared" si="2224"/>
        <v/>
      </c>
      <c r="BZ19078" s="32" t="str">
        <f t="shared" si="2225"/>
        <v/>
      </c>
      <c r="CA19078" s="32" t="str">
        <f t="shared" si="2226"/>
        <v/>
      </c>
      <c r="CB19078" s="33">
        <f>IF(COUNTIF($CD$7:CD19078,CD19078)=1,CD19078,CD19078+COUNTIF($CD$6:CD19077,CD19078))</f>
        <v>61976</v>
      </c>
      <c r="CC19078" s="34">
        <f t="shared" si="2227"/>
        <v>55153</v>
      </c>
      <c r="CD19078" s="32">
        <f t="shared" si="2228"/>
        <v>55153</v>
      </c>
      <c r="CE19078" s="32">
        <f t="shared" si="2229"/>
        <v>0</v>
      </c>
      <c r="CF19078" s="32">
        <f t="shared" si="2230"/>
        <v>0</v>
      </c>
      <c r="CG19078" s="32" t="str">
        <f t="shared" si="2231"/>
        <v/>
      </c>
      <c r="CH19078" s="32">
        <v>73</v>
      </c>
      <c r="CI19078" s="32" t="s">
        <v>15</v>
      </c>
      <c r="CJ19078" s="32" t="str">
        <f t="shared" si="2232"/>
        <v/>
      </c>
      <c r="CK19078" s="32" t="str">
        <f t="shared" si="2233"/>
        <v/>
      </c>
      <c r="CL19078" s="32" t="str">
        <f t="shared" si="2234"/>
        <v/>
      </c>
      <c r="CM19078" s="32" t="str">
        <f t="shared" si="2235"/>
        <v/>
      </c>
      <c r="CN19078" s="32" t="str">
        <f t="shared" si="2236"/>
        <v/>
      </c>
    </row>
    <row r="19079" spans="71:92" x14ac:dyDescent="0.3">
      <c r="BS19079" s="32" t="str">
        <f>IF(Kiadasi_kiseroiv!$K$2=BT19079,BV19079,"")</f>
        <v/>
      </c>
      <c r="BT19079" s="34" t="str">
        <f t="shared" si="2219"/>
        <v/>
      </c>
      <c r="BU19079" s="32" t="str">
        <f t="shared" si="2220"/>
        <v/>
      </c>
      <c r="BV19079" s="32" t="str">
        <f t="shared" si="2221"/>
        <v/>
      </c>
      <c r="BW19079" s="32" t="str">
        <f t="shared" si="2222"/>
        <v/>
      </c>
      <c r="BX19079" s="32" t="str">
        <f t="shared" si="2223"/>
        <v/>
      </c>
      <c r="BY19079" s="32" t="str">
        <f t="shared" si="2224"/>
        <v/>
      </c>
      <c r="BZ19079" s="32" t="str">
        <f t="shared" si="2225"/>
        <v/>
      </c>
      <c r="CA19079" s="32" t="str">
        <f t="shared" si="2226"/>
        <v/>
      </c>
      <c r="CB19079" s="33">
        <f>IF(COUNTIF($CD$7:CD19079,CD19079)=1,CD19079,CD19079+COUNTIF($CD$6:CD19078,CD19079))</f>
        <v>61977</v>
      </c>
      <c r="CC19079" s="34">
        <f t="shared" si="2227"/>
        <v>55153</v>
      </c>
      <c r="CD19079" s="32">
        <f t="shared" si="2228"/>
        <v>55153</v>
      </c>
      <c r="CE19079" s="32">
        <f t="shared" si="2229"/>
        <v>0</v>
      </c>
      <c r="CF19079" s="32">
        <f t="shared" si="2230"/>
        <v>0</v>
      </c>
      <c r="CG19079" s="32" t="str">
        <f t="shared" si="2231"/>
        <v/>
      </c>
      <c r="CH19079" s="32">
        <v>74</v>
      </c>
      <c r="CI19079" s="32" t="s">
        <v>15</v>
      </c>
      <c r="CJ19079" s="32" t="str">
        <f t="shared" si="2232"/>
        <v/>
      </c>
      <c r="CK19079" s="32" t="str">
        <f t="shared" si="2233"/>
        <v/>
      </c>
      <c r="CL19079" s="32" t="str">
        <f t="shared" si="2234"/>
        <v/>
      </c>
      <c r="CM19079" s="32" t="str">
        <f t="shared" si="2235"/>
        <v/>
      </c>
      <c r="CN19079" s="32" t="str">
        <f t="shared" si="2236"/>
        <v/>
      </c>
    </row>
    <row r="19080" spans="71:92" x14ac:dyDescent="0.3">
      <c r="BS19080" s="32" t="str">
        <f>IF(Kiadasi_kiseroiv!$K$2=BT19080,BV19080,"")</f>
        <v/>
      </c>
      <c r="BT19080" s="34" t="str">
        <f t="shared" si="2219"/>
        <v/>
      </c>
      <c r="BU19080" s="32" t="str">
        <f t="shared" si="2220"/>
        <v/>
      </c>
      <c r="BV19080" s="32" t="str">
        <f t="shared" si="2221"/>
        <v/>
      </c>
      <c r="BW19080" s="32" t="str">
        <f t="shared" si="2222"/>
        <v/>
      </c>
      <c r="BX19080" s="32" t="str">
        <f t="shared" si="2223"/>
        <v/>
      </c>
      <c r="BY19080" s="32" t="str">
        <f t="shared" si="2224"/>
        <v/>
      </c>
      <c r="BZ19080" s="32" t="str">
        <f t="shared" si="2225"/>
        <v/>
      </c>
      <c r="CA19080" s="32" t="str">
        <f t="shared" si="2226"/>
        <v/>
      </c>
      <c r="CB19080" s="33">
        <f>IF(COUNTIF($CD$7:CD19080,CD19080)=1,CD19080,CD19080+COUNTIF($CD$6:CD19079,CD19080))</f>
        <v>61978</v>
      </c>
      <c r="CC19080" s="34">
        <f t="shared" si="2227"/>
        <v>55153</v>
      </c>
      <c r="CD19080" s="32">
        <f t="shared" si="2228"/>
        <v>55153</v>
      </c>
      <c r="CE19080" s="32">
        <f t="shared" si="2229"/>
        <v>0</v>
      </c>
      <c r="CF19080" s="32">
        <f t="shared" si="2230"/>
        <v>0</v>
      </c>
      <c r="CG19080" s="32" t="str">
        <f t="shared" si="2231"/>
        <v/>
      </c>
      <c r="CH19080" s="32">
        <v>75</v>
      </c>
      <c r="CI19080" s="32" t="s">
        <v>15</v>
      </c>
      <c r="CJ19080" s="32" t="str">
        <f t="shared" si="2232"/>
        <v/>
      </c>
      <c r="CK19080" s="32" t="str">
        <f t="shared" si="2233"/>
        <v/>
      </c>
      <c r="CL19080" s="32" t="str">
        <f t="shared" si="2234"/>
        <v/>
      </c>
      <c r="CM19080" s="32" t="str">
        <f t="shared" si="2235"/>
        <v/>
      </c>
      <c r="CN19080" s="32" t="str">
        <f t="shared" si="2236"/>
        <v/>
      </c>
    </row>
    <row r="19081" spans="71:92" x14ac:dyDescent="0.3">
      <c r="BS19081" s="32" t="str">
        <f>IF(Kiadasi_kiseroiv!$K$2=BT19081,BV19081,"")</f>
        <v/>
      </c>
      <c r="BT19081" s="34" t="str">
        <f t="shared" si="2219"/>
        <v/>
      </c>
      <c r="BU19081" s="32" t="str">
        <f t="shared" si="2220"/>
        <v/>
      </c>
      <c r="BV19081" s="32" t="str">
        <f t="shared" si="2221"/>
        <v/>
      </c>
      <c r="BW19081" s="32" t="str">
        <f t="shared" si="2222"/>
        <v/>
      </c>
      <c r="BX19081" s="32" t="str">
        <f t="shared" si="2223"/>
        <v/>
      </c>
      <c r="BY19081" s="32" t="str">
        <f t="shared" si="2224"/>
        <v/>
      </c>
      <c r="BZ19081" s="32" t="str">
        <f t="shared" si="2225"/>
        <v/>
      </c>
      <c r="CA19081" s="32" t="str">
        <f t="shared" si="2226"/>
        <v/>
      </c>
      <c r="CB19081" s="33">
        <f>IF(COUNTIF($CD$7:CD19081,CD19081)=1,CD19081,CD19081+COUNTIF($CD$6:CD19080,CD19081))</f>
        <v>61979</v>
      </c>
      <c r="CC19081" s="34">
        <f t="shared" si="2227"/>
        <v>55153</v>
      </c>
      <c r="CD19081" s="32">
        <f t="shared" si="2228"/>
        <v>55153</v>
      </c>
      <c r="CE19081" s="32">
        <f t="shared" si="2229"/>
        <v>0</v>
      </c>
      <c r="CF19081" s="32">
        <f t="shared" si="2230"/>
        <v>0</v>
      </c>
      <c r="CG19081" s="32" t="str">
        <f t="shared" si="2231"/>
        <v/>
      </c>
      <c r="CH19081" s="32">
        <v>76</v>
      </c>
      <c r="CI19081" s="32" t="s">
        <v>15</v>
      </c>
      <c r="CJ19081" s="32" t="str">
        <f t="shared" si="2232"/>
        <v/>
      </c>
      <c r="CK19081" s="32" t="str">
        <f t="shared" si="2233"/>
        <v/>
      </c>
      <c r="CL19081" s="32" t="str">
        <f t="shared" si="2234"/>
        <v/>
      </c>
      <c r="CM19081" s="32" t="str">
        <f t="shared" si="2235"/>
        <v/>
      </c>
      <c r="CN19081" s="32" t="str">
        <f t="shared" si="2236"/>
        <v/>
      </c>
    </row>
    <row r="19082" spans="71:92" x14ac:dyDescent="0.3">
      <c r="BS19082" s="32" t="str">
        <f>IF(Kiadasi_kiseroiv!$K$2=BT19082,BV19082,"")</f>
        <v/>
      </c>
      <c r="BT19082" s="34" t="str">
        <f t="shared" si="2219"/>
        <v/>
      </c>
      <c r="BU19082" s="32" t="str">
        <f t="shared" si="2220"/>
        <v/>
      </c>
      <c r="BV19082" s="32" t="str">
        <f t="shared" si="2221"/>
        <v/>
      </c>
      <c r="BW19082" s="32" t="str">
        <f t="shared" si="2222"/>
        <v/>
      </c>
      <c r="BX19082" s="32" t="str">
        <f t="shared" si="2223"/>
        <v/>
      </c>
      <c r="BY19082" s="32" t="str">
        <f t="shared" si="2224"/>
        <v/>
      </c>
      <c r="BZ19082" s="32" t="str">
        <f t="shared" si="2225"/>
        <v/>
      </c>
      <c r="CA19082" s="32" t="str">
        <f t="shared" si="2226"/>
        <v/>
      </c>
      <c r="CB19082" s="33">
        <f>IF(COUNTIF($CD$7:CD19082,CD19082)=1,CD19082,CD19082+COUNTIF($CD$6:CD19081,CD19082))</f>
        <v>61980</v>
      </c>
      <c r="CC19082" s="34">
        <f t="shared" si="2227"/>
        <v>55153</v>
      </c>
      <c r="CD19082" s="32">
        <f t="shared" si="2228"/>
        <v>55153</v>
      </c>
      <c r="CE19082" s="32">
        <f t="shared" si="2229"/>
        <v>0</v>
      </c>
      <c r="CF19082" s="32">
        <f t="shared" si="2230"/>
        <v>0</v>
      </c>
      <c r="CG19082" s="32" t="str">
        <f t="shared" si="2231"/>
        <v/>
      </c>
      <c r="CH19082" s="32">
        <v>77</v>
      </c>
      <c r="CI19082" s="32" t="s">
        <v>15</v>
      </c>
      <c r="CJ19082" s="32" t="str">
        <f t="shared" si="2232"/>
        <v/>
      </c>
      <c r="CK19082" s="32" t="str">
        <f t="shared" si="2233"/>
        <v/>
      </c>
      <c r="CL19082" s="32" t="str">
        <f t="shared" si="2234"/>
        <v/>
      </c>
      <c r="CM19082" s="32" t="str">
        <f t="shared" si="2235"/>
        <v/>
      </c>
      <c r="CN19082" s="32" t="str">
        <f t="shared" si="2236"/>
        <v/>
      </c>
    </row>
    <row r="19083" spans="71:92" x14ac:dyDescent="0.3">
      <c r="BS19083" s="32" t="str">
        <f>IF(Kiadasi_kiseroiv!$K$2=BT19083,BV19083,"")</f>
        <v/>
      </c>
      <c r="BT19083" s="34" t="str">
        <f t="shared" si="2219"/>
        <v/>
      </c>
      <c r="BU19083" s="32" t="str">
        <f t="shared" si="2220"/>
        <v/>
      </c>
      <c r="BV19083" s="32" t="str">
        <f t="shared" si="2221"/>
        <v/>
      </c>
      <c r="BW19083" s="32" t="str">
        <f t="shared" si="2222"/>
        <v/>
      </c>
      <c r="BX19083" s="32" t="str">
        <f t="shared" si="2223"/>
        <v/>
      </c>
      <c r="BY19083" s="32" t="str">
        <f t="shared" si="2224"/>
        <v/>
      </c>
      <c r="BZ19083" s="32" t="str">
        <f t="shared" si="2225"/>
        <v/>
      </c>
      <c r="CA19083" s="32" t="str">
        <f t="shared" si="2226"/>
        <v/>
      </c>
      <c r="CB19083" s="33">
        <f>IF(COUNTIF($CD$7:CD19083,CD19083)=1,CD19083,CD19083+COUNTIF($CD$6:CD19082,CD19083))</f>
        <v>61981</v>
      </c>
      <c r="CC19083" s="34">
        <f t="shared" si="2227"/>
        <v>55153</v>
      </c>
      <c r="CD19083" s="32">
        <f t="shared" si="2228"/>
        <v>55153</v>
      </c>
      <c r="CE19083" s="32">
        <f t="shared" si="2229"/>
        <v>0</v>
      </c>
      <c r="CF19083" s="32">
        <f t="shared" si="2230"/>
        <v>0</v>
      </c>
      <c r="CG19083" s="32" t="str">
        <f t="shared" si="2231"/>
        <v/>
      </c>
      <c r="CH19083" s="32">
        <v>78</v>
      </c>
      <c r="CI19083" s="32" t="s">
        <v>15</v>
      </c>
      <c r="CJ19083" s="32" t="str">
        <f t="shared" si="2232"/>
        <v/>
      </c>
      <c r="CK19083" s="32" t="str">
        <f t="shared" si="2233"/>
        <v/>
      </c>
      <c r="CL19083" s="32" t="str">
        <f t="shared" si="2234"/>
        <v/>
      </c>
      <c r="CM19083" s="32" t="str">
        <f t="shared" si="2235"/>
        <v/>
      </c>
      <c r="CN19083" s="32" t="str">
        <f t="shared" si="2236"/>
        <v/>
      </c>
    </row>
    <row r="19084" spans="71:92" x14ac:dyDescent="0.3">
      <c r="BS19084" s="32" t="str">
        <f>IF(Kiadasi_kiseroiv!$K$2=BT19084,BV19084,"")</f>
        <v/>
      </c>
      <c r="BT19084" s="34" t="str">
        <f t="shared" si="2219"/>
        <v/>
      </c>
      <c r="BU19084" s="32" t="str">
        <f t="shared" si="2220"/>
        <v/>
      </c>
      <c r="BV19084" s="32" t="str">
        <f t="shared" si="2221"/>
        <v/>
      </c>
      <c r="BW19084" s="32" t="str">
        <f t="shared" si="2222"/>
        <v/>
      </c>
      <c r="BX19084" s="32" t="str">
        <f t="shared" si="2223"/>
        <v/>
      </c>
      <c r="BY19084" s="32" t="str">
        <f t="shared" si="2224"/>
        <v/>
      </c>
      <c r="BZ19084" s="32" t="str">
        <f t="shared" si="2225"/>
        <v/>
      </c>
      <c r="CA19084" s="32" t="str">
        <f t="shared" si="2226"/>
        <v/>
      </c>
      <c r="CB19084" s="33">
        <f>IF(COUNTIF($CD$7:CD19084,CD19084)=1,CD19084,CD19084+COUNTIF($CD$6:CD19083,CD19084))</f>
        <v>61982</v>
      </c>
      <c r="CC19084" s="34">
        <f t="shared" si="2227"/>
        <v>55153</v>
      </c>
      <c r="CD19084" s="32">
        <f t="shared" si="2228"/>
        <v>55153</v>
      </c>
      <c r="CE19084" s="32">
        <f t="shared" si="2229"/>
        <v>0</v>
      </c>
      <c r="CF19084" s="32">
        <f t="shared" si="2230"/>
        <v>0</v>
      </c>
      <c r="CG19084" s="32" t="str">
        <f t="shared" si="2231"/>
        <v/>
      </c>
      <c r="CH19084" s="32">
        <v>79</v>
      </c>
      <c r="CI19084" s="32" t="s">
        <v>15</v>
      </c>
      <c r="CJ19084" s="32" t="str">
        <f t="shared" si="2232"/>
        <v/>
      </c>
      <c r="CK19084" s="32" t="str">
        <f t="shared" si="2233"/>
        <v/>
      </c>
      <c r="CL19084" s="32" t="str">
        <f t="shared" si="2234"/>
        <v/>
      </c>
      <c r="CM19084" s="32" t="str">
        <f t="shared" si="2235"/>
        <v/>
      </c>
      <c r="CN19084" s="32" t="str">
        <f t="shared" si="2236"/>
        <v/>
      </c>
    </row>
    <row r="19085" spans="71:92" x14ac:dyDescent="0.3">
      <c r="BS19085" s="32" t="str">
        <f>IF(Kiadasi_kiseroiv!$K$2=BT19085,BV19085,"")</f>
        <v/>
      </c>
      <c r="BT19085" s="34" t="str">
        <f t="shared" si="2219"/>
        <v/>
      </c>
      <c r="BU19085" s="32" t="str">
        <f t="shared" si="2220"/>
        <v/>
      </c>
      <c r="BV19085" s="32" t="str">
        <f t="shared" si="2221"/>
        <v/>
      </c>
      <c r="BW19085" s="32" t="str">
        <f t="shared" si="2222"/>
        <v/>
      </c>
      <c r="BX19085" s="32" t="str">
        <f t="shared" si="2223"/>
        <v/>
      </c>
      <c r="BY19085" s="32" t="str">
        <f t="shared" si="2224"/>
        <v/>
      </c>
      <c r="BZ19085" s="32" t="str">
        <f t="shared" si="2225"/>
        <v/>
      </c>
      <c r="CA19085" s="32" t="str">
        <f t="shared" si="2226"/>
        <v/>
      </c>
      <c r="CB19085" s="33">
        <f>IF(COUNTIF($CD$7:CD19085,CD19085)=1,CD19085,CD19085+COUNTIF($CD$6:CD19084,CD19085))</f>
        <v>61983</v>
      </c>
      <c r="CC19085" s="34">
        <f t="shared" si="2227"/>
        <v>55153</v>
      </c>
      <c r="CD19085" s="32">
        <f t="shared" si="2228"/>
        <v>55153</v>
      </c>
      <c r="CE19085" s="32">
        <f t="shared" si="2229"/>
        <v>0</v>
      </c>
      <c r="CF19085" s="32">
        <f t="shared" si="2230"/>
        <v>0</v>
      </c>
      <c r="CG19085" s="32" t="str">
        <f t="shared" si="2231"/>
        <v/>
      </c>
      <c r="CH19085" s="32">
        <v>80</v>
      </c>
      <c r="CI19085" s="32" t="s">
        <v>15</v>
      </c>
      <c r="CJ19085" s="32" t="str">
        <f t="shared" si="2232"/>
        <v/>
      </c>
      <c r="CK19085" s="32" t="str">
        <f t="shared" si="2233"/>
        <v/>
      </c>
      <c r="CL19085" s="32" t="str">
        <f t="shared" si="2234"/>
        <v/>
      </c>
      <c r="CM19085" s="32" t="str">
        <f t="shared" si="2235"/>
        <v/>
      </c>
      <c r="CN19085" s="32" t="str">
        <f t="shared" si="2236"/>
        <v/>
      </c>
    </row>
    <row r="19086" spans="71:92" x14ac:dyDescent="0.3">
      <c r="BS19086" s="32" t="str">
        <f>IF(Kiadasi_kiseroiv!$K$2=BT19086,BV19086,"")</f>
        <v/>
      </c>
      <c r="BT19086" s="34" t="str">
        <f t="shared" si="2219"/>
        <v/>
      </c>
      <c r="BU19086" s="32" t="str">
        <f t="shared" si="2220"/>
        <v/>
      </c>
      <c r="BV19086" s="32" t="str">
        <f t="shared" si="2221"/>
        <v/>
      </c>
      <c r="BW19086" s="32" t="str">
        <f t="shared" si="2222"/>
        <v/>
      </c>
      <c r="BX19086" s="32" t="str">
        <f t="shared" si="2223"/>
        <v/>
      </c>
      <c r="BY19086" s="32" t="str">
        <f t="shared" si="2224"/>
        <v/>
      </c>
      <c r="BZ19086" s="32" t="str">
        <f t="shared" si="2225"/>
        <v/>
      </c>
      <c r="CA19086" s="32" t="str">
        <f t="shared" si="2226"/>
        <v/>
      </c>
      <c r="CB19086" s="33">
        <f>IF(COUNTIF($CD$7:CD19086,CD19086)=1,CD19086,CD19086+COUNTIF($CD$6:CD19085,CD19086))</f>
        <v>61984</v>
      </c>
      <c r="CC19086" s="34">
        <f t="shared" si="2227"/>
        <v>55153</v>
      </c>
      <c r="CD19086" s="32">
        <f t="shared" si="2228"/>
        <v>55153</v>
      </c>
      <c r="CE19086" s="32">
        <f t="shared" si="2229"/>
        <v>0</v>
      </c>
      <c r="CF19086" s="32">
        <f t="shared" si="2230"/>
        <v>0</v>
      </c>
      <c r="CG19086" s="32" t="str">
        <f t="shared" si="2231"/>
        <v/>
      </c>
      <c r="CH19086" s="32">
        <v>81</v>
      </c>
      <c r="CI19086" s="32" t="s">
        <v>15</v>
      </c>
      <c r="CJ19086" s="32" t="str">
        <f t="shared" si="2232"/>
        <v/>
      </c>
      <c r="CK19086" s="32" t="str">
        <f t="shared" si="2233"/>
        <v/>
      </c>
      <c r="CL19086" s="32" t="str">
        <f t="shared" si="2234"/>
        <v/>
      </c>
      <c r="CM19086" s="32" t="str">
        <f t="shared" si="2235"/>
        <v/>
      </c>
      <c r="CN19086" s="32" t="str">
        <f t="shared" si="2236"/>
        <v/>
      </c>
    </row>
    <row r="19087" spans="71:92" x14ac:dyDescent="0.3">
      <c r="BS19087" s="32" t="str">
        <f>IF(Kiadasi_kiseroiv!$K$2=BT19087,BV19087,"")</f>
        <v/>
      </c>
      <c r="BT19087" s="34" t="str">
        <f t="shared" si="2219"/>
        <v/>
      </c>
      <c r="BU19087" s="32" t="str">
        <f t="shared" si="2220"/>
        <v/>
      </c>
      <c r="BV19087" s="32" t="str">
        <f t="shared" si="2221"/>
        <v/>
      </c>
      <c r="BW19087" s="32" t="str">
        <f t="shared" si="2222"/>
        <v/>
      </c>
      <c r="BX19087" s="32" t="str">
        <f t="shared" si="2223"/>
        <v/>
      </c>
      <c r="BY19087" s="32" t="str">
        <f t="shared" si="2224"/>
        <v/>
      </c>
      <c r="BZ19087" s="32" t="str">
        <f t="shared" si="2225"/>
        <v/>
      </c>
      <c r="CA19087" s="32" t="str">
        <f t="shared" si="2226"/>
        <v/>
      </c>
      <c r="CB19087" s="33">
        <f>IF(COUNTIF($CD$7:CD19087,CD19087)=1,CD19087,CD19087+COUNTIF($CD$6:CD19086,CD19087))</f>
        <v>61985</v>
      </c>
      <c r="CC19087" s="34">
        <f t="shared" si="2227"/>
        <v>55153</v>
      </c>
      <c r="CD19087" s="32">
        <f t="shared" si="2228"/>
        <v>55153</v>
      </c>
      <c r="CE19087" s="32">
        <f t="shared" si="2229"/>
        <v>0</v>
      </c>
      <c r="CF19087" s="32">
        <f t="shared" si="2230"/>
        <v>0</v>
      </c>
      <c r="CG19087" s="32" t="str">
        <f t="shared" si="2231"/>
        <v/>
      </c>
      <c r="CH19087" s="32">
        <v>82</v>
      </c>
      <c r="CI19087" s="32" t="s">
        <v>15</v>
      </c>
      <c r="CJ19087" s="32" t="str">
        <f t="shared" si="2232"/>
        <v/>
      </c>
      <c r="CK19087" s="32" t="str">
        <f t="shared" si="2233"/>
        <v/>
      </c>
      <c r="CL19087" s="32" t="str">
        <f t="shared" si="2234"/>
        <v/>
      </c>
      <c r="CM19087" s="32" t="str">
        <f t="shared" si="2235"/>
        <v/>
      </c>
      <c r="CN19087" s="32" t="str">
        <f t="shared" si="2236"/>
        <v/>
      </c>
    </row>
    <row r="19088" spans="71:92" x14ac:dyDescent="0.3">
      <c r="BS19088" s="32" t="str">
        <f>IF(Kiadasi_kiseroiv!$K$2=BT19088,BV19088,"")</f>
        <v/>
      </c>
      <c r="BT19088" s="34" t="str">
        <f t="shared" si="2219"/>
        <v/>
      </c>
      <c r="BU19088" s="32" t="str">
        <f t="shared" si="2220"/>
        <v/>
      </c>
      <c r="BV19088" s="32" t="str">
        <f t="shared" si="2221"/>
        <v/>
      </c>
      <c r="BW19088" s="32" t="str">
        <f t="shared" si="2222"/>
        <v/>
      </c>
      <c r="BX19088" s="32" t="str">
        <f t="shared" si="2223"/>
        <v/>
      </c>
      <c r="BY19088" s="32" t="str">
        <f t="shared" si="2224"/>
        <v/>
      </c>
      <c r="BZ19088" s="32" t="str">
        <f t="shared" si="2225"/>
        <v/>
      </c>
      <c r="CA19088" s="32" t="str">
        <f t="shared" si="2226"/>
        <v/>
      </c>
      <c r="CB19088" s="33">
        <f>IF(COUNTIF($CD$7:CD19088,CD19088)=1,CD19088,CD19088+COUNTIF($CD$6:CD19087,CD19088))</f>
        <v>61986</v>
      </c>
      <c r="CC19088" s="34">
        <f t="shared" si="2227"/>
        <v>55153</v>
      </c>
      <c r="CD19088" s="32">
        <f t="shared" si="2228"/>
        <v>55153</v>
      </c>
      <c r="CE19088" s="32">
        <f t="shared" si="2229"/>
        <v>0</v>
      </c>
      <c r="CF19088" s="32">
        <f t="shared" si="2230"/>
        <v>0</v>
      </c>
      <c r="CG19088" s="32" t="str">
        <f t="shared" si="2231"/>
        <v/>
      </c>
      <c r="CH19088" s="32">
        <v>83</v>
      </c>
      <c r="CI19088" s="32" t="s">
        <v>15</v>
      </c>
      <c r="CJ19088" s="32" t="str">
        <f t="shared" si="2232"/>
        <v/>
      </c>
      <c r="CK19088" s="32" t="str">
        <f t="shared" si="2233"/>
        <v/>
      </c>
      <c r="CL19088" s="32" t="str">
        <f t="shared" si="2234"/>
        <v/>
      </c>
      <c r="CM19088" s="32" t="str">
        <f t="shared" si="2235"/>
        <v/>
      </c>
      <c r="CN19088" s="32" t="str">
        <f t="shared" si="2236"/>
        <v/>
      </c>
    </row>
    <row r="19089" spans="71:92" x14ac:dyDescent="0.3">
      <c r="BS19089" s="32" t="str">
        <f>IF(Kiadasi_kiseroiv!$K$2=BT19089,BV19089,"")</f>
        <v/>
      </c>
      <c r="BT19089" s="34" t="str">
        <f t="shared" si="2219"/>
        <v/>
      </c>
      <c r="BU19089" s="32" t="str">
        <f t="shared" si="2220"/>
        <v/>
      </c>
      <c r="BV19089" s="32" t="str">
        <f t="shared" si="2221"/>
        <v/>
      </c>
      <c r="BW19089" s="32" t="str">
        <f t="shared" si="2222"/>
        <v/>
      </c>
      <c r="BX19089" s="32" t="str">
        <f t="shared" si="2223"/>
        <v/>
      </c>
      <c r="BY19089" s="32" t="str">
        <f t="shared" si="2224"/>
        <v/>
      </c>
      <c r="BZ19089" s="32" t="str">
        <f t="shared" si="2225"/>
        <v/>
      </c>
      <c r="CA19089" s="32" t="str">
        <f t="shared" si="2226"/>
        <v/>
      </c>
      <c r="CB19089" s="33">
        <f>IF(COUNTIF($CD$7:CD19089,CD19089)=1,CD19089,CD19089+COUNTIF($CD$6:CD19088,CD19089))</f>
        <v>61987</v>
      </c>
      <c r="CC19089" s="34">
        <f t="shared" si="2227"/>
        <v>55153</v>
      </c>
      <c r="CD19089" s="32">
        <f t="shared" si="2228"/>
        <v>55153</v>
      </c>
      <c r="CE19089" s="32">
        <f t="shared" si="2229"/>
        <v>0</v>
      </c>
      <c r="CF19089" s="32">
        <f t="shared" si="2230"/>
        <v>0</v>
      </c>
      <c r="CG19089" s="32" t="str">
        <f t="shared" si="2231"/>
        <v/>
      </c>
      <c r="CH19089" s="32">
        <v>84</v>
      </c>
      <c r="CI19089" s="32" t="s">
        <v>15</v>
      </c>
      <c r="CJ19089" s="32" t="str">
        <f t="shared" si="2232"/>
        <v/>
      </c>
      <c r="CK19089" s="32" t="str">
        <f t="shared" si="2233"/>
        <v/>
      </c>
      <c r="CL19089" s="32" t="str">
        <f t="shared" si="2234"/>
        <v/>
      </c>
      <c r="CM19089" s="32" t="str">
        <f t="shared" si="2235"/>
        <v/>
      </c>
      <c r="CN19089" s="32" t="str">
        <f t="shared" si="2236"/>
        <v/>
      </c>
    </row>
    <row r="19090" spans="71:92" x14ac:dyDescent="0.3">
      <c r="BS19090" s="32" t="str">
        <f>IF(Kiadasi_kiseroiv!$K$2=BT19090,BV19090,"")</f>
        <v/>
      </c>
      <c r="BT19090" s="34" t="str">
        <f t="shared" si="2219"/>
        <v/>
      </c>
      <c r="BU19090" s="32" t="str">
        <f t="shared" si="2220"/>
        <v/>
      </c>
      <c r="BV19090" s="32" t="str">
        <f t="shared" si="2221"/>
        <v/>
      </c>
      <c r="BW19090" s="32" t="str">
        <f t="shared" si="2222"/>
        <v/>
      </c>
      <c r="BX19090" s="32" t="str">
        <f t="shared" si="2223"/>
        <v/>
      </c>
      <c r="BY19090" s="32" t="str">
        <f t="shared" si="2224"/>
        <v/>
      </c>
      <c r="BZ19090" s="32" t="str">
        <f t="shared" si="2225"/>
        <v/>
      </c>
      <c r="CA19090" s="32" t="str">
        <f t="shared" si="2226"/>
        <v/>
      </c>
      <c r="CB19090" s="33">
        <f>IF(COUNTIF($CD$7:CD19090,CD19090)=1,CD19090,CD19090+COUNTIF($CD$6:CD19089,CD19090))</f>
        <v>61988</v>
      </c>
      <c r="CC19090" s="34">
        <f t="shared" si="2227"/>
        <v>55153</v>
      </c>
      <c r="CD19090" s="32">
        <f t="shared" si="2228"/>
        <v>55153</v>
      </c>
      <c r="CE19090" s="32">
        <f t="shared" si="2229"/>
        <v>0</v>
      </c>
      <c r="CF19090" s="32">
        <f t="shared" si="2230"/>
        <v>0</v>
      </c>
      <c r="CG19090" s="32" t="str">
        <f t="shared" si="2231"/>
        <v/>
      </c>
      <c r="CH19090" s="32">
        <v>85</v>
      </c>
      <c r="CI19090" s="32" t="s">
        <v>15</v>
      </c>
      <c r="CJ19090" s="32" t="str">
        <f t="shared" si="2232"/>
        <v/>
      </c>
      <c r="CK19090" s="32" t="str">
        <f t="shared" si="2233"/>
        <v/>
      </c>
      <c r="CL19090" s="32" t="str">
        <f t="shared" si="2234"/>
        <v/>
      </c>
      <c r="CM19090" s="32" t="str">
        <f t="shared" si="2235"/>
        <v/>
      </c>
      <c r="CN19090" s="32" t="str">
        <f t="shared" si="2236"/>
        <v/>
      </c>
    </row>
    <row r="19091" spans="71:92" x14ac:dyDescent="0.3">
      <c r="BS19091" s="32" t="str">
        <f>IF(Kiadasi_kiseroiv!$K$2=BT19091,BV19091,"")</f>
        <v/>
      </c>
      <c r="BT19091" s="34" t="str">
        <f t="shared" si="2219"/>
        <v/>
      </c>
      <c r="BU19091" s="32" t="str">
        <f t="shared" si="2220"/>
        <v/>
      </c>
      <c r="BV19091" s="32" t="str">
        <f t="shared" si="2221"/>
        <v/>
      </c>
      <c r="BW19091" s="32" t="str">
        <f t="shared" si="2222"/>
        <v/>
      </c>
      <c r="BX19091" s="32" t="str">
        <f t="shared" si="2223"/>
        <v/>
      </c>
      <c r="BY19091" s="32" t="str">
        <f t="shared" si="2224"/>
        <v/>
      </c>
      <c r="BZ19091" s="32" t="str">
        <f t="shared" si="2225"/>
        <v/>
      </c>
      <c r="CA19091" s="32" t="str">
        <f t="shared" si="2226"/>
        <v/>
      </c>
      <c r="CB19091" s="33">
        <f>IF(COUNTIF($CD$7:CD19091,CD19091)=1,CD19091,CD19091+COUNTIF($CD$6:CD19090,CD19091))</f>
        <v>61989</v>
      </c>
      <c r="CC19091" s="34">
        <f t="shared" si="2227"/>
        <v>55153</v>
      </c>
      <c r="CD19091" s="32">
        <f t="shared" si="2228"/>
        <v>55153</v>
      </c>
      <c r="CE19091" s="32">
        <f t="shared" si="2229"/>
        <v>0</v>
      </c>
      <c r="CF19091" s="32">
        <f t="shared" si="2230"/>
        <v>0</v>
      </c>
      <c r="CG19091" s="32" t="str">
        <f t="shared" si="2231"/>
        <v/>
      </c>
      <c r="CH19091" s="32">
        <v>86</v>
      </c>
      <c r="CI19091" s="32" t="s">
        <v>15</v>
      </c>
      <c r="CJ19091" s="32" t="str">
        <f t="shared" si="2232"/>
        <v/>
      </c>
      <c r="CK19091" s="32" t="str">
        <f t="shared" si="2233"/>
        <v/>
      </c>
      <c r="CL19091" s="32" t="str">
        <f t="shared" si="2234"/>
        <v/>
      </c>
      <c r="CM19091" s="32" t="str">
        <f t="shared" si="2235"/>
        <v/>
      </c>
      <c r="CN19091" s="32" t="str">
        <f t="shared" si="2236"/>
        <v/>
      </c>
    </row>
    <row r="19092" spans="71:92" x14ac:dyDescent="0.3">
      <c r="BS19092" s="32" t="str">
        <f>IF(Kiadasi_kiseroiv!$K$2=BT19092,BV19092,"")</f>
        <v/>
      </c>
      <c r="BT19092" s="34" t="str">
        <f t="shared" si="2219"/>
        <v/>
      </c>
      <c r="BU19092" s="32" t="str">
        <f t="shared" si="2220"/>
        <v/>
      </c>
      <c r="BV19092" s="32" t="str">
        <f t="shared" si="2221"/>
        <v/>
      </c>
      <c r="BW19092" s="32" t="str">
        <f t="shared" si="2222"/>
        <v/>
      </c>
      <c r="BX19092" s="32" t="str">
        <f t="shared" si="2223"/>
        <v/>
      </c>
      <c r="BY19092" s="32" t="str">
        <f t="shared" si="2224"/>
        <v/>
      </c>
      <c r="BZ19092" s="32" t="str">
        <f t="shared" si="2225"/>
        <v/>
      </c>
      <c r="CA19092" s="32" t="str">
        <f t="shared" si="2226"/>
        <v/>
      </c>
      <c r="CB19092" s="33">
        <f>IF(COUNTIF($CD$7:CD19092,CD19092)=1,CD19092,CD19092+COUNTIF($CD$6:CD19091,CD19092))</f>
        <v>61990</v>
      </c>
      <c r="CC19092" s="34">
        <f t="shared" si="2227"/>
        <v>55153</v>
      </c>
      <c r="CD19092" s="32">
        <f t="shared" si="2228"/>
        <v>55153</v>
      </c>
      <c r="CE19092" s="32">
        <f t="shared" si="2229"/>
        <v>0</v>
      </c>
      <c r="CF19092" s="32">
        <f t="shared" si="2230"/>
        <v>0</v>
      </c>
      <c r="CG19092" s="32" t="str">
        <f t="shared" si="2231"/>
        <v/>
      </c>
      <c r="CH19092" s="32">
        <v>87</v>
      </c>
      <c r="CI19092" s="32" t="s">
        <v>15</v>
      </c>
      <c r="CJ19092" s="32" t="str">
        <f t="shared" si="2232"/>
        <v/>
      </c>
      <c r="CK19092" s="32" t="str">
        <f t="shared" si="2233"/>
        <v/>
      </c>
      <c r="CL19092" s="32" t="str">
        <f t="shared" si="2234"/>
        <v/>
      </c>
      <c r="CM19092" s="32" t="str">
        <f t="shared" si="2235"/>
        <v/>
      </c>
      <c r="CN19092" s="32" t="str">
        <f t="shared" si="2236"/>
        <v/>
      </c>
    </row>
    <row r="19093" spans="71:92" x14ac:dyDescent="0.3">
      <c r="BS19093" s="32" t="str">
        <f>IF(Kiadasi_kiseroiv!$K$2=BT19093,BV19093,"")</f>
        <v/>
      </c>
      <c r="BT19093" s="34" t="str">
        <f t="shared" si="2219"/>
        <v/>
      </c>
      <c r="BU19093" s="32" t="str">
        <f t="shared" si="2220"/>
        <v/>
      </c>
      <c r="BV19093" s="32" t="str">
        <f t="shared" si="2221"/>
        <v/>
      </c>
      <c r="BW19093" s="32" t="str">
        <f t="shared" si="2222"/>
        <v/>
      </c>
      <c r="BX19093" s="32" t="str">
        <f t="shared" si="2223"/>
        <v/>
      </c>
      <c r="BY19093" s="32" t="str">
        <f t="shared" si="2224"/>
        <v/>
      </c>
      <c r="BZ19093" s="32" t="str">
        <f t="shared" si="2225"/>
        <v/>
      </c>
      <c r="CA19093" s="32" t="str">
        <f t="shared" si="2226"/>
        <v/>
      </c>
      <c r="CB19093" s="33">
        <f>IF(COUNTIF($CD$7:CD19093,CD19093)=1,CD19093,CD19093+COUNTIF($CD$6:CD19092,CD19093))</f>
        <v>61991</v>
      </c>
      <c r="CC19093" s="34">
        <f t="shared" si="2227"/>
        <v>55153</v>
      </c>
      <c r="CD19093" s="32">
        <f t="shared" si="2228"/>
        <v>55153</v>
      </c>
      <c r="CE19093" s="32">
        <f t="shared" si="2229"/>
        <v>0</v>
      </c>
      <c r="CF19093" s="32">
        <f t="shared" si="2230"/>
        <v>0</v>
      </c>
      <c r="CG19093" s="32" t="str">
        <f t="shared" si="2231"/>
        <v/>
      </c>
      <c r="CH19093" s="32">
        <v>88</v>
      </c>
      <c r="CI19093" s="32" t="s">
        <v>15</v>
      </c>
      <c r="CJ19093" s="32" t="str">
        <f t="shared" si="2232"/>
        <v/>
      </c>
      <c r="CK19093" s="32" t="str">
        <f t="shared" si="2233"/>
        <v/>
      </c>
      <c r="CL19093" s="32" t="str">
        <f t="shared" si="2234"/>
        <v/>
      </c>
      <c r="CM19093" s="32" t="str">
        <f t="shared" si="2235"/>
        <v/>
      </c>
      <c r="CN19093" s="32" t="str">
        <f t="shared" si="2236"/>
        <v/>
      </c>
    </row>
    <row r="19094" spans="71:92" x14ac:dyDescent="0.3">
      <c r="BS19094" s="32" t="str">
        <f>IF(Kiadasi_kiseroiv!$K$2=BT19094,BV19094,"")</f>
        <v/>
      </c>
      <c r="BT19094" s="34" t="str">
        <f t="shared" si="2219"/>
        <v/>
      </c>
      <c r="BU19094" s="32" t="str">
        <f t="shared" si="2220"/>
        <v/>
      </c>
      <c r="BV19094" s="32" t="str">
        <f t="shared" si="2221"/>
        <v/>
      </c>
      <c r="BW19094" s="32" t="str">
        <f t="shared" si="2222"/>
        <v/>
      </c>
      <c r="BX19094" s="32" t="str">
        <f t="shared" si="2223"/>
        <v/>
      </c>
      <c r="BY19094" s="32" t="str">
        <f t="shared" si="2224"/>
        <v/>
      </c>
      <c r="BZ19094" s="32" t="str">
        <f t="shared" si="2225"/>
        <v/>
      </c>
      <c r="CA19094" s="32" t="str">
        <f t="shared" si="2226"/>
        <v/>
      </c>
      <c r="CB19094" s="33">
        <f>IF(COUNTIF($CD$7:CD19094,CD19094)=1,CD19094,CD19094+COUNTIF($CD$6:CD19093,CD19094))</f>
        <v>61992</v>
      </c>
      <c r="CC19094" s="34">
        <f t="shared" si="2227"/>
        <v>55153</v>
      </c>
      <c r="CD19094" s="32">
        <f t="shared" si="2228"/>
        <v>55153</v>
      </c>
      <c r="CE19094" s="32">
        <f t="shared" si="2229"/>
        <v>0</v>
      </c>
      <c r="CF19094" s="32">
        <f t="shared" si="2230"/>
        <v>0</v>
      </c>
      <c r="CG19094" s="32" t="str">
        <f t="shared" si="2231"/>
        <v/>
      </c>
      <c r="CH19094" s="32">
        <v>89</v>
      </c>
      <c r="CI19094" s="32" t="s">
        <v>15</v>
      </c>
      <c r="CJ19094" s="32" t="str">
        <f t="shared" si="2232"/>
        <v/>
      </c>
      <c r="CK19094" s="32" t="str">
        <f t="shared" si="2233"/>
        <v/>
      </c>
      <c r="CL19094" s="32" t="str">
        <f t="shared" si="2234"/>
        <v/>
      </c>
      <c r="CM19094" s="32" t="str">
        <f t="shared" si="2235"/>
        <v/>
      </c>
      <c r="CN19094" s="32" t="str">
        <f t="shared" si="2236"/>
        <v/>
      </c>
    </row>
    <row r="19095" spans="71:92" x14ac:dyDescent="0.3">
      <c r="BS19095" s="32" t="str">
        <f>IF(Kiadasi_kiseroiv!$K$2=BT19095,BV19095,"")</f>
        <v/>
      </c>
      <c r="BT19095" s="34" t="str">
        <f t="shared" si="2219"/>
        <v/>
      </c>
      <c r="BU19095" s="32" t="str">
        <f t="shared" si="2220"/>
        <v/>
      </c>
      <c r="BV19095" s="32" t="str">
        <f t="shared" si="2221"/>
        <v/>
      </c>
      <c r="BW19095" s="32" t="str">
        <f t="shared" si="2222"/>
        <v/>
      </c>
      <c r="BX19095" s="32" t="str">
        <f t="shared" si="2223"/>
        <v/>
      </c>
      <c r="BY19095" s="32" t="str">
        <f t="shared" si="2224"/>
        <v/>
      </c>
      <c r="BZ19095" s="32" t="str">
        <f t="shared" si="2225"/>
        <v/>
      </c>
      <c r="CA19095" s="32" t="str">
        <f t="shared" si="2226"/>
        <v/>
      </c>
      <c r="CB19095" s="33">
        <f>IF(COUNTIF($CD$7:CD19095,CD19095)=1,CD19095,CD19095+COUNTIF($CD$6:CD19094,CD19095))</f>
        <v>61993</v>
      </c>
      <c r="CC19095" s="34">
        <f t="shared" si="2227"/>
        <v>55153</v>
      </c>
      <c r="CD19095" s="32">
        <f t="shared" si="2228"/>
        <v>55153</v>
      </c>
      <c r="CE19095" s="32">
        <f t="shared" si="2229"/>
        <v>0</v>
      </c>
      <c r="CF19095" s="32">
        <f t="shared" si="2230"/>
        <v>0</v>
      </c>
      <c r="CG19095" s="32" t="str">
        <f t="shared" si="2231"/>
        <v/>
      </c>
      <c r="CH19095" s="32">
        <v>90</v>
      </c>
      <c r="CI19095" s="32" t="s">
        <v>15</v>
      </c>
      <c r="CJ19095" s="32" t="str">
        <f t="shared" si="2232"/>
        <v/>
      </c>
      <c r="CK19095" s="32" t="str">
        <f t="shared" si="2233"/>
        <v/>
      </c>
      <c r="CL19095" s="32" t="str">
        <f t="shared" si="2234"/>
        <v/>
      </c>
      <c r="CM19095" s="32" t="str">
        <f t="shared" si="2235"/>
        <v/>
      </c>
      <c r="CN19095" s="32" t="str">
        <f t="shared" si="2236"/>
        <v/>
      </c>
    </row>
    <row r="19096" spans="71:92" x14ac:dyDescent="0.3">
      <c r="BS19096" s="32" t="str">
        <f>IF(Kiadasi_kiseroiv!$K$2=BT19096,BV19096,"")</f>
        <v/>
      </c>
      <c r="BT19096" s="34" t="str">
        <f t="shared" si="2219"/>
        <v/>
      </c>
      <c r="BU19096" s="32" t="str">
        <f t="shared" si="2220"/>
        <v/>
      </c>
      <c r="BV19096" s="32" t="str">
        <f t="shared" si="2221"/>
        <v/>
      </c>
      <c r="BW19096" s="32" t="str">
        <f t="shared" si="2222"/>
        <v/>
      </c>
      <c r="BX19096" s="32" t="str">
        <f t="shared" si="2223"/>
        <v/>
      </c>
      <c r="BY19096" s="32" t="str">
        <f t="shared" si="2224"/>
        <v/>
      </c>
      <c r="BZ19096" s="32" t="str">
        <f t="shared" si="2225"/>
        <v/>
      </c>
      <c r="CA19096" s="32" t="str">
        <f t="shared" si="2226"/>
        <v/>
      </c>
      <c r="CB19096" s="33">
        <f>IF(COUNTIF($CD$7:CD19096,CD19096)=1,CD19096,CD19096+COUNTIF($CD$6:CD19095,CD19096))</f>
        <v>61994</v>
      </c>
      <c r="CC19096" s="34">
        <f t="shared" si="2227"/>
        <v>55153</v>
      </c>
      <c r="CD19096" s="32">
        <f t="shared" si="2228"/>
        <v>55153</v>
      </c>
      <c r="CE19096" s="32">
        <f t="shared" si="2229"/>
        <v>0</v>
      </c>
      <c r="CF19096" s="32">
        <f t="shared" si="2230"/>
        <v>0</v>
      </c>
      <c r="CG19096" s="32" t="str">
        <f t="shared" si="2231"/>
        <v/>
      </c>
      <c r="CH19096" s="32">
        <v>91</v>
      </c>
      <c r="CI19096" s="32" t="s">
        <v>15</v>
      </c>
      <c r="CJ19096" s="32" t="str">
        <f t="shared" si="2232"/>
        <v/>
      </c>
      <c r="CK19096" s="32" t="str">
        <f t="shared" si="2233"/>
        <v/>
      </c>
      <c r="CL19096" s="32" t="str">
        <f t="shared" si="2234"/>
        <v/>
      </c>
      <c r="CM19096" s="32" t="str">
        <f t="shared" si="2235"/>
        <v/>
      </c>
      <c r="CN19096" s="32" t="str">
        <f t="shared" si="2236"/>
        <v/>
      </c>
    </row>
    <row r="19097" spans="71:92" x14ac:dyDescent="0.3">
      <c r="BS19097" s="32" t="str">
        <f>IF(Kiadasi_kiseroiv!$K$2=BT19097,BV19097,"")</f>
        <v/>
      </c>
      <c r="BT19097" s="34" t="str">
        <f t="shared" si="2219"/>
        <v/>
      </c>
      <c r="BU19097" s="32" t="str">
        <f t="shared" si="2220"/>
        <v/>
      </c>
      <c r="BV19097" s="32" t="str">
        <f t="shared" si="2221"/>
        <v/>
      </c>
      <c r="BW19097" s="32" t="str">
        <f t="shared" si="2222"/>
        <v/>
      </c>
      <c r="BX19097" s="32" t="str">
        <f t="shared" si="2223"/>
        <v/>
      </c>
      <c r="BY19097" s="32" t="str">
        <f t="shared" si="2224"/>
        <v/>
      </c>
      <c r="BZ19097" s="32" t="str">
        <f t="shared" si="2225"/>
        <v/>
      </c>
      <c r="CA19097" s="32" t="str">
        <f t="shared" si="2226"/>
        <v/>
      </c>
      <c r="CB19097" s="33">
        <f>IF(COUNTIF($CD$7:CD19097,CD19097)=1,CD19097,CD19097+COUNTIF($CD$6:CD19096,CD19097))</f>
        <v>61995</v>
      </c>
      <c r="CC19097" s="34">
        <f t="shared" si="2227"/>
        <v>55153</v>
      </c>
      <c r="CD19097" s="32">
        <f t="shared" si="2228"/>
        <v>55153</v>
      </c>
      <c r="CE19097" s="32">
        <f t="shared" si="2229"/>
        <v>0</v>
      </c>
      <c r="CF19097" s="32">
        <f t="shared" si="2230"/>
        <v>0</v>
      </c>
      <c r="CG19097" s="32" t="str">
        <f t="shared" si="2231"/>
        <v/>
      </c>
      <c r="CH19097" s="32">
        <v>92</v>
      </c>
      <c r="CI19097" s="32" t="s">
        <v>15</v>
      </c>
      <c r="CJ19097" s="32" t="str">
        <f t="shared" si="2232"/>
        <v/>
      </c>
      <c r="CK19097" s="32" t="str">
        <f t="shared" si="2233"/>
        <v/>
      </c>
      <c r="CL19097" s="32" t="str">
        <f t="shared" si="2234"/>
        <v/>
      </c>
      <c r="CM19097" s="32" t="str">
        <f t="shared" si="2235"/>
        <v/>
      </c>
      <c r="CN19097" s="32" t="str">
        <f t="shared" si="2236"/>
        <v/>
      </c>
    </row>
    <row r="19098" spans="71:92" x14ac:dyDescent="0.3">
      <c r="BS19098" s="32" t="str">
        <f>IF(Kiadasi_kiseroiv!$K$2=BT19098,BV19098,"")</f>
        <v/>
      </c>
      <c r="BT19098" s="34" t="str">
        <f t="shared" si="2219"/>
        <v/>
      </c>
      <c r="BU19098" s="32" t="str">
        <f t="shared" si="2220"/>
        <v/>
      </c>
      <c r="BV19098" s="32" t="str">
        <f t="shared" si="2221"/>
        <v/>
      </c>
      <c r="BW19098" s="32" t="str">
        <f t="shared" si="2222"/>
        <v/>
      </c>
      <c r="BX19098" s="32" t="str">
        <f t="shared" si="2223"/>
        <v/>
      </c>
      <c r="BY19098" s="32" t="str">
        <f t="shared" si="2224"/>
        <v/>
      </c>
      <c r="BZ19098" s="32" t="str">
        <f t="shared" si="2225"/>
        <v/>
      </c>
      <c r="CA19098" s="32" t="str">
        <f t="shared" si="2226"/>
        <v/>
      </c>
      <c r="CB19098" s="33">
        <f>IF(COUNTIF($CD$7:CD19098,CD19098)=1,CD19098,CD19098+COUNTIF($CD$6:CD19097,CD19098))</f>
        <v>61996</v>
      </c>
      <c r="CC19098" s="34">
        <f t="shared" si="2227"/>
        <v>55153</v>
      </c>
      <c r="CD19098" s="32">
        <f t="shared" si="2228"/>
        <v>55153</v>
      </c>
      <c r="CE19098" s="32">
        <f t="shared" si="2229"/>
        <v>0</v>
      </c>
      <c r="CF19098" s="32">
        <f t="shared" si="2230"/>
        <v>0</v>
      </c>
      <c r="CG19098" s="32" t="str">
        <f t="shared" si="2231"/>
        <v/>
      </c>
      <c r="CH19098" s="32">
        <v>93</v>
      </c>
      <c r="CI19098" s="32" t="s">
        <v>15</v>
      </c>
      <c r="CJ19098" s="32" t="str">
        <f t="shared" si="2232"/>
        <v/>
      </c>
      <c r="CK19098" s="32" t="str">
        <f t="shared" si="2233"/>
        <v/>
      </c>
      <c r="CL19098" s="32" t="str">
        <f t="shared" si="2234"/>
        <v/>
      </c>
      <c r="CM19098" s="32" t="str">
        <f t="shared" si="2235"/>
        <v/>
      </c>
      <c r="CN19098" s="32" t="str">
        <f t="shared" si="2236"/>
        <v/>
      </c>
    </row>
    <row r="19099" spans="71:92" x14ac:dyDescent="0.3">
      <c r="BS19099" s="32" t="str">
        <f>IF(Kiadasi_kiseroiv!$K$2=BT19099,BV19099,"")</f>
        <v/>
      </c>
      <c r="BT19099" s="34" t="str">
        <f t="shared" si="2219"/>
        <v/>
      </c>
      <c r="BU19099" s="32" t="str">
        <f t="shared" si="2220"/>
        <v/>
      </c>
      <c r="BV19099" s="32" t="str">
        <f t="shared" si="2221"/>
        <v/>
      </c>
      <c r="BW19099" s="32" t="str">
        <f t="shared" si="2222"/>
        <v/>
      </c>
      <c r="BX19099" s="32" t="str">
        <f t="shared" si="2223"/>
        <v/>
      </c>
      <c r="BY19099" s="32" t="str">
        <f t="shared" si="2224"/>
        <v/>
      </c>
      <c r="BZ19099" s="32" t="str">
        <f t="shared" si="2225"/>
        <v/>
      </c>
      <c r="CA19099" s="32" t="str">
        <f t="shared" si="2226"/>
        <v/>
      </c>
      <c r="CB19099" s="33">
        <f>IF(COUNTIF($CD$7:CD19099,CD19099)=1,CD19099,CD19099+COUNTIF($CD$6:CD19098,CD19099))</f>
        <v>61997</v>
      </c>
      <c r="CC19099" s="34">
        <f t="shared" si="2227"/>
        <v>55153</v>
      </c>
      <c r="CD19099" s="32">
        <f t="shared" si="2228"/>
        <v>55153</v>
      </c>
      <c r="CE19099" s="32">
        <f t="shared" si="2229"/>
        <v>0</v>
      </c>
      <c r="CF19099" s="32">
        <f t="shared" si="2230"/>
        <v>0</v>
      </c>
      <c r="CG19099" s="32" t="str">
        <f t="shared" si="2231"/>
        <v/>
      </c>
      <c r="CH19099" s="32">
        <v>94</v>
      </c>
      <c r="CI19099" s="32" t="s">
        <v>15</v>
      </c>
      <c r="CJ19099" s="32" t="str">
        <f t="shared" si="2232"/>
        <v/>
      </c>
      <c r="CK19099" s="32" t="str">
        <f t="shared" si="2233"/>
        <v/>
      </c>
      <c r="CL19099" s="32" t="str">
        <f t="shared" si="2234"/>
        <v/>
      </c>
      <c r="CM19099" s="32" t="str">
        <f t="shared" si="2235"/>
        <v/>
      </c>
      <c r="CN19099" s="32" t="str">
        <f t="shared" si="2236"/>
        <v/>
      </c>
    </row>
    <row r="19100" spans="71:92" x14ac:dyDescent="0.3">
      <c r="BS19100" s="32" t="str">
        <f>IF(Kiadasi_kiseroiv!$K$2=BT19100,BV19100,"")</f>
        <v/>
      </c>
      <c r="BT19100" s="34" t="str">
        <f t="shared" si="2219"/>
        <v/>
      </c>
      <c r="BU19100" s="32" t="str">
        <f t="shared" si="2220"/>
        <v/>
      </c>
      <c r="BV19100" s="32" t="str">
        <f t="shared" si="2221"/>
        <v/>
      </c>
      <c r="BW19100" s="32" t="str">
        <f t="shared" si="2222"/>
        <v/>
      </c>
      <c r="BX19100" s="32" t="str">
        <f t="shared" si="2223"/>
        <v/>
      </c>
      <c r="BY19100" s="32" t="str">
        <f t="shared" si="2224"/>
        <v/>
      </c>
      <c r="BZ19100" s="32" t="str">
        <f t="shared" si="2225"/>
        <v/>
      </c>
      <c r="CA19100" s="32" t="str">
        <f t="shared" si="2226"/>
        <v/>
      </c>
      <c r="CB19100" s="33">
        <f>IF(COUNTIF($CD$7:CD19100,CD19100)=1,CD19100,CD19100+COUNTIF($CD$6:CD19099,CD19100))</f>
        <v>61998</v>
      </c>
      <c r="CC19100" s="34">
        <f t="shared" si="2227"/>
        <v>55153</v>
      </c>
      <c r="CD19100" s="32">
        <f t="shared" si="2228"/>
        <v>55153</v>
      </c>
      <c r="CE19100" s="32">
        <f t="shared" si="2229"/>
        <v>0</v>
      </c>
      <c r="CF19100" s="32">
        <f t="shared" si="2230"/>
        <v>0</v>
      </c>
      <c r="CG19100" s="32" t="str">
        <f t="shared" si="2231"/>
        <v/>
      </c>
      <c r="CH19100" s="32">
        <v>95</v>
      </c>
      <c r="CI19100" s="32" t="s">
        <v>15</v>
      </c>
      <c r="CJ19100" s="32" t="str">
        <f t="shared" si="2232"/>
        <v/>
      </c>
      <c r="CK19100" s="32" t="str">
        <f t="shared" si="2233"/>
        <v/>
      </c>
      <c r="CL19100" s="32" t="str">
        <f t="shared" si="2234"/>
        <v/>
      </c>
      <c r="CM19100" s="32" t="str">
        <f t="shared" si="2235"/>
        <v/>
      </c>
      <c r="CN19100" s="32" t="str">
        <f t="shared" si="2236"/>
        <v/>
      </c>
    </row>
    <row r="19501" spans="71:110" x14ac:dyDescent="0.3">
      <c r="BS19501" s="37"/>
      <c r="BT19501" s="37"/>
      <c r="BU19501" s="37"/>
      <c r="BV19501" s="37"/>
      <c r="BW19501" s="37"/>
      <c r="BX19501" s="37"/>
      <c r="BY19501" s="37"/>
      <c r="BZ19501" s="37"/>
      <c r="CA19501" s="37"/>
      <c r="CB19501" s="38"/>
      <c r="CC19501" s="39"/>
      <c r="CD19501" s="37"/>
      <c r="CE19501" s="37"/>
      <c r="CF19501" s="37"/>
      <c r="CG19501" s="37"/>
      <c r="CH19501" s="37"/>
      <c r="CI19501" s="37"/>
      <c r="CJ19501" s="37"/>
      <c r="CK19501" s="37"/>
      <c r="CL19501" s="37"/>
      <c r="CM19501" s="37"/>
      <c r="CN19501" s="37"/>
      <c r="CO19501" s="37"/>
      <c r="CP19501" s="37"/>
      <c r="CQ19501" s="37"/>
      <c r="CR19501" s="37"/>
      <c r="CS19501" s="37"/>
      <c r="CT19501" s="37"/>
      <c r="CU19501" s="37"/>
      <c r="CV19501" s="37"/>
      <c r="CW19501" s="37"/>
      <c r="CX19501" s="37"/>
      <c r="CY19501" s="37"/>
      <c r="CZ19501" s="37"/>
      <c r="DA19501" s="37"/>
      <c r="DB19501" s="37"/>
      <c r="DC19501" s="37"/>
      <c r="DD19501" s="37"/>
      <c r="DE19501" s="37"/>
      <c r="DF19501" s="37"/>
    </row>
    <row r="19502" spans="71:110" x14ac:dyDescent="0.3">
      <c r="BS19502" s="37"/>
      <c r="BT19502" s="37"/>
      <c r="BU19502" s="37"/>
      <c r="BV19502" s="37"/>
      <c r="BW19502" s="37"/>
      <c r="BX19502" s="37"/>
      <c r="BY19502" s="37"/>
      <c r="BZ19502" s="37"/>
      <c r="CA19502" s="37"/>
      <c r="CB19502" s="38"/>
      <c r="CC19502" s="39"/>
      <c r="CD19502" s="37"/>
      <c r="CE19502" s="37"/>
      <c r="CF19502" s="37"/>
      <c r="CG19502" s="37"/>
      <c r="CH19502" s="37"/>
      <c r="CI19502" s="37"/>
      <c r="CJ19502" s="37"/>
      <c r="CK19502" s="37"/>
      <c r="CL19502" s="37"/>
      <c r="CM19502" s="37"/>
      <c r="CN19502" s="37"/>
      <c r="CO19502" s="37"/>
      <c r="CP19502" s="37"/>
      <c r="CQ19502" s="37"/>
      <c r="CR19502" s="37"/>
      <c r="CS19502" s="37"/>
      <c r="CT19502" s="37"/>
      <c r="CU19502" s="37"/>
      <c r="CV19502" s="37"/>
      <c r="CW19502" s="37"/>
      <c r="CX19502" s="37"/>
      <c r="CY19502" s="37"/>
      <c r="CZ19502" s="37"/>
      <c r="DA19502" s="37"/>
      <c r="DB19502" s="37"/>
      <c r="DC19502" s="37"/>
      <c r="DD19502" s="37"/>
      <c r="DE19502" s="37"/>
      <c r="DF19502" s="37"/>
    </row>
    <row r="19503" spans="71:110" x14ac:dyDescent="0.3">
      <c r="BS19503" s="37"/>
      <c r="BT19503" s="37"/>
      <c r="BU19503" s="37"/>
      <c r="BV19503" s="37"/>
      <c r="BW19503" s="37"/>
      <c r="BX19503" s="37"/>
      <c r="BY19503" s="37"/>
      <c r="BZ19503" s="37"/>
      <c r="CA19503" s="37"/>
      <c r="CB19503" s="38"/>
      <c r="CC19503" s="39"/>
      <c r="CD19503" s="37"/>
      <c r="CE19503" s="37"/>
      <c r="CF19503" s="37"/>
      <c r="CG19503" s="37"/>
      <c r="CH19503" s="37"/>
      <c r="CI19503" s="37"/>
      <c r="CJ19503" s="37"/>
      <c r="CK19503" s="37"/>
      <c r="CL19503" s="37"/>
      <c r="CM19503" s="37"/>
      <c r="CN19503" s="37"/>
      <c r="CO19503" s="37"/>
      <c r="CP19503" s="37"/>
      <c r="CQ19503" s="37"/>
      <c r="CR19503" s="37"/>
      <c r="CS19503" s="37"/>
      <c r="CT19503" s="37"/>
      <c r="CU19503" s="37"/>
      <c r="CV19503" s="37"/>
      <c r="CW19503" s="37"/>
      <c r="CX19503" s="37"/>
      <c r="CY19503" s="37"/>
      <c r="CZ19503" s="37"/>
      <c r="DA19503" s="37"/>
      <c r="DB19503" s="37"/>
      <c r="DC19503" s="37"/>
      <c r="DD19503" s="37"/>
      <c r="DE19503" s="37"/>
      <c r="DF19503" s="37"/>
    </row>
    <row r="19504" spans="71:110" x14ac:dyDescent="0.3">
      <c r="BS19504" s="37"/>
      <c r="BT19504" s="37"/>
      <c r="BU19504" s="37"/>
      <c r="BV19504" s="37"/>
      <c r="BW19504" s="37"/>
      <c r="BX19504" s="37"/>
      <c r="BY19504" s="37"/>
      <c r="BZ19504" s="37"/>
      <c r="CA19504" s="37"/>
      <c r="CB19504" s="38"/>
      <c r="CC19504" s="39"/>
      <c r="CD19504" s="37"/>
      <c r="CE19504" s="37"/>
      <c r="CF19504" s="37"/>
      <c r="CG19504" s="37"/>
      <c r="CH19504" s="37"/>
      <c r="CI19504" s="37"/>
      <c r="CJ19504" s="37"/>
      <c r="CK19504" s="37"/>
      <c r="CL19504" s="37"/>
      <c r="CM19504" s="37"/>
      <c r="CN19504" s="37"/>
      <c r="CO19504" s="37"/>
      <c r="CP19504" s="37"/>
      <c r="CQ19504" s="37"/>
      <c r="CR19504" s="37"/>
      <c r="CS19504" s="37"/>
      <c r="CT19504" s="37"/>
      <c r="CU19504" s="37"/>
      <c r="CV19504" s="37"/>
      <c r="CW19504" s="37"/>
      <c r="CX19504" s="37"/>
      <c r="CY19504" s="37"/>
      <c r="CZ19504" s="37"/>
      <c r="DA19504" s="37"/>
      <c r="DB19504" s="37"/>
      <c r="DC19504" s="37"/>
      <c r="DD19504" s="37"/>
      <c r="DE19504" s="37"/>
      <c r="DF19504" s="37"/>
    </row>
    <row r="19505" spans="71:110" x14ac:dyDescent="0.3">
      <c r="BS19505" s="37"/>
      <c r="BT19505" s="37"/>
      <c r="BU19505" s="37"/>
      <c r="BV19505" s="37"/>
      <c r="BW19505" s="37"/>
      <c r="BX19505" s="37"/>
      <c r="BY19505" s="37"/>
      <c r="BZ19505" s="37"/>
      <c r="CA19505" s="37"/>
      <c r="CB19505" s="38"/>
      <c r="CC19505" s="39"/>
      <c r="CD19505" s="37"/>
      <c r="CE19505" s="37"/>
      <c r="CF19505" s="37"/>
      <c r="CG19505" s="37"/>
      <c r="CH19505" s="37"/>
      <c r="CI19505" s="37"/>
      <c r="CJ19505" s="37"/>
      <c r="CK19505" s="37"/>
      <c r="CL19505" s="37"/>
      <c r="CM19505" s="37"/>
      <c r="CN19505" s="37"/>
      <c r="CO19505" s="37"/>
      <c r="CP19505" s="37"/>
      <c r="CQ19505" s="37"/>
      <c r="CR19505" s="37"/>
      <c r="CS19505" s="37"/>
      <c r="CT19505" s="37"/>
      <c r="CU19505" s="37"/>
      <c r="CV19505" s="37"/>
      <c r="CW19505" s="37"/>
      <c r="CX19505" s="37"/>
      <c r="CY19505" s="37"/>
      <c r="CZ19505" s="37"/>
      <c r="DA19505" s="37"/>
      <c r="DB19505" s="37"/>
      <c r="DC19505" s="37"/>
      <c r="DD19505" s="37"/>
      <c r="DE19505" s="37"/>
      <c r="DF19505" s="37"/>
    </row>
    <row r="19506" spans="71:110" x14ac:dyDescent="0.3">
      <c r="BS19506" s="37"/>
      <c r="BT19506" s="37"/>
      <c r="BU19506" s="37"/>
      <c r="BV19506" s="37"/>
      <c r="BW19506" s="37"/>
      <c r="BX19506" s="37"/>
      <c r="BY19506" s="37"/>
      <c r="BZ19506" s="37"/>
      <c r="CA19506" s="37"/>
      <c r="CB19506" s="38"/>
      <c r="CC19506" s="39"/>
      <c r="CD19506" s="37"/>
      <c r="CE19506" s="37"/>
      <c r="CF19506" s="37"/>
      <c r="CG19506" s="37"/>
      <c r="CH19506" s="37">
        <v>1</v>
      </c>
      <c r="CI19506" s="37"/>
      <c r="CJ19506" s="37"/>
      <c r="CK19506" s="37"/>
      <c r="CL19506" s="37"/>
      <c r="CM19506" s="37"/>
      <c r="CN19506" s="37"/>
      <c r="CO19506" s="37"/>
      <c r="CP19506" s="37"/>
      <c r="CQ19506" s="37"/>
      <c r="CR19506" s="37"/>
      <c r="CS19506" s="37"/>
      <c r="CT19506" s="37"/>
      <c r="CU19506" s="37"/>
      <c r="CV19506" s="37"/>
      <c r="CW19506" s="37"/>
      <c r="CX19506" s="37"/>
      <c r="CY19506" s="37"/>
      <c r="CZ19506" s="37"/>
      <c r="DA19506" s="37"/>
      <c r="DB19506" s="37"/>
      <c r="DC19506" s="37"/>
      <c r="DD19506" s="37"/>
      <c r="DE19506" s="37"/>
      <c r="DF19506" s="37"/>
    </row>
    <row r="19507" spans="71:110" x14ac:dyDescent="0.3">
      <c r="BS19507" s="32" t="str">
        <f>IF(Kiadasi_kiseroiv!$K$2=BT19507,BV19507,"")</f>
        <v/>
      </c>
      <c r="BT19507" s="34" t="str">
        <f t="shared" ref="BT19507:BT19538" si="2237">IF(AND($BT$4=CI19507,BU19507&lt;&gt;""),CC19507,"")</f>
        <v/>
      </c>
      <c r="BU19507" s="32" t="str">
        <f t="shared" ref="BU19507:BU19538" si="2238">IF(AND($BU$1=CI19507,ISERROR(VLOOKUP(CG19507,Kisiv,2,FALSE))=FALSE),CB19507,"")</f>
        <v/>
      </c>
      <c r="BV19507" s="32" t="str">
        <f t="shared" ref="BV19507:BV19538" si="2239">IF(BU19507&lt;&gt;"",RANK(BU19507,$BU$7:$BU$33000,1),"")</f>
        <v/>
      </c>
      <c r="BW19507" s="32" t="str">
        <f t="shared" ref="BW19507:BW19538" si="2240">IF(CC19507&lt;min,$BW$2,IF(CC19507&lt;=max,CG19507,""))</f>
        <v/>
      </c>
      <c r="BX19507" s="32" t="str">
        <f t="shared" ref="BX19507:BX19538" si="2241">IF(AND(OR($BX$1=0,$BX$1=CG19507),OR($BX$2=0,IF(ISERROR(SEARCH($BX$2,CJ19507&amp;CK19507&amp;CL19507,1)),FALSE,TRUE))),CB19507,"")</f>
        <v/>
      </c>
      <c r="BY19507" s="32" t="str">
        <f t="shared" ref="BY19507:BY19538" si="2242">IF(AND(BX19507&lt;&gt;"",CC19507&lt;&gt;$CD$2),RANK(BX19507,$BX$7:$BX$33000,1),"")</f>
        <v/>
      </c>
      <c r="BZ19507" s="32" t="str">
        <f t="shared" ref="BZ19507:BZ19538" si="2243">IF(AND(CC19507&lt;$BZ$2,CI19507=$BZ$4),$BZ$5,IF(AND(CC19507&lt;=$BZ$3,CI19507=$BZ$4),CB19507,""))</f>
        <v/>
      </c>
      <c r="CA19507" s="32" t="str">
        <f t="shared" ref="CA19507:CA19538" si="2244">IF(AND(BZ19507&lt;&gt;"",BZ19507&lt;&gt;$BZ$5),RANK(BZ19507,$BZ$7:$BZ$33000,1),"")</f>
        <v/>
      </c>
      <c r="CB19507" s="33">
        <f>IF(COUNTIF($CD$7:CD19507,CD19507)=1,CD19507,CD19507+COUNTIF($CD$6:CD19506,CD19507))</f>
        <v>61999</v>
      </c>
      <c r="CC19507" s="34">
        <f t="shared" ref="CC19507:CC19538" si="2245">IF(INDEX(ib,CH19507,1)&lt;&gt;1,INDEX(ib,CH19507,1),$CD$2)</f>
        <v>55153</v>
      </c>
      <c r="CD19507" s="32">
        <f t="shared" ref="CD19507:CD19538" si="2246">IF(CC19507&lt;&gt;$CD$2,RANK(CC19507,$CC$7:$CC$33000,1),$CD$2)</f>
        <v>55153</v>
      </c>
      <c r="CE19507" s="32">
        <f t="shared" ref="CE19507:CE19538" si="2247">INDEX(ib,CH19507,6)</f>
        <v>0</v>
      </c>
      <c r="CF19507" s="32">
        <f t="shared" ref="CF19507:CF19538" si="2248">INDEX(ib,CH19507,8)</f>
        <v>0</v>
      </c>
      <c r="CG19507" s="32" t="str">
        <f t="shared" ref="CG19507:CG19538" si="2249">INDEX(ib,CH19507,7)&amp;INDEX(ib,CH19507,9)</f>
        <v/>
      </c>
      <c r="CH19507" s="32">
        <v>2</v>
      </c>
      <c r="CI19507" s="32" t="s">
        <v>16</v>
      </c>
      <c r="CJ19507" s="32" t="str">
        <f t="shared" ref="CJ19507:CJ19538" si="2250">IF(INDEX(ib,CH19507,5)&lt;&gt;0,INDEX(ib,CH19507,5),"")</f>
        <v/>
      </c>
      <c r="CK19507" s="32" t="str">
        <f t="shared" ref="CK19507:CK19538" si="2251">IF(INDEX(ib,CH19507,10)&lt;&gt;0,INDEX(ib,CH19507,10),"")</f>
        <v/>
      </c>
      <c r="CL19507" s="32" t="str">
        <f t="shared" ref="CL19507:CL19538" si="2252">IF(INDEX(ib,CH19507,11)&lt;&gt;0,INDEX(ib,CH19507,11),"")</f>
        <v/>
      </c>
      <c r="CM19507" s="32" t="str">
        <f t="shared" ref="CM19507:CM19538" si="2253">IF(INDEX(ib,CH19507,4)&lt;&gt;0,INDEX(ib,CH19507,4),"")</f>
        <v/>
      </c>
      <c r="CN19507" s="32" t="str">
        <f t="shared" ref="CN19507:CN19538" si="2254">IF(INDEX(ib,CH19507,3)&lt;&gt;0,INDEX(ib,CH19507,3),"")</f>
        <v/>
      </c>
    </row>
    <row r="19508" spans="71:110" x14ac:dyDescent="0.3">
      <c r="BS19508" s="32" t="str">
        <f>IF(Kiadasi_kiseroiv!$K$2=BT19508,BV19508,"")</f>
        <v/>
      </c>
      <c r="BT19508" s="34" t="str">
        <f t="shared" si="2237"/>
        <v/>
      </c>
      <c r="BU19508" s="32" t="str">
        <f t="shared" si="2238"/>
        <v/>
      </c>
      <c r="BV19508" s="32" t="str">
        <f t="shared" si="2239"/>
        <v/>
      </c>
      <c r="BW19508" s="32" t="str">
        <f t="shared" si="2240"/>
        <v/>
      </c>
      <c r="BX19508" s="32" t="str">
        <f t="shared" si="2241"/>
        <v/>
      </c>
      <c r="BY19508" s="32" t="str">
        <f t="shared" si="2242"/>
        <v/>
      </c>
      <c r="BZ19508" s="32" t="str">
        <f t="shared" si="2243"/>
        <v/>
      </c>
      <c r="CA19508" s="32" t="str">
        <f t="shared" si="2244"/>
        <v/>
      </c>
      <c r="CB19508" s="33">
        <f>IF(COUNTIF($CD$7:CD19508,CD19508)=1,CD19508,CD19508+COUNTIF($CD$6:CD19507,CD19508))</f>
        <v>62000</v>
      </c>
      <c r="CC19508" s="34">
        <f t="shared" si="2245"/>
        <v>55153</v>
      </c>
      <c r="CD19508" s="32">
        <f t="shared" si="2246"/>
        <v>55153</v>
      </c>
      <c r="CE19508" s="32">
        <f t="shared" si="2247"/>
        <v>0</v>
      </c>
      <c r="CF19508" s="32">
        <f t="shared" si="2248"/>
        <v>0</v>
      </c>
      <c r="CG19508" s="32" t="str">
        <f t="shared" si="2249"/>
        <v/>
      </c>
      <c r="CH19508" s="32">
        <v>3</v>
      </c>
      <c r="CI19508" s="32" t="s">
        <v>16</v>
      </c>
      <c r="CJ19508" s="32" t="str">
        <f t="shared" si="2250"/>
        <v/>
      </c>
      <c r="CK19508" s="32" t="str">
        <f t="shared" si="2251"/>
        <v/>
      </c>
      <c r="CL19508" s="32" t="str">
        <f t="shared" si="2252"/>
        <v/>
      </c>
      <c r="CM19508" s="32" t="str">
        <f t="shared" si="2253"/>
        <v/>
      </c>
      <c r="CN19508" s="32" t="str">
        <f t="shared" si="2254"/>
        <v/>
      </c>
    </row>
    <row r="19509" spans="71:110" x14ac:dyDescent="0.3">
      <c r="BS19509" s="32" t="str">
        <f>IF(Kiadasi_kiseroiv!$K$2=BT19509,BV19509,"")</f>
        <v/>
      </c>
      <c r="BT19509" s="34" t="str">
        <f t="shared" si="2237"/>
        <v/>
      </c>
      <c r="BU19509" s="32" t="str">
        <f t="shared" si="2238"/>
        <v/>
      </c>
      <c r="BV19509" s="32" t="str">
        <f t="shared" si="2239"/>
        <v/>
      </c>
      <c r="BW19509" s="32" t="str">
        <f t="shared" si="2240"/>
        <v/>
      </c>
      <c r="BX19509" s="32" t="str">
        <f t="shared" si="2241"/>
        <v/>
      </c>
      <c r="BY19509" s="32" t="str">
        <f t="shared" si="2242"/>
        <v/>
      </c>
      <c r="BZ19509" s="32" t="str">
        <f t="shared" si="2243"/>
        <v/>
      </c>
      <c r="CA19509" s="32" t="str">
        <f t="shared" si="2244"/>
        <v/>
      </c>
      <c r="CB19509" s="33">
        <f>IF(COUNTIF($CD$7:CD19509,CD19509)=1,CD19509,CD19509+COUNTIF($CD$6:CD19508,CD19509))</f>
        <v>62001</v>
      </c>
      <c r="CC19509" s="34">
        <f t="shared" si="2245"/>
        <v>55153</v>
      </c>
      <c r="CD19509" s="32">
        <f t="shared" si="2246"/>
        <v>55153</v>
      </c>
      <c r="CE19509" s="32">
        <f t="shared" si="2247"/>
        <v>0</v>
      </c>
      <c r="CF19509" s="32">
        <f t="shared" si="2248"/>
        <v>0</v>
      </c>
      <c r="CG19509" s="32" t="str">
        <f t="shared" si="2249"/>
        <v/>
      </c>
      <c r="CH19509" s="32">
        <v>4</v>
      </c>
      <c r="CI19509" s="32" t="s">
        <v>16</v>
      </c>
      <c r="CJ19509" s="32" t="str">
        <f t="shared" si="2250"/>
        <v/>
      </c>
      <c r="CK19509" s="32" t="str">
        <f t="shared" si="2251"/>
        <v/>
      </c>
      <c r="CL19509" s="32" t="str">
        <f t="shared" si="2252"/>
        <v/>
      </c>
      <c r="CM19509" s="32" t="str">
        <f t="shared" si="2253"/>
        <v/>
      </c>
      <c r="CN19509" s="32" t="str">
        <f t="shared" si="2254"/>
        <v/>
      </c>
    </row>
    <row r="19510" spans="71:110" x14ac:dyDescent="0.3">
      <c r="BS19510" s="32" t="str">
        <f>IF(Kiadasi_kiseroiv!$K$2=BT19510,BV19510,"")</f>
        <v/>
      </c>
      <c r="BT19510" s="34" t="str">
        <f t="shared" si="2237"/>
        <v/>
      </c>
      <c r="BU19510" s="32" t="str">
        <f t="shared" si="2238"/>
        <v/>
      </c>
      <c r="BV19510" s="32" t="str">
        <f t="shared" si="2239"/>
        <v/>
      </c>
      <c r="BW19510" s="32" t="str">
        <f t="shared" si="2240"/>
        <v/>
      </c>
      <c r="BX19510" s="32" t="str">
        <f t="shared" si="2241"/>
        <v/>
      </c>
      <c r="BY19510" s="32" t="str">
        <f t="shared" si="2242"/>
        <v/>
      </c>
      <c r="BZ19510" s="32" t="str">
        <f t="shared" si="2243"/>
        <v/>
      </c>
      <c r="CA19510" s="32" t="str">
        <f t="shared" si="2244"/>
        <v/>
      </c>
      <c r="CB19510" s="33">
        <f>IF(COUNTIF($CD$7:CD19510,CD19510)=1,CD19510,CD19510+COUNTIF($CD$6:CD19509,CD19510))</f>
        <v>62002</v>
      </c>
      <c r="CC19510" s="34">
        <f t="shared" si="2245"/>
        <v>55153</v>
      </c>
      <c r="CD19510" s="32">
        <f t="shared" si="2246"/>
        <v>55153</v>
      </c>
      <c r="CE19510" s="32">
        <f t="shared" si="2247"/>
        <v>0</v>
      </c>
      <c r="CF19510" s="32">
        <f t="shared" si="2248"/>
        <v>0</v>
      </c>
      <c r="CG19510" s="32" t="str">
        <f t="shared" si="2249"/>
        <v/>
      </c>
      <c r="CH19510" s="32">
        <v>5</v>
      </c>
      <c r="CI19510" s="32" t="s">
        <v>16</v>
      </c>
      <c r="CJ19510" s="32" t="str">
        <f t="shared" si="2250"/>
        <v/>
      </c>
      <c r="CK19510" s="32" t="str">
        <f t="shared" si="2251"/>
        <v/>
      </c>
      <c r="CL19510" s="32" t="str">
        <f t="shared" si="2252"/>
        <v/>
      </c>
      <c r="CM19510" s="32" t="str">
        <f t="shared" si="2253"/>
        <v/>
      </c>
      <c r="CN19510" s="32" t="str">
        <f t="shared" si="2254"/>
        <v/>
      </c>
    </row>
    <row r="19511" spans="71:110" x14ac:dyDescent="0.3">
      <c r="BS19511" s="32" t="str">
        <f>IF(Kiadasi_kiseroiv!$K$2=BT19511,BV19511,"")</f>
        <v/>
      </c>
      <c r="BT19511" s="34" t="str">
        <f t="shared" si="2237"/>
        <v/>
      </c>
      <c r="BU19511" s="32" t="str">
        <f t="shared" si="2238"/>
        <v/>
      </c>
      <c r="BV19511" s="32" t="str">
        <f t="shared" si="2239"/>
        <v/>
      </c>
      <c r="BW19511" s="32" t="str">
        <f t="shared" si="2240"/>
        <v/>
      </c>
      <c r="BX19511" s="32" t="str">
        <f t="shared" si="2241"/>
        <v/>
      </c>
      <c r="BY19511" s="32" t="str">
        <f t="shared" si="2242"/>
        <v/>
      </c>
      <c r="BZ19511" s="32" t="str">
        <f t="shared" si="2243"/>
        <v/>
      </c>
      <c r="CA19511" s="32" t="str">
        <f t="shared" si="2244"/>
        <v/>
      </c>
      <c r="CB19511" s="33">
        <f>IF(COUNTIF($CD$7:CD19511,CD19511)=1,CD19511,CD19511+COUNTIF($CD$6:CD19510,CD19511))</f>
        <v>62003</v>
      </c>
      <c r="CC19511" s="34">
        <f t="shared" si="2245"/>
        <v>55153</v>
      </c>
      <c r="CD19511" s="32">
        <f t="shared" si="2246"/>
        <v>55153</v>
      </c>
      <c r="CE19511" s="32">
        <f t="shared" si="2247"/>
        <v>0</v>
      </c>
      <c r="CF19511" s="32">
        <f t="shared" si="2248"/>
        <v>0</v>
      </c>
      <c r="CG19511" s="32" t="str">
        <f t="shared" si="2249"/>
        <v/>
      </c>
      <c r="CH19511" s="32">
        <v>6</v>
      </c>
      <c r="CI19511" s="32" t="s">
        <v>16</v>
      </c>
      <c r="CJ19511" s="32" t="str">
        <f t="shared" si="2250"/>
        <v/>
      </c>
      <c r="CK19511" s="32" t="str">
        <f t="shared" si="2251"/>
        <v/>
      </c>
      <c r="CL19511" s="32" t="str">
        <f t="shared" si="2252"/>
        <v/>
      </c>
      <c r="CM19511" s="32" t="str">
        <f t="shared" si="2253"/>
        <v/>
      </c>
      <c r="CN19511" s="32" t="str">
        <f t="shared" si="2254"/>
        <v/>
      </c>
    </row>
    <row r="19512" spans="71:110" x14ac:dyDescent="0.3">
      <c r="BS19512" s="32" t="str">
        <f>IF(Kiadasi_kiseroiv!$K$2=BT19512,BV19512,"")</f>
        <v/>
      </c>
      <c r="BT19512" s="34" t="str">
        <f t="shared" si="2237"/>
        <v/>
      </c>
      <c r="BU19512" s="32" t="str">
        <f t="shared" si="2238"/>
        <v/>
      </c>
      <c r="BV19512" s="32" t="str">
        <f t="shared" si="2239"/>
        <v/>
      </c>
      <c r="BW19512" s="32" t="str">
        <f t="shared" si="2240"/>
        <v/>
      </c>
      <c r="BX19512" s="32" t="str">
        <f t="shared" si="2241"/>
        <v/>
      </c>
      <c r="BY19512" s="32" t="str">
        <f t="shared" si="2242"/>
        <v/>
      </c>
      <c r="BZ19512" s="32" t="str">
        <f t="shared" si="2243"/>
        <v/>
      </c>
      <c r="CA19512" s="32" t="str">
        <f t="shared" si="2244"/>
        <v/>
      </c>
      <c r="CB19512" s="33">
        <f>IF(COUNTIF($CD$7:CD19512,CD19512)=1,CD19512,CD19512+COUNTIF($CD$6:CD19511,CD19512))</f>
        <v>62004</v>
      </c>
      <c r="CC19512" s="34">
        <f t="shared" si="2245"/>
        <v>55153</v>
      </c>
      <c r="CD19512" s="32">
        <f t="shared" si="2246"/>
        <v>55153</v>
      </c>
      <c r="CE19512" s="32">
        <f t="shared" si="2247"/>
        <v>0</v>
      </c>
      <c r="CF19512" s="32">
        <f t="shared" si="2248"/>
        <v>0</v>
      </c>
      <c r="CG19512" s="32" t="str">
        <f t="shared" si="2249"/>
        <v/>
      </c>
      <c r="CH19512" s="32">
        <v>7</v>
      </c>
      <c r="CI19512" s="32" t="s">
        <v>16</v>
      </c>
      <c r="CJ19512" s="32" t="str">
        <f t="shared" si="2250"/>
        <v/>
      </c>
      <c r="CK19512" s="32" t="str">
        <f t="shared" si="2251"/>
        <v/>
      </c>
      <c r="CL19512" s="32" t="str">
        <f t="shared" si="2252"/>
        <v/>
      </c>
      <c r="CM19512" s="32" t="str">
        <f t="shared" si="2253"/>
        <v/>
      </c>
      <c r="CN19512" s="32" t="str">
        <f t="shared" si="2254"/>
        <v/>
      </c>
    </row>
    <row r="19513" spans="71:110" x14ac:dyDescent="0.3">
      <c r="BS19513" s="32" t="str">
        <f>IF(Kiadasi_kiseroiv!$K$2=BT19513,BV19513,"")</f>
        <v/>
      </c>
      <c r="BT19513" s="34" t="str">
        <f t="shared" si="2237"/>
        <v/>
      </c>
      <c r="BU19513" s="32" t="str">
        <f t="shared" si="2238"/>
        <v/>
      </c>
      <c r="BV19513" s="32" t="str">
        <f t="shared" si="2239"/>
        <v/>
      </c>
      <c r="BW19513" s="32" t="str">
        <f t="shared" si="2240"/>
        <v/>
      </c>
      <c r="BX19513" s="32" t="str">
        <f t="shared" si="2241"/>
        <v/>
      </c>
      <c r="BY19513" s="32" t="str">
        <f t="shared" si="2242"/>
        <v/>
      </c>
      <c r="BZ19513" s="32" t="str">
        <f t="shared" si="2243"/>
        <v/>
      </c>
      <c r="CA19513" s="32" t="str">
        <f t="shared" si="2244"/>
        <v/>
      </c>
      <c r="CB19513" s="33">
        <f>IF(COUNTIF($CD$7:CD19513,CD19513)=1,CD19513,CD19513+COUNTIF($CD$6:CD19512,CD19513))</f>
        <v>62005</v>
      </c>
      <c r="CC19513" s="34">
        <f t="shared" si="2245"/>
        <v>55153</v>
      </c>
      <c r="CD19513" s="32">
        <f t="shared" si="2246"/>
        <v>55153</v>
      </c>
      <c r="CE19513" s="32">
        <f t="shared" si="2247"/>
        <v>0</v>
      </c>
      <c r="CF19513" s="32">
        <f t="shared" si="2248"/>
        <v>0</v>
      </c>
      <c r="CG19513" s="32" t="str">
        <f t="shared" si="2249"/>
        <v/>
      </c>
      <c r="CH19513" s="32">
        <v>8</v>
      </c>
      <c r="CI19513" s="32" t="s">
        <v>16</v>
      </c>
      <c r="CJ19513" s="32" t="str">
        <f t="shared" si="2250"/>
        <v/>
      </c>
      <c r="CK19513" s="32" t="str">
        <f t="shared" si="2251"/>
        <v/>
      </c>
      <c r="CL19513" s="32" t="str">
        <f t="shared" si="2252"/>
        <v/>
      </c>
      <c r="CM19513" s="32" t="str">
        <f t="shared" si="2253"/>
        <v/>
      </c>
      <c r="CN19513" s="32" t="str">
        <f t="shared" si="2254"/>
        <v/>
      </c>
    </row>
    <row r="19514" spans="71:110" x14ac:dyDescent="0.3">
      <c r="BS19514" s="32" t="str">
        <f>IF(Kiadasi_kiseroiv!$K$2=BT19514,BV19514,"")</f>
        <v/>
      </c>
      <c r="BT19514" s="34" t="str">
        <f t="shared" si="2237"/>
        <v/>
      </c>
      <c r="BU19514" s="32" t="str">
        <f t="shared" si="2238"/>
        <v/>
      </c>
      <c r="BV19514" s="32" t="str">
        <f t="shared" si="2239"/>
        <v/>
      </c>
      <c r="BW19514" s="32" t="str">
        <f t="shared" si="2240"/>
        <v/>
      </c>
      <c r="BX19514" s="32" t="str">
        <f t="shared" si="2241"/>
        <v/>
      </c>
      <c r="BY19514" s="32" t="str">
        <f t="shared" si="2242"/>
        <v/>
      </c>
      <c r="BZ19514" s="32" t="str">
        <f t="shared" si="2243"/>
        <v/>
      </c>
      <c r="CA19514" s="32" t="str">
        <f t="shared" si="2244"/>
        <v/>
      </c>
      <c r="CB19514" s="33">
        <f>IF(COUNTIF($CD$7:CD19514,CD19514)=1,CD19514,CD19514+COUNTIF($CD$6:CD19513,CD19514))</f>
        <v>62006</v>
      </c>
      <c r="CC19514" s="34">
        <f t="shared" si="2245"/>
        <v>55153</v>
      </c>
      <c r="CD19514" s="32">
        <f t="shared" si="2246"/>
        <v>55153</v>
      </c>
      <c r="CE19514" s="32">
        <f t="shared" si="2247"/>
        <v>0</v>
      </c>
      <c r="CF19514" s="32">
        <f t="shared" si="2248"/>
        <v>0</v>
      </c>
      <c r="CG19514" s="32" t="str">
        <f t="shared" si="2249"/>
        <v/>
      </c>
      <c r="CH19514" s="32">
        <v>9</v>
      </c>
      <c r="CI19514" s="32" t="s">
        <v>16</v>
      </c>
      <c r="CJ19514" s="32" t="str">
        <f t="shared" si="2250"/>
        <v/>
      </c>
      <c r="CK19514" s="32" t="str">
        <f t="shared" si="2251"/>
        <v/>
      </c>
      <c r="CL19514" s="32" t="str">
        <f t="shared" si="2252"/>
        <v/>
      </c>
      <c r="CM19514" s="32" t="str">
        <f t="shared" si="2253"/>
        <v/>
      </c>
      <c r="CN19514" s="32" t="str">
        <f t="shared" si="2254"/>
        <v/>
      </c>
    </row>
    <row r="19515" spans="71:110" x14ac:dyDescent="0.3">
      <c r="BS19515" s="32" t="str">
        <f>IF(Kiadasi_kiseroiv!$K$2=BT19515,BV19515,"")</f>
        <v/>
      </c>
      <c r="BT19515" s="34" t="str">
        <f t="shared" si="2237"/>
        <v/>
      </c>
      <c r="BU19515" s="32" t="str">
        <f t="shared" si="2238"/>
        <v/>
      </c>
      <c r="BV19515" s="32" t="str">
        <f t="shared" si="2239"/>
        <v/>
      </c>
      <c r="BW19515" s="32" t="str">
        <f t="shared" si="2240"/>
        <v/>
      </c>
      <c r="BX19515" s="32" t="str">
        <f t="shared" si="2241"/>
        <v/>
      </c>
      <c r="BY19515" s="32" t="str">
        <f t="shared" si="2242"/>
        <v/>
      </c>
      <c r="BZ19515" s="32" t="str">
        <f t="shared" si="2243"/>
        <v/>
      </c>
      <c r="CA19515" s="32" t="str">
        <f t="shared" si="2244"/>
        <v/>
      </c>
      <c r="CB19515" s="33">
        <f>IF(COUNTIF($CD$7:CD19515,CD19515)=1,CD19515,CD19515+COUNTIF($CD$6:CD19514,CD19515))</f>
        <v>62007</v>
      </c>
      <c r="CC19515" s="34">
        <f t="shared" si="2245"/>
        <v>55153</v>
      </c>
      <c r="CD19515" s="32">
        <f t="shared" si="2246"/>
        <v>55153</v>
      </c>
      <c r="CE19515" s="32">
        <f t="shared" si="2247"/>
        <v>0</v>
      </c>
      <c r="CF19515" s="32">
        <f t="shared" si="2248"/>
        <v>0</v>
      </c>
      <c r="CG19515" s="32" t="str">
        <f t="shared" si="2249"/>
        <v/>
      </c>
      <c r="CH19515" s="32">
        <v>10</v>
      </c>
      <c r="CI19515" s="32" t="s">
        <v>16</v>
      </c>
      <c r="CJ19515" s="32" t="str">
        <f t="shared" si="2250"/>
        <v/>
      </c>
      <c r="CK19515" s="32" t="str">
        <f t="shared" si="2251"/>
        <v/>
      </c>
      <c r="CL19515" s="32" t="str">
        <f t="shared" si="2252"/>
        <v/>
      </c>
      <c r="CM19515" s="32" t="str">
        <f t="shared" si="2253"/>
        <v/>
      </c>
      <c r="CN19515" s="32" t="str">
        <f t="shared" si="2254"/>
        <v/>
      </c>
    </row>
    <row r="19516" spans="71:110" x14ac:dyDescent="0.3">
      <c r="BS19516" s="32" t="str">
        <f>IF(Kiadasi_kiseroiv!$K$2=BT19516,BV19516,"")</f>
        <v/>
      </c>
      <c r="BT19516" s="34" t="str">
        <f t="shared" si="2237"/>
        <v/>
      </c>
      <c r="BU19516" s="32" t="str">
        <f t="shared" si="2238"/>
        <v/>
      </c>
      <c r="BV19516" s="32" t="str">
        <f t="shared" si="2239"/>
        <v/>
      </c>
      <c r="BW19516" s="32" t="str">
        <f t="shared" si="2240"/>
        <v/>
      </c>
      <c r="BX19516" s="32" t="str">
        <f t="shared" si="2241"/>
        <v/>
      </c>
      <c r="BY19516" s="32" t="str">
        <f t="shared" si="2242"/>
        <v/>
      </c>
      <c r="BZ19516" s="32" t="str">
        <f t="shared" si="2243"/>
        <v/>
      </c>
      <c r="CA19516" s="32" t="str">
        <f t="shared" si="2244"/>
        <v/>
      </c>
      <c r="CB19516" s="33">
        <f>IF(COUNTIF($CD$7:CD19516,CD19516)=1,CD19516,CD19516+COUNTIF($CD$6:CD19515,CD19516))</f>
        <v>62008</v>
      </c>
      <c r="CC19516" s="34">
        <f t="shared" si="2245"/>
        <v>55153</v>
      </c>
      <c r="CD19516" s="32">
        <f t="shared" si="2246"/>
        <v>55153</v>
      </c>
      <c r="CE19516" s="32">
        <f t="shared" si="2247"/>
        <v>0</v>
      </c>
      <c r="CF19516" s="32">
        <f t="shared" si="2248"/>
        <v>0</v>
      </c>
      <c r="CG19516" s="32" t="str">
        <f t="shared" si="2249"/>
        <v/>
      </c>
      <c r="CH19516" s="32">
        <v>11</v>
      </c>
      <c r="CI19516" s="32" t="s">
        <v>16</v>
      </c>
      <c r="CJ19516" s="32" t="str">
        <f t="shared" si="2250"/>
        <v/>
      </c>
      <c r="CK19516" s="32" t="str">
        <f t="shared" si="2251"/>
        <v/>
      </c>
      <c r="CL19516" s="32" t="str">
        <f t="shared" si="2252"/>
        <v/>
      </c>
      <c r="CM19516" s="32" t="str">
        <f t="shared" si="2253"/>
        <v/>
      </c>
      <c r="CN19516" s="32" t="str">
        <f t="shared" si="2254"/>
        <v/>
      </c>
    </row>
    <row r="19517" spans="71:110" x14ac:dyDescent="0.3">
      <c r="BS19517" s="32" t="str">
        <f>IF(Kiadasi_kiseroiv!$K$2=BT19517,BV19517,"")</f>
        <v/>
      </c>
      <c r="BT19517" s="34" t="str">
        <f t="shared" si="2237"/>
        <v/>
      </c>
      <c r="BU19517" s="32" t="str">
        <f t="shared" si="2238"/>
        <v/>
      </c>
      <c r="BV19517" s="32" t="str">
        <f t="shared" si="2239"/>
        <v/>
      </c>
      <c r="BW19517" s="32" t="str">
        <f t="shared" si="2240"/>
        <v/>
      </c>
      <c r="BX19517" s="32" t="str">
        <f t="shared" si="2241"/>
        <v/>
      </c>
      <c r="BY19517" s="32" t="str">
        <f t="shared" si="2242"/>
        <v/>
      </c>
      <c r="BZ19517" s="32" t="str">
        <f t="shared" si="2243"/>
        <v/>
      </c>
      <c r="CA19517" s="32" t="str">
        <f t="shared" si="2244"/>
        <v/>
      </c>
      <c r="CB19517" s="33">
        <f>IF(COUNTIF($CD$7:CD19517,CD19517)=1,CD19517,CD19517+COUNTIF($CD$6:CD19516,CD19517))</f>
        <v>62009</v>
      </c>
      <c r="CC19517" s="34">
        <f t="shared" si="2245"/>
        <v>55153</v>
      </c>
      <c r="CD19517" s="32">
        <f t="shared" si="2246"/>
        <v>55153</v>
      </c>
      <c r="CE19517" s="32">
        <f t="shared" si="2247"/>
        <v>0</v>
      </c>
      <c r="CF19517" s="32">
        <f t="shared" si="2248"/>
        <v>0</v>
      </c>
      <c r="CG19517" s="32" t="str">
        <f t="shared" si="2249"/>
        <v/>
      </c>
      <c r="CH19517" s="32">
        <v>12</v>
      </c>
      <c r="CI19517" s="32" t="s">
        <v>16</v>
      </c>
      <c r="CJ19517" s="32" t="str">
        <f t="shared" si="2250"/>
        <v/>
      </c>
      <c r="CK19517" s="32" t="str">
        <f t="shared" si="2251"/>
        <v/>
      </c>
      <c r="CL19517" s="32" t="str">
        <f t="shared" si="2252"/>
        <v/>
      </c>
      <c r="CM19517" s="32" t="str">
        <f t="shared" si="2253"/>
        <v/>
      </c>
      <c r="CN19517" s="32" t="str">
        <f t="shared" si="2254"/>
        <v/>
      </c>
    </row>
    <row r="19518" spans="71:110" x14ac:dyDescent="0.3">
      <c r="BS19518" s="32" t="str">
        <f>IF(Kiadasi_kiseroiv!$K$2=BT19518,BV19518,"")</f>
        <v/>
      </c>
      <c r="BT19518" s="34" t="str">
        <f t="shared" si="2237"/>
        <v/>
      </c>
      <c r="BU19518" s="32" t="str">
        <f t="shared" si="2238"/>
        <v/>
      </c>
      <c r="BV19518" s="32" t="str">
        <f t="shared" si="2239"/>
        <v/>
      </c>
      <c r="BW19518" s="32" t="str">
        <f t="shared" si="2240"/>
        <v/>
      </c>
      <c r="BX19518" s="32" t="str">
        <f t="shared" si="2241"/>
        <v/>
      </c>
      <c r="BY19518" s="32" t="str">
        <f t="shared" si="2242"/>
        <v/>
      </c>
      <c r="BZ19518" s="32" t="str">
        <f t="shared" si="2243"/>
        <v/>
      </c>
      <c r="CA19518" s="32" t="str">
        <f t="shared" si="2244"/>
        <v/>
      </c>
      <c r="CB19518" s="33">
        <f>IF(COUNTIF($CD$7:CD19518,CD19518)=1,CD19518,CD19518+COUNTIF($CD$6:CD19517,CD19518))</f>
        <v>62010</v>
      </c>
      <c r="CC19518" s="34">
        <f t="shared" si="2245"/>
        <v>55153</v>
      </c>
      <c r="CD19518" s="32">
        <f t="shared" si="2246"/>
        <v>55153</v>
      </c>
      <c r="CE19518" s="32">
        <f t="shared" si="2247"/>
        <v>0</v>
      </c>
      <c r="CF19518" s="32">
        <f t="shared" si="2248"/>
        <v>0</v>
      </c>
      <c r="CG19518" s="32" t="str">
        <f t="shared" si="2249"/>
        <v/>
      </c>
      <c r="CH19518" s="32">
        <v>13</v>
      </c>
      <c r="CI19518" s="32" t="s">
        <v>16</v>
      </c>
      <c r="CJ19518" s="32" t="str">
        <f t="shared" si="2250"/>
        <v/>
      </c>
      <c r="CK19518" s="32" t="str">
        <f t="shared" si="2251"/>
        <v/>
      </c>
      <c r="CL19518" s="32" t="str">
        <f t="shared" si="2252"/>
        <v/>
      </c>
      <c r="CM19518" s="32" t="str">
        <f t="shared" si="2253"/>
        <v/>
      </c>
      <c r="CN19518" s="32" t="str">
        <f t="shared" si="2254"/>
        <v/>
      </c>
    </row>
    <row r="19519" spans="71:110" x14ac:dyDescent="0.3">
      <c r="BS19519" s="32" t="str">
        <f>IF(Kiadasi_kiseroiv!$K$2=BT19519,BV19519,"")</f>
        <v/>
      </c>
      <c r="BT19519" s="34" t="str">
        <f t="shared" si="2237"/>
        <v/>
      </c>
      <c r="BU19519" s="32" t="str">
        <f t="shared" si="2238"/>
        <v/>
      </c>
      <c r="BV19519" s="32" t="str">
        <f t="shared" si="2239"/>
        <v/>
      </c>
      <c r="BW19519" s="32" t="str">
        <f t="shared" si="2240"/>
        <v/>
      </c>
      <c r="BX19519" s="32" t="str">
        <f t="shared" si="2241"/>
        <v/>
      </c>
      <c r="BY19519" s="32" t="str">
        <f t="shared" si="2242"/>
        <v/>
      </c>
      <c r="BZ19519" s="32" t="str">
        <f t="shared" si="2243"/>
        <v/>
      </c>
      <c r="CA19519" s="32" t="str">
        <f t="shared" si="2244"/>
        <v/>
      </c>
      <c r="CB19519" s="33">
        <f>IF(COUNTIF($CD$7:CD19519,CD19519)=1,CD19519,CD19519+COUNTIF($CD$6:CD19518,CD19519))</f>
        <v>62011</v>
      </c>
      <c r="CC19519" s="34">
        <f t="shared" si="2245"/>
        <v>55153</v>
      </c>
      <c r="CD19519" s="32">
        <f t="shared" si="2246"/>
        <v>55153</v>
      </c>
      <c r="CE19519" s="32">
        <f t="shared" si="2247"/>
        <v>0</v>
      </c>
      <c r="CF19519" s="32">
        <f t="shared" si="2248"/>
        <v>0</v>
      </c>
      <c r="CG19519" s="32" t="str">
        <f t="shared" si="2249"/>
        <v/>
      </c>
      <c r="CH19519" s="32">
        <v>14</v>
      </c>
      <c r="CI19519" s="32" t="s">
        <v>16</v>
      </c>
      <c r="CJ19519" s="32" t="str">
        <f t="shared" si="2250"/>
        <v/>
      </c>
      <c r="CK19519" s="32" t="str">
        <f t="shared" si="2251"/>
        <v/>
      </c>
      <c r="CL19519" s="32" t="str">
        <f t="shared" si="2252"/>
        <v/>
      </c>
      <c r="CM19519" s="32" t="str">
        <f t="shared" si="2253"/>
        <v/>
      </c>
      <c r="CN19519" s="32" t="str">
        <f t="shared" si="2254"/>
        <v/>
      </c>
    </row>
    <row r="19520" spans="71:110" x14ac:dyDescent="0.3">
      <c r="BS19520" s="32" t="str">
        <f>IF(Kiadasi_kiseroiv!$K$2=BT19520,BV19520,"")</f>
        <v/>
      </c>
      <c r="BT19520" s="34" t="str">
        <f t="shared" si="2237"/>
        <v/>
      </c>
      <c r="BU19520" s="32" t="str">
        <f t="shared" si="2238"/>
        <v/>
      </c>
      <c r="BV19520" s="32" t="str">
        <f t="shared" si="2239"/>
        <v/>
      </c>
      <c r="BW19520" s="32" t="str">
        <f t="shared" si="2240"/>
        <v/>
      </c>
      <c r="BX19520" s="32" t="str">
        <f t="shared" si="2241"/>
        <v/>
      </c>
      <c r="BY19520" s="32" t="str">
        <f t="shared" si="2242"/>
        <v/>
      </c>
      <c r="BZ19520" s="32" t="str">
        <f t="shared" si="2243"/>
        <v/>
      </c>
      <c r="CA19520" s="32" t="str">
        <f t="shared" si="2244"/>
        <v/>
      </c>
      <c r="CB19520" s="33">
        <f>IF(COUNTIF($CD$7:CD19520,CD19520)=1,CD19520,CD19520+COUNTIF($CD$6:CD19519,CD19520))</f>
        <v>62012</v>
      </c>
      <c r="CC19520" s="34">
        <f t="shared" si="2245"/>
        <v>55153</v>
      </c>
      <c r="CD19520" s="32">
        <f t="shared" si="2246"/>
        <v>55153</v>
      </c>
      <c r="CE19520" s="32">
        <f t="shared" si="2247"/>
        <v>0</v>
      </c>
      <c r="CF19520" s="32">
        <f t="shared" si="2248"/>
        <v>0</v>
      </c>
      <c r="CG19520" s="32" t="str">
        <f t="shared" si="2249"/>
        <v/>
      </c>
      <c r="CH19520" s="32">
        <v>15</v>
      </c>
      <c r="CI19520" s="32" t="s">
        <v>16</v>
      </c>
      <c r="CJ19520" s="32" t="str">
        <f t="shared" si="2250"/>
        <v/>
      </c>
      <c r="CK19520" s="32" t="str">
        <f t="shared" si="2251"/>
        <v/>
      </c>
      <c r="CL19520" s="32" t="str">
        <f t="shared" si="2252"/>
        <v/>
      </c>
      <c r="CM19520" s="32" t="str">
        <f t="shared" si="2253"/>
        <v/>
      </c>
      <c r="CN19520" s="32" t="str">
        <f t="shared" si="2254"/>
        <v/>
      </c>
    </row>
    <row r="19521" spans="71:92" x14ac:dyDescent="0.3">
      <c r="BS19521" s="32" t="str">
        <f>IF(Kiadasi_kiseroiv!$K$2=BT19521,BV19521,"")</f>
        <v/>
      </c>
      <c r="BT19521" s="34" t="str">
        <f t="shared" si="2237"/>
        <v/>
      </c>
      <c r="BU19521" s="32" t="str">
        <f t="shared" si="2238"/>
        <v/>
      </c>
      <c r="BV19521" s="32" t="str">
        <f t="shared" si="2239"/>
        <v/>
      </c>
      <c r="BW19521" s="32" t="str">
        <f t="shared" si="2240"/>
        <v/>
      </c>
      <c r="BX19521" s="32" t="str">
        <f t="shared" si="2241"/>
        <v/>
      </c>
      <c r="BY19521" s="32" t="str">
        <f t="shared" si="2242"/>
        <v/>
      </c>
      <c r="BZ19521" s="32" t="str">
        <f t="shared" si="2243"/>
        <v/>
      </c>
      <c r="CA19521" s="32" t="str">
        <f t="shared" si="2244"/>
        <v/>
      </c>
      <c r="CB19521" s="33">
        <f>IF(COUNTIF($CD$7:CD19521,CD19521)=1,CD19521,CD19521+COUNTIF($CD$6:CD19520,CD19521))</f>
        <v>62013</v>
      </c>
      <c r="CC19521" s="34">
        <f t="shared" si="2245"/>
        <v>55153</v>
      </c>
      <c r="CD19521" s="32">
        <f t="shared" si="2246"/>
        <v>55153</v>
      </c>
      <c r="CE19521" s="32">
        <f t="shared" si="2247"/>
        <v>0</v>
      </c>
      <c r="CF19521" s="32">
        <f t="shared" si="2248"/>
        <v>0</v>
      </c>
      <c r="CG19521" s="32" t="str">
        <f t="shared" si="2249"/>
        <v/>
      </c>
      <c r="CH19521" s="32">
        <v>16</v>
      </c>
      <c r="CI19521" s="32" t="s">
        <v>16</v>
      </c>
      <c r="CJ19521" s="32" t="str">
        <f t="shared" si="2250"/>
        <v/>
      </c>
      <c r="CK19521" s="32" t="str">
        <f t="shared" si="2251"/>
        <v/>
      </c>
      <c r="CL19521" s="32" t="str">
        <f t="shared" si="2252"/>
        <v/>
      </c>
      <c r="CM19521" s="32" t="str">
        <f t="shared" si="2253"/>
        <v/>
      </c>
      <c r="CN19521" s="32" t="str">
        <f t="shared" si="2254"/>
        <v/>
      </c>
    </row>
    <row r="19522" spans="71:92" x14ac:dyDescent="0.3">
      <c r="BS19522" s="32" t="str">
        <f>IF(Kiadasi_kiseroiv!$K$2=BT19522,BV19522,"")</f>
        <v/>
      </c>
      <c r="BT19522" s="34" t="str">
        <f t="shared" si="2237"/>
        <v/>
      </c>
      <c r="BU19522" s="32" t="str">
        <f t="shared" si="2238"/>
        <v/>
      </c>
      <c r="BV19522" s="32" t="str">
        <f t="shared" si="2239"/>
        <v/>
      </c>
      <c r="BW19522" s="32" t="str">
        <f t="shared" si="2240"/>
        <v/>
      </c>
      <c r="BX19522" s="32" t="str">
        <f t="shared" si="2241"/>
        <v/>
      </c>
      <c r="BY19522" s="32" t="str">
        <f t="shared" si="2242"/>
        <v/>
      </c>
      <c r="BZ19522" s="32" t="str">
        <f t="shared" si="2243"/>
        <v/>
      </c>
      <c r="CA19522" s="32" t="str">
        <f t="shared" si="2244"/>
        <v/>
      </c>
      <c r="CB19522" s="33">
        <f>IF(COUNTIF($CD$7:CD19522,CD19522)=1,CD19522,CD19522+COUNTIF($CD$6:CD19521,CD19522))</f>
        <v>62014</v>
      </c>
      <c r="CC19522" s="34">
        <f t="shared" si="2245"/>
        <v>55153</v>
      </c>
      <c r="CD19522" s="32">
        <f t="shared" si="2246"/>
        <v>55153</v>
      </c>
      <c r="CE19522" s="32">
        <f t="shared" si="2247"/>
        <v>0</v>
      </c>
      <c r="CF19522" s="32">
        <f t="shared" si="2248"/>
        <v>0</v>
      </c>
      <c r="CG19522" s="32" t="str">
        <f t="shared" si="2249"/>
        <v/>
      </c>
      <c r="CH19522" s="32">
        <v>17</v>
      </c>
      <c r="CI19522" s="32" t="s">
        <v>16</v>
      </c>
      <c r="CJ19522" s="32" t="str">
        <f t="shared" si="2250"/>
        <v/>
      </c>
      <c r="CK19522" s="32" t="str">
        <f t="shared" si="2251"/>
        <v/>
      </c>
      <c r="CL19522" s="32" t="str">
        <f t="shared" si="2252"/>
        <v/>
      </c>
      <c r="CM19522" s="32" t="str">
        <f t="shared" si="2253"/>
        <v/>
      </c>
      <c r="CN19522" s="32" t="str">
        <f t="shared" si="2254"/>
        <v/>
      </c>
    </row>
    <row r="19523" spans="71:92" x14ac:dyDescent="0.3">
      <c r="BS19523" s="32" t="str">
        <f>IF(Kiadasi_kiseroiv!$K$2=BT19523,BV19523,"")</f>
        <v/>
      </c>
      <c r="BT19523" s="34" t="str">
        <f t="shared" si="2237"/>
        <v/>
      </c>
      <c r="BU19523" s="32" t="str">
        <f t="shared" si="2238"/>
        <v/>
      </c>
      <c r="BV19523" s="32" t="str">
        <f t="shared" si="2239"/>
        <v/>
      </c>
      <c r="BW19523" s="32" t="str">
        <f t="shared" si="2240"/>
        <v/>
      </c>
      <c r="BX19523" s="32" t="str">
        <f t="shared" si="2241"/>
        <v/>
      </c>
      <c r="BY19523" s="32" t="str">
        <f t="shared" si="2242"/>
        <v/>
      </c>
      <c r="BZ19523" s="32" t="str">
        <f t="shared" si="2243"/>
        <v/>
      </c>
      <c r="CA19523" s="32" t="str">
        <f t="shared" si="2244"/>
        <v/>
      </c>
      <c r="CB19523" s="33">
        <f>IF(COUNTIF($CD$7:CD19523,CD19523)=1,CD19523,CD19523+COUNTIF($CD$6:CD19522,CD19523))</f>
        <v>62015</v>
      </c>
      <c r="CC19523" s="34">
        <f t="shared" si="2245"/>
        <v>55153</v>
      </c>
      <c r="CD19523" s="32">
        <f t="shared" si="2246"/>
        <v>55153</v>
      </c>
      <c r="CE19523" s="32">
        <f t="shared" si="2247"/>
        <v>0</v>
      </c>
      <c r="CF19523" s="32">
        <f t="shared" si="2248"/>
        <v>0</v>
      </c>
      <c r="CG19523" s="32" t="str">
        <f t="shared" si="2249"/>
        <v/>
      </c>
      <c r="CH19523" s="32">
        <v>18</v>
      </c>
      <c r="CI19523" s="32" t="s">
        <v>16</v>
      </c>
      <c r="CJ19523" s="32" t="str">
        <f t="shared" si="2250"/>
        <v/>
      </c>
      <c r="CK19523" s="32" t="str">
        <f t="shared" si="2251"/>
        <v/>
      </c>
      <c r="CL19523" s="32" t="str">
        <f t="shared" si="2252"/>
        <v/>
      </c>
      <c r="CM19523" s="32" t="str">
        <f t="shared" si="2253"/>
        <v/>
      </c>
      <c r="CN19523" s="32" t="str">
        <f t="shared" si="2254"/>
        <v/>
      </c>
    </row>
    <row r="19524" spans="71:92" x14ac:dyDescent="0.3">
      <c r="BS19524" s="32" t="str">
        <f>IF(Kiadasi_kiseroiv!$K$2=BT19524,BV19524,"")</f>
        <v/>
      </c>
      <c r="BT19524" s="34" t="str">
        <f t="shared" si="2237"/>
        <v/>
      </c>
      <c r="BU19524" s="32" t="str">
        <f t="shared" si="2238"/>
        <v/>
      </c>
      <c r="BV19524" s="32" t="str">
        <f t="shared" si="2239"/>
        <v/>
      </c>
      <c r="BW19524" s="32" t="str">
        <f t="shared" si="2240"/>
        <v/>
      </c>
      <c r="BX19524" s="32" t="str">
        <f t="shared" si="2241"/>
        <v/>
      </c>
      <c r="BY19524" s="32" t="str">
        <f t="shared" si="2242"/>
        <v/>
      </c>
      <c r="BZ19524" s="32" t="str">
        <f t="shared" si="2243"/>
        <v/>
      </c>
      <c r="CA19524" s="32" t="str">
        <f t="shared" si="2244"/>
        <v/>
      </c>
      <c r="CB19524" s="33">
        <f>IF(COUNTIF($CD$7:CD19524,CD19524)=1,CD19524,CD19524+COUNTIF($CD$6:CD19523,CD19524))</f>
        <v>62016</v>
      </c>
      <c r="CC19524" s="34">
        <f t="shared" si="2245"/>
        <v>55153</v>
      </c>
      <c r="CD19524" s="32">
        <f t="shared" si="2246"/>
        <v>55153</v>
      </c>
      <c r="CE19524" s="32">
        <f t="shared" si="2247"/>
        <v>0</v>
      </c>
      <c r="CF19524" s="32">
        <f t="shared" si="2248"/>
        <v>0</v>
      </c>
      <c r="CG19524" s="32" t="str">
        <f t="shared" si="2249"/>
        <v/>
      </c>
      <c r="CH19524" s="32">
        <v>19</v>
      </c>
      <c r="CI19524" s="32" t="s">
        <v>16</v>
      </c>
      <c r="CJ19524" s="32" t="str">
        <f t="shared" si="2250"/>
        <v/>
      </c>
      <c r="CK19524" s="32" t="str">
        <f t="shared" si="2251"/>
        <v/>
      </c>
      <c r="CL19524" s="32" t="str">
        <f t="shared" si="2252"/>
        <v/>
      </c>
      <c r="CM19524" s="32" t="str">
        <f t="shared" si="2253"/>
        <v/>
      </c>
      <c r="CN19524" s="32" t="str">
        <f t="shared" si="2254"/>
        <v/>
      </c>
    </row>
    <row r="19525" spans="71:92" x14ac:dyDescent="0.3">
      <c r="BS19525" s="32" t="str">
        <f>IF(Kiadasi_kiseroiv!$K$2=BT19525,BV19525,"")</f>
        <v/>
      </c>
      <c r="BT19525" s="34" t="str">
        <f t="shared" si="2237"/>
        <v/>
      </c>
      <c r="BU19525" s="32" t="str">
        <f t="shared" si="2238"/>
        <v/>
      </c>
      <c r="BV19525" s="32" t="str">
        <f t="shared" si="2239"/>
        <v/>
      </c>
      <c r="BW19525" s="32" t="str">
        <f t="shared" si="2240"/>
        <v/>
      </c>
      <c r="BX19525" s="32" t="str">
        <f t="shared" si="2241"/>
        <v/>
      </c>
      <c r="BY19525" s="32" t="str">
        <f t="shared" si="2242"/>
        <v/>
      </c>
      <c r="BZ19525" s="32" t="str">
        <f t="shared" si="2243"/>
        <v/>
      </c>
      <c r="CA19525" s="32" t="str">
        <f t="shared" si="2244"/>
        <v/>
      </c>
      <c r="CB19525" s="33">
        <f>IF(COUNTIF($CD$7:CD19525,CD19525)=1,CD19525,CD19525+COUNTIF($CD$6:CD19524,CD19525))</f>
        <v>62017</v>
      </c>
      <c r="CC19525" s="34">
        <f t="shared" si="2245"/>
        <v>55153</v>
      </c>
      <c r="CD19525" s="32">
        <f t="shared" si="2246"/>
        <v>55153</v>
      </c>
      <c r="CE19525" s="32">
        <f t="shared" si="2247"/>
        <v>0</v>
      </c>
      <c r="CF19525" s="32">
        <f t="shared" si="2248"/>
        <v>0</v>
      </c>
      <c r="CG19525" s="32" t="str">
        <f t="shared" si="2249"/>
        <v/>
      </c>
      <c r="CH19525" s="32">
        <v>20</v>
      </c>
      <c r="CI19525" s="32" t="s">
        <v>16</v>
      </c>
      <c r="CJ19525" s="32" t="str">
        <f t="shared" si="2250"/>
        <v/>
      </c>
      <c r="CK19525" s="32" t="str">
        <f t="shared" si="2251"/>
        <v/>
      </c>
      <c r="CL19525" s="32" t="str">
        <f t="shared" si="2252"/>
        <v/>
      </c>
      <c r="CM19525" s="32" t="str">
        <f t="shared" si="2253"/>
        <v/>
      </c>
      <c r="CN19525" s="32" t="str">
        <f t="shared" si="2254"/>
        <v/>
      </c>
    </row>
    <row r="19526" spans="71:92" x14ac:dyDescent="0.3">
      <c r="BS19526" s="32" t="str">
        <f>IF(Kiadasi_kiseroiv!$K$2=BT19526,BV19526,"")</f>
        <v/>
      </c>
      <c r="BT19526" s="34" t="str">
        <f t="shared" si="2237"/>
        <v/>
      </c>
      <c r="BU19526" s="32" t="str">
        <f t="shared" si="2238"/>
        <v/>
      </c>
      <c r="BV19526" s="32" t="str">
        <f t="shared" si="2239"/>
        <v/>
      </c>
      <c r="BW19526" s="32" t="str">
        <f t="shared" si="2240"/>
        <v/>
      </c>
      <c r="BX19526" s="32" t="str">
        <f t="shared" si="2241"/>
        <v/>
      </c>
      <c r="BY19526" s="32" t="str">
        <f t="shared" si="2242"/>
        <v/>
      </c>
      <c r="BZ19526" s="32" t="str">
        <f t="shared" si="2243"/>
        <v/>
      </c>
      <c r="CA19526" s="32" t="str">
        <f t="shared" si="2244"/>
        <v/>
      </c>
      <c r="CB19526" s="33">
        <f>IF(COUNTIF($CD$7:CD19526,CD19526)=1,CD19526,CD19526+COUNTIF($CD$6:CD19525,CD19526))</f>
        <v>62018</v>
      </c>
      <c r="CC19526" s="34">
        <f t="shared" si="2245"/>
        <v>55153</v>
      </c>
      <c r="CD19526" s="32">
        <f t="shared" si="2246"/>
        <v>55153</v>
      </c>
      <c r="CE19526" s="32">
        <f t="shared" si="2247"/>
        <v>0</v>
      </c>
      <c r="CF19526" s="32">
        <f t="shared" si="2248"/>
        <v>0</v>
      </c>
      <c r="CG19526" s="32" t="str">
        <f t="shared" si="2249"/>
        <v/>
      </c>
      <c r="CH19526" s="32">
        <v>21</v>
      </c>
      <c r="CI19526" s="32" t="s">
        <v>16</v>
      </c>
      <c r="CJ19526" s="32" t="str">
        <f t="shared" si="2250"/>
        <v/>
      </c>
      <c r="CK19526" s="32" t="str">
        <f t="shared" si="2251"/>
        <v/>
      </c>
      <c r="CL19526" s="32" t="str">
        <f t="shared" si="2252"/>
        <v/>
      </c>
      <c r="CM19526" s="32" t="str">
        <f t="shared" si="2253"/>
        <v/>
      </c>
      <c r="CN19526" s="32" t="str">
        <f t="shared" si="2254"/>
        <v/>
      </c>
    </row>
    <row r="19527" spans="71:92" x14ac:dyDescent="0.3">
      <c r="BS19527" s="32" t="str">
        <f>IF(Kiadasi_kiseroiv!$K$2=BT19527,BV19527,"")</f>
        <v/>
      </c>
      <c r="BT19527" s="34" t="str">
        <f t="shared" si="2237"/>
        <v/>
      </c>
      <c r="BU19527" s="32" t="str">
        <f t="shared" si="2238"/>
        <v/>
      </c>
      <c r="BV19527" s="32" t="str">
        <f t="shared" si="2239"/>
        <v/>
      </c>
      <c r="BW19527" s="32" t="str">
        <f t="shared" si="2240"/>
        <v/>
      </c>
      <c r="BX19527" s="32" t="str">
        <f t="shared" si="2241"/>
        <v/>
      </c>
      <c r="BY19527" s="32" t="str">
        <f t="shared" si="2242"/>
        <v/>
      </c>
      <c r="BZ19527" s="32" t="str">
        <f t="shared" si="2243"/>
        <v/>
      </c>
      <c r="CA19527" s="32" t="str">
        <f t="shared" si="2244"/>
        <v/>
      </c>
      <c r="CB19527" s="33">
        <f>IF(COUNTIF($CD$7:CD19527,CD19527)=1,CD19527,CD19527+COUNTIF($CD$6:CD19526,CD19527))</f>
        <v>62019</v>
      </c>
      <c r="CC19527" s="34">
        <f t="shared" si="2245"/>
        <v>55153</v>
      </c>
      <c r="CD19527" s="32">
        <f t="shared" si="2246"/>
        <v>55153</v>
      </c>
      <c r="CE19527" s="32">
        <f t="shared" si="2247"/>
        <v>0</v>
      </c>
      <c r="CF19527" s="32">
        <f t="shared" si="2248"/>
        <v>0</v>
      </c>
      <c r="CG19527" s="32" t="str">
        <f t="shared" si="2249"/>
        <v/>
      </c>
      <c r="CH19527" s="32">
        <v>22</v>
      </c>
      <c r="CI19527" s="32" t="s">
        <v>16</v>
      </c>
      <c r="CJ19527" s="32" t="str">
        <f t="shared" si="2250"/>
        <v/>
      </c>
      <c r="CK19527" s="32" t="str">
        <f t="shared" si="2251"/>
        <v/>
      </c>
      <c r="CL19527" s="32" t="str">
        <f t="shared" si="2252"/>
        <v/>
      </c>
      <c r="CM19527" s="32" t="str">
        <f t="shared" si="2253"/>
        <v/>
      </c>
      <c r="CN19527" s="32" t="str">
        <f t="shared" si="2254"/>
        <v/>
      </c>
    </row>
    <row r="19528" spans="71:92" x14ac:dyDescent="0.3">
      <c r="BS19528" s="32" t="str">
        <f>IF(Kiadasi_kiseroiv!$K$2=BT19528,BV19528,"")</f>
        <v/>
      </c>
      <c r="BT19528" s="34" t="str">
        <f t="shared" si="2237"/>
        <v/>
      </c>
      <c r="BU19528" s="32" t="str">
        <f t="shared" si="2238"/>
        <v/>
      </c>
      <c r="BV19528" s="32" t="str">
        <f t="shared" si="2239"/>
        <v/>
      </c>
      <c r="BW19528" s="32" t="str">
        <f t="shared" si="2240"/>
        <v/>
      </c>
      <c r="BX19528" s="32" t="str">
        <f t="shared" si="2241"/>
        <v/>
      </c>
      <c r="BY19528" s="32" t="str">
        <f t="shared" si="2242"/>
        <v/>
      </c>
      <c r="BZ19528" s="32" t="str">
        <f t="shared" si="2243"/>
        <v/>
      </c>
      <c r="CA19528" s="32" t="str">
        <f t="shared" si="2244"/>
        <v/>
      </c>
      <c r="CB19528" s="33">
        <f>IF(COUNTIF($CD$7:CD19528,CD19528)=1,CD19528,CD19528+COUNTIF($CD$6:CD19527,CD19528))</f>
        <v>62020</v>
      </c>
      <c r="CC19528" s="34">
        <f t="shared" si="2245"/>
        <v>55153</v>
      </c>
      <c r="CD19528" s="32">
        <f t="shared" si="2246"/>
        <v>55153</v>
      </c>
      <c r="CE19528" s="32">
        <f t="shared" si="2247"/>
        <v>0</v>
      </c>
      <c r="CF19528" s="32">
        <f t="shared" si="2248"/>
        <v>0</v>
      </c>
      <c r="CG19528" s="32" t="str">
        <f t="shared" si="2249"/>
        <v/>
      </c>
      <c r="CH19528" s="32">
        <v>23</v>
      </c>
      <c r="CI19528" s="32" t="s">
        <v>16</v>
      </c>
      <c r="CJ19528" s="32" t="str">
        <f t="shared" si="2250"/>
        <v/>
      </c>
      <c r="CK19528" s="32" t="str">
        <f t="shared" si="2251"/>
        <v/>
      </c>
      <c r="CL19528" s="32" t="str">
        <f t="shared" si="2252"/>
        <v/>
      </c>
      <c r="CM19528" s="32" t="str">
        <f t="shared" si="2253"/>
        <v/>
      </c>
      <c r="CN19528" s="32" t="str">
        <f t="shared" si="2254"/>
        <v/>
      </c>
    </row>
    <row r="19529" spans="71:92" x14ac:dyDescent="0.3">
      <c r="BS19529" s="32" t="str">
        <f>IF(Kiadasi_kiseroiv!$K$2=BT19529,BV19529,"")</f>
        <v/>
      </c>
      <c r="BT19529" s="34" t="str">
        <f t="shared" si="2237"/>
        <v/>
      </c>
      <c r="BU19529" s="32" t="str">
        <f t="shared" si="2238"/>
        <v/>
      </c>
      <c r="BV19529" s="32" t="str">
        <f t="shared" si="2239"/>
        <v/>
      </c>
      <c r="BW19529" s="32" t="str">
        <f t="shared" si="2240"/>
        <v/>
      </c>
      <c r="BX19529" s="32" t="str">
        <f t="shared" si="2241"/>
        <v/>
      </c>
      <c r="BY19529" s="32" t="str">
        <f t="shared" si="2242"/>
        <v/>
      </c>
      <c r="BZ19529" s="32" t="str">
        <f t="shared" si="2243"/>
        <v/>
      </c>
      <c r="CA19529" s="32" t="str">
        <f t="shared" si="2244"/>
        <v/>
      </c>
      <c r="CB19529" s="33">
        <f>IF(COUNTIF($CD$7:CD19529,CD19529)=1,CD19529,CD19529+COUNTIF($CD$6:CD19528,CD19529))</f>
        <v>62021</v>
      </c>
      <c r="CC19529" s="34">
        <f t="shared" si="2245"/>
        <v>55153</v>
      </c>
      <c r="CD19529" s="32">
        <f t="shared" si="2246"/>
        <v>55153</v>
      </c>
      <c r="CE19529" s="32">
        <f t="shared" si="2247"/>
        <v>0</v>
      </c>
      <c r="CF19529" s="32">
        <f t="shared" si="2248"/>
        <v>0</v>
      </c>
      <c r="CG19529" s="32" t="str">
        <f t="shared" si="2249"/>
        <v/>
      </c>
      <c r="CH19529" s="32">
        <v>24</v>
      </c>
      <c r="CI19529" s="32" t="s">
        <v>16</v>
      </c>
      <c r="CJ19529" s="32" t="str">
        <f t="shared" si="2250"/>
        <v/>
      </c>
      <c r="CK19529" s="32" t="str">
        <f t="shared" si="2251"/>
        <v/>
      </c>
      <c r="CL19529" s="32" t="str">
        <f t="shared" si="2252"/>
        <v/>
      </c>
      <c r="CM19529" s="32" t="str">
        <f t="shared" si="2253"/>
        <v/>
      </c>
      <c r="CN19529" s="32" t="str">
        <f t="shared" si="2254"/>
        <v/>
      </c>
    </row>
    <row r="19530" spans="71:92" x14ac:dyDescent="0.3">
      <c r="BS19530" s="32" t="str">
        <f>IF(Kiadasi_kiseroiv!$K$2=BT19530,BV19530,"")</f>
        <v/>
      </c>
      <c r="BT19530" s="34" t="str">
        <f t="shared" si="2237"/>
        <v/>
      </c>
      <c r="BU19530" s="32" t="str">
        <f t="shared" si="2238"/>
        <v/>
      </c>
      <c r="BV19530" s="32" t="str">
        <f t="shared" si="2239"/>
        <v/>
      </c>
      <c r="BW19530" s="32" t="str">
        <f t="shared" si="2240"/>
        <v/>
      </c>
      <c r="BX19530" s="32" t="str">
        <f t="shared" si="2241"/>
        <v/>
      </c>
      <c r="BY19530" s="32" t="str">
        <f t="shared" si="2242"/>
        <v/>
      </c>
      <c r="BZ19530" s="32" t="str">
        <f t="shared" si="2243"/>
        <v/>
      </c>
      <c r="CA19530" s="32" t="str">
        <f t="shared" si="2244"/>
        <v/>
      </c>
      <c r="CB19530" s="33">
        <f>IF(COUNTIF($CD$7:CD19530,CD19530)=1,CD19530,CD19530+COUNTIF($CD$6:CD19529,CD19530))</f>
        <v>62022</v>
      </c>
      <c r="CC19530" s="34">
        <f t="shared" si="2245"/>
        <v>55153</v>
      </c>
      <c r="CD19530" s="32">
        <f t="shared" si="2246"/>
        <v>55153</v>
      </c>
      <c r="CE19530" s="32">
        <f t="shared" si="2247"/>
        <v>0</v>
      </c>
      <c r="CF19530" s="32">
        <f t="shared" si="2248"/>
        <v>0</v>
      </c>
      <c r="CG19530" s="32" t="str">
        <f t="shared" si="2249"/>
        <v/>
      </c>
      <c r="CH19530" s="32">
        <v>25</v>
      </c>
      <c r="CI19530" s="32" t="s">
        <v>16</v>
      </c>
      <c r="CJ19530" s="32" t="str">
        <f t="shared" si="2250"/>
        <v/>
      </c>
      <c r="CK19530" s="32" t="str">
        <f t="shared" si="2251"/>
        <v/>
      </c>
      <c r="CL19530" s="32" t="str">
        <f t="shared" si="2252"/>
        <v/>
      </c>
      <c r="CM19530" s="32" t="str">
        <f t="shared" si="2253"/>
        <v/>
      </c>
      <c r="CN19530" s="32" t="str">
        <f t="shared" si="2254"/>
        <v/>
      </c>
    </row>
    <row r="19531" spans="71:92" x14ac:dyDescent="0.3">
      <c r="BS19531" s="32" t="str">
        <f>IF(Kiadasi_kiseroiv!$K$2=BT19531,BV19531,"")</f>
        <v/>
      </c>
      <c r="BT19531" s="34" t="str">
        <f t="shared" si="2237"/>
        <v/>
      </c>
      <c r="BU19531" s="32" t="str">
        <f t="shared" si="2238"/>
        <v/>
      </c>
      <c r="BV19531" s="32" t="str">
        <f t="shared" si="2239"/>
        <v/>
      </c>
      <c r="BW19531" s="32" t="str">
        <f t="shared" si="2240"/>
        <v/>
      </c>
      <c r="BX19531" s="32" t="str">
        <f t="shared" si="2241"/>
        <v/>
      </c>
      <c r="BY19531" s="32" t="str">
        <f t="shared" si="2242"/>
        <v/>
      </c>
      <c r="BZ19531" s="32" t="str">
        <f t="shared" si="2243"/>
        <v/>
      </c>
      <c r="CA19531" s="32" t="str">
        <f t="shared" si="2244"/>
        <v/>
      </c>
      <c r="CB19531" s="33">
        <f>IF(COUNTIF($CD$7:CD19531,CD19531)=1,CD19531,CD19531+COUNTIF($CD$6:CD19530,CD19531))</f>
        <v>62023</v>
      </c>
      <c r="CC19531" s="34">
        <f t="shared" si="2245"/>
        <v>55153</v>
      </c>
      <c r="CD19531" s="32">
        <f t="shared" si="2246"/>
        <v>55153</v>
      </c>
      <c r="CE19531" s="32">
        <f t="shared" si="2247"/>
        <v>0</v>
      </c>
      <c r="CF19531" s="32">
        <f t="shared" si="2248"/>
        <v>0</v>
      </c>
      <c r="CG19531" s="32" t="str">
        <f t="shared" si="2249"/>
        <v/>
      </c>
      <c r="CH19531" s="32">
        <v>26</v>
      </c>
      <c r="CI19531" s="32" t="s">
        <v>16</v>
      </c>
      <c r="CJ19531" s="32" t="str">
        <f t="shared" si="2250"/>
        <v/>
      </c>
      <c r="CK19531" s="32" t="str">
        <f t="shared" si="2251"/>
        <v/>
      </c>
      <c r="CL19531" s="32" t="str">
        <f t="shared" si="2252"/>
        <v/>
      </c>
      <c r="CM19531" s="32" t="str">
        <f t="shared" si="2253"/>
        <v/>
      </c>
      <c r="CN19531" s="32" t="str">
        <f t="shared" si="2254"/>
        <v/>
      </c>
    </row>
    <row r="19532" spans="71:92" x14ac:dyDescent="0.3">
      <c r="BS19532" s="32" t="str">
        <f>IF(Kiadasi_kiseroiv!$K$2=BT19532,BV19532,"")</f>
        <v/>
      </c>
      <c r="BT19532" s="34" t="str">
        <f t="shared" si="2237"/>
        <v/>
      </c>
      <c r="BU19532" s="32" t="str">
        <f t="shared" si="2238"/>
        <v/>
      </c>
      <c r="BV19532" s="32" t="str">
        <f t="shared" si="2239"/>
        <v/>
      </c>
      <c r="BW19532" s="32" t="str">
        <f t="shared" si="2240"/>
        <v/>
      </c>
      <c r="BX19532" s="32" t="str">
        <f t="shared" si="2241"/>
        <v/>
      </c>
      <c r="BY19532" s="32" t="str">
        <f t="shared" si="2242"/>
        <v/>
      </c>
      <c r="BZ19532" s="32" t="str">
        <f t="shared" si="2243"/>
        <v/>
      </c>
      <c r="CA19532" s="32" t="str">
        <f t="shared" si="2244"/>
        <v/>
      </c>
      <c r="CB19532" s="33">
        <f>IF(COUNTIF($CD$7:CD19532,CD19532)=1,CD19532,CD19532+COUNTIF($CD$6:CD19531,CD19532))</f>
        <v>62024</v>
      </c>
      <c r="CC19532" s="34">
        <f t="shared" si="2245"/>
        <v>55153</v>
      </c>
      <c r="CD19532" s="32">
        <f t="shared" si="2246"/>
        <v>55153</v>
      </c>
      <c r="CE19532" s="32">
        <f t="shared" si="2247"/>
        <v>0</v>
      </c>
      <c r="CF19532" s="32">
        <f t="shared" si="2248"/>
        <v>0</v>
      </c>
      <c r="CG19532" s="32" t="str">
        <f t="shared" si="2249"/>
        <v/>
      </c>
      <c r="CH19532" s="32">
        <v>27</v>
      </c>
      <c r="CI19532" s="32" t="s">
        <v>16</v>
      </c>
      <c r="CJ19532" s="32" t="str">
        <f t="shared" si="2250"/>
        <v/>
      </c>
      <c r="CK19532" s="32" t="str">
        <f t="shared" si="2251"/>
        <v/>
      </c>
      <c r="CL19532" s="32" t="str">
        <f t="shared" si="2252"/>
        <v/>
      </c>
      <c r="CM19532" s="32" t="str">
        <f t="shared" si="2253"/>
        <v/>
      </c>
      <c r="CN19532" s="32" t="str">
        <f t="shared" si="2254"/>
        <v/>
      </c>
    </row>
    <row r="19533" spans="71:92" x14ac:dyDescent="0.3">
      <c r="BS19533" s="32" t="str">
        <f>IF(Kiadasi_kiseroiv!$K$2=BT19533,BV19533,"")</f>
        <v/>
      </c>
      <c r="BT19533" s="34" t="str">
        <f t="shared" si="2237"/>
        <v/>
      </c>
      <c r="BU19533" s="32" t="str">
        <f t="shared" si="2238"/>
        <v/>
      </c>
      <c r="BV19533" s="32" t="str">
        <f t="shared" si="2239"/>
        <v/>
      </c>
      <c r="BW19533" s="32" t="str">
        <f t="shared" si="2240"/>
        <v/>
      </c>
      <c r="BX19533" s="32" t="str">
        <f t="shared" si="2241"/>
        <v/>
      </c>
      <c r="BY19533" s="32" t="str">
        <f t="shared" si="2242"/>
        <v/>
      </c>
      <c r="BZ19533" s="32" t="str">
        <f t="shared" si="2243"/>
        <v/>
      </c>
      <c r="CA19533" s="32" t="str">
        <f t="shared" si="2244"/>
        <v/>
      </c>
      <c r="CB19533" s="33">
        <f>IF(COUNTIF($CD$7:CD19533,CD19533)=1,CD19533,CD19533+COUNTIF($CD$6:CD19532,CD19533))</f>
        <v>62025</v>
      </c>
      <c r="CC19533" s="34">
        <f t="shared" si="2245"/>
        <v>55153</v>
      </c>
      <c r="CD19533" s="32">
        <f t="shared" si="2246"/>
        <v>55153</v>
      </c>
      <c r="CE19533" s="32">
        <f t="shared" si="2247"/>
        <v>0</v>
      </c>
      <c r="CF19533" s="32">
        <f t="shared" si="2248"/>
        <v>0</v>
      </c>
      <c r="CG19533" s="32" t="str">
        <f t="shared" si="2249"/>
        <v/>
      </c>
      <c r="CH19533" s="32">
        <v>28</v>
      </c>
      <c r="CI19533" s="32" t="s">
        <v>16</v>
      </c>
      <c r="CJ19533" s="32" t="str">
        <f t="shared" si="2250"/>
        <v/>
      </c>
      <c r="CK19533" s="32" t="str">
        <f t="shared" si="2251"/>
        <v/>
      </c>
      <c r="CL19533" s="32" t="str">
        <f t="shared" si="2252"/>
        <v/>
      </c>
      <c r="CM19533" s="32" t="str">
        <f t="shared" si="2253"/>
        <v/>
      </c>
      <c r="CN19533" s="32" t="str">
        <f t="shared" si="2254"/>
        <v/>
      </c>
    </row>
    <row r="19534" spans="71:92" x14ac:dyDescent="0.3">
      <c r="BS19534" s="32" t="str">
        <f>IF(Kiadasi_kiseroiv!$K$2=BT19534,BV19534,"")</f>
        <v/>
      </c>
      <c r="BT19534" s="34" t="str">
        <f t="shared" si="2237"/>
        <v/>
      </c>
      <c r="BU19534" s="32" t="str">
        <f t="shared" si="2238"/>
        <v/>
      </c>
      <c r="BV19534" s="32" t="str">
        <f t="shared" si="2239"/>
        <v/>
      </c>
      <c r="BW19534" s="32" t="str">
        <f t="shared" si="2240"/>
        <v/>
      </c>
      <c r="BX19534" s="32" t="str">
        <f t="shared" si="2241"/>
        <v/>
      </c>
      <c r="BY19534" s="32" t="str">
        <f t="shared" si="2242"/>
        <v/>
      </c>
      <c r="BZ19534" s="32" t="str">
        <f t="shared" si="2243"/>
        <v/>
      </c>
      <c r="CA19534" s="32" t="str">
        <f t="shared" si="2244"/>
        <v/>
      </c>
      <c r="CB19534" s="33">
        <f>IF(COUNTIF($CD$7:CD19534,CD19534)=1,CD19534,CD19534+COUNTIF($CD$6:CD19533,CD19534))</f>
        <v>62026</v>
      </c>
      <c r="CC19534" s="34">
        <f t="shared" si="2245"/>
        <v>55153</v>
      </c>
      <c r="CD19534" s="32">
        <f t="shared" si="2246"/>
        <v>55153</v>
      </c>
      <c r="CE19534" s="32">
        <f t="shared" si="2247"/>
        <v>0</v>
      </c>
      <c r="CF19534" s="32">
        <f t="shared" si="2248"/>
        <v>0</v>
      </c>
      <c r="CG19534" s="32" t="str">
        <f t="shared" si="2249"/>
        <v/>
      </c>
      <c r="CH19534" s="32">
        <v>29</v>
      </c>
      <c r="CI19534" s="32" t="s">
        <v>16</v>
      </c>
      <c r="CJ19534" s="32" t="str">
        <f t="shared" si="2250"/>
        <v/>
      </c>
      <c r="CK19534" s="32" t="str">
        <f t="shared" si="2251"/>
        <v/>
      </c>
      <c r="CL19534" s="32" t="str">
        <f t="shared" si="2252"/>
        <v/>
      </c>
      <c r="CM19534" s="32" t="str">
        <f t="shared" si="2253"/>
        <v/>
      </c>
      <c r="CN19534" s="32" t="str">
        <f t="shared" si="2254"/>
        <v/>
      </c>
    </row>
    <row r="19535" spans="71:92" x14ac:dyDescent="0.3">
      <c r="BS19535" s="32" t="str">
        <f>IF(Kiadasi_kiseroiv!$K$2=BT19535,BV19535,"")</f>
        <v/>
      </c>
      <c r="BT19535" s="34" t="str">
        <f t="shared" si="2237"/>
        <v/>
      </c>
      <c r="BU19535" s="32" t="str">
        <f t="shared" si="2238"/>
        <v/>
      </c>
      <c r="BV19535" s="32" t="str">
        <f t="shared" si="2239"/>
        <v/>
      </c>
      <c r="BW19535" s="32" t="str">
        <f t="shared" si="2240"/>
        <v/>
      </c>
      <c r="BX19535" s="32" t="str">
        <f t="shared" si="2241"/>
        <v/>
      </c>
      <c r="BY19535" s="32" t="str">
        <f t="shared" si="2242"/>
        <v/>
      </c>
      <c r="BZ19535" s="32" t="str">
        <f t="shared" si="2243"/>
        <v/>
      </c>
      <c r="CA19535" s="32" t="str">
        <f t="shared" si="2244"/>
        <v/>
      </c>
      <c r="CB19535" s="33">
        <f>IF(COUNTIF($CD$7:CD19535,CD19535)=1,CD19535,CD19535+COUNTIF($CD$6:CD19534,CD19535))</f>
        <v>62027</v>
      </c>
      <c r="CC19535" s="34">
        <f t="shared" si="2245"/>
        <v>55153</v>
      </c>
      <c r="CD19535" s="32">
        <f t="shared" si="2246"/>
        <v>55153</v>
      </c>
      <c r="CE19535" s="32">
        <f t="shared" si="2247"/>
        <v>0</v>
      </c>
      <c r="CF19535" s="32">
        <f t="shared" si="2248"/>
        <v>0</v>
      </c>
      <c r="CG19535" s="32" t="str">
        <f t="shared" si="2249"/>
        <v/>
      </c>
      <c r="CH19535" s="32">
        <v>30</v>
      </c>
      <c r="CI19535" s="32" t="s">
        <v>16</v>
      </c>
      <c r="CJ19535" s="32" t="str">
        <f t="shared" si="2250"/>
        <v/>
      </c>
      <c r="CK19535" s="32" t="str">
        <f t="shared" si="2251"/>
        <v/>
      </c>
      <c r="CL19535" s="32" t="str">
        <f t="shared" si="2252"/>
        <v/>
      </c>
      <c r="CM19535" s="32" t="str">
        <f t="shared" si="2253"/>
        <v/>
      </c>
      <c r="CN19535" s="32" t="str">
        <f t="shared" si="2254"/>
        <v/>
      </c>
    </row>
    <row r="19536" spans="71:92" x14ac:dyDescent="0.3">
      <c r="BS19536" s="32" t="str">
        <f>IF(Kiadasi_kiseroiv!$K$2=BT19536,BV19536,"")</f>
        <v/>
      </c>
      <c r="BT19536" s="34" t="str">
        <f t="shared" si="2237"/>
        <v/>
      </c>
      <c r="BU19536" s="32" t="str">
        <f t="shared" si="2238"/>
        <v/>
      </c>
      <c r="BV19536" s="32" t="str">
        <f t="shared" si="2239"/>
        <v/>
      </c>
      <c r="BW19536" s="32" t="str">
        <f t="shared" si="2240"/>
        <v/>
      </c>
      <c r="BX19536" s="32" t="str">
        <f t="shared" si="2241"/>
        <v/>
      </c>
      <c r="BY19536" s="32" t="str">
        <f t="shared" si="2242"/>
        <v/>
      </c>
      <c r="BZ19536" s="32" t="str">
        <f t="shared" si="2243"/>
        <v/>
      </c>
      <c r="CA19536" s="32" t="str">
        <f t="shared" si="2244"/>
        <v/>
      </c>
      <c r="CB19536" s="33">
        <f>IF(COUNTIF($CD$7:CD19536,CD19536)=1,CD19536,CD19536+COUNTIF($CD$6:CD19535,CD19536))</f>
        <v>62028</v>
      </c>
      <c r="CC19536" s="34">
        <f t="shared" si="2245"/>
        <v>55153</v>
      </c>
      <c r="CD19536" s="32">
        <f t="shared" si="2246"/>
        <v>55153</v>
      </c>
      <c r="CE19536" s="32">
        <f t="shared" si="2247"/>
        <v>0</v>
      </c>
      <c r="CF19536" s="32">
        <f t="shared" si="2248"/>
        <v>0</v>
      </c>
      <c r="CG19536" s="32" t="str">
        <f t="shared" si="2249"/>
        <v/>
      </c>
      <c r="CH19536" s="32">
        <v>31</v>
      </c>
      <c r="CI19536" s="32" t="s">
        <v>16</v>
      </c>
      <c r="CJ19536" s="32" t="str">
        <f t="shared" si="2250"/>
        <v/>
      </c>
      <c r="CK19536" s="32" t="str">
        <f t="shared" si="2251"/>
        <v/>
      </c>
      <c r="CL19536" s="32" t="str">
        <f t="shared" si="2252"/>
        <v/>
      </c>
      <c r="CM19536" s="32" t="str">
        <f t="shared" si="2253"/>
        <v/>
      </c>
      <c r="CN19536" s="32" t="str">
        <f t="shared" si="2254"/>
        <v/>
      </c>
    </row>
    <row r="19537" spans="71:92" x14ac:dyDescent="0.3">
      <c r="BS19537" s="32" t="str">
        <f>IF(Kiadasi_kiseroiv!$K$2=BT19537,BV19537,"")</f>
        <v/>
      </c>
      <c r="BT19537" s="34" t="str">
        <f t="shared" si="2237"/>
        <v/>
      </c>
      <c r="BU19537" s="32" t="str">
        <f t="shared" si="2238"/>
        <v/>
      </c>
      <c r="BV19537" s="32" t="str">
        <f t="shared" si="2239"/>
        <v/>
      </c>
      <c r="BW19537" s="32" t="str">
        <f t="shared" si="2240"/>
        <v/>
      </c>
      <c r="BX19537" s="32" t="str">
        <f t="shared" si="2241"/>
        <v/>
      </c>
      <c r="BY19537" s="32" t="str">
        <f t="shared" si="2242"/>
        <v/>
      </c>
      <c r="BZ19537" s="32" t="str">
        <f t="shared" si="2243"/>
        <v/>
      </c>
      <c r="CA19537" s="32" t="str">
        <f t="shared" si="2244"/>
        <v/>
      </c>
      <c r="CB19537" s="33">
        <f>IF(COUNTIF($CD$7:CD19537,CD19537)=1,CD19537,CD19537+COUNTIF($CD$6:CD19536,CD19537))</f>
        <v>62029</v>
      </c>
      <c r="CC19537" s="34">
        <f t="shared" si="2245"/>
        <v>55153</v>
      </c>
      <c r="CD19537" s="32">
        <f t="shared" si="2246"/>
        <v>55153</v>
      </c>
      <c r="CE19537" s="32">
        <f t="shared" si="2247"/>
        <v>0</v>
      </c>
      <c r="CF19537" s="32">
        <f t="shared" si="2248"/>
        <v>0</v>
      </c>
      <c r="CG19537" s="32" t="str">
        <f t="shared" si="2249"/>
        <v/>
      </c>
      <c r="CH19537" s="32">
        <v>32</v>
      </c>
      <c r="CI19537" s="32" t="s">
        <v>16</v>
      </c>
      <c r="CJ19537" s="32" t="str">
        <f t="shared" si="2250"/>
        <v/>
      </c>
      <c r="CK19537" s="32" t="str">
        <f t="shared" si="2251"/>
        <v/>
      </c>
      <c r="CL19537" s="32" t="str">
        <f t="shared" si="2252"/>
        <v/>
      </c>
      <c r="CM19537" s="32" t="str">
        <f t="shared" si="2253"/>
        <v/>
      </c>
      <c r="CN19537" s="32" t="str">
        <f t="shared" si="2254"/>
        <v/>
      </c>
    </row>
    <row r="19538" spans="71:92" x14ac:dyDescent="0.3">
      <c r="BS19538" s="32" t="str">
        <f>IF(Kiadasi_kiseroiv!$K$2=BT19538,BV19538,"")</f>
        <v/>
      </c>
      <c r="BT19538" s="34" t="str">
        <f t="shared" si="2237"/>
        <v/>
      </c>
      <c r="BU19538" s="32" t="str">
        <f t="shared" si="2238"/>
        <v/>
      </c>
      <c r="BV19538" s="32" t="str">
        <f t="shared" si="2239"/>
        <v/>
      </c>
      <c r="BW19538" s="32" t="str">
        <f t="shared" si="2240"/>
        <v/>
      </c>
      <c r="BX19538" s="32" t="str">
        <f t="shared" si="2241"/>
        <v/>
      </c>
      <c r="BY19538" s="32" t="str">
        <f t="shared" si="2242"/>
        <v/>
      </c>
      <c r="BZ19538" s="32" t="str">
        <f t="shared" si="2243"/>
        <v/>
      </c>
      <c r="CA19538" s="32" t="str">
        <f t="shared" si="2244"/>
        <v/>
      </c>
      <c r="CB19538" s="33">
        <f>IF(COUNTIF($CD$7:CD19538,CD19538)=1,CD19538,CD19538+COUNTIF($CD$6:CD19537,CD19538))</f>
        <v>62030</v>
      </c>
      <c r="CC19538" s="34">
        <f t="shared" si="2245"/>
        <v>55153</v>
      </c>
      <c r="CD19538" s="32">
        <f t="shared" si="2246"/>
        <v>55153</v>
      </c>
      <c r="CE19538" s="32">
        <f t="shared" si="2247"/>
        <v>0</v>
      </c>
      <c r="CF19538" s="32">
        <f t="shared" si="2248"/>
        <v>0</v>
      </c>
      <c r="CG19538" s="32" t="str">
        <f t="shared" si="2249"/>
        <v/>
      </c>
      <c r="CH19538" s="32">
        <v>33</v>
      </c>
      <c r="CI19538" s="32" t="s">
        <v>16</v>
      </c>
      <c r="CJ19538" s="32" t="str">
        <f t="shared" si="2250"/>
        <v/>
      </c>
      <c r="CK19538" s="32" t="str">
        <f t="shared" si="2251"/>
        <v/>
      </c>
      <c r="CL19538" s="32" t="str">
        <f t="shared" si="2252"/>
        <v/>
      </c>
      <c r="CM19538" s="32" t="str">
        <f t="shared" si="2253"/>
        <v/>
      </c>
      <c r="CN19538" s="32" t="str">
        <f t="shared" si="2254"/>
        <v/>
      </c>
    </row>
    <row r="19539" spans="71:92" x14ac:dyDescent="0.3">
      <c r="BS19539" s="32" t="str">
        <f>IF(Kiadasi_kiseroiv!$K$2=BT19539,BV19539,"")</f>
        <v/>
      </c>
      <c r="BT19539" s="34" t="str">
        <f t="shared" ref="BT19539:BT19570" si="2255">IF(AND($BT$4=CI19539,BU19539&lt;&gt;""),CC19539,"")</f>
        <v/>
      </c>
      <c r="BU19539" s="32" t="str">
        <f t="shared" ref="BU19539:BU19570" si="2256">IF(AND($BU$1=CI19539,ISERROR(VLOOKUP(CG19539,Kisiv,2,FALSE))=FALSE),CB19539,"")</f>
        <v/>
      </c>
      <c r="BV19539" s="32" t="str">
        <f t="shared" ref="BV19539:BV19570" si="2257">IF(BU19539&lt;&gt;"",RANK(BU19539,$BU$7:$BU$33000,1),"")</f>
        <v/>
      </c>
      <c r="BW19539" s="32" t="str">
        <f t="shared" ref="BW19539:BW19570" si="2258">IF(CC19539&lt;min,$BW$2,IF(CC19539&lt;=max,CG19539,""))</f>
        <v/>
      </c>
      <c r="BX19539" s="32" t="str">
        <f t="shared" ref="BX19539:BX19570" si="2259">IF(AND(OR($BX$1=0,$BX$1=CG19539),OR($BX$2=0,IF(ISERROR(SEARCH($BX$2,CJ19539&amp;CK19539&amp;CL19539,1)),FALSE,TRUE))),CB19539,"")</f>
        <v/>
      </c>
      <c r="BY19539" s="32" t="str">
        <f t="shared" ref="BY19539:BY19570" si="2260">IF(AND(BX19539&lt;&gt;"",CC19539&lt;&gt;$CD$2),RANK(BX19539,$BX$7:$BX$33000,1),"")</f>
        <v/>
      </c>
      <c r="BZ19539" s="32" t="str">
        <f t="shared" ref="BZ19539:BZ19570" si="2261">IF(AND(CC19539&lt;$BZ$2,CI19539=$BZ$4),$BZ$5,IF(AND(CC19539&lt;=$BZ$3,CI19539=$BZ$4),CB19539,""))</f>
        <v/>
      </c>
      <c r="CA19539" s="32" t="str">
        <f t="shared" ref="CA19539:CA19570" si="2262">IF(AND(BZ19539&lt;&gt;"",BZ19539&lt;&gt;$BZ$5),RANK(BZ19539,$BZ$7:$BZ$33000,1),"")</f>
        <v/>
      </c>
      <c r="CB19539" s="33">
        <f>IF(COUNTIF($CD$7:CD19539,CD19539)=1,CD19539,CD19539+COUNTIF($CD$6:CD19538,CD19539))</f>
        <v>62031</v>
      </c>
      <c r="CC19539" s="34">
        <f t="shared" ref="CC19539:CC19570" si="2263">IF(INDEX(ib,CH19539,1)&lt;&gt;1,INDEX(ib,CH19539,1),$CD$2)</f>
        <v>55153</v>
      </c>
      <c r="CD19539" s="32">
        <f t="shared" ref="CD19539:CD19570" si="2264">IF(CC19539&lt;&gt;$CD$2,RANK(CC19539,$CC$7:$CC$33000,1),$CD$2)</f>
        <v>55153</v>
      </c>
      <c r="CE19539" s="32">
        <f t="shared" ref="CE19539:CE19570" si="2265">INDEX(ib,CH19539,6)</f>
        <v>0</v>
      </c>
      <c r="CF19539" s="32">
        <f t="shared" ref="CF19539:CF19570" si="2266">INDEX(ib,CH19539,8)</f>
        <v>0</v>
      </c>
      <c r="CG19539" s="32" t="str">
        <f t="shared" ref="CG19539:CG19570" si="2267">INDEX(ib,CH19539,7)&amp;INDEX(ib,CH19539,9)</f>
        <v/>
      </c>
      <c r="CH19539" s="32">
        <v>34</v>
      </c>
      <c r="CI19539" s="32" t="s">
        <v>16</v>
      </c>
      <c r="CJ19539" s="32" t="str">
        <f t="shared" ref="CJ19539:CJ19570" si="2268">IF(INDEX(ib,CH19539,5)&lt;&gt;0,INDEX(ib,CH19539,5),"")</f>
        <v/>
      </c>
      <c r="CK19539" s="32" t="str">
        <f t="shared" ref="CK19539:CK19570" si="2269">IF(INDEX(ib,CH19539,10)&lt;&gt;0,INDEX(ib,CH19539,10),"")</f>
        <v/>
      </c>
      <c r="CL19539" s="32" t="str">
        <f t="shared" ref="CL19539:CL19570" si="2270">IF(INDEX(ib,CH19539,11)&lt;&gt;0,INDEX(ib,CH19539,11),"")</f>
        <v/>
      </c>
      <c r="CM19539" s="32" t="str">
        <f t="shared" ref="CM19539:CM19570" si="2271">IF(INDEX(ib,CH19539,4)&lt;&gt;0,INDEX(ib,CH19539,4),"")</f>
        <v/>
      </c>
      <c r="CN19539" s="32" t="str">
        <f t="shared" ref="CN19539:CN19570" si="2272">IF(INDEX(ib,CH19539,3)&lt;&gt;0,INDEX(ib,CH19539,3),"")</f>
        <v/>
      </c>
    </row>
    <row r="19540" spans="71:92" x14ac:dyDescent="0.3">
      <c r="BS19540" s="32" t="str">
        <f>IF(Kiadasi_kiseroiv!$K$2=BT19540,BV19540,"")</f>
        <v/>
      </c>
      <c r="BT19540" s="34" t="str">
        <f t="shared" si="2255"/>
        <v/>
      </c>
      <c r="BU19540" s="32" t="str">
        <f t="shared" si="2256"/>
        <v/>
      </c>
      <c r="BV19540" s="32" t="str">
        <f t="shared" si="2257"/>
        <v/>
      </c>
      <c r="BW19540" s="32" t="str">
        <f t="shared" si="2258"/>
        <v/>
      </c>
      <c r="BX19540" s="32" t="str">
        <f t="shared" si="2259"/>
        <v/>
      </c>
      <c r="BY19540" s="32" t="str">
        <f t="shared" si="2260"/>
        <v/>
      </c>
      <c r="BZ19540" s="32" t="str">
        <f t="shared" si="2261"/>
        <v/>
      </c>
      <c r="CA19540" s="32" t="str">
        <f t="shared" si="2262"/>
        <v/>
      </c>
      <c r="CB19540" s="33">
        <f>IF(COUNTIF($CD$7:CD19540,CD19540)=1,CD19540,CD19540+COUNTIF($CD$6:CD19539,CD19540))</f>
        <v>62032</v>
      </c>
      <c r="CC19540" s="34">
        <f t="shared" si="2263"/>
        <v>55153</v>
      </c>
      <c r="CD19540" s="32">
        <f t="shared" si="2264"/>
        <v>55153</v>
      </c>
      <c r="CE19540" s="32">
        <f t="shared" si="2265"/>
        <v>0</v>
      </c>
      <c r="CF19540" s="32">
        <f t="shared" si="2266"/>
        <v>0</v>
      </c>
      <c r="CG19540" s="32" t="str">
        <f t="shared" si="2267"/>
        <v/>
      </c>
      <c r="CH19540" s="32">
        <v>35</v>
      </c>
      <c r="CI19540" s="32" t="s">
        <v>16</v>
      </c>
      <c r="CJ19540" s="32" t="str">
        <f t="shared" si="2268"/>
        <v/>
      </c>
      <c r="CK19540" s="32" t="str">
        <f t="shared" si="2269"/>
        <v/>
      </c>
      <c r="CL19540" s="32" t="str">
        <f t="shared" si="2270"/>
        <v/>
      </c>
      <c r="CM19540" s="32" t="str">
        <f t="shared" si="2271"/>
        <v/>
      </c>
      <c r="CN19540" s="32" t="str">
        <f t="shared" si="2272"/>
        <v/>
      </c>
    </row>
    <row r="19541" spans="71:92" x14ac:dyDescent="0.3">
      <c r="BS19541" s="32" t="str">
        <f>IF(Kiadasi_kiseroiv!$K$2=BT19541,BV19541,"")</f>
        <v/>
      </c>
      <c r="BT19541" s="34" t="str">
        <f t="shared" si="2255"/>
        <v/>
      </c>
      <c r="BU19541" s="32" t="str">
        <f t="shared" si="2256"/>
        <v/>
      </c>
      <c r="BV19541" s="32" t="str">
        <f t="shared" si="2257"/>
        <v/>
      </c>
      <c r="BW19541" s="32" t="str">
        <f t="shared" si="2258"/>
        <v/>
      </c>
      <c r="BX19541" s="32" t="str">
        <f t="shared" si="2259"/>
        <v/>
      </c>
      <c r="BY19541" s="32" t="str">
        <f t="shared" si="2260"/>
        <v/>
      </c>
      <c r="BZ19541" s="32" t="str">
        <f t="shared" si="2261"/>
        <v/>
      </c>
      <c r="CA19541" s="32" t="str">
        <f t="shared" si="2262"/>
        <v/>
      </c>
      <c r="CB19541" s="33">
        <f>IF(COUNTIF($CD$7:CD19541,CD19541)=1,CD19541,CD19541+COUNTIF($CD$6:CD19540,CD19541))</f>
        <v>62033</v>
      </c>
      <c r="CC19541" s="34">
        <f t="shared" si="2263"/>
        <v>55153</v>
      </c>
      <c r="CD19541" s="32">
        <f t="shared" si="2264"/>
        <v>55153</v>
      </c>
      <c r="CE19541" s="32">
        <f t="shared" si="2265"/>
        <v>0</v>
      </c>
      <c r="CF19541" s="32">
        <f t="shared" si="2266"/>
        <v>0</v>
      </c>
      <c r="CG19541" s="32" t="str">
        <f t="shared" si="2267"/>
        <v/>
      </c>
      <c r="CH19541" s="32">
        <v>36</v>
      </c>
      <c r="CI19541" s="32" t="s">
        <v>16</v>
      </c>
      <c r="CJ19541" s="32" t="str">
        <f t="shared" si="2268"/>
        <v/>
      </c>
      <c r="CK19541" s="32" t="str">
        <f t="shared" si="2269"/>
        <v/>
      </c>
      <c r="CL19541" s="32" t="str">
        <f t="shared" si="2270"/>
        <v/>
      </c>
      <c r="CM19541" s="32" t="str">
        <f t="shared" si="2271"/>
        <v/>
      </c>
      <c r="CN19541" s="32" t="str">
        <f t="shared" si="2272"/>
        <v/>
      </c>
    </row>
    <row r="19542" spans="71:92" x14ac:dyDescent="0.3">
      <c r="BS19542" s="32" t="str">
        <f>IF(Kiadasi_kiseroiv!$K$2=BT19542,BV19542,"")</f>
        <v/>
      </c>
      <c r="BT19542" s="34" t="str">
        <f t="shared" si="2255"/>
        <v/>
      </c>
      <c r="BU19542" s="32" t="str">
        <f t="shared" si="2256"/>
        <v/>
      </c>
      <c r="BV19542" s="32" t="str">
        <f t="shared" si="2257"/>
        <v/>
      </c>
      <c r="BW19542" s="32" t="str">
        <f t="shared" si="2258"/>
        <v/>
      </c>
      <c r="BX19542" s="32" t="str">
        <f t="shared" si="2259"/>
        <v/>
      </c>
      <c r="BY19542" s="32" t="str">
        <f t="shared" si="2260"/>
        <v/>
      </c>
      <c r="BZ19542" s="32" t="str">
        <f t="shared" si="2261"/>
        <v/>
      </c>
      <c r="CA19542" s="32" t="str">
        <f t="shared" si="2262"/>
        <v/>
      </c>
      <c r="CB19542" s="33">
        <f>IF(COUNTIF($CD$7:CD19542,CD19542)=1,CD19542,CD19542+COUNTIF($CD$6:CD19541,CD19542))</f>
        <v>62034</v>
      </c>
      <c r="CC19542" s="34">
        <f t="shared" si="2263"/>
        <v>55153</v>
      </c>
      <c r="CD19542" s="32">
        <f t="shared" si="2264"/>
        <v>55153</v>
      </c>
      <c r="CE19542" s="32">
        <f t="shared" si="2265"/>
        <v>0</v>
      </c>
      <c r="CF19542" s="32">
        <f t="shared" si="2266"/>
        <v>0</v>
      </c>
      <c r="CG19542" s="32" t="str">
        <f t="shared" si="2267"/>
        <v/>
      </c>
      <c r="CH19542" s="32">
        <v>37</v>
      </c>
      <c r="CI19542" s="32" t="s">
        <v>16</v>
      </c>
      <c r="CJ19542" s="32" t="str">
        <f t="shared" si="2268"/>
        <v/>
      </c>
      <c r="CK19542" s="32" t="str">
        <f t="shared" si="2269"/>
        <v/>
      </c>
      <c r="CL19542" s="32" t="str">
        <f t="shared" si="2270"/>
        <v/>
      </c>
      <c r="CM19542" s="32" t="str">
        <f t="shared" si="2271"/>
        <v/>
      </c>
      <c r="CN19542" s="32" t="str">
        <f t="shared" si="2272"/>
        <v/>
      </c>
    </row>
    <row r="19543" spans="71:92" x14ac:dyDescent="0.3">
      <c r="BS19543" s="32" t="str">
        <f>IF(Kiadasi_kiseroiv!$K$2=BT19543,BV19543,"")</f>
        <v/>
      </c>
      <c r="BT19543" s="34" t="str">
        <f t="shared" si="2255"/>
        <v/>
      </c>
      <c r="BU19543" s="32" t="str">
        <f t="shared" si="2256"/>
        <v/>
      </c>
      <c r="BV19543" s="32" t="str">
        <f t="shared" si="2257"/>
        <v/>
      </c>
      <c r="BW19543" s="32" t="str">
        <f t="shared" si="2258"/>
        <v/>
      </c>
      <c r="BX19543" s="32" t="str">
        <f t="shared" si="2259"/>
        <v/>
      </c>
      <c r="BY19543" s="32" t="str">
        <f t="shared" si="2260"/>
        <v/>
      </c>
      <c r="BZ19543" s="32" t="str">
        <f t="shared" si="2261"/>
        <v/>
      </c>
      <c r="CA19543" s="32" t="str">
        <f t="shared" si="2262"/>
        <v/>
      </c>
      <c r="CB19543" s="33">
        <f>IF(COUNTIF($CD$7:CD19543,CD19543)=1,CD19543,CD19543+COUNTIF($CD$6:CD19542,CD19543))</f>
        <v>62035</v>
      </c>
      <c r="CC19543" s="34">
        <f t="shared" si="2263"/>
        <v>55153</v>
      </c>
      <c r="CD19543" s="32">
        <f t="shared" si="2264"/>
        <v>55153</v>
      </c>
      <c r="CE19543" s="32">
        <f t="shared" si="2265"/>
        <v>0</v>
      </c>
      <c r="CF19543" s="32">
        <f t="shared" si="2266"/>
        <v>0</v>
      </c>
      <c r="CG19543" s="32" t="str">
        <f t="shared" si="2267"/>
        <v/>
      </c>
      <c r="CH19543" s="32">
        <v>38</v>
      </c>
      <c r="CI19543" s="32" t="s">
        <v>16</v>
      </c>
      <c r="CJ19543" s="32" t="str">
        <f t="shared" si="2268"/>
        <v/>
      </c>
      <c r="CK19543" s="32" t="str">
        <f t="shared" si="2269"/>
        <v/>
      </c>
      <c r="CL19543" s="32" t="str">
        <f t="shared" si="2270"/>
        <v/>
      </c>
      <c r="CM19543" s="32" t="str">
        <f t="shared" si="2271"/>
        <v/>
      </c>
      <c r="CN19543" s="32" t="str">
        <f t="shared" si="2272"/>
        <v/>
      </c>
    </row>
    <row r="19544" spans="71:92" x14ac:dyDescent="0.3">
      <c r="BS19544" s="32" t="str">
        <f>IF(Kiadasi_kiseroiv!$K$2=BT19544,BV19544,"")</f>
        <v/>
      </c>
      <c r="BT19544" s="34" t="str">
        <f t="shared" si="2255"/>
        <v/>
      </c>
      <c r="BU19544" s="32" t="str">
        <f t="shared" si="2256"/>
        <v/>
      </c>
      <c r="BV19544" s="32" t="str">
        <f t="shared" si="2257"/>
        <v/>
      </c>
      <c r="BW19544" s="32" t="str">
        <f t="shared" si="2258"/>
        <v/>
      </c>
      <c r="BX19544" s="32" t="str">
        <f t="shared" si="2259"/>
        <v/>
      </c>
      <c r="BY19544" s="32" t="str">
        <f t="shared" si="2260"/>
        <v/>
      </c>
      <c r="BZ19544" s="32" t="str">
        <f t="shared" si="2261"/>
        <v/>
      </c>
      <c r="CA19544" s="32" t="str">
        <f t="shared" si="2262"/>
        <v/>
      </c>
      <c r="CB19544" s="33">
        <f>IF(COUNTIF($CD$7:CD19544,CD19544)=1,CD19544,CD19544+COUNTIF($CD$6:CD19543,CD19544))</f>
        <v>62036</v>
      </c>
      <c r="CC19544" s="34">
        <f t="shared" si="2263"/>
        <v>55153</v>
      </c>
      <c r="CD19544" s="32">
        <f t="shared" si="2264"/>
        <v>55153</v>
      </c>
      <c r="CE19544" s="32">
        <f t="shared" si="2265"/>
        <v>0</v>
      </c>
      <c r="CF19544" s="32">
        <f t="shared" si="2266"/>
        <v>0</v>
      </c>
      <c r="CG19544" s="32" t="str">
        <f t="shared" si="2267"/>
        <v/>
      </c>
      <c r="CH19544" s="32">
        <v>39</v>
      </c>
      <c r="CI19544" s="32" t="s">
        <v>16</v>
      </c>
      <c r="CJ19544" s="32" t="str">
        <f t="shared" si="2268"/>
        <v/>
      </c>
      <c r="CK19544" s="32" t="str">
        <f t="shared" si="2269"/>
        <v/>
      </c>
      <c r="CL19544" s="32" t="str">
        <f t="shared" si="2270"/>
        <v/>
      </c>
      <c r="CM19544" s="32" t="str">
        <f t="shared" si="2271"/>
        <v/>
      </c>
      <c r="CN19544" s="32" t="str">
        <f t="shared" si="2272"/>
        <v/>
      </c>
    </row>
    <row r="19545" spans="71:92" x14ac:dyDescent="0.3">
      <c r="BS19545" s="32" t="str">
        <f>IF(Kiadasi_kiseroiv!$K$2=BT19545,BV19545,"")</f>
        <v/>
      </c>
      <c r="BT19545" s="34" t="str">
        <f t="shared" si="2255"/>
        <v/>
      </c>
      <c r="BU19545" s="32" t="str">
        <f t="shared" si="2256"/>
        <v/>
      </c>
      <c r="BV19545" s="32" t="str">
        <f t="shared" si="2257"/>
        <v/>
      </c>
      <c r="BW19545" s="32" t="str">
        <f t="shared" si="2258"/>
        <v/>
      </c>
      <c r="BX19545" s="32" t="str">
        <f t="shared" si="2259"/>
        <v/>
      </c>
      <c r="BY19545" s="32" t="str">
        <f t="shared" si="2260"/>
        <v/>
      </c>
      <c r="BZ19545" s="32" t="str">
        <f t="shared" si="2261"/>
        <v/>
      </c>
      <c r="CA19545" s="32" t="str">
        <f t="shared" si="2262"/>
        <v/>
      </c>
      <c r="CB19545" s="33">
        <f>IF(COUNTIF($CD$7:CD19545,CD19545)=1,CD19545,CD19545+COUNTIF($CD$6:CD19544,CD19545))</f>
        <v>62037</v>
      </c>
      <c r="CC19545" s="34">
        <f t="shared" si="2263"/>
        <v>55153</v>
      </c>
      <c r="CD19545" s="32">
        <f t="shared" si="2264"/>
        <v>55153</v>
      </c>
      <c r="CE19545" s="32">
        <f t="shared" si="2265"/>
        <v>0</v>
      </c>
      <c r="CF19545" s="32">
        <f t="shared" si="2266"/>
        <v>0</v>
      </c>
      <c r="CG19545" s="32" t="str">
        <f t="shared" si="2267"/>
        <v/>
      </c>
      <c r="CH19545" s="32">
        <v>40</v>
      </c>
      <c r="CI19545" s="32" t="s">
        <v>16</v>
      </c>
      <c r="CJ19545" s="32" t="str">
        <f t="shared" si="2268"/>
        <v/>
      </c>
      <c r="CK19545" s="32" t="str">
        <f t="shared" si="2269"/>
        <v/>
      </c>
      <c r="CL19545" s="32" t="str">
        <f t="shared" si="2270"/>
        <v/>
      </c>
      <c r="CM19545" s="32" t="str">
        <f t="shared" si="2271"/>
        <v/>
      </c>
      <c r="CN19545" s="32" t="str">
        <f t="shared" si="2272"/>
        <v/>
      </c>
    </row>
    <row r="19546" spans="71:92" x14ac:dyDescent="0.3">
      <c r="BS19546" s="32" t="str">
        <f>IF(Kiadasi_kiseroiv!$K$2=BT19546,BV19546,"")</f>
        <v/>
      </c>
      <c r="BT19546" s="34" t="str">
        <f t="shared" si="2255"/>
        <v/>
      </c>
      <c r="BU19546" s="32" t="str">
        <f t="shared" si="2256"/>
        <v/>
      </c>
      <c r="BV19546" s="32" t="str">
        <f t="shared" si="2257"/>
        <v/>
      </c>
      <c r="BW19546" s="32" t="str">
        <f t="shared" si="2258"/>
        <v/>
      </c>
      <c r="BX19546" s="32" t="str">
        <f t="shared" si="2259"/>
        <v/>
      </c>
      <c r="BY19546" s="32" t="str">
        <f t="shared" si="2260"/>
        <v/>
      </c>
      <c r="BZ19546" s="32" t="str">
        <f t="shared" si="2261"/>
        <v/>
      </c>
      <c r="CA19546" s="32" t="str">
        <f t="shared" si="2262"/>
        <v/>
      </c>
      <c r="CB19546" s="33">
        <f>IF(COUNTIF($CD$7:CD19546,CD19546)=1,CD19546,CD19546+COUNTIF($CD$6:CD19545,CD19546))</f>
        <v>62038</v>
      </c>
      <c r="CC19546" s="34">
        <f t="shared" si="2263"/>
        <v>55153</v>
      </c>
      <c r="CD19546" s="32">
        <f t="shared" si="2264"/>
        <v>55153</v>
      </c>
      <c r="CE19546" s="32">
        <f t="shared" si="2265"/>
        <v>0</v>
      </c>
      <c r="CF19546" s="32">
        <f t="shared" si="2266"/>
        <v>0</v>
      </c>
      <c r="CG19546" s="32" t="str">
        <f t="shared" si="2267"/>
        <v/>
      </c>
      <c r="CH19546" s="32">
        <v>41</v>
      </c>
      <c r="CI19546" s="32" t="s">
        <v>16</v>
      </c>
      <c r="CJ19546" s="32" t="str">
        <f t="shared" si="2268"/>
        <v/>
      </c>
      <c r="CK19546" s="32" t="str">
        <f t="shared" si="2269"/>
        <v/>
      </c>
      <c r="CL19546" s="32" t="str">
        <f t="shared" si="2270"/>
        <v/>
      </c>
      <c r="CM19546" s="32" t="str">
        <f t="shared" si="2271"/>
        <v/>
      </c>
      <c r="CN19546" s="32" t="str">
        <f t="shared" si="2272"/>
        <v/>
      </c>
    </row>
    <row r="19547" spans="71:92" x14ac:dyDescent="0.3">
      <c r="BS19547" s="32" t="str">
        <f>IF(Kiadasi_kiseroiv!$K$2=BT19547,BV19547,"")</f>
        <v/>
      </c>
      <c r="BT19547" s="34" t="str">
        <f t="shared" si="2255"/>
        <v/>
      </c>
      <c r="BU19547" s="32" t="str">
        <f t="shared" si="2256"/>
        <v/>
      </c>
      <c r="BV19547" s="32" t="str">
        <f t="shared" si="2257"/>
        <v/>
      </c>
      <c r="BW19547" s="32" t="str">
        <f t="shared" si="2258"/>
        <v/>
      </c>
      <c r="BX19547" s="32" t="str">
        <f t="shared" si="2259"/>
        <v/>
      </c>
      <c r="BY19547" s="32" t="str">
        <f t="shared" si="2260"/>
        <v/>
      </c>
      <c r="BZ19547" s="32" t="str">
        <f t="shared" si="2261"/>
        <v/>
      </c>
      <c r="CA19547" s="32" t="str">
        <f t="shared" si="2262"/>
        <v/>
      </c>
      <c r="CB19547" s="33">
        <f>IF(COUNTIF($CD$7:CD19547,CD19547)=1,CD19547,CD19547+COUNTIF($CD$6:CD19546,CD19547))</f>
        <v>62039</v>
      </c>
      <c r="CC19547" s="34">
        <f t="shared" si="2263"/>
        <v>55153</v>
      </c>
      <c r="CD19547" s="32">
        <f t="shared" si="2264"/>
        <v>55153</v>
      </c>
      <c r="CE19547" s="32">
        <f t="shared" si="2265"/>
        <v>0</v>
      </c>
      <c r="CF19547" s="32">
        <f t="shared" si="2266"/>
        <v>0</v>
      </c>
      <c r="CG19547" s="32" t="str">
        <f t="shared" si="2267"/>
        <v/>
      </c>
      <c r="CH19547" s="32">
        <v>42</v>
      </c>
      <c r="CI19547" s="32" t="s">
        <v>16</v>
      </c>
      <c r="CJ19547" s="32" t="str">
        <f t="shared" si="2268"/>
        <v/>
      </c>
      <c r="CK19547" s="32" t="str">
        <f t="shared" si="2269"/>
        <v/>
      </c>
      <c r="CL19547" s="32" t="str">
        <f t="shared" si="2270"/>
        <v/>
      </c>
      <c r="CM19547" s="32" t="str">
        <f t="shared" si="2271"/>
        <v/>
      </c>
      <c r="CN19547" s="32" t="str">
        <f t="shared" si="2272"/>
        <v/>
      </c>
    </row>
    <row r="19548" spans="71:92" x14ac:dyDescent="0.3">
      <c r="BS19548" s="32" t="str">
        <f>IF(Kiadasi_kiseroiv!$K$2=BT19548,BV19548,"")</f>
        <v/>
      </c>
      <c r="BT19548" s="34" t="str">
        <f t="shared" si="2255"/>
        <v/>
      </c>
      <c r="BU19548" s="32" t="str">
        <f t="shared" si="2256"/>
        <v/>
      </c>
      <c r="BV19548" s="32" t="str">
        <f t="shared" si="2257"/>
        <v/>
      </c>
      <c r="BW19548" s="32" t="str">
        <f t="shared" si="2258"/>
        <v/>
      </c>
      <c r="BX19548" s="32" t="str">
        <f t="shared" si="2259"/>
        <v/>
      </c>
      <c r="BY19548" s="32" t="str">
        <f t="shared" si="2260"/>
        <v/>
      </c>
      <c r="BZ19548" s="32" t="str">
        <f t="shared" si="2261"/>
        <v/>
      </c>
      <c r="CA19548" s="32" t="str">
        <f t="shared" si="2262"/>
        <v/>
      </c>
      <c r="CB19548" s="33">
        <f>IF(COUNTIF($CD$7:CD19548,CD19548)=1,CD19548,CD19548+COUNTIF($CD$6:CD19547,CD19548))</f>
        <v>62040</v>
      </c>
      <c r="CC19548" s="34">
        <f t="shared" si="2263"/>
        <v>55153</v>
      </c>
      <c r="CD19548" s="32">
        <f t="shared" si="2264"/>
        <v>55153</v>
      </c>
      <c r="CE19548" s="32">
        <f t="shared" si="2265"/>
        <v>0</v>
      </c>
      <c r="CF19548" s="32">
        <f t="shared" si="2266"/>
        <v>0</v>
      </c>
      <c r="CG19548" s="32" t="str">
        <f t="shared" si="2267"/>
        <v/>
      </c>
      <c r="CH19548" s="32">
        <v>43</v>
      </c>
      <c r="CI19548" s="32" t="s">
        <v>16</v>
      </c>
      <c r="CJ19548" s="32" t="str">
        <f t="shared" si="2268"/>
        <v/>
      </c>
      <c r="CK19548" s="32" t="str">
        <f t="shared" si="2269"/>
        <v/>
      </c>
      <c r="CL19548" s="32" t="str">
        <f t="shared" si="2270"/>
        <v/>
      </c>
      <c r="CM19548" s="32" t="str">
        <f t="shared" si="2271"/>
        <v/>
      </c>
      <c r="CN19548" s="32" t="str">
        <f t="shared" si="2272"/>
        <v/>
      </c>
    </row>
    <row r="19549" spans="71:92" x14ac:dyDescent="0.3">
      <c r="BS19549" s="32" t="str">
        <f>IF(Kiadasi_kiseroiv!$K$2=BT19549,BV19549,"")</f>
        <v/>
      </c>
      <c r="BT19549" s="34" t="str">
        <f t="shared" si="2255"/>
        <v/>
      </c>
      <c r="BU19549" s="32" t="str">
        <f t="shared" si="2256"/>
        <v/>
      </c>
      <c r="BV19549" s="32" t="str">
        <f t="shared" si="2257"/>
        <v/>
      </c>
      <c r="BW19549" s="32" t="str">
        <f t="shared" si="2258"/>
        <v/>
      </c>
      <c r="BX19549" s="32" t="str">
        <f t="shared" si="2259"/>
        <v/>
      </c>
      <c r="BY19549" s="32" t="str">
        <f t="shared" si="2260"/>
        <v/>
      </c>
      <c r="BZ19549" s="32" t="str">
        <f t="shared" si="2261"/>
        <v/>
      </c>
      <c r="CA19549" s="32" t="str">
        <f t="shared" si="2262"/>
        <v/>
      </c>
      <c r="CB19549" s="33">
        <f>IF(COUNTIF($CD$7:CD19549,CD19549)=1,CD19549,CD19549+COUNTIF($CD$6:CD19548,CD19549))</f>
        <v>62041</v>
      </c>
      <c r="CC19549" s="34">
        <f t="shared" si="2263"/>
        <v>55153</v>
      </c>
      <c r="CD19549" s="32">
        <f t="shared" si="2264"/>
        <v>55153</v>
      </c>
      <c r="CE19549" s="32">
        <f t="shared" si="2265"/>
        <v>0</v>
      </c>
      <c r="CF19549" s="32">
        <f t="shared" si="2266"/>
        <v>0</v>
      </c>
      <c r="CG19549" s="32" t="str">
        <f t="shared" si="2267"/>
        <v/>
      </c>
      <c r="CH19549" s="32">
        <v>44</v>
      </c>
      <c r="CI19549" s="32" t="s">
        <v>16</v>
      </c>
      <c r="CJ19549" s="32" t="str">
        <f t="shared" si="2268"/>
        <v/>
      </c>
      <c r="CK19549" s="32" t="str">
        <f t="shared" si="2269"/>
        <v/>
      </c>
      <c r="CL19549" s="32" t="str">
        <f t="shared" si="2270"/>
        <v/>
      </c>
      <c r="CM19549" s="32" t="str">
        <f t="shared" si="2271"/>
        <v/>
      </c>
      <c r="CN19549" s="32" t="str">
        <f t="shared" si="2272"/>
        <v/>
      </c>
    </row>
    <row r="19550" spans="71:92" x14ac:dyDescent="0.3">
      <c r="BS19550" s="32" t="str">
        <f>IF(Kiadasi_kiseroiv!$K$2=BT19550,BV19550,"")</f>
        <v/>
      </c>
      <c r="BT19550" s="34" t="str">
        <f t="shared" si="2255"/>
        <v/>
      </c>
      <c r="BU19550" s="32" t="str">
        <f t="shared" si="2256"/>
        <v/>
      </c>
      <c r="BV19550" s="32" t="str">
        <f t="shared" si="2257"/>
        <v/>
      </c>
      <c r="BW19550" s="32" t="str">
        <f t="shared" si="2258"/>
        <v/>
      </c>
      <c r="BX19550" s="32" t="str">
        <f t="shared" si="2259"/>
        <v/>
      </c>
      <c r="BY19550" s="32" t="str">
        <f t="shared" si="2260"/>
        <v/>
      </c>
      <c r="BZ19550" s="32" t="str">
        <f t="shared" si="2261"/>
        <v/>
      </c>
      <c r="CA19550" s="32" t="str">
        <f t="shared" si="2262"/>
        <v/>
      </c>
      <c r="CB19550" s="33">
        <f>IF(COUNTIF($CD$7:CD19550,CD19550)=1,CD19550,CD19550+COUNTIF($CD$6:CD19549,CD19550))</f>
        <v>62042</v>
      </c>
      <c r="CC19550" s="34">
        <f t="shared" si="2263"/>
        <v>55153</v>
      </c>
      <c r="CD19550" s="32">
        <f t="shared" si="2264"/>
        <v>55153</v>
      </c>
      <c r="CE19550" s="32">
        <f t="shared" si="2265"/>
        <v>0</v>
      </c>
      <c r="CF19550" s="32">
        <f t="shared" si="2266"/>
        <v>0</v>
      </c>
      <c r="CG19550" s="32" t="str">
        <f t="shared" si="2267"/>
        <v/>
      </c>
      <c r="CH19550" s="32">
        <v>45</v>
      </c>
      <c r="CI19550" s="32" t="s">
        <v>16</v>
      </c>
      <c r="CJ19550" s="32" t="str">
        <f t="shared" si="2268"/>
        <v/>
      </c>
      <c r="CK19550" s="32" t="str">
        <f t="shared" si="2269"/>
        <v/>
      </c>
      <c r="CL19550" s="32" t="str">
        <f t="shared" si="2270"/>
        <v/>
      </c>
      <c r="CM19550" s="32" t="str">
        <f t="shared" si="2271"/>
        <v/>
      </c>
      <c r="CN19550" s="32" t="str">
        <f t="shared" si="2272"/>
        <v/>
      </c>
    </row>
    <row r="19551" spans="71:92" x14ac:dyDescent="0.3">
      <c r="BS19551" s="32" t="str">
        <f>IF(Kiadasi_kiseroiv!$K$2=BT19551,BV19551,"")</f>
        <v/>
      </c>
      <c r="BT19551" s="34" t="str">
        <f t="shared" si="2255"/>
        <v/>
      </c>
      <c r="BU19551" s="32" t="str">
        <f t="shared" si="2256"/>
        <v/>
      </c>
      <c r="BV19551" s="32" t="str">
        <f t="shared" si="2257"/>
        <v/>
      </c>
      <c r="BW19551" s="32" t="str">
        <f t="shared" si="2258"/>
        <v/>
      </c>
      <c r="BX19551" s="32" t="str">
        <f t="shared" si="2259"/>
        <v/>
      </c>
      <c r="BY19551" s="32" t="str">
        <f t="shared" si="2260"/>
        <v/>
      </c>
      <c r="BZ19551" s="32" t="str">
        <f t="shared" si="2261"/>
        <v/>
      </c>
      <c r="CA19551" s="32" t="str">
        <f t="shared" si="2262"/>
        <v/>
      </c>
      <c r="CB19551" s="33">
        <f>IF(COUNTIF($CD$7:CD19551,CD19551)=1,CD19551,CD19551+COUNTIF($CD$6:CD19550,CD19551))</f>
        <v>62043</v>
      </c>
      <c r="CC19551" s="34">
        <f t="shared" si="2263"/>
        <v>55153</v>
      </c>
      <c r="CD19551" s="32">
        <f t="shared" si="2264"/>
        <v>55153</v>
      </c>
      <c r="CE19551" s="32">
        <f t="shared" si="2265"/>
        <v>0</v>
      </c>
      <c r="CF19551" s="32">
        <f t="shared" si="2266"/>
        <v>0</v>
      </c>
      <c r="CG19551" s="32" t="str">
        <f t="shared" si="2267"/>
        <v/>
      </c>
      <c r="CH19551" s="32">
        <v>46</v>
      </c>
      <c r="CI19551" s="32" t="s">
        <v>16</v>
      </c>
      <c r="CJ19551" s="32" t="str">
        <f t="shared" si="2268"/>
        <v/>
      </c>
      <c r="CK19551" s="32" t="str">
        <f t="shared" si="2269"/>
        <v/>
      </c>
      <c r="CL19551" s="32" t="str">
        <f t="shared" si="2270"/>
        <v/>
      </c>
      <c r="CM19551" s="32" t="str">
        <f t="shared" si="2271"/>
        <v/>
      </c>
      <c r="CN19551" s="32" t="str">
        <f t="shared" si="2272"/>
        <v/>
      </c>
    </row>
    <row r="19552" spans="71:92" x14ac:dyDescent="0.3">
      <c r="BS19552" s="32" t="str">
        <f>IF(Kiadasi_kiseroiv!$K$2=BT19552,BV19552,"")</f>
        <v/>
      </c>
      <c r="BT19552" s="34" t="str">
        <f t="shared" si="2255"/>
        <v/>
      </c>
      <c r="BU19552" s="32" t="str">
        <f t="shared" si="2256"/>
        <v/>
      </c>
      <c r="BV19552" s="32" t="str">
        <f t="shared" si="2257"/>
        <v/>
      </c>
      <c r="BW19552" s="32" t="str">
        <f t="shared" si="2258"/>
        <v/>
      </c>
      <c r="BX19552" s="32" t="str">
        <f t="shared" si="2259"/>
        <v/>
      </c>
      <c r="BY19552" s="32" t="str">
        <f t="shared" si="2260"/>
        <v/>
      </c>
      <c r="BZ19552" s="32" t="str">
        <f t="shared" si="2261"/>
        <v/>
      </c>
      <c r="CA19552" s="32" t="str">
        <f t="shared" si="2262"/>
        <v/>
      </c>
      <c r="CB19552" s="33">
        <f>IF(COUNTIF($CD$7:CD19552,CD19552)=1,CD19552,CD19552+COUNTIF($CD$6:CD19551,CD19552))</f>
        <v>62044</v>
      </c>
      <c r="CC19552" s="34">
        <f t="shared" si="2263"/>
        <v>55153</v>
      </c>
      <c r="CD19552" s="32">
        <f t="shared" si="2264"/>
        <v>55153</v>
      </c>
      <c r="CE19552" s="32">
        <f t="shared" si="2265"/>
        <v>0</v>
      </c>
      <c r="CF19552" s="32">
        <f t="shared" si="2266"/>
        <v>0</v>
      </c>
      <c r="CG19552" s="32" t="str">
        <f t="shared" si="2267"/>
        <v/>
      </c>
      <c r="CH19552" s="32">
        <v>47</v>
      </c>
      <c r="CI19552" s="32" t="s">
        <v>16</v>
      </c>
      <c r="CJ19552" s="32" t="str">
        <f t="shared" si="2268"/>
        <v/>
      </c>
      <c r="CK19552" s="32" t="str">
        <f t="shared" si="2269"/>
        <v/>
      </c>
      <c r="CL19552" s="32" t="str">
        <f t="shared" si="2270"/>
        <v/>
      </c>
      <c r="CM19552" s="32" t="str">
        <f t="shared" si="2271"/>
        <v/>
      </c>
      <c r="CN19552" s="32" t="str">
        <f t="shared" si="2272"/>
        <v/>
      </c>
    </row>
    <row r="19553" spans="71:92" x14ac:dyDescent="0.3">
      <c r="BS19553" s="32" t="str">
        <f>IF(Kiadasi_kiseroiv!$K$2=BT19553,BV19553,"")</f>
        <v/>
      </c>
      <c r="BT19553" s="34" t="str">
        <f t="shared" si="2255"/>
        <v/>
      </c>
      <c r="BU19553" s="32" t="str">
        <f t="shared" si="2256"/>
        <v/>
      </c>
      <c r="BV19553" s="32" t="str">
        <f t="shared" si="2257"/>
        <v/>
      </c>
      <c r="BW19553" s="32" t="str">
        <f t="shared" si="2258"/>
        <v/>
      </c>
      <c r="BX19553" s="32" t="str">
        <f t="shared" si="2259"/>
        <v/>
      </c>
      <c r="BY19553" s="32" t="str">
        <f t="shared" si="2260"/>
        <v/>
      </c>
      <c r="BZ19553" s="32" t="str">
        <f t="shared" si="2261"/>
        <v/>
      </c>
      <c r="CA19553" s="32" t="str">
        <f t="shared" si="2262"/>
        <v/>
      </c>
      <c r="CB19553" s="33">
        <f>IF(COUNTIF($CD$7:CD19553,CD19553)=1,CD19553,CD19553+COUNTIF($CD$6:CD19552,CD19553))</f>
        <v>62045</v>
      </c>
      <c r="CC19553" s="34">
        <f t="shared" si="2263"/>
        <v>55153</v>
      </c>
      <c r="CD19553" s="32">
        <f t="shared" si="2264"/>
        <v>55153</v>
      </c>
      <c r="CE19553" s="32">
        <f t="shared" si="2265"/>
        <v>0</v>
      </c>
      <c r="CF19553" s="32">
        <f t="shared" si="2266"/>
        <v>0</v>
      </c>
      <c r="CG19553" s="32" t="str">
        <f t="shared" si="2267"/>
        <v/>
      </c>
      <c r="CH19553" s="32">
        <v>48</v>
      </c>
      <c r="CI19553" s="32" t="s">
        <v>16</v>
      </c>
      <c r="CJ19553" s="32" t="str">
        <f t="shared" si="2268"/>
        <v/>
      </c>
      <c r="CK19553" s="32" t="str">
        <f t="shared" si="2269"/>
        <v/>
      </c>
      <c r="CL19553" s="32" t="str">
        <f t="shared" si="2270"/>
        <v/>
      </c>
      <c r="CM19553" s="32" t="str">
        <f t="shared" si="2271"/>
        <v/>
      </c>
      <c r="CN19553" s="32" t="str">
        <f t="shared" si="2272"/>
        <v/>
      </c>
    </row>
    <row r="19554" spans="71:92" x14ac:dyDescent="0.3">
      <c r="BS19554" s="32" t="str">
        <f>IF(Kiadasi_kiseroiv!$K$2=BT19554,BV19554,"")</f>
        <v/>
      </c>
      <c r="BT19554" s="34" t="str">
        <f t="shared" si="2255"/>
        <v/>
      </c>
      <c r="BU19554" s="32" t="str">
        <f t="shared" si="2256"/>
        <v/>
      </c>
      <c r="BV19554" s="32" t="str">
        <f t="shared" si="2257"/>
        <v/>
      </c>
      <c r="BW19554" s="32" t="str">
        <f t="shared" si="2258"/>
        <v/>
      </c>
      <c r="BX19554" s="32" t="str">
        <f t="shared" si="2259"/>
        <v/>
      </c>
      <c r="BY19554" s="32" t="str">
        <f t="shared" si="2260"/>
        <v/>
      </c>
      <c r="BZ19554" s="32" t="str">
        <f t="shared" si="2261"/>
        <v/>
      </c>
      <c r="CA19554" s="32" t="str">
        <f t="shared" si="2262"/>
        <v/>
      </c>
      <c r="CB19554" s="33">
        <f>IF(COUNTIF($CD$7:CD19554,CD19554)=1,CD19554,CD19554+COUNTIF($CD$6:CD19553,CD19554))</f>
        <v>62046</v>
      </c>
      <c r="CC19554" s="34">
        <f t="shared" si="2263"/>
        <v>55153</v>
      </c>
      <c r="CD19554" s="32">
        <f t="shared" si="2264"/>
        <v>55153</v>
      </c>
      <c r="CE19554" s="32">
        <f t="shared" si="2265"/>
        <v>0</v>
      </c>
      <c r="CF19554" s="32">
        <f t="shared" si="2266"/>
        <v>0</v>
      </c>
      <c r="CG19554" s="32" t="str">
        <f t="shared" si="2267"/>
        <v/>
      </c>
      <c r="CH19554" s="32">
        <v>49</v>
      </c>
      <c r="CI19554" s="32" t="s">
        <v>16</v>
      </c>
      <c r="CJ19554" s="32" t="str">
        <f t="shared" si="2268"/>
        <v/>
      </c>
      <c r="CK19554" s="32" t="str">
        <f t="shared" si="2269"/>
        <v/>
      </c>
      <c r="CL19554" s="32" t="str">
        <f t="shared" si="2270"/>
        <v/>
      </c>
      <c r="CM19554" s="32" t="str">
        <f t="shared" si="2271"/>
        <v/>
      </c>
      <c r="CN19554" s="32" t="str">
        <f t="shared" si="2272"/>
        <v/>
      </c>
    </row>
    <row r="19555" spans="71:92" x14ac:dyDescent="0.3">
      <c r="BS19555" s="32" t="str">
        <f>IF(Kiadasi_kiseroiv!$K$2=BT19555,BV19555,"")</f>
        <v/>
      </c>
      <c r="BT19555" s="34" t="str">
        <f t="shared" si="2255"/>
        <v/>
      </c>
      <c r="BU19555" s="32" t="str">
        <f t="shared" si="2256"/>
        <v/>
      </c>
      <c r="BV19555" s="32" t="str">
        <f t="shared" si="2257"/>
        <v/>
      </c>
      <c r="BW19555" s="32" t="str">
        <f t="shared" si="2258"/>
        <v/>
      </c>
      <c r="BX19555" s="32" t="str">
        <f t="shared" si="2259"/>
        <v/>
      </c>
      <c r="BY19555" s="32" t="str">
        <f t="shared" si="2260"/>
        <v/>
      </c>
      <c r="BZ19555" s="32" t="str">
        <f t="shared" si="2261"/>
        <v/>
      </c>
      <c r="CA19555" s="32" t="str">
        <f t="shared" si="2262"/>
        <v/>
      </c>
      <c r="CB19555" s="33">
        <f>IF(COUNTIF($CD$7:CD19555,CD19555)=1,CD19555,CD19555+COUNTIF($CD$6:CD19554,CD19555))</f>
        <v>62047</v>
      </c>
      <c r="CC19555" s="34">
        <f t="shared" si="2263"/>
        <v>55153</v>
      </c>
      <c r="CD19555" s="32">
        <f t="shared" si="2264"/>
        <v>55153</v>
      </c>
      <c r="CE19555" s="32">
        <f t="shared" si="2265"/>
        <v>0</v>
      </c>
      <c r="CF19555" s="32">
        <f t="shared" si="2266"/>
        <v>0</v>
      </c>
      <c r="CG19555" s="32" t="str">
        <f t="shared" si="2267"/>
        <v/>
      </c>
      <c r="CH19555" s="32">
        <v>50</v>
      </c>
      <c r="CI19555" s="32" t="s">
        <v>16</v>
      </c>
      <c r="CJ19555" s="32" t="str">
        <f t="shared" si="2268"/>
        <v/>
      </c>
      <c r="CK19555" s="32" t="str">
        <f t="shared" si="2269"/>
        <v/>
      </c>
      <c r="CL19555" s="32" t="str">
        <f t="shared" si="2270"/>
        <v/>
      </c>
      <c r="CM19555" s="32" t="str">
        <f t="shared" si="2271"/>
        <v/>
      </c>
      <c r="CN19555" s="32" t="str">
        <f t="shared" si="2272"/>
        <v/>
      </c>
    </row>
    <row r="19556" spans="71:92" x14ac:dyDescent="0.3">
      <c r="BS19556" s="32" t="str">
        <f>IF(Kiadasi_kiseroiv!$K$2=BT19556,BV19556,"")</f>
        <v/>
      </c>
      <c r="BT19556" s="34" t="str">
        <f t="shared" si="2255"/>
        <v/>
      </c>
      <c r="BU19556" s="32" t="str">
        <f t="shared" si="2256"/>
        <v/>
      </c>
      <c r="BV19556" s="32" t="str">
        <f t="shared" si="2257"/>
        <v/>
      </c>
      <c r="BW19556" s="32" t="str">
        <f t="shared" si="2258"/>
        <v/>
      </c>
      <c r="BX19556" s="32" t="str">
        <f t="shared" si="2259"/>
        <v/>
      </c>
      <c r="BY19556" s="32" t="str">
        <f t="shared" si="2260"/>
        <v/>
      </c>
      <c r="BZ19556" s="32" t="str">
        <f t="shared" si="2261"/>
        <v/>
      </c>
      <c r="CA19556" s="32" t="str">
        <f t="shared" si="2262"/>
        <v/>
      </c>
      <c r="CB19556" s="33">
        <f>IF(COUNTIF($CD$7:CD19556,CD19556)=1,CD19556,CD19556+COUNTIF($CD$6:CD19555,CD19556))</f>
        <v>62048</v>
      </c>
      <c r="CC19556" s="34">
        <f t="shared" si="2263"/>
        <v>55153</v>
      </c>
      <c r="CD19556" s="32">
        <f t="shared" si="2264"/>
        <v>55153</v>
      </c>
      <c r="CE19556" s="32">
        <f t="shared" si="2265"/>
        <v>0</v>
      </c>
      <c r="CF19556" s="32">
        <f t="shared" si="2266"/>
        <v>0</v>
      </c>
      <c r="CG19556" s="32" t="str">
        <f t="shared" si="2267"/>
        <v/>
      </c>
      <c r="CH19556" s="32">
        <v>51</v>
      </c>
      <c r="CI19556" s="32" t="s">
        <v>16</v>
      </c>
      <c r="CJ19556" s="32" t="str">
        <f t="shared" si="2268"/>
        <v/>
      </c>
      <c r="CK19556" s="32" t="str">
        <f t="shared" si="2269"/>
        <v/>
      </c>
      <c r="CL19556" s="32" t="str">
        <f t="shared" si="2270"/>
        <v/>
      </c>
      <c r="CM19556" s="32" t="str">
        <f t="shared" si="2271"/>
        <v/>
      </c>
      <c r="CN19556" s="32" t="str">
        <f t="shared" si="2272"/>
        <v/>
      </c>
    </row>
    <row r="19557" spans="71:92" x14ac:dyDescent="0.3">
      <c r="BS19557" s="32" t="str">
        <f>IF(Kiadasi_kiseroiv!$K$2=BT19557,BV19557,"")</f>
        <v/>
      </c>
      <c r="BT19557" s="34" t="str">
        <f t="shared" si="2255"/>
        <v/>
      </c>
      <c r="BU19557" s="32" t="str">
        <f t="shared" si="2256"/>
        <v/>
      </c>
      <c r="BV19557" s="32" t="str">
        <f t="shared" si="2257"/>
        <v/>
      </c>
      <c r="BW19557" s="32" t="str">
        <f t="shared" si="2258"/>
        <v/>
      </c>
      <c r="BX19557" s="32" t="str">
        <f t="shared" si="2259"/>
        <v/>
      </c>
      <c r="BY19557" s="32" t="str">
        <f t="shared" si="2260"/>
        <v/>
      </c>
      <c r="BZ19557" s="32" t="str">
        <f t="shared" si="2261"/>
        <v/>
      </c>
      <c r="CA19557" s="32" t="str">
        <f t="shared" si="2262"/>
        <v/>
      </c>
      <c r="CB19557" s="33">
        <f>IF(COUNTIF($CD$7:CD19557,CD19557)=1,CD19557,CD19557+COUNTIF($CD$6:CD19556,CD19557))</f>
        <v>62049</v>
      </c>
      <c r="CC19557" s="34">
        <f t="shared" si="2263"/>
        <v>55153</v>
      </c>
      <c r="CD19557" s="32">
        <f t="shared" si="2264"/>
        <v>55153</v>
      </c>
      <c r="CE19557" s="32">
        <f t="shared" si="2265"/>
        <v>0</v>
      </c>
      <c r="CF19557" s="32">
        <f t="shared" si="2266"/>
        <v>0</v>
      </c>
      <c r="CG19557" s="32" t="str">
        <f t="shared" si="2267"/>
        <v/>
      </c>
      <c r="CH19557" s="32">
        <v>52</v>
      </c>
      <c r="CI19557" s="32" t="s">
        <v>16</v>
      </c>
      <c r="CJ19557" s="32" t="str">
        <f t="shared" si="2268"/>
        <v/>
      </c>
      <c r="CK19557" s="32" t="str">
        <f t="shared" si="2269"/>
        <v/>
      </c>
      <c r="CL19557" s="32" t="str">
        <f t="shared" si="2270"/>
        <v/>
      </c>
      <c r="CM19557" s="32" t="str">
        <f t="shared" si="2271"/>
        <v/>
      </c>
      <c r="CN19557" s="32" t="str">
        <f t="shared" si="2272"/>
        <v/>
      </c>
    </row>
    <row r="19558" spans="71:92" x14ac:dyDescent="0.3">
      <c r="BS19558" s="32" t="str">
        <f>IF(Kiadasi_kiseroiv!$K$2=BT19558,BV19558,"")</f>
        <v/>
      </c>
      <c r="BT19558" s="34" t="str">
        <f t="shared" si="2255"/>
        <v/>
      </c>
      <c r="BU19558" s="32" t="str">
        <f t="shared" si="2256"/>
        <v/>
      </c>
      <c r="BV19558" s="32" t="str">
        <f t="shared" si="2257"/>
        <v/>
      </c>
      <c r="BW19558" s="32" t="str">
        <f t="shared" si="2258"/>
        <v/>
      </c>
      <c r="BX19558" s="32" t="str">
        <f t="shared" si="2259"/>
        <v/>
      </c>
      <c r="BY19558" s="32" t="str">
        <f t="shared" si="2260"/>
        <v/>
      </c>
      <c r="BZ19558" s="32" t="str">
        <f t="shared" si="2261"/>
        <v/>
      </c>
      <c r="CA19558" s="32" t="str">
        <f t="shared" si="2262"/>
        <v/>
      </c>
      <c r="CB19558" s="33">
        <f>IF(COUNTIF($CD$7:CD19558,CD19558)=1,CD19558,CD19558+COUNTIF($CD$6:CD19557,CD19558))</f>
        <v>62050</v>
      </c>
      <c r="CC19558" s="34">
        <f t="shared" si="2263"/>
        <v>55153</v>
      </c>
      <c r="CD19558" s="32">
        <f t="shared" si="2264"/>
        <v>55153</v>
      </c>
      <c r="CE19558" s="32">
        <f t="shared" si="2265"/>
        <v>0</v>
      </c>
      <c r="CF19558" s="32">
        <f t="shared" si="2266"/>
        <v>0</v>
      </c>
      <c r="CG19558" s="32" t="str">
        <f t="shared" si="2267"/>
        <v/>
      </c>
      <c r="CH19558" s="32">
        <v>53</v>
      </c>
      <c r="CI19558" s="32" t="s">
        <v>16</v>
      </c>
      <c r="CJ19558" s="32" t="str">
        <f t="shared" si="2268"/>
        <v/>
      </c>
      <c r="CK19558" s="32" t="str">
        <f t="shared" si="2269"/>
        <v/>
      </c>
      <c r="CL19558" s="32" t="str">
        <f t="shared" si="2270"/>
        <v/>
      </c>
      <c r="CM19558" s="32" t="str">
        <f t="shared" si="2271"/>
        <v/>
      </c>
      <c r="CN19558" s="32" t="str">
        <f t="shared" si="2272"/>
        <v/>
      </c>
    </row>
    <row r="19559" spans="71:92" x14ac:dyDescent="0.3">
      <c r="BS19559" s="32" t="str">
        <f>IF(Kiadasi_kiseroiv!$K$2=BT19559,BV19559,"")</f>
        <v/>
      </c>
      <c r="BT19559" s="34" t="str">
        <f t="shared" si="2255"/>
        <v/>
      </c>
      <c r="BU19559" s="32" t="str">
        <f t="shared" si="2256"/>
        <v/>
      </c>
      <c r="BV19559" s="32" t="str">
        <f t="shared" si="2257"/>
        <v/>
      </c>
      <c r="BW19559" s="32" t="str">
        <f t="shared" si="2258"/>
        <v/>
      </c>
      <c r="BX19559" s="32" t="str">
        <f t="shared" si="2259"/>
        <v/>
      </c>
      <c r="BY19559" s="32" t="str">
        <f t="shared" si="2260"/>
        <v/>
      </c>
      <c r="BZ19559" s="32" t="str">
        <f t="shared" si="2261"/>
        <v/>
      </c>
      <c r="CA19559" s="32" t="str">
        <f t="shared" si="2262"/>
        <v/>
      </c>
      <c r="CB19559" s="33">
        <f>IF(COUNTIF($CD$7:CD19559,CD19559)=1,CD19559,CD19559+COUNTIF($CD$6:CD19558,CD19559))</f>
        <v>62051</v>
      </c>
      <c r="CC19559" s="34">
        <f t="shared" si="2263"/>
        <v>55153</v>
      </c>
      <c r="CD19559" s="32">
        <f t="shared" si="2264"/>
        <v>55153</v>
      </c>
      <c r="CE19559" s="32">
        <f t="shared" si="2265"/>
        <v>0</v>
      </c>
      <c r="CF19559" s="32">
        <f t="shared" si="2266"/>
        <v>0</v>
      </c>
      <c r="CG19559" s="32" t="str">
        <f t="shared" si="2267"/>
        <v/>
      </c>
      <c r="CH19559" s="32">
        <v>54</v>
      </c>
      <c r="CI19559" s="32" t="s">
        <v>16</v>
      </c>
      <c r="CJ19559" s="32" t="str">
        <f t="shared" si="2268"/>
        <v/>
      </c>
      <c r="CK19559" s="32" t="str">
        <f t="shared" si="2269"/>
        <v/>
      </c>
      <c r="CL19559" s="32" t="str">
        <f t="shared" si="2270"/>
        <v/>
      </c>
      <c r="CM19559" s="32" t="str">
        <f t="shared" si="2271"/>
        <v/>
      </c>
      <c r="CN19559" s="32" t="str">
        <f t="shared" si="2272"/>
        <v/>
      </c>
    </row>
    <row r="19560" spans="71:92" x14ac:dyDescent="0.3">
      <c r="BS19560" s="32" t="str">
        <f>IF(Kiadasi_kiseroiv!$K$2=BT19560,BV19560,"")</f>
        <v/>
      </c>
      <c r="BT19560" s="34" t="str">
        <f t="shared" si="2255"/>
        <v/>
      </c>
      <c r="BU19560" s="32" t="str">
        <f t="shared" si="2256"/>
        <v/>
      </c>
      <c r="BV19560" s="32" t="str">
        <f t="shared" si="2257"/>
        <v/>
      </c>
      <c r="BW19560" s="32" t="str">
        <f t="shared" si="2258"/>
        <v/>
      </c>
      <c r="BX19560" s="32" t="str">
        <f t="shared" si="2259"/>
        <v/>
      </c>
      <c r="BY19560" s="32" t="str">
        <f t="shared" si="2260"/>
        <v/>
      </c>
      <c r="BZ19560" s="32" t="str">
        <f t="shared" si="2261"/>
        <v/>
      </c>
      <c r="CA19560" s="32" t="str">
        <f t="shared" si="2262"/>
        <v/>
      </c>
      <c r="CB19560" s="33">
        <f>IF(COUNTIF($CD$7:CD19560,CD19560)=1,CD19560,CD19560+COUNTIF($CD$6:CD19559,CD19560))</f>
        <v>62052</v>
      </c>
      <c r="CC19560" s="34">
        <f t="shared" si="2263"/>
        <v>55153</v>
      </c>
      <c r="CD19560" s="32">
        <f t="shared" si="2264"/>
        <v>55153</v>
      </c>
      <c r="CE19560" s="32">
        <f t="shared" si="2265"/>
        <v>0</v>
      </c>
      <c r="CF19560" s="32">
        <f t="shared" si="2266"/>
        <v>0</v>
      </c>
      <c r="CG19560" s="32" t="str">
        <f t="shared" si="2267"/>
        <v/>
      </c>
      <c r="CH19560" s="32">
        <v>55</v>
      </c>
      <c r="CI19560" s="32" t="s">
        <v>16</v>
      </c>
      <c r="CJ19560" s="32" t="str">
        <f t="shared" si="2268"/>
        <v/>
      </c>
      <c r="CK19560" s="32" t="str">
        <f t="shared" si="2269"/>
        <v/>
      </c>
      <c r="CL19560" s="32" t="str">
        <f t="shared" si="2270"/>
        <v/>
      </c>
      <c r="CM19560" s="32" t="str">
        <f t="shared" si="2271"/>
        <v/>
      </c>
      <c r="CN19560" s="32" t="str">
        <f t="shared" si="2272"/>
        <v/>
      </c>
    </row>
    <row r="19561" spans="71:92" x14ac:dyDescent="0.3">
      <c r="BS19561" s="32" t="str">
        <f>IF(Kiadasi_kiseroiv!$K$2=BT19561,BV19561,"")</f>
        <v/>
      </c>
      <c r="BT19561" s="34" t="str">
        <f t="shared" si="2255"/>
        <v/>
      </c>
      <c r="BU19561" s="32" t="str">
        <f t="shared" si="2256"/>
        <v/>
      </c>
      <c r="BV19561" s="32" t="str">
        <f t="shared" si="2257"/>
        <v/>
      </c>
      <c r="BW19561" s="32" t="str">
        <f t="shared" si="2258"/>
        <v/>
      </c>
      <c r="BX19561" s="32" t="str">
        <f t="shared" si="2259"/>
        <v/>
      </c>
      <c r="BY19561" s="32" t="str">
        <f t="shared" si="2260"/>
        <v/>
      </c>
      <c r="BZ19561" s="32" t="str">
        <f t="shared" si="2261"/>
        <v/>
      </c>
      <c r="CA19561" s="32" t="str">
        <f t="shared" si="2262"/>
        <v/>
      </c>
      <c r="CB19561" s="33">
        <f>IF(COUNTIF($CD$7:CD19561,CD19561)=1,CD19561,CD19561+COUNTIF($CD$6:CD19560,CD19561))</f>
        <v>62053</v>
      </c>
      <c r="CC19561" s="34">
        <f t="shared" si="2263"/>
        <v>55153</v>
      </c>
      <c r="CD19561" s="32">
        <f t="shared" si="2264"/>
        <v>55153</v>
      </c>
      <c r="CE19561" s="32">
        <f t="shared" si="2265"/>
        <v>0</v>
      </c>
      <c r="CF19561" s="32">
        <f t="shared" si="2266"/>
        <v>0</v>
      </c>
      <c r="CG19561" s="32" t="str">
        <f t="shared" si="2267"/>
        <v/>
      </c>
      <c r="CH19561" s="32">
        <v>56</v>
      </c>
      <c r="CI19561" s="32" t="s">
        <v>16</v>
      </c>
      <c r="CJ19561" s="32" t="str">
        <f t="shared" si="2268"/>
        <v/>
      </c>
      <c r="CK19561" s="32" t="str">
        <f t="shared" si="2269"/>
        <v/>
      </c>
      <c r="CL19561" s="32" t="str">
        <f t="shared" si="2270"/>
        <v/>
      </c>
      <c r="CM19561" s="32" t="str">
        <f t="shared" si="2271"/>
        <v/>
      </c>
      <c r="CN19561" s="32" t="str">
        <f t="shared" si="2272"/>
        <v/>
      </c>
    </row>
    <row r="19562" spans="71:92" x14ac:dyDescent="0.3">
      <c r="BS19562" s="32" t="str">
        <f>IF(Kiadasi_kiseroiv!$K$2=BT19562,BV19562,"")</f>
        <v/>
      </c>
      <c r="BT19562" s="34" t="str">
        <f t="shared" si="2255"/>
        <v/>
      </c>
      <c r="BU19562" s="32" t="str">
        <f t="shared" si="2256"/>
        <v/>
      </c>
      <c r="BV19562" s="32" t="str">
        <f t="shared" si="2257"/>
        <v/>
      </c>
      <c r="BW19562" s="32" t="str">
        <f t="shared" si="2258"/>
        <v/>
      </c>
      <c r="BX19562" s="32" t="str">
        <f t="shared" si="2259"/>
        <v/>
      </c>
      <c r="BY19562" s="32" t="str">
        <f t="shared" si="2260"/>
        <v/>
      </c>
      <c r="BZ19562" s="32" t="str">
        <f t="shared" si="2261"/>
        <v/>
      </c>
      <c r="CA19562" s="32" t="str">
        <f t="shared" si="2262"/>
        <v/>
      </c>
      <c r="CB19562" s="33">
        <f>IF(COUNTIF($CD$7:CD19562,CD19562)=1,CD19562,CD19562+COUNTIF($CD$6:CD19561,CD19562))</f>
        <v>62054</v>
      </c>
      <c r="CC19562" s="34">
        <f t="shared" si="2263"/>
        <v>55153</v>
      </c>
      <c r="CD19562" s="32">
        <f t="shared" si="2264"/>
        <v>55153</v>
      </c>
      <c r="CE19562" s="32">
        <f t="shared" si="2265"/>
        <v>0</v>
      </c>
      <c r="CF19562" s="32">
        <f t="shared" si="2266"/>
        <v>0</v>
      </c>
      <c r="CG19562" s="32" t="str">
        <f t="shared" si="2267"/>
        <v/>
      </c>
      <c r="CH19562" s="32">
        <v>57</v>
      </c>
      <c r="CI19562" s="32" t="s">
        <v>16</v>
      </c>
      <c r="CJ19562" s="32" t="str">
        <f t="shared" si="2268"/>
        <v/>
      </c>
      <c r="CK19562" s="32" t="str">
        <f t="shared" si="2269"/>
        <v/>
      </c>
      <c r="CL19562" s="32" t="str">
        <f t="shared" si="2270"/>
        <v/>
      </c>
      <c r="CM19562" s="32" t="str">
        <f t="shared" si="2271"/>
        <v/>
      </c>
      <c r="CN19562" s="32" t="str">
        <f t="shared" si="2272"/>
        <v/>
      </c>
    </row>
    <row r="19563" spans="71:92" x14ac:dyDescent="0.3">
      <c r="BS19563" s="32" t="str">
        <f>IF(Kiadasi_kiseroiv!$K$2=BT19563,BV19563,"")</f>
        <v/>
      </c>
      <c r="BT19563" s="34" t="str">
        <f t="shared" si="2255"/>
        <v/>
      </c>
      <c r="BU19563" s="32" t="str">
        <f t="shared" si="2256"/>
        <v/>
      </c>
      <c r="BV19563" s="32" t="str">
        <f t="shared" si="2257"/>
        <v/>
      </c>
      <c r="BW19563" s="32" t="str">
        <f t="shared" si="2258"/>
        <v/>
      </c>
      <c r="BX19563" s="32" t="str">
        <f t="shared" si="2259"/>
        <v/>
      </c>
      <c r="BY19563" s="32" t="str">
        <f t="shared" si="2260"/>
        <v/>
      </c>
      <c r="BZ19563" s="32" t="str">
        <f t="shared" si="2261"/>
        <v/>
      </c>
      <c r="CA19563" s="32" t="str">
        <f t="shared" si="2262"/>
        <v/>
      </c>
      <c r="CB19563" s="33">
        <f>IF(COUNTIF($CD$7:CD19563,CD19563)=1,CD19563,CD19563+COUNTIF($CD$6:CD19562,CD19563))</f>
        <v>62055</v>
      </c>
      <c r="CC19563" s="34">
        <f t="shared" si="2263"/>
        <v>55153</v>
      </c>
      <c r="CD19563" s="32">
        <f t="shared" si="2264"/>
        <v>55153</v>
      </c>
      <c r="CE19563" s="32">
        <f t="shared" si="2265"/>
        <v>0</v>
      </c>
      <c r="CF19563" s="32">
        <f t="shared" si="2266"/>
        <v>0</v>
      </c>
      <c r="CG19563" s="32" t="str">
        <f t="shared" si="2267"/>
        <v/>
      </c>
      <c r="CH19563" s="32">
        <v>58</v>
      </c>
      <c r="CI19563" s="32" t="s">
        <v>16</v>
      </c>
      <c r="CJ19563" s="32" t="str">
        <f t="shared" si="2268"/>
        <v/>
      </c>
      <c r="CK19563" s="32" t="str">
        <f t="shared" si="2269"/>
        <v/>
      </c>
      <c r="CL19563" s="32" t="str">
        <f t="shared" si="2270"/>
        <v/>
      </c>
      <c r="CM19563" s="32" t="str">
        <f t="shared" si="2271"/>
        <v/>
      </c>
      <c r="CN19563" s="32" t="str">
        <f t="shared" si="2272"/>
        <v/>
      </c>
    </row>
    <row r="19564" spans="71:92" x14ac:dyDescent="0.3">
      <c r="BS19564" s="32" t="str">
        <f>IF(Kiadasi_kiseroiv!$K$2=BT19564,BV19564,"")</f>
        <v/>
      </c>
      <c r="BT19564" s="34" t="str">
        <f t="shared" si="2255"/>
        <v/>
      </c>
      <c r="BU19564" s="32" t="str">
        <f t="shared" si="2256"/>
        <v/>
      </c>
      <c r="BV19564" s="32" t="str">
        <f t="shared" si="2257"/>
        <v/>
      </c>
      <c r="BW19564" s="32" t="str">
        <f t="shared" si="2258"/>
        <v/>
      </c>
      <c r="BX19564" s="32" t="str">
        <f t="shared" si="2259"/>
        <v/>
      </c>
      <c r="BY19564" s="32" t="str">
        <f t="shared" si="2260"/>
        <v/>
      </c>
      <c r="BZ19564" s="32" t="str">
        <f t="shared" si="2261"/>
        <v/>
      </c>
      <c r="CA19564" s="32" t="str">
        <f t="shared" si="2262"/>
        <v/>
      </c>
      <c r="CB19564" s="33">
        <f>IF(COUNTIF($CD$7:CD19564,CD19564)=1,CD19564,CD19564+COUNTIF($CD$6:CD19563,CD19564))</f>
        <v>62056</v>
      </c>
      <c r="CC19564" s="34">
        <f t="shared" si="2263"/>
        <v>55153</v>
      </c>
      <c r="CD19564" s="32">
        <f t="shared" si="2264"/>
        <v>55153</v>
      </c>
      <c r="CE19564" s="32">
        <f t="shared" si="2265"/>
        <v>0</v>
      </c>
      <c r="CF19564" s="32">
        <f t="shared" si="2266"/>
        <v>0</v>
      </c>
      <c r="CG19564" s="32" t="str">
        <f t="shared" si="2267"/>
        <v/>
      </c>
      <c r="CH19564" s="32">
        <v>59</v>
      </c>
      <c r="CI19564" s="32" t="s">
        <v>16</v>
      </c>
      <c r="CJ19564" s="32" t="str">
        <f t="shared" si="2268"/>
        <v/>
      </c>
      <c r="CK19564" s="32" t="str">
        <f t="shared" si="2269"/>
        <v/>
      </c>
      <c r="CL19564" s="32" t="str">
        <f t="shared" si="2270"/>
        <v/>
      </c>
      <c r="CM19564" s="32" t="str">
        <f t="shared" si="2271"/>
        <v/>
      </c>
      <c r="CN19564" s="32" t="str">
        <f t="shared" si="2272"/>
        <v/>
      </c>
    </row>
    <row r="19565" spans="71:92" x14ac:dyDescent="0.3">
      <c r="BS19565" s="32" t="str">
        <f>IF(Kiadasi_kiseroiv!$K$2=BT19565,BV19565,"")</f>
        <v/>
      </c>
      <c r="BT19565" s="34" t="str">
        <f t="shared" si="2255"/>
        <v/>
      </c>
      <c r="BU19565" s="32" t="str">
        <f t="shared" si="2256"/>
        <v/>
      </c>
      <c r="BV19565" s="32" t="str">
        <f t="shared" si="2257"/>
        <v/>
      </c>
      <c r="BW19565" s="32" t="str">
        <f t="shared" si="2258"/>
        <v/>
      </c>
      <c r="BX19565" s="32" t="str">
        <f t="shared" si="2259"/>
        <v/>
      </c>
      <c r="BY19565" s="32" t="str">
        <f t="shared" si="2260"/>
        <v/>
      </c>
      <c r="BZ19565" s="32" t="str">
        <f t="shared" si="2261"/>
        <v/>
      </c>
      <c r="CA19565" s="32" t="str">
        <f t="shared" si="2262"/>
        <v/>
      </c>
      <c r="CB19565" s="33">
        <f>IF(COUNTIF($CD$7:CD19565,CD19565)=1,CD19565,CD19565+COUNTIF($CD$6:CD19564,CD19565))</f>
        <v>62057</v>
      </c>
      <c r="CC19565" s="34">
        <f t="shared" si="2263"/>
        <v>55153</v>
      </c>
      <c r="CD19565" s="32">
        <f t="shared" si="2264"/>
        <v>55153</v>
      </c>
      <c r="CE19565" s="32">
        <f t="shared" si="2265"/>
        <v>0</v>
      </c>
      <c r="CF19565" s="32">
        <f t="shared" si="2266"/>
        <v>0</v>
      </c>
      <c r="CG19565" s="32" t="str">
        <f t="shared" si="2267"/>
        <v/>
      </c>
      <c r="CH19565" s="32">
        <v>60</v>
      </c>
      <c r="CI19565" s="32" t="s">
        <v>16</v>
      </c>
      <c r="CJ19565" s="32" t="str">
        <f t="shared" si="2268"/>
        <v/>
      </c>
      <c r="CK19565" s="32" t="str">
        <f t="shared" si="2269"/>
        <v/>
      </c>
      <c r="CL19565" s="32" t="str">
        <f t="shared" si="2270"/>
        <v/>
      </c>
      <c r="CM19565" s="32" t="str">
        <f t="shared" si="2271"/>
        <v/>
      </c>
      <c r="CN19565" s="32" t="str">
        <f t="shared" si="2272"/>
        <v/>
      </c>
    </row>
    <row r="19566" spans="71:92" x14ac:dyDescent="0.3">
      <c r="BS19566" s="32" t="str">
        <f>IF(Kiadasi_kiseroiv!$K$2=BT19566,BV19566,"")</f>
        <v/>
      </c>
      <c r="BT19566" s="34" t="str">
        <f t="shared" si="2255"/>
        <v/>
      </c>
      <c r="BU19566" s="32" t="str">
        <f t="shared" si="2256"/>
        <v/>
      </c>
      <c r="BV19566" s="32" t="str">
        <f t="shared" si="2257"/>
        <v/>
      </c>
      <c r="BW19566" s="32" t="str">
        <f t="shared" si="2258"/>
        <v/>
      </c>
      <c r="BX19566" s="32" t="str">
        <f t="shared" si="2259"/>
        <v/>
      </c>
      <c r="BY19566" s="32" t="str">
        <f t="shared" si="2260"/>
        <v/>
      </c>
      <c r="BZ19566" s="32" t="str">
        <f t="shared" si="2261"/>
        <v/>
      </c>
      <c r="CA19566" s="32" t="str">
        <f t="shared" si="2262"/>
        <v/>
      </c>
      <c r="CB19566" s="33">
        <f>IF(COUNTIF($CD$7:CD19566,CD19566)=1,CD19566,CD19566+COUNTIF($CD$6:CD19565,CD19566))</f>
        <v>62058</v>
      </c>
      <c r="CC19566" s="34">
        <f t="shared" si="2263"/>
        <v>55153</v>
      </c>
      <c r="CD19566" s="32">
        <f t="shared" si="2264"/>
        <v>55153</v>
      </c>
      <c r="CE19566" s="32">
        <f t="shared" si="2265"/>
        <v>0</v>
      </c>
      <c r="CF19566" s="32">
        <f t="shared" si="2266"/>
        <v>0</v>
      </c>
      <c r="CG19566" s="32" t="str">
        <f t="shared" si="2267"/>
        <v/>
      </c>
      <c r="CH19566" s="32">
        <v>61</v>
      </c>
      <c r="CI19566" s="32" t="s">
        <v>16</v>
      </c>
      <c r="CJ19566" s="32" t="str">
        <f t="shared" si="2268"/>
        <v/>
      </c>
      <c r="CK19566" s="32" t="str">
        <f t="shared" si="2269"/>
        <v/>
      </c>
      <c r="CL19566" s="32" t="str">
        <f t="shared" si="2270"/>
        <v/>
      </c>
      <c r="CM19566" s="32" t="str">
        <f t="shared" si="2271"/>
        <v/>
      </c>
      <c r="CN19566" s="32" t="str">
        <f t="shared" si="2272"/>
        <v/>
      </c>
    </row>
    <row r="19567" spans="71:92" x14ac:dyDescent="0.3">
      <c r="BS19567" s="32" t="str">
        <f>IF(Kiadasi_kiseroiv!$K$2=BT19567,BV19567,"")</f>
        <v/>
      </c>
      <c r="BT19567" s="34" t="str">
        <f t="shared" si="2255"/>
        <v/>
      </c>
      <c r="BU19567" s="32" t="str">
        <f t="shared" si="2256"/>
        <v/>
      </c>
      <c r="BV19567" s="32" t="str">
        <f t="shared" si="2257"/>
        <v/>
      </c>
      <c r="BW19567" s="32" t="str">
        <f t="shared" si="2258"/>
        <v/>
      </c>
      <c r="BX19567" s="32" t="str">
        <f t="shared" si="2259"/>
        <v/>
      </c>
      <c r="BY19567" s="32" t="str">
        <f t="shared" si="2260"/>
        <v/>
      </c>
      <c r="BZ19567" s="32" t="str">
        <f t="shared" si="2261"/>
        <v/>
      </c>
      <c r="CA19567" s="32" t="str">
        <f t="shared" si="2262"/>
        <v/>
      </c>
      <c r="CB19567" s="33">
        <f>IF(COUNTIF($CD$7:CD19567,CD19567)=1,CD19567,CD19567+COUNTIF($CD$6:CD19566,CD19567))</f>
        <v>62059</v>
      </c>
      <c r="CC19567" s="34">
        <f t="shared" si="2263"/>
        <v>55153</v>
      </c>
      <c r="CD19567" s="32">
        <f t="shared" si="2264"/>
        <v>55153</v>
      </c>
      <c r="CE19567" s="32">
        <f t="shared" si="2265"/>
        <v>0</v>
      </c>
      <c r="CF19567" s="32">
        <f t="shared" si="2266"/>
        <v>0</v>
      </c>
      <c r="CG19567" s="32" t="str">
        <f t="shared" si="2267"/>
        <v/>
      </c>
      <c r="CH19567" s="32">
        <v>62</v>
      </c>
      <c r="CI19567" s="32" t="s">
        <v>16</v>
      </c>
      <c r="CJ19567" s="32" t="str">
        <f t="shared" si="2268"/>
        <v/>
      </c>
      <c r="CK19567" s="32" t="str">
        <f t="shared" si="2269"/>
        <v/>
      </c>
      <c r="CL19567" s="32" t="str">
        <f t="shared" si="2270"/>
        <v/>
      </c>
      <c r="CM19567" s="32" t="str">
        <f t="shared" si="2271"/>
        <v/>
      </c>
      <c r="CN19567" s="32" t="str">
        <f t="shared" si="2272"/>
        <v/>
      </c>
    </row>
    <row r="19568" spans="71:92" x14ac:dyDescent="0.3">
      <c r="BS19568" s="32" t="str">
        <f>IF(Kiadasi_kiseroiv!$K$2=BT19568,BV19568,"")</f>
        <v/>
      </c>
      <c r="BT19568" s="34" t="str">
        <f t="shared" si="2255"/>
        <v/>
      </c>
      <c r="BU19568" s="32" t="str">
        <f t="shared" si="2256"/>
        <v/>
      </c>
      <c r="BV19568" s="32" t="str">
        <f t="shared" si="2257"/>
        <v/>
      </c>
      <c r="BW19568" s="32" t="str">
        <f t="shared" si="2258"/>
        <v/>
      </c>
      <c r="BX19568" s="32" t="str">
        <f t="shared" si="2259"/>
        <v/>
      </c>
      <c r="BY19568" s="32" t="str">
        <f t="shared" si="2260"/>
        <v/>
      </c>
      <c r="BZ19568" s="32" t="str">
        <f t="shared" si="2261"/>
        <v/>
      </c>
      <c r="CA19568" s="32" t="str">
        <f t="shared" si="2262"/>
        <v/>
      </c>
      <c r="CB19568" s="33">
        <f>IF(COUNTIF($CD$7:CD19568,CD19568)=1,CD19568,CD19568+COUNTIF($CD$6:CD19567,CD19568))</f>
        <v>62060</v>
      </c>
      <c r="CC19568" s="34">
        <f t="shared" si="2263"/>
        <v>55153</v>
      </c>
      <c r="CD19568" s="32">
        <f t="shared" si="2264"/>
        <v>55153</v>
      </c>
      <c r="CE19568" s="32">
        <f t="shared" si="2265"/>
        <v>0</v>
      </c>
      <c r="CF19568" s="32">
        <f t="shared" si="2266"/>
        <v>0</v>
      </c>
      <c r="CG19568" s="32" t="str">
        <f t="shared" si="2267"/>
        <v/>
      </c>
      <c r="CH19568" s="32">
        <v>63</v>
      </c>
      <c r="CI19568" s="32" t="s">
        <v>16</v>
      </c>
      <c r="CJ19568" s="32" t="str">
        <f t="shared" si="2268"/>
        <v/>
      </c>
      <c r="CK19568" s="32" t="str">
        <f t="shared" si="2269"/>
        <v/>
      </c>
      <c r="CL19568" s="32" t="str">
        <f t="shared" si="2270"/>
        <v/>
      </c>
      <c r="CM19568" s="32" t="str">
        <f t="shared" si="2271"/>
        <v/>
      </c>
      <c r="CN19568" s="32" t="str">
        <f t="shared" si="2272"/>
        <v/>
      </c>
    </row>
    <row r="19569" spans="71:92" x14ac:dyDescent="0.3">
      <c r="BS19569" s="32" t="str">
        <f>IF(Kiadasi_kiseroiv!$K$2=BT19569,BV19569,"")</f>
        <v/>
      </c>
      <c r="BT19569" s="34" t="str">
        <f t="shared" si="2255"/>
        <v/>
      </c>
      <c r="BU19569" s="32" t="str">
        <f t="shared" si="2256"/>
        <v/>
      </c>
      <c r="BV19569" s="32" t="str">
        <f t="shared" si="2257"/>
        <v/>
      </c>
      <c r="BW19569" s="32" t="str">
        <f t="shared" si="2258"/>
        <v/>
      </c>
      <c r="BX19569" s="32" t="str">
        <f t="shared" si="2259"/>
        <v/>
      </c>
      <c r="BY19569" s="32" t="str">
        <f t="shared" si="2260"/>
        <v/>
      </c>
      <c r="BZ19569" s="32" t="str">
        <f t="shared" si="2261"/>
        <v/>
      </c>
      <c r="CA19569" s="32" t="str">
        <f t="shared" si="2262"/>
        <v/>
      </c>
      <c r="CB19569" s="33">
        <f>IF(COUNTIF($CD$7:CD19569,CD19569)=1,CD19569,CD19569+COUNTIF($CD$6:CD19568,CD19569))</f>
        <v>62061</v>
      </c>
      <c r="CC19569" s="34">
        <f t="shared" si="2263"/>
        <v>55153</v>
      </c>
      <c r="CD19569" s="32">
        <f t="shared" si="2264"/>
        <v>55153</v>
      </c>
      <c r="CE19569" s="32">
        <f t="shared" si="2265"/>
        <v>0</v>
      </c>
      <c r="CF19569" s="32">
        <f t="shared" si="2266"/>
        <v>0</v>
      </c>
      <c r="CG19569" s="32" t="str">
        <f t="shared" si="2267"/>
        <v/>
      </c>
      <c r="CH19569" s="32">
        <v>64</v>
      </c>
      <c r="CI19569" s="32" t="s">
        <v>16</v>
      </c>
      <c r="CJ19569" s="32" t="str">
        <f t="shared" si="2268"/>
        <v/>
      </c>
      <c r="CK19569" s="32" t="str">
        <f t="shared" si="2269"/>
        <v/>
      </c>
      <c r="CL19569" s="32" t="str">
        <f t="shared" si="2270"/>
        <v/>
      </c>
      <c r="CM19569" s="32" t="str">
        <f t="shared" si="2271"/>
        <v/>
      </c>
      <c r="CN19569" s="32" t="str">
        <f t="shared" si="2272"/>
        <v/>
      </c>
    </row>
    <row r="19570" spans="71:92" x14ac:dyDescent="0.3">
      <c r="BS19570" s="32" t="str">
        <f>IF(Kiadasi_kiseroiv!$K$2=BT19570,BV19570,"")</f>
        <v/>
      </c>
      <c r="BT19570" s="34" t="str">
        <f t="shared" si="2255"/>
        <v/>
      </c>
      <c r="BU19570" s="32" t="str">
        <f t="shared" si="2256"/>
        <v/>
      </c>
      <c r="BV19570" s="32" t="str">
        <f t="shared" si="2257"/>
        <v/>
      </c>
      <c r="BW19570" s="32" t="str">
        <f t="shared" si="2258"/>
        <v/>
      </c>
      <c r="BX19570" s="32" t="str">
        <f t="shared" si="2259"/>
        <v/>
      </c>
      <c r="BY19570" s="32" t="str">
        <f t="shared" si="2260"/>
        <v/>
      </c>
      <c r="BZ19570" s="32" t="str">
        <f t="shared" si="2261"/>
        <v/>
      </c>
      <c r="CA19570" s="32" t="str">
        <f t="shared" si="2262"/>
        <v/>
      </c>
      <c r="CB19570" s="33">
        <f>IF(COUNTIF($CD$7:CD19570,CD19570)=1,CD19570,CD19570+COUNTIF($CD$6:CD19569,CD19570))</f>
        <v>62062</v>
      </c>
      <c r="CC19570" s="34">
        <f t="shared" si="2263"/>
        <v>55153</v>
      </c>
      <c r="CD19570" s="32">
        <f t="shared" si="2264"/>
        <v>55153</v>
      </c>
      <c r="CE19570" s="32">
        <f t="shared" si="2265"/>
        <v>0</v>
      </c>
      <c r="CF19570" s="32">
        <f t="shared" si="2266"/>
        <v>0</v>
      </c>
      <c r="CG19570" s="32" t="str">
        <f t="shared" si="2267"/>
        <v/>
      </c>
      <c r="CH19570" s="32">
        <v>65</v>
      </c>
      <c r="CI19570" s="32" t="s">
        <v>16</v>
      </c>
      <c r="CJ19570" s="32" t="str">
        <f t="shared" si="2268"/>
        <v/>
      </c>
      <c r="CK19570" s="32" t="str">
        <f t="shared" si="2269"/>
        <v/>
      </c>
      <c r="CL19570" s="32" t="str">
        <f t="shared" si="2270"/>
        <v/>
      </c>
      <c r="CM19570" s="32" t="str">
        <f t="shared" si="2271"/>
        <v/>
      </c>
      <c r="CN19570" s="32" t="str">
        <f t="shared" si="2272"/>
        <v/>
      </c>
    </row>
    <row r="19571" spans="71:92" x14ac:dyDescent="0.3">
      <c r="BS19571" s="32" t="str">
        <f>IF(Kiadasi_kiseroiv!$K$2=BT19571,BV19571,"")</f>
        <v/>
      </c>
      <c r="BT19571" s="34" t="str">
        <f t="shared" ref="BT19571:BT19600" si="2273">IF(AND($BT$4=CI19571,BU19571&lt;&gt;""),CC19571,"")</f>
        <v/>
      </c>
      <c r="BU19571" s="32" t="str">
        <f t="shared" ref="BU19571:BU19600" si="2274">IF(AND($BU$1=CI19571,ISERROR(VLOOKUP(CG19571,Kisiv,2,FALSE))=FALSE),CB19571,"")</f>
        <v/>
      </c>
      <c r="BV19571" s="32" t="str">
        <f t="shared" ref="BV19571:BV19600" si="2275">IF(BU19571&lt;&gt;"",RANK(BU19571,$BU$7:$BU$33000,1),"")</f>
        <v/>
      </c>
      <c r="BW19571" s="32" t="str">
        <f t="shared" ref="BW19571:BW19600" si="2276">IF(CC19571&lt;min,$BW$2,IF(CC19571&lt;=max,CG19571,""))</f>
        <v/>
      </c>
      <c r="BX19571" s="32" t="str">
        <f t="shared" ref="BX19571:BX19600" si="2277">IF(AND(OR($BX$1=0,$BX$1=CG19571),OR($BX$2=0,IF(ISERROR(SEARCH($BX$2,CJ19571&amp;CK19571&amp;CL19571,1)),FALSE,TRUE))),CB19571,"")</f>
        <v/>
      </c>
      <c r="BY19571" s="32" t="str">
        <f t="shared" ref="BY19571:BY19600" si="2278">IF(AND(BX19571&lt;&gt;"",CC19571&lt;&gt;$CD$2),RANK(BX19571,$BX$7:$BX$33000,1),"")</f>
        <v/>
      </c>
      <c r="BZ19571" s="32" t="str">
        <f t="shared" ref="BZ19571:BZ19600" si="2279">IF(AND(CC19571&lt;$BZ$2,CI19571=$BZ$4),$BZ$5,IF(AND(CC19571&lt;=$BZ$3,CI19571=$BZ$4),CB19571,""))</f>
        <v/>
      </c>
      <c r="CA19571" s="32" t="str">
        <f t="shared" ref="CA19571:CA19600" si="2280">IF(AND(BZ19571&lt;&gt;"",BZ19571&lt;&gt;$BZ$5),RANK(BZ19571,$BZ$7:$BZ$33000,1),"")</f>
        <v/>
      </c>
      <c r="CB19571" s="33">
        <f>IF(COUNTIF($CD$7:CD19571,CD19571)=1,CD19571,CD19571+COUNTIF($CD$6:CD19570,CD19571))</f>
        <v>62063</v>
      </c>
      <c r="CC19571" s="34">
        <f t="shared" ref="CC19571:CC19600" si="2281">IF(INDEX(ib,CH19571,1)&lt;&gt;1,INDEX(ib,CH19571,1),$CD$2)</f>
        <v>55153</v>
      </c>
      <c r="CD19571" s="32">
        <f t="shared" ref="CD19571:CD19600" si="2282">IF(CC19571&lt;&gt;$CD$2,RANK(CC19571,$CC$7:$CC$33000,1),$CD$2)</f>
        <v>55153</v>
      </c>
      <c r="CE19571" s="32">
        <f t="shared" ref="CE19571:CE19600" si="2283">INDEX(ib,CH19571,6)</f>
        <v>0</v>
      </c>
      <c r="CF19571" s="32">
        <f t="shared" ref="CF19571:CF19600" si="2284">INDEX(ib,CH19571,8)</f>
        <v>0</v>
      </c>
      <c r="CG19571" s="32" t="str">
        <f t="shared" ref="CG19571:CG19600" si="2285">INDEX(ib,CH19571,7)&amp;INDEX(ib,CH19571,9)</f>
        <v/>
      </c>
      <c r="CH19571" s="32">
        <v>66</v>
      </c>
      <c r="CI19571" s="32" t="s">
        <v>16</v>
      </c>
      <c r="CJ19571" s="32" t="str">
        <f t="shared" ref="CJ19571:CJ19600" si="2286">IF(INDEX(ib,CH19571,5)&lt;&gt;0,INDEX(ib,CH19571,5),"")</f>
        <v/>
      </c>
      <c r="CK19571" s="32" t="str">
        <f t="shared" ref="CK19571:CK19600" si="2287">IF(INDEX(ib,CH19571,10)&lt;&gt;0,INDEX(ib,CH19571,10),"")</f>
        <v/>
      </c>
      <c r="CL19571" s="32" t="str">
        <f t="shared" ref="CL19571:CL19600" si="2288">IF(INDEX(ib,CH19571,11)&lt;&gt;0,INDEX(ib,CH19571,11),"")</f>
        <v/>
      </c>
      <c r="CM19571" s="32" t="str">
        <f t="shared" ref="CM19571:CM19600" si="2289">IF(INDEX(ib,CH19571,4)&lt;&gt;0,INDEX(ib,CH19571,4),"")</f>
        <v/>
      </c>
      <c r="CN19571" s="32" t="str">
        <f t="shared" ref="CN19571:CN19600" si="2290">IF(INDEX(ib,CH19571,3)&lt;&gt;0,INDEX(ib,CH19571,3),"")</f>
        <v/>
      </c>
    </row>
    <row r="19572" spans="71:92" x14ac:dyDescent="0.3">
      <c r="BS19572" s="32" t="str">
        <f>IF(Kiadasi_kiseroiv!$K$2=BT19572,BV19572,"")</f>
        <v/>
      </c>
      <c r="BT19572" s="34" t="str">
        <f t="shared" si="2273"/>
        <v/>
      </c>
      <c r="BU19572" s="32" t="str">
        <f t="shared" si="2274"/>
        <v/>
      </c>
      <c r="BV19572" s="32" t="str">
        <f t="shared" si="2275"/>
        <v/>
      </c>
      <c r="BW19572" s="32" t="str">
        <f t="shared" si="2276"/>
        <v/>
      </c>
      <c r="BX19572" s="32" t="str">
        <f t="shared" si="2277"/>
        <v/>
      </c>
      <c r="BY19572" s="32" t="str">
        <f t="shared" si="2278"/>
        <v/>
      </c>
      <c r="BZ19572" s="32" t="str">
        <f t="shared" si="2279"/>
        <v/>
      </c>
      <c r="CA19572" s="32" t="str">
        <f t="shared" si="2280"/>
        <v/>
      </c>
      <c r="CB19572" s="33">
        <f>IF(COUNTIF($CD$7:CD19572,CD19572)=1,CD19572,CD19572+COUNTIF($CD$6:CD19571,CD19572))</f>
        <v>62064</v>
      </c>
      <c r="CC19572" s="34">
        <f t="shared" si="2281"/>
        <v>55153</v>
      </c>
      <c r="CD19572" s="32">
        <f t="shared" si="2282"/>
        <v>55153</v>
      </c>
      <c r="CE19572" s="32">
        <f t="shared" si="2283"/>
        <v>0</v>
      </c>
      <c r="CF19572" s="32">
        <f t="shared" si="2284"/>
        <v>0</v>
      </c>
      <c r="CG19572" s="32" t="str">
        <f t="shared" si="2285"/>
        <v/>
      </c>
      <c r="CH19572" s="32">
        <v>67</v>
      </c>
      <c r="CI19572" s="32" t="s">
        <v>16</v>
      </c>
      <c r="CJ19572" s="32" t="str">
        <f t="shared" si="2286"/>
        <v/>
      </c>
      <c r="CK19572" s="32" t="str">
        <f t="shared" si="2287"/>
        <v/>
      </c>
      <c r="CL19572" s="32" t="str">
        <f t="shared" si="2288"/>
        <v/>
      </c>
      <c r="CM19572" s="32" t="str">
        <f t="shared" si="2289"/>
        <v/>
      </c>
      <c r="CN19572" s="32" t="str">
        <f t="shared" si="2290"/>
        <v/>
      </c>
    </row>
    <row r="19573" spans="71:92" x14ac:dyDescent="0.3">
      <c r="BS19573" s="32" t="str">
        <f>IF(Kiadasi_kiseroiv!$K$2=BT19573,BV19573,"")</f>
        <v/>
      </c>
      <c r="BT19573" s="34" t="str">
        <f t="shared" si="2273"/>
        <v/>
      </c>
      <c r="BU19573" s="32" t="str">
        <f t="shared" si="2274"/>
        <v/>
      </c>
      <c r="BV19573" s="32" t="str">
        <f t="shared" si="2275"/>
        <v/>
      </c>
      <c r="BW19573" s="32" t="str">
        <f t="shared" si="2276"/>
        <v/>
      </c>
      <c r="BX19573" s="32" t="str">
        <f t="shared" si="2277"/>
        <v/>
      </c>
      <c r="BY19573" s="32" t="str">
        <f t="shared" si="2278"/>
        <v/>
      </c>
      <c r="BZ19573" s="32" t="str">
        <f t="shared" si="2279"/>
        <v/>
      </c>
      <c r="CA19573" s="32" t="str">
        <f t="shared" si="2280"/>
        <v/>
      </c>
      <c r="CB19573" s="33">
        <f>IF(COUNTIF($CD$7:CD19573,CD19573)=1,CD19573,CD19573+COUNTIF($CD$6:CD19572,CD19573))</f>
        <v>62065</v>
      </c>
      <c r="CC19573" s="34">
        <f t="shared" si="2281"/>
        <v>55153</v>
      </c>
      <c r="CD19573" s="32">
        <f t="shared" si="2282"/>
        <v>55153</v>
      </c>
      <c r="CE19573" s="32">
        <f t="shared" si="2283"/>
        <v>0</v>
      </c>
      <c r="CF19573" s="32">
        <f t="shared" si="2284"/>
        <v>0</v>
      </c>
      <c r="CG19573" s="32" t="str">
        <f t="shared" si="2285"/>
        <v/>
      </c>
      <c r="CH19573" s="32">
        <v>68</v>
      </c>
      <c r="CI19573" s="32" t="s">
        <v>16</v>
      </c>
      <c r="CJ19573" s="32" t="str">
        <f t="shared" si="2286"/>
        <v/>
      </c>
      <c r="CK19573" s="32" t="str">
        <f t="shared" si="2287"/>
        <v/>
      </c>
      <c r="CL19573" s="32" t="str">
        <f t="shared" si="2288"/>
        <v/>
      </c>
      <c r="CM19573" s="32" t="str">
        <f t="shared" si="2289"/>
        <v/>
      </c>
      <c r="CN19573" s="32" t="str">
        <f t="shared" si="2290"/>
        <v/>
      </c>
    </row>
    <row r="19574" spans="71:92" x14ac:dyDescent="0.3">
      <c r="BS19574" s="32" t="str">
        <f>IF(Kiadasi_kiseroiv!$K$2=BT19574,BV19574,"")</f>
        <v/>
      </c>
      <c r="BT19574" s="34" t="str">
        <f t="shared" si="2273"/>
        <v/>
      </c>
      <c r="BU19574" s="32" t="str">
        <f t="shared" si="2274"/>
        <v/>
      </c>
      <c r="BV19574" s="32" t="str">
        <f t="shared" si="2275"/>
        <v/>
      </c>
      <c r="BW19574" s="32" t="str">
        <f t="shared" si="2276"/>
        <v/>
      </c>
      <c r="BX19574" s="32" t="str">
        <f t="shared" si="2277"/>
        <v/>
      </c>
      <c r="BY19574" s="32" t="str">
        <f t="shared" si="2278"/>
        <v/>
      </c>
      <c r="BZ19574" s="32" t="str">
        <f t="shared" si="2279"/>
        <v/>
      </c>
      <c r="CA19574" s="32" t="str">
        <f t="shared" si="2280"/>
        <v/>
      </c>
      <c r="CB19574" s="33">
        <f>IF(COUNTIF($CD$7:CD19574,CD19574)=1,CD19574,CD19574+COUNTIF($CD$6:CD19573,CD19574))</f>
        <v>62066</v>
      </c>
      <c r="CC19574" s="34">
        <f t="shared" si="2281"/>
        <v>55153</v>
      </c>
      <c r="CD19574" s="32">
        <f t="shared" si="2282"/>
        <v>55153</v>
      </c>
      <c r="CE19574" s="32">
        <f t="shared" si="2283"/>
        <v>0</v>
      </c>
      <c r="CF19574" s="32">
        <f t="shared" si="2284"/>
        <v>0</v>
      </c>
      <c r="CG19574" s="32" t="str">
        <f t="shared" si="2285"/>
        <v/>
      </c>
      <c r="CH19574" s="32">
        <v>69</v>
      </c>
      <c r="CI19574" s="32" t="s">
        <v>16</v>
      </c>
      <c r="CJ19574" s="32" t="str">
        <f t="shared" si="2286"/>
        <v/>
      </c>
      <c r="CK19574" s="32" t="str">
        <f t="shared" si="2287"/>
        <v/>
      </c>
      <c r="CL19574" s="32" t="str">
        <f t="shared" si="2288"/>
        <v/>
      </c>
      <c r="CM19574" s="32" t="str">
        <f t="shared" si="2289"/>
        <v/>
      </c>
      <c r="CN19574" s="32" t="str">
        <f t="shared" si="2290"/>
        <v/>
      </c>
    </row>
    <row r="19575" spans="71:92" x14ac:dyDescent="0.3">
      <c r="BS19575" s="32" t="str">
        <f>IF(Kiadasi_kiseroiv!$K$2=BT19575,BV19575,"")</f>
        <v/>
      </c>
      <c r="BT19575" s="34" t="str">
        <f t="shared" si="2273"/>
        <v/>
      </c>
      <c r="BU19575" s="32" t="str">
        <f t="shared" si="2274"/>
        <v/>
      </c>
      <c r="BV19575" s="32" t="str">
        <f t="shared" si="2275"/>
        <v/>
      </c>
      <c r="BW19575" s="32" t="str">
        <f t="shared" si="2276"/>
        <v/>
      </c>
      <c r="BX19575" s="32" t="str">
        <f t="shared" si="2277"/>
        <v/>
      </c>
      <c r="BY19575" s="32" t="str">
        <f t="shared" si="2278"/>
        <v/>
      </c>
      <c r="BZ19575" s="32" t="str">
        <f t="shared" si="2279"/>
        <v/>
      </c>
      <c r="CA19575" s="32" t="str">
        <f t="shared" si="2280"/>
        <v/>
      </c>
      <c r="CB19575" s="33">
        <f>IF(COUNTIF($CD$7:CD19575,CD19575)=1,CD19575,CD19575+COUNTIF($CD$6:CD19574,CD19575))</f>
        <v>62067</v>
      </c>
      <c r="CC19575" s="34">
        <f t="shared" si="2281"/>
        <v>55153</v>
      </c>
      <c r="CD19575" s="32">
        <f t="shared" si="2282"/>
        <v>55153</v>
      </c>
      <c r="CE19575" s="32">
        <f t="shared" si="2283"/>
        <v>0</v>
      </c>
      <c r="CF19575" s="32">
        <f t="shared" si="2284"/>
        <v>0</v>
      </c>
      <c r="CG19575" s="32" t="str">
        <f t="shared" si="2285"/>
        <v/>
      </c>
      <c r="CH19575" s="32">
        <v>70</v>
      </c>
      <c r="CI19575" s="32" t="s">
        <v>16</v>
      </c>
      <c r="CJ19575" s="32" t="str">
        <f t="shared" si="2286"/>
        <v/>
      </c>
      <c r="CK19575" s="32" t="str">
        <f t="shared" si="2287"/>
        <v/>
      </c>
      <c r="CL19575" s="32" t="str">
        <f t="shared" si="2288"/>
        <v/>
      </c>
      <c r="CM19575" s="32" t="str">
        <f t="shared" si="2289"/>
        <v/>
      </c>
      <c r="CN19575" s="32" t="str">
        <f t="shared" si="2290"/>
        <v/>
      </c>
    </row>
    <row r="19576" spans="71:92" x14ac:dyDescent="0.3">
      <c r="BS19576" s="32" t="str">
        <f>IF(Kiadasi_kiseroiv!$K$2=BT19576,BV19576,"")</f>
        <v/>
      </c>
      <c r="BT19576" s="34" t="str">
        <f t="shared" si="2273"/>
        <v/>
      </c>
      <c r="BU19576" s="32" t="str">
        <f t="shared" si="2274"/>
        <v/>
      </c>
      <c r="BV19576" s="32" t="str">
        <f t="shared" si="2275"/>
        <v/>
      </c>
      <c r="BW19576" s="32" t="str">
        <f t="shared" si="2276"/>
        <v/>
      </c>
      <c r="BX19576" s="32" t="str">
        <f t="shared" si="2277"/>
        <v/>
      </c>
      <c r="BY19576" s="32" t="str">
        <f t="shared" si="2278"/>
        <v/>
      </c>
      <c r="BZ19576" s="32" t="str">
        <f t="shared" si="2279"/>
        <v/>
      </c>
      <c r="CA19576" s="32" t="str">
        <f t="shared" si="2280"/>
        <v/>
      </c>
      <c r="CB19576" s="33">
        <f>IF(COUNTIF($CD$7:CD19576,CD19576)=1,CD19576,CD19576+COUNTIF($CD$6:CD19575,CD19576))</f>
        <v>62068</v>
      </c>
      <c r="CC19576" s="34">
        <f t="shared" si="2281"/>
        <v>55153</v>
      </c>
      <c r="CD19576" s="32">
        <f t="shared" si="2282"/>
        <v>55153</v>
      </c>
      <c r="CE19576" s="32">
        <f t="shared" si="2283"/>
        <v>0</v>
      </c>
      <c r="CF19576" s="32">
        <f t="shared" si="2284"/>
        <v>0</v>
      </c>
      <c r="CG19576" s="32" t="str">
        <f t="shared" si="2285"/>
        <v/>
      </c>
      <c r="CH19576" s="32">
        <v>71</v>
      </c>
      <c r="CI19576" s="32" t="s">
        <v>16</v>
      </c>
      <c r="CJ19576" s="32" t="str">
        <f t="shared" si="2286"/>
        <v/>
      </c>
      <c r="CK19576" s="32" t="str">
        <f t="shared" si="2287"/>
        <v/>
      </c>
      <c r="CL19576" s="32" t="str">
        <f t="shared" si="2288"/>
        <v/>
      </c>
      <c r="CM19576" s="32" t="str">
        <f t="shared" si="2289"/>
        <v/>
      </c>
      <c r="CN19576" s="32" t="str">
        <f t="shared" si="2290"/>
        <v/>
      </c>
    </row>
    <row r="19577" spans="71:92" x14ac:dyDescent="0.3">
      <c r="BS19577" s="32" t="str">
        <f>IF(Kiadasi_kiseroiv!$K$2=BT19577,BV19577,"")</f>
        <v/>
      </c>
      <c r="BT19577" s="34" t="str">
        <f t="shared" si="2273"/>
        <v/>
      </c>
      <c r="BU19577" s="32" t="str">
        <f t="shared" si="2274"/>
        <v/>
      </c>
      <c r="BV19577" s="32" t="str">
        <f t="shared" si="2275"/>
        <v/>
      </c>
      <c r="BW19577" s="32" t="str">
        <f t="shared" si="2276"/>
        <v/>
      </c>
      <c r="BX19577" s="32" t="str">
        <f t="shared" si="2277"/>
        <v/>
      </c>
      <c r="BY19577" s="32" t="str">
        <f t="shared" si="2278"/>
        <v/>
      </c>
      <c r="BZ19577" s="32" t="str">
        <f t="shared" si="2279"/>
        <v/>
      </c>
      <c r="CA19577" s="32" t="str">
        <f t="shared" si="2280"/>
        <v/>
      </c>
      <c r="CB19577" s="33">
        <f>IF(COUNTIF($CD$7:CD19577,CD19577)=1,CD19577,CD19577+COUNTIF($CD$6:CD19576,CD19577))</f>
        <v>62069</v>
      </c>
      <c r="CC19577" s="34">
        <f t="shared" si="2281"/>
        <v>55153</v>
      </c>
      <c r="CD19577" s="32">
        <f t="shared" si="2282"/>
        <v>55153</v>
      </c>
      <c r="CE19577" s="32">
        <f t="shared" si="2283"/>
        <v>0</v>
      </c>
      <c r="CF19577" s="32">
        <f t="shared" si="2284"/>
        <v>0</v>
      </c>
      <c r="CG19577" s="32" t="str">
        <f t="shared" si="2285"/>
        <v/>
      </c>
      <c r="CH19577" s="32">
        <v>72</v>
      </c>
      <c r="CI19577" s="32" t="s">
        <v>16</v>
      </c>
      <c r="CJ19577" s="32" t="str">
        <f t="shared" si="2286"/>
        <v/>
      </c>
      <c r="CK19577" s="32" t="str">
        <f t="shared" si="2287"/>
        <v/>
      </c>
      <c r="CL19577" s="32" t="str">
        <f t="shared" si="2288"/>
        <v/>
      </c>
      <c r="CM19577" s="32" t="str">
        <f t="shared" si="2289"/>
        <v/>
      </c>
      <c r="CN19577" s="32" t="str">
        <f t="shared" si="2290"/>
        <v/>
      </c>
    </row>
    <row r="19578" spans="71:92" x14ac:dyDescent="0.3">
      <c r="BS19578" s="32" t="str">
        <f>IF(Kiadasi_kiseroiv!$K$2=BT19578,BV19578,"")</f>
        <v/>
      </c>
      <c r="BT19578" s="34" t="str">
        <f t="shared" si="2273"/>
        <v/>
      </c>
      <c r="BU19578" s="32" t="str">
        <f t="shared" si="2274"/>
        <v/>
      </c>
      <c r="BV19578" s="32" t="str">
        <f t="shared" si="2275"/>
        <v/>
      </c>
      <c r="BW19578" s="32" t="str">
        <f t="shared" si="2276"/>
        <v/>
      </c>
      <c r="BX19578" s="32" t="str">
        <f t="shared" si="2277"/>
        <v/>
      </c>
      <c r="BY19578" s="32" t="str">
        <f t="shared" si="2278"/>
        <v/>
      </c>
      <c r="BZ19578" s="32" t="str">
        <f t="shared" si="2279"/>
        <v/>
      </c>
      <c r="CA19578" s="32" t="str">
        <f t="shared" si="2280"/>
        <v/>
      </c>
      <c r="CB19578" s="33">
        <f>IF(COUNTIF($CD$7:CD19578,CD19578)=1,CD19578,CD19578+COUNTIF($CD$6:CD19577,CD19578))</f>
        <v>62070</v>
      </c>
      <c r="CC19578" s="34">
        <f t="shared" si="2281"/>
        <v>55153</v>
      </c>
      <c r="CD19578" s="32">
        <f t="shared" si="2282"/>
        <v>55153</v>
      </c>
      <c r="CE19578" s="32">
        <f t="shared" si="2283"/>
        <v>0</v>
      </c>
      <c r="CF19578" s="32">
        <f t="shared" si="2284"/>
        <v>0</v>
      </c>
      <c r="CG19578" s="32" t="str">
        <f t="shared" si="2285"/>
        <v/>
      </c>
      <c r="CH19578" s="32">
        <v>73</v>
      </c>
      <c r="CI19578" s="32" t="s">
        <v>16</v>
      </c>
      <c r="CJ19578" s="32" t="str">
        <f t="shared" si="2286"/>
        <v/>
      </c>
      <c r="CK19578" s="32" t="str">
        <f t="shared" si="2287"/>
        <v/>
      </c>
      <c r="CL19578" s="32" t="str">
        <f t="shared" si="2288"/>
        <v/>
      </c>
      <c r="CM19578" s="32" t="str">
        <f t="shared" si="2289"/>
        <v/>
      </c>
      <c r="CN19578" s="32" t="str">
        <f t="shared" si="2290"/>
        <v/>
      </c>
    </row>
    <row r="19579" spans="71:92" x14ac:dyDescent="0.3">
      <c r="BS19579" s="32" t="str">
        <f>IF(Kiadasi_kiseroiv!$K$2=BT19579,BV19579,"")</f>
        <v/>
      </c>
      <c r="BT19579" s="34" t="str">
        <f t="shared" si="2273"/>
        <v/>
      </c>
      <c r="BU19579" s="32" t="str">
        <f t="shared" si="2274"/>
        <v/>
      </c>
      <c r="BV19579" s="32" t="str">
        <f t="shared" si="2275"/>
        <v/>
      </c>
      <c r="BW19579" s="32" t="str">
        <f t="shared" si="2276"/>
        <v/>
      </c>
      <c r="BX19579" s="32" t="str">
        <f t="shared" si="2277"/>
        <v/>
      </c>
      <c r="BY19579" s="32" t="str">
        <f t="shared" si="2278"/>
        <v/>
      </c>
      <c r="BZ19579" s="32" t="str">
        <f t="shared" si="2279"/>
        <v/>
      </c>
      <c r="CA19579" s="32" t="str">
        <f t="shared" si="2280"/>
        <v/>
      </c>
      <c r="CB19579" s="33">
        <f>IF(COUNTIF($CD$7:CD19579,CD19579)=1,CD19579,CD19579+COUNTIF($CD$6:CD19578,CD19579))</f>
        <v>62071</v>
      </c>
      <c r="CC19579" s="34">
        <f t="shared" si="2281"/>
        <v>55153</v>
      </c>
      <c r="CD19579" s="32">
        <f t="shared" si="2282"/>
        <v>55153</v>
      </c>
      <c r="CE19579" s="32">
        <f t="shared" si="2283"/>
        <v>0</v>
      </c>
      <c r="CF19579" s="32">
        <f t="shared" si="2284"/>
        <v>0</v>
      </c>
      <c r="CG19579" s="32" t="str">
        <f t="shared" si="2285"/>
        <v/>
      </c>
      <c r="CH19579" s="32">
        <v>74</v>
      </c>
      <c r="CI19579" s="32" t="s">
        <v>16</v>
      </c>
      <c r="CJ19579" s="32" t="str">
        <f t="shared" si="2286"/>
        <v/>
      </c>
      <c r="CK19579" s="32" t="str">
        <f t="shared" si="2287"/>
        <v/>
      </c>
      <c r="CL19579" s="32" t="str">
        <f t="shared" si="2288"/>
        <v/>
      </c>
      <c r="CM19579" s="32" t="str">
        <f t="shared" si="2289"/>
        <v/>
      </c>
      <c r="CN19579" s="32" t="str">
        <f t="shared" si="2290"/>
        <v/>
      </c>
    </row>
    <row r="19580" spans="71:92" x14ac:dyDescent="0.3">
      <c r="BS19580" s="32" t="str">
        <f>IF(Kiadasi_kiseroiv!$K$2=BT19580,BV19580,"")</f>
        <v/>
      </c>
      <c r="BT19580" s="34" t="str">
        <f t="shared" si="2273"/>
        <v/>
      </c>
      <c r="BU19580" s="32" t="str">
        <f t="shared" si="2274"/>
        <v/>
      </c>
      <c r="BV19580" s="32" t="str">
        <f t="shared" si="2275"/>
        <v/>
      </c>
      <c r="BW19580" s="32" t="str">
        <f t="shared" si="2276"/>
        <v/>
      </c>
      <c r="BX19580" s="32" t="str">
        <f t="shared" si="2277"/>
        <v/>
      </c>
      <c r="BY19580" s="32" t="str">
        <f t="shared" si="2278"/>
        <v/>
      </c>
      <c r="BZ19580" s="32" t="str">
        <f t="shared" si="2279"/>
        <v/>
      </c>
      <c r="CA19580" s="32" t="str">
        <f t="shared" si="2280"/>
        <v/>
      </c>
      <c r="CB19580" s="33">
        <f>IF(COUNTIF($CD$7:CD19580,CD19580)=1,CD19580,CD19580+COUNTIF($CD$6:CD19579,CD19580))</f>
        <v>62072</v>
      </c>
      <c r="CC19580" s="34">
        <f t="shared" si="2281"/>
        <v>55153</v>
      </c>
      <c r="CD19580" s="32">
        <f t="shared" si="2282"/>
        <v>55153</v>
      </c>
      <c r="CE19580" s="32">
        <f t="shared" si="2283"/>
        <v>0</v>
      </c>
      <c r="CF19580" s="32">
        <f t="shared" si="2284"/>
        <v>0</v>
      </c>
      <c r="CG19580" s="32" t="str">
        <f t="shared" si="2285"/>
        <v/>
      </c>
      <c r="CH19580" s="32">
        <v>75</v>
      </c>
      <c r="CI19580" s="32" t="s">
        <v>16</v>
      </c>
      <c r="CJ19580" s="32" t="str">
        <f t="shared" si="2286"/>
        <v/>
      </c>
      <c r="CK19580" s="32" t="str">
        <f t="shared" si="2287"/>
        <v/>
      </c>
      <c r="CL19580" s="32" t="str">
        <f t="shared" si="2288"/>
        <v/>
      </c>
      <c r="CM19580" s="32" t="str">
        <f t="shared" si="2289"/>
        <v/>
      </c>
      <c r="CN19580" s="32" t="str">
        <f t="shared" si="2290"/>
        <v/>
      </c>
    </row>
    <row r="19581" spans="71:92" x14ac:dyDescent="0.3">
      <c r="BS19581" s="32" t="str">
        <f>IF(Kiadasi_kiseroiv!$K$2=BT19581,BV19581,"")</f>
        <v/>
      </c>
      <c r="BT19581" s="34" t="str">
        <f t="shared" si="2273"/>
        <v/>
      </c>
      <c r="BU19581" s="32" t="str">
        <f t="shared" si="2274"/>
        <v/>
      </c>
      <c r="BV19581" s="32" t="str">
        <f t="shared" si="2275"/>
        <v/>
      </c>
      <c r="BW19581" s="32" t="str">
        <f t="shared" si="2276"/>
        <v/>
      </c>
      <c r="BX19581" s="32" t="str">
        <f t="shared" si="2277"/>
        <v/>
      </c>
      <c r="BY19581" s="32" t="str">
        <f t="shared" si="2278"/>
        <v/>
      </c>
      <c r="BZ19581" s="32" t="str">
        <f t="shared" si="2279"/>
        <v/>
      </c>
      <c r="CA19581" s="32" t="str">
        <f t="shared" si="2280"/>
        <v/>
      </c>
      <c r="CB19581" s="33">
        <f>IF(COUNTIF($CD$7:CD19581,CD19581)=1,CD19581,CD19581+COUNTIF($CD$6:CD19580,CD19581))</f>
        <v>62073</v>
      </c>
      <c r="CC19581" s="34">
        <f t="shared" si="2281"/>
        <v>55153</v>
      </c>
      <c r="CD19581" s="32">
        <f t="shared" si="2282"/>
        <v>55153</v>
      </c>
      <c r="CE19581" s="32">
        <f t="shared" si="2283"/>
        <v>0</v>
      </c>
      <c r="CF19581" s="32">
        <f t="shared" si="2284"/>
        <v>0</v>
      </c>
      <c r="CG19581" s="32" t="str">
        <f t="shared" si="2285"/>
        <v/>
      </c>
      <c r="CH19581" s="32">
        <v>76</v>
      </c>
      <c r="CI19581" s="32" t="s">
        <v>16</v>
      </c>
      <c r="CJ19581" s="32" t="str">
        <f t="shared" si="2286"/>
        <v/>
      </c>
      <c r="CK19581" s="32" t="str">
        <f t="shared" si="2287"/>
        <v/>
      </c>
      <c r="CL19581" s="32" t="str">
        <f t="shared" si="2288"/>
        <v/>
      </c>
      <c r="CM19581" s="32" t="str">
        <f t="shared" si="2289"/>
        <v/>
      </c>
      <c r="CN19581" s="32" t="str">
        <f t="shared" si="2290"/>
        <v/>
      </c>
    </row>
    <row r="19582" spans="71:92" x14ac:dyDescent="0.3">
      <c r="BS19582" s="32" t="str">
        <f>IF(Kiadasi_kiseroiv!$K$2=BT19582,BV19582,"")</f>
        <v/>
      </c>
      <c r="BT19582" s="34" t="str">
        <f t="shared" si="2273"/>
        <v/>
      </c>
      <c r="BU19582" s="32" t="str">
        <f t="shared" si="2274"/>
        <v/>
      </c>
      <c r="BV19582" s="32" t="str">
        <f t="shared" si="2275"/>
        <v/>
      </c>
      <c r="BW19582" s="32" t="str">
        <f t="shared" si="2276"/>
        <v/>
      </c>
      <c r="BX19582" s="32" t="str">
        <f t="shared" si="2277"/>
        <v/>
      </c>
      <c r="BY19582" s="32" t="str">
        <f t="shared" si="2278"/>
        <v/>
      </c>
      <c r="BZ19582" s="32" t="str">
        <f t="shared" si="2279"/>
        <v/>
      </c>
      <c r="CA19582" s="32" t="str">
        <f t="shared" si="2280"/>
        <v/>
      </c>
      <c r="CB19582" s="33">
        <f>IF(COUNTIF($CD$7:CD19582,CD19582)=1,CD19582,CD19582+COUNTIF($CD$6:CD19581,CD19582))</f>
        <v>62074</v>
      </c>
      <c r="CC19582" s="34">
        <f t="shared" si="2281"/>
        <v>55153</v>
      </c>
      <c r="CD19582" s="32">
        <f t="shared" si="2282"/>
        <v>55153</v>
      </c>
      <c r="CE19582" s="32">
        <f t="shared" si="2283"/>
        <v>0</v>
      </c>
      <c r="CF19582" s="32">
        <f t="shared" si="2284"/>
        <v>0</v>
      </c>
      <c r="CG19582" s="32" t="str">
        <f t="shared" si="2285"/>
        <v/>
      </c>
      <c r="CH19582" s="32">
        <v>77</v>
      </c>
      <c r="CI19582" s="32" t="s">
        <v>16</v>
      </c>
      <c r="CJ19582" s="32" t="str">
        <f t="shared" si="2286"/>
        <v/>
      </c>
      <c r="CK19582" s="32" t="str">
        <f t="shared" si="2287"/>
        <v/>
      </c>
      <c r="CL19582" s="32" t="str">
        <f t="shared" si="2288"/>
        <v/>
      </c>
      <c r="CM19582" s="32" t="str">
        <f t="shared" si="2289"/>
        <v/>
      </c>
      <c r="CN19582" s="32" t="str">
        <f t="shared" si="2290"/>
        <v/>
      </c>
    </row>
    <row r="19583" spans="71:92" x14ac:dyDescent="0.3">
      <c r="BS19583" s="32" t="str">
        <f>IF(Kiadasi_kiseroiv!$K$2=BT19583,BV19583,"")</f>
        <v/>
      </c>
      <c r="BT19583" s="34" t="str">
        <f t="shared" si="2273"/>
        <v/>
      </c>
      <c r="BU19583" s="32" t="str">
        <f t="shared" si="2274"/>
        <v/>
      </c>
      <c r="BV19583" s="32" t="str">
        <f t="shared" si="2275"/>
        <v/>
      </c>
      <c r="BW19583" s="32" t="str">
        <f t="shared" si="2276"/>
        <v/>
      </c>
      <c r="BX19583" s="32" t="str">
        <f t="shared" si="2277"/>
        <v/>
      </c>
      <c r="BY19583" s="32" t="str">
        <f t="shared" si="2278"/>
        <v/>
      </c>
      <c r="BZ19583" s="32" t="str">
        <f t="shared" si="2279"/>
        <v/>
      </c>
      <c r="CA19583" s="32" t="str">
        <f t="shared" si="2280"/>
        <v/>
      </c>
      <c r="CB19583" s="33">
        <f>IF(COUNTIF($CD$7:CD19583,CD19583)=1,CD19583,CD19583+COUNTIF($CD$6:CD19582,CD19583))</f>
        <v>62075</v>
      </c>
      <c r="CC19583" s="34">
        <f t="shared" si="2281"/>
        <v>55153</v>
      </c>
      <c r="CD19583" s="32">
        <f t="shared" si="2282"/>
        <v>55153</v>
      </c>
      <c r="CE19583" s="32">
        <f t="shared" si="2283"/>
        <v>0</v>
      </c>
      <c r="CF19583" s="32">
        <f t="shared" si="2284"/>
        <v>0</v>
      </c>
      <c r="CG19583" s="32" t="str">
        <f t="shared" si="2285"/>
        <v/>
      </c>
      <c r="CH19583" s="32">
        <v>78</v>
      </c>
      <c r="CI19583" s="32" t="s">
        <v>16</v>
      </c>
      <c r="CJ19583" s="32" t="str">
        <f t="shared" si="2286"/>
        <v/>
      </c>
      <c r="CK19583" s="32" t="str">
        <f t="shared" si="2287"/>
        <v/>
      </c>
      <c r="CL19583" s="32" t="str">
        <f t="shared" si="2288"/>
        <v/>
      </c>
      <c r="CM19583" s="32" t="str">
        <f t="shared" si="2289"/>
        <v/>
      </c>
      <c r="CN19583" s="32" t="str">
        <f t="shared" si="2290"/>
        <v/>
      </c>
    </row>
    <row r="19584" spans="71:92" x14ac:dyDescent="0.3">
      <c r="BS19584" s="32" t="str">
        <f>IF(Kiadasi_kiseroiv!$K$2=BT19584,BV19584,"")</f>
        <v/>
      </c>
      <c r="BT19584" s="34" t="str">
        <f t="shared" si="2273"/>
        <v/>
      </c>
      <c r="BU19584" s="32" t="str">
        <f t="shared" si="2274"/>
        <v/>
      </c>
      <c r="BV19584" s="32" t="str">
        <f t="shared" si="2275"/>
        <v/>
      </c>
      <c r="BW19584" s="32" t="str">
        <f t="shared" si="2276"/>
        <v/>
      </c>
      <c r="BX19584" s="32" t="str">
        <f t="shared" si="2277"/>
        <v/>
      </c>
      <c r="BY19584" s="32" t="str">
        <f t="shared" si="2278"/>
        <v/>
      </c>
      <c r="BZ19584" s="32" t="str">
        <f t="shared" si="2279"/>
        <v/>
      </c>
      <c r="CA19584" s="32" t="str">
        <f t="shared" si="2280"/>
        <v/>
      </c>
      <c r="CB19584" s="33">
        <f>IF(COUNTIF($CD$7:CD19584,CD19584)=1,CD19584,CD19584+COUNTIF($CD$6:CD19583,CD19584))</f>
        <v>62076</v>
      </c>
      <c r="CC19584" s="34">
        <f t="shared" si="2281"/>
        <v>55153</v>
      </c>
      <c r="CD19584" s="32">
        <f t="shared" si="2282"/>
        <v>55153</v>
      </c>
      <c r="CE19584" s="32">
        <f t="shared" si="2283"/>
        <v>0</v>
      </c>
      <c r="CF19584" s="32">
        <f t="shared" si="2284"/>
        <v>0</v>
      </c>
      <c r="CG19584" s="32" t="str">
        <f t="shared" si="2285"/>
        <v/>
      </c>
      <c r="CH19584" s="32">
        <v>79</v>
      </c>
      <c r="CI19584" s="32" t="s">
        <v>16</v>
      </c>
      <c r="CJ19584" s="32" t="str">
        <f t="shared" si="2286"/>
        <v/>
      </c>
      <c r="CK19584" s="32" t="str">
        <f t="shared" si="2287"/>
        <v/>
      </c>
      <c r="CL19584" s="32" t="str">
        <f t="shared" si="2288"/>
        <v/>
      </c>
      <c r="CM19584" s="32" t="str">
        <f t="shared" si="2289"/>
        <v/>
      </c>
      <c r="CN19584" s="32" t="str">
        <f t="shared" si="2290"/>
        <v/>
      </c>
    </row>
    <row r="19585" spans="71:92" x14ac:dyDescent="0.3">
      <c r="BS19585" s="32" t="str">
        <f>IF(Kiadasi_kiseroiv!$K$2=BT19585,BV19585,"")</f>
        <v/>
      </c>
      <c r="BT19585" s="34" t="str">
        <f t="shared" si="2273"/>
        <v/>
      </c>
      <c r="BU19585" s="32" t="str">
        <f t="shared" si="2274"/>
        <v/>
      </c>
      <c r="BV19585" s="32" t="str">
        <f t="shared" si="2275"/>
        <v/>
      </c>
      <c r="BW19585" s="32" t="str">
        <f t="shared" si="2276"/>
        <v/>
      </c>
      <c r="BX19585" s="32" t="str">
        <f t="shared" si="2277"/>
        <v/>
      </c>
      <c r="BY19585" s="32" t="str">
        <f t="shared" si="2278"/>
        <v/>
      </c>
      <c r="BZ19585" s="32" t="str">
        <f t="shared" si="2279"/>
        <v/>
      </c>
      <c r="CA19585" s="32" t="str">
        <f t="shared" si="2280"/>
        <v/>
      </c>
      <c r="CB19585" s="33">
        <f>IF(COUNTIF($CD$7:CD19585,CD19585)=1,CD19585,CD19585+COUNTIF($CD$6:CD19584,CD19585))</f>
        <v>62077</v>
      </c>
      <c r="CC19585" s="34">
        <f t="shared" si="2281"/>
        <v>55153</v>
      </c>
      <c r="CD19585" s="32">
        <f t="shared" si="2282"/>
        <v>55153</v>
      </c>
      <c r="CE19585" s="32">
        <f t="shared" si="2283"/>
        <v>0</v>
      </c>
      <c r="CF19585" s="32">
        <f t="shared" si="2284"/>
        <v>0</v>
      </c>
      <c r="CG19585" s="32" t="str">
        <f t="shared" si="2285"/>
        <v/>
      </c>
      <c r="CH19585" s="32">
        <v>80</v>
      </c>
      <c r="CI19585" s="32" t="s">
        <v>16</v>
      </c>
      <c r="CJ19585" s="32" t="str">
        <f t="shared" si="2286"/>
        <v/>
      </c>
      <c r="CK19585" s="32" t="str">
        <f t="shared" si="2287"/>
        <v/>
      </c>
      <c r="CL19585" s="32" t="str">
        <f t="shared" si="2288"/>
        <v/>
      </c>
      <c r="CM19585" s="32" t="str">
        <f t="shared" si="2289"/>
        <v/>
      </c>
      <c r="CN19585" s="32" t="str">
        <f t="shared" si="2290"/>
        <v/>
      </c>
    </row>
    <row r="19586" spans="71:92" x14ac:dyDescent="0.3">
      <c r="BS19586" s="32" t="str">
        <f>IF(Kiadasi_kiseroiv!$K$2=BT19586,BV19586,"")</f>
        <v/>
      </c>
      <c r="BT19586" s="34" t="str">
        <f t="shared" si="2273"/>
        <v/>
      </c>
      <c r="BU19586" s="32" t="str">
        <f t="shared" si="2274"/>
        <v/>
      </c>
      <c r="BV19586" s="32" t="str">
        <f t="shared" si="2275"/>
        <v/>
      </c>
      <c r="BW19586" s="32" t="str">
        <f t="shared" si="2276"/>
        <v/>
      </c>
      <c r="BX19586" s="32" t="str">
        <f t="shared" si="2277"/>
        <v/>
      </c>
      <c r="BY19586" s="32" t="str">
        <f t="shared" si="2278"/>
        <v/>
      </c>
      <c r="BZ19586" s="32" t="str">
        <f t="shared" si="2279"/>
        <v/>
      </c>
      <c r="CA19586" s="32" t="str">
        <f t="shared" si="2280"/>
        <v/>
      </c>
      <c r="CB19586" s="33">
        <f>IF(COUNTIF($CD$7:CD19586,CD19586)=1,CD19586,CD19586+COUNTIF($CD$6:CD19585,CD19586))</f>
        <v>62078</v>
      </c>
      <c r="CC19586" s="34">
        <f t="shared" si="2281"/>
        <v>55153</v>
      </c>
      <c r="CD19586" s="32">
        <f t="shared" si="2282"/>
        <v>55153</v>
      </c>
      <c r="CE19586" s="32">
        <f t="shared" si="2283"/>
        <v>0</v>
      </c>
      <c r="CF19586" s="32">
        <f t="shared" si="2284"/>
        <v>0</v>
      </c>
      <c r="CG19586" s="32" t="str">
        <f t="shared" si="2285"/>
        <v/>
      </c>
      <c r="CH19586" s="32">
        <v>81</v>
      </c>
      <c r="CI19586" s="32" t="s">
        <v>16</v>
      </c>
      <c r="CJ19586" s="32" t="str">
        <f t="shared" si="2286"/>
        <v/>
      </c>
      <c r="CK19586" s="32" t="str">
        <f t="shared" si="2287"/>
        <v/>
      </c>
      <c r="CL19586" s="32" t="str">
        <f t="shared" si="2288"/>
        <v/>
      </c>
      <c r="CM19586" s="32" t="str">
        <f t="shared" si="2289"/>
        <v/>
      </c>
      <c r="CN19586" s="32" t="str">
        <f t="shared" si="2290"/>
        <v/>
      </c>
    </row>
    <row r="19587" spans="71:92" x14ac:dyDescent="0.3">
      <c r="BS19587" s="32" t="str">
        <f>IF(Kiadasi_kiseroiv!$K$2=BT19587,BV19587,"")</f>
        <v/>
      </c>
      <c r="BT19587" s="34" t="str">
        <f t="shared" si="2273"/>
        <v/>
      </c>
      <c r="BU19587" s="32" t="str">
        <f t="shared" si="2274"/>
        <v/>
      </c>
      <c r="BV19587" s="32" t="str">
        <f t="shared" si="2275"/>
        <v/>
      </c>
      <c r="BW19587" s="32" t="str">
        <f t="shared" si="2276"/>
        <v/>
      </c>
      <c r="BX19587" s="32" t="str">
        <f t="shared" si="2277"/>
        <v/>
      </c>
      <c r="BY19587" s="32" t="str">
        <f t="shared" si="2278"/>
        <v/>
      </c>
      <c r="BZ19587" s="32" t="str">
        <f t="shared" si="2279"/>
        <v/>
      </c>
      <c r="CA19587" s="32" t="str">
        <f t="shared" si="2280"/>
        <v/>
      </c>
      <c r="CB19587" s="33">
        <f>IF(COUNTIF($CD$7:CD19587,CD19587)=1,CD19587,CD19587+COUNTIF($CD$6:CD19586,CD19587))</f>
        <v>62079</v>
      </c>
      <c r="CC19587" s="34">
        <f t="shared" si="2281"/>
        <v>55153</v>
      </c>
      <c r="CD19587" s="32">
        <f t="shared" si="2282"/>
        <v>55153</v>
      </c>
      <c r="CE19587" s="32">
        <f t="shared" si="2283"/>
        <v>0</v>
      </c>
      <c r="CF19587" s="32">
        <f t="shared" si="2284"/>
        <v>0</v>
      </c>
      <c r="CG19587" s="32" t="str">
        <f t="shared" si="2285"/>
        <v/>
      </c>
      <c r="CH19587" s="32">
        <v>82</v>
      </c>
      <c r="CI19587" s="32" t="s">
        <v>16</v>
      </c>
      <c r="CJ19587" s="32" t="str">
        <f t="shared" si="2286"/>
        <v/>
      </c>
      <c r="CK19587" s="32" t="str">
        <f t="shared" si="2287"/>
        <v/>
      </c>
      <c r="CL19587" s="32" t="str">
        <f t="shared" si="2288"/>
        <v/>
      </c>
      <c r="CM19587" s="32" t="str">
        <f t="shared" si="2289"/>
        <v/>
      </c>
      <c r="CN19587" s="32" t="str">
        <f t="shared" si="2290"/>
        <v/>
      </c>
    </row>
    <row r="19588" spans="71:92" x14ac:dyDescent="0.3">
      <c r="BS19588" s="32" t="str">
        <f>IF(Kiadasi_kiseroiv!$K$2=BT19588,BV19588,"")</f>
        <v/>
      </c>
      <c r="BT19588" s="34" t="str">
        <f t="shared" si="2273"/>
        <v/>
      </c>
      <c r="BU19588" s="32" t="str">
        <f t="shared" si="2274"/>
        <v/>
      </c>
      <c r="BV19588" s="32" t="str">
        <f t="shared" si="2275"/>
        <v/>
      </c>
      <c r="BW19588" s="32" t="str">
        <f t="shared" si="2276"/>
        <v/>
      </c>
      <c r="BX19588" s="32" t="str">
        <f t="shared" si="2277"/>
        <v/>
      </c>
      <c r="BY19588" s="32" t="str">
        <f t="shared" si="2278"/>
        <v/>
      </c>
      <c r="BZ19588" s="32" t="str">
        <f t="shared" si="2279"/>
        <v/>
      </c>
      <c r="CA19588" s="32" t="str">
        <f t="shared" si="2280"/>
        <v/>
      </c>
      <c r="CB19588" s="33">
        <f>IF(COUNTIF($CD$7:CD19588,CD19588)=1,CD19588,CD19588+COUNTIF($CD$6:CD19587,CD19588))</f>
        <v>62080</v>
      </c>
      <c r="CC19588" s="34">
        <f t="shared" si="2281"/>
        <v>55153</v>
      </c>
      <c r="CD19588" s="32">
        <f t="shared" si="2282"/>
        <v>55153</v>
      </c>
      <c r="CE19588" s="32">
        <f t="shared" si="2283"/>
        <v>0</v>
      </c>
      <c r="CF19588" s="32">
        <f t="shared" si="2284"/>
        <v>0</v>
      </c>
      <c r="CG19588" s="32" t="str">
        <f t="shared" si="2285"/>
        <v/>
      </c>
      <c r="CH19588" s="32">
        <v>83</v>
      </c>
      <c r="CI19588" s="32" t="s">
        <v>16</v>
      </c>
      <c r="CJ19588" s="32" t="str">
        <f t="shared" si="2286"/>
        <v/>
      </c>
      <c r="CK19588" s="32" t="str">
        <f t="shared" si="2287"/>
        <v/>
      </c>
      <c r="CL19588" s="32" t="str">
        <f t="shared" si="2288"/>
        <v/>
      </c>
      <c r="CM19588" s="32" t="str">
        <f t="shared" si="2289"/>
        <v/>
      </c>
      <c r="CN19588" s="32" t="str">
        <f t="shared" si="2290"/>
        <v/>
      </c>
    </row>
    <row r="19589" spans="71:92" x14ac:dyDescent="0.3">
      <c r="BS19589" s="32" t="str">
        <f>IF(Kiadasi_kiseroiv!$K$2=BT19589,BV19589,"")</f>
        <v/>
      </c>
      <c r="BT19589" s="34" t="str">
        <f t="shared" si="2273"/>
        <v/>
      </c>
      <c r="BU19589" s="32" t="str">
        <f t="shared" si="2274"/>
        <v/>
      </c>
      <c r="BV19589" s="32" t="str">
        <f t="shared" si="2275"/>
        <v/>
      </c>
      <c r="BW19589" s="32" t="str">
        <f t="shared" si="2276"/>
        <v/>
      </c>
      <c r="BX19589" s="32" t="str">
        <f t="shared" si="2277"/>
        <v/>
      </c>
      <c r="BY19589" s="32" t="str">
        <f t="shared" si="2278"/>
        <v/>
      </c>
      <c r="BZ19589" s="32" t="str">
        <f t="shared" si="2279"/>
        <v/>
      </c>
      <c r="CA19589" s="32" t="str">
        <f t="shared" si="2280"/>
        <v/>
      </c>
      <c r="CB19589" s="33">
        <f>IF(COUNTIF($CD$7:CD19589,CD19589)=1,CD19589,CD19589+COUNTIF($CD$6:CD19588,CD19589))</f>
        <v>62081</v>
      </c>
      <c r="CC19589" s="34">
        <f t="shared" si="2281"/>
        <v>55153</v>
      </c>
      <c r="CD19589" s="32">
        <f t="shared" si="2282"/>
        <v>55153</v>
      </c>
      <c r="CE19589" s="32">
        <f t="shared" si="2283"/>
        <v>0</v>
      </c>
      <c r="CF19589" s="32">
        <f t="shared" si="2284"/>
        <v>0</v>
      </c>
      <c r="CG19589" s="32" t="str">
        <f t="shared" si="2285"/>
        <v/>
      </c>
      <c r="CH19589" s="32">
        <v>84</v>
      </c>
      <c r="CI19589" s="32" t="s">
        <v>16</v>
      </c>
      <c r="CJ19589" s="32" t="str">
        <f t="shared" si="2286"/>
        <v/>
      </c>
      <c r="CK19589" s="32" t="str">
        <f t="shared" si="2287"/>
        <v/>
      </c>
      <c r="CL19589" s="32" t="str">
        <f t="shared" si="2288"/>
        <v/>
      </c>
      <c r="CM19589" s="32" t="str">
        <f t="shared" si="2289"/>
        <v/>
      </c>
      <c r="CN19589" s="32" t="str">
        <f t="shared" si="2290"/>
        <v/>
      </c>
    </row>
    <row r="19590" spans="71:92" x14ac:dyDescent="0.3">
      <c r="BS19590" s="32" t="str">
        <f>IF(Kiadasi_kiseroiv!$K$2=BT19590,BV19590,"")</f>
        <v/>
      </c>
      <c r="BT19590" s="34" t="str">
        <f t="shared" si="2273"/>
        <v/>
      </c>
      <c r="BU19590" s="32" t="str">
        <f t="shared" si="2274"/>
        <v/>
      </c>
      <c r="BV19590" s="32" t="str">
        <f t="shared" si="2275"/>
        <v/>
      </c>
      <c r="BW19590" s="32" t="str">
        <f t="shared" si="2276"/>
        <v/>
      </c>
      <c r="BX19590" s="32" t="str">
        <f t="shared" si="2277"/>
        <v/>
      </c>
      <c r="BY19590" s="32" t="str">
        <f t="shared" si="2278"/>
        <v/>
      </c>
      <c r="BZ19590" s="32" t="str">
        <f t="shared" si="2279"/>
        <v/>
      </c>
      <c r="CA19590" s="32" t="str">
        <f t="shared" si="2280"/>
        <v/>
      </c>
      <c r="CB19590" s="33">
        <f>IF(COUNTIF($CD$7:CD19590,CD19590)=1,CD19590,CD19590+COUNTIF($CD$6:CD19589,CD19590))</f>
        <v>62082</v>
      </c>
      <c r="CC19590" s="34">
        <f t="shared" si="2281"/>
        <v>55153</v>
      </c>
      <c r="CD19590" s="32">
        <f t="shared" si="2282"/>
        <v>55153</v>
      </c>
      <c r="CE19590" s="32">
        <f t="shared" si="2283"/>
        <v>0</v>
      </c>
      <c r="CF19590" s="32">
        <f t="shared" si="2284"/>
        <v>0</v>
      </c>
      <c r="CG19590" s="32" t="str">
        <f t="shared" si="2285"/>
        <v/>
      </c>
      <c r="CH19590" s="32">
        <v>85</v>
      </c>
      <c r="CI19590" s="32" t="s">
        <v>16</v>
      </c>
      <c r="CJ19590" s="32" t="str">
        <f t="shared" si="2286"/>
        <v/>
      </c>
      <c r="CK19590" s="32" t="str">
        <f t="shared" si="2287"/>
        <v/>
      </c>
      <c r="CL19590" s="32" t="str">
        <f t="shared" si="2288"/>
        <v/>
      </c>
      <c r="CM19590" s="32" t="str">
        <f t="shared" si="2289"/>
        <v/>
      </c>
      <c r="CN19590" s="32" t="str">
        <f t="shared" si="2290"/>
        <v/>
      </c>
    </row>
    <row r="19591" spans="71:92" x14ac:dyDescent="0.3">
      <c r="BS19591" s="32" t="str">
        <f>IF(Kiadasi_kiseroiv!$K$2=BT19591,BV19591,"")</f>
        <v/>
      </c>
      <c r="BT19591" s="34" t="str">
        <f t="shared" si="2273"/>
        <v/>
      </c>
      <c r="BU19591" s="32" t="str">
        <f t="shared" si="2274"/>
        <v/>
      </c>
      <c r="BV19591" s="32" t="str">
        <f t="shared" si="2275"/>
        <v/>
      </c>
      <c r="BW19591" s="32" t="str">
        <f t="shared" si="2276"/>
        <v/>
      </c>
      <c r="BX19591" s="32" t="str">
        <f t="shared" si="2277"/>
        <v/>
      </c>
      <c r="BY19591" s="32" t="str">
        <f t="shared" si="2278"/>
        <v/>
      </c>
      <c r="BZ19591" s="32" t="str">
        <f t="shared" si="2279"/>
        <v/>
      </c>
      <c r="CA19591" s="32" t="str">
        <f t="shared" si="2280"/>
        <v/>
      </c>
      <c r="CB19591" s="33">
        <f>IF(COUNTIF($CD$7:CD19591,CD19591)=1,CD19591,CD19591+COUNTIF($CD$6:CD19590,CD19591))</f>
        <v>62083</v>
      </c>
      <c r="CC19591" s="34">
        <f t="shared" si="2281"/>
        <v>55153</v>
      </c>
      <c r="CD19591" s="32">
        <f t="shared" si="2282"/>
        <v>55153</v>
      </c>
      <c r="CE19591" s="32">
        <f t="shared" si="2283"/>
        <v>0</v>
      </c>
      <c r="CF19591" s="32">
        <f t="shared" si="2284"/>
        <v>0</v>
      </c>
      <c r="CG19591" s="32" t="str">
        <f t="shared" si="2285"/>
        <v/>
      </c>
      <c r="CH19591" s="32">
        <v>86</v>
      </c>
      <c r="CI19591" s="32" t="s">
        <v>16</v>
      </c>
      <c r="CJ19591" s="32" t="str">
        <f t="shared" si="2286"/>
        <v/>
      </c>
      <c r="CK19591" s="32" t="str">
        <f t="shared" si="2287"/>
        <v/>
      </c>
      <c r="CL19591" s="32" t="str">
        <f t="shared" si="2288"/>
        <v/>
      </c>
      <c r="CM19591" s="32" t="str">
        <f t="shared" si="2289"/>
        <v/>
      </c>
      <c r="CN19591" s="32" t="str">
        <f t="shared" si="2290"/>
        <v/>
      </c>
    </row>
    <row r="19592" spans="71:92" x14ac:dyDescent="0.3">
      <c r="BS19592" s="32" t="str">
        <f>IF(Kiadasi_kiseroiv!$K$2=BT19592,BV19592,"")</f>
        <v/>
      </c>
      <c r="BT19592" s="34" t="str">
        <f t="shared" si="2273"/>
        <v/>
      </c>
      <c r="BU19592" s="32" t="str">
        <f t="shared" si="2274"/>
        <v/>
      </c>
      <c r="BV19592" s="32" t="str">
        <f t="shared" si="2275"/>
        <v/>
      </c>
      <c r="BW19592" s="32" t="str">
        <f t="shared" si="2276"/>
        <v/>
      </c>
      <c r="BX19592" s="32" t="str">
        <f t="shared" si="2277"/>
        <v/>
      </c>
      <c r="BY19592" s="32" t="str">
        <f t="shared" si="2278"/>
        <v/>
      </c>
      <c r="BZ19592" s="32" t="str">
        <f t="shared" si="2279"/>
        <v/>
      </c>
      <c r="CA19592" s="32" t="str">
        <f t="shared" si="2280"/>
        <v/>
      </c>
      <c r="CB19592" s="33">
        <f>IF(COUNTIF($CD$7:CD19592,CD19592)=1,CD19592,CD19592+COUNTIF($CD$6:CD19591,CD19592))</f>
        <v>62084</v>
      </c>
      <c r="CC19592" s="34">
        <f t="shared" si="2281"/>
        <v>55153</v>
      </c>
      <c r="CD19592" s="32">
        <f t="shared" si="2282"/>
        <v>55153</v>
      </c>
      <c r="CE19592" s="32">
        <f t="shared" si="2283"/>
        <v>0</v>
      </c>
      <c r="CF19592" s="32">
        <f t="shared" si="2284"/>
        <v>0</v>
      </c>
      <c r="CG19592" s="32" t="str">
        <f t="shared" si="2285"/>
        <v/>
      </c>
      <c r="CH19592" s="32">
        <v>87</v>
      </c>
      <c r="CI19592" s="32" t="s">
        <v>16</v>
      </c>
      <c r="CJ19592" s="32" t="str">
        <f t="shared" si="2286"/>
        <v/>
      </c>
      <c r="CK19592" s="32" t="str">
        <f t="shared" si="2287"/>
        <v/>
      </c>
      <c r="CL19592" s="32" t="str">
        <f t="shared" si="2288"/>
        <v/>
      </c>
      <c r="CM19592" s="32" t="str">
        <f t="shared" si="2289"/>
        <v/>
      </c>
      <c r="CN19592" s="32" t="str">
        <f t="shared" si="2290"/>
        <v/>
      </c>
    </row>
    <row r="19593" spans="71:92" x14ac:dyDescent="0.3">
      <c r="BS19593" s="32" t="str">
        <f>IF(Kiadasi_kiseroiv!$K$2=BT19593,BV19593,"")</f>
        <v/>
      </c>
      <c r="BT19593" s="34" t="str">
        <f t="shared" si="2273"/>
        <v/>
      </c>
      <c r="BU19593" s="32" t="str">
        <f t="shared" si="2274"/>
        <v/>
      </c>
      <c r="BV19593" s="32" t="str">
        <f t="shared" si="2275"/>
        <v/>
      </c>
      <c r="BW19593" s="32" t="str">
        <f t="shared" si="2276"/>
        <v/>
      </c>
      <c r="BX19593" s="32" t="str">
        <f t="shared" si="2277"/>
        <v/>
      </c>
      <c r="BY19593" s="32" t="str">
        <f t="shared" si="2278"/>
        <v/>
      </c>
      <c r="BZ19593" s="32" t="str">
        <f t="shared" si="2279"/>
        <v/>
      </c>
      <c r="CA19593" s="32" t="str">
        <f t="shared" si="2280"/>
        <v/>
      </c>
      <c r="CB19593" s="33">
        <f>IF(COUNTIF($CD$7:CD19593,CD19593)=1,CD19593,CD19593+COUNTIF($CD$6:CD19592,CD19593))</f>
        <v>62085</v>
      </c>
      <c r="CC19593" s="34">
        <f t="shared" si="2281"/>
        <v>55153</v>
      </c>
      <c r="CD19593" s="32">
        <f t="shared" si="2282"/>
        <v>55153</v>
      </c>
      <c r="CE19593" s="32">
        <f t="shared" si="2283"/>
        <v>0</v>
      </c>
      <c r="CF19593" s="32">
        <f t="shared" si="2284"/>
        <v>0</v>
      </c>
      <c r="CG19593" s="32" t="str">
        <f t="shared" si="2285"/>
        <v/>
      </c>
      <c r="CH19593" s="32">
        <v>88</v>
      </c>
      <c r="CI19593" s="32" t="s">
        <v>16</v>
      </c>
      <c r="CJ19593" s="32" t="str">
        <f t="shared" si="2286"/>
        <v/>
      </c>
      <c r="CK19593" s="32" t="str">
        <f t="shared" si="2287"/>
        <v/>
      </c>
      <c r="CL19593" s="32" t="str">
        <f t="shared" si="2288"/>
        <v/>
      </c>
      <c r="CM19593" s="32" t="str">
        <f t="shared" si="2289"/>
        <v/>
      </c>
      <c r="CN19593" s="32" t="str">
        <f t="shared" si="2290"/>
        <v/>
      </c>
    </row>
    <row r="19594" spans="71:92" x14ac:dyDescent="0.3">
      <c r="BS19594" s="32" t="str">
        <f>IF(Kiadasi_kiseroiv!$K$2=BT19594,BV19594,"")</f>
        <v/>
      </c>
      <c r="BT19594" s="34" t="str">
        <f t="shared" si="2273"/>
        <v/>
      </c>
      <c r="BU19594" s="32" t="str">
        <f t="shared" si="2274"/>
        <v/>
      </c>
      <c r="BV19594" s="32" t="str">
        <f t="shared" si="2275"/>
        <v/>
      </c>
      <c r="BW19594" s="32" t="str">
        <f t="shared" si="2276"/>
        <v/>
      </c>
      <c r="BX19594" s="32" t="str">
        <f t="shared" si="2277"/>
        <v/>
      </c>
      <c r="BY19594" s="32" t="str">
        <f t="shared" si="2278"/>
        <v/>
      </c>
      <c r="BZ19594" s="32" t="str">
        <f t="shared" si="2279"/>
        <v/>
      </c>
      <c r="CA19594" s="32" t="str">
        <f t="shared" si="2280"/>
        <v/>
      </c>
      <c r="CB19594" s="33">
        <f>IF(COUNTIF($CD$7:CD19594,CD19594)=1,CD19594,CD19594+COUNTIF($CD$6:CD19593,CD19594))</f>
        <v>62086</v>
      </c>
      <c r="CC19594" s="34">
        <f t="shared" si="2281"/>
        <v>55153</v>
      </c>
      <c r="CD19594" s="32">
        <f t="shared" si="2282"/>
        <v>55153</v>
      </c>
      <c r="CE19594" s="32">
        <f t="shared" si="2283"/>
        <v>0</v>
      </c>
      <c r="CF19594" s="32">
        <f t="shared" si="2284"/>
        <v>0</v>
      </c>
      <c r="CG19594" s="32" t="str">
        <f t="shared" si="2285"/>
        <v/>
      </c>
      <c r="CH19594" s="32">
        <v>89</v>
      </c>
      <c r="CI19594" s="32" t="s">
        <v>16</v>
      </c>
      <c r="CJ19594" s="32" t="str">
        <f t="shared" si="2286"/>
        <v/>
      </c>
      <c r="CK19594" s="32" t="str">
        <f t="shared" si="2287"/>
        <v/>
      </c>
      <c r="CL19594" s="32" t="str">
        <f t="shared" si="2288"/>
        <v/>
      </c>
      <c r="CM19594" s="32" t="str">
        <f t="shared" si="2289"/>
        <v/>
      </c>
      <c r="CN19594" s="32" t="str">
        <f t="shared" si="2290"/>
        <v/>
      </c>
    </row>
    <row r="19595" spans="71:92" x14ac:dyDescent="0.3">
      <c r="BS19595" s="32" t="str">
        <f>IF(Kiadasi_kiseroiv!$K$2=BT19595,BV19595,"")</f>
        <v/>
      </c>
      <c r="BT19595" s="34" t="str">
        <f t="shared" si="2273"/>
        <v/>
      </c>
      <c r="BU19595" s="32" t="str">
        <f t="shared" si="2274"/>
        <v/>
      </c>
      <c r="BV19595" s="32" t="str">
        <f t="shared" si="2275"/>
        <v/>
      </c>
      <c r="BW19595" s="32" t="str">
        <f t="shared" si="2276"/>
        <v/>
      </c>
      <c r="BX19595" s="32" t="str">
        <f t="shared" si="2277"/>
        <v/>
      </c>
      <c r="BY19595" s="32" t="str">
        <f t="shared" si="2278"/>
        <v/>
      </c>
      <c r="BZ19595" s="32" t="str">
        <f t="shared" si="2279"/>
        <v/>
      </c>
      <c r="CA19595" s="32" t="str">
        <f t="shared" si="2280"/>
        <v/>
      </c>
      <c r="CB19595" s="33">
        <f>IF(COUNTIF($CD$7:CD19595,CD19595)=1,CD19595,CD19595+COUNTIF($CD$6:CD19594,CD19595))</f>
        <v>62087</v>
      </c>
      <c r="CC19595" s="34">
        <f t="shared" si="2281"/>
        <v>55153</v>
      </c>
      <c r="CD19595" s="32">
        <f t="shared" si="2282"/>
        <v>55153</v>
      </c>
      <c r="CE19595" s="32">
        <f t="shared" si="2283"/>
        <v>0</v>
      </c>
      <c r="CF19595" s="32">
        <f t="shared" si="2284"/>
        <v>0</v>
      </c>
      <c r="CG19595" s="32" t="str">
        <f t="shared" si="2285"/>
        <v/>
      </c>
      <c r="CH19595" s="32">
        <v>90</v>
      </c>
      <c r="CI19595" s="32" t="s">
        <v>16</v>
      </c>
      <c r="CJ19595" s="32" t="str">
        <f t="shared" si="2286"/>
        <v/>
      </c>
      <c r="CK19595" s="32" t="str">
        <f t="shared" si="2287"/>
        <v/>
      </c>
      <c r="CL19595" s="32" t="str">
        <f t="shared" si="2288"/>
        <v/>
      </c>
      <c r="CM19595" s="32" t="str">
        <f t="shared" si="2289"/>
        <v/>
      </c>
      <c r="CN19595" s="32" t="str">
        <f t="shared" si="2290"/>
        <v/>
      </c>
    </row>
    <row r="19596" spans="71:92" x14ac:dyDescent="0.3">
      <c r="BS19596" s="32" t="str">
        <f>IF(Kiadasi_kiseroiv!$K$2=BT19596,BV19596,"")</f>
        <v/>
      </c>
      <c r="BT19596" s="34" t="str">
        <f t="shared" si="2273"/>
        <v/>
      </c>
      <c r="BU19596" s="32" t="str">
        <f t="shared" si="2274"/>
        <v/>
      </c>
      <c r="BV19596" s="32" t="str">
        <f t="shared" si="2275"/>
        <v/>
      </c>
      <c r="BW19596" s="32" t="str">
        <f t="shared" si="2276"/>
        <v/>
      </c>
      <c r="BX19596" s="32" t="str">
        <f t="shared" si="2277"/>
        <v/>
      </c>
      <c r="BY19596" s="32" t="str">
        <f t="shared" si="2278"/>
        <v/>
      </c>
      <c r="BZ19596" s="32" t="str">
        <f t="shared" si="2279"/>
        <v/>
      </c>
      <c r="CA19596" s="32" t="str">
        <f t="shared" si="2280"/>
        <v/>
      </c>
      <c r="CB19596" s="33">
        <f>IF(COUNTIF($CD$7:CD19596,CD19596)=1,CD19596,CD19596+COUNTIF($CD$6:CD19595,CD19596))</f>
        <v>62088</v>
      </c>
      <c r="CC19596" s="34">
        <f t="shared" si="2281"/>
        <v>55153</v>
      </c>
      <c r="CD19596" s="32">
        <f t="shared" si="2282"/>
        <v>55153</v>
      </c>
      <c r="CE19596" s="32">
        <f t="shared" si="2283"/>
        <v>0</v>
      </c>
      <c r="CF19596" s="32">
        <f t="shared" si="2284"/>
        <v>0</v>
      </c>
      <c r="CG19596" s="32" t="str">
        <f t="shared" si="2285"/>
        <v/>
      </c>
      <c r="CH19596" s="32">
        <v>91</v>
      </c>
      <c r="CI19596" s="32" t="s">
        <v>16</v>
      </c>
      <c r="CJ19596" s="32" t="str">
        <f t="shared" si="2286"/>
        <v/>
      </c>
      <c r="CK19596" s="32" t="str">
        <f t="shared" si="2287"/>
        <v/>
      </c>
      <c r="CL19596" s="32" t="str">
        <f t="shared" si="2288"/>
        <v/>
      </c>
      <c r="CM19596" s="32" t="str">
        <f t="shared" si="2289"/>
        <v/>
      </c>
      <c r="CN19596" s="32" t="str">
        <f t="shared" si="2290"/>
        <v/>
      </c>
    </row>
    <row r="19597" spans="71:92" x14ac:dyDescent="0.3">
      <c r="BS19597" s="32" t="str">
        <f>IF(Kiadasi_kiseroiv!$K$2=BT19597,BV19597,"")</f>
        <v/>
      </c>
      <c r="BT19597" s="34" t="str">
        <f t="shared" si="2273"/>
        <v/>
      </c>
      <c r="BU19597" s="32" t="str">
        <f t="shared" si="2274"/>
        <v/>
      </c>
      <c r="BV19597" s="32" t="str">
        <f t="shared" si="2275"/>
        <v/>
      </c>
      <c r="BW19597" s="32" t="str">
        <f t="shared" si="2276"/>
        <v/>
      </c>
      <c r="BX19597" s="32" t="str">
        <f t="shared" si="2277"/>
        <v/>
      </c>
      <c r="BY19597" s="32" t="str">
        <f t="shared" si="2278"/>
        <v/>
      </c>
      <c r="BZ19597" s="32" t="str">
        <f t="shared" si="2279"/>
        <v/>
      </c>
      <c r="CA19597" s="32" t="str">
        <f t="shared" si="2280"/>
        <v/>
      </c>
      <c r="CB19597" s="33">
        <f>IF(COUNTIF($CD$7:CD19597,CD19597)=1,CD19597,CD19597+COUNTIF($CD$6:CD19596,CD19597))</f>
        <v>62089</v>
      </c>
      <c r="CC19597" s="34">
        <f t="shared" si="2281"/>
        <v>55153</v>
      </c>
      <c r="CD19597" s="32">
        <f t="shared" si="2282"/>
        <v>55153</v>
      </c>
      <c r="CE19597" s="32">
        <f t="shared" si="2283"/>
        <v>0</v>
      </c>
      <c r="CF19597" s="32">
        <f t="shared" si="2284"/>
        <v>0</v>
      </c>
      <c r="CG19597" s="32" t="str">
        <f t="shared" si="2285"/>
        <v/>
      </c>
      <c r="CH19597" s="32">
        <v>92</v>
      </c>
      <c r="CI19597" s="32" t="s">
        <v>16</v>
      </c>
      <c r="CJ19597" s="32" t="str">
        <f t="shared" si="2286"/>
        <v/>
      </c>
      <c r="CK19597" s="32" t="str">
        <f t="shared" si="2287"/>
        <v/>
      </c>
      <c r="CL19597" s="32" t="str">
        <f t="shared" si="2288"/>
        <v/>
      </c>
      <c r="CM19597" s="32" t="str">
        <f t="shared" si="2289"/>
        <v/>
      </c>
      <c r="CN19597" s="32" t="str">
        <f t="shared" si="2290"/>
        <v/>
      </c>
    </row>
    <row r="19598" spans="71:92" x14ac:dyDescent="0.3">
      <c r="BS19598" s="32" t="str">
        <f>IF(Kiadasi_kiseroiv!$K$2=BT19598,BV19598,"")</f>
        <v/>
      </c>
      <c r="BT19598" s="34" t="str">
        <f t="shared" si="2273"/>
        <v/>
      </c>
      <c r="BU19598" s="32" t="str">
        <f t="shared" si="2274"/>
        <v/>
      </c>
      <c r="BV19598" s="32" t="str">
        <f t="shared" si="2275"/>
        <v/>
      </c>
      <c r="BW19598" s="32" t="str">
        <f t="shared" si="2276"/>
        <v/>
      </c>
      <c r="BX19598" s="32" t="str">
        <f t="shared" si="2277"/>
        <v/>
      </c>
      <c r="BY19598" s="32" t="str">
        <f t="shared" si="2278"/>
        <v/>
      </c>
      <c r="BZ19598" s="32" t="str">
        <f t="shared" si="2279"/>
        <v/>
      </c>
      <c r="CA19598" s="32" t="str">
        <f t="shared" si="2280"/>
        <v/>
      </c>
      <c r="CB19598" s="33">
        <f>IF(COUNTIF($CD$7:CD19598,CD19598)=1,CD19598,CD19598+COUNTIF($CD$6:CD19597,CD19598))</f>
        <v>62090</v>
      </c>
      <c r="CC19598" s="34">
        <f t="shared" si="2281"/>
        <v>55153</v>
      </c>
      <c r="CD19598" s="32">
        <f t="shared" si="2282"/>
        <v>55153</v>
      </c>
      <c r="CE19598" s="32">
        <f t="shared" si="2283"/>
        <v>0</v>
      </c>
      <c r="CF19598" s="32">
        <f t="shared" si="2284"/>
        <v>0</v>
      </c>
      <c r="CG19598" s="32" t="str">
        <f t="shared" si="2285"/>
        <v/>
      </c>
      <c r="CH19598" s="32">
        <v>93</v>
      </c>
      <c r="CI19598" s="32" t="s">
        <v>16</v>
      </c>
      <c r="CJ19598" s="32" t="str">
        <f t="shared" si="2286"/>
        <v/>
      </c>
      <c r="CK19598" s="32" t="str">
        <f t="shared" si="2287"/>
        <v/>
      </c>
      <c r="CL19598" s="32" t="str">
        <f t="shared" si="2288"/>
        <v/>
      </c>
      <c r="CM19598" s="32" t="str">
        <f t="shared" si="2289"/>
        <v/>
      </c>
      <c r="CN19598" s="32" t="str">
        <f t="shared" si="2290"/>
        <v/>
      </c>
    </row>
    <row r="19599" spans="71:92" x14ac:dyDescent="0.3">
      <c r="BS19599" s="32" t="str">
        <f>IF(Kiadasi_kiseroiv!$K$2=BT19599,BV19599,"")</f>
        <v/>
      </c>
      <c r="BT19599" s="34" t="str">
        <f t="shared" si="2273"/>
        <v/>
      </c>
      <c r="BU19599" s="32" t="str">
        <f t="shared" si="2274"/>
        <v/>
      </c>
      <c r="BV19599" s="32" t="str">
        <f t="shared" si="2275"/>
        <v/>
      </c>
      <c r="BW19599" s="32" t="str">
        <f t="shared" si="2276"/>
        <v/>
      </c>
      <c r="BX19599" s="32" t="str">
        <f t="shared" si="2277"/>
        <v/>
      </c>
      <c r="BY19599" s="32" t="str">
        <f t="shared" si="2278"/>
        <v/>
      </c>
      <c r="BZ19599" s="32" t="str">
        <f t="shared" si="2279"/>
        <v/>
      </c>
      <c r="CA19599" s="32" t="str">
        <f t="shared" si="2280"/>
        <v/>
      </c>
      <c r="CB19599" s="33">
        <f>IF(COUNTIF($CD$7:CD19599,CD19599)=1,CD19599,CD19599+COUNTIF($CD$6:CD19598,CD19599))</f>
        <v>62091</v>
      </c>
      <c r="CC19599" s="34">
        <f t="shared" si="2281"/>
        <v>55153</v>
      </c>
      <c r="CD19599" s="32">
        <f t="shared" si="2282"/>
        <v>55153</v>
      </c>
      <c r="CE19599" s="32">
        <f t="shared" si="2283"/>
        <v>0</v>
      </c>
      <c r="CF19599" s="32">
        <f t="shared" si="2284"/>
        <v>0</v>
      </c>
      <c r="CG19599" s="32" t="str">
        <f t="shared" si="2285"/>
        <v/>
      </c>
      <c r="CH19599" s="32">
        <v>94</v>
      </c>
      <c r="CI19599" s="32" t="s">
        <v>16</v>
      </c>
      <c r="CJ19599" s="32" t="str">
        <f t="shared" si="2286"/>
        <v/>
      </c>
      <c r="CK19599" s="32" t="str">
        <f t="shared" si="2287"/>
        <v/>
      </c>
      <c r="CL19599" s="32" t="str">
        <f t="shared" si="2288"/>
        <v/>
      </c>
      <c r="CM19599" s="32" t="str">
        <f t="shared" si="2289"/>
        <v/>
      </c>
      <c r="CN19599" s="32" t="str">
        <f t="shared" si="2290"/>
        <v/>
      </c>
    </row>
    <row r="19600" spans="71:92" x14ac:dyDescent="0.3">
      <c r="BS19600" s="32" t="str">
        <f>IF(Kiadasi_kiseroiv!$K$2=BT19600,BV19600,"")</f>
        <v/>
      </c>
      <c r="BT19600" s="34" t="str">
        <f t="shared" si="2273"/>
        <v/>
      </c>
      <c r="BU19600" s="32" t="str">
        <f t="shared" si="2274"/>
        <v/>
      </c>
      <c r="BV19600" s="32" t="str">
        <f t="shared" si="2275"/>
        <v/>
      </c>
      <c r="BW19600" s="32" t="str">
        <f t="shared" si="2276"/>
        <v/>
      </c>
      <c r="BX19600" s="32" t="str">
        <f t="shared" si="2277"/>
        <v/>
      </c>
      <c r="BY19600" s="32" t="str">
        <f t="shared" si="2278"/>
        <v/>
      </c>
      <c r="BZ19600" s="32" t="str">
        <f t="shared" si="2279"/>
        <v/>
      </c>
      <c r="CA19600" s="32" t="str">
        <f t="shared" si="2280"/>
        <v/>
      </c>
      <c r="CB19600" s="33">
        <f>IF(COUNTIF($CD$7:CD19600,CD19600)=1,CD19600,CD19600+COUNTIF($CD$6:CD19599,CD19600))</f>
        <v>62092</v>
      </c>
      <c r="CC19600" s="34">
        <f t="shared" si="2281"/>
        <v>55153</v>
      </c>
      <c r="CD19600" s="32">
        <f t="shared" si="2282"/>
        <v>55153</v>
      </c>
      <c r="CE19600" s="32">
        <f t="shared" si="2283"/>
        <v>0</v>
      </c>
      <c r="CF19600" s="32">
        <f t="shared" si="2284"/>
        <v>0</v>
      </c>
      <c r="CG19600" s="32" t="str">
        <f t="shared" si="2285"/>
        <v/>
      </c>
      <c r="CH19600" s="32">
        <v>95</v>
      </c>
      <c r="CI19600" s="32" t="s">
        <v>16</v>
      </c>
      <c r="CJ19600" s="32" t="str">
        <f t="shared" si="2286"/>
        <v/>
      </c>
      <c r="CK19600" s="32" t="str">
        <f t="shared" si="2287"/>
        <v/>
      </c>
      <c r="CL19600" s="32" t="str">
        <f t="shared" si="2288"/>
        <v/>
      </c>
      <c r="CM19600" s="32" t="str">
        <f t="shared" si="2289"/>
        <v/>
      </c>
      <c r="CN19600" s="32" t="str">
        <f t="shared" si="2290"/>
        <v/>
      </c>
    </row>
    <row r="20001" spans="71:110" x14ac:dyDescent="0.3">
      <c r="BS20001" s="37"/>
      <c r="BT20001" s="37"/>
      <c r="BU20001" s="37"/>
      <c r="BV20001" s="37"/>
      <c r="BW20001" s="37"/>
      <c r="BX20001" s="37"/>
      <c r="BY20001" s="37"/>
      <c r="BZ20001" s="37"/>
      <c r="CA20001" s="37"/>
      <c r="CB20001" s="38"/>
      <c r="CC20001" s="39"/>
      <c r="CD20001" s="37"/>
      <c r="CE20001" s="37"/>
      <c r="CF20001" s="37"/>
      <c r="CG20001" s="37"/>
      <c r="CH20001" s="37"/>
      <c r="CI20001" s="37"/>
      <c r="CJ20001" s="37"/>
      <c r="CK20001" s="37"/>
      <c r="CL20001" s="37"/>
      <c r="CM20001" s="37"/>
      <c r="CN20001" s="37"/>
      <c r="CO20001" s="37"/>
      <c r="CP20001" s="37"/>
      <c r="CQ20001" s="37"/>
      <c r="CR20001" s="37"/>
      <c r="CS20001" s="37"/>
      <c r="CT20001" s="37"/>
      <c r="CU20001" s="37"/>
      <c r="CV20001" s="37"/>
      <c r="CW20001" s="37"/>
      <c r="CX20001" s="37"/>
      <c r="CY20001" s="37"/>
      <c r="CZ20001" s="37"/>
      <c r="DA20001" s="37"/>
      <c r="DB20001" s="37"/>
      <c r="DC20001" s="37"/>
      <c r="DD20001" s="37"/>
      <c r="DE20001" s="37"/>
      <c r="DF20001" s="37"/>
    </row>
    <row r="20002" spans="71:110" x14ac:dyDescent="0.3">
      <c r="BS20002" s="37"/>
      <c r="BT20002" s="37"/>
      <c r="BU20002" s="37"/>
      <c r="BV20002" s="37"/>
      <c r="BW20002" s="37"/>
      <c r="BX20002" s="37"/>
      <c r="BY20002" s="37"/>
      <c r="BZ20002" s="37"/>
      <c r="CA20002" s="37"/>
      <c r="CB20002" s="38"/>
      <c r="CC20002" s="39"/>
      <c r="CD20002" s="37"/>
      <c r="CE20002" s="37"/>
      <c r="CF20002" s="37"/>
      <c r="CG20002" s="37"/>
      <c r="CH20002" s="37"/>
      <c r="CI20002" s="37"/>
      <c r="CJ20002" s="37"/>
      <c r="CK20002" s="37"/>
      <c r="CL20002" s="37"/>
      <c r="CM20002" s="37"/>
      <c r="CN20002" s="37"/>
      <c r="CO20002" s="37"/>
      <c r="CP20002" s="37"/>
      <c r="CQ20002" s="37"/>
      <c r="CR20002" s="37"/>
      <c r="CS20002" s="37"/>
      <c r="CT20002" s="37"/>
      <c r="CU20002" s="37"/>
      <c r="CV20002" s="37"/>
      <c r="CW20002" s="37"/>
      <c r="CX20002" s="37"/>
      <c r="CY20002" s="37"/>
      <c r="CZ20002" s="37"/>
      <c r="DA20002" s="37"/>
      <c r="DB20002" s="37"/>
      <c r="DC20002" s="37"/>
      <c r="DD20002" s="37"/>
      <c r="DE20002" s="37"/>
      <c r="DF20002" s="37"/>
    </row>
    <row r="20003" spans="71:110" x14ac:dyDescent="0.3">
      <c r="BS20003" s="37"/>
      <c r="BT20003" s="37"/>
      <c r="BU20003" s="37"/>
      <c r="BV20003" s="37"/>
      <c r="BW20003" s="37"/>
      <c r="BX20003" s="37"/>
      <c r="BY20003" s="37"/>
      <c r="BZ20003" s="37"/>
      <c r="CA20003" s="37"/>
      <c r="CB20003" s="38"/>
      <c r="CC20003" s="39"/>
      <c r="CD20003" s="37"/>
      <c r="CE20003" s="37"/>
      <c r="CF20003" s="37"/>
      <c r="CG20003" s="37"/>
      <c r="CH20003" s="37"/>
      <c r="CI20003" s="37"/>
      <c r="CJ20003" s="37"/>
      <c r="CK20003" s="37"/>
      <c r="CL20003" s="37"/>
      <c r="CM20003" s="37"/>
      <c r="CN20003" s="37"/>
      <c r="CO20003" s="37"/>
      <c r="CP20003" s="37"/>
      <c r="CQ20003" s="37"/>
      <c r="CR20003" s="37"/>
      <c r="CS20003" s="37"/>
      <c r="CT20003" s="37"/>
      <c r="CU20003" s="37"/>
      <c r="CV20003" s="37"/>
      <c r="CW20003" s="37"/>
      <c r="CX20003" s="37"/>
      <c r="CY20003" s="37"/>
      <c r="CZ20003" s="37"/>
      <c r="DA20003" s="37"/>
      <c r="DB20003" s="37"/>
      <c r="DC20003" s="37"/>
      <c r="DD20003" s="37"/>
      <c r="DE20003" s="37"/>
      <c r="DF20003" s="37"/>
    </row>
    <row r="20004" spans="71:110" x14ac:dyDescent="0.3">
      <c r="BS20004" s="37"/>
      <c r="BT20004" s="37"/>
      <c r="BU20004" s="37"/>
      <c r="BV20004" s="37"/>
      <c r="BW20004" s="37"/>
      <c r="BX20004" s="37"/>
      <c r="BY20004" s="37"/>
      <c r="BZ20004" s="37"/>
      <c r="CA20004" s="37"/>
      <c r="CB20004" s="38"/>
      <c r="CC20004" s="39"/>
      <c r="CD20004" s="37"/>
      <c r="CE20004" s="37"/>
      <c r="CF20004" s="37"/>
      <c r="CG20004" s="37"/>
      <c r="CH20004" s="37"/>
      <c r="CI20004" s="37"/>
      <c r="CJ20004" s="37"/>
      <c r="CK20004" s="37"/>
      <c r="CL20004" s="37"/>
      <c r="CM20004" s="37"/>
      <c r="CN20004" s="37"/>
      <c r="CO20004" s="37"/>
      <c r="CP20004" s="37"/>
      <c r="CQ20004" s="37"/>
      <c r="CR20004" s="37"/>
      <c r="CS20004" s="37"/>
      <c r="CT20004" s="37"/>
      <c r="CU20004" s="37"/>
      <c r="CV20004" s="37"/>
      <c r="CW20004" s="37"/>
      <c r="CX20004" s="37"/>
      <c r="CY20004" s="37"/>
      <c r="CZ20004" s="37"/>
      <c r="DA20004" s="37"/>
      <c r="DB20004" s="37"/>
      <c r="DC20004" s="37"/>
      <c r="DD20004" s="37"/>
      <c r="DE20004" s="37"/>
      <c r="DF20004" s="37"/>
    </row>
    <row r="20005" spans="71:110" x14ac:dyDescent="0.3">
      <c r="BS20005" s="37"/>
      <c r="BT20005" s="37"/>
      <c r="BU20005" s="37"/>
      <c r="BV20005" s="37"/>
      <c r="BW20005" s="37"/>
      <c r="BX20005" s="37"/>
      <c r="BY20005" s="37"/>
      <c r="BZ20005" s="37"/>
      <c r="CA20005" s="37"/>
      <c r="CB20005" s="38"/>
      <c r="CC20005" s="39"/>
      <c r="CD20005" s="37"/>
      <c r="CE20005" s="37"/>
      <c r="CF20005" s="37"/>
      <c r="CG20005" s="37"/>
      <c r="CH20005" s="37"/>
      <c r="CI20005" s="37"/>
      <c r="CJ20005" s="37"/>
      <c r="CK20005" s="37"/>
      <c r="CL20005" s="37"/>
      <c r="CM20005" s="37"/>
      <c r="CN20005" s="37"/>
      <c r="CO20005" s="37"/>
      <c r="CP20005" s="37"/>
      <c r="CQ20005" s="37"/>
      <c r="CR20005" s="37"/>
      <c r="CS20005" s="37"/>
      <c r="CT20005" s="37"/>
      <c r="CU20005" s="37"/>
      <c r="CV20005" s="37"/>
      <c r="CW20005" s="37"/>
      <c r="CX20005" s="37"/>
      <c r="CY20005" s="37"/>
      <c r="CZ20005" s="37"/>
      <c r="DA20005" s="37"/>
      <c r="DB20005" s="37"/>
      <c r="DC20005" s="37"/>
      <c r="DD20005" s="37"/>
      <c r="DE20005" s="37"/>
      <c r="DF20005" s="37"/>
    </row>
    <row r="20006" spans="71:110" x14ac:dyDescent="0.3">
      <c r="BS20006" s="37"/>
      <c r="BT20006" s="37"/>
      <c r="BU20006" s="37"/>
      <c r="BV20006" s="37"/>
      <c r="BW20006" s="37"/>
      <c r="BX20006" s="37"/>
      <c r="BY20006" s="37"/>
      <c r="BZ20006" s="37"/>
      <c r="CA20006" s="37"/>
      <c r="CB20006" s="38"/>
      <c r="CC20006" s="39"/>
      <c r="CD20006" s="37"/>
      <c r="CE20006" s="37"/>
      <c r="CF20006" s="37"/>
      <c r="CG20006" s="37"/>
      <c r="CH20006" s="37">
        <v>1</v>
      </c>
      <c r="CI20006" s="37"/>
      <c r="CJ20006" s="37"/>
      <c r="CK20006" s="37"/>
      <c r="CL20006" s="37"/>
      <c r="CM20006" s="37"/>
      <c r="CN20006" s="37"/>
      <c r="CO20006" s="37"/>
      <c r="CP20006" s="37"/>
      <c r="CQ20006" s="37"/>
      <c r="CR20006" s="37"/>
      <c r="CS20006" s="37"/>
      <c r="CT20006" s="37"/>
      <c r="CU20006" s="37"/>
      <c r="CV20006" s="37"/>
      <c r="CW20006" s="37"/>
      <c r="CX20006" s="37"/>
      <c r="CY20006" s="37"/>
      <c r="CZ20006" s="37"/>
      <c r="DA20006" s="37"/>
      <c r="DB20006" s="37"/>
      <c r="DC20006" s="37"/>
      <c r="DD20006" s="37"/>
      <c r="DE20006" s="37"/>
      <c r="DF20006" s="37"/>
    </row>
    <row r="20007" spans="71:110" x14ac:dyDescent="0.3">
      <c r="BS20007" s="32" t="str">
        <f>IF(Kiadasi_kiseroiv!$K$2=BT20007,BV20007,"")</f>
        <v/>
      </c>
      <c r="BT20007" s="34" t="str">
        <f t="shared" ref="BT20007:BT20038" si="2291">IF(AND($BT$4=CI20007,BU20007&lt;&gt;""),CC20007,"")</f>
        <v/>
      </c>
      <c r="BU20007" s="32" t="str">
        <f t="shared" ref="BU20007:BU20038" si="2292">IF(AND($BU$1=CI20007,ISERROR(VLOOKUP(CG20007,Kisiv,2,FALSE))=FALSE),CB20007,"")</f>
        <v/>
      </c>
      <c r="BV20007" s="32" t="str">
        <f t="shared" ref="BV20007:BV20038" si="2293">IF(BU20007&lt;&gt;"",RANK(BU20007,$BU$7:$BU$33000,1),"")</f>
        <v/>
      </c>
      <c r="BW20007" s="32" t="str">
        <f t="shared" ref="BW20007:BW20038" si="2294">IF(CC20007&lt;min,$BW$2,IF(CC20007&lt;=max,CG20007,""))</f>
        <v/>
      </c>
      <c r="BX20007" s="32" t="str">
        <f t="shared" ref="BX20007:BX20038" si="2295">IF(AND(OR($BX$1=0,$BX$1=CG20007),OR($BX$2=0,IF(ISERROR(SEARCH($BX$2,CJ20007&amp;CK20007&amp;CL20007,1)),FALSE,TRUE))),CB20007,"")</f>
        <v/>
      </c>
      <c r="BY20007" s="32" t="str">
        <f t="shared" ref="BY20007:BY20038" si="2296">IF(AND(BX20007&lt;&gt;"",CC20007&lt;&gt;$CD$2),RANK(BX20007,$BX$7:$BX$33000,1),"")</f>
        <v/>
      </c>
      <c r="BZ20007" s="32" t="str">
        <f t="shared" ref="BZ20007:BZ20038" si="2297">IF(AND(CC20007&lt;$BZ$2,CI20007=$BZ$4),$BZ$5,IF(AND(CC20007&lt;=$BZ$3,CI20007=$BZ$4),CB20007,""))</f>
        <v/>
      </c>
      <c r="CA20007" s="32" t="str">
        <f t="shared" ref="CA20007:CA20038" si="2298">IF(AND(BZ20007&lt;&gt;"",BZ20007&lt;&gt;$BZ$5),RANK(BZ20007,$BZ$7:$BZ$33000,1),"")</f>
        <v/>
      </c>
      <c r="CB20007" s="33">
        <f>IF(COUNTIF($CD$7:CD20007,CD20007)=1,CD20007,CD20007+COUNTIF($CD$6:CD20006,CD20007))</f>
        <v>62093</v>
      </c>
      <c r="CC20007" s="34">
        <f t="shared" ref="CC20007:CC20038" si="2299">IF(INDEX(jb,CH20007,1)&lt;&gt;1,INDEX(jb,CH20007,1),$CD$2)</f>
        <v>55153</v>
      </c>
      <c r="CD20007" s="32">
        <f t="shared" ref="CD20007:CD20038" si="2300">IF(CC20007&lt;&gt;$CD$2,RANK(CC20007,$CC$7:$CC$33000,1),$CD$2)</f>
        <v>55153</v>
      </c>
      <c r="CE20007" s="32">
        <f t="shared" ref="CE20007:CE20038" si="2301">INDEX(jb,CH20007,6)</f>
        <v>0</v>
      </c>
      <c r="CF20007" s="32">
        <f t="shared" ref="CF20007:CF20038" si="2302">INDEX(jb,CH20007,8)</f>
        <v>0</v>
      </c>
      <c r="CG20007" s="32" t="str">
        <f t="shared" ref="CG20007:CG20038" si="2303">INDEX(jb,CH20007,7)&amp;INDEX(jb,CH20007,9)</f>
        <v/>
      </c>
      <c r="CH20007" s="32">
        <v>2</v>
      </c>
      <c r="CI20007" s="32" t="s">
        <v>17</v>
      </c>
      <c r="CJ20007" s="32" t="str">
        <f t="shared" ref="CJ20007:CJ20038" si="2304">IF(INDEX(jb,CH20007,5)&lt;&gt;0,INDEX(jb,CH20007,5),"")</f>
        <v/>
      </c>
      <c r="CK20007" s="32" t="str">
        <f t="shared" ref="CK20007:CK20038" si="2305">IF(INDEX(jb,CH20007,10)&lt;&gt;0,INDEX(jb,CH20007,10),"")</f>
        <v/>
      </c>
      <c r="CL20007" s="32" t="str">
        <f t="shared" ref="CL20007:CL20038" si="2306">IF(INDEX(jb,CH20007,11)&lt;&gt;0,INDEX(jb,CH20007,11),"")</f>
        <v/>
      </c>
      <c r="CM20007" s="32" t="str">
        <f t="shared" ref="CM20007:CM20038" si="2307">IF(INDEX(jb,CH20007,4)&lt;&gt;0,INDEX(jb,CH20007,4),"")</f>
        <v/>
      </c>
      <c r="CN20007" s="32" t="str">
        <f t="shared" ref="CN20007:CN20038" si="2308">IF(INDEX(jb,CH20007,3)&lt;&gt;0,INDEX(jb,CH20007,3),"")</f>
        <v/>
      </c>
    </row>
    <row r="20008" spans="71:110" x14ac:dyDescent="0.3">
      <c r="BS20008" s="32" t="str">
        <f>IF(Kiadasi_kiseroiv!$K$2=BT20008,BV20008,"")</f>
        <v/>
      </c>
      <c r="BT20008" s="34" t="str">
        <f t="shared" si="2291"/>
        <v/>
      </c>
      <c r="BU20008" s="32" t="str">
        <f t="shared" si="2292"/>
        <v/>
      </c>
      <c r="BV20008" s="32" t="str">
        <f t="shared" si="2293"/>
        <v/>
      </c>
      <c r="BW20008" s="32" t="str">
        <f t="shared" si="2294"/>
        <v/>
      </c>
      <c r="BX20008" s="32" t="str">
        <f t="shared" si="2295"/>
        <v/>
      </c>
      <c r="BY20008" s="32" t="str">
        <f t="shared" si="2296"/>
        <v/>
      </c>
      <c r="BZ20008" s="32" t="str">
        <f t="shared" si="2297"/>
        <v/>
      </c>
      <c r="CA20008" s="32" t="str">
        <f t="shared" si="2298"/>
        <v/>
      </c>
      <c r="CB20008" s="33">
        <f>IF(COUNTIF($CD$7:CD20008,CD20008)=1,CD20008,CD20008+COUNTIF($CD$6:CD20007,CD20008))</f>
        <v>62094</v>
      </c>
      <c r="CC20008" s="34">
        <f t="shared" si="2299"/>
        <v>55153</v>
      </c>
      <c r="CD20008" s="32">
        <f t="shared" si="2300"/>
        <v>55153</v>
      </c>
      <c r="CE20008" s="32">
        <f t="shared" si="2301"/>
        <v>0</v>
      </c>
      <c r="CF20008" s="32">
        <f t="shared" si="2302"/>
        <v>0</v>
      </c>
      <c r="CG20008" s="32" t="str">
        <f t="shared" si="2303"/>
        <v/>
      </c>
      <c r="CH20008" s="32">
        <v>3</v>
      </c>
      <c r="CI20008" s="32" t="s">
        <v>17</v>
      </c>
      <c r="CJ20008" s="32" t="str">
        <f t="shared" si="2304"/>
        <v/>
      </c>
      <c r="CK20008" s="32" t="str">
        <f t="shared" si="2305"/>
        <v/>
      </c>
      <c r="CL20008" s="32" t="str">
        <f t="shared" si="2306"/>
        <v/>
      </c>
      <c r="CM20008" s="32" t="str">
        <f t="shared" si="2307"/>
        <v/>
      </c>
      <c r="CN20008" s="32" t="str">
        <f t="shared" si="2308"/>
        <v/>
      </c>
    </row>
    <row r="20009" spans="71:110" x14ac:dyDescent="0.3">
      <c r="BS20009" s="32" t="str">
        <f>IF(Kiadasi_kiseroiv!$K$2=BT20009,BV20009,"")</f>
        <v/>
      </c>
      <c r="BT20009" s="34" t="str">
        <f t="shared" si="2291"/>
        <v/>
      </c>
      <c r="BU20009" s="32" t="str">
        <f t="shared" si="2292"/>
        <v/>
      </c>
      <c r="BV20009" s="32" t="str">
        <f t="shared" si="2293"/>
        <v/>
      </c>
      <c r="BW20009" s="32" t="str">
        <f t="shared" si="2294"/>
        <v/>
      </c>
      <c r="BX20009" s="32" t="str">
        <f t="shared" si="2295"/>
        <v/>
      </c>
      <c r="BY20009" s="32" t="str">
        <f t="shared" si="2296"/>
        <v/>
      </c>
      <c r="BZ20009" s="32" t="str">
        <f t="shared" si="2297"/>
        <v/>
      </c>
      <c r="CA20009" s="32" t="str">
        <f t="shared" si="2298"/>
        <v/>
      </c>
      <c r="CB20009" s="33">
        <f>IF(COUNTIF($CD$7:CD20009,CD20009)=1,CD20009,CD20009+COUNTIF($CD$6:CD20008,CD20009))</f>
        <v>62095</v>
      </c>
      <c r="CC20009" s="34">
        <f t="shared" si="2299"/>
        <v>55153</v>
      </c>
      <c r="CD20009" s="32">
        <f t="shared" si="2300"/>
        <v>55153</v>
      </c>
      <c r="CE20009" s="32">
        <f t="shared" si="2301"/>
        <v>0</v>
      </c>
      <c r="CF20009" s="32">
        <f t="shared" si="2302"/>
        <v>0</v>
      </c>
      <c r="CG20009" s="32" t="str">
        <f t="shared" si="2303"/>
        <v/>
      </c>
      <c r="CH20009" s="32">
        <v>4</v>
      </c>
      <c r="CI20009" s="32" t="s">
        <v>17</v>
      </c>
      <c r="CJ20009" s="32" t="str">
        <f t="shared" si="2304"/>
        <v/>
      </c>
      <c r="CK20009" s="32" t="str">
        <f t="shared" si="2305"/>
        <v/>
      </c>
      <c r="CL20009" s="32" t="str">
        <f t="shared" si="2306"/>
        <v/>
      </c>
      <c r="CM20009" s="32" t="str">
        <f t="shared" si="2307"/>
        <v/>
      </c>
      <c r="CN20009" s="32" t="str">
        <f t="shared" si="2308"/>
        <v/>
      </c>
    </row>
    <row r="20010" spans="71:110" x14ac:dyDescent="0.3">
      <c r="BS20010" s="32" t="str">
        <f>IF(Kiadasi_kiseroiv!$K$2=BT20010,BV20010,"")</f>
        <v/>
      </c>
      <c r="BT20010" s="34" t="str">
        <f t="shared" si="2291"/>
        <v/>
      </c>
      <c r="BU20010" s="32" t="str">
        <f t="shared" si="2292"/>
        <v/>
      </c>
      <c r="BV20010" s="32" t="str">
        <f t="shared" si="2293"/>
        <v/>
      </c>
      <c r="BW20010" s="32" t="str">
        <f t="shared" si="2294"/>
        <v/>
      </c>
      <c r="BX20010" s="32" t="str">
        <f t="shared" si="2295"/>
        <v/>
      </c>
      <c r="BY20010" s="32" t="str">
        <f t="shared" si="2296"/>
        <v/>
      </c>
      <c r="BZ20010" s="32" t="str">
        <f t="shared" si="2297"/>
        <v/>
      </c>
      <c r="CA20010" s="32" t="str">
        <f t="shared" si="2298"/>
        <v/>
      </c>
      <c r="CB20010" s="33">
        <f>IF(COUNTIF($CD$7:CD20010,CD20010)=1,CD20010,CD20010+COUNTIF($CD$6:CD20009,CD20010))</f>
        <v>62096</v>
      </c>
      <c r="CC20010" s="34">
        <f t="shared" si="2299"/>
        <v>55153</v>
      </c>
      <c r="CD20010" s="32">
        <f t="shared" si="2300"/>
        <v>55153</v>
      </c>
      <c r="CE20010" s="32">
        <f t="shared" si="2301"/>
        <v>0</v>
      </c>
      <c r="CF20010" s="32">
        <f t="shared" si="2302"/>
        <v>0</v>
      </c>
      <c r="CG20010" s="32" t="str">
        <f t="shared" si="2303"/>
        <v/>
      </c>
      <c r="CH20010" s="32">
        <v>5</v>
      </c>
      <c r="CI20010" s="32" t="s">
        <v>17</v>
      </c>
      <c r="CJ20010" s="32" t="str">
        <f t="shared" si="2304"/>
        <v/>
      </c>
      <c r="CK20010" s="32" t="str">
        <f t="shared" si="2305"/>
        <v/>
      </c>
      <c r="CL20010" s="32" t="str">
        <f t="shared" si="2306"/>
        <v/>
      </c>
      <c r="CM20010" s="32" t="str">
        <f t="shared" si="2307"/>
        <v/>
      </c>
      <c r="CN20010" s="32" t="str">
        <f t="shared" si="2308"/>
        <v/>
      </c>
    </row>
    <row r="20011" spans="71:110" x14ac:dyDescent="0.3">
      <c r="BS20011" s="32" t="str">
        <f>IF(Kiadasi_kiseroiv!$K$2=BT20011,BV20011,"")</f>
        <v/>
      </c>
      <c r="BT20011" s="34" t="str">
        <f t="shared" si="2291"/>
        <v/>
      </c>
      <c r="BU20011" s="32" t="str">
        <f t="shared" si="2292"/>
        <v/>
      </c>
      <c r="BV20011" s="32" t="str">
        <f t="shared" si="2293"/>
        <v/>
      </c>
      <c r="BW20011" s="32" t="str">
        <f t="shared" si="2294"/>
        <v/>
      </c>
      <c r="BX20011" s="32" t="str">
        <f t="shared" si="2295"/>
        <v/>
      </c>
      <c r="BY20011" s="32" t="str">
        <f t="shared" si="2296"/>
        <v/>
      </c>
      <c r="BZ20011" s="32" t="str">
        <f t="shared" si="2297"/>
        <v/>
      </c>
      <c r="CA20011" s="32" t="str">
        <f t="shared" si="2298"/>
        <v/>
      </c>
      <c r="CB20011" s="33">
        <f>IF(COUNTIF($CD$7:CD20011,CD20011)=1,CD20011,CD20011+COUNTIF($CD$6:CD20010,CD20011))</f>
        <v>62097</v>
      </c>
      <c r="CC20011" s="34">
        <f t="shared" si="2299"/>
        <v>55153</v>
      </c>
      <c r="CD20011" s="32">
        <f t="shared" si="2300"/>
        <v>55153</v>
      </c>
      <c r="CE20011" s="32">
        <f t="shared" si="2301"/>
        <v>0</v>
      </c>
      <c r="CF20011" s="32">
        <f t="shared" si="2302"/>
        <v>0</v>
      </c>
      <c r="CG20011" s="32" t="str">
        <f t="shared" si="2303"/>
        <v/>
      </c>
      <c r="CH20011" s="32">
        <v>6</v>
      </c>
      <c r="CI20011" s="32" t="s">
        <v>17</v>
      </c>
      <c r="CJ20011" s="32" t="str">
        <f t="shared" si="2304"/>
        <v/>
      </c>
      <c r="CK20011" s="32" t="str">
        <f t="shared" si="2305"/>
        <v/>
      </c>
      <c r="CL20011" s="32" t="str">
        <f t="shared" si="2306"/>
        <v/>
      </c>
      <c r="CM20011" s="32" t="str">
        <f t="shared" si="2307"/>
        <v/>
      </c>
      <c r="CN20011" s="32" t="str">
        <f t="shared" si="2308"/>
        <v/>
      </c>
    </row>
    <row r="20012" spans="71:110" x14ac:dyDescent="0.3">
      <c r="BS20012" s="32" t="str">
        <f>IF(Kiadasi_kiseroiv!$K$2=BT20012,BV20012,"")</f>
        <v/>
      </c>
      <c r="BT20012" s="34" t="str">
        <f t="shared" si="2291"/>
        <v/>
      </c>
      <c r="BU20012" s="32" t="str">
        <f t="shared" si="2292"/>
        <v/>
      </c>
      <c r="BV20012" s="32" t="str">
        <f t="shared" si="2293"/>
        <v/>
      </c>
      <c r="BW20012" s="32" t="str">
        <f t="shared" si="2294"/>
        <v/>
      </c>
      <c r="BX20012" s="32" t="str">
        <f t="shared" si="2295"/>
        <v/>
      </c>
      <c r="BY20012" s="32" t="str">
        <f t="shared" si="2296"/>
        <v/>
      </c>
      <c r="BZ20012" s="32" t="str">
        <f t="shared" si="2297"/>
        <v/>
      </c>
      <c r="CA20012" s="32" t="str">
        <f t="shared" si="2298"/>
        <v/>
      </c>
      <c r="CB20012" s="33">
        <f>IF(COUNTIF($CD$7:CD20012,CD20012)=1,CD20012,CD20012+COUNTIF($CD$6:CD20011,CD20012))</f>
        <v>62098</v>
      </c>
      <c r="CC20012" s="34">
        <f t="shared" si="2299"/>
        <v>55153</v>
      </c>
      <c r="CD20012" s="32">
        <f t="shared" si="2300"/>
        <v>55153</v>
      </c>
      <c r="CE20012" s="32">
        <f t="shared" si="2301"/>
        <v>0</v>
      </c>
      <c r="CF20012" s="32">
        <f t="shared" si="2302"/>
        <v>0</v>
      </c>
      <c r="CG20012" s="32" t="str">
        <f t="shared" si="2303"/>
        <v/>
      </c>
      <c r="CH20012" s="32">
        <v>7</v>
      </c>
      <c r="CI20012" s="32" t="s">
        <v>17</v>
      </c>
      <c r="CJ20012" s="32" t="str">
        <f t="shared" si="2304"/>
        <v/>
      </c>
      <c r="CK20012" s="32" t="str">
        <f t="shared" si="2305"/>
        <v/>
      </c>
      <c r="CL20012" s="32" t="str">
        <f t="shared" si="2306"/>
        <v/>
      </c>
      <c r="CM20012" s="32" t="str">
        <f t="shared" si="2307"/>
        <v/>
      </c>
      <c r="CN20012" s="32" t="str">
        <f t="shared" si="2308"/>
        <v/>
      </c>
    </row>
    <row r="20013" spans="71:110" x14ac:dyDescent="0.3">
      <c r="BS20013" s="32" t="str">
        <f>IF(Kiadasi_kiseroiv!$K$2=BT20013,BV20013,"")</f>
        <v/>
      </c>
      <c r="BT20013" s="34" t="str">
        <f t="shared" si="2291"/>
        <v/>
      </c>
      <c r="BU20013" s="32" t="str">
        <f t="shared" si="2292"/>
        <v/>
      </c>
      <c r="BV20013" s="32" t="str">
        <f t="shared" si="2293"/>
        <v/>
      </c>
      <c r="BW20013" s="32" t="str">
        <f t="shared" si="2294"/>
        <v/>
      </c>
      <c r="BX20013" s="32" t="str">
        <f t="shared" si="2295"/>
        <v/>
      </c>
      <c r="BY20013" s="32" t="str">
        <f t="shared" si="2296"/>
        <v/>
      </c>
      <c r="BZ20013" s="32" t="str">
        <f t="shared" si="2297"/>
        <v/>
      </c>
      <c r="CA20013" s="32" t="str">
        <f t="shared" si="2298"/>
        <v/>
      </c>
      <c r="CB20013" s="33">
        <f>IF(COUNTIF($CD$7:CD20013,CD20013)=1,CD20013,CD20013+COUNTIF($CD$6:CD20012,CD20013))</f>
        <v>62099</v>
      </c>
      <c r="CC20013" s="34">
        <f t="shared" si="2299"/>
        <v>55153</v>
      </c>
      <c r="CD20013" s="32">
        <f t="shared" si="2300"/>
        <v>55153</v>
      </c>
      <c r="CE20013" s="32">
        <f t="shared" si="2301"/>
        <v>0</v>
      </c>
      <c r="CF20013" s="32">
        <f t="shared" si="2302"/>
        <v>0</v>
      </c>
      <c r="CG20013" s="32" t="str">
        <f t="shared" si="2303"/>
        <v/>
      </c>
      <c r="CH20013" s="32">
        <v>8</v>
      </c>
      <c r="CI20013" s="32" t="s">
        <v>17</v>
      </c>
      <c r="CJ20013" s="32" t="str">
        <f t="shared" si="2304"/>
        <v/>
      </c>
      <c r="CK20013" s="32" t="str">
        <f t="shared" si="2305"/>
        <v/>
      </c>
      <c r="CL20013" s="32" t="str">
        <f t="shared" si="2306"/>
        <v/>
      </c>
      <c r="CM20013" s="32" t="str">
        <f t="shared" si="2307"/>
        <v/>
      </c>
      <c r="CN20013" s="32" t="str">
        <f t="shared" si="2308"/>
        <v/>
      </c>
    </row>
    <row r="20014" spans="71:110" x14ac:dyDescent="0.3">
      <c r="BS20014" s="32" t="str">
        <f>IF(Kiadasi_kiseroiv!$K$2=BT20014,BV20014,"")</f>
        <v/>
      </c>
      <c r="BT20014" s="34" t="str">
        <f t="shared" si="2291"/>
        <v/>
      </c>
      <c r="BU20014" s="32" t="str">
        <f t="shared" si="2292"/>
        <v/>
      </c>
      <c r="BV20014" s="32" t="str">
        <f t="shared" si="2293"/>
        <v/>
      </c>
      <c r="BW20014" s="32" t="str">
        <f t="shared" si="2294"/>
        <v/>
      </c>
      <c r="BX20014" s="32" t="str">
        <f t="shared" si="2295"/>
        <v/>
      </c>
      <c r="BY20014" s="32" t="str">
        <f t="shared" si="2296"/>
        <v/>
      </c>
      <c r="BZ20014" s="32" t="str">
        <f t="shared" si="2297"/>
        <v/>
      </c>
      <c r="CA20014" s="32" t="str">
        <f t="shared" si="2298"/>
        <v/>
      </c>
      <c r="CB20014" s="33">
        <f>IF(COUNTIF($CD$7:CD20014,CD20014)=1,CD20014,CD20014+COUNTIF($CD$6:CD20013,CD20014))</f>
        <v>62100</v>
      </c>
      <c r="CC20014" s="34">
        <f t="shared" si="2299"/>
        <v>55153</v>
      </c>
      <c r="CD20014" s="32">
        <f t="shared" si="2300"/>
        <v>55153</v>
      </c>
      <c r="CE20014" s="32">
        <f t="shared" si="2301"/>
        <v>0</v>
      </c>
      <c r="CF20014" s="32">
        <f t="shared" si="2302"/>
        <v>0</v>
      </c>
      <c r="CG20014" s="32" t="str">
        <f t="shared" si="2303"/>
        <v/>
      </c>
      <c r="CH20014" s="32">
        <v>9</v>
      </c>
      <c r="CI20014" s="32" t="s">
        <v>17</v>
      </c>
      <c r="CJ20014" s="32" t="str">
        <f t="shared" si="2304"/>
        <v/>
      </c>
      <c r="CK20014" s="32" t="str">
        <f t="shared" si="2305"/>
        <v/>
      </c>
      <c r="CL20014" s="32" t="str">
        <f t="shared" si="2306"/>
        <v/>
      </c>
      <c r="CM20014" s="32" t="str">
        <f t="shared" si="2307"/>
        <v/>
      </c>
      <c r="CN20014" s="32" t="str">
        <f t="shared" si="2308"/>
        <v/>
      </c>
    </row>
    <row r="20015" spans="71:110" x14ac:dyDescent="0.3">
      <c r="BS20015" s="32" t="str">
        <f>IF(Kiadasi_kiseroiv!$K$2=BT20015,BV20015,"")</f>
        <v/>
      </c>
      <c r="BT20015" s="34" t="str">
        <f t="shared" si="2291"/>
        <v/>
      </c>
      <c r="BU20015" s="32" t="str">
        <f t="shared" si="2292"/>
        <v/>
      </c>
      <c r="BV20015" s="32" t="str">
        <f t="shared" si="2293"/>
        <v/>
      </c>
      <c r="BW20015" s="32" t="str">
        <f t="shared" si="2294"/>
        <v/>
      </c>
      <c r="BX20015" s="32" t="str">
        <f t="shared" si="2295"/>
        <v/>
      </c>
      <c r="BY20015" s="32" t="str">
        <f t="shared" si="2296"/>
        <v/>
      </c>
      <c r="BZ20015" s="32" t="str">
        <f t="shared" si="2297"/>
        <v/>
      </c>
      <c r="CA20015" s="32" t="str">
        <f t="shared" si="2298"/>
        <v/>
      </c>
      <c r="CB20015" s="33">
        <f>IF(COUNTIF($CD$7:CD20015,CD20015)=1,CD20015,CD20015+COUNTIF($CD$6:CD20014,CD20015))</f>
        <v>62101</v>
      </c>
      <c r="CC20015" s="34">
        <f t="shared" si="2299"/>
        <v>55153</v>
      </c>
      <c r="CD20015" s="32">
        <f t="shared" si="2300"/>
        <v>55153</v>
      </c>
      <c r="CE20015" s="32">
        <f t="shared" si="2301"/>
        <v>0</v>
      </c>
      <c r="CF20015" s="32">
        <f t="shared" si="2302"/>
        <v>0</v>
      </c>
      <c r="CG20015" s="32" t="str">
        <f t="shared" si="2303"/>
        <v/>
      </c>
      <c r="CH20015" s="32">
        <v>10</v>
      </c>
      <c r="CI20015" s="32" t="s">
        <v>17</v>
      </c>
      <c r="CJ20015" s="32" t="str">
        <f t="shared" si="2304"/>
        <v/>
      </c>
      <c r="CK20015" s="32" t="str">
        <f t="shared" si="2305"/>
        <v/>
      </c>
      <c r="CL20015" s="32" t="str">
        <f t="shared" si="2306"/>
        <v/>
      </c>
      <c r="CM20015" s="32" t="str">
        <f t="shared" si="2307"/>
        <v/>
      </c>
      <c r="CN20015" s="32" t="str">
        <f t="shared" si="2308"/>
        <v/>
      </c>
    </row>
    <row r="20016" spans="71:110" x14ac:dyDescent="0.3">
      <c r="BS20016" s="32" t="str">
        <f>IF(Kiadasi_kiseroiv!$K$2=BT20016,BV20016,"")</f>
        <v/>
      </c>
      <c r="BT20016" s="34" t="str">
        <f t="shared" si="2291"/>
        <v/>
      </c>
      <c r="BU20016" s="32" t="str">
        <f t="shared" si="2292"/>
        <v/>
      </c>
      <c r="BV20016" s="32" t="str">
        <f t="shared" si="2293"/>
        <v/>
      </c>
      <c r="BW20016" s="32" t="str">
        <f t="shared" si="2294"/>
        <v/>
      </c>
      <c r="BX20016" s="32" t="str">
        <f t="shared" si="2295"/>
        <v/>
      </c>
      <c r="BY20016" s="32" t="str">
        <f t="shared" si="2296"/>
        <v/>
      </c>
      <c r="BZ20016" s="32" t="str">
        <f t="shared" si="2297"/>
        <v/>
      </c>
      <c r="CA20016" s="32" t="str">
        <f t="shared" si="2298"/>
        <v/>
      </c>
      <c r="CB20016" s="33">
        <f>IF(COUNTIF($CD$7:CD20016,CD20016)=1,CD20016,CD20016+COUNTIF($CD$6:CD20015,CD20016))</f>
        <v>62102</v>
      </c>
      <c r="CC20016" s="34">
        <f t="shared" si="2299"/>
        <v>55153</v>
      </c>
      <c r="CD20016" s="32">
        <f t="shared" si="2300"/>
        <v>55153</v>
      </c>
      <c r="CE20016" s="32">
        <f t="shared" si="2301"/>
        <v>0</v>
      </c>
      <c r="CF20016" s="32">
        <f t="shared" si="2302"/>
        <v>0</v>
      </c>
      <c r="CG20016" s="32" t="str">
        <f t="shared" si="2303"/>
        <v/>
      </c>
      <c r="CH20016" s="32">
        <v>11</v>
      </c>
      <c r="CI20016" s="32" t="s">
        <v>17</v>
      </c>
      <c r="CJ20016" s="32" t="str">
        <f t="shared" si="2304"/>
        <v/>
      </c>
      <c r="CK20016" s="32" t="str">
        <f t="shared" si="2305"/>
        <v/>
      </c>
      <c r="CL20016" s="32" t="str">
        <f t="shared" si="2306"/>
        <v/>
      </c>
      <c r="CM20016" s="32" t="str">
        <f t="shared" si="2307"/>
        <v/>
      </c>
      <c r="CN20016" s="32" t="str">
        <f t="shared" si="2308"/>
        <v/>
      </c>
    </row>
    <row r="20017" spans="71:92" x14ac:dyDescent="0.3">
      <c r="BS20017" s="32" t="str">
        <f>IF(Kiadasi_kiseroiv!$K$2=BT20017,BV20017,"")</f>
        <v/>
      </c>
      <c r="BT20017" s="34" t="str">
        <f t="shared" si="2291"/>
        <v/>
      </c>
      <c r="BU20017" s="32" t="str">
        <f t="shared" si="2292"/>
        <v/>
      </c>
      <c r="BV20017" s="32" t="str">
        <f t="shared" si="2293"/>
        <v/>
      </c>
      <c r="BW20017" s="32" t="str">
        <f t="shared" si="2294"/>
        <v/>
      </c>
      <c r="BX20017" s="32" t="str">
        <f t="shared" si="2295"/>
        <v/>
      </c>
      <c r="BY20017" s="32" t="str">
        <f t="shared" si="2296"/>
        <v/>
      </c>
      <c r="BZ20017" s="32" t="str">
        <f t="shared" si="2297"/>
        <v/>
      </c>
      <c r="CA20017" s="32" t="str">
        <f t="shared" si="2298"/>
        <v/>
      </c>
      <c r="CB20017" s="33">
        <f>IF(COUNTIF($CD$7:CD20017,CD20017)=1,CD20017,CD20017+COUNTIF($CD$6:CD20016,CD20017))</f>
        <v>62103</v>
      </c>
      <c r="CC20017" s="34">
        <f t="shared" si="2299"/>
        <v>55153</v>
      </c>
      <c r="CD20017" s="32">
        <f t="shared" si="2300"/>
        <v>55153</v>
      </c>
      <c r="CE20017" s="32">
        <f t="shared" si="2301"/>
        <v>0</v>
      </c>
      <c r="CF20017" s="32">
        <f t="shared" si="2302"/>
        <v>0</v>
      </c>
      <c r="CG20017" s="32" t="str">
        <f t="shared" si="2303"/>
        <v/>
      </c>
      <c r="CH20017" s="32">
        <v>12</v>
      </c>
      <c r="CI20017" s="32" t="s">
        <v>17</v>
      </c>
      <c r="CJ20017" s="32" t="str">
        <f t="shared" si="2304"/>
        <v/>
      </c>
      <c r="CK20017" s="32" t="str">
        <f t="shared" si="2305"/>
        <v/>
      </c>
      <c r="CL20017" s="32" t="str">
        <f t="shared" si="2306"/>
        <v/>
      </c>
      <c r="CM20017" s="32" t="str">
        <f t="shared" si="2307"/>
        <v/>
      </c>
      <c r="CN20017" s="32" t="str">
        <f t="shared" si="2308"/>
        <v/>
      </c>
    </row>
    <row r="20018" spans="71:92" x14ac:dyDescent="0.3">
      <c r="BS20018" s="32" t="str">
        <f>IF(Kiadasi_kiseroiv!$K$2=BT20018,BV20018,"")</f>
        <v/>
      </c>
      <c r="BT20018" s="34" t="str">
        <f t="shared" si="2291"/>
        <v/>
      </c>
      <c r="BU20018" s="32" t="str">
        <f t="shared" si="2292"/>
        <v/>
      </c>
      <c r="BV20018" s="32" t="str">
        <f t="shared" si="2293"/>
        <v/>
      </c>
      <c r="BW20018" s="32" t="str">
        <f t="shared" si="2294"/>
        <v/>
      </c>
      <c r="BX20018" s="32" t="str">
        <f t="shared" si="2295"/>
        <v/>
      </c>
      <c r="BY20018" s="32" t="str">
        <f t="shared" si="2296"/>
        <v/>
      </c>
      <c r="BZ20018" s="32" t="str">
        <f t="shared" si="2297"/>
        <v/>
      </c>
      <c r="CA20018" s="32" t="str">
        <f t="shared" si="2298"/>
        <v/>
      </c>
      <c r="CB20018" s="33">
        <f>IF(COUNTIF($CD$7:CD20018,CD20018)=1,CD20018,CD20018+COUNTIF($CD$6:CD20017,CD20018))</f>
        <v>62104</v>
      </c>
      <c r="CC20018" s="34">
        <f t="shared" si="2299"/>
        <v>55153</v>
      </c>
      <c r="CD20018" s="32">
        <f t="shared" si="2300"/>
        <v>55153</v>
      </c>
      <c r="CE20018" s="32">
        <f t="shared" si="2301"/>
        <v>0</v>
      </c>
      <c r="CF20018" s="32">
        <f t="shared" si="2302"/>
        <v>0</v>
      </c>
      <c r="CG20018" s="32" t="str">
        <f t="shared" si="2303"/>
        <v/>
      </c>
      <c r="CH20018" s="32">
        <v>13</v>
      </c>
      <c r="CI20018" s="32" t="s">
        <v>17</v>
      </c>
      <c r="CJ20018" s="32" t="str">
        <f t="shared" si="2304"/>
        <v/>
      </c>
      <c r="CK20018" s="32" t="str">
        <f t="shared" si="2305"/>
        <v/>
      </c>
      <c r="CL20018" s="32" t="str">
        <f t="shared" si="2306"/>
        <v/>
      </c>
      <c r="CM20018" s="32" t="str">
        <f t="shared" si="2307"/>
        <v/>
      </c>
      <c r="CN20018" s="32" t="str">
        <f t="shared" si="2308"/>
        <v/>
      </c>
    </row>
    <row r="20019" spans="71:92" x14ac:dyDescent="0.3">
      <c r="BS20019" s="32" t="str">
        <f>IF(Kiadasi_kiseroiv!$K$2=BT20019,BV20019,"")</f>
        <v/>
      </c>
      <c r="BT20019" s="34" t="str">
        <f t="shared" si="2291"/>
        <v/>
      </c>
      <c r="BU20019" s="32" t="str">
        <f t="shared" si="2292"/>
        <v/>
      </c>
      <c r="BV20019" s="32" t="str">
        <f t="shared" si="2293"/>
        <v/>
      </c>
      <c r="BW20019" s="32" t="str">
        <f t="shared" si="2294"/>
        <v/>
      </c>
      <c r="BX20019" s="32" t="str">
        <f t="shared" si="2295"/>
        <v/>
      </c>
      <c r="BY20019" s="32" t="str">
        <f t="shared" si="2296"/>
        <v/>
      </c>
      <c r="BZ20019" s="32" t="str">
        <f t="shared" si="2297"/>
        <v/>
      </c>
      <c r="CA20019" s="32" t="str">
        <f t="shared" si="2298"/>
        <v/>
      </c>
      <c r="CB20019" s="33">
        <f>IF(COUNTIF($CD$7:CD20019,CD20019)=1,CD20019,CD20019+COUNTIF($CD$6:CD20018,CD20019))</f>
        <v>62105</v>
      </c>
      <c r="CC20019" s="34">
        <f t="shared" si="2299"/>
        <v>55153</v>
      </c>
      <c r="CD20019" s="32">
        <f t="shared" si="2300"/>
        <v>55153</v>
      </c>
      <c r="CE20019" s="32">
        <f t="shared" si="2301"/>
        <v>0</v>
      </c>
      <c r="CF20019" s="32">
        <f t="shared" si="2302"/>
        <v>0</v>
      </c>
      <c r="CG20019" s="32" t="str">
        <f t="shared" si="2303"/>
        <v/>
      </c>
      <c r="CH20019" s="32">
        <v>14</v>
      </c>
      <c r="CI20019" s="32" t="s">
        <v>17</v>
      </c>
      <c r="CJ20019" s="32" t="str">
        <f t="shared" si="2304"/>
        <v/>
      </c>
      <c r="CK20019" s="32" t="str">
        <f t="shared" si="2305"/>
        <v/>
      </c>
      <c r="CL20019" s="32" t="str">
        <f t="shared" si="2306"/>
        <v/>
      </c>
      <c r="CM20019" s="32" t="str">
        <f t="shared" si="2307"/>
        <v/>
      </c>
      <c r="CN20019" s="32" t="str">
        <f t="shared" si="2308"/>
        <v/>
      </c>
    </row>
    <row r="20020" spans="71:92" x14ac:dyDescent="0.3">
      <c r="BS20020" s="32" t="str">
        <f>IF(Kiadasi_kiseroiv!$K$2=BT20020,BV20020,"")</f>
        <v/>
      </c>
      <c r="BT20020" s="34" t="str">
        <f t="shared" si="2291"/>
        <v/>
      </c>
      <c r="BU20020" s="32" t="str">
        <f t="shared" si="2292"/>
        <v/>
      </c>
      <c r="BV20020" s="32" t="str">
        <f t="shared" si="2293"/>
        <v/>
      </c>
      <c r="BW20020" s="32" t="str">
        <f t="shared" si="2294"/>
        <v/>
      </c>
      <c r="BX20020" s="32" t="str">
        <f t="shared" si="2295"/>
        <v/>
      </c>
      <c r="BY20020" s="32" t="str">
        <f t="shared" si="2296"/>
        <v/>
      </c>
      <c r="BZ20020" s="32" t="str">
        <f t="shared" si="2297"/>
        <v/>
      </c>
      <c r="CA20020" s="32" t="str">
        <f t="shared" si="2298"/>
        <v/>
      </c>
      <c r="CB20020" s="33">
        <f>IF(COUNTIF($CD$7:CD20020,CD20020)=1,CD20020,CD20020+COUNTIF($CD$6:CD20019,CD20020))</f>
        <v>62106</v>
      </c>
      <c r="CC20020" s="34">
        <f t="shared" si="2299"/>
        <v>55153</v>
      </c>
      <c r="CD20020" s="32">
        <f t="shared" si="2300"/>
        <v>55153</v>
      </c>
      <c r="CE20020" s="32">
        <f t="shared" si="2301"/>
        <v>0</v>
      </c>
      <c r="CF20020" s="32">
        <f t="shared" si="2302"/>
        <v>0</v>
      </c>
      <c r="CG20020" s="32" t="str">
        <f t="shared" si="2303"/>
        <v/>
      </c>
      <c r="CH20020" s="32">
        <v>15</v>
      </c>
      <c r="CI20020" s="32" t="s">
        <v>17</v>
      </c>
      <c r="CJ20020" s="32" t="str">
        <f t="shared" si="2304"/>
        <v/>
      </c>
      <c r="CK20020" s="32" t="str">
        <f t="shared" si="2305"/>
        <v/>
      </c>
      <c r="CL20020" s="32" t="str">
        <f t="shared" si="2306"/>
        <v/>
      </c>
      <c r="CM20020" s="32" t="str">
        <f t="shared" si="2307"/>
        <v/>
      </c>
      <c r="CN20020" s="32" t="str">
        <f t="shared" si="2308"/>
        <v/>
      </c>
    </row>
    <row r="20021" spans="71:92" x14ac:dyDescent="0.3">
      <c r="BS20021" s="32" t="str">
        <f>IF(Kiadasi_kiseroiv!$K$2=BT20021,BV20021,"")</f>
        <v/>
      </c>
      <c r="BT20021" s="34" t="str">
        <f t="shared" si="2291"/>
        <v/>
      </c>
      <c r="BU20021" s="32" t="str">
        <f t="shared" si="2292"/>
        <v/>
      </c>
      <c r="BV20021" s="32" t="str">
        <f t="shared" si="2293"/>
        <v/>
      </c>
      <c r="BW20021" s="32" t="str">
        <f t="shared" si="2294"/>
        <v/>
      </c>
      <c r="BX20021" s="32" t="str">
        <f t="shared" si="2295"/>
        <v/>
      </c>
      <c r="BY20021" s="32" t="str">
        <f t="shared" si="2296"/>
        <v/>
      </c>
      <c r="BZ20021" s="32" t="str">
        <f t="shared" si="2297"/>
        <v/>
      </c>
      <c r="CA20021" s="32" t="str">
        <f t="shared" si="2298"/>
        <v/>
      </c>
      <c r="CB20021" s="33">
        <f>IF(COUNTIF($CD$7:CD20021,CD20021)=1,CD20021,CD20021+COUNTIF($CD$6:CD20020,CD20021))</f>
        <v>62107</v>
      </c>
      <c r="CC20021" s="34">
        <f t="shared" si="2299"/>
        <v>55153</v>
      </c>
      <c r="CD20021" s="32">
        <f t="shared" si="2300"/>
        <v>55153</v>
      </c>
      <c r="CE20021" s="32">
        <f t="shared" si="2301"/>
        <v>0</v>
      </c>
      <c r="CF20021" s="32">
        <f t="shared" si="2302"/>
        <v>0</v>
      </c>
      <c r="CG20021" s="32" t="str">
        <f t="shared" si="2303"/>
        <v/>
      </c>
      <c r="CH20021" s="32">
        <v>16</v>
      </c>
      <c r="CI20021" s="32" t="s">
        <v>17</v>
      </c>
      <c r="CJ20021" s="32" t="str">
        <f t="shared" si="2304"/>
        <v/>
      </c>
      <c r="CK20021" s="32" t="str">
        <f t="shared" si="2305"/>
        <v/>
      </c>
      <c r="CL20021" s="32" t="str">
        <f t="shared" si="2306"/>
        <v/>
      </c>
      <c r="CM20021" s="32" t="str">
        <f t="shared" si="2307"/>
        <v/>
      </c>
      <c r="CN20021" s="32" t="str">
        <f t="shared" si="2308"/>
        <v/>
      </c>
    </row>
    <row r="20022" spans="71:92" x14ac:dyDescent="0.3">
      <c r="BS20022" s="32" t="str">
        <f>IF(Kiadasi_kiseroiv!$K$2=BT20022,BV20022,"")</f>
        <v/>
      </c>
      <c r="BT20022" s="34" t="str">
        <f t="shared" si="2291"/>
        <v/>
      </c>
      <c r="BU20022" s="32" t="str">
        <f t="shared" si="2292"/>
        <v/>
      </c>
      <c r="BV20022" s="32" t="str">
        <f t="shared" si="2293"/>
        <v/>
      </c>
      <c r="BW20022" s="32" t="str">
        <f t="shared" si="2294"/>
        <v/>
      </c>
      <c r="BX20022" s="32" t="str">
        <f t="shared" si="2295"/>
        <v/>
      </c>
      <c r="BY20022" s="32" t="str">
        <f t="shared" si="2296"/>
        <v/>
      </c>
      <c r="BZ20022" s="32" t="str">
        <f t="shared" si="2297"/>
        <v/>
      </c>
      <c r="CA20022" s="32" t="str">
        <f t="shared" si="2298"/>
        <v/>
      </c>
      <c r="CB20022" s="33">
        <f>IF(COUNTIF($CD$7:CD20022,CD20022)=1,CD20022,CD20022+COUNTIF($CD$6:CD20021,CD20022))</f>
        <v>62108</v>
      </c>
      <c r="CC20022" s="34">
        <f t="shared" si="2299"/>
        <v>55153</v>
      </c>
      <c r="CD20022" s="32">
        <f t="shared" si="2300"/>
        <v>55153</v>
      </c>
      <c r="CE20022" s="32">
        <f t="shared" si="2301"/>
        <v>0</v>
      </c>
      <c r="CF20022" s="32">
        <f t="shared" si="2302"/>
        <v>0</v>
      </c>
      <c r="CG20022" s="32" t="str">
        <f t="shared" si="2303"/>
        <v/>
      </c>
      <c r="CH20022" s="32">
        <v>17</v>
      </c>
      <c r="CI20022" s="32" t="s">
        <v>17</v>
      </c>
      <c r="CJ20022" s="32" t="str">
        <f t="shared" si="2304"/>
        <v/>
      </c>
      <c r="CK20022" s="32" t="str">
        <f t="shared" si="2305"/>
        <v/>
      </c>
      <c r="CL20022" s="32" t="str">
        <f t="shared" si="2306"/>
        <v/>
      </c>
      <c r="CM20022" s="32" t="str">
        <f t="shared" si="2307"/>
        <v/>
      </c>
      <c r="CN20022" s="32" t="str">
        <f t="shared" si="2308"/>
        <v/>
      </c>
    </row>
    <row r="20023" spans="71:92" x14ac:dyDescent="0.3">
      <c r="BS20023" s="32" t="str">
        <f>IF(Kiadasi_kiseroiv!$K$2=BT20023,BV20023,"")</f>
        <v/>
      </c>
      <c r="BT20023" s="34" t="str">
        <f t="shared" si="2291"/>
        <v/>
      </c>
      <c r="BU20023" s="32" t="str">
        <f t="shared" si="2292"/>
        <v/>
      </c>
      <c r="BV20023" s="32" t="str">
        <f t="shared" si="2293"/>
        <v/>
      </c>
      <c r="BW20023" s="32" t="str">
        <f t="shared" si="2294"/>
        <v/>
      </c>
      <c r="BX20023" s="32" t="str">
        <f t="shared" si="2295"/>
        <v/>
      </c>
      <c r="BY20023" s="32" t="str">
        <f t="shared" si="2296"/>
        <v/>
      </c>
      <c r="BZ20023" s="32" t="str">
        <f t="shared" si="2297"/>
        <v/>
      </c>
      <c r="CA20023" s="32" t="str">
        <f t="shared" si="2298"/>
        <v/>
      </c>
      <c r="CB20023" s="33">
        <f>IF(COUNTIF($CD$7:CD20023,CD20023)=1,CD20023,CD20023+COUNTIF($CD$6:CD20022,CD20023))</f>
        <v>62109</v>
      </c>
      <c r="CC20023" s="34">
        <f t="shared" si="2299"/>
        <v>55153</v>
      </c>
      <c r="CD20023" s="32">
        <f t="shared" si="2300"/>
        <v>55153</v>
      </c>
      <c r="CE20023" s="32">
        <f t="shared" si="2301"/>
        <v>0</v>
      </c>
      <c r="CF20023" s="32">
        <f t="shared" si="2302"/>
        <v>0</v>
      </c>
      <c r="CG20023" s="32" t="str">
        <f t="shared" si="2303"/>
        <v/>
      </c>
      <c r="CH20023" s="32">
        <v>18</v>
      </c>
      <c r="CI20023" s="32" t="s">
        <v>17</v>
      </c>
      <c r="CJ20023" s="32" t="str">
        <f t="shared" si="2304"/>
        <v/>
      </c>
      <c r="CK20023" s="32" t="str">
        <f t="shared" si="2305"/>
        <v/>
      </c>
      <c r="CL20023" s="32" t="str">
        <f t="shared" si="2306"/>
        <v/>
      </c>
      <c r="CM20023" s="32" t="str">
        <f t="shared" si="2307"/>
        <v/>
      </c>
      <c r="CN20023" s="32" t="str">
        <f t="shared" si="2308"/>
        <v/>
      </c>
    </row>
    <row r="20024" spans="71:92" x14ac:dyDescent="0.3">
      <c r="BS20024" s="32" t="str">
        <f>IF(Kiadasi_kiseroiv!$K$2=BT20024,BV20024,"")</f>
        <v/>
      </c>
      <c r="BT20024" s="34" t="str">
        <f t="shared" si="2291"/>
        <v/>
      </c>
      <c r="BU20024" s="32" t="str">
        <f t="shared" si="2292"/>
        <v/>
      </c>
      <c r="BV20024" s="32" t="str">
        <f t="shared" si="2293"/>
        <v/>
      </c>
      <c r="BW20024" s="32" t="str">
        <f t="shared" si="2294"/>
        <v/>
      </c>
      <c r="BX20024" s="32" t="str">
        <f t="shared" si="2295"/>
        <v/>
      </c>
      <c r="BY20024" s="32" t="str">
        <f t="shared" si="2296"/>
        <v/>
      </c>
      <c r="BZ20024" s="32" t="str">
        <f t="shared" si="2297"/>
        <v/>
      </c>
      <c r="CA20024" s="32" t="str">
        <f t="shared" si="2298"/>
        <v/>
      </c>
      <c r="CB20024" s="33">
        <f>IF(COUNTIF($CD$7:CD20024,CD20024)=1,CD20024,CD20024+COUNTIF($CD$6:CD20023,CD20024))</f>
        <v>62110</v>
      </c>
      <c r="CC20024" s="34">
        <f t="shared" si="2299"/>
        <v>55153</v>
      </c>
      <c r="CD20024" s="32">
        <f t="shared" si="2300"/>
        <v>55153</v>
      </c>
      <c r="CE20024" s="32">
        <f t="shared" si="2301"/>
        <v>0</v>
      </c>
      <c r="CF20024" s="32">
        <f t="shared" si="2302"/>
        <v>0</v>
      </c>
      <c r="CG20024" s="32" t="str">
        <f t="shared" si="2303"/>
        <v/>
      </c>
      <c r="CH20024" s="32">
        <v>19</v>
      </c>
      <c r="CI20024" s="32" t="s">
        <v>17</v>
      </c>
      <c r="CJ20024" s="32" t="str">
        <f t="shared" si="2304"/>
        <v/>
      </c>
      <c r="CK20024" s="32" t="str">
        <f t="shared" si="2305"/>
        <v/>
      </c>
      <c r="CL20024" s="32" t="str">
        <f t="shared" si="2306"/>
        <v/>
      </c>
      <c r="CM20024" s="32" t="str">
        <f t="shared" si="2307"/>
        <v/>
      </c>
      <c r="CN20024" s="32" t="str">
        <f t="shared" si="2308"/>
        <v/>
      </c>
    </row>
    <row r="20025" spans="71:92" x14ac:dyDescent="0.3">
      <c r="BS20025" s="32" t="str">
        <f>IF(Kiadasi_kiseroiv!$K$2=BT20025,BV20025,"")</f>
        <v/>
      </c>
      <c r="BT20025" s="34" t="str">
        <f t="shared" si="2291"/>
        <v/>
      </c>
      <c r="BU20025" s="32" t="str">
        <f t="shared" si="2292"/>
        <v/>
      </c>
      <c r="BV20025" s="32" t="str">
        <f t="shared" si="2293"/>
        <v/>
      </c>
      <c r="BW20025" s="32" t="str">
        <f t="shared" si="2294"/>
        <v/>
      </c>
      <c r="BX20025" s="32" t="str">
        <f t="shared" si="2295"/>
        <v/>
      </c>
      <c r="BY20025" s="32" t="str">
        <f t="shared" si="2296"/>
        <v/>
      </c>
      <c r="BZ20025" s="32" t="str">
        <f t="shared" si="2297"/>
        <v/>
      </c>
      <c r="CA20025" s="32" t="str">
        <f t="shared" si="2298"/>
        <v/>
      </c>
      <c r="CB20025" s="33">
        <f>IF(COUNTIF($CD$7:CD20025,CD20025)=1,CD20025,CD20025+COUNTIF($CD$6:CD20024,CD20025))</f>
        <v>62111</v>
      </c>
      <c r="CC20025" s="34">
        <f t="shared" si="2299"/>
        <v>55153</v>
      </c>
      <c r="CD20025" s="32">
        <f t="shared" si="2300"/>
        <v>55153</v>
      </c>
      <c r="CE20025" s="32">
        <f t="shared" si="2301"/>
        <v>0</v>
      </c>
      <c r="CF20025" s="32">
        <f t="shared" si="2302"/>
        <v>0</v>
      </c>
      <c r="CG20025" s="32" t="str">
        <f t="shared" si="2303"/>
        <v/>
      </c>
      <c r="CH20025" s="32">
        <v>20</v>
      </c>
      <c r="CI20025" s="32" t="s">
        <v>17</v>
      </c>
      <c r="CJ20025" s="32" t="str">
        <f t="shared" si="2304"/>
        <v/>
      </c>
      <c r="CK20025" s="32" t="str">
        <f t="shared" si="2305"/>
        <v/>
      </c>
      <c r="CL20025" s="32" t="str">
        <f t="shared" si="2306"/>
        <v/>
      </c>
      <c r="CM20025" s="32" t="str">
        <f t="shared" si="2307"/>
        <v/>
      </c>
      <c r="CN20025" s="32" t="str">
        <f t="shared" si="2308"/>
        <v/>
      </c>
    </row>
    <row r="20026" spans="71:92" x14ac:dyDescent="0.3">
      <c r="BS20026" s="32" t="str">
        <f>IF(Kiadasi_kiseroiv!$K$2=BT20026,BV20026,"")</f>
        <v/>
      </c>
      <c r="BT20026" s="34" t="str">
        <f t="shared" si="2291"/>
        <v/>
      </c>
      <c r="BU20026" s="32" t="str">
        <f t="shared" si="2292"/>
        <v/>
      </c>
      <c r="BV20026" s="32" t="str">
        <f t="shared" si="2293"/>
        <v/>
      </c>
      <c r="BW20026" s="32" t="str">
        <f t="shared" si="2294"/>
        <v/>
      </c>
      <c r="BX20026" s="32" t="str">
        <f t="shared" si="2295"/>
        <v/>
      </c>
      <c r="BY20026" s="32" t="str">
        <f t="shared" si="2296"/>
        <v/>
      </c>
      <c r="BZ20026" s="32" t="str">
        <f t="shared" si="2297"/>
        <v/>
      </c>
      <c r="CA20026" s="32" t="str">
        <f t="shared" si="2298"/>
        <v/>
      </c>
      <c r="CB20026" s="33">
        <f>IF(COUNTIF($CD$7:CD20026,CD20026)=1,CD20026,CD20026+COUNTIF($CD$6:CD20025,CD20026))</f>
        <v>62112</v>
      </c>
      <c r="CC20026" s="34">
        <f t="shared" si="2299"/>
        <v>55153</v>
      </c>
      <c r="CD20026" s="32">
        <f t="shared" si="2300"/>
        <v>55153</v>
      </c>
      <c r="CE20026" s="32">
        <f t="shared" si="2301"/>
        <v>0</v>
      </c>
      <c r="CF20026" s="32">
        <f t="shared" si="2302"/>
        <v>0</v>
      </c>
      <c r="CG20026" s="32" t="str">
        <f t="shared" si="2303"/>
        <v/>
      </c>
      <c r="CH20026" s="32">
        <v>21</v>
      </c>
      <c r="CI20026" s="32" t="s">
        <v>17</v>
      </c>
      <c r="CJ20026" s="32" t="str">
        <f t="shared" si="2304"/>
        <v/>
      </c>
      <c r="CK20026" s="32" t="str">
        <f t="shared" si="2305"/>
        <v/>
      </c>
      <c r="CL20026" s="32" t="str">
        <f t="shared" si="2306"/>
        <v/>
      </c>
      <c r="CM20026" s="32" t="str">
        <f t="shared" si="2307"/>
        <v/>
      </c>
      <c r="CN20026" s="32" t="str">
        <f t="shared" si="2308"/>
        <v/>
      </c>
    </row>
    <row r="20027" spans="71:92" x14ac:dyDescent="0.3">
      <c r="BS20027" s="32" t="str">
        <f>IF(Kiadasi_kiseroiv!$K$2=BT20027,BV20027,"")</f>
        <v/>
      </c>
      <c r="BT20027" s="34" t="str">
        <f t="shared" si="2291"/>
        <v/>
      </c>
      <c r="BU20027" s="32" t="str">
        <f t="shared" si="2292"/>
        <v/>
      </c>
      <c r="BV20027" s="32" t="str">
        <f t="shared" si="2293"/>
        <v/>
      </c>
      <c r="BW20027" s="32" t="str">
        <f t="shared" si="2294"/>
        <v/>
      </c>
      <c r="BX20027" s="32" t="str">
        <f t="shared" si="2295"/>
        <v/>
      </c>
      <c r="BY20027" s="32" t="str">
        <f t="shared" si="2296"/>
        <v/>
      </c>
      <c r="BZ20027" s="32" t="str">
        <f t="shared" si="2297"/>
        <v/>
      </c>
      <c r="CA20027" s="32" t="str">
        <f t="shared" si="2298"/>
        <v/>
      </c>
      <c r="CB20027" s="33">
        <f>IF(COUNTIF($CD$7:CD20027,CD20027)=1,CD20027,CD20027+COUNTIF($CD$6:CD20026,CD20027))</f>
        <v>62113</v>
      </c>
      <c r="CC20027" s="34">
        <f t="shared" si="2299"/>
        <v>55153</v>
      </c>
      <c r="CD20027" s="32">
        <f t="shared" si="2300"/>
        <v>55153</v>
      </c>
      <c r="CE20027" s="32">
        <f t="shared" si="2301"/>
        <v>0</v>
      </c>
      <c r="CF20027" s="32">
        <f t="shared" si="2302"/>
        <v>0</v>
      </c>
      <c r="CG20027" s="32" t="str">
        <f t="shared" si="2303"/>
        <v/>
      </c>
      <c r="CH20027" s="32">
        <v>22</v>
      </c>
      <c r="CI20027" s="32" t="s">
        <v>17</v>
      </c>
      <c r="CJ20027" s="32" t="str">
        <f t="shared" si="2304"/>
        <v/>
      </c>
      <c r="CK20027" s="32" t="str">
        <f t="shared" si="2305"/>
        <v/>
      </c>
      <c r="CL20027" s="32" t="str">
        <f t="shared" si="2306"/>
        <v/>
      </c>
      <c r="CM20027" s="32" t="str">
        <f t="shared" si="2307"/>
        <v/>
      </c>
      <c r="CN20027" s="32" t="str">
        <f t="shared" si="2308"/>
        <v/>
      </c>
    </row>
    <row r="20028" spans="71:92" x14ac:dyDescent="0.3">
      <c r="BS20028" s="32" t="str">
        <f>IF(Kiadasi_kiseroiv!$K$2=BT20028,BV20028,"")</f>
        <v/>
      </c>
      <c r="BT20028" s="34" t="str">
        <f t="shared" si="2291"/>
        <v/>
      </c>
      <c r="BU20028" s="32" t="str">
        <f t="shared" si="2292"/>
        <v/>
      </c>
      <c r="BV20028" s="32" t="str">
        <f t="shared" si="2293"/>
        <v/>
      </c>
      <c r="BW20028" s="32" t="str">
        <f t="shared" si="2294"/>
        <v/>
      </c>
      <c r="BX20028" s="32" t="str">
        <f t="shared" si="2295"/>
        <v/>
      </c>
      <c r="BY20028" s="32" t="str">
        <f t="shared" si="2296"/>
        <v/>
      </c>
      <c r="BZ20028" s="32" t="str">
        <f t="shared" si="2297"/>
        <v/>
      </c>
      <c r="CA20028" s="32" t="str">
        <f t="shared" si="2298"/>
        <v/>
      </c>
      <c r="CB20028" s="33">
        <f>IF(COUNTIF($CD$7:CD20028,CD20028)=1,CD20028,CD20028+COUNTIF($CD$6:CD20027,CD20028))</f>
        <v>62114</v>
      </c>
      <c r="CC20028" s="34">
        <f t="shared" si="2299"/>
        <v>55153</v>
      </c>
      <c r="CD20028" s="32">
        <f t="shared" si="2300"/>
        <v>55153</v>
      </c>
      <c r="CE20028" s="32">
        <f t="shared" si="2301"/>
        <v>0</v>
      </c>
      <c r="CF20028" s="32">
        <f t="shared" si="2302"/>
        <v>0</v>
      </c>
      <c r="CG20028" s="32" t="str">
        <f t="shared" si="2303"/>
        <v/>
      </c>
      <c r="CH20028" s="32">
        <v>23</v>
      </c>
      <c r="CI20028" s="32" t="s">
        <v>17</v>
      </c>
      <c r="CJ20028" s="32" t="str">
        <f t="shared" si="2304"/>
        <v/>
      </c>
      <c r="CK20028" s="32" t="str">
        <f t="shared" si="2305"/>
        <v/>
      </c>
      <c r="CL20028" s="32" t="str">
        <f t="shared" si="2306"/>
        <v/>
      </c>
      <c r="CM20028" s="32" t="str">
        <f t="shared" si="2307"/>
        <v/>
      </c>
      <c r="CN20028" s="32" t="str">
        <f t="shared" si="2308"/>
        <v/>
      </c>
    </row>
    <row r="20029" spans="71:92" x14ac:dyDescent="0.3">
      <c r="BS20029" s="32" t="str">
        <f>IF(Kiadasi_kiseroiv!$K$2=BT20029,BV20029,"")</f>
        <v/>
      </c>
      <c r="BT20029" s="34" t="str">
        <f t="shared" si="2291"/>
        <v/>
      </c>
      <c r="BU20029" s="32" t="str">
        <f t="shared" si="2292"/>
        <v/>
      </c>
      <c r="BV20029" s="32" t="str">
        <f t="shared" si="2293"/>
        <v/>
      </c>
      <c r="BW20029" s="32" t="str">
        <f t="shared" si="2294"/>
        <v/>
      </c>
      <c r="BX20029" s="32" t="str">
        <f t="shared" si="2295"/>
        <v/>
      </c>
      <c r="BY20029" s="32" t="str">
        <f t="shared" si="2296"/>
        <v/>
      </c>
      <c r="BZ20029" s="32" t="str">
        <f t="shared" si="2297"/>
        <v/>
      </c>
      <c r="CA20029" s="32" t="str">
        <f t="shared" si="2298"/>
        <v/>
      </c>
      <c r="CB20029" s="33">
        <f>IF(COUNTIF($CD$7:CD20029,CD20029)=1,CD20029,CD20029+COUNTIF($CD$6:CD20028,CD20029))</f>
        <v>62115</v>
      </c>
      <c r="CC20029" s="34">
        <f t="shared" si="2299"/>
        <v>55153</v>
      </c>
      <c r="CD20029" s="32">
        <f t="shared" si="2300"/>
        <v>55153</v>
      </c>
      <c r="CE20029" s="32">
        <f t="shared" si="2301"/>
        <v>0</v>
      </c>
      <c r="CF20029" s="32">
        <f t="shared" si="2302"/>
        <v>0</v>
      </c>
      <c r="CG20029" s="32" t="str">
        <f t="shared" si="2303"/>
        <v/>
      </c>
      <c r="CH20029" s="32">
        <v>24</v>
      </c>
      <c r="CI20029" s="32" t="s">
        <v>17</v>
      </c>
      <c r="CJ20029" s="32" t="str">
        <f t="shared" si="2304"/>
        <v/>
      </c>
      <c r="CK20029" s="32" t="str">
        <f t="shared" si="2305"/>
        <v/>
      </c>
      <c r="CL20029" s="32" t="str">
        <f t="shared" si="2306"/>
        <v/>
      </c>
      <c r="CM20029" s="32" t="str">
        <f t="shared" si="2307"/>
        <v/>
      </c>
      <c r="CN20029" s="32" t="str">
        <f t="shared" si="2308"/>
        <v/>
      </c>
    </row>
    <row r="20030" spans="71:92" x14ac:dyDescent="0.3">
      <c r="BS20030" s="32" t="str">
        <f>IF(Kiadasi_kiseroiv!$K$2=BT20030,BV20030,"")</f>
        <v/>
      </c>
      <c r="BT20030" s="34" t="str">
        <f t="shared" si="2291"/>
        <v/>
      </c>
      <c r="BU20030" s="32" t="str">
        <f t="shared" si="2292"/>
        <v/>
      </c>
      <c r="BV20030" s="32" t="str">
        <f t="shared" si="2293"/>
        <v/>
      </c>
      <c r="BW20030" s="32" t="str">
        <f t="shared" si="2294"/>
        <v/>
      </c>
      <c r="BX20030" s="32" t="str">
        <f t="shared" si="2295"/>
        <v/>
      </c>
      <c r="BY20030" s="32" t="str">
        <f t="shared" si="2296"/>
        <v/>
      </c>
      <c r="BZ20030" s="32" t="str">
        <f t="shared" si="2297"/>
        <v/>
      </c>
      <c r="CA20030" s="32" t="str">
        <f t="shared" si="2298"/>
        <v/>
      </c>
      <c r="CB20030" s="33">
        <f>IF(COUNTIF($CD$7:CD20030,CD20030)=1,CD20030,CD20030+COUNTIF($CD$6:CD20029,CD20030))</f>
        <v>62116</v>
      </c>
      <c r="CC20030" s="34">
        <f t="shared" si="2299"/>
        <v>55153</v>
      </c>
      <c r="CD20030" s="32">
        <f t="shared" si="2300"/>
        <v>55153</v>
      </c>
      <c r="CE20030" s="32">
        <f t="shared" si="2301"/>
        <v>0</v>
      </c>
      <c r="CF20030" s="32">
        <f t="shared" si="2302"/>
        <v>0</v>
      </c>
      <c r="CG20030" s="32" t="str">
        <f t="shared" si="2303"/>
        <v/>
      </c>
      <c r="CH20030" s="32">
        <v>25</v>
      </c>
      <c r="CI20030" s="32" t="s">
        <v>17</v>
      </c>
      <c r="CJ20030" s="32" t="str">
        <f t="shared" si="2304"/>
        <v/>
      </c>
      <c r="CK20030" s="32" t="str">
        <f t="shared" si="2305"/>
        <v/>
      </c>
      <c r="CL20030" s="32" t="str">
        <f t="shared" si="2306"/>
        <v/>
      </c>
      <c r="CM20030" s="32" t="str">
        <f t="shared" si="2307"/>
        <v/>
      </c>
      <c r="CN20030" s="32" t="str">
        <f t="shared" si="2308"/>
        <v/>
      </c>
    </row>
    <row r="20031" spans="71:92" x14ac:dyDescent="0.3">
      <c r="BS20031" s="32" t="str">
        <f>IF(Kiadasi_kiseroiv!$K$2=BT20031,BV20031,"")</f>
        <v/>
      </c>
      <c r="BT20031" s="34" t="str">
        <f t="shared" si="2291"/>
        <v/>
      </c>
      <c r="BU20031" s="32" t="str">
        <f t="shared" si="2292"/>
        <v/>
      </c>
      <c r="BV20031" s="32" t="str">
        <f t="shared" si="2293"/>
        <v/>
      </c>
      <c r="BW20031" s="32" t="str">
        <f t="shared" si="2294"/>
        <v/>
      </c>
      <c r="BX20031" s="32" t="str">
        <f t="shared" si="2295"/>
        <v/>
      </c>
      <c r="BY20031" s="32" t="str">
        <f t="shared" si="2296"/>
        <v/>
      </c>
      <c r="BZ20031" s="32" t="str">
        <f t="shared" si="2297"/>
        <v/>
      </c>
      <c r="CA20031" s="32" t="str">
        <f t="shared" si="2298"/>
        <v/>
      </c>
      <c r="CB20031" s="33">
        <f>IF(COUNTIF($CD$7:CD20031,CD20031)=1,CD20031,CD20031+COUNTIF($CD$6:CD20030,CD20031))</f>
        <v>62117</v>
      </c>
      <c r="CC20031" s="34">
        <f t="shared" si="2299"/>
        <v>55153</v>
      </c>
      <c r="CD20031" s="32">
        <f t="shared" si="2300"/>
        <v>55153</v>
      </c>
      <c r="CE20031" s="32">
        <f t="shared" si="2301"/>
        <v>0</v>
      </c>
      <c r="CF20031" s="32">
        <f t="shared" si="2302"/>
        <v>0</v>
      </c>
      <c r="CG20031" s="32" t="str">
        <f t="shared" si="2303"/>
        <v/>
      </c>
      <c r="CH20031" s="32">
        <v>26</v>
      </c>
      <c r="CI20031" s="32" t="s">
        <v>17</v>
      </c>
      <c r="CJ20031" s="32" t="str">
        <f t="shared" si="2304"/>
        <v/>
      </c>
      <c r="CK20031" s="32" t="str">
        <f t="shared" si="2305"/>
        <v/>
      </c>
      <c r="CL20031" s="32" t="str">
        <f t="shared" si="2306"/>
        <v/>
      </c>
      <c r="CM20031" s="32" t="str">
        <f t="shared" si="2307"/>
        <v/>
      </c>
      <c r="CN20031" s="32" t="str">
        <f t="shared" si="2308"/>
        <v/>
      </c>
    </row>
    <row r="20032" spans="71:92" x14ac:dyDescent="0.3">
      <c r="BS20032" s="32" t="str">
        <f>IF(Kiadasi_kiseroiv!$K$2=BT20032,BV20032,"")</f>
        <v/>
      </c>
      <c r="BT20032" s="34" t="str">
        <f t="shared" si="2291"/>
        <v/>
      </c>
      <c r="BU20032" s="32" t="str">
        <f t="shared" si="2292"/>
        <v/>
      </c>
      <c r="BV20032" s="32" t="str">
        <f t="shared" si="2293"/>
        <v/>
      </c>
      <c r="BW20032" s="32" t="str">
        <f t="shared" si="2294"/>
        <v/>
      </c>
      <c r="BX20032" s="32" t="str">
        <f t="shared" si="2295"/>
        <v/>
      </c>
      <c r="BY20032" s="32" t="str">
        <f t="shared" si="2296"/>
        <v/>
      </c>
      <c r="BZ20032" s="32" t="str">
        <f t="shared" si="2297"/>
        <v/>
      </c>
      <c r="CA20032" s="32" t="str">
        <f t="shared" si="2298"/>
        <v/>
      </c>
      <c r="CB20032" s="33">
        <f>IF(COUNTIF($CD$7:CD20032,CD20032)=1,CD20032,CD20032+COUNTIF($CD$6:CD20031,CD20032))</f>
        <v>62118</v>
      </c>
      <c r="CC20032" s="34">
        <f t="shared" si="2299"/>
        <v>55153</v>
      </c>
      <c r="CD20032" s="32">
        <f t="shared" si="2300"/>
        <v>55153</v>
      </c>
      <c r="CE20032" s="32">
        <f t="shared" si="2301"/>
        <v>0</v>
      </c>
      <c r="CF20032" s="32">
        <f t="shared" si="2302"/>
        <v>0</v>
      </c>
      <c r="CG20032" s="32" t="str">
        <f t="shared" si="2303"/>
        <v/>
      </c>
      <c r="CH20032" s="32">
        <v>27</v>
      </c>
      <c r="CI20032" s="32" t="s">
        <v>17</v>
      </c>
      <c r="CJ20032" s="32" t="str">
        <f t="shared" si="2304"/>
        <v/>
      </c>
      <c r="CK20032" s="32" t="str">
        <f t="shared" si="2305"/>
        <v/>
      </c>
      <c r="CL20032" s="32" t="str">
        <f t="shared" si="2306"/>
        <v/>
      </c>
      <c r="CM20032" s="32" t="str">
        <f t="shared" si="2307"/>
        <v/>
      </c>
      <c r="CN20032" s="32" t="str">
        <f t="shared" si="2308"/>
        <v/>
      </c>
    </row>
    <row r="20033" spans="71:92" x14ac:dyDescent="0.3">
      <c r="BS20033" s="32" t="str">
        <f>IF(Kiadasi_kiseroiv!$K$2=BT20033,BV20033,"")</f>
        <v/>
      </c>
      <c r="BT20033" s="34" t="str">
        <f t="shared" si="2291"/>
        <v/>
      </c>
      <c r="BU20033" s="32" t="str">
        <f t="shared" si="2292"/>
        <v/>
      </c>
      <c r="BV20033" s="32" t="str">
        <f t="shared" si="2293"/>
        <v/>
      </c>
      <c r="BW20033" s="32" t="str">
        <f t="shared" si="2294"/>
        <v/>
      </c>
      <c r="BX20033" s="32" t="str">
        <f t="shared" si="2295"/>
        <v/>
      </c>
      <c r="BY20033" s="32" t="str">
        <f t="shared" si="2296"/>
        <v/>
      </c>
      <c r="BZ20033" s="32" t="str">
        <f t="shared" si="2297"/>
        <v/>
      </c>
      <c r="CA20033" s="32" t="str">
        <f t="shared" si="2298"/>
        <v/>
      </c>
      <c r="CB20033" s="33">
        <f>IF(COUNTIF($CD$7:CD20033,CD20033)=1,CD20033,CD20033+COUNTIF($CD$6:CD20032,CD20033))</f>
        <v>62119</v>
      </c>
      <c r="CC20033" s="34">
        <f t="shared" si="2299"/>
        <v>55153</v>
      </c>
      <c r="CD20033" s="32">
        <f t="shared" si="2300"/>
        <v>55153</v>
      </c>
      <c r="CE20033" s="32">
        <f t="shared" si="2301"/>
        <v>0</v>
      </c>
      <c r="CF20033" s="32">
        <f t="shared" si="2302"/>
        <v>0</v>
      </c>
      <c r="CG20033" s="32" t="str">
        <f t="shared" si="2303"/>
        <v/>
      </c>
      <c r="CH20033" s="32">
        <v>28</v>
      </c>
      <c r="CI20033" s="32" t="s">
        <v>17</v>
      </c>
      <c r="CJ20033" s="32" t="str">
        <f t="shared" si="2304"/>
        <v/>
      </c>
      <c r="CK20033" s="32" t="str">
        <f t="shared" si="2305"/>
        <v/>
      </c>
      <c r="CL20033" s="32" t="str">
        <f t="shared" si="2306"/>
        <v/>
      </c>
      <c r="CM20033" s="32" t="str">
        <f t="shared" si="2307"/>
        <v/>
      </c>
      <c r="CN20033" s="32" t="str">
        <f t="shared" si="2308"/>
        <v/>
      </c>
    </row>
    <row r="20034" spans="71:92" x14ac:dyDescent="0.3">
      <c r="BS20034" s="32" t="str">
        <f>IF(Kiadasi_kiseroiv!$K$2=BT20034,BV20034,"")</f>
        <v/>
      </c>
      <c r="BT20034" s="34" t="str">
        <f t="shared" si="2291"/>
        <v/>
      </c>
      <c r="BU20034" s="32" t="str">
        <f t="shared" si="2292"/>
        <v/>
      </c>
      <c r="BV20034" s="32" t="str">
        <f t="shared" si="2293"/>
        <v/>
      </c>
      <c r="BW20034" s="32" t="str">
        <f t="shared" si="2294"/>
        <v/>
      </c>
      <c r="BX20034" s="32" t="str">
        <f t="shared" si="2295"/>
        <v/>
      </c>
      <c r="BY20034" s="32" t="str">
        <f t="shared" si="2296"/>
        <v/>
      </c>
      <c r="BZ20034" s="32" t="str">
        <f t="shared" si="2297"/>
        <v/>
      </c>
      <c r="CA20034" s="32" t="str">
        <f t="shared" si="2298"/>
        <v/>
      </c>
      <c r="CB20034" s="33">
        <f>IF(COUNTIF($CD$7:CD20034,CD20034)=1,CD20034,CD20034+COUNTIF($CD$6:CD20033,CD20034))</f>
        <v>62120</v>
      </c>
      <c r="CC20034" s="34">
        <f t="shared" si="2299"/>
        <v>55153</v>
      </c>
      <c r="CD20034" s="32">
        <f t="shared" si="2300"/>
        <v>55153</v>
      </c>
      <c r="CE20034" s="32">
        <f t="shared" si="2301"/>
        <v>0</v>
      </c>
      <c r="CF20034" s="32">
        <f t="shared" si="2302"/>
        <v>0</v>
      </c>
      <c r="CG20034" s="32" t="str">
        <f t="shared" si="2303"/>
        <v/>
      </c>
      <c r="CH20034" s="32">
        <v>29</v>
      </c>
      <c r="CI20034" s="32" t="s">
        <v>17</v>
      </c>
      <c r="CJ20034" s="32" t="str">
        <f t="shared" si="2304"/>
        <v/>
      </c>
      <c r="CK20034" s="32" t="str">
        <f t="shared" si="2305"/>
        <v/>
      </c>
      <c r="CL20034" s="32" t="str">
        <f t="shared" si="2306"/>
        <v/>
      </c>
      <c r="CM20034" s="32" t="str">
        <f t="shared" si="2307"/>
        <v/>
      </c>
      <c r="CN20034" s="32" t="str">
        <f t="shared" si="2308"/>
        <v/>
      </c>
    </row>
    <row r="20035" spans="71:92" x14ac:dyDescent="0.3">
      <c r="BS20035" s="32" t="str">
        <f>IF(Kiadasi_kiseroiv!$K$2=BT20035,BV20035,"")</f>
        <v/>
      </c>
      <c r="BT20035" s="34" t="str">
        <f t="shared" si="2291"/>
        <v/>
      </c>
      <c r="BU20035" s="32" t="str">
        <f t="shared" si="2292"/>
        <v/>
      </c>
      <c r="BV20035" s="32" t="str">
        <f t="shared" si="2293"/>
        <v/>
      </c>
      <c r="BW20035" s="32" t="str">
        <f t="shared" si="2294"/>
        <v/>
      </c>
      <c r="BX20035" s="32" t="str">
        <f t="shared" si="2295"/>
        <v/>
      </c>
      <c r="BY20035" s="32" t="str">
        <f t="shared" si="2296"/>
        <v/>
      </c>
      <c r="BZ20035" s="32" t="str">
        <f t="shared" si="2297"/>
        <v/>
      </c>
      <c r="CA20035" s="32" t="str">
        <f t="shared" si="2298"/>
        <v/>
      </c>
      <c r="CB20035" s="33">
        <f>IF(COUNTIF($CD$7:CD20035,CD20035)=1,CD20035,CD20035+COUNTIF($CD$6:CD20034,CD20035))</f>
        <v>62121</v>
      </c>
      <c r="CC20035" s="34">
        <f t="shared" si="2299"/>
        <v>55153</v>
      </c>
      <c r="CD20035" s="32">
        <f t="shared" si="2300"/>
        <v>55153</v>
      </c>
      <c r="CE20035" s="32">
        <f t="shared" si="2301"/>
        <v>0</v>
      </c>
      <c r="CF20035" s="32">
        <f t="shared" si="2302"/>
        <v>0</v>
      </c>
      <c r="CG20035" s="32" t="str">
        <f t="shared" si="2303"/>
        <v/>
      </c>
      <c r="CH20035" s="32">
        <v>30</v>
      </c>
      <c r="CI20035" s="32" t="s">
        <v>17</v>
      </c>
      <c r="CJ20035" s="32" t="str">
        <f t="shared" si="2304"/>
        <v/>
      </c>
      <c r="CK20035" s="32" t="str">
        <f t="shared" si="2305"/>
        <v/>
      </c>
      <c r="CL20035" s="32" t="str">
        <f t="shared" si="2306"/>
        <v/>
      </c>
      <c r="CM20035" s="32" t="str">
        <f t="shared" si="2307"/>
        <v/>
      </c>
      <c r="CN20035" s="32" t="str">
        <f t="shared" si="2308"/>
        <v/>
      </c>
    </row>
    <row r="20036" spans="71:92" x14ac:dyDescent="0.3">
      <c r="BS20036" s="32" t="str">
        <f>IF(Kiadasi_kiseroiv!$K$2=BT20036,BV20036,"")</f>
        <v/>
      </c>
      <c r="BT20036" s="34" t="str">
        <f t="shared" si="2291"/>
        <v/>
      </c>
      <c r="BU20036" s="32" t="str">
        <f t="shared" si="2292"/>
        <v/>
      </c>
      <c r="BV20036" s="32" t="str">
        <f t="shared" si="2293"/>
        <v/>
      </c>
      <c r="BW20036" s="32" t="str">
        <f t="shared" si="2294"/>
        <v/>
      </c>
      <c r="BX20036" s="32" t="str">
        <f t="shared" si="2295"/>
        <v/>
      </c>
      <c r="BY20036" s="32" t="str">
        <f t="shared" si="2296"/>
        <v/>
      </c>
      <c r="BZ20036" s="32" t="str">
        <f t="shared" si="2297"/>
        <v/>
      </c>
      <c r="CA20036" s="32" t="str">
        <f t="shared" si="2298"/>
        <v/>
      </c>
      <c r="CB20036" s="33">
        <f>IF(COUNTIF($CD$7:CD20036,CD20036)=1,CD20036,CD20036+COUNTIF($CD$6:CD20035,CD20036))</f>
        <v>62122</v>
      </c>
      <c r="CC20036" s="34">
        <f t="shared" si="2299"/>
        <v>55153</v>
      </c>
      <c r="CD20036" s="32">
        <f t="shared" si="2300"/>
        <v>55153</v>
      </c>
      <c r="CE20036" s="32">
        <f t="shared" si="2301"/>
        <v>0</v>
      </c>
      <c r="CF20036" s="32">
        <f t="shared" si="2302"/>
        <v>0</v>
      </c>
      <c r="CG20036" s="32" t="str">
        <f t="shared" si="2303"/>
        <v/>
      </c>
      <c r="CH20036" s="32">
        <v>31</v>
      </c>
      <c r="CI20036" s="32" t="s">
        <v>17</v>
      </c>
      <c r="CJ20036" s="32" t="str">
        <f t="shared" si="2304"/>
        <v/>
      </c>
      <c r="CK20036" s="32" t="str">
        <f t="shared" si="2305"/>
        <v/>
      </c>
      <c r="CL20036" s="32" t="str">
        <f t="shared" si="2306"/>
        <v/>
      </c>
      <c r="CM20036" s="32" t="str">
        <f t="shared" si="2307"/>
        <v/>
      </c>
      <c r="CN20036" s="32" t="str">
        <f t="shared" si="2308"/>
        <v/>
      </c>
    </row>
    <row r="20037" spans="71:92" x14ac:dyDescent="0.3">
      <c r="BS20037" s="32" t="str">
        <f>IF(Kiadasi_kiseroiv!$K$2=BT20037,BV20037,"")</f>
        <v/>
      </c>
      <c r="BT20037" s="34" t="str">
        <f t="shared" si="2291"/>
        <v/>
      </c>
      <c r="BU20037" s="32" t="str">
        <f t="shared" si="2292"/>
        <v/>
      </c>
      <c r="BV20037" s="32" t="str">
        <f t="shared" si="2293"/>
        <v/>
      </c>
      <c r="BW20037" s="32" t="str">
        <f t="shared" si="2294"/>
        <v/>
      </c>
      <c r="BX20037" s="32" t="str">
        <f t="shared" si="2295"/>
        <v/>
      </c>
      <c r="BY20037" s="32" t="str">
        <f t="shared" si="2296"/>
        <v/>
      </c>
      <c r="BZ20037" s="32" t="str">
        <f t="shared" si="2297"/>
        <v/>
      </c>
      <c r="CA20037" s="32" t="str">
        <f t="shared" si="2298"/>
        <v/>
      </c>
      <c r="CB20037" s="33">
        <f>IF(COUNTIF($CD$7:CD20037,CD20037)=1,CD20037,CD20037+COUNTIF($CD$6:CD20036,CD20037))</f>
        <v>62123</v>
      </c>
      <c r="CC20037" s="34">
        <f t="shared" si="2299"/>
        <v>55153</v>
      </c>
      <c r="CD20037" s="32">
        <f t="shared" si="2300"/>
        <v>55153</v>
      </c>
      <c r="CE20037" s="32">
        <f t="shared" si="2301"/>
        <v>0</v>
      </c>
      <c r="CF20037" s="32">
        <f t="shared" si="2302"/>
        <v>0</v>
      </c>
      <c r="CG20037" s="32" t="str">
        <f t="shared" si="2303"/>
        <v/>
      </c>
      <c r="CH20037" s="32">
        <v>32</v>
      </c>
      <c r="CI20037" s="32" t="s">
        <v>17</v>
      </c>
      <c r="CJ20037" s="32" t="str">
        <f t="shared" si="2304"/>
        <v/>
      </c>
      <c r="CK20037" s="32" t="str">
        <f t="shared" si="2305"/>
        <v/>
      </c>
      <c r="CL20037" s="32" t="str">
        <f t="shared" si="2306"/>
        <v/>
      </c>
      <c r="CM20037" s="32" t="str">
        <f t="shared" si="2307"/>
        <v/>
      </c>
      <c r="CN20037" s="32" t="str">
        <f t="shared" si="2308"/>
        <v/>
      </c>
    </row>
    <row r="20038" spans="71:92" x14ac:dyDescent="0.3">
      <c r="BS20038" s="32" t="str">
        <f>IF(Kiadasi_kiseroiv!$K$2=BT20038,BV20038,"")</f>
        <v/>
      </c>
      <c r="BT20038" s="34" t="str">
        <f t="shared" si="2291"/>
        <v/>
      </c>
      <c r="BU20038" s="32" t="str">
        <f t="shared" si="2292"/>
        <v/>
      </c>
      <c r="BV20038" s="32" t="str">
        <f t="shared" si="2293"/>
        <v/>
      </c>
      <c r="BW20038" s="32" t="str">
        <f t="shared" si="2294"/>
        <v/>
      </c>
      <c r="BX20038" s="32" t="str">
        <f t="shared" si="2295"/>
        <v/>
      </c>
      <c r="BY20038" s="32" t="str">
        <f t="shared" si="2296"/>
        <v/>
      </c>
      <c r="BZ20038" s="32" t="str">
        <f t="shared" si="2297"/>
        <v/>
      </c>
      <c r="CA20038" s="32" t="str">
        <f t="shared" si="2298"/>
        <v/>
      </c>
      <c r="CB20038" s="33">
        <f>IF(COUNTIF($CD$7:CD20038,CD20038)=1,CD20038,CD20038+COUNTIF($CD$6:CD20037,CD20038))</f>
        <v>62124</v>
      </c>
      <c r="CC20038" s="34">
        <f t="shared" si="2299"/>
        <v>55153</v>
      </c>
      <c r="CD20038" s="32">
        <f t="shared" si="2300"/>
        <v>55153</v>
      </c>
      <c r="CE20038" s="32">
        <f t="shared" si="2301"/>
        <v>0</v>
      </c>
      <c r="CF20038" s="32">
        <f t="shared" si="2302"/>
        <v>0</v>
      </c>
      <c r="CG20038" s="32" t="str">
        <f t="shared" si="2303"/>
        <v/>
      </c>
      <c r="CH20038" s="32">
        <v>33</v>
      </c>
      <c r="CI20038" s="32" t="s">
        <v>17</v>
      </c>
      <c r="CJ20038" s="32" t="str">
        <f t="shared" si="2304"/>
        <v/>
      </c>
      <c r="CK20038" s="32" t="str">
        <f t="shared" si="2305"/>
        <v/>
      </c>
      <c r="CL20038" s="32" t="str">
        <f t="shared" si="2306"/>
        <v/>
      </c>
      <c r="CM20038" s="32" t="str">
        <f t="shared" si="2307"/>
        <v/>
      </c>
      <c r="CN20038" s="32" t="str">
        <f t="shared" si="2308"/>
        <v/>
      </c>
    </row>
    <row r="20039" spans="71:92" x14ac:dyDescent="0.3">
      <c r="BS20039" s="32" t="str">
        <f>IF(Kiadasi_kiseroiv!$K$2=BT20039,BV20039,"")</f>
        <v/>
      </c>
      <c r="BT20039" s="34" t="str">
        <f t="shared" ref="BT20039:BT20070" si="2309">IF(AND($BT$4=CI20039,BU20039&lt;&gt;""),CC20039,"")</f>
        <v/>
      </c>
      <c r="BU20039" s="32" t="str">
        <f t="shared" ref="BU20039:BU20070" si="2310">IF(AND($BU$1=CI20039,ISERROR(VLOOKUP(CG20039,Kisiv,2,FALSE))=FALSE),CB20039,"")</f>
        <v/>
      </c>
      <c r="BV20039" s="32" t="str">
        <f t="shared" ref="BV20039:BV20070" si="2311">IF(BU20039&lt;&gt;"",RANK(BU20039,$BU$7:$BU$33000,1),"")</f>
        <v/>
      </c>
      <c r="BW20039" s="32" t="str">
        <f t="shared" ref="BW20039:BW20070" si="2312">IF(CC20039&lt;min,$BW$2,IF(CC20039&lt;=max,CG20039,""))</f>
        <v/>
      </c>
      <c r="BX20039" s="32" t="str">
        <f t="shared" ref="BX20039:BX20070" si="2313">IF(AND(OR($BX$1=0,$BX$1=CG20039),OR($BX$2=0,IF(ISERROR(SEARCH($BX$2,CJ20039&amp;CK20039&amp;CL20039,1)),FALSE,TRUE))),CB20039,"")</f>
        <v/>
      </c>
      <c r="BY20039" s="32" t="str">
        <f t="shared" ref="BY20039:BY20070" si="2314">IF(AND(BX20039&lt;&gt;"",CC20039&lt;&gt;$CD$2),RANK(BX20039,$BX$7:$BX$33000,1),"")</f>
        <v/>
      </c>
      <c r="BZ20039" s="32" t="str">
        <f t="shared" ref="BZ20039:BZ20070" si="2315">IF(AND(CC20039&lt;$BZ$2,CI20039=$BZ$4),$BZ$5,IF(AND(CC20039&lt;=$BZ$3,CI20039=$BZ$4),CB20039,""))</f>
        <v/>
      </c>
      <c r="CA20039" s="32" t="str">
        <f t="shared" ref="CA20039:CA20070" si="2316">IF(AND(BZ20039&lt;&gt;"",BZ20039&lt;&gt;$BZ$5),RANK(BZ20039,$BZ$7:$BZ$33000,1),"")</f>
        <v/>
      </c>
      <c r="CB20039" s="33">
        <f>IF(COUNTIF($CD$7:CD20039,CD20039)=1,CD20039,CD20039+COUNTIF($CD$6:CD20038,CD20039))</f>
        <v>62125</v>
      </c>
      <c r="CC20039" s="34">
        <f t="shared" ref="CC20039:CC20070" si="2317">IF(INDEX(jb,CH20039,1)&lt;&gt;1,INDEX(jb,CH20039,1),$CD$2)</f>
        <v>55153</v>
      </c>
      <c r="CD20039" s="32">
        <f t="shared" ref="CD20039:CD20070" si="2318">IF(CC20039&lt;&gt;$CD$2,RANK(CC20039,$CC$7:$CC$33000,1),$CD$2)</f>
        <v>55153</v>
      </c>
      <c r="CE20039" s="32">
        <f t="shared" ref="CE20039:CE20070" si="2319">INDEX(jb,CH20039,6)</f>
        <v>0</v>
      </c>
      <c r="CF20039" s="32">
        <f t="shared" ref="CF20039:CF20070" si="2320">INDEX(jb,CH20039,8)</f>
        <v>0</v>
      </c>
      <c r="CG20039" s="32" t="str">
        <f t="shared" ref="CG20039:CG20070" si="2321">INDEX(jb,CH20039,7)&amp;INDEX(jb,CH20039,9)</f>
        <v/>
      </c>
      <c r="CH20039" s="32">
        <v>34</v>
      </c>
      <c r="CI20039" s="32" t="s">
        <v>17</v>
      </c>
      <c r="CJ20039" s="32" t="str">
        <f t="shared" ref="CJ20039:CJ20070" si="2322">IF(INDEX(jb,CH20039,5)&lt;&gt;0,INDEX(jb,CH20039,5),"")</f>
        <v/>
      </c>
      <c r="CK20039" s="32" t="str">
        <f t="shared" ref="CK20039:CK20070" si="2323">IF(INDEX(jb,CH20039,10)&lt;&gt;0,INDEX(jb,CH20039,10),"")</f>
        <v/>
      </c>
      <c r="CL20039" s="32" t="str">
        <f t="shared" ref="CL20039:CL20070" si="2324">IF(INDEX(jb,CH20039,11)&lt;&gt;0,INDEX(jb,CH20039,11),"")</f>
        <v/>
      </c>
      <c r="CM20039" s="32" t="str">
        <f t="shared" ref="CM20039:CM20070" si="2325">IF(INDEX(jb,CH20039,4)&lt;&gt;0,INDEX(jb,CH20039,4),"")</f>
        <v/>
      </c>
      <c r="CN20039" s="32" t="str">
        <f t="shared" ref="CN20039:CN20070" si="2326">IF(INDEX(jb,CH20039,3)&lt;&gt;0,INDEX(jb,CH20039,3),"")</f>
        <v/>
      </c>
    </row>
    <row r="20040" spans="71:92" x14ac:dyDescent="0.3">
      <c r="BS20040" s="32" t="str">
        <f>IF(Kiadasi_kiseroiv!$K$2=BT20040,BV20040,"")</f>
        <v/>
      </c>
      <c r="BT20040" s="34" t="str">
        <f t="shared" si="2309"/>
        <v/>
      </c>
      <c r="BU20040" s="32" t="str">
        <f t="shared" si="2310"/>
        <v/>
      </c>
      <c r="BV20040" s="32" t="str">
        <f t="shared" si="2311"/>
        <v/>
      </c>
      <c r="BW20040" s="32" t="str">
        <f t="shared" si="2312"/>
        <v/>
      </c>
      <c r="BX20040" s="32" t="str">
        <f t="shared" si="2313"/>
        <v/>
      </c>
      <c r="BY20040" s="32" t="str">
        <f t="shared" si="2314"/>
        <v/>
      </c>
      <c r="BZ20040" s="32" t="str">
        <f t="shared" si="2315"/>
        <v/>
      </c>
      <c r="CA20040" s="32" t="str">
        <f t="shared" si="2316"/>
        <v/>
      </c>
      <c r="CB20040" s="33">
        <f>IF(COUNTIF($CD$7:CD20040,CD20040)=1,CD20040,CD20040+COUNTIF($CD$6:CD20039,CD20040))</f>
        <v>62126</v>
      </c>
      <c r="CC20040" s="34">
        <f t="shared" si="2317"/>
        <v>55153</v>
      </c>
      <c r="CD20040" s="32">
        <f t="shared" si="2318"/>
        <v>55153</v>
      </c>
      <c r="CE20040" s="32">
        <f t="shared" si="2319"/>
        <v>0</v>
      </c>
      <c r="CF20040" s="32">
        <f t="shared" si="2320"/>
        <v>0</v>
      </c>
      <c r="CG20040" s="32" t="str">
        <f t="shared" si="2321"/>
        <v/>
      </c>
      <c r="CH20040" s="32">
        <v>35</v>
      </c>
      <c r="CI20040" s="32" t="s">
        <v>17</v>
      </c>
      <c r="CJ20040" s="32" t="str">
        <f t="shared" si="2322"/>
        <v/>
      </c>
      <c r="CK20040" s="32" t="str">
        <f t="shared" si="2323"/>
        <v/>
      </c>
      <c r="CL20040" s="32" t="str">
        <f t="shared" si="2324"/>
        <v/>
      </c>
      <c r="CM20040" s="32" t="str">
        <f t="shared" si="2325"/>
        <v/>
      </c>
      <c r="CN20040" s="32" t="str">
        <f t="shared" si="2326"/>
        <v/>
      </c>
    </row>
    <row r="20041" spans="71:92" x14ac:dyDescent="0.3">
      <c r="BS20041" s="32" t="str">
        <f>IF(Kiadasi_kiseroiv!$K$2=BT20041,BV20041,"")</f>
        <v/>
      </c>
      <c r="BT20041" s="34" t="str">
        <f t="shared" si="2309"/>
        <v/>
      </c>
      <c r="BU20041" s="32" t="str">
        <f t="shared" si="2310"/>
        <v/>
      </c>
      <c r="BV20041" s="32" t="str">
        <f t="shared" si="2311"/>
        <v/>
      </c>
      <c r="BW20041" s="32" t="str">
        <f t="shared" si="2312"/>
        <v/>
      </c>
      <c r="BX20041" s="32" t="str">
        <f t="shared" si="2313"/>
        <v/>
      </c>
      <c r="BY20041" s="32" t="str">
        <f t="shared" si="2314"/>
        <v/>
      </c>
      <c r="BZ20041" s="32" t="str">
        <f t="shared" si="2315"/>
        <v/>
      </c>
      <c r="CA20041" s="32" t="str">
        <f t="shared" si="2316"/>
        <v/>
      </c>
      <c r="CB20041" s="33">
        <f>IF(COUNTIF($CD$7:CD20041,CD20041)=1,CD20041,CD20041+COUNTIF($CD$6:CD20040,CD20041))</f>
        <v>62127</v>
      </c>
      <c r="CC20041" s="34">
        <f t="shared" si="2317"/>
        <v>55153</v>
      </c>
      <c r="CD20041" s="32">
        <f t="shared" si="2318"/>
        <v>55153</v>
      </c>
      <c r="CE20041" s="32">
        <f t="shared" si="2319"/>
        <v>0</v>
      </c>
      <c r="CF20041" s="32">
        <f t="shared" si="2320"/>
        <v>0</v>
      </c>
      <c r="CG20041" s="32" t="str">
        <f t="shared" si="2321"/>
        <v/>
      </c>
      <c r="CH20041" s="32">
        <v>36</v>
      </c>
      <c r="CI20041" s="32" t="s">
        <v>17</v>
      </c>
      <c r="CJ20041" s="32" t="str">
        <f t="shared" si="2322"/>
        <v/>
      </c>
      <c r="CK20041" s="32" t="str">
        <f t="shared" si="2323"/>
        <v/>
      </c>
      <c r="CL20041" s="32" t="str">
        <f t="shared" si="2324"/>
        <v/>
      </c>
      <c r="CM20041" s="32" t="str">
        <f t="shared" si="2325"/>
        <v/>
      </c>
      <c r="CN20041" s="32" t="str">
        <f t="shared" si="2326"/>
        <v/>
      </c>
    </row>
    <row r="20042" spans="71:92" x14ac:dyDescent="0.3">
      <c r="BS20042" s="32" t="str">
        <f>IF(Kiadasi_kiseroiv!$K$2=BT20042,BV20042,"")</f>
        <v/>
      </c>
      <c r="BT20042" s="34" t="str">
        <f t="shared" si="2309"/>
        <v/>
      </c>
      <c r="BU20042" s="32" t="str">
        <f t="shared" si="2310"/>
        <v/>
      </c>
      <c r="BV20042" s="32" t="str">
        <f t="shared" si="2311"/>
        <v/>
      </c>
      <c r="BW20042" s="32" t="str">
        <f t="shared" si="2312"/>
        <v/>
      </c>
      <c r="BX20042" s="32" t="str">
        <f t="shared" si="2313"/>
        <v/>
      </c>
      <c r="BY20042" s="32" t="str">
        <f t="shared" si="2314"/>
        <v/>
      </c>
      <c r="BZ20042" s="32" t="str">
        <f t="shared" si="2315"/>
        <v/>
      </c>
      <c r="CA20042" s="32" t="str">
        <f t="shared" si="2316"/>
        <v/>
      </c>
      <c r="CB20042" s="33">
        <f>IF(COUNTIF($CD$7:CD20042,CD20042)=1,CD20042,CD20042+COUNTIF($CD$6:CD20041,CD20042))</f>
        <v>62128</v>
      </c>
      <c r="CC20042" s="34">
        <f t="shared" si="2317"/>
        <v>55153</v>
      </c>
      <c r="CD20042" s="32">
        <f t="shared" si="2318"/>
        <v>55153</v>
      </c>
      <c r="CE20042" s="32">
        <f t="shared" si="2319"/>
        <v>0</v>
      </c>
      <c r="CF20042" s="32">
        <f t="shared" si="2320"/>
        <v>0</v>
      </c>
      <c r="CG20042" s="32" t="str">
        <f t="shared" si="2321"/>
        <v/>
      </c>
      <c r="CH20042" s="32">
        <v>37</v>
      </c>
      <c r="CI20042" s="32" t="s">
        <v>17</v>
      </c>
      <c r="CJ20042" s="32" t="str">
        <f t="shared" si="2322"/>
        <v/>
      </c>
      <c r="CK20042" s="32" t="str">
        <f t="shared" si="2323"/>
        <v/>
      </c>
      <c r="CL20042" s="32" t="str">
        <f t="shared" si="2324"/>
        <v/>
      </c>
      <c r="CM20042" s="32" t="str">
        <f t="shared" si="2325"/>
        <v/>
      </c>
      <c r="CN20042" s="32" t="str">
        <f t="shared" si="2326"/>
        <v/>
      </c>
    </row>
    <row r="20043" spans="71:92" x14ac:dyDescent="0.3">
      <c r="BS20043" s="32" t="str">
        <f>IF(Kiadasi_kiseroiv!$K$2=BT20043,BV20043,"")</f>
        <v/>
      </c>
      <c r="BT20043" s="34" t="str">
        <f t="shared" si="2309"/>
        <v/>
      </c>
      <c r="BU20043" s="32" t="str">
        <f t="shared" si="2310"/>
        <v/>
      </c>
      <c r="BV20043" s="32" t="str">
        <f t="shared" si="2311"/>
        <v/>
      </c>
      <c r="BW20043" s="32" t="str">
        <f t="shared" si="2312"/>
        <v/>
      </c>
      <c r="BX20043" s="32" t="str">
        <f t="shared" si="2313"/>
        <v/>
      </c>
      <c r="BY20043" s="32" t="str">
        <f t="shared" si="2314"/>
        <v/>
      </c>
      <c r="BZ20043" s="32" t="str">
        <f t="shared" si="2315"/>
        <v/>
      </c>
      <c r="CA20043" s="32" t="str">
        <f t="shared" si="2316"/>
        <v/>
      </c>
      <c r="CB20043" s="33">
        <f>IF(COUNTIF($CD$7:CD20043,CD20043)=1,CD20043,CD20043+COUNTIF($CD$6:CD20042,CD20043))</f>
        <v>62129</v>
      </c>
      <c r="CC20043" s="34">
        <f t="shared" si="2317"/>
        <v>55153</v>
      </c>
      <c r="CD20043" s="32">
        <f t="shared" si="2318"/>
        <v>55153</v>
      </c>
      <c r="CE20043" s="32">
        <f t="shared" si="2319"/>
        <v>0</v>
      </c>
      <c r="CF20043" s="32">
        <f t="shared" si="2320"/>
        <v>0</v>
      </c>
      <c r="CG20043" s="32" t="str">
        <f t="shared" si="2321"/>
        <v/>
      </c>
      <c r="CH20043" s="32">
        <v>38</v>
      </c>
      <c r="CI20043" s="32" t="s">
        <v>17</v>
      </c>
      <c r="CJ20043" s="32" t="str">
        <f t="shared" si="2322"/>
        <v/>
      </c>
      <c r="CK20043" s="32" t="str">
        <f t="shared" si="2323"/>
        <v/>
      </c>
      <c r="CL20043" s="32" t="str">
        <f t="shared" si="2324"/>
        <v/>
      </c>
      <c r="CM20043" s="32" t="str">
        <f t="shared" si="2325"/>
        <v/>
      </c>
      <c r="CN20043" s="32" t="str">
        <f t="shared" si="2326"/>
        <v/>
      </c>
    </row>
    <row r="20044" spans="71:92" x14ac:dyDescent="0.3">
      <c r="BS20044" s="32" t="str">
        <f>IF(Kiadasi_kiseroiv!$K$2=BT20044,BV20044,"")</f>
        <v/>
      </c>
      <c r="BT20044" s="34" t="str">
        <f t="shared" si="2309"/>
        <v/>
      </c>
      <c r="BU20044" s="32" t="str">
        <f t="shared" si="2310"/>
        <v/>
      </c>
      <c r="BV20044" s="32" t="str">
        <f t="shared" si="2311"/>
        <v/>
      </c>
      <c r="BW20044" s="32" t="str">
        <f t="shared" si="2312"/>
        <v/>
      </c>
      <c r="BX20044" s="32" t="str">
        <f t="shared" si="2313"/>
        <v/>
      </c>
      <c r="BY20044" s="32" t="str">
        <f t="shared" si="2314"/>
        <v/>
      </c>
      <c r="BZ20044" s="32" t="str">
        <f t="shared" si="2315"/>
        <v/>
      </c>
      <c r="CA20044" s="32" t="str">
        <f t="shared" si="2316"/>
        <v/>
      </c>
      <c r="CB20044" s="33">
        <f>IF(COUNTIF($CD$7:CD20044,CD20044)=1,CD20044,CD20044+COUNTIF($CD$6:CD20043,CD20044))</f>
        <v>62130</v>
      </c>
      <c r="CC20044" s="34">
        <f t="shared" si="2317"/>
        <v>55153</v>
      </c>
      <c r="CD20044" s="32">
        <f t="shared" si="2318"/>
        <v>55153</v>
      </c>
      <c r="CE20044" s="32">
        <f t="shared" si="2319"/>
        <v>0</v>
      </c>
      <c r="CF20044" s="32">
        <f t="shared" si="2320"/>
        <v>0</v>
      </c>
      <c r="CG20044" s="32" t="str">
        <f t="shared" si="2321"/>
        <v/>
      </c>
      <c r="CH20044" s="32">
        <v>39</v>
      </c>
      <c r="CI20044" s="32" t="s">
        <v>17</v>
      </c>
      <c r="CJ20044" s="32" t="str">
        <f t="shared" si="2322"/>
        <v/>
      </c>
      <c r="CK20044" s="32" t="str">
        <f t="shared" si="2323"/>
        <v/>
      </c>
      <c r="CL20044" s="32" t="str">
        <f t="shared" si="2324"/>
        <v/>
      </c>
      <c r="CM20044" s="32" t="str">
        <f t="shared" si="2325"/>
        <v/>
      </c>
      <c r="CN20044" s="32" t="str">
        <f t="shared" si="2326"/>
        <v/>
      </c>
    </row>
    <row r="20045" spans="71:92" x14ac:dyDescent="0.3">
      <c r="BS20045" s="32" t="str">
        <f>IF(Kiadasi_kiseroiv!$K$2=BT20045,BV20045,"")</f>
        <v/>
      </c>
      <c r="BT20045" s="34" t="str">
        <f t="shared" si="2309"/>
        <v/>
      </c>
      <c r="BU20045" s="32" t="str">
        <f t="shared" si="2310"/>
        <v/>
      </c>
      <c r="BV20045" s="32" t="str">
        <f t="shared" si="2311"/>
        <v/>
      </c>
      <c r="BW20045" s="32" t="str">
        <f t="shared" si="2312"/>
        <v/>
      </c>
      <c r="BX20045" s="32" t="str">
        <f t="shared" si="2313"/>
        <v/>
      </c>
      <c r="BY20045" s="32" t="str">
        <f t="shared" si="2314"/>
        <v/>
      </c>
      <c r="BZ20045" s="32" t="str">
        <f t="shared" si="2315"/>
        <v/>
      </c>
      <c r="CA20045" s="32" t="str">
        <f t="shared" si="2316"/>
        <v/>
      </c>
      <c r="CB20045" s="33">
        <f>IF(COUNTIF($CD$7:CD20045,CD20045)=1,CD20045,CD20045+COUNTIF($CD$6:CD20044,CD20045))</f>
        <v>62131</v>
      </c>
      <c r="CC20045" s="34">
        <f t="shared" si="2317"/>
        <v>55153</v>
      </c>
      <c r="CD20045" s="32">
        <f t="shared" si="2318"/>
        <v>55153</v>
      </c>
      <c r="CE20045" s="32">
        <f t="shared" si="2319"/>
        <v>0</v>
      </c>
      <c r="CF20045" s="32">
        <f t="shared" si="2320"/>
        <v>0</v>
      </c>
      <c r="CG20045" s="32" t="str">
        <f t="shared" si="2321"/>
        <v/>
      </c>
      <c r="CH20045" s="32">
        <v>40</v>
      </c>
      <c r="CI20045" s="32" t="s">
        <v>17</v>
      </c>
      <c r="CJ20045" s="32" t="str">
        <f t="shared" si="2322"/>
        <v/>
      </c>
      <c r="CK20045" s="32" t="str">
        <f t="shared" si="2323"/>
        <v/>
      </c>
      <c r="CL20045" s="32" t="str">
        <f t="shared" si="2324"/>
        <v/>
      </c>
      <c r="CM20045" s="32" t="str">
        <f t="shared" si="2325"/>
        <v/>
      </c>
      <c r="CN20045" s="32" t="str">
        <f t="shared" si="2326"/>
        <v/>
      </c>
    </row>
    <row r="20046" spans="71:92" x14ac:dyDescent="0.3">
      <c r="BS20046" s="32" t="str">
        <f>IF(Kiadasi_kiseroiv!$K$2=BT20046,BV20046,"")</f>
        <v/>
      </c>
      <c r="BT20046" s="34" t="str">
        <f t="shared" si="2309"/>
        <v/>
      </c>
      <c r="BU20046" s="32" t="str">
        <f t="shared" si="2310"/>
        <v/>
      </c>
      <c r="BV20046" s="32" t="str">
        <f t="shared" si="2311"/>
        <v/>
      </c>
      <c r="BW20046" s="32" t="str">
        <f t="shared" si="2312"/>
        <v/>
      </c>
      <c r="BX20046" s="32" t="str">
        <f t="shared" si="2313"/>
        <v/>
      </c>
      <c r="BY20046" s="32" t="str">
        <f t="shared" si="2314"/>
        <v/>
      </c>
      <c r="BZ20046" s="32" t="str">
        <f t="shared" si="2315"/>
        <v/>
      </c>
      <c r="CA20046" s="32" t="str">
        <f t="shared" si="2316"/>
        <v/>
      </c>
      <c r="CB20046" s="33">
        <f>IF(COUNTIF($CD$7:CD20046,CD20046)=1,CD20046,CD20046+COUNTIF($CD$6:CD20045,CD20046))</f>
        <v>62132</v>
      </c>
      <c r="CC20046" s="34">
        <f t="shared" si="2317"/>
        <v>55153</v>
      </c>
      <c r="CD20046" s="32">
        <f t="shared" si="2318"/>
        <v>55153</v>
      </c>
      <c r="CE20046" s="32">
        <f t="shared" si="2319"/>
        <v>0</v>
      </c>
      <c r="CF20046" s="32">
        <f t="shared" si="2320"/>
        <v>0</v>
      </c>
      <c r="CG20046" s="32" t="str">
        <f t="shared" si="2321"/>
        <v/>
      </c>
      <c r="CH20046" s="32">
        <v>41</v>
      </c>
      <c r="CI20046" s="32" t="s">
        <v>17</v>
      </c>
      <c r="CJ20046" s="32" t="str">
        <f t="shared" si="2322"/>
        <v/>
      </c>
      <c r="CK20046" s="32" t="str">
        <f t="shared" si="2323"/>
        <v/>
      </c>
      <c r="CL20046" s="32" t="str">
        <f t="shared" si="2324"/>
        <v/>
      </c>
      <c r="CM20046" s="32" t="str">
        <f t="shared" si="2325"/>
        <v/>
      </c>
      <c r="CN20046" s="32" t="str">
        <f t="shared" si="2326"/>
        <v/>
      </c>
    </row>
    <row r="20047" spans="71:92" x14ac:dyDescent="0.3">
      <c r="BS20047" s="32" t="str">
        <f>IF(Kiadasi_kiseroiv!$K$2=BT20047,BV20047,"")</f>
        <v/>
      </c>
      <c r="BT20047" s="34" t="str">
        <f t="shared" si="2309"/>
        <v/>
      </c>
      <c r="BU20047" s="32" t="str">
        <f t="shared" si="2310"/>
        <v/>
      </c>
      <c r="BV20047" s="32" t="str">
        <f t="shared" si="2311"/>
        <v/>
      </c>
      <c r="BW20047" s="32" t="str">
        <f t="shared" si="2312"/>
        <v/>
      </c>
      <c r="BX20047" s="32" t="str">
        <f t="shared" si="2313"/>
        <v/>
      </c>
      <c r="BY20047" s="32" t="str">
        <f t="shared" si="2314"/>
        <v/>
      </c>
      <c r="BZ20047" s="32" t="str">
        <f t="shared" si="2315"/>
        <v/>
      </c>
      <c r="CA20047" s="32" t="str">
        <f t="shared" si="2316"/>
        <v/>
      </c>
      <c r="CB20047" s="33">
        <f>IF(COUNTIF($CD$7:CD20047,CD20047)=1,CD20047,CD20047+COUNTIF($CD$6:CD20046,CD20047))</f>
        <v>62133</v>
      </c>
      <c r="CC20047" s="34">
        <f t="shared" si="2317"/>
        <v>55153</v>
      </c>
      <c r="CD20047" s="32">
        <f t="shared" si="2318"/>
        <v>55153</v>
      </c>
      <c r="CE20047" s="32">
        <f t="shared" si="2319"/>
        <v>0</v>
      </c>
      <c r="CF20047" s="32">
        <f t="shared" si="2320"/>
        <v>0</v>
      </c>
      <c r="CG20047" s="32" t="str">
        <f t="shared" si="2321"/>
        <v/>
      </c>
      <c r="CH20047" s="32">
        <v>42</v>
      </c>
      <c r="CI20047" s="32" t="s">
        <v>17</v>
      </c>
      <c r="CJ20047" s="32" t="str">
        <f t="shared" si="2322"/>
        <v/>
      </c>
      <c r="CK20047" s="32" t="str">
        <f t="shared" si="2323"/>
        <v/>
      </c>
      <c r="CL20047" s="32" t="str">
        <f t="shared" si="2324"/>
        <v/>
      </c>
      <c r="CM20047" s="32" t="str">
        <f t="shared" si="2325"/>
        <v/>
      </c>
      <c r="CN20047" s="32" t="str">
        <f t="shared" si="2326"/>
        <v/>
      </c>
    </row>
    <row r="20048" spans="71:92" x14ac:dyDescent="0.3">
      <c r="BS20048" s="32" t="str">
        <f>IF(Kiadasi_kiseroiv!$K$2=BT20048,BV20048,"")</f>
        <v/>
      </c>
      <c r="BT20048" s="34" t="str">
        <f t="shared" si="2309"/>
        <v/>
      </c>
      <c r="BU20048" s="32" t="str">
        <f t="shared" si="2310"/>
        <v/>
      </c>
      <c r="BV20048" s="32" t="str">
        <f t="shared" si="2311"/>
        <v/>
      </c>
      <c r="BW20048" s="32" t="str">
        <f t="shared" si="2312"/>
        <v/>
      </c>
      <c r="BX20048" s="32" t="str">
        <f t="shared" si="2313"/>
        <v/>
      </c>
      <c r="BY20048" s="32" t="str">
        <f t="shared" si="2314"/>
        <v/>
      </c>
      <c r="BZ20048" s="32" t="str">
        <f t="shared" si="2315"/>
        <v/>
      </c>
      <c r="CA20048" s="32" t="str">
        <f t="shared" si="2316"/>
        <v/>
      </c>
      <c r="CB20048" s="33">
        <f>IF(COUNTIF($CD$7:CD20048,CD20048)=1,CD20048,CD20048+COUNTIF($CD$6:CD20047,CD20048))</f>
        <v>62134</v>
      </c>
      <c r="CC20048" s="34">
        <f t="shared" si="2317"/>
        <v>55153</v>
      </c>
      <c r="CD20048" s="32">
        <f t="shared" si="2318"/>
        <v>55153</v>
      </c>
      <c r="CE20048" s="32">
        <f t="shared" si="2319"/>
        <v>0</v>
      </c>
      <c r="CF20048" s="32">
        <f t="shared" si="2320"/>
        <v>0</v>
      </c>
      <c r="CG20048" s="32" t="str">
        <f t="shared" si="2321"/>
        <v/>
      </c>
      <c r="CH20048" s="32">
        <v>43</v>
      </c>
      <c r="CI20048" s="32" t="s">
        <v>17</v>
      </c>
      <c r="CJ20048" s="32" t="str">
        <f t="shared" si="2322"/>
        <v/>
      </c>
      <c r="CK20048" s="32" t="str">
        <f t="shared" si="2323"/>
        <v/>
      </c>
      <c r="CL20048" s="32" t="str">
        <f t="shared" si="2324"/>
        <v/>
      </c>
      <c r="CM20048" s="32" t="str">
        <f t="shared" si="2325"/>
        <v/>
      </c>
      <c r="CN20048" s="32" t="str">
        <f t="shared" si="2326"/>
        <v/>
      </c>
    </row>
    <row r="20049" spans="71:92" x14ac:dyDescent="0.3">
      <c r="BS20049" s="32" t="str">
        <f>IF(Kiadasi_kiseroiv!$K$2=BT20049,BV20049,"")</f>
        <v/>
      </c>
      <c r="BT20049" s="34" t="str">
        <f t="shared" si="2309"/>
        <v/>
      </c>
      <c r="BU20049" s="32" t="str">
        <f t="shared" si="2310"/>
        <v/>
      </c>
      <c r="BV20049" s="32" t="str">
        <f t="shared" si="2311"/>
        <v/>
      </c>
      <c r="BW20049" s="32" t="str">
        <f t="shared" si="2312"/>
        <v/>
      </c>
      <c r="BX20049" s="32" t="str">
        <f t="shared" si="2313"/>
        <v/>
      </c>
      <c r="BY20049" s="32" t="str">
        <f t="shared" si="2314"/>
        <v/>
      </c>
      <c r="BZ20049" s="32" t="str">
        <f t="shared" si="2315"/>
        <v/>
      </c>
      <c r="CA20049" s="32" t="str">
        <f t="shared" si="2316"/>
        <v/>
      </c>
      <c r="CB20049" s="33">
        <f>IF(COUNTIF($CD$7:CD20049,CD20049)=1,CD20049,CD20049+COUNTIF($CD$6:CD20048,CD20049))</f>
        <v>62135</v>
      </c>
      <c r="CC20049" s="34">
        <f t="shared" si="2317"/>
        <v>55153</v>
      </c>
      <c r="CD20049" s="32">
        <f t="shared" si="2318"/>
        <v>55153</v>
      </c>
      <c r="CE20049" s="32">
        <f t="shared" si="2319"/>
        <v>0</v>
      </c>
      <c r="CF20049" s="32">
        <f t="shared" si="2320"/>
        <v>0</v>
      </c>
      <c r="CG20049" s="32" t="str">
        <f t="shared" si="2321"/>
        <v/>
      </c>
      <c r="CH20049" s="32">
        <v>44</v>
      </c>
      <c r="CI20049" s="32" t="s">
        <v>17</v>
      </c>
      <c r="CJ20049" s="32" t="str">
        <f t="shared" si="2322"/>
        <v/>
      </c>
      <c r="CK20049" s="32" t="str">
        <f t="shared" si="2323"/>
        <v/>
      </c>
      <c r="CL20049" s="32" t="str">
        <f t="shared" si="2324"/>
        <v/>
      </c>
      <c r="CM20049" s="32" t="str">
        <f t="shared" si="2325"/>
        <v/>
      </c>
      <c r="CN20049" s="32" t="str">
        <f t="shared" si="2326"/>
        <v/>
      </c>
    </row>
    <row r="20050" spans="71:92" x14ac:dyDescent="0.3">
      <c r="BS20050" s="32" t="str">
        <f>IF(Kiadasi_kiseroiv!$K$2=BT20050,BV20050,"")</f>
        <v/>
      </c>
      <c r="BT20050" s="34" t="str">
        <f t="shared" si="2309"/>
        <v/>
      </c>
      <c r="BU20050" s="32" t="str">
        <f t="shared" si="2310"/>
        <v/>
      </c>
      <c r="BV20050" s="32" t="str">
        <f t="shared" si="2311"/>
        <v/>
      </c>
      <c r="BW20050" s="32" t="str">
        <f t="shared" si="2312"/>
        <v/>
      </c>
      <c r="BX20050" s="32" t="str">
        <f t="shared" si="2313"/>
        <v/>
      </c>
      <c r="BY20050" s="32" t="str">
        <f t="shared" si="2314"/>
        <v/>
      </c>
      <c r="BZ20050" s="32" t="str">
        <f t="shared" si="2315"/>
        <v/>
      </c>
      <c r="CA20050" s="32" t="str">
        <f t="shared" si="2316"/>
        <v/>
      </c>
      <c r="CB20050" s="33">
        <f>IF(COUNTIF($CD$7:CD20050,CD20050)=1,CD20050,CD20050+COUNTIF($CD$6:CD20049,CD20050))</f>
        <v>62136</v>
      </c>
      <c r="CC20050" s="34">
        <f t="shared" si="2317"/>
        <v>55153</v>
      </c>
      <c r="CD20050" s="32">
        <f t="shared" si="2318"/>
        <v>55153</v>
      </c>
      <c r="CE20050" s="32">
        <f t="shared" si="2319"/>
        <v>0</v>
      </c>
      <c r="CF20050" s="32">
        <f t="shared" si="2320"/>
        <v>0</v>
      </c>
      <c r="CG20050" s="32" t="str">
        <f t="shared" si="2321"/>
        <v/>
      </c>
      <c r="CH20050" s="32">
        <v>45</v>
      </c>
      <c r="CI20050" s="32" t="s">
        <v>17</v>
      </c>
      <c r="CJ20050" s="32" t="str">
        <f t="shared" si="2322"/>
        <v/>
      </c>
      <c r="CK20050" s="32" t="str">
        <f t="shared" si="2323"/>
        <v/>
      </c>
      <c r="CL20050" s="32" t="str">
        <f t="shared" si="2324"/>
        <v/>
      </c>
      <c r="CM20050" s="32" t="str">
        <f t="shared" si="2325"/>
        <v/>
      </c>
      <c r="CN20050" s="32" t="str">
        <f t="shared" si="2326"/>
        <v/>
      </c>
    </row>
    <row r="20051" spans="71:92" x14ac:dyDescent="0.3">
      <c r="BS20051" s="32" t="str">
        <f>IF(Kiadasi_kiseroiv!$K$2=BT20051,BV20051,"")</f>
        <v/>
      </c>
      <c r="BT20051" s="34" t="str">
        <f t="shared" si="2309"/>
        <v/>
      </c>
      <c r="BU20051" s="32" t="str">
        <f t="shared" si="2310"/>
        <v/>
      </c>
      <c r="BV20051" s="32" t="str">
        <f t="shared" si="2311"/>
        <v/>
      </c>
      <c r="BW20051" s="32" t="str">
        <f t="shared" si="2312"/>
        <v/>
      </c>
      <c r="BX20051" s="32" t="str">
        <f t="shared" si="2313"/>
        <v/>
      </c>
      <c r="BY20051" s="32" t="str">
        <f t="shared" si="2314"/>
        <v/>
      </c>
      <c r="BZ20051" s="32" t="str">
        <f t="shared" si="2315"/>
        <v/>
      </c>
      <c r="CA20051" s="32" t="str">
        <f t="shared" si="2316"/>
        <v/>
      </c>
      <c r="CB20051" s="33">
        <f>IF(COUNTIF($CD$7:CD20051,CD20051)=1,CD20051,CD20051+COUNTIF($CD$6:CD20050,CD20051))</f>
        <v>62137</v>
      </c>
      <c r="CC20051" s="34">
        <f t="shared" si="2317"/>
        <v>55153</v>
      </c>
      <c r="CD20051" s="32">
        <f t="shared" si="2318"/>
        <v>55153</v>
      </c>
      <c r="CE20051" s="32">
        <f t="shared" si="2319"/>
        <v>0</v>
      </c>
      <c r="CF20051" s="32">
        <f t="shared" si="2320"/>
        <v>0</v>
      </c>
      <c r="CG20051" s="32" t="str">
        <f t="shared" si="2321"/>
        <v/>
      </c>
      <c r="CH20051" s="32">
        <v>46</v>
      </c>
      <c r="CI20051" s="32" t="s">
        <v>17</v>
      </c>
      <c r="CJ20051" s="32" t="str">
        <f t="shared" si="2322"/>
        <v/>
      </c>
      <c r="CK20051" s="32" t="str">
        <f t="shared" si="2323"/>
        <v/>
      </c>
      <c r="CL20051" s="32" t="str">
        <f t="shared" si="2324"/>
        <v/>
      </c>
      <c r="CM20051" s="32" t="str">
        <f t="shared" si="2325"/>
        <v/>
      </c>
      <c r="CN20051" s="32" t="str">
        <f t="shared" si="2326"/>
        <v/>
      </c>
    </row>
    <row r="20052" spans="71:92" x14ac:dyDescent="0.3">
      <c r="BS20052" s="32" t="str">
        <f>IF(Kiadasi_kiseroiv!$K$2=BT20052,BV20052,"")</f>
        <v/>
      </c>
      <c r="BT20052" s="34" t="str">
        <f t="shared" si="2309"/>
        <v/>
      </c>
      <c r="BU20052" s="32" t="str">
        <f t="shared" si="2310"/>
        <v/>
      </c>
      <c r="BV20052" s="32" t="str">
        <f t="shared" si="2311"/>
        <v/>
      </c>
      <c r="BW20052" s="32" t="str">
        <f t="shared" si="2312"/>
        <v/>
      </c>
      <c r="BX20052" s="32" t="str">
        <f t="shared" si="2313"/>
        <v/>
      </c>
      <c r="BY20052" s="32" t="str">
        <f t="shared" si="2314"/>
        <v/>
      </c>
      <c r="BZ20052" s="32" t="str">
        <f t="shared" si="2315"/>
        <v/>
      </c>
      <c r="CA20052" s="32" t="str">
        <f t="shared" si="2316"/>
        <v/>
      </c>
      <c r="CB20052" s="33">
        <f>IF(COUNTIF($CD$7:CD20052,CD20052)=1,CD20052,CD20052+COUNTIF($CD$6:CD20051,CD20052))</f>
        <v>62138</v>
      </c>
      <c r="CC20052" s="34">
        <f t="shared" si="2317"/>
        <v>55153</v>
      </c>
      <c r="CD20052" s="32">
        <f t="shared" si="2318"/>
        <v>55153</v>
      </c>
      <c r="CE20052" s="32">
        <f t="shared" si="2319"/>
        <v>0</v>
      </c>
      <c r="CF20052" s="32">
        <f t="shared" si="2320"/>
        <v>0</v>
      </c>
      <c r="CG20052" s="32" t="str">
        <f t="shared" si="2321"/>
        <v/>
      </c>
      <c r="CH20052" s="32">
        <v>47</v>
      </c>
      <c r="CI20052" s="32" t="s">
        <v>17</v>
      </c>
      <c r="CJ20052" s="32" t="str">
        <f t="shared" si="2322"/>
        <v/>
      </c>
      <c r="CK20052" s="32" t="str">
        <f t="shared" si="2323"/>
        <v/>
      </c>
      <c r="CL20052" s="32" t="str">
        <f t="shared" si="2324"/>
        <v/>
      </c>
      <c r="CM20052" s="32" t="str">
        <f t="shared" si="2325"/>
        <v/>
      </c>
      <c r="CN20052" s="32" t="str">
        <f t="shared" si="2326"/>
        <v/>
      </c>
    </row>
    <row r="20053" spans="71:92" x14ac:dyDescent="0.3">
      <c r="BS20053" s="32" t="str">
        <f>IF(Kiadasi_kiseroiv!$K$2=BT20053,BV20053,"")</f>
        <v/>
      </c>
      <c r="BT20053" s="34" t="str">
        <f t="shared" si="2309"/>
        <v/>
      </c>
      <c r="BU20053" s="32" t="str">
        <f t="shared" si="2310"/>
        <v/>
      </c>
      <c r="BV20053" s="32" t="str">
        <f t="shared" si="2311"/>
        <v/>
      </c>
      <c r="BW20053" s="32" t="str">
        <f t="shared" si="2312"/>
        <v/>
      </c>
      <c r="BX20053" s="32" t="str">
        <f t="shared" si="2313"/>
        <v/>
      </c>
      <c r="BY20053" s="32" t="str">
        <f t="shared" si="2314"/>
        <v/>
      </c>
      <c r="BZ20053" s="32" t="str">
        <f t="shared" si="2315"/>
        <v/>
      </c>
      <c r="CA20053" s="32" t="str">
        <f t="shared" si="2316"/>
        <v/>
      </c>
      <c r="CB20053" s="33">
        <f>IF(COUNTIF($CD$7:CD20053,CD20053)=1,CD20053,CD20053+COUNTIF($CD$6:CD20052,CD20053))</f>
        <v>62139</v>
      </c>
      <c r="CC20053" s="34">
        <f t="shared" si="2317"/>
        <v>55153</v>
      </c>
      <c r="CD20053" s="32">
        <f t="shared" si="2318"/>
        <v>55153</v>
      </c>
      <c r="CE20053" s="32">
        <f t="shared" si="2319"/>
        <v>0</v>
      </c>
      <c r="CF20053" s="32">
        <f t="shared" si="2320"/>
        <v>0</v>
      </c>
      <c r="CG20053" s="32" t="str">
        <f t="shared" si="2321"/>
        <v/>
      </c>
      <c r="CH20053" s="32">
        <v>48</v>
      </c>
      <c r="CI20053" s="32" t="s">
        <v>17</v>
      </c>
      <c r="CJ20053" s="32" t="str">
        <f t="shared" si="2322"/>
        <v/>
      </c>
      <c r="CK20053" s="32" t="str">
        <f t="shared" si="2323"/>
        <v/>
      </c>
      <c r="CL20053" s="32" t="str">
        <f t="shared" si="2324"/>
        <v/>
      </c>
      <c r="CM20053" s="32" t="str">
        <f t="shared" si="2325"/>
        <v/>
      </c>
      <c r="CN20053" s="32" t="str">
        <f t="shared" si="2326"/>
        <v/>
      </c>
    </row>
    <row r="20054" spans="71:92" x14ac:dyDescent="0.3">
      <c r="BS20054" s="32" t="str">
        <f>IF(Kiadasi_kiseroiv!$K$2=BT20054,BV20054,"")</f>
        <v/>
      </c>
      <c r="BT20054" s="34" t="str">
        <f t="shared" si="2309"/>
        <v/>
      </c>
      <c r="BU20054" s="32" t="str">
        <f t="shared" si="2310"/>
        <v/>
      </c>
      <c r="BV20054" s="32" t="str">
        <f t="shared" si="2311"/>
        <v/>
      </c>
      <c r="BW20054" s="32" t="str">
        <f t="shared" si="2312"/>
        <v/>
      </c>
      <c r="BX20054" s="32" t="str">
        <f t="shared" si="2313"/>
        <v/>
      </c>
      <c r="BY20054" s="32" t="str">
        <f t="shared" si="2314"/>
        <v/>
      </c>
      <c r="BZ20054" s="32" t="str">
        <f t="shared" si="2315"/>
        <v/>
      </c>
      <c r="CA20054" s="32" t="str">
        <f t="shared" si="2316"/>
        <v/>
      </c>
      <c r="CB20054" s="33">
        <f>IF(COUNTIF($CD$7:CD20054,CD20054)=1,CD20054,CD20054+COUNTIF($CD$6:CD20053,CD20054))</f>
        <v>62140</v>
      </c>
      <c r="CC20054" s="34">
        <f t="shared" si="2317"/>
        <v>55153</v>
      </c>
      <c r="CD20054" s="32">
        <f t="shared" si="2318"/>
        <v>55153</v>
      </c>
      <c r="CE20054" s="32">
        <f t="shared" si="2319"/>
        <v>0</v>
      </c>
      <c r="CF20054" s="32">
        <f t="shared" si="2320"/>
        <v>0</v>
      </c>
      <c r="CG20054" s="32" t="str">
        <f t="shared" si="2321"/>
        <v/>
      </c>
      <c r="CH20054" s="32">
        <v>49</v>
      </c>
      <c r="CI20054" s="32" t="s">
        <v>17</v>
      </c>
      <c r="CJ20054" s="32" t="str">
        <f t="shared" si="2322"/>
        <v/>
      </c>
      <c r="CK20054" s="32" t="str">
        <f t="shared" si="2323"/>
        <v/>
      </c>
      <c r="CL20054" s="32" t="str">
        <f t="shared" si="2324"/>
        <v/>
      </c>
      <c r="CM20054" s="32" t="str">
        <f t="shared" si="2325"/>
        <v/>
      </c>
      <c r="CN20054" s="32" t="str">
        <f t="shared" si="2326"/>
        <v/>
      </c>
    </row>
    <row r="20055" spans="71:92" x14ac:dyDescent="0.3">
      <c r="BS20055" s="32" t="str">
        <f>IF(Kiadasi_kiseroiv!$K$2=BT20055,BV20055,"")</f>
        <v/>
      </c>
      <c r="BT20055" s="34" t="str">
        <f t="shared" si="2309"/>
        <v/>
      </c>
      <c r="BU20055" s="32" t="str">
        <f t="shared" si="2310"/>
        <v/>
      </c>
      <c r="BV20055" s="32" t="str">
        <f t="shared" si="2311"/>
        <v/>
      </c>
      <c r="BW20055" s="32" t="str">
        <f t="shared" si="2312"/>
        <v/>
      </c>
      <c r="BX20055" s="32" t="str">
        <f t="shared" si="2313"/>
        <v/>
      </c>
      <c r="BY20055" s="32" t="str">
        <f t="shared" si="2314"/>
        <v/>
      </c>
      <c r="BZ20055" s="32" t="str">
        <f t="shared" si="2315"/>
        <v/>
      </c>
      <c r="CA20055" s="32" t="str">
        <f t="shared" si="2316"/>
        <v/>
      </c>
      <c r="CB20055" s="33">
        <f>IF(COUNTIF($CD$7:CD20055,CD20055)=1,CD20055,CD20055+COUNTIF($CD$6:CD20054,CD20055))</f>
        <v>62141</v>
      </c>
      <c r="CC20055" s="34">
        <f t="shared" si="2317"/>
        <v>55153</v>
      </c>
      <c r="CD20055" s="32">
        <f t="shared" si="2318"/>
        <v>55153</v>
      </c>
      <c r="CE20055" s="32">
        <f t="shared" si="2319"/>
        <v>0</v>
      </c>
      <c r="CF20055" s="32">
        <f t="shared" si="2320"/>
        <v>0</v>
      </c>
      <c r="CG20055" s="32" t="str">
        <f t="shared" si="2321"/>
        <v/>
      </c>
      <c r="CH20055" s="32">
        <v>50</v>
      </c>
      <c r="CI20055" s="32" t="s">
        <v>17</v>
      </c>
      <c r="CJ20055" s="32" t="str">
        <f t="shared" si="2322"/>
        <v/>
      </c>
      <c r="CK20055" s="32" t="str">
        <f t="shared" si="2323"/>
        <v/>
      </c>
      <c r="CL20055" s="32" t="str">
        <f t="shared" si="2324"/>
        <v/>
      </c>
      <c r="CM20055" s="32" t="str">
        <f t="shared" si="2325"/>
        <v/>
      </c>
      <c r="CN20055" s="32" t="str">
        <f t="shared" si="2326"/>
        <v/>
      </c>
    </row>
    <row r="20056" spans="71:92" x14ac:dyDescent="0.3">
      <c r="BS20056" s="32" t="str">
        <f>IF(Kiadasi_kiseroiv!$K$2=BT20056,BV20056,"")</f>
        <v/>
      </c>
      <c r="BT20056" s="34" t="str">
        <f t="shared" si="2309"/>
        <v/>
      </c>
      <c r="BU20056" s="32" t="str">
        <f t="shared" si="2310"/>
        <v/>
      </c>
      <c r="BV20056" s="32" t="str">
        <f t="shared" si="2311"/>
        <v/>
      </c>
      <c r="BW20056" s="32" t="str">
        <f t="shared" si="2312"/>
        <v/>
      </c>
      <c r="BX20056" s="32" t="str">
        <f t="shared" si="2313"/>
        <v/>
      </c>
      <c r="BY20056" s="32" t="str">
        <f t="shared" si="2314"/>
        <v/>
      </c>
      <c r="BZ20056" s="32" t="str">
        <f t="shared" si="2315"/>
        <v/>
      </c>
      <c r="CA20056" s="32" t="str">
        <f t="shared" si="2316"/>
        <v/>
      </c>
      <c r="CB20056" s="33">
        <f>IF(COUNTIF($CD$7:CD20056,CD20056)=1,CD20056,CD20056+COUNTIF($CD$6:CD20055,CD20056))</f>
        <v>62142</v>
      </c>
      <c r="CC20056" s="34">
        <f t="shared" si="2317"/>
        <v>55153</v>
      </c>
      <c r="CD20056" s="32">
        <f t="shared" si="2318"/>
        <v>55153</v>
      </c>
      <c r="CE20056" s="32">
        <f t="shared" si="2319"/>
        <v>0</v>
      </c>
      <c r="CF20056" s="32">
        <f t="shared" si="2320"/>
        <v>0</v>
      </c>
      <c r="CG20056" s="32" t="str">
        <f t="shared" si="2321"/>
        <v/>
      </c>
      <c r="CH20056" s="32">
        <v>51</v>
      </c>
      <c r="CI20056" s="32" t="s">
        <v>17</v>
      </c>
      <c r="CJ20056" s="32" t="str">
        <f t="shared" si="2322"/>
        <v/>
      </c>
      <c r="CK20056" s="32" t="str">
        <f t="shared" si="2323"/>
        <v/>
      </c>
      <c r="CL20056" s="32" t="str">
        <f t="shared" si="2324"/>
        <v/>
      </c>
      <c r="CM20056" s="32" t="str">
        <f t="shared" si="2325"/>
        <v/>
      </c>
      <c r="CN20056" s="32" t="str">
        <f t="shared" si="2326"/>
        <v/>
      </c>
    </row>
    <row r="20057" spans="71:92" x14ac:dyDescent="0.3">
      <c r="BS20057" s="32" t="str">
        <f>IF(Kiadasi_kiseroiv!$K$2=BT20057,BV20057,"")</f>
        <v/>
      </c>
      <c r="BT20057" s="34" t="str">
        <f t="shared" si="2309"/>
        <v/>
      </c>
      <c r="BU20057" s="32" t="str">
        <f t="shared" si="2310"/>
        <v/>
      </c>
      <c r="BV20057" s="32" t="str">
        <f t="shared" si="2311"/>
        <v/>
      </c>
      <c r="BW20057" s="32" t="str">
        <f t="shared" si="2312"/>
        <v/>
      </c>
      <c r="BX20057" s="32" t="str">
        <f t="shared" si="2313"/>
        <v/>
      </c>
      <c r="BY20057" s="32" t="str">
        <f t="shared" si="2314"/>
        <v/>
      </c>
      <c r="BZ20057" s="32" t="str">
        <f t="shared" si="2315"/>
        <v/>
      </c>
      <c r="CA20057" s="32" t="str">
        <f t="shared" si="2316"/>
        <v/>
      </c>
      <c r="CB20057" s="33">
        <f>IF(COUNTIF($CD$7:CD20057,CD20057)=1,CD20057,CD20057+COUNTIF($CD$6:CD20056,CD20057))</f>
        <v>62143</v>
      </c>
      <c r="CC20057" s="34">
        <f t="shared" si="2317"/>
        <v>55153</v>
      </c>
      <c r="CD20057" s="32">
        <f t="shared" si="2318"/>
        <v>55153</v>
      </c>
      <c r="CE20057" s="32">
        <f t="shared" si="2319"/>
        <v>0</v>
      </c>
      <c r="CF20057" s="32">
        <f t="shared" si="2320"/>
        <v>0</v>
      </c>
      <c r="CG20057" s="32" t="str">
        <f t="shared" si="2321"/>
        <v/>
      </c>
      <c r="CH20057" s="32">
        <v>52</v>
      </c>
      <c r="CI20057" s="32" t="s">
        <v>17</v>
      </c>
      <c r="CJ20057" s="32" t="str">
        <f t="shared" si="2322"/>
        <v/>
      </c>
      <c r="CK20057" s="32" t="str">
        <f t="shared" si="2323"/>
        <v/>
      </c>
      <c r="CL20057" s="32" t="str">
        <f t="shared" si="2324"/>
        <v/>
      </c>
      <c r="CM20057" s="32" t="str">
        <f t="shared" si="2325"/>
        <v/>
      </c>
      <c r="CN20057" s="32" t="str">
        <f t="shared" si="2326"/>
        <v/>
      </c>
    </row>
    <row r="20058" spans="71:92" x14ac:dyDescent="0.3">
      <c r="BS20058" s="32" t="str">
        <f>IF(Kiadasi_kiseroiv!$K$2=BT20058,BV20058,"")</f>
        <v/>
      </c>
      <c r="BT20058" s="34" t="str">
        <f t="shared" si="2309"/>
        <v/>
      </c>
      <c r="BU20058" s="32" t="str">
        <f t="shared" si="2310"/>
        <v/>
      </c>
      <c r="BV20058" s="32" t="str">
        <f t="shared" si="2311"/>
        <v/>
      </c>
      <c r="BW20058" s="32" t="str">
        <f t="shared" si="2312"/>
        <v/>
      </c>
      <c r="BX20058" s="32" t="str">
        <f t="shared" si="2313"/>
        <v/>
      </c>
      <c r="BY20058" s="32" t="str">
        <f t="shared" si="2314"/>
        <v/>
      </c>
      <c r="BZ20058" s="32" t="str">
        <f t="shared" si="2315"/>
        <v/>
      </c>
      <c r="CA20058" s="32" t="str">
        <f t="shared" si="2316"/>
        <v/>
      </c>
      <c r="CB20058" s="33">
        <f>IF(COUNTIF($CD$7:CD20058,CD20058)=1,CD20058,CD20058+COUNTIF($CD$6:CD20057,CD20058))</f>
        <v>62144</v>
      </c>
      <c r="CC20058" s="34">
        <f t="shared" si="2317"/>
        <v>55153</v>
      </c>
      <c r="CD20058" s="32">
        <f t="shared" si="2318"/>
        <v>55153</v>
      </c>
      <c r="CE20058" s="32">
        <f t="shared" si="2319"/>
        <v>0</v>
      </c>
      <c r="CF20058" s="32">
        <f t="shared" si="2320"/>
        <v>0</v>
      </c>
      <c r="CG20058" s="32" t="str">
        <f t="shared" si="2321"/>
        <v/>
      </c>
      <c r="CH20058" s="32">
        <v>53</v>
      </c>
      <c r="CI20058" s="32" t="s">
        <v>17</v>
      </c>
      <c r="CJ20058" s="32" t="str">
        <f t="shared" si="2322"/>
        <v/>
      </c>
      <c r="CK20058" s="32" t="str">
        <f t="shared" si="2323"/>
        <v/>
      </c>
      <c r="CL20058" s="32" t="str">
        <f t="shared" si="2324"/>
        <v/>
      </c>
      <c r="CM20058" s="32" t="str">
        <f t="shared" si="2325"/>
        <v/>
      </c>
      <c r="CN20058" s="32" t="str">
        <f t="shared" si="2326"/>
        <v/>
      </c>
    </row>
    <row r="20059" spans="71:92" x14ac:dyDescent="0.3">
      <c r="BS20059" s="32" t="str">
        <f>IF(Kiadasi_kiseroiv!$K$2=BT20059,BV20059,"")</f>
        <v/>
      </c>
      <c r="BT20059" s="34" t="str">
        <f t="shared" si="2309"/>
        <v/>
      </c>
      <c r="BU20059" s="32" t="str">
        <f t="shared" si="2310"/>
        <v/>
      </c>
      <c r="BV20059" s="32" t="str">
        <f t="shared" si="2311"/>
        <v/>
      </c>
      <c r="BW20059" s="32" t="str">
        <f t="shared" si="2312"/>
        <v/>
      </c>
      <c r="BX20059" s="32" t="str">
        <f t="shared" si="2313"/>
        <v/>
      </c>
      <c r="BY20059" s="32" t="str">
        <f t="shared" si="2314"/>
        <v/>
      </c>
      <c r="BZ20059" s="32" t="str">
        <f t="shared" si="2315"/>
        <v/>
      </c>
      <c r="CA20059" s="32" t="str">
        <f t="shared" si="2316"/>
        <v/>
      </c>
      <c r="CB20059" s="33">
        <f>IF(COUNTIF($CD$7:CD20059,CD20059)=1,CD20059,CD20059+COUNTIF($CD$6:CD20058,CD20059))</f>
        <v>62145</v>
      </c>
      <c r="CC20059" s="34">
        <f t="shared" si="2317"/>
        <v>55153</v>
      </c>
      <c r="CD20059" s="32">
        <f t="shared" si="2318"/>
        <v>55153</v>
      </c>
      <c r="CE20059" s="32">
        <f t="shared" si="2319"/>
        <v>0</v>
      </c>
      <c r="CF20059" s="32">
        <f t="shared" si="2320"/>
        <v>0</v>
      </c>
      <c r="CG20059" s="32" t="str">
        <f t="shared" si="2321"/>
        <v/>
      </c>
      <c r="CH20059" s="32">
        <v>54</v>
      </c>
      <c r="CI20059" s="32" t="s">
        <v>17</v>
      </c>
      <c r="CJ20059" s="32" t="str">
        <f t="shared" si="2322"/>
        <v/>
      </c>
      <c r="CK20059" s="32" t="str">
        <f t="shared" si="2323"/>
        <v/>
      </c>
      <c r="CL20059" s="32" t="str">
        <f t="shared" si="2324"/>
        <v/>
      </c>
      <c r="CM20059" s="32" t="str">
        <f t="shared" si="2325"/>
        <v/>
      </c>
      <c r="CN20059" s="32" t="str">
        <f t="shared" si="2326"/>
        <v/>
      </c>
    </row>
    <row r="20060" spans="71:92" x14ac:dyDescent="0.3">
      <c r="BS20060" s="32" t="str">
        <f>IF(Kiadasi_kiseroiv!$K$2=BT20060,BV20060,"")</f>
        <v/>
      </c>
      <c r="BT20060" s="34" t="str">
        <f t="shared" si="2309"/>
        <v/>
      </c>
      <c r="BU20060" s="32" t="str">
        <f t="shared" si="2310"/>
        <v/>
      </c>
      <c r="BV20060" s="32" t="str">
        <f t="shared" si="2311"/>
        <v/>
      </c>
      <c r="BW20060" s="32" t="str">
        <f t="shared" si="2312"/>
        <v/>
      </c>
      <c r="BX20060" s="32" t="str">
        <f t="shared" si="2313"/>
        <v/>
      </c>
      <c r="BY20060" s="32" t="str">
        <f t="shared" si="2314"/>
        <v/>
      </c>
      <c r="BZ20060" s="32" t="str">
        <f t="shared" si="2315"/>
        <v/>
      </c>
      <c r="CA20060" s="32" t="str">
        <f t="shared" si="2316"/>
        <v/>
      </c>
      <c r="CB20060" s="33">
        <f>IF(COUNTIF($CD$7:CD20060,CD20060)=1,CD20060,CD20060+COUNTIF($CD$6:CD20059,CD20060))</f>
        <v>62146</v>
      </c>
      <c r="CC20060" s="34">
        <f t="shared" si="2317"/>
        <v>55153</v>
      </c>
      <c r="CD20060" s="32">
        <f t="shared" si="2318"/>
        <v>55153</v>
      </c>
      <c r="CE20060" s="32">
        <f t="shared" si="2319"/>
        <v>0</v>
      </c>
      <c r="CF20060" s="32">
        <f t="shared" si="2320"/>
        <v>0</v>
      </c>
      <c r="CG20060" s="32" t="str">
        <f t="shared" si="2321"/>
        <v/>
      </c>
      <c r="CH20060" s="32">
        <v>55</v>
      </c>
      <c r="CI20060" s="32" t="s">
        <v>17</v>
      </c>
      <c r="CJ20060" s="32" t="str">
        <f t="shared" si="2322"/>
        <v/>
      </c>
      <c r="CK20060" s="32" t="str">
        <f t="shared" si="2323"/>
        <v/>
      </c>
      <c r="CL20060" s="32" t="str">
        <f t="shared" si="2324"/>
        <v/>
      </c>
      <c r="CM20060" s="32" t="str">
        <f t="shared" si="2325"/>
        <v/>
      </c>
      <c r="CN20060" s="32" t="str">
        <f t="shared" si="2326"/>
        <v/>
      </c>
    </row>
    <row r="20061" spans="71:92" x14ac:dyDescent="0.3">
      <c r="BS20061" s="32" t="str">
        <f>IF(Kiadasi_kiseroiv!$K$2=BT20061,BV20061,"")</f>
        <v/>
      </c>
      <c r="BT20061" s="34" t="str">
        <f t="shared" si="2309"/>
        <v/>
      </c>
      <c r="BU20061" s="32" t="str">
        <f t="shared" si="2310"/>
        <v/>
      </c>
      <c r="BV20061" s="32" t="str">
        <f t="shared" si="2311"/>
        <v/>
      </c>
      <c r="BW20061" s="32" t="str">
        <f t="shared" si="2312"/>
        <v/>
      </c>
      <c r="BX20061" s="32" t="str">
        <f t="shared" si="2313"/>
        <v/>
      </c>
      <c r="BY20061" s="32" t="str">
        <f t="shared" si="2314"/>
        <v/>
      </c>
      <c r="BZ20061" s="32" t="str">
        <f t="shared" si="2315"/>
        <v/>
      </c>
      <c r="CA20061" s="32" t="str">
        <f t="shared" si="2316"/>
        <v/>
      </c>
      <c r="CB20061" s="33">
        <f>IF(COUNTIF($CD$7:CD20061,CD20061)=1,CD20061,CD20061+COUNTIF($CD$6:CD20060,CD20061))</f>
        <v>62147</v>
      </c>
      <c r="CC20061" s="34">
        <f t="shared" si="2317"/>
        <v>55153</v>
      </c>
      <c r="CD20061" s="32">
        <f t="shared" si="2318"/>
        <v>55153</v>
      </c>
      <c r="CE20061" s="32">
        <f t="shared" si="2319"/>
        <v>0</v>
      </c>
      <c r="CF20061" s="32">
        <f t="shared" si="2320"/>
        <v>0</v>
      </c>
      <c r="CG20061" s="32" t="str">
        <f t="shared" si="2321"/>
        <v/>
      </c>
      <c r="CH20061" s="32">
        <v>56</v>
      </c>
      <c r="CI20061" s="32" t="s">
        <v>17</v>
      </c>
      <c r="CJ20061" s="32" t="str">
        <f t="shared" si="2322"/>
        <v/>
      </c>
      <c r="CK20061" s="32" t="str">
        <f t="shared" si="2323"/>
        <v/>
      </c>
      <c r="CL20061" s="32" t="str">
        <f t="shared" si="2324"/>
        <v/>
      </c>
      <c r="CM20061" s="32" t="str">
        <f t="shared" si="2325"/>
        <v/>
      </c>
      <c r="CN20061" s="32" t="str">
        <f t="shared" si="2326"/>
        <v/>
      </c>
    </row>
    <row r="20062" spans="71:92" x14ac:dyDescent="0.3">
      <c r="BS20062" s="32" t="str">
        <f>IF(Kiadasi_kiseroiv!$K$2=BT20062,BV20062,"")</f>
        <v/>
      </c>
      <c r="BT20062" s="34" t="str">
        <f t="shared" si="2309"/>
        <v/>
      </c>
      <c r="BU20062" s="32" t="str">
        <f t="shared" si="2310"/>
        <v/>
      </c>
      <c r="BV20062" s="32" t="str">
        <f t="shared" si="2311"/>
        <v/>
      </c>
      <c r="BW20062" s="32" t="str">
        <f t="shared" si="2312"/>
        <v/>
      </c>
      <c r="BX20062" s="32" t="str">
        <f t="shared" si="2313"/>
        <v/>
      </c>
      <c r="BY20062" s="32" t="str">
        <f t="shared" si="2314"/>
        <v/>
      </c>
      <c r="BZ20062" s="32" t="str">
        <f t="shared" si="2315"/>
        <v/>
      </c>
      <c r="CA20062" s="32" t="str">
        <f t="shared" si="2316"/>
        <v/>
      </c>
      <c r="CB20062" s="33">
        <f>IF(COUNTIF($CD$7:CD20062,CD20062)=1,CD20062,CD20062+COUNTIF($CD$6:CD20061,CD20062))</f>
        <v>62148</v>
      </c>
      <c r="CC20062" s="34">
        <f t="shared" si="2317"/>
        <v>55153</v>
      </c>
      <c r="CD20062" s="32">
        <f t="shared" si="2318"/>
        <v>55153</v>
      </c>
      <c r="CE20062" s="32">
        <f t="shared" si="2319"/>
        <v>0</v>
      </c>
      <c r="CF20062" s="32">
        <f t="shared" si="2320"/>
        <v>0</v>
      </c>
      <c r="CG20062" s="32" t="str">
        <f t="shared" si="2321"/>
        <v/>
      </c>
      <c r="CH20062" s="32">
        <v>57</v>
      </c>
      <c r="CI20062" s="32" t="s">
        <v>17</v>
      </c>
      <c r="CJ20062" s="32" t="str">
        <f t="shared" si="2322"/>
        <v/>
      </c>
      <c r="CK20062" s="32" t="str">
        <f t="shared" si="2323"/>
        <v/>
      </c>
      <c r="CL20062" s="32" t="str">
        <f t="shared" si="2324"/>
        <v/>
      </c>
      <c r="CM20062" s="32" t="str">
        <f t="shared" si="2325"/>
        <v/>
      </c>
      <c r="CN20062" s="32" t="str">
        <f t="shared" si="2326"/>
        <v/>
      </c>
    </row>
    <row r="20063" spans="71:92" x14ac:dyDescent="0.3">
      <c r="BS20063" s="32" t="str">
        <f>IF(Kiadasi_kiseroiv!$K$2=BT20063,BV20063,"")</f>
        <v/>
      </c>
      <c r="BT20063" s="34" t="str">
        <f t="shared" si="2309"/>
        <v/>
      </c>
      <c r="BU20063" s="32" t="str">
        <f t="shared" si="2310"/>
        <v/>
      </c>
      <c r="BV20063" s="32" t="str">
        <f t="shared" si="2311"/>
        <v/>
      </c>
      <c r="BW20063" s="32" t="str">
        <f t="shared" si="2312"/>
        <v/>
      </c>
      <c r="BX20063" s="32" t="str">
        <f t="shared" si="2313"/>
        <v/>
      </c>
      <c r="BY20063" s="32" t="str">
        <f t="shared" si="2314"/>
        <v/>
      </c>
      <c r="BZ20063" s="32" t="str">
        <f t="shared" si="2315"/>
        <v/>
      </c>
      <c r="CA20063" s="32" t="str">
        <f t="shared" si="2316"/>
        <v/>
      </c>
      <c r="CB20063" s="33">
        <f>IF(COUNTIF($CD$7:CD20063,CD20063)=1,CD20063,CD20063+COUNTIF($CD$6:CD20062,CD20063))</f>
        <v>62149</v>
      </c>
      <c r="CC20063" s="34">
        <f t="shared" si="2317"/>
        <v>55153</v>
      </c>
      <c r="CD20063" s="32">
        <f t="shared" si="2318"/>
        <v>55153</v>
      </c>
      <c r="CE20063" s="32">
        <f t="shared" si="2319"/>
        <v>0</v>
      </c>
      <c r="CF20063" s="32">
        <f t="shared" si="2320"/>
        <v>0</v>
      </c>
      <c r="CG20063" s="32" t="str">
        <f t="shared" si="2321"/>
        <v/>
      </c>
      <c r="CH20063" s="32">
        <v>58</v>
      </c>
      <c r="CI20063" s="32" t="s">
        <v>17</v>
      </c>
      <c r="CJ20063" s="32" t="str">
        <f t="shared" si="2322"/>
        <v/>
      </c>
      <c r="CK20063" s="32" t="str">
        <f t="shared" si="2323"/>
        <v/>
      </c>
      <c r="CL20063" s="32" t="str">
        <f t="shared" si="2324"/>
        <v/>
      </c>
      <c r="CM20063" s="32" t="str">
        <f t="shared" si="2325"/>
        <v/>
      </c>
      <c r="CN20063" s="32" t="str">
        <f t="shared" si="2326"/>
        <v/>
      </c>
    </row>
    <row r="20064" spans="71:92" x14ac:dyDescent="0.3">
      <c r="BS20064" s="32" t="str">
        <f>IF(Kiadasi_kiseroiv!$K$2=BT20064,BV20064,"")</f>
        <v/>
      </c>
      <c r="BT20064" s="34" t="str">
        <f t="shared" si="2309"/>
        <v/>
      </c>
      <c r="BU20064" s="32" t="str">
        <f t="shared" si="2310"/>
        <v/>
      </c>
      <c r="BV20064" s="32" t="str">
        <f t="shared" si="2311"/>
        <v/>
      </c>
      <c r="BW20064" s="32" t="str">
        <f t="shared" si="2312"/>
        <v/>
      </c>
      <c r="BX20064" s="32" t="str">
        <f t="shared" si="2313"/>
        <v/>
      </c>
      <c r="BY20064" s="32" t="str">
        <f t="shared" si="2314"/>
        <v/>
      </c>
      <c r="BZ20064" s="32" t="str">
        <f t="shared" si="2315"/>
        <v/>
      </c>
      <c r="CA20064" s="32" t="str">
        <f t="shared" si="2316"/>
        <v/>
      </c>
      <c r="CB20064" s="33">
        <f>IF(COUNTIF($CD$7:CD20064,CD20064)=1,CD20064,CD20064+COUNTIF($CD$6:CD20063,CD20064))</f>
        <v>62150</v>
      </c>
      <c r="CC20064" s="34">
        <f t="shared" si="2317"/>
        <v>55153</v>
      </c>
      <c r="CD20064" s="32">
        <f t="shared" si="2318"/>
        <v>55153</v>
      </c>
      <c r="CE20064" s="32">
        <f t="shared" si="2319"/>
        <v>0</v>
      </c>
      <c r="CF20064" s="32">
        <f t="shared" si="2320"/>
        <v>0</v>
      </c>
      <c r="CG20064" s="32" t="str">
        <f t="shared" si="2321"/>
        <v/>
      </c>
      <c r="CH20064" s="32">
        <v>59</v>
      </c>
      <c r="CI20064" s="32" t="s">
        <v>17</v>
      </c>
      <c r="CJ20064" s="32" t="str">
        <f t="shared" si="2322"/>
        <v/>
      </c>
      <c r="CK20064" s="32" t="str">
        <f t="shared" si="2323"/>
        <v/>
      </c>
      <c r="CL20064" s="32" t="str">
        <f t="shared" si="2324"/>
        <v/>
      </c>
      <c r="CM20064" s="32" t="str">
        <f t="shared" si="2325"/>
        <v/>
      </c>
      <c r="CN20064" s="32" t="str">
        <f t="shared" si="2326"/>
        <v/>
      </c>
    </row>
    <row r="20065" spans="71:92" x14ac:dyDescent="0.3">
      <c r="BS20065" s="32" t="str">
        <f>IF(Kiadasi_kiseroiv!$K$2=BT20065,BV20065,"")</f>
        <v/>
      </c>
      <c r="BT20065" s="34" t="str">
        <f t="shared" si="2309"/>
        <v/>
      </c>
      <c r="BU20065" s="32" t="str">
        <f t="shared" si="2310"/>
        <v/>
      </c>
      <c r="BV20065" s="32" t="str">
        <f t="shared" si="2311"/>
        <v/>
      </c>
      <c r="BW20065" s="32" t="str">
        <f t="shared" si="2312"/>
        <v/>
      </c>
      <c r="BX20065" s="32" t="str">
        <f t="shared" si="2313"/>
        <v/>
      </c>
      <c r="BY20065" s="32" t="str">
        <f t="shared" si="2314"/>
        <v/>
      </c>
      <c r="BZ20065" s="32" t="str">
        <f t="shared" si="2315"/>
        <v/>
      </c>
      <c r="CA20065" s="32" t="str">
        <f t="shared" si="2316"/>
        <v/>
      </c>
      <c r="CB20065" s="33">
        <f>IF(COUNTIF($CD$7:CD20065,CD20065)=1,CD20065,CD20065+COUNTIF($CD$6:CD20064,CD20065))</f>
        <v>62151</v>
      </c>
      <c r="CC20065" s="34">
        <f t="shared" si="2317"/>
        <v>55153</v>
      </c>
      <c r="CD20065" s="32">
        <f t="shared" si="2318"/>
        <v>55153</v>
      </c>
      <c r="CE20065" s="32">
        <f t="shared" si="2319"/>
        <v>0</v>
      </c>
      <c r="CF20065" s="32">
        <f t="shared" si="2320"/>
        <v>0</v>
      </c>
      <c r="CG20065" s="32" t="str">
        <f t="shared" si="2321"/>
        <v/>
      </c>
      <c r="CH20065" s="32">
        <v>60</v>
      </c>
      <c r="CI20065" s="32" t="s">
        <v>17</v>
      </c>
      <c r="CJ20065" s="32" t="str">
        <f t="shared" si="2322"/>
        <v/>
      </c>
      <c r="CK20065" s="32" t="str">
        <f t="shared" si="2323"/>
        <v/>
      </c>
      <c r="CL20065" s="32" t="str">
        <f t="shared" si="2324"/>
        <v/>
      </c>
      <c r="CM20065" s="32" t="str">
        <f t="shared" si="2325"/>
        <v/>
      </c>
      <c r="CN20065" s="32" t="str">
        <f t="shared" si="2326"/>
        <v/>
      </c>
    </row>
    <row r="20066" spans="71:92" x14ac:dyDescent="0.3">
      <c r="BS20066" s="32" t="str">
        <f>IF(Kiadasi_kiseroiv!$K$2=BT20066,BV20066,"")</f>
        <v/>
      </c>
      <c r="BT20066" s="34" t="str">
        <f t="shared" si="2309"/>
        <v/>
      </c>
      <c r="BU20066" s="32" t="str">
        <f t="shared" si="2310"/>
        <v/>
      </c>
      <c r="BV20066" s="32" t="str">
        <f t="shared" si="2311"/>
        <v/>
      </c>
      <c r="BW20066" s="32" t="str">
        <f t="shared" si="2312"/>
        <v/>
      </c>
      <c r="BX20066" s="32" t="str">
        <f t="shared" si="2313"/>
        <v/>
      </c>
      <c r="BY20066" s="32" t="str">
        <f t="shared" si="2314"/>
        <v/>
      </c>
      <c r="BZ20066" s="32" t="str">
        <f t="shared" si="2315"/>
        <v/>
      </c>
      <c r="CA20066" s="32" t="str">
        <f t="shared" si="2316"/>
        <v/>
      </c>
      <c r="CB20066" s="33">
        <f>IF(COUNTIF($CD$7:CD20066,CD20066)=1,CD20066,CD20066+COUNTIF($CD$6:CD20065,CD20066))</f>
        <v>62152</v>
      </c>
      <c r="CC20066" s="34">
        <f t="shared" si="2317"/>
        <v>55153</v>
      </c>
      <c r="CD20066" s="32">
        <f t="shared" si="2318"/>
        <v>55153</v>
      </c>
      <c r="CE20066" s="32">
        <f t="shared" si="2319"/>
        <v>0</v>
      </c>
      <c r="CF20066" s="32">
        <f t="shared" si="2320"/>
        <v>0</v>
      </c>
      <c r="CG20066" s="32" t="str">
        <f t="shared" si="2321"/>
        <v/>
      </c>
      <c r="CH20066" s="32">
        <v>61</v>
      </c>
      <c r="CI20066" s="32" t="s">
        <v>17</v>
      </c>
      <c r="CJ20066" s="32" t="str">
        <f t="shared" si="2322"/>
        <v/>
      </c>
      <c r="CK20066" s="32" t="str">
        <f t="shared" si="2323"/>
        <v/>
      </c>
      <c r="CL20066" s="32" t="str">
        <f t="shared" si="2324"/>
        <v/>
      </c>
      <c r="CM20066" s="32" t="str">
        <f t="shared" si="2325"/>
        <v/>
      </c>
      <c r="CN20066" s="32" t="str">
        <f t="shared" si="2326"/>
        <v/>
      </c>
    </row>
    <row r="20067" spans="71:92" x14ac:dyDescent="0.3">
      <c r="BS20067" s="32" t="str">
        <f>IF(Kiadasi_kiseroiv!$K$2=BT20067,BV20067,"")</f>
        <v/>
      </c>
      <c r="BT20067" s="34" t="str">
        <f t="shared" si="2309"/>
        <v/>
      </c>
      <c r="BU20067" s="32" t="str">
        <f t="shared" si="2310"/>
        <v/>
      </c>
      <c r="BV20067" s="32" t="str">
        <f t="shared" si="2311"/>
        <v/>
      </c>
      <c r="BW20067" s="32" t="str">
        <f t="shared" si="2312"/>
        <v/>
      </c>
      <c r="BX20067" s="32" t="str">
        <f t="shared" si="2313"/>
        <v/>
      </c>
      <c r="BY20067" s="32" t="str">
        <f t="shared" si="2314"/>
        <v/>
      </c>
      <c r="BZ20067" s="32" t="str">
        <f t="shared" si="2315"/>
        <v/>
      </c>
      <c r="CA20067" s="32" t="str">
        <f t="shared" si="2316"/>
        <v/>
      </c>
      <c r="CB20067" s="33">
        <f>IF(COUNTIF($CD$7:CD20067,CD20067)=1,CD20067,CD20067+COUNTIF($CD$6:CD20066,CD20067))</f>
        <v>62153</v>
      </c>
      <c r="CC20067" s="34">
        <f t="shared" si="2317"/>
        <v>55153</v>
      </c>
      <c r="CD20067" s="32">
        <f t="shared" si="2318"/>
        <v>55153</v>
      </c>
      <c r="CE20067" s="32">
        <f t="shared" si="2319"/>
        <v>0</v>
      </c>
      <c r="CF20067" s="32">
        <f t="shared" si="2320"/>
        <v>0</v>
      </c>
      <c r="CG20067" s="32" t="str">
        <f t="shared" si="2321"/>
        <v/>
      </c>
      <c r="CH20067" s="32">
        <v>62</v>
      </c>
      <c r="CI20067" s="32" t="s">
        <v>17</v>
      </c>
      <c r="CJ20067" s="32" t="str">
        <f t="shared" si="2322"/>
        <v/>
      </c>
      <c r="CK20067" s="32" t="str">
        <f t="shared" si="2323"/>
        <v/>
      </c>
      <c r="CL20067" s="32" t="str">
        <f t="shared" si="2324"/>
        <v/>
      </c>
      <c r="CM20067" s="32" t="str">
        <f t="shared" si="2325"/>
        <v/>
      </c>
      <c r="CN20067" s="32" t="str">
        <f t="shared" si="2326"/>
        <v/>
      </c>
    </row>
    <row r="20068" spans="71:92" x14ac:dyDescent="0.3">
      <c r="BS20068" s="32" t="str">
        <f>IF(Kiadasi_kiseroiv!$K$2=BT20068,BV20068,"")</f>
        <v/>
      </c>
      <c r="BT20068" s="34" t="str">
        <f t="shared" si="2309"/>
        <v/>
      </c>
      <c r="BU20068" s="32" t="str">
        <f t="shared" si="2310"/>
        <v/>
      </c>
      <c r="BV20068" s="32" t="str">
        <f t="shared" si="2311"/>
        <v/>
      </c>
      <c r="BW20068" s="32" t="str">
        <f t="shared" si="2312"/>
        <v/>
      </c>
      <c r="BX20068" s="32" t="str">
        <f t="shared" si="2313"/>
        <v/>
      </c>
      <c r="BY20068" s="32" t="str">
        <f t="shared" si="2314"/>
        <v/>
      </c>
      <c r="BZ20068" s="32" t="str">
        <f t="shared" si="2315"/>
        <v/>
      </c>
      <c r="CA20068" s="32" t="str">
        <f t="shared" si="2316"/>
        <v/>
      </c>
      <c r="CB20068" s="33">
        <f>IF(COUNTIF($CD$7:CD20068,CD20068)=1,CD20068,CD20068+COUNTIF($CD$6:CD20067,CD20068))</f>
        <v>62154</v>
      </c>
      <c r="CC20068" s="34">
        <f t="shared" si="2317"/>
        <v>55153</v>
      </c>
      <c r="CD20068" s="32">
        <f t="shared" si="2318"/>
        <v>55153</v>
      </c>
      <c r="CE20068" s="32">
        <f t="shared" si="2319"/>
        <v>0</v>
      </c>
      <c r="CF20068" s="32">
        <f t="shared" si="2320"/>
        <v>0</v>
      </c>
      <c r="CG20068" s="32" t="str">
        <f t="shared" si="2321"/>
        <v/>
      </c>
      <c r="CH20068" s="32">
        <v>63</v>
      </c>
      <c r="CI20068" s="32" t="s">
        <v>17</v>
      </c>
      <c r="CJ20068" s="32" t="str">
        <f t="shared" si="2322"/>
        <v/>
      </c>
      <c r="CK20068" s="32" t="str">
        <f t="shared" si="2323"/>
        <v/>
      </c>
      <c r="CL20068" s="32" t="str">
        <f t="shared" si="2324"/>
        <v/>
      </c>
      <c r="CM20068" s="32" t="str">
        <f t="shared" si="2325"/>
        <v/>
      </c>
      <c r="CN20068" s="32" t="str">
        <f t="shared" si="2326"/>
        <v/>
      </c>
    </row>
    <row r="20069" spans="71:92" x14ac:dyDescent="0.3">
      <c r="BS20069" s="32" t="str">
        <f>IF(Kiadasi_kiseroiv!$K$2=BT20069,BV20069,"")</f>
        <v/>
      </c>
      <c r="BT20069" s="34" t="str">
        <f t="shared" si="2309"/>
        <v/>
      </c>
      <c r="BU20069" s="32" t="str">
        <f t="shared" si="2310"/>
        <v/>
      </c>
      <c r="BV20069" s="32" t="str">
        <f t="shared" si="2311"/>
        <v/>
      </c>
      <c r="BW20069" s="32" t="str">
        <f t="shared" si="2312"/>
        <v/>
      </c>
      <c r="BX20069" s="32" t="str">
        <f t="shared" si="2313"/>
        <v/>
      </c>
      <c r="BY20069" s="32" t="str">
        <f t="shared" si="2314"/>
        <v/>
      </c>
      <c r="BZ20069" s="32" t="str">
        <f t="shared" si="2315"/>
        <v/>
      </c>
      <c r="CA20069" s="32" t="str">
        <f t="shared" si="2316"/>
        <v/>
      </c>
      <c r="CB20069" s="33">
        <f>IF(COUNTIF($CD$7:CD20069,CD20069)=1,CD20069,CD20069+COUNTIF($CD$6:CD20068,CD20069))</f>
        <v>62155</v>
      </c>
      <c r="CC20069" s="34">
        <f t="shared" si="2317"/>
        <v>55153</v>
      </c>
      <c r="CD20069" s="32">
        <f t="shared" si="2318"/>
        <v>55153</v>
      </c>
      <c r="CE20069" s="32">
        <f t="shared" si="2319"/>
        <v>0</v>
      </c>
      <c r="CF20069" s="32">
        <f t="shared" si="2320"/>
        <v>0</v>
      </c>
      <c r="CG20069" s="32" t="str">
        <f t="shared" si="2321"/>
        <v/>
      </c>
      <c r="CH20069" s="32">
        <v>64</v>
      </c>
      <c r="CI20069" s="32" t="s">
        <v>17</v>
      </c>
      <c r="CJ20069" s="32" t="str">
        <f t="shared" si="2322"/>
        <v/>
      </c>
      <c r="CK20069" s="32" t="str">
        <f t="shared" si="2323"/>
        <v/>
      </c>
      <c r="CL20069" s="32" t="str">
        <f t="shared" si="2324"/>
        <v/>
      </c>
      <c r="CM20069" s="32" t="str">
        <f t="shared" si="2325"/>
        <v/>
      </c>
      <c r="CN20069" s="32" t="str">
        <f t="shared" si="2326"/>
        <v/>
      </c>
    </row>
    <row r="20070" spans="71:92" x14ac:dyDescent="0.3">
      <c r="BS20070" s="32" t="str">
        <f>IF(Kiadasi_kiseroiv!$K$2=BT20070,BV20070,"")</f>
        <v/>
      </c>
      <c r="BT20070" s="34" t="str">
        <f t="shared" si="2309"/>
        <v/>
      </c>
      <c r="BU20070" s="32" t="str">
        <f t="shared" si="2310"/>
        <v/>
      </c>
      <c r="BV20070" s="32" t="str">
        <f t="shared" si="2311"/>
        <v/>
      </c>
      <c r="BW20070" s="32" t="str">
        <f t="shared" si="2312"/>
        <v/>
      </c>
      <c r="BX20070" s="32" t="str">
        <f t="shared" si="2313"/>
        <v/>
      </c>
      <c r="BY20070" s="32" t="str">
        <f t="shared" si="2314"/>
        <v/>
      </c>
      <c r="BZ20070" s="32" t="str">
        <f t="shared" si="2315"/>
        <v/>
      </c>
      <c r="CA20070" s="32" t="str">
        <f t="shared" si="2316"/>
        <v/>
      </c>
      <c r="CB20070" s="33">
        <f>IF(COUNTIF($CD$7:CD20070,CD20070)=1,CD20070,CD20070+COUNTIF($CD$6:CD20069,CD20070))</f>
        <v>62156</v>
      </c>
      <c r="CC20070" s="34">
        <f t="shared" si="2317"/>
        <v>55153</v>
      </c>
      <c r="CD20070" s="32">
        <f t="shared" si="2318"/>
        <v>55153</v>
      </c>
      <c r="CE20070" s="32">
        <f t="shared" si="2319"/>
        <v>0</v>
      </c>
      <c r="CF20070" s="32">
        <f t="shared" si="2320"/>
        <v>0</v>
      </c>
      <c r="CG20070" s="32" t="str">
        <f t="shared" si="2321"/>
        <v/>
      </c>
      <c r="CH20070" s="32">
        <v>65</v>
      </c>
      <c r="CI20070" s="32" t="s">
        <v>17</v>
      </c>
      <c r="CJ20070" s="32" t="str">
        <f t="shared" si="2322"/>
        <v/>
      </c>
      <c r="CK20070" s="32" t="str">
        <f t="shared" si="2323"/>
        <v/>
      </c>
      <c r="CL20070" s="32" t="str">
        <f t="shared" si="2324"/>
        <v/>
      </c>
      <c r="CM20070" s="32" t="str">
        <f t="shared" si="2325"/>
        <v/>
      </c>
      <c r="CN20070" s="32" t="str">
        <f t="shared" si="2326"/>
        <v/>
      </c>
    </row>
    <row r="20071" spans="71:92" x14ac:dyDescent="0.3">
      <c r="BS20071" s="32" t="str">
        <f>IF(Kiadasi_kiseroiv!$K$2=BT20071,BV20071,"")</f>
        <v/>
      </c>
      <c r="BT20071" s="34" t="str">
        <f t="shared" ref="BT20071:BT20100" si="2327">IF(AND($BT$4=CI20071,BU20071&lt;&gt;""),CC20071,"")</f>
        <v/>
      </c>
      <c r="BU20071" s="32" t="str">
        <f t="shared" ref="BU20071:BU20100" si="2328">IF(AND($BU$1=CI20071,ISERROR(VLOOKUP(CG20071,Kisiv,2,FALSE))=FALSE),CB20071,"")</f>
        <v/>
      </c>
      <c r="BV20071" s="32" t="str">
        <f t="shared" ref="BV20071:BV20100" si="2329">IF(BU20071&lt;&gt;"",RANK(BU20071,$BU$7:$BU$33000,1),"")</f>
        <v/>
      </c>
      <c r="BW20071" s="32" t="str">
        <f t="shared" ref="BW20071:BW20100" si="2330">IF(CC20071&lt;min,$BW$2,IF(CC20071&lt;=max,CG20071,""))</f>
        <v/>
      </c>
      <c r="BX20071" s="32" t="str">
        <f t="shared" ref="BX20071:BX20100" si="2331">IF(AND(OR($BX$1=0,$BX$1=CG20071),OR($BX$2=0,IF(ISERROR(SEARCH($BX$2,CJ20071&amp;CK20071&amp;CL20071,1)),FALSE,TRUE))),CB20071,"")</f>
        <v/>
      </c>
      <c r="BY20071" s="32" t="str">
        <f t="shared" ref="BY20071:BY20100" si="2332">IF(AND(BX20071&lt;&gt;"",CC20071&lt;&gt;$CD$2),RANK(BX20071,$BX$7:$BX$33000,1),"")</f>
        <v/>
      </c>
      <c r="BZ20071" s="32" t="str">
        <f t="shared" ref="BZ20071:BZ20100" si="2333">IF(AND(CC20071&lt;$BZ$2,CI20071=$BZ$4),$BZ$5,IF(AND(CC20071&lt;=$BZ$3,CI20071=$BZ$4),CB20071,""))</f>
        <v/>
      </c>
      <c r="CA20071" s="32" t="str">
        <f t="shared" ref="CA20071:CA20100" si="2334">IF(AND(BZ20071&lt;&gt;"",BZ20071&lt;&gt;$BZ$5),RANK(BZ20071,$BZ$7:$BZ$33000,1),"")</f>
        <v/>
      </c>
      <c r="CB20071" s="33">
        <f>IF(COUNTIF($CD$7:CD20071,CD20071)=1,CD20071,CD20071+COUNTIF($CD$6:CD20070,CD20071))</f>
        <v>62157</v>
      </c>
      <c r="CC20071" s="34">
        <f t="shared" ref="CC20071:CC20100" si="2335">IF(INDEX(jb,CH20071,1)&lt;&gt;1,INDEX(jb,CH20071,1),$CD$2)</f>
        <v>55153</v>
      </c>
      <c r="CD20071" s="32">
        <f t="shared" ref="CD20071:CD20100" si="2336">IF(CC20071&lt;&gt;$CD$2,RANK(CC20071,$CC$7:$CC$33000,1),$CD$2)</f>
        <v>55153</v>
      </c>
      <c r="CE20071" s="32">
        <f t="shared" ref="CE20071:CE20100" si="2337">INDEX(jb,CH20071,6)</f>
        <v>0</v>
      </c>
      <c r="CF20071" s="32">
        <f t="shared" ref="CF20071:CF20100" si="2338">INDEX(jb,CH20071,8)</f>
        <v>0</v>
      </c>
      <c r="CG20071" s="32" t="str">
        <f t="shared" ref="CG20071:CG20100" si="2339">INDEX(jb,CH20071,7)&amp;INDEX(jb,CH20071,9)</f>
        <v/>
      </c>
      <c r="CH20071" s="32">
        <v>66</v>
      </c>
      <c r="CI20071" s="32" t="s">
        <v>17</v>
      </c>
      <c r="CJ20071" s="32" t="str">
        <f t="shared" ref="CJ20071:CJ20100" si="2340">IF(INDEX(jb,CH20071,5)&lt;&gt;0,INDEX(jb,CH20071,5),"")</f>
        <v/>
      </c>
      <c r="CK20071" s="32" t="str">
        <f t="shared" ref="CK20071:CK20100" si="2341">IF(INDEX(jb,CH20071,10)&lt;&gt;0,INDEX(jb,CH20071,10),"")</f>
        <v/>
      </c>
      <c r="CL20071" s="32" t="str">
        <f t="shared" ref="CL20071:CL20100" si="2342">IF(INDEX(jb,CH20071,11)&lt;&gt;0,INDEX(jb,CH20071,11),"")</f>
        <v/>
      </c>
      <c r="CM20071" s="32" t="str">
        <f t="shared" ref="CM20071:CM20100" si="2343">IF(INDEX(jb,CH20071,4)&lt;&gt;0,INDEX(jb,CH20071,4),"")</f>
        <v/>
      </c>
      <c r="CN20071" s="32" t="str">
        <f t="shared" ref="CN20071:CN20100" si="2344">IF(INDEX(jb,CH20071,3)&lt;&gt;0,INDEX(jb,CH20071,3),"")</f>
        <v/>
      </c>
    </row>
    <row r="20072" spans="71:92" x14ac:dyDescent="0.3">
      <c r="BS20072" s="32" t="str">
        <f>IF(Kiadasi_kiseroiv!$K$2=BT20072,BV20072,"")</f>
        <v/>
      </c>
      <c r="BT20072" s="34" t="str">
        <f t="shared" si="2327"/>
        <v/>
      </c>
      <c r="BU20072" s="32" t="str">
        <f t="shared" si="2328"/>
        <v/>
      </c>
      <c r="BV20072" s="32" t="str">
        <f t="shared" si="2329"/>
        <v/>
      </c>
      <c r="BW20072" s="32" t="str">
        <f t="shared" si="2330"/>
        <v/>
      </c>
      <c r="BX20072" s="32" t="str">
        <f t="shared" si="2331"/>
        <v/>
      </c>
      <c r="BY20072" s="32" t="str">
        <f t="shared" si="2332"/>
        <v/>
      </c>
      <c r="BZ20072" s="32" t="str">
        <f t="shared" si="2333"/>
        <v/>
      </c>
      <c r="CA20072" s="32" t="str">
        <f t="shared" si="2334"/>
        <v/>
      </c>
      <c r="CB20072" s="33">
        <f>IF(COUNTIF($CD$7:CD20072,CD20072)=1,CD20072,CD20072+COUNTIF($CD$6:CD20071,CD20072))</f>
        <v>62158</v>
      </c>
      <c r="CC20072" s="34">
        <f t="shared" si="2335"/>
        <v>55153</v>
      </c>
      <c r="CD20072" s="32">
        <f t="shared" si="2336"/>
        <v>55153</v>
      </c>
      <c r="CE20072" s="32">
        <f t="shared" si="2337"/>
        <v>0</v>
      </c>
      <c r="CF20072" s="32">
        <f t="shared" si="2338"/>
        <v>0</v>
      </c>
      <c r="CG20072" s="32" t="str">
        <f t="shared" si="2339"/>
        <v/>
      </c>
      <c r="CH20072" s="32">
        <v>67</v>
      </c>
      <c r="CI20072" s="32" t="s">
        <v>17</v>
      </c>
      <c r="CJ20072" s="32" t="str">
        <f t="shared" si="2340"/>
        <v/>
      </c>
      <c r="CK20072" s="32" t="str">
        <f t="shared" si="2341"/>
        <v/>
      </c>
      <c r="CL20072" s="32" t="str">
        <f t="shared" si="2342"/>
        <v/>
      </c>
      <c r="CM20072" s="32" t="str">
        <f t="shared" si="2343"/>
        <v/>
      </c>
      <c r="CN20072" s="32" t="str">
        <f t="shared" si="2344"/>
        <v/>
      </c>
    </row>
    <row r="20073" spans="71:92" x14ac:dyDescent="0.3">
      <c r="BS20073" s="32" t="str">
        <f>IF(Kiadasi_kiseroiv!$K$2=BT20073,BV20073,"")</f>
        <v/>
      </c>
      <c r="BT20073" s="34" t="str">
        <f t="shared" si="2327"/>
        <v/>
      </c>
      <c r="BU20073" s="32" t="str">
        <f t="shared" si="2328"/>
        <v/>
      </c>
      <c r="BV20073" s="32" t="str">
        <f t="shared" si="2329"/>
        <v/>
      </c>
      <c r="BW20073" s="32" t="str">
        <f t="shared" si="2330"/>
        <v/>
      </c>
      <c r="BX20073" s="32" t="str">
        <f t="shared" si="2331"/>
        <v/>
      </c>
      <c r="BY20073" s="32" t="str">
        <f t="shared" si="2332"/>
        <v/>
      </c>
      <c r="BZ20073" s="32" t="str">
        <f t="shared" si="2333"/>
        <v/>
      </c>
      <c r="CA20073" s="32" t="str">
        <f t="shared" si="2334"/>
        <v/>
      </c>
      <c r="CB20073" s="33">
        <f>IF(COUNTIF($CD$7:CD20073,CD20073)=1,CD20073,CD20073+COUNTIF($CD$6:CD20072,CD20073))</f>
        <v>62159</v>
      </c>
      <c r="CC20073" s="34">
        <f t="shared" si="2335"/>
        <v>55153</v>
      </c>
      <c r="CD20073" s="32">
        <f t="shared" si="2336"/>
        <v>55153</v>
      </c>
      <c r="CE20073" s="32">
        <f t="shared" si="2337"/>
        <v>0</v>
      </c>
      <c r="CF20073" s="32">
        <f t="shared" si="2338"/>
        <v>0</v>
      </c>
      <c r="CG20073" s="32" t="str">
        <f t="shared" si="2339"/>
        <v/>
      </c>
      <c r="CH20073" s="32">
        <v>68</v>
      </c>
      <c r="CI20073" s="32" t="s">
        <v>17</v>
      </c>
      <c r="CJ20073" s="32" t="str">
        <f t="shared" si="2340"/>
        <v/>
      </c>
      <c r="CK20073" s="32" t="str">
        <f t="shared" si="2341"/>
        <v/>
      </c>
      <c r="CL20073" s="32" t="str">
        <f t="shared" si="2342"/>
        <v/>
      </c>
      <c r="CM20073" s="32" t="str">
        <f t="shared" si="2343"/>
        <v/>
      </c>
      <c r="CN20073" s="32" t="str">
        <f t="shared" si="2344"/>
        <v/>
      </c>
    </row>
    <row r="20074" spans="71:92" x14ac:dyDescent="0.3">
      <c r="BS20074" s="32" t="str">
        <f>IF(Kiadasi_kiseroiv!$K$2=BT20074,BV20074,"")</f>
        <v/>
      </c>
      <c r="BT20074" s="34" t="str">
        <f t="shared" si="2327"/>
        <v/>
      </c>
      <c r="BU20074" s="32" t="str">
        <f t="shared" si="2328"/>
        <v/>
      </c>
      <c r="BV20074" s="32" t="str">
        <f t="shared" si="2329"/>
        <v/>
      </c>
      <c r="BW20074" s="32" t="str">
        <f t="shared" si="2330"/>
        <v/>
      </c>
      <c r="BX20074" s="32" t="str">
        <f t="shared" si="2331"/>
        <v/>
      </c>
      <c r="BY20074" s="32" t="str">
        <f t="shared" si="2332"/>
        <v/>
      </c>
      <c r="BZ20074" s="32" t="str">
        <f t="shared" si="2333"/>
        <v/>
      </c>
      <c r="CA20074" s="32" t="str">
        <f t="shared" si="2334"/>
        <v/>
      </c>
      <c r="CB20074" s="33">
        <f>IF(COUNTIF($CD$7:CD20074,CD20074)=1,CD20074,CD20074+COUNTIF($CD$6:CD20073,CD20074))</f>
        <v>62160</v>
      </c>
      <c r="CC20074" s="34">
        <f t="shared" si="2335"/>
        <v>55153</v>
      </c>
      <c r="CD20074" s="32">
        <f t="shared" si="2336"/>
        <v>55153</v>
      </c>
      <c r="CE20074" s="32">
        <f t="shared" si="2337"/>
        <v>0</v>
      </c>
      <c r="CF20074" s="32">
        <f t="shared" si="2338"/>
        <v>0</v>
      </c>
      <c r="CG20074" s="32" t="str">
        <f t="shared" si="2339"/>
        <v/>
      </c>
      <c r="CH20074" s="32">
        <v>69</v>
      </c>
      <c r="CI20074" s="32" t="s">
        <v>17</v>
      </c>
      <c r="CJ20074" s="32" t="str">
        <f t="shared" si="2340"/>
        <v/>
      </c>
      <c r="CK20074" s="32" t="str">
        <f t="shared" si="2341"/>
        <v/>
      </c>
      <c r="CL20074" s="32" t="str">
        <f t="shared" si="2342"/>
        <v/>
      </c>
      <c r="CM20074" s="32" t="str">
        <f t="shared" si="2343"/>
        <v/>
      </c>
      <c r="CN20074" s="32" t="str">
        <f t="shared" si="2344"/>
        <v/>
      </c>
    </row>
    <row r="20075" spans="71:92" x14ac:dyDescent="0.3">
      <c r="BS20075" s="32" t="str">
        <f>IF(Kiadasi_kiseroiv!$K$2=BT20075,BV20075,"")</f>
        <v/>
      </c>
      <c r="BT20075" s="34" t="str">
        <f t="shared" si="2327"/>
        <v/>
      </c>
      <c r="BU20075" s="32" t="str">
        <f t="shared" si="2328"/>
        <v/>
      </c>
      <c r="BV20075" s="32" t="str">
        <f t="shared" si="2329"/>
        <v/>
      </c>
      <c r="BW20075" s="32" t="str">
        <f t="shared" si="2330"/>
        <v/>
      </c>
      <c r="BX20075" s="32" t="str">
        <f t="shared" si="2331"/>
        <v/>
      </c>
      <c r="BY20075" s="32" t="str">
        <f t="shared" si="2332"/>
        <v/>
      </c>
      <c r="BZ20075" s="32" t="str">
        <f t="shared" si="2333"/>
        <v/>
      </c>
      <c r="CA20075" s="32" t="str">
        <f t="shared" si="2334"/>
        <v/>
      </c>
      <c r="CB20075" s="33">
        <f>IF(COUNTIF($CD$7:CD20075,CD20075)=1,CD20075,CD20075+COUNTIF($CD$6:CD20074,CD20075))</f>
        <v>62161</v>
      </c>
      <c r="CC20075" s="34">
        <f t="shared" si="2335"/>
        <v>55153</v>
      </c>
      <c r="CD20075" s="32">
        <f t="shared" si="2336"/>
        <v>55153</v>
      </c>
      <c r="CE20075" s="32">
        <f t="shared" si="2337"/>
        <v>0</v>
      </c>
      <c r="CF20075" s="32">
        <f t="shared" si="2338"/>
        <v>0</v>
      </c>
      <c r="CG20075" s="32" t="str">
        <f t="shared" si="2339"/>
        <v/>
      </c>
      <c r="CH20075" s="32">
        <v>70</v>
      </c>
      <c r="CI20075" s="32" t="s">
        <v>17</v>
      </c>
      <c r="CJ20075" s="32" t="str">
        <f t="shared" si="2340"/>
        <v/>
      </c>
      <c r="CK20075" s="32" t="str">
        <f t="shared" si="2341"/>
        <v/>
      </c>
      <c r="CL20075" s="32" t="str">
        <f t="shared" si="2342"/>
        <v/>
      </c>
      <c r="CM20075" s="32" t="str">
        <f t="shared" si="2343"/>
        <v/>
      </c>
      <c r="CN20075" s="32" t="str">
        <f t="shared" si="2344"/>
        <v/>
      </c>
    </row>
    <row r="20076" spans="71:92" x14ac:dyDescent="0.3">
      <c r="BS20076" s="32" t="str">
        <f>IF(Kiadasi_kiseroiv!$K$2=BT20076,BV20076,"")</f>
        <v/>
      </c>
      <c r="BT20076" s="34" t="str">
        <f t="shared" si="2327"/>
        <v/>
      </c>
      <c r="BU20076" s="32" t="str">
        <f t="shared" si="2328"/>
        <v/>
      </c>
      <c r="BV20076" s="32" t="str">
        <f t="shared" si="2329"/>
        <v/>
      </c>
      <c r="BW20076" s="32" t="str">
        <f t="shared" si="2330"/>
        <v/>
      </c>
      <c r="BX20076" s="32" t="str">
        <f t="shared" si="2331"/>
        <v/>
      </c>
      <c r="BY20076" s="32" t="str">
        <f t="shared" si="2332"/>
        <v/>
      </c>
      <c r="BZ20076" s="32" t="str">
        <f t="shared" si="2333"/>
        <v/>
      </c>
      <c r="CA20076" s="32" t="str">
        <f t="shared" si="2334"/>
        <v/>
      </c>
      <c r="CB20076" s="33">
        <f>IF(COUNTIF($CD$7:CD20076,CD20076)=1,CD20076,CD20076+COUNTIF($CD$6:CD20075,CD20076))</f>
        <v>62162</v>
      </c>
      <c r="CC20076" s="34">
        <f t="shared" si="2335"/>
        <v>55153</v>
      </c>
      <c r="CD20076" s="32">
        <f t="shared" si="2336"/>
        <v>55153</v>
      </c>
      <c r="CE20076" s="32">
        <f t="shared" si="2337"/>
        <v>0</v>
      </c>
      <c r="CF20076" s="32">
        <f t="shared" si="2338"/>
        <v>0</v>
      </c>
      <c r="CG20076" s="32" t="str">
        <f t="shared" si="2339"/>
        <v/>
      </c>
      <c r="CH20076" s="32">
        <v>71</v>
      </c>
      <c r="CI20076" s="32" t="s">
        <v>17</v>
      </c>
      <c r="CJ20076" s="32" t="str">
        <f t="shared" si="2340"/>
        <v/>
      </c>
      <c r="CK20076" s="32" t="str">
        <f t="shared" si="2341"/>
        <v/>
      </c>
      <c r="CL20076" s="32" t="str">
        <f t="shared" si="2342"/>
        <v/>
      </c>
      <c r="CM20076" s="32" t="str">
        <f t="shared" si="2343"/>
        <v/>
      </c>
      <c r="CN20076" s="32" t="str">
        <f t="shared" si="2344"/>
        <v/>
      </c>
    </row>
    <row r="20077" spans="71:92" x14ac:dyDescent="0.3">
      <c r="BS20077" s="32" t="str">
        <f>IF(Kiadasi_kiseroiv!$K$2=BT20077,BV20077,"")</f>
        <v/>
      </c>
      <c r="BT20077" s="34" t="str">
        <f t="shared" si="2327"/>
        <v/>
      </c>
      <c r="BU20077" s="32" t="str">
        <f t="shared" si="2328"/>
        <v/>
      </c>
      <c r="BV20077" s="32" t="str">
        <f t="shared" si="2329"/>
        <v/>
      </c>
      <c r="BW20077" s="32" t="str">
        <f t="shared" si="2330"/>
        <v/>
      </c>
      <c r="BX20077" s="32" t="str">
        <f t="shared" si="2331"/>
        <v/>
      </c>
      <c r="BY20077" s="32" t="str">
        <f t="shared" si="2332"/>
        <v/>
      </c>
      <c r="BZ20077" s="32" t="str">
        <f t="shared" si="2333"/>
        <v/>
      </c>
      <c r="CA20077" s="32" t="str">
        <f t="shared" si="2334"/>
        <v/>
      </c>
      <c r="CB20077" s="33">
        <f>IF(COUNTIF($CD$7:CD20077,CD20077)=1,CD20077,CD20077+COUNTIF($CD$6:CD20076,CD20077))</f>
        <v>62163</v>
      </c>
      <c r="CC20077" s="34">
        <f t="shared" si="2335"/>
        <v>55153</v>
      </c>
      <c r="CD20077" s="32">
        <f t="shared" si="2336"/>
        <v>55153</v>
      </c>
      <c r="CE20077" s="32">
        <f t="shared" si="2337"/>
        <v>0</v>
      </c>
      <c r="CF20077" s="32">
        <f t="shared" si="2338"/>
        <v>0</v>
      </c>
      <c r="CG20077" s="32" t="str">
        <f t="shared" si="2339"/>
        <v/>
      </c>
      <c r="CH20077" s="32">
        <v>72</v>
      </c>
      <c r="CI20077" s="32" t="s">
        <v>17</v>
      </c>
      <c r="CJ20077" s="32" t="str">
        <f t="shared" si="2340"/>
        <v/>
      </c>
      <c r="CK20077" s="32" t="str">
        <f t="shared" si="2341"/>
        <v/>
      </c>
      <c r="CL20077" s="32" t="str">
        <f t="shared" si="2342"/>
        <v/>
      </c>
      <c r="CM20077" s="32" t="str">
        <f t="shared" si="2343"/>
        <v/>
      </c>
      <c r="CN20077" s="32" t="str">
        <f t="shared" si="2344"/>
        <v/>
      </c>
    </row>
    <row r="20078" spans="71:92" x14ac:dyDescent="0.3">
      <c r="BS20078" s="32" t="str">
        <f>IF(Kiadasi_kiseroiv!$K$2=BT20078,BV20078,"")</f>
        <v/>
      </c>
      <c r="BT20078" s="34" t="str">
        <f t="shared" si="2327"/>
        <v/>
      </c>
      <c r="BU20078" s="32" t="str">
        <f t="shared" si="2328"/>
        <v/>
      </c>
      <c r="BV20078" s="32" t="str">
        <f t="shared" si="2329"/>
        <v/>
      </c>
      <c r="BW20078" s="32" t="str">
        <f t="shared" si="2330"/>
        <v/>
      </c>
      <c r="BX20078" s="32" t="str">
        <f t="shared" si="2331"/>
        <v/>
      </c>
      <c r="BY20078" s="32" t="str">
        <f t="shared" si="2332"/>
        <v/>
      </c>
      <c r="BZ20078" s="32" t="str">
        <f t="shared" si="2333"/>
        <v/>
      </c>
      <c r="CA20078" s="32" t="str">
        <f t="shared" si="2334"/>
        <v/>
      </c>
      <c r="CB20078" s="33">
        <f>IF(COUNTIF($CD$7:CD20078,CD20078)=1,CD20078,CD20078+COUNTIF($CD$6:CD20077,CD20078))</f>
        <v>62164</v>
      </c>
      <c r="CC20078" s="34">
        <f t="shared" si="2335"/>
        <v>55153</v>
      </c>
      <c r="CD20078" s="32">
        <f t="shared" si="2336"/>
        <v>55153</v>
      </c>
      <c r="CE20078" s="32">
        <f t="shared" si="2337"/>
        <v>0</v>
      </c>
      <c r="CF20078" s="32">
        <f t="shared" si="2338"/>
        <v>0</v>
      </c>
      <c r="CG20078" s="32" t="str">
        <f t="shared" si="2339"/>
        <v/>
      </c>
      <c r="CH20078" s="32">
        <v>73</v>
      </c>
      <c r="CI20078" s="32" t="s">
        <v>17</v>
      </c>
      <c r="CJ20078" s="32" t="str">
        <f t="shared" si="2340"/>
        <v/>
      </c>
      <c r="CK20078" s="32" t="str">
        <f t="shared" si="2341"/>
        <v/>
      </c>
      <c r="CL20078" s="32" t="str">
        <f t="shared" si="2342"/>
        <v/>
      </c>
      <c r="CM20078" s="32" t="str">
        <f t="shared" si="2343"/>
        <v/>
      </c>
      <c r="CN20078" s="32" t="str">
        <f t="shared" si="2344"/>
        <v/>
      </c>
    </row>
    <row r="20079" spans="71:92" x14ac:dyDescent="0.3">
      <c r="BS20079" s="32" t="str">
        <f>IF(Kiadasi_kiseroiv!$K$2=BT20079,BV20079,"")</f>
        <v/>
      </c>
      <c r="BT20079" s="34" t="str">
        <f t="shared" si="2327"/>
        <v/>
      </c>
      <c r="BU20079" s="32" t="str">
        <f t="shared" si="2328"/>
        <v/>
      </c>
      <c r="BV20079" s="32" t="str">
        <f t="shared" si="2329"/>
        <v/>
      </c>
      <c r="BW20079" s="32" t="str">
        <f t="shared" si="2330"/>
        <v/>
      </c>
      <c r="BX20079" s="32" t="str">
        <f t="shared" si="2331"/>
        <v/>
      </c>
      <c r="BY20079" s="32" t="str">
        <f t="shared" si="2332"/>
        <v/>
      </c>
      <c r="BZ20079" s="32" t="str">
        <f t="shared" si="2333"/>
        <v/>
      </c>
      <c r="CA20079" s="32" t="str">
        <f t="shared" si="2334"/>
        <v/>
      </c>
      <c r="CB20079" s="33">
        <f>IF(COUNTIF($CD$7:CD20079,CD20079)=1,CD20079,CD20079+COUNTIF($CD$6:CD20078,CD20079))</f>
        <v>62165</v>
      </c>
      <c r="CC20079" s="34">
        <f t="shared" si="2335"/>
        <v>55153</v>
      </c>
      <c r="CD20079" s="32">
        <f t="shared" si="2336"/>
        <v>55153</v>
      </c>
      <c r="CE20079" s="32">
        <f t="shared" si="2337"/>
        <v>0</v>
      </c>
      <c r="CF20079" s="32">
        <f t="shared" si="2338"/>
        <v>0</v>
      </c>
      <c r="CG20079" s="32" t="str">
        <f t="shared" si="2339"/>
        <v/>
      </c>
      <c r="CH20079" s="32">
        <v>74</v>
      </c>
      <c r="CI20079" s="32" t="s">
        <v>17</v>
      </c>
      <c r="CJ20079" s="32" t="str">
        <f t="shared" si="2340"/>
        <v/>
      </c>
      <c r="CK20079" s="32" t="str">
        <f t="shared" si="2341"/>
        <v/>
      </c>
      <c r="CL20079" s="32" t="str">
        <f t="shared" si="2342"/>
        <v/>
      </c>
      <c r="CM20079" s="32" t="str">
        <f t="shared" si="2343"/>
        <v/>
      </c>
      <c r="CN20079" s="32" t="str">
        <f t="shared" si="2344"/>
        <v/>
      </c>
    </row>
    <row r="20080" spans="71:92" x14ac:dyDescent="0.3">
      <c r="BS20080" s="32" t="str">
        <f>IF(Kiadasi_kiseroiv!$K$2=BT20080,BV20080,"")</f>
        <v/>
      </c>
      <c r="BT20080" s="34" t="str">
        <f t="shared" si="2327"/>
        <v/>
      </c>
      <c r="BU20080" s="32" t="str">
        <f t="shared" si="2328"/>
        <v/>
      </c>
      <c r="BV20080" s="32" t="str">
        <f t="shared" si="2329"/>
        <v/>
      </c>
      <c r="BW20080" s="32" t="str">
        <f t="shared" si="2330"/>
        <v/>
      </c>
      <c r="BX20080" s="32" t="str">
        <f t="shared" si="2331"/>
        <v/>
      </c>
      <c r="BY20080" s="32" t="str">
        <f t="shared" si="2332"/>
        <v/>
      </c>
      <c r="BZ20080" s="32" t="str">
        <f t="shared" si="2333"/>
        <v/>
      </c>
      <c r="CA20080" s="32" t="str">
        <f t="shared" si="2334"/>
        <v/>
      </c>
      <c r="CB20080" s="33">
        <f>IF(COUNTIF($CD$7:CD20080,CD20080)=1,CD20080,CD20080+COUNTIF($CD$6:CD20079,CD20080))</f>
        <v>62166</v>
      </c>
      <c r="CC20080" s="34">
        <f t="shared" si="2335"/>
        <v>55153</v>
      </c>
      <c r="CD20080" s="32">
        <f t="shared" si="2336"/>
        <v>55153</v>
      </c>
      <c r="CE20080" s="32">
        <f t="shared" si="2337"/>
        <v>0</v>
      </c>
      <c r="CF20080" s="32">
        <f t="shared" si="2338"/>
        <v>0</v>
      </c>
      <c r="CG20080" s="32" t="str">
        <f t="shared" si="2339"/>
        <v/>
      </c>
      <c r="CH20080" s="32">
        <v>75</v>
      </c>
      <c r="CI20080" s="32" t="s">
        <v>17</v>
      </c>
      <c r="CJ20080" s="32" t="str">
        <f t="shared" si="2340"/>
        <v/>
      </c>
      <c r="CK20080" s="32" t="str">
        <f t="shared" si="2341"/>
        <v/>
      </c>
      <c r="CL20080" s="32" t="str">
        <f t="shared" si="2342"/>
        <v/>
      </c>
      <c r="CM20080" s="32" t="str">
        <f t="shared" si="2343"/>
        <v/>
      </c>
      <c r="CN20080" s="32" t="str">
        <f t="shared" si="2344"/>
        <v/>
      </c>
    </row>
    <row r="20081" spans="71:92" x14ac:dyDescent="0.3">
      <c r="BS20081" s="32" t="str">
        <f>IF(Kiadasi_kiseroiv!$K$2=BT20081,BV20081,"")</f>
        <v/>
      </c>
      <c r="BT20081" s="34" t="str">
        <f t="shared" si="2327"/>
        <v/>
      </c>
      <c r="BU20081" s="32" t="str">
        <f t="shared" si="2328"/>
        <v/>
      </c>
      <c r="BV20081" s="32" t="str">
        <f t="shared" si="2329"/>
        <v/>
      </c>
      <c r="BW20081" s="32" t="str">
        <f t="shared" si="2330"/>
        <v/>
      </c>
      <c r="BX20081" s="32" t="str">
        <f t="shared" si="2331"/>
        <v/>
      </c>
      <c r="BY20081" s="32" t="str">
        <f t="shared" si="2332"/>
        <v/>
      </c>
      <c r="BZ20081" s="32" t="str">
        <f t="shared" si="2333"/>
        <v/>
      </c>
      <c r="CA20081" s="32" t="str">
        <f t="shared" si="2334"/>
        <v/>
      </c>
      <c r="CB20081" s="33">
        <f>IF(COUNTIF($CD$7:CD20081,CD20081)=1,CD20081,CD20081+COUNTIF($CD$6:CD20080,CD20081))</f>
        <v>62167</v>
      </c>
      <c r="CC20081" s="34">
        <f t="shared" si="2335"/>
        <v>55153</v>
      </c>
      <c r="CD20081" s="32">
        <f t="shared" si="2336"/>
        <v>55153</v>
      </c>
      <c r="CE20081" s="32">
        <f t="shared" si="2337"/>
        <v>0</v>
      </c>
      <c r="CF20081" s="32">
        <f t="shared" si="2338"/>
        <v>0</v>
      </c>
      <c r="CG20081" s="32" t="str">
        <f t="shared" si="2339"/>
        <v/>
      </c>
      <c r="CH20081" s="32">
        <v>76</v>
      </c>
      <c r="CI20081" s="32" t="s">
        <v>17</v>
      </c>
      <c r="CJ20081" s="32" t="str">
        <f t="shared" si="2340"/>
        <v/>
      </c>
      <c r="CK20081" s="32" t="str">
        <f t="shared" si="2341"/>
        <v/>
      </c>
      <c r="CL20081" s="32" t="str">
        <f t="shared" si="2342"/>
        <v/>
      </c>
      <c r="CM20081" s="32" t="str">
        <f t="shared" si="2343"/>
        <v/>
      </c>
      <c r="CN20081" s="32" t="str">
        <f t="shared" si="2344"/>
        <v/>
      </c>
    </row>
    <row r="20082" spans="71:92" x14ac:dyDescent="0.3">
      <c r="BS20082" s="32" t="str">
        <f>IF(Kiadasi_kiseroiv!$K$2=BT20082,BV20082,"")</f>
        <v/>
      </c>
      <c r="BT20082" s="34" t="str">
        <f t="shared" si="2327"/>
        <v/>
      </c>
      <c r="BU20082" s="32" t="str">
        <f t="shared" si="2328"/>
        <v/>
      </c>
      <c r="BV20082" s="32" t="str">
        <f t="shared" si="2329"/>
        <v/>
      </c>
      <c r="BW20082" s="32" t="str">
        <f t="shared" si="2330"/>
        <v/>
      </c>
      <c r="BX20082" s="32" t="str">
        <f t="shared" si="2331"/>
        <v/>
      </c>
      <c r="BY20082" s="32" t="str">
        <f t="shared" si="2332"/>
        <v/>
      </c>
      <c r="BZ20082" s="32" t="str">
        <f t="shared" si="2333"/>
        <v/>
      </c>
      <c r="CA20082" s="32" t="str">
        <f t="shared" si="2334"/>
        <v/>
      </c>
      <c r="CB20082" s="33">
        <f>IF(COUNTIF($CD$7:CD20082,CD20082)=1,CD20082,CD20082+COUNTIF($CD$6:CD20081,CD20082))</f>
        <v>62168</v>
      </c>
      <c r="CC20082" s="34">
        <f t="shared" si="2335"/>
        <v>55153</v>
      </c>
      <c r="CD20082" s="32">
        <f t="shared" si="2336"/>
        <v>55153</v>
      </c>
      <c r="CE20082" s="32">
        <f t="shared" si="2337"/>
        <v>0</v>
      </c>
      <c r="CF20082" s="32">
        <f t="shared" si="2338"/>
        <v>0</v>
      </c>
      <c r="CG20082" s="32" t="str">
        <f t="shared" si="2339"/>
        <v/>
      </c>
      <c r="CH20082" s="32">
        <v>77</v>
      </c>
      <c r="CI20082" s="32" t="s">
        <v>17</v>
      </c>
      <c r="CJ20082" s="32" t="str">
        <f t="shared" si="2340"/>
        <v/>
      </c>
      <c r="CK20082" s="32" t="str">
        <f t="shared" si="2341"/>
        <v/>
      </c>
      <c r="CL20082" s="32" t="str">
        <f t="shared" si="2342"/>
        <v/>
      </c>
      <c r="CM20082" s="32" t="str">
        <f t="shared" si="2343"/>
        <v/>
      </c>
      <c r="CN20082" s="32" t="str">
        <f t="shared" si="2344"/>
        <v/>
      </c>
    </row>
    <row r="20083" spans="71:92" x14ac:dyDescent="0.3">
      <c r="BS20083" s="32" t="str">
        <f>IF(Kiadasi_kiseroiv!$K$2=BT20083,BV20083,"")</f>
        <v/>
      </c>
      <c r="BT20083" s="34" t="str">
        <f t="shared" si="2327"/>
        <v/>
      </c>
      <c r="BU20083" s="32" t="str">
        <f t="shared" si="2328"/>
        <v/>
      </c>
      <c r="BV20083" s="32" t="str">
        <f t="shared" si="2329"/>
        <v/>
      </c>
      <c r="BW20083" s="32" t="str">
        <f t="shared" si="2330"/>
        <v/>
      </c>
      <c r="BX20083" s="32" t="str">
        <f t="shared" si="2331"/>
        <v/>
      </c>
      <c r="BY20083" s="32" t="str">
        <f t="shared" si="2332"/>
        <v/>
      </c>
      <c r="BZ20083" s="32" t="str">
        <f t="shared" si="2333"/>
        <v/>
      </c>
      <c r="CA20083" s="32" t="str">
        <f t="shared" si="2334"/>
        <v/>
      </c>
      <c r="CB20083" s="33">
        <f>IF(COUNTIF($CD$7:CD20083,CD20083)=1,CD20083,CD20083+COUNTIF($CD$6:CD20082,CD20083))</f>
        <v>62169</v>
      </c>
      <c r="CC20083" s="34">
        <f t="shared" si="2335"/>
        <v>55153</v>
      </c>
      <c r="CD20083" s="32">
        <f t="shared" si="2336"/>
        <v>55153</v>
      </c>
      <c r="CE20083" s="32">
        <f t="shared" si="2337"/>
        <v>0</v>
      </c>
      <c r="CF20083" s="32">
        <f t="shared" si="2338"/>
        <v>0</v>
      </c>
      <c r="CG20083" s="32" t="str">
        <f t="shared" si="2339"/>
        <v/>
      </c>
      <c r="CH20083" s="32">
        <v>78</v>
      </c>
      <c r="CI20083" s="32" t="s">
        <v>17</v>
      </c>
      <c r="CJ20083" s="32" t="str">
        <f t="shared" si="2340"/>
        <v/>
      </c>
      <c r="CK20083" s="32" t="str">
        <f t="shared" si="2341"/>
        <v/>
      </c>
      <c r="CL20083" s="32" t="str">
        <f t="shared" si="2342"/>
        <v/>
      </c>
      <c r="CM20083" s="32" t="str">
        <f t="shared" si="2343"/>
        <v/>
      </c>
      <c r="CN20083" s="32" t="str">
        <f t="shared" si="2344"/>
        <v/>
      </c>
    </row>
    <row r="20084" spans="71:92" x14ac:dyDescent="0.3">
      <c r="BS20084" s="32" t="str">
        <f>IF(Kiadasi_kiseroiv!$K$2=BT20084,BV20084,"")</f>
        <v/>
      </c>
      <c r="BT20084" s="34" t="str">
        <f t="shared" si="2327"/>
        <v/>
      </c>
      <c r="BU20084" s="32" t="str">
        <f t="shared" si="2328"/>
        <v/>
      </c>
      <c r="BV20084" s="32" t="str">
        <f t="shared" si="2329"/>
        <v/>
      </c>
      <c r="BW20084" s="32" t="str">
        <f t="shared" si="2330"/>
        <v/>
      </c>
      <c r="BX20084" s="32" t="str">
        <f t="shared" si="2331"/>
        <v/>
      </c>
      <c r="BY20084" s="32" t="str">
        <f t="shared" si="2332"/>
        <v/>
      </c>
      <c r="BZ20084" s="32" t="str">
        <f t="shared" si="2333"/>
        <v/>
      </c>
      <c r="CA20084" s="32" t="str">
        <f t="shared" si="2334"/>
        <v/>
      </c>
      <c r="CB20084" s="33">
        <f>IF(COUNTIF($CD$7:CD20084,CD20084)=1,CD20084,CD20084+COUNTIF($CD$6:CD20083,CD20084))</f>
        <v>62170</v>
      </c>
      <c r="CC20084" s="34">
        <f t="shared" si="2335"/>
        <v>55153</v>
      </c>
      <c r="CD20084" s="32">
        <f t="shared" si="2336"/>
        <v>55153</v>
      </c>
      <c r="CE20084" s="32">
        <f t="shared" si="2337"/>
        <v>0</v>
      </c>
      <c r="CF20084" s="32">
        <f t="shared" si="2338"/>
        <v>0</v>
      </c>
      <c r="CG20084" s="32" t="str">
        <f t="shared" si="2339"/>
        <v/>
      </c>
      <c r="CH20084" s="32">
        <v>79</v>
      </c>
      <c r="CI20084" s="32" t="s">
        <v>17</v>
      </c>
      <c r="CJ20084" s="32" t="str">
        <f t="shared" si="2340"/>
        <v/>
      </c>
      <c r="CK20084" s="32" t="str">
        <f t="shared" si="2341"/>
        <v/>
      </c>
      <c r="CL20084" s="32" t="str">
        <f t="shared" si="2342"/>
        <v/>
      </c>
      <c r="CM20084" s="32" t="str">
        <f t="shared" si="2343"/>
        <v/>
      </c>
      <c r="CN20084" s="32" t="str">
        <f t="shared" si="2344"/>
        <v/>
      </c>
    </row>
    <row r="20085" spans="71:92" x14ac:dyDescent="0.3">
      <c r="BS20085" s="32" t="str">
        <f>IF(Kiadasi_kiseroiv!$K$2=BT20085,BV20085,"")</f>
        <v/>
      </c>
      <c r="BT20085" s="34" t="str">
        <f t="shared" si="2327"/>
        <v/>
      </c>
      <c r="BU20085" s="32" t="str">
        <f t="shared" si="2328"/>
        <v/>
      </c>
      <c r="BV20085" s="32" t="str">
        <f t="shared" si="2329"/>
        <v/>
      </c>
      <c r="BW20085" s="32" t="str">
        <f t="shared" si="2330"/>
        <v/>
      </c>
      <c r="BX20085" s="32" t="str">
        <f t="shared" si="2331"/>
        <v/>
      </c>
      <c r="BY20085" s="32" t="str">
        <f t="shared" si="2332"/>
        <v/>
      </c>
      <c r="BZ20085" s="32" t="str">
        <f t="shared" si="2333"/>
        <v/>
      </c>
      <c r="CA20085" s="32" t="str">
        <f t="shared" si="2334"/>
        <v/>
      </c>
      <c r="CB20085" s="33">
        <f>IF(COUNTIF($CD$7:CD20085,CD20085)=1,CD20085,CD20085+COUNTIF($CD$6:CD20084,CD20085))</f>
        <v>62171</v>
      </c>
      <c r="CC20085" s="34">
        <f t="shared" si="2335"/>
        <v>55153</v>
      </c>
      <c r="CD20085" s="32">
        <f t="shared" si="2336"/>
        <v>55153</v>
      </c>
      <c r="CE20085" s="32">
        <f t="shared" si="2337"/>
        <v>0</v>
      </c>
      <c r="CF20085" s="32">
        <f t="shared" si="2338"/>
        <v>0</v>
      </c>
      <c r="CG20085" s="32" t="str">
        <f t="shared" si="2339"/>
        <v/>
      </c>
      <c r="CH20085" s="32">
        <v>80</v>
      </c>
      <c r="CI20085" s="32" t="s">
        <v>17</v>
      </c>
      <c r="CJ20085" s="32" t="str">
        <f t="shared" si="2340"/>
        <v/>
      </c>
      <c r="CK20085" s="32" t="str">
        <f t="shared" si="2341"/>
        <v/>
      </c>
      <c r="CL20085" s="32" t="str">
        <f t="shared" si="2342"/>
        <v/>
      </c>
      <c r="CM20085" s="32" t="str">
        <f t="shared" si="2343"/>
        <v/>
      </c>
      <c r="CN20085" s="32" t="str">
        <f t="shared" si="2344"/>
        <v/>
      </c>
    </row>
    <row r="20086" spans="71:92" x14ac:dyDescent="0.3">
      <c r="BS20086" s="32" t="str">
        <f>IF(Kiadasi_kiseroiv!$K$2=BT20086,BV20086,"")</f>
        <v/>
      </c>
      <c r="BT20086" s="34" t="str">
        <f t="shared" si="2327"/>
        <v/>
      </c>
      <c r="BU20086" s="32" t="str">
        <f t="shared" si="2328"/>
        <v/>
      </c>
      <c r="BV20086" s="32" t="str">
        <f t="shared" si="2329"/>
        <v/>
      </c>
      <c r="BW20086" s="32" t="str">
        <f t="shared" si="2330"/>
        <v/>
      </c>
      <c r="BX20086" s="32" t="str">
        <f t="shared" si="2331"/>
        <v/>
      </c>
      <c r="BY20086" s="32" t="str">
        <f t="shared" si="2332"/>
        <v/>
      </c>
      <c r="BZ20086" s="32" t="str">
        <f t="shared" si="2333"/>
        <v/>
      </c>
      <c r="CA20086" s="32" t="str">
        <f t="shared" si="2334"/>
        <v/>
      </c>
      <c r="CB20086" s="33">
        <f>IF(COUNTIF($CD$7:CD20086,CD20086)=1,CD20086,CD20086+COUNTIF($CD$6:CD20085,CD20086))</f>
        <v>62172</v>
      </c>
      <c r="CC20086" s="34">
        <f t="shared" si="2335"/>
        <v>55153</v>
      </c>
      <c r="CD20086" s="32">
        <f t="shared" si="2336"/>
        <v>55153</v>
      </c>
      <c r="CE20086" s="32">
        <f t="shared" si="2337"/>
        <v>0</v>
      </c>
      <c r="CF20086" s="32">
        <f t="shared" si="2338"/>
        <v>0</v>
      </c>
      <c r="CG20086" s="32" t="str">
        <f t="shared" si="2339"/>
        <v/>
      </c>
      <c r="CH20086" s="32">
        <v>81</v>
      </c>
      <c r="CI20086" s="32" t="s">
        <v>17</v>
      </c>
      <c r="CJ20086" s="32" t="str">
        <f t="shared" si="2340"/>
        <v/>
      </c>
      <c r="CK20086" s="32" t="str">
        <f t="shared" si="2341"/>
        <v/>
      </c>
      <c r="CL20086" s="32" t="str">
        <f t="shared" si="2342"/>
        <v/>
      </c>
      <c r="CM20086" s="32" t="str">
        <f t="shared" si="2343"/>
        <v/>
      </c>
      <c r="CN20086" s="32" t="str">
        <f t="shared" si="2344"/>
        <v/>
      </c>
    </row>
    <row r="20087" spans="71:92" x14ac:dyDescent="0.3">
      <c r="BS20087" s="32" t="str">
        <f>IF(Kiadasi_kiseroiv!$K$2=BT20087,BV20087,"")</f>
        <v/>
      </c>
      <c r="BT20087" s="34" t="str">
        <f t="shared" si="2327"/>
        <v/>
      </c>
      <c r="BU20087" s="32" t="str">
        <f t="shared" si="2328"/>
        <v/>
      </c>
      <c r="BV20087" s="32" t="str">
        <f t="shared" si="2329"/>
        <v/>
      </c>
      <c r="BW20087" s="32" t="str">
        <f t="shared" si="2330"/>
        <v/>
      </c>
      <c r="BX20087" s="32" t="str">
        <f t="shared" si="2331"/>
        <v/>
      </c>
      <c r="BY20087" s="32" t="str">
        <f t="shared" si="2332"/>
        <v/>
      </c>
      <c r="BZ20087" s="32" t="str">
        <f t="shared" si="2333"/>
        <v/>
      </c>
      <c r="CA20087" s="32" t="str">
        <f t="shared" si="2334"/>
        <v/>
      </c>
      <c r="CB20087" s="33">
        <f>IF(COUNTIF($CD$7:CD20087,CD20087)=1,CD20087,CD20087+COUNTIF($CD$6:CD20086,CD20087))</f>
        <v>62173</v>
      </c>
      <c r="CC20087" s="34">
        <f t="shared" si="2335"/>
        <v>55153</v>
      </c>
      <c r="CD20087" s="32">
        <f t="shared" si="2336"/>
        <v>55153</v>
      </c>
      <c r="CE20087" s="32">
        <f t="shared" si="2337"/>
        <v>0</v>
      </c>
      <c r="CF20087" s="32">
        <f t="shared" si="2338"/>
        <v>0</v>
      </c>
      <c r="CG20087" s="32" t="str">
        <f t="shared" si="2339"/>
        <v/>
      </c>
      <c r="CH20087" s="32">
        <v>82</v>
      </c>
      <c r="CI20087" s="32" t="s">
        <v>17</v>
      </c>
      <c r="CJ20087" s="32" t="str">
        <f t="shared" si="2340"/>
        <v/>
      </c>
      <c r="CK20087" s="32" t="str">
        <f t="shared" si="2341"/>
        <v/>
      </c>
      <c r="CL20087" s="32" t="str">
        <f t="shared" si="2342"/>
        <v/>
      </c>
      <c r="CM20087" s="32" t="str">
        <f t="shared" si="2343"/>
        <v/>
      </c>
      <c r="CN20087" s="32" t="str">
        <f t="shared" si="2344"/>
        <v/>
      </c>
    </row>
    <row r="20088" spans="71:92" x14ac:dyDescent="0.3">
      <c r="BS20088" s="32" t="str">
        <f>IF(Kiadasi_kiseroiv!$K$2=BT20088,BV20088,"")</f>
        <v/>
      </c>
      <c r="BT20088" s="34" t="str">
        <f t="shared" si="2327"/>
        <v/>
      </c>
      <c r="BU20088" s="32" t="str">
        <f t="shared" si="2328"/>
        <v/>
      </c>
      <c r="BV20088" s="32" t="str">
        <f t="shared" si="2329"/>
        <v/>
      </c>
      <c r="BW20088" s="32" t="str">
        <f t="shared" si="2330"/>
        <v/>
      </c>
      <c r="BX20088" s="32" t="str">
        <f t="shared" si="2331"/>
        <v/>
      </c>
      <c r="BY20088" s="32" t="str">
        <f t="shared" si="2332"/>
        <v/>
      </c>
      <c r="BZ20088" s="32" t="str">
        <f t="shared" si="2333"/>
        <v/>
      </c>
      <c r="CA20088" s="32" t="str">
        <f t="shared" si="2334"/>
        <v/>
      </c>
      <c r="CB20088" s="33">
        <f>IF(COUNTIF($CD$7:CD20088,CD20088)=1,CD20088,CD20088+COUNTIF($CD$6:CD20087,CD20088))</f>
        <v>62174</v>
      </c>
      <c r="CC20088" s="34">
        <f t="shared" si="2335"/>
        <v>55153</v>
      </c>
      <c r="CD20088" s="32">
        <f t="shared" si="2336"/>
        <v>55153</v>
      </c>
      <c r="CE20088" s="32">
        <f t="shared" si="2337"/>
        <v>0</v>
      </c>
      <c r="CF20088" s="32">
        <f t="shared" si="2338"/>
        <v>0</v>
      </c>
      <c r="CG20088" s="32" t="str">
        <f t="shared" si="2339"/>
        <v/>
      </c>
      <c r="CH20088" s="32">
        <v>83</v>
      </c>
      <c r="CI20088" s="32" t="s">
        <v>17</v>
      </c>
      <c r="CJ20088" s="32" t="str">
        <f t="shared" si="2340"/>
        <v/>
      </c>
      <c r="CK20088" s="32" t="str">
        <f t="shared" si="2341"/>
        <v/>
      </c>
      <c r="CL20088" s="32" t="str">
        <f t="shared" si="2342"/>
        <v/>
      </c>
      <c r="CM20088" s="32" t="str">
        <f t="shared" si="2343"/>
        <v/>
      </c>
      <c r="CN20088" s="32" t="str">
        <f t="shared" si="2344"/>
        <v/>
      </c>
    </row>
    <row r="20089" spans="71:92" x14ac:dyDescent="0.3">
      <c r="BS20089" s="32" t="str">
        <f>IF(Kiadasi_kiseroiv!$K$2=BT20089,BV20089,"")</f>
        <v/>
      </c>
      <c r="BT20089" s="34" t="str">
        <f t="shared" si="2327"/>
        <v/>
      </c>
      <c r="BU20089" s="32" t="str">
        <f t="shared" si="2328"/>
        <v/>
      </c>
      <c r="BV20089" s="32" t="str">
        <f t="shared" si="2329"/>
        <v/>
      </c>
      <c r="BW20089" s="32" t="str">
        <f t="shared" si="2330"/>
        <v/>
      </c>
      <c r="BX20089" s="32" t="str">
        <f t="shared" si="2331"/>
        <v/>
      </c>
      <c r="BY20089" s="32" t="str">
        <f t="shared" si="2332"/>
        <v/>
      </c>
      <c r="BZ20089" s="32" t="str">
        <f t="shared" si="2333"/>
        <v/>
      </c>
      <c r="CA20089" s="32" t="str">
        <f t="shared" si="2334"/>
        <v/>
      </c>
      <c r="CB20089" s="33">
        <f>IF(COUNTIF($CD$7:CD20089,CD20089)=1,CD20089,CD20089+COUNTIF($CD$6:CD20088,CD20089))</f>
        <v>62175</v>
      </c>
      <c r="CC20089" s="34">
        <f t="shared" si="2335"/>
        <v>55153</v>
      </c>
      <c r="CD20089" s="32">
        <f t="shared" si="2336"/>
        <v>55153</v>
      </c>
      <c r="CE20089" s="32">
        <f t="shared" si="2337"/>
        <v>0</v>
      </c>
      <c r="CF20089" s="32">
        <f t="shared" si="2338"/>
        <v>0</v>
      </c>
      <c r="CG20089" s="32" t="str">
        <f t="shared" si="2339"/>
        <v/>
      </c>
      <c r="CH20089" s="32">
        <v>84</v>
      </c>
      <c r="CI20089" s="32" t="s">
        <v>17</v>
      </c>
      <c r="CJ20089" s="32" t="str">
        <f t="shared" si="2340"/>
        <v/>
      </c>
      <c r="CK20089" s="32" t="str">
        <f t="shared" si="2341"/>
        <v/>
      </c>
      <c r="CL20089" s="32" t="str">
        <f t="shared" si="2342"/>
        <v/>
      </c>
      <c r="CM20089" s="32" t="str">
        <f t="shared" si="2343"/>
        <v/>
      </c>
      <c r="CN20089" s="32" t="str">
        <f t="shared" si="2344"/>
        <v/>
      </c>
    </row>
    <row r="20090" spans="71:92" x14ac:dyDescent="0.3">
      <c r="BS20090" s="32" t="str">
        <f>IF(Kiadasi_kiseroiv!$K$2=BT20090,BV20090,"")</f>
        <v/>
      </c>
      <c r="BT20090" s="34" t="str">
        <f t="shared" si="2327"/>
        <v/>
      </c>
      <c r="BU20090" s="32" t="str">
        <f t="shared" si="2328"/>
        <v/>
      </c>
      <c r="BV20090" s="32" t="str">
        <f t="shared" si="2329"/>
        <v/>
      </c>
      <c r="BW20090" s="32" t="str">
        <f t="shared" si="2330"/>
        <v/>
      </c>
      <c r="BX20090" s="32" t="str">
        <f t="shared" si="2331"/>
        <v/>
      </c>
      <c r="BY20090" s="32" t="str">
        <f t="shared" si="2332"/>
        <v/>
      </c>
      <c r="BZ20090" s="32" t="str">
        <f t="shared" si="2333"/>
        <v/>
      </c>
      <c r="CA20090" s="32" t="str">
        <f t="shared" si="2334"/>
        <v/>
      </c>
      <c r="CB20090" s="33">
        <f>IF(COUNTIF($CD$7:CD20090,CD20090)=1,CD20090,CD20090+COUNTIF($CD$6:CD20089,CD20090))</f>
        <v>62176</v>
      </c>
      <c r="CC20090" s="34">
        <f t="shared" si="2335"/>
        <v>55153</v>
      </c>
      <c r="CD20090" s="32">
        <f t="shared" si="2336"/>
        <v>55153</v>
      </c>
      <c r="CE20090" s="32">
        <f t="shared" si="2337"/>
        <v>0</v>
      </c>
      <c r="CF20090" s="32">
        <f t="shared" si="2338"/>
        <v>0</v>
      </c>
      <c r="CG20090" s="32" t="str">
        <f t="shared" si="2339"/>
        <v/>
      </c>
      <c r="CH20090" s="32">
        <v>85</v>
      </c>
      <c r="CI20090" s="32" t="s">
        <v>17</v>
      </c>
      <c r="CJ20090" s="32" t="str">
        <f t="shared" si="2340"/>
        <v/>
      </c>
      <c r="CK20090" s="32" t="str">
        <f t="shared" si="2341"/>
        <v/>
      </c>
      <c r="CL20090" s="32" t="str">
        <f t="shared" si="2342"/>
        <v/>
      </c>
      <c r="CM20090" s="32" t="str">
        <f t="shared" si="2343"/>
        <v/>
      </c>
      <c r="CN20090" s="32" t="str">
        <f t="shared" si="2344"/>
        <v/>
      </c>
    </row>
    <row r="20091" spans="71:92" x14ac:dyDescent="0.3">
      <c r="BS20091" s="32" t="str">
        <f>IF(Kiadasi_kiseroiv!$K$2=BT20091,BV20091,"")</f>
        <v/>
      </c>
      <c r="BT20091" s="34" t="str">
        <f t="shared" si="2327"/>
        <v/>
      </c>
      <c r="BU20091" s="32" t="str">
        <f t="shared" si="2328"/>
        <v/>
      </c>
      <c r="BV20091" s="32" t="str">
        <f t="shared" si="2329"/>
        <v/>
      </c>
      <c r="BW20091" s="32" t="str">
        <f t="shared" si="2330"/>
        <v/>
      </c>
      <c r="BX20091" s="32" t="str">
        <f t="shared" si="2331"/>
        <v/>
      </c>
      <c r="BY20091" s="32" t="str">
        <f t="shared" si="2332"/>
        <v/>
      </c>
      <c r="BZ20091" s="32" t="str">
        <f t="shared" si="2333"/>
        <v/>
      </c>
      <c r="CA20091" s="32" t="str">
        <f t="shared" si="2334"/>
        <v/>
      </c>
      <c r="CB20091" s="33">
        <f>IF(COUNTIF($CD$7:CD20091,CD20091)=1,CD20091,CD20091+COUNTIF($CD$6:CD20090,CD20091))</f>
        <v>62177</v>
      </c>
      <c r="CC20091" s="34">
        <f t="shared" si="2335"/>
        <v>55153</v>
      </c>
      <c r="CD20091" s="32">
        <f t="shared" si="2336"/>
        <v>55153</v>
      </c>
      <c r="CE20091" s="32">
        <f t="shared" si="2337"/>
        <v>0</v>
      </c>
      <c r="CF20091" s="32">
        <f t="shared" si="2338"/>
        <v>0</v>
      </c>
      <c r="CG20091" s="32" t="str">
        <f t="shared" si="2339"/>
        <v/>
      </c>
      <c r="CH20091" s="32">
        <v>86</v>
      </c>
      <c r="CI20091" s="32" t="s">
        <v>17</v>
      </c>
      <c r="CJ20091" s="32" t="str">
        <f t="shared" si="2340"/>
        <v/>
      </c>
      <c r="CK20091" s="32" t="str">
        <f t="shared" si="2341"/>
        <v/>
      </c>
      <c r="CL20091" s="32" t="str">
        <f t="shared" si="2342"/>
        <v/>
      </c>
      <c r="CM20091" s="32" t="str">
        <f t="shared" si="2343"/>
        <v/>
      </c>
      <c r="CN20091" s="32" t="str">
        <f t="shared" si="2344"/>
        <v/>
      </c>
    </row>
    <row r="20092" spans="71:92" x14ac:dyDescent="0.3">
      <c r="BS20092" s="32" t="str">
        <f>IF(Kiadasi_kiseroiv!$K$2=BT20092,BV20092,"")</f>
        <v/>
      </c>
      <c r="BT20092" s="34" t="str">
        <f t="shared" si="2327"/>
        <v/>
      </c>
      <c r="BU20092" s="32" t="str">
        <f t="shared" si="2328"/>
        <v/>
      </c>
      <c r="BV20092" s="32" t="str">
        <f t="shared" si="2329"/>
        <v/>
      </c>
      <c r="BW20092" s="32" t="str">
        <f t="shared" si="2330"/>
        <v/>
      </c>
      <c r="BX20092" s="32" t="str">
        <f t="shared" si="2331"/>
        <v/>
      </c>
      <c r="BY20092" s="32" t="str">
        <f t="shared" si="2332"/>
        <v/>
      </c>
      <c r="BZ20092" s="32" t="str">
        <f t="shared" si="2333"/>
        <v/>
      </c>
      <c r="CA20092" s="32" t="str">
        <f t="shared" si="2334"/>
        <v/>
      </c>
      <c r="CB20092" s="33">
        <f>IF(COUNTIF($CD$7:CD20092,CD20092)=1,CD20092,CD20092+COUNTIF($CD$6:CD20091,CD20092))</f>
        <v>62178</v>
      </c>
      <c r="CC20092" s="34">
        <f t="shared" si="2335"/>
        <v>55153</v>
      </c>
      <c r="CD20092" s="32">
        <f t="shared" si="2336"/>
        <v>55153</v>
      </c>
      <c r="CE20092" s="32">
        <f t="shared" si="2337"/>
        <v>0</v>
      </c>
      <c r="CF20092" s="32">
        <f t="shared" si="2338"/>
        <v>0</v>
      </c>
      <c r="CG20092" s="32" t="str">
        <f t="shared" si="2339"/>
        <v/>
      </c>
      <c r="CH20092" s="32">
        <v>87</v>
      </c>
      <c r="CI20092" s="32" t="s">
        <v>17</v>
      </c>
      <c r="CJ20092" s="32" t="str">
        <f t="shared" si="2340"/>
        <v/>
      </c>
      <c r="CK20092" s="32" t="str">
        <f t="shared" si="2341"/>
        <v/>
      </c>
      <c r="CL20092" s="32" t="str">
        <f t="shared" si="2342"/>
        <v/>
      </c>
      <c r="CM20092" s="32" t="str">
        <f t="shared" si="2343"/>
        <v/>
      </c>
      <c r="CN20092" s="32" t="str">
        <f t="shared" si="2344"/>
        <v/>
      </c>
    </row>
    <row r="20093" spans="71:92" x14ac:dyDescent="0.3">
      <c r="BS20093" s="32" t="str">
        <f>IF(Kiadasi_kiseroiv!$K$2=BT20093,BV20093,"")</f>
        <v/>
      </c>
      <c r="BT20093" s="34" t="str">
        <f t="shared" si="2327"/>
        <v/>
      </c>
      <c r="BU20093" s="32" t="str">
        <f t="shared" si="2328"/>
        <v/>
      </c>
      <c r="BV20093" s="32" t="str">
        <f t="shared" si="2329"/>
        <v/>
      </c>
      <c r="BW20093" s="32" t="str">
        <f t="shared" si="2330"/>
        <v/>
      </c>
      <c r="BX20093" s="32" t="str">
        <f t="shared" si="2331"/>
        <v/>
      </c>
      <c r="BY20093" s="32" t="str">
        <f t="shared" si="2332"/>
        <v/>
      </c>
      <c r="BZ20093" s="32" t="str">
        <f t="shared" si="2333"/>
        <v/>
      </c>
      <c r="CA20093" s="32" t="str">
        <f t="shared" si="2334"/>
        <v/>
      </c>
      <c r="CB20093" s="33">
        <f>IF(COUNTIF($CD$7:CD20093,CD20093)=1,CD20093,CD20093+COUNTIF($CD$6:CD20092,CD20093))</f>
        <v>62179</v>
      </c>
      <c r="CC20093" s="34">
        <f t="shared" si="2335"/>
        <v>55153</v>
      </c>
      <c r="CD20093" s="32">
        <f t="shared" si="2336"/>
        <v>55153</v>
      </c>
      <c r="CE20093" s="32">
        <f t="shared" si="2337"/>
        <v>0</v>
      </c>
      <c r="CF20093" s="32">
        <f t="shared" si="2338"/>
        <v>0</v>
      </c>
      <c r="CG20093" s="32" t="str">
        <f t="shared" si="2339"/>
        <v/>
      </c>
      <c r="CH20093" s="32">
        <v>88</v>
      </c>
      <c r="CI20093" s="32" t="s">
        <v>17</v>
      </c>
      <c r="CJ20093" s="32" t="str">
        <f t="shared" si="2340"/>
        <v/>
      </c>
      <c r="CK20093" s="32" t="str">
        <f t="shared" si="2341"/>
        <v/>
      </c>
      <c r="CL20093" s="32" t="str">
        <f t="shared" si="2342"/>
        <v/>
      </c>
      <c r="CM20093" s="32" t="str">
        <f t="shared" si="2343"/>
        <v/>
      </c>
      <c r="CN20093" s="32" t="str">
        <f t="shared" si="2344"/>
        <v/>
      </c>
    </row>
    <row r="20094" spans="71:92" x14ac:dyDescent="0.3">
      <c r="BS20094" s="32" t="str">
        <f>IF(Kiadasi_kiseroiv!$K$2=BT20094,BV20094,"")</f>
        <v/>
      </c>
      <c r="BT20094" s="34" t="str">
        <f t="shared" si="2327"/>
        <v/>
      </c>
      <c r="BU20094" s="32" t="str">
        <f t="shared" si="2328"/>
        <v/>
      </c>
      <c r="BV20094" s="32" t="str">
        <f t="shared" si="2329"/>
        <v/>
      </c>
      <c r="BW20094" s="32" t="str">
        <f t="shared" si="2330"/>
        <v/>
      </c>
      <c r="BX20094" s="32" t="str">
        <f t="shared" si="2331"/>
        <v/>
      </c>
      <c r="BY20094" s="32" t="str">
        <f t="shared" si="2332"/>
        <v/>
      </c>
      <c r="BZ20094" s="32" t="str">
        <f t="shared" si="2333"/>
        <v/>
      </c>
      <c r="CA20094" s="32" t="str">
        <f t="shared" si="2334"/>
        <v/>
      </c>
      <c r="CB20094" s="33">
        <f>IF(COUNTIF($CD$7:CD20094,CD20094)=1,CD20094,CD20094+COUNTIF($CD$6:CD20093,CD20094))</f>
        <v>62180</v>
      </c>
      <c r="CC20094" s="34">
        <f t="shared" si="2335"/>
        <v>55153</v>
      </c>
      <c r="CD20094" s="32">
        <f t="shared" si="2336"/>
        <v>55153</v>
      </c>
      <c r="CE20094" s="32">
        <f t="shared" si="2337"/>
        <v>0</v>
      </c>
      <c r="CF20094" s="32">
        <f t="shared" si="2338"/>
        <v>0</v>
      </c>
      <c r="CG20094" s="32" t="str">
        <f t="shared" si="2339"/>
        <v/>
      </c>
      <c r="CH20094" s="32">
        <v>89</v>
      </c>
      <c r="CI20094" s="32" t="s">
        <v>17</v>
      </c>
      <c r="CJ20094" s="32" t="str">
        <f t="shared" si="2340"/>
        <v/>
      </c>
      <c r="CK20094" s="32" t="str">
        <f t="shared" si="2341"/>
        <v/>
      </c>
      <c r="CL20094" s="32" t="str">
        <f t="shared" si="2342"/>
        <v/>
      </c>
      <c r="CM20094" s="32" t="str">
        <f t="shared" si="2343"/>
        <v/>
      </c>
      <c r="CN20094" s="32" t="str">
        <f t="shared" si="2344"/>
        <v/>
      </c>
    </row>
    <row r="20095" spans="71:92" x14ac:dyDescent="0.3">
      <c r="BS20095" s="32" t="str">
        <f>IF(Kiadasi_kiseroiv!$K$2=BT20095,BV20095,"")</f>
        <v/>
      </c>
      <c r="BT20095" s="34" t="str">
        <f t="shared" si="2327"/>
        <v/>
      </c>
      <c r="BU20095" s="32" t="str">
        <f t="shared" si="2328"/>
        <v/>
      </c>
      <c r="BV20095" s="32" t="str">
        <f t="shared" si="2329"/>
        <v/>
      </c>
      <c r="BW20095" s="32" t="str">
        <f t="shared" si="2330"/>
        <v/>
      </c>
      <c r="BX20095" s="32" t="str">
        <f t="shared" si="2331"/>
        <v/>
      </c>
      <c r="BY20095" s="32" t="str">
        <f t="shared" si="2332"/>
        <v/>
      </c>
      <c r="BZ20095" s="32" t="str">
        <f t="shared" si="2333"/>
        <v/>
      </c>
      <c r="CA20095" s="32" t="str">
        <f t="shared" si="2334"/>
        <v/>
      </c>
      <c r="CB20095" s="33">
        <f>IF(COUNTIF($CD$7:CD20095,CD20095)=1,CD20095,CD20095+COUNTIF($CD$6:CD20094,CD20095))</f>
        <v>62181</v>
      </c>
      <c r="CC20095" s="34">
        <f t="shared" si="2335"/>
        <v>55153</v>
      </c>
      <c r="CD20095" s="32">
        <f t="shared" si="2336"/>
        <v>55153</v>
      </c>
      <c r="CE20095" s="32">
        <f t="shared" si="2337"/>
        <v>0</v>
      </c>
      <c r="CF20095" s="32">
        <f t="shared" si="2338"/>
        <v>0</v>
      </c>
      <c r="CG20095" s="32" t="str">
        <f t="shared" si="2339"/>
        <v/>
      </c>
      <c r="CH20095" s="32">
        <v>90</v>
      </c>
      <c r="CI20095" s="32" t="s">
        <v>17</v>
      </c>
      <c r="CJ20095" s="32" t="str">
        <f t="shared" si="2340"/>
        <v/>
      </c>
      <c r="CK20095" s="32" t="str">
        <f t="shared" si="2341"/>
        <v/>
      </c>
      <c r="CL20095" s="32" t="str">
        <f t="shared" si="2342"/>
        <v/>
      </c>
      <c r="CM20095" s="32" t="str">
        <f t="shared" si="2343"/>
        <v/>
      </c>
      <c r="CN20095" s="32" t="str">
        <f t="shared" si="2344"/>
        <v/>
      </c>
    </row>
    <row r="20096" spans="71:92" x14ac:dyDescent="0.3">
      <c r="BS20096" s="32" t="str">
        <f>IF(Kiadasi_kiseroiv!$K$2=BT20096,BV20096,"")</f>
        <v/>
      </c>
      <c r="BT20096" s="34" t="str">
        <f t="shared" si="2327"/>
        <v/>
      </c>
      <c r="BU20096" s="32" t="str">
        <f t="shared" si="2328"/>
        <v/>
      </c>
      <c r="BV20096" s="32" t="str">
        <f t="shared" si="2329"/>
        <v/>
      </c>
      <c r="BW20096" s="32" t="str">
        <f t="shared" si="2330"/>
        <v/>
      </c>
      <c r="BX20096" s="32" t="str">
        <f t="shared" si="2331"/>
        <v/>
      </c>
      <c r="BY20096" s="32" t="str">
        <f t="shared" si="2332"/>
        <v/>
      </c>
      <c r="BZ20096" s="32" t="str">
        <f t="shared" si="2333"/>
        <v/>
      </c>
      <c r="CA20096" s="32" t="str">
        <f t="shared" si="2334"/>
        <v/>
      </c>
      <c r="CB20096" s="33">
        <f>IF(COUNTIF($CD$7:CD20096,CD20096)=1,CD20096,CD20096+COUNTIF($CD$6:CD20095,CD20096))</f>
        <v>62182</v>
      </c>
      <c r="CC20096" s="34">
        <f t="shared" si="2335"/>
        <v>55153</v>
      </c>
      <c r="CD20096" s="32">
        <f t="shared" si="2336"/>
        <v>55153</v>
      </c>
      <c r="CE20096" s="32">
        <f t="shared" si="2337"/>
        <v>0</v>
      </c>
      <c r="CF20096" s="32">
        <f t="shared" si="2338"/>
        <v>0</v>
      </c>
      <c r="CG20096" s="32" t="str">
        <f t="shared" si="2339"/>
        <v/>
      </c>
      <c r="CH20096" s="32">
        <v>91</v>
      </c>
      <c r="CI20096" s="32" t="s">
        <v>17</v>
      </c>
      <c r="CJ20096" s="32" t="str">
        <f t="shared" si="2340"/>
        <v/>
      </c>
      <c r="CK20096" s="32" t="str">
        <f t="shared" si="2341"/>
        <v/>
      </c>
      <c r="CL20096" s="32" t="str">
        <f t="shared" si="2342"/>
        <v/>
      </c>
      <c r="CM20096" s="32" t="str">
        <f t="shared" si="2343"/>
        <v/>
      </c>
      <c r="CN20096" s="32" t="str">
        <f t="shared" si="2344"/>
        <v/>
      </c>
    </row>
    <row r="20097" spans="71:92" x14ac:dyDescent="0.3">
      <c r="BS20097" s="32" t="str">
        <f>IF(Kiadasi_kiseroiv!$K$2=BT20097,BV20097,"")</f>
        <v/>
      </c>
      <c r="BT20097" s="34" t="str">
        <f t="shared" si="2327"/>
        <v/>
      </c>
      <c r="BU20097" s="32" t="str">
        <f t="shared" si="2328"/>
        <v/>
      </c>
      <c r="BV20097" s="32" t="str">
        <f t="shared" si="2329"/>
        <v/>
      </c>
      <c r="BW20097" s="32" t="str">
        <f t="shared" si="2330"/>
        <v/>
      </c>
      <c r="BX20097" s="32" t="str">
        <f t="shared" si="2331"/>
        <v/>
      </c>
      <c r="BY20097" s="32" t="str">
        <f t="shared" si="2332"/>
        <v/>
      </c>
      <c r="BZ20097" s="32" t="str">
        <f t="shared" si="2333"/>
        <v/>
      </c>
      <c r="CA20097" s="32" t="str">
        <f t="shared" si="2334"/>
        <v/>
      </c>
      <c r="CB20097" s="33">
        <f>IF(COUNTIF($CD$7:CD20097,CD20097)=1,CD20097,CD20097+COUNTIF($CD$6:CD20096,CD20097))</f>
        <v>62183</v>
      </c>
      <c r="CC20097" s="34">
        <f t="shared" si="2335"/>
        <v>55153</v>
      </c>
      <c r="CD20097" s="32">
        <f t="shared" si="2336"/>
        <v>55153</v>
      </c>
      <c r="CE20097" s="32">
        <f t="shared" si="2337"/>
        <v>0</v>
      </c>
      <c r="CF20097" s="32">
        <f t="shared" si="2338"/>
        <v>0</v>
      </c>
      <c r="CG20097" s="32" t="str">
        <f t="shared" si="2339"/>
        <v/>
      </c>
      <c r="CH20097" s="32">
        <v>92</v>
      </c>
      <c r="CI20097" s="32" t="s">
        <v>17</v>
      </c>
      <c r="CJ20097" s="32" t="str">
        <f t="shared" si="2340"/>
        <v/>
      </c>
      <c r="CK20097" s="32" t="str">
        <f t="shared" si="2341"/>
        <v/>
      </c>
      <c r="CL20097" s="32" t="str">
        <f t="shared" si="2342"/>
        <v/>
      </c>
      <c r="CM20097" s="32" t="str">
        <f t="shared" si="2343"/>
        <v/>
      </c>
      <c r="CN20097" s="32" t="str">
        <f t="shared" si="2344"/>
        <v/>
      </c>
    </row>
    <row r="20098" spans="71:92" x14ac:dyDescent="0.3">
      <c r="BS20098" s="32" t="str">
        <f>IF(Kiadasi_kiseroiv!$K$2=BT20098,BV20098,"")</f>
        <v/>
      </c>
      <c r="BT20098" s="34" t="str">
        <f t="shared" si="2327"/>
        <v/>
      </c>
      <c r="BU20098" s="32" t="str">
        <f t="shared" si="2328"/>
        <v/>
      </c>
      <c r="BV20098" s="32" t="str">
        <f t="shared" si="2329"/>
        <v/>
      </c>
      <c r="BW20098" s="32" t="str">
        <f t="shared" si="2330"/>
        <v/>
      </c>
      <c r="BX20098" s="32" t="str">
        <f t="shared" si="2331"/>
        <v/>
      </c>
      <c r="BY20098" s="32" t="str">
        <f t="shared" si="2332"/>
        <v/>
      </c>
      <c r="BZ20098" s="32" t="str">
        <f t="shared" si="2333"/>
        <v/>
      </c>
      <c r="CA20098" s="32" t="str">
        <f t="shared" si="2334"/>
        <v/>
      </c>
      <c r="CB20098" s="33">
        <f>IF(COUNTIF($CD$7:CD20098,CD20098)=1,CD20098,CD20098+COUNTIF($CD$6:CD20097,CD20098))</f>
        <v>62184</v>
      </c>
      <c r="CC20098" s="34">
        <f t="shared" si="2335"/>
        <v>55153</v>
      </c>
      <c r="CD20098" s="32">
        <f t="shared" si="2336"/>
        <v>55153</v>
      </c>
      <c r="CE20098" s="32">
        <f t="shared" si="2337"/>
        <v>0</v>
      </c>
      <c r="CF20098" s="32">
        <f t="shared" si="2338"/>
        <v>0</v>
      </c>
      <c r="CG20098" s="32" t="str">
        <f t="shared" si="2339"/>
        <v/>
      </c>
      <c r="CH20098" s="32">
        <v>93</v>
      </c>
      <c r="CI20098" s="32" t="s">
        <v>17</v>
      </c>
      <c r="CJ20098" s="32" t="str">
        <f t="shared" si="2340"/>
        <v/>
      </c>
      <c r="CK20098" s="32" t="str">
        <f t="shared" si="2341"/>
        <v/>
      </c>
      <c r="CL20098" s="32" t="str">
        <f t="shared" si="2342"/>
        <v/>
      </c>
      <c r="CM20098" s="32" t="str">
        <f t="shared" si="2343"/>
        <v/>
      </c>
      <c r="CN20098" s="32" t="str">
        <f t="shared" si="2344"/>
        <v/>
      </c>
    </row>
    <row r="20099" spans="71:92" x14ac:dyDescent="0.3">
      <c r="BS20099" s="32" t="str">
        <f>IF(Kiadasi_kiseroiv!$K$2=BT20099,BV20099,"")</f>
        <v/>
      </c>
      <c r="BT20099" s="34" t="str">
        <f t="shared" si="2327"/>
        <v/>
      </c>
      <c r="BU20099" s="32" t="str">
        <f t="shared" si="2328"/>
        <v/>
      </c>
      <c r="BV20099" s="32" t="str">
        <f t="shared" si="2329"/>
        <v/>
      </c>
      <c r="BW20099" s="32" t="str">
        <f t="shared" si="2330"/>
        <v/>
      </c>
      <c r="BX20099" s="32" t="str">
        <f t="shared" si="2331"/>
        <v/>
      </c>
      <c r="BY20099" s="32" t="str">
        <f t="shared" si="2332"/>
        <v/>
      </c>
      <c r="BZ20099" s="32" t="str">
        <f t="shared" si="2333"/>
        <v/>
      </c>
      <c r="CA20099" s="32" t="str">
        <f t="shared" si="2334"/>
        <v/>
      </c>
      <c r="CB20099" s="33">
        <f>IF(COUNTIF($CD$7:CD20099,CD20099)=1,CD20099,CD20099+COUNTIF($CD$6:CD20098,CD20099))</f>
        <v>62185</v>
      </c>
      <c r="CC20099" s="34">
        <f t="shared" si="2335"/>
        <v>55153</v>
      </c>
      <c r="CD20099" s="32">
        <f t="shared" si="2336"/>
        <v>55153</v>
      </c>
      <c r="CE20099" s="32">
        <f t="shared" si="2337"/>
        <v>0</v>
      </c>
      <c r="CF20099" s="32">
        <f t="shared" si="2338"/>
        <v>0</v>
      </c>
      <c r="CG20099" s="32" t="str">
        <f t="shared" si="2339"/>
        <v/>
      </c>
      <c r="CH20099" s="32">
        <v>94</v>
      </c>
      <c r="CI20099" s="32" t="s">
        <v>17</v>
      </c>
      <c r="CJ20099" s="32" t="str">
        <f t="shared" si="2340"/>
        <v/>
      </c>
      <c r="CK20099" s="32" t="str">
        <f t="shared" si="2341"/>
        <v/>
      </c>
      <c r="CL20099" s="32" t="str">
        <f t="shared" si="2342"/>
        <v/>
      </c>
      <c r="CM20099" s="32" t="str">
        <f t="shared" si="2343"/>
        <v/>
      </c>
      <c r="CN20099" s="32" t="str">
        <f t="shared" si="2344"/>
        <v/>
      </c>
    </row>
    <row r="20100" spans="71:92" x14ac:dyDescent="0.3">
      <c r="BS20100" s="32" t="str">
        <f>IF(Kiadasi_kiseroiv!$K$2=BT20100,BV20100,"")</f>
        <v/>
      </c>
      <c r="BT20100" s="34" t="str">
        <f t="shared" si="2327"/>
        <v/>
      </c>
      <c r="BU20100" s="32" t="str">
        <f t="shared" si="2328"/>
        <v/>
      </c>
      <c r="BV20100" s="32" t="str">
        <f t="shared" si="2329"/>
        <v/>
      </c>
      <c r="BW20100" s="32" t="str">
        <f t="shared" si="2330"/>
        <v/>
      </c>
      <c r="BX20100" s="32" t="str">
        <f t="shared" si="2331"/>
        <v/>
      </c>
      <c r="BY20100" s="32" t="str">
        <f t="shared" si="2332"/>
        <v/>
      </c>
      <c r="BZ20100" s="32" t="str">
        <f t="shared" si="2333"/>
        <v/>
      </c>
      <c r="CA20100" s="32" t="str">
        <f t="shared" si="2334"/>
        <v/>
      </c>
      <c r="CB20100" s="33">
        <f>IF(COUNTIF($CD$7:CD20100,CD20100)=1,CD20100,CD20100+COUNTIF($CD$6:CD20099,CD20100))</f>
        <v>62186</v>
      </c>
      <c r="CC20100" s="34">
        <f t="shared" si="2335"/>
        <v>55153</v>
      </c>
      <c r="CD20100" s="32">
        <f t="shared" si="2336"/>
        <v>55153</v>
      </c>
      <c r="CE20100" s="32">
        <f t="shared" si="2337"/>
        <v>0</v>
      </c>
      <c r="CF20100" s="32">
        <f t="shared" si="2338"/>
        <v>0</v>
      </c>
      <c r="CG20100" s="32" t="str">
        <f t="shared" si="2339"/>
        <v/>
      </c>
      <c r="CH20100" s="32">
        <v>95</v>
      </c>
      <c r="CI20100" s="32" t="s">
        <v>17</v>
      </c>
      <c r="CJ20100" s="32" t="str">
        <f t="shared" si="2340"/>
        <v/>
      </c>
      <c r="CK20100" s="32" t="str">
        <f t="shared" si="2341"/>
        <v/>
      </c>
      <c r="CL20100" s="32" t="str">
        <f t="shared" si="2342"/>
        <v/>
      </c>
      <c r="CM20100" s="32" t="str">
        <f t="shared" si="2343"/>
        <v/>
      </c>
      <c r="CN20100" s="32" t="str">
        <f t="shared" si="2344"/>
        <v/>
      </c>
    </row>
    <row r="20501" x14ac:dyDescent="0.3"/>
    <row r="20502" x14ac:dyDescent="0.3"/>
    <row r="20503" x14ac:dyDescent="0.3"/>
    <row r="20504" x14ac:dyDescent="0.3"/>
    <row r="20505" x14ac:dyDescent="0.3"/>
    <row r="20506" x14ac:dyDescent="0.3"/>
    <row r="20507" x14ac:dyDescent="0.3"/>
    <row r="20508" x14ac:dyDescent="0.3"/>
    <row r="20509" x14ac:dyDescent="0.3"/>
    <row r="20510" x14ac:dyDescent="0.3"/>
    <row r="20511" x14ac:dyDescent="0.3"/>
    <row r="20512" x14ac:dyDescent="0.3"/>
    <row r="20513" x14ac:dyDescent="0.3"/>
    <row r="20514" x14ac:dyDescent="0.3"/>
    <row r="20515" x14ac:dyDescent="0.3"/>
    <row r="20516" x14ac:dyDescent="0.3"/>
    <row r="20517" x14ac:dyDescent="0.3"/>
    <row r="20518" x14ac:dyDescent="0.3"/>
    <row r="20519" x14ac:dyDescent="0.3"/>
    <row r="20520" x14ac:dyDescent="0.3"/>
    <row r="20521" x14ac:dyDescent="0.3"/>
    <row r="20522" x14ac:dyDescent="0.3"/>
    <row r="20523" x14ac:dyDescent="0.3"/>
    <row r="20524" x14ac:dyDescent="0.3"/>
    <row r="20525" x14ac:dyDescent="0.3"/>
    <row r="20526" x14ac:dyDescent="0.3"/>
    <row r="20527" x14ac:dyDescent="0.3"/>
    <row r="20528" x14ac:dyDescent="0.3"/>
    <row r="20529" x14ac:dyDescent="0.3"/>
    <row r="20530" x14ac:dyDescent="0.3"/>
    <row r="20531" x14ac:dyDescent="0.3"/>
    <row r="20532" x14ac:dyDescent="0.3"/>
    <row r="20533" x14ac:dyDescent="0.3"/>
    <row r="20534" x14ac:dyDescent="0.3"/>
    <row r="20535" x14ac:dyDescent="0.3"/>
    <row r="20536" x14ac:dyDescent="0.3"/>
    <row r="20537" x14ac:dyDescent="0.3"/>
    <row r="20538" x14ac:dyDescent="0.3"/>
    <row r="20539" x14ac:dyDescent="0.3"/>
    <row r="20540" x14ac:dyDescent="0.3"/>
    <row r="20541" x14ac:dyDescent="0.3"/>
    <row r="20542" x14ac:dyDescent="0.3"/>
    <row r="20543" x14ac:dyDescent="0.3"/>
    <row r="20544" x14ac:dyDescent="0.3"/>
    <row r="20545" x14ac:dyDescent="0.3"/>
    <row r="20546" x14ac:dyDescent="0.3"/>
    <row r="20547" x14ac:dyDescent="0.3"/>
    <row r="20548" x14ac:dyDescent="0.3"/>
    <row r="20549" x14ac:dyDescent="0.3"/>
    <row r="20550" x14ac:dyDescent="0.3"/>
    <row r="20551" x14ac:dyDescent="0.3"/>
    <row r="20552" x14ac:dyDescent="0.3"/>
    <row r="20553" x14ac:dyDescent="0.3"/>
    <row r="20554" x14ac:dyDescent="0.3"/>
    <row r="20555" x14ac:dyDescent="0.3"/>
    <row r="20556" x14ac:dyDescent="0.3"/>
    <row r="20557" x14ac:dyDescent="0.3"/>
    <row r="20558" x14ac:dyDescent="0.3"/>
    <row r="20559" x14ac:dyDescent="0.3"/>
    <row r="20560" x14ac:dyDescent="0.3"/>
    <row r="20561" x14ac:dyDescent="0.3"/>
    <row r="20562" x14ac:dyDescent="0.3"/>
    <row r="20563" x14ac:dyDescent="0.3"/>
    <row r="20564" x14ac:dyDescent="0.3"/>
    <row r="20565" x14ac:dyDescent="0.3"/>
    <row r="20566" x14ac:dyDescent="0.3"/>
    <row r="20567" x14ac:dyDescent="0.3"/>
    <row r="20568" x14ac:dyDescent="0.3"/>
    <row r="20569" x14ac:dyDescent="0.3"/>
    <row r="20570" x14ac:dyDescent="0.3"/>
    <row r="20571" x14ac:dyDescent="0.3"/>
    <row r="20572" x14ac:dyDescent="0.3"/>
    <row r="20573" x14ac:dyDescent="0.3"/>
    <row r="20574" x14ac:dyDescent="0.3"/>
    <row r="20575" x14ac:dyDescent="0.3"/>
    <row r="20576" x14ac:dyDescent="0.3"/>
    <row r="20577" x14ac:dyDescent="0.3"/>
    <row r="20578" x14ac:dyDescent="0.3"/>
    <row r="20579" x14ac:dyDescent="0.3"/>
    <row r="20580" x14ac:dyDescent="0.3"/>
    <row r="20581" x14ac:dyDescent="0.3"/>
    <row r="20582" x14ac:dyDescent="0.3"/>
    <row r="20583" x14ac:dyDescent="0.3"/>
    <row r="20584" x14ac:dyDescent="0.3"/>
    <row r="20585" x14ac:dyDescent="0.3"/>
    <row r="20586" x14ac:dyDescent="0.3"/>
    <row r="20587" x14ac:dyDescent="0.3"/>
    <row r="20588" x14ac:dyDescent="0.3"/>
    <row r="20589" x14ac:dyDescent="0.3"/>
    <row r="20590" x14ac:dyDescent="0.3"/>
    <row r="20591" x14ac:dyDescent="0.3"/>
    <row r="20592" x14ac:dyDescent="0.3"/>
    <row r="20593" x14ac:dyDescent="0.3"/>
    <row r="20594" x14ac:dyDescent="0.3"/>
    <row r="20595" x14ac:dyDescent="0.3"/>
    <row r="20596" x14ac:dyDescent="0.3"/>
    <row r="20597" x14ac:dyDescent="0.3"/>
    <row r="20598" x14ac:dyDescent="0.3"/>
    <row r="20599" x14ac:dyDescent="0.3"/>
    <row r="20600" x14ac:dyDescent="0.3"/>
    <row r="21001" spans="71:110" x14ac:dyDescent="0.3">
      <c r="BS21001" s="37"/>
      <c r="BT21001" s="37"/>
      <c r="BU21001" s="37"/>
      <c r="BV21001" s="37"/>
      <c r="BW21001" s="37"/>
      <c r="BX21001" s="37"/>
      <c r="BY21001" s="37"/>
      <c r="BZ21001" s="37"/>
      <c r="CA21001" s="37"/>
      <c r="CB21001" s="38"/>
      <c r="CC21001" s="39"/>
      <c r="CD21001" s="37"/>
      <c r="CE21001" s="37"/>
      <c r="CF21001" s="37"/>
      <c r="CG21001" s="37"/>
      <c r="CH21001" s="37"/>
      <c r="CI21001" s="37"/>
      <c r="CJ21001" s="37"/>
      <c r="CK21001" s="37"/>
      <c r="CL21001" s="37"/>
      <c r="CM21001" s="37"/>
      <c r="CN21001" s="37"/>
      <c r="CO21001" s="37"/>
      <c r="CP21001" s="37"/>
      <c r="CQ21001" s="37"/>
      <c r="CR21001" s="37"/>
      <c r="CS21001" s="37"/>
      <c r="CT21001" s="37"/>
      <c r="CU21001" s="37"/>
      <c r="CV21001" s="37"/>
      <c r="CW21001" s="37"/>
      <c r="CX21001" s="37"/>
      <c r="CY21001" s="37"/>
      <c r="CZ21001" s="37"/>
      <c r="DA21001" s="37"/>
      <c r="DB21001" s="37"/>
      <c r="DC21001" s="37"/>
      <c r="DD21001" s="37"/>
      <c r="DE21001" s="37"/>
      <c r="DF21001" s="37"/>
    </row>
    <row r="21002" spans="71:110" x14ac:dyDescent="0.3">
      <c r="BS21002" s="37"/>
      <c r="BT21002" s="37"/>
      <c r="BU21002" s="37"/>
      <c r="BV21002" s="37"/>
      <c r="BW21002" s="37"/>
      <c r="BX21002" s="37"/>
      <c r="BY21002" s="37"/>
      <c r="BZ21002" s="37"/>
      <c r="CA21002" s="37"/>
      <c r="CB21002" s="38"/>
      <c r="CC21002" s="39"/>
      <c r="CD21002" s="37"/>
      <c r="CE21002" s="37"/>
      <c r="CF21002" s="37"/>
      <c r="CG21002" s="37"/>
      <c r="CH21002" s="37"/>
      <c r="CI21002" s="37"/>
      <c r="CJ21002" s="37"/>
      <c r="CK21002" s="37"/>
      <c r="CL21002" s="37"/>
      <c r="CM21002" s="37"/>
      <c r="CN21002" s="37"/>
      <c r="CO21002" s="37"/>
      <c r="CP21002" s="37"/>
      <c r="CQ21002" s="37"/>
      <c r="CR21002" s="37"/>
      <c r="CS21002" s="37"/>
      <c r="CT21002" s="37"/>
      <c r="CU21002" s="37"/>
      <c r="CV21002" s="37"/>
      <c r="CW21002" s="37"/>
      <c r="CX21002" s="37"/>
      <c r="CY21002" s="37"/>
      <c r="CZ21002" s="37"/>
      <c r="DA21002" s="37"/>
      <c r="DB21002" s="37"/>
      <c r="DC21002" s="37"/>
      <c r="DD21002" s="37"/>
      <c r="DE21002" s="37"/>
      <c r="DF21002" s="37"/>
    </row>
    <row r="21003" spans="71:110" x14ac:dyDescent="0.3">
      <c r="BS21003" s="37"/>
      <c r="BT21003" s="37"/>
      <c r="BU21003" s="37"/>
      <c r="BV21003" s="37"/>
      <c r="BW21003" s="37"/>
      <c r="BX21003" s="37"/>
      <c r="BY21003" s="37"/>
      <c r="BZ21003" s="37"/>
      <c r="CA21003" s="37"/>
      <c r="CB21003" s="38"/>
      <c r="CC21003" s="39"/>
      <c r="CD21003" s="37"/>
      <c r="CE21003" s="37"/>
      <c r="CF21003" s="37"/>
      <c r="CG21003" s="37"/>
      <c r="CH21003" s="37"/>
      <c r="CI21003" s="37"/>
      <c r="CJ21003" s="37"/>
      <c r="CK21003" s="37"/>
      <c r="CL21003" s="37"/>
      <c r="CM21003" s="37"/>
      <c r="CN21003" s="37"/>
      <c r="CO21003" s="37"/>
      <c r="CP21003" s="37"/>
      <c r="CQ21003" s="37"/>
      <c r="CR21003" s="37"/>
      <c r="CS21003" s="37"/>
      <c r="CT21003" s="37"/>
      <c r="CU21003" s="37"/>
      <c r="CV21003" s="37"/>
      <c r="CW21003" s="37"/>
      <c r="CX21003" s="37"/>
      <c r="CY21003" s="37"/>
      <c r="CZ21003" s="37"/>
      <c r="DA21003" s="37"/>
      <c r="DB21003" s="37"/>
      <c r="DC21003" s="37"/>
      <c r="DD21003" s="37"/>
      <c r="DE21003" s="37"/>
      <c r="DF21003" s="37"/>
    </row>
    <row r="21004" spans="71:110" x14ac:dyDescent="0.3">
      <c r="BS21004" s="37"/>
      <c r="BT21004" s="37"/>
      <c r="BU21004" s="37"/>
      <c r="BV21004" s="37"/>
      <c r="BW21004" s="37"/>
      <c r="BX21004" s="37"/>
      <c r="BY21004" s="37"/>
      <c r="BZ21004" s="37"/>
      <c r="CA21004" s="37"/>
      <c r="CB21004" s="38"/>
      <c r="CC21004" s="39"/>
      <c r="CD21004" s="37"/>
      <c r="CE21004" s="37"/>
      <c r="CF21004" s="37"/>
      <c r="CG21004" s="37"/>
      <c r="CH21004" s="37"/>
      <c r="CI21004" s="37"/>
      <c r="CJ21004" s="37"/>
      <c r="CK21004" s="37"/>
      <c r="CL21004" s="37"/>
      <c r="CM21004" s="37"/>
      <c r="CN21004" s="37"/>
      <c r="CO21004" s="37"/>
      <c r="CP21004" s="37"/>
      <c r="CQ21004" s="37"/>
      <c r="CR21004" s="37"/>
      <c r="CS21004" s="37"/>
      <c r="CT21004" s="37"/>
      <c r="CU21004" s="37"/>
      <c r="CV21004" s="37"/>
      <c r="CW21004" s="37"/>
      <c r="CX21004" s="37"/>
      <c r="CY21004" s="37"/>
      <c r="CZ21004" s="37"/>
      <c r="DA21004" s="37"/>
      <c r="DB21004" s="37"/>
      <c r="DC21004" s="37"/>
      <c r="DD21004" s="37"/>
      <c r="DE21004" s="37"/>
      <c r="DF21004" s="37"/>
    </row>
    <row r="21005" spans="71:110" x14ac:dyDescent="0.3">
      <c r="BS21005" s="37"/>
      <c r="BT21005" s="37"/>
      <c r="BU21005" s="37"/>
      <c r="BV21005" s="37"/>
      <c r="BW21005" s="37"/>
      <c r="BX21005" s="37"/>
      <c r="BY21005" s="37"/>
      <c r="BZ21005" s="37"/>
      <c r="CA21005" s="37"/>
      <c r="CB21005" s="38"/>
      <c r="CC21005" s="39"/>
      <c r="CD21005" s="37"/>
      <c r="CE21005" s="37"/>
      <c r="CF21005" s="37"/>
      <c r="CG21005" s="37"/>
      <c r="CH21005" s="37"/>
      <c r="CI21005" s="37"/>
      <c r="CJ21005" s="37"/>
      <c r="CK21005" s="37"/>
      <c r="CL21005" s="37"/>
      <c r="CM21005" s="37"/>
      <c r="CN21005" s="37"/>
      <c r="CO21005" s="37"/>
      <c r="CP21005" s="37"/>
      <c r="CQ21005" s="37"/>
      <c r="CR21005" s="37"/>
      <c r="CS21005" s="37"/>
      <c r="CT21005" s="37"/>
      <c r="CU21005" s="37"/>
      <c r="CV21005" s="37"/>
      <c r="CW21005" s="37"/>
      <c r="CX21005" s="37"/>
      <c r="CY21005" s="37"/>
      <c r="CZ21005" s="37"/>
      <c r="DA21005" s="37"/>
      <c r="DB21005" s="37"/>
      <c r="DC21005" s="37"/>
      <c r="DD21005" s="37"/>
      <c r="DE21005" s="37"/>
      <c r="DF21005" s="37"/>
    </row>
    <row r="21006" spans="71:110" x14ac:dyDescent="0.3">
      <c r="BS21006" s="37"/>
      <c r="BT21006" s="37"/>
      <c r="BU21006" s="37"/>
      <c r="BV21006" s="37"/>
      <c r="BW21006" s="37"/>
      <c r="BX21006" s="37"/>
      <c r="BY21006" s="37"/>
      <c r="BZ21006" s="37"/>
      <c r="CA21006" s="37"/>
      <c r="CB21006" s="38"/>
      <c r="CC21006" s="39"/>
      <c r="CD21006" s="37"/>
      <c r="CE21006" s="37"/>
      <c r="CF21006" s="37"/>
      <c r="CG21006" s="37"/>
      <c r="CH21006" s="37">
        <v>1</v>
      </c>
      <c r="CI21006" s="37"/>
      <c r="CJ21006" s="37"/>
      <c r="CK21006" s="37"/>
      <c r="CL21006" s="37"/>
      <c r="CM21006" s="37"/>
      <c r="CN21006" s="37"/>
      <c r="CO21006" s="37"/>
      <c r="CP21006" s="37"/>
      <c r="CQ21006" s="37"/>
      <c r="CR21006" s="37"/>
      <c r="CS21006" s="37"/>
      <c r="CT21006" s="37"/>
      <c r="CU21006" s="37"/>
      <c r="CV21006" s="37"/>
      <c r="CW21006" s="37"/>
      <c r="CX21006" s="37"/>
      <c r="CY21006" s="37"/>
      <c r="CZ21006" s="37"/>
      <c r="DA21006" s="37"/>
      <c r="DB21006" s="37"/>
      <c r="DC21006" s="37"/>
      <c r="DD21006" s="37"/>
      <c r="DE21006" s="37"/>
      <c r="DF21006" s="37"/>
    </row>
    <row r="21007" spans="71:110" x14ac:dyDescent="0.3">
      <c r="BS21007" s="32" t="str">
        <f>IF(Kiadasi_kiseroiv!$K$2=BT21007,BV21007,"")</f>
        <v/>
      </c>
      <c r="BT21007" s="34" t="str">
        <f t="shared" ref="BT21007:BT21038" si="2345">IF(AND($BT$4=CI21007,BU21007&lt;&gt;""),CC21007,"")</f>
        <v/>
      </c>
      <c r="BU21007" s="32" t="str">
        <f t="shared" ref="BU21007:BU21038" si="2346">IF(AND($BU$1=CI21007,ISERROR(VLOOKUP(CG21007,Kisiv,2,FALSE))=FALSE),CB21007,"")</f>
        <v/>
      </c>
      <c r="BV21007" s="32" t="str">
        <f t="shared" ref="BV21007:BV21038" si="2347">IF(BU21007&lt;&gt;"",RANK(BU21007,$BU$7:$BU$33000,1),"")</f>
        <v/>
      </c>
      <c r="BW21007" s="32" t="str">
        <f t="shared" ref="BW21007:BW21038" si="2348">IF(CC21007&lt;min,$BW$2,IF(CC21007&lt;=max,CG21007,""))</f>
        <v/>
      </c>
      <c r="BX21007" s="32" t="str">
        <f t="shared" ref="BX21007:BX21038" si="2349">IF(AND(OR($BX$1=0,$BX$1=CG21007),OR($BX$2=0,IF(ISERROR(SEARCH($BX$2,CJ21007&amp;CK21007&amp;CL21007,1)),FALSE,TRUE))),CB21007,"")</f>
        <v/>
      </c>
      <c r="BY21007" s="32" t="str">
        <f t="shared" ref="BY21007:BY21038" si="2350">IF(AND(BX21007&lt;&gt;"",CC21007&lt;&gt;$CD$2),RANK(BX21007,$BX$7:$BX$33000,1),"")</f>
        <v/>
      </c>
      <c r="BZ21007" s="32" t="str">
        <f t="shared" ref="BZ21007:BZ21038" si="2351">IF(AND(CC21007&lt;$BZ$2,CI21007=$BZ$4),$BZ$5,IF(AND(CC21007&lt;=$BZ$3,CI21007=$BZ$4),CB21007,""))</f>
        <v/>
      </c>
      <c r="CA21007" s="32" t="str">
        <f t="shared" ref="CA21007:CA21038" si="2352">IF(AND(BZ21007&lt;&gt;"",BZ21007&lt;&gt;$BZ$5),RANK(BZ21007,$BZ$7:$BZ$33000,1),"")</f>
        <v/>
      </c>
      <c r="CB21007" s="33">
        <f>IF(COUNTIF($CD$7:CD21007,CD21007)=1,CD21007,CD21007+COUNTIF($CD$6:CD21006,CD21007))</f>
        <v>62187</v>
      </c>
      <c r="CC21007" s="34">
        <f t="shared" ref="CC21007:CC21038" si="2353">IF(INDEX(kb,CH21007,1)&lt;&gt;1,INDEX(kb,CH21007,1),$CD$2)</f>
        <v>55153</v>
      </c>
      <c r="CD21007" s="32">
        <f t="shared" ref="CD21007:CD21038" si="2354">IF(CC21007&lt;&gt;$CD$2,RANK(CC21007,$CC$7:$CC$33000,1),$CD$2)</f>
        <v>55153</v>
      </c>
      <c r="CE21007" s="32">
        <f t="shared" ref="CE21007:CE21038" si="2355">INDEX(kb,CH21007,6)</f>
        <v>0</v>
      </c>
      <c r="CF21007" s="32">
        <f t="shared" ref="CF21007:CF21038" si="2356">INDEX(kb,CH21007,8)</f>
        <v>0</v>
      </c>
      <c r="CG21007" s="32" t="str">
        <f t="shared" ref="CG21007:CG21038" si="2357">INDEX(kb,CH21007,7)&amp;INDEX(kb,CH21007,9)</f>
        <v/>
      </c>
      <c r="CH21007" s="32">
        <v>2</v>
      </c>
      <c r="CI21007" s="32" t="s">
        <v>18</v>
      </c>
      <c r="CJ21007" s="32" t="str">
        <f t="shared" ref="CJ21007:CJ21038" si="2358">IF(INDEX(kb,CH21007,5)&lt;&gt;0,INDEX(kb,CH21007,5),"")</f>
        <v/>
      </c>
      <c r="CK21007" s="32" t="str">
        <f t="shared" ref="CK21007:CK21038" si="2359">IF(INDEX(kb,CH21007,10)&lt;&gt;0,INDEX(kb,CH21007,10),"")</f>
        <v/>
      </c>
      <c r="CL21007" s="32" t="str">
        <f t="shared" ref="CL21007:CL21038" si="2360">IF(INDEX(kb,CH21007,11)&lt;&gt;0,INDEX(kb,CH21007,11),"")</f>
        <v/>
      </c>
      <c r="CM21007" s="32" t="str">
        <f t="shared" ref="CM21007:CM21038" si="2361">IF(INDEX(kb,CH21007,4)&lt;&gt;0,INDEX(kb,CH21007,4),"")</f>
        <v/>
      </c>
      <c r="CN21007" s="32" t="str">
        <f t="shared" ref="CN21007:CN21038" si="2362">IF(INDEX(kb,CH21007,3)&lt;&gt;0,INDEX(kb,CH21007,3),"")</f>
        <v/>
      </c>
    </row>
    <row r="21008" spans="71:110" x14ac:dyDescent="0.3">
      <c r="BS21008" s="32" t="str">
        <f>IF(Kiadasi_kiseroiv!$K$2=BT21008,BV21008,"")</f>
        <v/>
      </c>
      <c r="BT21008" s="34" t="str">
        <f t="shared" si="2345"/>
        <v/>
      </c>
      <c r="BU21008" s="32" t="str">
        <f t="shared" si="2346"/>
        <v/>
      </c>
      <c r="BV21008" s="32" t="str">
        <f t="shared" si="2347"/>
        <v/>
      </c>
      <c r="BW21008" s="32" t="str">
        <f t="shared" si="2348"/>
        <v/>
      </c>
      <c r="BX21008" s="32" t="str">
        <f t="shared" si="2349"/>
        <v/>
      </c>
      <c r="BY21008" s="32" t="str">
        <f t="shared" si="2350"/>
        <v/>
      </c>
      <c r="BZ21008" s="32" t="str">
        <f t="shared" si="2351"/>
        <v/>
      </c>
      <c r="CA21008" s="32" t="str">
        <f t="shared" si="2352"/>
        <v/>
      </c>
      <c r="CB21008" s="33">
        <f>IF(COUNTIF($CD$7:CD21008,CD21008)=1,CD21008,CD21008+COUNTIF($CD$6:CD21007,CD21008))</f>
        <v>62188</v>
      </c>
      <c r="CC21008" s="34">
        <f t="shared" si="2353"/>
        <v>55153</v>
      </c>
      <c r="CD21008" s="32">
        <f t="shared" si="2354"/>
        <v>55153</v>
      </c>
      <c r="CE21008" s="32">
        <f t="shared" si="2355"/>
        <v>0</v>
      </c>
      <c r="CF21008" s="32">
        <f t="shared" si="2356"/>
        <v>0</v>
      </c>
      <c r="CG21008" s="32" t="str">
        <f t="shared" si="2357"/>
        <v/>
      </c>
      <c r="CH21008" s="32">
        <v>3</v>
      </c>
      <c r="CI21008" s="32" t="s">
        <v>18</v>
      </c>
      <c r="CJ21008" s="32" t="str">
        <f t="shared" si="2358"/>
        <v/>
      </c>
      <c r="CK21008" s="32" t="str">
        <f t="shared" si="2359"/>
        <v/>
      </c>
      <c r="CL21008" s="32" t="str">
        <f t="shared" si="2360"/>
        <v/>
      </c>
      <c r="CM21008" s="32" t="str">
        <f t="shared" si="2361"/>
        <v/>
      </c>
      <c r="CN21008" s="32" t="str">
        <f t="shared" si="2362"/>
        <v/>
      </c>
    </row>
    <row r="21009" spans="71:92" x14ac:dyDescent="0.3">
      <c r="BS21009" s="32" t="str">
        <f>IF(Kiadasi_kiseroiv!$K$2=BT21009,BV21009,"")</f>
        <v/>
      </c>
      <c r="BT21009" s="34" t="str">
        <f t="shared" si="2345"/>
        <v/>
      </c>
      <c r="BU21009" s="32" t="str">
        <f t="shared" si="2346"/>
        <v/>
      </c>
      <c r="BV21009" s="32" t="str">
        <f t="shared" si="2347"/>
        <v/>
      </c>
      <c r="BW21009" s="32" t="str">
        <f t="shared" si="2348"/>
        <v/>
      </c>
      <c r="BX21009" s="32" t="str">
        <f t="shared" si="2349"/>
        <v/>
      </c>
      <c r="BY21009" s="32" t="str">
        <f t="shared" si="2350"/>
        <v/>
      </c>
      <c r="BZ21009" s="32" t="str">
        <f t="shared" si="2351"/>
        <v/>
      </c>
      <c r="CA21009" s="32" t="str">
        <f t="shared" si="2352"/>
        <v/>
      </c>
      <c r="CB21009" s="33">
        <f>IF(COUNTIF($CD$7:CD21009,CD21009)=1,CD21009,CD21009+COUNTIF($CD$6:CD21008,CD21009))</f>
        <v>62189</v>
      </c>
      <c r="CC21009" s="34">
        <f t="shared" si="2353"/>
        <v>55153</v>
      </c>
      <c r="CD21009" s="32">
        <f t="shared" si="2354"/>
        <v>55153</v>
      </c>
      <c r="CE21009" s="32">
        <f t="shared" si="2355"/>
        <v>0</v>
      </c>
      <c r="CF21009" s="32">
        <f t="shared" si="2356"/>
        <v>0</v>
      </c>
      <c r="CG21009" s="32" t="str">
        <f t="shared" si="2357"/>
        <v/>
      </c>
      <c r="CH21009" s="32">
        <v>4</v>
      </c>
      <c r="CI21009" s="32" t="s">
        <v>18</v>
      </c>
      <c r="CJ21009" s="32" t="str">
        <f t="shared" si="2358"/>
        <v/>
      </c>
      <c r="CK21009" s="32" t="str">
        <f t="shared" si="2359"/>
        <v/>
      </c>
      <c r="CL21009" s="32" t="str">
        <f t="shared" si="2360"/>
        <v/>
      </c>
      <c r="CM21009" s="32" t="str">
        <f t="shared" si="2361"/>
        <v/>
      </c>
      <c r="CN21009" s="32" t="str">
        <f t="shared" si="2362"/>
        <v/>
      </c>
    </row>
    <row r="21010" spans="71:92" x14ac:dyDescent="0.3">
      <c r="BS21010" s="32" t="str">
        <f>IF(Kiadasi_kiseroiv!$K$2=BT21010,BV21010,"")</f>
        <v/>
      </c>
      <c r="BT21010" s="34" t="str">
        <f t="shared" si="2345"/>
        <v/>
      </c>
      <c r="BU21010" s="32" t="str">
        <f t="shared" si="2346"/>
        <v/>
      </c>
      <c r="BV21010" s="32" t="str">
        <f t="shared" si="2347"/>
        <v/>
      </c>
      <c r="BW21010" s="32" t="str">
        <f t="shared" si="2348"/>
        <v/>
      </c>
      <c r="BX21010" s="32" t="str">
        <f t="shared" si="2349"/>
        <v/>
      </c>
      <c r="BY21010" s="32" t="str">
        <f t="shared" si="2350"/>
        <v/>
      </c>
      <c r="BZ21010" s="32" t="str">
        <f t="shared" si="2351"/>
        <v/>
      </c>
      <c r="CA21010" s="32" t="str">
        <f t="shared" si="2352"/>
        <v/>
      </c>
      <c r="CB21010" s="33">
        <f>IF(COUNTIF($CD$7:CD21010,CD21010)=1,CD21010,CD21010+COUNTIF($CD$6:CD21009,CD21010))</f>
        <v>62190</v>
      </c>
      <c r="CC21010" s="34">
        <f t="shared" si="2353"/>
        <v>55153</v>
      </c>
      <c r="CD21010" s="32">
        <f t="shared" si="2354"/>
        <v>55153</v>
      </c>
      <c r="CE21010" s="32">
        <f t="shared" si="2355"/>
        <v>0</v>
      </c>
      <c r="CF21010" s="32">
        <f t="shared" si="2356"/>
        <v>0</v>
      </c>
      <c r="CG21010" s="32" t="str">
        <f t="shared" si="2357"/>
        <v/>
      </c>
      <c r="CH21010" s="32">
        <v>5</v>
      </c>
      <c r="CI21010" s="32" t="s">
        <v>18</v>
      </c>
      <c r="CJ21010" s="32" t="str">
        <f t="shared" si="2358"/>
        <v/>
      </c>
      <c r="CK21010" s="32" t="str">
        <f t="shared" si="2359"/>
        <v/>
      </c>
      <c r="CL21010" s="32" t="str">
        <f t="shared" si="2360"/>
        <v/>
      </c>
      <c r="CM21010" s="32" t="str">
        <f t="shared" si="2361"/>
        <v/>
      </c>
      <c r="CN21010" s="32" t="str">
        <f t="shared" si="2362"/>
        <v/>
      </c>
    </row>
    <row r="21011" spans="71:92" x14ac:dyDescent="0.3">
      <c r="BS21011" s="32" t="str">
        <f>IF(Kiadasi_kiseroiv!$K$2=BT21011,BV21011,"")</f>
        <v/>
      </c>
      <c r="BT21011" s="34" t="str">
        <f t="shared" si="2345"/>
        <v/>
      </c>
      <c r="BU21011" s="32" t="str">
        <f t="shared" si="2346"/>
        <v/>
      </c>
      <c r="BV21011" s="32" t="str">
        <f t="shared" si="2347"/>
        <v/>
      </c>
      <c r="BW21011" s="32" t="str">
        <f t="shared" si="2348"/>
        <v/>
      </c>
      <c r="BX21011" s="32" t="str">
        <f t="shared" si="2349"/>
        <v/>
      </c>
      <c r="BY21011" s="32" t="str">
        <f t="shared" si="2350"/>
        <v/>
      </c>
      <c r="BZ21011" s="32" t="str">
        <f t="shared" si="2351"/>
        <v/>
      </c>
      <c r="CA21011" s="32" t="str">
        <f t="shared" si="2352"/>
        <v/>
      </c>
      <c r="CB21011" s="33">
        <f>IF(COUNTIF($CD$7:CD21011,CD21011)=1,CD21011,CD21011+COUNTIF($CD$6:CD21010,CD21011))</f>
        <v>62191</v>
      </c>
      <c r="CC21011" s="34">
        <f t="shared" si="2353"/>
        <v>55153</v>
      </c>
      <c r="CD21011" s="32">
        <f t="shared" si="2354"/>
        <v>55153</v>
      </c>
      <c r="CE21011" s="32">
        <f t="shared" si="2355"/>
        <v>0</v>
      </c>
      <c r="CF21011" s="32">
        <f t="shared" si="2356"/>
        <v>0</v>
      </c>
      <c r="CG21011" s="32" t="str">
        <f t="shared" si="2357"/>
        <v/>
      </c>
      <c r="CH21011" s="32">
        <v>6</v>
      </c>
      <c r="CI21011" s="32" t="s">
        <v>18</v>
      </c>
      <c r="CJ21011" s="32" t="str">
        <f t="shared" si="2358"/>
        <v/>
      </c>
      <c r="CK21011" s="32" t="str">
        <f t="shared" si="2359"/>
        <v/>
      </c>
      <c r="CL21011" s="32" t="str">
        <f t="shared" si="2360"/>
        <v/>
      </c>
      <c r="CM21011" s="32" t="str">
        <f t="shared" si="2361"/>
        <v/>
      </c>
      <c r="CN21011" s="32" t="str">
        <f t="shared" si="2362"/>
        <v/>
      </c>
    </row>
    <row r="21012" spans="71:92" x14ac:dyDescent="0.3">
      <c r="BS21012" s="32" t="str">
        <f>IF(Kiadasi_kiseroiv!$K$2=BT21012,BV21012,"")</f>
        <v/>
      </c>
      <c r="BT21012" s="34" t="str">
        <f t="shared" si="2345"/>
        <v/>
      </c>
      <c r="BU21012" s="32" t="str">
        <f t="shared" si="2346"/>
        <v/>
      </c>
      <c r="BV21012" s="32" t="str">
        <f t="shared" si="2347"/>
        <v/>
      </c>
      <c r="BW21012" s="32" t="str">
        <f t="shared" si="2348"/>
        <v/>
      </c>
      <c r="BX21012" s="32" t="str">
        <f t="shared" si="2349"/>
        <v/>
      </c>
      <c r="BY21012" s="32" t="str">
        <f t="shared" si="2350"/>
        <v/>
      </c>
      <c r="BZ21012" s="32" t="str">
        <f t="shared" si="2351"/>
        <v/>
      </c>
      <c r="CA21012" s="32" t="str">
        <f t="shared" si="2352"/>
        <v/>
      </c>
      <c r="CB21012" s="33">
        <f>IF(COUNTIF($CD$7:CD21012,CD21012)=1,CD21012,CD21012+COUNTIF($CD$6:CD21011,CD21012))</f>
        <v>62192</v>
      </c>
      <c r="CC21012" s="34">
        <f t="shared" si="2353"/>
        <v>55153</v>
      </c>
      <c r="CD21012" s="32">
        <f t="shared" si="2354"/>
        <v>55153</v>
      </c>
      <c r="CE21012" s="32">
        <f t="shared" si="2355"/>
        <v>0</v>
      </c>
      <c r="CF21012" s="32">
        <f t="shared" si="2356"/>
        <v>0</v>
      </c>
      <c r="CG21012" s="32" t="str">
        <f t="shared" si="2357"/>
        <v/>
      </c>
      <c r="CH21012" s="32">
        <v>7</v>
      </c>
      <c r="CI21012" s="32" t="s">
        <v>18</v>
      </c>
      <c r="CJ21012" s="32" t="str">
        <f t="shared" si="2358"/>
        <v/>
      </c>
      <c r="CK21012" s="32" t="str">
        <f t="shared" si="2359"/>
        <v/>
      </c>
      <c r="CL21012" s="32" t="str">
        <f t="shared" si="2360"/>
        <v/>
      </c>
      <c r="CM21012" s="32" t="str">
        <f t="shared" si="2361"/>
        <v/>
      </c>
      <c r="CN21012" s="32" t="str">
        <f t="shared" si="2362"/>
        <v/>
      </c>
    </row>
    <row r="21013" spans="71:92" x14ac:dyDescent="0.3">
      <c r="BS21013" s="32" t="str">
        <f>IF(Kiadasi_kiseroiv!$K$2=BT21013,BV21013,"")</f>
        <v/>
      </c>
      <c r="BT21013" s="34" t="str">
        <f t="shared" si="2345"/>
        <v/>
      </c>
      <c r="BU21013" s="32" t="str">
        <f t="shared" si="2346"/>
        <v/>
      </c>
      <c r="BV21013" s="32" t="str">
        <f t="shared" si="2347"/>
        <v/>
      </c>
      <c r="BW21013" s="32" t="str">
        <f t="shared" si="2348"/>
        <v/>
      </c>
      <c r="BX21013" s="32" t="str">
        <f t="shared" si="2349"/>
        <v/>
      </c>
      <c r="BY21013" s="32" t="str">
        <f t="shared" si="2350"/>
        <v/>
      </c>
      <c r="BZ21013" s="32" t="str">
        <f t="shared" si="2351"/>
        <v/>
      </c>
      <c r="CA21013" s="32" t="str">
        <f t="shared" si="2352"/>
        <v/>
      </c>
      <c r="CB21013" s="33">
        <f>IF(COUNTIF($CD$7:CD21013,CD21013)=1,CD21013,CD21013+COUNTIF($CD$6:CD21012,CD21013))</f>
        <v>62193</v>
      </c>
      <c r="CC21013" s="34">
        <f t="shared" si="2353"/>
        <v>55153</v>
      </c>
      <c r="CD21013" s="32">
        <f t="shared" si="2354"/>
        <v>55153</v>
      </c>
      <c r="CE21013" s="32">
        <f t="shared" si="2355"/>
        <v>0</v>
      </c>
      <c r="CF21013" s="32">
        <f t="shared" si="2356"/>
        <v>0</v>
      </c>
      <c r="CG21013" s="32" t="str">
        <f t="shared" si="2357"/>
        <v/>
      </c>
      <c r="CH21013" s="32">
        <v>8</v>
      </c>
      <c r="CI21013" s="32" t="s">
        <v>18</v>
      </c>
      <c r="CJ21013" s="32" t="str">
        <f t="shared" si="2358"/>
        <v/>
      </c>
      <c r="CK21013" s="32" t="str">
        <f t="shared" si="2359"/>
        <v/>
      </c>
      <c r="CL21013" s="32" t="str">
        <f t="shared" si="2360"/>
        <v/>
      </c>
      <c r="CM21013" s="32" t="str">
        <f t="shared" si="2361"/>
        <v/>
      </c>
      <c r="CN21013" s="32" t="str">
        <f t="shared" si="2362"/>
        <v/>
      </c>
    </row>
    <row r="21014" spans="71:92" x14ac:dyDescent="0.3">
      <c r="BS21014" s="32" t="str">
        <f>IF(Kiadasi_kiseroiv!$K$2=BT21014,BV21014,"")</f>
        <v/>
      </c>
      <c r="BT21014" s="34" t="str">
        <f t="shared" si="2345"/>
        <v/>
      </c>
      <c r="BU21014" s="32" t="str">
        <f t="shared" si="2346"/>
        <v/>
      </c>
      <c r="BV21014" s="32" t="str">
        <f t="shared" si="2347"/>
        <v/>
      </c>
      <c r="BW21014" s="32" t="str">
        <f t="shared" si="2348"/>
        <v/>
      </c>
      <c r="BX21014" s="32" t="str">
        <f t="shared" si="2349"/>
        <v/>
      </c>
      <c r="BY21014" s="32" t="str">
        <f t="shared" si="2350"/>
        <v/>
      </c>
      <c r="BZ21014" s="32" t="str">
        <f t="shared" si="2351"/>
        <v/>
      </c>
      <c r="CA21014" s="32" t="str">
        <f t="shared" si="2352"/>
        <v/>
      </c>
      <c r="CB21014" s="33">
        <f>IF(COUNTIF($CD$7:CD21014,CD21014)=1,CD21014,CD21014+COUNTIF($CD$6:CD21013,CD21014))</f>
        <v>62194</v>
      </c>
      <c r="CC21014" s="34">
        <f t="shared" si="2353"/>
        <v>55153</v>
      </c>
      <c r="CD21014" s="32">
        <f t="shared" si="2354"/>
        <v>55153</v>
      </c>
      <c r="CE21014" s="32">
        <f t="shared" si="2355"/>
        <v>0</v>
      </c>
      <c r="CF21014" s="32">
        <f t="shared" si="2356"/>
        <v>0</v>
      </c>
      <c r="CG21014" s="32" t="str">
        <f t="shared" si="2357"/>
        <v/>
      </c>
      <c r="CH21014" s="32">
        <v>9</v>
      </c>
      <c r="CI21014" s="32" t="s">
        <v>18</v>
      </c>
      <c r="CJ21014" s="32" t="str">
        <f t="shared" si="2358"/>
        <v/>
      </c>
      <c r="CK21014" s="32" t="str">
        <f t="shared" si="2359"/>
        <v/>
      </c>
      <c r="CL21014" s="32" t="str">
        <f t="shared" si="2360"/>
        <v/>
      </c>
      <c r="CM21014" s="32" t="str">
        <f t="shared" si="2361"/>
        <v/>
      </c>
      <c r="CN21014" s="32" t="str">
        <f t="shared" si="2362"/>
        <v/>
      </c>
    </row>
    <row r="21015" spans="71:92" x14ac:dyDescent="0.3">
      <c r="BS21015" s="32" t="str">
        <f>IF(Kiadasi_kiseroiv!$K$2=BT21015,BV21015,"")</f>
        <v/>
      </c>
      <c r="BT21015" s="34" t="str">
        <f t="shared" si="2345"/>
        <v/>
      </c>
      <c r="BU21015" s="32" t="str">
        <f t="shared" si="2346"/>
        <v/>
      </c>
      <c r="BV21015" s="32" t="str">
        <f t="shared" si="2347"/>
        <v/>
      </c>
      <c r="BW21015" s="32" t="str">
        <f t="shared" si="2348"/>
        <v/>
      </c>
      <c r="BX21015" s="32" t="str">
        <f t="shared" si="2349"/>
        <v/>
      </c>
      <c r="BY21015" s="32" t="str">
        <f t="shared" si="2350"/>
        <v/>
      </c>
      <c r="BZ21015" s="32" t="str">
        <f t="shared" si="2351"/>
        <v/>
      </c>
      <c r="CA21015" s="32" t="str">
        <f t="shared" si="2352"/>
        <v/>
      </c>
      <c r="CB21015" s="33">
        <f>IF(COUNTIF($CD$7:CD21015,CD21015)=1,CD21015,CD21015+COUNTIF($CD$6:CD21014,CD21015))</f>
        <v>62195</v>
      </c>
      <c r="CC21015" s="34">
        <f t="shared" si="2353"/>
        <v>55153</v>
      </c>
      <c r="CD21015" s="32">
        <f t="shared" si="2354"/>
        <v>55153</v>
      </c>
      <c r="CE21015" s="32">
        <f t="shared" si="2355"/>
        <v>0</v>
      </c>
      <c r="CF21015" s="32">
        <f t="shared" si="2356"/>
        <v>0</v>
      </c>
      <c r="CG21015" s="32" t="str">
        <f t="shared" si="2357"/>
        <v/>
      </c>
      <c r="CH21015" s="32">
        <v>10</v>
      </c>
      <c r="CI21015" s="32" t="s">
        <v>18</v>
      </c>
      <c r="CJ21015" s="32" t="str">
        <f t="shared" si="2358"/>
        <v/>
      </c>
      <c r="CK21015" s="32" t="str">
        <f t="shared" si="2359"/>
        <v/>
      </c>
      <c r="CL21015" s="32" t="str">
        <f t="shared" si="2360"/>
        <v/>
      </c>
      <c r="CM21015" s="32" t="str">
        <f t="shared" si="2361"/>
        <v/>
      </c>
      <c r="CN21015" s="32" t="str">
        <f t="shared" si="2362"/>
        <v/>
      </c>
    </row>
    <row r="21016" spans="71:92" x14ac:dyDescent="0.3">
      <c r="BS21016" s="32" t="str">
        <f>IF(Kiadasi_kiseroiv!$K$2=BT21016,BV21016,"")</f>
        <v/>
      </c>
      <c r="BT21016" s="34" t="str">
        <f t="shared" si="2345"/>
        <v/>
      </c>
      <c r="BU21016" s="32" t="str">
        <f t="shared" si="2346"/>
        <v/>
      </c>
      <c r="BV21016" s="32" t="str">
        <f t="shared" si="2347"/>
        <v/>
      </c>
      <c r="BW21016" s="32" t="str">
        <f t="shared" si="2348"/>
        <v/>
      </c>
      <c r="BX21016" s="32" t="str">
        <f t="shared" si="2349"/>
        <v/>
      </c>
      <c r="BY21016" s="32" t="str">
        <f t="shared" si="2350"/>
        <v/>
      </c>
      <c r="BZ21016" s="32" t="str">
        <f t="shared" si="2351"/>
        <v/>
      </c>
      <c r="CA21016" s="32" t="str">
        <f t="shared" si="2352"/>
        <v/>
      </c>
      <c r="CB21016" s="33">
        <f>IF(COUNTIF($CD$7:CD21016,CD21016)=1,CD21016,CD21016+COUNTIF($CD$6:CD21015,CD21016))</f>
        <v>62196</v>
      </c>
      <c r="CC21016" s="34">
        <f t="shared" si="2353"/>
        <v>55153</v>
      </c>
      <c r="CD21016" s="32">
        <f t="shared" si="2354"/>
        <v>55153</v>
      </c>
      <c r="CE21016" s="32">
        <f t="shared" si="2355"/>
        <v>0</v>
      </c>
      <c r="CF21016" s="32">
        <f t="shared" si="2356"/>
        <v>0</v>
      </c>
      <c r="CG21016" s="32" t="str">
        <f t="shared" si="2357"/>
        <v/>
      </c>
      <c r="CH21016" s="32">
        <v>11</v>
      </c>
      <c r="CI21016" s="32" t="s">
        <v>18</v>
      </c>
      <c r="CJ21016" s="32" t="str">
        <f t="shared" si="2358"/>
        <v/>
      </c>
      <c r="CK21016" s="32" t="str">
        <f t="shared" si="2359"/>
        <v/>
      </c>
      <c r="CL21016" s="32" t="str">
        <f t="shared" si="2360"/>
        <v/>
      </c>
      <c r="CM21016" s="32" t="str">
        <f t="shared" si="2361"/>
        <v/>
      </c>
      <c r="CN21016" s="32" t="str">
        <f t="shared" si="2362"/>
        <v/>
      </c>
    </row>
    <row r="21017" spans="71:92" x14ac:dyDescent="0.3">
      <c r="BS21017" s="32" t="str">
        <f>IF(Kiadasi_kiseroiv!$K$2=BT21017,BV21017,"")</f>
        <v/>
      </c>
      <c r="BT21017" s="34" t="str">
        <f t="shared" si="2345"/>
        <v/>
      </c>
      <c r="BU21017" s="32" t="str">
        <f t="shared" si="2346"/>
        <v/>
      </c>
      <c r="BV21017" s="32" t="str">
        <f t="shared" si="2347"/>
        <v/>
      </c>
      <c r="BW21017" s="32" t="str">
        <f t="shared" si="2348"/>
        <v/>
      </c>
      <c r="BX21017" s="32" t="str">
        <f t="shared" si="2349"/>
        <v/>
      </c>
      <c r="BY21017" s="32" t="str">
        <f t="shared" si="2350"/>
        <v/>
      </c>
      <c r="BZ21017" s="32" t="str">
        <f t="shared" si="2351"/>
        <v/>
      </c>
      <c r="CA21017" s="32" t="str">
        <f t="shared" si="2352"/>
        <v/>
      </c>
      <c r="CB21017" s="33">
        <f>IF(COUNTIF($CD$7:CD21017,CD21017)=1,CD21017,CD21017+COUNTIF($CD$6:CD21016,CD21017))</f>
        <v>62197</v>
      </c>
      <c r="CC21017" s="34">
        <f t="shared" si="2353"/>
        <v>55153</v>
      </c>
      <c r="CD21017" s="32">
        <f t="shared" si="2354"/>
        <v>55153</v>
      </c>
      <c r="CE21017" s="32">
        <f t="shared" si="2355"/>
        <v>0</v>
      </c>
      <c r="CF21017" s="32">
        <f t="shared" si="2356"/>
        <v>0</v>
      </c>
      <c r="CG21017" s="32" t="str">
        <f t="shared" si="2357"/>
        <v/>
      </c>
      <c r="CH21017" s="32">
        <v>12</v>
      </c>
      <c r="CI21017" s="32" t="s">
        <v>18</v>
      </c>
      <c r="CJ21017" s="32" t="str">
        <f t="shared" si="2358"/>
        <v/>
      </c>
      <c r="CK21017" s="32" t="str">
        <f t="shared" si="2359"/>
        <v/>
      </c>
      <c r="CL21017" s="32" t="str">
        <f t="shared" si="2360"/>
        <v/>
      </c>
      <c r="CM21017" s="32" t="str">
        <f t="shared" si="2361"/>
        <v/>
      </c>
      <c r="CN21017" s="32" t="str">
        <f t="shared" si="2362"/>
        <v/>
      </c>
    </row>
    <row r="21018" spans="71:92" x14ac:dyDescent="0.3">
      <c r="BS21018" s="32" t="str">
        <f>IF(Kiadasi_kiseroiv!$K$2=BT21018,BV21018,"")</f>
        <v/>
      </c>
      <c r="BT21018" s="34" t="str">
        <f t="shared" si="2345"/>
        <v/>
      </c>
      <c r="BU21018" s="32" t="str">
        <f t="shared" si="2346"/>
        <v/>
      </c>
      <c r="BV21018" s="32" t="str">
        <f t="shared" si="2347"/>
        <v/>
      </c>
      <c r="BW21018" s="32" t="str">
        <f t="shared" si="2348"/>
        <v/>
      </c>
      <c r="BX21018" s="32" t="str">
        <f t="shared" si="2349"/>
        <v/>
      </c>
      <c r="BY21018" s="32" t="str">
        <f t="shared" si="2350"/>
        <v/>
      </c>
      <c r="BZ21018" s="32" t="str">
        <f t="shared" si="2351"/>
        <v/>
      </c>
      <c r="CA21018" s="32" t="str">
        <f t="shared" si="2352"/>
        <v/>
      </c>
      <c r="CB21018" s="33">
        <f>IF(COUNTIF($CD$7:CD21018,CD21018)=1,CD21018,CD21018+COUNTIF($CD$6:CD21017,CD21018))</f>
        <v>62198</v>
      </c>
      <c r="CC21018" s="34">
        <f t="shared" si="2353"/>
        <v>55153</v>
      </c>
      <c r="CD21018" s="32">
        <f t="shared" si="2354"/>
        <v>55153</v>
      </c>
      <c r="CE21018" s="32">
        <f t="shared" si="2355"/>
        <v>0</v>
      </c>
      <c r="CF21018" s="32">
        <f t="shared" si="2356"/>
        <v>0</v>
      </c>
      <c r="CG21018" s="32" t="str">
        <f t="shared" si="2357"/>
        <v/>
      </c>
      <c r="CH21018" s="32">
        <v>13</v>
      </c>
      <c r="CI21018" s="32" t="s">
        <v>18</v>
      </c>
      <c r="CJ21018" s="32" t="str">
        <f t="shared" si="2358"/>
        <v/>
      </c>
      <c r="CK21018" s="32" t="str">
        <f t="shared" si="2359"/>
        <v/>
      </c>
      <c r="CL21018" s="32" t="str">
        <f t="shared" si="2360"/>
        <v/>
      </c>
      <c r="CM21018" s="32" t="str">
        <f t="shared" si="2361"/>
        <v/>
      </c>
      <c r="CN21018" s="32" t="str">
        <f t="shared" si="2362"/>
        <v/>
      </c>
    </row>
    <row r="21019" spans="71:92" x14ac:dyDescent="0.3">
      <c r="BS21019" s="32" t="str">
        <f>IF(Kiadasi_kiseroiv!$K$2=BT21019,BV21019,"")</f>
        <v/>
      </c>
      <c r="BT21019" s="34" t="str">
        <f t="shared" si="2345"/>
        <v/>
      </c>
      <c r="BU21019" s="32" t="str">
        <f t="shared" si="2346"/>
        <v/>
      </c>
      <c r="BV21019" s="32" t="str">
        <f t="shared" si="2347"/>
        <v/>
      </c>
      <c r="BW21019" s="32" t="str">
        <f t="shared" si="2348"/>
        <v/>
      </c>
      <c r="BX21019" s="32" t="str">
        <f t="shared" si="2349"/>
        <v/>
      </c>
      <c r="BY21019" s="32" t="str">
        <f t="shared" si="2350"/>
        <v/>
      </c>
      <c r="BZ21019" s="32" t="str">
        <f t="shared" si="2351"/>
        <v/>
      </c>
      <c r="CA21019" s="32" t="str">
        <f t="shared" si="2352"/>
        <v/>
      </c>
      <c r="CB21019" s="33">
        <f>IF(COUNTIF($CD$7:CD21019,CD21019)=1,CD21019,CD21019+COUNTIF($CD$6:CD21018,CD21019))</f>
        <v>62199</v>
      </c>
      <c r="CC21019" s="34">
        <f t="shared" si="2353"/>
        <v>55153</v>
      </c>
      <c r="CD21019" s="32">
        <f t="shared" si="2354"/>
        <v>55153</v>
      </c>
      <c r="CE21019" s="32">
        <f t="shared" si="2355"/>
        <v>0</v>
      </c>
      <c r="CF21019" s="32">
        <f t="shared" si="2356"/>
        <v>0</v>
      </c>
      <c r="CG21019" s="32" t="str">
        <f t="shared" si="2357"/>
        <v/>
      </c>
      <c r="CH21019" s="32">
        <v>14</v>
      </c>
      <c r="CI21019" s="32" t="s">
        <v>18</v>
      </c>
      <c r="CJ21019" s="32" t="str">
        <f t="shared" si="2358"/>
        <v/>
      </c>
      <c r="CK21019" s="32" t="str">
        <f t="shared" si="2359"/>
        <v/>
      </c>
      <c r="CL21019" s="32" t="str">
        <f t="shared" si="2360"/>
        <v/>
      </c>
      <c r="CM21019" s="32" t="str">
        <f t="shared" si="2361"/>
        <v/>
      </c>
      <c r="CN21019" s="32" t="str">
        <f t="shared" si="2362"/>
        <v/>
      </c>
    </row>
    <row r="21020" spans="71:92" x14ac:dyDescent="0.3">
      <c r="BS21020" s="32" t="str">
        <f>IF(Kiadasi_kiseroiv!$K$2=BT21020,BV21020,"")</f>
        <v/>
      </c>
      <c r="BT21020" s="34" t="str">
        <f t="shared" si="2345"/>
        <v/>
      </c>
      <c r="BU21020" s="32" t="str">
        <f t="shared" si="2346"/>
        <v/>
      </c>
      <c r="BV21020" s="32" t="str">
        <f t="shared" si="2347"/>
        <v/>
      </c>
      <c r="BW21020" s="32" t="str">
        <f t="shared" si="2348"/>
        <v/>
      </c>
      <c r="BX21020" s="32" t="str">
        <f t="shared" si="2349"/>
        <v/>
      </c>
      <c r="BY21020" s="32" t="str">
        <f t="shared" si="2350"/>
        <v/>
      </c>
      <c r="BZ21020" s="32" t="str">
        <f t="shared" si="2351"/>
        <v/>
      </c>
      <c r="CA21020" s="32" t="str">
        <f t="shared" si="2352"/>
        <v/>
      </c>
      <c r="CB21020" s="33">
        <f>IF(COUNTIF($CD$7:CD21020,CD21020)=1,CD21020,CD21020+COUNTIF($CD$6:CD21019,CD21020))</f>
        <v>62200</v>
      </c>
      <c r="CC21020" s="34">
        <f t="shared" si="2353"/>
        <v>55153</v>
      </c>
      <c r="CD21020" s="32">
        <f t="shared" si="2354"/>
        <v>55153</v>
      </c>
      <c r="CE21020" s="32">
        <f t="shared" si="2355"/>
        <v>0</v>
      </c>
      <c r="CF21020" s="32">
        <f t="shared" si="2356"/>
        <v>0</v>
      </c>
      <c r="CG21020" s="32" t="str">
        <f t="shared" si="2357"/>
        <v/>
      </c>
      <c r="CH21020" s="32">
        <v>15</v>
      </c>
      <c r="CI21020" s="32" t="s">
        <v>18</v>
      </c>
      <c r="CJ21020" s="32" t="str">
        <f t="shared" si="2358"/>
        <v/>
      </c>
      <c r="CK21020" s="32" t="str">
        <f t="shared" si="2359"/>
        <v/>
      </c>
      <c r="CL21020" s="32" t="str">
        <f t="shared" si="2360"/>
        <v/>
      </c>
      <c r="CM21020" s="32" t="str">
        <f t="shared" si="2361"/>
        <v/>
      </c>
      <c r="CN21020" s="32" t="str">
        <f t="shared" si="2362"/>
        <v/>
      </c>
    </row>
    <row r="21021" spans="71:92" x14ac:dyDescent="0.3">
      <c r="BS21021" s="32" t="str">
        <f>IF(Kiadasi_kiseroiv!$K$2=BT21021,BV21021,"")</f>
        <v/>
      </c>
      <c r="BT21021" s="34" t="str">
        <f t="shared" si="2345"/>
        <v/>
      </c>
      <c r="BU21021" s="32" t="str">
        <f t="shared" si="2346"/>
        <v/>
      </c>
      <c r="BV21021" s="32" t="str">
        <f t="shared" si="2347"/>
        <v/>
      </c>
      <c r="BW21021" s="32" t="str">
        <f t="shared" si="2348"/>
        <v/>
      </c>
      <c r="BX21021" s="32" t="str">
        <f t="shared" si="2349"/>
        <v/>
      </c>
      <c r="BY21021" s="32" t="str">
        <f t="shared" si="2350"/>
        <v/>
      </c>
      <c r="BZ21021" s="32" t="str">
        <f t="shared" si="2351"/>
        <v/>
      </c>
      <c r="CA21021" s="32" t="str">
        <f t="shared" si="2352"/>
        <v/>
      </c>
      <c r="CB21021" s="33">
        <f>IF(COUNTIF($CD$7:CD21021,CD21021)=1,CD21021,CD21021+COUNTIF($CD$6:CD21020,CD21021))</f>
        <v>62201</v>
      </c>
      <c r="CC21021" s="34">
        <f t="shared" si="2353"/>
        <v>55153</v>
      </c>
      <c r="CD21021" s="32">
        <f t="shared" si="2354"/>
        <v>55153</v>
      </c>
      <c r="CE21021" s="32">
        <f t="shared" si="2355"/>
        <v>0</v>
      </c>
      <c r="CF21021" s="32">
        <f t="shared" si="2356"/>
        <v>0</v>
      </c>
      <c r="CG21021" s="32" t="str">
        <f t="shared" si="2357"/>
        <v/>
      </c>
      <c r="CH21021" s="32">
        <v>16</v>
      </c>
      <c r="CI21021" s="32" t="s">
        <v>18</v>
      </c>
      <c r="CJ21021" s="32" t="str">
        <f t="shared" si="2358"/>
        <v/>
      </c>
      <c r="CK21021" s="32" t="str">
        <f t="shared" si="2359"/>
        <v/>
      </c>
      <c r="CL21021" s="32" t="str">
        <f t="shared" si="2360"/>
        <v/>
      </c>
      <c r="CM21021" s="32" t="str">
        <f t="shared" si="2361"/>
        <v/>
      </c>
      <c r="CN21021" s="32" t="str">
        <f t="shared" si="2362"/>
        <v/>
      </c>
    </row>
    <row r="21022" spans="71:92" x14ac:dyDescent="0.3">
      <c r="BS21022" s="32" t="str">
        <f>IF(Kiadasi_kiseroiv!$K$2=BT21022,BV21022,"")</f>
        <v/>
      </c>
      <c r="BT21022" s="34" t="str">
        <f t="shared" si="2345"/>
        <v/>
      </c>
      <c r="BU21022" s="32" t="str">
        <f t="shared" si="2346"/>
        <v/>
      </c>
      <c r="BV21022" s="32" t="str">
        <f t="shared" si="2347"/>
        <v/>
      </c>
      <c r="BW21022" s="32" t="str">
        <f t="shared" si="2348"/>
        <v/>
      </c>
      <c r="BX21022" s="32" t="str">
        <f t="shared" si="2349"/>
        <v/>
      </c>
      <c r="BY21022" s="32" t="str">
        <f t="shared" si="2350"/>
        <v/>
      </c>
      <c r="BZ21022" s="32" t="str">
        <f t="shared" si="2351"/>
        <v/>
      </c>
      <c r="CA21022" s="32" t="str">
        <f t="shared" si="2352"/>
        <v/>
      </c>
      <c r="CB21022" s="33">
        <f>IF(COUNTIF($CD$7:CD21022,CD21022)=1,CD21022,CD21022+COUNTIF($CD$6:CD21021,CD21022))</f>
        <v>62202</v>
      </c>
      <c r="CC21022" s="34">
        <f t="shared" si="2353"/>
        <v>55153</v>
      </c>
      <c r="CD21022" s="32">
        <f t="shared" si="2354"/>
        <v>55153</v>
      </c>
      <c r="CE21022" s="32">
        <f t="shared" si="2355"/>
        <v>0</v>
      </c>
      <c r="CF21022" s="32">
        <f t="shared" si="2356"/>
        <v>0</v>
      </c>
      <c r="CG21022" s="32" t="str">
        <f t="shared" si="2357"/>
        <v/>
      </c>
      <c r="CH21022" s="32">
        <v>17</v>
      </c>
      <c r="CI21022" s="32" t="s">
        <v>18</v>
      </c>
      <c r="CJ21022" s="32" t="str">
        <f t="shared" si="2358"/>
        <v/>
      </c>
      <c r="CK21022" s="32" t="str">
        <f t="shared" si="2359"/>
        <v/>
      </c>
      <c r="CL21022" s="32" t="str">
        <f t="shared" si="2360"/>
        <v/>
      </c>
      <c r="CM21022" s="32" t="str">
        <f t="shared" si="2361"/>
        <v/>
      </c>
      <c r="CN21022" s="32" t="str">
        <f t="shared" si="2362"/>
        <v/>
      </c>
    </row>
    <row r="21023" spans="71:92" x14ac:dyDescent="0.3">
      <c r="BS21023" s="32" t="str">
        <f>IF(Kiadasi_kiseroiv!$K$2=BT21023,BV21023,"")</f>
        <v/>
      </c>
      <c r="BT21023" s="34" t="str">
        <f t="shared" si="2345"/>
        <v/>
      </c>
      <c r="BU21023" s="32" t="str">
        <f t="shared" si="2346"/>
        <v/>
      </c>
      <c r="BV21023" s="32" t="str">
        <f t="shared" si="2347"/>
        <v/>
      </c>
      <c r="BW21023" s="32" t="str">
        <f t="shared" si="2348"/>
        <v/>
      </c>
      <c r="BX21023" s="32" t="str">
        <f t="shared" si="2349"/>
        <v/>
      </c>
      <c r="BY21023" s="32" t="str">
        <f t="shared" si="2350"/>
        <v/>
      </c>
      <c r="BZ21023" s="32" t="str">
        <f t="shared" si="2351"/>
        <v/>
      </c>
      <c r="CA21023" s="32" t="str">
        <f t="shared" si="2352"/>
        <v/>
      </c>
      <c r="CB21023" s="33">
        <f>IF(COUNTIF($CD$7:CD21023,CD21023)=1,CD21023,CD21023+COUNTIF($CD$6:CD21022,CD21023))</f>
        <v>62203</v>
      </c>
      <c r="CC21023" s="34">
        <f t="shared" si="2353"/>
        <v>55153</v>
      </c>
      <c r="CD21023" s="32">
        <f t="shared" si="2354"/>
        <v>55153</v>
      </c>
      <c r="CE21023" s="32">
        <f t="shared" si="2355"/>
        <v>0</v>
      </c>
      <c r="CF21023" s="32">
        <f t="shared" si="2356"/>
        <v>0</v>
      </c>
      <c r="CG21023" s="32" t="str">
        <f t="shared" si="2357"/>
        <v/>
      </c>
      <c r="CH21023" s="32">
        <v>18</v>
      </c>
      <c r="CI21023" s="32" t="s">
        <v>18</v>
      </c>
      <c r="CJ21023" s="32" t="str">
        <f t="shared" si="2358"/>
        <v/>
      </c>
      <c r="CK21023" s="32" t="str">
        <f t="shared" si="2359"/>
        <v/>
      </c>
      <c r="CL21023" s="32" t="str">
        <f t="shared" si="2360"/>
        <v/>
      </c>
      <c r="CM21023" s="32" t="str">
        <f t="shared" si="2361"/>
        <v/>
      </c>
      <c r="CN21023" s="32" t="str">
        <f t="shared" si="2362"/>
        <v/>
      </c>
    </row>
    <row r="21024" spans="71:92" x14ac:dyDescent="0.3">
      <c r="BS21024" s="32" t="str">
        <f>IF(Kiadasi_kiseroiv!$K$2=BT21024,BV21024,"")</f>
        <v/>
      </c>
      <c r="BT21024" s="34" t="str">
        <f t="shared" si="2345"/>
        <v/>
      </c>
      <c r="BU21024" s="32" t="str">
        <f t="shared" si="2346"/>
        <v/>
      </c>
      <c r="BV21024" s="32" t="str">
        <f t="shared" si="2347"/>
        <v/>
      </c>
      <c r="BW21024" s="32" t="str">
        <f t="shared" si="2348"/>
        <v/>
      </c>
      <c r="BX21024" s="32" t="str">
        <f t="shared" si="2349"/>
        <v/>
      </c>
      <c r="BY21024" s="32" t="str">
        <f t="shared" si="2350"/>
        <v/>
      </c>
      <c r="BZ21024" s="32" t="str">
        <f t="shared" si="2351"/>
        <v/>
      </c>
      <c r="CA21024" s="32" t="str">
        <f t="shared" si="2352"/>
        <v/>
      </c>
      <c r="CB21024" s="33">
        <f>IF(COUNTIF($CD$7:CD21024,CD21024)=1,CD21024,CD21024+COUNTIF($CD$6:CD21023,CD21024))</f>
        <v>62204</v>
      </c>
      <c r="CC21024" s="34">
        <f t="shared" si="2353"/>
        <v>55153</v>
      </c>
      <c r="CD21024" s="32">
        <f t="shared" si="2354"/>
        <v>55153</v>
      </c>
      <c r="CE21024" s="32">
        <f t="shared" si="2355"/>
        <v>0</v>
      </c>
      <c r="CF21024" s="32">
        <f t="shared" si="2356"/>
        <v>0</v>
      </c>
      <c r="CG21024" s="32" t="str">
        <f t="shared" si="2357"/>
        <v/>
      </c>
      <c r="CH21024" s="32">
        <v>19</v>
      </c>
      <c r="CI21024" s="32" t="s">
        <v>18</v>
      </c>
      <c r="CJ21024" s="32" t="str">
        <f t="shared" si="2358"/>
        <v/>
      </c>
      <c r="CK21024" s="32" t="str">
        <f t="shared" si="2359"/>
        <v/>
      </c>
      <c r="CL21024" s="32" t="str">
        <f t="shared" si="2360"/>
        <v/>
      </c>
      <c r="CM21024" s="32" t="str">
        <f t="shared" si="2361"/>
        <v/>
      </c>
      <c r="CN21024" s="32" t="str">
        <f t="shared" si="2362"/>
        <v/>
      </c>
    </row>
    <row r="21025" spans="71:92" x14ac:dyDescent="0.3">
      <c r="BS21025" s="32" t="str">
        <f>IF(Kiadasi_kiseroiv!$K$2=BT21025,BV21025,"")</f>
        <v/>
      </c>
      <c r="BT21025" s="34" t="str">
        <f t="shared" si="2345"/>
        <v/>
      </c>
      <c r="BU21025" s="32" t="str">
        <f t="shared" si="2346"/>
        <v/>
      </c>
      <c r="BV21025" s="32" t="str">
        <f t="shared" si="2347"/>
        <v/>
      </c>
      <c r="BW21025" s="32" t="str">
        <f t="shared" si="2348"/>
        <v/>
      </c>
      <c r="BX21025" s="32" t="str">
        <f t="shared" si="2349"/>
        <v/>
      </c>
      <c r="BY21025" s="32" t="str">
        <f t="shared" si="2350"/>
        <v/>
      </c>
      <c r="BZ21025" s="32" t="str">
        <f t="shared" si="2351"/>
        <v/>
      </c>
      <c r="CA21025" s="32" t="str">
        <f t="shared" si="2352"/>
        <v/>
      </c>
      <c r="CB21025" s="33">
        <f>IF(COUNTIF($CD$7:CD21025,CD21025)=1,CD21025,CD21025+COUNTIF($CD$6:CD21024,CD21025))</f>
        <v>62205</v>
      </c>
      <c r="CC21025" s="34">
        <f t="shared" si="2353"/>
        <v>55153</v>
      </c>
      <c r="CD21025" s="32">
        <f t="shared" si="2354"/>
        <v>55153</v>
      </c>
      <c r="CE21025" s="32">
        <f t="shared" si="2355"/>
        <v>0</v>
      </c>
      <c r="CF21025" s="32">
        <f t="shared" si="2356"/>
        <v>0</v>
      </c>
      <c r="CG21025" s="32" t="str">
        <f t="shared" si="2357"/>
        <v/>
      </c>
      <c r="CH21025" s="32">
        <v>20</v>
      </c>
      <c r="CI21025" s="32" t="s">
        <v>18</v>
      </c>
      <c r="CJ21025" s="32" t="str">
        <f t="shared" si="2358"/>
        <v/>
      </c>
      <c r="CK21025" s="32" t="str">
        <f t="shared" si="2359"/>
        <v/>
      </c>
      <c r="CL21025" s="32" t="str">
        <f t="shared" si="2360"/>
        <v/>
      </c>
      <c r="CM21025" s="32" t="str">
        <f t="shared" si="2361"/>
        <v/>
      </c>
      <c r="CN21025" s="32" t="str">
        <f t="shared" si="2362"/>
        <v/>
      </c>
    </row>
    <row r="21026" spans="71:92" x14ac:dyDescent="0.3">
      <c r="BS21026" s="32" t="str">
        <f>IF(Kiadasi_kiseroiv!$K$2=BT21026,BV21026,"")</f>
        <v/>
      </c>
      <c r="BT21026" s="34" t="str">
        <f t="shared" si="2345"/>
        <v/>
      </c>
      <c r="BU21026" s="32" t="str">
        <f t="shared" si="2346"/>
        <v/>
      </c>
      <c r="BV21026" s="32" t="str">
        <f t="shared" si="2347"/>
        <v/>
      </c>
      <c r="BW21026" s="32" t="str">
        <f t="shared" si="2348"/>
        <v/>
      </c>
      <c r="BX21026" s="32" t="str">
        <f t="shared" si="2349"/>
        <v/>
      </c>
      <c r="BY21026" s="32" t="str">
        <f t="shared" si="2350"/>
        <v/>
      </c>
      <c r="BZ21026" s="32" t="str">
        <f t="shared" si="2351"/>
        <v/>
      </c>
      <c r="CA21026" s="32" t="str">
        <f t="shared" si="2352"/>
        <v/>
      </c>
      <c r="CB21026" s="33">
        <f>IF(COUNTIF($CD$7:CD21026,CD21026)=1,CD21026,CD21026+COUNTIF($CD$6:CD21025,CD21026))</f>
        <v>62206</v>
      </c>
      <c r="CC21026" s="34">
        <f t="shared" si="2353"/>
        <v>55153</v>
      </c>
      <c r="CD21026" s="32">
        <f t="shared" si="2354"/>
        <v>55153</v>
      </c>
      <c r="CE21026" s="32">
        <f t="shared" si="2355"/>
        <v>0</v>
      </c>
      <c r="CF21026" s="32">
        <f t="shared" si="2356"/>
        <v>0</v>
      </c>
      <c r="CG21026" s="32" t="str">
        <f t="shared" si="2357"/>
        <v/>
      </c>
      <c r="CH21026" s="32">
        <v>21</v>
      </c>
      <c r="CI21026" s="32" t="s">
        <v>18</v>
      </c>
      <c r="CJ21026" s="32" t="str">
        <f t="shared" si="2358"/>
        <v/>
      </c>
      <c r="CK21026" s="32" t="str">
        <f t="shared" si="2359"/>
        <v/>
      </c>
      <c r="CL21026" s="32" t="str">
        <f t="shared" si="2360"/>
        <v/>
      </c>
      <c r="CM21026" s="32" t="str">
        <f t="shared" si="2361"/>
        <v/>
      </c>
      <c r="CN21026" s="32" t="str">
        <f t="shared" si="2362"/>
        <v/>
      </c>
    </row>
    <row r="21027" spans="71:92" x14ac:dyDescent="0.3">
      <c r="BS21027" s="32" t="str">
        <f>IF(Kiadasi_kiseroiv!$K$2=BT21027,BV21027,"")</f>
        <v/>
      </c>
      <c r="BT21027" s="34" t="str">
        <f t="shared" si="2345"/>
        <v/>
      </c>
      <c r="BU21027" s="32" t="str">
        <f t="shared" si="2346"/>
        <v/>
      </c>
      <c r="BV21027" s="32" t="str">
        <f t="shared" si="2347"/>
        <v/>
      </c>
      <c r="BW21027" s="32" t="str">
        <f t="shared" si="2348"/>
        <v/>
      </c>
      <c r="BX21027" s="32" t="str">
        <f t="shared" si="2349"/>
        <v/>
      </c>
      <c r="BY21027" s="32" t="str">
        <f t="shared" si="2350"/>
        <v/>
      </c>
      <c r="BZ21027" s="32" t="str">
        <f t="shared" si="2351"/>
        <v/>
      </c>
      <c r="CA21027" s="32" t="str">
        <f t="shared" si="2352"/>
        <v/>
      </c>
      <c r="CB21027" s="33">
        <f>IF(COUNTIF($CD$7:CD21027,CD21027)=1,CD21027,CD21027+COUNTIF($CD$6:CD21026,CD21027))</f>
        <v>62207</v>
      </c>
      <c r="CC21027" s="34">
        <f t="shared" si="2353"/>
        <v>55153</v>
      </c>
      <c r="CD21027" s="32">
        <f t="shared" si="2354"/>
        <v>55153</v>
      </c>
      <c r="CE21027" s="32">
        <f t="shared" si="2355"/>
        <v>0</v>
      </c>
      <c r="CF21027" s="32">
        <f t="shared" si="2356"/>
        <v>0</v>
      </c>
      <c r="CG21027" s="32" t="str">
        <f t="shared" si="2357"/>
        <v/>
      </c>
      <c r="CH21027" s="32">
        <v>22</v>
      </c>
      <c r="CI21027" s="32" t="s">
        <v>18</v>
      </c>
      <c r="CJ21027" s="32" t="str">
        <f t="shared" si="2358"/>
        <v/>
      </c>
      <c r="CK21027" s="32" t="str">
        <f t="shared" si="2359"/>
        <v/>
      </c>
      <c r="CL21027" s="32" t="str">
        <f t="shared" si="2360"/>
        <v/>
      </c>
      <c r="CM21027" s="32" t="str">
        <f t="shared" si="2361"/>
        <v/>
      </c>
      <c r="CN21027" s="32" t="str">
        <f t="shared" si="2362"/>
        <v/>
      </c>
    </row>
    <row r="21028" spans="71:92" x14ac:dyDescent="0.3">
      <c r="BS21028" s="32" t="str">
        <f>IF(Kiadasi_kiseroiv!$K$2=BT21028,BV21028,"")</f>
        <v/>
      </c>
      <c r="BT21028" s="34" t="str">
        <f t="shared" si="2345"/>
        <v/>
      </c>
      <c r="BU21028" s="32" t="str">
        <f t="shared" si="2346"/>
        <v/>
      </c>
      <c r="BV21028" s="32" t="str">
        <f t="shared" si="2347"/>
        <v/>
      </c>
      <c r="BW21028" s="32" t="str">
        <f t="shared" si="2348"/>
        <v/>
      </c>
      <c r="BX21028" s="32" t="str">
        <f t="shared" si="2349"/>
        <v/>
      </c>
      <c r="BY21028" s="32" t="str">
        <f t="shared" si="2350"/>
        <v/>
      </c>
      <c r="BZ21028" s="32" t="str">
        <f t="shared" si="2351"/>
        <v/>
      </c>
      <c r="CA21028" s="32" t="str">
        <f t="shared" si="2352"/>
        <v/>
      </c>
      <c r="CB21028" s="33">
        <f>IF(COUNTIF($CD$7:CD21028,CD21028)=1,CD21028,CD21028+COUNTIF($CD$6:CD21027,CD21028))</f>
        <v>62208</v>
      </c>
      <c r="CC21028" s="34">
        <f t="shared" si="2353"/>
        <v>55153</v>
      </c>
      <c r="CD21028" s="32">
        <f t="shared" si="2354"/>
        <v>55153</v>
      </c>
      <c r="CE21028" s="32">
        <f t="shared" si="2355"/>
        <v>0</v>
      </c>
      <c r="CF21028" s="32">
        <f t="shared" si="2356"/>
        <v>0</v>
      </c>
      <c r="CG21028" s="32" t="str">
        <f t="shared" si="2357"/>
        <v/>
      </c>
      <c r="CH21028" s="32">
        <v>23</v>
      </c>
      <c r="CI21028" s="32" t="s">
        <v>18</v>
      </c>
      <c r="CJ21028" s="32" t="str">
        <f t="shared" si="2358"/>
        <v/>
      </c>
      <c r="CK21028" s="32" t="str">
        <f t="shared" si="2359"/>
        <v/>
      </c>
      <c r="CL21028" s="32" t="str">
        <f t="shared" si="2360"/>
        <v/>
      </c>
      <c r="CM21028" s="32" t="str">
        <f t="shared" si="2361"/>
        <v/>
      </c>
      <c r="CN21028" s="32" t="str">
        <f t="shared" si="2362"/>
        <v/>
      </c>
    </row>
    <row r="21029" spans="71:92" x14ac:dyDescent="0.3">
      <c r="BS21029" s="32" t="str">
        <f>IF(Kiadasi_kiseroiv!$K$2=BT21029,BV21029,"")</f>
        <v/>
      </c>
      <c r="BT21029" s="34" t="str">
        <f t="shared" si="2345"/>
        <v/>
      </c>
      <c r="BU21029" s="32" t="str">
        <f t="shared" si="2346"/>
        <v/>
      </c>
      <c r="BV21029" s="32" t="str">
        <f t="shared" si="2347"/>
        <v/>
      </c>
      <c r="BW21029" s="32" t="str">
        <f t="shared" si="2348"/>
        <v/>
      </c>
      <c r="BX21029" s="32" t="str">
        <f t="shared" si="2349"/>
        <v/>
      </c>
      <c r="BY21029" s="32" t="str">
        <f t="shared" si="2350"/>
        <v/>
      </c>
      <c r="BZ21029" s="32" t="str">
        <f t="shared" si="2351"/>
        <v/>
      </c>
      <c r="CA21029" s="32" t="str">
        <f t="shared" si="2352"/>
        <v/>
      </c>
      <c r="CB21029" s="33">
        <f>IF(COUNTIF($CD$7:CD21029,CD21029)=1,CD21029,CD21029+COUNTIF($CD$6:CD21028,CD21029))</f>
        <v>62209</v>
      </c>
      <c r="CC21029" s="34">
        <f t="shared" si="2353"/>
        <v>55153</v>
      </c>
      <c r="CD21029" s="32">
        <f t="shared" si="2354"/>
        <v>55153</v>
      </c>
      <c r="CE21029" s="32">
        <f t="shared" si="2355"/>
        <v>0</v>
      </c>
      <c r="CF21029" s="32">
        <f t="shared" si="2356"/>
        <v>0</v>
      </c>
      <c r="CG21029" s="32" t="str">
        <f t="shared" si="2357"/>
        <v/>
      </c>
      <c r="CH21029" s="32">
        <v>24</v>
      </c>
      <c r="CI21029" s="32" t="s">
        <v>18</v>
      </c>
      <c r="CJ21029" s="32" t="str">
        <f t="shared" si="2358"/>
        <v/>
      </c>
      <c r="CK21029" s="32" t="str">
        <f t="shared" si="2359"/>
        <v/>
      </c>
      <c r="CL21029" s="32" t="str">
        <f t="shared" si="2360"/>
        <v/>
      </c>
      <c r="CM21029" s="32" t="str">
        <f t="shared" si="2361"/>
        <v/>
      </c>
      <c r="CN21029" s="32" t="str">
        <f t="shared" si="2362"/>
        <v/>
      </c>
    </row>
    <row r="21030" spans="71:92" x14ac:dyDescent="0.3">
      <c r="BS21030" s="32" t="str">
        <f>IF(Kiadasi_kiseroiv!$K$2=BT21030,BV21030,"")</f>
        <v/>
      </c>
      <c r="BT21030" s="34" t="str">
        <f t="shared" si="2345"/>
        <v/>
      </c>
      <c r="BU21030" s="32" t="str">
        <f t="shared" si="2346"/>
        <v/>
      </c>
      <c r="BV21030" s="32" t="str">
        <f t="shared" si="2347"/>
        <v/>
      </c>
      <c r="BW21030" s="32" t="str">
        <f t="shared" si="2348"/>
        <v/>
      </c>
      <c r="BX21030" s="32" t="str">
        <f t="shared" si="2349"/>
        <v/>
      </c>
      <c r="BY21030" s="32" t="str">
        <f t="shared" si="2350"/>
        <v/>
      </c>
      <c r="BZ21030" s="32" t="str">
        <f t="shared" si="2351"/>
        <v/>
      </c>
      <c r="CA21030" s="32" t="str">
        <f t="shared" si="2352"/>
        <v/>
      </c>
      <c r="CB21030" s="33">
        <f>IF(COUNTIF($CD$7:CD21030,CD21030)=1,CD21030,CD21030+COUNTIF($CD$6:CD21029,CD21030))</f>
        <v>62210</v>
      </c>
      <c r="CC21030" s="34">
        <f t="shared" si="2353"/>
        <v>55153</v>
      </c>
      <c r="CD21030" s="32">
        <f t="shared" si="2354"/>
        <v>55153</v>
      </c>
      <c r="CE21030" s="32">
        <f t="shared" si="2355"/>
        <v>0</v>
      </c>
      <c r="CF21030" s="32">
        <f t="shared" si="2356"/>
        <v>0</v>
      </c>
      <c r="CG21030" s="32" t="str">
        <f t="shared" si="2357"/>
        <v/>
      </c>
      <c r="CH21030" s="32">
        <v>25</v>
      </c>
      <c r="CI21030" s="32" t="s">
        <v>18</v>
      </c>
      <c r="CJ21030" s="32" t="str">
        <f t="shared" si="2358"/>
        <v/>
      </c>
      <c r="CK21030" s="32" t="str">
        <f t="shared" si="2359"/>
        <v/>
      </c>
      <c r="CL21030" s="32" t="str">
        <f t="shared" si="2360"/>
        <v/>
      </c>
      <c r="CM21030" s="32" t="str">
        <f t="shared" si="2361"/>
        <v/>
      </c>
      <c r="CN21030" s="32" t="str">
        <f t="shared" si="2362"/>
        <v/>
      </c>
    </row>
    <row r="21031" spans="71:92" x14ac:dyDescent="0.3">
      <c r="BS21031" s="32" t="str">
        <f>IF(Kiadasi_kiseroiv!$K$2=BT21031,BV21031,"")</f>
        <v/>
      </c>
      <c r="BT21031" s="34" t="str">
        <f t="shared" si="2345"/>
        <v/>
      </c>
      <c r="BU21031" s="32" t="str">
        <f t="shared" si="2346"/>
        <v/>
      </c>
      <c r="BV21031" s="32" t="str">
        <f t="shared" si="2347"/>
        <v/>
      </c>
      <c r="BW21031" s="32" t="str">
        <f t="shared" si="2348"/>
        <v/>
      </c>
      <c r="BX21031" s="32" t="str">
        <f t="shared" si="2349"/>
        <v/>
      </c>
      <c r="BY21031" s="32" t="str">
        <f t="shared" si="2350"/>
        <v/>
      </c>
      <c r="BZ21031" s="32" t="str">
        <f t="shared" si="2351"/>
        <v/>
      </c>
      <c r="CA21031" s="32" t="str">
        <f t="shared" si="2352"/>
        <v/>
      </c>
      <c r="CB21031" s="33">
        <f>IF(COUNTIF($CD$7:CD21031,CD21031)=1,CD21031,CD21031+COUNTIF($CD$6:CD21030,CD21031))</f>
        <v>62211</v>
      </c>
      <c r="CC21031" s="34">
        <f t="shared" si="2353"/>
        <v>55153</v>
      </c>
      <c r="CD21031" s="32">
        <f t="shared" si="2354"/>
        <v>55153</v>
      </c>
      <c r="CE21031" s="32">
        <f t="shared" si="2355"/>
        <v>0</v>
      </c>
      <c r="CF21031" s="32">
        <f t="shared" si="2356"/>
        <v>0</v>
      </c>
      <c r="CG21031" s="32" t="str">
        <f t="shared" si="2357"/>
        <v/>
      </c>
      <c r="CH21031" s="32">
        <v>26</v>
      </c>
      <c r="CI21031" s="32" t="s">
        <v>18</v>
      </c>
      <c r="CJ21031" s="32" t="str">
        <f t="shared" si="2358"/>
        <v/>
      </c>
      <c r="CK21031" s="32" t="str">
        <f t="shared" si="2359"/>
        <v/>
      </c>
      <c r="CL21031" s="32" t="str">
        <f t="shared" si="2360"/>
        <v/>
      </c>
      <c r="CM21031" s="32" t="str">
        <f t="shared" si="2361"/>
        <v/>
      </c>
      <c r="CN21031" s="32" t="str">
        <f t="shared" si="2362"/>
        <v/>
      </c>
    </row>
    <row r="21032" spans="71:92" x14ac:dyDescent="0.3">
      <c r="BS21032" s="32" t="str">
        <f>IF(Kiadasi_kiseroiv!$K$2=BT21032,BV21032,"")</f>
        <v/>
      </c>
      <c r="BT21032" s="34" t="str">
        <f t="shared" si="2345"/>
        <v/>
      </c>
      <c r="BU21032" s="32" t="str">
        <f t="shared" si="2346"/>
        <v/>
      </c>
      <c r="BV21032" s="32" t="str">
        <f t="shared" si="2347"/>
        <v/>
      </c>
      <c r="BW21032" s="32" t="str">
        <f t="shared" si="2348"/>
        <v/>
      </c>
      <c r="BX21032" s="32" t="str">
        <f t="shared" si="2349"/>
        <v/>
      </c>
      <c r="BY21032" s="32" t="str">
        <f t="shared" si="2350"/>
        <v/>
      </c>
      <c r="BZ21032" s="32" t="str">
        <f t="shared" si="2351"/>
        <v/>
      </c>
      <c r="CA21032" s="32" t="str">
        <f t="shared" si="2352"/>
        <v/>
      </c>
      <c r="CB21032" s="33">
        <f>IF(COUNTIF($CD$7:CD21032,CD21032)=1,CD21032,CD21032+COUNTIF($CD$6:CD21031,CD21032))</f>
        <v>62212</v>
      </c>
      <c r="CC21032" s="34">
        <f t="shared" si="2353"/>
        <v>55153</v>
      </c>
      <c r="CD21032" s="32">
        <f t="shared" si="2354"/>
        <v>55153</v>
      </c>
      <c r="CE21032" s="32">
        <f t="shared" si="2355"/>
        <v>0</v>
      </c>
      <c r="CF21032" s="32">
        <f t="shared" si="2356"/>
        <v>0</v>
      </c>
      <c r="CG21032" s="32" t="str">
        <f t="shared" si="2357"/>
        <v/>
      </c>
      <c r="CH21032" s="32">
        <v>27</v>
      </c>
      <c r="CI21032" s="32" t="s">
        <v>18</v>
      </c>
      <c r="CJ21032" s="32" t="str">
        <f t="shared" si="2358"/>
        <v/>
      </c>
      <c r="CK21032" s="32" t="str">
        <f t="shared" si="2359"/>
        <v/>
      </c>
      <c r="CL21032" s="32" t="str">
        <f t="shared" si="2360"/>
        <v/>
      </c>
      <c r="CM21032" s="32" t="str">
        <f t="shared" si="2361"/>
        <v/>
      </c>
      <c r="CN21032" s="32" t="str">
        <f t="shared" si="2362"/>
        <v/>
      </c>
    </row>
    <row r="21033" spans="71:92" x14ac:dyDescent="0.3">
      <c r="BS21033" s="32" t="str">
        <f>IF(Kiadasi_kiseroiv!$K$2=BT21033,BV21033,"")</f>
        <v/>
      </c>
      <c r="BT21033" s="34" t="str">
        <f t="shared" si="2345"/>
        <v/>
      </c>
      <c r="BU21033" s="32" t="str">
        <f t="shared" si="2346"/>
        <v/>
      </c>
      <c r="BV21033" s="32" t="str">
        <f t="shared" si="2347"/>
        <v/>
      </c>
      <c r="BW21033" s="32" t="str">
        <f t="shared" si="2348"/>
        <v/>
      </c>
      <c r="BX21033" s="32" t="str">
        <f t="shared" si="2349"/>
        <v/>
      </c>
      <c r="BY21033" s="32" t="str">
        <f t="shared" si="2350"/>
        <v/>
      </c>
      <c r="BZ21033" s="32" t="str">
        <f t="shared" si="2351"/>
        <v/>
      </c>
      <c r="CA21033" s="32" t="str">
        <f t="shared" si="2352"/>
        <v/>
      </c>
      <c r="CB21033" s="33">
        <f>IF(COUNTIF($CD$7:CD21033,CD21033)=1,CD21033,CD21033+COUNTIF($CD$6:CD21032,CD21033))</f>
        <v>62213</v>
      </c>
      <c r="CC21033" s="34">
        <f t="shared" si="2353"/>
        <v>55153</v>
      </c>
      <c r="CD21033" s="32">
        <f t="shared" si="2354"/>
        <v>55153</v>
      </c>
      <c r="CE21033" s="32">
        <f t="shared" si="2355"/>
        <v>0</v>
      </c>
      <c r="CF21033" s="32">
        <f t="shared" si="2356"/>
        <v>0</v>
      </c>
      <c r="CG21033" s="32" t="str">
        <f t="shared" si="2357"/>
        <v/>
      </c>
      <c r="CH21033" s="32">
        <v>28</v>
      </c>
      <c r="CI21033" s="32" t="s">
        <v>18</v>
      </c>
      <c r="CJ21033" s="32" t="str">
        <f t="shared" si="2358"/>
        <v/>
      </c>
      <c r="CK21033" s="32" t="str">
        <f t="shared" si="2359"/>
        <v/>
      </c>
      <c r="CL21033" s="32" t="str">
        <f t="shared" si="2360"/>
        <v/>
      </c>
      <c r="CM21033" s="32" t="str">
        <f t="shared" si="2361"/>
        <v/>
      </c>
      <c r="CN21033" s="32" t="str">
        <f t="shared" si="2362"/>
        <v/>
      </c>
    </row>
    <row r="21034" spans="71:92" x14ac:dyDescent="0.3">
      <c r="BS21034" s="32" t="str">
        <f>IF(Kiadasi_kiseroiv!$K$2=BT21034,BV21034,"")</f>
        <v/>
      </c>
      <c r="BT21034" s="34" t="str">
        <f t="shared" si="2345"/>
        <v/>
      </c>
      <c r="BU21034" s="32" t="str">
        <f t="shared" si="2346"/>
        <v/>
      </c>
      <c r="BV21034" s="32" t="str">
        <f t="shared" si="2347"/>
        <v/>
      </c>
      <c r="BW21034" s="32" t="str">
        <f t="shared" si="2348"/>
        <v/>
      </c>
      <c r="BX21034" s="32" t="str">
        <f t="shared" si="2349"/>
        <v/>
      </c>
      <c r="BY21034" s="32" t="str">
        <f t="shared" si="2350"/>
        <v/>
      </c>
      <c r="BZ21034" s="32" t="str">
        <f t="shared" si="2351"/>
        <v/>
      </c>
      <c r="CA21034" s="32" t="str">
        <f t="shared" si="2352"/>
        <v/>
      </c>
      <c r="CB21034" s="33">
        <f>IF(COUNTIF($CD$7:CD21034,CD21034)=1,CD21034,CD21034+COUNTIF($CD$6:CD21033,CD21034))</f>
        <v>62214</v>
      </c>
      <c r="CC21034" s="34">
        <f t="shared" si="2353"/>
        <v>55153</v>
      </c>
      <c r="CD21034" s="32">
        <f t="shared" si="2354"/>
        <v>55153</v>
      </c>
      <c r="CE21034" s="32">
        <f t="shared" si="2355"/>
        <v>0</v>
      </c>
      <c r="CF21034" s="32">
        <f t="shared" si="2356"/>
        <v>0</v>
      </c>
      <c r="CG21034" s="32" t="str">
        <f t="shared" si="2357"/>
        <v/>
      </c>
      <c r="CH21034" s="32">
        <v>29</v>
      </c>
      <c r="CI21034" s="32" t="s">
        <v>18</v>
      </c>
      <c r="CJ21034" s="32" t="str">
        <f t="shared" si="2358"/>
        <v/>
      </c>
      <c r="CK21034" s="32" t="str">
        <f t="shared" si="2359"/>
        <v/>
      </c>
      <c r="CL21034" s="32" t="str">
        <f t="shared" si="2360"/>
        <v/>
      </c>
      <c r="CM21034" s="32" t="str">
        <f t="shared" si="2361"/>
        <v/>
      </c>
      <c r="CN21034" s="32" t="str">
        <f t="shared" si="2362"/>
        <v/>
      </c>
    </row>
    <row r="21035" spans="71:92" x14ac:dyDescent="0.3">
      <c r="BS21035" s="32" t="str">
        <f>IF(Kiadasi_kiseroiv!$K$2=BT21035,BV21035,"")</f>
        <v/>
      </c>
      <c r="BT21035" s="34" t="str">
        <f t="shared" si="2345"/>
        <v/>
      </c>
      <c r="BU21035" s="32" t="str">
        <f t="shared" si="2346"/>
        <v/>
      </c>
      <c r="BV21035" s="32" t="str">
        <f t="shared" si="2347"/>
        <v/>
      </c>
      <c r="BW21035" s="32" t="str">
        <f t="shared" si="2348"/>
        <v/>
      </c>
      <c r="BX21035" s="32" t="str">
        <f t="shared" si="2349"/>
        <v/>
      </c>
      <c r="BY21035" s="32" t="str">
        <f t="shared" si="2350"/>
        <v/>
      </c>
      <c r="BZ21035" s="32" t="str">
        <f t="shared" si="2351"/>
        <v/>
      </c>
      <c r="CA21035" s="32" t="str">
        <f t="shared" si="2352"/>
        <v/>
      </c>
      <c r="CB21035" s="33">
        <f>IF(COUNTIF($CD$7:CD21035,CD21035)=1,CD21035,CD21035+COUNTIF($CD$6:CD21034,CD21035))</f>
        <v>62215</v>
      </c>
      <c r="CC21035" s="34">
        <f t="shared" si="2353"/>
        <v>55153</v>
      </c>
      <c r="CD21035" s="32">
        <f t="shared" si="2354"/>
        <v>55153</v>
      </c>
      <c r="CE21035" s="32">
        <f t="shared" si="2355"/>
        <v>0</v>
      </c>
      <c r="CF21035" s="32">
        <f t="shared" si="2356"/>
        <v>0</v>
      </c>
      <c r="CG21035" s="32" t="str">
        <f t="shared" si="2357"/>
        <v/>
      </c>
      <c r="CH21035" s="32">
        <v>30</v>
      </c>
      <c r="CI21035" s="32" t="s">
        <v>18</v>
      </c>
      <c r="CJ21035" s="32" t="str">
        <f t="shared" si="2358"/>
        <v/>
      </c>
      <c r="CK21035" s="32" t="str">
        <f t="shared" si="2359"/>
        <v/>
      </c>
      <c r="CL21035" s="32" t="str">
        <f t="shared" si="2360"/>
        <v/>
      </c>
      <c r="CM21035" s="32" t="str">
        <f t="shared" si="2361"/>
        <v/>
      </c>
      <c r="CN21035" s="32" t="str">
        <f t="shared" si="2362"/>
        <v/>
      </c>
    </row>
    <row r="21036" spans="71:92" x14ac:dyDescent="0.3">
      <c r="BS21036" s="32" t="str">
        <f>IF(Kiadasi_kiseroiv!$K$2=BT21036,BV21036,"")</f>
        <v/>
      </c>
      <c r="BT21036" s="34" t="str">
        <f t="shared" si="2345"/>
        <v/>
      </c>
      <c r="BU21036" s="32" t="str">
        <f t="shared" si="2346"/>
        <v/>
      </c>
      <c r="BV21036" s="32" t="str">
        <f t="shared" si="2347"/>
        <v/>
      </c>
      <c r="BW21036" s="32" t="str">
        <f t="shared" si="2348"/>
        <v/>
      </c>
      <c r="BX21036" s="32" t="str">
        <f t="shared" si="2349"/>
        <v/>
      </c>
      <c r="BY21036" s="32" t="str">
        <f t="shared" si="2350"/>
        <v/>
      </c>
      <c r="BZ21036" s="32" t="str">
        <f t="shared" si="2351"/>
        <v/>
      </c>
      <c r="CA21036" s="32" t="str">
        <f t="shared" si="2352"/>
        <v/>
      </c>
      <c r="CB21036" s="33">
        <f>IF(COUNTIF($CD$7:CD21036,CD21036)=1,CD21036,CD21036+COUNTIF($CD$6:CD21035,CD21036))</f>
        <v>62216</v>
      </c>
      <c r="CC21036" s="34">
        <f t="shared" si="2353"/>
        <v>55153</v>
      </c>
      <c r="CD21036" s="32">
        <f t="shared" si="2354"/>
        <v>55153</v>
      </c>
      <c r="CE21036" s="32">
        <f t="shared" si="2355"/>
        <v>0</v>
      </c>
      <c r="CF21036" s="32">
        <f t="shared" si="2356"/>
        <v>0</v>
      </c>
      <c r="CG21036" s="32" t="str">
        <f t="shared" si="2357"/>
        <v/>
      </c>
      <c r="CH21036" s="32">
        <v>31</v>
      </c>
      <c r="CI21036" s="32" t="s">
        <v>18</v>
      </c>
      <c r="CJ21036" s="32" t="str">
        <f t="shared" si="2358"/>
        <v/>
      </c>
      <c r="CK21036" s="32" t="str">
        <f t="shared" si="2359"/>
        <v/>
      </c>
      <c r="CL21036" s="32" t="str">
        <f t="shared" si="2360"/>
        <v/>
      </c>
      <c r="CM21036" s="32" t="str">
        <f t="shared" si="2361"/>
        <v/>
      </c>
      <c r="CN21036" s="32" t="str">
        <f t="shared" si="2362"/>
        <v/>
      </c>
    </row>
    <row r="21037" spans="71:92" x14ac:dyDescent="0.3">
      <c r="BS21037" s="32" t="str">
        <f>IF(Kiadasi_kiseroiv!$K$2=BT21037,BV21037,"")</f>
        <v/>
      </c>
      <c r="BT21037" s="34" t="str">
        <f t="shared" si="2345"/>
        <v/>
      </c>
      <c r="BU21037" s="32" t="str">
        <f t="shared" si="2346"/>
        <v/>
      </c>
      <c r="BV21037" s="32" t="str">
        <f t="shared" si="2347"/>
        <v/>
      </c>
      <c r="BW21037" s="32" t="str">
        <f t="shared" si="2348"/>
        <v/>
      </c>
      <c r="BX21037" s="32" t="str">
        <f t="shared" si="2349"/>
        <v/>
      </c>
      <c r="BY21037" s="32" t="str">
        <f t="shared" si="2350"/>
        <v/>
      </c>
      <c r="BZ21037" s="32" t="str">
        <f t="shared" si="2351"/>
        <v/>
      </c>
      <c r="CA21037" s="32" t="str">
        <f t="shared" si="2352"/>
        <v/>
      </c>
      <c r="CB21037" s="33">
        <f>IF(COUNTIF($CD$7:CD21037,CD21037)=1,CD21037,CD21037+COUNTIF($CD$6:CD21036,CD21037))</f>
        <v>62217</v>
      </c>
      <c r="CC21037" s="34">
        <f t="shared" si="2353"/>
        <v>55153</v>
      </c>
      <c r="CD21037" s="32">
        <f t="shared" si="2354"/>
        <v>55153</v>
      </c>
      <c r="CE21037" s="32">
        <f t="shared" si="2355"/>
        <v>0</v>
      </c>
      <c r="CF21037" s="32">
        <f t="shared" si="2356"/>
        <v>0</v>
      </c>
      <c r="CG21037" s="32" t="str">
        <f t="shared" si="2357"/>
        <v/>
      </c>
      <c r="CH21037" s="32">
        <v>32</v>
      </c>
      <c r="CI21037" s="32" t="s">
        <v>18</v>
      </c>
      <c r="CJ21037" s="32" t="str">
        <f t="shared" si="2358"/>
        <v/>
      </c>
      <c r="CK21037" s="32" t="str">
        <f t="shared" si="2359"/>
        <v/>
      </c>
      <c r="CL21037" s="32" t="str">
        <f t="shared" si="2360"/>
        <v/>
      </c>
      <c r="CM21037" s="32" t="str">
        <f t="shared" si="2361"/>
        <v/>
      </c>
      <c r="CN21037" s="32" t="str">
        <f t="shared" si="2362"/>
        <v/>
      </c>
    </row>
    <row r="21038" spans="71:92" x14ac:dyDescent="0.3">
      <c r="BS21038" s="32" t="str">
        <f>IF(Kiadasi_kiseroiv!$K$2=BT21038,BV21038,"")</f>
        <v/>
      </c>
      <c r="BT21038" s="34" t="str">
        <f t="shared" si="2345"/>
        <v/>
      </c>
      <c r="BU21038" s="32" t="str">
        <f t="shared" si="2346"/>
        <v/>
      </c>
      <c r="BV21038" s="32" t="str">
        <f t="shared" si="2347"/>
        <v/>
      </c>
      <c r="BW21038" s="32" t="str">
        <f t="shared" si="2348"/>
        <v/>
      </c>
      <c r="BX21038" s="32" t="str">
        <f t="shared" si="2349"/>
        <v/>
      </c>
      <c r="BY21038" s="32" t="str">
        <f t="shared" si="2350"/>
        <v/>
      </c>
      <c r="BZ21038" s="32" t="str">
        <f t="shared" si="2351"/>
        <v/>
      </c>
      <c r="CA21038" s="32" t="str">
        <f t="shared" si="2352"/>
        <v/>
      </c>
      <c r="CB21038" s="33">
        <f>IF(COUNTIF($CD$7:CD21038,CD21038)=1,CD21038,CD21038+COUNTIF($CD$6:CD21037,CD21038))</f>
        <v>62218</v>
      </c>
      <c r="CC21038" s="34">
        <f t="shared" si="2353"/>
        <v>55153</v>
      </c>
      <c r="CD21038" s="32">
        <f t="shared" si="2354"/>
        <v>55153</v>
      </c>
      <c r="CE21038" s="32">
        <f t="shared" si="2355"/>
        <v>0</v>
      </c>
      <c r="CF21038" s="32">
        <f t="shared" si="2356"/>
        <v>0</v>
      </c>
      <c r="CG21038" s="32" t="str">
        <f t="shared" si="2357"/>
        <v/>
      </c>
      <c r="CH21038" s="32">
        <v>33</v>
      </c>
      <c r="CI21038" s="32" t="s">
        <v>18</v>
      </c>
      <c r="CJ21038" s="32" t="str">
        <f t="shared" si="2358"/>
        <v/>
      </c>
      <c r="CK21038" s="32" t="str">
        <f t="shared" si="2359"/>
        <v/>
      </c>
      <c r="CL21038" s="32" t="str">
        <f t="shared" si="2360"/>
        <v/>
      </c>
      <c r="CM21038" s="32" t="str">
        <f t="shared" si="2361"/>
        <v/>
      </c>
      <c r="CN21038" s="32" t="str">
        <f t="shared" si="2362"/>
        <v/>
      </c>
    </row>
    <row r="21039" spans="71:92" x14ac:dyDescent="0.3">
      <c r="BS21039" s="32" t="str">
        <f>IF(Kiadasi_kiseroiv!$K$2=BT21039,BV21039,"")</f>
        <v/>
      </c>
      <c r="BT21039" s="34" t="str">
        <f t="shared" ref="BT21039:BT21070" si="2363">IF(AND($BT$4=CI21039,BU21039&lt;&gt;""),CC21039,"")</f>
        <v/>
      </c>
      <c r="BU21039" s="32" t="str">
        <f t="shared" ref="BU21039:BU21070" si="2364">IF(AND($BU$1=CI21039,ISERROR(VLOOKUP(CG21039,Kisiv,2,FALSE))=FALSE),CB21039,"")</f>
        <v/>
      </c>
      <c r="BV21039" s="32" t="str">
        <f t="shared" ref="BV21039:BV21070" si="2365">IF(BU21039&lt;&gt;"",RANK(BU21039,$BU$7:$BU$33000,1),"")</f>
        <v/>
      </c>
      <c r="BW21039" s="32" t="str">
        <f t="shared" ref="BW21039:BW21070" si="2366">IF(CC21039&lt;min,$BW$2,IF(CC21039&lt;=max,CG21039,""))</f>
        <v/>
      </c>
      <c r="BX21039" s="32" t="str">
        <f t="shared" ref="BX21039:BX21070" si="2367">IF(AND(OR($BX$1=0,$BX$1=CG21039),OR($BX$2=0,IF(ISERROR(SEARCH($BX$2,CJ21039&amp;CK21039&amp;CL21039,1)),FALSE,TRUE))),CB21039,"")</f>
        <v/>
      </c>
      <c r="BY21039" s="32" t="str">
        <f t="shared" ref="BY21039:BY21070" si="2368">IF(AND(BX21039&lt;&gt;"",CC21039&lt;&gt;$CD$2),RANK(BX21039,$BX$7:$BX$33000,1),"")</f>
        <v/>
      </c>
      <c r="BZ21039" s="32" t="str">
        <f t="shared" ref="BZ21039:BZ21070" si="2369">IF(AND(CC21039&lt;$BZ$2,CI21039=$BZ$4),$BZ$5,IF(AND(CC21039&lt;=$BZ$3,CI21039=$BZ$4),CB21039,""))</f>
        <v/>
      </c>
      <c r="CA21039" s="32" t="str">
        <f t="shared" ref="CA21039:CA21070" si="2370">IF(AND(BZ21039&lt;&gt;"",BZ21039&lt;&gt;$BZ$5),RANK(BZ21039,$BZ$7:$BZ$33000,1),"")</f>
        <v/>
      </c>
      <c r="CB21039" s="33">
        <f>IF(COUNTIF($CD$7:CD21039,CD21039)=1,CD21039,CD21039+COUNTIF($CD$6:CD21038,CD21039))</f>
        <v>62219</v>
      </c>
      <c r="CC21039" s="34">
        <f t="shared" ref="CC21039:CC21070" si="2371">IF(INDEX(kb,CH21039,1)&lt;&gt;1,INDEX(kb,CH21039,1),$CD$2)</f>
        <v>55153</v>
      </c>
      <c r="CD21039" s="32">
        <f t="shared" ref="CD21039:CD21070" si="2372">IF(CC21039&lt;&gt;$CD$2,RANK(CC21039,$CC$7:$CC$33000,1),$CD$2)</f>
        <v>55153</v>
      </c>
      <c r="CE21039" s="32">
        <f t="shared" ref="CE21039:CE21070" si="2373">INDEX(kb,CH21039,6)</f>
        <v>0</v>
      </c>
      <c r="CF21039" s="32">
        <f t="shared" ref="CF21039:CF21070" si="2374">INDEX(kb,CH21039,8)</f>
        <v>0</v>
      </c>
      <c r="CG21039" s="32" t="str">
        <f t="shared" ref="CG21039:CG21070" si="2375">INDEX(kb,CH21039,7)&amp;INDEX(kb,CH21039,9)</f>
        <v/>
      </c>
      <c r="CH21039" s="32">
        <v>34</v>
      </c>
      <c r="CI21039" s="32" t="s">
        <v>18</v>
      </c>
      <c r="CJ21039" s="32" t="str">
        <f t="shared" ref="CJ21039:CJ21070" si="2376">IF(INDEX(kb,CH21039,5)&lt;&gt;0,INDEX(kb,CH21039,5),"")</f>
        <v/>
      </c>
      <c r="CK21039" s="32" t="str">
        <f t="shared" ref="CK21039:CK21070" si="2377">IF(INDEX(kb,CH21039,10)&lt;&gt;0,INDEX(kb,CH21039,10),"")</f>
        <v/>
      </c>
      <c r="CL21039" s="32" t="str">
        <f t="shared" ref="CL21039:CL21070" si="2378">IF(INDEX(kb,CH21039,11)&lt;&gt;0,INDEX(kb,CH21039,11),"")</f>
        <v/>
      </c>
      <c r="CM21039" s="32" t="str">
        <f t="shared" ref="CM21039:CM21070" si="2379">IF(INDEX(kb,CH21039,4)&lt;&gt;0,INDEX(kb,CH21039,4),"")</f>
        <v/>
      </c>
      <c r="CN21039" s="32" t="str">
        <f t="shared" ref="CN21039:CN21070" si="2380">IF(INDEX(kb,CH21039,3)&lt;&gt;0,INDEX(kb,CH21039,3),"")</f>
        <v/>
      </c>
    </row>
    <row r="21040" spans="71:92" x14ac:dyDescent="0.3">
      <c r="BS21040" s="32" t="str">
        <f>IF(Kiadasi_kiseroiv!$K$2=BT21040,BV21040,"")</f>
        <v/>
      </c>
      <c r="BT21040" s="34" t="str">
        <f t="shared" si="2363"/>
        <v/>
      </c>
      <c r="BU21040" s="32" t="str">
        <f t="shared" si="2364"/>
        <v/>
      </c>
      <c r="BV21040" s="32" t="str">
        <f t="shared" si="2365"/>
        <v/>
      </c>
      <c r="BW21040" s="32" t="str">
        <f t="shared" si="2366"/>
        <v/>
      </c>
      <c r="BX21040" s="32" t="str">
        <f t="shared" si="2367"/>
        <v/>
      </c>
      <c r="BY21040" s="32" t="str">
        <f t="shared" si="2368"/>
        <v/>
      </c>
      <c r="BZ21040" s="32" t="str">
        <f t="shared" si="2369"/>
        <v/>
      </c>
      <c r="CA21040" s="32" t="str">
        <f t="shared" si="2370"/>
        <v/>
      </c>
      <c r="CB21040" s="33">
        <f>IF(COUNTIF($CD$7:CD21040,CD21040)=1,CD21040,CD21040+COUNTIF($CD$6:CD21039,CD21040))</f>
        <v>62220</v>
      </c>
      <c r="CC21040" s="34">
        <f t="shared" si="2371"/>
        <v>55153</v>
      </c>
      <c r="CD21040" s="32">
        <f t="shared" si="2372"/>
        <v>55153</v>
      </c>
      <c r="CE21040" s="32">
        <f t="shared" si="2373"/>
        <v>0</v>
      </c>
      <c r="CF21040" s="32">
        <f t="shared" si="2374"/>
        <v>0</v>
      </c>
      <c r="CG21040" s="32" t="str">
        <f t="shared" si="2375"/>
        <v/>
      </c>
      <c r="CH21040" s="32">
        <v>35</v>
      </c>
      <c r="CI21040" s="32" t="s">
        <v>18</v>
      </c>
      <c r="CJ21040" s="32" t="str">
        <f t="shared" si="2376"/>
        <v/>
      </c>
      <c r="CK21040" s="32" t="str">
        <f t="shared" si="2377"/>
        <v/>
      </c>
      <c r="CL21040" s="32" t="str">
        <f t="shared" si="2378"/>
        <v/>
      </c>
      <c r="CM21040" s="32" t="str">
        <f t="shared" si="2379"/>
        <v/>
      </c>
      <c r="CN21040" s="32" t="str">
        <f t="shared" si="2380"/>
        <v/>
      </c>
    </row>
    <row r="21041" spans="71:92" x14ac:dyDescent="0.3">
      <c r="BS21041" s="32" t="str">
        <f>IF(Kiadasi_kiseroiv!$K$2=BT21041,BV21041,"")</f>
        <v/>
      </c>
      <c r="BT21041" s="34" t="str">
        <f t="shared" si="2363"/>
        <v/>
      </c>
      <c r="BU21041" s="32" t="str">
        <f t="shared" si="2364"/>
        <v/>
      </c>
      <c r="BV21041" s="32" t="str">
        <f t="shared" si="2365"/>
        <v/>
      </c>
      <c r="BW21041" s="32" t="str">
        <f t="shared" si="2366"/>
        <v/>
      </c>
      <c r="BX21041" s="32" t="str">
        <f t="shared" si="2367"/>
        <v/>
      </c>
      <c r="BY21041" s="32" t="str">
        <f t="shared" si="2368"/>
        <v/>
      </c>
      <c r="BZ21041" s="32" t="str">
        <f t="shared" si="2369"/>
        <v/>
      </c>
      <c r="CA21041" s="32" t="str">
        <f t="shared" si="2370"/>
        <v/>
      </c>
      <c r="CB21041" s="33">
        <f>IF(COUNTIF($CD$7:CD21041,CD21041)=1,CD21041,CD21041+COUNTIF($CD$6:CD21040,CD21041))</f>
        <v>62221</v>
      </c>
      <c r="CC21041" s="34">
        <f t="shared" si="2371"/>
        <v>55153</v>
      </c>
      <c r="CD21041" s="32">
        <f t="shared" si="2372"/>
        <v>55153</v>
      </c>
      <c r="CE21041" s="32">
        <f t="shared" si="2373"/>
        <v>0</v>
      </c>
      <c r="CF21041" s="32">
        <f t="shared" si="2374"/>
        <v>0</v>
      </c>
      <c r="CG21041" s="32" t="str">
        <f t="shared" si="2375"/>
        <v/>
      </c>
      <c r="CH21041" s="32">
        <v>36</v>
      </c>
      <c r="CI21041" s="32" t="s">
        <v>18</v>
      </c>
      <c r="CJ21041" s="32" t="str">
        <f t="shared" si="2376"/>
        <v/>
      </c>
      <c r="CK21041" s="32" t="str">
        <f t="shared" si="2377"/>
        <v/>
      </c>
      <c r="CL21041" s="32" t="str">
        <f t="shared" si="2378"/>
        <v/>
      </c>
      <c r="CM21041" s="32" t="str">
        <f t="shared" si="2379"/>
        <v/>
      </c>
      <c r="CN21041" s="32" t="str">
        <f t="shared" si="2380"/>
        <v/>
      </c>
    </row>
    <row r="21042" spans="71:92" x14ac:dyDescent="0.3">
      <c r="BS21042" s="32" t="str">
        <f>IF(Kiadasi_kiseroiv!$K$2=BT21042,BV21042,"")</f>
        <v/>
      </c>
      <c r="BT21042" s="34" t="str">
        <f t="shared" si="2363"/>
        <v/>
      </c>
      <c r="BU21042" s="32" t="str">
        <f t="shared" si="2364"/>
        <v/>
      </c>
      <c r="BV21042" s="32" t="str">
        <f t="shared" si="2365"/>
        <v/>
      </c>
      <c r="BW21042" s="32" t="str">
        <f t="shared" si="2366"/>
        <v/>
      </c>
      <c r="BX21042" s="32" t="str">
        <f t="shared" si="2367"/>
        <v/>
      </c>
      <c r="BY21042" s="32" t="str">
        <f t="shared" si="2368"/>
        <v/>
      </c>
      <c r="BZ21042" s="32" t="str">
        <f t="shared" si="2369"/>
        <v/>
      </c>
      <c r="CA21042" s="32" t="str">
        <f t="shared" si="2370"/>
        <v/>
      </c>
      <c r="CB21042" s="33">
        <f>IF(COUNTIF($CD$7:CD21042,CD21042)=1,CD21042,CD21042+COUNTIF($CD$6:CD21041,CD21042))</f>
        <v>62222</v>
      </c>
      <c r="CC21042" s="34">
        <f t="shared" si="2371"/>
        <v>55153</v>
      </c>
      <c r="CD21042" s="32">
        <f t="shared" si="2372"/>
        <v>55153</v>
      </c>
      <c r="CE21042" s="32">
        <f t="shared" si="2373"/>
        <v>0</v>
      </c>
      <c r="CF21042" s="32">
        <f t="shared" si="2374"/>
        <v>0</v>
      </c>
      <c r="CG21042" s="32" t="str">
        <f t="shared" si="2375"/>
        <v/>
      </c>
      <c r="CH21042" s="32">
        <v>37</v>
      </c>
      <c r="CI21042" s="32" t="s">
        <v>18</v>
      </c>
      <c r="CJ21042" s="32" t="str">
        <f t="shared" si="2376"/>
        <v/>
      </c>
      <c r="CK21042" s="32" t="str">
        <f t="shared" si="2377"/>
        <v/>
      </c>
      <c r="CL21042" s="32" t="str">
        <f t="shared" si="2378"/>
        <v/>
      </c>
      <c r="CM21042" s="32" t="str">
        <f t="shared" si="2379"/>
        <v/>
      </c>
      <c r="CN21042" s="32" t="str">
        <f t="shared" si="2380"/>
        <v/>
      </c>
    </row>
    <row r="21043" spans="71:92" x14ac:dyDescent="0.3">
      <c r="BS21043" s="32" t="str">
        <f>IF(Kiadasi_kiseroiv!$K$2=BT21043,BV21043,"")</f>
        <v/>
      </c>
      <c r="BT21043" s="34" t="str">
        <f t="shared" si="2363"/>
        <v/>
      </c>
      <c r="BU21043" s="32" t="str">
        <f t="shared" si="2364"/>
        <v/>
      </c>
      <c r="BV21043" s="32" t="str">
        <f t="shared" si="2365"/>
        <v/>
      </c>
      <c r="BW21043" s="32" t="str">
        <f t="shared" si="2366"/>
        <v/>
      </c>
      <c r="BX21043" s="32" t="str">
        <f t="shared" si="2367"/>
        <v/>
      </c>
      <c r="BY21043" s="32" t="str">
        <f t="shared" si="2368"/>
        <v/>
      </c>
      <c r="BZ21043" s="32" t="str">
        <f t="shared" si="2369"/>
        <v/>
      </c>
      <c r="CA21043" s="32" t="str">
        <f t="shared" si="2370"/>
        <v/>
      </c>
      <c r="CB21043" s="33">
        <f>IF(COUNTIF($CD$7:CD21043,CD21043)=1,CD21043,CD21043+COUNTIF($CD$6:CD21042,CD21043))</f>
        <v>62223</v>
      </c>
      <c r="CC21043" s="34">
        <f t="shared" si="2371"/>
        <v>55153</v>
      </c>
      <c r="CD21043" s="32">
        <f t="shared" si="2372"/>
        <v>55153</v>
      </c>
      <c r="CE21043" s="32">
        <f t="shared" si="2373"/>
        <v>0</v>
      </c>
      <c r="CF21043" s="32">
        <f t="shared" si="2374"/>
        <v>0</v>
      </c>
      <c r="CG21043" s="32" t="str">
        <f t="shared" si="2375"/>
        <v/>
      </c>
      <c r="CH21043" s="32">
        <v>38</v>
      </c>
      <c r="CI21043" s="32" t="s">
        <v>18</v>
      </c>
      <c r="CJ21043" s="32" t="str">
        <f t="shared" si="2376"/>
        <v/>
      </c>
      <c r="CK21043" s="32" t="str">
        <f t="shared" si="2377"/>
        <v/>
      </c>
      <c r="CL21043" s="32" t="str">
        <f t="shared" si="2378"/>
        <v/>
      </c>
      <c r="CM21043" s="32" t="str">
        <f t="shared" si="2379"/>
        <v/>
      </c>
      <c r="CN21043" s="32" t="str">
        <f t="shared" si="2380"/>
        <v/>
      </c>
    </row>
    <row r="21044" spans="71:92" x14ac:dyDescent="0.3">
      <c r="BS21044" s="32" t="str">
        <f>IF(Kiadasi_kiseroiv!$K$2=BT21044,BV21044,"")</f>
        <v/>
      </c>
      <c r="BT21044" s="34" t="str">
        <f t="shared" si="2363"/>
        <v/>
      </c>
      <c r="BU21044" s="32" t="str">
        <f t="shared" si="2364"/>
        <v/>
      </c>
      <c r="BV21044" s="32" t="str">
        <f t="shared" si="2365"/>
        <v/>
      </c>
      <c r="BW21044" s="32" t="str">
        <f t="shared" si="2366"/>
        <v/>
      </c>
      <c r="BX21044" s="32" t="str">
        <f t="shared" si="2367"/>
        <v/>
      </c>
      <c r="BY21044" s="32" t="str">
        <f t="shared" si="2368"/>
        <v/>
      </c>
      <c r="BZ21044" s="32" t="str">
        <f t="shared" si="2369"/>
        <v/>
      </c>
      <c r="CA21044" s="32" t="str">
        <f t="shared" si="2370"/>
        <v/>
      </c>
      <c r="CB21044" s="33">
        <f>IF(COUNTIF($CD$7:CD21044,CD21044)=1,CD21044,CD21044+COUNTIF($CD$6:CD21043,CD21044))</f>
        <v>62224</v>
      </c>
      <c r="CC21044" s="34">
        <f t="shared" si="2371"/>
        <v>55153</v>
      </c>
      <c r="CD21044" s="32">
        <f t="shared" si="2372"/>
        <v>55153</v>
      </c>
      <c r="CE21044" s="32">
        <f t="shared" si="2373"/>
        <v>0</v>
      </c>
      <c r="CF21044" s="32">
        <f t="shared" si="2374"/>
        <v>0</v>
      </c>
      <c r="CG21044" s="32" t="str">
        <f t="shared" si="2375"/>
        <v/>
      </c>
      <c r="CH21044" s="32">
        <v>39</v>
      </c>
      <c r="CI21044" s="32" t="s">
        <v>18</v>
      </c>
      <c r="CJ21044" s="32" t="str">
        <f t="shared" si="2376"/>
        <v/>
      </c>
      <c r="CK21044" s="32" t="str">
        <f t="shared" si="2377"/>
        <v/>
      </c>
      <c r="CL21044" s="32" t="str">
        <f t="shared" si="2378"/>
        <v/>
      </c>
      <c r="CM21044" s="32" t="str">
        <f t="shared" si="2379"/>
        <v/>
      </c>
      <c r="CN21044" s="32" t="str">
        <f t="shared" si="2380"/>
        <v/>
      </c>
    </row>
    <row r="21045" spans="71:92" x14ac:dyDescent="0.3">
      <c r="BS21045" s="32" t="str">
        <f>IF(Kiadasi_kiseroiv!$K$2=BT21045,BV21045,"")</f>
        <v/>
      </c>
      <c r="BT21045" s="34" t="str">
        <f t="shared" si="2363"/>
        <v/>
      </c>
      <c r="BU21045" s="32" t="str">
        <f t="shared" si="2364"/>
        <v/>
      </c>
      <c r="BV21045" s="32" t="str">
        <f t="shared" si="2365"/>
        <v/>
      </c>
      <c r="BW21045" s="32" t="str">
        <f t="shared" si="2366"/>
        <v/>
      </c>
      <c r="BX21045" s="32" t="str">
        <f t="shared" si="2367"/>
        <v/>
      </c>
      <c r="BY21045" s="32" t="str">
        <f t="shared" si="2368"/>
        <v/>
      </c>
      <c r="BZ21045" s="32" t="str">
        <f t="shared" si="2369"/>
        <v/>
      </c>
      <c r="CA21045" s="32" t="str">
        <f t="shared" si="2370"/>
        <v/>
      </c>
      <c r="CB21045" s="33">
        <f>IF(COUNTIF($CD$7:CD21045,CD21045)=1,CD21045,CD21045+COUNTIF($CD$6:CD21044,CD21045))</f>
        <v>62225</v>
      </c>
      <c r="CC21045" s="34">
        <f t="shared" si="2371"/>
        <v>55153</v>
      </c>
      <c r="CD21045" s="32">
        <f t="shared" si="2372"/>
        <v>55153</v>
      </c>
      <c r="CE21045" s="32">
        <f t="shared" si="2373"/>
        <v>0</v>
      </c>
      <c r="CF21045" s="32">
        <f t="shared" si="2374"/>
        <v>0</v>
      </c>
      <c r="CG21045" s="32" t="str">
        <f t="shared" si="2375"/>
        <v/>
      </c>
      <c r="CH21045" s="32">
        <v>40</v>
      </c>
      <c r="CI21045" s="32" t="s">
        <v>18</v>
      </c>
      <c r="CJ21045" s="32" t="str">
        <f t="shared" si="2376"/>
        <v/>
      </c>
      <c r="CK21045" s="32" t="str">
        <f t="shared" si="2377"/>
        <v/>
      </c>
      <c r="CL21045" s="32" t="str">
        <f t="shared" si="2378"/>
        <v/>
      </c>
      <c r="CM21045" s="32" t="str">
        <f t="shared" si="2379"/>
        <v/>
      </c>
      <c r="CN21045" s="32" t="str">
        <f t="shared" si="2380"/>
        <v/>
      </c>
    </row>
    <row r="21046" spans="71:92" x14ac:dyDescent="0.3">
      <c r="BS21046" s="32" t="str">
        <f>IF(Kiadasi_kiseroiv!$K$2=BT21046,BV21046,"")</f>
        <v/>
      </c>
      <c r="BT21046" s="34" t="str">
        <f t="shared" si="2363"/>
        <v/>
      </c>
      <c r="BU21046" s="32" t="str">
        <f t="shared" si="2364"/>
        <v/>
      </c>
      <c r="BV21046" s="32" t="str">
        <f t="shared" si="2365"/>
        <v/>
      </c>
      <c r="BW21046" s="32" t="str">
        <f t="shared" si="2366"/>
        <v/>
      </c>
      <c r="BX21046" s="32" t="str">
        <f t="shared" si="2367"/>
        <v/>
      </c>
      <c r="BY21046" s="32" t="str">
        <f t="shared" si="2368"/>
        <v/>
      </c>
      <c r="BZ21046" s="32" t="str">
        <f t="shared" si="2369"/>
        <v/>
      </c>
      <c r="CA21046" s="32" t="str">
        <f t="shared" si="2370"/>
        <v/>
      </c>
      <c r="CB21046" s="33">
        <f>IF(COUNTIF($CD$7:CD21046,CD21046)=1,CD21046,CD21046+COUNTIF($CD$6:CD21045,CD21046))</f>
        <v>62226</v>
      </c>
      <c r="CC21046" s="34">
        <f t="shared" si="2371"/>
        <v>55153</v>
      </c>
      <c r="CD21046" s="32">
        <f t="shared" si="2372"/>
        <v>55153</v>
      </c>
      <c r="CE21046" s="32">
        <f t="shared" si="2373"/>
        <v>0</v>
      </c>
      <c r="CF21046" s="32">
        <f t="shared" si="2374"/>
        <v>0</v>
      </c>
      <c r="CG21046" s="32" t="str">
        <f t="shared" si="2375"/>
        <v/>
      </c>
      <c r="CH21046" s="32">
        <v>41</v>
      </c>
      <c r="CI21046" s="32" t="s">
        <v>18</v>
      </c>
      <c r="CJ21046" s="32" t="str">
        <f t="shared" si="2376"/>
        <v/>
      </c>
      <c r="CK21046" s="32" t="str">
        <f t="shared" si="2377"/>
        <v/>
      </c>
      <c r="CL21046" s="32" t="str">
        <f t="shared" si="2378"/>
        <v/>
      </c>
      <c r="CM21046" s="32" t="str">
        <f t="shared" si="2379"/>
        <v/>
      </c>
      <c r="CN21046" s="32" t="str">
        <f t="shared" si="2380"/>
        <v/>
      </c>
    </row>
    <row r="21047" spans="71:92" x14ac:dyDescent="0.3">
      <c r="BS21047" s="32" t="str">
        <f>IF(Kiadasi_kiseroiv!$K$2=BT21047,BV21047,"")</f>
        <v/>
      </c>
      <c r="BT21047" s="34" t="str">
        <f t="shared" si="2363"/>
        <v/>
      </c>
      <c r="BU21047" s="32" t="str">
        <f t="shared" si="2364"/>
        <v/>
      </c>
      <c r="BV21047" s="32" t="str">
        <f t="shared" si="2365"/>
        <v/>
      </c>
      <c r="BW21047" s="32" t="str">
        <f t="shared" si="2366"/>
        <v/>
      </c>
      <c r="BX21047" s="32" t="str">
        <f t="shared" si="2367"/>
        <v/>
      </c>
      <c r="BY21047" s="32" t="str">
        <f t="shared" si="2368"/>
        <v/>
      </c>
      <c r="BZ21047" s="32" t="str">
        <f t="shared" si="2369"/>
        <v/>
      </c>
      <c r="CA21047" s="32" t="str">
        <f t="shared" si="2370"/>
        <v/>
      </c>
      <c r="CB21047" s="33">
        <f>IF(COUNTIF($CD$7:CD21047,CD21047)=1,CD21047,CD21047+COUNTIF($CD$6:CD21046,CD21047))</f>
        <v>62227</v>
      </c>
      <c r="CC21047" s="34">
        <f t="shared" si="2371"/>
        <v>55153</v>
      </c>
      <c r="CD21047" s="32">
        <f t="shared" si="2372"/>
        <v>55153</v>
      </c>
      <c r="CE21047" s="32">
        <f t="shared" si="2373"/>
        <v>0</v>
      </c>
      <c r="CF21047" s="32">
        <f t="shared" si="2374"/>
        <v>0</v>
      </c>
      <c r="CG21047" s="32" t="str">
        <f t="shared" si="2375"/>
        <v/>
      </c>
      <c r="CH21047" s="32">
        <v>42</v>
      </c>
      <c r="CI21047" s="32" t="s">
        <v>18</v>
      </c>
      <c r="CJ21047" s="32" t="str">
        <f t="shared" si="2376"/>
        <v/>
      </c>
      <c r="CK21047" s="32" t="str">
        <f t="shared" si="2377"/>
        <v/>
      </c>
      <c r="CL21047" s="32" t="str">
        <f t="shared" si="2378"/>
        <v/>
      </c>
      <c r="CM21047" s="32" t="str">
        <f t="shared" si="2379"/>
        <v/>
      </c>
      <c r="CN21047" s="32" t="str">
        <f t="shared" si="2380"/>
        <v/>
      </c>
    </row>
    <row r="21048" spans="71:92" x14ac:dyDescent="0.3">
      <c r="BS21048" s="32" t="str">
        <f>IF(Kiadasi_kiseroiv!$K$2=BT21048,BV21048,"")</f>
        <v/>
      </c>
      <c r="BT21048" s="34" t="str">
        <f t="shared" si="2363"/>
        <v/>
      </c>
      <c r="BU21048" s="32" t="str">
        <f t="shared" si="2364"/>
        <v/>
      </c>
      <c r="BV21048" s="32" t="str">
        <f t="shared" si="2365"/>
        <v/>
      </c>
      <c r="BW21048" s="32" t="str">
        <f t="shared" si="2366"/>
        <v/>
      </c>
      <c r="BX21048" s="32" t="str">
        <f t="shared" si="2367"/>
        <v/>
      </c>
      <c r="BY21048" s="32" t="str">
        <f t="shared" si="2368"/>
        <v/>
      </c>
      <c r="BZ21048" s="32" t="str">
        <f t="shared" si="2369"/>
        <v/>
      </c>
      <c r="CA21048" s="32" t="str">
        <f t="shared" si="2370"/>
        <v/>
      </c>
      <c r="CB21048" s="33">
        <f>IF(COUNTIF($CD$7:CD21048,CD21048)=1,CD21048,CD21048+COUNTIF($CD$6:CD21047,CD21048))</f>
        <v>62228</v>
      </c>
      <c r="CC21048" s="34">
        <f t="shared" si="2371"/>
        <v>55153</v>
      </c>
      <c r="CD21048" s="32">
        <f t="shared" si="2372"/>
        <v>55153</v>
      </c>
      <c r="CE21048" s="32">
        <f t="shared" si="2373"/>
        <v>0</v>
      </c>
      <c r="CF21048" s="32">
        <f t="shared" si="2374"/>
        <v>0</v>
      </c>
      <c r="CG21048" s="32" t="str">
        <f t="shared" si="2375"/>
        <v/>
      </c>
      <c r="CH21048" s="32">
        <v>43</v>
      </c>
      <c r="CI21048" s="32" t="s">
        <v>18</v>
      </c>
      <c r="CJ21048" s="32" t="str">
        <f t="shared" si="2376"/>
        <v/>
      </c>
      <c r="CK21048" s="32" t="str">
        <f t="shared" si="2377"/>
        <v/>
      </c>
      <c r="CL21048" s="32" t="str">
        <f t="shared" si="2378"/>
        <v/>
      </c>
      <c r="CM21048" s="32" t="str">
        <f t="shared" si="2379"/>
        <v/>
      </c>
      <c r="CN21048" s="32" t="str">
        <f t="shared" si="2380"/>
        <v/>
      </c>
    </row>
    <row r="21049" spans="71:92" x14ac:dyDescent="0.3">
      <c r="BS21049" s="32" t="str">
        <f>IF(Kiadasi_kiseroiv!$K$2=BT21049,BV21049,"")</f>
        <v/>
      </c>
      <c r="BT21049" s="34" t="str">
        <f t="shared" si="2363"/>
        <v/>
      </c>
      <c r="BU21049" s="32" t="str">
        <f t="shared" si="2364"/>
        <v/>
      </c>
      <c r="BV21049" s="32" t="str">
        <f t="shared" si="2365"/>
        <v/>
      </c>
      <c r="BW21049" s="32" t="str">
        <f t="shared" si="2366"/>
        <v/>
      </c>
      <c r="BX21049" s="32" t="str">
        <f t="shared" si="2367"/>
        <v/>
      </c>
      <c r="BY21049" s="32" t="str">
        <f t="shared" si="2368"/>
        <v/>
      </c>
      <c r="BZ21049" s="32" t="str">
        <f t="shared" si="2369"/>
        <v/>
      </c>
      <c r="CA21049" s="32" t="str">
        <f t="shared" si="2370"/>
        <v/>
      </c>
      <c r="CB21049" s="33">
        <f>IF(COUNTIF($CD$7:CD21049,CD21049)=1,CD21049,CD21049+COUNTIF($CD$6:CD21048,CD21049))</f>
        <v>62229</v>
      </c>
      <c r="CC21049" s="34">
        <f t="shared" si="2371"/>
        <v>55153</v>
      </c>
      <c r="CD21049" s="32">
        <f t="shared" si="2372"/>
        <v>55153</v>
      </c>
      <c r="CE21049" s="32">
        <f t="shared" si="2373"/>
        <v>0</v>
      </c>
      <c r="CF21049" s="32">
        <f t="shared" si="2374"/>
        <v>0</v>
      </c>
      <c r="CG21049" s="32" t="str">
        <f t="shared" si="2375"/>
        <v/>
      </c>
      <c r="CH21049" s="32">
        <v>44</v>
      </c>
      <c r="CI21049" s="32" t="s">
        <v>18</v>
      </c>
      <c r="CJ21049" s="32" t="str">
        <f t="shared" si="2376"/>
        <v/>
      </c>
      <c r="CK21049" s="32" t="str">
        <f t="shared" si="2377"/>
        <v/>
      </c>
      <c r="CL21049" s="32" t="str">
        <f t="shared" si="2378"/>
        <v/>
      </c>
      <c r="CM21049" s="32" t="str">
        <f t="shared" si="2379"/>
        <v/>
      </c>
      <c r="CN21049" s="32" t="str">
        <f t="shared" si="2380"/>
        <v/>
      </c>
    </row>
    <row r="21050" spans="71:92" x14ac:dyDescent="0.3">
      <c r="BS21050" s="32" t="str">
        <f>IF(Kiadasi_kiseroiv!$K$2=BT21050,BV21050,"")</f>
        <v/>
      </c>
      <c r="BT21050" s="34" t="str">
        <f t="shared" si="2363"/>
        <v/>
      </c>
      <c r="BU21050" s="32" t="str">
        <f t="shared" si="2364"/>
        <v/>
      </c>
      <c r="BV21050" s="32" t="str">
        <f t="shared" si="2365"/>
        <v/>
      </c>
      <c r="BW21050" s="32" t="str">
        <f t="shared" si="2366"/>
        <v/>
      </c>
      <c r="BX21050" s="32" t="str">
        <f t="shared" si="2367"/>
        <v/>
      </c>
      <c r="BY21050" s="32" t="str">
        <f t="shared" si="2368"/>
        <v/>
      </c>
      <c r="BZ21050" s="32" t="str">
        <f t="shared" si="2369"/>
        <v/>
      </c>
      <c r="CA21050" s="32" t="str">
        <f t="shared" si="2370"/>
        <v/>
      </c>
      <c r="CB21050" s="33">
        <f>IF(COUNTIF($CD$7:CD21050,CD21050)=1,CD21050,CD21050+COUNTIF($CD$6:CD21049,CD21050))</f>
        <v>62230</v>
      </c>
      <c r="CC21050" s="34">
        <f t="shared" si="2371"/>
        <v>55153</v>
      </c>
      <c r="CD21050" s="32">
        <f t="shared" si="2372"/>
        <v>55153</v>
      </c>
      <c r="CE21050" s="32">
        <f t="shared" si="2373"/>
        <v>0</v>
      </c>
      <c r="CF21050" s="32">
        <f t="shared" si="2374"/>
        <v>0</v>
      </c>
      <c r="CG21050" s="32" t="str">
        <f t="shared" si="2375"/>
        <v/>
      </c>
      <c r="CH21050" s="32">
        <v>45</v>
      </c>
      <c r="CI21050" s="32" t="s">
        <v>18</v>
      </c>
      <c r="CJ21050" s="32" t="str">
        <f t="shared" si="2376"/>
        <v/>
      </c>
      <c r="CK21050" s="32" t="str">
        <f t="shared" si="2377"/>
        <v/>
      </c>
      <c r="CL21050" s="32" t="str">
        <f t="shared" si="2378"/>
        <v/>
      </c>
      <c r="CM21050" s="32" t="str">
        <f t="shared" si="2379"/>
        <v/>
      </c>
      <c r="CN21050" s="32" t="str">
        <f t="shared" si="2380"/>
        <v/>
      </c>
    </row>
    <row r="21051" spans="71:92" x14ac:dyDescent="0.3">
      <c r="BS21051" s="32" t="str">
        <f>IF(Kiadasi_kiseroiv!$K$2=BT21051,BV21051,"")</f>
        <v/>
      </c>
      <c r="BT21051" s="34" t="str">
        <f t="shared" si="2363"/>
        <v/>
      </c>
      <c r="BU21051" s="32" t="str">
        <f t="shared" si="2364"/>
        <v/>
      </c>
      <c r="BV21051" s="32" t="str">
        <f t="shared" si="2365"/>
        <v/>
      </c>
      <c r="BW21051" s="32" t="str">
        <f t="shared" si="2366"/>
        <v/>
      </c>
      <c r="BX21051" s="32" t="str">
        <f t="shared" si="2367"/>
        <v/>
      </c>
      <c r="BY21051" s="32" t="str">
        <f t="shared" si="2368"/>
        <v/>
      </c>
      <c r="BZ21051" s="32" t="str">
        <f t="shared" si="2369"/>
        <v/>
      </c>
      <c r="CA21051" s="32" t="str">
        <f t="shared" si="2370"/>
        <v/>
      </c>
      <c r="CB21051" s="33">
        <f>IF(COUNTIF($CD$7:CD21051,CD21051)=1,CD21051,CD21051+COUNTIF($CD$6:CD21050,CD21051))</f>
        <v>62231</v>
      </c>
      <c r="CC21051" s="34">
        <f t="shared" si="2371"/>
        <v>55153</v>
      </c>
      <c r="CD21051" s="32">
        <f t="shared" si="2372"/>
        <v>55153</v>
      </c>
      <c r="CE21051" s="32">
        <f t="shared" si="2373"/>
        <v>0</v>
      </c>
      <c r="CF21051" s="32">
        <f t="shared" si="2374"/>
        <v>0</v>
      </c>
      <c r="CG21051" s="32" t="str">
        <f t="shared" si="2375"/>
        <v/>
      </c>
      <c r="CH21051" s="32">
        <v>46</v>
      </c>
      <c r="CI21051" s="32" t="s">
        <v>18</v>
      </c>
      <c r="CJ21051" s="32" t="str">
        <f t="shared" si="2376"/>
        <v/>
      </c>
      <c r="CK21051" s="32" t="str">
        <f t="shared" si="2377"/>
        <v/>
      </c>
      <c r="CL21051" s="32" t="str">
        <f t="shared" si="2378"/>
        <v/>
      </c>
      <c r="CM21051" s="32" t="str">
        <f t="shared" si="2379"/>
        <v/>
      </c>
      <c r="CN21051" s="32" t="str">
        <f t="shared" si="2380"/>
        <v/>
      </c>
    </row>
    <row r="21052" spans="71:92" x14ac:dyDescent="0.3">
      <c r="BS21052" s="32" t="str">
        <f>IF(Kiadasi_kiseroiv!$K$2=BT21052,BV21052,"")</f>
        <v/>
      </c>
      <c r="BT21052" s="34" t="str">
        <f t="shared" si="2363"/>
        <v/>
      </c>
      <c r="BU21052" s="32" t="str">
        <f t="shared" si="2364"/>
        <v/>
      </c>
      <c r="BV21052" s="32" t="str">
        <f t="shared" si="2365"/>
        <v/>
      </c>
      <c r="BW21052" s="32" t="str">
        <f t="shared" si="2366"/>
        <v/>
      </c>
      <c r="BX21052" s="32" t="str">
        <f t="shared" si="2367"/>
        <v/>
      </c>
      <c r="BY21052" s="32" t="str">
        <f t="shared" si="2368"/>
        <v/>
      </c>
      <c r="BZ21052" s="32" t="str">
        <f t="shared" si="2369"/>
        <v/>
      </c>
      <c r="CA21052" s="32" t="str">
        <f t="shared" si="2370"/>
        <v/>
      </c>
      <c r="CB21052" s="33">
        <f>IF(COUNTIF($CD$7:CD21052,CD21052)=1,CD21052,CD21052+COUNTIF($CD$6:CD21051,CD21052))</f>
        <v>62232</v>
      </c>
      <c r="CC21052" s="34">
        <f t="shared" si="2371"/>
        <v>55153</v>
      </c>
      <c r="CD21052" s="32">
        <f t="shared" si="2372"/>
        <v>55153</v>
      </c>
      <c r="CE21052" s="32">
        <f t="shared" si="2373"/>
        <v>0</v>
      </c>
      <c r="CF21052" s="32">
        <f t="shared" si="2374"/>
        <v>0</v>
      </c>
      <c r="CG21052" s="32" t="str">
        <f t="shared" si="2375"/>
        <v/>
      </c>
      <c r="CH21052" s="32">
        <v>47</v>
      </c>
      <c r="CI21052" s="32" t="s">
        <v>18</v>
      </c>
      <c r="CJ21052" s="32" t="str">
        <f t="shared" si="2376"/>
        <v/>
      </c>
      <c r="CK21052" s="32" t="str">
        <f t="shared" si="2377"/>
        <v/>
      </c>
      <c r="CL21052" s="32" t="str">
        <f t="shared" si="2378"/>
        <v/>
      </c>
      <c r="CM21052" s="32" t="str">
        <f t="shared" si="2379"/>
        <v/>
      </c>
      <c r="CN21052" s="32" t="str">
        <f t="shared" si="2380"/>
        <v/>
      </c>
    </row>
    <row r="21053" spans="71:92" x14ac:dyDescent="0.3">
      <c r="BS21053" s="32" t="str">
        <f>IF(Kiadasi_kiseroiv!$K$2=BT21053,BV21053,"")</f>
        <v/>
      </c>
      <c r="BT21053" s="34" t="str">
        <f t="shared" si="2363"/>
        <v/>
      </c>
      <c r="BU21053" s="32" t="str">
        <f t="shared" si="2364"/>
        <v/>
      </c>
      <c r="BV21053" s="32" t="str">
        <f t="shared" si="2365"/>
        <v/>
      </c>
      <c r="BW21053" s="32" t="str">
        <f t="shared" si="2366"/>
        <v/>
      </c>
      <c r="BX21053" s="32" t="str">
        <f t="shared" si="2367"/>
        <v/>
      </c>
      <c r="BY21053" s="32" t="str">
        <f t="shared" si="2368"/>
        <v/>
      </c>
      <c r="BZ21053" s="32" t="str">
        <f t="shared" si="2369"/>
        <v/>
      </c>
      <c r="CA21053" s="32" t="str">
        <f t="shared" si="2370"/>
        <v/>
      </c>
      <c r="CB21053" s="33">
        <f>IF(COUNTIF($CD$7:CD21053,CD21053)=1,CD21053,CD21053+COUNTIF($CD$6:CD21052,CD21053))</f>
        <v>62233</v>
      </c>
      <c r="CC21053" s="34">
        <f t="shared" si="2371"/>
        <v>55153</v>
      </c>
      <c r="CD21053" s="32">
        <f t="shared" si="2372"/>
        <v>55153</v>
      </c>
      <c r="CE21053" s="32">
        <f t="shared" si="2373"/>
        <v>0</v>
      </c>
      <c r="CF21053" s="32">
        <f t="shared" si="2374"/>
        <v>0</v>
      </c>
      <c r="CG21053" s="32" t="str">
        <f t="shared" si="2375"/>
        <v/>
      </c>
      <c r="CH21053" s="32">
        <v>48</v>
      </c>
      <c r="CI21053" s="32" t="s">
        <v>18</v>
      </c>
      <c r="CJ21053" s="32" t="str">
        <f t="shared" si="2376"/>
        <v/>
      </c>
      <c r="CK21053" s="32" t="str">
        <f t="shared" si="2377"/>
        <v/>
      </c>
      <c r="CL21053" s="32" t="str">
        <f t="shared" si="2378"/>
        <v/>
      </c>
      <c r="CM21053" s="32" t="str">
        <f t="shared" si="2379"/>
        <v/>
      </c>
      <c r="CN21053" s="32" t="str">
        <f t="shared" si="2380"/>
        <v/>
      </c>
    </row>
    <row r="21054" spans="71:92" x14ac:dyDescent="0.3">
      <c r="BS21054" s="32" t="str">
        <f>IF(Kiadasi_kiseroiv!$K$2=BT21054,BV21054,"")</f>
        <v/>
      </c>
      <c r="BT21054" s="34" t="str">
        <f t="shared" si="2363"/>
        <v/>
      </c>
      <c r="BU21054" s="32" t="str">
        <f t="shared" si="2364"/>
        <v/>
      </c>
      <c r="BV21054" s="32" t="str">
        <f t="shared" si="2365"/>
        <v/>
      </c>
      <c r="BW21054" s="32" t="str">
        <f t="shared" si="2366"/>
        <v/>
      </c>
      <c r="BX21054" s="32" t="str">
        <f t="shared" si="2367"/>
        <v/>
      </c>
      <c r="BY21054" s="32" t="str">
        <f t="shared" si="2368"/>
        <v/>
      </c>
      <c r="BZ21054" s="32" t="str">
        <f t="shared" si="2369"/>
        <v/>
      </c>
      <c r="CA21054" s="32" t="str">
        <f t="shared" si="2370"/>
        <v/>
      </c>
      <c r="CB21054" s="33">
        <f>IF(COUNTIF($CD$7:CD21054,CD21054)=1,CD21054,CD21054+COUNTIF($CD$6:CD21053,CD21054))</f>
        <v>62234</v>
      </c>
      <c r="CC21054" s="34">
        <f t="shared" si="2371"/>
        <v>55153</v>
      </c>
      <c r="CD21054" s="32">
        <f t="shared" si="2372"/>
        <v>55153</v>
      </c>
      <c r="CE21054" s="32">
        <f t="shared" si="2373"/>
        <v>0</v>
      </c>
      <c r="CF21054" s="32">
        <f t="shared" si="2374"/>
        <v>0</v>
      </c>
      <c r="CG21054" s="32" t="str">
        <f t="shared" si="2375"/>
        <v/>
      </c>
      <c r="CH21054" s="32">
        <v>49</v>
      </c>
      <c r="CI21054" s="32" t="s">
        <v>18</v>
      </c>
      <c r="CJ21054" s="32" t="str">
        <f t="shared" si="2376"/>
        <v/>
      </c>
      <c r="CK21054" s="32" t="str">
        <f t="shared" si="2377"/>
        <v/>
      </c>
      <c r="CL21054" s="32" t="str">
        <f t="shared" si="2378"/>
        <v/>
      </c>
      <c r="CM21054" s="32" t="str">
        <f t="shared" si="2379"/>
        <v/>
      </c>
      <c r="CN21054" s="32" t="str">
        <f t="shared" si="2380"/>
        <v/>
      </c>
    </row>
    <row r="21055" spans="71:92" x14ac:dyDescent="0.3">
      <c r="BS21055" s="32" t="str">
        <f>IF(Kiadasi_kiseroiv!$K$2=BT21055,BV21055,"")</f>
        <v/>
      </c>
      <c r="BT21055" s="34" t="str">
        <f t="shared" si="2363"/>
        <v/>
      </c>
      <c r="BU21055" s="32" t="str">
        <f t="shared" si="2364"/>
        <v/>
      </c>
      <c r="BV21055" s="32" t="str">
        <f t="shared" si="2365"/>
        <v/>
      </c>
      <c r="BW21055" s="32" t="str">
        <f t="shared" si="2366"/>
        <v/>
      </c>
      <c r="BX21055" s="32" t="str">
        <f t="shared" si="2367"/>
        <v/>
      </c>
      <c r="BY21055" s="32" t="str">
        <f t="shared" si="2368"/>
        <v/>
      </c>
      <c r="BZ21055" s="32" t="str">
        <f t="shared" si="2369"/>
        <v/>
      </c>
      <c r="CA21055" s="32" t="str">
        <f t="shared" si="2370"/>
        <v/>
      </c>
      <c r="CB21055" s="33">
        <f>IF(COUNTIF($CD$7:CD21055,CD21055)=1,CD21055,CD21055+COUNTIF($CD$6:CD21054,CD21055))</f>
        <v>62235</v>
      </c>
      <c r="CC21055" s="34">
        <f t="shared" si="2371"/>
        <v>55153</v>
      </c>
      <c r="CD21055" s="32">
        <f t="shared" si="2372"/>
        <v>55153</v>
      </c>
      <c r="CE21055" s="32">
        <f t="shared" si="2373"/>
        <v>0</v>
      </c>
      <c r="CF21055" s="32">
        <f t="shared" si="2374"/>
        <v>0</v>
      </c>
      <c r="CG21055" s="32" t="str">
        <f t="shared" si="2375"/>
        <v/>
      </c>
      <c r="CH21055" s="32">
        <v>50</v>
      </c>
      <c r="CI21055" s="32" t="s">
        <v>18</v>
      </c>
      <c r="CJ21055" s="32" t="str">
        <f t="shared" si="2376"/>
        <v/>
      </c>
      <c r="CK21055" s="32" t="str">
        <f t="shared" si="2377"/>
        <v/>
      </c>
      <c r="CL21055" s="32" t="str">
        <f t="shared" si="2378"/>
        <v/>
      </c>
      <c r="CM21055" s="32" t="str">
        <f t="shared" si="2379"/>
        <v/>
      </c>
      <c r="CN21055" s="32" t="str">
        <f t="shared" si="2380"/>
        <v/>
      </c>
    </row>
    <row r="21056" spans="71:92" x14ac:dyDescent="0.3">
      <c r="BS21056" s="32" t="str">
        <f>IF(Kiadasi_kiseroiv!$K$2=BT21056,BV21056,"")</f>
        <v/>
      </c>
      <c r="BT21056" s="34" t="str">
        <f t="shared" si="2363"/>
        <v/>
      </c>
      <c r="BU21056" s="32" t="str">
        <f t="shared" si="2364"/>
        <v/>
      </c>
      <c r="BV21056" s="32" t="str">
        <f t="shared" si="2365"/>
        <v/>
      </c>
      <c r="BW21056" s="32" t="str">
        <f t="shared" si="2366"/>
        <v/>
      </c>
      <c r="BX21056" s="32" t="str">
        <f t="shared" si="2367"/>
        <v/>
      </c>
      <c r="BY21056" s="32" t="str">
        <f t="shared" si="2368"/>
        <v/>
      </c>
      <c r="BZ21056" s="32" t="str">
        <f t="shared" si="2369"/>
        <v/>
      </c>
      <c r="CA21056" s="32" t="str">
        <f t="shared" si="2370"/>
        <v/>
      </c>
      <c r="CB21056" s="33">
        <f>IF(COUNTIF($CD$7:CD21056,CD21056)=1,CD21056,CD21056+COUNTIF($CD$6:CD21055,CD21056))</f>
        <v>62236</v>
      </c>
      <c r="CC21056" s="34">
        <f t="shared" si="2371"/>
        <v>55153</v>
      </c>
      <c r="CD21056" s="32">
        <f t="shared" si="2372"/>
        <v>55153</v>
      </c>
      <c r="CE21056" s="32">
        <f t="shared" si="2373"/>
        <v>0</v>
      </c>
      <c r="CF21056" s="32">
        <f t="shared" si="2374"/>
        <v>0</v>
      </c>
      <c r="CG21056" s="32" t="str">
        <f t="shared" si="2375"/>
        <v/>
      </c>
      <c r="CH21056" s="32">
        <v>51</v>
      </c>
      <c r="CI21056" s="32" t="s">
        <v>18</v>
      </c>
      <c r="CJ21056" s="32" t="str">
        <f t="shared" si="2376"/>
        <v/>
      </c>
      <c r="CK21056" s="32" t="str">
        <f t="shared" si="2377"/>
        <v/>
      </c>
      <c r="CL21056" s="32" t="str">
        <f t="shared" si="2378"/>
        <v/>
      </c>
      <c r="CM21056" s="32" t="str">
        <f t="shared" si="2379"/>
        <v/>
      </c>
      <c r="CN21056" s="32" t="str">
        <f t="shared" si="2380"/>
        <v/>
      </c>
    </row>
    <row r="21057" spans="71:92" x14ac:dyDescent="0.3">
      <c r="BS21057" s="32" t="str">
        <f>IF(Kiadasi_kiseroiv!$K$2=BT21057,BV21057,"")</f>
        <v/>
      </c>
      <c r="BT21057" s="34" t="str">
        <f t="shared" si="2363"/>
        <v/>
      </c>
      <c r="BU21057" s="32" t="str">
        <f t="shared" si="2364"/>
        <v/>
      </c>
      <c r="BV21057" s="32" t="str">
        <f t="shared" si="2365"/>
        <v/>
      </c>
      <c r="BW21057" s="32" t="str">
        <f t="shared" si="2366"/>
        <v/>
      </c>
      <c r="BX21057" s="32" t="str">
        <f t="shared" si="2367"/>
        <v/>
      </c>
      <c r="BY21057" s="32" t="str">
        <f t="shared" si="2368"/>
        <v/>
      </c>
      <c r="BZ21057" s="32" t="str">
        <f t="shared" si="2369"/>
        <v/>
      </c>
      <c r="CA21057" s="32" t="str">
        <f t="shared" si="2370"/>
        <v/>
      </c>
      <c r="CB21057" s="33">
        <f>IF(COUNTIF($CD$7:CD21057,CD21057)=1,CD21057,CD21057+COUNTIF($CD$6:CD21056,CD21057))</f>
        <v>62237</v>
      </c>
      <c r="CC21057" s="34">
        <f t="shared" si="2371"/>
        <v>55153</v>
      </c>
      <c r="CD21057" s="32">
        <f t="shared" si="2372"/>
        <v>55153</v>
      </c>
      <c r="CE21057" s="32">
        <f t="shared" si="2373"/>
        <v>0</v>
      </c>
      <c r="CF21057" s="32">
        <f t="shared" si="2374"/>
        <v>0</v>
      </c>
      <c r="CG21057" s="32" t="str">
        <f t="shared" si="2375"/>
        <v/>
      </c>
      <c r="CH21057" s="32">
        <v>52</v>
      </c>
      <c r="CI21057" s="32" t="s">
        <v>18</v>
      </c>
      <c r="CJ21057" s="32" t="str">
        <f t="shared" si="2376"/>
        <v/>
      </c>
      <c r="CK21057" s="32" t="str">
        <f t="shared" si="2377"/>
        <v/>
      </c>
      <c r="CL21057" s="32" t="str">
        <f t="shared" si="2378"/>
        <v/>
      </c>
      <c r="CM21057" s="32" t="str">
        <f t="shared" si="2379"/>
        <v/>
      </c>
      <c r="CN21057" s="32" t="str">
        <f t="shared" si="2380"/>
        <v/>
      </c>
    </row>
    <row r="21058" spans="71:92" x14ac:dyDescent="0.3">
      <c r="BS21058" s="32" t="str">
        <f>IF(Kiadasi_kiseroiv!$K$2=BT21058,BV21058,"")</f>
        <v/>
      </c>
      <c r="BT21058" s="34" t="str">
        <f t="shared" si="2363"/>
        <v/>
      </c>
      <c r="BU21058" s="32" t="str">
        <f t="shared" si="2364"/>
        <v/>
      </c>
      <c r="BV21058" s="32" t="str">
        <f t="shared" si="2365"/>
        <v/>
      </c>
      <c r="BW21058" s="32" t="str">
        <f t="shared" si="2366"/>
        <v/>
      </c>
      <c r="BX21058" s="32" t="str">
        <f t="shared" si="2367"/>
        <v/>
      </c>
      <c r="BY21058" s="32" t="str">
        <f t="shared" si="2368"/>
        <v/>
      </c>
      <c r="BZ21058" s="32" t="str">
        <f t="shared" si="2369"/>
        <v/>
      </c>
      <c r="CA21058" s="32" t="str">
        <f t="shared" si="2370"/>
        <v/>
      </c>
      <c r="CB21058" s="33">
        <f>IF(COUNTIF($CD$7:CD21058,CD21058)=1,CD21058,CD21058+COUNTIF($CD$6:CD21057,CD21058))</f>
        <v>62238</v>
      </c>
      <c r="CC21058" s="34">
        <f t="shared" si="2371"/>
        <v>55153</v>
      </c>
      <c r="CD21058" s="32">
        <f t="shared" si="2372"/>
        <v>55153</v>
      </c>
      <c r="CE21058" s="32">
        <f t="shared" si="2373"/>
        <v>0</v>
      </c>
      <c r="CF21058" s="32">
        <f t="shared" si="2374"/>
        <v>0</v>
      </c>
      <c r="CG21058" s="32" t="str">
        <f t="shared" si="2375"/>
        <v/>
      </c>
      <c r="CH21058" s="32">
        <v>53</v>
      </c>
      <c r="CI21058" s="32" t="s">
        <v>18</v>
      </c>
      <c r="CJ21058" s="32" t="str">
        <f t="shared" si="2376"/>
        <v/>
      </c>
      <c r="CK21058" s="32" t="str">
        <f t="shared" si="2377"/>
        <v/>
      </c>
      <c r="CL21058" s="32" t="str">
        <f t="shared" si="2378"/>
        <v/>
      </c>
      <c r="CM21058" s="32" t="str">
        <f t="shared" si="2379"/>
        <v/>
      </c>
      <c r="CN21058" s="32" t="str">
        <f t="shared" si="2380"/>
        <v/>
      </c>
    </row>
    <row r="21059" spans="71:92" x14ac:dyDescent="0.3">
      <c r="BS21059" s="32" t="str">
        <f>IF(Kiadasi_kiseroiv!$K$2=BT21059,BV21059,"")</f>
        <v/>
      </c>
      <c r="BT21059" s="34" t="str">
        <f t="shared" si="2363"/>
        <v/>
      </c>
      <c r="BU21059" s="32" t="str">
        <f t="shared" si="2364"/>
        <v/>
      </c>
      <c r="BV21059" s="32" t="str">
        <f t="shared" si="2365"/>
        <v/>
      </c>
      <c r="BW21059" s="32" t="str">
        <f t="shared" si="2366"/>
        <v/>
      </c>
      <c r="BX21059" s="32" t="str">
        <f t="shared" si="2367"/>
        <v/>
      </c>
      <c r="BY21059" s="32" t="str">
        <f t="shared" si="2368"/>
        <v/>
      </c>
      <c r="BZ21059" s="32" t="str">
        <f t="shared" si="2369"/>
        <v/>
      </c>
      <c r="CA21059" s="32" t="str">
        <f t="shared" si="2370"/>
        <v/>
      </c>
      <c r="CB21059" s="33">
        <f>IF(COUNTIF($CD$7:CD21059,CD21059)=1,CD21059,CD21059+COUNTIF($CD$6:CD21058,CD21059))</f>
        <v>62239</v>
      </c>
      <c r="CC21059" s="34">
        <f t="shared" si="2371"/>
        <v>55153</v>
      </c>
      <c r="CD21059" s="32">
        <f t="shared" si="2372"/>
        <v>55153</v>
      </c>
      <c r="CE21059" s="32">
        <f t="shared" si="2373"/>
        <v>0</v>
      </c>
      <c r="CF21059" s="32">
        <f t="shared" si="2374"/>
        <v>0</v>
      </c>
      <c r="CG21059" s="32" t="str">
        <f t="shared" si="2375"/>
        <v/>
      </c>
      <c r="CH21059" s="32">
        <v>54</v>
      </c>
      <c r="CI21059" s="32" t="s">
        <v>18</v>
      </c>
      <c r="CJ21059" s="32" t="str">
        <f t="shared" si="2376"/>
        <v/>
      </c>
      <c r="CK21059" s="32" t="str">
        <f t="shared" si="2377"/>
        <v/>
      </c>
      <c r="CL21059" s="32" t="str">
        <f t="shared" si="2378"/>
        <v/>
      </c>
      <c r="CM21059" s="32" t="str">
        <f t="shared" si="2379"/>
        <v/>
      </c>
      <c r="CN21059" s="32" t="str">
        <f t="shared" si="2380"/>
        <v/>
      </c>
    </row>
    <row r="21060" spans="71:92" x14ac:dyDescent="0.3">
      <c r="BS21060" s="32" t="str">
        <f>IF(Kiadasi_kiseroiv!$K$2=BT21060,BV21060,"")</f>
        <v/>
      </c>
      <c r="BT21060" s="34" t="str">
        <f t="shared" si="2363"/>
        <v/>
      </c>
      <c r="BU21060" s="32" t="str">
        <f t="shared" si="2364"/>
        <v/>
      </c>
      <c r="BV21060" s="32" t="str">
        <f t="shared" si="2365"/>
        <v/>
      </c>
      <c r="BW21060" s="32" t="str">
        <f t="shared" si="2366"/>
        <v/>
      </c>
      <c r="BX21060" s="32" t="str">
        <f t="shared" si="2367"/>
        <v/>
      </c>
      <c r="BY21060" s="32" t="str">
        <f t="shared" si="2368"/>
        <v/>
      </c>
      <c r="BZ21060" s="32" t="str">
        <f t="shared" si="2369"/>
        <v/>
      </c>
      <c r="CA21060" s="32" t="str">
        <f t="shared" si="2370"/>
        <v/>
      </c>
      <c r="CB21060" s="33">
        <f>IF(COUNTIF($CD$7:CD21060,CD21060)=1,CD21060,CD21060+COUNTIF($CD$6:CD21059,CD21060))</f>
        <v>62240</v>
      </c>
      <c r="CC21060" s="34">
        <f t="shared" si="2371"/>
        <v>55153</v>
      </c>
      <c r="CD21060" s="32">
        <f t="shared" si="2372"/>
        <v>55153</v>
      </c>
      <c r="CE21060" s="32">
        <f t="shared" si="2373"/>
        <v>0</v>
      </c>
      <c r="CF21060" s="32">
        <f t="shared" si="2374"/>
        <v>0</v>
      </c>
      <c r="CG21060" s="32" t="str">
        <f t="shared" si="2375"/>
        <v/>
      </c>
      <c r="CH21060" s="32">
        <v>55</v>
      </c>
      <c r="CI21060" s="32" t="s">
        <v>18</v>
      </c>
      <c r="CJ21060" s="32" t="str">
        <f t="shared" si="2376"/>
        <v/>
      </c>
      <c r="CK21060" s="32" t="str">
        <f t="shared" si="2377"/>
        <v/>
      </c>
      <c r="CL21060" s="32" t="str">
        <f t="shared" si="2378"/>
        <v/>
      </c>
      <c r="CM21060" s="32" t="str">
        <f t="shared" si="2379"/>
        <v/>
      </c>
      <c r="CN21060" s="32" t="str">
        <f t="shared" si="2380"/>
        <v/>
      </c>
    </row>
    <row r="21061" spans="71:92" x14ac:dyDescent="0.3">
      <c r="BS21061" s="32" t="str">
        <f>IF(Kiadasi_kiseroiv!$K$2=BT21061,BV21061,"")</f>
        <v/>
      </c>
      <c r="BT21061" s="34" t="str">
        <f t="shared" si="2363"/>
        <v/>
      </c>
      <c r="BU21061" s="32" t="str">
        <f t="shared" si="2364"/>
        <v/>
      </c>
      <c r="BV21061" s="32" t="str">
        <f t="shared" si="2365"/>
        <v/>
      </c>
      <c r="BW21061" s="32" t="str">
        <f t="shared" si="2366"/>
        <v/>
      </c>
      <c r="BX21061" s="32" t="str">
        <f t="shared" si="2367"/>
        <v/>
      </c>
      <c r="BY21061" s="32" t="str">
        <f t="shared" si="2368"/>
        <v/>
      </c>
      <c r="BZ21061" s="32" t="str">
        <f t="shared" si="2369"/>
        <v/>
      </c>
      <c r="CA21061" s="32" t="str">
        <f t="shared" si="2370"/>
        <v/>
      </c>
      <c r="CB21061" s="33">
        <f>IF(COUNTIF($CD$7:CD21061,CD21061)=1,CD21061,CD21061+COUNTIF($CD$6:CD21060,CD21061))</f>
        <v>62241</v>
      </c>
      <c r="CC21061" s="34">
        <f t="shared" si="2371"/>
        <v>55153</v>
      </c>
      <c r="CD21061" s="32">
        <f t="shared" si="2372"/>
        <v>55153</v>
      </c>
      <c r="CE21061" s="32">
        <f t="shared" si="2373"/>
        <v>0</v>
      </c>
      <c r="CF21061" s="32">
        <f t="shared" si="2374"/>
        <v>0</v>
      </c>
      <c r="CG21061" s="32" t="str">
        <f t="shared" si="2375"/>
        <v/>
      </c>
      <c r="CH21061" s="32">
        <v>56</v>
      </c>
      <c r="CI21061" s="32" t="s">
        <v>18</v>
      </c>
      <c r="CJ21061" s="32" t="str">
        <f t="shared" si="2376"/>
        <v/>
      </c>
      <c r="CK21061" s="32" t="str">
        <f t="shared" si="2377"/>
        <v/>
      </c>
      <c r="CL21061" s="32" t="str">
        <f t="shared" si="2378"/>
        <v/>
      </c>
      <c r="CM21061" s="32" t="str">
        <f t="shared" si="2379"/>
        <v/>
      </c>
      <c r="CN21061" s="32" t="str">
        <f t="shared" si="2380"/>
        <v/>
      </c>
    </row>
    <row r="21062" spans="71:92" x14ac:dyDescent="0.3">
      <c r="BS21062" s="32" t="str">
        <f>IF(Kiadasi_kiseroiv!$K$2=BT21062,BV21062,"")</f>
        <v/>
      </c>
      <c r="BT21062" s="34" t="str">
        <f t="shared" si="2363"/>
        <v/>
      </c>
      <c r="BU21062" s="32" t="str">
        <f t="shared" si="2364"/>
        <v/>
      </c>
      <c r="BV21062" s="32" t="str">
        <f t="shared" si="2365"/>
        <v/>
      </c>
      <c r="BW21062" s="32" t="str">
        <f t="shared" si="2366"/>
        <v/>
      </c>
      <c r="BX21062" s="32" t="str">
        <f t="shared" si="2367"/>
        <v/>
      </c>
      <c r="BY21062" s="32" t="str">
        <f t="shared" si="2368"/>
        <v/>
      </c>
      <c r="BZ21062" s="32" t="str">
        <f t="shared" si="2369"/>
        <v/>
      </c>
      <c r="CA21062" s="32" t="str">
        <f t="shared" si="2370"/>
        <v/>
      </c>
      <c r="CB21062" s="33">
        <f>IF(COUNTIF($CD$7:CD21062,CD21062)=1,CD21062,CD21062+COUNTIF($CD$6:CD21061,CD21062))</f>
        <v>62242</v>
      </c>
      <c r="CC21062" s="34">
        <f t="shared" si="2371"/>
        <v>55153</v>
      </c>
      <c r="CD21062" s="32">
        <f t="shared" si="2372"/>
        <v>55153</v>
      </c>
      <c r="CE21062" s="32">
        <f t="shared" si="2373"/>
        <v>0</v>
      </c>
      <c r="CF21062" s="32">
        <f t="shared" si="2374"/>
        <v>0</v>
      </c>
      <c r="CG21062" s="32" t="str">
        <f t="shared" si="2375"/>
        <v/>
      </c>
      <c r="CH21062" s="32">
        <v>57</v>
      </c>
      <c r="CI21062" s="32" t="s">
        <v>18</v>
      </c>
      <c r="CJ21062" s="32" t="str">
        <f t="shared" si="2376"/>
        <v/>
      </c>
      <c r="CK21062" s="32" t="str">
        <f t="shared" si="2377"/>
        <v/>
      </c>
      <c r="CL21062" s="32" t="str">
        <f t="shared" si="2378"/>
        <v/>
      </c>
      <c r="CM21062" s="32" t="str">
        <f t="shared" si="2379"/>
        <v/>
      </c>
      <c r="CN21062" s="32" t="str">
        <f t="shared" si="2380"/>
        <v/>
      </c>
    </row>
    <row r="21063" spans="71:92" x14ac:dyDescent="0.3">
      <c r="BS21063" s="32" t="str">
        <f>IF(Kiadasi_kiseroiv!$K$2=BT21063,BV21063,"")</f>
        <v/>
      </c>
      <c r="BT21063" s="34" t="str">
        <f t="shared" si="2363"/>
        <v/>
      </c>
      <c r="BU21063" s="32" t="str">
        <f t="shared" si="2364"/>
        <v/>
      </c>
      <c r="BV21063" s="32" t="str">
        <f t="shared" si="2365"/>
        <v/>
      </c>
      <c r="BW21063" s="32" t="str">
        <f t="shared" si="2366"/>
        <v/>
      </c>
      <c r="BX21063" s="32" t="str">
        <f t="shared" si="2367"/>
        <v/>
      </c>
      <c r="BY21063" s="32" t="str">
        <f t="shared" si="2368"/>
        <v/>
      </c>
      <c r="BZ21063" s="32" t="str">
        <f t="shared" si="2369"/>
        <v/>
      </c>
      <c r="CA21063" s="32" t="str">
        <f t="shared" si="2370"/>
        <v/>
      </c>
      <c r="CB21063" s="33">
        <f>IF(COUNTIF($CD$7:CD21063,CD21063)=1,CD21063,CD21063+COUNTIF($CD$6:CD21062,CD21063))</f>
        <v>62243</v>
      </c>
      <c r="CC21063" s="34">
        <f t="shared" si="2371"/>
        <v>55153</v>
      </c>
      <c r="CD21063" s="32">
        <f t="shared" si="2372"/>
        <v>55153</v>
      </c>
      <c r="CE21063" s="32">
        <f t="shared" si="2373"/>
        <v>0</v>
      </c>
      <c r="CF21063" s="32">
        <f t="shared" si="2374"/>
        <v>0</v>
      </c>
      <c r="CG21063" s="32" t="str">
        <f t="shared" si="2375"/>
        <v/>
      </c>
      <c r="CH21063" s="32">
        <v>58</v>
      </c>
      <c r="CI21063" s="32" t="s">
        <v>18</v>
      </c>
      <c r="CJ21063" s="32" t="str">
        <f t="shared" si="2376"/>
        <v/>
      </c>
      <c r="CK21063" s="32" t="str">
        <f t="shared" si="2377"/>
        <v/>
      </c>
      <c r="CL21063" s="32" t="str">
        <f t="shared" si="2378"/>
        <v/>
      </c>
      <c r="CM21063" s="32" t="str">
        <f t="shared" si="2379"/>
        <v/>
      </c>
      <c r="CN21063" s="32" t="str">
        <f t="shared" si="2380"/>
        <v/>
      </c>
    </row>
    <row r="21064" spans="71:92" x14ac:dyDescent="0.3">
      <c r="BS21064" s="32" t="str">
        <f>IF(Kiadasi_kiseroiv!$K$2=BT21064,BV21064,"")</f>
        <v/>
      </c>
      <c r="BT21064" s="34" t="str">
        <f t="shared" si="2363"/>
        <v/>
      </c>
      <c r="BU21064" s="32" t="str">
        <f t="shared" si="2364"/>
        <v/>
      </c>
      <c r="BV21064" s="32" t="str">
        <f t="shared" si="2365"/>
        <v/>
      </c>
      <c r="BW21064" s="32" t="str">
        <f t="shared" si="2366"/>
        <v/>
      </c>
      <c r="BX21064" s="32" t="str">
        <f t="shared" si="2367"/>
        <v/>
      </c>
      <c r="BY21064" s="32" t="str">
        <f t="shared" si="2368"/>
        <v/>
      </c>
      <c r="BZ21064" s="32" t="str">
        <f t="shared" si="2369"/>
        <v/>
      </c>
      <c r="CA21064" s="32" t="str">
        <f t="shared" si="2370"/>
        <v/>
      </c>
      <c r="CB21064" s="33">
        <f>IF(COUNTIF($CD$7:CD21064,CD21064)=1,CD21064,CD21064+COUNTIF($CD$6:CD21063,CD21064))</f>
        <v>62244</v>
      </c>
      <c r="CC21064" s="34">
        <f t="shared" si="2371"/>
        <v>55153</v>
      </c>
      <c r="CD21064" s="32">
        <f t="shared" si="2372"/>
        <v>55153</v>
      </c>
      <c r="CE21064" s="32">
        <f t="shared" si="2373"/>
        <v>0</v>
      </c>
      <c r="CF21064" s="32">
        <f t="shared" si="2374"/>
        <v>0</v>
      </c>
      <c r="CG21064" s="32" t="str">
        <f t="shared" si="2375"/>
        <v/>
      </c>
      <c r="CH21064" s="32">
        <v>59</v>
      </c>
      <c r="CI21064" s="32" t="s">
        <v>18</v>
      </c>
      <c r="CJ21064" s="32" t="str">
        <f t="shared" si="2376"/>
        <v/>
      </c>
      <c r="CK21064" s="32" t="str">
        <f t="shared" si="2377"/>
        <v/>
      </c>
      <c r="CL21064" s="32" t="str">
        <f t="shared" si="2378"/>
        <v/>
      </c>
      <c r="CM21064" s="32" t="str">
        <f t="shared" si="2379"/>
        <v/>
      </c>
      <c r="CN21064" s="32" t="str">
        <f t="shared" si="2380"/>
        <v/>
      </c>
    </row>
    <row r="21065" spans="71:92" x14ac:dyDescent="0.3">
      <c r="BS21065" s="32" t="str">
        <f>IF(Kiadasi_kiseroiv!$K$2=BT21065,BV21065,"")</f>
        <v/>
      </c>
      <c r="BT21065" s="34" t="str">
        <f t="shared" si="2363"/>
        <v/>
      </c>
      <c r="BU21065" s="32" t="str">
        <f t="shared" si="2364"/>
        <v/>
      </c>
      <c r="BV21065" s="32" t="str">
        <f t="shared" si="2365"/>
        <v/>
      </c>
      <c r="BW21065" s="32" t="str">
        <f t="shared" si="2366"/>
        <v/>
      </c>
      <c r="BX21065" s="32" t="str">
        <f t="shared" si="2367"/>
        <v/>
      </c>
      <c r="BY21065" s="32" t="str">
        <f t="shared" si="2368"/>
        <v/>
      </c>
      <c r="BZ21065" s="32" t="str">
        <f t="shared" si="2369"/>
        <v/>
      </c>
      <c r="CA21065" s="32" t="str">
        <f t="shared" si="2370"/>
        <v/>
      </c>
      <c r="CB21065" s="33">
        <f>IF(COUNTIF($CD$7:CD21065,CD21065)=1,CD21065,CD21065+COUNTIF($CD$6:CD21064,CD21065))</f>
        <v>62245</v>
      </c>
      <c r="CC21065" s="34">
        <f t="shared" si="2371"/>
        <v>55153</v>
      </c>
      <c r="CD21065" s="32">
        <f t="shared" si="2372"/>
        <v>55153</v>
      </c>
      <c r="CE21065" s="32">
        <f t="shared" si="2373"/>
        <v>0</v>
      </c>
      <c r="CF21065" s="32">
        <f t="shared" si="2374"/>
        <v>0</v>
      </c>
      <c r="CG21065" s="32" t="str">
        <f t="shared" si="2375"/>
        <v/>
      </c>
      <c r="CH21065" s="32">
        <v>60</v>
      </c>
      <c r="CI21065" s="32" t="s">
        <v>18</v>
      </c>
      <c r="CJ21065" s="32" t="str">
        <f t="shared" si="2376"/>
        <v/>
      </c>
      <c r="CK21065" s="32" t="str">
        <f t="shared" si="2377"/>
        <v/>
      </c>
      <c r="CL21065" s="32" t="str">
        <f t="shared" si="2378"/>
        <v/>
      </c>
      <c r="CM21065" s="32" t="str">
        <f t="shared" si="2379"/>
        <v/>
      </c>
      <c r="CN21065" s="32" t="str">
        <f t="shared" si="2380"/>
        <v/>
      </c>
    </row>
    <row r="21066" spans="71:92" x14ac:dyDescent="0.3">
      <c r="BS21066" s="32" t="str">
        <f>IF(Kiadasi_kiseroiv!$K$2=BT21066,BV21066,"")</f>
        <v/>
      </c>
      <c r="BT21066" s="34" t="str">
        <f t="shared" si="2363"/>
        <v/>
      </c>
      <c r="BU21066" s="32" t="str">
        <f t="shared" si="2364"/>
        <v/>
      </c>
      <c r="BV21066" s="32" t="str">
        <f t="shared" si="2365"/>
        <v/>
      </c>
      <c r="BW21066" s="32" t="str">
        <f t="shared" si="2366"/>
        <v/>
      </c>
      <c r="BX21066" s="32" t="str">
        <f t="shared" si="2367"/>
        <v/>
      </c>
      <c r="BY21066" s="32" t="str">
        <f t="shared" si="2368"/>
        <v/>
      </c>
      <c r="BZ21066" s="32" t="str">
        <f t="shared" si="2369"/>
        <v/>
      </c>
      <c r="CA21066" s="32" t="str">
        <f t="shared" si="2370"/>
        <v/>
      </c>
      <c r="CB21066" s="33">
        <f>IF(COUNTIF($CD$7:CD21066,CD21066)=1,CD21066,CD21066+COUNTIF($CD$6:CD21065,CD21066))</f>
        <v>62246</v>
      </c>
      <c r="CC21066" s="34">
        <f t="shared" si="2371"/>
        <v>55153</v>
      </c>
      <c r="CD21066" s="32">
        <f t="shared" si="2372"/>
        <v>55153</v>
      </c>
      <c r="CE21066" s="32">
        <f t="shared" si="2373"/>
        <v>0</v>
      </c>
      <c r="CF21066" s="32">
        <f t="shared" si="2374"/>
        <v>0</v>
      </c>
      <c r="CG21066" s="32" t="str">
        <f t="shared" si="2375"/>
        <v/>
      </c>
      <c r="CH21066" s="32">
        <v>61</v>
      </c>
      <c r="CI21066" s="32" t="s">
        <v>18</v>
      </c>
      <c r="CJ21066" s="32" t="str">
        <f t="shared" si="2376"/>
        <v/>
      </c>
      <c r="CK21066" s="32" t="str">
        <f t="shared" si="2377"/>
        <v/>
      </c>
      <c r="CL21066" s="32" t="str">
        <f t="shared" si="2378"/>
        <v/>
      </c>
      <c r="CM21066" s="32" t="str">
        <f t="shared" si="2379"/>
        <v/>
      </c>
      <c r="CN21066" s="32" t="str">
        <f t="shared" si="2380"/>
        <v/>
      </c>
    </row>
    <row r="21067" spans="71:92" x14ac:dyDescent="0.3">
      <c r="BS21067" s="32" t="str">
        <f>IF(Kiadasi_kiseroiv!$K$2=BT21067,BV21067,"")</f>
        <v/>
      </c>
      <c r="BT21067" s="34" t="str">
        <f t="shared" si="2363"/>
        <v/>
      </c>
      <c r="BU21067" s="32" t="str">
        <f t="shared" si="2364"/>
        <v/>
      </c>
      <c r="BV21067" s="32" t="str">
        <f t="shared" si="2365"/>
        <v/>
      </c>
      <c r="BW21067" s="32" t="str">
        <f t="shared" si="2366"/>
        <v/>
      </c>
      <c r="BX21067" s="32" t="str">
        <f t="shared" si="2367"/>
        <v/>
      </c>
      <c r="BY21067" s="32" t="str">
        <f t="shared" si="2368"/>
        <v/>
      </c>
      <c r="BZ21067" s="32" t="str">
        <f t="shared" si="2369"/>
        <v/>
      </c>
      <c r="CA21067" s="32" t="str">
        <f t="shared" si="2370"/>
        <v/>
      </c>
      <c r="CB21067" s="33">
        <f>IF(COUNTIF($CD$7:CD21067,CD21067)=1,CD21067,CD21067+COUNTIF($CD$6:CD21066,CD21067))</f>
        <v>62247</v>
      </c>
      <c r="CC21067" s="34">
        <f t="shared" si="2371"/>
        <v>55153</v>
      </c>
      <c r="CD21067" s="32">
        <f t="shared" si="2372"/>
        <v>55153</v>
      </c>
      <c r="CE21067" s="32">
        <f t="shared" si="2373"/>
        <v>0</v>
      </c>
      <c r="CF21067" s="32">
        <f t="shared" si="2374"/>
        <v>0</v>
      </c>
      <c r="CG21067" s="32" t="str">
        <f t="shared" si="2375"/>
        <v/>
      </c>
      <c r="CH21067" s="32">
        <v>62</v>
      </c>
      <c r="CI21067" s="32" t="s">
        <v>18</v>
      </c>
      <c r="CJ21067" s="32" t="str">
        <f t="shared" si="2376"/>
        <v/>
      </c>
      <c r="CK21067" s="32" t="str">
        <f t="shared" si="2377"/>
        <v/>
      </c>
      <c r="CL21067" s="32" t="str">
        <f t="shared" si="2378"/>
        <v/>
      </c>
      <c r="CM21067" s="32" t="str">
        <f t="shared" si="2379"/>
        <v/>
      </c>
      <c r="CN21067" s="32" t="str">
        <f t="shared" si="2380"/>
        <v/>
      </c>
    </row>
    <row r="21068" spans="71:92" x14ac:dyDescent="0.3">
      <c r="BS21068" s="32" t="str">
        <f>IF(Kiadasi_kiseroiv!$K$2=BT21068,BV21068,"")</f>
        <v/>
      </c>
      <c r="BT21068" s="34" t="str">
        <f t="shared" si="2363"/>
        <v/>
      </c>
      <c r="BU21068" s="32" t="str">
        <f t="shared" si="2364"/>
        <v/>
      </c>
      <c r="BV21068" s="32" t="str">
        <f t="shared" si="2365"/>
        <v/>
      </c>
      <c r="BW21068" s="32" t="str">
        <f t="shared" si="2366"/>
        <v/>
      </c>
      <c r="BX21068" s="32" t="str">
        <f t="shared" si="2367"/>
        <v/>
      </c>
      <c r="BY21068" s="32" t="str">
        <f t="shared" si="2368"/>
        <v/>
      </c>
      <c r="BZ21068" s="32" t="str">
        <f t="shared" si="2369"/>
        <v/>
      </c>
      <c r="CA21068" s="32" t="str">
        <f t="shared" si="2370"/>
        <v/>
      </c>
      <c r="CB21068" s="33">
        <f>IF(COUNTIF($CD$7:CD21068,CD21068)=1,CD21068,CD21068+COUNTIF($CD$6:CD21067,CD21068))</f>
        <v>62248</v>
      </c>
      <c r="CC21068" s="34">
        <f t="shared" si="2371"/>
        <v>55153</v>
      </c>
      <c r="CD21068" s="32">
        <f t="shared" si="2372"/>
        <v>55153</v>
      </c>
      <c r="CE21068" s="32">
        <f t="shared" si="2373"/>
        <v>0</v>
      </c>
      <c r="CF21068" s="32">
        <f t="shared" si="2374"/>
        <v>0</v>
      </c>
      <c r="CG21068" s="32" t="str">
        <f t="shared" si="2375"/>
        <v/>
      </c>
      <c r="CH21068" s="32">
        <v>63</v>
      </c>
      <c r="CI21068" s="32" t="s">
        <v>18</v>
      </c>
      <c r="CJ21068" s="32" t="str">
        <f t="shared" si="2376"/>
        <v/>
      </c>
      <c r="CK21068" s="32" t="str">
        <f t="shared" si="2377"/>
        <v/>
      </c>
      <c r="CL21068" s="32" t="str">
        <f t="shared" si="2378"/>
        <v/>
      </c>
      <c r="CM21068" s="32" t="str">
        <f t="shared" si="2379"/>
        <v/>
      </c>
      <c r="CN21068" s="32" t="str">
        <f t="shared" si="2380"/>
        <v/>
      </c>
    </row>
    <row r="21069" spans="71:92" x14ac:dyDescent="0.3">
      <c r="BS21069" s="32" t="str">
        <f>IF(Kiadasi_kiseroiv!$K$2=BT21069,BV21069,"")</f>
        <v/>
      </c>
      <c r="BT21069" s="34" t="str">
        <f t="shared" si="2363"/>
        <v/>
      </c>
      <c r="BU21069" s="32" t="str">
        <f t="shared" si="2364"/>
        <v/>
      </c>
      <c r="BV21069" s="32" t="str">
        <f t="shared" si="2365"/>
        <v/>
      </c>
      <c r="BW21069" s="32" t="str">
        <f t="shared" si="2366"/>
        <v/>
      </c>
      <c r="BX21069" s="32" t="str">
        <f t="shared" si="2367"/>
        <v/>
      </c>
      <c r="BY21069" s="32" t="str">
        <f t="shared" si="2368"/>
        <v/>
      </c>
      <c r="BZ21069" s="32" t="str">
        <f t="shared" si="2369"/>
        <v/>
      </c>
      <c r="CA21069" s="32" t="str">
        <f t="shared" si="2370"/>
        <v/>
      </c>
      <c r="CB21069" s="33">
        <f>IF(COUNTIF($CD$7:CD21069,CD21069)=1,CD21069,CD21069+COUNTIF($CD$6:CD21068,CD21069))</f>
        <v>62249</v>
      </c>
      <c r="CC21069" s="34">
        <f t="shared" si="2371"/>
        <v>55153</v>
      </c>
      <c r="CD21069" s="32">
        <f t="shared" si="2372"/>
        <v>55153</v>
      </c>
      <c r="CE21069" s="32">
        <f t="shared" si="2373"/>
        <v>0</v>
      </c>
      <c r="CF21069" s="32">
        <f t="shared" si="2374"/>
        <v>0</v>
      </c>
      <c r="CG21069" s="32" t="str">
        <f t="shared" si="2375"/>
        <v/>
      </c>
      <c r="CH21069" s="32">
        <v>64</v>
      </c>
      <c r="CI21069" s="32" t="s">
        <v>18</v>
      </c>
      <c r="CJ21069" s="32" t="str">
        <f t="shared" si="2376"/>
        <v/>
      </c>
      <c r="CK21069" s="32" t="str">
        <f t="shared" si="2377"/>
        <v/>
      </c>
      <c r="CL21069" s="32" t="str">
        <f t="shared" si="2378"/>
        <v/>
      </c>
      <c r="CM21069" s="32" t="str">
        <f t="shared" si="2379"/>
        <v/>
      </c>
      <c r="CN21069" s="32" t="str">
        <f t="shared" si="2380"/>
        <v/>
      </c>
    </row>
    <row r="21070" spans="71:92" x14ac:dyDescent="0.3">
      <c r="BS21070" s="32" t="str">
        <f>IF(Kiadasi_kiseroiv!$K$2=BT21070,BV21070,"")</f>
        <v/>
      </c>
      <c r="BT21070" s="34" t="str">
        <f t="shared" si="2363"/>
        <v/>
      </c>
      <c r="BU21070" s="32" t="str">
        <f t="shared" si="2364"/>
        <v/>
      </c>
      <c r="BV21070" s="32" t="str">
        <f t="shared" si="2365"/>
        <v/>
      </c>
      <c r="BW21070" s="32" t="str">
        <f t="shared" si="2366"/>
        <v/>
      </c>
      <c r="BX21070" s="32" t="str">
        <f t="shared" si="2367"/>
        <v/>
      </c>
      <c r="BY21070" s="32" t="str">
        <f t="shared" si="2368"/>
        <v/>
      </c>
      <c r="BZ21070" s="32" t="str">
        <f t="shared" si="2369"/>
        <v/>
      </c>
      <c r="CA21070" s="32" t="str">
        <f t="shared" si="2370"/>
        <v/>
      </c>
      <c r="CB21070" s="33">
        <f>IF(COUNTIF($CD$7:CD21070,CD21070)=1,CD21070,CD21070+COUNTIF($CD$6:CD21069,CD21070))</f>
        <v>62250</v>
      </c>
      <c r="CC21070" s="34">
        <f t="shared" si="2371"/>
        <v>55153</v>
      </c>
      <c r="CD21070" s="32">
        <f t="shared" si="2372"/>
        <v>55153</v>
      </c>
      <c r="CE21070" s="32">
        <f t="shared" si="2373"/>
        <v>0</v>
      </c>
      <c r="CF21070" s="32">
        <f t="shared" si="2374"/>
        <v>0</v>
      </c>
      <c r="CG21070" s="32" t="str">
        <f t="shared" si="2375"/>
        <v/>
      </c>
      <c r="CH21070" s="32">
        <v>65</v>
      </c>
      <c r="CI21070" s="32" t="s">
        <v>18</v>
      </c>
      <c r="CJ21070" s="32" t="str">
        <f t="shared" si="2376"/>
        <v/>
      </c>
      <c r="CK21070" s="32" t="str">
        <f t="shared" si="2377"/>
        <v/>
      </c>
      <c r="CL21070" s="32" t="str">
        <f t="shared" si="2378"/>
        <v/>
      </c>
      <c r="CM21070" s="32" t="str">
        <f t="shared" si="2379"/>
        <v/>
      </c>
      <c r="CN21070" s="32" t="str">
        <f t="shared" si="2380"/>
        <v/>
      </c>
    </row>
    <row r="21071" spans="71:92" x14ac:dyDescent="0.3">
      <c r="BS21071" s="32" t="str">
        <f>IF(Kiadasi_kiseroiv!$K$2=BT21071,BV21071,"")</f>
        <v/>
      </c>
      <c r="BT21071" s="34" t="str">
        <f t="shared" ref="BT21071:BT21100" si="2381">IF(AND($BT$4=CI21071,BU21071&lt;&gt;""),CC21071,"")</f>
        <v/>
      </c>
      <c r="BU21071" s="32" t="str">
        <f t="shared" ref="BU21071:BU21100" si="2382">IF(AND($BU$1=CI21071,ISERROR(VLOOKUP(CG21071,Kisiv,2,FALSE))=FALSE),CB21071,"")</f>
        <v/>
      </c>
      <c r="BV21071" s="32" t="str">
        <f t="shared" ref="BV21071:BV21100" si="2383">IF(BU21071&lt;&gt;"",RANK(BU21071,$BU$7:$BU$33000,1),"")</f>
        <v/>
      </c>
      <c r="BW21071" s="32" t="str">
        <f t="shared" ref="BW21071:BW21100" si="2384">IF(CC21071&lt;min,$BW$2,IF(CC21071&lt;=max,CG21071,""))</f>
        <v/>
      </c>
      <c r="BX21071" s="32" t="str">
        <f t="shared" ref="BX21071:BX21100" si="2385">IF(AND(OR($BX$1=0,$BX$1=CG21071),OR($BX$2=0,IF(ISERROR(SEARCH($BX$2,CJ21071&amp;CK21071&amp;CL21071,1)),FALSE,TRUE))),CB21071,"")</f>
        <v/>
      </c>
      <c r="BY21071" s="32" t="str">
        <f t="shared" ref="BY21071:BY21100" si="2386">IF(AND(BX21071&lt;&gt;"",CC21071&lt;&gt;$CD$2),RANK(BX21071,$BX$7:$BX$33000,1),"")</f>
        <v/>
      </c>
      <c r="BZ21071" s="32" t="str">
        <f t="shared" ref="BZ21071:BZ21100" si="2387">IF(AND(CC21071&lt;$BZ$2,CI21071=$BZ$4),$BZ$5,IF(AND(CC21071&lt;=$BZ$3,CI21071=$BZ$4),CB21071,""))</f>
        <v/>
      </c>
      <c r="CA21071" s="32" t="str">
        <f t="shared" ref="CA21071:CA21100" si="2388">IF(AND(BZ21071&lt;&gt;"",BZ21071&lt;&gt;$BZ$5),RANK(BZ21071,$BZ$7:$BZ$33000,1),"")</f>
        <v/>
      </c>
      <c r="CB21071" s="33">
        <f>IF(COUNTIF($CD$7:CD21071,CD21071)=1,CD21071,CD21071+COUNTIF($CD$6:CD21070,CD21071))</f>
        <v>62251</v>
      </c>
      <c r="CC21071" s="34">
        <f t="shared" ref="CC21071:CC21100" si="2389">IF(INDEX(kb,CH21071,1)&lt;&gt;1,INDEX(kb,CH21071,1),$CD$2)</f>
        <v>55153</v>
      </c>
      <c r="CD21071" s="32">
        <f t="shared" ref="CD21071:CD21100" si="2390">IF(CC21071&lt;&gt;$CD$2,RANK(CC21071,$CC$7:$CC$33000,1),$CD$2)</f>
        <v>55153</v>
      </c>
      <c r="CE21071" s="32">
        <f t="shared" ref="CE21071:CE21100" si="2391">INDEX(kb,CH21071,6)</f>
        <v>0</v>
      </c>
      <c r="CF21071" s="32">
        <f t="shared" ref="CF21071:CF21100" si="2392">INDEX(kb,CH21071,8)</f>
        <v>0</v>
      </c>
      <c r="CG21071" s="32" t="str">
        <f t="shared" ref="CG21071:CG21100" si="2393">INDEX(kb,CH21071,7)&amp;INDEX(kb,CH21071,9)</f>
        <v/>
      </c>
      <c r="CH21071" s="32">
        <v>66</v>
      </c>
      <c r="CI21071" s="32" t="s">
        <v>18</v>
      </c>
      <c r="CJ21071" s="32" t="str">
        <f t="shared" ref="CJ21071:CJ21100" si="2394">IF(INDEX(kb,CH21071,5)&lt;&gt;0,INDEX(kb,CH21071,5),"")</f>
        <v/>
      </c>
      <c r="CK21071" s="32" t="str">
        <f t="shared" ref="CK21071:CK21100" si="2395">IF(INDEX(kb,CH21071,10)&lt;&gt;0,INDEX(kb,CH21071,10),"")</f>
        <v/>
      </c>
      <c r="CL21071" s="32" t="str">
        <f t="shared" ref="CL21071:CL21100" si="2396">IF(INDEX(kb,CH21071,11)&lt;&gt;0,INDEX(kb,CH21071,11),"")</f>
        <v/>
      </c>
      <c r="CM21071" s="32" t="str">
        <f t="shared" ref="CM21071:CM21100" si="2397">IF(INDEX(kb,CH21071,4)&lt;&gt;0,INDEX(kb,CH21071,4),"")</f>
        <v/>
      </c>
      <c r="CN21071" s="32" t="str">
        <f t="shared" ref="CN21071:CN21100" si="2398">IF(INDEX(kb,CH21071,3)&lt;&gt;0,INDEX(kb,CH21071,3),"")</f>
        <v/>
      </c>
    </row>
    <row r="21072" spans="71:92" x14ac:dyDescent="0.3">
      <c r="BS21072" s="32" t="str">
        <f>IF(Kiadasi_kiseroiv!$K$2=BT21072,BV21072,"")</f>
        <v/>
      </c>
      <c r="BT21072" s="34" t="str">
        <f t="shared" si="2381"/>
        <v/>
      </c>
      <c r="BU21072" s="32" t="str">
        <f t="shared" si="2382"/>
        <v/>
      </c>
      <c r="BV21072" s="32" t="str">
        <f t="shared" si="2383"/>
        <v/>
      </c>
      <c r="BW21072" s="32" t="str">
        <f t="shared" si="2384"/>
        <v/>
      </c>
      <c r="BX21072" s="32" t="str">
        <f t="shared" si="2385"/>
        <v/>
      </c>
      <c r="BY21072" s="32" t="str">
        <f t="shared" si="2386"/>
        <v/>
      </c>
      <c r="BZ21072" s="32" t="str">
        <f t="shared" si="2387"/>
        <v/>
      </c>
      <c r="CA21072" s="32" t="str">
        <f t="shared" si="2388"/>
        <v/>
      </c>
      <c r="CB21072" s="33">
        <f>IF(COUNTIF($CD$7:CD21072,CD21072)=1,CD21072,CD21072+COUNTIF($CD$6:CD21071,CD21072))</f>
        <v>62252</v>
      </c>
      <c r="CC21072" s="34">
        <f t="shared" si="2389"/>
        <v>55153</v>
      </c>
      <c r="CD21072" s="32">
        <f t="shared" si="2390"/>
        <v>55153</v>
      </c>
      <c r="CE21072" s="32">
        <f t="shared" si="2391"/>
        <v>0</v>
      </c>
      <c r="CF21072" s="32">
        <f t="shared" si="2392"/>
        <v>0</v>
      </c>
      <c r="CG21072" s="32" t="str">
        <f t="shared" si="2393"/>
        <v/>
      </c>
      <c r="CH21072" s="32">
        <v>67</v>
      </c>
      <c r="CI21072" s="32" t="s">
        <v>18</v>
      </c>
      <c r="CJ21072" s="32" t="str">
        <f t="shared" si="2394"/>
        <v/>
      </c>
      <c r="CK21072" s="32" t="str">
        <f t="shared" si="2395"/>
        <v/>
      </c>
      <c r="CL21072" s="32" t="str">
        <f t="shared" si="2396"/>
        <v/>
      </c>
      <c r="CM21072" s="32" t="str">
        <f t="shared" si="2397"/>
        <v/>
      </c>
      <c r="CN21072" s="32" t="str">
        <f t="shared" si="2398"/>
        <v/>
      </c>
    </row>
    <row r="21073" spans="71:92" x14ac:dyDescent="0.3">
      <c r="BS21073" s="32" t="str">
        <f>IF(Kiadasi_kiseroiv!$K$2=BT21073,BV21073,"")</f>
        <v/>
      </c>
      <c r="BT21073" s="34" t="str">
        <f t="shared" si="2381"/>
        <v/>
      </c>
      <c r="BU21073" s="32" t="str">
        <f t="shared" si="2382"/>
        <v/>
      </c>
      <c r="BV21073" s="32" t="str">
        <f t="shared" si="2383"/>
        <v/>
      </c>
      <c r="BW21073" s="32" t="str">
        <f t="shared" si="2384"/>
        <v/>
      </c>
      <c r="BX21073" s="32" t="str">
        <f t="shared" si="2385"/>
        <v/>
      </c>
      <c r="BY21073" s="32" t="str">
        <f t="shared" si="2386"/>
        <v/>
      </c>
      <c r="BZ21073" s="32" t="str">
        <f t="shared" si="2387"/>
        <v/>
      </c>
      <c r="CA21073" s="32" t="str">
        <f t="shared" si="2388"/>
        <v/>
      </c>
      <c r="CB21073" s="33">
        <f>IF(COUNTIF($CD$7:CD21073,CD21073)=1,CD21073,CD21073+COUNTIF($CD$6:CD21072,CD21073))</f>
        <v>62253</v>
      </c>
      <c r="CC21073" s="34">
        <f t="shared" si="2389"/>
        <v>55153</v>
      </c>
      <c r="CD21073" s="32">
        <f t="shared" si="2390"/>
        <v>55153</v>
      </c>
      <c r="CE21073" s="32">
        <f t="shared" si="2391"/>
        <v>0</v>
      </c>
      <c r="CF21073" s="32">
        <f t="shared" si="2392"/>
        <v>0</v>
      </c>
      <c r="CG21073" s="32" t="str">
        <f t="shared" si="2393"/>
        <v/>
      </c>
      <c r="CH21073" s="32">
        <v>68</v>
      </c>
      <c r="CI21073" s="32" t="s">
        <v>18</v>
      </c>
      <c r="CJ21073" s="32" t="str">
        <f t="shared" si="2394"/>
        <v/>
      </c>
      <c r="CK21073" s="32" t="str">
        <f t="shared" si="2395"/>
        <v/>
      </c>
      <c r="CL21073" s="32" t="str">
        <f t="shared" si="2396"/>
        <v/>
      </c>
      <c r="CM21073" s="32" t="str">
        <f t="shared" si="2397"/>
        <v/>
      </c>
      <c r="CN21073" s="32" t="str">
        <f t="shared" si="2398"/>
        <v/>
      </c>
    </row>
    <row r="21074" spans="71:92" x14ac:dyDescent="0.3">
      <c r="BS21074" s="32" t="str">
        <f>IF(Kiadasi_kiseroiv!$K$2=BT21074,BV21074,"")</f>
        <v/>
      </c>
      <c r="BT21074" s="34" t="str">
        <f t="shared" si="2381"/>
        <v/>
      </c>
      <c r="BU21074" s="32" t="str">
        <f t="shared" si="2382"/>
        <v/>
      </c>
      <c r="BV21074" s="32" t="str">
        <f t="shared" si="2383"/>
        <v/>
      </c>
      <c r="BW21074" s="32" t="str">
        <f t="shared" si="2384"/>
        <v/>
      </c>
      <c r="BX21074" s="32" t="str">
        <f t="shared" si="2385"/>
        <v/>
      </c>
      <c r="BY21074" s="32" t="str">
        <f t="shared" si="2386"/>
        <v/>
      </c>
      <c r="BZ21074" s="32" t="str">
        <f t="shared" si="2387"/>
        <v/>
      </c>
      <c r="CA21074" s="32" t="str">
        <f t="shared" si="2388"/>
        <v/>
      </c>
      <c r="CB21074" s="33">
        <f>IF(COUNTIF($CD$7:CD21074,CD21074)=1,CD21074,CD21074+COUNTIF($CD$6:CD21073,CD21074))</f>
        <v>62254</v>
      </c>
      <c r="CC21074" s="34">
        <f t="shared" si="2389"/>
        <v>55153</v>
      </c>
      <c r="CD21074" s="32">
        <f t="shared" si="2390"/>
        <v>55153</v>
      </c>
      <c r="CE21074" s="32">
        <f t="shared" si="2391"/>
        <v>0</v>
      </c>
      <c r="CF21074" s="32">
        <f t="shared" si="2392"/>
        <v>0</v>
      </c>
      <c r="CG21074" s="32" t="str">
        <f t="shared" si="2393"/>
        <v/>
      </c>
      <c r="CH21074" s="32">
        <v>69</v>
      </c>
      <c r="CI21074" s="32" t="s">
        <v>18</v>
      </c>
      <c r="CJ21074" s="32" t="str">
        <f t="shared" si="2394"/>
        <v/>
      </c>
      <c r="CK21074" s="32" t="str">
        <f t="shared" si="2395"/>
        <v/>
      </c>
      <c r="CL21074" s="32" t="str">
        <f t="shared" si="2396"/>
        <v/>
      </c>
      <c r="CM21074" s="32" t="str">
        <f t="shared" si="2397"/>
        <v/>
      </c>
      <c r="CN21074" s="32" t="str">
        <f t="shared" si="2398"/>
        <v/>
      </c>
    </row>
    <row r="21075" spans="71:92" x14ac:dyDescent="0.3">
      <c r="BS21075" s="32" t="str">
        <f>IF(Kiadasi_kiseroiv!$K$2=BT21075,BV21075,"")</f>
        <v/>
      </c>
      <c r="BT21075" s="34" t="str">
        <f t="shared" si="2381"/>
        <v/>
      </c>
      <c r="BU21075" s="32" t="str">
        <f t="shared" si="2382"/>
        <v/>
      </c>
      <c r="BV21075" s="32" t="str">
        <f t="shared" si="2383"/>
        <v/>
      </c>
      <c r="BW21075" s="32" t="str">
        <f t="shared" si="2384"/>
        <v/>
      </c>
      <c r="BX21075" s="32" t="str">
        <f t="shared" si="2385"/>
        <v/>
      </c>
      <c r="BY21075" s="32" t="str">
        <f t="shared" si="2386"/>
        <v/>
      </c>
      <c r="BZ21075" s="32" t="str">
        <f t="shared" si="2387"/>
        <v/>
      </c>
      <c r="CA21075" s="32" t="str">
        <f t="shared" si="2388"/>
        <v/>
      </c>
      <c r="CB21075" s="33">
        <f>IF(COUNTIF($CD$7:CD21075,CD21075)=1,CD21075,CD21075+COUNTIF($CD$6:CD21074,CD21075))</f>
        <v>62255</v>
      </c>
      <c r="CC21075" s="34">
        <f t="shared" si="2389"/>
        <v>55153</v>
      </c>
      <c r="CD21075" s="32">
        <f t="shared" si="2390"/>
        <v>55153</v>
      </c>
      <c r="CE21075" s="32">
        <f t="shared" si="2391"/>
        <v>0</v>
      </c>
      <c r="CF21075" s="32">
        <f t="shared" si="2392"/>
        <v>0</v>
      </c>
      <c r="CG21075" s="32" t="str">
        <f t="shared" si="2393"/>
        <v/>
      </c>
      <c r="CH21075" s="32">
        <v>70</v>
      </c>
      <c r="CI21075" s="32" t="s">
        <v>18</v>
      </c>
      <c r="CJ21075" s="32" t="str">
        <f t="shared" si="2394"/>
        <v/>
      </c>
      <c r="CK21075" s="32" t="str">
        <f t="shared" si="2395"/>
        <v/>
      </c>
      <c r="CL21075" s="32" t="str">
        <f t="shared" si="2396"/>
        <v/>
      </c>
      <c r="CM21075" s="32" t="str">
        <f t="shared" si="2397"/>
        <v/>
      </c>
      <c r="CN21075" s="32" t="str">
        <f t="shared" si="2398"/>
        <v/>
      </c>
    </row>
    <row r="21076" spans="71:92" x14ac:dyDescent="0.3">
      <c r="BS21076" s="32" t="str">
        <f>IF(Kiadasi_kiseroiv!$K$2=BT21076,BV21076,"")</f>
        <v/>
      </c>
      <c r="BT21076" s="34" t="str">
        <f t="shared" si="2381"/>
        <v/>
      </c>
      <c r="BU21076" s="32" t="str">
        <f t="shared" si="2382"/>
        <v/>
      </c>
      <c r="BV21076" s="32" t="str">
        <f t="shared" si="2383"/>
        <v/>
      </c>
      <c r="BW21076" s="32" t="str">
        <f t="shared" si="2384"/>
        <v/>
      </c>
      <c r="BX21076" s="32" t="str">
        <f t="shared" si="2385"/>
        <v/>
      </c>
      <c r="BY21076" s="32" t="str">
        <f t="shared" si="2386"/>
        <v/>
      </c>
      <c r="BZ21076" s="32" t="str">
        <f t="shared" si="2387"/>
        <v/>
      </c>
      <c r="CA21076" s="32" t="str">
        <f t="shared" si="2388"/>
        <v/>
      </c>
      <c r="CB21076" s="33">
        <f>IF(COUNTIF($CD$7:CD21076,CD21076)=1,CD21076,CD21076+COUNTIF($CD$6:CD21075,CD21076))</f>
        <v>62256</v>
      </c>
      <c r="CC21076" s="34">
        <f t="shared" si="2389"/>
        <v>55153</v>
      </c>
      <c r="CD21076" s="32">
        <f t="shared" si="2390"/>
        <v>55153</v>
      </c>
      <c r="CE21076" s="32">
        <f t="shared" si="2391"/>
        <v>0</v>
      </c>
      <c r="CF21076" s="32">
        <f t="shared" si="2392"/>
        <v>0</v>
      </c>
      <c r="CG21076" s="32" t="str">
        <f t="shared" si="2393"/>
        <v/>
      </c>
      <c r="CH21076" s="32">
        <v>71</v>
      </c>
      <c r="CI21076" s="32" t="s">
        <v>18</v>
      </c>
      <c r="CJ21076" s="32" t="str">
        <f t="shared" si="2394"/>
        <v/>
      </c>
      <c r="CK21076" s="32" t="str">
        <f t="shared" si="2395"/>
        <v/>
      </c>
      <c r="CL21076" s="32" t="str">
        <f t="shared" si="2396"/>
        <v/>
      </c>
      <c r="CM21076" s="32" t="str">
        <f t="shared" si="2397"/>
        <v/>
      </c>
      <c r="CN21076" s="32" t="str">
        <f t="shared" si="2398"/>
        <v/>
      </c>
    </row>
    <row r="21077" spans="71:92" x14ac:dyDescent="0.3">
      <c r="BS21077" s="32" t="str">
        <f>IF(Kiadasi_kiseroiv!$K$2=BT21077,BV21077,"")</f>
        <v/>
      </c>
      <c r="BT21077" s="34" t="str">
        <f t="shared" si="2381"/>
        <v/>
      </c>
      <c r="BU21077" s="32" t="str">
        <f t="shared" si="2382"/>
        <v/>
      </c>
      <c r="BV21077" s="32" t="str">
        <f t="shared" si="2383"/>
        <v/>
      </c>
      <c r="BW21077" s="32" t="str">
        <f t="shared" si="2384"/>
        <v/>
      </c>
      <c r="BX21077" s="32" t="str">
        <f t="shared" si="2385"/>
        <v/>
      </c>
      <c r="BY21077" s="32" t="str">
        <f t="shared" si="2386"/>
        <v/>
      </c>
      <c r="BZ21077" s="32" t="str">
        <f t="shared" si="2387"/>
        <v/>
      </c>
      <c r="CA21077" s="32" t="str">
        <f t="shared" si="2388"/>
        <v/>
      </c>
      <c r="CB21077" s="33">
        <f>IF(COUNTIF($CD$7:CD21077,CD21077)=1,CD21077,CD21077+COUNTIF($CD$6:CD21076,CD21077))</f>
        <v>62257</v>
      </c>
      <c r="CC21077" s="34">
        <f t="shared" si="2389"/>
        <v>55153</v>
      </c>
      <c r="CD21077" s="32">
        <f t="shared" si="2390"/>
        <v>55153</v>
      </c>
      <c r="CE21077" s="32">
        <f t="shared" si="2391"/>
        <v>0</v>
      </c>
      <c r="CF21077" s="32">
        <f t="shared" si="2392"/>
        <v>0</v>
      </c>
      <c r="CG21077" s="32" t="str">
        <f t="shared" si="2393"/>
        <v/>
      </c>
      <c r="CH21077" s="32">
        <v>72</v>
      </c>
      <c r="CI21077" s="32" t="s">
        <v>18</v>
      </c>
      <c r="CJ21077" s="32" t="str">
        <f t="shared" si="2394"/>
        <v/>
      </c>
      <c r="CK21077" s="32" t="str">
        <f t="shared" si="2395"/>
        <v/>
      </c>
      <c r="CL21077" s="32" t="str">
        <f t="shared" si="2396"/>
        <v/>
      </c>
      <c r="CM21077" s="32" t="str">
        <f t="shared" si="2397"/>
        <v/>
      </c>
      <c r="CN21077" s="32" t="str">
        <f t="shared" si="2398"/>
        <v/>
      </c>
    </row>
    <row r="21078" spans="71:92" x14ac:dyDescent="0.3">
      <c r="BS21078" s="32" t="str">
        <f>IF(Kiadasi_kiseroiv!$K$2=BT21078,BV21078,"")</f>
        <v/>
      </c>
      <c r="BT21078" s="34" t="str">
        <f t="shared" si="2381"/>
        <v/>
      </c>
      <c r="BU21078" s="32" t="str">
        <f t="shared" si="2382"/>
        <v/>
      </c>
      <c r="BV21078" s="32" t="str">
        <f t="shared" si="2383"/>
        <v/>
      </c>
      <c r="BW21078" s="32" t="str">
        <f t="shared" si="2384"/>
        <v/>
      </c>
      <c r="BX21078" s="32" t="str">
        <f t="shared" si="2385"/>
        <v/>
      </c>
      <c r="BY21078" s="32" t="str">
        <f t="shared" si="2386"/>
        <v/>
      </c>
      <c r="BZ21078" s="32" t="str">
        <f t="shared" si="2387"/>
        <v/>
      </c>
      <c r="CA21078" s="32" t="str">
        <f t="shared" si="2388"/>
        <v/>
      </c>
      <c r="CB21078" s="33">
        <f>IF(COUNTIF($CD$7:CD21078,CD21078)=1,CD21078,CD21078+COUNTIF($CD$6:CD21077,CD21078))</f>
        <v>62258</v>
      </c>
      <c r="CC21078" s="34">
        <f t="shared" si="2389"/>
        <v>55153</v>
      </c>
      <c r="CD21078" s="32">
        <f t="shared" si="2390"/>
        <v>55153</v>
      </c>
      <c r="CE21078" s="32">
        <f t="shared" si="2391"/>
        <v>0</v>
      </c>
      <c r="CF21078" s="32">
        <f t="shared" si="2392"/>
        <v>0</v>
      </c>
      <c r="CG21078" s="32" t="str">
        <f t="shared" si="2393"/>
        <v/>
      </c>
      <c r="CH21078" s="32">
        <v>73</v>
      </c>
      <c r="CI21078" s="32" t="s">
        <v>18</v>
      </c>
      <c r="CJ21078" s="32" t="str">
        <f t="shared" si="2394"/>
        <v/>
      </c>
      <c r="CK21078" s="32" t="str">
        <f t="shared" si="2395"/>
        <v/>
      </c>
      <c r="CL21078" s="32" t="str">
        <f t="shared" si="2396"/>
        <v/>
      </c>
      <c r="CM21078" s="32" t="str">
        <f t="shared" si="2397"/>
        <v/>
      </c>
      <c r="CN21078" s="32" t="str">
        <f t="shared" si="2398"/>
        <v/>
      </c>
    </row>
    <row r="21079" spans="71:92" x14ac:dyDescent="0.3">
      <c r="BS21079" s="32" t="str">
        <f>IF(Kiadasi_kiseroiv!$K$2=BT21079,BV21079,"")</f>
        <v/>
      </c>
      <c r="BT21079" s="34" t="str">
        <f t="shared" si="2381"/>
        <v/>
      </c>
      <c r="BU21079" s="32" t="str">
        <f t="shared" si="2382"/>
        <v/>
      </c>
      <c r="BV21079" s="32" t="str">
        <f t="shared" si="2383"/>
        <v/>
      </c>
      <c r="BW21079" s="32" t="str">
        <f t="shared" si="2384"/>
        <v/>
      </c>
      <c r="BX21079" s="32" t="str">
        <f t="shared" si="2385"/>
        <v/>
      </c>
      <c r="BY21079" s="32" t="str">
        <f t="shared" si="2386"/>
        <v/>
      </c>
      <c r="BZ21079" s="32" t="str">
        <f t="shared" si="2387"/>
        <v/>
      </c>
      <c r="CA21079" s="32" t="str">
        <f t="shared" si="2388"/>
        <v/>
      </c>
      <c r="CB21079" s="33">
        <f>IF(COUNTIF($CD$7:CD21079,CD21079)=1,CD21079,CD21079+COUNTIF($CD$6:CD21078,CD21079))</f>
        <v>62259</v>
      </c>
      <c r="CC21079" s="34">
        <f t="shared" si="2389"/>
        <v>55153</v>
      </c>
      <c r="CD21079" s="32">
        <f t="shared" si="2390"/>
        <v>55153</v>
      </c>
      <c r="CE21079" s="32">
        <f t="shared" si="2391"/>
        <v>0</v>
      </c>
      <c r="CF21079" s="32">
        <f t="shared" si="2392"/>
        <v>0</v>
      </c>
      <c r="CG21079" s="32" t="str">
        <f t="shared" si="2393"/>
        <v/>
      </c>
      <c r="CH21079" s="32">
        <v>74</v>
      </c>
      <c r="CI21079" s="32" t="s">
        <v>18</v>
      </c>
      <c r="CJ21079" s="32" t="str">
        <f t="shared" si="2394"/>
        <v/>
      </c>
      <c r="CK21079" s="32" t="str">
        <f t="shared" si="2395"/>
        <v/>
      </c>
      <c r="CL21079" s="32" t="str">
        <f t="shared" si="2396"/>
        <v/>
      </c>
      <c r="CM21079" s="32" t="str">
        <f t="shared" si="2397"/>
        <v/>
      </c>
      <c r="CN21079" s="32" t="str">
        <f t="shared" si="2398"/>
        <v/>
      </c>
    </row>
    <row r="21080" spans="71:92" x14ac:dyDescent="0.3">
      <c r="BS21080" s="32" t="str">
        <f>IF(Kiadasi_kiseroiv!$K$2=BT21080,BV21080,"")</f>
        <v/>
      </c>
      <c r="BT21080" s="34" t="str">
        <f t="shared" si="2381"/>
        <v/>
      </c>
      <c r="BU21080" s="32" t="str">
        <f t="shared" si="2382"/>
        <v/>
      </c>
      <c r="BV21080" s="32" t="str">
        <f t="shared" si="2383"/>
        <v/>
      </c>
      <c r="BW21080" s="32" t="str">
        <f t="shared" si="2384"/>
        <v/>
      </c>
      <c r="BX21080" s="32" t="str">
        <f t="shared" si="2385"/>
        <v/>
      </c>
      <c r="BY21080" s="32" t="str">
        <f t="shared" si="2386"/>
        <v/>
      </c>
      <c r="BZ21080" s="32" t="str">
        <f t="shared" si="2387"/>
        <v/>
      </c>
      <c r="CA21080" s="32" t="str">
        <f t="shared" si="2388"/>
        <v/>
      </c>
      <c r="CB21080" s="33">
        <f>IF(COUNTIF($CD$7:CD21080,CD21080)=1,CD21080,CD21080+COUNTIF($CD$6:CD21079,CD21080))</f>
        <v>62260</v>
      </c>
      <c r="CC21080" s="34">
        <f t="shared" si="2389"/>
        <v>55153</v>
      </c>
      <c r="CD21080" s="32">
        <f t="shared" si="2390"/>
        <v>55153</v>
      </c>
      <c r="CE21080" s="32">
        <f t="shared" si="2391"/>
        <v>0</v>
      </c>
      <c r="CF21080" s="32">
        <f t="shared" si="2392"/>
        <v>0</v>
      </c>
      <c r="CG21080" s="32" t="str">
        <f t="shared" si="2393"/>
        <v/>
      </c>
      <c r="CH21080" s="32">
        <v>75</v>
      </c>
      <c r="CI21080" s="32" t="s">
        <v>18</v>
      </c>
      <c r="CJ21080" s="32" t="str">
        <f t="shared" si="2394"/>
        <v/>
      </c>
      <c r="CK21080" s="32" t="str">
        <f t="shared" si="2395"/>
        <v/>
      </c>
      <c r="CL21080" s="32" t="str">
        <f t="shared" si="2396"/>
        <v/>
      </c>
      <c r="CM21080" s="32" t="str">
        <f t="shared" si="2397"/>
        <v/>
      </c>
      <c r="CN21080" s="32" t="str">
        <f t="shared" si="2398"/>
        <v/>
      </c>
    </row>
    <row r="21081" spans="71:92" x14ac:dyDescent="0.3">
      <c r="BS21081" s="32" t="str">
        <f>IF(Kiadasi_kiseroiv!$K$2=BT21081,BV21081,"")</f>
        <v/>
      </c>
      <c r="BT21081" s="34" t="str">
        <f t="shared" si="2381"/>
        <v/>
      </c>
      <c r="BU21081" s="32" t="str">
        <f t="shared" si="2382"/>
        <v/>
      </c>
      <c r="BV21081" s="32" t="str">
        <f t="shared" si="2383"/>
        <v/>
      </c>
      <c r="BW21081" s="32" t="str">
        <f t="shared" si="2384"/>
        <v/>
      </c>
      <c r="BX21081" s="32" t="str">
        <f t="shared" si="2385"/>
        <v/>
      </c>
      <c r="BY21081" s="32" t="str">
        <f t="shared" si="2386"/>
        <v/>
      </c>
      <c r="BZ21081" s="32" t="str">
        <f t="shared" si="2387"/>
        <v/>
      </c>
      <c r="CA21081" s="32" t="str">
        <f t="shared" si="2388"/>
        <v/>
      </c>
      <c r="CB21081" s="33">
        <f>IF(COUNTIF($CD$7:CD21081,CD21081)=1,CD21081,CD21081+COUNTIF($CD$6:CD21080,CD21081))</f>
        <v>62261</v>
      </c>
      <c r="CC21081" s="34">
        <f t="shared" si="2389"/>
        <v>55153</v>
      </c>
      <c r="CD21081" s="32">
        <f t="shared" si="2390"/>
        <v>55153</v>
      </c>
      <c r="CE21081" s="32">
        <f t="shared" si="2391"/>
        <v>0</v>
      </c>
      <c r="CF21081" s="32">
        <f t="shared" si="2392"/>
        <v>0</v>
      </c>
      <c r="CG21081" s="32" t="str">
        <f t="shared" si="2393"/>
        <v/>
      </c>
      <c r="CH21081" s="32">
        <v>76</v>
      </c>
      <c r="CI21081" s="32" t="s">
        <v>18</v>
      </c>
      <c r="CJ21081" s="32" t="str">
        <f t="shared" si="2394"/>
        <v/>
      </c>
      <c r="CK21081" s="32" t="str">
        <f t="shared" si="2395"/>
        <v/>
      </c>
      <c r="CL21081" s="32" t="str">
        <f t="shared" si="2396"/>
        <v/>
      </c>
      <c r="CM21081" s="32" t="str">
        <f t="shared" si="2397"/>
        <v/>
      </c>
      <c r="CN21081" s="32" t="str">
        <f t="shared" si="2398"/>
        <v/>
      </c>
    </row>
    <row r="21082" spans="71:92" x14ac:dyDescent="0.3">
      <c r="BS21082" s="32" t="str">
        <f>IF(Kiadasi_kiseroiv!$K$2=BT21082,BV21082,"")</f>
        <v/>
      </c>
      <c r="BT21082" s="34" t="str">
        <f t="shared" si="2381"/>
        <v/>
      </c>
      <c r="BU21082" s="32" t="str">
        <f t="shared" si="2382"/>
        <v/>
      </c>
      <c r="BV21082" s="32" t="str">
        <f t="shared" si="2383"/>
        <v/>
      </c>
      <c r="BW21082" s="32" t="str">
        <f t="shared" si="2384"/>
        <v/>
      </c>
      <c r="BX21082" s="32" t="str">
        <f t="shared" si="2385"/>
        <v/>
      </c>
      <c r="BY21082" s="32" t="str">
        <f t="shared" si="2386"/>
        <v/>
      </c>
      <c r="BZ21082" s="32" t="str">
        <f t="shared" si="2387"/>
        <v/>
      </c>
      <c r="CA21082" s="32" t="str">
        <f t="shared" si="2388"/>
        <v/>
      </c>
      <c r="CB21082" s="33">
        <f>IF(COUNTIF($CD$7:CD21082,CD21082)=1,CD21082,CD21082+COUNTIF($CD$6:CD21081,CD21082))</f>
        <v>62262</v>
      </c>
      <c r="CC21082" s="34">
        <f t="shared" si="2389"/>
        <v>55153</v>
      </c>
      <c r="CD21082" s="32">
        <f t="shared" si="2390"/>
        <v>55153</v>
      </c>
      <c r="CE21082" s="32">
        <f t="shared" si="2391"/>
        <v>0</v>
      </c>
      <c r="CF21082" s="32">
        <f t="shared" si="2392"/>
        <v>0</v>
      </c>
      <c r="CG21082" s="32" t="str">
        <f t="shared" si="2393"/>
        <v/>
      </c>
      <c r="CH21082" s="32">
        <v>77</v>
      </c>
      <c r="CI21082" s="32" t="s">
        <v>18</v>
      </c>
      <c r="CJ21082" s="32" t="str">
        <f t="shared" si="2394"/>
        <v/>
      </c>
      <c r="CK21082" s="32" t="str">
        <f t="shared" si="2395"/>
        <v/>
      </c>
      <c r="CL21082" s="32" t="str">
        <f t="shared" si="2396"/>
        <v/>
      </c>
      <c r="CM21082" s="32" t="str">
        <f t="shared" si="2397"/>
        <v/>
      </c>
      <c r="CN21082" s="32" t="str">
        <f t="shared" si="2398"/>
        <v/>
      </c>
    </row>
    <row r="21083" spans="71:92" x14ac:dyDescent="0.3">
      <c r="BS21083" s="32" t="str">
        <f>IF(Kiadasi_kiseroiv!$K$2=BT21083,BV21083,"")</f>
        <v/>
      </c>
      <c r="BT21083" s="34" t="str">
        <f t="shared" si="2381"/>
        <v/>
      </c>
      <c r="BU21083" s="32" t="str">
        <f t="shared" si="2382"/>
        <v/>
      </c>
      <c r="BV21083" s="32" t="str">
        <f t="shared" si="2383"/>
        <v/>
      </c>
      <c r="BW21083" s="32" t="str">
        <f t="shared" si="2384"/>
        <v/>
      </c>
      <c r="BX21083" s="32" t="str">
        <f t="shared" si="2385"/>
        <v/>
      </c>
      <c r="BY21083" s="32" t="str">
        <f t="shared" si="2386"/>
        <v/>
      </c>
      <c r="BZ21083" s="32" t="str">
        <f t="shared" si="2387"/>
        <v/>
      </c>
      <c r="CA21083" s="32" t="str">
        <f t="shared" si="2388"/>
        <v/>
      </c>
      <c r="CB21083" s="33">
        <f>IF(COUNTIF($CD$7:CD21083,CD21083)=1,CD21083,CD21083+COUNTIF($CD$6:CD21082,CD21083))</f>
        <v>62263</v>
      </c>
      <c r="CC21083" s="34">
        <f t="shared" si="2389"/>
        <v>55153</v>
      </c>
      <c r="CD21083" s="32">
        <f t="shared" si="2390"/>
        <v>55153</v>
      </c>
      <c r="CE21083" s="32">
        <f t="shared" si="2391"/>
        <v>0</v>
      </c>
      <c r="CF21083" s="32">
        <f t="shared" si="2392"/>
        <v>0</v>
      </c>
      <c r="CG21083" s="32" t="str">
        <f t="shared" si="2393"/>
        <v/>
      </c>
      <c r="CH21083" s="32">
        <v>78</v>
      </c>
      <c r="CI21083" s="32" t="s">
        <v>18</v>
      </c>
      <c r="CJ21083" s="32" t="str">
        <f t="shared" si="2394"/>
        <v/>
      </c>
      <c r="CK21083" s="32" t="str">
        <f t="shared" si="2395"/>
        <v/>
      </c>
      <c r="CL21083" s="32" t="str">
        <f t="shared" si="2396"/>
        <v/>
      </c>
      <c r="CM21083" s="32" t="str">
        <f t="shared" si="2397"/>
        <v/>
      </c>
      <c r="CN21083" s="32" t="str">
        <f t="shared" si="2398"/>
        <v/>
      </c>
    </row>
    <row r="21084" spans="71:92" x14ac:dyDescent="0.3">
      <c r="BS21084" s="32" t="str">
        <f>IF(Kiadasi_kiseroiv!$K$2=BT21084,BV21084,"")</f>
        <v/>
      </c>
      <c r="BT21084" s="34" t="str">
        <f t="shared" si="2381"/>
        <v/>
      </c>
      <c r="BU21084" s="32" t="str">
        <f t="shared" si="2382"/>
        <v/>
      </c>
      <c r="BV21084" s="32" t="str">
        <f t="shared" si="2383"/>
        <v/>
      </c>
      <c r="BW21084" s="32" t="str">
        <f t="shared" si="2384"/>
        <v/>
      </c>
      <c r="BX21084" s="32" t="str">
        <f t="shared" si="2385"/>
        <v/>
      </c>
      <c r="BY21084" s="32" t="str">
        <f t="shared" si="2386"/>
        <v/>
      </c>
      <c r="BZ21084" s="32" t="str">
        <f t="shared" si="2387"/>
        <v/>
      </c>
      <c r="CA21084" s="32" t="str">
        <f t="shared" si="2388"/>
        <v/>
      </c>
      <c r="CB21084" s="33">
        <f>IF(COUNTIF($CD$7:CD21084,CD21084)=1,CD21084,CD21084+COUNTIF($CD$6:CD21083,CD21084))</f>
        <v>62264</v>
      </c>
      <c r="CC21084" s="34">
        <f t="shared" si="2389"/>
        <v>55153</v>
      </c>
      <c r="CD21084" s="32">
        <f t="shared" si="2390"/>
        <v>55153</v>
      </c>
      <c r="CE21084" s="32">
        <f t="shared" si="2391"/>
        <v>0</v>
      </c>
      <c r="CF21084" s="32">
        <f t="shared" si="2392"/>
        <v>0</v>
      </c>
      <c r="CG21084" s="32" t="str">
        <f t="shared" si="2393"/>
        <v/>
      </c>
      <c r="CH21084" s="32">
        <v>79</v>
      </c>
      <c r="CI21084" s="32" t="s">
        <v>18</v>
      </c>
      <c r="CJ21084" s="32" t="str">
        <f t="shared" si="2394"/>
        <v/>
      </c>
      <c r="CK21084" s="32" t="str">
        <f t="shared" si="2395"/>
        <v/>
      </c>
      <c r="CL21084" s="32" t="str">
        <f t="shared" si="2396"/>
        <v/>
      </c>
      <c r="CM21084" s="32" t="str">
        <f t="shared" si="2397"/>
        <v/>
      </c>
      <c r="CN21084" s="32" t="str">
        <f t="shared" si="2398"/>
        <v/>
      </c>
    </row>
    <row r="21085" spans="71:92" x14ac:dyDescent="0.3">
      <c r="BS21085" s="32" t="str">
        <f>IF(Kiadasi_kiseroiv!$K$2=BT21085,BV21085,"")</f>
        <v/>
      </c>
      <c r="BT21085" s="34" t="str">
        <f t="shared" si="2381"/>
        <v/>
      </c>
      <c r="BU21085" s="32" t="str">
        <f t="shared" si="2382"/>
        <v/>
      </c>
      <c r="BV21085" s="32" t="str">
        <f t="shared" si="2383"/>
        <v/>
      </c>
      <c r="BW21085" s="32" t="str">
        <f t="shared" si="2384"/>
        <v/>
      </c>
      <c r="BX21085" s="32" t="str">
        <f t="shared" si="2385"/>
        <v/>
      </c>
      <c r="BY21085" s="32" t="str">
        <f t="shared" si="2386"/>
        <v/>
      </c>
      <c r="BZ21085" s="32" t="str">
        <f t="shared" si="2387"/>
        <v/>
      </c>
      <c r="CA21085" s="32" t="str">
        <f t="shared" si="2388"/>
        <v/>
      </c>
      <c r="CB21085" s="33">
        <f>IF(COUNTIF($CD$7:CD21085,CD21085)=1,CD21085,CD21085+COUNTIF($CD$6:CD21084,CD21085))</f>
        <v>62265</v>
      </c>
      <c r="CC21085" s="34">
        <f t="shared" si="2389"/>
        <v>55153</v>
      </c>
      <c r="CD21085" s="32">
        <f t="shared" si="2390"/>
        <v>55153</v>
      </c>
      <c r="CE21085" s="32">
        <f t="shared" si="2391"/>
        <v>0</v>
      </c>
      <c r="CF21085" s="32">
        <f t="shared" si="2392"/>
        <v>0</v>
      </c>
      <c r="CG21085" s="32" t="str">
        <f t="shared" si="2393"/>
        <v/>
      </c>
      <c r="CH21085" s="32">
        <v>80</v>
      </c>
      <c r="CI21085" s="32" t="s">
        <v>18</v>
      </c>
      <c r="CJ21085" s="32" t="str">
        <f t="shared" si="2394"/>
        <v/>
      </c>
      <c r="CK21085" s="32" t="str">
        <f t="shared" si="2395"/>
        <v/>
      </c>
      <c r="CL21085" s="32" t="str">
        <f t="shared" si="2396"/>
        <v/>
      </c>
      <c r="CM21085" s="32" t="str">
        <f t="shared" si="2397"/>
        <v/>
      </c>
      <c r="CN21085" s="32" t="str">
        <f t="shared" si="2398"/>
        <v/>
      </c>
    </row>
    <row r="21086" spans="71:92" x14ac:dyDescent="0.3">
      <c r="BS21086" s="32" t="str">
        <f>IF(Kiadasi_kiseroiv!$K$2=BT21086,BV21086,"")</f>
        <v/>
      </c>
      <c r="BT21086" s="34" t="str">
        <f t="shared" si="2381"/>
        <v/>
      </c>
      <c r="BU21086" s="32" t="str">
        <f t="shared" si="2382"/>
        <v/>
      </c>
      <c r="BV21086" s="32" t="str">
        <f t="shared" si="2383"/>
        <v/>
      </c>
      <c r="BW21086" s="32" t="str">
        <f t="shared" si="2384"/>
        <v/>
      </c>
      <c r="BX21086" s="32" t="str">
        <f t="shared" si="2385"/>
        <v/>
      </c>
      <c r="BY21086" s="32" t="str">
        <f t="shared" si="2386"/>
        <v/>
      </c>
      <c r="BZ21086" s="32" t="str">
        <f t="shared" si="2387"/>
        <v/>
      </c>
      <c r="CA21086" s="32" t="str">
        <f t="shared" si="2388"/>
        <v/>
      </c>
      <c r="CB21086" s="33">
        <f>IF(COUNTIF($CD$7:CD21086,CD21086)=1,CD21086,CD21086+COUNTIF($CD$6:CD21085,CD21086))</f>
        <v>62266</v>
      </c>
      <c r="CC21086" s="34">
        <f t="shared" si="2389"/>
        <v>55153</v>
      </c>
      <c r="CD21086" s="32">
        <f t="shared" si="2390"/>
        <v>55153</v>
      </c>
      <c r="CE21086" s="32">
        <f t="shared" si="2391"/>
        <v>0</v>
      </c>
      <c r="CF21086" s="32">
        <f t="shared" si="2392"/>
        <v>0</v>
      </c>
      <c r="CG21086" s="32" t="str">
        <f t="shared" si="2393"/>
        <v/>
      </c>
      <c r="CH21086" s="32">
        <v>81</v>
      </c>
      <c r="CI21086" s="32" t="s">
        <v>18</v>
      </c>
      <c r="CJ21086" s="32" t="str">
        <f t="shared" si="2394"/>
        <v/>
      </c>
      <c r="CK21086" s="32" t="str">
        <f t="shared" si="2395"/>
        <v/>
      </c>
      <c r="CL21086" s="32" t="str">
        <f t="shared" si="2396"/>
        <v/>
      </c>
      <c r="CM21086" s="32" t="str">
        <f t="shared" si="2397"/>
        <v/>
      </c>
      <c r="CN21086" s="32" t="str">
        <f t="shared" si="2398"/>
        <v/>
      </c>
    </row>
    <row r="21087" spans="71:92" x14ac:dyDescent="0.3">
      <c r="BS21087" s="32" t="str">
        <f>IF(Kiadasi_kiseroiv!$K$2=BT21087,BV21087,"")</f>
        <v/>
      </c>
      <c r="BT21087" s="34" t="str">
        <f t="shared" si="2381"/>
        <v/>
      </c>
      <c r="BU21087" s="32" t="str">
        <f t="shared" si="2382"/>
        <v/>
      </c>
      <c r="BV21087" s="32" t="str">
        <f t="shared" si="2383"/>
        <v/>
      </c>
      <c r="BW21087" s="32" t="str">
        <f t="shared" si="2384"/>
        <v/>
      </c>
      <c r="BX21087" s="32" t="str">
        <f t="shared" si="2385"/>
        <v/>
      </c>
      <c r="BY21087" s="32" t="str">
        <f t="shared" si="2386"/>
        <v/>
      </c>
      <c r="BZ21087" s="32" t="str">
        <f t="shared" si="2387"/>
        <v/>
      </c>
      <c r="CA21087" s="32" t="str">
        <f t="shared" si="2388"/>
        <v/>
      </c>
      <c r="CB21087" s="33">
        <f>IF(COUNTIF($CD$7:CD21087,CD21087)=1,CD21087,CD21087+COUNTIF($CD$6:CD21086,CD21087))</f>
        <v>62267</v>
      </c>
      <c r="CC21087" s="34">
        <f t="shared" si="2389"/>
        <v>55153</v>
      </c>
      <c r="CD21087" s="32">
        <f t="shared" si="2390"/>
        <v>55153</v>
      </c>
      <c r="CE21087" s="32">
        <f t="shared" si="2391"/>
        <v>0</v>
      </c>
      <c r="CF21087" s="32">
        <f t="shared" si="2392"/>
        <v>0</v>
      </c>
      <c r="CG21087" s="32" t="str">
        <f t="shared" si="2393"/>
        <v/>
      </c>
      <c r="CH21087" s="32">
        <v>82</v>
      </c>
      <c r="CI21087" s="32" t="s">
        <v>18</v>
      </c>
      <c r="CJ21087" s="32" t="str">
        <f t="shared" si="2394"/>
        <v/>
      </c>
      <c r="CK21087" s="32" t="str">
        <f t="shared" si="2395"/>
        <v/>
      </c>
      <c r="CL21087" s="32" t="str">
        <f t="shared" si="2396"/>
        <v/>
      </c>
      <c r="CM21087" s="32" t="str">
        <f t="shared" si="2397"/>
        <v/>
      </c>
      <c r="CN21087" s="32" t="str">
        <f t="shared" si="2398"/>
        <v/>
      </c>
    </row>
    <row r="21088" spans="71:92" x14ac:dyDescent="0.3">
      <c r="BS21088" s="32" t="str">
        <f>IF(Kiadasi_kiseroiv!$K$2=BT21088,BV21088,"")</f>
        <v/>
      </c>
      <c r="BT21088" s="34" t="str">
        <f t="shared" si="2381"/>
        <v/>
      </c>
      <c r="BU21088" s="32" t="str">
        <f t="shared" si="2382"/>
        <v/>
      </c>
      <c r="BV21088" s="32" t="str">
        <f t="shared" si="2383"/>
        <v/>
      </c>
      <c r="BW21088" s="32" t="str">
        <f t="shared" si="2384"/>
        <v/>
      </c>
      <c r="BX21088" s="32" t="str">
        <f t="shared" si="2385"/>
        <v/>
      </c>
      <c r="BY21088" s="32" t="str">
        <f t="shared" si="2386"/>
        <v/>
      </c>
      <c r="BZ21088" s="32" t="str">
        <f t="shared" si="2387"/>
        <v/>
      </c>
      <c r="CA21088" s="32" t="str">
        <f t="shared" si="2388"/>
        <v/>
      </c>
      <c r="CB21088" s="33">
        <f>IF(COUNTIF($CD$7:CD21088,CD21088)=1,CD21088,CD21088+COUNTIF($CD$6:CD21087,CD21088))</f>
        <v>62268</v>
      </c>
      <c r="CC21088" s="34">
        <f t="shared" si="2389"/>
        <v>55153</v>
      </c>
      <c r="CD21088" s="32">
        <f t="shared" si="2390"/>
        <v>55153</v>
      </c>
      <c r="CE21088" s="32">
        <f t="shared" si="2391"/>
        <v>0</v>
      </c>
      <c r="CF21088" s="32">
        <f t="shared" si="2392"/>
        <v>0</v>
      </c>
      <c r="CG21088" s="32" t="str">
        <f t="shared" si="2393"/>
        <v/>
      </c>
      <c r="CH21088" s="32">
        <v>83</v>
      </c>
      <c r="CI21088" s="32" t="s">
        <v>18</v>
      </c>
      <c r="CJ21088" s="32" t="str">
        <f t="shared" si="2394"/>
        <v/>
      </c>
      <c r="CK21088" s="32" t="str">
        <f t="shared" si="2395"/>
        <v/>
      </c>
      <c r="CL21088" s="32" t="str">
        <f t="shared" si="2396"/>
        <v/>
      </c>
      <c r="CM21088" s="32" t="str">
        <f t="shared" si="2397"/>
        <v/>
      </c>
      <c r="CN21088" s="32" t="str">
        <f t="shared" si="2398"/>
        <v/>
      </c>
    </row>
    <row r="21089" spans="71:92" x14ac:dyDescent="0.3">
      <c r="BS21089" s="32" t="str">
        <f>IF(Kiadasi_kiseroiv!$K$2=BT21089,BV21089,"")</f>
        <v/>
      </c>
      <c r="BT21089" s="34" t="str">
        <f t="shared" si="2381"/>
        <v/>
      </c>
      <c r="BU21089" s="32" t="str">
        <f t="shared" si="2382"/>
        <v/>
      </c>
      <c r="BV21089" s="32" t="str">
        <f t="shared" si="2383"/>
        <v/>
      </c>
      <c r="BW21089" s="32" t="str">
        <f t="shared" si="2384"/>
        <v/>
      </c>
      <c r="BX21089" s="32" t="str">
        <f t="shared" si="2385"/>
        <v/>
      </c>
      <c r="BY21089" s="32" t="str">
        <f t="shared" si="2386"/>
        <v/>
      </c>
      <c r="BZ21089" s="32" t="str">
        <f t="shared" si="2387"/>
        <v/>
      </c>
      <c r="CA21089" s="32" t="str">
        <f t="shared" si="2388"/>
        <v/>
      </c>
      <c r="CB21089" s="33">
        <f>IF(COUNTIF($CD$7:CD21089,CD21089)=1,CD21089,CD21089+COUNTIF($CD$6:CD21088,CD21089))</f>
        <v>62269</v>
      </c>
      <c r="CC21089" s="34">
        <f t="shared" si="2389"/>
        <v>55153</v>
      </c>
      <c r="CD21089" s="32">
        <f t="shared" si="2390"/>
        <v>55153</v>
      </c>
      <c r="CE21089" s="32">
        <f t="shared" si="2391"/>
        <v>0</v>
      </c>
      <c r="CF21089" s="32">
        <f t="shared" si="2392"/>
        <v>0</v>
      </c>
      <c r="CG21089" s="32" t="str">
        <f t="shared" si="2393"/>
        <v/>
      </c>
      <c r="CH21089" s="32">
        <v>84</v>
      </c>
      <c r="CI21089" s="32" t="s">
        <v>18</v>
      </c>
      <c r="CJ21089" s="32" t="str">
        <f t="shared" si="2394"/>
        <v/>
      </c>
      <c r="CK21089" s="32" t="str">
        <f t="shared" si="2395"/>
        <v/>
      </c>
      <c r="CL21089" s="32" t="str">
        <f t="shared" si="2396"/>
        <v/>
      </c>
      <c r="CM21089" s="32" t="str">
        <f t="shared" si="2397"/>
        <v/>
      </c>
      <c r="CN21089" s="32" t="str">
        <f t="shared" si="2398"/>
        <v/>
      </c>
    </row>
    <row r="21090" spans="71:92" x14ac:dyDescent="0.3">
      <c r="BS21090" s="32" t="str">
        <f>IF(Kiadasi_kiseroiv!$K$2=BT21090,BV21090,"")</f>
        <v/>
      </c>
      <c r="BT21090" s="34" t="str">
        <f t="shared" si="2381"/>
        <v/>
      </c>
      <c r="BU21090" s="32" t="str">
        <f t="shared" si="2382"/>
        <v/>
      </c>
      <c r="BV21090" s="32" t="str">
        <f t="shared" si="2383"/>
        <v/>
      </c>
      <c r="BW21090" s="32" t="str">
        <f t="shared" si="2384"/>
        <v/>
      </c>
      <c r="BX21090" s="32" t="str">
        <f t="shared" si="2385"/>
        <v/>
      </c>
      <c r="BY21090" s="32" t="str">
        <f t="shared" si="2386"/>
        <v/>
      </c>
      <c r="BZ21090" s="32" t="str">
        <f t="shared" si="2387"/>
        <v/>
      </c>
      <c r="CA21090" s="32" t="str">
        <f t="shared" si="2388"/>
        <v/>
      </c>
      <c r="CB21090" s="33">
        <f>IF(COUNTIF($CD$7:CD21090,CD21090)=1,CD21090,CD21090+COUNTIF($CD$6:CD21089,CD21090))</f>
        <v>62270</v>
      </c>
      <c r="CC21090" s="34">
        <f t="shared" si="2389"/>
        <v>55153</v>
      </c>
      <c r="CD21090" s="32">
        <f t="shared" si="2390"/>
        <v>55153</v>
      </c>
      <c r="CE21090" s="32">
        <f t="shared" si="2391"/>
        <v>0</v>
      </c>
      <c r="CF21090" s="32">
        <f t="shared" si="2392"/>
        <v>0</v>
      </c>
      <c r="CG21090" s="32" t="str">
        <f t="shared" si="2393"/>
        <v/>
      </c>
      <c r="CH21090" s="32">
        <v>85</v>
      </c>
      <c r="CI21090" s="32" t="s">
        <v>18</v>
      </c>
      <c r="CJ21090" s="32" t="str">
        <f t="shared" si="2394"/>
        <v/>
      </c>
      <c r="CK21090" s="32" t="str">
        <f t="shared" si="2395"/>
        <v/>
      </c>
      <c r="CL21090" s="32" t="str">
        <f t="shared" si="2396"/>
        <v/>
      </c>
      <c r="CM21090" s="32" t="str">
        <f t="shared" si="2397"/>
        <v/>
      </c>
      <c r="CN21090" s="32" t="str">
        <f t="shared" si="2398"/>
        <v/>
      </c>
    </row>
    <row r="21091" spans="71:92" x14ac:dyDescent="0.3">
      <c r="BS21091" s="32" t="str">
        <f>IF(Kiadasi_kiseroiv!$K$2=BT21091,BV21091,"")</f>
        <v/>
      </c>
      <c r="BT21091" s="34" t="str">
        <f t="shared" si="2381"/>
        <v/>
      </c>
      <c r="BU21091" s="32" t="str">
        <f t="shared" si="2382"/>
        <v/>
      </c>
      <c r="BV21091" s="32" t="str">
        <f t="shared" si="2383"/>
        <v/>
      </c>
      <c r="BW21091" s="32" t="str">
        <f t="shared" si="2384"/>
        <v/>
      </c>
      <c r="BX21091" s="32" t="str">
        <f t="shared" si="2385"/>
        <v/>
      </c>
      <c r="BY21091" s="32" t="str">
        <f t="shared" si="2386"/>
        <v/>
      </c>
      <c r="BZ21091" s="32" t="str">
        <f t="shared" si="2387"/>
        <v/>
      </c>
      <c r="CA21091" s="32" t="str">
        <f t="shared" si="2388"/>
        <v/>
      </c>
      <c r="CB21091" s="33">
        <f>IF(COUNTIF($CD$7:CD21091,CD21091)=1,CD21091,CD21091+COUNTIF($CD$6:CD21090,CD21091))</f>
        <v>62271</v>
      </c>
      <c r="CC21091" s="34">
        <f t="shared" si="2389"/>
        <v>55153</v>
      </c>
      <c r="CD21091" s="32">
        <f t="shared" si="2390"/>
        <v>55153</v>
      </c>
      <c r="CE21091" s="32">
        <f t="shared" si="2391"/>
        <v>0</v>
      </c>
      <c r="CF21091" s="32">
        <f t="shared" si="2392"/>
        <v>0</v>
      </c>
      <c r="CG21091" s="32" t="str">
        <f t="shared" si="2393"/>
        <v/>
      </c>
      <c r="CH21091" s="32">
        <v>86</v>
      </c>
      <c r="CI21091" s="32" t="s">
        <v>18</v>
      </c>
      <c r="CJ21091" s="32" t="str">
        <f t="shared" si="2394"/>
        <v/>
      </c>
      <c r="CK21091" s="32" t="str">
        <f t="shared" si="2395"/>
        <v/>
      </c>
      <c r="CL21091" s="32" t="str">
        <f t="shared" si="2396"/>
        <v/>
      </c>
      <c r="CM21091" s="32" t="str">
        <f t="shared" si="2397"/>
        <v/>
      </c>
      <c r="CN21091" s="32" t="str">
        <f t="shared" si="2398"/>
        <v/>
      </c>
    </row>
    <row r="21092" spans="71:92" x14ac:dyDescent="0.3">
      <c r="BS21092" s="32" t="str">
        <f>IF(Kiadasi_kiseroiv!$K$2=BT21092,BV21092,"")</f>
        <v/>
      </c>
      <c r="BT21092" s="34" t="str">
        <f t="shared" si="2381"/>
        <v/>
      </c>
      <c r="BU21092" s="32" t="str">
        <f t="shared" si="2382"/>
        <v/>
      </c>
      <c r="BV21092" s="32" t="str">
        <f t="shared" si="2383"/>
        <v/>
      </c>
      <c r="BW21092" s="32" t="str">
        <f t="shared" si="2384"/>
        <v/>
      </c>
      <c r="BX21092" s="32" t="str">
        <f t="shared" si="2385"/>
        <v/>
      </c>
      <c r="BY21092" s="32" t="str">
        <f t="shared" si="2386"/>
        <v/>
      </c>
      <c r="BZ21092" s="32" t="str">
        <f t="shared" si="2387"/>
        <v/>
      </c>
      <c r="CA21092" s="32" t="str">
        <f t="shared" si="2388"/>
        <v/>
      </c>
      <c r="CB21092" s="33">
        <f>IF(COUNTIF($CD$7:CD21092,CD21092)=1,CD21092,CD21092+COUNTIF($CD$6:CD21091,CD21092))</f>
        <v>62272</v>
      </c>
      <c r="CC21092" s="34">
        <f t="shared" si="2389"/>
        <v>55153</v>
      </c>
      <c r="CD21092" s="32">
        <f t="shared" si="2390"/>
        <v>55153</v>
      </c>
      <c r="CE21092" s="32">
        <f t="shared" si="2391"/>
        <v>0</v>
      </c>
      <c r="CF21092" s="32">
        <f t="shared" si="2392"/>
        <v>0</v>
      </c>
      <c r="CG21092" s="32" t="str">
        <f t="shared" si="2393"/>
        <v/>
      </c>
      <c r="CH21092" s="32">
        <v>87</v>
      </c>
      <c r="CI21092" s="32" t="s">
        <v>18</v>
      </c>
      <c r="CJ21092" s="32" t="str">
        <f t="shared" si="2394"/>
        <v/>
      </c>
      <c r="CK21092" s="32" t="str">
        <f t="shared" si="2395"/>
        <v/>
      </c>
      <c r="CL21092" s="32" t="str">
        <f t="shared" si="2396"/>
        <v/>
      </c>
      <c r="CM21092" s="32" t="str">
        <f t="shared" si="2397"/>
        <v/>
      </c>
      <c r="CN21092" s="32" t="str">
        <f t="shared" si="2398"/>
        <v/>
      </c>
    </row>
    <row r="21093" spans="71:92" x14ac:dyDescent="0.3">
      <c r="BS21093" s="32" t="str">
        <f>IF(Kiadasi_kiseroiv!$K$2=BT21093,BV21093,"")</f>
        <v/>
      </c>
      <c r="BT21093" s="34" t="str">
        <f t="shared" si="2381"/>
        <v/>
      </c>
      <c r="BU21093" s="32" t="str">
        <f t="shared" si="2382"/>
        <v/>
      </c>
      <c r="BV21093" s="32" t="str">
        <f t="shared" si="2383"/>
        <v/>
      </c>
      <c r="BW21093" s="32" t="str">
        <f t="shared" si="2384"/>
        <v/>
      </c>
      <c r="BX21093" s="32" t="str">
        <f t="shared" si="2385"/>
        <v/>
      </c>
      <c r="BY21093" s="32" t="str">
        <f t="shared" si="2386"/>
        <v/>
      </c>
      <c r="BZ21093" s="32" t="str">
        <f t="shared" si="2387"/>
        <v/>
      </c>
      <c r="CA21093" s="32" t="str">
        <f t="shared" si="2388"/>
        <v/>
      </c>
      <c r="CB21093" s="33">
        <f>IF(COUNTIF($CD$7:CD21093,CD21093)=1,CD21093,CD21093+COUNTIF($CD$6:CD21092,CD21093))</f>
        <v>62273</v>
      </c>
      <c r="CC21093" s="34">
        <f t="shared" si="2389"/>
        <v>55153</v>
      </c>
      <c r="CD21093" s="32">
        <f t="shared" si="2390"/>
        <v>55153</v>
      </c>
      <c r="CE21093" s="32">
        <f t="shared" si="2391"/>
        <v>0</v>
      </c>
      <c r="CF21093" s="32">
        <f t="shared" si="2392"/>
        <v>0</v>
      </c>
      <c r="CG21093" s="32" t="str">
        <f t="shared" si="2393"/>
        <v/>
      </c>
      <c r="CH21093" s="32">
        <v>88</v>
      </c>
      <c r="CI21093" s="32" t="s">
        <v>18</v>
      </c>
      <c r="CJ21093" s="32" t="str">
        <f t="shared" si="2394"/>
        <v/>
      </c>
      <c r="CK21093" s="32" t="str">
        <f t="shared" si="2395"/>
        <v/>
      </c>
      <c r="CL21093" s="32" t="str">
        <f t="shared" si="2396"/>
        <v/>
      </c>
      <c r="CM21093" s="32" t="str">
        <f t="shared" si="2397"/>
        <v/>
      </c>
      <c r="CN21093" s="32" t="str">
        <f t="shared" si="2398"/>
        <v/>
      </c>
    </row>
    <row r="21094" spans="71:92" x14ac:dyDescent="0.3">
      <c r="BS21094" s="32" t="str">
        <f>IF(Kiadasi_kiseroiv!$K$2=BT21094,BV21094,"")</f>
        <v/>
      </c>
      <c r="BT21094" s="34" t="str">
        <f t="shared" si="2381"/>
        <v/>
      </c>
      <c r="BU21094" s="32" t="str">
        <f t="shared" si="2382"/>
        <v/>
      </c>
      <c r="BV21094" s="32" t="str">
        <f t="shared" si="2383"/>
        <v/>
      </c>
      <c r="BW21094" s="32" t="str">
        <f t="shared" si="2384"/>
        <v/>
      </c>
      <c r="BX21094" s="32" t="str">
        <f t="shared" si="2385"/>
        <v/>
      </c>
      <c r="BY21094" s="32" t="str">
        <f t="shared" si="2386"/>
        <v/>
      </c>
      <c r="BZ21094" s="32" t="str">
        <f t="shared" si="2387"/>
        <v/>
      </c>
      <c r="CA21094" s="32" t="str">
        <f t="shared" si="2388"/>
        <v/>
      </c>
      <c r="CB21094" s="33">
        <f>IF(COUNTIF($CD$7:CD21094,CD21094)=1,CD21094,CD21094+COUNTIF($CD$6:CD21093,CD21094))</f>
        <v>62274</v>
      </c>
      <c r="CC21094" s="34">
        <f t="shared" si="2389"/>
        <v>55153</v>
      </c>
      <c r="CD21094" s="32">
        <f t="shared" si="2390"/>
        <v>55153</v>
      </c>
      <c r="CE21094" s="32">
        <f t="shared" si="2391"/>
        <v>0</v>
      </c>
      <c r="CF21094" s="32">
        <f t="shared" si="2392"/>
        <v>0</v>
      </c>
      <c r="CG21094" s="32" t="str">
        <f t="shared" si="2393"/>
        <v/>
      </c>
      <c r="CH21094" s="32">
        <v>89</v>
      </c>
      <c r="CI21094" s="32" t="s">
        <v>18</v>
      </c>
      <c r="CJ21094" s="32" t="str">
        <f t="shared" si="2394"/>
        <v/>
      </c>
      <c r="CK21094" s="32" t="str">
        <f t="shared" si="2395"/>
        <v/>
      </c>
      <c r="CL21094" s="32" t="str">
        <f t="shared" si="2396"/>
        <v/>
      </c>
      <c r="CM21094" s="32" t="str">
        <f t="shared" si="2397"/>
        <v/>
      </c>
      <c r="CN21094" s="32" t="str">
        <f t="shared" si="2398"/>
        <v/>
      </c>
    </row>
    <row r="21095" spans="71:92" x14ac:dyDescent="0.3">
      <c r="BS21095" s="32" t="str">
        <f>IF(Kiadasi_kiseroiv!$K$2=BT21095,BV21095,"")</f>
        <v/>
      </c>
      <c r="BT21095" s="34" t="str">
        <f t="shared" si="2381"/>
        <v/>
      </c>
      <c r="BU21095" s="32" t="str">
        <f t="shared" si="2382"/>
        <v/>
      </c>
      <c r="BV21095" s="32" t="str">
        <f t="shared" si="2383"/>
        <v/>
      </c>
      <c r="BW21095" s="32" t="str">
        <f t="shared" si="2384"/>
        <v/>
      </c>
      <c r="BX21095" s="32" t="str">
        <f t="shared" si="2385"/>
        <v/>
      </c>
      <c r="BY21095" s="32" t="str">
        <f t="shared" si="2386"/>
        <v/>
      </c>
      <c r="BZ21095" s="32" t="str">
        <f t="shared" si="2387"/>
        <v/>
      </c>
      <c r="CA21095" s="32" t="str">
        <f t="shared" si="2388"/>
        <v/>
      </c>
      <c r="CB21095" s="33">
        <f>IF(COUNTIF($CD$7:CD21095,CD21095)=1,CD21095,CD21095+COUNTIF($CD$6:CD21094,CD21095))</f>
        <v>62275</v>
      </c>
      <c r="CC21095" s="34">
        <f t="shared" si="2389"/>
        <v>55153</v>
      </c>
      <c r="CD21095" s="32">
        <f t="shared" si="2390"/>
        <v>55153</v>
      </c>
      <c r="CE21095" s="32">
        <f t="shared" si="2391"/>
        <v>0</v>
      </c>
      <c r="CF21095" s="32">
        <f t="shared" si="2392"/>
        <v>0</v>
      </c>
      <c r="CG21095" s="32" t="str">
        <f t="shared" si="2393"/>
        <v/>
      </c>
      <c r="CH21095" s="32">
        <v>90</v>
      </c>
      <c r="CI21095" s="32" t="s">
        <v>18</v>
      </c>
      <c r="CJ21095" s="32" t="str">
        <f t="shared" si="2394"/>
        <v/>
      </c>
      <c r="CK21095" s="32" t="str">
        <f t="shared" si="2395"/>
        <v/>
      </c>
      <c r="CL21095" s="32" t="str">
        <f t="shared" si="2396"/>
        <v/>
      </c>
      <c r="CM21095" s="32" t="str">
        <f t="shared" si="2397"/>
        <v/>
      </c>
      <c r="CN21095" s="32" t="str">
        <f t="shared" si="2398"/>
        <v/>
      </c>
    </row>
    <row r="21096" spans="71:92" x14ac:dyDescent="0.3">
      <c r="BS21096" s="32" t="str">
        <f>IF(Kiadasi_kiseroiv!$K$2=BT21096,BV21096,"")</f>
        <v/>
      </c>
      <c r="BT21096" s="34" t="str">
        <f t="shared" si="2381"/>
        <v/>
      </c>
      <c r="BU21096" s="32" t="str">
        <f t="shared" si="2382"/>
        <v/>
      </c>
      <c r="BV21096" s="32" t="str">
        <f t="shared" si="2383"/>
        <v/>
      </c>
      <c r="BW21096" s="32" t="str">
        <f t="shared" si="2384"/>
        <v/>
      </c>
      <c r="BX21096" s="32" t="str">
        <f t="shared" si="2385"/>
        <v/>
      </c>
      <c r="BY21096" s="32" t="str">
        <f t="shared" si="2386"/>
        <v/>
      </c>
      <c r="BZ21096" s="32" t="str">
        <f t="shared" si="2387"/>
        <v/>
      </c>
      <c r="CA21096" s="32" t="str">
        <f t="shared" si="2388"/>
        <v/>
      </c>
      <c r="CB21096" s="33">
        <f>IF(COUNTIF($CD$7:CD21096,CD21096)=1,CD21096,CD21096+COUNTIF($CD$6:CD21095,CD21096))</f>
        <v>62276</v>
      </c>
      <c r="CC21096" s="34">
        <f t="shared" si="2389"/>
        <v>55153</v>
      </c>
      <c r="CD21096" s="32">
        <f t="shared" si="2390"/>
        <v>55153</v>
      </c>
      <c r="CE21096" s="32">
        <f t="shared" si="2391"/>
        <v>0</v>
      </c>
      <c r="CF21096" s="32">
        <f t="shared" si="2392"/>
        <v>0</v>
      </c>
      <c r="CG21096" s="32" t="str">
        <f t="shared" si="2393"/>
        <v/>
      </c>
      <c r="CH21096" s="32">
        <v>91</v>
      </c>
      <c r="CI21096" s="32" t="s">
        <v>18</v>
      </c>
      <c r="CJ21096" s="32" t="str">
        <f t="shared" si="2394"/>
        <v/>
      </c>
      <c r="CK21096" s="32" t="str">
        <f t="shared" si="2395"/>
        <v/>
      </c>
      <c r="CL21096" s="32" t="str">
        <f t="shared" si="2396"/>
        <v/>
      </c>
      <c r="CM21096" s="32" t="str">
        <f t="shared" si="2397"/>
        <v/>
      </c>
      <c r="CN21096" s="32" t="str">
        <f t="shared" si="2398"/>
        <v/>
      </c>
    </row>
    <row r="21097" spans="71:92" x14ac:dyDescent="0.3">
      <c r="BS21097" s="32" t="str">
        <f>IF(Kiadasi_kiseroiv!$K$2=BT21097,BV21097,"")</f>
        <v/>
      </c>
      <c r="BT21097" s="34" t="str">
        <f t="shared" si="2381"/>
        <v/>
      </c>
      <c r="BU21097" s="32" t="str">
        <f t="shared" si="2382"/>
        <v/>
      </c>
      <c r="BV21097" s="32" t="str">
        <f t="shared" si="2383"/>
        <v/>
      </c>
      <c r="BW21097" s="32" t="str">
        <f t="shared" si="2384"/>
        <v/>
      </c>
      <c r="BX21097" s="32" t="str">
        <f t="shared" si="2385"/>
        <v/>
      </c>
      <c r="BY21097" s="32" t="str">
        <f t="shared" si="2386"/>
        <v/>
      </c>
      <c r="BZ21097" s="32" t="str">
        <f t="shared" si="2387"/>
        <v/>
      </c>
      <c r="CA21097" s="32" t="str">
        <f t="shared" si="2388"/>
        <v/>
      </c>
      <c r="CB21097" s="33">
        <f>IF(COUNTIF($CD$7:CD21097,CD21097)=1,CD21097,CD21097+COUNTIF($CD$6:CD21096,CD21097))</f>
        <v>62277</v>
      </c>
      <c r="CC21097" s="34">
        <f t="shared" si="2389"/>
        <v>55153</v>
      </c>
      <c r="CD21097" s="32">
        <f t="shared" si="2390"/>
        <v>55153</v>
      </c>
      <c r="CE21097" s="32">
        <f t="shared" si="2391"/>
        <v>0</v>
      </c>
      <c r="CF21097" s="32">
        <f t="shared" si="2392"/>
        <v>0</v>
      </c>
      <c r="CG21097" s="32" t="str">
        <f t="shared" si="2393"/>
        <v/>
      </c>
      <c r="CH21097" s="32">
        <v>92</v>
      </c>
      <c r="CI21097" s="32" t="s">
        <v>18</v>
      </c>
      <c r="CJ21097" s="32" t="str">
        <f t="shared" si="2394"/>
        <v/>
      </c>
      <c r="CK21097" s="32" t="str">
        <f t="shared" si="2395"/>
        <v/>
      </c>
      <c r="CL21097" s="32" t="str">
        <f t="shared" si="2396"/>
        <v/>
      </c>
      <c r="CM21097" s="32" t="str">
        <f t="shared" si="2397"/>
        <v/>
      </c>
      <c r="CN21097" s="32" t="str">
        <f t="shared" si="2398"/>
        <v/>
      </c>
    </row>
    <row r="21098" spans="71:92" x14ac:dyDescent="0.3">
      <c r="BS21098" s="32" t="str">
        <f>IF(Kiadasi_kiseroiv!$K$2=BT21098,BV21098,"")</f>
        <v/>
      </c>
      <c r="BT21098" s="34" t="str">
        <f t="shared" si="2381"/>
        <v/>
      </c>
      <c r="BU21098" s="32" t="str">
        <f t="shared" si="2382"/>
        <v/>
      </c>
      <c r="BV21098" s="32" t="str">
        <f t="shared" si="2383"/>
        <v/>
      </c>
      <c r="BW21098" s="32" t="str">
        <f t="shared" si="2384"/>
        <v/>
      </c>
      <c r="BX21098" s="32" t="str">
        <f t="shared" si="2385"/>
        <v/>
      </c>
      <c r="BY21098" s="32" t="str">
        <f t="shared" si="2386"/>
        <v/>
      </c>
      <c r="BZ21098" s="32" t="str">
        <f t="shared" si="2387"/>
        <v/>
      </c>
      <c r="CA21098" s="32" t="str">
        <f t="shared" si="2388"/>
        <v/>
      </c>
      <c r="CB21098" s="33">
        <f>IF(COUNTIF($CD$7:CD21098,CD21098)=1,CD21098,CD21098+COUNTIF($CD$6:CD21097,CD21098))</f>
        <v>62278</v>
      </c>
      <c r="CC21098" s="34">
        <f t="shared" si="2389"/>
        <v>55153</v>
      </c>
      <c r="CD21098" s="32">
        <f t="shared" si="2390"/>
        <v>55153</v>
      </c>
      <c r="CE21098" s="32">
        <f t="shared" si="2391"/>
        <v>0</v>
      </c>
      <c r="CF21098" s="32">
        <f t="shared" si="2392"/>
        <v>0</v>
      </c>
      <c r="CG21098" s="32" t="str">
        <f t="shared" si="2393"/>
        <v/>
      </c>
      <c r="CH21098" s="32">
        <v>93</v>
      </c>
      <c r="CI21098" s="32" t="s">
        <v>18</v>
      </c>
      <c r="CJ21098" s="32" t="str">
        <f t="shared" si="2394"/>
        <v/>
      </c>
      <c r="CK21098" s="32" t="str">
        <f t="shared" si="2395"/>
        <v/>
      </c>
      <c r="CL21098" s="32" t="str">
        <f t="shared" si="2396"/>
        <v/>
      </c>
      <c r="CM21098" s="32" t="str">
        <f t="shared" si="2397"/>
        <v/>
      </c>
      <c r="CN21098" s="32" t="str">
        <f t="shared" si="2398"/>
        <v/>
      </c>
    </row>
    <row r="21099" spans="71:92" x14ac:dyDescent="0.3">
      <c r="BS21099" s="32" t="str">
        <f>IF(Kiadasi_kiseroiv!$K$2=BT21099,BV21099,"")</f>
        <v/>
      </c>
      <c r="BT21099" s="34" t="str">
        <f t="shared" si="2381"/>
        <v/>
      </c>
      <c r="BU21099" s="32" t="str">
        <f t="shared" si="2382"/>
        <v/>
      </c>
      <c r="BV21099" s="32" t="str">
        <f t="shared" si="2383"/>
        <v/>
      </c>
      <c r="BW21099" s="32" t="str">
        <f t="shared" si="2384"/>
        <v/>
      </c>
      <c r="BX21099" s="32" t="str">
        <f t="shared" si="2385"/>
        <v/>
      </c>
      <c r="BY21099" s="32" t="str">
        <f t="shared" si="2386"/>
        <v/>
      </c>
      <c r="BZ21099" s="32" t="str">
        <f t="shared" si="2387"/>
        <v/>
      </c>
      <c r="CA21099" s="32" t="str">
        <f t="shared" si="2388"/>
        <v/>
      </c>
      <c r="CB21099" s="33">
        <f>IF(COUNTIF($CD$7:CD21099,CD21099)=1,CD21099,CD21099+COUNTIF($CD$6:CD21098,CD21099))</f>
        <v>62279</v>
      </c>
      <c r="CC21099" s="34">
        <f t="shared" si="2389"/>
        <v>55153</v>
      </c>
      <c r="CD21099" s="32">
        <f t="shared" si="2390"/>
        <v>55153</v>
      </c>
      <c r="CE21099" s="32">
        <f t="shared" si="2391"/>
        <v>0</v>
      </c>
      <c r="CF21099" s="32">
        <f t="shared" si="2392"/>
        <v>0</v>
      </c>
      <c r="CG21099" s="32" t="str">
        <f t="shared" si="2393"/>
        <v/>
      </c>
      <c r="CH21099" s="32">
        <v>94</v>
      </c>
      <c r="CI21099" s="32" t="s">
        <v>18</v>
      </c>
      <c r="CJ21099" s="32" t="str">
        <f t="shared" si="2394"/>
        <v/>
      </c>
      <c r="CK21099" s="32" t="str">
        <f t="shared" si="2395"/>
        <v/>
      </c>
      <c r="CL21099" s="32" t="str">
        <f t="shared" si="2396"/>
        <v/>
      </c>
      <c r="CM21099" s="32" t="str">
        <f t="shared" si="2397"/>
        <v/>
      </c>
      <c r="CN21099" s="32" t="str">
        <f t="shared" si="2398"/>
        <v/>
      </c>
    </row>
    <row r="21100" spans="71:92" x14ac:dyDescent="0.3">
      <c r="BS21100" s="32" t="str">
        <f>IF(Kiadasi_kiseroiv!$K$2=BT21100,BV21100,"")</f>
        <v/>
      </c>
      <c r="BT21100" s="34" t="str">
        <f t="shared" si="2381"/>
        <v/>
      </c>
      <c r="BU21100" s="32" t="str">
        <f t="shared" si="2382"/>
        <v/>
      </c>
      <c r="BV21100" s="32" t="str">
        <f t="shared" si="2383"/>
        <v/>
      </c>
      <c r="BW21100" s="32" t="str">
        <f t="shared" si="2384"/>
        <v/>
      </c>
      <c r="BX21100" s="32" t="str">
        <f t="shared" si="2385"/>
        <v/>
      </c>
      <c r="BY21100" s="32" t="str">
        <f t="shared" si="2386"/>
        <v/>
      </c>
      <c r="BZ21100" s="32" t="str">
        <f t="shared" si="2387"/>
        <v/>
      </c>
      <c r="CA21100" s="32" t="str">
        <f t="shared" si="2388"/>
        <v/>
      </c>
      <c r="CB21100" s="33">
        <f>IF(COUNTIF($CD$7:CD21100,CD21100)=1,CD21100,CD21100+COUNTIF($CD$6:CD21099,CD21100))</f>
        <v>62280</v>
      </c>
      <c r="CC21100" s="34">
        <f t="shared" si="2389"/>
        <v>55153</v>
      </c>
      <c r="CD21100" s="32">
        <f t="shared" si="2390"/>
        <v>55153</v>
      </c>
      <c r="CE21100" s="32">
        <f t="shared" si="2391"/>
        <v>0</v>
      </c>
      <c r="CF21100" s="32">
        <f t="shared" si="2392"/>
        <v>0</v>
      </c>
      <c r="CG21100" s="32" t="str">
        <f t="shared" si="2393"/>
        <v/>
      </c>
      <c r="CH21100" s="32">
        <v>95</v>
      </c>
      <c r="CI21100" s="32" t="s">
        <v>18</v>
      </c>
      <c r="CJ21100" s="32" t="str">
        <f t="shared" si="2394"/>
        <v/>
      </c>
      <c r="CK21100" s="32" t="str">
        <f t="shared" si="2395"/>
        <v/>
      </c>
      <c r="CL21100" s="32" t="str">
        <f t="shared" si="2396"/>
        <v/>
      </c>
      <c r="CM21100" s="32" t="str">
        <f t="shared" si="2397"/>
        <v/>
      </c>
      <c r="CN21100" s="32" t="str">
        <f t="shared" si="2398"/>
        <v/>
      </c>
    </row>
    <row r="21501" spans="71:110" x14ac:dyDescent="0.3">
      <c r="BS21501" s="37"/>
      <c r="BT21501" s="37"/>
      <c r="BU21501" s="37"/>
      <c r="BV21501" s="37"/>
      <c r="BW21501" s="37"/>
      <c r="BX21501" s="37"/>
      <c r="BY21501" s="37"/>
      <c r="BZ21501" s="37"/>
      <c r="CA21501" s="37"/>
      <c r="CB21501" s="38"/>
      <c r="CC21501" s="39"/>
      <c r="CD21501" s="37"/>
      <c r="CE21501" s="37"/>
      <c r="CF21501" s="37"/>
      <c r="CG21501" s="37"/>
      <c r="CH21501" s="37"/>
      <c r="CI21501" s="37"/>
      <c r="CJ21501" s="37"/>
      <c r="CK21501" s="37"/>
      <c r="CL21501" s="37"/>
      <c r="CM21501" s="37"/>
      <c r="CN21501" s="37"/>
      <c r="CO21501" s="37"/>
      <c r="CP21501" s="37"/>
      <c r="CQ21501" s="37"/>
      <c r="CR21501" s="37"/>
      <c r="CS21501" s="37"/>
      <c r="CT21501" s="37"/>
      <c r="CU21501" s="37"/>
      <c r="CV21501" s="37"/>
      <c r="CW21501" s="37"/>
      <c r="CX21501" s="37"/>
      <c r="CY21501" s="37"/>
      <c r="CZ21501" s="37"/>
      <c r="DA21501" s="37"/>
      <c r="DB21501" s="37"/>
      <c r="DC21501" s="37"/>
      <c r="DD21501" s="37"/>
      <c r="DE21501" s="37"/>
      <c r="DF21501" s="37"/>
    </row>
    <row r="21502" spans="71:110" x14ac:dyDescent="0.3">
      <c r="BS21502" s="37"/>
      <c r="BT21502" s="37"/>
      <c r="BU21502" s="37"/>
      <c r="BV21502" s="37"/>
      <c r="BW21502" s="37"/>
      <c r="BX21502" s="37"/>
      <c r="BY21502" s="37"/>
      <c r="BZ21502" s="37"/>
      <c r="CA21502" s="37"/>
      <c r="CB21502" s="38"/>
      <c r="CC21502" s="39"/>
      <c r="CD21502" s="37"/>
      <c r="CE21502" s="37"/>
      <c r="CF21502" s="37"/>
      <c r="CG21502" s="37"/>
      <c r="CH21502" s="37"/>
      <c r="CI21502" s="37"/>
      <c r="CJ21502" s="37"/>
      <c r="CK21502" s="37"/>
      <c r="CL21502" s="37"/>
      <c r="CM21502" s="37"/>
      <c r="CN21502" s="37"/>
      <c r="CO21502" s="37"/>
      <c r="CP21502" s="37"/>
      <c r="CQ21502" s="37"/>
      <c r="CR21502" s="37"/>
      <c r="CS21502" s="37"/>
      <c r="CT21502" s="37"/>
      <c r="CU21502" s="37"/>
      <c r="CV21502" s="37"/>
      <c r="CW21502" s="37"/>
      <c r="CX21502" s="37"/>
      <c r="CY21502" s="37"/>
      <c r="CZ21502" s="37"/>
      <c r="DA21502" s="37"/>
      <c r="DB21502" s="37"/>
      <c r="DC21502" s="37"/>
      <c r="DD21502" s="37"/>
      <c r="DE21502" s="37"/>
      <c r="DF21502" s="37"/>
    </row>
    <row r="21503" spans="71:110" x14ac:dyDescent="0.3">
      <c r="BS21503" s="37"/>
      <c r="BT21503" s="37"/>
      <c r="BU21503" s="37"/>
      <c r="BV21503" s="37"/>
      <c r="BW21503" s="37"/>
      <c r="BX21503" s="37"/>
      <c r="BY21503" s="37"/>
      <c r="BZ21503" s="37"/>
      <c r="CA21503" s="37"/>
      <c r="CB21503" s="38"/>
      <c r="CC21503" s="39"/>
      <c r="CD21503" s="37"/>
      <c r="CE21503" s="37"/>
      <c r="CF21503" s="37"/>
      <c r="CG21503" s="37"/>
      <c r="CH21503" s="37"/>
      <c r="CI21503" s="37"/>
      <c r="CJ21503" s="37"/>
      <c r="CK21503" s="37"/>
      <c r="CL21503" s="37"/>
      <c r="CM21503" s="37"/>
      <c r="CN21503" s="37"/>
      <c r="CO21503" s="37"/>
      <c r="CP21503" s="37"/>
      <c r="CQ21503" s="37"/>
      <c r="CR21503" s="37"/>
      <c r="CS21503" s="37"/>
      <c r="CT21503" s="37"/>
      <c r="CU21503" s="37"/>
      <c r="CV21503" s="37"/>
      <c r="CW21503" s="37"/>
      <c r="CX21503" s="37"/>
      <c r="CY21503" s="37"/>
      <c r="CZ21503" s="37"/>
      <c r="DA21503" s="37"/>
      <c r="DB21503" s="37"/>
      <c r="DC21503" s="37"/>
      <c r="DD21503" s="37"/>
      <c r="DE21503" s="37"/>
      <c r="DF21503" s="37"/>
    </row>
    <row r="21504" spans="71:110" x14ac:dyDescent="0.3">
      <c r="BS21504" s="37"/>
      <c r="BT21504" s="37"/>
      <c r="BU21504" s="37"/>
      <c r="BV21504" s="37"/>
      <c r="BW21504" s="37"/>
      <c r="BX21504" s="37"/>
      <c r="BY21504" s="37"/>
      <c r="BZ21504" s="37"/>
      <c r="CA21504" s="37"/>
      <c r="CB21504" s="38"/>
      <c r="CC21504" s="39"/>
      <c r="CD21504" s="37"/>
      <c r="CE21504" s="37"/>
      <c r="CF21504" s="37"/>
      <c r="CG21504" s="37"/>
      <c r="CH21504" s="37"/>
      <c r="CI21504" s="37"/>
      <c r="CJ21504" s="37"/>
      <c r="CK21504" s="37"/>
      <c r="CL21504" s="37"/>
      <c r="CM21504" s="37"/>
      <c r="CN21504" s="37"/>
      <c r="CO21504" s="37"/>
      <c r="CP21504" s="37"/>
      <c r="CQ21504" s="37"/>
      <c r="CR21504" s="37"/>
      <c r="CS21504" s="37"/>
      <c r="CT21504" s="37"/>
      <c r="CU21504" s="37"/>
      <c r="CV21504" s="37"/>
      <c r="CW21504" s="37"/>
      <c r="CX21504" s="37"/>
      <c r="CY21504" s="37"/>
      <c r="CZ21504" s="37"/>
      <c r="DA21504" s="37"/>
      <c r="DB21504" s="37"/>
      <c r="DC21504" s="37"/>
      <c r="DD21504" s="37"/>
      <c r="DE21504" s="37"/>
      <c r="DF21504" s="37"/>
    </row>
    <row r="21505" spans="71:110" x14ac:dyDescent="0.3">
      <c r="BS21505" s="37"/>
      <c r="BT21505" s="37"/>
      <c r="BU21505" s="37"/>
      <c r="BV21505" s="37"/>
      <c r="BW21505" s="37"/>
      <c r="BX21505" s="37"/>
      <c r="BY21505" s="37"/>
      <c r="BZ21505" s="37"/>
      <c r="CA21505" s="37"/>
      <c r="CB21505" s="38"/>
      <c r="CC21505" s="39"/>
      <c r="CD21505" s="37"/>
      <c r="CE21505" s="37"/>
      <c r="CF21505" s="37"/>
      <c r="CG21505" s="37"/>
      <c r="CH21505" s="37"/>
      <c r="CI21505" s="37"/>
      <c r="CJ21505" s="37"/>
      <c r="CK21505" s="37"/>
      <c r="CL21505" s="37"/>
      <c r="CM21505" s="37"/>
      <c r="CN21505" s="37"/>
      <c r="CO21505" s="37"/>
      <c r="CP21505" s="37"/>
      <c r="CQ21505" s="37"/>
      <c r="CR21505" s="37"/>
      <c r="CS21505" s="37"/>
      <c r="CT21505" s="37"/>
      <c r="CU21505" s="37"/>
      <c r="CV21505" s="37"/>
      <c r="CW21505" s="37"/>
      <c r="CX21505" s="37"/>
      <c r="CY21505" s="37"/>
      <c r="CZ21505" s="37"/>
      <c r="DA21505" s="37"/>
      <c r="DB21505" s="37"/>
      <c r="DC21505" s="37"/>
      <c r="DD21505" s="37"/>
      <c r="DE21505" s="37"/>
      <c r="DF21505" s="37"/>
    </row>
    <row r="21506" spans="71:110" x14ac:dyDescent="0.3">
      <c r="BS21506" s="37"/>
      <c r="BT21506" s="37"/>
      <c r="BU21506" s="37"/>
      <c r="BV21506" s="37"/>
      <c r="BW21506" s="37"/>
      <c r="BX21506" s="37"/>
      <c r="BY21506" s="37"/>
      <c r="BZ21506" s="37"/>
      <c r="CA21506" s="37"/>
      <c r="CB21506" s="38"/>
      <c r="CC21506" s="39"/>
      <c r="CD21506" s="37"/>
      <c r="CE21506" s="37"/>
      <c r="CF21506" s="37"/>
      <c r="CG21506" s="37"/>
      <c r="CH21506" s="37">
        <v>1</v>
      </c>
      <c r="CI21506" s="37"/>
      <c r="CJ21506" s="37"/>
      <c r="CK21506" s="37"/>
      <c r="CL21506" s="37"/>
      <c r="CM21506" s="37"/>
      <c r="CN21506" s="37"/>
      <c r="CO21506" s="37"/>
      <c r="CP21506" s="37"/>
      <c r="CQ21506" s="37"/>
      <c r="CR21506" s="37"/>
      <c r="CS21506" s="37"/>
      <c r="CT21506" s="37"/>
      <c r="CU21506" s="37"/>
      <c r="CV21506" s="37"/>
      <c r="CW21506" s="37"/>
      <c r="CX21506" s="37"/>
      <c r="CY21506" s="37"/>
      <c r="CZ21506" s="37"/>
      <c r="DA21506" s="37"/>
      <c r="DB21506" s="37"/>
      <c r="DC21506" s="37"/>
      <c r="DD21506" s="37"/>
      <c r="DE21506" s="37"/>
      <c r="DF21506" s="37"/>
    </row>
    <row r="21507" spans="71:110" x14ac:dyDescent="0.3">
      <c r="BS21507" s="32" t="str">
        <f>IF(Kiadasi_kiseroiv!$K$2=BT21507,BV21507,"")</f>
        <v/>
      </c>
      <c r="BT21507" s="34" t="str">
        <f t="shared" ref="BT21507:BT21538" si="2399">IF(AND($BT$4=CI21507,BU21507&lt;&gt;""),CC21507,"")</f>
        <v/>
      </c>
      <c r="BU21507" s="32" t="str">
        <f t="shared" ref="BU21507:BU21538" si="2400">IF(AND($BU$1=CI21507,ISERROR(VLOOKUP(CG21507,Kisiv,2,FALSE))=FALSE),CB21507,"")</f>
        <v/>
      </c>
      <c r="BV21507" s="32" t="str">
        <f t="shared" ref="BV21507:BV21538" si="2401">IF(BU21507&lt;&gt;"",RANK(BU21507,$BU$7:$BU$33000,1),"")</f>
        <v/>
      </c>
      <c r="BW21507" s="32" t="str">
        <f t="shared" ref="BW21507:BW21538" si="2402">IF(CC21507&lt;min,$BW$2,IF(CC21507&lt;=max,CG21507,""))</f>
        <v/>
      </c>
      <c r="BX21507" s="32" t="str">
        <f t="shared" ref="BX21507:BX21538" si="2403">IF(AND(OR($BX$1=0,$BX$1=CG21507),OR($BX$2=0,IF(ISERROR(SEARCH($BX$2,CJ21507&amp;CK21507&amp;CL21507,1)),FALSE,TRUE))),CB21507,"")</f>
        <v/>
      </c>
      <c r="BY21507" s="32" t="str">
        <f t="shared" ref="BY21507:BY21538" si="2404">IF(AND(BX21507&lt;&gt;"",CC21507&lt;&gt;$CD$2),RANK(BX21507,$BX$7:$BX$33000,1),"")</f>
        <v/>
      </c>
      <c r="BZ21507" s="32" t="str">
        <f t="shared" ref="BZ21507:BZ21538" si="2405">IF(AND(CC21507&lt;$BZ$2,CI21507=$BZ$4),$BZ$5,IF(AND(CC21507&lt;=$BZ$3,CI21507=$BZ$4),CB21507,""))</f>
        <v/>
      </c>
      <c r="CA21507" s="32" t="str">
        <f t="shared" ref="CA21507:CA21538" si="2406">IF(AND(BZ21507&lt;&gt;"",BZ21507&lt;&gt;$BZ$5),RANK(BZ21507,$BZ$7:$BZ$33000,1),"")</f>
        <v/>
      </c>
      <c r="CB21507" s="33">
        <f>IF(COUNTIF($CD$7:CD21507,CD21507)=1,CD21507,CD21507+COUNTIF($CD$6:CD21506,CD21507))</f>
        <v>62281</v>
      </c>
      <c r="CC21507" s="34">
        <f t="shared" ref="CC21507:CC21538" si="2407">IF(INDEX(lb,CH21507,1)&lt;&gt;1,INDEX(lb,CH21507,1),$CD$2)</f>
        <v>55153</v>
      </c>
      <c r="CD21507" s="32">
        <f t="shared" ref="CD21507:CD21538" si="2408">IF(CC21507&lt;&gt;$CD$2,RANK(CC21507,$CC$7:$CC$33000,1),$CD$2)</f>
        <v>55153</v>
      </c>
      <c r="CE21507" s="32">
        <f t="shared" ref="CE21507:CE21538" si="2409">INDEX(lb,CH21507,6)</f>
        <v>0</v>
      </c>
      <c r="CF21507" s="32">
        <f t="shared" ref="CF21507:CF21538" si="2410">INDEX(lb,CH21507,8)</f>
        <v>0</v>
      </c>
      <c r="CG21507" s="32" t="str">
        <f t="shared" ref="CG21507:CG21538" si="2411">INDEX(lb,CH21507,7)&amp;INDEX(lb,CH21507,9)</f>
        <v/>
      </c>
      <c r="CH21507" s="32">
        <v>2</v>
      </c>
      <c r="CI21507" s="32" t="s">
        <v>19</v>
      </c>
      <c r="CJ21507" s="32" t="str">
        <f t="shared" ref="CJ21507:CJ21538" si="2412">IF(INDEX(lb,CH21507,5)&lt;&gt;0,INDEX(lb,CH21507,5),"")</f>
        <v/>
      </c>
      <c r="CK21507" s="32" t="str">
        <f t="shared" ref="CK21507:CK21538" si="2413">IF(INDEX(lb,CH21507,10)&lt;&gt;0,INDEX(lb,CH21507,10),"")</f>
        <v/>
      </c>
      <c r="CL21507" s="32" t="str">
        <f t="shared" ref="CL21507:CL21538" si="2414">IF(INDEX(lb,CH21507,11)&lt;&gt;0,INDEX(lb,CH21507,11),"")</f>
        <v/>
      </c>
      <c r="CM21507" s="32" t="str">
        <f t="shared" ref="CM21507:CM21538" si="2415">IF(INDEX(lb,CH21507,4)&lt;&gt;0,INDEX(lb,CH21507,4),"")</f>
        <v/>
      </c>
      <c r="CN21507" s="32" t="str">
        <f t="shared" ref="CN21507:CN21538" si="2416">IF(INDEX(lb,CH21507,3)&lt;&gt;0,INDEX(lb,CH21507,3),"")</f>
        <v/>
      </c>
    </row>
    <row r="21508" spans="71:110" x14ac:dyDescent="0.3">
      <c r="BS21508" s="32" t="str">
        <f>IF(Kiadasi_kiseroiv!$K$2=BT21508,BV21508,"")</f>
        <v/>
      </c>
      <c r="BT21508" s="34" t="str">
        <f t="shared" si="2399"/>
        <v/>
      </c>
      <c r="BU21508" s="32" t="str">
        <f t="shared" si="2400"/>
        <v/>
      </c>
      <c r="BV21508" s="32" t="str">
        <f t="shared" si="2401"/>
        <v/>
      </c>
      <c r="BW21508" s="32" t="str">
        <f t="shared" si="2402"/>
        <v/>
      </c>
      <c r="BX21508" s="32" t="str">
        <f t="shared" si="2403"/>
        <v/>
      </c>
      <c r="BY21508" s="32" t="str">
        <f t="shared" si="2404"/>
        <v/>
      </c>
      <c r="BZ21508" s="32" t="str">
        <f t="shared" si="2405"/>
        <v/>
      </c>
      <c r="CA21508" s="32" t="str">
        <f t="shared" si="2406"/>
        <v/>
      </c>
      <c r="CB21508" s="33">
        <f>IF(COUNTIF($CD$7:CD21508,CD21508)=1,CD21508,CD21508+COUNTIF($CD$6:CD21507,CD21508))</f>
        <v>62282</v>
      </c>
      <c r="CC21508" s="34">
        <f t="shared" si="2407"/>
        <v>55153</v>
      </c>
      <c r="CD21508" s="32">
        <f t="shared" si="2408"/>
        <v>55153</v>
      </c>
      <c r="CE21508" s="32">
        <f t="shared" si="2409"/>
        <v>0</v>
      </c>
      <c r="CF21508" s="32">
        <f t="shared" si="2410"/>
        <v>0</v>
      </c>
      <c r="CG21508" s="32" t="str">
        <f t="shared" si="2411"/>
        <v/>
      </c>
      <c r="CH21508" s="32">
        <v>3</v>
      </c>
      <c r="CI21508" s="32" t="s">
        <v>19</v>
      </c>
      <c r="CJ21508" s="32" t="str">
        <f t="shared" si="2412"/>
        <v/>
      </c>
      <c r="CK21508" s="32" t="str">
        <f t="shared" si="2413"/>
        <v/>
      </c>
      <c r="CL21508" s="32" t="str">
        <f t="shared" si="2414"/>
        <v/>
      </c>
      <c r="CM21508" s="32" t="str">
        <f t="shared" si="2415"/>
        <v/>
      </c>
      <c r="CN21508" s="32" t="str">
        <f t="shared" si="2416"/>
        <v/>
      </c>
    </row>
    <row r="21509" spans="71:110" x14ac:dyDescent="0.3">
      <c r="BS21509" s="32" t="str">
        <f>IF(Kiadasi_kiseroiv!$K$2=BT21509,BV21509,"")</f>
        <v/>
      </c>
      <c r="BT21509" s="34" t="str">
        <f t="shared" si="2399"/>
        <v/>
      </c>
      <c r="BU21509" s="32" t="str">
        <f t="shared" si="2400"/>
        <v/>
      </c>
      <c r="BV21509" s="32" t="str">
        <f t="shared" si="2401"/>
        <v/>
      </c>
      <c r="BW21509" s="32" t="str">
        <f t="shared" si="2402"/>
        <v/>
      </c>
      <c r="BX21509" s="32" t="str">
        <f t="shared" si="2403"/>
        <v/>
      </c>
      <c r="BY21509" s="32" t="str">
        <f t="shared" si="2404"/>
        <v/>
      </c>
      <c r="BZ21509" s="32" t="str">
        <f t="shared" si="2405"/>
        <v/>
      </c>
      <c r="CA21509" s="32" t="str">
        <f t="shared" si="2406"/>
        <v/>
      </c>
      <c r="CB21509" s="33">
        <f>IF(COUNTIF($CD$7:CD21509,CD21509)=1,CD21509,CD21509+COUNTIF($CD$6:CD21508,CD21509))</f>
        <v>62283</v>
      </c>
      <c r="CC21509" s="34">
        <f t="shared" si="2407"/>
        <v>55153</v>
      </c>
      <c r="CD21509" s="32">
        <f t="shared" si="2408"/>
        <v>55153</v>
      </c>
      <c r="CE21509" s="32">
        <f t="shared" si="2409"/>
        <v>0</v>
      </c>
      <c r="CF21509" s="32">
        <f t="shared" si="2410"/>
        <v>0</v>
      </c>
      <c r="CG21509" s="32" t="str">
        <f t="shared" si="2411"/>
        <v/>
      </c>
      <c r="CH21509" s="32">
        <v>4</v>
      </c>
      <c r="CI21509" s="32" t="s">
        <v>19</v>
      </c>
      <c r="CJ21509" s="32" t="str">
        <f t="shared" si="2412"/>
        <v/>
      </c>
      <c r="CK21509" s="32" t="str">
        <f t="shared" si="2413"/>
        <v/>
      </c>
      <c r="CL21509" s="32" t="str">
        <f t="shared" si="2414"/>
        <v/>
      </c>
      <c r="CM21509" s="32" t="str">
        <f t="shared" si="2415"/>
        <v/>
      </c>
      <c r="CN21509" s="32" t="str">
        <f t="shared" si="2416"/>
        <v/>
      </c>
    </row>
    <row r="21510" spans="71:110" x14ac:dyDescent="0.3">
      <c r="BS21510" s="32" t="str">
        <f>IF(Kiadasi_kiseroiv!$K$2=BT21510,BV21510,"")</f>
        <v/>
      </c>
      <c r="BT21510" s="34" t="str">
        <f t="shared" si="2399"/>
        <v/>
      </c>
      <c r="BU21510" s="32" t="str">
        <f t="shared" si="2400"/>
        <v/>
      </c>
      <c r="BV21510" s="32" t="str">
        <f t="shared" si="2401"/>
        <v/>
      </c>
      <c r="BW21510" s="32" t="str">
        <f t="shared" si="2402"/>
        <v/>
      </c>
      <c r="BX21510" s="32" t="str">
        <f t="shared" si="2403"/>
        <v/>
      </c>
      <c r="BY21510" s="32" t="str">
        <f t="shared" si="2404"/>
        <v/>
      </c>
      <c r="BZ21510" s="32" t="str">
        <f t="shared" si="2405"/>
        <v/>
      </c>
      <c r="CA21510" s="32" t="str">
        <f t="shared" si="2406"/>
        <v/>
      </c>
      <c r="CB21510" s="33">
        <f>IF(COUNTIF($CD$7:CD21510,CD21510)=1,CD21510,CD21510+COUNTIF($CD$6:CD21509,CD21510))</f>
        <v>62284</v>
      </c>
      <c r="CC21510" s="34">
        <f t="shared" si="2407"/>
        <v>55153</v>
      </c>
      <c r="CD21510" s="32">
        <f t="shared" si="2408"/>
        <v>55153</v>
      </c>
      <c r="CE21510" s="32">
        <f t="shared" si="2409"/>
        <v>0</v>
      </c>
      <c r="CF21510" s="32">
        <f t="shared" si="2410"/>
        <v>0</v>
      </c>
      <c r="CG21510" s="32" t="str">
        <f t="shared" si="2411"/>
        <v/>
      </c>
      <c r="CH21510" s="32">
        <v>5</v>
      </c>
      <c r="CI21510" s="32" t="s">
        <v>19</v>
      </c>
      <c r="CJ21510" s="32" t="str">
        <f t="shared" si="2412"/>
        <v/>
      </c>
      <c r="CK21510" s="32" t="str">
        <f t="shared" si="2413"/>
        <v/>
      </c>
      <c r="CL21510" s="32" t="str">
        <f t="shared" si="2414"/>
        <v/>
      </c>
      <c r="CM21510" s="32" t="str">
        <f t="shared" si="2415"/>
        <v/>
      </c>
      <c r="CN21510" s="32" t="str">
        <f t="shared" si="2416"/>
        <v/>
      </c>
    </row>
    <row r="21511" spans="71:110" x14ac:dyDescent="0.3">
      <c r="BS21511" s="32" t="str">
        <f>IF(Kiadasi_kiseroiv!$K$2=BT21511,BV21511,"")</f>
        <v/>
      </c>
      <c r="BT21511" s="34" t="str">
        <f t="shared" si="2399"/>
        <v/>
      </c>
      <c r="BU21511" s="32" t="str">
        <f t="shared" si="2400"/>
        <v/>
      </c>
      <c r="BV21511" s="32" t="str">
        <f t="shared" si="2401"/>
        <v/>
      </c>
      <c r="BW21511" s="32" t="str">
        <f t="shared" si="2402"/>
        <v/>
      </c>
      <c r="BX21511" s="32" t="str">
        <f t="shared" si="2403"/>
        <v/>
      </c>
      <c r="BY21511" s="32" t="str">
        <f t="shared" si="2404"/>
        <v/>
      </c>
      <c r="BZ21511" s="32" t="str">
        <f t="shared" si="2405"/>
        <v/>
      </c>
      <c r="CA21511" s="32" t="str">
        <f t="shared" si="2406"/>
        <v/>
      </c>
      <c r="CB21511" s="33">
        <f>IF(COUNTIF($CD$7:CD21511,CD21511)=1,CD21511,CD21511+COUNTIF($CD$6:CD21510,CD21511))</f>
        <v>62285</v>
      </c>
      <c r="CC21511" s="34">
        <f t="shared" si="2407"/>
        <v>55153</v>
      </c>
      <c r="CD21511" s="32">
        <f t="shared" si="2408"/>
        <v>55153</v>
      </c>
      <c r="CE21511" s="32">
        <f t="shared" si="2409"/>
        <v>0</v>
      </c>
      <c r="CF21511" s="32">
        <f t="shared" si="2410"/>
        <v>0</v>
      </c>
      <c r="CG21511" s="32" t="str">
        <f t="shared" si="2411"/>
        <v/>
      </c>
      <c r="CH21511" s="32">
        <v>6</v>
      </c>
      <c r="CI21511" s="32" t="s">
        <v>19</v>
      </c>
      <c r="CJ21511" s="32" t="str">
        <f t="shared" si="2412"/>
        <v/>
      </c>
      <c r="CK21511" s="32" t="str">
        <f t="shared" si="2413"/>
        <v/>
      </c>
      <c r="CL21511" s="32" t="str">
        <f t="shared" si="2414"/>
        <v/>
      </c>
      <c r="CM21511" s="32" t="str">
        <f t="shared" si="2415"/>
        <v/>
      </c>
      <c r="CN21511" s="32" t="str">
        <f t="shared" si="2416"/>
        <v/>
      </c>
    </row>
    <row r="21512" spans="71:110" x14ac:dyDescent="0.3">
      <c r="BS21512" s="32" t="str">
        <f>IF(Kiadasi_kiseroiv!$K$2=BT21512,BV21512,"")</f>
        <v/>
      </c>
      <c r="BT21512" s="34" t="str">
        <f t="shared" si="2399"/>
        <v/>
      </c>
      <c r="BU21512" s="32" t="str">
        <f t="shared" si="2400"/>
        <v/>
      </c>
      <c r="BV21512" s="32" t="str">
        <f t="shared" si="2401"/>
        <v/>
      </c>
      <c r="BW21512" s="32" t="str">
        <f t="shared" si="2402"/>
        <v/>
      </c>
      <c r="BX21512" s="32" t="str">
        <f t="shared" si="2403"/>
        <v/>
      </c>
      <c r="BY21512" s="32" t="str">
        <f t="shared" si="2404"/>
        <v/>
      </c>
      <c r="BZ21512" s="32" t="str">
        <f t="shared" si="2405"/>
        <v/>
      </c>
      <c r="CA21512" s="32" t="str">
        <f t="shared" si="2406"/>
        <v/>
      </c>
      <c r="CB21512" s="33">
        <f>IF(COUNTIF($CD$7:CD21512,CD21512)=1,CD21512,CD21512+COUNTIF($CD$6:CD21511,CD21512))</f>
        <v>62286</v>
      </c>
      <c r="CC21512" s="34">
        <f t="shared" si="2407"/>
        <v>55153</v>
      </c>
      <c r="CD21512" s="32">
        <f t="shared" si="2408"/>
        <v>55153</v>
      </c>
      <c r="CE21512" s="32">
        <f t="shared" si="2409"/>
        <v>0</v>
      </c>
      <c r="CF21512" s="32">
        <f t="shared" si="2410"/>
        <v>0</v>
      </c>
      <c r="CG21512" s="32" t="str">
        <f t="shared" si="2411"/>
        <v/>
      </c>
      <c r="CH21512" s="32">
        <v>7</v>
      </c>
      <c r="CI21512" s="32" t="s">
        <v>19</v>
      </c>
      <c r="CJ21512" s="32" t="str">
        <f t="shared" si="2412"/>
        <v/>
      </c>
      <c r="CK21512" s="32" t="str">
        <f t="shared" si="2413"/>
        <v/>
      </c>
      <c r="CL21512" s="32" t="str">
        <f t="shared" si="2414"/>
        <v/>
      </c>
      <c r="CM21512" s="32" t="str">
        <f t="shared" si="2415"/>
        <v/>
      </c>
      <c r="CN21512" s="32" t="str">
        <f t="shared" si="2416"/>
        <v/>
      </c>
    </row>
    <row r="21513" spans="71:110" x14ac:dyDescent="0.3">
      <c r="BS21513" s="32" t="str">
        <f>IF(Kiadasi_kiseroiv!$K$2=BT21513,BV21513,"")</f>
        <v/>
      </c>
      <c r="BT21513" s="34" t="str">
        <f t="shared" si="2399"/>
        <v/>
      </c>
      <c r="BU21513" s="32" t="str">
        <f t="shared" si="2400"/>
        <v/>
      </c>
      <c r="BV21513" s="32" t="str">
        <f t="shared" si="2401"/>
        <v/>
      </c>
      <c r="BW21513" s="32" t="str">
        <f t="shared" si="2402"/>
        <v/>
      </c>
      <c r="BX21513" s="32" t="str">
        <f t="shared" si="2403"/>
        <v/>
      </c>
      <c r="BY21513" s="32" t="str">
        <f t="shared" si="2404"/>
        <v/>
      </c>
      <c r="BZ21513" s="32" t="str">
        <f t="shared" si="2405"/>
        <v/>
      </c>
      <c r="CA21513" s="32" t="str">
        <f t="shared" si="2406"/>
        <v/>
      </c>
      <c r="CB21513" s="33">
        <f>IF(COUNTIF($CD$7:CD21513,CD21513)=1,CD21513,CD21513+COUNTIF($CD$6:CD21512,CD21513))</f>
        <v>62287</v>
      </c>
      <c r="CC21513" s="34">
        <f t="shared" si="2407"/>
        <v>55153</v>
      </c>
      <c r="CD21513" s="32">
        <f t="shared" si="2408"/>
        <v>55153</v>
      </c>
      <c r="CE21513" s="32">
        <f t="shared" si="2409"/>
        <v>0</v>
      </c>
      <c r="CF21513" s="32">
        <f t="shared" si="2410"/>
        <v>0</v>
      </c>
      <c r="CG21513" s="32" t="str">
        <f t="shared" si="2411"/>
        <v/>
      </c>
      <c r="CH21513" s="32">
        <v>8</v>
      </c>
      <c r="CI21513" s="32" t="s">
        <v>19</v>
      </c>
      <c r="CJ21513" s="32" t="str">
        <f t="shared" si="2412"/>
        <v/>
      </c>
      <c r="CK21513" s="32" t="str">
        <f t="shared" si="2413"/>
        <v/>
      </c>
      <c r="CL21513" s="32" t="str">
        <f t="shared" si="2414"/>
        <v/>
      </c>
      <c r="CM21513" s="32" t="str">
        <f t="shared" si="2415"/>
        <v/>
      </c>
      <c r="CN21513" s="32" t="str">
        <f t="shared" si="2416"/>
        <v/>
      </c>
    </row>
    <row r="21514" spans="71:110" x14ac:dyDescent="0.3">
      <c r="BS21514" s="32" t="str">
        <f>IF(Kiadasi_kiseroiv!$K$2=BT21514,BV21514,"")</f>
        <v/>
      </c>
      <c r="BT21514" s="34" t="str">
        <f t="shared" si="2399"/>
        <v/>
      </c>
      <c r="BU21514" s="32" t="str">
        <f t="shared" si="2400"/>
        <v/>
      </c>
      <c r="BV21514" s="32" t="str">
        <f t="shared" si="2401"/>
        <v/>
      </c>
      <c r="BW21514" s="32" t="str">
        <f t="shared" si="2402"/>
        <v/>
      </c>
      <c r="BX21514" s="32" t="str">
        <f t="shared" si="2403"/>
        <v/>
      </c>
      <c r="BY21514" s="32" t="str">
        <f t="shared" si="2404"/>
        <v/>
      </c>
      <c r="BZ21514" s="32" t="str">
        <f t="shared" si="2405"/>
        <v/>
      </c>
      <c r="CA21514" s="32" t="str">
        <f t="shared" si="2406"/>
        <v/>
      </c>
      <c r="CB21514" s="33">
        <f>IF(COUNTIF($CD$7:CD21514,CD21514)=1,CD21514,CD21514+COUNTIF($CD$6:CD21513,CD21514))</f>
        <v>62288</v>
      </c>
      <c r="CC21514" s="34">
        <f t="shared" si="2407"/>
        <v>55153</v>
      </c>
      <c r="CD21514" s="32">
        <f t="shared" si="2408"/>
        <v>55153</v>
      </c>
      <c r="CE21514" s="32">
        <f t="shared" si="2409"/>
        <v>0</v>
      </c>
      <c r="CF21514" s="32">
        <f t="shared" si="2410"/>
        <v>0</v>
      </c>
      <c r="CG21514" s="32" t="str">
        <f t="shared" si="2411"/>
        <v/>
      </c>
      <c r="CH21514" s="32">
        <v>9</v>
      </c>
      <c r="CI21514" s="32" t="s">
        <v>19</v>
      </c>
      <c r="CJ21514" s="32" t="str">
        <f t="shared" si="2412"/>
        <v/>
      </c>
      <c r="CK21514" s="32" t="str">
        <f t="shared" si="2413"/>
        <v/>
      </c>
      <c r="CL21514" s="32" t="str">
        <f t="shared" si="2414"/>
        <v/>
      </c>
      <c r="CM21514" s="32" t="str">
        <f t="shared" si="2415"/>
        <v/>
      </c>
      <c r="CN21514" s="32" t="str">
        <f t="shared" si="2416"/>
        <v/>
      </c>
    </row>
    <row r="21515" spans="71:110" x14ac:dyDescent="0.3">
      <c r="BS21515" s="32" t="str">
        <f>IF(Kiadasi_kiseroiv!$K$2=BT21515,BV21515,"")</f>
        <v/>
      </c>
      <c r="BT21515" s="34" t="str">
        <f t="shared" si="2399"/>
        <v/>
      </c>
      <c r="BU21515" s="32" t="str">
        <f t="shared" si="2400"/>
        <v/>
      </c>
      <c r="BV21515" s="32" t="str">
        <f t="shared" si="2401"/>
        <v/>
      </c>
      <c r="BW21515" s="32" t="str">
        <f t="shared" si="2402"/>
        <v/>
      </c>
      <c r="BX21515" s="32" t="str">
        <f t="shared" si="2403"/>
        <v/>
      </c>
      <c r="BY21515" s="32" t="str">
        <f t="shared" si="2404"/>
        <v/>
      </c>
      <c r="BZ21515" s="32" t="str">
        <f t="shared" si="2405"/>
        <v/>
      </c>
      <c r="CA21515" s="32" t="str">
        <f t="shared" si="2406"/>
        <v/>
      </c>
      <c r="CB21515" s="33">
        <f>IF(COUNTIF($CD$7:CD21515,CD21515)=1,CD21515,CD21515+COUNTIF($CD$6:CD21514,CD21515))</f>
        <v>62289</v>
      </c>
      <c r="CC21515" s="34">
        <f t="shared" si="2407"/>
        <v>55153</v>
      </c>
      <c r="CD21515" s="32">
        <f t="shared" si="2408"/>
        <v>55153</v>
      </c>
      <c r="CE21515" s="32">
        <f t="shared" si="2409"/>
        <v>0</v>
      </c>
      <c r="CF21515" s="32">
        <f t="shared" si="2410"/>
        <v>0</v>
      </c>
      <c r="CG21515" s="32" t="str">
        <f t="shared" si="2411"/>
        <v/>
      </c>
      <c r="CH21515" s="32">
        <v>10</v>
      </c>
      <c r="CI21515" s="32" t="s">
        <v>19</v>
      </c>
      <c r="CJ21515" s="32" t="str">
        <f t="shared" si="2412"/>
        <v/>
      </c>
      <c r="CK21515" s="32" t="str">
        <f t="shared" si="2413"/>
        <v/>
      </c>
      <c r="CL21515" s="32" t="str">
        <f t="shared" si="2414"/>
        <v/>
      </c>
      <c r="CM21515" s="32" t="str">
        <f t="shared" si="2415"/>
        <v/>
      </c>
      <c r="CN21515" s="32" t="str">
        <f t="shared" si="2416"/>
        <v/>
      </c>
    </row>
    <row r="21516" spans="71:110" x14ac:dyDescent="0.3">
      <c r="BS21516" s="32" t="str">
        <f>IF(Kiadasi_kiseroiv!$K$2=BT21516,BV21516,"")</f>
        <v/>
      </c>
      <c r="BT21516" s="34" t="str">
        <f t="shared" si="2399"/>
        <v/>
      </c>
      <c r="BU21516" s="32" t="str">
        <f t="shared" si="2400"/>
        <v/>
      </c>
      <c r="BV21516" s="32" t="str">
        <f t="shared" si="2401"/>
        <v/>
      </c>
      <c r="BW21516" s="32" t="str">
        <f t="shared" si="2402"/>
        <v/>
      </c>
      <c r="BX21516" s="32" t="str">
        <f t="shared" si="2403"/>
        <v/>
      </c>
      <c r="BY21516" s="32" t="str">
        <f t="shared" si="2404"/>
        <v/>
      </c>
      <c r="BZ21516" s="32" t="str">
        <f t="shared" si="2405"/>
        <v/>
      </c>
      <c r="CA21516" s="32" t="str">
        <f t="shared" si="2406"/>
        <v/>
      </c>
      <c r="CB21516" s="33">
        <f>IF(COUNTIF($CD$7:CD21516,CD21516)=1,CD21516,CD21516+COUNTIF($CD$6:CD21515,CD21516))</f>
        <v>62290</v>
      </c>
      <c r="CC21516" s="34">
        <f t="shared" si="2407"/>
        <v>55153</v>
      </c>
      <c r="CD21516" s="32">
        <f t="shared" si="2408"/>
        <v>55153</v>
      </c>
      <c r="CE21516" s="32">
        <f t="shared" si="2409"/>
        <v>0</v>
      </c>
      <c r="CF21516" s="32">
        <f t="shared" si="2410"/>
        <v>0</v>
      </c>
      <c r="CG21516" s="32" t="str">
        <f t="shared" si="2411"/>
        <v/>
      </c>
      <c r="CH21516" s="32">
        <v>11</v>
      </c>
      <c r="CI21516" s="32" t="s">
        <v>19</v>
      </c>
      <c r="CJ21516" s="32" t="str">
        <f t="shared" si="2412"/>
        <v/>
      </c>
      <c r="CK21516" s="32" t="str">
        <f t="shared" si="2413"/>
        <v/>
      </c>
      <c r="CL21516" s="32" t="str">
        <f t="shared" si="2414"/>
        <v/>
      </c>
      <c r="CM21516" s="32" t="str">
        <f t="shared" si="2415"/>
        <v/>
      </c>
      <c r="CN21516" s="32" t="str">
        <f t="shared" si="2416"/>
        <v/>
      </c>
    </row>
    <row r="21517" spans="71:110" x14ac:dyDescent="0.3">
      <c r="BS21517" s="32" t="str">
        <f>IF(Kiadasi_kiseroiv!$K$2=BT21517,BV21517,"")</f>
        <v/>
      </c>
      <c r="BT21517" s="34" t="str">
        <f t="shared" si="2399"/>
        <v/>
      </c>
      <c r="BU21517" s="32" t="str">
        <f t="shared" si="2400"/>
        <v/>
      </c>
      <c r="BV21517" s="32" t="str">
        <f t="shared" si="2401"/>
        <v/>
      </c>
      <c r="BW21517" s="32" t="str">
        <f t="shared" si="2402"/>
        <v/>
      </c>
      <c r="BX21517" s="32" t="str">
        <f t="shared" si="2403"/>
        <v/>
      </c>
      <c r="BY21517" s="32" t="str">
        <f t="shared" si="2404"/>
        <v/>
      </c>
      <c r="BZ21517" s="32" t="str">
        <f t="shared" si="2405"/>
        <v/>
      </c>
      <c r="CA21517" s="32" t="str">
        <f t="shared" si="2406"/>
        <v/>
      </c>
      <c r="CB21517" s="33">
        <f>IF(COUNTIF($CD$7:CD21517,CD21517)=1,CD21517,CD21517+COUNTIF($CD$6:CD21516,CD21517))</f>
        <v>62291</v>
      </c>
      <c r="CC21517" s="34">
        <f t="shared" si="2407"/>
        <v>55153</v>
      </c>
      <c r="CD21517" s="32">
        <f t="shared" si="2408"/>
        <v>55153</v>
      </c>
      <c r="CE21517" s="32">
        <f t="shared" si="2409"/>
        <v>0</v>
      </c>
      <c r="CF21517" s="32">
        <f t="shared" si="2410"/>
        <v>0</v>
      </c>
      <c r="CG21517" s="32" t="str">
        <f t="shared" si="2411"/>
        <v/>
      </c>
      <c r="CH21517" s="32">
        <v>12</v>
      </c>
      <c r="CI21517" s="32" t="s">
        <v>19</v>
      </c>
      <c r="CJ21517" s="32" t="str">
        <f t="shared" si="2412"/>
        <v/>
      </c>
      <c r="CK21517" s="32" t="str">
        <f t="shared" si="2413"/>
        <v/>
      </c>
      <c r="CL21517" s="32" t="str">
        <f t="shared" si="2414"/>
        <v/>
      </c>
      <c r="CM21517" s="32" t="str">
        <f t="shared" si="2415"/>
        <v/>
      </c>
      <c r="CN21517" s="32" t="str">
        <f t="shared" si="2416"/>
        <v/>
      </c>
    </row>
    <row r="21518" spans="71:110" x14ac:dyDescent="0.3">
      <c r="BS21518" s="32" t="str">
        <f>IF(Kiadasi_kiseroiv!$K$2=BT21518,BV21518,"")</f>
        <v/>
      </c>
      <c r="BT21518" s="34" t="str">
        <f t="shared" si="2399"/>
        <v/>
      </c>
      <c r="BU21518" s="32" t="str">
        <f t="shared" si="2400"/>
        <v/>
      </c>
      <c r="BV21518" s="32" t="str">
        <f t="shared" si="2401"/>
        <v/>
      </c>
      <c r="BW21518" s="32" t="str">
        <f t="shared" si="2402"/>
        <v/>
      </c>
      <c r="BX21518" s="32" t="str">
        <f t="shared" si="2403"/>
        <v/>
      </c>
      <c r="BY21518" s="32" t="str">
        <f t="shared" si="2404"/>
        <v/>
      </c>
      <c r="BZ21518" s="32" t="str">
        <f t="shared" si="2405"/>
        <v/>
      </c>
      <c r="CA21518" s="32" t="str">
        <f t="shared" si="2406"/>
        <v/>
      </c>
      <c r="CB21518" s="33">
        <f>IF(COUNTIF($CD$7:CD21518,CD21518)=1,CD21518,CD21518+COUNTIF($CD$6:CD21517,CD21518))</f>
        <v>62292</v>
      </c>
      <c r="CC21518" s="34">
        <f t="shared" si="2407"/>
        <v>55153</v>
      </c>
      <c r="CD21518" s="32">
        <f t="shared" si="2408"/>
        <v>55153</v>
      </c>
      <c r="CE21518" s="32">
        <f t="shared" si="2409"/>
        <v>0</v>
      </c>
      <c r="CF21518" s="32">
        <f t="shared" si="2410"/>
        <v>0</v>
      </c>
      <c r="CG21518" s="32" t="str">
        <f t="shared" si="2411"/>
        <v/>
      </c>
      <c r="CH21518" s="32">
        <v>13</v>
      </c>
      <c r="CI21518" s="32" t="s">
        <v>19</v>
      </c>
      <c r="CJ21518" s="32" t="str">
        <f t="shared" si="2412"/>
        <v/>
      </c>
      <c r="CK21518" s="32" t="str">
        <f t="shared" si="2413"/>
        <v/>
      </c>
      <c r="CL21518" s="32" t="str">
        <f t="shared" si="2414"/>
        <v/>
      </c>
      <c r="CM21518" s="32" t="str">
        <f t="shared" si="2415"/>
        <v/>
      </c>
      <c r="CN21518" s="32" t="str">
        <f t="shared" si="2416"/>
        <v/>
      </c>
    </row>
    <row r="21519" spans="71:110" x14ac:dyDescent="0.3">
      <c r="BS21519" s="32" t="str">
        <f>IF(Kiadasi_kiseroiv!$K$2=BT21519,BV21519,"")</f>
        <v/>
      </c>
      <c r="BT21519" s="34" t="str">
        <f t="shared" si="2399"/>
        <v/>
      </c>
      <c r="BU21519" s="32" t="str">
        <f t="shared" si="2400"/>
        <v/>
      </c>
      <c r="BV21519" s="32" t="str">
        <f t="shared" si="2401"/>
        <v/>
      </c>
      <c r="BW21519" s="32" t="str">
        <f t="shared" si="2402"/>
        <v/>
      </c>
      <c r="BX21519" s="32" t="str">
        <f t="shared" si="2403"/>
        <v/>
      </c>
      <c r="BY21519" s="32" t="str">
        <f t="shared" si="2404"/>
        <v/>
      </c>
      <c r="BZ21519" s="32" t="str">
        <f t="shared" si="2405"/>
        <v/>
      </c>
      <c r="CA21519" s="32" t="str">
        <f t="shared" si="2406"/>
        <v/>
      </c>
      <c r="CB21519" s="33">
        <f>IF(COUNTIF($CD$7:CD21519,CD21519)=1,CD21519,CD21519+COUNTIF($CD$6:CD21518,CD21519))</f>
        <v>62293</v>
      </c>
      <c r="CC21519" s="34">
        <f t="shared" si="2407"/>
        <v>55153</v>
      </c>
      <c r="CD21519" s="32">
        <f t="shared" si="2408"/>
        <v>55153</v>
      </c>
      <c r="CE21519" s="32">
        <f t="shared" si="2409"/>
        <v>0</v>
      </c>
      <c r="CF21519" s="32">
        <f t="shared" si="2410"/>
        <v>0</v>
      </c>
      <c r="CG21519" s="32" t="str">
        <f t="shared" si="2411"/>
        <v/>
      </c>
      <c r="CH21519" s="32">
        <v>14</v>
      </c>
      <c r="CI21519" s="32" t="s">
        <v>19</v>
      </c>
      <c r="CJ21519" s="32" t="str">
        <f t="shared" si="2412"/>
        <v/>
      </c>
      <c r="CK21519" s="32" t="str">
        <f t="shared" si="2413"/>
        <v/>
      </c>
      <c r="CL21519" s="32" t="str">
        <f t="shared" si="2414"/>
        <v/>
      </c>
      <c r="CM21519" s="32" t="str">
        <f t="shared" si="2415"/>
        <v/>
      </c>
      <c r="CN21519" s="32" t="str">
        <f t="shared" si="2416"/>
        <v/>
      </c>
    </row>
    <row r="21520" spans="71:110" x14ac:dyDescent="0.3">
      <c r="BS21520" s="32" t="str">
        <f>IF(Kiadasi_kiseroiv!$K$2=BT21520,BV21520,"")</f>
        <v/>
      </c>
      <c r="BT21520" s="34" t="str">
        <f t="shared" si="2399"/>
        <v/>
      </c>
      <c r="BU21520" s="32" t="str">
        <f t="shared" si="2400"/>
        <v/>
      </c>
      <c r="BV21520" s="32" t="str">
        <f t="shared" si="2401"/>
        <v/>
      </c>
      <c r="BW21520" s="32" t="str">
        <f t="shared" si="2402"/>
        <v/>
      </c>
      <c r="BX21520" s="32" t="str">
        <f t="shared" si="2403"/>
        <v/>
      </c>
      <c r="BY21520" s="32" t="str">
        <f t="shared" si="2404"/>
        <v/>
      </c>
      <c r="BZ21520" s="32" t="str">
        <f t="shared" si="2405"/>
        <v/>
      </c>
      <c r="CA21520" s="32" t="str">
        <f t="shared" si="2406"/>
        <v/>
      </c>
      <c r="CB21520" s="33">
        <f>IF(COUNTIF($CD$7:CD21520,CD21520)=1,CD21520,CD21520+COUNTIF($CD$6:CD21519,CD21520))</f>
        <v>62294</v>
      </c>
      <c r="CC21520" s="34">
        <f t="shared" si="2407"/>
        <v>55153</v>
      </c>
      <c r="CD21520" s="32">
        <f t="shared" si="2408"/>
        <v>55153</v>
      </c>
      <c r="CE21520" s="32">
        <f t="shared" si="2409"/>
        <v>0</v>
      </c>
      <c r="CF21520" s="32">
        <f t="shared" si="2410"/>
        <v>0</v>
      </c>
      <c r="CG21520" s="32" t="str">
        <f t="shared" si="2411"/>
        <v/>
      </c>
      <c r="CH21520" s="32">
        <v>15</v>
      </c>
      <c r="CI21520" s="32" t="s">
        <v>19</v>
      </c>
      <c r="CJ21520" s="32" t="str">
        <f t="shared" si="2412"/>
        <v/>
      </c>
      <c r="CK21520" s="32" t="str">
        <f t="shared" si="2413"/>
        <v/>
      </c>
      <c r="CL21520" s="32" t="str">
        <f t="shared" si="2414"/>
        <v/>
      </c>
      <c r="CM21520" s="32" t="str">
        <f t="shared" si="2415"/>
        <v/>
      </c>
      <c r="CN21520" s="32" t="str">
        <f t="shared" si="2416"/>
        <v/>
      </c>
    </row>
    <row r="21521" spans="71:92" x14ac:dyDescent="0.3">
      <c r="BS21521" s="32" t="str">
        <f>IF(Kiadasi_kiseroiv!$K$2=BT21521,BV21521,"")</f>
        <v/>
      </c>
      <c r="BT21521" s="34" t="str">
        <f t="shared" si="2399"/>
        <v/>
      </c>
      <c r="BU21521" s="32" t="str">
        <f t="shared" si="2400"/>
        <v/>
      </c>
      <c r="BV21521" s="32" t="str">
        <f t="shared" si="2401"/>
        <v/>
      </c>
      <c r="BW21521" s="32" t="str">
        <f t="shared" si="2402"/>
        <v/>
      </c>
      <c r="BX21521" s="32" t="str">
        <f t="shared" si="2403"/>
        <v/>
      </c>
      <c r="BY21521" s="32" t="str">
        <f t="shared" si="2404"/>
        <v/>
      </c>
      <c r="BZ21521" s="32" t="str">
        <f t="shared" si="2405"/>
        <v/>
      </c>
      <c r="CA21521" s="32" t="str">
        <f t="shared" si="2406"/>
        <v/>
      </c>
      <c r="CB21521" s="33">
        <f>IF(COUNTIF($CD$7:CD21521,CD21521)=1,CD21521,CD21521+COUNTIF($CD$6:CD21520,CD21521))</f>
        <v>62295</v>
      </c>
      <c r="CC21521" s="34">
        <f t="shared" si="2407"/>
        <v>55153</v>
      </c>
      <c r="CD21521" s="32">
        <f t="shared" si="2408"/>
        <v>55153</v>
      </c>
      <c r="CE21521" s="32">
        <f t="shared" si="2409"/>
        <v>0</v>
      </c>
      <c r="CF21521" s="32">
        <f t="shared" si="2410"/>
        <v>0</v>
      </c>
      <c r="CG21521" s="32" t="str">
        <f t="shared" si="2411"/>
        <v/>
      </c>
      <c r="CH21521" s="32">
        <v>16</v>
      </c>
      <c r="CI21521" s="32" t="s">
        <v>19</v>
      </c>
      <c r="CJ21521" s="32" t="str">
        <f t="shared" si="2412"/>
        <v/>
      </c>
      <c r="CK21521" s="32" t="str">
        <f t="shared" si="2413"/>
        <v/>
      </c>
      <c r="CL21521" s="32" t="str">
        <f t="shared" si="2414"/>
        <v/>
      </c>
      <c r="CM21521" s="32" t="str">
        <f t="shared" si="2415"/>
        <v/>
      </c>
      <c r="CN21521" s="32" t="str">
        <f t="shared" si="2416"/>
        <v/>
      </c>
    </row>
    <row r="21522" spans="71:92" x14ac:dyDescent="0.3">
      <c r="BS21522" s="32" t="str">
        <f>IF(Kiadasi_kiseroiv!$K$2=BT21522,BV21522,"")</f>
        <v/>
      </c>
      <c r="BT21522" s="34" t="str">
        <f t="shared" si="2399"/>
        <v/>
      </c>
      <c r="BU21522" s="32" t="str">
        <f t="shared" si="2400"/>
        <v/>
      </c>
      <c r="BV21522" s="32" t="str">
        <f t="shared" si="2401"/>
        <v/>
      </c>
      <c r="BW21522" s="32" t="str">
        <f t="shared" si="2402"/>
        <v/>
      </c>
      <c r="BX21522" s="32" t="str">
        <f t="shared" si="2403"/>
        <v/>
      </c>
      <c r="BY21522" s="32" t="str">
        <f t="shared" si="2404"/>
        <v/>
      </c>
      <c r="BZ21522" s="32" t="str">
        <f t="shared" si="2405"/>
        <v/>
      </c>
      <c r="CA21522" s="32" t="str">
        <f t="shared" si="2406"/>
        <v/>
      </c>
      <c r="CB21522" s="33">
        <f>IF(COUNTIF($CD$7:CD21522,CD21522)=1,CD21522,CD21522+COUNTIF($CD$6:CD21521,CD21522))</f>
        <v>62296</v>
      </c>
      <c r="CC21522" s="34">
        <f t="shared" si="2407"/>
        <v>55153</v>
      </c>
      <c r="CD21522" s="32">
        <f t="shared" si="2408"/>
        <v>55153</v>
      </c>
      <c r="CE21522" s="32">
        <f t="shared" si="2409"/>
        <v>0</v>
      </c>
      <c r="CF21522" s="32">
        <f t="shared" si="2410"/>
        <v>0</v>
      </c>
      <c r="CG21522" s="32" t="str">
        <f t="shared" si="2411"/>
        <v/>
      </c>
      <c r="CH21522" s="32">
        <v>17</v>
      </c>
      <c r="CI21522" s="32" t="s">
        <v>19</v>
      </c>
      <c r="CJ21522" s="32" t="str">
        <f t="shared" si="2412"/>
        <v/>
      </c>
      <c r="CK21522" s="32" t="str">
        <f t="shared" si="2413"/>
        <v/>
      </c>
      <c r="CL21522" s="32" t="str">
        <f t="shared" si="2414"/>
        <v/>
      </c>
      <c r="CM21522" s="32" t="str">
        <f t="shared" si="2415"/>
        <v/>
      </c>
      <c r="CN21522" s="32" t="str">
        <f t="shared" si="2416"/>
        <v/>
      </c>
    </row>
    <row r="21523" spans="71:92" x14ac:dyDescent="0.3">
      <c r="BS21523" s="32" t="str">
        <f>IF(Kiadasi_kiseroiv!$K$2=BT21523,BV21523,"")</f>
        <v/>
      </c>
      <c r="BT21523" s="34" t="str">
        <f t="shared" si="2399"/>
        <v/>
      </c>
      <c r="BU21523" s="32" t="str">
        <f t="shared" si="2400"/>
        <v/>
      </c>
      <c r="BV21523" s="32" t="str">
        <f t="shared" si="2401"/>
        <v/>
      </c>
      <c r="BW21523" s="32" t="str">
        <f t="shared" si="2402"/>
        <v/>
      </c>
      <c r="BX21523" s="32" t="str">
        <f t="shared" si="2403"/>
        <v/>
      </c>
      <c r="BY21523" s="32" t="str">
        <f t="shared" si="2404"/>
        <v/>
      </c>
      <c r="BZ21523" s="32" t="str">
        <f t="shared" si="2405"/>
        <v/>
      </c>
      <c r="CA21523" s="32" t="str">
        <f t="shared" si="2406"/>
        <v/>
      </c>
      <c r="CB21523" s="33">
        <f>IF(COUNTIF($CD$7:CD21523,CD21523)=1,CD21523,CD21523+COUNTIF($CD$6:CD21522,CD21523))</f>
        <v>62297</v>
      </c>
      <c r="CC21523" s="34">
        <f t="shared" si="2407"/>
        <v>55153</v>
      </c>
      <c r="CD21523" s="32">
        <f t="shared" si="2408"/>
        <v>55153</v>
      </c>
      <c r="CE21523" s="32">
        <f t="shared" si="2409"/>
        <v>0</v>
      </c>
      <c r="CF21523" s="32">
        <f t="shared" si="2410"/>
        <v>0</v>
      </c>
      <c r="CG21523" s="32" t="str">
        <f t="shared" si="2411"/>
        <v/>
      </c>
      <c r="CH21523" s="32">
        <v>18</v>
      </c>
      <c r="CI21523" s="32" t="s">
        <v>19</v>
      </c>
      <c r="CJ21523" s="32" t="str">
        <f t="shared" si="2412"/>
        <v/>
      </c>
      <c r="CK21523" s="32" t="str">
        <f t="shared" si="2413"/>
        <v/>
      </c>
      <c r="CL21523" s="32" t="str">
        <f t="shared" si="2414"/>
        <v/>
      </c>
      <c r="CM21523" s="32" t="str">
        <f t="shared" si="2415"/>
        <v/>
      </c>
      <c r="CN21523" s="32" t="str">
        <f t="shared" si="2416"/>
        <v/>
      </c>
    </row>
    <row r="21524" spans="71:92" x14ac:dyDescent="0.3">
      <c r="BS21524" s="32" t="str">
        <f>IF(Kiadasi_kiseroiv!$K$2=BT21524,BV21524,"")</f>
        <v/>
      </c>
      <c r="BT21524" s="34" t="str">
        <f t="shared" si="2399"/>
        <v/>
      </c>
      <c r="BU21524" s="32" t="str">
        <f t="shared" si="2400"/>
        <v/>
      </c>
      <c r="BV21524" s="32" t="str">
        <f t="shared" si="2401"/>
        <v/>
      </c>
      <c r="BW21524" s="32" t="str">
        <f t="shared" si="2402"/>
        <v/>
      </c>
      <c r="BX21524" s="32" t="str">
        <f t="shared" si="2403"/>
        <v/>
      </c>
      <c r="BY21524" s="32" t="str">
        <f t="shared" si="2404"/>
        <v/>
      </c>
      <c r="BZ21524" s="32" t="str">
        <f t="shared" si="2405"/>
        <v/>
      </c>
      <c r="CA21524" s="32" t="str">
        <f t="shared" si="2406"/>
        <v/>
      </c>
      <c r="CB21524" s="33">
        <f>IF(COUNTIF($CD$7:CD21524,CD21524)=1,CD21524,CD21524+COUNTIF($CD$6:CD21523,CD21524))</f>
        <v>62298</v>
      </c>
      <c r="CC21524" s="34">
        <f t="shared" si="2407"/>
        <v>55153</v>
      </c>
      <c r="CD21524" s="32">
        <f t="shared" si="2408"/>
        <v>55153</v>
      </c>
      <c r="CE21524" s="32">
        <f t="shared" si="2409"/>
        <v>0</v>
      </c>
      <c r="CF21524" s="32">
        <f t="shared" si="2410"/>
        <v>0</v>
      </c>
      <c r="CG21524" s="32" t="str">
        <f t="shared" si="2411"/>
        <v/>
      </c>
      <c r="CH21524" s="32">
        <v>19</v>
      </c>
      <c r="CI21524" s="32" t="s">
        <v>19</v>
      </c>
      <c r="CJ21524" s="32" t="str">
        <f t="shared" si="2412"/>
        <v/>
      </c>
      <c r="CK21524" s="32" t="str">
        <f t="shared" si="2413"/>
        <v/>
      </c>
      <c r="CL21524" s="32" t="str">
        <f t="shared" si="2414"/>
        <v/>
      </c>
      <c r="CM21524" s="32" t="str">
        <f t="shared" si="2415"/>
        <v/>
      </c>
      <c r="CN21524" s="32" t="str">
        <f t="shared" si="2416"/>
        <v/>
      </c>
    </row>
    <row r="21525" spans="71:92" x14ac:dyDescent="0.3">
      <c r="BS21525" s="32" t="str">
        <f>IF(Kiadasi_kiseroiv!$K$2=BT21525,BV21525,"")</f>
        <v/>
      </c>
      <c r="BT21525" s="34" t="str">
        <f t="shared" si="2399"/>
        <v/>
      </c>
      <c r="BU21525" s="32" t="str">
        <f t="shared" si="2400"/>
        <v/>
      </c>
      <c r="BV21525" s="32" t="str">
        <f t="shared" si="2401"/>
        <v/>
      </c>
      <c r="BW21525" s="32" t="str">
        <f t="shared" si="2402"/>
        <v/>
      </c>
      <c r="BX21525" s="32" t="str">
        <f t="shared" si="2403"/>
        <v/>
      </c>
      <c r="BY21525" s="32" t="str">
        <f t="shared" si="2404"/>
        <v/>
      </c>
      <c r="BZ21525" s="32" t="str">
        <f t="shared" si="2405"/>
        <v/>
      </c>
      <c r="CA21525" s="32" t="str">
        <f t="shared" si="2406"/>
        <v/>
      </c>
      <c r="CB21525" s="33">
        <f>IF(COUNTIF($CD$7:CD21525,CD21525)=1,CD21525,CD21525+COUNTIF($CD$6:CD21524,CD21525))</f>
        <v>62299</v>
      </c>
      <c r="CC21525" s="34">
        <f t="shared" si="2407"/>
        <v>55153</v>
      </c>
      <c r="CD21525" s="32">
        <f t="shared" si="2408"/>
        <v>55153</v>
      </c>
      <c r="CE21525" s="32">
        <f t="shared" si="2409"/>
        <v>0</v>
      </c>
      <c r="CF21525" s="32">
        <f t="shared" si="2410"/>
        <v>0</v>
      </c>
      <c r="CG21525" s="32" t="str">
        <f t="shared" si="2411"/>
        <v/>
      </c>
      <c r="CH21525" s="32">
        <v>20</v>
      </c>
      <c r="CI21525" s="32" t="s">
        <v>19</v>
      </c>
      <c r="CJ21525" s="32" t="str">
        <f t="shared" si="2412"/>
        <v/>
      </c>
      <c r="CK21525" s="32" t="str">
        <f t="shared" si="2413"/>
        <v/>
      </c>
      <c r="CL21525" s="32" t="str">
        <f t="shared" si="2414"/>
        <v/>
      </c>
      <c r="CM21525" s="32" t="str">
        <f t="shared" si="2415"/>
        <v/>
      </c>
      <c r="CN21525" s="32" t="str">
        <f t="shared" si="2416"/>
        <v/>
      </c>
    </row>
    <row r="21526" spans="71:92" x14ac:dyDescent="0.3">
      <c r="BS21526" s="32" t="str">
        <f>IF(Kiadasi_kiseroiv!$K$2=BT21526,BV21526,"")</f>
        <v/>
      </c>
      <c r="BT21526" s="34" t="str">
        <f t="shared" si="2399"/>
        <v/>
      </c>
      <c r="BU21526" s="32" t="str">
        <f t="shared" si="2400"/>
        <v/>
      </c>
      <c r="BV21526" s="32" t="str">
        <f t="shared" si="2401"/>
        <v/>
      </c>
      <c r="BW21526" s="32" t="str">
        <f t="shared" si="2402"/>
        <v/>
      </c>
      <c r="BX21526" s="32" t="str">
        <f t="shared" si="2403"/>
        <v/>
      </c>
      <c r="BY21526" s="32" t="str">
        <f t="shared" si="2404"/>
        <v/>
      </c>
      <c r="BZ21526" s="32" t="str">
        <f t="shared" si="2405"/>
        <v/>
      </c>
      <c r="CA21526" s="32" t="str">
        <f t="shared" si="2406"/>
        <v/>
      </c>
      <c r="CB21526" s="33">
        <f>IF(COUNTIF($CD$7:CD21526,CD21526)=1,CD21526,CD21526+COUNTIF($CD$6:CD21525,CD21526))</f>
        <v>62300</v>
      </c>
      <c r="CC21526" s="34">
        <f t="shared" si="2407"/>
        <v>55153</v>
      </c>
      <c r="CD21526" s="32">
        <f t="shared" si="2408"/>
        <v>55153</v>
      </c>
      <c r="CE21526" s="32">
        <f t="shared" si="2409"/>
        <v>0</v>
      </c>
      <c r="CF21526" s="32">
        <f t="shared" si="2410"/>
        <v>0</v>
      </c>
      <c r="CG21526" s="32" t="str">
        <f t="shared" si="2411"/>
        <v/>
      </c>
      <c r="CH21526" s="32">
        <v>21</v>
      </c>
      <c r="CI21526" s="32" t="s">
        <v>19</v>
      </c>
      <c r="CJ21526" s="32" t="str">
        <f t="shared" si="2412"/>
        <v/>
      </c>
      <c r="CK21526" s="32" t="str">
        <f t="shared" si="2413"/>
        <v/>
      </c>
      <c r="CL21526" s="32" t="str">
        <f t="shared" si="2414"/>
        <v/>
      </c>
      <c r="CM21526" s="32" t="str">
        <f t="shared" si="2415"/>
        <v/>
      </c>
      <c r="CN21526" s="32" t="str">
        <f t="shared" si="2416"/>
        <v/>
      </c>
    </row>
    <row r="21527" spans="71:92" x14ac:dyDescent="0.3">
      <c r="BS21527" s="32" t="str">
        <f>IF(Kiadasi_kiseroiv!$K$2=BT21527,BV21527,"")</f>
        <v/>
      </c>
      <c r="BT21527" s="34" t="str">
        <f t="shared" si="2399"/>
        <v/>
      </c>
      <c r="BU21527" s="32" t="str">
        <f t="shared" si="2400"/>
        <v/>
      </c>
      <c r="BV21527" s="32" t="str">
        <f t="shared" si="2401"/>
        <v/>
      </c>
      <c r="BW21527" s="32" t="str">
        <f t="shared" si="2402"/>
        <v/>
      </c>
      <c r="BX21527" s="32" t="str">
        <f t="shared" si="2403"/>
        <v/>
      </c>
      <c r="BY21527" s="32" t="str">
        <f t="shared" si="2404"/>
        <v/>
      </c>
      <c r="BZ21527" s="32" t="str">
        <f t="shared" si="2405"/>
        <v/>
      </c>
      <c r="CA21527" s="32" t="str">
        <f t="shared" si="2406"/>
        <v/>
      </c>
      <c r="CB21527" s="33">
        <f>IF(COUNTIF($CD$7:CD21527,CD21527)=1,CD21527,CD21527+COUNTIF($CD$6:CD21526,CD21527))</f>
        <v>62301</v>
      </c>
      <c r="CC21527" s="34">
        <f t="shared" si="2407"/>
        <v>55153</v>
      </c>
      <c r="CD21527" s="32">
        <f t="shared" si="2408"/>
        <v>55153</v>
      </c>
      <c r="CE21527" s="32">
        <f t="shared" si="2409"/>
        <v>0</v>
      </c>
      <c r="CF21527" s="32">
        <f t="shared" si="2410"/>
        <v>0</v>
      </c>
      <c r="CG21527" s="32" t="str">
        <f t="shared" si="2411"/>
        <v/>
      </c>
      <c r="CH21527" s="32">
        <v>22</v>
      </c>
      <c r="CI21527" s="32" t="s">
        <v>19</v>
      </c>
      <c r="CJ21527" s="32" t="str">
        <f t="shared" si="2412"/>
        <v/>
      </c>
      <c r="CK21527" s="32" t="str">
        <f t="shared" si="2413"/>
        <v/>
      </c>
      <c r="CL21527" s="32" t="str">
        <f t="shared" si="2414"/>
        <v/>
      </c>
      <c r="CM21527" s="32" t="str">
        <f t="shared" si="2415"/>
        <v/>
      </c>
      <c r="CN21527" s="32" t="str">
        <f t="shared" si="2416"/>
        <v/>
      </c>
    </row>
    <row r="21528" spans="71:92" x14ac:dyDescent="0.3">
      <c r="BS21528" s="32" t="str">
        <f>IF(Kiadasi_kiseroiv!$K$2=BT21528,BV21528,"")</f>
        <v/>
      </c>
      <c r="BT21528" s="34" t="str">
        <f t="shared" si="2399"/>
        <v/>
      </c>
      <c r="BU21528" s="32" t="str">
        <f t="shared" si="2400"/>
        <v/>
      </c>
      <c r="BV21528" s="32" t="str">
        <f t="shared" si="2401"/>
        <v/>
      </c>
      <c r="BW21528" s="32" t="str">
        <f t="shared" si="2402"/>
        <v/>
      </c>
      <c r="BX21528" s="32" t="str">
        <f t="shared" si="2403"/>
        <v/>
      </c>
      <c r="BY21528" s="32" t="str">
        <f t="shared" si="2404"/>
        <v/>
      </c>
      <c r="BZ21528" s="32" t="str">
        <f t="shared" si="2405"/>
        <v/>
      </c>
      <c r="CA21528" s="32" t="str">
        <f t="shared" si="2406"/>
        <v/>
      </c>
      <c r="CB21528" s="33">
        <f>IF(COUNTIF($CD$7:CD21528,CD21528)=1,CD21528,CD21528+COUNTIF($CD$6:CD21527,CD21528))</f>
        <v>62302</v>
      </c>
      <c r="CC21528" s="34">
        <f t="shared" si="2407"/>
        <v>55153</v>
      </c>
      <c r="CD21528" s="32">
        <f t="shared" si="2408"/>
        <v>55153</v>
      </c>
      <c r="CE21528" s="32">
        <f t="shared" si="2409"/>
        <v>0</v>
      </c>
      <c r="CF21528" s="32">
        <f t="shared" si="2410"/>
        <v>0</v>
      </c>
      <c r="CG21528" s="32" t="str">
        <f t="shared" si="2411"/>
        <v/>
      </c>
      <c r="CH21528" s="32">
        <v>23</v>
      </c>
      <c r="CI21528" s="32" t="s">
        <v>19</v>
      </c>
      <c r="CJ21528" s="32" t="str">
        <f t="shared" si="2412"/>
        <v/>
      </c>
      <c r="CK21528" s="32" t="str">
        <f t="shared" si="2413"/>
        <v/>
      </c>
      <c r="CL21528" s="32" t="str">
        <f t="shared" si="2414"/>
        <v/>
      </c>
      <c r="CM21528" s="32" t="str">
        <f t="shared" si="2415"/>
        <v/>
      </c>
      <c r="CN21528" s="32" t="str">
        <f t="shared" si="2416"/>
        <v/>
      </c>
    </row>
    <row r="21529" spans="71:92" x14ac:dyDescent="0.3">
      <c r="BS21529" s="32" t="str">
        <f>IF(Kiadasi_kiseroiv!$K$2=BT21529,BV21529,"")</f>
        <v/>
      </c>
      <c r="BT21529" s="34" t="str">
        <f t="shared" si="2399"/>
        <v/>
      </c>
      <c r="BU21529" s="32" t="str">
        <f t="shared" si="2400"/>
        <v/>
      </c>
      <c r="BV21529" s="32" t="str">
        <f t="shared" si="2401"/>
        <v/>
      </c>
      <c r="BW21529" s="32" t="str">
        <f t="shared" si="2402"/>
        <v/>
      </c>
      <c r="BX21529" s="32" t="str">
        <f t="shared" si="2403"/>
        <v/>
      </c>
      <c r="BY21529" s="32" t="str">
        <f t="shared" si="2404"/>
        <v/>
      </c>
      <c r="BZ21529" s="32" t="str">
        <f t="shared" si="2405"/>
        <v/>
      </c>
      <c r="CA21529" s="32" t="str">
        <f t="shared" si="2406"/>
        <v/>
      </c>
      <c r="CB21529" s="33">
        <f>IF(COUNTIF($CD$7:CD21529,CD21529)=1,CD21529,CD21529+COUNTIF($CD$6:CD21528,CD21529))</f>
        <v>62303</v>
      </c>
      <c r="CC21529" s="34">
        <f t="shared" si="2407"/>
        <v>55153</v>
      </c>
      <c r="CD21529" s="32">
        <f t="shared" si="2408"/>
        <v>55153</v>
      </c>
      <c r="CE21529" s="32">
        <f t="shared" si="2409"/>
        <v>0</v>
      </c>
      <c r="CF21529" s="32">
        <f t="shared" si="2410"/>
        <v>0</v>
      </c>
      <c r="CG21529" s="32" t="str">
        <f t="shared" si="2411"/>
        <v/>
      </c>
      <c r="CH21529" s="32">
        <v>24</v>
      </c>
      <c r="CI21529" s="32" t="s">
        <v>19</v>
      </c>
      <c r="CJ21529" s="32" t="str">
        <f t="shared" si="2412"/>
        <v/>
      </c>
      <c r="CK21529" s="32" t="str">
        <f t="shared" si="2413"/>
        <v/>
      </c>
      <c r="CL21529" s="32" t="str">
        <f t="shared" si="2414"/>
        <v/>
      </c>
      <c r="CM21529" s="32" t="str">
        <f t="shared" si="2415"/>
        <v/>
      </c>
      <c r="CN21529" s="32" t="str">
        <f t="shared" si="2416"/>
        <v/>
      </c>
    </row>
    <row r="21530" spans="71:92" x14ac:dyDescent="0.3">
      <c r="BS21530" s="32" t="str">
        <f>IF(Kiadasi_kiseroiv!$K$2=BT21530,BV21530,"")</f>
        <v/>
      </c>
      <c r="BT21530" s="34" t="str">
        <f t="shared" si="2399"/>
        <v/>
      </c>
      <c r="BU21530" s="32" t="str">
        <f t="shared" si="2400"/>
        <v/>
      </c>
      <c r="BV21530" s="32" t="str">
        <f t="shared" si="2401"/>
        <v/>
      </c>
      <c r="BW21530" s="32" t="str">
        <f t="shared" si="2402"/>
        <v/>
      </c>
      <c r="BX21530" s="32" t="str">
        <f t="shared" si="2403"/>
        <v/>
      </c>
      <c r="BY21530" s="32" t="str">
        <f t="shared" si="2404"/>
        <v/>
      </c>
      <c r="BZ21530" s="32" t="str">
        <f t="shared" si="2405"/>
        <v/>
      </c>
      <c r="CA21530" s="32" t="str">
        <f t="shared" si="2406"/>
        <v/>
      </c>
      <c r="CB21530" s="33">
        <f>IF(COUNTIF($CD$7:CD21530,CD21530)=1,CD21530,CD21530+COUNTIF($CD$6:CD21529,CD21530))</f>
        <v>62304</v>
      </c>
      <c r="CC21530" s="34">
        <f t="shared" si="2407"/>
        <v>55153</v>
      </c>
      <c r="CD21530" s="32">
        <f t="shared" si="2408"/>
        <v>55153</v>
      </c>
      <c r="CE21530" s="32">
        <f t="shared" si="2409"/>
        <v>0</v>
      </c>
      <c r="CF21530" s="32">
        <f t="shared" si="2410"/>
        <v>0</v>
      </c>
      <c r="CG21530" s="32" t="str">
        <f t="shared" si="2411"/>
        <v/>
      </c>
      <c r="CH21530" s="32">
        <v>25</v>
      </c>
      <c r="CI21530" s="32" t="s">
        <v>19</v>
      </c>
      <c r="CJ21530" s="32" t="str">
        <f t="shared" si="2412"/>
        <v/>
      </c>
      <c r="CK21530" s="32" t="str">
        <f t="shared" si="2413"/>
        <v/>
      </c>
      <c r="CL21530" s="32" t="str">
        <f t="shared" si="2414"/>
        <v/>
      </c>
      <c r="CM21530" s="32" t="str">
        <f t="shared" si="2415"/>
        <v/>
      </c>
      <c r="CN21530" s="32" t="str">
        <f t="shared" si="2416"/>
        <v/>
      </c>
    </row>
    <row r="21531" spans="71:92" x14ac:dyDescent="0.3">
      <c r="BS21531" s="32" t="str">
        <f>IF(Kiadasi_kiseroiv!$K$2=BT21531,BV21531,"")</f>
        <v/>
      </c>
      <c r="BT21531" s="34" t="str">
        <f t="shared" si="2399"/>
        <v/>
      </c>
      <c r="BU21531" s="32" t="str">
        <f t="shared" si="2400"/>
        <v/>
      </c>
      <c r="BV21531" s="32" t="str">
        <f t="shared" si="2401"/>
        <v/>
      </c>
      <c r="BW21531" s="32" t="str">
        <f t="shared" si="2402"/>
        <v/>
      </c>
      <c r="BX21531" s="32" t="str">
        <f t="shared" si="2403"/>
        <v/>
      </c>
      <c r="BY21531" s="32" t="str">
        <f t="shared" si="2404"/>
        <v/>
      </c>
      <c r="BZ21531" s="32" t="str">
        <f t="shared" si="2405"/>
        <v/>
      </c>
      <c r="CA21531" s="32" t="str">
        <f t="shared" si="2406"/>
        <v/>
      </c>
      <c r="CB21531" s="33">
        <f>IF(COUNTIF($CD$7:CD21531,CD21531)=1,CD21531,CD21531+COUNTIF($CD$6:CD21530,CD21531))</f>
        <v>62305</v>
      </c>
      <c r="CC21531" s="34">
        <f t="shared" si="2407"/>
        <v>55153</v>
      </c>
      <c r="CD21531" s="32">
        <f t="shared" si="2408"/>
        <v>55153</v>
      </c>
      <c r="CE21531" s="32">
        <f t="shared" si="2409"/>
        <v>0</v>
      </c>
      <c r="CF21531" s="32">
        <f t="shared" si="2410"/>
        <v>0</v>
      </c>
      <c r="CG21531" s="32" t="str">
        <f t="shared" si="2411"/>
        <v/>
      </c>
      <c r="CH21531" s="32">
        <v>26</v>
      </c>
      <c r="CI21531" s="32" t="s">
        <v>19</v>
      </c>
      <c r="CJ21531" s="32" t="str">
        <f t="shared" si="2412"/>
        <v/>
      </c>
      <c r="CK21531" s="32" t="str">
        <f t="shared" si="2413"/>
        <v/>
      </c>
      <c r="CL21531" s="32" t="str">
        <f t="shared" si="2414"/>
        <v/>
      </c>
      <c r="CM21531" s="32" t="str">
        <f t="shared" si="2415"/>
        <v/>
      </c>
      <c r="CN21531" s="32" t="str">
        <f t="shared" si="2416"/>
        <v/>
      </c>
    </row>
    <row r="21532" spans="71:92" x14ac:dyDescent="0.3">
      <c r="BS21532" s="32" t="str">
        <f>IF(Kiadasi_kiseroiv!$K$2=BT21532,BV21532,"")</f>
        <v/>
      </c>
      <c r="BT21532" s="34" t="str">
        <f t="shared" si="2399"/>
        <v/>
      </c>
      <c r="BU21532" s="32" t="str">
        <f t="shared" si="2400"/>
        <v/>
      </c>
      <c r="BV21532" s="32" t="str">
        <f t="shared" si="2401"/>
        <v/>
      </c>
      <c r="BW21532" s="32" t="str">
        <f t="shared" si="2402"/>
        <v/>
      </c>
      <c r="BX21532" s="32" t="str">
        <f t="shared" si="2403"/>
        <v/>
      </c>
      <c r="BY21532" s="32" t="str">
        <f t="shared" si="2404"/>
        <v/>
      </c>
      <c r="BZ21532" s="32" t="str">
        <f t="shared" si="2405"/>
        <v/>
      </c>
      <c r="CA21532" s="32" t="str">
        <f t="shared" si="2406"/>
        <v/>
      </c>
      <c r="CB21532" s="33">
        <f>IF(COUNTIF($CD$7:CD21532,CD21532)=1,CD21532,CD21532+COUNTIF($CD$6:CD21531,CD21532))</f>
        <v>62306</v>
      </c>
      <c r="CC21532" s="34">
        <f t="shared" si="2407"/>
        <v>55153</v>
      </c>
      <c r="CD21532" s="32">
        <f t="shared" si="2408"/>
        <v>55153</v>
      </c>
      <c r="CE21532" s="32">
        <f t="shared" si="2409"/>
        <v>0</v>
      </c>
      <c r="CF21532" s="32">
        <f t="shared" si="2410"/>
        <v>0</v>
      </c>
      <c r="CG21532" s="32" t="str">
        <f t="shared" si="2411"/>
        <v/>
      </c>
      <c r="CH21532" s="32">
        <v>27</v>
      </c>
      <c r="CI21532" s="32" t="s">
        <v>19</v>
      </c>
      <c r="CJ21532" s="32" t="str">
        <f t="shared" si="2412"/>
        <v/>
      </c>
      <c r="CK21532" s="32" t="str">
        <f t="shared" si="2413"/>
        <v/>
      </c>
      <c r="CL21532" s="32" t="str">
        <f t="shared" si="2414"/>
        <v/>
      </c>
      <c r="CM21532" s="32" t="str">
        <f t="shared" si="2415"/>
        <v/>
      </c>
      <c r="CN21532" s="32" t="str">
        <f t="shared" si="2416"/>
        <v/>
      </c>
    </row>
    <row r="21533" spans="71:92" x14ac:dyDescent="0.3">
      <c r="BS21533" s="32" t="str">
        <f>IF(Kiadasi_kiseroiv!$K$2=BT21533,BV21533,"")</f>
        <v/>
      </c>
      <c r="BT21533" s="34" t="str">
        <f t="shared" si="2399"/>
        <v/>
      </c>
      <c r="BU21533" s="32" t="str">
        <f t="shared" si="2400"/>
        <v/>
      </c>
      <c r="BV21533" s="32" t="str">
        <f t="shared" si="2401"/>
        <v/>
      </c>
      <c r="BW21533" s="32" t="str">
        <f t="shared" si="2402"/>
        <v/>
      </c>
      <c r="BX21533" s="32" t="str">
        <f t="shared" si="2403"/>
        <v/>
      </c>
      <c r="BY21533" s="32" t="str">
        <f t="shared" si="2404"/>
        <v/>
      </c>
      <c r="BZ21533" s="32" t="str">
        <f t="shared" si="2405"/>
        <v/>
      </c>
      <c r="CA21533" s="32" t="str">
        <f t="shared" si="2406"/>
        <v/>
      </c>
      <c r="CB21533" s="33">
        <f>IF(COUNTIF($CD$7:CD21533,CD21533)=1,CD21533,CD21533+COUNTIF($CD$6:CD21532,CD21533))</f>
        <v>62307</v>
      </c>
      <c r="CC21533" s="34">
        <f t="shared" si="2407"/>
        <v>55153</v>
      </c>
      <c r="CD21533" s="32">
        <f t="shared" si="2408"/>
        <v>55153</v>
      </c>
      <c r="CE21533" s="32">
        <f t="shared" si="2409"/>
        <v>0</v>
      </c>
      <c r="CF21533" s="32">
        <f t="shared" si="2410"/>
        <v>0</v>
      </c>
      <c r="CG21533" s="32" t="str">
        <f t="shared" si="2411"/>
        <v/>
      </c>
      <c r="CH21533" s="32">
        <v>28</v>
      </c>
      <c r="CI21533" s="32" t="s">
        <v>19</v>
      </c>
      <c r="CJ21533" s="32" t="str">
        <f t="shared" si="2412"/>
        <v/>
      </c>
      <c r="CK21533" s="32" t="str">
        <f t="shared" si="2413"/>
        <v/>
      </c>
      <c r="CL21533" s="32" t="str">
        <f t="shared" si="2414"/>
        <v/>
      </c>
      <c r="CM21533" s="32" t="str">
        <f t="shared" si="2415"/>
        <v/>
      </c>
      <c r="CN21533" s="32" t="str">
        <f t="shared" si="2416"/>
        <v/>
      </c>
    </row>
    <row r="21534" spans="71:92" x14ac:dyDescent="0.3">
      <c r="BS21534" s="32" t="str">
        <f>IF(Kiadasi_kiseroiv!$K$2=BT21534,BV21534,"")</f>
        <v/>
      </c>
      <c r="BT21534" s="34" t="str">
        <f t="shared" si="2399"/>
        <v/>
      </c>
      <c r="BU21534" s="32" t="str">
        <f t="shared" si="2400"/>
        <v/>
      </c>
      <c r="BV21534" s="32" t="str">
        <f t="shared" si="2401"/>
        <v/>
      </c>
      <c r="BW21534" s="32" t="str">
        <f t="shared" si="2402"/>
        <v/>
      </c>
      <c r="BX21534" s="32" t="str">
        <f t="shared" si="2403"/>
        <v/>
      </c>
      <c r="BY21534" s="32" t="str">
        <f t="shared" si="2404"/>
        <v/>
      </c>
      <c r="BZ21534" s="32" t="str">
        <f t="shared" si="2405"/>
        <v/>
      </c>
      <c r="CA21534" s="32" t="str">
        <f t="shared" si="2406"/>
        <v/>
      </c>
      <c r="CB21534" s="33">
        <f>IF(COUNTIF($CD$7:CD21534,CD21534)=1,CD21534,CD21534+COUNTIF($CD$6:CD21533,CD21534))</f>
        <v>62308</v>
      </c>
      <c r="CC21534" s="34">
        <f t="shared" si="2407"/>
        <v>55153</v>
      </c>
      <c r="CD21534" s="32">
        <f t="shared" si="2408"/>
        <v>55153</v>
      </c>
      <c r="CE21534" s="32">
        <f t="shared" si="2409"/>
        <v>0</v>
      </c>
      <c r="CF21534" s="32">
        <f t="shared" si="2410"/>
        <v>0</v>
      </c>
      <c r="CG21534" s="32" t="str">
        <f t="shared" si="2411"/>
        <v/>
      </c>
      <c r="CH21534" s="32">
        <v>29</v>
      </c>
      <c r="CI21534" s="32" t="s">
        <v>19</v>
      </c>
      <c r="CJ21534" s="32" t="str">
        <f t="shared" si="2412"/>
        <v/>
      </c>
      <c r="CK21534" s="32" t="str">
        <f t="shared" si="2413"/>
        <v/>
      </c>
      <c r="CL21534" s="32" t="str">
        <f t="shared" si="2414"/>
        <v/>
      </c>
      <c r="CM21534" s="32" t="str">
        <f t="shared" si="2415"/>
        <v/>
      </c>
      <c r="CN21534" s="32" t="str">
        <f t="shared" si="2416"/>
        <v/>
      </c>
    </row>
    <row r="21535" spans="71:92" x14ac:dyDescent="0.3">
      <c r="BS21535" s="32" t="str">
        <f>IF(Kiadasi_kiseroiv!$K$2=BT21535,BV21535,"")</f>
        <v/>
      </c>
      <c r="BT21535" s="34" t="str">
        <f t="shared" si="2399"/>
        <v/>
      </c>
      <c r="BU21535" s="32" t="str">
        <f t="shared" si="2400"/>
        <v/>
      </c>
      <c r="BV21535" s="32" t="str">
        <f t="shared" si="2401"/>
        <v/>
      </c>
      <c r="BW21535" s="32" t="str">
        <f t="shared" si="2402"/>
        <v/>
      </c>
      <c r="BX21535" s="32" t="str">
        <f t="shared" si="2403"/>
        <v/>
      </c>
      <c r="BY21535" s="32" t="str">
        <f t="shared" si="2404"/>
        <v/>
      </c>
      <c r="BZ21535" s="32" t="str">
        <f t="shared" si="2405"/>
        <v/>
      </c>
      <c r="CA21535" s="32" t="str">
        <f t="shared" si="2406"/>
        <v/>
      </c>
      <c r="CB21535" s="33">
        <f>IF(COUNTIF($CD$7:CD21535,CD21535)=1,CD21535,CD21535+COUNTIF($CD$6:CD21534,CD21535))</f>
        <v>62309</v>
      </c>
      <c r="CC21535" s="34">
        <f t="shared" si="2407"/>
        <v>55153</v>
      </c>
      <c r="CD21535" s="32">
        <f t="shared" si="2408"/>
        <v>55153</v>
      </c>
      <c r="CE21535" s="32">
        <f t="shared" si="2409"/>
        <v>0</v>
      </c>
      <c r="CF21535" s="32">
        <f t="shared" si="2410"/>
        <v>0</v>
      </c>
      <c r="CG21535" s="32" t="str">
        <f t="shared" si="2411"/>
        <v/>
      </c>
      <c r="CH21535" s="32">
        <v>30</v>
      </c>
      <c r="CI21535" s="32" t="s">
        <v>19</v>
      </c>
      <c r="CJ21535" s="32" t="str">
        <f t="shared" si="2412"/>
        <v/>
      </c>
      <c r="CK21535" s="32" t="str">
        <f t="shared" si="2413"/>
        <v/>
      </c>
      <c r="CL21535" s="32" t="str">
        <f t="shared" si="2414"/>
        <v/>
      </c>
      <c r="CM21535" s="32" t="str">
        <f t="shared" si="2415"/>
        <v/>
      </c>
      <c r="CN21535" s="32" t="str">
        <f t="shared" si="2416"/>
        <v/>
      </c>
    </row>
    <row r="21536" spans="71:92" x14ac:dyDescent="0.3">
      <c r="BS21536" s="32" t="str">
        <f>IF(Kiadasi_kiseroiv!$K$2=BT21536,BV21536,"")</f>
        <v/>
      </c>
      <c r="BT21536" s="34" t="str">
        <f t="shared" si="2399"/>
        <v/>
      </c>
      <c r="BU21536" s="32" t="str">
        <f t="shared" si="2400"/>
        <v/>
      </c>
      <c r="BV21536" s="32" t="str">
        <f t="shared" si="2401"/>
        <v/>
      </c>
      <c r="BW21536" s="32" t="str">
        <f t="shared" si="2402"/>
        <v/>
      </c>
      <c r="BX21536" s="32" t="str">
        <f t="shared" si="2403"/>
        <v/>
      </c>
      <c r="BY21536" s="32" t="str">
        <f t="shared" si="2404"/>
        <v/>
      </c>
      <c r="BZ21536" s="32" t="str">
        <f t="shared" si="2405"/>
        <v/>
      </c>
      <c r="CA21536" s="32" t="str">
        <f t="shared" si="2406"/>
        <v/>
      </c>
      <c r="CB21536" s="33">
        <f>IF(COUNTIF($CD$7:CD21536,CD21536)=1,CD21536,CD21536+COUNTIF($CD$6:CD21535,CD21536))</f>
        <v>62310</v>
      </c>
      <c r="CC21536" s="34">
        <f t="shared" si="2407"/>
        <v>55153</v>
      </c>
      <c r="CD21536" s="32">
        <f t="shared" si="2408"/>
        <v>55153</v>
      </c>
      <c r="CE21536" s="32">
        <f t="shared" si="2409"/>
        <v>0</v>
      </c>
      <c r="CF21536" s="32">
        <f t="shared" si="2410"/>
        <v>0</v>
      </c>
      <c r="CG21536" s="32" t="str">
        <f t="shared" si="2411"/>
        <v/>
      </c>
      <c r="CH21536" s="32">
        <v>31</v>
      </c>
      <c r="CI21536" s="32" t="s">
        <v>19</v>
      </c>
      <c r="CJ21536" s="32" t="str">
        <f t="shared" si="2412"/>
        <v/>
      </c>
      <c r="CK21536" s="32" t="str">
        <f t="shared" si="2413"/>
        <v/>
      </c>
      <c r="CL21536" s="32" t="str">
        <f t="shared" si="2414"/>
        <v/>
      </c>
      <c r="CM21536" s="32" t="str">
        <f t="shared" si="2415"/>
        <v/>
      </c>
      <c r="CN21536" s="32" t="str">
        <f t="shared" si="2416"/>
        <v/>
      </c>
    </row>
    <row r="21537" spans="71:92" x14ac:dyDescent="0.3">
      <c r="BS21537" s="32" t="str">
        <f>IF(Kiadasi_kiseroiv!$K$2=BT21537,BV21537,"")</f>
        <v/>
      </c>
      <c r="BT21537" s="34" t="str">
        <f t="shared" si="2399"/>
        <v/>
      </c>
      <c r="BU21537" s="32" t="str">
        <f t="shared" si="2400"/>
        <v/>
      </c>
      <c r="BV21537" s="32" t="str">
        <f t="shared" si="2401"/>
        <v/>
      </c>
      <c r="BW21537" s="32" t="str">
        <f t="shared" si="2402"/>
        <v/>
      </c>
      <c r="BX21537" s="32" t="str">
        <f t="shared" si="2403"/>
        <v/>
      </c>
      <c r="BY21537" s="32" t="str">
        <f t="shared" si="2404"/>
        <v/>
      </c>
      <c r="BZ21537" s="32" t="str">
        <f t="shared" si="2405"/>
        <v/>
      </c>
      <c r="CA21537" s="32" t="str">
        <f t="shared" si="2406"/>
        <v/>
      </c>
      <c r="CB21537" s="33">
        <f>IF(COUNTIF($CD$7:CD21537,CD21537)=1,CD21537,CD21537+COUNTIF($CD$6:CD21536,CD21537))</f>
        <v>62311</v>
      </c>
      <c r="CC21537" s="34">
        <f t="shared" si="2407"/>
        <v>55153</v>
      </c>
      <c r="CD21537" s="32">
        <f t="shared" si="2408"/>
        <v>55153</v>
      </c>
      <c r="CE21537" s="32">
        <f t="shared" si="2409"/>
        <v>0</v>
      </c>
      <c r="CF21537" s="32">
        <f t="shared" si="2410"/>
        <v>0</v>
      </c>
      <c r="CG21537" s="32" t="str">
        <f t="shared" si="2411"/>
        <v/>
      </c>
      <c r="CH21537" s="32">
        <v>32</v>
      </c>
      <c r="CI21537" s="32" t="s">
        <v>19</v>
      </c>
      <c r="CJ21537" s="32" t="str">
        <f t="shared" si="2412"/>
        <v/>
      </c>
      <c r="CK21537" s="32" t="str">
        <f t="shared" si="2413"/>
        <v/>
      </c>
      <c r="CL21537" s="32" t="str">
        <f t="shared" si="2414"/>
        <v/>
      </c>
      <c r="CM21537" s="32" t="str">
        <f t="shared" si="2415"/>
        <v/>
      </c>
      <c r="CN21537" s="32" t="str">
        <f t="shared" si="2416"/>
        <v/>
      </c>
    </row>
    <row r="21538" spans="71:92" x14ac:dyDescent="0.3">
      <c r="BS21538" s="32" t="str">
        <f>IF(Kiadasi_kiseroiv!$K$2=BT21538,BV21538,"")</f>
        <v/>
      </c>
      <c r="BT21538" s="34" t="str">
        <f t="shared" si="2399"/>
        <v/>
      </c>
      <c r="BU21538" s="32" t="str">
        <f t="shared" si="2400"/>
        <v/>
      </c>
      <c r="BV21538" s="32" t="str">
        <f t="shared" si="2401"/>
        <v/>
      </c>
      <c r="BW21538" s="32" t="str">
        <f t="shared" si="2402"/>
        <v/>
      </c>
      <c r="BX21538" s="32" t="str">
        <f t="shared" si="2403"/>
        <v/>
      </c>
      <c r="BY21538" s="32" t="str">
        <f t="shared" si="2404"/>
        <v/>
      </c>
      <c r="BZ21538" s="32" t="str">
        <f t="shared" si="2405"/>
        <v/>
      </c>
      <c r="CA21538" s="32" t="str">
        <f t="shared" si="2406"/>
        <v/>
      </c>
      <c r="CB21538" s="33">
        <f>IF(COUNTIF($CD$7:CD21538,CD21538)=1,CD21538,CD21538+COUNTIF($CD$6:CD21537,CD21538))</f>
        <v>62312</v>
      </c>
      <c r="CC21538" s="34">
        <f t="shared" si="2407"/>
        <v>55153</v>
      </c>
      <c r="CD21538" s="32">
        <f t="shared" si="2408"/>
        <v>55153</v>
      </c>
      <c r="CE21538" s="32">
        <f t="shared" si="2409"/>
        <v>0</v>
      </c>
      <c r="CF21538" s="32">
        <f t="shared" si="2410"/>
        <v>0</v>
      </c>
      <c r="CG21538" s="32" t="str">
        <f t="shared" si="2411"/>
        <v/>
      </c>
      <c r="CH21538" s="32">
        <v>33</v>
      </c>
      <c r="CI21538" s="32" t="s">
        <v>19</v>
      </c>
      <c r="CJ21538" s="32" t="str">
        <f t="shared" si="2412"/>
        <v/>
      </c>
      <c r="CK21538" s="32" t="str">
        <f t="shared" si="2413"/>
        <v/>
      </c>
      <c r="CL21538" s="32" t="str">
        <f t="shared" si="2414"/>
        <v/>
      </c>
      <c r="CM21538" s="32" t="str">
        <f t="shared" si="2415"/>
        <v/>
      </c>
      <c r="CN21538" s="32" t="str">
        <f t="shared" si="2416"/>
        <v/>
      </c>
    </row>
    <row r="21539" spans="71:92" x14ac:dyDescent="0.3">
      <c r="BS21539" s="32" t="str">
        <f>IF(Kiadasi_kiseroiv!$K$2=BT21539,BV21539,"")</f>
        <v/>
      </c>
      <c r="BT21539" s="34" t="str">
        <f t="shared" ref="BT21539:BT21570" si="2417">IF(AND($BT$4=CI21539,BU21539&lt;&gt;""),CC21539,"")</f>
        <v/>
      </c>
      <c r="BU21539" s="32" t="str">
        <f t="shared" ref="BU21539:BU21570" si="2418">IF(AND($BU$1=CI21539,ISERROR(VLOOKUP(CG21539,Kisiv,2,FALSE))=FALSE),CB21539,"")</f>
        <v/>
      </c>
      <c r="BV21539" s="32" t="str">
        <f t="shared" ref="BV21539:BV21570" si="2419">IF(BU21539&lt;&gt;"",RANK(BU21539,$BU$7:$BU$33000,1),"")</f>
        <v/>
      </c>
      <c r="BW21539" s="32" t="str">
        <f t="shared" ref="BW21539:BW21570" si="2420">IF(CC21539&lt;min,$BW$2,IF(CC21539&lt;=max,CG21539,""))</f>
        <v/>
      </c>
      <c r="BX21539" s="32" t="str">
        <f t="shared" ref="BX21539:BX21570" si="2421">IF(AND(OR($BX$1=0,$BX$1=CG21539),OR($BX$2=0,IF(ISERROR(SEARCH($BX$2,CJ21539&amp;CK21539&amp;CL21539,1)),FALSE,TRUE))),CB21539,"")</f>
        <v/>
      </c>
      <c r="BY21539" s="32" t="str">
        <f t="shared" ref="BY21539:BY21570" si="2422">IF(AND(BX21539&lt;&gt;"",CC21539&lt;&gt;$CD$2),RANK(BX21539,$BX$7:$BX$33000,1),"")</f>
        <v/>
      </c>
      <c r="BZ21539" s="32" t="str">
        <f t="shared" ref="BZ21539:BZ21570" si="2423">IF(AND(CC21539&lt;$BZ$2,CI21539=$BZ$4),$BZ$5,IF(AND(CC21539&lt;=$BZ$3,CI21539=$BZ$4),CB21539,""))</f>
        <v/>
      </c>
      <c r="CA21539" s="32" t="str">
        <f t="shared" ref="CA21539:CA21570" si="2424">IF(AND(BZ21539&lt;&gt;"",BZ21539&lt;&gt;$BZ$5),RANK(BZ21539,$BZ$7:$BZ$33000,1),"")</f>
        <v/>
      </c>
      <c r="CB21539" s="33">
        <f>IF(COUNTIF($CD$7:CD21539,CD21539)=1,CD21539,CD21539+COUNTIF($CD$6:CD21538,CD21539))</f>
        <v>62313</v>
      </c>
      <c r="CC21539" s="34">
        <f t="shared" ref="CC21539:CC21570" si="2425">IF(INDEX(lb,CH21539,1)&lt;&gt;1,INDEX(lb,CH21539,1),$CD$2)</f>
        <v>55153</v>
      </c>
      <c r="CD21539" s="32">
        <f t="shared" ref="CD21539:CD21570" si="2426">IF(CC21539&lt;&gt;$CD$2,RANK(CC21539,$CC$7:$CC$33000,1),$CD$2)</f>
        <v>55153</v>
      </c>
      <c r="CE21539" s="32">
        <f t="shared" ref="CE21539:CE21570" si="2427">INDEX(lb,CH21539,6)</f>
        <v>0</v>
      </c>
      <c r="CF21539" s="32">
        <f t="shared" ref="CF21539:CF21570" si="2428">INDEX(lb,CH21539,8)</f>
        <v>0</v>
      </c>
      <c r="CG21539" s="32" t="str">
        <f t="shared" ref="CG21539:CG21570" si="2429">INDEX(lb,CH21539,7)&amp;INDEX(lb,CH21539,9)</f>
        <v/>
      </c>
      <c r="CH21539" s="32">
        <v>34</v>
      </c>
      <c r="CI21539" s="32" t="s">
        <v>19</v>
      </c>
      <c r="CJ21539" s="32" t="str">
        <f t="shared" ref="CJ21539:CJ21570" si="2430">IF(INDEX(lb,CH21539,5)&lt;&gt;0,INDEX(lb,CH21539,5),"")</f>
        <v/>
      </c>
      <c r="CK21539" s="32" t="str">
        <f t="shared" ref="CK21539:CK21570" si="2431">IF(INDEX(lb,CH21539,10)&lt;&gt;0,INDEX(lb,CH21539,10),"")</f>
        <v/>
      </c>
      <c r="CL21539" s="32" t="str">
        <f t="shared" ref="CL21539:CL21570" si="2432">IF(INDEX(lb,CH21539,11)&lt;&gt;0,INDEX(lb,CH21539,11),"")</f>
        <v/>
      </c>
      <c r="CM21539" s="32" t="str">
        <f t="shared" ref="CM21539:CM21570" si="2433">IF(INDEX(lb,CH21539,4)&lt;&gt;0,INDEX(lb,CH21539,4),"")</f>
        <v/>
      </c>
      <c r="CN21539" s="32" t="str">
        <f t="shared" ref="CN21539:CN21570" si="2434">IF(INDEX(lb,CH21539,3)&lt;&gt;0,INDEX(lb,CH21539,3),"")</f>
        <v/>
      </c>
    </row>
    <row r="21540" spans="71:92" x14ac:dyDescent="0.3">
      <c r="BS21540" s="32" t="str">
        <f>IF(Kiadasi_kiseroiv!$K$2=BT21540,BV21540,"")</f>
        <v/>
      </c>
      <c r="BT21540" s="34" t="str">
        <f t="shared" si="2417"/>
        <v/>
      </c>
      <c r="BU21540" s="32" t="str">
        <f t="shared" si="2418"/>
        <v/>
      </c>
      <c r="BV21540" s="32" t="str">
        <f t="shared" si="2419"/>
        <v/>
      </c>
      <c r="BW21540" s="32" t="str">
        <f t="shared" si="2420"/>
        <v/>
      </c>
      <c r="BX21540" s="32" t="str">
        <f t="shared" si="2421"/>
        <v/>
      </c>
      <c r="BY21540" s="32" t="str">
        <f t="shared" si="2422"/>
        <v/>
      </c>
      <c r="BZ21540" s="32" t="str">
        <f t="shared" si="2423"/>
        <v/>
      </c>
      <c r="CA21540" s="32" t="str">
        <f t="shared" si="2424"/>
        <v/>
      </c>
      <c r="CB21540" s="33">
        <f>IF(COUNTIF($CD$7:CD21540,CD21540)=1,CD21540,CD21540+COUNTIF($CD$6:CD21539,CD21540))</f>
        <v>62314</v>
      </c>
      <c r="CC21540" s="34">
        <f t="shared" si="2425"/>
        <v>55153</v>
      </c>
      <c r="CD21540" s="32">
        <f t="shared" si="2426"/>
        <v>55153</v>
      </c>
      <c r="CE21540" s="32">
        <f t="shared" si="2427"/>
        <v>0</v>
      </c>
      <c r="CF21540" s="32">
        <f t="shared" si="2428"/>
        <v>0</v>
      </c>
      <c r="CG21540" s="32" t="str">
        <f t="shared" si="2429"/>
        <v/>
      </c>
      <c r="CH21540" s="32">
        <v>35</v>
      </c>
      <c r="CI21540" s="32" t="s">
        <v>19</v>
      </c>
      <c r="CJ21540" s="32" t="str">
        <f t="shared" si="2430"/>
        <v/>
      </c>
      <c r="CK21540" s="32" t="str">
        <f t="shared" si="2431"/>
        <v/>
      </c>
      <c r="CL21540" s="32" t="str">
        <f t="shared" si="2432"/>
        <v/>
      </c>
      <c r="CM21540" s="32" t="str">
        <f t="shared" si="2433"/>
        <v/>
      </c>
      <c r="CN21540" s="32" t="str">
        <f t="shared" si="2434"/>
        <v/>
      </c>
    </row>
    <row r="21541" spans="71:92" x14ac:dyDescent="0.3">
      <c r="BS21541" s="32" t="str">
        <f>IF(Kiadasi_kiseroiv!$K$2=BT21541,BV21541,"")</f>
        <v/>
      </c>
      <c r="BT21541" s="34" t="str">
        <f t="shared" si="2417"/>
        <v/>
      </c>
      <c r="BU21541" s="32" t="str">
        <f t="shared" si="2418"/>
        <v/>
      </c>
      <c r="BV21541" s="32" t="str">
        <f t="shared" si="2419"/>
        <v/>
      </c>
      <c r="BW21541" s="32" t="str">
        <f t="shared" si="2420"/>
        <v/>
      </c>
      <c r="BX21541" s="32" t="str">
        <f t="shared" si="2421"/>
        <v/>
      </c>
      <c r="BY21541" s="32" t="str">
        <f t="shared" si="2422"/>
        <v/>
      </c>
      <c r="BZ21541" s="32" t="str">
        <f t="shared" si="2423"/>
        <v/>
      </c>
      <c r="CA21541" s="32" t="str">
        <f t="shared" si="2424"/>
        <v/>
      </c>
      <c r="CB21541" s="33">
        <f>IF(COUNTIF($CD$7:CD21541,CD21541)=1,CD21541,CD21541+COUNTIF($CD$6:CD21540,CD21541))</f>
        <v>62315</v>
      </c>
      <c r="CC21541" s="34">
        <f t="shared" si="2425"/>
        <v>55153</v>
      </c>
      <c r="CD21541" s="32">
        <f t="shared" si="2426"/>
        <v>55153</v>
      </c>
      <c r="CE21541" s="32">
        <f t="shared" si="2427"/>
        <v>0</v>
      </c>
      <c r="CF21541" s="32">
        <f t="shared" si="2428"/>
        <v>0</v>
      </c>
      <c r="CG21541" s="32" t="str">
        <f t="shared" si="2429"/>
        <v/>
      </c>
      <c r="CH21541" s="32">
        <v>36</v>
      </c>
      <c r="CI21541" s="32" t="s">
        <v>19</v>
      </c>
      <c r="CJ21541" s="32" t="str">
        <f t="shared" si="2430"/>
        <v/>
      </c>
      <c r="CK21541" s="32" t="str">
        <f t="shared" si="2431"/>
        <v/>
      </c>
      <c r="CL21541" s="32" t="str">
        <f t="shared" si="2432"/>
        <v/>
      </c>
      <c r="CM21541" s="32" t="str">
        <f t="shared" si="2433"/>
        <v/>
      </c>
      <c r="CN21541" s="32" t="str">
        <f t="shared" si="2434"/>
        <v/>
      </c>
    </row>
    <row r="21542" spans="71:92" x14ac:dyDescent="0.3">
      <c r="BS21542" s="32" t="str">
        <f>IF(Kiadasi_kiseroiv!$K$2=BT21542,BV21542,"")</f>
        <v/>
      </c>
      <c r="BT21542" s="34" t="str">
        <f t="shared" si="2417"/>
        <v/>
      </c>
      <c r="BU21542" s="32" t="str">
        <f t="shared" si="2418"/>
        <v/>
      </c>
      <c r="BV21542" s="32" t="str">
        <f t="shared" si="2419"/>
        <v/>
      </c>
      <c r="BW21542" s="32" t="str">
        <f t="shared" si="2420"/>
        <v/>
      </c>
      <c r="BX21542" s="32" t="str">
        <f t="shared" si="2421"/>
        <v/>
      </c>
      <c r="BY21542" s="32" t="str">
        <f t="shared" si="2422"/>
        <v/>
      </c>
      <c r="BZ21542" s="32" t="str">
        <f t="shared" si="2423"/>
        <v/>
      </c>
      <c r="CA21542" s="32" t="str">
        <f t="shared" si="2424"/>
        <v/>
      </c>
      <c r="CB21542" s="33">
        <f>IF(COUNTIF($CD$7:CD21542,CD21542)=1,CD21542,CD21542+COUNTIF($CD$6:CD21541,CD21542))</f>
        <v>62316</v>
      </c>
      <c r="CC21542" s="34">
        <f t="shared" si="2425"/>
        <v>55153</v>
      </c>
      <c r="CD21542" s="32">
        <f t="shared" si="2426"/>
        <v>55153</v>
      </c>
      <c r="CE21542" s="32">
        <f t="shared" si="2427"/>
        <v>0</v>
      </c>
      <c r="CF21542" s="32">
        <f t="shared" si="2428"/>
        <v>0</v>
      </c>
      <c r="CG21542" s="32" t="str">
        <f t="shared" si="2429"/>
        <v/>
      </c>
      <c r="CH21542" s="32">
        <v>37</v>
      </c>
      <c r="CI21542" s="32" t="s">
        <v>19</v>
      </c>
      <c r="CJ21542" s="32" t="str">
        <f t="shared" si="2430"/>
        <v/>
      </c>
      <c r="CK21542" s="32" t="str">
        <f t="shared" si="2431"/>
        <v/>
      </c>
      <c r="CL21542" s="32" t="str">
        <f t="shared" si="2432"/>
        <v/>
      </c>
      <c r="CM21542" s="32" t="str">
        <f t="shared" si="2433"/>
        <v/>
      </c>
      <c r="CN21542" s="32" t="str">
        <f t="shared" si="2434"/>
        <v/>
      </c>
    </row>
    <row r="21543" spans="71:92" x14ac:dyDescent="0.3">
      <c r="BS21543" s="32" t="str">
        <f>IF(Kiadasi_kiseroiv!$K$2=BT21543,BV21543,"")</f>
        <v/>
      </c>
      <c r="BT21543" s="34" t="str">
        <f t="shared" si="2417"/>
        <v/>
      </c>
      <c r="BU21543" s="32" t="str">
        <f t="shared" si="2418"/>
        <v/>
      </c>
      <c r="BV21543" s="32" t="str">
        <f t="shared" si="2419"/>
        <v/>
      </c>
      <c r="BW21543" s="32" t="str">
        <f t="shared" si="2420"/>
        <v/>
      </c>
      <c r="BX21543" s="32" t="str">
        <f t="shared" si="2421"/>
        <v/>
      </c>
      <c r="BY21543" s="32" t="str">
        <f t="shared" si="2422"/>
        <v/>
      </c>
      <c r="BZ21543" s="32" t="str">
        <f t="shared" si="2423"/>
        <v/>
      </c>
      <c r="CA21543" s="32" t="str">
        <f t="shared" si="2424"/>
        <v/>
      </c>
      <c r="CB21543" s="33">
        <f>IF(COUNTIF($CD$7:CD21543,CD21543)=1,CD21543,CD21543+COUNTIF($CD$6:CD21542,CD21543))</f>
        <v>62317</v>
      </c>
      <c r="CC21543" s="34">
        <f t="shared" si="2425"/>
        <v>55153</v>
      </c>
      <c r="CD21543" s="32">
        <f t="shared" si="2426"/>
        <v>55153</v>
      </c>
      <c r="CE21543" s="32">
        <f t="shared" si="2427"/>
        <v>0</v>
      </c>
      <c r="CF21543" s="32">
        <f t="shared" si="2428"/>
        <v>0</v>
      </c>
      <c r="CG21543" s="32" t="str">
        <f t="shared" si="2429"/>
        <v/>
      </c>
      <c r="CH21543" s="32">
        <v>38</v>
      </c>
      <c r="CI21543" s="32" t="s">
        <v>19</v>
      </c>
      <c r="CJ21543" s="32" t="str">
        <f t="shared" si="2430"/>
        <v/>
      </c>
      <c r="CK21543" s="32" t="str">
        <f t="shared" si="2431"/>
        <v/>
      </c>
      <c r="CL21543" s="32" t="str">
        <f t="shared" si="2432"/>
        <v/>
      </c>
      <c r="CM21543" s="32" t="str">
        <f t="shared" si="2433"/>
        <v/>
      </c>
      <c r="CN21543" s="32" t="str">
        <f t="shared" si="2434"/>
        <v/>
      </c>
    </row>
    <row r="21544" spans="71:92" x14ac:dyDescent="0.3">
      <c r="BS21544" s="32" t="str">
        <f>IF(Kiadasi_kiseroiv!$K$2=BT21544,BV21544,"")</f>
        <v/>
      </c>
      <c r="BT21544" s="34" t="str">
        <f t="shared" si="2417"/>
        <v/>
      </c>
      <c r="BU21544" s="32" t="str">
        <f t="shared" si="2418"/>
        <v/>
      </c>
      <c r="BV21544" s="32" t="str">
        <f t="shared" si="2419"/>
        <v/>
      </c>
      <c r="BW21544" s="32" t="str">
        <f t="shared" si="2420"/>
        <v/>
      </c>
      <c r="BX21544" s="32" t="str">
        <f t="shared" si="2421"/>
        <v/>
      </c>
      <c r="BY21544" s="32" t="str">
        <f t="shared" si="2422"/>
        <v/>
      </c>
      <c r="BZ21544" s="32" t="str">
        <f t="shared" si="2423"/>
        <v/>
      </c>
      <c r="CA21544" s="32" t="str">
        <f t="shared" si="2424"/>
        <v/>
      </c>
      <c r="CB21544" s="33">
        <f>IF(COUNTIF($CD$7:CD21544,CD21544)=1,CD21544,CD21544+COUNTIF($CD$6:CD21543,CD21544))</f>
        <v>62318</v>
      </c>
      <c r="CC21544" s="34">
        <f t="shared" si="2425"/>
        <v>55153</v>
      </c>
      <c r="CD21544" s="32">
        <f t="shared" si="2426"/>
        <v>55153</v>
      </c>
      <c r="CE21544" s="32">
        <f t="shared" si="2427"/>
        <v>0</v>
      </c>
      <c r="CF21544" s="32">
        <f t="shared" si="2428"/>
        <v>0</v>
      </c>
      <c r="CG21544" s="32" t="str">
        <f t="shared" si="2429"/>
        <v/>
      </c>
      <c r="CH21544" s="32">
        <v>39</v>
      </c>
      <c r="CI21544" s="32" t="s">
        <v>19</v>
      </c>
      <c r="CJ21544" s="32" t="str">
        <f t="shared" si="2430"/>
        <v/>
      </c>
      <c r="CK21544" s="32" t="str">
        <f t="shared" si="2431"/>
        <v/>
      </c>
      <c r="CL21544" s="32" t="str">
        <f t="shared" si="2432"/>
        <v/>
      </c>
      <c r="CM21544" s="32" t="str">
        <f t="shared" si="2433"/>
        <v/>
      </c>
      <c r="CN21544" s="32" t="str">
        <f t="shared" si="2434"/>
        <v/>
      </c>
    </row>
    <row r="21545" spans="71:92" x14ac:dyDescent="0.3">
      <c r="BS21545" s="32" t="str">
        <f>IF(Kiadasi_kiseroiv!$K$2=BT21545,BV21545,"")</f>
        <v/>
      </c>
      <c r="BT21545" s="34" t="str">
        <f t="shared" si="2417"/>
        <v/>
      </c>
      <c r="BU21545" s="32" t="str">
        <f t="shared" si="2418"/>
        <v/>
      </c>
      <c r="BV21545" s="32" t="str">
        <f t="shared" si="2419"/>
        <v/>
      </c>
      <c r="BW21545" s="32" t="str">
        <f t="shared" si="2420"/>
        <v/>
      </c>
      <c r="BX21545" s="32" t="str">
        <f t="shared" si="2421"/>
        <v/>
      </c>
      <c r="BY21545" s="32" t="str">
        <f t="shared" si="2422"/>
        <v/>
      </c>
      <c r="BZ21545" s="32" t="str">
        <f t="shared" si="2423"/>
        <v/>
      </c>
      <c r="CA21545" s="32" t="str">
        <f t="shared" si="2424"/>
        <v/>
      </c>
      <c r="CB21545" s="33">
        <f>IF(COUNTIF($CD$7:CD21545,CD21545)=1,CD21545,CD21545+COUNTIF($CD$6:CD21544,CD21545))</f>
        <v>62319</v>
      </c>
      <c r="CC21545" s="34">
        <f t="shared" si="2425"/>
        <v>55153</v>
      </c>
      <c r="CD21545" s="32">
        <f t="shared" si="2426"/>
        <v>55153</v>
      </c>
      <c r="CE21545" s="32">
        <f t="shared" si="2427"/>
        <v>0</v>
      </c>
      <c r="CF21545" s="32">
        <f t="shared" si="2428"/>
        <v>0</v>
      </c>
      <c r="CG21545" s="32" t="str">
        <f t="shared" si="2429"/>
        <v/>
      </c>
      <c r="CH21545" s="32">
        <v>40</v>
      </c>
      <c r="CI21545" s="32" t="s">
        <v>19</v>
      </c>
      <c r="CJ21545" s="32" t="str">
        <f t="shared" si="2430"/>
        <v/>
      </c>
      <c r="CK21545" s="32" t="str">
        <f t="shared" si="2431"/>
        <v/>
      </c>
      <c r="CL21545" s="32" t="str">
        <f t="shared" si="2432"/>
        <v/>
      </c>
      <c r="CM21545" s="32" t="str">
        <f t="shared" si="2433"/>
        <v/>
      </c>
      <c r="CN21545" s="32" t="str">
        <f t="shared" si="2434"/>
        <v/>
      </c>
    </row>
    <row r="21546" spans="71:92" x14ac:dyDescent="0.3">
      <c r="BS21546" s="32" t="str">
        <f>IF(Kiadasi_kiseroiv!$K$2=BT21546,BV21546,"")</f>
        <v/>
      </c>
      <c r="BT21546" s="34" t="str">
        <f t="shared" si="2417"/>
        <v/>
      </c>
      <c r="BU21546" s="32" t="str">
        <f t="shared" si="2418"/>
        <v/>
      </c>
      <c r="BV21546" s="32" t="str">
        <f t="shared" si="2419"/>
        <v/>
      </c>
      <c r="BW21546" s="32" t="str">
        <f t="shared" si="2420"/>
        <v/>
      </c>
      <c r="BX21546" s="32" t="str">
        <f t="shared" si="2421"/>
        <v/>
      </c>
      <c r="BY21546" s="32" t="str">
        <f t="shared" si="2422"/>
        <v/>
      </c>
      <c r="BZ21546" s="32" t="str">
        <f t="shared" si="2423"/>
        <v/>
      </c>
      <c r="CA21546" s="32" t="str">
        <f t="shared" si="2424"/>
        <v/>
      </c>
      <c r="CB21546" s="33">
        <f>IF(COUNTIF($CD$7:CD21546,CD21546)=1,CD21546,CD21546+COUNTIF($CD$6:CD21545,CD21546))</f>
        <v>62320</v>
      </c>
      <c r="CC21546" s="34">
        <f t="shared" si="2425"/>
        <v>55153</v>
      </c>
      <c r="CD21546" s="32">
        <f t="shared" si="2426"/>
        <v>55153</v>
      </c>
      <c r="CE21546" s="32">
        <f t="shared" si="2427"/>
        <v>0</v>
      </c>
      <c r="CF21546" s="32">
        <f t="shared" si="2428"/>
        <v>0</v>
      </c>
      <c r="CG21546" s="32" t="str">
        <f t="shared" si="2429"/>
        <v/>
      </c>
      <c r="CH21546" s="32">
        <v>41</v>
      </c>
      <c r="CI21546" s="32" t="s">
        <v>19</v>
      </c>
      <c r="CJ21546" s="32" t="str">
        <f t="shared" si="2430"/>
        <v/>
      </c>
      <c r="CK21546" s="32" t="str">
        <f t="shared" si="2431"/>
        <v/>
      </c>
      <c r="CL21546" s="32" t="str">
        <f t="shared" si="2432"/>
        <v/>
      </c>
      <c r="CM21546" s="32" t="str">
        <f t="shared" si="2433"/>
        <v/>
      </c>
      <c r="CN21546" s="32" t="str">
        <f t="shared" si="2434"/>
        <v/>
      </c>
    </row>
    <row r="21547" spans="71:92" x14ac:dyDescent="0.3">
      <c r="BS21547" s="32" t="str">
        <f>IF(Kiadasi_kiseroiv!$K$2=BT21547,BV21547,"")</f>
        <v/>
      </c>
      <c r="BT21547" s="34" t="str">
        <f t="shared" si="2417"/>
        <v/>
      </c>
      <c r="BU21547" s="32" t="str">
        <f t="shared" si="2418"/>
        <v/>
      </c>
      <c r="BV21547" s="32" t="str">
        <f t="shared" si="2419"/>
        <v/>
      </c>
      <c r="BW21547" s="32" t="str">
        <f t="shared" si="2420"/>
        <v/>
      </c>
      <c r="BX21547" s="32" t="str">
        <f t="shared" si="2421"/>
        <v/>
      </c>
      <c r="BY21547" s="32" t="str">
        <f t="shared" si="2422"/>
        <v/>
      </c>
      <c r="BZ21547" s="32" t="str">
        <f t="shared" si="2423"/>
        <v/>
      </c>
      <c r="CA21547" s="32" t="str">
        <f t="shared" si="2424"/>
        <v/>
      </c>
      <c r="CB21547" s="33">
        <f>IF(COUNTIF($CD$7:CD21547,CD21547)=1,CD21547,CD21547+COUNTIF($CD$6:CD21546,CD21547))</f>
        <v>62321</v>
      </c>
      <c r="CC21547" s="34">
        <f t="shared" si="2425"/>
        <v>55153</v>
      </c>
      <c r="CD21547" s="32">
        <f t="shared" si="2426"/>
        <v>55153</v>
      </c>
      <c r="CE21547" s="32">
        <f t="shared" si="2427"/>
        <v>0</v>
      </c>
      <c r="CF21547" s="32">
        <f t="shared" si="2428"/>
        <v>0</v>
      </c>
      <c r="CG21547" s="32" t="str">
        <f t="shared" si="2429"/>
        <v/>
      </c>
      <c r="CH21547" s="32">
        <v>42</v>
      </c>
      <c r="CI21547" s="32" t="s">
        <v>19</v>
      </c>
      <c r="CJ21547" s="32" t="str">
        <f t="shared" si="2430"/>
        <v/>
      </c>
      <c r="CK21547" s="32" t="str">
        <f t="shared" si="2431"/>
        <v/>
      </c>
      <c r="CL21547" s="32" t="str">
        <f t="shared" si="2432"/>
        <v/>
      </c>
      <c r="CM21547" s="32" t="str">
        <f t="shared" si="2433"/>
        <v/>
      </c>
      <c r="CN21547" s="32" t="str">
        <f t="shared" si="2434"/>
        <v/>
      </c>
    </row>
    <row r="21548" spans="71:92" x14ac:dyDescent="0.3">
      <c r="BS21548" s="32" t="str">
        <f>IF(Kiadasi_kiseroiv!$K$2=BT21548,BV21548,"")</f>
        <v/>
      </c>
      <c r="BT21548" s="34" t="str">
        <f t="shared" si="2417"/>
        <v/>
      </c>
      <c r="BU21548" s="32" t="str">
        <f t="shared" si="2418"/>
        <v/>
      </c>
      <c r="BV21548" s="32" t="str">
        <f t="shared" si="2419"/>
        <v/>
      </c>
      <c r="BW21548" s="32" t="str">
        <f t="shared" si="2420"/>
        <v/>
      </c>
      <c r="BX21548" s="32" t="str">
        <f t="shared" si="2421"/>
        <v/>
      </c>
      <c r="BY21548" s="32" t="str">
        <f t="shared" si="2422"/>
        <v/>
      </c>
      <c r="BZ21548" s="32" t="str">
        <f t="shared" si="2423"/>
        <v/>
      </c>
      <c r="CA21548" s="32" t="str">
        <f t="shared" si="2424"/>
        <v/>
      </c>
      <c r="CB21548" s="33">
        <f>IF(COUNTIF($CD$7:CD21548,CD21548)=1,CD21548,CD21548+COUNTIF($CD$6:CD21547,CD21548))</f>
        <v>62322</v>
      </c>
      <c r="CC21548" s="34">
        <f t="shared" si="2425"/>
        <v>55153</v>
      </c>
      <c r="CD21548" s="32">
        <f t="shared" si="2426"/>
        <v>55153</v>
      </c>
      <c r="CE21548" s="32">
        <f t="shared" si="2427"/>
        <v>0</v>
      </c>
      <c r="CF21548" s="32">
        <f t="shared" si="2428"/>
        <v>0</v>
      </c>
      <c r="CG21548" s="32" t="str">
        <f t="shared" si="2429"/>
        <v/>
      </c>
      <c r="CH21548" s="32">
        <v>43</v>
      </c>
      <c r="CI21548" s="32" t="s">
        <v>19</v>
      </c>
      <c r="CJ21548" s="32" t="str">
        <f t="shared" si="2430"/>
        <v/>
      </c>
      <c r="CK21548" s="32" t="str">
        <f t="shared" si="2431"/>
        <v/>
      </c>
      <c r="CL21548" s="32" t="str">
        <f t="shared" si="2432"/>
        <v/>
      </c>
      <c r="CM21548" s="32" t="str">
        <f t="shared" si="2433"/>
        <v/>
      </c>
      <c r="CN21548" s="32" t="str">
        <f t="shared" si="2434"/>
        <v/>
      </c>
    </row>
    <row r="21549" spans="71:92" x14ac:dyDescent="0.3">
      <c r="BS21549" s="32" t="str">
        <f>IF(Kiadasi_kiseroiv!$K$2=BT21549,BV21549,"")</f>
        <v/>
      </c>
      <c r="BT21549" s="34" t="str">
        <f t="shared" si="2417"/>
        <v/>
      </c>
      <c r="BU21549" s="32" t="str">
        <f t="shared" si="2418"/>
        <v/>
      </c>
      <c r="BV21549" s="32" t="str">
        <f t="shared" si="2419"/>
        <v/>
      </c>
      <c r="BW21549" s="32" t="str">
        <f t="shared" si="2420"/>
        <v/>
      </c>
      <c r="BX21549" s="32" t="str">
        <f t="shared" si="2421"/>
        <v/>
      </c>
      <c r="BY21549" s="32" t="str">
        <f t="shared" si="2422"/>
        <v/>
      </c>
      <c r="BZ21549" s="32" t="str">
        <f t="shared" si="2423"/>
        <v/>
      </c>
      <c r="CA21549" s="32" t="str">
        <f t="shared" si="2424"/>
        <v/>
      </c>
      <c r="CB21549" s="33">
        <f>IF(COUNTIF($CD$7:CD21549,CD21549)=1,CD21549,CD21549+COUNTIF($CD$6:CD21548,CD21549))</f>
        <v>62323</v>
      </c>
      <c r="CC21549" s="34">
        <f t="shared" si="2425"/>
        <v>55153</v>
      </c>
      <c r="CD21549" s="32">
        <f t="shared" si="2426"/>
        <v>55153</v>
      </c>
      <c r="CE21549" s="32">
        <f t="shared" si="2427"/>
        <v>0</v>
      </c>
      <c r="CF21549" s="32">
        <f t="shared" si="2428"/>
        <v>0</v>
      </c>
      <c r="CG21549" s="32" t="str">
        <f t="shared" si="2429"/>
        <v/>
      </c>
      <c r="CH21549" s="32">
        <v>44</v>
      </c>
      <c r="CI21549" s="32" t="s">
        <v>19</v>
      </c>
      <c r="CJ21549" s="32" t="str">
        <f t="shared" si="2430"/>
        <v/>
      </c>
      <c r="CK21549" s="32" t="str">
        <f t="shared" si="2431"/>
        <v/>
      </c>
      <c r="CL21549" s="32" t="str">
        <f t="shared" si="2432"/>
        <v/>
      </c>
      <c r="CM21549" s="32" t="str">
        <f t="shared" si="2433"/>
        <v/>
      </c>
      <c r="CN21549" s="32" t="str">
        <f t="shared" si="2434"/>
        <v/>
      </c>
    </row>
    <row r="21550" spans="71:92" x14ac:dyDescent="0.3">
      <c r="BS21550" s="32" t="str">
        <f>IF(Kiadasi_kiseroiv!$K$2=BT21550,BV21550,"")</f>
        <v/>
      </c>
      <c r="BT21550" s="34" t="str">
        <f t="shared" si="2417"/>
        <v/>
      </c>
      <c r="BU21550" s="32" t="str">
        <f t="shared" si="2418"/>
        <v/>
      </c>
      <c r="BV21550" s="32" t="str">
        <f t="shared" si="2419"/>
        <v/>
      </c>
      <c r="BW21550" s="32" t="str">
        <f t="shared" si="2420"/>
        <v/>
      </c>
      <c r="BX21550" s="32" t="str">
        <f t="shared" si="2421"/>
        <v/>
      </c>
      <c r="BY21550" s="32" t="str">
        <f t="shared" si="2422"/>
        <v/>
      </c>
      <c r="BZ21550" s="32" t="str">
        <f t="shared" si="2423"/>
        <v/>
      </c>
      <c r="CA21550" s="32" t="str">
        <f t="shared" si="2424"/>
        <v/>
      </c>
      <c r="CB21550" s="33">
        <f>IF(COUNTIF($CD$7:CD21550,CD21550)=1,CD21550,CD21550+COUNTIF($CD$6:CD21549,CD21550))</f>
        <v>62324</v>
      </c>
      <c r="CC21550" s="34">
        <f t="shared" si="2425"/>
        <v>55153</v>
      </c>
      <c r="CD21550" s="32">
        <f t="shared" si="2426"/>
        <v>55153</v>
      </c>
      <c r="CE21550" s="32">
        <f t="shared" si="2427"/>
        <v>0</v>
      </c>
      <c r="CF21550" s="32">
        <f t="shared" si="2428"/>
        <v>0</v>
      </c>
      <c r="CG21550" s="32" t="str">
        <f t="shared" si="2429"/>
        <v/>
      </c>
      <c r="CH21550" s="32">
        <v>45</v>
      </c>
      <c r="CI21550" s="32" t="s">
        <v>19</v>
      </c>
      <c r="CJ21550" s="32" t="str">
        <f t="shared" si="2430"/>
        <v/>
      </c>
      <c r="CK21550" s="32" t="str">
        <f t="shared" si="2431"/>
        <v/>
      </c>
      <c r="CL21550" s="32" t="str">
        <f t="shared" si="2432"/>
        <v/>
      </c>
      <c r="CM21550" s="32" t="str">
        <f t="shared" si="2433"/>
        <v/>
      </c>
      <c r="CN21550" s="32" t="str">
        <f t="shared" si="2434"/>
        <v/>
      </c>
    </row>
    <row r="21551" spans="71:92" x14ac:dyDescent="0.3">
      <c r="BS21551" s="32" t="str">
        <f>IF(Kiadasi_kiseroiv!$K$2=BT21551,BV21551,"")</f>
        <v/>
      </c>
      <c r="BT21551" s="34" t="str">
        <f t="shared" si="2417"/>
        <v/>
      </c>
      <c r="BU21551" s="32" t="str">
        <f t="shared" si="2418"/>
        <v/>
      </c>
      <c r="BV21551" s="32" t="str">
        <f t="shared" si="2419"/>
        <v/>
      </c>
      <c r="BW21551" s="32" t="str">
        <f t="shared" si="2420"/>
        <v/>
      </c>
      <c r="BX21551" s="32" t="str">
        <f t="shared" si="2421"/>
        <v/>
      </c>
      <c r="BY21551" s="32" t="str">
        <f t="shared" si="2422"/>
        <v/>
      </c>
      <c r="BZ21551" s="32" t="str">
        <f t="shared" si="2423"/>
        <v/>
      </c>
      <c r="CA21551" s="32" t="str">
        <f t="shared" si="2424"/>
        <v/>
      </c>
      <c r="CB21551" s="33">
        <f>IF(COUNTIF($CD$7:CD21551,CD21551)=1,CD21551,CD21551+COUNTIF($CD$6:CD21550,CD21551))</f>
        <v>62325</v>
      </c>
      <c r="CC21551" s="34">
        <f t="shared" si="2425"/>
        <v>55153</v>
      </c>
      <c r="CD21551" s="32">
        <f t="shared" si="2426"/>
        <v>55153</v>
      </c>
      <c r="CE21551" s="32">
        <f t="shared" si="2427"/>
        <v>0</v>
      </c>
      <c r="CF21551" s="32">
        <f t="shared" si="2428"/>
        <v>0</v>
      </c>
      <c r="CG21551" s="32" t="str">
        <f t="shared" si="2429"/>
        <v/>
      </c>
      <c r="CH21551" s="32">
        <v>46</v>
      </c>
      <c r="CI21551" s="32" t="s">
        <v>19</v>
      </c>
      <c r="CJ21551" s="32" t="str">
        <f t="shared" si="2430"/>
        <v/>
      </c>
      <c r="CK21551" s="32" t="str">
        <f t="shared" si="2431"/>
        <v/>
      </c>
      <c r="CL21551" s="32" t="str">
        <f t="shared" si="2432"/>
        <v/>
      </c>
      <c r="CM21551" s="32" t="str">
        <f t="shared" si="2433"/>
        <v/>
      </c>
      <c r="CN21551" s="32" t="str">
        <f t="shared" si="2434"/>
        <v/>
      </c>
    </row>
    <row r="21552" spans="71:92" x14ac:dyDescent="0.3">
      <c r="BS21552" s="32" t="str">
        <f>IF(Kiadasi_kiseroiv!$K$2=BT21552,BV21552,"")</f>
        <v/>
      </c>
      <c r="BT21552" s="34" t="str">
        <f t="shared" si="2417"/>
        <v/>
      </c>
      <c r="BU21552" s="32" t="str">
        <f t="shared" si="2418"/>
        <v/>
      </c>
      <c r="BV21552" s="32" t="str">
        <f t="shared" si="2419"/>
        <v/>
      </c>
      <c r="BW21552" s="32" t="str">
        <f t="shared" si="2420"/>
        <v/>
      </c>
      <c r="BX21552" s="32" t="str">
        <f t="shared" si="2421"/>
        <v/>
      </c>
      <c r="BY21552" s="32" t="str">
        <f t="shared" si="2422"/>
        <v/>
      </c>
      <c r="BZ21552" s="32" t="str">
        <f t="shared" si="2423"/>
        <v/>
      </c>
      <c r="CA21552" s="32" t="str">
        <f t="shared" si="2424"/>
        <v/>
      </c>
      <c r="CB21552" s="33">
        <f>IF(COUNTIF($CD$7:CD21552,CD21552)=1,CD21552,CD21552+COUNTIF($CD$6:CD21551,CD21552))</f>
        <v>62326</v>
      </c>
      <c r="CC21552" s="34">
        <f t="shared" si="2425"/>
        <v>55153</v>
      </c>
      <c r="CD21552" s="32">
        <f t="shared" si="2426"/>
        <v>55153</v>
      </c>
      <c r="CE21552" s="32">
        <f t="shared" si="2427"/>
        <v>0</v>
      </c>
      <c r="CF21552" s="32">
        <f t="shared" si="2428"/>
        <v>0</v>
      </c>
      <c r="CG21552" s="32" t="str">
        <f t="shared" si="2429"/>
        <v/>
      </c>
      <c r="CH21552" s="32">
        <v>47</v>
      </c>
      <c r="CI21552" s="32" t="s">
        <v>19</v>
      </c>
      <c r="CJ21552" s="32" t="str">
        <f t="shared" si="2430"/>
        <v/>
      </c>
      <c r="CK21552" s="32" t="str">
        <f t="shared" si="2431"/>
        <v/>
      </c>
      <c r="CL21552" s="32" t="str">
        <f t="shared" si="2432"/>
        <v/>
      </c>
      <c r="CM21552" s="32" t="str">
        <f t="shared" si="2433"/>
        <v/>
      </c>
      <c r="CN21552" s="32" t="str">
        <f t="shared" si="2434"/>
        <v/>
      </c>
    </row>
    <row r="21553" spans="71:92" x14ac:dyDescent="0.3">
      <c r="BS21553" s="32" t="str">
        <f>IF(Kiadasi_kiseroiv!$K$2=BT21553,BV21553,"")</f>
        <v/>
      </c>
      <c r="BT21553" s="34" t="str">
        <f t="shared" si="2417"/>
        <v/>
      </c>
      <c r="BU21553" s="32" t="str">
        <f t="shared" si="2418"/>
        <v/>
      </c>
      <c r="BV21553" s="32" t="str">
        <f t="shared" si="2419"/>
        <v/>
      </c>
      <c r="BW21553" s="32" t="str">
        <f t="shared" si="2420"/>
        <v/>
      </c>
      <c r="BX21553" s="32" t="str">
        <f t="shared" si="2421"/>
        <v/>
      </c>
      <c r="BY21553" s="32" t="str">
        <f t="shared" si="2422"/>
        <v/>
      </c>
      <c r="BZ21553" s="32" t="str">
        <f t="shared" si="2423"/>
        <v/>
      </c>
      <c r="CA21553" s="32" t="str">
        <f t="shared" si="2424"/>
        <v/>
      </c>
      <c r="CB21553" s="33">
        <f>IF(COUNTIF($CD$7:CD21553,CD21553)=1,CD21553,CD21553+COUNTIF($CD$6:CD21552,CD21553))</f>
        <v>62327</v>
      </c>
      <c r="CC21553" s="34">
        <f t="shared" si="2425"/>
        <v>55153</v>
      </c>
      <c r="CD21553" s="32">
        <f t="shared" si="2426"/>
        <v>55153</v>
      </c>
      <c r="CE21553" s="32">
        <f t="shared" si="2427"/>
        <v>0</v>
      </c>
      <c r="CF21553" s="32">
        <f t="shared" si="2428"/>
        <v>0</v>
      </c>
      <c r="CG21553" s="32" t="str">
        <f t="shared" si="2429"/>
        <v/>
      </c>
      <c r="CH21553" s="32">
        <v>48</v>
      </c>
      <c r="CI21553" s="32" t="s">
        <v>19</v>
      </c>
      <c r="CJ21553" s="32" t="str">
        <f t="shared" si="2430"/>
        <v/>
      </c>
      <c r="CK21553" s="32" t="str">
        <f t="shared" si="2431"/>
        <v/>
      </c>
      <c r="CL21553" s="32" t="str">
        <f t="shared" si="2432"/>
        <v/>
      </c>
      <c r="CM21553" s="32" t="str">
        <f t="shared" si="2433"/>
        <v/>
      </c>
      <c r="CN21553" s="32" t="str">
        <f t="shared" si="2434"/>
        <v/>
      </c>
    </row>
    <row r="21554" spans="71:92" x14ac:dyDescent="0.3">
      <c r="BS21554" s="32" t="str">
        <f>IF(Kiadasi_kiseroiv!$K$2=BT21554,BV21554,"")</f>
        <v/>
      </c>
      <c r="BT21554" s="34" t="str">
        <f t="shared" si="2417"/>
        <v/>
      </c>
      <c r="BU21554" s="32" t="str">
        <f t="shared" si="2418"/>
        <v/>
      </c>
      <c r="BV21554" s="32" t="str">
        <f t="shared" si="2419"/>
        <v/>
      </c>
      <c r="BW21554" s="32" t="str">
        <f t="shared" si="2420"/>
        <v/>
      </c>
      <c r="BX21554" s="32" t="str">
        <f t="shared" si="2421"/>
        <v/>
      </c>
      <c r="BY21554" s="32" t="str">
        <f t="shared" si="2422"/>
        <v/>
      </c>
      <c r="BZ21554" s="32" t="str">
        <f t="shared" si="2423"/>
        <v/>
      </c>
      <c r="CA21554" s="32" t="str">
        <f t="shared" si="2424"/>
        <v/>
      </c>
      <c r="CB21554" s="33">
        <f>IF(COUNTIF($CD$7:CD21554,CD21554)=1,CD21554,CD21554+COUNTIF($CD$6:CD21553,CD21554))</f>
        <v>62328</v>
      </c>
      <c r="CC21554" s="34">
        <f t="shared" si="2425"/>
        <v>55153</v>
      </c>
      <c r="CD21554" s="32">
        <f t="shared" si="2426"/>
        <v>55153</v>
      </c>
      <c r="CE21554" s="32">
        <f t="shared" si="2427"/>
        <v>0</v>
      </c>
      <c r="CF21554" s="32">
        <f t="shared" si="2428"/>
        <v>0</v>
      </c>
      <c r="CG21554" s="32" t="str">
        <f t="shared" si="2429"/>
        <v/>
      </c>
      <c r="CH21554" s="32">
        <v>49</v>
      </c>
      <c r="CI21554" s="32" t="s">
        <v>19</v>
      </c>
      <c r="CJ21554" s="32" t="str">
        <f t="shared" si="2430"/>
        <v/>
      </c>
      <c r="CK21554" s="32" t="str">
        <f t="shared" si="2431"/>
        <v/>
      </c>
      <c r="CL21554" s="32" t="str">
        <f t="shared" si="2432"/>
        <v/>
      </c>
      <c r="CM21554" s="32" t="str">
        <f t="shared" si="2433"/>
        <v/>
      </c>
      <c r="CN21554" s="32" t="str">
        <f t="shared" si="2434"/>
        <v/>
      </c>
    </row>
    <row r="21555" spans="71:92" x14ac:dyDescent="0.3">
      <c r="BS21555" s="32" t="str">
        <f>IF(Kiadasi_kiseroiv!$K$2=BT21555,BV21555,"")</f>
        <v/>
      </c>
      <c r="BT21555" s="34" t="str">
        <f t="shared" si="2417"/>
        <v/>
      </c>
      <c r="BU21555" s="32" t="str">
        <f t="shared" si="2418"/>
        <v/>
      </c>
      <c r="BV21555" s="32" t="str">
        <f t="shared" si="2419"/>
        <v/>
      </c>
      <c r="BW21555" s="32" t="str">
        <f t="shared" si="2420"/>
        <v/>
      </c>
      <c r="BX21555" s="32" t="str">
        <f t="shared" si="2421"/>
        <v/>
      </c>
      <c r="BY21555" s="32" t="str">
        <f t="shared" si="2422"/>
        <v/>
      </c>
      <c r="BZ21555" s="32" t="str">
        <f t="shared" si="2423"/>
        <v/>
      </c>
      <c r="CA21555" s="32" t="str">
        <f t="shared" si="2424"/>
        <v/>
      </c>
      <c r="CB21555" s="33">
        <f>IF(COUNTIF($CD$7:CD21555,CD21555)=1,CD21555,CD21555+COUNTIF($CD$6:CD21554,CD21555))</f>
        <v>62329</v>
      </c>
      <c r="CC21555" s="34">
        <f t="shared" si="2425"/>
        <v>55153</v>
      </c>
      <c r="CD21555" s="32">
        <f t="shared" si="2426"/>
        <v>55153</v>
      </c>
      <c r="CE21555" s="32">
        <f t="shared" si="2427"/>
        <v>0</v>
      </c>
      <c r="CF21555" s="32">
        <f t="shared" si="2428"/>
        <v>0</v>
      </c>
      <c r="CG21555" s="32" t="str">
        <f t="shared" si="2429"/>
        <v/>
      </c>
      <c r="CH21555" s="32">
        <v>50</v>
      </c>
      <c r="CI21555" s="32" t="s">
        <v>19</v>
      </c>
      <c r="CJ21555" s="32" t="str">
        <f t="shared" si="2430"/>
        <v/>
      </c>
      <c r="CK21555" s="32" t="str">
        <f t="shared" si="2431"/>
        <v/>
      </c>
      <c r="CL21555" s="32" t="str">
        <f t="shared" si="2432"/>
        <v/>
      </c>
      <c r="CM21555" s="32" t="str">
        <f t="shared" si="2433"/>
        <v/>
      </c>
      <c r="CN21555" s="32" t="str">
        <f t="shared" si="2434"/>
        <v/>
      </c>
    </row>
    <row r="21556" spans="71:92" x14ac:dyDescent="0.3">
      <c r="BS21556" s="32" t="str">
        <f>IF(Kiadasi_kiseroiv!$K$2=BT21556,BV21556,"")</f>
        <v/>
      </c>
      <c r="BT21556" s="34" t="str">
        <f t="shared" si="2417"/>
        <v/>
      </c>
      <c r="BU21556" s="32" t="str">
        <f t="shared" si="2418"/>
        <v/>
      </c>
      <c r="BV21556" s="32" t="str">
        <f t="shared" si="2419"/>
        <v/>
      </c>
      <c r="BW21556" s="32" t="str">
        <f t="shared" si="2420"/>
        <v/>
      </c>
      <c r="BX21556" s="32" t="str">
        <f t="shared" si="2421"/>
        <v/>
      </c>
      <c r="BY21556" s="32" t="str">
        <f t="shared" si="2422"/>
        <v/>
      </c>
      <c r="BZ21556" s="32" t="str">
        <f t="shared" si="2423"/>
        <v/>
      </c>
      <c r="CA21556" s="32" t="str">
        <f t="shared" si="2424"/>
        <v/>
      </c>
      <c r="CB21556" s="33">
        <f>IF(COUNTIF($CD$7:CD21556,CD21556)=1,CD21556,CD21556+COUNTIF($CD$6:CD21555,CD21556))</f>
        <v>62330</v>
      </c>
      <c r="CC21556" s="34">
        <f t="shared" si="2425"/>
        <v>55153</v>
      </c>
      <c r="CD21556" s="32">
        <f t="shared" si="2426"/>
        <v>55153</v>
      </c>
      <c r="CE21556" s="32">
        <f t="shared" si="2427"/>
        <v>0</v>
      </c>
      <c r="CF21556" s="32">
        <f t="shared" si="2428"/>
        <v>0</v>
      </c>
      <c r="CG21556" s="32" t="str">
        <f t="shared" si="2429"/>
        <v/>
      </c>
      <c r="CH21556" s="32">
        <v>51</v>
      </c>
      <c r="CI21556" s="32" t="s">
        <v>19</v>
      </c>
      <c r="CJ21556" s="32" t="str">
        <f t="shared" si="2430"/>
        <v/>
      </c>
      <c r="CK21556" s="32" t="str">
        <f t="shared" si="2431"/>
        <v/>
      </c>
      <c r="CL21556" s="32" t="str">
        <f t="shared" si="2432"/>
        <v/>
      </c>
      <c r="CM21556" s="32" t="str">
        <f t="shared" si="2433"/>
        <v/>
      </c>
      <c r="CN21556" s="32" t="str">
        <f t="shared" si="2434"/>
        <v/>
      </c>
    </row>
    <row r="21557" spans="71:92" x14ac:dyDescent="0.3">
      <c r="BS21557" s="32" t="str">
        <f>IF(Kiadasi_kiseroiv!$K$2=BT21557,BV21557,"")</f>
        <v/>
      </c>
      <c r="BT21557" s="34" t="str">
        <f t="shared" si="2417"/>
        <v/>
      </c>
      <c r="BU21557" s="32" t="str">
        <f t="shared" si="2418"/>
        <v/>
      </c>
      <c r="BV21557" s="32" t="str">
        <f t="shared" si="2419"/>
        <v/>
      </c>
      <c r="BW21557" s="32" t="str">
        <f t="shared" si="2420"/>
        <v/>
      </c>
      <c r="BX21557" s="32" t="str">
        <f t="shared" si="2421"/>
        <v/>
      </c>
      <c r="BY21557" s="32" t="str">
        <f t="shared" si="2422"/>
        <v/>
      </c>
      <c r="BZ21557" s="32" t="str">
        <f t="shared" si="2423"/>
        <v/>
      </c>
      <c r="CA21557" s="32" t="str">
        <f t="shared" si="2424"/>
        <v/>
      </c>
      <c r="CB21557" s="33">
        <f>IF(COUNTIF($CD$7:CD21557,CD21557)=1,CD21557,CD21557+COUNTIF($CD$6:CD21556,CD21557))</f>
        <v>62331</v>
      </c>
      <c r="CC21557" s="34">
        <f t="shared" si="2425"/>
        <v>55153</v>
      </c>
      <c r="CD21557" s="32">
        <f t="shared" si="2426"/>
        <v>55153</v>
      </c>
      <c r="CE21557" s="32">
        <f t="shared" si="2427"/>
        <v>0</v>
      </c>
      <c r="CF21557" s="32">
        <f t="shared" si="2428"/>
        <v>0</v>
      </c>
      <c r="CG21557" s="32" t="str">
        <f t="shared" si="2429"/>
        <v/>
      </c>
      <c r="CH21557" s="32">
        <v>52</v>
      </c>
      <c r="CI21557" s="32" t="s">
        <v>19</v>
      </c>
      <c r="CJ21557" s="32" t="str">
        <f t="shared" si="2430"/>
        <v/>
      </c>
      <c r="CK21557" s="32" t="str">
        <f t="shared" si="2431"/>
        <v/>
      </c>
      <c r="CL21557" s="32" t="str">
        <f t="shared" si="2432"/>
        <v/>
      </c>
      <c r="CM21557" s="32" t="str">
        <f t="shared" si="2433"/>
        <v/>
      </c>
      <c r="CN21557" s="32" t="str">
        <f t="shared" si="2434"/>
        <v/>
      </c>
    </row>
    <row r="21558" spans="71:92" x14ac:dyDescent="0.3">
      <c r="BS21558" s="32" t="str">
        <f>IF(Kiadasi_kiseroiv!$K$2=BT21558,BV21558,"")</f>
        <v/>
      </c>
      <c r="BT21558" s="34" t="str">
        <f t="shared" si="2417"/>
        <v/>
      </c>
      <c r="BU21558" s="32" t="str">
        <f t="shared" si="2418"/>
        <v/>
      </c>
      <c r="BV21558" s="32" t="str">
        <f t="shared" si="2419"/>
        <v/>
      </c>
      <c r="BW21558" s="32" t="str">
        <f t="shared" si="2420"/>
        <v/>
      </c>
      <c r="BX21558" s="32" t="str">
        <f t="shared" si="2421"/>
        <v/>
      </c>
      <c r="BY21558" s="32" t="str">
        <f t="shared" si="2422"/>
        <v/>
      </c>
      <c r="BZ21558" s="32" t="str">
        <f t="shared" si="2423"/>
        <v/>
      </c>
      <c r="CA21558" s="32" t="str">
        <f t="shared" si="2424"/>
        <v/>
      </c>
      <c r="CB21558" s="33">
        <f>IF(COUNTIF($CD$7:CD21558,CD21558)=1,CD21558,CD21558+COUNTIF($CD$6:CD21557,CD21558))</f>
        <v>62332</v>
      </c>
      <c r="CC21558" s="34">
        <f t="shared" si="2425"/>
        <v>55153</v>
      </c>
      <c r="CD21558" s="32">
        <f t="shared" si="2426"/>
        <v>55153</v>
      </c>
      <c r="CE21558" s="32">
        <f t="shared" si="2427"/>
        <v>0</v>
      </c>
      <c r="CF21558" s="32">
        <f t="shared" si="2428"/>
        <v>0</v>
      </c>
      <c r="CG21558" s="32" t="str">
        <f t="shared" si="2429"/>
        <v/>
      </c>
      <c r="CH21558" s="32">
        <v>53</v>
      </c>
      <c r="CI21558" s="32" t="s">
        <v>19</v>
      </c>
      <c r="CJ21558" s="32" t="str">
        <f t="shared" si="2430"/>
        <v/>
      </c>
      <c r="CK21558" s="32" t="str">
        <f t="shared" si="2431"/>
        <v/>
      </c>
      <c r="CL21558" s="32" t="str">
        <f t="shared" si="2432"/>
        <v/>
      </c>
      <c r="CM21558" s="32" t="str">
        <f t="shared" si="2433"/>
        <v/>
      </c>
      <c r="CN21558" s="32" t="str">
        <f t="shared" si="2434"/>
        <v/>
      </c>
    </row>
    <row r="21559" spans="71:92" x14ac:dyDescent="0.3">
      <c r="BS21559" s="32" t="str">
        <f>IF(Kiadasi_kiseroiv!$K$2=BT21559,BV21559,"")</f>
        <v/>
      </c>
      <c r="BT21559" s="34" t="str">
        <f t="shared" si="2417"/>
        <v/>
      </c>
      <c r="BU21559" s="32" t="str">
        <f t="shared" si="2418"/>
        <v/>
      </c>
      <c r="BV21559" s="32" t="str">
        <f t="shared" si="2419"/>
        <v/>
      </c>
      <c r="BW21559" s="32" t="str">
        <f t="shared" si="2420"/>
        <v/>
      </c>
      <c r="BX21559" s="32" t="str">
        <f t="shared" si="2421"/>
        <v/>
      </c>
      <c r="BY21559" s="32" t="str">
        <f t="shared" si="2422"/>
        <v/>
      </c>
      <c r="BZ21559" s="32" t="str">
        <f t="shared" si="2423"/>
        <v/>
      </c>
      <c r="CA21559" s="32" t="str">
        <f t="shared" si="2424"/>
        <v/>
      </c>
      <c r="CB21559" s="33">
        <f>IF(COUNTIF($CD$7:CD21559,CD21559)=1,CD21559,CD21559+COUNTIF($CD$6:CD21558,CD21559))</f>
        <v>62333</v>
      </c>
      <c r="CC21559" s="34">
        <f t="shared" si="2425"/>
        <v>55153</v>
      </c>
      <c r="CD21559" s="32">
        <f t="shared" si="2426"/>
        <v>55153</v>
      </c>
      <c r="CE21559" s="32">
        <f t="shared" si="2427"/>
        <v>0</v>
      </c>
      <c r="CF21559" s="32">
        <f t="shared" si="2428"/>
        <v>0</v>
      </c>
      <c r="CG21559" s="32" t="str">
        <f t="shared" si="2429"/>
        <v/>
      </c>
      <c r="CH21559" s="32">
        <v>54</v>
      </c>
      <c r="CI21559" s="32" t="s">
        <v>19</v>
      </c>
      <c r="CJ21559" s="32" t="str">
        <f t="shared" si="2430"/>
        <v/>
      </c>
      <c r="CK21559" s="32" t="str">
        <f t="shared" si="2431"/>
        <v/>
      </c>
      <c r="CL21559" s="32" t="str">
        <f t="shared" si="2432"/>
        <v/>
      </c>
      <c r="CM21559" s="32" t="str">
        <f t="shared" si="2433"/>
        <v/>
      </c>
      <c r="CN21559" s="32" t="str">
        <f t="shared" si="2434"/>
        <v/>
      </c>
    </row>
    <row r="21560" spans="71:92" x14ac:dyDescent="0.3">
      <c r="BS21560" s="32" t="str">
        <f>IF(Kiadasi_kiseroiv!$K$2=BT21560,BV21560,"")</f>
        <v/>
      </c>
      <c r="BT21560" s="34" t="str">
        <f t="shared" si="2417"/>
        <v/>
      </c>
      <c r="BU21560" s="32" t="str">
        <f t="shared" si="2418"/>
        <v/>
      </c>
      <c r="BV21560" s="32" t="str">
        <f t="shared" si="2419"/>
        <v/>
      </c>
      <c r="BW21560" s="32" t="str">
        <f t="shared" si="2420"/>
        <v/>
      </c>
      <c r="BX21560" s="32" t="str">
        <f t="shared" si="2421"/>
        <v/>
      </c>
      <c r="BY21560" s="32" t="str">
        <f t="shared" si="2422"/>
        <v/>
      </c>
      <c r="BZ21560" s="32" t="str">
        <f t="shared" si="2423"/>
        <v/>
      </c>
      <c r="CA21560" s="32" t="str">
        <f t="shared" si="2424"/>
        <v/>
      </c>
      <c r="CB21560" s="33">
        <f>IF(COUNTIF($CD$7:CD21560,CD21560)=1,CD21560,CD21560+COUNTIF($CD$6:CD21559,CD21560))</f>
        <v>62334</v>
      </c>
      <c r="CC21560" s="34">
        <f t="shared" si="2425"/>
        <v>55153</v>
      </c>
      <c r="CD21560" s="32">
        <f t="shared" si="2426"/>
        <v>55153</v>
      </c>
      <c r="CE21560" s="32">
        <f t="shared" si="2427"/>
        <v>0</v>
      </c>
      <c r="CF21560" s="32">
        <f t="shared" si="2428"/>
        <v>0</v>
      </c>
      <c r="CG21560" s="32" t="str">
        <f t="shared" si="2429"/>
        <v/>
      </c>
      <c r="CH21560" s="32">
        <v>55</v>
      </c>
      <c r="CI21560" s="32" t="s">
        <v>19</v>
      </c>
      <c r="CJ21560" s="32" t="str">
        <f t="shared" si="2430"/>
        <v/>
      </c>
      <c r="CK21560" s="32" t="str">
        <f t="shared" si="2431"/>
        <v/>
      </c>
      <c r="CL21560" s="32" t="str">
        <f t="shared" si="2432"/>
        <v/>
      </c>
      <c r="CM21560" s="32" t="str">
        <f t="shared" si="2433"/>
        <v/>
      </c>
      <c r="CN21560" s="32" t="str">
        <f t="shared" si="2434"/>
        <v/>
      </c>
    </row>
    <row r="21561" spans="71:92" x14ac:dyDescent="0.3">
      <c r="BS21561" s="32" t="str">
        <f>IF(Kiadasi_kiseroiv!$K$2=BT21561,BV21561,"")</f>
        <v/>
      </c>
      <c r="BT21561" s="34" t="str">
        <f t="shared" si="2417"/>
        <v/>
      </c>
      <c r="BU21561" s="32" t="str">
        <f t="shared" si="2418"/>
        <v/>
      </c>
      <c r="BV21561" s="32" t="str">
        <f t="shared" si="2419"/>
        <v/>
      </c>
      <c r="BW21561" s="32" t="str">
        <f t="shared" si="2420"/>
        <v/>
      </c>
      <c r="BX21561" s="32" t="str">
        <f t="shared" si="2421"/>
        <v/>
      </c>
      <c r="BY21561" s="32" t="str">
        <f t="shared" si="2422"/>
        <v/>
      </c>
      <c r="BZ21561" s="32" t="str">
        <f t="shared" si="2423"/>
        <v/>
      </c>
      <c r="CA21561" s="32" t="str">
        <f t="shared" si="2424"/>
        <v/>
      </c>
      <c r="CB21561" s="33">
        <f>IF(COUNTIF($CD$7:CD21561,CD21561)=1,CD21561,CD21561+COUNTIF($CD$6:CD21560,CD21561))</f>
        <v>62335</v>
      </c>
      <c r="CC21561" s="34">
        <f t="shared" si="2425"/>
        <v>55153</v>
      </c>
      <c r="CD21561" s="32">
        <f t="shared" si="2426"/>
        <v>55153</v>
      </c>
      <c r="CE21561" s="32">
        <f t="shared" si="2427"/>
        <v>0</v>
      </c>
      <c r="CF21561" s="32">
        <f t="shared" si="2428"/>
        <v>0</v>
      </c>
      <c r="CG21561" s="32" t="str">
        <f t="shared" si="2429"/>
        <v/>
      </c>
      <c r="CH21561" s="32">
        <v>56</v>
      </c>
      <c r="CI21561" s="32" t="s">
        <v>19</v>
      </c>
      <c r="CJ21561" s="32" t="str">
        <f t="shared" si="2430"/>
        <v/>
      </c>
      <c r="CK21561" s="32" t="str">
        <f t="shared" si="2431"/>
        <v/>
      </c>
      <c r="CL21561" s="32" t="str">
        <f t="shared" si="2432"/>
        <v/>
      </c>
      <c r="CM21561" s="32" t="str">
        <f t="shared" si="2433"/>
        <v/>
      </c>
      <c r="CN21561" s="32" t="str">
        <f t="shared" si="2434"/>
        <v/>
      </c>
    </row>
    <row r="21562" spans="71:92" x14ac:dyDescent="0.3">
      <c r="BS21562" s="32" t="str">
        <f>IF(Kiadasi_kiseroiv!$K$2=BT21562,BV21562,"")</f>
        <v/>
      </c>
      <c r="BT21562" s="34" t="str">
        <f t="shared" si="2417"/>
        <v/>
      </c>
      <c r="BU21562" s="32" t="str">
        <f t="shared" si="2418"/>
        <v/>
      </c>
      <c r="BV21562" s="32" t="str">
        <f t="shared" si="2419"/>
        <v/>
      </c>
      <c r="BW21562" s="32" t="str">
        <f t="shared" si="2420"/>
        <v/>
      </c>
      <c r="BX21562" s="32" t="str">
        <f t="shared" si="2421"/>
        <v/>
      </c>
      <c r="BY21562" s="32" t="str">
        <f t="shared" si="2422"/>
        <v/>
      </c>
      <c r="BZ21562" s="32" t="str">
        <f t="shared" si="2423"/>
        <v/>
      </c>
      <c r="CA21562" s="32" t="str">
        <f t="shared" si="2424"/>
        <v/>
      </c>
      <c r="CB21562" s="33">
        <f>IF(COUNTIF($CD$7:CD21562,CD21562)=1,CD21562,CD21562+COUNTIF($CD$6:CD21561,CD21562))</f>
        <v>62336</v>
      </c>
      <c r="CC21562" s="34">
        <f t="shared" si="2425"/>
        <v>55153</v>
      </c>
      <c r="CD21562" s="32">
        <f t="shared" si="2426"/>
        <v>55153</v>
      </c>
      <c r="CE21562" s="32">
        <f t="shared" si="2427"/>
        <v>0</v>
      </c>
      <c r="CF21562" s="32">
        <f t="shared" si="2428"/>
        <v>0</v>
      </c>
      <c r="CG21562" s="32" t="str">
        <f t="shared" si="2429"/>
        <v/>
      </c>
      <c r="CH21562" s="32">
        <v>57</v>
      </c>
      <c r="CI21562" s="32" t="s">
        <v>19</v>
      </c>
      <c r="CJ21562" s="32" t="str">
        <f t="shared" si="2430"/>
        <v/>
      </c>
      <c r="CK21562" s="32" t="str">
        <f t="shared" si="2431"/>
        <v/>
      </c>
      <c r="CL21562" s="32" t="str">
        <f t="shared" si="2432"/>
        <v/>
      </c>
      <c r="CM21562" s="32" t="str">
        <f t="shared" si="2433"/>
        <v/>
      </c>
      <c r="CN21562" s="32" t="str">
        <f t="shared" si="2434"/>
        <v/>
      </c>
    </row>
    <row r="21563" spans="71:92" x14ac:dyDescent="0.3">
      <c r="BS21563" s="32" t="str">
        <f>IF(Kiadasi_kiseroiv!$K$2=BT21563,BV21563,"")</f>
        <v/>
      </c>
      <c r="BT21563" s="34" t="str">
        <f t="shared" si="2417"/>
        <v/>
      </c>
      <c r="BU21563" s="32" t="str">
        <f t="shared" si="2418"/>
        <v/>
      </c>
      <c r="BV21563" s="32" t="str">
        <f t="shared" si="2419"/>
        <v/>
      </c>
      <c r="BW21563" s="32" t="str">
        <f t="shared" si="2420"/>
        <v/>
      </c>
      <c r="BX21563" s="32" t="str">
        <f t="shared" si="2421"/>
        <v/>
      </c>
      <c r="BY21563" s="32" t="str">
        <f t="shared" si="2422"/>
        <v/>
      </c>
      <c r="BZ21563" s="32" t="str">
        <f t="shared" si="2423"/>
        <v/>
      </c>
      <c r="CA21563" s="32" t="str">
        <f t="shared" si="2424"/>
        <v/>
      </c>
      <c r="CB21563" s="33">
        <f>IF(COUNTIF($CD$7:CD21563,CD21563)=1,CD21563,CD21563+COUNTIF($CD$6:CD21562,CD21563))</f>
        <v>62337</v>
      </c>
      <c r="CC21563" s="34">
        <f t="shared" si="2425"/>
        <v>55153</v>
      </c>
      <c r="CD21563" s="32">
        <f t="shared" si="2426"/>
        <v>55153</v>
      </c>
      <c r="CE21563" s="32">
        <f t="shared" si="2427"/>
        <v>0</v>
      </c>
      <c r="CF21563" s="32">
        <f t="shared" si="2428"/>
        <v>0</v>
      </c>
      <c r="CG21563" s="32" t="str">
        <f t="shared" si="2429"/>
        <v/>
      </c>
      <c r="CH21563" s="32">
        <v>58</v>
      </c>
      <c r="CI21563" s="32" t="s">
        <v>19</v>
      </c>
      <c r="CJ21563" s="32" t="str">
        <f t="shared" si="2430"/>
        <v/>
      </c>
      <c r="CK21563" s="32" t="str">
        <f t="shared" si="2431"/>
        <v/>
      </c>
      <c r="CL21563" s="32" t="str">
        <f t="shared" si="2432"/>
        <v/>
      </c>
      <c r="CM21563" s="32" t="str">
        <f t="shared" si="2433"/>
        <v/>
      </c>
      <c r="CN21563" s="32" t="str">
        <f t="shared" si="2434"/>
        <v/>
      </c>
    </row>
    <row r="21564" spans="71:92" x14ac:dyDescent="0.3">
      <c r="BS21564" s="32" t="str">
        <f>IF(Kiadasi_kiseroiv!$K$2=BT21564,BV21564,"")</f>
        <v/>
      </c>
      <c r="BT21564" s="34" t="str">
        <f t="shared" si="2417"/>
        <v/>
      </c>
      <c r="BU21564" s="32" t="str">
        <f t="shared" si="2418"/>
        <v/>
      </c>
      <c r="BV21564" s="32" t="str">
        <f t="shared" si="2419"/>
        <v/>
      </c>
      <c r="BW21564" s="32" t="str">
        <f t="shared" si="2420"/>
        <v/>
      </c>
      <c r="BX21564" s="32" t="str">
        <f t="shared" si="2421"/>
        <v/>
      </c>
      <c r="BY21564" s="32" t="str">
        <f t="shared" si="2422"/>
        <v/>
      </c>
      <c r="BZ21564" s="32" t="str">
        <f t="shared" si="2423"/>
        <v/>
      </c>
      <c r="CA21564" s="32" t="str">
        <f t="shared" si="2424"/>
        <v/>
      </c>
      <c r="CB21564" s="33">
        <f>IF(COUNTIF($CD$7:CD21564,CD21564)=1,CD21564,CD21564+COUNTIF($CD$6:CD21563,CD21564))</f>
        <v>62338</v>
      </c>
      <c r="CC21564" s="34">
        <f t="shared" si="2425"/>
        <v>55153</v>
      </c>
      <c r="CD21564" s="32">
        <f t="shared" si="2426"/>
        <v>55153</v>
      </c>
      <c r="CE21564" s="32">
        <f t="shared" si="2427"/>
        <v>0</v>
      </c>
      <c r="CF21564" s="32">
        <f t="shared" si="2428"/>
        <v>0</v>
      </c>
      <c r="CG21564" s="32" t="str">
        <f t="shared" si="2429"/>
        <v/>
      </c>
      <c r="CH21564" s="32">
        <v>59</v>
      </c>
      <c r="CI21564" s="32" t="s">
        <v>19</v>
      </c>
      <c r="CJ21564" s="32" t="str">
        <f t="shared" si="2430"/>
        <v/>
      </c>
      <c r="CK21564" s="32" t="str">
        <f t="shared" si="2431"/>
        <v/>
      </c>
      <c r="CL21564" s="32" t="str">
        <f t="shared" si="2432"/>
        <v/>
      </c>
      <c r="CM21564" s="32" t="str">
        <f t="shared" si="2433"/>
        <v/>
      </c>
      <c r="CN21564" s="32" t="str">
        <f t="shared" si="2434"/>
        <v/>
      </c>
    </row>
    <row r="21565" spans="71:92" x14ac:dyDescent="0.3">
      <c r="BS21565" s="32" t="str">
        <f>IF(Kiadasi_kiseroiv!$K$2=BT21565,BV21565,"")</f>
        <v/>
      </c>
      <c r="BT21565" s="34" t="str">
        <f t="shared" si="2417"/>
        <v/>
      </c>
      <c r="BU21565" s="32" t="str">
        <f t="shared" si="2418"/>
        <v/>
      </c>
      <c r="BV21565" s="32" t="str">
        <f t="shared" si="2419"/>
        <v/>
      </c>
      <c r="BW21565" s="32" t="str">
        <f t="shared" si="2420"/>
        <v/>
      </c>
      <c r="BX21565" s="32" t="str">
        <f t="shared" si="2421"/>
        <v/>
      </c>
      <c r="BY21565" s="32" t="str">
        <f t="shared" si="2422"/>
        <v/>
      </c>
      <c r="BZ21565" s="32" t="str">
        <f t="shared" si="2423"/>
        <v/>
      </c>
      <c r="CA21565" s="32" t="str">
        <f t="shared" si="2424"/>
        <v/>
      </c>
      <c r="CB21565" s="33">
        <f>IF(COUNTIF($CD$7:CD21565,CD21565)=1,CD21565,CD21565+COUNTIF($CD$6:CD21564,CD21565))</f>
        <v>62339</v>
      </c>
      <c r="CC21565" s="34">
        <f t="shared" si="2425"/>
        <v>55153</v>
      </c>
      <c r="CD21565" s="32">
        <f t="shared" si="2426"/>
        <v>55153</v>
      </c>
      <c r="CE21565" s="32">
        <f t="shared" si="2427"/>
        <v>0</v>
      </c>
      <c r="CF21565" s="32">
        <f t="shared" si="2428"/>
        <v>0</v>
      </c>
      <c r="CG21565" s="32" t="str">
        <f t="shared" si="2429"/>
        <v/>
      </c>
      <c r="CH21565" s="32">
        <v>60</v>
      </c>
      <c r="CI21565" s="32" t="s">
        <v>19</v>
      </c>
      <c r="CJ21565" s="32" t="str">
        <f t="shared" si="2430"/>
        <v/>
      </c>
      <c r="CK21565" s="32" t="str">
        <f t="shared" si="2431"/>
        <v/>
      </c>
      <c r="CL21565" s="32" t="str">
        <f t="shared" si="2432"/>
        <v/>
      </c>
      <c r="CM21565" s="32" t="str">
        <f t="shared" si="2433"/>
        <v/>
      </c>
      <c r="CN21565" s="32" t="str">
        <f t="shared" si="2434"/>
        <v/>
      </c>
    </row>
    <row r="21566" spans="71:92" x14ac:dyDescent="0.3">
      <c r="BS21566" s="32" t="str">
        <f>IF(Kiadasi_kiseroiv!$K$2=BT21566,BV21566,"")</f>
        <v/>
      </c>
      <c r="BT21566" s="34" t="str">
        <f t="shared" si="2417"/>
        <v/>
      </c>
      <c r="BU21566" s="32" t="str">
        <f t="shared" si="2418"/>
        <v/>
      </c>
      <c r="BV21566" s="32" t="str">
        <f t="shared" si="2419"/>
        <v/>
      </c>
      <c r="BW21566" s="32" t="str">
        <f t="shared" si="2420"/>
        <v/>
      </c>
      <c r="BX21566" s="32" t="str">
        <f t="shared" si="2421"/>
        <v/>
      </c>
      <c r="BY21566" s="32" t="str">
        <f t="shared" si="2422"/>
        <v/>
      </c>
      <c r="BZ21566" s="32" t="str">
        <f t="shared" si="2423"/>
        <v/>
      </c>
      <c r="CA21566" s="32" t="str">
        <f t="shared" si="2424"/>
        <v/>
      </c>
      <c r="CB21566" s="33">
        <f>IF(COUNTIF($CD$7:CD21566,CD21566)=1,CD21566,CD21566+COUNTIF($CD$6:CD21565,CD21566))</f>
        <v>62340</v>
      </c>
      <c r="CC21566" s="34">
        <f t="shared" si="2425"/>
        <v>55153</v>
      </c>
      <c r="CD21566" s="32">
        <f t="shared" si="2426"/>
        <v>55153</v>
      </c>
      <c r="CE21566" s="32">
        <f t="shared" si="2427"/>
        <v>0</v>
      </c>
      <c r="CF21566" s="32">
        <f t="shared" si="2428"/>
        <v>0</v>
      </c>
      <c r="CG21566" s="32" t="str">
        <f t="shared" si="2429"/>
        <v/>
      </c>
      <c r="CH21566" s="32">
        <v>61</v>
      </c>
      <c r="CI21566" s="32" t="s">
        <v>19</v>
      </c>
      <c r="CJ21566" s="32" t="str">
        <f t="shared" si="2430"/>
        <v/>
      </c>
      <c r="CK21566" s="32" t="str">
        <f t="shared" si="2431"/>
        <v/>
      </c>
      <c r="CL21566" s="32" t="str">
        <f t="shared" si="2432"/>
        <v/>
      </c>
      <c r="CM21566" s="32" t="str">
        <f t="shared" si="2433"/>
        <v/>
      </c>
      <c r="CN21566" s="32" t="str">
        <f t="shared" si="2434"/>
        <v/>
      </c>
    </row>
    <row r="21567" spans="71:92" x14ac:dyDescent="0.3">
      <c r="BS21567" s="32" t="str">
        <f>IF(Kiadasi_kiseroiv!$K$2=BT21567,BV21567,"")</f>
        <v/>
      </c>
      <c r="BT21567" s="34" t="str">
        <f t="shared" si="2417"/>
        <v/>
      </c>
      <c r="BU21567" s="32" t="str">
        <f t="shared" si="2418"/>
        <v/>
      </c>
      <c r="BV21567" s="32" t="str">
        <f t="shared" si="2419"/>
        <v/>
      </c>
      <c r="BW21567" s="32" t="str">
        <f t="shared" si="2420"/>
        <v/>
      </c>
      <c r="BX21567" s="32" t="str">
        <f t="shared" si="2421"/>
        <v/>
      </c>
      <c r="BY21567" s="32" t="str">
        <f t="shared" si="2422"/>
        <v/>
      </c>
      <c r="BZ21567" s="32" t="str">
        <f t="shared" si="2423"/>
        <v/>
      </c>
      <c r="CA21567" s="32" t="str">
        <f t="shared" si="2424"/>
        <v/>
      </c>
      <c r="CB21567" s="33">
        <f>IF(COUNTIF($CD$7:CD21567,CD21567)=1,CD21567,CD21567+COUNTIF($CD$6:CD21566,CD21567))</f>
        <v>62341</v>
      </c>
      <c r="CC21567" s="34">
        <f t="shared" si="2425"/>
        <v>55153</v>
      </c>
      <c r="CD21567" s="32">
        <f t="shared" si="2426"/>
        <v>55153</v>
      </c>
      <c r="CE21567" s="32">
        <f t="shared" si="2427"/>
        <v>0</v>
      </c>
      <c r="CF21567" s="32">
        <f t="shared" si="2428"/>
        <v>0</v>
      </c>
      <c r="CG21567" s="32" t="str">
        <f t="shared" si="2429"/>
        <v/>
      </c>
      <c r="CH21567" s="32">
        <v>62</v>
      </c>
      <c r="CI21567" s="32" t="s">
        <v>19</v>
      </c>
      <c r="CJ21567" s="32" t="str">
        <f t="shared" si="2430"/>
        <v/>
      </c>
      <c r="CK21567" s="32" t="str">
        <f t="shared" si="2431"/>
        <v/>
      </c>
      <c r="CL21567" s="32" t="str">
        <f t="shared" si="2432"/>
        <v/>
      </c>
      <c r="CM21567" s="32" t="str">
        <f t="shared" si="2433"/>
        <v/>
      </c>
      <c r="CN21567" s="32" t="str">
        <f t="shared" si="2434"/>
        <v/>
      </c>
    </row>
    <row r="21568" spans="71:92" x14ac:dyDescent="0.3">
      <c r="BS21568" s="32" t="str">
        <f>IF(Kiadasi_kiseroiv!$K$2=BT21568,BV21568,"")</f>
        <v/>
      </c>
      <c r="BT21568" s="34" t="str">
        <f t="shared" si="2417"/>
        <v/>
      </c>
      <c r="BU21568" s="32" t="str">
        <f t="shared" si="2418"/>
        <v/>
      </c>
      <c r="BV21568" s="32" t="str">
        <f t="shared" si="2419"/>
        <v/>
      </c>
      <c r="BW21568" s="32" t="str">
        <f t="shared" si="2420"/>
        <v/>
      </c>
      <c r="BX21568" s="32" t="str">
        <f t="shared" si="2421"/>
        <v/>
      </c>
      <c r="BY21568" s="32" t="str">
        <f t="shared" si="2422"/>
        <v/>
      </c>
      <c r="BZ21568" s="32" t="str">
        <f t="shared" si="2423"/>
        <v/>
      </c>
      <c r="CA21568" s="32" t="str">
        <f t="shared" si="2424"/>
        <v/>
      </c>
      <c r="CB21568" s="33">
        <f>IF(COUNTIF($CD$7:CD21568,CD21568)=1,CD21568,CD21568+COUNTIF($CD$6:CD21567,CD21568))</f>
        <v>62342</v>
      </c>
      <c r="CC21568" s="34">
        <f t="shared" si="2425"/>
        <v>55153</v>
      </c>
      <c r="CD21568" s="32">
        <f t="shared" si="2426"/>
        <v>55153</v>
      </c>
      <c r="CE21568" s="32">
        <f t="shared" si="2427"/>
        <v>0</v>
      </c>
      <c r="CF21568" s="32">
        <f t="shared" si="2428"/>
        <v>0</v>
      </c>
      <c r="CG21568" s="32" t="str">
        <f t="shared" si="2429"/>
        <v/>
      </c>
      <c r="CH21568" s="32">
        <v>63</v>
      </c>
      <c r="CI21568" s="32" t="s">
        <v>19</v>
      </c>
      <c r="CJ21568" s="32" t="str">
        <f t="shared" si="2430"/>
        <v/>
      </c>
      <c r="CK21568" s="32" t="str">
        <f t="shared" si="2431"/>
        <v/>
      </c>
      <c r="CL21568" s="32" t="str">
        <f t="shared" si="2432"/>
        <v/>
      </c>
      <c r="CM21568" s="32" t="str">
        <f t="shared" si="2433"/>
        <v/>
      </c>
      <c r="CN21568" s="32" t="str">
        <f t="shared" si="2434"/>
        <v/>
      </c>
    </row>
    <row r="21569" spans="71:92" x14ac:dyDescent="0.3">
      <c r="BS21569" s="32" t="str">
        <f>IF(Kiadasi_kiseroiv!$K$2=BT21569,BV21569,"")</f>
        <v/>
      </c>
      <c r="BT21569" s="34" t="str">
        <f t="shared" si="2417"/>
        <v/>
      </c>
      <c r="BU21569" s="32" t="str">
        <f t="shared" si="2418"/>
        <v/>
      </c>
      <c r="BV21569" s="32" t="str">
        <f t="shared" si="2419"/>
        <v/>
      </c>
      <c r="BW21569" s="32" t="str">
        <f t="shared" si="2420"/>
        <v/>
      </c>
      <c r="BX21569" s="32" t="str">
        <f t="shared" si="2421"/>
        <v/>
      </c>
      <c r="BY21569" s="32" t="str">
        <f t="shared" si="2422"/>
        <v/>
      </c>
      <c r="BZ21569" s="32" t="str">
        <f t="shared" si="2423"/>
        <v/>
      </c>
      <c r="CA21569" s="32" t="str">
        <f t="shared" si="2424"/>
        <v/>
      </c>
      <c r="CB21569" s="33">
        <f>IF(COUNTIF($CD$7:CD21569,CD21569)=1,CD21569,CD21569+COUNTIF($CD$6:CD21568,CD21569))</f>
        <v>62343</v>
      </c>
      <c r="CC21569" s="34">
        <f t="shared" si="2425"/>
        <v>55153</v>
      </c>
      <c r="CD21569" s="32">
        <f t="shared" si="2426"/>
        <v>55153</v>
      </c>
      <c r="CE21569" s="32">
        <f t="shared" si="2427"/>
        <v>0</v>
      </c>
      <c r="CF21569" s="32">
        <f t="shared" si="2428"/>
        <v>0</v>
      </c>
      <c r="CG21569" s="32" t="str">
        <f t="shared" si="2429"/>
        <v/>
      </c>
      <c r="CH21569" s="32">
        <v>64</v>
      </c>
      <c r="CI21569" s="32" t="s">
        <v>19</v>
      </c>
      <c r="CJ21569" s="32" t="str">
        <f t="shared" si="2430"/>
        <v/>
      </c>
      <c r="CK21569" s="32" t="str">
        <f t="shared" si="2431"/>
        <v/>
      </c>
      <c r="CL21569" s="32" t="str">
        <f t="shared" si="2432"/>
        <v/>
      </c>
      <c r="CM21569" s="32" t="str">
        <f t="shared" si="2433"/>
        <v/>
      </c>
      <c r="CN21569" s="32" t="str">
        <f t="shared" si="2434"/>
        <v/>
      </c>
    </row>
    <row r="21570" spans="71:92" x14ac:dyDescent="0.3">
      <c r="BS21570" s="32" t="str">
        <f>IF(Kiadasi_kiseroiv!$K$2=BT21570,BV21570,"")</f>
        <v/>
      </c>
      <c r="BT21570" s="34" t="str">
        <f t="shared" si="2417"/>
        <v/>
      </c>
      <c r="BU21570" s="32" t="str">
        <f t="shared" si="2418"/>
        <v/>
      </c>
      <c r="BV21570" s="32" t="str">
        <f t="shared" si="2419"/>
        <v/>
      </c>
      <c r="BW21570" s="32" t="str">
        <f t="shared" si="2420"/>
        <v/>
      </c>
      <c r="BX21570" s="32" t="str">
        <f t="shared" si="2421"/>
        <v/>
      </c>
      <c r="BY21570" s="32" t="str">
        <f t="shared" si="2422"/>
        <v/>
      </c>
      <c r="BZ21570" s="32" t="str">
        <f t="shared" si="2423"/>
        <v/>
      </c>
      <c r="CA21570" s="32" t="str">
        <f t="shared" si="2424"/>
        <v/>
      </c>
      <c r="CB21570" s="33">
        <f>IF(COUNTIF($CD$7:CD21570,CD21570)=1,CD21570,CD21570+COUNTIF($CD$6:CD21569,CD21570))</f>
        <v>62344</v>
      </c>
      <c r="CC21570" s="34">
        <f t="shared" si="2425"/>
        <v>55153</v>
      </c>
      <c r="CD21570" s="32">
        <f t="shared" si="2426"/>
        <v>55153</v>
      </c>
      <c r="CE21570" s="32">
        <f t="shared" si="2427"/>
        <v>0</v>
      </c>
      <c r="CF21570" s="32">
        <f t="shared" si="2428"/>
        <v>0</v>
      </c>
      <c r="CG21570" s="32" t="str">
        <f t="shared" si="2429"/>
        <v/>
      </c>
      <c r="CH21570" s="32">
        <v>65</v>
      </c>
      <c r="CI21570" s="32" t="s">
        <v>19</v>
      </c>
      <c r="CJ21570" s="32" t="str">
        <f t="shared" si="2430"/>
        <v/>
      </c>
      <c r="CK21570" s="32" t="str">
        <f t="shared" si="2431"/>
        <v/>
      </c>
      <c r="CL21570" s="32" t="str">
        <f t="shared" si="2432"/>
        <v/>
      </c>
      <c r="CM21570" s="32" t="str">
        <f t="shared" si="2433"/>
        <v/>
      </c>
      <c r="CN21570" s="32" t="str">
        <f t="shared" si="2434"/>
        <v/>
      </c>
    </row>
    <row r="21571" spans="71:92" x14ac:dyDescent="0.3">
      <c r="BS21571" s="32" t="str">
        <f>IF(Kiadasi_kiseroiv!$K$2=BT21571,BV21571,"")</f>
        <v/>
      </c>
      <c r="BT21571" s="34" t="str">
        <f t="shared" ref="BT21571:BT21600" si="2435">IF(AND($BT$4=CI21571,BU21571&lt;&gt;""),CC21571,"")</f>
        <v/>
      </c>
      <c r="BU21571" s="32" t="str">
        <f t="shared" ref="BU21571:BU21600" si="2436">IF(AND($BU$1=CI21571,ISERROR(VLOOKUP(CG21571,Kisiv,2,FALSE))=FALSE),CB21571,"")</f>
        <v/>
      </c>
      <c r="BV21571" s="32" t="str">
        <f t="shared" ref="BV21571:BV21600" si="2437">IF(BU21571&lt;&gt;"",RANK(BU21571,$BU$7:$BU$33000,1),"")</f>
        <v/>
      </c>
      <c r="BW21571" s="32" t="str">
        <f t="shared" ref="BW21571:BW21600" si="2438">IF(CC21571&lt;min,$BW$2,IF(CC21571&lt;=max,CG21571,""))</f>
        <v/>
      </c>
      <c r="BX21571" s="32" t="str">
        <f t="shared" ref="BX21571:BX21600" si="2439">IF(AND(OR($BX$1=0,$BX$1=CG21571),OR($BX$2=0,IF(ISERROR(SEARCH($BX$2,CJ21571&amp;CK21571&amp;CL21571,1)),FALSE,TRUE))),CB21571,"")</f>
        <v/>
      </c>
      <c r="BY21571" s="32" t="str">
        <f t="shared" ref="BY21571:BY21600" si="2440">IF(AND(BX21571&lt;&gt;"",CC21571&lt;&gt;$CD$2),RANK(BX21571,$BX$7:$BX$33000,1),"")</f>
        <v/>
      </c>
      <c r="BZ21571" s="32" t="str">
        <f t="shared" ref="BZ21571:BZ21600" si="2441">IF(AND(CC21571&lt;$BZ$2,CI21571=$BZ$4),$BZ$5,IF(AND(CC21571&lt;=$BZ$3,CI21571=$BZ$4),CB21571,""))</f>
        <v/>
      </c>
      <c r="CA21571" s="32" t="str">
        <f t="shared" ref="CA21571:CA21600" si="2442">IF(AND(BZ21571&lt;&gt;"",BZ21571&lt;&gt;$BZ$5),RANK(BZ21571,$BZ$7:$BZ$33000,1),"")</f>
        <v/>
      </c>
      <c r="CB21571" s="33">
        <f>IF(COUNTIF($CD$7:CD21571,CD21571)=1,CD21571,CD21571+COUNTIF($CD$6:CD21570,CD21571))</f>
        <v>62345</v>
      </c>
      <c r="CC21571" s="34">
        <f t="shared" ref="CC21571:CC21600" si="2443">IF(INDEX(lb,CH21571,1)&lt;&gt;1,INDEX(lb,CH21571,1),$CD$2)</f>
        <v>55153</v>
      </c>
      <c r="CD21571" s="32">
        <f t="shared" ref="CD21571:CD21600" si="2444">IF(CC21571&lt;&gt;$CD$2,RANK(CC21571,$CC$7:$CC$33000,1),$CD$2)</f>
        <v>55153</v>
      </c>
      <c r="CE21571" s="32">
        <f t="shared" ref="CE21571:CE21600" si="2445">INDEX(lb,CH21571,6)</f>
        <v>0</v>
      </c>
      <c r="CF21571" s="32">
        <f t="shared" ref="CF21571:CF21600" si="2446">INDEX(lb,CH21571,8)</f>
        <v>0</v>
      </c>
      <c r="CG21571" s="32" t="str">
        <f t="shared" ref="CG21571:CG21600" si="2447">INDEX(lb,CH21571,7)&amp;INDEX(lb,CH21571,9)</f>
        <v/>
      </c>
      <c r="CH21571" s="32">
        <v>66</v>
      </c>
      <c r="CI21571" s="32" t="s">
        <v>19</v>
      </c>
      <c r="CJ21571" s="32" t="str">
        <f t="shared" ref="CJ21571:CJ21600" si="2448">IF(INDEX(lb,CH21571,5)&lt;&gt;0,INDEX(lb,CH21571,5),"")</f>
        <v/>
      </c>
      <c r="CK21571" s="32" t="str">
        <f t="shared" ref="CK21571:CK21600" si="2449">IF(INDEX(lb,CH21571,10)&lt;&gt;0,INDEX(lb,CH21571,10),"")</f>
        <v/>
      </c>
      <c r="CL21571" s="32" t="str">
        <f t="shared" ref="CL21571:CL21600" si="2450">IF(INDEX(lb,CH21571,11)&lt;&gt;0,INDEX(lb,CH21571,11),"")</f>
        <v/>
      </c>
      <c r="CM21571" s="32" t="str">
        <f t="shared" ref="CM21571:CM21600" si="2451">IF(INDEX(lb,CH21571,4)&lt;&gt;0,INDEX(lb,CH21571,4),"")</f>
        <v/>
      </c>
      <c r="CN21571" s="32" t="str">
        <f t="shared" ref="CN21571:CN21600" si="2452">IF(INDEX(lb,CH21571,3)&lt;&gt;0,INDEX(lb,CH21571,3),"")</f>
        <v/>
      </c>
    </row>
    <row r="21572" spans="71:92" x14ac:dyDescent="0.3">
      <c r="BS21572" s="32" t="str">
        <f>IF(Kiadasi_kiseroiv!$K$2=BT21572,BV21572,"")</f>
        <v/>
      </c>
      <c r="BT21572" s="34" t="str">
        <f t="shared" si="2435"/>
        <v/>
      </c>
      <c r="BU21572" s="32" t="str">
        <f t="shared" si="2436"/>
        <v/>
      </c>
      <c r="BV21572" s="32" t="str">
        <f t="shared" si="2437"/>
        <v/>
      </c>
      <c r="BW21572" s="32" t="str">
        <f t="shared" si="2438"/>
        <v/>
      </c>
      <c r="BX21572" s="32" t="str">
        <f t="shared" si="2439"/>
        <v/>
      </c>
      <c r="BY21572" s="32" t="str">
        <f t="shared" si="2440"/>
        <v/>
      </c>
      <c r="BZ21572" s="32" t="str">
        <f t="shared" si="2441"/>
        <v/>
      </c>
      <c r="CA21572" s="32" t="str">
        <f t="shared" si="2442"/>
        <v/>
      </c>
      <c r="CB21572" s="33">
        <f>IF(COUNTIF($CD$7:CD21572,CD21572)=1,CD21572,CD21572+COUNTIF($CD$6:CD21571,CD21572))</f>
        <v>62346</v>
      </c>
      <c r="CC21572" s="34">
        <f t="shared" si="2443"/>
        <v>55153</v>
      </c>
      <c r="CD21572" s="32">
        <f t="shared" si="2444"/>
        <v>55153</v>
      </c>
      <c r="CE21572" s="32">
        <f t="shared" si="2445"/>
        <v>0</v>
      </c>
      <c r="CF21572" s="32">
        <f t="shared" si="2446"/>
        <v>0</v>
      </c>
      <c r="CG21572" s="32" t="str">
        <f t="shared" si="2447"/>
        <v/>
      </c>
      <c r="CH21572" s="32">
        <v>67</v>
      </c>
      <c r="CI21572" s="32" t="s">
        <v>19</v>
      </c>
      <c r="CJ21572" s="32" t="str">
        <f t="shared" si="2448"/>
        <v/>
      </c>
      <c r="CK21572" s="32" t="str">
        <f t="shared" si="2449"/>
        <v/>
      </c>
      <c r="CL21572" s="32" t="str">
        <f t="shared" si="2450"/>
        <v/>
      </c>
      <c r="CM21572" s="32" t="str">
        <f t="shared" si="2451"/>
        <v/>
      </c>
      <c r="CN21572" s="32" t="str">
        <f t="shared" si="2452"/>
        <v/>
      </c>
    </row>
    <row r="21573" spans="71:92" x14ac:dyDescent="0.3">
      <c r="BS21573" s="32" t="str">
        <f>IF(Kiadasi_kiseroiv!$K$2=BT21573,BV21573,"")</f>
        <v/>
      </c>
      <c r="BT21573" s="34" t="str">
        <f t="shared" si="2435"/>
        <v/>
      </c>
      <c r="BU21573" s="32" t="str">
        <f t="shared" si="2436"/>
        <v/>
      </c>
      <c r="BV21573" s="32" t="str">
        <f t="shared" si="2437"/>
        <v/>
      </c>
      <c r="BW21573" s="32" t="str">
        <f t="shared" si="2438"/>
        <v/>
      </c>
      <c r="BX21573" s="32" t="str">
        <f t="shared" si="2439"/>
        <v/>
      </c>
      <c r="BY21573" s="32" t="str">
        <f t="shared" si="2440"/>
        <v/>
      </c>
      <c r="BZ21573" s="32" t="str">
        <f t="shared" si="2441"/>
        <v/>
      </c>
      <c r="CA21573" s="32" t="str">
        <f t="shared" si="2442"/>
        <v/>
      </c>
      <c r="CB21573" s="33">
        <f>IF(COUNTIF($CD$7:CD21573,CD21573)=1,CD21573,CD21573+COUNTIF($CD$6:CD21572,CD21573))</f>
        <v>62347</v>
      </c>
      <c r="CC21573" s="34">
        <f t="shared" si="2443"/>
        <v>55153</v>
      </c>
      <c r="CD21573" s="32">
        <f t="shared" si="2444"/>
        <v>55153</v>
      </c>
      <c r="CE21573" s="32">
        <f t="shared" si="2445"/>
        <v>0</v>
      </c>
      <c r="CF21573" s="32">
        <f t="shared" si="2446"/>
        <v>0</v>
      </c>
      <c r="CG21573" s="32" t="str">
        <f t="shared" si="2447"/>
        <v/>
      </c>
      <c r="CH21573" s="32">
        <v>68</v>
      </c>
      <c r="CI21573" s="32" t="s">
        <v>19</v>
      </c>
      <c r="CJ21573" s="32" t="str">
        <f t="shared" si="2448"/>
        <v/>
      </c>
      <c r="CK21573" s="32" t="str">
        <f t="shared" si="2449"/>
        <v/>
      </c>
      <c r="CL21573" s="32" t="str">
        <f t="shared" si="2450"/>
        <v/>
      </c>
      <c r="CM21573" s="32" t="str">
        <f t="shared" si="2451"/>
        <v/>
      </c>
      <c r="CN21573" s="32" t="str">
        <f t="shared" si="2452"/>
        <v/>
      </c>
    </row>
    <row r="21574" spans="71:92" x14ac:dyDescent="0.3">
      <c r="BS21574" s="32" t="str">
        <f>IF(Kiadasi_kiseroiv!$K$2=BT21574,BV21574,"")</f>
        <v/>
      </c>
      <c r="BT21574" s="34" t="str">
        <f t="shared" si="2435"/>
        <v/>
      </c>
      <c r="BU21574" s="32" t="str">
        <f t="shared" si="2436"/>
        <v/>
      </c>
      <c r="BV21574" s="32" t="str">
        <f t="shared" si="2437"/>
        <v/>
      </c>
      <c r="BW21574" s="32" t="str">
        <f t="shared" si="2438"/>
        <v/>
      </c>
      <c r="BX21574" s="32" t="str">
        <f t="shared" si="2439"/>
        <v/>
      </c>
      <c r="BY21574" s="32" t="str">
        <f t="shared" si="2440"/>
        <v/>
      </c>
      <c r="BZ21574" s="32" t="str">
        <f t="shared" si="2441"/>
        <v/>
      </c>
      <c r="CA21574" s="32" t="str">
        <f t="shared" si="2442"/>
        <v/>
      </c>
      <c r="CB21574" s="33">
        <f>IF(COUNTIF($CD$7:CD21574,CD21574)=1,CD21574,CD21574+COUNTIF($CD$6:CD21573,CD21574))</f>
        <v>62348</v>
      </c>
      <c r="CC21574" s="34">
        <f t="shared" si="2443"/>
        <v>55153</v>
      </c>
      <c r="CD21574" s="32">
        <f t="shared" si="2444"/>
        <v>55153</v>
      </c>
      <c r="CE21574" s="32">
        <f t="shared" si="2445"/>
        <v>0</v>
      </c>
      <c r="CF21574" s="32">
        <f t="shared" si="2446"/>
        <v>0</v>
      </c>
      <c r="CG21574" s="32" t="str">
        <f t="shared" si="2447"/>
        <v/>
      </c>
      <c r="CH21574" s="32">
        <v>69</v>
      </c>
      <c r="CI21574" s="32" t="s">
        <v>19</v>
      </c>
      <c r="CJ21574" s="32" t="str">
        <f t="shared" si="2448"/>
        <v/>
      </c>
      <c r="CK21574" s="32" t="str">
        <f t="shared" si="2449"/>
        <v/>
      </c>
      <c r="CL21574" s="32" t="str">
        <f t="shared" si="2450"/>
        <v/>
      </c>
      <c r="CM21574" s="32" t="str">
        <f t="shared" si="2451"/>
        <v/>
      </c>
      <c r="CN21574" s="32" t="str">
        <f t="shared" si="2452"/>
        <v/>
      </c>
    </row>
    <row r="21575" spans="71:92" x14ac:dyDescent="0.3">
      <c r="BS21575" s="32" t="str">
        <f>IF(Kiadasi_kiseroiv!$K$2=BT21575,BV21575,"")</f>
        <v/>
      </c>
      <c r="BT21575" s="34" t="str">
        <f t="shared" si="2435"/>
        <v/>
      </c>
      <c r="BU21575" s="32" t="str">
        <f t="shared" si="2436"/>
        <v/>
      </c>
      <c r="BV21575" s="32" t="str">
        <f t="shared" si="2437"/>
        <v/>
      </c>
      <c r="BW21575" s="32" t="str">
        <f t="shared" si="2438"/>
        <v/>
      </c>
      <c r="BX21575" s="32" t="str">
        <f t="shared" si="2439"/>
        <v/>
      </c>
      <c r="BY21575" s="32" t="str">
        <f t="shared" si="2440"/>
        <v/>
      </c>
      <c r="BZ21575" s="32" t="str">
        <f t="shared" si="2441"/>
        <v/>
      </c>
      <c r="CA21575" s="32" t="str">
        <f t="shared" si="2442"/>
        <v/>
      </c>
      <c r="CB21575" s="33">
        <f>IF(COUNTIF($CD$7:CD21575,CD21575)=1,CD21575,CD21575+COUNTIF($CD$6:CD21574,CD21575))</f>
        <v>62349</v>
      </c>
      <c r="CC21575" s="34">
        <f t="shared" si="2443"/>
        <v>55153</v>
      </c>
      <c r="CD21575" s="32">
        <f t="shared" si="2444"/>
        <v>55153</v>
      </c>
      <c r="CE21575" s="32">
        <f t="shared" si="2445"/>
        <v>0</v>
      </c>
      <c r="CF21575" s="32">
        <f t="shared" si="2446"/>
        <v>0</v>
      </c>
      <c r="CG21575" s="32" t="str">
        <f t="shared" si="2447"/>
        <v/>
      </c>
      <c r="CH21575" s="32">
        <v>70</v>
      </c>
      <c r="CI21575" s="32" t="s">
        <v>19</v>
      </c>
      <c r="CJ21575" s="32" t="str">
        <f t="shared" si="2448"/>
        <v/>
      </c>
      <c r="CK21575" s="32" t="str">
        <f t="shared" si="2449"/>
        <v/>
      </c>
      <c r="CL21575" s="32" t="str">
        <f t="shared" si="2450"/>
        <v/>
      </c>
      <c r="CM21575" s="32" t="str">
        <f t="shared" si="2451"/>
        <v/>
      </c>
      <c r="CN21575" s="32" t="str">
        <f t="shared" si="2452"/>
        <v/>
      </c>
    </row>
    <row r="21576" spans="71:92" x14ac:dyDescent="0.3">
      <c r="BS21576" s="32" t="str">
        <f>IF(Kiadasi_kiseroiv!$K$2=BT21576,BV21576,"")</f>
        <v/>
      </c>
      <c r="BT21576" s="34" t="str">
        <f t="shared" si="2435"/>
        <v/>
      </c>
      <c r="BU21576" s="32" t="str">
        <f t="shared" si="2436"/>
        <v/>
      </c>
      <c r="BV21576" s="32" t="str">
        <f t="shared" si="2437"/>
        <v/>
      </c>
      <c r="BW21576" s="32" t="str">
        <f t="shared" si="2438"/>
        <v/>
      </c>
      <c r="BX21576" s="32" t="str">
        <f t="shared" si="2439"/>
        <v/>
      </c>
      <c r="BY21576" s="32" t="str">
        <f t="shared" si="2440"/>
        <v/>
      </c>
      <c r="BZ21576" s="32" t="str">
        <f t="shared" si="2441"/>
        <v/>
      </c>
      <c r="CA21576" s="32" t="str">
        <f t="shared" si="2442"/>
        <v/>
      </c>
      <c r="CB21576" s="33">
        <f>IF(COUNTIF($CD$7:CD21576,CD21576)=1,CD21576,CD21576+COUNTIF($CD$6:CD21575,CD21576))</f>
        <v>62350</v>
      </c>
      <c r="CC21576" s="34">
        <f t="shared" si="2443"/>
        <v>55153</v>
      </c>
      <c r="CD21576" s="32">
        <f t="shared" si="2444"/>
        <v>55153</v>
      </c>
      <c r="CE21576" s="32">
        <f t="shared" si="2445"/>
        <v>0</v>
      </c>
      <c r="CF21576" s="32">
        <f t="shared" si="2446"/>
        <v>0</v>
      </c>
      <c r="CG21576" s="32" t="str">
        <f t="shared" si="2447"/>
        <v/>
      </c>
      <c r="CH21576" s="32">
        <v>71</v>
      </c>
      <c r="CI21576" s="32" t="s">
        <v>19</v>
      </c>
      <c r="CJ21576" s="32" t="str">
        <f t="shared" si="2448"/>
        <v/>
      </c>
      <c r="CK21576" s="32" t="str">
        <f t="shared" si="2449"/>
        <v/>
      </c>
      <c r="CL21576" s="32" t="str">
        <f t="shared" si="2450"/>
        <v/>
      </c>
      <c r="CM21576" s="32" t="str">
        <f t="shared" si="2451"/>
        <v/>
      </c>
      <c r="CN21576" s="32" t="str">
        <f t="shared" si="2452"/>
        <v/>
      </c>
    </row>
    <row r="21577" spans="71:92" x14ac:dyDescent="0.3">
      <c r="BS21577" s="32" t="str">
        <f>IF(Kiadasi_kiseroiv!$K$2=BT21577,BV21577,"")</f>
        <v/>
      </c>
      <c r="BT21577" s="34" t="str">
        <f t="shared" si="2435"/>
        <v/>
      </c>
      <c r="BU21577" s="32" t="str">
        <f t="shared" si="2436"/>
        <v/>
      </c>
      <c r="BV21577" s="32" t="str">
        <f t="shared" si="2437"/>
        <v/>
      </c>
      <c r="BW21577" s="32" t="str">
        <f t="shared" si="2438"/>
        <v/>
      </c>
      <c r="BX21577" s="32" t="str">
        <f t="shared" si="2439"/>
        <v/>
      </c>
      <c r="BY21577" s="32" t="str">
        <f t="shared" si="2440"/>
        <v/>
      </c>
      <c r="BZ21577" s="32" t="str">
        <f t="shared" si="2441"/>
        <v/>
      </c>
      <c r="CA21577" s="32" t="str">
        <f t="shared" si="2442"/>
        <v/>
      </c>
      <c r="CB21577" s="33">
        <f>IF(COUNTIF($CD$7:CD21577,CD21577)=1,CD21577,CD21577+COUNTIF($CD$6:CD21576,CD21577))</f>
        <v>62351</v>
      </c>
      <c r="CC21577" s="34">
        <f t="shared" si="2443"/>
        <v>55153</v>
      </c>
      <c r="CD21577" s="32">
        <f t="shared" si="2444"/>
        <v>55153</v>
      </c>
      <c r="CE21577" s="32">
        <f t="shared" si="2445"/>
        <v>0</v>
      </c>
      <c r="CF21577" s="32">
        <f t="shared" si="2446"/>
        <v>0</v>
      </c>
      <c r="CG21577" s="32" t="str">
        <f t="shared" si="2447"/>
        <v/>
      </c>
      <c r="CH21577" s="32">
        <v>72</v>
      </c>
      <c r="CI21577" s="32" t="s">
        <v>19</v>
      </c>
      <c r="CJ21577" s="32" t="str">
        <f t="shared" si="2448"/>
        <v/>
      </c>
      <c r="CK21577" s="32" t="str">
        <f t="shared" si="2449"/>
        <v/>
      </c>
      <c r="CL21577" s="32" t="str">
        <f t="shared" si="2450"/>
        <v/>
      </c>
      <c r="CM21577" s="32" t="str">
        <f t="shared" si="2451"/>
        <v/>
      </c>
      <c r="CN21577" s="32" t="str">
        <f t="shared" si="2452"/>
        <v/>
      </c>
    </row>
    <row r="21578" spans="71:92" x14ac:dyDescent="0.3">
      <c r="BS21578" s="32" t="str">
        <f>IF(Kiadasi_kiseroiv!$K$2=BT21578,BV21578,"")</f>
        <v/>
      </c>
      <c r="BT21578" s="34" t="str">
        <f t="shared" si="2435"/>
        <v/>
      </c>
      <c r="BU21578" s="32" t="str">
        <f t="shared" si="2436"/>
        <v/>
      </c>
      <c r="BV21578" s="32" t="str">
        <f t="shared" si="2437"/>
        <v/>
      </c>
      <c r="BW21578" s="32" t="str">
        <f t="shared" si="2438"/>
        <v/>
      </c>
      <c r="BX21578" s="32" t="str">
        <f t="shared" si="2439"/>
        <v/>
      </c>
      <c r="BY21578" s="32" t="str">
        <f t="shared" si="2440"/>
        <v/>
      </c>
      <c r="BZ21578" s="32" t="str">
        <f t="shared" si="2441"/>
        <v/>
      </c>
      <c r="CA21578" s="32" t="str">
        <f t="shared" si="2442"/>
        <v/>
      </c>
      <c r="CB21578" s="33">
        <f>IF(COUNTIF($CD$7:CD21578,CD21578)=1,CD21578,CD21578+COUNTIF($CD$6:CD21577,CD21578))</f>
        <v>62352</v>
      </c>
      <c r="CC21578" s="34">
        <f t="shared" si="2443"/>
        <v>55153</v>
      </c>
      <c r="CD21578" s="32">
        <f t="shared" si="2444"/>
        <v>55153</v>
      </c>
      <c r="CE21578" s="32">
        <f t="shared" si="2445"/>
        <v>0</v>
      </c>
      <c r="CF21578" s="32">
        <f t="shared" si="2446"/>
        <v>0</v>
      </c>
      <c r="CG21578" s="32" t="str">
        <f t="shared" si="2447"/>
        <v/>
      </c>
      <c r="CH21578" s="32">
        <v>73</v>
      </c>
      <c r="CI21578" s="32" t="s">
        <v>19</v>
      </c>
      <c r="CJ21578" s="32" t="str">
        <f t="shared" si="2448"/>
        <v/>
      </c>
      <c r="CK21578" s="32" t="str">
        <f t="shared" si="2449"/>
        <v/>
      </c>
      <c r="CL21578" s="32" t="str">
        <f t="shared" si="2450"/>
        <v/>
      </c>
      <c r="CM21578" s="32" t="str">
        <f t="shared" si="2451"/>
        <v/>
      </c>
      <c r="CN21578" s="32" t="str">
        <f t="shared" si="2452"/>
        <v/>
      </c>
    </row>
    <row r="21579" spans="71:92" x14ac:dyDescent="0.3">
      <c r="BS21579" s="32" t="str">
        <f>IF(Kiadasi_kiseroiv!$K$2=BT21579,BV21579,"")</f>
        <v/>
      </c>
      <c r="BT21579" s="34" t="str">
        <f t="shared" si="2435"/>
        <v/>
      </c>
      <c r="BU21579" s="32" t="str">
        <f t="shared" si="2436"/>
        <v/>
      </c>
      <c r="BV21579" s="32" t="str">
        <f t="shared" si="2437"/>
        <v/>
      </c>
      <c r="BW21579" s="32" t="str">
        <f t="shared" si="2438"/>
        <v/>
      </c>
      <c r="BX21579" s="32" t="str">
        <f t="shared" si="2439"/>
        <v/>
      </c>
      <c r="BY21579" s="32" t="str">
        <f t="shared" si="2440"/>
        <v/>
      </c>
      <c r="BZ21579" s="32" t="str">
        <f t="shared" si="2441"/>
        <v/>
      </c>
      <c r="CA21579" s="32" t="str">
        <f t="shared" si="2442"/>
        <v/>
      </c>
      <c r="CB21579" s="33">
        <f>IF(COUNTIF($CD$7:CD21579,CD21579)=1,CD21579,CD21579+COUNTIF($CD$6:CD21578,CD21579))</f>
        <v>62353</v>
      </c>
      <c r="CC21579" s="34">
        <f t="shared" si="2443"/>
        <v>55153</v>
      </c>
      <c r="CD21579" s="32">
        <f t="shared" si="2444"/>
        <v>55153</v>
      </c>
      <c r="CE21579" s="32">
        <f t="shared" si="2445"/>
        <v>0</v>
      </c>
      <c r="CF21579" s="32">
        <f t="shared" si="2446"/>
        <v>0</v>
      </c>
      <c r="CG21579" s="32" t="str">
        <f t="shared" si="2447"/>
        <v/>
      </c>
      <c r="CH21579" s="32">
        <v>74</v>
      </c>
      <c r="CI21579" s="32" t="s">
        <v>19</v>
      </c>
      <c r="CJ21579" s="32" t="str">
        <f t="shared" si="2448"/>
        <v/>
      </c>
      <c r="CK21579" s="32" t="str">
        <f t="shared" si="2449"/>
        <v/>
      </c>
      <c r="CL21579" s="32" t="str">
        <f t="shared" si="2450"/>
        <v/>
      </c>
      <c r="CM21579" s="32" t="str">
        <f t="shared" si="2451"/>
        <v/>
      </c>
      <c r="CN21579" s="32" t="str">
        <f t="shared" si="2452"/>
        <v/>
      </c>
    </row>
    <row r="21580" spans="71:92" x14ac:dyDescent="0.3">
      <c r="BS21580" s="32" t="str">
        <f>IF(Kiadasi_kiseroiv!$K$2=BT21580,BV21580,"")</f>
        <v/>
      </c>
      <c r="BT21580" s="34" t="str">
        <f t="shared" si="2435"/>
        <v/>
      </c>
      <c r="BU21580" s="32" t="str">
        <f t="shared" si="2436"/>
        <v/>
      </c>
      <c r="BV21580" s="32" t="str">
        <f t="shared" si="2437"/>
        <v/>
      </c>
      <c r="BW21580" s="32" t="str">
        <f t="shared" si="2438"/>
        <v/>
      </c>
      <c r="BX21580" s="32" t="str">
        <f t="shared" si="2439"/>
        <v/>
      </c>
      <c r="BY21580" s="32" t="str">
        <f t="shared" si="2440"/>
        <v/>
      </c>
      <c r="BZ21580" s="32" t="str">
        <f t="shared" si="2441"/>
        <v/>
      </c>
      <c r="CA21580" s="32" t="str">
        <f t="shared" si="2442"/>
        <v/>
      </c>
      <c r="CB21580" s="33">
        <f>IF(COUNTIF($CD$7:CD21580,CD21580)=1,CD21580,CD21580+COUNTIF($CD$6:CD21579,CD21580))</f>
        <v>62354</v>
      </c>
      <c r="CC21580" s="34">
        <f t="shared" si="2443"/>
        <v>55153</v>
      </c>
      <c r="CD21580" s="32">
        <f t="shared" si="2444"/>
        <v>55153</v>
      </c>
      <c r="CE21580" s="32">
        <f t="shared" si="2445"/>
        <v>0</v>
      </c>
      <c r="CF21580" s="32">
        <f t="shared" si="2446"/>
        <v>0</v>
      </c>
      <c r="CG21580" s="32" t="str">
        <f t="shared" si="2447"/>
        <v/>
      </c>
      <c r="CH21580" s="32">
        <v>75</v>
      </c>
      <c r="CI21580" s="32" t="s">
        <v>19</v>
      </c>
      <c r="CJ21580" s="32" t="str">
        <f t="shared" si="2448"/>
        <v/>
      </c>
      <c r="CK21580" s="32" t="str">
        <f t="shared" si="2449"/>
        <v/>
      </c>
      <c r="CL21580" s="32" t="str">
        <f t="shared" si="2450"/>
        <v/>
      </c>
      <c r="CM21580" s="32" t="str">
        <f t="shared" si="2451"/>
        <v/>
      </c>
      <c r="CN21580" s="32" t="str">
        <f t="shared" si="2452"/>
        <v/>
      </c>
    </row>
    <row r="21581" spans="71:92" x14ac:dyDescent="0.3">
      <c r="BS21581" s="32" t="str">
        <f>IF(Kiadasi_kiseroiv!$K$2=BT21581,BV21581,"")</f>
        <v/>
      </c>
      <c r="BT21581" s="34" t="str">
        <f t="shared" si="2435"/>
        <v/>
      </c>
      <c r="BU21581" s="32" t="str">
        <f t="shared" si="2436"/>
        <v/>
      </c>
      <c r="BV21581" s="32" t="str">
        <f t="shared" si="2437"/>
        <v/>
      </c>
      <c r="BW21581" s="32" t="str">
        <f t="shared" si="2438"/>
        <v/>
      </c>
      <c r="BX21581" s="32" t="str">
        <f t="shared" si="2439"/>
        <v/>
      </c>
      <c r="BY21581" s="32" t="str">
        <f t="shared" si="2440"/>
        <v/>
      </c>
      <c r="BZ21581" s="32" t="str">
        <f t="shared" si="2441"/>
        <v/>
      </c>
      <c r="CA21581" s="32" t="str">
        <f t="shared" si="2442"/>
        <v/>
      </c>
      <c r="CB21581" s="33">
        <f>IF(COUNTIF($CD$7:CD21581,CD21581)=1,CD21581,CD21581+COUNTIF($CD$6:CD21580,CD21581))</f>
        <v>62355</v>
      </c>
      <c r="CC21581" s="34">
        <f t="shared" si="2443"/>
        <v>55153</v>
      </c>
      <c r="CD21581" s="32">
        <f t="shared" si="2444"/>
        <v>55153</v>
      </c>
      <c r="CE21581" s="32">
        <f t="shared" si="2445"/>
        <v>0</v>
      </c>
      <c r="CF21581" s="32">
        <f t="shared" si="2446"/>
        <v>0</v>
      </c>
      <c r="CG21581" s="32" t="str">
        <f t="shared" si="2447"/>
        <v/>
      </c>
      <c r="CH21581" s="32">
        <v>76</v>
      </c>
      <c r="CI21581" s="32" t="s">
        <v>19</v>
      </c>
      <c r="CJ21581" s="32" t="str">
        <f t="shared" si="2448"/>
        <v/>
      </c>
      <c r="CK21581" s="32" t="str">
        <f t="shared" si="2449"/>
        <v/>
      </c>
      <c r="CL21581" s="32" t="str">
        <f t="shared" si="2450"/>
        <v/>
      </c>
      <c r="CM21581" s="32" t="str">
        <f t="shared" si="2451"/>
        <v/>
      </c>
      <c r="CN21581" s="32" t="str">
        <f t="shared" si="2452"/>
        <v/>
      </c>
    </row>
    <row r="21582" spans="71:92" x14ac:dyDescent="0.3">
      <c r="BS21582" s="32" t="str">
        <f>IF(Kiadasi_kiseroiv!$K$2=BT21582,BV21582,"")</f>
        <v/>
      </c>
      <c r="BT21582" s="34" t="str">
        <f t="shared" si="2435"/>
        <v/>
      </c>
      <c r="BU21582" s="32" t="str">
        <f t="shared" si="2436"/>
        <v/>
      </c>
      <c r="BV21582" s="32" t="str">
        <f t="shared" si="2437"/>
        <v/>
      </c>
      <c r="BW21582" s="32" t="str">
        <f t="shared" si="2438"/>
        <v/>
      </c>
      <c r="BX21582" s="32" t="str">
        <f t="shared" si="2439"/>
        <v/>
      </c>
      <c r="BY21582" s="32" t="str">
        <f t="shared" si="2440"/>
        <v/>
      </c>
      <c r="BZ21582" s="32" t="str">
        <f t="shared" si="2441"/>
        <v/>
      </c>
      <c r="CA21582" s="32" t="str">
        <f t="shared" si="2442"/>
        <v/>
      </c>
      <c r="CB21582" s="33">
        <f>IF(COUNTIF($CD$7:CD21582,CD21582)=1,CD21582,CD21582+COUNTIF($CD$6:CD21581,CD21582))</f>
        <v>62356</v>
      </c>
      <c r="CC21582" s="34">
        <f t="shared" si="2443"/>
        <v>55153</v>
      </c>
      <c r="CD21582" s="32">
        <f t="shared" si="2444"/>
        <v>55153</v>
      </c>
      <c r="CE21582" s="32">
        <f t="shared" si="2445"/>
        <v>0</v>
      </c>
      <c r="CF21582" s="32">
        <f t="shared" si="2446"/>
        <v>0</v>
      </c>
      <c r="CG21582" s="32" t="str">
        <f t="shared" si="2447"/>
        <v/>
      </c>
      <c r="CH21582" s="32">
        <v>77</v>
      </c>
      <c r="CI21582" s="32" t="s">
        <v>19</v>
      </c>
      <c r="CJ21582" s="32" t="str">
        <f t="shared" si="2448"/>
        <v/>
      </c>
      <c r="CK21582" s="32" t="str">
        <f t="shared" si="2449"/>
        <v/>
      </c>
      <c r="CL21582" s="32" t="str">
        <f t="shared" si="2450"/>
        <v/>
      </c>
      <c r="CM21582" s="32" t="str">
        <f t="shared" si="2451"/>
        <v/>
      </c>
      <c r="CN21582" s="32" t="str">
        <f t="shared" si="2452"/>
        <v/>
      </c>
    </row>
    <row r="21583" spans="71:92" x14ac:dyDescent="0.3">
      <c r="BS21583" s="32" t="str">
        <f>IF(Kiadasi_kiseroiv!$K$2=BT21583,BV21583,"")</f>
        <v/>
      </c>
      <c r="BT21583" s="34" t="str">
        <f t="shared" si="2435"/>
        <v/>
      </c>
      <c r="BU21583" s="32" t="str">
        <f t="shared" si="2436"/>
        <v/>
      </c>
      <c r="BV21583" s="32" t="str">
        <f t="shared" si="2437"/>
        <v/>
      </c>
      <c r="BW21583" s="32" t="str">
        <f t="shared" si="2438"/>
        <v/>
      </c>
      <c r="BX21583" s="32" t="str">
        <f t="shared" si="2439"/>
        <v/>
      </c>
      <c r="BY21583" s="32" t="str">
        <f t="shared" si="2440"/>
        <v/>
      </c>
      <c r="BZ21583" s="32" t="str">
        <f t="shared" si="2441"/>
        <v/>
      </c>
      <c r="CA21583" s="32" t="str">
        <f t="shared" si="2442"/>
        <v/>
      </c>
      <c r="CB21583" s="33">
        <f>IF(COUNTIF($CD$7:CD21583,CD21583)=1,CD21583,CD21583+COUNTIF($CD$6:CD21582,CD21583))</f>
        <v>62357</v>
      </c>
      <c r="CC21583" s="34">
        <f t="shared" si="2443"/>
        <v>55153</v>
      </c>
      <c r="CD21583" s="32">
        <f t="shared" si="2444"/>
        <v>55153</v>
      </c>
      <c r="CE21583" s="32">
        <f t="shared" si="2445"/>
        <v>0</v>
      </c>
      <c r="CF21583" s="32">
        <f t="shared" si="2446"/>
        <v>0</v>
      </c>
      <c r="CG21583" s="32" t="str">
        <f t="shared" si="2447"/>
        <v/>
      </c>
      <c r="CH21583" s="32">
        <v>78</v>
      </c>
      <c r="CI21583" s="32" t="s">
        <v>19</v>
      </c>
      <c r="CJ21583" s="32" t="str">
        <f t="shared" si="2448"/>
        <v/>
      </c>
      <c r="CK21583" s="32" t="str">
        <f t="shared" si="2449"/>
        <v/>
      </c>
      <c r="CL21583" s="32" t="str">
        <f t="shared" si="2450"/>
        <v/>
      </c>
      <c r="CM21583" s="32" t="str">
        <f t="shared" si="2451"/>
        <v/>
      </c>
      <c r="CN21583" s="32" t="str">
        <f t="shared" si="2452"/>
        <v/>
      </c>
    </row>
    <row r="21584" spans="71:92" x14ac:dyDescent="0.3">
      <c r="BS21584" s="32" t="str">
        <f>IF(Kiadasi_kiseroiv!$K$2=BT21584,BV21584,"")</f>
        <v/>
      </c>
      <c r="BT21584" s="34" t="str">
        <f t="shared" si="2435"/>
        <v/>
      </c>
      <c r="BU21584" s="32" t="str">
        <f t="shared" si="2436"/>
        <v/>
      </c>
      <c r="BV21584" s="32" t="str">
        <f t="shared" si="2437"/>
        <v/>
      </c>
      <c r="BW21584" s="32" t="str">
        <f t="shared" si="2438"/>
        <v/>
      </c>
      <c r="BX21584" s="32" t="str">
        <f t="shared" si="2439"/>
        <v/>
      </c>
      <c r="BY21584" s="32" t="str">
        <f t="shared" si="2440"/>
        <v/>
      </c>
      <c r="BZ21584" s="32" t="str">
        <f t="shared" si="2441"/>
        <v/>
      </c>
      <c r="CA21584" s="32" t="str">
        <f t="shared" si="2442"/>
        <v/>
      </c>
      <c r="CB21584" s="33">
        <f>IF(COUNTIF($CD$7:CD21584,CD21584)=1,CD21584,CD21584+COUNTIF($CD$6:CD21583,CD21584))</f>
        <v>62358</v>
      </c>
      <c r="CC21584" s="34">
        <f t="shared" si="2443"/>
        <v>55153</v>
      </c>
      <c r="CD21584" s="32">
        <f t="shared" si="2444"/>
        <v>55153</v>
      </c>
      <c r="CE21584" s="32">
        <f t="shared" si="2445"/>
        <v>0</v>
      </c>
      <c r="CF21584" s="32">
        <f t="shared" si="2446"/>
        <v>0</v>
      </c>
      <c r="CG21584" s="32" t="str">
        <f t="shared" si="2447"/>
        <v/>
      </c>
      <c r="CH21584" s="32">
        <v>79</v>
      </c>
      <c r="CI21584" s="32" t="s">
        <v>19</v>
      </c>
      <c r="CJ21584" s="32" t="str">
        <f t="shared" si="2448"/>
        <v/>
      </c>
      <c r="CK21584" s="32" t="str">
        <f t="shared" si="2449"/>
        <v/>
      </c>
      <c r="CL21584" s="32" t="str">
        <f t="shared" si="2450"/>
        <v/>
      </c>
      <c r="CM21584" s="32" t="str">
        <f t="shared" si="2451"/>
        <v/>
      </c>
      <c r="CN21584" s="32" t="str">
        <f t="shared" si="2452"/>
        <v/>
      </c>
    </row>
    <row r="21585" spans="71:92" x14ac:dyDescent="0.3">
      <c r="BS21585" s="32" t="str">
        <f>IF(Kiadasi_kiseroiv!$K$2=BT21585,BV21585,"")</f>
        <v/>
      </c>
      <c r="BT21585" s="34" t="str">
        <f t="shared" si="2435"/>
        <v/>
      </c>
      <c r="BU21585" s="32" t="str">
        <f t="shared" si="2436"/>
        <v/>
      </c>
      <c r="BV21585" s="32" t="str">
        <f t="shared" si="2437"/>
        <v/>
      </c>
      <c r="BW21585" s="32" t="str">
        <f t="shared" si="2438"/>
        <v/>
      </c>
      <c r="BX21585" s="32" t="str">
        <f t="shared" si="2439"/>
        <v/>
      </c>
      <c r="BY21585" s="32" t="str">
        <f t="shared" si="2440"/>
        <v/>
      </c>
      <c r="BZ21585" s="32" t="str">
        <f t="shared" si="2441"/>
        <v/>
      </c>
      <c r="CA21585" s="32" t="str">
        <f t="shared" si="2442"/>
        <v/>
      </c>
      <c r="CB21585" s="33">
        <f>IF(COUNTIF($CD$7:CD21585,CD21585)=1,CD21585,CD21585+COUNTIF($CD$6:CD21584,CD21585))</f>
        <v>62359</v>
      </c>
      <c r="CC21585" s="34">
        <f t="shared" si="2443"/>
        <v>55153</v>
      </c>
      <c r="CD21585" s="32">
        <f t="shared" si="2444"/>
        <v>55153</v>
      </c>
      <c r="CE21585" s="32">
        <f t="shared" si="2445"/>
        <v>0</v>
      </c>
      <c r="CF21585" s="32">
        <f t="shared" si="2446"/>
        <v>0</v>
      </c>
      <c r="CG21585" s="32" t="str">
        <f t="shared" si="2447"/>
        <v/>
      </c>
      <c r="CH21585" s="32">
        <v>80</v>
      </c>
      <c r="CI21585" s="32" t="s">
        <v>19</v>
      </c>
      <c r="CJ21585" s="32" t="str">
        <f t="shared" si="2448"/>
        <v/>
      </c>
      <c r="CK21585" s="32" t="str">
        <f t="shared" si="2449"/>
        <v/>
      </c>
      <c r="CL21585" s="32" t="str">
        <f t="shared" si="2450"/>
        <v/>
      </c>
      <c r="CM21585" s="32" t="str">
        <f t="shared" si="2451"/>
        <v/>
      </c>
      <c r="CN21585" s="32" t="str">
        <f t="shared" si="2452"/>
        <v/>
      </c>
    </row>
    <row r="21586" spans="71:92" x14ac:dyDescent="0.3">
      <c r="BS21586" s="32" t="str">
        <f>IF(Kiadasi_kiseroiv!$K$2=BT21586,BV21586,"")</f>
        <v/>
      </c>
      <c r="BT21586" s="34" t="str">
        <f t="shared" si="2435"/>
        <v/>
      </c>
      <c r="BU21586" s="32" t="str">
        <f t="shared" si="2436"/>
        <v/>
      </c>
      <c r="BV21586" s="32" t="str">
        <f t="shared" si="2437"/>
        <v/>
      </c>
      <c r="BW21586" s="32" t="str">
        <f t="shared" si="2438"/>
        <v/>
      </c>
      <c r="BX21586" s="32" t="str">
        <f t="shared" si="2439"/>
        <v/>
      </c>
      <c r="BY21586" s="32" t="str">
        <f t="shared" si="2440"/>
        <v/>
      </c>
      <c r="BZ21586" s="32" t="str">
        <f t="shared" si="2441"/>
        <v/>
      </c>
      <c r="CA21586" s="32" t="str">
        <f t="shared" si="2442"/>
        <v/>
      </c>
      <c r="CB21586" s="33">
        <f>IF(COUNTIF($CD$7:CD21586,CD21586)=1,CD21586,CD21586+COUNTIF($CD$6:CD21585,CD21586))</f>
        <v>62360</v>
      </c>
      <c r="CC21586" s="34">
        <f t="shared" si="2443"/>
        <v>55153</v>
      </c>
      <c r="CD21586" s="32">
        <f t="shared" si="2444"/>
        <v>55153</v>
      </c>
      <c r="CE21586" s="32">
        <f t="shared" si="2445"/>
        <v>0</v>
      </c>
      <c r="CF21586" s="32">
        <f t="shared" si="2446"/>
        <v>0</v>
      </c>
      <c r="CG21586" s="32" t="str">
        <f t="shared" si="2447"/>
        <v/>
      </c>
      <c r="CH21586" s="32">
        <v>81</v>
      </c>
      <c r="CI21586" s="32" t="s">
        <v>19</v>
      </c>
      <c r="CJ21586" s="32" t="str">
        <f t="shared" si="2448"/>
        <v/>
      </c>
      <c r="CK21586" s="32" t="str">
        <f t="shared" si="2449"/>
        <v/>
      </c>
      <c r="CL21586" s="32" t="str">
        <f t="shared" si="2450"/>
        <v/>
      </c>
      <c r="CM21586" s="32" t="str">
        <f t="shared" si="2451"/>
        <v/>
      </c>
      <c r="CN21586" s="32" t="str">
        <f t="shared" si="2452"/>
        <v/>
      </c>
    </row>
    <row r="21587" spans="71:92" x14ac:dyDescent="0.3">
      <c r="BS21587" s="32" t="str">
        <f>IF(Kiadasi_kiseroiv!$K$2=BT21587,BV21587,"")</f>
        <v/>
      </c>
      <c r="BT21587" s="34" t="str">
        <f t="shared" si="2435"/>
        <v/>
      </c>
      <c r="BU21587" s="32" t="str">
        <f t="shared" si="2436"/>
        <v/>
      </c>
      <c r="BV21587" s="32" t="str">
        <f t="shared" si="2437"/>
        <v/>
      </c>
      <c r="BW21587" s="32" t="str">
        <f t="shared" si="2438"/>
        <v/>
      </c>
      <c r="BX21587" s="32" t="str">
        <f t="shared" si="2439"/>
        <v/>
      </c>
      <c r="BY21587" s="32" t="str">
        <f t="shared" si="2440"/>
        <v/>
      </c>
      <c r="BZ21587" s="32" t="str">
        <f t="shared" si="2441"/>
        <v/>
      </c>
      <c r="CA21587" s="32" t="str">
        <f t="shared" si="2442"/>
        <v/>
      </c>
      <c r="CB21587" s="33">
        <f>IF(COUNTIF($CD$7:CD21587,CD21587)=1,CD21587,CD21587+COUNTIF($CD$6:CD21586,CD21587))</f>
        <v>62361</v>
      </c>
      <c r="CC21587" s="34">
        <f t="shared" si="2443"/>
        <v>55153</v>
      </c>
      <c r="CD21587" s="32">
        <f t="shared" si="2444"/>
        <v>55153</v>
      </c>
      <c r="CE21587" s="32">
        <f t="shared" si="2445"/>
        <v>0</v>
      </c>
      <c r="CF21587" s="32">
        <f t="shared" si="2446"/>
        <v>0</v>
      </c>
      <c r="CG21587" s="32" t="str">
        <f t="shared" si="2447"/>
        <v/>
      </c>
      <c r="CH21587" s="32">
        <v>82</v>
      </c>
      <c r="CI21587" s="32" t="s">
        <v>19</v>
      </c>
      <c r="CJ21587" s="32" t="str">
        <f t="shared" si="2448"/>
        <v/>
      </c>
      <c r="CK21587" s="32" t="str">
        <f t="shared" si="2449"/>
        <v/>
      </c>
      <c r="CL21587" s="32" t="str">
        <f t="shared" si="2450"/>
        <v/>
      </c>
      <c r="CM21587" s="32" t="str">
        <f t="shared" si="2451"/>
        <v/>
      </c>
      <c r="CN21587" s="32" t="str">
        <f t="shared" si="2452"/>
        <v/>
      </c>
    </row>
    <row r="21588" spans="71:92" x14ac:dyDescent="0.3">
      <c r="BS21588" s="32" t="str">
        <f>IF(Kiadasi_kiseroiv!$K$2=BT21588,BV21588,"")</f>
        <v/>
      </c>
      <c r="BT21588" s="34" t="str">
        <f t="shared" si="2435"/>
        <v/>
      </c>
      <c r="BU21588" s="32" t="str">
        <f t="shared" si="2436"/>
        <v/>
      </c>
      <c r="BV21588" s="32" t="str">
        <f t="shared" si="2437"/>
        <v/>
      </c>
      <c r="BW21588" s="32" t="str">
        <f t="shared" si="2438"/>
        <v/>
      </c>
      <c r="BX21588" s="32" t="str">
        <f t="shared" si="2439"/>
        <v/>
      </c>
      <c r="BY21588" s="32" t="str">
        <f t="shared" si="2440"/>
        <v/>
      </c>
      <c r="BZ21588" s="32" t="str">
        <f t="shared" si="2441"/>
        <v/>
      </c>
      <c r="CA21588" s="32" t="str">
        <f t="shared" si="2442"/>
        <v/>
      </c>
      <c r="CB21588" s="33">
        <f>IF(COUNTIF($CD$7:CD21588,CD21588)=1,CD21588,CD21588+COUNTIF($CD$6:CD21587,CD21588))</f>
        <v>62362</v>
      </c>
      <c r="CC21588" s="34">
        <f t="shared" si="2443"/>
        <v>55153</v>
      </c>
      <c r="CD21588" s="32">
        <f t="shared" si="2444"/>
        <v>55153</v>
      </c>
      <c r="CE21588" s="32">
        <f t="shared" si="2445"/>
        <v>0</v>
      </c>
      <c r="CF21588" s="32">
        <f t="shared" si="2446"/>
        <v>0</v>
      </c>
      <c r="CG21588" s="32" t="str">
        <f t="shared" si="2447"/>
        <v/>
      </c>
      <c r="CH21588" s="32">
        <v>83</v>
      </c>
      <c r="CI21588" s="32" t="s">
        <v>19</v>
      </c>
      <c r="CJ21588" s="32" t="str">
        <f t="shared" si="2448"/>
        <v/>
      </c>
      <c r="CK21588" s="32" t="str">
        <f t="shared" si="2449"/>
        <v/>
      </c>
      <c r="CL21588" s="32" t="str">
        <f t="shared" si="2450"/>
        <v/>
      </c>
      <c r="CM21588" s="32" t="str">
        <f t="shared" si="2451"/>
        <v/>
      </c>
      <c r="CN21588" s="32" t="str">
        <f t="shared" si="2452"/>
        <v/>
      </c>
    </row>
    <row r="21589" spans="71:92" x14ac:dyDescent="0.3">
      <c r="BS21589" s="32" t="str">
        <f>IF(Kiadasi_kiseroiv!$K$2=BT21589,BV21589,"")</f>
        <v/>
      </c>
      <c r="BT21589" s="34" t="str">
        <f t="shared" si="2435"/>
        <v/>
      </c>
      <c r="BU21589" s="32" t="str">
        <f t="shared" si="2436"/>
        <v/>
      </c>
      <c r="BV21589" s="32" t="str">
        <f t="shared" si="2437"/>
        <v/>
      </c>
      <c r="BW21589" s="32" t="str">
        <f t="shared" si="2438"/>
        <v/>
      </c>
      <c r="BX21589" s="32" t="str">
        <f t="shared" si="2439"/>
        <v/>
      </c>
      <c r="BY21589" s="32" t="str">
        <f t="shared" si="2440"/>
        <v/>
      </c>
      <c r="BZ21589" s="32" t="str">
        <f t="shared" si="2441"/>
        <v/>
      </c>
      <c r="CA21589" s="32" t="str">
        <f t="shared" si="2442"/>
        <v/>
      </c>
      <c r="CB21589" s="33">
        <f>IF(COUNTIF($CD$7:CD21589,CD21589)=1,CD21589,CD21589+COUNTIF($CD$6:CD21588,CD21589))</f>
        <v>62363</v>
      </c>
      <c r="CC21589" s="34">
        <f t="shared" si="2443"/>
        <v>55153</v>
      </c>
      <c r="CD21589" s="32">
        <f t="shared" si="2444"/>
        <v>55153</v>
      </c>
      <c r="CE21589" s="32">
        <f t="shared" si="2445"/>
        <v>0</v>
      </c>
      <c r="CF21589" s="32">
        <f t="shared" si="2446"/>
        <v>0</v>
      </c>
      <c r="CG21589" s="32" t="str">
        <f t="shared" si="2447"/>
        <v/>
      </c>
      <c r="CH21589" s="32">
        <v>84</v>
      </c>
      <c r="CI21589" s="32" t="s">
        <v>19</v>
      </c>
      <c r="CJ21589" s="32" t="str">
        <f t="shared" si="2448"/>
        <v/>
      </c>
      <c r="CK21589" s="32" t="str">
        <f t="shared" si="2449"/>
        <v/>
      </c>
      <c r="CL21589" s="32" t="str">
        <f t="shared" si="2450"/>
        <v/>
      </c>
      <c r="CM21589" s="32" t="str">
        <f t="shared" si="2451"/>
        <v/>
      </c>
      <c r="CN21589" s="32" t="str">
        <f t="shared" si="2452"/>
        <v/>
      </c>
    </row>
    <row r="21590" spans="71:92" x14ac:dyDescent="0.3">
      <c r="BS21590" s="32" t="str">
        <f>IF(Kiadasi_kiseroiv!$K$2=BT21590,BV21590,"")</f>
        <v/>
      </c>
      <c r="BT21590" s="34" t="str">
        <f t="shared" si="2435"/>
        <v/>
      </c>
      <c r="BU21590" s="32" t="str">
        <f t="shared" si="2436"/>
        <v/>
      </c>
      <c r="BV21590" s="32" t="str">
        <f t="shared" si="2437"/>
        <v/>
      </c>
      <c r="BW21590" s="32" t="str">
        <f t="shared" si="2438"/>
        <v/>
      </c>
      <c r="BX21590" s="32" t="str">
        <f t="shared" si="2439"/>
        <v/>
      </c>
      <c r="BY21590" s="32" t="str">
        <f t="shared" si="2440"/>
        <v/>
      </c>
      <c r="BZ21590" s="32" t="str">
        <f t="shared" si="2441"/>
        <v/>
      </c>
      <c r="CA21590" s="32" t="str">
        <f t="shared" si="2442"/>
        <v/>
      </c>
      <c r="CB21590" s="33">
        <f>IF(COUNTIF($CD$7:CD21590,CD21590)=1,CD21590,CD21590+COUNTIF($CD$6:CD21589,CD21590))</f>
        <v>62364</v>
      </c>
      <c r="CC21590" s="34">
        <f t="shared" si="2443"/>
        <v>55153</v>
      </c>
      <c r="CD21590" s="32">
        <f t="shared" si="2444"/>
        <v>55153</v>
      </c>
      <c r="CE21590" s="32">
        <f t="shared" si="2445"/>
        <v>0</v>
      </c>
      <c r="CF21590" s="32">
        <f t="shared" si="2446"/>
        <v>0</v>
      </c>
      <c r="CG21590" s="32" t="str">
        <f t="shared" si="2447"/>
        <v/>
      </c>
      <c r="CH21590" s="32">
        <v>85</v>
      </c>
      <c r="CI21590" s="32" t="s">
        <v>19</v>
      </c>
      <c r="CJ21590" s="32" t="str">
        <f t="shared" si="2448"/>
        <v/>
      </c>
      <c r="CK21590" s="32" t="str">
        <f t="shared" si="2449"/>
        <v/>
      </c>
      <c r="CL21590" s="32" t="str">
        <f t="shared" si="2450"/>
        <v/>
      </c>
      <c r="CM21590" s="32" t="str">
        <f t="shared" si="2451"/>
        <v/>
      </c>
      <c r="CN21590" s="32" t="str">
        <f t="shared" si="2452"/>
        <v/>
      </c>
    </row>
    <row r="21591" spans="71:92" x14ac:dyDescent="0.3">
      <c r="BS21591" s="32" t="str">
        <f>IF(Kiadasi_kiseroiv!$K$2=BT21591,BV21591,"")</f>
        <v/>
      </c>
      <c r="BT21591" s="34" t="str">
        <f t="shared" si="2435"/>
        <v/>
      </c>
      <c r="BU21591" s="32" t="str">
        <f t="shared" si="2436"/>
        <v/>
      </c>
      <c r="BV21591" s="32" t="str">
        <f t="shared" si="2437"/>
        <v/>
      </c>
      <c r="BW21591" s="32" t="str">
        <f t="shared" si="2438"/>
        <v/>
      </c>
      <c r="BX21591" s="32" t="str">
        <f t="shared" si="2439"/>
        <v/>
      </c>
      <c r="BY21591" s="32" t="str">
        <f t="shared" si="2440"/>
        <v/>
      </c>
      <c r="BZ21591" s="32" t="str">
        <f t="shared" si="2441"/>
        <v/>
      </c>
      <c r="CA21591" s="32" t="str">
        <f t="shared" si="2442"/>
        <v/>
      </c>
      <c r="CB21591" s="33">
        <f>IF(COUNTIF($CD$7:CD21591,CD21591)=1,CD21591,CD21591+COUNTIF($CD$6:CD21590,CD21591))</f>
        <v>62365</v>
      </c>
      <c r="CC21591" s="34">
        <f t="shared" si="2443"/>
        <v>55153</v>
      </c>
      <c r="CD21591" s="32">
        <f t="shared" si="2444"/>
        <v>55153</v>
      </c>
      <c r="CE21591" s="32">
        <f t="shared" si="2445"/>
        <v>0</v>
      </c>
      <c r="CF21591" s="32">
        <f t="shared" si="2446"/>
        <v>0</v>
      </c>
      <c r="CG21591" s="32" t="str">
        <f t="shared" si="2447"/>
        <v/>
      </c>
      <c r="CH21591" s="32">
        <v>86</v>
      </c>
      <c r="CI21591" s="32" t="s">
        <v>19</v>
      </c>
      <c r="CJ21591" s="32" t="str">
        <f t="shared" si="2448"/>
        <v/>
      </c>
      <c r="CK21591" s="32" t="str">
        <f t="shared" si="2449"/>
        <v/>
      </c>
      <c r="CL21591" s="32" t="str">
        <f t="shared" si="2450"/>
        <v/>
      </c>
      <c r="CM21591" s="32" t="str">
        <f t="shared" si="2451"/>
        <v/>
      </c>
      <c r="CN21591" s="32" t="str">
        <f t="shared" si="2452"/>
        <v/>
      </c>
    </row>
    <row r="21592" spans="71:92" x14ac:dyDescent="0.3">
      <c r="BS21592" s="32" t="str">
        <f>IF(Kiadasi_kiseroiv!$K$2=BT21592,BV21592,"")</f>
        <v/>
      </c>
      <c r="BT21592" s="34" t="str">
        <f t="shared" si="2435"/>
        <v/>
      </c>
      <c r="BU21592" s="32" t="str">
        <f t="shared" si="2436"/>
        <v/>
      </c>
      <c r="BV21592" s="32" t="str">
        <f t="shared" si="2437"/>
        <v/>
      </c>
      <c r="BW21592" s="32" t="str">
        <f t="shared" si="2438"/>
        <v/>
      </c>
      <c r="BX21592" s="32" t="str">
        <f t="shared" si="2439"/>
        <v/>
      </c>
      <c r="BY21592" s="32" t="str">
        <f t="shared" si="2440"/>
        <v/>
      </c>
      <c r="BZ21592" s="32" t="str">
        <f t="shared" si="2441"/>
        <v/>
      </c>
      <c r="CA21592" s="32" t="str">
        <f t="shared" si="2442"/>
        <v/>
      </c>
      <c r="CB21592" s="33">
        <f>IF(COUNTIF($CD$7:CD21592,CD21592)=1,CD21592,CD21592+COUNTIF($CD$6:CD21591,CD21592))</f>
        <v>62366</v>
      </c>
      <c r="CC21592" s="34">
        <f t="shared" si="2443"/>
        <v>55153</v>
      </c>
      <c r="CD21592" s="32">
        <f t="shared" si="2444"/>
        <v>55153</v>
      </c>
      <c r="CE21592" s="32">
        <f t="shared" si="2445"/>
        <v>0</v>
      </c>
      <c r="CF21592" s="32">
        <f t="shared" si="2446"/>
        <v>0</v>
      </c>
      <c r="CG21592" s="32" t="str">
        <f t="shared" si="2447"/>
        <v/>
      </c>
      <c r="CH21592" s="32">
        <v>87</v>
      </c>
      <c r="CI21592" s="32" t="s">
        <v>19</v>
      </c>
      <c r="CJ21592" s="32" t="str">
        <f t="shared" si="2448"/>
        <v/>
      </c>
      <c r="CK21592" s="32" t="str">
        <f t="shared" si="2449"/>
        <v/>
      </c>
      <c r="CL21592" s="32" t="str">
        <f t="shared" si="2450"/>
        <v/>
      </c>
      <c r="CM21592" s="32" t="str">
        <f t="shared" si="2451"/>
        <v/>
      </c>
      <c r="CN21592" s="32" t="str">
        <f t="shared" si="2452"/>
        <v/>
      </c>
    </row>
    <row r="21593" spans="71:92" x14ac:dyDescent="0.3">
      <c r="BS21593" s="32" t="str">
        <f>IF(Kiadasi_kiseroiv!$K$2=BT21593,BV21593,"")</f>
        <v/>
      </c>
      <c r="BT21593" s="34" t="str">
        <f t="shared" si="2435"/>
        <v/>
      </c>
      <c r="BU21593" s="32" t="str">
        <f t="shared" si="2436"/>
        <v/>
      </c>
      <c r="BV21593" s="32" t="str">
        <f t="shared" si="2437"/>
        <v/>
      </c>
      <c r="BW21593" s="32" t="str">
        <f t="shared" si="2438"/>
        <v/>
      </c>
      <c r="BX21593" s="32" t="str">
        <f t="shared" si="2439"/>
        <v/>
      </c>
      <c r="BY21593" s="32" t="str">
        <f t="shared" si="2440"/>
        <v/>
      </c>
      <c r="BZ21593" s="32" t="str">
        <f t="shared" si="2441"/>
        <v/>
      </c>
      <c r="CA21593" s="32" t="str">
        <f t="shared" si="2442"/>
        <v/>
      </c>
      <c r="CB21593" s="33">
        <f>IF(COUNTIF($CD$7:CD21593,CD21593)=1,CD21593,CD21593+COUNTIF($CD$6:CD21592,CD21593))</f>
        <v>62367</v>
      </c>
      <c r="CC21593" s="34">
        <f t="shared" si="2443"/>
        <v>55153</v>
      </c>
      <c r="CD21593" s="32">
        <f t="shared" si="2444"/>
        <v>55153</v>
      </c>
      <c r="CE21593" s="32">
        <f t="shared" si="2445"/>
        <v>0</v>
      </c>
      <c r="CF21593" s="32">
        <f t="shared" si="2446"/>
        <v>0</v>
      </c>
      <c r="CG21593" s="32" t="str">
        <f t="shared" si="2447"/>
        <v/>
      </c>
      <c r="CH21593" s="32">
        <v>88</v>
      </c>
      <c r="CI21593" s="32" t="s">
        <v>19</v>
      </c>
      <c r="CJ21593" s="32" t="str">
        <f t="shared" si="2448"/>
        <v/>
      </c>
      <c r="CK21593" s="32" t="str">
        <f t="shared" si="2449"/>
        <v/>
      </c>
      <c r="CL21593" s="32" t="str">
        <f t="shared" si="2450"/>
        <v/>
      </c>
      <c r="CM21593" s="32" t="str">
        <f t="shared" si="2451"/>
        <v/>
      </c>
      <c r="CN21593" s="32" t="str">
        <f t="shared" si="2452"/>
        <v/>
      </c>
    </row>
    <row r="21594" spans="71:92" x14ac:dyDescent="0.3">
      <c r="BS21594" s="32" t="str">
        <f>IF(Kiadasi_kiseroiv!$K$2=BT21594,BV21594,"")</f>
        <v/>
      </c>
      <c r="BT21594" s="34" t="str">
        <f t="shared" si="2435"/>
        <v/>
      </c>
      <c r="BU21594" s="32" t="str">
        <f t="shared" si="2436"/>
        <v/>
      </c>
      <c r="BV21594" s="32" t="str">
        <f t="shared" si="2437"/>
        <v/>
      </c>
      <c r="BW21594" s="32" t="str">
        <f t="shared" si="2438"/>
        <v/>
      </c>
      <c r="BX21594" s="32" t="str">
        <f t="shared" si="2439"/>
        <v/>
      </c>
      <c r="BY21594" s="32" t="str">
        <f t="shared" si="2440"/>
        <v/>
      </c>
      <c r="BZ21594" s="32" t="str">
        <f t="shared" si="2441"/>
        <v/>
      </c>
      <c r="CA21594" s="32" t="str">
        <f t="shared" si="2442"/>
        <v/>
      </c>
      <c r="CB21594" s="33">
        <f>IF(COUNTIF($CD$7:CD21594,CD21594)=1,CD21594,CD21594+COUNTIF($CD$6:CD21593,CD21594))</f>
        <v>62368</v>
      </c>
      <c r="CC21594" s="34">
        <f t="shared" si="2443"/>
        <v>55153</v>
      </c>
      <c r="CD21594" s="32">
        <f t="shared" si="2444"/>
        <v>55153</v>
      </c>
      <c r="CE21594" s="32">
        <f t="shared" si="2445"/>
        <v>0</v>
      </c>
      <c r="CF21594" s="32">
        <f t="shared" si="2446"/>
        <v>0</v>
      </c>
      <c r="CG21594" s="32" t="str">
        <f t="shared" si="2447"/>
        <v/>
      </c>
      <c r="CH21594" s="32">
        <v>89</v>
      </c>
      <c r="CI21594" s="32" t="s">
        <v>19</v>
      </c>
      <c r="CJ21594" s="32" t="str">
        <f t="shared" si="2448"/>
        <v/>
      </c>
      <c r="CK21594" s="32" t="str">
        <f t="shared" si="2449"/>
        <v/>
      </c>
      <c r="CL21594" s="32" t="str">
        <f t="shared" si="2450"/>
        <v/>
      </c>
      <c r="CM21594" s="32" t="str">
        <f t="shared" si="2451"/>
        <v/>
      </c>
      <c r="CN21594" s="32" t="str">
        <f t="shared" si="2452"/>
        <v/>
      </c>
    </row>
    <row r="21595" spans="71:92" x14ac:dyDescent="0.3">
      <c r="BS21595" s="32" t="str">
        <f>IF(Kiadasi_kiseroiv!$K$2=BT21595,BV21595,"")</f>
        <v/>
      </c>
      <c r="BT21595" s="34" t="str">
        <f t="shared" si="2435"/>
        <v/>
      </c>
      <c r="BU21595" s="32" t="str">
        <f t="shared" si="2436"/>
        <v/>
      </c>
      <c r="BV21595" s="32" t="str">
        <f t="shared" si="2437"/>
        <v/>
      </c>
      <c r="BW21595" s="32" t="str">
        <f t="shared" si="2438"/>
        <v/>
      </c>
      <c r="BX21595" s="32" t="str">
        <f t="shared" si="2439"/>
        <v/>
      </c>
      <c r="BY21595" s="32" t="str">
        <f t="shared" si="2440"/>
        <v/>
      </c>
      <c r="BZ21595" s="32" t="str">
        <f t="shared" si="2441"/>
        <v/>
      </c>
      <c r="CA21595" s="32" t="str">
        <f t="shared" si="2442"/>
        <v/>
      </c>
      <c r="CB21595" s="33">
        <f>IF(COUNTIF($CD$7:CD21595,CD21595)=1,CD21595,CD21595+COUNTIF($CD$6:CD21594,CD21595))</f>
        <v>62369</v>
      </c>
      <c r="CC21595" s="34">
        <f t="shared" si="2443"/>
        <v>55153</v>
      </c>
      <c r="CD21595" s="32">
        <f t="shared" si="2444"/>
        <v>55153</v>
      </c>
      <c r="CE21595" s="32">
        <f t="shared" si="2445"/>
        <v>0</v>
      </c>
      <c r="CF21595" s="32">
        <f t="shared" si="2446"/>
        <v>0</v>
      </c>
      <c r="CG21595" s="32" t="str">
        <f t="shared" si="2447"/>
        <v/>
      </c>
      <c r="CH21595" s="32">
        <v>90</v>
      </c>
      <c r="CI21595" s="32" t="s">
        <v>19</v>
      </c>
      <c r="CJ21595" s="32" t="str">
        <f t="shared" si="2448"/>
        <v/>
      </c>
      <c r="CK21595" s="32" t="str">
        <f t="shared" si="2449"/>
        <v/>
      </c>
      <c r="CL21595" s="32" t="str">
        <f t="shared" si="2450"/>
        <v/>
      </c>
      <c r="CM21595" s="32" t="str">
        <f t="shared" si="2451"/>
        <v/>
      </c>
      <c r="CN21595" s="32" t="str">
        <f t="shared" si="2452"/>
        <v/>
      </c>
    </row>
    <row r="21596" spans="71:92" x14ac:dyDescent="0.3">
      <c r="BS21596" s="32" t="str">
        <f>IF(Kiadasi_kiseroiv!$K$2=BT21596,BV21596,"")</f>
        <v/>
      </c>
      <c r="BT21596" s="34" t="str">
        <f t="shared" si="2435"/>
        <v/>
      </c>
      <c r="BU21596" s="32" t="str">
        <f t="shared" si="2436"/>
        <v/>
      </c>
      <c r="BV21596" s="32" t="str">
        <f t="shared" si="2437"/>
        <v/>
      </c>
      <c r="BW21596" s="32" t="str">
        <f t="shared" si="2438"/>
        <v/>
      </c>
      <c r="BX21596" s="32" t="str">
        <f t="shared" si="2439"/>
        <v/>
      </c>
      <c r="BY21596" s="32" t="str">
        <f t="shared" si="2440"/>
        <v/>
      </c>
      <c r="BZ21596" s="32" t="str">
        <f t="shared" si="2441"/>
        <v/>
      </c>
      <c r="CA21596" s="32" t="str">
        <f t="shared" si="2442"/>
        <v/>
      </c>
      <c r="CB21596" s="33">
        <f>IF(COUNTIF($CD$7:CD21596,CD21596)=1,CD21596,CD21596+COUNTIF($CD$6:CD21595,CD21596))</f>
        <v>62370</v>
      </c>
      <c r="CC21596" s="34">
        <f t="shared" si="2443"/>
        <v>55153</v>
      </c>
      <c r="CD21596" s="32">
        <f t="shared" si="2444"/>
        <v>55153</v>
      </c>
      <c r="CE21596" s="32">
        <f t="shared" si="2445"/>
        <v>0</v>
      </c>
      <c r="CF21596" s="32">
        <f t="shared" si="2446"/>
        <v>0</v>
      </c>
      <c r="CG21596" s="32" t="str">
        <f t="shared" si="2447"/>
        <v/>
      </c>
      <c r="CH21596" s="32">
        <v>91</v>
      </c>
      <c r="CI21596" s="32" t="s">
        <v>19</v>
      </c>
      <c r="CJ21596" s="32" t="str">
        <f t="shared" si="2448"/>
        <v/>
      </c>
      <c r="CK21596" s="32" t="str">
        <f t="shared" si="2449"/>
        <v/>
      </c>
      <c r="CL21596" s="32" t="str">
        <f t="shared" si="2450"/>
        <v/>
      </c>
      <c r="CM21596" s="32" t="str">
        <f t="shared" si="2451"/>
        <v/>
      </c>
      <c r="CN21596" s="32" t="str">
        <f t="shared" si="2452"/>
        <v/>
      </c>
    </row>
    <row r="21597" spans="71:92" x14ac:dyDescent="0.3">
      <c r="BS21597" s="32" t="str">
        <f>IF(Kiadasi_kiseroiv!$K$2=BT21597,BV21597,"")</f>
        <v/>
      </c>
      <c r="BT21597" s="34" t="str">
        <f t="shared" si="2435"/>
        <v/>
      </c>
      <c r="BU21597" s="32" t="str">
        <f t="shared" si="2436"/>
        <v/>
      </c>
      <c r="BV21597" s="32" t="str">
        <f t="shared" si="2437"/>
        <v/>
      </c>
      <c r="BW21597" s="32" t="str">
        <f t="shared" si="2438"/>
        <v/>
      </c>
      <c r="BX21597" s="32" t="str">
        <f t="shared" si="2439"/>
        <v/>
      </c>
      <c r="BY21597" s="32" t="str">
        <f t="shared" si="2440"/>
        <v/>
      </c>
      <c r="BZ21597" s="32" t="str">
        <f t="shared" si="2441"/>
        <v/>
      </c>
      <c r="CA21597" s="32" t="str">
        <f t="shared" si="2442"/>
        <v/>
      </c>
      <c r="CB21597" s="33">
        <f>IF(COUNTIF($CD$7:CD21597,CD21597)=1,CD21597,CD21597+COUNTIF($CD$6:CD21596,CD21597))</f>
        <v>62371</v>
      </c>
      <c r="CC21597" s="34">
        <f t="shared" si="2443"/>
        <v>55153</v>
      </c>
      <c r="CD21597" s="32">
        <f t="shared" si="2444"/>
        <v>55153</v>
      </c>
      <c r="CE21597" s="32">
        <f t="shared" si="2445"/>
        <v>0</v>
      </c>
      <c r="CF21597" s="32">
        <f t="shared" si="2446"/>
        <v>0</v>
      </c>
      <c r="CG21597" s="32" t="str">
        <f t="shared" si="2447"/>
        <v/>
      </c>
      <c r="CH21597" s="32">
        <v>92</v>
      </c>
      <c r="CI21597" s="32" t="s">
        <v>19</v>
      </c>
      <c r="CJ21597" s="32" t="str">
        <f t="shared" si="2448"/>
        <v/>
      </c>
      <c r="CK21597" s="32" t="str">
        <f t="shared" si="2449"/>
        <v/>
      </c>
      <c r="CL21597" s="32" t="str">
        <f t="shared" si="2450"/>
        <v/>
      </c>
      <c r="CM21597" s="32" t="str">
        <f t="shared" si="2451"/>
        <v/>
      </c>
      <c r="CN21597" s="32" t="str">
        <f t="shared" si="2452"/>
        <v/>
      </c>
    </row>
    <row r="21598" spans="71:92" x14ac:dyDescent="0.3">
      <c r="BS21598" s="32" t="str">
        <f>IF(Kiadasi_kiseroiv!$K$2=BT21598,BV21598,"")</f>
        <v/>
      </c>
      <c r="BT21598" s="34" t="str">
        <f t="shared" si="2435"/>
        <v/>
      </c>
      <c r="BU21598" s="32" t="str">
        <f t="shared" si="2436"/>
        <v/>
      </c>
      <c r="BV21598" s="32" t="str">
        <f t="shared" si="2437"/>
        <v/>
      </c>
      <c r="BW21598" s="32" t="str">
        <f t="shared" si="2438"/>
        <v/>
      </c>
      <c r="BX21598" s="32" t="str">
        <f t="shared" si="2439"/>
        <v/>
      </c>
      <c r="BY21598" s="32" t="str">
        <f t="shared" si="2440"/>
        <v/>
      </c>
      <c r="BZ21598" s="32" t="str">
        <f t="shared" si="2441"/>
        <v/>
      </c>
      <c r="CA21598" s="32" t="str">
        <f t="shared" si="2442"/>
        <v/>
      </c>
      <c r="CB21598" s="33">
        <f>IF(COUNTIF($CD$7:CD21598,CD21598)=1,CD21598,CD21598+COUNTIF($CD$6:CD21597,CD21598))</f>
        <v>62372</v>
      </c>
      <c r="CC21598" s="34">
        <f t="shared" si="2443"/>
        <v>55153</v>
      </c>
      <c r="CD21598" s="32">
        <f t="shared" si="2444"/>
        <v>55153</v>
      </c>
      <c r="CE21598" s="32">
        <f t="shared" si="2445"/>
        <v>0</v>
      </c>
      <c r="CF21598" s="32">
        <f t="shared" si="2446"/>
        <v>0</v>
      </c>
      <c r="CG21598" s="32" t="str">
        <f t="shared" si="2447"/>
        <v/>
      </c>
      <c r="CH21598" s="32">
        <v>93</v>
      </c>
      <c r="CI21598" s="32" t="s">
        <v>19</v>
      </c>
      <c r="CJ21598" s="32" t="str">
        <f t="shared" si="2448"/>
        <v/>
      </c>
      <c r="CK21598" s="32" t="str">
        <f t="shared" si="2449"/>
        <v/>
      </c>
      <c r="CL21598" s="32" t="str">
        <f t="shared" si="2450"/>
        <v/>
      </c>
      <c r="CM21598" s="32" t="str">
        <f t="shared" si="2451"/>
        <v/>
      </c>
      <c r="CN21598" s="32" t="str">
        <f t="shared" si="2452"/>
        <v/>
      </c>
    </row>
    <row r="21599" spans="71:92" x14ac:dyDescent="0.3">
      <c r="BS21599" s="32" t="str">
        <f>IF(Kiadasi_kiseroiv!$K$2=BT21599,BV21599,"")</f>
        <v/>
      </c>
      <c r="BT21599" s="34" t="str">
        <f t="shared" si="2435"/>
        <v/>
      </c>
      <c r="BU21599" s="32" t="str">
        <f t="shared" si="2436"/>
        <v/>
      </c>
      <c r="BV21599" s="32" t="str">
        <f t="shared" si="2437"/>
        <v/>
      </c>
      <c r="BW21599" s="32" t="str">
        <f t="shared" si="2438"/>
        <v/>
      </c>
      <c r="BX21599" s="32" t="str">
        <f t="shared" si="2439"/>
        <v/>
      </c>
      <c r="BY21599" s="32" t="str">
        <f t="shared" si="2440"/>
        <v/>
      </c>
      <c r="BZ21599" s="32" t="str">
        <f t="shared" si="2441"/>
        <v/>
      </c>
      <c r="CA21599" s="32" t="str">
        <f t="shared" si="2442"/>
        <v/>
      </c>
      <c r="CB21599" s="33">
        <f>IF(COUNTIF($CD$7:CD21599,CD21599)=1,CD21599,CD21599+COUNTIF($CD$6:CD21598,CD21599))</f>
        <v>62373</v>
      </c>
      <c r="CC21599" s="34">
        <f t="shared" si="2443"/>
        <v>55153</v>
      </c>
      <c r="CD21599" s="32">
        <f t="shared" si="2444"/>
        <v>55153</v>
      </c>
      <c r="CE21599" s="32">
        <f t="shared" si="2445"/>
        <v>0</v>
      </c>
      <c r="CF21599" s="32">
        <f t="shared" si="2446"/>
        <v>0</v>
      </c>
      <c r="CG21599" s="32" t="str">
        <f t="shared" si="2447"/>
        <v/>
      </c>
      <c r="CH21599" s="32">
        <v>94</v>
      </c>
      <c r="CI21599" s="32" t="s">
        <v>19</v>
      </c>
      <c r="CJ21599" s="32" t="str">
        <f t="shared" si="2448"/>
        <v/>
      </c>
      <c r="CK21599" s="32" t="str">
        <f t="shared" si="2449"/>
        <v/>
      </c>
      <c r="CL21599" s="32" t="str">
        <f t="shared" si="2450"/>
        <v/>
      </c>
      <c r="CM21599" s="32" t="str">
        <f t="shared" si="2451"/>
        <v/>
      </c>
      <c r="CN21599" s="32" t="str">
        <f t="shared" si="2452"/>
        <v/>
      </c>
    </row>
    <row r="21600" spans="71:92" x14ac:dyDescent="0.3">
      <c r="BS21600" s="32" t="str">
        <f>IF(Kiadasi_kiseroiv!$K$2=BT21600,BV21600,"")</f>
        <v/>
      </c>
      <c r="BT21600" s="34" t="str">
        <f t="shared" si="2435"/>
        <v/>
      </c>
      <c r="BU21600" s="32" t="str">
        <f t="shared" si="2436"/>
        <v/>
      </c>
      <c r="BV21600" s="32" t="str">
        <f t="shared" si="2437"/>
        <v/>
      </c>
      <c r="BW21600" s="32" t="str">
        <f t="shared" si="2438"/>
        <v/>
      </c>
      <c r="BX21600" s="32" t="str">
        <f t="shared" si="2439"/>
        <v/>
      </c>
      <c r="BY21600" s="32" t="str">
        <f t="shared" si="2440"/>
        <v/>
      </c>
      <c r="BZ21600" s="32" t="str">
        <f t="shared" si="2441"/>
        <v/>
      </c>
      <c r="CA21600" s="32" t="str">
        <f t="shared" si="2442"/>
        <v/>
      </c>
      <c r="CB21600" s="33">
        <f>IF(COUNTIF($CD$7:CD21600,CD21600)=1,CD21600,CD21600+COUNTIF($CD$6:CD21599,CD21600))</f>
        <v>62374</v>
      </c>
      <c r="CC21600" s="34">
        <f t="shared" si="2443"/>
        <v>55153</v>
      </c>
      <c r="CD21600" s="32">
        <f t="shared" si="2444"/>
        <v>55153</v>
      </c>
      <c r="CE21600" s="32">
        <f t="shared" si="2445"/>
        <v>0</v>
      </c>
      <c r="CF21600" s="32">
        <f t="shared" si="2446"/>
        <v>0</v>
      </c>
      <c r="CG21600" s="32" t="str">
        <f t="shared" si="2447"/>
        <v/>
      </c>
      <c r="CH21600" s="32">
        <v>95</v>
      </c>
      <c r="CI21600" s="32" t="s">
        <v>19</v>
      </c>
      <c r="CJ21600" s="32" t="str">
        <f t="shared" si="2448"/>
        <v/>
      </c>
      <c r="CK21600" s="32" t="str">
        <f t="shared" si="2449"/>
        <v/>
      </c>
      <c r="CL21600" s="32" t="str">
        <f t="shared" si="2450"/>
        <v/>
      </c>
      <c r="CM21600" s="32" t="str">
        <f t="shared" si="2451"/>
        <v/>
      </c>
      <c r="CN21600" s="32" t="str">
        <f t="shared" si="2452"/>
        <v/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L367"/>
  <sheetViews>
    <sheetView showGridLines="0" showRowColHeaders="0" tabSelected="1" workbookViewId="0">
      <pane ySplit="3" topLeftCell="A4" activePane="bottomLeft" state="frozen"/>
      <selection pane="bottomLeft" activeCell="F1" sqref="F1"/>
    </sheetView>
  </sheetViews>
  <sheetFormatPr defaultColWidth="0" defaultRowHeight="13.8" zeroHeight="1" x14ac:dyDescent="0.25"/>
  <cols>
    <col min="1" max="1" width="5.5546875" style="2" bestFit="1" customWidth="1"/>
    <col min="2" max="2" width="9.5546875" style="2" customWidth="1"/>
    <col min="3" max="3" width="10.88671875" style="2" customWidth="1"/>
    <col min="4" max="4" width="8.33203125" style="2" customWidth="1"/>
    <col min="5" max="5" width="40.6640625" style="2" customWidth="1"/>
    <col min="6" max="6" width="14.33203125" style="2" customWidth="1"/>
    <col min="7" max="7" width="9.109375" style="2" customWidth="1"/>
    <col min="8" max="8" width="10" style="2" hidden="1" customWidth="1"/>
    <col min="9" max="9" width="11.44140625" style="1" hidden="1" customWidth="1"/>
    <col min="10" max="10" width="12.33203125" style="1" hidden="1" customWidth="1"/>
    <col min="11" max="11" width="11.33203125" style="1" hidden="1" customWidth="1"/>
    <col min="12" max="12" width="9.109375" style="1" hidden="1" customWidth="1"/>
    <col min="13" max="13" width="10.33203125" style="1" hidden="1" customWidth="1"/>
    <col min="14" max="16" width="9.109375" style="1" hidden="1" customWidth="1"/>
    <col min="17" max="17" width="25.88671875" style="1" hidden="1" customWidth="1"/>
    <col min="18" max="18" width="32" style="1" hidden="1" customWidth="1"/>
    <col min="19" max="19" width="9.109375" style="1" hidden="1" customWidth="1"/>
    <col min="20" max="20" width="27.44140625" style="1" hidden="1" customWidth="1"/>
    <col min="21" max="48" width="9.109375" style="1" hidden="1" customWidth="1"/>
    <col min="49" max="49" width="10.109375" style="1" hidden="1" customWidth="1"/>
    <col min="50" max="50" width="9.109375" style="1" hidden="1" customWidth="1"/>
    <col min="51" max="51" width="10.109375" style="1" hidden="1" customWidth="1"/>
    <col min="52" max="52" width="9.109375" style="1" hidden="1" customWidth="1"/>
    <col min="53" max="53" width="9.33203125" style="1" hidden="1" customWidth="1"/>
    <col min="54" max="54" width="10.109375" style="1" hidden="1" customWidth="1"/>
    <col min="55" max="55" width="11.33203125" style="1" hidden="1" customWidth="1"/>
    <col min="56" max="56" width="9.33203125" style="1" hidden="1" customWidth="1"/>
    <col min="57" max="57" width="14" style="1" hidden="1" customWidth="1"/>
    <col min="58" max="59" width="9.33203125" style="1" hidden="1" customWidth="1"/>
    <col min="60" max="62" width="9.109375" style="1" hidden="1" customWidth="1"/>
    <col min="63" max="63" width="9.33203125" style="1" hidden="1" customWidth="1"/>
    <col min="64" max="16384" width="9.109375" style="1" hidden="1"/>
  </cols>
  <sheetData>
    <row r="1" spans="1:64" ht="45.6" thickBot="1" x14ac:dyDescent="0.3">
      <c r="A1" s="110" t="s">
        <v>229</v>
      </c>
      <c r="B1" s="110"/>
      <c r="C1" s="110"/>
      <c r="D1" s="110"/>
      <c r="E1" s="111"/>
      <c r="F1" s="24" t="s">
        <v>6</v>
      </c>
      <c r="J1" s="20" t="s">
        <v>227</v>
      </c>
      <c r="K1" s="3">
        <f>IF(AND(F3&lt;&gt;0,F3&lt;&gt;"",ISERROR(VLOOKUP(F3,BC1:BD366,2,FALSE))&lt;&gt;TRUE),F3,MAX(BC1:BC367))</f>
        <v>46023</v>
      </c>
      <c r="L1" s="1" t="s">
        <v>164</v>
      </c>
      <c r="M1" s="1">
        <f>MAX(Cs!BS7:BS33000)</f>
        <v>0</v>
      </c>
      <c r="N1" s="1">
        <f>MIN(Cs!BS7:BS33000)</f>
        <v>0</v>
      </c>
      <c r="O1" s="1">
        <f>SUM(M1,-N1,1)</f>
        <v>1</v>
      </c>
      <c r="T1" s="1" t="str">
        <f>IF(VLOOKUP(P2,AO1:AR21,4,FALSE)&lt;&gt;"",VLOOKUP(P2,AO1:AR21,4,FALSE)&amp;" "&amp;IF(F1&lt;&gt;AN1,F1,""),F1)</f>
        <v xml:space="preserve">Kasszakönyv </v>
      </c>
      <c r="U1" s="1" t="str">
        <f>IF(AND(T1&lt;&gt;R1,AND(ISERROR(SEARCH("száml",T1,1)),ISERROR(SEARCH("kassz",T1,1))))," számla","")</f>
        <v/>
      </c>
      <c r="AN1" s="1" t="s">
        <v>6</v>
      </c>
      <c r="AO1" s="1" t="s">
        <v>76</v>
      </c>
      <c r="AP1" s="1" t="s">
        <v>76</v>
      </c>
      <c r="AQ1" s="1">
        <f>Cs!CQ1</f>
        <v>0</v>
      </c>
      <c r="AR1" s="1" t="s">
        <v>180</v>
      </c>
      <c r="AW1" s="3">
        <f>Kiadasi_kiseroiv!$BC$1:INDEX(Kiadasi_kiseroiv!$BC:$BC,Kiadasi_kiseroiv!$AX$1)</f>
        <v>0</v>
      </c>
      <c r="AX1" s="1">
        <f>IF(MATCH(0,BC1:BC367,0)&gt;1,MATCH(0,BC1:BC367,0)-1,1)</f>
        <v>1</v>
      </c>
      <c r="BA1" s="1">
        <v>1</v>
      </c>
      <c r="BB1" s="4" t="str">
        <f>IF(BC1&lt;&gt;0,VLOOKUP(MONTH(BC1),$BK$1:$BL$12,2,FALSE)&amp;DAY(BC1),"--")</f>
        <v>--</v>
      </c>
      <c r="BC1" s="3">
        <f>IF(ISERROR(VLOOKUP(BA1,$BD$1:$BE$366,2,FALSE))=FALSE,VLOOKUP(BA1,$BD$1:$BE$366,2,FALSE),0)</f>
        <v>0</v>
      </c>
      <c r="BD1" s="1">
        <f>IF(COUNTIF(Cs!$BT$7:$BT$33000,BE1)&lt;&gt;0,1,0)</f>
        <v>0</v>
      </c>
      <c r="BE1" s="3">
        <f>DATE(Cs!CJ1,1,1)</f>
        <v>46023</v>
      </c>
      <c r="BF1" s="1">
        <f>ROUNDUP(COUNTIF(Cs!$BT$7:$BT$33000,BE1)/20,0)</f>
        <v>0</v>
      </c>
      <c r="BK1" s="1">
        <v>1</v>
      </c>
      <c r="BL1" s="1" t="s">
        <v>165</v>
      </c>
    </row>
    <row r="2" spans="1:64" ht="45.6" thickBot="1" x14ac:dyDescent="0.3">
      <c r="A2" s="112" t="str">
        <f>IF(M2&gt;1,L1&amp;M2&amp;L2&amp;M3&amp;L3,"")</f>
        <v/>
      </c>
      <c r="B2" s="112"/>
      <c r="C2" s="112"/>
      <c r="D2" s="112"/>
      <c r="E2" s="112"/>
      <c r="F2" s="25">
        <v>1</v>
      </c>
      <c r="J2" s="20" t="s">
        <v>227</v>
      </c>
      <c r="K2" s="3">
        <f>DATE(Cs!CJ1,MONTH(K1),DAY(K1))</f>
        <v>46023</v>
      </c>
      <c r="L2" s="1" t="s">
        <v>228</v>
      </c>
      <c r="M2" s="1">
        <f>ROUNDUP(O1/20,0)</f>
        <v>1</v>
      </c>
      <c r="P2" s="1" t="str">
        <f>IF(ISERROR(VLOOKUP(F1,AN1:AP21,2,FALSE))=FALSE,VLOOKUP(F1,AN1:AP21,2,FALSE),AN1)</f>
        <v>kassza</v>
      </c>
      <c r="AN2" s="1" t="s">
        <v>112</v>
      </c>
      <c r="AO2" s="1" t="s">
        <v>7</v>
      </c>
      <c r="AP2" s="1" t="s">
        <v>82</v>
      </c>
      <c r="AQ2" s="1">
        <f>Cs!CQ2</f>
        <v>0</v>
      </c>
      <c r="AR2" s="1" t="str">
        <f>IF(Cs!CR2&lt;&gt;0,Cs!CR2&amp;" /","")</f>
        <v/>
      </c>
      <c r="BA2" s="1">
        <v>2</v>
      </c>
      <c r="BB2" s="4" t="str">
        <f t="shared" ref="BB2:BB65" si="0">IF(BC2&lt;&gt;0,VLOOKUP(MONTH(BC2),$BK$1:$BL$12,2,FALSE)&amp;DAY(BC2),"--")</f>
        <v>--</v>
      </c>
      <c r="BC2" s="3">
        <f t="shared" ref="BC2:BC3" si="1">IF(ISERROR(VLOOKUP(BA2,$BD$1:$BE$366,2,FALSE))=FALSE,VLOOKUP(BA2,$BD$1:$BE$366,2,FALSE),0)</f>
        <v>0</v>
      </c>
      <c r="BD2" s="1">
        <f>IF(COUNTIF(Cs!$BT$7:$BT$33000,BE2)&lt;&gt;0,BD1+1,BD1)</f>
        <v>0</v>
      </c>
      <c r="BE2" s="3">
        <f t="shared" ref="BE2:BE65" si="2">BE1+1</f>
        <v>46024</v>
      </c>
      <c r="BF2" s="1">
        <f>ROUNDUP(COUNTIF(Cs!$BT$7:$BT$33000,BE2)/20,0)</f>
        <v>0</v>
      </c>
      <c r="BG2" s="1">
        <f>SUM($BF$1:BF1)</f>
        <v>0</v>
      </c>
      <c r="BK2" s="1">
        <v>2</v>
      </c>
      <c r="BL2" s="1" t="s">
        <v>166</v>
      </c>
    </row>
    <row r="3" spans="1:64" ht="45" x14ac:dyDescent="0.25">
      <c r="A3" s="110" t="s">
        <v>230</v>
      </c>
      <c r="B3" s="110"/>
      <c r="C3" s="110"/>
      <c r="D3" s="110"/>
      <c r="E3" s="111"/>
      <c r="F3" s="51"/>
      <c r="J3" s="20" t="s">
        <v>227</v>
      </c>
      <c r="K3" s="1">
        <f>IF(MONTH(K2)&lt;10,0,"")</f>
        <v>0</v>
      </c>
      <c r="L3" s="1" t="s">
        <v>167</v>
      </c>
      <c r="M3" s="1">
        <f>IF(OR(F2=0,F2&gt;M2,F2=""),1,F2)</f>
        <v>1</v>
      </c>
      <c r="T3" s="1" t="str">
        <f>"Összesen kiadás - "&amp;F6</f>
        <v>Összesen kiadás - 2026.01.01.</v>
      </c>
      <c r="AN3" s="1" t="s">
        <v>113</v>
      </c>
      <c r="AO3" s="1" t="s">
        <v>8</v>
      </c>
      <c r="AP3" s="1" t="s">
        <v>83</v>
      </c>
      <c r="AQ3" s="1">
        <f>Cs!CQ3</f>
        <v>0</v>
      </c>
      <c r="AR3" s="1" t="str">
        <f>IF(Cs!CR3&lt;&gt;0,Cs!CR3&amp;" /","")</f>
        <v/>
      </c>
      <c r="BA3" s="1">
        <v>3</v>
      </c>
      <c r="BB3" s="4" t="str">
        <f t="shared" si="0"/>
        <v>--</v>
      </c>
      <c r="BC3" s="3">
        <f t="shared" si="1"/>
        <v>0</v>
      </c>
      <c r="BD3" s="1">
        <f>IF(COUNTIF(Cs!$BT$7:$BT$33000,BE3)&lt;&gt;0,BD2+1,BD2)</f>
        <v>0</v>
      </c>
      <c r="BE3" s="3">
        <f t="shared" si="2"/>
        <v>46025</v>
      </c>
      <c r="BF3" s="1">
        <f>ROUNDUP(COUNTIF(Cs!$BT$7:$BT$33000,BE3)/20,0)</f>
        <v>0</v>
      </c>
      <c r="BG3" s="1">
        <f>SUM($BF$1:BF2)</f>
        <v>0</v>
      </c>
      <c r="BK3" s="1">
        <v>3</v>
      </c>
      <c r="BL3" s="1" t="s">
        <v>168</v>
      </c>
    </row>
    <row r="4" spans="1:64" ht="15" x14ac:dyDescent="0.25">
      <c r="A4" s="2" t="str">
        <f>TRIM(Cs!CK1&amp;" "&amp;Cs!CL1)</f>
        <v>0 Ref. Egyházközség</v>
      </c>
      <c r="D4" s="45"/>
      <c r="E4" s="45"/>
      <c r="F4" s="49"/>
      <c r="K4" s="1">
        <f>IF(DAY(K2)&lt;10,0,"")</f>
        <v>0</v>
      </c>
      <c r="M4" s="21">
        <f>IF(ISERROR(VLOOKUP(K2,BE1:BG366,3,FALSE))=FALSE,VLOOKUP(K2,BE1:BG366,3,FALSE)+M3,1)</f>
        <v>1</v>
      </c>
      <c r="AN4" s="1" t="s">
        <v>114</v>
      </c>
      <c r="AO4" s="1" t="s">
        <v>9</v>
      </c>
      <c r="AP4" s="1" t="s">
        <v>84</v>
      </c>
      <c r="AQ4" s="1">
        <f>Cs!CQ4</f>
        <v>0</v>
      </c>
      <c r="AR4" s="1" t="str">
        <f>IF(Cs!CR4&lt;&gt;0,Cs!CR4&amp;" /","")</f>
        <v/>
      </c>
      <c r="BA4" s="1">
        <v>4</v>
      </c>
      <c r="BB4" s="4" t="str">
        <f t="shared" si="0"/>
        <v>--</v>
      </c>
      <c r="BC4" s="3">
        <f t="shared" ref="BC4:BC67" si="3">IF(ISERROR(VLOOKUP(BA4,$BD$1:$BE$366,2,FALSE))=FALSE,VLOOKUP(BA4,$BD$1:$BE$366,2,FALSE),0)</f>
        <v>0</v>
      </c>
      <c r="BD4" s="1">
        <f>IF(COUNTIF(Cs!$BT$7:$BT$33000,BE4)&lt;&gt;0,BD3+1,BD3)</f>
        <v>0</v>
      </c>
      <c r="BE4" s="3">
        <f t="shared" si="2"/>
        <v>46026</v>
      </c>
      <c r="BF4" s="1">
        <f>ROUNDUP(COUNTIF(Cs!$BT$7:$BT$33000,BE4)/20,0)</f>
        <v>0</v>
      </c>
      <c r="BG4" s="1">
        <f>SUM($BF$1:BF3)</f>
        <v>0</v>
      </c>
      <c r="BK4" s="1">
        <v>4</v>
      </c>
      <c r="BL4" s="1" t="s">
        <v>169</v>
      </c>
    </row>
    <row r="5" spans="1:64" ht="27" customHeight="1" x14ac:dyDescent="0.25">
      <c r="A5" s="108" t="s">
        <v>225</v>
      </c>
      <c r="B5" s="108"/>
      <c r="C5" s="108"/>
      <c r="D5" s="108"/>
      <c r="E5" s="108"/>
      <c r="F5" s="108"/>
      <c r="J5" s="1" t="str">
        <f>IF(N1=M1,N1&amp;" sz. kiadás","")</f>
        <v>0 sz. kiadás</v>
      </c>
      <c r="AN5" s="1" t="s">
        <v>115</v>
      </c>
      <c r="AO5" s="1" t="s">
        <v>10</v>
      </c>
      <c r="AP5" s="1" t="s">
        <v>85</v>
      </c>
      <c r="AQ5" s="1">
        <f>Cs!CQ5</f>
        <v>0</v>
      </c>
      <c r="AR5" s="1" t="str">
        <f>IF(Cs!CR5&lt;&gt;0,Cs!CR5&amp;" /","")</f>
        <v/>
      </c>
      <c r="BA5" s="1">
        <v>5</v>
      </c>
      <c r="BB5" s="4" t="str">
        <f t="shared" si="0"/>
        <v>--</v>
      </c>
      <c r="BC5" s="3">
        <f t="shared" si="3"/>
        <v>0</v>
      </c>
      <c r="BD5" s="1">
        <f>IF(COUNTIF(Cs!$BT$7:$BT$33000,BE5)&lt;&gt;0,BD4+1,BD4)</f>
        <v>0</v>
      </c>
      <c r="BE5" s="3">
        <f t="shared" si="2"/>
        <v>46027</v>
      </c>
      <c r="BF5" s="1">
        <f>ROUNDUP(COUNTIF(Cs!$BT$7:$BT$33000,BE5)/20,0)</f>
        <v>0</v>
      </c>
      <c r="BG5" s="1">
        <f>SUM($BF$1:BF4)</f>
        <v>0</v>
      </c>
      <c r="BK5" s="1">
        <v>5</v>
      </c>
      <c r="BL5" s="1" t="s">
        <v>170</v>
      </c>
    </row>
    <row r="6" spans="1:64" ht="24.75" customHeight="1" x14ac:dyDescent="0.25">
      <c r="A6" s="109" t="str">
        <f>TRIM(T1&amp;U1)</f>
        <v>Kasszakönyv</v>
      </c>
      <c r="B6" s="109"/>
      <c r="C6" s="109"/>
      <c r="D6" s="109"/>
      <c r="E6" s="88" t="str">
        <f>TRIM(J5&amp;J6&amp;J7)</f>
        <v>0 sz. kiadás</v>
      </c>
      <c r="F6" s="89" t="str">
        <f>YEAR(K2)&amp;"."&amp;K3&amp;MONTH(K2)&amp;"."&amp;K4&amp;DAY(K2)&amp;"."</f>
        <v>2026.01.01.</v>
      </c>
      <c r="G6" s="22"/>
      <c r="H6" s="22"/>
      <c r="J6" s="1" t="str">
        <f>IF(N1&lt;M1,N1&amp;" - "&amp;M1&amp;" sz. kiadások   ","")</f>
        <v/>
      </c>
      <c r="L6" s="1" t="str">
        <f>Cs!CV51</f>
        <v>Kis értékű leltári tárgyak beszerzése</v>
      </c>
      <c r="AN6" s="1" t="s">
        <v>116</v>
      </c>
      <c r="AO6" s="1" t="s">
        <v>12</v>
      </c>
      <c r="AP6" s="1" t="s">
        <v>86</v>
      </c>
      <c r="AQ6" s="1">
        <f>Cs!CQ6</f>
        <v>0</v>
      </c>
      <c r="AR6" s="1" t="str">
        <f>IF(Cs!CR6&lt;&gt;0,Cs!CR6&amp;" /","")</f>
        <v/>
      </c>
      <c r="BA6" s="1">
        <v>6</v>
      </c>
      <c r="BB6" s="4" t="str">
        <f t="shared" si="0"/>
        <v>--</v>
      </c>
      <c r="BC6" s="3">
        <f t="shared" si="3"/>
        <v>0</v>
      </c>
      <c r="BD6" s="1">
        <f>IF(COUNTIF(Cs!$BT$7:$BT$33000,BE6)&lt;&gt;0,BD5+1,BD5)</f>
        <v>0</v>
      </c>
      <c r="BE6" s="3">
        <f t="shared" si="2"/>
        <v>46028</v>
      </c>
      <c r="BF6" s="1">
        <f>ROUNDUP(COUNTIF(Cs!$BT$7:$BT$33000,BE6)/20,0)</f>
        <v>0</v>
      </c>
      <c r="BG6" s="1">
        <f>SUM($BF$1:BF5)</f>
        <v>0</v>
      </c>
      <c r="BK6" s="1">
        <v>6</v>
      </c>
      <c r="BL6" s="1" t="s">
        <v>171</v>
      </c>
    </row>
    <row r="7" spans="1:64" ht="30" customHeight="1" x14ac:dyDescent="0.25">
      <c r="A7" s="90" t="s">
        <v>226</v>
      </c>
      <c r="B7" s="90" t="s">
        <v>224</v>
      </c>
      <c r="C7" s="90" t="s">
        <v>148</v>
      </c>
      <c r="D7" s="91" t="s">
        <v>231</v>
      </c>
      <c r="E7" s="91" t="s">
        <v>208</v>
      </c>
      <c r="F7" s="90" t="s">
        <v>158</v>
      </c>
      <c r="L7" s="1">
        <f>VLOOKUP(L6,Csfi,2,FALSE)</f>
        <v>201.12</v>
      </c>
      <c r="M7" s="1">
        <f>ROUND(SUM(M3,-1)*20,0)</f>
        <v>0</v>
      </c>
      <c r="U7" s="1">
        <f>MAX(L8:L27)</f>
        <v>0</v>
      </c>
      <c r="AN7" s="1" t="s">
        <v>117</v>
      </c>
      <c r="AO7" s="1" t="s">
        <v>13</v>
      </c>
      <c r="AP7" s="1" t="s">
        <v>87</v>
      </c>
      <c r="AQ7" s="1">
        <f>Cs!CQ7</f>
        <v>0</v>
      </c>
      <c r="AR7" s="1" t="str">
        <f>IF(Cs!CR7&lt;&gt;0,Cs!CR7&amp;" /","")</f>
        <v/>
      </c>
      <c r="BA7" s="1">
        <v>7</v>
      </c>
      <c r="BB7" s="4" t="str">
        <f t="shared" si="0"/>
        <v>--</v>
      </c>
      <c r="BC7" s="3">
        <f t="shared" si="3"/>
        <v>0</v>
      </c>
      <c r="BD7" s="1">
        <f>IF(COUNTIF(Cs!$BT$7:$BT$33000,BE7)&lt;&gt;0,BD6+1,BD6)</f>
        <v>0</v>
      </c>
      <c r="BE7" s="3">
        <f t="shared" si="2"/>
        <v>46029</v>
      </c>
      <c r="BF7" s="1">
        <f>ROUNDUP(COUNTIF(Cs!$BT$7:$BT$33000,BE7)/20,0)</f>
        <v>0</v>
      </c>
      <c r="BG7" s="1">
        <f>SUM($BF$1:BF6)</f>
        <v>0</v>
      </c>
      <c r="BK7" s="1">
        <v>7</v>
      </c>
      <c r="BL7" s="1" t="s">
        <v>172</v>
      </c>
    </row>
    <row r="8" spans="1:64" ht="30" customHeight="1" x14ac:dyDescent="0.25">
      <c r="A8" s="48" t="str">
        <f>IF(AND($M$1&gt;=M8,$M$1&gt;0),M8,"")</f>
        <v/>
      </c>
      <c r="B8" s="48" t="str">
        <f>IF(AND($M$1&gt;=M8,$M$1&gt;0),TRIM(VLOOKUP(M8,Cs!$BS$7:$CN$33000,22,FALSE)),"")</f>
        <v/>
      </c>
      <c r="C8" s="48" t="str">
        <f>IF(AND($M$1&gt;=M8,$M$1&gt;0),TRIM(VLOOKUP(M8,Cs!$BS$7:$CN$33000,21,FALSE)),"")</f>
        <v/>
      </c>
      <c r="D8" s="48" t="str">
        <f t="shared" ref="D8:D27" si="4">IF(AND($M$1&gt;=M8,$M$1&gt;0),VLOOKUP(R8,Csfi,2,FALSE),"")</f>
        <v/>
      </c>
      <c r="E8" s="47" t="str">
        <f>TRIM(IF(AND($M$1&gt;=M8,$M$1&gt;0),O8&amp;" "&amp;P8&amp;" "&amp;Q8,IF($M$1=M7,$T$3,"")))</f>
        <v>Összesen kiadás - 2026.01.01.</v>
      </c>
      <c r="F8" s="46">
        <f>IF(AND($M$1&gt;=M8,$M$1&gt;0),SUM(I8:J8),IF($M$1=M7,SUM($H$7:I7),""))</f>
        <v>0</v>
      </c>
      <c r="H8" s="2">
        <f>IF(ISNUMBER(J8),ABS(J8),0)</f>
        <v>0</v>
      </c>
      <c r="I8" s="1">
        <f>IF(ISERROR(VLOOKUP(M8,Cs!$BS$7:$CN$33000,14,FALSE))=FALSE,VLOOKUP(M8,Cs!$BS$7:$CN$33000,14,FALSE),0)</f>
        <v>0</v>
      </c>
      <c r="J8" s="1">
        <f>IF(ISERROR(VLOOKUP(M8,Cs!$BS$7:$CN$33000,13,FALSE))=FALSE,VLOOKUP(M8,Cs!$BS$7:$CN$33000,13,FALSE),0)</f>
        <v>0</v>
      </c>
      <c r="L8" s="1">
        <f>IF(D8=$L$7,1,0)</f>
        <v>0</v>
      </c>
      <c r="M8" s="1">
        <f>SUM(N1,M7)</f>
        <v>0</v>
      </c>
      <c r="O8" s="1" t="e">
        <f>IF($M$1&gt;=M8,TRIM(VLOOKUP(M8,Cs!$BS$7:$CN$33000,18,FALSE)),"")</f>
        <v>#N/A</v>
      </c>
      <c r="P8" s="1" t="e">
        <f>IF($M$1&gt;=M8,TRIM(VLOOKUP(M8,Cs!$BS$7:$CN$33000,19,FALSE)),"")</f>
        <v>#N/A</v>
      </c>
      <c r="Q8" s="1" t="e">
        <f>IF($M$1&gt;=M8,TRIM(VLOOKUP(M8,Cs!$BS$7:$CN$33000,20,FALSE)),"")</f>
        <v>#N/A</v>
      </c>
      <c r="R8" s="1" t="e">
        <f>IF($M$1&gt;=M8,VLOOKUP(M8,Cs!$BS$7:$CN$33000,15,FALSE),"")</f>
        <v>#N/A</v>
      </c>
      <c r="U8" s="1">
        <v>1</v>
      </c>
      <c r="V8" s="1" t="str">
        <f>IF($U$7&gt;=U8,VLOOKUP(U8,$L$8:$M$28,2,FALSE),"")</f>
        <v/>
      </c>
      <c r="W8" s="1" t="str">
        <f>IF($U$7&gt;=U8," _____","")</f>
        <v/>
      </c>
      <c r="AN8" s="1" t="s">
        <v>118</v>
      </c>
      <c r="AO8" s="1" t="s">
        <v>14</v>
      </c>
      <c r="AP8" s="1" t="s">
        <v>88</v>
      </c>
      <c r="AQ8" s="1">
        <f>Cs!CQ8</f>
        <v>0</v>
      </c>
      <c r="AR8" s="1" t="str">
        <f>IF(Cs!CR8&lt;&gt;0,Cs!CR8&amp;" /","")</f>
        <v/>
      </c>
      <c r="BA8" s="1">
        <v>8</v>
      </c>
      <c r="BB8" s="4" t="str">
        <f t="shared" si="0"/>
        <v>--</v>
      </c>
      <c r="BC8" s="3">
        <f t="shared" si="3"/>
        <v>0</v>
      </c>
      <c r="BD8" s="1">
        <f>IF(COUNTIF(Cs!$BT$7:$BT$33000,BE8)&lt;&gt;0,BD7+1,BD7)</f>
        <v>0</v>
      </c>
      <c r="BE8" s="3">
        <f t="shared" si="2"/>
        <v>46030</v>
      </c>
      <c r="BF8" s="1">
        <f>ROUNDUP(COUNTIF(Cs!$BT$7:$BT$33000,BE8)/20,0)</f>
        <v>0</v>
      </c>
      <c r="BG8" s="1">
        <f>SUM($BF$1:BF7)</f>
        <v>0</v>
      </c>
      <c r="BK8" s="1">
        <v>8</v>
      </c>
      <c r="BL8" s="1" t="s">
        <v>173</v>
      </c>
    </row>
    <row r="9" spans="1:64" ht="30" customHeight="1" x14ac:dyDescent="0.25">
      <c r="A9" s="48" t="str">
        <f t="shared" ref="A9:A27" si="5">IF(AND($M$1&gt;=M9,$M$1&gt;0),M9,"")</f>
        <v/>
      </c>
      <c r="B9" s="48" t="str">
        <f>IF(AND($M$1&gt;=M9,$M$1&gt;0),TRIM(VLOOKUP(M9,Cs!$BS$7:$CN$33000,22,FALSE)),"")</f>
        <v/>
      </c>
      <c r="C9" s="48" t="str">
        <f>IF(AND($M$1&gt;=M9,$M$1&gt;0),TRIM(VLOOKUP(M9,Cs!$BS$7:$CN$33000,21,FALSE)),"")</f>
        <v/>
      </c>
      <c r="D9" s="48" t="str">
        <f t="shared" si="4"/>
        <v/>
      </c>
      <c r="E9" s="47" t="str">
        <f t="shared" ref="E9:E27" si="6">TRIM(IF(AND($M$1&gt;=M9,$M$1&gt;0),O9&amp;" "&amp;P9&amp;" "&amp;Q9,IF($M$1=M8,$T$3,"")))</f>
        <v>Összesen kiadás - 2026.01.01.</v>
      </c>
      <c r="F9" s="46">
        <f>IF(AND($M$1&gt;=M9,$M$1&gt;0),SUM(I9:J9),IF($M$1=M8,SUM($H$7:I8),""))</f>
        <v>0</v>
      </c>
      <c r="H9" s="2">
        <f t="shared" ref="H9:H27" si="7">IF(ISNUMBER(J9),ABS(J9),0)</f>
        <v>0</v>
      </c>
      <c r="I9" s="1">
        <f>IF(ISERROR(VLOOKUP(M9,Cs!$BS$7:$CN$33000,14,FALSE))=FALSE,VLOOKUP(M9,Cs!$BS$7:$CN$33000,14,FALSE),0)</f>
        <v>0</v>
      </c>
      <c r="J9" s="1">
        <f>IF(ISERROR(VLOOKUP(M9,Cs!$BS$7:$CN$33000,13,FALSE))=FALSE,VLOOKUP(M9,Cs!$BS$7:$CN$33000,13,FALSE),0)</f>
        <v>0</v>
      </c>
      <c r="L9" s="1">
        <f>IF(D9=$L$7,L8+1,L8)</f>
        <v>0</v>
      </c>
      <c r="M9" s="1">
        <f t="shared" ref="M9:M27" si="8">M8+1</f>
        <v>1</v>
      </c>
      <c r="O9" s="1" t="str">
        <f>IF($M$1&gt;=M9,TRIM(VLOOKUP(M9,Cs!$BS$7:$CN$33000,18,FALSE)),"")</f>
        <v/>
      </c>
      <c r="P9" s="1" t="str">
        <f>IF($M$1&gt;=M9,TRIM(VLOOKUP(M9,Cs!$BS$7:$CN$33000,19,FALSE)),"")</f>
        <v/>
      </c>
      <c r="Q9" s="1" t="str">
        <f>IF($M$1&gt;=M9,TRIM(VLOOKUP(M9,Cs!$BS$7:$CN$33000,20,FALSE)),"")</f>
        <v/>
      </c>
      <c r="R9" s="1" t="str">
        <f>IF($M$1&gt;=M9,VLOOKUP(M9,Cs!$BS$7:$CN$33000,15,FALSE),"")</f>
        <v/>
      </c>
      <c r="U9" s="1">
        <v>2</v>
      </c>
      <c r="V9" s="1" t="str">
        <f>IF($U$7&gt;=U9,"; "&amp;VLOOKUP(U9,$L$8:$M$28,2,FALSE),"")</f>
        <v/>
      </c>
      <c r="W9" s="1" t="str">
        <f t="shared" ref="W9:W27" si="9">IF($U$7&gt;=U9," _____","")</f>
        <v/>
      </c>
      <c r="AN9" s="1" t="s">
        <v>119</v>
      </c>
      <c r="AO9" s="1" t="s">
        <v>15</v>
      </c>
      <c r="AP9" s="1" t="s">
        <v>89</v>
      </c>
      <c r="AQ9" s="1">
        <f>Cs!CQ9</f>
        <v>0</v>
      </c>
      <c r="AR9" s="1" t="str">
        <f>IF(Cs!CR9&lt;&gt;0,Cs!CR9&amp;" /","")</f>
        <v/>
      </c>
      <c r="BA9" s="1">
        <v>9</v>
      </c>
      <c r="BB9" s="4" t="str">
        <f t="shared" si="0"/>
        <v>--</v>
      </c>
      <c r="BC9" s="3">
        <f t="shared" si="3"/>
        <v>0</v>
      </c>
      <c r="BD9" s="1">
        <f>IF(COUNTIF(Cs!$BT$7:$BT$33000,BE9)&lt;&gt;0,BD8+1,BD8)</f>
        <v>0</v>
      </c>
      <c r="BE9" s="3">
        <f t="shared" si="2"/>
        <v>46031</v>
      </c>
      <c r="BF9" s="1">
        <f>ROUNDUP(COUNTIF(Cs!$BT$7:$BT$33000,BE9)/20,0)</f>
        <v>0</v>
      </c>
      <c r="BG9" s="1">
        <f>SUM($BF$1:BF8)</f>
        <v>0</v>
      </c>
      <c r="BK9" s="1">
        <v>9</v>
      </c>
      <c r="BL9" s="1" t="s">
        <v>174</v>
      </c>
    </row>
    <row r="10" spans="1:64" ht="30" customHeight="1" x14ac:dyDescent="0.25">
      <c r="A10" s="48" t="str">
        <f t="shared" si="5"/>
        <v/>
      </c>
      <c r="B10" s="48" t="str">
        <f>IF(AND($M$1&gt;=M10,$M$1&gt;0),TRIM(VLOOKUP(M10,Cs!$BS$7:$CN$33000,22,FALSE)),"")</f>
        <v/>
      </c>
      <c r="C10" s="48" t="str">
        <f>IF(AND($M$1&gt;=M10,$M$1&gt;0),TRIM(VLOOKUP(M10,Cs!$BS$7:$CN$33000,21,FALSE)),"")</f>
        <v/>
      </c>
      <c r="D10" s="48" t="str">
        <f t="shared" si="4"/>
        <v/>
      </c>
      <c r="E10" s="47" t="str">
        <f t="shared" si="6"/>
        <v/>
      </c>
      <c r="F10" s="46" t="str">
        <f>IF(AND($M$1&gt;=M10,$M$1&gt;0),SUM(I10:J10),IF($M$1=M9,SUM($H$7:I9),""))</f>
        <v/>
      </c>
      <c r="H10" s="2">
        <f t="shared" si="7"/>
        <v>0</v>
      </c>
      <c r="I10" s="1">
        <f>IF(ISERROR(VLOOKUP(M10,Cs!$BS$7:$CN$33000,14,FALSE))=FALSE,VLOOKUP(M10,Cs!$BS$7:$CN$33000,14,FALSE),0)</f>
        <v>0</v>
      </c>
      <c r="J10" s="1">
        <f>IF(ISERROR(VLOOKUP(M10,Cs!$BS$7:$CN$33000,13,FALSE))=FALSE,VLOOKUP(M10,Cs!$BS$7:$CN$33000,13,FALSE),0)</f>
        <v>0</v>
      </c>
      <c r="L10" s="1">
        <f t="shared" ref="L10:L27" si="10">IF(D10=$L$7,L9+1,L9)</f>
        <v>0</v>
      </c>
      <c r="M10" s="1">
        <f t="shared" si="8"/>
        <v>2</v>
      </c>
      <c r="O10" s="1" t="str">
        <f>IF($M$1&gt;=M10,TRIM(VLOOKUP(M10,Cs!$BS$7:$CN$33000,18,FALSE)),"")</f>
        <v/>
      </c>
      <c r="P10" s="1" t="str">
        <f>IF($M$1&gt;=M10,TRIM(VLOOKUP(M10,Cs!$BS$7:$CN$33000,19,FALSE)),"")</f>
        <v/>
      </c>
      <c r="Q10" s="1" t="str">
        <f>IF($M$1&gt;=M10,TRIM(VLOOKUP(M10,Cs!$BS$7:$CN$33000,20,FALSE)),"")</f>
        <v/>
      </c>
      <c r="R10" s="1" t="str">
        <f>IF($M$1&gt;=M10,VLOOKUP(M10,Cs!$BS$7:$CN$33000,15,FALSE),"")</f>
        <v/>
      </c>
      <c r="U10" s="1">
        <v>3</v>
      </c>
      <c r="V10" s="1" t="str">
        <f t="shared" ref="V10:V27" si="11">IF($U$7&gt;=U10,"; "&amp;VLOOKUP(U10,$L$8:$M$28,2,FALSE),"")</f>
        <v/>
      </c>
      <c r="W10" s="1" t="str">
        <f t="shared" si="9"/>
        <v/>
      </c>
      <c r="AN10" s="1" t="s">
        <v>120</v>
      </c>
      <c r="AO10" s="1" t="s">
        <v>16</v>
      </c>
      <c r="AP10" s="1" t="s">
        <v>90</v>
      </c>
      <c r="AQ10" s="1">
        <f>Cs!CQ10</f>
        <v>0</v>
      </c>
      <c r="AR10" s="1" t="str">
        <f>IF(Cs!CR10&lt;&gt;0,Cs!CR10&amp;" /","")</f>
        <v/>
      </c>
      <c r="BA10" s="1">
        <v>10</v>
      </c>
      <c r="BB10" s="4" t="str">
        <f t="shared" si="0"/>
        <v>--</v>
      </c>
      <c r="BC10" s="3">
        <f t="shared" si="3"/>
        <v>0</v>
      </c>
      <c r="BD10" s="1">
        <f>IF(COUNTIF(Cs!$BT$7:$BT$33000,BE10)&lt;&gt;0,BD9+1,BD9)</f>
        <v>0</v>
      </c>
      <c r="BE10" s="3">
        <f t="shared" si="2"/>
        <v>46032</v>
      </c>
      <c r="BF10" s="1">
        <f>ROUNDUP(COUNTIF(Cs!$BT$7:$BT$33000,BE10)/20,0)</f>
        <v>0</v>
      </c>
      <c r="BG10" s="1">
        <f>SUM($BF$1:BF9)</f>
        <v>0</v>
      </c>
      <c r="BK10" s="1">
        <v>10</v>
      </c>
      <c r="BL10" s="1" t="s">
        <v>175</v>
      </c>
    </row>
    <row r="11" spans="1:64" ht="30" customHeight="1" x14ac:dyDescent="0.25">
      <c r="A11" s="48" t="str">
        <f t="shared" si="5"/>
        <v/>
      </c>
      <c r="B11" s="48" t="str">
        <f>IF(AND($M$1&gt;=M11,$M$1&gt;0),TRIM(VLOOKUP(M11,Cs!$BS$7:$CN$33000,22,FALSE)),"")</f>
        <v/>
      </c>
      <c r="C11" s="48" t="str">
        <f>IF(AND($M$1&gt;=M11,$M$1&gt;0),TRIM(VLOOKUP(M11,Cs!$BS$7:$CN$33000,21,FALSE)),"")</f>
        <v/>
      </c>
      <c r="D11" s="48" t="str">
        <f t="shared" si="4"/>
        <v/>
      </c>
      <c r="E11" s="47" t="str">
        <f t="shared" si="6"/>
        <v/>
      </c>
      <c r="F11" s="46" t="str">
        <f>IF(AND($M$1&gt;=M11,$M$1&gt;0),SUM(I11:J11),IF($M$1=M10,SUM($H$7:I10),""))</f>
        <v/>
      </c>
      <c r="H11" s="2">
        <f t="shared" si="7"/>
        <v>0</v>
      </c>
      <c r="I11" s="1">
        <f>IF(ISERROR(VLOOKUP(M11,Cs!$BS$7:$CN$33000,14,FALSE))=FALSE,VLOOKUP(M11,Cs!$BS$7:$CN$33000,14,FALSE),0)</f>
        <v>0</v>
      </c>
      <c r="J11" s="1">
        <f>IF(ISERROR(VLOOKUP(M11,Cs!$BS$7:$CN$33000,13,FALSE))=FALSE,VLOOKUP(M11,Cs!$BS$7:$CN$33000,13,FALSE),0)</f>
        <v>0</v>
      </c>
      <c r="L11" s="1">
        <f t="shared" si="10"/>
        <v>0</v>
      </c>
      <c r="M11" s="1">
        <f t="shared" si="8"/>
        <v>3</v>
      </c>
      <c r="O11" s="1" t="str">
        <f>IF($M$1&gt;=M11,TRIM(VLOOKUP(M11,Cs!$BS$7:$CN$33000,18,FALSE)),"")</f>
        <v/>
      </c>
      <c r="P11" s="1" t="str">
        <f>IF($M$1&gt;=M11,TRIM(VLOOKUP(M11,Cs!$BS$7:$CN$33000,19,FALSE)),"")</f>
        <v/>
      </c>
      <c r="Q11" s="1" t="str">
        <f>IF($M$1&gt;=M11,TRIM(VLOOKUP(M11,Cs!$BS$7:$CN$33000,20,FALSE)),"")</f>
        <v/>
      </c>
      <c r="R11" s="1" t="str">
        <f>IF($M$1&gt;=M11,VLOOKUP(M11,Cs!$BS$7:$CN$33000,15,FALSE),"")</f>
        <v/>
      </c>
      <c r="U11" s="1">
        <v>4</v>
      </c>
      <c r="V11" s="1" t="str">
        <f t="shared" si="11"/>
        <v/>
      </c>
      <c r="W11" s="1" t="str">
        <f t="shared" si="9"/>
        <v/>
      </c>
      <c r="AN11" s="1" t="s">
        <v>121</v>
      </c>
      <c r="AO11" s="1" t="s">
        <v>17</v>
      </c>
      <c r="AP11" s="1" t="s">
        <v>91</v>
      </c>
      <c r="AQ11" s="1">
        <f>Cs!CQ11</f>
        <v>0</v>
      </c>
      <c r="AR11" s="1" t="str">
        <f>IF(Cs!CR11&lt;&gt;0,Cs!CR11&amp;" /","")</f>
        <v/>
      </c>
      <c r="BA11" s="1">
        <v>11</v>
      </c>
      <c r="BB11" s="4" t="str">
        <f t="shared" si="0"/>
        <v>--</v>
      </c>
      <c r="BC11" s="3">
        <f t="shared" si="3"/>
        <v>0</v>
      </c>
      <c r="BD11" s="1">
        <f>IF(COUNTIF(Cs!$BT$7:$BT$33000,BE11)&lt;&gt;0,BD10+1,BD10)</f>
        <v>0</v>
      </c>
      <c r="BE11" s="3">
        <f t="shared" si="2"/>
        <v>46033</v>
      </c>
      <c r="BF11" s="1">
        <f>ROUNDUP(COUNTIF(Cs!$BT$7:$BT$33000,BE11)/20,0)</f>
        <v>0</v>
      </c>
      <c r="BG11" s="1">
        <f>SUM($BF$1:BF10)</f>
        <v>0</v>
      </c>
      <c r="BK11" s="1">
        <v>11</v>
      </c>
      <c r="BL11" s="1" t="s">
        <v>176</v>
      </c>
    </row>
    <row r="12" spans="1:64" ht="30" customHeight="1" x14ac:dyDescent="0.25">
      <c r="A12" s="48" t="str">
        <f t="shared" si="5"/>
        <v/>
      </c>
      <c r="B12" s="48" t="str">
        <f>IF(AND($M$1&gt;=M12,$M$1&gt;0),TRIM(VLOOKUP(M12,Cs!$BS$7:$CN$33000,22,FALSE)),"")</f>
        <v/>
      </c>
      <c r="C12" s="48" t="str">
        <f>IF(AND($M$1&gt;=M12,$M$1&gt;0),TRIM(VLOOKUP(M12,Cs!$BS$7:$CN$33000,21,FALSE)),"")</f>
        <v/>
      </c>
      <c r="D12" s="48" t="str">
        <f t="shared" si="4"/>
        <v/>
      </c>
      <c r="E12" s="47" t="str">
        <f t="shared" si="6"/>
        <v/>
      </c>
      <c r="F12" s="46" t="str">
        <f>IF(AND($M$1&gt;=M12,$M$1&gt;0),SUM(I12:J12),IF($M$1=M11,SUM($H$7:I11),""))</f>
        <v/>
      </c>
      <c r="H12" s="2">
        <f t="shared" si="7"/>
        <v>0</v>
      </c>
      <c r="I12" s="1">
        <f>IF(ISERROR(VLOOKUP(M12,Cs!$BS$7:$CN$33000,14,FALSE))=FALSE,VLOOKUP(M12,Cs!$BS$7:$CN$33000,14,FALSE),0)</f>
        <v>0</v>
      </c>
      <c r="J12" s="1">
        <f>IF(ISERROR(VLOOKUP(M12,Cs!$BS$7:$CN$33000,13,FALSE))=FALSE,VLOOKUP(M12,Cs!$BS$7:$CN$33000,13,FALSE),0)</f>
        <v>0</v>
      </c>
      <c r="L12" s="1">
        <f t="shared" si="10"/>
        <v>0</v>
      </c>
      <c r="M12" s="1">
        <f t="shared" si="8"/>
        <v>4</v>
      </c>
      <c r="O12" s="1" t="str">
        <f>IF($M$1&gt;=M12,TRIM(VLOOKUP(M12,Cs!$BS$7:$CN$33000,18,FALSE)),"")</f>
        <v/>
      </c>
      <c r="P12" s="1" t="str">
        <f>IF($M$1&gt;=M12,TRIM(VLOOKUP(M12,Cs!$BS$7:$CN$33000,19,FALSE)),"")</f>
        <v/>
      </c>
      <c r="Q12" s="1" t="str">
        <f>IF($M$1&gt;=M12,TRIM(VLOOKUP(M12,Cs!$BS$7:$CN$33000,20,FALSE)),"")</f>
        <v/>
      </c>
      <c r="R12" s="1" t="str">
        <f>IF($M$1&gt;=M12,VLOOKUP(M12,Cs!$BS$7:$CN$33000,15,FALSE),"")</f>
        <v/>
      </c>
      <c r="U12" s="1">
        <v>5</v>
      </c>
      <c r="V12" s="1" t="str">
        <f t="shared" si="11"/>
        <v/>
      </c>
      <c r="W12" s="1" t="str">
        <f t="shared" si="9"/>
        <v/>
      </c>
      <c r="AN12" s="1" t="s">
        <v>122</v>
      </c>
      <c r="AO12" s="1" t="s">
        <v>18</v>
      </c>
      <c r="AP12" s="1" t="s">
        <v>92</v>
      </c>
      <c r="AQ12" s="1">
        <f>Cs!CQ12</f>
        <v>0</v>
      </c>
      <c r="AR12" s="1" t="str">
        <f>IF(Cs!CR12&lt;&gt;0,Cs!CR12&amp;" /","")</f>
        <v/>
      </c>
      <c r="BA12" s="1">
        <v>12</v>
      </c>
      <c r="BB12" s="4" t="str">
        <f t="shared" si="0"/>
        <v>--</v>
      </c>
      <c r="BC12" s="3">
        <f t="shared" si="3"/>
        <v>0</v>
      </c>
      <c r="BD12" s="1">
        <f>IF(COUNTIF(Cs!$BT$7:$BT$33000,BE12)&lt;&gt;0,BD11+1,BD11)</f>
        <v>0</v>
      </c>
      <c r="BE12" s="3">
        <f t="shared" si="2"/>
        <v>46034</v>
      </c>
      <c r="BF12" s="1">
        <f>ROUNDUP(COUNTIF(Cs!$BT$7:$BT$33000,BE12)/20,0)</f>
        <v>0</v>
      </c>
      <c r="BG12" s="1">
        <f>SUM($BF$1:BF11)</f>
        <v>0</v>
      </c>
      <c r="BK12" s="1">
        <v>12</v>
      </c>
      <c r="BL12" s="1" t="s">
        <v>177</v>
      </c>
    </row>
    <row r="13" spans="1:64" ht="30" customHeight="1" x14ac:dyDescent="0.25">
      <c r="A13" s="48" t="str">
        <f t="shared" si="5"/>
        <v/>
      </c>
      <c r="B13" s="48" t="str">
        <f>IF(AND($M$1&gt;=M13,$M$1&gt;0),TRIM(VLOOKUP(M13,Cs!$BS$7:$CN$33000,22,FALSE)),"")</f>
        <v/>
      </c>
      <c r="C13" s="48" t="str">
        <f>IF(AND($M$1&gt;=M13,$M$1&gt;0),TRIM(VLOOKUP(M13,Cs!$BS$7:$CN$33000,21,FALSE)),"")</f>
        <v/>
      </c>
      <c r="D13" s="48" t="str">
        <f t="shared" si="4"/>
        <v/>
      </c>
      <c r="E13" s="47" t="str">
        <f t="shared" si="6"/>
        <v/>
      </c>
      <c r="F13" s="46" t="str">
        <f>IF(AND($M$1&gt;=M13,$M$1&gt;0),SUM(I13:J13),IF($M$1=M12,SUM($H$7:I12),""))</f>
        <v/>
      </c>
      <c r="H13" s="2">
        <f t="shared" si="7"/>
        <v>0</v>
      </c>
      <c r="I13" s="1">
        <f>IF(ISERROR(VLOOKUP(M13,Cs!$BS$7:$CN$33000,14,FALSE))=FALSE,VLOOKUP(M13,Cs!$BS$7:$CN$33000,14,FALSE),0)</f>
        <v>0</v>
      </c>
      <c r="J13" s="1">
        <f>IF(ISERROR(VLOOKUP(M13,Cs!$BS$7:$CN$33000,13,FALSE))=FALSE,VLOOKUP(M13,Cs!$BS$7:$CN$33000,13,FALSE),0)</f>
        <v>0</v>
      </c>
      <c r="L13" s="1">
        <f t="shared" si="10"/>
        <v>0</v>
      </c>
      <c r="M13" s="1">
        <f t="shared" si="8"/>
        <v>5</v>
      </c>
      <c r="O13" s="1" t="str">
        <f>IF($M$1&gt;=M13,TRIM(VLOOKUP(M13,Cs!$BS$7:$CN$33000,18,FALSE)),"")</f>
        <v/>
      </c>
      <c r="P13" s="1" t="str">
        <f>IF($M$1&gt;=M13,TRIM(VLOOKUP(M13,Cs!$BS$7:$CN$33000,19,FALSE)),"")</f>
        <v/>
      </c>
      <c r="Q13" s="1" t="str">
        <f>IF($M$1&gt;=M13,TRIM(VLOOKUP(M13,Cs!$BS$7:$CN$33000,20,FALSE)),"")</f>
        <v/>
      </c>
      <c r="R13" s="1" t="str">
        <f>IF($M$1&gt;=M13,VLOOKUP(M13,Cs!$BS$7:$CN$33000,15,FALSE),"")</f>
        <v/>
      </c>
      <c r="U13" s="1">
        <v>6</v>
      </c>
      <c r="V13" s="1" t="str">
        <f t="shared" si="11"/>
        <v/>
      </c>
      <c r="W13" s="1" t="str">
        <f t="shared" si="9"/>
        <v/>
      </c>
      <c r="AN13" s="1" t="s">
        <v>123</v>
      </c>
      <c r="AO13" s="1" t="s">
        <v>19</v>
      </c>
      <c r="AP13" s="1" t="s">
        <v>93</v>
      </c>
      <c r="AQ13" s="1">
        <f>Cs!CQ13</f>
        <v>0</v>
      </c>
      <c r="AR13" s="1" t="str">
        <f>IF(Cs!CR13&lt;&gt;0,Cs!CR13&amp;" /","")</f>
        <v/>
      </c>
      <c r="BA13" s="1">
        <v>13</v>
      </c>
      <c r="BB13" s="4" t="str">
        <f t="shared" si="0"/>
        <v>--</v>
      </c>
      <c r="BC13" s="3">
        <f t="shared" si="3"/>
        <v>0</v>
      </c>
      <c r="BD13" s="1">
        <f>IF(COUNTIF(Cs!$BT$7:$BT$33000,BE13)&lt;&gt;0,BD12+1,BD12)</f>
        <v>0</v>
      </c>
      <c r="BE13" s="3">
        <f t="shared" si="2"/>
        <v>46035</v>
      </c>
      <c r="BF13" s="1">
        <f>ROUNDUP(COUNTIF(Cs!$BT$7:$BT$33000,BE13)/20,0)</f>
        <v>0</v>
      </c>
      <c r="BG13" s="1">
        <f>SUM($BF$1:BF12)</f>
        <v>0</v>
      </c>
    </row>
    <row r="14" spans="1:64" ht="30" customHeight="1" x14ac:dyDescent="0.25">
      <c r="A14" s="48" t="str">
        <f t="shared" si="5"/>
        <v/>
      </c>
      <c r="B14" s="48" t="str">
        <f>IF(AND($M$1&gt;=M14,$M$1&gt;0),TRIM(VLOOKUP(M14,Cs!$BS$7:$CN$33000,22,FALSE)),"")</f>
        <v/>
      </c>
      <c r="C14" s="48" t="str">
        <f>IF(AND($M$1&gt;=M14,$M$1&gt;0),TRIM(VLOOKUP(M14,Cs!$BS$7:$CN$33000,21,FALSE)),"")</f>
        <v/>
      </c>
      <c r="D14" s="48" t="str">
        <f t="shared" si="4"/>
        <v/>
      </c>
      <c r="E14" s="47" t="str">
        <f t="shared" si="6"/>
        <v/>
      </c>
      <c r="F14" s="46" t="str">
        <f>IF(AND($M$1&gt;=M14,$M$1&gt;0),SUM(I14:J14),IF($M$1=M13,SUM($H$7:I13),""))</f>
        <v/>
      </c>
      <c r="H14" s="2">
        <f t="shared" si="7"/>
        <v>0</v>
      </c>
      <c r="I14" s="1">
        <f>IF(ISERROR(VLOOKUP(M14,Cs!$BS$7:$CN$33000,14,FALSE))=FALSE,VLOOKUP(M14,Cs!$BS$7:$CN$33000,14,FALSE),0)</f>
        <v>0</v>
      </c>
      <c r="J14" s="1">
        <f>IF(ISERROR(VLOOKUP(M14,Cs!$BS$7:$CN$33000,13,FALSE))=FALSE,VLOOKUP(M14,Cs!$BS$7:$CN$33000,13,FALSE),0)</f>
        <v>0</v>
      </c>
      <c r="L14" s="1">
        <f t="shared" si="10"/>
        <v>0</v>
      </c>
      <c r="M14" s="1">
        <f t="shared" si="8"/>
        <v>6</v>
      </c>
      <c r="O14" s="1" t="str">
        <f>IF($M$1&gt;=M14,TRIM(VLOOKUP(M14,Cs!$BS$7:$CN$33000,18,FALSE)),"")</f>
        <v/>
      </c>
      <c r="P14" s="1" t="str">
        <f>IF($M$1&gt;=M14,TRIM(VLOOKUP(M14,Cs!$BS$7:$CN$33000,19,FALSE)),"")</f>
        <v/>
      </c>
      <c r="Q14" s="1" t="str">
        <f>IF($M$1&gt;=M14,TRIM(VLOOKUP(M14,Cs!$BS$7:$CN$33000,20,FALSE)),"")</f>
        <v/>
      </c>
      <c r="R14" s="1" t="str">
        <f>IF($M$1&gt;=M14,VLOOKUP(M14,Cs!$BS$7:$CN$33000,15,FALSE),"")</f>
        <v/>
      </c>
      <c r="U14" s="1">
        <v>7</v>
      </c>
      <c r="V14" s="1" t="str">
        <f t="shared" si="11"/>
        <v/>
      </c>
      <c r="W14" s="1" t="str">
        <f t="shared" si="9"/>
        <v/>
      </c>
      <c r="AN14" s="1" t="s">
        <v>124</v>
      </c>
      <c r="AO14" s="1" t="s">
        <v>132</v>
      </c>
      <c r="AP14" s="1" t="s">
        <v>94</v>
      </c>
      <c r="AQ14" s="1">
        <f>Cs!CQ14</f>
        <v>0</v>
      </c>
      <c r="AR14" s="1" t="str">
        <f>IF(Cs!CR14&lt;&gt;0,Cs!CR14&amp;" /","")</f>
        <v/>
      </c>
      <c r="BA14" s="1">
        <v>14</v>
      </c>
      <c r="BB14" s="4" t="str">
        <f t="shared" si="0"/>
        <v>--</v>
      </c>
      <c r="BC14" s="3">
        <f t="shared" si="3"/>
        <v>0</v>
      </c>
      <c r="BD14" s="1">
        <f>IF(COUNTIF(Cs!$BT$7:$BT$33000,BE14)&lt;&gt;0,BD13+1,BD13)</f>
        <v>0</v>
      </c>
      <c r="BE14" s="3">
        <f t="shared" si="2"/>
        <v>46036</v>
      </c>
      <c r="BF14" s="1">
        <f>ROUNDUP(COUNTIF(Cs!$BT$7:$BT$33000,BE14)/20,0)</f>
        <v>0</v>
      </c>
      <c r="BG14" s="1">
        <f>SUM($BF$1:BF13)</f>
        <v>0</v>
      </c>
    </row>
    <row r="15" spans="1:64" ht="30" customHeight="1" x14ac:dyDescent="0.25">
      <c r="A15" s="48" t="str">
        <f t="shared" si="5"/>
        <v/>
      </c>
      <c r="B15" s="48" t="str">
        <f>IF(AND($M$1&gt;=M15,$M$1&gt;0),TRIM(VLOOKUP(M15,Cs!$BS$7:$CN$33000,22,FALSE)),"")</f>
        <v/>
      </c>
      <c r="C15" s="48" t="str">
        <f>IF(AND($M$1&gt;=M15,$M$1&gt;0),TRIM(VLOOKUP(M15,Cs!$BS$7:$CN$33000,21,FALSE)),"")</f>
        <v/>
      </c>
      <c r="D15" s="48" t="str">
        <f t="shared" si="4"/>
        <v/>
      </c>
      <c r="E15" s="47" t="str">
        <f t="shared" si="6"/>
        <v/>
      </c>
      <c r="F15" s="46" t="str">
        <f>IF(AND($M$1&gt;=M15,$M$1&gt;0),SUM(I15:J15),IF($M$1=M14,SUM($H$7:I14),""))</f>
        <v/>
      </c>
      <c r="H15" s="2">
        <f t="shared" si="7"/>
        <v>0</v>
      </c>
      <c r="I15" s="1">
        <f>IF(ISERROR(VLOOKUP(M15,Cs!$BS$7:$CN$33000,14,FALSE))=FALSE,VLOOKUP(M15,Cs!$BS$7:$CN$33000,14,FALSE),0)</f>
        <v>0</v>
      </c>
      <c r="J15" s="1">
        <f>IF(ISERROR(VLOOKUP(M15,Cs!$BS$7:$CN$33000,13,FALSE))=FALSE,VLOOKUP(M15,Cs!$BS$7:$CN$33000,13,FALSE),0)</f>
        <v>0</v>
      </c>
      <c r="L15" s="1">
        <f t="shared" si="10"/>
        <v>0</v>
      </c>
      <c r="M15" s="1">
        <f t="shared" si="8"/>
        <v>7</v>
      </c>
      <c r="O15" s="1" t="str">
        <f>IF($M$1&gt;=M15,TRIM(VLOOKUP(M15,Cs!$BS$7:$CN$33000,18,FALSE)),"")</f>
        <v/>
      </c>
      <c r="P15" s="1" t="str">
        <f>IF($M$1&gt;=M15,TRIM(VLOOKUP(M15,Cs!$BS$7:$CN$33000,19,FALSE)),"")</f>
        <v/>
      </c>
      <c r="Q15" s="1" t="str">
        <f>IF($M$1&gt;=M15,TRIM(VLOOKUP(M15,Cs!$BS$7:$CN$33000,20,FALSE)),"")</f>
        <v/>
      </c>
      <c r="R15" s="1" t="str">
        <f>IF($M$1&gt;=M15,VLOOKUP(M15,Cs!$BS$7:$CN$33000,15,FALSE),"")</f>
        <v/>
      </c>
      <c r="U15" s="1">
        <v>8</v>
      </c>
      <c r="V15" s="1" t="str">
        <f t="shared" si="11"/>
        <v/>
      </c>
      <c r="W15" s="1" t="str">
        <f t="shared" si="9"/>
        <v/>
      </c>
      <c r="AN15" s="1" t="s">
        <v>125</v>
      </c>
      <c r="AO15" s="1" t="s">
        <v>133</v>
      </c>
      <c r="AP15" s="1" t="s">
        <v>95</v>
      </c>
      <c r="AQ15" s="1">
        <f>Cs!CQ15</f>
        <v>0</v>
      </c>
      <c r="AR15" s="1" t="str">
        <f>IF(Cs!CR15&lt;&gt;0,Cs!CR15&amp;" /","")</f>
        <v/>
      </c>
      <c r="BA15" s="1">
        <v>15</v>
      </c>
      <c r="BB15" s="4" t="str">
        <f t="shared" si="0"/>
        <v>--</v>
      </c>
      <c r="BC15" s="3">
        <f t="shared" si="3"/>
        <v>0</v>
      </c>
      <c r="BD15" s="1">
        <f>IF(COUNTIF(Cs!$BT$7:$BT$33000,BE15)&lt;&gt;0,BD14+1,BD14)</f>
        <v>0</v>
      </c>
      <c r="BE15" s="3">
        <f t="shared" si="2"/>
        <v>46037</v>
      </c>
      <c r="BF15" s="1">
        <f>ROUNDUP(COUNTIF(Cs!$BT$7:$BT$33000,BE15)/20,0)</f>
        <v>0</v>
      </c>
      <c r="BG15" s="1">
        <f>SUM($BF$1:BF14)</f>
        <v>0</v>
      </c>
    </row>
    <row r="16" spans="1:64" ht="30" customHeight="1" x14ac:dyDescent="0.25">
      <c r="A16" s="48" t="str">
        <f t="shared" si="5"/>
        <v/>
      </c>
      <c r="B16" s="48" t="str">
        <f>IF(AND($M$1&gt;=M16,$M$1&gt;0),TRIM(VLOOKUP(M16,Cs!$BS$7:$CN$33000,22,FALSE)),"")</f>
        <v/>
      </c>
      <c r="C16" s="48" t="str">
        <f>IF(AND($M$1&gt;=M16,$M$1&gt;0),TRIM(VLOOKUP(M16,Cs!$BS$7:$CN$33000,21,FALSE)),"")</f>
        <v/>
      </c>
      <c r="D16" s="48" t="str">
        <f t="shared" si="4"/>
        <v/>
      </c>
      <c r="E16" s="47" t="str">
        <f t="shared" si="6"/>
        <v/>
      </c>
      <c r="F16" s="46" t="str">
        <f>IF(AND($M$1&gt;=M16,$M$1&gt;0),SUM(I16:J16),IF($M$1=M15,SUM($H$7:I15),""))</f>
        <v/>
      </c>
      <c r="H16" s="2">
        <f t="shared" si="7"/>
        <v>0</v>
      </c>
      <c r="I16" s="1">
        <f>IF(ISERROR(VLOOKUP(M16,Cs!$BS$7:$CN$33000,14,FALSE))=FALSE,VLOOKUP(M16,Cs!$BS$7:$CN$33000,14,FALSE),0)</f>
        <v>0</v>
      </c>
      <c r="J16" s="1">
        <f>IF(ISERROR(VLOOKUP(M16,Cs!$BS$7:$CN$33000,13,FALSE))=FALSE,VLOOKUP(M16,Cs!$BS$7:$CN$33000,13,FALSE),0)</f>
        <v>0</v>
      </c>
      <c r="L16" s="1">
        <f t="shared" si="10"/>
        <v>0</v>
      </c>
      <c r="M16" s="1">
        <f t="shared" si="8"/>
        <v>8</v>
      </c>
      <c r="O16" s="1" t="str">
        <f>IF($M$1&gt;=M16,TRIM(VLOOKUP(M16,Cs!$BS$7:$CN$33000,18,FALSE)),"")</f>
        <v/>
      </c>
      <c r="P16" s="1" t="str">
        <f>IF($M$1&gt;=M16,TRIM(VLOOKUP(M16,Cs!$BS$7:$CN$33000,19,FALSE)),"")</f>
        <v/>
      </c>
      <c r="Q16" s="1" t="str">
        <f>IF($M$1&gt;=M16,TRIM(VLOOKUP(M16,Cs!$BS$7:$CN$33000,20,FALSE)),"")</f>
        <v/>
      </c>
      <c r="R16" s="1" t="str">
        <f>IF($M$1&gt;=M16,VLOOKUP(M16,Cs!$BS$7:$CN$33000,15,FALSE),"")</f>
        <v/>
      </c>
      <c r="U16" s="1">
        <v>9</v>
      </c>
      <c r="V16" s="1" t="str">
        <f t="shared" si="11"/>
        <v/>
      </c>
      <c r="W16" s="1" t="str">
        <f t="shared" si="9"/>
        <v/>
      </c>
      <c r="AN16" s="1" t="s">
        <v>126</v>
      </c>
      <c r="AO16" s="1" t="s">
        <v>134</v>
      </c>
      <c r="AP16" s="1" t="s">
        <v>96</v>
      </c>
      <c r="AQ16" s="1">
        <f>Cs!CQ16</f>
        <v>0</v>
      </c>
      <c r="AR16" s="1" t="str">
        <f>IF(Cs!CR16&lt;&gt;0,Cs!CR16&amp;" /","")</f>
        <v/>
      </c>
      <c r="BA16" s="1">
        <v>16</v>
      </c>
      <c r="BB16" s="4" t="str">
        <f t="shared" si="0"/>
        <v>--</v>
      </c>
      <c r="BC16" s="3">
        <f t="shared" si="3"/>
        <v>0</v>
      </c>
      <c r="BD16" s="1">
        <f>IF(COUNTIF(Cs!$BT$7:$BT$33000,BE16)&lt;&gt;0,BD15+1,BD15)</f>
        <v>0</v>
      </c>
      <c r="BE16" s="3">
        <f t="shared" si="2"/>
        <v>46038</v>
      </c>
      <c r="BF16" s="1">
        <f>ROUNDUP(COUNTIF(Cs!$BT$7:$BT$33000,BE16)/20,0)</f>
        <v>0</v>
      </c>
      <c r="BG16" s="1">
        <f>SUM($BF$1:BF15)</f>
        <v>0</v>
      </c>
    </row>
    <row r="17" spans="1:59" ht="30" customHeight="1" x14ac:dyDescent="0.25">
      <c r="A17" s="48" t="str">
        <f t="shared" si="5"/>
        <v/>
      </c>
      <c r="B17" s="48" t="str">
        <f>IF(AND($M$1&gt;=M17,$M$1&gt;0),TRIM(VLOOKUP(M17,Cs!$BS$7:$CN$33000,22,FALSE)),"")</f>
        <v/>
      </c>
      <c r="C17" s="48" t="str">
        <f>IF(AND($M$1&gt;=M17,$M$1&gt;0),TRIM(VLOOKUP(M17,Cs!$BS$7:$CN$33000,21,FALSE)),"")</f>
        <v/>
      </c>
      <c r="D17" s="48" t="str">
        <f t="shared" si="4"/>
        <v/>
      </c>
      <c r="E17" s="47" t="str">
        <f t="shared" si="6"/>
        <v/>
      </c>
      <c r="F17" s="46" t="str">
        <f>IF(AND($M$1&gt;=M17,$M$1&gt;0),SUM(I17:J17),IF($M$1=M16,SUM($H$7:I16),""))</f>
        <v/>
      </c>
      <c r="H17" s="2">
        <f t="shared" si="7"/>
        <v>0</v>
      </c>
      <c r="I17" s="1">
        <f>IF(ISERROR(VLOOKUP(M17,Cs!$BS$7:$CN$33000,14,FALSE))=FALSE,VLOOKUP(M17,Cs!$BS$7:$CN$33000,14,FALSE),0)</f>
        <v>0</v>
      </c>
      <c r="J17" s="1">
        <f>IF(ISERROR(VLOOKUP(M17,Cs!$BS$7:$CN$33000,13,FALSE))=FALSE,VLOOKUP(M17,Cs!$BS$7:$CN$33000,13,FALSE),0)</f>
        <v>0</v>
      </c>
      <c r="L17" s="1">
        <f t="shared" si="10"/>
        <v>0</v>
      </c>
      <c r="M17" s="1">
        <f t="shared" si="8"/>
        <v>9</v>
      </c>
      <c r="O17" s="1" t="str">
        <f>IF($M$1&gt;=M17,TRIM(VLOOKUP(M17,Cs!$BS$7:$CN$33000,18,FALSE)),"")</f>
        <v/>
      </c>
      <c r="P17" s="1" t="str">
        <f>IF($M$1&gt;=M17,TRIM(VLOOKUP(M17,Cs!$BS$7:$CN$33000,19,FALSE)),"")</f>
        <v/>
      </c>
      <c r="Q17" s="1" t="str">
        <f>IF($M$1&gt;=M17,TRIM(VLOOKUP(M17,Cs!$BS$7:$CN$33000,20,FALSE)),"")</f>
        <v/>
      </c>
      <c r="R17" s="1" t="str">
        <f>IF($M$1&gt;=M17,VLOOKUP(M17,Cs!$BS$7:$CN$33000,15,FALSE),"")</f>
        <v/>
      </c>
      <c r="U17" s="1">
        <v>10</v>
      </c>
      <c r="V17" s="1" t="str">
        <f t="shared" si="11"/>
        <v/>
      </c>
      <c r="W17" s="1" t="str">
        <f t="shared" si="9"/>
        <v/>
      </c>
      <c r="AN17" s="1" t="s">
        <v>127</v>
      </c>
      <c r="AO17" s="1" t="s">
        <v>135</v>
      </c>
      <c r="AP17" s="1" t="s">
        <v>97</v>
      </c>
      <c r="AQ17" s="1">
        <f>Cs!CQ17</f>
        <v>0</v>
      </c>
      <c r="AR17" s="1" t="str">
        <f>IF(Cs!CR17&lt;&gt;0,Cs!CR17&amp;" /","")</f>
        <v/>
      </c>
      <c r="BA17" s="1">
        <v>17</v>
      </c>
      <c r="BB17" s="4" t="str">
        <f t="shared" si="0"/>
        <v>--</v>
      </c>
      <c r="BC17" s="3">
        <f t="shared" si="3"/>
        <v>0</v>
      </c>
      <c r="BD17" s="1">
        <f>IF(COUNTIF(Cs!$BT$7:$BT$33000,BE17)&lt;&gt;0,BD16+1,BD16)</f>
        <v>0</v>
      </c>
      <c r="BE17" s="3">
        <f t="shared" si="2"/>
        <v>46039</v>
      </c>
      <c r="BF17" s="1">
        <f>ROUNDUP(COUNTIF(Cs!$BT$7:$BT$33000,BE17)/20,0)</f>
        <v>0</v>
      </c>
      <c r="BG17" s="1">
        <f>SUM($BF$1:BF16)</f>
        <v>0</v>
      </c>
    </row>
    <row r="18" spans="1:59" ht="30" customHeight="1" x14ac:dyDescent="0.25">
      <c r="A18" s="48" t="str">
        <f t="shared" si="5"/>
        <v/>
      </c>
      <c r="B18" s="48" t="str">
        <f>IF(AND($M$1&gt;=M18,$M$1&gt;0),TRIM(VLOOKUP(M18,Cs!$BS$7:$CN$33000,22,FALSE)),"")</f>
        <v/>
      </c>
      <c r="C18" s="48" t="str">
        <f>IF(AND($M$1&gt;=M18,$M$1&gt;0),TRIM(VLOOKUP(M18,Cs!$BS$7:$CN$33000,21,FALSE)),"")</f>
        <v/>
      </c>
      <c r="D18" s="48" t="str">
        <f t="shared" si="4"/>
        <v/>
      </c>
      <c r="E18" s="47" t="str">
        <f t="shared" si="6"/>
        <v/>
      </c>
      <c r="F18" s="46" t="str">
        <f>IF(AND($M$1&gt;=M18,$M$1&gt;0),SUM(I18:J18),IF($M$1=M17,SUM($H$7:I17),""))</f>
        <v/>
      </c>
      <c r="H18" s="2">
        <f t="shared" si="7"/>
        <v>0</v>
      </c>
      <c r="I18" s="1">
        <f>IF(ISERROR(VLOOKUP(M18,Cs!$BS$7:$CN$33000,14,FALSE))=FALSE,VLOOKUP(M18,Cs!$BS$7:$CN$33000,14,FALSE),0)</f>
        <v>0</v>
      </c>
      <c r="J18" s="1">
        <f>IF(ISERROR(VLOOKUP(M18,Cs!$BS$7:$CN$33000,13,FALSE))=FALSE,VLOOKUP(M18,Cs!$BS$7:$CN$33000,13,FALSE),0)</f>
        <v>0</v>
      </c>
      <c r="L18" s="1">
        <f t="shared" si="10"/>
        <v>0</v>
      </c>
      <c r="M18" s="1">
        <f t="shared" si="8"/>
        <v>10</v>
      </c>
      <c r="O18" s="1" t="str">
        <f>IF($M$1&gt;=M18,TRIM(VLOOKUP(M18,Cs!$BS$7:$CN$33000,18,FALSE)),"")</f>
        <v/>
      </c>
      <c r="P18" s="1" t="str">
        <f>IF($M$1&gt;=M18,TRIM(VLOOKUP(M18,Cs!$BS$7:$CN$33000,19,FALSE)),"")</f>
        <v/>
      </c>
      <c r="Q18" s="1" t="str">
        <f>IF($M$1&gt;=M18,TRIM(VLOOKUP(M18,Cs!$BS$7:$CN$33000,20,FALSE)),"")</f>
        <v/>
      </c>
      <c r="R18" s="1" t="str">
        <f>IF($M$1&gt;=M18,VLOOKUP(M18,Cs!$BS$7:$CN$33000,15,FALSE),"")</f>
        <v/>
      </c>
      <c r="U18" s="1">
        <v>11</v>
      </c>
      <c r="V18" s="1" t="str">
        <f t="shared" si="11"/>
        <v/>
      </c>
      <c r="W18" s="1" t="str">
        <f t="shared" si="9"/>
        <v/>
      </c>
      <c r="AN18" s="1" t="s">
        <v>128</v>
      </c>
      <c r="AO18" s="1" t="s">
        <v>136</v>
      </c>
      <c r="AP18" s="1" t="s">
        <v>100</v>
      </c>
      <c r="AQ18" s="1">
        <f>Cs!CQ18</f>
        <v>0</v>
      </c>
      <c r="AR18" s="1" t="str">
        <f>IF(Cs!CR18&lt;&gt;0,Cs!CR18&amp;" /","")</f>
        <v/>
      </c>
      <c r="BA18" s="1">
        <v>18</v>
      </c>
      <c r="BB18" s="4" t="str">
        <f t="shared" si="0"/>
        <v>--</v>
      </c>
      <c r="BC18" s="3">
        <f t="shared" si="3"/>
        <v>0</v>
      </c>
      <c r="BD18" s="1">
        <f>IF(COUNTIF(Cs!$BT$7:$BT$33000,BE18)&lt;&gt;0,BD17+1,BD17)</f>
        <v>0</v>
      </c>
      <c r="BE18" s="3">
        <f t="shared" si="2"/>
        <v>46040</v>
      </c>
      <c r="BF18" s="1">
        <f>ROUNDUP(COUNTIF(Cs!$BT$7:$BT$33000,BE18)/20,0)</f>
        <v>0</v>
      </c>
      <c r="BG18" s="1">
        <f>SUM($BF$1:BF17)</f>
        <v>0</v>
      </c>
    </row>
    <row r="19" spans="1:59" ht="30" customHeight="1" x14ac:dyDescent="0.25">
      <c r="A19" s="48" t="str">
        <f t="shared" si="5"/>
        <v/>
      </c>
      <c r="B19" s="48" t="str">
        <f>IF(AND($M$1&gt;=M19,$M$1&gt;0),TRIM(VLOOKUP(M19,Cs!$BS$7:$CN$33000,22,FALSE)),"")</f>
        <v/>
      </c>
      <c r="C19" s="48" t="str">
        <f>IF(AND($M$1&gt;=M19,$M$1&gt;0),TRIM(VLOOKUP(M19,Cs!$BS$7:$CN$33000,21,FALSE)),"")</f>
        <v/>
      </c>
      <c r="D19" s="48" t="str">
        <f t="shared" si="4"/>
        <v/>
      </c>
      <c r="E19" s="47" t="str">
        <f t="shared" si="6"/>
        <v/>
      </c>
      <c r="F19" s="46" t="str">
        <f>IF(AND($M$1&gt;=M19,$M$1&gt;0),SUM(I19:J19),IF($M$1=M18,SUM($H$7:I18),""))</f>
        <v/>
      </c>
      <c r="H19" s="2">
        <f t="shared" si="7"/>
        <v>0</v>
      </c>
      <c r="I19" s="1">
        <f>IF(ISERROR(VLOOKUP(M19,Cs!$BS$7:$CN$33000,14,FALSE))=FALSE,VLOOKUP(M19,Cs!$BS$7:$CN$33000,14,FALSE),0)</f>
        <v>0</v>
      </c>
      <c r="J19" s="1">
        <f>IF(ISERROR(VLOOKUP(M19,Cs!$BS$7:$CN$33000,13,FALSE))=FALSE,VLOOKUP(M19,Cs!$BS$7:$CN$33000,13,FALSE),0)</f>
        <v>0</v>
      </c>
      <c r="L19" s="1">
        <f t="shared" si="10"/>
        <v>0</v>
      </c>
      <c r="M19" s="1">
        <f t="shared" si="8"/>
        <v>11</v>
      </c>
      <c r="O19" s="1" t="str">
        <f>IF($M$1&gt;=M19,TRIM(VLOOKUP(M19,Cs!$BS$7:$CN$33000,18,FALSE)),"")</f>
        <v/>
      </c>
      <c r="P19" s="1" t="str">
        <f>IF($M$1&gt;=M19,TRIM(VLOOKUP(M19,Cs!$BS$7:$CN$33000,19,FALSE)),"")</f>
        <v/>
      </c>
      <c r="Q19" s="1" t="str">
        <f>IF($M$1&gt;=M19,TRIM(VLOOKUP(M19,Cs!$BS$7:$CN$33000,20,FALSE)),"")</f>
        <v/>
      </c>
      <c r="R19" s="1" t="str">
        <f>IF($M$1&gt;=M19,VLOOKUP(M19,Cs!$BS$7:$CN$33000,15,FALSE),"")</f>
        <v/>
      </c>
      <c r="U19" s="1">
        <v>12</v>
      </c>
      <c r="V19" s="1" t="str">
        <f t="shared" si="11"/>
        <v/>
      </c>
      <c r="W19" s="1" t="str">
        <f t="shared" si="9"/>
        <v/>
      </c>
      <c r="AN19" s="1" t="s">
        <v>129</v>
      </c>
      <c r="AO19" s="1" t="s">
        <v>137</v>
      </c>
      <c r="AP19" s="1" t="s">
        <v>101</v>
      </c>
      <c r="AQ19" s="1">
        <f>Cs!CQ19</f>
        <v>0</v>
      </c>
      <c r="AR19" s="1" t="str">
        <f>IF(Cs!CR19&lt;&gt;0,Cs!CR19&amp;" /","")</f>
        <v/>
      </c>
      <c r="BA19" s="1">
        <v>19</v>
      </c>
      <c r="BB19" s="4" t="str">
        <f t="shared" si="0"/>
        <v>--</v>
      </c>
      <c r="BC19" s="3">
        <f t="shared" si="3"/>
        <v>0</v>
      </c>
      <c r="BD19" s="1">
        <f>IF(COUNTIF(Cs!$BT$7:$BT$33000,BE19)&lt;&gt;0,BD18+1,BD18)</f>
        <v>0</v>
      </c>
      <c r="BE19" s="3">
        <f t="shared" si="2"/>
        <v>46041</v>
      </c>
      <c r="BF19" s="1">
        <f>ROUNDUP(COUNTIF(Cs!$BT$7:$BT$33000,BE19)/20,0)</f>
        <v>0</v>
      </c>
      <c r="BG19" s="1">
        <f>SUM($BF$1:BF18)</f>
        <v>0</v>
      </c>
    </row>
    <row r="20" spans="1:59" ht="30" customHeight="1" x14ac:dyDescent="0.25">
      <c r="A20" s="48" t="str">
        <f t="shared" si="5"/>
        <v/>
      </c>
      <c r="B20" s="48" t="str">
        <f>IF(AND($M$1&gt;=M20,$M$1&gt;0),TRIM(VLOOKUP(M20,Cs!$BS$7:$CN$33000,22,FALSE)),"")</f>
        <v/>
      </c>
      <c r="C20" s="48" t="str">
        <f>IF(AND($M$1&gt;=M20,$M$1&gt;0),TRIM(VLOOKUP(M20,Cs!$BS$7:$CN$33000,21,FALSE)),"")</f>
        <v/>
      </c>
      <c r="D20" s="48" t="str">
        <f t="shared" si="4"/>
        <v/>
      </c>
      <c r="E20" s="47" t="str">
        <f t="shared" si="6"/>
        <v/>
      </c>
      <c r="F20" s="46" t="str">
        <f>IF(AND($M$1&gt;=M20,$M$1&gt;0),SUM(I20:J20),IF($M$1=M19,SUM($H$7:I19),""))</f>
        <v/>
      </c>
      <c r="H20" s="2">
        <f t="shared" si="7"/>
        <v>0</v>
      </c>
      <c r="I20" s="1">
        <f>IF(ISERROR(VLOOKUP(M20,Cs!$BS$7:$CN$33000,14,FALSE))=FALSE,VLOOKUP(M20,Cs!$BS$7:$CN$33000,14,FALSE),0)</f>
        <v>0</v>
      </c>
      <c r="J20" s="1">
        <f>IF(ISERROR(VLOOKUP(M20,Cs!$BS$7:$CN$33000,13,FALSE))=FALSE,VLOOKUP(M20,Cs!$BS$7:$CN$33000,13,FALSE),0)</f>
        <v>0</v>
      </c>
      <c r="L20" s="1">
        <f t="shared" si="10"/>
        <v>0</v>
      </c>
      <c r="M20" s="1">
        <f t="shared" si="8"/>
        <v>12</v>
      </c>
      <c r="O20" s="1" t="str">
        <f>IF($M$1&gt;=M20,TRIM(VLOOKUP(M20,Cs!$BS$7:$CN$33000,18,FALSE)),"")</f>
        <v/>
      </c>
      <c r="P20" s="1" t="str">
        <f>IF($M$1&gt;=M20,TRIM(VLOOKUP(M20,Cs!$BS$7:$CN$33000,19,FALSE)),"")</f>
        <v/>
      </c>
      <c r="Q20" s="1" t="str">
        <f>IF($M$1&gt;=M20,TRIM(VLOOKUP(M20,Cs!$BS$7:$CN$33000,20,FALSE)),"")</f>
        <v/>
      </c>
      <c r="R20" s="1" t="str">
        <f>IF($M$1&gt;=M20,VLOOKUP(M20,Cs!$BS$7:$CN$33000,15,FALSE),"")</f>
        <v/>
      </c>
      <c r="U20" s="1">
        <v>13</v>
      </c>
      <c r="V20" s="1" t="str">
        <f t="shared" si="11"/>
        <v/>
      </c>
      <c r="W20" s="1" t="str">
        <f t="shared" si="9"/>
        <v/>
      </c>
      <c r="AN20" s="1" t="s">
        <v>130</v>
      </c>
      <c r="AO20" s="1" t="s">
        <v>138</v>
      </c>
      <c r="AP20" s="1" t="s">
        <v>102</v>
      </c>
      <c r="AQ20" s="1">
        <f>Cs!CQ20</f>
        <v>0</v>
      </c>
      <c r="BA20" s="1">
        <v>20</v>
      </c>
      <c r="BB20" s="4" t="str">
        <f t="shared" si="0"/>
        <v>--</v>
      </c>
      <c r="BC20" s="3">
        <f t="shared" si="3"/>
        <v>0</v>
      </c>
      <c r="BD20" s="1">
        <f>IF(COUNTIF(Cs!$BT$7:$BT$33000,BE20)&lt;&gt;0,BD19+1,BD19)</f>
        <v>0</v>
      </c>
      <c r="BE20" s="3">
        <f t="shared" si="2"/>
        <v>46042</v>
      </c>
      <c r="BF20" s="1">
        <f>ROUNDUP(COUNTIF(Cs!$BT$7:$BT$33000,BE20)/20,0)</f>
        <v>0</v>
      </c>
      <c r="BG20" s="1">
        <f>SUM($BF$1:BF19)</f>
        <v>0</v>
      </c>
    </row>
    <row r="21" spans="1:59" ht="30" customHeight="1" x14ac:dyDescent="0.25">
      <c r="A21" s="48" t="str">
        <f t="shared" si="5"/>
        <v/>
      </c>
      <c r="B21" s="48" t="str">
        <f>IF(AND($M$1&gt;=M21,$M$1&gt;0),TRIM(VLOOKUP(M21,Cs!$BS$7:$CN$33000,22,FALSE)),"")</f>
        <v/>
      </c>
      <c r="C21" s="48" t="str">
        <f>IF(AND($M$1&gt;=M21,$M$1&gt;0),TRIM(VLOOKUP(M21,Cs!$BS$7:$CN$33000,21,FALSE)),"")</f>
        <v/>
      </c>
      <c r="D21" s="48" t="str">
        <f t="shared" si="4"/>
        <v/>
      </c>
      <c r="E21" s="47" t="str">
        <f t="shared" si="6"/>
        <v/>
      </c>
      <c r="F21" s="46" t="str">
        <f>IF(AND($M$1&gt;=M21,$M$1&gt;0),SUM(I21:J21),IF($M$1=M20,SUM($H$7:I20),""))</f>
        <v/>
      </c>
      <c r="H21" s="2">
        <f t="shared" si="7"/>
        <v>0</v>
      </c>
      <c r="I21" s="1">
        <f>IF(ISERROR(VLOOKUP(M21,Cs!$BS$7:$CN$33000,14,FALSE))=FALSE,VLOOKUP(M21,Cs!$BS$7:$CN$33000,14,FALSE),0)</f>
        <v>0</v>
      </c>
      <c r="J21" s="1">
        <f>IF(ISERROR(VLOOKUP(M21,Cs!$BS$7:$CN$33000,13,FALSE))=FALSE,VLOOKUP(M21,Cs!$BS$7:$CN$33000,13,FALSE),0)</f>
        <v>0</v>
      </c>
      <c r="L21" s="1">
        <f t="shared" si="10"/>
        <v>0</v>
      </c>
      <c r="M21" s="1">
        <f t="shared" si="8"/>
        <v>13</v>
      </c>
      <c r="O21" s="1" t="str">
        <f>IF($M$1&gt;=M21,TRIM(VLOOKUP(M21,Cs!$BS$7:$CN$33000,18,FALSE)),"")</f>
        <v/>
      </c>
      <c r="P21" s="1" t="str">
        <f>IF($M$1&gt;=M21,TRIM(VLOOKUP(M21,Cs!$BS$7:$CN$33000,19,FALSE)),"")</f>
        <v/>
      </c>
      <c r="Q21" s="1" t="str">
        <f>IF($M$1&gt;=M21,TRIM(VLOOKUP(M21,Cs!$BS$7:$CN$33000,20,FALSE)),"")</f>
        <v/>
      </c>
      <c r="R21" s="1" t="str">
        <f>IF($M$1&gt;=M21,VLOOKUP(M21,Cs!$BS$7:$CN$33000,15,FALSE),"")</f>
        <v/>
      </c>
      <c r="U21" s="1">
        <v>14</v>
      </c>
      <c r="V21" s="1" t="str">
        <f t="shared" si="11"/>
        <v/>
      </c>
      <c r="W21" s="1" t="str">
        <f t="shared" si="9"/>
        <v/>
      </c>
      <c r="AN21" s="1" t="s">
        <v>131</v>
      </c>
      <c r="AO21" s="1" t="s">
        <v>139</v>
      </c>
      <c r="AP21" s="1" t="s">
        <v>103</v>
      </c>
      <c r="AQ21" s="1">
        <f>Cs!CQ21</f>
        <v>0</v>
      </c>
      <c r="BA21" s="1">
        <v>21</v>
      </c>
      <c r="BB21" s="4" t="str">
        <f t="shared" si="0"/>
        <v>--</v>
      </c>
      <c r="BC21" s="3">
        <f t="shared" si="3"/>
        <v>0</v>
      </c>
      <c r="BD21" s="1">
        <f>IF(COUNTIF(Cs!$BT$7:$BT$33000,BE21)&lt;&gt;0,BD20+1,BD20)</f>
        <v>0</v>
      </c>
      <c r="BE21" s="3">
        <f t="shared" si="2"/>
        <v>46043</v>
      </c>
      <c r="BF21" s="1">
        <f>ROUNDUP(COUNTIF(Cs!$BT$7:$BT$33000,BE21)/20,0)</f>
        <v>0</v>
      </c>
      <c r="BG21" s="1">
        <f>SUM($BF$1:BF20)</f>
        <v>0</v>
      </c>
    </row>
    <row r="22" spans="1:59" ht="30" customHeight="1" x14ac:dyDescent="0.25">
      <c r="A22" s="48" t="str">
        <f t="shared" si="5"/>
        <v/>
      </c>
      <c r="B22" s="48" t="str">
        <f>IF(AND($M$1&gt;=M22,$M$1&gt;0),TRIM(VLOOKUP(M22,Cs!$BS$7:$CN$33000,22,FALSE)),"")</f>
        <v/>
      </c>
      <c r="C22" s="48" t="str">
        <f>IF(AND($M$1&gt;=M22,$M$1&gt;0),TRIM(VLOOKUP(M22,Cs!$BS$7:$CN$33000,21,FALSE)),"")</f>
        <v/>
      </c>
      <c r="D22" s="48" t="str">
        <f t="shared" si="4"/>
        <v/>
      </c>
      <c r="E22" s="47" t="str">
        <f t="shared" si="6"/>
        <v/>
      </c>
      <c r="F22" s="46" t="str">
        <f>IF(AND($M$1&gt;=M22,$M$1&gt;0),SUM(I22:J22),IF($M$1=M21,SUM($H$7:I21),""))</f>
        <v/>
      </c>
      <c r="H22" s="2">
        <f t="shared" si="7"/>
        <v>0</v>
      </c>
      <c r="I22" s="1">
        <f>IF(ISERROR(VLOOKUP(M22,Cs!$BS$7:$CN$33000,14,FALSE))=FALSE,VLOOKUP(M22,Cs!$BS$7:$CN$33000,14,FALSE),0)</f>
        <v>0</v>
      </c>
      <c r="J22" s="1">
        <f>IF(ISERROR(VLOOKUP(M22,Cs!$BS$7:$CN$33000,13,FALSE))=FALSE,VLOOKUP(M22,Cs!$BS$7:$CN$33000,13,FALSE),0)</f>
        <v>0</v>
      </c>
      <c r="L22" s="1">
        <f t="shared" si="10"/>
        <v>0</v>
      </c>
      <c r="M22" s="1">
        <f t="shared" si="8"/>
        <v>14</v>
      </c>
      <c r="O22" s="1" t="str">
        <f>IF($M$1&gt;=M22,TRIM(VLOOKUP(M22,Cs!$BS$7:$CN$33000,18,FALSE)),"")</f>
        <v/>
      </c>
      <c r="P22" s="1" t="str">
        <f>IF($M$1&gt;=M22,TRIM(VLOOKUP(M22,Cs!$BS$7:$CN$33000,19,FALSE)),"")</f>
        <v/>
      </c>
      <c r="Q22" s="1" t="str">
        <f>IF($M$1&gt;=M22,TRIM(VLOOKUP(M22,Cs!$BS$7:$CN$33000,20,FALSE)),"")</f>
        <v/>
      </c>
      <c r="R22" s="1" t="str">
        <f>IF($M$1&gt;=M22,VLOOKUP(M22,Cs!$BS$7:$CN$33000,15,FALSE),"")</f>
        <v/>
      </c>
      <c r="U22" s="1">
        <v>15</v>
      </c>
      <c r="V22" s="1" t="str">
        <f t="shared" si="11"/>
        <v/>
      </c>
      <c r="W22" s="1" t="str">
        <f t="shared" si="9"/>
        <v/>
      </c>
      <c r="BA22" s="1">
        <v>22</v>
      </c>
      <c r="BB22" s="4" t="str">
        <f t="shared" si="0"/>
        <v>--</v>
      </c>
      <c r="BC22" s="3">
        <f t="shared" si="3"/>
        <v>0</v>
      </c>
      <c r="BD22" s="1">
        <f>IF(COUNTIF(Cs!$BT$7:$BT$33000,BE22)&lt;&gt;0,BD21+1,BD21)</f>
        <v>0</v>
      </c>
      <c r="BE22" s="3">
        <f t="shared" si="2"/>
        <v>46044</v>
      </c>
      <c r="BF22" s="1">
        <f>ROUNDUP(COUNTIF(Cs!$BT$7:$BT$33000,BE22)/20,0)</f>
        <v>0</v>
      </c>
      <c r="BG22" s="1">
        <f>SUM($BF$1:BF21)</f>
        <v>0</v>
      </c>
    </row>
    <row r="23" spans="1:59" ht="30" customHeight="1" x14ac:dyDescent="0.25">
      <c r="A23" s="48" t="str">
        <f t="shared" si="5"/>
        <v/>
      </c>
      <c r="B23" s="48" t="str">
        <f>IF(AND($M$1&gt;=M23,$M$1&gt;0),TRIM(VLOOKUP(M23,Cs!$BS$7:$CN$33000,22,FALSE)),"")</f>
        <v/>
      </c>
      <c r="C23" s="48" t="str">
        <f>IF(AND($M$1&gt;=M23,$M$1&gt;0),TRIM(VLOOKUP(M23,Cs!$BS$7:$CN$33000,21,FALSE)),"")</f>
        <v/>
      </c>
      <c r="D23" s="48" t="str">
        <f t="shared" si="4"/>
        <v/>
      </c>
      <c r="E23" s="47" t="str">
        <f t="shared" si="6"/>
        <v/>
      </c>
      <c r="F23" s="46" t="str">
        <f>IF(AND($M$1&gt;=M23,$M$1&gt;0),SUM(I23:J23),IF($M$1=M22,SUM($H$7:I22),""))</f>
        <v/>
      </c>
      <c r="H23" s="2">
        <f t="shared" si="7"/>
        <v>0</v>
      </c>
      <c r="I23" s="1">
        <f>IF(ISERROR(VLOOKUP(M23,Cs!$BS$7:$CN$33000,14,FALSE))=FALSE,VLOOKUP(M23,Cs!$BS$7:$CN$33000,14,FALSE),0)</f>
        <v>0</v>
      </c>
      <c r="J23" s="1">
        <f>IF(ISERROR(VLOOKUP(M23,Cs!$BS$7:$CN$33000,13,FALSE))=FALSE,VLOOKUP(M23,Cs!$BS$7:$CN$33000,13,FALSE),0)</f>
        <v>0</v>
      </c>
      <c r="L23" s="1">
        <f t="shared" si="10"/>
        <v>0</v>
      </c>
      <c r="M23" s="1">
        <f t="shared" si="8"/>
        <v>15</v>
      </c>
      <c r="O23" s="1" t="str">
        <f>IF($M$1&gt;=M23,TRIM(VLOOKUP(M23,Cs!$BS$7:$CN$33000,18,FALSE)),"")</f>
        <v/>
      </c>
      <c r="P23" s="1" t="str">
        <f>IF($M$1&gt;=M23,TRIM(VLOOKUP(M23,Cs!$BS$7:$CN$33000,19,FALSE)),"")</f>
        <v/>
      </c>
      <c r="Q23" s="1" t="str">
        <f>IF($M$1&gt;=M23,TRIM(VLOOKUP(M23,Cs!$BS$7:$CN$33000,20,FALSE)),"")</f>
        <v/>
      </c>
      <c r="R23" s="1" t="str">
        <f>IF($M$1&gt;=M23,VLOOKUP(M23,Cs!$BS$7:$CN$33000,15,FALSE),"")</f>
        <v/>
      </c>
      <c r="U23" s="1">
        <v>16</v>
      </c>
      <c r="V23" s="1" t="str">
        <f t="shared" si="11"/>
        <v/>
      </c>
      <c r="W23" s="1" t="str">
        <f t="shared" si="9"/>
        <v/>
      </c>
      <c r="BA23" s="1">
        <v>23</v>
      </c>
      <c r="BB23" s="4" t="str">
        <f t="shared" si="0"/>
        <v>--</v>
      </c>
      <c r="BC23" s="3">
        <f t="shared" si="3"/>
        <v>0</v>
      </c>
      <c r="BD23" s="1">
        <f>IF(COUNTIF(Cs!$BT$7:$BT$33000,BE23)&lt;&gt;0,BD22+1,BD22)</f>
        <v>0</v>
      </c>
      <c r="BE23" s="3">
        <f t="shared" si="2"/>
        <v>46045</v>
      </c>
      <c r="BF23" s="1">
        <f>ROUNDUP(COUNTIF(Cs!$BT$7:$BT$33000,BE23)/20,0)</f>
        <v>0</v>
      </c>
      <c r="BG23" s="1">
        <f>SUM($BF$1:BF22)</f>
        <v>0</v>
      </c>
    </row>
    <row r="24" spans="1:59" ht="30" customHeight="1" x14ac:dyDescent="0.25">
      <c r="A24" s="48" t="str">
        <f t="shared" si="5"/>
        <v/>
      </c>
      <c r="B24" s="48" t="str">
        <f>IF(AND($M$1&gt;=M24,$M$1&gt;0),TRIM(VLOOKUP(M24,Cs!$BS$7:$CN$33000,22,FALSE)),"")</f>
        <v/>
      </c>
      <c r="C24" s="48" t="str">
        <f>IF(AND($M$1&gt;=M24,$M$1&gt;0),TRIM(VLOOKUP(M24,Cs!$BS$7:$CN$33000,21,FALSE)),"")</f>
        <v/>
      </c>
      <c r="D24" s="48" t="str">
        <f t="shared" si="4"/>
        <v/>
      </c>
      <c r="E24" s="47" t="str">
        <f t="shared" si="6"/>
        <v/>
      </c>
      <c r="F24" s="46" t="str">
        <f>IF(AND($M$1&gt;=M24,$M$1&gt;0),SUM(I24:J24),IF($M$1=M23,SUM($H$7:I23),""))</f>
        <v/>
      </c>
      <c r="H24" s="2">
        <f t="shared" si="7"/>
        <v>0</v>
      </c>
      <c r="I24" s="1">
        <f>IF(ISERROR(VLOOKUP(M24,Cs!$BS$7:$CN$33000,14,FALSE))=FALSE,VLOOKUP(M24,Cs!$BS$7:$CN$33000,14,FALSE),0)</f>
        <v>0</v>
      </c>
      <c r="J24" s="1">
        <f>IF(ISERROR(VLOOKUP(M24,Cs!$BS$7:$CN$33000,13,FALSE))=FALSE,VLOOKUP(M24,Cs!$BS$7:$CN$33000,13,FALSE),0)</f>
        <v>0</v>
      </c>
      <c r="L24" s="1">
        <f t="shared" si="10"/>
        <v>0</v>
      </c>
      <c r="M24" s="1">
        <f t="shared" si="8"/>
        <v>16</v>
      </c>
      <c r="O24" s="1" t="str">
        <f>IF($M$1&gt;=M24,TRIM(VLOOKUP(M24,Cs!$BS$7:$CN$33000,18,FALSE)),"")</f>
        <v/>
      </c>
      <c r="P24" s="1" t="str">
        <f>IF($M$1&gt;=M24,TRIM(VLOOKUP(M24,Cs!$BS$7:$CN$33000,19,FALSE)),"")</f>
        <v/>
      </c>
      <c r="Q24" s="1" t="str">
        <f>IF($M$1&gt;=M24,TRIM(VLOOKUP(M24,Cs!$BS$7:$CN$33000,20,FALSE)),"")</f>
        <v/>
      </c>
      <c r="R24" s="1" t="str">
        <f>IF($M$1&gt;=M24,VLOOKUP(M24,Cs!$BS$7:$CN$33000,15,FALSE),"")</f>
        <v/>
      </c>
      <c r="U24" s="1">
        <v>17</v>
      </c>
      <c r="V24" s="1" t="str">
        <f t="shared" si="11"/>
        <v/>
      </c>
      <c r="W24" s="1" t="str">
        <f t="shared" si="9"/>
        <v/>
      </c>
      <c r="BA24" s="1">
        <v>24</v>
      </c>
      <c r="BB24" s="4" t="str">
        <f t="shared" si="0"/>
        <v>--</v>
      </c>
      <c r="BC24" s="3">
        <f t="shared" si="3"/>
        <v>0</v>
      </c>
      <c r="BD24" s="1">
        <f>IF(COUNTIF(Cs!$BT$7:$BT$33000,BE24)&lt;&gt;0,BD23+1,BD23)</f>
        <v>0</v>
      </c>
      <c r="BE24" s="3">
        <f t="shared" si="2"/>
        <v>46046</v>
      </c>
      <c r="BF24" s="1">
        <f>ROUNDUP(COUNTIF(Cs!$BT$7:$BT$33000,BE24)/20,0)</f>
        <v>0</v>
      </c>
      <c r="BG24" s="1">
        <f>SUM($BF$1:BF23)</f>
        <v>0</v>
      </c>
    </row>
    <row r="25" spans="1:59" ht="30" customHeight="1" x14ac:dyDescent="0.25">
      <c r="A25" s="48" t="str">
        <f t="shared" si="5"/>
        <v/>
      </c>
      <c r="B25" s="48" t="str">
        <f>IF(AND($M$1&gt;=M25,$M$1&gt;0),TRIM(VLOOKUP(M25,Cs!$BS$7:$CN$33000,22,FALSE)),"")</f>
        <v/>
      </c>
      <c r="C25" s="48" t="str">
        <f>IF(AND($M$1&gt;=M25,$M$1&gt;0),TRIM(VLOOKUP(M25,Cs!$BS$7:$CN$33000,21,FALSE)),"")</f>
        <v/>
      </c>
      <c r="D25" s="48" t="str">
        <f t="shared" si="4"/>
        <v/>
      </c>
      <c r="E25" s="47" t="str">
        <f t="shared" si="6"/>
        <v/>
      </c>
      <c r="F25" s="46" t="str">
        <f>IF(AND($M$1&gt;=M25,$M$1&gt;0),SUM(I25:J25),IF($M$1=M24,SUM($H$7:I24),""))</f>
        <v/>
      </c>
      <c r="H25" s="2">
        <f t="shared" si="7"/>
        <v>0</v>
      </c>
      <c r="I25" s="1">
        <f>IF(ISERROR(VLOOKUP(M25,Cs!$BS$7:$CN$33000,14,FALSE))=FALSE,VLOOKUP(M25,Cs!$BS$7:$CN$33000,14,FALSE),0)</f>
        <v>0</v>
      </c>
      <c r="J25" s="1">
        <f>IF(ISERROR(VLOOKUP(M25,Cs!$BS$7:$CN$33000,13,FALSE))=FALSE,VLOOKUP(M25,Cs!$BS$7:$CN$33000,13,FALSE),0)</f>
        <v>0</v>
      </c>
      <c r="L25" s="1">
        <f t="shared" si="10"/>
        <v>0</v>
      </c>
      <c r="M25" s="1">
        <f t="shared" si="8"/>
        <v>17</v>
      </c>
      <c r="O25" s="1" t="str">
        <f>IF($M$1&gt;=M25,TRIM(VLOOKUP(M25,Cs!$BS$7:$CN$33000,18,FALSE)),"")</f>
        <v/>
      </c>
      <c r="P25" s="1" t="str">
        <f>IF($M$1&gt;=M25,TRIM(VLOOKUP(M25,Cs!$BS$7:$CN$33000,19,FALSE)),"")</f>
        <v/>
      </c>
      <c r="Q25" s="1" t="str">
        <f>IF($M$1&gt;=M25,TRIM(VLOOKUP(M25,Cs!$BS$7:$CN$33000,20,FALSE)),"")</f>
        <v/>
      </c>
      <c r="R25" s="1" t="str">
        <f>IF($M$1&gt;=M25,VLOOKUP(M25,Cs!$BS$7:$CN$33000,15,FALSE),"")</f>
        <v/>
      </c>
      <c r="U25" s="1">
        <v>18</v>
      </c>
      <c r="V25" s="1" t="str">
        <f t="shared" si="11"/>
        <v/>
      </c>
      <c r="W25" s="1" t="str">
        <f t="shared" si="9"/>
        <v/>
      </c>
      <c r="BA25" s="1">
        <v>25</v>
      </c>
      <c r="BB25" s="4" t="str">
        <f t="shared" si="0"/>
        <v>--</v>
      </c>
      <c r="BC25" s="3">
        <f t="shared" si="3"/>
        <v>0</v>
      </c>
      <c r="BD25" s="1">
        <f>IF(COUNTIF(Cs!$BT$7:$BT$33000,BE25)&lt;&gt;0,BD24+1,BD24)</f>
        <v>0</v>
      </c>
      <c r="BE25" s="3">
        <f t="shared" si="2"/>
        <v>46047</v>
      </c>
      <c r="BF25" s="1">
        <f>ROUNDUP(COUNTIF(Cs!$BT$7:$BT$33000,BE25)/20,0)</f>
        <v>0</v>
      </c>
      <c r="BG25" s="1">
        <f>SUM($BF$1:BF24)</f>
        <v>0</v>
      </c>
    </row>
    <row r="26" spans="1:59" ht="30" customHeight="1" x14ac:dyDescent="0.25">
      <c r="A26" s="48" t="str">
        <f t="shared" si="5"/>
        <v/>
      </c>
      <c r="B26" s="48" t="str">
        <f>IF(AND($M$1&gt;=M26,$M$1&gt;0),TRIM(VLOOKUP(M26,Cs!$BS$7:$CN$33000,22,FALSE)),"")</f>
        <v/>
      </c>
      <c r="C26" s="48" t="str">
        <f>IF(AND($M$1&gt;=M26,$M$1&gt;0),TRIM(VLOOKUP(M26,Cs!$BS$7:$CN$33000,21,FALSE)),"")</f>
        <v/>
      </c>
      <c r="D26" s="48" t="str">
        <f t="shared" si="4"/>
        <v/>
      </c>
      <c r="E26" s="47" t="str">
        <f t="shared" si="6"/>
        <v/>
      </c>
      <c r="F26" s="46" t="str">
        <f>IF(AND($M$1&gt;=M26,$M$1&gt;0),SUM(I26:J26),IF($M$1=M25,SUM($H$7:I25),""))</f>
        <v/>
      </c>
      <c r="H26" s="2">
        <f t="shared" si="7"/>
        <v>0</v>
      </c>
      <c r="I26" s="1">
        <f>IF(ISERROR(VLOOKUP(M26,Cs!$BS$7:$CN$33000,14,FALSE))=FALSE,VLOOKUP(M26,Cs!$BS$7:$CN$33000,14,FALSE),0)</f>
        <v>0</v>
      </c>
      <c r="J26" s="1">
        <f>IF(ISERROR(VLOOKUP(M26,Cs!$BS$7:$CN$33000,13,FALSE))=FALSE,VLOOKUP(M26,Cs!$BS$7:$CN$33000,13,FALSE),0)</f>
        <v>0</v>
      </c>
      <c r="L26" s="1">
        <f t="shared" si="10"/>
        <v>0</v>
      </c>
      <c r="M26" s="1">
        <f t="shared" si="8"/>
        <v>18</v>
      </c>
      <c r="O26" s="1" t="str">
        <f>IF($M$1&gt;=M26,TRIM(VLOOKUP(M26,Cs!$BS$7:$CN$33000,18,FALSE)),"")</f>
        <v/>
      </c>
      <c r="P26" s="1" t="str">
        <f>IF($M$1&gt;=M26,TRIM(VLOOKUP(M26,Cs!$BS$7:$CN$33000,19,FALSE)),"")</f>
        <v/>
      </c>
      <c r="Q26" s="1" t="str">
        <f>IF($M$1&gt;=M26,TRIM(VLOOKUP(M26,Cs!$BS$7:$CN$33000,20,FALSE)),"")</f>
        <v/>
      </c>
      <c r="R26" s="1" t="str">
        <f>IF($M$1&gt;=M26,VLOOKUP(M26,Cs!$BS$7:$CN$33000,15,FALSE),"")</f>
        <v/>
      </c>
      <c r="U26" s="1">
        <v>19</v>
      </c>
      <c r="V26" s="1" t="str">
        <f t="shared" si="11"/>
        <v/>
      </c>
      <c r="W26" s="1" t="str">
        <f t="shared" si="9"/>
        <v/>
      </c>
      <c r="BA26" s="1">
        <v>26</v>
      </c>
      <c r="BB26" s="4" t="str">
        <f t="shared" si="0"/>
        <v>--</v>
      </c>
      <c r="BC26" s="3">
        <f t="shared" si="3"/>
        <v>0</v>
      </c>
      <c r="BD26" s="1">
        <f>IF(COUNTIF(Cs!$BT$7:$BT$33000,BE26)&lt;&gt;0,BD25+1,BD25)</f>
        <v>0</v>
      </c>
      <c r="BE26" s="3">
        <f t="shared" si="2"/>
        <v>46048</v>
      </c>
      <c r="BF26" s="1">
        <f>ROUNDUP(COUNTIF(Cs!$BT$7:$BT$33000,BE26)/20,0)</f>
        <v>0</v>
      </c>
      <c r="BG26" s="1">
        <f>SUM($BF$1:BF25)</f>
        <v>0</v>
      </c>
    </row>
    <row r="27" spans="1:59" ht="30" customHeight="1" x14ac:dyDescent="0.25">
      <c r="A27" s="48" t="str">
        <f t="shared" si="5"/>
        <v/>
      </c>
      <c r="B27" s="48" t="str">
        <f>IF(AND($M$1&gt;=M27,$M$1&gt;0),TRIM(VLOOKUP(M27,Cs!$BS$7:$CN$33000,22,FALSE)),"")</f>
        <v/>
      </c>
      <c r="C27" s="48" t="str">
        <f>IF(AND($M$1&gt;=M27,$M$1&gt;0),TRIM(VLOOKUP(M27,Cs!$BS$7:$CN$33000,21,FALSE)),"")</f>
        <v/>
      </c>
      <c r="D27" s="48" t="str">
        <f t="shared" si="4"/>
        <v/>
      </c>
      <c r="E27" s="47" t="str">
        <f t="shared" si="6"/>
        <v/>
      </c>
      <c r="F27" s="46" t="str">
        <f>IF(AND($M$1&gt;=M27,$M$1&gt;0),SUM(I27:J27),IF($M$1=M26,SUM($H$7:I26),""))</f>
        <v/>
      </c>
      <c r="H27" s="2">
        <f t="shared" si="7"/>
        <v>0</v>
      </c>
      <c r="I27" s="1">
        <f>IF(ISERROR(VLOOKUP(M27,Cs!$BS$7:$CN$33000,14,FALSE))=FALSE,VLOOKUP(M27,Cs!$BS$7:$CN$33000,14,FALSE),0)</f>
        <v>0</v>
      </c>
      <c r="J27" s="1">
        <f>IF(ISERROR(VLOOKUP(M27,Cs!$BS$7:$CN$33000,13,FALSE))=FALSE,VLOOKUP(M27,Cs!$BS$7:$CN$33000,13,FALSE),0)</f>
        <v>0</v>
      </c>
      <c r="L27" s="1">
        <f t="shared" si="10"/>
        <v>0</v>
      </c>
      <c r="M27" s="1">
        <f t="shared" si="8"/>
        <v>19</v>
      </c>
      <c r="O27" s="1" t="str">
        <f>IF($M$1&gt;=M27,TRIM(VLOOKUP(M27,Cs!$BS$7:$CN$33000,18,FALSE)),"")</f>
        <v/>
      </c>
      <c r="P27" s="1" t="str">
        <f>IF($M$1&gt;=M27,TRIM(VLOOKUP(M27,Cs!$BS$7:$CN$33000,19,FALSE)),"")</f>
        <v/>
      </c>
      <c r="Q27" s="1" t="str">
        <f>IF($M$1&gt;=M27,TRIM(VLOOKUP(M27,Cs!$BS$7:$CN$33000,20,FALSE)),"")</f>
        <v/>
      </c>
      <c r="R27" s="1" t="str">
        <f>IF($M$1&gt;=M27,VLOOKUP(M27,Cs!$BS$7:$CN$33000,15,FALSE),"")</f>
        <v/>
      </c>
      <c r="U27" s="1">
        <v>20</v>
      </c>
      <c r="V27" s="1" t="str">
        <f t="shared" si="11"/>
        <v/>
      </c>
      <c r="W27" s="1" t="str">
        <f t="shared" si="9"/>
        <v/>
      </c>
      <c r="BA27" s="1">
        <v>27</v>
      </c>
      <c r="BB27" s="4" t="str">
        <f t="shared" si="0"/>
        <v>--</v>
      </c>
      <c r="BC27" s="3">
        <f t="shared" si="3"/>
        <v>0</v>
      </c>
      <c r="BD27" s="1">
        <f>IF(COUNTIF(Cs!$BT$7:$BT$33000,BE27)&lt;&gt;0,BD26+1,BD26)</f>
        <v>0</v>
      </c>
      <c r="BE27" s="3">
        <f t="shared" si="2"/>
        <v>46049</v>
      </c>
      <c r="BF27" s="1">
        <f>ROUNDUP(COUNTIF(Cs!$BT$7:$BT$33000,BE27)/20,0)</f>
        <v>0</v>
      </c>
      <c r="BG27" s="1">
        <f>SUM($BF$1:BF26)</f>
        <v>0</v>
      </c>
    </row>
    <row r="28" spans="1:59" x14ac:dyDescent="0.25">
      <c r="A28" s="1"/>
      <c r="B28" s="1"/>
      <c r="C28" s="1"/>
      <c r="D28" s="1"/>
      <c r="E28" s="7" t="str">
        <f>TRIM(IF($M$1&gt;=M27,$T$3,""))</f>
        <v/>
      </c>
      <c r="F28" s="46" t="str">
        <f>IF($M$1&gt;=M27,SUM($H$7:I27),"")</f>
        <v/>
      </c>
      <c r="BA28" s="1">
        <v>28</v>
      </c>
      <c r="BB28" s="4" t="str">
        <f t="shared" si="0"/>
        <v>--</v>
      </c>
      <c r="BC28" s="3">
        <f t="shared" si="3"/>
        <v>0</v>
      </c>
      <c r="BD28" s="1">
        <f>IF(COUNTIF(Cs!$BT$7:$BT$33000,BE28)&lt;&gt;0,BD27+1,BD27)</f>
        <v>0</v>
      </c>
      <c r="BE28" s="3">
        <f t="shared" si="2"/>
        <v>46050</v>
      </c>
      <c r="BF28" s="1">
        <f>ROUNDUP(COUNTIF(Cs!$BT$7:$BT$33000,BE28)/20,0)</f>
        <v>0</v>
      </c>
      <c r="BG28" s="1">
        <f>SUM($BF$1:BF27)</f>
        <v>0</v>
      </c>
    </row>
    <row r="29" spans="1:59" ht="45" x14ac:dyDescent="0.25">
      <c r="A29" s="107" t="str">
        <f>TRIM(IF(U7=1,"A(z) "&amp;V29&amp;". kiadási szám alatt vásárolt tárgy leltári száma: _________",IF(U7&gt;1,"A(z) "&amp;V29&amp;". kiadási számok alatt vásárolt tárgyak leltári száma: "&amp;W29,"")))</f>
        <v/>
      </c>
      <c r="B29" s="107"/>
      <c r="C29" s="107"/>
      <c r="D29" s="107"/>
      <c r="E29" s="107"/>
      <c r="F29" s="107"/>
      <c r="J29" s="20" t="s">
        <v>227</v>
      </c>
      <c r="V29" s="1" t="str">
        <f>CONCATENATE(V8,V9,V10,V11,V12,V13,V14,V15,V16,V17,V18,V19,V20,V21,V22,V23,V24,V25,V26,V27)</f>
        <v/>
      </c>
      <c r="W29" s="1" t="str">
        <f>CONCATENATE(W8,W9,W10,W11,W12,W13,W14,W15,W16,W17,W18,W19,W20,W21,W22,W23,W24,W25,W26,W27)</f>
        <v/>
      </c>
      <c r="BA29" s="1">
        <v>29</v>
      </c>
      <c r="BB29" s="4" t="str">
        <f t="shared" si="0"/>
        <v>--</v>
      </c>
      <c r="BC29" s="3">
        <f t="shared" si="3"/>
        <v>0</v>
      </c>
      <c r="BD29" s="1">
        <f>IF(COUNTIF(Cs!$BT$7:$BT$33000,BE29)&lt;&gt;0,BD28+1,BD28)</f>
        <v>0</v>
      </c>
      <c r="BE29" s="3">
        <f t="shared" si="2"/>
        <v>46051</v>
      </c>
      <c r="BF29" s="1">
        <f>ROUNDUP(COUNTIF(Cs!$BT$7:$BT$33000,BE29)/20,0)</f>
        <v>0</v>
      </c>
      <c r="BG29" s="1">
        <f>SUM($BF$1:BF28)</f>
        <v>0</v>
      </c>
    </row>
    <row r="30" spans="1:59" x14ac:dyDescent="0.25">
      <c r="A30" s="113" t="s">
        <v>209</v>
      </c>
      <c r="B30" s="113"/>
      <c r="C30" s="1"/>
      <c r="D30" s="1"/>
      <c r="E30" s="114" t="s">
        <v>211</v>
      </c>
      <c r="F30" s="114"/>
      <c r="J30" s="1" t="s">
        <v>209</v>
      </c>
      <c r="K30" s="1" t="s">
        <v>253</v>
      </c>
      <c r="BA30" s="1">
        <v>30</v>
      </c>
      <c r="BB30" s="4" t="str">
        <f t="shared" si="0"/>
        <v>--</v>
      </c>
      <c r="BC30" s="3">
        <f t="shared" si="3"/>
        <v>0</v>
      </c>
      <c r="BD30" s="1">
        <f>IF(COUNTIF(Cs!$BT$7:$BT$33000,BE30)&lt;&gt;0,BD29+1,BD29)</f>
        <v>0</v>
      </c>
      <c r="BE30" s="3">
        <f t="shared" si="2"/>
        <v>46052</v>
      </c>
      <c r="BF30" s="1">
        <f>ROUNDUP(COUNTIF(Cs!$BT$7:$BT$33000,BE30)/20,0)</f>
        <v>0</v>
      </c>
      <c r="BG30" s="1">
        <f>SUM($BF$1:BF29)</f>
        <v>0</v>
      </c>
    </row>
    <row r="31" spans="1:59" x14ac:dyDescent="0.25">
      <c r="A31" s="1"/>
      <c r="B31" s="1"/>
      <c r="C31" s="1"/>
      <c r="D31" s="1"/>
      <c r="E31" s="7"/>
      <c r="F31" s="23"/>
      <c r="J31" s="1" t="s">
        <v>210</v>
      </c>
      <c r="K31" s="1" t="s">
        <v>211</v>
      </c>
      <c r="BA31" s="1">
        <v>31</v>
      </c>
      <c r="BB31" s="4" t="str">
        <f t="shared" si="0"/>
        <v>--</v>
      </c>
      <c r="BC31" s="3">
        <f t="shared" si="3"/>
        <v>0</v>
      </c>
      <c r="BD31" s="1">
        <f>IF(COUNTIF(Cs!$BT$7:$BT$33000,BE31)&lt;&gt;0,BD30+1,BD30)</f>
        <v>0</v>
      </c>
      <c r="BE31" s="3">
        <f t="shared" si="2"/>
        <v>46053</v>
      </c>
      <c r="BF31" s="1">
        <f>ROUNDUP(COUNTIF(Cs!$BT$7:$BT$33000,BE31)/20,0)</f>
        <v>0</v>
      </c>
      <c r="BG31" s="1">
        <f>SUM($BF$1:BF30)</f>
        <v>0</v>
      </c>
    </row>
    <row r="32" spans="1:59" x14ac:dyDescent="0.25">
      <c r="A32" s="106" t="s">
        <v>232</v>
      </c>
      <c r="B32" s="106"/>
      <c r="C32" s="106"/>
      <c r="D32" s="106"/>
      <c r="E32" s="106"/>
      <c r="F32" s="106"/>
      <c r="K32" s="1" t="s">
        <v>212</v>
      </c>
      <c r="BA32" s="1">
        <v>32</v>
      </c>
      <c r="BB32" s="4" t="str">
        <f t="shared" si="0"/>
        <v>--</v>
      </c>
      <c r="BC32" s="3">
        <f t="shared" si="3"/>
        <v>0</v>
      </c>
      <c r="BD32" s="1">
        <f>IF(COUNTIF(Cs!$BT$7:$BT$33000,BE32)&lt;&gt;0,BD31+1,BD31)</f>
        <v>0</v>
      </c>
      <c r="BE32" s="3">
        <f t="shared" si="2"/>
        <v>46054</v>
      </c>
      <c r="BF32" s="1">
        <f>ROUNDUP(COUNTIF(Cs!$BT$7:$BT$33000,BE32)/20,0)</f>
        <v>0</v>
      </c>
      <c r="BG32" s="1">
        <f>SUM($BF$1:BF31)</f>
        <v>0</v>
      </c>
    </row>
    <row r="33" spans="1:59" x14ac:dyDescent="0.25">
      <c r="A33" s="1"/>
      <c r="B33" s="1"/>
      <c r="C33" s="1"/>
      <c r="D33" s="1"/>
      <c r="E33" s="7"/>
      <c r="F33" s="31" t="str">
        <f>"pg. "&amp;M4</f>
        <v>pg. 1</v>
      </c>
      <c r="BA33" s="1">
        <v>33</v>
      </c>
      <c r="BB33" s="4" t="str">
        <f t="shared" si="0"/>
        <v>--</v>
      </c>
      <c r="BC33" s="3">
        <f t="shared" si="3"/>
        <v>0</v>
      </c>
      <c r="BD33" s="1">
        <f>IF(COUNTIF(Cs!$BT$7:$BT$33000,BE33)&lt;&gt;0,BD32+1,BD32)</f>
        <v>0</v>
      </c>
      <c r="BE33" s="3">
        <f t="shared" si="2"/>
        <v>46055</v>
      </c>
      <c r="BF33" s="1">
        <f>ROUNDUP(COUNTIF(Cs!$BT$7:$BT$33000,BE33)/20,0)</f>
        <v>0</v>
      </c>
      <c r="BG33" s="1">
        <f>SUM($BF$1:BF32)</f>
        <v>0</v>
      </c>
    </row>
    <row r="34" spans="1:59" x14ac:dyDescent="0.25">
      <c r="A34" s="1"/>
      <c r="B34" s="1"/>
      <c r="C34" s="1"/>
      <c r="D34" s="1"/>
      <c r="E34" s="7"/>
      <c r="F34" s="23"/>
      <c r="BA34" s="1">
        <v>34</v>
      </c>
      <c r="BB34" s="4" t="str">
        <f t="shared" si="0"/>
        <v>--</v>
      </c>
      <c r="BC34" s="3">
        <f t="shared" si="3"/>
        <v>0</v>
      </c>
      <c r="BD34" s="1">
        <f>IF(COUNTIF(Cs!$BT$7:$BT$33000,BE34)&lt;&gt;0,BD33+1,BD33)</f>
        <v>0</v>
      </c>
      <c r="BE34" s="3">
        <f t="shared" si="2"/>
        <v>46056</v>
      </c>
      <c r="BF34" s="1">
        <f>ROUNDUP(COUNTIF(Cs!$BT$7:$BT$33000,BE34)/20,0)</f>
        <v>0</v>
      </c>
      <c r="BG34" s="1">
        <f>SUM($BF$1:BF33)</f>
        <v>0</v>
      </c>
    </row>
    <row r="35" spans="1:59" hidden="1" x14ac:dyDescent="0.25">
      <c r="A35" s="1"/>
      <c r="B35" s="1"/>
      <c r="C35" s="1"/>
      <c r="D35" s="1"/>
      <c r="E35" s="7"/>
      <c r="F35" s="23"/>
      <c r="BA35" s="1">
        <v>35</v>
      </c>
      <c r="BB35" s="4" t="str">
        <f t="shared" si="0"/>
        <v>--</v>
      </c>
      <c r="BC35" s="3">
        <f t="shared" si="3"/>
        <v>0</v>
      </c>
      <c r="BD35" s="1">
        <f>IF(COUNTIF(Cs!$BT$7:$BT$33000,BE35)&lt;&gt;0,BD34+1,BD34)</f>
        <v>0</v>
      </c>
      <c r="BE35" s="3">
        <f t="shared" si="2"/>
        <v>46057</v>
      </c>
      <c r="BF35" s="1">
        <f>ROUNDUP(COUNTIF(Cs!$BT$7:$BT$33000,BE35)/20,0)</f>
        <v>0</v>
      </c>
      <c r="BG35" s="1">
        <f>SUM($BF$1:BF34)</f>
        <v>0</v>
      </c>
    </row>
    <row r="36" spans="1:59" hidden="1" x14ac:dyDescent="0.25">
      <c r="A36" s="1"/>
      <c r="B36" s="1"/>
      <c r="C36" s="1"/>
      <c r="D36" s="1"/>
      <c r="E36" s="7"/>
      <c r="F36" s="23"/>
      <c r="BA36" s="1">
        <v>36</v>
      </c>
      <c r="BB36" s="4" t="str">
        <f t="shared" si="0"/>
        <v>--</v>
      </c>
      <c r="BC36" s="3">
        <f t="shared" si="3"/>
        <v>0</v>
      </c>
      <c r="BD36" s="1">
        <f>IF(COUNTIF(Cs!$BT$7:$BT$33000,BE36)&lt;&gt;0,BD35+1,BD35)</f>
        <v>0</v>
      </c>
      <c r="BE36" s="3">
        <f t="shared" si="2"/>
        <v>46058</v>
      </c>
      <c r="BF36" s="1">
        <f>ROUNDUP(COUNTIF(Cs!$BT$7:$BT$33000,BE36)/20,0)</f>
        <v>0</v>
      </c>
      <c r="BG36" s="1">
        <f>SUM($BF$1:BF35)</f>
        <v>0</v>
      </c>
    </row>
    <row r="37" spans="1:59" hidden="1" x14ac:dyDescent="0.25">
      <c r="A37" s="1"/>
      <c r="B37" s="1"/>
      <c r="C37" s="1"/>
      <c r="D37" s="1" t="str">
        <f t="shared" ref="D37:D38" si="12">TRIM(IF($M$1&gt;=M37,O37&amp;" "&amp;P37&amp;" "&amp;Q37,IF($M$1=M36,$T$3,"")))</f>
        <v/>
      </c>
      <c r="E37" s="7"/>
      <c r="F37" s="7"/>
      <c r="BA37" s="1">
        <v>37</v>
      </c>
      <c r="BB37" s="4" t="str">
        <f t="shared" si="0"/>
        <v>--</v>
      </c>
      <c r="BC37" s="3">
        <f t="shared" si="3"/>
        <v>0</v>
      </c>
      <c r="BD37" s="1">
        <f>IF(COUNTIF(Cs!$BT$7:$BT$33000,BE37)&lt;&gt;0,BD36+1,BD36)</f>
        <v>0</v>
      </c>
      <c r="BE37" s="3">
        <f t="shared" si="2"/>
        <v>46059</v>
      </c>
      <c r="BF37" s="1">
        <f>ROUNDUP(COUNTIF(Cs!$BT$7:$BT$33000,BE37)/20,0)</f>
        <v>0</v>
      </c>
      <c r="BG37" s="1">
        <f>SUM($BF$1:BF36)</f>
        <v>0</v>
      </c>
    </row>
    <row r="38" spans="1:59" hidden="1" x14ac:dyDescent="0.25">
      <c r="A38" s="1"/>
      <c r="B38" s="1"/>
      <c r="C38" s="1"/>
      <c r="D38" s="1" t="str">
        <f t="shared" si="12"/>
        <v/>
      </c>
      <c r="E38" s="7"/>
      <c r="F38" s="7"/>
      <c r="BA38" s="1">
        <v>38</v>
      </c>
      <c r="BB38" s="4" t="str">
        <f t="shared" si="0"/>
        <v>--</v>
      </c>
      <c r="BC38" s="3">
        <f t="shared" si="3"/>
        <v>0</v>
      </c>
      <c r="BD38" s="1">
        <f>IF(COUNTIF(Cs!$BT$7:$BT$33000,BE38)&lt;&gt;0,BD37+1,BD37)</f>
        <v>0</v>
      </c>
      <c r="BE38" s="3">
        <f t="shared" si="2"/>
        <v>46060</v>
      </c>
      <c r="BF38" s="1">
        <f>ROUNDUP(COUNTIF(Cs!$BT$7:$BT$33000,BE38)/20,0)</f>
        <v>0</v>
      </c>
      <c r="BG38" s="1">
        <f>SUM($BF$1:BF37)</f>
        <v>0</v>
      </c>
    </row>
    <row r="39" spans="1:59" hidden="1" x14ac:dyDescent="0.25">
      <c r="A39" s="1"/>
      <c r="B39" s="1"/>
      <c r="C39" s="1"/>
      <c r="D39" s="1"/>
      <c r="E39" s="1"/>
      <c r="F39" s="7"/>
      <c r="BA39" s="1">
        <v>39</v>
      </c>
      <c r="BB39" s="4" t="str">
        <f t="shared" si="0"/>
        <v>--</v>
      </c>
      <c r="BC39" s="3">
        <f t="shared" si="3"/>
        <v>0</v>
      </c>
      <c r="BD39" s="1">
        <f>IF(COUNTIF(Cs!$BT$7:$BT$33000,BE39)&lt;&gt;0,BD38+1,BD38)</f>
        <v>0</v>
      </c>
      <c r="BE39" s="3">
        <f t="shared" si="2"/>
        <v>46061</v>
      </c>
      <c r="BF39" s="1">
        <f>ROUNDUP(COUNTIF(Cs!$BT$7:$BT$33000,BE39)/20,0)</f>
        <v>0</v>
      </c>
      <c r="BG39" s="1">
        <f>SUM($BF$1:BF38)</f>
        <v>0</v>
      </c>
    </row>
    <row r="40" spans="1:59" hidden="1" x14ac:dyDescent="0.25">
      <c r="A40" s="1"/>
      <c r="B40" s="1"/>
      <c r="C40" s="1"/>
      <c r="D40" s="1"/>
      <c r="E40" s="1"/>
      <c r="F40" s="31"/>
      <c r="BA40" s="1">
        <v>40</v>
      </c>
      <c r="BB40" s="4" t="str">
        <f t="shared" si="0"/>
        <v>--</v>
      </c>
      <c r="BC40" s="3">
        <f t="shared" si="3"/>
        <v>0</v>
      </c>
      <c r="BD40" s="1">
        <f>IF(COUNTIF(Cs!$BT$7:$BT$33000,BE40)&lt;&gt;0,BD39+1,BD39)</f>
        <v>0</v>
      </c>
      <c r="BE40" s="3">
        <f t="shared" si="2"/>
        <v>46062</v>
      </c>
      <c r="BF40" s="1">
        <f>ROUNDUP(COUNTIF(Cs!$BT$7:$BT$33000,BE40)/20,0)</f>
        <v>0</v>
      </c>
      <c r="BG40" s="1">
        <f>SUM($BF$1:BF39)</f>
        <v>0</v>
      </c>
    </row>
    <row r="41" spans="1:59" hidden="1" x14ac:dyDescent="0.25">
      <c r="A41" s="1"/>
      <c r="B41" s="1"/>
      <c r="C41" s="1"/>
      <c r="D41" s="1"/>
      <c r="E41" s="1"/>
      <c r="F41" s="1"/>
      <c r="BA41" s="1">
        <v>41</v>
      </c>
      <c r="BB41" s="4" t="str">
        <f t="shared" si="0"/>
        <v>--</v>
      </c>
      <c r="BC41" s="3">
        <f t="shared" si="3"/>
        <v>0</v>
      </c>
      <c r="BD41" s="1">
        <f>IF(COUNTIF(Cs!$BT$7:$BT$33000,BE41)&lt;&gt;0,BD40+1,BD40)</f>
        <v>0</v>
      </c>
      <c r="BE41" s="3">
        <f t="shared" si="2"/>
        <v>46063</v>
      </c>
      <c r="BF41" s="1">
        <f>ROUNDUP(COUNTIF(Cs!$BT$7:$BT$33000,BE41)/20,0)</f>
        <v>0</v>
      </c>
      <c r="BG41" s="1">
        <f>SUM($BF$1:BF40)</f>
        <v>0</v>
      </c>
    </row>
    <row r="42" spans="1:59" hidden="1" x14ac:dyDescent="0.25">
      <c r="BA42" s="1">
        <v>42</v>
      </c>
      <c r="BB42" s="4" t="str">
        <f t="shared" si="0"/>
        <v>--</v>
      </c>
      <c r="BC42" s="3">
        <f t="shared" si="3"/>
        <v>0</v>
      </c>
      <c r="BD42" s="1">
        <f>IF(COUNTIF(Cs!$BT$7:$BT$33000,BE42)&lt;&gt;0,BD41+1,BD41)</f>
        <v>0</v>
      </c>
      <c r="BE42" s="3">
        <f t="shared" si="2"/>
        <v>46064</v>
      </c>
      <c r="BF42" s="1">
        <f>ROUNDUP(COUNTIF(Cs!$BT$7:$BT$33000,BE42)/20,0)</f>
        <v>0</v>
      </c>
      <c r="BG42" s="1">
        <f>SUM($BF$1:BF41)</f>
        <v>0</v>
      </c>
    </row>
    <row r="43" spans="1:59" hidden="1" x14ac:dyDescent="0.25">
      <c r="BA43" s="1">
        <v>43</v>
      </c>
      <c r="BB43" s="4" t="str">
        <f t="shared" si="0"/>
        <v>--</v>
      </c>
      <c r="BC43" s="3">
        <f t="shared" si="3"/>
        <v>0</v>
      </c>
      <c r="BD43" s="1">
        <f>IF(COUNTIF(Cs!$BT$7:$BT$33000,BE43)&lt;&gt;0,BD42+1,BD42)</f>
        <v>0</v>
      </c>
      <c r="BE43" s="3">
        <f t="shared" si="2"/>
        <v>46065</v>
      </c>
      <c r="BF43" s="1">
        <f>ROUNDUP(COUNTIF(Cs!$BT$7:$BT$33000,BE43)/20,0)</f>
        <v>0</v>
      </c>
      <c r="BG43" s="1">
        <f>SUM($BF$1:BF42)</f>
        <v>0</v>
      </c>
    </row>
    <row r="44" spans="1:59" hidden="1" x14ac:dyDescent="0.25">
      <c r="BA44" s="1">
        <v>44</v>
      </c>
      <c r="BB44" s="4" t="str">
        <f t="shared" si="0"/>
        <v>--</v>
      </c>
      <c r="BC44" s="3">
        <f t="shared" si="3"/>
        <v>0</v>
      </c>
      <c r="BD44" s="1">
        <f>IF(COUNTIF(Cs!$BT$7:$BT$33000,BE44)&lt;&gt;0,BD43+1,BD43)</f>
        <v>0</v>
      </c>
      <c r="BE44" s="3">
        <f t="shared" si="2"/>
        <v>46066</v>
      </c>
      <c r="BF44" s="1">
        <f>ROUNDUP(COUNTIF(Cs!$BT$7:$BT$33000,BE44)/20,0)</f>
        <v>0</v>
      </c>
      <c r="BG44" s="1">
        <f>SUM($BF$1:BF43)</f>
        <v>0</v>
      </c>
    </row>
    <row r="45" spans="1:59" hidden="1" x14ac:dyDescent="0.25">
      <c r="BA45" s="1">
        <v>45</v>
      </c>
      <c r="BB45" s="4" t="str">
        <f t="shared" si="0"/>
        <v>--</v>
      </c>
      <c r="BC45" s="3">
        <f t="shared" si="3"/>
        <v>0</v>
      </c>
      <c r="BD45" s="1">
        <f>IF(COUNTIF(Cs!$BT$7:$BT$33000,BE45)&lt;&gt;0,BD44+1,BD44)</f>
        <v>0</v>
      </c>
      <c r="BE45" s="3">
        <f t="shared" si="2"/>
        <v>46067</v>
      </c>
      <c r="BF45" s="1">
        <f>ROUNDUP(COUNTIF(Cs!$BT$7:$BT$33000,BE45)/20,0)</f>
        <v>0</v>
      </c>
      <c r="BG45" s="1">
        <f>SUM($BF$1:BF44)</f>
        <v>0</v>
      </c>
    </row>
    <row r="46" spans="1:59" hidden="1" x14ac:dyDescent="0.25">
      <c r="BA46" s="1">
        <v>46</v>
      </c>
      <c r="BB46" s="4" t="str">
        <f t="shared" si="0"/>
        <v>--</v>
      </c>
      <c r="BC46" s="3">
        <f t="shared" si="3"/>
        <v>0</v>
      </c>
      <c r="BD46" s="1">
        <f>IF(COUNTIF(Cs!$BT$7:$BT$33000,BE46)&lt;&gt;0,BD45+1,BD45)</f>
        <v>0</v>
      </c>
      <c r="BE46" s="3">
        <f t="shared" si="2"/>
        <v>46068</v>
      </c>
      <c r="BF46" s="1">
        <f>ROUNDUP(COUNTIF(Cs!$BT$7:$BT$33000,BE46)/20,0)</f>
        <v>0</v>
      </c>
      <c r="BG46" s="1">
        <f>SUM($BF$1:BF45)</f>
        <v>0</v>
      </c>
    </row>
    <row r="47" spans="1:59" hidden="1" x14ac:dyDescent="0.25">
      <c r="BA47" s="1">
        <v>47</v>
      </c>
      <c r="BB47" s="4" t="str">
        <f t="shared" si="0"/>
        <v>--</v>
      </c>
      <c r="BC47" s="3">
        <f t="shared" si="3"/>
        <v>0</v>
      </c>
      <c r="BD47" s="1">
        <f>IF(COUNTIF(Cs!$BT$7:$BT$33000,BE47)&lt;&gt;0,BD46+1,BD46)</f>
        <v>0</v>
      </c>
      <c r="BE47" s="3">
        <f t="shared" si="2"/>
        <v>46069</v>
      </c>
      <c r="BF47" s="1">
        <f>ROUNDUP(COUNTIF(Cs!$BT$7:$BT$33000,BE47)/20,0)</f>
        <v>0</v>
      </c>
      <c r="BG47" s="1">
        <f>SUM($BF$1:BF46)</f>
        <v>0</v>
      </c>
    </row>
    <row r="48" spans="1:59" hidden="1" x14ac:dyDescent="0.25">
      <c r="BA48" s="1">
        <v>48</v>
      </c>
      <c r="BB48" s="4" t="str">
        <f t="shared" si="0"/>
        <v>--</v>
      </c>
      <c r="BC48" s="3">
        <f t="shared" si="3"/>
        <v>0</v>
      </c>
      <c r="BD48" s="1">
        <f>IF(COUNTIF(Cs!$BT$7:$BT$33000,BE48)&lt;&gt;0,BD47+1,BD47)</f>
        <v>0</v>
      </c>
      <c r="BE48" s="3">
        <f t="shared" si="2"/>
        <v>46070</v>
      </c>
      <c r="BF48" s="1">
        <f>ROUNDUP(COUNTIF(Cs!$BT$7:$BT$33000,BE48)/20,0)</f>
        <v>0</v>
      </c>
      <c r="BG48" s="1">
        <f>SUM($BF$1:BF47)</f>
        <v>0</v>
      </c>
    </row>
    <row r="49" spans="53:59" hidden="1" x14ac:dyDescent="0.25">
      <c r="BA49" s="1">
        <v>49</v>
      </c>
      <c r="BB49" s="4" t="str">
        <f t="shared" si="0"/>
        <v>--</v>
      </c>
      <c r="BC49" s="3">
        <f t="shared" si="3"/>
        <v>0</v>
      </c>
      <c r="BD49" s="1">
        <f>IF(COUNTIF(Cs!$BT$7:$BT$33000,BE49)&lt;&gt;0,BD48+1,BD48)</f>
        <v>0</v>
      </c>
      <c r="BE49" s="3">
        <f t="shared" si="2"/>
        <v>46071</v>
      </c>
      <c r="BF49" s="1">
        <f>ROUNDUP(COUNTIF(Cs!$BT$7:$BT$33000,BE49)/20,0)</f>
        <v>0</v>
      </c>
      <c r="BG49" s="1">
        <f>SUM($BF$1:BF48)</f>
        <v>0</v>
      </c>
    </row>
    <row r="50" spans="53:59" hidden="1" x14ac:dyDescent="0.25">
      <c r="BA50" s="1">
        <v>50</v>
      </c>
      <c r="BB50" s="4" t="str">
        <f t="shared" si="0"/>
        <v>--</v>
      </c>
      <c r="BC50" s="3">
        <f t="shared" si="3"/>
        <v>0</v>
      </c>
      <c r="BD50" s="1">
        <f>IF(COUNTIF(Cs!$BT$7:$BT$33000,BE50)&lt;&gt;0,BD49+1,BD49)</f>
        <v>0</v>
      </c>
      <c r="BE50" s="3">
        <f t="shared" si="2"/>
        <v>46072</v>
      </c>
      <c r="BF50" s="1">
        <f>ROUNDUP(COUNTIF(Cs!$BT$7:$BT$33000,BE50)/20,0)</f>
        <v>0</v>
      </c>
      <c r="BG50" s="1">
        <f>SUM($BF$1:BF49)</f>
        <v>0</v>
      </c>
    </row>
    <row r="51" spans="53:59" hidden="1" x14ac:dyDescent="0.25">
      <c r="BA51" s="1">
        <v>51</v>
      </c>
      <c r="BB51" s="4" t="str">
        <f t="shared" si="0"/>
        <v>--</v>
      </c>
      <c r="BC51" s="3">
        <f t="shared" si="3"/>
        <v>0</v>
      </c>
      <c r="BD51" s="1">
        <f>IF(COUNTIF(Cs!$BT$7:$BT$33000,BE51)&lt;&gt;0,BD50+1,BD50)</f>
        <v>0</v>
      </c>
      <c r="BE51" s="3">
        <f t="shared" si="2"/>
        <v>46073</v>
      </c>
      <c r="BF51" s="1">
        <f>ROUNDUP(COUNTIF(Cs!$BT$7:$BT$33000,BE51)/20,0)</f>
        <v>0</v>
      </c>
      <c r="BG51" s="1">
        <f>SUM($BF$1:BF50)</f>
        <v>0</v>
      </c>
    </row>
    <row r="52" spans="53:59" hidden="1" x14ac:dyDescent="0.25">
      <c r="BA52" s="1">
        <v>52</v>
      </c>
      <c r="BB52" s="4" t="str">
        <f t="shared" si="0"/>
        <v>--</v>
      </c>
      <c r="BC52" s="3">
        <f t="shared" si="3"/>
        <v>0</v>
      </c>
      <c r="BD52" s="1">
        <f>IF(COUNTIF(Cs!$BT$7:$BT$33000,BE52)&lt;&gt;0,BD51+1,BD51)</f>
        <v>0</v>
      </c>
      <c r="BE52" s="3">
        <f t="shared" si="2"/>
        <v>46074</v>
      </c>
      <c r="BF52" s="1">
        <f>ROUNDUP(COUNTIF(Cs!$BT$7:$BT$33000,BE52)/20,0)</f>
        <v>0</v>
      </c>
      <c r="BG52" s="1">
        <f>SUM($BF$1:BF51)</f>
        <v>0</v>
      </c>
    </row>
    <row r="53" spans="53:59" hidden="1" x14ac:dyDescent="0.25">
      <c r="BA53" s="1">
        <v>53</v>
      </c>
      <c r="BB53" s="4" t="str">
        <f t="shared" si="0"/>
        <v>--</v>
      </c>
      <c r="BC53" s="3">
        <f t="shared" si="3"/>
        <v>0</v>
      </c>
      <c r="BD53" s="1">
        <f>IF(COUNTIF(Cs!$BT$7:$BT$33000,BE53)&lt;&gt;0,BD52+1,BD52)</f>
        <v>0</v>
      </c>
      <c r="BE53" s="3">
        <f t="shared" si="2"/>
        <v>46075</v>
      </c>
      <c r="BF53" s="1">
        <f>ROUNDUP(COUNTIF(Cs!$BT$7:$BT$33000,BE53)/20,0)</f>
        <v>0</v>
      </c>
      <c r="BG53" s="1">
        <f>SUM($BF$1:BF52)</f>
        <v>0</v>
      </c>
    </row>
    <row r="54" spans="53:59" hidden="1" x14ac:dyDescent="0.25">
      <c r="BA54" s="1">
        <v>54</v>
      </c>
      <c r="BB54" s="4" t="str">
        <f t="shared" si="0"/>
        <v>--</v>
      </c>
      <c r="BC54" s="3">
        <f t="shared" si="3"/>
        <v>0</v>
      </c>
      <c r="BD54" s="1">
        <f>IF(COUNTIF(Cs!$BT$7:$BT$33000,BE54)&lt;&gt;0,BD53+1,BD53)</f>
        <v>0</v>
      </c>
      <c r="BE54" s="3">
        <f t="shared" si="2"/>
        <v>46076</v>
      </c>
      <c r="BF54" s="1">
        <f>ROUNDUP(COUNTIF(Cs!$BT$7:$BT$33000,BE54)/20,0)</f>
        <v>0</v>
      </c>
      <c r="BG54" s="1">
        <f>SUM($BF$1:BF53)</f>
        <v>0</v>
      </c>
    </row>
    <row r="55" spans="53:59" hidden="1" x14ac:dyDescent="0.25">
      <c r="BA55" s="1">
        <v>55</v>
      </c>
      <c r="BB55" s="4" t="str">
        <f t="shared" si="0"/>
        <v>--</v>
      </c>
      <c r="BC55" s="3">
        <f t="shared" si="3"/>
        <v>0</v>
      </c>
      <c r="BD55" s="1">
        <f>IF(COUNTIF(Cs!$BT$7:$BT$33000,BE55)&lt;&gt;0,BD54+1,BD54)</f>
        <v>0</v>
      </c>
      <c r="BE55" s="3">
        <f t="shared" si="2"/>
        <v>46077</v>
      </c>
      <c r="BF55" s="1">
        <f>ROUNDUP(COUNTIF(Cs!$BT$7:$BT$33000,BE55)/20,0)</f>
        <v>0</v>
      </c>
      <c r="BG55" s="1">
        <f>SUM($BF$1:BF54)</f>
        <v>0</v>
      </c>
    </row>
    <row r="56" spans="53:59" hidden="1" x14ac:dyDescent="0.25">
      <c r="BA56" s="1">
        <v>56</v>
      </c>
      <c r="BB56" s="4" t="str">
        <f t="shared" si="0"/>
        <v>--</v>
      </c>
      <c r="BC56" s="3">
        <f t="shared" si="3"/>
        <v>0</v>
      </c>
      <c r="BD56" s="1">
        <f>IF(COUNTIF(Cs!$BT$7:$BT$33000,BE56)&lt;&gt;0,BD55+1,BD55)</f>
        <v>0</v>
      </c>
      <c r="BE56" s="3">
        <f t="shared" si="2"/>
        <v>46078</v>
      </c>
      <c r="BF56" s="1">
        <f>ROUNDUP(COUNTIF(Cs!$BT$7:$BT$33000,BE56)/20,0)</f>
        <v>0</v>
      </c>
      <c r="BG56" s="1">
        <f>SUM($BF$1:BF55)</f>
        <v>0</v>
      </c>
    </row>
    <row r="57" spans="53:59" hidden="1" x14ac:dyDescent="0.25">
      <c r="BA57" s="1">
        <v>57</v>
      </c>
      <c r="BB57" s="4" t="str">
        <f t="shared" si="0"/>
        <v>--</v>
      </c>
      <c r="BC57" s="3">
        <f t="shared" si="3"/>
        <v>0</v>
      </c>
      <c r="BD57" s="1">
        <f>IF(COUNTIF(Cs!$BT$7:$BT$33000,BE57)&lt;&gt;0,BD56+1,BD56)</f>
        <v>0</v>
      </c>
      <c r="BE57" s="3">
        <f t="shared" si="2"/>
        <v>46079</v>
      </c>
      <c r="BF57" s="1">
        <f>ROUNDUP(COUNTIF(Cs!$BT$7:$BT$33000,BE57)/20,0)</f>
        <v>0</v>
      </c>
      <c r="BG57" s="1">
        <f>SUM($BF$1:BF56)</f>
        <v>0</v>
      </c>
    </row>
    <row r="58" spans="53:59" hidden="1" x14ac:dyDescent="0.25">
      <c r="BA58" s="1">
        <v>58</v>
      </c>
      <c r="BB58" s="4" t="str">
        <f t="shared" si="0"/>
        <v>--</v>
      </c>
      <c r="BC58" s="3">
        <f t="shared" si="3"/>
        <v>0</v>
      </c>
      <c r="BD58" s="1">
        <f>IF(COUNTIF(Cs!$BT$7:$BT$33000,BE58)&lt;&gt;0,BD57+1,BD57)</f>
        <v>0</v>
      </c>
      <c r="BE58" s="3">
        <f t="shared" si="2"/>
        <v>46080</v>
      </c>
      <c r="BF58" s="1">
        <f>ROUNDUP(COUNTIF(Cs!$BT$7:$BT$33000,BE58)/20,0)</f>
        <v>0</v>
      </c>
      <c r="BG58" s="1">
        <f>SUM($BF$1:BF57)</f>
        <v>0</v>
      </c>
    </row>
    <row r="59" spans="53:59" hidden="1" x14ac:dyDescent="0.25">
      <c r="BA59" s="1">
        <v>59</v>
      </c>
      <c r="BB59" s="4" t="str">
        <f t="shared" si="0"/>
        <v>--</v>
      </c>
      <c r="BC59" s="3">
        <f t="shared" si="3"/>
        <v>0</v>
      </c>
      <c r="BD59" s="1">
        <f>IF(COUNTIF(Cs!$BT$7:$BT$33000,BE59)&lt;&gt;0,BD58+1,BD58)</f>
        <v>0</v>
      </c>
      <c r="BE59" s="3">
        <f t="shared" si="2"/>
        <v>46081</v>
      </c>
      <c r="BF59" s="1">
        <f>ROUNDUP(COUNTIF(Cs!$BT$7:$BT$33000,BE59)/20,0)</f>
        <v>0</v>
      </c>
      <c r="BG59" s="1">
        <f>SUM($BF$1:BF58)</f>
        <v>0</v>
      </c>
    </row>
    <row r="60" spans="53:59" hidden="1" x14ac:dyDescent="0.25">
      <c r="BA60" s="1">
        <v>60</v>
      </c>
      <c r="BB60" s="4" t="str">
        <f t="shared" si="0"/>
        <v>--</v>
      </c>
      <c r="BC60" s="3">
        <f t="shared" si="3"/>
        <v>0</v>
      </c>
      <c r="BD60" s="1">
        <f>IF(COUNTIF(Cs!$BT$7:$BT$33000,BE60)&lt;&gt;0,BD59+1,BD59)</f>
        <v>0</v>
      </c>
      <c r="BE60" s="3">
        <f t="shared" si="2"/>
        <v>46082</v>
      </c>
      <c r="BF60" s="1">
        <f>ROUNDUP(COUNTIF(Cs!$BT$7:$BT$33000,BE60)/20,0)</f>
        <v>0</v>
      </c>
      <c r="BG60" s="1">
        <f>SUM($BF$1:BF59)</f>
        <v>0</v>
      </c>
    </row>
    <row r="61" spans="53:59" hidden="1" x14ac:dyDescent="0.25">
      <c r="BA61" s="1">
        <v>61</v>
      </c>
      <c r="BB61" s="4" t="str">
        <f t="shared" si="0"/>
        <v>--</v>
      </c>
      <c r="BC61" s="3">
        <f t="shared" si="3"/>
        <v>0</v>
      </c>
      <c r="BD61" s="1">
        <f>IF(COUNTIF(Cs!$BT$7:$BT$33000,BE61)&lt;&gt;0,BD60+1,BD60)</f>
        <v>0</v>
      </c>
      <c r="BE61" s="3">
        <f t="shared" si="2"/>
        <v>46083</v>
      </c>
      <c r="BF61" s="1">
        <f>ROUNDUP(COUNTIF(Cs!$BT$7:$BT$33000,BE61)/20,0)</f>
        <v>0</v>
      </c>
      <c r="BG61" s="1">
        <f>SUM($BF$1:BF60)</f>
        <v>0</v>
      </c>
    </row>
    <row r="62" spans="53:59" hidden="1" x14ac:dyDescent="0.25">
      <c r="BA62" s="1">
        <v>62</v>
      </c>
      <c r="BB62" s="4" t="str">
        <f t="shared" si="0"/>
        <v>--</v>
      </c>
      <c r="BC62" s="3">
        <f t="shared" si="3"/>
        <v>0</v>
      </c>
      <c r="BD62" s="1">
        <f>IF(COUNTIF(Cs!$BT$7:$BT$33000,BE62)&lt;&gt;0,BD61+1,BD61)</f>
        <v>0</v>
      </c>
      <c r="BE62" s="3">
        <f t="shared" si="2"/>
        <v>46084</v>
      </c>
      <c r="BF62" s="1">
        <f>ROUNDUP(COUNTIF(Cs!$BT$7:$BT$33000,BE62)/20,0)</f>
        <v>0</v>
      </c>
      <c r="BG62" s="1">
        <f>SUM($BF$1:BF61)</f>
        <v>0</v>
      </c>
    </row>
    <row r="63" spans="53:59" hidden="1" x14ac:dyDescent="0.25">
      <c r="BA63" s="1">
        <v>63</v>
      </c>
      <c r="BB63" s="4" t="str">
        <f t="shared" si="0"/>
        <v>--</v>
      </c>
      <c r="BC63" s="3">
        <f t="shared" si="3"/>
        <v>0</v>
      </c>
      <c r="BD63" s="1">
        <f>IF(COUNTIF(Cs!$BT$7:$BT$33000,BE63)&lt;&gt;0,BD62+1,BD62)</f>
        <v>0</v>
      </c>
      <c r="BE63" s="3">
        <f t="shared" si="2"/>
        <v>46085</v>
      </c>
      <c r="BF63" s="1">
        <f>ROUNDUP(COUNTIF(Cs!$BT$7:$BT$33000,BE63)/20,0)</f>
        <v>0</v>
      </c>
      <c r="BG63" s="1">
        <f>SUM($BF$1:BF62)</f>
        <v>0</v>
      </c>
    </row>
    <row r="64" spans="53:59" hidden="1" x14ac:dyDescent="0.25">
      <c r="BA64" s="1">
        <v>64</v>
      </c>
      <c r="BB64" s="4" t="str">
        <f t="shared" si="0"/>
        <v>--</v>
      </c>
      <c r="BC64" s="3">
        <f t="shared" si="3"/>
        <v>0</v>
      </c>
      <c r="BD64" s="1">
        <f>IF(COUNTIF(Cs!$BT$7:$BT$33000,BE64)&lt;&gt;0,BD63+1,BD63)</f>
        <v>0</v>
      </c>
      <c r="BE64" s="3">
        <f t="shared" si="2"/>
        <v>46086</v>
      </c>
      <c r="BF64" s="1">
        <f>ROUNDUP(COUNTIF(Cs!$BT$7:$BT$33000,BE64)/20,0)</f>
        <v>0</v>
      </c>
      <c r="BG64" s="1">
        <f>SUM($BF$1:BF63)</f>
        <v>0</v>
      </c>
    </row>
    <row r="65" spans="53:59" hidden="1" x14ac:dyDescent="0.25">
      <c r="BA65" s="1">
        <v>65</v>
      </c>
      <c r="BB65" s="4" t="str">
        <f t="shared" si="0"/>
        <v>--</v>
      </c>
      <c r="BC65" s="3">
        <f t="shared" si="3"/>
        <v>0</v>
      </c>
      <c r="BD65" s="1">
        <f>IF(COUNTIF(Cs!$BT$7:$BT$33000,BE65)&lt;&gt;0,BD64+1,BD64)</f>
        <v>0</v>
      </c>
      <c r="BE65" s="3">
        <f t="shared" si="2"/>
        <v>46087</v>
      </c>
      <c r="BF65" s="1">
        <f>ROUNDUP(COUNTIF(Cs!$BT$7:$BT$33000,BE65)/20,0)</f>
        <v>0</v>
      </c>
      <c r="BG65" s="1">
        <f>SUM($BF$1:BF64)</f>
        <v>0</v>
      </c>
    </row>
    <row r="66" spans="53:59" hidden="1" x14ac:dyDescent="0.25">
      <c r="BA66" s="1">
        <v>66</v>
      </c>
      <c r="BB66" s="4" t="str">
        <f t="shared" ref="BB66:BB129" si="13">IF(BC66&lt;&gt;0,VLOOKUP(MONTH(BC66),$BK$1:$BL$12,2,FALSE)&amp;DAY(BC66),"--")</f>
        <v>--</v>
      </c>
      <c r="BC66" s="3">
        <f t="shared" si="3"/>
        <v>0</v>
      </c>
      <c r="BD66" s="1">
        <f>IF(COUNTIF(Cs!$BT$7:$BT$33000,BE66)&lt;&gt;0,BD65+1,BD65)</f>
        <v>0</v>
      </c>
      <c r="BE66" s="3">
        <f t="shared" ref="BE66:BE129" si="14">BE65+1</f>
        <v>46088</v>
      </c>
      <c r="BF66" s="1">
        <f>ROUNDUP(COUNTIF(Cs!$BT$7:$BT$33000,BE66)/20,0)</f>
        <v>0</v>
      </c>
      <c r="BG66" s="1">
        <f>SUM($BF$1:BF65)</f>
        <v>0</v>
      </c>
    </row>
    <row r="67" spans="53:59" hidden="1" x14ac:dyDescent="0.25">
      <c r="BA67" s="1">
        <v>67</v>
      </c>
      <c r="BB67" s="4" t="str">
        <f t="shared" si="13"/>
        <v>--</v>
      </c>
      <c r="BC67" s="3">
        <f t="shared" si="3"/>
        <v>0</v>
      </c>
      <c r="BD67" s="1">
        <f>IF(COUNTIF(Cs!$BT$7:$BT$33000,BE67)&lt;&gt;0,BD66+1,BD66)</f>
        <v>0</v>
      </c>
      <c r="BE67" s="3">
        <f t="shared" si="14"/>
        <v>46089</v>
      </c>
      <c r="BF67" s="1">
        <f>ROUNDUP(COUNTIF(Cs!$BT$7:$BT$33000,BE67)/20,0)</f>
        <v>0</v>
      </c>
      <c r="BG67" s="1">
        <f>SUM($BF$1:BF66)</f>
        <v>0</v>
      </c>
    </row>
    <row r="68" spans="53:59" hidden="1" x14ac:dyDescent="0.25">
      <c r="BA68" s="1">
        <v>68</v>
      </c>
      <c r="BB68" s="4" t="str">
        <f t="shared" si="13"/>
        <v>--</v>
      </c>
      <c r="BC68" s="3">
        <f t="shared" ref="BC68:BC131" si="15">IF(ISERROR(VLOOKUP(BA68,$BD$1:$BE$366,2,FALSE))=FALSE,VLOOKUP(BA68,$BD$1:$BE$366,2,FALSE),0)</f>
        <v>0</v>
      </c>
      <c r="BD68" s="1">
        <f>IF(COUNTIF(Cs!$BT$7:$BT$33000,BE68)&lt;&gt;0,BD67+1,BD67)</f>
        <v>0</v>
      </c>
      <c r="BE68" s="3">
        <f t="shared" si="14"/>
        <v>46090</v>
      </c>
      <c r="BF68" s="1">
        <f>ROUNDUP(COUNTIF(Cs!$BT$7:$BT$33000,BE68)/20,0)</f>
        <v>0</v>
      </c>
      <c r="BG68" s="1">
        <f>SUM($BF$1:BF67)</f>
        <v>0</v>
      </c>
    </row>
    <row r="69" spans="53:59" hidden="1" x14ac:dyDescent="0.25">
      <c r="BA69" s="1">
        <v>69</v>
      </c>
      <c r="BB69" s="4" t="str">
        <f t="shared" si="13"/>
        <v>--</v>
      </c>
      <c r="BC69" s="3">
        <f t="shared" si="15"/>
        <v>0</v>
      </c>
      <c r="BD69" s="1">
        <f>IF(COUNTIF(Cs!$BT$7:$BT$33000,BE69)&lt;&gt;0,BD68+1,BD68)</f>
        <v>0</v>
      </c>
      <c r="BE69" s="3">
        <f t="shared" si="14"/>
        <v>46091</v>
      </c>
      <c r="BF69" s="1">
        <f>ROUNDUP(COUNTIF(Cs!$BT$7:$BT$33000,BE69)/20,0)</f>
        <v>0</v>
      </c>
      <c r="BG69" s="1">
        <f>SUM($BF$1:BF68)</f>
        <v>0</v>
      </c>
    </row>
    <row r="70" spans="53:59" hidden="1" x14ac:dyDescent="0.25">
      <c r="BA70" s="1">
        <v>70</v>
      </c>
      <c r="BB70" s="4" t="str">
        <f t="shared" si="13"/>
        <v>--</v>
      </c>
      <c r="BC70" s="3">
        <f t="shared" si="15"/>
        <v>0</v>
      </c>
      <c r="BD70" s="1">
        <f>IF(COUNTIF(Cs!$BT$7:$BT$33000,BE70)&lt;&gt;0,BD69+1,BD69)</f>
        <v>0</v>
      </c>
      <c r="BE70" s="3">
        <f t="shared" si="14"/>
        <v>46092</v>
      </c>
      <c r="BF70" s="1">
        <f>ROUNDUP(COUNTIF(Cs!$BT$7:$BT$33000,BE70)/20,0)</f>
        <v>0</v>
      </c>
      <c r="BG70" s="1">
        <f>SUM($BF$1:BF69)</f>
        <v>0</v>
      </c>
    </row>
    <row r="71" spans="53:59" hidden="1" x14ac:dyDescent="0.25">
      <c r="BA71" s="1">
        <v>71</v>
      </c>
      <c r="BB71" s="4" t="str">
        <f t="shared" si="13"/>
        <v>--</v>
      </c>
      <c r="BC71" s="3">
        <f t="shared" si="15"/>
        <v>0</v>
      </c>
      <c r="BD71" s="1">
        <f>IF(COUNTIF(Cs!$BT$7:$BT$33000,BE71)&lt;&gt;0,BD70+1,BD70)</f>
        <v>0</v>
      </c>
      <c r="BE71" s="3">
        <f t="shared" si="14"/>
        <v>46093</v>
      </c>
      <c r="BF71" s="1">
        <f>ROUNDUP(COUNTIF(Cs!$BT$7:$BT$33000,BE71)/20,0)</f>
        <v>0</v>
      </c>
      <c r="BG71" s="1">
        <f>SUM($BF$1:BF70)</f>
        <v>0</v>
      </c>
    </row>
    <row r="72" spans="53:59" hidden="1" x14ac:dyDescent="0.25">
      <c r="BA72" s="1">
        <v>72</v>
      </c>
      <c r="BB72" s="4" t="str">
        <f t="shared" si="13"/>
        <v>--</v>
      </c>
      <c r="BC72" s="3">
        <f t="shared" si="15"/>
        <v>0</v>
      </c>
      <c r="BD72" s="1">
        <f>IF(COUNTIF(Cs!$BT$7:$BT$33000,BE72)&lt;&gt;0,BD71+1,BD71)</f>
        <v>0</v>
      </c>
      <c r="BE72" s="3">
        <f t="shared" si="14"/>
        <v>46094</v>
      </c>
      <c r="BF72" s="1">
        <f>ROUNDUP(COUNTIF(Cs!$BT$7:$BT$33000,BE72)/20,0)</f>
        <v>0</v>
      </c>
      <c r="BG72" s="1">
        <f>SUM($BF$1:BF71)</f>
        <v>0</v>
      </c>
    </row>
    <row r="73" spans="53:59" hidden="1" x14ac:dyDescent="0.25">
      <c r="BA73" s="1">
        <v>73</v>
      </c>
      <c r="BB73" s="4" t="str">
        <f t="shared" si="13"/>
        <v>--</v>
      </c>
      <c r="BC73" s="3">
        <f t="shared" si="15"/>
        <v>0</v>
      </c>
      <c r="BD73" s="1">
        <f>IF(COUNTIF(Cs!$BT$7:$BT$33000,BE73)&lt;&gt;0,BD72+1,BD72)</f>
        <v>0</v>
      </c>
      <c r="BE73" s="3">
        <f t="shared" si="14"/>
        <v>46095</v>
      </c>
      <c r="BF73" s="1">
        <f>ROUNDUP(COUNTIF(Cs!$BT$7:$BT$33000,BE73)/20,0)</f>
        <v>0</v>
      </c>
      <c r="BG73" s="1">
        <f>SUM($BF$1:BF72)</f>
        <v>0</v>
      </c>
    </row>
    <row r="74" spans="53:59" hidden="1" x14ac:dyDescent="0.25">
      <c r="BA74" s="1">
        <v>74</v>
      </c>
      <c r="BB74" s="4" t="str">
        <f t="shared" si="13"/>
        <v>--</v>
      </c>
      <c r="BC74" s="3">
        <f t="shared" si="15"/>
        <v>0</v>
      </c>
      <c r="BD74" s="1">
        <f>IF(COUNTIF(Cs!$BT$7:$BT$33000,BE74)&lt;&gt;0,BD73+1,BD73)</f>
        <v>0</v>
      </c>
      <c r="BE74" s="3">
        <f t="shared" si="14"/>
        <v>46096</v>
      </c>
      <c r="BF74" s="1">
        <f>ROUNDUP(COUNTIF(Cs!$BT$7:$BT$33000,BE74)/20,0)</f>
        <v>0</v>
      </c>
      <c r="BG74" s="1">
        <f>SUM($BF$1:BF73)</f>
        <v>0</v>
      </c>
    </row>
    <row r="75" spans="53:59" hidden="1" x14ac:dyDescent="0.25">
      <c r="BA75" s="1">
        <v>75</v>
      </c>
      <c r="BB75" s="4" t="str">
        <f t="shared" si="13"/>
        <v>--</v>
      </c>
      <c r="BC75" s="3">
        <f t="shared" si="15"/>
        <v>0</v>
      </c>
      <c r="BD75" s="1">
        <f>IF(COUNTIF(Cs!$BT$7:$BT$33000,BE75)&lt;&gt;0,BD74+1,BD74)</f>
        <v>0</v>
      </c>
      <c r="BE75" s="3">
        <f t="shared" si="14"/>
        <v>46097</v>
      </c>
      <c r="BF75" s="1">
        <f>ROUNDUP(COUNTIF(Cs!$BT$7:$BT$33000,BE75)/20,0)</f>
        <v>0</v>
      </c>
      <c r="BG75" s="1">
        <f>SUM($BF$1:BF74)</f>
        <v>0</v>
      </c>
    </row>
    <row r="76" spans="53:59" hidden="1" x14ac:dyDescent="0.25">
      <c r="BA76" s="1">
        <v>76</v>
      </c>
      <c r="BB76" s="4" t="str">
        <f t="shared" si="13"/>
        <v>--</v>
      </c>
      <c r="BC76" s="3">
        <f t="shared" si="15"/>
        <v>0</v>
      </c>
      <c r="BD76" s="1">
        <f>IF(COUNTIF(Cs!$BT$7:$BT$33000,BE76)&lt;&gt;0,BD75+1,BD75)</f>
        <v>0</v>
      </c>
      <c r="BE76" s="3">
        <f t="shared" si="14"/>
        <v>46098</v>
      </c>
      <c r="BF76" s="1">
        <f>ROUNDUP(COUNTIF(Cs!$BT$7:$BT$33000,BE76)/20,0)</f>
        <v>0</v>
      </c>
      <c r="BG76" s="1">
        <f>SUM($BF$1:BF75)</f>
        <v>0</v>
      </c>
    </row>
    <row r="77" spans="53:59" hidden="1" x14ac:dyDescent="0.25">
      <c r="BA77" s="1">
        <v>77</v>
      </c>
      <c r="BB77" s="4" t="str">
        <f t="shared" si="13"/>
        <v>--</v>
      </c>
      <c r="BC77" s="3">
        <f t="shared" si="15"/>
        <v>0</v>
      </c>
      <c r="BD77" s="1">
        <f>IF(COUNTIF(Cs!$BT$7:$BT$33000,BE77)&lt;&gt;0,BD76+1,BD76)</f>
        <v>0</v>
      </c>
      <c r="BE77" s="3">
        <f t="shared" si="14"/>
        <v>46099</v>
      </c>
      <c r="BF77" s="1">
        <f>ROUNDUP(COUNTIF(Cs!$BT$7:$BT$33000,BE77)/20,0)</f>
        <v>0</v>
      </c>
      <c r="BG77" s="1">
        <f>SUM($BF$1:BF76)</f>
        <v>0</v>
      </c>
    </row>
    <row r="78" spans="53:59" hidden="1" x14ac:dyDescent="0.25">
      <c r="BA78" s="1">
        <v>78</v>
      </c>
      <c r="BB78" s="4" t="str">
        <f t="shared" si="13"/>
        <v>--</v>
      </c>
      <c r="BC78" s="3">
        <f t="shared" si="15"/>
        <v>0</v>
      </c>
      <c r="BD78" s="1">
        <f>IF(COUNTIF(Cs!$BT$7:$BT$33000,BE78)&lt;&gt;0,BD77+1,BD77)</f>
        <v>0</v>
      </c>
      <c r="BE78" s="3">
        <f t="shared" si="14"/>
        <v>46100</v>
      </c>
      <c r="BF78" s="1">
        <f>ROUNDUP(COUNTIF(Cs!$BT$7:$BT$33000,BE78)/20,0)</f>
        <v>0</v>
      </c>
      <c r="BG78" s="1">
        <f>SUM($BF$1:BF77)</f>
        <v>0</v>
      </c>
    </row>
    <row r="79" spans="53:59" hidden="1" x14ac:dyDescent="0.25">
      <c r="BA79" s="1">
        <v>79</v>
      </c>
      <c r="BB79" s="4" t="str">
        <f t="shared" si="13"/>
        <v>--</v>
      </c>
      <c r="BC79" s="3">
        <f t="shared" si="15"/>
        <v>0</v>
      </c>
      <c r="BD79" s="1">
        <f>IF(COUNTIF(Cs!$BT$7:$BT$33000,BE79)&lt;&gt;0,BD78+1,BD78)</f>
        <v>0</v>
      </c>
      <c r="BE79" s="3">
        <f t="shared" si="14"/>
        <v>46101</v>
      </c>
      <c r="BF79" s="1">
        <f>ROUNDUP(COUNTIF(Cs!$BT$7:$BT$33000,BE79)/20,0)</f>
        <v>0</v>
      </c>
      <c r="BG79" s="1">
        <f>SUM($BF$1:BF78)</f>
        <v>0</v>
      </c>
    </row>
    <row r="80" spans="53:59" hidden="1" x14ac:dyDescent="0.25">
      <c r="BA80" s="1">
        <v>80</v>
      </c>
      <c r="BB80" s="4" t="str">
        <f t="shared" si="13"/>
        <v>--</v>
      </c>
      <c r="BC80" s="3">
        <f t="shared" si="15"/>
        <v>0</v>
      </c>
      <c r="BD80" s="1">
        <f>IF(COUNTIF(Cs!$BT$7:$BT$33000,BE80)&lt;&gt;0,BD79+1,BD79)</f>
        <v>0</v>
      </c>
      <c r="BE80" s="3">
        <f t="shared" si="14"/>
        <v>46102</v>
      </c>
      <c r="BF80" s="1">
        <f>ROUNDUP(COUNTIF(Cs!$BT$7:$BT$33000,BE80)/20,0)</f>
        <v>0</v>
      </c>
      <c r="BG80" s="1">
        <f>SUM($BF$1:BF79)</f>
        <v>0</v>
      </c>
    </row>
    <row r="81" spans="53:59" hidden="1" x14ac:dyDescent="0.25">
      <c r="BA81" s="1">
        <v>81</v>
      </c>
      <c r="BB81" s="4" t="str">
        <f t="shared" si="13"/>
        <v>--</v>
      </c>
      <c r="BC81" s="3">
        <f t="shared" si="15"/>
        <v>0</v>
      </c>
      <c r="BD81" s="1">
        <f>IF(COUNTIF(Cs!$BT$7:$BT$33000,BE81)&lt;&gt;0,BD80+1,BD80)</f>
        <v>0</v>
      </c>
      <c r="BE81" s="3">
        <f t="shared" si="14"/>
        <v>46103</v>
      </c>
      <c r="BF81" s="1">
        <f>ROUNDUP(COUNTIF(Cs!$BT$7:$BT$33000,BE81)/20,0)</f>
        <v>0</v>
      </c>
      <c r="BG81" s="1">
        <f>SUM($BF$1:BF80)</f>
        <v>0</v>
      </c>
    </row>
    <row r="82" spans="53:59" hidden="1" x14ac:dyDescent="0.25">
      <c r="BA82" s="1">
        <v>82</v>
      </c>
      <c r="BB82" s="4" t="str">
        <f t="shared" si="13"/>
        <v>--</v>
      </c>
      <c r="BC82" s="3">
        <f t="shared" si="15"/>
        <v>0</v>
      </c>
      <c r="BD82" s="1">
        <f>IF(COUNTIF(Cs!$BT$7:$BT$33000,BE82)&lt;&gt;0,BD81+1,BD81)</f>
        <v>0</v>
      </c>
      <c r="BE82" s="3">
        <f t="shared" si="14"/>
        <v>46104</v>
      </c>
      <c r="BF82" s="1">
        <f>ROUNDUP(COUNTIF(Cs!$BT$7:$BT$33000,BE82)/20,0)</f>
        <v>0</v>
      </c>
      <c r="BG82" s="1">
        <f>SUM($BF$1:BF81)</f>
        <v>0</v>
      </c>
    </row>
    <row r="83" spans="53:59" hidden="1" x14ac:dyDescent="0.25">
      <c r="BA83" s="1">
        <v>83</v>
      </c>
      <c r="BB83" s="4" t="str">
        <f t="shared" si="13"/>
        <v>--</v>
      </c>
      <c r="BC83" s="3">
        <f t="shared" si="15"/>
        <v>0</v>
      </c>
      <c r="BD83" s="1">
        <f>IF(COUNTIF(Cs!$BT$7:$BT$33000,BE83)&lt;&gt;0,BD82+1,BD82)</f>
        <v>0</v>
      </c>
      <c r="BE83" s="3">
        <f t="shared" si="14"/>
        <v>46105</v>
      </c>
      <c r="BF83" s="1">
        <f>ROUNDUP(COUNTIF(Cs!$BT$7:$BT$33000,BE83)/20,0)</f>
        <v>0</v>
      </c>
      <c r="BG83" s="1">
        <f>SUM($BF$1:BF82)</f>
        <v>0</v>
      </c>
    </row>
    <row r="84" spans="53:59" hidden="1" x14ac:dyDescent="0.25">
      <c r="BA84" s="1">
        <v>84</v>
      </c>
      <c r="BB84" s="4" t="str">
        <f t="shared" si="13"/>
        <v>--</v>
      </c>
      <c r="BC84" s="3">
        <f t="shared" si="15"/>
        <v>0</v>
      </c>
      <c r="BD84" s="1">
        <f>IF(COUNTIF(Cs!$BT$7:$BT$33000,BE84)&lt;&gt;0,BD83+1,BD83)</f>
        <v>0</v>
      </c>
      <c r="BE84" s="3">
        <f t="shared" si="14"/>
        <v>46106</v>
      </c>
      <c r="BF84" s="1">
        <f>ROUNDUP(COUNTIF(Cs!$BT$7:$BT$33000,BE84)/20,0)</f>
        <v>0</v>
      </c>
      <c r="BG84" s="1">
        <f>SUM($BF$1:BF83)</f>
        <v>0</v>
      </c>
    </row>
    <row r="85" spans="53:59" hidden="1" x14ac:dyDescent="0.25">
      <c r="BA85" s="1">
        <v>85</v>
      </c>
      <c r="BB85" s="4" t="str">
        <f t="shared" si="13"/>
        <v>--</v>
      </c>
      <c r="BC85" s="3">
        <f t="shared" si="15"/>
        <v>0</v>
      </c>
      <c r="BD85" s="1">
        <f>IF(COUNTIF(Cs!$BT$7:$BT$33000,BE85)&lt;&gt;0,BD84+1,BD84)</f>
        <v>0</v>
      </c>
      <c r="BE85" s="3">
        <f t="shared" si="14"/>
        <v>46107</v>
      </c>
      <c r="BF85" s="1">
        <f>ROUNDUP(COUNTIF(Cs!$BT$7:$BT$33000,BE85)/20,0)</f>
        <v>0</v>
      </c>
      <c r="BG85" s="1">
        <f>SUM($BF$1:BF84)</f>
        <v>0</v>
      </c>
    </row>
    <row r="86" spans="53:59" hidden="1" x14ac:dyDescent="0.25">
      <c r="BA86" s="1">
        <v>86</v>
      </c>
      <c r="BB86" s="4" t="str">
        <f t="shared" si="13"/>
        <v>--</v>
      </c>
      <c r="BC86" s="3">
        <f t="shared" si="15"/>
        <v>0</v>
      </c>
      <c r="BD86" s="1">
        <f>IF(COUNTIF(Cs!$BT$7:$BT$33000,BE86)&lt;&gt;0,BD85+1,BD85)</f>
        <v>0</v>
      </c>
      <c r="BE86" s="3">
        <f t="shared" si="14"/>
        <v>46108</v>
      </c>
      <c r="BF86" s="1">
        <f>ROUNDUP(COUNTIF(Cs!$BT$7:$BT$33000,BE86)/20,0)</f>
        <v>0</v>
      </c>
      <c r="BG86" s="1">
        <f>SUM($BF$1:BF85)</f>
        <v>0</v>
      </c>
    </row>
    <row r="87" spans="53:59" hidden="1" x14ac:dyDescent="0.25">
      <c r="BA87" s="1">
        <v>87</v>
      </c>
      <c r="BB87" s="4" t="str">
        <f t="shared" si="13"/>
        <v>--</v>
      </c>
      <c r="BC87" s="3">
        <f t="shared" si="15"/>
        <v>0</v>
      </c>
      <c r="BD87" s="1">
        <f>IF(COUNTIF(Cs!$BT$7:$BT$33000,BE87)&lt;&gt;0,BD86+1,BD86)</f>
        <v>0</v>
      </c>
      <c r="BE87" s="3">
        <f t="shared" si="14"/>
        <v>46109</v>
      </c>
      <c r="BF87" s="1">
        <f>ROUNDUP(COUNTIF(Cs!$BT$7:$BT$33000,BE87)/20,0)</f>
        <v>0</v>
      </c>
      <c r="BG87" s="1">
        <f>SUM($BF$1:BF86)</f>
        <v>0</v>
      </c>
    </row>
    <row r="88" spans="53:59" hidden="1" x14ac:dyDescent="0.25">
      <c r="BA88" s="1">
        <v>88</v>
      </c>
      <c r="BB88" s="4" t="str">
        <f t="shared" si="13"/>
        <v>--</v>
      </c>
      <c r="BC88" s="3">
        <f t="shared" si="15"/>
        <v>0</v>
      </c>
      <c r="BD88" s="1">
        <f>IF(COUNTIF(Cs!$BT$7:$BT$33000,BE88)&lt;&gt;0,BD87+1,BD87)</f>
        <v>0</v>
      </c>
      <c r="BE88" s="3">
        <f t="shared" si="14"/>
        <v>46110</v>
      </c>
      <c r="BF88" s="1">
        <f>ROUNDUP(COUNTIF(Cs!$BT$7:$BT$33000,BE88)/20,0)</f>
        <v>0</v>
      </c>
      <c r="BG88" s="1">
        <f>SUM($BF$1:BF87)</f>
        <v>0</v>
      </c>
    </row>
    <row r="89" spans="53:59" hidden="1" x14ac:dyDescent="0.25">
      <c r="BA89" s="1">
        <v>89</v>
      </c>
      <c r="BB89" s="4" t="str">
        <f t="shared" si="13"/>
        <v>--</v>
      </c>
      <c r="BC89" s="3">
        <f t="shared" si="15"/>
        <v>0</v>
      </c>
      <c r="BD89" s="1">
        <f>IF(COUNTIF(Cs!$BT$7:$BT$33000,BE89)&lt;&gt;0,BD88+1,BD88)</f>
        <v>0</v>
      </c>
      <c r="BE89" s="3">
        <f t="shared" si="14"/>
        <v>46111</v>
      </c>
      <c r="BF89" s="1">
        <f>ROUNDUP(COUNTIF(Cs!$BT$7:$BT$33000,BE89)/20,0)</f>
        <v>0</v>
      </c>
      <c r="BG89" s="1">
        <f>SUM($BF$1:BF88)</f>
        <v>0</v>
      </c>
    </row>
    <row r="90" spans="53:59" hidden="1" x14ac:dyDescent="0.25">
      <c r="BA90" s="1">
        <v>90</v>
      </c>
      <c r="BB90" s="4" t="str">
        <f t="shared" si="13"/>
        <v>--</v>
      </c>
      <c r="BC90" s="3">
        <f t="shared" si="15"/>
        <v>0</v>
      </c>
      <c r="BD90" s="1">
        <f>IF(COUNTIF(Cs!$BT$7:$BT$33000,BE90)&lt;&gt;0,BD89+1,BD89)</f>
        <v>0</v>
      </c>
      <c r="BE90" s="3">
        <f t="shared" si="14"/>
        <v>46112</v>
      </c>
      <c r="BF90" s="1">
        <f>ROUNDUP(COUNTIF(Cs!$BT$7:$BT$33000,BE90)/20,0)</f>
        <v>0</v>
      </c>
      <c r="BG90" s="1">
        <f>SUM($BF$1:BF89)</f>
        <v>0</v>
      </c>
    </row>
    <row r="91" spans="53:59" hidden="1" x14ac:dyDescent="0.25">
      <c r="BA91" s="1">
        <v>91</v>
      </c>
      <c r="BB91" s="4" t="str">
        <f t="shared" si="13"/>
        <v>--</v>
      </c>
      <c r="BC91" s="3">
        <f t="shared" si="15"/>
        <v>0</v>
      </c>
      <c r="BD91" s="1">
        <f>IF(COUNTIF(Cs!$BT$7:$BT$33000,BE91)&lt;&gt;0,BD90+1,BD90)</f>
        <v>0</v>
      </c>
      <c r="BE91" s="3">
        <f t="shared" si="14"/>
        <v>46113</v>
      </c>
      <c r="BF91" s="1">
        <f>ROUNDUP(COUNTIF(Cs!$BT$7:$BT$33000,BE91)/20,0)</f>
        <v>0</v>
      </c>
      <c r="BG91" s="1">
        <f>SUM($BF$1:BF90)</f>
        <v>0</v>
      </c>
    </row>
    <row r="92" spans="53:59" hidden="1" x14ac:dyDescent="0.25">
      <c r="BA92" s="1">
        <v>92</v>
      </c>
      <c r="BB92" s="4" t="str">
        <f t="shared" si="13"/>
        <v>--</v>
      </c>
      <c r="BC92" s="3">
        <f t="shared" si="15"/>
        <v>0</v>
      </c>
      <c r="BD92" s="1">
        <f>IF(COUNTIF(Cs!$BT$7:$BT$33000,BE92)&lt;&gt;0,BD91+1,BD91)</f>
        <v>0</v>
      </c>
      <c r="BE92" s="3">
        <f t="shared" si="14"/>
        <v>46114</v>
      </c>
      <c r="BF92" s="1">
        <f>ROUNDUP(COUNTIF(Cs!$BT$7:$BT$33000,BE92)/20,0)</f>
        <v>0</v>
      </c>
      <c r="BG92" s="1">
        <f>SUM($BF$1:BF91)</f>
        <v>0</v>
      </c>
    </row>
    <row r="93" spans="53:59" hidden="1" x14ac:dyDescent="0.25">
      <c r="BA93" s="1">
        <v>93</v>
      </c>
      <c r="BB93" s="4" t="str">
        <f t="shared" si="13"/>
        <v>--</v>
      </c>
      <c r="BC93" s="3">
        <f t="shared" si="15"/>
        <v>0</v>
      </c>
      <c r="BD93" s="1">
        <f>IF(COUNTIF(Cs!$BT$7:$BT$33000,BE93)&lt;&gt;0,BD92+1,BD92)</f>
        <v>0</v>
      </c>
      <c r="BE93" s="3">
        <f t="shared" si="14"/>
        <v>46115</v>
      </c>
      <c r="BF93" s="1">
        <f>ROUNDUP(COUNTIF(Cs!$BT$7:$BT$33000,BE93)/20,0)</f>
        <v>0</v>
      </c>
      <c r="BG93" s="1">
        <f>SUM($BF$1:BF92)</f>
        <v>0</v>
      </c>
    </row>
    <row r="94" spans="53:59" hidden="1" x14ac:dyDescent="0.25">
      <c r="BA94" s="1">
        <v>94</v>
      </c>
      <c r="BB94" s="4" t="str">
        <f t="shared" si="13"/>
        <v>--</v>
      </c>
      <c r="BC94" s="3">
        <f t="shared" si="15"/>
        <v>0</v>
      </c>
      <c r="BD94" s="1">
        <f>IF(COUNTIF(Cs!$BT$7:$BT$33000,BE94)&lt;&gt;0,BD93+1,BD93)</f>
        <v>0</v>
      </c>
      <c r="BE94" s="3">
        <f t="shared" si="14"/>
        <v>46116</v>
      </c>
      <c r="BF94" s="1">
        <f>ROUNDUP(COUNTIF(Cs!$BT$7:$BT$33000,BE94)/20,0)</f>
        <v>0</v>
      </c>
      <c r="BG94" s="1">
        <f>SUM($BF$1:BF93)</f>
        <v>0</v>
      </c>
    </row>
    <row r="95" spans="53:59" hidden="1" x14ac:dyDescent="0.25">
      <c r="BA95" s="1">
        <v>95</v>
      </c>
      <c r="BB95" s="4" t="str">
        <f t="shared" si="13"/>
        <v>--</v>
      </c>
      <c r="BC95" s="3">
        <f t="shared" si="15"/>
        <v>0</v>
      </c>
      <c r="BD95" s="1">
        <f>IF(COUNTIF(Cs!$BT$7:$BT$33000,BE95)&lt;&gt;0,BD94+1,BD94)</f>
        <v>0</v>
      </c>
      <c r="BE95" s="3">
        <f t="shared" si="14"/>
        <v>46117</v>
      </c>
      <c r="BF95" s="1">
        <f>ROUNDUP(COUNTIF(Cs!$BT$7:$BT$33000,BE95)/20,0)</f>
        <v>0</v>
      </c>
      <c r="BG95" s="1">
        <f>SUM($BF$1:BF94)</f>
        <v>0</v>
      </c>
    </row>
    <row r="96" spans="53:59" hidden="1" x14ac:dyDescent="0.25">
      <c r="BA96" s="1">
        <v>96</v>
      </c>
      <c r="BB96" s="4" t="str">
        <f t="shared" si="13"/>
        <v>--</v>
      </c>
      <c r="BC96" s="3">
        <f t="shared" si="15"/>
        <v>0</v>
      </c>
      <c r="BD96" s="1">
        <f>IF(COUNTIF(Cs!$BT$7:$BT$33000,BE96)&lt;&gt;0,BD95+1,BD95)</f>
        <v>0</v>
      </c>
      <c r="BE96" s="3">
        <f t="shared" si="14"/>
        <v>46118</v>
      </c>
      <c r="BF96" s="1">
        <f>ROUNDUP(COUNTIF(Cs!$BT$7:$BT$33000,BE96)/20,0)</f>
        <v>0</v>
      </c>
      <c r="BG96" s="1">
        <f>SUM($BF$1:BF95)</f>
        <v>0</v>
      </c>
    </row>
    <row r="97" spans="53:59" hidden="1" x14ac:dyDescent="0.25">
      <c r="BA97" s="1">
        <v>97</v>
      </c>
      <c r="BB97" s="4" t="str">
        <f t="shared" si="13"/>
        <v>--</v>
      </c>
      <c r="BC97" s="3">
        <f t="shared" si="15"/>
        <v>0</v>
      </c>
      <c r="BD97" s="1">
        <f>IF(COUNTIF(Cs!$BT$7:$BT$33000,BE97)&lt;&gt;0,BD96+1,BD96)</f>
        <v>0</v>
      </c>
      <c r="BE97" s="3">
        <f t="shared" si="14"/>
        <v>46119</v>
      </c>
      <c r="BF97" s="1">
        <f>ROUNDUP(COUNTIF(Cs!$BT$7:$BT$33000,BE97)/20,0)</f>
        <v>0</v>
      </c>
      <c r="BG97" s="1">
        <f>SUM($BF$1:BF96)</f>
        <v>0</v>
      </c>
    </row>
    <row r="98" spans="53:59" hidden="1" x14ac:dyDescent="0.25">
      <c r="BA98" s="1">
        <v>98</v>
      </c>
      <c r="BB98" s="4" t="str">
        <f t="shared" si="13"/>
        <v>--</v>
      </c>
      <c r="BC98" s="3">
        <f t="shared" si="15"/>
        <v>0</v>
      </c>
      <c r="BD98" s="1">
        <f>IF(COUNTIF(Cs!$BT$7:$BT$33000,BE98)&lt;&gt;0,BD97+1,BD97)</f>
        <v>0</v>
      </c>
      <c r="BE98" s="3">
        <f t="shared" si="14"/>
        <v>46120</v>
      </c>
      <c r="BF98" s="1">
        <f>ROUNDUP(COUNTIF(Cs!$BT$7:$BT$33000,BE98)/20,0)</f>
        <v>0</v>
      </c>
      <c r="BG98" s="1">
        <f>SUM($BF$1:BF97)</f>
        <v>0</v>
      </c>
    </row>
    <row r="99" spans="53:59" hidden="1" x14ac:dyDescent="0.25">
      <c r="BA99" s="1">
        <v>99</v>
      </c>
      <c r="BB99" s="4" t="str">
        <f t="shared" si="13"/>
        <v>--</v>
      </c>
      <c r="BC99" s="3">
        <f t="shared" si="15"/>
        <v>0</v>
      </c>
      <c r="BD99" s="1">
        <f>IF(COUNTIF(Cs!$BT$7:$BT$33000,BE99)&lt;&gt;0,BD98+1,BD98)</f>
        <v>0</v>
      </c>
      <c r="BE99" s="3">
        <f t="shared" si="14"/>
        <v>46121</v>
      </c>
      <c r="BF99" s="1">
        <f>ROUNDUP(COUNTIF(Cs!$BT$7:$BT$33000,BE99)/20,0)</f>
        <v>0</v>
      </c>
      <c r="BG99" s="1">
        <f>SUM($BF$1:BF98)</f>
        <v>0</v>
      </c>
    </row>
    <row r="100" spans="53:59" hidden="1" x14ac:dyDescent="0.25">
      <c r="BA100" s="1">
        <v>100</v>
      </c>
      <c r="BB100" s="4" t="str">
        <f t="shared" si="13"/>
        <v>--</v>
      </c>
      <c r="BC100" s="3">
        <f t="shared" si="15"/>
        <v>0</v>
      </c>
      <c r="BD100" s="1">
        <f>IF(COUNTIF(Cs!$BT$7:$BT$33000,BE100)&lt;&gt;0,BD99+1,BD99)</f>
        <v>0</v>
      </c>
      <c r="BE100" s="3">
        <f t="shared" si="14"/>
        <v>46122</v>
      </c>
      <c r="BF100" s="1">
        <f>ROUNDUP(COUNTIF(Cs!$BT$7:$BT$33000,BE100)/20,0)</f>
        <v>0</v>
      </c>
      <c r="BG100" s="1">
        <f>SUM($BF$1:BF99)</f>
        <v>0</v>
      </c>
    </row>
    <row r="101" spans="53:59" hidden="1" x14ac:dyDescent="0.25">
      <c r="BA101" s="1">
        <v>101</v>
      </c>
      <c r="BB101" s="4" t="str">
        <f t="shared" si="13"/>
        <v>--</v>
      </c>
      <c r="BC101" s="3">
        <f t="shared" si="15"/>
        <v>0</v>
      </c>
      <c r="BD101" s="1">
        <f>IF(COUNTIF(Cs!$BT$7:$BT$33000,BE101)&lt;&gt;0,BD100+1,BD100)</f>
        <v>0</v>
      </c>
      <c r="BE101" s="3">
        <f t="shared" si="14"/>
        <v>46123</v>
      </c>
      <c r="BF101" s="1">
        <f>ROUNDUP(COUNTIF(Cs!$BT$7:$BT$33000,BE101)/20,0)</f>
        <v>0</v>
      </c>
      <c r="BG101" s="1">
        <f>SUM($BF$1:BF100)</f>
        <v>0</v>
      </c>
    </row>
    <row r="102" spans="53:59" hidden="1" x14ac:dyDescent="0.25">
      <c r="BA102" s="1">
        <v>102</v>
      </c>
      <c r="BB102" s="4" t="str">
        <f t="shared" si="13"/>
        <v>--</v>
      </c>
      <c r="BC102" s="3">
        <f t="shared" si="15"/>
        <v>0</v>
      </c>
      <c r="BD102" s="1">
        <f>IF(COUNTIF(Cs!$BT$7:$BT$33000,BE102)&lt;&gt;0,BD101+1,BD101)</f>
        <v>0</v>
      </c>
      <c r="BE102" s="3">
        <f t="shared" si="14"/>
        <v>46124</v>
      </c>
      <c r="BF102" s="1">
        <f>ROUNDUP(COUNTIF(Cs!$BT$7:$BT$33000,BE102)/20,0)</f>
        <v>0</v>
      </c>
      <c r="BG102" s="1">
        <f>SUM($BF$1:BF101)</f>
        <v>0</v>
      </c>
    </row>
    <row r="103" spans="53:59" hidden="1" x14ac:dyDescent="0.25">
      <c r="BA103" s="1">
        <v>103</v>
      </c>
      <c r="BB103" s="4" t="str">
        <f t="shared" si="13"/>
        <v>--</v>
      </c>
      <c r="BC103" s="3">
        <f t="shared" si="15"/>
        <v>0</v>
      </c>
      <c r="BD103" s="1">
        <f>IF(COUNTIF(Cs!$BT$7:$BT$33000,BE103)&lt;&gt;0,BD102+1,BD102)</f>
        <v>0</v>
      </c>
      <c r="BE103" s="3">
        <f t="shared" si="14"/>
        <v>46125</v>
      </c>
      <c r="BF103" s="1">
        <f>ROUNDUP(COUNTIF(Cs!$BT$7:$BT$33000,BE103)/20,0)</f>
        <v>0</v>
      </c>
      <c r="BG103" s="1">
        <f>SUM($BF$1:BF102)</f>
        <v>0</v>
      </c>
    </row>
    <row r="104" spans="53:59" hidden="1" x14ac:dyDescent="0.25">
      <c r="BA104" s="1">
        <v>104</v>
      </c>
      <c r="BB104" s="4" t="str">
        <f t="shared" si="13"/>
        <v>--</v>
      </c>
      <c r="BC104" s="3">
        <f t="shared" si="15"/>
        <v>0</v>
      </c>
      <c r="BD104" s="1">
        <f>IF(COUNTIF(Cs!$BT$7:$BT$33000,BE104)&lt;&gt;0,BD103+1,BD103)</f>
        <v>0</v>
      </c>
      <c r="BE104" s="3">
        <f t="shared" si="14"/>
        <v>46126</v>
      </c>
      <c r="BF104" s="1">
        <f>ROUNDUP(COUNTIF(Cs!$BT$7:$BT$33000,BE104)/20,0)</f>
        <v>0</v>
      </c>
      <c r="BG104" s="1">
        <f>SUM($BF$1:BF103)</f>
        <v>0</v>
      </c>
    </row>
    <row r="105" spans="53:59" hidden="1" x14ac:dyDescent="0.25">
      <c r="BA105" s="1">
        <v>105</v>
      </c>
      <c r="BB105" s="4" t="str">
        <f t="shared" si="13"/>
        <v>--</v>
      </c>
      <c r="BC105" s="3">
        <f t="shared" si="15"/>
        <v>0</v>
      </c>
      <c r="BD105" s="1">
        <f>IF(COUNTIF(Cs!$BT$7:$BT$33000,BE105)&lt;&gt;0,BD104+1,BD104)</f>
        <v>0</v>
      </c>
      <c r="BE105" s="3">
        <f t="shared" si="14"/>
        <v>46127</v>
      </c>
      <c r="BF105" s="1">
        <f>ROUNDUP(COUNTIF(Cs!$BT$7:$BT$33000,BE105)/20,0)</f>
        <v>0</v>
      </c>
      <c r="BG105" s="1">
        <f>SUM($BF$1:BF104)</f>
        <v>0</v>
      </c>
    </row>
    <row r="106" spans="53:59" hidden="1" x14ac:dyDescent="0.25">
      <c r="BA106" s="1">
        <v>106</v>
      </c>
      <c r="BB106" s="4" t="str">
        <f t="shared" si="13"/>
        <v>--</v>
      </c>
      <c r="BC106" s="3">
        <f t="shared" si="15"/>
        <v>0</v>
      </c>
      <c r="BD106" s="1">
        <f>IF(COUNTIF(Cs!$BT$7:$BT$33000,BE106)&lt;&gt;0,BD105+1,BD105)</f>
        <v>0</v>
      </c>
      <c r="BE106" s="3">
        <f t="shared" si="14"/>
        <v>46128</v>
      </c>
      <c r="BF106" s="1">
        <f>ROUNDUP(COUNTIF(Cs!$BT$7:$BT$33000,BE106)/20,0)</f>
        <v>0</v>
      </c>
      <c r="BG106" s="1">
        <f>SUM($BF$1:BF105)</f>
        <v>0</v>
      </c>
    </row>
    <row r="107" spans="53:59" hidden="1" x14ac:dyDescent="0.25">
      <c r="BA107" s="1">
        <v>107</v>
      </c>
      <c r="BB107" s="4" t="str">
        <f t="shared" si="13"/>
        <v>--</v>
      </c>
      <c r="BC107" s="3">
        <f t="shared" si="15"/>
        <v>0</v>
      </c>
      <c r="BD107" s="1">
        <f>IF(COUNTIF(Cs!$BT$7:$BT$33000,BE107)&lt;&gt;0,BD106+1,BD106)</f>
        <v>0</v>
      </c>
      <c r="BE107" s="3">
        <f t="shared" si="14"/>
        <v>46129</v>
      </c>
      <c r="BF107" s="1">
        <f>ROUNDUP(COUNTIF(Cs!$BT$7:$BT$33000,BE107)/20,0)</f>
        <v>0</v>
      </c>
      <c r="BG107" s="1">
        <f>SUM($BF$1:BF106)</f>
        <v>0</v>
      </c>
    </row>
    <row r="108" spans="53:59" hidden="1" x14ac:dyDescent="0.25">
      <c r="BA108" s="1">
        <v>108</v>
      </c>
      <c r="BB108" s="4" t="str">
        <f t="shared" si="13"/>
        <v>--</v>
      </c>
      <c r="BC108" s="3">
        <f t="shared" si="15"/>
        <v>0</v>
      </c>
      <c r="BD108" s="1">
        <f>IF(COUNTIF(Cs!$BT$7:$BT$33000,BE108)&lt;&gt;0,BD107+1,BD107)</f>
        <v>0</v>
      </c>
      <c r="BE108" s="3">
        <f t="shared" si="14"/>
        <v>46130</v>
      </c>
      <c r="BF108" s="1">
        <f>ROUNDUP(COUNTIF(Cs!$BT$7:$BT$33000,BE108)/20,0)</f>
        <v>0</v>
      </c>
      <c r="BG108" s="1">
        <f>SUM($BF$1:BF107)</f>
        <v>0</v>
      </c>
    </row>
    <row r="109" spans="53:59" hidden="1" x14ac:dyDescent="0.25">
      <c r="BA109" s="1">
        <v>109</v>
      </c>
      <c r="BB109" s="4" t="str">
        <f t="shared" si="13"/>
        <v>--</v>
      </c>
      <c r="BC109" s="3">
        <f t="shared" si="15"/>
        <v>0</v>
      </c>
      <c r="BD109" s="1">
        <f>IF(COUNTIF(Cs!$BT$7:$BT$33000,BE109)&lt;&gt;0,BD108+1,BD108)</f>
        <v>0</v>
      </c>
      <c r="BE109" s="3">
        <f t="shared" si="14"/>
        <v>46131</v>
      </c>
      <c r="BF109" s="1">
        <f>ROUNDUP(COUNTIF(Cs!$BT$7:$BT$33000,BE109)/20,0)</f>
        <v>0</v>
      </c>
      <c r="BG109" s="1">
        <f>SUM($BF$1:BF108)</f>
        <v>0</v>
      </c>
    </row>
    <row r="110" spans="53:59" hidden="1" x14ac:dyDescent="0.25">
      <c r="BA110" s="1">
        <v>110</v>
      </c>
      <c r="BB110" s="4" t="str">
        <f t="shared" si="13"/>
        <v>--</v>
      </c>
      <c r="BC110" s="3">
        <f t="shared" si="15"/>
        <v>0</v>
      </c>
      <c r="BD110" s="1">
        <f>IF(COUNTIF(Cs!$BT$7:$BT$33000,BE110)&lt;&gt;0,BD109+1,BD109)</f>
        <v>0</v>
      </c>
      <c r="BE110" s="3">
        <f t="shared" si="14"/>
        <v>46132</v>
      </c>
      <c r="BF110" s="1">
        <f>ROUNDUP(COUNTIF(Cs!$BT$7:$BT$33000,BE110)/20,0)</f>
        <v>0</v>
      </c>
      <c r="BG110" s="1">
        <f>SUM($BF$1:BF109)</f>
        <v>0</v>
      </c>
    </row>
    <row r="111" spans="53:59" hidden="1" x14ac:dyDescent="0.25">
      <c r="BA111" s="1">
        <v>111</v>
      </c>
      <c r="BB111" s="4" t="str">
        <f t="shared" si="13"/>
        <v>--</v>
      </c>
      <c r="BC111" s="3">
        <f t="shared" si="15"/>
        <v>0</v>
      </c>
      <c r="BD111" s="1">
        <f>IF(COUNTIF(Cs!$BT$7:$BT$33000,BE111)&lt;&gt;0,BD110+1,BD110)</f>
        <v>0</v>
      </c>
      <c r="BE111" s="3">
        <f t="shared" si="14"/>
        <v>46133</v>
      </c>
      <c r="BF111" s="1">
        <f>ROUNDUP(COUNTIF(Cs!$BT$7:$BT$33000,BE111)/20,0)</f>
        <v>0</v>
      </c>
      <c r="BG111" s="1">
        <f>SUM($BF$1:BF110)</f>
        <v>0</v>
      </c>
    </row>
    <row r="112" spans="53:59" hidden="1" x14ac:dyDescent="0.25">
      <c r="BA112" s="1">
        <v>112</v>
      </c>
      <c r="BB112" s="4" t="str">
        <f t="shared" si="13"/>
        <v>--</v>
      </c>
      <c r="BC112" s="3">
        <f t="shared" si="15"/>
        <v>0</v>
      </c>
      <c r="BD112" s="1">
        <f>IF(COUNTIF(Cs!$BT$7:$BT$33000,BE112)&lt;&gt;0,BD111+1,BD111)</f>
        <v>0</v>
      </c>
      <c r="BE112" s="3">
        <f t="shared" si="14"/>
        <v>46134</v>
      </c>
      <c r="BF112" s="1">
        <f>ROUNDUP(COUNTIF(Cs!$BT$7:$BT$33000,BE112)/20,0)</f>
        <v>0</v>
      </c>
      <c r="BG112" s="1">
        <f>SUM($BF$1:BF111)</f>
        <v>0</v>
      </c>
    </row>
    <row r="113" spans="53:59" hidden="1" x14ac:dyDescent="0.25">
      <c r="BA113" s="1">
        <v>113</v>
      </c>
      <c r="BB113" s="4" t="str">
        <f t="shared" si="13"/>
        <v>--</v>
      </c>
      <c r="BC113" s="3">
        <f t="shared" si="15"/>
        <v>0</v>
      </c>
      <c r="BD113" s="1">
        <f>IF(COUNTIF(Cs!$BT$7:$BT$33000,BE113)&lt;&gt;0,BD112+1,BD112)</f>
        <v>0</v>
      </c>
      <c r="BE113" s="3">
        <f t="shared" si="14"/>
        <v>46135</v>
      </c>
      <c r="BF113" s="1">
        <f>ROUNDUP(COUNTIF(Cs!$BT$7:$BT$33000,BE113)/20,0)</f>
        <v>0</v>
      </c>
      <c r="BG113" s="1">
        <f>SUM($BF$1:BF112)</f>
        <v>0</v>
      </c>
    </row>
    <row r="114" spans="53:59" hidden="1" x14ac:dyDescent="0.25">
      <c r="BA114" s="1">
        <v>114</v>
      </c>
      <c r="BB114" s="4" t="str">
        <f t="shared" si="13"/>
        <v>--</v>
      </c>
      <c r="BC114" s="3">
        <f t="shared" si="15"/>
        <v>0</v>
      </c>
      <c r="BD114" s="1">
        <f>IF(COUNTIF(Cs!$BT$7:$BT$33000,BE114)&lt;&gt;0,BD113+1,BD113)</f>
        <v>0</v>
      </c>
      <c r="BE114" s="3">
        <f t="shared" si="14"/>
        <v>46136</v>
      </c>
      <c r="BF114" s="1">
        <f>ROUNDUP(COUNTIF(Cs!$BT$7:$BT$33000,BE114)/20,0)</f>
        <v>0</v>
      </c>
      <c r="BG114" s="1">
        <f>SUM($BF$1:BF113)</f>
        <v>0</v>
      </c>
    </row>
    <row r="115" spans="53:59" hidden="1" x14ac:dyDescent="0.25">
      <c r="BA115" s="1">
        <v>115</v>
      </c>
      <c r="BB115" s="4" t="str">
        <f t="shared" si="13"/>
        <v>--</v>
      </c>
      <c r="BC115" s="3">
        <f t="shared" si="15"/>
        <v>0</v>
      </c>
      <c r="BD115" s="1">
        <f>IF(COUNTIF(Cs!$BT$7:$BT$33000,BE115)&lt;&gt;0,BD114+1,BD114)</f>
        <v>0</v>
      </c>
      <c r="BE115" s="3">
        <f t="shared" si="14"/>
        <v>46137</v>
      </c>
      <c r="BF115" s="1">
        <f>ROUNDUP(COUNTIF(Cs!$BT$7:$BT$33000,BE115)/20,0)</f>
        <v>0</v>
      </c>
      <c r="BG115" s="1">
        <f>SUM($BF$1:BF114)</f>
        <v>0</v>
      </c>
    </row>
    <row r="116" spans="53:59" hidden="1" x14ac:dyDescent="0.25">
      <c r="BA116" s="1">
        <v>116</v>
      </c>
      <c r="BB116" s="4" t="str">
        <f t="shared" si="13"/>
        <v>--</v>
      </c>
      <c r="BC116" s="3">
        <f t="shared" si="15"/>
        <v>0</v>
      </c>
      <c r="BD116" s="1">
        <f>IF(COUNTIF(Cs!$BT$7:$BT$33000,BE116)&lt;&gt;0,BD115+1,BD115)</f>
        <v>0</v>
      </c>
      <c r="BE116" s="3">
        <f t="shared" si="14"/>
        <v>46138</v>
      </c>
      <c r="BF116" s="1">
        <f>ROUNDUP(COUNTIF(Cs!$BT$7:$BT$33000,BE116)/20,0)</f>
        <v>0</v>
      </c>
      <c r="BG116" s="1">
        <f>SUM($BF$1:BF115)</f>
        <v>0</v>
      </c>
    </row>
    <row r="117" spans="53:59" hidden="1" x14ac:dyDescent="0.25">
      <c r="BA117" s="1">
        <v>117</v>
      </c>
      <c r="BB117" s="4" t="str">
        <f t="shared" si="13"/>
        <v>--</v>
      </c>
      <c r="BC117" s="3">
        <f t="shared" si="15"/>
        <v>0</v>
      </c>
      <c r="BD117" s="1">
        <f>IF(COUNTIF(Cs!$BT$7:$BT$33000,BE117)&lt;&gt;0,BD116+1,BD116)</f>
        <v>0</v>
      </c>
      <c r="BE117" s="3">
        <f t="shared" si="14"/>
        <v>46139</v>
      </c>
      <c r="BF117" s="1">
        <f>ROUNDUP(COUNTIF(Cs!$BT$7:$BT$33000,BE117)/20,0)</f>
        <v>0</v>
      </c>
      <c r="BG117" s="1">
        <f>SUM($BF$1:BF116)</f>
        <v>0</v>
      </c>
    </row>
    <row r="118" spans="53:59" hidden="1" x14ac:dyDescent="0.25">
      <c r="BA118" s="1">
        <v>118</v>
      </c>
      <c r="BB118" s="4" t="str">
        <f t="shared" si="13"/>
        <v>--</v>
      </c>
      <c r="BC118" s="3">
        <f t="shared" si="15"/>
        <v>0</v>
      </c>
      <c r="BD118" s="1">
        <f>IF(COUNTIF(Cs!$BT$7:$BT$33000,BE118)&lt;&gt;0,BD117+1,BD117)</f>
        <v>0</v>
      </c>
      <c r="BE118" s="3">
        <f t="shared" si="14"/>
        <v>46140</v>
      </c>
      <c r="BF118" s="1">
        <f>ROUNDUP(COUNTIF(Cs!$BT$7:$BT$33000,BE118)/20,0)</f>
        <v>0</v>
      </c>
      <c r="BG118" s="1">
        <f>SUM($BF$1:BF117)</f>
        <v>0</v>
      </c>
    </row>
    <row r="119" spans="53:59" hidden="1" x14ac:dyDescent="0.25">
      <c r="BA119" s="1">
        <v>119</v>
      </c>
      <c r="BB119" s="4" t="str">
        <f t="shared" si="13"/>
        <v>--</v>
      </c>
      <c r="BC119" s="3">
        <f t="shared" si="15"/>
        <v>0</v>
      </c>
      <c r="BD119" s="1">
        <f>IF(COUNTIF(Cs!$BT$7:$BT$33000,BE119)&lt;&gt;0,BD118+1,BD118)</f>
        <v>0</v>
      </c>
      <c r="BE119" s="3">
        <f t="shared" si="14"/>
        <v>46141</v>
      </c>
      <c r="BF119" s="1">
        <f>ROUNDUP(COUNTIF(Cs!$BT$7:$BT$33000,BE119)/20,0)</f>
        <v>0</v>
      </c>
      <c r="BG119" s="1">
        <f>SUM($BF$1:BF118)</f>
        <v>0</v>
      </c>
    </row>
    <row r="120" spans="53:59" hidden="1" x14ac:dyDescent="0.25">
      <c r="BA120" s="1">
        <v>120</v>
      </c>
      <c r="BB120" s="4" t="str">
        <f t="shared" si="13"/>
        <v>--</v>
      </c>
      <c r="BC120" s="3">
        <f t="shared" si="15"/>
        <v>0</v>
      </c>
      <c r="BD120" s="1">
        <f>IF(COUNTIF(Cs!$BT$7:$BT$33000,BE120)&lt;&gt;0,BD119+1,BD119)</f>
        <v>0</v>
      </c>
      <c r="BE120" s="3">
        <f t="shared" si="14"/>
        <v>46142</v>
      </c>
      <c r="BF120" s="1">
        <f>ROUNDUP(COUNTIF(Cs!$BT$7:$BT$33000,BE120)/20,0)</f>
        <v>0</v>
      </c>
      <c r="BG120" s="1">
        <f>SUM($BF$1:BF119)</f>
        <v>0</v>
      </c>
    </row>
    <row r="121" spans="53:59" hidden="1" x14ac:dyDescent="0.25">
      <c r="BA121" s="1">
        <v>121</v>
      </c>
      <c r="BB121" s="4" t="str">
        <f t="shared" si="13"/>
        <v>--</v>
      </c>
      <c r="BC121" s="3">
        <f t="shared" si="15"/>
        <v>0</v>
      </c>
      <c r="BD121" s="1">
        <f>IF(COUNTIF(Cs!$BT$7:$BT$33000,BE121)&lt;&gt;0,BD120+1,BD120)</f>
        <v>0</v>
      </c>
      <c r="BE121" s="3">
        <f t="shared" si="14"/>
        <v>46143</v>
      </c>
      <c r="BF121" s="1">
        <f>ROUNDUP(COUNTIF(Cs!$BT$7:$BT$33000,BE121)/20,0)</f>
        <v>0</v>
      </c>
      <c r="BG121" s="1">
        <f>SUM($BF$1:BF120)</f>
        <v>0</v>
      </c>
    </row>
    <row r="122" spans="53:59" hidden="1" x14ac:dyDescent="0.25">
      <c r="BA122" s="1">
        <v>122</v>
      </c>
      <c r="BB122" s="4" t="str">
        <f t="shared" si="13"/>
        <v>--</v>
      </c>
      <c r="BC122" s="3">
        <f t="shared" si="15"/>
        <v>0</v>
      </c>
      <c r="BD122" s="1">
        <f>IF(COUNTIF(Cs!$BT$7:$BT$33000,BE122)&lt;&gt;0,BD121+1,BD121)</f>
        <v>0</v>
      </c>
      <c r="BE122" s="3">
        <f t="shared" si="14"/>
        <v>46144</v>
      </c>
      <c r="BF122" s="1">
        <f>ROUNDUP(COUNTIF(Cs!$BT$7:$BT$33000,BE122)/20,0)</f>
        <v>0</v>
      </c>
      <c r="BG122" s="1">
        <f>SUM($BF$1:BF121)</f>
        <v>0</v>
      </c>
    </row>
    <row r="123" spans="53:59" hidden="1" x14ac:dyDescent="0.25">
      <c r="BA123" s="1">
        <v>123</v>
      </c>
      <c r="BB123" s="4" t="str">
        <f t="shared" si="13"/>
        <v>--</v>
      </c>
      <c r="BC123" s="3">
        <f t="shared" si="15"/>
        <v>0</v>
      </c>
      <c r="BD123" s="1">
        <f>IF(COUNTIF(Cs!$BT$7:$BT$33000,BE123)&lt;&gt;0,BD122+1,BD122)</f>
        <v>0</v>
      </c>
      <c r="BE123" s="3">
        <f t="shared" si="14"/>
        <v>46145</v>
      </c>
      <c r="BF123" s="1">
        <f>ROUNDUP(COUNTIF(Cs!$BT$7:$BT$33000,BE123)/20,0)</f>
        <v>0</v>
      </c>
      <c r="BG123" s="1">
        <f>SUM($BF$1:BF122)</f>
        <v>0</v>
      </c>
    </row>
    <row r="124" spans="53:59" hidden="1" x14ac:dyDescent="0.25">
      <c r="BA124" s="1">
        <v>124</v>
      </c>
      <c r="BB124" s="4" t="str">
        <f t="shared" si="13"/>
        <v>--</v>
      </c>
      <c r="BC124" s="3">
        <f t="shared" si="15"/>
        <v>0</v>
      </c>
      <c r="BD124" s="1">
        <f>IF(COUNTIF(Cs!$BT$7:$BT$33000,BE124)&lt;&gt;0,BD123+1,BD123)</f>
        <v>0</v>
      </c>
      <c r="BE124" s="3">
        <f t="shared" si="14"/>
        <v>46146</v>
      </c>
      <c r="BF124" s="1">
        <f>ROUNDUP(COUNTIF(Cs!$BT$7:$BT$33000,BE124)/20,0)</f>
        <v>0</v>
      </c>
      <c r="BG124" s="1">
        <f>SUM($BF$1:BF123)</f>
        <v>0</v>
      </c>
    </row>
    <row r="125" spans="53:59" hidden="1" x14ac:dyDescent="0.25">
      <c r="BA125" s="1">
        <v>125</v>
      </c>
      <c r="BB125" s="4" t="str">
        <f t="shared" si="13"/>
        <v>--</v>
      </c>
      <c r="BC125" s="3">
        <f t="shared" si="15"/>
        <v>0</v>
      </c>
      <c r="BD125" s="1">
        <f>IF(COUNTIF(Cs!$BT$7:$BT$33000,BE125)&lt;&gt;0,BD124+1,BD124)</f>
        <v>0</v>
      </c>
      <c r="BE125" s="3">
        <f t="shared" si="14"/>
        <v>46147</v>
      </c>
      <c r="BF125" s="1">
        <f>ROUNDUP(COUNTIF(Cs!$BT$7:$BT$33000,BE125)/20,0)</f>
        <v>0</v>
      </c>
      <c r="BG125" s="1">
        <f>SUM($BF$1:BF124)</f>
        <v>0</v>
      </c>
    </row>
    <row r="126" spans="53:59" hidden="1" x14ac:dyDescent="0.25">
      <c r="BA126" s="1">
        <v>126</v>
      </c>
      <c r="BB126" s="4" t="str">
        <f t="shared" si="13"/>
        <v>--</v>
      </c>
      <c r="BC126" s="3">
        <f t="shared" si="15"/>
        <v>0</v>
      </c>
      <c r="BD126" s="1">
        <f>IF(COUNTIF(Cs!$BT$7:$BT$33000,BE126)&lt;&gt;0,BD125+1,BD125)</f>
        <v>0</v>
      </c>
      <c r="BE126" s="3">
        <f t="shared" si="14"/>
        <v>46148</v>
      </c>
      <c r="BF126" s="1">
        <f>ROUNDUP(COUNTIF(Cs!$BT$7:$BT$33000,BE126)/20,0)</f>
        <v>0</v>
      </c>
      <c r="BG126" s="1">
        <f>SUM($BF$1:BF125)</f>
        <v>0</v>
      </c>
    </row>
    <row r="127" spans="53:59" hidden="1" x14ac:dyDescent="0.25">
      <c r="BA127" s="1">
        <v>127</v>
      </c>
      <c r="BB127" s="4" t="str">
        <f t="shared" si="13"/>
        <v>--</v>
      </c>
      <c r="BC127" s="3">
        <f t="shared" si="15"/>
        <v>0</v>
      </c>
      <c r="BD127" s="1">
        <f>IF(COUNTIF(Cs!$BT$7:$BT$33000,BE127)&lt;&gt;0,BD126+1,BD126)</f>
        <v>0</v>
      </c>
      <c r="BE127" s="3">
        <f t="shared" si="14"/>
        <v>46149</v>
      </c>
      <c r="BF127" s="1">
        <f>ROUNDUP(COUNTIF(Cs!$BT$7:$BT$33000,BE127)/20,0)</f>
        <v>0</v>
      </c>
      <c r="BG127" s="1">
        <f>SUM($BF$1:BF126)</f>
        <v>0</v>
      </c>
    </row>
    <row r="128" spans="53:59" hidden="1" x14ac:dyDescent="0.25">
      <c r="BA128" s="1">
        <v>128</v>
      </c>
      <c r="BB128" s="4" t="str">
        <f t="shared" si="13"/>
        <v>--</v>
      </c>
      <c r="BC128" s="3">
        <f t="shared" si="15"/>
        <v>0</v>
      </c>
      <c r="BD128" s="1">
        <f>IF(COUNTIF(Cs!$BT$7:$BT$33000,BE128)&lt;&gt;0,BD127+1,BD127)</f>
        <v>0</v>
      </c>
      <c r="BE128" s="3">
        <f t="shared" si="14"/>
        <v>46150</v>
      </c>
      <c r="BF128" s="1">
        <f>ROUNDUP(COUNTIF(Cs!$BT$7:$BT$33000,BE128)/20,0)</f>
        <v>0</v>
      </c>
      <c r="BG128" s="1">
        <f>SUM($BF$1:BF127)</f>
        <v>0</v>
      </c>
    </row>
    <row r="129" spans="53:59" hidden="1" x14ac:dyDescent="0.25">
      <c r="BA129" s="1">
        <v>129</v>
      </c>
      <c r="BB129" s="4" t="str">
        <f t="shared" si="13"/>
        <v>--</v>
      </c>
      <c r="BC129" s="3">
        <f t="shared" si="15"/>
        <v>0</v>
      </c>
      <c r="BD129" s="1">
        <f>IF(COUNTIF(Cs!$BT$7:$BT$33000,BE129)&lt;&gt;0,BD128+1,BD128)</f>
        <v>0</v>
      </c>
      <c r="BE129" s="3">
        <f t="shared" si="14"/>
        <v>46151</v>
      </c>
      <c r="BF129" s="1">
        <f>ROUNDUP(COUNTIF(Cs!$BT$7:$BT$33000,BE129)/20,0)</f>
        <v>0</v>
      </c>
      <c r="BG129" s="1">
        <f>SUM($BF$1:BF128)</f>
        <v>0</v>
      </c>
    </row>
    <row r="130" spans="53:59" hidden="1" x14ac:dyDescent="0.25">
      <c r="BA130" s="1">
        <v>130</v>
      </c>
      <c r="BB130" s="4" t="str">
        <f t="shared" ref="BB130:BB193" si="16">IF(BC130&lt;&gt;0,VLOOKUP(MONTH(BC130),$BK$1:$BL$12,2,FALSE)&amp;DAY(BC130),"--")</f>
        <v>--</v>
      </c>
      <c r="BC130" s="3">
        <f t="shared" si="15"/>
        <v>0</v>
      </c>
      <c r="BD130" s="1">
        <f>IF(COUNTIF(Cs!$BT$7:$BT$33000,BE130)&lt;&gt;0,BD129+1,BD129)</f>
        <v>0</v>
      </c>
      <c r="BE130" s="3">
        <f t="shared" ref="BE130:BE193" si="17">BE129+1</f>
        <v>46152</v>
      </c>
      <c r="BF130" s="1">
        <f>ROUNDUP(COUNTIF(Cs!$BT$7:$BT$33000,BE130)/20,0)</f>
        <v>0</v>
      </c>
      <c r="BG130" s="1">
        <f>SUM($BF$1:BF129)</f>
        <v>0</v>
      </c>
    </row>
    <row r="131" spans="53:59" hidden="1" x14ac:dyDescent="0.25">
      <c r="BA131" s="1">
        <v>131</v>
      </c>
      <c r="BB131" s="4" t="str">
        <f t="shared" si="16"/>
        <v>--</v>
      </c>
      <c r="BC131" s="3">
        <f t="shared" si="15"/>
        <v>0</v>
      </c>
      <c r="BD131" s="1">
        <f>IF(COUNTIF(Cs!$BT$7:$BT$33000,BE131)&lt;&gt;0,BD130+1,BD130)</f>
        <v>0</v>
      </c>
      <c r="BE131" s="3">
        <f t="shared" si="17"/>
        <v>46153</v>
      </c>
      <c r="BF131" s="1">
        <f>ROUNDUP(COUNTIF(Cs!$BT$7:$BT$33000,BE131)/20,0)</f>
        <v>0</v>
      </c>
      <c r="BG131" s="1">
        <f>SUM($BF$1:BF130)</f>
        <v>0</v>
      </c>
    </row>
    <row r="132" spans="53:59" hidden="1" x14ac:dyDescent="0.25">
      <c r="BA132" s="1">
        <v>132</v>
      </c>
      <c r="BB132" s="4" t="str">
        <f t="shared" si="16"/>
        <v>--</v>
      </c>
      <c r="BC132" s="3">
        <f t="shared" ref="BC132:BC195" si="18">IF(ISERROR(VLOOKUP(BA132,$BD$1:$BE$366,2,FALSE))=FALSE,VLOOKUP(BA132,$BD$1:$BE$366,2,FALSE),0)</f>
        <v>0</v>
      </c>
      <c r="BD132" s="1">
        <f>IF(COUNTIF(Cs!$BT$7:$BT$33000,BE132)&lt;&gt;0,BD131+1,BD131)</f>
        <v>0</v>
      </c>
      <c r="BE132" s="3">
        <f t="shared" si="17"/>
        <v>46154</v>
      </c>
      <c r="BF132" s="1">
        <f>ROUNDUP(COUNTIF(Cs!$BT$7:$BT$33000,BE132)/20,0)</f>
        <v>0</v>
      </c>
      <c r="BG132" s="1">
        <f>SUM($BF$1:BF131)</f>
        <v>0</v>
      </c>
    </row>
    <row r="133" spans="53:59" hidden="1" x14ac:dyDescent="0.25">
      <c r="BA133" s="1">
        <v>133</v>
      </c>
      <c r="BB133" s="4" t="str">
        <f t="shared" si="16"/>
        <v>--</v>
      </c>
      <c r="BC133" s="3">
        <f t="shared" si="18"/>
        <v>0</v>
      </c>
      <c r="BD133" s="1">
        <f>IF(COUNTIF(Cs!$BT$7:$BT$33000,BE133)&lt;&gt;0,BD132+1,BD132)</f>
        <v>0</v>
      </c>
      <c r="BE133" s="3">
        <f t="shared" si="17"/>
        <v>46155</v>
      </c>
      <c r="BF133" s="1">
        <f>ROUNDUP(COUNTIF(Cs!$BT$7:$BT$33000,BE133)/20,0)</f>
        <v>0</v>
      </c>
      <c r="BG133" s="1">
        <f>SUM($BF$1:BF132)</f>
        <v>0</v>
      </c>
    </row>
    <row r="134" spans="53:59" hidden="1" x14ac:dyDescent="0.25">
      <c r="BA134" s="1">
        <v>134</v>
      </c>
      <c r="BB134" s="4" t="str">
        <f t="shared" si="16"/>
        <v>--</v>
      </c>
      <c r="BC134" s="3">
        <f t="shared" si="18"/>
        <v>0</v>
      </c>
      <c r="BD134" s="1">
        <f>IF(COUNTIF(Cs!$BT$7:$BT$33000,BE134)&lt;&gt;0,BD133+1,BD133)</f>
        <v>0</v>
      </c>
      <c r="BE134" s="3">
        <f t="shared" si="17"/>
        <v>46156</v>
      </c>
      <c r="BF134" s="1">
        <f>ROUNDUP(COUNTIF(Cs!$BT$7:$BT$33000,BE134)/20,0)</f>
        <v>0</v>
      </c>
      <c r="BG134" s="1">
        <f>SUM($BF$1:BF133)</f>
        <v>0</v>
      </c>
    </row>
    <row r="135" spans="53:59" hidden="1" x14ac:dyDescent="0.25">
      <c r="BA135" s="1">
        <v>135</v>
      </c>
      <c r="BB135" s="4" t="str">
        <f t="shared" si="16"/>
        <v>--</v>
      </c>
      <c r="BC135" s="3">
        <f t="shared" si="18"/>
        <v>0</v>
      </c>
      <c r="BD135" s="1">
        <f>IF(COUNTIF(Cs!$BT$7:$BT$33000,BE135)&lt;&gt;0,BD134+1,BD134)</f>
        <v>0</v>
      </c>
      <c r="BE135" s="3">
        <f t="shared" si="17"/>
        <v>46157</v>
      </c>
      <c r="BF135" s="1">
        <f>ROUNDUP(COUNTIF(Cs!$BT$7:$BT$33000,BE135)/20,0)</f>
        <v>0</v>
      </c>
      <c r="BG135" s="1">
        <f>SUM($BF$1:BF134)</f>
        <v>0</v>
      </c>
    </row>
    <row r="136" spans="53:59" hidden="1" x14ac:dyDescent="0.25">
      <c r="BA136" s="1">
        <v>136</v>
      </c>
      <c r="BB136" s="4" t="str">
        <f t="shared" si="16"/>
        <v>--</v>
      </c>
      <c r="BC136" s="3">
        <f t="shared" si="18"/>
        <v>0</v>
      </c>
      <c r="BD136" s="1">
        <f>IF(COUNTIF(Cs!$BT$7:$BT$33000,BE136)&lt;&gt;0,BD135+1,BD135)</f>
        <v>0</v>
      </c>
      <c r="BE136" s="3">
        <f t="shared" si="17"/>
        <v>46158</v>
      </c>
      <c r="BF136" s="1">
        <f>ROUNDUP(COUNTIF(Cs!$BT$7:$BT$33000,BE136)/20,0)</f>
        <v>0</v>
      </c>
      <c r="BG136" s="1">
        <f>SUM($BF$1:BF135)</f>
        <v>0</v>
      </c>
    </row>
    <row r="137" spans="53:59" hidden="1" x14ac:dyDescent="0.25">
      <c r="BA137" s="1">
        <v>137</v>
      </c>
      <c r="BB137" s="4" t="str">
        <f t="shared" si="16"/>
        <v>--</v>
      </c>
      <c r="BC137" s="3">
        <f t="shared" si="18"/>
        <v>0</v>
      </c>
      <c r="BD137" s="1">
        <f>IF(COUNTIF(Cs!$BT$7:$BT$33000,BE137)&lt;&gt;0,BD136+1,BD136)</f>
        <v>0</v>
      </c>
      <c r="BE137" s="3">
        <f t="shared" si="17"/>
        <v>46159</v>
      </c>
      <c r="BF137" s="1">
        <f>ROUNDUP(COUNTIF(Cs!$BT$7:$BT$33000,BE137)/20,0)</f>
        <v>0</v>
      </c>
      <c r="BG137" s="1">
        <f>SUM($BF$1:BF136)</f>
        <v>0</v>
      </c>
    </row>
    <row r="138" spans="53:59" hidden="1" x14ac:dyDescent="0.25">
      <c r="BA138" s="1">
        <v>138</v>
      </c>
      <c r="BB138" s="4" t="str">
        <f t="shared" si="16"/>
        <v>--</v>
      </c>
      <c r="BC138" s="3">
        <f t="shared" si="18"/>
        <v>0</v>
      </c>
      <c r="BD138" s="1">
        <f>IF(COUNTIF(Cs!$BT$7:$BT$33000,BE138)&lt;&gt;0,BD137+1,BD137)</f>
        <v>0</v>
      </c>
      <c r="BE138" s="3">
        <f t="shared" si="17"/>
        <v>46160</v>
      </c>
      <c r="BF138" s="1">
        <f>ROUNDUP(COUNTIF(Cs!$BT$7:$BT$33000,BE138)/20,0)</f>
        <v>0</v>
      </c>
      <c r="BG138" s="1">
        <f>SUM($BF$1:BF137)</f>
        <v>0</v>
      </c>
    </row>
    <row r="139" spans="53:59" hidden="1" x14ac:dyDescent="0.25">
      <c r="BA139" s="1">
        <v>139</v>
      </c>
      <c r="BB139" s="4" t="str">
        <f t="shared" si="16"/>
        <v>--</v>
      </c>
      <c r="BC139" s="3">
        <f t="shared" si="18"/>
        <v>0</v>
      </c>
      <c r="BD139" s="1">
        <f>IF(COUNTIF(Cs!$BT$7:$BT$33000,BE139)&lt;&gt;0,BD138+1,BD138)</f>
        <v>0</v>
      </c>
      <c r="BE139" s="3">
        <f t="shared" si="17"/>
        <v>46161</v>
      </c>
      <c r="BF139" s="1">
        <f>ROUNDUP(COUNTIF(Cs!$BT$7:$BT$33000,BE139)/20,0)</f>
        <v>0</v>
      </c>
      <c r="BG139" s="1">
        <f>SUM($BF$1:BF138)</f>
        <v>0</v>
      </c>
    </row>
    <row r="140" spans="53:59" hidden="1" x14ac:dyDescent="0.25">
      <c r="BA140" s="1">
        <v>140</v>
      </c>
      <c r="BB140" s="4" t="str">
        <f t="shared" si="16"/>
        <v>--</v>
      </c>
      <c r="BC140" s="3">
        <f t="shared" si="18"/>
        <v>0</v>
      </c>
      <c r="BD140" s="1">
        <f>IF(COUNTIF(Cs!$BT$7:$BT$33000,BE140)&lt;&gt;0,BD139+1,BD139)</f>
        <v>0</v>
      </c>
      <c r="BE140" s="3">
        <f t="shared" si="17"/>
        <v>46162</v>
      </c>
      <c r="BF140" s="1">
        <f>ROUNDUP(COUNTIF(Cs!$BT$7:$BT$33000,BE140)/20,0)</f>
        <v>0</v>
      </c>
      <c r="BG140" s="1">
        <f>SUM($BF$1:BF139)</f>
        <v>0</v>
      </c>
    </row>
    <row r="141" spans="53:59" hidden="1" x14ac:dyDescent="0.25">
      <c r="BA141" s="1">
        <v>141</v>
      </c>
      <c r="BB141" s="4" t="str">
        <f t="shared" si="16"/>
        <v>--</v>
      </c>
      <c r="BC141" s="3">
        <f t="shared" si="18"/>
        <v>0</v>
      </c>
      <c r="BD141" s="1">
        <f>IF(COUNTIF(Cs!$BT$7:$BT$33000,BE141)&lt;&gt;0,BD140+1,BD140)</f>
        <v>0</v>
      </c>
      <c r="BE141" s="3">
        <f t="shared" si="17"/>
        <v>46163</v>
      </c>
      <c r="BF141" s="1">
        <f>ROUNDUP(COUNTIF(Cs!$BT$7:$BT$33000,BE141)/20,0)</f>
        <v>0</v>
      </c>
      <c r="BG141" s="1">
        <f>SUM($BF$1:BF140)</f>
        <v>0</v>
      </c>
    </row>
    <row r="142" spans="53:59" hidden="1" x14ac:dyDescent="0.25">
      <c r="BA142" s="1">
        <v>142</v>
      </c>
      <c r="BB142" s="4" t="str">
        <f t="shared" si="16"/>
        <v>--</v>
      </c>
      <c r="BC142" s="3">
        <f t="shared" si="18"/>
        <v>0</v>
      </c>
      <c r="BD142" s="1">
        <f>IF(COUNTIF(Cs!$BT$7:$BT$33000,BE142)&lt;&gt;0,BD141+1,BD141)</f>
        <v>0</v>
      </c>
      <c r="BE142" s="3">
        <f t="shared" si="17"/>
        <v>46164</v>
      </c>
      <c r="BF142" s="1">
        <f>ROUNDUP(COUNTIF(Cs!$BT$7:$BT$33000,BE142)/20,0)</f>
        <v>0</v>
      </c>
      <c r="BG142" s="1">
        <f>SUM($BF$1:BF141)</f>
        <v>0</v>
      </c>
    </row>
    <row r="143" spans="53:59" hidden="1" x14ac:dyDescent="0.25">
      <c r="BA143" s="1">
        <v>143</v>
      </c>
      <c r="BB143" s="4" t="str">
        <f t="shared" si="16"/>
        <v>--</v>
      </c>
      <c r="BC143" s="3">
        <f t="shared" si="18"/>
        <v>0</v>
      </c>
      <c r="BD143" s="1">
        <f>IF(COUNTIF(Cs!$BT$7:$BT$33000,BE143)&lt;&gt;0,BD142+1,BD142)</f>
        <v>0</v>
      </c>
      <c r="BE143" s="3">
        <f t="shared" si="17"/>
        <v>46165</v>
      </c>
      <c r="BF143" s="1">
        <f>ROUNDUP(COUNTIF(Cs!$BT$7:$BT$33000,BE143)/20,0)</f>
        <v>0</v>
      </c>
      <c r="BG143" s="1">
        <f>SUM($BF$1:BF142)</f>
        <v>0</v>
      </c>
    </row>
    <row r="144" spans="53:59" hidden="1" x14ac:dyDescent="0.25">
      <c r="BA144" s="1">
        <v>144</v>
      </c>
      <c r="BB144" s="4" t="str">
        <f t="shared" si="16"/>
        <v>--</v>
      </c>
      <c r="BC144" s="3">
        <f t="shared" si="18"/>
        <v>0</v>
      </c>
      <c r="BD144" s="1">
        <f>IF(COUNTIF(Cs!$BT$7:$BT$33000,BE144)&lt;&gt;0,BD143+1,BD143)</f>
        <v>0</v>
      </c>
      <c r="BE144" s="3">
        <f t="shared" si="17"/>
        <v>46166</v>
      </c>
      <c r="BF144" s="1">
        <f>ROUNDUP(COUNTIF(Cs!$BT$7:$BT$33000,BE144)/20,0)</f>
        <v>0</v>
      </c>
      <c r="BG144" s="1">
        <f>SUM($BF$1:BF143)</f>
        <v>0</v>
      </c>
    </row>
    <row r="145" spans="53:59" hidden="1" x14ac:dyDescent="0.25">
      <c r="BA145" s="1">
        <v>145</v>
      </c>
      <c r="BB145" s="4" t="str">
        <f t="shared" si="16"/>
        <v>--</v>
      </c>
      <c r="BC145" s="3">
        <f t="shared" si="18"/>
        <v>0</v>
      </c>
      <c r="BD145" s="1">
        <f>IF(COUNTIF(Cs!$BT$7:$BT$33000,BE145)&lt;&gt;0,BD144+1,BD144)</f>
        <v>0</v>
      </c>
      <c r="BE145" s="3">
        <f t="shared" si="17"/>
        <v>46167</v>
      </c>
      <c r="BF145" s="1">
        <f>ROUNDUP(COUNTIF(Cs!$BT$7:$BT$33000,BE145)/20,0)</f>
        <v>0</v>
      </c>
      <c r="BG145" s="1">
        <f>SUM($BF$1:BF144)</f>
        <v>0</v>
      </c>
    </row>
    <row r="146" spans="53:59" hidden="1" x14ac:dyDescent="0.25">
      <c r="BA146" s="1">
        <v>146</v>
      </c>
      <c r="BB146" s="4" t="str">
        <f t="shared" si="16"/>
        <v>--</v>
      </c>
      <c r="BC146" s="3">
        <f t="shared" si="18"/>
        <v>0</v>
      </c>
      <c r="BD146" s="1">
        <f>IF(COUNTIF(Cs!$BT$7:$BT$33000,BE146)&lt;&gt;0,BD145+1,BD145)</f>
        <v>0</v>
      </c>
      <c r="BE146" s="3">
        <f t="shared" si="17"/>
        <v>46168</v>
      </c>
      <c r="BF146" s="1">
        <f>ROUNDUP(COUNTIF(Cs!$BT$7:$BT$33000,BE146)/20,0)</f>
        <v>0</v>
      </c>
      <c r="BG146" s="1">
        <f>SUM($BF$1:BF145)</f>
        <v>0</v>
      </c>
    </row>
    <row r="147" spans="53:59" hidden="1" x14ac:dyDescent="0.25">
      <c r="BA147" s="1">
        <v>147</v>
      </c>
      <c r="BB147" s="4" t="str">
        <f t="shared" si="16"/>
        <v>--</v>
      </c>
      <c r="BC147" s="3">
        <f t="shared" si="18"/>
        <v>0</v>
      </c>
      <c r="BD147" s="1">
        <f>IF(COUNTIF(Cs!$BT$7:$BT$33000,BE147)&lt;&gt;0,BD146+1,BD146)</f>
        <v>0</v>
      </c>
      <c r="BE147" s="3">
        <f t="shared" si="17"/>
        <v>46169</v>
      </c>
      <c r="BF147" s="1">
        <f>ROUNDUP(COUNTIF(Cs!$BT$7:$BT$33000,BE147)/20,0)</f>
        <v>0</v>
      </c>
      <c r="BG147" s="1">
        <f>SUM($BF$1:BF146)</f>
        <v>0</v>
      </c>
    </row>
    <row r="148" spans="53:59" hidden="1" x14ac:dyDescent="0.25">
      <c r="BA148" s="1">
        <v>148</v>
      </c>
      <c r="BB148" s="4" t="str">
        <f t="shared" si="16"/>
        <v>--</v>
      </c>
      <c r="BC148" s="3">
        <f t="shared" si="18"/>
        <v>0</v>
      </c>
      <c r="BD148" s="1">
        <f>IF(COUNTIF(Cs!$BT$7:$BT$33000,BE148)&lt;&gt;0,BD147+1,BD147)</f>
        <v>0</v>
      </c>
      <c r="BE148" s="3">
        <f t="shared" si="17"/>
        <v>46170</v>
      </c>
      <c r="BF148" s="1">
        <f>ROUNDUP(COUNTIF(Cs!$BT$7:$BT$33000,BE148)/20,0)</f>
        <v>0</v>
      </c>
      <c r="BG148" s="1">
        <f>SUM($BF$1:BF147)</f>
        <v>0</v>
      </c>
    </row>
    <row r="149" spans="53:59" hidden="1" x14ac:dyDescent="0.25">
      <c r="BA149" s="1">
        <v>149</v>
      </c>
      <c r="BB149" s="4" t="str">
        <f t="shared" si="16"/>
        <v>--</v>
      </c>
      <c r="BC149" s="3">
        <f t="shared" si="18"/>
        <v>0</v>
      </c>
      <c r="BD149" s="1">
        <f>IF(COUNTIF(Cs!$BT$7:$BT$33000,BE149)&lt;&gt;0,BD148+1,BD148)</f>
        <v>0</v>
      </c>
      <c r="BE149" s="3">
        <f t="shared" si="17"/>
        <v>46171</v>
      </c>
      <c r="BF149" s="1">
        <f>ROUNDUP(COUNTIF(Cs!$BT$7:$BT$33000,BE149)/20,0)</f>
        <v>0</v>
      </c>
      <c r="BG149" s="1">
        <f>SUM($BF$1:BF148)</f>
        <v>0</v>
      </c>
    </row>
    <row r="150" spans="53:59" hidden="1" x14ac:dyDescent="0.25">
      <c r="BA150" s="1">
        <v>150</v>
      </c>
      <c r="BB150" s="4" t="str">
        <f t="shared" si="16"/>
        <v>--</v>
      </c>
      <c r="BC150" s="3">
        <f t="shared" si="18"/>
        <v>0</v>
      </c>
      <c r="BD150" s="1">
        <f>IF(COUNTIF(Cs!$BT$7:$BT$33000,BE150)&lt;&gt;0,BD149+1,BD149)</f>
        <v>0</v>
      </c>
      <c r="BE150" s="3">
        <f t="shared" si="17"/>
        <v>46172</v>
      </c>
      <c r="BF150" s="1">
        <f>ROUNDUP(COUNTIF(Cs!$BT$7:$BT$33000,BE150)/20,0)</f>
        <v>0</v>
      </c>
      <c r="BG150" s="1">
        <f>SUM($BF$1:BF149)</f>
        <v>0</v>
      </c>
    </row>
    <row r="151" spans="53:59" hidden="1" x14ac:dyDescent="0.25">
      <c r="BA151" s="1">
        <v>151</v>
      </c>
      <c r="BB151" s="4" t="str">
        <f t="shared" si="16"/>
        <v>--</v>
      </c>
      <c r="BC151" s="3">
        <f t="shared" si="18"/>
        <v>0</v>
      </c>
      <c r="BD151" s="1">
        <f>IF(COUNTIF(Cs!$BT$7:$BT$33000,BE151)&lt;&gt;0,BD150+1,BD150)</f>
        <v>0</v>
      </c>
      <c r="BE151" s="3">
        <f t="shared" si="17"/>
        <v>46173</v>
      </c>
      <c r="BF151" s="1">
        <f>ROUNDUP(COUNTIF(Cs!$BT$7:$BT$33000,BE151)/20,0)</f>
        <v>0</v>
      </c>
      <c r="BG151" s="1">
        <f>SUM($BF$1:BF150)</f>
        <v>0</v>
      </c>
    </row>
    <row r="152" spans="53:59" hidden="1" x14ac:dyDescent="0.25">
      <c r="BA152" s="1">
        <v>152</v>
      </c>
      <c r="BB152" s="4" t="str">
        <f t="shared" si="16"/>
        <v>--</v>
      </c>
      <c r="BC152" s="3">
        <f t="shared" si="18"/>
        <v>0</v>
      </c>
      <c r="BD152" s="1">
        <f>IF(COUNTIF(Cs!$BT$7:$BT$33000,BE152)&lt;&gt;0,BD151+1,BD151)</f>
        <v>0</v>
      </c>
      <c r="BE152" s="3">
        <f t="shared" si="17"/>
        <v>46174</v>
      </c>
      <c r="BF152" s="1">
        <f>ROUNDUP(COUNTIF(Cs!$BT$7:$BT$33000,BE152)/20,0)</f>
        <v>0</v>
      </c>
      <c r="BG152" s="1">
        <f>SUM($BF$1:BF151)</f>
        <v>0</v>
      </c>
    </row>
    <row r="153" spans="53:59" hidden="1" x14ac:dyDescent="0.25">
      <c r="BA153" s="1">
        <v>153</v>
      </c>
      <c r="BB153" s="4" t="str">
        <f t="shared" si="16"/>
        <v>--</v>
      </c>
      <c r="BC153" s="3">
        <f t="shared" si="18"/>
        <v>0</v>
      </c>
      <c r="BD153" s="1">
        <f>IF(COUNTIF(Cs!$BT$7:$BT$33000,BE153)&lt;&gt;0,BD152+1,BD152)</f>
        <v>0</v>
      </c>
      <c r="BE153" s="3">
        <f t="shared" si="17"/>
        <v>46175</v>
      </c>
      <c r="BF153" s="1">
        <f>ROUNDUP(COUNTIF(Cs!$BT$7:$BT$33000,BE153)/20,0)</f>
        <v>0</v>
      </c>
      <c r="BG153" s="1">
        <f>SUM($BF$1:BF152)</f>
        <v>0</v>
      </c>
    </row>
    <row r="154" spans="53:59" hidden="1" x14ac:dyDescent="0.25">
      <c r="BA154" s="1">
        <v>154</v>
      </c>
      <c r="BB154" s="4" t="str">
        <f t="shared" si="16"/>
        <v>--</v>
      </c>
      <c r="BC154" s="3">
        <f t="shared" si="18"/>
        <v>0</v>
      </c>
      <c r="BD154" s="1">
        <f>IF(COUNTIF(Cs!$BT$7:$BT$33000,BE154)&lt;&gt;0,BD153+1,BD153)</f>
        <v>0</v>
      </c>
      <c r="BE154" s="3">
        <f t="shared" si="17"/>
        <v>46176</v>
      </c>
      <c r="BF154" s="1">
        <f>ROUNDUP(COUNTIF(Cs!$BT$7:$BT$33000,BE154)/20,0)</f>
        <v>0</v>
      </c>
      <c r="BG154" s="1">
        <f>SUM($BF$1:BF153)</f>
        <v>0</v>
      </c>
    </row>
    <row r="155" spans="53:59" hidden="1" x14ac:dyDescent="0.25">
      <c r="BA155" s="1">
        <v>155</v>
      </c>
      <c r="BB155" s="4" t="str">
        <f t="shared" si="16"/>
        <v>--</v>
      </c>
      <c r="BC155" s="3">
        <f t="shared" si="18"/>
        <v>0</v>
      </c>
      <c r="BD155" s="1">
        <f>IF(COUNTIF(Cs!$BT$7:$BT$33000,BE155)&lt;&gt;0,BD154+1,BD154)</f>
        <v>0</v>
      </c>
      <c r="BE155" s="3">
        <f t="shared" si="17"/>
        <v>46177</v>
      </c>
      <c r="BF155" s="1">
        <f>ROUNDUP(COUNTIF(Cs!$BT$7:$BT$33000,BE155)/20,0)</f>
        <v>0</v>
      </c>
      <c r="BG155" s="1">
        <f>SUM($BF$1:BF154)</f>
        <v>0</v>
      </c>
    </row>
    <row r="156" spans="53:59" hidden="1" x14ac:dyDescent="0.25">
      <c r="BA156" s="1">
        <v>156</v>
      </c>
      <c r="BB156" s="4" t="str">
        <f t="shared" si="16"/>
        <v>--</v>
      </c>
      <c r="BC156" s="3">
        <f t="shared" si="18"/>
        <v>0</v>
      </c>
      <c r="BD156" s="1">
        <f>IF(COUNTIF(Cs!$BT$7:$BT$33000,BE156)&lt;&gt;0,BD155+1,BD155)</f>
        <v>0</v>
      </c>
      <c r="BE156" s="3">
        <f t="shared" si="17"/>
        <v>46178</v>
      </c>
      <c r="BF156" s="1">
        <f>ROUNDUP(COUNTIF(Cs!$BT$7:$BT$33000,BE156)/20,0)</f>
        <v>0</v>
      </c>
      <c r="BG156" s="1">
        <f>SUM($BF$1:BF155)</f>
        <v>0</v>
      </c>
    </row>
    <row r="157" spans="53:59" hidden="1" x14ac:dyDescent="0.25">
      <c r="BA157" s="1">
        <v>157</v>
      </c>
      <c r="BB157" s="4" t="str">
        <f t="shared" si="16"/>
        <v>--</v>
      </c>
      <c r="BC157" s="3">
        <f t="shared" si="18"/>
        <v>0</v>
      </c>
      <c r="BD157" s="1">
        <f>IF(COUNTIF(Cs!$BT$7:$BT$33000,BE157)&lt;&gt;0,BD156+1,BD156)</f>
        <v>0</v>
      </c>
      <c r="BE157" s="3">
        <f t="shared" si="17"/>
        <v>46179</v>
      </c>
      <c r="BF157" s="1">
        <f>ROUNDUP(COUNTIF(Cs!$BT$7:$BT$33000,BE157)/20,0)</f>
        <v>0</v>
      </c>
      <c r="BG157" s="1">
        <f>SUM($BF$1:BF156)</f>
        <v>0</v>
      </c>
    </row>
    <row r="158" spans="53:59" hidden="1" x14ac:dyDescent="0.25">
      <c r="BA158" s="1">
        <v>158</v>
      </c>
      <c r="BB158" s="4" t="str">
        <f t="shared" si="16"/>
        <v>--</v>
      </c>
      <c r="BC158" s="3">
        <f t="shared" si="18"/>
        <v>0</v>
      </c>
      <c r="BD158" s="1">
        <f>IF(COUNTIF(Cs!$BT$7:$BT$33000,BE158)&lt;&gt;0,BD157+1,BD157)</f>
        <v>0</v>
      </c>
      <c r="BE158" s="3">
        <f t="shared" si="17"/>
        <v>46180</v>
      </c>
      <c r="BF158" s="1">
        <f>ROUNDUP(COUNTIF(Cs!$BT$7:$BT$33000,BE158)/20,0)</f>
        <v>0</v>
      </c>
      <c r="BG158" s="1">
        <f>SUM($BF$1:BF157)</f>
        <v>0</v>
      </c>
    </row>
    <row r="159" spans="53:59" hidden="1" x14ac:dyDescent="0.25">
      <c r="BA159" s="1">
        <v>159</v>
      </c>
      <c r="BB159" s="4" t="str">
        <f t="shared" si="16"/>
        <v>--</v>
      </c>
      <c r="BC159" s="3">
        <f t="shared" si="18"/>
        <v>0</v>
      </c>
      <c r="BD159" s="1">
        <f>IF(COUNTIF(Cs!$BT$7:$BT$33000,BE159)&lt;&gt;0,BD158+1,BD158)</f>
        <v>0</v>
      </c>
      <c r="BE159" s="3">
        <f t="shared" si="17"/>
        <v>46181</v>
      </c>
      <c r="BF159" s="1">
        <f>ROUNDUP(COUNTIF(Cs!$BT$7:$BT$33000,BE159)/20,0)</f>
        <v>0</v>
      </c>
      <c r="BG159" s="1">
        <f>SUM($BF$1:BF158)</f>
        <v>0</v>
      </c>
    </row>
    <row r="160" spans="53:59" hidden="1" x14ac:dyDescent="0.25">
      <c r="BA160" s="1">
        <v>160</v>
      </c>
      <c r="BB160" s="4" t="str">
        <f t="shared" si="16"/>
        <v>--</v>
      </c>
      <c r="BC160" s="3">
        <f t="shared" si="18"/>
        <v>0</v>
      </c>
      <c r="BD160" s="1">
        <f>IF(COUNTIF(Cs!$BT$7:$BT$33000,BE160)&lt;&gt;0,BD159+1,BD159)</f>
        <v>0</v>
      </c>
      <c r="BE160" s="3">
        <f t="shared" si="17"/>
        <v>46182</v>
      </c>
      <c r="BF160" s="1">
        <f>ROUNDUP(COUNTIF(Cs!$BT$7:$BT$33000,BE160)/20,0)</f>
        <v>0</v>
      </c>
      <c r="BG160" s="1">
        <f>SUM($BF$1:BF159)</f>
        <v>0</v>
      </c>
    </row>
    <row r="161" spans="53:59" hidden="1" x14ac:dyDescent="0.25">
      <c r="BA161" s="1">
        <v>161</v>
      </c>
      <c r="BB161" s="4" t="str">
        <f t="shared" si="16"/>
        <v>--</v>
      </c>
      <c r="BC161" s="3">
        <f t="shared" si="18"/>
        <v>0</v>
      </c>
      <c r="BD161" s="1">
        <f>IF(COUNTIF(Cs!$BT$7:$BT$33000,BE161)&lt;&gt;0,BD160+1,BD160)</f>
        <v>0</v>
      </c>
      <c r="BE161" s="3">
        <f t="shared" si="17"/>
        <v>46183</v>
      </c>
      <c r="BF161" s="1">
        <f>ROUNDUP(COUNTIF(Cs!$BT$7:$BT$33000,BE161)/20,0)</f>
        <v>0</v>
      </c>
      <c r="BG161" s="1">
        <f>SUM($BF$1:BF160)</f>
        <v>0</v>
      </c>
    </row>
    <row r="162" spans="53:59" hidden="1" x14ac:dyDescent="0.25">
      <c r="BA162" s="1">
        <v>162</v>
      </c>
      <c r="BB162" s="4" t="str">
        <f t="shared" si="16"/>
        <v>--</v>
      </c>
      <c r="BC162" s="3">
        <f t="shared" si="18"/>
        <v>0</v>
      </c>
      <c r="BD162" s="1">
        <f>IF(COUNTIF(Cs!$BT$7:$BT$33000,BE162)&lt;&gt;0,BD161+1,BD161)</f>
        <v>0</v>
      </c>
      <c r="BE162" s="3">
        <f t="shared" si="17"/>
        <v>46184</v>
      </c>
      <c r="BF162" s="1">
        <f>ROUNDUP(COUNTIF(Cs!$BT$7:$BT$33000,BE162)/20,0)</f>
        <v>0</v>
      </c>
      <c r="BG162" s="1">
        <f>SUM($BF$1:BF161)</f>
        <v>0</v>
      </c>
    </row>
    <row r="163" spans="53:59" hidden="1" x14ac:dyDescent="0.25">
      <c r="BA163" s="1">
        <v>163</v>
      </c>
      <c r="BB163" s="4" t="str">
        <f t="shared" si="16"/>
        <v>--</v>
      </c>
      <c r="BC163" s="3">
        <f t="shared" si="18"/>
        <v>0</v>
      </c>
      <c r="BD163" s="1">
        <f>IF(COUNTIF(Cs!$BT$7:$BT$33000,BE163)&lt;&gt;0,BD162+1,BD162)</f>
        <v>0</v>
      </c>
      <c r="BE163" s="3">
        <f t="shared" si="17"/>
        <v>46185</v>
      </c>
      <c r="BF163" s="1">
        <f>ROUNDUP(COUNTIF(Cs!$BT$7:$BT$33000,BE163)/20,0)</f>
        <v>0</v>
      </c>
      <c r="BG163" s="1">
        <f>SUM($BF$1:BF162)</f>
        <v>0</v>
      </c>
    </row>
    <row r="164" spans="53:59" hidden="1" x14ac:dyDescent="0.25">
      <c r="BA164" s="1">
        <v>164</v>
      </c>
      <c r="BB164" s="4" t="str">
        <f t="shared" si="16"/>
        <v>--</v>
      </c>
      <c r="BC164" s="3">
        <f t="shared" si="18"/>
        <v>0</v>
      </c>
      <c r="BD164" s="1">
        <f>IF(COUNTIF(Cs!$BT$7:$BT$33000,BE164)&lt;&gt;0,BD163+1,BD163)</f>
        <v>0</v>
      </c>
      <c r="BE164" s="3">
        <f t="shared" si="17"/>
        <v>46186</v>
      </c>
      <c r="BF164" s="1">
        <f>ROUNDUP(COUNTIF(Cs!$BT$7:$BT$33000,BE164)/20,0)</f>
        <v>0</v>
      </c>
      <c r="BG164" s="1">
        <f>SUM($BF$1:BF163)</f>
        <v>0</v>
      </c>
    </row>
    <row r="165" spans="53:59" hidden="1" x14ac:dyDescent="0.25">
      <c r="BA165" s="1">
        <v>165</v>
      </c>
      <c r="BB165" s="4" t="str">
        <f t="shared" si="16"/>
        <v>--</v>
      </c>
      <c r="BC165" s="3">
        <f t="shared" si="18"/>
        <v>0</v>
      </c>
      <c r="BD165" s="1">
        <f>IF(COUNTIF(Cs!$BT$7:$BT$33000,BE165)&lt;&gt;0,BD164+1,BD164)</f>
        <v>0</v>
      </c>
      <c r="BE165" s="3">
        <f t="shared" si="17"/>
        <v>46187</v>
      </c>
      <c r="BF165" s="1">
        <f>ROUNDUP(COUNTIF(Cs!$BT$7:$BT$33000,BE165)/20,0)</f>
        <v>0</v>
      </c>
      <c r="BG165" s="1">
        <f>SUM($BF$1:BF164)</f>
        <v>0</v>
      </c>
    </row>
    <row r="166" spans="53:59" hidden="1" x14ac:dyDescent="0.25">
      <c r="BA166" s="1">
        <v>166</v>
      </c>
      <c r="BB166" s="4" t="str">
        <f t="shared" si="16"/>
        <v>--</v>
      </c>
      <c r="BC166" s="3">
        <f t="shared" si="18"/>
        <v>0</v>
      </c>
      <c r="BD166" s="1">
        <f>IF(COUNTIF(Cs!$BT$7:$BT$33000,BE166)&lt;&gt;0,BD165+1,BD165)</f>
        <v>0</v>
      </c>
      <c r="BE166" s="3">
        <f t="shared" si="17"/>
        <v>46188</v>
      </c>
      <c r="BF166" s="1">
        <f>ROUNDUP(COUNTIF(Cs!$BT$7:$BT$33000,BE166)/20,0)</f>
        <v>0</v>
      </c>
      <c r="BG166" s="1">
        <f>SUM($BF$1:BF165)</f>
        <v>0</v>
      </c>
    </row>
    <row r="167" spans="53:59" hidden="1" x14ac:dyDescent="0.25">
      <c r="BA167" s="1">
        <v>167</v>
      </c>
      <c r="BB167" s="4" t="str">
        <f t="shared" si="16"/>
        <v>--</v>
      </c>
      <c r="BC167" s="3">
        <f t="shared" si="18"/>
        <v>0</v>
      </c>
      <c r="BD167" s="1">
        <f>IF(COUNTIF(Cs!$BT$7:$BT$33000,BE167)&lt;&gt;0,BD166+1,BD166)</f>
        <v>0</v>
      </c>
      <c r="BE167" s="3">
        <f t="shared" si="17"/>
        <v>46189</v>
      </c>
      <c r="BF167" s="1">
        <f>ROUNDUP(COUNTIF(Cs!$BT$7:$BT$33000,BE167)/20,0)</f>
        <v>0</v>
      </c>
      <c r="BG167" s="1">
        <f>SUM($BF$1:BF166)</f>
        <v>0</v>
      </c>
    </row>
    <row r="168" spans="53:59" hidden="1" x14ac:dyDescent="0.25">
      <c r="BA168" s="1">
        <v>168</v>
      </c>
      <c r="BB168" s="4" t="str">
        <f t="shared" si="16"/>
        <v>--</v>
      </c>
      <c r="BC168" s="3">
        <f t="shared" si="18"/>
        <v>0</v>
      </c>
      <c r="BD168" s="1">
        <f>IF(COUNTIF(Cs!$BT$7:$BT$33000,BE168)&lt;&gt;0,BD167+1,BD167)</f>
        <v>0</v>
      </c>
      <c r="BE168" s="3">
        <f t="shared" si="17"/>
        <v>46190</v>
      </c>
      <c r="BF168" s="1">
        <f>ROUNDUP(COUNTIF(Cs!$BT$7:$BT$33000,BE168)/20,0)</f>
        <v>0</v>
      </c>
      <c r="BG168" s="1">
        <f>SUM($BF$1:BF167)</f>
        <v>0</v>
      </c>
    </row>
    <row r="169" spans="53:59" hidden="1" x14ac:dyDescent="0.25">
      <c r="BA169" s="1">
        <v>169</v>
      </c>
      <c r="BB169" s="4" t="str">
        <f t="shared" si="16"/>
        <v>--</v>
      </c>
      <c r="BC169" s="3">
        <f t="shared" si="18"/>
        <v>0</v>
      </c>
      <c r="BD169" s="1">
        <f>IF(COUNTIF(Cs!$BT$7:$BT$33000,BE169)&lt;&gt;0,BD168+1,BD168)</f>
        <v>0</v>
      </c>
      <c r="BE169" s="3">
        <f t="shared" si="17"/>
        <v>46191</v>
      </c>
      <c r="BF169" s="1">
        <f>ROUNDUP(COUNTIF(Cs!$BT$7:$BT$33000,BE169)/20,0)</f>
        <v>0</v>
      </c>
      <c r="BG169" s="1">
        <f>SUM($BF$1:BF168)</f>
        <v>0</v>
      </c>
    </row>
    <row r="170" spans="53:59" hidden="1" x14ac:dyDescent="0.25">
      <c r="BA170" s="1">
        <v>170</v>
      </c>
      <c r="BB170" s="4" t="str">
        <f t="shared" si="16"/>
        <v>--</v>
      </c>
      <c r="BC170" s="3">
        <f t="shared" si="18"/>
        <v>0</v>
      </c>
      <c r="BD170" s="1">
        <f>IF(COUNTIF(Cs!$BT$7:$BT$33000,BE170)&lt;&gt;0,BD169+1,BD169)</f>
        <v>0</v>
      </c>
      <c r="BE170" s="3">
        <f t="shared" si="17"/>
        <v>46192</v>
      </c>
      <c r="BF170" s="1">
        <f>ROUNDUP(COUNTIF(Cs!$BT$7:$BT$33000,BE170)/20,0)</f>
        <v>0</v>
      </c>
      <c r="BG170" s="1">
        <f>SUM($BF$1:BF169)</f>
        <v>0</v>
      </c>
    </row>
    <row r="171" spans="53:59" hidden="1" x14ac:dyDescent="0.25">
      <c r="BA171" s="1">
        <v>171</v>
      </c>
      <c r="BB171" s="4" t="str">
        <f t="shared" si="16"/>
        <v>--</v>
      </c>
      <c r="BC171" s="3">
        <f t="shared" si="18"/>
        <v>0</v>
      </c>
      <c r="BD171" s="1">
        <f>IF(COUNTIF(Cs!$BT$7:$BT$33000,BE171)&lt;&gt;0,BD170+1,BD170)</f>
        <v>0</v>
      </c>
      <c r="BE171" s="3">
        <f t="shared" si="17"/>
        <v>46193</v>
      </c>
      <c r="BF171" s="1">
        <f>ROUNDUP(COUNTIF(Cs!$BT$7:$BT$33000,BE171)/20,0)</f>
        <v>0</v>
      </c>
      <c r="BG171" s="1">
        <f>SUM($BF$1:BF170)</f>
        <v>0</v>
      </c>
    </row>
    <row r="172" spans="53:59" hidden="1" x14ac:dyDescent="0.25">
      <c r="BA172" s="1">
        <v>172</v>
      </c>
      <c r="BB172" s="4" t="str">
        <f t="shared" si="16"/>
        <v>--</v>
      </c>
      <c r="BC172" s="3">
        <f t="shared" si="18"/>
        <v>0</v>
      </c>
      <c r="BD172" s="1">
        <f>IF(COUNTIF(Cs!$BT$7:$BT$33000,BE172)&lt;&gt;0,BD171+1,BD171)</f>
        <v>0</v>
      </c>
      <c r="BE172" s="3">
        <f t="shared" si="17"/>
        <v>46194</v>
      </c>
      <c r="BF172" s="1">
        <f>ROUNDUP(COUNTIF(Cs!$BT$7:$BT$33000,BE172)/20,0)</f>
        <v>0</v>
      </c>
      <c r="BG172" s="1">
        <f>SUM($BF$1:BF171)</f>
        <v>0</v>
      </c>
    </row>
    <row r="173" spans="53:59" hidden="1" x14ac:dyDescent="0.25">
      <c r="BA173" s="1">
        <v>173</v>
      </c>
      <c r="BB173" s="4" t="str">
        <f t="shared" si="16"/>
        <v>--</v>
      </c>
      <c r="BC173" s="3">
        <f t="shared" si="18"/>
        <v>0</v>
      </c>
      <c r="BD173" s="1">
        <f>IF(COUNTIF(Cs!$BT$7:$BT$33000,BE173)&lt;&gt;0,BD172+1,BD172)</f>
        <v>0</v>
      </c>
      <c r="BE173" s="3">
        <f t="shared" si="17"/>
        <v>46195</v>
      </c>
      <c r="BF173" s="1">
        <f>ROUNDUP(COUNTIF(Cs!$BT$7:$BT$33000,BE173)/20,0)</f>
        <v>0</v>
      </c>
      <c r="BG173" s="1">
        <f>SUM($BF$1:BF172)</f>
        <v>0</v>
      </c>
    </row>
    <row r="174" spans="53:59" hidden="1" x14ac:dyDescent="0.25">
      <c r="BA174" s="1">
        <v>174</v>
      </c>
      <c r="BB174" s="4" t="str">
        <f t="shared" si="16"/>
        <v>--</v>
      </c>
      <c r="BC174" s="3">
        <f t="shared" si="18"/>
        <v>0</v>
      </c>
      <c r="BD174" s="1">
        <f>IF(COUNTIF(Cs!$BT$7:$BT$33000,BE174)&lt;&gt;0,BD173+1,BD173)</f>
        <v>0</v>
      </c>
      <c r="BE174" s="3">
        <f t="shared" si="17"/>
        <v>46196</v>
      </c>
      <c r="BF174" s="1">
        <f>ROUNDUP(COUNTIF(Cs!$BT$7:$BT$33000,BE174)/20,0)</f>
        <v>0</v>
      </c>
      <c r="BG174" s="1">
        <f>SUM($BF$1:BF173)</f>
        <v>0</v>
      </c>
    </row>
    <row r="175" spans="53:59" hidden="1" x14ac:dyDescent="0.25">
      <c r="BA175" s="1">
        <v>175</v>
      </c>
      <c r="BB175" s="4" t="str">
        <f t="shared" si="16"/>
        <v>--</v>
      </c>
      <c r="BC175" s="3">
        <f t="shared" si="18"/>
        <v>0</v>
      </c>
      <c r="BD175" s="1">
        <f>IF(COUNTIF(Cs!$BT$7:$BT$33000,BE175)&lt;&gt;0,BD174+1,BD174)</f>
        <v>0</v>
      </c>
      <c r="BE175" s="3">
        <f t="shared" si="17"/>
        <v>46197</v>
      </c>
      <c r="BF175" s="1">
        <f>ROUNDUP(COUNTIF(Cs!$BT$7:$BT$33000,BE175)/20,0)</f>
        <v>0</v>
      </c>
      <c r="BG175" s="1">
        <f>SUM($BF$1:BF174)</f>
        <v>0</v>
      </c>
    </row>
    <row r="176" spans="53:59" hidden="1" x14ac:dyDescent="0.25">
      <c r="BA176" s="1">
        <v>176</v>
      </c>
      <c r="BB176" s="4" t="str">
        <f t="shared" si="16"/>
        <v>--</v>
      </c>
      <c r="BC176" s="3">
        <f t="shared" si="18"/>
        <v>0</v>
      </c>
      <c r="BD176" s="1">
        <f>IF(COUNTIF(Cs!$BT$7:$BT$33000,BE176)&lt;&gt;0,BD175+1,BD175)</f>
        <v>0</v>
      </c>
      <c r="BE176" s="3">
        <f t="shared" si="17"/>
        <v>46198</v>
      </c>
      <c r="BF176" s="1">
        <f>ROUNDUP(COUNTIF(Cs!$BT$7:$BT$33000,BE176)/20,0)</f>
        <v>0</v>
      </c>
      <c r="BG176" s="1">
        <f>SUM($BF$1:BF175)</f>
        <v>0</v>
      </c>
    </row>
    <row r="177" spans="53:59" hidden="1" x14ac:dyDescent="0.25">
      <c r="BA177" s="1">
        <v>177</v>
      </c>
      <c r="BB177" s="4" t="str">
        <f t="shared" si="16"/>
        <v>--</v>
      </c>
      <c r="BC177" s="3">
        <f t="shared" si="18"/>
        <v>0</v>
      </c>
      <c r="BD177" s="1">
        <f>IF(COUNTIF(Cs!$BT$7:$BT$33000,BE177)&lt;&gt;0,BD176+1,BD176)</f>
        <v>0</v>
      </c>
      <c r="BE177" s="3">
        <f t="shared" si="17"/>
        <v>46199</v>
      </c>
      <c r="BF177" s="1">
        <f>ROUNDUP(COUNTIF(Cs!$BT$7:$BT$33000,BE177)/20,0)</f>
        <v>0</v>
      </c>
      <c r="BG177" s="1">
        <f>SUM($BF$1:BF176)</f>
        <v>0</v>
      </c>
    </row>
    <row r="178" spans="53:59" hidden="1" x14ac:dyDescent="0.25">
      <c r="BA178" s="1">
        <v>178</v>
      </c>
      <c r="BB178" s="4" t="str">
        <f t="shared" si="16"/>
        <v>--</v>
      </c>
      <c r="BC178" s="3">
        <f t="shared" si="18"/>
        <v>0</v>
      </c>
      <c r="BD178" s="1">
        <f>IF(COUNTIF(Cs!$BT$7:$BT$33000,BE178)&lt;&gt;0,BD177+1,BD177)</f>
        <v>0</v>
      </c>
      <c r="BE178" s="3">
        <f t="shared" si="17"/>
        <v>46200</v>
      </c>
      <c r="BF178" s="1">
        <f>ROUNDUP(COUNTIF(Cs!$BT$7:$BT$33000,BE178)/20,0)</f>
        <v>0</v>
      </c>
      <c r="BG178" s="1">
        <f>SUM($BF$1:BF177)</f>
        <v>0</v>
      </c>
    </row>
    <row r="179" spans="53:59" hidden="1" x14ac:dyDescent="0.25">
      <c r="BA179" s="1">
        <v>179</v>
      </c>
      <c r="BB179" s="4" t="str">
        <f t="shared" si="16"/>
        <v>--</v>
      </c>
      <c r="BC179" s="3">
        <f t="shared" si="18"/>
        <v>0</v>
      </c>
      <c r="BD179" s="1">
        <f>IF(COUNTIF(Cs!$BT$7:$BT$33000,BE179)&lt;&gt;0,BD178+1,BD178)</f>
        <v>0</v>
      </c>
      <c r="BE179" s="3">
        <f t="shared" si="17"/>
        <v>46201</v>
      </c>
      <c r="BF179" s="1">
        <f>ROUNDUP(COUNTIF(Cs!$BT$7:$BT$33000,BE179)/20,0)</f>
        <v>0</v>
      </c>
      <c r="BG179" s="1">
        <f>SUM($BF$1:BF178)</f>
        <v>0</v>
      </c>
    </row>
    <row r="180" spans="53:59" hidden="1" x14ac:dyDescent="0.25">
      <c r="BA180" s="1">
        <v>180</v>
      </c>
      <c r="BB180" s="4" t="str">
        <f t="shared" si="16"/>
        <v>--</v>
      </c>
      <c r="BC180" s="3">
        <f t="shared" si="18"/>
        <v>0</v>
      </c>
      <c r="BD180" s="1">
        <f>IF(COUNTIF(Cs!$BT$7:$BT$33000,BE180)&lt;&gt;0,BD179+1,BD179)</f>
        <v>0</v>
      </c>
      <c r="BE180" s="3">
        <f t="shared" si="17"/>
        <v>46202</v>
      </c>
      <c r="BF180" s="1">
        <f>ROUNDUP(COUNTIF(Cs!$BT$7:$BT$33000,BE180)/20,0)</f>
        <v>0</v>
      </c>
      <c r="BG180" s="1">
        <f>SUM($BF$1:BF179)</f>
        <v>0</v>
      </c>
    </row>
    <row r="181" spans="53:59" hidden="1" x14ac:dyDescent="0.25">
      <c r="BA181" s="1">
        <v>181</v>
      </c>
      <c r="BB181" s="4" t="str">
        <f t="shared" si="16"/>
        <v>--</v>
      </c>
      <c r="BC181" s="3">
        <f t="shared" si="18"/>
        <v>0</v>
      </c>
      <c r="BD181" s="1">
        <f>IF(COUNTIF(Cs!$BT$7:$BT$33000,BE181)&lt;&gt;0,BD180+1,BD180)</f>
        <v>0</v>
      </c>
      <c r="BE181" s="3">
        <f t="shared" si="17"/>
        <v>46203</v>
      </c>
      <c r="BF181" s="1">
        <f>ROUNDUP(COUNTIF(Cs!$BT$7:$BT$33000,BE181)/20,0)</f>
        <v>0</v>
      </c>
      <c r="BG181" s="1">
        <f>SUM($BF$1:BF180)</f>
        <v>0</v>
      </c>
    </row>
    <row r="182" spans="53:59" hidden="1" x14ac:dyDescent="0.25">
      <c r="BA182" s="1">
        <v>182</v>
      </c>
      <c r="BB182" s="4" t="str">
        <f t="shared" si="16"/>
        <v>--</v>
      </c>
      <c r="BC182" s="3">
        <f t="shared" si="18"/>
        <v>0</v>
      </c>
      <c r="BD182" s="1">
        <f>IF(COUNTIF(Cs!$BT$7:$BT$33000,BE182)&lt;&gt;0,BD181+1,BD181)</f>
        <v>0</v>
      </c>
      <c r="BE182" s="3">
        <f t="shared" si="17"/>
        <v>46204</v>
      </c>
      <c r="BF182" s="1">
        <f>ROUNDUP(COUNTIF(Cs!$BT$7:$BT$33000,BE182)/20,0)</f>
        <v>0</v>
      </c>
      <c r="BG182" s="1">
        <f>SUM($BF$1:BF181)</f>
        <v>0</v>
      </c>
    </row>
    <row r="183" spans="53:59" hidden="1" x14ac:dyDescent="0.25">
      <c r="BA183" s="1">
        <v>183</v>
      </c>
      <c r="BB183" s="4" t="str">
        <f t="shared" si="16"/>
        <v>--</v>
      </c>
      <c r="BC183" s="3">
        <f t="shared" si="18"/>
        <v>0</v>
      </c>
      <c r="BD183" s="1">
        <f>IF(COUNTIF(Cs!$BT$7:$BT$33000,BE183)&lt;&gt;0,BD182+1,BD182)</f>
        <v>0</v>
      </c>
      <c r="BE183" s="3">
        <f t="shared" si="17"/>
        <v>46205</v>
      </c>
      <c r="BF183" s="1">
        <f>ROUNDUP(COUNTIF(Cs!$BT$7:$BT$33000,BE183)/20,0)</f>
        <v>0</v>
      </c>
      <c r="BG183" s="1">
        <f>SUM($BF$1:BF182)</f>
        <v>0</v>
      </c>
    </row>
    <row r="184" spans="53:59" hidden="1" x14ac:dyDescent="0.25">
      <c r="BA184" s="1">
        <v>184</v>
      </c>
      <c r="BB184" s="4" t="str">
        <f t="shared" si="16"/>
        <v>--</v>
      </c>
      <c r="BC184" s="3">
        <f t="shared" si="18"/>
        <v>0</v>
      </c>
      <c r="BD184" s="1">
        <f>IF(COUNTIF(Cs!$BT$7:$BT$33000,BE184)&lt;&gt;0,BD183+1,BD183)</f>
        <v>0</v>
      </c>
      <c r="BE184" s="3">
        <f t="shared" si="17"/>
        <v>46206</v>
      </c>
      <c r="BF184" s="1">
        <f>ROUNDUP(COUNTIF(Cs!$BT$7:$BT$33000,BE184)/20,0)</f>
        <v>0</v>
      </c>
      <c r="BG184" s="1">
        <f>SUM($BF$1:BF183)</f>
        <v>0</v>
      </c>
    </row>
    <row r="185" spans="53:59" hidden="1" x14ac:dyDescent="0.25">
      <c r="BA185" s="1">
        <v>185</v>
      </c>
      <c r="BB185" s="4" t="str">
        <f t="shared" si="16"/>
        <v>--</v>
      </c>
      <c r="BC185" s="3">
        <f t="shared" si="18"/>
        <v>0</v>
      </c>
      <c r="BD185" s="1">
        <f>IF(COUNTIF(Cs!$BT$7:$BT$33000,BE185)&lt;&gt;0,BD184+1,BD184)</f>
        <v>0</v>
      </c>
      <c r="BE185" s="3">
        <f t="shared" si="17"/>
        <v>46207</v>
      </c>
      <c r="BF185" s="1">
        <f>ROUNDUP(COUNTIF(Cs!$BT$7:$BT$33000,BE185)/20,0)</f>
        <v>0</v>
      </c>
      <c r="BG185" s="1">
        <f>SUM($BF$1:BF184)</f>
        <v>0</v>
      </c>
    </row>
    <row r="186" spans="53:59" hidden="1" x14ac:dyDescent="0.25">
      <c r="BA186" s="1">
        <v>186</v>
      </c>
      <c r="BB186" s="4" t="str">
        <f t="shared" si="16"/>
        <v>--</v>
      </c>
      <c r="BC186" s="3">
        <f t="shared" si="18"/>
        <v>0</v>
      </c>
      <c r="BD186" s="1">
        <f>IF(COUNTIF(Cs!$BT$7:$BT$33000,BE186)&lt;&gt;0,BD185+1,BD185)</f>
        <v>0</v>
      </c>
      <c r="BE186" s="3">
        <f t="shared" si="17"/>
        <v>46208</v>
      </c>
      <c r="BF186" s="1">
        <f>ROUNDUP(COUNTIF(Cs!$BT$7:$BT$33000,BE186)/20,0)</f>
        <v>0</v>
      </c>
      <c r="BG186" s="1">
        <f>SUM($BF$1:BF185)</f>
        <v>0</v>
      </c>
    </row>
    <row r="187" spans="53:59" hidden="1" x14ac:dyDescent="0.25">
      <c r="BA187" s="1">
        <v>187</v>
      </c>
      <c r="BB187" s="4" t="str">
        <f t="shared" si="16"/>
        <v>--</v>
      </c>
      <c r="BC187" s="3">
        <f t="shared" si="18"/>
        <v>0</v>
      </c>
      <c r="BD187" s="1">
        <f>IF(COUNTIF(Cs!$BT$7:$BT$33000,BE187)&lt;&gt;0,BD186+1,BD186)</f>
        <v>0</v>
      </c>
      <c r="BE187" s="3">
        <f t="shared" si="17"/>
        <v>46209</v>
      </c>
      <c r="BF187" s="1">
        <f>ROUNDUP(COUNTIF(Cs!$BT$7:$BT$33000,BE187)/20,0)</f>
        <v>0</v>
      </c>
      <c r="BG187" s="1">
        <f>SUM($BF$1:BF186)</f>
        <v>0</v>
      </c>
    </row>
    <row r="188" spans="53:59" hidden="1" x14ac:dyDescent="0.25">
      <c r="BA188" s="1">
        <v>188</v>
      </c>
      <c r="BB188" s="4" t="str">
        <f t="shared" si="16"/>
        <v>--</v>
      </c>
      <c r="BC188" s="3">
        <f t="shared" si="18"/>
        <v>0</v>
      </c>
      <c r="BD188" s="1">
        <f>IF(COUNTIF(Cs!$BT$7:$BT$33000,BE188)&lt;&gt;0,BD187+1,BD187)</f>
        <v>0</v>
      </c>
      <c r="BE188" s="3">
        <f t="shared" si="17"/>
        <v>46210</v>
      </c>
      <c r="BF188" s="1">
        <f>ROUNDUP(COUNTIF(Cs!$BT$7:$BT$33000,BE188)/20,0)</f>
        <v>0</v>
      </c>
      <c r="BG188" s="1">
        <f>SUM($BF$1:BF187)</f>
        <v>0</v>
      </c>
    </row>
    <row r="189" spans="53:59" hidden="1" x14ac:dyDescent="0.25">
      <c r="BA189" s="1">
        <v>189</v>
      </c>
      <c r="BB189" s="4" t="str">
        <f t="shared" si="16"/>
        <v>--</v>
      </c>
      <c r="BC189" s="3">
        <f t="shared" si="18"/>
        <v>0</v>
      </c>
      <c r="BD189" s="1">
        <f>IF(COUNTIF(Cs!$BT$7:$BT$33000,BE189)&lt;&gt;0,BD188+1,BD188)</f>
        <v>0</v>
      </c>
      <c r="BE189" s="3">
        <f t="shared" si="17"/>
        <v>46211</v>
      </c>
      <c r="BF189" s="1">
        <f>ROUNDUP(COUNTIF(Cs!$BT$7:$BT$33000,BE189)/20,0)</f>
        <v>0</v>
      </c>
      <c r="BG189" s="1">
        <f>SUM($BF$1:BF188)</f>
        <v>0</v>
      </c>
    </row>
    <row r="190" spans="53:59" hidden="1" x14ac:dyDescent="0.25">
      <c r="BA190" s="1">
        <v>190</v>
      </c>
      <c r="BB190" s="4" t="str">
        <f t="shared" si="16"/>
        <v>--</v>
      </c>
      <c r="BC190" s="3">
        <f t="shared" si="18"/>
        <v>0</v>
      </c>
      <c r="BD190" s="1">
        <f>IF(COUNTIF(Cs!$BT$7:$BT$33000,BE190)&lt;&gt;0,BD189+1,BD189)</f>
        <v>0</v>
      </c>
      <c r="BE190" s="3">
        <f t="shared" si="17"/>
        <v>46212</v>
      </c>
      <c r="BF190" s="1">
        <f>ROUNDUP(COUNTIF(Cs!$BT$7:$BT$33000,BE190)/20,0)</f>
        <v>0</v>
      </c>
      <c r="BG190" s="1">
        <f>SUM($BF$1:BF189)</f>
        <v>0</v>
      </c>
    </row>
    <row r="191" spans="53:59" hidden="1" x14ac:dyDescent="0.25">
      <c r="BA191" s="1">
        <v>191</v>
      </c>
      <c r="BB191" s="4" t="str">
        <f t="shared" si="16"/>
        <v>--</v>
      </c>
      <c r="BC191" s="3">
        <f t="shared" si="18"/>
        <v>0</v>
      </c>
      <c r="BD191" s="1">
        <f>IF(COUNTIF(Cs!$BT$7:$BT$33000,BE191)&lt;&gt;0,BD190+1,BD190)</f>
        <v>0</v>
      </c>
      <c r="BE191" s="3">
        <f t="shared" si="17"/>
        <v>46213</v>
      </c>
      <c r="BF191" s="1">
        <f>ROUNDUP(COUNTIF(Cs!$BT$7:$BT$33000,BE191)/20,0)</f>
        <v>0</v>
      </c>
      <c r="BG191" s="1">
        <f>SUM($BF$1:BF190)</f>
        <v>0</v>
      </c>
    </row>
    <row r="192" spans="53:59" hidden="1" x14ac:dyDescent="0.25">
      <c r="BA192" s="1">
        <v>192</v>
      </c>
      <c r="BB192" s="4" t="str">
        <f t="shared" si="16"/>
        <v>--</v>
      </c>
      <c r="BC192" s="3">
        <f t="shared" si="18"/>
        <v>0</v>
      </c>
      <c r="BD192" s="1">
        <f>IF(COUNTIF(Cs!$BT$7:$BT$33000,BE192)&lt;&gt;0,BD191+1,BD191)</f>
        <v>0</v>
      </c>
      <c r="BE192" s="3">
        <f t="shared" si="17"/>
        <v>46214</v>
      </c>
      <c r="BF192" s="1">
        <f>ROUNDUP(COUNTIF(Cs!$BT$7:$BT$33000,BE192)/20,0)</f>
        <v>0</v>
      </c>
      <c r="BG192" s="1">
        <f>SUM($BF$1:BF191)</f>
        <v>0</v>
      </c>
    </row>
    <row r="193" spans="53:59" hidden="1" x14ac:dyDescent="0.25">
      <c r="BA193" s="1">
        <v>193</v>
      </c>
      <c r="BB193" s="4" t="str">
        <f t="shared" si="16"/>
        <v>--</v>
      </c>
      <c r="BC193" s="3">
        <f t="shared" si="18"/>
        <v>0</v>
      </c>
      <c r="BD193" s="1">
        <f>IF(COUNTIF(Cs!$BT$7:$BT$33000,BE193)&lt;&gt;0,BD192+1,BD192)</f>
        <v>0</v>
      </c>
      <c r="BE193" s="3">
        <f t="shared" si="17"/>
        <v>46215</v>
      </c>
      <c r="BF193" s="1">
        <f>ROUNDUP(COUNTIF(Cs!$BT$7:$BT$33000,BE193)/20,0)</f>
        <v>0</v>
      </c>
      <c r="BG193" s="1">
        <f>SUM($BF$1:BF192)</f>
        <v>0</v>
      </c>
    </row>
    <row r="194" spans="53:59" hidden="1" x14ac:dyDescent="0.25">
      <c r="BA194" s="1">
        <v>194</v>
      </c>
      <c r="BB194" s="4" t="str">
        <f t="shared" ref="BB194:BB257" si="19">IF(BC194&lt;&gt;0,VLOOKUP(MONTH(BC194),$BK$1:$BL$12,2,FALSE)&amp;DAY(BC194),"--")</f>
        <v>--</v>
      </c>
      <c r="BC194" s="3">
        <f t="shared" si="18"/>
        <v>0</v>
      </c>
      <c r="BD194" s="1">
        <f>IF(COUNTIF(Cs!$BT$7:$BT$33000,BE194)&lt;&gt;0,BD193+1,BD193)</f>
        <v>0</v>
      </c>
      <c r="BE194" s="3">
        <f t="shared" ref="BE194:BE257" si="20">BE193+1</f>
        <v>46216</v>
      </c>
      <c r="BF194" s="1">
        <f>ROUNDUP(COUNTIF(Cs!$BT$7:$BT$33000,BE194)/20,0)</f>
        <v>0</v>
      </c>
      <c r="BG194" s="1">
        <f>SUM($BF$1:BF193)</f>
        <v>0</v>
      </c>
    </row>
    <row r="195" spans="53:59" hidden="1" x14ac:dyDescent="0.25">
      <c r="BA195" s="1">
        <v>195</v>
      </c>
      <c r="BB195" s="4" t="str">
        <f t="shared" si="19"/>
        <v>--</v>
      </c>
      <c r="BC195" s="3">
        <f t="shared" si="18"/>
        <v>0</v>
      </c>
      <c r="BD195" s="1">
        <f>IF(COUNTIF(Cs!$BT$7:$BT$33000,BE195)&lt;&gt;0,BD194+1,BD194)</f>
        <v>0</v>
      </c>
      <c r="BE195" s="3">
        <f t="shared" si="20"/>
        <v>46217</v>
      </c>
      <c r="BF195" s="1">
        <f>ROUNDUP(COUNTIF(Cs!$BT$7:$BT$33000,BE195)/20,0)</f>
        <v>0</v>
      </c>
      <c r="BG195" s="1">
        <f>SUM($BF$1:BF194)</f>
        <v>0</v>
      </c>
    </row>
    <row r="196" spans="53:59" hidden="1" x14ac:dyDescent="0.25">
      <c r="BA196" s="1">
        <v>196</v>
      </c>
      <c r="BB196" s="4" t="str">
        <f t="shared" si="19"/>
        <v>--</v>
      </c>
      <c r="BC196" s="3">
        <f t="shared" ref="BC196:BC259" si="21">IF(ISERROR(VLOOKUP(BA196,$BD$1:$BE$366,2,FALSE))=FALSE,VLOOKUP(BA196,$BD$1:$BE$366,2,FALSE),0)</f>
        <v>0</v>
      </c>
      <c r="BD196" s="1">
        <f>IF(COUNTIF(Cs!$BT$7:$BT$33000,BE196)&lt;&gt;0,BD195+1,BD195)</f>
        <v>0</v>
      </c>
      <c r="BE196" s="3">
        <f t="shared" si="20"/>
        <v>46218</v>
      </c>
      <c r="BF196" s="1">
        <f>ROUNDUP(COUNTIF(Cs!$BT$7:$BT$33000,BE196)/20,0)</f>
        <v>0</v>
      </c>
      <c r="BG196" s="1">
        <f>SUM($BF$1:BF195)</f>
        <v>0</v>
      </c>
    </row>
    <row r="197" spans="53:59" hidden="1" x14ac:dyDescent="0.25">
      <c r="BA197" s="1">
        <v>197</v>
      </c>
      <c r="BB197" s="4" t="str">
        <f t="shared" si="19"/>
        <v>--</v>
      </c>
      <c r="BC197" s="3">
        <f t="shared" si="21"/>
        <v>0</v>
      </c>
      <c r="BD197" s="1">
        <f>IF(COUNTIF(Cs!$BT$7:$BT$33000,BE197)&lt;&gt;0,BD196+1,BD196)</f>
        <v>0</v>
      </c>
      <c r="BE197" s="3">
        <f t="shared" si="20"/>
        <v>46219</v>
      </c>
      <c r="BF197" s="1">
        <f>ROUNDUP(COUNTIF(Cs!$BT$7:$BT$33000,BE197)/20,0)</f>
        <v>0</v>
      </c>
      <c r="BG197" s="1">
        <f>SUM($BF$1:BF196)</f>
        <v>0</v>
      </c>
    </row>
    <row r="198" spans="53:59" hidden="1" x14ac:dyDescent="0.25">
      <c r="BA198" s="1">
        <v>198</v>
      </c>
      <c r="BB198" s="4" t="str">
        <f t="shared" si="19"/>
        <v>--</v>
      </c>
      <c r="BC198" s="3">
        <f t="shared" si="21"/>
        <v>0</v>
      </c>
      <c r="BD198" s="1">
        <f>IF(COUNTIF(Cs!$BT$7:$BT$33000,BE198)&lt;&gt;0,BD197+1,BD197)</f>
        <v>0</v>
      </c>
      <c r="BE198" s="3">
        <f t="shared" si="20"/>
        <v>46220</v>
      </c>
      <c r="BF198" s="1">
        <f>ROUNDUP(COUNTIF(Cs!$BT$7:$BT$33000,BE198)/20,0)</f>
        <v>0</v>
      </c>
      <c r="BG198" s="1">
        <f>SUM($BF$1:BF197)</f>
        <v>0</v>
      </c>
    </row>
    <row r="199" spans="53:59" hidden="1" x14ac:dyDescent="0.25">
      <c r="BA199" s="1">
        <v>199</v>
      </c>
      <c r="BB199" s="4" t="str">
        <f t="shared" si="19"/>
        <v>--</v>
      </c>
      <c r="BC199" s="3">
        <f t="shared" si="21"/>
        <v>0</v>
      </c>
      <c r="BD199" s="1">
        <f>IF(COUNTIF(Cs!$BT$7:$BT$33000,BE199)&lt;&gt;0,BD198+1,BD198)</f>
        <v>0</v>
      </c>
      <c r="BE199" s="3">
        <f t="shared" si="20"/>
        <v>46221</v>
      </c>
      <c r="BF199" s="1">
        <f>ROUNDUP(COUNTIF(Cs!$BT$7:$BT$33000,BE199)/20,0)</f>
        <v>0</v>
      </c>
      <c r="BG199" s="1">
        <f>SUM($BF$1:BF198)</f>
        <v>0</v>
      </c>
    </row>
    <row r="200" spans="53:59" hidden="1" x14ac:dyDescent="0.25">
      <c r="BA200" s="1">
        <v>200</v>
      </c>
      <c r="BB200" s="4" t="str">
        <f t="shared" si="19"/>
        <v>--</v>
      </c>
      <c r="BC200" s="3">
        <f t="shared" si="21"/>
        <v>0</v>
      </c>
      <c r="BD200" s="1">
        <f>IF(COUNTIF(Cs!$BT$7:$BT$33000,BE200)&lt;&gt;0,BD199+1,BD199)</f>
        <v>0</v>
      </c>
      <c r="BE200" s="3">
        <f t="shared" si="20"/>
        <v>46222</v>
      </c>
      <c r="BF200" s="1">
        <f>ROUNDUP(COUNTIF(Cs!$BT$7:$BT$33000,BE200)/20,0)</f>
        <v>0</v>
      </c>
      <c r="BG200" s="1">
        <f>SUM($BF$1:BF199)</f>
        <v>0</v>
      </c>
    </row>
    <row r="201" spans="53:59" hidden="1" x14ac:dyDescent="0.25">
      <c r="BA201" s="1">
        <v>201</v>
      </c>
      <c r="BB201" s="4" t="str">
        <f t="shared" si="19"/>
        <v>--</v>
      </c>
      <c r="BC201" s="3">
        <f t="shared" si="21"/>
        <v>0</v>
      </c>
      <c r="BD201" s="1">
        <f>IF(COUNTIF(Cs!$BT$7:$BT$33000,BE201)&lt;&gt;0,BD200+1,BD200)</f>
        <v>0</v>
      </c>
      <c r="BE201" s="3">
        <f t="shared" si="20"/>
        <v>46223</v>
      </c>
      <c r="BF201" s="1">
        <f>ROUNDUP(COUNTIF(Cs!$BT$7:$BT$33000,BE201)/20,0)</f>
        <v>0</v>
      </c>
      <c r="BG201" s="1">
        <f>SUM($BF$1:BF200)</f>
        <v>0</v>
      </c>
    </row>
    <row r="202" spans="53:59" hidden="1" x14ac:dyDescent="0.25">
      <c r="BA202" s="1">
        <v>202</v>
      </c>
      <c r="BB202" s="4" t="str">
        <f t="shared" si="19"/>
        <v>--</v>
      </c>
      <c r="BC202" s="3">
        <f t="shared" si="21"/>
        <v>0</v>
      </c>
      <c r="BD202" s="1">
        <f>IF(COUNTIF(Cs!$BT$7:$BT$33000,BE202)&lt;&gt;0,BD201+1,BD201)</f>
        <v>0</v>
      </c>
      <c r="BE202" s="3">
        <f t="shared" si="20"/>
        <v>46224</v>
      </c>
      <c r="BF202" s="1">
        <f>ROUNDUP(COUNTIF(Cs!$BT$7:$BT$33000,BE202)/20,0)</f>
        <v>0</v>
      </c>
      <c r="BG202" s="1">
        <f>SUM($BF$1:BF201)</f>
        <v>0</v>
      </c>
    </row>
    <row r="203" spans="53:59" hidden="1" x14ac:dyDescent="0.25">
      <c r="BA203" s="1">
        <v>203</v>
      </c>
      <c r="BB203" s="4" t="str">
        <f t="shared" si="19"/>
        <v>--</v>
      </c>
      <c r="BC203" s="3">
        <f t="shared" si="21"/>
        <v>0</v>
      </c>
      <c r="BD203" s="1">
        <f>IF(COUNTIF(Cs!$BT$7:$BT$33000,BE203)&lt;&gt;0,BD202+1,BD202)</f>
        <v>0</v>
      </c>
      <c r="BE203" s="3">
        <f t="shared" si="20"/>
        <v>46225</v>
      </c>
      <c r="BF203" s="1">
        <f>ROUNDUP(COUNTIF(Cs!$BT$7:$BT$33000,BE203)/20,0)</f>
        <v>0</v>
      </c>
      <c r="BG203" s="1">
        <f>SUM($BF$1:BF202)</f>
        <v>0</v>
      </c>
    </row>
    <row r="204" spans="53:59" hidden="1" x14ac:dyDescent="0.25">
      <c r="BA204" s="1">
        <v>204</v>
      </c>
      <c r="BB204" s="4" t="str">
        <f t="shared" si="19"/>
        <v>--</v>
      </c>
      <c r="BC204" s="3">
        <f t="shared" si="21"/>
        <v>0</v>
      </c>
      <c r="BD204" s="1">
        <f>IF(COUNTIF(Cs!$BT$7:$BT$33000,BE204)&lt;&gt;0,BD203+1,BD203)</f>
        <v>0</v>
      </c>
      <c r="BE204" s="3">
        <f t="shared" si="20"/>
        <v>46226</v>
      </c>
      <c r="BF204" s="1">
        <f>ROUNDUP(COUNTIF(Cs!$BT$7:$BT$33000,BE204)/20,0)</f>
        <v>0</v>
      </c>
      <c r="BG204" s="1">
        <f>SUM($BF$1:BF203)</f>
        <v>0</v>
      </c>
    </row>
    <row r="205" spans="53:59" hidden="1" x14ac:dyDescent="0.25">
      <c r="BA205" s="1">
        <v>205</v>
      </c>
      <c r="BB205" s="4" t="str">
        <f t="shared" si="19"/>
        <v>--</v>
      </c>
      <c r="BC205" s="3">
        <f t="shared" si="21"/>
        <v>0</v>
      </c>
      <c r="BD205" s="1">
        <f>IF(COUNTIF(Cs!$BT$7:$BT$33000,BE205)&lt;&gt;0,BD204+1,BD204)</f>
        <v>0</v>
      </c>
      <c r="BE205" s="3">
        <f t="shared" si="20"/>
        <v>46227</v>
      </c>
      <c r="BF205" s="1">
        <f>ROUNDUP(COUNTIF(Cs!$BT$7:$BT$33000,BE205)/20,0)</f>
        <v>0</v>
      </c>
      <c r="BG205" s="1">
        <f>SUM($BF$1:BF204)</f>
        <v>0</v>
      </c>
    </row>
    <row r="206" spans="53:59" hidden="1" x14ac:dyDescent="0.25">
      <c r="BA206" s="1">
        <v>206</v>
      </c>
      <c r="BB206" s="4" t="str">
        <f t="shared" si="19"/>
        <v>--</v>
      </c>
      <c r="BC206" s="3">
        <f t="shared" si="21"/>
        <v>0</v>
      </c>
      <c r="BD206" s="1">
        <f>IF(COUNTIF(Cs!$BT$7:$BT$33000,BE206)&lt;&gt;0,BD205+1,BD205)</f>
        <v>0</v>
      </c>
      <c r="BE206" s="3">
        <f t="shared" si="20"/>
        <v>46228</v>
      </c>
      <c r="BF206" s="1">
        <f>ROUNDUP(COUNTIF(Cs!$BT$7:$BT$33000,BE206)/20,0)</f>
        <v>0</v>
      </c>
      <c r="BG206" s="1">
        <f>SUM($BF$1:BF205)</f>
        <v>0</v>
      </c>
    </row>
    <row r="207" spans="53:59" hidden="1" x14ac:dyDescent="0.25">
      <c r="BA207" s="1">
        <v>207</v>
      </c>
      <c r="BB207" s="4" t="str">
        <f t="shared" si="19"/>
        <v>--</v>
      </c>
      <c r="BC207" s="3">
        <f t="shared" si="21"/>
        <v>0</v>
      </c>
      <c r="BD207" s="1">
        <f>IF(COUNTIF(Cs!$BT$7:$BT$33000,BE207)&lt;&gt;0,BD206+1,BD206)</f>
        <v>0</v>
      </c>
      <c r="BE207" s="3">
        <f t="shared" si="20"/>
        <v>46229</v>
      </c>
      <c r="BF207" s="1">
        <f>ROUNDUP(COUNTIF(Cs!$BT$7:$BT$33000,BE207)/20,0)</f>
        <v>0</v>
      </c>
      <c r="BG207" s="1">
        <f>SUM($BF$1:BF206)</f>
        <v>0</v>
      </c>
    </row>
    <row r="208" spans="53:59" hidden="1" x14ac:dyDescent="0.25">
      <c r="BA208" s="1">
        <v>208</v>
      </c>
      <c r="BB208" s="4" t="str">
        <f t="shared" si="19"/>
        <v>--</v>
      </c>
      <c r="BC208" s="3">
        <f t="shared" si="21"/>
        <v>0</v>
      </c>
      <c r="BD208" s="1">
        <f>IF(COUNTIF(Cs!$BT$7:$BT$33000,BE208)&lt;&gt;0,BD207+1,BD207)</f>
        <v>0</v>
      </c>
      <c r="BE208" s="3">
        <f t="shared" si="20"/>
        <v>46230</v>
      </c>
      <c r="BF208" s="1">
        <f>ROUNDUP(COUNTIF(Cs!$BT$7:$BT$33000,BE208)/20,0)</f>
        <v>0</v>
      </c>
      <c r="BG208" s="1">
        <f>SUM($BF$1:BF207)</f>
        <v>0</v>
      </c>
    </row>
    <row r="209" spans="53:59" hidden="1" x14ac:dyDescent="0.25">
      <c r="BA209" s="1">
        <v>209</v>
      </c>
      <c r="BB209" s="4" t="str">
        <f t="shared" si="19"/>
        <v>--</v>
      </c>
      <c r="BC209" s="3">
        <f t="shared" si="21"/>
        <v>0</v>
      </c>
      <c r="BD209" s="1">
        <f>IF(COUNTIF(Cs!$BT$7:$BT$33000,BE209)&lt;&gt;0,BD208+1,BD208)</f>
        <v>0</v>
      </c>
      <c r="BE209" s="3">
        <f t="shared" si="20"/>
        <v>46231</v>
      </c>
      <c r="BF209" s="1">
        <f>ROUNDUP(COUNTIF(Cs!$BT$7:$BT$33000,BE209)/20,0)</f>
        <v>0</v>
      </c>
      <c r="BG209" s="1">
        <f>SUM($BF$1:BF208)</f>
        <v>0</v>
      </c>
    </row>
    <row r="210" spans="53:59" hidden="1" x14ac:dyDescent="0.25">
      <c r="BA210" s="1">
        <v>210</v>
      </c>
      <c r="BB210" s="4" t="str">
        <f t="shared" si="19"/>
        <v>--</v>
      </c>
      <c r="BC210" s="3">
        <f t="shared" si="21"/>
        <v>0</v>
      </c>
      <c r="BD210" s="1">
        <f>IF(COUNTIF(Cs!$BT$7:$BT$33000,BE210)&lt;&gt;0,BD209+1,BD209)</f>
        <v>0</v>
      </c>
      <c r="BE210" s="3">
        <f t="shared" si="20"/>
        <v>46232</v>
      </c>
      <c r="BF210" s="1">
        <f>ROUNDUP(COUNTIF(Cs!$BT$7:$BT$33000,BE210)/20,0)</f>
        <v>0</v>
      </c>
      <c r="BG210" s="1">
        <f>SUM($BF$1:BF209)</f>
        <v>0</v>
      </c>
    </row>
    <row r="211" spans="53:59" hidden="1" x14ac:dyDescent="0.25">
      <c r="BA211" s="1">
        <v>211</v>
      </c>
      <c r="BB211" s="4" t="str">
        <f t="shared" si="19"/>
        <v>--</v>
      </c>
      <c r="BC211" s="3">
        <f t="shared" si="21"/>
        <v>0</v>
      </c>
      <c r="BD211" s="1">
        <f>IF(COUNTIF(Cs!$BT$7:$BT$33000,BE211)&lt;&gt;0,BD210+1,BD210)</f>
        <v>0</v>
      </c>
      <c r="BE211" s="3">
        <f t="shared" si="20"/>
        <v>46233</v>
      </c>
      <c r="BF211" s="1">
        <f>ROUNDUP(COUNTIF(Cs!$BT$7:$BT$33000,BE211)/20,0)</f>
        <v>0</v>
      </c>
      <c r="BG211" s="1">
        <f>SUM($BF$1:BF210)</f>
        <v>0</v>
      </c>
    </row>
    <row r="212" spans="53:59" hidden="1" x14ac:dyDescent="0.25">
      <c r="BA212" s="1">
        <v>212</v>
      </c>
      <c r="BB212" s="4" t="str">
        <f t="shared" si="19"/>
        <v>--</v>
      </c>
      <c r="BC212" s="3">
        <f t="shared" si="21"/>
        <v>0</v>
      </c>
      <c r="BD212" s="1">
        <f>IF(COUNTIF(Cs!$BT$7:$BT$33000,BE212)&lt;&gt;0,BD211+1,BD211)</f>
        <v>0</v>
      </c>
      <c r="BE212" s="3">
        <f t="shared" si="20"/>
        <v>46234</v>
      </c>
      <c r="BF212" s="1">
        <f>ROUNDUP(COUNTIF(Cs!$BT$7:$BT$33000,BE212)/20,0)</f>
        <v>0</v>
      </c>
      <c r="BG212" s="1">
        <f>SUM($BF$1:BF211)</f>
        <v>0</v>
      </c>
    </row>
    <row r="213" spans="53:59" hidden="1" x14ac:dyDescent="0.25">
      <c r="BA213" s="1">
        <v>213</v>
      </c>
      <c r="BB213" s="4" t="str">
        <f t="shared" si="19"/>
        <v>--</v>
      </c>
      <c r="BC213" s="3">
        <f t="shared" si="21"/>
        <v>0</v>
      </c>
      <c r="BD213" s="1">
        <f>IF(COUNTIF(Cs!$BT$7:$BT$33000,BE213)&lt;&gt;0,BD212+1,BD212)</f>
        <v>0</v>
      </c>
      <c r="BE213" s="3">
        <f t="shared" si="20"/>
        <v>46235</v>
      </c>
      <c r="BF213" s="1">
        <f>ROUNDUP(COUNTIF(Cs!$BT$7:$BT$33000,BE213)/20,0)</f>
        <v>0</v>
      </c>
      <c r="BG213" s="1">
        <f>SUM($BF$1:BF212)</f>
        <v>0</v>
      </c>
    </row>
    <row r="214" spans="53:59" hidden="1" x14ac:dyDescent="0.25">
      <c r="BA214" s="1">
        <v>214</v>
      </c>
      <c r="BB214" s="4" t="str">
        <f t="shared" si="19"/>
        <v>--</v>
      </c>
      <c r="BC214" s="3">
        <f t="shared" si="21"/>
        <v>0</v>
      </c>
      <c r="BD214" s="1">
        <f>IF(COUNTIF(Cs!$BT$7:$BT$33000,BE214)&lt;&gt;0,BD213+1,BD213)</f>
        <v>0</v>
      </c>
      <c r="BE214" s="3">
        <f t="shared" si="20"/>
        <v>46236</v>
      </c>
      <c r="BF214" s="1">
        <f>ROUNDUP(COUNTIF(Cs!$BT$7:$BT$33000,BE214)/20,0)</f>
        <v>0</v>
      </c>
      <c r="BG214" s="1">
        <f>SUM($BF$1:BF213)</f>
        <v>0</v>
      </c>
    </row>
    <row r="215" spans="53:59" hidden="1" x14ac:dyDescent="0.25">
      <c r="BA215" s="1">
        <v>215</v>
      </c>
      <c r="BB215" s="4" t="str">
        <f t="shared" si="19"/>
        <v>--</v>
      </c>
      <c r="BC215" s="3">
        <f t="shared" si="21"/>
        <v>0</v>
      </c>
      <c r="BD215" s="1">
        <f>IF(COUNTIF(Cs!$BT$7:$BT$33000,BE215)&lt;&gt;0,BD214+1,BD214)</f>
        <v>0</v>
      </c>
      <c r="BE215" s="3">
        <f t="shared" si="20"/>
        <v>46237</v>
      </c>
      <c r="BF215" s="1">
        <f>ROUNDUP(COUNTIF(Cs!$BT$7:$BT$33000,BE215)/20,0)</f>
        <v>0</v>
      </c>
      <c r="BG215" s="1">
        <f>SUM($BF$1:BF214)</f>
        <v>0</v>
      </c>
    </row>
    <row r="216" spans="53:59" hidden="1" x14ac:dyDescent="0.25">
      <c r="BA216" s="1">
        <v>216</v>
      </c>
      <c r="BB216" s="4" t="str">
        <f t="shared" si="19"/>
        <v>--</v>
      </c>
      <c r="BC216" s="3">
        <f t="shared" si="21"/>
        <v>0</v>
      </c>
      <c r="BD216" s="1">
        <f>IF(COUNTIF(Cs!$BT$7:$BT$33000,BE216)&lt;&gt;0,BD215+1,BD215)</f>
        <v>0</v>
      </c>
      <c r="BE216" s="3">
        <f t="shared" si="20"/>
        <v>46238</v>
      </c>
      <c r="BF216" s="1">
        <f>ROUNDUP(COUNTIF(Cs!$BT$7:$BT$33000,BE216)/20,0)</f>
        <v>0</v>
      </c>
      <c r="BG216" s="1">
        <f>SUM($BF$1:BF215)</f>
        <v>0</v>
      </c>
    </row>
    <row r="217" spans="53:59" hidden="1" x14ac:dyDescent="0.25">
      <c r="BA217" s="1">
        <v>217</v>
      </c>
      <c r="BB217" s="4" t="str">
        <f t="shared" si="19"/>
        <v>--</v>
      </c>
      <c r="BC217" s="3">
        <f t="shared" si="21"/>
        <v>0</v>
      </c>
      <c r="BD217" s="1">
        <f>IF(COUNTIF(Cs!$BT$7:$BT$33000,BE217)&lt;&gt;0,BD216+1,BD216)</f>
        <v>0</v>
      </c>
      <c r="BE217" s="3">
        <f t="shared" si="20"/>
        <v>46239</v>
      </c>
      <c r="BF217" s="1">
        <f>ROUNDUP(COUNTIF(Cs!$BT$7:$BT$33000,BE217)/20,0)</f>
        <v>0</v>
      </c>
      <c r="BG217" s="1">
        <f>SUM($BF$1:BF216)</f>
        <v>0</v>
      </c>
    </row>
    <row r="218" spans="53:59" hidden="1" x14ac:dyDescent="0.25">
      <c r="BA218" s="1">
        <v>218</v>
      </c>
      <c r="BB218" s="4" t="str">
        <f t="shared" si="19"/>
        <v>--</v>
      </c>
      <c r="BC218" s="3">
        <f t="shared" si="21"/>
        <v>0</v>
      </c>
      <c r="BD218" s="1">
        <f>IF(COUNTIF(Cs!$BT$7:$BT$33000,BE218)&lt;&gt;0,BD217+1,BD217)</f>
        <v>0</v>
      </c>
      <c r="BE218" s="3">
        <f t="shared" si="20"/>
        <v>46240</v>
      </c>
      <c r="BF218" s="1">
        <f>ROUNDUP(COUNTIF(Cs!$BT$7:$BT$33000,BE218)/20,0)</f>
        <v>0</v>
      </c>
      <c r="BG218" s="1">
        <f>SUM($BF$1:BF217)</f>
        <v>0</v>
      </c>
    </row>
    <row r="219" spans="53:59" hidden="1" x14ac:dyDescent="0.25">
      <c r="BA219" s="1">
        <v>219</v>
      </c>
      <c r="BB219" s="4" t="str">
        <f t="shared" si="19"/>
        <v>--</v>
      </c>
      <c r="BC219" s="3">
        <f t="shared" si="21"/>
        <v>0</v>
      </c>
      <c r="BD219" s="1">
        <f>IF(COUNTIF(Cs!$BT$7:$BT$33000,BE219)&lt;&gt;0,BD218+1,BD218)</f>
        <v>0</v>
      </c>
      <c r="BE219" s="3">
        <f t="shared" si="20"/>
        <v>46241</v>
      </c>
      <c r="BF219" s="1">
        <f>ROUNDUP(COUNTIF(Cs!$BT$7:$BT$33000,BE219)/20,0)</f>
        <v>0</v>
      </c>
      <c r="BG219" s="1">
        <f>SUM($BF$1:BF218)</f>
        <v>0</v>
      </c>
    </row>
    <row r="220" spans="53:59" hidden="1" x14ac:dyDescent="0.25">
      <c r="BA220" s="1">
        <v>220</v>
      </c>
      <c r="BB220" s="4" t="str">
        <f t="shared" si="19"/>
        <v>--</v>
      </c>
      <c r="BC220" s="3">
        <f t="shared" si="21"/>
        <v>0</v>
      </c>
      <c r="BD220" s="1">
        <f>IF(COUNTIF(Cs!$BT$7:$BT$33000,BE220)&lt;&gt;0,BD219+1,BD219)</f>
        <v>0</v>
      </c>
      <c r="BE220" s="3">
        <f t="shared" si="20"/>
        <v>46242</v>
      </c>
      <c r="BF220" s="1">
        <f>ROUNDUP(COUNTIF(Cs!$BT$7:$BT$33000,BE220)/20,0)</f>
        <v>0</v>
      </c>
      <c r="BG220" s="1">
        <f>SUM($BF$1:BF219)</f>
        <v>0</v>
      </c>
    </row>
    <row r="221" spans="53:59" hidden="1" x14ac:dyDescent="0.25">
      <c r="BA221" s="1">
        <v>221</v>
      </c>
      <c r="BB221" s="4" t="str">
        <f t="shared" si="19"/>
        <v>--</v>
      </c>
      <c r="BC221" s="3">
        <f t="shared" si="21"/>
        <v>0</v>
      </c>
      <c r="BD221" s="1">
        <f>IF(COUNTIF(Cs!$BT$7:$BT$33000,BE221)&lt;&gt;0,BD220+1,BD220)</f>
        <v>0</v>
      </c>
      <c r="BE221" s="3">
        <f t="shared" si="20"/>
        <v>46243</v>
      </c>
      <c r="BF221" s="1">
        <f>ROUNDUP(COUNTIF(Cs!$BT$7:$BT$33000,BE221)/20,0)</f>
        <v>0</v>
      </c>
      <c r="BG221" s="1">
        <f>SUM($BF$1:BF220)</f>
        <v>0</v>
      </c>
    </row>
    <row r="222" spans="53:59" hidden="1" x14ac:dyDescent="0.25">
      <c r="BA222" s="1">
        <v>222</v>
      </c>
      <c r="BB222" s="4" t="str">
        <f t="shared" si="19"/>
        <v>--</v>
      </c>
      <c r="BC222" s="3">
        <f t="shared" si="21"/>
        <v>0</v>
      </c>
      <c r="BD222" s="1">
        <f>IF(COUNTIF(Cs!$BT$7:$BT$33000,BE222)&lt;&gt;0,BD221+1,BD221)</f>
        <v>0</v>
      </c>
      <c r="BE222" s="3">
        <f t="shared" si="20"/>
        <v>46244</v>
      </c>
      <c r="BF222" s="1">
        <f>ROUNDUP(COUNTIF(Cs!$BT$7:$BT$33000,BE222)/20,0)</f>
        <v>0</v>
      </c>
      <c r="BG222" s="1">
        <f>SUM($BF$1:BF221)</f>
        <v>0</v>
      </c>
    </row>
    <row r="223" spans="53:59" hidden="1" x14ac:dyDescent="0.25">
      <c r="BA223" s="1">
        <v>223</v>
      </c>
      <c r="BB223" s="4" t="str">
        <f t="shared" si="19"/>
        <v>--</v>
      </c>
      <c r="BC223" s="3">
        <f t="shared" si="21"/>
        <v>0</v>
      </c>
      <c r="BD223" s="1">
        <f>IF(COUNTIF(Cs!$BT$7:$BT$33000,BE223)&lt;&gt;0,BD222+1,BD222)</f>
        <v>0</v>
      </c>
      <c r="BE223" s="3">
        <f t="shared" si="20"/>
        <v>46245</v>
      </c>
      <c r="BF223" s="1">
        <f>ROUNDUP(COUNTIF(Cs!$BT$7:$BT$33000,BE223)/20,0)</f>
        <v>0</v>
      </c>
      <c r="BG223" s="1">
        <f>SUM($BF$1:BF222)</f>
        <v>0</v>
      </c>
    </row>
    <row r="224" spans="53:59" hidden="1" x14ac:dyDescent="0.25">
      <c r="BA224" s="1">
        <v>224</v>
      </c>
      <c r="BB224" s="4" t="str">
        <f t="shared" si="19"/>
        <v>--</v>
      </c>
      <c r="BC224" s="3">
        <f t="shared" si="21"/>
        <v>0</v>
      </c>
      <c r="BD224" s="1">
        <f>IF(COUNTIF(Cs!$BT$7:$BT$33000,BE224)&lt;&gt;0,BD223+1,BD223)</f>
        <v>0</v>
      </c>
      <c r="BE224" s="3">
        <f t="shared" si="20"/>
        <v>46246</v>
      </c>
      <c r="BF224" s="1">
        <f>ROUNDUP(COUNTIF(Cs!$BT$7:$BT$33000,BE224)/20,0)</f>
        <v>0</v>
      </c>
      <c r="BG224" s="1">
        <f>SUM($BF$1:BF223)</f>
        <v>0</v>
      </c>
    </row>
    <row r="225" spans="53:59" hidden="1" x14ac:dyDescent="0.25">
      <c r="BA225" s="1">
        <v>225</v>
      </c>
      <c r="BB225" s="4" t="str">
        <f t="shared" si="19"/>
        <v>--</v>
      </c>
      <c r="BC225" s="3">
        <f t="shared" si="21"/>
        <v>0</v>
      </c>
      <c r="BD225" s="1">
        <f>IF(COUNTIF(Cs!$BT$7:$BT$33000,BE225)&lt;&gt;0,BD224+1,BD224)</f>
        <v>0</v>
      </c>
      <c r="BE225" s="3">
        <f t="shared" si="20"/>
        <v>46247</v>
      </c>
      <c r="BF225" s="1">
        <f>ROUNDUP(COUNTIF(Cs!$BT$7:$BT$33000,BE225)/20,0)</f>
        <v>0</v>
      </c>
      <c r="BG225" s="1">
        <f>SUM($BF$1:BF224)</f>
        <v>0</v>
      </c>
    </row>
    <row r="226" spans="53:59" hidden="1" x14ac:dyDescent="0.25">
      <c r="BA226" s="1">
        <v>226</v>
      </c>
      <c r="BB226" s="4" t="str">
        <f t="shared" si="19"/>
        <v>--</v>
      </c>
      <c r="BC226" s="3">
        <f t="shared" si="21"/>
        <v>0</v>
      </c>
      <c r="BD226" s="1">
        <f>IF(COUNTIF(Cs!$BT$7:$BT$33000,BE226)&lt;&gt;0,BD225+1,BD225)</f>
        <v>0</v>
      </c>
      <c r="BE226" s="3">
        <f t="shared" si="20"/>
        <v>46248</v>
      </c>
      <c r="BF226" s="1">
        <f>ROUNDUP(COUNTIF(Cs!$BT$7:$BT$33000,BE226)/20,0)</f>
        <v>0</v>
      </c>
      <c r="BG226" s="1">
        <f>SUM($BF$1:BF225)</f>
        <v>0</v>
      </c>
    </row>
    <row r="227" spans="53:59" hidden="1" x14ac:dyDescent="0.25">
      <c r="BA227" s="1">
        <v>227</v>
      </c>
      <c r="BB227" s="4" t="str">
        <f t="shared" si="19"/>
        <v>--</v>
      </c>
      <c r="BC227" s="3">
        <f t="shared" si="21"/>
        <v>0</v>
      </c>
      <c r="BD227" s="1">
        <f>IF(COUNTIF(Cs!$BT$7:$BT$33000,BE227)&lt;&gt;0,BD226+1,BD226)</f>
        <v>0</v>
      </c>
      <c r="BE227" s="3">
        <f t="shared" si="20"/>
        <v>46249</v>
      </c>
      <c r="BF227" s="1">
        <f>ROUNDUP(COUNTIF(Cs!$BT$7:$BT$33000,BE227)/20,0)</f>
        <v>0</v>
      </c>
      <c r="BG227" s="1">
        <f>SUM($BF$1:BF226)</f>
        <v>0</v>
      </c>
    </row>
    <row r="228" spans="53:59" hidden="1" x14ac:dyDescent="0.25">
      <c r="BA228" s="1">
        <v>228</v>
      </c>
      <c r="BB228" s="4" t="str">
        <f t="shared" si="19"/>
        <v>--</v>
      </c>
      <c r="BC228" s="3">
        <f t="shared" si="21"/>
        <v>0</v>
      </c>
      <c r="BD228" s="1">
        <f>IF(COUNTIF(Cs!$BT$7:$BT$33000,BE228)&lt;&gt;0,BD227+1,BD227)</f>
        <v>0</v>
      </c>
      <c r="BE228" s="3">
        <f t="shared" si="20"/>
        <v>46250</v>
      </c>
      <c r="BF228" s="1">
        <f>ROUNDUP(COUNTIF(Cs!$BT$7:$BT$33000,BE228)/20,0)</f>
        <v>0</v>
      </c>
      <c r="BG228" s="1">
        <f>SUM($BF$1:BF227)</f>
        <v>0</v>
      </c>
    </row>
    <row r="229" spans="53:59" hidden="1" x14ac:dyDescent="0.25">
      <c r="BA229" s="1">
        <v>229</v>
      </c>
      <c r="BB229" s="4" t="str">
        <f t="shared" si="19"/>
        <v>--</v>
      </c>
      <c r="BC229" s="3">
        <f t="shared" si="21"/>
        <v>0</v>
      </c>
      <c r="BD229" s="1">
        <f>IF(COUNTIF(Cs!$BT$7:$BT$33000,BE229)&lt;&gt;0,BD228+1,BD228)</f>
        <v>0</v>
      </c>
      <c r="BE229" s="3">
        <f t="shared" si="20"/>
        <v>46251</v>
      </c>
      <c r="BF229" s="1">
        <f>ROUNDUP(COUNTIF(Cs!$BT$7:$BT$33000,BE229)/20,0)</f>
        <v>0</v>
      </c>
      <c r="BG229" s="1">
        <f>SUM($BF$1:BF228)</f>
        <v>0</v>
      </c>
    </row>
    <row r="230" spans="53:59" hidden="1" x14ac:dyDescent="0.25">
      <c r="BA230" s="1">
        <v>230</v>
      </c>
      <c r="BB230" s="4" t="str">
        <f t="shared" si="19"/>
        <v>--</v>
      </c>
      <c r="BC230" s="3">
        <f t="shared" si="21"/>
        <v>0</v>
      </c>
      <c r="BD230" s="1">
        <f>IF(COUNTIF(Cs!$BT$7:$BT$33000,BE230)&lt;&gt;0,BD229+1,BD229)</f>
        <v>0</v>
      </c>
      <c r="BE230" s="3">
        <f t="shared" si="20"/>
        <v>46252</v>
      </c>
      <c r="BF230" s="1">
        <f>ROUNDUP(COUNTIF(Cs!$BT$7:$BT$33000,BE230)/20,0)</f>
        <v>0</v>
      </c>
      <c r="BG230" s="1">
        <f>SUM($BF$1:BF229)</f>
        <v>0</v>
      </c>
    </row>
    <row r="231" spans="53:59" hidden="1" x14ac:dyDescent="0.25">
      <c r="BA231" s="1">
        <v>231</v>
      </c>
      <c r="BB231" s="4" t="str">
        <f t="shared" si="19"/>
        <v>--</v>
      </c>
      <c r="BC231" s="3">
        <f t="shared" si="21"/>
        <v>0</v>
      </c>
      <c r="BD231" s="1">
        <f>IF(COUNTIF(Cs!$BT$7:$BT$33000,BE231)&lt;&gt;0,BD230+1,BD230)</f>
        <v>0</v>
      </c>
      <c r="BE231" s="3">
        <f t="shared" si="20"/>
        <v>46253</v>
      </c>
      <c r="BF231" s="1">
        <f>ROUNDUP(COUNTIF(Cs!$BT$7:$BT$33000,BE231)/20,0)</f>
        <v>0</v>
      </c>
      <c r="BG231" s="1">
        <f>SUM($BF$1:BF230)</f>
        <v>0</v>
      </c>
    </row>
    <row r="232" spans="53:59" hidden="1" x14ac:dyDescent="0.25">
      <c r="BA232" s="1">
        <v>232</v>
      </c>
      <c r="BB232" s="4" t="str">
        <f t="shared" si="19"/>
        <v>--</v>
      </c>
      <c r="BC232" s="3">
        <f t="shared" si="21"/>
        <v>0</v>
      </c>
      <c r="BD232" s="1">
        <f>IF(COUNTIF(Cs!$BT$7:$BT$33000,BE232)&lt;&gt;0,BD231+1,BD231)</f>
        <v>0</v>
      </c>
      <c r="BE232" s="3">
        <f t="shared" si="20"/>
        <v>46254</v>
      </c>
      <c r="BF232" s="1">
        <f>ROUNDUP(COUNTIF(Cs!$BT$7:$BT$33000,BE232)/20,0)</f>
        <v>0</v>
      </c>
      <c r="BG232" s="1">
        <f>SUM($BF$1:BF231)</f>
        <v>0</v>
      </c>
    </row>
    <row r="233" spans="53:59" hidden="1" x14ac:dyDescent="0.25">
      <c r="BA233" s="1">
        <v>233</v>
      </c>
      <c r="BB233" s="4" t="str">
        <f t="shared" si="19"/>
        <v>--</v>
      </c>
      <c r="BC233" s="3">
        <f t="shared" si="21"/>
        <v>0</v>
      </c>
      <c r="BD233" s="1">
        <f>IF(COUNTIF(Cs!$BT$7:$BT$33000,BE233)&lt;&gt;0,BD232+1,BD232)</f>
        <v>0</v>
      </c>
      <c r="BE233" s="3">
        <f t="shared" si="20"/>
        <v>46255</v>
      </c>
      <c r="BF233" s="1">
        <f>ROUNDUP(COUNTIF(Cs!$BT$7:$BT$33000,BE233)/20,0)</f>
        <v>0</v>
      </c>
      <c r="BG233" s="1">
        <f>SUM($BF$1:BF232)</f>
        <v>0</v>
      </c>
    </row>
    <row r="234" spans="53:59" hidden="1" x14ac:dyDescent="0.25">
      <c r="BA234" s="1">
        <v>234</v>
      </c>
      <c r="BB234" s="4" t="str">
        <f t="shared" si="19"/>
        <v>--</v>
      </c>
      <c r="BC234" s="3">
        <f t="shared" si="21"/>
        <v>0</v>
      </c>
      <c r="BD234" s="1">
        <f>IF(COUNTIF(Cs!$BT$7:$BT$33000,BE234)&lt;&gt;0,BD233+1,BD233)</f>
        <v>0</v>
      </c>
      <c r="BE234" s="3">
        <f t="shared" si="20"/>
        <v>46256</v>
      </c>
      <c r="BF234" s="1">
        <f>ROUNDUP(COUNTIF(Cs!$BT$7:$BT$33000,BE234)/20,0)</f>
        <v>0</v>
      </c>
      <c r="BG234" s="1">
        <f>SUM($BF$1:BF233)</f>
        <v>0</v>
      </c>
    </row>
    <row r="235" spans="53:59" hidden="1" x14ac:dyDescent="0.25">
      <c r="BA235" s="1">
        <v>235</v>
      </c>
      <c r="BB235" s="4" t="str">
        <f t="shared" si="19"/>
        <v>--</v>
      </c>
      <c r="BC235" s="3">
        <f t="shared" si="21"/>
        <v>0</v>
      </c>
      <c r="BD235" s="1">
        <f>IF(COUNTIF(Cs!$BT$7:$BT$33000,BE235)&lt;&gt;0,BD234+1,BD234)</f>
        <v>0</v>
      </c>
      <c r="BE235" s="3">
        <f t="shared" si="20"/>
        <v>46257</v>
      </c>
      <c r="BF235" s="1">
        <f>ROUNDUP(COUNTIF(Cs!$BT$7:$BT$33000,BE235)/20,0)</f>
        <v>0</v>
      </c>
      <c r="BG235" s="1">
        <f>SUM($BF$1:BF234)</f>
        <v>0</v>
      </c>
    </row>
    <row r="236" spans="53:59" hidden="1" x14ac:dyDescent="0.25">
      <c r="BA236" s="1">
        <v>236</v>
      </c>
      <c r="BB236" s="4" t="str">
        <f t="shared" si="19"/>
        <v>--</v>
      </c>
      <c r="BC236" s="3">
        <f t="shared" si="21"/>
        <v>0</v>
      </c>
      <c r="BD236" s="1">
        <f>IF(COUNTIF(Cs!$BT$7:$BT$33000,BE236)&lt;&gt;0,BD235+1,BD235)</f>
        <v>0</v>
      </c>
      <c r="BE236" s="3">
        <f t="shared" si="20"/>
        <v>46258</v>
      </c>
      <c r="BF236" s="1">
        <f>ROUNDUP(COUNTIF(Cs!$BT$7:$BT$33000,BE236)/20,0)</f>
        <v>0</v>
      </c>
      <c r="BG236" s="1">
        <f>SUM($BF$1:BF235)</f>
        <v>0</v>
      </c>
    </row>
    <row r="237" spans="53:59" hidden="1" x14ac:dyDescent="0.25">
      <c r="BA237" s="1">
        <v>237</v>
      </c>
      <c r="BB237" s="4" t="str">
        <f t="shared" si="19"/>
        <v>--</v>
      </c>
      <c r="BC237" s="3">
        <f t="shared" si="21"/>
        <v>0</v>
      </c>
      <c r="BD237" s="1">
        <f>IF(COUNTIF(Cs!$BT$7:$BT$33000,BE237)&lt;&gt;0,BD236+1,BD236)</f>
        <v>0</v>
      </c>
      <c r="BE237" s="3">
        <f t="shared" si="20"/>
        <v>46259</v>
      </c>
      <c r="BF237" s="1">
        <f>ROUNDUP(COUNTIF(Cs!$BT$7:$BT$33000,BE237)/20,0)</f>
        <v>0</v>
      </c>
      <c r="BG237" s="1">
        <f>SUM($BF$1:BF236)</f>
        <v>0</v>
      </c>
    </row>
    <row r="238" spans="53:59" hidden="1" x14ac:dyDescent="0.25">
      <c r="BA238" s="1">
        <v>238</v>
      </c>
      <c r="BB238" s="4" t="str">
        <f t="shared" si="19"/>
        <v>--</v>
      </c>
      <c r="BC238" s="3">
        <f t="shared" si="21"/>
        <v>0</v>
      </c>
      <c r="BD238" s="1">
        <f>IF(COUNTIF(Cs!$BT$7:$BT$33000,BE238)&lt;&gt;0,BD237+1,BD237)</f>
        <v>0</v>
      </c>
      <c r="BE238" s="3">
        <f t="shared" si="20"/>
        <v>46260</v>
      </c>
      <c r="BF238" s="1">
        <f>ROUNDUP(COUNTIF(Cs!$BT$7:$BT$33000,BE238)/20,0)</f>
        <v>0</v>
      </c>
      <c r="BG238" s="1">
        <f>SUM($BF$1:BF237)</f>
        <v>0</v>
      </c>
    </row>
    <row r="239" spans="53:59" hidden="1" x14ac:dyDescent="0.25">
      <c r="BA239" s="1">
        <v>239</v>
      </c>
      <c r="BB239" s="4" t="str">
        <f t="shared" si="19"/>
        <v>--</v>
      </c>
      <c r="BC239" s="3">
        <f t="shared" si="21"/>
        <v>0</v>
      </c>
      <c r="BD239" s="1">
        <f>IF(COUNTIF(Cs!$BT$7:$BT$33000,BE239)&lt;&gt;0,BD238+1,BD238)</f>
        <v>0</v>
      </c>
      <c r="BE239" s="3">
        <f t="shared" si="20"/>
        <v>46261</v>
      </c>
      <c r="BF239" s="1">
        <f>ROUNDUP(COUNTIF(Cs!$BT$7:$BT$33000,BE239)/20,0)</f>
        <v>0</v>
      </c>
      <c r="BG239" s="1">
        <f>SUM($BF$1:BF238)</f>
        <v>0</v>
      </c>
    </row>
    <row r="240" spans="53:59" hidden="1" x14ac:dyDescent="0.25">
      <c r="BA240" s="1">
        <v>240</v>
      </c>
      <c r="BB240" s="4" t="str">
        <f t="shared" si="19"/>
        <v>--</v>
      </c>
      <c r="BC240" s="3">
        <f t="shared" si="21"/>
        <v>0</v>
      </c>
      <c r="BD240" s="1">
        <f>IF(COUNTIF(Cs!$BT$7:$BT$33000,BE240)&lt;&gt;0,BD239+1,BD239)</f>
        <v>0</v>
      </c>
      <c r="BE240" s="3">
        <f t="shared" si="20"/>
        <v>46262</v>
      </c>
      <c r="BF240" s="1">
        <f>ROUNDUP(COUNTIF(Cs!$BT$7:$BT$33000,BE240)/20,0)</f>
        <v>0</v>
      </c>
      <c r="BG240" s="1">
        <f>SUM($BF$1:BF239)</f>
        <v>0</v>
      </c>
    </row>
    <row r="241" spans="53:59" hidden="1" x14ac:dyDescent="0.25">
      <c r="BA241" s="1">
        <v>241</v>
      </c>
      <c r="BB241" s="4" t="str">
        <f t="shared" si="19"/>
        <v>--</v>
      </c>
      <c r="BC241" s="3">
        <f t="shared" si="21"/>
        <v>0</v>
      </c>
      <c r="BD241" s="1">
        <f>IF(COUNTIF(Cs!$BT$7:$BT$33000,BE241)&lt;&gt;0,BD240+1,BD240)</f>
        <v>0</v>
      </c>
      <c r="BE241" s="3">
        <f t="shared" si="20"/>
        <v>46263</v>
      </c>
      <c r="BF241" s="1">
        <f>ROUNDUP(COUNTIF(Cs!$BT$7:$BT$33000,BE241)/20,0)</f>
        <v>0</v>
      </c>
      <c r="BG241" s="1">
        <f>SUM($BF$1:BF240)</f>
        <v>0</v>
      </c>
    </row>
    <row r="242" spans="53:59" hidden="1" x14ac:dyDescent="0.25">
      <c r="BA242" s="1">
        <v>242</v>
      </c>
      <c r="BB242" s="4" t="str">
        <f t="shared" si="19"/>
        <v>--</v>
      </c>
      <c r="BC242" s="3">
        <f t="shared" si="21"/>
        <v>0</v>
      </c>
      <c r="BD242" s="1">
        <f>IF(COUNTIF(Cs!$BT$7:$BT$33000,BE242)&lt;&gt;0,BD241+1,BD241)</f>
        <v>0</v>
      </c>
      <c r="BE242" s="3">
        <f t="shared" si="20"/>
        <v>46264</v>
      </c>
      <c r="BF242" s="1">
        <f>ROUNDUP(COUNTIF(Cs!$BT$7:$BT$33000,BE242)/20,0)</f>
        <v>0</v>
      </c>
      <c r="BG242" s="1">
        <f>SUM($BF$1:BF241)</f>
        <v>0</v>
      </c>
    </row>
    <row r="243" spans="53:59" hidden="1" x14ac:dyDescent="0.25">
      <c r="BA243" s="1">
        <v>243</v>
      </c>
      <c r="BB243" s="4" t="str">
        <f t="shared" si="19"/>
        <v>--</v>
      </c>
      <c r="BC243" s="3">
        <f t="shared" si="21"/>
        <v>0</v>
      </c>
      <c r="BD243" s="1">
        <f>IF(COUNTIF(Cs!$BT$7:$BT$33000,BE243)&lt;&gt;0,BD242+1,BD242)</f>
        <v>0</v>
      </c>
      <c r="BE243" s="3">
        <f t="shared" si="20"/>
        <v>46265</v>
      </c>
      <c r="BF243" s="1">
        <f>ROUNDUP(COUNTIF(Cs!$BT$7:$BT$33000,BE243)/20,0)</f>
        <v>0</v>
      </c>
      <c r="BG243" s="1">
        <f>SUM($BF$1:BF242)</f>
        <v>0</v>
      </c>
    </row>
    <row r="244" spans="53:59" hidden="1" x14ac:dyDescent="0.25">
      <c r="BA244" s="1">
        <v>244</v>
      </c>
      <c r="BB244" s="4" t="str">
        <f t="shared" si="19"/>
        <v>--</v>
      </c>
      <c r="BC244" s="3">
        <f t="shared" si="21"/>
        <v>0</v>
      </c>
      <c r="BD244" s="1">
        <f>IF(COUNTIF(Cs!$BT$7:$BT$33000,BE244)&lt;&gt;0,BD243+1,BD243)</f>
        <v>0</v>
      </c>
      <c r="BE244" s="3">
        <f t="shared" si="20"/>
        <v>46266</v>
      </c>
      <c r="BF244" s="1">
        <f>ROUNDUP(COUNTIF(Cs!$BT$7:$BT$33000,BE244)/20,0)</f>
        <v>0</v>
      </c>
      <c r="BG244" s="1">
        <f>SUM($BF$1:BF243)</f>
        <v>0</v>
      </c>
    </row>
    <row r="245" spans="53:59" hidden="1" x14ac:dyDescent="0.25">
      <c r="BA245" s="1">
        <v>245</v>
      </c>
      <c r="BB245" s="4" t="str">
        <f t="shared" si="19"/>
        <v>--</v>
      </c>
      <c r="BC245" s="3">
        <f t="shared" si="21"/>
        <v>0</v>
      </c>
      <c r="BD245" s="1">
        <f>IF(COUNTIF(Cs!$BT$7:$BT$33000,BE245)&lt;&gt;0,BD244+1,BD244)</f>
        <v>0</v>
      </c>
      <c r="BE245" s="3">
        <f t="shared" si="20"/>
        <v>46267</v>
      </c>
      <c r="BF245" s="1">
        <f>ROUNDUP(COUNTIF(Cs!$BT$7:$BT$33000,BE245)/20,0)</f>
        <v>0</v>
      </c>
      <c r="BG245" s="1">
        <f>SUM($BF$1:BF244)</f>
        <v>0</v>
      </c>
    </row>
    <row r="246" spans="53:59" hidden="1" x14ac:dyDescent="0.25">
      <c r="BA246" s="1">
        <v>246</v>
      </c>
      <c r="BB246" s="4" t="str">
        <f t="shared" si="19"/>
        <v>--</v>
      </c>
      <c r="BC246" s="3">
        <f t="shared" si="21"/>
        <v>0</v>
      </c>
      <c r="BD246" s="1">
        <f>IF(COUNTIF(Cs!$BT$7:$BT$33000,BE246)&lt;&gt;0,BD245+1,BD245)</f>
        <v>0</v>
      </c>
      <c r="BE246" s="3">
        <f t="shared" si="20"/>
        <v>46268</v>
      </c>
      <c r="BF246" s="1">
        <f>ROUNDUP(COUNTIF(Cs!$BT$7:$BT$33000,BE246)/20,0)</f>
        <v>0</v>
      </c>
      <c r="BG246" s="1">
        <f>SUM($BF$1:BF245)</f>
        <v>0</v>
      </c>
    </row>
    <row r="247" spans="53:59" hidden="1" x14ac:dyDescent="0.25">
      <c r="BA247" s="1">
        <v>247</v>
      </c>
      <c r="BB247" s="4" t="str">
        <f t="shared" si="19"/>
        <v>--</v>
      </c>
      <c r="BC247" s="3">
        <f t="shared" si="21"/>
        <v>0</v>
      </c>
      <c r="BD247" s="1">
        <f>IF(COUNTIF(Cs!$BT$7:$BT$33000,BE247)&lt;&gt;0,BD246+1,BD246)</f>
        <v>0</v>
      </c>
      <c r="BE247" s="3">
        <f t="shared" si="20"/>
        <v>46269</v>
      </c>
      <c r="BF247" s="1">
        <f>ROUNDUP(COUNTIF(Cs!$BT$7:$BT$33000,BE247)/20,0)</f>
        <v>0</v>
      </c>
      <c r="BG247" s="1">
        <f>SUM($BF$1:BF246)</f>
        <v>0</v>
      </c>
    </row>
    <row r="248" spans="53:59" hidden="1" x14ac:dyDescent="0.25">
      <c r="BA248" s="1">
        <v>248</v>
      </c>
      <c r="BB248" s="4" t="str">
        <f t="shared" si="19"/>
        <v>--</v>
      </c>
      <c r="BC248" s="3">
        <f t="shared" si="21"/>
        <v>0</v>
      </c>
      <c r="BD248" s="1">
        <f>IF(COUNTIF(Cs!$BT$7:$BT$33000,BE248)&lt;&gt;0,BD247+1,BD247)</f>
        <v>0</v>
      </c>
      <c r="BE248" s="3">
        <f t="shared" si="20"/>
        <v>46270</v>
      </c>
      <c r="BF248" s="1">
        <f>ROUNDUP(COUNTIF(Cs!$BT$7:$BT$33000,BE248)/20,0)</f>
        <v>0</v>
      </c>
      <c r="BG248" s="1">
        <f>SUM($BF$1:BF247)</f>
        <v>0</v>
      </c>
    </row>
    <row r="249" spans="53:59" hidden="1" x14ac:dyDescent="0.25">
      <c r="BA249" s="1">
        <v>249</v>
      </c>
      <c r="BB249" s="4" t="str">
        <f t="shared" si="19"/>
        <v>--</v>
      </c>
      <c r="BC249" s="3">
        <f t="shared" si="21"/>
        <v>0</v>
      </c>
      <c r="BD249" s="1">
        <f>IF(COUNTIF(Cs!$BT$7:$BT$33000,BE249)&lt;&gt;0,BD248+1,BD248)</f>
        <v>0</v>
      </c>
      <c r="BE249" s="3">
        <f t="shared" si="20"/>
        <v>46271</v>
      </c>
      <c r="BF249" s="1">
        <f>ROUNDUP(COUNTIF(Cs!$BT$7:$BT$33000,BE249)/20,0)</f>
        <v>0</v>
      </c>
      <c r="BG249" s="1">
        <f>SUM($BF$1:BF248)</f>
        <v>0</v>
      </c>
    </row>
    <row r="250" spans="53:59" hidden="1" x14ac:dyDescent="0.25">
      <c r="BA250" s="1">
        <v>250</v>
      </c>
      <c r="BB250" s="4" t="str">
        <f t="shared" si="19"/>
        <v>--</v>
      </c>
      <c r="BC250" s="3">
        <f t="shared" si="21"/>
        <v>0</v>
      </c>
      <c r="BD250" s="1">
        <f>IF(COUNTIF(Cs!$BT$7:$BT$33000,BE250)&lt;&gt;0,BD249+1,BD249)</f>
        <v>0</v>
      </c>
      <c r="BE250" s="3">
        <f t="shared" si="20"/>
        <v>46272</v>
      </c>
      <c r="BF250" s="1">
        <f>ROUNDUP(COUNTIF(Cs!$BT$7:$BT$33000,BE250)/20,0)</f>
        <v>0</v>
      </c>
      <c r="BG250" s="1">
        <f>SUM($BF$1:BF249)</f>
        <v>0</v>
      </c>
    </row>
    <row r="251" spans="53:59" hidden="1" x14ac:dyDescent="0.25">
      <c r="BA251" s="1">
        <v>251</v>
      </c>
      <c r="BB251" s="4" t="str">
        <f t="shared" si="19"/>
        <v>--</v>
      </c>
      <c r="BC251" s="3">
        <f t="shared" si="21"/>
        <v>0</v>
      </c>
      <c r="BD251" s="1">
        <f>IF(COUNTIF(Cs!$BT$7:$BT$33000,BE251)&lt;&gt;0,BD250+1,BD250)</f>
        <v>0</v>
      </c>
      <c r="BE251" s="3">
        <f t="shared" si="20"/>
        <v>46273</v>
      </c>
      <c r="BF251" s="1">
        <f>ROUNDUP(COUNTIF(Cs!$BT$7:$BT$33000,BE251)/20,0)</f>
        <v>0</v>
      </c>
      <c r="BG251" s="1">
        <f>SUM($BF$1:BF250)</f>
        <v>0</v>
      </c>
    </row>
    <row r="252" spans="53:59" hidden="1" x14ac:dyDescent="0.25">
      <c r="BA252" s="1">
        <v>252</v>
      </c>
      <c r="BB252" s="4" t="str">
        <f t="shared" si="19"/>
        <v>--</v>
      </c>
      <c r="BC252" s="3">
        <f t="shared" si="21"/>
        <v>0</v>
      </c>
      <c r="BD252" s="1">
        <f>IF(COUNTIF(Cs!$BT$7:$BT$33000,BE252)&lt;&gt;0,BD251+1,BD251)</f>
        <v>0</v>
      </c>
      <c r="BE252" s="3">
        <f t="shared" si="20"/>
        <v>46274</v>
      </c>
      <c r="BF252" s="1">
        <f>ROUNDUP(COUNTIF(Cs!$BT$7:$BT$33000,BE252)/20,0)</f>
        <v>0</v>
      </c>
      <c r="BG252" s="1">
        <f>SUM($BF$1:BF251)</f>
        <v>0</v>
      </c>
    </row>
    <row r="253" spans="53:59" hidden="1" x14ac:dyDescent="0.25">
      <c r="BA253" s="1">
        <v>253</v>
      </c>
      <c r="BB253" s="4" t="str">
        <f t="shared" si="19"/>
        <v>--</v>
      </c>
      <c r="BC253" s="3">
        <f t="shared" si="21"/>
        <v>0</v>
      </c>
      <c r="BD253" s="1">
        <f>IF(COUNTIF(Cs!$BT$7:$BT$33000,BE253)&lt;&gt;0,BD252+1,BD252)</f>
        <v>0</v>
      </c>
      <c r="BE253" s="3">
        <f t="shared" si="20"/>
        <v>46275</v>
      </c>
      <c r="BF253" s="1">
        <f>ROUNDUP(COUNTIF(Cs!$BT$7:$BT$33000,BE253)/20,0)</f>
        <v>0</v>
      </c>
      <c r="BG253" s="1">
        <f>SUM($BF$1:BF252)</f>
        <v>0</v>
      </c>
    </row>
    <row r="254" spans="53:59" hidden="1" x14ac:dyDescent="0.25">
      <c r="BA254" s="1">
        <v>254</v>
      </c>
      <c r="BB254" s="4" t="str">
        <f t="shared" si="19"/>
        <v>--</v>
      </c>
      <c r="BC254" s="3">
        <f t="shared" si="21"/>
        <v>0</v>
      </c>
      <c r="BD254" s="1">
        <f>IF(COUNTIF(Cs!$BT$7:$BT$33000,BE254)&lt;&gt;0,BD253+1,BD253)</f>
        <v>0</v>
      </c>
      <c r="BE254" s="3">
        <f t="shared" si="20"/>
        <v>46276</v>
      </c>
      <c r="BF254" s="1">
        <f>ROUNDUP(COUNTIF(Cs!$BT$7:$BT$33000,BE254)/20,0)</f>
        <v>0</v>
      </c>
      <c r="BG254" s="1">
        <f>SUM($BF$1:BF253)</f>
        <v>0</v>
      </c>
    </row>
    <row r="255" spans="53:59" hidden="1" x14ac:dyDescent="0.25">
      <c r="BA255" s="1">
        <v>255</v>
      </c>
      <c r="BB255" s="4" t="str">
        <f t="shared" si="19"/>
        <v>--</v>
      </c>
      <c r="BC255" s="3">
        <f t="shared" si="21"/>
        <v>0</v>
      </c>
      <c r="BD255" s="1">
        <f>IF(COUNTIF(Cs!$BT$7:$BT$33000,BE255)&lt;&gt;0,BD254+1,BD254)</f>
        <v>0</v>
      </c>
      <c r="BE255" s="3">
        <f t="shared" si="20"/>
        <v>46277</v>
      </c>
      <c r="BF255" s="1">
        <f>ROUNDUP(COUNTIF(Cs!$BT$7:$BT$33000,BE255)/20,0)</f>
        <v>0</v>
      </c>
      <c r="BG255" s="1">
        <f>SUM($BF$1:BF254)</f>
        <v>0</v>
      </c>
    </row>
    <row r="256" spans="53:59" hidden="1" x14ac:dyDescent="0.25">
      <c r="BA256" s="1">
        <v>256</v>
      </c>
      <c r="BB256" s="4" t="str">
        <f t="shared" si="19"/>
        <v>--</v>
      </c>
      <c r="BC256" s="3">
        <f t="shared" si="21"/>
        <v>0</v>
      </c>
      <c r="BD256" s="1">
        <f>IF(COUNTIF(Cs!$BT$7:$BT$33000,BE256)&lt;&gt;0,BD255+1,BD255)</f>
        <v>0</v>
      </c>
      <c r="BE256" s="3">
        <f t="shared" si="20"/>
        <v>46278</v>
      </c>
      <c r="BF256" s="1">
        <f>ROUNDUP(COUNTIF(Cs!$BT$7:$BT$33000,BE256)/20,0)</f>
        <v>0</v>
      </c>
      <c r="BG256" s="1">
        <f>SUM($BF$1:BF255)</f>
        <v>0</v>
      </c>
    </row>
    <row r="257" spans="53:59" hidden="1" x14ac:dyDescent="0.25">
      <c r="BA257" s="1">
        <v>257</v>
      </c>
      <c r="BB257" s="4" t="str">
        <f t="shared" si="19"/>
        <v>--</v>
      </c>
      <c r="BC257" s="3">
        <f t="shared" si="21"/>
        <v>0</v>
      </c>
      <c r="BD257" s="1">
        <f>IF(COUNTIF(Cs!$BT$7:$BT$33000,BE257)&lt;&gt;0,BD256+1,BD256)</f>
        <v>0</v>
      </c>
      <c r="BE257" s="3">
        <f t="shared" si="20"/>
        <v>46279</v>
      </c>
      <c r="BF257" s="1">
        <f>ROUNDUP(COUNTIF(Cs!$BT$7:$BT$33000,BE257)/20,0)</f>
        <v>0</v>
      </c>
      <c r="BG257" s="1">
        <f>SUM($BF$1:BF256)</f>
        <v>0</v>
      </c>
    </row>
    <row r="258" spans="53:59" hidden="1" x14ac:dyDescent="0.25">
      <c r="BA258" s="1">
        <v>258</v>
      </c>
      <c r="BB258" s="4" t="str">
        <f t="shared" ref="BB258:BB321" si="22">IF(BC258&lt;&gt;0,VLOOKUP(MONTH(BC258),$BK$1:$BL$12,2,FALSE)&amp;DAY(BC258),"--")</f>
        <v>--</v>
      </c>
      <c r="BC258" s="3">
        <f t="shared" si="21"/>
        <v>0</v>
      </c>
      <c r="BD258" s="1">
        <f>IF(COUNTIF(Cs!$BT$7:$BT$33000,BE258)&lt;&gt;0,BD257+1,BD257)</f>
        <v>0</v>
      </c>
      <c r="BE258" s="3">
        <f t="shared" ref="BE258:BE321" si="23">BE257+1</f>
        <v>46280</v>
      </c>
      <c r="BF258" s="1">
        <f>ROUNDUP(COUNTIF(Cs!$BT$7:$BT$33000,BE258)/20,0)</f>
        <v>0</v>
      </c>
      <c r="BG258" s="1">
        <f>SUM($BF$1:BF257)</f>
        <v>0</v>
      </c>
    </row>
    <row r="259" spans="53:59" hidden="1" x14ac:dyDescent="0.25">
      <c r="BA259" s="1">
        <v>259</v>
      </c>
      <c r="BB259" s="4" t="str">
        <f t="shared" si="22"/>
        <v>--</v>
      </c>
      <c r="BC259" s="3">
        <f t="shared" si="21"/>
        <v>0</v>
      </c>
      <c r="BD259" s="1">
        <f>IF(COUNTIF(Cs!$BT$7:$BT$33000,BE259)&lt;&gt;0,BD258+1,BD258)</f>
        <v>0</v>
      </c>
      <c r="BE259" s="3">
        <f t="shared" si="23"/>
        <v>46281</v>
      </c>
      <c r="BF259" s="1">
        <f>ROUNDUP(COUNTIF(Cs!$BT$7:$BT$33000,BE259)/20,0)</f>
        <v>0</v>
      </c>
      <c r="BG259" s="1">
        <f>SUM($BF$1:BF258)</f>
        <v>0</v>
      </c>
    </row>
    <row r="260" spans="53:59" hidden="1" x14ac:dyDescent="0.25">
      <c r="BA260" s="1">
        <v>260</v>
      </c>
      <c r="BB260" s="4" t="str">
        <f t="shared" si="22"/>
        <v>--</v>
      </c>
      <c r="BC260" s="3">
        <f t="shared" ref="BC260:BC323" si="24">IF(ISERROR(VLOOKUP(BA260,$BD$1:$BE$366,2,FALSE))=FALSE,VLOOKUP(BA260,$BD$1:$BE$366,2,FALSE),0)</f>
        <v>0</v>
      </c>
      <c r="BD260" s="1">
        <f>IF(COUNTIF(Cs!$BT$7:$BT$33000,BE260)&lt;&gt;0,BD259+1,BD259)</f>
        <v>0</v>
      </c>
      <c r="BE260" s="3">
        <f t="shared" si="23"/>
        <v>46282</v>
      </c>
      <c r="BF260" s="1">
        <f>ROUNDUP(COUNTIF(Cs!$BT$7:$BT$33000,BE260)/20,0)</f>
        <v>0</v>
      </c>
      <c r="BG260" s="1">
        <f>SUM($BF$1:BF259)</f>
        <v>0</v>
      </c>
    </row>
    <row r="261" spans="53:59" hidden="1" x14ac:dyDescent="0.25">
      <c r="BA261" s="1">
        <v>261</v>
      </c>
      <c r="BB261" s="4" t="str">
        <f t="shared" si="22"/>
        <v>--</v>
      </c>
      <c r="BC261" s="3">
        <f t="shared" si="24"/>
        <v>0</v>
      </c>
      <c r="BD261" s="1">
        <f>IF(COUNTIF(Cs!$BT$7:$BT$33000,BE261)&lt;&gt;0,BD260+1,BD260)</f>
        <v>0</v>
      </c>
      <c r="BE261" s="3">
        <f t="shared" si="23"/>
        <v>46283</v>
      </c>
      <c r="BF261" s="1">
        <f>ROUNDUP(COUNTIF(Cs!$BT$7:$BT$33000,BE261)/20,0)</f>
        <v>0</v>
      </c>
      <c r="BG261" s="1">
        <f>SUM($BF$1:BF260)</f>
        <v>0</v>
      </c>
    </row>
    <row r="262" spans="53:59" hidden="1" x14ac:dyDescent="0.25">
      <c r="BA262" s="1">
        <v>262</v>
      </c>
      <c r="BB262" s="4" t="str">
        <f t="shared" si="22"/>
        <v>--</v>
      </c>
      <c r="BC262" s="3">
        <f t="shared" si="24"/>
        <v>0</v>
      </c>
      <c r="BD262" s="1">
        <f>IF(COUNTIF(Cs!$BT$7:$BT$33000,BE262)&lt;&gt;0,BD261+1,BD261)</f>
        <v>0</v>
      </c>
      <c r="BE262" s="3">
        <f t="shared" si="23"/>
        <v>46284</v>
      </c>
      <c r="BF262" s="1">
        <f>ROUNDUP(COUNTIF(Cs!$BT$7:$BT$33000,BE262)/20,0)</f>
        <v>0</v>
      </c>
      <c r="BG262" s="1">
        <f>SUM($BF$1:BF261)</f>
        <v>0</v>
      </c>
    </row>
    <row r="263" spans="53:59" hidden="1" x14ac:dyDescent="0.25">
      <c r="BA263" s="1">
        <v>263</v>
      </c>
      <c r="BB263" s="4" t="str">
        <f t="shared" si="22"/>
        <v>--</v>
      </c>
      <c r="BC263" s="3">
        <f t="shared" si="24"/>
        <v>0</v>
      </c>
      <c r="BD263" s="1">
        <f>IF(COUNTIF(Cs!$BT$7:$BT$33000,BE263)&lt;&gt;0,BD262+1,BD262)</f>
        <v>0</v>
      </c>
      <c r="BE263" s="3">
        <f t="shared" si="23"/>
        <v>46285</v>
      </c>
      <c r="BF263" s="1">
        <f>ROUNDUP(COUNTIF(Cs!$BT$7:$BT$33000,BE263)/20,0)</f>
        <v>0</v>
      </c>
      <c r="BG263" s="1">
        <f>SUM($BF$1:BF262)</f>
        <v>0</v>
      </c>
    </row>
    <row r="264" spans="53:59" hidden="1" x14ac:dyDescent="0.25">
      <c r="BA264" s="1">
        <v>264</v>
      </c>
      <c r="BB264" s="4" t="str">
        <f t="shared" si="22"/>
        <v>--</v>
      </c>
      <c r="BC264" s="3">
        <f t="shared" si="24"/>
        <v>0</v>
      </c>
      <c r="BD264" s="1">
        <f>IF(COUNTIF(Cs!$BT$7:$BT$33000,BE264)&lt;&gt;0,BD263+1,BD263)</f>
        <v>0</v>
      </c>
      <c r="BE264" s="3">
        <f t="shared" si="23"/>
        <v>46286</v>
      </c>
      <c r="BF264" s="1">
        <f>ROUNDUP(COUNTIF(Cs!$BT$7:$BT$33000,BE264)/20,0)</f>
        <v>0</v>
      </c>
      <c r="BG264" s="1">
        <f>SUM($BF$1:BF263)</f>
        <v>0</v>
      </c>
    </row>
    <row r="265" spans="53:59" hidden="1" x14ac:dyDescent="0.25">
      <c r="BA265" s="1">
        <v>265</v>
      </c>
      <c r="BB265" s="4" t="str">
        <f t="shared" si="22"/>
        <v>--</v>
      </c>
      <c r="BC265" s="3">
        <f t="shared" si="24"/>
        <v>0</v>
      </c>
      <c r="BD265" s="1">
        <f>IF(COUNTIF(Cs!$BT$7:$BT$33000,BE265)&lt;&gt;0,BD264+1,BD264)</f>
        <v>0</v>
      </c>
      <c r="BE265" s="3">
        <f t="shared" si="23"/>
        <v>46287</v>
      </c>
      <c r="BF265" s="1">
        <f>ROUNDUP(COUNTIF(Cs!$BT$7:$BT$33000,BE265)/20,0)</f>
        <v>0</v>
      </c>
      <c r="BG265" s="1">
        <f>SUM($BF$1:BF264)</f>
        <v>0</v>
      </c>
    </row>
    <row r="266" spans="53:59" hidden="1" x14ac:dyDescent="0.25">
      <c r="BA266" s="1">
        <v>266</v>
      </c>
      <c r="BB266" s="4" t="str">
        <f t="shared" si="22"/>
        <v>--</v>
      </c>
      <c r="BC266" s="3">
        <f t="shared" si="24"/>
        <v>0</v>
      </c>
      <c r="BD266" s="1">
        <f>IF(COUNTIF(Cs!$BT$7:$BT$33000,BE266)&lt;&gt;0,BD265+1,BD265)</f>
        <v>0</v>
      </c>
      <c r="BE266" s="3">
        <f t="shared" si="23"/>
        <v>46288</v>
      </c>
      <c r="BF266" s="1">
        <f>ROUNDUP(COUNTIF(Cs!$BT$7:$BT$33000,BE266)/20,0)</f>
        <v>0</v>
      </c>
      <c r="BG266" s="1">
        <f>SUM($BF$1:BF265)</f>
        <v>0</v>
      </c>
    </row>
    <row r="267" spans="53:59" hidden="1" x14ac:dyDescent="0.25">
      <c r="BA267" s="1">
        <v>267</v>
      </c>
      <c r="BB267" s="4" t="str">
        <f t="shared" si="22"/>
        <v>--</v>
      </c>
      <c r="BC267" s="3">
        <f t="shared" si="24"/>
        <v>0</v>
      </c>
      <c r="BD267" s="1">
        <f>IF(COUNTIF(Cs!$BT$7:$BT$33000,BE267)&lt;&gt;0,BD266+1,BD266)</f>
        <v>0</v>
      </c>
      <c r="BE267" s="3">
        <f t="shared" si="23"/>
        <v>46289</v>
      </c>
      <c r="BF267" s="1">
        <f>ROUNDUP(COUNTIF(Cs!$BT$7:$BT$33000,BE267)/20,0)</f>
        <v>0</v>
      </c>
      <c r="BG267" s="1">
        <f>SUM($BF$1:BF266)</f>
        <v>0</v>
      </c>
    </row>
    <row r="268" spans="53:59" hidden="1" x14ac:dyDescent="0.25">
      <c r="BA268" s="1">
        <v>268</v>
      </c>
      <c r="BB268" s="4" t="str">
        <f t="shared" si="22"/>
        <v>--</v>
      </c>
      <c r="BC268" s="3">
        <f t="shared" si="24"/>
        <v>0</v>
      </c>
      <c r="BD268" s="1">
        <f>IF(COUNTIF(Cs!$BT$7:$BT$33000,BE268)&lt;&gt;0,BD267+1,BD267)</f>
        <v>0</v>
      </c>
      <c r="BE268" s="3">
        <f t="shared" si="23"/>
        <v>46290</v>
      </c>
      <c r="BF268" s="1">
        <f>ROUNDUP(COUNTIF(Cs!$BT$7:$BT$33000,BE268)/20,0)</f>
        <v>0</v>
      </c>
      <c r="BG268" s="1">
        <f>SUM($BF$1:BF267)</f>
        <v>0</v>
      </c>
    </row>
    <row r="269" spans="53:59" hidden="1" x14ac:dyDescent="0.25">
      <c r="BA269" s="1">
        <v>269</v>
      </c>
      <c r="BB269" s="4" t="str">
        <f t="shared" si="22"/>
        <v>--</v>
      </c>
      <c r="BC269" s="3">
        <f t="shared" si="24"/>
        <v>0</v>
      </c>
      <c r="BD269" s="1">
        <f>IF(COUNTIF(Cs!$BT$7:$BT$33000,BE269)&lt;&gt;0,BD268+1,BD268)</f>
        <v>0</v>
      </c>
      <c r="BE269" s="3">
        <f t="shared" si="23"/>
        <v>46291</v>
      </c>
      <c r="BF269" s="1">
        <f>ROUNDUP(COUNTIF(Cs!$BT$7:$BT$33000,BE269)/20,0)</f>
        <v>0</v>
      </c>
      <c r="BG269" s="1">
        <f>SUM($BF$1:BF268)</f>
        <v>0</v>
      </c>
    </row>
    <row r="270" spans="53:59" hidden="1" x14ac:dyDescent="0.25">
      <c r="BA270" s="1">
        <v>270</v>
      </c>
      <c r="BB270" s="4" t="str">
        <f t="shared" si="22"/>
        <v>--</v>
      </c>
      <c r="BC270" s="3">
        <f t="shared" si="24"/>
        <v>0</v>
      </c>
      <c r="BD270" s="1">
        <f>IF(COUNTIF(Cs!$BT$7:$BT$33000,BE270)&lt;&gt;0,BD269+1,BD269)</f>
        <v>0</v>
      </c>
      <c r="BE270" s="3">
        <f t="shared" si="23"/>
        <v>46292</v>
      </c>
      <c r="BF270" s="1">
        <f>ROUNDUP(COUNTIF(Cs!$BT$7:$BT$33000,BE270)/20,0)</f>
        <v>0</v>
      </c>
      <c r="BG270" s="1">
        <f>SUM($BF$1:BF269)</f>
        <v>0</v>
      </c>
    </row>
    <row r="271" spans="53:59" hidden="1" x14ac:dyDescent="0.25">
      <c r="BA271" s="1">
        <v>271</v>
      </c>
      <c r="BB271" s="4" t="str">
        <f t="shared" si="22"/>
        <v>--</v>
      </c>
      <c r="BC271" s="3">
        <f t="shared" si="24"/>
        <v>0</v>
      </c>
      <c r="BD271" s="1">
        <f>IF(COUNTIF(Cs!$BT$7:$BT$33000,BE271)&lt;&gt;0,BD270+1,BD270)</f>
        <v>0</v>
      </c>
      <c r="BE271" s="3">
        <f t="shared" si="23"/>
        <v>46293</v>
      </c>
      <c r="BF271" s="1">
        <f>ROUNDUP(COUNTIF(Cs!$BT$7:$BT$33000,BE271)/20,0)</f>
        <v>0</v>
      </c>
      <c r="BG271" s="1">
        <f>SUM($BF$1:BF270)</f>
        <v>0</v>
      </c>
    </row>
    <row r="272" spans="53:59" hidden="1" x14ac:dyDescent="0.25">
      <c r="BA272" s="1">
        <v>272</v>
      </c>
      <c r="BB272" s="4" t="str">
        <f t="shared" si="22"/>
        <v>--</v>
      </c>
      <c r="BC272" s="3">
        <f t="shared" si="24"/>
        <v>0</v>
      </c>
      <c r="BD272" s="1">
        <f>IF(COUNTIF(Cs!$BT$7:$BT$33000,BE272)&lt;&gt;0,BD271+1,BD271)</f>
        <v>0</v>
      </c>
      <c r="BE272" s="3">
        <f t="shared" si="23"/>
        <v>46294</v>
      </c>
      <c r="BF272" s="1">
        <f>ROUNDUP(COUNTIF(Cs!$BT$7:$BT$33000,BE272)/20,0)</f>
        <v>0</v>
      </c>
      <c r="BG272" s="1">
        <f>SUM($BF$1:BF271)</f>
        <v>0</v>
      </c>
    </row>
    <row r="273" spans="53:59" hidden="1" x14ac:dyDescent="0.25">
      <c r="BA273" s="1">
        <v>273</v>
      </c>
      <c r="BB273" s="4" t="str">
        <f t="shared" si="22"/>
        <v>--</v>
      </c>
      <c r="BC273" s="3">
        <f t="shared" si="24"/>
        <v>0</v>
      </c>
      <c r="BD273" s="1">
        <f>IF(COUNTIF(Cs!$BT$7:$BT$33000,BE273)&lt;&gt;0,BD272+1,BD272)</f>
        <v>0</v>
      </c>
      <c r="BE273" s="3">
        <f t="shared" si="23"/>
        <v>46295</v>
      </c>
      <c r="BF273" s="1">
        <f>ROUNDUP(COUNTIF(Cs!$BT$7:$BT$33000,BE273)/20,0)</f>
        <v>0</v>
      </c>
      <c r="BG273" s="1">
        <f>SUM($BF$1:BF272)</f>
        <v>0</v>
      </c>
    </row>
    <row r="274" spans="53:59" hidden="1" x14ac:dyDescent="0.25">
      <c r="BA274" s="1">
        <v>274</v>
      </c>
      <c r="BB274" s="4" t="str">
        <f t="shared" si="22"/>
        <v>--</v>
      </c>
      <c r="BC274" s="3">
        <f t="shared" si="24"/>
        <v>0</v>
      </c>
      <c r="BD274" s="1">
        <f>IF(COUNTIF(Cs!$BT$7:$BT$33000,BE274)&lt;&gt;0,BD273+1,BD273)</f>
        <v>0</v>
      </c>
      <c r="BE274" s="3">
        <f t="shared" si="23"/>
        <v>46296</v>
      </c>
      <c r="BF274" s="1">
        <f>ROUNDUP(COUNTIF(Cs!$BT$7:$BT$33000,BE274)/20,0)</f>
        <v>0</v>
      </c>
      <c r="BG274" s="1">
        <f>SUM($BF$1:BF273)</f>
        <v>0</v>
      </c>
    </row>
    <row r="275" spans="53:59" hidden="1" x14ac:dyDescent="0.25">
      <c r="BA275" s="1">
        <v>275</v>
      </c>
      <c r="BB275" s="4" t="str">
        <f t="shared" si="22"/>
        <v>--</v>
      </c>
      <c r="BC275" s="3">
        <f t="shared" si="24"/>
        <v>0</v>
      </c>
      <c r="BD275" s="1">
        <f>IF(COUNTIF(Cs!$BT$7:$BT$33000,BE275)&lt;&gt;0,BD274+1,BD274)</f>
        <v>0</v>
      </c>
      <c r="BE275" s="3">
        <f t="shared" si="23"/>
        <v>46297</v>
      </c>
      <c r="BF275" s="1">
        <f>ROUNDUP(COUNTIF(Cs!$BT$7:$BT$33000,BE275)/20,0)</f>
        <v>0</v>
      </c>
      <c r="BG275" s="1">
        <f>SUM($BF$1:BF274)</f>
        <v>0</v>
      </c>
    </row>
    <row r="276" spans="53:59" hidden="1" x14ac:dyDescent="0.25">
      <c r="BA276" s="1">
        <v>276</v>
      </c>
      <c r="BB276" s="4" t="str">
        <f t="shared" si="22"/>
        <v>--</v>
      </c>
      <c r="BC276" s="3">
        <f t="shared" si="24"/>
        <v>0</v>
      </c>
      <c r="BD276" s="1">
        <f>IF(COUNTIF(Cs!$BT$7:$BT$33000,BE276)&lt;&gt;0,BD275+1,BD275)</f>
        <v>0</v>
      </c>
      <c r="BE276" s="3">
        <f t="shared" si="23"/>
        <v>46298</v>
      </c>
      <c r="BF276" s="1">
        <f>ROUNDUP(COUNTIF(Cs!$BT$7:$BT$33000,BE276)/20,0)</f>
        <v>0</v>
      </c>
      <c r="BG276" s="1">
        <f>SUM($BF$1:BF275)</f>
        <v>0</v>
      </c>
    </row>
    <row r="277" spans="53:59" hidden="1" x14ac:dyDescent="0.25">
      <c r="BA277" s="1">
        <v>277</v>
      </c>
      <c r="BB277" s="4" t="str">
        <f t="shared" si="22"/>
        <v>--</v>
      </c>
      <c r="BC277" s="3">
        <f t="shared" si="24"/>
        <v>0</v>
      </c>
      <c r="BD277" s="1">
        <f>IF(COUNTIF(Cs!$BT$7:$BT$33000,BE277)&lt;&gt;0,BD276+1,BD276)</f>
        <v>0</v>
      </c>
      <c r="BE277" s="3">
        <f t="shared" si="23"/>
        <v>46299</v>
      </c>
      <c r="BF277" s="1">
        <f>ROUNDUP(COUNTIF(Cs!$BT$7:$BT$33000,BE277)/20,0)</f>
        <v>0</v>
      </c>
      <c r="BG277" s="1">
        <f>SUM($BF$1:BF276)</f>
        <v>0</v>
      </c>
    </row>
    <row r="278" spans="53:59" hidden="1" x14ac:dyDescent="0.25">
      <c r="BA278" s="1">
        <v>278</v>
      </c>
      <c r="BB278" s="4" t="str">
        <f t="shared" si="22"/>
        <v>--</v>
      </c>
      <c r="BC278" s="3">
        <f t="shared" si="24"/>
        <v>0</v>
      </c>
      <c r="BD278" s="1">
        <f>IF(COUNTIF(Cs!$BT$7:$BT$33000,BE278)&lt;&gt;0,BD277+1,BD277)</f>
        <v>0</v>
      </c>
      <c r="BE278" s="3">
        <f t="shared" si="23"/>
        <v>46300</v>
      </c>
      <c r="BF278" s="1">
        <f>ROUNDUP(COUNTIF(Cs!$BT$7:$BT$33000,BE278)/20,0)</f>
        <v>0</v>
      </c>
      <c r="BG278" s="1">
        <f>SUM($BF$1:BF277)</f>
        <v>0</v>
      </c>
    </row>
    <row r="279" spans="53:59" hidden="1" x14ac:dyDescent="0.25">
      <c r="BA279" s="1">
        <v>279</v>
      </c>
      <c r="BB279" s="4" t="str">
        <f t="shared" si="22"/>
        <v>--</v>
      </c>
      <c r="BC279" s="3">
        <f t="shared" si="24"/>
        <v>0</v>
      </c>
      <c r="BD279" s="1">
        <f>IF(COUNTIF(Cs!$BT$7:$BT$33000,BE279)&lt;&gt;0,BD278+1,BD278)</f>
        <v>0</v>
      </c>
      <c r="BE279" s="3">
        <f t="shared" si="23"/>
        <v>46301</v>
      </c>
      <c r="BF279" s="1">
        <f>ROUNDUP(COUNTIF(Cs!$BT$7:$BT$33000,BE279)/20,0)</f>
        <v>0</v>
      </c>
      <c r="BG279" s="1">
        <f>SUM($BF$1:BF278)</f>
        <v>0</v>
      </c>
    </row>
    <row r="280" spans="53:59" hidden="1" x14ac:dyDescent="0.25">
      <c r="BA280" s="1">
        <v>280</v>
      </c>
      <c r="BB280" s="4" t="str">
        <f t="shared" si="22"/>
        <v>--</v>
      </c>
      <c r="BC280" s="3">
        <f t="shared" si="24"/>
        <v>0</v>
      </c>
      <c r="BD280" s="1">
        <f>IF(COUNTIF(Cs!$BT$7:$BT$33000,BE280)&lt;&gt;0,BD279+1,BD279)</f>
        <v>0</v>
      </c>
      <c r="BE280" s="3">
        <f t="shared" si="23"/>
        <v>46302</v>
      </c>
      <c r="BF280" s="1">
        <f>ROUNDUP(COUNTIF(Cs!$BT$7:$BT$33000,BE280)/20,0)</f>
        <v>0</v>
      </c>
      <c r="BG280" s="1">
        <f>SUM($BF$1:BF279)</f>
        <v>0</v>
      </c>
    </row>
    <row r="281" spans="53:59" hidden="1" x14ac:dyDescent="0.25">
      <c r="BA281" s="1">
        <v>281</v>
      </c>
      <c r="BB281" s="4" t="str">
        <f t="shared" si="22"/>
        <v>--</v>
      </c>
      <c r="BC281" s="3">
        <f t="shared" si="24"/>
        <v>0</v>
      </c>
      <c r="BD281" s="1">
        <f>IF(COUNTIF(Cs!$BT$7:$BT$33000,BE281)&lt;&gt;0,BD280+1,BD280)</f>
        <v>0</v>
      </c>
      <c r="BE281" s="3">
        <f t="shared" si="23"/>
        <v>46303</v>
      </c>
      <c r="BF281" s="1">
        <f>ROUNDUP(COUNTIF(Cs!$BT$7:$BT$33000,BE281)/20,0)</f>
        <v>0</v>
      </c>
      <c r="BG281" s="1">
        <f>SUM($BF$1:BF280)</f>
        <v>0</v>
      </c>
    </row>
    <row r="282" spans="53:59" hidden="1" x14ac:dyDescent="0.25">
      <c r="BA282" s="1">
        <v>282</v>
      </c>
      <c r="BB282" s="4" t="str">
        <f t="shared" si="22"/>
        <v>--</v>
      </c>
      <c r="BC282" s="3">
        <f t="shared" si="24"/>
        <v>0</v>
      </c>
      <c r="BD282" s="1">
        <f>IF(COUNTIF(Cs!$BT$7:$BT$33000,BE282)&lt;&gt;0,BD281+1,BD281)</f>
        <v>0</v>
      </c>
      <c r="BE282" s="3">
        <f t="shared" si="23"/>
        <v>46304</v>
      </c>
      <c r="BF282" s="1">
        <f>ROUNDUP(COUNTIF(Cs!$BT$7:$BT$33000,BE282)/20,0)</f>
        <v>0</v>
      </c>
      <c r="BG282" s="1">
        <f>SUM($BF$1:BF281)</f>
        <v>0</v>
      </c>
    </row>
    <row r="283" spans="53:59" hidden="1" x14ac:dyDescent="0.25">
      <c r="BA283" s="1">
        <v>283</v>
      </c>
      <c r="BB283" s="4" t="str">
        <f t="shared" si="22"/>
        <v>--</v>
      </c>
      <c r="BC283" s="3">
        <f t="shared" si="24"/>
        <v>0</v>
      </c>
      <c r="BD283" s="1">
        <f>IF(COUNTIF(Cs!$BT$7:$BT$33000,BE283)&lt;&gt;0,BD282+1,BD282)</f>
        <v>0</v>
      </c>
      <c r="BE283" s="3">
        <f t="shared" si="23"/>
        <v>46305</v>
      </c>
      <c r="BF283" s="1">
        <f>ROUNDUP(COUNTIF(Cs!$BT$7:$BT$33000,BE283)/20,0)</f>
        <v>0</v>
      </c>
      <c r="BG283" s="1">
        <f>SUM($BF$1:BF282)</f>
        <v>0</v>
      </c>
    </row>
    <row r="284" spans="53:59" hidden="1" x14ac:dyDescent="0.25">
      <c r="BA284" s="1">
        <v>284</v>
      </c>
      <c r="BB284" s="4" t="str">
        <f t="shared" si="22"/>
        <v>--</v>
      </c>
      <c r="BC284" s="3">
        <f t="shared" si="24"/>
        <v>0</v>
      </c>
      <c r="BD284" s="1">
        <f>IF(COUNTIF(Cs!$BT$7:$BT$33000,BE284)&lt;&gt;0,BD283+1,BD283)</f>
        <v>0</v>
      </c>
      <c r="BE284" s="3">
        <f t="shared" si="23"/>
        <v>46306</v>
      </c>
      <c r="BF284" s="1">
        <f>ROUNDUP(COUNTIF(Cs!$BT$7:$BT$33000,BE284)/20,0)</f>
        <v>0</v>
      </c>
      <c r="BG284" s="1">
        <f>SUM($BF$1:BF283)</f>
        <v>0</v>
      </c>
    </row>
    <row r="285" spans="53:59" hidden="1" x14ac:dyDescent="0.25">
      <c r="BA285" s="1">
        <v>285</v>
      </c>
      <c r="BB285" s="4" t="str">
        <f t="shared" si="22"/>
        <v>--</v>
      </c>
      <c r="BC285" s="3">
        <f t="shared" si="24"/>
        <v>0</v>
      </c>
      <c r="BD285" s="1">
        <f>IF(COUNTIF(Cs!$BT$7:$BT$33000,BE285)&lt;&gt;0,BD284+1,BD284)</f>
        <v>0</v>
      </c>
      <c r="BE285" s="3">
        <f t="shared" si="23"/>
        <v>46307</v>
      </c>
      <c r="BF285" s="1">
        <f>ROUNDUP(COUNTIF(Cs!$BT$7:$BT$33000,BE285)/20,0)</f>
        <v>0</v>
      </c>
      <c r="BG285" s="1">
        <f>SUM($BF$1:BF284)</f>
        <v>0</v>
      </c>
    </row>
    <row r="286" spans="53:59" hidden="1" x14ac:dyDescent="0.25">
      <c r="BA286" s="1">
        <v>286</v>
      </c>
      <c r="BB286" s="4" t="str">
        <f t="shared" si="22"/>
        <v>--</v>
      </c>
      <c r="BC286" s="3">
        <f t="shared" si="24"/>
        <v>0</v>
      </c>
      <c r="BD286" s="1">
        <f>IF(COUNTIF(Cs!$BT$7:$BT$33000,BE286)&lt;&gt;0,BD285+1,BD285)</f>
        <v>0</v>
      </c>
      <c r="BE286" s="3">
        <f t="shared" si="23"/>
        <v>46308</v>
      </c>
      <c r="BF286" s="1">
        <f>ROUNDUP(COUNTIF(Cs!$BT$7:$BT$33000,BE286)/20,0)</f>
        <v>0</v>
      </c>
      <c r="BG286" s="1">
        <f>SUM($BF$1:BF285)</f>
        <v>0</v>
      </c>
    </row>
    <row r="287" spans="53:59" hidden="1" x14ac:dyDescent="0.25">
      <c r="BA287" s="1">
        <v>287</v>
      </c>
      <c r="BB287" s="4" t="str">
        <f t="shared" si="22"/>
        <v>--</v>
      </c>
      <c r="BC287" s="3">
        <f t="shared" si="24"/>
        <v>0</v>
      </c>
      <c r="BD287" s="1">
        <f>IF(COUNTIF(Cs!$BT$7:$BT$33000,BE287)&lt;&gt;0,BD286+1,BD286)</f>
        <v>0</v>
      </c>
      <c r="BE287" s="3">
        <f t="shared" si="23"/>
        <v>46309</v>
      </c>
      <c r="BF287" s="1">
        <f>ROUNDUP(COUNTIF(Cs!$BT$7:$BT$33000,BE287)/20,0)</f>
        <v>0</v>
      </c>
      <c r="BG287" s="1">
        <f>SUM($BF$1:BF286)</f>
        <v>0</v>
      </c>
    </row>
    <row r="288" spans="53:59" hidden="1" x14ac:dyDescent="0.25">
      <c r="BA288" s="1">
        <v>288</v>
      </c>
      <c r="BB288" s="4" t="str">
        <f t="shared" si="22"/>
        <v>--</v>
      </c>
      <c r="BC288" s="3">
        <f t="shared" si="24"/>
        <v>0</v>
      </c>
      <c r="BD288" s="1">
        <f>IF(COUNTIF(Cs!$BT$7:$BT$33000,BE288)&lt;&gt;0,BD287+1,BD287)</f>
        <v>0</v>
      </c>
      <c r="BE288" s="3">
        <f t="shared" si="23"/>
        <v>46310</v>
      </c>
      <c r="BF288" s="1">
        <f>ROUNDUP(COUNTIF(Cs!$BT$7:$BT$33000,BE288)/20,0)</f>
        <v>0</v>
      </c>
      <c r="BG288" s="1">
        <f>SUM($BF$1:BF287)</f>
        <v>0</v>
      </c>
    </row>
    <row r="289" spans="53:59" hidden="1" x14ac:dyDescent="0.25">
      <c r="BA289" s="1">
        <v>289</v>
      </c>
      <c r="BB289" s="4" t="str">
        <f t="shared" si="22"/>
        <v>--</v>
      </c>
      <c r="BC289" s="3">
        <f t="shared" si="24"/>
        <v>0</v>
      </c>
      <c r="BD289" s="1">
        <f>IF(COUNTIF(Cs!$BT$7:$BT$33000,BE289)&lt;&gt;0,BD288+1,BD288)</f>
        <v>0</v>
      </c>
      <c r="BE289" s="3">
        <f t="shared" si="23"/>
        <v>46311</v>
      </c>
      <c r="BF289" s="1">
        <f>ROUNDUP(COUNTIF(Cs!$BT$7:$BT$33000,BE289)/20,0)</f>
        <v>0</v>
      </c>
      <c r="BG289" s="1">
        <f>SUM($BF$1:BF288)</f>
        <v>0</v>
      </c>
    </row>
    <row r="290" spans="53:59" hidden="1" x14ac:dyDescent="0.25">
      <c r="BA290" s="1">
        <v>290</v>
      </c>
      <c r="BB290" s="4" t="str">
        <f t="shared" si="22"/>
        <v>--</v>
      </c>
      <c r="BC290" s="3">
        <f t="shared" si="24"/>
        <v>0</v>
      </c>
      <c r="BD290" s="1">
        <f>IF(COUNTIF(Cs!$BT$7:$BT$33000,BE290)&lt;&gt;0,BD289+1,BD289)</f>
        <v>0</v>
      </c>
      <c r="BE290" s="3">
        <f t="shared" si="23"/>
        <v>46312</v>
      </c>
      <c r="BF290" s="1">
        <f>ROUNDUP(COUNTIF(Cs!$BT$7:$BT$33000,BE290)/20,0)</f>
        <v>0</v>
      </c>
      <c r="BG290" s="1">
        <f>SUM($BF$1:BF289)</f>
        <v>0</v>
      </c>
    </row>
    <row r="291" spans="53:59" hidden="1" x14ac:dyDescent="0.25">
      <c r="BA291" s="1">
        <v>291</v>
      </c>
      <c r="BB291" s="4" t="str">
        <f t="shared" si="22"/>
        <v>--</v>
      </c>
      <c r="BC291" s="3">
        <f t="shared" si="24"/>
        <v>0</v>
      </c>
      <c r="BD291" s="1">
        <f>IF(COUNTIF(Cs!$BT$7:$BT$33000,BE291)&lt;&gt;0,BD290+1,BD290)</f>
        <v>0</v>
      </c>
      <c r="BE291" s="3">
        <f t="shared" si="23"/>
        <v>46313</v>
      </c>
      <c r="BF291" s="1">
        <f>ROUNDUP(COUNTIF(Cs!$BT$7:$BT$33000,BE291)/20,0)</f>
        <v>0</v>
      </c>
      <c r="BG291" s="1">
        <f>SUM($BF$1:BF290)</f>
        <v>0</v>
      </c>
    </row>
    <row r="292" spans="53:59" hidden="1" x14ac:dyDescent="0.25">
      <c r="BA292" s="1">
        <v>292</v>
      </c>
      <c r="BB292" s="4" t="str">
        <f t="shared" si="22"/>
        <v>--</v>
      </c>
      <c r="BC292" s="3">
        <f t="shared" si="24"/>
        <v>0</v>
      </c>
      <c r="BD292" s="1">
        <f>IF(COUNTIF(Cs!$BT$7:$BT$33000,BE292)&lt;&gt;0,BD291+1,BD291)</f>
        <v>0</v>
      </c>
      <c r="BE292" s="3">
        <f t="shared" si="23"/>
        <v>46314</v>
      </c>
      <c r="BF292" s="1">
        <f>ROUNDUP(COUNTIF(Cs!$BT$7:$BT$33000,BE292)/20,0)</f>
        <v>0</v>
      </c>
      <c r="BG292" s="1">
        <f>SUM($BF$1:BF291)</f>
        <v>0</v>
      </c>
    </row>
    <row r="293" spans="53:59" hidden="1" x14ac:dyDescent="0.25">
      <c r="BA293" s="1">
        <v>293</v>
      </c>
      <c r="BB293" s="4" t="str">
        <f t="shared" si="22"/>
        <v>--</v>
      </c>
      <c r="BC293" s="3">
        <f t="shared" si="24"/>
        <v>0</v>
      </c>
      <c r="BD293" s="1">
        <f>IF(COUNTIF(Cs!$BT$7:$BT$33000,BE293)&lt;&gt;0,BD292+1,BD292)</f>
        <v>0</v>
      </c>
      <c r="BE293" s="3">
        <f t="shared" si="23"/>
        <v>46315</v>
      </c>
      <c r="BF293" s="1">
        <f>ROUNDUP(COUNTIF(Cs!$BT$7:$BT$33000,BE293)/20,0)</f>
        <v>0</v>
      </c>
      <c r="BG293" s="1">
        <f>SUM($BF$1:BF292)</f>
        <v>0</v>
      </c>
    </row>
    <row r="294" spans="53:59" hidden="1" x14ac:dyDescent="0.25">
      <c r="BA294" s="1">
        <v>294</v>
      </c>
      <c r="BB294" s="4" t="str">
        <f t="shared" si="22"/>
        <v>--</v>
      </c>
      <c r="BC294" s="3">
        <f t="shared" si="24"/>
        <v>0</v>
      </c>
      <c r="BD294" s="1">
        <f>IF(COUNTIF(Cs!$BT$7:$BT$33000,BE294)&lt;&gt;0,BD293+1,BD293)</f>
        <v>0</v>
      </c>
      <c r="BE294" s="3">
        <f t="shared" si="23"/>
        <v>46316</v>
      </c>
      <c r="BF294" s="1">
        <f>ROUNDUP(COUNTIF(Cs!$BT$7:$BT$33000,BE294)/20,0)</f>
        <v>0</v>
      </c>
      <c r="BG294" s="1">
        <f>SUM($BF$1:BF293)</f>
        <v>0</v>
      </c>
    </row>
    <row r="295" spans="53:59" hidden="1" x14ac:dyDescent="0.25">
      <c r="BA295" s="1">
        <v>295</v>
      </c>
      <c r="BB295" s="4" t="str">
        <f t="shared" si="22"/>
        <v>--</v>
      </c>
      <c r="BC295" s="3">
        <f t="shared" si="24"/>
        <v>0</v>
      </c>
      <c r="BD295" s="1">
        <f>IF(COUNTIF(Cs!$BT$7:$BT$33000,BE295)&lt;&gt;0,BD294+1,BD294)</f>
        <v>0</v>
      </c>
      <c r="BE295" s="3">
        <f t="shared" si="23"/>
        <v>46317</v>
      </c>
      <c r="BF295" s="1">
        <f>ROUNDUP(COUNTIF(Cs!$BT$7:$BT$33000,BE295)/20,0)</f>
        <v>0</v>
      </c>
      <c r="BG295" s="1">
        <f>SUM($BF$1:BF294)</f>
        <v>0</v>
      </c>
    </row>
    <row r="296" spans="53:59" hidden="1" x14ac:dyDescent="0.25">
      <c r="BA296" s="1">
        <v>296</v>
      </c>
      <c r="BB296" s="4" t="str">
        <f t="shared" si="22"/>
        <v>--</v>
      </c>
      <c r="BC296" s="3">
        <f t="shared" si="24"/>
        <v>0</v>
      </c>
      <c r="BD296" s="1">
        <f>IF(COUNTIF(Cs!$BT$7:$BT$33000,BE296)&lt;&gt;0,BD295+1,BD295)</f>
        <v>0</v>
      </c>
      <c r="BE296" s="3">
        <f t="shared" si="23"/>
        <v>46318</v>
      </c>
      <c r="BF296" s="1">
        <f>ROUNDUP(COUNTIF(Cs!$BT$7:$BT$33000,BE296)/20,0)</f>
        <v>0</v>
      </c>
      <c r="BG296" s="1">
        <f>SUM($BF$1:BF295)</f>
        <v>0</v>
      </c>
    </row>
    <row r="297" spans="53:59" hidden="1" x14ac:dyDescent="0.25">
      <c r="BA297" s="1">
        <v>297</v>
      </c>
      <c r="BB297" s="4" t="str">
        <f t="shared" si="22"/>
        <v>--</v>
      </c>
      <c r="BC297" s="3">
        <f t="shared" si="24"/>
        <v>0</v>
      </c>
      <c r="BD297" s="1">
        <f>IF(COUNTIF(Cs!$BT$7:$BT$33000,BE297)&lt;&gt;0,BD296+1,BD296)</f>
        <v>0</v>
      </c>
      <c r="BE297" s="3">
        <f t="shared" si="23"/>
        <v>46319</v>
      </c>
      <c r="BF297" s="1">
        <f>ROUNDUP(COUNTIF(Cs!$BT$7:$BT$33000,BE297)/20,0)</f>
        <v>0</v>
      </c>
      <c r="BG297" s="1">
        <f>SUM($BF$1:BF296)</f>
        <v>0</v>
      </c>
    </row>
    <row r="298" spans="53:59" hidden="1" x14ac:dyDescent="0.25">
      <c r="BA298" s="1">
        <v>298</v>
      </c>
      <c r="BB298" s="4" t="str">
        <f t="shared" si="22"/>
        <v>--</v>
      </c>
      <c r="BC298" s="3">
        <f t="shared" si="24"/>
        <v>0</v>
      </c>
      <c r="BD298" s="1">
        <f>IF(COUNTIF(Cs!$BT$7:$BT$33000,BE298)&lt;&gt;0,BD297+1,BD297)</f>
        <v>0</v>
      </c>
      <c r="BE298" s="3">
        <f t="shared" si="23"/>
        <v>46320</v>
      </c>
      <c r="BF298" s="1">
        <f>ROUNDUP(COUNTIF(Cs!$BT$7:$BT$33000,BE298)/20,0)</f>
        <v>0</v>
      </c>
      <c r="BG298" s="1">
        <f>SUM($BF$1:BF297)</f>
        <v>0</v>
      </c>
    </row>
    <row r="299" spans="53:59" hidden="1" x14ac:dyDescent="0.25">
      <c r="BA299" s="1">
        <v>299</v>
      </c>
      <c r="BB299" s="4" t="str">
        <f t="shared" si="22"/>
        <v>--</v>
      </c>
      <c r="BC299" s="3">
        <f t="shared" si="24"/>
        <v>0</v>
      </c>
      <c r="BD299" s="1">
        <f>IF(COUNTIF(Cs!$BT$7:$BT$33000,BE299)&lt;&gt;0,BD298+1,BD298)</f>
        <v>0</v>
      </c>
      <c r="BE299" s="3">
        <f t="shared" si="23"/>
        <v>46321</v>
      </c>
      <c r="BF299" s="1">
        <f>ROUNDUP(COUNTIF(Cs!$BT$7:$BT$33000,BE299)/20,0)</f>
        <v>0</v>
      </c>
      <c r="BG299" s="1">
        <f>SUM($BF$1:BF298)</f>
        <v>0</v>
      </c>
    </row>
    <row r="300" spans="53:59" hidden="1" x14ac:dyDescent="0.25">
      <c r="BA300" s="1">
        <v>300</v>
      </c>
      <c r="BB300" s="4" t="str">
        <f t="shared" si="22"/>
        <v>--</v>
      </c>
      <c r="BC300" s="3">
        <f t="shared" si="24"/>
        <v>0</v>
      </c>
      <c r="BD300" s="1">
        <f>IF(COUNTIF(Cs!$BT$7:$BT$33000,BE300)&lt;&gt;0,BD299+1,BD299)</f>
        <v>0</v>
      </c>
      <c r="BE300" s="3">
        <f t="shared" si="23"/>
        <v>46322</v>
      </c>
      <c r="BF300" s="1">
        <f>ROUNDUP(COUNTIF(Cs!$BT$7:$BT$33000,BE300)/20,0)</f>
        <v>0</v>
      </c>
      <c r="BG300" s="1">
        <f>SUM($BF$1:BF299)</f>
        <v>0</v>
      </c>
    </row>
    <row r="301" spans="53:59" hidden="1" x14ac:dyDescent="0.25">
      <c r="BA301" s="1">
        <v>301</v>
      </c>
      <c r="BB301" s="4" t="str">
        <f t="shared" si="22"/>
        <v>--</v>
      </c>
      <c r="BC301" s="3">
        <f t="shared" si="24"/>
        <v>0</v>
      </c>
      <c r="BD301" s="1">
        <f>IF(COUNTIF(Cs!$BT$7:$BT$33000,BE301)&lt;&gt;0,BD300+1,BD300)</f>
        <v>0</v>
      </c>
      <c r="BE301" s="3">
        <f t="shared" si="23"/>
        <v>46323</v>
      </c>
      <c r="BF301" s="1">
        <f>ROUNDUP(COUNTIF(Cs!$BT$7:$BT$33000,BE301)/20,0)</f>
        <v>0</v>
      </c>
      <c r="BG301" s="1">
        <f>SUM($BF$1:BF300)</f>
        <v>0</v>
      </c>
    </row>
    <row r="302" spans="53:59" hidden="1" x14ac:dyDescent="0.25">
      <c r="BA302" s="1">
        <v>302</v>
      </c>
      <c r="BB302" s="4" t="str">
        <f t="shared" si="22"/>
        <v>--</v>
      </c>
      <c r="BC302" s="3">
        <f t="shared" si="24"/>
        <v>0</v>
      </c>
      <c r="BD302" s="1">
        <f>IF(COUNTIF(Cs!$BT$7:$BT$33000,BE302)&lt;&gt;0,BD301+1,BD301)</f>
        <v>0</v>
      </c>
      <c r="BE302" s="3">
        <f t="shared" si="23"/>
        <v>46324</v>
      </c>
      <c r="BF302" s="1">
        <f>ROUNDUP(COUNTIF(Cs!$BT$7:$BT$33000,BE302)/20,0)</f>
        <v>0</v>
      </c>
      <c r="BG302" s="1">
        <f>SUM($BF$1:BF301)</f>
        <v>0</v>
      </c>
    </row>
    <row r="303" spans="53:59" hidden="1" x14ac:dyDescent="0.25">
      <c r="BA303" s="1">
        <v>303</v>
      </c>
      <c r="BB303" s="4" t="str">
        <f t="shared" si="22"/>
        <v>--</v>
      </c>
      <c r="BC303" s="3">
        <f t="shared" si="24"/>
        <v>0</v>
      </c>
      <c r="BD303" s="1">
        <f>IF(COUNTIF(Cs!$BT$7:$BT$33000,BE303)&lt;&gt;0,BD302+1,BD302)</f>
        <v>0</v>
      </c>
      <c r="BE303" s="3">
        <f t="shared" si="23"/>
        <v>46325</v>
      </c>
      <c r="BF303" s="1">
        <f>ROUNDUP(COUNTIF(Cs!$BT$7:$BT$33000,BE303)/20,0)</f>
        <v>0</v>
      </c>
      <c r="BG303" s="1">
        <f>SUM($BF$1:BF302)</f>
        <v>0</v>
      </c>
    </row>
    <row r="304" spans="53:59" hidden="1" x14ac:dyDescent="0.25">
      <c r="BA304" s="1">
        <v>304</v>
      </c>
      <c r="BB304" s="4" t="str">
        <f t="shared" si="22"/>
        <v>--</v>
      </c>
      <c r="BC304" s="3">
        <f t="shared" si="24"/>
        <v>0</v>
      </c>
      <c r="BD304" s="1">
        <f>IF(COUNTIF(Cs!$BT$7:$BT$33000,BE304)&lt;&gt;0,BD303+1,BD303)</f>
        <v>0</v>
      </c>
      <c r="BE304" s="3">
        <f t="shared" si="23"/>
        <v>46326</v>
      </c>
      <c r="BF304" s="1">
        <f>ROUNDUP(COUNTIF(Cs!$BT$7:$BT$33000,BE304)/20,0)</f>
        <v>0</v>
      </c>
      <c r="BG304" s="1">
        <f>SUM($BF$1:BF303)</f>
        <v>0</v>
      </c>
    </row>
    <row r="305" spans="53:59" hidden="1" x14ac:dyDescent="0.25">
      <c r="BA305" s="1">
        <v>305</v>
      </c>
      <c r="BB305" s="4" t="str">
        <f t="shared" si="22"/>
        <v>--</v>
      </c>
      <c r="BC305" s="3">
        <f t="shared" si="24"/>
        <v>0</v>
      </c>
      <c r="BD305" s="1">
        <f>IF(COUNTIF(Cs!$BT$7:$BT$33000,BE305)&lt;&gt;0,BD304+1,BD304)</f>
        <v>0</v>
      </c>
      <c r="BE305" s="3">
        <f t="shared" si="23"/>
        <v>46327</v>
      </c>
      <c r="BF305" s="1">
        <f>ROUNDUP(COUNTIF(Cs!$BT$7:$BT$33000,BE305)/20,0)</f>
        <v>0</v>
      </c>
      <c r="BG305" s="1">
        <f>SUM($BF$1:BF304)</f>
        <v>0</v>
      </c>
    </row>
    <row r="306" spans="53:59" hidden="1" x14ac:dyDescent="0.25">
      <c r="BA306" s="1">
        <v>306</v>
      </c>
      <c r="BB306" s="4" t="str">
        <f t="shared" si="22"/>
        <v>--</v>
      </c>
      <c r="BC306" s="3">
        <f t="shared" si="24"/>
        <v>0</v>
      </c>
      <c r="BD306" s="1">
        <f>IF(COUNTIF(Cs!$BT$7:$BT$33000,BE306)&lt;&gt;0,BD305+1,BD305)</f>
        <v>0</v>
      </c>
      <c r="BE306" s="3">
        <f t="shared" si="23"/>
        <v>46328</v>
      </c>
      <c r="BF306" s="1">
        <f>ROUNDUP(COUNTIF(Cs!$BT$7:$BT$33000,BE306)/20,0)</f>
        <v>0</v>
      </c>
      <c r="BG306" s="1">
        <f>SUM($BF$1:BF305)</f>
        <v>0</v>
      </c>
    </row>
    <row r="307" spans="53:59" hidden="1" x14ac:dyDescent="0.25">
      <c r="BA307" s="1">
        <v>307</v>
      </c>
      <c r="BB307" s="4" t="str">
        <f t="shared" si="22"/>
        <v>--</v>
      </c>
      <c r="BC307" s="3">
        <f t="shared" si="24"/>
        <v>0</v>
      </c>
      <c r="BD307" s="1">
        <f>IF(COUNTIF(Cs!$BT$7:$BT$33000,BE307)&lt;&gt;0,BD306+1,BD306)</f>
        <v>0</v>
      </c>
      <c r="BE307" s="3">
        <f t="shared" si="23"/>
        <v>46329</v>
      </c>
      <c r="BF307" s="1">
        <f>ROUNDUP(COUNTIF(Cs!$BT$7:$BT$33000,BE307)/20,0)</f>
        <v>0</v>
      </c>
      <c r="BG307" s="1">
        <f>SUM($BF$1:BF306)</f>
        <v>0</v>
      </c>
    </row>
    <row r="308" spans="53:59" hidden="1" x14ac:dyDescent="0.25">
      <c r="BA308" s="1">
        <v>308</v>
      </c>
      <c r="BB308" s="4" t="str">
        <f t="shared" si="22"/>
        <v>--</v>
      </c>
      <c r="BC308" s="3">
        <f t="shared" si="24"/>
        <v>0</v>
      </c>
      <c r="BD308" s="1">
        <f>IF(COUNTIF(Cs!$BT$7:$BT$33000,BE308)&lt;&gt;0,BD307+1,BD307)</f>
        <v>0</v>
      </c>
      <c r="BE308" s="3">
        <f t="shared" si="23"/>
        <v>46330</v>
      </c>
      <c r="BF308" s="1">
        <f>ROUNDUP(COUNTIF(Cs!$BT$7:$BT$33000,BE308)/20,0)</f>
        <v>0</v>
      </c>
      <c r="BG308" s="1">
        <f>SUM($BF$1:BF307)</f>
        <v>0</v>
      </c>
    </row>
    <row r="309" spans="53:59" hidden="1" x14ac:dyDescent="0.25">
      <c r="BA309" s="1">
        <v>309</v>
      </c>
      <c r="BB309" s="4" t="str">
        <f t="shared" si="22"/>
        <v>--</v>
      </c>
      <c r="BC309" s="3">
        <f t="shared" si="24"/>
        <v>0</v>
      </c>
      <c r="BD309" s="1">
        <f>IF(COUNTIF(Cs!$BT$7:$BT$33000,BE309)&lt;&gt;0,BD308+1,BD308)</f>
        <v>0</v>
      </c>
      <c r="BE309" s="3">
        <f t="shared" si="23"/>
        <v>46331</v>
      </c>
      <c r="BF309" s="1">
        <f>ROUNDUP(COUNTIF(Cs!$BT$7:$BT$33000,BE309)/20,0)</f>
        <v>0</v>
      </c>
      <c r="BG309" s="1">
        <f>SUM($BF$1:BF308)</f>
        <v>0</v>
      </c>
    </row>
    <row r="310" spans="53:59" hidden="1" x14ac:dyDescent="0.25">
      <c r="BA310" s="1">
        <v>310</v>
      </c>
      <c r="BB310" s="4" t="str">
        <f t="shared" si="22"/>
        <v>--</v>
      </c>
      <c r="BC310" s="3">
        <f t="shared" si="24"/>
        <v>0</v>
      </c>
      <c r="BD310" s="1">
        <f>IF(COUNTIF(Cs!$BT$7:$BT$33000,BE310)&lt;&gt;0,BD309+1,BD309)</f>
        <v>0</v>
      </c>
      <c r="BE310" s="3">
        <f t="shared" si="23"/>
        <v>46332</v>
      </c>
      <c r="BF310" s="1">
        <f>ROUNDUP(COUNTIF(Cs!$BT$7:$BT$33000,BE310)/20,0)</f>
        <v>0</v>
      </c>
      <c r="BG310" s="1">
        <f>SUM($BF$1:BF309)</f>
        <v>0</v>
      </c>
    </row>
    <row r="311" spans="53:59" hidden="1" x14ac:dyDescent="0.25">
      <c r="BA311" s="1">
        <v>311</v>
      </c>
      <c r="BB311" s="4" t="str">
        <f t="shared" si="22"/>
        <v>--</v>
      </c>
      <c r="BC311" s="3">
        <f t="shared" si="24"/>
        <v>0</v>
      </c>
      <c r="BD311" s="1">
        <f>IF(COUNTIF(Cs!$BT$7:$BT$33000,BE311)&lt;&gt;0,BD310+1,BD310)</f>
        <v>0</v>
      </c>
      <c r="BE311" s="3">
        <f t="shared" si="23"/>
        <v>46333</v>
      </c>
      <c r="BF311" s="1">
        <f>ROUNDUP(COUNTIF(Cs!$BT$7:$BT$33000,BE311)/20,0)</f>
        <v>0</v>
      </c>
      <c r="BG311" s="1">
        <f>SUM($BF$1:BF310)</f>
        <v>0</v>
      </c>
    </row>
    <row r="312" spans="53:59" hidden="1" x14ac:dyDescent="0.25">
      <c r="BA312" s="1">
        <v>312</v>
      </c>
      <c r="BB312" s="4" t="str">
        <f t="shared" si="22"/>
        <v>--</v>
      </c>
      <c r="BC312" s="3">
        <f t="shared" si="24"/>
        <v>0</v>
      </c>
      <c r="BD312" s="1">
        <f>IF(COUNTIF(Cs!$BT$7:$BT$33000,BE312)&lt;&gt;0,BD311+1,BD311)</f>
        <v>0</v>
      </c>
      <c r="BE312" s="3">
        <f t="shared" si="23"/>
        <v>46334</v>
      </c>
      <c r="BF312" s="1">
        <f>ROUNDUP(COUNTIF(Cs!$BT$7:$BT$33000,BE312)/20,0)</f>
        <v>0</v>
      </c>
      <c r="BG312" s="1">
        <f>SUM($BF$1:BF311)</f>
        <v>0</v>
      </c>
    </row>
    <row r="313" spans="53:59" hidden="1" x14ac:dyDescent="0.25">
      <c r="BA313" s="1">
        <v>313</v>
      </c>
      <c r="BB313" s="4" t="str">
        <f t="shared" si="22"/>
        <v>--</v>
      </c>
      <c r="BC313" s="3">
        <f t="shared" si="24"/>
        <v>0</v>
      </c>
      <c r="BD313" s="1">
        <f>IF(COUNTIF(Cs!$BT$7:$BT$33000,BE313)&lt;&gt;0,BD312+1,BD312)</f>
        <v>0</v>
      </c>
      <c r="BE313" s="3">
        <f t="shared" si="23"/>
        <v>46335</v>
      </c>
      <c r="BF313" s="1">
        <f>ROUNDUP(COUNTIF(Cs!$BT$7:$BT$33000,BE313)/20,0)</f>
        <v>0</v>
      </c>
      <c r="BG313" s="1">
        <f>SUM($BF$1:BF312)</f>
        <v>0</v>
      </c>
    </row>
    <row r="314" spans="53:59" hidden="1" x14ac:dyDescent="0.25">
      <c r="BA314" s="1">
        <v>314</v>
      </c>
      <c r="BB314" s="4" t="str">
        <f t="shared" si="22"/>
        <v>--</v>
      </c>
      <c r="BC314" s="3">
        <f t="shared" si="24"/>
        <v>0</v>
      </c>
      <c r="BD314" s="1">
        <f>IF(COUNTIF(Cs!$BT$7:$BT$33000,BE314)&lt;&gt;0,BD313+1,BD313)</f>
        <v>0</v>
      </c>
      <c r="BE314" s="3">
        <f t="shared" si="23"/>
        <v>46336</v>
      </c>
      <c r="BF314" s="1">
        <f>ROUNDUP(COUNTIF(Cs!$BT$7:$BT$33000,BE314)/20,0)</f>
        <v>0</v>
      </c>
      <c r="BG314" s="1">
        <f>SUM($BF$1:BF313)</f>
        <v>0</v>
      </c>
    </row>
    <row r="315" spans="53:59" hidden="1" x14ac:dyDescent="0.25">
      <c r="BA315" s="1">
        <v>315</v>
      </c>
      <c r="BB315" s="4" t="str">
        <f t="shared" si="22"/>
        <v>--</v>
      </c>
      <c r="BC315" s="3">
        <f t="shared" si="24"/>
        <v>0</v>
      </c>
      <c r="BD315" s="1">
        <f>IF(COUNTIF(Cs!$BT$7:$BT$33000,BE315)&lt;&gt;0,BD314+1,BD314)</f>
        <v>0</v>
      </c>
      <c r="BE315" s="3">
        <f t="shared" si="23"/>
        <v>46337</v>
      </c>
      <c r="BF315" s="1">
        <f>ROUNDUP(COUNTIF(Cs!$BT$7:$BT$33000,BE315)/20,0)</f>
        <v>0</v>
      </c>
      <c r="BG315" s="1">
        <f>SUM($BF$1:BF314)</f>
        <v>0</v>
      </c>
    </row>
    <row r="316" spans="53:59" hidden="1" x14ac:dyDescent="0.25">
      <c r="BA316" s="1">
        <v>316</v>
      </c>
      <c r="BB316" s="4" t="str">
        <f t="shared" si="22"/>
        <v>--</v>
      </c>
      <c r="BC316" s="3">
        <f t="shared" si="24"/>
        <v>0</v>
      </c>
      <c r="BD316" s="1">
        <f>IF(COUNTIF(Cs!$BT$7:$BT$33000,BE316)&lt;&gt;0,BD315+1,BD315)</f>
        <v>0</v>
      </c>
      <c r="BE316" s="3">
        <f t="shared" si="23"/>
        <v>46338</v>
      </c>
      <c r="BF316" s="1">
        <f>ROUNDUP(COUNTIF(Cs!$BT$7:$BT$33000,BE316)/20,0)</f>
        <v>0</v>
      </c>
      <c r="BG316" s="1">
        <f>SUM($BF$1:BF315)</f>
        <v>0</v>
      </c>
    </row>
    <row r="317" spans="53:59" hidden="1" x14ac:dyDescent="0.25">
      <c r="BA317" s="1">
        <v>317</v>
      </c>
      <c r="BB317" s="4" t="str">
        <f t="shared" si="22"/>
        <v>--</v>
      </c>
      <c r="BC317" s="3">
        <f t="shared" si="24"/>
        <v>0</v>
      </c>
      <c r="BD317" s="1">
        <f>IF(COUNTIF(Cs!$BT$7:$BT$33000,BE317)&lt;&gt;0,BD316+1,BD316)</f>
        <v>0</v>
      </c>
      <c r="BE317" s="3">
        <f t="shared" si="23"/>
        <v>46339</v>
      </c>
      <c r="BF317" s="1">
        <f>ROUNDUP(COUNTIF(Cs!$BT$7:$BT$33000,BE317)/20,0)</f>
        <v>0</v>
      </c>
      <c r="BG317" s="1">
        <f>SUM($BF$1:BF316)</f>
        <v>0</v>
      </c>
    </row>
    <row r="318" spans="53:59" hidden="1" x14ac:dyDescent="0.25">
      <c r="BA318" s="1">
        <v>318</v>
      </c>
      <c r="BB318" s="4" t="str">
        <f t="shared" si="22"/>
        <v>--</v>
      </c>
      <c r="BC318" s="3">
        <f t="shared" si="24"/>
        <v>0</v>
      </c>
      <c r="BD318" s="1">
        <f>IF(COUNTIF(Cs!$BT$7:$BT$33000,BE318)&lt;&gt;0,BD317+1,BD317)</f>
        <v>0</v>
      </c>
      <c r="BE318" s="3">
        <f t="shared" si="23"/>
        <v>46340</v>
      </c>
      <c r="BF318" s="1">
        <f>ROUNDUP(COUNTIF(Cs!$BT$7:$BT$33000,BE318)/20,0)</f>
        <v>0</v>
      </c>
      <c r="BG318" s="1">
        <f>SUM($BF$1:BF317)</f>
        <v>0</v>
      </c>
    </row>
    <row r="319" spans="53:59" hidden="1" x14ac:dyDescent="0.25">
      <c r="BA319" s="1">
        <v>319</v>
      </c>
      <c r="BB319" s="4" t="str">
        <f t="shared" si="22"/>
        <v>--</v>
      </c>
      <c r="BC319" s="3">
        <f t="shared" si="24"/>
        <v>0</v>
      </c>
      <c r="BD319" s="1">
        <f>IF(COUNTIF(Cs!$BT$7:$BT$33000,BE319)&lt;&gt;0,BD318+1,BD318)</f>
        <v>0</v>
      </c>
      <c r="BE319" s="3">
        <f t="shared" si="23"/>
        <v>46341</v>
      </c>
      <c r="BF319" s="1">
        <f>ROUNDUP(COUNTIF(Cs!$BT$7:$BT$33000,BE319)/20,0)</f>
        <v>0</v>
      </c>
      <c r="BG319" s="1">
        <f>SUM($BF$1:BF318)</f>
        <v>0</v>
      </c>
    </row>
    <row r="320" spans="53:59" hidden="1" x14ac:dyDescent="0.25">
      <c r="BA320" s="1">
        <v>320</v>
      </c>
      <c r="BB320" s="4" t="str">
        <f t="shared" si="22"/>
        <v>--</v>
      </c>
      <c r="BC320" s="3">
        <f t="shared" si="24"/>
        <v>0</v>
      </c>
      <c r="BD320" s="1">
        <f>IF(COUNTIF(Cs!$BT$7:$BT$33000,BE320)&lt;&gt;0,BD319+1,BD319)</f>
        <v>0</v>
      </c>
      <c r="BE320" s="3">
        <f t="shared" si="23"/>
        <v>46342</v>
      </c>
      <c r="BF320" s="1">
        <f>ROUNDUP(COUNTIF(Cs!$BT$7:$BT$33000,BE320)/20,0)</f>
        <v>0</v>
      </c>
      <c r="BG320" s="1">
        <f>SUM($BF$1:BF319)</f>
        <v>0</v>
      </c>
    </row>
    <row r="321" spans="53:59" hidden="1" x14ac:dyDescent="0.25">
      <c r="BA321" s="1">
        <v>321</v>
      </c>
      <c r="BB321" s="4" t="str">
        <f t="shared" si="22"/>
        <v>--</v>
      </c>
      <c r="BC321" s="3">
        <f t="shared" si="24"/>
        <v>0</v>
      </c>
      <c r="BD321" s="1">
        <f>IF(COUNTIF(Cs!$BT$7:$BT$33000,BE321)&lt;&gt;0,BD320+1,BD320)</f>
        <v>0</v>
      </c>
      <c r="BE321" s="3">
        <f t="shared" si="23"/>
        <v>46343</v>
      </c>
      <c r="BF321" s="1">
        <f>ROUNDUP(COUNTIF(Cs!$BT$7:$BT$33000,BE321)/20,0)</f>
        <v>0</v>
      </c>
      <c r="BG321" s="1">
        <f>SUM($BF$1:BF320)</f>
        <v>0</v>
      </c>
    </row>
    <row r="322" spans="53:59" hidden="1" x14ac:dyDescent="0.25">
      <c r="BA322" s="1">
        <v>322</v>
      </c>
      <c r="BB322" s="4" t="str">
        <f t="shared" ref="BB322:BB367" si="25">IF(BC322&lt;&gt;0,VLOOKUP(MONTH(BC322),$BK$1:$BL$12,2,FALSE)&amp;DAY(BC322),"--")</f>
        <v>--</v>
      </c>
      <c r="BC322" s="3">
        <f t="shared" si="24"/>
        <v>0</v>
      </c>
      <c r="BD322" s="1">
        <f>IF(COUNTIF(Cs!$BT$7:$BT$33000,BE322)&lt;&gt;0,BD321+1,BD321)</f>
        <v>0</v>
      </c>
      <c r="BE322" s="3">
        <f t="shared" ref="BE322:BE366" si="26">BE321+1</f>
        <v>46344</v>
      </c>
      <c r="BF322" s="1">
        <f>ROUNDUP(COUNTIF(Cs!$BT$7:$BT$33000,BE322)/20,0)</f>
        <v>0</v>
      </c>
      <c r="BG322" s="1">
        <f>SUM($BF$1:BF321)</f>
        <v>0</v>
      </c>
    </row>
    <row r="323" spans="53:59" hidden="1" x14ac:dyDescent="0.25">
      <c r="BA323" s="1">
        <v>323</v>
      </c>
      <c r="BB323" s="4" t="str">
        <f t="shared" si="25"/>
        <v>--</v>
      </c>
      <c r="BC323" s="3">
        <f t="shared" si="24"/>
        <v>0</v>
      </c>
      <c r="BD323" s="1">
        <f>IF(COUNTIF(Cs!$BT$7:$BT$33000,BE323)&lt;&gt;0,BD322+1,BD322)</f>
        <v>0</v>
      </c>
      <c r="BE323" s="3">
        <f t="shared" si="26"/>
        <v>46345</v>
      </c>
      <c r="BF323" s="1">
        <f>ROUNDUP(COUNTIF(Cs!$BT$7:$BT$33000,BE323)/20,0)</f>
        <v>0</v>
      </c>
      <c r="BG323" s="1">
        <f>SUM($BF$1:BF322)</f>
        <v>0</v>
      </c>
    </row>
    <row r="324" spans="53:59" hidden="1" x14ac:dyDescent="0.25">
      <c r="BA324" s="1">
        <v>324</v>
      </c>
      <c r="BB324" s="4" t="str">
        <f t="shared" si="25"/>
        <v>--</v>
      </c>
      <c r="BC324" s="3">
        <f t="shared" ref="BC324:BC366" si="27">IF(ISERROR(VLOOKUP(BA324,$BD$1:$BE$366,2,FALSE))=FALSE,VLOOKUP(BA324,$BD$1:$BE$366,2,FALSE),0)</f>
        <v>0</v>
      </c>
      <c r="BD324" s="1">
        <f>IF(COUNTIF(Cs!$BT$7:$BT$33000,BE324)&lt;&gt;0,BD323+1,BD323)</f>
        <v>0</v>
      </c>
      <c r="BE324" s="3">
        <f t="shared" si="26"/>
        <v>46346</v>
      </c>
      <c r="BF324" s="1">
        <f>ROUNDUP(COUNTIF(Cs!$BT$7:$BT$33000,BE324)/20,0)</f>
        <v>0</v>
      </c>
      <c r="BG324" s="1">
        <f>SUM($BF$1:BF323)</f>
        <v>0</v>
      </c>
    </row>
    <row r="325" spans="53:59" hidden="1" x14ac:dyDescent="0.25">
      <c r="BA325" s="1">
        <v>325</v>
      </c>
      <c r="BB325" s="4" t="str">
        <f t="shared" si="25"/>
        <v>--</v>
      </c>
      <c r="BC325" s="3">
        <f t="shared" si="27"/>
        <v>0</v>
      </c>
      <c r="BD325" s="1">
        <f>IF(COUNTIF(Cs!$BT$7:$BT$33000,BE325)&lt;&gt;0,BD324+1,BD324)</f>
        <v>0</v>
      </c>
      <c r="BE325" s="3">
        <f t="shared" si="26"/>
        <v>46347</v>
      </c>
      <c r="BF325" s="1">
        <f>ROUNDUP(COUNTIF(Cs!$BT$7:$BT$33000,BE325)/20,0)</f>
        <v>0</v>
      </c>
      <c r="BG325" s="1">
        <f>SUM($BF$1:BF324)</f>
        <v>0</v>
      </c>
    </row>
    <row r="326" spans="53:59" hidden="1" x14ac:dyDescent="0.25">
      <c r="BA326" s="1">
        <v>326</v>
      </c>
      <c r="BB326" s="4" t="str">
        <f t="shared" si="25"/>
        <v>--</v>
      </c>
      <c r="BC326" s="3">
        <f t="shared" si="27"/>
        <v>0</v>
      </c>
      <c r="BD326" s="1">
        <f>IF(COUNTIF(Cs!$BT$7:$BT$33000,BE326)&lt;&gt;0,BD325+1,BD325)</f>
        <v>0</v>
      </c>
      <c r="BE326" s="3">
        <f t="shared" si="26"/>
        <v>46348</v>
      </c>
      <c r="BF326" s="1">
        <f>ROUNDUP(COUNTIF(Cs!$BT$7:$BT$33000,BE326)/20,0)</f>
        <v>0</v>
      </c>
      <c r="BG326" s="1">
        <f>SUM($BF$1:BF325)</f>
        <v>0</v>
      </c>
    </row>
    <row r="327" spans="53:59" hidden="1" x14ac:dyDescent="0.25">
      <c r="BA327" s="1">
        <v>327</v>
      </c>
      <c r="BB327" s="4" t="str">
        <f t="shared" si="25"/>
        <v>--</v>
      </c>
      <c r="BC327" s="3">
        <f t="shared" si="27"/>
        <v>0</v>
      </c>
      <c r="BD327" s="1">
        <f>IF(COUNTIF(Cs!$BT$7:$BT$33000,BE327)&lt;&gt;0,BD326+1,BD326)</f>
        <v>0</v>
      </c>
      <c r="BE327" s="3">
        <f t="shared" si="26"/>
        <v>46349</v>
      </c>
      <c r="BF327" s="1">
        <f>ROUNDUP(COUNTIF(Cs!$BT$7:$BT$33000,BE327)/20,0)</f>
        <v>0</v>
      </c>
      <c r="BG327" s="1">
        <f>SUM($BF$1:BF326)</f>
        <v>0</v>
      </c>
    </row>
    <row r="328" spans="53:59" hidden="1" x14ac:dyDescent="0.25">
      <c r="BA328" s="1">
        <v>328</v>
      </c>
      <c r="BB328" s="4" t="str">
        <f t="shared" si="25"/>
        <v>--</v>
      </c>
      <c r="BC328" s="3">
        <f t="shared" si="27"/>
        <v>0</v>
      </c>
      <c r="BD328" s="1">
        <f>IF(COUNTIF(Cs!$BT$7:$BT$33000,BE328)&lt;&gt;0,BD327+1,BD327)</f>
        <v>0</v>
      </c>
      <c r="BE328" s="3">
        <f t="shared" si="26"/>
        <v>46350</v>
      </c>
      <c r="BF328" s="1">
        <f>ROUNDUP(COUNTIF(Cs!$BT$7:$BT$33000,BE328)/20,0)</f>
        <v>0</v>
      </c>
      <c r="BG328" s="1">
        <f>SUM($BF$1:BF327)</f>
        <v>0</v>
      </c>
    </row>
    <row r="329" spans="53:59" hidden="1" x14ac:dyDescent="0.25">
      <c r="BA329" s="1">
        <v>329</v>
      </c>
      <c r="BB329" s="4" t="str">
        <f t="shared" si="25"/>
        <v>--</v>
      </c>
      <c r="BC329" s="3">
        <f t="shared" si="27"/>
        <v>0</v>
      </c>
      <c r="BD329" s="1">
        <f>IF(COUNTIF(Cs!$BT$7:$BT$33000,BE329)&lt;&gt;0,BD328+1,BD328)</f>
        <v>0</v>
      </c>
      <c r="BE329" s="3">
        <f t="shared" si="26"/>
        <v>46351</v>
      </c>
      <c r="BF329" s="1">
        <f>ROUNDUP(COUNTIF(Cs!$BT$7:$BT$33000,BE329)/20,0)</f>
        <v>0</v>
      </c>
      <c r="BG329" s="1">
        <f>SUM($BF$1:BF328)</f>
        <v>0</v>
      </c>
    </row>
    <row r="330" spans="53:59" hidden="1" x14ac:dyDescent="0.25">
      <c r="BA330" s="1">
        <v>330</v>
      </c>
      <c r="BB330" s="4" t="str">
        <f t="shared" si="25"/>
        <v>--</v>
      </c>
      <c r="BC330" s="3">
        <f t="shared" si="27"/>
        <v>0</v>
      </c>
      <c r="BD330" s="1">
        <f>IF(COUNTIF(Cs!$BT$7:$BT$33000,BE330)&lt;&gt;0,BD329+1,BD329)</f>
        <v>0</v>
      </c>
      <c r="BE330" s="3">
        <f t="shared" si="26"/>
        <v>46352</v>
      </c>
      <c r="BF330" s="1">
        <f>ROUNDUP(COUNTIF(Cs!$BT$7:$BT$33000,BE330)/20,0)</f>
        <v>0</v>
      </c>
      <c r="BG330" s="1">
        <f>SUM($BF$1:BF329)</f>
        <v>0</v>
      </c>
    </row>
    <row r="331" spans="53:59" hidden="1" x14ac:dyDescent="0.25">
      <c r="BA331" s="1">
        <v>331</v>
      </c>
      <c r="BB331" s="4" t="str">
        <f t="shared" si="25"/>
        <v>--</v>
      </c>
      <c r="BC331" s="3">
        <f t="shared" si="27"/>
        <v>0</v>
      </c>
      <c r="BD331" s="1">
        <f>IF(COUNTIF(Cs!$BT$7:$BT$33000,BE331)&lt;&gt;0,BD330+1,BD330)</f>
        <v>0</v>
      </c>
      <c r="BE331" s="3">
        <f t="shared" si="26"/>
        <v>46353</v>
      </c>
      <c r="BF331" s="1">
        <f>ROUNDUP(COUNTIF(Cs!$BT$7:$BT$33000,BE331)/20,0)</f>
        <v>0</v>
      </c>
      <c r="BG331" s="1">
        <f>SUM($BF$1:BF330)</f>
        <v>0</v>
      </c>
    </row>
    <row r="332" spans="53:59" hidden="1" x14ac:dyDescent="0.25">
      <c r="BA332" s="1">
        <v>332</v>
      </c>
      <c r="BB332" s="4" t="str">
        <f t="shared" si="25"/>
        <v>--</v>
      </c>
      <c r="BC332" s="3">
        <f t="shared" si="27"/>
        <v>0</v>
      </c>
      <c r="BD332" s="1">
        <f>IF(COUNTIF(Cs!$BT$7:$BT$33000,BE332)&lt;&gt;0,BD331+1,BD331)</f>
        <v>0</v>
      </c>
      <c r="BE332" s="3">
        <f t="shared" si="26"/>
        <v>46354</v>
      </c>
      <c r="BF332" s="1">
        <f>ROUNDUP(COUNTIF(Cs!$BT$7:$BT$33000,BE332)/20,0)</f>
        <v>0</v>
      </c>
      <c r="BG332" s="1">
        <f>SUM($BF$1:BF331)</f>
        <v>0</v>
      </c>
    </row>
    <row r="333" spans="53:59" hidden="1" x14ac:dyDescent="0.25">
      <c r="BA333" s="1">
        <v>333</v>
      </c>
      <c r="BB333" s="4" t="str">
        <f t="shared" si="25"/>
        <v>--</v>
      </c>
      <c r="BC333" s="3">
        <f t="shared" si="27"/>
        <v>0</v>
      </c>
      <c r="BD333" s="1">
        <f>IF(COUNTIF(Cs!$BT$7:$BT$33000,BE333)&lt;&gt;0,BD332+1,BD332)</f>
        <v>0</v>
      </c>
      <c r="BE333" s="3">
        <f t="shared" si="26"/>
        <v>46355</v>
      </c>
      <c r="BF333" s="1">
        <f>ROUNDUP(COUNTIF(Cs!$BT$7:$BT$33000,BE333)/20,0)</f>
        <v>0</v>
      </c>
      <c r="BG333" s="1">
        <f>SUM($BF$1:BF332)</f>
        <v>0</v>
      </c>
    </row>
    <row r="334" spans="53:59" hidden="1" x14ac:dyDescent="0.25">
      <c r="BA334" s="1">
        <v>334</v>
      </c>
      <c r="BB334" s="4" t="str">
        <f t="shared" si="25"/>
        <v>--</v>
      </c>
      <c r="BC334" s="3">
        <f t="shared" si="27"/>
        <v>0</v>
      </c>
      <c r="BD334" s="1">
        <f>IF(COUNTIF(Cs!$BT$7:$BT$33000,BE334)&lt;&gt;0,BD333+1,BD333)</f>
        <v>0</v>
      </c>
      <c r="BE334" s="3">
        <f t="shared" si="26"/>
        <v>46356</v>
      </c>
      <c r="BF334" s="1">
        <f>ROUNDUP(COUNTIF(Cs!$BT$7:$BT$33000,BE334)/20,0)</f>
        <v>0</v>
      </c>
      <c r="BG334" s="1">
        <f>SUM($BF$1:BF333)</f>
        <v>0</v>
      </c>
    </row>
    <row r="335" spans="53:59" hidden="1" x14ac:dyDescent="0.25">
      <c r="BA335" s="1">
        <v>335</v>
      </c>
      <c r="BB335" s="4" t="str">
        <f t="shared" si="25"/>
        <v>--</v>
      </c>
      <c r="BC335" s="3">
        <f t="shared" si="27"/>
        <v>0</v>
      </c>
      <c r="BD335" s="1">
        <f>IF(COUNTIF(Cs!$BT$7:$BT$33000,BE335)&lt;&gt;0,BD334+1,BD334)</f>
        <v>0</v>
      </c>
      <c r="BE335" s="3">
        <f t="shared" si="26"/>
        <v>46357</v>
      </c>
      <c r="BF335" s="1">
        <f>ROUNDUP(COUNTIF(Cs!$BT$7:$BT$33000,BE335)/20,0)</f>
        <v>0</v>
      </c>
      <c r="BG335" s="1">
        <f>SUM($BF$1:BF334)</f>
        <v>0</v>
      </c>
    </row>
    <row r="336" spans="53:59" hidden="1" x14ac:dyDescent="0.25">
      <c r="BA336" s="1">
        <v>336</v>
      </c>
      <c r="BB336" s="4" t="str">
        <f t="shared" si="25"/>
        <v>--</v>
      </c>
      <c r="BC336" s="3">
        <f t="shared" si="27"/>
        <v>0</v>
      </c>
      <c r="BD336" s="1">
        <f>IF(COUNTIF(Cs!$BT$7:$BT$33000,BE336)&lt;&gt;0,BD335+1,BD335)</f>
        <v>0</v>
      </c>
      <c r="BE336" s="3">
        <f t="shared" si="26"/>
        <v>46358</v>
      </c>
      <c r="BF336" s="1">
        <f>ROUNDUP(COUNTIF(Cs!$BT$7:$BT$33000,BE336)/20,0)</f>
        <v>0</v>
      </c>
      <c r="BG336" s="1">
        <f>SUM($BF$1:BF335)</f>
        <v>0</v>
      </c>
    </row>
    <row r="337" spans="53:59" hidden="1" x14ac:dyDescent="0.25">
      <c r="BA337" s="1">
        <v>337</v>
      </c>
      <c r="BB337" s="4" t="str">
        <f t="shared" si="25"/>
        <v>--</v>
      </c>
      <c r="BC337" s="3">
        <f t="shared" si="27"/>
        <v>0</v>
      </c>
      <c r="BD337" s="1">
        <f>IF(COUNTIF(Cs!$BT$7:$BT$33000,BE337)&lt;&gt;0,BD336+1,BD336)</f>
        <v>0</v>
      </c>
      <c r="BE337" s="3">
        <f t="shared" si="26"/>
        <v>46359</v>
      </c>
      <c r="BF337" s="1">
        <f>ROUNDUP(COUNTIF(Cs!$BT$7:$BT$33000,BE337)/20,0)</f>
        <v>0</v>
      </c>
      <c r="BG337" s="1">
        <f>SUM($BF$1:BF336)</f>
        <v>0</v>
      </c>
    </row>
    <row r="338" spans="53:59" hidden="1" x14ac:dyDescent="0.25">
      <c r="BA338" s="1">
        <v>338</v>
      </c>
      <c r="BB338" s="4" t="str">
        <f t="shared" si="25"/>
        <v>--</v>
      </c>
      <c r="BC338" s="3">
        <f t="shared" si="27"/>
        <v>0</v>
      </c>
      <c r="BD338" s="1">
        <f>IF(COUNTIF(Cs!$BT$7:$BT$33000,BE338)&lt;&gt;0,BD337+1,BD337)</f>
        <v>0</v>
      </c>
      <c r="BE338" s="3">
        <f t="shared" si="26"/>
        <v>46360</v>
      </c>
      <c r="BF338" s="1">
        <f>ROUNDUP(COUNTIF(Cs!$BT$7:$BT$33000,BE338)/20,0)</f>
        <v>0</v>
      </c>
      <c r="BG338" s="1">
        <f>SUM($BF$1:BF337)</f>
        <v>0</v>
      </c>
    </row>
    <row r="339" spans="53:59" hidden="1" x14ac:dyDescent="0.25">
      <c r="BA339" s="1">
        <v>339</v>
      </c>
      <c r="BB339" s="4" t="str">
        <f t="shared" si="25"/>
        <v>--</v>
      </c>
      <c r="BC339" s="3">
        <f t="shared" si="27"/>
        <v>0</v>
      </c>
      <c r="BD339" s="1">
        <f>IF(COUNTIF(Cs!$BT$7:$BT$33000,BE339)&lt;&gt;0,BD338+1,BD338)</f>
        <v>0</v>
      </c>
      <c r="BE339" s="3">
        <f t="shared" si="26"/>
        <v>46361</v>
      </c>
      <c r="BF339" s="1">
        <f>ROUNDUP(COUNTIF(Cs!$BT$7:$BT$33000,BE339)/20,0)</f>
        <v>0</v>
      </c>
      <c r="BG339" s="1">
        <f>SUM($BF$1:BF338)</f>
        <v>0</v>
      </c>
    </row>
    <row r="340" spans="53:59" hidden="1" x14ac:dyDescent="0.25">
      <c r="BA340" s="1">
        <v>340</v>
      </c>
      <c r="BB340" s="4" t="str">
        <f t="shared" si="25"/>
        <v>--</v>
      </c>
      <c r="BC340" s="3">
        <f t="shared" si="27"/>
        <v>0</v>
      </c>
      <c r="BD340" s="1">
        <f>IF(COUNTIF(Cs!$BT$7:$BT$33000,BE340)&lt;&gt;0,BD339+1,BD339)</f>
        <v>0</v>
      </c>
      <c r="BE340" s="3">
        <f t="shared" si="26"/>
        <v>46362</v>
      </c>
      <c r="BF340" s="1">
        <f>ROUNDUP(COUNTIF(Cs!$BT$7:$BT$33000,BE340)/20,0)</f>
        <v>0</v>
      </c>
      <c r="BG340" s="1">
        <f>SUM($BF$1:BF339)</f>
        <v>0</v>
      </c>
    </row>
    <row r="341" spans="53:59" hidden="1" x14ac:dyDescent="0.25">
      <c r="BA341" s="1">
        <v>341</v>
      </c>
      <c r="BB341" s="4" t="str">
        <f t="shared" si="25"/>
        <v>--</v>
      </c>
      <c r="BC341" s="3">
        <f t="shared" si="27"/>
        <v>0</v>
      </c>
      <c r="BD341" s="1">
        <f>IF(COUNTIF(Cs!$BT$7:$BT$33000,BE341)&lt;&gt;0,BD340+1,BD340)</f>
        <v>0</v>
      </c>
      <c r="BE341" s="3">
        <f t="shared" si="26"/>
        <v>46363</v>
      </c>
      <c r="BF341" s="1">
        <f>ROUNDUP(COUNTIF(Cs!$BT$7:$BT$33000,BE341)/20,0)</f>
        <v>0</v>
      </c>
      <c r="BG341" s="1">
        <f>SUM($BF$1:BF340)</f>
        <v>0</v>
      </c>
    </row>
    <row r="342" spans="53:59" hidden="1" x14ac:dyDescent="0.25">
      <c r="BA342" s="1">
        <v>342</v>
      </c>
      <c r="BB342" s="4" t="str">
        <f t="shared" si="25"/>
        <v>--</v>
      </c>
      <c r="BC342" s="3">
        <f t="shared" si="27"/>
        <v>0</v>
      </c>
      <c r="BD342" s="1">
        <f>IF(COUNTIF(Cs!$BT$7:$BT$33000,BE342)&lt;&gt;0,BD341+1,BD341)</f>
        <v>0</v>
      </c>
      <c r="BE342" s="3">
        <f t="shared" si="26"/>
        <v>46364</v>
      </c>
      <c r="BF342" s="1">
        <f>ROUNDUP(COUNTIF(Cs!$BT$7:$BT$33000,BE342)/20,0)</f>
        <v>0</v>
      </c>
      <c r="BG342" s="1">
        <f>SUM($BF$1:BF341)</f>
        <v>0</v>
      </c>
    </row>
    <row r="343" spans="53:59" hidden="1" x14ac:dyDescent="0.25">
      <c r="BA343" s="1">
        <v>343</v>
      </c>
      <c r="BB343" s="4" t="str">
        <f t="shared" si="25"/>
        <v>--</v>
      </c>
      <c r="BC343" s="3">
        <f t="shared" si="27"/>
        <v>0</v>
      </c>
      <c r="BD343" s="1">
        <f>IF(COUNTIF(Cs!$BT$7:$BT$33000,BE343)&lt;&gt;0,BD342+1,BD342)</f>
        <v>0</v>
      </c>
      <c r="BE343" s="3">
        <f t="shared" si="26"/>
        <v>46365</v>
      </c>
      <c r="BF343" s="1">
        <f>ROUNDUP(COUNTIF(Cs!$BT$7:$BT$33000,BE343)/20,0)</f>
        <v>0</v>
      </c>
      <c r="BG343" s="1">
        <f>SUM($BF$1:BF342)</f>
        <v>0</v>
      </c>
    </row>
    <row r="344" spans="53:59" hidden="1" x14ac:dyDescent="0.25">
      <c r="BA344" s="1">
        <v>344</v>
      </c>
      <c r="BB344" s="4" t="str">
        <f t="shared" si="25"/>
        <v>--</v>
      </c>
      <c r="BC344" s="3">
        <f t="shared" si="27"/>
        <v>0</v>
      </c>
      <c r="BD344" s="1">
        <f>IF(COUNTIF(Cs!$BT$7:$BT$33000,BE344)&lt;&gt;0,BD343+1,BD343)</f>
        <v>0</v>
      </c>
      <c r="BE344" s="3">
        <f t="shared" si="26"/>
        <v>46366</v>
      </c>
      <c r="BF344" s="1">
        <f>ROUNDUP(COUNTIF(Cs!$BT$7:$BT$33000,BE344)/20,0)</f>
        <v>0</v>
      </c>
      <c r="BG344" s="1">
        <f>SUM($BF$1:BF343)</f>
        <v>0</v>
      </c>
    </row>
    <row r="345" spans="53:59" hidden="1" x14ac:dyDescent="0.25">
      <c r="BA345" s="1">
        <v>345</v>
      </c>
      <c r="BB345" s="4" t="str">
        <f t="shared" si="25"/>
        <v>--</v>
      </c>
      <c r="BC345" s="3">
        <f t="shared" si="27"/>
        <v>0</v>
      </c>
      <c r="BD345" s="1">
        <f>IF(COUNTIF(Cs!$BT$7:$BT$33000,BE345)&lt;&gt;0,BD344+1,BD344)</f>
        <v>0</v>
      </c>
      <c r="BE345" s="3">
        <f t="shared" si="26"/>
        <v>46367</v>
      </c>
      <c r="BF345" s="1">
        <f>ROUNDUP(COUNTIF(Cs!$BT$7:$BT$33000,BE345)/20,0)</f>
        <v>0</v>
      </c>
      <c r="BG345" s="1">
        <f>SUM($BF$1:BF344)</f>
        <v>0</v>
      </c>
    </row>
    <row r="346" spans="53:59" hidden="1" x14ac:dyDescent="0.25">
      <c r="BA346" s="1">
        <v>346</v>
      </c>
      <c r="BB346" s="4" t="str">
        <f t="shared" si="25"/>
        <v>--</v>
      </c>
      <c r="BC346" s="3">
        <f t="shared" si="27"/>
        <v>0</v>
      </c>
      <c r="BD346" s="1">
        <f>IF(COUNTIF(Cs!$BT$7:$BT$33000,BE346)&lt;&gt;0,BD345+1,BD345)</f>
        <v>0</v>
      </c>
      <c r="BE346" s="3">
        <f t="shared" si="26"/>
        <v>46368</v>
      </c>
      <c r="BF346" s="1">
        <f>ROUNDUP(COUNTIF(Cs!$BT$7:$BT$33000,BE346)/20,0)</f>
        <v>0</v>
      </c>
      <c r="BG346" s="1">
        <f>SUM($BF$1:BF345)</f>
        <v>0</v>
      </c>
    </row>
    <row r="347" spans="53:59" hidden="1" x14ac:dyDescent="0.25">
      <c r="BA347" s="1">
        <v>347</v>
      </c>
      <c r="BB347" s="4" t="str">
        <f t="shared" si="25"/>
        <v>--</v>
      </c>
      <c r="BC347" s="3">
        <f t="shared" si="27"/>
        <v>0</v>
      </c>
      <c r="BD347" s="1">
        <f>IF(COUNTIF(Cs!$BT$7:$BT$33000,BE347)&lt;&gt;0,BD346+1,BD346)</f>
        <v>0</v>
      </c>
      <c r="BE347" s="3">
        <f t="shared" si="26"/>
        <v>46369</v>
      </c>
      <c r="BF347" s="1">
        <f>ROUNDUP(COUNTIF(Cs!$BT$7:$BT$33000,BE347)/20,0)</f>
        <v>0</v>
      </c>
      <c r="BG347" s="1">
        <f>SUM($BF$1:BF346)</f>
        <v>0</v>
      </c>
    </row>
    <row r="348" spans="53:59" hidden="1" x14ac:dyDescent="0.25">
      <c r="BA348" s="1">
        <v>348</v>
      </c>
      <c r="BB348" s="4" t="str">
        <f t="shared" si="25"/>
        <v>--</v>
      </c>
      <c r="BC348" s="3">
        <f t="shared" si="27"/>
        <v>0</v>
      </c>
      <c r="BD348" s="1">
        <f>IF(COUNTIF(Cs!$BT$7:$BT$33000,BE348)&lt;&gt;0,BD347+1,BD347)</f>
        <v>0</v>
      </c>
      <c r="BE348" s="3">
        <f t="shared" si="26"/>
        <v>46370</v>
      </c>
      <c r="BF348" s="1">
        <f>ROUNDUP(COUNTIF(Cs!$BT$7:$BT$33000,BE348)/20,0)</f>
        <v>0</v>
      </c>
      <c r="BG348" s="1">
        <f>SUM($BF$1:BF347)</f>
        <v>0</v>
      </c>
    </row>
    <row r="349" spans="53:59" hidden="1" x14ac:dyDescent="0.25">
      <c r="BA349" s="1">
        <v>349</v>
      </c>
      <c r="BB349" s="4" t="str">
        <f t="shared" si="25"/>
        <v>--</v>
      </c>
      <c r="BC349" s="3">
        <f t="shared" si="27"/>
        <v>0</v>
      </c>
      <c r="BD349" s="1">
        <f>IF(COUNTIF(Cs!$BT$7:$BT$33000,BE349)&lt;&gt;0,BD348+1,BD348)</f>
        <v>0</v>
      </c>
      <c r="BE349" s="3">
        <f t="shared" si="26"/>
        <v>46371</v>
      </c>
      <c r="BF349" s="1">
        <f>ROUNDUP(COUNTIF(Cs!$BT$7:$BT$33000,BE349)/20,0)</f>
        <v>0</v>
      </c>
      <c r="BG349" s="1">
        <f>SUM($BF$1:BF348)</f>
        <v>0</v>
      </c>
    </row>
    <row r="350" spans="53:59" hidden="1" x14ac:dyDescent="0.25">
      <c r="BA350" s="1">
        <v>350</v>
      </c>
      <c r="BB350" s="4" t="str">
        <f t="shared" si="25"/>
        <v>--</v>
      </c>
      <c r="BC350" s="3">
        <f t="shared" si="27"/>
        <v>0</v>
      </c>
      <c r="BD350" s="1">
        <f>IF(COUNTIF(Cs!$BT$7:$BT$33000,BE350)&lt;&gt;0,BD349+1,BD349)</f>
        <v>0</v>
      </c>
      <c r="BE350" s="3">
        <f t="shared" si="26"/>
        <v>46372</v>
      </c>
      <c r="BF350" s="1">
        <f>ROUNDUP(COUNTIF(Cs!$BT$7:$BT$33000,BE350)/20,0)</f>
        <v>0</v>
      </c>
      <c r="BG350" s="1">
        <f>SUM($BF$1:BF349)</f>
        <v>0</v>
      </c>
    </row>
    <row r="351" spans="53:59" hidden="1" x14ac:dyDescent="0.25">
      <c r="BA351" s="1">
        <v>351</v>
      </c>
      <c r="BB351" s="4" t="str">
        <f t="shared" si="25"/>
        <v>--</v>
      </c>
      <c r="BC351" s="3">
        <f t="shared" si="27"/>
        <v>0</v>
      </c>
      <c r="BD351" s="1">
        <f>IF(COUNTIF(Cs!$BT$7:$BT$33000,BE351)&lt;&gt;0,BD350+1,BD350)</f>
        <v>0</v>
      </c>
      <c r="BE351" s="3">
        <f t="shared" si="26"/>
        <v>46373</v>
      </c>
      <c r="BF351" s="1">
        <f>ROUNDUP(COUNTIF(Cs!$BT$7:$BT$33000,BE351)/20,0)</f>
        <v>0</v>
      </c>
      <c r="BG351" s="1">
        <f>SUM($BF$1:BF350)</f>
        <v>0</v>
      </c>
    </row>
    <row r="352" spans="53:59" hidden="1" x14ac:dyDescent="0.25">
      <c r="BA352" s="1">
        <v>352</v>
      </c>
      <c r="BB352" s="4" t="str">
        <f t="shared" si="25"/>
        <v>--</v>
      </c>
      <c r="BC352" s="3">
        <f t="shared" si="27"/>
        <v>0</v>
      </c>
      <c r="BD352" s="1">
        <f>IF(COUNTIF(Cs!$BT$7:$BT$33000,BE352)&lt;&gt;0,BD351+1,BD351)</f>
        <v>0</v>
      </c>
      <c r="BE352" s="3">
        <f t="shared" si="26"/>
        <v>46374</v>
      </c>
      <c r="BF352" s="1">
        <f>ROUNDUP(COUNTIF(Cs!$BT$7:$BT$33000,BE352)/20,0)</f>
        <v>0</v>
      </c>
      <c r="BG352" s="1">
        <f>SUM($BF$1:BF351)</f>
        <v>0</v>
      </c>
    </row>
    <row r="353" spans="53:59" hidden="1" x14ac:dyDescent="0.25">
      <c r="BA353" s="1">
        <v>353</v>
      </c>
      <c r="BB353" s="4" t="str">
        <f t="shared" si="25"/>
        <v>--</v>
      </c>
      <c r="BC353" s="3">
        <f t="shared" si="27"/>
        <v>0</v>
      </c>
      <c r="BD353" s="1">
        <f>IF(COUNTIF(Cs!$BT$7:$BT$33000,BE353)&lt;&gt;0,BD352+1,BD352)</f>
        <v>0</v>
      </c>
      <c r="BE353" s="3">
        <f t="shared" si="26"/>
        <v>46375</v>
      </c>
      <c r="BF353" s="1">
        <f>ROUNDUP(COUNTIF(Cs!$BT$7:$BT$33000,BE353)/20,0)</f>
        <v>0</v>
      </c>
      <c r="BG353" s="1">
        <f>SUM($BF$1:BF352)</f>
        <v>0</v>
      </c>
    </row>
    <row r="354" spans="53:59" hidden="1" x14ac:dyDescent="0.25">
      <c r="BA354" s="1">
        <v>354</v>
      </c>
      <c r="BB354" s="4" t="str">
        <f t="shared" si="25"/>
        <v>--</v>
      </c>
      <c r="BC354" s="3">
        <f t="shared" si="27"/>
        <v>0</v>
      </c>
      <c r="BD354" s="1">
        <f>IF(COUNTIF(Cs!$BT$7:$BT$33000,BE354)&lt;&gt;0,BD353+1,BD353)</f>
        <v>0</v>
      </c>
      <c r="BE354" s="3">
        <f t="shared" si="26"/>
        <v>46376</v>
      </c>
      <c r="BF354" s="1">
        <f>ROUNDUP(COUNTIF(Cs!$BT$7:$BT$33000,BE354)/20,0)</f>
        <v>0</v>
      </c>
      <c r="BG354" s="1">
        <f>SUM($BF$1:BF353)</f>
        <v>0</v>
      </c>
    </row>
    <row r="355" spans="53:59" hidden="1" x14ac:dyDescent="0.25">
      <c r="BA355" s="1">
        <v>355</v>
      </c>
      <c r="BB355" s="4" t="str">
        <f t="shared" si="25"/>
        <v>--</v>
      </c>
      <c r="BC355" s="3">
        <f t="shared" si="27"/>
        <v>0</v>
      </c>
      <c r="BD355" s="1">
        <f>IF(COUNTIF(Cs!$BT$7:$BT$33000,BE355)&lt;&gt;0,BD354+1,BD354)</f>
        <v>0</v>
      </c>
      <c r="BE355" s="3">
        <f t="shared" si="26"/>
        <v>46377</v>
      </c>
      <c r="BF355" s="1">
        <f>ROUNDUP(COUNTIF(Cs!$BT$7:$BT$33000,BE355)/20,0)</f>
        <v>0</v>
      </c>
      <c r="BG355" s="1">
        <f>SUM($BF$1:BF354)</f>
        <v>0</v>
      </c>
    </row>
    <row r="356" spans="53:59" hidden="1" x14ac:dyDescent="0.25">
      <c r="BA356" s="1">
        <v>356</v>
      </c>
      <c r="BB356" s="4" t="str">
        <f t="shared" si="25"/>
        <v>--</v>
      </c>
      <c r="BC356" s="3">
        <f t="shared" si="27"/>
        <v>0</v>
      </c>
      <c r="BD356" s="1">
        <f>IF(COUNTIF(Cs!$BT$7:$BT$33000,BE356)&lt;&gt;0,BD355+1,BD355)</f>
        <v>0</v>
      </c>
      <c r="BE356" s="3">
        <f t="shared" si="26"/>
        <v>46378</v>
      </c>
      <c r="BF356" s="1">
        <f>ROUNDUP(COUNTIF(Cs!$BT$7:$BT$33000,BE356)/20,0)</f>
        <v>0</v>
      </c>
      <c r="BG356" s="1">
        <f>SUM($BF$1:BF355)</f>
        <v>0</v>
      </c>
    </row>
    <row r="357" spans="53:59" hidden="1" x14ac:dyDescent="0.25">
      <c r="BA357" s="1">
        <v>357</v>
      </c>
      <c r="BB357" s="4" t="str">
        <f t="shared" si="25"/>
        <v>--</v>
      </c>
      <c r="BC357" s="3">
        <f t="shared" si="27"/>
        <v>0</v>
      </c>
      <c r="BD357" s="1">
        <f>IF(COUNTIF(Cs!$BT$7:$BT$33000,BE357)&lt;&gt;0,BD356+1,BD356)</f>
        <v>0</v>
      </c>
      <c r="BE357" s="3">
        <f t="shared" si="26"/>
        <v>46379</v>
      </c>
      <c r="BF357" s="1">
        <f>ROUNDUP(COUNTIF(Cs!$BT$7:$BT$33000,BE357)/20,0)</f>
        <v>0</v>
      </c>
      <c r="BG357" s="1">
        <f>SUM($BF$1:BF356)</f>
        <v>0</v>
      </c>
    </row>
    <row r="358" spans="53:59" hidden="1" x14ac:dyDescent="0.25">
      <c r="BA358" s="1">
        <v>358</v>
      </c>
      <c r="BB358" s="4" t="str">
        <f t="shared" si="25"/>
        <v>--</v>
      </c>
      <c r="BC358" s="3">
        <f t="shared" si="27"/>
        <v>0</v>
      </c>
      <c r="BD358" s="1">
        <f>IF(COUNTIF(Cs!$BT$7:$BT$33000,BE358)&lt;&gt;0,BD357+1,BD357)</f>
        <v>0</v>
      </c>
      <c r="BE358" s="3">
        <f t="shared" si="26"/>
        <v>46380</v>
      </c>
      <c r="BF358" s="1">
        <f>ROUNDUP(COUNTIF(Cs!$BT$7:$BT$33000,BE358)/20,0)</f>
        <v>0</v>
      </c>
      <c r="BG358" s="1">
        <f>SUM($BF$1:BF357)</f>
        <v>0</v>
      </c>
    </row>
    <row r="359" spans="53:59" hidden="1" x14ac:dyDescent="0.25">
      <c r="BA359" s="1">
        <v>359</v>
      </c>
      <c r="BB359" s="4" t="str">
        <f t="shared" si="25"/>
        <v>--</v>
      </c>
      <c r="BC359" s="3">
        <f t="shared" si="27"/>
        <v>0</v>
      </c>
      <c r="BD359" s="1">
        <f>IF(COUNTIF(Cs!$BT$7:$BT$33000,BE359)&lt;&gt;0,BD358+1,BD358)</f>
        <v>0</v>
      </c>
      <c r="BE359" s="3">
        <f t="shared" si="26"/>
        <v>46381</v>
      </c>
      <c r="BF359" s="1">
        <f>ROUNDUP(COUNTIF(Cs!$BT$7:$BT$33000,BE359)/20,0)</f>
        <v>0</v>
      </c>
      <c r="BG359" s="1">
        <f>SUM($BF$1:BF358)</f>
        <v>0</v>
      </c>
    </row>
    <row r="360" spans="53:59" hidden="1" x14ac:dyDescent="0.25">
      <c r="BA360" s="1">
        <v>360</v>
      </c>
      <c r="BB360" s="4" t="str">
        <f t="shared" si="25"/>
        <v>--</v>
      </c>
      <c r="BC360" s="3">
        <f t="shared" si="27"/>
        <v>0</v>
      </c>
      <c r="BD360" s="1">
        <f>IF(COUNTIF(Cs!$BT$7:$BT$33000,BE360)&lt;&gt;0,BD359+1,BD359)</f>
        <v>0</v>
      </c>
      <c r="BE360" s="3">
        <f t="shared" si="26"/>
        <v>46382</v>
      </c>
      <c r="BF360" s="1">
        <f>ROUNDUP(COUNTIF(Cs!$BT$7:$BT$33000,BE360)/20,0)</f>
        <v>0</v>
      </c>
      <c r="BG360" s="1">
        <f>SUM($BF$1:BF359)</f>
        <v>0</v>
      </c>
    </row>
    <row r="361" spans="53:59" hidden="1" x14ac:dyDescent="0.25">
      <c r="BA361" s="1">
        <v>361</v>
      </c>
      <c r="BB361" s="4" t="str">
        <f t="shared" si="25"/>
        <v>--</v>
      </c>
      <c r="BC361" s="3">
        <f t="shared" si="27"/>
        <v>0</v>
      </c>
      <c r="BD361" s="1">
        <f>IF(COUNTIF(Cs!$BT$7:$BT$33000,BE361)&lt;&gt;0,BD360+1,BD360)</f>
        <v>0</v>
      </c>
      <c r="BE361" s="3">
        <f t="shared" si="26"/>
        <v>46383</v>
      </c>
      <c r="BF361" s="1">
        <f>ROUNDUP(COUNTIF(Cs!$BT$7:$BT$33000,BE361)/20,0)</f>
        <v>0</v>
      </c>
      <c r="BG361" s="1">
        <f>SUM($BF$1:BF360)</f>
        <v>0</v>
      </c>
    </row>
    <row r="362" spans="53:59" hidden="1" x14ac:dyDescent="0.25">
      <c r="BA362" s="1">
        <v>362</v>
      </c>
      <c r="BB362" s="4" t="str">
        <f t="shared" si="25"/>
        <v>--</v>
      </c>
      <c r="BC362" s="3">
        <f t="shared" si="27"/>
        <v>0</v>
      </c>
      <c r="BD362" s="1">
        <f>IF(COUNTIF(Cs!$BT$7:$BT$33000,BE362)&lt;&gt;0,BD361+1,BD361)</f>
        <v>0</v>
      </c>
      <c r="BE362" s="3">
        <f t="shared" si="26"/>
        <v>46384</v>
      </c>
      <c r="BF362" s="1">
        <f>ROUNDUP(COUNTIF(Cs!$BT$7:$BT$33000,BE362)/20,0)</f>
        <v>0</v>
      </c>
      <c r="BG362" s="1">
        <f>SUM($BF$1:BF361)</f>
        <v>0</v>
      </c>
    </row>
    <row r="363" spans="53:59" hidden="1" x14ac:dyDescent="0.25">
      <c r="BA363" s="1">
        <v>363</v>
      </c>
      <c r="BB363" s="4" t="str">
        <f t="shared" si="25"/>
        <v>--</v>
      </c>
      <c r="BC363" s="3">
        <f t="shared" si="27"/>
        <v>0</v>
      </c>
      <c r="BD363" s="1">
        <f>IF(COUNTIF(Cs!$BT$7:$BT$33000,BE363)&lt;&gt;0,BD362+1,BD362)</f>
        <v>0</v>
      </c>
      <c r="BE363" s="3">
        <f t="shared" si="26"/>
        <v>46385</v>
      </c>
      <c r="BF363" s="1">
        <f>ROUNDUP(COUNTIF(Cs!$BT$7:$BT$33000,BE363)/20,0)</f>
        <v>0</v>
      </c>
      <c r="BG363" s="1">
        <f>SUM($BF$1:BF362)</f>
        <v>0</v>
      </c>
    </row>
    <row r="364" spans="53:59" hidden="1" x14ac:dyDescent="0.25">
      <c r="BA364" s="1">
        <v>364</v>
      </c>
      <c r="BB364" s="4" t="str">
        <f t="shared" si="25"/>
        <v>--</v>
      </c>
      <c r="BC364" s="3">
        <f t="shared" si="27"/>
        <v>0</v>
      </c>
      <c r="BD364" s="1">
        <f>IF(COUNTIF(Cs!$BT$7:$BT$33000,BE364)&lt;&gt;0,BD363+1,BD363)</f>
        <v>0</v>
      </c>
      <c r="BE364" s="3">
        <f t="shared" si="26"/>
        <v>46386</v>
      </c>
      <c r="BF364" s="1">
        <f>ROUNDUP(COUNTIF(Cs!$BT$7:$BT$33000,BE364)/20,0)</f>
        <v>0</v>
      </c>
      <c r="BG364" s="1">
        <f>SUM($BF$1:BF363)</f>
        <v>0</v>
      </c>
    </row>
    <row r="365" spans="53:59" hidden="1" x14ac:dyDescent="0.25">
      <c r="BA365" s="1">
        <v>365</v>
      </c>
      <c r="BB365" s="4" t="str">
        <f t="shared" si="25"/>
        <v>--</v>
      </c>
      <c r="BC365" s="3">
        <f t="shared" si="27"/>
        <v>0</v>
      </c>
      <c r="BD365" s="1">
        <f>IF(COUNTIF(Cs!$BT$7:$BT$33000,BE365)&lt;&gt;0,BD364+1,BD364)</f>
        <v>0</v>
      </c>
      <c r="BE365" s="3">
        <f t="shared" si="26"/>
        <v>46387</v>
      </c>
      <c r="BF365" s="1">
        <f>ROUNDUP(COUNTIF(Cs!$BT$7:$BT$33000,BE365)/20,0)</f>
        <v>0</v>
      </c>
      <c r="BG365" s="1">
        <f>SUM($BF$1:BF364)</f>
        <v>0</v>
      </c>
    </row>
    <row r="366" spans="53:59" hidden="1" x14ac:dyDescent="0.25">
      <c r="BA366" s="1">
        <v>366</v>
      </c>
      <c r="BB366" s="4" t="str">
        <f t="shared" si="25"/>
        <v>--</v>
      </c>
      <c r="BC366" s="3">
        <f t="shared" si="27"/>
        <v>0</v>
      </c>
      <c r="BD366" s="1">
        <f>IF(COUNTIF(Cs!$BT$7:$BT$33000,BE366)&lt;&gt;0,BD365+1,BD365)</f>
        <v>0</v>
      </c>
      <c r="BE366" s="3">
        <f t="shared" si="26"/>
        <v>46388</v>
      </c>
      <c r="BF366" s="1">
        <f>ROUNDUP(COUNTIF(Cs!$BT$7:$BT$33000,BE366)/20,0)</f>
        <v>0</v>
      </c>
      <c r="BG366" s="1">
        <f>SUM($BF$1:BF365)</f>
        <v>0</v>
      </c>
    </row>
    <row r="367" spans="53:59" hidden="1" x14ac:dyDescent="0.25">
      <c r="BB367" s="1" t="str">
        <f t="shared" si="25"/>
        <v>Jan. 1</v>
      </c>
      <c r="BC367" s="3">
        <f>DATE(Cs!CJ1,1,1)</f>
        <v>46023</v>
      </c>
    </row>
  </sheetData>
  <sheetProtection algorithmName="SHA-512" hashValue="8En9kKNpPnrxVqU4cczfm6612UTBcSBXPYvmK8QxnXRaJSeD7KecmbG+KF8ZWzXRuobyUpgLGFjwSuQGruZbQw==" saltValue="ww+FJCwhIFxHYV5XdB7w4w==" spinCount="100000" sheet="1" objects="1" scenarios="1"/>
  <mergeCells count="9">
    <mergeCell ref="A32:F32"/>
    <mergeCell ref="A29:F29"/>
    <mergeCell ref="A5:F5"/>
    <mergeCell ref="A6:D6"/>
    <mergeCell ref="A1:E1"/>
    <mergeCell ref="A2:E2"/>
    <mergeCell ref="A3:E3"/>
    <mergeCell ref="A30:B30"/>
    <mergeCell ref="E30:F30"/>
  </mergeCells>
  <conditionalFormatting sqref="A8:F28">
    <cfRule type="expression" dxfId="19" priority="10" stopIfTrue="1">
      <formula>SUM($F8)&lt;&gt;0</formula>
    </cfRule>
  </conditionalFormatting>
  <conditionalFormatting sqref="F2">
    <cfRule type="expression" dxfId="18" priority="2" stopIfTrue="1">
      <formula>M2=1</formula>
    </cfRule>
    <cfRule type="expression" dxfId="17" priority="3" stopIfTrue="1">
      <formula>F2&gt;M2</formula>
    </cfRule>
    <cfRule type="expression" dxfId="16" priority="4" stopIfTrue="1">
      <formula>M2&gt;1</formula>
    </cfRule>
  </conditionalFormatting>
  <dataValidations count="5">
    <dataValidation type="whole" allowBlank="1" showInputMessage="1" showErrorMessage="1" errorTitle="Hiba!" error="Biztos, hogy van ennyi kasszakönyvi lap a kiválasztott napon? Ide csak egész számot írhatsz." sqref="F2" xr:uid="{00000000-0002-0000-0100-000000000000}">
      <formula1>1</formula1>
      <formula2>M2</formula2>
    </dataValidation>
    <dataValidation type="list" allowBlank="1" showInputMessage="1" showErrorMessage="1" sqref="F1" xr:uid="{00000000-0002-0000-0100-000001000000}">
      <formula1>$AN$1:$AN$13</formula1>
    </dataValidation>
    <dataValidation type="list" allowBlank="1" showInputMessage="1" showErrorMessage="1" errorTitle="Hiba!" error="A számlák nevét válaszd ki a lenyílóból!" sqref="F3" xr:uid="{00000000-0002-0000-0100-000002000000}">
      <formula1>KKNap</formula1>
    </dataValidation>
    <dataValidation type="list" showInputMessage="1" showErrorMessage="1" sqref="A30:B30" xr:uid="{00000000-0002-0000-0100-000003000000}">
      <formula1>$J$30:$J$32</formula1>
    </dataValidation>
    <dataValidation type="list" allowBlank="1" showInputMessage="1" showErrorMessage="1" sqref="E30:F30" xr:uid="{00000000-0002-0000-0100-000004000000}">
      <formula1>$K$30:$K$32</formula1>
    </dataValidation>
  </dataValidations>
  <pageMargins left="0.82677165354330717" right="0.43307086614173229" top="0.35433070866141736" bottom="0.43307086614173229" header="0.51181102362204722" footer="0.19685039370078741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C554"/>
  <sheetViews>
    <sheetView showGridLines="0" showRowColHeaders="0" zoomScaleNormal="100" workbookViewId="0">
      <pane ySplit="2" topLeftCell="A3" activePane="bottomLeft" state="frozen"/>
      <selection pane="bottomLeft" activeCell="J1" sqref="J1"/>
    </sheetView>
  </sheetViews>
  <sheetFormatPr defaultColWidth="0" defaultRowHeight="13.8" zeroHeight="1" x14ac:dyDescent="0.25"/>
  <cols>
    <col min="1" max="1" width="5.6640625" style="58" customWidth="1"/>
    <col min="2" max="2" width="10.5546875" style="58" customWidth="1"/>
    <col min="3" max="3" width="7.6640625" style="58" customWidth="1"/>
    <col min="4" max="4" width="2" style="58" bestFit="1" customWidth="1"/>
    <col min="5" max="5" width="11.44140625" style="58" customWidth="1"/>
    <col min="6" max="6" width="93.6640625" style="58" customWidth="1"/>
    <col min="7" max="7" width="12.33203125" style="58" bestFit="1" customWidth="1"/>
    <col min="8" max="8" width="12.33203125" style="58" customWidth="1"/>
    <col min="9" max="9" width="12.33203125" style="58" bestFit="1" customWidth="1"/>
    <col min="10" max="10" width="12.33203125" style="58" customWidth="1"/>
    <col min="11" max="11" width="7" style="58" bestFit="1" customWidth="1"/>
    <col min="12" max="12" width="9.109375" style="58" customWidth="1"/>
    <col min="13" max="13" width="13" style="58" hidden="1" customWidth="1"/>
    <col min="14" max="14" width="9.109375" style="58" hidden="1" customWidth="1"/>
    <col min="15" max="16" width="9.33203125" style="58" hidden="1" customWidth="1"/>
    <col min="17" max="17" width="17.5546875" style="58" hidden="1" customWidth="1"/>
    <col min="18" max="18" width="19" style="58" hidden="1" customWidth="1"/>
    <col min="19" max="19" width="9.109375" style="58" hidden="1" customWidth="1"/>
    <col min="20" max="21" width="9.33203125" style="58" hidden="1" customWidth="1"/>
    <col min="22" max="24" width="9.109375" style="58" hidden="1" customWidth="1"/>
    <col min="25" max="25" width="9.33203125" style="58" hidden="1" customWidth="1"/>
    <col min="26" max="26" width="17.6640625" style="58" hidden="1" customWidth="1"/>
    <col min="27" max="27" width="9.33203125" style="58" hidden="1" customWidth="1"/>
    <col min="28" max="28" width="11.33203125" style="58" hidden="1" customWidth="1"/>
    <col min="29" max="29" width="9.109375" style="58" hidden="1" customWidth="1"/>
    <col min="30" max="33" width="9.33203125" style="58" hidden="1" customWidth="1"/>
    <col min="34" max="38" width="9.109375" style="58" hidden="1" customWidth="1"/>
    <col min="39" max="39" width="10.44140625" style="58" hidden="1" customWidth="1"/>
    <col min="40" max="40" width="11.33203125" style="58" hidden="1" customWidth="1"/>
    <col min="41" max="41" width="10.44140625" style="58" hidden="1" customWidth="1"/>
    <col min="42" max="43" width="9.33203125" style="58" hidden="1" customWidth="1"/>
    <col min="44" max="54" width="9.109375" style="58" hidden="1" customWidth="1"/>
    <col min="55" max="55" width="10.5546875" style="58" hidden="1" customWidth="1"/>
    <col min="56" max="56" width="9.6640625" style="58" hidden="1" customWidth="1"/>
    <col min="57" max="16384" width="9.109375" style="58" hidden="1"/>
  </cols>
  <sheetData>
    <row r="1" spans="1:81" ht="17.399999999999999" x14ac:dyDescent="0.3">
      <c r="A1" s="121" t="s">
        <v>22</v>
      </c>
      <c r="B1" s="122"/>
      <c r="C1" s="122"/>
      <c r="D1" s="122"/>
      <c r="E1" s="122"/>
      <c r="F1" s="122"/>
      <c r="G1" s="123"/>
      <c r="H1" s="124" t="s">
        <v>23</v>
      </c>
      <c r="I1" s="125"/>
      <c r="J1" s="67" t="s">
        <v>287</v>
      </c>
      <c r="K1" s="67"/>
      <c r="M1" s="58" t="str">
        <f>IF(ISERROR(VLOOKUP(H1,X1:Y12,2,FALSE))=FALSE,H1,X1)</f>
        <v>Január</v>
      </c>
      <c r="N1" s="58" t="s">
        <v>68</v>
      </c>
      <c r="O1" s="58">
        <f>ROUND(MIN(AO1:AO31),0)</f>
        <v>0</v>
      </c>
      <c r="P1" s="58" t="str">
        <f>"&lt;"&amp;O1</f>
        <v>&lt;0</v>
      </c>
      <c r="Q1" s="64">
        <f>SUMIF(Cs!$CB$7:$CB$10000,P1,Cs!$CE$7:$CE$10000)</f>
        <v>0</v>
      </c>
      <c r="R1" s="64">
        <f>SUMIF(Cs!$CB$7:$CB$10000,P1,Cs!$CF$7:$CF$10000)</f>
        <v>0</v>
      </c>
      <c r="U1" s="58" t="s">
        <v>77</v>
      </c>
      <c r="V1" s="58" t="s">
        <v>277</v>
      </c>
      <c r="X1" s="58" t="s">
        <v>23</v>
      </c>
      <c r="Y1" s="58">
        <v>1</v>
      </c>
      <c r="Z1" s="58" t="s">
        <v>25</v>
      </c>
      <c r="AA1" s="58">
        <v>31</v>
      </c>
      <c r="AM1" s="58">
        <v>1</v>
      </c>
      <c r="AN1" s="68">
        <f>DATE(Cs!$CJ$1,$M$2,AM1)</f>
        <v>46023</v>
      </c>
      <c r="AO1" s="58" t="str">
        <f>IF(ISERROR(VLOOKUP(AN1,Cs!$CC$7:$CD$33000,2,FALSE))=FALSE,VLOOKUP(AN1,Cs!$CC$7:$CD$33000,2,FALSE),"")</f>
        <v/>
      </c>
      <c r="AP1" s="58">
        <f>COUNTIF(Cs!$CC$7:$CC$33000,AN1)</f>
        <v>0</v>
      </c>
      <c r="AQ1" s="58">
        <f>SUM(AO1:AP1)</f>
        <v>0</v>
      </c>
      <c r="AW1" s="58">
        <f>MATCH("www",AZ1:AZ100,0)-1</f>
        <v>1</v>
      </c>
      <c r="AZ1" s="58" t="str">
        <f>BA1&amp;" - "&amp;BE1</f>
        <v>1 - 10</v>
      </c>
      <c r="BA1" s="58">
        <v>1</v>
      </c>
      <c r="BB1" s="58">
        <v>10</v>
      </c>
      <c r="BC1" s="58">
        <f>BB1*$M$3</f>
        <v>400</v>
      </c>
      <c r="BD1" s="58">
        <v>1</v>
      </c>
      <c r="BE1" s="58">
        <f>IF(AND($O$4&gt;=BA1,$O$4&lt;=BB1),$O$4,BB1)</f>
        <v>10</v>
      </c>
      <c r="BF1" s="58" t="str">
        <f>AZ1</f>
        <v>1 - 10</v>
      </c>
      <c r="BQ1" s="58">
        <f>SUMIF(Cs!$CB$10007:$CB$33000,P1,Cs!$CE$10007:$CE$33000)</f>
        <v>0</v>
      </c>
      <c r="BR1" s="58">
        <f>SUMIF(Cs!$CB$10007:$CB$33000,P1,Cs!$CF$10007:$CF$33000)</f>
        <v>0</v>
      </c>
    </row>
    <row r="2" spans="1:81" ht="34.799999999999997" x14ac:dyDescent="0.3">
      <c r="A2" s="118" t="str">
        <f>IF(O4&gt;10,V1&amp;O4&amp;V2&amp;M4&amp;V3&amp;V7,"A kiválasztott főkönyvben "&amp;O4&amp;" lap van.")</f>
        <v>A kiválasztott főkönyvben 0 lap van.</v>
      </c>
      <c r="B2" s="119"/>
      <c r="C2" s="119"/>
      <c r="D2" s="119"/>
      <c r="E2" s="119"/>
      <c r="F2" s="119"/>
      <c r="G2" s="119"/>
      <c r="H2" s="120"/>
      <c r="I2" s="69"/>
      <c r="L2" s="70"/>
      <c r="M2" s="58">
        <f>IF(ISERROR(VLOOKUP(M1,X1:Y12,2,FALSE))=FALSE,VLOOKUP(M1,X1:Y12,2,FALSE),Y1)</f>
        <v>1</v>
      </c>
      <c r="N2" s="58" t="s">
        <v>69</v>
      </c>
      <c r="O2" s="58">
        <f>ROUND(MAX(AQ1:AQ31)-1,0)</f>
        <v>-1</v>
      </c>
      <c r="P2" s="58" t="str">
        <f>"&lt;="&amp;O2</f>
        <v>&lt;=-1</v>
      </c>
      <c r="Q2" s="64">
        <f>SUMIF(Cs!$CB$7:$CB$10000,P2,Cs!$CE$7:$CE$10000)</f>
        <v>0</v>
      </c>
      <c r="R2" s="64">
        <f>SUMIF(Cs!$CB$7:$CB$10000,P2,Cs!$CF$7:$CF$10000)</f>
        <v>0</v>
      </c>
      <c r="U2" s="58" t="s">
        <v>254</v>
      </c>
      <c r="V2" s="58" t="s">
        <v>81</v>
      </c>
      <c r="X2" s="58" t="s">
        <v>46</v>
      </c>
      <c r="Y2" s="58">
        <v>2</v>
      </c>
      <c r="Z2" s="58" t="s">
        <v>47</v>
      </c>
      <c r="AA2" s="58">
        <f>IF(MOD(Cs!$CJ$1,4)=0,29,28)</f>
        <v>28</v>
      </c>
      <c r="AB2" s="68">
        <f>DATE(Cs!$CJ$1,Y2,1)</f>
        <v>46054</v>
      </c>
      <c r="AC2" s="58" t="str">
        <f>"&lt;"&amp;AB2</f>
        <v>&lt;46054</v>
      </c>
      <c r="AD2" s="58">
        <f>COUNTIF(Cs!$CC$7:$CC$33000,AC2)</f>
        <v>0</v>
      </c>
      <c r="AE2" s="58">
        <f>AD2-AD1</f>
        <v>0</v>
      </c>
      <c r="AF2" s="58">
        <f>ROUNDUP(AE2/$M$3,0)</f>
        <v>0</v>
      </c>
      <c r="AG2" s="58">
        <f>SUM($AF$1:AF2)</f>
        <v>0</v>
      </c>
      <c r="AM2" s="58">
        <v>2</v>
      </c>
      <c r="AN2" s="68">
        <f>DATE(Cs!$CJ$1,$M$2,AM2)</f>
        <v>46024</v>
      </c>
      <c r="AO2" s="58" t="str">
        <f>IF(ISERROR(VLOOKUP(AN2,Cs!$CC$7:$CD$33000,2,FALSE))=FALSE,VLOOKUP(AN2,Cs!$CC$7:$CD$33000,2,FALSE),"")</f>
        <v/>
      </c>
      <c r="AP2" s="58">
        <f>COUNTIF(Cs!$CC$7:$CC$33000,AN2)</f>
        <v>0</v>
      </c>
      <c r="AQ2" s="58">
        <f t="shared" ref="AQ2:AQ31" si="0">SUM(AO2:AP2)</f>
        <v>0</v>
      </c>
      <c r="AT2" s="70" t="s">
        <v>73</v>
      </c>
      <c r="AW2" s="58">
        <f>IF(ISERROR(VLOOKUP(H3,$AZ$1:$BD$100,5,FALSE))=TRUE,1,0)</f>
        <v>1</v>
      </c>
      <c r="AZ2" s="58" t="str">
        <f>IF($O$3&gt;=BC1,BA2&amp;" - "&amp;BE2,"www")</f>
        <v>www</v>
      </c>
      <c r="BA2" s="58">
        <v>11</v>
      </c>
      <c r="BB2" s="58">
        <v>20</v>
      </c>
      <c r="BC2" s="58">
        <f t="shared" ref="BC2:BC20" si="1">BB2*$M$3</f>
        <v>800</v>
      </c>
      <c r="BD2" s="58">
        <f>BC1+1</f>
        <v>401</v>
      </c>
      <c r="BE2" s="58">
        <f t="shared" ref="BE2:BE20" si="2">IF(AND($O$4&gt;=BA2,$O$4&lt;=BB2),$O$4,BB2)</f>
        <v>20</v>
      </c>
      <c r="BF2" s="58" t="str">
        <f t="shared" ref="BF2:BF20" si="3">AZ2</f>
        <v>www</v>
      </c>
      <c r="BQ2" s="58">
        <f>SUMIF(Cs!$CB$10007:$CB$33000,P2,Cs!$CE$10007:$CE$33000)</f>
        <v>0</v>
      </c>
      <c r="BR2" s="58">
        <f>SUMIF(Cs!$CB$10007:$CB$33000,P2,Cs!$CF$10007:$CF$33000)</f>
        <v>0</v>
      </c>
    </row>
    <row r="3" spans="1:81" x14ac:dyDescent="0.25">
      <c r="A3" s="61"/>
      <c r="M3" s="71">
        <v>40</v>
      </c>
      <c r="N3" s="58" t="s">
        <v>70</v>
      </c>
      <c r="O3" s="64">
        <f>SUM(O2,-O1,1)</f>
        <v>0</v>
      </c>
      <c r="Q3" s="64">
        <f>SUM(Q2,-Q1)</f>
        <v>0</v>
      </c>
      <c r="R3" s="64">
        <f>SUM(R2,-R1)</f>
        <v>0</v>
      </c>
      <c r="U3" s="58" t="s">
        <v>251</v>
      </c>
      <c r="V3" s="58" t="s">
        <v>259</v>
      </c>
      <c r="X3" s="58" t="s">
        <v>48</v>
      </c>
      <c r="Y3" s="58">
        <v>3</v>
      </c>
      <c r="Z3" s="58" t="s">
        <v>49</v>
      </c>
      <c r="AA3" s="58">
        <v>31</v>
      </c>
      <c r="AB3" s="68">
        <f>DATE(Cs!$CJ$1,Y3,1)</f>
        <v>46082</v>
      </c>
      <c r="AC3" s="58" t="str">
        <f t="shared" ref="AC3:AC12" si="4">"&lt;"&amp;AB3</f>
        <v>&lt;46082</v>
      </c>
      <c r="AD3" s="58">
        <f>COUNTIF(Cs!$CC$7:$CC$33000,AC3)</f>
        <v>0</v>
      </c>
      <c r="AE3" s="58">
        <f t="shared" ref="AE3:AE12" si="5">AD3-AD2</f>
        <v>0</v>
      </c>
      <c r="AF3" s="58">
        <f t="shared" ref="AF3:AF12" si="6">ROUNDUP(AE3/$M$3,0)</f>
        <v>0</v>
      </c>
      <c r="AG3" s="58">
        <f>SUM($AF$1:AF3)</f>
        <v>0</v>
      </c>
      <c r="AM3" s="58">
        <v>3</v>
      </c>
      <c r="AN3" s="68">
        <f>DATE(Cs!$CJ$1,$M$2,AM3)</f>
        <v>46025</v>
      </c>
      <c r="AO3" s="58" t="str">
        <f>IF(ISERROR(VLOOKUP(AN3,Cs!$CC$7:$CD$33000,2,FALSE))=FALSE,VLOOKUP(AN3,Cs!$CC$7:$CD$33000,2,FALSE),"")</f>
        <v/>
      </c>
      <c r="AP3" s="58">
        <f>COUNTIF(Cs!$CC$7:$CC$33000,AN3)</f>
        <v>0</v>
      </c>
      <c r="AQ3" s="58">
        <f t="shared" si="0"/>
        <v>0</v>
      </c>
      <c r="AZ3" s="58" t="str">
        <f t="shared" ref="AZ3:AZ21" si="7">IF($O$3&gt;=BC2,BA3&amp;" - "&amp;BE3,"www")</f>
        <v>www</v>
      </c>
      <c r="BA3" s="58">
        <v>21</v>
      </c>
      <c r="BB3" s="58">
        <v>30</v>
      </c>
      <c r="BC3" s="58">
        <f t="shared" si="1"/>
        <v>1200</v>
      </c>
      <c r="BD3" s="58">
        <f t="shared" ref="BD3:BD20" si="8">BC2+1</f>
        <v>801</v>
      </c>
      <c r="BE3" s="58">
        <f t="shared" si="2"/>
        <v>30</v>
      </c>
      <c r="BF3" s="58" t="str">
        <f t="shared" si="3"/>
        <v>www</v>
      </c>
      <c r="BQ3" s="58">
        <f>SUM(BQ2,-BQ1)</f>
        <v>0</v>
      </c>
      <c r="BR3" s="58">
        <f>SUM(BR2,-BR1)</f>
        <v>0</v>
      </c>
    </row>
    <row r="4" spans="1:81" x14ac:dyDescent="0.25">
      <c r="A4" s="127"/>
      <c r="B4" s="127"/>
      <c r="C4" s="127"/>
      <c r="D4" s="127"/>
      <c r="E4" s="127"/>
      <c r="F4" s="127"/>
      <c r="G4" s="127"/>
      <c r="K4" s="65"/>
      <c r="M4" s="58" t="str">
        <f>VLOOKUP(O5,BA1:BF100,6,FALSE)</f>
        <v>1 - 10</v>
      </c>
      <c r="N4" s="58" t="s">
        <v>71</v>
      </c>
      <c r="O4" s="58">
        <f>ROUNDUP(O3/M3,0)</f>
        <v>0</v>
      </c>
      <c r="Q4" s="58" t="s">
        <v>98</v>
      </c>
      <c r="R4" s="58" t="s">
        <v>99</v>
      </c>
      <c r="U4" s="58" t="s">
        <v>78</v>
      </c>
      <c r="X4" s="58" t="s">
        <v>50</v>
      </c>
      <c r="Y4" s="58">
        <v>4</v>
      </c>
      <c r="Z4" s="58" t="s">
        <v>51</v>
      </c>
      <c r="AA4" s="58">
        <v>30</v>
      </c>
      <c r="AB4" s="68">
        <f>DATE(Cs!$CJ$1,Y4,1)</f>
        <v>46113</v>
      </c>
      <c r="AC4" s="58" t="str">
        <f t="shared" si="4"/>
        <v>&lt;46113</v>
      </c>
      <c r="AD4" s="58">
        <f>COUNTIF(Cs!$CC$7:$CC$33000,AC4)</f>
        <v>0</v>
      </c>
      <c r="AE4" s="58">
        <f t="shared" si="5"/>
        <v>0</v>
      </c>
      <c r="AF4" s="58">
        <f t="shared" si="6"/>
        <v>0</v>
      </c>
      <c r="AG4" s="58">
        <f>SUM($AF$1:AF4)</f>
        <v>0</v>
      </c>
      <c r="AM4" s="58">
        <v>4</v>
      </c>
      <c r="AN4" s="68">
        <f>DATE(Cs!$CJ$1,$M$2,AM4)</f>
        <v>46026</v>
      </c>
      <c r="AO4" s="58" t="str">
        <f>IF(ISERROR(VLOOKUP(AN4,Cs!$CC$7:$CD$33000,2,FALSE))=FALSE,VLOOKUP(AN4,Cs!$CC$7:$CD$33000,2,FALSE),"")</f>
        <v/>
      </c>
      <c r="AP4" s="58">
        <f>COUNTIF(Cs!$CC$7:$CC$33000,AN4)</f>
        <v>0</v>
      </c>
      <c r="AQ4" s="58">
        <f t="shared" si="0"/>
        <v>0</v>
      </c>
      <c r="AZ4" s="58" t="str">
        <f t="shared" si="7"/>
        <v>www</v>
      </c>
      <c r="BA4" s="58">
        <v>31</v>
      </c>
      <c r="BB4" s="58">
        <v>40</v>
      </c>
      <c r="BC4" s="58">
        <f t="shared" si="1"/>
        <v>1600</v>
      </c>
      <c r="BD4" s="58">
        <f t="shared" si="8"/>
        <v>1201</v>
      </c>
      <c r="BE4" s="58">
        <f t="shared" si="2"/>
        <v>40</v>
      </c>
      <c r="BF4" s="58" t="str">
        <f t="shared" si="3"/>
        <v>www</v>
      </c>
      <c r="BQ4" s="58" t="s">
        <v>98</v>
      </c>
      <c r="BR4" s="58" t="s">
        <v>99</v>
      </c>
    </row>
    <row r="5" spans="1:81" x14ac:dyDescent="0.25">
      <c r="A5" s="57" t="s">
        <v>260</v>
      </c>
      <c r="B5" s="130" t="str">
        <f>TRIM(Cs!CK1&amp;" "&amp;Cs!CL1)</f>
        <v>0 Ref. Egyházközség</v>
      </c>
      <c r="C5" s="130"/>
      <c r="D5" s="130"/>
      <c r="E5" s="130"/>
      <c r="F5" s="130"/>
      <c r="G5" s="129" t="str">
        <f>VLOOKUP(M1,X1:Z12,3,FALSE)&amp;" ANUL "&amp;Cs!CJ1</f>
        <v xml:space="preserve"> LUNA IANUARIE ANUL 2026</v>
      </c>
      <c r="H5" s="129"/>
      <c r="I5" s="129"/>
      <c r="J5" s="129"/>
      <c r="K5" s="129"/>
      <c r="M5" s="58">
        <f>MAX(N12:N1000)</f>
        <v>1</v>
      </c>
      <c r="N5" s="58" t="s">
        <v>72</v>
      </c>
      <c r="O5" s="58">
        <f>IF(ISERROR(VLOOKUP(I2,$AZ$1:$BD$100,5,FALSE))=TRUE,1,IF(OR(I2=0,I2="",VLOOKUP(I2,$AZ$1:$BD$100,5,FALSE)&gt;=O3),1,VLOOKUP(I2,$AZ$1:$BD$100,2,FALSE)))</f>
        <v>1</v>
      </c>
      <c r="P5" s="58" t="str">
        <f>"&lt;"&amp;M12</f>
        <v>&lt;0</v>
      </c>
      <c r="Q5" s="64">
        <f>SUMIF(Cs!$CB$7:$CB$10000,$P$5,Cs!$CE$7:$CE$10000)</f>
        <v>0</v>
      </c>
      <c r="R5" s="64">
        <f>SUMIF(Cs!$CB$7:$CB$10000,$P$5,Cs!$CF$7:$CF$10000)</f>
        <v>0</v>
      </c>
      <c r="U5" s="58" t="s">
        <v>79</v>
      </c>
      <c r="X5" s="58" t="s">
        <v>52</v>
      </c>
      <c r="Y5" s="58">
        <v>5</v>
      </c>
      <c r="Z5" s="58" t="s">
        <v>53</v>
      </c>
      <c r="AA5" s="58">
        <v>31</v>
      </c>
      <c r="AB5" s="68">
        <f>DATE(Cs!$CJ$1,Y5,1)</f>
        <v>46143</v>
      </c>
      <c r="AC5" s="58" t="str">
        <f t="shared" si="4"/>
        <v>&lt;46143</v>
      </c>
      <c r="AD5" s="58">
        <f>COUNTIF(Cs!$CC$7:$CC$33000,AC5)</f>
        <v>0</v>
      </c>
      <c r="AE5" s="58">
        <f t="shared" si="5"/>
        <v>0</v>
      </c>
      <c r="AF5" s="58">
        <f t="shared" si="6"/>
        <v>0</v>
      </c>
      <c r="AG5" s="58">
        <f>SUM($AF$1:AF5)</f>
        <v>0</v>
      </c>
      <c r="AM5" s="58">
        <v>5</v>
      </c>
      <c r="AN5" s="68">
        <f>DATE(Cs!$CJ$1,$M$2,AM5)</f>
        <v>46027</v>
      </c>
      <c r="AO5" s="58" t="str">
        <f>IF(ISERROR(VLOOKUP(AN5,Cs!$CC$7:$CD$33000,2,FALSE))=FALSE,VLOOKUP(AN5,Cs!$CC$7:$CD$33000,2,FALSE),"")</f>
        <v/>
      </c>
      <c r="AP5" s="58">
        <f>COUNTIF(Cs!$CC$7:$CC$33000,AN5)</f>
        <v>0</v>
      </c>
      <c r="AQ5" s="58">
        <f t="shared" si="0"/>
        <v>0</v>
      </c>
      <c r="AZ5" s="58" t="str">
        <f t="shared" si="7"/>
        <v>www</v>
      </c>
      <c r="BA5" s="58">
        <v>41</v>
      </c>
      <c r="BB5" s="58">
        <v>50</v>
      </c>
      <c r="BC5" s="58">
        <f t="shared" si="1"/>
        <v>2000</v>
      </c>
      <c r="BD5" s="58">
        <f t="shared" si="8"/>
        <v>1601</v>
      </c>
      <c r="BE5" s="58">
        <f t="shared" si="2"/>
        <v>50</v>
      </c>
      <c r="BF5" s="58" t="str">
        <f t="shared" si="3"/>
        <v>www</v>
      </c>
      <c r="BQ5" s="58">
        <f>SUMIF(Cs!$CB$10007:$CB$33000,$P$5,Cs!$CE$10007:$CE$33000)</f>
        <v>0</v>
      </c>
      <c r="BR5" s="58">
        <f>SUMIF(Cs!$CB$10007:$CB$33000,$P$5,Cs!$CF$10007:$CF$33000)</f>
        <v>0</v>
      </c>
    </row>
    <row r="6" spans="1:81" ht="15.75" customHeight="1" x14ac:dyDescent="0.25">
      <c r="A6" s="128" t="s">
        <v>250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M6" s="58">
        <f>MATCH(M5,N12:N1000,0)+11</f>
        <v>55</v>
      </c>
      <c r="N6" s="58" t="s">
        <v>80</v>
      </c>
      <c r="O6" s="58">
        <f>VLOOKUP(M1,X1:AG12,10,FALSE)</f>
        <v>0</v>
      </c>
      <c r="Q6" s="64">
        <f>SUM(Cs!CQ1)</f>
        <v>0</v>
      </c>
      <c r="U6" s="58" t="s">
        <v>39</v>
      </c>
      <c r="X6" s="58" t="s">
        <v>54</v>
      </c>
      <c r="Y6" s="58">
        <v>6</v>
      </c>
      <c r="Z6" s="58" t="s">
        <v>55</v>
      </c>
      <c r="AA6" s="58">
        <v>30</v>
      </c>
      <c r="AB6" s="68">
        <f>DATE(Cs!$CJ$1,Y6,1)</f>
        <v>46174</v>
      </c>
      <c r="AC6" s="58" t="str">
        <f t="shared" si="4"/>
        <v>&lt;46174</v>
      </c>
      <c r="AD6" s="58">
        <f>COUNTIF(Cs!$CC$7:$CC$33000,AC6)</f>
        <v>0</v>
      </c>
      <c r="AE6" s="58">
        <f t="shared" si="5"/>
        <v>0</v>
      </c>
      <c r="AF6" s="58">
        <f t="shared" si="6"/>
        <v>0</v>
      </c>
      <c r="AG6" s="58">
        <f>SUM($AF$1:AF6)</f>
        <v>0</v>
      </c>
      <c r="AM6" s="58">
        <v>6</v>
      </c>
      <c r="AN6" s="68">
        <f>DATE(Cs!$CJ$1,$M$2,AM6)</f>
        <v>46028</v>
      </c>
      <c r="AO6" s="58" t="str">
        <f>IF(ISERROR(VLOOKUP(AN6,Cs!$CC$7:$CD$33000,2,FALSE))=FALSE,VLOOKUP(AN6,Cs!$CC$7:$CD$33000,2,FALSE),"")</f>
        <v/>
      </c>
      <c r="AP6" s="58">
        <f>COUNTIF(Cs!$CC$7:$CC$33000,AN6)</f>
        <v>0</v>
      </c>
      <c r="AQ6" s="58">
        <f t="shared" si="0"/>
        <v>0</v>
      </c>
      <c r="AZ6" s="58" t="str">
        <f t="shared" si="7"/>
        <v>www</v>
      </c>
      <c r="BA6" s="58">
        <v>51</v>
      </c>
      <c r="BB6" s="58">
        <v>60</v>
      </c>
      <c r="BC6" s="58">
        <f t="shared" si="1"/>
        <v>2400</v>
      </c>
      <c r="BD6" s="58">
        <f t="shared" si="8"/>
        <v>2001</v>
      </c>
      <c r="BE6" s="58">
        <f t="shared" si="2"/>
        <v>60</v>
      </c>
      <c r="BF6" s="58" t="str">
        <f t="shared" si="3"/>
        <v>www</v>
      </c>
      <c r="BQ6" s="58">
        <f>SUM(Cs!CQ2:CQ21)</f>
        <v>0</v>
      </c>
    </row>
    <row r="7" spans="1:81" ht="3" customHeight="1" x14ac:dyDescent="0.25">
      <c r="A7" s="81"/>
      <c r="B7" s="81"/>
      <c r="C7" s="81"/>
      <c r="D7" s="81"/>
      <c r="E7" s="81"/>
      <c r="F7" s="81"/>
      <c r="G7" s="115"/>
      <c r="H7" s="115"/>
      <c r="I7" s="115"/>
      <c r="J7" s="115"/>
      <c r="K7" s="115"/>
      <c r="U7" s="58" t="s">
        <v>252</v>
      </c>
      <c r="V7" s="58" t="str">
        <f>IF(O4&gt;5,"A jobboldali zöld cellában lehet kiválasztani a listázni kívánt lapok számát.","")</f>
        <v/>
      </c>
      <c r="X7" s="58" t="s">
        <v>56</v>
      </c>
      <c r="Y7" s="58">
        <v>7</v>
      </c>
      <c r="Z7" s="58" t="s">
        <v>57</v>
      </c>
      <c r="AA7" s="58">
        <v>31</v>
      </c>
      <c r="AB7" s="68">
        <f>DATE(Cs!$CJ$1,Y7,1)</f>
        <v>46204</v>
      </c>
      <c r="AC7" s="58" t="str">
        <f t="shared" si="4"/>
        <v>&lt;46204</v>
      </c>
      <c r="AD7" s="58">
        <f>COUNTIF(Cs!$CC$7:$CC$33000,AC7)</f>
        <v>0</v>
      </c>
      <c r="AE7" s="58">
        <f t="shared" si="5"/>
        <v>0</v>
      </c>
      <c r="AF7" s="58">
        <f t="shared" si="6"/>
        <v>0</v>
      </c>
      <c r="AG7" s="58">
        <f>SUM($AF$1:AF7)</f>
        <v>0</v>
      </c>
      <c r="AM7" s="58">
        <v>7</v>
      </c>
      <c r="AN7" s="68">
        <f>DATE(Cs!$CJ$1,$M$2,AM7)</f>
        <v>46029</v>
      </c>
      <c r="AO7" s="58" t="str">
        <f>IF(ISERROR(VLOOKUP(AN7,Cs!$CC$7:$CD$33000,2,FALSE))=FALSE,VLOOKUP(AN7,Cs!$CC$7:$CD$33000,2,FALSE),"")</f>
        <v/>
      </c>
      <c r="AP7" s="58">
        <f>COUNTIF(Cs!$CC$7:$CC$33000,AN7)</f>
        <v>0</v>
      </c>
      <c r="AQ7" s="58">
        <f t="shared" si="0"/>
        <v>0</v>
      </c>
      <c r="AZ7" s="58" t="str">
        <f t="shared" si="7"/>
        <v>www</v>
      </c>
      <c r="BA7" s="58">
        <v>61</v>
      </c>
      <c r="BB7" s="58">
        <v>70</v>
      </c>
      <c r="BC7" s="58">
        <f t="shared" si="1"/>
        <v>2800</v>
      </c>
      <c r="BD7" s="58">
        <f t="shared" si="8"/>
        <v>2401</v>
      </c>
      <c r="BE7" s="58">
        <f t="shared" si="2"/>
        <v>70</v>
      </c>
      <c r="BF7" s="58" t="str">
        <f t="shared" si="3"/>
        <v>www</v>
      </c>
      <c r="CC7" s="58" t="str">
        <f>IF($O$2&gt;=M7,IF(ISERROR(VLOOKUP(M7,Cs!$CB$10007:$CI$33000,5,FALSE))=TRUE,"",IF(VLOOKUP(M7,Cs!$CB$10007:$CI$33000,5,FALSE)&lt;&gt;0,VLOOKUP(M7,Cs!$CB$10007:$CI$33000,5,FALSE),"")),"")</f>
        <v/>
      </c>
    </row>
    <row r="8" spans="1:81" s="61" customFormat="1" x14ac:dyDescent="0.25">
      <c r="A8" s="82" t="s">
        <v>26</v>
      </c>
      <c r="B8" s="82" t="s">
        <v>27</v>
      </c>
      <c r="C8" s="117" t="s">
        <v>28</v>
      </c>
      <c r="D8" s="117"/>
      <c r="E8" s="117"/>
      <c r="F8" s="126" t="s">
        <v>29</v>
      </c>
      <c r="G8" s="117" t="s">
        <v>246</v>
      </c>
      <c r="H8" s="117"/>
      <c r="I8" s="117" t="s">
        <v>247</v>
      </c>
      <c r="J8" s="117"/>
      <c r="K8" s="83" t="s">
        <v>31</v>
      </c>
      <c r="X8" s="61" t="s">
        <v>58</v>
      </c>
      <c r="Y8" s="61">
        <v>8</v>
      </c>
      <c r="Z8" s="61" t="s">
        <v>59</v>
      </c>
      <c r="AA8" s="61">
        <v>31</v>
      </c>
      <c r="AB8" s="72">
        <f>DATE(Cs!$CJ$1,Y8,1)</f>
        <v>46235</v>
      </c>
      <c r="AC8" s="61" t="str">
        <f t="shared" si="4"/>
        <v>&lt;46235</v>
      </c>
      <c r="AD8" s="61">
        <f>COUNTIF(Cs!$CC$7:$CC$33000,AC8)</f>
        <v>0</v>
      </c>
      <c r="AE8" s="61">
        <f t="shared" si="5"/>
        <v>0</v>
      </c>
      <c r="AF8" s="61">
        <f t="shared" si="6"/>
        <v>0</v>
      </c>
      <c r="AG8" s="61">
        <f>SUM($AF$1:AF8)</f>
        <v>0</v>
      </c>
      <c r="AM8" s="61">
        <v>8</v>
      </c>
      <c r="AN8" s="72">
        <f>DATE(Cs!$CJ$1,$M$2,AM8)</f>
        <v>46030</v>
      </c>
      <c r="AO8" s="61" t="str">
        <f>IF(ISERROR(VLOOKUP(AN8,Cs!$CC$7:$CD$33000,2,FALSE))=FALSE,VLOOKUP(AN8,Cs!$CC$7:$CD$33000,2,FALSE),"")</f>
        <v/>
      </c>
      <c r="AP8" s="61">
        <f>COUNTIF(Cs!$CC$7:$CC$33000,AN8)</f>
        <v>0</v>
      </c>
      <c r="AQ8" s="61">
        <f t="shared" si="0"/>
        <v>0</v>
      </c>
      <c r="AZ8" s="58" t="str">
        <f t="shared" si="7"/>
        <v>www</v>
      </c>
      <c r="BA8" s="58">
        <v>71</v>
      </c>
      <c r="BB8" s="58">
        <v>80</v>
      </c>
      <c r="BC8" s="58">
        <f t="shared" si="1"/>
        <v>3200</v>
      </c>
      <c r="BD8" s="61">
        <f t="shared" si="8"/>
        <v>2801</v>
      </c>
      <c r="BE8" s="58">
        <f t="shared" si="2"/>
        <v>80</v>
      </c>
      <c r="BF8" s="61" t="str">
        <f t="shared" si="3"/>
        <v>www</v>
      </c>
    </row>
    <row r="9" spans="1:81" s="61" customFormat="1" x14ac:dyDescent="0.25">
      <c r="A9" s="82" t="s">
        <v>32</v>
      </c>
      <c r="B9" s="82" t="s">
        <v>33</v>
      </c>
      <c r="C9" s="117" t="s">
        <v>34</v>
      </c>
      <c r="D9" s="117"/>
      <c r="E9" s="82" t="s">
        <v>35</v>
      </c>
      <c r="F9" s="126"/>
      <c r="G9" s="83" t="s">
        <v>248</v>
      </c>
      <c r="H9" s="83" t="s">
        <v>249</v>
      </c>
      <c r="I9" s="83" t="s">
        <v>248</v>
      </c>
      <c r="J9" s="83" t="s">
        <v>249</v>
      </c>
      <c r="K9" s="83" t="s">
        <v>38</v>
      </c>
      <c r="M9" s="61" t="s">
        <v>2</v>
      </c>
      <c r="O9" s="61" t="str">
        <f>Cs!CP1</f>
        <v>kassza</v>
      </c>
      <c r="X9" s="61" t="s">
        <v>60</v>
      </c>
      <c r="Y9" s="61">
        <v>9</v>
      </c>
      <c r="Z9" s="61" t="s">
        <v>61</v>
      </c>
      <c r="AA9" s="61">
        <v>30</v>
      </c>
      <c r="AB9" s="72">
        <f>DATE(Cs!$CJ$1,Y9,1)</f>
        <v>46266</v>
      </c>
      <c r="AC9" s="61" t="str">
        <f t="shared" si="4"/>
        <v>&lt;46266</v>
      </c>
      <c r="AD9" s="61">
        <f>COUNTIF(Cs!$CC$7:$CC$33000,AC9)</f>
        <v>0</v>
      </c>
      <c r="AE9" s="61">
        <f t="shared" si="5"/>
        <v>0</v>
      </c>
      <c r="AF9" s="61">
        <f t="shared" si="6"/>
        <v>0</v>
      </c>
      <c r="AG9" s="61">
        <f>SUM($AF$1:AF9)</f>
        <v>0</v>
      </c>
      <c r="AM9" s="61">
        <v>9</v>
      </c>
      <c r="AN9" s="72">
        <f>DATE(Cs!$CJ$1,$M$2,AM9)</f>
        <v>46031</v>
      </c>
      <c r="AO9" s="61" t="str">
        <f>IF(ISERROR(VLOOKUP(AN9,Cs!$CC$7:$CD$33000,2,FALSE))=FALSE,VLOOKUP(AN9,Cs!$CC$7:$CD$33000,2,FALSE),"")</f>
        <v/>
      </c>
      <c r="AP9" s="61">
        <f>COUNTIF(Cs!$CC$7:$CC$33000,AN9)</f>
        <v>0</v>
      </c>
      <c r="AQ9" s="61">
        <f t="shared" si="0"/>
        <v>0</v>
      </c>
      <c r="AZ9" s="58" t="str">
        <f t="shared" si="7"/>
        <v>www</v>
      </c>
      <c r="BA9" s="58">
        <v>81</v>
      </c>
      <c r="BB9" s="58">
        <v>90</v>
      </c>
      <c r="BC9" s="58">
        <f t="shared" si="1"/>
        <v>3600</v>
      </c>
      <c r="BD9" s="61">
        <f t="shared" si="8"/>
        <v>3201</v>
      </c>
      <c r="BE9" s="58">
        <f t="shared" si="2"/>
        <v>90</v>
      </c>
      <c r="BF9" s="61" t="str">
        <f t="shared" si="3"/>
        <v>www</v>
      </c>
    </row>
    <row r="10" spans="1:81" s="61" customFormat="1" x14ac:dyDescent="0.25">
      <c r="A10" s="84">
        <v>1</v>
      </c>
      <c r="B10" s="84">
        <v>2</v>
      </c>
      <c r="C10" s="116">
        <v>3</v>
      </c>
      <c r="D10" s="116"/>
      <c r="E10" s="84">
        <v>4</v>
      </c>
      <c r="F10" s="84">
        <v>5</v>
      </c>
      <c r="G10" s="84">
        <v>6</v>
      </c>
      <c r="H10" s="84">
        <v>7</v>
      </c>
      <c r="I10" s="84">
        <v>8</v>
      </c>
      <c r="J10" s="84">
        <v>9</v>
      </c>
      <c r="K10" s="83">
        <v>10</v>
      </c>
      <c r="M10" s="61" t="s">
        <v>2</v>
      </c>
      <c r="O10" s="61" t="s">
        <v>74</v>
      </c>
      <c r="P10" s="61" t="s">
        <v>75</v>
      </c>
      <c r="Q10" s="61" t="s">
        <v>40</v>
      </c>
      <c r="R10" s="61" t="s">
        <v>41</v>
      </c>
      <c r="S10" s="61" t="s">
        <v>42</v>
      </c>
      <c r="T10" s="61" t="s">
        <v>43</v>
      </c>
      <c r="U10" s="61" t="s">
        <v>44</v>
      </c>
      <c r="V10" s="61" t="s">
        <v>45</v>
      </c>
      <c r="X10" s="61" t="s">
        <v>62</v>
      </c>
      <c r="Y10" s="61">
        <v>10</v>
      </c>
      <c r="Z10" s="61" t="s">
        <v>63</v>
      </c>
      <c r="AA10" s="61">
        <v>31</v>
      </c>
      <c r="AB10" s="72">
        <f>DATE(Cs!$CJ$1,Y10,1)</f>
        <v>46296</v>
      </c>
      <c r="AC10" s="61" t="str">
        <f t="shared" si="4"/>
        <v>&lt;46296</v>
      </c>
      <c r="AD10" s="61">
        <f>COUNTIF(Cs!$CC$7:$CC$33000,AC10)</f>
        <v>0</v>
      </c>
      <c r="AE10" s="61">
        <f t="shared" si="5"/>
        <v>0</v>
      </c>
      <c r="AF10" s="61">
        <f t="shared" si="6"/>
        <v>0</v>
      </c>
      <c r="AG10" s="61">
        <f>SUM($AF$1:AF10)</f>
        <v>0</v>
      </c>
      <c r="AM10" s="61">
        <v>10</v>
      </c>
      <c r="AN10" s="72">
        <f>DATE(Cs!$CJ$1,$M$2,AM10)</f>
        <v>46032</v>
      </c>
      <c r="AO10" s="61" t="str">
        <f>IF(ISERROR(VLOOKUP(AN10,Cs!$CC$7:$CD$33000,2,FALSE))=FALSE,VLOOKUP(AN10,Cs!$CC$7:$CD$33000,2,FALSE),"")</f>
        <v/>
      </c>
      <c r="AP10" s="61">
        <f>COUNTIF(Cs!$CC$7:$CC$33000,AN10)</f>
        <v>0</v>
      </c>
      <c r="AQ10" s="61">
        <f t="shared" si="0"/>
        <v>0</v>
      </c>
      <c r="AZ10" s="58" t="str">
        <f t="shared" si="7"/>
        <v>www</v>
      </c>
      <c r="BA10" s="58">
        <v>91</v>
      </c>
      <c r="BB10" s="58">
        <v>100</v>
      </c>
      <c r="BC10" s="58">
        <f t="shared" si="1"/>
        <v>4000</v>
      </c>
      <c r="BD10" s="61">
        <f t="shared" si="8"/>
        <v>3601</v>
      </c>
      <c r="BE10" s="58">
        <f t="shared" si="2"/>
        <v>100</v>
      </c>
      <c r="BF10" s="61" t="str">
        <f t="shared" si="3"/>
        <v>www</v>
      </c>
    </row>
    <row r="11" spans="1:81" s="61" customFormat="1" x14ac:dyDescent="0.25">
      <c r="A11" s="82"/>
      <c r="B11" s="82"/>
      <c r="C11" s="82"/>
      <c r="D11" s="82"/>
      <c r="E11" s="82"/>
      <c r="F11" s="85" t="str">
        <f>IF(O5=1,U5,U6)</f>
        <v xml:space="preserve">Report din luna precedentă: </v>
      </c>
      <c r="G11" s="86">
        <f>ROUND(SUM(Q5:Q6),2)</f>
        <v>0</v>
      </c>
      <c r="H11" s="86">
        <f>ROUND(SUM(BQ5:BQ6),2)</f>
        <v>0</v>
      </c>
      <c r="I11" s="86">
        <f>ROUND(R5,2)</f>
        <v>0</v>
      </c>
      <c r="J11" s="86">
        <f>ROUND(BR5,2)</f>
        <v>0</v>
      </c>
      <c r="K11" s="82"/>
      <c r="M11" s="61">
        <f>SUM(O5,-1)*M3</f>
        <v>0</v>
      </c>
      <c r="X11" s="61" t="s">
        <v>64</v>
      </c>
      <c r="Y11" s="61">
        <v>11</v>
      </c>
      <c r="Z11" s="61" t="s">
        <v>65</v>
      </c>
      <c r="AA11" s="61">
        <v>30</v>
      </c>
      <c r="AB11" s="72">
        <f>DATE(Cs!$CJ$1,Y11,1)</f>
        <v>46327</v>
      </c>
      <c r="AC11" s="61" t="str">
        <f t="shared" si="4"/>
        <v>&lt;46327</v>
      </c>
      <c r="AD11" s="61">
        <f>COUNTIF(Cs!$CC$7:$CC$33000,AC11)</f>
        <v>0</v>
      </c>
      <c r="AE11" s="61">
        <f t="shared" si="5"/>
        <v>0</v>
      </c>
      <c r="AF11" s="61">
        <f t="shared" si="6"/>
        <v>0</v>
      </c>
      <c r="AG11" s="61">
        <f>SUM($AF$1:AF11)</f>
        <v>0</v>
      </c>
      <c r="AM11" s="61">
        <v>11</v>
      </c>
      <c r="AN11" s="72">
        <f>DATE(Cs!$CJ$1,$M$2,AM11)</f>
        <v>46033</v>
      </c>
      <c r="AO11" s="61" t="str">
        <f>IF(ISERROR(VLOOKUP(AN11,Cs!$CC$7:$CD$33000,2,FALSE))=FALSE,VLOOKUP(AN11,Cs!$CC$7:$CD$33000,2,FALSE),"")</f>
        <v/>
      </c>
      <c r="AP11" s="61">
        <f>COUNTIF(Cs!$CC$7:$CC$33000,AN11)</f>
        <v>0</v>
      </c>
      <c r="AQ11" s="61">
        <f t="shared" si="0"/>
        <v>0</v>
      </c>
      <c r="AZ11" s="58" t="str">
        <f t="shared" si="7"/>
        <v>www</v>
      </c>
      <c r="BA11" s="58">
        <v>101</v>
      </c>
      <c r="BB11" s="58">
        <v>110</v>
      </c>
      <c r="BC11" s="58">
        <f t="shared" si="1"/>
        <v>4400</v>
      </c>
      <c r="BD11" s="61">
        <f t="shared" si="8"/>
        <v>4001</v>
      </c>
      <c r="BE11" s="58">
        <f t="shared" si="2"/>
        <v>110</v>
      </c>
      <c r="BF11" s="61" t="str">
        <f t="shared" si="3"/>
        <v>www</v>
      </c>
    </row>
    <row r="12" spans="1:81" x14ac:dyDescent="0.25">
      <c r="A12" s="59" t="str">
        <f t="shared" ref="A12:A51" si="9">IF($O$2&gt;=M12,M12,"")</f>
        <v/>
      </c>
      <c r="B12" s="60" t="str">
        <f>IF($O$2&gt;=M12,VLOOKUP(M12,Cs!$CB$7:$CI$33000,2,FALSE),"")</f>
        <v/>
      </c>
      <c r="C12" s="61" t="str">
        <f>IF($O$2&gt;=M12,VLOOKUP(M12,Cs!$CB$7:$CN$33000,12,FALSE),"")</f>
        <v/>
      </c>
      <c r="D12" s="61" t="str">
        <f t="shared" ref="D12:D51" si="10">IF($O$2&gt;=M12,IF(O12=$O$9,"",UPPER(LEFT(O12,1))),"")</f>
        <v/>
      </c>
      <c r="E12" s="66" t="str">
        <f>IF($O$2&gt;=M12,VLOOKUP(M12,Cs!$CB$7:$CN$33000,13,FALSE),"")</f>
        <v/>
      </c>
      <c r="F12" s="61" t="str">
        <f t="shared" ref="F12:F51" si="11">TRIM(IF(M12&lt;=$O$2,Q12&amp;" "&amp;R12&amp;" "&amp;S12,IF(M11=$O$2,$U$1,IF(M10=$O$2,$U$2,IF(M9=$O$2,$U$3,IF(M8=$O$2,$U$7,""))))))</f>
        <v/>
      </c>
      <c r="G12" s="62" t="str">
        <f>IF(M12&lt;=$O$2,T12,IF(M11=$O$2,$Q$3,IF(M10=$O$2,SUM($G$11:G11),IF(M9=$O$2,SUM(G11,-I11),IF(M8=$O$2,SUM(G11,H11),"")))))</f>
        <v/>
      </c>
      <c r="H12" s="62" t="str">
        <f>IF(M12&lt;=$O$2,CB12,IF(M11=$O$2,$BQ$3,IF(M10=$O$2,SUM($H$11:H11),IF(M9=$O$2,SUM(H11,-J11),""))))</f>
        <v/>
      </c>
      <c r="I12" s="62" t="str">
        <f>IF(M12&lt;=$O$2,U12,IF(M11=$O$2,$R$3,IF(M10=$O$2,SUM($I$11:I11),"")))</f>
        <v/>
      </c>
      <c r="J12" s="62" t="str">
        <f>IF(M12&lt;=$O$2,CC12,IF(M11=$O$2,$BR$3,IF(M10=$O$2,SUM($J$11:J11),"")))</f>
        <v/>
      </c>
      <c r="K12" s="63" t="str">
        <f t="shared" ref="K12:K51" si="12">IF($O$2&gt;=M12,VLOOKUP(V12,Csfi,2,FALSE),"")</f>
        <v/>
      </c>
      <c r="M12" s="58">
        <f>SUM(O1,M11)</f>
        <v>0</v>
      </c>
      <c r="O12" s="58" t="str">
        <f>IF($O$2&gt;=M12,VLOOKUP(M12,Cs!$CB$7:$CI$33000,8,FALSE),"")</f>
        <v/>
      </c>
      <c r="P12" s="58" t="str">
        <f>IF($O$2&gt;=M12,VLOOKUP(M12,Cs!$CB$7:$CI$33000,7,FALSE),"")</f>
        <v/>
      </c>
      <c r="Q12" s="58" t="str">
        <f>IF($O$2&gt;=M12,IF(VLOOKUP(M12,Cs!$CB$7:$CN$33000,9,FALSE)&lt;&gt;0,VLOOKUP(M12,Cs!$CB$7:$CN$33000,9,FALSE),""),"")</f>
        <v/>
      </c>
      <c r="R12" s="58" t="str">
        <f>IF($O$2&gt;=M12,VLOOKUP(M12,Cs!$CB$7:$CN$33000,10,FALSE),"")</f>
        <v/>
      </c>
      <c r="S12" s="58" t="str">
        <f>IF($O$2&gt;=M12,VLOOKUP(M12,Cs!$CB$7:$CN$33000,11,FALSE),"")</f>
        <v/>
      </c>
      <c r="T12" s="58" t="str">
        <f>IF($O$2&gt;=M12,IF(ISERROR(VLOOKUP(M12,Cs!$CB$7:$CI$10000,4,FALSE))=TRUE,"",IF(VLOOKUP(M12,Cs!$CB$7:$CI$10000,4,FALSE)&lt;&gt;0,VLOOKUP(M12,Cs!$CB$7:$CI$10000,4,FALSE),"")),"")</f>
        <v/>
      </c>
      <c r="U12" s="58" t="str">
        <f>IF($O$2&gt;=M12,IF(ISERROR(VLOOKUP(M12,Cs!$CB$7:$CI$10000,5,FALSE))=TRUE,"",IF(VLOOKUP(M12,Cs!$CB$7:$CI$10000,5,FALSE)&lt;&gt;0,VLOOKUP(M12,Cs!$CB$7:$CI$10000,5,FALSE),"")),"")</f>
        <v/>
      </c>
      <c r="V12" s="58" t="str">
        <f>IF($O$2&gt;=M12,VLOOKUP(M12,Cs!$CB$7:$CI$33000,6,FALSE),"")</f>
        <v/>
      </c>
      <c r="X12" s="58" t="s">
        <v>66</v>
      </c>
      <c r="Y12" s="58">
        <v>12</v>
      </c>
      <c r="Z12" s="58" t="s">
        <v>67</v>
      </c>
      <c r="AA12" s="58">
        <v>31</v>
      </c>
      <c r="AB12" s="68">
        <f>DATE(Cs!$CJ$1,Y12,1)</f>
        <v>46357</v>
      </c>
      <c r="AC12" s="58" t="str">
        <f t="shared" si="4"/>
        <v>&lt;46357</v>
      </c>
      <c r="AD12" s="58">
        <f>COUNTIF(Cs!$CC$7:$CC$33000,AC12)</f>
        <v>0</v>
      </c>
      <c r="AE12" s="58">
        <f t="shared" si="5"/>
        <v>0</v>
      </c>
      <c r="AF12" s="58">
        <f t="shared" si="6"/>
        <v>0</v>
      </c>
      <c r="AG12" s="58">
        <f>SUM($AF$1:AF12)</f>
        <v>0</v>
      </c>
      <c r="AM12" s="58">
        <v>12</v>
      </c>
      <c r="AN12" s="68">
        <f>DATE(Cs!$CJ$1,$M$2,AM12)</f>
        <v>46034</v>
      </c>
      <c r="AO12" s="58" t="str">
        <f>IF(ISERROR(VLOOKUP(AN12,Cs!$CC$7:$CD$33000,2,FALSE))=FALSE,VLOOKUP(AN12,Cs!$CC$7:$CD$33000,2,FALSE),"")</f>
        <v/>
      </c>
      <c r="AP12" s="58">
        <f>COUNTIF(Cs!$CC$7:$CC$33000,AN12)</f>
        <v>0</v>
      </c>
      <c r="AQ12" s="58">
        <f t="shared" si="0"/>
        <v>0</v>
      </c>
      <c r="AZ12" s="58" t="str">
        <f t="shared" si="7"/>
        <v>www</v>
      </c>
      <c r="BA12" s="58">
        <v>111</v>
      </c>
      <c r="BB12" s="58">
        <v>120</v>
      </c>
      <c r="BC12" s="58">
        <f t="shared" si="1"/>
        <v>4800</v>
      </c>
      <c r="BD12" s="58">
        <f t="shared" si="8"/>
        <v>4401</v>
      </c>
      <c r="BE12" s="58">
        <f t="shared" si="2"/>
        <v>120</v>
      </c>
      <c r="BF12" s="58" t="str">
        <f t="shared" si="3"/>
        <v>www</v>
      </c>
      <c r="CB12" s="58" t="str">
        <f>IF($O$2&gt;=M12,IF(ISERROR(VLOOKUP(M12,Cs!$CB$10007:$CI$33000,4,FALSE))=TRUE,"",IF(VLOOKUP(M12,Cs!$CB$10007:$CI$33000,4,FALSE)&lt;&gt;0,VLOOKUP(M12,Cs!$CB$10007:$CI$33000,4,FALSE),"")),"")</f>
        <v/>
      </c>
      <c r="CC12" s="58" t="str">
        <f>IF($O$2&gt;=M12,IF(ISERROR(VLOOKUP(M12,Cs!$CB$10007:$CI$33000,5,FALSE))=TRUE,"",IF(VLOOKUP(M12,Cs!$CB$10007:$CI$33000,5,FALSE)&lt;&gt;0,VLOOKUP(M12,Cs!$CB$10007:$CI$33000,5,FALSE),"")),"")</f>
        <v/>
      </c>
    </row>
    <row r="13" spans="1:81" x14ac:dyDescent="0.25">
      <c r="A13" s="59" t="str">
        <f t="shared" si="9"/>
        <v/>
      </c>
      <c r="B13" s="60" t="str">
        <f>IF($O$2&gt;=M13,VLOOKUP(M13,Cs!$CB$7:$CI$33000,2,FALSE),"")</f>
        <v/>
      </c>
      <c r="C13" s="61" t="str">
        <f>IF($O$2&gt;=M13,VLOOKUP(M13,Cs!$CB$7:$CN$33000,12,FALSE),"")</f>
        <v/>
      </c>
      <c r="D13" s="61" t="str">
        <f t="shared" si="10"/>
        <v/>
      </c>
      <c r="E13" s="66" t="str">
        <f>IF($O$2&gt;=M13,VLOOKUP(M13,Cs!$CB$7:$CN$33000,13,FALSE),"")</f>
        <v/>
      </c>
      <c r="F13" s="61" t="str">
        <f t="shared" si="11"/>
        <v/>
      </c>
      <c r="G13" s="62" t="str">
        <f>IF(M13&lt;=$O$2,T13,IF(M12=$O$2,$Q$3,IF(M11=$O$2,SUM($G$11:G11),IF(M10=$O$2,SUM(G12,-I12),IF(M9=$O$2,SUM(G12,H12),"")))))</f>
        <v/>
      </c>
      <c r="H13" s="62" t="str">
        <f>IF(M13&lt;=$O$2,CB13,IF(M12=$O$2,$BQ$3,IF(M11=$O$2,SUM($H$11:H11),IF(M10=$O$2,SUM(H12,-J12),""))))</f>
        <v/>
      </c>
      <c r="I13" s="62" t="str">
        <f>IF(M13&lt;=$O$2,U13,IF(M12=$O$2,$R$3,IF(M11=$O$2,SUM($I$11:I11),"")))</f>
        <v/>
      </c>
      <c r="J13" s="62" t="str">
        <f>IF(M13&lt;=$O$2,CC13,IF(M12=$O$2,$BR$3,IF(M11=$O$2,SUM($J$11:J11),"")))</f>
        <v/>
      </c>
      <c r="K13" s="63" t="str">
        <f t="shared" si="12"/>
        <v/>
      </c>
      <c r="M13" s="58">
        <f>M12+1</f>
        <v>1</v>
      </c>
      <c r="O13" s="58" t="str">
        <f>IF($O$2&gt;=M13,VLOOKUP(M13,Cs!$CB$7:$CI$33000,8,FALSE),"")</f>
        <v/>
      </c>
      <c r="P13" s="58" t="str">
        <f>IF($O$2&gt;=M13,VLOOKUP(M13,Cs!$CB$7:$CI$33000,7,FALSE),"")</f>
        <v/>
      </c>
      <c r="Q13" s="58" t="str">
        <f>IF($O$2&gt;=M13,IF(VLOOKUP(M13,Cs!$CB$7:$CN$33000,9,FALSE)&lt;&gt;0,VLOOKUP(M13,Cs!$CB$7:$CN$33000,9,FALSE),""),"")</f>
        <v/>
      </c>
      <c r="R13" s="58" t="str">
        <f>IF($O$2&gt;=M13,VLOOKUP(M13,Cs!$CB$7:$CN$33000,10,FALSE),"")</f>
        <v/>
      </c>
      <c r="S13" s="58" t="str">
        <f>IF($O$2&gt;=M13,VLOOKUP(M13,Cs!$CB$7:$CN$33000,11,FALSE),"")</f>
        <v/>
      </c>
      <c r="T13" s="58" t="str">
        <f>IF($O$2&gt;=M13,IF(ISERROR(VLOOKUP(M13,Cs!$CB$7:$CI$10000,4,FALSE))=TRUE,"",IF(VLOOKUP(M13,Cs!$CB$7:$CI$10000,4,FALSE)&lt;&gt;0,VLOOKUP(M13,Cs!$CB$7:$CI$10000,4,FALSE),"")),"")</f>
        <v/>
      </c>
      <c r="U13" s="58" t="str">
        <f>IF($O$2&gt;=M13,IF(ISERROR(VLOOKUP(M13,Cs!$CB$7:$CI$10000,5,FALSE))=TRUE,"",IF(VLOOKUP(M13,Cs!$CB$7:$CI$10000,5,FALSE)&lt;&gt;0,VLOOKUP(M13,Cs!$CB$7:$CI$10000,5,FALSE),"")),"")</f>
        <v/>
      </c>
      <c r="V13" s="58" t="str">
        <f>IF($O$2&gt;=M13,VLOOKUP(M13,Cs!$CB$7:$CI$33000,6,FALSE),"")</f>
        <v/>
      </c>
      <c r="AM13" s="58">
        <v>13</v>
      </c>
      <c r="AN13" s="68">
        <f>DATE(Cs!$CJ$1,$M$2,AM13)</f>
        <v>46035</v>
      </c>
      <c r="AO13" s="58" t="str">
        <f>IF(ISERROR(VLOOKUP(AN13,Cs!$CC$7:$CD$33000,2,FALSE))=FALSE,VLOOKUP(AN13,Cs!$CC$7:$CD$33000,2,FALSE),"")</f>
        <v/>
      </c>
      <c r="AP13" s="58">
        <f>COUNTIF(Cs!$CC$7:$CC$33000,AN13)</f>
        <v>0</v>
      </c>
      <c r="AQ13" s="58">
        <f t="shared" si="0"/>
        <v>0</v>
      </c>
      <c r="AZ13" s="58" t="str">
        <f t="shared" si="7"/>
        <v>www</v>
      </c>
      <c r="BA13" s="58">
        <v>121</v>
      </c>
      <c r="BB13" s="58">
        <v>130</v>
      </c>
      <c r="BC13" s="58">
        <f t="shared" si="1"/>
        <v>5200</v>
      </c>
      <c r="BD13" s="58">
        <f t="shared" si="8"/>
        <v>4801</v>
      </c>
      <c r="BE13" s="58">
        <f t="shared" si="2"/>
        <v>130</v>
      </c>
      <c r="BF13" s="58" t="str">
        <f t="shared" si="3"/>
        <v>www</v>
      </c>
      <c r="CB13" s="58" t="str">
        <f>IF($O$2&gt;=M13,IF(ISERROR(VLOOKUP(M13,Cs!$CB$10007:$CI$33000,4,FALSE))=TRUE,"",IF(VLOOKUP(M13,Cs!$CB$10007:$CI$33000,4,FALSE)&lt;&gt;0,VLOOKUP(M13,Cs!$CB$10007:$CI$33000,4,FALSE),"")),"")</f>
        <v/>
      </c>
      <c r="CC13" s="58" t="str">
        <f>IF($O$2&gt;=M13,IF(ISERROR(VLOOKUP(M13,Cs!$CB$10007:$CI$33000,5,FALSE))=TRUE,"",IF(VLOOKUP(M13,Cs!$CB$10007:$CI$33000,5,FALSE)&lt;&gt;0,VLOOKUP(M13,Cs!$CB$10007:$CI$33000,5,FALSE),"")),"")</f>
        <v/>
      </c>
    </row>
    <row r="14" spans="1:81" x14ac:dyDescent="0.25">
      <c r="A14" s="59" t="str">
        <f t="shared" si="9"/>
        <v/>
      </c>
      <c r="B14" s="60" t="str">
        <f>IF($O$2&gt;=M14,VLOOKUP(M14,Cs!$CB$7:$CI$33000,2,FALSE),"")</f>
        <v/>
      </c>
      <c r="C14" s="61" t="str">
        <f>IF($O$2&gt;=M14,VLOOKUP(M14,Cs!$CB$7:$CN$33000,12,FALSE),"")</f>
        <v/>
      </c>
      <c r="D14" s="61" t="str">
        <f t="shared" si="10"/>
        <v/>
      </c>
      <c r="E14" s="66" t="str">
        <f>IF($O$2&gt;=M14,VLOOKUP(M14,Cs!$CB$7:$CN$33000,13,FALSE),"")</f>
        <v/>
      </c>
      <c r="F14" s="61" t="str">
        <f t="shared" si="11"/>
        <v/>
      </c>
      <c r="G14" s="62" t="str">
        <f>IF(M14&lt;=$O$2,T14,IF(M13=$O$2,$Q$3,IF(M12=$O$2,SUM($G$11:G12),IF(M11=$O$2,SUM(G13,-I13),IF(M10=$O$2,SUM(G13,H13),"")))))</f>
        <v/>
      </c>
      <c r="H14" s="62" t="str">
        <f>IF(M14&lt;=$O$2,CB14,IF(M13=$O$2,$BQ$3,IF(M12=$O$2,SUM($H$11:H12),IF(M11=$O$2,SUM(H13,-J13),""))))</f>
        <v/>
      </c>
      <c r="I14" s="62" t="str">
        <f>IF(M14&lt;=$O$2,U14,IF(M13=$O$2,$R$3,IF(M12=$O$2,SUM($I$11:I12),"")))</f>
        <v/>
      </c>
      <c r="J14" s="62" t="str">
        <f>IF(M14&lt;=$O$2,CC14,IF(M13=$O$2,$BR$3,IF(M12=$O$2,SUM($J$11:J12),"")))</f>
        <v/>
      </c>
      <c r="K14" s="63" t="str">
        <f t="shared" si="12"/>
        <v/>
      </c>
      <c r="M14" s="58">
        <f t="shared" ref="M14:M51" si="13">M13+1</f>
        <v>2</v>
      </c>
      <c r="O14" s="58" t="str">
        <f>IF($O$2&gt;=M14,VLOOKUP(M14,Cs!$CB$7:$CI$33000,8,FALSE),"")</f>
        <v/>
      </c>
      <c r="P14" s="58" t="str">
        <f>IF($O$2&gt;=M14,VLOOKUP(M14,Cs!$CB$7:$CI$33000,7,FALSE),"")</f>
        <v/>
      </c>
      <c r="Q14" s="58" t="str">
        <f>IF($O$2&gt;=M14,IF(VLOOKUP(M14,Cs!$CB$7:$CN$33000,9,FALSE)&lt;&gt;0,VLOOKUP(M14,Cs!$CB$7:$CN$33000,9,FALSE),""),"")</f>
        <v/>
      </c>
      <c r="R14" s="58" t="str">
        <f>IF($O$2&gt;=M14,VLOOKUP(M14,Cs!$CB$7:$CN$33000,10,FALSE),"")</f>
        <v/>
      </c>
      <c r="S14" s="58" t="str">
        <f>IF($O$2&gt;=M14,VLOOKUP(M14,Cs!$CB$7:$CN$33000,11,FALSE),"")</f>
        <v/>
      </c>
      <c r="T14" s="58" t="str">
        <f>IF($O$2&gt;=M14,IF(ISERROR(VLOOKUP(M14,Cs!$CB$7:$CI$10000,4,FALSE))=TRUE,"",IF(VLOOKUP(M14,Cs!$CB$7:$CI$10000,4,FALSE)&lt;&gt;0,VLOOKUP(M14,Cs!$CB$7:$CI$10000,4,FALSE),"")),"")</f>
        <v/>
      </c>
      <c r="U14" s="58" t="str">
        <f>IF($O$2&gt;=M14,IF(ISERROR(VLOOKUP(M14,Cs!$CB$7:$CI$10000,5,FALSE))=TRUE,"",IF(VLOOKUP(M14,Cs!$CB$7:$CI$10000,5,FALSE)&lt;&gt;0,VLOOKUP(M14,Cs!$CB$7:$CI$10000,5,FALSE),"")),"")</f>
        <v/>
      </c>
      <c r="V14" s="58" t="str">
        <f>IF($O$2&gt;=M14,VLOOKUP(M14,Cs!$CB$7:$CI$33000,6,FALSE),"")</f>
        <v/>
      </c>
      <c r="AM14" s="58">
        <v>14</v>
      </c>
      <c r="AN14" s="68">
        <f>DATE(Cs!$CJ$1,$M$2,AM14)</f>
        <v>46036</v>
      </c>
      <c r="AO14" s="58" t="str">
        <f>IF(ISERROR(VLOOKUP(AN14,Cs!$CC$7:$CD$33000,2,FALSE))=FALSE,VLOOKUP(AN14,Cs!$CC$7:$CD$33000,2,FALSE),"")</f>
        <v/>
      </c>
      <c r="AP14" s="58">
        <f>COUNTIF(Cs!$CC$7:$CC$33000,AN14)</f>
        <v>0</v>
      </c>
      <c r="AQ14" s="58">
        <f t="shared" si="0"/>
        <v>0</v>
      </c>
      <c r="AZ14" s="58" t="str">
        <f t="shared" si="7"/>
        <v>www</v>
      </c>
      <c r="BA14" s="58">
        <v>131</v>
      </c>
      <c r="BB14" s="58">
        <v>140</v>
      </c>
      <c r="BC14" s="58">
        <f t="shared" si="1"/>
        <v>5600</v>
      </c>
      <c r="BD14" s="58">
        <f t="shared" si="8"/>
        <v>5201</v>
      </c>
      <c r="BE14" s="58">
        <f t="shared" si="2"/>
        <v>140</v>
      </c>
      <c r="BF14" s="58" t="str">
        <f t="shared" si="3"/>
        <v>www</v>
      </c>
      <c r="CB14" s="58" t="str">
        <f>IF($O$2&gt;=M14,IF(ISERROR(VLOOKUP(M14,Cs!$CB$10007:$CI$33000,4,FALSE))=TRUE,"",IF(VLOOKUP(M14,Cs!$CB$10007:$CI$33000,4,FALSE)&lt;&gt;0,VLOOKUP(M14,Cs!$CB$10007:$CI$33000,4,FALSE),"")),"")</f>
        <v/>
      </c>
      <c r="CC14" s="58" t="str">
        <f>IF($O$2&gt;=M14,IF(ISERROR(VLOOKUP(M14,Cs!$CB$10007:$CI$33000,5,FALSE))=TRUE,"",IF(VLOOKUP(M14,Cs!$CB$10007:$CI$33000,5,FALSE)&lt;&gt;0,VLOOKUP(M14,Cs!$CB$10007:$CI$33000,5,FALSE),"")),"")</f>
        <v/>
      </c>
    </row>
    <row r="15" spans="1:81" x14ac:dyDescent="0.25">
      <c r="A15" s="59" t="str">
        <f t="shared" si="9"/>
        <v/>
      </c>
      <c r="B15" s="60" t="str">
        <f>IF($O$2&gt;=M15,VLOOKUP(M15,Cs!$CB$7:$CI$33000,2,FALSE),"")</f>
        <v/>
      </c>
      <c r="C15" s="61" t="str">
        <f>IF($O$2&gt;=M15,VLOOKUP(M15,Cs!$CB$7:$CN$33000,12,FALSE),"")</f>
        <v/>
      </c>
      <c r="D15" s="61" t="str">
        <f t="shared" si="10"/>
        <v/>
      </c>
      <c r="E15" s="66" t="str">
        <f>IF($O$2&gt;=M15,VLOOKUP(M15,Cs!$CB$7:$CN$33000,13,FALSE),"")</f>
        <v/>
      </c>
      <c r="F15" s="61" t="str">
        <f t="shared" si="11"/>
        <v/>
      </c>
      <c r="G15" s="62" t="str">
        <f>IF(M15&lt;=$O$2,T15,IF(M14=$O$2,$Q$3,IF(M13=$O$2,SUM($G$11:G13),IF(M12=$O$2,SUM(G14,-I14),IF(M11=$O$2,SUM(G14,H14),"")))))</f>
        <v/>
      </c>
      <c r="H15" s="62" t="str">
        <f>IF(M15&lt;=$O$2,CB15,IF(M14=$O$2,$BQ$3,IF(M13=$O$2,SUM($H$11:H13),IF(M12=$O$2,SUM(H14,-J14),""))))</f>
        <v/>
      </c>
      <c r="I15" s="62" t="str">
        <f>IF(M15&lt;=$O$2,U15,IF(M14=$O$2,$R$3,IF(M13=$O$2,SUM($I$11:I13),"")))</f>
        <v/>
      </c>
      <c r="J15" s="62" t="str">
        <f>IF(M15&lt;=$O$2,CC15,IF(M14=$O$2,$BR$3,IF(M13=$O$2,SUM($J$11:J13),"")))</f>
        <v/>
      </c>
      <c r="K15" s="63" t="str">
        <f t="shared" si="12"/>
        <v/>
      </c>
      <c r="M15" s="58">
        <f t="shared" si="13"/>
        <v>3</v>
      </c>
      <c r="O15" s="58" t="str">
        <f>IF($O$2&gt;=M15,VLOOKUP(M15,Cs!$CB$7:$CI$33000,8,FALSE),"")</f>
        <v/>
      </c>
      <c r="P15" s="58" t="str">
        <f>IF($O$2&gt;=M15,VLOOKUP(M15,Cs!$CB$7:$CI$33000,7,FALSE),"")</f>
        <v/>
      </c>
      <c r="Q15" s="58" t="str">
        <f>IF($O$2&gt;=M15,IF(VLOOKUP(M15,Cs!$CB$7:$CN$33000,9,FALSE)&lt;&gt;0,VLOOKUP(M15,Cs!$CB$7:$CN$33000,9,FALSE),""),"")</f>
        <v/>
      </c>
      <c r="R15" s="58" t="str">
        <f>IF($O$2&gt;=M15,VLOOKUP(M15,Cs!$CB$7:$CN$33000,10,FALSE),"")</f>
        <v/>
      </c>
      <c r="S15" s="58" t="str">
        <f>IF($O$2&gt;=M15,VLOOKUP(M15,Cs!$CB$7:$CN$33000,11,FALSE),"")</f>
        <v/>
      </c>
      <c r="T15" s="58" t="str">
        <f>IF($O$2&gt;=M15,IF(ISERROR(VLOOKUP(M15,Cs!$CB$7:$CI$10000,4,FALSE))=TRUE,"",IF(VLOOKUP(M15,Cs!$CB$7:$CI$10000,4,FALSE)&lt;&gt;0,VLOOKUP(M15,Cs!$CB$7:$CI$10000,4,FALSE),"")),"")</f>
        <v/>
      </c>
      <c r="U15" s="58" t="str">
        <f>IF($O$2&gt;=M15,IF(ISERROR(VLOOKUP(M15,Cs!$CB$7:$CI$10000,5,FALSE))=TRUE,"",IF(VLOOKUP(M15,Cs!$CB$7:$CI$10000,5,FALSE)&lt;&gt;0,VLOOKUP(M15,Cs!$CB$7:$CI$10000,5,FALSE),"")),"")</f>
        <v/>
      </c>
      <c r="V15" s="58" t="str">
        <f>IF($O$2&gt;=M15,VLOOKUP(M15,Cs!$CB$7:$CI$33000,6,FALSE),"")</f>
        <v/>
      </c>
      <c r="AM15" s="58">
        <v>15</v>
      </c>
      <c r="AN15" s="68">
        <f>DATE(Cs!$CJ$1,$M$2,AM15)</f>
        <v>46037</v>
      </c>
      <c r="AO15" s="58" t="str">
        <f>IF(ISERROR(VLOOKUP(AN15,Cs!$CC$7:$CD$33000,2,FALSE))=FALSE,VLOOKUP(AN15,Cs!$CC$7:$CD$33000,2,FALSE),"")</f>
        <v/>
      </c>
      <c r="AP15" s="58">
        <f>COUNTIF(Cs!$CC$7:$CC$33000,AN15)</f>
        <v>0</v>
      </c>
      <c r="AQ15" s="58">
        <f t="shared" si="0"/>
        <v>0</v>
      </c>
      <c r="AZ15" s="58" t="str">
        <f t="shared" si="7"/>
        <v>www</v>
      </c>
      <c r="BA15" s="58">
        <v>141</v>
      </c>
      <c r="BB15" s="58">
        <v>150</v>
      </c>
      <c r="BC15" s="58">
        <f t="shared" si="1"/>
        <v>6000</v>
      </c>
      <c r="BD15" s="58">
        <f t="shared" si="8"/>
        <v>5601</v>
      </c>
      <c r="BE15" s="58">
        <f t="shared" si="2"/>
        <v>150</v>
      </c>
      <c r="BF15" s="58" t="str">
        <f t="shared" si="3"/>
        <v>www</v>
      </c>
      <c r="CB15" s="58" t="str">
        <f>IF($O$2&gt;=M15,IF(ISERROR(VLOOKUP(M15,Cs!$CB$10007:$CI$33000,4,FALSE))=TRUE,"",IF(VLOOKUP(M15,Cs!$CB$10007:$CI$33000,4,FALSE)&lt;&gt;0,VLOOKUP(M15,Cs!$CB$10007:$CI$33000,4,FALSE),"")),"")</f>
        <v/>
      </c>
      <c r="CC15" s="58" t="str">
        <f>IF($O$2&gt;=M15,IF(ISERROR(VLOOKUP(M15,Cs!$CB$10007:$CI$33000,5,FALSE))=TRUE,"",IF(VLOOKUP(M15,Cs!$CB$10007:$CI$33000,5,FALSE)&lt;&gt;0,VLOOKUP(M15,Cs!$CB$10007:$CI$33000,5,FALSE),"")),"")</f>
        <v/>
      </c>
    </row>
    <row r="16" spans="1:81" x14ac:dyDescent="0.25">
      <c r="A16" s="59" t="str">
        <f t="shared" si="9"/>
        <v/>
      </c>
      <c r="B16" s="60" t="str">
        <f>IF($O$2&gt;=M16,VLOOKUP(M16,Cs!$CB$7:$CI$33000,2,FALSE),"")</f>
        <v/>
      </c>
      <c r="C16" s="61" t="str">
        <f>IF($O$2&gt;=M16,VLOOKUP(M16,Cs!$CB$7:$CN$33000,12,FALSE),"")</f>
        <v/>
      </c>
      <c r="D16" s="61" t="str">
        <f t="shared" si="10"/>
        <v/>
      </c>
      <c r="E16" s="66" t="str">
        <f>IF($O$2&gt;=M16,VLOOKUP(M16,Cs!$CB$7:$CN$33000,13,FALSE),"")</f>
        <v/>
      </c>
      <c r="F16" s="61" t="str">
        <f t="shared" si="11"/>
        <v/>
      </c>
      <c r="G16" s="62" t="str">
        <f>IF(M16&lt;=$O$2,T16,IF(M15=$O$2,$Q$3,IF(M14=$O$2,SUM($G$11:G14),IF(M13=$O$2,SUM(G15,-I15),IF(M12=$O$2,SUM(G15,H15),"")))))</f>
        <v/>
      </c>
      <c r="H16" s="62" t="str">
        <f>IF(M16&lt;=$O$2,CB16,IF(M15=$O$2,$BQ$3,IF(M14=$O$2,SUM($H$11:H14),IF(M13=$O$2,SUM(H15,-J15),""))))</f>
        <v/>
      </c>
      <c r="I16" s="62" t="str">
        <f>IF(M16&lt;=$O$2,U16,IF(M15=$O$2,$R$3,IF(M14=$O$2,SUM($I$11:I14),"")))</f>
        <v/>
      </c>
      <c r="J16" s="62" t="str">
        <f>IF(M16&lt;=$O$2,CC16,IF(M15=$O$2,$BR$3,IF(M14=$O$2,SUM($J$11:J14),"")))</f>
        <v/>
      </c>
      <c r="K16" s="63" t="str">
        <f t="shared" si="12"/>
        <v/>
      </c>
      <c r="M16" s="58">
        <f t="shared" si="13"/>
        <v>4</v>
      </c>
      <c r="O16" s="58" t="str">
        <f>IF($O$2&gt;=M16,VLOOKUP(M16,Cs!$CB$7:$CI$33000,8,FALSE),"")</f>
        <v/>
      </c>
      <c r="P16" s="58" t="str">
        <f>IF($O$2&gt;=M16,VLOOKUP(M16,Cs!$CB$7:$CI$33000,7,FALSE),"")</f>
        <v/>
      </c>
      <c r="Q16" s="58" t="str">
        <f>IF($O$2&gt;=M16,IF(VLOOKUP(M16,Cs!$CB$7:$CN$33000,9,FALSE)&lt;&gt;0,VLOOKUP(M16,Cs!$CB$7:$CN$33000,9,FALSE),""),"")</f>
        <v/>
      </c>
      <c r="R16" s="58" t="str">
        <f>IF($O$2&gt;=M16,VLOOKUP(M16,Cs!$CB$7:$CN$33000,10,FALSE),"")</f>
        <v/>
      </c>
      <c r="S16" s="58" t="str">
        <f>IF($O$2&gt;=M16,VLOOKUP(M16,Cs!$CB$7:$CN$33000,11,FALSE),"")</f>
        <v/>
      </c>
      <c r="T16" s="58" t="str">
        <f>IF($O$2&gt;=M16,IF(ISERROR(VLOOKUP(M16,Cs!$CB$7:$CI$10000,4,FALSE))=TRUE,"",IF(VLOOKUP(M16,Cs!$CB$7:$CI$10000,4,FALSE)&lt;&gt;0,VLOOKUP(M16,Cs!$CB$7:$CI$10000,4,FALSE),"")),"")</f>
        <v/>
      </c>
      <c r="U16" s="58" t="str">
        <f>IF($O$2&gt;=M16,IF(ISERROR(VLOOKUP(M16,Cs!$CB$7:$CI$10000,5,FALSE))=TRUE,"",IF(VLOOKUP(M16,Cs!$CB$7:$CI$10000,5,FALSE)&lt;&gt;0,VLOOKUP(M16,Cs!$CB$7:$CI$10000,5,FALSE),"")),"")</f>
        <v/>
      </c>
      <c r="V16" s="58" t="str">
        <f>IF($O$2&gt;=M16,VLOOKUP(M16,Cs!$CB$7:$CI$33000,6,FALSE),"")</f>
        <v/>
      </c>
      <c r="AM16" s="58">
        <v>16</v>
      </c>
      <c r="AN16" s="68">
        <f>DATE(Cs!$CJ$1,$M$2,AM16)</f>
        <v>46038</v>
      </c>
      <c r="AO16" s="58" t="str">
        <f>IF(ISERROR(VLOOKUP(AN16,Cs!$CC$7:$CD$33000,2,FALSE))=FALSE,VLOOKUP(AN16,Cs!$CC$7:$CD$33000,2,FALSE),"")</f>
        <v/>
      </c>
      <c r="AP16" s="58">
        <f>COUNTIF(Cs!$CC$7:$CC$33000,AN16)</f>
        <v>0</v>
      </c>
      <c r="AQ16" s="58">
        <f t="shared" si="0"/>
        <v>0</v>
      </c>
      <c r="AZ16" s="58" t="str">
        <f t="shared" si="7"/>
        <v>www</v>
      </c>
      <c r="BA16" s="58">
        <v>151</v>
      </c>
      <c r="BB16" s="58">
        <v>160</v>
      </c>
      <c r="BC16" s="58">
        <f t="shared" si="1"/>
        <v>6400</v>
      </c>
      <c r="BD16" s="58">
        <f t="shared" si="8"/>
        <v>6001</v>
      </c>
      <c r="BE16" s="58">
        <f t="shared" si="2"/>
        <v>160</v>
      </c>
      <c r="BF16" s="58" t="str">
        <f t="shared" si="3"/>
        <v>www</v>
      </c>
      <c r="CB16" s="58" t="str">
        <f>IF($O$2&gt;=M16,IF(ISERROR(VLOOKUP(M16,Cs!$CB$10007:$CI$33000,4,FALSE))=TRUE,"",IF(VLOOKUP(M16,Cs!$CB$10007:$CI$33000,4,FALSE)&lt;&gt;0,VLOOKUP(M16,Cs!$CB$10007:$CI$33000,4,FALSE),"")),"")</f>
        <v/>
      </c>
      <c r="CC16" s="58" t="str">
        <f>IF($O$2&gt;=M16,IF(ISERROR(VLOOKUP(M16,Cs!$CB$10007:$CI$33000,5,FALSE))=TRUE,"",IF(VLOOKUP(M16,Cs!$CB$10007:$CI$33000,5,FALSE)&lt;&gt;0,VLOOKUP(M16,Cs!$CB$10007:$CI$33000,5,FALSE),"")),"")</f>
        <v/>
      </c>
    </row>
    <row r="17" spans="1:81" x14ac:dyDescent="0.25">
      <c r="A17" s="59" t="str">
        <f t="shared" si="9"/>
        <v/>
      </c>
      <c r="B17" s="60" t="str">
        <f>IF($O$2&gt;=M17,VLOOKUP(M17,Cs!$CB$7:$CI$33000,2,FALSE),"")</f>
        <v/>
      </c>
      <c r="C17" s="61" t="str">
        <f>IF($O$2&gt;=M17,VLOOKUP(M17,Cs!$CB$7:$CN$33000,12,FALSE),"")</f>
        <v/>
      </c>
      <c r="D17" s="61" t="str">
        <f t="shared" si="10"/>
        <v/>
      </c>
      <c r="E17" s="66" t="str">
        <f>IF($O$2&gt;=M17,VLOOKUP(M17,Cs!$CB$7:$CN$33000,13,FALSE),"")</f>
        <v/>
      </c>
      <c r="F17" s="61" t="str">
        <f t="shared" si="11"/>
        <v/>
      </c>
      <c r="G17" s="62" t="str">
        <f>IF(M17&lt;=$O$2,T17,IF(M16=$O$2,$Q$3,IF(M15=$O$2,SUM($G$11:G15),IF(M14=$O$2,SUM(G16,-I16),IF(M13=$O$2,SUM(G16,H16),"")))))</f>
        <v/>
      </c>
      <c r="H17" s="62" t="str">
        <f>IF(M17&lt;=$O$2,CB17,IF(M16=$O$2,$BQ$3,IF(M15=$O$2,SUM($H$11:H15),IF(M14=$O$2,SUM(H16,-J16),""))))</f>
        <v/>
      </c>
      <c r="I17" s="62" t="str">
        <f>IF(M17&lt;=$O$2,U17,IF(M16=$O$2,$R$3,IF(M15=$O$2,SUM($I$11:I15),"")))</f>
        <v/>
      </c>
      <c r="J17" s="62" t="str">
        <f>IF(M17&lt;=$O$2,CC17,IF(M16=$O$2,$BR$3,IF(M15=$O$2,SUM($J$11:J15),"")))</f>
        <v/>
      </c>
      <c r="K17" s="63" t="str">
        <f t="shared" si="12"/>
        <v/>
      </c>
      <c r="M17" s="58">
        <f t="shared" si="13"/>
        <v>5</v>
      </c>
      <c r="O17" s="58" t="str">
        <f>IF($O$2&gt;=M17,VLOOKUP(M17,Cs!$CB$7:$CI$33000,8,FALSE),"")</f>
        <v/>
      </c>
      <c r="P17" s="58" t="str">
        <f>IF($O$2&gt;=M17,VLOOKUP(M17,Cs!$CB$7:$CI$33000,7,FALSE),"")</f>
        <v/>
      </c>
      <c r="Q17" s="58" t="str">
        <f>IF($O$2&gt;=M17,IF(VLOOKUP(M17,Cs!$CB$7:$CN$33000,9,FALSE)&lt;&gt;0,VLOOKUP(M17,Cs!$CB$7:$CN$33000,9,FALSE),""),"")</f>
        <v/>
      </c>
      <c r="R17" s="58" t="str">
        <f>IF($O$2&gt;=M17,VLOOKUP(M17,Cs!$CB$7:$CN$33000,10,FALSE),"")</f>
        <v/>
      </c>
      <c r="S17" s="58" t="str">
        <f>IF($O$2&gt;=M17,VLOOKUP(M17,Cs!$CB$7:$CN$33000,11,FALSE),"")</f>
        <v/>
      </c>
      <c r="T17" s="58" t="str">
        <f>IF($O$2&gt;=M17,IF(ISERROR(VLOOKUP(M17,Cs!$CB$7:$CI$10000,4,FALSE))=TRUE,"",IF(VLOOKUP(M17,Cs!$CB$7:$CI$10000,4,FALSE)&lt;&gt;0,VLOOKUP(M17,Cs!$CB$7:$CI$10000,4,FALSE),"")),"")</f>
        <v/>
      </c>
      <c r="U17" s="58" t="str">
        <f>IF($O$2&gt;=M17,IF(ISERROR(VLOOKUP(M17,Cs!$CB$7:$CI$10000,5,FALSE))=TRUE,"",IF(VLOOKUP(M17,Cs!$CB$7:$CI$10000,5,FALSE)&lt;&gt;0,VLOOKUP(M17,Cs!$CB$7:$CI$10000,5,FALSE),"")),"")</f>
        <v/>
      </c>
      <c r="V17" s="58" t="str">
        <f>IF($O$2&gt;=M17,VLOOKUP(M17,Cs!$CB$7:$CI$33000,6,FALSE),"")</f>
        <v/>
      </c>
      <c r="AM17" s="58">
        <v>17</v>
      </c>
      <c r="AN17" s="68">
        <f>DATE(Cs!$CJ$1,$M$2,AM17)</f>
        <v>46039</v>
      </c>
      <c r="AO17" s="58" t="str">
        <f>IF(ISERROR(VLOOKUP(AN17,Cs!$CC$7:$CD$33000,2,FALSE))=FALSE,VLOOKUP(AN17,Cs!$CC$7:$CD$33000,2,FALSE),"")</f>
        <v/>
      </c>
      <c r="AP17" s="58">
        <f>COUNTIF(Cs!$CC$7:$CC$33000,AN17)</f>
        <v>0</v>
      </c>
      <c r="AQ17" s="58">
        <f t="shared" si="0"/>
        <v>0</v>
      </c>
      <c r="AZ17" s="58" t="str">
        <f t="shared" si="7"/>
        <v>www</v>
      </c>
      <c r="BA17" s="58">
        <v>161</v>
      </c>
      <c r="BB17" s="58">
        <v>170</v>
      </c>
      <c r="BC17" s="58">
        <f t="shared" si="1"/>
        <v>6800</v>
      </c>
      <c r="BD17" s="58">
        <f t="shared" si="8"/>
        <v>6401</v>
      </c>
      <c r="BE17" s="58">
        <f t="shared" si="2"/>
        <v>170</v>
      </c>
      <c r="BF17" s="58" t="str">
        <f t="shared" si="3"/>
        <v>www</v>
      </c>
      <c r="CB17" s="58" t="str">
        <f>IF($O$2&gt;=M17,IF(ISERROR(VLOOKUP(M17,Cs!$CB$10007:$CI$33000,4,FALSE))=TRUE,"",IF(VLOOKUP(M17,Cs!$CB$10007:$CI$33000,4,FALSE)&lt;&gt;0,VLOOKUP(M17,Cs!$CB$10007:$CI$33000,4,FALSE),"")),"")</f>
        <v/>
      </c>
      <c r="CC17" s="58" t="str">
        <f>IF($O$2&gt;=M17,IF(ISERROR(VLOOKUP(M17,Cs!$CB$10007:$CI$33000,5,FALSE))=TRUE,"",IF(VLOOKUP(M17,Cs!$CB$10007:$CI$33000,5,FALSE)&lt;&gt;0,VLOOKUP(M17,Cs!$CB$10007:$CI$33000,5,FALSE),"")),"")</f>
        <v/>
      </c>
    </row>
    <row r="18" spans="1:81" x14ac:dyDescent="0.25">
      <c r="A18" s="59" t="str">
        <f t="shared" si="9"/>
        <v/>
      </c>
      <c r="B18" s="60" t="str">
        <f>IF($O$2&gt;=M18,VLOOKUP(M18,Cs!$CB$7:$CI$33000,2,FALSE),"")</f>
        <v/>
      </c>
      <c r="C18" s="61" t="str">
        <f>IF($O$2&gt;=M18,VLOOKUP(M18,Cs!$CB$7:$CN$33000,12,FALSE),"")</f>
        <v/>
      </c>
      <c r="D18" s="61" t="str">
        <f t="shared" si="10"/>
        <v/>
      </c>
      <c r="E18" s="66" t="str">
        <f>IF($O$2&gt;=M18,VLOOKUP(M18,Cs!$CB$7:$CN$33000,13,FALSE),"")</f>
        <v/>
      </c>
      <c r="F18" s="61" t="str">
        <f t="shared" si="11"/>
        <v/>
      </c>
      <c r="G18" s="62" t="str">
        <f>IF(M18&lt;=$O$2,T18,IF(M17=$O$2,$Q$3,IF(M16=$O$2,SUM($G$11:G16),IF(M15=$O$2,SUM(G17,-I17),IF(M14=$O$2,SUM(G17,H17),"")))))</f>
        <v/>
      </c>
      <c r="H18" s="62" t="str">
        <f>IF(M18&lt;=$O$2,CB18,IF(M17=$O$2,$BQ$3,IF(M16=$O$2,SUM($H$11:H16),IF(M15=$O$2,SUM(H17,-J17),""))))</f>
        <v/>
      </c>
      <c r="I18" s="62" t="str">
        <f>IF(M18&lt;=$O$2,U18,IF(M17=$O$2,$R$3,IF(M16=$O$2,SUM($I$11:I16),"")))</f>
        <v/>
      </c>
      <c r="J18" s="62" t="str">
        <f>IF(M18&lt;=$O$2,CC18,IF(M17=$O$2,$BR$3,IF(M16=$O$2,SUM($J$11:J16),"")))</f>
        <v/>
      </c>
      <c r="K18" s="63" t="str">
        <f t="shared" si="12"/>
        <v/>
      </c>
      <c r="M18" s="58">
        <f t="shared" si="13"/>
        <v>6</v>
      </c>
      <c r="O18" s="58" t="str">
        <f>IF($O$2&gt;=M18,VLOOKUP(M18,Cs!$CB$7:$CI$33000,8,FALSE),"")</f>
        <v/>
      </c>
      <c r="P18" s="58" t="str">
        <f>IF($O$2&gt;=M18,VLOOKUP(M18,Cs!$CB$7:$CI$33000,7,FALSE),"")</f>
        <v/>
      </c>
      <c r="Q18" s="58" t="str">
        <f>IF($O$2&gt;=M18,IF(VLOOKUP(M18,Cs!$CB$7:$CN$33000,9,FALSE)&lt;&gt;0,VLOOKUP(M18,Cs!$CB$7:$CN$33000,9,FALSE),""),"")</f>
        <v/>
      </c>
      <c r="R18" s="58" t="str">
        <f>IF($O$2&gt;=M18,VLOOKUP(M18,Cs!$CB$7:$CN$33000,10,FALSE),"")</f>
        <v/>
      </c>
      <c r="S18" s="58" t="str">
        <f>IF($O$2&gt;=M18,VLOOKUP(M18,Cs!$CB$7:$CN$33000,11,FALSE),"")</f>
        <v/>
      </c>
      <c r="T18" s="58" t="str">
        <f>IF($O$2&gt;=M18,IF(ISERROR(VLOOKUP(M18,Cs!$CB$7:$CI$10000,4,FALSE))=TRUE,"",IF(VLOOKUP(M18,Cs!$CB$7:$CI$10000,4,FALSE)&lt;&gt;0,VLOOKUP(M18,Cs!$CB$7:$CI$10000,4,FALSE),"")),"")</f>
        <v/>
      </c>
      <c r="U18" s="58" t="str">
        <f>IF($O$2&gt;=M18,IF(ISERROR(VLOOKUP(M18,Cs!$CB$7:$CI$10000,5,FALSE))=TRUE,"",IF(VLOOKUP(M18,Cs!$CB$7:$CI$10000,5,FALSE)&lt;&gt;0,VLOOKUP(M18,Cs!$CB$7:$CI$10000,5,FALSE),"")),"")</f>
        <v/>
      </c>
      <c r="V18" s="58" t="str">
        <f>IF($O$2&gt;=M18,VLOOKUP(M18,Cs!$CB$7:$CI$33000,6,FALSE),"")</f>
        <v/>
      </c>
      <c r="AM18" s="58">
        <v>18</v>
      </c>
      <c r="AN18" s="68">
        <f>DATE(Cs!$CJ$1,$M$2,AM18)</f>
        <v>46040</v>
      </c>
      <c r="AO18" s="58" t="str">
        <f>IF(ISERROR(VLOOKUP(AN18,Cs!$CC$7:$CD$33000,2,FALSE))=FALSE,VLOOKUP(AN18,Cs!$CC$7:$CD$33000,2,FALSE),"")</f>
        <v/>
      </c>
      <c r="AP18" s="58">
        <f>COUNTIF(Cs!$CC$7:$CC$33000,AN18)</f>
        <v>0</v>
      </c>
      <c r="AQ18" s="58">
        <f t="shared" si="0"/>
        <v>0</v>
      </c>
      <c r="AZ18" s="58" t="str">
        <f t="shared" si="7"/>
        <v>www</v>
      </c>
      <c r="BA18" s="58">
        <v>171</v>
      </c>
      <c r="BB18" s="58">
        <v>180</v>
      </c>
      <c r="BC18" s="58">
        <f t="shared" si="1"/>
        <v>7200</v>
      </c>
      <c r="BD18" s="58">
        <f t="shared" si="8"/>
        <v>6801</v>
      </c>
      <c r="BE18" s="58">
        <f t="shared" si="2"/>
        <v>180</v>
      </c>
      <c r="BF18" s="58" t="str">
        <f t="shared" si="3"/>
        <v>www</v>
      </c>
      <c r="CB18" s="58" t="str">
        <f>IF($O$2&gt;=M18,IF(ISERROR(VLOOKUP(M18,Cs!$CB$10007:$CI$33000,4,FALSE))=TRUE,"",IF(VLOOKUP(M18,Cs!$CB$10007:$CI$33000,4,FALSE)&lt;&gt;0,VLOOKUP(M18,Cs!$CB$10007:$CI$33000,4,FALSE),"")),"")</f>
        <v/>
      </c>
      <c r="CC18" s="58" t="str">
        <f>IF($O$2&gt;=M18,IF(ISERROR(VLOOKUP(M18,Cs!$CB$10007:$CI$33000,5,FALSE))=TRUE,"",IF(VLOOKUP(M18,Cs!$CB$10007:$CI$33000,5,FALSE)&lt;&gt;0,VLOOKUP(M18,Cs!$CB$10007:$CI$33000,5,FALSE),"")),"")</f>
        <v/>
      </c>
    </row>
    <row r="19" spans="1:81" x14ac:dyDescent="0.25">
      <c r="A19" s="59" t="str">
        <f t="shared" si="9"/>
        <v/>
      </c>
      <c r="B19" s="60" t="str">
        <f>IF($O$2&gt;=M19,VLOOKUP(M19,Cs!$CB$7:$CI$33000,2,FALSE),"")</f>
        <v/>
      </c>
      <c r="C19" s="61" t="str">
        <f>IF($O$2&gt;=M19,VLOOKUP(M19,Cs!$CB$7:$CN$33000,12,FALSE),"")</f>
        <v/>
      </c>
      <c r="D19" s="61" t="str">
        <f t="shared" si="10"/>
        <v/>
      </c>
      <c r="E19" s="66" t="str">
        <f>IF($O$2&gt;=M19,VLOOKUP(M19,Cs!$CB$7:$CN$33000,13,FALSE),"")</f>
        <v/>
      </c>
      <c r="F19" s="61" t="str">
        <f t="shared" si="11"/>
        <v/>
      </c>
      <c r="G19" s="62" t="str">
        <f>IF(M19&lt;=$O$2,T19,IF(M18=$O$2,$Q$3,IF(M17=$O$2,SUM($G$11:G17),IF(M16=$O$2,SUM(G18,-I18),IF(M15=$O$2,SUM(G18,H18),"")))))</f>
        <v/>
      </c>
      <c r="H19" s="62" t="str">
        <f>IF(M19&lt;=$O$2,CB19,IF(M18=$O$2,$BQ$3,IF(M17=$O$2,SUM($H$11:H17),IF(M16=$O$2,SUM(H18,-J18),""))))</f>
        <v/>
      </c>
      <c r="I19" s="62" t="str">
        <f>IF(M19&lt;=$O$2,U19,IF(M18=$O$2,$R$3,IF(M17=$O$2,SUM($I$11:I17),"")))</f>
        <v/>
      </c>
      <c r="J19" s="62" t="str">
        <f>IF(M19&lt;=$O$2,CC19,IF(M18=$O$2,$BR$3,IF(M17=$O$2,SUM($J$11:J17),"")))</f>
        <v/>
      </c>
      <c r="K19" s="63" t="str">
        <f t="shared" si="12"/>
        <v/>
      </c>
      <c r="M19" s="58">
        <f t="shared" si="13"/>
        <v>7</v>
      </c>
      <c r="O19" s="58" t="str">
        <f>IF($O$2&gt;=M19,VLOOKUP(M19,Cs!$CB$7:$CI$33000,8,FALSE),"")</f>
        <v/>
      </c>
      <c r="P19" s="58" t="str">
        <f>IF($O$2&gt;=M19,VLOOKUP(M19,Cs!$CB$7:$CI$33000,7,FALSE),"")</f>
        <v/>
      </c>
      <c r="Q19" s="58" t="str">
        <f>IF($O$2&gt;=M19,IF(VLOOKUP(M19,Cs!$CB$7:$CN$33000,9,FALSE)&lt;&gt;0,VLOOKUP(M19,Cs!$CB$7:$CN$33000,9,FALSE),""),"")</f>
        <v/>
      </c>
      <c r="R19" s="58" t="str">
        <f>IF($O$2&gt;=M19,VLOOKUP(M19,Cs!$CB$7:$CN$33000,10,FALSE),"")</f>
        <v/>
      </c>
      <c r="S19" s="58" t="str">
        <f>IF($O$2&gt;=M19,VLOOKUP(M19,Cs!$CB$7:$CN$33000,11,FALSE),"")</f>
        <v/>
      </c>
      <c r="T19" s="58" t="str">
        <f>IF($O$2&gt;=M19,IF(ISERROR(VLOOKUP(M19,Cs!$CB$7:$CI$10000,4,FALSE))=TRUE,"",IF(VLOOKUP(M19,Cs!$CB$7:$CI$10000,4,FALSE)&lt;&gt;0,VLOOKUP(M19,Cs!$CB$7:$CI$10000,4,FALSE),"")),"")</f>
        <v/>
      </c>
      <c r="U19" s="58" t="str">
        <f>IF($O$2&gt;=M19,IF(ISERROR(VLOOKUP(M19,Cs!$CB$7:$CI$10000,5,FALSE))=TRUE,"",IF(VLOOKUP(M19,Cs!$CB$7:$CI$10000,5,FALSE)&lt;&gt;0,VLOOKUP(M19,Cs!$CB$7:$CI$10000,5,FALSE),"")),"")</f>
        <v/>
      </c>
      <c r="V19" s="58" t="str">
        <f>IF($O$2&gt;=M19,VLOOKUP(M19,Cs!$CB$7:$CI$33000,6,FALSE),"")</f>
        <v/>
      </c>
      <c r="AM19" s="58">
        <v>19</v>
      </c>
      <c r="AN19" s="68">
        <f>DATE(Cs!$CJ$1,$M$2,AM19)</f>
        <v>46041</v>
      </c>
      <c r="AO19" s="58" t="str">
        <f>IF(ISERROR(VLOOKUP(AN19,Cs!$CC$7:$CD$33000,2,FALSE))=FALSE,VLOOKUP(AN19,Cs!$CC$7:$CD$33000,2,FALSE),"")</f>
        <v/>
      </c>
      <c r="AP19" s="58">
        <f>COUNTIF(Cs!$CC$7:$CC$33000,AN19)</f>
        <v>0</v>
      </c>
      <c r="AQ19" s="58">
        <f t="shared" si="0"/>
        <v>0</v>
      </c>
      <c r="AZ19" s="58" t="str">
        <f t="shared" si="7"/>
        <v>www</v>
      </c>
      <c r="BA19" s="58">
        <v>181</v>
      </c>
      <c r="BB19" s="58">
        <v>190</v>
      </c>
      <c r="BC19" s="58">
        <f t="shared" si="1"/>
        <v>7600</v>
      </c>
      <c r="BD19" s="58">
        <f t="shared" si="8"/>
        <v>7201</v>
      </c>
      <c r="BE19" s="58">
        <f t="shared" si="2"/>
        <v>190</v>
      </c>
      <c r="BF19" s="58" t="str">
        <f t="shared" si="3"/>
        <v>www</v>
      </c>
      <c r="CB19" s="58" t="str">
        <f>IF($O$2&gt;=M19,IF(ISERROR(VLOOKUP(M19,Cs!$CB$10007:$CI$33000,4,FALSE))=TRUE,"",IF(VLOOKUP(M19,Cs!$CB$10007:$CI$33000,4,FALSE)&lt;&gt;0,VLOOKUP(M19,Cs!$CB$10007:$CI$33000,4,FALSE),"")),"")</f>
        <v/>
      </c>
      <c r="CC19" s="58" t="str">
        <f>IF($O$2&gt;=M19,IF(ISERROR(VLOOKUP(M19,Cs!$CB$10007:$CI$33000,5,FALSE))=TRUE,"",IF(VLOOKUP(M19,Cs!$CB$10007:$CI$33000,5,FALSE)&lt;&gt;0,VLOOKUP(M19,Cs!$CB$10007:$CI$33000,5,FALSE),"")),"")</f>
        <v/>
      </c>
    </row>
    <row r="20" spans="1:81" x14ac:dyDescent="0.25">
      <c r="A20" s="59" t="str">
        <f t="shared" si="9"/>
        <v/>
      </c>
      <c r="B20" s="60" t="str">
        <f>IF($O$2&gt;=M20,VLOOKUP(M20,Cs!$CB$7:$CI$33000,2,FALSE),"")</f>
        <v/>
      </c>
      <c r="C20" s="61" t="str">
        <f>IF($O$2&gt;=M20,VLOOKUP(M20,Cs!$CB$7:$CN$33000,12,FALSE),"")</f>
        <v/>
      </c>
      <c r="D20" s="61" t="str">
        <f t="shared" si="10"/>
        <v/>
      </c>
      <c r="E20" s="66" t="str">
        <f>IF($O$2&gt;=M20,VLOOKUP(M20,Cs!$CB$7:$CN$33000,13,FALSE),"")</f>
        <v/>
      </c>
      <c r="F20" s="61" t="str">
        <f t="shared" si="11"/>
        <v/>
      </c>
      <c r="G20" s="62" t="str">
        <f>IF(M20&lt;=$O$2,T20,IF(M19=$O$2,$Q$3,IF(M18=$O$2,SUM($G$11:G18),IF(M17=$O$2,SUM(G19,-I19),IF(M16=$O$2,SUM(G19,H19),"")))))</f>
        <v/>
      </c>
      <c r="H20" s="62" t="str">
        <f>IF(M20&lt;=$O$2,CB20,IF(M19=$O$2,$BQ$3,IF(M18=$O$2,SUM($H$11:H18),IF(M17=$O$2,SUM(H19,-J19),""))))</f>
        <v/>
      </c>
      <c r="I20" s="62" t="str">
        <f>IF(M20&lt;=$O$2,U20,IF(M19=$O$2,$R$3,IF(M18=$O$2,SUM($I$11:I18),"")))</f>
        <v/>
      </c>
      <c r="J20" s="62" t="str">
        <f>IF(M20&lt;=$O$2,CC20,IF(M19=$O$2,$BR$3,IF(M18=$O$2,SUM($J$11:J18),"")))</f>
        <v/>
      </c>
      <c r="K20" s="63" t="str">
        <f t="shared" si="12"/>
        <v/>
      </c>
      <c r="M20" s="58">
        <f t="shared" si="13"/>
        <v>8</v>
      </c>
      <c r="O20" s="58" t="str">
        <f>IF($O$2&gt;=M20,VLOOKUP(M20,Cs!$CB$7:$CI$33000,8,FALSE),"")</f>
        <v/>
      </c>
      <c r="P20" s="58" t="str">
        <f>IF($O$2&gt;=M20,VLOOKUP(M20,Cs!$CB$7:$CI$33000,7,FALSE),"")</f>
        <v/>
      </c>
      <c r="Q20" s="58" t="str">
        <f>IF($O$2&gt;=M20,IF(VLOOKUP(M20,Cs!$CB$7:$CN$33000,9,FALSE)&lt;&gt;0,VLOOKUP(M20,Cs!$CB$7:$CN$33000,9,FALSE),""),"")</f>
        <v/>
      </c>
      <c r="R20" s="58" t="str">
        <f>IF($O$2&gt;=M20,VLOOKUP(M20,Cs!$CB$7:$CN$33000,10,FALSE),"")</f>
        <v/>
      </c>
      <c r="S20" s="58" t="str">
        <f>IF($O$2&gt;=M20,VLOOKUP(M20,Cs!$CB$7:$CN$33000,11,FALSE),"")</f>
        <v/>
      </c>
      <c r="T20" s="58" t="str">
        <f>IF($O$2&gt;=M20,IF(ISERROR(VLOOKUP(M20,Cs!$CB$7:$CI$10000,4,FALSE))=TRUE,"",IF(VLOOKUP(M20,Cs!$CB$7:$CI$10000,4,FALSE)&lt;&gt;0,VLOOKUP(M20,Cs!$CB$7:$CI$10000,4,FALSE),"")),"")</f>
        <v/>
      </c>
      <c r="U20" s="58" t="str">
        <f>IF($O$2&gt;=M20,IF(ISERROR(VLOOKUP(M20,Cs!$CB$7:$CI$10000,5,FALSE))=TRUE,"",IF(VLOOKUP(M20,Cs!$CB$7:$CI$10000,5,FALSE)&lt;&gt;0,VLOOKUP(M20,Cs!$CB$7:$CI$10000,5,FALSE),"")),"")</f>
        <v/>
      </c>
      <c r="V20" s="58" t="str">
        <f>IF($O$2&gt;=M20,VLOOKUP(M20,Cs!$CB$7:$CI$33000,6,FALSE),"")</f>
        <v/>
      </c>
      <c r="AM20" s="58">
        <v>20</v>
      </c>
      <c r="AN20" s="68">
        <f>DATE(Cs!$CJ$1,$M$2,AM20)</f>
        <v>46042</v>
      </c>
      <c r="AO20" s="58" t="str">
        <f>IF(ISERROR(VLOOKUP(AN20,Cs!$CC$7:$CD$33000,2,FALSE))=FALSE,VLOOKUP(AN20,Cs!$CC$7:$CD$33000,2,FALSE),"")</f>
        <v/>
      </c>
      <c r="AP20" s="58">
        <f>COUNTIF(Cs!$CC$7:$CC$33000,AN20)</f>
        <v>0</v>
      </c>
      <c r="AQ20" s="58">
        <f t="shared" si="0"/>
        <v>0</v>
      </c>
      <c r="AZ20" s="58" t="str">
        <f t="shared" si="7"/>
        <v>www</v>
      </c>
      <c r="BA20" s="58">
        <v>191</v>
      </c>
      <c r="BB20" s="58">
        <v>200</v>
      </c>
      <c r="BC20" s="58">
        <f t="shared" si="1"/>
        <v>8000</v>
      </c>
      <c r="BD20" s="58">
        <f t="shared" si="8"/>
        <v>7601</v>
      </c>
      <c r="BE20" s="58">
        <f t="shared" si="2"/>
        <v>200</v>
      </c>
      <c r="BF20" s="58" t="str">
        <f t="shared" si="3"/>
        <v>www</v>
      </c>
      <c r="CB20" s="58" t="str">
        <f>IF($O$2&gt;=M20,IF(ISERROR(VLOOKUP(M20,Cs!$CB$10007:$CI$33000,4,FALSE))=TRUE,"",IF(VLOOKUP(M20,Cs!$CB$10007:$CI$33000,4,FALSE)&lt;&gt;0,VLOOKUP(M20,Cs!$CB$10007:$CI$33000,4,FALSE),"")),"")</f>
        <v/>
      </c>
      <c r="CC20" s="58" t="str">
        <f>IF($O$2&gt;=M20,IF(ISERROR(VLOOKUP(M20,Cs!$CB$10007:$CI$33000,5,FALSE))=TRUE,"",IF(VLOOKUP(M20,Cs!$CB$10007:$CI$33000,5,FALSE)&lt;&gt;0,VLOOKUP(M20,Cs!$CB$10007:$CI$33000,5,FALSE),"")),"")</f>
        <v/>
      </c>
    </row>
    <row r="21" spans="1:81" x14ac:dyDescent="0.25">
      <c r="A21" s="59" t="str">
        <f t="shared" si="9"/>
        <v/>
      </c>
      <c r="B21" s="60" t="str">
        <f>IF($O$2&gt;=M21,VLOOKUP(M21,Cs!$CB$7:$CI$33000,2,FALSE),"")</f>
        <v/>
      </c>
      <c r="C21" s="61" t="str">
        <f>IF($O$2&gt;=M21,VLOOKUP(M21,Cs!$CB$7:$CN$33000,12,FALSE),"")</f>
        <v/>
      </c>
      <c r="D21" s="61" t="str">
        <f t="shared" si="10"/>
        <v/>
      </c>
      <c r="E21" s="66" t="str">
        <f>IF($O$2&gt;=M21,VLOOKUP(M21,Cs!$CB$7:$CN$33000,13,FALSE),"")</f>
        <v/>
      </c>
      <c r="F21" s="61" t="str">
        <f t="shared" si="11"/>
        <v/>
      </c>
      <c r="G21" s="62" t="str">
        <f>IF(M21&lt;=$O$2,T21,IF(M20=$O$2,$Q$3,IF(M19=$O$2,SUM($G$11:G19),IF(M18=$O$2,SUM(G20,-I20),IF(M17=$O$2,SUM(G20,H20),"")))))</f>
        <v/>
      </c>
      <c r="H21" s="62" t="str">
        <f>IF(M21&lt;=$O$2,CB21,IF(M20=$O$2,$BQ$3,IF(M19=$O$2,SUM($H$11:H19),IF(M18=$O$2,SUM(H20,-J20),""))))</f>
        <v/>
      </c>
      <c r="I21" s="62" t="str">
        <f>IF(M21&lt;=$O$2,U21,IF(M20=$O$2,$R$3,IF(M19=$O$2,SUM($I$11:I19),"")))</f>
        <v/>
      </c>
      <c r="J21" s="62" t="str">
        <f>IF(M21&lt;=$O$2,CC21,IF(M20=$O$2,$BR$3,IF(M19=$O$2,SUM($J$11:J19),"")))</f>
        <v/>
      </c>
      <c r="K21" s="63" t="str">
        <f t="shared" si="12"/>
        <v/>
      </c>
      <c r="M21" s="58">
        <f t="shared" si="13"/>
        <v>9</v>
      </c>
      <c r="O21" s="58" t="str">
        <f>IF($O$2&gt;=M21,VLOOKUP(M21,Cs!$CB$7:$CI$33000,8,FALSE),"")</f>
        <v/>
      </c>
      <c r="P21" s="58" t="str">
        <f>IF($O$2&gt;=M21,VLOOKUP(M21,Cs!$CB$7:$CI$33000,7,FALSE),"")</f>
        <v/>
      </c>
      <c r="Q21" s="58" t="str">
        <f>IF($O$2&gt;=M21,IF(VLOOKUP(M21,Cs!$CB$7:$CN$33000,9,FALSE)&lt;&gt;0,VLOOKUP(M21,Cs!$CB$7:$CN$33000,9,FALSE),""),"")</f>
        <v/>
      </c>
      <c r="R21" s="58" t="str">
        <f>IF($O$2&gt;=M21,VLOOKUP(M21,Cs!$CB$7:$CN$33000,10,FALSE),"")</f>
        <v/>
      </c>
      <c r="S21" s="58" t="str">
        <f>IF($O$2&gt;=M21,VLOOKUP(M21,Cs!$CB$7:$CN$33000,11,FALSE),"")</f>
        <v/>
      </c>
      <c r="T21" s="58" t="str">
        <f>IF($O$2&gt;=M21,IF(ISERROR(VLOOKUP(M21,Cs!$CB$7:$CI$10000,4,FALSE))=TRUE,"",IF(VLOOKUP(M21,Cs!$CB$7:$CI$10000,4,FALSE)&lt;&gt;0,VLOOKUP(M21,Cs!$CB$7:$CI$10000,4,FALSE),"")),"")</f>
        <v/>
      </c>
      <c r="U21" s="58" t="str">
        <f>IF($O$2&gt;=M21,IF(ISERROR(VLOOKUP(M21,Cs!$CB$7:$CI$10000,5,FALSE))=TRUE,"",IF(VLOOKUP(M21,Cs!$CB$7:$CI$10000,5,FALSE)&lt;&gt;0,VLOOKUP(M21,Cs!$CB$7:$CI$10000,5,FALSE),"")),"")</f>
        <v/>
      </c>
      <c r="V21" s="58" t="str">
        <f>IF($O$2&gt;=M21,VLOOKUP(M21,Cs!$CB$7:$CI$33000,6,FALSE),"")</f>
        <v/>
      </c>
      <c r="AM21" s="58">
        <v>21</v>
      </c>
      <c r="AN21" s="68">
        <f>DATE(Cs!$CJ$1,$M$2,AM21)</f>
        <v>46043</v>
      </c>
      <c r="AO21" s="58" t="str">
        <f>IF(ISERROR(VLOOKUP(AN21,Cs!$CC$7:$CD$33000,2,FALSE))=FALSE,VLOOKUP(AN21,Cs!$CC$7:$CD$33000,2,FALSE),"")</f>
        <v/>
      </c>
      <c r="AP21" s="58">
        <f>COUNTIF(Cs!$CC$7:$CC$33000,AN21)</f>
        <v>0</v>
      </c>
      <c r="AQ21" s="58">
        <f t="shared" si="0"/>
        <v>0</v>
      </c>
      <c r="AZ21" s="58" t="str">
        <f t="shared" si="7"/>
        <v>www</v>
      </c>
      <c r="CB21" s="58" t="str">
        <f>IF($O$2&gt;=M21,IF(ISERROR(VLOOKUP(M21,Cs!$CB$10007:$CI$33000,4,FALSE))=TRUE,"",IF(VLOOKUP(M21,Cs!$CB$10007:$CI$33000,4,FALSE)&lt;&gt;0,VLOOKUP(M21,Cs!$CB$10007:$CI$33000,4,FALSE),"")),"")</f>
        <v/>
      </c>
      <c r="CC21" s="58" t="str">
        <f>IF($O$2&gt;=M21,IF(ISERROR(VLOOKUP(M21,Cs!$CB$10007:$CI$33000,5,FALSE))=TRUE,"",IF(VLOOKUP(M21,Cs!$CB$10007:$CI$33000,5,FALSE)&lt;&gt;0,VLOOKUP(M21,Cs!$CB$10007:$CI$33000,5,FALSE),"")),"")</f>
        <v/>
      </c>
    </row>
    <row r="22" spans="1:81" x14ac:dyDescent="0.25">
      <c r="A22" s="59" t="str">
        <f t="shared" si="9"/>
        <v/>
      </c>
      <c r="B22" s="60" t="str">
        <f>IF($O$2&gt;=M22,VLOOKUP(M22,Cs!$CB$7:$CI$33000,2,FALSE),"")</f>
        <v/>
      </c>
      <c r="C22" s="61" t="str">
        <f>IF($O$2&gt;=M22,VLOOKUP(M22,Cs!$CB$7:$CN$33000,12,FALSE),"")</f>
        <v/>
      </c>
      <c r="D22" s="61" t="str">
        <f t="shared" si="10"/>
        <v/>
      </c>
      <c r="E22" s="66" t="str">
        <f>IF($O$2&gt;=M22,VLOOKUP(M22,Cs!$CB$7:$CN$33000,13,FALSE),"")</f>
        <v/>
      </c>
      <c r="F22" s="61" t="str">
        <f t="shared" si="11"/>
        <v/>
      </c>
      <c r="G22" s="62" t="str">
        <f>IF(M22&lt;=$O$2,T22,IF(M21=$O$2,$Q$3,IF(M20=$O$2,SUM($G$11:G20),IF(M19=$O$2,SUM(G21,-I21),IF(M18=$O$2,SUM(G21,H21),"")))))</f>
        <v/>
      </c>
      <c r="H22" s="62" t="str">
        <f>IF(M22&lt;=$O$2,CB22,IF(M21=$O$2,$BQ$3,IF(M20=$O$2,SUM($H$11:H20),IF(M19=$O$2,SUM(H21,-J21),""))))</f>
        <v/>
      </c>
      <c r="I22" s="62" t="str">
        <f>IF(M22&lt;=$O$2,U22,IF(M21=$O$2,$R$3,IF(M20=$O$2,SUM($I$11:I20),"")))</f>
        <v/>
      </c>
      <c r="J22" s="62" t="str">
        <f>IF(M22&lt;=$O$2,CC22,IF(M21=$O$2,$BR$3,IF(M20=$O$2,SUM($J$11:J20),"")))</f>
        <v/>
      </c>
      <c r="K22" s="63" t="str">
        <f t="shared" si="12"/>
        <v/>
      </c>
      <c r="M22" s="58">
        <f t="shared" si="13"/>
        <v>10</v>
      </c>
      <c r="O22" s="58" t="str">
        <f>IF($O$2&gt;=M22,VLOOKUP(M22,Cs!$CB$7:$CI$33000,8,FALSE),"")</f>
        <v/>
      </c>
      <c r="P22" s="58" t="str">
        <f>IF($O$2&gt;=M22,VLOOKUP(M22,Cs!$CB$7:$CI$33000,7,FALSE),"")</f>
        <v/>
      </c>
      <c r="Q22" s="58" t="str">
        <f>IF($O$2&gt;=M22,IF(VLOOKUP(M22,Cs!$CB$7:$CN$33000,9,FALSE)&lt;&gt;0,VLOOKUP(M22,Cs!$CB$7:$CN$33000,9,FALSE),""),"")</f>
        <v/>
      </c>
      <c r="R22" s="58" t="str">
        <f>IF($O$2&gt;=M22,VLOOKUP(M22,Cs!$CB$7:$CN$33000,10,FALSE),"")</f>
        <v/>
      </c>
      <c r="S22" s="58" t="str">
        <f>IF($O$2&gt;=M22,VLOOKUP(M22,Cs!$CB$7:$CN$33000,11,FALSE),"")</f>
        <v/>
      </c>
      <c r="T22" s="58" t="str">
        <f>IF($O$2&gt;=M22,IF(ISERROR(VLOOKUP(M22,Cs!$CB$7:$CI$10000,4,FALSE))=TRUE,"",IF(VLOOKUP(M22,Cs!$CB$7:$CI$10000,4,FALSE)&lt;&gt;0,VLOOKUP(M22,Cs!$CB$7:$CI$10000,4,FALSE),"")),"")</f>
        <v/>
      </c>
      <c r="U22" s="58" t="str">
        <f>IF($O$2&gt;=M22,IF(ISERROR(VLOOKUP(M22,Cs!$CB$7:$CI$10000,5,FALSE))=TRUE,"",IF(VLOOKUP(M22,Cs!$CB$7:$CI$10000,5,FALSE)&lt;&gt;0,VLOOKUP(M22,Cs!$CB$7:$CI$10000,5,FALSE),"")),"")</f>
        <v/>
      </c>
      <c r="V22" s="58" t="str">
        <f>IF($O$2&gt;=M22,VLOOKUP(M22,Cs!$CB$7:$CI$33000,6,FALSE),"")</f>
        <v/>
      </c>
      <c r="AM22" s="58">
        <v>22</v>
      </c>
      <c r="AN22" s="68">
        <f>DATE(Cs!$CJ$1,$M$2,AM22)</f>
        <v>46044</v>
      </c>
      <c r="AO22" s="58" t="str">
        <f>IF(ISERROR(VLOOKUP(AN22,Cs!$CC$7:$CD$33000,2,FALSE))=FALSE,VLOOKUP(AN22,Cs!$CC$7:$CD$33000,2,FALSE),"")</f>
        <v/>
      </c>
      <c r="AP22" s="58">
        <f>COUNTIF(Cs!$CC$7:$CC$33000,AN22)</f>
        <v>0</v>
      </c>
      <c r="AQ22" s="58">
        <f t="shared" si="0"/>
        <v>0</v>
      </c>
      <c r="BB22" s="58" t="str">
        <f>IF($O$2&gt;=M22,IF(ISERROR(VLOOKUP(M22,Cs!$CB$10007:$CI$33000,4,FALSE))=TRUE,"",IF(VLOOKUP(M22,Cs!$CB$10007:$CI$33000,4,FALSE)&lt;&gt;0,VLOOKUP(M22,Cs!$CB$10007:$CI$33000,4,FALSE),"")),"")</f>
        <v/>
      </c>
      <c r="BC22" s="58" t="str">
        <f>IF($O$2&gt;=M22,IF(ISERROR(VLOOKUP(M22,Cs!$CB$10007:$CI$33000,5,FALSE))=TRUE,"",IF(VLOOKUP(M22,Cs!$CB$10007:$CI$33000,5,FALSE)&lt;&gt;0,VLOOKUP(M22,Cs!$CB$10007:$CI$33000,5,FALSE),"")),"")</f>
        <v/>
      </c>
      <c r="CB22" s="58" t="str">
        <f>IF($O$2&gt;=M22,IF(ISERROR(VLOOKUP(M22,Cs!$CB$10007:$CI$33000,4,FALSE))=TRUE,"",IF(VLOOKUP(M22,Cs!$CB$10007:$CI$33000,4,FALSE)&lt;&gt;0,VLOOKUP(M22,Cs!$CB$10007:$CI$33000,4,FALSE),"")),"")</f>
        <v/>
      </c>
      <c r="CC22" s="58" t="str">
        <f>IF($O$2&gt;=M22,IF(ISERROR(VLOOKUP(M22,Cs!$CB$10007:$CI$33000,5,FALSE))=TRUE,"",IF(VLOOKUP(M22,Cs!$CB$10007:$CI$33000,5,FALSE)&lt;&gt;0,VLOOKUP(M22,Cs!$CB$10007:$CI$33000,5,FALSE),"")),"")</f>
        <v/>
      </c>
    </row>
    <row r="23" spans="1:81" x14ac:dyDescent="0.25">
      <c r="A23" s="59" t="str">
        <f t="shared" si="9"/>
        <v/>
      </c>
      <c r="B23" s="60" t="str">
        <f>IF($O$2&gt;=M23,VLOOKUP(M23,Cs!$CB$7:$CI$33000,2,FALSE),"")</f>
        <v/>
      </c>
      <c r="C23" s="61" t="str">
        <f>IF($O$2&gt;=M23,VLOOKUP(M23,Cs!$CB$7:$CN$33000,12,FALSE),"")</f>
        <v/>
      </c>
      <c r="D23" s="61" t="str">
        <f t="shared" si="10"/>
        <v/>
      </c>
      <c r="E23" s="66" t="str">
        <f>IF($O$2&gt;=M23,VLOOKUP(M23,Cs!$CB$7:$CN$33000,13,FALSE),"")</f>
        <v/>
      </c>
      <c r="F23" s="61" t="str">
        <f t="shared" si="11"/>
        <v/>
      </c>
      <c r="G23" s="62" t="str">
        <f>IF(M23&lt;=$O$2,T23,IF(M22=$O$2,$Q$3,IF(M21=$O$2,SUM($G$11:G21),IF(M20=$O$2,SUM(G22,-I22),IF(M19=$O$2,SUM(G22,H22),"")))))</f>
        <v/>
      </c>
      <c r="H23" s="62" t="str">
        <f>IF(M23&lt;=$O$2,CB23,IF(M22=$O$2,$BQ$3,IF(M21=$O$2,SUM($H$11:H21),IF(M20=$O$2,SUM(H22,-J22),""))))</f>
        <v/>
      </c>
      <c r="I23" s="62" t="str">
        <f>IF(M23&lt;=$O$2,U23,IF(M22=$O$2,$R$3,IF(M21=$O$2,SUM($I$11:I21),"")))</f>
        <v/>
      </c>
      <c r="J23" s="62" t="str">
        <f>IF(M23&lt;=$O$2,CC23,IF(M22=$O$2,$BR$3,IF(M21=$O$2,SUM($J$11:J21),"")))</f>
        <v/>
      </c>
      <c r="K23" s="63" t="str">
        <f t="shared" si="12"/>
        <v/>
      </c>
      <c r="M23" s="58">
        <f t="shared" si="13"/>
        <v>11</v>
      </c>
      <c r="O23" s="58" t="str">
        <f>IF($O$2&gt;=M23,VLOOKUP(M23,Cs!$CB$7:$CI$33000,8,FALSE),"")</f>
        <v/>
      </c>
      <c r="P23" s="58" t="str">
        <f>IF($O$2&gt;=M23,VLOOKUP(M23,Cs!$CB$7:$CI$33000,7,FALSE),"")</f>
        <v/>
      </c>
      <c r="Q23" s="58" t="str">
        <f>IF($O$2&gt;=M23,IF(VLOOKUP(M23,Cs!$CB$7:$CN$33000,9,FALSE)&lt;&gt;0,VLOOKUP(M23,Cs!$CB$7:$CN$33000,9,FALSE),""),"")</f>
        <v/>
      </c>
      <c r="R23" s="58" t="str">
        <f>IF($O$2&gt;=M23,VLOOKUP(M23,Cs!$CB$7:$CN$33000,10,FALSE),"")</f>
        <v/>
      </c>
      <c r="S23" s="58" t="str">
        <f>IF($O$2&gt;=M23,VLOOKUP(M23,Cs!$CB$7:$CN$33000,11,FALSE),"")</f>
        <v/>
      </c>
      <c r="T23" s="58" t="str">
        <f>IF($O$2&gt;=M23,IF(ISERROR(VLOOKUP(M23,Cs!$CB$7:$CI$10000,4,FALSE))=TRUE,"",IF(VLOOKUP(M23,Cs!$CB$7:$CI$10000,4,FALSE)&lt;&gt;0,VLOOKUP(M23,Cs!$CB$7:$CI$10000,4,FALSE),"")),"")</f>
        <v/>
      </c>
      <c r="U23" s="58" t="str">
        <f>IF($O$2&gt;=M23,IF(ISERROR(VLOOKUP(M23,Cs!$CB$7:$CI$10000,5,FALSE))=TRUE,"",IF(VLOOKUP(M23,Cs!$CB$7:$CI$10000,5,FALSE)&lt;&gt;0,VLOOKUP(M23,Cs!$CB$7:$CI$10000,5,FALSE),"")),"")</f>
        <v/>
      </c>
      <c r="V23" s="58" t="str">
        <f>IF($O$2&gt;=M23,VLOOKUP(M23,Cs!$CB$7:$CI$33000,6,FALSE),"")</f>
        <v/>
      </c>
      <c r="AM23" s="58">
        <v>23</v>
      </c>
      <c r="AN23" s="68">
        <f>DATE(Cs!$CJ$1,$M$2,AM23)</f>
        <v>46045</v>
      </c>
      <c r="AO23" s="58" t="str">
        <f>IF(ISERROR(VLOOKUP(AN23,Cs!$CC$7:$CD$33000,2,FALSE))=FALSE,VLOOKUP(AN23,Cs!$CC$7:$CD$33000,2,FALSE),"")</f>
        <v/>
      </c>
      <c r="AP23" s="58">
        <f>COUNTIF(Cs!$CC$7:$CC$33000,AN23)</f>
        <v>0</v>
      </c>
      <c r="AQ23" s="58">
        <f t="shared" si="0"/>
        <v>0</v>
      </c>
      <c r="BB23" s="58" t="str">
        <f>IF($O$2&gt;=M23,IF(ISERROR(VLOOKUP(M23,Cs!$CB$10007:$CI$33000,4,FALSE))=TRUE,"",IF(VLOOKUP(M23,Cs!$CB$10007:$CI$33000,4,FALSE)&lt;&gt;0,VLOOKUP(M23,Cs!$CB$10007:$CI$33000,4,FALSE),"")),"")</f>
        <v/>
      </c>
      <c r="BC23" s="58" t="str">
        <f>IF($O$2&gt;=M23,IF(ISERROR(VLOOKUP(M23,Cs!$CB$10007:$CI$33000,5,FALSE))=TRUE,"",IF(VLOOKUP(M23,Cs!$CB$10007:$CI$33000,5,FALSE)&lt;&gt;0,VLOOKUP(M23,Cs!$CB$10007:$CI$33000,5,FALSE),"")),"")</f>
        <v/>
      </c>
      <c r="CB23" s="58" t="str">
        <f>IF($O$2&gt;=M23,IF(ISERROR(VLOOKUP(M23,Cs!$CB$10007:$CI$33000,4,FALSE))=TRUE,"",IF(VLOOKUP(M23,Cs!$CB$10007:$CI$33000,4,FALSE)&lt;&gt;0,VLOOKUP(M23,Cs!$CB$10007:$CI$33000,4,FALSE),"")),"")</f>
        <v/>
      </c>
      <c r="CC23" s="58" t="str">
        <f>IF($O$2&gt;=M23,IF(ISERROR(VLOOKUP(M23,Cs!$CB$10007:$CI$33000,5,FALSE))=TRUE,"",IF(VLOOKUP(M23,Cs!$CB$10007:$CI$33000,5,FALSE)&lt;&gt;0,VLOOKUP(M23,Cs!$CB$10007:$CI$33000,5,FALSE),"")),"")</f>
        <v/>
      </c>
    </row>
    <row r="24" spans="1:81" x14ac:dyDescent="0.25">
      <c r="A24" s="59" t="str">
        <f t="shared" si="9"/>
        <v/>
      </c>
      <c r="B24" s="60" t="str">
        <f>IF($O$2&gt;=M24,VLOOKUP(M24,Cs!$CB$7:$CI$33000,2,FALSE),"")</f>
        <v/>
      </c>
      <c r="C24" s="61" t="str">
        <f>IF($O$2&gt;=M24,VLOOKUP(M24,Cs!$CB$7:$CN$33000,12,FALSE),"")</f>
        <v/>
      </c>
      <c r="D24" s="61" t="str">
        <f t="shared" si="10"/>
        <v/>
      </c>
      <c r="E24" s="66" t="str">
        <f>IF($O$2&gt;=M24,VLOOKUP(M24,Cs!$CB$7:$CN$33000,13,FALSE),"")</f>
        <v/>
      </c>
      <c r="F24" s="61" t="str">
        <f t="shared" si="11"/>
        <v/>
      </c>
      <c r="G24" s="62" t="str">
        <f>IF(M24&lt;=$O$2,T24,IF(M23=$O$2,$Q$3,IF(M22=$O$2,SUM($G$11:G22),IF(M21=$O$2,SUM(G23,-I23),IF(M20=$O$2,SUM(G23,H23),"")))))</f>
        <v/>
      </c>
      <c r="H24" s="62" t="str">
        <f>IF(M24&lt;=$O$2,CB24,IF(M23=$O$2,$BQ$3,IF(M22=$O$2,SUM($H$11:H22),IF(M21=$O$2,SUM(H23,-J23),""))))</f>
        <v/>
      </c>
      <c r="I24" s="62" t="str">
        <f>IF(M24&lt;=$O$2,U24,IF(M23=$O$2,$R$3,IF(M22=$O$2,SUM($I$11:I22),"")))</f>
        <v/>
      </c>
      <c r="J24" s="62" t="str">
        <f>IF(M24&lt;=$O$2,CC24,IF(M23=$O$2,$BR$3,IF(M22=$O$2,SUM($J$11:J22),"")))</f>
        <v/>
      </c>
      <c r="K24" s="63" t="str">
        <f t="shared" si="12"/>
        <v/>
      </c>
      <c r="M24" s="58">
        <f t="shared" si="13"/>
        <v>12</v>
      </c>
      <c r="O24" s="58" t="str">
        <f>IF($O$2&gt;=M24,VLOOKUP(M24,Cs!$CB$7:$CI$33000,8,FALSE),"")</f>
        <v/>
      </c>
      <c r="P24" s="58" t="str">
        <f>IF($O$2&gt;=M24,VLOOKUP(M24,Cs!$CB$7:$CI$33000,7,FALSE),"")</f>
        <v/>
      </c>
      <c r="Q24" s="58" t="str">
        <f>IF($O$2&gt;=M24,IF(VLOOKUP(M24,Cs!$CB$7:$CN$33000,9,FALSE)&lt;&gt;0,VLOOKUP(M24,Cs!$CB$7:$CN$33000,9,FALSE),""),"")</f>
        <v/>
      </c>
      <c r="R24" s="58" t="str">
        <f>IF($O$2&gt;=M24,VLOOKUP(M24,Cs!$CB$7:$CN$33000,10,FALSE),"")</f>
        <v/>
      </c>
      <c r="S24" s="58" t="str">
        <f>IF($O$2&gt;=M24,VLOOKUP(M24,Cs!$CB$7:$CN$33000,11,FALSE),"")</f>
        <v/>
      </c>
      <c r="T24" s="58" t="str">
        <f>IF($O$2&gt;=M24,IF(ISERROR(VLOOKUP(M24,Cs!$CB$7:$CI$10000,4,FALSE))=TRUE,"",IF(VLOOKUP(M24,Cs!$CB$7:$CI$10000,4,FALSE)&lt;&gt;0,VLOOKUP(M24,Cs!$CB$7:$CI$10000,4,FALSE),"")),"")</f>
        <v/>
      </c>
      <c r="U24" s="58" t="str">
        <f>IF($O$2&gt;=M24,IF(ISERROR(VLOOKUP(M24,Cs!$CB$7:$CI$10000,5,FALSE))=TRUE,"",IF(VLOOKUP(M24,Cs!$CB$7:$CI$10000,5,FALSE)&lt;&gt;0,VLOOKUP(M24,Cs!$CB$7:$CI$10000,5,FALSE),"")),"")</f>
        <v/>
      </c>
      <c r="V24" s="58" t="str">
        <f>IF($O$2&gt;=M24,VLOOKUP(M24,Cs!$CB$7:$CI$33000,6,FALSE),"")</f>
        <v/>
      </c>
      <c r="AM24" s="58">
        <v>24</v>
      </c>
      <c r="AN24" s="68">
        <f>DATE(Cs!$CJ$1,$M$2,AM24)</f>
        <v>46046</v>
      </c>
      <c r="AO24" s="58" t="str">
        <f>IF(ISERROR(VLOOKUP(AN24,Cs!$CC$7:$CD$33000,2,FALSE))=FALSE,VLOOKUP(AN24,Cs!$CC$7:$CD$33000,2,FALSE),"")</f>
        <v/>
      </c>
      <c r="AP24" s="58">
        <f>COUNTIF(Cs!$CC$7:$CC$33000,AN24)</f>
        <v>0</v>
      </c>
      <c r="AQ24" s="58">
        <f t="shared" si="0"/>
        <v>0</v>
      </c>
      <c r="BB24" s="58" t="str">
        <f>IF($O$2&gt;=M24,IF(ISERROR(VLOOKUP(M24,Cs!$CB$10007:$CI$33000,4,FALSE))=TRUE,"",IF(VLOOKUP(M24,Cs!$CB$10007:$CI$33000,4,FALSE)&lt;&gt;0,VLOOKUP(M24,Cs!$CB$10007:$CI$33000,4,FALSE),"")),"")</f>
        <v/>
      </c>
      <c r="BC24" s="58" t="str">
        <f>IF($O$2&gt;=M24,IF(ISERROR(VLOOKUP(M24,Cs!$CB$10007:$CI$33000,5,FALSE))=TRUE,"",IF(VLOOKUP(M24,Cs!$CB$10007:$CI$33000,5,FALSE)&lt;&gt;0,VLOOKUP(M24,Cs!$CB$10007:$CI$33000,5,FALSE),"")),"")</f>
        <v/>
      </c>
      <c r="CB24" s="58" t="str">
        <f>IF($O$2&gt;=M24,IF(ISERROR(VLOOKUP(M24,Cs!$CB$10007:$CI$33000,4,FALSE))=TRUE,"",IF(VLOOKUP(M24,Cs!$CB$10007:$CI$33000,4,FALSE)&lt;&gt;0,VLOOKUP(M24,Cs!$CB$10007:$CI$33000,4,FALSE),"")),"")</f>
        <v/>
      </c>
      <c r="CC24" s="58" t="str">
        <f>IF($O$2&gt;=M24,IF(ISERROR(VLOOKUP(M24,Cs!$CB$10007:$CI$33000,5,FALSE))=TRUE,"",IF(VLOOKUP(M24,Cs!$CB$10007:$CI$33000,5,FALSE)&lt;&gt;0,VLOOKUP(M24,Cs!$CB$10007:$CI$33000,5,FALSE),"")),"")</f>
        <v/>
      </c>
    </row>
    <row r="25" spans="1:81" x14ac:dyDescent="0.25">
      <c r="A25" s="59" t="str">
        <f t="shared" si="9"/>
        <v/>
      </c>
      <c r="B25" s="60" t="str">
        <f>IF($O$2&gt;=M25,VLOOKUP(M25,Cs!$CB$7:$CI$33000,2,FALSE),"")</f>
        <v/>
      </c>
      <c r="C25" s="61" t="str">
        <f>IF($O$2&gt;=M25,VLOOKUP(M25,Cs!$CB$7:$CN$33000,12,FALSE),"")</f>
        <v/>
      </c>
      <c r="D25" s="61" t="str">
        <f t="shared" si="10"/>
        <v/>
      </c>
      <c r="E25" s="66" t="str">
        <f>IF($O$2&gt;=M25,VLOOKUP(M25,Cs!$CB$7:$CN$33000,13,FALSE),"")</f>
        <v/>
      </c>
      <c r="F25" s="61" t="str">
        <f t="shared" si="11"/>
        <v/>
      </c>
      <c r="G25" s="62" t="str">
        <f>IF(M25&lt;=$O$2,T25,IF(M24=$O$2,$Q$3,IF(M23=$O$2,SUM($G$11:G23),IF(M22=$O$2,SUM(G24,-I24),IF(M21=$O$2,SUM(G24,H24),"")))))</f>
        <v/>
      </c>
      <c r="H25" s="62" t="str">
        <f>IF(M25&lt;=$O$2,CB25,IF(M24=$O$2,$BQ$3,IF(M23=$O$2,SUM($H$11:H23),IF(M22=$O$2,SUM(H24,-J24),""))))</f>
        <v/>
      </c>
      <c r="I25" s="62" t="str">
        <f>IF(M25&lt;=$O$2,U25,IF(M24=$O$2,$R$3,IF(M23=$O$2,SUM($I$11:I23),"")))</f>
        <v/>
      </c>
      <c r="J25" s="62" t="str">
        <f>IF(M25&lt;=$O$2,CC25,IF(M24=$O$2,$BR$3,IF(M23=$O$2,SUM($J$11:J23),"")))</f>
        <v/>
      </c>
      <c r="K25" s="63" t="str">
        <f t="shared" si="12"/>
        <v/>
      </c>
      <c r="M25" s="58">
        <f t="shared" si="13"/>
        <v>13</v>
      </c>
      <c r="O25" s="58" t="str">
        <f>IF($O$2&gt;=M25,VLOOKUP(M25,Cs!$CB$7:$CI$33000,8,FALSE),"")</f>
        <v/>
      </c>
      <c r="P25" s="58" t="str">
        <f>IF($O$2&gt;=M25,VLOOKUP(M25,Cs!$CB$7:$CI$33000,7,FALSE),"")</f>
        <v/>
      </c>
      <c r="Q25" s="58" t="str">
        <f>IF($O$2&gt;=M25,IF(VLOOKUP(M25,Cs!$CB$7:$CN$33000,9,FALSE)&lt;&gt;0,VLOOKUP(M25,Cs!$CB$7:$CN$33000,9,FALSE),""),"")</f>
        <v/>
      </c>
      <c r="R25" s="58" t="str">
        <f>IF($O$2&gt;=M25,VLOOKUP(M25,Cs!$CB$7:$CN$33000,10,FALSE),"")</f>
        <v/>
      </c>
      <c r="S25" s="58" t="str">
        <f>IF($O$2&gt;=M25,VLOOKUP(M25,Cs!$CB$7:$CN$33000,11,FALSE),"")</f>
        <v/>
      </c>
      <c r="T25" s="58" t="str">
        <f>IF($O$2&gt;=M25,IF(ISERROR(VLOOKUP(M25,Cs!$CB$7:$CI$10000,4,FALSE))=TRUE,"",IF(VLOOKUP(M25,Cs!$CB$7:$CI$10000,4,FALSE)&lt;&gt;0,VLOOKUP(M25,Cs!$CB$7:$CI$10000,4,FALSE),"")),"")</f>
        <v/>
      </c>
      <c r="U25" s="58" t="str">
        <f>IF($O$2&gt;=M25,IF(ISERROR(VLOOKUP(M25,Cs!$CB$7:$CI$10000,5,FALSE))=TRUE,"",IF(VLOOKUP(M25,Cs!$CB$7:$CI$10000,5,FALSE)&lt;&gt;0,VLOOKUP(M25,Cs!$CB$7:$CI$10000,5,FALSE),"")),"")</f>
        <v/>
      </c>
      <c r="V25" s="58" t="str">
        <f>IF($O$2&gt;=M25,VLOOKUP(M25,Cs!$CB$7:$CI$33000,6,FALSE),"")</f>
        <v/>
      </c>
      <c r="AM25" s="58">
        <v>25</v>
      </c>
      <c r="AN25" s="68">
        <f>DATE(Cs!$CJ$1,$M$2,AM25)</f>
        <v>46047</v>
      </c>
      <c r="AO25" s="58" t="str">
        <f>IF(ISERROR(VLOOKUP(AN25,Cs!$CC$7:$CD$33000,2,FALSE))=FALSE,VLOOKUP(AN25,Cs!$CC$7:$CD$33000,2,FALSE),"")</f>
        <v/>
      </c>
      <c r="AP25" s="58">
        <f>COUNTIF(Cs!$CC$7:$CC$33000,AN25)</f>
        <v>0</v>
      </c>
      <c r="AQ25" s="58">
        <f t="shared" si="0"/>
        <v>0</v>
      </c>
      <c r="BB25" s="58" t="str">
        <f>IF($O$2&gt;=M25,IF(ISERROR(VLOOKUP(M25,Cs!$CB$10007:$CI$33000,4,FALSE))=TRUE,"",IF(VLOOKUP(M25,Cs!$CB$10007:$CI$33000,4,FALSE)&lt;&gt;0,VLOOKUP(M25,Cs!$CB$10007:$CI$33000,4,FALSE),"")),"")</f>
        <v/>
      </c>
      <c r="BC25" s="58" t="str">
        <f>IF($O$2&gt;=M25,IF(ISERROR(VLOOKUP(M25,Cs!$CB$10007:$CI$33000,5,FALSE))=TRUE,"",IF(VLOOKUP(M25,Cs!$CB$10007:$CI$33000,5,FALSE)&lt;&gt;0,VLOOKUP(M25,Cs!$CB$10007:$CI$33000,5,FALSE),"")),"")</f>
        <v/>
      </c>
      <c r="CB25" s="58" t="str">
        <f>IF($O$2&gt;=M25,IF(ISERROR(VLOOKUP(M25,Cs!$CB$10007:$CI$33000,4,FALSE))=TRUE,"",IF(VLOOKUP(M25,Cs!$CB$10007:$CI$33000,4,FALSE)&lt;&gt;0,VLOOKUP(M25,Cs!$CB$10007:$CI$33000,4,FALSE),"")),"")</f>
        <v/>
      </c>
      <c r="CC25" s="58" t="str">
        <f>IF($O$2&gt;=M25,IF(ISERROR(VLOOKUP(M25,Cs!$CB$10007:$CI$33000,5,FALSE))=TRUE,"",IF(VLOOKUP(M25,Cs!$CB$10007:$CI$33000,5,FALSE)&lt;&gt;0,VLOOKUP(M25,Cs!$CB$10007:$CI$33000,5,FALSE),"")),"")</f>
        <v/>
      </c>
    </row>
    <row r="26" spans="1:81" x14ac:dyDescent="0.25">
      <c r="A26" s="59" t="str">
        <f t="shared" si="9"/>
        <v/>
      </c>
      <c r="B26" s="60" t="str">
        <f>IF($O$2&gt;=M26,VLOOKUP(M26,Cs!$CB$7:$CI$33000,2,FALSE),"")</f>
        <v/>
      </c>
      <c r="C26" s="61" t="str">
        <f>IF($O$2&gt;=M26,VLOOKUP(M26,Cs!$CB$7:$CN$33000,12,FALSE),"")</f>
        <v/>
      </c>
      <c r="D26" s="61" t="str">
        <f t="shared" si="10"/>
        <v/>
      </c>
      <c r="E26" s="66" t="str">
        <f>IF($O$2&gt;=M26,VLOOKUP(M26,Cs!$CB$7:$CN$33000,13,FALSE),"")</f>
        <v/>
      </c>
      <c r="F26" s="61" t="str">
        <f t="shared" si="11"/>
        <v/>
      </c>
      <c r="G26" s="62" t="str">
        <f>IF(M26&lt;=$O$2,T26,IF(M25=$O$2,$Q$3,IF(M24=$O$2,SUM($G$11:G24),IF(M23=$O$2,SUM(G25,-I25),IF(M22=$O$2,SUM(G25,H25),"")))))</f>
        <v/>
      </c>
      <c r="H26" s="62" t="str">
        <f>IF(M26&lt;=$O$2,CB26,IF(M25=$O$2,$BQ$3,IF(M24=$O$2,SUM($H$11:H24),IF(M23=$O$2,SUM(H25,-J25),""))))</f>
        <v/>
      </c>
      <c r="I26" s="62" t="str">
        <f>IF(M26&lt;=$O$2,U26,IF(M25=$O$2,$R$3,IF(M24=$O$2,SUM($I$11:I24),"")))</f>
        <v/>
      </c>
      <c r="J26" s="62" t="str">
        <f>IF(M26&lt;=$O$2,CC26,IF(M25=$O$2,$BR$3,IF(M24=$O$2,SUM($J$11:J24),"")))</f>
        <v/>
      </c>
      <c r="K26" s="63" t="str">
        <f t="shared" si="12"/>
        <v/>
      </c>
      <c r="M26" s="58">
        <f t="shared" si="13"/>
        <v>14</v>
      </c>
      <c r="O26" s="58" t="str">
        <f>IF($O$2&gt;=M26,VLOOKUP(M26,Cs!$CB$7:$CI$33000,8,FALSE),"")</f>
        <v/>
      </c>
      <c r="P26" s="58" t="str">
        <f>IF($O$2&gt;=M26,VLOOKUP(M26,Cs!$CB$7:$CI$33000,7,FALSE),"")</f>
        <v/>
      </c>
      <c r="Q26" s="58" t="str">
        <f>IF($O$2&gt;=M26,IF(VLOOKUP(M26,Cs!$CB$7:$CN$33000,9,FALSE)&lt;&gt;0,VLOOKUP(M26,Cs!$CB$7:$CN$33000,9,FALSE),""),"")</f>
        <v/>
      </c>
      <c r="R26" s="58" t="str">
        <f>IF($O$2&gt;=M26,VLOOKUP(M26,Cs!$CB$7:$CN$33000,10,FALSE),"")</f>
        <v/>
      </c>
      <c r="S26" s="58" t="str">
        <f>IF($O$2&gt;=M26,VLOOKUP(M26,Cs!$CB$7:$CN$33000,11,FALSE),"")</f>
        <v/>
      </c>
      <c r="T26" s="58" t="str">
        <f>IF($O$2&gt;=M26,IF(ISERROR(VLOOKUP(M26,Cs!$CB$7:$CI$10000,4,FALSE))=TRUE,"",IF(VLOOKUP(M26,Cs!$CB$7:$CI$10000,4,FALSE)&lt;&gt;0,VLOOKUP(M26,Cs!$CB$7:$CI$10000,4,FALSE),"")),"")</f>
        <v/>
      </c>
      <c r="U26" s="58" t="str">
        <f>IF($O$2&gt;=M26,IF(ISERROR(VLOOKUP(M26,Cs!$CB$7:$CI$10000,5,FALSE))=TRUE,"",IF(VLOOKUP(M26,Cs!$CB$7:$CI$10000,5,FALSE)&lt;&gt;0,VLOOKUP(M26,Cs!$CB$7:$CI$10000,5,FALSE),"")),"")</f>
        <v/>
      </c>
      <c r="V26" s="58" t="str">
        <f>IF($O$2&gt;=M26,VLOOKUP(M26,Cs!$CB$7:$CI$33000,6,FALSE),"")</f>
        <v/>
      </c>
      <c r="AM26" s="58">
        <v>26</v>
      </c>
      <c r="AN26" s="68">
        <f>DATE(Cs!$CJ$1,$M$2,AM26)</f>
        <v>46048</v>
      </c>
      <c r="AO26" s="58" t="str">
        <f>IF(ISERROR(VLOOKUP(AN26,Cs!$CC$7:$CD$33000,2,FALSE))=FALSE,VLOOKUP(AN26,Cs!$CC$7:$CD$33000,2,FALSE),"")</f>
        <v/>
      </c>
      <c r="AP26" s="58">
        <f>COUNTIF(Cs!$CC$7:$CC$33000,AN26)</f>
        <v>0</v>
      </c>
      <c r="AQ26" s="58">
        <f t="shared" si="0"/>
        <v>0</v>
      </c>
      <c r="BB26" s="58" t="str">
        <f>IF($O$2&gt;=M26,IF(ISERROR(VLOOKUP(M26,Cs!$CB$10007:$CI$33000,4,FALSE))=TRUE,"",IF(VLOOKUP(M26,Cs!$CB$10007:$CI$33000,4,FALSE)&lt;&gt;0,VLOOKUP(M26,Cs!$CB$10007:$CI$33000,4,FALSE),"")),"")</f>
        <v/>
      </c>
      <c r="BC26" s="58" t="str">
        <f>IF($O$2&gt;=M26,IF(ISERROR(VLOOKUP(M26,Cs!$CB$10007:$CI$33000,5,FALSE))=TRUE,"",IF(VLOOKUP(M26,Cs!$CB$10007:$CI$33000,5,FALSE)&lt;&gt;0,VLOOKUP(M26,Cs!$CB$10007:$CI$33000,5,FALSE),"")),"")</f>
        <v/>
      </c>
      <c r="CB26" s="58" t="str">
        <f>IF($O$2&gt;=M26,IF(ISERROR(VLOOKUP(M26,Cs!$CB$10007:$CI$33000,4,FALSE))=TRUE,"",IF(VLOOKUP(M26,Cs!$CB$10007:$CI$33000,4,FALSE)&lt;&gt;0,VLOOKUP(M26,Cs!$CB$10007:$CI$33000,4,FALSE),"")),"")</f>
        <v/>
      </c>
      <c r="CC26" s="58" t="str">
        <f>IF($O$2&gt;=M26,IF(ISERROR(VLOOKUP(M26,Cs!$CB$10007:$CI$33000,5,FALSE))=TRUE,"",IF(VLOOKUP(M26,Cs!$CB$10007:$CI$33000,5,FALSE)&lt;&gt;0,VLOOKUP(M26,Cs!$CB$10007:$CI$33000,5,FALSE),"")),"")</f>
        <v/>
      </c>
    </row>
    <row r="27" spans="1:81" x14ac:dyDescent="0.25">
      <c r="A27" s="59" t="str">
        <f t="shared" si="9"/>
        <v/>
      </c>
      <c r="B27" s="60" t="str">
        <f>IF($O$2&gt;=M27,VLOOKUP(M27,Cs!$CB$7:$CI$33000,2,FALSE),"")</f>
        <v/>
      </c>
      <c r="C27" s="61" t="str">
        <f>IF($O$2&gt;=M27,VLOOKUP(M27,Cs!$CB$7:$CN$33000,12,FALSE),"")</f>
        <v/>
      </c>
      <c r="D27" s="61" t="str">
        <f t="shared" si="10"/>
        <v/>
      </c>
      <c r="E27" s="66" t="str">
        <f>IF($O$2&gt;=M27,VLOOKUP(M27,Cs!$CB$7:$CN$33000,13,FALSE),"")</f>
        <v/>
      </c>
      <c r="F27" s="61" t="str">
        <f t="shared" si="11"/>
        <v/>
      </c>
      <c r="G27" s="62" t="str">
        <f>IF(M27&lt;=$O$2,T27,IF(M26=$O$2,$Q$3,IF(M25=$O$2,SUM($G$11:G25),IF(M24=$O$2,SUM(G26,-I26),IF(M23=$O$2,SUM(G26,H26),"")))))</f>
        <v/>
      </c>
      <c r="H27" s="62" t="str">
        <f>IF(M27&lt;=$O$2,CB27,IF(M26=$O$2,$BQ$3,IF(M25=$O$2,SUM($H$11:H25),IF(M24=$O$2,SUM(H26,-J26),""))))</f>
        <v/>
      </c>
      <c r="I27" s="62" t="str">
        <f>IF(M27&lt;=$O$2,U27,IF(M26=$O$2,$R$3,IF(M25=$O$2,SUM($I$11:I25),"")))</f>
        <v/>
      </c>
      <c r="J27" s="62" t="str">
        <f>IF(M27&lt;=$O$2,CC27,IF(M26=$O$2,$BR$3,IF(M25=$O$2,SUM($J$11:J25),"")))</f>
        <v/>
      </c>
      <c r="K27" s="63" t="str">
        <f t="shared" si="12"/>
        <v/>
      </c>
      <c r="M27" s="58">
        <f t="shared" si="13"/>
        <v>15</v>
      </c>
      <c r="O27" s="58" t="str">
        <f>IF($O$2&gt;=M27,VLOOKUP(M27,Cs!$CB$7:$CI$33000,8,FALSE),"")</f>
        <v/>
      </c>
      <c r="P27" s="58" t="str">
        <f>IF($O$2&gt;=M27,VLOOKUP(M27,Cs!$CB$7:$CI$33000,7,FALSE),"")</f>
        <v/>
      </c>
      <c r="Q27" s="58" t="str">
        <f>IF($O$2&gt;=M27,IF(VLOOKUP(M27,Cs!$CB$7:$CN$33000,9,FALSE)&lt;&gt;0,VLOOKUP(M27,Cs!$CB$7:$CN$33000,9,FALSE),""),"")</f>
        <v/>
      </c>
      <c r="R27" s="58" t="str">
        <f>IF($O$2&gt;=M27,VLOOKUP(M27,Cs!$CB$7:$CN$33000,10,FALSE),"")</f>
        <v/>
      </c>
      <c r="S27" s="58" t="str">
        <f>IF($O$2&gt;=M27,VLOOKUP(M27,Cs!$CB$7:$CN$33000,11,FALSE),"")</f>
        <v/>
      </c>
      <c r="T27" s="58" t="str">
        <f>IF($O$2&gt;=M27,IF(ISERROR(VLOOKUP(M27,Cs!$CB$7:$CI$10000,4,FALSE))=TRUE,"",IF(VLOOKUP(M27,Cs!$CB$7:$CI$10000,4,FALSE)&lt;&gt;0,VLOOKUP(M27,Cs!$CB$7:$CI$10000,4,FALSE),"")),"")</f>
        <v/>
      </c>
      <c r="U27" s="58" t="str">
        <f>IF($O$2&gt;=M27,IF(ISERROR(VLOOKUP(M27,Cs!$CB$7:$CI$10000,5,FALSE))=TRUE,"",IF(VLOOKUP(M27,Cs!$CB$7:$CI$10000,5,FALSE)&lt;&gt;0,VLOOKUP(M27,Cs!$CB$7:$CI$10000,5,FALSE),"")),"")</f>
        <v/>
      </c>
      <c r="V27" s="58" t="str">
        <f>IF($O$2&gt;=M27,VLOOKUP(M27,Cs!$CB$7:$CI$33000,6,FALSE),"")</f>
        <v/>
      </c>
      <c r="AM27" s="58">
        <v>27</v>
      </c>
      <c r="AN27" s="68">
        <f>DATE(Cs!$CJ$1,$M$2,AM27)</f>
        <v>46049</v>
      </c>
      <c r="AO27" s="58" t="str">
        <f>IF(ISERROR(VLOOKUP(AN27,Cs!$CC$7:$CD$33000,2,FALSE))=FALSE,VLOOKUP(AN27,Cs!$CC$7:$CD$33000,2,FALSE),"")</f>
        <v/>
      </c>
      <c r="AP27" s="58">
        <f>COUNTIF(Cs!$CC$7:$CC$33000,AN27)</f>
        <v>0</v>
      </c>
      <c r="AQ27" s="58">
        <f t="shared" si="0"/>
        <v>0</v>
      </c>
      <c r="BB27" s="58" t="str">
        <f>IF($O$2&gt;=M27,IF(ISERROR(VLOOKUP(M27,Cs!$CB$10007:$CI$33000,4,FALSE))=TRUE,"",IF(VLOOKUP(M27,Cs!$CB$10007:$CI$33000,4,FALSE)&lt;&gt;0,VLOOKUP(M27,Cs!$CB$10007:$CI$33000,4,FALSE),"")),"")</f>
        <v/>
      </c>
      <c r="BC27" s="58" t="str">
        <f>IF($O$2&gt;=M27,IF(ISERROR(VLOOKUP(M27,Cs!$CB$10007:$CI$33000,5,FALSE))=TRUE,"",IF(VLOOKUP(M27,Cs!$CB$10007:$CI$33000,5,FALSE)&lt;&gt;0,VLOOKUP(M27,Cs!$CB$10007:$CI$33000,5,FALSE),"")),"")</f>
        <v/>
      </c>
      <c r="CB27" s="58" t="str">
        <f>IF($O$2&gt;=M27,IF(ISERROR(VLOOKUP(M27,Cs!$CB$10007:$CI$33000,4,FALSE))=TRUE,"",IF(VLOOKUP(M27,Cs!$CB$10007:$CI$33000,4,FALSE)&lt;&gt;0,VLOOKUP(M27,Cs!$CB$10007:$CI$33000,4,FALSE),"")),"")</f>
        <v/>
      </c>
      <c r="CC27" s="58" t="str">
        <f>IF($O$2&gt;=M27,IF(ISERROR(VLOOKUP(M27,Cs!$CB$10007:$CI$33000,5,FALSE))=TRUE,"",IF(VLOOKUP(M27,Cs!$CB$10007:$CI$33000,5,FALSE)&lt;&gt;0,VLOOKUP(M27,Cs!$CB$10007:$CI$33000,5,FALSE),"")),"")</f>
        <v/>
      </c>
    </row>
    <row r="28" spans="1:81" x14ac:dyDescent="0.25">
      <c r="A28" s="59" t="str">
        <f t="shared" si="9"/>
        <v/>
      </c>
      <c r="B28" s="60" t="str">
        <f>IF($O$2&gt;=M28,VLOOKUP(M28,Cs!$CB$7:$CI$33000,2,FALSE),"")</f>
        <v/>
      </c>
      <c r="C28" s="61" t="str">
        <f>IF($O$2&gt;=M28,VLOOKUP(M28,Cs!$CB$7:$CN$33000,12,FALSE),"")</f>
        <v/>
      </c>
      <c r="D28" s="61" t="str">
        <f t="shared" si="10"/>
        <v/>
      </c>
      <c r="E28" s="66" t="str">
        <f>IF($O$2&gt;=M28,VLOOKUP(M28,Cs!$CB$7:$CN$33000,13,FALSE),"")</f>
        <v/>
      </c>
      <c r="F28" s="61" t="str">
        <f t="shared" si="11"/>
        <v/>
      </c>
      <c r="G28" s="62" t="str">
        <f>IF(M28&lt;=$O$2,T28,IF(M27=$O$2,$Q$3,IF(M26=$O$2,SUM($G$11:G26),IF(M25=$O$2,SUM(G27,-I27),IF(M24=$O$2,SUM(G27,H27),"")))))</f>
        <v/>
      </c>
      <c r="H28" s="62" t="str">
        <f>IF(M28&lt;=$O$2,CB28,IF(M27=$O$2,$BQ$3,IF(M26=$O$2,SUM($H$11:H26),IF(M25=$O$2,SUM(H27,-J27),""))))</f>
        <v/>
      </c>
      <c r="I28" s="62" t="str">
        <f>IF(M28&lt;=$O$2,U28,IF(M27=$O$2,$R$3,IF(M26=$O$2,SUM($I$11:I26),"")))</f>
        <v/>
      </c>
      <c r="J28" s="62" t="str">
        <f>IF(M28&lt;=$O$2,CC28,IF(M27=$O$2,$BR$3,IF(M26=$O$2,SUM($J$11:J26),"")))</f>
        <v/>
      </c>
      <c r="K28" s="63" t="str">
        <f t="shared" si="12"/>
        <v/>
      </c>
      <c r="M28" s="58">
        <f t="shared" si="13"/>
        <v>16</v>
      </c>
      <c r="O28" s="58" t="str">
        <f>IF($O$2&gt;=M28,VLOOKUP(M28,Cs!$CB$7:$CI$33000,8,FALSE),"")</f>
        <v/>
      </c>
      <c r="P28" s="58" t="str">
        <f>IF($O$2&gt;=M28,VLOOKUP(M28,Cs!$CB$7:$CI$33000,7,FALSE),"")</f>
        <v/>
      </c>
      <c r="Q28" s="58" t="str">
        <f>IF($O$2&gt;=M28,IF(VLOOKUP(M28,Cs!$CB$7:$CN$33000,9,FALSE)&lt;&gt;0,VLOOKUP(M28,Cs!$CB$7:$CN$33000,9,FALSE),""),"")</f>
        <v/>
      </c>
      <c r="R28" s="58" t="str">
        <f>IF($O$2&gt;=M28,VLOOKUP(M28,Cs!$CB$7:$CN$33000,10,FALSE),"")</f>
        <v/>
      </c>
      <c r="S28" s="58" t="str">
        <f>IF($O$2&gt;=M28,VLOOKUP(M28,Cs!$CB$7:$CN$33000,11,FALSE),"")</f>
        <v/>
      </c>
      <c r="T28" s="58" t="str">
        <f>IF($O$2&gt;=M28,IF(ISERROR(VLOOKUP(M28,Cs!$CB$7:$CI$10000,4,FALSE))=TRUE,"",IF(VLOOKUP(M28,Cs!$CB$7:$CI$10000,4,FALSE)&lt;&gt;0,VLOOKUP(M28,Cs!$CB$7:$CI$10000,4,FALSE),"")),"")</f>
        <v/>
      </c>
      <c r="U28" s="58" t="str">
        <f>IF($O$2&gt;=M28,IF(ISERROR(VLOOKUP(M28,Cs!$CB$7:$CI$10000,5,FALSE))=TRUE,"",IF(VLOOKUP(M28,Cs!$CB$7:$CI$10000,5,FALSE)&lt;&gt;0,VLOOKUP(M28,Cs!$CB$7:$CI$10000,5,FALSE),"")),"")</f>
        <v/>
      </c>
      <c r="V28" s="58" t="str">
        <f>IF($O$2&gt;=M28,VLOOKUP(M28,Cs!$CB$7:$CI$33000,6,FALSE),"")</f>
        <v/>
      </c>
      <c r="AM28" s="58">
        <v>28</v>
      </c>
      <c r="AN28" s="68">
        <f>DATE(Cs!$CJ$1,$M$2,AM28)</f>
        <v>46050</v>
      </c>
      <c r="AO28" s="58" t="str">
        <f>IF(ISERROR(VLOOKUP(AN28,Cs!$CC$7:$CD$33000,2,FALSE))=FALSE,VLOOKUP(AN28,Cs!$CC$7:$CD$33000,2,FALSE),"")</f>
        <v/>
      </c>
      <c r="AP28" s="58">
        <f>COUNTIF(Cs!$CC$7:$CC$33000,AN28)</f>
        <v>0</v>
      </c>
      <c r="AQ28" s="58">
        <f t="shared" si="0"/>
        <v>0</v>
      </c>
      <c r="BB28" s="58" t="str">
        <f>IF($O$2&gt;=M28,IF(ISERROR(VLOOKUP(M28,Cs!$CB$10007:$CI$33000,4,FALSE))=TRUE,"",IF(VLOOKUP(M28,Cs!$CB$10007:$CI$33000,4,FALSE)&lt;&gt;0,VLOOKUP(M28,Cs!$CB$10007:$CI$33000,4,FALSE),"")),"")</f>
        <v/>
      </c>
      <c r="BC28" s="58" t="str">
        <f>IF($O$2&gt;=M28,IF(ISERROR(VLOOKUP(M28,Cs!$CB$10007:$CI$33000,5,FALSE))=TRUE,"",IF(VLOOKUP(M28,Cs!$CB$10007:$CI$33000,5,FALSE)&lt;&gt;0,VLOOKUP(M28,Cs!$CB$10007:$CI$33000,5,FALSE),"")),"")</f>
        <v/>
      </c>
      <c r="CB28" s="58" t="str">
        <f>IF($O$2&gt;=M28,IF(ISERROR(VLOOKUP(M28,Cs!$CB$10007:$CI$33000,4,FALSE))=TRUE,"",IF(VLOOKUP(M28,Cs!$CB$10007:$CI$33000,4,FALSE)&lt;&gt;0,VLOOKUP(M28,Cs!$CB$10007:$CI$33000,4,FALSE),"")),"")</f>
        <v/>
      </c>
      <c r="CC28" s="58" t="str">
        <f>IF($O$2&gt;=M28,IF(ISERROR(VLOOKUP(M28,Cs!$CB$10007:$CI$33000,5,FALSE))=TRUE,"",IF(VLOOKUP(M28,Cs!$CB$10007:$CI$33000,5,FALSE)&lt;&gt;0,VLOOKUP(M28,Cs!$CB$10007:$CI$33000,5,FALSE),"")),"")</f>
        <v/>
      </c>
    </row>
    <row r="29" spans="1:81" x14ac:dyDescent="0.25">
      <c r="A29" s="59" t="str">
        <f t="shared" si="9"/>
        <v/>
      </c>
      <c r="B29" s="60" t="str">
        <f>IF($O$2&gt;=M29,VLOOKUP(M29,Cs!$CB$7:$CI$33000,2,FALSE),"")</f>
        <v/>
      </c>
      <c r="C29" s="61" t="str">
        <f>IF($O$2&gt;=M29,VLOOKUP(M29,Cs!$CB$7:$CN$33000,12,FALSE),"")</f>
        <v/>
      </c>
      <c r="D29" s="61" t="str">
        <f t="shared" si="10"/>
        <v/>
      </c>
      <c r="E29" s="66" t="str">
        <f>IF($O$2&gt;=M29,VLOOKUP(M29,Cs!$CB$7:$CN$33000,13,FALSE),"")</f>
        <v/>
      </c>
      <c r="F29" s="61" t="str">
        <f t="shared" si="11"/>
        <v/>
      </c>
      <c r="G29" s="62" t="str">
        <f>IF(M29&lt;=$O$2,T29,IF(M28=$O$2,$Q$3,IF(M27=$O$2,SUM($G$11:G27),IF(M26=$O$2,SUM(G28,-I28),IF(M25=$O$2,SUM(G28,H28),"")))))</f>
        <v/>
      </c>
      <c r="H29" s="62" t="str">
        <f>IF(M29&lt;=$O$2,CB29,IF(M28=$O$2,$BQ$3,IF(M27=$O$2,SUM($H$11:H27),IF(M26=$O$2,SUM(H28,-J28),""))))</f>
        <v/>
      </c>
      <c r="I29" s="62" t="str">
        <f>IF(M29&lt;=$O$2,U29,IF(M28=$O$2,$R$3,IF(M27=$O$2,SUM($I$11:I27),"")))</f>
        <v/>
      </c>
      <c r="J29" s="62" t="str">
        <f>IF(M29&lt;=$O$2,CC29,IF(M28=$O$2,$BR$3,IF(M27=$O$2,SUM($J$11:J27),"")))</f>
        <v/>
      </c>
      <c r="K29" s="63" t="str">
        <f t="shared" si="12"/>
        <v/>
      </c>
      <c r="M29" s="58">
        <f t="shared" si="13"/>
        <v>17</v>
      </c>
      <c r="O29" s="58" t="str">
        <f>IF($O$2&gt;=M29,VLOOKUP(M29,Cs!$CB$7:$CI$33000,8,FALSE),"")</f>
        <v/>
      </c>
      <c r="P29" s="58" t="str">
        <f>IF($O$2&gt;=M29,VLOOKUP(M29,Cs!$CB$7:$CI$33000,7,FALSE),"")</f>
        <v/>
      </c>
      <c r="Q29" s="58" t="str">
        <f>IF($O$2&gt;=M29,IF(VLOOKUP(M29,Cs!$CB$7:$CN$33000,9,FALSE)&lt;&gt;0,VLOOKUP(M29,Cs!$CB$7:$CN$33000,9,FALSE),""),"")</f>
        <v/>
      </c>
      <c r="R29" s="58" t="str">
        <f>IF($O$2&gt;=M29,VLOOKUP(M29,Cs!$CB$7:$CN$33000,10,FALSE),"")</f>
        <v/>
      </c>
      <c r="S29" s="58" t="str">
        <f>IF($O$2&gt;=M29,VLOOKUP(M29,Cs!$CB$7:$CN$33000,11,FALSE),"")</f>
        <v/>
      </c>
      <c r="T29" s="58" t="str">
        <f>IF($O$2&gt;=M29,IF(ISERROR(VLOOKUP(M29,Cs!$CB$7:$CI$10000,4,FALSE))=TRUE,"",IF(VLOOKUP(M29,Cs!$CB$7:$CI$10000,4,FALSE)&lt;&gt;0,VLOOKUP(M29,Cs!$CB$7:$CI$10000,4,FALSE),"")),"")</f>
        <v/>
      </c>
      <c r="U29" s="58" t="str">
        <f>IF($O$2&gt;=M29,IF(ISERROR(VLOOKUP(M29,Cs!$CB$7:$CI$10000,5,FALSE))=TRUE,"",IF(VLOOKUP(M29,Cs!$CB$7:$CI$10000,5,FALSE)&lt;&gt;0,VLOOKUP(M29,Cs!$CB$7:$CI$10000,5,FALSE),"")),"")</f>
        <v/>
      </c>
      <c r="V29" s="58" t="str">
        <f>IF($O$2&gt;=M29,VLOOKUP(M29,Cs!$CB$7:$CI$33000,6,FALSE),"")</f>
        <v/>
      </c>
      <c r="AM29" s="58">
        <f>IF($M$2=2,$AA$2,29)</f>
        <v>29</v>
      </c>
      <c r="AN29" s="68">
        <f>DATE(Cs!$CJ$1,$M$2,AM29)</f>
        <v>46051</v>
      </c>
      <c r="AO29" s="58" t="str">
        <f>IF(ISERROR(VLOOKUP(AN29,Cs!$CC$7:$CD$33000,2,FALSE))=FALSE,VLOOKUP(AN29,Cs!$CC$7:$CD$33000,2,FALSE),"")</f>
        <v/>
      </c>
      <c r="AP29" s="58">
        <f>COUNTIF(Cs!$CC$7:$CC$33000,AN29)</f>
        <v>0</v>
      </c>
      <c r="AQ29" s="58">
        <f t="shared" si="0"/>
        <v>0</v>
      </c>
      <c r="BB29" s="58" t="str">
        <f>IF($O$2&gt;=M29,IF(ISERROR(VLOOKUP(M29,Cs!$CB$10007:$CI$33000,4,FALSE))=TRUE,"",IF(VLOOKUP(M29,Cs!$CB$10007:$CI$33000,4,FALSE)&lt;&gt;0,VLOOKUP(M29,Cs!$CB$10007:$CI$33000,4,FALSE),"")),"")</f>
        <v/>
      </c>
      <c r="BC29" s="58" t="str">
        <f>IF($O$2&gt;=M29,IF(ISERROR(VLOOKUP(M29,Cs!$CB$10007:$CI$33000,5,FALSE))=TRUE,"",IF(VLOOKUP(M29,Cs!$CB$10007:$CI$33000,5,FALSE)&lt;&gt;0,VLOOKUP(M29,Cs!$CB$10007:$CI$33000,5,FALSE),"")),"")</f>
        <v/>
      </c>
      <c r="CB29" s="58" t="str">
        <f>IF($O$2&gt;=M29,IF(ISERROR(VLOOKUP(M29,Cs!$CB$10007:$CI$33000,4,FALSE))=TRUE,"",IF(VLOOKUP(M29,Cs!$CB$10007:$CI$33000,4,FALSE)&lt;&gt;0,VLOOKUP(M29,Cs!$CB$10007:$CI$33000,4,FALSE),"")),"")</f>
        <v/>
      </c>
      <c r="CC29" s="58" t="str">
        <f>IF($O$2&gt;=M29,IF(ISERROR(VLOOKUP(M29,Cs!$CB$10007:$CI$33000,5,FALSE))=TRUE,"",IF(VLOOKUP(M29,Cs!$CB$10007:$CI$33000,5,FALSE)&lt;&gt;0,VLOOKUP(M29,Cs!$CB$10007:$CI$33000,5,FALSE),"")),"")</f>
        <v/>
      </c>
    </row>
    <row r="30" spans="1:81" x14ac:dyDescent="0.25">
      <c r="A30" s="59" t="str">
        <f t="shared" si="9"/>
        <v/>
      </c>
      <c r="B30" s="60" t="str">
        <f>IF($O$2&gt;=M30,VLOOKUP(M30,Cs!$CB$7:$CI$33000,2,FALSE),"")</f>
        <v/>
      </c>
      <c r="C30" s="61" t="str">
        <f>IF($O$2&gt;=M30,VLOOKUP(M30,Cs!$CB$7:$CN$33000,12,FALSE),"")</f>
        <v/>
      </c>
      <c r="D30" s="61" t="str">
        <f t="shared" si="10"/>
        <v/>
      </c>
      <c r="E30" s="66" t="str">
        <f>IF($O$2&gt;=M30,VLOOKUP(M30,Cs!$CB$7:$CN$33000,13,FALSE),"")</f>
        <v/>
      </c>
      <c r="F30" s="61" t="str">
        <f t="shared" si="11"/>
        <v/>
      </c>
      <c r="G30" s="62" t="str">
        <f>IF(M30&lt;=$O$2,T30,IF(M29=$O$2,$Q$3,IF(M28=$O$2,SUM($G$11:G28),IF(M27=$O$2,SUM(G29,-I29),IF(M26=$O$2,SUM(G29,H29),"")))))</f>
        <v/>
      </c>
      <c r="H30" s="62" t="str">
        <f>IF(M30&lt;=$O$2,CB30,IF(M29=$O$2,$BQ$3,IF(M28=$O$2,SUM($H$11:H28),IF(M27=$O$2,SUM(H29,-J29),""))))</f>
        <v/>
      </c>
      <c r="I30" s="62" t="str">
        <f>IF(M30&lt;=$O$2,U30,IF(M29=$O$2,$R$3,IF(M28=$O$2,SUM($I$11:I28),"")))</f>
        <v/>
      </c>
      <c r="J30" s="62" t="str">
        <f>IF(M30&lt;=$O$2,CC30,IF(M29=$O$2,$BR$3,IF(M28=$O$2,SUM($J$11:J28),"")))</f>
        <v/>
      </c>
      <c r="K30" s="63" t="str">
        <f t="shared" si="12"/>
        <v/>
      </c>
      <c r="M30" s="58">
        <f t="shared" si="13"/>
        <v>18</v>
      </c>
      <c r="O30" s="58" t="str">
        <f>IF($O$2&gt;=M30,VLOOKUP(M30,Cs!$CB$7:$CI$33000,8,FALSE),"")</f>
        <v/>
      </c>
      <c r="P30" s="58" t="str">
        <f>IF($O$2&gt;=M30,VLOOKUP(M30,Cs!$CB$7:$CI$33000,7,FALSE),"")</f>
        <v/>
      </c>
      <c r="Q30" s="58" t="str">
        <f>IF($O$2&gt;=M30,IF(VLOOKUP(M30,Cs!$CB$7:$CN$33000,9,FALSE)&lt;&gt;0,VLOOKUP(M30,Cs!$CB$7:$CN$33000,9,FALSE),""),"")</f>
        <v/>
      </c>
      <c r="R30" s="58" t="str">
        <f>IF($O$2&gt;=M30,VLOOKUP(M30,Cs!$CB$7:$CN$33000,10,FALSE),"")</f>
        <v/>
      </c>
      <c r="S30" s="58" t="str">
        <f>IF($O$2&gt;=M30,VLOOKUP(M30,Cs!$CB$7:$CN$33000,11,FALSE),"")</f>
        <v/>
      </c>
      <c r="T30" s="58" t="str">
        <f>IF($O$2&gt;=M30,IF(ISERROR(VLOOKUP(M30,Cs!$CB$7:$CI$10000,4,FALSE))=TRUE,"",IF(VLOOKUP(M30,Cs!$CB$7:$CI$10000,4,FALSE)&lt;&gt;0,VLOOKUP(M30,Cs!$CB$7:$CI$10000,4,FALSE),"")),"")</f>
        <v/>
      </c>
      <c r="U30" s="58" t="str">
        <f>IF($O$2&gt;=M30,IF(ISERROR(VLOOKUP(M30,Cs!$CB$7:$CI$10000,5,FALSE))=TRUE,"",IF(VLOOKUP(M30,Cs!$CB$7:$CI$10000,5,FALSE)&lt;&gt;0,VLOOKUP(M30,Cs!$CB$7:$CI$10000,5,FALSE),"")),"")</f>
        <v/>
      </c>
      <c r="V30" s="58" t="str">
        <f>IF($O$2&gt;=M30,VLOOKUP(M30,Cs!$CB$7:$CI$33000,6,FALSE),"")</f>
        <v/>
      </c>
      <c r="AM30" s="58">
        <f>IF($M$2=2,$AA$2,30)</f>
        <v>30</v>
      </c>
      <c r="AN30" s="68">
        <f>DATE(Cs!$CJ$1,$M$2,AM30)</f>
        <v>46052</v>
      </c>
      <c r="AO30" s="58" t="str">
        <f>IF(ISERROR(VLOOKUP(AN30,Cs!$CC$7:$CD$33000,2,FALSE))=FALSE,VLOOKUP(AN30,Cs!$CC$7:$CD$33000,2,FALSE),"")</f>
        <v/>
      </c>
      <c r="AP30" s="58">
        <f>COUNTIF(Cs!$CC$7:$CC$33000,AN30)</f>
        <v>0</v>
      </c>
      <c r="AQ30" s="58">
        <f t="shared" si="0"/>
        <v>0</v>
      </c>
      <c r="BB30" s="58" t="str">
        <f>IF($O$2&gt;=M30,IF(ISERROR(VLOOKUP(M30,Cs!$CB$10007:$CI$33000,4,FALSE))=TRUE,"",IF(VLOOKUP(M30,Cs!$CB$10007:$CI$33000,4,FALSE)&lt;&gt;0,VLOOKUP(M30,Cs!$CB$10007:$CI$33000,4,FALSE),"")),"")</f>
        <v/>
      </c>
      <c r="BC30" s="58" t="str">
        <f>IF($O$2&gt;=M30,IF(ISERROR(VLOOKUP(M30,Cs!$CB$10007:$CI$33000,5,FALSE))=TRUE,"",IF(VLOOKUP(M30,Cs!$CB$10007:$CI$33000,5,FALSE)&lt;&gt;0,VLOOKUP(M30,Cs!$CB$10007:$CI$33000,5,FALSE),"")),"")</f>
        <v/>
      </c>
      <c r="CB30" s="58" t="str">
        <f>IF($O$2&gt;=M30,IF(ISERROR(VLOOKUP(M30,Cs!$CB$10007:$CI$33000,4,FALSE))=TRUE,"",IF(VLOOKUP(M30,Cs!$CB$10007:$CI$33000,4,FALSE)&lt;&gt;0,VLOOKUP(M30,Cs!$CB$10007:$CI$33000,4,FALSE),"")),"")</f>
        <v/>
      </c>
      <c r="CC30" s="58" t="str">
        <f>IF($O$2&gt;=M30,IF(ISERROR(VLOOKUP(M30,Cs!$CB$10007:$CI$33000,5,FALSE))=TRUE,"",IF(VLOOKUP(M30,Cs!$CB$10007:$CI$33000,5,FALSE)&lt;&gt;0,VLOOKUP(M30,Cs!$CB$10007:$CI$33000,5,FALSE),"")),"")</f>
        <v/>
      </c>
    </row>
    <row r="31" spans="1:81" x14ac:dyDescent="0.25">
      <c r="A31" s="59" t="str">
        <f t="shared" si="9"/>
        <v/>
      </c>
      <c r="B31" s="60" t="str">
        <f>IF($O$2&gt;=M31,VLOOKUP(M31,Cs!$CB$7:$CI$33000,2,FALSE),"")</f>
        <v/>
      </c>
      <c r="C31" s="61" t="str">
        <f>IF($O$2&gt;=M31,VLOOKUP(M31,Cs!$CB$7:$CN$33000,12,FALSE),"")</f>
        <v/>
      </c>
      <c r="D31" s="61" t="str">
        <f t="shared" si="10"/>
        <v/>
      </c>
      <c r="E31" s="66" t="str">
        <f>IF($O$2&gt;=M31,VLOOKUP(M31,Cs!$CB$7:$CN$33000,13,FALSE),"")</f>
        <v/>
      </c>
      <c r="F31" s="61" t="str">
        <f t="shared" si="11"/>
        <v/>
      </c>
      <c r="G31" s="62" t="str">
        <f>IF(M31&lt;=$O$2,T31,IF(M30=$O$2,$Q$3,IF(M29=$O$2,SUM($G$11:G29),IF(M28=$O$2,SUM(G30,-I30),IF(M27=$O$2,SUM(G30,H30),"")))))</f>
        <v/>
      </c>
      <c r="H31" s="62" t="str">
        <f>IF(M31&lt;=$O$2,CB31,IF(M30=$O$2,$BQ$3,IF(M29=$O$2,SUM($H$11:H29),IF(M28=$O$2,SUM(H30,-J30),""))))</f>
        <v/>
      </c>
      <c r="I31" s="62" t="str">
        <f>IF(M31&lt;=$O$2,U31,IF(M30=$O$2,$R$3,IF(M29=$O$2,SUM($I$11:I29),"")))</f>
        <v/>
      </c>
      <c r="J31" s="62" t="str">
        <f>IF(M31&lt;=$O$2,CC31,IF(M30=$O$2,$BR$3,IF(M29=$O$2,SUM($J$11:J29),"")))</f>
        <v/>
      </c>
      <c r="K31" s="63" t="str">
        <f t="shared" si="12"/>
        <v/>
      </c>
      <c r="M31" s="58">
        <f t="shared" si="13"/>
        <v>19</v>
      </c>
      <c r="O31" s="58" t="str">
        <f>IF($O$2&gt;=M31,VLOOKUP(M31,Cs!$CB$7:$CI$33000,8,FALSE),"")</f>
        <v/>
      </c>
      <c r="P31" s="58" t="str">
        <f>IF($O$2&gt;=M31,VLOOKUP(M31,Cs!$CB$7:$CI$33000,7,FALSE),"")</f>
        <v/>
      </c>
      <c r="Q31" s="58" t="str">
        <f>IF($O$2&gt;=M31,IF(VLOOKUP(M31,Cs!$CB$7:$CN$33000,9,FALSE)&lt;&gt;0,VLOOKUP(M31,Cs!$CB$7:$CN$33000,9,FALSE),""),"")</f>
        <v/>
      </c>
      <c r="R31" s="58" t="str">
        <f>IF($O$2&gt;=M31,VLOOKUP(M31,Cs!$CB$7:$CN$33000,10,FALSE),"")</f>
        <v/>
      </c>
      <c r="S31" s="58" t="str">
        <f>IF($O$2&gt;=M31,VLOOKUP(M31,Cs!$CB$7:$CN$33000,11,FALSE),"")</f>
        <v/>
      </c>
      <c r="T31" s="58" t="str">
        <f>IF($O$2&gt;=M31,IF(ISERROR(VLOOKUP(M31,Cs!$CB$7:$CI$10000,4,FALSE))=TRUE,"",IF(VLOOKUP(M31,Cs!$CB$7:$CI$10000,4,FALSE)&lt;&gt;0,VLOOKUP(M31,Cs!$CB$7:$CI$10000,4,FALSE),"")),"")</f>
        <v/>
      </c>
      <c r="U31" s="58" t="str">
        <f>IF($O$2&gt;=M31,IF(ISERROR(VLOOKUP(M31,Cs!$CB$7:$CI$10000,5,FALSE))=TRUE,"",IF(VLOOKUP(M31,Cs!$CB$7:$CI$10000,5,FALSE)&lt;&gt;0,VLOOKUP(M31,Cs!$CB$7:$CI$10000,5,FALSE),"")),"")</f>
        <v/>
      </c>
      <c r="V31" s="58" t="str">
        <f>IF($O$2&gt;=M31,VLOOKUP(M31,Cs!$CB$7:$CI$33000,6,FALSE),"")</f>
        <v/>
      </c>
      <c r="AM31" s="58">
        <f>VLOOKUP($M$2,$Y$1:$AA$12,3,FALSE)</f>
        <v>31</v>
      </c>
      <c r="AN31" s="68">
        <f>DATE(Cs!$CJ$1,$M$2,AM31)</f>
        <v>46053</v>
      </c>
      <c r="AO31" s="58" t="str">
        <f>IF(ISERROR(VLOOKUP(AN31,Cs!$CC$7:$CD$33000,2,FALSE))=FALSE,VLOOKUP(AN31,Cs!$CC$7:$CD$33000,2,FALSE),"")</f>
        <v/>
      </c>
      <c r="AP31" s="58">
        <f>COUNTIF(Cs!$CC$7:$CC$33000,AN31)</f>
        <v>0</v>
      </c>
      <c r="AQ31" s="58">
        <f t="shared" si="0"/>
        <v>0</v>
      </c>
      <c r="BB31" s="58" t="str">
        <f>IF($O$2&gt;=M31,IF(ISERROR(VLOOKUP(M31,Cs!$CB$10007:$CI$33000,4,FALSE))=TRUE,"",IF(VLOOKUP(M31,Cs!$CB$10007:$CI$33000,4,FALSE)&lt;&gt;0,VLOOKUP(M31,Cs!$CB$10007:$CI$33000,4,FALSE),"")),"")</f>
        <v/>
      </c>
      <c r="BC31" s="58" t="str">
        <f>IF($O$2&gt;=M31,IF(ISERROR(VLOOKUP(M31,Cs!$CB$10007:$CI$33000,5,FALSE))=TRUE,"",IF(VLOOKUP(M31,Cs!$CB$10007:$CI$33000,5,FALSE)&lt;&gt;0,VLOOKUP(M31,Cs!$CB$10007:$CI$33000,5,FALSE),"")),"")</f>
        <v/>
      </c>
      <c r="CB31" s="58" t="str">
        <f>IF($O$2&gt;=M31,IF(ISERROR(VLOOKUP(M31,Cs!$CB$10007:$CI$33000,4,FALSE))=TRUE,"",IF(VLOOKUP(M31,Cs!$CB$10007:$CI$33000,4,FALSE)&lt;&gt;0,VLOOKUP(M31,Cs!$CB$10007:$CI$33000,4,FALSE),"")),"")</f>
        <v/>
      </c>
      <c r="CC31" s="58" t="str">
        <f>IF($O$2&gt;=M31,IF(ISERROR(VLOOKUP(M31,Cs!$CB$10007:$CI$33000,5,FALSE))=TRUE,"",IF(VLOOKUP(M31,Cs!$CB$10007:$CI$33000,5,FALSE)&lt;&gt;0,VLOOKUP(M31,Cs!$CB$10007:$CI$33000,5,FALSE),"")),"")</f>
        <v/>
      </c>
    </row>
    <row r="32" spans="1:81" x14ac:dyDescent="0.25">
      <c r="A32" s="59" t="str">
        <f t="shared" si="9"/>
        <v/>
      </c>
      <c r="B32" s="60" t="str">
        <f>IF($O$2&gt;=M32,VLOOKUP(M32,Cs!$CB$7:$CI$33000,2,FALSE),"")</f>
        <v/>
      </c>
      <c r="C32" s="61" t="str">
        <f>IF($O$2&gt;=M32,VLOOKUP(M32,Cs!$CB$7:$CN$33000,12,FALSE),"")</f>
        <v/>
      </c>
      <c r="D32" s="61" t="str">
        <f t="shared" si="10"/>
        <v/>
      </c>
      <c r="E32" s="66" t="str">
        <f>IF($O$2&gt;=M32,VLOOKUP(M32,Cs!$CB$7:$CN$33000,13,FALSE),"")</f>
        <v/>
      </c>
      <c r="F32" s="61" t="str">
        <f t="shared" si="11"/>
        <v/>
      </c>
      <c r="G32" s="62" t="str">
        <f>IF(M32&lt;=$O$2,T32,IF(M31=$O$2,$Q$3,IF(M30=$O$2,SUM($G$11:G30),IF(M29=$O$2,SUM(G31,-I31),IF(M28=$O$2,SUM(G31,H31),"")))))</f>
        <v/>
      </c>
      <c r="H32" s="62" t="str">
        <f>IF(M32&lt;=$O$2,CB32,IF(M31=$O$2,$BQ$3,IF(M30=$O$2,SUM($H$11:H30),IF(M29=$O$2,SUM(H31,-J31),""))))</f>
        <v/>
      </c>
      <c r="I32" s="62" t="str">
        <f>IF(M32&lt;=$O$2,U32,IF(M31=$O$2,$R$3,IF(M30=$O$2,SUM($I$11:I30),"")))</f>
        <v/>
      </c>
      <c r="J32" s="62" t="str">
        <f>IF(M32&lt;=$O$2,CC32,IF(M31=$O$2,$BR$3,IF(M30=$O$2,SUM($J$11:J30),"")))</f>
        <v/>
      </c>
      <c r="K32" s="63" t="str">
        <f t="shared" si="12"/>
        <v/>
      </c>
      <c r="M32" s="58">
        <f t="shared" si="13"/>
        <v>20</v>
      </c>
      <c r="O32" s="58" t="str">
        <f>IF($O$2&gt;=M32,VLOOKUP(M32,Cs!$CB$7:$CI$33000,8,FALSE),"")</f>
        <v/>
      </c>
      <c r="P32" s="58" t="str">
        <f>IF($O$2&gt;=M32,VLOOKUP(M32,Cs!$CB$7:$CI$33000,7,FALSE),"")</f>
        <v/>
      </c>
      <c r="Q32" s="58" t="str">
        <f>IF($O$2&gt;=M32,IF(VLOOKUP(M32,Cs!$CB$7:$CN$33000,9,FALSE)&lt;&gt;0,VLOOKUP(M32,Cs!$CB$7:$CN$33000,9,FALSE),""),"")</f>
        <v/>
      </c>
      <c r="R32" s="58" t="str">
        <f>IF($O$2&gt;=M32,VLOOKUP(M32,Cs!$CB$7:$CN$33000,10,FALSE),"")</f>
        <v/>
      </c>
      <c r="S32" s="58" t="str">
        <f>IF($O$2&gt;=M32,VLOOKUP(M32,Cs!$CB$7:$CN$33000,11,FALSE),"")</f>
        <v/>
      </c>
      <c r="T32" s="58" t="str">
        <f>IF($O$2&gt;=M32,IF(ISERROR(VLOOKUP(M32,Cs!$CB$7:$CI$10000,4,FALSE))=TRUE,"",IF(VLOOKUP(M32,Cs!$CB$7:$CI$10000,4,FALSE)&lt;&gt;0,VLOOKUP(M32,Cs!$CB$7:$CI$10000,4,FALSE),"")),"")</f>
        <v/>
      </c>
      <c r="U32" s="58" t="str">
        <f>IF($O$2&gt;=M32,IF(ISERROR(VLOOKUP(M32,Cs!$CB$7:$CI$10000,5,FALSE))=TRUE,"",IF(VLOOKUP(M32,Cs!$CB$7:$CI$10000,5,FALSE)&lt;&gt;0,VLOOKUP(M32,Cs!$CB$7:$CI$10000,5,FALSE),"")),"")</f>
        <v/>
      </c>
      <c r="V32" s="58" t="str">
        <f>IF($O$2&gt;=M32,VLOOKUP(M32,Cs!$CB$7:$CI$33000,6,FALSE),"")</f>
        <v/>
      </c>
      <c r="BB32" s="58" t="str">
        <f>IF($O$2&gt;=M32,IF(ISERROR(VLOOKUP(M32,Cs!$CB$10007:$CI$33000,4,FALSE))=TRUE,"",IF(VLOOKUP(M32,Cs!$CB$10007:$CI$33000,4,FALSE)&lt;&gt;0,VLOOKUP(M32,Cs!$CB$10007:$CI$33000,4,FALSE),"")),"")</f>
        <v/>
      </c>
      <c r="BC32" s="58" t="str">
        <f>IF($O$2&gt;=M32,IF(ISERROR(VLOOKUP(M32,Cs!$CB$10007:$CI$33000,5,FALSE))=TRUE,"",IF(VLOOKUP(M32,Cs!$CB$10007:$CI$33000,5,FALSE)&lt;&gt;0,VLOOKUP(M32,Cs!$CB$10007:$CI$33000,5,FALSE),"")),"")</f>
        <v/>
      </c>
      <c r="CB32" s="58" t="str">
        <f>IF($O$2&gt;=M32,IF(ISERROR(VLOOKUP(M32,Cs!$CB$10007:$CI$33000,4,FALSE))=TRUE,"",IF(VLOOKUP(M32,Cs!$CB$10007:$CI$33000,4,FALSE)&lt;&gt;0,VLOOKUP(M32,Cs!$CB$10007:$CI$33000,4,FALSE),"")),"")</f>
        <v/>
      </c>
      <c r="CC32" s="58" t="str">
        <f>IF($O$2&gt;=M32,IF(ISERROR(VLOOKUP(M32,Cs!$CB$10007:$CI$33000,5,FALSE))=TRUE,"",IF(VLOOKUP(M32,Cs!$CB$10007:$CI$33000,5,FALSE)&lt;&gt;0,VLOOKUP(M32,Cs!$CB$10007:$CI$33000,5,FALSE),"")),"")</f>
        <v/>
      </c>
    </row>
    <row r="33" spans="1:81" x14ac:dyDescent="0.25">
      <c r="A33" s="59" t="str">
        <f t="shared" si="9"/>
        <v/>
      </c>
      <c r="B33" s="60" t="str">
        <f>IF($O$2&gt;=M33,VLOOKUP(M33,Cs!$CB$7:$CI$33000,2,FALSE),"")</f>
        <v/>
      </c>
      <c r="C33" s="61" t="str">
        <f>IF($O$2&gt;=M33,VLOOKUP(M33,Cs!$CB$7:$CN$33000,12,FALSE),"")</f>
        <v/>
      </c>
      <c r="D33" s="61" t="str">
        <f t="shared" si="10"/>
        <v/>
      </c>
      <c r="E33" s="66" t="str">
        <f>IF($O$2&gt;=M33,VLOOKUP(M33,Cs!$CB$7:$CN$33000,13,FALSE),"")</f>
        <v/>
      </c>
      <c r="F33" s="61" t="str">
        <f t="shared" si="11"/>
        <v/>
      </c>
      <c r="G33" s="62" t="str">
        <f>IF(M33&lt;=$O$2,T33,IF(M32=$O$2,$Q$3,IF(M31=$O$2,SUM($G$11:G31),IF(M30=$O$2,SUM(G32,-I32),IF(M29=$O$2,SUM(G32,H32),"")))))</f>
        <v/>
      </c>
      <c r="H33" s="62" t="str">
        <f>IF(M33&lt;=$O$2,CB33,IF(M32=$O$2,$BQ$3,IF(M31=$O$2,SUM($H$11:H31),IF(M30=$O$2,SUM(H32,-J32),""))))</f>
        <v/>
      </c>
      <c r="I33" s="62" t="str">
        <f>IF(M33&lt;=$O$2,U33,IF(M32=$O$2,$R$3,IF(M31=$O$2,SUM($I$11:I31),"")))</f>
        <v/>
      </c>
      <c r="J33" s="62" t="str">
        <f>IF(M33&lt;=$O$2,CC33,IF(M32=$O$2,$BR$3,IF(M31=$O$2,SUM($J$11:J31),"")))</f>
        <v/>
      </c>
      <c r="K33" s="63" t="str">
        <f t="shared" si="12"/>
        <v/>
      </c>
      <c r="M33" s="58">
        <f t="shared" si="13"/>
        <v>21</v>
      </c>
      <c r="O33" s="58" t="str">
        <f>IF($O$2&gt;=M33,VLOOKUP(M33,Cs!$CB$7:$CI$33000,8,FALSE),"")</f>
        <v/>
      </c>
      <c r="P33" s="58" t="str">
        <f>IF($O$2&gt;=M33,VLOOKUP(M33,Cs!$CB$7:$CI$33000,7,FALSE),"")</f>
        <v/>
      </c>
      <c r="Q33" s="58" t="str">
        <f>IF($O$2&gt;=M33,IF(VLOOKUP(M33,Cs!$CB$7:$CN$33000,9,FALSE)&lt;&gt;0,VLOOKUP(M33,Cs!$CB$7:$CN$33000,9,FALSE),""),"")</f>
        <v/>
      </c>
      <c r="R33" s="58" t="str">
        <f>IF($O$2&gt;=M33,VLOOKUP(M33,Cs!$CB$7:$CN$33000,10,FALSE),"")</f>
        <v/>
      </c>
      <c r="S33" s="58" t="str">
        <f>IF($O$2&gt;=M33,VLOOKUP(M33,Cs!$CB$7:$CN$33000,11,FALSE),"")</f>
        <v/>
      </c>
      <c r="T33" s="58" t="str">
        <f>IF($O$2&gt;=M33,IF(ISERROR(VLOOKUP(M33,Cs!$CB$7:$CI$10000,4,FALSE))=TRUE,"",IF(VLOOKUP(M33,Cs!$CB$7:$CI$10000,4,FALSE)&lt;&gt;0,VLOOKUP(M33,Cs!$CB$7:$CI$10000,4,FALSE),"")),"")</f>
        <v/>
      </c>
      <c r="U33" s="58" t="str">
        <f>IF($O$2&gt;=M33,IF(ISERROR(VLOOKUP(M33,Cs!$CB$7:$CI$10000,5,FALSE))=TRUE,"",IF(VLOOKUP(M33,Cs!$CB$7:$CI$10000,5,FALSE)&lt;&gt;0,VLOOKUP(M33,Cs!$CB$7:$CI$10000,5,FALSE),"")),"")</f>
        <v/>
      </c>
      <c r="V33" s="58" t="str">
        <f>IF($O$2&gt;=M33,VLOOKUP(M33,Cs!$CB$7:$CI$33000,6,FALSE),"")</f>
        <v/>
      </c>
      <c r="BB33" s="58" t="str">
        <f>IF($O$2&gt;=M33,IF(ISERROR(VLOOKUP(M33,Cs!$CB$10007:$CI$33000,4,FALSE))=TRUE,"",IF(VLOOKUP(M33,Cs!$CB$10007:$CI$33000,4,FALSE)&lt;&gt;0,VLOOKUP(M33,Cs!$CB$10007:$CI$33000,4,FALSE),"")),"")</f>
        <v/>
      </c>
      <c r="BC33" s="58" t="str">
        <f>IF($O$2&gt;=M33,IF(ISERROR(VLOOKUP(M33,Cs!$CB$10007:$CI$33000,5,FALSE))=TRUE,"",IF(VLOOKUP(M33,Cs!$CB$10007:$CI$33000,5,FALSE)&lt;&gt;0,VLOOKUP(M33,Cs!$CB$10007:$CI$33000,5,FALSE),"")),"")</f>
        <v/>
      </c>
      <c r="CB33" s="58" t="str">
        <f>IF($O$2&gt;=M33,IF(ISERROR(VLOOKUP(M33,Cs!$CB$10007:$CI$33000,4,FALSE))=TRUE,"",IF(VLOOKUP(M33,Cs!$CB$10007:$CI$33000,4,FALSE)&lt;&gt;0,VLOOKUP(M33,Cs!$CB$10007:$CI$33000,4,FALSE),"")),"")</f>
        <v/>
      </c>
      <c r="CC33" s="58" t="str">
        <f>IF($O$2&gt;=M33,IF(ISERROR(VLOOKUP(M33,Cs!$CB$10007:$CI$33000,5,FALSE))=TRUE,"",IF(VLOOKUP(M33,Cs!$CB$10007:$CI$33000,5,FALSE)&lt;&gt;0,VLOOKUP(M33,Cs!$CB$10007:$CI$33000,5,FALSE),"")),"")</f>
        <v/>
      </c>
    </row>
    <row r="34" spans="1:81" x14ac:dyDescent="0.25">
      <c r="A34" s="59" t="str">
        <f t="shared" si="9"/>
        <v/>
      </c>
      <c r="B34" s="60" t="str">
        <f>IF($O$2&gt;=M34,VLOOKUP(M34,Cs!$CB$7:$CI$33000,2,FALSE),"")</f>
        <v/>
      </c>
      <c r="C34" s="61" t="str">
        <f>IF($O$2&gt;=M34,VLOOKUP(M34,Cs!$CB$7:$CN$33000,12,FALSE),"")</f>
        <v/>
      </c>
      <c r="D34" s="61" t="str">
        <f t="shared" si="10"/>
        <v/>
      </c>
      <c r="E34" s="66" t="str">
        <f>IF($O$2&gt;=M34,VLOOKUP(M34,Cs!$CB$7:$CN$33000,13,FALSE),"")</f>
        <v/>
      </c>
      <c r="F34" s="61" t="str">
        <f t="shared" si="11"/>
        <v/>
      </c>
      <c r="G34" s="62" t="str">
        <f>IF(M34&lt;=$O$2,T34,IF(M33=$O$2,$Q$3,IF(M32=$O$2,SUM($G$11:G32),IF(M31=$O$2,SUM(G33,-I33),IF(M30=$O$2,SUM(G33,H33),"")))))</f>
        <v/>
      </c>
      <c r="H34" s="62" t="str">
        <f>IF(M34&lt;=$O$2,CB34,IF(M33=$O$2,$BQ$3,IF(M32=$O$2,SUM($H$11:H32),IF(M31=$O$2,SUM(H33,-J33),""))))</f>
        <v/>
      </c>
      <c r="I34" s="62" t="str">
        <f>IF(M34&lt;=$O$2,U34,IF(M33=$O$2,$R$3,IF(M32=$O$2,SUM($I$11:I32),"")))</f>
        <v/>
      </c>
      <c r="J34" s="62" t="str">
        <f>IF(M34&lt;=$O$2,CC34,IF(M33=$O$2,$BR$3,IF(M32=$O$2,SUM($J$11:J32),"")))</f>
        <v/>
      </c>
      <c r="K34" s="63" t="str">
        <f t="shared" si="12"/>
        <v/>
      </c>
      <c r="M34" s="58">
        <f t="shared" si="13"/>
        <v>22</v>
      </c>
      <c r="O34" s="58" t="str">
        <f>IF($O$2&gt;=M34,VLOOKUP(M34,Cs!$CB$7:$CI$33000,8,FALSE),"")</f>
        <v/>
      </c>
      <c r="P34" s="58" t="str">
        <f>IF($O$2&gt;=M34,VLOOKUP(M34,Cs!$CB$7:$CI$33000,7,FALSE),"")</f>
        <v/>
      </c>
      <c r="Q34" s="58" t="str">
        <f>IF($O$2&gt;=M34,IF(VLOOKUP(M34,Cs!$CB$7:$CN$33000,9,FALSE)&lt;&gt;0,VLOOKUP(M34,Cs!$CB$7:$CN$33000,9,FALSE),""),"")</f>
        <v/>
      </c>
      <c r="R34" s="58" t="str">
        <f>IF($O$2&gt;=M34,VLOOKUP(M34,Cs!$CB$7:$CN$33000,10,FALSE),"")</f>
        <v/>
      </c>
      <c r="S34" s="58" t="str">
        <f>IF($O$2&gt;=M34,VLOOKUP(M34,Cs!$CB$7:$CN$33000,11,FALSE),"")</f>
        <v/>
      </c>
      <c r="T34" s="58" t="str">
        <f>IF($O$2&gt;=M34,IF(ISERROR(VLOOKUP(M34,Cs!$CB$7:$CI$10000,4,FALSE))=TRUE,"",IF(VLOOKUP(M34,Cs!$CB$7:$CI$10000,4,FALSE)&lt;&gt;0,VLOOKUP(M34,Cs!$CB$7:$CI$10000,4,FALSE),"")),"")</f>
        <v/>
      </c>
      <c r="U34" s="58" t="str">
        <f>IF($O$2&gt;=M34,IF(ISERROR(VLOOKUP(M34,Cs!$CB$7:$CI$10000,5,FALSE))=TRUE,"",IF(VLOOKUP(M34,Cs!$CB$7:$CI$10000,5,FALSE)&lt;&gt;0,VLOOKUP(M34,Cs!$CB$7:$CI$10000,5,FALSE),"")),"")</f>
        <v/>
      </c>
      <c r="V34" s="58" t="str">
        <f>IF($O$2&gt;=M34,VLOOKUP(M34,Cs!$CB$7:$CI$33000,6,FALSE),"")</f>
        <v/>
      </c>
      <c r="BB34" s="58" t="str">
        <f>IF($O$2&gt;=M34,IF(ISERROR(VLOOKUP(M34,Cs!$CB$10007:$CI$33000,4,FALSE))=TRUE,"",IF(VLOOKUP(M34,Cs!$CB$10007:$CI$33000,4,FALSE)&lt;&gt;0,VLOOKUP(M34,Cs!$CB$10007:$CI$33000,4,FALSE),"")),"")</f>
        <v/>
      </c>
      <c r="BC34" s="58" t="str">
        <f>IF($O$2&gt;=M34,IF(ISERROR(VLOOKUP(M34,Cs!$CB$10007:$CI$33000,5,FALSE))=TRUE,"",IF(VLOOKUP(M34,Cs!$CB$10007:$CI$33000,5,FALSE)&lt;&gt;0,VLOOKUP(M34,Cs!$CB$10007:$CI$33000,5,FALSE),"")),"")</f>
        <v/>
      </c>
      <c r="CB34" s="58" t="str">
        <f>IF($O$2&gt;=M34,IF(ISERROR(VLOOKUP(M34,Cs!$CB$10007:$CI$33000,4,FALSE))=TRUE,"",IF(VLOOKUP(M34,Cs!$CB$10007:$CI$33000,4,FALSE)&lt;&gt;0,VLOOKUP(M34,Cs!$CB$10007:$CI$33000,4,FALSE),"")),"")</f>
        <v/>
      </c>
      <c r="CC34" s="58" t="str">
        <f>IF($O$2&gt;=M34,IF(ISERROR(VLOOKUP(M34,Cs!$CB$10007:$CI$33000,5,FALSE))=TRUE,"",IF(VLOOKUP(M34,Cs!$CB$10007:$CI$33000,5,FALSE)&lt;&gt;0,VLOOKUP(M34,Cs!$CB$10007:$CI$33000,5,FALSE),"")),"")</f>
        <v/>
      </c>
    </row>
    <row r="35" spans="1:81" x14ac:dyDescent="0.25">
      <c r="A35" s="59" t="str">
        <f t="shared" si="9"/>
        <v/>
      </c>
      <c r="B35" s="60" t="str">
        <f>IF($O$2&gt;=M35,VLOOKUP(M35,Cs!$CB$7:$CI$33000,2,FALSE),"")</f>
        <v/>
      </c>
      <c r="C35" s="61" t="str">
        <f>IF($O$2&gt;=M35,VLOOKUP(M35,Cs!$CB$7:$CN$33000,12,FALSE),"")</f>
        <v/>
      </c>
      <c r="D35" s="61" t="str">
        <f t="shared" si="10"/>
        <v/>
      </c>
      <c r="E35" s="66" t="str">
        <f>IF($O$2&gt;=M35,VLOOKUP(M35,Cs!$CB$7:$CN$33000,13,FALSE),"")</f>
        <v/>
      </c>
      <c r="F35" s="61" t="str">
        <f t="shared" si="11"/>
        <v/>
      </c>
      <c r="G35" s="62" t="str">
        <f>IF(M35&lt;=$O$2,T35,IF(M34=$O$2,$Q$3,IF(M33=$O$2,SUM($G$11:G33),IF(M32=$O$2,SUM(G34,-I34),IF(M31=$O$2,SUM(G34,H34),"")))))</f>
        <v/>
      </c>
      <c r="H35" s="62" t="str">
        <f>IF(M35&lt;=$O$2,CB35,IF(M34=$O$2,$BQ$3,IF(M33=$O$2,SUM($H$11:H33),IF(M32=$O$2,SUM(H34,-J34),""))))</f>
        <v/>
      </c>
      <c r="I35" s="62" t="str">
        <f>IF(M35&lt;=$O$2,U35,IF(M34=$O$2,$R$3,IF(M33=$O$2,SUM($I$11:I33),"")))</f>
        <v/>
      </c>
      <c r="J35" s="62" t="str">
        <f>IF(M35&lt;=$O$2,CC35,IF(M34=$O$2,$BR$3,IF(M33=$O$2,SUM($J$11:J33),"")))</f>
        <v/>
      </c>
      <c r="K35" s="63" t="str">
        <f t="shared" si="12"/>
        <v/>
      </c>
      <c r="M35" s="58">
        <f t="shared" si="13"/>
        <v>23</v>
      </c>
      <c r="O35" s="58" t="str">
        <f>IF($O$2&gt;=M35,VLOOKUP(M35,Cs!$CB$7:$CI$33000,8,FALSE),"")</f>
        <v/>
      </c>
      <c r="P35" s="58" t="str">
        <f>IF($O$2&gt;=M35,VLOOKUP(M35,Cs!$CB$7:$CI$33000,7,FALSE),"")</f>
        <v/>
      </c>
      <c r="Q35" s="58" t="str">
        <f>IF($O$2&gt;=M35,IF(VLOOKUP(M35,Cs!$CB$7:$CN$33000,9,FALSE)&lt;&gt;0,VLOOKUP(M35,Cs!$CB$7:$CN$33000,9,FALSE),""),"")</f>
        <v/>
      </c>
      <c r="R35" s="58" t="str">
        <f>IF($O$2&gt;=M35,VLOOKUP(M35,Cs!$CB$7:$CN$33000,10,FALSE),"")</f>
        <v/>
      </c>
      <c r="S35" s="58" t="str">
        <f>IF($O$2&gt;=M35,VLOOKUP(M35,Cs!$CB$7:$CN$33000,11,FALSE),"")</f>
        <v/>
      </c>
      <c r="T35" s="58" t="str">
        <f>IF($O$2&gt;=M35,IF(ISERROR(VLOOKUP(M35,Cs!$CB$7:$CI$10000,4,FALSE))=TRUE,"",IF(VLOOKUP(M35,Cs!$CB$7:$CI$10000,4,FALSE)&lt;&gt;0,VLOOKUP(M35,Cs!$CB$7:$CI$10000,4,FALSE),"")),"")</f>
        <v/>
      </c>
      <c r="U35" s="58" t="str">
        <f>IF($O$2&gt;=M35,IF(ISERROR(VLOOKUP(M35,Cs!$CB$7:$CI$10000,5,FALSE))=TRUE,"",IF(VLOOKUP(M35,Cs!$CB$7:$CI$10000,5,FALSE)&lt;&gt;0,VLOOKUP(M35,Cs!$CB$7:$CI$10000,5,FALSE),"")),"")</f>
        <v/>
      </c>
      <c r="V35" s="58" t="str">
        <f>IF($O$2&gt;=M35,VLOOKUP(M35,Cs!$CB$7:$CI$33000,6,FALSE),"")</f>
        <v/>
      </c>
      <c r="BB35" s="58" t="str">
        <f>IF($O$2&gt;=M35,IF(ISERROR(VLOOKUP(M35,Cs!$CB$10007:$CI$33000,4,FALSE))=TRUE,"",IF(VLOOKUP(M35,Cs!$CB$10007:$CI$33000,4,FALSE)&lt;&gt;0,VLOOKUP(M35,Cs!$CB$10007:$CI$33000,4,FALSE),"")),"")</f>
        <v/>
      </c>
      <c r="BC35" s="58" t="str">
        <f>IF($O$2&gt;=M35,IF(ISERROR(VLOOKUP(M35,Cs!$CB$10007:$CI$33000,5,FALSE))=TRUE,"",IF(VLOOKUP(M35,Cs!$CB$10007:$CI$33000,5,FALSE)&lt;&gt;0,VLOOKUP(M35,Cs!$CB$10007:$CI$33000,5,FALSE),"")),"")</f>
        <v/>
      </c>
      <c r="CB35" s="58" t="str">
        <f>IF($O$2&gt;=M35,IF(ISERROR(VLOOKUP(M35,Cs!$CB$10007:$CI$33000,4,FALSE))=TRUE,"",IF(VLOOKUP(M35,Cs!$CB$10007:$CI$33000,4,FALSE)&lt;&gt;0,VLOOKUP(M35,Cs!$CB$10007:$CI$33000,4,FALSE),"")),"")</f>
        <v/>
      </c>
      <c r="CC35" s="58" t="str">
        <f>IF($O$2&gt;=M35,IF(ISERROR(VLOOKUP(M35,Cs!$CB$10007:$CI$33000,5,FALSE))=TRUE,"",IF(VLOOKUP(M35,Cs!$CB$10007:$CI$33000,5,FALSE)&lt;&gt;0,VLOOKUP(M35,Cs!$CB$10007:$CI$33000,5,FALSE),"")),"")</f>
        <v/>
      </c>
    </row>
    <row r="36" spans="1:81" x14ac:dyDescent="0.25">
      <c r="A36" s="59" t="str">
        <f t="shared" si="9"/>
        <v/>
      </c>
      <c r="B36" s="60" t="str">
        <f>IF($O$2&gt;=M36,VLOOKUP(M36,Cs!$CB$7:$CI$33000,2,FALSE),"")</f>
        <v/>
      </c>
      <c r="C36" s="61" t="str">
        <f>IF($O$2&gt;=M36,VLOOKUP(M36,Cs!$CB$7:$CN$33000,12,FALSE),"")</f>
        <v/>
      </c>
      <c r="D36" s="61" t="str">
        <f t="shared" si="10"/>
        <v/>
      </c>
      <c r="E36" s="66" t="str">
        <f>IF($O$2&gt;=M36,VLOOKUP(M36,Cs!$CB$7:$CN$33000,13,FALSE),"")</f>
        <v/>
      </c>
      <c r="F36" s="61" t="str">
        <f t="shared" si="11"/>
        <v/>
      </c>
      <c r="G36" s="62" t="str">
        <f>IF(M36&lt;=$O$2,T36,IF(M35=$O$2,$Q$3,IF(M34=$O$2,SUM($G$11:G34),IF(M33=$O$2,SUM(G35,-I35),IF(M32=$O$2,SUM(G35,H35),"")))))</f>
        <v/>
      </c>
      <c r="H36" s="62" t="str">
        <f>IF(M36&lt;=$O$2,CB36,IF(M35=$O$2,$BQ$3,IF(M34=$O$2,SUM($H$11:H34),IF(M33=$O$2,SUM(H35,-J35),""))))</f>
        <v/>
      </c>
      <c r="I36" s="62" t="str">
        <f>IF(M36&lt;=$O$2,U36,IF(M35=$O$2,$R$3,IF(M34=$O$2,SUM($I$11:I34),"")))</f>
        <v/>
      </c>
      <c r="J36" s="62" t="str">
        <f>IF(M36&lt;=$O$2,CC36,IF(M35=$O$2,$BR$3,IF(M34=$O$2,SUM($J$11:J34),"")))</f>
        <v/>
      </c>
      <c r="K36" s="63" t="str">
        <f t="shared" si="12"/>
        <v/>
      </c>
      <c r="M36" s="58">
        <f t="shared" si="13"/>
        <v>24</v>
      </c>
      <c r="O36" s="58" t="str">
        <f>IF($O$2&gt;=M36,VLOOKUP(M36,Cs!$CB$7:$CI$33000,8,FALSE),"")</f>
        <v/>
      </c>
      <c r="P36" s="58" t="str">
        <f>IF($O$2&gt;=M36,VLOOKUP(M36,Cs!$CB$7:$CI$33000,7,FALSE),"")</f>
        <v/>
      </c>
      <c r="Q36" s="58" t="str">
        <f>IF($O$2&gt;=M36,IF(VLOOKUP(M36,Cs!$CB$7:$CN$33000,9,FALSE)&lt;&gt;0,VLOOKUP(M36,Cs!$CB$7:$CN$33000,9,FALSE),""),"")</f>
        <v/>
      </c>
      <c r="R36" s="58" t="str">
        <f>IF($O$2&gt;=M36,VLOOKUP(M36,Cs!$CB$7:$CN$33000,10,FALSE),"")</f>
        <v/>
      </c>
      <c r="S36" s="58" t="str">
        <f>IF($O$2&gt;=M36,VLOOKUP(M36,Cs!$CB$7:$CN$33000,11,FALSE),"")</f>
        <v/>
      </c>
      <c r="T36" s="58" t="str">
        <f>IF($O$2&gt;=M36,IF(ISERROR(VLOOKUP(M36,Cs!$CB$7:$CI$10000,4,FALSE))=TRUE,"",IF(VLOOKUP(M36,Cs!$CB$7:$CI$10000,4,FALSE)&lt;&gt;0,VLOOKUP(M36,Cs!$CB$7:$CI$10000,4,FALSE),"")),"")</f>
        <v/>
      </c>
      <c r="U36" s="58" t="str">
        <f>IF($O$2&gt;=M36,IF(ISERROR(VLOOKUP(M36,Cs!$CB$7:$CI$10000,5,FALSE))=TRUE,"",IF(VLOOKUP(M36,Cs!$CB$7:$CI$10000,5,FALSE)&lt;&gt;0,VLOOKUP(M36,Cs!$CB$7:$CI$10000,5,FALSE),"")),"")</f>
        <v/>
      </c>
      <c r="V36" s="58" t="str">
        <f>IF($O$2&gt;=M36,VLOOKUP(M36,Cs!$CB$7:$CI$33000,6,FALSE),"")</f>
        <v/>
      </c>
      <c r="BB36" s="58" t="str">
        <f>IF($O$2&gt;=M36,IF(ISERROR(VLOOKUP(M36,Cs!$CB$10007:$CI$33000,4,FALSE))=TRUE,"",IF(VLOOKUP(M36,Cs!$CB$10007:$CI$33000,4,FALSE)&lt;&gt;0,VLOOKUP(M36,Cs!$CB$10007:$CI$33000,4,FALSE),"")),"")</f>
        <v/>
      </c>
      <c r="BC36" s="58" t="str">
        <f>IF($O$2&gt;=M36,IF(ISERROR(VLOOKUP(M36,Cs!$CB$10007:$CI$33000,5,FALSE))=TRUE,"",IF(VLOOKUP(M36,Cs!$CB$10007:$CI$33000,5,FALSE)&lt;&gt;0,VLOOKUP(M36,Cs!$CB$10007:$CI$33000,5,FALSE),"")),"")</f>
        <v/>
      </c>
      <c r="CB36" s="58" t="str">
        <f>IF($O$2&gt;=M36,IF(ISERROR(VLOOKUP(M36,Cs!$CB$10007:$CI$33000,4,FALSE))=TRUE,"",IF(VLOOKUP(M36,Cs!$CB$10007:$CI$33000,4,FALSE)&lt;&gt;0,VLOOKUP(M36,Cs!$CB$10007:$CI$33000,4,FALSE),"")),"")</f>
        <v/>
      </c>
      <c r="CC36" s="58" t="str">
        <f>IF($O$2&gt;=M36,IF(ISERROR(VLOOKUP(M36,Cs!$CB$10007:$CI$33000,5,FALSE))=TRUE,"",IF(VLOOKUP(M36,Cs!$CB$10007:$CI$33000,5,FALSE)&lt;&gt;0,VLOOKUP(M36,Cs!$CB$10007:$CI$33000,5,FALSE),"")),"")</f>
        <v/>
      </c>
    </row>
    <row r="37" spans="1:81" x14ac:dyDescent="0.25">
      <c r="A37" s="59" t="str">
        <f t="shared" si="9"/>
        <v/>
      </c>
      <c r="B37" s="60" t="str">
        <f>IF($O$2&gt;=M37,VLOOKUP(M37,Cs!$CB$7:$CI$33000,2,FALSE),"")</f>
        <v/>
      </c>
      <c r="C37" s="61" t="str">
        <f>IF($O$2&gt;=M37,VLOOKUP(M37,Cs!$CB$7:$CN$33000,12,FALSE),"")</f>
        <v/>
      </c>
      <c r="D37" s="61" t="str">
        <f t="shared" si="10"/>
        <v/>
      </c>
      <c r="E37" s="66" t="str">
        <f>IF($O$2&gt;=M37,VLOOKUP(M37,Cs!$CB$7:$CN$33000,13,FALSE),"")</f>
        <v/>
      </c>
      <c r="F37" s="61" t="str">
        <f t="shared" si="11"/>
        <v/>
      </c>
      <c r="G37" s="62" t="str">
        <f>IF(M37&lt;=$O$2,T37,IF(M36=$O$2,$Q$3,IF(M35=$O$2,SUM($G$11:G35),IF(M34=$O$2,SUM(G36,-I36),IF(M33=$O$2,SUM(G36,H36),"")))))</f>
        <v/>
      </c>
      <c r="H37" s="62" t="str">
        <f>IF(M37&lt;=$O$2,CB37,IF(M36=$O$2,$BQ$3,IF(M35=$O$2,SUM($H$11:H35),IF(M34=$O$2,SUM(H36,-J36),""))))</f>
        <v/>
      </c>
      <c r="I37" s="62" t="str">
        <f>IF(M37&lt;=$O$2,U37,IF(M36=$O$2,$R$3,IF(M35=$O$2,SUM($I$11:I35),"")))</f>
        <v/>
      </c>
      <c r="J37" s="62" t="str">
        <f>IF(M37&lt;=$O$2,CC37,IF(M36=$O$2,$BR$3,IF(M35=$O$2,SUM($J$11:J35),"")))</f>
        <v/>
      </c>
      <c r="K37" s="63" t="str">
        <f t="shared" si="12"/>
        <v/>
      </c>
      <c r="M37" s="58">
        <f t="shared" si="13"/>
        <v>25</v>
      </c>
      <c r="O37" s="58" t="str">
        <f>IF($O$2&gt;=M37,VLOOKUP(M37,Cs!$CB$7:$CI$33000,8,FALSE),"")</f>
        <v/>
      </c>
      <c r="P37" s="58" t="str">
        <f>IF($O$2&gt;=M37,VLOOKUP(M37,Cs!$CB$7:$CI$33000,7,FALSE),"")</f>
        <v/>
      </c>
      <c r="Q37" s="58" t="str">
        <f>IF($O$2&gt;=M37,IF(VLOOKUP(M37,Cs!$CB$7:$CN$33000,9,FALSE)&lt;&gt;0,VLOOKUP(M37,Cs!$CB$7:$CN$33000,9,FALSE),""),"")</f>
        <v/>
      </c>
      <c r="R37" s="58" t="str">
        <f>IF($O$2&gt;=M37,VLOOKUP(M37,Cs!$CB$7:$CN$33000,10,FALSE),"")</f>
        <v/>
      </c>
      <c r="S37" s="58" t="str">
        <f>IF($O$2&gt;=M37,VLOOKUP(M37,Cs!$CB$7:$CN$33000,11,FALSE),"")</f>
        <v/>
      </c>
      <c r="T37" s="58" t="str">
        <f>IF($O$2&gt;=M37,IF(ISERROR(VLOOKUP(M37,Cs!$CB$7:$CI$10000,4,FALSE))=TRUE,"",IF(VLOOKUP(M37,Cs!$CB$7:$CI$10000,4,FALSE)&lt;&gt;0,VLOOKUP(M37,Cs!$CB$7:$CI$10000,4,FALSE),"")),"")</f>
        <v/>
      </c>
      <c r="U37" s="58" t="str">
        <f>IF($O$2&gt;=M37,IF(ISERROR(VLOOKUP(M37,Cs!$CB$7:$CI$10000,5,FALSE))=TRUE,"",IF(VLOOKUP(M37,Cs!$CB$7:$CI$10000,5,FALSE)&lt;&gt;0,VLOOKUP(M37,Cs!$CB$7:$CI$10000,5,FALSE),"")),"")</f>
        <v/>
      </c>
      <c r="V37" s="58" t="str">
        <f>IF($O$2&gt;=M37,VLOOKUP(M37,Cs!$CB$7:$CI$33000,6,FALSE),"")</f>
        <v/>
      </c>
      <c r="BB37" s="58" t="str">
        <f>IF($O$2&gt;=M37,IF(ISERROR(VLOOKUP(M37,Cs!$CB$10007:$CI$33000,4,FALSE))=TRUE,"",IF(VLOOKUP(M37,Cs!$CB$10007:$CI$33000,4,FALSE)&lt;&gt;0,VLOOKUP(M37,Cs!$CB$10007:$CI$33000,4,FALSE),"")),"")</f>
        <v/>
      </c>
      <c r="BC37" s="58" t="str">
        <f>IF($O$2&gt;=M37,IF(ISERROR(VLOOKUP(M37,Cs!$CB$10007:$CI$33000,5,FALSE))=TRUE,"",IF(VLOOKUP(M37,Cs!$CB$10007:$CI$33000,5,FALSE)&lt;&gt;0,VLOOKUP(M37,Cs!$CB$10007:$CI$33000,5,FALSE),"")),"")</f>
        <v/>
      </c>
      <c r="CB37" s="58" t="str">
        <f>IF($O$2&gt;=M37,IF(ISERROR(VLOOKUP(M37,Cs!$CB$10007:$CI$33000,4,FALSE))=TRUE,"",IF(VLOOKUP(M37,Cs!$CB$10007:$CI$33000,4,FALSE)&lt;&gt;0,VLOOKUP(M37,Cs!$CB$10007:$CI$33000,4,FALSE),"")),"")</f>
        <v/>
      </c>
      <c r="CC37" s="58" t="str">
        <f>IF($O$2&gt;=M37,IF(ISERROR(VLOOKUP(M37,Cs!$CB$10007:$CI$33000,5,FALSE))=TRUE,"",IF(VLOOKUP(M37,Cs!$CB$10007:$CI$33000,5,FALSE)&lt;&gt;0,VLOOKUP(M37,Cs!$CB$10007:$CI$33000,5,FALSE),"")),"")</f>
        <v/>
      </c>
    </row>
    <row r="38" spans="1:81" x14ac:dyDescent="0.25">
      <c r="A38" s="59" t="str">
        <f t="shared" si="9"/>
        <v/>
      </c>
      <c r="B38" s="60" t="str">
        <f>IF($O$2&gt;=M38,VLOOKUP(M38,Cs!$CB$7:$CI$33000,2,FALSE),"")</f>
        <v/>
      </c>
      <c r="C38" s="61" t="str">
        <f>IF($O$2&gt;=M38,VLOOKUP(M38,Cs!$CB$7:$CN$33000,12,FALSE),"")</f>
        <v/>
      </c>
      <c r="D38" s="61" t="str">
        <f t="shared" si="10"/>
        <v/>
      </c>
      <c r="E38" s="66" t="str">
        <f>IF($O$2&gt;=M38,VLOOKUP(M38,Cs!$CB$7:$CN$33000,13,FALSE),"")</f>
        <v/>
      </c>
      <c r="F38" s="61" t="str">
        <f t="shared" si="11"/>
        <v/>
      </c>
      <c r="G38" s="62" t="str">
        <f>IF(M38&lt;=$O$2,T38,IF(M37=$O$2,$Q$3,IF(M36=$O$2,SUM($G$11:G36),IF(M35=$O$2,SUM(G37,-I37),IF(M34=$O$2,SUM(G37,H37),"")))))</f>
        <v/>
      </c>
      <c r="H38" s="62" t="str">
        <f>IF(M38&lt;=$O$2,CB38,IF(M37=$O$2,$BQ$3,IF(M36=$O$2,SUM($H$11:H36),IF(M35=$O$2,SUM(H37,-J37),""))))</f>
        <v/>
      </c>
      <c r="I38" s="62" t="str">
        <f>IF(M38&lt;=$O$2,U38,IF(M37=$O$2,$R$3,IF(M36=$O$2,SUM($I$11:I36),"")))</f>
        <v/>
      </c>
      <c r="J38" s="62" t="str">
        <f>IF(M38&lt;=$O$2,CC38,IF(M37=$O$2,$BR$3,IF(M36=$O$2,SUM($J$11:J36),"")))</f>
        <v/>
      </c>
      <c r="K38" s="63" t="str">
        <f t="shared" si="12"/>
        <v/>
      </c>
      <c r="M38" s="58">
        <f t="shared" si="13"/>
        <v>26</v>
      </c>
      <c r="O38" s="58" t="str">
        <f>IF($O$2&gt;=M38,VLOOKUP(M38,Cs!$CB$7:$CI$33000,8,FALSE),"")</f>
        <v/>
      </c>
      <c r="P38" s="58" t="str">
        <f>IF($O$2&gt;=M38,VLOOKUP(M38,Cs!$CB$7:$CI$33000,7,FALSE),"")</f>
        <v/>
      </c>
      <c r="Q38" s="58" t="str">
        <f>IF($O$2&gt;=M38,IF(VLOOKUP(M38,Cs!$CB$7:$CN$33000,9,FALSE)&lt;&gt;0,VLOOKUP(M38,Cs!$CB$7:$CN$33000,9,FALSE),""),"")</f>
        <v/>
      </c>
      <c r="R38" s="58" t="str">
        <f>IF($O$2&gt;=M38,VLOOKUP(M38,Cs!$CB$7:$CN$33000,10,FALSE),"")</f>
        <v/>
      </c>
      <c r="S38" s="58" t="str">
        <f>IF($O$2&gt;=M38,VLOOKUP(M38,Cs!$CB$7:$CN$33000,11,FALSE),"")</f>
        <v/>
      </c>
      <c r="T38" s="58" t="str">
        <f>IF($O$2&gt;=M38,IF(ISERROR(VLOOKUP(M38,Cs!$CB$7:$CI$10000,4,FALSE))=TRUE,"",IF(VLOOKUP(M38,Cs!$CB$7:$CI$10000,4,FALSE)&lt;&gt;0,VLOOKUP(M38,Cs!$CB$7:$CI$10000,4,FALSE),"")),"")</f>
        <v/>
      </c>
      <c r="U38" s="58" t="str">
        <f>IF($O$2&gt;=M38,IF(ISERROR(VLOOKUP(M38,Cs!$CB$7:$CI$10000,5,FALSE))=TRUE,"",IF(VLOOKUP(M38,Cs!$CB$7:$CI$10000,5,FALSE)&lt;&gt;0,VLOOKUP(M38,Cs!$CB$7:$CI$10000,5,FALSE),"")),"")</f>
        <v/>
      </c>
      <c r="V38" s="58" t="str">
        <f>IF($O$2&gt;=M38,VLOOKUP(M38,Cs!$CB$7:$CI$33000,6,FALSE),"")</f>
        <v/>
      </c>
      <c r="BB38" s="58" t="str">
        <f>IF($O$2&gt;=M38,IF(ISERROR(VLOOKUP(M38,Cs!$CB$10007:$CI$33000,4,FALSE))=TRUE,"",IF(VLOOKUP(M38,Cs!$CB$10007:$CI$33000,4,FALSE)&lt;&gt;0,VLOOKUP(M38,Cs!$CB$10007:$CI$33000,4,FALSE),"")),"")</f>
        <v/>
      </c>
      <c r="BC38" s="58" t="str">
        <f>IF($O$2&gt;=M38,IF(ISERROR(VLOOKUP(M38,Cs!$CB$10007:$CI$33000,5,FALSE))=TRUE,"",IF(VLOOKUP(M38,Cs!$CB$10007:$CI$33000,5,FALSE)&lt;&gt;0,VLOOKUP(M38,Cs!$CB$10007:$CI$33000,5,FALSE),"")),"")</f>
        <v/>
      </c>
      <c r="CB38" s="58" t="str">
        <f>IF($O$2&gt;=M38,IF(ISERROR(VLOOKUP(M38,Cs!$CB$10007:$CI$33000,4,FALSE))=TRUE,"",IF(VLOOKUP(M38,Cs!$CB$10007:$CI$33000,4,FALSE)&lt;&gt;0,VLOOKUP(M38,Cs!$CB$10007:$CI$33000,4,FALSE),"")),"")</f>
        <v/>
      </c>
      <c r="CC38" s="58" t="str">
        <f>IF($O$2&gt;=M38,IF(ISERROR(VLOOKUP(M38,Cs!$CB$10007:$CI$33000,5,FALSE))=TRUE,"",IF(VLOOKUP(M38,Cs!$CB$10007:$CI$33000,5,FALSE)&lt;&gt;0,VLOOKUP(M38,Cs!$CB$10007:$CI$33000,5,FALSE),"")),"")</f>
        <v/>
      </c>
    </row>
    <row r="39" spans="1:81" x14ac:dyDescent="0.25">
      <c r="A39" s="59" t="str">
        <f t="shared" si="9"/>
        <v/>
      </c>
      <c r="B39" s="60" t="str">
        <f>IF($O$2&gt;=M39,VLOOKUP(M39,Cs!$CB$7:$CI$33000,2,FALSE),"")</f>
        <v/>
      </c>
      <c r="C39" s="61" t="str">
        <f>IF($O$2&gt;=M39,VLOOKUP(M39,Cs!$CB$7:$CN$33000,12,FALSE),"")</f>
        <v/>
      </c>
      <c r="D39" s="61" t="str">
        <f t="shared" si="10"/>
        <v/>
      </c>
      <c r="E39" s="66" t="str">
        <f>IF($O$2&gt;=M39,VLOOKUP(M39,Cs!$CB$7:$CN$33000,13,FALSE),"")</f>
        <v/>
      </c>
      <c r="F39" s="61" t="str">
        <f t="shared" si="11"/>
        <v/>
      </c>
      <c r="G39" s="62" t="str">
        <f>IF(M39&lt;=$O$2,T39,IF(M38=$O$2,$Q$3,IF(M37=$O$2,SUM($G$11:G37),IF(M36=$O$2,SUM(G38,-I38),IF(M35=$O$2,SUM(G38,H38),"")))))</f>
        <v/>
      </c>
      <c r="H39" s="62" t="str">
        <f>IF(M39&lt;=$O$2,CB39,IF(M38=$O$2,$BQ$3,IF(M37=$O$2,SUM($H$11:H37),IF(M36=$O$2,SUM(H38,-J38),""))))</f>
        <v/>
      </c>
      <c r="I39" s="62" t="str">
        <f>IF(M39&lt;=$O$2,U39,IF(M38=$O$2,$R$3,IF(M37=$O$2,SUM($I$11:I37),"")))</f>
        <v/>
      </c>
      <c r="J39" s="62" t="str">
        <f>IF(M39&lt;=$O$2,CC39,IF(M38=$O$2,$BR$3,IF(M37=$O$2,SUM($J$11:J37),"")))</f>
        <v/>
      </c>
      <c r="K39" s="63" t="str">
        <f t="shared" si="12"/>
        <v/>
      </c>
      <c r="M39" s="58">
        <f t="shared" si="13"/>
        <v>27</v>
      </c>
      <c r="O39" s="58" t="str">
        <f>IF($O$2&gt;=M39,VLOOKUP(M39,Cs!$CB$7:$CI$33000,8,FALSE),"")</f>
        <v/>
      </c>
      <c r="P39" s="58" t="str">
        <f>IF($O$2&gt;=M39,VLOOKUP(M39,Cs!$CB$7:$CI$33000,7,FALSE),"")</f>
        <v/>
      </c>
      <c r="Q39" s="58" t="str">
        <f>IF($O$2&gt;=M39,IF(VLOOKUP(M39,Cs!$CB$7:$CN$33000,9,FALSE)&lt;&gt;0,VLOOKUP(M39,Cs!$CB$7:$CN$33000,9,FALSE),""),"")</f>
        <v/>
      </c>
      <c r="R39" s="58" t="str">
        <f>IF($O$2&gt;=M39,VLOOKUP(M39,Cs!$CB$7:$CN$33000,10,FALSE),"")</f>
        <v/>
      </c>
      <c r="S39" s="58" t="str">
        <f>IF($O$2&gt;=M39,VLOOKUP(M39,Cs!$CB$7:$CN$33000,11,FALSE),"")</f>
        <v/>
      </c>
      <c r="T39" s="58" t="str">
        <f>IF($O$2&gt;=M39,IF(ISERROR(VLOOKUP(M39,Cs!$CB$7:$CI$10000,4,FALSE))=TRUE,"",IF(VLOOKUP(M39,Cs!$CB$7:$CI$10000,4,FALSE)&lt;&gt;0,VLOOKUP(M39,Cs!$CB$7:$CI$10000,4,FALSE),"")),"")</f>
        <v/>
      </c>
      <c r="U39" s="58" t="str">
        <f>IF($O$2&gt;=M39,IF(ISERROR(VLOOKUP(M39,Cs!$CB$7:$CI$10000,5,FALSE))=TRUE,"",IF(VLOOKUP(M39,Cs!$CB$7:$CI$10000,5,FALSE)&lt;&gt;0,VLOOKUP(M39,Cs!$CB$7:$CI$10000,5,FALSE),"")),"")</f>
        <v/>
      </c>
      <c r="V39" s="58" t="str">
        <f>IF($O$2&gt;=M39,VLOOKUP(M39,Cs!$CB$7:$CI$33000,6,FALSE),"")</f>
        <v/>
      </c>
      <c r="BB39" s="58" t="str">
        <f>IF($O$2&gt;=M39,IF(ISERROR(VLOOKUP(M39,Cs!$CB$10007:$CI$33000,4,FALSE))=TRUE,"",IF(VLOOKUP(M39,Cs!$CB$10007:$CI$33000,4,FALSE)&lt;&gt;0,VLOOKUP(M39,Cs!$CB$10007:$CI$33000,4,FALSE),"")),"")</f>
        <v/>
      </c>
      <c r="BC39" s="58" t="str">
        <f>IF($O$2&gt;=M39,IF(ISERROR(VLOOKUP(M39,Cs!$CB$10007:$CI$33000,5,FALSE))=TRUE,"",IF(VLOOKUP(M39,Cs!$CB$10007:$CI$33000,5,FALSE)&lt;&gt;0,VLOOKUP(M39,Cs!$CB$10007:$CI$33000,5,FALSE),"")),"")</f>
        <v/>
      </c>
      <c r="CB39" s="58" t="str">
        <f>IF($O$2&gt;=M39,IF(ISERROR(VLOOKUP(M39,Cs!$CB$10007:$CI$33000,4,FALSE))=TRUE,"",IF(VLOOKUP(M39,Cs!$CB$10007:$CI$33000,4,FALSE)&lt;&gt;0,VLOOKUP(M39,Cs!$CB$10007:$CI$33000,4,FALSE),"")),"")</f>
        <v/>
      </c>
      <c r="CC39" s="58" t="str">
        <f>IF($O$2&gt;=M39,IF(ISERROR(VLOOKUP(M39,Cs!$CB$10007:$CI$33000,5,FALSE))=TRUE,"",IF(VLOOKUP(M39,Cs!$CB$10007:$CI$33000,5,FALSE)&lt;&gt;0,VLOOKUP(M39,Cs!$CB$10007:$CI$33000,5,FALSE),"")),"")</f>
        <v/>
      </c>
    </row>
    <row r="40" spans="1:81" x14ac:dyDescent="0.25">
      <c r="A40" s="59" t="str">
        <f t="shared" si="9"/>
        <v/>
      </c>
      <c r="B40" s="60" t="str">
        <f>IF($O$2&gt;=M40,VLOOKUP(M40,Cs!$CB$7:$CI$33000,2,FALSE),"")</f>
        <v/>
      </c>
      <c r="C40" s="61" t="str">
        <f>IF($O$2&gt;=M40,VLOOKUP(M40,Cs!$CB$7:$CN$33000,12,FALSE),"")</f>
        <v/>
      </c>
      <c r="D40" s="61" t="str">
        <f t="shared" si="10"/>
        <v/>
      </c>
      <c r="E40" s="66" t="str">
        <f>IF($O$2&gt;=M40,VLOOKUP(M40,Cs!$CB$7:$CN$33000,13,FALSE),"")</f>
        <v/>
      </c>
      <c r="F40" s="61" t="str">
        <f t="shared" si="11"/>
        <v/>
      </c>
      <c r="G40" s="62" t="str">
        <f>IF(M40&lt;=$O$2,T40,IF(M39=$O$2,$Q$3,IF(M38=$O$2,SUM($G$11:G38),IF(M37=$O$2,SUM(G39,-I39),IF(M36=$O$2,SUM(G39,H39),"")))))</f>
        <v/>
      </c>
      <c r="H40" s="62" t="str">
        <f>IF(M40&lt;=$O$2,CB40,IF(M39=$O$2,$BQ$3,IF(M38=$O$2,SUM($H$11:H38),IF(M37=$O$2,SUM(H39,-J39),""))))</f>
        <v/>
      </c>
      <c r="I40" s="62" t="str">
        <f>IF(M40&lt;=$O$2,U40,IF(M39=$O$2,$R$3,IF(M38=$O$2,SUM($I$11:I38),"")))</f>
        <v/>
      </c>
      <c r="J40" s="62" t="str">
        <f>IF(M40&lt;=$O$2,CC40,IF(M39=$O$2,$BR$3,IF(M38=$O$2,SUM($J$11:J38),"")))</f>
        <v/>
      </c>
      <c r="K40" s="63" t="str">
        <f t="shared" si="12"/>
        <v/>
      </c>
      <c r="M40" s="58">
        <f t="shared" si="13"/>
        <v>28</v>
      </c>
      <c r="O40" s="58" t="str">
        <f>IF($O$2&gt;=M40,VLOOKUP(M40,Cs!$CB$7:$CI$33000,8,FALSE),"")</f>
        <v/>
      </c>
      <c r="P40" s="58" t="str">
        <f>IF($O$2&gt;=M40,VLOOKUP(M40,Cs!$CB$7:$CI$33000,7,FALSE),"")</f>
        <v/>
      </c>
      <c r="Q40" s="58" t="str">
        <f>IF($O$2&gt;=M40,IF(VLOOKUP(M40,Cs!$CB$7:$CN$33000,9,FALSE)&lt;&gt;0,VLOOKUP(M40,Cs!$CB$7:$CN$33000,9,FALSE),""),"")</f>
        <v/>
      </c>
      <c r="R40" s="58" t="str">
        <f>IF($O$2&gt;=M40,VLOOKUP(M40,Cs!$CB$7:$CN$33000,10,FALSE),"")</f>
        <v/>
      </c>
      <c r="S40" s="58" t="str">
        <f>IF($O$2&gt;=M40,VLOOKUP(M40,Cs!$CB$7:$CN$33000,11,FALSE),"")</f>
        <v/>
      </c>
      <c r="T40" s="58" t="str">
        <f>IF($O$2&gt;=M40,IF(ISERROR(VLOOKUP(M40,Cs!$CB$7:$CI$10000,4,FALSE))=TRUE,"",IF(VLOOKUP(M40,Cs!$CB$7:$CI$10000,4,FALSE)&lt;&gt;0,VLOOKUP(M40,Cs!$CB$7:$CI$10000,4,FALSE),"")),"")</f>
        <v/>
      </c>
      <c r="U40" s="58" t="str">
        <f>IF($O$2&gt;=M40,IF(ISERROR(VLOOKUP(M40,Cs!$CB$7:$CI$10000,5,FALSE))=TRUE,"",IF(VLOOKUP(M40,Cs!$CB$7:$CI$10000,5,FALSE)&lt;&gt;0,VLOOKUP(M40,Cs!$CB$7:$CI$10000,5,FALSE),"")),"")</f>
        <v/>
      </c>
      <c r="V40" s="58" t="str">
        <f>IF($O$2&gt;=M40,VLOOKUP(M40,Cs!$CB$7:$CI$33000,6,FALSE),"")</f>
        <v/>
      </c>
      <c r="BB40" s="58" t="str">
        <f>IF($O$2&gt;=M40,IF(ISERROR(VLOOKUP(M40,Cs!$CB$10007:$CI$33000,4,FALSE))=TRUE,"",IF(VLOOKUP(M40,Cs!$CB$10007:$CI$33000,4,FALSE)&lt;&gt;0,VLOOKUP(M40,Cs!$CB$10007:$CI$33000,4,FALSE),"")),"")</f>
        <v/>
      </c>
      <c r="BC40" s="58" t="str">
        <f>IF($O$2&gt;=M40,IF(ISERROR(VLOOKUP(M40,Cs!$CB$10007:$CI$33000,5,FALSE))=TRUE,"",IF(VLOOKUP(M40,Cs!$CB$10007:$CI$33000,5,FALSE)&lt;&gt;0,VLOOKUP(M40,Cs!$CB$10007:$CI$33000,5,FALSE),"")),"")</f>
        <v/>
      </c>
      <c r="CB40" s="58" t="str">
        <f>IF($O$2&gt;=M40,IF(ISERROR(VLOOKUP(M40,Cs!$CB$10007:$CI$33000,4,FALSE))=TRUE,"",IF(VLOOKUP(M40,Cs!$CB$10007:$CI$33000,4,FALSE)&lt;&gt;0,VLOOKUP(M40,Cs!$CB$10007:$CI$33000,4,FALSE),"")),"")</f>
        <v/>
      </c>
      <c r="CC40" s="58" t="str">
        <f>IF($O$2&gt;=M40,IF(ISERROR(VLOOKUP(M40,Cs!$CB$10007:$CI$33000,5,FALSE))=TRUE,"",IF(VLOOKUP(M40,Cs!$CB$10007:$CI$33000,5,FALSE)&lt;&gt;0,VLOOKUP(M40,Cs!$CB$10007:$CI$33000,5,FALSE),"")),"")</f>
        <v/>
      </c>
    </row>
    <row r="41" spans="1:81" x14ac:dyDescent="0.25">
      <c r="A41" s="59" t="str">
        <f t="shared" si="9"/>
        <v/>
      </c>
      <c r="B41" s="60" t="str">
        <f>IF($O$2&gt;=M41,VLOOKUP(M41,Cs!$CB$7:$CI$33000,2,FALSE),"")</f>
        <v/>
      </c>
      <c r="C41" s="61" t="str">
        <f>IF($O$2&gt;=M41,VLOOKUP(M41,Cs!$CB$7:$CN$33000,12,FALSE),"")</f>
        <v/>
      </c>
      <c r="D41" s="61" t="str">
        <f t="shared" si="10"/>
        <v/>
      </c>
      <c r="E41" s="66" t="str">
        <f>IF($O$2&gt;=M41,VLOOKUP(M41,Cs!$CB$7:$CN$33000,13,FALSE),"")</f>
        <v/>
      </c>
      <c r="F41" s="61" t="str">
        <f t="shared" si="11"/>
        <v/>
      </c>
      <c r="G41" s="62" t="str">
        <f>IF(M41&lt;=$O$2,T41,IF(M40=$O$2,$Q$3,IF(M39=$O$2,SUM($G$11:G39),IF(M38=$O$2,SUM(G40,-I40),IF(M37=$O$2,SUM(G40,H40),"")))))</f>
        <v/>
      </c>
      <c r="H41" s="62" t="str">
        <f>IF(M41&lt;=$O$2,CB41,IF(M40=$O$2,$BQ$3,IF(M39=$O$2,SUM($H$11:H39),IF(M38=$O$2,SUM(H40,-J40),""))))</f>
        <v/>
      </c>
      <c r="I41" s="62" t="str">
        <f>IF(M41&lt;=$O$2,U41,IF(M40=$O$2,$R$3,IF(M39=$O$2,SUM($I$11:I39),"")))</f>
        <v/>
      </c>
      <c r="J41" s="62" t="str">
        <f>IF(M41&lt;=$O$2,CC41,IF(M40=$O$2,$BR$3,IF(M39=$O$2,SUM($J$11:J39),"")))</f>
        <v/>
      </c>
      <c r="K41" s="63" t="str">
        <f t="shared" si="12"/>
        <v/>
      </c>
      <c r="M41" s="58">
        <f t="shared" si="13"/>
        <v>29</v>
      </c>
      <c r="O41" s="58" t="str">
        <f>IF($O$2&gt;=M41,VLOOKUP(M41,Cs!$CB$7:$CI$33000,8,FALSE),"")</f>
        <v/>
      </c>
      <c r="P41" s="58" t="str">
        <f>IF($O$2&gt;=M41,VLOOKUP(M41,Cs!$CB$7:$CI$33000,7,FALSE),"")</f>
        <v/>
      </c>
      <c r="Q41" s="58" t="str">
        <f>IF($O$2&gt;=M41,IF(VLOOKUP(M41,Cs!$CB$7:$CN$33000,9,FALSE)&lt;&gt;0,VLOOKUP(M41,Cs!$CB$7:$CN$33000,9,FALSE),""),"")</f>
        <v/>
      </c>
      <c r="R41" s="58" t="str">
        <f>IF($O$2&gt;=M41,VLOOKUP(M41,Cs!$CB$7:$CN$33000,10,FALSE),"")</f>
        <v/>
      </c>
      <c r="S41" s="58" t="str">
        <f>IF($O$2&gt;=M41,VLOOKUP(M41,Cs!$CB$7:$CN$33000,11,FALSE),"")</f>
        <v/>
      </c>
      <c r="T41" s="58" t="str">
        <f>IF($O$2&gt;=M41,IF(ISERROR(VLOOKUP(M41,Cs!$CB$7:$CI$10000,4,FALSE))=TRUE,"",IF(VLOOKUP(M41,Cs!$CB$7:$CI$10000,4,FALSE)&lt;&gt;0,VLOOKUP(M41,Cs!$CB$7:$CI$10000,4,FALSE),"")),"")</f>
        <v/>
      </c>
      <c r="U41" s="58" t="str">
        <f>IF($O$2&gt;=M41,IF(ISERROR(VLOOKUP(M41,Cs!$CB$7:$CI$10000,5,FALSE))=TRUE,"",IF(VLOOKUP(M41,Cs!$CB$7:$CI$10000,5,FALSE)&lt;&gt;0,VLOOKUP(M41,Cs!$CB$7:$CI$10000,5,FALSE),"")),"")</f>
        <v/>
      </c>
      <c r="V41" s="58" t="str">
        <f>IF($O$2&gt;=M41,VLOOKUP(M41,Cs!$CB$7:$CI$33000,6,FALSE),"")</f>
        <v/>
      </c>
      <c r="BB41" s="58" t="str">
        <f>IF($O$2&gt;=M41,IF(ISERROR(VLOOKUP(M41,Cs!$CB$10007:$CI$33000,4,FALSE))=TRUE,"",IF(VLOOKUP(M41,Cs!$CB$10007:$CI$33000,4,FALSE)&lt;&gt;0,VLOOKUP(M41,Cs!$CB$10007:$CI$33000,4,FALSE),"")),"")</f>
        <v/>
      </c>
      <c r="BC41" s="58" t="str">
        <f>IF($O$2&gt;=M41,IF(ISERROR(VLOOKUP(M41,Cs!$CB$10007:$CI$33000,5,FALSE))=TRUE,"",IF(VLOOKUP(M41,Cs!$CB$10007:$CI$33000,5,FALSE)&lt;&gt;0,VLOOKUP(M41,Cs!$CB$10007:$CI$33000,5,FALSE),"")),"")</f>
        <v/>
      </c>
      <c r="CB41" s="58" t="str">
        <f>IF($O$2&gt;=M41,IF(ISERROR(VLOOKUP(M41,Cs!$CB$10007:$CI$33000,4,FALSE))=TRUE,"",IF(VLOOKUP(M41,Cs!$CB$10007:$CI$33000,4,FALSE)&lt;&gt;0,VLOOKUP(M41,Cs!$CB$10007:$CI$33000,4,FALSE),"")),"")</f>
        <v/>
      </c>
      <c r="CC41" s="58" t="str">
        <f>IF($O$2&gt;=M41,IF(ISERROR(VLOOKUP(M41,Cs!$CB$10007:$CI$33000,5,FALSE))=TRUE,"",IF(VLOOKUP(M41,Cs!$CB$10007:$CI$33000,5,FALSE)&lt;&gt;0,VLOOKUP(M41,Cs!$CB$10007:$CI$33000,5,FALSE),"")),"")</f>
        <v/>
      </c>
    </row>
    <row r="42" spans="1:81" x14ac:dyDescent="0.25">
      <c r="A42" s="59" t="str">
        <f t="shared" si="9"/>
        <v/>
      </c>
      <c r="B42" s="60" t="str">
        <f>IF($O$2&gt;=M42,VLOOKUP(M42,Cs!$CB$7:$CI$33000,2,FALSE),"")</f>
        <v/>
      </c>
      <c r="C42" s="61" t="str">
        <f>IF($O$2&gt;=M42,VLOOKUP(M42,Cs!$CB$7:$CN$33000,12,FALSE),"")</f>
        <v/>
      </c>
      <c r="D42" s="61" t="str">
        <f t="shared" si="10"/>
        <v/>
      </c>
      <c r="E42" s="66" t="str">
        <f>IF($O$2&gt;=M42,VLOOKUP(M42,Cs!$CB$7:$CN$33000,13,FALSE),"")</f>
        <v/>
      </c>
      <c r="F42" s="61" t="str">
        <f t="shared" si="11"/>
        <v/>
      </c>
      <c r="G42" s="62" t="str">
        <f>IF(M42&lt;=$O$2,T42,IF(M41=$O$2,$Q$3,IF(M40=$O$2,SUM($G$11:G40),IF(M39=$O$2,SUM(G41,-I41),IF(M38=$O$2,SUM(G41,H41),"")))))</f>
        <v/>
      </c>
      <c r="H42" s="62" t="str">
        <f>IF(M42&lt;=$O$2,CB42,IF(M41=$O$2,$BQ$3,IF(M40=$O$2,SUM($H$11:H40),IF(M39=$O$2,SUM(H41,-J41),""))))</f>
        <v/>
      </c>
      <c r="I42" s="62" t="str">
        <f>IF(M42&lt;=$O$2,U42,IF(M41=$O$2,$R$3,IF(M40=$O$2,SUM($I$11:I40),"")))</f>
        <v/>
      </c>
      <c r="J42" s="62" t="str">
        <f>IF(M42&lt;=$O$2,CC42,IF(M41=$O$2,$BR$3,IF(M40=$O$2,SUM($J$11:J40),"")))</f>
        <v/>
      </c>
      <c r="K42" s="63" t="str">
        <f t="shared" si="12"/>
        <v/>
      </c>
      <c r="M42" s="58">
        <f t="shared" si="13"/>
        <v>30</v>
      </c>
      <c r="O42" s="58" t="str">
        <f>IF($O$2&gt;=M42,VLOOKUP(M42,Cs!$CB$7:$CI$33000,8,FALSE),"")</f>
        <v/>
      </c>
      <c r="P42" s="58" t="str">
        <f>IF($O$2&gt;=M42,VLOOKUP(M42,Cs!$CB$7:$CI$33000,7,FALSE),"")</f>
        <v/>
      </c>
      <c r="Q42" s="58" t="str">
        <f>IF($O$2&gt;=M42,IF(VLOOKUP(M42,Cs!$CB$7:$CN$33000,9,FALSE)&lt;&gt;0,VLOOKUP(M42,Cs!$CB$7:$CN$33000,9,FALSE),""),"")</f>
        <v/>
      </c>
      <c r="R42" s="58" t="str">
        <f>IF($O$2&gt;=M42,VLOOKUP(M42,Cs!$CB$7:$CN$33000,10,FALSE),"")</f>
        <v/>
      </c>
      <c r="S42" s="58" t="str">
        <f>IF($O$2&gt;=M42,VLOOKUP(M42,Cs!$CB$7:$CN$33000,11,FALSE),"")</f>
        <v/>
      </c>
      <c r="T42" s="58" t="str">
        <f>IF($O$2&gt;=M42,IF(ISERROR(VLOOKUP(M42,Cs!$CB$7:$CI$10000,4,FALSE))=TRUE,"",IF(VLOOKUP(M42,Cs!$CB$7:$CI$10000,4,FALSE)&lt;&gt;0,VLOOKUP(M42,Cs!$CB$7:$CI$10000,4,FALSE),"")),"")</f>
        <v/>
      </c>
      <c r="U42" s="58" t="str">
        <f>IF($O$2&gt;=M42,IF(ISERROR(VLOOKUP(M42,Cs!$CB$7:$CI$10000,5,FALSE))=TRUE,"",IF(VLOOKUP(M42,Cs!$CB$7:$CI$10000,5,FALSE)&lt;&gt;0,VLOOKUP(M42,Cs!$CB$7:$CI$10000,5,FALSE),"")),"")</f>
        <v/>
      </c>
      <c r="V42" s="58" t="str">
        <f>IF($O$2&gt;=M42,VLOOKUP(M42,Cs!$CB$7:$CI$33000,6,FALSE),"")</f>
        <v/>
      </c>
      <c r="BB42" s="58" t="str">
        <f>IF($O$2&gt;=M42,IF(ISERROR(VLOOKUP(M42,Cs!$CB$10007:$CI$33000,4,FALSE))=TRUE,"",IF(VLOOKUP(M42,Cs!$CB$10007:$CI$33000,4,FALSE)&lt;&gt;0,VLOOKUP(M42,Cs!$CB$10007:$CI$33000,4,FALSE),"")),"")</f>
        <v/>
      </c>
      <c r="BC42" s="58" t="str">
        <f>IF($O$2&gt;=M42,IF(ISERROR(VLOOKUP(M42,Cs!$CB$10007:$CI$33000,5,FALSE))=TRUE,"",IF(VLOOKUP(M42,Cs!$CB$10007:$CI$33000,5,FALSE)&lt;&gt;0,VLOOKUP(M42,Cs!$CB$10007:$CI$33000,5,FALSE),"")),"")</f>
        <v/>
      </c>
      <c r="CB42" s="58" t="str">
        <f>IF($O$2&gt;=M42,IF(ISERROR(VLOOKUP(M42,Cs!$CB$10007:$CI$33000,4,FALSE))=TRUE,"",IF(VLOOKUP(M42,Cs!$CB$10007:$CI$33000,4,FALSE)&lt;&gt;0,VLOOKUP(M42,Cs!$CB$10007:$CI$33000,4,FALSE),"")),"")</f>
        <v/>
      </c>
      <c r="CC42" s="58" t="str">
        <f>IF($O$2&gt;=M42,IF(ISERROR(VLOOKUP(M42,Cs!$CB$10007:$CI$33000,5,FALSE))=TRUE,"",IF(VLOOKUP(M42,Cs!$CB$10007:$CI$33000,5,FALSE)&lt;&gt;0,VLOOKUP(M42,Cs!$CB$10007:$CI$33000,5,FALSE),"")),"")</f>
        <v/>
      </c>
    </row>
    <row r="43" spans="1:81" x14ac:dyDescent="0.25">
      <c r="A43" s="59" t="str">
        <f t="shared" si="9"/>
        <v/>
      </c>
      <c r="B43" s="60" t="str">
        <f>IF($O$2&gt;=M43,VLOOKUP(M43,Cs!$CB$7:$CI$33000,2,FALSE),"")</f>
        <v/>
      </c>
      <c r="C43" s="61" t="str">
        <f>IF($O$2&gt;=M43,VLOOKUP(M43,Cs!$CB$7:$CN$33000,12,FALSE),"")</f>
        <v/>
      </c>
      <c r="D43" s="61" t="str">
        <f t="shared" si="10"/>
        <v/>
      </c>
      <c r="E43" s="66" t="str">
        <f>IF($O$2&gt;=M43,VLOOKUP(M43,Cs!$CB$7:$CN$33000,13,FALSE),"")</f>
        <v/>
      </c>
      <c r="F43" s="61" t="str">
        <f t="shared" si="11"/>
        <v/>
      </c>
      <c r="G43" s="62" t="str">
        <f>IF(M43&lt;=$O$2,T43,IF(M42=$O$2,$Q$3,IF(M41=$O$2,SUM($G$11:G41),IF(M40=$O$2,SUM(G42,-I42),IF(M39=$O$2,SUM(G42,H42),"")))))</f>
        <v/>
      </c>
      <c r="H43" s="62" t="str">
        <f>IF(M43&lt;=$O$2,CB43,IF(M42=$O$2,$BQ$3,IF(M41=$O$2,SUM($H$11:H41),IF(M40=$O$2,SUM(H42,-J42),""))))</f>
        <v/>
      </c>
      <c r="I43" s="62" t="str">
        <f>IF(M43&lt;=$O$2,U43,IF(M42=$O$2,$R$3,IF(M41=$O$2,SUM($I$11:I41),"")))</f>
        <v/>
      </c>
      <c r="J43" s="62" t="str">
        <f>IF(M43&lt;=$O$2,CC43,IF(M42=$O$2,$BR$3,IF(M41=$O$2,SUM($J$11:J41),"")))</f>
        <v/>
      </c>
      <c r="K43" s="63" t="str">
        <f t="shared" si="12"/>
        <v/>
      </c>
      <c r="M43" s="58">
        <f t="shared" si="13"/>
        <v>31</v>
      </c>
      <c r="O43" s="58" t="str">
        <f>IF($O$2&gt;=M43,VLOOKUP(M43,Cs!$CB$7:$CI$33000,8,FALSE),"")</f>
        <v/>
      </c>
      <c r="P43" s="58" t="str">
        <f>IF($O$2&gt;=M43,VLOOKUP(M43,Cs!$CB$7:$CI$33000,7,FALSE),"")</f>
        <v/>
      </c>
      <c r="Q43" s="58" t="str">
        <f>IF($O$2&gt;=M43,IF(VLOOKUP(M43,Cs!$CB$7:$CN$33000,9,FALSE)&lt;&gt;0,VLOOKUP(M43,Cs!$CB$7:$CN$33000,9,FALSE),""),"")</f>
        <v/>
      </c>
      <c r="R43" s="58" t="str">
        <f>IF($O$2&gt;=M43,VLOOKUP(M43,Cs!$CB$7:$CN$33000,10,FALSE),"")</f>
        <v/>
      </c>
      <c r="S43" s="58" t="str">
        <f>IF($O$2&gt;=M43,VLOOKUP(M43,Cs!$CB$7:$CN$33000,11,FALSE),"")</f>
        <v/>
      </c>
      <c r="T43" s="58" t="str">
        <f>IF($O$2&gt;=M43,IF(ISERROR(VLOOKUP(M43,Cs!$CB$7:$CI$10000,4,FALSE))=TRUE,"",IF(VLOOKUP(M43,Cs!$CB$7:$CI$10000,4,FALSE)&lt;&gt;0,VLOOKUP(M43,Cs!$CB$7:$CI$10000,4,FALSE),"")),"")</f>
        <v/>
      </c>
      <c r="U43" s="58" t="str">
        <f>IF($O$2&gt;=M43,IF(ISERROR(VLOOKUP(M43,Cs!$CB$7:$CI$10000,5,FALSE))=TRUE,"",IF(VLOOKUP(M43,Cs!$CB$7:$CI$10000,5,FALSE)&lt;&gt;0,VLOOKUP(M43,Cs!$CB$7:$CI$10000,5,FALSE),"")),"")</f>
        <v/>
      </c>
      <c r="V43" s="58" t="str">
        <f>IF($O$2&gt;=M43,VLOOKUP(M43,Cs!$CB$7:$CI$33000,6,FALSE),"")</f>
        <v/>
      </c>
      <c r="BB43" s="58" t="str">
        <f>IF($O$2&gt;=M43,IF(ISERROR(VLOOKUP(M43,Cs!$CB$10007:$CI$33000,4,FALSE))=TRUE,"",IF(VLOOKUP(M43,Cs!$CB$10007:$CI$33000,4,FALSE)&lt;&gt;0,VLOOKUP(M43,Cs!$CB$10007:$CI$33000,4,FALSE),"")),"")</f>
        <v/>
      </c>
      <c r="BC43" s="58" t="str">
        <f>IF($O$2&gt;=M43,IF(ISERROR(VLOOKUP(M43,Cs!$CB$10007:$CI$33000,5,FALSE))=TRUE,"",IF(VLOOKUP(M43,Cs!$CB$10007:$CI$33000,5,FALSE)&lt;&gt;0,VLOOKUP(M43,Cs!$CB$10007:$CI$33000,5,FALSE),"")),"")</f>
        <v/>
      </c>
      <c r="CB43" s="58" t="str">
        <f>IF($O$2&gt;=M43,IF(ISERROR(VLOOKUP(M43,Cs!$CB$10007:$CI$33000,4,FALSE))=TRUE,"",IF(VLOOKUP(M43,Cs!$CB$10007:$CI$33000,4,FALSE)&lt;&gt;0,VLOOKUP(M43,Cs!$CB$10007:$CI$33000,4,FALSE),"")),"")</f>
        <v/>
      </c>
      <c r="CC43" s="58" t="str">
        <f>IF($O$2&gt;=M43,IF(ISERROR(VLOOKUP(M43,Cs!$CB$10007:$CI$33000,5,FALSE))=TRUE,"",IF(VLOOKUP(M43,Cs!$CB$10007:$CI$33000,5,FALSE)&lt;&gt;0,VLOOKUP(M43,Cs!$CB$10007:$CI$33000,5,FALSE),"")),"")</f>
        <v/>
      </c>
    </row>
    <row r="44" spans="1:81" x14ac:dyDescent="0.25">
      <c r="A44" s="59" t="str">
        <f t="shared" si="9"/>
        <v/>
      </c>
      <c r="B44" s="60" t="str">
        <f>IF($O$2&gt;=M44,VLOOKUP(M44,Cs!$CB$7:$CI$33000,2,FALSE),"")</f>
        <v/>
      </c>
      <c r="C44" s="61" t="str">
        <f>IF($O$2&gt;=M44,VLOOKUP(M44,Cs!$CB$7:$CN$33000,12,FALSE),"")</f>
        <v/>
      </c>
      <c r="D44" s="61" t="str">
        <f t="shared" si="10"/>
        <v/>
      </c>
      <c r="E44" s="66" t="str">
        <f>IF($O$2&gt;=M44,VLOOKUP(M44,Cs!$CB$7:$CN$33000,13,FALSE),"")</f>
        <v/>
      </c>
      <c r="F44" s="61" t="str">
        <f t="shared" si="11"/>
        <v/>
      </c>
      <c r="G44" s="62" t="str">
        <f>IF(M44&lt;=$O$2,T44,IF(M43=$O$2,$Q$3,IF(M42=$O$2,SUM($G$11:G42),IF(M41=$O$2,SUM(G43,-I43),IF(M40=$O$2,SUM(G43,H43),"")))))</f>
        <v/>
      </c>
      <c r="H44" s="62" t="str">
        <f>IF(M44&lt;=$O$2,CB44,IF(M43=$O$2,$BQ$3,IF(M42=$O$2,SUM($H$11:H42),IF(M41=$O$2,SUM(H43,-J43),""))))</f>
        <v/>
      </c>
      <c r="I44" s="62" t="str">
        <f>IF(M44&lt;=$O$2,U44,IF(M43=$O$2,$R$3,IF(M42=$O$2,SUM($I$11:I42),"")))</f>
        <v/>
      </c>
      <c r="J44" s="62" t="str">
        <f>IF(M44&lt;=$O$2,CC44,IF(M43=$O$2,$BR$3,IF(M42=$O$2,SUM($J$11:J42),"")))</f>
        <v/>
      </c>
      <c r="K44" s="63" t="str">
        <f t="shared" si="12"/>
        <v/>
      </c>
      <c r="M44" s="58">
        <f t="shared" si="13"/>
        <v>32</v>
      </c>
      <c r="O44" s="58" t="str">
        <f>IF($O$2&gt;=M44,VLOOKUP(M44,Cs!$CB$7:$CI$33000,8,FALSE),"")</f>
        <v/>
      </c>
      <c r="P44" s="58" t="str">
        <f>IF($O$2&gt;=M44,VLOOKUP(M44,Cs!$CB$7:$CI$33000,7,FALSE),"")</f>
        <v/>
      </c>
      <c r="Q44" s="58" t="str">
        <f>IF($O$2&gt;=M44,IF(VLOOKUP(M44,Cs!$CB$7:$CN$33000,9,FALSE)&lt;&gt;0,VLOOKUP(M44,Cs!$CB$7:$CN$33000,9,FALSE),""),"")</f>
        <v/>
      </c>
      <c r="R44" s="58" t="str">
        <f>IF($O$2&gt;=M44,VLOOKUP(M44,Cs!$CB$7:$CN$33000,10,FALSE),"")</f>
        <v/>
      </c>
      <c r="S44" s="58" t="str">
        <f>IF($O$2&gt;=M44,VLOOKUP(M44,Cs!$CB$7:$CN$33000,11,FALSE),"")</f>
        <v/>
      </c>
      <c r="T44" s="58" t="str">
        <f>IF($O$2&gt;=M44,IF(ISERROR(VLOOKUP(M44,Cs!$CB$7:$CI$10000,4,FALSE))=TRUE,"",IF(VLOOKUP(M44,Cs!$CB$7:$CI$10000,4,FALSE)&lt;&gt;0,VLOOKUP(M44,Cs!$CB$7:$CI$10000,4,FALSE),"")),"")</f>
        <v/>
      </c>
      <c r="U44" s="58" t="str">
        <f>IF($O$2&gt;=M44,IF(ISERROR(VLOOKUP(M44,Cs!$CB$7:$CI$10000,5,FALSE))=TRUE,"",IF(VLOOKUP(M44,Cs!$CB$7:$CI$10000,5,FALSE)&lt;&gt;0,VLOOKUP(M44,Cs!$CB$7:$CI$10000,5,FALSE),"")),"")</f>
        <v/>
      </c>
      <c r="V44" s="58" t="str">
        <f>IF($O$2&gt;=M44,VLOOKUP(M44,Cs!$CB$7:$CI$33000,6,FALSE),"")</f>
        <v/>
      </c>
      <c r="BB44" s="58" t="str">
        <f>IF($O$2&gt;=M44,IF(ISERROR(VLOOKUP(M44,Cs!$CB$10007:$CI$33000,4,FALSE))=TRUE,"",IF(VLOOKUP(M44,Cs!$CB$10007:$CI$33000,4,FALSE)&lt;&gt;0,VLOOKUP(M44,Cs!$CB$10007:$CI$33000,4,FALSE),"")),"")</f>
        <v/>
      </c>
      <c r="BC44" s="58" t="str">
        <f>IF($O$2&gt;=M44,IF(ISERROR(VLOOKUP(M44,Cs!$CB$10007:$CI$33000,5,FALSE))=TRUE,"",IF(VLOOKUP(M44,Cs!$CB$10007:$CI$33000,5,FALSE)&lt;&gt;0,VLOOKUP(M44,Cs!$CB$10007:$CI$33000,5,FALSE),"")),"")</f>
        <v/>
      </c>
      <c r="CB44" s="58" t="str">
        <f>IF($O$2&gt;=M44,IF(ISERROR(VLOOKUP(M44,Cs!$CB$10007:$CI$33000,4,FALSE))=TRUE,"",IF(VLOOKUP(M44,Cs!$CB$10007:$CI$33000,4,FALSE)&lt;&gt;0,VLOOKUP(M44,Cs!$CB$10007:$CI$33000,4,FALSE),"")),"")</f>
        <v/>
      </c>
      <c r="CC44" s="58" t="str">
        <f>IF($O$2&gt;=M44,IF(ISERROR(VLOOKUP(M44,Cs!$CB$10007:$CI$33000,5,FALSE))=TRUE,"",IF(VLOOKUP(M44,Cs!$CB$10007:$CI$33000,5,FALSE)&lt;&gt;0,VLOOKUP(M44,Cs!$CB$10007:$CI$33000,5,FALSE),"")),"")</f>
        <v/>
      </c>
    </row>
    <row r="45" spans="1:81" x14ac:dyDescent="0.25">
      <c r="A45" s="59" t="str">
        <f t="shared" si="9"/>
        <v/>
      </c>
      <c r="B45" s="60" t="str">
        <f>IF($O$2&gt;=M45,VLOOKUP(M45,Cs!$CB$7:$CI$33000,2,FALSE),"")</f>
        <v/>
      </c>
      <c r="C45" s="61" t="str">
        <f>IF($O$2&gt;=M45,VLOOKUP(M45,Cs!$CB$7:$CN$33000,12,FALSE),"")</f>
        <v/>
      </c>
      <c r="D45" s="61" t="str">
        <f t="shared" si="10"/>
        <v/>
      </c>
      <c r="E45" s="66" t="str">
        <f>IF($O$2&gt;=M45,VLOOKUP(M45,Cs!$CB$7:$CN$33000,13,FALSE),"")</f>
        <v/>
      </c>
      <c r="F45" s="61" t="str">
        <f t="shared" si="11"/>
        <v/>
      </c>
      <c r="G45" s="62" t="str">
        <f>IF(M45&lt;=$O$2,T45,IF(M44=$O$2,$Q$3,IF(M43=$O$2,SUM($G$11:G43),IF(M42=$O$2,SUM(G44,-I44),IF(M41=$O$2,SUM(G44,H44),"")))))</f>
        <v/>
      </c>
      <c r="H45" s="62" t="str">
        <f>IF(M45&lt;=$O$2,CB45,IF(M44=$O$2,$BQ$3,IF(M43=$O$2,SUM($H$11:H43),IF(M42=$O$2,SUM(H44,-J44),""))))</f>
        <v/>
      </c>
      <c r="I45" s="62" t="str">
        <f>IF(M45&lt;=$O$2,U45,IF(M44=$O$2,$R$3,IF(M43=$O$2,SUM($I$11:I43),"")))</f>
        <v/>
      </c>
      <c r="J45" s="62" t="str">
        <f>IF(M45&lt;=$O$2,CC45,IF(M44=$O$2,$BR$3,IF(M43=$O$2,SUM($J$11:J43),"")))</f>
        <v/>
      </c>
      <c r="K45" s="63" t="str">
        <f t="shared" si="12"/>
        <v/>
      </c>
      <c r="M45" s="58">
        <f t="shared" si="13"/>
        <v>33</v>
      </c>
      <c r="O45" s="58" t="str">
        <f>IF($O$2&gt;=M45,VLOOKUP(M45,Cs!$CB$7:$CI$33000,8,FALSE),"")</f>
        <v/>
      </c>
      <c r="P45" s="58" t="str">
        <f>IF($O$2&gt;=M45,VLOOKUP(M45,Cs!$CB$7:$CI$33000,7,FALSE),"")</f>
        <v/>
      </c>
      <c r="Q45" s="58" t="str">
        <f>IF($O$2&gt;=M45,IF(VLOOKUP(M45,Cs!$CB$7:$CN$33000,9,FALSE)&lt;&gt;0,VLOOKUP(M45,Cs!$CB$7:$CN$33000,9,FALSE),""),"")</f>
        <v/>
      </c>
      <c r="R45" s="58" t="str">
        <f>IF($O$2&gt;=M45,VLOOKUP(M45,Cs!$CB$7:$CN$33000,10,FALSE),"")</f>
        <v/>
      </c>
      <c r="S45" s="58" t="str">
        <f>IF($O$2&gt;=M45,VLOOKUP(M45,Cs!$CB$7:$CN$33000,11,FALSE),"")</f>
        <v/>
      </c>
      <c r="T45" s="58" t="str">
        <f>IF($O$2&gt;=M45,IF(ISERROR(VLOOKUP(M45,Cs!$CB$7:$CI$10000,4,FALSE))=TRUE,"",IF(VLOOKUP(M45,Cs!$CB$7:$CI$10000,4,FALSE)&lt;&gt;0,VLOOKUP(M45,Cs!$CB$7:$CI$10000,4,FALSE),"")),"")</f>
        <v/>
      </c>
      <c r="U45" s="58" t="str">
        <f>IF($O$2&gt;=M45,IF(ISERROR(VLOOKUP(M45,Cs!$CB$7:$CI$10000,5,FALSE))=TRUE,"",IF(VLOOKUP(M45,Cs!$CB$7:$CI$10000,5,FALSE)&lt;&gt;0,VLOOKUP(M45,Cs!$CB$7:$CI$10000,5,FALSE),"")),"")</f>
        <v/>
      </c>
      <c r="V45" s="58" t="str">
        <f>IF($O$2&gt;=M45,VLOOKUP(M45,Cs!$CB$7:$CI$33000,6,FALSE),"")</f>
        <v/>
      </c>
      <c r="BB45" s="58" t="str">
        <f>IF($O$2&gt;=M45,IF(ISERROR(VLOOKUP(M45,Cs!$CB$10007:$CI$33000,4,FALSE))=TRUE,"",IF(VLOOKUP(M45,Cs!$CB$10007:$CI$33000,4,FALSE)&lt;&gt;0,VLOOKUP(M45,Cs!$CB$10007:$CI$33000,4,FALSE),"")),"")</f>
        <v/>
      </c>
      <c r="BC45" s="58" t="str">
        <f>IF($O$2&gt;=M45,IF(ISERROR(VLOOKUP(M45,Cs!$CB$10007:$CI$33000,5,FALSE))=TRUE,"",IF(VLOOKUP(M45,Cs!$CB$10007:$CI$33000,5,FALSE)&lt;&gt;0,VLOOKUP(M45,Cs!$CB$10007:$CI$33000,5,FALSE),"")),"")</f>
        <v/>
      </c>
      <c r="CB45" s="58" t="str">
        <f>IF($O$2&gt;=M45,IF(ISERROR(VLOOKUP(M45,Cs!$CB$10007:$CI$33000,4,FALSE))=TRUE,"",IF(VLOOKUP(M45,Cs!$CB$10007:$CI$33000,4,FALSE)&lt;&gt;0,VLOOKUP(M45,Cs!$CB$10007:$CI$33000,4,FALSE),"")),"")</f>
        <v/>
      </c>
      <c r="CC45" s="58" t="str">
        <f>IF($O$2&gt;=M45,IF(ISERROR(VLOOKUP(M45,Cs!$CB$10007:$CI$33000,5,FALSE))=TRUE,"",IF(VLOOKUP(M45,Cs!$CB$10007:$CI$33000,5,FALSE)&lt;&gt;0,VLOOKUP(M45,Cs!$CB$10007:$CI$33000,5,FALSE),"")),"")</f>
        <v/>
      </c>
    </row>
    <row r="46" spans="1:81" x14ac:dyDescent="0.25">
      <c r="A46" s="59" t="str">
        <f t="shared" si="9"/>
        <v/>
      </c>
      <c r="B46" s="60" t="str">
        <f>IF($O$2&gt;=M46,VLOOKUP(M46,Cs!$CB$7:$CI$33000,2,FALSE),"")</f>
        <v/>
      </c>
      <c r="C46" s="61" t="str">
        <f>IF($O$2&gt;=M46,VLOOKUP(M46,Cs!$CB$7:$CN$33000,12,FALSE),"")</f>
        <v/>
      </c>
      <c r="D46" s="61" t="str">
        <f t="shared" si="10"/>
        <v/>
      </c>
      <c r="E46" s="66" t="str">
        <f>IF($O$2&gt;=M46,VLOOKUP(M46,Cs!$CB$7:$CN$33000,13,FALSE),"")</f>
        <v/>
      </c>
      <c r="F46" s="61" t="str">
        <f t="shared" si="11"/>
        <v/>
      </c>
      <c r="G46" s="62" t="str">
        <f>IF(M46&lt;=$O$2,T46,IF(M45=$O$2,$Q$3,IF(M44=$O$2,SUM($G$11:G44),IF(M43=$O$2,SUM(G45,-I45),IF(M42=$O$2,SUM(G45,H45),"")))))</f>
        <v/>
      </c>
      <c r="H46" s="62" t="str">
        <f>IF(M46&lt;=$O$2,CB46,IF(M45=$O$2,$BQ$3,IF(M44=$O$2,SUM($H$11:H44),IF(M43=$O$2,SUM(H45,-J45),""))))</f>
        <v/>
      </c>
      <c r="I46" s="62" t="str">
        <f>IF(M46&lt;=$O$2,U46,IF(M45=$O$2,$R$3,IF(M44=$O$2,SUM($I$11:I44),"")))</f>
        <v/>
      </c>
      <c r="J46" s="62" t="str">
        <f>IF(M46&lt;=$O$2,CC46,IF(M45=$O$2,$BR$3,IF(M44=$O$2,SUM($J$11:J44),"")))</f>
        <v/>
      </c>
      <c r="K46" s="63" t="str">
        <f t="shared" si="12"/>
        <v/>
      </c>
      <c r="M46" s="58">
        <f t="shared" si="13"/>
        <v>34</v>
      </c>
      <c r="O46" s="58" t="str">
        <f>IF($O$2&gt;=M46,VLOOKUP(M46,Cs!$CB$7:$CI$33000,8,FALSE),"")</f>
        <v/>
      </c>
      <c r="P46" s="58" t="str">
        <f>IF($O$2&gt;=M46,VLOOKUP(M46,Cs!$CB$7:$CI$33000,7,FALSE),"")</f>
        <v/>
      </c>
      <c r="Q46" s="58" t="str">
        <f>IF($O$2&gt;=M46,IF(VLOOKUP(M46,Cs!$CB$7:$CN$33000,9,FALSE)&lt;&gt;0,VLOOKUP(M46,Cs!$CB$7:$CN$33000,9,FALSE),""),"")</f>
        <v/>
      </c>
      <c r="R46" s="58" t="str">
        <f>IF($O$2&gt;=M46,VLOOKUP(M46,Cs!$CB$7:$CN$33000,10,FALSE),"")</f>
        <v/>
      </c>
      <c r="S46" s="58" t="str">
        <f>IF($O$2&gt;=M46,VLOOKUP(M46,Cs!$CB$7:$CN$33000,11,FALSE),"")</f>
        <v/>
      </c>
      <c r="T46" s="58" t="str">
        <f>IF($O$2&gt;=M46,IF(ISERROR(VLOOKUP(M46,Cs!$CB$7:$CI$10000,4,FALSE))=TRUE,"",IF(VLOOKUP(M46,Cs!$CB$7:$CI$10000,4,FALSE)&lt;&gt;0,VLOOKUP(M46,Cs!$CB$7:$CI$10000,4,FALSE),"")),"")</f>
        <v/>
      </c>
      <c r="U46" s="58" t="str">
        <f>IF($O$2&gt;=M46,IF(ISERROR(VLOOKUP(M46,Cs!$CB$7:$CI$10000,5,FALSE))=TRUE,"",IF(VLOOKUP(M46,Cs!$CB$7:$CI$10000,5,FALSE)&lt;&gt;0,VLOOKUP(M46,Cs!$CB$7:$CI$10000,5,FALSE),"")),"")</f>
        <v/>
      </c>
      <c r="V46" s="58" t="str">
        <f>IF($O$2&gt;=M46,VLOOKUP(M46,Cs!$CB$7:$CI$33000,6,FALSE),"")</f>
        <v/>
      </c>
      <c r="BB46" s="58" t="str">
        <f>IF($O$2&gt;=M46,IF(ISERROR(VLOOKUP(M46,Cs!$CB$10007:$CI$33000,4,FALSE))=TRUE,"",IF(VLOOKUP(M46,Cs!$CB$10007:$CI$33000,4,FALSE)&lt;&gt;0,VLOOKUP(M46,Cs!$CB$10007:$CI$33000,4,FALSE),"")),"")</f>
        <v/>
      </c>
      <c r="BC46" s="58" t="str">
        <f>IF($O$2&gt;=M46,IF(ISERROR(VLOOKUP(M46,Cs!$CB$10007:$CI$33000,5,FALSE))=TRUE,"",IF(VLOOKUP(M46,Cs!$CB$10007:$CI$33000,5,FALSE)&lt;&gt;0,VLOOKUP(M46,Cs!$CB$10007:$CI$33000,5,FALSE),"")),"")</f>
        <v/>
      </c>
      <c r="CB46" s="58" t="str">
        <f>IF($O$2&gt;=M46,IF(ISERROR(VLOOKUP(M46,Cs!$CB$10007:$CI$33000,4,FALSE))=TRUE,"",IF(VLOOKUP(M46,Cs!$CB$10007:$CI$33000,4,FALSE)&lt;&gt;0,VLOOKUP(M46,Cs!$CB$10007:$CI$33000,4,FALSE),"")),"")</f>
        <v/>
      </c>
      <c r="CC46" s="58" t="str">
        <f>IF($O$2&gt;=M46,IF(ISERROR(VLOOKUP(M46,Cs!$CB$10007:$CI$33000,5,FALSE))=TRUE,"",IF(VLOOKUP(M46,Cs!$CB$10007:$CI$33000,5,FALSE)&lt;&gt;0,VLOOKUP(M46,Cs!$CB$10007:$CI$33000,5,FALSE),"")),"")</f>
        <v/>
      </c>
    </row>
    <row r="47" spans="1:81" x14ac:dyDescent="0.25">
      <c r="A47" s="59" t="str">
        <f t="shared" si="9"/>
        <v/>
      </c>
      <c r="B47" s="60" t="str">
        <f>IF($O$2&gt;=M47,VLOOKUP(M47,Cs!$CB$7:$CI$33000,2,FALSE),"")</f>
        <v/>
      </c>
      <c r="C47" s="61" t="str">
        <f>IF($O$2&gt;=M47,VLOOKUP(M47,Cs!$CB$7:$CN$33000,12,FALSE),"")</f>
        <v/>
      </c>
      <c r="D47" s="61" t="str">
        <f t="shared" si="10"/>
        <v/>
      </c>
      <c r="E47" s="66" t="str">
        <f>IF($O$2&gt;=M47,VLOOKUP(M47,Cs!$CB$7:$CN$33000,13,FALSE),"")</f>
        <v/>
      </c>
      <c r="F47" s="61" t="str">
        <f t="shared" si="11"/>
        <v/>
      </c>
      <c r="G47" s="62" t="str">
        <f>IF(M47&lt;=$O$2,T47,IF(M46=$O$2,$Q$3,IF(M45=$O$2,SUM($G$11:G45),IF(M44=$O$2,SUM(G46,-I46),IF(M43=$O$2,SUM(G46,H46),"")))))</f>
        <v/>
      </c>
      <c r="H47" s="62" t="str">
        <f>IF(M47&lt;=$O$2,CB47,IF(M46=$O$2,$BQ$3,IF(M45=$O$2,SUM($H$11:H45),IF(M44=$O$2,SUM(H46,-J46),""))))</f>
        <v/>
      </c>
      <c r="I47" s="62" t="str">
        <f>IF(M47&lt;=$O$2,U47,IF(M46=$O$2,$R$3,IF(M45=$O$2,SUM($I$11:I45),"")))</f>
        <v/>
      </c>
      <c r="J47" s="62" t="str">
        <f>IF(M47&lt;=$O$2,CC47,IF(M46=$O$2,$BR$3,IF(M45=$O$2,SUM($J$11:J45),"")))</f>
        <v/>
      </c>
      <c r="K47" s="63" t="str">
        <f t="shared" si="12"/>
        <v/>
      </c>
      <c r="M47" s="58">
        <f t="shared" si="13"/>
        <v>35</v>
      </c>
      <c r="O47" s="58" t="str">
        <f>IF($O$2&gt;=M47,VLOOKUP(M47,Cs!$CB$7:$CI$33000,8,FALSE),"")</f>
        <v/>
      </c>
      <c r="P47" s="58" t="str">
        <f>IF($O$2&gt;=M47,VLOOKUP(M47,Cs!$CB$7:$CI$33000,7,FALSE),"")</f>
        <v/>
      </c>
      <c r="Q47" s="58" t="str">
        <f>IF($O$2&gt;=M47,IF(VLOOKUP(M47,Cs!$CB$7:$CN$33000,9,FALSE)&lt;&gt;0,VLOOKUP(M47,Cs!$CB$7:$CN$33000,9,FALSE),""),"")</f>
        <v/>
      </c>
      <c r="R47" s="58" t="str">
        <f>IF($O$2&gt;=M47,VLOOKUP(M47,Cs!$CB$7:$CN$33000,10,FALSE),"")</f>
        <v/>
      </c>
      <c r="S47" s="58" t="str">
        <f>IF($O$2&gt;=M47,VLOOKUP(M47,Cs!$CB$7:$CN$33000,11,FALSE),"")</f>
        <v/>
      </c>
      <c r="T47" s="58" t="str">
        <f>IF($O$2&gt;=M47,IF(ISERROR(VLOOKUP(M47,Cs!$CB$7:$CI$10000,4,FALSE))=TRUE,"",IF(VLOOKUP(M47,Cs!$CB$7:$CI$10000,4,FALSE)&lt;&gt;0,VLOOKUP(M47,Cs!$CB$7:$CI$10000,4,FALSE),"")),"")</f>
        <v/>
      </c>
      <c r="U47" s="58" t="str">
        <f>IF($O$2&gt;=M47,IF(ISERROR(VLOOKUP(M47,Cs!$CB$7:$CI$10000,5,FALSE))=TRUE,"",IF(VLOOKUP(M47,Cs!$CB$7:$CI$10000,5,FALSE)&lt;&gt;0,VLOOKUP(M47,Cs!$CB$7:$CI$10000,5,FALSE),"")),"")</f>
        <v/>
      </c>
      <c r="V47" s="58" t="str">
        <f>IF($O$2&gt;=M47,VLOOKUP(M47,Cs!$CB$7:$CI$33000,6,FALSE),"")</f>
        <v/>
      </c>
      <c r="BB47" s="58" t="str">
        <f>IF($O$2&gt;=M47,IF(ISERROR(VLOOKUP(M47,Cs!$CB$10007:$CI$33000,4,FALSE))=TRUE,"",IF(VLOOKUP(M47,Cs!$CB$10007:$CI$33000,4,FALSE)&lt;&gt;0,VLOOKUP(M47,Cs!$CB$10007:$CI$33000,4,FALSE),"")),"")</f>
        <v/>
      </c>
      <c r="BC47" s="58" t="str">
        <f>IF($O$2&gt;=M47,IF(ISERROR(VLOOKUP(M47,Cs!$CB$10007:$CI$33000,5,FALSE))=TRUE,"",IF(VLOOKUP(M47,Cs!$CB$10007:$CI$33000,5,FALSE)&lt;&gt;0,VLOOKUP(M47,Cs!$CB$10007:$CI$33000,5,FALSE),"")),"")</f>
        <v/>
      </c>
      <c r="CB47" s="58" t="str">
        <f>IF($O$2&gt;=M47,IF(ISERROR(VLOOKUP(M47,Cs!$CB$10007:$CI$33000,4,FALSE))=TRUE,"",IF(VLOOKUP(M47,Cs!$CB$10007:$CI$33000,4,FALSE)&lt;&gt;0,VLOOKUP(M47,Cs!$CB$10007:$CI$33000,4,FALSE),"")),"")</f>
        <v/>
      </c>
      <c r="CC47" s="58" t="str">
        <f>IF($O$2&gt;=M47,IF(ISERROR(VLOOKUP(M47,Cs!$CB$10007:$CI$33000,5,FALSE))=TRUE,"",IF(VLOOKUP(M47,Cs!$CB$10007:$CI$33000,5,FALSE)&lt;&gt;0,VLOOKUP(M47,Cs!$CB$10007:$CI$33000,5,FALSE),"")),"")</f>
        <v/>
      </c>
    </row>
    <row r="48" spans="1:81" x14ac:dyDescent="0.25">
      <c r="A48" s="59" t="str">
        <f t="shared" si="9"/>
        <v/>
      </c>
      <c r="B48" s="60" t="str">
        <f>IF($O$2&gt;=M48,VLOOKUP(M48,Cs!$CB$7:$CI$33000,2,FALSE),"")</f>
        <v/>
      </c>
      <c r="C48" s="61" t="str">
        <f>IF($O$2&gt;=M48,VLOOKUP(M48,Cs!$CB$7:$CN$33000,12,FALSE),"")</f>
        <v/>
      </c>
      <c r="D48" s="61" t="str">
        <f t="shared" si="10"/>
        <v/>
      </c>
      <c r="E48" s="66" t="str">
        <f>IF($O$2&gt;=M48,VLOOKUP(M48,Cs!$CB$7:$CN$33000,13,FALSE),"")</f>
        <v/>
      </c>
      <c r="F48" s="61" t="str">
        <f t="shared" si="11"/>
        <v/>
      </c>
      <c r="G48" s="62" t="str">
        <f>IF(M48&lt;=$O$2,T48,IF(M47=$O$2,$Q$3,IF(M46=$O$2,SUM($G$11:G46),IF(M45=$O$2,SUM(G47,-I47),IF(M44=$O$2,SUM(G47,H47),"")))))</f>
        <v/>
      </c>
      <c r="H48" s="62" t="str">
        <f>IF(M48&lt;=$O$2,CB48,IF(M47=$O$2,$BQ$3,IF(M46=$O$2,SUM($H$11:H46),IF(M45=$O$2,SUM(H47,-J47),""))))</f>
        <v/>
      </c>
      <c r="I48" s="62" t="str">
        <f>IF(M48&lt;=$O$2,U48,IF(M47=$O$2,$R$3,IF(M46=$O$2,SUM($I$11:I46),"")))</f>
        <v/>
      </c>
      <c r="J48" s="62" t="str">
        <f>IF(M48&lt;=$O$2,CC48,IF(M47=$O$2,$BR$3,IF(M46=$O$2,SUM($J$11:J46),"")))</f>
        <v/>
      </c>
      <c r="K48" s="63" t="str">
        <f t="shared" si="12"/>
        <v/>
      </c>
      <c r="M48" s="58">
        <f t="shared" si="13"/>
        <v>36</v>
      </c>
      <c r="O48" s="58" t="str">
        <f>IF($O$2&gt;=M48,VLOOKUP(M48,Cs!$CB$7:$CI$33000,8,FALSE),"")</f>
        <v/>
      </c>
      <c r="P48" s="58" t="str">
        <f>IF($O$2&gt;=M48,VLOOKUP(M48,Cs!$CB$7:$CI$33000,7,FALSE),"")</f>
        <v/>
      </c>
      <c r="Q48" s="58" t="str">
        <f>IF($O$2&gt;=M48,IF(VLOOKUP(M48,Cs!$CB$7:$CN$33000,9,FALSE)&lt;&gt;0,VLOOKUP(M48,Cs!$CB$7:$CN$33000,9,FALSE),""),"")</f>
        <v/>
      </c>
      <c r="R48" s="58" t="str">
        <f>IF($O$2&gt;=M48,VLOOKUP(M48,Cs!$CB$7:$CN$33000,10,FALSE),"")</f>
        <v/>
      </c>
      <c r="S48" s="58" t="str">
        <f>IF($O$2&gt;=M48,VLOOKUP(M48,Cs!$CB$7:$CN$33000,11,FALSE),"")</f>
        <v/>
      </c>
      <c r="T48" s="58" t="str">
        <f>IF($O$2&gt;=M48,IF(ISERROR(VLOOKUP(M48,Cs!$CB$7:$CI$10000,4,FALSE))=TRUE,"",IF(VLOOKUP(M48,Cs!$CB$7:$CI$10000,4,FALSE)&lt;&gt;0,VLOOKUP(M48,Cs!$CB$7:$CI$10000,4,FALSE),"")),"")</f>
        <v/>
      </c>
      <c r="U48" s="58" t="str">
        <f>IF($O$2&gt;=M48,IF(ISERROR(VLOOKUP(M48,Cs!$CB$7:$CI$10000,5,FALSE))=TRUE,"",IF(VLOOKUP(M48,Cs!$CB$7:$CI$10000,5,FALSE)&lt;&gt;0,VLOOKUP(M48,Cs!$CB$7:$CI$10000,5,FALSE),"")),"")</f>
        <v/>
      </c>
      <c r="V48" s="58" t="str">
        <f>IF($O$2&gt;=M48,VLOOKUP(M48,Cs!$CB$7:$CI$33000,6,FALSE),"")</f>
        <v/>
      </c>
      <c r="BB48" s="58" t="str">
        <f>IF($O$2&gt;=M48,IF(ISERROR(VLOOKUP(M48,Cs!$CB$10007:$CI$33000,4,FALSE))=TRUE,"",IF(VLOOKUP(M48,Cs!$CB$10007:$CI$33000,4,FALSE)&lt;&gt;0,VLOOKUP(M48,Cs!$CB$10007:$CI$33000,4,FALSE),"")),"")</f>
        <v/>
      </c>
      <c r="BC48" s="58" t="str">
        <f>IF($O$2&gt;=M48,IF(ISERROR(VLOOKUP(M48,Cs!$CB$10007:$CI$33000,5,FALSE))=TRUE,"",IF(VLOOKUP(M48,Cs!$CB$10007:$CI$33000,5,FALSE)&lt;&gt;0,VLOOKUP(M48,Cs!$CB$10007:$CI$33000,5,FALSE),"")),"")</f>
        <v/>
      </c>
      <c r="CB48" s="58" t="str">
        <f>IF($O$2&gt;=M48,IF(ISERROR(VLOOKUP(M48,Cs!$CB$10007:$CI$33000,4,FALSE))=TRUE,"",IF(VLOOKUP(M48,Cs!$CB$10007:$CI$33000,4,FALSE)&lt;&gt;0,VLOOKUP(M48,Cs!$CB$10007:$CI$33000,4,FALSE),"")),"")</f>
        <v/>
      </c>
      <c r="CC48" s="58" t="str">
        <f>IF($O$2&gt;=M48,IF(ISERROR(VLOOKUP(M48,Cs!$CB$10007:$CI$33000,5,FALSE))=TRUE,"",IF(VLOOKUP(M48,Cs!$CB$10007:$CI$33000,5,FALSE)&lt;&gt;0,VLOOKUP(M48,Cs!$CB$10007:$CI$33000,5,FALSE),"")),"")</f>
        <v/>
      </c>
    </row>
    <row r="49" spans="1:81" x14ac:dyDescent="0.25">
      <c r="A49" s="59" t="str">
        <f t="shared" si="9"/>
        <v/>
      </c>
      <c r="B49" s="60" t="str">
        <f>IF($O$2&gt;=M49,VLOOKUP(M49,Cs!$CB$7:$CI$33000,2,FALSE),"")</f>
        <v/>
      </c>
      <c r="C49" s="61" t="str">
        <f>IF($O$2&gt;=M49,VLOOKUP(M49,Cs!$CB$7:$CN$33000,12,FALSE),"")</f>
        <v/>
      </c>
      <c r="D49" s="61" t="str">
        <f t="shared" si="10"/>
        <v/>
      </c>
      <c r="E49" s="66" t="str">
        <f>IF($O$2&gt;=M49,VLOOKUP(M49,Cs!$CB$7:$CN$33000,13,FALSE),"")</f>
        <v/>
      </c>
      <c r="F49" s="61" t="str">
        <f t="shared" si="11"/>
        <v/>
      </c>
      <c r="G49" s="62" t="str">
        <f>IF(M49&lt;=$O$2,T49,IF(M48=$O$2,$Q$3,IF(M47=$O$2,SUM($G$11:G47),IF(M46=$O$2,SUM(G48,-I48),IF(M45=$O$2,SUM(G48,H48),"")))))</f>
        <v/>
      </c>
      <c r="H49" s="62" t="str">
        <f>IF(M49&lt;=$O$2,CB49,IF(M48=$O$2,$BQ$3,IF(M47=$O$2,SUM($H$11:H47),IF(M46=$O$2,SUM(H48,-J48),""))))</f>
        <v/>
      </c>
      <c r="I49" s="62" t="str">
        <f>IF(M49&lt;=$O$2,U49,IF(M48=$O$2,$R$3,IF(M47=$O$2,SUM($I$11:I47),"")))</f>
        <v/>
      </c>
      <c r="J49" s="62" t="str">
        <f>IF(M49&lt;=$O$2,CC49,IF(M48=$O$2,$BR$3,IF(M47=$O$2,SUM($J$11:J47),"")))</f>
        <v/>
      </c>
      <c r="K49" s="63" t="str">
        <f t="shared" si="12"/>
        <v/>
      </c>
      <c r="M49" s="58">
        <f t="shared" si="13"/>
        <v>37</v>
      </c>
      <c r="O49" s="58" t="str">
        <f>IF($O$2&gt;=M49,VLOOKUP(M49,Cs!$CB$7:$CI$33000,8,FALSE),"")</f>
        <v/>
      </c>
      <c r="P49" s="58" t="str">
        <f>IF($O$2&gt;=M49,VLOOKUP(M49,Cs!$CB$7:$CI$33000,7,FALSE),"")</f>
        <v/>
      </c>
      <c r="Q49" s="58" t="str">
        <f>IF($O$2&gt;=M49,IF(VLOOKUP(M49,Cs!$CB$7:$CN$33000,9,FALSE)&lt;&gt;0,VLOOKUP(M49,Cs!$CB$7:$CN$33000,9,FALSE),""),"")</f>
        <v/>
      </c>
      <c r="R49" s="58" t="str">
        <f>IF($O$2&gt;=M49,VLOOKUP(M49,Cs!$CB$7:$CN$33000,10,FALSE),"")</f>
        <v/>
      </c>
      <c r="S49" s="58" t="str">
        <f>IF($O$2&gt;=M49,VLOOKUP(M49,Cs!$CB$7:$CN$33000,11,FALSE),"")</f>
        <v/>
      </c>
      <c r="T49" s="58" t="str">
        <f>IF($O$2&gt;=M49,IF(ISERROR(VLOOKUP(M49,Cs!$CB$7:$CI$10000,4,FALSE))=TRUE,"",IF(VLOOKUP(M49,Cs!$CB$7:$CI$10000,4,FALSE)&lt;&gt;0,VLOOKUP(M49,Cs!$CB$7:$CI$10000,4,FALSE),"")),"")</f>
        <v/>
      </c>
      <c r="U49" s="58" t="str">
        <f>IF($O$2&gt;=M49,IF(ISERROR(VLOOKUP(M49,Cs!$CB$7:$CI$10000,5,FALSE))=TRUE,"",IF(VLOOKUP(M49,Cs!$CB$7:$CI$10000,5,FALSE)&lt;&gt;0,VLOOKUP(M49,Cs!$CB$7:$CI$10000,5,FALSE),"")),"")</f>
        <v/>
      </c>
      <c r="V49" s="58" t="str">
        <f>IF($O$2&gt;=M49,VLOOKUP(M49,Cs!$CB$7:$CI$33000,6,FALSE),"")</f>
        <v/>
      </c>
      <c r="BB49" s="58" t="str">
        <f>IF($O$2&gt;=M49,IF(ISERROR(VLOOKUP(M49,Cs!$CB$10007:$CI$33000,4,FALSE))=TRUE,"",IF(VLOOKUP(M49,Cs!$CB$10007:$CI$33000,4,FALSE)&lt;&gt;0,VLOOKUP(M49,Cs!$CB$10007:$CI$33000,4,FALSE),"")),"")</f>
        <v/>
      </c>
      <c r="BC49" s="58" t="str">
        <f>IF($O$2&gt;=M49,IF(ISERROR(VLOOKUP(M49,Cs!$CB$10007:$CI$33000,5,FALSE))=TRUE,"",IF(VLOOKUP(M49,Cs!$CB$10007:$CI$33000,5,FALSE)&lt;&gt;0,VLOOKUP(M49,Cs!$CB$10007:$CI$33000,5,FALSE),"")),"")</f>
        <v/>
      </c>
      <c r="CB49" s="58" t="str">
        <f>IF($O$2&gt;=M49,IF(ISERROR(VLOOKUP(M49,Cs!$CB$10007:$CI$33000,4,FALSE))=TRUE,"",IF(VLOOKUP(M49,Cs!$CB$10007:$CI$33000,4,FALSE)&lt;&gt;0,VLOOKUP(M49,Cs!$CB$10007:$CI$33000,4,FALSE),"")),"")</f>
        <v/>
      </c>
      <c r="CC49" s="58" t="str">
        <f>IF($O$2&gt;=M49,IF(ISERROR(VLOOKUP(M49,Cs!$CB$10007:$CI$33000,5,FALSE))=TRUE,"",IF(VLOOKUP(M49,Cs!$CB$10007:$CI$33000,5,FALSE)&lt;&gt;0,VLOOKUP(M49,Cs!$CB$10007:$CI$33000,5,FALSE),"")),"")</f>
        <v/>
      </c>
    </row>
    <row r="50" spans="1:81" x14ac:dyDescent="0.25">
      <c r="A50" s="59" t="str">
        <f t="shared" si="9"/>
        <v/>
      </c>
      <c r="B50" s="60" t="str">
        <f>IF($O$2&gt;=M50,VLOOKUP(M50,Cs!$CB$7:$CI$33000,2,FALSE),"")</f>
        <v/>
      </c>
      <c r="C50" s="61" t="str">
        <f>IF($O$2&gt;=M50,VLOOKUP(M50,Cs!$CB$7:$CN$33000,12,FALSE),"")</f>
        <v/>
      </c>
      <c r="D50" s="61" t="str">
        <f t="shared" si="10"/>
        <v/>
      </c>
      <c r="E50" s="66" t="str">
        <f>IF($O$2&gt;=M50,VLOOKUP(M50,Cs!$CB$7:$CN$33000,13,FALSE),"")</f>
        <v/>
      </c>
      <c r="F50" s="61" t="str">
        <f t="shared" si="11"/>
        <v/>
      </c>
      <c r="G50" s="62" t="str">
        <f>IF(M50&lt;=$O$2,T50,IF(M49=$O$2,$Q$3,IF(M48=$O$2,SUM($G$11:G48),IF(M47=$O$2,SUM(G49,-I49),IF(M46=$O$2,SUM(G49,H49),"")))))</f>
        <v/>
      </c>
      <c r="H50" s="62" t="str">
        <f>IF(M50&lt;=$O$2,CB50,IF(M49=$O$2,$BQ$3,IF(M48=$O$2,SUM($H$11:H48),IF(M47=$O$2,SUM(H49,-J49),""))))</f>
        <v/>
      </c>
      <c r="I50" s="62" t="str">
        <f>IF(M50&lt;=$O$2,U50,IF(M49=$O$2,$R$3,IF(M48=$O$2,SUM($I$11:I48),"")))</f>
        <v/>
      </c>
      <c r="J50" s="62" t="str">
        <f>IF(M50&lt;=$O$2,CC50,IF(M49=$O$2,$BR$3,IF(M48=$O$2,SUM($J$11:J48),"")))</f>
        <v/>
      </c>
      <c r="K50" s="63" t="str">
        <f t="shared" si="12"/>
        <v/>
      </c>
      <c r="M50" s="58">
        <f t="shared" si="13"/>
        <v>38</v>
      </c>
      <c r="O50" s="58" t="str">
        <f>IF($O$2&gt;=M50,VLOOKUP(M50,Cs!$CB$7:$CI$33000,8,FALSE),"")</f>
        <v/>
      </c>
      <c r="P50" s="58" t="str">
        <f>IF($O$2&gt;=M50,VLOOKUP(M50,Cs!$CB$7:$CI$33000,7,FALSE),"")</f>
        <v/>
      </c>
      <c r="Q50" s="58" t="str">
        <f>IF($O$2&gt;=M50,IF(VLOOKUP(M50,Cs!$CB$7:$CN$33000,9,FALSE)&lt;&gt;0,VLOOKUP(M50,Cs!$CB$7:$CN$33000,9,FALSE),""),"")</f>
        <v/>
      </c>
      <c r="R50" s="58" t="str">
        <f>IF($O$2&gt;=M50,VLOOKUP(M50,Cs!$CB$7:$CN$33000,10,FALSE),"")</f>
        <v/>
      </c>
      <c r="S50" s="58" t="str">
        <f>IF($O$2&gt;=M50,VLOOKUP(M50,Cs!$CB$7:$CN$33000,11,FALSE),"")</f>
        <v/>
      </c>
      <c r="T50" s="58" t="str">
        <f>IF($O$2&gt;=M50,IF(ISERROR(VLOOKUP(M50,Cs!$CB$7:$CI$10000,4,FALSE))=TRUE,"",IF(VLOOKUP(M50,Cs!$CB$7:$CI$10000,4,FALSE)&lt;&gt;0,VLOOKUP(M50,Cs!$CB$7:$CI$10000,4,FALSE),"")),"")</f>
        <v/>
      </c>
      <c r="U50" s="58" t="str">
        <f>IF($O$2&gt;=M50,IF(ISERROR(VLOOKUP(M50,Cs!$CB$7:$CI$10000,5,FALSE))=TRUE,"",IF(VLOOKUP(M50,Cs!$CB$7:$CI$10000,5,FALSE)&lt;&gt;0,VLOOKUP(M50,Cs!$CB$7:$CI$10000,5,FALSE),"")),"")</f>
        <v/>
      </c>
      <c r="V50" s="58" t="str">
        <f>IF($O$2&gt;=M50,VLOOKUP(M50,Cs!$CB$7:$CI$33000,6,FALSE),"")</f>
        <v/>
      </c>
      <c r="BB50" s="58" t="str">
        <f>IF($O$2&gt;=M50,IF(ISERROR(VLOOKUP(M50,Cs!$CB$10007:$CI$33000,4,FALSE))=TRUE,"",IF(VLOOKUP(M50,Cs!$CB$10007:$CI$33000,4,FALSE)&lt;&gt;0,VLOOKUP(M50,Cs!$CB$10007:$CI$33000,4,FALSE),"")),"")</f>
        <v/>
      </c>
      <c r="BC50" s="58" t="str">
        <f>IF($O$2&gt;=M50,IF(ISERROR(VLOOKUP(M50,Cs!$CB$10007:$CI$33000,5,FALSE))=TRUE,"",IF(VLOOKUP(M50,Cs!$CB$10007:$CI$33000,5,FALSE)&lt;&gt;0,VLOOKUP(M50,Cs!$CB$10007:$CI$33000,5,FALSE),"")),"")</f>
        <v/>
      </c>
      <c r="CB50" s="58" t="str">
        <f>IF($O$2&gt;=M50,IF(ISERROR(VLOOKUP(M50,Cs!$CB$10007:$CI$33000,4,FALSE))=TRUE,"",IF(VLOOKUP(M50,Cs!$CB$10007:$CI$33000,4,FALSE)&lt;&gt;0,VLOOKUP(M50,Cs!$CB$10007:$CI$33000,4,FALSE),"")),"")</f>
        <v/>
      </c>
      <c r="CC50" s="58" t="str">
        <f>IF($O$2&gt;=M50,IF(ISERROR(VLOOKUP(M50,Cs!$CB$10007:$CI$33000,5,FALSE))=TRUE,"",IF(VLOOKUP(M50,Cs!$CB$10007:$CI$33000,5,FALSE)&lt;&gt;0,VLOOKUP(M50,Cs!$CB$10007:$CI$33000,5,FALSE),"")),"")</f>
        <v/>
      </c>
    </row>
    <row r="51" spans="1:81" x14ac:dyDescent="0.25">
      <c r="A51" s="59" t="str">
        <f t="shared" si="9"/>
        <v/>
      </c>
      <c r="B51" s="60" t="str">
        <f>IF($O$2&gt;=M51,VLOOKUP(M51,Cs!$CB$7:$CI$33000,2,FALSE),"")</f>
        <v/>
      </c>
      <c r="C51" s="61" t="str">
        <f>IF($O$2&gt;=M51,VLOOKUP(M51,Cs!$CB$7:$CN$33000,12,FALSE),"")</f>
        <v/>
      </c>
      <c r="D51" s="61" t="str">
        <f t="shared" si="10"/>
        <v/>
      </c>
      <c r="E51" s="66" t="str">
        <f>IF($O$2&gt;=M51,VLOOKUP(M51,Cs!$CB$7:$CN$33000,13,FALSE),"")</f>
        <v/>
      </c>
      <c r="F51" s="61" t="str">
        <f t="shared" si="11"/>
        <v/>
      </c>
      <c r="G51" s="62" t="str">
        <f>IF(M51&lt;=$O$2,T51,IF(M50=$O$2,$Q$3,IF(M49=$O$2,SUM($G$11:G49),IF(M48=$O$2,SUM(G50,-I50),IF(M47=$O$2,SUM(G50,H50),"")))))</f>
        <v/>
      </c>
      <c r="H51" s="62" t="str">
        <f>IF(M51&lt;=$O$2,CB51,IF(M50=$O$2,$BQ$3,IF(M49=$O$2,SUM($H$11:H49),IF(M48=$O$2,SUM(H50,-J50),""))))</f>
        <v/>
      </c>
      <c r="I51" s="62" t="str">
        <f>IF(M51&lt;=$O$2,U51,IF(M50=$O$2,$R$3,IF(M49=$O$2,SUM($I$11:I49),"")))</f>
        <v/>
      </c>
      <c r="J51" s="62" t="str">
        <f>IF(M51&lt;=$O$2,CC51,IF(M50=$O$2,$BR$3,IF(M49=$O$2,SUM($J$11:J49),"")))</f>
        <v/>
      </c>
      <c r="K51" s="63" t="str">
        <f t="shared" si="12"/>
        <v/>
      </c>
      <c r="M51" s="58">
        <f t="shared" si="13"/>
        <v>39</v>
      </c>
      <c r="O51" s="58" t="str">
        <f>IF($O$2&gt;=M51,VLOOKUP(M51,Cs!$CB$7:$CI$33000,8,FALSE),"")</f>
        <v/>
      </c>
      <c r="P51" s="58" t="str">
        <f>IF($O$2&gt;=M51,VLOOKUP(M51,Cs!$CB$7:$CI$33000,7,FALSE),"")</f>
        <v/>
      </c>
      <c r="Q51" s="58" t="str">
        <f>IF($O$2&gt;=M51,IF(VLOOKUP(M51,Cs!$CB$7:$CN$33000,9,FALSE)&lt;&gt;0,VLOOKUP(M51,Cs!$CB$7:$CN$33000,9,FALSE),""),"")</f>
        <v/>
      </c>
      <c r="R51" s="58" t="str">
        <f>IF($O$2&gt;=M51,VLOOKUP(M51,Cs!$CB$7:$CN$33000,10,FALSE),"")</f>
        <v/>
      </c>
      <c r="S51" s="58" t="str">
        <f>IF($O$2&gt;=M51,VLOOKUP(M51,Cs!$CB$7:$CN$33000,11,FALSE),"")</f>
        <v/>
      </c>
      <c r="T51" s="58" t="str">
        <f>IF($O$2&gt;=M51,IF(ISERROR(VLOOKUP(M51,Cs!$CB$7:$CI$10000,4,FALSE))=TRUE,"",IF(VLOOKUP(M51,Cs!$CB$7:$CI$10000,4,FALSE)&lt;&gt;0,VLOOKUP(M51,Cs!$CB$7:$CI$10000,4,FALSE),"")),"")</f>
        <v/>
      </c>
      <c r="U51" s="58" t="str">
        <f>IF($O$2&gt;=M51,IF(ISERROR(VLOOKUP(M51,Cs!$CB$7:$CI$10000,5,FALSE))=TRUE,"",IF(VLOOKUP(M51,Cs!$CB$7:$CI$10000,5,FALSE)&lt;&gt;0,VLOOKUP(M51,Cs!$CB$7:$CI$10000,5,FALSE),"")),"")</f>
        <v/>
      </c>
      <c r="V51" s="58" t="str">
        <f>IF($O$2&gt;=M51,VLOOKUP(M51,Cs!$CB$7:$CI$33000,6,FALSE),"")</f>
        <v/>
      </c>
      <c r="BB51" s="58" t="str">
        <f>IF($O$2&gt;=M51,IF(ISERROR(VLOOKUP(M51,Cs!$CB$10007:$CI$33000,4,FALSE))=TRUE,"",IF(VLOOKUP(M51,Cs!$CB$10007:$CI$33000,4,FALSE)&lt;&gt;0,VLOOKUP(M51,Cs!$CB$10007:$CI$33000,4,FALSE),"")),"")</f>
        <v/>
      </c>
      <c r="BC51" s="58" t="str">
        <f>IF($O$2&gt;=M51,IF(ISERROR(VLOOKUP(M51,Cs!$CB$10007:$CI$33000,5,FALSE))=TRUE,"",IF(VLOOKUP(M51,Cs!$CB$10007:$CI$33000,5,FALSE)&lt;&gt;0,VLOOKUP(M51,Cs!$CB$10007:$CI$33000,5,FALSE),"")),"")</f>
        <v/>
      </c>
      <c r="CB51" s="58" t="str">
        <f>IF($O$2&gt;=M51,IF(ISERROR(VLOOKUP(M51,Cs!$CB$10007:$CI$33000,4,FALSE))=TRUE,"",IF(VLOOKUP(M51,Cs!$CB$10007:$CI$33000,4,FALSE)&lt;&gt;0,VLOOKUP(M51,Cs!$CB$10007:$CI$33000,4,FALSE),"")),"")</f>
        <v/>
      </c>
      <c r="CC51" s="58" t="str">
        <f>IF($O$2&gt;=M51,IF(ISERROR(VLOOKUP(M51,Cs!$CB$10007:$CI$33000,5,FALSE))=TRUE,"",IF(VLOOKUP(M51,Cs!$CB$10007:$CI$33000,5,FALSE)&lt;&gt;0,VLOOKUP(M51,Cs!$CB$10007:$CI$33000,5,FALSE),"")),"")</f>
        <v/>
      </c>
    </row>
    <row r="52" spans="1:81" s="73" customFormat="1" x14ac:dyDescent="0.25">
      <c r="A52" s="61"/>
      <c r="B52" s="61"/>
      <c r="C52" s="61"/>
      <c r="D52" s="61"/>
      <c r="E52" s="74"/>
      <c r="F52" s="61" t="str">
        <f>IF(M51&lt;$O$2,$U$4,IF(M51=$O$2,$U$1,IF(M50=$O$2,$U$2,IF(M49=$O$2,$U$3,IF(M48=$O$2,$U$7,"")))))</f>
        <v/>
      </c>
      <c r="G52" s="62" t="str">
        <f>IF(M51&lt;$O$2,SUM(G11:G51),IF(M51=$O$2,$Q$3,IF(M50=$O$2,SUM($G$11:G50),IF(M49=$O$2,SUM(G51,-I51),IF(M48=$O$2,SUM(G51,H51),"")))))</f>
        <v/>
      </c>
      <c r="H52" s="62" t="str">
        <f>IF(M51&lt;$O$2,SUM(H11:H51),IF(M51=$O$2,$BQ$3,IF(M50=$O$2,SUM($H$11:H50),IF(M49=$O$2,SUM(H51,-J51),""))))</f>
        <v/>
      </c>
      <c r="I52" s="62" t="str">
        <f>IF(M51&lt;$O$2,SUM(I11:I51),IF(M51=$O$2,$R$3,IF(M50=$O$2,SUM($I$11:I50),"")))</f>
        <v/>
      </c>
      <c r="J52" s="62" t="str">
        <f>IF(M51&lt;$O$2,SUM(J11:J51),IF(M51=$O$2,$BR$3,IF(M50=$O$2,SUM($J$11:J50),"")))</f>
        <v/>
      </c>
      <c r="K52" s="58"/>
      <c r="M52" s="71">
        <f>IF(M51&lt;$O$2,M51,SUM(M51,1))</f>
        <v>40</v>
      </c>
      <c r="BB52" s="58" t="str">
        <f>IF($O$2&gt;=M52,IF(ISERROR(VLOOKUP(M52,Cs!$CB$10007:$CI$33000,4,FALSE))=TRUE,"",IF(VLOOKUP(M52,Cs!$CB$10007:$CI$33000,4,FALSE)&lt;&gt;0,VLOOKUP(M52,Cs!$CB$10007:$CI$33000,4,FALSE),"")),"")</f>
        <v/>
      </c>
      <c r="BC52" s="58" t="str">
        <f>IF($O$2&gt;=M52,IF(ISERROR(VLOOKUP(M52,Cs!$CB$10007:$CI$33000,5,FALSE))=TRUE,"",IF(VLOOKUP(M52,Cs!$CB$10007:$CI$33000,5,FALSE)&lt;&gt;0,VLOOKUP(M52,Cs!$CB$10007:$CI$33000,5,FALSE),"")),"")</f>
        <v/>
      </c>
      <c r="CB52" s="58" t="str">
        <f>IF($O$2&gt;=M52,IF(ISERROR(VLOOKUP(M52,Cs!$CB$10007:$CI$33000,4,FALSE))=TRUE,"",IF(VLOOKUP(M52,Cs!$CB$10007:$CI$33000,4,FALSE)&lt;&gt;0,VLOOKUP(M52,Cs!$CB$10007:$CI$33000,4,FALSE),"")),"")</f>
        <v/>
      </c>
      <c r="CC52" s="58" t="str">
        <f>IF($O$2&gt;=M52,IF(ISERROR(VLOOKUP(M52,Cs!$CB$10007:$CI$33000,5,FALSE))=TRUE,"",IF(VLOOKUP(M52,Cs!$CB$10007:$CI$33000,5,FALSE)&lt;&gt;0,VLOOKUP(M52,Cs!$CB$10007:$CI$33000,5,FALSE),"")),"")</f>
        <v/>
      </c>
    </row>
    <row r="53" spans="1:81" s="73" customFormat="1" x14ac:dyDescent="0.25">
      <c r="A53" s="61"/>
      <c r="B53" s="61"/>
      <c r="C53" s="61"/>
      <c r="D53" s="61"/>
      <c r="E53" s="74"/>
      <c r="F53" s="61" t="str">
        <f>IF(M51=$O$2,$U$2,IF(M50=$O$2,$U$3,IF(M49=$O$2,$U$7,"")))</f>
        <v/>
      </c>
      <c r="G53" s="62" t="str">
        <f>IF(M51=$O$2,SUM($G$11:G51),IF(M50=$O$2,SUM(G52,-I52),IF(M49=$O$2,SUM(G52,H52),"")))</f>
        <v/>
      </c>
      <c r="H53" s="62" t="str">
        <f>IF(M51=$O$2,SUM($H$11:H51),IF(M50=$O$2,SUM(H52,-J52),""))</f>
        <v/>
      </c>
      <c r="I53" s="62" t="str">
        <f>IF(M51=$O$2,SUM($I$11:I51),"")</f>
        <v/>
      </c>
      <c r="J53" s="62" t="str">
        <f>IF(M51=$O$2,SUM($J$11:J51),"")</f>
        <v/>
      </c>
      <c r="K53" s="58"/>
      <c r="M53" s="58">
        <f t="shared" ref="M53:M56" si="14">M52</f>
        <v>40</v>
      </c>
      <c r="BB53" s="58" t="str">
        <f>IF($O$2&gt;=M53,IF(ISERROR(VLOOKUP(M53,Cs!$CB$10007:$CI$33000,4,FALSE))=TRUE,"",IF(VLOOKUP(M53,Cs!$CB$10007:$CI$33000,4,FALSE)&lt;&gt;0,VLOOKUP(M53,Cs!$CB$10007:$CI$33000,4,FALSE),"")),"")</f>
        <v/>
      </c>
      <c r="BC53" s="58" t="str">
        <f>IF($O$2&gt;=M53,IF(ISERROR(VLOOKUP(M53,Cs!$CB$10007:$CI$33000,5,FALSE))=TRUE,"",IF(VLOOKUP(M53,Cs!$CB$10007:$CI$33000,5,FALSE)&lt;&gt;0,VLOOKUP(M53,Cs!$CB$10007:$CI$33000,5,FALSE),"")),"")</f>
        <v/>
      </c>
      <c r="CB53" s="58" t="str">
        <f>IF($O$2&gt;=M53,IF(ISERROR(VLOOKUP(M53,Cs!$CB$10007:$CI$33000,4,FALSE))=TRUE,"",IF(VLOOKUP(M53,Cs!$CB$10007:$CI$33000,4,FALSE)&lt;&gt;0,VLOOKUP(M53,Cs!$CB$10007:$CI$33000,4,FALSE),"")),"")</f>
        <v/>
      </c>
      <c r="CC53" s="58" t="str">
        <f>IF($O$2&gt;=M53,IF(ISERROR(VLOOKUP(M53,Cs!$CB$10007:$CI$33000,5,FALSE))=TRUE,"",IF(VLOOKUP(M53,Cs!$CB$10007:$CI$33000,5,FALSE)&lt;&gt;0,VLOOKUP(M53,Cs!$CB$10007:$CI$33000,5,FALSE),"")),"")</f>
        <v/>
      </c>
    </row>
    <row r="54" spans="1:81" s="73" customFormat="1" x14ac:dyDescent="0.25">
      <c r="A54" s="61"/>
      <c r="B54" s="61"/>
      <c r="C54" s="61"/>
      <c r="D54" s="61"/>
      <c r="E54" s="74"/>
      <c r="F54" s="61" t="str">
        <f>IF(M51=$O$2,$U$3,IF(M50=$O$2,$U$7,""))</f>
        <v/>
      </c>
      <c r="G54" s="62" t="str">
        <f>IF(M51=$O$2,SUM(G53,-I53),IF(M50=$O$2,SUM(G53,H53),""))</f>
        <v/>
      </c>
      <c r="H54" s="62" t="str">
        <f>IF(M51=$O$2,SUM(H53,-J53),"")</f>
        <v/>
      </c>
      <c r="I54" s="62"/>
      <c r="J54" s="62"/>
      <c r="K54" s="58"/>
      <c r="M54" s="58">
        <f t="shared" si="14"/>
        <v>40</v>
      </c>
      <c r="BB54" s="58" t="str">
        <f>IF($O$2&gt;=M54,IF(ISERROR(VLOOKUP(M54,Cs!$CB$10007:$CI$33000,4,FALSE))=TRUE,"",IF(VLOOKUP(M54,Cs!$CB$10007:$CI$33000,4,FALSE)&lt;&gt;0,VLOOKUP(M54,Cs!$CB$10007:$CI$33000,4,FALSE),"")),"")</f>
        <v/>
      </c>
      <c r="BC54" s="58" t="str">
        <f>IF($O$2&gt;=M54,IF(ISERROR(VLOOKUP(M54,Cs!$CB$10007:$CI$33000,5,FALSE))=TRUE,"",IF(VLOOKUP(M54,Cs!$CB$10007:$CI$33000,5,FALSE)&lt;&gt;0,VLOOKUP(M54,Cs!$CB$10007:$CI$33000,5,FALSE),"")),"")</f>
        <v/>
      </c>
      <c r="CB54" s="58" t="str">
        <f>IF($O$2&gt;=M54,IF(ISERROR(VLOOKUP(M54,Cs!$CB$10007:$CI$33000,4,FALSE))=TRUE,"",IF(VLOOKUP(M54,Cs!$CB$10007:$CI$33000,4,FALSE)&lt;&gt;0,VLOOKUP(M54,Cs!$CB$10007:$CI$33000,4,FALSE),"")),"")</f>
        <v/>
      </c>
      <c r="CC54" s="58" t="str">
        <f>IF($O$2&gt;=M54,IF(ISERROR(VLOOKUP(M54,Cs!$CB$10007:$CI$33000,5,FALSE))=TRUE,"",IF(VLOOKUP(M54,Cs!$CB$10007:$CI$33000,5,FALSE)&lt;&gt;0,VLOOKUP(M54,Cs!$CB$10007:$CI$33000,5,FALSE),"")),"")</f>
        <v/>
      </c>
    </row>
    <row r="55" spans="1:81" s="73" customFormat="1" x14ac:dyDescent="0.25">
      <c r="A55" s="61"/>
      <c r="B55" s="61"/>
      <c r="C55" s="61"/>
      <c r="D55" s="61"/>
      <c r="E55" s="74"/>
      <c r="F55" s="61" t="str">
        <f>IF(M51=$O$2,$U$7,"")</f>
        <v/>
      </c>
      <c r="G55" s="62" t="str">
        <f>IF(M51=$O$2,SUM(G54,H54),"")</f>
        <v/>
      </c>
      <c r="H55" s="62"/>
      <c r="I55" s="62"/>
      <c r="J55" s="62"/>
      <c r="K55" s="65" t="str">
        <f>"pg. "&amp;N55</f>
        <v>pg. 1</v>
      </c>
      <c r="M55" s="58">
        <f t="shared" si="14"/>
        <v>40</v>
      </c>
      <c r="N55" s="73">
        <f>SUM(O5,O6)</f>
        <v>1</v>
      </c>
      <c r="BB55" s="58" t="str">
        <f>IF($O$2&gt;=M55,IF(ISERROR(VLOOKUP(M55,Cs!$CB$10007:$CI$33000,4,FALSE))=TRUE,"",IF(VLOOKUP(M55,Cs!$CB$10007:$CI$33000,4,FALSE)&lt;&gt;0,VLOOKUP(M55,Cs!$CB$10007:$CI$33000,4,FALSE),"")),"")</f>
        <v/>
      </c>
      <c r="BC55" s="58" t="str">
        <f>IF($O$2&gt;=M55,IF(ISERROR(VLOOKUP(M55,Cs!$CB$10007:$CI$33000,5,FALSE))=TRUE,"",IF(VLOOKUP(M55,Cs!$CB$10007:$CI$33000,5,FALSE)&lt;&gt;0,VLOOKUP(M55,Cs!$CB$10007:$CI$33000,5,FALSE),"")),"")</f>
        <v/>
      </c>
      <c r="CB55" s="58" t="str">
        <f>IF($O$2&gt;=M55,IF(ISERROR(VLOOKUP(M55,Cs!$CB$10007:$CI$33000,4,FALSE))=TRUE,"",IF(VLOOKUP(M55,Cs!$CB$10007:$CI$33000,4,FALSE)&lt;&gt;0,VLOOKUP(M55,Cs!$CB$10007:$CI$33000,4,FALSE),"")),"")</f>
        <v/>
      </c>
      <c r="CC55" s="58" t="str">
        <f>IF($O$2&gt;=M55,IF(ISERROR(VLOOKUP(M55,Cs!$CB$10007:$CI$33000,5,FALSE))=TRUE,"",IF(VLOOKUP(M55,Cs!$CB$10007:$CI$33000,5,FALSE)&lt;&gt;0,VLOOKUP(M55,Cs!$CB$10007:$CI$33000,5,FALSE),"")),"")</f>
        <v/>
      </c>
    </row>
    <row r="56" spans="1:81" s="73" customFormat="1" x14ac:dyDescent="0.25">
      <c r="A56" s="61"/>
      <c r="B56" s="61"/>
      <c r="C56" s="61"/>
      <c r="D56" s="61"/>
      <c r="E56" s="74"/>
      <c r="F56" s="87" t="str">
        <f>IF(M56&lt;$O$2,$U$6,"")</f>
        <v/>
      </c>
      <c r="G56" s="62" t="str">
        <f>IF(M56&lt;$O$2,G52,"")</f>
        <v/>
      </c>
      <c r="H56" s="62" t="str">
        <f>IF(M56&lt;$O$2,H52,"")</f>
        <v/>
      </c>
      <c r="I56" s="62" t="str">
        <f>IF(M56&lt;$O$2,I52,"")</f>
        <v/>
      </c>
      <c r="J56" s="62" t="str">
        <f>IF(M56&lt;$O$2,J52,"")</f>
        <v/>
      </c>
      <c r="K56" s="61"/>
      <c r="M56" s="58">
        <f t="shared" si="14"/>
        <v>40</v>
      </c>
      <c r="BB56" s="58" t="str">
        <f>IF($O$2&gt;=M56,IF(ISERROR(VLOOKUP(M56,Cs!$CB$10007:$CI$33000,4,FALSE))=TRUE,"",IF(VLOOKUP(M56,Cs!$CB$10007:$CI$33000,4,FALSE)&lt;&gt;0,VLOOKUP(M56,Cs!$CB$10007:$CI$33000,4,FALSE),"")),"")</f>
        <v/>
      </c>
      <c r="BC56" s="58" t="str">
        <f>IF($O$2&gt;=M56,IF(ISERROR(VLOOKUP(M56,Cs!$CB$10007:$CI$33000,5,FALSE))=TRUE,"",IF(VLOOKUP(M56,Cs!$CB$10007:$CI$33000,5,FALSE)&lt;&gt;0,VLOOKUP(M56,Cs!$CB$10007:$CI$33000,5,FALSE),"")),"")</f>
        <v/>
      </c>
      <c r="CB56" s="58" t="str">
        <f>IF($O$2&gt;=M56,IF(ISERROR(VLOOKUP(M56,Cs!$CB$10007:$CI$33000,4,FALSE))=TRUE,"",IF(VLOOKUP(M56,Cs!$CB$10007:$CI$33000,4,FALSE)&lt;&gt;0,VLOOKUP(M56,Cs!$CB$10007:$CI$33000,4,FALSE),"")),"")</f>
        <v/>
      </c>
      <c r="CC56" s="58" t="str">
        <f>IF($O$2&gt;=M56,IF(ISERROR(VLOOKUP(M56,Cs!$CB$10007:$CI$33000,5,FALSE))=TRUE,"",IF(VLOOKUP(M56,Cs!$CB$10007:$CI$33000,5,FALSE)&lt;&gt;0,VLOOKUP(M56,Cs!$CB$10007:$CI$33000,5,FALSE),"")),"")</f>
        <v/>
      </c>
    </row>
    <row r="57" spans="1:81" s="73" customFormat="1" x14ac:dyDescent="0.25">
      <c r="A57" s="59" t="str">
        <f t="shared" ref="A57:A96" si="15">IF($O$2&gt;=M57,M57,"")</f>
        <v/>
      </c>
      <c r="B57" s="60" t="str">
        <f>IF($O$2&gt;=M57,VLOOKUP(M57,Cs!$CB$7:$CI$33000,2,FALSE),"")</f>
        <v/>
      </c>
      <c r="C57" s="61" t="str">
        <f>IF($O$2&gt;=M57,VLOOKUP(M57,Cs!$CB$7:$CN$33000,12,FALSE),"")</f>
        <v/>
      </c>
      <c r="D57" s="61" t="str">
        <f t="shared" ref="D57:D96" si="16">IF($O$2&gt;=M57,IF(O57=$O$9,"",UPPER(LEFT(O57,1))),"")</f>
        <v/>
      </c>
      <c r="E57" s="66" t="str">
        <f>IF($O$2&gt;=M57,VLOOKUP(M57,Cs!$CB$7:$CN$33000,13,FALSE),"")</f>
        <v/>
      </c>
      <c r="F57" s="61" t="str">
        <f t="shared" ref="F57:F96" si="17">TRIM(IF(M57&lt;=$O$2,Q57&amp;" "&amp;R57&amp;" "&amp;S57,IF(M56=$O$2,$U$1,IF(M55=$O$2,$U$2,IF(M54=$O$2,$U$3,IF(M53=$O$2,$U$7,""))))))</f>
        <v/>
      </c>
      <c r="G57" s="62" t="str">
        <f>IF(M57&lt;=$O$2,T57,IF(M56=$O$2,$Q$3,IF(M55=$O$2,SUM($G$56:G56),IF(M54=$O$2,SUM(G56,-I56),IF(M53=$O$2,SUM(G56,H56),"")))))</f>
        <v/>
      </c>
      <c r="H57" s="62" t="str">
        <f>IF(M57&lt;=$O$2,CB57,IF(M56=$O$2,$BQ$3,IF(M55=$O$2,SUM($H$56:H56),IF(M54=$O$2,SUM(H56,-J56),""))))</f>
        <v/>
      </c>
      <c r="I57" s="62" t="str">
        <f>IF(M57&lt;=$O$2,U57,IF(M56=$O$2,$R$3,IF(M55=$O$2,SUM($I$56:I56),"")))</f>
        <v/>
      </c>
      <c r="J57" s="62" t="str">
        <f>IF(M57&lt;=$O$2,CC57,IF(M56=$O$2,$BR$3,IF(M55=$O$2,SUM($J$56:J56),"")))</f>
        <v/>
      </c>
      <c r="K57" s="63" t="str">
        <f t="shared" ref="K57:K96" si="18">IF($O$2&gt;=M57,VLOOKUP(V57,Csfi,2,FALSE),"")</f>
        <v/>
      </c>
      <c r="M57" s="58">
        <f>M56+1</f>
        <v>41</v>
      </c>
      <c r="O57" s="58" t="str">
        <f>IF($O$2&gt;=M57,VLOOKUP(M57,Cs!$CB$7:$CI$33000,8,FALSE),"")</f>
        <v/>
      </c>
      <c r="P57" s="58" t="str">
        <f>IF($O$2&gt;=M57,VLOOKUP(M57,Cs!$CB$7:$CI$33000,7,FALSE),"")</f>
        <v/>
      </c>
      <c r="Q57" s="58" t="str">
        <f>IF($O$2&gt;=M57,IF(VLOOKUP(M57,Cs!$CB$7:$CN$33000,9,FALSE)&lt;&gt;0,VLOOKUP(M57,Cs!$CB$7:$CN$33000,9,FALSE),""),"")</f>
        <v/>
      </c>
      <c r="R57" s="58" t="str">
        <f>IF($O$2&gt;=M57,VLOOKUP(M57,Cs!$CB$7:$CN$33000,10,FALSE),"")</f>
        <v/>
      </c>
      <c r="S57" s="58" t="str">
        <f>IF($O$2&gt;=M57,VLOOKUP(M57,Cs!$CB$7:$CN$33000,11,FALSE),"")</f>
        <v/>
      </c>
      <c r="T57" s="58" t="str">
        <f>IF($O$2&gt;=M57,IF(ISERROR(VLOOKUP(M57,Cs!$CB$7:$CI$10000,4,FALSE))=TRUE,"",IF(VLOOKUP(M57,Cs!$CB$7:$CI$10000,4,FALSE)&lt;&gt;0,VLOOKUP(M57,Cs!$CB$7:$CI$10000,4,FALSE),"")),"")</f>
        <v/>
      </c>
      <c r="U57" s="58" t="str">
        <f>IF($O$2&gt;=M57,IF(ISERROR(VLOOKUP(M57,Cs!$CB$7:$CI$10000,5,FALSE))=TRUE,"",IF(VLOOKUP(M57,Cs!$CB$7:$CI$10000,5,FALSE)&lt;&gt;0,VLOOKUP(M57,Cs!$CB$7:$CI$10000,5,FALSE),"")),"")</f>
        <v/>
      </c>
      <c r="V57" s="58" t="str">
        <f>IF($O$2&gt;=M57,VLOOKUP(M57,Cs!$CB$7:$CI$33000,6,FALSE),"")</f>
        <v/>
      </c>
      <c r="BB57" s="58" t="str">
        <f>IF($O$2&gt;=M57,IF(ISERROR(VLOOKUP(M57,Cs!$CB$10007:$CI$33000,4,FALSE))=TRUE,"",IF(VLOOKUP(M57,Cs!$CB$10007:$CI$33000,4,FALSE)&lt;&gt;0,VLOOKUP(M57,Cs!$CB$10007:$CI$33000,4,FALSE),"")),"")</f>
        <v/>
      </c>
      <c r="BC57" s="58" t="str">
        <f>IF($O$2&gt;=M57,IF(ISERROR(VLOOKUP(M57,Cs!$CB$10007:$CI$33000,5,FALSE))=TRUE,"",IF(VLOOKUP(M57,Cs!$CB$10007:$CI$33000,5,FALSE)&lt;&gt;0,VLOOKUP(M57,Cs!$CB$10007:$CI$33000,5,FALSE),"")),"")</f>
        <v/>
      </c>
      <c r="CB57" s="58" t="str">
        <f>IF($O$2&gt;=M57,IF(ISERROR(VLOOKUP(M57,Cs!$CB$10007:$CI$33000,4,FALSE))=TRUE,"",IF(VLOOKUP(M57,Cs!$CB$10007:$CI$33000,4,FALSE)&lt;&gt;0,VLOOKUP(M57,Cs!$CB$10007:$CI$33000,4,FALSE),"")),"")</f>
        <v/>
      </c>
      <c r="CC57" s="58" t="str">
        <f>IF($O$2&gt;=M57,IF(ISERROR(VLOOKUP(M57,Cs!$CB$10007:$CI$33000,5,FALSE))=TRUE,"",IF(VLOOKUP(M57,Cs!$CB$10007:$CI$33000,5,FALSE)&lt;&gt;0,VLOOKUP(M57,Cs!$CB$10007:$CI$33000,5,FALSE),"")),"")</f>
        <v/>
      </c>
    </row>
    <row r="58" spans="1:81" s="73" customFormat="1" x14ac:dyDescent="0.25">
      <c r="A58" s="59" t="str">
        <f t="shared" si="15"/>
        <v/>
      </c>
      <c r="B58" s="60" t="str">
        <f>IF($O$2&gt;=M58,VLOOKUP(M58,Cs!$CB$7:$CI$33000,2,FALSE),"")</f>
        <v/>
      </c>
      <c r="C58" s="61" t="str">
        <f>IF($O$2&gt;=M58,VLOOKUP(M58,Cs!$CB$7:$CN$33000,12,FALSE),"")</f>
        <v/>
      </c>
      <c r="D58" s="61" t="str">
        <f t="shared" si="16"/>
        <v/>
      </c>
      <c r="E58" s="66" t="str">
        <f>IF($O$2&gt;=M58,VLOOKUP(M58,Cs!$CB$7:$CN$33000,13,FALSE),"")</f>
        <v/>
      </c>
      <c r="F58" s="61" t="str">
        <f t="shared" si="17"/>
        <v/>
      </c>
      <c r="G58" s="62" t="str">
        <f>IF(M58&lt;=$O$2,T58,IF(M57=$O$2,$Q$3,IF(M56=$O$2,SUM($G$56:G56),IF(M55=$O$2,SUM(G57,-I57),IF(M54=$O$2,SUM(G57,H57),"")))))</f>
        <v/>
      </c>
      <c r="H58" s="62" t="str">
        <f>IF(M58&lt;=$O$2,CB58,IF(M57=$O$2,$BQ$3,IF(M56=$O$2,SUM($H$56:H56),IF(M55=$O$2,SUM(H57,-J57),""))))</f>
        <v/>
      </c>
      <c r="I58" s="62" t="str">
        <f>IF(M58&lt;=$O$2,U58,IF(M57=$O$2,$R$3,IF(M56=$O$2,SUM($I$56:I56),"")))</f>
        <v/>
      </c>
      <c r="J58" s="62" t="str">
        <f>IF(M58&lt;=$O$2,CC58,IF(M57=$O$2,$BR$3,IF(M56=$O$2,SUM($J$56:J56),"")))</f>
        <v/>
      </c>
      <c r="K58" s="63" t="str">
        <f t="shared" si="18"/>
        <v/>
      </c>
      <c r="M58" s="58">
        <f t="shared" ref="M58:M96" si="19">M57+1</f>
        <v>42</v>
      </c>
      <c r="O58" s="58" t="str">
        <f>IF($O$2&gt;=M58,VLOOKUP(M58,Cs!$CB$7:$CI$33000,8,FALSE),"")</f>
        <v/>
      </c>
      <c r="P58" s="58" t="str">
        <f>IF($O$2&gt;=M58,VLOOKUP(M58,Cs!$CB$7:$CI$33000,7,FALSE),"")</f>
        <v/>
      </c>
      <c r="Q58" s="58" t="str">
        <f>IF($O$2&gt;=M58,IF(VLOOKUP(M58,Cs!$CB$7:$CN$33000,9,FALSE)&lt;&gt;0,VLOOKUP(M58,Cs!$CB$7:$CN$33000,9,FALSE),""),"")</f>
        <v/>
      </c>
      <c r="R58" s="58" t="str">
        <f>IF($O$2&gt;=M58,VLOOKUP(M58,Cs!$CB$7:$CN$33000,10,FALSE),"")</f>
        <v/>
      </c>
      <c r="S58" s="58" t="str">
        <f>IF($O$2&gt;=M58,VLOOKUP(M58,Cs!$CB$7:$CN$33000,11,FALSE),"")</f>
        <v/>
      </c>
      <c r="T58" s="58" t="str">
        <f>IF($O$2&gt;=M58,IF(ISERROR(VLOOKUP(M58,Cs!$CB$7:$CI$10000,4,FALSE))=TRUE,"",IF(VLOOKUP(M58,Cs!$CB$7:$CI$10000,4,FALSE)&lt;&gt;0,VLOOKUP(M58,Cs!$CB$7:$CI$10000,4,FALSE),"")),"")</f>
        <v/>
      </c>
      <c r="U58" s="58" t="str">
        <f>IF($O$2&gt;=M58,IF(ISERROR(VLOOKUP(M58,Cs!$CB$7:$CI$10000,5,FALSE))=TRUE,"",IF(VLOOKUP(M58,Cs!$CB$7:$CI$10000,5,FALSE)&lt;&gt;0,VLOOKUP(M58,Cs!$CB$7:$CI$10000,5,FALSE),"")),"")</f>
        <v/>
      </c>
      <c r="V58" s="58" t="str">
        <f>IF($O$2&gt;=M58,VLOOKUP(M58,Cs!$CB$7:$CI$33000,6,FALSE),"")</f>
        <v/>
      </c>
      <c r="BB58" s="58" t="str">
        <f>IF($O$2&gt;=M58,IF(ISERROR(VLOOKUP(M58,Cs!$CB$10007:$CI$33000,4,FALSE))=TRUE,"",IF(VLOOKUP(M58,Cs!$CB$10007:$CI$33000,4,FALSE)&lt;&gt;0,VLOOKUP(M58,Cs!$CB$10007:$CI$33000,4,FALSE),"")),"")</f>
        <v/>
      </c>
      <c r="BC58" s="58" t="str">
        <f>IF($O$2&gt;=M58,IF(ISERROR(VLOOKUP(M58,Cs!$CB$10007:$CI$33000,5,FALSE))=TRUE,"",IF(VLOOKUP(M58,Cs!$CB$10007:$CI$33000,5,FALSE)&lt;&gt;0,VLOOKUP(M58,Cs!$CB$10007:$CI$33000,5,FALSE),"")),"")</f>
        <v/>
      </c>
      <c r="CB58" s="58" t="str">
        <f>IF($O$2&gt;=M58,IF(ISERROR(VLOOKUP(M58,Cs!$CB$10007:$CI$33000,4,FALSE))=TRUE,"",IF(VLOOKUP(M58,Cs!$CB$10007:$CI$33000,4,FALSE)&lt;&gt;0,VLOOKUP(M58,Cs!$CB$10007:$CI$33000,4,FALSE),"")),"")</f>
        <v/>
      </c>
      <c r="CC58" s="58" t="str">
        <f>IF($O$2&gt;=M58,IF(ISERROR(VLOOKUP(M58,Cs!$CB$10007:$CI$33000,5,FALSE))=TRUE,"",IF(VLOOKUP(M58,Cs!$CB$10007:$CI$33000,5,FALSE)&lt;&gt;0,VLOOKUP(M58,Cs!$CB$10007:$CI$33000,5,FALSE),"")),"")</f>
        <v/>
      </c>
    </row>
    <row r="59" spans="1:81" s="73" customFormat="1" x14ac:dyDescent="0.25">
      <c r="A59" s="59" t="str">
        <f t="shared" si="15"/>
        <v/>
      </c>
      <c r="B59" s="60" t="str">
        <f>IF($O$2&gt;=M59,VLOOKUP(M59,Cs!$CB$7:$CI$33000,2,FALSE),"")</f>
        <v/>
      </c>
      <c r="C59" s="61" t="str">
        <f>IF($O$2&gt;=M59,VLOOKUP(M59,Cs!$CB$7:$CN$33000,12,FALSE),"")</f>
        <v/>
      </c>
      <c r="D59" s="61" t="str">
        <f t="shared" si="16"/>
        <v/>
      </c>
      <c r="E59" s="66" t="str">
        <f>IF($O$2&gt;=M59,VLOOKUP(M59,Cs!$CB$7:$CN$33000,13,FALSE),"")</f>
        <v/>
      </c>
      <c r="F59" s="61" t="str">
        <f t="shared" si="17"/>
        <v/>
      </c>
      <c r="G59" s="62" t="str">
        <f>IF(M59&lt;=$O$2,T59,IF(M58=$O$2,$Q$3,IF(M57=$O$2,SUM($G$56:G57),IF(M56=$O$2,SUM(G58,-I58),IF(M55=$O$2,SUM(G58,H58),"")))))</f>
        <v/>
      </c>
      <c r="H59" s="62" t="str">
        <f>IF(M59&lt;=$O$2,CB59,IF(M58=$O$2,$BQ$3,IF(M57=$O$2,SUM($H$56:H57),IF(M56=$O$2,SUM(H58,-J58),""))))</f>
        <v/>
      </c>
      <c r="I59" s="62" t="str">
        <f>IF(M59&lt;=$O$2,U59,IF(M58=$O$2,$R$3,IF(M57=$O$2,SUM($I$56:I57),"")))</f>
        <v/>
      </c>
      <c r="J59" s="62" t="str">
        <f>IF(M59&lt;=$O$2,CC59,IF(M58=$O$2,$BR$3,IF(M57=$O$2,SUM($J$56:J57),"")))</f>
        <v/>
      </c>
      <c r="K59" s="63" t="str">
        <f t="shared" si="18"/>
        <v/>
      </c>
      <c r="M59" s="58">
        <f t="shared" si="19"/>
        <v>43</v>
      </c>
      <c r="O59" s="58" t="str">
        <f>IF($O$2&gt;=M59,VLOOKUP(M59,Cs!$CB$7:$CI$33000,8,FALSE),"")</f>
        <v/>
      </c>
      <c r="P59" s="58" t="str">
        <f>IF($O$2&gt;=M59,VLOOKUP(M59,Cs!$CB$7:$CI$33000,7,FALSE),"")</f>
        <v/>
      </c>
      <c r="Q59" s="58" t="str">
        <f>IF($O$2&gt;=M59,IF(VLOOKUP(M59,Cs!$CB$7:$CN$33000,9,FALSE)&lt;&gt;0,VLOOKUP(M59,Cs!$CB$7:$CN$33000,9,FALSE),""),"")</f>
        <v/>
      </c>
      <c r="R59" s="58" t="str">
        <f>IF($O$2&gt;=M59,VLOOKUP(M59,Cs!$CB$7:$CN$33000,10,FALSE),"")</f>
        <v/>
      </c>
      <c r="S59" s="58" t="str">
        <f>IF($O$2&gt;=M59,VLOOKUP(M59,Cs!$CB$7:$CN$33000,11,FALSE),"")</f>
        <v/>
      </c>
      <c r="T59" s="58" t="str">
        <f>IF($O$2&gt;=M59,IF(ISERROR(VLOOKUP(M59,Cs!$CB$7:$CI$10000,4,FALSE))=TRUE,"",IF(VLOOKUP(M59,Cs!$CB$7:$CI$10000,4,FALSE)&lt;&gt;0,VLOOKUP(M59,Cs!$CB$7:$CI$10000,4,FALSE),"")),"")</f>
        <v/>
      </c>
      <c r="U59" s="58" t="str">
        <f>IF($O$2&gt;=M59,IF(ISERROR(VLOOKUP(M59,Cs!$CB$7:$CI$10000,5,FALSE))=TRUE,"",IF(VLOOKUP(M59,Cs!$CB$7:$CI$10000,5,FALSE)&lt;&gt;0,VLOOKUP(M59,Cs!$CB$7:$CI$10000,5,FALSE),"")),"")</f>
        <v/>
      </c>
      <c r="V59" s="58" t="str">
        <f>IF($O$2&gt;=M59,VLOOKUP(M59,Cs!$CB$7:$CI$33000,6,FALSE),"")</f>
        <v/>
      </c>
      <c r="BB59" s="58" t="str">
        <f>IF($O$2&gt;=M59,IF(ISERROR(VLOOKUP(M59,Cs!$CB$10007:$CI$33000,4,FALSE))=TRUE,"",IF(VLOOKUP(M59,Cs!$CB$10007:$CI$33000,4,FALSE)&lt;&gt;0,VLOOKUP(M59,Cs!$CB$10007:$CI$33000,4,FALSE),"")),"")</f>
        <v/>
      </c>
      <c r="BC59" s="58" t="str">
        <f>IF($O$2&gt;=M59,IF(ISERROR(VLOOKUP(M59,Cs!$CB$10007:$CI$33000,5,FALSE))=TRUE,"",IF(VLOOKUP(M59,Cs!$CB$10007:$CI$33000,5,FALSE)&lt;&gt;0,VLOOKUP(M59,Cs!$CB$10007:$CI$33000,5,FALSE),"")),"")</f>
        <v/>
      </c>
      <c r="CB59" s="58" t="str">
        <f>IF($O$2&gt;=M59,IF(ISERROR(VLOOKUP(M59,Cs!$CB$10007:$CI$33000,4,FALSE))=TRUE,"",IF(VLOOKUP(M59,Cs!$CB$10007:$CI$33000,4,FALSE)&lt;&gt;0,VLOOKUP(M59,Cs!$CB$10007:$CI$33000,4,FALSE),"")),"")</f>
        <v/>
      </c>
      <c r="CC59" s="58" t="str">
        <f>IF($O$2&gt;=M59,IF(ISERROR(VLOOKUP(M59,Cs!$CB$10007:$CI$33000,5,FALSE))=TRUE,"",IF(VLOOKUP(M59,Cs!$CB$10007:$CI$33000,5,FALSE)&lt;&gt;0,VLOOKUP(M59,Cs!$CB$10007:$CI$33000,5,FALSE),"")),"")</f>
        <v/>
      </c>
    </row>
    <row r="60" spans="1:81" s="73" customFormat="1" x14ac:dyDescent="0.25">
      <c r="A60" s="59" t="str">
        <f t="shared" si="15"/>
        <v/>
      </c>
      <c r="B60" s="60" t="str">
        <f>IF($O$2&gt;=M60,VLOOKUP(M60,Cs!$CB$7:$CI$33000,2,FALSE),"")</f>
        <v/>
      </c>
      <c r="C60" s="61" t="str">
        <f>IF($O$2&gt;=M60,VLOOKUP(M60,Cs!$CB$7:$CN$33000,12,FALSE),"")</f>
        <v/>
      </c>
      <c r="D60" s="61" t="str">
        <f t="shared" si="16"/>
        <v/>
      </c>
      <c r="E60" s="66" t="str">
        <f>IF($O$2&gt;=M60,VLOOKUP(M60,Cs!$CB$7:$CN$33000,13,FALSE),"")</f>
        <v/>
      </c>
      <c r="F60" s="61" t="str">
        <f t="shared" si="17"/>
        <v/>
      </c>
      <c r="G60" s="62" t="str">
        <f>IF(M60&lt;=$O$2,T60,IF(M59=$O$2,$Q$3,IF(M58=$O$2,SUM($G$56:G58),IF(M57=$O$2,SUM(G59,-I59),IF(M56=$O$2,SUM(G59,H59),"")))))</f>
        <v/>
      </c>
      <c r="H60" s="62" t="str">
        <f>IF(M60&lt;=$O$2,CB60,IF(M59=$O$2,$BQ$3,IF(M58=$O$2,SUM($H$56:H58),IF(M57=$O$2,SUM(H59,-J59),""))))</f>
        <v/>
      </c>
      <c r="I60" s="62" t="str">
        <f>IF(M60&lt;=$O$2,U60,IF(M59=$O$2,$R$3,IF(M58=$O$2,SUM($I$56:I58),"")))</f>
        <v/>
      </c>
      <c r="J60" s="62" t="str">
        <f>IF(M60&lt;=$O$2,CC60,IF(M59=$O$2,$BR$3,IF(M58=$O$2,SUM($J$56:J58),"")))</f>
        <v/>
      </c>
      <c r="K60" s="63" t="str">
        <f t="shared" si="18"/>
        <v/>
      </c>
      <c r="M60" s="58">
        <f t="shared" si="19"/>
        <v>44</v>
      </c>
      <c r="O60" s="58" t="str">
        <f>IF($O$2&gt;=M60,VLOOKUP(M60,Cs!$CB$7:$CI$33000,8,FALSE),"")</f>
        <v/>
      </c>
      <c r="P60" s="58" t="str">
        <f>IF($O$2&gt;=M60,VLOOKUP(M60,Cs!$CB$7:$CI$33000,7,FALSE),"")</f>
        <v/>
      </c>
      <c r="Q60" s="58" t="str">
        <f>IF($O$2&gt;=M60,IF(VLOOKUP(M60,Cs!$CB$7:$CN$33000,9,FALSE)&lt;&gt;0,VLOOKUP(M60,Cs!$CB$7:$CN$33000,9,FALSE),""),"")</f>
        <v/>
      </c>
      <c r="R60" s="58" t="str">
        <f>IF($O$2&gt;=M60,VLOOKUP(M60,Cs!$CB$7:$CN$33000,10,FALSE),"")</f>
        <v/>
      </c>
      <c r="S60" s="58" t="str">
        <f>IF($O$2&gt;=M60,VLOOKUP(M60,Cs!$CB$7:$CN$33000,11,FALSE),"")</f>
        <v/>
      </c>
      <c r="T60" s="58" t="str">
        <f>IF($O$2&gt;=M60,IF(ISERROR(VLOOKUP(M60,Cs!$CB$7:$CI$10000,4,FALSE))=TRUE,"",IF(VLOOKUP(M60,Cs!$CB$7:$CI$10000,4,FALSE)&lt;&gt;0,VLOOKUP(M60,Cs!$CB$7:$CI$10000,4,FALSE),"")),"")</f>
        <v/>
      </c>
      <c r="U60" s="58" t="str">
        <f>IF($O$2&gt;=M60,IF(ISERROR(VLOOKUP(M60,Cs!$CB$7:$CI$10000,5,FALSE))=TRUE,"",IF(VLOOKUP(M60,Cs!$CB$7:$CI$10000,5,FALSE)&lt;&gt;0,VLOOKUP(M60,Cs!$CB$7:$CI$10000,5,FALSE),"")),"")</f>
        <v/>
      </c>
      <c r="V60" s="58" t="str">
        <f>IF($O$2&gt;=M60,VLOOKUP(M60,Cs!$CB$7:$CI$33000,6,FALSE),"")</f>
        <v/>
      </c>
      <c r="BB60" s="58" t="str">
        <f>IF($O$2&gt;=M60,IF(ISERROR(VLOOKUP(M60,Cs!$CB$10007:$CI$33000,4,FALSE))=TRUE,"",IF(VLOOKUP(M60,Cs!$CB$10007:$CI$33000,4,FALSE)&lt;&gt;0,VLOOKUP(M60,Cs!$CB$10007:$CI$33000,4,FALSE),"")),"")</f>
        <v/>
      </c>
      <c r="BC60" s="58" t="str">
        <f>IF($O$2&gt;=M60,IF(ISERROR(VLOOKUP(M60,Cs!$CB$10007:$CI$33000,5,FALSE))=TRUE,"",IF(VLOOKUP(M60,Cs!$CB$10007:$CI$33000,5,FALSE)&lt;&gt;0,VLOOKUP(M60,Cs!$CB$10007:$CI$33000,5,FALSE),"")),"")</f>
        <v/>
      </c>
      <c r="CB60" s="58" t="str">
        <f>IF($O$2&gt;=M60,IF(ISERROR(VLOOKUP(M60,Cs!$CB$10007:$CI$33000,4,FALSE))=TRUE,"",IF(VLOOKUP(M60,Cs!$CB$10007:$CI$33000,4,FALSE)&lt;&gt;0,VLOOKUP(M60,Cs!$CB$10007:$CI$33000,4,FALSE),"")),"")</f>
        <v/>
      </c>
      <c r="CC60" s="58" t="str">
        <f>IF($O$2&gt;=M60,IF(ISERROR(VLOOKUP(M60,Cs!$CB$10007:$CI$33000,5,FALSE))=TRUE,"",IF(VLOOKUP(M60,Cs!$CB$10007:$CI$33000,5,FALSE)&lt;&gt;0,VLOOKUP(M60,Cs!$CB$10007:$CI$33000,5,FALSE),"")),"")</f>
        <v/>
      </c>
    </row>
    <row r="61" spans="1:81" s="73" customFormat="1" x14ac:dyDescent="0.25">
      <c r="A61" s="59" t="str">
        <f t="shared" si="15"/>
        <v/>
      </c>
      <c r="B61" s="60" t="str">
        <f>IF($O$2&gt;=M61,VLOOKUP(M61,Cs!$CB$7:$CI$33000,2,FALSE),"")</f>
        <v/>
      </c>
      <c r="C61" s="61" t="str">
        <f>IF($O$2&gt;=M61,VLOOKUP(M61,Cs!$CB$7:$CN$33000,12,FALSE),"")</f>
        <v/>
      </c>
      <c r="D61" s="61" t="str">
        <f t="shared" si="16"/>
        <v/>
      </c>
      <c r="E61" s="66" t="str">
        <f>IF($O$2&gt;=M61,VLOOKUP(M61,Cs!$CB$7:$CN$33000,13,FALSE),"")</f>
        <v/>
      </c>
      <c r="F61" s="61" t="str">
        <f t="shared" si="17"/>
        <v/>
      </c>
      <c r="G61" s="62" t="str">
        <f>IF(M61&lt;=$O$2,T61,IF(M60=$O$2,$Q$3,IF(M59=$O$2,SUM($G$56:G59),IF(M58=$O$2,SUM(G60,-I60),IF(M57=$O$2,SUM(G60,H60),"")))))</f>
        <v/>
      </c>
      <c r="H61" s="62" t="str">
        <f>IF(M61&lt;=$O$2,CB61,IF(M60=$O$2,$BQ$3,IF(M59=$O$2,SUM($H$56:H59),IF(M58=$O$2,SUM(H60,-J60),""))))</f>
        <v/>
      </c>
      <c r="I61" s="62" t="str">
        <f>IF(M61&lt;=$O$2,U61,IF(M60=$O$2,$R$3,IF(M59=$O$2,SUM($I$56:I59),"")))</f>
        <v/>
      </c>
      <c r="J61" s="62" t="str">
        <f>IF(M61&lt;=$O$2,CC61,IF(M60=$O$2,$BR$3,IF(M59=$O$2,SUM($J$56:J59),"")))</f>
        <v/>
      </c>
      <c r="K61" s="63" t="str">
        <f t="shared" si="18"/>
        <v/>
      </c>
      <c r="M61" s="58">
        <f t="shared" si="19"/>
        <v>45</v>
      </c>
      <c r="O61" s="58" t="str">
        <f>IF($O$2&gt;=M61,VLOOKUP(M61,Cs!$CB$7:$CI$33000,8,FALSE),"")</f>
        <v/>
      </c>
      <c r="P61" s="58" t="str">
        <f>IF($O$2&gt;=M61,VLOOKUP(M61,Cs!$CB$7:$CI$33000,7,FALSE),"")</f>
        <v/>
      </c>
      <c r="Q61" s="58" t="str">
        <f>IF($O$2&gt;=M61,IF(VLOOKUP(M61,Cs!$CB$7:$CN$33000,9,FALSE)&lt;&gt;0,VLOOKUP(M61,Cs!$CB$7:$CN$33000,9,FALSE),""),"")</f>
        <v/>
      </c>
      <c r="R61" s="58" t="str">
        <f>IF($O$2&gt;=M61,VLOOKUP(M61,Cs!$CB$7:$CN$33000,10,FALSE),"")</f>
        <v/>
      </c>
      <c r="S61" s="58" t="str">
        <f>IF($O$2&gt;=M61,VLOOKUP(M61,Cs!$CB$7:$CN$33000,11,FALSE),"")</f>
        <v/>
      </c>
      <c r="T61" s="58" t="str">
        <f>IF($O$2&gt;=M61,IF(ISERROR(VLOOKUP(M61,Cs!$CB$7:$CI$10000,4,FALSE))=TRUE,"",IF(VLOOKUP(M61,Cs!$CB$7:$CI$10000,4,FALSE)&lt;&gt;0,VLOOKUP(M61,Cs!$CB$7:$CI$10000,4,FALSE),"")),"")</f>
        <v/>
      </c>
      <c r="U61" s="58" t="str">
        <f>IF($O$2&gt;=M61,IF(ISERROR(VLOOKUP(M61,Cs!$CB$7:$CI$10000,5,FALSE))=TRUE,"",IF(VLOOKUP(M61,Cs!$CB$7:$CI$10000,5,FALSE)&lt;&gt;0,VLOOKUP(M61,Cs!$CB$7:$CI$10000,5,FALSE),"")),"")</f>
        <v/>
      </c>
      <c r="V61" s="58" t="str">
        <f>IF($O$2&gt;=M61,VLOOKUP(M61,Cs!$CB$7:$CI$33000,6,FALSE),"")</f>
        <v/>
      </c>
      <c r="BB61" s="58" t="str">
        <f>IF($O$2&gt;=M61,IF(ISERROR(VLOOKUP(M61,Cs!$CB$10007:$CI$33000,4,FALSE))=TRUE,"",IF(VLOOKUP(M61,Cs!$CB$10007:$CI$33000,4,FALSE)&lt;&gt;0,VLOOKUP(M61,Cs!$CB$10007:$CI$33000,4,FALSE),"")),"")</f>
        <v/>
      </c>
      <c r="BC61" s="58" t="str">
        <f>IF($O$2&gt;=M61,IF(ISERROR(VLOOKUP(M61,Cs!$CB$10007:$CI$33000,5,FALSE))=TRUE,"",IF(VLOOKUP(M61,Cs!$CB$10007:$CI$33000,5,FALSE)&lt;&gt;0,VLOOKUP(M61,Cs!$CB$10007:$CI$33000,5,FALSE),"")),"")</f>
        <v/>
      </c>
      <c r="CB61" s="58" t="str">
        <f>IF($O$2&gt;=M61,IF(ISERROR(VLOOKUP(M61,Cs!$CB$10007:$CI$33000,4,FALSE))=TRUE,"",IF(VLOOKUP(M61,Cs!$CB$10007:$CI$33000,4,FALSE)&lt;&gt;0,VLOOKUP(M61,Cs!$CB$10007:$CI$33000,4,FALSE),"")),"")</f>
        <v/>
      </c>
      <c r="CC61" s="58" t="str">
        <f>IF($O$2&gt;=M61,IF(ISERROR(VLOOKUP(M61,Cs!$CB$10007:$CI$33000,5,FALSE))=TRUE,"",IF(VLOOKUP(M61,Cs!$CB$10007:$CI$33000,5,FALSE)&lt;&gt;0,VLOOKUP(M61,Cs!$CB$10007:$CI$33000,5,FALSE),"")),"")</f>
        <v/>
      </c>
    </row>
    <row r="62" spans="1:81" s="73" customFormat="1" x14ac:dyDescent="0.25">
      <c r="A62" s="59" t="str">
        <f t="shared" si="15"/>
        <v/>
      </c>
      <c r="B62" s="60" t="str">
        <f>IF($O$2&gt;=M62,VLOOKUP(M62,Cs!$CB$7:$CI$33000,2,FALSE),"")</f>
        <v/>
      </c>
      <c r="C62" s="61" t="str">
        <f>IF($O$2&gt;=M62,VLOOKUP(M62,Cs!$CB$7:$CN$33000,12,FALSE),"")</f>
        <v/>
      </c>
      <c r="D62" s="61" t="str">
        <f t="shared" si="16"/>
        <v/>
      </c>
      <c r="E62" s="66" t="str">
        <f>IF($O$2&gt;=M62,VLOOKUP(M62,Cs!$CB$7:$CN$33000,13,FALSE),"")</f>
        <v/>
      </c>
      <c r="F62" s="61" t="str">
        <f t="shared" si="17"/>
        <v/>
      </c>
      <c r="G62" s="62" t="str">
        <f>IF(M62&lt;=$O$2,T62,IF(M61=$O$2,$Q$3,IF(M60=$O$2,SUM($G$56:G60),IF(M59=$O$2,SUM(G61,-I61),IF(M58=$O$2,SUM(G61,H61),"")))))</f>
        <v/>
      </c>
      <c r="H62" s="62" t="str">
        <f>IF(M62&lt;=$O$2,CB62,IF(M61=$O$2,$BQ$3,IF(M60=$O$2,SUM($H$56:H60),IF(M59=$O$2,SUM(H61,-J61),""))))</f>
        <v/>
      </c>
      <c r="I62" s="62" t="str">
        <f>IF(M62&lt;=$O$2,U62,IF(M61=$O$2,$R$3,IF(M60=$O$2,SUM($I$56:I60),"")))</f>
        <v/>
      </c>
      <c r="J62" s="62" t="str">
        <f>IF(M62&lt;=$O$2,CC62,IF(M61=$O$2,$BR$3,IF(M60=$O$2,SUM($J$56:J60),"")))</f>
        <v/>
      </c>
      <c r="K62" s="63" t="str">
        <f t="shared" si="18"/>
        <v/>
      </c>
      <c r="M62" s="58">
        <f t="shared" si="19"/>
        <v>46</v>
      </c>
      <c r="O62" s="58" t="str">
        <f>IF($O$2&gt;=M62,VLOOKUP(M62,Cs!$CB$7:$CI$33000,8,FALSE),"")</f>
        <v/>
      </c>
      <c r="P62" s="58" t="str">
        <f>IF($O$2&gt;=M62,VLOOKUP(M62,Cs!$CB$7:$CI$33000,7,FALSE),"")</f>
        <v/>
      </c>
      <c r="Q62" s="58" t="str">
        <f>IF($O$2&gt;=M62,IF(VLOOKUP(M62,Cs!$CB$7:$CN$33000,9,FALSE)&lt;&gt;0,VLOOKUP(M62,Cs!$CB$7:$CN$33000,9,FALSE),""),"")</f>
        <v/>
      </c>
      <c r="R62" s="58" t="str">
        <f>IF($O$2&gt;=M62,VLOOKUP(M62,Cs!$CB$7:$CN$33000,10,FALSE),"")</f>
        <v/>
      </c>
      <c r="S62" s="58" t="str">
        <f>IF($O$2&gt;=M62,VLOOKUP(M62,Cs!$CB$7:$CN$33000,11,FALSE),"")</f>
        <v/>
      </c>
      <c r="T62" s="58" t="str">
        <f>IF($O$2&gt;=M62,IF(ISERROR(VLOOKUP(M62,Cs!$CB$7:$CI$10000,4,FALSE))=TRUE,"",IF(VLOOKUP(M62,Cs!$CB$7:$CI$10000,4,FALSE)&lt;&gt;0,VLOOKUP(M62,Cs!$CB$7:$CI$10000,4,FALSE),"")),"")</f>
        <v/>
      </c>
      <c r="U62" s="58" t="str">
        <f>IF($O$2&gt;=M62,IF(ISERROR(VLOOKUP(M62,Cs!$CB$7:$CI$10000,5,FALSE))=TRUE,"",IF(VLOOKUP(M62,Cs!$CB$7:$CI$10000,5,FALSE)&lt;&gt;0,VLOOKUP(M62,Cs!$CB$7:$CI$10000,5,FALSE),"")),"")</f>
        <v/>
      </c>
      <c r="V62" s="58" t="str">
        <f>IF($O$2&gt;=M62,VLOOKUP(M62,Cs!$CB$7:$CI$33000,6,FALSE),"")</f>
        <v/>
      </c>
      <c r="BB62" s="58" t="str">
        <f>IF($O$2&gt;=M62,IF(ISERROR(VLOOKUP(M62,Cs!$CB$10007:$CI$33000,4,FALSE))=TRUE,"",IF(VLOOKUP(M62,Cs!$CB$10007:$CI$33000,4,FALSE)&lt;&gt;0,VLOOKUP(M62,Cs!$CB$10007:$CI$33000,4,FALSE),"")),"")</f>
        <v/>
      </c>
      <c r="BC62" s="58" t="str">
        <f>IF($O$2&gt;=M62,IF(ISERROR(VLOOKUP(M62,Cs!$CB$10007:$CI$33000,5,FALSE))=TRUE,"",IF(VLOOKUP(M62,Cs!$CB$10007:$CI$33000,5,FALSE)&lt;&gt;0,VLOOKUP(M62,Cs!$CB$10007:$CI$33000,5,FALSE),"")),"")</f>
        <v/>
      </c>
      <c r="CB62" s="58" t="str">
        <f>IF($O$2&gt;=M62,IF(ISERROR(VLOOKUP(M62,Cs!$CB$10007:$CI$33000,4,FALSE))=TRUE,"",IF(VLOOKUP(M62,Cs!$CB$10007:$CI$33000,4,FALSE)&lt;&gt;0,VLOOKUP(M62,Cs!$CB$10007:$CI$33000,4,FALSE),"")),"")</f>
        <v/>
      </c>
      <c r="CC62" s="58" t="str">
        <f>IF($O$2&gt;=M62,IF(ISERROR(VLOOKUP(M62,Cs!$CB$10007:$CI$33000,5,FALSE))=TRUE,"",IF(VLOOKUP(M62,Cs!$CB$10007:$CI$33000,5,FALSE)&lt;&gt;0,VLOOKUP(M62,Cs!$CB$10007:$CI$33000,5,FALSE),"")),"")</f>
        <v/>
      </c>
    </row>
    <row r="63" spans="1:81" s="73" customFormat="1" x14ac:dyDescent="0.25">
      <c r="A63" s="59" t="str">
        <f t="shared" si="15"/>
        <v/>
      </c>
      <c r="B63" s="60" t="str">
        <f>IF($O$2&gt;=M63,VLOOKUP(M63,Cs!$CB$7:$CI$33000,2,FALSE),"")</f>
        <v/>
      </c>
      <c r="C63" s="61" t="str">
        <f>IF($O$2&gt;=M63,VLOOKUP(M63,Cs!$CB$7:$CN$33000,12,FALSE),"")</f>
        <v/>
      </c>
      <c r="D63" s="61" t="str">
        <f t="shared" si="16"/>
        <v/>
      </c>
      <c r="E63" s="66" t="str">
        <f>IF($O$2&gt;=M63,VLOOKUP(M63,Cs!$CB$7:$CN$33000,13,FALSE),"")</f>
        <v/>
      </c>
      <c r="F63" s="61" t="str">
        <f t="shared" si="17"/>
        <v/>
      </c>
      <c r="G63" s="62" t="str">
        <f>IF(M63&lt;=$O$2,T63,IF(M62=$O$2,$Q$3,IF(M61=$O$2,SUM($G$56:G61),IF(M60=$O$2,SUM(G62,-I62),IF(M59=$O$2,SUM(G62,H62),"")))))</f>
        <v/>
      </c>
      <c r="H63" s="62" t="str">
        <f>IF(M63&lt;=$O$2,CB63,IF(M62=$O$2,$BQ$3,IF(M61=$O$2,SUM($H$56:H61),IF(M60=$O$2,SUM(H62,-J62),""))))</f>
        <v/>
      </c>
      <c r="I63" s="62" t="str">
        <f>IF(M63&lt;=$O$2,U63,IF(M62=$O$2,$R$3,IF(M61=$O$2,SUM($I$56:I61),"")))</f>
        <v/>
      </c>
      <c r="J63" s="62" t="str">
        <f>IF(M63&lt;=$O$2,CC63,IF(M62=$O$2,$BR$3,IF(M61=$O$2,SUM($J$56:J61),"")))</f>
        <v/>
      </c>
      <c r="K63" s="63" t="str">
        <f t="shared" si="18"/>
        <v/>
      </c>
      <c r="M63" s="58">
        <f t="shared" si="19"/>
        <v>47</v>
      </c>
      <c r="O63" s="58" t="str">
        <f>IF($O$2&gt;=M63,VLOOKUP(M63,Cs!$CB$7:$CI$33000,8,FALSE),"")</f>
        <v/>
      </c>
      <c r="P63" s="58" t="str">
        <f>IF($O$2&gt;=M63,VLOOKUP(M63,Cs!$CB$7:$CI$33000,7,FALSE),"")</f>
        <v/>
      </c>
      <c r="Q63" s="58" t="str">
        <f>IF($O$2&gt;=M63,IF(VLOOKUP(M63,Cs!$CB$7:$CN$33000,9,FALSE)&lt;&gt;0,VLOOKUP(M63,Cs!$CB$7:$CN$33000,9,FALSE),""),"")</f>
        <v/>
      </c>
      <c r="R63" s="58" t="str">
        <f>IF($O$2&gt;=M63,VLOOKUP(M63,Cs!$CB$7:$CN$33000,10,FALSE),"")</f>
        <v/>
      </c>
      <c r="S63" s="58" t="str">
        <f>IF($O$2&gt;=M63,VLOOKUP(M63,Cs!$CB$7:$CN$33000,11,FALSE),"")</f>
        <v/>
      </c>
      <c r="T63" s="58" t="str">
        <f>IF($O$2&gt;=M63,IF(ISERROR(VLOOKUP(M63,Cs!$CB$7:$CI$10000,4,FALSE))=TRUE,"",IF(VLOOKUP(M63,Cs!$CB$7:$CI$10000,4,FALSE)&lt;&gt;0,VLOOKUP(M63,Cs!$CB$7:$CI$10000,4,FALSE),"")),"")</f>
        <v/>
      </c>
      <c r="U63" s="58" t="str">
        <f>IF($O$2&gt;=M63,IF(ISERROR(VLOOKUP(M63,Cs!$CB$7:$CI$10000,5,FALSE))=TRUE,"",IF(VLOOKUP(M63,Cs!$CB$7:$CI$10000,5,FALSE)&lt;&gt;0,VLOOKUP(M63,Cs!$CB$7:$CI$10000,5,FALSE),"")),"")</f>
        <v/>
      </c>
      <c r="V63" s="58" t="str">
        <f>IF($O$2&gt;=M63,VLOOKUP(M63,Cs!$CB$7:$CI$33000,6,FALSE),"")</f>
        <v/>
      </c>
      <c r="BB63" s="58" t="str">
        <f>IF($O$2&gt;=M63,IF(ISERROR(VLOOKUP(M63,Cs!$CB$10007:$CI$33000,4,FALSE))=TRUE,"",IF(VLOOKUP(M63,Cs!$CB$10007:$CI$33000,4,FALSE)&lt;&gt;0,VLOOKUP(M63,Cs!$CB$10007:$CI$33000,4,FALSE),"")),"")</f>
        <v/>
      </c>
      <c r="BC63" s="58" t="str">
        <f>IF($O$2&gt;=M63,IF(ISERROR(VLOOKUP(M63,Cs!$CB$10007:$CI$33000,5,FALSE))=TRUE,"",IF(VLOOKUP(M63,Cs!$CB$10007:$CI$33000,5,FALSE)&lt;&gt;0,VLOOKUP(M63,Cs!$CB$10007:$CI$33000,5,FALSE),"")),"")</f>
        <v/>
      </c>
      <c r="CB63" s="58" t="str">
        <f>IF($O$2&gt;=M63,IF(ISERROR(VLOOKUP(M63,Cs!$CB$10007:$CI$33000,4,FALSE))=TRUE,"",IF(VLOOKUP(M63,Cs!$CB$10007:$CI$33000,4,FALSE)&lt;&gt;0,VLOOKUP(M63,Cs!$CB$10007:$CI$33000,4,FALSE),"")),"")</f>
        <v/>
      </c>
      <c r="CC63" s="58" t="str">
        <f>IF($O$2&gt;=M63,IF(ISERROR(VLOOKUP(M63,Cs!$CB$10007:$CI$33000,5,FALSE))=TRUE,"",IF(VLOOKUP(M63,Cs!$CB$10007:$CI$33000,5,FALSE)&lt;&gt;0,VLOOKUP(M63,Cs!$CB$10007:$CI$33000,5,FALSE),"")),"")</f>
        <v/>
      </c>
    </row>
    <row r="64" spans="1:81" s="73" customFormat="1" x14ac:dyDescent="0.25">
      <c r="A64" s="59" t="str">
        <f t="shared" si="15"/>
        <v/>
      </c>
      <c r="B64" s="60" t="str">
        <f>IF($O$2&gt;=M64,VLOOKUP(M64,Cs!$CB$7:$CI$33000,2,FALSE),"")</f>
        <v/>
      </c>
      <c r="C64" s="61" t="str">
        <f>IF($O$2&gt;=M64,VLOOKUP(M64,Cs!$CB$7:$CN$33000,12,FALSE),"")</f>
        <v/>
      </c>
      <c r="D64" s="61" t="str">
        <f t="shared" si="16"/>
        <v/>
      </c>
      <c r="E64" s="66" t="str">
        <f>IF($O$2&gt;=M64,VLOOKUP(M64,Cs!$CB$7:$CN$33000,13,FALSE),"")</f>
        <v/>
      </c>
      <c r="F64" s="61" t="str">
        <f t="shared" si="17"/>
        <v/>
      </c>
      <c r="G64" s="62" t="str">
        <f>IF(M64&lt;=$O$2,T64,IF(M63=$O$2,$Q$3,IF(M62=$O$2,SUM($G$56:G62),IF(M61=$O$2,SUM(G63,-I63),IF(M60=$O$2,SUM(G63,H63),"")))))</f>
        <v/>
      </c>
      <c r="H64" s="62" t="str">
        <f>IF(M64&lt;=$O$2,CB64,IF(M63=$O$2,$BQ$3,IF(M62=$O$2,SUM($H$56:H62),IF(M61=$O$2,SUM(H63,-J63),""))))</f>
        <v/>
      </c>
      <c r="I64" s="62" t="str">
        <f>IF(M64&lt;=$O$2,U64,IF(M63=$O$2,$R$3,IF(M62=$O$2,SUM($I$56:I62),"")))</f>
        <v/>
      </c>
      <c r="J64" s="62" t="str">
        <f>IF(M64&lt;=$O$2,CC64,IF(M63=$O$2,$BR$3,IF(M62=$O$2,SUM($J$56:J62),"")))</f>
        <v/>
      </c>
      <c r="K64" s="63" t="str">
        <f t="shared" si="18"/>
        <v/>
      </c>
      <c r="M64" s="58">
        <f t="shared" si="19"/>
        <v>48</v>
      </c>
      <c r="O64" s="58" t="str">
        <f>IF($O$2&gt;=M64,VLOOKUP(M64,Cs!$CB$7:$CI$33000,8,FALSE),"")</f>
        <v/>
      </c>
      <c r="P64" s="58" t="str">
        <f>IF($O$2&gt;=M64,VLOOKUP(M64,Cs!$CB$7:$CI$33000,7,FALSE),"")</f>
        <v/>
      </c>
      <c r="Q64" s="58" t="str">
        <f>IF($O$2&gt;=M64,IF(VLOOKUP(M64,Cs!$CB$7:$CN$33000,9,FALSE)&lt;&gt;0,VLOOKUP(M64,Cs!$CB$7:$CN$33000,9,FALSE),""),"")</f>
        <v/>
      </c>
      <c r="R64" s="58" t="str">
        <f>IF($O$2&gt;=M64,VLOOKUP(M64,Cs!$CB$7:$CN$33000,10,FALSE),"")</f>
        <v/>
      </c>
      <c r="S64" s="58" t="str">
        <f>IF($O$2&gt;=M64,VLOOKUP(M64,Cs!$CB$7:$CN$33000,11,FALSE),"")</f>
        <v/>
      </c>
      <c r="T64" s="58" t="str">
        <f>IF($O$2&gt;=M64,IF(ISERROR(VLOOKUP(M64,Cs!$CB$7:$CI$10000,4,FALSE))=TRUE,"",IF(VLOOKUP(M64,Cs!$CB$7:$CI$10000,4,FALSE)&lt;&gt;0,VLOOKUP(M64,Cs!$CB$7:$CI$10000,4,FALSE),"")),"")</f>
        <v/>
      </c>
      <c r="U64" s="58" t="str">
        <f>IF($O$2&gt;=M64,IF(ISERROR(VLOOKUP(M64,Cs!$CB$7:$CI$10000,5,FALSE))=TRUE,"",IF(VLOOKUP(M64,Cs!$CB$7:$CI$10000,5,FALSE)&lt;&gt;0,VLOOKUP(M64,Cs!$CB$7:$CI$10000,5,FALSE),"")),"")</f>
        <v/>
      </c>
      <c r="V64" s="58" t="str">
        <f>IF($O$2&gt;=M64,VLOOKUP(M64,Cs!$CB$7:$CI$33000,6,FALSE),"")</f>
        <v/>
      </c>
      <c r="BB64" s="58" t="str">
        <f>IF($O$2&gt;=M64,IF(ISERROR(VLOOKUP(M64,Cs!$CB$10007:$CI$33000,4,FALSE))=TRUE,"",IF(VLOOKUP(M64,Cs!$CB$10007:$CI$33000,4,FALSE)&lt;&gt;0,VLOOKUP(M64,Cs!$CB$10007:$CI$33000,4,FALSE),"")),"")</f>
        <v/>
      </c>
      <c r="BC64" s="58" t="str">
        <f>IF($O$2&gt;=M64,IF(ISERROR(VLOOKUP(M64,Cs!$CB$10007:$CI$33000,5,FALSE))=TRUE,"",IF(VLOOKUP(M64,Cs!$CB$10007:$CI$33000,5,FALSE)&lt;&gt;0,VLOOKUP(M64,Cs!$CB$10007:$CI$33000,5,FALSE),"")),"")</f>
        <v/>
      </c>
      <c r="CB64" s="58" t="str">
        <f>IF($O$2&gt;=M64,IF(ISERROR(VLOOKUP(M64,Cs!$CB$10007:$CI$33000,4,FALSE))=TRUE,"",IF(VLOOKUP(M64,Cs!$CB$10007:$CI$33000,4,FALSE)&lt;&gt;0,VLOOKUP(M64,Cs!$CB$10007:$CI$33000,4,FALSE),"")),"")</f>
        <v/>
      </c>
      <c r="CC64" s="58" t="str">
        <f>IF($O$2&gt;=M64,IF(ISERROR(VLOOKUP(M64,Cs!$CB$10007:$CI$33000,5,FALSE))=TRUE,"",IF(VLOOKUP(M64,Cs!$CB$10007:$CI$33000,5,FALSE)&lt;&gt;0,VLOOKUP(M64,Cs!$CB$10007:$CI$33000,5,FALSE),"")),"")</f>
        <v/>
      </c>
    </row>
    <row r="65" spans="1:81" s="73" customFormat="1" x14ac:dyDescent="0.25">
      <c r="A65" s="59" t="str">
        <f t="shared" si="15"/>
        <v/>
      </c>
      <c r="B65" s="60" t="str">
        <f>IF($O$2&gt;=M65,VLOOKUP(M65,Cs!$CB$7:$CI$33000,2,FALSE),"")</f>
        <v/>
      </c>
      <c r="C65" s="61" t="str">
        <f>IF($O$2&gt;=M65,VLOOKUP(M65,Cs!$CB$7:$CN$33000,12,FALSE),"")</f>
        <v/>
      </c>
      <c r="D65" s="61" t="str">
        <f t="shared" si="16"/>
        <v/>
      </c>
      <c r="E65" s="66" t="str">
        <f>IF($O$2&gt;=M65,VLOOKUP(M65,Cs!$CB$7:$CN$33000,13,FALSE),"")</f>
        <v/>
      </c>
      <c r="F65" s="61" t="str">
        <f t="shared" si="17"/>
        <v/>
      </c>
      <c r="G65" s="62" t="str">
        <f>IF(M65&lt;=$O$2,T65,IF(M64=$O$2,$Q$3,IF(M63=$O$2,SUM($G$56:G63),IF(M62=$O$2,SUM(G64,-I64),IF(M61=$O$2,SUM(G64,H64),"")))))</f>
        <v/>
      </c>
      <c r="H65" s="62" t="str">
        <f>IF(M65&lt;=$O$2,CB65,IF(M64=$O$2,$BQ$3,IF(M63=$O$2,SUM($H$56:H63),IF(M62=$O$2,SUM(H64,-J64),""))))</f>
        <v/>
      </c>
      <c r="I65" s="62" t="str">
        <f>IF(M65&lt;=$O$2,U65,IF(M64=$O$2,$R$3,IF(M63=$O$2,SUM($I$56:I63),"")))</f>
        <v/>
      </c>
      <c r="J65" s="62" t="str">
        <f>IF(M65&lt;=$O$2,CC65,IF(M64=$O$2,$BR$3,IF(M63=$O$2,SUM($J$56:J63),"")))</f>
        <v/>
      </c>
      <c r="K65" s="63" t="str">
        <f t="shared" si="18"/>
        <v/>
      </c>
      <c r="M65" s="58">
        <f t="shared" si="19"/>
        <v>49</v>
      </c>
      <c r="O65" s="58" t="str">
        <f>IF($O$2&gt;=M65,VLOOKUP(M65,Cs!$CB$7:$CI$33000,8,FALSE),"")</f>
        <v/>
      </c>
      <c r="P65" s="58" t="str">
        <f>IF($O$2&gt;=M65,VLOOKUP(M65,Cs!$CB$7:$CI$33000,7,FALSE),"")</f>
        <v/>
      </c>
      <c r="Q65" s="58" t="str">
        <f>IF($O$2&gt;=M65,IF(VLOOKUP(M65,Cs!$CB$7:$CN$33000,9,FALSE)&lt;&gt;0,VLOOKUP(M65,Cs!$CB$7:$CN$33000,9,FALSE),""),"")</f>
        <v/>
      </c>
      <c r="R65" s="58" t="str">
        <f>IF($O$2&gt;=M65,VLOOKUP(M65,Cs!$CB$7:$CN$33000,10,FALSE),"")</f>
        <v/>
      </c>
      <c r="S65" s="58" t="str">
        <f>IF($O$2&gt;=M65,VLOOKUP(M65,Cs!$CB$7:$CN$33000,11,FALSE),"")</f>
        <v/>
      </c>
      <c r="T65" s="58" t="str">
        <f>IF($O$2&gt;=M65,IF(ISERROR(VLOOKUP(M65,Cs!$CB$7:$CI$10000,4,FALSE))=TRUE,"",IF(VLOOKUP(M65,Cs!$CB$7:$CI$10000,4,FALSE)&lt;&gt;0,VLOOKUP(M65,Cs!$CB$7:$CI$10000,4,FALSE),"")),"")</f>
        <v/>
      </c>
      <c r="U65" s="58" t="str">
        <f>IF($O$2&gt;=M65,IF(ISERROR(VLOOKUP(M65,Cs!$CB$7:$CI$10000,5,FALSE))=TRUE,"",IF(VLOOKUP(M65,Cs!$CB$7:$CI$10000,5,FALSE)&lt;&gt;0,VLOOKUP(M65,Cs!$CB$7:$CI$10000,5,FALSE),"")),"")</f>
        <v/>
      </c>
      <c r="V65" s="58" t="str">
        <f>IF($O$2&gt;=M65,VLOOKUP(M65,Cs!$CB$7:$CI$33000,6,FALSE),"")</f>
        <v/>
      </c>
      <c r="BB65" s="58" t="str">
        <f>IF($O$2&gt;=M65,IF(ISERROR(VLOOKUP(M65,Cs!$CB$10007:$CI$33000,4,FALSE))=TRUE,"",IF(VLOOKUP(M65,Cs!$CB$10007:$CI$33000,4,FALSE)&lt;&gt;0,VLOOKUP(M65,Cs!$CB$10007:$CI$33000,4,FALSE),"")),"")</f>
        <v/>
      </c>
      <c r="BC65" s="58" t="str">
        <f>IF($O$2&gt;=M65,IF(ISERROR(VLOOKUP(M65,Cs!$CB$10007:$CI$33000,5,FALSE))=TRUE,"",IF(VLOOKUP(M65,Cs!$CB$10007:$CI$33000,5,FALSE)&lt;&gt;0,VLOOKUP(M65,Cs!$CB$10007:$CI$33000,5,FALSE),"")),"")</f>
        <v/>
      </c>
      <c r="CB65" s="58" t="str">
        <f>IF($O$2&gt;=M65,IF(ISERROR(VLOOKUP(M65,Cs!$CB$10007:$CI$33000,4,FALSE))=TRUE,"",IF(VLOOKUP(M65,Cs!$CB$10007:$CI$33000,4,FALSE)&lt;&gt;0,VLOOKUP(M65,Cs!$CB$10007:$CI$33000,4,FALSE),"")),"")</f>
        <v/>
      </c>
      <c r="CC65" s="58" t="str">
        <f>IF($O$2&gt;=M65,IF(ISERROR(VLOOKUP(M65,Cs!$CB$10007:$CI$33000,5,FALSE))=TRUE,"",IF(VLOOKUP(M65,Cs!$CB$10007:$CI$33000,5,FALSE)&lt;&gt;0,VLOOKUP(M65,Cs!$CB$10007:$CI$33000,5,FALSE),"")),"")</f>
        <v/>
      </c>
    </row>
    <row r="66" spans="1:81" x14ac:dyDescent="0.25">
      <c r="A66" s="59" t="str">
        <f t="shared" si="15"/>
        <v/>
      </c>
      <c r="B66" s="60" t="str">
        <f>IF($O$2&gt;=M66,VLOOKUP(M66,Cs!$CB$7:$CI$33000,2,FALSE),"")</f>
        <v/>
      </c>
      <c r="C66" s="61" t="str">
        <f>IF($O$2&gt;=M66,VLOOKUP(M66,Cs!$CB$7:$CN$33000,12,FALSE),"")</f>
        <v/>
      </c>
      <c r="D66" s="61" t="str">
        <f t="shared" si="16"/>
        <v/>
      </c>
      <c r="E66" s="66" t="str">
        <f>IF($O$2&gt;=M66,VLOOKUP(M66,Cs!$CB$7:$CN$33000,13,FALSE),"")</f>
        <v/>
      </c>
      <c r="F66" s="61" t="str">
        <f t="shared" si="17"/>
        <v/>
      </c>
      <c r="G66" s="62" t="str">
        <f>IF(M66&lt;=$O$2,T66,IF(M65=$O$2,$Q$3,IF(M64=$O$2,SUM($G$56:G64),IF(M63=$O$2,SUM(G65,-I65),IF(M62=$O$2,SUM(G65,H65),"")))))</f>
        <v/>
      </c>
      <c r="H66" s="62" t="str">
        <f>IF(M66&lt;=$O$2,CB66,IF(M65=$O$2,$BQ$3,IF(M64=$O$2,SUM($H$56:H64),IF(M63=$O$2,SUM(H65,-J65),""))))</f>
        <v/>
      </c>
      <c r="I66" s="62" t="str">
        <f>IF(M66&lt;=$O$2,U66,IF(M65=$O$2,$R$3,IF(M64=$O$2,SUM($I$56:I64),"")))</f>
        <v/>
      </c>
      <c r="J66" s="62" t="str">
        <f>IF(M66&lt;=$O$2,CC66,IF(M65=$O$2,$BR$3,IF(M64=$O$2,SUM($J$56:J64),"")))</f>
        <v/>
      </c>
      <c r="K66" s="63" t="str">
        <f t="shared" si="18"/>
        <v/>
      </c>
      <c r="M66" s="58">
        <f t="shared" si="19"/>
        <v>50</v>
      </c>
      <c r="O66" s="58" t="str">
        <f>IF($O$2&gt;=M66,VLOOKUP(M66,Cs!$CB$7:$CI$33000,8,FALSE),"")</f>
        <v/>
      </c>
      <c r="P66" s="58" t="str">
        <f>IF($O$2&gt;=M66,VLOOKUP(M66,Cs!$CB$7:$CI$33000,7,FALSE),"")</f>
        <v/>
      </c>
      <c r="Q66" s="58" t="str">
        <f>IF($O$2&gt;=M66,IF(VLOOKUP(M66,Cs!$CB$7:$CN$33000,9,FALSE)&lt;&gt;0,VLOOKUP(M66,Cs!$CB$7:$CN$33000,9,FALSE),""),"")</f>
        <v/>
      </c>
      <c r="R66" s="58" t="str">
        <f>IF($O$2&gt;=M66,VLOOKUP(M66,Cs!$CB$7:$CN$33000,10,FALSE),"")</f>
        <v/>
      </c>
      <c r="S66" s="58" t="str">
        <f>IF($O$2&gt;=M66,VLOOKUP(M66,Cs!$CB$7:$CN$33000,11,FALSE),"")</f>
        <v/>
      </c>
      <c r="T66" s="58" t="str">
        <f>IF($O$2&gt;=M66,IF(ISERROR(VLOOKUP(M66,Cs!$CB$7:$CI$10000,4,FALSE))=TRUE,"",IF(VLOOKUP(M66,Cs!$CB$7:$CI$10000,4,FALSE)&lt;&gt;0,VLOOKUP(M66,Cs!$CB$7:$CI$10000,4,FALSE),"")),"")</f>
        <v/>
      </c>
      <c r="U66" s="58" t="str">
        <f>IF($O$2&gt;=M66,IF(ISERROR(VLOOKUP(M66,Cs!$CB$7:$CI$10000,5,FALSE))=TRUE,"",IF(VLOOKUP(M66,Cs!$CB$7:$CI$10000,5,FALSE)&lt;&gt;0,VLOOKUP(M66,Cs!$CB$7:$CI$10000,5,FALSE),"")),"")</f>
        <v/>
      </c>
      <c r="V66" s="58" t="str">
        <f>IF($O$2&gt;=M66,VLOOKUP(M66,Cs!$CB$7:$CI$33000,6,FALSE),"")</f>
        <v/>
      </c>
      <c r="BB66" s="58" t="str">
        <f>IF($O$2&gt;=M66,IF(ISERROR(VLOOKUP(M66,Cs!$CB$10007:$CI$33000,4,FALSE))=TRUE,"",IF(VLOOKUP(M66,Cs!$CB$10007:$CI$33000,4,FALSE)&lt;&gt;0,VLOOKUP(M66,Cs!$CB$10007:$CI$33000,4,FALSE),"")),"")</f>
        <v/>
      </c>
      <c r="BC66" s="58" t="str">
        <f>IF($O$2&gt;=M66,IF(ISERROR(VLOOKUP(M66,Cs!$CB$10007:$CI$33000,5,FALSE))=TRUE,"",IF(VLOOKUP(M66,Cs!$CB$10007:$CI$33000,5,FALSE)&lt;&gt;0,VLOOKUP(M66,Cs!$CB$10007:$CI$33000,5,FALSE),"")),"")</f>
        <v/>
      </c>
      <c r="CB66" s="58" t="str">
        <f>IF($O$2&gt;=M66,IF(ISERROR(VLOOKUP(M66,Cs!$CB$10007:$CI$33000,4,FALSE))=TRUE,"",IF(VLOOKUP(M66,Cs!$CB$10007:$CI$33000,4,FALSE)&lt;&gt;0,VLOOKUP(M66,Cs!$CB$10007:$CI$33000,4,FALSE),"")),"")</f>
        <v/>
      </c>
      <c r="CC66" s="58" t="str">
        <f>IF($O$2&gt;=M66,IF(ISERROR(VLOOKUP(M66,Cs!$CB$10007:$CI$33000,5,FALSE))=TRUE,"",IF(VLOOKUP(M66,Cs!$CB$10007:$CI$33000,5,FALSE)&lt;&gt;0,VLOOKUP(M66,Cs!$CB$10007:$CI$33000,5,FALSE),"")),"")</f>
        <v/>
      </c>
    </row>
    <row r="67" spans="1:81" x14ac:dyDescent="0.25">
      <c r="A67" s="59" t="str">
        <f t="shared" si="15"/>
        <v/>
      </c>
      <c r="B67" s="60" t="str">
        <f>IF($O$2&gt;=M67,VLOOKUP(M67,Cs!$CB$7:$CI$33000,2,FALSE),"")</f>
        <v/>
      </c>
      <c r="C67" s="61" t="str">
        <f>IF($O$2&gt;=M67,VLOOKUP(M67,Cs!$CB$7:$CN$33000,12,FALSE),"")</f>
        <v/>
      </c>
      <c r="D67" s="61" t="str">
        <f t="shared" si="16"/>
        <v/>
      </c>
      <c r="E67" s="66" t="str">
        <f>IF($O$2&gt;=M67,VLOOKUP(M67,Cs!$CB$7:$CN$33000,13,FALSE),"")</f>
        <v/>
      </c>
      <c r="F67" s="61" t="str">
        <f t="shared" si="17"/>
        <v/>
      </c>
      <c r="G67" s="62" t="str">
        <f>IF(M67&lt;=$O$2,T67,IF(M66=$O$2,$Q$3,IF(M65=$O$2,SUM($G$56:G65),IF(M64=$O$2,SUM(G66,-I66),IF(M63=$O$2,SUM(G66,H66),"")))))</f>
        <v/>
      </c>
      <c r="H67" s="62" t="str">
        <f>IF(M67&lt;=$O$2,CB67,IF(M66=$O$2,$BQ$3,IF(M65=$O$2,SUM($H$56:H65),IF(M64=$O$2,SUM(H66,-J66),""))))</f>
        <v/>
      </c>
      <c r="I67" s="62" t="str">
        <f>IF(M67&lt;=$O$2,U67,IF(M66=$O$2,$R$3,IF(M65=$O$2,SUM($I$56:I65),"")))</f>
        <v/>
      </c>
      <c r="J67" s="62" t="str">
        <f>IF(M67&lt;=$O$2,CC67,IF(M66=$O$2,$BR$3,IF(M65=$O$2,SUM($J$56:J65),"")))</f>
        <v/>
      </c>
      <c r="K67" s="63" t="str">
        <f t="shared" si="18"/>
        <v/>
      </c>
      <c r="M67" s="58">
        <f t="shared" si="19"/>
        <v>51</v>
      </c>
      <c r="O67" s="58" t="str">
        <f>IF($O$2&gt;=M67,VLOOKUP(M67,Cs!$CB$7:$CI$33000,8,FALSE),"")</f>
        <v/>
      </c>
      <c r="P67" s="58" t="str">
        <f>IF($O$2&gt;=M67,VLOOKUP(M67,Cs!$CB$7:$CI$33000,7,FALSE),"")</f>
        <v/>
      </c>
      <c r="Q67" s="58" t="str">
        <f>IF($O$2&gt;=M67,IF(VLOOKUP(M67,Cs!$CB$7:$CN$33000,9,FALSE)&lt;&gt;0,VLOOKUP(M67,Cs!$CB$7:$CN$33000,9,FALSE),""),"")</f>
        <v/>
      </c>
      <c r="R67" s="58" t="str">
        <f>IF($O$2&gt;=M67,VLOOKUP(M67,Cs!$CB$7:$CN$33000,10,FALSE),"")</f>
        <v/>
      </c>
      <c r="S67" s="58" t="str">
        <f>IF($O$2&gt;=M67,VLOOKUP(M67,Cs!$CB$7:$CN$33000,11,FALSE),"")</f>
        <v/>
      </c>
      <c r="T67" s="58" t="str">
        <f>IF($O$2&gt;=M67,IF(ISERROR(VLOOKUP(M67,Cs!$CB$7:$CI$10000,4,FALSE))=TRUE,"",IF(VLOOKUP(M67,Cs!$CB$7:$CI$10000,4,FALSE)&lt;&gt;0,VLOOKUP(M67,Cs!$CB$7:$CI$10000,4,FALSE),"")),"")</f>
        <v/>
      </c>
      <c r="U67" s="58" t="str">
        <f>IF($O$2&gt;=M67,IF(ISERROR(VLOOKUP(M67,Cs!$CB$7:$CI$10000,5,FALSE))=TRUE,"",IF(VLOOKUP(M67,Cs!$CB$7:$CI$10000,5,FALSE)&lt;&gt;0,VLOOKUP(M67,Cs!$CB$7:$CI$10000,5,FALSE),"")),"")</f>
        <v/>
      </c>
      <c r="V67" s="58" t="str">
        <f>IF($O$2&gt;=M67,VLOOKUP(M67,Cs!$CB$7:$CI$33000,6,FALSE),"")</f>
        <v/>
      </c>
      <c r="BB67" s="58" t="str">
        <f>IF($O$2&gt;=M67,IF(ISERROR(VLOOKUP(M67,Cs!$CB$10007:$CI$33000,4,FALSE))=TRUE,"",IF(VLOOKUP(M67,Cs!$CB$10007:$CI$33000,4,FALSE)&lt;&gt;0,VLOOKUP(M67,Cs!$CB$10007:$CI$33000,4,FALSE),"")),"")</f>
        <v/>
      </c>
      <c r="BC67" s="58" t="str">
        <f>IF($O$2&gt;=M67,IF(ISERROR(VLOOKUP(M67,Cs!$CB$10007:$CI$33000,5,FALSE))=TRUE,"",IF(VLOOKUP(M67,Cs!$CB$10007:$CI$33000,5,FALSE)&lt;&gt;0,VLOOKUP(M67,Cs!$CB$10007:$CI$33000,5,FALSE),"")),"")</f>
        <v/>
      </c>
      <c r="CB67" s="58" t="str">
        <f>IF($O$2&gt;=M67,IF(ISERROR(VLOOKUP(M67,Cs!$CB$10007:$CI$33000,4,FALSE))=TRUE,"",IF(VLOOKUP(M67,Cs!$CB$10007:$CI$33000,4,FALSE)&lt;&gt;0,VLOOKUP(M67,Cs!$CB$10007:$CI$33000,4,FALSE),"")),"")</f>
        <v/>
      </c>
      <c r="CC67" s="58" t="str">
        <f>IF($O$2&gt;=M67,IF(ISERROR(VLOOKUP(M67,Cs!$CB$10007:$CI$33000,5,FALSE))=TRUE,"",IF(VLOOKUP(M67,Cs!$CB$10007:$CI$33000,5,FALSE)&lt;&gt;0,VLOOKUP(M67,Cs!$CB$10007:$CI$33000,5,FALSE),"")),"")</f>
        <v/>
      </c>
    </row>
    <row r="68" spans="1:81" x14ac:dyDescent="0.25">
      <c r="A68" s="59" t="str">
        <f t="shared" si="15"/>
        <v/>
      </c>
      <c r="B68" s="60" t="str">
        <f>IF($O$2&gt;=M68,VLOOKUP(M68,Cs!$CB$7:$CI$33000,2,FALSE),"")</f>
        <v/>
      </c>
      <c r="C68" s="61" t="str">
        <f>IF($O$2&gt;=M68,VLOOKUP(M68,Cs!$CB$7:$CN$33000,12,FALSE),"")</f>
        <v/>
      </c>
      <c r="D68" s="61" t="str">
        <f t="shared" si="16"/>
        <v/>
      </c>
      <c r="E68" s="66" t="str">
        <f>IF($O$2&gt;=M68,VLOOKUP(M68,Cs!$CB$7:$CN$33000,13,FALSE),"")</f>
        <v/>
      </c>
      <c r="F68" s="61" t="str">
        <f t="shared" si="17"/>
        <v/>
      </c>
      <c r="G68" s="62" t="str">
        <f>IF(M68&lt;=$O$2,T68,IF(M67=$O$2,$Q$3,IF(M66=$O$2,SUM($G$56:G66),IF(M65=$O$2,SUM(G67,-I67),IF(M64=$O$2,SUM(G67,H67),"")))))</f>
        <v/>
      </c>
      <c r="H68" s="62" t="str">
        <f>IF(M68&lt;=$O$2,CB68,IF(M67=$O$2,$BQ$3,IF(M66=$O$2,SUM($H$56:H66),IF(M65=$O$2,SUM(H67,-J67),""))))</f>
        <v/>
      </c>
      <c r="I68" s="62" t="str">
        <f>IF(M68&lt;=$O$2,U68,IF(M67=$O$2,$R$3,IF(M66=$O$2,SUM($I$56:I66),"")))</f>
        <v/>
      </c>
      <c r="J68" s="62" t="str">
        <f>IF(M68&lt;=$O$2,CC68,IF(M67=$O$2,$BR$3,IF(M66=$O$2,SUM($J$56:J66),"")))</f>
        <v/>
      </c>
      <c r="K68" s="63" t="str">
        <f t="shared" si="18"/>
        <v/>
      </c>
      <c r="M68" s="58">
        <f t="shared" si="19"/>
        <v>52</v>
      </c>
      <c r="O68" s="58" t="str">
        <f>IF($O$2&gt;=M68,VLOOKUP(M68,Cs!$CB$7:$CI$33000,8,FALSE),"")</f>
        <v/>
      </c>
      <c r="P68" s="58" t="str">
        <f>IF($O$2&gt;=M68,VLOOKUP(M68,Cs!$CB$7:$CI$33000,7,FALSE),"")</f>
        <v/>
      </c>
      <c r="Q68" s="58" t="str">
        <f>IF($O$2&gt;=M68,IF(VLOOKUP(M68,Cs!$CB$7:$CN$33000,9,FALSE)&lt;&gt;0,VLOOKUP(M68,Cs!$CB$7:$CN$33000,9,FALSE),""),"")</f>
        <v/>
      </c>
      <c r="R68" s="58" t="str">
        <f>IF($O$2&gt;=M68,VLOOKUP(M68,Cs!$CB$7:$CN$33000,10,FALSE),"")</f>
        <v/>
      </c>
      <c r="S68" s="58" t="str">
        <f>IF($O$2&gt;=M68,VLOOKUP(M68,Cs!$CB$7:$CN$33000,11,FALSE),"")</f>
        <v/>
      </c>
      <c r="T68" s="58" t="str">
        <f>IF($O$2&gt;=M68,IF(ISERROR(VLOOKUP(M68,Cs!$CB$7:$CI$10000,4,FALSE))=TRUE,"",IF(VLOOKUP(M68,Cs!$CB$7:$CI$10000,4,FALSE)&lt;&gt;0,VLOOKUP(M68,Cs!$CB$7:$CI$10000,4,FALSE),"")),"")</f>
        <v/>
      </c>
      <c r="U68" s="58" t="str">
        <f>IF($O$2&gt;=M68,IF(ISERROR(VLOOKUP(M68,Cs!$CB$7:$CI$10000,5,FALSE))=TRUE,"",IF(VLOOKUP(M68,Cs!$CB$7:$CI$10000,5,FALSE)&lt;&gt;0,VLOOKUP(M68,Cs!$CB$7:$CI$10000,5,FALSE),"")),"")</f>
        <v/>
      </c>
      <c r="V68" s="58" t="str">
        <f>IF($O$2&gt;=M68,VLOOKUP(M68,Cs!$CB$7:$CI$33000,6,FALSE),"")</f>
        <v/>
      </c>
      <c r="BB68" s="58" t="str">
        <f>IF($O$2&gt;=M68,IF(ISERROR(VLOOKUP(M68,Cs!$CB$10007:$CI$33000,4,FALSE))=TRUE,"",IF(VLOOKUP(M68,Cs!$CB$10007:$CI$33000,4,FALSE)&lt;&gt;0,VLOOKUP(M68,Cs!$CB$10007:$CI$33000,4,FALSE),"")),"")</f>
        <v/>
      </c>
      <c r="BC68" s="58" t="str">
        <f>IF($O$2&gt;=M68,IF(ISERROR(VLOOKUP(M68,Cs!$CB$10007:$CI$33000,5,FALSE))=TRUE,"",IF(VLOOKUP(M68,Cs!$CB$10007:$CI$33000,5,FALSE)&lt;&gt;0,VLOOKUP(M68,Cs!$CB$10007:$CI$33000,5,FALSE),"")),"")</f>
        <v/>
      </c>
      <c r="CB68" s="58" t="str">
        <f>IF($O$2&gt;=M68,IF(ISERROR(VLOOKUP(M68,Cs!$CB$10007:$CI$33000,4,FALSE))=TRUE,"",IF(VLOOKUP(M68,Cs!$CB$10007:$CI$33000,4,FALSE)&lt;&gt;0,VLOOKUP(M68,Cs!$CB$10007:$CI$33000,4,FALSE),"")),"")</f>
        <v/>
      </c>
      <c r="CC68" s="58" t="str">
        <f>IF($O$2&gt;=M68,IF(ISERROR(VLOOKUP(M68,Cs!$CB$10007:$CI$33000,5,FALSE))=TRUE,"",IF(VLOOKUP(M68,Cs!$CB$10007:$CI$33000,5,FALSE)&lt;&gt;0,VLOOKUP(M68,Cs!$CB$10007:$CI$33000,5,FALSE),"")),"")</f>
        <v/>
      </c>
    </row>
    <row r="69" spans="1:81" x14ac:dyDescent="0.25">
      <c r="A69" s="59" t="str">
        <f t="shared" si="15"/>
        <v/>
      </c>
      <c r="B69" s="60" t="str">
        <f>IF($O$2&gt;=M69,VLOOKUP(M69,Cs!$CB$7:$CI$33000,2,FALSE),"")</f>
        <v/>
      </c>
      <c r="C69" s="61" t="str">
        <f>IF($O$2&gt;=M69,VLOOKUP(M69,Cs!$CB$7:$CN$33000,12,FALSE),"")</f>
        <v/>
      </c>
      <c r="D69" s="61" t="str">
        <f t="shared" si="16"/>
        <v/>
      </c>
      <c r="E69" s="66" t="str">
        <f>IF($O$2&gt;=M69,VLOOKUP(M69,Cs!$CB$7:$CN$33000,13,FALSE),"")</f>
        <v/>
      </c>
      <c r="F69" s="61" t="str">
        <f t="shared" si="17"/>
        <v/>
      </c>
      <c r="G69" s="62" t="str">
        <f>IF(M69&lt;=$O$2,T69,IF(M68=$O$2,$Q$3,IF(M67=$O$2,SUM($G$56:G67),IF(M66=$O$2,SUM(G68,-I68),IF(M65=$O$2,SUM(G68,H68),"")))))</f>
        <v/>
      </c>
      <c r="H69" s="62" t="str">
        <f>IF(M69&lt;=$O$2,CB69,IF(M68=$O$2,$BQ$3,IF(M67=$O$2,SUM($H$56:H67),IF(M66=$O$2,SUM(H68,-J68),""))))</f>
        <v/>
      </c>
      <c r="I69" s="62" t="str">
        <f>IF(M69&lt;=$O$2,U69,IF(M68=$O$2,$R$3,IF(M67=$O$2,SUM($I$56:I67),"")))</f>
        <v/>
      </c>
      <c r="J69" s="62" t="str">
        <f>IF(M69&lt;=$O$2,CC69,IF(M68=$O$2,$BR$3,IF(M67=$O$2,SUM($J$56:J67),"")))</f>
        <v/>
      </c>
      <c r="K69" s="63" t="str">
        <f t="shared" si="18"/>
        <v/>
      </c>
      <c r="M69" s="58">
        <f t="shared" si="19"/>
        <v>53</v>
      </c>
      <c r="O69" s="58" t="str">
        <f>IF($O$2&gt;=M69,VLOOKUP(M69,Cs!$CB$7:$CI$33000,8,FALSE),"")</f>
        <v/>
      </c>
      <c r="P69" s="58" t="str">
        <f>IF($O$2&gt;=M69,VLOOKUP(M69,Cs!$CB$7:$CI$33000,7,FALSE),"")</f>
        <v/>
      </c>
      <c r="Q69" s="58" t="str">
        <f>IF($O$2&gt;=M69,IF(VLOOKUP(M69,Cs!$CB$7:$CN$33000,9,FALSE)&lt;&gt;0,VLOOKUP(M69,Cs!$CB$7:$CN$33000,9,FALSE),""),"")</f>
        <v/>
      </c>
      <c r="R69" s="58" t="str">
        <f>IF($O$2&gt;=M69,VLOOKUP(M69,Cs!$CB$7:$CN$33000,10,FALSE),"")</f>
        <v/>
      </c>
      <c r="S69" s="58" t="str">
        <f>IF($O$2&gt;=M69,VLOOKUP(M69,Cs!$CB$7:$CN$33000,11,FALSE),"")</f>
        <v/>
      </c>
      <c r="T69" s="58" t="str">
        <f>IF($O$2&gt;=M69,IF(ISERROR(VLOOKUP(M69,Cs!$CB$7:$CI$10000,4,FALSE))=TRUE,"",IF(VLOOKUP(M69,Cs!$CB$7:$CI$10000,4,FALSE)&lt;&gt;0,VLOOKUP(M69,Cs!$CB$7:$CI$10000,4,FALSE),"")),"")</f>
        <v/>
      </c>
      <c r="U69" s="58" t="str">
        <f>IF($O$2&gt;=M69,IF(ISERROR(VLOOKUP(M69,Cs!$CB$7:$CI$10000,5,FALSE))=TRUE,"",IF(VLOOKUP(M69,Cs!$CB$7:$CI$10000,5,FALSE)&lt;&gt;0,VLOOKUP(M69,Cs!$CB$7:$CI$10000,5,FALSE),"")),"")</f>
        <v/>
      </c>
      <c r="V69" s="58" t="str">
        <f>IF($O$2&gt;=M69,VLOOKUP(M69,Cs!$CB$7:$CI$33000,6,FALSE),"")</f>
        <v/>
      </c>
      <c r="BB69" s="58" t="str">
        <f>IF($O$2&gt;=M69,IF(ISERROR(VLOOKUP(M69,Cs!$CB$10007:$CI$33000,4,FALSE))=TRUE,"",IF(VLOOKUP(M69,Cs!$CB$10007:$CI$33000,4,FALSE)&lt;&gt;0,VLOOKUP(M69,Cs!$CB$10007:$CI$33000,4,FALSE),"")),"")</f>
        <v/>
      </c>
      <c r="BC69" s="58" t="str">
        <f>IF($O$2&gt;=M69,IF(ISERROR(VLOOKUP(M69,Cs!$CB$10007:$CI$33000,5,FALSE))=TRUE,"",IF(VLOOKUP(M69,Cs!$CB$10007:$CI$33000,5,FALSE)&lt;&gt;0,VLOOKUP(M69,Cs!$CB$10007:$CI$33000,5,FALSE),"")),"")</f>
        <v/>
      </c>
      <c r="CB69" s="58" t="str">
        <f>IF($O$2&gt;=M69,IF(ISERROR(VLOOKUP(M69,Cs!$CB$10007:$CI$33000,4,FALSE))=TRUE,"",IF(VLOOKUP(M69,Cs!$CB$10007:$CI$33000,4,FALSE)&lt;&gt;0,VLOOKUP(M69,Cs!$CB$10007:$CI$33000,4,FALSE),"")),"")</f>
        <v/>
      </c>
      <c r="CC69" s="58" t="str">
        <f>IF($O$2&gt;=M69,IF(ISERROR(VLOOKUP(M69,Cs!$CB$10007:$CI$33000,5,FALSE))=TRUE,"",IF(VLOOKUP(M69,Cs!$CB$10007:$CI$33000,5,FALSE)&lt;&gt;0,VLOOKUP(M69,Cs!$CB$10007:$CI$33000,5,FALSE),"")),"")</f>
        <v/>
      </c>
    </row>
    <row r="70" spans="1:81" x14ac:dyDescent="0.25">
      <c r="A70" s="59" t="str">
        <f t="shared" si="15"/>
        <v/>
      </c>
      <c r="B70" s="60" t="str">
        <f>IF($O$2&gt;=M70,VLOOKUP(M70,Cs!$CB$7:$CI$33000,2,FALSE),"")</f>
        <v/>
      </c>
      <c r="C70" s="61" t="str">
        <f>IF($O$2&gt;=M70,VLOOKUP(M70,Cs!$CB$7:$CN$33000,12,FALSE),"")</f>
        <v/>
      </c>
      <c r="D70" s="61" t="str">
        <f t="shared" si="16"/>
        <v/>
      </c>
      <c r="E70" s="66" t="str">
        <f>IF($O$2&gt;=M70,VLOOKUP(M70,Cs!$CB$7:$CN$33000,13,FALSE),"")</f>
        <v/>
      </c>
      <c r="F70" s="61" t="str">
        <f t="shared" si="17"/>
        <v/>
      </c>
      <c r="G70" s="62" t="str">
        <f>IF(M70&lt;=$O$2,T70,IF(M69=$O$2,$Q$3,IF(M68=$O$2,SUM($G$56:G68),IF(M67=$O$2,SUM(G69,-I69),IF(M66=$O$2,SUM(G69,H69),"")))))</f>
        <v/>
      </c>
      <c r="H70" s="62" t="str">
        <f>IF(M70&lt;=$O$2,CB70,IF(M69=$O$2,$BQ$3,IF(M68=$O$2,SUM($H$56:H68),IF(M67=$O$2,SUM(H69,-J69),""))))</f>
        <v/>
      </c>
      <c r="I70" s="62" t="str">
        <f>IF(M70&lt;=$O$2,U70,IF(M69=$O$2,$R$3,IF(M68=$O$2,SUM($I$56:I68),"")))</f>
        <v/>
      </c>
      <c r="J70" s="62" t="str">
        <f>IF(M70&lt;=$O$2,CC70,IF(M69=$O$2,$BR$3,IF(M68=$O$2,SUM($J$56:J68),"")))</f>
        <v/>
      </c>
      <c r="K70" s="63" t="str">
        <f t="shared" si="18"/>
        <v/>
      </c>
      <c r="M70" s="58">
        <f t="shared" si="19"/>
        <v>54</v>
      </c>
      <c r="O70" s="58" t="str">
        <f>IF($O$2&gt;=M70,VLOOKUP(M70,Cs!$CB$7:$CI$33000,8,FALSE),"")</f>
        <v/>
      </c>
      <c r="P70" s="58" t="str">
        <f>IF($O$2&gt;=M70,VLOOKUP(M70,Cs!$CB$7:$CI$33000,7,FALSE),"")</f>
        <v/>
      </c>
      <c r="Q70" s="58" t="str">
        <f>IF($O$2&gt;=M70,IF(VLOOKUP(M70,Cs!$CB$7:$CN$33000,9,FALSE)&lt;&gt;0,VLOOKUP(M70,Cs!$CB$7:$CN$33000,9,FALSE),""),"")</f>
        <v/>
      </c>
      <c r="R70" s="58" t="str">
        <f>IF($O$2&gt;=M70,VLOOKUP(M70,Cs!$CB$7:$CN$33000,10,FALSE),"")</f>
        <v/>
      </c>
      <c r="S70" s="58" t="str">
        <f>IF($O$2&gt;=M70,VLOOKUP(M70,Cs!$CB$7:$CN$33000,11,FALSE),"")</f>
        <v/>
      </c>
      <c r="T70" s="58" t="str">
        <f>IF($O$2&gt;=M70,IF(ISERROR(VLOOKUP(M70,Cs!$CB$7:$CI$10000,4,FALSE))=TRUE,"",IF(VLOOKUP(M70,Cs!$CB$7:$CI$10000,4,FALSE)&lt;&gt;0,VLOOKUP(M70,Cs!$CB$7:$CI$10000,4,FALSE),"")),"")</f>
        <v/>
      </c>
      <c r="U70" s="58" t="str">
        <f>IF($O$2&gt;=M70,IF(ISERROR(VLOOKUP(M70,Cs!$CB$7:$CI$10000,5,FALSE))=TRUE,"",IF(VLOOKUP(M70,Cs!$CB$7:$CI$10000,5,FALSE)&lt;&gt;0,VLOOKUP(M70,Cs!$CB$7:$CI$10000,5,FALSE),"")),"")</f>
        <v/>
      </c>
      <c r="V70" s="58" t="str">
        <f>IF($O$2&gt;=M70,VLOOKUP(M70,Cs!$CB$7:$CI$33000,6,FALSE),"")</f>
        <v/>
      </c>
      <c r="BB70" s="58" t="str">
        <f>IF($O$2&gt;=M70,IF(ISERROR(VLOOKUP(M70,Cs!$CB$10007:$CI$33000,4,FALSE))=TRUE,"",IF(VLOOKUP(M70,Cs!$CB$10007:$CI$33000,4,FALSE)&lt;&gt;0,VLOOKUP(M70,Cs!$CB$10007:$CI$33000,4,FALSE),"")),"")</f>
        <v/>
      </c>
      <c r="BC70" s="58" t="str">
        <f>IF($O$2&gt;=M70,IF(ISERROR(VLOOKUP(M70,Cs!$CB$10007:$CI$33000,5,FALSE))=TRUE,"",IF(VLOOKUP(M70,Cs!$CB$10007:$CI$33000,5,FALSE)&lt;&gt;0,VLOOKUP(M70,Cs!$CB$10007:$CI$33000,5,FALSE),"")),"")</f>
        <v/>
      </c>
      <c r="CB70" s="58" t="str">
        <f>IF($O$2&gt;=M70,IF(ISERROR(VLOOKUP(M70,Cs!$CB$10007:$CI$33000,4,FALSE))=TRUE,"",IF(VLOOKUP(M70,Cs!$CB$10007:$CI$33000,4,FALSE)&lt;&gt;0,VLOOKUP(M70,Cs!$CB$10007:$CI$33000,4,FALSE),"")),"")</f>
        <v/>
      </c>
      <c r="CC70" s="58" t="str">
        <f>IF($O$2&gt;=M70,IF(ISERROR(VLOOKUP(M70,Cs!$CB$10007:$CI$33000,5,FALSE))=TRUE,"",IF(VLOOKUP(M70,Cs!$CB$10007:$CI$33000,5,FALSE)&lt;&gt;0,VLOOKUP(M70,Cs!$CB$10007:$CI$33000,5,FALSE),"")),"")</f>
        <v/>
      </c>
    </row>
    <row r="71" spans="1:81" x14ac:dyDescent="0.25">
      <c r="A71" s="59" t="str">
        <f t="shared" si="15"/>
        <v/>
      </c>
      <c r="B71" s="60" t="str">
        <f>IF($O$2&gt;=M71,VLOOKUP(M71,Cs!$CB$7:$CI$33000,2,FALSE),"")</f>
        <v/>
      </c>
      <c r="C71" s="61" t="str">
        <f>IF($O$2&gt;=M71,VLOOKUP(M71,Cs!$CB$7:$CN$33000,12,FALSE),"")</f>
        <v/>
      </c>
      <c r="D71" s="61" t="str">
        <f t="shared" si="16"/>
        <v/>
      </c>
      <c r="E71" s="66" t="str">
        <f>IF($O$2&gt;=M71,VLOOKUP(M71,Cs!$CB$7:$CN$33000,13,FALSE),"")</f>
        <v/>
      </c>
      <c r="F71" s="61" t="str">
        <f t="shared" si="17"/>
        <v/>
      </c>
      <c r="G71" s="62" t="str">
        <f>IF(M71&lt;=$O$2,T71,IF(M70=$O$2,$Q$3,IF(M69=$O$2,SUM($G$56:G69),IF(M68=$O$2,SUM(G70,-I70),IF(M67=$O$2,SUM(G70,H70),"")))))</f>
        <v/>
      </c>
      <c r="H71" s="62" t="str">
        <f>IF(M71&lt;=$O$2,CB71,IF(M70=$O$2,$BQ$3,IF(M69=$O$2,SUM($H$56:H69),IF(M68=$O$2,SUM(H70,-J70),""))))</f>
        <v/>
      </c>
      <c r="I71" s="62" t="str">
        <f>IF(M71&lt;=$O$2,U71,IF(M70=$O$2,$R$3,IF(M69=$O$2,SUM($I$56:I69),"")))</f>
        <v/>
      </c>
      <c r="J71" s="62" t="str">
        <f>IF(M71&lt;=$O$2,CC71,IF(M70=$O$2,$BR$3,IF(M69=$O$2,SUM($J$56:J69),"")))</f>
        <v/>
      </c>
      <c r="K71" s="63" t="str">
        <f t="shared" si="18"/>
        <v/>
      </c>
      <c r="M71" s="58">
        <f t="shared" si="19"/>
        <v>55</v>
      </c>
      <c r="O71" s="58" t="str">
        <f>IF($O$2&gt;=M71,VLOOKUP(M71,Cs!$CB$7:$CI$33000,8,FALSE),"")</f>
        <v/>
      </c>
      <c r="P71" s="58" t="str">
        <f>IF($O$2&gt;=M71,VLOOKUP(M71,Cs!$CB$7:$CI$33000,7,FALSE),"")</f>
        <v/>
      </c>
      <c r="Q71" s="58" t="str">
        <f>IF($O$2&gt;=M71,IF(VLOOKUP(M71,Cs!$CB$7:$CN$33000,9,FALSE)&lt;&gt;0,VLOOKUP(M71,Cs!$CB$7:$CN$33000,9,FALSE),""),"")</f>
        <v/>
      </c>
      <c r="R71" s="58" t="str">
        <f>IF($O$2&gt;=M71,VLOOKUP(M71,Cs!$CB$7:$CN$33000,10,FALSE),"")</f>
        <v/>
      </c>
      <c r="S71" s="58" t="str">
        <f>IF($O$2&gt;=M71,VLOOKUP(M71,Cs!$CB$7:$CN$33000,11,FALSE),"")</f>
        <v/>
      </c>
      <c r="T71" s="58" t="str">
        <f>IF($O$2&gt;=M71,IF(ISERROR(VLOOKUP(M71,Cs!$CB$7:$CI$10000,4,FALSE))=TRUE,"",IF(VLOOKUP(M71,Cs!$CB$7:$CI$10000,4,FALSE)&lt;&gt;0,VLOOKUP(M71,Cs!$CB$7:$CI$10000,4,FALSE),"")),"")</f>
        <v/>
      </c>
      <c r="U71" s="58" t="str">
        <f>IF($O$2&gt;=M71,IF(ISERROR(VLOOKUP(M71,Cs!$CB$7:$CI$10000,5,FALSE))=TRUE,"",IF(VLOOKUP(M71,Cs!$CB$7:$CI$10000,5,FALSE)&lt;&gt;0,VLOOKUP(M71,Cs!$CB$7:$CI$10000,5,FALSE),"")),"")</f>
        <v/>
      </c>
      <c r="V71" s="58" t="str">
        <f>IF($O$2&gt;=M71,VLOOKUP(M71,Cs!$CB$7:$CI$33000,6,FALSE),"")</f>
        <v/>
      </c>
      <c r="BB71" s="58" t="str">
        <f>IF($O$2&gt;=M71,IF(ISERROR(VLOOKUP(M71,Cs!$CB$10007:$CI$33000,4,FALSE))=TRUE,"",IF(VLOOKUP(M71,Cs!$CB$10007:$CI$33000,4,FALSE)&lt;&gt;0,VLOOKUP(M71,Cs!$CB$10007:$CI$33000,4,FALSE),"")),"")</f>
        <v/>
      </c>
      <c r="BC71" s="58" t="str">
        <f>IF($O$2&gt;=M71,IF(ISERROR(VLOOKUP(M71,Cs!$CB$10007:$CI$33000,5,FALSE))=TRUE,"",IF(VLOOKUP(M71,Cs!$CB$10007:$CI$33000,5,FALSE)&lt;&gt;0,VLOOKUP(M71,Cs!$CB$10007:$CI$33000,5,FALSE),"")),"")</f>
        <v/>
      </c>
      <c r="CB71" s="58" t="str">
        <f>IF($O$2&gt;=M71,IF(ISERROR(VLOOKUP(M71,Cs!$CB$10007:$CI$33000,4,FALSE))=TRUE,"",IF(VLOOKUP(M71,Cs!$CB$10007:$CI$33000,4,FALSE)&lt;&gt;0,VLOOKUP(M71,Cs!$CB$10007:$CI$33000,4,FALSE),"")),"")</f>
        <v/>
      </c>
      <c r="CC71" s="58" t="str">
        <f>IF($O$2&gt;=M71,IF(ISERROR(VLOOKUP(M71,Cs!$CB$10007:$CI$33000,5,FALSE))=TRUE,"",IF(VLOOKUP(M71,Cs!$CB$10007:$CI$33000,5,FALSE)&lt;&gt;0,VLOOKUP(M71,Cs!$CB$10007:$CI$33000,5,FALSE),"")),"")</f>
        <v/>
      </c>
    </row>
    <row r="72" spans="1:81" x14ac:dyDescent="0.25">
      <c r="A72" s="59" t="str">
        <f t="shared" si="15"/>
        <v/>
      </c>
      <c r="B72" s="60" t="str">
        <f>IF($O$2&gt;=M72,VLOOKUP(M72,Cs!$CB$7:$CI$33000,2,FALSE),"")</f>
        <v/>
      </c>
      <c r="C72" s="61" t="str">
        <f>IF($O$2&gt;=M72,VLOOKUP(M72,Cs!$CB$7:$CN$33000,12,FALSE),"")</f>
        <v/>
      </c>
      <c r="D72" s="61" t="str">
        <f t="shared" si="16"/>
        <v/>
      </c>
      <c r="E72" s="66" t="str">
        <f>IF($O$2&gt;=M72,VLOOKUP(M72,Cs!$CB$7:$CN$33000,13,FALSE),"")</f>
        <v/>
      </c>
      <c r="F72" s="61" t="str">
        <f t="shared" si="17"/>
        <v/>
      </c>
      <c r="G72" s="62" t="str">
        <f>IF(M72&lt;=$O$2,T72,IF(M71=$O$2,$Q$3,IF(M70=$O$2,SUM($G$56:G70),IF(M69=$O$2,SUM(G71,-I71),IF(M68=$O$2,SUM(G71,H71),"")))))</f>
        <v/>
      </c>
      <c r="H72" s="62" t="str">
        <f>IF(M72&lt;=$O$2,CB72,IF(M71=$O$2,$BQ$3,IF(M70=$O$2,SUM($H$56:H70),IF(M69=$O$2,SUM(H71,-J71),""))))</f>
        <v/>
      </c>
      <c r="I72" s="62" t="str">
        <f>IF(M72&lt;=$O$2,U72,IF(M71=$O$2,$R$3,IF(M70=$O$2,SUM($I$56:I70),"")))</f>
        <v/>
      </c>
      <c r="J72" s="62" t="str">
        <f>IF(M72&lt;=$O$2,CC72,IF(M71=$O$2,$BR$3,IF(M70=$O$2,SUM($J$56:J70),"")))</f>
        <v/>
      </c>
      <c r="K72" s="63" t="str">
        <f t="shared" si="18"/>
        <v/>
      </c>
      <c r="M72" s="58">
        <f t="shared" si="19"/>
        <v>56</v>
      </c>
      <c r="O72" s="58" t="str">
        <f>IF($O$2&gt;=M72,VLOOKUP(M72,Cs!$CB$7:$CI$33000,8,FALSE),"")</f>
        <v/>
      </c>
      <c r="P72" s="58" t="str">
        <f>IF($O$2&gt;=M72,VLOOKUP(M72,Cs!$CB$7:$CI$33000,7,FALSE),"")</f>
        <v/>
      </c>
      <c r="Q72" s="58" t="str">
        <f>IF($O$2&gt;=M72,IF(VLOOKUP(M72,Cs!$CB$7:$CN$33000,9,FALSE)&lt;&gt;0,VLOOKUP(M72,Cs!$CB$7:$CN$33000,9,FALSE),""),"")</f>
        <v/>
      </c>
      <c r="R72" s="58" t="str">
        <f>IF($O$2&gt;=M72,VLOOKUP(M72,Cs!$CB$7:$CN$33000,10,FALSE),"")</f>
        <v/>
      </c>
      <c r="S72" s="58" t="str">
        <f>IF($O$2&gt;=M72,VLOOKUP(M72,Cs!$CB$7:$CN$33000,11,FALSE),"")</f>
        <v/>
      </c>
      <c r="T72" s="58" t="str">
        <f>IF($O$2&gt;=M72,IF(ISERROR(VLOOKUP(M72,Cs!$CB$7:$CI$10000,4,FALSE))=TRUE,"",IF(VLOOKUP(M72,Cs!$CB$7:$CI$10000,4,FALSE)&lt;&gt;0,VLOOKUP(M72,Cs!$CB$7:$CI$10000,4,FALSE),"")),"")</f>
        <v/>
      </c>
      <c r="U72" s="58" t="str">
        <f>IF($O$2&gt;=M72,IF(ISERROR(VLOOKUP(M72,Cs!$CB$7:$CI$10000,5,FALSE))=TRUE,"",IF(VLOOKUP(M72,Cs!$CB$7:$CI$10000,5,FALSE)&lt;&gt;0,VLOOKUP(M72,Cs!$CB$7:$CI$10000,5,FALSE),"")),"")</f>
        <v/>
      </c>
      <c r="V72" s="58" t="str">
        <f>IF($O$2&gt;=M72,VLOOKUP(M72,Cs!$CB$7:$CI$33000,6,FALSE),"")</f>
        <v/>
      </c>
      <c r="BB72" s="58" t="str">
        <f>IF($O$2&gt;=M72,IF(ISERROR(VLOOKUP(M72,Cs!$CB$10007:$CI$33000,4,FALSE))=TRUE,"",IF(VLOOKUP(M72,Cs!$CB$10007:$CI$33000,4,FALSE)&lt;&gt;0,VLOOKUP(M72,Cs!$CB$10007:$CI$33000,4,FALSE),"")),"")</f>
        <v/>
      </c>
      <c r="BC72" s="58" t="str">
        <f>IF($O$2&gt;=M72,IF(ISERROR(VLOOKUP(M72,Cs!$CB$10007:$CI$33000,5,FALSE))=TRUE,"",IF(VLOOKUP(M72,Cs!$CB$10007:$CI$33000,5,FALSE)&lt;&gt;0,VLOOKUP(M72,Cs!$CB$10007:$CI$33000,5,FALSE),"")),"")</f>
        <v/>
      </c>
      <c r="CB72" s="58" t="str">
        <f>IF($O$2&gt;=M72,IF(ISERROR(VLOOKUP(M72,Cs!$CB$10007:$CI$33000,4,FALSE))=TRUE,"",IF(VLOOKUP(M72,Cs!$CB$10007:$CI$33000,4,FALSE)&lt;&gt;0,VLOOKUP(M72,Cs!$CB$10007:$CI$33000,4,FALSE),"")),"")</f>
        <v/>
      </c>
      <c r="CC72" s="58" t="str">
        <f>IF($O$2&gt;=M72,IF(ISERROR(VLOOKUP(M72,Cs!$CB$10007:$CI$33000,5,FALSE))=TRUE,"",IF(VLOOKUP(M72,Cs!$CB$10007:$CI$33000,5,FALSE)&lt;&gt;0,VLOOKUP(M72,Cs!$CB$10007:$CI$33000,5,FALSE),"")),"")</f>
        <v/>
      </c>
    </row>
    <row r="73" spans="1:81" x14ac:dyDescent="0.25">
      <c r="A73" s="59" t="str">
        <f t="shared" si="15"/>
        <v/>
      </c>
      <c r="B73" s="60" t="str">
        <f>IF($O$2&gt;=M73,VLOOKUP(M73,Cs!$CB$7:$CI$33000,2,FALSE),"")</f>
        <v/>
      </c>
      <c r="C73" s="61" t="str">
        <f>IF($O$2&gt;=M73,VLOOKUP(M73,Cs!$CB$7:$CN$33000,12,FALSE),"")</f>
        <v/>
      </c>
      <c r="D73" s="61" t="str">
        <f t="shared" si="16"/>
        <v/>
      </c>
      <c r="E73" s="66" t="str">
        <f>IF($O$2&gt;=M73,VLOOKUP(M73,Cs!$CB$7:$CN$33000,13,FALSE),"")</f>
        <v/>
      </c>
      <c r="F73" s="61" t="str">
        <f t="shared" si="17"/>
        <v/>
      </c>
      <c r="G73" s="62" t="str">
        <f>IF(M73&lt;=$O$2,T73,IF(M72=$O$2,$Q$3,IF(M71=$O$2,SUM($G$56:G71),IF(M70=$O$2,SUM(G72,-I72),IF(M69=$O$2,SUM(G72,H72),"")))))</f>
        <v/>
      </c>
      <c r="H73" s="62" t="str">
        <f>IF(M73&lt;=$O$2,CB73,IF(M72=$O$2,$BQ$3,IF(M71=$O$2,SUM($H$56:H71),IF(M70=$O$2,SUM(H72,-J72),""))))</f>
        <v/>
      </c>
      <c r="I73" s="62" t="str">
        <f>IF(M73&lt;=$O$2,U73,IF(M72=$O$2,$R$3,IF(M71=$O$2,SUM($I$56:I71),"")))</f>
        <v/>
      </c>
      <c r="J73" s="62" t="str">
        <f>IF(M73&lt;=$O$2,CC73,IF(M72=$O$2,$BR$3,IF(M71=$O$2,SUM($J$56:J71),"")))</f>
        <v/>
      </c>
      <c r="K73" s="63" t="str">
        <f t="shared" si="18"/>
        <v/>
      </c>
      <c r="M73" s="58">
        <f t="shared" si="19"/>
        <v>57</v>
      </c>
      <c r="O73" s="58" t="str">
        <f>IF($O$2&gt;=M73,VLOOKUP(M73,Cs!$CB$7:$CI$33000,8,FALSE),"")</f>
        <v/>
      </c>
      <c r="P73" s="58" t="str">
        <f>IF($O$2&gt;=M73,VLOOKUP(M73,Cs!$CB$7:$CI$33000,7,FALSE),"")</f>
        <v/>
      </c>
      <c r="Q73" s="58" t="str">
        <f>IF($O$2&gt;=M73,IF(VLOOKUP(M73,Cs!$CB$7:$CN$33000,9,FALSE)&lt;&gt;0,VLOOKUP(M73,Cs!$CB$7:$CN$33000,9,FALSE),""),"")</f>
        <v/>
      </c>
      <c r="R73" s="58" t="str">
        <f>IF($O$2&gt;=M73,VLOOKUP(M73,Cs!$CB$7:$CN$33000,10,FALSE),"")</f>
        <v/>
      </c>
      <c r="S73" s="58" t="str">
        <f>IF($O$2&gt;=M73,VLOOKUP(M73,Cs!$CB$7:$CN$33000,11,FALSE),"")</f>
        <v/>
      </c>
      <c r="T73" s="58" t="str">
        <f>IF($O$2&gt;=M73,IF(ISERROR(VLOOKUP(M73,Cs!$CB$7:$CI$10000,4,FALSE))=TRUE,"",IF(VLOOKUP(M73,Cs!$CB$7:$CI$10000,4,FALSE)&lt;&gt;0,VLOOKUP(M73,Cs!$CB$7:$CI$10000,4,FALSE),"")),"")</f>
        <v/>
      </c>
      <c r="U73" s="58" t="str">
        <f>IF($O$2&gt;=M73,IF(ISERROR(VLOOKUP(M73,Cs!$CB$7:$CI$10000,5,FALSE))=TRUE,"",IF(VLOOKUP(M73,Cs!$CB$7:$CI$10000,5,FALSE)&lt;&gt;0,VLOOKUP(M73,Cs!$CB$7:$CI$10000,5,FALSE),"")),"")</f>
        <v/>
      </c>
      <c r="V73" s="58" t="str">
        <f>IF($O$2&gt;=M73,VLOOKUP(M73,Cs!$CB$7:$CI$33000,6,FALSE),"")</f>
        <v/>
      </c>
      <c r="BB73" s="58" t="str">
        <f>IF($O$2&gt;=M73,IF(ISERROR(VLOOKUP(M73,Cs!$CB$10007:$CI$33000,4,FALSE))=TRUE,"",IF(VLOOKUP(M73,Cs!$CB$10007:$CI$33000,4,FALSE)&lt;&gt;0,VLOOKUP(M73,Cs!$CB$10007:$CI$33000,4,FALSE),"")),"")</f>
        <v/>
      </c>
      <c r="BC73" s="58" t="str">
        <f>IF($O$2&gt;=M73,IF(ISERROR(VLOOKUP(M73,Cs!$CB$10007:$CI$33000,5,FALSE))=TRUE,"",IF(VLOOKUP(M73,Cs!$CB$10007:$CI$33000,5,FALSE)&lt;&gt;0,VLOOKUP(M73,Cs!$CB$10007:$CI$33000,5,FALSE),"")),"")</f>
        <v/>
      </c>
      <c r="CB73" s="58" t="str">
        <f>IF($O$2&gt;=M73,IF(ISERROR(VLOOKUP(M73,Cs!$CB$10007:$CI$33000,4,FALSE))=TRUE,"",IF(VLOOKUP(M73,Cs!$CB$10007:$CI$33000,4,FALSE)&lt;&gt;0,VLOOKUP(M73,Cs!$CB$10007:$CI$33000,4,FALSE),"")),"")</f>
        <v/>
      </c>
      <c r="CC73" s="58" t="str">
        <f>IF($O$2&gt;=M73,IF(ISERROR(VLOOKUP(M73,Cs!$CB$10007:$CI$33000,5,FALSE))=TRUE,"",IF(VLOOKUP(M73,Cs!$CB$10007:$CI$33000,5,FALSE)&lt;&gt;0,VLOOKUP(M73,Cs!$CB$10007:$CI$33000,5,FALSE),"")),"")</f>
        <v/>
      </c>
    </row>
    <row r="74" spans="1:81" x14ac:dyDescent="0.25">
      <c r="A74" s="59" t="str">
        <f t="shared" si="15"/>
        <v/>
      </c>
      <c r="B74" s="60" t="str">
        <f>IF($O$2&gt;=M74,VLOOKUP(M74,Cs!$CB$7:$CI$33000,2,FALSE),"")</f>
        <v/>
      </c>
      <c r="C74" s="61" t="str">
        <f>IF($O$2&gt;=M74,VLOOKUP(M74,Cs!$CB$7:$CN$33000,12,FALSE),"")</f>
        <v/>
      </c>
      <c r="D74" s="61" t="str">
        <f t="shared" si="16"/>
        <v/>
      </c>
      <c r="E74" s="66" t="str">
        <f>IF($O$2&gt;=M74,VLOOKUP(M74,Cs!$CB$7:$CN$33000,13,FALSE),"")</f>
        <v/>
      </c>
      <c r="F74" s="61" t="str">
        <f t="shared" si="17"/>
        <v/>
      </c>
      <c r="G74" s="62" t="str">
        <f>IF(M74&lt;=$O$2,T74,IF(M73=$O$2,$Q$3,IF(M72=$O$2,SUM($G$56:G72),IF(M71=$O$2,SUM(G73,-I73),IF(M70=$O$2,SUM(G73,H73),"")))))</f>
        <v/>
      </c>
      <c r="H74" s="62" t="str">
        <f>IF(M74&lt;=$O$2,CB74,IF(M73=$O$2,$BQ$3,IF(M72=$O$2,SUM($H$56:H72),IF(M71=$O$2,SUM(H73,-J73),""))))</f>
        <v/>
      </c>
      <c r="I74" s="62" t="str">
        <f>IF(M74&lt;=$O$2,U74,IF(M73=$O$2,$R$3,IF(M72=$O$2,SUM($I$56:I72),"")))</f>
        <v/>
      </c>
      <c r="J74" s="62" t="str">
        <f>IF(M74&lt;=$O$2,CC74,IF(M73=$O$2,$BR$3,IF(M72=$O$2,SUM($J$56:J72),"")))</f>
        <v/>
      </c>
      <c r="K74" s="63" t="str">
        <f t="shared" si="18"/>
        <v/>
      </c>
      <c r="M74" s="58">
        <f t="shared" si="19"/>
        <v>58</v>
      </c>
      <c r="O74" s="58" t="str">
        <f>IF($O$2&gt;=M74,VLOOKUP(M74,Cs!$CB$7:$CI$33000,8,FALSE),"")</f>
        <v/>
      </c>
      <c r="P74" s="58" t="str">
        <f>IF($O$2&gt;=M74,VLOOKUP(M74,Cs!$CB$7:$CI$33000,7,FALSE),"")</f>
        <v/>
      </c>
      <c r="Q74" s="58" t="str">
        <f>IF($O$2&gt;=M74,IF(VLOOKUP(M74,Cs!$CB$7:$CN$33000,9,FALSE)&lt;&gt;0,VLOOKUP(M74,Cs!$CB$7:$CN$33000,9,FALSE),""),"")</f>
        <v/>
      </c>
      <c r="R74" s="58" t="str">
        <f>IF($O$2&gt;=M74,VLOOKUP(M74,Cs!$CB$7:$CN$33000,10,FALSE),"")</f>
        <v/>
      </c>
      <c r="S74" s="58" t="str">
        <f>IF($O$2&gt;=M74,VLOOKUP(M74,Cs!$CB$7:$CN$33000,11,FALSE),"")</f>
        <v/>
      </c>
      <c r="T74" s="58" t="str">
        <f>IF($O$2&gt;=M74,IF(ISERROR(VLOOKUP(M74,Cs!$CB$7:$CI$10000,4,FALSE))=TRUE,"",IF(VLOOKUP(M74,Cs!$CB$7:$CI$10000,4,FALSE)&lt;&gt;0,VLOOKUP(M74,Cs!$CB$7:$CI$10000,4,FALSE),"")),"")</f>
        <v/>
      </c>
      <c r="U74" s="58" t="str">
        <f>IF($O$2&gt;=M74,IF(ISERROR(VLOOKUP(M74,Cs!$CB$7:$CI$10000,5,FALSE))=TRUE,"",IF(VLOOKUP(M74,Cs!$CB$7:$CI$10000,5,FALSE)&lt;&gt;0,VLOOKUP(M74,Cs!$CB$7:$CI$10000,5,FALSE),"")),"")</f>
        <v/>
      </c>
      <c r="V74" s="58" t="str">
        <f>IF($O$2&gt;=M74,VLOOKUP(M74,Cs!$CB$7:$CI$33000,6,FALSE),"")</f>
        <v/>
      </c>
      <c r="BB74" s="58" t="str">
        <f>IF($O$2&gt;=M74,IF(ISERROR(VLOOKUP(M74,Cs!$CB$10007:$CI$33000,4,FALSE))=TRUE,"",IF(VLOOKUP(M74,Cs!$CB$10007:$CI$33000,4,FALSE)&lt;&gt;0,VLOOKUP(M74,Cs!$CB$10007:$CI$33000,4,FALSE),"")),"")</f>
        <v/>
      </c>
      <c r="BC74" s="58" t="str">
        <f>IF($O$2&gt;=M74,IF(ISERROR(VLOOKUP(M74,Cs!$CB$10007:$CI$33000,5,FALSE))=TRUE,"",IF(VLOOKUP(M74,Cs!$CB$10007:$CI$33000,5,FALSE)&lt;&gt;0,VLOOKUP(M74,Cs!$CB$10007:$CI$33000,5,FALSE),"")),"")</f>
        <v/>
      </c>
      <c r="CB74" s="58" t="str">
        <f>IF($O$2&gt;=M74,IF(ISERROR(VLOOKUP(M74,Cs!$CB$10007:$CI$33000,4,FALSE))=TRUE,"",IF(VLOOKUP(M74,Cs!$CB$10007:$CI$33000,4,FALSE)&lt;&gt;0,VLOOKUP(M74,Cs!$CB$10007:$CI$33000,4,FALSE),"")),"")</f>
        <v/>
      </c>
      <c r="CC74" s="58" t="str">
        <f>IF($O$2&gt;=M74,IF(ISERROR(VLOOKUP(M74,Cs!$CB$10007:$CI$33000,5,FALSE))=TRUE,"",IF(VLOOKUP(M74,Cs!$CB$10007:$CI$33000,5,FALSE)&lt;&gt;0,VLOOKUP(M74,Cs!$CB$10007:$CI$33000,5,FALSE),"")),"")</f>
        <v/>
      </c>
    </row>
    <row r="75" spans="1:81" x14ac:dyDescent="0.25">
      <c r="A75" s="59" t="str">
        <f t="shared" si="15"/>
        <v/>
      </c>
      <c r="B75" s="60" t="str">
        <f>IF($O$2&gt;=M75,VLOOKUP(M75,Cs!$CB$7:$CI$33000,2,FALSE),"")</f>
        <v/>
      </c>
      <c r="C75" s="61" t="str">
        <f>IF($O$2&gt;=M75,VLOOKUP(M75,Cs!$CB$7:$CN$33000,12,FALSE),"")</f>
        <v/>
      </c>
      <c r="D75" s="61" t="str">
        <f t="shared" si="16"/>
        <v/>
      </c>
      <c r="E75" s="66" t="str">
        <f>IF($O$2&gt;=M75,VLOOKUP(M75,Cs!$CB$7:$CN$33000,13,FALSE),"")</f>
        <v/>
      </c>
      <c r="F75" s="61" t="str">
        <f t="shared" si="17"/>
        <v/>
      </c>
      <c r="G75" s="62" t="str">
        <f>IF(M75&lt;=$O$2,T75,IF(M74=$O$2,$Q$3,IF(M73=$O$2,SUM($G$56:G73),IF(M72=$O$2,SUM(G74,-I74),IF(M71=$O$2,SUM(G74,H74),"")))))</f>
        <v/>
      </c>
      <c r="H75" s="62" t="str">
        <f>IF(M75&lt;=$O$2,CB75,IF(M74=$O$2,$BQ$3,IF(M73=$O$2,SUM($H$56:H73),IF(M72=$O$2,SUM(H74,-J74),""))))</f>
        <v/>
      </c>
      <c r="I75" s="62" t="str">
        <f>IF(M75&lt;=$O$2,U75,IF(M74=$O$2,$R$3,IF(M73=$O$2,SUM($I$56:I73),"")))</f>
        <v/>
      </c>
      <c r="J75" s="62" t="str">
        <f>IF(M75&lt;=$O$2,CC75,IF(M74=$O$2,$BR$3,IF(M73=$O$2,SUM($J$56:J73),"")))</f>
        <v/>
      </c>
      <c r="K75" s="63" t="str">
        <f t="shared" si="18"/>
        <v/>
      </c>
      <c r="M75" s="58">
        <f t="shared" si="19"/>
        <v>59</v>
      </c>
      <c r="O75" s="58" t="str">
        <f>IF($O$2&gt;=M75,VLOOKUP(M75,Cs!$CB$7:$CI$33000,8,FALSE),"")</f>
        <v/>
      </c>
      <c r="P75" s="58" t="str">
        <f>IF($O$2&gt;=M75,VLOOKUP(M75,Cs!$CB$7:$CI$33000,7,FALSE),"")</f>
        <v/>
      </c>
      <c r="Q75" s="58" t="str">
        <f>IF($O$2&gt;=M75,IF(VLOOKUP(M75,Cs!$CB$7:$CN$33000,9,FALSE)&lt;&gt;0,VLOOKUP(M75,Cs!$CB$7:$CN$33000,9,FALSE),""),"")</f>
        <v/>
      </c>
      <c r="R75" s="58" t="str">
        <f>IF($O$2&gt;=M75,VLOOKUP(M75,Cs!$CB$7:$CN$33000,10,FALSE),"")</f>
        <v/>
      </c>
      <c r="S75" s="58" t="str">
        <f>IF($O$2&gt;=M75,VLOOKUP(M75,Cs!$CB$7:$CN$33000,11,FALSE),"")</f>
        <v/>
      </c>
      <c r="T75" s="58" t="str">
        <f>IF($O$2&gt;=M75,IF(ISERROR(VLOOKUP(M75,Cs!$CB$7:$CI$10000,4,FALSE))=TRUE,"",IF(VLOOKUP(M75,Cs!$CB$7:$CI$10000,4,FALSE)&lt;&gt;0,VLOOKUP(M75,Cs!$CB$7:$CI$10000,4,FALSE),"")),"")</f>
        <v/>
      </c>
      <c r="U75" s="58" t="str">
        <f>IF($O$2&gt;=M75,IF(ISERROR(VLOOKUP(M75,Cs!$CB$7:$CI$10000,5,FALSE))=TRUE,"",IF(VLOOKUP(M75,Cs!$CB$7:$CI$10000,5,FALSE)&lt;&gt;0,VLOOKUP(M75,Cs!$CB$7:$CI$10000,5,FALSE),"")),"")</f>
        <v/>
      </c>
      <c r="V75" s="58" t="str">
        <f>IF($O$2&gt;=M75,VLOOKUP(M75,Cs!$CB$7:$CI$33000,6,FALSE),"")</f>
        <v/>
      </c>
      <c r="BB75" s="58" t="str">
        <f>IF($O$2&gt;=M75,IF(ISERROR(VLOOKUP(M75,Cs!$CB$10007:$CI$33000,4,FALSE))=TRUE,"",IF(VLOOKUP(M75,Cs!$CB$10007:$CI$33000,4,FALSE)&lt;&gt;0,VLOOKUP(M75,Cs!$CB$10007:$CI$33000,4,FALSE),"")),"")</f>
        <v/>
      </c>
      <c r="BC75" s="58" t="str">
        <f>IF($O$2&gt;=M75,IF(ISERROR(VLOOKUP(M75,Cs!$CB$10007:$CI$33000,5,FALSE))=TRUE,"",IF(VLOOKUP(M75,Cs!$CB$10007:$CI$33000,5,FALSE)&lt;&gt;0,VLOOKUP(M75,Cs!$CB$10007:$CI$33000,5,FALSE),"")),"")</f>
        <v/>
      </c>
      <c r="CB75" s="58" t="str">
        <f>IF($O$2&gt;=M75,IF(ISERROR(VLOOKUP(M75,Cs!$CB$10007:$CI$33000,4,FALSE))=TRUE,"",IF(VLOOKUP(M75,Cs!$CB$10007:$CI$33000,4,FALSE)&lt;&gt;0,VLOOKUP(M75,Cs!$CB$10007:$CI$33000,4,FALSE),"")),"")</f>
        <v/>
      </c>
      <c r="CC75" s="58" t="str">
        <f>IF($O$2&gt;=M75,IF(ISERROR(VLOOKUP(M75,Cs!$CB$10007:$CI$33000,5,FALSE))=TRUE,"",IF(VLOOKUP(M75,Cs!$CB$10007:$CI$33000,5,FALSE)&lt;&gt;0,VLOOKUP(M75,Cs!$CB$10007:$CI$33000,5,FALSE),"")),"")</f>
        <v/>
      </c>
    </row>
    <row r="76" spans="1:81" x14ac:dyDescent="0.25">
      <c r="A76" s="59" t="str">
        <f t="shared" si="15"/>
        <v/>
      </c>
      <c r="B76" s="60" t="str">
        <f>IF($O$2&gt;=M76,VLOOKUP(M76,Cs!$CB$7:$CI$33000,2,FALSE),"")</f>
        <v/>
      </c>
      <c r="C76" s="61" t="str">
        <f>IF($O$2&gt;=M76,VLOOKUP(M76,Cs!$CB$7:$CN$33000,12,FALSE),"")</f>
        <v/>
      </c>
      <c r="D76" s="61" t="str">
        <f t="shared" si="16"/>
        <v/>
      </c>
      <c r="E76" s="66" t="str">
        <f>IF($O$2&gt;=M76,VLOOKUP(M76,Cs!$CB$7:$CN$33000,13,FALSE),"")</f>
        <v/>
      </c>
      <c r="F76" s="61" t="str">
        <f t="shared" si="17"/>
        <v/>
      </c>
      <c r="G76" s="62" t="str">
        <f>IF(M76&lt;=$O$2,T76,IF(M75=$O$2,$Q$3,IF(M74=$O$2,SUM($G$56:G74),IF(M73=$O$2,SUM(G75,-I75),IF(M72=$O$2,SUM(G75,H75),"")))))</f>
        <v/>
      </c>
      <c r="H76" s="62" t="str">
        <f>IF(M76&lt;=$O$2,CB76,IF(M75=$O$2,$BQ$3,IF(M74=$O$2,SUM($H$56:H74),IF(M73=$O$2,SUM(H75,-J75),""))))</f>
        <v/>
      </c>
      <c r="I76" s="62" t="str">
        <f>IF(M76&lt;=$O$2,U76,IF(M75=$O$2,$R$3,IF(M74=$O$2,SUM($I$56:I74),"")))</f>
        <v/>
      </c>
      <c r="J76" s="62" t="str">
        <f>IF(M76&lt;=$O$2,CC76,IF(M75=$O$2,$BR$3,IF(M74=$O$2,SUM($J$56:J74),"")))</f>
        <v/>
      </c>
      <c r="K76" s="63" t="str">
        <f t="shared" si="18"/>
        <v/>
      </c>
      <c r="M76" s="58">
        <f t="shared" si="19"/>
        <v>60</v>
      </c>
      <c r="O76" s="58" t="str">
        <f>IF($O$2&gt;=M76,VLOOKUP(M76,Cs!$CB$7:$CI$33000,8,FALSE),"")</f>
        <v/>
      </c>
      <c r="P76" s="58" t="str">
        <f>IF($O$2&gt;=M76,VLOOKUP(M76,Cs!$CB$7:$CI$33000,7,FALSE),"")</f>
        <v/>
      </c>
      <c r="Q76" s="58" t="str">
        <f>IF($O$2&gt;=M76,IF(VLOOKUP(M76,Cs!$CB$7:$CN$33000,9,FALSE)&lt;&gt;0,VLOOKUP(M76,Cs!$CB$7:$CN$33000,9,FALSE),""),"")</f>
        <v/>
      </c>
      <c r="R76" s="58" t="str">
        <f>IF($O$2&gt;=M76,VLOOKUP(M76,Cs!$CB$7:$CN$33000,10,FALSE),"")</f>
        <v/>
      </c>
      <c r="S76" s="58" t="str">
        <f>IF($O$2&gt;=M76,VLOOKUP(M76,Cs!$CB$7:$CN$33000,11,FALSE),"")</f>
        <v/>
      </c>
      <c r="T76" s="58" t="str">
        <f>IF($O$2&gt;=M76,IF(ISERROR(VLOOKUP(M76,Cs!$CB$7:$CI$10000,4,FALSE))=TRUE,"",IF(VLOOKUP(M76,Cs!$CB$7:$CI$10000,4,FALSE)&lt;&gt;0,VLOOKUP(M76,Cs!$CB$7:$CI$10000,4,FALSE),"")),"")</f>
        <v/>
      </c>
      <c r="U76" s="58" t="str">
        <f>IF($O$2&gt;=M76,IF(ISERROR(VLOOKUP(M76,Cs!$CB$7:$CI$10000,5,FALSE))=TRUE,"",IF(VLOOKUP(M76,Cs!$CB$7:$CI$10000,5,FALSE)&lt;&gt;0,VLOOKUP(M76,Cs!$CB$7:$CI$10000,5,FALSE),"")),"")</f>
        <v/>
      </c>
      <c r="V76" s="58" t="str">
        <f>IF($O$2&gt;=M76,VLOOKUP(M76,Cs!$CB$7:$CI$33000,6,FALSE),"")</f>
        <v/>
      </c>
      <c r="BB76" s="58" t="str">
        <f>IF($O$2&gt;=M76,IF(ISERROR(VLOOKUP(M76,Cs!$CB$10007:$CI$33000,4,FALSE))=TRUE,"",IF(VLOOKUP(M76,Cs!$CB$10007:$CI$33000,4,FALSE)&lt;&gt;0,VLOOKUP(M76,Cs!$CB$10007:$CI$33000,4,FALSE),"")),"")</f>
        <v/>
      </c>
      <c r="BC76" s="58" t="str">
        <f>IF($O$2&gt;=M76,IF(ISERROR(VLOOKUP(M76,Cs!$CB$10007:$CI$33000,5,FALSE))=TRUE,"",IF(VLOOKUP(M76,Cs!$CB$10007:$CI$33000,5,FALSE)&lt;&gt;0,VLOOKUP(M76,Cs!$CB$10007:$CI$33000,5,FALSE),"")),"")</f>
        <v/>
      </c>
      <c r="CB76" s="58" t="str">
        <f>IF($O$2&gt;=M76,IF(ISERROR(VLOOKUP(M76,Cs!$CB$10007:$CI$33000,4,FALSE))=TRUE,"",IF(VLOOKUP(M76,Cs!$CB$10007:$CI$33000,4,FALSE)&lt;&gt;0,VLOOKUP(M76,Cs!$CB$10007:$CI$33000,4,FALSE),"")),"")</f>
        <v/>
      </c>
      <c r="CC76" s="58" t="str">
        <f>IF($O$2&gt;=M76,IF(ISERROR(VLOOKUP(M76,Cs!$CB$10007:$CI$33000,5,FALSE))=TRUE,"",IF(VLOOKUP(M76,Cs!$CB$10007:$CI$33000,5,FALSE)&lt;&gt;0,VLOOKUP(M76,Cs!$CB$10007:$CI$33000,5,FALSE),"")),"")</f>
        <v/>
      </c>
    </row>
    <row r="77" spans="1:81" x14ac:dyDescent="0.25">
      <c r="A77" s="59" t="str">
        <f t="shared" si="15"/>
        <v/>
      </c>
      <c r="B77" s="60" t="str">
        <f>IF($O$2&gt;=M77,VLOOKUP(M77,Cs!$CB$7:$CI$33000,2,FALSE),"")</f>
        <v/>
      </c>
      <c r="C77" s="61" t="str">
        <f>IF($O$2&gt;=M77,VLOOKUP(M77,Cs!$CB$7:$CN$33000,12,FALSE),"")</f>
        <v/>
      </c>
      <c r="D77" s="61" t="str">
        <f t="shared" si="16"/>
        <v/>
      </c>
      <c r="E77" s="66" t="str">
        <f>IF($O$2&gt;=M77,VLOOKUP(M77,Cs!$CB$7:$CN$33000,13,FALSE),"")</f>
        <v/>
      </c>
      <c r="F77" s="61" t="str">
        <f t="shared" si="17"/>
        <v/>
      </c>
      <c r="G77" s="62" t="str">
        <f>IF(M77&lt;=$O$2,T77,IF(M76=$O$2,$Q$3,IF(M75=$O$2,SUM($G$56:G75),IF(M74=$O$2,SUM(G76,-I76),IF(M73=$O$2,SUM(G76,H76),"")))))</f>
        <v/>
      </c>
      <c r="H77" s="62" t="str">
        <f>IF(M77&lt;=$O$2,CB77,IF(M76=$O$2,$BQ$3,IF(M75=$O$2,SUM($H$56:H75),IF(M74=$O$2,SUM(H76,-J76),""))))</f>
        <v/>
      </c>
      <c r="I77" s="62" t="str">
        <f>IF(M77&lt;=$O$2,U77,IF(M76=$O$2,$R$3,IF(M75=$O$2,SUM($I$56:I75),"")))</f>
        <v/>
      </c>
      <c r="J77" s="62" t="str">
        <f>IF(M77&lt;=$O$2,CC77,IF(M76=$O$2,$BR$3,IF(M75=$O$2,SUM($J$56:J75),"")))</f>
        <v/>
      </c>
      <c r="K77" s="63" t="str">
        <f t="shared" si="18"/>
        <v/>
      </c>
      <c r="M77" s="58">
        <f t="shared" si="19"/>
        <v>61</v>
      </c>
      <c r="O77" s="58" t="str">
        <f>IF($O$2&gt;=M77,VLOOKUP(M77,Cs!$CB$7:$CI$33000,8,FALSE),"")</f>
        <v/>
      </c>
      <c r="P77" s="58" t="str">
        <f>IF($O$2&gt;=M77,VLOOKUP(M77,Cs!$CB$7:$CI$33000,7,FALSE),"")</f>
        <v/>
      </c>
      <c r="Q77" s="58" t="str">
        <f>IF($O$2&gt;=M77,IF(VLOOKUP(M77,Cs!$CB$7:$CN$33000,9,FALSE)&lt;&gt;0,VLOOKUP(M77,Cs!$CB$7:$CN$33000,9,FALSE),""),"")</f>
        <v/>
      </c>
      <c r="R77" s="58" t="str">
        <f>IF($O$2&gt;=M77,VLOOKUP(M77,Cs!$CB$7:$CN$33000,10,FALSE),"")</f>
        <v/>
      </c>
      <c r="S77" s="58" t="str">
        <f>IF($O$2&gt;=M77,VLOOKUP(M77,Cs!$CB$7:$CN$33000,11,FALSE),"")</f>
        <v/>
      </c>
      <c r="T77" s="58" t="str">
        <f>IF($O$2&gt;=M77,IF(ISERROR(VLOOKUP(M77,Cs!$CB$7:$CI$10000,4,FALSE))=TRUE,"",IF(VLOOKUP(M77,Cs!$CB$7:$CI$10000,4,FALSE)&lt;&gt;0,VLOOKUP(M77,Cs!$CB$7:$CI$10000,4,FALSE),"")),"")</f>
        <v/>
      </c>
      <c r="U77" s="58" t="str">
        <f>IF($O$2&gt;=M77,IF(ISERROR(VLOOKUP(M77,Cs!$CB$7:$CI$10000,5,FALSE))=TRUE,"",IF(VLOOKUP(M77,Cs!$CB$7:$CI$10000,5,FALSE)&lt;&gt;0,VLOOKUP(M77,Cs!$CB$7:$CI$10000,5,FALSE),"")),"")</f>
        <v/>
      </c>
      <c r="V77" s="58" t="str">
        <f>IF($O$2&gt;=M77,VLOOKUP(M77,Cs!$CB$7:$CI$33000,6,FALSE),"")</f>
        <v/>
      </c>
      <c r="BB77" s="58" t="str">
        <f>IF($O$2&gt;=M77,IF(ISERROR(VLOOKUP(M77,Cs!$CB$10007:$CI$33000,4,FALSE))=TRUE,"",IF(VLOOKUP(M77,Cs!$CB$10007:$CI$33000,4,FALSE)&lt;&gt;0,VLOOKUP(M77,Cs!$CB$10007:$CI$33000,4,FALSE),"")),"")</f>
        <v/>
      </c>
      <c r="BC77" s="58" t="str">
        <f>IF($O$2&gt;=M77,IF(ISERROR(VLOOKUP(M77,Cs!$CB$10007:$CI$33000,5,FALSE))=TRUE,"",IF(VLOOKUP(M77,Cs!$CB$10007:$CI$33000,5,FALSE)&lt;&gt;0,VLOOKUP(M77,Cs!$CB$10007:$CI$33000,5,FALSE),"")),"")</f>
        <v/>
      </c>
      <c r="CB77" s="58" t="str">
        <f>IF($O$2&gt;=M77,IF(ISERROR(VLOOKUP(M77,Cs!$CB$10007:$CI$33000,4,FALSE))=TRUE,"",IF(VLOOKUP(M77,Cs!$CB$10007:$CI$33000,4,FALSE)&lt;&gt;0,VLOOKUP(M77,Cs!$CB$10007:$CI$33000,4,FALSE),"")),"")</f>
        <v/>
      </c>
      <c r="CC77" s="58" t="str">
        <f>IF($O$2&gt;=M77,IF(ISERROR(VLOOKUP(M77,Cs!$CB$10007:$CI$33000,5,FALSE))=TRUE,"",IF(VLOOKUP(M77,Cs!$CB$10007:$CI$33000,5,FALSE)&lt;&gt;0,VLOOKUP(M77,Cs!$CB$10007:$CI$33000,5,FALSE),"")),"")</f>
        <v/>
      </c>
    </row>
    <row r="78" spans="1:81" x14ac:dyDescent="0.25">
      <c r="A78" s="59" t="str">
        <f t="shared" si="15"/>
        <v/>
      </c>
      <c r="B78" s="60" t="str">
        <f>IF($O$2&gt;=M78,VLOOKUP(M78,Cs!$CB$7:$CI$33000,2,FALSE),"")</f>
        <v/>
      </c>
      <c r="C78" s="61" t="str">
        <f>IF($O$2&gt;=M78,VLOOKUP(M78,Cs!$CB$7:$CN$33000,12,FALSE),"")</f>
        <v/>
      </c>
      <c r="D78" s="61" t="str">
        <f t="shared" si="16"/>
        <v/>
      </c>
      <c r="E78" s="66" t="str">
        <f>IF($O$2&gt;=M78,VLOOKUP(M78,Cs!$CB$7:$CN$33000,13,FALSE),"")</f>
        <v/>
      </c>
      <c r="F78" s="61" t="str">
        <f t="shared" si="17"/>
        <v/>
      </c>
      <c r="G78" s="62" t="str">
        <f>IF(M78&lt;=$O$2,T78,IF(M77=$O$2,$Q$3,IF(M76=$O$2,SUM($G$56:G76),IF(M75=$O$2,SUM(G77,-I77),IF(M74=$O$2,SUM(G77,H77),"")))))</f>
        <v/>
      </c>
      <c r="H78" s="62" t="str">
        <f>IF(M78&lt;=$O$2,CB78,IF(M77=$O$2,$BQ$3,IF(M76=$O$2,SUM($H$56:H76),IF(M75=$O$2,SUM(H77,-J77),""))))</f>
        <v/>
      </c>
      <c r="I78" s="62" t="str">
        <f>IF(M78&lt;=$O$2,U78,IF(M77=$O$2,$R$3,IF(M76=$O$2,SUM($I$56:I76),"")))</f>
        <v/>
      </c>
      <c r="J78" s="62" t="str">
        <f>IF(M78&lt;=$O$2,CC78,IF(M77=$O$2,$BR$3,IF(M76=$O$2,SUM($J$56:J76),"")))</f>
        <v/>
      </c>
      <c r="K78" s="63" t="str">
        <f t="shared" si="18"/>
        <v/>
      </c>
      <c r="M78" s="58">
        <f t="shared" si="19"/>
        <v>62</v>
      </c>
      <c r="O78" s="58" t="str">
        <f>IF($O$2&gt;=M78,VLOOKUP(M78,Cs!$CB$7:$CI$33000,8,FALSE),"")</f>
        <v/>
      </c>
      <c r="P78" s="58" t="str">
        <f>IF($O$2&gt;=M78,VLOOKUP(M78,Cs!$CB$7:$CI$33000,7,FALSE),"")</f>
        <v/>
      </c>
      <c r="Q78" s="58" t="str">
        <f>IF($O$2&gt;=M78,IF(VLOOKUP(M78,Cs!$CB$7:$CN$33000,9,FALSE)&lt;&gt;0,VLOOKUP(M78,Cs!$CB$7:$CN$33000,9,FALSE),""),"")</f>
        <v/>
      </c>
      <c r="R78" s="58" t="str">
        <f>IF($O$2&gt;=M78,VLOOKUP(M78,Cs!$CB$7:$CN$33000,10,FALSE),"")</f>
        <v/>
      </c>
      <c r="S78" s="58" t="str">
        <f>IF($O$2&gt;=M78,VLOOKUP(M78,Cs!$CB$7:$CN$33000,11,FALSE),"")</f>
        <v/>
      </c>
      <c r="T78" s="58" t="str">
        <f>IF($O$2&gt;=M78,IF(ISERROR(VLOOKUP(M78,Cs!$CB$7:$CI$10000,4,FALSE))=TRUE,"",IF(VLOOKUP(M78,Cs!$CB$7:$CI$10000,4,FALSE)&lt;&gt;0,VLOOKUP(M78,Cs!$CB$7:$CI$10000,4,FALSE),"")),"")</f>
        <v/>
      </c>
      <c r="U78" s="58" t="str">
        <f>IF($O$2&gt;=M78,IF(ISERROR(VLOOKUP(M78,Cs!$CB$7:$CI$10000,5,FALSE))=TRUE,"",IF(VLOOKUP(M78,Cs!$CB$7:$CI$10000,5,FALSE)&lt;&gt;0,VLOOKUP(M78,Cs!$CB$7:$CI$10000,5,FALSE),"")),"")</f>
        <v/>
      </c>
      <c r="V78" s="58" t="str">
        <f>IF($O$2&gt;=M78,VLOOKUP(M78,Cs!$CB$7:$CI$33000,6,FALSE),"")</f>
        <v/>
      </c>
      <c r="BB78" s="58" t="str">
        <f>IF($O$2&gt;=M78,IF(ISERROR(VLOOKUP(M78,Cs!$CB$10007:$CI$33000,4,FALSE))=TRUE,"",IF(VLOOKUP(M78,Cs!$CB$10007:$CI$33000,4,FALSE)&lt;&gt;0,VLOOKUP(M78,Cs!$CB$10007:$CI$33000,4,FALSE),"")),"")</f>
        <v/>
      </c>
      <c r="BC78" s="58" t="str">
        <f>IF($O$2&gt;=M78,IF(ISERROR(VLOOKUP(M78,Cs!$CB$10007:$CI$33000,5,FALSE))=TRUE,"",IF(VLOOKUP(M78,Cs!$CB$10007:$CI$33000,5,FALSE)&lt;&gt;0,VLOOKUP(M78,Cs!$CB$10007:$CI$33000,5,FALSE),"")),"")</f>
        <v/>
      </c>
      <c r="CB78" s="58" t="str">
        <f>IF($O$2&gt;=M78,IF(ISERROR(VLOOKUP(M78,Cs!$CB$10007:$CI$33000,4,FALSE))=TRUE,"",IF(VLOOKUP(M78,Cs!$CB$10007:$CI$33000,4,FALSE)&lt;&gt;0,VLOOKUP(M78,Cs!$CB$10007:$CI$33000,4,FALSE),"")),"")</f>
        <v/>
      </c>
      <c r="CC78" s="58" t="str">
        <f>IF($O$2&gt;=M78,IF(ISERROR(VLOOKUP(M78,Cs!$CB$10007:$CI$33000,5,FALSE))=TRUE,"",IF(VLOOKUP(M78,Cs!$CB$10007:$CI$33000,5,FALSE)&lt;&gt;0,VLOOKUP(M78,Cs!$CB$10007:$CI$33000,5,FALSE),"")),"")</f>
        <v/>
      </c>
    </row>
    <row r="79" spans="1:81" x14ac:dyDescent="0.25">
      <c r="A79" s="59" t="str">
        <f t="shared" si="15"/>
        <v/>
      </c>
      <c r="B79" s="60" t="str">
        <f>IF($O$2&gt;=M79,VLOOKUP(M79,Cs!$CB$7:$CI$33000,2,FALSE),"")</f>
        <v/>
      </c>
      <c r="C79" s="61" t="str">
        <f>IF($O$2&gt;=M79,VLOOKUP(M79,Cs!$CB$7:$CN$33000,12,FALSE),"")</f>
        <v/>
      </c>
      <c r="D79" s="61" t="str">
        <f t="shared" si="16"/>
        <v/>
      </c>
      <c r="E79" s="66" t="str">
        <f>IF($O$2&gt;=M79,VLOOKUP(M79,Cs!$CB$7:$CN$33000,13,FALSE),"")</f>
        <v/>
      </c>
      <c r="F79" s="61" t="str">
        <f t="shared" si="17"/>
        <v/>
      </c>
      <c r="G79" s="62" t="str">
        <f>IF(M79&lt;=$O$2,T79,IF(M78=$O$2,$Q$3,IF(M77=$O$2,SUM($G$56:G77),IF(M76=$O$2,SUM(G78,-I78),IF(M75=$O$2,SUM(G78,H78),"")))))</f>
        <v/>
      </c>
      <c r="H79" s="62" t="str">
        <f>IF(M79&lt;=$O$2,CB79,IF(M78=$O$2,$BQ$3,IF(M77=$O$2,SUM($H$56:H77),IF(M76=$O$2,SUM(H78,-J78),""))))</f>
        <v/>
      </c>
      <c r="I79" s="62" t="str">
        <f>IF(M79&lt;=$O$2,U79,IF(M78=$O$2,$R$3,IF(M77=$O$2,SUM($I$56:I77),"")))</f>
        <v/>
      </c>
      <c r="J79" s="62" t="str">
        <f>IF(M79&lt;=$O$2,CC79,IF(M78=$O$2,$BR$3,IF(M77=$O$2,SUM($J$56:J77),"")))</f>
        <v/>
      </c>
      <c r="K79" s="63" t="str">
        <f t="shared" si="18"/>
        <v/>
      </c>
      <c r="M79" s="58">
        <f t="shared" si="19"/>
        <v>63</v>
      </c>
      <c r="O79" s="58" t="str">
        <f>IF($O$2&gt;=M79,VLOOKUP(M79,Cs!$CB$7:$CI$33000,8,FALSE),"")</f>
        <v/>
      </c>
      <c r="P79" s="58" t="str">
        <f>IF($O$2&gt;=M79,VLOOKUP(M79,Cs!$CB$7:$CI$33000,7,FALSE),"")</f>
        <v/>
      </c>
      <c r="Q79" s="58" t="str">
        <f>IF($O$2&gt;=M79,IF(VLOOKUP(M79,Cs!$CB$7:$CN$33000,9,FALSE)&lt;&gt;0,VLOOKUP(M79,Cs!$CB$7:$CN$33000,9,FALSE),""),"")</f>
        <v/>
      </c>
      <c r="R79" s="58" t="str">
        <f>IF($O$2&gt;=M79,VLOOKUP(M79,Cs!$CB$7:$CN$33000,10,FALSE),"")</f>
        <v/>
      </c>
      <c r="S79" s="58" t="str">
        <f>IF($O$2&gt;=M79,VLOOKUP(M79,Cs!$CB$7:$CN$33000,11,FALSE),"")</f>
        <v/>
      </c>
      <c r="T79" s="58" t="str">
        <f>IF($O$2&gt;=M79,IF(ISERROR(VLOOKUP(M79,Cs!$CB$7:$CI$10000,4,FALSE))=TRUE,"",IF(VLOOKUP(M79,Cs!$CB$7:$CI$10000,4,FALSE)&lt;&gt;0,VLOOKUP(M79,Cs!$CB$7:$CI$10000,4,FALSE),"")),"")</f>
        <v/>
      </c>
      <c r="U79" s="58" t="str">
        <f>IF($O$2&gt;=M79,IF(ISERROR(VLOOKUP(M79,Cs!$CB$7:$CI$10000,5,FALSE))=TRUE,"",IF(VLOOKUP(M79,Cs!$CB$7:$CI$10000,5,FALSE)&lt;&gt;0,VLOOKUP(M79,Cs!$CB$7:$CI$10000,5,FALSE),"")),"")</f>
        <v/>
      </c>
      <c r="V79" s="58" t="str">
        <f>IF($O$2&gt;=M79,VLOOKUP(M79,Cs!$CB$7:$CI$33000,6,FALSE),"")</f>
        <v/>
      </c>
      <c r="BB79" s="58" t="str">
        <f>IF($O$2&gt;=M79,IF(ISERROR(VLOOKUP(M79,Cs!$CB$10007:$CI$33000,4,FALSE))=TRUE,"",IF(VLOOKUP(M79,Cs!$CB$10007:$CI$33000,4,FALSE)&lt;&gt;0,VLOOKUP(M79,Cs!$CB$10007:$CI$33000,4,FALSE),"")),"")</f>
        <v/>
      </c>
      <c r="BC79" s="58" t="str">
        <f>IF($O$2&gt;=M79,IF(ISERROR(VLOOKUP(M79,Cs!$CB$10007:$CI$33000,5,FALSE))=TRUE,"",IF(VLOOKUP(M79,Cs!$CB$10007:$CI$33000,5,FALSE)&lt;&gt;0,VLOOKUP(M79,Cs!$CB$10007:$CI$33000,5,FALSE),"")),"")</f>
        <v/>
      </c>
      <c r="CB79" s="58" t="str">
        <f>IF($O$2&gt;=M79,IF(ISERROR(VLOOKUP(M79,Cs!$CB$10007:$CI$33000,4,FALSE))=TRUE,"",IF(VLOOKUP(M79,Cs!$CB$10007:$CI$33000,4,FALSE)&lt;&gt;0,VLOOKUP(M79,Cs!$CB$10007:$CI$33000,4,FALSE),"")),"")</f>
        <v/>
      </c>
      <c r="CC79" s="58" t="str">
        <f>IF($O$2&gt;=M79,IF(ISERROR(VLOOKUP(M79,Cs!$CB$10007:$CI$33000,5,FALSE))=TRUE,"",IF(VLOOKUP(M79,Cs!$CB$10007:$CI$33000,5,FALSE)&lt;&gt;0,VLOOKUP(M79,Cs!$CB$10007:$CI$33000,5,FALSE),"")),"")</f>
        <v/>
      </c>
    </row>
    <row r="80" spans="1:81" x14ac:dyDescent="0.25">
      <c r="A80" s="59" t="str">
        <f t="shared" si="15"/>
        <v/>
      </c>
      <c r="B80" s="60" t="str">
        <f>IF($O$2&gt;=M80,VLOOKUP(M80,Cs!$CB$7:$CI$33000,2,FALSE),"")</f>
        <v/>
      </c>
      <c r="C80" s="61" t="str">
        <f>IF($O$2&gt;=M80,VLOOKUP(M80,Cs!$CB$7:$CN$33000,12,FALSE),"")</f>
        <v/>
      </c>
      <c r="D80" s="61" t="str">
        <f t="shared" si="16"/>
        <v/>
      </c>
      <c r="E80" s="66" t="str">
        <f>IF($O$2&gt;=M80,VLOOKUP(M80,Cs!$CB$7:$CN$33000,13,FALSE),"")</f>
        <v/>
      </c>
      <c r="F80" s="61" t="str">
        <f t="shared" si="17"/>
        <v/>
      </c>
      <c r="G80" s="62" t="str">
        <f>IF(M80&lt;=$O$2,T80,IF(M79=$O$2,$Q$3,IF(M78=$O$2,SUM($G$56:G78),IF(M77=$O$2,SUM(G79,-I79),IF(M76=$O$2,SUM(G79,H79),"")))))</f>
        <v/>
      </c>
      <c r="H80" s="62" t="str">
        <f>IF(M80&lt;=$O$2,CB80,IF(M79=$O$2,$BQ$3,IF(M78=$O$2,SUM($H$56:H78),IF(M77=$O$2,SUM(H79,-J79),""))))</f>
        <v/>
      </c>
      <c r="I80" s="62" t="str">
        <f>IF(M80&lt;=$O$2,U80,IF(M79=$O$2,$R$3,IF(M78=$O$2,SUM($I$56:I78),"")))</f>
        <v/>
      </c>
      <c r="J80" s="62" t="str">
        <f>IF(M80&lt;=$O$2,CC80,IF(M79=$O$2,$BR$3,IF(M78=$O$2,SUM($J$56:J78),"")))</f>
        <v/>
      </c>
      <c r="K80" s="63" t="str">
        <f t="shared" si="18"/>
        <v/>
      </c>
      <c r="M80" s="58">
        <f t="shared" si="19"/>
        <v>64</v>
      </c>
      <c r="O80" s="58" t="str">
        <f>IF($O$2&gt;=M80,VLOOKUP(M80,Cs!$CB$7:$CI$33000,8,FALSE),"")</f>
        <v/>
      </c>
      <c r="P80" s="58" t="str">
        <f>IF($O$2&gt;=M80,VLOOKUP(M80,Cs!$CB$7:$CI$33000,7,FALSE),"")</f>
        <v/>
      </c>
      <c r="Q80" s="58" t="str">
        <f>IF($O$2&gt;=M80,IF(VLOOKUP(M80,Cs!$CB$7:$CN$33000,9,FALSE)&lt;&gt;0,VLOOKUP(M80,Cs!$CB$7:$CN$33000,9,FALSE),""),"")</f>
        <v/>
      </c>
      <c r="R80" s="58" t="str">
        <f>IF($O$2&gt;=M80,VLOOKUP(M80,Cs!$CB$7:$CN$33000,10,FALSE),"")</f>
        <v/>
      </c>
      <c r="S80" s="58" t="str">
        <f>IF($O$2&gt;=M80,VLOOKUP(M80,Cs!$CB$7:$CN$33000,11,FALSE),"")</f>
        <v/>
      </c>
      <c r="T80" s="58" t="str">
        <f>IF($O$2&gt;=M80,IF(ISERROR(VLOOKUP(M80,Cs!$CB$7:$CI$10000,4,FALSE))=TRUE,"",IF(VLOOKUP(M80,Cs!$CB$7:$CI$10000,4,FALSE)&lt;&gt;0,VLOOKUP(M80,Cs!$CB$7:$CI$10000,4,FALSE),"")),"")</f>
        <v/>
      </c>
      <c r="U80" s="58" t="str">
        <f>IF($O$2&gt;=M80,IF(ISERROR(VLOOKUP(M80,Cs!$CB$7:$CI$10000,5,FALSE))=TRUE,"",IF(VLOOKUP(M80,Cs!$CB$7:$CI$10000,5,FALSE)&lt;&gt;0,VLOOKUP(M80,Cs!$CB$7:$CI$10000,5,FALSE),"")),"")</f>
        <v/>
      </c>
      <c r="V80" s="58" t="str">
        <f>IF($O$2&gt;=M80,VLOOKUP(M80,Cs!$CB$7:$CI$33000,6,FALSE),"")</f>
        <v/>
      </c>
      <c r="BB80" s="58" t="str">
        <f>IF($O$2&gt;=M80,IF(ISERROR(VLOOKUP(M80,Cs!$CB$10007:$CI$33000,4,FALSE))=TRUE,"",IF(VLOOKUP(M80,Cs!$CB$10007:$CI$33000,4,FALSE)&lt;&gt;0,VLOOKUP(M80,Cs!$CB$10007:$CI$33000,4,FALSE),"")),"")</f>
        <v/>
      </c>
      <c r="BC80" s="58" t="str">
        <f>IF($O$2&gt;=M80,IF(ISERROR(VLOOKUP(M80,Cs!$CB$10007:$CI$33000,5,FALSE))=TRUE,"",IF(VLOOKUP(M80,Cs!$CB$10007:$CI$33000,5,FALSE)&lt;&gt;0,VLOOKUP(M80,Cs!$CB$10007:$CI$33000,5,FALSE),"")),"")</f>
        <v/>
      </c>
      <c r="CB80" s="58" t="str">
        <f>IF($O$2&gt;=M80,IF(ISERROR(VLOOKUP(M80,Cs!$CB$10007:$CI$33000,4,FALSE))=TRUE,"",IF(VLOOKUP(M80,Cs!$CB$10007:$CI$33000,4,FALSE)&lt;&gt;0,VLOOKUP(M80,Cs!$CB$10007:$CI$33000,4,FALSE),"")),"")</f>
        <v/>
      </c>
      <c r="CC80" s="58" t="str">
        <f>IF($O$2&gt;=M80,IF(ISERROR(VLOOKUP(M80,Cs!$CB$10007:$CI$33000,5,FALSE))=TRUE,"",IF(VLOOKUP(M80,Cs!$CB$10007:$CI$33000,5,FALSE)&lt;&gt;0,VLOOKUP(M80,Cs!$CB$10007:$CI$33000,5,FALSE),"")),"")</f>
        <v/>
      </c>
    </row>
    <row r="81" spans="1:81" x14ac:dyDescent="0.25">
      <c r="A81" s="59" t="str">
        <f t="shared" si="15"/>
        <v/>
      </c>
      <c r="B81" s="60" t="str">
        <f>IF($O$2&gt;=M81,VLOOKUP(M81,Cs!$CB$7:$CI$33000,2,FALSE),"")</f>
        <v/>
      </c>
      <c r="C81" s="61" t="str">
        <f>IF($O$2&gt;=M81,VLOOKUP(M81,Cs!$CB$7:$CN$33000,12,FALSE),"")</f>
        <v/>
      </c>
      <c r="D81" s="61" t="str">
        <f t="shared" si="16"/>
        <v/>
      </c>
      <c r="E81" s="66" t="str">
        <f>IF($O$2&gt;=M81,VLOOKUP(M81,Cs!$CB$7:$CN$33000,13,FALSE),"")</f>
        <v/>
      </c>
      <c r="F81" s="61" t="str">
        <f t="shared" si="17"/>
        <v/>
      </c>
      <c r="G81" s="62" t="str">
        <f>IF(M81&lt;=$O$2,T81,IF(M80=$O$2,$Q$3,IF(M79=$O$2,SUM($G$56:G79),IF(M78=$O$2,SUM(G80,-I80),IF(M77=$O$2,SUM(G80,H80),"")))))</f>
        <v/>
      </c>
      <c r="H81" s="62" t="str">
        <f>IF(M81&lt;=$O$2,CB81,IF(M80=$O$2,$BQ$3,IF(M79=$O$2,SUM($H$56:H79),IF(M78=$O$2,SUM(H80,-J80),""))))</f>
        <v/>
      </c>
      <c r="I81" s="62" t="str">
        <f>IF(M81&lt;=$O$2,U81,IF(M80=$O$2,$R$3,IF(M79=$O$2,SUM($I$56:I79),"")))</f>
        <v/>
      </c>
      <c r="J81" s="62" t="str">
        <f>IF(M81&lt;=$O$2,CC81,IF(M80=$O$2,$BR$3,IF(M79=$O$2,SUM($J$56:J79),"")))</f>
        <v/>
      </c>
      <c r="K81" s="63" t="str">
        <f t="shared" si="18"/>
        <v/>
      </c>
      <c r="M81" s="58">
        <f t="shared" si="19"/>
        <v>65</v>
      </c>
      <c r="O81" s="58" t="str">
        <f>IF($O$2&gt;=M81,VLOOKUP(M81,Cs!$CB$7:$CI$33000,8,FALSE),"")</f>
        <v/>
      </c>
      <c r="P81" s="58" t="str">
        <f>IF($O$2&gt;=M81,VLOOKUP(M81,Cs!$CB$7:$CI$33000,7,FALSE),"")</f>
        <v/>
      </c>
      <c r="Q81" s="58" t="str">
        <f>IF($O$2&gt;=M81,IF(VLOOKUP(M81,Cs!$CB$7:$CN$33000,9,FALSE)&lt;&gt;0,VLOOKUP(M81,Cs!$CB$7:$CN$33000,9,FALSE),""),"")</f>
        <v/>
      </c>
      <c r="R81" s="58" t="str">
        <f>IF($O$2&gt;=M81,VLOOKUP(M81,Cs!$CB$7:$CN$33000,10,FALSE),"")</f>
        <v/>
      </c>
      <c r="S81" s="58" t="str">
        <f>IF($O$2&gt;=M81,VLOOKUP(M81,Cs!$CB$7:$CN$33000,11,FALSE),"")</f>
        <v/>
      </c>
      <c r="T81" s="58" t="str">
        <f>IF($O$2&gt;=M81,IF(ISERROR(VLOOKUP(M81,Cs!$CB$7:$CI$10000,4,FALSE))=TRUE,"",IF(VLOOKUP(M81,Cs!$CB$7:$CI$10000,4,FALSE)&lt;&gt;0,VLOOKUP(M81,Cs!$CB$7:$CI$10000,4,FALSE),"")),"")</f>
        <v/>
      </c>
      <c r="U81" s="58" t="str">
        <f>IF($O$2&gt;=M81,IF(ISERROR(VLOOKUP(M81,Cs!$CB$7:$CI$10000,5,FALSE))=TRUE,"",IF(VLOOKUP(M81,Cs!$CB$7:$CI$10000,5,FALSE)&lt;&gt;0,VLOOKUP(M81,Cs!$CB$7:$CI$10000,5,FALSE),"")),"")</f>
        <v/>
      </c>
      <c r="V81" s="58" t="str">
        <f>IF($O$2&gt;=M81,VLOOKUP(M81,Cs!$CB$7:$CI$33000,6,FALSE),"")</f>
        <v/>
      </c>
      <c r="BB81" s="58" t="str">
        <f>IF($O$2&gt;=M81,IF(ISERROR(VLOOKUP(M81,Cs!$CB$10007:$CI$33000,4,FALSE))=TRUE,"",IF(VLOOKUP(M81,Cs!$CB$10007:$CI$33000,4,FALSE)&lt;&gt;0,VLOOKUP(M81,Cs!$CB$10007:$CI$33000,4,FALSE),"")),"")</f>
        <v/>
      </c>
      <c r="BC81" s="58" t="str">
        <f>IF($O$2&gt;=M81,IF(ISERROR(VLOOKUP(M81,Cs!$CB$10007:$CI$33000,5,FALSE))=TRUE,"",IF(VLOOKUP(M81,Cs!$CB$10007:$CI$33000,5,FALSE)&lt;&gt;0,VLOOKUP(M81,Cs!$CB$10007:$CI$33000,5,FALSE),"")),"")</f>
        <v/>
      </c>
      <c r="CB81" s="58" t="str">
        <f>IF($O$2&gt;=M81,IF(ISERROR(VLOOKUP(M81,Cs!$CB$10007:$CI$33000,4,FALSE))=TRUE,"",IF(VLOOKUP(M81,Cs!$CB$10007:$CI$33000,4,FALSE)&lt;&gt;0,VLOOKUP(M81,Cs!$CB$10007:$CI$33000,4,FALSE),"")),"")</f>
        <v/>
      </c>
      <c r="CC81" s="58" t="str">
        <f>IF($O$2&gt;=M81,IF(ISERROR(VLOOKUP(M81,Cs!$CB$10007:$CI$33000,5,FALSE))=TRUE,"",IF(VLOOKUP(M81,Cs!$CB$10007:$CI$33000,5,FALSE)&lt;&gt;0,VLOOKUP(M81,Cs!$CB$10007:$CI$33000,5,FALSE),"")),"")</f>
        <v/>
      </c>
    </row>
    <row r="82" spans="1:81" x14ac:dyDescent="0.25">
      <c r="A82" s="59" t="str">
        <f t="shared" si="15"/>
        <v/>
      </c>
      <c r="B82" s="60" t="str">
        <f>IF($O$2&gt;=M82,VLOOKUP(M82,Cs!$CB$7:$CI$33000,2,FALSE),"")</f>
        <v/>
      </c>
      <c r="C82" s="61" t="str">
        <f>IF($O$2&gt;=M82,VLOOKUP(M82,Cs!$CB$7:$CN$33000,12,FALSE),"")</f>
        <v/>
      </c>
      <c r="D82" s="61" t="str">
        <f t="shared" si="16"/>
        <v/>
      </c>
      <c r="E82" s="66" t="str">
        <f>IF($O$2&gt;=M82,VLOOKUP(M82,Cs!$CB$7:$CN$33000,13,FALSE),"")</f>
        <v/>
      </c>
      <c r="F82" s="61" t="str">
        <f t="shared" si="17"/>
        <v/>
      </c>
      <c r="G82" s="62" t="str">
        <f>IF(M82&lt;=$O$2,T82,IF(M81=$O$2,$Q$3,IF(M80=$O$2,SUM($G$56:G80),IF(M79=$O$2,SUM(G81,-I81),IF(M78=$O$2,SUM(G81,H81),"")))))</f>
        <v/>
      </c>
      <c r="H82" s="62" t="str">
        <f>IF(M82&lt;=$O$2,CB82,IF(M81=$O$2,$BQ$3,IF(M80=$O$2,SUM($H$56:H80),IF(M79=$O$2,SUM(H81,-J81),""))))</f>
        <v/>
      </c>
      <c r="I82" s="62" t="str">
        <f>IF(M82&lt;=$O$2,U82,IF(M81=$O$2,$R$3,IF(M80=$O$2,SUM($I$56:I80),"")))</f>
        <v/>
      </c>
      <c r="J82" s="62" t="str">
        <f>IF(M82&lt;=$O$2,CC82,IF(M81=$O$2,$BR$3,IF(M80=$O$2,SUM($J$56:J80),"")))</f>
        <v/>
      </c>
      <c r="K82" s="63" t="str">
        <f t="shared" si="18"/>
        <v/>
      </c>
      <c r="M82" s="58">
        <f t="shared" si="19"/>
        <v>66</v>
      </c>
      <c r="O82" s="58" t="str">
        <f>IF($O$2&gt;=M82,VLOOKUP(M82,Cs!$CB$7:$CI$33000,8,FALSE),"")</f>
        <v/>
      </c>
      <c r="P82" s="58" t="str">
        <f>IF($O$2&gt;=M82,VLOOKUP(M82,Cs!$CB$7:$CI$33000,7,FALSE),"")</f>
        <v/>
      </c>
      <c r="Q82" s="58" t="str">
        <f>IF($O$2&gt;=M82,IF(VLOOKUP(M82,Cs!$CB$7:$CN$33000,9,FALSE)&lt;&gt;0,VLOOKUP(M82,Cs!$CB$7:$CN$33000,9,FALSE),""),"")</f>
        <v/>
      </c>
      <c r="R82" s="58" t="str">
        <f>IF($O$2&gt;=M82,VLOOKUP(M82,Cs!$CB$7:$CN$33000,10,FALSE),"")</f>
        <v/>
      </c>
      <c r="S82" s="58" t="str">
        <f>IF($O$2&gt;=M82,VLOOKUP(M82,Cs!$CB$7:$CN$33000,11,FALSE),"")</f>
        <v/>
      </c>
      <c r="T82" s="58" t="str">
        <f>IF($O$2&gt;=M82,IF(ISERROR(VLOOKUP(M82,Cs!$CB$7:$CI$10000,4,FALSE))=TRUE,"",IF(VLOOKUP(M82,Cs!$CB$7:$CI$10000,4,FALSE)&lt;&gt;0,VLOOKUP(M82,Cs!$CB$7:$CI$10000,4,FALSE),"")),"")</f>
        <v/>
      </c>
      <c r="U82" s="58" t="str">
        <f>IF($O$2&gt;=M82,IF(ISERROR(VLOOKUP(M82,Cs!$CB$7:$CI$10000,5,FALSE))=TRUE,"",IF(VLOOKUP(M82,Cs!$CB$7:$CI$10000,5,FALSE)&lt;&gt;0,VLOOKUP(M82,Cs!$CB$7:$CI$10000,5,FALSE),"")),"")</f>
        <v/>
      </c>
      <c r="V82" s="58" t="str">
        <f>IF($O$2&gt;=M82,VLOOKUP(M82,Cs!$CB$7:$CI$33000,6,FALSE),"")</f>
        <v/>
      </c>
      <c r="BB82" s="58" t="str">
        <f>IF($O$2&gt;=M82,IF(ISERROR(VLOOKUP(M82,Cs!$CB$10007:$CI$33000,4,FALSE))=TRUE,"",IF(VLOOKUP(M82,Cs!$CB$10007:$CI$33000,4,FALSE)&lt;&gt;0,VLOOKUP(M82,Cs!$CB$10007:$CI$33000,4,FALSE),"")),"")</f>
        <v/>
      </c>
      <c r="BC82" s="58" t="str">
        <f>IF($O$2&gt;=M82,IF(ISERROR(VLOOKUP(M82,Cs!$CB$10007:$CI$33000,5,FALSE))=TRUE,"",IF(VLOOKUP(M82,Cs!$CB$10007:$CI$33000,5,FALSE)&lt;&gt;0,VLOOKUP(M82,Cs!$CB$10007:$CI$33000,5,FALSE),"")),"")</f>
        <v/>
      </c>
      <c r="CB82" s="58" t="str">
        <f>IF($O$2&gt;=M82,IF(ISERROR(VLOOKUP(M82,Cs!$CB$10007:$CI$33000,4,FALSE))=TRUE,"",IF(VLOOKUP(M82,Cs!$CB$10007:$CI$33000,4,FALSE)&lt;&gt;0,VLOOKUP(M82,Cs!$CB$10007:$CI$33000,4,FALSE),"")),"")</f>
        <v/>
      </c>
      <c r="CC82" s="58" t="str">
        <f>IF($O$2&gt;=M82,IF(ISERROR(VLOOKUP(M82,Cs!$CB$10007:$CI$33000,5,FALSE))=TRUE,"",IF(VLOOKUP(M82,Cs!$CB$10007:$CI$33000,5,FALSE)&lt;&gt;0,VLOOKUP(M82,Cs!$CB$10007:$CI$33000,5,FALSE),"")),"")</f>
        <v/>
      </c>
    </row>
    <row r="83" spans="1:81" x14ac:dyDescent="0.25">
      <c r="A83" s="59" t="str">
        <f t="shared" si="15"/>
        <v/>
      </c>
      <c r="B83" s="60" t="str">
        <f>IF($O$2&gt;=M83,VLOOKUP(M83,Cs!$CB$7:$CI$33000,2,FALSE),"")</f>
        <v/>
      </c>
      <c r="C83" s="61" t="str">
        <f>IF($O$2&gt;=M83,VLOOKUP(M83,Cs!$CB$7:$CN$33000,12,FALSE),"")</f>
        <v/>
      </c>
      <c r="D83" s="61" t="str">
        <f t="shared" si="16"/>
        <v/>
      </c>
      <c r="E83" s="66" t="str">
        <f>IF($O$2&gt;=M83,VLOOKUP(M83,Cs!$CB$7:$CN$33000,13,FALSE),"")</f>
        <v/>
      </c>
      <c r="F83" s="61" t="str">
        <f t="shared" si="17"/>
        <v/>
      </c>
      <c r="G83" s="62" t="str">
        <f>IF(M83&lt;=$O$2,T83,IF(M82=$O$2,$Q$3,IF(M81=$O$2,SUM($G$56:G81),IF(M80=$O$2,SUM(G82,-I82),IF(M79=$O$2,SUM(G82,H82),"")))))</f>
        <v/>
      </c>
      <c r="H83" s="62" t="str">
        <f>IF(M83&lt;=$O$2,CB83,IF(M82=$O$2,$BQ$3,IF(M81=$O$2,SUM($H$56:H81),IF(M80=$O$2,SUM(H82,-J82),""))))</f>
        <v/>
      </c>
      <c r="I83" s="62" t="str">
        <f>IF(M83&lt;=$O$2,U83,IF(M82=$O$2,$R$3,IF(M81=$O$2,SUM($I$56:I81),"")))</f>
        <v/>
      </c>
      <c r="J83" s="62" t="str">
        <f>IF(M83&lt;=$O$2,CC83,IF(M82=$O$2,$BR$3,IF(M81=$O$2,SUM($J$56:J81),"")))</f>
        <v/>
      </c>
      <c r="K83" s="63" t="str">
        <f t="shared" si="18"/>
        <v/>
      </c>
      <c r="M83" s="58">
        <f t="shared" si="19"/>
        <v>67</v>
      </c>
      <c r="O83" s="58" t="str">
        <f>IF($O$2&gt;=M83,VLOOKUP(M83,Cs!$CB$7:$CI$33000,8,FALSE),"")</f>
        <v/>
      </c>
      <c r="P83" s="58" t="str">
        <f>IF($O$2&gt;=M83,VLOOKUP(M83,Cs!$CB$7:$CI$33000,7,FALSE),"")</f>
        <v/>
      </c>
      <c r="Q83" s="58" t="str">
        <f>IF($O$2&gt;=M83,IF(VLOOKUP(M83,Cs!$CB$7:$CN$33000,9,FALSE)&lt;&gt;0,VLOOKUP(M83,Cs!$CB$7:$CN$33000,9,FALSE),""),"")</f>
        <v/>
      </c>
      <c r="R83" s="58" t="str">
        <f>IF($O$2&gt;=M83,VLOOKUP(M83,Cs!$CB$7:$CN$33000,10,FALSE),"")</f>
        <v/>
      </c>
      <c r="S83" s="58" t="str">
        <f>IF($O$2&gt;=M83,VLOOKUP(M83,Cs!$CB$7:$CN$33000,11,FALSE),"")</f>
        <v/>
      </c>
      <c r="T83" s="58" t="str">
        <f>IF($O$2&gt;=M83,IF(ISERROR(VLOOKUP(M83,Cs!$CB$7:$CI$10000,4,FALSE))=TRUE,"",IF(VLOOKUP(M83,Cs!$CB$7:$CI$10000,4,FALSE)&lt;&gt;0,VLOOKUP(M83,Cs!$CB$7:$CI$10000,4,FALSE),"")),"")</f>
        <v/>
      </c>
      <c r="U83" s="58" t="str">
        <f>IF($O$2&gt;=M83,IF(ISERROR(VLOOKUP(M83,Cs!$CB$7:$CI$10000,5,FALSE))=TRUE,"",IF(VLOOKUP(M83,Cs!$CB$7:$CI$10000,5,FALSE)&lt;&gt;0,VLOOKUP(M83,Cs!$CB$7:$CI$10000,5,FALSE),"")),"")</f>
        <v/>
      </c>
      <c r="V83" s="58" t="str">
        <f>IF($O$2&gt;=M83,VLOOKUP(M83,Cs!$CB$7:$CI$33000,6,FALSE),"")</f>
        <v/>
      </c>
      <c r="BB83" s="58" t="str">
        <f>IF($O$2&gt;=M83,IF(ISERROR(VLOOKUP(M83,Cs!$CB$10007:$CI$33000,4,FALSE))=TRUE,"",IF(VLOOKUP(M83,Cs!$CB$10007:$CI$33000,4,FALSE)&lt;&gt;0,VLOOKUP(M83,Cs!$CB$10007:$CI$33000,4,FALSE),"")),"")</f>
        <v/>
      </c>
      <c r="BC83" s="58" t="str">
        <f>IF($O$2&gt;=M83,IF(ISERROR(VLOOKUP(M83,Cs!$CB$10007:$CI$33000,5,FALSE))=TRUE,"",IF(VLOOKUP(M83,Cs!$CB$10007:$CI$33000,5,FALSE)&lt;&gt;0,VLOOKUP(M83,Cs!$CB$10007:$CI$33000,5,FALSE),"")),"")</f>
        <v/>
      </c>
      <c r="CB83" s="58" t="str">
        <f>IF($O$2&gt;=M83,IF(ISERROR(VLOOKUP(M83,Cs!$CB$10007:$CI$33000,4,FALSE))=TRUE,"",IF(VLOOKUP(M83,Cs!$CB$10007:$CI$33000,4,FALSE)&lt;&gt;0,VLOOKUP(M83,Cs!$CB$10007:$CI$33000,4,FALSE),"")),"")</f>
        <v/>
      </c>
      <c r="CC83" s="58" t="str">
        <f>IF($O$2&gt;=M83,IF(ISERROR(VLOOKUP(M83,Cs!$CB$10007:$CI$33000,5,FALSE))=TRUE,"",IF(VLOOKUP(M83,Cs!$CB$10007:$CI$33000,5,FALSE)&lt;&gt;0,VLOOKUP(M83,Cs!$CB$10007:$CI$33000,5,FALSE),"")),"")</f>
        <v/>
      </c>
    </row>
    <row r="84" spans="1:81" x14ac:dyDescent="0.25">
      <c r="A84" s="59" t="str">
        <f t="shared" si="15"/>
        <v/>
      </c>
      <c r="B84" s="60" t="str">
        <f>IF($O$2&gt;=M84,VLOOKUP(M84,Cs!$CB$7:$CI$33000,2,FALSE),"")</f>
        <v/>
      </c>
      <c r="C84" s="61" t="str">
        <f>IF($O$2&gt;=M84,VLOOKUP(M84,Cs!$CB$7:$CN$33000,12,FALSE),"")</f>
        <v/>
      </c>
      <c r="D84" s="61" t="str">
        <f t="shared" si="16"/>
        <v/>
      </c>
      <c r="E84" s="66" t="str">
        <f>IF($O$2&gt;=M84,VLOOKUP(M84,Cs!$CB$7:$CN$33000,13,FALSE),"")</f>
        <v/>
      </c>
      <c r="F84" s="61" t="str">
        <f t="shared" si="17"/>
        <v/>
      </c>
      <c r="G84" s="62" t="str">
        <f>IF(M84&lt;=$O$2,T84,IF(M83=$O$2,$Q$3,IF(M82=$O$2,SUM($G$56:G82),IF(M81=$O$2,SUM(G83,-I83),IF(M80=$O$2,SUM(G83,H83),"")))))</f>
        <v/>
      </c>
      <c r="H84" s="62" t="str">
        <f>IF(M84&lt;=$O$2,CB84,IF(M83=$O$2,$BQ$3,IF(M82=$O$2,SUM($H$56:H82),IF(M81=$O$2,SUM(H83,-J83),""))))</f>
        <v/>
      </c>
      <c r="I84" s="62" t="str">
        <f>IF(M84&lt;=$O$2,U84,IF(M83=$O$2,$R$3,IF(M82=$O$2,SUM($I$56:I82),"")))</f>
        <v/>
      </c>
      <c r="J84" s="62" t="str">
        <f>IF(M84&lt;=$O$2,CC84,IF(M83=$O$2,$BR$3,IF(M82=$O$2,SUM($J$56:J82),"")))</f>
        <v/>
      </c>
      <c r="K84" s="63" t="str">
        <f t="shared" si="18"/>
        <v/>
      </c>
      <c r="M84" s="58">
        <f t="shared" si="19"/>
        <v>68</v>
      </c>
      <c r="O84" s="58" t="str">
        <f>IF($O$2&gt;=M84,VLOOKUP(M84,Cs!$CB$7:$CI$33000,8,FALSE),"")</f>
        <v/>
      </c>
      <c r="P84" s="58" t="str">
        <f>IF($O$2&gt;=M84,VLOOKUP(M84,Cs!$CB$7:$CI$33000,7,FALSE),"")</f>
        <v/>
      </c>
      <c r="Q84" s="58" t="str">
        <f>IF($O$2&gt;=M84,IF(VLOOKUP(M84,Cs!$CB$7:$CN$33000,9,FALSE)&lt;&gt;0,VLOOKUP(M84,Cs!$CB$7:$CN$33000,9,FALSE),""),"")</f>
        <v/>
      </c>
      <c r="R84" s="58" t="str">
        <f>IF($O$2&gt;=M84,VLOOKUP(M84,Cs!$CB$7:$CN$33000,10,FALSE),"")</f>
        <v/>
      </c>
      <c r="S84" s="58" t="str">
        <f>IF($O$2&gt;=M84,VLOOKUP(M84,Cs!$CB$7:$CN$33000,11,FALSE),"")</f>
        <v/>
      </c>
      <c r="T84" s="58" t="str">
        <f>IF($O$2&gt;=M84,IF(ISERROR(VLOOKUP(M84,Cs!$CB$7:$CI$10000,4,FALSE))=TRUE,"",IF(VLOOKUP(M84,Cs!$CB$7:$CI$10000,4,FALSE)&lt;&gt;0,VLOOKUP(M84,Cs!$CB$7:$CI$10000,4,FALSE),"")),"")</f>
        <v/>
      </c>
      <c r="U84" s="58" t="str">
        <f>IF($O$2&gt;=M84,IF(ISERROR(VLOOKUP(M84,Cs!$CB$7:$CI$10000,5,FALSE))=TRUE,"",IF(VLOOKUP(M84,Cs!$CB$7:$CI$10000,5,FALSE)&lt;&gt;0,VLOOKUP(M84,Cs!$CB$7:$CI$10000,5,FALSE),"")),"")</f>
        <v/>
      </c>
      <c r="V84" s="58" t="str">
        <f>IF($O$2&gt;=M84,VLOOKUP(M84,Cs!$CB$7:$CI$33000,6,FALSE),"")</f>
        <v/>
      </c>
      <c r="BB84" s="58" t="str">
        <f>IF($O$2&gt;=M84,IF(ISERROR(VLOOKUP(M84,Cs!$CB$10007:$CI$33000,4,FALSE))=TRUE,"",IF(VLOOKUP(M84,Cs!$CB$10007:$CI$33000,4,FALSE)&lt;&gt;0,VLOOKUP(M84,Cs!$CB$10007:$CI$33000,4,FALSE),"")),"")</f>
        <v/>
      </c>
      <c r="BC84" s="58" t="str">
        <f>IF($O$2&gt;=M84,IF(ISERROR(VLOOKUP(M84,Cs!$CB$10007:$CI$33000,5,FALSE))=TRUE,"",IF(VLOOKUP(M84,Cs!$CB$10007:$CI$33000,5,FALSE)&lt;&gt;0,VLOOKUP(M84,Cs!$CB$10007:$CI$33000,5,FALSE),"")),"")</f>
        <v/>
      </c>
      <c r="CB84" s="58" t="str">
        <f>IF($O$2&gt;=M84,IF(ISERROR(VLOOKUP(M84,Cs!$CB$10007:$CI$33000,4,FALSE))=TRUE,"",IF(VLOOKUP(M84,Cs!$CB$10007:$CI$33000,4,FALSE)&lt;&gt;0,VLOOKUP(M84,Cs!$CB$10007:$CI$33000,4,FALSE),"")),"")</f>
        <v/>
      </c>
      <c r="CC84" s="58" t="str">
        <f>IF($O$2&gt;=M84,IF(ISERROR(VLOOKUP(M84,Cs!$CB$10007:$CI$33000,5,FALSE))=TRUE,"",IF(VLOOKUP(M84,Cs!$CB$10007:$CI$33000,5,FALSE)&lt;&gt;0,VLOOKUP(M84,Cs!$CB$10007:$CI$33000,5,FALSE),"")),"")</f>
        <v/>
      </c>
    </row>
    <row r="85" spans="1:81" x14ac:dyDescent="0.25">
      <c r="A85" s="59" t="str">
        <f t="shared" si="15"/>
        <v/>
      </c>
      <c r="B85" s="60" t="str">
        <f>IF($O$2&gt;=M85,VLOOKUP(M85,Cs!$CB$7:$CI$33000,2,FALSE),"")</f>
        <v/>
      </c>
      <c r="C85" s="61" t="str">
        <f>IF($O$2&gt;=M85,VLOOKUP(M85,Cs!$CB$7:$CN$33000,12,FALSE),"")</f>
        <v/>
      </c>
      <c r="D85" s="61" t="str">
        <f t="shared" si="16"/>
        <v/>
      </c>
      <c r="E85" s="66" t="str">
        <f>IF($O$2&gt;=M85,VLOOKUP(M85,Cs!$CB$7:$CN$33000,13,FALSE),"")</f>
        <v/>
      </c>
      <c r="F85" s="61" t="str">
        <f t="shared" si="17"/>
        <v/>
      </c>
      <c r="G85" s="62" t="str">
        <f>IF(M85&lt;=$O$2,T85,IF(M84=$O$2,$Q$3,IF(M83=$O$2,SUM($G$56:G83),IF(M82=$O$2,SUM(G84,-I84),IF(M81=$O$2,SUM(G84,H84),"")))))</f>
        <v/>
      </c>
      <c r="H85" s="62" t="str">
        <f>IF(M85&lt;=$O$2,CB85,IF(M84=$O$2,$BQ$3,IF(M83=$O$2,SUM($H$56:H83),IF(M82=$O$2,SUM(H84,-J84),""))))</f>
        <v/>
      </c>
      <c r="I85" s="62" t="str">
        <f>IF(M85&lt;=$O$2,U85,IF(M84=$O$2,$R$3,IF(M83=$O$2,SUM($I$56:I83),"")))</f>
        <v/>
      </c>
      <c r="J85" s="62" t="str">
        <f>IF(M85&lt;=$O$2,CC85,IF(M84=$O$2,$BR$3,IF(M83=$O$2,SUM($J$56:J83),"")))</f>
        <v/>
      </c>
      <c r="K85" s="63" t="str">
        <f t="shared" si="18"/>
        <v/>
      </c>
      <c r="M85" s="58">
        <f t="shared" si="19"/>
        <v>69</v>
      </c>
      <c r="O85" s="58" t="str">
        <f>IF($O$2&gt;=M85,VLOOKUP(M85,Cs!$CB$7:$CI$33000,8,FALSE),"")</f>
        <v/>
      </c>
      <c r="P85" s="58" t="str">
        <f>IF($O$2&gt;=M85,VLOOKUP(M85,Cs!$CB$7:$CI$33000,7,FALSE),"")</f>
        <v/>
      </c>
      <c r="Q85" s="58" t="str">
        <f>IF($O$2&gt;=M85,IF(VLOOKUP(M85,Cs!$CB$7:$CN$33000,9,FALSE)&lt;&gt;0,VLOOKUP(M85,Cs!$CB$7:$CN$33000,9,FALSE),""),"")</f>
        <v/>
      </c>
      <c r="R85" s="58" t="str">
        <f>IF($O$2&gt;=M85,VLOOKUP(M85,Cs!$CB$7:$CN$33000,10,FALSE),"")</f>
        <v/>
      </c>
      <c r="S85" s="58" t="str">
        <f>IF($O$2&gt;=M85,VLOOKUP(M85,Cs!$CB$7:$CN$33000,11,FALSE),"")</f>
        <v/>
      </c>
      <c r="T85" s="58" t="str">
        <f>IF($O$2&gt;=M85,IF(ISERROR(VLOOKUP(M85,Cs!$CB$7:$CI$10000,4,FALSE))=TRUE,"",IF(VLOOKUP(M85,Cs!$CB$7:$CI$10000,4,FALSE)&lt;&gt;0,VLOOKUP(M85,Cs!$CB$7:$CI$10000,4,FALSE),"")),"")</f>
        <v/>
      </c>
      <c r="U85" s="58" t="str">
        <f>IF($O$2&gt;=M85,IF(ISERROR(VLOOKUP(M85,Cs!$CB$7:$CI$10000,5,FALSE))=TRUE,"",IF(VLOOKUP(M85,Cs!$CB$7:$CI$10000,5,FALSE)&lt;&gt;0,VLOOKUP(M85,Cs!$CB$7:$CI$10000,5,FALSE),"")),"")</f>
        <v/>
      </c>
      <c r="V85" s="58" t="str">
        <f>IF($O$2&gt;=M85,VLOOKUP(M85,Cs!$CB$7:$CI$33000,6,FALSE),"")</f>
        <v/>
      </c>
      <c r="BB85" s="58" t="str">
        <f>IF($O$2&gt;=M85,IF(ISERROR(VLOOKUP(M85,Cs!$CB$10007:$CI$33000,4,FALSE))=TRUE,"",IF(VLOOKUP(M85,Cs!$CB$10007:$CI$33000,4,FALSE)&lt;&gt;0,VLOOKUP(M85,Cs!$CB$10007:$CI$33000,4,FALSE),"")),"")</f>
        <v/>
      </c>
      <c r="BC85" s="58" t="str">
        <f>IF($O$2&gt;=M85,IF(ISERROR(VLOOKUP(M85,Cs!$CB$10007:$CI$33000,5,FALSE))=TRUE,"",IF(VLOOKUP(M85,Cs!$CB$10007:$CI$33000,5,FALSE)&lt;&gt;0,VLOOKUP(M85,Cs!$CB$10007:$CI$33000,5,FALSE),"")),"")</f>
        <v/>
      </c>
      <c r="CB85" s="58" t="str">
        <f>IF($O$2&gt;=M85,IF(ISERROR(VLOOKUP(M85,Cs!$CB$10007:$CI$33000,4,FALSE))=TRUE,"",IF(VLOOKUP(M85,Cs!$CB$10007:$CI$33000,4,FALSE)&lt;&gt;0,VLOOKUP(M85,Cs!$CB$10007:$CI$33000,4,FALSE),"")),"")</f>
        <v/>
      </c>
      <c r="CC85" s="58" t="str">
        <f>IF($O$2&gt;=M85,IF(ISERROR(VLOOKUP(M85,Cs!$CB$10007:$CI$33000,5,FALSE))=TRUE,"",IF(VLOOKUP(M85,Cs!$CB$10007:$CI$33000,5,FALSE)&lt;&gt;0,VLOOKUP(M85,Cs!$CB$10007:$CI$33000,5,FALSE),"")),"")</f>
        <v/>
      </c>
    </row>
    <row r="86" spans="1:81" x14ac:dyDescent="0.25">
      <c r="A86" s="59" t="str">
        <f t="shared" si="15"/>
        <v/>
      </c>
      <c r="B86" s="60" t="str">
        <f>IF($O$2&gt;=M86,VLOOKUP(M86,Cs!$CB$7:$CI$33000,2,FALSE),"")</f>
        <v/>
      </c>
      <c r="C86" s="61" t="str">
        <f>IF($O$2&gt;=M86,VLOOKUP(M86,Cs!$CB$7:$CN$33000,12,FALSE),"")</f>
        <v/>
      </c>
      <c r="D86" s="61" t="str">
        <f t="shared" si="16"/>
        <v/>
      </c>
      <c r="E86" s="66" t="str">
        <f>IF($O$2&gt;=M86,VLOOKUP(M86,Cs!$CB$7:$CN$33000,13,FALSE),"")</f>
        <v/>
      </c>
      <c r="F86" s="61" t="str">
        <f t="shared" si="17"/>
        <v/>
      </c>
      <c r="G86" s="62" t="str">
        <f>IF(M86&lt;=$O$2,T86,IF(M85=$O$2,$Q$3,IF(M84=$O$2,SUM($G$56:G84),IF(M83=$O$2,SUM(G85,-I85),IF(M82=$O$2,SUM(G85,H85),"")))))</f>
        <v/>
      </c>
      <c r="H86" s="62" t="str">
        <f>IF(M86&lt;=$O$2,CB86,IF(M85=$O$2,$BQ$3,IF(M84=$O$2,SUM($H$56:H84),IF(M83=$O$2,SUM(H85,-J85),""))))</f>
        <v/>
      </c>
      <c r="I86" s="62" t="str">
        <f>IF(M86&lt;=$O$2,U86,IF(M85=$O$2,$R$3,IF(M84=$O$2,SUM($I$56:I84),"")))</f>
        <v/>
      </c>
      <c r="J86" s="62" t="str">
        <f>IF(M86&lt;=$O$2,CC86,IF(M85=$O$2,$BR$3,IF(M84=$O$2,SUM($J$56:J84),"")))</f>
        <v/>
      </c>
      <c r="K86" s="63" t="str">
        <f t="shared" si="18"/>
        <v/>
      </c>
      <c r="M86" s="58">
        <f t="shared" si="19"/>
        <v>70</v>
      </c>
      <c r="O86" s="58" t="str">
        <f>IF($O$2&gt;=M86,VLOOKUP(M86,Cs!$CB$7:$CI$33000,8,FALSE),"")</f>
        <v/>
      </c>
      <c r="P86" s="58" t="str">
        <f>IF($O$2&gt;=M86,VLOOKUP(M86,Cs!$CB$7:$CI$33000,7,FALSE),"")</f>
        <v/>
      </c>
      <c r="Q86" s="58" t="str">
        <f>IF($O$2&gt;=M86,IF(VLOOKUP(M86,Cs!$CB$7:$CN$33000,9,FALSE)&lt;&gt;0,VLOOKUP(M86,Cs!$CB$7:$CN$33000,9,FALSE),""),"")</f>
        <v/>
      </c>
      <c r="R86" s="58" t="str">
        <f>IF($O$2&gt;=M86,VLOOKUP(M86,Cs!$CB$7:$CN$33000,10,FALSE),"")</f>
        <v/>
      </c>
      <c r="S86" s="58" t="str">
        <f>IF($O$2&gt;=M86,VLOOKUP(M86,Cs!$CB$7:$CN$33000,11,FALSE),"")</f>
        <v/>
      </c>
      <c r="T86" s="58" t="str">
        <f>IF($O$2&gt;=M86,IF(ISERROR(VLOOKUP(M86,Cs!$CB$7:$CI$10000,4,FALSE))=TRUE,"",IF(VLOOKUP(M86,Cs!$CB$7:$CI$10000,4,FALSE)&lt;&gt;0,VLOOKUP(M86,Cs!$CB$7:$CI$10000,4,FALSE),"")),"")</f>
        <v/>
      </c>
      <c r="U86" s="58" t="str">
        <f>IF($O$2&gt;=M86,IF(ISERROR(VLOOKUP(M86,Cs!$CB$7:$CI$10000,5,FALSE))=TRUE,"",IF(VLOOKUP(M86,Cs!$CB$7:$CI$10000,5,FALSE)&lt;&gt;0,VLOOKUP(M86,Cs!$CB$7:$CI$10000,5,FALSE),"")),"")</f>
        <v/>
      </c>
      <c r="V86" s="58" t="str">
        <f>IF($O$2&gt;=M86,VLOOKUP(M86,Cs!$CB$7:$CI$33000,6,FALSE),"")</f>
        <v/>
      </c>
      <c r="BB86" s="58" t="str">
        <f>IF($O$2&gt;=M86,IF(ISERROR(VLOOKUP(M86,Cs!$CB$10007:$CI$33000,4,FALSE))=TRUE,"",IF(VLOOKUP(M86,Cs!$CB$10007:$CI$33000,4,FALSE)&lt;&gt;0,VLOOKUP(M86,Cs!$CB$10007:$CI$33000,4,FALSE),"")),"")</f>
        <v/>
      </c>
      <c r="BC86" s="58" t="str">
        <f>IF($O$2&gt;=M86,IF(ISERROR(VLOOKUP(M86,Cs!$CB$10007:$CI$33000,5,FALSE))=TRUE,"",IF(VLOOKUP(M86,Cs!$CB$10007:$CI$33000,5,FALSE)&lt;&gt;0,VLOOKUP(M86,Cs!$CB$10007:$CI$33000,5,FALSE),"")),"")</f>
        <v/>
      </c>
      <c r="CB86" s="58" t="str">
        <f>IF($O$2&gt;=M86,IF(ISERROR(VLOOKUP(M86,Cs!$CB$10007:$CI$33000,4,FALSE))=TRUE,"",IF(VLOOKUP(M86,Cs!$CB$10007:$CI$33000,4,FALSE)&lt;&gt;0,VLOOKUP(M86,Cs!$CB$10007:$CI$33000,4,FALSE),"")),"")</f>
        <v/>
      </c>
      <c r="CC86" s="58" t="str">
        <f>IF($O$2&gt;=M86,IF(ISERROR(VLOOKUP(M86,Cs!$CB$10007:$CI$33000,5,FALSE))=TRUE,"",IF(VLOOKUP(M86,Cs!$CB$10007:$CI$33000,5,FALSE)&lt;&gt;0,VLOOKUP(M86,Cs!$CB$10007:$CI$33000,5,FALSE),"")),"")</f>
        <v/>
      </c>
    </row>
    <row r="87" spans="1:81" x14ac:dyDescent="0.25">
      <c r="A87" s="59" t="str">
        <f t="shared" si="15"/>
        <v/>
      </c>
      <c r="B87" s="60" t="str">
        <f>IF($O$2&gt;=M87,VLOOKUP(M87,Cs!$CB$7:$CI$33000,2,FALSE),"")</f>
        <v/>
      </c>
      <c r="C87" s="61" t="str">
        <f>IF($O$2&gt;=M87,VLOOKUP(M87,Cs!$CB$7:$CN$33000,12,FALSE),"")</f>
        <v/>
      </c>
      <c r="D87" s="61" t="str">
        <f t="shared" si="16"/>
        <v/>
      </c>
      <c r="E87" s="66" t="str">
        <f>IF($O$2&gt;=M87,VLOOKUP(M87,Cs!$CB$7:$CN$33000,13,FALSE),"")</f>
        <v/>
      </c>
      <c r="F87" s="61" t="str">
        <f t="shared" si="17"/>
        <v/>
      </c>
      <c r="G87" s="62" t="str">
        <f>IF(M87&lt;=$O$2,T87,IF(M86=$O$2,$Q$3,IF(M85=$O$2,SUM($G$56:G85),IF(M84=$O$2,SUM(G86,-I86),IF(M83=$O$2,SUM(G86,H86),"")))))</f>
        <v/>
      </c>
      <c r="H87" s="62" t="str">
        <f>IF(M87&lt;=$O$2,CB87,IF(M86=$O$2,$BQ$3,IF(M85=$O$2,SUM($H$56:H85),IF(M84=$O$2,SUM(H86,-J86),""))))</f>
        <v/>
      </c>
      <c r="I87" s="62" t="str">
        <f>IF(M87&lt;=$O$2,U87,IF(M86=$O$2,$R$3,IF(M85=$O$2,SUM($I$56:I85),"")))</f>
        <v/>
      </c>
      <c r="J87" s="62" t="str">
        <f>IF(M87&lt;=$O$2,CC87,IF(M86=$O$2,$BR$3,IF(M85=$O$2,SUM($J$56:J85),"")))</f>
        <v/>
      </c>
      <c r="K87" s="63" t="str">
        <f t="shared" si="18"/>
        <v/>
      </c>
      <c r="M87" s="58">
        <f t="shared" si="19"/>
        <v>71</v>
      </c>
      <c r="O87" s="58" t="str">
        <f>IF($O$2&gt;=M87,VLOOKUP(M87,Cs!$CB$7:$CI$33000,8,FALSE),"")</f>
        <v/>
      </c>
      <c r="P87" s="58" t="str">
        <f>IF($O$2&gt;=M87,VLOOKUP(M87,Cs!$CB$7:$CI$33000,7,FALSE),"")</f>
        <v/>
      </c>
      <c r="Q87" s="58" t="str">
        <f>IF($O$2&gt;=M87,IF(VLOOKUP(M87,Cs!$CB$7:$CN$33000,9,FALSE)&lt;&gt;0,VLOOKUP(M87,Cs!$CB$7:$CN$33000,9,FALSE),""),"")</f>
        <v/>
      </c>
      <c r="R87" s="58" t="str">
        <f>IF($O$2&gt;=M87,VLOOKUP(M87,Cs!$CB$7:$CN$33000,10,FALSE),"")</f>
        <v/>
      </c>
      <c r="S87" s="58" t="str">
        <f>IF($O$2&gt;=M87,VLOOKUP(M87,Cs!$CB$7:$CN$33000,11,FALSE),"")</f>
        <v/>
      </c>
      <c r="T87" s="58" t="str">
        <f>IF($O$2&gt;=M87,IF(ISERROR(VLOOKUP(M87,Cs!$CB$7:$CI$10000,4,FALSE))=TRUE,"",IF(VLOOKUP(M87,Cs!$CB$7:$CI$10000,4,FALSE)&lt;&gt;0,VLOOKUP(M87,Cs!$CB$7:$CI$10000,4,FALSE),"")),"")</f>
        <v/>
      </c>
      <c r="U87" s="58" t="str">
        <f>IF($O$2&gt;=M87,IF(ISERROR(VLOOKUP(M87,Cs!$CB$7:$CI$10000,5,FALSE))=TRUE,"",IF(VLOOKUP(M87,Cs!$CB$7:$CI$10000,5,FALSE)&lt;&gt;0,VLOOKUP(M87,Cs!$CB$7:$CI$10000,5,FALSE),"")),"")</f>
        <v/>
      </c>
      <c r="V87" s="58" t="str">
        <f>IF($O$2&gt;=M87,VLOOKUP(M87,Cs!$CB$7:$CI$33000,6,FALSE),"")</f>
        <v/>
      </c>
      <c r="BB87" s="58" t="str">
        <f>IF($O$2&gt;=M87,IF(ISERROR(VLOOKUP(M87,Cs!$CB$10007:$CI$33000,4,FALSE))=TRUE,"",IF(VLOOKUP(M87,Cs!$CB$10007:$CI$33000,4,FALSE)&lt;&gt;0,VLOOKUP(M87,Cs!$CB$10007:$CI$33000,4,FALSE),"")),"")</f>
        <v/>
      </c>
      <c r="BC87" s="58" t="str">
        <f>IF($O$2&gt;=M87,IF(ISERROR(VLOOKUP(M87,Cs!$CB$10007:$CI$33000,5,FALSE))=TRUE,"",IF(VLOOKUP(M87,Cs!$CB$10007:$CI$33000,5,FALSE)&lt;&gt;0,VLOOKUP(M87,Cs!$CB$10007:$CI$33000,5,FALSE),"")),"")</f>
        <v/>
      </c>
      <c r="CB87" s="58" t="str">
        <f>IF($O$2&gt;=M87,IF(ISERROR(VLOOKUP(M87,Cs!$CB$10007:$CI$33000,4,FALSE))=TRUE,"",IF(VLOOKUP(M87,Cs!$CB$10007:$CI$33000,4,FALSE)&lt;&gt;0,VLOOKUP(M87,Cs!$CB$10007:$CI$33000,4,FALSE),"")),"")</f>
        <v/>
      </c>
      <c r="CC87" s="58" t="str">
        <f>IF($O$2&gt;=M87,IF(ISERROR(VLOOKUP(M87,Cs!$CB$10007:$CI$33000,5,FALSE))=TRUE,"",IF(VLOOKUP(M87,Cs!$CB$10007:$CI$33000,5,FALSE)&lt;&gt;0,VLOOKUP(M87,Cs!$CB$10007:$CI$33000,5,FALSE),"")),"")</f>
        <v/>
      </c>
    </row>
    <row r="88" spans="1:81" x14ac:dyDescent="0.25">
      <c r="A88" s="59" t="str">
        <f t="shared" si="15"/>
        <v/>
      </c>
      <c r="B88" s="60" t="str">
        <f>IF($O$2&gt;=M88,VLOOKUP(M88,Cs!$CB$7:$CI$33000,2,FALSE),"")</f>
        <v/>
      </c>
      <c r="C88" s="61" t="str">
        <f>IF($O$2&gt;=M88,VLOOKUP(M88,Cs!$CB$7:$CN$33000,12,FALSE),"")</f>
        <v/>
      </c>
      <c r="D88" s="61" t="str">
        <f t="shared" si="16"/>
        <v/>
      </c>
      <c r="E88" s="66" t="str">
        <f>IF($O$2&gt;=M88,VLOOKUP(M88,Cs!$CB$7:$CN$33000,13,FALSE),"")</f>
        <v/>
      </c>
      <c r="F88" s="61" t="str">
        <f t="shared" si="17"/>
        <v/>
      </c>
      <c r="G88" s="62" t="str">
        <f>IF(M88&lt;=$O$2,T88,IF(M87=$O$2,$Q$3,IF(M86=$O$2,SUM($G$56:G86),IF(M85=$O$2,SUM(G87,-I87),IF(M84=$O$2,SUM(G87,H87),"")))))</f>
        <v/>
      </c>
      <c r="H88" s="62" t="str">
        <f>IF(M88&lt;=$O$2,CB88,IF(M87=$O$2,$BQ$3,IF(M86=$O$2,SUM($H$56:H86),IF(M85=$O$2,SUM(H87,-J87),""))))</f>
        <v/>
      </c>
      <c r="I88" s="62" t="str">
        <f>IF(M88&lt;=$O$2,U88,IF(M87=$O$2,$R$3,IF(M86=$O$2,SUM($I$56:I86),"")))</f>
        <v/>
      </c>
      <c r="J88" s="62" t="str">
        <f>IF(M88&lt;=$O$2,CC88,IF(M87=$O$2,$BR$3,IF(M86=$O$2,SUM($J$56:J86),"")))</f>
        <v/>
      </c>
      <c r="K88" s="63" t="str">
        <f t="shared" si="18"/>
        <v/>
      </c>
      <c r="M88" s="58">
        <f t="shared" si="19"/>
        <v>72</v>
      </c>
      <c r="O88" s="58" t="str">
        <f>IF($O$2&gt;=M88,VLOOKUP(M88,Cs!$CB$7:$CI$33000,8,FALSE),"")</f>
        <v/>
      </c>
      <c r="P88" s="58" t="str">
        <f>IF($O$2&gt;=M88,VLOOKUP(M88,Cs!$CB$7:$CI$33000,7,FALSE),"")</f>
        <v/>
      </c>
      <c r="Q88" s="58" t="str">
        <f>IF($O$2&gt;=M88,IF(VLOOKUP(M88,Cs!$CB$7:$CN$33000,9,FALSE)&lt;&gt;0,VLOOKUP(M88,Cs!$CB$7:$CN$33000,9,FALSE),""),"")</f>
        <v/>
      </c>
      <c r="R88" s="58" t="str">
        <f>IF($O$2&gt;=M88,VLOOKUP(M88,Cs!$CB$7:$CN$33000,10,FALSE),"")</f>
        <v/>
      </c>
      <c r="S88" s="58" t="str">
        <f>IF($O$2&gt;=M88,VLOOKUP(M88,Cs!$CB$7:$CN$33000,11,FALSE),"")</f>
        <v/>
      </c>
      <c r="T88" s="58" t="str">
        <f>IF($O$2&gt;=M88,IF(ISERROR(VLOOKUP(M88,Cs!$CB$7:$CI$10000,4,FALSE))=TRUE,"",IF(VLOOKUP(M88,Cs!$CB$7:$CI$10000,4,FALSE)&lt;&gt;0,VLOOKUP(M88,Cs!$CB$7:$CI$10000,4,FALSE),"")),"")</f>
        <v/>
      </c>
      <c r="U88" s="58" t="str">
        <f>IF($O$2&gt;=M88,IF(ISERROR(VLOOKUP(M88,Cs!$CB$7:$CI$10000,5,FALSE))=TRUE,"",IF(VLOOKUP(M88,Cs!$CB$7:$CI$10000,5,FALSE)&lt;&gt;0,VLOOKUP(M88,Cs!$CB$7:$CI$10000,5,FALSE),"")),"")</f>
        <v/>
      </c>
      <c r="V88" s="58" t="str">
        <f>IF($O$2&gt;=M88,VLOOKUP(M88,Cs!$CB$7:$CI$33000,6,FALSE),"")</f>
        <v/>
      </c>
      <c r="BB88" s="58" t="str">
        <f>IF($O$2&gt;=M88,IF(ISERROR(VLOOKUP(M88,Cs!$CB$10007:$CI$33000,4,FALSE))=TRUE,"",IF(VLOOKUP(M88,Cs!$CB$10007:$CI$33000,4,FALSE)&lt;&gt;0,VLOOKUP(M88,Cs!$CB$10007:$CI$33000,4,FALSE),"")),"")</f>
        <v/>
      </c>
      <c r="BC88" s="58" t="str">
        <f>IF($O$2&gt;=M88,IF(ISERROR(VLOOKUP(M88,Cs!$CB$10007:$CI$33000,5,FALSE))=TRUE,"",IF(VLOOKUP(M88,Cs!$CB$10007:$CI$33000,5,FALSE)&lt;&gt;0,VLOOKUP(M88,Cs!$CB$10007:$CI$33000,5,FALSE),"")),"")</f>
        <v/>
      </c>
      <c r="CB88" s="58" t="str">
        <f>IF($O$2&gt;=M88,IF(ISERROR(VLOOKUP(M88,Cs!$CB$10007:$CI$33000,4,FALSE))=TRUE,"",IF(VLOOKUP(M88,Cs!$CB$10007:$CI$33000,4,FALSE)&lt;&gt;0,VLOOKUP(M88,Cs!$CB$10007:$CI$33000,4,FALSE),"")),"")</f>
        <v/>
      </c>
      <c r="CC88" s="58" t="str">
        <f>IF($O$2&gt;=M88,IF(ISERROR(VLOOKUP(M88,Cs!$CB$10007:$CI$33000,5,FALSE))=TRUE,"",IF(VLOOKUP(M88,Cs!$CB$10007:$CI$33000,5,FALSE)&lt;&gt;0,VLOOKUP(M88,Cs!$CB$10007:$CI$33000,5,FALSE),"")),"")</f>
        <v/>
      </c>
    </row>
    <row r="89" spans="1:81" x14ac:dyDescent="0.25">
      <c r="A89" s="59" t="str">
        <f t="shared" si="15"/>
        <v/>
      </c>
      <c r="B89" s="60" t="str">
        <f>IF($O$2&gt;=M89,VLOOKUP(M89,Cs!$CB$7:$CI$33000,2,FALSE),"")</f>
        <v/>
      </c>
      <c r="C89" s="61" t="str">
        <f>IF($O$2&gt;=M89,VLOOKUP(M89,Cs!$CB$7:$CN$33000,12,FALSE),"")</f>
        <v/>
      </c>
      <c r="D89" s="61" t="str">
        <f t="shared" si="16"/>
        <v/>
      </c>
      <c r="E89" s="66" t="str">
        <f>IF($O$2&gt;=M89,VLOOKUP(M89,Cs!$CB$7:$CN$33000,13,FALSE),"")</f>
        <v/>
      </c>
      <c r="F89" s="61" t="str">
        <f t="shared" si="17"/>
        <v/>
      </c>
      <c r="G89" s="62" t="str">
        <f>IF(M89&lt;=$O$2,T89,IF(M88=$O$2,$Q$3,IF(M87=$O$2,SUM($G$56:G87),IF(M86=$O$2,SUM(G88,-I88),IF(M85=$O$2,SUM(G88,H88),"")))))</f>
        <v/>
      </c>
      <c r="H89" s="62" t="str">
        <f>IF(M89&lt;=$O$2,CB89,IF(M88=$O$2,$BQ$3,IF(M87=$O$2,SUM($H$56:H87),IF(M86=$O$2,SUM(H88,-J88),""))))</f>
        <v/>
      </c>
      <c r="I89" s="62" t="str">
        <f>IF(M89&lt;=$O$2,U89,IF(M88=$O$2,$R$3,IF(M87=$O$2,SUM($I$56:I87),"")))</f>
        <v/>
      </c>
      <c r="J89" s="62" t="str">
        <f>IF(M89&lt;=$O$2,CC89,IF(M88=$O$2,$BR$3,IF(M87=$O$2,SUM($J$56:J87),"")))</f>
        <v/>
      </c>
      <c r="K89" s="63" t="str">
        <f t="shared" si="18"/>
        <v/>
      </c>
      <c r="M89" s="58">
        <f t="shared" si="19"/>
        <v>73</v>
      </c>
      <c r="O89" s="58" t="str">
        <f>IF($O$2&gt;=M89,VLOOKUP(M89,Cs!$CB$7:$CI$33000,8,FALSE),"")</f>
        <v/>
      </c>
      <c r="P89" s="58" t="str">
        <f>IF($O$2&gt;=M89,VLOOKUP(M89,Cs!$CB$7:$CI$33000,7,FALSE),"")</f>
        <v/>
      </c>
      <c r="Q89" s="58" t="str">
        <f>IF($O$2&gt;=M89,IF(VLOOKUP(M89,Cs!$CB$7:$CN$33000,9,FALSE)&lt;&gt;0,VLOOKUP(M89,Cs!$CB$7:$CN$33000,9,FALSE),""),"")</f>
        <v/>
      </c>
      <c r="R89" s="58" t="str">
        <f>IF($O$2&gt;=M89,VLOOKUP(M89,Cs!$CB$7:$CN$33000,10,FALSE),"")</f>
        <v/>
      </c>
      <c r="S89" s="58" t="str">
        <f>IF($O$2&gt;=M89,VLOOKUP(M89,Cs!$CB$7:$CN$33000,11,FALSE),"")</f>
        <v/>
      </c>
      <c r="T89" s="58" t="str">
        <f>IF($O$2&gt;=M89,IF(ISERROR(VLOOKUP(M89,Cs!$CB$7:$CI$10000,4,FALSE))=TRUE,"",IF(VLOOKUP(M89,Cs!$CB$7:$CI$10000,4,FALSE)&lt;&gt;0,VLOOKUP(M89,Cs!$CB$7:$CI$10000,4,FALSE),"")),"")</f>
        <v/>
      </c>
      <c r="U89" s="58" t="str">
        <f>IF($O$2&gt;=M89,IF(ISERROR(VLOOKUP(M89,Cs!$CB$7:$CI$10000,5,FALSE))=TRUE,"",IF(VLOOKUP(M89,Cs!$CB$7:$CI$10000,5,FALSE)&lt;&gt;0,VLOOKUP(M89,Cs!$CB$7:$CI$10000,5,FALSE),"")),"")</f>
        <v/>
      </c>
      <c r="V89" s="58" t="str">
        <f>IF($O$2&gt;=M89,VLOOKUP(M89,Cs!$CB$7:$CI$33000,6,FALSE),"")</f>
        <v/>
      </c>
      <c r="BB89" s="58" t="str">
        <f>IF($O$2&gt;=M89,IF(ISERROR(VLOOKUP(M89,Cs!$CB$10007:$CI$33000,4,FALSE))=TRUE,"",IF(VLOOKUP(M89,Cs!$CB$10007:$CI$33000,4,FALSE)&lt;&gt;0,VLOOKUP(M89,Cs!$CB$10007:$CI$33000,4,FALSE),"")),"")</f>
        <v/>
      </c>
      <c r="BC89" s="58" t="str">
        <f>IF($O$2&gt;=M89,IF(ISERROR(VLOOKUP(M89,Cs!$CB$10007:$CI$33000,5,FALSE))=TRUE,"",IF(VLOOKUP(M89,Cs!$CB$10007:$CI$33000,5,FALSE)&lt;&gt;0,VLOOKUP(M89,Cs!$CB$10007:$CI$33000,5,FALSE),"")),"")</f>
        <v/>
      </c>
      <c r="CB89" s="58" t="str">
        <f>IF($O$2&gt;=M89,IF(ISERROR(VLOOKUP(M89,Cs!$CB$10007:$CI$33000,4,FALSE))=TRUE,"",IF(VLOOKUP(M89,Cs!$CB$10007:$CI$33000,4,FALSE)&lt;&gt;0,VLOOKUP(M89,Cs!$CB$10007:$CI$33000,4,FALSE),"")),"")</f>
        <v/>
      </c>
      <c r="CC89" s="58" t="str">
        <f>IF($O$2&gt;=M89,IF(ISERROR(VLOOKUP(M89,Cs!$CB$10007:$CI$33000,5,FALSE))=TRUE,"",IF(VLOOKUP(M89,Cs!$CB$10007:$CI$33000,5,FALSE)&lt;&gt;0,VLOOKUP(M89,Cs!$CB$10007:$CI$33000,5,FALSE),"")),"")</f>
        <v/>
      </c>
    </row>
    <row r="90" spans="1:81" x14ac:dyDescent="0.25">
      <c r="A90" s="59" t="str">
        <f t="shared" si="15"/>
        <v/>
      </c>
      <c r="B90" s="60" t="str">
        <f>IF($O$2&gt;=M90,VLOOKUP(M90,Cs!$CB$7:$CI$33000,2,FALSE),"")</f>
        <v/>
      </c>
      <c r="C90" s="61" t="str">
        <f>IF($O$2&gt;=M90,VLOOKUP(M90,Cs!$CB$7:$CN$33000,12,FALSE),"")</f>
        <v/>
      </c>
      <c r="D90" s="61" t="str">
        <f t="shared" si="16"/>
        <v/>
      </c>
      <c r="E90" s="66" t="str">
        <f>IF($O$2&gt;=M90,VLOOKUP(M90,Cs!$CB$7:$CN$33000,13,FALSE),"")</f>
        <v/>
      </c>
      <c r="F90" s="61" t="str">
        <f t="shared" si="17"/>
        <v/>
      </c>
      <c r="G90" s="62" t="str">
        <f>IF(M90&lt;=$O$2,T90,IF(M89=$O$2,$Q$3,IF(M88=$O$2,SUM($G$56:G88),IF(M87=$O$2,SUM(G89,-I89),IF(M86=$O$2,SUM(G89,H89),"")))))</f>
        <v/>
      </c>
      <c r="H90" s="62" t="str">
        <f>IF(M90&lt;=$O$2,CB90,IF(M89=$O$2,$BQ$3,IF(M88=$O$2,SUM($H$56:H88),IF(M87=$O$2,SUM(H89,-J89),""))))</f>
        <v/>
      </c>
      <c r="I90" s="62" t="str">
        <f>IF(M90&lt;=$O$2,U90,IF(M89=$O$2,$R$3,IF(M88=$O$2,SUM($I$56:I88),"")))</f>
        <v/>
      </c>
      <c r="J90" s="62" t="str">
        <f>IF(M90&lt;=$O$2,CC90,IF(M89=$O$2,$BR$3,IF(M88=$O$2,SUM($J$56:J88),"")))</f>
        <v/>
      </c>
      <c r="K90" s="63" t="str">
        <f t="shared" si="18"/>
        <v/>
      </c>
      <c r="M90" s="58">
        <f t="shared" si="19"/>
        <v>74</v>
      </c>
      <c r="O90" s="58" t="str">
        <f>IF($O$2&gt;=M90,VLOOKUP(M90,Cs!$CB$7:$CI$33000,8,FALSE),"")</f>
        <v/>
      </c>
      <c r="P90" s="58" t="str">
        <f>IF($O$2&gt;=M90,VLOOKUP(M90,Cs!$CB$7:$CI$33000,7,FALSE),"")</f>
        <v/>
      </c>
      <c r="Q90" s="58" t="str">
        <f>IF($O$2&gt;=M90,IF(VLOOKUP(M90,Cs!$CB$7:$CN$33000,9,FALSE)&lt;&gt;0,VLOOKUP(M90,Cs!$CB$7:$CN$33000,9,FALSE),""),"")</f>
        <v/>
      </c>
      <c r="R90" s="58" t="str">
        <f>IF($O$2&gt;=M90,VLOOKUP(M90,Cs!$CB$7:$CN$33000,10,FALSE),"")</f>
        <v/>
      </c>
      <c r="S90" s="58" t="str">
        <f>IF($O$2&gt;=M90,VLOOKUP(M90,Cs!$CB$7:$CN$33000,11,FALSE),"")</f>
        <v/>
      </c>
      <c r="T90" s="58" t="str">
        <f>IF($O$2&gt;=M90,IF(ISERROR(VLOOKUP(M90,Cs!$CB$7:$CI$10000,4,FALSE))=TRUE,"",IF(VLOOKUP(M90,Cs!$CB$7:$CI$10000,4,FALSE)&lt;&gt;0,VLOOKUP(M90,Cs!$CB$7:$CI$10000,4,FALSE),"")),"")</f>
        <v/>
      </c>
      <c r="U90" s="58" t="str">
        <f>IF($O$2&gt;=M90,IF(ISERROR(VLOOKUP(M90,Cs!$CB$7:$CI$10000,5,FALSE))=TRUE,"",IF(VLOOKUP(M90,Cs!$CB$7:$CI$10000,5,FALSE)&lt;&gt;0,VLOOKUP(M90,Cs!$CB$7:$CI$10000,5,FALSE),"")),"")</f>
        <v/>
      </c>
      <c r="V90" s="58" t="str">
        <f>IF($O$2&gt;=M90,VLOOKUP(M90,Cs!$CB$7:$CI$33000,6,FALSE),"")</f>
        <v/>
      </c>
      <c r="BB90" s="58" t="str">
        <f>IF($O$2&gt;=M90,IF(ISERROR(VLOOKUP(M90,Cs!$CB$10007:$CI$33000,4,FALSE))=TRUE,"",IF(VLOOKUP(M90,Cs!$CB$10007:$CI$33000,4,FALSE)&lt;&gt;0,VLOOKUP(M90,Cs!$CB$10007:$CI$33000,4,FALSE),"")),"")</f>
        <v/>
      </c>
      <c r="BC90" s="58" t="str">
        <f>IF($O$2&gt;=M90,IF(ISERROR(VLOOKUP(M90,Cs!$CB$10007:$CI$33000,5,FALSE))=TRUE,"",IF(VLOOKUP(M90,Cs!$CB$10007:$CI$33000,5,FALSE)&lt;&gt;0,VLOOKUP(M90,Cs!$CB$10007:$CI$33000,5,FALSE),"")),"")</f>
        <v/>
      </c>
      <c r="CB90" s="58" t="str">
        <f>IF($O$2&gt;=M90,IF(ISERROR(VLOOKUP(M90,Cs!$CB$10007:$CI$33000,4,FALSE))=TRUE,"",IF(VLOOKUP(M90,Cs!$CB$10007:$CI$33000,4,FALSE)&lt;&gt;0,VLOOKUP(M90,Cs!$CB$10007:$CI$33000,4,FALSE),"")),"")</f>
        <v/>
      </c>
      <c r="CC90" s="58" t="str">
        <f>IF($O$2&gt;=M90,IF(ISERROR(VLOOKUP(M90,Cs!$CB$10007:$CI$33000,5,FALSE))=TRUE,"",IF(VLOOKUP(M90,Cs!$CB$10007:$CI$33000,5,FALSE)&lt;&gt;0,VLOOKUP(M90,Cs!$CB$10007:$CI$33000,5,FALSE),"")),"")</f>
        <v/>
      </c>
    </row>
    <row r="91" spans="1:81" x14ac:dyDescent="0.25">
      <c r="A91" s="59" t="str">
        <f t="shared" si="15"/>
        <v/>
      </c>
      <c r="B91" s="60" t="str">
        <f>IF($O$2&gt;=M91,VLOOKUP(M91,Cs!$CB$7:$CI$33000,2,FALSE),"")</f>
        <v/>
      </c>
      <c r="C91" s="61" t="str">
        <f>IF($O$2&gt;=M91,VLOOKUP(M91,Cs!$CB$7:$CN$33000,12,FALSE),"")</f>
        <v/>
      </c>
      <c r="D91" s="61" t="str">
        <f t="shared" si="16"/>
        <v/>
      </c>
      <c r="E91" s="66" t="str">
        <f>IF($O$2&gt;=M91,VLOOKUP(M91,Cs!$CB$7:$CN$33000,13,FALSE),"")</f>
        <v/>
      </c>
      <c r="F91" s="61" t="str">
        <f t="shared" si="17"/>
        <v/>
      </c>
      <c r="G91" s="62" t="str">
        <f>IF(M91&lt;=$O$2,T91,IF(M90=$O$2,$Q$3,IF(M89=$O$2,SUM($G$56:G89),IF(M88=$O$2,SUM(G90,-I90),IF(M87=$O$2,SUM(G90,H90),"")))))</f>
        <v/>
      </c>
      <c r="H91" s="62" t="str">
        <f>IF(M91&lt;=$O$2,CB91,IF(M90=$O$2,$BQ$3,IF(M89=$O$2,SUM($H$56:H89),IF(M88=$O$2,SUM(H90,-J90),""))))</f>
        <v/>
      </c>
      <c r="I91" s="62" t="str">
        <f>IF(M91&lt;=$O$2,U91,IF(M90=$O$2,$R$3,IF(M89=$O$2,SUM($I$56:I89),"")))</f>
        <v/>
      </c>
      <c r="J91" s="62" t="str">
        <f>IF(M91&lt;=$O$2,CC91,IF(M90=$O$2,$BR$3,IF(M89=$O$2,SUM($J$56:J89),"")))</f>
        <v/>
      </c>
      <c r="K91" s="63" t="str">
        <f t="shared" si="18"/>
        <v/>
      </c>
      <c r="M91" s="58">
        <f t="shared" si="19"/>
        <v>75</v>
      </c>
      <c r="O91" s="58" t="str">
        <f>IF($O$2&gt;=M91,VLOOKUP(M91,Cs!$CB$7:$CI$33000,8,FALSE),"")</f>
        <v/>
      </c>
      <c r="P91" s="58" t="str">
        <f>IF($O$2&gt;=M91,VLOOKUP(M91,Cs!$CB$7:$CI$33000,7,FALSE),"")</f>
        <v/>
      </c>
      <c r="Q91" s="58" t="str">
        <f>IF($O$2&gt;=M91,IF(VLOOKUP(M91,Cs!$CB$7:$CN$33000,9,FALSE)&lt;&gt;0,VLOOKUP(M91,Cs!$CB$7:$CN$33000,9,FALSE),""),"")</f>
        <v/>
      </c>
      <c r="R91" s="58" t="str">
        <f>IF($O$2&gt;=M91,VLOOKUP(M91,Cs!$CB$7:$CN$33000,10,FALSE),"")</f>
        <v/>
      </c>
      <c r="S91" s="58" t="str">
        <f>IF($O$2&gt;=M91,VLOOKUP(M91,Cs!$CB$7:$CN$33000,11,FALSE),"")</f>
        <v/>
      </c>
      <c r="T91" s="58" t="str">
        <f>IF($O$2&gt;=M91,IF(ISERROR(VLOOKUP(M91,Cs!$CB$7:$CI$10000,4,FALSE))=TRUE,"",IF(VLOOKUP(M91,Cs!$CB$7:$CI$10000,4,FALSE)&lt;&gt;0,VLOOKUP(M91,Cs!$CB$7:$CI$10000,4,FALSE),"")),"")</f>
        <v/>
      </c>
      <c r="U91" s="58" t="str">
        <f>IF($O$2&gt;=M91,IF(ISERROR(VLOOKUP(M91,Cs!$CB$7:$CI$10000,5,FALSE))=TRUE,"",IF(VLOOKUP(M91,Cs!$CB$7:$CI$10000,5,FALSE)&lt;&gt;0,VLOOKUP(M91,Cs!$CB$7:$CI$10000,5,FALSE),"")),"")</f>
        <v/>
      </c>
      <c r="V91" s="58" t="str">
        <f>IF($O$2&gt;=M91,VLOOKUP(M91,Cs!$CB$7:$CI$33000,6,FALSE),"")</f>
        <v/>
      </c>
      <c r="BB91" s="58" t="str">
        <f>IF($O$2&gt;=M91,IF(ISERROR(VLOOKUP(M91,Cs!$CB$10007:$CI$33000,4,FALSE))=TRUE,"",IF(VLOOKUP(M91,Cs!$CB$10007:$CI$33000,4,FALSE)&lt;&gt;0,VLOOKUP(M91,Cs!$CB$10007:$CI$33000,4,FALSE),"")),"")</f>
        <v/>
      </c>
      <c r="BC91" s="58" t="str">
        <f>IF($O$2&gt;=M91,IF(ISERROR(VLOOKUP(M91,Cs!$CB$10007:$CI$33000,5,FALSE))=TRUE,"",IF(VLOOKUP(M91,Cs!$CB$10007:$CI$33000,5,FALSE)&lt;&gt;0,VLOOKUP(M91,Cs!$CB$10007:$CI$33000,5,FALSE),"")),"")</f>
        <v/>
      </c>
      <c r="CB91" s="58" t="str">
        <f>IF($O$2&gt;=M91,IF(ISERROR(VLOOKUP(M91,Cs!$CB$10007:$CI$33000,4,FALSE))=TRUE,"",IF(VLOOKUP(M91,Cs!$CB$10007:$CI$33000,4,FALSE)&lt;&gt;0,VLOOKUP(M91,Cs!$CB$10007:$CI$33000,4,FALSE),"")),"")</f>
        <v/>
      </c>
      <c r="CC91" s="58" t="str">
        <f>IF($O$2&gt;=M91,IF(ISERROR(VLOOKUP(M91,Cs!$CB$10007:$CI$33000,5,FALSE))=TRUE,"",IF(VLOOKUP(M91,Cs!$CB$10007:$CI$33000,5,FALSE)&lt;&gt;0,VLOOKUP(M91,Cs!$CB$10007:$CI$33000,5,FALSE),"")),"")</f>
        <v/>
      </c>
    </row>
    <row r="92" spans="1:81" x14ac:dyDescent="0.25">
      <c r="A92" s="59" t="str">
        <f t="shared" si="15"/>
        <v/>
      </c>
      <c r="B92" s="60" t="str">
        <f>IF($O$2&gt;=M92,VLOOKUP(M92,Cs!$CB$7:$CI$33000,2,FALSE),"")</f>
        <v/>
      </c>
      <c r="C92" s="61" t="str">
        <f>IF($O$2&gt;=M92,VLOOKUP(M92,Cs!$CB$7:$CN$33000,12,FALSE),"")</f>
        <v/>
      </c>
      <c r="D92" s="61" t="str">
        <f t="shared" si="16"/>
        <v/>
      </c>
      <c r="E92" s="66" t="str">
        <f>IF($O$2&gt;=M92,VLOOKUP(M92,Cs!$CB$7:$CN$33000,13,FALSE),"")</f>
        <v/>
      </c>
      <c r="F92" s="61" t="str">
        <f t="shared" si="17"/>
        <v/>
      </c>
      <c r="G92" s="62" t="str">
        <f>IF(M92&lt;=$O$2,T92,IF(M91=$O$2,$Q$3,IF(M90=$O$2,SUM($G$56:G90),IF(M89=$O$2,SUM(G91,-I91),IF(M88=$O$2,SUM(G91,H91),"")))))</f>
        <v/>
      </c>
      <c r="H92" s="62" t="str">
        <f>IF(M92&lt;=$O$2,CB92,IF(M91=$O$2,$BQ$3,IF(M90=$O$2,SUM($H$56:H90),IF(M89=$O$2,SUM(H91,-J91),""))))</f>
        <v/>
      </c>
      <c r="I92" s="62" t="str">
        <f>IF(M92&lt;=$O$2,U92,IF(M91=$O$2,$R$3,IF(M90=$O$2,SUM($I$56:I90),"")))</f>
        <v/>
      </c>
      <c r="J92" s="62" t="str">
        <f>IF(M92&lt;=$O$2,CC92,IF(M91=$O$2,$BR$3,IF(M90=$O$2,SUM($J$56:J90),"")))</f>
        <v/>
      </c>
      <c r="K92" s="63" t="str">
        <f t="shared" si="18"/>
        <v/>
      </c>
      <c r="M92" s="58">
        <f t="shared" si="19"/>
        <v>76</v>
      </c>
      <c r="O92" s="58" t="str">
        <f>IF($O$2&gt;=M92,VLOOKUP(M92,Cs!$CB$7:$CI$33000,8,FALSE),"")</f>
        <v/>
      </c>
      <c r="P92" s="58" t="str">
        <f>IF($O$2&gt;=M92,VLOOKUP(M92,Cs!$CB$7:$CI$33000,7,FALSE),"")</f>
        <v/>
      </c>
      <c r="Q92" s="58" t="str">
        <f>IF($O$2&gt;=M92,IF(VLOOKUP(M92,Cs!$CB$7:$CN$33000,9,FALSE)&lt;&gt;0,VLOOKUP(M92,Cs!$CB$7:$CN$33000,9,FALSE),""),"")</f>
        <v/>
      </c>
      <c r="R92" s="58" t="str">
        <f>IF($O$2&gt;=M92,VLOOKUP(M92,Cs!$CB$7:$CN$33000,10,FALSE),"")</f>
        <v/>
      </c>
      <c r="S92" s="58" t="str">
        <f>IF($O$2&gt;=M92,VLOOKUP(M92,Cs!$CB$7:$CN$33000,11,FALSE),"")</f>
        <v/>
      </c>
      <c r="T92" s="58" t="str">
        <f>IF($O$2&gt;=M92,IF(ISERROR(VLOOKUP(M92,Cs!$CB$7:$CI$10000,4,FALSE))=TRUE,"",IF(VLOOKUP(M92,Cs!$CB$7:$CI$10000,4,FALSE)&lt;&gt;0,VLOOKUP(M92,Cs!$CB$7:$CI$10000,4,FALSE),"")),"")</f>
        <v/>
      </c>
      <c r="U92" s="58" t="str">
        <f>IF($O$2&gt;=M92,IF(ISERROR(VLOOKUP(M92,Cs!$CB$7:$CI$10000,5,FALSE))=TRUE,"",IF(VLOOKUP(M92,Cs!$CB$7:$CI$10000,5,FALSE)&lt;&gt;0,VLOOKUP(M92,Cs!$CB$7:$CI$10000,5,FALSE),"")),"")</f>
        <v/>
      </c>
      <c r="V92" s="58" t="str">
        <f>IF($O$2&gt;=M92,VLOOKUP(M92,Cs!$CB$7:$CI$33000,6,FALSE),"")</f>
        <v/>
      </c>
      <c r="BB92" s="58" t="str">
        <f>IF($O$2&gt;=M92,IF(ISERROR(VLOOKUP(M92,Cs!$CB$10007:$CI$33000,4,FALSE))=TRUE,"",IF(VLOOKUP(M92,Cs!$CB$10007:$CI$33000,4,FALSE)&lt;&gt;0,VLOOKUP(M92,Cs!$CB$10007:$CI$33000,4,FALSE),"")),"")</f>
        <v/>
      </c>
      <c r="BC92" s="58" t="str">
        <f>IF($O$2&gt;=M92,IF(ISERROR(VLOOKUP(M92,Cs!$CB$10007:$CI$33000,5,FALSE))=TRUE,"",IF(VLOOKUP(M92,Cs!$CB$10007:$CI$33000,5,FALSE)&lt;&gt;0,VLOOKUP(M92,Cs!$CB$10007:$CI$33000,5,FALSE),"")),"")</f>
        <v/>
      </c>
      <c r="CB92" s="58" t="str">
        <f>IF($O$2&gt;=M92,IF(ISERROR(VLOOKUP(M92,Cs!$CB$10007:$CI$33000,4,FALSE))=TRUE,"",IF(VLOOKUP(M92,Cs!$CB$10007:$CI$33000,4,FALSE)&lt;&gt;0,VLOOKUP(M92,Cs!$CB$10007:$CI$33000,4,FALSE),"")),"")</f>
        <v/>
      </c>
      <c r="CC92" s="58" t="str">
        <f>IF($O$2&gt;=M92,IF(ISERROR(VLOOKUP(M92,Cs!$CB$10007:$CI$33000,5,FALSE))=TRUE,"",IF(VLOOKUP(M92,Cs!$CB$10007:$CI$33000,5,FALSE)&lt;&gt;0,VLOOKUP(M92,Cs!$CB$10007:$CI$33000,5,FALSE),"")),"")</f>
        <v/>
      </c>
    </row>
    <row r="93" spans="1:81" x14ac:dyDescent="0.25">
      <c r="A93" s="59" t="str">
        <f t="shared" si="15"/>
        <v/>
      </c>
      <c r="B93" s="60" t="str">
        <f>IF($O$2&gt;=M93,VLOOKUP(M93,Cs!$CB$7:$CI$33000,2,FALSE),"")</f>
        <v/>
      </c>
      <c r="C93" s="61" t="str">
        <f>IF($O$2&gt;=M93,VLOOKUP(M93,Cs!$CB$7:$CN$33000,12,FALSE),"")</f>
        <v/>
      </c>
      <c r="D93" s="61" t="str">
        <f t="shared" si="16"/>
        <v/>
      </c>
      <c r="E93" s="66" t="str">
        <f>IF($O$2&gt;=M93,VLOOKUP(M93,Cs!$CB$7:$CN$33000,13,FALSE),"")</f>
        <v/>
      </c>
      <c r="F93" s="61" t="str">
        <f t="shared" si="17"/>
        <v/>
      </c>
      <c r="G93" s="62" t="str">
        <f>IF(M93&lt;=$O$2,T93,IF(M92=$O$2,$Q$3,IF(M91=$O$2,SUM($G$56:G91),IF(M90=$O$2,SUM(G92,-I92),IF(M89=$O$2,SUM(G92,H92),"")))))</f>
        <v/>
      </c>
      <c r="H93" s="62" t="str">
        <f>IF(M93&lt;=$O$2,CB93,IF(M92=$O$2,$BQ$3,IF(M91=$O$2,SUM($H$56:H91),IF(M90=$O$2,SUM(H92,-J92),""))))</f>
        <v/>
      </c>
      <c r="I93" s="62" t="str">
        <f>IF(M93&lt;=$O$2,U93,IF(M92=$O$2,$R$3,IF(M91=$O$2,SUM($I$56:I91),"")))</f>
        <v/>
      </c>
      <c r="J93" s="62" t="str">
        <f>IF(M93&lt;=$O$2,CC93,IF(M92=$O$2,$BR$3,IF(M91=$O$2,SUM($J$56:J91),"")))</f>
        <v/>
      </c>
      <c r="K93" s="63" t="str">
        <f t="shared" si="18"/>
        <v/>
      </c>
      <c r="M93" s="58">
        <f t="shared" si="19"/>
        <v>77</v>
      </c>
      <c r="O93" s="58" t="str">
        <f>IF($O$2&gt;=M93,VLOOKUP(M93,Cs!$CB$7:$CI$33000,8,FALSE),"")</f>
        <v/>
      </c>
      <c r="P93" s="58" t="str">
        <f>IF($O$2&gt;=M93,VLOOKUP(M93,Cs!$CB$7:$CI$33000,7,FALSE),"")</f>
        <v/>
      </c>
      <c r="Q93" s="58" t="str">
        <f>IF($O$2&gt;=M93,IF(VLOOKUP(M93,Cs!$CB$7:$CN$33000,9,FALSE)&lt;&gt;0,VLOOKUP(M93,Cs!$CB$7:$CN$33000,9,FALSE),""),"")</f>
        <v/>
      </c>
      <c r="R93" s="58" t="str">
        <f>IF($O$2&gt;=M93,VLOOKUP(M93,Cs!$CB$7:$CN$33000,10,FALSE),"")</f>
        <v/>
      </c>
      <c r="S93" s="58" t="str">
        <f>IF($O$2&gt;=M93,VLOOKUP(M93,Cs!$CB$7:$CN$33000,11,FALSE),"")</f>
        <v/>
      </c>
      <c r="T93" s="58" t="str">
        <f>IF($O$2&gt;=M93,IF(ISERROR(VLOOKUP(M93,Cs!$CB$7:$CI$10000,4,FALSE))=TRUE,"",IF(VLOOKUP(M93,Cs!$CB$7:$CI$10000,4,FALSE)&lt;&gt;0,VLOOKUP(M93,Cs!$CB$7:$CI$10000,4,FALSE),"")),"")</f>
        <v/>
      </c>
      <c r="U93" s="58" t="str">
        <f>IF($O$2&gt;=M93,IF(ISERROR(VLOOKUP(M93,Cs!$CB$7:$CI$10000,5,FALSE))=TRUE,"",IF(VLOOKUP(M93,Cs!$CB$7:$CI$10000,5,FALSE)&lt;&gt;0,VLOOKUP(M93,Cs!$CB$7:$CI$10000,5,FALSE),"")),"")</f>
        <v/>
      </c>
      <c r="V93" s="58" t="str">
        <f>IF($O$2&gt;=M93,VLOOKUP(M93,Cs!$CB$7:$CI$33000,6,FALSE),"")</f>
        <v/>
      </c>
      <c r="BB93" s="58" t="str">
        <f>IF($O$2&gt;=M93,IF(ISERROR(VLOOKUP(M93,Cs!$CB$10007:$CI$33000,4,FALSE))=TRUE,"",IF(VLOOKUP(M93,Cs!$CB$10007:$CI$33000,4,FALSE)&lt;&gt;0,VLOOKUP(M93,Cs!$CB$10007:$CI$33000,4,FALSE),"")),"")</f>
        <v/>
      </c>
      <c r="BC93" s="58" t="str">
        <f>IF($O$2&gt;=M93,IF(ISERROR(VLOOKUP(M93,Cs!$CB$10007:$CI$33000,5,FALSE))=TRUE,"",IF(VLOOKUP(M93,Cs!$CB$10007:$CI$33000,5,FALSE)&lt;&gt;0,VLOOKUP(M93,Cs!$CB$10007:$CI$33000,5,FALSE),"")),"")</f>
        <v/>
      </c>
      <c r="CB93" s="58" t="str">
        <f>IF($O$2&gt;=M93,IF(ISERROR(VLOOKUP(M93,Cs!$CB$10007:$CI$33000,4,FALSE))=TRUE,"",IF(VLOOKUP(M93,Cs!$CB$10007:$CI$33000,4,FALSE)&lt;&gt;0,VLOOKUP(M93,Cs!$CB$10007:$CI$33000,4,FALSE),"")),"")</f>
        <v/>
      </c>
      <c r="CC93" s="58" t="str">
        <f>IF($O$2&gt;=M93,IF(ISERROR(VLOOKUP(M93,Cs!$CB$10007:$CI$33000,5,FALSE))=TRUE,"",IF(VLOOKUP(M93,Cs!$CB$10007:$CI$33000,5,FALSE)&lt;&gt;0,VLOOKUP(M93,Cs!$CB$10007:$CI$33000,5,FALSE),"")),"")</f>
        <v/>
      </c>
    </row>
    <row r="94" spans="1:81" x14ac:dyDescent="0.25">
      <c r="A94" s="59" t="str">
        <f t="shared" si="15"/>
        <v/>
      </c>
      <c r="B94" s="60" t="str">
        <f>IF($O$2&gt;=M94,VLOOKUP(M94,Cs!$CB$7:$CI$33000,2,FALSE),"")</f>
        <v/>
      </c>
      <c r="C94" s="61" t="str">
        <f>IF($O$2&gt;=M94,VLOOKUP(M94,Cs!$CB$7:$CN$33000,12,FALSE),"")</f>
        <v/>
      </c>
      <c r="D94" s="61" t="str">
        <f t="shared" si="16"/>
        <v/>
      </c>
      <c r="E94" s="66" t="str">
        <f>IF($O$2&gt;=M94,VLOOKUP(M94,Cs!$CB$7:$CN$33000,13,FALSE),"")</f>
        <v/>
      </c>
      <c r="F94" s="61" t="str">
        <f t="shared" si="17"/>
        <v/>
      </c>
      <c r="G94" s="62" t="str">
        <f>IF(M94&lt;=$O$2,T94,IF(M93=$O$2,$Q$3,IF(M92=$O$2,SUM($G$56:G92),IF(M91=$O$2,SUM(G93,-I93),IF(M90=$O$2,SUM(G93,H93),"")))))</f>
        <v/>
      </c>
      <c r="H94" s="62" t="str">
        <f>IF(M94&lt;=$O$2,CB94,IF(M93=$O$2,$BQ$3,IF(M92=$O$2,SUM($H$56:H92),IF(M91=$O$2,SUM(H93,-J93),""))))</f>
        <v/>
      </c>
      <c r="I94" s="62" t="str">
        <f>IF(M94&lt;=$O$2,U94,IF(M93=$O$2,$R$3,IF(M92=$O$2,SUM($I$56:I92),"")))</f>
        <v/>
      </c>
      <c r="J94" s="62" t="str">
        <f>IF(M94&lt;=$O$2,CC94,IF(M93=$O$2,$BR$3,IF(M92=$O$2,SUM($J$56:J92),"")))</f>
        <v/>
      </c>
      <c r="K94" s="63" t="str">
        <f t="shared" si="18"/>
        <v/>
      </c>
      <c r="M94" s="58">
        <f t="shared" si="19"/>
        <v>78</v>
      </c>
      <c r="O94" s="58" t="str">
        <f>IF($O$2&gt;=M94,VLOOKUP(M94,Cs!$CB$7:$CI$33000,8,FALSE),"")</f>
        <v/>
      </c>
      <c r="P94" s="58" t="str">
        <f>IF($O$2&gt;=M94,VLOOKUP(M94,Cs!$CB$7:$CI$33000,7,FALSE),"")</f>
        <v/>
      </c>
      <c r="Q94" s="58" t="str">
        <f>IF($O$2&gt;=M94,IF(VLOOKUP(M94,Cs!$CB$7:$CN$33000,9,FALSE)&lt;&gt;0,VLOOKUP(M94,Cs!$CB$7:$CN$33000,9,FALSE),""),"")</f>
        <v/>
      </c>
      <c r="R94" s="58" t="str">
        <f>IF($O$2&gt;=M94,VLOOKUP(M94,Cs!$CB$7:$CN$33000,10,FALSE),"")</f>
        <v/>
      </c>
      <c r="S94" s="58" t="str">
        <f>IF($O$2&gt;=M94,VLOOKUP(M94,Cs!$CB$7:$CN$33000,11,FALSE),"")</f>
        <v/>
      </c>
      <c r="T94" s="58" t="str">
        <f>IF($O$2&gt;=M94,IF(ISERROR(VLOOKUP(M94,Cs!$CB$7:$CI$10000,4,FALSE))=TRUE,"",IF(VLOOKUP(M94,Cs!$CB$7:$CI$10000,4,FALSE)&lt;&gt;0,VLOOKUP(M94,Cs!$CB$7:$CI$10000,4,FALSE),"")),"")</f>
        <v/>
      </c>
      <c r="U94" s="58" t="str">
        <f>IF($O$2&gt;=M94,IF(ISERROR(VLOOKUP(M94,Cs!$CB$7:$CI$10000,5,FALSE))=TRUE,"",IF(VLOOKUP(M94,Cs!$CB$7:$CI$10000,5,FALSE)&lt;&gt;0,VLOOKUP(M94,Cs!$CB$7:$CI$10000,5,FALSE),"")),"")</f>
        <v/>
      </c>
      <c r="V94" s="58" t="str">
        <f>IF($O$2&gt;=M94,VLOOKUP(M94,Cs!$CB$7:$CI$33000,6,FALSE),"")</f>
        <v/>
      </c>
      <c r="BB94" s="58" t="str">
        <f>IF($O$2&gt;=M94,IF(ISERROR(VLOOKUP(M94,Cs!$CB$10007:$CI$33000,4,FALSE))=TRUE,"",IF(VLOOKUP(M94,Cs!$CB$10007:$CI$33000,4,FALSE)&lt;&gt;0,VLOOKUP(M94,Cs!$CB$10007:$CI$33000,4,FALSE),"")),"")</f>
        <v/>
      </c>
      <c r="BC94" s="58" t="str">
        <f>IF($O$2&gt;=M94,IF(ISERROR(VLOOKUP(M94,Cs!$CB$10007:$CI$33000,5,FALSE))=TRUE,"",IF(VLOOKUP(M94,Cs!$CB$10007:$CI$33000,5,FALSE)&lt;&gt;0,VLOOKUP(M94,Cs!$CB$10007:$CI$33000,5,FALSE),"")),"")</f>
        <v/>
      </c>
      <c r="CB94" s="58" t="str">
        <f>IF($O$2&gt;=M94,IF(ISERROR(VLOOKUP(M94,Cs!$CB$10007:$CI$33000,4,FALSE))=TRUE,"",IF(VLOOKUP(M94,Cs!$CB$10007:$CI$33000,4,FALSE)&lt;&gt;0,VLOOKUP(M94,Cs!$CB$10007:$CI$33000,4,FALSE),"")),"")</f>
        <v/>
      </c>
      <c r="CC94" s="58" t="str">
        <f>IF($O$2&gt;=M94,IF(ISERROR(VLOOKUP(M94,Cs!$CB$10007:$CI$33000,5,FALSE))=TRUE,"",IF(VLOOKUP(M94,Cs!$CB$10007:$CI$33000,5,FALSE)&lt;&gt;0,VLOOKUP(M94,Cs!$CB$10007:$CI$33000,5,FALSE),"")),"")</f>
        <v/>
      </c>
    </row>
    <row r="95" spans="1:81" x14ac:dyDescent="0.25">
      <c r="A95" s="59" t="str">
        <f t="shared" si="15"/>
        <v/>
      </c>
      <c r="B95" s="60" t="str">
        <f>IF($O$2&gt;=M95,VLOOKUP(M95,Cs!$CB$7:$CI$33000,2,FALSE),"")</f>
        <v/>
      </c>
      <c r="C95" s="61" t="str">
        <f>IF($O$2&gt;=M95,VLOOKUP(M95,Cs!$CB$7:$CN$33000,12,FALSE),"")</f>
        <v/>
      </c>
      <c r="D95" s="61" t="str">
        <f t="shared" si="16"/>
        <v/>
      </c>
      <c r="E95" s="66" t="str">
        <f>IF($O$2&gt;=M95,VLOOKUP(M95,Cs!$CB$7:$CN$33000,13,FALSE),"")</f>
        <v/>
      </c>
      <c r="F95" s="61" t="str">
        <f t="shared" si="17"/>
        <v/>
      </c>
      <c r="G95" s="62" t="str">
        <f>IF(M95&lt;=$O$2,T95,IF(M94=$O$2,$Q$3,IF(M93=$O$2,SUM($G$56:G93),IF(M92=$O$2,SUM(G94,-I94),IF(M91=$O$2,SUM(G94,H94),"")))))</f>
        <v/>
      </c>
      <c r="H95" s="62" t="str">
        <f>IF(M95&lt;=$O$2,CB95,IF(M94=$O$2,$BQ$3,IF(M93=$O$2,SUM($H$56:H93),IF(M92=$O$2,SUM(H94,-J94),""))))</f>
        <v/>
      </c>
      <c r="I95" s="62" t="str">
        <f>IF(M95&lt;=$O$2,U95,IF(M94=$O$2,$R$3,IF(M93=$O$2,SUM($I$56:I93),"")))</f>
        <v/>
      </c>
      <c r="J95" s="62" t="str">
        <f>IF(M95&lt;=$O$2,CC95,IF(M94=$O$2,$BR$3,IF(M93=$O$2,SUM($J$56:J93),"")))</f>
        <v/>
      </c>
      <c r="K95" s="63" t="str">
        <f t="shared" si="18"/>
        <v/>
      </c>
      <c r="M95" s="58">
        <f t="shared" si="19"/>
        <v>79</v>
      </c>
      <c r="O95" s="58" t="str">
        <f>IF($O$2&gt;=M95,VLOOKUP(M95,Cs!$CB$7:$CI$33000,8,FALSE),"")</f>
        <v/>
      </c>
      <c r="P95" s="58" t="str">
        <f>IF($O$2&gt;=M95,VLOOKUP(M95,Cs!$CB$7:$CI$33000,7,FALSE),"")</f>
        <v/>
      </c>
      <c r="Q95" s="58" t="str">
        <f>IF($O$2&gt;=M95,IF(VLOOKUP(M95,Cs!$CB$7:$CN$33000,9,FALSE)&lt;&gt;0,VLOOKUP(M95,Cs!$CB$7:$CN$33000,9,FALSE),""),"")</f>
        <v/>
      </c>
      <c r="R95" s="58" t="str">
        <f>IF($O$2&gt;=M95,VLOOKUP(M95,Cs!$CB$7:$CN$33000,10,FALSE),"")</f>
        <v/>
      </c>
      <c r="S95" s="58" t="str">
        <f>IF($O$2&gt;=M95,VLOOKUP(M95,Cs!$CB$7:$CN$33000,11,FALSE),"")</f>
        <v/>
      </c>
      <c r="T95" s="58" t="str">
        <f>IF($O$2&gt;=M95,IF(ISERROR(VLOOKUP(M95,Cs!$CB$7:$CI$10000,4,FALSE))=TRUE,"",IF(VLOOKUP(M95,Cs!$CB$7:$CI$10000,4,FALSE)&lt;&gt;0,VLOOKUP(M95,Cs!$CB$7:$CI$10000,4,FALSE),"")),"")</f>
        <v/>
      </c>
      <c r="U95" s="58" t="str">
        <f>IF($O$2&gt;=M95,IF(ISERROR(VLOOKUP(M95,Cs!$CB$7:$CI$10000,5,FALSE))=TRUE,"",IF(VLOOKUP(M95,Cs!$CB$7:$CI$10000,5,FALSE)&lt;&gt;0,VLOOKUP(M95,Cs!$CB$7:$CI$10000,5,FALSE),"")),"")</f>
        <v/>
      </c>
      <c r="V95" s="58" t="str">
        <f>IF($O$2&gt;=M95,VLOOKUP(M95,Cs!$CB$7:$CI$33000,6,FALSE),"")</f>
        <v/>
      </c>
      <c r="BB95" s="58" t="str">
        <f>IF($O$2&gt;=M95,IF(ISERROR(VLOOKUP(M95,Cs!$CB$10007:$CI$33000,4,FALSE))=TRUE,"",IF(VLOOKUP(M95,Cs!$CB$10007:$CI$33000,4,FALSE)&lt;&gt;0,VLOOKUP(M95,Cs!$CB$10007:$CI$33000,4,FALSE),"")),"")</f>
        <v/>
      </c>
      <c r="BC95" s="58" t="str">
        <f>IF($O$2&gt;=M95,IF(ISERROR(VLOOKUP(M95,Cs!$CB$10007:$CI$33000,5,FALSE))=TRUE,"",IF(VLOOKUP(M95,Cs!$CB$10007:$CI$33000,5,FALSE)&lt;&gt;0,VLOOKUP(M95,Cs!$CB$10007:$CI$33000,5,FALSE),"")),"")</f>
        <v/>
      </c>
      <c r="CB95" s="58" t="str">
        <f>IF($O$2&gt;=M95,IF(ISERROR(VLOOKUP(M95,Cs!$CB$10007:$CI$33000,4,FALSE))=TRUE,"",IF(VLOOKUP(M95,Cs!$CB$10007:$CI$33000,4,FALSE)&lt;&gt;0,VLOOKUP(M95,Cs!$CB$10007:$CI$33000,4,FALSE),"")),"")</f>
        <v/>
      </c>
      <c r="CC95" s="58" t="str">
        <f>IF($O$2&gt;=M95,IF(ISERROR(VLOOKUP(M95,Cs!$CB$10007:$CI$33000,5,FALSE))=TRUE,"",IF(VLOOKUP(M95,Cs!$CB$10007:$CI$33000,5,FALSE)&lt;&gt;0,VLOOKUP(M95,Cs!$CB$10007:$CI$33000,5,FALSE),"")),"")</f>
        <v/>
      </c>
    </row>
    <row r="96" spans="1:81" x14ac:dyDescent="0.25">
      <c r="A96" s="59" t="str">
        <f t="shared" si="15"/>
        <v/>
      </c>
      <c r="B96" s="60" t="str">
        <f>IF($O$2&gt;=M96,VLOOKUP(M96,Cs!$CB$7:$CI$33000,2,FALSE),"")</f>
        <v/>
      </c>
      <c r="C96" s="61" t="str">
        <f>IF($O$2&gt;=M96,VLOOKUP(M96,Cs!$CB$7:$CN$33000,12,FALSE),"")</f>
        <v/>
      </c>
      <c r="D96" s="61" t="str">
        <f t="shared" si="16"/>
        <v/>
      </c>
      <c r="E96" s="66" t="str">
        <f>IF($O$2&gt;=M96,VLOOKUP(M96,Cs!$CB$7:$CN$33000,13,FALSE),"")</f>
        <v/>
      </c>
      <c r="F96" s="61" t="str">
        <f t="shared" si="17"/>
        <v/>
      </c>
      <c r="G96" s="62" t="str">
        <f>IF(M96&lt;=$O$2,T96,IF(M95=$O$2,$Q$3,IF(M94=$O$2,SUM($G$56:G94),IF(M93=$O$2,SUM(G95,-I95),IF(M92=$O$2,SUM(G95,H95),"")))))</f>
        <v/>
      </c>
      <c r="H96" s="62" t="str">
        <f>IF(M96&lt;=$O$2,CB96,IF(M95=$O$2,$BQ$3,IF(M94=$O$2,SUM($H$56:H94),IF(M93=$O$2,SUM(H95,-J95),""))))</f>
        <v/>
      </c>
      <c r="I96" s="62" t="str">
        <f>IF(M96&lt;=$O$2,U96,IF(M95=$O$2,$R$3,IF(M94=$O$2,SUM($I$56:I94),"")))</f>
        <v/>
      </c>
      <c r="J96" s="62" t="str">
        <f>IF(M96&lt;=$O$2,CC96,IF(M95=$O$2,$BR$3,IF(M94=$O$2,SUM($J$56:J94),"")))</f>
        <v/>
      </c>
      <c r="K96" s="63" t="str">
        <f t="shared" si="18"/>
        <v/>
      </c>
      <c r="M96" s="58">
        <f t="shared" si="19"/>
        <v>80</v>
      </c>
      <c r="O96" s="58" t="str">
        <f>IF($O$2&gt;=M96,VLOOKUP(M96,Cs!$CB$7:$CI$33000,8,FALSE),"")</f>
        <v/>
      </c>
      <c r="P96" s="58" t="str">
        <f>IF($O$2&gt;=M96,VLOOKUP(M96,Cs!$CB$7:$CI$33000,7,FALSE),"")</f>
        <v/>
      </c>
      <c r="Q96" s="58" t="str">
        <f>IF($O$2&gt;=M96,IF(VLOOKUP(M96,Cs!$CB$7:$CN$33000,9,FALSE)&lt;&gt;0,VLOOKUP(M96,Cs!$CB$7:$CN$33000,9,FALSE),""),"")</f>
        <v/>
      </c>
      <c r="R96" s="58" t="str">
        <f>IF($O$2&gt;=M96,VLOOKUP(M96,Cs!$CB$7:$CN$33000,10,FALSE),"")</f>
        <v/>
      </c>
      <c r="S96" s="58" t="str">
        <f>IF($O$2&gt;=M96,VLOOKUP(M96,Cs!$CB$7:$CN$33000,11,FALSE),"")</f>
        <v/>
      </c>
      <c r="T96" s="58" t="str">
        <f>IF($O$2&gt;=M96,IF(ISERROR(VLOOKUP(M96,Cs!$CB$7:$CI$10000,4,FALSE))=TRUE,"",IF(VLOOKUP(M96,Cs!$CB$7:$CI$10000,4,FALSE)&lt;&gt;0,VLOOKUP(M96,Cs!$CB$7:$CI$10000,4,FALSE),"")),"")</f>
        <v/>
      </c>
      <c r="U96" s="58" t="str">
        <f>IF($O$2&gt;=M96,IF(ISERROR(VLOOKUP(M96,Cs!$CB$7:$CI$10000,5,FALSE))=TRUE,"",IF(VLOOKUP(M96,Cs!$CB$7:$CI$10000,5,FALSE)&lt;&gt;0,VLOOKUP(M96,Cs!$CB$7:$CI$10000,5,FALSE),"")),"")</f>
        <v/>
      </c>
      <c r="V96" s="58" t="str">
        <f>IF($O$2&gt;=M96,VLOOKUP(M96,Cs!$CB$7:$CI$33000,6,FALSE),"")</f>
        <v/>
      </c>
      <c r="BB96" s="58" t="str">
        <f>IF($O$2&gt;=M96,IF(ISERROR(VLOOKUP(M96,Cs!$CB$10007:$CI$33000,4,FALSE))=TRUE,"",IF(VLOOKUP(M96,Cs!$CB$10007:$CI$33000,4,FALSE)&lt;&gt;0,VLOOKUP(M96,Cs!$CB$10007:$CI$33000,4,FALSE),"")),"")</f>
        <v/>
      </c>
      <c r="BC96" s="58" t="str">
        <f>IF($O$2&gt;=M96,IF(ISERROR(VLOOKUP(M96,Cs!$CB$10007:$CI$33000,5,FALSE))=TRUE,"",IF(VLOOKUP(M96,Cs!$CB$10007:$CI$33000,5,FALSE)&lt;&gt;0,VLOOKUP(M96,Cs!$CB$10007:$CI$33000,5,FALSE),"")),"")</f>
        <v/>
      </c>
      <c r="CB96" s="58" t="str">
        <f>IF($O$2&gt;=M96,IF(ISERROR(VLOOKUP(M96,Cs!$CB$10007:$CI$33000,4,FALSE))=TRUE,"",IF(VLOOKUP(M96,Cs!$CB$10007:$CI$33000,4,FALSE)&lt;&gt;0,VLOOKUP(M96,Cs!$CB$10007:$CI$33000,4,FALSE),"")),"")</f>
        <v/>
      </c>
      <c r="CC96" s="58" t="str">
        <f>IF($O$2&gt;=M96,IF(ISERROR(VLOOKUP(M96,Cs!$CB$10007:$CI$33000,5,FALSE))=TRUE,"",IF(VLOOKUP(M96,Cs!$CB$10007:$CI$33000,5,FALSE)&lt;&gt;0,VLOOKUP(M96,Cs!$CB$10007:$CI$33000,5,FALSE),"")),"")</f>
        <v/>
      </c>
    </row>
    <row r="97" spans="1:81" x14ac:dyDescent="0.25">
      <c r="A97" s="61"/>
      <c r="B97" s="61"/>
      <c r="C97" s="61"/>
      <c r="D97" s="61"/>
      <c r="E97" s="74"/>
      <c r="F97" s="61" t="str">
        <f>IF(M96&lt;$O$2,$U$4,IF(M96=$O$2,$U$1,IF(M95=$O$2,$U$2,IF(M94=$O$2,$U$3,IF(M93=$O$2,$U$7,"")))))</f>
        <v/>
      </c>
      <c r="G97" s="62" t="str">
        <f>IF(M96&lt;$O$2,SUM(G56:G96),IF(M96=$O$2,$Q$3,IF(M95=$O$2,SUM($G$56:G95),IF(M94=$O$2,SUM(G96,-I96),IF(M93=$O$2,SUM(G96,H96),"")))))</f>
        <v/>
      </c>
      <c r="H97" s="62" t="str">
        <f>IF(M96&lt;$O$2,SUM(H56:H96),IF(M96=$O$2,$BQ$3,IF(M95=$O$2,SUM($H$56:H95),IF(M94=$O$2,SUM(H96,-J96),""))))</f>
        <v/>
      </c>
      <c r="I97" s="62" t="str">
        <f>IF(M96&lt;$O$2,SUM(I56:I96),IF(M96=$O$2,$R$3,IF(M95=$O$2,SUM($I$56:I95),"")))</f>
        <v/>
      </c>
      <c r="J97" s="62" t="str">
        <f>IF(M96&lt;$O$2,SUM(J56:J96),IF(M96=$O$2,$BR$3,IF(M95=$O$2,SUM($J$56:J95),"")))</f>
        <v/>
      </c>
      <c r="M97" s="71">
        <f>IF(M96&lt;$O$2,M96,SUM(M96,1))</f>
        <v>81</v>
      </c>
      <c r="O97" s="58" t="str">
        <f>IF($O$2&gt;=M97,VLOOKUP(M97,Cs!$CB$7:$CI$33000,8,FALSE),"")</f>
        <v/>
      </c>
      <c r="P97" s="58" t="str">
        <f>IF($O$2&gt;=M97,VLOOKUP(M97,Cs!$CB$7:$CI$33000,7,FALSE),"")</f>
        <v/>
      </c>
      <c r="Q97" s="58" t="str">
        <f>IF($O$2&gt;=M97,IF(VLOOKUP(M97,Cs!$CB$7:$CN$33000,9,FALSE)&lt;&gt;0,VLOOKUP(M97,Cs!$CB$7:$CN$33000,9,FALSE),""),"")</f>
        <v/>
      </c>
      <c r="R97" s="58" t="str">
        <f>IF($O$2&gt;=M97,VLOOKUP(M97,Cs!$CB$7:$CN$33000,10,FALSE),"")</f>
        <v/>
      </c>
      <c r="S97" s="58" t="str">
        <f>IF($O$2&gt;=M97,VLOOKUP(M97,Cs!$CB$7:$CN$33000,11,FALSE),"")</f>
        <v/>
      </c>
      <c r="T97" s="58" t="str">
        <f>IF($O$2&gt;=M97,IF(ISERROR(VLOOKUP(M97,Cs!$CB$7:$CI$10000,4,FALSE))=TRUE,"",IF(VLOOKUP(M97,Cs!$CB$7:$CI$10000,4,FALSE)&lt;&gt;0,VLOOKUP(M97,Cs!$CB$7:$CI$10000,4,FALSE),"")),"")</f>
        <v/>
      </c>
      <c r="U97" s="58" t="str">
        <f>IF($O$2&gt;=M97,IF(ISERROR(VLOOKUP(M97,Cs!$CB$7:$CI$10000,5,FALSE))=TRUE,"",IF(VLOOKUP(M97,Cs!$CB$7:$CI$10000,5,FALSE)&lt;&gt;0,VLOOKUP(M97,Cs!$CB$7:$CI$10000,5,FALSE),"")),"")</f>
        <v/>
      </c>
      <c r="V97" s="58" t="str">
        <f>IF($O$2&gt;=M97,VLOOKUP(M97,Cs!$CB$7:$CI$33000,6,FALSE),"")</f>
        <v/>
      </c>
      <c r="BB97" s="58" t="str">
        <f>IF($O$2&gt;=M97,IF(ISERROR(VLOOKUP(M97,Cs!$CB$10007:$CI$33000,4,FALSE))=TRUE,"",IF(VLOOKUP(M97,Cs!$CB$10007:$CI$33000,4,FALSE)&lt;&gt;0,VLOOKUP(M97,Cs!$CB$10007:$CI$33000,4,FALSE),"")),"")</f>
        <v/>
      </c>
      <c r="BC97" s="58" t="str">
        <f>IF($O$2&gt;=M97,IF(ISERROR(VLOOKUP(M97,Cs!$CB$10007:$CI$33000,5,FALSE))=TRUE,"",IF(VLOOKUP(M97,Cs!$CB$10007:$CI$33000,5,FALSE)&lt;&gt;0,VLOOKUP(M97,Cs!$CB$10007:$CI$33000,5,FALSE),"")),"")</f>
        <v/>
      </c>
      <c r="CB97" s="58" t="str">
        <f>IF($O$2&gt;=M97,IF(ISERROR(VLOOKUP(M97,Cs!$CB$10007:$CI$33000,4,FALSE))=TRUE,"",IF(VLOOKUP(M97,Cs!$CB$10007:$CI$33000,4,FALSE)&lt;&gt;0,VLOOKUP(M97,Cs!$CB$10007:$CI$33000,4,FALSE),"")),"")</f>
        <v/>
      </c>
      <c r="CC97" s="58" t="str">
        <f>IF($O$2&gt;=M97,IF(ISERROR(VLOOKUP(M97,Cs!$CB$10007:$CI$33000,5,FALSE))=TRUE,"",IF(VLOOKUP(M97,Cs!$CB$10007:$CI$33000,5,FALSE)&lt;&gt;0,VLOOKUP(M97,Cs!$CB$10007:$CI$33000,5,FALSE),"")),"")</f>
        <v/>
      </c>
    </row>
    <row r="98" spans="1:81" x14ac:dyDescent="0.25">
      <c r="A98" s="61"/>
      <c r="B98" s="61"/>
      <c r="C98" s="61"/>
      <c r="D98" s="61"/>
      <c r="E98" s="74"/>
      <c r="F98" s="61" t="str">
        <f>IF(M96=$O$2,$U$2,IF(M95=$O$2,$U$3,IF(M94=$O$2,$U$7,"")))</f>
        <v/>
      </c>
      <c r="G98" s="62" t="str">
        <f>IF(M96=$O$2,SUM($G$56:G96),IF(M95=$O$2,SUM(G97,-I97),IF(M94=$O$2,SUM(G97,H97),"")))</f>
        <v/>
      </c>
      <c r="H98" s="62" t="str">
        <f>IF(M96=$O$2,SUM($H$56:H96),IF(M95=$O$2,SUM(H97,-J97),""))</f>
        <v/>
      </c>
      <c r="I98" s="62" t="str">
        <f>IF(M96=$O$2,SUM($I$56:I96),"")</f>
        <v/>
      </c>
      <c r="J98" s="62" t="str">
        <f>IF(M96=$O$2,SUM($J$56:J96),"")</f>
        <v/>
      </c>
      <c r="M98" s="58">
        <f>M97</f>
        <v>81</v>
      </c>
      <c r="BB98" s="58" t="str">
        <f>IF($O$2&gt;=M98,IF(ISERROR(VLOOKUP(M98,Cs!$CB$10007:$CI$33000,4,FALSE))=TRUE,"",IF(VLOOKUP(M98,Cs!$CB$10007:$CI$33000,4,FALSE)&lt;&gt;0,VLOOKUP(M98,Cs!$CB$10007:$CI$33000,4,FALSE),"")),"")</f>
        <v/>
      </c>
      <c r="BC98" s="58" t="str">
        <f>IF($O$2&gt;=M98,IF(ISERROR(VLOOKUP(M98,Cs!$CB$10007:$CI$33000,5,FALSE))=TRUE,"",IF(VLOOKUP(M98,Cs!$CB$10007:$CI$33000,5,FALSE)&lt;&gt;0,VLOOKUP(M98,Cs!$CB$10007:$CI$33000,5,FALSE),"")),"")</f>
        <v/>
      </c>
      <c r="CB98" s="58" t="str">
        <f>IF($O$2&gt;=M98,IF(ISERROR(VLOOKUP(M98,Cs!$CB$10007:$CI$33000,4,FALSE))=TRUE,"",IF(VLOOKUP(M98,Cs!$CB$10007:$CI$33000,4,FALSE)&lt;&gt;0,VLOOKUP(M98,Cs!$CB$10007:$CI$33000,4,FALSE),"")),"")</f>
        <v/>
      </c>
      <c r="CC98" s="58" t="str">
        <f>IF($O$2&gt;=M98,IF(ISERROR(VLOOKUP(M98,Cs!$CB$10007:$CI$33000,5,FALSE))=TRUE,"",IF(VLOOKUP(M98,Cs!$CB$10007:$CI$33000,5,FALSE)&lt;&gt;0,VLOOKUP(M98,Cs!$CB$10007:$CI$33000,5,FALSE),"")),"")</f>
        <v/>
      </c>
    </row>
    <row r="99" spans="1:81" x14ac:dyDescent="0.25">
      <c r="A99" s="61"/>
      <c r="B99" s="61"/>
      <c r="C99" s="61"/>
      <c r="D99" s="61"/>
      <c r="E99" s="74"/>
      <c r="F99" s="61" t="str">
        <f>IF(M96=$O$2,$U$3,IF(M95=$O$2,$U$7,""))</f>
        <v/>
      </c>
      <c r="G99" s="62" t="str">
        <f>IF(M96=$O$2,SUM(G98,-I98),IF(M95=$O$2,SUM(G98,H98),""))</f>
        <v/>
      </c>
      <c r="H99" s="62" t="str">
        <f>IF(M96=$O$2,SUM(H98,-J98),"")</f>
        <v/>
      </c>
      <c r="I99" s="62"/>
      <c r="J99" s="62"/>
      <c r="M99" s="58">
        <f t="shared" ref="M99:M101" si="20">M98</f>
        <v>81</v>
      </c>
      <c r="BB99" s="58" t="str">
        <f>IF($O$2&gt;=M99,IF(ISERROR(VLOOKUP(M99,Cs!$CB$10007:$CI$33000,4,FALSE))=TRUE,"",IF(VLOOKUP(M99,Cs!$CB$10007:$CI$33000,4,FALSE)&lt;&gt;0,VLOOKUP(M99,Cs!$CB$10007:$CI$33000,4,FALSE),"")),"")</f>
        <v/>
      </c>
      <c r="BC99" s="58" t="str">
        <f>IF($O$2&gt;=M99,IF(ISERROR(VLOOKUP(M99,Cs!$CB$10007:$CI$33000,5,FALSE))=TRUE,"",IF(VLOOKUP(M99,Cs!$CB$10007:$CI$33000,5,FALSE)&lt;&gt;0,VLOOKUP(M99,Cs!$CB$10007:$CI$33000,5,FALSE),"")),"")</f>
        <v/>
      </c>
      <c r="CB99" s="58" t="str">
        <f>IF($O$2&gt;=M99,IF(ISERROR(VLOOKUP(M99,Cs!$CB$10007:$CI$33000,4,FALSE))=TRUE,"",IF(VLOOKUP(M99,Cs!$CB$10007:$CI$33000,4,FALSE)&lt;&gt;0,VLOOKUP(M99,Cs!$CB$10007:$CI$33000,4,FALSE),"")),"")</f>
        <v/>
      </c>
      <c r="CC99" s="58" t="str">
        <f>IF($O$2&gt;=M99,IF(ISERROR(VLOOKUP(M99,Cs!$CB$10007:$CI$33000,5,FALSE))=TRUE,"",IF(VLOOKUP(M99,Cs!$CB$10007:$CI$33000,5,FALSE)&lt;&gt;0,VLOOKUP(M99,Cs!$CB$10007:$CI$33000,5,FALSE),"")),"")</f>
        <v/>
      </c>
    </row>
    <row r="100" spans="1:81" x14ac:dyDescent="0.25">
      <c r="A100" s="61"/>
      <c r="B100" s="61"/>
      <c r="C100" s="61"/>
      <c r="D100" s="61"/>
      <c r="E100" s="74"/>
      <c r="F100" s="61" t="str">
        <f>IF(M96=$O$2,$U$7,"")</f>
        <v/>
      </c>
      <c r="G100" s="62" t="str">
        <f>IF(M96=$O$2,SUM(G99,H99),"")</f>
        <v/>
      </c>
      <c r="H100" s="62"/>
      <c r="I100" s="62"/>
      <c r="J100" s="62"/>
      <c r="K100" s="65" t="str">
        <f>IF(M57&lt;=$O$2,"pg. "&amp;N100,"")</f>
        <v/>
      </c>
      <c r="M100" s="58">
        <f t="shared" si="20"/>
        <v>81</v>
      </c>
      <c r="N100" s="58" t="str">
        <f>IF(M57&lt;=$O$2,SUM(N55,1),"")</f>
        <v/>
      </c>
      <c r="BB100" s="58" t="str">
        <f>IF($O$2&gt;=M100,IF(ISERROR(VLOOKUP(M100,Cs!$CB$10007:$CI$33000,4,FALSE))=TRUE,"",IF(VLOOKUP(M100,Cs!$CB$10007:$CI$33000,4,FALSE)&lt;&gt;0,VLOOKUP(M100,Cs!$CB$10007:$CI$33000,4,FALSE),"")),"")</f>
        <v/>
      </c>
      <c r="BC100" s="58" t="str">
        <f>IF($O$2&gt;=M100,IF(ISERROR(VLOOKUP(M100,Cs!$CB$10007:$CI$33000,5,FALSE))=TRUE,"",IF(VLOOKUP(M100,Cs!$CB$10007:$CI$33000,5,FALSE)&lt;&gt;0,VLOOKUP(M100,Cs!$CB$10007:$CI$33000,5,FALSE),"")),"")</f>
        <v/>
      </c>
      <c r="CB100" s="58" t="str">
        <f>IF($O$2&gt;=M100,IF(ISERROR(VLOOKUP(M100,Cs!$CB$10007:$CI$33000,4,FALSE))=TRUE,"",IF(VLOOKUP(M100,Cs!$CB$10007:$CI$33000,4,FALSE)&lt;&gt;0,VLOOKUP(M100,Cs!$CB$10007:$CI$33000,4,FALSE),"")),"")</f>
        <v/>
      </c>
      <c r="CC100" s="58" t="str">
        <f>IF($O$2&gt;=M100,IF(ISERROR(VLOOKUP(M100,Cs!$CB$10007:$CI$33000,5,FALSE))=TRUE,"",IF(VLOOKUP(M100,Cs!$CB$10007:$CI$33000,5,FALSE)&lt;&gt;0,VLOOKUP(M100,Cs!$CB$10007:$CI$33000,5,FALSE),"")),"")</f>
        <v/>
      </c>
    </row>
    <row r="101" spans="1:81" s="73" customFormat="1" x14ac:dyDescent="0.25">
      <c r="A101" s="61"/>
      <c r="B101" s="61"/>
      <c r="C101" s="61"/>
      <c r="D101" s="61"/>
      <c r="E101" s="74"/>
      <c r="F101" s="87" t="str">
        <f>IF(M101&lt;$O$2,$U$6,"")</f>
        <v/>
      </c>
      <c r="G101" s="62" t="str">
        <f>IF(M101&lt;$O$2,G97,"")</f>
        <v/>
      </c>
      <c r="H101" s="62" t="str">
        <f>IF(M101&lt;$O$2,H97,"")</f>
        <v/>
      </c>
      <c r="I101" s="62" t="str">
        <f>IF(M101&lt;$O$2,I97,"")</f>
        <v/>
      </c>
      <c r="J101" s="62" t="str">
        <f>IF(M101&lt;$O$2,J97,"")</f>
        <v/>
      </c>
      <c r="K101" s="61"/>
      <c r="M101" s="58">
        <f t="shared" si="20"/>
        <v>81</v>
      </c>
      <c r="BB101" s="58" t="str">
        <f>IF($O$2&gt;=M101,IF(ISERROR(VLOOKUP(M101,Cs!$CB$10007:$CI$33000,4,FALSE))=TRUE,"",IF(VLOOKUP(M101,Cs!$CB$10007:$CI$33000,4,FALSE)&lt;&gt;0,VLOOKUP(M101,Cs!$CB$10007:$CI$33000,4,FALSE),"")),"")</f>
        <v/>
      </c>
      <c r="BC101" s="58" t="str">
        <f>IF($O$2&gt;=M101,IF(ISERROR(VLOOKUP(M101,Cs!$CB$10007:$CI$33000,5,FALSE))=TRUE,"",IF(VLOOKUP(M101,Cs!$CB$10007:$CI$33000,5,FALSE)&lt;&gt;0,VLOOKUP(M101,Cs!$CB$10007:$CI$33000,5,FALSE),"")),"")</f>
        <v/>
      </c>
      <c r="CB101" s="58" t="str">
        <f>IF($O$2&gt;=M101,IF(ISERROR(VLOOKUP(M101,Cs!$CB$10007:$CI$33000,4,FALSE))=TRUE,"",IF(VLOOKUP(M101,Cs!$CB$10007:$CI$33000,4,FALSE)&lt;&gt;0,VLOOKUP(M101,Cs!$CB$10007:$CI$33000,4,FALSE),"")),"")</f>
        <v/>
      </c>
      <c r="CC101" s="58" t="str">
        <f>IF($O$2&gt;=M101,IF(ISERROR(VLOOKUP(M101,Cs!$CB$10007:$CI$33000,5,FALSE))=TRUE,"",IF(VLOOKUP(M101,Cs!$CB$10007:$CI$33000,5,FALSE)&lt;&gt;0,VLOOKUP(M101,Cs!$CB$10007:$CI$33000,5,FALSE),"")),"")</f>
        <v/>
      </c>
    </row>
    <row r="102" spans="1:81" s="73" customFormat="1" x14ac:dyDescent="0.25">
      <c r="A102" s="59" t="str">
        <f t="shared" ref="A102:A141" si="21">IF($O$2&gt;=M102,M102,"")</f>
        <v/>
      </c>
      <c r="B102" s="60" t="str">
        <f>IF($O$2&gt;=M102,VLOOKUP(M102,Cs!$CB$7:$CI$33000,2,FALSE),"")</f>
        <v/>
      </c>
      <c r="C102" s="61" t="str">
        <f>IF($O$2&gt;=M102,VLOOKUP(M102,Cs!$CB$7:$CN$33000,12,FALSE),"")</f>
        <v/>
      </c>
      <c r="D102" s="61" t="str">
        <f t="shared" ref="D102:D141" si="22">IF($O$2&gt;=M102,IF(O102=$O$9,"",UPPER(LEFT(O102,1))),"")</f>
        <v/>
      </c>
      <c r="E102" s="66" t="str">
        <f>IF($O$2&gt;=M102,VLOOKUP(M102,Cs!$CB$7:$CN$33000,13,FALSE),"")</f>
        <v/>
      </c>
      <c r="F102" s="61" t="str">
        <f t="shared" ref="F102:F141" si="23">TRIM(IF(M102&lt;=$O$2,Q102&amp;" "&amp;R102&amp;" "&amp;S102,IF(M101=$O$2,$U$1,IF(M100=$O$2,$U$2,IF(M99=$O$2,$U$3,IF(M98=$O$2,$U$7,""))))))</f>
        <v/>
      </c>
      <c r="G102" s="62" t="str">
        <f>IF(M102&lt;=$O$2,T102,IF(M101=$O$2,$Q$3,IF(M100=$O$2,SUM($G$101:G101),IF(M99=$O$2,SUM(G101,-I101),IF(M98=$O$2,SUM(G101,H101),"")))))</f>
        <v/>
      </c>
      <c r="H102" s="62" t="str">
        <f>IF(M102&lt;=$O$2,CB102,IF(M101=$O$2,$BQ$3,IF(M100=$O$2,SUM($H$101:H101),IF(M99=$O$2,SUM(H101,-J101),""))))</f>
        <v/>
      </c>
      <c r="I102" s="62" t="str">
        <f>IF(M102&lt;=$O$2,U102,IF(M101=$O$2,$R$3,IF(M100=$O$2,SUM($I$101:I101),"")))</f>
        <v/>
      </c>
      <c r="J102" s="62" t="str">
        <f>IF(M102&lt;=$O$2,CC102,IF(M101=$O$2,$BR$3,IF(M100=$O$2,SUM($J$101:J101),"")))</f>
        <v/>
      </c>
      <c r="K102" s="63" t="str">
        <f t="shared" ref="K102:K141" si="24">IF($O$2&gt;=M102,VLOOKUP(V102,Csfi,2,FALSE),"")</f>
        <v/>
      </c>
      <c r="M102" s="58">
        <f>M101+1</f>
        <v>82</v>
      </c>
      <c r="O102" s="58" t="str">
        <f>IF($O$2&gt;=M102,VLOOKUP(M102,Cs!$CB$7:$CI$33000,8,FALSE),"")</f>
        <v/>
      </c>
      <c r="P102" s="58" t="str">
        <f>IF($O$2&gt;=M102,VLOOKUP(M102,Cs!$CB$7:$CI$33000,7,FALSE),"")</f>
        <v/>
      </c>
      <c r="Q102" s="58" t="str">
        <f>IF($O$2&gt;=M102,IF(VLOOKUP(M102,Cs!$CB$7:$CN$33000,9,FALSE)&lt;&gt;0,VLOOKUP(M102,Cs!$CB$7:$CN$33000,9,FALSE),""),"")</f>
        <v/>
      </c>
      <c r="R102" s="58" t="str">
        <f>IF($O$2&gt;=M102,VLOOKUP(M102,Cs!$CB$7:$CN$33000,10,FALSE),"")</f>
        <v/>
      </c>
      <c r="S102" s="58" t="str">
        <f>IF($O$2&gt;=M102,VLOOKUP(M102,Cs!$CB$7:$CN$33000,11,FALSE),"")</f>
        <v/>
      </c>
      <c r="T102" s="58" t="str">
        <f>IF($O$2&gt;=M102,IF(ISERROR(VLOOKUP(M102,Cs!$CB$7:$CI$10000,4,FALSE))=TRUE,"",IF(VLOOKUP(M102,Cs!$CB$7:$CI$10000,4,FALSE)&lt;&gt;0,VLOOKUP(M102,Cs!$CB$7:$CI$10000,4,FALSE),"")),"")</f>
        <v/>
      </c>
      <c r="U102" s="58" t="str">
        <f>IF($O$2&gt;=M102,IF(ISERROR(VLOOKUP(M102,Cs!$CB$7:$CI$10000,5,FALSE))=TRUE,"",IF(VLOOKUP(M102,Cs!$CB$7:$CI$10000,5,FALSE)&lt;&gt;0,VLOOKUP(M102,Cs!$CB$7:$CI$10000,5,FALSE),"")),"")</f>
        <v/>
      </c>
      <c r="V102" s="58" t="str">
        <f>IF($O$2&gt;=M102,VLOOKUP(M102,Cs!$CB$7:$CI$33000,6,FALSE),"")</f>
        <v/>
      </c>
      <c r="BB102" s="58" t="str">
        <f>IF($O$2&gt;=M102,IF(ISERROR(VLOOKUP(M102,Cs!$CB$10007:$CI$33000,4,FALSE))=TRUE,"",IF(VLOOKUP(M102,Cs!$CB$10007:$CI$33000,4,FALSE)&lt;&gt;0,VLOOKUP(M102,Cs!$CB$10007:$CI$33000,4,FALSE),"")),"")</f>
        <v/>
      </c>
      <c r="BC102" s="58" t="str">
        <f>IF($O$2&gt;=M102,IF(ISERROR(VLOOKUP(M102,Cs!$CB$10007:$CI$33000,5,FALSE))=TRUE,"",IF(VLOOKUP(M102,Cs!$CB$10007:$CI$33000,5,FALSE)&lt;&gt;0,VLOOKUP(M102,Cs!$CB$10007:$CI$33000,5,FALSE),"")),"")</f>
        <v/>
      </c>
      <c r="CB102" s="58" t="str">
        <f>IF($O$2&gt;=M102,IF(ISERROR(VLOOKUP(M102,Cs!$CB$10007:$CI$33000,4,FALSE))=TRUE,"",IF(VLOOKUP(M102,Cs!$CB$10007:$CI$33000,4,FALSE)&lt;&gt;0,VLOOKUP(M102,Cs!$CB$10007:$CI$33000,4,FALSE),"")),"")</f>
        <v/>
      </c>
      <c r="CC102" s="58" t="str">
        <f>IF($O$2&gt;=M102,IF(ISERROR(VLOOKUP(M102,Cs!$CB$10007:$CI$33000,5,FALSE))=TRUE,"",IF(VLOOKUP(M102,Cs!$CB$10007:$CI$33000,5,FALSE)&lt;&gt;0,VLOOKUP(M102,Cs!$CB$10007:$CI$33000,5,FALSE),"")),"")</f>
        <v/>
      </c>
    </row>
    <row r="103" spans="1:81" s="73" customFormat="1" x14ac:dyDescent="0.25">
      <c r="A103" s="59" t="str">
        <f t="shared" si="21"/>
        <v/>
      </c>
      <c r="B103" s="60" t="str">
        <f>IF($O$2&gt;=M103,VLOOKUP(M103,Cs!$CB$7:$CI$33000,2,FALSE),"")</f>
        <v/>
      </c>
      <c r="C103" s="61" t="str">
        <f>IF($O$2&gt;=M103,VLOOKUP(M103,Cs!$CB$7:$CN$33000,12,FALSE),"")</f>
        <v/>
      </c>
      <c r="D103" s="61" t="str">
        <f t="shared" si="22"/>
        <v/>
      </c>
      <c r="E103" s="66" t="str">
        <f>IF($O$2&gt;=M103,VLOOKUP(M103,Cs!$CB$7:$CN$33000,13,FALSE),"")</f>
        <v/>
      </c>
      <c r="F103" s="61" t="str">
        <f t="shared" si="23"/>
        <v/>
      </c>
      <c r="G103" s="62" t="str">
        <f>IF(M103&lt;=$O$2,T103,IF(M102=$O$2,$Q$3,IF(M101=$O$2,SUM($G$101:G101),IF(M100=$O$2,SUM(G102,-I102),IF(M99=$O$2,SUM(G102,H102),"")))))</f>
        <v/>
      </c>
      <c r="H103" s="62" t="str">
        <f>IF(M103&lt;=$O$2,CB103,IF(M102=$O$2,$BQ$3,IF(M101=$O$2,SUM($H$101:H101),IF(M100=$O$2,SUM(H102,-J102),""))))</f>
        <v/>
      </c>
      <c r="I103" s="62" t="str">
        <f>IF(M103&lt;=$O$2,U103,IF(M102=$O$2,$R$3,IF(M101=$O$2,SUM($I$101:I101),"")))</f>
        <v/>
      </c>
      <c r="J103" s="62" t="str">
        <f>IF(M103&lt;=$O$2,CC103,IF(M102=$O$2,$BR$3,IF(M101=$O$2,SUM($J$101:J101),"")))</f>
        <v/>
      </c>
      <c r="K103" s="63" t="str">
        <f t="shared" si="24"/>
        <v/>
      </c>
      <c r="M103" s="58">
        <f t="shared" ref="M103:M141" si="25">M102+1</f>
        <v>83</v>
      </c>
      <c r="O103" s="58" t="str">
        <f>IF($O$2&gt;=M103,VLOOKUP(M103,Cs!$CB$7:$CI$33000,8,FALSE),"")</f>
        <v/>
      </c>
      <c r="P103" s="58" t="str">
        <f>IF($O$2&gt;=M103,VLOOKUP(M103,Cs!$CB$7:$CI$33000,7,FALSE),"")</f>
        <v/>
      </c>
      <c r="Q103" s="58" t="str">
        <f>IF($O$2&gt;=M103,IF(VLOOKUP(M103,Cs!$CB$7:$CN$33000,9,FALSE)&lt;&gt;0,VLOOKUP(M103,Cs!$CB$7:$CN$33000,9,FALSE),""),"")</f>
        <v/>
      </c>
      <c r="R103" s="58" t="str">
        <f>IF($O$2&gt;=M103,VLOOKUP(M103,Cs!$CB$7:$CN$33000,10,FALSE),"")</f>
        <v/>
      </c>
      <c r="S103" s="58" t="str">
        <f>IF($O$2&gt;=M103,VLOOKUP(M103,Cs!$CB$7:$CN$33000,11,FALSE),"")</f>
        <v/>
      </c>
      <c r="T103" s="58" t="str">
        <f>IF($O$2&gt;=M103,IF(ISERROR(VLOOKUP(M103,Cs!$CB$7:$CI$10000,4,FALSE))=TRUE,"",IF(VLOOKUP(M103,Cs!$CB$7:$CI$10000,4,FALSE)&lt;&gt;0,VLOOKUP(M103,Cs!$CB$7:$CI$10000,4,FALSE),"")),"")</f>
        <v/>
      </c>
      <c r="U103" s="58" t="str">
        <f>IF($O$2&gt;=M103,IF(ISERROR(VLOOKUP(M103,Cs!$CB$7:$CI$10000,5,FALSE))=TRUE,"",IF(VLOOKUP(M103,Cs!$CB$7:$CI$10000,5,FALSE)&lt;&gt;0,VLOOKUP(M103,Cs!$CB$7:$CI$10000,5,FALSE),"")),"")</f>
        <v/>
      </c>
      <c r="V103" s="58" t="str">
        <f>IF($O$2&gt;=M103,VLOOKUP(M103,Cs!$CB$7:$CI$33000,6,FALSE),"")</f>
        <v/>
      </c>
      <c r="BB103" s="58" t="str">
        <f>IF($O$2&gt;=M103,IF(ISERROR(VLOOKUP(M103,Cs!$CB$10007:$CI$33000,4,FALSE))=TRUE,"",IF(VLOOKUP(M103,Cs!$CB$10007:$CI$33000,4,FALSE)&lt;&gt;0,VLOOKUP(M103,Cs!$CB$10007:$CI$33000,4,FALSE),"")),"")</f>
        <v/>
      </c>
      <c r="BC103" s="58" t="str">
        <f>IF($O$2&gt;=M103,IF(ISERROR(VLOOKUP(M103,Cs!$CB$10007:$CI$33000,5,FALSE))=TRUE,"",IF(VLOOKUP(M103,Cs!$CB$10007:$CI$33000,5,FALSE)&lt;&gt;0,VLOOKUP(M103,Cs!$CB$10007:$CI$33000,5,FALSE),"")),"")</f>
        <v/>
      </c>
      <c r="CB103" s="58" t="str">
        <f>IF($O$2&gt;=M103,IF(ISERROR(VLOOKUP(M103,Cs!$CB$10007:$CI$33000,4,FALSE))=TRUE,"",IF(VLOOKUP(M103,Cs!$CB$10007:$CI$33000,4,FALSE)&lt;&gt;0,VLOOKUP(M103,Cs!$CB$10007:$CI$33000,4,FALSE),"")),"")</f>
        <v/>
      </c>
      <c r="CC103" s="58" t="str">
        <f>IF($O$2&gt;=M103,IF(ISERROR(VLOOKUP(M103,Cs!$CB$10007:$CI$33000,5,FALSE))=TRUE,"",IF(VLOOKUP(M103,Cs!$CB$10007:$CI$33000,5,FALSE)&lt;&gt;0,VLOOKUP(M103,Cs!$CB$10007:$CI$33000,5,FALSE),"")),"")</f>
        <v/>
      </c>
    </row>
    <row r="104" spans="1:81" s="73" customFormat="1" x14ac:dyDescent="0.25">
      <c r="A104" s="59" t="str">
        <f t="shared" si="21"/>
        <v/>
      </c>
      <c r="B104" s="60" t="str">
        <f>IF($O$2&gt;=M104,VLOOKUP(M104,Cs!$CB$7:$CI$33000,2,FALSE),"")</f>
        <v/>
      </c>
      <c r="C104" s="61" t="str">
        <f>IF($O$2&gt;=M104,VLOOKUP(M104,Cs!$CB$7:$CN$33000,12,FALSE),"")</f>
        <v/>
      </c>
      <c r="D104" s="61" t="str">
        <f t="shared" si="22"/>
        <v/>
      </c>
      <c r="E104" s="66" t="str">
        <f>IF($O$2&gt;=M104,VLOOKUP(M104,Cs!$CB$7:$CN$33000,13,FALSE),"")</f>
        <v/>
      </c>
      <c r="F104" s="61" t="str">
        <f t="shared" si="23"/>
        <v/>
      </c>
      <c r="G104" s="62" t="str">
        <f>IF(M104&lt;=$O$2,T104,IF(M103=$O$2,$Q$3,IF(M102=$O$2,SUM($G$101:G102),IF(M101=$O$2,SUM(G103,-I103),IF(M100=$O$2,SUM(G103,H103),"")))))</f>
        <v/>
      </c>
      <c r="H104" s="62" t="str">
        <f>IF(M104&lt;=$O$2,CB104,IF(M103=$O$2,$BQ$3,IF(M102=$O$2,SUM($H$101:H102),IF(M101=$O$2,SUM(H103,-J103),""))))</f>
        <v/>
      </c>
      <c r="I104" s="62" t="str">
        <f>IF(M104&lt;=$O$2,U104,IF(M103=$O$2,$R$3,IF(M102=$O$2,SUM($I$101:I102),"")))</f>
        <v/>
      </c>
      <c r="J104" s="62" t="str">
        <f>IF(M104&lt;=$O$2,CC104,IF(M103=$O$2,$BR$3,IF(M102=$O$2,SUM($J$101:J102),"")))</f>
        <v/>
      </c>
      <c r="K104" s="63" t="str">
        <f t="shared" si="24"/>
        <v/>
      </c>
      <c r="M104" s="58">
        <f t="shared" si="25"/>
        <v>84</v>
      </c>
      <c r="O104" s="58" t="str">
        <f>IF($O$2&gt;=M104,VLOOKUP(M104,Cs!$CB$7:$CI$33000,8,FALSE),"")</f>
        <v/>
      </c>
      <c r="P104" s="58" t="str">
        <f>IF($O$2&gt;=M104,VLOOKUP(M104,Cs!$CB$7:$CI$33000,7,FALSE),"")</f>
        <v/>
      </c>
      <c r="Q104" s="58" t="str">
        <f>IF($O$2&gt;=M104,IF(VLOOKUP(M104,Cs!$CB$7:$CN$33000,9,FALSE)&lt;&gt;0,VLOOKUP(M104,Cs!$CB$7:$CN$33000,9,FALSE),""),"")</f>
        <v/>
      </c>
      <c r="R104" s="58" t="str">
        <f>IF($O$2&gt;=M104,VLOOKUP(M104,Cs!$CB$7:$CN$33000,10,FALSE),"")</f>
        <v/>
      </c>
      <c r="S104" s="58" t="str">
        <f>IF($O$2&gt;=M104,VLOOKUP(M104,Cs!$CB$7:$CN$33000,11,FALSE),"")</f>
        <v/>
      </c>
      <c r="T104" s="58" t="str">
        <f>IF($O$2&gt;=M104,IF(ISERROR(VLOOKUP(M104,Cs!$CB$7:$CI$10000,4,FALSE))=TRUE,"",IF(VLOOKUP(M104,Cs!$CB$7:$CI$10000,4,FALSE)&lt;&gt;0,VLOOKUP(M104,Cs!$CB$7:$CI$10000,4,FALSE),"")),"")</f>
        <v/>
      </c>
      <c r="U104" s="58" t="str">
        <f>IF($O$2&gt;=M104,IF(ISERROR(VLOOKUP(M104,Cs!$CB$7:$CI$10000,5,FALSE))=TRUE,"",IF(VLOOKUP(M104,Cs!$CB$7:$CI$10000,5,FALSE)&lt;&gt;0,VLOOKUP(M104,Cs!$CB$7:$CI$10000,5,FALSE),"")),"")</f>
        <v/>
      </c>
      <c r="V104" s="58" t="str">
        <f>IF($O$2&gt;=M104,VLOOKUP(M104,Cs!$CB$7:$CI$33000,6,FALSE),"")</f>
        <v/>
      </c>
      <c r="BB104" s="58" t="str">
        <f>IF($O$2&gt;=M104,IF(ISERROR(VLOOKUP(M104,Cs!$CB$10007:$CI$33000,4,FALSE))=TRUE,"",IF(VLOOKUP(M104,Cs!$CB$10007:$CI$33000,4,FALSE)&lt;&gt;0,VLOOKUP(M104,Cs!$CB$10007:$CI$33000,4,FALSE),"")),"")</f>
        <v/>
      </c>
      <c r="BC104" s="58" t="str">
        <f>IF($O$2&gt;=M104,IF(ISERROR(VLOOKUP(M104,Cs!$CB$10007:$CI$33000,5,FALSE))=TRUE,"",IF(VLOOKUP(M104,Cs!$CB$10007:$CI$33000,5,FALSE)&lt;&gt;0,VLOOKUP(M104,Cs!$CB$10007:$CI$33000,5,FALSE),"")),"")</f>
        <v/>
      </c>
      <c r="CB104" s="58" t="str">
        <f>IF($O$2&gt;=M104,IF(ISERROR(VLOOKUP(M104,Cs!$CB$10007:$CI$33000,4,FALSE))=TRUE,"",IF(VLOOKUP(M104,Cs!$CB$10007:$CI$33000,4,FALSE)&lt;&gt;0,VLOOKUP(M104,Cs!$CB$10007:$CI$33000,4,FALSE),"")),"")</f>
        <v/>
      </c>
      <c r="CC104" s="58" t="str">
        <f>IF($O$2&gt;=M104,IF(ISERROR(VLOOKUP(M104,Cs!$CB$10007:$CI$33000,5,FALSE))=TRUE,"",IF(VLOOKUP(M104,Cs!$CB$10007:$CI$33000,5,FALSE)&lt;&gt;0,VLOOKUP(M104,Cs!$CB$10007:$CI$33000,5,FALSE),"")),"")</f>
        <v/>
      </c>
    </row>
    <row r="105" spans="1:81" s="73" customFormat="1" x14ac:dyDescent="0.25">
      <c r="A105" s="59" t="str">
        <f t="shared" si="21"/>
        <v/>
      </c>
      <c r="B105" s="60" t="str">
        <f>IF($O$2&gt;=M105,VLOOKUP(M105,Cs!$CB$7:$CI$33000,2,FALSE),"")</f>
        <v/>
      </c>
      <c r="C105" s="61" t="str">
        <f>IF($O$2&gt;=M105,VLOOKUP(M105,Cs!$CB$7:$CN$33000,12,FALSE),"")</f>
        <v/>
      </c>
      <c r="D105" s="61" t="str">
        <f t="shared" si="22"/>
        <v/>
      </c>
      <c r="E105" s="66" t="str">
        <f>IF($O$2&gt;=M105,VLOOKUP(M105,Cs!$CB$7:$CN$33000,13,FALSE),"")</f>
        <v/>
      </c>
      <c r="F105" s="61" t="str">
        <f t="shared" si="23"/>
        <v/>
      </c>
      <c r="G105" s="62" t="str">
        <f>IF(M105&lt;=$O$2,T105,IF(M104=$O$2,$Q$3,IF(M103=$O$2,SUM($G$101:G103),IF(M102=$O$2,SUM(G104,-I104),IF(M101=$O$2,SUM(G104,H104),"")))))</f>
        <v/>
      </c>
      <c r="H105" s="62" t="str">
        <f>IF(M105&lt;=$O$2,CB105,IF(M104=$O$2,$BQ$3,IF(M103=$O$2,SUM($H$101:H103),IF(M102=$O$2,SUM(H104,-J104),""))))</f>
        <v/>
      </c>
      <c r="I105" s="62" t="str">
        <f>IF(M105&lt;=$O$2,U105,IF(M104=$O$2,$R$3,IF(M103=$O$2,SUM($I$101:I103),"")))</f>
        <v/>
      </c>
      <c r="J105" s="62" t="str">
        <f>IF(M105&lt;=$O$2,CC105,IF(M104=$O$2,$BR$3,IF(M103=$O$2,SUM($J$101:J103),"")))</f>
        <v/>
      </c>
      <c r="K105" s="63" t="str">
        <f t="shared" si="24"/>
        <v/>
      </c>
      <c r="M105" s="58">
        <f t="shared" si="25"/>
        <v>85</v>
      </c>
      <c r="O105" s="58" t="str">
        <f>IF($O$2&gt;=M105,VLOOKUP(M105,Cs!$CB$7:$CI$33000,8,FALSE),"")</f>
        <v/>
      </c>
      <c r="P105" s="58" t="str">
        <f>IF($O$2&gt;=M105,VLOOKUP(M105,Cs!$CB$7:$CI$33000,7,FALSE),"")</f>
        <v/>
      </c>
      <c r="Q105" s="58" t="str">
        <f>IF($O$2&gt;=M105,IF(VLOOKUP(M105,Cs!$CB$7:$CN$33000,9,FALSE)&lt;&gt;0,VLOOKUP(M105,Cs!$CB$7:$CN$33000,9,FALSE),""),"")</f>
        <v/>
      </c>
      <c r="R105" s="58" t="str">
        <f>IF($O$2&gt;=M105,VLOOKUP(M105,Cs!$CB$7:$CN$33000,10,FALSE),"")</f>
        <v/>
      </c>
      <c r="S105" s="58" t="str">
        <f>IF($O$2&gt;=M105,VLOOKUP(M105,Cs!$CB$7:$CN$33000,11,FALSE),"")</f>
        <v/>
      </c>
      <c r="T105" s="58" t="str">
        <f>IF($O$2&gt;=M105,IF(ISERROR(VLOOKUP(M105,Cs!$CB$7:$CI$10000,4,FALSE))=TRUE,"",IF(VLOOKUP(M105,Cs!$CB$7:$CI$10000,4,FALSE)&lt;&gt;0,VLOOKUP(M105,Cs!$CB$7:$CI$10000,4,FALSE),"")),"")</f>
        <v/>
      </c>
      <c r="U105" s="58" t="str">
        <f>IF($O$2&gt;=M105,IF(ISERROR(VLOOKUP(M105,Cs!$CB$7:$CI$10000,5,FALSE))=TRUE,"",IF(VLOOKUP(M105,Cs!$CB$7:$CI$10000,5,FALSE)&lt;&gt;0,VLOOKUP(M105,Cs!$CB$7:$CI$10000,5,FALSE),"")),"")</f>
        <v/>
      </c>
      <c r="V105" s="58" t="str">
        <f>IF($O$2&gt;=M105,VLOOKUP(M105,Cs!$CB$7:$CI$33000,6,FALSE),"")</f>
        <v/>
      </c>
      <c r="BB105" s="58" t="str">
        <f>IF($O$2&gt;=M105,IF(ISERROR(VLOOKUP(M105,Cs!$CB$10007:$CI$33000,4,FALSE))=TRUE,"",IF(VLOOKUP(M105,Cs!$CB$10007:$CI$33000,4,FALSE)&lt;&gt;0,VLOOKUP(M105,Cs!$CB$10007:$CI$33000,4,FALSE),"")),"")</f>
        <v/>
      </c>
      <c r="BC105" s="58" t="str">
        <f>IF($O$2&gt;=M105,IF(ISERROR(VLOOKUP(M105,Cs!$CB$10007:$CI$33000,5,FALSE))=TRUE,"",IF(VLOOKUP(M105,Cs!$CB$10007:$CI$33000,5,FALSE)&lt;&gt;0,VLOOKUP(M105,Cs!$CB$10007:$CI$33000,5,FALSE),"")),"")</f>
        <v/>
      </c>
      <c r="CB105" s="58" t="str">
        <f>IF($O$2&gt;=M105,IF(ISERROR(VLOOKUP(M105,Cs!$CB$10007:$CI$33000,4,FALSE))=TRUE,"",IF(VLOOKUP(M105,Cs!$CB$10007:$CI$33000,4,FALSE)&lt;&gt;0,VLOOKUP(M105,Cs!$CB$10007:$CI$33000,4,FALSE),"")),"")</f>
        <v/>
      </c>
      <c r="CC105" s="58" t="str">
        <f>IF($O$2&gt;=M105,IF(ISERROR(VLOOKUP(M105,Cs!$CB$10007:$CI$33000,5,FALSE))=TRUE,"",IF(VLOOKUP(M105,Cs!$CB$10007:$CI$33000,5,FALSE)&lt;&gt;0,VLOOKUP(M105,Cs!$CB$10007:$CI$33000,5,FALSE),"")),"")</f>
        <v/>
      </c>
    </row>
    <row r="106" spans="1:81" s="73" customFormat="1" x14ac:dyDescent="0.25">
      <c r="A106" s="59" t="str">
        <f t="shared" si="21"/>
        <v/>
      </c>
      <c r="B106" s="60" t="str">
        <f>IF($O$2&gt;=M106,VLOOKUP(M106,Cs!$CB$7:$CI$33000,2,FALSE),"")</f>
        <v/>
      </c>
      <c r="C106" s="61" t="str">
        <f>IF($O$2&gt;=M106,VLOOKUP(M106,Cs!$CB$7:$CN$33000,12,FALSE),"")</f>
        <v/>
      </c>
      <c r="D106" s="61" t="str">
        <f t="shared" si="22"/>
        <v/>
      </c>
      <c r="E106" s="66" t="str">
        <f>IF($O$2&gt;=M106,VLOOKUP(M106,Cs!$CB$7:$CN$33000,13,FALSE),"")</f>
        <v/>
      </c>
      <c r="F106" s="61" t="str">
        <f t="shared" si="23"/>
        <v/>
      </c>
      <c r="G106" s="62" t="str">
        <f>IF(M106&lt;=$O$2,T106,IF(M105=$O$2,$Q$3,IF(M104=$O$2,SUM($G$101:G104),IF(M103=$O$2,SUM(G105,-I105),IF(M102=$O$2,SUM(G105,H105),"")))))</f>
        <v/>
      </c>
      <c r="H106" s="62" t="str">
        <f>IF(M106&lt;=$O$2,CB106,IF(M105=$O$2,$BQ$3,IF(M104=$O$2,SUM($H$101:H104),IF(M103=$O$2,SUM(H105,-J105),""))))</f>
        <v/>
      </c>
      <c r="I106" s="62" t="str">
        <f>IF(M106&lt;=$O$2,U106,IF(M105=$O$2,$R$3,IF(M104=$O$2,SUM($I$101:I104),"")))</f>
        <v/>
      </c>
      <c r="J106" s="62" t="str">
        <f>IF(M106&lt;=$O$2,CC106,IF(M105=$O$2,$BR$3,IF(M104=$O$2,SUM($J$101:J104),"")))</f>
        <v/>
      </c>
      <c r="K106" s="63" t="str">
        <f t="shared" si="24"/>
        <v/>
      </c>
      <c r="M106" s="58">
        <f t="shared" si="25"/>
        <v>86</v>
      </c>
      <c r="O106" s="58" t="str">
        <f>IF($O$2&gt;=M106,VLOOKUP(M106,Cs!$CB$7:$CI$33000,8,FALSE),"")</f>
        <v/>
      </c>
      <c r="P106" s="58" t="str">
        <f>IF($O$2&gt;=M106,VLOOKUP(M106,Cs!$CB$7:$CI$33000,7,FALSE),"")</f>
        <v/>
      </c>
      <c r="Q106" s="58" t="str">
        <f>IF($O$2&gt;=M106,IF(VLOOKUP(M106,Cs!$CB$7:$CN$33000,9,FALSE)&lt;&gt;0,VLOOKUP(M106,Cs!$CB$7:$CN$33000,9,FALSE),""),"")</f>
        <v/>
      </c>
      <c r="R106" s="58" t="str">
        <f>IF($O$2&gt;=M106,VLOOKUP(M106,Cs!$CB$7:$CN$33000,10,FALSE),"")</f>
        <v/>
      </c>
      <c r="S106" s="58" t="str">
        <f>IF($O$2&gt;=M106,VLOOKUP(M106,Cs!$CB$7:$CN$33000,11,FALSE),"")</f>
        <v/>
      </c>
      <c r="T106" s="58" t="str">
        <f>IF($O$2&gt;=M106,IF(ISERROR(VLOOKUP(M106,Cs!$CB$7:$CI$10000,4,FALSE))=TRUE,"",IF(VLOOKUP(M106,Cs!$CB$7:$CI$10000,4,FALSE)&lt;&gt;0,VLOOKUP(M106,Cs!$CB$7:$CI$10000,4,FALSE),"")),"")</f>
        <v/>
      </c>
      <c r="U106" s="58" t="str">
        <f>IF($O$2&gt;=M106,IF(ISERROR(VLOOKUP(M106,Cs!$CB$7:$CI$10000,5,FALSE))=TRUE,"",IF(VLOOKUP(M106,Cs!$CB$7:$CI$10000,5,FALSE)&lt;&gt;0,VLOOKUP(M106,Cs!$CB$7:$CI$10000,5,FALSE),"")),"")</f>
        <v/>
      </c>
      <c r="V106" s="58" t="str">
        <f>IF($O$2&gt;=M106,VLOOKUP(M106,Cs!$CB$7:$CI$33000,6,FALSE),"")</f>
        <v/>
      </c>
      <c r="BB106" s="58" t="str">
        <f>IF($O$2&gt;=M106,IF(ISERROR(VLOOKUP(M106,Cs!$CB$10007:$CI$33000,4,FALSE))=TRUE,"",IF(VLOOKUP(M106,Cs!$CB$10007:$CI$33000,4,FALSE)&lt;&gt;0,VLOOKUP(M106,Cs!$CB$10007:$CI$33000,4,FALSE),"")),"")</f>
        <v/>
      </c>
      <c r="BC106" s="58" t="str">
        <f>IF($O$2&gt;=M106,IF(ISERROR(VLOOKUP(M106,Cs!$CB$10007:$CI$33000,5,FALSE))=TRUE,"",IF(VLOOKUP(M106,Cs!$CB$10007:$CI$33000,5,FALSE)&lt;&gt;0,VLOOKUP(M106,Cs!$CB$10007:$CI$33000,5,FALSE),"")),"")</f>
        <v/>
      </c>
      <c r="CB106" s="58" t="str">
        <f>IF($O$2&gt;=M106,IF(ISERROR(VLOOKUP(M106,Cs!$CB$10007:$CI$33000,4,FALSE))=TRUE,"",IF(VLOOKUP(M106,Cs!$CB$10007:$CI$33000,4,FALSE)&lt;&gt;0,VLOOKUP(M106,Cs!$CB$10007:$CI$33000,4,FALSE),"")),"")</f>
        <v/>
      </c>
      <c r="CC106" s="58" t="str">
        <f>IF($O$2&gt;=M106,IF(ISERROR(VLOOKUP(M106,Cs!$CB$10007:$CI$33000,5,FALSE))=TRUE,"",IF(VLOOKUP(M106,Cs!$CB$10007:$CI$33000,5,FALSE)&lt;&gt;0,VLOOKUP(M106,Cs!$CB$10007:$CI$33000,5,FALSE),"")),"")</f>
        <v/>
      </c>
    </row>
    <row r="107" spans="1:81" s="73" customFormat="1" x14ac:dyDescent="0.25">
      <c r="A107" s="59" t="str">
        <f t="shared" si="21"/>
        <v/>
      </c>
      <c r="B107" s="60" t="str">
        <f>IF($O$2&gt;=M107,VLOOKUP(M107,Cs!$CB$7:$CI$33000,2,FALSE),"")</f>
        <v/>
      </c>
      <c r="C107" s="61" t="str">
        <f>IF($O$2&gt;=M107,VLOOKUP(M107,Cs!$CB$7:$CN$33000,12,FALSE),"")</f>
        <v/>
      </c>
      <c r="D107" s="61" t="str">
        <f t="shared" si="22"/>
        <v/>
      </c>
      <c r="E107" s="66" t="str">
        <f>IF($O$2&gt;=M107,VLOOKUP(M107,Cs!$CB$7:$CN$33000,13,FALSE),"")</f>
        <v/>
      </c>
      <c r="F107" s="61" t="str">
        <f t="shared" si="23"/>
        <v/>
      </c>
      <c r="G107" s="62" t="str">
        <f>IF(M107&lt;=$O$2,T107,IF(M106=$O$2,$Q$3,IF(M105=$O$2,SUM($G$101:G105),IF(M104=$O$2,SUM(G106,-I106),IF(M103=$O$2,SUM(G106,H106),"")))))</f>
        <v/>
      </c>
      <c r="H107" s="62" t="str">
        <f>IF(M107&lt;=$O$2,CB107,IF(M106=$O$2,$BQ$3,IF(M105=$O$2,SUM($H$101:H105),IF(M104=$O$2,SUM(H106,-J106),""))))</f>
        <v/>
      </c>
      <c r="I107" s="62" t="str">
        <f>IF(M107&lt;=$O$2,U107,IF(M106=$O$2,$R$3,IF(M105=$O$2,SUM($I$101:I105),"")))</f>
        <v/>
      </c>
      <c r="J107" s="62" t="str">
        <f>IF(M107&lt;=$O$2,CC107,IF(M106=$O$2,$BR$3,IF(M105=$O$2,SUM($J$101:J105),"")))</f>
        <v/>
      </c>
      <c r="K107" s="63" t="str">
        <f t="shared" si="24"/>
        <v/>
      </c>
      <c r="M107" s="58">
        <f t="shared" si="25"/>
        <v>87</v>
      </c>
      <c r="O107" s="58" t="str">
        <f>IF($O$2&gt;=M107,VLOOKUP(M107,Cs!$CB$7:$CI$33000,8,FALSE),"")</f>
        <v/>
      </c>
      <c r="P107" s="58" t="str">
        <f>IF($O$2&gt;=M107,VLOOKUP(M107,Cs!$CB$7:$CI$33000,7,FALSE),"")</f>
        <v/>
      </c>
      <c r="Q107" s="58" t="str">
        <f>IF($O$2&gt;=M107,IF(VLOOKUP(M107,Cs!$CB$7:$CN$33000,9,FALSE)&lt;&gt;0,VLOOKUP(M107,Cs!$CB$7:$CN$33000,9,FALSE),""),"")</f>
        <v/>
      </c>
      <c r="R107" s="58" t="str">
        <f>IF($O$2&gt;=M107,VLOOKUP(M107,Cs!$CB$7:$CN$33000,10,FALSE),"")</f>
        <v/>
      </c>
      <c r="S107" s="58" t="str">
        <f>IF($O$2&gt;=M107,VLOOKUP(M107,Cs!$CB$7:$CN$33000,11,FALSE),"")</f>
        <v/>
      </c>
      <c r="T107" s="58" t="str">
        <f>IF($O$2&gt;=M107,IF(ISERROR(VLOOKUP(M107,Cs!$CB$7:$CI$10000,4,FALSE))=TRUE,"",IF(VLOOKUP(M107,Cs!$CB$7:$CI$10000,4,FALSE)&lt;&gt;0,VLOOKUP(M107,Cs!$CB$7:$CI$10000,4,FALSE),"")),"")</f>
        <v/>
      </c>
      <c r="U107" s="58" t="str">
        <f>IF($O$2&gt;=M107,IF(ISERROR(VLOOKUP(M107,Cs!$CB$7:$CI$10000,5,FALSE))=TRUE,"",IF(VLOOKUP(M107,Cs!$CB$7:$CI$10000,5,FALSE)&lt;&gt;0,VLOOKUP(M107,Cs!$CB$7:$CI$10000,5,FALSE),"")),"")</f>
        <v/>
      </c>
      <c r="V107" s="58" t="str">
        <f>IF($O$2&gt;=M107,VLOOKUP(M107,Cs!$CB$7:$CI$33000,6,FALSE),"")</f>
        <v/>
      </c>
      <c r="BB107" s="58" t="str">
        <f>IF($O$2&gt;=M107,IF(ISERROR(VLOOKUP(M107,Cs!$CB$10007:$CI$33000,4,FALSE))=TRUE,"",IF(VLOOKUP(M107,Cs!$CB$10007:$CI$33000,4,FALSE)&lt;&gt;0,VLOOKUP(M107,Cs!$CB$10007:$CI$33000,4,FALSE),"")),"")</f>
        <v/>
      </c>
      <c r="BC107" s="58" t="str">
        <f>IF($O$2&gt;=M107,IF(ISERROR(VLOOKUP(M107,Cs!$CB$10007:$CI$33000,5,FALSE))=TRUE,"",IF(VLOOKUP(M107,Cs!$CB$10007:$CI$33000,5,FALSE)&lt;&gt;0,VLOOKUP(M107,Cs!$CB$10007:$CI$33000,5,FALSE),"")),"")</f>
        <v/>
      </c>
      <c r="CB107" s="58" t="str">
        <f>IF($O$2&gt;=M107,IF(ISERROR(VLOOKUP(M107,Cs!$CB$10007:$CI$33000,4,FALSE))=TRUE,"",IF(VLOOKUP(M107,Cs!$CB$10007:$CI$33000,4,FALSE)&lt;&gt;0,VLOOKUP(M107,Cs!$CB$10007:$CI$33000,4,FALSE),"")),"")</f>
        <v/>
      </c>
      <c r="CC107" s="58" t="str">
        <f>IF($O$2&gt;=M107,IF(ISERROR(VLOOKUP(M107,Cs!$CB$10007:$CI$33000,5,FALSE))=TRUE,"",IF(VLOOKUP(M107,Cs!$CB$10007:$CI$33000,5,FALSE)&lt;&gt;0,VLOOKUP(M107,Cs!$CB$10007:$CI$33000,5,FALSE),"")),"")</f>
        <v/>
      </c>
    </row>
    <row r="108" spans="1:81" s="73" customFormat="1" x14ac:dyDescent="0.25">
      <c r="A108" s="59" t="str">
        <f t="shared" si="21"/>
        <v/>
      </c>
      <c r="B108" s="60" t="str">
        <f>IF($O$2&gt;=M108,VLOOKUP(M108,Cs!$CB$7:$CI$33000,2,FALSE),"")</f>
        <v/>
      </c>
      <c r="C108" s="61" t="str">
        <f>IF($O$2&gt;=M108,VLOOKUP(M108,Cs!$CB$7:$CN$33000,12,FALSE),"")</f>
        <v/>
      </c>
      <c r="D108" s="61" t="str">
        <f t="shared" si="22"/>
        <v/>
      </c>
      <c r="E108" s="66" t="str">
        <f>IF($O$2&gt;=M108,VLOOKUP(M108,Cs!$CB$7:$CN$33000,13,FALSE),"")</f>
        <v/>
      </c>
      <c r="F108" s="61" t="str">
        <f t="shared" si="23"/>
        <v/>
      </c>
      <c r="G108" s="62" t="str">
        <f>IF(M108&lt;=$O$2,T108,IF(M107=$O$2,$Q$3,IF(M106=$O$2,SUM($G$101:G106),IF(M105=$O$2,SUM(G107,-I107),IF(M104=$O$2,SUM(G107,H107),"")))))</f>
        <v/>
      </c>
      <c r="H108" s="62" t="str">
        <f>IF(M108&lt;=$O$2,CB108,IF(M107=$O$2,$BQ$3,IF(M106=$O$2,SUM($H$101:H106),IF(M105=$O$2,SUM(H107,-J107),""))))</f>
        <v/>
      </c>
      <c r="I108" s="62" t="str">
        <f>IF(M108&lt;=$O$2,U108,IF(M107=$O$2,$R$3,IF(M106=$O$2,SUM($I$101:I106),"")))</f>
        <v/>
      </c>
      <c r="J108" s="62" t="str">
        <f>IF(M108&lt;=$O$2,CC108,IF(M107=$O$2,$BR$3,IF(M106=$O$2,SUM($J$101:J106),"")))</f>
        <v/>
      </c>
      <c r="K108" s="63" t="str">
        <f t="shared" si="24"/>
        <v/>
      </c>
      <c r="M108" s="58">
        <f t="shared" si="25"/>
        <v>88</v>
      </c>
      <c r="O108" s="58" t="str">
        <f>IF($O$2&gt;=M108,VLOOKUP(M108,Cs!$CB$7:$CI$33000,8,FALSE),"")</f>
        <v/>
      </c>
      <c r="P108" s="58" t="str">
        <f>IF($O$2&gt;=M108,VLOOKUP(M108,Cs!$CB$7:$CI$33000,7,FALSE),"")</f>
        <v/>
      </c>
      <c r="Q108" s="58" t="str">
        <f>IF($O$2&gt;=M108,IF(VLOOKUP(M108,Cs!$CB$7:$CN$33000,9,FALSE)&lt;&gt;0,VLOOKUP(M108,Cs!$CB$7:$CN$33000,9,FALSE),""),"")</f>
        <v/>
      </c>
      <c r="R108" s="58" t="str">
        <f>IF($O$2&gt;=M108,VLOOKUP(M108,Cs!$CB$7:$CN$33000,10,FALSE),"")</f>
        <v/>
      </c>
      <c r="S108" s="58" t="str">
        <f>IF($O$2&gt;=M108,VLOOKUP(M108,Cs!$CB$7:$CN$33000,11,FALSE),"")</f>
        <v/>
      </c>
      <c r="T108" s="58" t="str">
        <f>IF($O$2&gt;=M108,IF(ISERROR(VLOOKUP(M108,Cs!$CB$7:$CI$10000,4,FALSE))=TRUE,"",IF(VLOOKUP(M108,Cs!$CB$7:$CI$10000,4,FALSE)&lt;&gt;0,VLOOKUP(M108,Cs!$CB$7:$CI$10000,4,FALSE),"")),"")</f>
        <v/>
      </c>
      <c r="U108" s="58" t="str">
        <f>IF($O$2&gt;=M108,IF(ISERROR(VLOOKUP(M108,Cs!$CB$7:$CI$10000,5,FALSE))=TRUE,"",IF(VLOOKUP(M108,Cs!$CB$7:$CI$10000,5,FALSE)&lt;&gt;0,VLOOKUP(M108,Cs!$CB$7:$CI$10000,5,FALSE),"")),"")</f>
        <v/>
      </c>
      <c r="V108" s="58" t="str">
        <f>IF($O$2&gt;=M108,VLOOKUP(M108,Cs!$CB$7:$CI$33000,6,FALSE),"")</f>
        <v/>
      </c>
      <c r="BB108" s="58" t="str">
        <f>IF($O$2&gt;=M108,IF(ISERROR(VLOOKUP(M108,Cs!$CB$10007:$CI$33000,4,FALSE))=TRUE,"",IF(VLOOKUP(M108,Cs!$CB$10007:$CI$33000,4,FALSE)&lt;&gt;0,VLOOKUP(M108,Cs!$CB$10007:$CI$33000,4,FALSE),"")),"")</f>
        <v/>
      </c>
      <c r="BC108" s="58" t="str">
        <f>IF($O$2&gt;=M108,IF(ISERROR(VLOOKUP(M108,Cs!$CB$10007:$CI$33000,5,FALSE))=TRUE,"",IF(VLOOKUP(M108,Cs!$CB$10007:$CI$33000,5,FALSE)&lt;&gt;0,VLOOKUP(M108,Cs!$CB$10007:$CI$33000,5,FALSE),"")),"")</f>
        <v/>
      </c>
      <c r="CB108" s="58" t="str">
        <f>IF($O$2&gt;=M108,IF(ISERROR(VLOOKUP(M108,Cs!$CB$10007:$CI$33000,4,FALSE))=TRUE,"",IF(VLOOKUP(M108,Cs!$CB$10007:$CI$33000,4,FALSE)&lt;&gt;0,VLOOKUP(M108,Cs!$CB$10007:$CI$33000,4,FALSE),"")),"")</f>
        <v/>
      </c>
      <c r="CC108" s="58" t="str">
        <f>IF($O$2&gt;=M108,IF(ISERROR(VLOOKUP(M108,Cs!$CB$10007:$CI$33000,5,FALSE))=TRUE,"",IF(VLOOKUP(M108,Cs!$CB$10007:$CI$33000,5,FALSE)&lt;&gt;0,VLOOKUP(M108,Cs!$CB$10007:$CI$33000,5,FALSE),"")),"")</f>
        <v/>
      </c>
    </row>
    <row r="109" spans="1:81" s="73" customFormat="1" x14ac:dyDescent="0.25">
      <c r="A109" s="59" t="str">
        <f t="shared" si="21"/>
        <v/>
      </c>
      <c r="B109" s="60" t="str">
        <f>IF($O$2&gt;=M109,VLOOKUP(M109,Cs!$CB$7:$CI$33000,2,FALSE),"")</f>
        <v/>
      </c>
      <c r="C109" s="61" t="str">
        <f>IF($O$2&gt;=M109,VLOOKUP(M109,Cs!$CB$7:$CN$33000,12,FALSE),"")</f>
        <v/>
      </c>
      <c r="D109" s="61" t="str">
        <f t="shared" si="22"/>
        <v/>
      </c>
      <c r="E109" s="66" t="str">
        <f>IF($O$2&gt;=M109,VLOOKUP(M109,Cs!$CB$7:$CN$33000,13,FALSE),"")</f>
        <v/>
      </c>
      <c r="F109" s="61" t="str">
        <f t="shared" si="23"/>
        <v/>
      </c>
      <c r="G109" s="62" t="str">
        <f>IF(M109&lt;=$O$2,T109,IF(M108=$O$2,$Q$3,IF(M107=$O$2,SUM($G$101:G107),IF(M106=$O$2,SUM(G108,-I108),IF(M105=$O$2,SUM(G108,H108),"")))))</f>
        <v/>
      </c>
      <c r="H109" s="62" t="str">
        <f>IF(M109&lt;=$O$2,CB109,IF(M108=$O$2,$BQ$3,IF(M107=$O$2,SUM($H$101:H107),IF(M106=$O$2,SUM(H108,-J108),""))))</f>
        <v/>
      </c>
      <c r="I109" s="62" t="str">
        <f>IF(M109&lt;=$O$2,U109,IF(M108=$O$2,$R$3,IF(M107=$O$2,SUM($I$101:I107),"")))</f>
        <v/>
      </c>
      <c r="J109" s="62" t="str">
        <f>IF(M109&lt;=$O$2,CC109,IF(M108=$O$2,$BR$3,IF(M107=$O$2,SUM($J$101:J107),"")))</f>
        <v/>
      </c>
      <c r="K109" s="63" t="str">
        <f t="shared" si="24"/>
        <v/>
      </c>
      <c r="M109" s="58">
        <f t="shared" si="25"/>
        <v>89</v>
      </c>
      <c r="O109" s="58" t="str">
        <f>IF($O$2&gt;=M109,VLOOKUP(M109,Cs!$CB$7:$CI$33000,8,FALSE),"")</f>
        <v/>
      </c>
      <c r="P109" s="58" t="str">
        <f>IF($O$2&gt;=M109,VLOOKUP(M109,Cs!$CB$7:$CI$33000,7,FALSE),"")</f>
        <v/>
      </c>
      <c r="Q109" s="58" t="str">
        <f>IF($O$2&gt;=M109,IF(VLOOKUP(M109,Cs!$CB$7:$CN$33000,9,FALSE)&lt;&gt;0,VLOOKUP(M109,Cs!$CB$7:$CN$33000,9,FALSE),""),"")</f>
        <v/>
      </c>
      <c r="R109" s="58" t="str">
        <f>IF($O$2&gt;=M109,VLOOKUP(M109,Cs!$CB$7:$CN$33000,10,FALSE),"")</f>
        <v/>
      </c>
      <c r="S109" s="58" t="str">
        <f>IF($O$2&gt;=M109,VLOOKUP(M109,Cs!$CB$7:$CN$33000,11,FALSE),"")</f>
        <v/>
      </c>
      <c r="T109" s="58" t="str">
        <f>IF($O$2&gt;=M109,IF(ISERROR(VLOOKUP(M109,Cs!$CB$7:$CI$10000,4,FALSE))=TRUE,"",IF(VLOOKUP(M109,Cs!$CB$7:$CI$10000,4,FALSE)&lt;&gt;0,VLOOKUP(M109,Cs!$CB$7:$CI$10000,4,FALSE),"")),"")</f>
        <v/>
      </c>
      <c r="U109" s="58" t="str">
        <f>IF($O$2&gt;=M109,IF(ISERROR(VLOOKUP(M109,Cs!$CB$7:$CI$10000,5,FALSE))=TRUE,"",IF(VLOOKUP(M109,Cs!$CB$7:$CI$10000,5,FALSE)&lt;&gt;0,VLOOKUP(M109,Cs!$CB$7:$CI$10000,5,FALSE),"")),"")</f>
        <v/>
      </c>
      <c r="V109" s="58" t="str">
        <f>IF($O$2&gt;=M109,VLOOKUP(M109,Cs!$CB$7:$CI$33000,6,FALSE),"")</f>
        <v/>
      </c>
      <c r="BB109" s="58" t="str">
        <f>IF($O$2&gt;=M109,IF(ISERROR(VLOOKUP(M109,Cs!$CB$10007:$CI$33000,4,FALSE))=TRUE,"",IF(VLOOKUP(M109,Cs!$CB$10007:$CI$33000,4,FALSE)&lt;&gt;0,VLOOKUP(M109,Cs!$CB$10007:$CI$33000,4,FALSE),"")),"")</f>
        <v/>
      </c>
      <c r="BC109" s="58" t="str">
        <f>IF($O$2&gt;=M109,IF(ISERROR(VLOOKUP(M109,Cs!$CB$10007:$CI$33000,5,FALSE))=TRUE,"",IF(VLOOKUP(M109,Cs!$CB$10007:$CI$33000,5,FALSE)&lt;&gt;0,VLOOKUP(M109,Cs!$CB$10007:$CI$33000,5,FALSE),"")),"")</f>
        <v/>
      </c>
      <c r="CB109" s="58" t="str">
        <f>IF($O$2&gt;=M109,IF(ISERROR(VLOOKUP(M109,Cs!$CB$10007:$CI$33000,4,FALSE))=TRUE,"",IF(VLOOKUP(M109,Cs!$CB$10007:$CI$33000,4,FALSE)&lt;&gt;0,VLOOKUP(M109,Cs!$CB$10007:$CI$33000,4,FALSE),"")),"")</f>
        <v/>
      </c>
      <c r="CC109" s="58" t="str">
        <f>IF($O$2&gt;=M109,IF(ISERROR(VLOOKUP(M109,Cs!$CB$10007:$CI$33000,5,FALSE))=TRUE,"",IF(VLOOKUP(M109,Cs!$CB$10007:$CI$33000,5,FALSE)&lt;&gt;0,VLOOKUP(M109,Cs!$CB$10007:$CI$33000,5,FALSE),"")),"")</f>
        <v/>
      </c>
    </row>
    <row r="110" spans="1:81" s="73" customFormat="1" x14ac:dyDescent="0.25">
      <c r="A110" s="59" t="str">
        <f t="shared" si="21"/>
        <v/>
      </c>
      <c r="B110" s="60" t="str">
        <f>IF($O$2&gt;=M110,VLOOKUP(M110,Cs!$CB$7:$CI$33000,2,FALSE),"")</f>
        <v/>
      </c>
      <c r="C110" s="61" t="str">
        <f>IF($O$2&gt;=M110,VLOOKUP(M110,Cs!$CB$7:$CN$33000,12,FALSE),"")</f>
        <v/>
      </c>
      <c r="D110" s="61" t="str">
        <f t="shared" si="22"/>
        <v/>
      </c>
      <c r="E110" s="66" t="str">
        <f>IF($O$2&gt;=M110,VLOOKUP(M110,Cs!$CB$7:$CN$33000,13,FALSE),"")</f>
        <v/>
      </c>
      <c r="F110" s="61" t="str">
        <f t="shared" si="23"/>
        <v/>
      </c>
      <c r="G110" s="62" t="str">
        <f>IF(M110&lt;=$O$2,T110,IF(M109=$O$2,$Q$3,IF(M108=$O$2,SUM($G$101:G108),IF(M107=$O$2,SUM(G109,-I109),IF(M106=$O$2,SUM(G109,H109),"")))))</f>
        <v/>
      </c>
      <c r="H110" s="62" t="str">
        <f>IF(M110&lt;=$O$2,CB110,IF(M109=$O$2,$BQ$3,IF(M108=$O$2,SUM($H$101:H108),IF(M107=$O$2,SUM(H109,-J109),""))))</f>
        <v/>
      </c>
      <c r="I110" s="62" t="str">
        <f>IF(M110&lt;=$O$2,U110,IF(M109=$O$2,$R$3,IF(M108=$O$2,SUM($I$101:I108),"")))</f>
        <v/>
      </c>
      <c r="J110" s="62" t="str">
        <f>IF(M110&lt;=$O$2,CC110,IF(M109=$O$2,$BR$3,IF(M108=$O$2,SUM($J$101:J108),"")))</f>
        <v/>
      </c>
      <c r="K110" s="63" t="str">
        <f t="shared" si="24"/>
        <v/>
      </c>
      <c r="M110" s="58">
        <f t="shared" si="25"/>
        <v>90</v>
      </c>
      <c r="O110" s="58" t="str">
        <f>IF($O$2&gt;=M110,VLOOKUP(M110,Cs!$CB$7:$CI$33000,8,FALSE),"")</f>
        <v/>
      </c>
      <c r="P110" s="58" t="str">
        <f>IF($O$2&gt;=M110,VLOOKUP(M110,Cs!$CB$7:$CI$33000,7,FALSE),"")</f>
        <v/>
      </c>
      <c r="Q110" s="58" t="str">
        <f>IF($O$2&gt;=M110,IF(VLOOKUP(M110,Cs!$CB$7:$CN$33000,9,FALSE)&lt;&gt;0,VLOOKUP(M110,Cs!$CB$7:$CN$33000,9,FALSE),""),"")</f>
        <v/>
      </c>
      <c r="R110" s="58" t="str">
        <f>IF($O$2&gt;=M110,VLOOKUP(M110,Cs!$CB$7:$CN$33000,10,FALSE),"")</f>
        <v/>
      </c>
      <c r="S110" s="58" t="str">
        <f>IF($O$2&gt;=M110,VLOOKUP(M110,Cs!$CB$7:$CN$33000,11,FALSE),"")</f>
        <v/>
      </c>
      <c r="T110" s="58" t="str">
        <f>IF($O$2&gt;=M110,IF(ISERROR(VLOOKUP(M110,Cs!$CB$7:$CI$10000,4,FALSE))=TRUE,"",IF(VLOOKUP(M110,Cs!$CB$7:$CI$10000,4,FALSE)&lt;&gt;0,VLOOKUP(M110,Cs!$CB$7:$CI$10000,4,FALSE),"")),"")</f>
        <v/>
      </c>
      <c r="U110" s="58" t="str">
        <f>IF($O$2&gt;=M110,IF(ISERROR(VLOOKUP(M110,Cs!$CB$7:$CI$10000,5,FALSE))=TRUE,"",IF(VLOOKUP(M110,Cs!$CB$7:$CI$10000,5,FALSE)&lt;&gt;0,VLOOKUP(M110,Cs!$CB$7:$CI$10000,5,FALSE),"")),"")</f>
        <v/>
      </c>
      <c r="V110" s="58" t="str">
        <f>IF($O$2&gt;=M110,VLOOKUP(M110,Cs!$CB$7:$CI$33000,6,FALSE),"")</f>
        <v/>
      </c>
      <c r="BB110" s="58" t="str">
        <f>IF($O$2&gt;=M110,IF(ISERROR(VLOOKUP(M110,Cs!$CB$10007:$CI$33000,4,FALSE))=TRUE,"",IF(VLOOKUP(M110,Cs!$CB$10007:$CI$33000,4,FALSE)&lt;&gt;0,VLOOKUP(M110,Cs!$CB$10007:$CI$33000,4,FALSE),"")),"")</f>
        <v/>
      </c>
      <c r="BC110" s="58" t="str">
        <f>IF($O$2&gt;=M110,IF(ISERROR(VLOOKUP(M110,Cs!$CB$10007:$CI$33000,5,FALSE))=TRUE,"",IF(VLOOKUP(M110,Cs!$CB$10007:$CI$33000,5,FALSE)&lt;&gt;0,VLOOKUP(M110,Cs!$CB$10007:$CI$33000,5,FALSE),"")),"")</f>
        <v/>
      </c>
      <c r="CB110" s="58" t="str">
        <f>IF($O$2&gt;=M110,IF(ISERROR(VLOOKUP(M110,Cs!$CB$10007:$CI$33000,4,FALSE))=TRUE,"",IF(VLOOKUP(M110,Cs!$CB$10007:$CI$33000,4,FALSE)&lt;&gt;0,VLOOKUP(M110,Cs!$CB$10007:$CI$33000,4,FALSE),"")),"")</f>
        <v/>
      </c>
      <c r="CC110" s="58" t="str">
        <f>IF($O$2&gt;=M110,IF(ISERROR(VLOOKUP(M110,Cs!$CB$10007:$CI$33000,5,FALSE))=TRUE,"",IF(VLOOKUP(M110,Cs!$CB$10007:$CI$33000,5,FALSE)&lt;&gt;0,VLOOKUP(M110,Cs!$CB$10007:$CI$33000,5,FALSE),"")),"")</f>
        <v/>
      </c>
    </row>
    <row r="111" spans="1:81" x14ac:dyDescent="0.25">
      <c r="A111" s="59" t="str">
        <f t="shared" si="21"/>
        <v/>
      </c>
      <c r="B111" s="60" t="str">
        <f>IF($O$2&gt;=M111,VLOOKUP(M111,Cs!$CB$7:$CI$33000,2,FALSE),"")</f>
        <v/>
      </c>
      <c r="C111" s="61" t="str">
        <f>IF($O$2&gt;=M111,VLOOKUP(M111,Cs!$CB$7:$CN$33000,12,FALSE),"")</f>
        <v/>
      </c>
      <c r="D111" s="61" t="str">
        <f t="shared" si="22"/>
        <v/>
      </c>
      <c r="E111" s="66" t="str">
        <f>IF($O$2&gt;=M111,VLOOKUP(M111,Cs!$CB$7:$CN$33000,13,FALSE),"")</f>
        <v/>
      </c>
      <c r="F111" s="61" t="str">
        <f t="shared" si="23"/>
        <v/>
      </c>
      <c r="G111" s="62" t="str">
        <f>IF(M111&lt;=$O$2,T111,IF(M110=$O$2,$Q$3,IF(M109=$O$2,SUM($G$101:G109),IF(M108=$O$2,SUM(G110,-I110),IF(M107=$O$2,SUM(G110,H110),"")))))</f>
        <v/>
      </c>
      <c r="H111" s="62" t="str">
        <f>IF(M111&lt;=$O$2,CB111,IF(M110=$O$2,$BQ$3,IF(M109=$O$2,SUM($H$101:H109),IF(M108=$O$2,SUM(H110,-J110),""))))</f>
        <v/>
      </c>
      <c r="I111" s="62" t="str">
        <f>IF(M111&lt;=$O$2,U111,IF(M110=$O$2,$R$3,IF(M109=$O$2,SUM($I$101:I109),"")))</f>
        <v/>
      </c>
      <c r="J111" s="62" t="str">
        <f>IF(M111&lt;=$O$2,CC111,IF(M110=$O$2,$BR$3,IF(M109=$O$2,SUM($J$101:J109),"")))</f>
        <v/>
      </c>
      <c r="K111" s="63" t="str">
        <f t="shared" si="24"/>
        <v/>
      </c>
      <c r="M111" s="58">
        <f t="shared" si="25"/>
        <v>91</v>
      </c>
      <c r="O111" s="58" t="str">
        <f>IF($O$2&gt;=M111,VLOOKUP(M111,Cs!$CB$7:$CI$33000,8,FALSE),"")</f>
        <v/>
      </c>
      <c r="P111" s="58" t="str">
        <f>IF($O$2&gt;=M111,VLOOKUP(M111,Cs!$CB$7:$CI$33000,7,FALSE),"")</f>
        <v/>
      </c>
      <c r="Q111" s="58" t="str">
        <f>IF($O$2&gt;=M111,IF(VLOOKUP(M111,Cs!$CB$7:$CN$33000,9,FALSE)&lt;&gt;0,VLOOKUP(M111,Cs!$CB$7:$CN$33000,9,FALSE),""),"")</f>
        <v/>
      </c>
      <c r="R111" s="58" t="str">
        <f>IF($O$2&gt;=M111,VLOOKUP(M111,Cs!$CB$7:$CN$33000,10,FALSE),"")</f>
        <v/>
      </c>
      <c r="S111" s="58" t="str">
        <f>IF($O$2&gt;=M111,VLOOKUP(M111,Cs!$CB$7:$CN$33000,11,FALSE),"")</f>
        <v/>
      </c>
      <c r="T111" s="58" t="str">
        <f>IF($O$2&gt;=M111,IF(ISERROR(VLOOKUP(M111,Cs!$CB$7:$CI$10000,4,FALSE))=TRUE,"",IF(VLOOKUP(M111,Cs!$CB$7:$CI$10000,4,FALSE)&lt;&gt;0,VLOOKUP(M111,Cs!$CB$7:$CI$10000,4,FALSE),"")),"")</f>
        <v/>
      </c>
      <c r="U111" s="58" t="str">
        <f>IF($O$2&gt;=M111,IF(ISERROR(VLOOKUP(M111,Cs!$CB$7:$CI$10000,5,FALSE))=TRUE,"",IF(VLOOKUP(M111,Cs!$CB$7:$CI$10000,5,FALSE)&lt;&gt;0,VLOOKUP(M111,Cs!$CB$7:$CI$10000,5,FALSE),"")),"")</f>
        <v/>
      </c>
      <c r="V111" s="58" t="str">
        <f>IF($O$2&gt;=M111,VLOOKUP(M111,Cs!$CB$7:$CI$33000,6,FALSE),"")</f>
        <v/>
      </c>
      <c r="BB111" s="58" t="str">
        <f>IF($O$2&gt;=M111,IF(ISERROR(VLOOKUP(M111,Cs!$CB$10007:$CI$33000,4,FALSE))=TRUE,"",IF(VLOOKUP(M111,Cs!$CB$10007:$CI$33000,4,FALSE)&lt;&gt;0,VLOOKUP(M111,Cs!$CB$10007:$CI$33000,4,FALSE),"")),"")</f>
        <v/>
      </c>
      <c r="BC111" s="58" t="str">
        <f>IF($O$2&gt;=M111,IF(ISERROR(VLOOKUP(M111,Cs!$CB$10007:$CI$33000,5,FALSE))=TRUE,"",IF(VLOOKUP(M111,Cs!$CB$10007:$CI$33000,5,FALSE)&lt;&gt;0,VLOOKUP(M111,Cs!$CB$10007:$CI$33000,5,FALSE),"")),"")</f>
        <v/>
      </c>
      <c r="CB111" s="58" t="str">
        <f>IF($O$2&gt;=M111,IF(ISERROR(VLOOKUP(M111,Cs!$CB$10007:$CI$33000,4,FALSE))=TRUE,"",IF(VLOOKUP(M111,Cs!$CB$10007:$CI$33000,4,FALSE)&lt;&gt;0,VLOOKUP(M111,Cs!$CB$10007:$CI$33000,4,FALSE),"")),"")</f>
        <v/>
      </c>
      <c r="CC111" s="58" t="str">
        <f>IF($O$2&gt;=M111,IF(ISERROR(VLOOKUP(M111,Cs!$CB$10007:$CI$33000,5,FALSE))=TRUE,"",IF(VLOOKUP(M111,Cs!$CB$10007:$CI$33000,5,FALSE)&lt;&gt;0,VLOOKUP(M111,Cs!$CB$10007:$CI$33000,5,FALSE),"")),"")</f>
        <v/>
      </c>
    </row>
    <row r="112" spans="1:81" x14ac:dyDescent="0.25">
      <c r="A112" s="59" t="str">
        <f t="shared" si="21"/>
        <v/>
      </c>
      <c r="B112" s="60" t="str">
        <f>IF($O$2&gt;=M112,VLOOKUP(M112,Cs!$CB$7:$CI$33000,2,FALSE),"")</f>
        <v/>
      </c>
      <c r="C112" s="61" t="str">
        <f>IF($O$2&gt;=M112,VLOOKUP(M112,Cs!$CB$7:$CN$33000,12,FALSE),"")</f>
        <v/>
      </c>
      <c r="D112" s="61" t="str">
        <f t="shared" si="22"/>
        <v/>
      </c>
      <c r="E112" s="66" t="str">
        <f>IF($O$2&gt;=M112,VLOOKUP(M112,Cs!$CB$7:$CN$33000,13,FALSE),"")</f>
        <v/>
      </c>
      <c r="F112" s="61" t="str">
        <f t="shared" si="23"/>
        <v/>
      </c>
      <c r="G112" s="62" t="str">
        <f>IF(M112&lt;=$O$2,T112,IF(M111=$O$2,$Q$3,IF(M110=$O$2,SUM($G$101:G110),IF(M109=$O$2,SUM(G111,-I111),IF(M108=$O$2,SUM(G111,H111),"")))))</f>
        <v/>
      </c>
      <c r="H112" s="62" t="str">
        <f>IF(M112&lt;=$O$2,CB112,IF(M111=$O$2,$BQ$3,IF(M110=$O$2,SUM($H$101:H110),IF(M109=$O$2,SUM(H111,-J111),""))))</f>
        <v/>
      </c>
      <c r="I112" s="62" t="str">
        <f>IF(M112&lt;=$O$2,U112,IF(M111=$O$2,$R$3,IF(M110=$O$2,SUM($I$101:I110),"")))</f>
        <v/>
      </c>
      <c r="J112" s="62" t="str">
        <f>IF(M112&lt;=$O$2,CC112,IF(M111=$O$2,$BR$3,IF(M110=$O$2,SUM($J$101:J110),"")))</f>
        <v/>
      </c>
      <c r="K112" s="63" t="str">
        <f t="shared" si="24"/>
        <v/>
      </c>
      <c r="M112" s="58">
        <f t="shared" si="25"/>
        <v>92</v>
      </c>
      <c r="O112" s="58" t="str">
        <f>IF($O$2&gt;=M112,VLOOKUP(M112,Cs!$CB$7:$CI$33000,8,FALSE),"")</f>
        <v/>
      </c>
      <c r="P112" s="58" t="str">
        <f>IF($O$2&gt;=M112,VLOOKUP(M112,Cs!$CB$7:$CI$33000,7,FALSE),"")</f>
        <v/>
      </c>
      <c r="Q112" s="58" t="str">
        <f>IF($O$2&gt;=M112,IF(VLOOKUP(M112,Cs!$CB$7:$CN$33000,9,FALSE)&lt;&gt;0,VLOOKUP(M112,Cs!$CB$7:$CN$33000,9,FALSE),""),"")</f>
        <v/>
      </c>
      <c r="R112" s="58" t="str">
        <f>IF($O$2&gt;=M112,VLOOKUP(M112,Cs!$CB$7:$CN$33000,10,FALSE),"")</f>
        <v/>
      </c>
      <c r="S112" s="58" t="str">
        <f>IF($O$2&gt;=M112,VLOOKUP(M112,Cs!$CB$7:$CN$33000,11,FALSE),"")</f>
        <v/>
      </c>
      <c r="T112" s="58" t="str">
        <f>IF($O$2&gt;=M112,IF(ISERROR(VLOOKUP(M112,Cs!$CB$7:$CI$10000,4,FALSE))=TRUE,"",IF(VLOOKUP(M112,Cs!$CB$7:$CI$10000,4,FALSE)&lt;&gt;0,VLOOKUP(M112,Cs!$CB$7:$CI$10000,4,FALSE),"")),"")</f>
        <v/>
      </c>
      <c r="U112" s="58" t="str">
        <f>IF($O$2&gt;=M112,IF(ISERROR(VLOOKUP(M112,Cs!$CB$7:$CI$10000,5,FALSE))=TRUE,"",IF(VLOOKUP(M112,Cs!$CB$7:$CI$10000,5,FALSE)&lt;&gt;0,VLOOKUP(M112,Cs!$CB$7:$CI$10000,5,FALSE),"")),"")</f>
        <v/>
      </c>
      <c r="V112" s="58" t="str">
        <f>IF($O$2&gt;=M112,VLOOKUP(M112,Cs!$CB$7:$CI$33000,6,FALSE),"")</f>
        <v/>
      </c>
      <c r="BB112" s="58" t="str">
        <f>IF($O$2&gt;=M112,IF(ISERROR(VLOOKUP(M112,Cs!$CB$10007:$CI$33000,4,FALSE))=TRUE,"",IF(VLOOKUP(M112,Cs!$CB$10007:$CI$33000,4,FALSE)&lt;&gt;0,VLOOKUP(M112,Cs!$CB$10007:$CI$33000,4,FALSE),"")),"")</f>
        <v/>
      </c>
      <c r="BC112" s="58" t="str">
        <f>IF($O$2&gt;=M112,IF(ISERROR(VLOOKUP(M112,Cs!$CB$10007:$CI$33000,5,FALSE))=TRUE,"",IF(VLOOKUP(M112,Cs!$CB$10007:$CI$33000,5,FALSE)&lt;&gt;0,VLOOKUP(M112,Cs!$CB$10007:$CI$33000,5,FALSE),"")),"")</f>
        <v/>
      </c>
      <c r="CB112" s="58" t="str">
        <f>IF($O$2&gt;=M112,IF(ISERROR(VLOOKUP(M112,Cs!$CB$10007:$CI$33000,4,FALSE))=TRUE,"",IF(VLOOKUP(M112,Cs!$CB$10007:$CI$33000,4,FALSE)&lt;&gt;0,VLOOKUP(M112,Cs!$CB$10007:$CI$33000,4,FALSE),"")),"")</f>
        <v/>
      </c>
      <c r="CC112" s="58" t="str">
        <f>IF($O$2&gt;=M112,IF(ISERROR(VLOOKUP(M112,Cs!$CB$10007:$CI$33000,5,FALSE))=TRUE,"",IF(VLOOKUP(M112,Cs!$CB$10007:$CI$33000,5,FALSE)&lt;&gt;0,VLOOKUP(M112,Cs!$CB$10007:$CI$33000,5,FALSE),"")),"")</f>
        <v/>
      </c>
    </row>
    <row r="113" spans="1:81" x14ac:dyDescent="0.25">
      <c r="A113" s="59" t="str">
        <f t="shared" si="21"/>
        <v/>
      </c>
      <c r="B113" s="60" t="str">
        <f>IF($O$2&gt;=M113,VLOOKUP(M113,Cs!$CB$7:$CI$33000,2,FALSE),"")</f>
        <v/>
      </c>
      <c r="C113" s="61" t="str">
        <f>IF($O$2&gt;=M113,VLOOKUP(M113,Cs!$CB$7:$CN$33000,12,FALSE),"")</f>
        <v/>
      </c>
      <c r="D113" s="61" t="str">
        <f t="shared" si="22"/>
        <v/>
      </c>
      <c r="E113" s="66" t="str">
        <f>IF($O$2&gt;=M113,VLOOKUP(M113,Cs!$CB$7:$CN$33000,13,FALSE),"")</f>
        <v/>
      </c>
      <c r="F113" s="61" t="str">
        <f t="shared" si="23"/>
        <v/>
      </c>
      <c r="G113" s="62" t="str">
        <f>IF(M113&lt;=$O$2,T113,IF(M112=$O$2,$Q$3,IF(M111=$O$2,SUM($G$101:G111),IF(M110=$O$2,SUM(G112,-I112),IF(M109=$O$2,SUM(G112,H112),"")))))</f>
        <v/>
      </c>
      <c r="H113" s="62" t="str">
        <f>IF(M113&lt;=$O$2,CB113,IF(M112=$O$2,$BQ$3,IF(M111=$O$2,SUM($H$101:H111),IF(M110=$O$2,SUM(H112,-J112),""))))</f>
        <v/>
      </c>
      <c r="I113" s="62" t="str">
        <f>IF(M113&lt;=$O$2,U113,IF(M112=$O$2,$R$3,IF(M111=$O$2,SUM($I$101:I111),"")))</f>
        <v/>
      </c>
      <c r="J113" s="62" t="str">
        <f>IF(M113&lt;=$O$2,CC113,IF(M112=$O$2,$BR$3,IF(M111=$O$2,SUM($J$101:J111),"")))</f>
        <v/>
      </c>
      <c r="K113" s="63" t="str">
        <f t="shared" si="24"/>
        <v/>
      </c>
      <c r="M113" s="58">
        <f t="shared" si="25"/>
        <v>93</v>
      </c>
      <c r="O113" s="58" t="str">
        <f>IF($O$2&gt;=M113,VLOOKUP(M113,Cs!$CB$7:$CI$33000,8,FALSE),"")</f>
        <v/>
      </c>
      <c r="P113" s="58" t="str">
        <f>IF($O$2&gt;=M113,VLOOKUP(M113,Cs!$CB$7:$CI$33000,7,FALSE),"")</f>
        <v/>
      </c>
      <c r="Q113" s="58" t="str">
        <f>IF($O$2&gt;=M113,IF(VLOOKUP(M113,Cs!$CB$7:$CN$33000,9,FALSE)&lt;&gt;0,VLOOKUP(M113,Cs!$CB$7:$CN$33000,9,FALSE),""),"")</f>
        <v/>
      </c>
      <c r="R113" s="58" t="str">
        <f>IF($O$2&gt;=M113,VLOOKUP(M113,Cs!$CB$7:$CN$33000,10,FALSE),"")</f>
        <v/>
      </c>
      <c r="S113" s="58" t="str">
        <f>IF($O$2&gt;=M113,VLOOKUP(M113,Cs!$CB$7:$CN$33000,11,FALSE),"")</f>
        <v/>
      </c>
      <c r="T113" s="58" t="str">
        <f>IF($O$2&gt;=M113,IF(ISERROR(VLOOKUP(M113,Cs!$CB$7:$CI$10000,4,FALSE))=TRUE,"",IF(VLOOKUP(M113,Cs!$CB$7:$CI$10000,4,FALSE)&lt;&gt;0,VLOOKUP(M113,Cs!$CB$7:$CI$10000,4,FALSE),"")),"")</f>
        <v/>
      </c>
      <c r="U113" s="58" t="str">
        <f>IF($O$2&gt;=M113,IF(ISERROR(VLOOKUP(M113,Cs!$CB$7:$CI$10000,5,FALSE))=TRUE,"",IF(VLOOKUP(M113,Cs!$CB$7:$CI$10000,5,FALSE)&lt;&gt;0,VLOOKUP(M113,Cs!$CB$7:$CI$10000,5,FALSE),"")),"")</f>
        <v/>
      </c>
      <c r="V113" s="58" t="str">
        <f>IF($O$2&gt;=M113,VLOOKUP(M113,Cs!$CB$7:$CI$33000,6,FALSE),"")</f>
        <v/>
      </c>
      <c r="BB113" s="58" t="str">
        <f>IF($O$2&gt;=M113,IF(ISERROR(VLOOKUP(M113,Cs!$CB$10007:$CI$33000,4,FALSE))=TRUE,"",IF(VLOOKUP(M113,Cs!$CB$10007:$CI$33000,4,FALSE)&lt;&gt;0,VLOOKUP(M113,Cs!$CB$10007:$CI$33000,4,FALSE),"")),"")</f>
        <v/>
      </c>
      <c r="BC113" s="58" t="str">
        <f>IF($O$2&gt;=M113,IF(ISERROR(VLOOKUP(M113,Cs!$CB$10007:$CI$33000,5,FALSE))=TRUE,"",IF(VLOOKUP(M113,Cs!$CB$10007:$CI$33000,5,FALSE)&lt;&gt;0,VLOOKUP(M113,Cs!$CB$10007:$CI$33000,5,FALSE),"")),"")</f>
        <v/>
      </c>
      <c r="CB113" s="58" t="str">
        <f>IF($O$2&gt;=M113,IF(ISERROR(VLOOKUP(M113,Cs!$CB$10007:$CI$33000,4,FALSE))=TRUE,"",IF(VLOOKUP(M113,Cs!$CB$10007:$CI$33000,4,FALSE)&lt;&gt;0,VLOOKUP(M113,Cs!$CB$10007:$CI$33000,4,FALSE),"")),"")</f>
        <v/>
      </c>
      <c r="CC113" s="58" t="str">
        <f>IF($O$2&gt;=M113,IF(ISERROR(VLOOKUP(M113,Cs!$CB$10007:$CI$33000,5,FALSE))=TRUE,"",IF(VLOOKUP(M113,Cs!$CB$10007:$CI$33000,5,FALSE)&lt;&gt;0,VLOOKUP(M113,Cs!$CB$10007:$CI$33000,5,FALSE),"")),"")</f>
        <v/>
      </c>
    </row>
    <row r="114" spans="1:81" x14ac:dyDescent="0.25">
      <c r="A114" s="59" t="str">
        <f t="shared" si="21"/>
        <v/>
      </c>
      <c r="B114" s="60" t="str">
        <f>IF($O$2&gt;=M114,VLOOKUP(M114,Cs!$CB$7:$CI$33000,2,FALSE),"")</f>
        <v/>
      </c>
      <c r="C114" s="61" t="str">
        <f>IF($O$2&gt;=M114,VLOOKUP(M114,Cs!$CB$7:$CN$33000,12,FALSE),"")</f>
        <v/>
      </c>
      <c r="D114" s="61" t="str">
        <f t="shared" si="22"/>
        <v/>
      </c>
      <c r="E114" s="66" t="str">
        <f>IF($O$2&gt;=M114,VLOOKUP(M114,Cs!$CB$7:$CN$33000,13,FALSE),"")</f>
        <v/>
      </c>
      <c r="F114" s="61" t="str">
        <f t="shared" si="23"/>
        <v/>
      </c>
      <c r="G114" s="62" t="str">
        <f>IF(M114&lt;=$O$2,T114,IF(M113=$O$2,$Q$3,IF(M112=$O$2,SUM($G$101:G112),IF(M111=$O$2,SUM(G113,-I113),IF(M110=$O$2,SUM(G113,H113),"")))))</f>
        <v/>
      </c>
      <c r="H114" s="62" t="str">
        <f>IF(M114&lt;=$O$2,CB114,IF(M113=$O$2,$BQ$3,IF(M112=$O$2,SUM($H$101:H112),IF(M111=$O$2,SUM(H113,-J113),""))))</f>
        <v/>
      </c>
      <c r="I114" s="62" t="str">
        <f>IF(M114&lt;=$O$2,U114,IF(M113=$O$2,$R$3,IF(M112=$O$2,SUM($I$101:I112),"")))</f>
        <v/>
      </c>
      <c r="J114" s="62" t="str">
        <f>IF(M114&lt;=$O$2,CC114,IF(M113=$O$2,$BR$3,IF(M112=$O$2,SUM($J$101:J112),"")))</f>
        <v/>
      </c>
      <c r="K114" s="63" t="str">
        <f t="shared" si="24"/>
        <v/>
      </c>
      <c r="M114" s="58">
        <f t="shared" si="25"/>
        <v>94</v>
      </c>
      <c r="O114" s="58" t="str">
        <f>IF($O$2&gt;=M114,VLOOKUP(M114,Cs!$CB$7:$CI$33000,8,FALSE),"")</f>
        <v/>
      </c>
      <c r="P114" s="58" t="str">
        <f>IF($O$2&gt;=M114,VLOOKUP(M114,Cs!$CB$7:$CI$33000,7,FALSE),"")</f>
        <v/>
      </c>
      <c r="Q114" s="58" t="str">
        <f>IF($O$2&gt;=M114,IF(VLOOKUP(M114,Cs!$CB$7:$CN$33000,9,FALSE)&lt;&gt;0,VLOOKUP(M114,Cs!$CB$7:$CN$33000,9,FALSE),""),"")</f>
        <v/>
      </c>
      <c r="R114" s="58" t="str">
        <f>IF($O$2&gt;=M114,VLOOKUP(M114,Cs!$CB$7:$CN$33000,10,FALSE),"")</f>
        <v/>
      </c>
      <c r="S114" s="58" t="str">
        <f>IF($O$2&gt;=M114,VLOOKUP(M114,Cs!$CB$7:$CN$33000,11,FALSE),"")</f>
        <v/>
      </c>
      <c r="T114" s="58" t="str">
        <f>IF($O$2&gt;=M114,IF(ISERROR(VLOOKUP(M114,Cs!$CB$7:$CI$10000,4,FALSE))=TRUE,"",IF(VLOOKUP(M114,Cs!$CB$7:$CI$10000,4,FALSE)&lt;&gt;0,VLOOKUP(M114,Cs!$CB$7:$CI$10000,4,FALSE),"")),"")</f>
        <v/>
      </c>
      <c r="U114" s="58" t="str">
        <f>IF($O$2&gt;=M114,IF(ISERROR(VLOOKUP(M114,Cs!$CB$7:$CI$10000,5,FALSE))=TRUE,"",IF(VLOOKUP(M114,Cs!$CB$7:$CI$10000,5,FALSE)&lt;&gt;0,VLOOKUP(M114,Cs!$CB$7:$CI$10000,5,FALSE),"")),"")</f>
        <v/>
      </c>
      <c r="V114" s="58" t="str">
        <f>IF($O$2&gt;=M114,VLOOKUP(M114,Cs!$CB$7:$CI$33000,6,FALSE),"")</f>
        <v/>
      </c>
      <c r="BB114" s="58" t="str">
        <f>IF($O$2&gt;=M114,IF(ISERROR(VLOOKUP(M114,Cs!$CB$10007:$CI$33000,4,FALSE))=TRUE,"",IF(VLOOKUP(M114,Cs!$CB$10007:$CI$33000,4,FALSE)&lt;&gt;0,VLOOKUP(M114,Cs!$CB$10007:$CI$33000,4,FALSE),"")),"")</f>
        <v/>
      </c>
      <c r="BC114" s="58" t="str">
        <f>IF($O$2&gt;=M114,IF(ISERROR(VLOOKUP(M114,Cs!$CB$10007:$CI$33000,5,FALSE))=TRUE,"",IF(VLOOKUP(M114,Cs!$CB$10007:$CI$33000,5,FALSE)&lt;&gt;0,VLOOKUP(M114,Cs!$CB$10007:$CI$33000,5,FALSE),"")),"")</f>
        <v/>
      </c>
      <c r="CB114" s="58" t="str">
        <f>IF($O$2&gt;=M114,IF(ISERROR(VLOOKUP(M114,Cs!$CB$10007:$CI$33000,4,FALSE))=TRUE,"",IF(VLOOKUP(M114,Cs!$CB$10007:$CI$33000,4,FALSE)&lt;&gt;0,VLOOKUP(M114,Cs!$CB$10007:$CI$33000,4,FALSE),"")),"")</f>
        <v/>
      </c>
      <c r="CC114" s="58" t="str">
        <f>IF($O$2&gt;=M114,IF(ISERROR(VLOOKUP(M114,Cs!$CB$10007:$CI$33000,5,FALSE))=TRUE,"",IF(VLOOKUP(M114,Cs!$CB$10007:$CI$33000,5,FALSE)&lt;&gt;0,VLOOKUP(M114,Cs!$CB$10007:$CI$33000,5,FALSE),"")),"")</f>
        <v/>
      </c>
    </row>
    <row r="115" spans="1:81" x14ac:dyDescent="0.25">
      <c r="A115" s="59" t="str">
        <f t="shared" si="21"/>
        <v/>
      </c>
      <c r="B115" s="60" t="str">
        <f>IF($O$2&gt;=M115,VLOOKUP(M115,Cs!$CB$7:$CI$33000,2,FALSE),"")</f>
        <v/>
      </c>
      <c r="C115" s="61" t="str">
        <f>IF($O$2&gt;=M115,VLOOKUP(M115,Cs!$CB$7:$CN$33000,12,FALSE),"")</f>
        <v/>
      </c>
      <c r="D115" s="61" t="str">
        <f t="shared" si="22"/>
        <v/>
      </c>
      <c r="E115" s="66" t="str">
        <f>IF($O$2&gt;=M115,VLOOKUP(M115,Cs!$CB$7:$CN$33000,13,FALSE),"")</f>
        <v/>
      </c>
      <c r="F115" s="61" t="str">
        <f t="shared" si="23"/>
        <v/>
      </c>
      <c r="G115" s="62" t="str">
        <f>IF(M115&lt;=$O$2,T115,IF(M114=$O$2,$Q$3,IF(M113=$O$2,SUM($G$101:G113),IF(M112=$O$2,SUM(G114,-I114),IF(M111=$O$2,SUM(G114,H114),"")))))</f>
        <v/>
      </c>
      <c r="H115" s="62" t="str">
        <f>IF(M115&lt;=$O$2,CB115,IF(M114=$O$2,$BQ$3,IF(M113=$O$2,SUM($H$101:H113),IF(M112=$O$2,SUM(H114,-J114),""))))</f>
        <v/>
      </c>
      <c r="I115" s="62" t="str">
        <f>IF(M115&lt;=$O$2,U115,IF(M114=$O$2,$R$3,IF(M113=$O$2,SUM($I$101:I113),"")))</f>
        <v/>
      </c>
      <c r="J115" s="62" t="str">
        <f>IF(M115&lt;=$O$2,CC115,IF(M114=$O$2,$BR$3,IF(M113=$O$2,SUM($J$101:J113),"")))</f>
        <v/>
      </c>
      <c r="K115" s="63" t="str">
        <f t="shared" si="24"/>
        <v/>
      </c>
      <c r="M115" s="58">
        <f t="shared" si="25"/>
        <v>95</v>
      </c>
      <c r="O115" s="58" t="str">
        <f>IF($O$2&gt;=M115,VLOOKUP(M115,Cs!$CB$7:$CI$33000,8,FALSE),"")</f>
        <v/>
      </c>
      <c r="P115" s="58" t="str">
        <f>IF($O$2&gt;=M115,VLOOKUP(M115,Cs!$CB$7:$CI$33000,7,FALSE),"")</f>
        <v/>
      </c>
      <c r="Q115" s="58" t="str">
        <f>IF($O$2&gt;=M115,IF(VLOOKUP(M115,Cs!$CB$7:$CN$33000,9,FALSE)&lt;&gt;0,VLOOKUP(M115,Cs!$CB$7:$CN$33000,9,FALSE),""),"")</f>
        <v/>
      </c>
      <c r="R115" s="58" t="str">
        <f>IF($O$2&gt;=M115,VLOOKUP(M115,Cs!$CB$7:$CN$33000,10,FALSE),"")</f>
        <v/>
      </c>
      <c r="S115" s="58" t="str">
        <f>IF($O$2&gt;=M115,VLOOKUP(M115,Cs!$CB$7:$CN$33000,11,FALSE),"")</f>
        <v/>
      </c>
      <c r="T115" s="58" t="str">
        <f>IF($O$2&gt;=M115,IF(ISERROR(VLOOKUP(M115,Cs!$CB$7:$CI$10000,4,FALSE))=TRUE,"",IF(VLOOKUP(M115,Cs!$CB$7:$CI$10000,4,FALSE)&lt;&gt;0,VLOOKUP(M115,Cs!$CB$7:$CI$10000,4,FALSE),"")),"")</f>
        <v/>
      </c>
      <c r="U115" s="58" t="str">
        <f>IF($O$2&gt;=M115,IF(ISERROR(VLOOKUP(M115,Cs!$CB$7:$CI$10000,5,FALSE))=TRUE,"",IF(VLOOKUP(M115,Cs!$CB$7:$CI$10000,5,FALSE)&lt;&gt;0,VLOOKUP(M115,Cs!$CB$7:$CI$10000,5,FALSE),"")),"")</f>
        <v/>
      </c>
      <c r="V115" s="58" t="str">
        <f>IF($O$2&gt;=M115,VLOOKUP(M115,Cs!$CB$7:$CI$33000,6,FALSE),"")</f>
        <v/>
      </c>
      <c r="BB115" s="58" t="str">
        <f>IF($O$2&gt;=M115,IF(ISERROR(VLOOKUP(M115,Cs!$CB$10007:$CI$33000,4,FALSE))=TRUE,"",IF(VLOOKUP(M115,Cs!$CB$10007:$CI$33000,4,FALSE)&lt;&gt;0,VLOOKUP(M115,Cs!$CB$10007:$CI$33000,4,FALSE),"")),"")</f>
        <v/>
      </c>
      <c r="BC115" s="58" t="str">
        <f>IF($O$2&gt;=M115,IF(ISERROR(VLOOKUP(M115,Cs!$CB$10007:$CI$33000,5,FALSE))=TRUE,"",IF(VLOOKUP(M115,Cs!$CB$10007:$CI$33000,5,FALSE)&lt;&gt;0,VLOOKUP(M115,Cs!$CB$10007:$CI$33000,5,FALSE),"")),"")</f>
        <v/>
      </c>
      <c r="CB115" s="58" t="str">
        <f>IF($O$2&gt;=M115,IF(ISERROR(VLOOKUP(M115,Cs!$CB$10007:$CI$33000,4,FALSE))=TRUE,"",IF(VLOOKUP(M115,Cs!$CB$10007:$CI$33000,4,FALSE)&lt;&gt;0,VLOOKUP(M115,Cs!$CB$10007:$CI$33000,4,FALSE),"")),"")</f>
        <v/>
      </c>
      <c r="CC115" s="58" t="str">
        <f>IF($O$2&gt;=M115,IF(ISERROR(VLOOKUP(M115,Cs!$CB$10007:$CI$33000,5,FALSE))=TRUE,"",IF(VLOOKUP(M115,Cs!$CB$10007:$CI$33000,5,FALSE)&lt;&gt;0,VLOOKUP(M115,Cs!$CB$10007:$CI$33000,5,FALSE),"")),"")</f>
        <v/>
      </c>
    </row>
    <row r="116" spans="1:81" x14ac:dyDescent="0.25">
      <c r="A116" s="59" t="str">
        <f t="shared" si="21"/>
        <v/>
      </c>
      <c r="B116" s="60" t="str">
        <f>IF($O$2&gt;=M116,VLOOKUP(M116,Cs!$CB$7:$CI$33000,2,FALSE),"")</f>
        <v/>
      </c>
      <c r="C116" s="61" t="str">
        <f>IF($O$2&gt;=M116,VLOOKUP(M116,Cs!$CB$7:$CN$33000,12,FALSE),"")</f>
        <v/>
      </c>
      <c r="D116" s="61" t="str">
        <f t="shared" si="22"/>
        <v/>
      </c>
      <c r="E116" s="66" t="str">
        <f>IF($O$2&gt;=M116,VLOOKUP(M116,Cs!$CB$7:$CN$33000,13,FALSE),"")</f>
        <v/>
      </c>
      <c r="F116" s="61" t="str">
        <f t="shared" si="23"/>
        <v/>
      </c>
      <c r="G116" s="62" t="str">
        <f>IF(M116&lt;=$O$2,T116,IF(M115=$O$2,$Q$3,IF(M114=$O$2,SUM($G$101:G114),IF(M113=$O$2,SUM(G115,-I115),IF(M112=$O$2,SUM(G115,H115),"")))))</f>
        <v/>
      </c>
      <c r="H116" s="62" t="str">
        <f>IF(M116&lt;=$O$2,CB116,IF(M115=$O$2,$BQ$3,IF(M114=$O$2,SUM($H$101:H114),IF(M113=$O$2,SUM(H115,-J115),""))))</f>
        <v/>
      </c>
      <c r="I116" s="62" t="str">
        <f>IF(M116&lt;=$O$2,U116,IF(M115=$O$2,$R$3,IF(M114=$O$2,SUM($I$101:I114),"")))</f>
        <v/>
      </c>
      <c r="J116" s="62" t="str">
        <f>IF(M116&lt;=$O$2,CC116,IF(M115=$O$2,$BR$3,IF(M114=$O$2,SUM($J$101:J114),"")))</f>
        <v/>
      </c>
      <c r="K116" s="63" t="str">
        <f t="shared" si="24"/>
        <v/>
      </c>
      <c r="M116" s="58">
        <f t="shared" si="25"/>
        <v>96</v>
      </c>
      <c r="O116" s="58" t="str">
        <f>IF($O$2&gt;=M116,VLOOKUP(M116,Cs!$CB$7:$CI$33000,8,FALSE),"")</f>
        <v/>
      </c>
      <c r="P116" s="58" t="str">
        <f>IF($O$2&gt;=M116,VLOOKUP(M116,Cs!$CB$7:$CI$33000,7,FALSE),"")</f>
        <v/>
      </c>
      <c r="Q116" s="58" t="str">
        <f>IF($O$2&gt;=M116,IF(VLOOKUP(M116,Cs!$CB$7:$CN$33000,9,FALSE)&lt;&gt;0,VLOOKUP(M116,Cs!$CB$7:$CN$33000,9,FALSE),""),"")</f>
        <v/>
      </c>
      <c r="R116" s="58" t="str">
        <f>IF($O$2&gt;=M116,VLOOKUP(M116,Cs!$CB$7:$CN$33000,10,FALSE),"")</f>
        <v/>
      </c>
      <c r="S116" s="58" t="str">
        <f>IF($O$2&gt;=M116,VLOOKUP(M116,Cs!$CB$7:$CN$33000,11,FALSE),"")</f>
        <v/>
      </c>
      <c r="T116" s="58" t="str">
        <f>IF($O$2&gt;=M116,IF(ISERROR(VLOOKUP(M116,Cs!$CB$7:$CI$10000,4,FALSE))=TRUE,"",IF(VLOOKUP(M116,Cs!$CB$7:$CI$10000,4,FALSE)&lt;&gt;0,VLOOKUP(M116,Cs!$CB$7:$CI$10000,4,FALSE),"")),"")</f>
        <v/>
      </c>
      <c r="U116" s="58" t="str">
        <f>IF($O$2&gt;=M116,IF(ISERROR(VLOOKUP(M116,Cs!$CB$7:$CI$10000,5,FALSE))=TRUE,"",IF(VLOOKUP(M116,Cs!$CB$7:$CI$10000,5,FALSE)&lt;&gt;0,VLOOKUP(M116,Cs!$CB$7:$CI$10000,5,FALSE),"")),"")</f>
        <v/>
      </c>
      <c r="V116" s="58" t="str">
        <f>IF($O$2&gt;=M116,VLOOKUP(M116,Cs!$CB$7:$CI$33000,6,FALSE),"")</f>
        <v/>
      </c>
      <c r="BB116" s="58" t="str">
        <f>IF($O$2&gt;=M116,IF(ISERROR(VLOOKUP(M116,Cs!$CB$10007:$CI$33000,4,FALSE))=TRUE,"",IF(VLOOKUP(M116,Cs!$CB$10007:$CI$33000,4,FALSE)&lt;&gt;0,VLOOKUP(M116,Cs!$CB$10007:$CI$33000,4,FALSE),"")),"")</f>
        <v/>
      </c>
      <c r="BC116" s="58" t="str">
        <f>IF($O$2&gt;=M116,IF(ISERROR(VLOOKUP(M116,Cs!$CB$10007:$CI$33000,5,FALSE))=TRUE,"",IF(VLOOKUP(M116,Cs!$CB$10007:$CI$33000,5,FALSE)&lt;&gt;0,VLOOKUP(M116,Cs!$CB$10007:$CI$33000,5,FALSE),"")),"")</f>
        <v/>
      </c>
      <c r="CB116" s="58" t="str">
        <f>IF($O$2&gt;=M116,IF(ISERROR(VLOOKUP(M116,Cs!$CB$10007:$CI$33000,4,FALSE))=TRUE,"",IF(VLOOKUP(M116,Cs!$CB$10007:$CI$33000,4,FALSE)&lt;&gt;0,VLOOKUP(M116,Cs!$CB$10007:$CI$33000,4,FALSE),"")),"")</f>
        <v/>
      </c>
      <c r="CC116" s="58" t="str">
        <f>IF($O$2&gt;=M116,IF(ISERROR(VLOOKUP(M116,Cs!$CB$10007:$CI$33000,5,FALSE))=TRUE,"",IF(VLOOKUP(M116,Cs!$CB$10007:$CI$33000,5,FALSE)&lt;&gt;0,VLOOKUP(M116,Cs!$CB$10007:$CI$33000,5,FALSE),"")),"")</f>
        <v/>
      </c>
    </row>
    <row r="117" spans="1:81" x14ac:dyDescent="0.25">
      <c r="A117" s="59" t="str">
        <f t="shared" si="21"/>
        <v/>
      </c>
      <c r="B117" s="60" t="str">
        <f>IF($O$2&gt;=M117,VLOOKUP(M117,Cs!$CB$7:$CI$33000,2,FALSE),"")</f>
        <v/>
      </c>
      <c r="C117" s="61" t="str">
        <f>IF($O$2&gt;=M117,VLOOKUP(M117,Cs!$CB$7:$CN$33000,12,FALSE),"")</f>
        <v/>
      </c>
      <c r="D117" s="61" t="str">
        <f t="shared" si="22"/>
        <v/>
      </c>
      <c r="E117" s="66" t="str">
        <f>IF($O$2&gt;=M117,VLOOKUP(M117,Cs!$CB$7:$CN$33000,13,FALSE),"")</f>
        <v/>
      </c>
      <c r="F117" s="61" t="str">
        <f t="shared" si="23"/>
        <v/>
      </c>
      <c r="G117" s="62" t="str">
        <f>IF(M117&lt;=$O$2,T117,IF(M116=$O$2,$Q$3,IF(M115=$O$2,SUM($G$101:G115),IF(M114=$O$2,SUM(G116,-I116),IF(M113=$O$2,SUM(G116,H116),"")))))</f>
        <v/>
      </c>
      <c r="H117" s="62" t="str">
        <f>IF(M117&lt;=$O$2,CB117,IF(M116=$O$2,$BQ$3,IF(M115=$O$2,SUM($H$101:H115),IF(M114=$O$2,SUM(H116,-J116),""))))</f>
        <v/>
      </c>
      <c r="I117" s="62" t="str">
        <f>IF(M117&lt;=$O$2,U117,IF(M116=$O$2,$R$3,IF(M115=$O$2,SUM($I$101:I115),"")))</f>
        <v/>
      </c>
      <c r="J117" s="62" t="str">
        <f>IF(M117&lt;=$O$2,CC117,IF(M116=$O$2,$BR$3,IF(M115=$O$2,SUM($J$101:J115),"")))</f>
        <v/>
      </c>
      <c r="K117" s="63" t="str">
        <f t="shared" si="24"/>
        <v/>
      </c>
      <c r="M117" s="58">
        <f t="shared" si="25"/>
        <v>97</v>
      </c>
      <c r="O117" s="58" t="str">
        <f>IF($O$2&gt;=M117,VLOOKUP(M117,Cs!$CB$7:$CI$33000,8,FALSE),"")</f>
        <v/>
      </c>
      <c r="P117" s="58" t="str">
        <f>IF($O$2&gt;=M117,VLOOKUP(M117,Cs!$CB$7:$CI$33000,7,FALSE),"")</f>
        <v/>
      </c>
      <c r="Q117" s="58" t="str">
        <f>IF($O$2&gt;=M117,IF(VLOOKUP(M117,Cs!$CB$7:$CN$33000,9,FALSE)&lt;&gt;0,VLOOKUP(M117,Cs!$CB$7:$CN$33000,9,FALSE),""),"")</f>
        <v/>
      </c>
      <c r="R117" s="58" t="str">
        <f>IF($O$2&gt;=M117,VLOOKUP(M117,Cs!$CB$7:$CN$33000,10,FALSE),"")</f>
        <v/>
      </c>
      <c r="S117" s="58" t="str">
        <f>IF($O$2&gt;=M117,VLOOKUP(M117,Cs!$CB$7:$CN$33000,11,FALSE),"")</f>
        <v/>
      </c>
      <c r="T117" s="58" t="str">
        <f>IF($O$2&gt;=M117,IF(ISERROR(VLOOKUP(M117,Cs!$CB$7:$CI$10000,4,FALSE))=TRUE,"",IF(VLOOKUP(M117,Cs!$CB$7:$CI$10000,4,FALSE)&lt;&gt;0,VLOOKUP(M117,Cs!$CB$7:$CI$10000,4,FALSE),"")),"")</f>
        <v/>
      </c>
      <c r="U117" s="58" t="str">
        <f>IF($O$2&gt;=M117,IF(ISERROR(VLOOKUP(M117,Cs!$CB$7:$CI$10000,5,FALSE))=TRUE,"",IF(VLOOKUP(M117,Cs!$CB$7:$CI$10000,5,FALSE)&lt;&gt;0,VLOOKUP(M117,Cs!$CB$7:$CI$10000,5,FALSE),"")),"")</f>
        <v/>
      </c>
      <c r="V117" s="58" t="str">
        <f>IF($O$2&gt;=M117,VLOOKUP(M117,Cs!$CB$7:$CI$33000,6,FALSE),"")</f>
        <v/>
      </c>
      <c r="BB117" s="58" t="str">
        <f>IF($O$2&gt;=M117,IF(ISERROR(VLOOKUP(M117,Cs!$CB$10007:$CI$33000,4,FALSE))=TRUE,"",IF(VLOOKUP(M117,Cs!$CB$10007:$CI$33000,4,FALSE)&lt;&gt;0,VLOOKUP(M117,Cs!$CB$10007:$CI$33000,4,FALSE),"")),"")</f>
        <v/>
      </c>
      <c r="BC117" s="58" t="str">
        <f>IF($O$2&gt;=M117,IF(ISERROR(VLOOKUP(M117,Cs!$CB$10007:$CI$33000,5,FALSE))=TRUE,"",IF(VLOOKUP(M117,Cs!$CB$10007:$CI$33000,5,FALSE)&lt;&gt;0,VLOOKUP(M117,Cs!$CB$10007:$CI$33000,5,FALSE),"")),"")</f>
        <v/>
      </c>
      <c r="CB117" s="58" t="str">
        <f>IF($O$2&gt;=M117,IF(ISERROR(VLOOKUP(M117,Cs!$CB$10007:$CI$33000,4,FALSE))=TRUE,"",IF(VLOOKUP(M117,Cs!$CB$10007:$CI$33000,4,FALSE)&lt;&gt;0,VLOOKUP(M117,Cs!$CB$10007:$CI$33000,4,FALSE),"")),"")</f>
        <v/>
      </c>
      <c r="CC117" s="58" t="str">
        <f>IF($O$2&gt;=M117,IF(ISERROR(VLOOKUP(M117,Cs!$CB$10007:$CI$33000,5,FALSE))=TRUE,"",IF(VLOOKUP(M117,Cs!$CB$10007:$CI$33000,5,FALSE)&lt;&gt;0,VLOOKUP(M117,Cs!$CB$10007:$CI$33000,5,FALSE),"")),"")</f>
        <v/>
      </c>
    </row>
    <row r="118" spans="1:81" x14ac:dyDescent="0.25">
      <c r="A118" s="59" t="str">
        <f t="shared" si="21"/>
        <v/>
      </c>
      <c r="B118" s="60" t="str">
        <f>IF($O$2&gt;=M118,VLOOKUP(M118,Cs!$CB$7:$CI$33000,2,FALSE),"")</f>
        <v/>
      </c>
      <c r="C118" s="61" t="str">
        <f>IF($O$2&gt;=M118,VLOOKUP(M118,Cs!$CB$7:$CN$33000,12,FALSE),"")</f>
        <v/>
      </c>
      <c r="D118" s="61" t="str">
        <f t="shared" si="22"/>
        <v/>
      </c>
      <c r="E118" s="66" t="str">
        <f>IF($O$2&gt;=M118,VLOOKUP(M118,Cs!$CB$7:$CN$33000,13,FALSE),"")</f>
        <v/>
      </c>
      <c r="F118" s="61" t="str">
        <f t="shared" si="23"/>
        <v/>
      </c>
      <c r="G118" s="62" t="str">
        <f>IF(M118&lt;=$O$2,T118,IF(M117=$O$2,$Q$3,IF(M116=$O$2,SUM($G$101:G116),IF(M115=$O$2,SUM(G117,-I117),IF(M114=$O$2,SUM(G117,H117),"")))))</f>
        <v/>
      </c>
      <c r="H118" s="62" t="str">
        <f>IF(M118&lt;=$O$2,CB118,IF(M117=$O$2,$BQ$3,IF(M116=$O$2,SUM($H$101:H116),IF(M115=$O$2,SUM(H117,-J117),""))))</f>
        <v/>
      </c>
      <c r="I118" s="62" t="str">
        <f>IF(M118&lt;=$O$2,U118,IF(M117=$O$2,$R$3,IF(M116=$O$2,SUM($I$101:I116),"")))</f>
        <v/>
      </c>
      <c r="J118" s="62" t="str">
        <f>IF(M118&lt;=$O$2,CC118,IF(M117=$O$2,$BR$3,IF(M116=$O$2,SUM($J$101:J116),"")))</f>
        <v/>
      </c>
      <c r="K118" s="63" t="str">
        <f t="shared" si="24"/>
        <v/>
      </c>
      <c r="M118" s="58">
        <f t="shared" si="25"/>
        <v>98</v>
      </c>
      <c r="O118" s="58" t="str">
        <f>IF($O$2&gt;=M118,VLOOKUP(M118,Cs!$CB$7:$CI$33000,8,FALSE),"")</f>
        <v/>
      </c>
      <c r="P118" s="58" t="str">
        <f>IF($O$2&gt;=M118,VLOOKUP(M118,Cs!$CB$7:$CI$33000,7,FALSE),"")</f>
        <v/>
      </c>
      <c r="Q118" s="58" t="str">
        <f>IF($O$2&gt;=M118,IF(VLOOKUP(M118,Cs!$CB$7:$CN$33000,9,FALSE)&lt;&gt;0,VLOOKUP(M118,Cs!$CB$7:$CN$33000,9,FALSE),""),"")</f>
        <v/>
      </c>
      <c r="R118" s="58" t="str">
        <f>IF($O$2&gt;=M118,VLOOKUP(M118,Cs!$CB$7:$CN$33000,10,FALSE),"")</f>
        <v/>
      </c>
      <c r="S118" s="58" t="str">
        <f>IF($O$2&gt;=M118,VLOOKUP(M118,Cs!$CB$7:$CN$33000,11,FALSE),"")</f>
        <v/>
      </c>
      <c r="T118" s="58" t="str">
        <f>IF($O$2&gt;=M118,IF(ISERROR(VLOOKUP(M118,Cs!$CB$7:$CI$10000,4,FALSE))=TRUE,"",IF(VLOOKUP(M118,Cs!$CB$7:$CI$10000,4,FALSE)&lt;&gt;0,VLOOKUP(M118,Cs!$CB$7:$CI$10000,4,FALSE),"")),"")</f>
        <v/>
      </c>
      <c r="U118" s="58" t="str">
        <f>IF($O$2&gt;=M118,IF(ISERROR(VLOOKUP(M118,Cs!$CB$7:$CI$10000,5,FALSE))=TRUE,"",IF(VLOOKUP(M118,Cs!$CB$7:$CI$10000,5,FALSE)&lt;&gt;0,VLOOKUP(M118,Cs!$CB$7:$CI$10000,5,FALSE),"")),"")</f>
        <v/>
      </c>
      <c r="V118" s="58" t="str">
        <f>IF($O$2&gt;=M118,VLOOKUP(M118,Cs!$CB$7:$CI$33000,6,FALSE),"")</f>
        <v/>
      </c>
      <c r="BB118" s="58" t="str">
        <f>IF($O$2&gt;=M118,IF(ISERROR(VLOOKUP(M118,Cs!$CB$10007:$CI$33000,4,FALSE))=TRUE,"",IF(VLOOKUP(M118,Cs!$CB$10007:$CI$33000,4,FALSE)&lt;&gt;0,VLOOKUP(M118,Cs!$CB$10007:$CI$33000,4,FALSE),"")),"")</f>
        <v/>
      </c>
      <c r="BC118" s="58" t="str">
        <f>IF($O$2&gt;=M118,IF(ISERROR(VLOOKUP(M118,Cs!$CB$10007:$CI$33000,5,FALSE))=TRUE,"",IF(VLOOKUP(M118,Cs!$CB$10007:$CI$33000,5,FALSE)&lt;&gt;0,VLOOKUP(M118,Cs!$CB$10007:$CI$33000,5,FALSE),"")),"")</f>
        <v/>
      </c>
      <c r="CB118" s="58" t="str">
        <f>IF($O$2&gt;=M118,IF(ISERROR(VLOOKUP(M118,Cs!$CB$10007:$CI$33000,4,FALSE))=TRUE,"",IF(VLOOKUP(M118,Cs!$CB$10007:$CI$33000,4,FALSE)&lt;&gt;0,VLOOKUP(M118,Cs!$CB$10007:$CI$33000,4,FALSE),"")),"")</f>
        <v/>
      </c>
      <c r="CC118" s="58" t="str">
        <f>IF($O$2&gt;=M118,IF(ISERROR(VLOOKUP(M118,Cs!$CB$10007:$CI$33000,5,FALSE))=TRUE,"",IF(VLOOKUP(M118,Cs!$CB$10007:$CI$33000,5,FALSE)&lt;&gt;0,VLOOKUP(M118,Cs!$CB$10007:$CI$33000,5,FALSE),"")),"")</f>
        <v/>
      </c>
    </row>
    <row r="119" spans="1:81" x14ac:dyDescent="0.25">
      <c r="A119" s="59" t="str">
        <f t="shared" si="21"/>
        <v/>
      </c>
      <c r="B119" s="60" t="str">
        <f>IF($O$2&gt;=M119,VLOOKUP(M119,Cs!$CB$7:$CI$33000,2,FALSE),"")</f>
        <v/>
      </c>
      <c r="C119" s="61" t="str">
        <f>IF($O$2&gt;=M119,VLOOKUP(M119,Cs!$CB$7:$CN$33000,12,FALSE),"")</f>
        <v/>
      </c>
      <c r="D119" s="61" t="str">
        <f t="shared" si="22"/>
        <v/>
      </c>
      <c r="E119" s="66" t="str">
        <f>IF($O$2&gt;=M119,VLOOKUP(M119,Cs!$CB$7:$CN$33000,13,FALSE),"")</f>
        <v/>
      </c>
      <c r="F119" s="61" t="str">
        <f t="shared" si="23"/>
        <v/>
      </c>
      <c r="G119" s="62" t="str">
        <f>IF(M119&lt;=$O$2,T119,IF(M118=$O$2,$Q$3,IF(M117=$O$2,SUM($G$101:G117),IF(M116=$O$2,SUM(G118,-I118),IF(M115=$O$2,SUM(G118,H118),"")))))</f>
        <v/>
      </c>
      <c r="H119" s="62" t="str">
        <f>IF(M119&lt;=$O$2,CB119,IF(M118=$O$2,$BQ$3,IF(M117=$O$2,SUM($H$101:H117),IF(M116=$O$2,SUM(H118,-J118),""))))</f>
        <v/>
      </c>
      <c r="I119" s="62" t="str">
        <f>IF(M119&lt;=$O$2,U119,IF(M118=$O$2,$R$3,IF(M117=$O$2,SUM($I$101:I117),"")))</f>
        <v/>
      </c>
      <c r="J119" s="62" t="str">
        <f>IF(M119&lt;=$O$2,CC119,IF(M118=$O$2,$BR$3,IF(M117=$O$2,SUM($J$101:J117),"")))</f>
        <v/>
      </c>
      <c r="K119" s="63" t="str">
        <f t="shared" si="24"/>
        <v/>
      </c>
      <c r="M119" s="58">
        <f t="shared" si="25"/>
        <v>99</v>
      </c>
      <c r="O119" s="58" t="str">
        <f>IF($O$2&gt;=M119,VLOOKUP(M119,Cs!$CB$7:$CI$33000,8,FALSE),"")</f>
        <v/>
      </c>
      <c r="P119" s="58" t="str">
        <f>IF($O$2&gt;=M119,VLOOKUP(M119,Cs!$CB$7:$CI$33000,7,FALSE),"")</f>
        <v/>
      </c>
      <c r="Q119" s="58" t="str">
        <f>IF($O$2&gt;=M119,IF(VLOOKUP(M119,Cs!$CB$7:$CN$33000,9,FALSE)&lt;&gt;0,VLOOKUP(M119,Cs!$CB$7:$CN$33000,9,FALSE),""),"")</f>
        <v/>
      </c>
      <c r="R119" s="58" t="str">
        <f>IF($O$2&gt;=M119,VLOOKUP(M119,Cs!$CB$7:$CN$33000,10,FALSE),"")</f>
        <v/>
      </c>
      <c r="S119" s="58" t="str">
        <f>IF($O$2&gt;=M119,VLOOKUP(M119,Cs!$CB$7:$CN$33000,11,FALSE),"")</f>
        <v/>
      </c>
      <c r="T119" s="58" t="str">
        <f>IF($O$2&gt;=M119,IF(ISERROR(VLOOKUP(M119,Cs!$CB$7:$CI$10000,4,FALSE))=TRUE,"",IF(VLOOKUP(M119,Cs!$CB$7:$CI$10000,4,FALSE)&lt;&gt;0,VLOOKUP(M119,Cs!$CB$7:$CI$10000,4,FALSE),"")),"")</f>
        <v/>
      </c>
      <c r="U119" s="58" t="str">
        <f>IF($O$2&gt;=M119,IF(ISERROR(VLOOKUP(M119,Cs!$CB$7:$CI$10000,5,FALSE))=TRUE,"",IF(VLOOKUP(M119,Cs!$CB$7:$CI$10000,5,FALSE)&lt;&gt;0,VLOOKUP(M119,Cs!$CB$7:$CI$10000,5,FALSE),"")),"")</f>
        <v/>
      </c>
      <c r="V119" s="58" t="str">
        <f>IF($O$2&gt;=M119,VLOOKUP(M119,Cs!$CB$7:$CI$33000,6,FALSE),"")</f>
        <v/>
      </c>
      <c r="BB119" s="58" t="str">
        <f>IF($O$2&gt;=M119,IF(ISERROR(VLOOKUP(M119,Cs!$CB$10007:$CI$33000,4,FALSE))=TRUE,"",IF(VLOOKUP(M119,Cs!$CB$10007:$CI$33000,4,FALSE)&lt;&gt;0,VLOOKUP(M119,Cs!$CB$10007:$CI$33000,4,FALSE),"")),"")</f>
        <v/>
      </c>
      <c r="BC119" s="58" t="str">
        <f>IF($O$2&gt;=M119,IF(ISERROR(VLOOKUP(M119,Cs!$CB$10007:$CI$33000,5,FALSE))=TRUE,"",IF(VLOOKUP(M119,Cs!$CB$10007:$CI$33000,5,FALSE)&lt;&gt;0,VLOOKUP(M119,Cs!$CB$10007:$CI$33000,5,FALSE),"")),"")</f>
        <v/>
      </c>
      <c r="CB119" s="58" t="str">
        <f>IF($O$2&gt;=M119,IF(ISERROR(VLOOKUP(M119,Cs!$CB$10007:$CI$33000,4,FALSE))=TRUE,"",IF(VLOOKUP(M119,Cs!$CB$10007:$CI$33000,4,FALSE)&lt;&gt;0,VLOOKUP(M119,Cs!$CB$10007:$CI$33000,4,FALSE),"")),"")</f>
        <v/>
      </c>
      <c r="CC119" s="58" t="str">
        <f>IF($O$2&gt;=M119,IF(ISERROR(VLOOKUP(M119,Cs!$CB$10007:$CI$33000,5,FALSE))=TRUE,"",IF(VLOOKUP(M119,Cs!$CB$10007:$CI$33000,5,FALSE)&lt;&gt;0,VLOOKUP(M119,Cs!$CB$10007:$CI$33000,5,FALSE),"")),"")</f>
        <v/>
      </c>
    </row>
    <row r="120" spans="1:81" x14ac:dyDescent="0.25">
      <c r="A120" s="59" t="str">
        <f t="shared" si="21"/>
        <v/>
      </c>
      <c r="B120" s="60" t="str">
        <f>IF($O$2&gt;=M120,VLOOKUP(M120,Cs!$CB$7:$CI$33000,2,FALSE),"")</f>
        <v/>
      </c>
      <c r="C120" s="61" t="str">
        <f>IF($O$2&gt;=M120,VLOOKUP(M120,Cs!$CB$7:$CN$33000,12,FALSE),"")</f>
        <v/>
      </c>
      <c r="D120" s="61" t="str">
        <f t="shared" si="22"/>
        <v/>
      </c>
      <c r="E120" s="66" t="str">
        <f>IF($O$2&gt;=M120,VLOOKUP(M120,Cs!$CB$7:$CN$33000,13,FALSE),"")</f>
        <v/>
      </c>
      <c r="F120" s="61" t="str">
        <f t="shared" si="23"/>
        <v/>
      </c>
      <c r="G120" s="62" t="str">
        <f>IF(M120&lt;=$O$2,T120,IF(M119=$O$2,$Q$3,IF(M118=$O$2,SUM($G$101:G118),IF(M117=$O$2,SUM(G119,-I119),IF(M116=$O$2,SUM(G119,H119),"")))))</f>
        <v/>
      </c>
      <c r="H120" s="62" t="str">
        <f>IF(M120&lt;=$O$2,CB120,IF(M119=$O$2,$BQ$3,IF(M118=$O$2,SUM($H$101:H118),IF(M117=$O$2,SUM(H119,-J119),""))))</f>
        <v/>
      </c>
      <c r="I120" s="62" t="str">
        <f>IF(M120&lt;=$O$2,U120,IF(M119=$O$2,$R$3,IF(M118=$O$2,SUM($I$101:I118),"")))</f>
        <v/>
      </c>
      <c r="J120" s="62" t="str">
        <f>IF(M120&lt;=$O$2,CC120,IF(M119=$O$2,$BR$3,IF(M118=$O$2,SUM($J$101:J118),"")))</f>
        <v/>
      </c>
      <c r="K120" s="63" t="str">
        <f t="shared" si="24"/>
        <v/>
      </c>
      <c r="M120" s="58">
        <f t="shared" si="25"/>
        <v>100</v>
      </c>
      <c r="O120" s="58" t="str">
        <f>IF($O$2&gt;=M120,VLOOKUP(M120,Cs!$CB$7:$CI$33000,8,FALSE),"")</f>
        <v/>
      </c>
      <c r="P120" s="58" t="str">
        <f>IF($O$2&gt;=M120,VLOOKUP(M120,Cs!$CB$7:$CI$33000,7,FALSE),"")</f>
        <v/>
      </c>
      <c r="Q120" s="58" t="str">
        <f>IF($O$2&gt;=M120,IF(VLOOKUP(M120,Cs!$CB$7:$CN$33000,9,FALSE)&lt;&gt;0,VLOOKUP(M120,Cs!$CB$7:$CN$33000,9,FALSE),""),"")</f>
        <v/>
      </c>
      <c r="R120" s="58" t="str">
        <f>IF($O$2&gt;=M120,VLOOKUP(M120,Cs!$CB$7:$CN$33000,10,FALSE),"")</f>
        <v/>
      </c>
      <c r="S120" s="58" t="str">
        <f>IF($O$2&gt;=M120,VLOOKUP(M120,Cs!$CB$7:$CN$33000,11,FALSE),"")</f>
        <v/>
      </c>
      <c r="T120" s="58" t="str">
        <f>IF($O$2&gt;=M120,IF(ISERROR(VLOOKUP(M120,Cs!$CB$7:$CI$10000,4,FALSE))=TRUE,"",IF(VLOOKUP(M120,Cs!$CB$7:$CI$10000,4,FALSE)&lt;&gt;0,VLOOKUP(M120,Cs!$CB$7:$CI$10000,4,FALSE),"")),"")</f>
        <v/>
      </c>
      <c r="U120" s="58" t="str">
        <f>IF($O$2&gt;=M120,IF(ISERROR(VLOOKUP(M120,Cs!$CB$7:$CI$10000,5,FALSE))=TRUE,"",IF(VLOOKUP(M120,Cs!$CB$7:$CI$10000,5,FALSE)&lt;&gt;0,VLOOKUP(M120,Cs!$CB$7:$CI$10000,5,FALSE),"")),"")</f>
        <v/>
      </c>
      <c r="V120" s="58" t="str">
        <f>IF($O$2&gt;=M120,VLOOKUP(M120,Cs!$CB$7:$CI$33000,6,FALSE),"")</f>
        <v/>
      </c>
      <c r="BB120" s="58" t="str">
        <f>IF($O$2&gt;=M120,IF(ISERROR(VLOOKUP(M120,Cs!$CB$10007:$CI$33000,4,FALSE))=TRUE,"",IF(VLOOKUP(M120,Cs!$CB$10007:$CI$33000,4,FALSE)&lt;&gt;0,VLOOKUP(M120,Cs!$CB$10007:$CI$33000,4,FALSE),"")),"")</f>
        <v/>
      </c>
      <c r="BC120" s="58" t="str">
        <f>IF($O$2&gt;=M120,IF(ISERROR(VLOOKUP(M120,Cs!$CB$10007:$CI$33000,5,FALSE))=TRUE,"",IF(VLOOKUP(M120,Cs!$CB$10007:$CI$33000,5,FALSE)&lt;&gt;0,VLOOKUP(M120,Cs!$CB$10007:$CI$33000,5,FALSE),"")),"")</f>
        <v/>
      </c>
      <c r="CB120" s="58" t="str">
        <f>IF($O$2&gt;=M120,IF(ISERROR(VLOOKUP(M120,Cs!$CB$10007:$CI$33000,4,FALSE))=TRUE,"",IF(VLOOKUP(M120,Cs!$CB$10007:$CI$33000,4,FALSE)&lt;&gt;0,VLOOKUP(M120,Cs!$CB$10007:$CI$33000,4,FALSE),"")),"")</f>
        <v/>
      </c>
      <c r="CC120" s="58" t="str">
        <f>IF($O$2&gt;=M120,IF(ISERROR(VLOOKUP(M120,Cs!$CB$10007:$CI$33000,5,FALSE))=TRUE,"",IF(VLOOKUP(M120,Cs!$CB$10007:$CI$33000,5,FALSE)&lt;&gt;0,VLOOKUP(M120,Cs!$CB$10007:$CI$33000,5,FALSE),"")),"")</f>
        <v/>
      </c>
    </row>
    <row r="121" spans="1:81" x14ac:dyDescent="0.25">
      <c r="A121" s="59" t="str">
        <f t="shared" si="21"/>
        <v/>
      </c>
      <c r="B121" s="60" t="str">
        <f>IF($O$2&gt;=M121,VLOOKUP(M121,Cs!$CB$7:$CI$33000,2,FALSE),"")</f>
        <v/>
      </c>
      <c r="C121" s="61" t="str">
        <f>IF($O$2&gt;=M121,VLOOKUP(M121,Cs!$CB$7:$CN$33000,12,FALSE),"")</f>
        <v/>
      </c>
      <c r="D121" s="61" t="str">
        <f t="shared" si="22"/>
        <v/>
      </c>
      <c r="E121" s="66" t="str">
        <f>IF($O$2&gt;=M121,VLOOKUP(M121,Cs!$CB$7:$CN$33000,13,FALSE),"")</f>
        <v/>
      </c>
      <c r="F121" s="61" t="str">
        <f t="shared" si="23"/>
        <v/>
      </c>
      <c r="G121" s="62" t="str">
        <f>IF(M121&lt;=$O$2,T121,IF(M120=$O$2,$Q$3,IF(M119=$O$2,SUM($G$101:G119),IF(M118=$O$2,SUM(G120,-I120),IF(M117=$O$2,SUM(G120,H120),"")))))</f>
        <v/>
      </c>
      <c r="H121" s="62" t="str">
        <f>IF(M121&lt;=$O$2,CB121,IF(M120=$O$2,$BQ$3,IF(M119=$O$2,SUM($H$101:H119),IF(M118=$O$2,SUM(H120,-J120),""))))</f>
        <v/>
      </c>
      <c r="I121" s="62" t="str">
        <f>IF(M121&lt;=$O$2,U121,IF(M120=$O$2,$R$3,IF(M119=$O$2,SUM($I$101:I119),"")))</f>
        <v/>
      </c>
      <c r="J121" s="62" t="str">
        <f>IF(M121&lt;=$O$2,CC121,IF(M120=$O$2,$BR$3,IF(M119=$O$2,SUM($J$101:J119),"")))</f>
        <v/>
      </c>
      <c r="K121" s="63" t="str">
        <f t="shared" si="24"/>
        <v/>
      </c>
      <c r="M121" s="58">
        <f t="shared" si="25"/>
        <v>101</v>
      </c>
      <c r="O121" s="58" t="str">
        <f>IF($O$2&gt;=M121,VLOOKUP(M121,Cs!$CB$7:$CI$33000,8,FALSE),"")</f>
        <v/>
      </c>
      <c r="P121" s="58" t="str">
        <f>IF($O$2&gt;=M121,VLOOKUP(M121,Cs!$CB$7:$CI$33000,7,FALSE),"")</f>
        <v/>
      </c>
      <c r="Q121" s="58" t="str">
        <f>IF($O$2&gt;=M121,IF(VLOOKUP(M121,Cs!$CB$7:$CN$33000,9,FALSE)&lt;&gt;0,VLOOKUP(M121,Cs!$CB$7:$CN$33000,9,FALSE),""),"")</f>
        <v/>
      </c>
      <c r="R121" s="58" t="str">
        <f>IF($O$2&gt;=M121,VLOOKUP(M121,Cs!$CB$7:$CN$33000,10,FALSE),"")</f>
        <v/>
      </c>
      <c r="S121" s="58" t="str">
        <f>IF($O$2&gt;=M121,VLOOKUP(M121,Cs!$CB$7:$CN$33000,11,FALSE),"")</f>
        <v/>
      </c>
      <c r="T121" s="58" t="str">
        <f>IF($O$2&gt;=M121,IF(ISERROR(VLOOKUP(M121,Cs!$CB$7:$CI$10000,4,FALSE))=TRUE,"",IF(VLOOKUP(M121,Cs!$CB$7:$CI$10000,4,FALSE)&lt;&gt;0,VLOOKUP(M121,Cs!$CB$7:$CI$10000,4,FALSE),"")),"")</f>
        <v/>
      </c>
      <c r="U121" s="58" t="str">
        <f>IF($O$2&gt;=M121,IF(ISERROR(VLOOKUP(M121,Cs!$CB$7:$CI$10000,5,FALSE))=TRUE,"",IF(VLOOKUP(M121,Cs!$CB$7:$CI$10000,5,FALSE)&lt;&gt;0,VLOOKUP(M121,Cs!$CB$7:$CI$10000,5,FALSE),"")),"")</f>
        <v/>
      </c>
      <c r="V121" s="58" t="str">
        <f>IF($O$2&gt;=M121,VLOOKUP(M121,Cs!$CB$7:$CI$33000,6,FALSE),"")</f>
        <v/>
      </c>
      <c r="BB121" s="58" t="str">
        <f>IF($O$2&gt;=M121,IF(ISERROR(VLOOKUP(M121,Cs!$CB$10007:$CI$33000,4,FALSE))=TRUE,"",IF(VLOOKUP(M121,Cs!$CB$10007:$CI$33000,4,FALSE)&lt;&gt;0,VLOOKUP(M121,Cs!$CB$10007:$CI$33000,4,FALSE),"")),"")</f>
        <v/>
      </c>
      <c r="BC121" s="58" t="str">
        <f>IF($O$2&gt;=M121,IF(ISERROR(VLOOKUP(M121,Cs!$CB$10007:$CI$33000,5,FALSE))=TRUE,"",IF(VLOOKUP(M121,Cs!$CB$10007:$CI$33000,5,FALSE)&lt;&gt;0,VLOOKUP(M121,Cs!$CB$10007:$CI$33000,5,FALSE),"")),"")</f>
        <v/>
      </c>
      <c r="CB121" s="58" t="str">
        <f>IF($O$2&gt;=M121,IF(ISERROR(VLOOKUP(M121,Cs!$CB$10007:$CI$33000,4,FALSE))=TRUE,"",IF(VLOOKUP(M121,Cs!$CB$10007:$CI$33000,4,FALSE)&lt;&gt;0,VLOOKUP(M121,Cs!$CB$10007:$CI$33000,4,FALSE),"")),"")</f>
        <v/>
      </c>
      <c r="CC121" s="58" t="str">
        <f>IF($O$2&gt;=M121,IF(ISERROR(VLOOKUP(M121,Cs!$CB$10007:$CI$33000,5,FALSE))=TRUE,"",IF(VLOOKUP(M121,Cs!$CB$10007:$CI$33000,5,FALSE)&lt;&gt;0,VLOOKUP(M121,Cs!$CB$10007:$CI$33000,5,FALSE),"")),"")</f>
        <v/>
      </c>
    </row>
    <row r="122" spans="1:81" x14ac:dyDescent="0.25">
      <c r="A122" s="59" t="str">
        <f t="shared" si="21"/>
        <v/>
      </c>
      <c r="B122" s="60" t="str">
        <f>IF($O$2&gt;=M122,VLOOKUP(M122,Cs!$CB$7:$CI$33000,2,FALSE),"")</f>
        <v/>
      </c>
      <c r="C122" s="61" t="str">
        <f>IF($O$2&gt;=M122,VLOOKUP(M122,Cs!$CB$7:$CN$33000,12,FALSE),"")</f>
        <v/>
      </c>
      <c r="D122" s="61" t="str">
        <f t="shared" si="22"/>
        <v/>
      </c>
      <c r="E122" s="66" t="str">
        <f>IF($O$2&gt;=M122,VLOOKUP(M122,Cs!$CB$7:$CN$33000,13,FALSE),"")</f>
        <v/>
      </c>
      <c r="F122" s="61" t="str">
        <f t="shared" si="23"/>
        <v/>
      </c>
      <c r="G122" s="62" t="str">
        <f>IF(M122&lt;=$O$2,T122,IF(M121=$O$2,$Q$3,IF(M120=$O$2,SUM($G$101:G120),IF(M119=$O$2,SUM(G121,-I121),IF(M118=$O$2,SUM(G121,H121),"")))))</f>
        <v/>
      </c>
      <c r="H122" s="62" t="str">
        <f>IF(M122&lt;=$O$2,CB122,IF(M121=$O$2,$BQ$3,IF(M120=$O$2,SUM($H$101:H120),IF(M119=$O$2,SUM(H121,-J121),""))))</f>
        <v/>
      </c>
      <c r="I122" s="62" t="str">
        <f>IF(M122&lt;=$O$2,U122,IF(M121=$O$2,$R$3,IF(M120=$O$2,SUM($I$101:I120),"")))</f>
        <v/>
      </c>
      <c r="J122" s="62" t="str">
        <f>IF(M122&lt;=$O$2,CC122,IF(M121=$O$2,$BR$3,IF(M120=$O$2,SUM($J$101:J120),"")))</f>
        <v/>
      </c>
      <c r="K122" s="63" t="str">
        <f t="shared" si="24"/>
        <v/>
      </c>
      <c r="M122" s="58">
        <f t="shared" si="25"/>
        <v>102</v>
      </c>
      <c r="O122" s="58" t="str">
        <f>IF($O$2&gt;=M122,VLOOKUP(M122,Cs!$CB$7:$CI$33000,8,FALSE),"")</f>
        <v/>
      </c>
      <c r="P122" s="58" t="str">
        <f>IF($O$2&gt;=M122,VLOOKUP(M122,Cs!$CB$7:$CI$33000,7,FALSE),"")</f>
        <v/>
      </c>
      <c r="Q122" s="58" t="str">
        <f>IF($O$2&gt;=M122,IF(VLOOKUP(M122,Cs!$CB$7:$CN$33000,9,FALSE)&lt;&gt;0,VLOOKUP(M122,Cs!$CB$7:$CN$33000,9,FALSE),""),"")</f>
        <v/>
      </c>
      <c r="R122" s="58" t="str">
        <f>IF($O$2&gt;=M122,VLOOKUP(M122,Cs!$CB$7:$CN$33000,10,FALSE),"")</f>
        <v/>
      </c>
      <c r="S122" s="58" t="str">
        <f>IF($O$2&gt;=M122,VLOOKUP(M122,Cs!$CB$7:$CN$33000,11,FALSE),"")</f>
        <v/>
      </c>
      <c r="T122" s="58" t="str">
        <f>IF($O$2&gt;=M122,IF(ISERROR(VLOOKUP(M122,Cs!$CB$7:$CI$10000,4,FALSE))=TRUE,"",IF(VLOOKUP(M122,Cs!$CB$7:$CI$10000,4,FALSE)&lt;&gt;0,VLOOKUP(M122,Cs!$CB$7:$CI$10000,4,FALSE),"")),"")</f>
        <v/>
      </c>
      <c r="U122" s="58" t="str">
        <f>IF($O$2&gt;=M122,IF(ISERROR(VLOOKUP(M122,Cs!$CB$7:$CI$10000,5,FALSE))=TRUE,"",IF(VLOOKUP(M122,Cs!$CB$7:$CI$10000,5,FALSE)&lt;&gt;0,VLOOKUP(M122,Cs!$CB$7:$CI$10000,5,FALSE),"")),"")</f>
        <v/>
      </c>
      <c r="V122" s="58" t="str">
        <f>IF($O$2&gt;=M122,VLOOKUP(M122,Cs!$CB$7:$CI$33000,6,FALSE),"")</f>
        <v/>
      </c>
      <c r="BB122" s="58" t="str">
        <f>IF($O$2&gt;=M122,IF(ISERROR(VLOOKUP(M122,Cs!$CB$10007:$CI$33000,4,FALSE))=TRUE,"",IF(VLOOKUP(M122,Cs!$CB$10007:$CI$33000,4,FALSE)&lt;&gt;0,VLOOKUP(M122,Cs!$CB$10007:$CI$33000,4,FALSE),"")),"")</f>
        <v/>
      </c>
      <c r="BC122" s="58" t="str">
        <f>IF($O$2&gt;=M122,IF(ISERROR(VLOOKUP(M122,Cs!$CB$10007:$CI$33000,5,FALSE))=TRUE,"",IF(VLOOKUP(M122,Cs!$CB$10007:$CI$33000,5,FALSE)&lt;&gt;0,VLOOKUP(M122,Cs!$CB$10007:$CI$33000,5,FALSE),"")),"")</f>
        <v/>
      </c>
      <c r="CB122" s="58" t="str">
        <f>IF($O$2&gt;=M122,IF(ISERROR(VLOOKUP(M122,Cs!$CB$10007:$CI$33000,4,FALSE))=TRUE,"",IF(VLOOKUP(M122,Cs!$CB$10007:$CI$33000,4,FALSE)&lt;&gt;0,VLOOKUP(M122,Cs!$CB$10007:$CI$33000,4,FALSE),"")),"")</f>
        <v/>
      </c>
      <c r="CC122" s="58" t="str">
        <f>IF($O$2&gt;=M122,IF(ISERROR(VLOOKUP(M122,Cs!$CB$10007:$CI$33000,5,FALSE))=TRUE,"",IF(VLOOKUP(M122,Cs!$CB$10007:$CI$33000,5,FALSE)&lt;&gt;0,VLOOKUP(M122,Cs!$CB$10007:$CI$33000,5,FALSE),"")),"")</f>
        <v/>
      </c>
    </row>
    <row r="123" spans="1:81" x14ac:dyDescent="0.25">
      <c r="A123" s="59" t="str">
        <f t="shared" si="21"/>
        <v/>
      </c>
      <c r="B123" s="60" t="str">
        <f>IF($O$2&gt;=M123,VLOOKUP(M123,Cs!$CB$7:$CI$33000,2,FALSE),"")</f>
        <v/>
      </c>
      <c r="C123" s="61" t="str">
        <f>IF($O$2&gt;=M123,VLOOKUP(M123,Cs!$CB$7:$CN$33000,12,FALSE),"")</f>
        <v/>
      </c>
      <c r="D123" s="61" t="str">
        <f t="shared" si="22"/>
        <v/>
      </c>
      <c r="E123" s="66" t="str">
        <f>IF($O$2&gt;=M123,VLOOKUP(M123,Cs!$CB$7:$CN$33000,13,FALSE),"")</f>
        <v/>
      </c>
      <c r="F123" s="61" t="str">
        <f t="shared" si="23"/>
        <v/>
      </c>
      <c r="G123" s="62" t="str">
        <f>IF(M123&lt;=$O$2,T123,IF(M122=$O$2,$Q$3,IF(M121=$O$2,SUM($G$101:G121),IF(M120=$O$2,SUM(G122,-I122),IF(M119=$O$2,SUM(G122,H122),"")))))</f>
        <v/>
      </c>
      <c r="H123" s="62" t="str">
        <f>IF(M123&lt;=$O$2,CB123,IF(M122=$O$2,$BQ$3,IF(M121=$O$2,SUM($H$101:H121),IF(M120=$O$2,SUM(H122,-J122),""))))</f>
        <v/>
      </c>
      <c r="I123" s="62" t="str">
        <f>IF(M123&lt;=$O$2,U123,IF(M122=$O$2,$R$3,IF(M121=$O$2,SUM($I$101:I121),"")))</f>
        <v/>
      </c>
      <c r="J123" s="62" t="str">
        <f>IF(M123&lt;=$O$2,CC123,IF(M122=$O$2,$BR$3,IF(M121=$O$2,SUM($J$101:J121),"")))</f>
        <v/>
      </c>
      <c r="K123" s="63" t="str">
        <f t="shared" si="24"/>
        <v/>
      </c>
      <c r="M123" s="58">
        <f t="shared" si="25"/>
        <v>103</v>
      </c>
      <c r="O123" s="58" t="str">
        <f>IF($O$2&gt;=M123,VLOOKUP(M123,Cs!$CB$7:$CI$33000,8,FALSE),"")</f>
        <v/>
      </c>
      <c r="P123" s="58" t="str">
        <f>IF($O$2&gt;=M123,VLOOKUP(M123,Cs!$CB$7:$CI$33000,7,FALSE),"")</f>
        <v/>
      </c>
      <c r="Q123" s="58" t="str">
        <f>IF($O$2&gt;=M123,IF(VLOOKUP(M123,Cs!$CB$7:$CN$33000,9,FALSE)&lt;&gt;0,VLOOKUP(M123,Cs!$CB$7:$CN$33000,9,FALSE),""),"")</f>
        <v/>
      </c>
      <c r="R123" s="58" t="str">
        <f>IF($O$2&gt;=M123,VLOOKUP(M123,Cs!$CB$7:$CN$33000,10,FALSE),"")</f>
        <v/>
      </c>
      <c r="S123" s="58" t="str">
        <f>IF($O$2&gt;=M123,VLOOKUP(M123,Cs!$CB$7:$CN$33000,11,FALSE),"")</f>
        <v/>
      </c>
      <c r="T123" s="58" t="str">
        <f>IF($O$2&gt;=M123,IF(ISERROR(VLOOKUP(M123,Cs!$CB$7:$CI$10000,4,FALSE))=TRUE,"",IF(VLOOKUP(M123,Cs!$CB$7:$CI$10000,4,FALSE)&lt;&gt;0,VLOOKUP(M123,Cs!$CB$7:$CI$10000,4,FALSE),"")),"")</f>
        <v/>
      </c>
      <c r="U123" s="58" t="str">
        <f>IF($O$2&gt;=M123,IF(ISERROR(VLOOKUP(M123,Cs!$CB$7:$CI$10000,5,FALSE))=TRUE,"",IF(VLOOKUP(M123,Cs!$CB$7:$CI$10000,5,FALSE)&lt;&gt;0,VLOOKUP(M123,Cs!$CB$7:$CI$10000,5,FALSE),"")),"")</f>
        <v/>
      </c>
      <c r="V123" s="58" t="str">
        <f>IF($O$2&gt;=M123,VLOOKUP(M123,Cs!$CB$7:$CI$33000,6,FALSE),"")</f>
        <v/>
      </c>
      <c r="BB123" s="58" t="str">
        <f>IF($O$2&gt;=M123,IF(ISERROR(VLOOKUP(M123,Cs!$CB$10007:$CI$33000,4,FALSE))=TRUE,"",IF(VLOOKUP(M123,Cs!$CB$10007:$CI$33000,4,FALSE)&lt;&gt;0,VLOOKUP(M123,Cs!$CB$10007:$CI$33000,4,FALSE),"")),"")</f>
        <v/>
      </c>
      <c r="BC123" s="58" t="str">
        <f>IF($O$2&gt;=M123,IF(ISERROR(VLOOKUP(M123,Cs!$CB$10007:$CI$33000,5,FALSE))=TRUE,"",IF(VLOOKUP(M123,Cs!$CB$10007:$CI$33000,5,FALSE)&lt;&gt;0,VLOOKUP(M123,Cs!$CB$10007:$CI$33000,5,FALSE),"")),"")</f>
        <v/>
      </c>
      <c r="CB123" s="58" t="str">
        <f>IF($O$2&gt;=M123,IF(ISERROR(VLOOKUP(M123,Cs!$CB$10007:$CI$33000,4,FALSE))=TRUE,"",IF(VLOOKUP(M123,Cs!$CB$10007:$CI$33000,4,FALSE)&lt;&gt;0,VLOOKUP(M123,Cs!$CB$10007:$CI$33000,4,FALSE),"")),"")</f>
        <v/>
      </c>
      <c r="CC123" s="58" t="str">
        <f>IF($O$2&gt;=M123,IF(ISERROR(VLOOKUP(M123,Cs!$CB$10007:$CI$33000,5,FALSE))=TRUE,"",IF(VLOOKUP(M123,Cs!$CB$10007:$CI$33000,5,FALSE)&lt;&gt;0,VLOOKUP(M123,Cs!$CB$10007:$CI$33000,5,FALSE),"")),"")</f>
        <v/>
      </c>
    </row>
    <row r="124" spans="1:81" x14ac:dyDescent="0.25">
      <c r="A124" s="59" t="str">
        <f t="shared" si="21"/>
        <v/>
      </c>
      <c r="B124" s="60" t="str">
        <f>IF($O$2&gt;=M124,VLOOKUP(M124,Cs!$CB$7:$CI$33000,2,FALSE),"")</f>
        <v/>
      </c>
      <c r="C124" s="61" t="str">
        <f>IF($O$2&gt;=M124,VLOOKUP(M124,Cs!$CB$7:$CN$33000,12,FALSE),"")</f>
        <v/>
      </c>
      <c r="D124" s="61" t="str">
        <f t="shared" si="22"/>
        <v/>
      </c>
      <c r="E124" s="66" t="str">
        <f>IF($O$2&gt;=M124,VLOOKUP(M124,Cs!$CB$7:$CN$33000,13,FALSE),"")</f>
        <v/>
      </c>
      <c r="F124" s="61" t="str">
        <f t="shared" si="23"/>
        <v/>
      </c>
      <c r="G124" s="62" t="str">
        <f>IF(M124&lt;=$O$2,T124,IF(M123=$O$2,$Q$3,IF(M122=$O$2,SUM($G$101:G122),IF(M121=$O$2,SUM(G123,-I123),IF(M120=$O$2,SUM(G123,H123),"")))))</f>
        <v/>
      </c>
      <c r="H124" s="62" t="str">
        <f>IF(M124&lt;=$O$2,CB124,IF(M123=$O$2,$BQ$3,IF(M122=$O$2,SUM($H$101:H122),IF(M121=$O$2,SUM(H123,-J123),""))))</f>
        <v/>
      </c>
      <c r="I124" s="62" t="str">
        <f>IF(M124&lt;=$O$2,U124,IF(M123=$O$2,$R$3,IF(M122=$O$2,SUM($I$101:I122),"")))</f>
        <v/>
      </c>
      <c r="J124" s="62" t="str">
        <f>IF(M124&lt;=$O$2,CC124,IF(M123=$O$2,$BR$3,IF(M122=$O$2,SUM($J$101:J122),"")))</f>
        <v/>
      </c>
      <c r="K124" s="63" t="str">
        <f t="shared" si="24"/>
        <v/>
      </c>
      <c r="M124" s="58">
        <f t="shared" si="25"/>
        <v>104</v>
      </c>
      <c r="O124" s="58" t="str">
        <f>IF($O$2&gt;=M124,VLOOKUP(M124,Cs!$CB$7:$CI$33000,8,FALSE),"")</f>
        <v/>
      </c>
      <c r="P124" s="58" t="str">
        <f>IF($O$2&gt;=M124,VLOOKUP(M124,Cs!$CB$7:$CI$33000,7,FALSE),"")</f>
        <v/>
      </c>
      <c r="Q124" s="58" t="str">
        <f>IF($O$2&gt;=M124,IF(VLOOKUP(M124,Cs!$CB$7:$CN$33000,9,FALSE)&lt;&gt;0,VLOOKUP(M124,Cs!$CB$7:$CN$33000,9,FALSE),""),"")</f>
        <v/>
      </c>
      <c r="R124" s="58" t="str">
        <f>IF($O$2&gt;=M124,VLOOKUP(M124,Cs!$CB$7:$CN$33000,10,FALSE),"")</f>
        <v/>
      </c>
      <c r="S124" s="58" t="str">
        <f>IF($O$2&gt;=M124,VLOOKUP(M124,Cs!$CB$7:$CN$33000,11,FALSE),"")</f>
        <v/>
      </c>
      <c r="T124" s="58" t="str">
        <f>IF($O$2&gt;=M124,IF(ISERROR(VLOOKUP(M124,Cs!$CB$7:$CI$10000,4,FALSE))=TRUE,"",IF(VLOOKUP(M124,Cs!$CB$7:$CI$10000,4,FALSE)&lt;&gt;0,VLOOKUP(M124,Cs!$CB$7:$CI$10000,4,FALSE),"")),"")</f>
        <v/>
      </c>
      <c r="U124" s="58" t="str">
        <f>IF($O$2&gt;=M124,IF(ISERROR(VLOOKUP(M124,Cs!$CB$7:$CI$10000,5,FALSE))=TRUE,"",IF(VLOOKUP(M124,Cs!$CB$7:$CI$10000,5,FALSE)&lt;&gt;0,VLOOKUP(M124,Cs!$CB$7:$CI$10000,5,FALSE),"")),"")</f>
        <v/>
      </c>
      <c r="V124" s="58" t="str">
        <f>IF($O$2&gt;=M124,VLOOKUP(M124,Cs!$CB$7:$CI$33000,6,FALSE),"")</f>
        <v/>
      </c>
      <c r="BB124" s="58" t="str">
        <f>IF($O$2&gt;=M124,IF(ISERROR(VLOOKUP(M124,Cs!$CB$10007:$CI$33000,4,FALSE))=TRUE,"",IF(VLOOKUP(M124,Cs!$CB$10007:$CI$33000,4,FALSE)&lt;&gt;0,VLOOKUP(M124,Cs!$CB$10007:$CI$33000,4,FALSE),"")),"")</f>
        <v/>
      </c>
      <c r="BC124" s="58" t="str">
        <f>IF($O$2&gt;=M124,IF(ISERROR(VLOOKUP(M124,Cs!$CB$10007:$CI$33000,5,FALSE))=TRUE,"",IF(VLOOKUP(M124,Cs!$CB$10007:$CI$33000,5,FALSE)&lt;&gt;0,VLOOKUP(M124,Cs!$CB$10007:$CI$33000,5,FALSE),"")),"")</f>
        <v/>
      </c>
      <c r="CB124" s="58" t="str">
        <f>IF($O$2&gt;=M124,IF(ISERROR(VLOOKUP(M124,Cs!$CB$10007:$CI$33000,4,FALSE))=TRUE,"",IF(VLOOKUP(M124,Cs!$CB$10007:$CI$33000,4,FALSE)&lt;&gt;0,VLOOKUP(M124,Cs!$CB$10007:$CI$33000,4,FALSE),"")),"")</f>
        <v/>
      </c>
      <c r="CC124" s="58" t="str">
        <f>IF($O$2&gt;=M124,IF(ISERROR(VLOOKUP(M124,Cs!$CB$10007:$CI$33000,5,FALSE))=TRUE,"",IF(VLOOKUP(M124,Cs!$CB$10007:$CI$33000,5,FALSE)&lt;&gt;0,VLOOKUP(M124,Cs!$CB$10007:$CI$33000,5,FALSE),"")),"")</f>
        <v/>
      </c>
    </row>
    <row r="125" spans="1:81" x14ac:dyDescent="0.25">
      <c r="A125" s="59" t="str">
        <f t="shared" si="21"/>
        <v/>
      </c>
      <c r="B125" s="60" t="str">
        <f>IF($O$2&gt;=M125,VLOOKUP(M125,Cs!$CB$7:$CI$33000,2,FALSE),"")</f>
        <v/>
      </c>
      <c r="C125" s="61" t="str">
        <f>IF($O$2&gt;=M125,VLOOKUP(M125,Cs!$CB$7:$CN$33000,12,FALSE),"")</f>
        <v/>
      </c>
      <c r="D125" s="61" t="str">
        <f t="shared" si="22"/>
        <v/>
      </c>
      <c r="E125" s="66" t="str">
        <f>IF($O$2&gt;=M125,VLOOKUP(M125,Cs!$CB$7:$CN$33000,13,FALSE),"")</f>
        <v/>
      </c>
      <c r="F125" s="61" t="str">
        <f t="shared" si="23"/>
        <v/>
      </c>
      <c r="G125" s="62" t="str">
        <f>IF(M125&lt;=$O$2,T125,IF(M124=$O$2,$Q$3,IF(M123=$O$2,SUM($G$101:G123),IF(M122=$O$2,SUM(G124,-I124),IF(M121=$O$2,SUM(G124,H124),"")))))</f>
        <v/>
      </c>
      <c r="H125" s="62" t="str">
        <f>IF(M125&lt;=$O$2,CB125,IF(M124=$O$2,$BQ$3,IF(M123=$O$2,SUM($H$101:H123),IF(M122=$O$2,SUM(H124,-J124),""))))</f>
        <v/>
      </c>
      <c r="I125" s="62" t="str">
        <f>IF(M125&lt;=$O$2,U125,IF(M124=$O$2,$R$3,IF(M123=$O$2,SUM($I$101:I123),"")))</f>
        <v/>
      </c>
      <c r="J125" s="62" t="str">
        <f>IF(M125&lt;=$O$2,CC125,IF(M124=$O$2,$BR$3,IF(M123=$O$2,SUM($J$101:J123),"")))</f>
        <v/>
      </c>
      <c r="K125" s="63" t="str">
        <f t="shared" si="24"/>
        <v/>
      </c>
      <c r="M125" s="58">
        <f t="shared" si="25"/>
        <v>105</v>
      </c>
      <c r="O125" s="58" t="str">
        <f>IF($O$2&gt;=M125,VLOOKUP(M125,Cs!$CB$7:$CI$33000,8,FALSE),"")</f>
        <v/>
      </c>
      <c r="P125" s="58" t="str">
        <f>IF($O$2&gt;=M125,VLOOKUP(M125,Cs!$CB$7:$CI$33000,7,FALSE),"")</f>
        <v/>
      </c>
      <c r="Q125" s="58" t="str">
        <f>IF($O$2&gt;=M125,IF(VLOOKUP(M125,Cs!$CB$7:$CN$33000,9,FALSE)&lt;&gt;0,VLOOKUP(M125,Cs!$CB$7:$CN$33000,9,FALSE),""),"")</f>
        <v/>
      </c>
      <c r="R125" s="58" t="str">
        <f>IF($O$2&gt;=M125,VLOOKUP(M125,Cs!$CB$7:$CN$33000,10,FALSE),"")</f>
        <v/>
      </c>
      <c r="S125" s="58" t="str">
        <f>IF($O$2&gt;=M125,VLOOKUP(M125,Cs!$CB$7:$CN$33000,11,FALSE),"")</f>
        <v/>
      </c>
      <c r="T125" s="58" t="str">
        <f>IF($O$2&gt;=M125,IF(ISERROR(VLOOKUP(M125,Cs!$CB$7:$CI$10000,4,FALSE))=TRUE,"",IF(VLOOKUP(M125,Cs!$CB$7:$CI$10000,4,FALSE)&lt;&gt;0,VLOOKUP(M125,Cs!$CB$7:$CI$10000,4,FALSE),"")),"")</f>
        <v/>
      </c>
      <c r="U125" s="58" t="str">
        <f>IF($O$2&gt;=M125,IF(ISERROR(VLOOKUP(M125,Cs!$CB$7:$CI$10000,5,FALSE))=TRUE,"",IF(VLOOKUP(M125,Cs!$CB$7:$CI$10000,5,FALSE)&lt;&gt;0,VLOOKUP(M125,Cs!$CB$7:$CI$10000,5,FALSE),"")),"")</f>
        <v/>
      </c>
      <c r="V125" s="58" t="str">
        <f>IF($O$2&gt;=M125,VLOOKUP(M125,Cs!$CB$7:$CI$33000,6,FALSE),"")</f>
        <v/>
      </c>
      <c r="BB125" s="58" t="str">
        <f>IF($O$2&gt;=M125,IF(ISERROR(VLOOKUP(M125,Cs!$CB$10007:$CI$33000,4,FALSE))=TRUE,"",IF(VLOOKUP(M125,Cs!$CB$10007:$CI$33000,4,FALSE)&lt;&gt;0,VLOOKUP(M125,Cs!$CB$10007:$CI$33000,4,FALSE),"")),"")</f>
        <v/>
      </c>
      <c r="BC125" s="58" t="str">
        <f>IF($O$2&gt;=M125,IF(ISERROR(VLOOKUP(M125,Cs!$CB$10007:$CI$33000,5,FALSE))=TRUE,"",IF(VLOOKUP(M125,Cs!$CB$10007:$CI$33000,5,FALSE)&lt;&gt;0,VLOOKUP(M125,Cs!$CB$10007:$CI$33000,5,FALSE),"")),"")</f>
        <v/>
      </c>
      <c r="CB125" s="58" t="str">
        <f>IF($O$2&gt;=M125,IF(ISERROR(VLOOKUP(M125,Cs!$CB$10007:$CI$33000,4,FALSE))=TRUE,"",IF(VLOOKUP(M125,Cs!$CB$10007:$CI$33000,4,FALSE)&lt;&gt;0,VLOOKUP(M125,Cs!$CB$10007:$CI$33000,4,FALSE),"")),"")</f>
        <v/>
      </c>
      <c r="CC125" s="58" t="str">
        <f>IF($O$2&gt;=M125,IF(ISERROR(VLOOKUP(M125,Cs!$CB$10007:$CI$33000,5,FALSE))=TRUE,"",IF(VLOOKUP(M125,Cs!$CB$10007:$CI$33000,5,FALSE)&lt;&gt;0,VLOOKUP(M125,Cs!$CB$10007:$CI$33000,5,FALSE),"")),"")</f>
        <v/>
      </c>
    </row>
    <row r="126" spans="1:81" x14ac:dyDescent="0.25">
      <c r="A126" s="59" t="str">
        <f t="shared" si="21"/>
        <v/>
      </c>
      <c r="B126" s="60" t="str">
        <f>IF($O$2&gt;=M126,VLOOKUP(M126,Cs!$CB$7:$CI$33000,2,FALSE),"")</f>
        <v/>
      </c>
      <c r="C126" s="61" t="str">
        <f>IF($O$2&gt;=M126,VLOOKUP(M126,Cs!$CB$7:$CN$33000,12,FALSE),"")</f>
        <v/>
      </c>
      <c r="D126" s="61" t="str">
        <f t="shared" si="22"/>
        <v/>
      </c>
      <c r="E126" s="66" t="str">
        <f>IF($O$2&gt;=M126,VLOOKUP(M126,Cs!$CB$7:$CN$33000,13,FALSE),"")</f>
        <v/>
      </c>
      <c r="F126" s="61" t="str">
        <f t="shared" si="23"/>
        <v/>
      </c>
      <c r="G126" s="62" t="str">
        <f>IF(M126&lt;=$O$2,T126,IF(M125=$O$2,$Q$3,IF(M124=$O$2,SUM($G$101:G124),IF(M123=$O$2,SUM(G125,-I125),IF(M122=$O$2,SUM(G125,H125),"")))))</f>
        <v/>
      </c>
      <c r="H126" s="62" t="str">
        <f>IF(M126&lt;=$O$2,CB126,IF(M125=$O$2,$BQ$3,IF(M124=$O$2,SUM($H$101:H124),IF(M123=$O$2,SUM(H125,-J125),""))))</f>
        <v/>
      </c>
      <c r="I126" s="62" t="str">
        <f>IF(M126&lt;=$O$2,U126,IF(M125=$O$2,$R$3,IF(M124=$O$2,SUM($I$101:I124),"")))</f>
        <v/>
      </c>
      <c r="J126" s="62" t="str">
        <f>IF(M126&lt;=$O$2,CC126,IF(M125=$O$2,$BR$3,IF(M124=$O$2,SUM($J$101:J124),"")))</f>
        <v/>
      </c>
      <c r="K126" s="63" t="str">
        <f t="shared" si="24"/>
        <v/>
      </c>
      <c r="M126" s="58">
        <f t="shared" si="25"/>
        <v>106</v>
      </c>
      <c r="O126" s="58" t="str">
        <f>IF($O$2&gt;=M126,VLOOKUP(M126,Cs!$CB$7:$CI$33000,8,FALSE),"")</f>
        <v/>
      </c>
      <c r="P126" s="58" t="str">
        <f>IF($O$2&gt;=M126,VLOOKUP(M126,Cs!$CB$7:$CI$33000,7,FALSE),"")</f>
        <v/>
      </c>
      <c r="Q126" s="58" t="str">
        <f>IF($O$2&gt;=M126,IF(VLOOKUP(M126,Cs!$CB$7:$CN$33000,9,FALSE)&lt;&gt;0,VLOOKUP(M126,Cs!$CB$7:$CN$33000,9,FALSE),""),"")</f>
        <v/>
      </c>
      <c r="R126" s="58" t="str">
        <f>IF($O$2&gt;=M126,VLOOKUP(M126,Cs!$CB$7:$CN$33000,10,FALSE),"")</f>
        <v/>
      </c>
      <c r="S126" s="58" t="str">
        <f>IF($O$2&gt;=M126,VLOOKUP(M126,Cs!$CB$7:$CN$33000,11,FALSE),"")</f>
        <v/>
      </c>
      <c r="T126" s="58" t="str">
        <f>IF($O$2&gt;=M126,IF(ISERROR(VLOOKUP(M126,Cs!$CB$7:$CI$10000,4,FALSE))=TRUE,"",IF(VLOOKUP(M126,Cs!$CB$7:$CI$10000,4,FALSE)&lt;&gt;0,VLOOKUP(M126,Cs!$CB$7:$CI$10000,4,FALSE),"")),"")</f>
        <v/>
      </c>
      <c r="U126" s="58" t="str">
        <f>IF($O$2&gt;=M126,IF(ISERROR(VLOOKUP(M126,Cs!$CB$7:$CI$10000,5,FALSE))=TRUE,"",IF(VLOOKUP(M126,Cs!$CB$7:$CI$10000,5,FALSE)&lt;&gt;0,VLOOKUP(M126,Cs!$CB$7:$CI$10000,5,FALSE),"")),"")</f>
        <v/>
      </c>
      <c r="V126" s="58" t="str">
        <f>IF($O$2&gt;=M126,VLOOKUP(M126,Cs!$CB$7:$CI$33000,6,FALSE),"")</f>
        <v/>
      </c>
      <c r="BB126" s="58" t="str">
        <f>IF($O$2&gt;=M126,IF(ISERROR(VLOOKUP(M126,Cs!$CB$10007:$CI$33000,4,FALSE))=TRUE,"",IF(VLOOKUP(M126,Cs!$CB$10007:$CI$33000,4,FALSE)&lt;&gt;0,VLOOKUP(M126,Cs!$CB$10007:$CI$33000,4,FALSE),"")),"")</f>
        <v/>
      </c>
      <c r="BC126" s="58" t="str">
        <f>IF($O$2&gt;=M126,IF(ISERROR(VLOOKUP(M126,Cs!$CB$10007:$CI$33000,5,FALSE))=TRUE,"",IF(VLOOKUP(M126,Cs!$CB$10007:$CI$33000,5,FALSE)&lt;&gt;0,VLOOKUP(M126,Cs!$CB$10007:$CI$33000,5,FALSE),"")),"")</f>
        <v/>
      </c>
      <c r="CB126" s="58" t="str">
        <f>IF($O$2&gt;=M126,IF(ISERROR(VLOOKUP(M126,Cs!$CB$10007:$CI$33000,4,FALSE))=TRUE,"",IF(VLOOKUP(M126,Cs!$CB$10007:$CI$33000,4,FALSE)&lt;&gt;0,VLOOKUP(M126,Cs!$CB$10007:$CI$33000,4,FALSE),"")),"")</f>
        <v/>
      </c>
      <c r="CC126" s="58" t="str">
        <f>IF($O$2&gt;=M126,IF(ISERROR(VLOOKUP(M126,Cs!$CB$10007:$CI$33000,5,FALSE))=TRUE,"",IF(VLOOKUP(M126,Cs!$CB$10007:$CI$33000,5,FALSE)&lt;&gt;0,VLOOKUP(M126,Cs!$CB$10007:$CI$33000,5,FALSE),"")),"")</f>
        <v/>
      </c>
    </row>
    <row r="127" spans="1:81" x14ac:dyDescent="0.25">
      <c r="A127" s="59" t="str">
        <f t="shared" si="21"/>
        <v/>
      </c>
      <c r="B127" s="60" t="str">
        <f>IF($O$2&gt;=M127,VLOOKUP(M127,Cs!$CB$7:$CI$33000,2,FALSE),"")</f>
        <v/>
      </c>
      <c r="C127" s="61" t="str">
        <f>IF($O$2&gt;=M127,VLOOKUP(M127,Cs!$CB$7:$CN$33000,12,FALSE),"")</f>
        <v/>
      </c>
      <c r="D127" s="61" t="str">
        <f t="shared" si="22"/>
        <v/>
      </c>
      <c r="E127" s="66" t="str">
        <f>IF($O$2&gt;=M127,VLOOKUP(M127,Cs!$CB$7:$CN$33000,13,FALSE),"")</f>
        <v/>
      </c>
      <c r="F127" s="61" t="str">
        <f t="shared" si="23"/>
        <v/>
      </c>
      <c r="G127" s="62" t="str">
        <f>IF(M127&lt;=$O$2,T127,IF(M126=$O$2,$Q$3,IF(M125=$O$2,SUM($G$101:G125),IF(M124=$O$2,SUM(G126,-I126),IF(M123=$O$2,SUM(G126,H126),"")))))</f>
        <v/>
      </c>
      <c r="H127" s="62" t="str">
        <f>IF(M127&lt;=$O$2,CB127,IF(M126=$O$2,$BQ$3,IF(M125=$O$2,SUM($H$101:H125),IF(M124=$O$2,SUM(H126,-J126),""))))</f>
        <v/>
      </c>
      <c r="I127" s="62" t="str">
        <f>IF(M127&lt;=$O$2,U127,IF(M126=$O$2,$R$3,IF(M125=$O$2,SUM($I$101:I125),"")))</f>
        <v/>
      </c>
      <c r="J127" s="62" t="str">
        <f>IF(M127&lt;=$O$2,CC127,IF(M126=$O$2,$BR$3,IF(M125=$O$2,SUM($J$101:J125),"")))</f>
        <v/>
      </c>
      <c r="K127" s="63" t="str">
        <f t="shared" si="24"/>
        <v/>
      </c>
      <c r="M127" s="58">
        <f t="shared" si="25"/>
        <v>107</v>
      </c>
      <c r="O127" s="58" t="str">
        <f>IF($O$2&gt;=M127,VLOOKUP(M127,Cs!$CB$7:$CI$33000,8,FALSE),"")</f>
        <v/>
      </c>
      <c r="P127" s="58" t="str">
        <f>IF($O$2&gt;=M127,VLOOKUP(M127,Cs!$CB$7:$CI$33000,7,FALSE),"")</f>
        <v/>
      </c>
      <c r="Q127" s="58" t="str">
        <f>IF($O$2&gt;=M127,IF(VLOOKUP(M127,Cs!$CB$7:$CN$33000,9,FALSE)&lt;&gt;0,VLOOKUP(M127,Cs!$CB$7:$CN$33000,9,FALSE),""),"")</f>
        <v/>
      </c>
      <c r="R127" s="58" t="str">
        <f>IF($O$2&gt;=M127,VLOOKUP(M127,Cs!$CB$7:$CN$33000,10,FALSE),"")</f>
        <v/>
      </c>
      <c r="S127" s="58" t="str">
        <f>IF($O$2&gt;=M127,VLOOKUP(M127,Cs!$CB$7:$CN$33000,11,FALSE),"")</f>
        <v/>
      </c>
      <c r="T127" s="58" t="str">
        <f>IF($O$2&gt;=M127,IF(ISERROR(VLOOKUP(M127,Cs!$CB$7:$CI$10000,4,FALSE))=TRUE,"",IF(VLOOKUP(M127,Cs!$CB$7:$CI$10000,4,FALSE)&lt;&gt;0,VLOOKUP(M127,Cs!$CB$7:$CI$10000,4,FALSE),"")),"")</f>
        <v/>
      </c>
      <c r="U127" s="58" t="str">
        <f>IF($O$2&gt;=M127,IF(ISERROR(VLOOKUP(M127,Cs!$CB$7:$CI$10000,5,FALSE))=TRUE,"",IF(VLOOKUP(M127,Cs!$CB$7:$CI$10000,5,FALSE)&lt;&gt;0,VLOOKUP(M127,Cs!$CB$7:$CI$10000,5,FALSE),"")),"")</f>
        <v/>
      </c>
      <c r="V127" s="58" t="str">
        <f>IF($O$2&gt;=M127,VLOOKUP(M127,Cs!$CB$7:$CI$33000,6,FALSE),"")</f>
        <v/>
      </c>
      <c r="BB127" s="58" t="str">
        <f>IF($O$2&gt;=M127,IF(ISERROR(VLOOKUP(M127,Cs!$CB$10007:$CI$33000,4,FALSE))=TRUE,"",IF(VLOOKUP(M127,Cs!$CB$10007:$CI$33000,4,FALSE)&lt;&gt;0,VLOOKUP(M127,Cs!$CB$10007:$CI$33000,4,FALSE),"")),"")</f>
        <v/>
      </c>
      <c r="BC127" s="58" t="str">
        <f>IF($O$2&gt;=M127,IF(ISERROR(VLOOKUP(M127,Cs!$CB$10007:$CI$33000,5,FALSE))=TRUE,"",IF(VLOOKUP(M127,Cs!$CB$10007:$CI$33000,5,FALSE)&lt;&gt;0,VLOOKUP(M127,Cs!$CB$10007:$CI$33000,5,FALSE),"")),"")</f>
        <v/>
      </c>
      <c r="CB127" s="58" t="str">
        <f>IF($O$2&gt;=M127,IF(ISERROR(VLOOKUP(M127,Cs!$CB$10007:$CI$33000,4,FALSE))=TRUE,"",IF(VLOOKUP(M127,Cs!$CB$10007:$CI$33000,4,FALSE)&lt;&gt;0,VLOOKUP(M127,Cs!$CB$10007:$CI$33000,4,FALSE),"")),"")</f>
        <v/>
      </c>
      <c r="CC127" s="58" t="str">
        <f>IF($O$2&gt;=M127,IF(ISERROR(VLOOKUP(M127,Cs!$CB$10007:$CI$33000,5,FALSE))=TRUE,"",IF(VLOOKUP(M127,Cs!$CB$10007:$CI$33000,5,FALSE)&lt;&gt;0,VLOOKUP(M127,Cs!$CB$10007:$CI$33000,5,FALSE),"")),"")</f>
        <v/>
      </c>
    </row>
    <row r="128" spans="1:81" x14ac:dyDescent="0.25">
      <c r="A128" s="59" t="str">
        <f t="shared" si="21"/>
        <v/>
      </c>
      <c r="B128" s="60" t="str">
        <f>IF($O$2&gt;=M128,VLOOKUP(M128,Cs!$CB$7:$CI$33000,2,FALSE),"")</f>
        <v/>
      </c>
      <c r="C128" s="61" t="str">
        <f>IF($O$2&gt;=M128,VLOOKUP(M128,Cs!$CB$7:$CN$33000,12,FALSE),"")</f>
        <v/>
      </c>
      <c r="D128" s="61" t="str">
        <f t="shared" si="22"/>
        <v/>
      </c>
      <c r="E128" s="66" t="str">
        <f>IF($O$2&gt;=M128,VLOOKUP(M128,Cs!$CB$7:$CN$33000,13,FALSE),"")</f>
        <v/>
      </c>
      <c r="F128" s="61" t="str">
        <f t="shared" si="23"/>
        <v/>
      </c>
      <c r="G128" s="62" t="str">
        <f>IF(M128&lt;=$O$2,T128,IF(M127=$O$2,$Q$3,IF(M126=$O$2,SUM($G$101:G126),IF(M125=$O$2,SUM(G127,-I127),IF(M124=$O$2,SUM(G127,H127),"")))))</f>
        <v/>
      </c>
      <c r="H128" s="62" t="str">
        <f>IF(M128&lt;=$O$2,CB128,IF(M127=$O$2,$BQ$3,IF(M126=$O$2,SUM($H$101:H126),IF(M125=$O$2,SUM(H127,-J127),""))))</f>
        <v/>
      </c>
      <c r="I128" s="62" t="str">
        <f>IF(M128&lt;=$O$2,U128,IF(M127=$O$2,$R$3,IF(M126=$O$2,SUM($I$101:I126),"")))</f>
        <v/>
      </c>
      <c r="J128" s="62" t="str">
        <f>IF(M128&lt;=$O$2,CC128,IF(M127=$O$2,$BR$3,IF(M126=$O$2,SUM($J$101:J126),"")))</f>
        <v/>
      </c>
      <c r="K128" s="63" t="str">
        <f t="shared" si="24"/>
        <v/>
      </c>
      <c r="M128" s="58">
        <f t="shared" si="25"/>
        <v>108</v>
      </c>
      <c r="O128" s="58" t="str">
        <f>IF($O$2&gt;=M128,VLOOKUP(M128,Cs!$CB$7:$CI$33000,8,FALSE),"")</f>
        <v/>
      </c>
      <c r="P128" s="58" t="str">
        <f>IF($O$2&gt;=M128,VLOOKUP(M128,Cs!$CB$7:$CI$33000,7,FALSE),"")</f>
        <v/>
      </c>
      <c r="Q128" s="58" t="str">
        <f>IF($O$2&gt;=M128,IF(VLOOKUP(M128,Cs!$CB$7:$CN$33000,9,FALSE)&lt;&gt;0,VLOOKUP(M128,Cs!$CB$7:$CN$33000,9,FALSE),""),"")</f>
        <v/>
      </c>
      <c r="R128" s="58" t="str">
        <f>IF($O$2&gt;=M128,VLOOKUP(M128,Cs!$CB$7:$CN$33000,10,FALSE),"")</f>
        <v/>
      </c>
      <c r="S128" s="58" t="str">
        <f>IF($O$2&gt;=M128,VLOOKUP(M128,Cs!$CB$7:$CN$33000,11,FALSE),"")</f>
        <v/>
      </c>
      <c r="T128" s="58" t="str">
        <f>IF($O$2&gt;=M128,IF(ISERROR(VLOOKUP(M128,Cs!$CB$7:$CI$10000,4,FALSE))=TRUE,"",IF(VLOOKUP(M128,Cs!$CB$7:$CI$10000,4,FALSE)&lt;&gt;0,VLOOKUP(M128,Cs!$CB$7:$CI$10000,4,FALSE),"")),"")</f>
        <v/>
      </c>
      <c r="U128" s="58" t="str">
        <f>IF($O$2&gt;=M128,IF(ISERROR(VLOOKUP(M128,Cs!$CB$7:$CI$10000,5,FALSE))=TRUE,"",IF(VLOOKUP(M128,Cs!$CB$7:$CI$10000,5,FALSE)&lt;&gt;0,VLOOKUP(M128,Cs!$CB$7:$CI$10000,5,FALSE),"")),"")</f>
        <v/>
      </c>
      <c r="V128" s="58" t="str">
        <f>IF($O$2&gt;=M128,VLOOKUP(M128,Cs!$CB$7:$CI$33000,6,FALSE),"")</f>
        <v/>
      </c>
      <c r="BB128" s="58" t="str">
        <f>IF($O$2&gt;=M128,IF(ISERROR(VLOOKUP(M128,Cs!$CB$10007:$CI$33000,4,FALSE))=TRUE,"",IF(VLOOKUP(M128,Cs!$CB$10007:$CI$33000,4,FALSE)&lt;&gt;0,VLOOKUP(M128,Cs!$CB$10007:$CI$33000,4,FALSE),"")),"")</f>
        <v/>
      </c>
      <c r="BC128" s="58" t="str">
        <f>IF($O$2&gt;=M128,IF(ISERROR(VLOOKUP(M128,Cs!$CB$10007:$CI$33000,5,FALSE))=TRUE,"",IF(VLOOKUP(M128,Cs!$CB$10007:$CI$33000,5,FALSE)&lt;&gt;0,VLOOKUP(M128,Cs!$CB$10007:$CI$33000,5,FALSE),"")),"")</f>
        <v/>
      </c>
      <c r="CB128" s="58" t="str">
        <f>IF($O$2&gt;=M128,IF(ISERROR(VLOOKUP(M128,Cs!$CB$10007:$CI$33000,4,FALSE))=TRUE,"",IF(VLOOKUP(M128,Cs!$CB$10007:$CI$33000,4,FALSE)&lt;&gt;0,VLOOKUP(M128,Cs!$CB$10007:$CI$33000,4,FALSE),"")),"")</f>
        <v/>
      </c>
      <c r="CC128" s="58" t="str">
        <f>IF($O$2&gt;=M128,IF(ISERROR(VLOOKUP(M128,Cs!$CB$10007:$CI$33000,5,FALSE))=TRUE,"",IF(VLOOKUP(M128,Cs!$CB$10007:$CI$33000,5,FALSE)&lt;&gt;0,VLOOKUP(M128,Cs!$CB$10007:$CI$33000,5,FALSE),"")),"")</f>
        <v/>
      </c>
    </row>
    <row r="129" spans="1:81" x14ac:dyDescent="0.25">
      <c r="A129" s="59" t="str">
        <f t="shared" si="21"/>
        <v/>
      </c>
      <c r="B129" s="60" t="str">
        <f>IF($O$2&gt;=M129,VLOOKUP(M129,Cs!$CB$7:$CI$33000,2,FALSE),"")</f>
        <v/>
      </c>
      <c r="C129" s="61" t="str">
        <f>IF($O$2&gt;=M129,VLOOKUP(M129,Cs!$CB$7:$CN$33000,12,FALSE),"")</f>
        <v/>
      </c>
      <c r="D129" s="61" t="str">
        <f t="shared" si="22"/>
        <v/>
      </c>
      <c r="E129" s="66" t="str">
        <f>IF($O$2&gt;=M129,VLOOKUP(M129,Cs!$CB$7:$CN$33000,13,FALSE),"")</f>
        <v/>
      </c>
      <c r="F129" s="61" t="str">
        <f t="shared" si="23"/>
        <v/>
      </c>
      <c r="G129" s="62" t="str">
        <f>IF(M129&lt;=$O$2,T129,IF(M128=$O$2,$Q$3,IF(M127=$O$2,SUM($G$101:G127),IF(M126=$O$2,SUM(G128,-I128),IF(M125=$O$2,SUM(G128,H128),"")))))</f>
        <v/>
      </c>
      <c r="H129" s="62" t="str">
        <f>IF(M129&lt;=$O$2,CB129,IF(M128=$O$2,$BQ$3,IF(M127=$O$2,SUM($H$101:H127),IF(M126=$O$2,SUM(H128,-J128),""))))</f>
        <v/>
      </c>
      <c r="I129" s="62" t="str">
        <f>IF(M129&lt;=$O$2,U129,IF(M128=$O$2,$R$3,IF(M127=$O$2,SUM($I$101:I127),"")))</f>
        <v/>
      </c>
      <c r="J129" s="62" t="str">
        <f>IF(M129&lt;=$O$2,CC129,IF(M128=$O$2,$BR$3,IF(M127=$O$2,SUM($J$101:J127),"")))</f>
        <v/>
      </c>
      <c r="K129" s="63" t="str">
        <f t="shared" si="24"/>
        <v/>
      </c>
      <c r="M129" s="58">
        <f t="shared" si="25"/>
        <v>109</v>
      </c>
      <c r="O129" s="58" t="str">
        <f>IF($O$2&gt;=M129,VLOOKUP(M129,Cs!$CB$7:$CI$33000,8,FALSE),"")</f>
        <v/>
      </c>
      <c r="P129" s="58" t="str">
        <f>IF($O$2&gt;=M129,VLOOKUP(M129,Cs!$CB$7:$CI$33000,7,FALSE),"")</f>
        <v/>
      </c>
      <c r="Q129" s="58" t="str">
        <f>IF($O$2&gt;=M129,IF(VLOOKUP(M129,Cs!$CB$7:$CN$33000,9,FALSE)&lt;&gt;0,VLOOKUP(M129,Cs!$CB$7:$CN$33000,9,FALSE),""),"")</f>
        <v/>
      </c>
      <c r="R129" s="58" t="str">
        <f>IF($O$2&gt;=M129,VLOOKUP(M129,Cs!$CB$7:$CN$33000,10,FALSE),"")</f>
        <v/>
      </c>
      <c r="S129" s="58" t="str">
        <f>IF($O$2&gt;=M129,VLOOKUP(M129,Cs!$CB$7:$CN$33000,11,FALSE),"")</f>
        <v/>
      </c>
      <c r="T129" s="58" t="str">
        <f>IF($O$2&gt;=M129,IF(ISERROR(VLOOKUP(M129,Cs!$CB$7:$CI$10000,4,FALSE))=TRUE,"",IF(VLOOKUP(M129,Cs!$CB$7:$CI$10000,4,FALSE)&lt;&gt;0,VLOOKUP(M129,Cs!$CB$7:$CI$10000,4,FALSE),"")),"")</f>
        <v/>
      </c>
      <c r="U129" s="58" t="str">
        <f>IF($O$2&gt;=M129,IF(ISERROR(VLOOKUP(M129,Cs!$CB$7:$CI$10000,5,FALSE))=TRUE,"",IF(VLOOKUP(M129,Cs!$CB$7:$CI$10000,5,FALSE)&lt;&gt;0,VLOOKUP(M129,Cs!$CB$7:$CI$10000,5,FALSE),"")),"")</f>
        <v/>
      </c>
      <c r="V129" s="58" t="str">
        <f>IF($O$2&gt;=M129,VLOOKUP(M129,Cs!$CB$7:$CI$33000,6,FALSE),"")</f>
        <v/>
      </c>
      <c r="BB129" s="58" t="str">
        <f>IF($O$2&gt;=M129,IF(ISERROR(VLOOKUP(M129,Cs!$CB$10007:$CI$33000,4,FALSE))=TRUE,"",IF(VLOOKUP(M129,Cs!$CB$10007:$CI$33000,4,FALSE)&lt;&gt;0,VLOOKUP(M129,Cs!$CB$10007:$CI$33000,4,FALSE),"")),"")</f>
        <v/>
      </c>
      <c r="BC129" s="58" t="str">
        <f>IF($O$2&gt;=M129,IF(ISERROR(VLOOKUP(M129,Cs!$CB$10007:$CI$33000,5,FALSE))=TRUE,"",IF(VLOOKUP(M129,Cs!$CB$10007:$CI$33000,5,FALSE)&lt;&gt;0,VLOOKUP(M129,Cs!$CB$10007:$CI$33000,5,FALSE),"")),"")</f>
        <v/>
      </c>
      <c r="CB129" s="58" t="str">
        <f>IF($O$2&gt;=M129,IF(ISERROR(VLOOKUP(M129,Cs!$CB$10007:$CI$33000,4,FALSE))=TRUE,"",IF(VLOOKUP(M129,Cs!$CB$10007:$CI$33000,4,FALSE)&lt;&gt;0,VLOOKUP(M129,Cs!$CB$10007:$CI$33000,4,FALSE),"")),"")</f>
        <v/>
      </c>
      <c r="CC129" s="58" t="str">
        <f>IF($O$2&gt;=M129,IF(ISERROR(VLOOKUP(M129,Cs!$CB$10007:$CI$33000,5,FALSE))=TRUE,"",IF(VLOOKUP(M129,Cs!$CB$10007:$CI$33000,5,FALSE)&lt;&gt;0,VLOOKUP(M129,Cs!$CB$10007:$CI$33000,5,FALSE),"")),"")</f>
        <v/>
      </c>
    </row>
    <row r="130" spans="1:81" x14ac:dyDescent="0.25">
      <c r="A130" s="59" t="str">
        <f t="shared" si="21"/>
        <v/>
      </c>
      <c r="B130" s="60" t="str">
        <f>IF($O$2&gt;=M130,VLOOKUP(M130,Cs!$CB$7:$CI$33000,2,FALSE),"")</f>
        <v/>
      </c>
      <c r="C130" s="61" t="str">
        <f>IF($O$2&gt;=M130,VLOOKUP(M130,Cs!$CB$7:$CN$33000,12,FALSE),"")</f>
        <v/>
      </c>
      <c r="D130" s="61" t="str">
        <f t="shared" si="22"/>
        <v/>
      </c>
      <c r="E130" s="66" t="str">
        <f>IF($O$2&gt;=M130,VLOOKUP(M130,Cs!$CB$7:$CN$33000,13,FALSE),"")</f>
        <v/>
      </c>
      <c r="F130" s="61" t="str">
        <f t="shared" si="23"/>
        <v/>
      </c>
      <c r="G130" s="62" t="str">
        <f>IF(M130&lt;=$O$2,T130,IF(M129=$O$2,$Q$3,IF(M128=$O$2,SUM($G$101:G128),IF(M127=$O$2,SUM(G129,-I129),IF(M126=$O$2,SUM(G129,H129),"")))))</f>
        <v/>
      </c>
      <c r="H130" s="62" t="str">
        <f>IF(M130&lt;=$O$2,CB130,IF(M129=$O$2,$BQ$3,IF(M128=$O$2,SUM($H$101:H128),IF(M127=$O$2,SUM(H129,-J129),""))))</f>
        <v/>
      </c>
      <c r="I130" s="62" t="str">
        <f>IF(M130&lt;=$O$2,U130,IF(M129=$O$2,$R$3,IF(M128=$O$2,SUM($I$101:I128),"")))</f>
        <v/>
      </c>
      <c r="J130" s="62" t="str">
        <f>IF(M130&lt;=$O$2,CC130,IF(M129=$O$2,$BR$3,IF(M128=$O$2,SUM($J$101:J128),"")))</f>
        <v/>
      </c>
      <c r="K130" s="63" t="str">
        <f t="shared" si="24"/>
        <v/>
      </c>
      <c r="M130" s="58">
        <f t="shared" si="25"/>
        <v>110</v>
      </c>
      <c r="O130" s="58" t="str">
        <f>IF($O$2&gt;=M130,VLOOKUP(M130,Cs!$CB$7:$CI$33000,8,FALSE),"")</f>
        <v/>
      </c>
      <c r="P130" s="58" t="str">
        <f>IF($O$2&gt;=M130,VLOOKUP(M130,Cs!$CB$7:$CI$33000,7,FALSE),"")</f>
        <v/>
      </c>
      <c r="Q130" s="58" t="str">
        <f>IF($O$2&gt;=M130,IF(VLOOKUP(M130,Cs!$CB$7:$CN$33000,9,FALSE)&lt;&gt;0,VLOOKUP(M130,Cs!$CB$7:$CN$33000,9,FALSE),""),"")</f>
        <v/>
      </c>
      <c r="R130" s="58" t="str">
        <f>IF($O$2&gt;=M130,VLOOKUP(M130,Cs!$CB$7:$CN$33000,10,FALSE),"")</f>
        <v/>
      </c>
      <c r="S130" s="58" t="str">
        <f>IF($O$2&gt;=M130,VLOOKUP(M130,Cs!$CB$7:$CN$33000,11,FALSE),"")</f>
        <v/>
      </c>
      <c r="T130" s="58" t="str">
        <f>IF($O$2&gt;=M130,IF(ISERROR(VLOOKUP(M130,Cs!$CB$7:$CI$10000,4,FALSE))=TRUE,"",IF(VLOOKUP(M130,Cs!$CB$7:$CI$10000,4,FALSE)&lt;&gt;0,VLOOKUP(M130,Cs!$CB$7:$CI$10000,4,FALSE),"")),"")</f>
        <v/>
      </c>
      <c r="U130" s="58" t="str">
        <f>IF($O$2&gt;=M130,IF(ISERROR(VLOOKUP(M130,Cs!$CB$7:$CI$10000,5,FALSE))=TRUE,"",IF(VLOOKUP(M130,Cs!$CB$7:$CI$10000,5,FALSE)&lt;&gt;0,VLOOKUP(M130,Cs!$CB$7:$CI$10000,5,FALSE),"")),"")</f>
        <v/>
      </c>
      <c r="V130" s="58" t="str">
        <f>IF($O$2&gt;=M130,VLOOKUP(M130,Cs!$CB$7:$CI$33000,6,FALSE),"")</f>
        <v/>
      </c>
      <c r="BB130" s="58" t="str">
        <f>IF($O$2&gt;=M130,IF(ISERROR(VLOOKUP(M130,Cs!$CB$10007:$CI$33000,4,FALSE))=TRUE,"",IF(VLOOKUP(M130,Cs!$CB$10007:$CI$33000,4,FALSE)&lt;&gt;0,VLOOKUP(M130,Cs!$CB$10007:$CI$33000,4,FALSE),"")),"")</f>
        <v/>
      </c>
      <c r="BC130" s="58" t="str">
        <f>IF($O$2&gt;=M130,IF(ISERROR(VLOOKUP(M130,Cs!$CB$10007:$CI$33000,5,FALSE))=TRUE,"",IF(VLOOKUP(M130,Cs!$CB$10007:$CI$33000,5,FALSE)&lt;&gt;0,VLOOKUP(M130,Cs!$CB$10007:$CI$33000,5,FALSE),"")),"")</f>
        <v/>
      </c>
      <c r="CB130" s="58" t="str">
        <f>IF($O$2&gt;=M130,IF(ISERROR(VLOOKUP(M130,Cs!$CB$10007:$CI$33000,4,FALSE))=TRUE,"",IF(VLOOKUP(M130,Cs!$CB$10007:$CI$33000,4,FALSE)&lt;&gt;0,VLOOKUP(M130,Cs!$CB$10007:$CI$33000,4,FALSE),"")),"")</f>
        <v/>
      </c>
      <c r="CC130" s="58" t="str">
        <f>IF($O$2&gt;=M130,IF(ISERROR(VLOOKUP(M130,Cs!$CB$10007:$CI$33000,5,FALSE))=TRUE,"",IF(VLOOKUP(M130,Cs!$CB$10007:$CI$33000,5,FALSE)&lt;&gt;0,VLOOKUP(M130,Cs!$CB$10007:$CI$33000,5,FALSE),"")),"")</f>
        <v/>
      </c>
    </row>
    <row r="131" spans="1:81" x14ac:dyDescent="0.25">
      <c r="A131" s="59" t="str">
        <f t="shared" si="21"/>
        <v/>
      </c>
      <c r="B131" s="60" t="str">
        <f>IF($O$2&gt;=M131,VLOOKUP(M131,Cs!$CB$7:$CI$33000,2,FALSE),"")</f>
        <v/>
      </c>
      <c r="C131" s="61" t="str">
        <f>IF($O$2&gt;=M131,VLOOKUP(M131,Cs!$CB$7:$CN$33000,12,FALSE),"")</f>
        <v/>
      </c>
      <c r="D131" s="61" t="str">
        <f t="shared" si="22"/>
        <v/>
      </c>
      <c r="E131" s="66" t="str">
        <f>IF($O$2&gt;=M131,VLOOKUP(M131,Cs!$CB$7:$CN$33000,13,FALSE),"")</f>
        <v/>
      </c>
      <c r="F131" s="61" t="str">
        <f t="shared" si="23"/>
        <v/>
      </c>
      <c r="G131" s="62" t="str">
        <f>IF(M131&lt;=$O$2,T131,IF(M130=$O$2,$Q$3,IF(M129=$O$2,SUM($G$101:G129),IF(M128=$O$2,SUM(G130,-I130),IF(M127=$O$2,SUM(G130,H130),"")))))</f>
        <v/>
      </c>
      <c r="H131" s="62" t="str">
        <f>IF(M131&lt;=$O$2,CB131,IF(M130=$O$2,$BQ$3,IF(M129=$O$2,SUM($H$101:H129),IF(M128=$O$2,SUM(H130,-J130),""))))</f>
        <v/>
      </c>
      <c r="I131" s="62" t="str">
        <f>IF(M131&lt;=$O$2,U131,IF(M130=$O$2,$R$3,IF(M129=$O$2,SUM($I$101:I129),"")))</f>
        <v/>
      </c>
      <c r="J131" s="62" t="str">
        <f>IF(M131&lt;=$O$2,CC131,IF(M130=$O$2,$BR$3,IF(M129=$O$2,SUM($J$101:J129),"")))</f>
        <v/>
      </c>
      <c r="K131" s="63" t="str">
        <f t="shared" si="24"/>
        <v/>
      </c>
      <c r="M131" s="58">
        <f t="shared" si="25"/>
        <v>111</v>
      </c>
      <c r="O131" s="58" t="str">
        <f>IF($O$2&gt;=M131,VLOOKUP(M131,Cs!$CB$7:$CI$33000,8,FALSE),"")</f>
        <v/>
      </c>
      <c r="P131" s="58" t="str">
        <f>IF($O$2&gt;=M131,VLOOKUP(M131,Cs!$CB$7:$CI$33000,7,FALSE),"")</f>
        <v/>
      </c>
      <c r="Q131" s="58" t="str">
        <f>IF($O$2&gt;=M131,IF(VLOOKUP(M131,Cs!$CB$7:$CN$33000,9,FALSE)&lt;&gt;0,VLOOKUP(M131,Cs!$CB$7:$CN$33000,9,FALSE),""),"")</f>
        <v/>
      </c>
      <c r="R131" s="58" t="str">
        <f>IF($O$2&gt;=M131,VLOOKUP(M131,Cs!$CB$7:$CN$33000,10,FALSE),"")</f>
        <v/>
      </c>
      <c r="S131" s="58" t="str">
        <f>IF($O$2&gt;=M131,VLOOKUP(M131,Cs!$CB$7:$CN$33000,11,FALSE),"")</f>
        <v/>
      </c>
      <c r="T131" s="58" t="str">
        <f>IF($O$2&gt;=M131,IF(ISERROR(VLOOKUP(M131,Cs!$CB$7:$CI$10000,4,FALSE))=TRUE,"",IF(VLOOKUP(M131,Cs!$CB$7:$CI$10000,4,FALSE)&lt;&gt;0,VLOOKUP(M131,Cs!$CB$7:$CI$10000,4,FALSE),"")),"")</f>
        <v/>
      </c>
      <c r="U131" s="58" t="str">
        <f>IF($O$2&gt;=M131,IF(ISERROR(VLOOKUP(M131,Cs!$CB$7:$CI$10000,5,FALSE))=TRUE,"",IF(VLOOKUP(M131,Cs!$CB$7:$CI$10000,5,FALSE)&lt;&gt;0,VLOOKUP(M131,Cs!$CB$7:$CI$10000,5,FALSE),"")),"")</f>
        <v/>
      </c>
      <c r="V131" s="58" t="str">
        <f>IF($O$2&gt;=M131,VLOOKUP(M131,Cs!$CB$7:$CI$33000,6,FALSE),"")</f>
        <v/>
      </c>
      <c r="BB131" s="58" t="str">
        <f>IF($O$2&gt;=M131,IF(ISERROR(VLOOKUP(M131,Cs!$CB$10007:$CI$33000,4,FALSE))=TRUE,"",IF(VLOOKUP(M131,Cs!$CB$10007:$CI$33000,4,FALSE)&lt;&gt;0,VLOOKUP(M131,Cs!$CB$10007:$CI$33000,4,FALSE),"")),"")</f>
        <v/>
      </c>
      <c r="BC131" s="58" t="str">
        <f>IF($O$2&gt;=M131,IF(ISERROR(VLOOKUP(M131,Cs!$CB$10007:$CI$33000,5,FALSE))=TRUE,"",IF(VLOOKUP(M131,Cs!$CB$10007:$CI$33000,5,FALSE)&lt;&gt;0,VLOOKUP(M131,Cs!$CB$10007:$CI$33000,5,FALSE),"")),"")</f>
        <v/>
      </c>
      <c r="CB131" s="58" t="str">
        <f>IF($O$2&gt;=M131,IF(ISERROR(VLOOKUP(M131,Cs!$CB$10007:$CI$33000,4,FALSE))=TRUE,"",IF(VLOOKUP(M131,Cs!$CB$10007:$CI$33000,4,FALSE)&lt;&gt;0,VLOOKUP(M131,Cs!$CB$10007:$CI$33000,4,FALSE),"")),"")</f>
        <v/>
      </c>
      <c r="CC131" s="58" t="str">
        <f>IF($O$2&gt;=M131,IF(ISERROR(VLOOKUP(M131,Cs!$CB$10007:$CI$33000,5,FALSE))=TRUE,"",IF(VLOOKUP(M131,Cs!$CB$10007:$CI$33000,5,FALSE)&lt;&gt;0,VLOOKUP(M131,Cs!$CB$10007:$CI$33000,5,FALSE),"")),"")</f>
        <v/>
      </c>
    </row>
    <row r="132" spans="1:81" x14ac:dyDescent="0.25">
      <c r="A132" s="59" t="str">
        <f t="shared" si="21"/>
        <v/>
      </c>
      <c r="B132" s="60" t="str">
        <f>IF($O$2&gt;=M132,VLOOKUP(M132,Cs!$CB$7:$CI$33000,2,FALSE),"")</f>
        <v/>
      </c>
      <c r="C132" s="61" t="str">
        <f>IF($O$2&gt;=M132,VLOOKUP(M132,Cs!$CB$7:$CN$33000,12,FALSE),"")</f>
        <v/>
      </c>
      <c r="D132" s="61" t="str">
        <f t="shared" si="22"/>
        <v/>
      </c>
      <c r="E132" s="66" t="str">
        <f>IF($O$2&gt;=M132,VLOOKUP(M132,Cs!$CB$7:$CN$33000,13,FALSE),"")</f>
        <v/>
      </c>
      <c r="F132" s="61" t="str">
        <f t="shared" si="23"/>
        <v/>
      </c>
      <c r="G132" s="62" t="str">
        <f>IF(M132&lt;=$O$2,T132,IF(M131=$O$2,$Q$3,IF(M130=$O$2,SUM($G$101:G130),IF(M129=$O$2,SUM(G131,-I131),IF(M128=$O$2,SUM(G131,H131),"")))))</f>
        <v/>
      </c>
      <c r="H132" s="62" t="str">
        <f>IF(M132&lt;=$O$2,CB132,IF(M131=$O$2,$BQ$3,IF(M130=$O$2,SUM($H$101:H130),IF(M129=$O$2,SUM(H131,-J131),""))))</f>
        <v/>
      </c>
      <c r="I132" s="62" t="str">
        <f>IF(M132&lt;=$O$2,U132,IF(M131=$O$2,$R$3,IF(M130=$O$2,SUM($I$101:I130),"")))</f>
        <v/>
      </c>
      <c r="J132" s="62" t="str">
        <f>IF(M132&lt;=$O$2,CC132,IF(M131=$O$2,$BR$3,IF(M130=$O$2,SUM($J$101:J130),"")))</f>
        <v/>
      </c>
      <c r="K132" s="63" t="str">
        <f t="shared" si="24"/>
        <v/>
      </c>
      <c r="M132" s="58">
        <f t="shared" si="25"/>
        <v>112</v>
      </c>
      <c r="O132" s="58" t="str">
        <f>IF($O$2&gt;=M132,VLOOKUP(M132,Cs!$CB$7:$CI$33000,8,FALSE),"")</f>
        <v/>
      </c>
      <c r="P132" s="58" t="str">
        <f>IF($O$2&gt;=M132,VLOOKUP(M132,Cs!$CB$7:$CI$33000,7,FALSE),"")</f>
        <v/>
      </c>
      <c r="Q132" s="58" t="str">
        <f>IF($O$2&gt;=M132,IF(VLOOKUP(M132,Cs!$CB$7:$CN$33000,9,FALSE)&lt;&gt;0,VLOOKUP(M132,Cs!$CB$7:$CN$33000,9,FALSE),""),"")</f>
        <v/>
      </c>
      <c r="R132" s="58" t="str">
        <f>IF($O$2&gt;=M132,VLOOKUP(M132,Cs!$CB$7:$CN$33000,10,FALSE),"")</f>
        <v/>
      </c>
      <c r="S132" s="58" t="str">
        <f>IF($O$2&gt;=M132,VLOOKUP(M132,Cs!$CB$7:$CN$33000,11,FALSE),"")</f>
        <v/>
      </c>
      <c r="T132" s="58" t="str">
        <f>IF($O$2&gt;=M132,IF(ISERROR(VLOOKUP(M132,Cs!$CB$7:$CI$10000,4,FALSE))=TRUE,"",IF(VLOOKUP(M132,Cs!$CB$7:$CI$10000,4,FALSE)&lt;&gt;0,VLOOKUP(M132,Cs!$CB$7:$CI$10000,4,FALSE),"")),"")</f>
        <v/>
      </c>
      <c r="U132" s="58" t="str">
        <f>IF($O$2&gt;=M132,IF(ISERROR(VLOOKUP(M132,Cs!$CB$7:$CI$10000,5,FALSE))=TRUE,"",IF(VLOOKUP(M132,Cs!$CB$7:$CI$10000,5,FALSE)&lt;&gt;0,VLOOKUP(M132,Cs!$CB$7:$CI$10000,5,FALSE),"")),"")</f>
        <v/>
      </c>
      <c r="V132" s="58" t="str">
        <f>IF($O$2&gt;=M132,VLOOKUP(M132,Cs!$CB$7:$CI$33000,6,FALSE),"")</f>
        <v/>
      </c>
      <c r="BB132" s="58" t="str">
        <f>IF($O$2&gt;=M132,IF(ISERROR(VLOOKUP(M132,Cs!$CB$10007:$CI$33000,4,FALSE))=TRUE,"",IF(VLOOKUP(M132,Cs!$CB$10007:$CI$33000,4,FALSE)&lt;&gt;0,VLOOKUP(M132,Cs!$CB$10007:$CI$33000,4,FALSE),"")),"")</f>
        <v/>
      </c>
      <c r="BC132" s="58" t="str">
        <f>IF($O$2&gt;=M132,IF(ISERROR(VLOOKUP(M132,Cs!$CB$10007:$CI$33000,5,FALSE))=TRUE,"",IF(VLOOKUP(M132,Cs!$CB$10007:$CI$33000,5,FALSE)&lt;&gt;0,VLOOKUP(M132,Cs!$CB$10007:$CI$33000,5,FALSE),"")),"")</f>
        <v/>
      </c>
      <c r="CB132" s="58" t="str">
        <f>IF($O$2&gt;=M132,IF(ISERROR(VLOOKUP(M132,Cs!$CB$10007:$CI$33000,4,FALSE))=TRUE,"",IF(VLOOKUP(M132,Cs!$CB$10007:$CI$33000,4,FALSE)&lt;&gt;0,VLOOKUP(M132,Cs!$CB$10007:$CI$33000,4,FALSE),"")),"")</f>
        <v/>
      </c>
      <c r="CC132" s="58" t="str">
        <f>IF($O$2&gt;=M132,IF(ISERROR(VLOOKUP(M132,Cs!$CB$10007:$CI$33000,5,FALSE))=TRUE,"",IF(VLOOKUP(M132,Cs!$CB$10007:$CI$33000,5,FALSE)&lt;&gt;0,VLOOKUP(M132,Cs!$CB$10007:$CI$33000,5,FALSE),"")),"")</f>
        <v/>
      </c>
    </row>
    <row r="133" spans="1:81" x14ac:dyDescent="0.25">
      <c r="A133" s="59" t="str">
        <f t="shared" si="21"/>
        <v/>
      </c>
      <c r="B133" s="60" t="str">
        <f>IF($O$2&gt;=M133,VLOOKUP(M133,Cs!$CB$7:$CI$33000,2,FALSE),"")</f>
        <v/>
      </c>
      <c r="C133" s="61" t="str">
        <f>IF($O$2&gt;=M133,VLOOKUP(M133,Cs!$CB$7:$CN$33000,12,FALSE),"")</f>
        <v/>
      </c>
      <c r="D133" s="61" t="str">
        <f t="shared" si="22"/>
        <v/>
      </c>
      <c r="E133" s="66" t="str">
        <f>IF($O$2&gt;=M133,VLOOKUP(M133,Cs!$CB$7:$CN$33000,13,FALSE),"")</f>
        <v/>
      </c>
      <c r="F133" s="61" t="str">
        <f t="shared" si="23"/>
        <v/>
      </c>
      <c r="G133" s="62" t="str">
        <f>IF(M133&lt;=$O$2,T133,IF(M132=$O$2,$Q$3,IF(M131=$O$2,SUM($G$101:G131),IF(M130=$O$2,SUM(G132,-I132),IF(M129=$O$2,SUM(G132,H132),"")))))</f>
        <v/>
      </c>
      <c r="H133" s="62" t="str">
        <f>IF(M133&lt;=$O$2,CB133,IF(M132=$O$2,$BQ$3,IF(M131=$O$2,SUM($H$101:H131),IF(M130=$O$2,SUM(H132,-J132),""))))</f>
        <v/>
      </c>
      <c r="I133" s="62" t="str">
        <f>IF(M133&lt;=$O$2,U133,IF(M132=$O$2,$R$3,IF(M131=$O$2,SUM($I$101:I131),"")))</f>
        <v/>
      </c>
      <c r="J133" s="62" t="str">
        <f>IF(M133&lt;=$O$2,CC133,IF(M132=$O$2,$BR$3,IF(M131=$O$2,SUM($J$101:J131),"")))</f>
        <v/>
      </c>
      <c r="K133" s="63" t="str">
        <f t="shared" si="24"/>
        <v/>
      </c>
      <c r="M133" s="58">
        <f t="shared" si="25"/>
        <v>113</v>
      </c>
      <c r="O133" s="58" t="str">
        <f>IF($O$2&gt;=M133,VLOOKUP(M133,Cs!$CB$7:$CI$33000,8,FALSE),"")</f>
        <v/>
      </c>
      <c r="P133" s="58" t="str">
        <f>IF($O$2&gt;=M133,VLOOKUP(M133,Cs!$CB$7:$CI$33000,7,FALSE),"")</f>
        <v/>
      </c>
      <c r="Q133" s="58" t="str">
        <f>IF($O$2&gt;=M133,IF(VLOOKUP(M133,Cs!$CB$7:$CN$33000,9,FALSE)&lt;&gt;0,VLOOKUP(M133,Cs!$CB$7:$CN$33000,9,FALSE),""),"")</f>
        <v/>
      </c>
      <c r="R133" s="58" t="str">
        <f>IF($O$2&gt;=M133,VLOOKUP(M133,Cs!$CB$7:$CN$33000,10,FALSE),"")</f>
        <v/>
      </c>
      <c r="S133" s="58" t="str">
        <f>IF($O$2&gt;=M133,VLOOKUP(M133,Cs!$CB$7:$CN$33000,11,FALSE),"")</f>
        <v/>
      </c>
      <c r="T133" s="58" t="str">
        <f>IF($O$2&gt;=M133,IF(ISERROR(VLOOKUP(M133,Cs!$CB$7:$CI$10000,4,FALSE))=TRUE,"",IF(VLOOKUP(M133,Cs!$CB$7:$CI$10000,4,FALSE)&lt;&gt;0,VLOOKUP(M133,Cs!$CB$7:$CI$10000,4,FALSE),"")),"")</f>
        <v/>
      </c>
      <c r="U133" s="58" t="str">
        <f>IF($O$2&gt;=M133,IF(ISERROR(VLOOKUP(M133,Cs!$CB$7:$CI$10000,5,FALSE))=TRUE,"",IF(VLOOKUP(M133,Cs!$CB$7:$CI$10000,5,FALSE)&lt;&gt;0,VLOOKUP(M133,Cs!$CB$7:$CI$10000,5,FALSE),"")),"")</f>
        <v/>
      </c>
      <c r="V133" s="58" t="str">
        <f>IF($O$2&gt;=M133,VLOOKUP(M133,Cs!$CB$7:$CI$33000,6,FALSE),"")</f>
        <v/>
      </c>
      <c r="BB133" s="58" t="str">
        <f>IF($O$2&gt;=M133,IF(ISERROR(VLOOKUP(M133,Cs!$CB$10007:$CI$33000,4,FALSE))=TRUE,"",IF(VLOOKUP(M133,Cs!$CB$10007:$CI$33000,4,FALSE)&lt;&gt;0,VLOOKUP(M133,Cs!$CB$10007:$CI$33000,4,FALSE),"")),"")</f>
        <v/>
      </c>
      <c r="BC133" s="58" t="str">
        <f>IF($O$2&gt;=M133,IF(ISERROR(VLOOKUP(M133,Cs!$CB$10007:$CI$33000,5,FALSE))=TRUE,"",IF(VLOOKUP(M133,Cs!$CB$10007:$CI$33000,5,FALSE)&lt;&gt;0,VLOOKUP(M133,Cs!$CB$10007:$CI$33000,5,FALSE),"")),"")</f>
        <v/>
      </c>
      <c r="CB133" s="58" t="str">
        <f>IF($O$2&gt;=M133,IF(ISERROR(VLOOKUP(M133,Cs!$CB$10007:$CI$33000,4,FALSE))=TRUE,"",IF(VLOOKUP(M133,Cs!$CB$10007:$CI$33000,4,FALSE)&lt;&gt;0,VLOOKUP(M133,Cs!$CB$10007:$CI$33000,4,FALSE),"")),"")</f>
        <v/>
      </c>
      <c r="CC133" s="58" t="str">
        <f>IF($O$2&gt;=M133,IF(ISERROR(VLOOKUP(M133,Cs!$CB$10007:$CI$33000,5,FALSE))=TRUE,"",IF(VLOOKUP(M133,Cs!$CB$10007:$CI$33000,5,FALSE)&lt;&gt;0,VLOOKUP(M133,Cs!$CB$10007:$CI$33000,5,FALSE),"")),"")</f>
        <v/>
      </c>
    </row>
    <row r="134" spans="1:81" x14ac:dyDescent="0.25">
      <c r="A134" s="59" t="str">
        <f t="shared" si="21"/>
        <v/>
      </c>
      <c r="B134" s="60" t="str">
        <f>IF($O$2&gt;=M134,VLOOKUP(M134,Cs!$CB$7:$CI$33000,2,FALSE),"")</f>
        <v/>
      </c>
      <c r="C134" s="61" t="str">
        <f>IF($O$2&gt;=M134,VLOOKUP(M134,Cs!$CB$7:$CN$33000,12,FALSE),"")</f>
        <v/>
      </c>
      <c r="D134" s="61" t="str">
        <f t="shared" si="22"/>
        <v/>
      </c>
      <c r="E134" s="66" t="str">
        <f>IF($O$2&gt;=M134,VLOOKUP(M134,Cs!$CB$7:$CN$33000,13,FALSE),"")</f>
        <v/>
      </c>
      <c r="F134" s="61" t="str">
        <f t="shared" si="23"/>
        <v/>
      </c>
      <c r="G134" s="62" t="str">
        <f>IF(M134&lt;=$O$2,T134,IF(M133=$O$2,$Q$3,IF(M132=$O$2,SUM($G$101:G132),IF(M131=$O$2,SUM(G133,-I133),IF(M130=$O$2,SUM(G133,H133),"")))))</f>
        <v/>
      </c>
      <c r="H134" s="62" t="str">
        <f>IF(M134&lt;=$O$2,CB134,IF(M133=$O$2,$BQ$3,IF(M132=$O$2,SUM($H$101:H132),IF(M131=$O$2,SUM(H133,-J133),""))))</f>
        <v/>
      </c>
      <c r="I134" s="62" t="str">
        <f>IF(M134&lt;=$O$2,U134,IF(M133=$O$2,$R$3,IF(M132=$O$2,SUM($I$101:I132),"")))</f>
        <v/>
      </c>
      <c r="J134" s="62" t="str">
        <f>IF(M134&lt;=$O$2,CC134,IF(M133=$O$2,$BR$3,IF(M132=$O$2,SUM($J$101:J132),"")))</f>
        <v/>
      </c>
      <c r="K134" s="63" t="str">
        <f t="shared" si="24"/>
        <v/>
      </c>
      <c r="M134" s="58">
        <f t="shared" si="25"/>
        <v>114</v>
      </c>
      <c r="O134" s="58" t="str">
        <f>IF($O$2&gt;=M134,VLOOKUP(M134,Cs!$CB$7:$CI$33000,8,FALSE),"")</f>
        <v/>
      </c>
      <c r="P134" s="58" t="str">
        <f>IF($O$2&gt;=M134,VLOOKUP(M134,Cs!$CB$7:$CI$33000,7,FALSE),"")</f>
        <v/>
      </c>
      <c r="Q134" s="58" t="str">
        <f>IF($O$2&gt;=M134,IF(VLOOKUP(M134,Cs!$CB$7:$CN$33000,9,FALSE)&lt;&gt;0,VLOOKUP(M134,Cs!$CB$7:$CN$33000,9,FALSE),""),"")</f>
        <v/>
      </c>
      <c r="R134" s="58" t="str">
        <f>IF($O$2&gt;=M134,VLOOKUP(M134,Cs!$CB$7:$CN$33000,10,FALSE),"")</f>
        <v/>
      </c>
      <c r="S134" s="58" t="str">
        <f>IF($O$2&gt;=M134,VLOOKUP(M134,Cs!$CB$7:$CN$33000,11,FALSE),"")</f>
        <v/>
      </c>
      <c r="T134" s="58" t="str">
        <f>IF($O$2&gt;=M134,IF(ISERROR(VLOOKUP(M134,Cs!$CB$7:$CI$10000,4,FALSE))=TRUE,"",IF(VLOOKUP(M134,Cs!$CB$7:$CI$10000,4,FALSE)&lt;&gt;0,VLOOKUP(M134,Cs!$CB$7:$CI$10000,4,FALSE),"")),"")</f>
        <v/>
      </c>
      <c r="U134" s="58" t="str">
        <f>IF($O$2&gt;=M134,IF(ISERROR(VLOOKUP(M134,Cs!$CB$7:$CI$10000,5,FALSE))=TRUE,"",IF(VLOOKUP(M134,Cs!$CB$7:$CI$10000,5,FALSE)&lt;&gt;0,VLOOKUP(M134,Cs!$CB$7:$CI$10000,5,FALSE),"")),"")</f>
        <v/>
      </c>
      <c r="V134" s="58" t="str">
        <f>IF($O$2&gt;=M134,VLOOKUP(M134,Cs!$CB$7:$CI$33000,6,FALSE),"")</f>
        <v/>
      </c>
      <c r="BB134" s="58" t="str">
        <f>IF($O$2&gt;=M134,IF(ISERROR(VLOOKUP(M134,Cs!$CB$10007:$CI$33000,4,FALSE))=TRUE,"",IF(VLOOKUP(M134,Cs!$CB$10007:$CI$33000,4,FALSE)&lt;&gt;0,VLOOKUP(M134,Cs!$CB$10007:$CI$33000,4,FALSE),"")),"")</f>
        <v/>
      </c>
      <c r="BC134" s="58" t="str">
        <f>IF($O$2&gt;=M134,IF(ISERROR(VLOOKUP(M134,Cs!$CB$10007:$CI$33000,5,FALSE))=TRUE,"",IF(VLOOKUP(M134,Cs!$CB$10007:$CI$33000,5,FALSE)&lt;&gt;0,VLOOKUP(M134,Cs!$CB$10007:$CI$33000,5,FALSE),"")),"")</f>
        <v/>
      </c>
      <c r="CB134" s="58" t="str">
        <f>IF($O$2&gt;=M134,IF(ISERROR(VLOOKUP(M134,Cs!$CB$10007:$CI$33000,4,FALSE))=TRUE,"",IF(VLOOKUP(M134,Cs!$CB$10007:$CI$33000,4,FALSE)&lt;&gt;0,VLOOKUP(M134,Cs!$CB$10007:$CI$33000,4,FALSE),"")),"")</f>
        <v/>
      </c>
      <c r="CC134" s="58" t="str">
        <f>IF($O$2&gt;=M134,IF(ISERROR(VLOOKUP(M134,Cs!$CB$10007:$CI$33000,5,FALSE))=TRUE,"",IF(VLOOKUP(M134,Cs!$CB$10007:$CI$33000,5,FALSE)&lt;&gt;0,VLOOKUP(M134,Cs!$CB$10007:$CI$33000,5,FALSE),"")),"")</f>
        <v/>
      </c>
    </row>
    <row r="135" spans="1:81" x14ac:dyDescent="0.25">
      <c r="A135" s="59" t="str">
        <f t="shared" si="21"/>
        <v/>
      </c>
      <c r="B135" s="60" t="str">
        <f>IF($O$2&gt;=M135,VLOOKUP(M135,Cs!$CB$7:$CI$33000,2,FALSE),"")</f>
        <v/>
      </c>
      <c r="C135" s="61" t="str">
        <f>IF($O$2&gt;=M135,VLOOKUP(M135,Cs!$CB$7:$CN$33000,12,FALSE),"")</f>
        <v/>
      </c>
      <c r="D135" s="61" t="str">
        <f t="shared" si="22"/>
        <v/>
      </c>
      <c r="E135" s="66" t="str">
        <f>IF($O$2&gt;=M135,VLOOKUP(M135,Cs!$CB$7:$CN$33000,13,FALSE),"")</f>
        <v/>
      </c>
      <c r="F135" s="61" t="str">
        <f t="shared" si="23"/>
        <v/>
      </c>
      <c r="G135" s="62" t="str">
        <f>IF(M135&lt;=$O$2,T135,IF(M134=$O$2,$Q$3,IF(M133=$O$2,SUM($G$101:G133),IF(M132=$O$2,SUM(G134,-I134),IF(M131=$O$2,SUM(G134,H134),"")))))</f>
        <v/>
      </c>
      <c r="H135" s="62" t="str">
        <f>IF(M135&lt;=$O$2,CB135,IF(M134=$O$2,$BQ$3,IF(M133=$O$2,SUM($H$101:H133),IF(M132=$O$2,SUM(H134,-J134),""))))</f>
        <v/>
      </c>
      <c r="I135" s="62" t="str">
        <f>IF(M135&lt;=$O$2,U135,IF(M134=$O$2,$R$3,IF(M133=$O$2,SUM($I$101:I133),"")))</f>
        <v/>
      </c>
      <c r="J135" s="62" t="str">
        <f>IF(M135&lt;=$O$2,CC135,IF(M134=$O$2,$BR$3,IF(M133=$O$2,SUM($J$101:J133),"")))</f>
        <v/>
      </c>
      <c r="K135" s="63" t="str">
        <f t="shared" si="24"/>
        <v/>
      </c>
      <c r="M135" s="58">
        <f t="shared" si="25"/>
        <v>115</v>
      </c>
      <c r="O135" s="58" t="str">
        <f>IF($O$2&gt;=M135,VLOOKUP(M135,Cs!$CB$7:$CI$33000,8,FALSE),"")</f>
        <v/>
      </c>
      <c r="P135" s="58" t="str">
        <f>IF($O$2&gt;=M135,VLOOKUP(M135,Cs!$CB$7:$CI$33000,7,FALSE),"")</f>
        <v/>
      </c>
      <c r="Q135" s="58" t="str">
        <f>IF($O$2&gt;=M135,IF(VLOOKUP(M135,Cs!$CB$7:$CN$33000,9,FALSE)&lt;&gt;0,VLOOKUP(M135,Cs!$CB$7:$CN$33000,9,FALSE),""),"")</f>
        <v/>
      </c>
      <c r="R135" s="58" t="str">
        <f>IF($O$2&gt;=M135,VLOOKUP(M135,Cs!$CB$7:$CN$33000,10,FALSE),"")</f>
        <v/>
      </c>
      <c r="S135" s="58" t="str">
        <f>IF($O$2&gt;=M135,VLOOKUP(M135,Cs!$CB$7:$CN$33000,11,FALSE),"")</f>
        <v/>
      </c>
      <c r="T135" s="58" t="str">
        <f>IF($O$2&gt;=M135,IF(ISERROR(VLOOKUP(M135,Cs!$CB$7:$CI$10000,4,FALSE))=TRUE,"",IF(VLOOKUP(M135,Cs!$CB$7:$CI$10000,4,FALSE)&lt;&gt;0,VLOOKUP(M135,Cs!$CB$7:$CI$10000,4,FALSE),"")),"")</f>
        <v/>
      </c>
      <c r="U135" s="58" t="str">
        <f>IF($O$2&gt;=M135,IF(ISERROR(VLOOKUP(M135,Cs!$CB$7:$CI$10000,5,FALSE))=TRUE,"",IF(VLOOKUP(M135,Cs!$CB$7:$CI$10000,5,FALSE)&lt;&gt;0,VLOOKUP(M135,Cs!$CB$7:$CI$10000,5,FALSE),"")),"")</f>
        <v/>
      </c>
      <c r="V135" s="58" t="str">
        <f>IF($O$2&gt;=M135,VLOOKUP(M135,Cs!$CB$7:$CI$33000,6,FALSE),"")</f>
        <v/>
      </c>
      <c r="BB135" s="58" t="str">
        <f>IF($O$2&gt;=M135,IF(ISERROR(VLOOKUP(M135,Cs!$CB$10007:$CI$33000,4,FALSE))=TRUE,"",IF(VLOOKUP(M135,Cs!$CB$10007:$CI$33000,4,FALSE)&lt;&gt;0,VLOOKUP(M135,Cs!$CB$10007:$CI$33000,4,FALSE),"")),"")</f>
        <v/>
      </c>
      <c r="BC135" s="58" t="str">
        <f>IF($O$2&gt;=M135,IF(ISERROR(VLOOKUP(M135,Cs!$CB$10007:$CI$33000,5,FALSE))=TRUE,"",IF(VLOOKUP(M135,Cs!$CB$10007:$CI$33000,5,FALSE)&lt;&gt;0,VLOOKUP(M135,Cs!$CB$10007:$CI$33000,5,FALSE),"")),"")</f>
        <v/>
      </c>
      <c r="CB135" s="58" t="str">
        <f>IF($O$2&gt;=M135,IF(ISERROR(VLOOKUP(M135,Cs!$CB$10007:$CI$33000,4,FALSE))=TRUE,"",IF(VLOOKUP(M135,Cs!$CB$10007:$CI$33000,4,FALSE)&lt;&gt;0,VLOOKUP(M135,Cs!$CB$10007:$CI$33000,4,FALSE),"")),"")</f>
        <v/>
      </c>
      <c r="CC135" s="58" t="str">
        <f>IF($O$2&gt;=M135,IF(ISERROR(VLOOKUP(M135,Cs!$CB$10007:$CI$33000,5,FALSE))=TRUE,"",IF(VLOOKUP(M135,Cs!$CB$10007:$CI$33000,5,FALSE)&lt;&gt;0,VLOOKUP(M135,Cs!$CB$10007:$CI$33000,5,FALSE),"")),"")</f>
        <v/>
      </c>
    </row>
    <row r="136" spans="1:81" x14ac:dyDescent="0.25">
      <c r="A136" s="59" t="str">
        <f t="shared" si="21"/>
        <v/>
      </c>
      <c r="B136" s="60" t="str">
        <f>IF($O$2&gt;=M136,VLOOKUP(M136,Cs!$CB$7:$CI$33000,2,FALSE),"")</f>
        <v/>
      </c>
      <c r="C136" s="61" t="str">
        <f>IF($O$2&gt;=M136,VLOOKUP(M136,Cs!$CB$7:$CN$33000,12,FALSE),"")</f>
        <v/>
      </c>
      <c r="D136" s="61" t="str">
        <f t="shared" si="22"/>
        <v/>
      </c>
      <c r="E136" s="66" t="str">
        <f>IF($O$2&gt;=M136,VLOOKUP(M136,Cs!$CB$7:$CN$33000,13,FALSE),"")</f>
        <v/>
      </c>
      <c r="F136" s="61" t="str">
        <f t="shared" si="23"/>
        <v/>
      </c>
      <c r="G136" s="62" t="str">
        <f>IF(M136&lt;=$O$2,T136,IF(M135=$O$2,$Q$3,IF(M134=$O$2,SUM($G$101:G134),IF(M133=$O$2,SUM(G135,-I135),IF(M132=$O$2,SUM(G135,H135),"")))))</f>
        <v/>
      </c>
      <c r="H136" s="62" t="str">
        <f>IF(M136&lt;=$O$2,CB136,IF(M135=$O$2,$BQ$3,IF(M134=$O$2,SUM($H$101:H134),IF(M133=$O$2,SUM(H135,-J135),""))))</f>
        <v/>
      </c>
      <c r="I136" s="62" t="str">
        <f>IF(M136&lt;=$O$2,U136,IF(M135=$O$2,$R$3,IF(M134=$O$2,SUM($I$101:I134),"")))</f>
        <v/>
      </c>
      <c r="J136" s="62" t="str">
        <f>IF(M136&lt;=$O$2,CC136,IF(M135=$O$2,$BR$3,IF(M134=$O$2,SUM($J$101:J134),"")))</f>
        <v/>
      </c>
      <c r="K136" s="63" t="str">
        <f t="shared" si="24"/>
        <v/>
      </c>
      <c r="M136" s="58">
        <f t="shared" si="25"/>
        <v>116</v>
      </c>
      <c r="O136" s="58" t="str">
        <f>IF($O$2&gt;=M136,VLOOKUP(M136,Cs!$CB$7:$CI$33000,8,FALSE),"")</f>
        <v/>
      </c>
      <c r="P136" s="58" t="str">
        <f>IF($O$2&gt;=M136,VLOOKUP(M136,Cs!$CB$7:$CI$33000,7,FALSE),"")</f>
        <v/>
      </c>
      <c r="Q136" s="58" t="str">
        <f>IF($O$2&gt;=M136,IF(VLOOKUP(M136,Cs!$CB$7:$CN$33000,9,FALSE)&lt;&gt;0,VLOOKUP(M136,Cs!$CB$7:$CN$33000,9,FALSE),""),"")</f>
        <v/>
      </c>
      <c r="R136" s="58" t="str">
        <f>IF($O$2&gt;=M136,VLOOKUP(M136,Cs!$CB$7:$CN$33000,10,FALSE),"")</f>
        <v/>
      </c>
      <c r="S136" s="58" t="str">
        <f>IF($O$2&gt;=M136,VLOOKUP(M136,Cs!$CB$7:$CN$33000,11,FALSE),"")</f>
        <v/>
      </c>
      <c r="T136" s="58" t="str">
        <f>IF($O$2&gt;=M136,IF(ISERROR(VLOOKUP(M136,Cs!$CB$7:$CI$10000,4,FALSE))=TRUE,"",IF(VLOOKUP(M136,Cs!$CB$7:$CI$10000,4,FALSE)&lt;&gt;0,VLOOKUP(M136,Cs!$CB$7:$CI$10000,4,FALSE),"")),"")</f>
        <v/>
      </c>
      <c r="U136" s="58" t="str">
        <f>IF($O$2&gt;=M136,IF(ISERROR(VLOOKUP(M136,Cs!$CB$7:$CI$10000,5,FALSE))=TRUE,"",IF(VLOOKUP(M136,Cs!$CB$7:$CI$10000,5,FALSE)&lt;&gt;0,VLOOKUP(M136,Cs!$CB$7:$CI$10000,5,FALSE),"")),"")</f>
        <v/>
      </c>
      <c r="V136" s="58" t="str">
        <f>IF($O$2&gt;=M136,VLOOKUP(M136,Cs!$CB$7:$CI$33000,6,FALSE),"")</f>
        <v/>
      </c>
      <c r="BB136" s="58" t="str">
        <f>IF($O$2&gt;=M136,IF(ISERROR(VLOOKUP(M136,Cs!$CB$10007:$CI$33000,4,FALSE))=TRUE,"",IF(VLOOKUP(M136,Cs!$CB$10007:$CI$33000,4,FALSE)&lt;&gt;0,VLOOKUP(M136,Cs!$CB$10007:$CI$33000,4,FALSE),"")),"")</f>
        <v/>
      </c>
      <c r="BC136" s="58" t="str">
        <f>IF($O$2&gt;=M136,IF(ISERROR(VLOOKUP(M136,Cs!$CB$10007:$CI$33000,5,FALSE))=TRUE,"",IF(VLOOKUP(M136,Cs!$CB$10007:$CI$33000,5,FALSE)&lt;&gt;0,VLOOKUP(M136,Cs!$CB$10007:$CI$33000,5,FALSE),"")),"")</f>
        <v/>
      </c>
      <c r="CB136" s="58" t="str">
        <f>IF($O$2&gt;=M136,IF(ISERROR(VLOOKUP(M136,Cs!$CB$10007:$CI$33000,4,FALSE))=TRUE,"",IF(VLOOKUP(M136,Cs!$CB$10007:$CI$33000,4,FALSE)&lt;&gt;0,VLOOKUP(M136,Cs!$CB$10007:$CI$33000,4,FALSE),"")),"")</f>
        <v/>
      </c>
      <c r="CC136" s="58" t="str">
        <f>IF($O$2&gt;=M136,IF(ISERROR(VLOOKUP(M136,Cs!$CB$10007:$CI$33000,5,FALSE))=TRUE,"",IF(VLOOKUP(M136,Cs!$CB$10007:$CI$33000,5,FALSE)&lt;&gt;0,VLOOKUP(M136,Cs!$CB$10007:$CI$33000,5,FALSE),"")),"")</f>
        <v/>
      </c>
    </row>
    <row r="137" spans="1:81" x14ac:dyDescent="0.25">
      <c r="A137" s="59" t="str">
        <f t="shared" si="21"/>
        <v/>
      </c>
      <c r="B137" s="60" t="str">
        <f>IF($O$2&gt;=M137,VLOOKUP(M137,Cs!$CB$7:$CI$33000,2,FALSE),"")</f>
        <v/>
      </c>
      <c r="C137" s="61" t="str">
        <f>IF($O$2&gt;=M137,VLOOKUP(M137,Cs!$CB$7:$CN$33000,12,FALSE),"")</f>
        <v/>
      </c>
      <c r="D137" s="61" t="str">
        <f t="shared" si="22"/>
        <v/>
      </c>
      <c r="E137" s="66" t="str">
        <f>IF($O$2&gt;=M137,VLOOKUP(M137,Cs!$CB$7:$CN$33000,13,FALSE),"")</f>
        <v/>
      </c>
      <c r="F137" s="61" t="str">
        <f t="shared" si="23"/>
        <v/>
      </c>
      <c r="G137" s="62" t="str">
        <f>IF(M137&lt;=$O$2,T137,IF(M136=$O$2,$Q$3,IF(M135=$O$2,SUM($G$101:G135),IF(M134=$O$2,SUM(G136,-I136),IF(M133=$O$2,SUM(G136,H136),"")))))</f>
        <v/>
      </c>
      <c r="H137" s="62" t="str">
        <f>IF(M137&lt;=$O$2,CB137,IF(M136=$O$2,$BQ$3,IF(M135=$O$2,SUM($H$101:H135),IF(M134=$O$2,SUM(H136,-J136),""))))</f>
        <v/>
      </c>
      <c r="I137" s="62" t="str">
        <f>IF(M137&lt;=$O$2,U137,IF(M136=$O$2,$R$3,IF(M135=$O$2,SUM($I$101:I135),"")))</f>
        <v/>
      </c>
      <c r="J137" s="62" t="str">
        <f>IF(M137&lt;=$O$2,CC137,IF(M136=$O$2,$BR$3,IF(M135=$O$2,SUM($J$101:J135),"")))</f>
        <v/>
      </c>
      <c r="K137" s="63" t="str">
        <f t="shared" si="24"/>
        <v/>
      </c>
      <c r="M137" s="58">
        <f t="shared" si="25"/>
        <v>117</v>
      </c>
      <c r="O137" s="58" t="str">
        <f>IF($O$2&gt;=M137,VLOOKUP(M137,Cs!$CB$7:$CI$33000,8,FALSE),"")</f>
        <v/>
      </c>
      <c r="P137" s="58" t="str">
        <f>IF($O$2&gt;=M137,VLOOKUP(M137,Cs!$CB$7:$CI$33000,7,FALSE),"")</f>
        <v/>
      </c>
      <c r="Q137" s="58" t="str">
        <f>IF($O$2&gt;=M137,IF(VLOOKUP(M137,Cs!$CB$7:$CN$33000,9,FALSE)&lt;&gt;0,VLOOKUP(M137,Cs!$CB$7:$CN$33000,9,FALSE),""),"")</f>
        <v/>
      </c>
      <c r="R137" s="58" t="str">
        <f>IF($O$2&gt;=M137,VLOOKUP(M137,Cs!$CB$7:$CN$33000,10,FALSE),"")</f>
        <v/>
      </c>
      <c r="S137" s="58" t="str">
        <f>IF($O$2&gt;=M137,VLOOKUP(M137,Cs!$CB$7:$CN$33000,11,FALSE),"")</f>
        <v/>
      </c>
      <c r="T137" s="58" t="str">
        <f>IF($O$2&gt;=M137,IF(ISERROR(VLOOKUP(M137,Cs!$CB$7:$CI$10000,4,FALSE))=TRUE,"",IF(VLOOKUP(M137,Cs!$CB$7:$CI$10000,4,FALSE)&lt;&gt;0,VLOOKUP(M137,Cs!$CB$7:$CI$10000,4,FALSE),"")),"")</f>
        <v/>
      </c>
      <c r="U137" s="58" t="str">
        <f>IF($O$2&gt;=M137,IF(ISERROR(VLOOKUP(M137,Cs!$CB$7:$CI$10000,5,FALSE))=TRUE,"",IF(VLOOKUP(M137,Cs!$CB$7:$CI$10000,5,FALSE)&lt;&gt;0,VLOOKUP(M137,Cs!$CB$7:$CI$10000,5,FALSE),"")),"")</f>
        <v/>
      </c>
      <c r="V137" s="58" t="str">
        <f>IF($O$2&gt;=M137,VLOOKUP(M137,Cs!$CB$7:$CI$33000,6,FALSE),"")</f>
        <v/>
      </c>
      <c r="BB137" s="58" t="str">
        <f>IF($O$2&gt;=M137,IF(ISERROR(VLOOKUP(M137,Cs!$CB$10007:$CI$33000,4,FALSE))=TRUE,"",IF(VLOOKUP(M137,Cs!$CB$10007:$CI$33000,4,FALSE)&lt;&gt;0,VLOOKUP(M137,Cs!$CB$10007:$CI$33000,4,FALSE),"")),"")</f>
        <v/>
      </c>
      <c r="BC137" s="58" t="str">
        <f>IF($O$2&gt;=M137,IF(ISERROR(VLOOKUP(M137,Cs!$CB$10007:$CI$33000,5,FALSE))=TRUE,"",IF(VLOOKUP(M137,Cs!$CB$10007:$CI$33000,5,FALSE)&lt;&gt;0,VLOOKUP(M137,Cs!$CB$10007:$CI$33000,5,FALSE),"")),"")</f>
        <v/>
      </c>
      <c r="CB137" s="58" t="str">
        <f>IF($O$2&gt;=M137,IF(ISERROR(VLOOKUP(M137,Cs!$CB$10007:$CI$33000,4,FALSE))=TRUE,"",IF(VLOOKUP(M137,Cs!$CB$10007:$CI$33000,4,FALSE)&lt;&gt;0,VLOOKUP(M137,Cs!$CB$10007:$CI$33000,4,FALSE),"")),"")</f>
        <v/>
      </c>
      <c r="CC137" s="58" t="str">
        <f>IF($O$2&gt;=M137,IF(ISERROR(VLOOKUP(M137,Cs!$CB$10007:$CI$33000,5,FALSE))=TRUE,"",IF(VLOOKUP(M137,Cs!$CB$10007:$CI$33000,5,FALSE)&lt;&gt;0,VLOOKUP(M137,Cs!$CB$10007:$CI$33000,5,FALSE),"")),"")</f>
        <v/>
      </c>
    </row>
    <row r="138" spans="1:81" x14ac:dyDescent="0.25">
      <c r="A138" s="59" t="str">
        <f t="shared" si="21"/>
        <v/>
      </c>
      <c r="B138" s="60" t="str">
        <f>IF($O$2&gt;=M138,VLOOKUP(M138,Cs!$CB$7:$CI$33000,2,FALSE),"")</f>
        <v/>
      </c>
      <c r="C138" s="61" t="str">
        <f>IF($O$2&gt;=M138,VLOOKUP(M138,Cs!$CB$7:$CN$33000,12,FALSE),"")</f>
        <v/>
      </c>
      <c r="D138" s="61" t="str">
        <f t="shared" si="22"/>
        <v/>
      </c>
      <c r="E138" s="66" t="str">
        <f>IF($O$2&gt;=M138,VLOOKUP(M138,Cs!$CB$7:$CN$33000,13,FALSE),"")</f>
        <v/>
      </c>
      <c r="F138" s="61" t="str">
        <f t="shared" si="23"/>
        <v/>
      </c>
      <c r="G138" s="62" t="str">
        <f>IF(M138&lt;=$O$2,T138,IF(M137=$O$2,$Q$3,IF(M136=$O$2,SUM($G$101:G136),IF(M135=$O$2,SUM(G137,-I137),IF(M134=$O$2,SUM(G137,H137),"")))))</f>
        <v/>
      </c>
      <c r="H138" s="62" t="str">
        <f>IF(M138&lt;=$O$2,CB138,IF(M137=$O$2,$BQ$3,IF(M136=$O$2,SUM($H$101:H136),IF(M135=$O$2,SUM(H137,-J137),""))))</f>
        <v/>
      </c>
      <c r="I138" s="62" t="str">
        <f>IF(M138&lt;=$O$2,U138,IF(M137=$O$2,$R$3,IF(M136=$O$2,SUM($I$101:I136),"")))</f>
        <v/>
      </c>
      <c r="J138" s="62" t="str">
        <f>IF(M138&lt;=$O$2,CC138,IF(M137=$O$2,$BR$3,IF(M136=$O$2,SUM($J$101:J136),"")))</f>
        <v/>
      </c>
      <c r="K138" s="63" t="str">
        <f t="shared" si="24"/>
        <v/>
      </c>
      <c r="M138" s="58">
        <f t="shared" si="25"/>
        <v>118</v>
      </c>
      <c r="O138" s="58" t="str">
        <f>IF($O$2&gt;=M138,VLOOKUP(M138,Cs!$CB$7:$CI$33000,8,FALSE),"")</f>
        <v/>
      </c>
      <c r="P138" s="58" t="str">
        <f>IF($O$2&gt;=M138,VLOOKUP(M138,Cs!$CB$7:$CI$33000,7,FALSE),"")</f>
        <v/>
      </c>
      <c r="Q138" s="58" t="str">
        <f>IF($O$2&gt;=M138,IF(VLOOKUP(M138,Cs!$CB$7:$CN$33000,9,FALSE)&lt;&gt;0,VLOOKUP(M138,Cs!$CB$7:$CN$33000,9,FALSE),""),"")</f>
        <v/>
      </c>
      <c r="R138" s="58" t="str">
        <f>IF($O$2&gt;=M138,VLOOKUP(M138,Cs!$CB$7:$CN$33000,10,FALSE),"")</f>
        <v/>
      </c>
      <c r="S138" s="58" t="str">
        <f>IF($O$2&gt;=M138,VLOOKUP(M138,Cs!$CB$7:$CN$33000,11,FALSE),"")</f>
        <v/>
      </c>
      <c r="T138" s="58" t="str">
        <f>IF($O$2&gt;=M138,IF(ISERROR(VLOOKUP(M138,Cs!$CB$7:$CI$10000,4,FALSE))=TRUE,"",IF(VLOOKUP(M138,Cs!$CB$7:$CI$10000,4,FALSE)&lt;&gt;0,VLOOKUP(M138,Cs!$CB$7:$CI$10000,4,FALSE),"")),"")</f>
        <v/>
      </c>
      <c r="U138" s="58" t="str">
        <f>IF($O$2&gt;=M138,IF(ISERROR(VLOOKUP(M138,Cs!$CB$7:$CI$10000,5,FALSE))=TRUE,"",IF(VLOOKUP(M138,Cs!$CB$7:$CI$10000,5,FALSE)&lt;&gt;0,VLOOKUP(M138,Cs!$CB$7:$CI$10000,5,FALSE),"")),"")</f>
        <v/>
      </c>
      <c r="V138" s="58" t="str">
        <f>IF($O$2&gt;=M138,VLOOKUP(M138,Cs!$CB$7:$CI$33000,6,FALSE),"")</f>
        <v/>
      </c>
      <c r="BB138" s="58" t="str">
        <f>IF($O$2&gt;=M138,IF(ISERROR(VLOOKUP(M138,Cs!$CB$10007:$CI$33000,4,FALSE))=TRUE,"",IF(VLOOKUP(M138,Cs!$CB$10007:$CI$33000,4,FALSE)&lt;&gt;0,VLOOKUP(M138,Cs!$CB$10007:$CI$33000,4,FALSE),"")),"")</f>
        <v/>
      </c>
      <c r="BC138" s="58" t="str">
        <f>IF($O$2&gt;=M138,IF(ISERROR(VLOOKUP(M138,Cs!$CB$10007:$CI$33000,5,FALSE))=TRUE,"",IF(VLOOKUP(M138,Cs!$CB$10007:$CI$33000,5,FALSE)&lt;&gt;0,VLOOKUP(M138,Cs!$CB$10007:$CI$33000,5,FALSE),"")),"")</f>
        <v/>
      </c>
      <c r="CB138" s="58" t="str">
        <f>IF($O$2&gt;=M138,IF(ISERROR(VLOOKUP(M138,Cs!$CB$10007:$CI$33000,4,FALSE))=TRUE,"",IF(VLOOKUP(M138,Cs!$CB$10007:$CI$33000,4,FALSE)&lt;&gt;0,VLOOKUP(M138,Cs!$CB$10007:$CI$33000,4,FALSE),"")),"")</f>
        <v/>
      </c>
      <c r="CC138" s="58" t="str">
        <f>IF($O$2&gt;=M138,IF(ISERROR(VLOOKUP(M138,Cs!$CB$10007:$CI$33000,5,FALSE))=TRUE,"",IF(VLOOKUP(M138,Cs!$CB$10007:$CI$33000,5,FALSE)&lt;&gt;0,VLOOKUP(M138,Cs!$CB$10007:$CI$33000,5,FALSE),"")),"")</f>
        <v/>
      </c>
    </row>
    <row r="139" spans="1:81" x14ac:dyDescent="0.25">
      <c r="A139" s="59" t="str">
        <f t="shared" si="21"/>
        <v/>
      </c>
      <c r="B139" s="60" t="str">
        <f>IF($O$2&gt;=M139,VLOOKUP(M139,Cs!$CB$7:$CI$33000,2,FALSE),"")</f>
        <v/>
      </c>
      <c r="C139" s="61" t="str">
        <f>IF($O$2&gt;=M139,VLOOKUP(M139,Cs!$CB$7:$CN$33000,12,FALSE),"")</f>
        <v/>
      </c>
      <c r="D139" s="61" t="str">
        <f t="shared" si="22"/>
        <v/>
      </c>
      <c r="E139" s="66" t="str">
        <f>IF($O$2&gt;=M139,VLOOKUP(M139,Cs!$CB$7:$CN$33000,13,FALSE),"")</f>
        <v/>
      </c>
      <c r="F139" s="61" t="str">
        <f t="shared" si="23"/>
        <v/>
      </c>
      <c r="G139" s="62" t="str">
        <f>IF(M139&lt;=$O$2,T139,IF(M138=$O$2,$Q$3,IF(M137=$O$2,SUM($G$101:G137),IF(M136=$O$2,SUM(G138,-I138),IF(M135=$O$2,SUM(G138,H138),"")))))</f>
        <v/>
      </c>
      <c r="H139" s="62" t="str">
        <f>IF(M139&lt;=$O$2,CB139,IF(M138=$O$2,$BQ$3,IF(M137=$O$2,SUM($H$101:H137),IF(M136=$O$2,SUM(H138,-J138),""))))</f>
        <v/>
      </c>
      <c r="I139" s="62" t="str">
        <f>IF(M139&lt;=$O$2,U139,IF(M138=$O$2,$R$3,IF(M137=$O$2,SUM($I$101:I137),"")))</f>
        <v/>
      </c>
      <c r="J139" s="62" t="str">
        <f>IF(M139&lt;=$O$2,CC139,IF(M138=$O$2,$BR$3,IF(M137=$O$2,SUM($J$101:J137),"")))</f>
        <v/>
      </c>
      <c r="K139" s="63" t="str">
        <f t="shared" si="24"/>
        <v/>
      </c>
      <c r="M139" s="58">
        <f t="shared" si="25"/>
        <v>119</v>
      </c>
      <c r="O139" s="58" t="str">
        <f>IF($O$2&gt;=M139,VLOOKUP(M139,Cs!$CB$7:$CI$33000,8,FALSE),"")</f>
        <v/>
      </c>
      <c r="P139" s="58" t="str">
        <f>IF($O$2&gt;=M139,VLOOKUP(M139,Cs!$CB$7:$CI$33000,7,FALSE),"")</f>
        <v/>
      </c>
      <c r="Q139" s="58" t="str">
        <f>IF($O$2&gt;=M139,IF(VLOOKUP(M139,Cs!$CB$7:$CN$33000,9,FALSE)&lt;&gt;0,VLOOKUP(M139,Cs!$CB$7:$CN$33000,9,FALSE),""),"")</f>
        <v/>
      </c>
      <c r="R139" s="58" t="str">
        <f>IF($O$2&gt;=M139,VLOOKUP(M139,Cs!$CB$7:$CN$33000,10,FALSE),"")</f>
        <v/>
      </c>
      <c r="S139" s="58" t="str">
        <f>IF($O$2&gt;=M139,VLOOKUP(M139,Cs!$CB$7:$CN$33000,11,FALSE),"")</f>
        <v/>
      </c>
      <c r="T139" s="58" t="str">
        <f>IF($O$2&gt;=M139,IF(ISERROR(VLOOKUP(M139,Cs!$CB$7:$CI$10000,4,FALSE))=TRUE,"",IF(VLOOKUP(M139,Cs!$CB$7:$CI$10000,4,FALSE)&lt;&gt;0,VLOOKUP(M139,Cs!$CB$7:$CI$10000,4,FALSE),"")),"")</f>
        <v/>
      </c>
      <c r="U139" s="58" t="str">
        <f>IF($O$2&gt;=M139,IF(ISERROR(VLOOKUP(M139,Cs!$CB$7:$CI$10000,5,FALSE))=TRUE,"",IF(VLOOKUP(M139,Cs!$CB$7:$CI$10000,5,FALSE)&lt;&gt;0,VLOOKUP(M139,Cs!$CB$7:$CI$10000,5,FALSE),"")),"")</f>
        <v/>
      </c>
      <c r="V139" s="58" t="str">
        <f>IF($O$2&gt;=M139,VLOOKUP(M139,Cs!$CB$7:$CI$33000,6,FALSE),"")</f>
        <v/>
      </c>
      <c r="BB139" s="58" t="str">
        <f>IF($O$2&gt;=M139,IF(ISERROR(VLOOKUP(M139,Cs!$CB$10007:$CI$33000,4,FALSE))=TRUE,"",IF(VLOOKUP(M139,Cs!$CB$10007:$CI$33000,4,FALSE)&lt;&gt;0,VLOOKUP(M139,Cs!$CB$10007:$CI$33000,4,FALSE),"")),"")</f>
        <v/>
      </c>
      <c r="BC139" s="58" t="str">
        <f>IF($O$2&gt;=M139,IF(ISERROR(VLOOKUP(M139,Cs!$CB$10007:$CI$33000,5,FALSE))=TRUE,"",IF(VLOOKUP(M139,Cs!$CB$10007:$CI$33000,5,FALSE)&lt;&gt;0,VLOOKUP(M139,Cs!$CB$10007:$CI$33000,5,FALSE),"")),"")</f>
        <v/>
      </c>
      <c r="CB139" s="58" t="str">
        <f>IF($O$2&gt;=M139,IF(ISERROR(VLOOKUP(M139,Cs!$CB$10007:$CI$33000,4,FALSE))=TRUE,"",IF(VLOOKUP(M139,Cs!$CB$10007:$CI$33000,4,FALSE)&lt;&gt;0,VLOOKUP(M139,Cs!$CB$10007:$CI$33000,4,FALSE),"")),"")</f>
        <v/>
      </c>
      <c r="CC139" s="58" t="str">
        <f>IF($O$2&gt;=M139,IF(ISERROR(VLOOKUP(M139,Cs!$CB$10007:$CI$33000,5,FALSE))=TRUE,"",IF(VLOOKUP(M139,Cs!$CB$10007:$CI$33000,5,FALSE)&lt;&gt;0,VLOOKUP(M139,Cs!$CB$10007:$CI$33000,5,FALSE),"")),"")</f>
        <v/>
      </c>
    </row>
    <row r="140" spans="1:81" x14ac:dyDescent="0.25">
      <c r="A140" s="59" t="str">
        <f t="shared" si="21"/>
        <v/>
      </c>
      <c r="B140" s="60" t="str">
        <f>IF($O$2&gt;=M140,VLOOKUP(M140,Cs!$CB$7:$CI$33000,2,FALSE),"")</f>
        <v/>
      </c>
      <c r="C140" s="61" t="str">
        <f>IF($O$2&gt;=M140,VLOOKUP(M140,Cs!$CB$7:$CN$33000,12,FALSE),"")</f>
        <v/>
      </c>
      <c r="D140" s="61" t="str">
        <f t="shared" si="22"/>
        <v/>
      </c>
      <c r="E140" s="66" t="str">
        <f>IF($O$2&gt;=M140,VLOOKUP(M140,Cs!$CB$7:$CN$33000,13,FALSE),"")</f>
        <v/>
      </c>
      <c r="F140" s="61" t="str">
        <f t="shared" si="23"/>
        <v/>
      </c>
      <c r="G140" s="62" t="str">
        <f>IF(M140&lt;=$O$2,T140,IF(M139=$O$2,$Q$3,IF(M138=$O$2,SUM($G$101:G138),IF(M137=$O$2,SUM(G139,-I139),IF(M136=$O$2,SUM(G139,H139),"")))))</f>
        <v/>
      </c>
      <c r="H140" s="62" t="str">
        <f>IF(M140&lt;=$O$2,CB140,IF(M139=$O$2,$BQ$3,IF(M138=$O$2,SUM($H$101:H138),IF(M137=$O$2,SUM(H139,-J139),""))))</f>
        <v/>
      </c>
      <c r="I140" s="62" t="str">
        <f>IF(M140&lt;=$O$2,U140,IF(M139=$O$2,$R$3,IF(M138=$O$2,SUM($I$101:I138),"")))</f>
        <v/>
      </c>
      <c r="J140" s="62" t="str">
        <f>IF(M140&lt;=$O$2,CC140,IF(M139=$O$2,$BR$3,IF(M138=$O$2,SUM($J$101:J138),"")))</f>
        <v/>
      </c>
      <c r="K140" s="63" t="str">
        <f t="shared" si="24"/>
        <v/>
      </c>
      <c r="M140" s="58">
        <f t="shared" si="25"/>
        <v>120</v>
      </c>
      <c r="O140" s="58" t="str">
        <f>IF($O$2&gt;=M140,VLOOKUP(M140,Cs!$CB$7:$CI$33000,8,FALSE),"")</f>
        <v/>
      </c>
      <c r="P140" s="58" t="str">
        <f>IF($O$2&gt;=M140,VLOOKUP(M140,Cs!$CB$7:$CI$33000,7,FALSE),"")</f>
        <v/>
      </c>
      <c r="Q140" s="58" t="str">
        <f>IF($O$2&gt;=M140,IF(VLOOKUP(M140,Cs!$CB$7:$CN$33000,9,FALSE)&lt;&gt;0,VLOOKUP(M140,Cs!$CB$7:$CN$33000,9,FALSE),""),"")</f>
        <v/>
      </c>
      <c r="R140" s="58" t="str">
        <f>IF($O$2&gt;=M140,VLOOKUP(M140,Cs!$CB$7:$CN$33000,10,FALSE),"")</f>
        <v/>
      </c>
      <c r="S140" s="58" t="str">
        <f>IF($O$2&gt;=M140,VLOOKUP(M140,Cs!$CB$7:$CN$33000,11,FALSE),"")</f>
        <v/>
      </c>
      <c r="T140" s="58" t="str">
        <f>IF($O$2&gt;=M140,IF(ISERROR(VLOOKUP(M140,Cs!$CB$7:$CI$10000,4,FALSE))=TRUE,"",IF(VLOOKUP(M140,Cs!$CB$7:$CI$10000,4,FALSE)&lt;&gt;0,VLOOKUP(M140,Cs!$CB$7:$CI$10000,4,FALSE),"")),"")</f>
        <v/>
      </c>
      <c r="U140" s="58" t="str">
        <f>IF($O$2&gt;=M140,IF(ISERROR(VLOOKUP(M140,Cs!$CB$7:$CI$10000,5,FALSE))=TRUE,"",IF(VLOOKUP(M140,Cs!$CB$7:$CI$10000,5,FALSE)&lt;&gt;0,VLOOKUP(M140,Cs!$CB$7:$CI$10000,5,FALSE),"")),"")</f>
        <v/>
      </c>
      <c r="V140" s="58" t="str">
        <f>IF($O$2&gt;=M140,VLOOKUP(M140,Cs!$CB$7:$CI$33000,6,FALSE),"")</f>
        <v/>
      </c>
      <c r="BB140" s="58" t="str">
        <f>IF($O$2&gt;=M140,IF(ISERROR(VLOOKUP(M140,Cs!$CB$10007:$CI$33000,4,FALSE))=TRUE,"",IF(VLOOKUP(M140,Cs!$CB$10007:$CI$33000,4,FALSE)&lt;&gt;0,VLOOKUP(M140,Cs!$CB$10007:$CI$33000,4,FALSE),"")),"")</f>
        <v/>
      </c>
      <c r="BC140" s="58" t="str">
        <f>IF($O$2&gt;=M140,IF(ISERROR(VLOOKUP(M140,Cs!$CB$10007:$CI$33000,5,FALSE))=TRUE,"",IF(VLOOKUP(M140,Cs!$CB$10007:$CI$33000,5,FALSE)&lt;&gt;0,VLOOKUP(M140,Cs!$CB$10007:$CI$33000,5,FALSE),"")),"")</f>
        <v/>
      </c>
      <c r="CB140" s="58" t="str">
        <f>IF($O$2&gt;=M140,IF(ISERROR(VLOOKUP(M140,Cs!$CB$10007:$CI$33000,4,FALSE))=TRUE,"",IF(VLOOKUP(M140,Cs!$CB$10007:$CI$33000,4,FALSE)&lt;&gt;0,VLOOKUP(M140,Cs!$CB$10007:$CI$33000,4,FALSE),"")),"")</f>
        <v/>
      </c>
      <c r="CC140" s="58" t="str">
        <f>IF($O$2&gt;=M140,IF(ISERROR(VLOOKUP(M140,Cs!$CB$10007:$CI$33000,5,FALSE))=TRUE,"",IF(VLOOKUP(M140,Cs!$CB$10007:$CI$33000,5,FALSE)&lt;&gt;0,VLOOKUP(M140,Cs!$CB$10007:$CI$33000,5,FALSE),"")),"")</f>
        <v/>
      </c>
    </row>
    <row r="141" spans="1:81" x14ac:dyDescent="0.25">
      <c r="A141" s="59" t="str">
        <f t="shared" si="21"/>
        <v/>
      </c>
      <c r="B141" s="60" t="str">
        <f>IF($O$2&gt;=M141,VLOOKUP(M141,Cs!$CB$7:$CI$33000,2,FALSE),"")</f>
        <v/>
      </c>
      <c r="C141" s="61" t="str">
        <f>IF($O$2&gt;=M141,VLOOKUP(M141,Cs!$CB$7:$CN$33000,12,FALSE),"")</f>
        <v/>
      </c>
      <c r="D141" s="61" t="str">
        <f t="shared" si="22"/>
        <v/>
      </c>
      <c r="E141" s="66" t="str">
        <f>IF($O$2&gt;=M141,VLOOKUP(M141,Cs!$CB$7:$CN$33000,13,FALSE),"")</f>
        <v/>
      </c>
      <c r="F141" s="61" t="str">
        <f t="shared" si="23"/>
        <v/>
      </c>
      <c r="G141" s="62" t="str">
        <f>IF(M141&lt;=$O$2,T141,IF(M140=$O$2,$Q$3,IF(M139=$O$2,SUM($G$101:G139),IF(M138=$O$2,SUM(G140,-I140),IF(M137=$O$2,SUM(G140,H140),"")))))</f>
        <v/>
      </c>
      <c r="H141" s="62" t="str">
        <f>IF(M141&lt;=$O$2,CB141,IF(M140=$O$2,$BQ$3,IF(M139=$O$2,SUM($H$101:H139),IF(M138=$O$2,SUM(H140,-J140),""))))</f>
        <v/>
      </c>
      <c r="I141" s="62" t="str">
        <f>IF(M141&lt;=$O$2,U141,IF(M140=$O$2,$R$3,IF(M139=$O$2,SUM($I$101:I139),"")))</f>
        <v/>
      </c>
      <c r="J141" s="62" t="str">
        <f>IF(M141&lt;=$O$2,CC141,IF(M140=$O$2,$BR$3,IF(M139=$O$2,SUM($J$101:J139),"")))</f>
        <v/>
      </c>
      <c r="K141" s="63" t="str">
        <f t="shared" si="24"/>
        <v/>
      </c>
      <c r="M141" s="58">
        <f t="shared" si="25"/>
        <v>121</v>
      </c>
      <c r="O141" s="58" t="str">
        <f>IF($O$2&gt;=M141,VLOOKUP(M141,Cs!$CB$7:$CI$33000,8,FALSE),"")</f>
        <v/>
      </c>
      <c r="P141" s="58" t="str">
        <f>IF($O$2&gt;=M141,VLOOKUP(M141,Cs!$CB$7:$CI$33000,7,FALSE),"")</f>
        <v/>
      </c>
      <c r="Q141" s="58" t="str">
        <f>IF($O$2&gt;=M141,IF(VLOOKUP(M141,Cs!$CB$7:$CN$33000,9,FALSE)&lt;&gt;0,VLOOKUP(M141,Cs!$CB$7:$CN$33000,9,FALSE),""),"")</f>
        <v/>
      </c>
      <c r="R141" s="58" t="str">
        <f>IF($O$2&gt;=M141,VLOOKUP(M141,Cs!$CB$7:$CN$33000,10,FALSE),"")</f>
        <v/>
      </c>
      <c r="S141" s="58" t="str">
        <f>IF($O$2&gt;=M141,VLOOKUP(M141,Cs!$CB$7:$CN$33000,11,FALSE),"")</f>
        <v/>
      </c>
      <c r="T141" s="58" t="str">
        <f>IF($O$2&gt;=M141,IF(ISERROR(VLOOKUP(M141,Cs!$CB$7:$CI$10000,4,FALSE))=TRUE,"",IF(VLOOKUP(M141,Cs!$CB$7:$CI$10000,4,FALSE)&lt;&gt;0,VLOOKUP(M141,Cs!$CB$7:$CI$10000,4,FALSE),"")),"")</f>
        <v/>
      </c>
      <c r="U141" s="58" t="str">
        <f>IF($O$2&gt;=M141,IF(ISERROR(VLOOKUP(M141,Cs!$CB$7:$CI$10000,5,FALSE))=TRUE,"",IF(VLOOKUP(M141,Cs!$CB$7:$CI$10000,5,FALSE)&lt;&gt;0,VLOOKUP(M141,Cs!$CB$7:$CI$10000,5,FALSE),"")),"")</f>
        <v/>
      </c>
      <c r="V141" s="58" t="str">
        <f>IF($O$2&gt;=M141,VLOOKUP(M141,Cs!$CB$7:$CI$33000,6,FALSE),"")</f>
        <v/>
      </c>
      <c r="BB141" s="58" t="str">
        <f>IF($O$2&gt;=M141,IF(ISERROR(VLOOKUP(M141,Cs!$CB$10007:$CI$33000,4,FALSE))=TRUE,"",IF(VLOOKUP(M141,Cs!$CB$10007:$CI$33000,4,FALSE)&lt;&gt;0,VLOOKUP(M141,Cs!$CB$10007:$CI$33000,4,FALSE),"")),"")</f>
        <v/>
      </c>
      <c r="BC141" s="58" t="str">
        <f>IF($O$2&gt;=M141,IF(ISERROR(VLOOKUP(M141,Cs!$CB$10007:$CI$33000,5,FALSE))=TRUE,"",IF(VLOOKUP(M141,Cs!$CB$10007:$CI$33000,5,FALSE)&lt;&gt;0,VLOOKUP(M141,Cs!$CB$10007:$CI$33000,5,FALSE),"")),"")</f>
        <v/>
      </c>
      <c r="CB141" s="58" t="str">
        <f>IF($O$2&gt;=M141,IF(ISERROR(VLOOKUP(M141,Cs!$CB$10007:$CI$33000,4,FALSE))=TRUE,"",IF(VLOOKUP(M141,Cs!$CB$10007:$CI$33000,4,FALSE)&lt;&gt;0,VLOOKUP(M141,Cs!$CB$10007:$CI$33000,4,FALSE),"")),"")</f>
        <v/>
      </c>
      <c r="CC141" s="58" t="str">
        <f>IF($O$2&gt;=M141,IF(ISERROR(VLOOKUP(M141,Cs!$CB$10007:$CI$33000,5,FALSE))=TRUE,"",IF(VLOOKUP(M141,Cs!$CB$10007:$CI$33000,5,FALSE)&lt;&gt;0,VLOOKUP(M141,Cs!$CB$10007:$CI$33000,5,FALSE),"")),"")</f>
        <v/>
      </c>
    </row>
    <row r="142" spans="1:81" x14ac:dyDescent="0.25">
      <c r="A142" s="61"/>
      <c r="B142" s="61"/>
      <c r="C142" s="61"/>
      <c r="D142" s="61"/>
      <c r="E142" s="74"/>
      <c r="F142" s="61" t="str">
        <f>IF(M141&lt;$O$2,$U$4,IF(M141=$O$2,$U$1,IF(M140=$O$2,$U$2,IF(M139=$O$2,$U$3,IF(M138=$O$2,$U$7,"")))))</f>
        <v/>
      </c>
      <c r="G142" s="62" t="str">
        <f>IF(M141&lt;$O$2,SUM(G101:G141),IF(M141=$O$2,$Q$3,IF(M140=$O$2,SUM($G$101:G140),IF(M139=$O$2,SUM(G141,-I141),IF(M138=$O$2,SUM(G141,H141),"")))))</f>
        <v/>
      </c>
      <c r="H142" s="62" t="str">
        <f>IF(M141&lt;$O$2,SUM(H101:H141),IF(M141=$O$2,$BQ$3,IF(M140=$O$2,SUM($H$101:H140),IF(M139=$O$2,SUM(H141,-J141),""))))</f>
        <v/>
      </c>
      <c r="I142" s="62" t="str">
        <f>IF(M141&lt;$O$2,SUM(I101:I141),IF(M141=$O$2,$R$3,IF(M140=$O$2,SUM($I$101:I140),"")))</f>
        <v/>
      </c>
      <c r="J142" s="62" t="str">
        <f>IF(M141&lt;$O$2,SUM(J101:J141),IF(M141=$O$2,$BR$3,IF(M140=$O$2,SUM($J$101:J140),"")))</f>
        <v/>
      </c>
      <c r="M142" s="71">
        <f>IF(M141&lt;$O$2,M141,SUM(M141,1))</f>
        <v>122</v>
      </c>
      <c r="O142" s="58" t="str">
        <f>IF($O$2&gt;=M142,VLOOKUP(M142,Cs!$CB$7:$CI$33000,8,FALSE),"")</f>
        <v/>
      </c>
      <c r="P142" s="58" t="str">
        <f>IF($O$2&gt;=M142,VLOOKUP(M142,Cs!$CB$7:$CI$33000,7,FALSE),"")</f>
        <v/>
      </c>
      <c r="Q142" s="58" t="str">
        <f>IF($O$2&gt;=M142,IF(VLOOKUP(M142,Cs!$CB$7:$CN$33000,9,FALSE)&lt;&gt;0,VLOOKUP(M142,Cs!$CB$7:$CN$33000,9,FALSE),""),"")</f>
        <v/>
      </c>
      <c r="R142" s="58" t="str">
        <f>IF($O$2&gt;=M142,VLOOKUP(M142,Cs!$CB$7:$CN$33000,10,FALSE),"")</f>
        <v/>
      </c>
      <c r="S142" s="58" t="str">
        <f>IF($O$2&gt;=M142,VLOOKUP(M142,Cs!$CB$7:$CN$33000,11,FALSE),"")</f>
        <v/>
      </c>
      <c r="T142" s="58" t="str">
        <f>IF($O$2&gt;=M142,IF(ISERROR(VLOOKUP(M142,Cs!$CB$7:$CI$10000,4,FALSE))=TRUE,"",IF(VLOOKUP(M142,Cs!$CB$7:$CI$10000,4,FALSE)&lt;&gt;0,VLOOKUP(M142,Cs!$CB$7:$CI$10000,4,FALSE),"")),"")</f>
        <v/>
      </c>
      <c r="U142" s="58" t="str">
        <f>IF($O$2&gt;=M142,IF(ISERROR(VLOOKUP(M142,Cs!$CB$7:$CI$10000,5,FALSE))=TRUE,"",IF(VLOOKUP(M142,Cs!$CB$7:$CI$10000,5,FALSE)&lt;&gt;0,VLOOKUP(M142,Cs!$CB$7:$CI$10000,5,FALSE),"")),"")</f>
        <v/>
      </c>
      <c r="V142" s="58" t="str">
        <f>IF($O$2&gt;=M142,VLOOKUP(M142,Cs!$CB$7:$CI$33000,6,FALSE),"")</f>
        <v/>
      </c>
      <c r="BB142" s="58" t="str">
        <f>IF($O$2&gt;=M142,IF(ISERROR(VLOOKUP(M142,Cs!$CB$10007:$CI$33000,4,FALSE))=TRUE,"",IF(VLOOKUP(M142,Cs!$CB$10007:$CI$33000,4,FALSE)&lt;&gt;0,VLOOKUP(M142,Cs!$CB$10007:$CI$33000,4,FALSE),"")),"")</f>
        <v/>
      </c>
      <c r="BC142" s="58" t="str">
        <f>IF($O$2&gt;=M142,IF(ISERROR(VLOOKUP(M142,Cs!$CB$10007:$CI$33000,5,FALSE))=TRUE,"",IF(VLOOKUP(M142,Cs!$CB$10007:$CI$33000,5,FALSE)&lt;&gt;0,VLOOKUP(M142,Cs!$CB$10007:$CI$33000,5,FALSE),"")),"")</f>
        <v/>
      </c>
      <c r="CB142" s="58" t="str">
        <f>IF($O$2&gt;=M142,IF(ISERROR(VLOOKUP(M142,Cs!$CB$10007:$CI$33000,4,FALSE))=TRUE,"",IF(VLOOKUP(M142,Cs!$CB$10007:$CI$33000,4,FALSE)&lt;&gt;0,VLOOKUP(M142,Cs!$CB$10007:$CI$33000,4,FALSE),"")),"")</f>
        <v/>
      </c>
      <c r="CC142" s="58" t="str">
        <f>IF($O$2&gt;=M142,IF(ISERROR(VLOOKUP(M142,Cs!$CB$10007:$CI$33000,5,FALSE))=TRUE,"",IF(VLOOKUP(M142,Cs!$CB$10007:$CI$33000,5,FALSE)&lt;&gt;0,VLOOKUP(M142,Cs!$CB$10007:$CI$33000,5,FALSE),"")),"")</f>
        <v/>
      </c>
    </row>
    <row r="143" spans="1:81" x14ac:dyDescent="0.25">
      <c r="A143" s="61"/>
      <c r="B143" s="61"/>
      <c r="C143" s="61"/>
      <c r="D143" s="61"/>
      <c r="E143" s="74"/>
      <c r="F143" s="61" t="str">
        <f>IF(M141=$O$2,$U$2,IF(M140=$O$2,$U$3,IF(M139=$O$2,$U$7,"")))</f>
        <v/>
      </c>
      <c r="G143" s="62" t="str">
        <f>IF(M141=$O$2,SUM($G$101:G141),IF(M140=$O$2,SUM(G142,-I142),IF(M139=$O$2,SUM(G142,H142),"")))</f>
        <v/>
      </c>
      <c r="H143" s="62" t="str">
        <f>IF(M141=$O$2,SUM($H$101:H141),IF(M140=$O$2,SUM(H142,-J142),""))</f>
        <v/>
      </c>
      <c r="I143" s="62" t="str">
        <f>IF(M141=$O$2,SUM($I$101:I141),"")</f>
        <v/>
      </c>
      <c r="J143" s="62" t="str">
        <f>IF(M141=$O$2,SUM($J$101:J141),"")</f>
        <v/>
      </c>
      <c r="M143" s="58">
        <f>M142</f>
        <v>122</v>
      </c>
      <c r="BB143" s="58" t="str">
        <f>IF($O$2&gt;=M143,IF(ISERROR(VLOOKUP(M143,Cs!$CB$10007:$CI$33000,4,FALSE))=TRUE,"",IF(VLOOKUP(M143,Cs!$CB$10007:$CI$33000,4,FALSE)&lt;&gt;0,VLOOKUP(M143,Cs!$CB$10007:$CI$33000,4,FALSE),"")),"")</f>
        <v/>
      </c>
      <c r="BC143" s="58" t="str">
        <f>IF($O$2&gt;=M143,IF(ISERROR(VLOOKUP(M143,Cs!$CB$10007:$CI$33000,5,FALSE))=TRUE,"",IF(VLOOKUP(M143,Cs!$CB$10007:$CI$33000,5,FALSE)&lt;&gt;0,VLOOKUP(M143,Cs!$CB$10007:$CI$33000,5,FALSE),"")),"")</f>
        <v/>
      </c>
      <c r="CB143" s="58" t="str">
        <f>IF($O$2&gt;=M143,IF(ISERROR(VLOOKUP(M143,Cs!$CB$10007:$CI$33000,4,FALSE))=TRUE,"",IF(VLOOKUP(M143,Cs!$CB$10007:$CI$33000,4,FALSE)&lt;&gt;0,VLOOKUP(M143,Cs!$CB$10007:$CI$33000,4,FALSE),"")),"")</f>
        <v/>
      </c>
      <c r="CC143" s="58" t="str">
        <f>IF($O$2&gt;=M143,IF(ISERROR(VLOOKUP(M143,Cs!$CB$10007:$CI$33000,5,FALSE))=TRUE,"",IF(VLOOKUP(M143,Cs!$CB$10007:$CI$33000,5,FALSE)&lt;&gt;0,VLOOKUP(M143,Cs!$CB$10007:$CI$33000,5,FALSE),"")),"")</f>
        <v/>
      </c>
    </row>
    <row r="144" spans="1:81" x14ac:dyDescent="0.25">
      <c r="A144" s="61"/>
      <c r="B144" s="61"/>
      <c r="C144" s="61"/>
      <c r="D144" s="61"/>
      <c r="E144" s="74"/>
      <c r="F144" s="61" t="str">
        <f>IF(M141=$O$2,$U$3,IF(M140=$O$2,$U$7,""))</f>
        <v/>
      </c>
      <c r="G144" s="62" t="str">
        <f>IF(M141=$O$2,SUM(G143,-I143),IF(M140=$O$2,SUM(G143,H143),""))</f>
        <v/>
      </c>
      <c r="H144" s="62" t="str">
        <f>IF(M141=$O$2,SUM(H143,-J143),"")</f>
        <v/>
      </c>
      <c r="I144" s="62"/>
      <c r="J144" s="62"/>
      <c r="M144" s="58">
        <f t="shared" ref="M144:M146" si="26">M143</f>
        <v>122</v>
      </c>
      <c r="BB144" s="58" t="str">
        <f>IF($O$2&gt;=M144,IF(ISERROR(VLOOKUP(M144,Cs!$CB$10007:$CI$33000,4,FALSE))=TRUE,"",IF(VLOOKUP(M144,Cs!$CB$10007:$CI$33000,4,FALSE)&lt;&gt;0,VLOOKUP(M144,Cs!$CB$10007:$CI$33000,4,FALSE),"")),"")</f>
        <v/>
      </c>
      <c r="BC144" s="58" t="str">
        <f>IF($O$2&gt;=M144,IF(ISERROR(VLOOKUP(M144,Cs!$CB$10007:$CI$33000,5,FALSE))=TRUE,"",IF(VLOOKUP(M144,Cs!$CB$10007:$CI$33000,5,FALSE)&lt;&gt;0,VLOOKUP(M144,Cs!$CB$10007:$CI$33000,5,FALSE),"")),"")</f>
        <v/>
      </c>
      <c r="CB144" s="58" t="str">
        <f>IF($O$2&gt;=M144,IF(ISERROR(VLOOKUP(M144,Cs!$CB$10007:$CI$33000,4,FALSE))=TRUE,"",IF(VLOOKUP(M144,Cs!$CB$10007:$CI$33000,4,FALSE)&lt;&gt;0,VLOOKUP(M144,Cs!$CB$10007:$CI$33000,4,FALSE),"")),"")</f>
        <v/>
      </c>
      <c r="CC144" s="58" t="str">
        <f>IF($O$2&gt;=M144,IF(ISERROR(VLOOKUP(M144,Cs!$CB$10007:$CI$33000,5,FALSE))=TRUE,"",IF(VLOOKUP(M144,Cs!$CB$10007:$CI$33000,5,FALSE)&lt;&gt;0,VLOOKUP(M144,Cs!$CB$10007:$CI$33000,5,FALSE),"")),"")</f>
        <v/>
      </c>
    </row>
    <row r="145" spans="1:81" x14ac:dyDescent="0.25">
      <c r="A145" s="61"/>
      <c r="B145" s="61"/>
      <c r="C145" s="61"/>
      <c r="D145" s="61"/>
      <c r="E145" s="74"/>
      <c r="F145" s="61" t="str">
        <f>IF(M141=$O$2,$U$7,"")</f>
        <v/>
      </c>
      <c r="G145" s="62" t="str">
        <f>IF(M141=$O$2,SUM(G144,H144),"")</f>
        <v/>
      </c>
      <c r="H145" s="62"/>
      <c r="I145" s="62"/>
      <c r="J145" s="62"/>
      <c r="K145" s="65" t="str">
        <f>IF(M102&lt;=$O$2,"pg. "&amp;N145,"")</f>
        <v/>
      </c>
      <c r="M145" s="58">
        <f t="shared" si="26"/>
        <v>122</v>
      </c>
      <c r="N145" s="58" t="str">
        <f>IF(M102&lt;=$O$2,SUM(N100,1),"")</f>
        <v/>
      </c>
      <c r="BB145" s="58" t="str">
        <f>IF($O$2&gt;=M145,IF(ISERROR(VLOOKUP(M145,Cs!$CB$10007:$CI$33000,4,FALSE))=TRUE,"",IF(VLOOKUP(M145,Cs!$CB$10007:$CI$33000,4,FALSE)&lt;&gt;0,VLOOKUP(M145,Cs!$CB$10007:$CI$33000,4,FALSE),"")),"")</f>
        <v/>
      </c>
      <c r="BC145" s="58" t="str">
        <f>IF($O$2&gt;=M145,IF(ISERROR(VLOOKUP(M145,Cs!$CB$10007:$CI$33000,5,FALSE))=TRUE,"",IF(VLOOKUP(M145,Cs!$CB$10007:$CI$33000,5,FALSE)&lt;&gt;0,VLOOKUP(M145,Cs!$CB$10007:$CI$33000,5,FALSE),"")),"")</f>
        <v/>
      </c>
      <c r="CB145" s="58" t="str">
        <f>IF($O$2&gt;=M145,IF(ISERROR(VLOOKUP(M145,Cs!$CB$10007:$CI$33000,4,FALSE))=TRUE,"",IF(VLOOKUP(M145,Cs!$CB$10007:$CI$33000,4,FALSE)&lt;&gt;0,VLOOKUP(M145,Cs!$CB$10007:$CI$33000,4,FALSE),"")),"")</f>
        <v/>
      </c>
      <c r="CC145" s="58" t="str">
        <f>IF($O$2&gt;=M145,IF(ISERROR(VLOOKUP(M145,Cs!$CB$10007:$CI$33000,5,FALSE))=TRUE,"",IF(VLOOKUP(M145,Cs!$CB$10007:$CI$33000,5,FALSE)&lt;&gt;0,VLOOKUP(M145,Cs!$CB$10007:$CI$33000,5,FALSE),"")),"")</f>
        <v/>
      </c>
    </row>
    <row r="146" spans="1:81" s="73" customFormat="1" x14ac:dyDescent="0.25">
      <c r="A146" s="61"/>
      <c r="B146" s="61"/>
      <c r="C146" s="61"/>
      <c r="D146" s="61"/>
      <c r="E146" s="74"/>
      <c r="F146" s="87" t="str">
        <f>IF(M146&lt;$O$2,$U$6,"")</f>
        <v/>
      </c>
      <c r="G146" s="62" t="str">
        <f>IF(M146&lt;$O$2,G142,"")</f>
        <v/>
      </c>
      <c r="H146" s="62" t="str">
        <f>IF(M146&lt;$O$2,H142,"")</f>
        <v/>
      </c>
      <c r="I146" s="62" t="str">
        <f>IF(M146&lt;$O$2,I142,"")</f>
        <v/>
      </c>
      <c r="J146" s="62" t="str">
        <f>IF(M146&lt;$O$2,J142,"")</f>
        <v/>
      </c>
      <c r="K146" s="61"/>
      <c r="M146" s="58">
        <f t="shared" si="26"/>
        <v>122</v>
      </c>
      <c r="BB146" s="58" t="str">
        <f>IF($O$2&gt;=M146,IF(ISERROR(VLOOKUP(M146,Cs!$CB$10007:$CI$33000,4,FALSE))=TRUE,"",IF(VLOOKUP(M146,Cs!$CB$10007:$CI$33000,4,FALSE)&lt;&gt;0,VLOOKUP(M146,Cs!$CB$10007:$CI$33000,4,FALSE),"")),"")</f>
        <v/>
      </c>
      <c r="BC146" s="58" t="str">
        <f>IF($O$2&gt;=M146,IF(ISERROR(VLOOKUP(M146,Cs!$CB$10007:$CI$33000,5,FALSE))=TRUE,"",IF(VLOOKUP(M146,Cs!$CB$10007:$CI$33000,5,FALSE)&lt;&gt;0,VLOOKUP(M146,Cs!$CB$10007:$CI$33000,5,FALSE),"")),"")</f>
        <v/>
      </c>
      <c r="CB146" s="58" t="str">
        <f>IF($O$2&gt;=M146,IF(ISERROR(VLOOKUP(M146,Cs!$CB$10007:$CI$33000,4,FALSE))=TRUE,"",IF(VLOOKUP(M146,Cs!$CB$10007:$CI$33000,4,FALSE)&lt;&gt;0,VLOOKUP(M146,Cs!$CB$10007:$CI$33000,4,FALSE),"")),"")</f>
        <v/>
      </c>
      <c r="CC146" s="58" t="str">
        <f>IF($O$2&gt;=M146,IF(ISERROR(VLOOKUP(M146,Cs!$CB$10007:$CI$33000,5,FALSE))=TRUE,"",IF(VLOOKUP(M146,Cs!$CB$10007:$CI$33000,5,FALSE)&lt;&gt;0,VLOOKUP(M146,Cs!$CB$10007:$CI$33000,5,FALSE),"")),"")</f>
        <v/>
      </c>
    </row>
    <row r="147" spans="1:81" s="73" customFormat="1" x14ac:dyDescent="0.25">
      <c r="A147" s="59" t="str">
        <f t="shared" ref="A147:A186" si="27">IF($O$2&gt;=M147,M147,"")</f>
        <v/>
      </c>
      <c r="B147" s="60" t="str">
        <f>IF($O$2&gt;=M147,VLOOKUP(M147,Cs!$CB$7:$CI$33000,2,FALSE),"")</f>
        <v/>
      </c>
      <c r="C147" s="61" t="str">
        <f>IF($O$2&gt;=M147,VLOOKUP(M147,Cs!$CB$7:$CN$33000,12,FALSE),"")</f>
        <v/>
      </c>
      <c r="D147" s="61" t="str">
        <f t="shared" ref="D147:D186" si="28">IF($O$2&gt;=M147,IF(O147=$O$9,"",UPPER(LEFT(O147,1))),"")</f>
        <v/>
      </c>
      <c r="E147" s="66" t="str">
        <f>IF($O$2&gt;=M147,VLOOKUP(M147,Cs!$CB$7:$CN$33000,13,FALSE),"")</f>
        <v/>
      </c>
      <c r="F147" s="61" t="str">
        <f t="shared" ref="F147:F186" si="29">TRIM(IF(M147&lt;=$O$2,Q147&amp;" "&amp;R147&amp;" "&amp;S147,IF(M146=$O$2,$U$1,IF(M145=$O$2,$U$2,IF(M144=$O$2,$U$3,IF(M143=$O$2,$U$7,""))))))</f>
        <v/>
      </c>
      <c r="G147" s="62" t="str">
        <f>IF(M147&lt;=$O$2,T147,IF(M146=$O$2,$Q$3,IF(M145=$O$2,SUM($G$146:G146),IF(M144=$O$2,SUM(G146,-I146),IF(M143=$O$2,SUM(G146,H146),"")))))</f>
        <v/>
      </c>
      <c r="H147" s="62" t="str">
        <f>IF(M147&lt;=$O$2,CB147,IF(M146=$O$2,$BQ$3,IF(M145=$O$2,SUM($H$146:H146),IF(M144=$O$2,SUM(H146,-J146),""))))</f>
        <v/>
      </c>
      <c r="I147" s="62" t="str">
        <f>IF(M147&lt;=$O$2,U147,IF(M146=$O$2,$R$3,IF(M145=$O$2,SUM($I$146:I146),"")))</f>
        <v/>
      </c>
      <c r="J147" s="62" t="str">
        <f>IF(M147&lt;=$O$2,CC147,IF(M146=$O$2,$BR$3,IF(M145=$O$2,SUM($J$146:J146),"")))</f>
        <v/>
      </c>
      <c r="K147" s="63" t="str">
        <f t="shared" ref="K147:K186" si="30">IF($O$2&gt;=M147,VLOOKUP(V147,Csfi,2,FALSE),"")</f>
        <v/>
      </c>
      <c r="M147" s="58">
        <f>M146+1</f>
        <v>123</v>
      </c>
      <c r="O147" s="58" t="str">
        <f>IF($O$2&gt;=M147,VLOOKUP(M147,Cs!$CB$7:$CI$33000,8,FALSE),"")</f>
        <v/>
      </c>
      <c r="P147" s="58" t="str">
        <f>IF($O$2&gt;=M147,VLOOKUP(M147,Cs!$CB$7:$CI$33000,7,FALSE),"")</f>
        <v/>
      </c>
      <c r="Q147" s="58" t="str">
        <f>IF($O$2&gt;=M147,IF(VLOOKUP(M147,Cs!$CB$7:$CN$33000,9,FALSE)&lt;&gt;0,VLOOKUP(M147,Cs!$CB$7:$CN$33000,9,FALSE),""),"")</f>
        <v/>
      </c>
      <c r="R147" s="58" t="str">
        <f>IF($O$2&gt;=M147,VLOOKUP(M147,Cs!$CB$7:$CN$33000,10,FALSE),"")</f>
        <v/>
      </c>
      <c r="S147" s="58" t="str">
        <f>IF($O$2&gt;=M147,VLOOKUP(M147,Cs!$CB$7:$CN$33000,11,FALSE),"")</f>
        <v/>
      </c>
      <c r="T147" s="58" t="str">
        <f>IF($O$2&gt;=M147,IF(ISERROR(VLOOKUP(M147,Cs!$CB$7:$CI$10000,4,FALSE))=TRUE,"",IF(VLOOKUP(M147,Cs!$CB$7:$CI$10000,4,FALSE)&lt;&gt;0,VLOOKUP(M147,Cs!$CB$7:$CI$10000,4,FALSE),"")),"")</f>
        <v/>
      </c>
      <c r="U147" s="58" t="str">
        <f>IF($O$2&gt;=M147,IF(ISERROR(VLOOKUP(M147,Cs!$CB$7:$CI$10000,5,FALSE))=TRUE,"",IF(VLOOKUP(M147,Cs!$CB$7:$CI$10000,5,FALSE)&lt;&gt;0,VLOOKUP(M147,Cs!$CB$7:$CI$10000,5,FALSE),"")),"")</f>
        <v/>
      </c>
      <c r="V147" s="58" t="str">
        <f>IF($O$2&gt;=M147,VLOOKUP(M147,Cs!$CB$7:$CI$33000,6,FALSE),"")</f>
        <v/>
      </c>
      <c r="BB147" s="58" t="str">
        <f>IF($O$2&gt;=M147,IF(ISERROR(VLOOKUP(M147,Cs!$CB$10007:$CI$33000,4,FALSE))=TRUE,"",IF(VLOOKUP(M147,Cs!$CB$10007:$CI$33000,4,FALSE)&lt;&gt;0,VLOOKUP(M147,Cs!$CB$10007:$CI$33000,4,FALSE),"")),"")</f>
        <v/>
      </c>
      <c r="BC147" s="58" t="str">
        <f>IF($O$2&gt;=M147,IF(ISERROR(VLOOKUP(M147,Cs!$CB$10007:$CI$33000,5,FALSE))=TRUE,"",IF(VLOOKUP(M147,Cs!$CB$10007:$CI$33000,5,FALSE)&lt;&gt;0,VLOOKUP(M147,Cs!$CB$10007:$CI$33000,5,FALSE),"")),"")</f>
        <v/>
      </c>
      <c r="CB147" s="58" t="str">
        <f>IF($O$2&gt;=M147,IF(ISERROR(VLOOKUP(M147,Cs!$CB$10007:$CI$33000,4,FALSE))=TRUE,"",IF(VLOOKUP(M147,Cs!$CB$10007:$CI$33000,4,FALSE)&lt;&gt;0,VLOOKUP(M147,Cs!$CB$10007:$CI$33000,4,FALSE),"")),"")</f>
        <v/>
      </c>
      <c r="CC147" s="58" t="str">
        <f>IF($O$2&gt;=M147,IF(ISERROR(VLOOKUP(M147,Cs!$CB$10007:$CI$33000,5,FALSE))=TRUE,"",IF(VLOOKUP(M147,Cs!$CB$10007:$CI$33000,5,FALSE)&lt;&gt;0,VLOOKUP(M147,Cs!$CB$10007:$CI$33000,5,FALSE),"")),"")</f>
        <v/>
      </c>
    </row>
    <row r="148" spans="1:81" s="73" customFormat="1" x14ac:dyDescent="0.25">
      <c r="A148" s="59" t="str">
        <f t="shared" si="27"/>
        <v/>
      </c>
      <c r="B148" s="60" t="str">
        <f>IF($O$2&gt;=M148,VLOOKUP(M148,Cs!$CB$7:$CI$33000,2,FALSE),"")</f>
        <v/>
      </c>
      <c r="C148" s="61" t="str">
        <f>IF($O$2&gt;=M148,VLOOKUP(M148,Cs!$CB$7:$CN$33000,12,FALSE),"")</f>
        <v/>
      </c>
      <c r="D148" s="61" t="str">
        <f t="shared" si="28"/>
        <v/>
      </c>
      <c r="E148" s="66" t="str">
        <f>IF($O$2&gt;=M148,VLOOKUP(M148,Cs!$CB$7:$CN$33000,13,FALSE),"")</f>
        <v/>
      </c>
      <c r="F148" s="61" t="str">
        <f t="shared" si="29"/>
        <v/>
      </c>
      <c r="G148" s="62" t="str">
        <f>IF(M148&lt;=$O$2,T148,IF(M147=$O$2,$Q$3,IF(M146=$O$2,SUM($G$146:G146),IF(M145=$O$2,SUM(G147,-I147),IF(M144=$O$2,SUM(G147,H147),"")))))</f>
        <v/>
      </c>
      <c r="H148" s="62" t="str">
        <f>IF(M148&lt;=$O$2,CB148,IF(M147=$O$2,$BQ$3,IF(M146=$O$2,SUM($H$146:H146),IF(M145=$O$2,SUM(H147,-J147),""))))</f>
        <v/>
      </c>
      <c r="I148" s="62" t="str">
        <f>IF(M148&lt;=$O$2,U148,IF(M147=$O$2,$R$3,IF(M146=$O$2,SUM($I$146:I146),"")))</f>
        <v/>
      </c>
      <c r="J148" s="62" t="str">
        <f>IF(M148&lt;=$O$2,CC148,IF(M147=$O$2,$BR$3,IF(M146=$O$2,SUM($J$146:J146),"")))</f>
        <v/>
      </c>
      <c r="K148" s="63" t="str">
        <f t="shared" si="30"/>
        <v/>
      </c>
      <c r="M148" s="58">
        <f t="shared" ref="M148:M186" si="31">M147+1</f>
        <v>124</v>
      </c>
      <c r="O148" s="58" t="str">
        <f>IF($O$2&gt;=M148,VLOOKUP(M148,Cs!$CB$7:$CI$33000,8,FALSE),"")</f>
        <v/>
      </c>
      <c r="P148" s="58" t="str">
        <f>IF($O$2&gt;=M148,VLOOKUP(M148,Cs!$CB$7:$CI$33000,7,FALSE),"")</f>
        <v/>
      </c>
      <c r="Q148" s="58" t="str">
        <f>IF($O$2&gt;=M148,IF(VLOOKUP(M148,Cs!$CB$7:$CN$33000,9,FALSE)&lt;&gt;0,VLOOKUP(M148,Cs!$CB$7:$CN$33000,9,FALSE),""),"")</f>
        <v/>
      </c>
      <c r="R148" s="58" t="str">
        <f>IF($O$2&gt;=M148,VLOOKUP(M148,Cs!$CB$7:$CN$33000,10,FALSE),"")</f>
        <v/>
      </c>
      <c r="S148" s="58" t="str">
        <f>IF($O$2&gt;=M148,VLOOKUP(M148,Cs!$CB$7:$CN$33000,11,FALSE),"")</f>
        <v/>
      </c>
      <c r="T148" s="58" t="str">
        <f>IF($O$2&gt;=M148,IF(ISERROR(VLOOKUP(M148,Cs!$CB$7:$CI$10000,4,FALSE))=TRUE,"",IF(VLOOKUP(M148,Cs!$CB$7:$CI$10000,4,FALSE)&lt;&gt;0,VLOOKUP(M148,Cs!$CB$7:$CI$10000,4,FALSE),"")),"")</f>
        <v/>
      </c>
      <c r="U148" s="58" t="str">
        <f>IF($O$2&gt;=M148,IF(ISERROR(VLOOKUP(M148,Cs!$CB$7:$CI$10000,5,FALSE))=TRUE,"",IF(VLOOKUP(M148,Cs!$CB$7:$CI$10000,5,FALSE)&lt;&gt;0,VLOOKUP(M148,Cs!$CB$7:$CI$10000,5,FALSE),"")),"")</f>
        <v/>
      </c>
      <c r="V148" s="58" t="str">
        <f>IF($O$2&gt;=M148,VLOOKUP(M148,Cs!$CB$7:$CI$33000,6,FALSE),"")</f>
        <v/>
      </c>
      <c r="BB148" s="58" t="str">
        <f>IF($O$2&gt;=M148,IF(ISERROR(VLOOKUP(M148,Cs!$CB$10007:$CI$33000,4,FALSE))=TRUE,"",IF(VLOOKUP(M148,Cs!$CB$10007:$CI$33000,4,FALSE)&lt;&gt;0,VLOOKUP(M148,Cs!$CB$10007:$CI$33000,4,FALSE),"")),"")</f>
        <v/>
      </c>
      <c r="BC148" s="58" t="str">
        <f>IF($O$2&gt;=M148,IF(ISERROR(VLOOKUP(M148,Cs!$CB$10007:$CI$33000,5,FALSE))=TRUE,"",IF(VLOOKUP(M148,Cs!$CB$10007:$CI$33000,5,FALSE)&lt;&gt;0,VLOOKUP(M148,Cs!$CB$10007:$CI$33000,5,FALSE),"")),"")</f>
        <v/>
      </c>
      <c r="CB148" s="58" t="str">
        <f>IF($O$2&gt;=M148,IF(ISERROR(VLOOKUP(M148,Cs!$CB$10007:$CI$33000,4,FALSE))=TRUE,"",IF(VLOOKUP(M148,Cs!$CB$10007:$CI$33000,4,FALSE)&lt;&gt;0,VLOOKUP(M148,Cs!$CB$10007:$CI$33000,4,FALSE),"")),"")</f>
        <v/>
      </c>
      <c r="CC148" s="58" t="str">
        <f>IF($O$2&gt;=M148,IF(ISERROR(VLOOKUP(M148,Cs!$CB$10007:$CI$33000,5,FALSE))=TRUE,"",IF(VLOOKUP(M148,Cs!$CB$10007:$CI$33000,5,FALSE)&lt;&gt;0,VLOOKUP(M148,Cs!$CB$10007:$CI$33000,5,FALSE),"")),"")</f>
        <v/>
      </c>
    </row>
    <row r="149" spans="1:81" s="73" customFormat="1" x14ac:dyDescent="0.25">
      <c r="A149" s="59" t="str">
        <f t="shared" si="27"/>
        <v/>
      </c>
      <c r="B149" s="60" t="str">
        <f>IF($O$2&gt;=M149,VLOOKUP(M149,Cs!$CB$7:$CI$33000,2,FALSE),"")</f>
        <v/>
      </c>
      <c r="C149" s="61" t="str">
        <f>IF($O$2&gt;=M149,VLOOKUP(M149,Cs!$CB$7:$CN$33000,12,FALSE),"")</f>
        <v/>
      </c>
      <c r="D149" s="61" t="str">
        <f t="shared" si="28"/>
        <v/>
      </c>
      <c r="E149" s="66" t="str">
        <f>IF($O$2&gt;=M149,VLOOKUP(M149,Cs!$CB$7:$CN$33000,13,FALSE),"")</f>
        <v/>
      </c>
      <c r="F149" s="61" t="str">
        <f t="shared" si="29"/>
        <v/>
      </c>
      <c r="G149" s="62" t="str">
        <f>IF(M149&lt;=$O$2,T149,IF(M148=$O$2,$Q$3,IF(M147=$O$2,SUM($G$146:G147),IF(M146=$O$2,SUM(G148,-I148),IF(M145=$O$2,SUM(G148,H148),"")))))</f>
        <v/>
      </c>
      <c r="H149" s="62" t="str">
        <f>IF(M149&lt;=$O$2,CB149,IF(M148=$O$2,$BQ$3,IF(M147=$O$2,SUM($H$146:H147),IF(M146=$O$2,SUM(H148,-J148),""))))</f>
        <v/>
      </c>
      <c r="I149" s="62" t="str">
        <f>IF(M149&lt;=$O$2,U149,IF(M148=$O$2,$R$3,IF(M147=$O$2,SUM($I$146:I147),"")))</f>
        <v/>
      </c>
      <c r="J149" s="62" t="str">
        <f>IF(M149&lt;=$O$2,CC149,IF(M148=$O$2,$BR$3,IF(M147=$O$2,SUM($J$146:J147),"")))</f>
        <v/>
      </c>
      <c r="K149" s="63" t="str">
        <f t="shared" si="30"/>
        <v/>
      </c>
      <c r="M149" s="58">
        <f t="shared" si="31"/>
        <v>125</v>
      </c>
      <c r="O149" s="58" t="str">
        <f>IF($O$2&gt;=M149,VLOOKUP(M149,Cs!$CB$7:$CI$33000,8,FALSE),"")</f>
        <v/>
      </c>
      <c r="P149" s="58" t="str">
        <f>IF($O$2&gt;=M149,VLOOKUP(M149,Cs!$CB$7:$CI$33000,7,FALSE),"")</f>
        <v/>
      </c>
      <c r="Q149" s="58" t="str">
        <f>IF($O$2&gt;=M149,IF(VLOOKUP(M149,Cs!$CB$7:$CN$33000,9,FALSE)&lt;&gt;0,VLOOKUP(M149,Cs!$CB$7:$CN$33000,9,FALSE),""),"")</f>
        <v/>
      </c>
      <c r="R149" s="58" t="str">
        <f>IF($O$2&gt;=M149,VLOOKUP(M149,Cs!$CB$7:$CN$33000,10,FALSE),"")</f>
        <v/>
      </c>
      <c r="S149" s="58" t="str">
        <f>IF($O$2&gt;=M149,VLOOKUP(M149,Cs!$CB$7:$CN$33000,11,FALSE),"")</f>
        <v/>
      </c>
      <c r="T149" s="58" t="str">
        <f>IF($O$2&gt;=M149,IF(ISERROR(VLOOKUP(M149,Cs!$CB$7:$CI$10000,4,FALSE))=TRUE,"",IF(VLOOKUP(M149,Cs!$CB$7:$CI$10000,4,FALSE)&lt;&gt;0,VLOOKUP(M149,Cs!$CB$7:$CI$10000,4,FALSE),"")),"")</f>
        <v/>
      </c>
      <c r="U149" s="58" t="str">
        <f>IF($O$2&gt;=M149,IF(ISERROR(VLOOKUP(M149,Cs!$CB$7:$CI$10000,5,FALSE))=TRUE,"",IF(VLOOKUP(M149,Cs!$CB$7:$CI$10000,5,FALSE)&lt;&gt;0,VLOOKUP(M149,Cs!$CB$7:$CI$10000,5,FALSE),"")),"")</f>
        <v/>
      </c>
      <c r="V149" s="58" t="str">
        <f>IF($O$2&gt;=M149,VLOOKUP(M149,Cs!$CB$7:$CI$33000,6,FALSE),"")</f>
        <v/>
      </c>
      <c r="BB149" s="58" t="str">
        <f>IF($O$2&gt;=M149,IF(ISERROR(VLOOKUP(M149,Cs!$CB$10007:$CI$33000,4,FALSE))=TRUE,"",IF(VLOOKUP(M149,Cs!$CB$10007:$CI$33000,4,FALSE)&lt;&gt;0,VLOOKUP(M149,Cs!$CB$10007:$CI$33000,4,FALSE),"")),"")</f>
        <v/>
      </c>
      <c r="BC149" s="58" t="str">
        <f>IF($O$2&gt;=M149,IF(ISERROR(VLOOKUP(M149,Cs!$CB$10007:$CI$33000,5,FALSE))=TRUE,"",IF(VLOOKUP(M149,Cs!$CB$10007:$CI$33000,5,FALSE)&lt;&gt;0,VLOOKUP(M149,Cs!$CB$10007:$CI$33000,5,FALSE),"")),"")</f>
        <v/>
      </c>
      <c r="CB149" s="58" t="str">
        <f>IF($O$2&gt;=M149,IF(ISERROR(VLOOKUP(M149,Cs!$CB$10007:$CI$33000,4,FALSE))=TRUE,"",IF(VLOOKUP(M149,Cs!$CB$10007:$CI$33000,4,FALSE)&lt;&gt;0,VLOOKUP(M149,Cs!$CB$10007:$CI$33000,4,FALSE),"")),"")</f>
        <v/>
      </c>
      <c r="CC149" s="58" t="str">
        <f>IF($O$2&gt;=M149,IF(ISERROR(VLOOKUP(M149,Cs!$CB$10007:$CI$33000,5,FALSE))=TRUE,"",IF(VLOOKUP(M149,Cs!$CB$10007:$CI$33000,5,FALSE)&lt;&gt;0,VLOOKUP(M149,Cs!$CB$10007:$CI$33000,5,FALSE),"")),"")</f>
        <v/>
      </c>
    </row>
    <row r="150" spans="1:81" s="73" customFormat="1" x14ac:dyDescent="0.25">
      <c r="A150" s="59" t="str">
        <f t="shared" si="27"/>
        <v/>
      </c>
      <c r="B150" s="60" t="str">
        <f>IF($O$2&gt;=M150,VLOOKUP(M150,Cs!$CB$7:$CI$33000,2,FALSE),"")</f>
        <v/>
      </c>
      <c r="C150" s="61" t="str">
        <f>IF($O$2&gt;=M150,VLOOKUP(M150,Cs!$CB$7:$CN$33000,12,FALSE),"")</f>
        <v/>
      </c>
      <c r="D150" s="61" t="str">
        <f t="shared" si="28"/>
        <v/>
      </c>
      <c r="E150" s="66" t="str">
        <f>IF($O$2&gt;=M150,VLOOKUP(M150,Cs!$CB$7:$CN$33000,13,FALSE),"")</f>
        <v/>
      </c>
      <c r="F150" s="61" t="str">
        <f t="shared" si="29"/>
        <v/>
      </c>
      <c r="G150" s="62" t="str">
        <f>IF(M150&lt;=$O$2,T150,IF(M149=$O$2,$Q$3,IF(M148=$O$2,SUM($G$146:G148),IF(M147=$O$2,SUM(G149,-I149),IF(M146=$O$2,SUM(G149,H149),"")))))</f>
        <v/>
      </c>
      <c r="H150" s="62" t="str">
        <f>IF(M150&lt;=$O$2,CB150,IF(M149=$O$2,$BQ$3,IF(M148=$O$2,SUM($H$146:H148),IF(M147=$O$2,SUM(H149,-J149),""))))</f>
        <v/>
      </c>
      <c r="I150" s="62" t="str">
        <f>IF(M150&lt;=$O$2,U150,IF(M149=$O$2,$R$3,IF(M148=$O$2,SUM($I$146:I148),"")))</f>
        <v/>
      </c>
      <c r="J150" s="62" t="str">
        <f>IF(M150&lt;=$O$2,CC150,IF(M149=$O$2,$BR$3,IF(M148=$O$2,SUM($J$146:J148),"")))</f>
        <v/>
      </c>
      <c r="K150" s="63" t="str">
        <f t="shared" si="30"/>
        <v/>
      </c>
      <c r="M150" s="58">
        <f t="shared" si="31"/>
        <v>126</v>
      </c>
      <c r="O150" s="58" t="str">
        <f>IF($O$2&gt;=M150,VLOOKUP(M150,Cs!$CB$7:$CI$33000,8,FALSE),"")</f>
        <v/>
      </c>
      <c r="P150" s="58" t="str">
        <f>IF($O$2&gt;=M150,VLOOKUP(M150,Cs!$CB$7:$CI$33000,7,FALSE),"")</f>
        <v/>
      </c>
      <c r="Q150" s="58" t="str">
        <f>IF($O$2&gt;=M150,IF(VLOOKUP(M150,Cs!$CB$7:$CN$33000,9,FALSE)&lt;&gt;0,VLOOKUP(M150,Cs!$CB$7:$CN$33000,9,FALSE),""),"")</f>
        <v/>
      </c>
      <c r="R150" s="58" t="str">
        <f>IF($O$2&gt;=M150,VLOOKUP(M150,Cs!$CB$7:$CN$33000,10,FALSE),"")</f>
        <v/>
      </c>
      <c r="S150" s="58" t="str">
        <f>IF($O$2&gt;=M150,VLOOKUP(M150,Cs!$CB$7:$CN$33000,11,FALSE),"")</f>
        <v/>
      </c>
      <c r="T150" s="58" t="str">
        <f>IF($O$2&gt;=M150,IF(ISERROR(VLOOKUP(M150,Cs!$CB$7:$CI$10000,4,FALSE))=TRUE,"",IF(VLOOKUP(M150,Cs!$CB$7:$CI$10000,4,FALSE)&lt;&gt;0,VLOOKUP(M150,Cs!$CB$7:$CI$10000,4,FALSE),"")),"")</f>
        <v/>
      </c>
      <c r="U150" s="58" t="str">
        <f>IF($O$2&gt;=M150,IF(ISERROR(VLOOKUP(M150,Cs!$CB$7:$CI$10000,5,FALSE))=TRUE,"",IF(VLOOKUP(M150,Cs!$CB$7:$CI$10000,5,FALSE)&lt;&gt;0,VLOOKUP(M150,Cs!$CB$7:$CI$10000,5,FALSE),"")),"")</f>
        <v/>
      </c>
      <c r="V150" s="58" t="str">
        <f>IF($O$2&gt;=M150,VLOOKUP(M150,Cs!$CB$7:$CI$33000,6,FALSE),"")</f>
        <v/>
      </c>
      <c r="BB150" s="58" t="str">
        <f>IF($O$2&gt;=M150,IF(ISERROR(VLOOKUP(M150,Cs!$CB$10007:$CI$33000,4,FALSE))=TRUE,"",IF(VLOOKUP(M150,Cs!$CB$10007:$CI$33000,4,FALSE)&lt;&gt;0,VLOOKUP(M150,Cs!$CB$10007:$CI$33000,4,FALSE),"")),"")</f>
        <v/>
      </c>
      <c r="BC150" s="58" t="str">
        <f>IF($O$2&gt;=M150,IF(ISERROR(VLOOKUP(M150,Cs!$CB$10007:$CI$33000,5,FALSE))=TRUE,"",IF(VLOOKUP(M150,Cs!$CB$10007:$CI$33000,5,FALSE)&lt;&gt;0,VLOOKUP(M150,Cs!$CB$10007:$CI$33000,5,FALSE),"")),"")</f>
        <v/>
      </c>
      <c r="CB150" s="58" t="str">
        <f>IF($O$2&gt;=M150,IF(ISERROR(VLOOKUP(M150,Cs!$CB$10007:$CI$33000,4,FALSE))=TRUE,"",IF(VLOOKUP(M150,Cs!$CB$10007:$CI$33000,4,FALSE)&lt;&gt;0,VLOOKUP(M150,Cs!$CB$10007:$CI$33000,4,FALSE),"")),"")</f>
        <v/>
      </c>
      <c r="CC150" s="58" t="str">
        <f>IF($O$2&gt;=M150,IF(ISERROR(VLOOKUP(M150,Cs!$CB$10007:$CI$33000,5,FALSE))=TRUE,"",IF(VLOOKUP(M150,Cs!$CB$10007:$CI$33000,5,FALSE)&lt;&gt;0,VLOOKUP(M150,Cs!$CB$10007:$CI$33000,5,FALSE),"")),"")</f>
        <v/>
      </c>
    </row>
    <row r="151" spans="1:81" s="73" customFormat="1" x14ac:dyDescent="0.25">
      <c r="A151" s="59" t="str">
        <f t="shared" si="27"/>
        <v/>
      </c>
      <c r="B151" s="60" t="str">
        <f>IF($O$2&gt;=M151,VLOOKUP(M151,Cs!$CB$7:$CI$33000,2,FALSE),"")</f>
        <v/>
      </c>
      <c r="C151" s="61" t="str">
        <f>IF($O$2&gt;=M151,VLOOKUP(M151,Cs!$CB$7:$CN$33000,12,FALSE),"")</f>
        <v/>
      </c>
      <c r="D151" s="61" t="str">
        <f t="shared" si="28"/>
        <v/>
      </c>
      <c r="E151" s="66" t="str">
        <f>IF($O$2&gt;=M151,VLOOKUP(M151,Cs!$CB$7:$CN$33000,13,FALSE),"")</f>
        <v/>
      </c>
      <c r="F151" s="61" t="str">
        <f t="shared" si="29"/>
        <v/>
      </c>
      <c r="G151" s="62" t="str">
        <f>IF(M151&lt;=$O$2,T151,IF(M150=$O$2,$Q$3,IF(M149=$O$2,SUM($G$146:G149),IF(M148=$O$2,SUM(G150,-I150),IF(M147=$O$2,SUM(G150,H150),"")))))</f>
        <v/>
      </c>
      <c r="H151" s="62" t="str">
        <f>IF(M151&lt;=$O$2,CB151,IF(M150=$O$2,$BQ$3,IF(M149=$O$2,SUM($H$146:H149),IF(M148=$O$2,SUM(H150,-J150),""))))</f>
        <v/>
      </c>
      <c r="I151" s="62" t="str">
        <f>IF(M151&lt;=$O$2,U151,IF(M150=$O$2,$R$3,IF(M149=$O$2,SUM($I$146:I149),"")))</f>
        <v/>
      </c>
      <c r="J151" s="62" t="str">
        <f>IF(M151&lt;=$O$2,CC151,IF(M150=$O$2,$BR$3,IF(M149=$O$2,SUM($J$146:J149),"")))</f>
        <v/>
      </c>
      <c r="K151" s="63" t="str">
        <f t="shared" si="30"/>
        <v/>
      </c>
      <c r="M151" s="58">
        <f t="shared" si="31"/>
        <v>127</v>
      </c>
      <c r="O151" s="58" t="str">
        <f>IF($O$2&gt;=M151,VLOOKUP(M151,Cs!$CB$7:$CI$33000,8,FALSE),"")</f>
        <v/>
      </c>
      <c r="P151" s="58" t="str">
        <f>IF($O$2&gt;=M151,VLOOKUP(M151,Cs!$CB$7:$CI$33000,7,FALSE),"")</f>
        <v/>
      </c>
      <c r="Q151" s="58" t="str">
        <f>IF($O$2&gt;=M151,IF(VLOOKUP(M151,Cs!$CB$7:$CN$33000,9,FALSE)&lt;&gt;0,VLOOKUP(M151,Cs!$CB$7:$CN$33000,9,FALSE),""),"")</f>
        <v/>
      </c>
      <c r="R151" s="58" t="str">
        <f>IF($O$2&gt;=M151,VLOOKUP(M151,Cs!$CB$7:$CN$33000,10,FALSE),"")</f>
        <v/>
      </c>
      <c r="S151" s="58" t="str">
        <f>IF($O$2&gt;=M151,VLOOKUP(M151,Cs!$CB$7:$CN$33000,11,FALSE),"")</f>
        <v/>
      </c>
      <c r="T151" s="58" t="str">
        <f>IF($O$2&gt;=M151,IF(ISERROR(VLOOKUP(M151,Cs!$CB$7:$CI$10000,4,FALSE))=TRUE,"",IF(VLOOKUP(M151,Cs!$CB$7:$CI$10000,4,FALSE)&lt;&gt;0,VLOOKUP(M151,Cs!$CB$7:$CI$10000,4,FALSE),"")),"")</f>
        <v/>
      </c>
      <c r="U151" s="58" t="str">
        <f>IF($O$2&gt;=M151,IF(ISERROR(VLOOKUP(M151,Cs!$CB$7:$CI$10000,5,FALSE))=TRUE,"",IF(VLOOKUP(M151,Cs!$CB$7:$CI$10000,5,FALSE)&lt;&gt;0,VLOOKUP(M151,Cs!$CB$7:$CI$10000,5,FALSE),"")),"")</f>
        <v/>
      </c>
      <c r="V151" s="58" t="str">
        <f>IF($O$2&gt;=M151,VLOOKUP(M151,Cs!$CB$7:$CI$33000,6,FALSE),"")</f>
        <v/>
      </c>
      <c r="BB151" s="58" t="str">
        <f>IF($O$2&gt;=M151,IF(ISERROR(VLOOKUP(M151,Cs!$CB$10007:$CI$33000,4,FALSE))=TRUE,"",IF(VLOOKUP(M151,Cs!$CB$10007:$CI$33000,4,FALSE)&lt;&gt;0,VLOOKUP(M151,Cs!$CB$10007:$CI$33000,4,FALSE),"")),"")</f>
        <v/>
      </c>
      <c r="BC151" s="58" t="str">
        <f>IF($O$2&gt;=M151,IF(ISERROR(VLOOKUP(M151,Cs!$CB$10007:$CI$33000,5,FALSE))=TRUE,"",IF(VLOOKUP(M151,Cs!$CB$10007:$CI$33000,5,FALSE)&lt;&gt;0,VLOOKUP(M151,Cs!$CB$10007:$CI$33000,5,FALSE),"")),"")</f>
        <v/>
      </c>
      <c r="CB151" s="58" t="str">
        <f>IF($O$2&gt;=M151,IF(ISERROR(VLOOKUP(M151,Cs!$CB$10007:$CI$33000,4,FALSE))=TRUE,"",IF(VLOOKUP(M151,Cs!$CB$10007:$CI$33000,4,FALSE)&lt;&gt;0,VLOOKUP(M151,Cs!$CB$10007:$CI$33000,4,FALSE),"")),"")</f>
        <v/>
      </c>
      <c r="CC151" s="58" t="str">
        <f>IF($O$2&gt;=M151,IF(ISERROR(VLOOKUP(M151,Cs!$CB$10007:$CI$33000,5,FALSE))=TRUE,"",IF(VLOOKUP(M151,Cs!$CB$10007:$CI$33000,5,FALSE)&lt;&gt;0,VLOOKUP(M151,Cs!$CB$10007:$CI$33000,5,FALSE),"")),"")</f>
        <v/>
      </c>
    </row>
    <row r="152" spans="1:81" s="73" customFormat="1" x14ac:dyDescent="0.25">
      <c r="A152" s="59" t="str">
        <f t="shared" si="27"/>
        <v/>
      </c>
      <c r="B152" s="60" t="str">
        <f>IF($O$2&gt;=M152,VLOOKUP(M152,Cs!$CB$7:$CI$33000,2,FALSE),"")</f>
        <v/>
      </c>
      <c r="C152" s="61" t="str">
        <f>IF($O$2&gt;=M152,VLOOKUP(M152,Cs!$CB$7:$CN$33000,12,FALSE),"")</f>
        <v/>
      </c>
      <c r="D152" s="61" t="str">
        <f t="shared" si="28"/>
        <v/>
      </c>
      <c r="E152" s="66" t="str">
        <f>IF($O$2&gt;=M152,VLOOKUP(M152,Cs!$CB$7:$CN$33000,13,FALSE),"")</f>
        <v/>
      </c>
      <c r="F152" s="61" t="str">
        <f t="shared" si="29"/>
        <v/>
      </c>
      <c r="G152" s="62" t="str">
        <f>IF(M152&lt;=$O$2,T152,IF(M151=$O$2,$Q$3,IF(M150=$O$2,SUM($G$146:G150),IF(M149=$O$2,SUM(G151,-I151),IF(M148=$O$2,SUM(G151,H151),"")))))</f>
        <v/>
      </c>
      <c r="H152" s="62" t="str">
        <f>IF(M152&lt;=$O$2,CB152,IF(M151=$O$2,$BQ$3,IF(M150=$O$2,SUM($H$146:H150),IF(M149=$O$2,SUM(H151,-J151),""))))</f>
        <v/>
      </c>
      <c r="I152" s="62" t="str">
        <f>IF(M152&lt;=$O$2,U152,IF(M151=$O$2,$R$3,IF(M150=$O$2,SUM($I$146:I150),"")))</f>
        <v/>
      </c>
      <c r="J152" s="62" t="str">
        <f>IF(M152&lt;=$O$2,CC152,IF(M151=$O$2,$BR$3,IF(M150=$O$2,SUM($J$146:J150),"")))</f>
        <v/>
      </c>
      <c r="K152" s="63" t="str">
        <f t="shared" si="30"/>
        <v/>
      </c>
      <c r="M152" s="58">
        <f t="shared" si="31"/>
        <v>128</v>
      </c>
      <c r="O152" s="58" t="str">
        <f>IF($O$2&gt;=M152,VLOOKUP(M152,Cs!$CB$7:$CI$33000,8,FALSE),"")</f>
        <v/>
      </c>
      <c r="P152" s="58" t="str">
        <f>IF($O$2&gt;=M152,VLOOKUP(M152,Cs!$CB$7:$CI$33000,7,FALSE),"")</f>
        <v/>
      </c>
      <c r="Q152" s="58" t="str">
        <f>IF($O$2&gt;=M152,IF(VLOOKUP(M152,Cs!$CB$7:$CN$33000,9,FALSE)&lt;&gt;0,VLOOKUP(M152,Cs!$CB$7:$CN$33000,9,FALSE),""),"")</f>
        <v/>
      </c>
      <c r="R152" s="58" t="str">
        <f>IF($O$2&gt;=M152,VLOOKUP(M152,Cs!$CB$7:$CN$33000,10,FALSE),"")</f>
        <v/>
      </c>
      <c r="S152" s="58" t="str">
        <f>IF($O$2&gt;=M152,VLOOKUP(M152,Cs!$CB$7:$CN$33000,11,FALSE),"")</f>
        <v/>
      </c>
      <c r="T152" s="58" t="str">
        <f>IF($O$2&gt;=M152,IF(ISERROR(VLOOKUP(M152,Cs!$CB$7:$CI$10000,4,FALSE))=TRUE,"",IF(VLOOKUP(M152,Cs!$CB$7:$CI$10000,4,FALSE)&lt;&gt;0,VLOOKUP(M152,Cs!$CB$7:$CI$10000,4,FALSE),"")),"")</f>
        <v/>
      </c>
      <c r="U152" s="58" t="str">
        <f>IF($O$2&gt;=M152,IF(ISERROR(VLOOKUP(M152,Cs!$CB$7:$CI$10000,5,FALSE))=TRUE,"",IF(VLOOKUP(M152,Cs!$CB$7:$CI$10000,5,FALSE)&lt;&gt;0,VLOOKUP(M152,Cs!$CB$7:$CI$10000,5,FALSE),"")),"")</f>
        <v/>
      </c>
      <c r="V152" s="58" t="str">
        <f>IF($O$2&gt;=M152,VLOOKUP(M152,Cs!$CB$7:$CI$33000,6,FALSE),"")</f>
        <v/>
      </c>
      <c r="BB152" s="58" t="str">
        <f>IF($O$2&gt;=M152,IF(ISERROR(VLOOKUP(M152,Cs!$CB$10007:$CI$33000,4,FALSE))=TRUE,"",IF(VLOOKUP(M152,Cs!$CB$10007:$CI$33000,4,FALSE)&lt;&gt;0,VLOOKUP(M152,Cs!$CB$10007:$CI$33000,4,FALSE),"")),"")</f>
        <v/>
      </c>
      <c r="BC152" s="58" t="str">
        <f>IF($O$2&gt;=M152,IF(ISERROR(VLOOKUP(M152,Cs!$CB$10007:$CI$33000,5,FALSE))=TRUE,"",IF(VLOOKUP(M152,Cs!$CB$10007:$CI$33000,5,FALSE)&lt;&gt;0,VLOOKUP(M152,Cs!$CB$10007:$CI$33000,5,FALSE),"")),"")</f>
        <v/>
      </c>
      <c r="CB152" s="58" t="str">
        <f>IF($O$2&gt;=M152,IF(ISERROR(VLOOKUP(M152,Cs!$CB$10007:$CI$33000,4,FALSE))=TRUE,"",IF(VLOOKUP(M152,Cs!$CB$10007:$CI$33000,4,FALSE)&lt;&gt;0,VLOOKUP(M152,Cs!$CB$10007:$CI$33000,4,FALSE),"")),"")</f>
        <v/>
      </c>
      <c r="CC152" s="58" t="str">
        <f>IF($O$2&gt;=M152,IF(ISERROR(VLOOKUP(M152,Cs!$CB$10007:$CI$33000,5,FALSE))=TRUE,"",IF(VLOOKUP(M152,Cs!$CB$10007:$CI$33000,5,FALSE)&lt;&gt;0,VLOOKUP(M152,Cs!$CB$10007:$CI$33000,5,FALSE),"")),"")</f>
        <v/>
      </c>
    </row>
    <row r="153" spans="1:81" s="73" customFormat="1" x14ac:dyDescent="0.25">
      <c r="A153" s="59" t="str">
        <f t="shared" si="27"/>
        <v/>
      </c>
      <c r="B153" s="60" t="str">
        <f>IF($O$2&gt;=M153,VLOOKUP(M153,Cs!$CB$7:$CI$33000,2,FALSE),"")</f>
        <v/>
      </c>
      <c r="C153" s="61" t="str">
        <f>IF($O$2&gt;=M153,VLOOKUP(M153,Cs!$CB$7:$CN$33000,12,FALSE),"")</f>
        <v/>
      </c>
      <c r="D153" s="61" t="str">
        <f t="shared" si="28"/>
        <v/>
      </c>
      <c r="E153" s="66" t="str">
        <f>IF($O$2&gt;=M153,VLOOKUP(M153,Cs!$CB$7:$CN$33000,13,FALSE),"")</f>
        <v/>
      </c>
      <c r="F153" s="61" t="str">
        <f t="shared" si="29"/>
        <v/>
      </c>
      <c r="G153" s="62" t="str">
        <f>IF(M153&lt;=$O$2,T153,IF(M152=$O$2,$Q$3,IF(M151=$O$2,SUM($G$146:G151),IF(M150=$O$2,SUM(G152,-I152),IF(M149=$O$2,SUM(G152,H152),"")))))</f>
        <v/>
      </c>
      <c r="H153" s="62" t="str">
        <f>IF(M153&lt;=$O$2,CB153,IF(M152=$O$2,$BQ$3,IF(M151=$O$2,SUM($H$146:H151),IF(M150=$O$2,SUM(H152,-J152),""))))</f>
        <v/>
      </c>
      <c r="I153" s="62" t="str">
        <f>IF(M153&lt;=$O$2,U153,IF(M152=$O$2,$R$3,IF(M151=$O$2,SUM($I$146:I151),"")))</f>
        <v/>
      </c>
      <c r="J153" s="62" t="str">
        <f>IF(M153&lt;=$O$2,CC153,IF(M152=$O$2,$BR$3,IF(M151=$O$2,SUM($J$146:J151),"")))</f>
        <v/>
      </c>
      <c r="K153" s="63" t="str">
        <f t="shared" si="30"/>
        <v/>
      </c>
      <c r="M153" s="58">
        <f t="shared" si="31"/>
        <v>129</v>
      </c>
      <c r="O153" s="58" t="str">
        <f>IF($O$2&gt;=M153,VLOOKUP(M153,Cs!$CB$7:$CI$33000,8,FALSE),"")</f>
        <v/>
      </c>
      <c r="P153" s="58" t="str">
        <f>IF($O$2&gt;=M153,VLOOKUP(M153,Cs!$CB$7:$CI$33000,7,FALSE),"")</f>
        <v/>
      </c>
      <c r="Q153" s="58" t="str">
        <f>IF($O$2&gt;=M153,IF(VLOOKUP(M153,Cs!$CB$7:$CN$33000,9,FALSE)&lt;&gt;0,VLOOKUP(M153,Cs!$CB$7:$CN$33000,9,FALSE),""),"")</f>
        <v/>
      </c>
      <c r="R153" s="58" t="str">
        <f>IF($O$2&gt;=M153,VLOOKUP(M153,Cs!$CB$7:$CN$33000,10,FALSE),"")</f>
        <v/>
      </c>
      <c r="S153" s="58" t="str">
        <f>IF($O$2&gt;=M153,VLOOKUP(M153,Cs!$CB$7:$CN$33000,11,FALSE),"")</f>
        <v/>
      </c>
      <c r="T153" s="58" t="str">
        <f>IF($O$2&gt;=M153,IF(ISERROR(VLOOKUP(M153,Cs!$CB$7:$CI$10000,4,FALSE))=TRUE,"",IF(VLOOKUP(M153,Cs!$CB$7:$CI$10000,4,FALSE)&lt;&gt;0,VLOOKUP(M153,Cs!$CB$7:$CI$10000,4,FALSE),"")),"")</f>
        <v/>
      </c>
      <c r="U153" s="58" t="str">
        <f>IF($O$2&gt;=M153,IF(ISERROR(VLOOKUP(M153,Cs!$CB$7:$CI$10000,5,FALSE))=TRUE,"",IF(VLOOKUP(M153,Cs!$CB$7:$CI$10000,5,FALSE)&lt;&gt;0,VLOOKUP(M153,Cs!$CB$7:$CI$10000,5,FALSE),"")),"")</f>
        <v/>
      </c>
      <c r="V153" s="58" t="str">
        <f>IF($O$2&gt;=M153,VLOOKUP(M153,Cs!$CB$7:$CI$33000,6,FALSE),"")</f>
        <v/>
      </c>
      <c r="BB153" s="58" t="str">
        <f>IF($O$2&gt;=M153,IF(ISERROR(VLOOKUP(M153,Cs!$CB$10007:$CI$33000,4,FALSE))=TRUE,"",IF(VLOOKUP(M153,Cs!$CB$10007:$CI$33000,4,FALSE)&lt;&gt;0,VLOOKUP(M153,Cs!$CB$10007:$CI$33000,4,FALSE),"")),"")</f>
        <v/>
      </c>
      <c r="BC153" s="58" t="str">
        <f>IF($O$2&gt;=M153,IF(ISERROR(VLOOKUP(M153,Cs!$CB$10007:$CI$33000,5,FALSE))=TRUE,"",IF(VLOOKUP(M153,Cs!$CB$10007:$CI$33000,5,FALSE)&lt;&gt;0,VLOOKUP(M153,Cs!$CB$10007:$CI$33000,5,FALSE),"")),"")</f>
        <v/>
      </c>
      <c r="CB153" s="58" t="str">
        <f>IF($O$2&gt;=M153,IF(ISERROR(VLOOKUP(M153,Cs!$CB$10007:$CI$33000,4,FALSE))=TRUE,"",IF(VLOOKUP(M153,Cs!$CB$10007:$CI$33000,4,FALSE)&lt;&gt;0,VLOOKUP(M153,Cs!$CB$10007:$CI$33000,4,FALSE),"")),"")</f>
        <v/>
      </c>
      <c r="CC153" s="58" t="str">
        <f>IF($O$2&gt;=M153,IF(ISERROR(VLOOKUP(M153,Cs!$CB$10007:$CI$33000,5,FALSE))=TRUE,"",IF(VLOOKUP(M153,Cs!$CB$10007:$CI$33000,5,FALSE)&lt;&gt;0,VLOOKUP(M153,Cs!$CB$10007:$CI$33000,5,FALSE),"")),"")</f>
        <v/>
      </c>
    </row>
    <row r="154" spans="1:81" s="73" customFormat="1" x14ac:dyDescent="0.25">
      <c r="A154" s="59" t="str">
        <f t="shared" si="27"/>
        <v/>
      </c>
      <c r="B154" s="60" t="str">
        <f>IF($O$2&gt;=M154,VLOOKUP(M154,Cs!$CB$7:$CI$33000,2,FALSE),"")</f>
        <v/>
      </c>
      <c r="C154" s="61" t="str">
        <f>IF($O$2&gt;=M154,VLOOKUP(M154,Cs!$CB$7:$CN$33000,12,FALSE),"")</f>
        <v/>
      </c>
      <c r="D154" s="61" t="str">
        <f t="shared" si="28"/>
        <v/>
      </c>
      <c r="E154" s="66" t="str">
        <f>IF($O$2&gt;=M154,VLOOKUP(M154,Cs!$CB$7:$CN$33000,13,FALSE),"")</f>
        <v/>
      </c>
      <c r="F154" s="61" t="str">
        <f t="shared" si="29"/>
        <v/>
      </c>
      <c r="G154" s="62" t="str">
        <f>IF(M154&lt;=$O$2,T154,IF(M153=$O$2,$Q$3,IF(M152=$O$2,SUM($G$146:G152),IF(M151=$O$2,SUM(G153,-I153),IF(M150=$O$2,SUM(G153,H153),"")))))</f>
        <v/>
      </c>
      <c r="H154" s="62" t="str">
        <f>IF(M154&lt;=$O$2,CB154,IF(M153=$O$2,$BQ$3,IF(M152=$O$2,SUM($H$146:H152),IF(M151=$O$2,SUM(H153,-J153),""))))</f>
        <v/>
      </c>
      <c r="I154" s="62" t="str">
        <f>IF(M154&lt;=$O$2,U154,IF(M153=$O$2,$R$3,IF(M152=$O$2,SUM($I$146:I152),"")))</f>
        <v/>
      </c>
      <c r="J154" s="62" t="str">
        <f>IF(M154&lt;=$O$2,CC154,IF(M153=$O$2,$BR$3,IF(M152=$O$2,SUM($J$146:J152),"")))</f>
        <v/>
      </c>
      <c r="K154" s="63" t="str">
        <f t="shared" si="30"/>
        <v/>
      </c>
      <c r="M154" s="58">
        <f t="shared" si="31"/>
        <v>130</v>
      </c>
      <c r="O154" s="58" t="str">
        <f>IF($O$2&gt;=M154,VLOOKUP(M154,Cs!$CB$7:$CI$33000,8,FALSE),"")</f>
        <v/>
      </c>
      <c r="P154" s="58" t="str">
        <f>IF($O$2&gt;=M154,VLOOKUP(M154,Cs!$CB$7:$CI$33000,7,FALSE),"")</f>
        <v/>
      </c>
      <c r="Q154" s="58" t="str">
        <f>IF($O$2&gt;=M154,IF(VLOOKUP(M154,Cs!$CB$7:$CN$33000,9,FALSE)&lt;&gt;0,VLOOKUP(M154,Cs!$CB$7:$CN$33000,9,FALSE),""),"")</f>
        <v/>
      </c>
      <c r="R154" s="58" t="str">
        <f>IF($O$2&gt;=M154,VLOOKUP(M154,Cs!$CB$7:$CN$33000,10,FALSE),"")</f>
        <v/>
      </c>
      <c r="S154" s="58" t="str">
        <f>IF($O$2&gt;=M154,VLOOKUP(M154,Cs!$CB$7:$CN$33000,11,FALSE),"")</f>
        <v/>
      </c>
      <c r="T154" s="58" t="str">
        <f>IF($O$2&gt;=M154,IF(ISERROR(VLOOKUP(M154,Cs!$CB$7:$CI$10000,4,FALSE))=TRUE,"",IF(VLOOKUP(M154,Cs!$CB$7:$CI$10000,4,FALSE)&lt;&gt;0,VLOOKUP(M154,Cs!$CB$7:$CI$10000,4,FALSE),"")),"")</f>
        <v/>
      </c>
      <c r="U154" s="58" t="str">
        <f>IF($O$2&gt;=M154,IF(ISERROR(VLOOKUP(M154,Cs!$CB$7:$CI$10000,5,FALSE))=TRUE,"",IF(VLOOKUP(M154,Cs!$CB$7:$CI$10000,5,FALSE)&lt;&gt;0,VLOOKUP(M154,Cs!$CB$7:$CI$10000,5,FALSE),"")),"")</f>
        <v/>
      </c>
      <c r="V154" s="58" t="str">
        <f>IF($O$2&gt;=M154,VLOOKUP(M154,Cs!$CB$7:$CI$33000,6,FALSE),"")</f>
        <v/>
      </c>
      <c r="BB154" s="58" t="str">
        <f>IF($O$2&gt;=M154,IF(ISERROR(VLOOKUP(M154,Cs!$CB$10007:$CI$33000,4,FALSE))=TRUE,"",IF(VLOOKUP(M154,Cs!$CB$10007:$CI$33000,4,FALSE)&lt;&gt;0,VLOOKUP(M154,Cs!$CB$10007:$CI$33000,4,FALSE),"")),"")</f>
        <v/>
      </c>
      <c r="BC154" s="58" t="str">
        <f>IF($O$2&gt;=M154,IF(ISERROR(VLOOKUP(M154,Cs!$CB$10007:$CI$33000,5,FALSE))=TRUE,"",IF(VLOOKUP(M154,Cs!$CB$10007:$CI$33000,5,FALSE)&lt;&gt;0,VLOOKUP(M154,Cs!$CB$10007:$CI$33000,5,FALSE),"")),"")</f>
        <v/>
      </c>
      <c r="CB154" s="58" t="str">
        <f>IF($O$2&gt;=M154,IF(ISERROR(VLOOKUP(M154,Cs!$CB$10007:$CI$33000,4,FALSE))=TRUE,"",IF(VLOOKUP(M154,Cs!$CB$10007:$CI$33000,4,FALSE)&lt;&gt;0,VLOOKUP(M154,Cs!$CB$10007:$CI$33000,4,FALSE),"")),"")</f>
        <v/>
      </c>
      <c r="CC154" s="58" t="str">
        <f>IF($O$2&gt;=M154,IF(ISERROR(VLOOKUP(M154,Cs!$CB$10007:$CI$33000,5,FALSE))=TRUE,"",IF(VLOOKUP(M154,Cs!$CB$10007:$CI$33000,5,FALSE)&lt;&gt;0,VLOOKUP(M154,Cs!$CB$10007:$CI$33000,5,FALSE),"")),"")</f>
        <v/>
      </c>
    </row>
    <row r="155" spans="1:81" s="73" customFormat="1" x14ac:dyDescent="0.25">
      <c r="A155" s="59" t="str">
        <f t="shared" si="27"/>
        <v/>
      </c>
      <c r="B155" s="60" t="str">
        <f>IF($O$2&gt;=M155,VLOOKUP(M155,Cs!$CB$7:$CI$33000,2,FALSE),"")</f>
        <v/>
      </c>
      <c r="C155" s="61" t="str">
        <f>IF($O$2&gt;=M155,VLOOKUP(M155,Cs!$CB$7:$CN$33000,12,FALSE),"")</f>
        <v/>
      </c>
      <c r="D155" s="61" t="str">
        <f t="shared" si="28"/>
        <v/>
      </c>
      <c r="E155" s="66" t="str">
        <f>IF($O$2&gt;=M155,VLOOKUP(M155,Cs!$CB$7:$CN$33000,13,FALSE),"")</f>
        <v/>
      </c>
      <c r="F155" s="61" t="str">
        <f t="shared" si="29"/>
        <v/>
      </c>
      <c r="G155" s="62" t="str">
        <f>IF(M155&lt;=$O$2,T155,IF(M154=$O$2,$Q$3,IF(M153=$O$2,SUM($G$146:G153),IF(M152=$O$2,SUM(G154,-I154),IF(M151=$O$2,SUM(G154,H154),"")))))</f>
        <v/>
      </c>
      <c r="H155" s="62" t="str">
        <f>IF(M155&lt;=$O$2,CB155,IF(M154=$O$2,$BQ$3,IF(M153=$O$2,SUM($H$146:H153),IF(M152=$O$2,SUM(H154,-J154),""))))</f>
        <v/>
      </c>
      <c r="I155" s="62" t="str">
        <f>IF(M155&lt;=$O$2,U155,IF(M154=$O$2,$R$3,IF(M153=$O$2,SUM($I$146:I153),"")))</f>
        <v/>
      </c>
      <c r="J155" s="62" t="str">
        <f>IF(M155&lt;=$O$2,CC155,IF(M154=$O$2,$BR$3,IF(M153=$O$2,SUM($J$146:J153),"")))</f>
        <v/>
      </c>
      <c r="K155" s="63" t="str">
        <f t="shared" si="30"/>
        <v/>
      </c>
      <c r="M155" s="58">
        <f t="shared" si="31"/>
        <v>131</v>
      </c>
      <c r="O155" s="58" t="str">
        <f>IF($O$2&gt;=M155,VLOOKUP(M155,Cs!$CB$7:$CI$33000,8,FALSE),"")</f>
        <v/>
      </c>
      <c r="P155" s="58" t="str">
        <f>IF($O$2&gt;=M155,VLOOKUP(M155,Cs!$CB$7:$CI$33000,7,FALSE),"")</f>
        <v/>
      </c>
      <c r="Q155" s="58" t="str">
        <f>IF($O$2&gt;=M155,IF(VLOOKUP(M155,Cs!$CB$7:$CN$33000,9,FALSE)&lt;&gt;0,VLOOKUP(M155,Cs!$CB$7:$CN$33000,9,FALSE),""),"")</f>
        <v/>
      </c>
      <c r="R155" s="58" t="str">
        <f>IF($O$2&gt;=M155,VLOOKUP(M155,Cs!$CB$7:$CN$33000,10,FALSE),"")</f>
        <v/>
      </c>
      <c r="S155" s="58" t="str">
        <f>IF($O$2&gt;=M155,VLOOKUP(M155,Cs!$CB$7:$CN$33000,11,FALSE),"")</f>
        <v/>
      </c>
      <c r="T155" s="58" t="str">
        <f>IF($O$2&gt;=M155,IF(ISERROR(VLOOKUP(M155,Cs!$CB$7:$CI$10000,4,FALSE))=TRUE,"",IF(VLOOKUP(M155,Cs!$CB$7:$CI$10000,4,FALSE)&lt;&gt;0,VLOOKUP(M155,Cs!$CB$7:$CI$10000,4,FALSE),"")),"")</f>
        <v/>
      </c>
      <c r="U155" s="58" t="str">
        <f>IF($O$2&gt;=M155,IF(ISERROR(VLOOKUP(M155,Cs!$CB$7:$CI$10000,5,FALSE))=TRUE,"",IF(VLOOKUP(M155,Cs!$CB$7:$CI$10000,5,FALSE)&lt;&gt;0,VLOOKUP(M155,Cs!$CB$7:$CI$10000,5,FALSE),"")),"")</f>
        <v/>
      </c>
      <c r="V155" s="58" t="str">
        <f>IF($O$2&gt;=M155,VLOOKUP(M155,Cs!$CB$7:$CI$33000,6,FALSE),"")</f>
        <v/>
      </c>
      <c r="BB155" s="58" t="str">
        <f>IF($O$2&gt;=M155,IF(ISERROR(VLOOKUP(M155,Cs!$CB$10007:$CI$33000,4,FALSE))=TRUE,"",IF(VLOOKUP(M155,Cs!$CB$10007:$CI$33000,4,FALSE)&lt;&gt;0,VLOOKUP(M155,Cs!$CB$10007:$CI$33000,4,FALSE),"")),"")</f>
        <v/>
      </c>
      <c r="BC155" s="58" t="str">
        <f>IF($O$2&gt;=M155,IF(ISERROR(VLOOKUP(M155,Cs!$CB$10007:$CI$33000,5,FALSE))=TRUE,"",IF(VLOOKUP(M155,Cs!$CB$10007:$CI$33000,5,FALSE)&lt;&gt;0,VLOOKUP(M155,Cs!$CB$10007:$CI$33000,5,FALSE),"")),"")</f>
        <v/>
      </c>
      <c r="CB155" s="58" t="str">
        <f>IF($O$2&gt;=M155,IF(ISERROR(VLOOKUP(M155,Cs!$CB$10007:$CI$33000,4,FALSE))=TRUE,"",IF(VLOOKUP(M155,Cs!$CB$10007:$CI$33000,4,FALSE)&lt;&gt;0,VLOOKUP(M155,Cs!$CB$10007:$CI$33000,4,FALSE),"")),"")</f>
        <v/>
      </c>
      <c r="CC155" s="58" t="str">
        <f>IF($O$2&gt;=M155,IF(ISERROR(VLOOKUP(M155,Cs!$CB$10007:$CI$33000,5,FALSE))=TRUE,"",IF(VLOOKUP(M155,Cs!$CB$10007:$CI$33000,5,FALSE)&lt;&gt;0,VLOOKUP(M155,Cs!$CB$10007:$CI$33000,5,FALSE),"")),"")</f>
        <v/>
      </c>
    </row>
    <row r="156" spans="1:81" x14ac:dyDescent="0.25">
      <c r="A156" s="59" t="str">
        <f t="shared" si="27"/>
        <v/>
      </c>
      <c r="B156" s="60" t="str">
        <f>IF($O$2&gt;=M156,VLOOKUP(M156,Cs!$CB$7:$CI$33000,2,FALSE),"")</f>
        <v/>
      </c>
      <c r="C156" s="61" t="str">
        <f>IF($O$2&gt;=M156,VLOOKUP(M156,Cs!$CB$7:$CN$33000,12,FALSE),"")</f>
        <v/>
      </c>
      <c r="D156" s="61" t="str">
        <f t="shared" si="28"/>
        <v/>
      </c>
      <c r="E156" s="66" t="str">
        <f>IF($O$2&gt;=M156,VLOOKUP(M156,Cs!$CB$7:$CN$33000,13,FALSE),"")</f>
        <v/>
      </c>
      <c r="F156" s="61" t="str">
        <f t="shared" si="29"/>
        <v/>
      </c>
      <c r="G156" s="62" t="str">
        <f>IF(M156&lt;=$O$2,T156,IF(M155=$O$2,$Q$3,IF(M154=$O$2,SUM($G$146:G154),IF(M153=$O$2,SUM(G155,-I155),IF(M152=$O$2,SUM(G155,H155),"")))))</f>
        <v/>
      </c>
      <c r="H156" s="62" t="str">
        <f>IF(M156&lt;=$O$2,CB156,IF(M155=$O$2,$BQ$3,IF(M154=$O$2,SUM($H$146:H154),IF(M153=$O$2,SUM(H155,-J155),""))))</f>
        <v/>
      </c>
      <c r="I156" s="62" t="str">
        <f>IF(M156&lt;=$O$2,U156,IF(M155=$O$2,$R$3,IF(M154=$O$2,SUM($I$146:I154),"")))</f>
        <v/>
      </c>
      <c r="J156" s="62" t="str">
        <f>IF(M156&lt;=$O$2,CC156,IF(M155=$O$2,$BR$3,IF(M154=$O$2,SUM($J$146:J154),"")))</f>
        <v/>
      </c>
      <c r="K156" s="63" t="str">
        <f t="shared" si="30"/>
        <v/>
      </c>
      <c r="M156" s="58">
        <f t="shared" si="31"/>
        <v>132</v>
      </c>
      <c r="O156" s="58" t="str">
        <f>IF($O$2&gt;=M156,VLOOKUP(M156,Cs!$CB$7:$CI$33000,8,FALSE),"")</f>
        <v/>
      </c>
      <c r="P156" s="58" t="str">
        <f>IF($O$2&gt;=M156,VLOOKUP(M156,Cs!$CB$7:$CI$33000,7,FALSE),"")</f>
        <v/>
      </c>
      <c r="Q156" s="58" t="str">
        <f>IF($O$2&gt;=M156,IF(VLOOKUP(M156,Cs!$CB$7:$CN$33000,9,FALSE)&lt;&gt;0,VLOOKUP(M156,Cs!$CB$7:$CN$33000,9,FALSE),""),"")</f>
        <v/>
      </c>
      <c r="R156" s="58" t="str">
        <f>IF($O$2&gt;=M156,VLOOKUP(M156,Cs!$CB$7:$CN$33000,10,FALSE),"")</f>
        <v/>
      </c>
      <c r="S156" s="58" t="str">
        <f>IF($O$2&gt;=M156,VLOOKUP(M156,Cs!$CB$7:$CN$33000,11,FALSE),"")</f>
        <v/>
      </c>
      <c r="T156" s="58" t="str">
        <f>IF($O$2&gt;=M156,IF(ISERROR(VLOOKUP(M156,Cs!$CB$7:$CI$10000,4,FALSE))=TRUE,"",IF(VLOOKUP(M156,Cs!$CB$7:$CI$10000,4,FALSE)&lt;&gt;0,VLOOKUP(M156,Cs!$CB$7:$CI$10000,4,FALSE),"")),"")</f>
        <v/>
      </c>
      <c r="U156" s="58" t="str">
        <f>IF($O$2&gt;=M156,IF(ISERROR(VLOOKUP(M156,Cs!$CB$7:$CI$10000,5,FALSE))=TRUE,"",IF(VLOOKUP(M156,Cs!$CB$7:$CI$10000,5,FALSE)&lt;&gt;0,VLOOKUP(M156,Cs!$CB$7:$CI$10000,5,FALSE),"")),"")</f>
        <v/>
      </c>
      <c r="V156" s="58" t="str">
        <f>IF($O$2&gt;=M156,VLOOKUP(M156,Cs!$CB$7:$CI$33000,6,FALSE),"")</f>
        <v/>
      </c>
      <c r="BB156" s="58" t="str">
        <f>IF($O$2&gt;=M156,IF(ISERROR(VLOOKUP(M156,Cs!$CB$10007:$CI$33000,4,FALSE))=TRUE,"",IF(VLOOKUP(M156,Cs!$CB$10007:$CI$33000,4,FALSE)&lt;&gt;0,VLOOKUP(M156,Cs!$CB$10007:$CI$33000,4,FALSE),"")),"")</f>
        <v/>
      </c>
      <c r="BC156" s="58" t="str">
        <f>IF($O$2&gt;=M156,IF(ISERROR(VLOOKUP(M156,Cs!$CB$10007:$CI$33000,5,FALSE))=TRUE,"",IF(VLOOKUP(M156,Cs!$CB$10007:$CI$33000,5,FALSE)&lt;&gt;0,VLOOKUP(M156,Cs!$CB$10007:$CI$33000,5,FALSE),"")),"")</f>
        <v/>
      </c>
      <c r="CB156" s="58" t="str">
        <f>IF($O$2&gt;=M156,IF(ISERROR(VLOOKUP(M156,Cs!$CB$10007:$CI$33000,4,FALSE))=TRUE,"",IF(VLOOKUP(M156,Cs!$CB$10007:$CI$33000,4,FALSE)&lt;&gt;0,VLOOKUP(M156,Cs!$CB$10007:$CI$33000,4,FALSE),"")),"")</f>
        <v/>
      </c>
      <c r="CC156" s="58" t="str">
        <f>IF($O$2&gt;=M156,IF(ISERROR(VLOOKUP(M156,Cs!$CB$10007:$CI$33000,5,FALSE))=TRUE,"",IF(VLOOKUP(M156,Cs!$CB$10007:$CI$33000,5,FALSE)&lt;&gt;0,VLOOKUP(M156,Cs!$CB$10007:$CI$33000,5,FALSE),"")),"")</f>
        <v/>
      </c>
    </row>
    <row r="157" spans="1:81" x14ac:dyDescent="0.25">
      <c r="A157" s="59" t="str">
        <f t="shared" si="27"/>
        <v/>
      </c>
      <c r="B157" s="60" t="str">
        <f>IF($O$2&gt;=M157,VLOOKUP(M157,Cs!$CB$7:$CI$33000,2,FALSE),"")</f>
        <v/>
      </c>
      <c r="C157" s="61" t="str">
        <f>IF($O$2&gt;=M157,VLOOKUP(M157,Cs!$CB$7:$CN$33000,12,FALSE),"")</f>
        <v/>
      </c>
      <c r="D157" s="61" t="str">
        <f t="shared" si="28"/>
        <v/>
      </c>
      <c r="E157" s="66" t="str">
        <f>IF($O$2&gt;=M157,VLOOKUP(M157,Cs!$CB$7:$CN$33000,13,FALSE),"")</f>
        <v/>
      </c>
      <c r="F157" s="61" t="str">
        <f t="shared" si="29"/>
        <v/>
      </c>
      <c r="G157" s="62" t="str">
        <f>IF(M157&lt;=$O$2,T157,IF(M156=$O$2,$Q$3,IF(M155=$O$2,SUM($G$146:G155),IF(M154=$O$2,SUM(G156,-I156),IF(M153=$O$2,SUM(G156,H156),"")))))</f>
        <v/>
      </c>
      <c r="H157" s="62" t="str">
        <f>IF(M157&lt;=$O$2,CB157,IF(M156=$O$2,$BQ$3,IF(M155=$O$2,SUM($H$146:H155),IF(M154=$O$2,SUM(H156,-J156),""))))</f>
        <v/>
      </c>
      <c r="I157" s="62" t="str">
        <f>IF(M157&lt;=$O$2,U157,IF(M156=$O$2,$R$3,IF(M155=$O$2,SUM($I$146:I155),"")))</f>
        <v/>
      </c>
      <c r="J157" s="62" t="str">
        <f>IF(M157&lt;=$O$2,CC157,IF(M156=$O$2,$BR$3,IF(M155=$O$2,SUM($J$146:J155),"")))</f>
        <v/>
      </c>
      <c r="K157" s="63" t="str">
        <f t="shared" si="30"/>
        <v/>
      </c>
      <c r="M157" s="58">
        <f t="shared" si="31"/>
        <v>133</v>
      </c>
      <c r="O157" s="58" t="str">
        <f>IF($O$2&gt;=M157,VLOOKUP(M157,Cs!$CB$7:$CI$33000,8,FALSE),"")</f>
        <v/>
      </c>
      <c r="P157" s="58" t="str">
        <f>IF($O$2&gt;=M157,VLOOKUP(M157,Cs!$CB$7:$CI$33000,7,FALSE),"")</f>
        <v/>
      </c>
      <c r="Q157" s="58" t="str">
        <f>IF($O$2&gt;=M157,IF(VLOOKUP(M157,Cs!$CB$7:$CN$33000,9,FALSE)&lt;&gt;0,VLOOKUP(M157,Cs!$CB$7:$CN$33000,9,FALSE),""),"")</f>
        <v/>
      </c>
      <c r="R157" s="58" t="str">
        <f>IF($O$2&gt;=M157,VLOOKUP(M157,Cs!$CB$7:$CN$33000,10,FALSE),"")</f>
        <v/>
      </c>
      <c r="S157" s="58" t="str">
        <f>IF($O$2&gt;=M157,VLOOKUP(M157,Cs!$CB$7:$CN$33000,11,FALSE),"")</f>
        <v/>
      </c>
      <c r="T157" s="58" t="str">
        <f>IF($O$2&gt;=M157,IF(ISERROR(VLOOKUP(M157,Cs!$CB$7:$CI$10000,4,FALSE))=TRUE,"",IF(VLOOKUP(M157,Cs!$CB$7:$CI$10000,4,FALSE)&lt;&gt;0,VLOOKUP(M157,Cs!$CB$7:$CI$10000,4,FALSE),"")),"")</f>
        <v/>
      </c>
      <c r="U157" s="58" t="str">
        <f>IF($O$2&gt;=M157,IF(ISERROR(VLOOKUP(M157,Cs!$CB$7:$CI$10000,5,FALSE))=TRUE,"",IF(VLOOKUP(M157,Cs!$CB$7:$CI$10000,5,FALSE)&lt;&gt;0,VLOOKUP(M157,Cs!$CB$7:$CI$10000,5,FALSE),"")),"")</f>
        <v/>
      </c>
      <c r="V157" s="58" t="str">
        <f>IF($O$2&gt;=M157,VLOOKUP(M157,Cs!$CB$7:$CI$33000,6,FALSE),"")</f>
        <v/>
      </c>
      <c r="BB157" s="58" t="str">
        <f>IF($O$2&gt;=M157,IF(ISERROR(VLOOKUP(M157,Cs!$CB$10007:$CI$33000,4,FALSE))=TRUE,"",IF(VLOOKUP(M157,Cs!$CB$10007:$CI$33000,4,FALSE)&lt;&gt;0,VLOOKUP(M157,Cs!$CB$10007:$CI$33000,4,FALSE),"")),"")</f>
        <v/>
      </c>
      <c r="BC157" s="58" t="str">
        <f>IF($O$2&gt;=M157,IF(ISERROR(VLOOKUP(M157,Cs!$CB$10007:$CI$33000,5,FALSE))=TRUE,"",IF(VLOOKUP(M157,Cs!$CB$10007:$CI$33000,5,FALSE)&lt;&gt;0,VLOOKUP(M157,Cs!$CB$10007:$CI$33000,5,FALSE),"")),"")</f>
        <v/>
      </c>
      <c r="CB157" s="58" t="str">
        <f>IF($O$2&gt;=M157,IF(ISERROR(VLOOKUP(M157,Cs!$CB$10007:$CI$33000,4,FALSE))=TRUE,"",IF(VLOOKUP(M157,Cs!$CB$10007:$CI$33000,4,FALSE)&lt;&gt;0,VLOOKUP(M157,Cs!$CB$10007:$CI$33000,4,FALSE),"")),"")</f>
        <v/>
      </c>
      <c r="CC157" s="58" t="str">
        <f>IF($O$2&gt;=M157,IF(ISERROR(VLOOKUP(M157,Cs!$CB$10007:$CI$33000,5,FALSE))=TRUE,"",IF(VLOOKUP(M157,Cs!$CB$10007:$CI$33000,5,FALSE)&lt;&gt;0,VLOOKUP(M157,Cs!$CB$10007:$CI$33000,5,FALSE),"")),"")</f>
        <v/>
      </c>
    </row>
    <row r="158" spans="1:81" x14ac:dyDescent="0.25">
      <c r="A158" s="59" t="str">
        <f t="shared" si="27"/>
        <v/>
      </c>
      <c r="B158" s="60" t="str">
        <f>IF($O$2&gt;=M158,VLOOKUP(M158,Cs!$CB$7:$CI$33000,2,FALSE),"")</f>
        <v/>
      </c>
      <c r="C158" s="61" t="str">
        <f>IF($O$2&gt;=M158,VLOOKUP(M158,Cs!$CB$7:$CN$33000,12,FALSE),"")</f>
        <v/>
      </c>
      <c r="D158" s="61" t="str">
        <f t="shared" si="28"/>
        <v/>
      </c>
      <c r="E158" s="66" t="str">
        <f>IF($O$2&gt;=M158,VLOOKUP(M158,Cs!$CB$7:$CN$33000,13,FALSE),"")</f>
        <v/>
      </c>
      <c r="F158" s="61" t="str">
        <f t="shared" si="29"/>
        <v/>
      </c>
      <c r="G158" s="62" t="str">
        <f>IF(M158&lt;=$O$2,T158,IF(M157=$O$2,$Q$3,IF(M156=$O$2,SUM($G$146:G156),IF(M155=$O$2,SUM(G157,-I157),IF(M154=$O$2,SUM(G157,H157),"")))))</f>
        <v/>
      </c>
      <c r="H158" s="62" t="str">
        <f>IF(M158&lt;=$O$2,CB158,IF(M157=$O$2,$BQ$3,IF(M156=$O$2,SUM($H$146:H156),IF(M155=$O$2,SUM(H157,-J157),""))))</f>
        <v/>
      </c>
      <c r="I158" s="62" t="str">
        <f>IF(M158&lt;=$O$2,U158,IF(M157=$O$2,$R$3,IF(M156=$O$2,SUM($I$146:I156),"")))</f>
        <v/>
      </c>
      <c r="J158" s="62" t="str">
        <f>IF(M158&lt;=$O$2,CC158,IF(M157=$O$2,$BR$3,IF(M156=$O$2,SUM($J$146:J156),"")))</f>
        <v/>
      </c>
      <c r="K158" s="63" t="str">
        <f t="shared" si="30"/>
        <v/>
      </c>
      <c r="M158" s="58">
        <f t="shared" si="31"/>
        <v>134</v>
      </c>
      <c r="O158" s="58" t="str">
        <f>IF($O$2&gt;=M158,VLOOKUP(M158,Cs!$CB$7:$CI$33000,8,FALSE),"")</f>
        <v/>
      </c>
      <c r="P158" s="58" t="str">
        <f>IF($O$2&gt;=M158,VLOOKUP(M158,Cs!$CB$7:$CI$33000,7,FALSE),"")</f>
        <v/>
      </c>
      <c r="Q158" s="58" t="str">
        <f>IF($O$2&gt;=M158,IF(VLOOKUP(M158,Cs!$CB$7:$CN$33000,9,FALSE)&lt;&gt;0,VLOOKUP(M158,Cs!$CB$7:$CN$33000,9,FALSE),""),"")</f>
        <v/>
      </c>
      <c r="R158" s="58" t="str">
        <f>IF($O$2&gt;=M158,VLOOKUP(M158,Cs!$CB$7:$CN$33000,10,FALSE),"")</f>
        <v/>
      </c>
      <c r="S158" s="58" t="str">
        <f>IF($O$2&gt;=M158,VLOOKUP(M158,Cs!$CB$7:$CN$33000,11,FALSE),"")</f>
        <v/>
      </c>
      <c r="T158" s="58" t="str">
        <f>IF($O$2&gt;=M158,IF(ISERROR(VLOOKUP(M158,Cs!$CB$7:$CI$10000,4,FALSE))=TRUE,"",IF(VLOOKUP(M158,Cs!$CB$7:$CI$10000,4,FALSE)&lt;&gt;0,VLOOKUP(M158,Cs!$CB$7:$CI$10000,4,FALSE),"")),"")</f>
        <v/>
      </c>
      <c r="U158" s="58" t="str">
        <f>IF($O$2&gt;=M158,IF(ISERROR(VLOOKUP(M158,Cs!$CB$7:$CI$10000,5,FALSE))=TRUE,"",IF(VLOOKUP(M158,Cs!$CB$7:$CI$10000,5,FALSE)&lt;&gt;0,VLOOKUP(M158,Cs!$CB$7:$CI$10000,5,FALSE),"")),"")</f>
        <v/>
      </c>
      <c r="V158" s="58" t="str">
        <f>IF($O$2&gt;=M158,VLOOKUP(M158,Cs!$CB$7:$CI$33000,6,FALSE),"")</f>
        <v/>
      </c>
      <c r="BB158" s="58" t="str">
        <f>IF($O$2&gt;=M158,IF(ISERROR(VLOOKUP(M158,Cs!$CB$10007:$CI$33000,4,FALSE))=TRUE,"",IF(VLOOKUP(M158,Cs!$CB$10007:$CI$33000,4,FALSE)&lt;&gt;0,VLOOKUP(M158,Cs!$CB$10007:$CI$33000,4,FALSE),"")),"")</f>
        <v/>
      </c>
      <c r="BC158" s="58" t="str">
        <f>IF($O$2&gt;=M158,IF(ISERROR(VLOOKUP(M158,Cs!$CB$10007:$CI$33000,5,FALSE))=TRUE,"",IF(VLOOKUP(M158,Cs!$CB$10007:$CI$33000,5,FALSE)&lt;&gt;0,VLOOKUP(M158,Cs!$CB$10007:$CI$33000,5,FALSE),"")),"")</f>
        <v/>
      </c>
      <c r="CB158" s="58" t="str">
        <f>IF($O$2&gt;=M158,IF(ISERROR(VLOOKUP(M158,Cs!$CB$10007:$CI$33000,4,FALSE))=TRUE,"",IF(VLOOKUP(M158,Cs!$CB$10007:$CI$33000,4,FALSE)&lt;&gt;0,VLOOKUP(M158,Cs!$CB$10007:$CI$33000,4,FALSE),"")),"")</f>
        <v/>
      </c>
      <c r="CC158" s="58" t="str">
        <f>IF($O$2&gt;=M158,IF(ISERROR(VLOOKUP(M158,Cs!$CB$10007:$CI$33000,5,FALSE))=TRUE,"",IF(VLOOKUP(M158,Cs!$CB$10007:$CI$33000,5,FALSE)&lt;&gt;0,VLOOKUP(M158,Cs!$CB$10007:$CI$33000,5,FALSE),"")),"")</f>
        <v/>
      </c>
    </row>
    <row r="159" spans="1:81" x14ac:dyDescent="0.25">
      <c r="A159" s="59" t="str">
        <f t="shared" si="27"/>
        <v/>
      </c>
      <c r="B159" s="60" t="str">
        <f>IF($O$2&gt;=M159,VLOOKUP(M159,Cs!$CB$7:$CI$33000,2,FALSE),"")</f>
        <v/>
      </c>
      <c r="C159" s="61" t="str">
        <f>IF($O$2&gt;=M159,VLOOKUP(M159,Cs!$CB$7:$CN$33000,12,FALSE),"")</f>
        <v/>
      </c>
      <c r="D159" s="61" t="str">
        <f t="shared" si="28"/>
        <v/>
      </c>
      <c r="E159" s="66" t="str">
        <f>IF($O$2&gt;=M159,VLOOKUP(M159,Cs!$CB$7:$CN$33000,13,FALSE),"")</f>
        <v/>
      </c>
      <c r="F159" s="61" t="str">
        <f t="shared" si="29"/>
        <v/>
      </c>
      <c r="G159" s="62" t="str">
        <f>IF(M159&lt;=$O$2,T159,IF(M158=$O$2,$Q$3,IF(M157=$O$2,SUM($G$146:G157),IF(M156=$O$2,SUM(G158,-I158),IF(M155=$O$2,SUM(G158,H158),"")))))</f>
        <v/>
      </c>
      <c r="H159" s="62" t="str">
        <f>IF(M159&lt;=$O$2,CB159,IF(M158=$O$2,$BQ$3,IF(M157=$O$2,SUM($H$146:H157),IF(M156=$O$2,SUM(H158,-J158),""))))</f>
        <v/>
      </c>
      <c r="I159" s="62" t="str">
        <f>IF(M159&lt;=$O$2,U159,IF(M158=$O$2,$R$3,IF(M157=$O$2,SUM($I$146:I157),"")))</f>
        <v/>
      </c>
      <c r="J159" s="62" t="str">
        <f>IF(M159&lt;=$O$2,CC159,IF(M158=$O$2,$BR$3,IF(M157=$O$2,SUM($J$146:J157),"")))</f>
        <v/>
      </c>
      <c r="K159" s="63" t="str">
        <f t="shared" si="30"/>
        <v/>
      </c>
      <c r="M159" s="58">
        <f t="shared" si="31"/>
        <v>135</v>
      </c>
      <c r="O159" s="58" t="str">
        <f>IF($O$2&gt;=M159,VLOOKUP(M159,Cs!$CB$7:$CI$33000,8,FALSE),"")</f>
        <v/>
      </c>
      <c r="P159" s="58" t="str">
        <f>IF($O$2&gt;=M159,VLOOKUP(M159,Cs!$CB$7:$CI$33000,7,FALSE),"")</f>
        <v/>
      </c>
      <c r="Q159" s="58" t="str">
        <f>IF($O$2&gt;=M159,IF(VLOOKUP(M159,Cs!$CB$7:$CN$33000,9,FALSE)&lt;&gt;0,VLOOKUP(M159,Cs!$CB$7:$CN$33000,9,FALSE),""),"")</f>
        <v/>
      </c>
      <c r="R159" s="58" t="str">
        <f>IF($O$2&gt;=M159,VLOOKUP(M159,Cs!$CB$7:$CN$33000,10,FALSE),"")</f>
        <v/>
      </c>
      <c r="S159" s="58" t="str">
        <f>IF($O$2&gt;=M159,VLOOKUP(M159,Cs!$CB$7:$CN$33000,11,FALSE),"")</f>
        <v/>
      </c>
      <c r="T159" s="58" t="str">
        <f>IF($O$2&gt;=M159,IF(ISERROR(VLOOKUP(M159,Cs!$CB$7:$CI$10000,4,FALSE))=TRUE,"",IF(VLOOKUP(M159,Cs!$CB$7:$CI$10000,4,FALSE)&lt;&gt;0,VLOOKUP(M159,Cs!$CB$7:$CI$10000,4,FALSE),"")),"")</f>
        <v/>
      </c>
      <c r="U159" s="58" t="str">
        <f>IF($O$2&gt;=M159,IF(ISERROR(VLOOKUP(M159,Cs!$CB$7:$CI$10000,5,FALSE))=TRUE,"",IF(VLOOKUP(M159,Cs!$CB$7:$CI$10000,5,FALSE)&lt;&gt;0,VLOOKUP(M159,Cs!$CB$7:$CI$10000,5,FALSE),"")),"")</f>
        <v/>
      </c>
      <c r="V159" s="58" t="str">
        <f>IF($O$2&gt;=M159,VLOOKUP(M159,Cs!$CB$7:$CI$33000,6,FALSE),"")</f>
        <v/>
      </c>
      <c r="BB159" s="58" t="str">
        <f>IF($O$2&gt;=M159,IF(ISERROR(VLOOKUP(M159,Cs!$CB$10007:$CI$33000,4,FALSE))=TRUE,"",IF(VLOOKUP(M159,Cs!$CB$10007:$CI$33000,4,FALSE)&lt;&gt;0,VLOOKUP(M159,Cs!$CB$10007:$CI$33000,4,FALSE),"")),"")</f>
        <v/>
      </c>
      <c r="BC159" s="58" t="str">
        <f>IF($O$2&gt;=M159,IF(ISERROR(VLOOKUP(M159,Cs!$CB$10007:$CI$33000,5,FALSE))=TRUE,"",IF(VLOOKUP(M159,Cs!$CB$10007:$CI$33000,5,FALSE)&lt;&gt;0,VLOOKUP(M159,Cs!$CB$10007:$CI$33000,5,FALSE),"")),"")</f>
        <v/>
      </c>
      <c r="CB159" s="58" t="str">
        <f>IF($O$2&gt;=M159,IF(ISERROR(VLOOKUP(M159,Cs!$CB$10007:$CI$33000,4,FALSE))=TRUE,"",IF(VLOOKUP(M159,Cs!$CB$10007:$CI$33000,4,FALSE)&lt;&gt;0,VLOOKUP(M159,Cs!$CB$10007:$CI$33000,4,FALSE),"")),"")</f>
        <v/>
      </c>
      <c r="CC159" s="58" t="str">
        <f>IF($O$2&gt;=M159,IF(ISERROR(VLOOKUP(M159,Cs!$CB$10007:$CI$33000,5,FALSE))=TRUE,"",IF(VLOOKUP(M159,Cs!$CB$10007:$CI$33000,5,FALSE)&lt;&gt;0,VLOOKUP(M159,Cs!$CB$10007:$CI$33000,5,FALSE),"")),"")</f>
        <v/>
      </c>
    </row>
    <row r="160" spans="1:81" x14ac:dyDescent="0.25">
      <c r="A160" s="59" t="str">
        <f t="shared" si="27"/>
        <v/>
      </c>
      <c r="B160" s="60" t="str">
        <f>IF($O$2&gt;=M160,VLOOKUP(M160,Cs!$CB$7:$CI$33000,2,FALSE),"")</f>
        <v/>
      </c>
      <c r="C160" s="61" t="str">
        <f>IF($O$2&gt;=M160,VLOOKUP(M160,Cs!$CB$7:$CN$33000,12,FALSE),"")</f>
        <v/>
      </c>
      <c r="D160" s="61" t="str">
        <f t="shared" si="28"/>
        <v/>
      </c>
      <c r="E160" s="66" t="str">
        <f>IF($O$2&gt;=M160,VLOOKUP(M160,Cs!$CB$7:$CN$33000,13,FALSE),"")</f>
        <v/>
      </c>
      <c r="F160" s="61" t="str">
        <f t="shared" si="29"/>
        <v/>
      </c>
      <c r="G160" s="62" t="str">
        <f>IF(M160&lt;=$O$2,T160,IF(M159=$O$2,$Q$3,IF(M158=$O$2,SUM($G$146:G158),IF(M157=$O$2,SUM(G159,-I159),IF(M156=$O$2,SUM(G159,H159),"")))))</f>
        <v/>
      </c>
      <c r="H160" s="62" t="str">
        <f>IF(M160&lt;=$O$2,CB160,IF(M159=$O$2,$BQ$3,IF(M158=$O$2,SUM($H$146:H158),IF(M157=$O$2,SUM(H159,-J159),""))))</f>
        <v/>
      </c>
      <c r="I160" s="62" t="str">
        <f>IF(M160&lt;=$O$2,U160,IF(M159=$O$2,$R$3,IF(M158=$O$2,SUM($I$146:I158),"")))</f>
        <v/>
      </c>
      <c r="J160" s="62" t="str">
        <f>IF(M160&lt;=$O$2,CC160,IF(M159=$O$2,$BR$3,IF(M158=$O$2,SUM($J$146:J158),"")))</f>
        <v/>
      </c>
      <c r="K160" s="63" t="str">
        <f t="shared" si="30"/>
        <v/>
      </c>
      <c r="M160" s="58">
        <f t="shared" si="31"/>
        <v>136</v>
      </c>
      <c r="O160" s="58" t="str">
        <f>IF($O$2&gt;=M160,VLOOKUP(M160,Cs!$CB$7:$CI$33000,8,FALSE),"")</f>
        <v/>
      </c>
      <c r="P160" s="58" t="str">
        <f>IF($O$2&gt;=M160,VLOOKUP(M160,Cs!$CB$7:$CI$33000,7,FALSE),"")</f>
        <v/>
      </c>
      <c r="Q160" s="58" t="str">
        <f>IF($O$2&gt;=M160,IF(VLOOKUP(M160,Cs!$CB$7:$CN$33000,9,FALSE)&lt;&gt;0,VLOOKUP(M160,Cs!$CB$7:$CN$33000,9,FALSE),""),"")</f>
        <v/>
      </c>
      <c r="R160" s="58" t="str">
        <f>IF($O$2&gt;=M160,VLOOKUP(M160,Cs!$CB$7:$CN$33000,10,FALSE),"")</f>
        <v/>
      </c>
      <c r="S160" s="58" t="str">
        <f>IF($O$2&gt;=M160,VLOOKUP(M160,Cs!$CB$7:$CN$33000,11,FALSE),"")</f>
        <v/>
      </c>
      <c r="T160" s="58" t="str">
        <f>IF($O$2&gt;=M160,IF(ISERROR(VLOOKUP(M160,Cs!$CB$7:$CI$10000,4,FALSE))=TRUE,"",IF(VLOOKUP(M160,Cs!$CB$7:$CI$10000,4,FALSE)&lt;&gt;0,VLOOKUP(M160,Cs!$CB$7:$CI$10000,4,FALSE),"")),"")</f>
        <v/>
      </c>
      <c r="U160" s="58" t="str">
        <f>IF($O$2&gt;=M160,IF(ISERROR(VLOOKUP(M160,Cs!$CB$7:$CI$10000,5,FALSE))=TRUE,"",IF(VLOOKUP(M160,Cs!$CB$7:$CI$10000,5,FALSE)&lt;&gt;0,VLOOKUP(M160,Cs!$CB$7:$CI$10000,5,FALSE),"")),"")</f>
        <v/>
      </c>
      <c r="V160" s="58" t="str">
        <f>IF($O$2&gt;=M160,VLOOKUP(M160,Cs!$CB$7:$CI$33000,6,FALSE),"")</f>
        <v/>
      </c>
      <c r="BB160" s="58" t="str">
        <f>IF($O$2&gt;=M160,IF(ISERROR(VLOOKUP(M160,Cs!$CB$10007:$CI$33000,4,FALSE))=TRUE,"",IF(VLOOKUP(M160,Cs!$CB$10007:$CI$33000,4,FALSE)&lt;&gt;0,VLOOKUP(M160,Cs!$CB$10007:$CI$33000,4,FALSE),"")),"")</f>
        <v/>
      </c>
      <c r="BC160" s="58" t="str">
        <f>IF($O$2&gt;=M160,IF(ISERROR(VLOOKUP(M160,Cs!$CB$10007:$CI$33000,5,FALSE))=TRUE,"",IF(VLOOKUP(M160,Cs!$CB$10007:$CI$33000,5,FALSE)&lt;&gt;0,VLOOKUP(M160,Cs!$CB$10007:$CI$33000,5,FALSE),"")),"")</f>
        <v/>
      </c>
      <c r="CB160" s="58" t="str">
        <f>IF($O$2&gt;=M160,IF(ISERROR(VLOOKUP(M160,Cs!$CB$10007:$CI$33000,4,FALSE))=TRUE,"",IF(VLOOKUP(M160,Cs!$CB$10007:$CI$33000,4,FALSE)&lt;&gt;0,VLOOKUP(M160,Cs!$CB$10007:$CI$33000,4,FALSE),"")),"")</f>
        <v/>
      </c>
      <c r="CC160" s="58" t="str">
        <f>IF($O$2&gt;=M160,IF(ISERROR(VLOOKUP(M160,Cs!$CB$10007:$CI$33000,5,FALSE))=TRUE,"",IF(VLOOKUP(M160,Cs!$CB$10007:$CI$33000,5,FALSE)&lt;&gt;0,VLOOKUP(M160,Cs!$CB$10007:$CI$33000,5,FALSE),"")),"")</f>
        <v/>
      </c>
    </row>
    <row r="161" spans="1:81" x14ac:dyDescent="0.25">
      <c r="A161" s="59" t="str">
        <f t="shared" si="27"/>
        <v/>
      </c>
      <c r="B161" s="60" t="str">
        <f>IF($O$2&gt;=M161,VLOOKUP(M161,Cs!$CB$7:$CI$33000,2,FALSE),"")</f>
        <v/>
      </c>
      <c r="C161" s="61" t="str">
        <f>IF($O$2&gt;=M161,VLOOKUP(M161,Cs!$CB$7:$CN$33000,12,FALSE),"")</f>
        <v/>
      </c>
      <c r="D161" s="61" t="str">
        <f t="shared" si="28"/>
        <v/>
      </c>
      <c r="E161" s="66" t="str">
        <f>IF($O$2&gt;=M161,VLOOKUP(M161,Cs!$CB$7:$CN$33000,13,FALSE),"")</f>
        <v/>
      </c>
      <c r="F161" s="61" t="str">
        <f t="shared" si="29"/>
        <v/>
      </c>
      <c r="G161" s="62" t="str">
        <f>IF(M161&lt;=$O$2,T161,IF(M160=$O$2,$Q$3,IF(M159=$O$2,SUM($G$146:G159),IF(M158=$O$2,SUM(G160,-I160),IF(M157=$O$2,SUM(G160,H160),"")))))</f>
        <v/>
      </c>
      <c r="H161" s="62" t="str">
        <f>IF(M161&lt;=$O$2,CB161,IF(M160=$O$2,$BQ$3,IF(M159=$O$2,SUM($H$146:H159),IF(M158=$O$2,SUM(H160,-J160),""))))</f>
        <v/>
      </c>
      <c r="I161" s="62" t="str">
        <f>IF(M161&lt;=$O$2,U161,IF(M160=$O$2,$R$3,IF(M159=$O$2,SUM($I$146:I159),"")))</f>
        <v/>
      </c>
      <c r="J161" s="62" t="str">
        <f>IF(M161&lt;=$O$2,CC161,IF(M160=$O$2,$BR$3,IF(M159=$O$2,SUM($J$146:J159),"")))</f>
        <v/>
      </c>
      <c r="K161" s="63" t="str">
        <f t="shared" si="30"/>
        <v/>
      </c>
      <c r="M161" s="58">
        <f t="shared" si="31"/>
        <v>137</v>
      </c>
      <c r="O161" s="58" t="str">
        <f>IF($O$2&gt;=M161,VLOOKUP(M161,Cs!$CB$7:$CI$33000,8,FALSE),"")</f>
        <v/>
      </c>
      <c r="P161" s="58" t="str">
        <f>IF($O$2&gt;=M161,VLOOKUP(M161,Cs!$CB$7:$CI$33000,7,FALSE),"")</f>
        <v/>
      </c>
      <c r="Q161" s="58" t="str">
        <f>IF($O$2&gt;=M161,IF(VLOOKUP(M161,Cs!$CB$7:$CN$33000,9,FALSE)&lt;&gt;0,VLOOKUP(M161,Cs!$CB$7:$CN$33000,9,FALSE),""),"")</f>
        <v/>
      </c>
      <c r="R161" s="58" t="str">
        <f>IF($O$2&gt;=M161,VLOOKUP(M161,Cs!$CB$7:$CN$33000,10,FALSE),"")</f>
        <v/>
      </c>
      <c r="S161" s="58" t="str">
        <f>IF($O$2&gt;=M161,VLOOKUP(M161,Cs!$CB$7:$CN$33000,11,FALSE),"")</f>
        <v/>
      </c>
      <c r="T161" s="58" t="str">
        <f>IF($O$2&gt;=M161,IF(ISERROR(VLOOKUP(M161,Cs!$CB$7:$CI$10000,4,FALSE))=TRUE,"",IF(VLOOKUP(M161,Cs!$CB$7:$CI$10000,4,FALSE)&lt;&gt;0,VLOOKUP(M161,Cs!$CB$7:$CI$10000,4,FALSE),"")),"")</f>
        <v/>
      </c>
      <c r="U161" s="58" t="str">
        <f>IF($O$2&gt;=M161,IF(ISERROR(VLOOKUP(M161,Cs!$CB$7:$CI$10000,5,FALSE))=TRUE,"",IF(VLOOKUP(M161,Cs!$CB$7:$CI$10000,5,FALSE)&lt;&gt;0,VLOOKUP(M161,Cs!$CB$7:$CI$10000,5,FALSE),"")),"")</f>
        <v/>
      </c>
      <c r="V161" s="58" t="str">
        <f>IF($O$2&gt;=M161,VLOOKUP(M161,Cs!$CB$7:$CI$33000,6,FALSE),"")</f>
        <v/>
      </c>
      <c r="BB161" s="58" t="str">
        <f>IF($O$2&gt;=M161,IF(ISERROR(VLOOKUP(M161,Cs!$CB$10007:$CI$33000,4,FALSE))=TRUE,"",IF(VLOOKUP(M161,Cs!$CB$10007:$CI$33000,4,FALSE)&lt;&gt;0,VLOOKUP(M161,Cs!$CB$10007:$CI$33000,4,FALSE),"")),"")</f>
        <v/>
      </c>
      <c r="BC161" s="58" t="str">
        <f>IF($O$2&gt;=M161,IF(ISERROR(VLOOKUP(M161,Cs!$CB$10007:$CI$33000,5,FALSE))=TRUE,"",IF(VLOOKUP(M161,Cs!$CB$10007:$CI$33000,5,FALSE)&lt;&gt;0,VLOOKUP(M161,Cs!$CB$10007:$CI$33000,5,FALSE),"")),"")</f>
        <v/>
      </c>
      <c r="CB161" s="58" t="str">
        <f>IF($O$2&gt;=M161,IF(ISERROR(VLOOKUP(M161,Cs!$CB$10007:$CI$33000,4,FALSE))=TRUE,"",IF(VLOOKUP(M161,Cs!$CB$10007:$CI$33000,4,FALSE)&lt;&gt;0,VLOOKUP(M161,Cs!$CB$10007:$CI$33000,4,FALSE),"")),"")</f>
        <v/>
      </c>
      <c r="CC161" s="58" t="str">
        <f>IF($O$2&gt;=M161,IF(ISERROR(VLOOKUP(M161,Cs!$CB$10007:$CI$33000,5,FALSE))=TRUE,"",IF(VLOOKUP(M161,Cs!$CB$10007:$CI$33000,5,FALSE)&lt;&gt;0,VLOOKUP(M161,Cs!$CB$10007:$CI$33000,5,FALSE),"")),"")</f>
        <v/>
      </c>
    </row>
    <row r="162" spans="1:81" x14ac:dyDescent="0.25">
      <c r="A162" s="59" t="str">
        <f t="shared" si="27"/>
        <v/>
      </c>
      <c r="B162" s="60" t="str">
        <f>IF($O$2&gt;=M162,VLOOKUP(M162,Cs!$CB$7:$CI$33000,2,FALSE),"")</f>
        <v/>
      </c>
      <c r="C162" s="61" t="str">
        <f>IF($O$2&gt;=M162,VLOOKUP(M162,Cs!$CB$7:$CN$33000,12,FALSE),"")</f>
        <v/>
      </c>
      <c r="D162" s="61" t="str">
        <f t="shared" si="28"/>
        <v/>
      </c>
      <c r="E162" s="66" t="str">
        <f>IF($O$2&gt;=M162,VLOOKUP(M162,Cs!$CB$7:$CN$33000,13,FALSE),"")</f>
        <v/>
      </c>
      <c r="F162" s="61" t="str">
        <f t="shared" si="29"/>
        <v/>
      </c>
      <c r="G162" s="62" t="str">
        <f>IF(M162&lt;=$O$2,T162,IF(M161=$O$2,$Q$3,IF(M160=$O$2,SUM($G$146:G160),IF(M159=$O$2,SUM(G161,-I161),IF(M158=$O$2,SUM(G161,H161),"")))))</f>
        <v/>
      </c>
      <c r="H162" s="62" t="str">
        <f>IF(M162&lt;=$O$2,CB162,IF(M161=$O$2,$BQ$3,IF(M160=$O$2,SUM($H$146:H160),IF(M159=$O$2,SUM(H161,-J161),""))))</f>
        <v/>
      </c>
      <c r="I162" s="62" t="str">
        <f>IF(M162&lt;=$O$2,U162,IF(M161=$O$2,$R$3,IF(M160=$O$2,SUM($I$146:I160),"")))</f>
        <v/>
      </c>
      <c r="J162" s="62" t="str">
        <f>IF(M162&lt;=$O$2,CC162,IF(M161=$O$2,$BR$3,IF(M160=$O$2,SUM($J$146:J160),"")))</f>
        <v/>
      </c>
      <c r="K162" s="63" t="str">
        <f t="shared" si="30"/>
        <v/>
      </c>
      <c r="M162" s="58">
        <f t="shared" si="31"/>
        <v>138</v>
      </c>
      <c r="O162" s="58" t="str">
        <f>IF($O$2&gt;=M162,VLOOKUP(M162,Cs!$CB$7:$CI$33000,8,FALSE),"")</f>
        <v/>
      </c>
      <c r="P162" s="58" t="str">
        <f>IF($O$2&gt;=M162,VLOOKUP(M162,Cs!$CB$7:$CI$33000,7,FALSE),"")</f>
        <v/>
      </c>
      <c r="Q162" s="58" t="str">
        <f>IF($O$2&gt;=M162,IF(VLOOKUP(M162,Cs!$CB$7:$CN$33000,9,FALSE)&lt;&gt;0,VLOOKUP(M162,Cs!$CB$7:$CN$33000,9,FALSE),""),"")</f>
        <v/>
      </c>
      <c r="R162" s="58" t="str">
        <f>IF($O$2&gt;=M162,VLOOKUP(M162,Cs!$CB$7:$CN$33000,10,FALSE),"")</f>
        <v/>
      </c>
      <c r="S162" s="58" t="str">
        <f>IF($O$2&gt;=M162,VLOOKUP(M162,Cs!$CB$7:$CN$33000,11,FALSE),"")</f>
        <v/>
      </c>
      <c r="T162" s="58" t="str">
        <f>IF($O$2&gt;=M162,IF(ISERROR(VLOOKUP(M162,Cs!$CB$7:$CI$10000,4,FALSE))=TRUE,"",IF(VLOOKUP(M162,Cs!$CB$7:$CI$10000,4,FALSE)&lt;&gt;0,VLOOKUP(M162,Cs!$CB$7:$CI$10000,4,FALSE),"")),"")</f>
        <v/>
      </c>
      <c r="U162" s="58" t="str">
        <f>IF($O$2&gt;=M162,IF(ISERROR(VLOOKUP(M162,Cs!$CB$7:$CI$10000,5,FALSE))=TRUE,"",IF(VLOOKUP(M162,Cs!$CB$7:$CI$10000,5,FALSE)&lt;&gt;0,VLOOKUP(M162,Cs!$CB$7:$CI$10000,5,FALSE),"")),"")</f>
        <v/>
      </c>
      <c r="V162" s="58" t="str">
        <f>IF($O$2&gt;=M162,VLOOKUP(M162,Cs!$CB$7:$CI$33000,6,FALSE),"")</f>
        <v/>
      </c>
      <c r="BB162" s="58" t="str">
        <f>IF($O$2&gt;=M162,IF(ISERROR(VLOOKUP(M162,Cs!$CB$10007:$CI$33000,4,FALSE))=TRUE,"",IF(VLOOKUP(M162,Cs!$CB$10007:$CI$33000,4,FALSE)&lt;&gt;0,VLOOKUP(M162,Cs!$CB$10007:$CI$33000,4,FALSE),"")),"")</f>
        <v/>
      </c>
      <c r="BC162" s="58" t="str">
        <f>IF($O$2&gt;=M162,IF(ISERROR(VLOOKUP(M162,Cs!$CB$10007:$CI$33000,5,FALSE))=TRUE,"",IF(VLOOKUP(M162,Cs!$CB$10007:$CI$33000,5,FALSE)&lt;&gt;0,VLOOKUP(M162,Cs!$CB$10007:$CI$33000,5,FALSE),"")),"")</f>
        <v/>
      </c>
      <c r="CB162" s="58" t="str">
        <f>IF($O$2&gt;=M162,IF(ISERROR(VLOOKUP(M162,Cs!$CB$10007:$CI$33000,4,FALSE))=TRUE,"",IF(VLOOKUP(M162,Cs!$CB$10007:$CI$33000,4,FALSE)&lt;&gt;0,VLOOKUP(M162,Cs!$CB$10007:$CI$33000,4,FALSE),"")),"")</f>
        <v/>
      </c>
      <c r="CC162" s="58" t="str">
        <f>IF($O$2&gt;=M162,IF(ISERROR(VLOOKUP(M162,Cs!$CB$10007:$CI$33000,5,FALSE))=TRUE,"",IF(VLOOKUP(M162,Cs!$CB$10007:$CI$33000,5,FALSE)&lt;&gt;0,VLOOKUP(M162,Cs!$CB$10007:$CI$33000,5,FALSE),"")),"")</f>
        <v/>
      </c>
    </row>
    <row r="163" spans="1:81" x14ac:dyDescent="0.25">
      <c r="A163" s="59" t="str">
        <f t="shared" si="27"/>
        <v/>
      </c>
      <c r="B163" s="60" t="str">
        <f>IF($O$2&gt;=M163,VLOOKUP(M163,Cs!$CB$7:$CI$33000,2,FALSE),"")</f>
        <v/>
      </c>
      <c r="C163" s="61" t="str">
        <f>IF($O$2&gt;=M163,VLOOKUP(M163,Cs!$CB$7:$CN$33000,12,FALSE),"")</f>
        <v/>
      </c>
      <c r="D163" s="61" t="str">
        <f t="shared" si="28"/>
        <v/>
      </c>
      <c r="E163" s="66" t="str">
        <f>IF($O$2&gt;=M163,VLOOKUP(M163,Cs!$CB$7:$CN$33000,13,FALSE),"")</f>
        <v/>
      </c>
      <c r="F163" s="61" t="str">
        <f t="shared" si="29"/>
        <v/>
      </c>
      <c r="G163" s="62" t="str">
        <f>IF(M163&lt;=$O$2,T163,IF(M162=$O$2,$Q$3,IF(M161=$O$2,SUM($G$146:G161),IF(M160=$O$2,SUM(G162,-I162),IF(M159=$O$2,SUM(G162,H162),"")))))</f>
        <v/>
      </c>
      <c r="H163" s="62" t="str">
        <f>IF(M163&lt;=$O$2,CB163,IF(M162=$O$2,$BQ$3,IF(M161=$O$2,SUM($H$146:H161),IF(M160=$O$2,SUM(H162,-J162),""))))</f>
        <v/>
      </c>
      <c r="I163" s="62" t="str">
        <f>IF(M163&lt;=$O$2,U163,IF(M162=$O$2,$R$3,IF(M161=$O$2,SUM($I$146:I161),"")))</f>
        <v/>
      </c>
      <c r="J163" s="62" t="str">
        <f>IF(M163&lt;=$O$2,CC163,IF(M162=$O$2,$BR$3,IF(M161=$O$2,SUM($J$146:J161),"")))</f>
        <v/>
      </c>
      <c r="K163" s="63" t="str">
        <f t="shared" si="30"/>
        <v/>
      </c>
      <c r="M163" s="58">
        <f t="shared" si="31"/>
        <v>139</v>
      </c>
      <c r="O163" s="58" t="str">
        <f>IF($O$2&gt;=M163,VLOOKUP(M163,Cs!$CB$7:$CI$33000,8,FALSE),"")</f>
        <v/>
      </c>
      <c r="P163" s="58" t="str">
        <f>IF($O$2&gt;=M163,VLOOKUP(M163,Cs!$CB$7:$CI$33000,7,FALSE),"")</f>
        <v/>
      </c>
      <c r="Q163" s="58" t="str">
        <f>IF($O$2&gt;=M163,IF(VLOOKUP(M163,Cs!$CB$7:$CN$33000,9,FALSE)&lt;&gt;0,VLOOKUP(M163,Cs!$CB$7:$CN$33000,9,FALSE),""),"")</f>
        <v/>
      </c>
      <c r="R163" s="58" t="str">
        <f>IF($O$2&gt;=M163,VLOOKUP(M163,Cs!$CB$7:$CN$33000,10,FALSE),"")</f>
        <v/>
      </c>
      <c r="S163" s="58" t="str">
        <f>IF($O$2&gt;=M163,VLOOKUP(M163,Cs!$CB$7:$CN$33000,11,FALSE),"")</f>
        <v/>
      </c>
      <c r="T163" s="58" t="str">
        <f>IF($O$2&gt;=M163,IF(ISERROR(VLOOKUP(M163,Cs!$CB$7:$CI$10000,4,FALSE))=TRUE,"",IF(VLOOKUP(M163,Cs!$CB$7:$CI$10000,4,FALSE)&lt;&gt;0,VLOOKUP(M163,Cs!$CB$7:$CI$10000,4,FALSE),"")),"")</f>
        <v/>
      </c>
      <c r="U163" s="58" t="str">
        <f>IF($O$2&gt;=M163,IF(ISERROR(VLOOKUP(M163,Cs!$CB$7:$CI$10000,5,FALSE))=TRUE,"",IF(VLOOKUP(M163,Cs!$CB$7:$CI$10000,5,FALSE)&lt;&gt;0,VLOOKUP(M163,Cs!$CB$7:$CI$10000,5,FALSE),"")),"")</f>
        <v/>
      </c>
      <c r="V163" s="58" t="str">
        <f>IF($O$2&gt;=M163,VLOOKUP(M163,Cs!$CB$7:$CI$33000,6,FALSE),"")</f>
        <v/>
      </c>
      <c r="BB163" s="58" t="str">
        <f>IF($O$2&gt;=M163,IF(ISERROR(VLOOKUP(M163,Cs!$CB$10007:$CI$33000,4,FALSE))=TRUE,"",IF(VLOOKUP(M163,Cs!$CB$10007:$CI$33000,4,FALSE)&lt;&gt;0,VLOOKUP(M163,Cs!$CB$10007:$CI$33000,4,FALSE),"")),"")</f>
        <v/>
      </c>
      <c r="BC163" s="58" t="str">
        <f>IF($O$2&gt;=M163,IF(ISERROR(VLOOKUP(M163,Cs!$CB$10007:$CI$33000,5,FALSE))=TRUE,"",IF(VLOOKUP(M163,Cs!$CB$10007:$CI$33000,5,FALSE)&lt;&gt;0,VLOOKUP(M163,Cs!$CB$10007:$CI$33000,5,FALSE),"")),"")</f>
        <v/>
      </c>
      <c r="CB163" s="58" t="str">
        <f>IF($O$2&gt;=M163,IF(ISERROR(VLOOKUP(M163,Cs!$CB$10007:$CI$33000,4,FALSE))=TRUE,"",IF(VLOOKUP(M163,Cs!$CB$10007:$CI$33000,4,FALSE)&lt;&gt;0,VLOOKUP(M163,Cs!$CB$10007:$CI$33000,4,FALSE),"")),"")</f>
        <v/>
      </c>
      <c r="CC163" s="58" t="str">
        <f>IF($O$2&gt;=M163,IF(ISERROR(VLOOKUP(M163,Cs!$CB$10007:$CI$33000,5,FALSE))=TRUE,"",IF(VLOOKUP(M163,Cs!$CB$10007:$CI$33000,5,FALSE)&lt;&gt;0,VLOOKUP(M163,Cs!$CB$10007:$CI$33000,5,FALSE),"")),"")</f>
        <v/>
      </c>
    </row>
    <row r="164" spans="1:81" x14ac:dyDescent="0.25">
      <c r="A164" s="59" t="str">
        <f t="shared" si="27"/>
        <v/>
      </c>
      <c r="B164" s="60" t="str">
        <f>IF($O$2&gt;=M164,VLOOKUP(M164,Cs!$CB$7:$CI$33000,2,FALSE),"")</f>
        <v/>
      </c>
      <c r="C164" s="61" t="str">
        <f>IF($O$2&gt;=M164,VLOOKUP(M164,Cs!$CB$7:$CN$33000,12,FALSE),"")</f>
        <v/>
      </c>
      <c r="D164" s="61" t="str">
        <f t="shared" si="28"/>
        <v/>
      </c>
      <c r="E164" s="66" t="str">
        <f>IF($O$2&gt;=M164,VLOOKUP(M164,Cs!$CB$7:$CN$33000,13,FALSE),"")</f>
        <v/>
      </c>
      <c r="F164" s="61" t="str">
        <f t="shared" si="29"/>
        <v/>
      </c>
      <c r="G164" s="62" t="str">
        <f>IF(M164&lt;=$O$2,T164,IF(M163=$O$2,$Q$3,IF(M162=$O$2,SUM($G$146:G162),IF(M161=$O$2,SUM(G163,-I163),IF(M160=$O$2,SUM(G163,H163),"")))))</f>
        <v/>
      </c>
      <c r="H164" s="62" t="str">
        <f>IF(M164&lt;=$O$2,CB164,IF(M163=$O$2,$BQ$3,IF(M162=$O$2,SUM($H$146:H162),IF(M161=$O$2,SUM(H163,-J163),""))))</f>
        <v/>
      </c>
      <c r="I164" s="62" t="str">
        <f>IF(M164&lt;=$O$2,U164,IF(M163=$O$2,$R$3,IF(M162=$O$2,SUM($I$146:I162),"")))</f>
        <v/>
      </c>
      <c r="J164" s="62" t="str">
        <f>IF(M164&lt;=$O$2,CC164,IF(M163=$O$2,$BR$3,IF(M162=$O$2,SUM($J$146:J162),"")))</f>
        <v/>
      </c>
      <c r="K164" s="63" t="str">
        <f t="shared" si="30"/>
        <v/>
      </c>
      <c r="M164" s="58">
        <f t="shared" si="31"/>
        <v>140</v>
      </c>
      <c r="O164" s="58" t="str">
        <f>IF($O$2&gt;=M164,VLOOKUP(M164,Cs!$CB$7:$CI$33000,8,FALSE),"")</f>
        <v/>
      </c>
      <c r="P164" s="58" t="str">
        <f>IF($O$2&gt;=M164,VLOOKUP(M164,Cs!$CB$7:$CI$33000,7,FALSE),"")</f>
        <v/>
      </c>
      <c r="Q164" s="58" t="str">
        <f>IF($O$2&gt;=M164,IF(VLOOKUP(M164,Cs!$CB$7:$CN$33000,9,FALSE)&lt;&gt;0,VLOOKUP(M164,Cs!$CB$7:$CN$33000,9,FALSE),""),"")</f>
        <v/>
      </c>
      <c r="R164" s="58" t="str">
        <f>IF($O$2&gt;=M164,VLOOKUP(M164,Cs!$CB$7:$CN$33000,10,FALSE),"")</f>
        <v/>
      </c>
      <c r="S164" s="58" t="str">
        <f>IF($O$2&gt;=M164,VLOOKUP(M164,Cs!$CB$7:$CN$33000,11,FALSE),"")</f>
        <v/>
      </c>
      <c r="T164" s="58" t="str">
        <f>IF($O$2&gt;=M164,IF(ISERROR(VLOOKUP(M164,Cs!$CB$7:$CI$10000,4,FALSE))=TRUE,"",IF(VLOOKUP(M164,Cs!$CB$7:$CI$10000,4,FALSE)&lt;&gt;0,VLOOKUP(M164,Cs!$CB$7:$CI$10000,4,FALSE),"")),"")</f>
        <v/>
      </c>
      <c r="U164" s="58" t="str">
        <f>IF($O$2&gt;=M164,IF(ISERROR(VLOOKUP(M164,Cs!$CB$7:$CI$10000,5,FALSE))=TRUE,"",IF(VLOOKUP(M164,Cs!$CB$7:$CI$10000,5,FALSE)&lt;&gt;0,VLOOKUP(M164,Cs!$CB$7:$CI$10000,5,FALSE),"")),"")</f>
        <v/>
      </c>
      <c r="V164" s="58" t="str">
        <f>IF($O$2&gt;=M164,VLOOKUP(M164,Cs!$CB$7:$CI$33000,6,FALSE),"")</f>
        <v/>
      </c>
      <c r="BB164" s="58" t="str">
        <f>IF($O$2&gt;=M164,IF(ISERROR(VLOOKUP(M164,Cs!$CB$10007:$CI$33000,4,FALSE))=TRUE,"",IF(VLOOKUP(M164,Cs!$CB$10007:$CI$33000,4,FALSE)&lt;&gt;0,VLOOKUP(M164,Cs!$CB$10007:$CI$33000,4,FALSE),"")),"")</f>
        <v/>
      </c>
      <c r="BC164" s="58" t="str">
        <f>IF($O$2&gt;=M164,IF(ISERROR(VLOOKUP(M164,Cs!$CB$10007:$CI$33000,5,FALSE))=TRUE,"",IF(VLOOKUP(M164,Cs!$CB$10007:$CI$33000,5,FALSE)&lt;&gt;0,VLOOKUP(M164,Cs!$CB$10007:$CI$33000,5,FALSE),"")),"")</f>
        <v/>
      </c>
      <c r="CB164" s="58" t="str">
        <f>IF($O$2&gt;=M164,IF(ISERROR(VLOOKUP(M164,Cs!$CB$10007:$CI$33000,4,FALSE))=TRUE,"",IF(VLOOKUP(M164,Cs!$CB$10007:$CI$33000,4,FALSE)&lt;&gt;0,VLOOKUP(M164,Cs!$CB$10007:$CI$33000,4,FALSE),"")),"")</f>
        <v/>
      </c>
      <c r="CC164" s="58" t="str">
        <f>IF($O$2&gt;=M164,IF(ISERROR(VLOOKUP(M164,Cs!$CB$10007:$CI$33000,5,FALSE))=TRUE,"",IF(VLOOKUP(M164,Cs!$CB$10007:$CI$33000,5,FALSE)&lt;&gt;0,VLOOKUP(M164,Cs!$CB$10007:$CI$33000,5,FALSE),"")),"")</f>
        <v/>
      </c>
    </row>
    <row r="165" spans="1:81" x14ac:dyDescent="0.25">
      <c r="A165" s="59" t="str">
        <f t="shared" si="27"/>
        <v/>
      </c>
      <c r="B165" s="60" t="str">
        <f>IF($O$2&gt;=M165,VLOOKUP(M165,Cs!$CB$7:$CI$33000,2,FALSE),"")</f>
        <v/>
      </c>
      <c r="C165" s="61" t="str">
        <f>IF($O$2&gt;=M165,VLOOKUP(M165,Cs!$CB$7:$CN$33000,12,FALSE),"")</f>
        <v/>
      </c>
      <c r="D165" s="61" t="str">
        <f t="shared" si="28"/>
        <v/>
      </c>
      <c r="E165" s="66" t="str">
        <f>IF($O$2&gt;=M165,VLOOKUP(M165,Cs!$CB$7:$CN$33000,13,FALSE),"")</f>
        <v/>
      </c>
      <c r="F165" s="61" t="str">
        <f t="shared" si="29"/>
        <v/>
      </c>
      <c r="G165" s="62" t="str">
        <f>IF(M165&lt;=$O$2,T165,IF(M164=$O$2,$Q$3,IF(M163=$O$2,SUM($G$146:G163),IF(M162=$O$2,SUM(G164,-I164),IF(M161=$O$2,SUM(G164,H164),"")))))</f>
        <v/>
      </c>
      <c r="H165" s="62" t="str">
        <f>IF(M165&lt;=$O$2,CB165,IF(M164=$O$2,$BQ$3,IF(M163=$O$2,SUM($H$146:H163),IF(M162=$O$2,SUM(H164,-J164),""))))</f>
        <v/>
      </c>
      <c r="I165" s="62" t="str">
        <f>IF(M165&lt;=$O$2,U165,IF(M164=$O$2,$R$3,IF(M163=$O$2,SUM($I$146:I163),"")))</f>
        <v/>
      </c>
      <c r="J165" s="62" t="str">
        <f>IF(M165&lt;=$O$2,CC165,IF(M164=$O$2,$BR$3,IF(M163=$O$2,SUM($J$146:J163),"")))</f>
        <v/>
      </c>
      <c r="K165" s="63" t="str">
        <f t="shared" si="30"/>
        <v/>
      </c>
      <c r="M165" s="58">
        <f t="shared" si="31"/>
        <v>141</v>
      </c>
      <c r="O165" s="58" t="str">
        <f>IF($O$2&gt;=M165,VLOOKUP(M165,Cs!$CB$7:$CI$33000,8,FALSE),"")</f>
        <v/>
      </c>
      <c r="P165" s="58" t="str">
        <f>IF($O$2&gt;=M165,VLOOKUP(M165,Cs!$CB$7:$CI$33000,7,FALSE),"")</f>
        <v/>
      </c>
      <c r="Q165" s="58" t="str">
        <f>IF($O$2&gt;=M165,IF(VLOOKUP(M165,Cs!$CB$7:$CN$33000,9,FALSE)&lt;&gt;0,VLOOKUP(M165,Cs!$CB$7:$CN$33000,9,FALSE),""),"")</f>
        <v/>
      </c>
      <c r="R165" s="58" t="str">
        <f>IF($O$2&gt;=M165,VLOOKUP(M165,Cs!$CB$7:$CN$33000,10,FALSE),"")</f>
        <v/>
      </c>
      <c r="S165" s="58" t="str">
        <f>IF($O$2&gt;=M165,VLOOKUP(M165,Cs!$CB$7:$CN$33000,11,FALSE),"")</f>
        <v/>
      </c>
      <c r="T165" s="58" t="str">
        <f>IF($O$2&gt;=M165,IF(ISERROR(VLOOKUP(M165,Cs!$CB$7:$CI$10000,4,FALSE))=TRUE,"",IF(VLOOKUP(M165,Cs!$CB$7:$CI$10000,4,FALSE)&lt;&gt;0,VLOOKUP(M165,Cs!$CB$7:$CI$10000,4,FALSE),"")),"")</f>
        <v/>
      </c>
      <c r="U165" s="58" t="str">
        <f>IF($O$2&gt;=M165,IF(ISERROR(VLOOKUP(M165,Cs!$CB$7:$CI$10000,5,FALSE))=TRUE,"",IF(VLOOKUP(M165,Cs!$CB$7:$CI$10000,5,FALSE)&lt;&gt;0,VLOOKUP(M165,Cs!$CB$7:$CI$10000,5,FALSE),"")),"")</f>
        <v/>
      </c>
      <c r="V165" s="58" t="str">
        <f>IF($O$2&gt;=M165,VLOOKUP(M165,Cs!$CB$7:$CI$33000,6,FALSE),"")</f>
        <v/>
      </c>
      <c r="BB165" s="58" t="str">
        <f>IF($O$2&gt;=M165,IF(ISERROR(VLOOKUP(M165,Cs!$CB$10007:$CI$33000,4,FALSE))=TRUE,"",IF(VLOOKUP(M165,Cs!$CB$10007:$CI$33000,4,FALSE)&lt;&gt;0,VLOOKUP(M165,Cs!$CB$10007:$CI$33000,4,FALSE),"")),"")</f>
        <v/>
      </c>
      <c r="BC165" s="58" t="str">
        <f>IF($O$2&gt;=M165,IF(ISERROR(VLOOKUP(M165,Cs!$CB$10007:$CI$33000,5,FALSE))=TRUE,"",IF(VLOOKUP(M165,Cs!$CB$10007:$CI$33000,5,FALSE)&lt;&gt;0,VLOOKUP(M165,Cs!$CB$10007:$CI$33000,5,FALSE),"")),"")</f>
        <v/>
      </c>
      <c r="CB165" s="58" t="str">
        <f>IF($O$2&gt;=M165,IF(ISERROR(VLOOKUP(M165,Cs!$CB$10007:$CI$33000,4,FALSE))=TRUE,"",IF(VLOOKUP(M165,Cs!$CB$10007:$CI$33000,4,FALSE)&lt;&gt;0,VLOOKUP(M165,Cs!$CB$10007:$CI$33000,4,FALSE),"")),"")</f>
        <v/>
      </c>
      <c r="CC165" s="58" t="str">
        <f>IF($O$2&gt;=M165,IF(ISERROR(VLOOKUP(M165,Cs!$CB$10007:$CI$33000,5,FALSE))=TRUE,"",IF(VLOOKUP(M165,Cs!$CB$10007:$CI$33000,5,FALSE)&lt;&gt;0,VLOOKUP(M165,Cs!$CB$10007:$CI$33000,5,FALSE),"")),"")</f>
        <v/>
      </c>
    </row>
    <row r="166" spans="1:81" x14ac:dyDescent="0.25">
      <c r="A166" s="59" t="str">
        <f t="shared" si="27"/>
        <v/>
      </c>
      <c r="B166" s="60" t="str">
        <f>IF($O$2&gt;=M166,VLOOKUP(M166,Cs!$CB$7:$CI$33000,2,FALSE),"")</f>
        <v/>
      </c>
      <c r="C166" s="61" t="str">
        <f>IF($O$2&gt;=M166,VLOOKUP(M166,Cs!$CB$7:$CN$33000,12,FALSE),"")</f>
        <v/>
      </c>
      <c r="D166" s="61" t="str">
        <f t="shared" si="28"/>
        <v/>
      </c>
      <c r="E166" s="66" t="str">
        <f>IF($O$2&gt;=M166,VLOOKUP(M166,Cs!$CB$7:$CN$33000,13,FALSE),"")</f>
        <v/>
      </c>
      <c r="F166" s="61" t="str">
        <f t="shared" si="29"/>
        <v/>
      </c>
      <c r="G166" s="62" t="str">
        <f>IF(M166&lt;=$O$2,T166,IF(M165=$O$2,$Q$3,IF(M164=$O$2,SUM($G$146:G164),IF(M163=$O$2,SUM(G165,-I165),IF(M162=$O$2,SUM(G165,H165),"")))))</f>
        <v/>
      </c>
      <c r="H166" s="62" t="str">
        <f>IF(M166&lt;=$O$2,CB166,IF(M165=$O$2,$BQ$3,IF(M164=$O$2,SUM($H$146:H164),IF(M163=$O$2,SUM(H165,-J165),""))))</f>
        <v/>
      </c>
      <c r="I166" s="62" t="str">
        <f>IF(M166&lt;=$O$2,U166,IF(M165=$O$2,$R$3,IF(M164=$O$2,SUM($I$146:I164),"")))</f>
        <v/>
      </c>
      <c r="J166" s="62" t="str">
        <f>IF(M166&lt;=$O$2,CC166,IF(M165=$O$2,$BR$3,IF(M164=$O$2,SUM($J$146:J164),"")))</f>
        <v/>
      </c>
      <c r="K166" s="63" t="str">
        <f t="shared" si="30"/>
        <v/>
      </c>
      <c r="M166" s="58">
        <f t="shared" si="31"/>
        <v>142</v>
      </c>
      <c r="O166" s="58" t="str">
        <f>IF($O$2&gt;=M166,VLOOKUP(M166,Cs!$CB$7:$CI$33000,8,FALSE),"")</f>
        <v/>
      </c>
      <c r="P166" s="58" t="str">
        <f>IF($O$2&gt;=M166,VLOOKUP(M166,Cs!$CB$7:$CI$33000,7,FALSE),"")</f>
        <v/>
      </c>
      <c r="Q166" s="58" t="str">
        <f>IF($O$2&gt;=M166,IF(VLOOKUP(M166,Cs!$CB$7:$CN$33000,9,FALSE)&lt;&gt;0,VLOOKUP(M166,Cs!$CB$7:$CN$33000,9,FALSE),""),"")</f>
        <v/>
      </c>
      <c r="R166" s="58" t="str">
        <f>IF($O$2&gt;=M166,VLOOKUP(M166,Cs!$CB$7:$CN$33000,10,FALSE),"")</f>
        <v/>
      </c>
      <c r="S166" s="58" t="str">
        <f>IF($O$2&gt;=M166,VLOOKUP(M166,Cs!$CB$7:$CN$33000,11,FALSE),"")</f>
        <v/>
      </c>
      <c r="T166" s="58" t="str">
        <f>IF($O$2&gt;=M166,IF(ISERROR(VLOOKUP(M166,Cs!$CB$7:$CI$10000,4,FALSE))=TRUE,"",IF(VLOOKUP(M166,Cs!$CB$7:$CI$10000,4,FALSE)&lt;&gt;0,VLOOKUP(M166,Cs!$CB$7:$CI$10000,4,FALSE),"")),"")</f>
        <v/>
      </c>
      <c r="U166" s="58" t="str">
        <f>IF($O$2&gt;=M166,IF(ISERROR(VLOOKUP(M166,Cs!$CB$7:$CI$10000,5,FALSE))=TRUE,"",IF(VLOOKUP(M166,Cs!$CB$7:$CI$10000,5,FALSE)&lt;&gt;0,VLOOKUP(M166,Cs!$CB$7:$CI$10000,5,FALSE),"")),"")</f>
        <v/>
      </c>
      <c r="V166" s="58" t="str">
        <f>IF($O$2&gt;=M166,VLOOKUP(M166,Cs!$CB$7:$CI$33000,6,FALSE),"")</f>
        <v/>
      </c>
      <c r="BB166" s="58" t="str">
        <f>IF($O$2&gt;=M166,IF(ISERROR(VLOOKUP(M166,Cs!$CB$10007:$CI$33000,4,FALSE))=TRUE,"",IF(VLOOKUP(M166,Cs!$CB$10007:$CI$33000,4,FALSE)&lt;&gt;0,VLOOKUP(M166,Cs!$CB$10007:$CI$33000,4,FALSE),"")),"")</f>
        <v/>
      </c>
      <c r="BC166" s="58" t="str">
        <f>IF($O$2&gt;=M166,IF(ISERROR(VLOOKUP(M166,Cs!$CB$10007:$CI$33000,5,FALSE))=TRUE,"",IF(VLOOKUP(M166,Cs!$CB$10007:$CI$33000,5,FALSE)&lt;&gt;0,VLOOKUP(M166,Cs!$CB$10007:$CI$33000,5,FALSE),"")),"")</f>
        <v/>
      </c>
      <c r="CB166" s="58" t="str">
        <f>IF($O$2&gt;=M166,IF(ISERROR(VLOOKUP(M166,Cs!$CB$10007:$CI$33000,4,FALSE))=TRUE,"",IF(VLOOKUP(M166,Cs!$CB$10007:$CI$33000,4,FALSE)&lt;&gt;0,VLOOKUP(M166,Cs!$CB$10007:$CI$33000,4,FALSE),"")),"")</f>
        <v/>
      </c>
      <c r="CC166" s="58" t="str">
        <f>IF($O$2&gt;=M166,IF(ISERROR(VLOOKUP(M166,Cs!$CB$10007:$CI$33000,5,FALSE))=TRUE,"",IF(VLOOKUP(M166,Cs!$CB$10007:$CI$33000,5,FALSE)&lt;&gt;0,VLOOKUP(M166,Cs!$CB$10007:$CI$33000,5,FALSE),"")),"")</f>
        <v/>
      </c>
    </row>
    <row r="167" spans="1:81" x14ac:dyDescent="0.25">
      <c r="A167" s="59" t="str">
        <f t="shared" si="27"/>
        <v/>
      </c>
      <c r="B167" s="60" t="str">
        <f>IF($O$2&gt;=M167,VLOOKUP(M167,Cs!$CB$7:$CI$33000,2,FALSE),"")</f>
        <v/>
      </c>
      <c r="C167" s="61" t="str">
        <f>IF($O$2&gt;=M167,VLOOKUP(M167,Cs!$CB$7:$CN$33000,12,FALSE),"")</f>
        <v/>
      </c>
      <c r="D167" s="61" t="str">
        <f t="shared" si="28"/>
        <v/>
      </c>
      <c r="E167" s="66" t="str">
        <f>IF($O$2&gt;=M167,VLOOKUP(M167,Cs!$CB$7:$CN$33000,13,FALSE),"")</f>
        <v/>
      </c>
      <c r="F167" s="61" t="str">
        <f t="shared" si="29"/>
        <v/>
      </c>
      <c r="G167" s="62" t="str">
        <f>IF(M167&lt;=$O$2,T167,IF(M166=$O$2,$Q$3,IF(M165=$O$2,SUM($G$146:G165),IF(M164=$O$2,SUM(G166,-I166),IF(M163=$O$2,SUM(G166,H166),"")))))</f>
        <v/>
      </c>
      <c r="H167" s="62" t="str">
        <f>IF(M167&lt;=$O$2,CB167,IF(M166=$O$2,$BQ$3,IF(M165=$O$2,SUM($H$146:H165),IF(M164=$O$2,SUM(H166,-J166),""))))</f>
        <v/>
      </c>
      <c r="I167" s="62" t="str">
        <f>IF(M167&lt;=$O$2,U167,IF(M166=$O$2,$R$3,IF(M165=$O$2,SUM($I$146:I165),"")))</f>
        <v/>
      </c>
      <c r="J167" s="62" t="str">
        <f>IF(M167&lt;=$O$2,CC167,IF(M166=$O$2,$BR$3,IF(M165=$O$2,SUM($J$146:J165),"")))</f>
        <v/>
      </c>
      <c r="K167" s="63" t="str">
        <f t="shared" si="30"/>
        <v/>
      </c>
      <c r="M167" s="58">
        <f t="shared" si="31"/>
        <v>143</v>
      </c>
      <c r="O167" s="58" t="str">
        <f>IF($O$2&gt;=M167,VLOOKUP(M167,Cs!$CB$7:$CI$33000,8,FALSE),"")</f>
        <v/>
      </c>
      <c r="P167" s="58" t="str">
        <f>IF($O$2&gt;=M167,VLOOKUP(M167,Cs!$CB$7:$CI$33000,7,FALSE),"")</f>
        <v/>
      </c>
      <c r="Q167" s="58" t="str">
        <f>IF($O$2&gt;=M167,IF(VLOOKUP(M167,Cs!$CB$7:$CN$33000,9,FALSE)&lt;&gt;0,VLOOKUP(M167,Cs!$CB$7:$CN$33000,9,FALSE),""),"")</f>
        <v/>
      </c>
      <c r="R167" s="58" t="str">
        <f>IF($O$2&gt;=M167,VLOOKUP(M167,Cs!$CB$7:$CN$33000,10,FALSE),"")</f>
        <v/>
      </c>
      <c r="S167" s="58" t="str">
        <f>IF($O$2&gt;=M167,VLOOKUP(M167,Cs!$CB$7:$CN$33000,11,FALSE),"")</f>
        <v/>
      </c>
      <c r="T167" s="58" t="str">
        <f>IF($O$2&gt;=M167,IF(ISERROR(VLOOKUP(M167,Cs!$CB$7:$CI$10000,4,FALSE))=TRUE,"",IF(VLOOKUP(M167,Cs!$CB$7:$CI$10000,4,FALSE)&lt;&gt;0,VLOOKUP(M167,Cs!$CB$7:$CI$10000,4,FALSE),"")),"")</f>
        <v/>
      </c>
      <c r="U167" s="58" t="str">
        <f>IF($O$2&gt;=M167,IF(ISERROR(VLOOKUP(M167,Cs!$CB$7:$CI$10000,5,FALSE))=TRUE,"",IF(VLOOKUP(M167,Cs!$CB$7:$CI$10000,5,FALSE)&lt;&gt;0,VLOOKUP(M167,Cs!$CB$7:$CI$10000,5,FALSE),"")),"")</f>
        <v/>
      </c>
      <c r="V167" s="58" t="str">
        <f>IF($O$2&gt;=M167,VLOOKUP(M167,Cs!$CB$7:$CI$33000,6,FALSE),"")</f>
        <v/>
      </c>
      <c r="BB167" s="58" t="str">
        <f>IF($O$2&gt;=M167,IF(ISERROR(VLOOKUP(M167,Cs!$CB$10007:$CI$33000,4,FALSE))=TRUE,"",IF(VLOOKUP(M167,Cs!$CB$10007:$CI$33000,4,FALSE)&lt;&gt;0,VLOOKUP(M167,Cs!$CB$10007:$CI$33000,4,FALSE),"")),"")</f>
        <v/>
      </c>
      <c r="BC167" s="58" t="str">
        <f>IF($O$2&gt;=M167,IF(ISERROR(VLOOKUP(M167,Cs!$CB$10007:$CI$33000,5,FALSE))=TRUE,"",IF(VLOOKUP(M167,Cs!$CB$10007:$CI$33000,5,FALSE)&lt;&gt;0,VLOOKUP(M167,Cs!$CB$10007:$CI$33000,5,FALSE),"")),"")</f>
        <v/>
      </c>
      <c r="CB167" s="58" t="str">
        <f>IF($O$2&gt;=M167,IF(ISERROR(VLOOKUP(M167,Cs!$CB$10007:$CI$33000,4,FALSE))=TRUE,"",IF(VLOOKUP(M167,Cs!$CB$10007:$CI$33000,4,FALSE)&lt;&gt;0,VLOOKUP(M167,Cs!$CB$10007:$CI$33000,4,FALSE),"")),"")</f>
        <v/>
      </c>
      <c r="CC167" s="58" t="str">
        <f>IF($O$2&gt;=M167,IF(ISERROR(VLOOKUP(M167,Cs!$CB$10007:$CI$33000,5,FALSE))=TRUE,"",IF(VLOOKUP(M167,Cs!$CB$10007:$CI$33000,5,FALSE)&lt;&gt;0,VLOOKUP(M167,Cs!$CB$10007:$CI$33000,5,FALSE),"")),"")</f>
        <v/>
      </c>
    </row>
    <row r="168" spans="1:81" x14ac:dyDescent="0.25">
      <c r="A168" s="59" t="str">
        <f t="shared" si="27"/>
        <v/>
      </c>
      <c r="B168" s="60" t="str">
        <f>IF($O$2&gt;=M168,VLOOKUP(M168,Cs!$CB$7:$CI$33000,2,FALSE),"")</f>
        <v/>
      </c>
      <c r="C168" s="61" t="str">
        <f>IF($O$2&gt;=M168,VLOOKUP(M168,Cs!$CB$7:$CN$33000,12,FALSE),"")</f>
        <v/>
      </c>
      <c r="D168" s="61" t="str">
        <f t="shared" si="28"/>
        <v/>
      </c>
      <c r="E168" s="66" t="str">
        <f>IF($O$2&gt;=M168,VLOOKUP(M168,Cs!$CB$7:$CN$33000,13,FALSE),"")</f>
        <v/>
      </c>
      <c r="F168" s="61" t="str">
        <f t="shared" si="29"/>
        <v/>
      </c>
      <c r="G168" s="62" t="str">
        <f>IF(M168&lt;=$O$2,T168,IF(M167=$O$2,$Q$3,IF(M166=$O$2,SUM($G$146:G166),IF(M165=$O$2,SUM(G167,-I167),IF(M164=$O$2,SUM(G167,H167),"")))))</f>
        <v/>
      </c>
      <c r="H168" s="62" t="str">
        <f>IF(M168&lt;=$O$2,CB168,IF(M167=$O$2,$BQ$3,IF(M166=$O$2,SUM($H$146:H166),IF(M165=$O$2,SUM(H167,-J167),""))))</f>
        <v/>
      </c>
      <c r="I168" s="62" t="str">
        <f>IF(M168&lt;=$O$2,U168,IF(M167=$O$2,$R$3,IF(M166=$O$2,SUM($I$146:I166),"")))</f>
        <v/>
      </c>
      <c r="J168" s="62" t="str">
        <f>IF(M168&lt;=$O$2,CC168,IF(M167=$O$2,$BR$3,IF(M166=$O$2,SUM($J$146:J166),"")))</f>
        <v/>
      </c>
      <c r="K168" s="63" t="str">
        <f t="shared" si="30"/>
        <v/>
      </c>
      <c r="M168" s="58">
        <f t="shared" si="31"/>
        <v>144</v>
      </c>
      <c r="O168" s="58" t="str">
        <f>IF($O$2&gt;=M168,VLOOKUP(M168,Cs!$CB$7:$CI$33000,8,FALSE),"")</f>
        <v/>
      </c>
      <c r="P168" s="58" t="str">
        <f>IF($O$2&gt;=M168,VLOOKUP(M168,Cs!$CB$7:$CI$33000,7,FALSE),"")</f>
        <v/>
      </c>
      <c r="Q168" s="58" t="str">
        <f>IF($O$2&gt;=M168,IF(VLOOKUP(M168,Cs!$CB$7:$CN$33000,9,FALSE)&lt;&gt;0,VLOOKUP(M168,Cs!$CB$7:$CN$33000,9,FALSE),""),"")</f>
        <v/>
      </c>
      <c r="R168" s="58" t="str">
        <f>IF($O$2&gt;=M168,VLOOKUP(M168,Cs!$CB$7:$CN$33000,10,FALSE),"")</f>
        <v/>
      </c>
      <c r="S168" s="58" t="str">
        <f>IF($O$2&gt;=M168,VLOOKUP(M168,Cs!$CB$7:$CN$33000,11,FALSE),"")</f>
        <v/>
      </c>
      <c r="T168" s="58" t="str">
        <f>IF($O$2&gt;=M168,IF(ISERROR(VLOOKUP(M168,Cs!$CB$7:$CI$10000,4,FALSE))=TRUE,"",IF(VLOOKUP(M168,Cs!$CB$7:$CI$10000,4,FALSE)&lt;&gt;0,VLOOKUP(M168,Cs!$CB$7:$CI$10000,4,FALSE),"")),"")</f>
        <v/>
      </c>
      <c r="U168" s="58" t="str">
        <f>IF($O$2&gt;=M168,IF(ISERROR(VLOOKUP(M168,Cs!$CB$7:$CI$10000,5,FALSE))=TRUE,"",IF(VLOOKUP(M168,Cs!$CB$7:$CI$10000,5,FALSE)&lt;&gt;0,VLOOKUP(M168,Cs!$CB$7:$CI$10000,5,FALSE),"")),"")</f>
        <v/>
      </c>
      <c r="V168" s="58" t="str">
        <f>IF($O$2&gt;=M168,VLOOKUP(M168,Cs!$CB$7:$CI$33000,6,FALSE),"")</f>
        <v/>
      </c>
      <c r="BB168" s="58" t="str">
        <f>IF($O$2&gt;=M168,IF(ISERROR(VLOOKUP(M168,Cs!$CB$10007:$CI$33000,4,FALSE))=TRUE,"",IF(VLOOKUP(M168,Cs!$CB$10007:$CI$33000,4,FALSE)&lt;&gt;0,VLOOKUP(M168,Cs!$CB$10007:$CI$33000,4,FALSE),"")),"")</f>
        <v/>
      </c>
      <c r="BC168" s="58" t="str">
        <f>IF($O$2&gt;=M168,IF(ISERROR(VLOOKUP(M168,Cs!$CB$10007:$CI$33000,5,FALSE))=TRUE,"",IF(VLOOKUP(M168,Cs!$CB$10007:$CI$33000,5,FALSE)&lt;&gt;0,VLOOKUP(M168,Cs!$CB$10007:$CI$33000,5,FALSE),"")),"")</f>
        <v/>
      </c>
      <c r="CB168" s="58" t="str">
        <f>IF($O$2&gt;=M168,IF(ISERROR(VLOOKUP(M168,Cs!$CB$10007:$CI$33000,4,FALSE))=TRUE,"",IF(VLOOKUP(M168,Cs!$CB$10007:$CI$33000,4,FALSE)&lt;&gt;0,VLOOKUP(M168,Cs!$CB$10007:$CI$33000,4,FALSE),"")),"")</f>
        <v/>
      </c>
      <c r="CC168" s="58" t="str">
        <f>IF($O$2&gt;=M168,IF(ISERROR(VLOOKUP(M168,Cs!$CB$10007:$CI$33000,5,FALSE))=TRUE,"",IF(VLOOKUP(M168,Cs!$CB$10007:$CI$33000,5,FALSE)&lt;&gt;0,VLOOKUP(M168,Cs!$CB$10007:$CI$33000,5,FALSE),"")),"")</f>
        <v/>
      </c>
    </row>
    <row r="169" spans="1:81" x14ac:dyDescent="0.25">
      <c r="A169" s="59" t="str">
        <f t="shared" si="27"/>
        <v/>
      </c>
      <c r="B169" s="60" t="str">
        <f>IF($O$2&gt;=M169,VLOOKUP(M169,Cs!$CB$7:$CI$33000,2,FALSE),"")</f>
        <v/>
      </c>
      <c r="C169" s="61" t="str">
        <f>IF($O$2&gt;=M169,VLOOKUP(M169,Cs!$CB$7:$CN$33000,12,FALSE),"")</f>
        <v/>
      </c>
      <c r="D169" s="61" t="str">
        <f t="shared" si="28"/>
        <v/>
      </c>
      <c r="E169" s="66" t="str">
        <f>IF($O$2&gt;=M169,VLOOKUP(M169,Cs!$CB$7:$CN$33000,13,FALSE),"")</f>
        <v/>
      </c>
      <c r="F169" s="61" t="str">
        <f t="shared" si="29"/>
        <v/>
      </c>
      <c r="G169" s="62" t="str">
        <f>IF(M169&lt;=$O$2,T169,IF(M168=$O$2,$Q$3,IF(M167=$O$2,SUM($G$146:G167),IF(M166=$O$2,SUM(G168,-I168),IF(M165=$O$2,SUM(G168,H168),"")))))</f>
        <v/>
      </c>
      <c r="H169" s="62" t="str">
        <f>IF(M169&lt;=$O$2,CB169,IF(M168=$O$2,$BQ$3,IF(M167=$O$2,SUM($H$146:H167),IF(M166=$O$2,SUM(H168,-J168),""))))</f>
        <v/>
      </c>
      <c r="I169" s="62" t="str">
        <f>IF(M169&lt;=$O$2,U169,IF(M168=$O$2,$R$3,IF(M167=$O$2,SUM($I$146:I167),"")))</f>
        <v/>
      </c>
      <c r="J169" s="62" t="str">
        <f>IF(M169&lt;=$O$2,CC169,IF(M168=$O$2,$BR$3,IF(M167=$O$2,SUM($J$146:J167),"")))</f>
        <v/>
      </c>
      <c r="K169" s="63" t="str">
        <f t="shared" si="30"/>
        <v/>
      </c>
      <c r="M169" s="58">
        <f t="shared" si="31"/>
        <v>145</v>
      </c>
      <c r="O169" s="58" t="str">
        <f>IF($O$2&gt;=M169,VLOOKUP(M169,Cs!$CB$7:$CI$33000,8,FALSE),"")</f>
        <v/>
      </c>
      <c r="P169" s="58" t="str">
        <f>IF($O$2&gt;=M169,VLOOKUP(M169,Cs!$CB$7:$CI$33000,7,FALSE),"")</f>
        <v/>
      </c>
      <c r="Q169" s="58" t="str">
        <f>IF($O$2&gt;=M169,IF(VLOOKUP(M169,Cs!$CB$7:$CN$33000,9,FALSE)&lt;&gt;0,VLOOKUP(M169,Cs!$CB$7:$CN$33000,9,FALSE),""),"")</f>
        <v/>
      </c>
      <c r="R169" s="58" t="str">
        <f>IF($O$2&gt;=M169,VLOOKUP(M169,Cs!$CB$7:$CN$33000,10,FALSE),"")</f>
        <v/>
      </c>
      <c r="S169" s="58" t="str">
        <f>IF($O$2&gt;=M169,VLOOKUP(M169,Cs!$CB$7:$CN$33000,11,FALSE),"")</f>
        <v/>
      </c>
      <c r="T169" s="58" t="str">
        <f>IF($O$2&gt;=M169,IF(ISERROR(VLOOKUP(M169,Cs!$CB$7:$CI$10000,4,FALSE))=TRUE,"",IF(VLOOKUP(M169,Cs!$CB$7:$CI$10000,4,FALSE)&lt;&gt;0,VLOOKUP(M169,Cs!$CB$7:$CI$10000,4,FALSE),"")),"")</f>
        <v/>
      </c>
      <c r="U169" s="58" t="str">
        <f>IF($O$2&gt;=M169,IF(ISERROR(VLOOKUP(M169,Cs!$CB$7:$CI$10000,5,FALSE))=TRUE,"",IF(VLOOKUP(M169,Cs!$CB$7:$CI$10000,5,FALSE)&lt;&gt;0,VLOOKUP(M169,Cs!$CB$7:$CI$10000,5,FALSE),"")),"")</f>
        <v/>
      </c>
      <c r="V169" s="58" t="str">
        <f>IF($O$2&gt;=M169,VLOOKUP(M169,Cs!$CB$7:$CI$33000,6,FALSE),"")</f>
        <v/>
      </c>
      <c r="BB169" s="58" t="str">
        <f>IF($O$2&gt;=M169,IF(ISERROR(VLOOKUP(M169,Cs!$CB$10007:$CI$33000,4,FALSE))=TRUE,"",IF(VLOOKUP(M169,Cs!$CB$10007:$CI$33000,4,FALSE)&lt;&gt;0,VLOOKUP(M169,Cs!$CB$10007:$CI$33000,4,FALSE),"")),"")</f>
        <v/>
      </c>
      <c r="BC169" s="58" t="str">
        <f>IF($O$2&gt;=M169,IF(ISERROR(VLOOKUP(M169,Cs!$CB$10007:$CI$33000,5,FALSE))=TRUE,"",IF(VLOOKUP(M169,Cs!$CB$10007:$CI$33000,5,FALSE)&lt;&gt;0,VLOOKUP(M169,Cs!$CB$10007:$CI$33000,5,FALSE),"")),"")</f>
        <v/>
      </c>
      <c r="CB169" s="58" t="str">
        <f>IF($O$2&gt;=M169,IF(ISERROR(VLOOKUP(M169,Cs!$CB$10007:$CI$33000,4,FALSE))=TRUE,"",IF(VLOOKUP(M169,Cs!$CB$10007:$CI$33000,4,FALSE)&lt;&gt;0,VLOOKUP(M169,Cs!$CB$10007:$CI$33000,4,FALSE),"")),"")</f>
        <v/>
      </c>
      <c r="CC169" s="58" t="str">
        <f>IF($O$2&gt;=M169,IF(ISERROR(VLOOKUP(M169,Cs!$CB$10007:$CI$33000,5,FALSE))=TRUE,"",IF(VLOOKUP(M169,Cs!$CB$10007:$CI$33000,5,FALSE)&lt;&gt;0,VLOOKUP(M169,Cs!$CB$10007:$CI$33000,5,FALSE),"")),"")</f>
        <v/>
      </c>
    </row>
    <row r="170" spans="1:81" x14ac:dyDescent="0.25">
      <c r="A170" s="59" t="str">
        <f t="shared" si="27"/>
        <v/>
      </c>
      <c r="B170" s="60" t="str">
        <f>IF($O$2&gt;=M170,VLOOKUP(M170,Cs!$CB$7:$CI$33000,2,FALSE),"")</f>
        <v/>
      </c>
      <c r="C170" s="61" t="str">
        <f>IF($O$2&gt;=M170,VLOOKUP(M170,Cs!$CB$7:$CN$33000,12,FALSE),"")</f>
        <v/>
      </c>
      <c r="D170" s="61" t="str">
        <f t="shared" si="28"/>
        <v/>
      </c>
      <c r="E170" s="66" t="str">
        <f>IF($O$2&gt;=M170,VLOOKUP(M170,Cs!$CB$7:$CN$33000,13,FALSE),"")</f>
        <v/>
      </c>
      <c r="F170" s="61" t="str">
        <f t="shared" si="29"/>
        <v/>
      </c>
      <c r="G170" s="62" t="str">
        <f>IF(M170&lt;=$O$2,T170,IF(M169=$O$2,$Q$3,IF(M168=$O$2,SUM($G$146:G168),IF(M167=$O$2,SUM(G169,-I169),IF(M166=$O$2,SUM(G169,H169),"")))))</f>
        <v/>
      </c>
      <c r="H170" s="62" t="str">
        <f>IF(M170&lt;=$O$2,CB170,IF(M169=$O$2,$BQ$3,IF(M168=$O$2,SUM($H$146:H168),IF(M167=$O$2,SUM(H169,-J169),""))))</f>
        <v/>
      </c>
      <c r="I170" s="62" t="str">
        <f>IF(M170&lt;=$O$2,U170,IF(M169=$O$2,$R$3,IF(M168=$O$2,SUM($I$146:I168),"")))</f>
        <v/>
      </c>
      <c r="J170" s="62" t="str">
        <f>IF(M170&lt;=$O$2,CC170,IF(M169=$O$2,$BR$3,IF(M168=$O$2,SUM($J$146:J168),"")))</f>
        <v/>
      </c>
      <c r="K170" s="63" t="str">
        <f t="shared" si="30"/>
        <v/>
      </c>
      <c r="M170" s="58">
        <f t="shared" si="31"/>
        <v>146</v>
      </c>
      <c r="O170" s="58" t="str">
        <f>IF($O$2&gt;=M170,VLOOKUP(M170,Cs!$CB$7:$CI$33000,8,FALSE),"")</f>
        <v/>
      </c>
      <c r="P170" s="58" t="str">
        <f>IF($O$2&gt;=M170,VLOOKUP(M170,Cs!$CB$7:$CI$33000,7,FALSE),"")</f>
        <v/>
      </c>
      <c r="Q170" s="58" t="str">
        <f>IF($O$2&gt;=M170,IF(VLOOKUP(M170,Cs!$CB$7:$CN$33000,9,FALSE)&lt;&gt;0,VLOOKUP(M170,Cs!$CB$7:$CN$33000,9,FALSE),""),"")</f>
        <v/>
      </c>
      <c r="R170" s="58" t="str">
        <f>IF($O$2&gt;=M170,VLOOKUP(M170,Cs!$CB$7:$CN$33000,10,FALSE),"")</f>
        <v/>
      </c>
      <c r="S170" s="58" t="str">
        <f>IF($O$2&gt;=M170,VLOOKUP(M170,Cs!$CB$7:$CN$33000,11,FALSE),"")</f>
        <v/>
      </c>
      <c r="T170" s="58" t="str">
        <f>IF($O$2&gt;=M170,IF(ISERROR(VLOOKUP(M170,Cs!$CB$7:$CI$10000,4,FALSE))=TRUE,"",IF(VLOOKUP(M170,Cs!$CB$7:$CI$10000,4,FALSE)&lt;&gt;0,VLOOKUP(M170,Cs!$CB$7:$CI$10000,4,FALSE),"")),"")</f>
        <v/>
      </c>
      <c r="U170" s="58" t="str">
        <f>IF($O$2&gt;=M170,IF(ISERROR(VLOOKUP(M170,Cs!$CB$7:$CI$10000,5,FALSE))=TRUE,"",IF(VLOOKUP(M170,Cs!$CB$7:$CI$10000,5,FALSE)&lt;&gt;0,VLOOKUP(M170,Cs!$CB$7:$CI$10000,5,FALSE),"")),"")</f>
        <v/>
      </c>
      <c r="V170" s="58" t="str">
        <f>IF($O$2&gt;=M170,VLOOKUP(M170,Cs!$CB$7:$CI$33000,6,FALSE),"")</f>
        <v/>
      </c>
      <c r="BB170" s="58" t="str">
        <f>IF($O$2&gt;=M170,IF(ISERROR(VLOOKUP(M170,Cs!$CB$10007:$CI$33000,4,FALSE))=TRUE,"",IF(VLOOKUP(M170,Cs!$CB$10007:$CI$33000,4,FALSE)&lt;&gt;0,VLOOKUP(M170,Cs!$CB$10007:$CI$33000,4,FALSE),"")),"")</f>
        <v/>
      </c>
      <c r="BC170" s="58" t="str">
        <f>IF($O$2&gt;=M170,IF(ISERROR(VLOOKUP(M170,Cs!$CB$10007:$CI$33000,5,FALSE))=TRUE,"",IF(VLOOKUP(M170,Cs!$CB$10007:$CI$33000,5,FALSE)&lt;&gt;0,VLOOKUP(M170,Cs!$CB$10007:$CI$33000,5,FALSE),"")),"")</f>
        <v/>
      </c>
      <c r="CB170" s="58" t="str">
        <f>IF($O$2&gt;=M170,IF(ISERROR(VLOOKUP(M170,Cs!$CB$10007:$CI$33000,4,FALSE))=TRUE,"",IF(VLOOKUP(M170,Cs!$CB$10007:$CI$33000,4,FALSE)&lt;&gt;0,VLOOKUP(M170,Cs!$CB$10007:$CI$33000,4,FALSE),"")),"")</f>
        <v/>
      </c>
      <c r="CC170" s="58" t="str">
        <f>IF($O$2&gt;=M170,IF(ISERROR(VLOOKUP(M170,Cs!$CB$10007:$CI$33000,5,FALSE))=TRUE,"",IF(VLOOKUP(M170,Cs!$CB$10007:$CI$33000,5,FALSE)&lt;&gt;0,VLOOKUP(M170,Cs!$CB$10007:$CI$33000,5,FALSE),"")),"")</f>
        <v/>
      </c>
    </row>
    <row r="171" spans="1:81" x14ac:dyDescent="0.25">
      <c r="A171" s="59" t="str">
        <f t="shared" si="27"/>
        <v/>
      </c>
      <c r="B171" s="60" t="str">
        <f>IF($O$2&gt;=M171,VLOOKUP(M171,Cs!$CB$7:$CI$33000,2,FALSE),"")</f>
        <v/>
      </c>
      <c r="C171" s="61" t="str">
        <f>IF($O$2&gt;=M171,VLOOKUP(M171,Cs!$CB$7:$CN$33000,12,FALSE),"")</f>
        <v/>
      </c>
      <c r="D171" s="61" t="str">
        <f t="shared" si="28"/>
        <v/>
      </c>
      <c r="E171" s="66" t="str">
        <f>IF($O$2&gt;=M171,VLOOKUP(M171,Cs!$CB$7:$CN$33000,13,FALSE),"")</f>
        <v/>
      </c>
      <c r="F171" s="61" t="str">
        <f t="shared" si="29"/>
        <v/>
      </c>
      <c r="G171" s="62" t="str">
        <f>IF(M171&lt;=$O$2,T171,IF(M170=$O$2,$Q$3,IF(M169=$O$2,SUM($G$146:G169),IF(M168=$O$2,SUM(G170,-I170),IF(M167=$O$2,SUM(G170,H170),"")))))</f>
        <v/>
      </c>
      <c r="H171" s="62" t="str">
        <f>IF(M171&lt;=$O$2,CB171,IF(M170=$O$2,$BQ$3,IF(M169=$O$2,SUM($H$146:H169),IF(M168=$O$2,SUM(H170,-J170),""))))</f>
        <v/>
      </c>
      <c r="I171" s="62" t="str">
        <f>IF(M171&lt;=$O$2,U171,IF(M170=$O$2,$R$3,IF(M169=$O$2,SUM($I$146:I169),"")))</f>
        <v/>
      </c>
      <c r="J171" s="62" t="str">
        <f>IF(M171&lt;=$O$2,CC171,IF(M170=$O$2,$BR$3,IF(M169=$O$2,SUM($J$146:J169),"")))</f>
        <v/>
      </c>
      <c r="K171" s="63" t="str">
        <f t="shared" si="30"/>
        <v/>
      </c>
      <c r="M171" s="58">
        <f t="shared" si="31"/>
        <v>147</v>
      </c>
      <c r="O171" s="58" t="str">
        <f>IF($O$2&gt;=M171,VLOOKUP(M171,Cs!$CB$7:$CI$33000,8,FALSE),"")</f>
        <v/>
      </c>
      <c r="P171" s="58" t="str">
        <f>IF($O$2&gt;=M171,VLOOKUP(M171,Cs!$CB$7:$CI$33000,7,FALSE),"")</f>
        <v/>
      </c>
      <c r="Q171" s="58" t="str">
        <f>IF($O$2&gt;=M171,IF(VLOOKUP(M171,Cs!$CB$7:$CN$33000,9,FALSE)&lt;&gt;0,VLOOKUP(M171,Cs!$CB$7:$CN$33000,9,FALSE),""),"")</f>
        <v/>
      </c>
      <c r="R171" s="58" t="str">
        <f>IF($O$2&gt;=M171,VLOOKUP(M171,Cs!$CB$7:$CN$33000,10,FALSE),"")</f>
        <v/>
      </c>
      <c r="S171" s="58" t="str">
        <f>IF($O$2&gt;=M171,VLOOKUP(M171,Cs!$CB$7:$CN$33000,11,FALSE),"")</f>
        <v/>
      </c>
      <c r="T171" s="58" t="str">
        <f>IF($O$2&gt;=M171,IF(ISERROR(VLOOKUP(M171,Cs!$CB$7:$CI$10000,4,FALSE))=TRUE,"",IF(VLOOKUP(M171,Cs!$CB$7:$CI$10000,4,FALSE)&lt;&gt;0,VLOOKUP(M171,Cs!$CB$7:$CI$10000,4,FALSE),"")),"")</f>
        <v/>
      </c>
      <c r="U171" s="58" t="str">
        <f>IF($O$2&gt;=M171,IF(ISERROR(VLOOKUP(M171,Cs!$CB$7:$CI$10000,5,FALSE))=TRUE,"",IF(VLOOKUP(M171,Cs!$CB$7:$CI$10000,5,FALSE)&lt;&gt;0,VLOOKUP(M171,Cs!$CB$7:$CI$10000,5,FALSE),"")),"")</f>
        <v/>
      </c>
      <c r="V171" s="58" t="str">
        <f>IF($O$2&gt;=M171,VLOOKUP(M171,Cs!$CB$7:$CI$33000,6,FALSE),"")</f>
        <v/>
      </c>
      <c r="BB171" s="58" t="str">
        <f>IF($O$2&gt;=M171,IF(ISERROR(VLOOKUP(M171,Cs!$CB$10007:$CI$33000,4,FALSE))=TRUE,"",IF(VLOOKUP(M171,Cs!$CB$10007:$CI$33000,4,FALSE)&lt;&gt;0,VLOOKUP(M171,Cs!$CB$10007:$CI$33000,4,FALSE),"")),"")</f>
        <v/>
      </c>
      <c r="BC171" s="58" t="str">
        <f>IF($O$2&gt;=M171,IF(ISERROR(VLOOKUP(M171,Cs!$CB$10007:$CI$33000,5,FALSE))=TRUE,"",IF(VLOOKUP(M171,Cs!$CB$10007:$CI$33000,5,FALSE)&lt;&gt;0,VLOOKUP(M171,Cs!$CB$10007:$CI$33000,5,FALSE),"")),"")</f>
        <v/>
      </c>
      <c r="CB171" s="58" t="str">
        <f>IF($O$2&gt;=M171,IF(ISERROR(VLOOKUP(M171,Cs!$CB$10007:$CI$33000,4,FALSE))=TRUE,"",IF(VLOOKUP(M171,Cs!$CB$10007:$CI$33000,4,FALSE)&lt;&gt;0,VLOOKUP(M171,Cs!$CB$10007:$CI$33000,4,FALSE),"")),"")</f>
        <v/>
      </c>
      <c r="CC171" s="58" t="str">
        <f>IF($O$2&gt;=M171,IF(ISERROR(VLOOKUP(M171,Cs!$CB$10007:$CI$33000,5,FALSE))=TRUE,"",IF(VLOOKUP(M171,Cs!$CB$10007:$CI$33000,5,FALSE)&lt;&gt;0,VLOOKUP(M171,Cs!$CB$10007:$CI$33000,5,FALSE),"")),"")</f>
        <v/>
      </c>
    </row>
    <row r="172" spans="1:81" x14ac:dyDescent="0.25">
      <c r="A172" s="59" t="str">
        <f t="shared" si="27"/>
        <v/>
      </c>
      <c r="B172" s="60" t="str">
        <f>IF($O$2&gt;=M172,VLOOKUP(M172,Cs!$CB$7:$CI$33000,2,FALSE),"")</f>
        <v/>
      </c>
      <c r="C172" s="61" t="str">
        <f>IF($O$2&gt;=M172,VLOOKUP(M172,Cs!$CB$7:$CN$33000,12,FALSE),"")</f>
        <v/>
      </c>
      <c r="D172" s="61" t="str">
        <f t="shared" si="28"/>
        <v/>
      </c>
      <c r="E172" s="66" t="str">
        <f>IF($O$2&gt;=M172,VLOOKUP(M172,Cs!$CB$7:$CN$33000,13,FALSE),"")</f>
        <v/>
      </c>
      <c r="F172" s="61" t="str">
        <f t="shared" si="29"/>
        <v/>
      </c>
      <c r="G172" s="62" t="str">
        <f>IF(M172&lt;=$O$2,T172,IF(M171=$O$2,$Q$3,IF(M170=$O$2,SUM($G$146:G170),IF(M169=$O$2,SUM(G171,-I171),IF(M168=$O$2,SUM(G171,H171),"")))))</f>
        <v/>
      </c>
      <c r="H172" s="62" t="str">
        <f>IF(M172&lt;=$O$2,CB172,IF(M171=$O$2,$BQ$3,IF(M170=$O$2,SUM($H$146:H170),IF(M169=$O$2,SUM(H171,-J171),""))))</f>
        <v/>
      </c>
      <c r="I172" s="62" t="str">
        <f>IF(M172&lt;=$O$2,U172,IF(M171=$O$2,$R$3,IF(M170=$O$2,SUM($I$146:I170),"")))</f>
        <v/>
      </c>
      <c r="J172" s="62" t="str">
        <f>IF(M172&lt;=$O$2,CC172,IF(M171=$O$2,$BR$3,IF(M170=$O$2,SUM($J$146:J170),"")))</f>
        <v/>
      </c>
      <c r="K172" s="63" t="str">
        <f t="shared" si="30"/>
        <v/>
      </c>
      <c r="M172" s="58">
        <f t="shared" si="31"/>
        <v>148</v>
      </c>
      <c r="O172" s="58" t="str">
        <f>IF($O$2&gt;=M172,VLOOKUP(M172,Cs!$CB$7:$CI$33000,8,FALSE),"")</f>
        <v/>
      </c>
      <c r="P172" s="58" t="str">
        <f>IF($O$2&gt;=M172,VLOOKUP(M172,Cs!$CB$7:$CI$33000,7,FALSE),"")</f>
        <v/>
      </c>
      <c r="Q172" s="58" t="str">
        <f>IF($O$2&gt;=M172,IF(VLOOKUP(M172,Cs!$CB$7:$CN$33000,9,FALSE)&lt;&gt;0,VLOOKUP(M172,Cs!$CB$7:$CN$33000,9,FALSE),""),"")</f>
        <v/>
      </c>
      <c r="R172" s="58" t="str">
        <f>IF($O$2&gt;=M172,VLOOKUP(M172,Cs!$CB$7:$CN$33000,10,FALSE),"")</f>
        <v/>
      </c>
      <c r="S172" s="58" t="str">
        <f>IF($O$2&gt;=M172,VLOOKUP(M172,Cs!$CB$7:$CN$33000,11,FALSE),"")</f>
        <v/>
      </c>
      <c r="T172" s="58" t="str">
        <f>IF($O$2&gt;=M172,IF(ISERROR(VLOOKUP(M172,Cs!$CB$7:$CI$10000,4,FALSE))=TRUE,"",IF(VLOOKUP(M172,Cs!$CB$7:$CI$10000,4,FALSE)&lt;&gt;0,VLOOKUP(M172,Cs!$CB$7:$CI$10000,4,FALSE),"")),"")</f>
        <v/>
      </c>
      <c r="U172" s="58" t="str">
        <f>IF($O$2&gt;=M172,IF(ISERROR(VLOOKUP(M172,Cs!$CB$7:$CI$10000,5,FALSE))=TRUE,"",IF(VLOOKUP(M172,Cs!$CB$7:$CI$10000,5,FALSE)&lt;&gt;0,VLOOKUP(M172,Cs!$CB$7:$CI$10000,5,FALSE),"")),"")</f>
        <v/>
      </c>
      <c r="V172" s="58" t="str">
        <f>IF($O$2&gt;=M172,VLOOKUP(M172,Cs!$CB$7:$CI$33000,6,FALSE),"")</f>
        <v/>
      </c>
      <c r="BB172" s="58" t="str">
        <f>IF($O$2&gt;=M172,IF(ISERROR(VLOOKUP(M172,Cs!$CB$10007:$CI$33000,4,FALSE))=TRUE,"",IF(VLOOKUP(M172,Cs!$CB$10007:$CI$33000,4,FALSE)&lt;&gt;0,VLOOKUP(M172,Cs!$CB$10007:$CI$33000,4,FALSE),"")),"")</f>
        <v/>
      </c>
      <c r="BC172" s="58" t="str">
        <f>IF($O$2&gt;=M172,IF(ISERROR(VLOOKUP(M172,Cs!$CB$10007:$CI$33000,5,FALSE))=TRUE,"",IF(VLOOKUP(M172,Cs!$CB$10007:$CI$33000,5,FALSE)&lt;&gt;0,VLOOKUP(M172,Cs!$CB$10007:$CI$33000,5,FALSE),"")),"")</f>
        <v/>
      </c>
      <c r="CB172" s="58" t="str">
        <f>IF($O$2&gt;=M172,IF(ISERROR(VLOOKUP(M172,Cs!$CB$10007:$CI$33000,4,FALSE))=TRUE,"",IF(VLOOKUP(M172,Cs!$CB$10007:$CI$33000,4,FALSE)&lt;&gt;0,VLOOKUP(M172,Cs!$CB$10007:$CI$33000,4,FALSE),"")),"")</f>
        <v/>
      </c>
      <c r="CC172" s="58" t="str">
        <f>IF($O$2&gt;=M172,IF(ISERROR(VLOOKUP(M172,Cs!$CB$10007:$CI$33000,5,FALSE))=TRUE,"",IF(VLOOKUP(M172,Cs!$CB$10007:$CI$33000,5,FALSE)&lt;&gt;0,VLOOKUP(M172,Cs!$CB$10007:$CI$33000,5,FALSE),"")),"")</f>
        <v/>
      </c>
    </row>
    <row r="173" spans="1:81" x14ac:dyDescent="0.25">
      <c r="A173" s="59" t="str">
        <f t="shared" si="27"/>
        <v/>
      </c>
      <c r="B173" s="60" t="str">
        <f>IF($O$2&gt;=M173,VLOOKUP(M173,Cs!$CB$7:$CI$33000,2,FALSE),"")</f>
        <v/>
      </c>
      <c r="C173" s="61" t="str">
        <f>IF($O$2&gt;=M173,VLOOKUP(M173,Cs!$CB$7:$CN$33000,12,FALSE),"")</f>
        <v/>
      </c>
      <c r="D173" s="61" t="str">
        <f t="shared" si="28"/>
        <v/>
      </c>
      <c r="E173" s="66" t="str">
        <f>IF($O$2&gt;=M173,VLOOKUP(M173,Cs!$CB$7:$CN$33000,13,FALSE),"")</f>
        <v/>
      </c>
      <c r="F173" s="61" t="str">
        <f t="shared" si="29"/>
        <v/>
      </c>
      <c r="G173" s="62" t="str">
        <f>IF(M173&lt;=$O$2,T173,IF(M172=$O$2,$Q$3,IF(M171=$O$2,SUM($G$146:G171),IF(M170=$O$2,SUM(G172,-I172),IF(M169=$O$2,SUM(G172,H172),"")))))</f>
        <v/>
      </c>
      <c r="H173" s="62" t="str">
        <f>IF(M173&lt;=$O$2,CB173,IF(M172=$O$2,$BQ$3,IF(M171=$O$2,SUM($H$146:H171),IF(M170=$O$2,SUM(H172,-J172),""))))</f>
        <v/>
      </c>
      <c r="I173" s="62" t="str">
        <f>IF(M173&lt;=$O$2,U173,IF(M172=$O$2,$R$3,IF(M171=$O$2,SUM($I$146:I171),"")))</f>
        <v/>
      </c>
      <c r="J173" s="62" t="str">
        <f>IF(M173&lt;=$O$2,CC173,IF(M172=$O$2,$BR$3,IF(M171=$O$2,SUM($J$146:J171),"")))</f>
        <v/>
      </c>
      <c r="K173" s="63" t="str">
        <f t="shared" si="30"/>
        <v/>
      </c>
      <c r="M173" s="58">
        <f t="shared" si="31"/>
        <v>149</v>
      </c>
      <c r="O173" s="58" t="str">
        <f>IF($O$2&gt;=M173,VLOOKUP(M173,Cs!$CB$7:$CI$33000,8,FALSE),"")</f>
        <v/>
      </c>
      <c r="P173" s="58" t="str">
        <f>IF($O$2&gt;=M173,VLOOKUP(M173,Cs!$CB$7:$CI$33000,7,FALSE),"")</f>
        <v/>
      </c>
      <c r="Q173" s="58" t="str">
        <f>IF($O$2&gt;=M173,IF(VLOOKUP(M173,Cs!$CB$7:$CN$33000,9,FALSE)&lt;&gt;0,VLOOKUP(M173,Cs!$CB$7:$CN$33000,9,FALSE),""),"")</f>
        <v/>
      </c>
      <c r="R173" s="58" t="str">
        <f>IF($O$2&gt;=M173,VLOOKUP(M173,Cs!$CB$7:$CN$33000,10,FALSE),"")</f>
        <v/>
      </c>
      <c r="S173" s="58" t="str">
        <f>IF($O$2&gt;=M173,VLOOKUP(M173,Cs!$CB$7:$CN$33000,11,FALSE),"")</f>
        <v/>
      </c>
      <c r="T173" s="58" t="str">
        <f>IF($O$2&gt;=M173,IF(ISERROR(VLOOKUP(M173,Cs!$CB$7:$CI$10000,4,FALSE))=TRUE,"",IF(VLOOKUP(M173,Cs!$CB$7:$CI$10000,4,FALSE)&lt;&gt;0,VLOOKUP(M173,Cs!$CB$7:$CI$10000,4,FALSE),"")),"")</f>
        <v/>
      </c>
      <c r="U173" s="58" t="str">
        <f>IF($O$2&gt;=M173,IF(ISERROR(VLOOKUP(M173,Cs!$CB$7:$CI$10000,5,FALSE))=TRUE,"",IF(VLOOKUP(M173,Cs!$CB$7:$CI$10000,5,FALSE)&lt;&gt;0,VLOOKUP(M173,Cs!$CB$7:$CI$10000,5,FALSE),"")),"")</f>
        <v/>
      </c>
      <c r="V173" s="58" t="str">
        <f>IF($O$2&gt;=M173,VLOOKUP(M173,Cs!$CB$7:$CI$33000,6,FALSE),"")</f>
        <v/>
      </c>
      <c r="BB173" s="58" t="str">
        <f>IF($O$2&gt;=M173,IF(ISERROR(VLOOKUP(M173,Cs!$CB$10007:$CI$33000,4,FALSE))=TRUE,"",IF(VLOOKUP(M173,Cs!$CB$10007:$CI$33000,4,FALSE)&lt;&gt;0,VLOOKUP(M173,Cs!$CB$10007:$CI$33000,4,FALSE),"")),"")</f>
        <v/>
      </c>
      <c r="BC173" s="58" t="str">
        <f>IF($O$2&gt;=M173,IF(ISERROR(VLOOKUP(M173,Cs!$CB$10007:$CI$33000,5,FALSE))=TRUE,"",IF(VLOOKUP(M173,Cs!$CB$10007:$CI$33000,5,FALSE)&lt;&gt;0,VLOOKUP(M173,Cs!$CB$10007:$CI$33000,5,FALSE),"")),"")</f>
        <v/>
      </c>
      <c r="CB173" s="58" t="str">
        <f>IF($O$2&gt;=M173,IF(ISERROR(VLOOKUP(M173,Cs!$CB$10007:$CI$33000,4,FALSE))=TRUE,"",IF(VLOOKUP(M173,Cs!$CB$10007:$CI$33000,4,FALSE)&lt;&gt;0,VLOOKUP(M173,Cs!$CB$10007:$CI$33000,4,FALSE),"")),"")</f>
        <v/>
      </c>
      <c r="CC173" s="58" t="str">
        <f>IF($O$2&gt;=M173,IF(ISERROR(VLOOKUP(M173,Cs!$CB$10007:$CI$33000,5,FALSE))=TRUE,"",IF(VLOOKUP(M173,Cs!$CB$10007:$CI$33000,5,FALSE)&lt;&gt;0,VLOOKUP(M173,Cs!$CB$10007:$CI$33000,5,FALSE),"")),"")</f>
        <v/>
      </c>
    </row>
    <row r="174" spans="1:81" x14ac:dyDescent="0.25">
      <c r="A174" s="59" t="str">
        <f t="shared" si="27"/>
        <v/>
      </c>
      <c r="B174" s="60" t="str">
        <f>IF($O$2&gt;=M174,VLOOKUP(M174,Cs!$CB$7:$CI$33000,2,FALSE),"")</f>
        <v/>
      </c>
      <c r="C174" s="61" t="str">
        <f>IF($O$2&gt;=M174,VLOOKUP(M174,Cs!$CB$7:$CN$33000,12,FALSE),"")</f>
        <v/>
      </c>
      <c r="D174" s="61" t="str">
        <f t="shared" si="28"/>
        <v/>
      </c>
      <c r="E174" s="66" t="str">
        <f>IF($O$2&gt;=M174,VLOOKUP(M174,Cs!$CB$7:$CN$33000,13,FALSE),"")</f>
        <v/>
      </c>
      <c r="F174" s="61" t="str">
        <f t="shared" si="29"/>
        <v/>
      </c>
      <c r="G174" s="62" t="str">
        <f>IF(M174&lt;=$O$2,T174,IF(M173=$O$2,$Q$3,IF(M172=$O$2,SUM($G$146:G172),IF(M171=$O$2,SUM(G173,-I173),IF(M170=$O$2,SUM(G173,H173),"")))))</f>
        <v/>
      </c>
      <c r="H174" s="62" t="str">
        <f>IF(M174&lt;=$O$2,CB174,IF(M173=$O$2,$BQ$3,IF(M172=$O$2,SUM($H$146:H172),IF(M171=$O$2,SUM(H173,-J173),""))))</f>
        <v/>
      </c>
      <c r="I174" s="62" t="str">
        <f>IF(M174&lt;=$O$2,U174,IF(M173=$O$2,$R$3,IF(M172=$O$2,SUM($I$146:I172),"")))</f>
        <v/>
      </c>
      <c r="J174" s="62" t="str">
        <f>IF(M174&lt;=$O$2,CC174,IF(M173=$O$2,$BR$3,IF(M172=$O$2,SUM($J$146:J172),"")))</f>
        <v/>
      </c>
      <c r="K174" s="63" t="str">
        <f t="shared" si="30"/>
        <v/>
      </c>
      <c r="M174" s="58">
        <f t="shared" si="31"/>
        <v>150</v>
      </c>
      <c r="O174" s="58" t="str">
        <f>IF($O$2&gt;=M174,VLOOKUP(M174,Cs!$CB$7:$CI$33000,8,FALSE),"")</f>
        <v/>
      </c>
      <c r="P174" s="58" t="str">
        <f>IF($O$2&gt;=M174,VLOOKUP(M174,Cs!$CB$7:$CI$33000,7,FALSE),"")</f>
        <v/>
      </c>
      <c r="Q174" s="58" t="str">
        <f>IF($O$2&gt;=M174,IF(VLOOKUP(M174,Cs!$CB$7:$CN$33000,9,FALSE)&lt;&gt;0,VLOOKUP(M174,Cs!$CB$7:$CN$33000,9,FALSE),""),"")</f>
        <v/>
      </c>
      <c r="R174" s="58" t="str">
        <f>IF($O$2&gt;=M174,VLOOKUP(M174,Cs!$CB$7:$CN$33000,10,FALSE),"")</f>
        <v/>
      </c>
      <c r="S174" s="58" t="str">
        <f>IF($O$2&gt;=M174,VLOOKUP(M174,Cs!$CB$7:$CN$33000,11,FALSE),"")</f>
        <v/>
      </c>
      <c r="T174" s="58" t="str">
        <f>IF($O$2&gt;=M174,IF(ISERROR(VLOOKUP(M174,Cs!$CB$7:$CI$10000,4,FALSE))=TRUE,"",IF(VLOOKUP(M174,Cs!$CB$7:$CI$10000,4,FALSE)&lt;&gt;0,VLOOKUP(M174,Cs!$CB$7:$CI$10000,4,FALSE),"")),"")</f>
        <v/>
      </c>
      <c r="U174" s="58" t="str">
        <f>IF($O$2&gt;=M174,IF(ISERROR(VLOOKUP(M174,Cs!$CB$7:$CI$10000,5,FALSE))=TRUE,"",IF(VLOOKUP(M174,Cs!$CB$7:$CI$10000,5,FALSE)&lt;&gt;0,VLOOKUP(M174,Cs!$CB$7:$CI$10000,5,FALSE),"")),"")</f>
        <v/>
      </c>
      <c r="V174" s="58" t="str">
        <f>IF($O$2&gt;=M174,VLOOKUP(M174,Cs!$CB$7:$CI$33000,6,FALSE),"")</f>
        <v/>
      </c>
      <c r="BB174" s="58" t="str">
        <f>IF($O$2&gt;=M174,IF(ISERROR(VLOOKUP(M174,Cs!$CB$10007:$CI$33000,4,FALSE))=TRUE,"",IF(VLOOKUP(M174,Cs!$CB$10007:$CI$33000,4,FALSE)&lt;&gt;0,VLOOKUP(M174,Cs!$CB$10007:$CI$33000,4,FALSE),"")),"")</f>
        <v/>
      </c>
      <c r="BC174" s="58" t="str">
        <f>IF($O$2&gt;=M174,IF(ISERROR(VLOOKUP(M174,Cs!$CB$10007:$CI$33000,5,FALSE))=TRUE,"",IF(VLOOKUP(M174,Cs!$CB$10007:$CI$33000,5,FALSE)&lt;&gt;0,VLOOKUP(M174,Cs!$CB$10007:$CI$33000,5,FALSE),"")),"")</f>
        <v/>
      </c>
      <c r="CB174" s="58" t="str">
        <f>IF($O$2&gt;=M174,IF(ISERROR(VLOOKUP(M174,Cs!$CB$10007:$CI$33000,4,FALSE))=TRUE,"",IF(VLOOKUP(M174,Cs!$CB$10007:$CI$33000,4,FALSE)&lt;&gt;0,VLOOKUP(M174,Cs!$CB$10007:$CI$33000,4,FALSE),"")),"")</f>
        <v/>
      </c>
      <c r="CC174" s="58" t="str">
        <f>IF($O$2&gt;=M174,IF(ISERROR(VLOOKUP(M174,Cs!$CB$10007:$CI$33000,5,FALSE))=TRUE,"",IF(VLOOKUP(M174,Cs!$CB$10007:$CI$33000,5,FALSE)&lt;&gt;0,VLOOKUP(M174,Cs!$CB$10007:$CI$33000,5,FALSE),"")),"")</f>
        <v/>
      </c>
    </row>
    <row r="175" spans="1:81" x14ac:dyDescent="0.25">
      <c r="A175" s="59" t="str">
        <f t="shared" si="27"/>
        <v/>
      </c>
      <c r="B175" s="60" t="str">
        <f>IF($O$2&gt;=M175,VLOOKUP(M175,Cs!$CB$7:$CI$33000,2,FALSE),"")</f>
        <v/>
      </c>
      <c r="C175" s="61" t="str">
        <f>IF($O$2&gt;=M175,VLOOKUP(M175,Cs!$CB$7:$CN$33000,12,FALSE),"")</f>
        <v/>
      </c>
      <c r="D175" s="61" t="str">
        <f t="shared" si="28"/>
        <v/>
      </c>
      <c r="E175" s="66" t="str">
        <f>IF($O$2&gt;=M175,VLOOKUP(M175,Cs!$CB$7:$CN$33000,13,FALSE),"")</f>
        <v/>
      </c>
      <c r="F175" s="61" t="str">
        <f t="shared" si="29"/>
        <v/>
      </c>
      <c r="G175" s="62" t="str">
        <f>IF(M175&lt;=$O$2,T175,IF(M174=$O$2,$Q$3,IF(M173=$O$2,SUM($G$146:G173),IF(M172=$O$2,SUM(G174,-I174),IF(M171=$O$2,SUM(G174,H174),"")))))</f>
        <v/>
      </c>
      <c r="H175" s="62" t="str">
        <f>IF(M175&lt;=$O$2,CB175,IF(M174=$O$2,$BQ$3,IF(M173=$O$2,SUM($H$146:H173),IF(M172=$O$2,SUM(H174,-J174),""))))</f>
        <v/>
      </c>
      <c r="I175" s="62" t="str">
        <f>IF(M175&lt;=$O$2,U175,IF(M174=$O$2,$R$3,IF(M173=$O$2,SUM($I$146:I173),"")))</f>
        <v/>
      </c>
      <c r="J175" s="62" t="str">
        <f>IF(M175&lt;=$O$2,CC175,IF(M174=$O$2,$BR$3,IF(M173=$O$2,SUM($J$146:J173),"")))</f>
        <v/>
      </c>
      <c r="K175" s="63" t="str">
        <f t="shared" si="30"/>
        <v/>
      </c>
      <c r="M175" s="58">
        <f t="shared" si="31"/>
        <v>151</v>
      </c>
      <c r="O175" s="58" t="str">
        <f>IF($O$2&gt;=M175,VLOOKUP(M175,Cs!$CB$7:$CI$33000,8,FALSE),"")</f>
        <v/>
      </c>
      <c r="P175" s="58" t="str">
        <f>IF($O$2&gt;=M175,VLOOKUP(M175,Cs!$CB$7:$CI$33000,7,FALSE),"")</f>
        <v/>
      </c>
      <c r="Q175" s="58" t="str">
        <f>IF($O$2&gt;=M175,IF(VLOOKUP(M175,Cs!$CB$7:$CN$33000,9,FALSE)&lt;&gt;0,VLOOKUP(M175,Cs!$CB$7:$CN$33000,9,FALSE),""),"")</f>
        <v/>
      </c>
      <c r="R175" s="58" t="str">
        <f>IF($O$2&gt;=M175,VLOOKUP(M175,Cs!$CB$7:$CN$33000,10,FALSE),"")</f>
        <v/>
      </c>
      <c r="S175" s="58" t="str">
        <f>IF($O$2&gt;=M175,VLOOKUP(M175,Cs!$CB$7:$CN$33000,11,FALSE),"")</f>
        <v/>
      </c>
      <c r="T175" s="58" t="str">
        <f>IF($O$2&gt;=M175,IF(ISERROR(VLOOKUP(M175,Cs!$CB$7:$CI$10000,4,FALSE))=TRUE,"",IF(VLOOKUP(M175,Cs!$CB$7:$CI$10000,4,FALSE)&lt;&gt;0,VLOOKUP(M175,Cs!$CB$7:$CI$10000,4,FALSE),"")),"")</f>
        <v/>
      </c>
      <c r="U175" s="58" t="str">
        <f>IF($O$2&gt;=M175,IF(ISERROR(VLOOKUP(M175,Cs!$CB$7:$CI$10000,5,FALSE))=TRUE,"",IF(VLOOKUP(M175,Cs!$CB$7:$CI$10000,5,FALSE)&lt;&gt;0,VLOOKUP(M175,Cs!$CB$7:$CI$10000,5,FALSE),"")),"")</f>
        <v/>
      </c>
      <c r="V175" s="58" t="str">
        <f>IF($O$2&gt;=M175,VLOOKUP(M175,Cs!$CB$7:$CI$33000,6,FALSE),"")</f>
        <v/>
      </c>
      <c r="BB175" s="58" t="str">
        <f>IF($O$2&gt;=M175,IF(ISERROR(VLOOKUP(M175,Cs!$CB$10007:$CI$33000,4,FALSE))=TRUE,"",IF(VLOOKUP(M175,Cs!$CB$10007:$CI$33000,4,FALSE)&lt;&gt;0,VLOOKUP(M175,Cs!$CB$10007:$CI$33000,4,FALSE),"")),"")</f>
        <v/>
      </c>
      <c r="BC175" s="58" t="str">
        <f>IF($O$2&gt;=M175,IF(ISERROR(VLOOKUP(M175,Cs!$CB$10007:$CI$33000,5,FALSE))=TRUE,"",IF(VLOOKUP(M175,Cs!$CB$10007:$CI$33000,5,FALSE)&lt;&gt;0,VLOOKUP(M175,Cs!$CB$10007:$CI$33000,5,FALSE),"")),"")</f>
        <v/>
      </c>
      <c r="CB175" s="58" t="str">
        <f>IF($O$2&gt;=M175,IF(ISERROR(VLOOKUP(M175,Cs!$CB$10007:$CI$33000,4,FALSE))=TRUE,"",IF(VLOOKUP(M175,Cs!$CB$10007:$CI$33000,4,FALSE)&lt;&gt;0,VLOOKUP(M175,Cs!$CB$10007:$CI$33000,4,FALSE),"")),"")</f>
        <v/>
      </c>
      <c r="CC175" s="58" t="str">
        <f>IF($O$2&gt;=M175,IF(ISERROR(VLOOKUP(M175,Cs!$CB$10007:$CI$33000,5,FALSE))=TRUE,"",IF(VLOOKUP(M175,Cs!$CB$10007:$CI$33000,5,FALSE)&lt;&gt;0,VLOOKUP(M175,Cs!$CB$10007:$CI$33000,5,FALSE),"")),"")</f>
        <v/>
      </c>
    </row>
    <row r="176" spans="1:81" x14ac:dyDescent="0.25">
      <c r="A176" s="59" t="str">
        <f t="shared" si="27"/>
        <v/>
      </c>
      <c r="B176" s="60" t="str">
        <f>IF($O$2&gt;=M176,VLOOKUP(M176,Cs!$CB$7:$CI$33000,2,FALSE),"")</f>
        <v/>
      </c>
      <c r="C176" s="61" t="str">
        <f>IF($O$2&gt;=M176,VLOOKUP(M176,Cs!$CB$7:$CN$33000,12,FALSE),"")</f>
        <v/>
      </c>
      <c r="D176" s="61" t="str">
        <f t="shared" si="28"/>
        <v/>
      </c>
      <c r="E176" s="66" t="str">
        <f>IF($O$2&gt;=M176,VLOOKUP(M176,Cs!$CB$7:$CN$33000,13,FALSE),"")</f>
        <v/>
      </c>
      <c r="F176" s="61" t="str">
        <f t="shared" si="29"/>
        <v/>
      </c>
      <c r="G176" s="62" t="str">
        <f>IF(M176&lt;=$O$2,T176,IF(M175=$O$2,$Q$3,IF(M174=$O$2,SUM($G$146:G174),IF(M173=$O$2,SUM(G175,-I175),IF(M172=$O$2,SUM(G175,H175),"")))))</f>
        <v/>
      </c>
      <c r="H176" s="62" t="str">
        <f>IF(M176&lt;=$O$2,CB176,IF(M175=$O$2,$BQ$3,IF(M174=$O$2,SUM($H$146:H174),IF(M173=$O$2,SUM(H175,-J175),""))))</f>
        <v/>
      </c>
      <c r="I176" s="62" t="str">
        <f>IF(M176&lt;=$O$2,U176,IF(M175=$O$2,$R$3,IF(M174=$O$2,SUM($I$146:I174),"")))</f>
        <v/>
      </c>
      <c r="J176" s="62" t="str">
        <f>IF(M176&lt;=$O$2,CC176,IF(M175=$O$2,$BR$3,IF(M174=$O$2,SUM($J$146:J174),"")))</f>
        <v/>
      </c>
      <c r="K176" s="63" t="str">
        <f t="shared" si="30"/>
        <v/>
      </c>
      <c r="M176" s="58">
        <f t="shared" si="31"/>
        <v>152</v>
      </c>
      <c r="O176" s="58" t="str">
        <f>IF($O$2&gt;=M176,VLOOKUP(M176,Cs!$CB$7:$CI$33000,8,FALSE),"")</f>
        <v/>
      </c>
      <c r="P176" s="58" t="str">
        <f>IF($O$2&gt;=M176,VLOOKUP(M176,Cs!$CB$7:$CI$33000,7,FALSE),"")</f>
        <v/>
      </c>
      <c r="Q176" s="58" t="str">
        <f>IF($O$2&gt;=M176,IF(VLOOKUP(M176,Cs!$CB$7:$CN$33000,9,FALSE)&lt;&gt;0,VLOOKUP(M176,Cs!$CB$7:$CN$33000,9,FALSE),""),"")</f>
        <v/>
      </c>
      <c r="R176" s="58" t="str">
        <f>IF($O$2&gt;=M176,VLOOKUP(M176,Cs!$CB$7:$CN$33000,10,FALSE),"")</f>
        <v/>
      </c>
      <c r="S176" s="58" t="str">
        <f>IF($O$2&gt;=M176,VLOOKUP(M176,Cs!$CB$7:$CN$33000,11,FALSE),"")</f>
        <v/>
      </c>
      <c r="T176" s="58" t="str">
        <f>IF($O$2&gt;=M176,IF(ISERROR(VLOOKUP(M176,Cs!$CB$7:$CI$10000,4,FALSE))=TRUE,"",IF(VLOOKUP(M176,Cs!$CB$7:$CI$10000,4,FALSE)&lt;&gt;0,VLOOKUP(M176,Cs!$CB$7:$CI$10000,4,FALSE),"")),"")</f>
        <v/>
      </c>
      <c r="U176" s="58" t="str">
        <f>IF($O$2&gt;=M176,IF(ISERROR(VLOOKUP(M176,Cs!$CB$7:$CI$10000,5,FALSE))=TRUE,"",IF(VLOOKUP(M176,Cs!$CB$7:$CI$10000,5,FALSE)&lt;&gt;0,VLOOKUP(M176,Cs!$CB$7:$CI$10000,5,FALSE),"")),"")</f>
        <v/>
      </c>
      <c r="V176" s="58" t="str">
        <f>IF($O$2&gt;=M176,VLOOKUP(M176,Cs!$CB$7:$CI$33000,6,FALSE),"")</f>
        <v/>
      </c>
      <c r="BB176" s="58" t="str">
        <f>IF($O$2&gt;=M176,IF(ISERROR(VLOOKUP(M176,Cs!$CB$10007:$CI$33000,4,FALSE))=TRUE,"",IF(VLOOKUP(M176,Cs!$CB$10007:$CI$33000,4,FALSE)&lt;&gt;0,VLOOKUP(M176,Cs!$CB$10007:$CI$33000,4,FALSE),"")),"")</f>
        <v/>
      </c>
      <c r="BC176" s="58" t="str">
        <f>IF($O$2&gt;=M176,IF(ISERROR(VLOOKUP(M176,Cs!$CB$10007:$CI$33000,5,FALSE))=TRUE,"",IF(VLOOKUP(M176,Cs!$CB$10007:$CI$33000,5,FALSE)&lt;&gt;0,VLOOKUP(M176,Cs!$CB$10007:$CI$33000,5,FALSE),"")),"")</f>
        <v/>
      </c>
      <c r="CB176" s="58" t="str">
        <f>IF($O$2&gt;=M176,IF(ISERROR(VLOOKUP(M176,Cs!$CB$10007:$CI$33000,4,FALSE))=TRUE,"",IF(VLOOKUP(M176,Cs!$CB$10007:$CI$33000,4,FALSE)&lt;&gt;0,VLOOKUP(M176,Cs!$CB$10007:$CI$33000,4,FALSE),"")),"")</f>
        <v/>
      </c>
      <c r="CC176" s="58" t="str">
        <f>IF($O$2&gt;=M176,IF(ISERROR(VLOOKUP(M176,Cs!$CB$10007:$CI$33000,5,FALSE))=TRUE,"",IF(VLOOKUP(M176,Cs!$CB$10007:$CI$33000,5,FALSE)&lt;&gt;0,VLOOKUP(M176,Cs!$CB$10007:$CI$33000,5,FALSE),"")),"")</f>
        <v/>
      </c>
    </row>
    <row r="177" spans="1:81" x14ac:dyDescent="0.25">
      <c r="A177" s="59" t="str">
        <f t="shared" si="27"/>
        <v/>
      </c>
      <c r="B177" s="60" t="str">
        <f>IF($O$2&gt;=M177,VLOOKUP(M177,Cs!$CB$7:$CI$33000,2,FALSE),"")</f>
        <v/>
      </c>
      <c r="C177" s="61" t="str">
        <f>IF($O$2&gt;=M177,VLOOKUP(M177,Cs!$CB$7:$CN$33000,12,FALSE),"")</f>
        <v/>
      </c>
      <c r="D177" s="61" t="str">
        <f t="shared" si="28"/>
        <v/>
      </c>
      <c r="E177" s="66" t="str">
        <f>IF($O$2&gt;=M177,VLOOKUP(M177,Cs!$CB$7:$CN$33000,13,FALSE),"")</f>
        <v/>
      </c>
      <c r="F177" s="61" t="str">
        <f t="shared" si="29"/>
        <v/>
      </c>
      <c r="G177" s="62" t="str">
        <f>IF(M177&lt;=$O$2,T177,IF(M176=$O$2,$Q$3,IF(M175=$O$2,SUM($G$146:G175),IF(M174=$O$2,SUM(G176,-I176),IF(M173=$O$2,SUM(G176,H176),"")))))</f>
        <v/>
      </c>
      <c r="H177" s="62" t="str">
        <f>IF(M177&lt;=$O$2,CB177,IF(M176=$O$2,$BQ$3,IF(M175=$O$2,SUM($H$146:H175),IF(M174=$O$2,SUM(H176,-J176),""))))</f>
        <v/>
      </c>
      <c r="I177" s="62" t="str">
        <f>IF(M177&lt;=$O$2,U177,IF(M176=$O$2,$R$3,IF(M175=$O$2,SUM($I$146:I175),"")))</f>
        <v/>
      </c>
      <c r="J177" s="62" t="str">
        <f>IF(M177&lt;=$O$2,CC177,IF(M176=$O$2,$BR$3,IF(M175=$O$2,SUM($J$146:J175),"")))</f>
        <v/>
      </c>
      <c r="K177" s="63" t="str">
        <f t="shared" si="30"/>
        <v/>
      </c>
      <c r="M177" s="58">
        <f t="shared" si="31"/>
        <v>153</v>
      </c>
      <c r="O177" s="58" t="str">
        <f>IF($O$2&gt;=M177,VLOOKUP(M177,Cs!$CB$7:$CI$33000,8,FALSE),"")</f>
        <v/>
      </c>
      <c r="P177" s="58" t="str">
        <f>IF($O$2&gt;=M177,VLOOKUP(M177,Cs!$CB$7:$CI$33000,7,FALSE),"")</f>
        <v/>
      </c>
      <c r="Q177" s="58" t="str">
        <f>IF($O$2&gt;=M177,IF(VLOOKUP(M177,Cs!$CB$7:$CN$33000,9,FALSE)&lt;&gt;0,VLOOKUP(M177,Cs!$CB$7:$CN$33000,9,FALSE),""),"")</f>
        <v/>
      </c>
      <c r="R177" s="58" t="str">
        <f>IF($O$2&gt;=M177,VLOOKUP(M177,Cs!$CB$7:$CN$33000,10,FALSE),"")</f>
        <v/>
      </c>
      <c r="S177" s="58" t="str">
        <f>IF($O$2&gt;=M177,VLOOKUP(M177,Cs!$CB$7:$CN$33000,11,FALSE),"")</f>
        <v/>
      </c>
      <c r="T177" s="58" t="str">
        <f>IF($O$2&gt;=M177,IF(ISERROR(VLOOKUP(M177,Cs!$CB$7:$CI$10000,4,FALSE))=TRUE,"",IF(VLOOKUP(M177,Cs!$CB$7:$CI$10000,4,FALSE)&lt;&gt;0,VLOOKUP(M177,Cs!$CB$7:$CI$10000,4,FALSE),"")),"")</f>
        <v/>
      </c>
      <c r="U177" s="58" t="str">
        <f>IF($O$2&gt;=M177,IF(ISERROR(VLOOKUP(M177,Cs!$CB$7:$CI$10000,5,FALSE))=TRUE,"",IF(VLOOKUP(M177,Cs!$CB$7:$CI$10000,5,FALSE)&lt;&gt;0,VLOOKUP(M177,Cs!$CB$7:$CI$10000,5,FALSE),"")),"")</f>
        <v/>
      </c>
      <c r="V177" s="58" t="str">
        <f>IF($O$2&gt;=M177,VLOOKUP(M177,Cs!$CB$7:$CI$33000,6,FALSE),"")</f>
        <v/>
      </c>
      <c r="BB177" s="58" t="str">
        <f>IF($O$2&gt;=M177,IF(ISERROR(VLOOKUP(M177,Cs!$CB$10007:$CI$33000,4,FALSE))=TRUE,"",IF(VLOOKUP(M177,Cs!$CB$10007:$CI$33000,4,FALSE)&lt;&gt;0,VLOOKUP(M177,Cs!$CB$10007:$CI$33000,4,FALSE),"")),"")</f>
        <v/>
      </c>
      <c r="BC177" s="58" t="str">
        <f>IF($O$2&gt;=M177,IF(ISERROR(VLOOKUP(M177,Cs!$CB$10007:$CI$33000,5,FALSE))=TRUE,"",IF(VLOOKUP(M177,Cs!$CB$10007:$CI$33000,5,FALSE)&lt;&gt;0,VLOOKUP(M177,Cs!$CB$10007:$CI$33000,5,FALSE),"")),"")</f>
        <v/>
      </c>
      <c r="CB177" s="58" t="str">
        <f>IF($O$2&gt;=M177,IF(ISERROR(VLOOKUP(M177,Cs!$CB$10007:$CI$33000,4,FALSE))=TRUE,"",IF(VLOOKUP(M177,Cs!$CB$10007:$CI$33000,4,FALSE)&lt;&gt;0,VLOOKUP(M177,Cs!$CB$10007:$CI$33000,4,FALSE),"")),"")</f>
        <v/>
      </c>
      <c r="CC177" s="58" t="str">
        <f>IF($O$2&gt;=M177,IF(ISERROR(VLOOKUP(M177,Cs!$CB$10007:$CI$33000,5,FALSE))=TRUE,"",IF(VLOOKUP(M177,Cs!$CB$10007:$CI$33000,5,FALSE)&lt;&gt;0,VLOOKUP(M177,Cs!$CB$10007:$CI$33000,5,FALSE),"")),"")</f>
        <v/>
      </c>
    </row>
    <row r="178" spans="1:81" x14ac:dyDescent="0.25">
      <c r="A178" s="59" t="str">
        <f t="shared" si="27"/>
        <v/>
      </c>
      <c r="B178" s="60" t="str">
        <f>IF($O$2&gt;=M178,VLOOKUP(M178,Cs!$CB$7:$CI$33000,2,FALSE),"")</f>
        <v/>
      </c>
      <c r="C178" s="61" t="str">
        <f>IF($O$2&gt;=M178,VLOOKUP(M178,Cs!$CB$7:$CN$33000,12,FALSE),"")</f>
        <v/>
      </c>
      <c r="D178" s="61" t="str">
        <f t="shared" si="28"/>
        <v/>
      </c>
      <c r="E178" s="66" t="str">
        <f>IF($O$2&gt;=M178,VLOOKUP(M178,Cs!$CB$7:$CN$33000,13,FALSE),"")</f>
        <v/>
      </c>
      <c r="F178" s="61" t="str">
        <f t="shared" si="29"/>
        <v/>
      </c>
      <c r="G178" s="62" t="str">
        <f>IF(M178&lt;=$O$2,T178,IF(M177=$O$2,$Q$3,IF(M176=$O$2,SUM($G$146:G176),IF(M175=$O$2,SUM(G177,-I177),IF(M174=$O$2,SUM(G177,H177),"")))))</f>
        <v/>
      </c>
      <c r="H178" s="62" t="str">
        <f>IF(M178&lt;=$O$2,CB178,IF(M177=$O$2,$BQ$3,IF(M176=$O$2,SUM($H$146:H176),IF(M175=$O$2,SUM(H177,-J177),""))))</f>
        <v/>
      </c>
      <c r="I178" s="62" t="str">
        <f>IF(M178&lt;=$O$2,U178,IF(M177=$O$2,$R$3,IF(M176=$O$2,SUM($I$146:I176),"")))</f>
        <v/>
      </c>
      <c r="J178" s="62" t="str">
        <f>IF(M178&lt;=$O$2,CC178,IF(M177=$O$2,$BR$3,IF(M176=$O$2,SUM($J$146:J176),"")))</f>
        <v/>
      </c>
      <c r="K178" s="63" t="str">
        <f t="shared" si="30"/>
        <v/>
      </c>
      <c r="M178" s="58">
        <f t="shared" si="31"/>
        <v>154</v>
      </c>
      <c r="O178" s="58" t="str">
        <f>IF($O$2&gt;=M178,VLOOKUP(M178,Cs!$CB$7:$CI$33000,8,FALSE),"")</f>
        <v/>
      </c>
      <c r="P178" s="58" t="str">
        <f>IF($O$2&gt;=M178,VLOOKUP(M178,Cs!$CB$7:$CI$33000,7,FALSE),"")</f>
        <v/>
      </c>
      <c r="Q178" s="58" t="str">
        <f>IF($O$2&gt;=M178,IF(VLOOKUP(M178,Cs!$CB$7:$CN$33000,9,FALSE)&lt;&gt;0,VLOOKUP(M178,Cs!$CB$7:$CN$33000,9,FALSE),""),"")</f>
        <v/>
      </c>
      <c r="R178" s="58" t="str">
        <f>IF($O$2&gt;=M178,VLOOKUP(M178,Cs!$CB$7:$CN$33000,10,FALSE),"")</f>
        <v/>
      </c>
      <c r="S178" s="58" t="str">
        <f>IF($O$2&gt;=M178,VLOOKUP(M178,Cs!$CB$7:$CN$33000,11,FALSE),"")</f>
        <v/>
      </c>
      <c r="T178" s="58" t="str">
        <f>IF($O$2&gt;=M178,IF(ISERROR(VLOOKUP(M178,Cs!$CB$7:$CI$10000,4,FALSE))=TRUE,"",IF(VLOOKUP(M178,Cs!$CB$7:$CI$10000,4,FALSE)&lt;&gt;0,VLOOKUP(M178,Cs!$CB$7:$CI$10000,4,FALSE),"")),"")</f>
        <v/>
      </c>
      <c r="U178" s="58" t="str">
        <f>IF($O$2&gt;=M178,IF(ISERROR(VLOOKUP(M178,Cs!$CB$7:$CI$10000,5,FALSE))=TRUE,"",IF(VLOOKUP(M178,Cs!$CB$7:$CI$10000,5,FALSE)&lt;&gt;0,VLOOKUP(M178,Cs!$CB$7:$CI$10000,5,FALSE),"")),"")</f>
        <v/>
      </c>
      <c r="V178" s="58" t="str">
        <f>IF($O$2&gt;=M178,VLOOKUP(M178,Cs!$CB$7:$CI$33000,6,FALSE),"")</f>
        <v/>
      </c>
      <c r="BB178" s="58" t="str">
        <f>IF($O$2&gt;=M178,IF(ISERROR(VLOOKUP(M178,Cs!$CB$10007:$CI$33000,4,FALSE))=TRUE,"",IF(VLOOKUP(M178,Cs!$CB$10007:$CI$33000,4,FALSE)&lt;&gt;0,VLOOKUP(M178,Cs!$CB$10007:$CI$33000,4,FALSE),"")),"")</f>
        <v/>
      </c>
      <c r="BC178" s="58" t="str">
        <f>IF($O$2&gt;=M178,IF(ISERROR(VLOOKUP(M178,Cs!$CB$10007:$CI$33000,5,FALSE))=TRUE,"",IF(VLOOKUP(M178,Cs!$CB$10007:$CI$33000,5,FALSE)&lt;&gt;0,VLOOKUP(M178,Cs!$CB$10007:$CI$33000,5,FALSE),"")),"")</f>
        <v/>
      </c>
      <c r="CB178" s="58" t="str">
        <f>IF($O$2&gt;=M178,IF(ISERROR(VLOOKUP(M178,Cs!$CB$10007:$CI$33000,4,FALSE))=TRUE,"",IF(VLOOKUP(M178,Cs!$CB$10007:$CI$33000,4,FALSE)&lt;&gt;0,VLOOKUP(M178,Cs!$CB$10007:$CI$33000,4,FALSE),"")),"")</f>
        <v/>
      </c>
      <c r="CC178" s="58" t="str">
        <f>IF($O$2&gt;=M178,IF(ISERROR(VLOOKUP(M178,Cs!$CB$10007:$CI$33000,5,FALSE))=TRUE,"",IF(VLOOKUP(M178,Cs!$CB$10007:$CI$33000,5,FALSE)&lt;&gt;0,VLOOKUP(M178,Cs!$CB$10007:$CI$33000,5,FALSE),"")),"")</f>
        <v/>
      </c>
    </row>
    <row r="179" spans="1:81" x14ac:dyDescent="0.25">
      <c r="A179" s="59" t="str">
        <f t="shared" si="27"/>
        <v/>
      </c>
      <c r="B179" s="60" t="str">
        <f>IF($O$2&gt;=M179,VLOOKUP(M179,Cs!$CB$7:$CI$33000,2,FALSE),"")</f>
        <v/>
      </c>
      <c r="C179" s="61" t="str">
        <f>IF($O$2&gt;=M179,VLOOKUP(M179,Cs!$CB$7:$CN$33000,12,FALSE),"")</f>
        <v/>
      </c>
      <c r="D179" s="61" t="str">
        <f t="shared" si="28"/>
        <v/>
      </c>
      <c r="E179" s="66" t="str">
        <f>IF($O$2&gt;=M179,VLOOKUP(M179,Cs!$CB$7:$CN$33000,13,FALSE),"")</f>
        <v/>
      </c>
      <c r="F179" s="61" t="str">
        <f t="shared" si="29"/>
        <v/>
      </c>
      <c r="G179" s="62" t="str">
        <f>IF(M179&lt;=$O$2,T179,IF(M178=$O$2,$Q$3,IF(M177=$O$2,SUM($G$146:G177),IF(M176=$O$2,SUM(G178,-I178),IF(M175=$O$2,SUM(G178,H178),"")))))</f>
        <v/>
      </c>
      <c r="H179" s="62" t="str">
        <f>IF(M179&lt;=$O$2,CB179,IF(M178=$O$2,$BQ$3,IF(M177=$O$2,SUM($H$146:H177),IF(M176=$O$2,SUM(H178,-J178),""))))</f>
        <v/>
      </c>
      <c r="I179" s="62" t="str">
        <f>IF(M179&lt;=$O$2,U179,IF(M178=$O$2,$R$3,IF(M177=$O$2,SUM($I$146:I177),"")))</f>
        <v/>
      </c>
      <c r="J179" s="62" t="str">
        <f>IF(M179&lt;=$O$2,CC179,IF(M178=$O$2,$BR$3,IF(M177=$O$2,SUM($J$146:J177),"")))</f>
        <v/>
      </c>
      <c r="K179" s="63" t="str">
        <f t="shared" si="30"/>
        <v/>
      </c>
      <c r="M179" s="58">
        <f t="shared" si="31"/>
        <v>155</v>
      </c>
      <c r="O179" s="58" t="str">
        <f>IF($O$2&gt;=M179,VLOOKUP(M179,Cs!$CB$7:$CI$33000,8,FALSE),"")</f>
        <v/>
      </c>
      <c r="P179" s="58" t="str">
        <f>IF($O$2&gt;=M179,VLOOKUP(M179,Cs!$CB$7:$CI$33000,7,FALSE),"")</f>
        <v/>
      </c>
      <c r="Q179" s="58" t="str">
        <f>IF($O$2&gt;=M179,IF(VLOOKUP(M179,Cs!$CB$7:$CN$33000,9,FALSE)&lt;&gt;0,VLOOKUP(M179,Cs!$CB$7:$CN$33000,9,FALSE),""),"")</f>
        <v/>
      </c>
      <c r="R179" s="58" t="str">
        <f>IF($O$2&gt;=M179,VLOOKUP(M179,Cs!$CB$7:$CN$33000,10,FALSE),"")</f>
        <v/>
      </c>
      <c r="S179" s="58" t="str">
        <f>IF($O$2&gt;=M179,VLOOKUP(M179,Cs!$CB$7:$CN$33000,11,FALSE),"")</f>
        <v/>
      </c>
      <c r="T179" s="58" t="str">
        <f>IF($O$2&gt;=M179,IF(ISERROR(VLOOKUP(M179,Cs!$CB$7:$CI$10000,4,FALSE))=TRUE,"",IF(VLOOKUP(M179,Cs!$CB$7:$CI$10000,4,FALSE)&lt;&gt;0,VLOOKUP(M179,Cs!$CB$7:$CI$10000,4,FALSE),"")),"")</f>
        <v/>
      </c>
      <c r="U179" s="58" t="str">
        <f>IF($O$2&gt;=M179,IF(ISERROR(VLOOKUP(M179,Cs!$CB$7:$CI$10000,5,FALSE))=TRUE,"",IF(VLOOKUP(M179,Cs!$CB$7:$CI$10000,5,FALSE)&lt;&gt;0,VLOOKUP(M179,Cs!$CB$7:$CI$10000,5,FALSE),"")),"")</f>
        <v/>
      </c>
      <c r="V179" s="58" t="str">
        <f>IF($O$2&gt;=M179,VLOOKUP(M179,Cs!$CB$7:$CI$33000,6,FALSE),"")</f>
        <v/>
      </c>
      <c r="BB179" s="58" t="str">
        <f>IF($O$2&gt;=M179,IF(ISERROR(VLOOKUP(M179,Cs!$CB$10007:$CI$33000,4,FALSE))=TRUE,"",IF(VLOOKUP(M179,Cs!$CB$10007:$CI$33000,4,FALSE)&lt;&gt;0,VLOOKUP(M179,Cs!$CB$10007:$CI$33000,4,FALSE),"")),"")</f>
        <v/>
      </c>
      <c r="BC179" s="58" t="str">
        <f>IF($O$2&gt;=M179,IF(ISERROR(VLOOKUP(M179,Cs!$CB$10007:$CI$33000,5,FALSE))=TRUE,"",IF(VLOOKUP(M179,Cs!$CB$10007:$CI$33000,5,FALSE)&lt;&gt;0,VLOOKUP(M179,Cs!$CB$10007:$CI$33000,5,FALSE),"")),"")</f>
        <v/>
      </c>
      <c r="CB179" s="58" t="str">
        <f>IF($O$2&gt;=M179,IF(ISERROR(VLOOKUP(M179,Cs!$CB$10007:$CI$33000,4,FALSE))=TRUE,"",IF(VLOOKUP(M179,Cs!$CB$10007:$CI$33000,4,FALSE)&lt;&gt;0,VLOOKUP(M179,Cs!$CB$10007:$CI$33000,4,FALSE),"")),"")</f>
        <v/>
      </c>
      <c r="CC179" s="58" t="str">
        <f>IF($O$2&gt;=M179,IF(ISERROR(VLOOKUP(M179,Cs!$CB$10007:$CI$33000,5,FALSE))=TRUE,"",IF(VLOOKUP(M179,Cs!$CB$10007:$CI$33000,5,FALSE)&lt;&gt;0,VLOOKUP(M179,Cs!$CB$10007:$CI$33000,5,FALSE),"")),"")</f>
        <v/>
      </c>
    </row>
    <row r="180" spans="1:81" x14ac:dyDescent="0.25">
      <c r="A180" s="59" t="str">
        <f t="shared" si="27"/>
        <v/>
      </c>
      <c r="B180" s="60" t="str">
        <f>IF($O$2&gt;=M180,VLOOKUP(M180,Cs!$CB$7:$CI$33000,2,FALSE),"")</f>
        <v/>
      </c>
      <c r="C180" s="61" t="str">
        <f>IF($O$2&gt;=M180,VLOOKUP(M180,Cs!$CB$7:$CN$33000,12,FALSE),"")</f>
        <v/>
      </c>
      <c r="D180" s="61" t="str">
        <f t="shared" si="28"/>
        <v/>
      </c>
      <c r="E180" s="66" t="str">
        <f>IF($O$2&gt;=M180,VLOOKUP(M180,Cs!$CB$7:$CN$33000,13,FALSE),"")</f>
        <v/>
      </c>
      <c r="F180" s="61" t="str">
        <f t="shared" si="29"/>
        <v/>
      </c>
      <c r="G180" s="62" t="str">
        <f>IF(M180&lt;=$O$2,T180,IF(M179=$O$2,$Q$3,IF(M178=$O$2,SUM($G$146:G178),IF(M177=$O$2,SUM(G179,-I179),IF(M176=$O$2,SUM(G179,H179),"")))))</f>
        <v/>
      </c>
      <c r="H180" s="62" t="str">
        <f>IF(M180&lt;=$O$2,CB180,IF(M179=$O$2,$BQ$3,IF(M178=$O$2,SUM($H$146:H178),IF(M177=$O$2,SUM(H179,-J179),""))))</f>
        <v/>
      </c>
      <c r="I180" s="62" t="str">
        <f>IF(M180&lt;=$O$2,U180,IF(M179=$O$2,$R$3,IF(M178=$O$2,SUM($I$146:I178),"")))</f>
        <v/>
      </c>
      <c r="J180" s="62" t="str">
        <f>IF(M180&lt;=$O$2,CC180,IF(M179=$O$2,$BR$3,IF(M178=$O$2,SUM($J$146:J178),"")))</f>
        <v/>
      </c>
      <c r="K180" s="63" t="str">
        <f t="shared" si="30"/>
        <v/>
      </c>
      <c r="M180" s="58">
        <f t="shared" si="31"/>
        <v>156</v>
      </c>
      <c r="O180" s="58" t="str">
        <f>IF($O$2&gt;=M180,VLOOKUP(M180,Cs!$CB$7:$CI$33000,8,FALSE),"")</f>
        <v/>
      </c>
      <c r="P180" s="58" t="str">
        <f>IF($O$2&gt;=M180,VLOOKUP(M180,Cs!$CB$7:$CI$33000,7,FALSE),"")</f>
        <v/>
      </c>
      <c r="Q180" s="58" t="str">
        <f>IF($O$2&gt;=M180,IF(VLOOKUP(M180,Cs!$CB$7:$CN$33000,9,FALSE)&lt;&gt;0,VLOOKUP(M180,Cs!$CB$7:$CN$33000,9,FALSE),""),"")</f>
        <v/>
      </c>
      <c r="R180" s="58" t="str">
        <f>IF($O$2&gt;=M180,VLOOKUP(M180,Cs!$CB$7:$CN$33000,10,FALSE),"")</f>
        <v/>
      </c>
      <c r="S180" s="58" t="str">
        <f>IF($O$2&gt;=M180,VLOOKUP(M180,Cs!$CB$7:$CN$33000,11,FALSE),"")</f>
        <v/>
      </c>
      <c r="T180" s="58" t="str">
        <f>IF($O$2&gt;=M180,IF(ISERROR(VLOOKUP(M180,Cs!$CB$7:$CI$10000,4,FALSE))=TRUE,"",IF(VLOOKUP(M180,Cs!$CB$7:$CI$10000,4,FALSE)&lt;&gt;0,VLOOKUP(M180,Cs!$CB$7:$CI$10000,4,FALSE),"")),"")</f>
        <v/>
      </c>
      <c r="U180" s="58" t="str">
        <f>IF($O$2&gt;=M180,IF(ISERROR(VLOOKUP(M180,Cs!$CB$7:$CI$10000,5,FALSE))=TRUE,"",IF(VLOOKUP(M180,Cs!$CB$7:$CI$10000,5,FALSE)&lt;&gt;0,VLOOKUP(M180,Cs!$CB$7:$CI$10000,5,FALSE),"")),"")</f>
        <v/>
      </c>
      <c r="V180" s="58" t="str">
        <f>IF($O$2&gt;=M180,VLOOKUP(M180,Cs!$CB$7:$CI$33000,6,FALSE),"")</f>
        <v/>
      </c>
      <c r="BB180" s="58" t="str">
        <f>IF($O$2&gt;=M180,IF(ISERROR(VLOOKUP(M180,Cs!$CB$10007:$CI$33000,4,FALSE))=TRUE,"",IF(VLOOKUP(M180,Cs!$CB$10007:$CI$33000,4,FALSE)&lt;&gt;0,VLOOKUP(M180,Cs!$CB$10007:$CI$33000,4,FALSE),"")),"")</f>
        <v/>
      </c>
      <c r="BC180" s="58" t="str">
        <f>IF($O$2&gt;=M180,IF(ISERROR(VLOOKUP(M180,Cs!$CB$10007:$CI$33000,5,FALSE))=TRUE,"",IF(VLOOKUP(M180,Cs!$CB$10007:$CI$33000,5,FALSE)&lt;&gt;0,VLOOKUP(M180,Cs!$CB$10007:$CI$33000,5,FALSE),"")),"")</f>
        <v/>
      </c>
      <c r="CB180" s="58" t="str">
        <f>IF($O$2&gt;=M180,IF(ISERROR(VLOOKUP(M180,Cs!$CB$10007:$CI$33000,4,FALSE))=TRUE,"",IF(VLOOKUP(M180,Cs!$CB$10007:$CI$33000,4,FALSE)&lt;&gt;0,VLOOKUP(M180,Cs!$CB$10007:$CI$33000,4,FALSE),"")),"")</f>
        <v/>
      </c>
      <c r="CC180" s="58" t="str">
        <f>IF($O$2&gt;=M180,IF(ISERROR(VLOOKUP(M180,Cs!$CB$10007:$CI$33000,5,FALSE))=TRUE,"",IF(VLOOKUP(M180,Cs!$CB$10007:$CI$33000,5,FALSE)&lt;&gt;0,VLOOKUP(M180,Cs!$CB$10007:$CI$33000,5,FALSE),"")),"")</f>
        <v/>
      </c>
    </row>
    <row r="181" spans="1:81" x14ac:dyDescent="0.25">
      <c r="A181" s="59" t="str">
        <f t="shared" si="27"/>
        <v/>
      </c>
      <c r="B181" s="60" t="str">
        <f>IF($O$2&gt;=M181,VLOOKUP(M181,Cs!$CB$7:$CI$33000,2,FALSE),"")</f>
        <v/>
      </c>
      <c r="C181" s="61" t="str">
        <f>IF($O$2&gt;=M181,VLOOKUP(M181,Cs!$CB$7:$CN$33000,12,FALSE),"")</f>
        <v/>
      </c>
      <c r="D181" s="61" t="str">
        <f t="shared" si="28"/>
        <v/>
      </c>
      <c r="E181" s="66" t="str">
        <f>IF($O$2&gt;=M181,VLOOKUP(M181,Cs!$CB$7:$CN$33000,13,FALSE),"")</f>
        <v/>
      </c>
      <c r="F181" s="61" t="str">
        <f t="shared" si="29"/>
        <v/>
      </c>
      <c r="G181" s="62" t="str">
        <f>IF(M181&lt;=$O$2,T181,IF(M180=$O$2,$Q$3,IF(M179=$O$2,SUM($G$146:G179),IF(M178=$O$2,SUM(G180,-I180),IF(M177=$O$2,SUM(G180,H180),"")))))</f>
        <v/>
      </c>
      <c r="H181" s="62" t="str">
        <f>IF(M181&lt;=$O$2,CB181,IF(M180=$O$2,$BQ$3,IF(M179=$O$2,SUM($H$146:H179),IF(M178=$O$2,SUM(H180,-J180),""))))</f>
        <v/>
      </c>
      <c r="I181" s="62" t="str">
        <f>IF(M181&lt;=$O$2,U181,IF(M180=$O$2,$R$3,IF(M179=$O$2,SUM($I$146:I179),"")))</f>
        <v/>
      </c>
      <c r="J181" s="62" t="str">
        <f>IF(M181&lt;=$O$2,CC181,IF(M180=$O$2,$BR$3,IF(M179=$O$2,SUM($J$146:J179),"")))</f>
        <v/>
      </c>
      <c r="K181" s="63" t="str">
        <f t="shared" si="30"/>
        <v/>
      </c>
      <c r="M181" s="58">
        <f t="shared" si="31"/>
        <v>157</v>
      </c>
      <c r="O181" s="58" t="str">
        <f>IF($O$2&gt;=M181,VLOOKUP(M181,Cs!$CB$7:$CI$33000,8,FALSE),"")</f>
        <v/>
      </c>
      <c r="P181" s="58" t="str">
        <f>IF($O$2&gt;=M181,VLOOKUP(M181,Cs!$CB$7:$CI$33000,7,FALSE),"")</f>
        <v/>
      </c>
      <c r="Q181" s="58" t="str">
        <f>IF($O$2&gt;=M181,IF(VLOOKUP(M181,Cs!$CB$7:$CN$33000,9,FALSE)&lt;&gt;0,VLOOKUP(M181,Cs!$CB$7:$CN$33000,9,FALSE),""),"")</f>
        <v/>
      </c>
      <c r="R181" s="58" t="str">
        <f>IF($O$2&gt;=M181,VLOOKUP(M181,Cs!$CB$7:$CN$33000,10,FALSE),"")</f>
        <v/>
      </c>
      <c r="S181" s="58" t="str">
        <f>IF($O$2&gt;=M181,VLOOKUP(M181,Cs!$CB$7:$CN$33000,11,FALSE),"")</f>
        <v/>
      </c>
      <c r="T181" s="58" t="str">
        <f>IF($O$2&gt;=M181,IF(ISERROR(VLOOKUP(M181,Cs!$CB$7:$CI$10000,4,FALSE))=TRUE,"",IF(VLOOKUP(M181,Cs!$CB$7:$CI$10000,4,FALSE)&lt;&gt;0,VLOOKUP(M181,Cs!$CB$7:$CI$10000,4,FALSE),"")),"")</f>
        <v/>
      </c>
      <c r="U181" s="58" t="str">
        <f>IF($O$2&gt;=M181,IF(ISERROR(VLOOKUP(M181,Cs!$CB$7:$CI$10000,5,FALSE))=TRUE,"",IF(VLOOKUP(M181,Cs!$CB$7:$CI$10000,5,FALSE)&lt;&gt;0,VLOOKUP(M181,Cs!$CB$7:$CI$10000,5,FALSE),"")),"")</f>
        <v/>
      </c>
      <c r="V181" s="58" t="str">
        <f>IF($O$2&gt;=M181,VLOOKUP(M181,Cs!$CB$7:$CI$33000,6,FALSE),"")</f>
        <v/>
      </c>
      <c r="BB181" s="58" t="str">
        <f>IF($O$2&gt;=M181,IF(ISERROR(VLOOKUP(M181,Cs!$CB$10007:$CI$33000,4,FALSE))=TRUE,"",IF(VLOOKUP(M181,Cs!$CB$10007:$CI$33000,4,FALSE)&lt;&gt;0,VLOOKUP(M181,Cs!$CB$10007:$CI$33000,4,FALSE),"")),"")</f>
        <v/>
      </c>
      <c r="BC181" s="58" t="str">
        <f>IF($O$2&gt;=M181,IF(ISERROR(VLOOKUP(M181,Cs!$CB$10007:$CI$33000,5,FALSE))=TRUE,"",IF(VLOOKUP(M181,Cs!$CB$10007:$CI$33000,5,FALSE)&lt;&gt;0,VLOOKUP(M181,Cs!$CB$10007:$CI$33000,5,FALSE),"")),"")</f>
        <v/>
      </c>
      <c r="CB181" s="58" t="str">
        <f>IF($O$2&gt;=M181,IF(ISERROR(VLOOKUP(M181,Cs!$CB$10007:$CI$33000,4,FALSE))=TRUE,"",IF(VLOOKUP(M181,Cs!$CB$10007:$CI$33000,4,FALSE)&lt;&gt;0,VLOOKUP(M181,Cs!$CB$10007:$CI$33000,4,FALSE),"")),"")</f>
        <v/>
      </c>
      <c r="CC181" s="58" t="str">
        <f>IF($O$2&gt;=M181,IF(ISERROR(VLOOKUP(M181,Cs!$CB$10007:$CI$33000,5,FALSE))=TRUE,"",IF(VLOOKUP(M181,Cs!$CB$10007:$CI$33000,5,FALSE)&lt;&gt;0,VLOOKUP(M181,Cs!$CB$10007:$CI$33000,5,FALSE),"")),"")</f>
        <v/>
      </c>
    </row>
    <row r="182" spans="1:81" x14ac:dyDescent="0.25">
      <c r="A182" s="59" t="str">
        <f t="shared" si="27"/>
        <v/>
      </c>
      <c r="B182" s="60" t="str">
        <f>IF($O$2&gt;=M182,VLOOKUP(M182,Cs!$CB$7:$CI$33000,2,FALSE),"")</f>
        <v/>
      </c>
      <c r="C182" s="61" t="str">
        <f>IF($O$2&gt;=M182,VLOOKUP(M182,Cs!$CB$7:$CN$33000,12,FALSE),"")</f>
        <v/>
      </c>
      <c r="D182" s="61" t="str">
        <f t="shared" si="28"/>
        <v/>
      </c>
      <c r="E182" s="66" t="str">
        <f>IF($O$2&gt;=M182,VLOOKUP(M182,Cs!$CB$7:$CN$33000,13,FALSE),"")</f>
        <v/>
      </c>
      <c r="F182" s="61" t="str">
        <f t="shared" si="29"/>
        <v/>
      </c>
      <c r="G182" s="62" t="str">
        <f>IF(M182&lt;=$O$2,T182,IF(M181=$O$2,$Q$3,IF(M180=$O$2,SUM($G$146:G180),IF(M179=$O$2,SUM(G181,-I181),IF(M178=$O$2,SUM(G181,H181),"")))))</f>
        <v/>
      </c>
      <c r="H182" s="62" t="str">
        <f>IF(M182&lt;=$O$2,CB182,IF(M181=$O$2,$BQ$3,IF(M180=$O$2,SUM($H$146:H180),IF(M179=$O$2,SUM(H181,-J181),""))))</f>
        <v/>
      </c>
      <c r="I182" s="62" t="str">
        <f>IF(M182&lt;=$O$2,U182,IF(M181=$O$2,$R$3,IF(M180=$O$2,SUM($I$146:I180),"")))</f>
        <v/>
      </c>
      <c r="J182" s="62" t="str">
        <f>IF(M182&lt;=$O$2,CC182,IF(M181=$O$2,$BR$3,IF(M180=$O$2,SUM($J$146:J180),"")))</f>
        <v/>
      </c>
      <c r="K182" s="63" t="str">
        <f t="shared" si="30"/>
        <v/>
      </c>
      <c r="M182" s="58">
        <f t="shared" si="31"/>
        <v>158</v>
      </c>
      <c r="O182" s="58" t="str">
        <f>IF($O$2&gt;=M182,VLOOKUP(M182,Cs!$CB$7:$CI$33000,8,FALSE),"")</f>
        <v/>
      </c>
      <c r="P182" s="58" t="str">
        <f>IF($O$2&gt;=M182,VLOOKUP(M182,Cs!$CB$7:$CI$33000,7,FALSE),"")</f>
        <v/>
      </c>
      <c r="Q182" s="58" t="str">
        <f>IF($O$2&gt;=M182,IF(VLOOKUP(M182,Cs!$CB$7:$CN$33000,9,FALSE)&lt;&gt;0,VLOOKUP(M182,Cs!$CB$7:$CN$33000,9,FALSE),""),"")</f>
        <v/>
      </c>
      <c r="R182" s="58" t="str">
        <f>IF($O$2&gt;=M182,VLOOKUP(M182,Cs!$CB$7:$CN$33000,10,FALSE),"")</f>
        <v/>
      </c>
      <c r="S182" s="58" t="str">
        <f>IF($O$2&gt;=M182,VLOOKUP(M182,Cs!$CB$7:$CN$33000,11,FALSE),"")</f>
        <v/>
      </c>
      <c r="T182" s="58" t="str">
        <f>IF($O$2&gt;=M182,IF(ISERROR(VLOOKUP(M182,Cs!$CB$7:$CI$10000,4,FALSE))=TRUE,"",IF(VLOOKUP(M182,Cs!$CB$7:$CI$10000,4,FALSE)&lt;&gt;0,VLOOKUP(M182,Cs!$CB$7:$CI$10000,4,FALSE),"")),"")</f>
        <v/>
      </c>
      <c r="U182" s="58" t="str">
        <f>IF($O$2&gt;=M182,IF(ISERROR(VLOOKUP(M182,Cs!$CB$7:$CI$10000,5,FALSE))=TRUE,"",IF(VLOOKUP(M182,Cs!$CB$7:$CI$10000,5,FALSE)&lt;&gt;0,VLOOKUP(M182,Cs!$CB$7:$CI$10000,5,FALSE),"")),"")</f>
        <v/>
      </c>
      <c r="V182" s="58" t="str">
        <f>IF($O$2&gt;=M182,VLOOKUP(M182,Cs!$CB$7:$CI$33000,6,FALSE),"")</f>
        <v/>
      </c>
      <c r="BB182" s="58" t="str">
        <f>IF($O$2&gt;=M182,IF(ISERROR(VLOOKUP(M182,Cs!$CB$10007:$CI$33000,4,FALSE))=TRUE,"",IF(VLOOKUP(M182,Cs!$CB$10007:$CI$33000,4,FALSE)&lt;&gt;0,VLOOKUP(M182,Cs!$CB$10007:$CI$33000,4,FALSE),"")),"")</f>
        <v/>
      </c>
      <c r="BC182" s="58" t="str">
        <f>IF($O$2&gt;=M182,IF(ISERROR(VLOOKUP(M182,Cs!$CB$10007:$CI$33000,5,FALSE))=TRUE,"",IF(VLOOKUP(M182,Cs!$CB$10007:$CI$33000,5,FALSE)&lt;&gt;0,VLOOKUP(M182,Cs!$CB$10007:$CI$33000,5,FALSE),"")),"")</f>
        <v/>
      </c>
      <c r="CB182" s="58" t="str">
        <f>IF($O$2&gt;=M182,IF(ISERROR(VLOOKUP(M182,Cs!$CB$10007:$CI$33000,4,FALSE))=TRUE,"",IF(VLOOKUP(M182,Cs!$CB$10007:$CI$33000,4,FALSE)&lt;&gt;0,VLOOKUP(M182,Cs!$CB$10007:$CI$33000,4,FALSE),"")),"")</f>
        <v/>
      </c>
      <c r="CC182" s="58" t="str">
        <f>IF($O$2&gt;=M182,IF(ISERROR(VLOOKUP(M182,Cs!$CB$10007:$CI$33000,5,FALSE))=TRUE,"",IF(VLOOKUP(M182,Cs!$CB$10007:$CI$33000,5,FALSE)&lt;&gt;0,VLOOKUP(M182,Cs!$CB$10007:$CI$33000,5,FALSE),"")),"")</f>
        <v/>
      </c>
    </row>
    <row r="183" spans="1:81" x14ac:dyDescent="0.25">
      <c r="A183" s="59" t="str">
        <f t="shared" si="27"/>
        <v/>
      </c>
      <c r="B183" s="60" t="str">
        <f>IF($O$2&gt;=M183,VLOOKUP(M183,Cs!$CB$7:$CI$33000,2,FALSE),"")</f>
        <v/>
      </c>
      <c r="C183" s="61" t="str">
        <f>IF($O$2&gt;=M183,VLOOKUP(M183,Cs!$CB$7:$CN$33000,12,FALSE),"")</f>
        <v/>
      </c>
      <c r="D183" s="61" t="str">
        <f t="shared" si="28"/>
        <v/>
      </c>
      <c r="E183" s="66" t="str">
        <f>IF($O$2&gt;=M183,VLOOKUP(M183,Cs!$CB$7:$CN$33000,13,FALSE),"")</f>
        <v/>
      </c>
      <c r="F183" s="61" t="str">
        <f t="shared" si="29"/>
        <v/>
      </c>
      <c r="G183" s="62" t="str">
        <f>IF(M183&lt;=$O$2,T183,IF(M182=$O$2,$Q$3,IF(M181=$O$2,SUM($G$146:G181),IF(M180=$O$2,SUM(G182,-I182),IF(M179=$O$2,SUM(G182,H182),"")))))</f>
        <v/>
      </c>
      <c r="H183" s="62" t="str">
        <f>IF(M183&lt;=$O$2,CB183,IF(M182=$O$2,$BQ$3,IF(M181=$O$2,SUM($H$146:H181),IF(M180=$O$2,SUM(H182,-J182),""))))</f>
        <v/>
      </c>
      <c r="I183" s="62" t="str">
        <f>IF(M183&lt;=$O$2,U183,IF(M182=$O$2,$R$3,IF(M181=$O$2,SUM($I$146:I181),"")))</f>
        <v/>
      </c>
      <c r="J183" s="62" t="str">
        <f>IF(M183&lt;=$O$2,CC183,IF(M182=$O$2,$BR$3,IF(M181=$O$2,SUM($J$146:J181),"")))</f>
        <v/>
      </c>
      <c r="K183" s="63" t="str">
        <f t="shared" si="30"/>
        <v/>
      </c>
      <c r="M183" s="58">
        <f t="shared" si="31"/>
        <v>159</v>
      </c>
      <c r="O183" s="58" t="str">
        <f>IF($O$2&gt;=M183,VLOOKUP(M183,Cs!$CB$7:$CI$33000,8,FALSE),"")</f>
        <v/>
      </c>
      <c r="P183" s="58" t="str">
        <f>IF($O$2&gt;=M183,VLOOKUP(M183,Cs!$CB$7:$CI$33000,7,FALSE),"")</f>
        <v/>
      </c>
      <c r="Q183" s="58" t="str">
        <f>IF($O$2&gt;=M183,IF(VLOOKUP(M183,Cs!$CB$7:$CN$33000,9,FALSE)&lt;&gt;0,VLOOKUP(M183,Cs!$CB$7:$CN$33000,9,FALSE),""),"")</f>
        <v/>
      </c>
      <c r="R183" s="58" t="str">
        <f>IF($O$2&gt;=M183,VLOOKUP(M183,Cs!$CB$7:$CN$33000,10,FALSE),"")</f>
        <v/>
      </c>
      <c r="S183" s="58" t="str">
        <f>IF($O$2&gt;=M183,VLOOKUP(M183,Cs!$CB$7:$CN$33000,11,FALSE),"")</f>
        <v/>
      </c>
      <c r="T183" s="58" t="str">
        <f>IF($O$2&gt;=M183,IF(ISERROR(VLOOKUP(M183,Cs!$CB$7:$CI$10000,4,FALSE))=TRUE,"",IF(VLOOKUP(M183,Cs!$CB$7:$CI$10000,4,FALSE)&lt;&gt;0,VLOOKUP(M183,Cs!$CB$7:$CI$10000,4,FALSE),"")),"")</f>
        <v/>
      </c>
      <c r="U183" s="58" t="str">
        <f>IF($O$2&gt;=M183,IF(ISERROR(VLOOKUP(M183,Cs!$CB$7:$CI$10000,5,FALSE))=TRUE,"",IF(VLOOKUP(M183,Cs!$CB$7:$CI$10000,5,FALSE)&lt;&gt;0,VLOOKUP(M183,Cs!$CB$7:$CI$10000,5,FALSE),"")),"")</f>
        <v/>
      </c>
      <c r="V183" s="58" t="str">
        <f>IF($O$2&gt;=M183,VLOOKUP(M183,Cs!$CB$7:$CI$33000,6,FALSE),"")</f>
        <v/>
      </c>
      <c r="BB183" s="58" t="str">
        <f>IF($O$2&gt;=M183,IF(ISERROR(VLOOKUP(M183,Cs!$CB$10007:$CI$33000,4,FALSE))=TRUE,"",IF(VLOOKUP(M183,Cs!$CB$10007:$CI$33000,4,FALSE)&lt;&gt;0,VLOOKUP(M183,Cs!$CB$10007:$CI$33000,4,FALSE),"")),"")</f>
        <v/>
      </c>
      <c r="BC183" s="58" t="str">
        <f>IF($O$2&gt;=M183,IF(ISERROR(VLOOKUP(M183,Cs!$CB$10007:$CI$33000,5,FALSE))=TRUE,"",IF(VLOOKUP(M183,Cs!$CB$10007:$CI$33000,5,FALSE)&lt;&gt;0,VLOOKUP(M183,Cs!$CB$10007:$CI$33000,5,FALSE),"")),"")</f>
        <v/>
      </c>
      <c r="CB183" s="58" t="str">
        <f>IF($O$2&gt;=M183,IF(ISERROR(VLOOKUP(M183,Cs!$CB$10007:$CI$33000,4,FALSE))=TRUE,"",IF(VLOOKUP(M183,Cs!$CB$10007:$CI$33000,4,FALSE)&lt;&gt;0,VLOOKUP(M183,Cs!$CB$10007:$CI$33000,4,FALSE),"")),"")</f>
        <v/>
      </c>
      <c r="CC183" s="58" t="str">
        <f>IF($O$2&gt;=M183,IF(ISERROR(VLOOKUP(M183,Cs!$CB$10007:$CI$33000,5,FALSE))=TRUE,"",IF(VLOOKUP(M183,Cs!$CB$10007:$CI$33000,5,FALSE)&lt;&gt;0,VLOOKUP(M183,Cs!$CB$10007:$CI$33000,5,FALSE),"")),"")</f>
        <v/>
      </c>
    </row>
    <row r="184" spans="1:81" x14ac:dyDescent="0.25">
      <c r="A184" s="59" t="str">
        <f t="shared" si="27"/>
        <v/>
      </c>
      <c r="B184" s="60" t="str">
        <f>IF($O$2&gt;=M184,VLOOKUP(M184,Cs!$CB$7:$CI$33000,2,FALSE),"")</f>
        <v/>
      </c>
      <c r="C184" s="61" t="str">
        <f>IF($O$2&gt;=M184,VLOOKUP(M184,Cs!$CB$7:$CN$33000,12,FALSE),"")</f>
        <v/>
      </c>
      <c r="D184" s="61" t="str">
        <f t="shared" si="28"/>
        <v/>
      </c>
      <c r="E184" s="66" t="str">
        <f>IF($O$2&gt;=M184,VLOOKUP(M184,Cs!$CB$7:$CN$33000,13,FALSE),"")</f>
        <v/>
      </c>
      <c r="F184" s="61" t="str">
        <f t="shared" si="29"/>
        <v/>
      </c>
      <c r="G184" s="62" t="str">
        <f>IF(M184&lt;=$O$2,T184,IF(M183=$O$2,$Q$3,IF(M182=$O$2,SUM($G$146:G182),IF(M181=$O$2,SUM(G183,-I183),IF(M180=$O$2,SUM(G183,H183),"")))))</f>
        <v/>
      </c>
      <c r="H184" s="62" t="str">
        <f>IF(M184&lt;=$O$2,CB184,IF(M183=$O$2,$BQ$3,IF(M182=$O$2,SUM($H$146:H182),IF(M181=$O$2,SUM(H183,-J183),""))))</f>
        <v/>
      </c>
      <c r="I184" s="62" t="str">
        <f>IF(M184&lt;=$O$2,U184,IF(M183=$O$2,$R$3,IF(M182=$O$2,SUM($I$146:I182),"")))</f>
        <v/>
      </c>
      <c r="J184" s="62" t="str">
        <f>IF(M184&lt;=$O$2,CC184,IF(M183=$O$2,$BR$3,IF(M182=$O$2,SUM($J$146:J182),"")))</f>
        <v/>
      </c>
      <c r="K184" s="63" t="str">
        <f t="shared" si="30"/>
        <v/>
      </c>
      <c r="M184" s="58">
        <f t="shared" si="31"/>
        <v>160</v>
      </c>
      <c r="O184" s="58" t="str">
        <f>IF($O$2&gt;=M184,VLOOKUP(M184,Cs!$CB$7:$CI$33000,8,FALSE),"")</f>
        <v/>
      </c>
      <c r="P184" s="58" t="str">
        <f>IF($O$2&gt;=M184,VLOOKUP(M184,Cs!$CB$7:$CI$33000,7,FALSE),"")</f>
        <v/>
      </c>
      <c r="Q184" s="58" t="str">
        <f>IF($O$2&gt;=M184,IF(VLOOKUP(M184,Cs!$CB$7:$CN$33000,9,FALSE)&lt;&gt;0,VLOOKUP(M184,Cs!$CB$7:$CN$33000,9,FALSE),""),"")</f>
        <v/>
      </c>
      <c r="R184" s="58" t="str">
        <f>IF($O$2&gt;=M184,VLOOKUP(M184,Cs!$CB$7:$CN$33000,10,FALSE),"")</f>
        <v/>
      </c>
      <c r="S184" s="58" t="str">
        <f>IF($O$2&gt;=M184,VLOOKUP(M184,Cs!$CB$7:$CN$33000,11,FALSE),"")</f>
        <v/>
      </c>
      <c r="T184" s="58" t="str">
        <f>IF($O$2&gt;=M184,IF(ISERROR(VLOOKUP(M184,Cs!$CB$7:$CI$10000,4,FALSE))=TRUE,"",IF(VLOOKUP(M184,Cs!$CB$7:$CI$10000,4,FALSE)&lt;&gt;0,VLOOKUP(M184,Cs!$CB$7:$CI$10000,4,FALSE),"")),"")</f>
        <v/>
      </c>
      <c r="U184" s="58" t="str">
        <f>IF($O$2&gt;=M184,IF(ISERROR(VLOOKUP(M184,Cs!$CB$7:$CI$10000,5,FALSE))=TRUE,"",IF(VLOOKUP(M184,Cs!$CB$7:$CI$10000,5,FALSE)&lt;&gt;0,VLOOKUP(M184,Cs!$CB$7:$CI$10000,5,FALSE),"")),"")</f>
        <v/>
      </c>
      <c r="V184" s="58" t="str">
        <f>IF($O$2&gt;=M184,VLOOKUP(M184,Cs!$CB$7:$CI$33000,6,FALSE),"")</f>
        <v/>
      </c>
      <c r="BB184" s="58" t="str">
        <f>IF($O$2&gt;=M184,IF(ISERROR(VLOOKUP(M184,Cs!$CB$10007:$CI$33000,4,FALSE))=TRUE,"",IF(VLOOKUP(M184,Cs!$CB$10007:$CI$33000,4,FALSE)&lt;&gt;0,VLOOKUP(M184,Cs!$CB$10007:$CI$33000,4,FALSE),"")),"")</f>
        <v/>
      </c>
      <c r="BC184" s="58" t="str">
        <f>IF($O$2&gt;=M184,IF(ISERROR(VLOOKUP(M184,Cs!$CB$10007:$CI$33000,5,FALSE))=TRUE,"",IF(VLOOKUP(M184,Cs!$CB$10007:$CI$33000,5,FALSE)&lt;&gt;0,VLOOKUP(M184,Cs!$CB$10007:$CI$33000,5,FALSE),"")),"")</f>
        <v/>
      </c>
      <c r="CB184" s="58" t="str">
        <f>IF($O$2&gt;=M184,IF(ISERROR(VLOOKUP(M184,Cs!$CB$10007:$CI$33000,4,FALSE))=TRUE,"",IF(VLOOKUP(M184,Cs!$CB$10007:$CI$33000,4,FALSE)&lt;&gt;0,VLOOKUP(M184,Cs!$CB$10007:$CI$33000,4,FALSE),"")),"")</f>
        <v/>
      </c>
      <c r="CC184" s="58" t="str">
        <f>IF($O$2&gt;=M184,IF(ISERROR(VLOOKUP(M184,Cs!$CB$10007:$CI$33000,5,FALSE))=TRUE,"",IF(VLOOKUP(M184,Cs!$CB$10007:$CI$33000,5,FALSE)&lt;&gt;0,VLOOKUP(M184,Cs!$CB$10007:$CI$33000,5,FALSE),"")),"")</f>
        <v/>
      </c>
    </row>
    <row r="185" spans="1:81" x14ac:dyDescent="0.25">
      <c r="A185" s="59" t="str">
        <f t="shared" si="27"/>
        <v/>
      </c>
      <c r="B185" s="60" t="str">
        <f>IF($O$2&gt;=M185,VLOOKUP(M185,Cs!$CB$7:$CI$33000,2,FALSE),"")</f>
        <v/>
      </c>
      <c r="C185" s="61" t="str">
        <f>IF($O$2&gt;=M185,VLOOKUP(M185,Cs!$CB$7:$CN$33000,12,FALSE),"")</f>
        <v/>
      </c>
      <c r="D185" s="61" t="str">
        <f t="shared" si="28"/>
        <v/>
      </c>
      <c r="E185" s="66" t="str">
        <f>IF($O$2&gt;=M185,VLOOKUP(M185,Cs!$CB$7:$CN$33000,13,FALSE),"")</f>
        <v/>
      </c>
      <c r="F185" s="61" t="str">
        <f t="shared" si="29"/>
        <v/>
      </c>
      <c r="G185" s="62" t="str">
        <f>IF(M185&lt;=$O$2,T185,IF(M184=$O$2,$Q$3,IF(M183=$O$2,SUM($G$146:G183),IF(M182=$O$2,SUM(G184,-I184),IF(M181=$O$2,SUM(G184,H184),"")))))</f>
        <v/>
      </c>
      <c r="H185" s="62" t="str">
        <f>IF(M185&lt;=$O$2,CB185,IF(M184=$O$2,$BQ$3,IF(M183=$O$2,SUM($H$146:H183),IF(M182=$O$2,SUM(H184,-J184),""))))</f>
        <v/>
      </c>
      <c r="I185" s="62" t="str">
        <f>IF(M185&lt;=$O$2,U185,IF(M184=$O$2,$R$3,IF(M183=$O$2,SUM($I$146:I183),"")))</f>
        <v/>
      </c>
      <c r="J185" s="62" t="str">
        <f>IF(M185&lt;=$O$2,CC185,IF(M184=$O$2,$BR$3,IF(M183=$O$2,SUM($J$146:J183),"")))</f>
        <v/>
      </c>
      <c r="K185" s="63" t="str">
        <f t="shared" si="30"/>
        <v/>
      </c>
      <c r="M185" s="58">
        <f t="shared" si="31"/>
        <v>161</v>
      </c>
      <c r="O185" s="58" t="str">
        <f>IF($O$2&gt;=M185,VLOOKUP(M185,Cs!$CB$7:$CI$33000,8,FALSE),"")</f>
        <v/>
      </c>
      <c r="P185" s="58" t="str">
        <f>IF($O$2&gt;=M185,VLOOKUP(M185,Cs!$CB$7:$CI$33000,7,FALSE),"")</f>
        <v/>
      </c>
      <c r="Q185" s="58" t="str">
        <f>IF($O$2&gt;=M185,IF(VLOOKUP(M185,Cs!$CB$7:$CN$33000,9,FALSE)&lt;&gt;0,VLOOKUP(M185,Cs!$CB$7:$CN$33000,9,FALSE),""),"")</f>
        <v/>
      </c>
      <c r="R185" s="58" t="str">
        <f>IF($O$2&gt;=M185,VLOOKUP(M185,Cs!$CB$7:$CN$33000,10,FALSE),"")</f>
        <v/>
      </c>
      <c r="S185" s="58" t="str">
        <f>IF($O$2&gt;=M185,VLOOKUP(M185,Cs!$CB$7:$CN$33000,11,FALSE),"")</f>
        <v/>
      </c>
      <c r="T185" s="58" t="str">
        <f>IF($O$2&gt;=M185,IF(ISERROR(VLOOKUP(M185,Cs!$CB$7:$CI$10000,4,FALSE))=TRUE,"",IF(VLOOKUP(M185,Cs!$CB$7:$CI$10000,4,FALSE)&lt;&gt;0,VLOOKUP(M185,Cs!$CB$7:$CI$10000,4,FALSE),"")),"")</f>
        <v/>
      </c>
      <c r="U185" s="58" t="str">
        <f>IF($O$2&gt;=M185,IF(ISERROR(VLOOKUP(M185,Cs!$CB$7:$CI$10000,5,FALSE))=TRUE,"",IF(VLOOKUP(M185,Cs!$CB$7:$CI$10000,5,FALSE)&lt;&gt;0,VLOOKUP(M185,Cs!$CB$7:$CI$10000,5,FALSE),"")),"")</f>
        <v/>
      </c>
      <c r="V185" s="58" t="str">
        <f>IF($O$2&gt;=M185,VLOOKUP(M185,Cs!$CB$7:$CI$33000,6,FALSE),"")</f>
        <v/>
      </c>
      <c r="BB185" s="58" t="str">
        <f>IF($O$2&gt;=M185,IF(ISERROR(VLOOKUP(M185,Cs!$CB$10007:$CI$33000,4,FALSE))=TRUE,"",IF(VLOOKUP(M185,Cs!$CB$10007:$CI$33000,4,FALSE)&lt;&gt;0,VLOOKUP(M185,Cs!$CB$10007:$CI$33000,4,FALSE),"")),"")</f>
        <v/>
      </c>
      <c r="BC185" s="58" t="str">
        <f>IF($O$2&gt;=M185,IF(ISERROR(VLOOKUP(M185,Cs!$CB$10007:$CI$33000,5,FALSE))=TRUE,"",IF(VLOOKUP(M185,Cs!$CB$10007:$CI$33000,5,FALSE)&lt;&gt;0,VLOOKUP(M185,Cs!$CB$10007:$CI$33000,5,FALSE),"")),"")</f>
        <v/>
      </c>
      <c r="CB185" s="58" t="str">
        <f>IF($O$2&gt;=M185,IF(ISERROR(VLOOKUP(M185,Cs!$CB$10007:$CI$33000,4,FALSE))=TRUE,"",IF(VLOOKUP(M185,Cs!$CB$10007:$CI$33000,4,FALSE)&lt;&gt;0,VLOOKUP(M185,Cs!$CB$10007:$CI$33000,4,FALSE),"")),"")</f>
        <v/>
      </c>
      <c r="CC185" s="58" t="str">
        <f>IF($O$2&gt;=M185,IF(ISERROR(VLOOKUP(M185,Cs!$CB$10007:$CI$33000,5,FALSE))=TRUE,"",IF(VLOOKUP(M185,Cs!$CB$10007:$CI$33000,5,FALSE)&lt;&gt;0,VLOOKUP(M185,Cs!$CB$10007:$CI$33000,5,FALSE),"")),"")</f>
        <v/>
      </c>
    </row>
    <row r="186" spans="1:81" x14ac:dyDescent="0.25">
      <c r="A186" s="59" t="str">
        <f t="shared" si="27"/>
        <v/>
      </c>
      <c r="B186" s="60" t="str">
        <f>IF($O$2&gt;=M186,VLOOKUP(M186,Cs!$CB$7:$CI$33000,2,FALSE),"")</f>
        <v/>
      </c>
      <c r="C186" s="61" t="str">
        <f>IF($O$2&gt;=M186,VLOOKUP(M186,Cs!$CB$7:$CN$33000,12,FALSE),"")</f>
        <v/>
      </c>
      <c r="D186" s="61" t="str">
        <f t="shared" si="28"/>
        <v/>
      </c>
      <c r="E186" s="66" t="str">
        <f>IF($O$2&gt;=M186,VLOOKUP(M186,Cs!$CB$7:$CN$33000,13,FALSE),"")</f>
        <v/>
      </c>
      <c r="F186" s="61" t="str">
        <f t="shared" si="29"/>
        <v/>
      </c>
      <c r="G186" s="62" t="str">
        <f>IF(M186&lt;=$O$2,T186,IF(M185=$O$2,$Q$3,IF(M184=$O$2,SUM($G$146:G184),IF(M183=$O$2,SUM(G185,-I185),IF(M182=$O$2,SUM(G185,H185),"")))))</f>
        <v/>
      </c>
      <c r="H186" s="62" t="str">
        <f>IF(M186&lt;=$O$2,CB186,IF(M185=$O$2,$BQ$3,IF(M184=$O$2,SUM($H$146:H184),IF(M183=$O$2,SUM(H185,-J185),""))))</f>
        <v/>
      </c>
      <c r="I186" s="62" t="str">
        <f>IF(M186&lt;=$O$2,U186,IF(M185=$O$2,$R$3,IF(M184=$O$2,SUM($I$146:I184),"")))</f>
        <v/>
      </c>
      <c r="J186" s="62" t="str">
        <f>IF(M186&lt;=$O$2,CC186,IF(M185=$O$2,$BR$3,IF(M184=$O$2,SUM($J$146:J184),"")))</f>
        <v/>
      </c>
      <c r="K186" s="63" t="str">
        <f t="shared" si="30"/>
        <v/>
      </c>
      <c r="M186" s="58">
        <f t="shared" si="31"/>
        <v>162</v>
      </c>
      <c r="O186" s="58" t="str">
        <f>IF($O$2&gt;=M186,VLOOKUP(M186,Cs!$CB$7:$CI$33000,8,FALSE),"")</f>
        <v/>
      </c>
      <c r="P186" s="58" t="str">
        <f>IF($O$2&gt;=M186,VLOOKUP(M186,Cs!$CB$7:$CI$33000,7,FALSE),"")</f>
        <v/>
      </c>
      <c r="Q186" s="58" t="str">
        <f>IF($O$2&gt;=M186,IF(VLOOKUP(M186,Cs!$CB$7:$CN$33000,9,FALSE)&lt;&gt;0,VLOOKUP(M186,Cs!$CB$7:$CN$33000,9,FALSE),""),"")</f>
        <v/>
      </c>
      <c r="R186" s="58" t="str">
        <f>IF($O$2&gt;=M186,VLOOKUP(M186,Cs!$CB$7:$CN$33000,10,FALSE),"")</f>
        <v/>
      </c>
      <c r="S186" s="58" t="str">
        <f>IF($O$2&gt;=M186,VLOOKUP(M186,Cs!$CB$7:$CN$33000,11,FALSE),"")</f>
        <v/>
      </c>
      <c r="T186" s="58" t="str">
        <f>IF($O$2&gt;=M186,IF(ISERROR(VLOOKUP(M186,Cs!$CB$7:$CI$10000,4,FALSE))=TRUE,"",IF(VLOOKUP(M186,Cs!$CB$7:$CI$10000,4,FALSE)&lt;&gt;0,VLOOKUP(M186,Cs!$CB$7:$CI$10000,4,FALSE),"")),"")</f>
        <v/>
      </c>
      <c r="U186" s="58" t="str">
        <f>IF($O$2&gt;=M186,IF(ISERROR(VLOOKUP(M186,Cs!$CB$7:$CI$10000,5,FALSE))=TRUE,"",IF(VLOOKUP(M186,Cs!$CB$7:$CI$10000,5,FALSE)&lt;&gt;0,VLOOKUP(M186,Cs!$CB$7:$CI$10000,5,FALSE),"")),"")</f>
        <v/>
      </c>
      <c r="V186" s="58" t="str">
        <f>IF($O$2&gt;=M186,VLOOKUP(M186,Cs!$CB$7:$CI$33000,6,FALSE),"")</f>
        <v/>
      </c>
      <c r="BB186" s="58" t="str">
        <f>IF($O$2&gt;=M186,IF(ISERROR(VLOOKUP(M186,Cs!$CB$10007:$CI$33000,4,FALSE))=TRUE,"",IF(VLOOKUP(M186,Cs!$CB$10007:$CI$33000,4,FALSE)&lt;&gt;0,VLOOKUP(M186,Cs!$CB$10007:$CI$33000,4,FALSE),"")),"")</f>
        <v/>
      </c>
      <c r="BC186" s="58" t="str">
        <f>IF($O$2&gt;=M186,IF(ISERROR(VLOOKUP(M186,Cs!$CB$10007:$CI$33000,5,FALSE))=TRUE,"",IF(VLOOKUP(M186,Cs!$CB$10007:$CI$33000,5,FALSE)&lt;&gt;0,VLOOKUP(M186,Cs!$CB$10007:$CI$33000,5,FALSE),"")),"")</f>
        <v/>
      </c>
      <c r="CB186" s="58" t="str">
        <f>IF($O$2&gt;=M186,IF(ISERROR(VLOOKUP(M186,Cs!$CB$10007:$CI$33000,4,FALSE))=TRUE,"",IF(VLOOKUP(M186,Cs!$CB$10007:$CI$33000,4,FALSE)&lt;&gt;0,VLOOKUP(M186,Cs!$CB$10007:$CI$33000,4,FALSE),"")),"")</f>
        <v/>
      </c>
      <c r="CC186" s="58" t="str">
        <f>IF($O$2&gt;=M186,IF(ISERROR(VLOOKUP(M186,Cs!$CB$10007:$CI$33000,5,FALSE))=TRUE,"",IF(VLOOKUP(M186,Cs!$CB$10007:$CI$33000,5,FALSE)&lt;&gt;0,VLOOKUP(M186,Cs!$CB$10007:$CI$33000,5,FALSE),"")),"")</f>
        <v/>
      </c>
    </row>
    <row r="187" spans="1:81" x14ac:dyDescent="0.25">
      <c r="A187" s="61"/>
      <c r="B187" s="61"/>
      <c r="C187" s="61"/>
      <c r="D187" s="61"/>
      <c r="E187" s="74"/>
      <c r="F187" s="61" t="str">
        <f>IF(M186&lt;$O$2,$U$4,IF(M186=$O$2,$U$1,IF(M185=$O$2,$U$2,IF(M184=$O$2,$U$3,IF(M183=$O$2,$U$7,"")))))</f>
        <v/>
      </c>
      <c r="G187" s="62" t="str">
        <f>IF(M186&lt;$O$2,SUM(G146:G186),IF(M186=$O$2,$Q$3,IF(M185=$O$2,SUM($G$146:G185),IF(M184=$O$2,SUM(G186,-I186),IF(M183=$O$2,SUM(G186,H186),"")))))</f>
        <v/>
      </c>
      <c r="H187" s="62" t="str">
        <f>IF(M186&lt;$O$2,SUM(H146:H186),IF(M186=$O$2,$BQ$3,IF(M185=$O$2,SUM($H$146:H185),IF(M184=$O$2,SUM(H186,-J186),""))))</f>
        <v/>
      </c>
      <c r="I187" s="62" t="str">
        <f>IF(M186&lt;$O$2,SUM(I146:I186),IF(M186=$O$2,$R$3,IF(M185=$O$2,SUM($I$146:I185),"")))</f>
        <v/>
      </c>
      <c r="J187" s="62" t="str">
        <f>IF(M186&lt;$O$2,SUM(J146:J186),IF(M186=$O$2,$BR$3,IF(M185=$O$2,SUM($J$146:J185),"")))</f>
        <v/>
      </c>
      <c r="M187" s="71">
        <f>IF(M186&lt;$O$2,M186,SUM(M186,1))</f>
        <v>163</v>
      </c>
      <c r="O187" s="58" t="str">
        <f>IF($O$2&gt;=M187,VLOOKUP(M187,Cs!$CB$7:$CI$33000,8,FALSE),"")</f>
        <v/>
      </c>
      <c r="P187" s="58" t="str">
        <f>IF($O$2&gt;=M187,VLOOKUP(M187,Cs!$CB$7:$CI$33000,7,FALSE),"")</f>
        <v/>
      </c>
      <c r="Q187" s="58" t="str">
        <f>IF($O$2&gt;=M187,IF(VLOOKUP(M187,Cs!$CB$7:$CN$33000,9,FALSE)&lt;&gt;0,VLOOKUP(M187,Cs!$CB$7:$CN$33000,9,FALSE),""),"")</f>
        <v/>
      </c>
      <c r="R187" s="58" t="str">
        <f>IF($O$2&gt;=M187,VLOOKUP(M187,Cs!$CB$7:$CN$33000,10,FALSE),"")</f>
        <v/>
      </c>
      <c r="S187" s="58" t="str">
        <f>IF($O$2&gt;=M187,VLOOKUP(M187,Cs!$CB$7:$CN$33000,11,FALSE),"")</f>
        <v/>
      </c>
      <c r="T187" s="58" t="str">
        <f>IF($O$2&gt;=M187,IF(ISERROR(VLOOKUP(M187,Cs!$CB$7:$CI$10000,4,FALSE))=TRUE,"",IF(VLOOKUP(M187,Cs!$CB$7:$CI$10000,4,FALSE)&lt;&gt;0,VLOOKUP(M187,Cs!$CB$7:$CI$10000,4,FALSE),"")),"")</f>
        <v/>
      </c>
      <c r="U187" s="58" t="str">
        <f>IF($O$2&gt;=M187,IF(ISERROR(VLOOKUP(M187,Cs!$CB$7:$CI$10000,5,FALSE))=TRUE,"",IF(VLOOKUP(M187,Cs!$CB$7:$CI$10000,5,FALSE)&lt;&gt;0,VLOOKUP(M187,Cs!$CB$7:$CI$10000,5,FALSE),"")),"")</f>
        <v/>
      </c>
      <c r="V187" s="58" t="str">
        <f>IF($O$2&gt;=M187,VLOOKUP(M187,Cs!$CB$7:$CI$33000,6,FALSE),"")</f>
        <v/>
      </c>
      <c r="BB187" s="58" t="str">
        <f>IF($O$2&gt;=M187,IF(ISERROR(VLOOKUP(M187,Cs!$CB$10007:$CI$33000,4,FALSE))=TRUE,"",IF(VLOOKUP(M187,Cs!$CB$10007:$CI$33000,4,FALSE)&lt;&gt;0,VLOOKUP(M187,Cs!$CB$10007:$CI$33000,4,FALSE),"")),"")</f>
        <v/>
      </c>
      <c r="BC187" s="58" t="str">
        <f>IF($O$2&gt;=M187,IF(ISERROR(VLOOKUP(M187,Cs!$CB$10007:$CI$33000,5,FALSE))=TRUE,"",IF(VLOOKUP(M187,Cs!$CB$10007:$CI$33000,5,FALSE)&lt;&gt;0,VLOOKUP(M187,Cs!$CB$10007:$CI$33000,5,FALSE),"")),"")</f>
        <v/>
      </c>
      <c r="CB187" s="58" t="str">
        <f>IF($O$2&gt;=M187,IF(ISERROR(VLOOKUP(M187,Cs!$CB$10007:$CI$33000,4,FALSE))=TRUE,"",IF(VLOOKUP(M187,Cs!$CB$10007:$CI$33000,4,FALSE)&lt;&gt;0,VLOOKUP(M187,Cs!$CB$10007:$CI$33000,4,FALSE),"")),"")</f>
        <v/>
      </c>
      <c r="CC187" s="58" t="str">
        <f>IF($O$2&gt;=M187,IF(ISERROR(VLOOKUP(M187,Cs!$CB$10007:$CI$33000,5,FALSE))=TRUE,"",IF(VLOOKUP(M187,Cs!$CB$10007:$CI$33000,5,FALSE)&lt;&gt;0,VLOOKUP(M187,Cs!$CB$10007:$CI$33000,5,FALSE),"")),"")</f>
        <v/>
      </c>
    </row>
    <row r="188" spans="1:81" x14ac:dyDescent="0.25">
      <c r="A188" s="61"/>
      <c r="B188" s="61"/>
      <c r="C188" s="61"/>
      <c r="D188" s="61"/>
      <c r="E188" s="74"/>
      <c r="F188" s="61" t="str">
        <f>IF(M186=$O$2,$U$2,IF(M185=$O$2,$U$3,IF(M184=$O$2,$U$7,"")))</f>
        <v/>
      </c>
      <c r="G188" s="62" t="str">
        <f>IF(M186=$O$2,SUM($G$146:G186),IF(M185=$O$2,SUM(G187,-I187),IF(M184=$O$2,SUM(G187,H187),"")))</f>
        <v/>
      </c>
      <c r="H188" s="62" t="str">
        <f>IF(M186=$O$2,SUM($H$146:H186),IF(M185=$O$2,SUM(H187,-J187),""))</f>
        <v/>
      </c>
      <c r="I188" s="62" t="str">
        <f>IF(M186=$O$2,SUM($I$146:I186),"")</f>
        <v/>
      </c>
      <c r="J188" s="62" t="str">
        <f>IF(M186=$O$2,SUM($J$146:J186),"")</f>
        <v/>
      </c>
      <c r="M188" s="58">
        <f>M187</f>
        <v>163</v>
      </c>
      <c r="BB188" s="58" t="str">
        <f>IF($O$2&gt;=M188,IF(ISERROR(VLOOKUP(M188,Cs!$CB$10007:$CI$33000,4,FALSE))=TRUE,"",IF(VLOOKUP(M188,Cs!$CB$10007:$CI$33000,4,FALSE)&lt;&gt;0,VLOOKUP(M188,Cs!$CB$10007:$CI$33000,4,FALSE),"")),"")</f>
        <v/>
      </c>
      <c r="BC188" s="58" t="str">
        <f>IF($O$2&gt;=M188,IF(ISERROR(VLOOKUP(M188,Cs!$CB$10007:$CI$33000,5,FALSE))=TRUE,"",IF(VLOOKUP(M188,Cs!$CB$10007:$CI$33000,5,FALSE)&lt;&gt;0,VLOOKUP(M188,Cs!$CB$10007:$CI$33000,5,FALSE),"")),"")</f>
        <v/>
      </c>
      <c r="CB188" s="58" t="str">
        <f>IF($O$2&gt;=M188,IF(ISERROR(VLOOKUP(M188,Cs!$CB$10007:$CI$33000,4,FALSE))=TRUE,"",IF(VLOOKUP(M188,Cs!$CB$10007:$CI$33000,4,FALSE)&lt;&gt;0,VLOOKUP(M188,Cs!$CB$10007:$CI$33000,4,FALSE),"")),"")</f>
        <v/>
      </c>
      <c r="CC188" s="58" t="str">
        <f>IF($O$2&gt;=M188,IF(ISERROR(VLOOKUP(M188,Cs!$CB$10007:$CI$33000,5,FALSE))=TRUE,"",IF(VLOOKUP(M188,Cs!$CB$10007:$CI$33000,5,FALSE)&lt;&gt;0,VLOOKUP(M188,Cs!$CB$10007:$CI$33000,5,FALSE),"")),"")</f>
        <v/>
      </c>
    </row>
    <row r="189" spans="1:81" x14ac:dyDescent="0.25">
      <c r="A189" s="61"/>
      <c r="B189" s="61"/>
      <c r="C189" s="61"/>
      <c r="D189" s="61"/>
      <c r="E189" s="74"/>
      <c r="F189" s="61" t="str">
        <f>IF(M186=$O$2,$U$3,IF(M185=$O$2,$U$7,""))</f>
        <v/>
      </c>
      <c r="G189" s="62" t="str">
        <f>IF(M186=$O$2,SUM(G188,-I188),IF(M185=$O$2,SUM(G188,H188),""))</f>
        <v/>
      </c>
      <c r="H189" s="62" t="str">
        <f>IF(M186=$O$2,SUM(H188,-J188),"")</f>
        <v/>
      </c>
      <c r="I189" s="62"/>
      <c r="J189" s="62"/>
      <c r="M189" s="58">
        <f t="shared" ref="M189:M191" si="32">M188</f>
        <v>163</v>
      </c>
      <c r="BB189" s="58" t="str">
        <f>IF($O$2&gt;=M189,IF(ISERROR(VLOOKUP(M189,Cs!$CB$10007:$CI$33000,4,FALSE))=TRUE,"",IF(VLOOKUP(M189,Cs!$CB$10007:$CI$33000,4,FALSE)&lt;&gt;0,VLOOKUP(M189,Cs!$CB$10007:$CI$33000,4,FALSE),"")),"")</f>
        <v/>
      </c>
      <c r="BC189" s="58" t="str">
        <f>IF($O$2&gt;=M189,IF(ISERROR(VLOOKUP(M189,Cs!$CB$10007:$CI$33000,5,FALSE))=TRUE,"",IF(VLOOKUP(M189,Cs!$CB$10007:$CI$33000,5,FALSE)&lt;&gt;0,VLOOKUP(M189,Cs!$CB$10007:$CI$33000,5,FALSE),"")),"")</f>
        <v/>
      </c>
      <c r="CB189" s="58" t="str">
        <f>IF($O$2&gt;=M189,IF(ISERROR(VLOOKUP(M189,Cs!$CB$10007:$CI$33000,4,FALSE))=TRUE,"",IF(VLOOKUP(M189,Cs!$CB$10007:$CI$33000,4,FALSE)&lt;&gt;0,VLOOKUP(M189,Cs!$CB$10007:$CI$33000,4,FALSE),"")),"")</f>
        <v/>
      </c>
      <c r="CC189" s="58" t="str">
        <f>IF($O$2&gt;=M189,IF(ISERROR(VLOOKUP(M189,Cs!$CB$10007:$CI$33000,5,FALSE))=TRUE,"",IF(VLOOKUP(M189,Cs!$CB$10007:$CI$33000,5,FALSE)&lt;&gt;0,VLOOKUP(M189,Cs!$CB$10007:$CI$33000,5,FALSE),"")),"")</f>
        <v/>
      </c>
    </row>
    <row r="190" spans="1:81" x14ac:dyDescent="0.25">
      <c r="A190" s="61"/>
      <c r="B190" s="61"/>
      <c r="C190" s="61"/>
      <c r="D190" s="61"/>
      <c r="E190" s="74"/>
      <c r="F190" s="61" t="str">
        <f>IF(M186=$O$2,$U$7,"")</f>
        <v/>
      </c>
      <c r="G190" s="62" t="str">
        <f>IF(M186=$O$2,SUM(G189,H189),"")</f>
        <v/>
      </c>
      <c r="H190" s="62"/>
      <c r="I190" s="62"/>
      <c r="J190" s="62"/>
      <c r="K190" s="65" t="str">
        <f>IF(M147&lt;=$O$2,"pg. "&amp;N190,"")</f>
        <v/>
      </c>
      <c r="M190" s="58">
        <f t="shared" si="32"/>
        <v>163</v>
      </c>
      <c r="N190" s="58" t="str">
        <f>IF(M147&lt;=$O$2,SUM(N145,1),"")</f>
        <v/>
      </c>
      <c r="BB190" s="58" t="str">
        <f>IF($O$2&gt;=M190,IF(ISERROR(VLOOKUP(M190,Cs!$CB$10007:$CI$33000,4,FALSE))=TRUE,"",IF(VLOOKUP(M190,Cs!$CB$10007:$CI$33000,4,FALSE)&lt;&gt;0,VLOOKUP(M190,Cs!$CB$10007:$CI$33000,4,FALSE),"")),"")</f>
        <v/>
      </c>
      <c r="BC190" s="58" t="str">
        <f>IF($O$2&gt;=M190,IF(ISERROR(VLOOKUP(M190,Cs!$CB$10007:$CI$33000,5,FALSE))=TRUE,"",IF(VLOOKUP(M190,Cs!$CB$10007:$CI$33000,5,FALSE)&lt;&gt;0,VLOOKUP(M190,Cs!$CB$10007:$CI$33000,5,FALSE),"")),"")</f>
        <v/>
      </c>
      <c r="CB190" s="58" t="str">
        <f>IF($O$2&gt;=M190,IF(ISERROR(VLOOKUP(M190,Cs!$CB$10007:$CI$33000,4,FALSE))=TRUE,"",IF(VLOOKUP(M190,Cs!$CB$10007:$CI$33000,4,FALSE)&lt;&gt;0,VLOOKUP(M190,Cs!$CB$10007:$CI$33000,4,FALSE),"")),"")</f>
        <v/>
      </c>
      <c r="CC190" s="58" t="str">
        <f>IF($O$2&gt;=M190,IF(ISERROR(VLOOKUP(M190,Cs!$CB$10007:$CI$33000,5,FALSE))=TRUE,"",IF(VLOOKUP(M190,Cs!$CB$10007:$CI$33000,5,FALSE)&lt;&gt;0,VLOOKUP(M190,Cs!$CB$10007:$CI$33000,5,FALSE),"")),"")</f>
        <v/>
      </c>
    </row>
    <row r="191" spans="1:81" s="73" customFormat="1" x14ac:dyDescent="0.25">
      <c r="A191" s="61"/>
      <c r="B191" s="61"/>
      <c r="C191" s="61"/>
      <c r="D191" s="61"/>
      <c r="E191" s="74"/>
      <c r="F191" s="87" t="str">
        <f>IF(M191&lt;$O$2,$U$6,"")</f>
        <v/>
      </c>
      <c r="G191" s="62" t="str">
        <f>IF(M191&lt;$O$2,G187,"")</f>
        <v/>
      </c>
      <c r="H191" s="62" t="str">
        <f>IF(M191&lt;$O$2,H187,"")</f>
        <v/>
      </c>
      <c r="I191" s="62" t="str">
        <f>IF(M191&lt;$O$2,I187,"")</f>
        <v/>
      </c>
      <c r="J191" s="62" t="str">
        <f>IF(M191&lt;$O$2,J187,"")</f>
        <v/>
      </c>
      <c r="K191" s="61"/>
      <c r="M191" s="58">
        <f t="shared" si="32"/>
        <v>163</v>
      </c>
      <c r="BB191" s="58" t="str">
        <f>IF($O$2&gt;=M191,IF(ISERROR(VLOOKUP(M191,Cs!$CB$10007:$CI$33000,4,FALSE))=TRUE,"",IF(VLOOKUP(M191,Cs!$CB$10007:$CI$33000,4,FALSE)&lt;&gt;0,VLOOKUP(M191,Cs!$CB$10007:$CI$33000,4,FALSE),"")),"")</f>
        <v/>
      </c>
      <c r="BC191" s="58" t="str">
        <f>IF($O$2&gt;=M191,IF(ISERROR(VLOOKUP(M191,Cs!$CB$10007:$CI$33000,5,FALSE))=TRUE,"",IF(VLOOKUP(M191,Cs!$CB$10007:$CI$33000,5,FALSE)&lt;&gt;0,VLOOKUP(M191,Cs!$CB$10007:$CI$33000,5,FALSE),"")),"")</f>
        <v/>
      </c>
      <c r="CB191" s="58" t="str">
        <f>IF($O$2&gt;=M191,IF(ISERROR(VLOOKUP(M191,Cs!$CB$10007:$CI$33000,4,FALSE))=TRUE,"",IF(VLOOKUP(M191,Cs!$CB$10007:$CI$33000,4,FALSE)&lt;&gt;0,VLOOKUP(M191,Cs!$CB$10007:$CI$33000,4,FALSE),"")),"")</f>
        <v/>
      </c>
      <c r="CC191" s="58" t="str">
        <f>IF($O$2&gt;=M191,IF(ISERROR(VLOOKUP(M191,Cs!$CB$10007:$CI$33000,5,FALSE))=TRUE,"",IF(VLOOKUP(M191,Cs!$CB$10007:$CI$33000,5,FALSE)&lt;&gt;0,VLOOKUP(M191,Cs!$CB$10007:$CI$33000,5,FALSE),"")),"")</f>
        <v/>
      </c>
    </row>
    <row r="192" spans="1:81" s="73" customFormat="1" x14ac:dyDescent="0.25">
      <c r="A192" s="59" t="str">
        <f t="shared" ref="A192:A231" si="33">IF($O$2&gt;=M192,M192,"")</f>
        <v/>
      </c>
      <c r="B192" s="60" t="str">
        <f>IF($O$2&gt;=M192,VLOOKUP(M192,Cs!$CB$7:$CI$33000,2,FALSE),"")</f>
        <v/>
      </c>
      <c r="C192" s="61" t="str">
        <f>IF($O$2&gt;=M192,VLOOKUP(M192,Cs!$CB$7:$CN$33000,12,FALSE),"")</f>
        <v/>
      </c>
      <c r="D192" s="61" t="str">
        <f t="shared" ref="D192:D231" si="34">IF($O$2&gt;=M192,IF(O192=$O$9,"",UPPER(LEFT(O192,1))),"")</f>
        <v/>
      </c>
      <c r="E192" s="66" t="str">
        <f>IF($O$2&gt;=M192,VLOOKUP(M192,Cs!$CB$7:$CN$33000,13,FALSE),"")</f>
        <v/>
      </c>
      <c r="F192" s="61" t="str">
        <f t="shared" ref="F192:F231" si="35">TRIM(IF(M192&lt;=$O$2,Q192&amp;" "&amp;R192&amp;" "&amp;S192,IF(M191=$O$2,$U$1,IF(M190=$O$2,$U$2,IF(M189=$O$2,$U$3,IF(M188=$O$2,$U$7,""))))))</f>
        <v/>
      </c>
      <c r="G192" s="62" t="str">
        <f>IF(M192&lt;=$O$2,T192,IF(M191=$O$2,$Q$3,IF(M190=$O$2,SUM($G$191:G191),IF(M189=$O$2,SUM(G191,-I191),IF(M188=$O$2,SUM(G191,H191),"")))))</f>
        <v/>
      </c>
      <c r="H192" s="62" t="str">
        <f>IF(M192&lt;=$O$2,CB192,IF(M191=$O$2,$BQ$3,IF(M190=$O$2,SUM($H$191:H191),IF(M189=$O$2,SUM(H191,-J191),""))))</f>
        <v/>
      </c>
      <c r="I192" s="62" t="str">
        <f>IF(M192&lt;=$O$2,U192,IF(M191=$O$2,$R$3,IF(M190=$O$2,SUM($I$191:I191),"")))</f>
        <v/>
      </c>
      <c r="J192" s="62" t="str">
        <f>IF(M192&lt;=$O$2,CC192,IF(M191=$O$2,$BR$3,IF(M190=$O$2,SUM($J$191:J191),"")))</f>
        <v/>
      </c>
      <c r="K192" s="63" t="str">
        <f t="shared" ref="K192:K231" si="36">IF($O$2&gt;=M192,VLOOKUP(V192,Csfi,2,FALSE),"")</f>
        <v/>
      </c>
      <c r="M192" s="58">
        <f>M191+1</f>
        <v>164</v>
      </c>
      <c r="O192" s="58" t="str">
        <f>IF($O$2&gt;=M192,VLOOKUP(M192,Cs!$CB$7:$CI$33000,8,FALSE),"")</f>
        <v/>
      </c>
      <c r="P192" s="58" t="str">
        <f>IF($O$2&gt;=M192,VLOOKUP(M192,Cs!$CB$7:$CI$33000,7,FALSE),"")</f>
        <v/>
      </c>
      <c r="Q192" s="58" t="str">
        <f>IF($O$2&gt;=M192,IF(VLOOKUP(M192,Cs!$CB$7:$CN$33000,9,FALSE)&lt;&gt;0,VLOOKUP(M192,Cs!$CB$7:$CN$33000,9,FALSE),""),"")</f>
        <v/>
      </c>
      <c r="R192" s="58" t="str">
        <f>IF($O$2&gt;=M192,VLOOKUP(M192,Cs!$CB$7:$CN$33000,10,FALSE),"")</f>
        <v/>
      </c>
      <c r="S192" s="58" t="str">
        <f>IF($O$2&gt;=M192,VLOOKUP(M192,Cs!$CB$7:$CN$33000,11,FALSE),"")</f>
        <v/>
      </c>
      <c r="T192" s="58" t="str">
        <f>IF($O$2&gt;=M192,IF(ISERROR(VLOOKUP(M192,Cs!$CB$7:$CI$10000,4,FALSE))=TRUE,"",IF(VLOOKUP(M192,Cs!$CB$7:$CI$10000,4,FALSE)&lt;&gt;0,VLOOKUP(M192,Cs!$CB$7:$CI$10000,4,FALSE),"")),"")</f>
        <v/>
      </c>
      <c r="U192" s="58" t="str">
        <f>IF($O$2&gt;=M192,IF(ISERROR(VLOOKUP(M192,Cs!$CB$7:$CI$10000,5,FALSE))=TRUE,"",IF(VLOOKUP(M192,Cs!$CB$7:$CI$10000,5,FALSE)&lt;&gt;0,VLOOKUP(M192,Cs!$CB$7:$CI$10000,5,FALSE),"")),"")</f>
        <v/>
      </c>
      <c r="V192" s="58" t="str">
        <f>IF($O$2&gt;=M192,VLOOKUP(M192,Cs!$CB$7:$CI$33000,6,FALSE),"")</f>
        <v/>
      </c>
      <c r="BB192" s="58" t="str">
        <f>IF($O$2&gt;=M192,IF(ISERROR(VLOOKUP(M192,Cs!$CB$10007:$CI$33000,4,FALSE))=TRUE,"",IF(VLOOKUP(M192,Cs!$CB$10007:$CI$33000,4,FALSE)&lt;&gt;0,VLOOKUP(M192,Cs!$CB$10007:$CI$33000,4,FALSE),"")),"")</f>
        <v/>
      </c>
      <c r="BC192" s="58" t="str">
        <f>IF($O$2&gt;=M192,IF(ISERROR(VLOOKUP(M192,Cs!$CB$10007:$CI$33000,5,FALSE))=TRUE,"",IF(VLOOKUP(M192,Cs!$CB$10007:$CI$33000,5,FALSE)&lt;&gt;0,VLOOKUP(M192,Cs!$CB$10007:$CI$33000,5,FALSE),"")),"")</f>
        <v/>
      </c>
      <c r="CB192" s="58" t="str">
        <f>IF($O$2&gt;=M192,IF(ISERROR(VLOOKUP(M192,Cs!$CB$10007:$CI$33000,4,FALSE))=TRUE,"",IF(VLOOKUP(M192,Cs!$CB$10007:$CI$33000,4,FALSE)&lt;&gt;0,VLOOKUP(M192,Cs!$CB$10007:$CI$33000,4,FALSE),"")),"")</f>
        <v/>
      </c>
      <c r="CC192" s="58" t="str">
        <f>IF($O$2&gt;=M192,IF(ISERROR(VLOOKUP(M192,Cs!$CB$10007:$CI$33000,5,FALSE))=TRUE,"",IF(VLOOKUP(M192,Cs!$CB$10007:$CI$33000,5,FALSE)&lt;&gt;0,VLOOKUP(M192,Cs!$CB$10007:$CI$33000,5,FALSE),"")),"")</f>
        <v/>
      </c>
    </row>
    <row r="193" spans="1:81" s="73" customFormat="1" x14ac:dyDescent="0.25">
      <c r="A193" s="59" t="str">
        <f t="shared" si="33"/>
        <v/>
      </c>
      <c r="B193" s="60" t="str">
        <f>IF($O$2&gt;=M193,VLOOKUP(M193,Cs!$CB$7:$CI$33000,2,FALSE),"")</f>
        <v/>
      </c>
      <c r="C193" s="61" t="str">
        <f>IF($O$2&gt;=M193,VLOOKUP(M193,Cs!$CB$7:$CN$33000,12,FALSE),"")</f>
        <v/>
      </c>
      <c r="D193" s="61" t="str">
        <f t="shared" si="34"/>
        <v/>
      </c>
      <c r="E193" s="66" t="str">
        <f>IF($O$2&gt;=M193,VLOOKUP(M193,Cs!$CB$7:$CN$33000,13,FALSE),"")</f>
        <v/>
      </c>
      <c r="F193" s="61" t="str">
        <f t="shared" si="35"/>
        <v/>
      </c>
      <c r="G193" s="62" t="str">
        <f>IF(M193&lt;=$O$2,T193,IF(M192=$O$2,$Q$3,IF(M191=$O$2,SUM($G$191:G191),IF(M190=$O$2,SUM(G192,-I192),IF(M189=$O$2,SUM(G192,H192),"")))))</f>
        <v/>
      </c>
      <c r="H193" s="62" t="str">
        <f>IF(M193&lt;=$O$2,CB193,IF(M192=$O$2,$BQ$3,IF(M191=$O$2,SUM($H$191:H191),IF(M190=$O$2,SUM(H192,-J192),""))))</f>
        <v/>
      </c>
      <c r="I193" s="62" t="str">
        <f>IF(M193&lt;=$O$2,U193,IF(M192=$O$2,$R$3,IF(M191=$O$2,SUM($I$191:I191),"")))</f>
        <v/>
      </c>
      <c r="J193" s="62" t="str">
        <f>IF(M193&lt;=$O$2,CC193,IF(M192=$O$2,$BR$3,IF(M191=$O$2,SUM($J$191:J191),"")))</f>
        <v/>
      </c>
      <c r="K193" s="63" t="str">
        <f t="shared" si="36"/>
        <v/>
      </c>
      <c r="M193" s="58">
        <f t="shared" ref="M193:M231" si="37">M192+1</f>
        <v>165</v>
      </c>
      <c r="O193" s="58" t="str">
        <f>IF($O$2&gt;=M193,VLOOKUP(M193,Cs!$CB$7:$CI$33000,8,FALSE),"")</f>
        <v/>
      </c>
      <c r="P193" s="58" t="str">
        <f>IF($O$2&gt;=M193,VLOOKUP(M193,Cs!$CB$7:$CI$33000,7,FALSE),"")</f>
        <v/>
      </c>
      <c r="Q193" s="58" t="str">
        <f>IF($O$2&gt;=M193,IF(VLOOKUP(M193,Cs!$CB$7:$CN$33000,9,FALSE)&lt;&gt;0,VLOOKUP(M193,Cs!$CB$7:$CN$33000,9,FALSE),""),"")</f>
        <v/>
      </c>
      <c r="R193" s="58" t="str">
        <f>IF($O$2&gt;=M193,VLOOKUP(M193,Cs!$CB$7:$CN$33000,10,FALSE),"")</f>
        <v/>
      </c>
      <c r="S193" s="58" t="str">
        <f>IF($O$2&gt;=M193,VLOOKUP(M193,Cs!$CB$7:$CN$33000,11,FALSE),"")</f>
        <v/>
      </c>
      <c r="T193" s="58" t="str">
        <f>IF($O$2&gt;=M193,IF(ISERROR(VLOOKUP(M193,Cs!$CB$7:$CI$10000,4,FALSE))=TRUE,"",IF(VLOOKUP(M193,Cs!$CB$7:$CI$10000,4,FALSE)&lt;&gt;0,VLOOKUP(M193,Cs!$CB$7:$CI$10000,4,FALSE),"")),"")</f>
        <v/>
      </c>
      <c r="U193" s="58" t="str">
        <f>IF($O$2&gt;=M193,IF(ISERROR(VLOOKUP(M193,Cs!$CB$7:$CI$10000,5,FALSE))=TRUE,"",IF(VLOOKUP(M193,Cs!$CB$7:$CI$10000,5,FALSE)&lt;&gt;0,VLOOKUP(M193,Cs!$CB$7:$CI$10000,5,FALSE),"")),"")</f>
        <v/>
      </c>
      <c r="V193" s="58" t="str">
        <f>IF($O$2&gt;=M193,VLOOKUP(M193,Cs!$CB$7:$CI$33000,6,FALSE),"")</f>
        <v/>
      </c>
      <c r="BB193" s="58" t="str">
        <f>IF($O$2&gt;=M193,IF(ISERROR(VLOOKUP(M193,Cs!$CB$10007:$CI$33000,4,FALSE))=TRUE,"",IF(VLOOKUP(M193,Cs!$CB$10007:$CI$33000,4,FALSE)&lt;&gt;0,VLOOKUP(M193,Cs!$CB$10007:$CI$33000,4,FALSE),"")),"")</f>
        <v/>
      </c>
      <c r="BC193" s="58" t="str">
        <f>IF($O$2&gt;=M193,IF(ISERROR(VLOOKUP(M193,Cs!$CB$10007:$CI$33000,5,FALSE))=TRUE,"",IF(VLOOKUP(M193,Cs!$CB$10007:$CI$33000,5,FALSE)&lt;&gt;0,VLOOKUP(M193,Cs!$CB$10007:$CI$33000,5,FALSE),"")),"")</f>
        <v/>
      </c>
      <c r="CB193" s="58" t="str">
        <f>IF($O$2&gt;=M193,IF(ISERROR(VLOOKUP(M193,Cs!$CB$10007:$CI$33000,4,FALSE))=TRUE,"",IF(VLOOKUP(M193,Cs!$CB$10007:$CI$33000,4,FALSE)&lt;&gt;0,VLOOKUP(M193,Cs!$CB$10007:$CI$33000,4,FALSE),"")),"")</f>
        <v/>
      </c>
      <c r="CC193" s="58" t="str">
        <f>IF($O$2&gt;=M193,IF(ISERROR(VLOOKUP(M193,Cs!$CB$10007:$CI$33000,5,FALSE))=TRUE,"",IF(VLOOKUP(M193,Cs!$CB$10007:$CI$33000,5,FALSE)&lt;&gt;0,VLOOKUP(M193,Cs!$CB$10007:$CI$33000,5,FALSE),"")),"")</f>
        <v/>
      </c>
    </row>
    <row r="194" spans="1:81" s="73" customFormat="1" x14ac:dyDescent="0.25">
      <c r="A194" s="59" t="str">
        <f t="shared" si="33"/>
        <v/>
      </c>
      <c r="B194" s="60" t="str">
        <f>IF($O$2&gt;=M194,VLOOKUP(M194,Cs!$CB$7:$CI$33000,2,FALSE),"")</f>
        <v/>
      </c>
      <c r="C194" s="61" t="str">
        <f>IF($O$2&gt;=M194,VLOOKUP(M194,Cs!$CB$7:$CN$33000,12,FALSE),"")</f>
        <v/>
      </c>
      <c r="D194" s="61" t="str">
        <f t="shared" si="34"/>
        <v/>
      </c>
      <c r="E194" s="66" t="str">
        <f>IF($O$2&gt;=M194,VLOOKUP(M194,Cs!$CB$7:$CN$33000,13,FALSE),"")</f>
        <v/>
      </c>
      <c r="F194" s="61" t="str">
        <f t="shared" si="35"/>
        <v/>
      </c>
      <c r="G194" s="62" t="str">
        <f>IF(M194&lt;=$O$2,T194,IF(M193=$O$2,$Q$3,IF(M192=$O$2,SUM($G$191:G192),IF(M191=$O$2,SUM(G193,-I193),IF(M190=$O$2,SUM(G193,H193),"")))))</f>
        <v/>
      </c>
      <c r="H194" s="62" t="str">
        <f>IF(M194&lt;=$O$2,CB194,IF(M193=$O$2,$BQ$3,IF(M192=$O$2,SUM($H$191:H192),IF(M191=$O$2,SUM(H193,-J193),""))))</f>
        <v/>
      </c>
      <c r="I194" s="62" t="str">
        <f>IF(M194&lt;=$O$2,U194,IF(M193=$O$2,$R$3,IF(M192=$O$2,SUM($I$191:I192),"")))</f>
        <v/>
      </c>
      <c r="J194" s="62" t="str">
        <f>IF(M194&lt;=$O$2,CC194,IF(M193=$O$2,$BR$3,IF(M192=$O$2,SUM($J$191:J192),"")))</f>
        <v/>
      </c>
      <c r="K194" s="63" t="str">
        <f t="shared" si="36"/>
        <v/>
      </c>
      <c r="M194" s="58">
        <f t="shared" si="37"/>
        <v>166</v>
      </c>
      <c r="O194" s="58" t="str">
        <f>IF($O$2&gt;=M194,VLOOKUP(M194,Cs!$CB$7:$CI$33000,8,FALSE),"")</f>
        <v/>
      </c>
      <c r="P194" s="58" t="str">
        <f>IF($O$2&gt;=M194,VLOOKUP(M194,Cs!$CB$7:$CI$33000,7,FALSE),"")</f>
        <v/>
      </c>
      <c r="Q194" s="58" t="str">
        <f>IF($O$2&gt;=M194,IF(VLOOKUP(M194,Cs!$CB$7:$CN$33000,9,FALSE)&lt;&gt;0,VLOOKUP(M194,Cs!$CB$7:$CN$33000,9,FALSE),""),"")</f>
        <v/>
      </c>
      <c r="R194" s="58" t="str">
        <f>IF($O$2&gt;=M194,VLOOKUP(M194,Cs!$CB$7:$CN$33000,10,FALSE),"")</f>
        <v/>
      </c>
      <c r="S194" s="58" t="str">
        <f>IF($O$2&gt;=M194,VLOOKUP(M194,Cs!$CB$7:$CN$33000,11,FALSE),"")</f>
        <v/>
      </c>
      <c r="T194" s="58" t="str">
        <f>IF($O$2&gt;=M194,IF(ISERROR(VLOOKUP(M194,Cs!$CB$7:$CI$10000,4,FALSE))=TRUE,"",IF(VLOOKUP(M194,Cs!$CB$7:$CI$10000,4,FALSE)&lt;&gt;0,VLOOKUP(M194,Cs!$CB$7:$CI$10000,4,FALSE),"")),"")</f>
        <v/>
      </c>
      <c r="U194" s="58" t="str">
        <f>IF($O$2&gt;=M194,IF(ISERROR(VLOOKUP(M194,Cs!$CB$7:$CI$10000,5,FALSE))=TRUE,"",IF(VLOOKUP(M194,Cs!$CB$7:$CI$10000,5,FALSE)&lt;&gt;0,VLOOKUP(M194,Cs!$CB$7:$CI$10000,5,FALSE),"")),"")</f>
        <v/>
      </c>
      <c r="V194" s="58" t="str">
        <f>IF($O$2&gt;=M194,VLOOKUP(M194,Cs!$CB$7:$CI$33000,6,FALSE),"")</f>
        <v/>
      </c>
      <c r="BB194" s="58" t="str">
        <f>IF($O$2&gt;=M194,IF(ISERROR(VLOOKUP(M194,Cs!$CB$10007:$CI$33000,4,FALSE))=TRUE,"",IF(VLOOKUP(M194,Cs!$CB$10007:$CI$33000,4,FALSE)&lt;&gt;0,VLOOKUP(M194,Cs!$CB$10007:$CI$33000,4,FALSE),"")),"")</f>
        <v/>
      </c>
      <c r="BC194" s="58" t="str">
        <f>IF($O$2&gt;=M194,IF(ISERROR(VLOOKUP(M194,Cs!$CB$10007:$CI$33000,5,FALSE))=TRUE,"",IF(VLOOKUP(M194,Cs!$CB$10007:$CI$33000,5,FALSE)&lt;&gt;0,VLOOKUP(M194,Cs!$CB$10007:$CI$33000,5,FALSE),"")),"")</f>
        <v/>
      </c>
      <c r="CB194" s="58" t="str">
        <f>IF($O$2&gt;=M194,IF(ISERROR(VLOOKUP(M194,Cs!$CB$10007:$CI$33000,4,FALSE))=TRUE,"",IF(VLOOKUP(M194,Cs!$CB$10007:$CI$33000,4,FALSE)&lt;&gt;0,VLOOKUP(M194,Cs!$CB$10007:$CI$33000,4,FALSE),"")),"")</f>
        <v/>
      </c>
      <c r="CC194" s="58" t="str">
        <f>IF($O$2&gt;=M194,IF(ISERROR(VLOOKUP(M194,Cs!$CB$10007:$CI$33000,5,FALSE))=TRUE,"",IF(VLOOKUP(M194,Cs!$CB$10007:$CI$33000,5,FALSE)&lt;&gt;0,VLOOKUP(M194,Cs!$CB$10007:$CI$33000,5,FALSE),"")),"")</f>
        <v/>
      </c>
    </row>
    <row r="195" spans="1:81" s="73" customFormat="1" x14ac:dyDescent="0.25">
      <c r="A195" s="59" t="str">
        <f t="shared" si="33"/>
        <v/>
      </c>
      <c r="B195" s="60" t="str">
        <f>IF($O$2&gt;=M195,VLOOKUP(M195,Cs!$CB$7:$CI$33000,2,FALSE),"")</f>
        <v/>
      </c>
      <c r="C195" s="61" t="str">
        <f>IF($O$2&gt;=M195,VLOOKUP(M195,Cs!$CB$7:$CN$33000,12,FALSE),"")</f>
        <v/>
      </c>
      <c r="D195" s="61" t="str">
        <f t="shared" si="34"/>
        <v/>
      </c>
      <c r="E195" s="66" t="str">
        <f>IF($O$2&gt;=M195,VLOOKUP(M195,Cs!$CB$7:$CN$33000,13,FALSE),"")</f>
        <v/>
      </c>
      <c r="F195" s="61" t="str">
        <f t="shared" si="35"/>
        <v/>
      </c>
      <c r="G195" s="62" t="str">
        <f>IF(M195&lt;=$O$2,T195,IF(M194=$O$2,$Q$3,IF(M193=$O$2,SUM($G$191:G193),IF(M192=$O$2,SUM(G194,-I194),IF(M191=$O$2,SUM(G194,H194),"")))))</f>
        <v/>
      </c>
      <c r="H195" s="62" t="str">
        <f>IF(M195&lt;=$O$2,CB195,IF(M194=$O$2,$BQ$3,IF(M193=$O$2,SUM($H$191:H193),IF(M192=$O$2,SUM(H194,-J194),""))))</f>
        <v/>
      </c>
      <c r="I195" s="62" t="str">
        <f>IF(M195&lt;=$O$2,U195,IF(M194=$O$2,$R$3,IF(M193=$O$2,SUM($I$191:I193),"")))</f>
        <v/>
      </c>
      <c r="J195" s="62" t="str">
        <f>IF(M195&lt;=$O$2,CC195,IF(M194=$O$2,$BR$3,IF(M193=$O$2,SUM($J$191:J193),"")))</f>
        <v/>
      </c>
      <c r="K195" s="63" t="str">
        <f t="shared" si="36"/>
        <v/>
      </c>
      <c r="M195" s="58">
        <f t="shared" si="37"/>
        <v>167</v>
      </c>
      <c r="O195" s="58" t="str">
        <f>IF($O$2&gt;=M195,VLOOKUP(M195,Cs!$CB$7:$CI$33000,8,FALSE),"")</f>
        <v/>
      </c>
      <c r="P195" s="58" t="str">
        <f>IF($O$2&gt;=M195,VLOOKUP(M195,Cs!$CB$7:$CI$33000,7,FALSE),"")</f>
        <v/>
      </c>
      <c r="Q195" s="58" t="str">
        <f>IF($O$2&gt;=M195,IF(VLOOKUP(M195,Cs!$CB$7:$CN$33000,9,FALSE)&lt;&gt;0,VLOOKUP(M195,Cs!$CB$7:$CN$33000,9,FALSE),""),"")</f>
        <v/>
      </c>
      <c r="R195" s="58" t="str">
        <f>IF($O$2&gt;=M195,VLOOKUP(M195,Cs!$CB$7:$CN$33000,10,FALSE),"")</f>
        <v/>
      </c>
      <c r="S195" s="58" t="str">
        <f>IF($O$2&gt;=M195,VLOOKUP(M195,Cs!$CB$7:$CN$33000,11,FALSE),"")</f>
        <v/>
      </c>
      <c r="T195" s="58" t="str">
        <f>IF($O$2&gt;=M195,IF(ISERROR(VLOOKUP(M195,Cs!$CB$7:$CI$10000,4,FALSE))=TRUE,"",IF(VLOOKUP(M195,Cs!$CB$7:$CI$10000,4,FALSE)&lt;&gt;0,VLOOKUP(M195,Cs!$CB$7:$CI$10000,4,FALSE),"")),"")</f>
        <v/>
      </c>
      <c r="U195" s="58" t="str">
        <f>IF($O$2&gt;=M195,IF(ISERROR(VLOOKUP(M195,Cs!$CB$7:$CI$10000,5,FALSE))=TRUE,"",IF(VLOOKUP(M195,Cs!$CB$7:$CI$10000,5,FALSE)&lt;&gt;0,VLOOKUP(M195,Cs!$CB$7:$CI$10000,5,FALSE),"")),"")</f>
        <v/>
      </c>
      <c r="V195" s="58" t="str">
        <f>IF($O$2&gt;=M195,VLOOKUP(M195,Cs!$CB$7:$CI$33000,6,FALSE),"")</f>
        <v/>
      </c>
      <c r="BB195" s="58" t="str">
        <f>IF($O$2&gt;=M195,IF(ISERROR(VLOOKUP(M195,Cs!$CB$10007:$CI$33000,4,FALSE))=TRUE,"",IF(VLOOKUP(M195,Cs!$CB$10007:$CI$33000,4,FALSE)&lt;&gt;0,VLOOKUP(M195,Cs!$CB$10007:$CI$33000,4,FALSE),"")),"")</f>
        <v/>
      </c>
      <c r="BC195" s="58" t="str">
        <f>IF($O$2&gt;=M195,IF(ISERROR(VLOOKUP(M195,Cs!$CB$10007:$CI$33000,5,FALSE))=TRUE,"",IF(VLOOKUP(M195,Cs!$CB$10007:$CI$33000,5,FALSE)&lt;&gt;0,VLOOKUP(M195,Cs!$CB$10007:$CI$33000,5,FALSE),"")),"")</f>
        <v/>
      </c>
      <c r="CB195" s="58" t="str">
        <f>IF($O$2&gt;=M195,IF(ISERROR(VLOOKUP(M195,Cs!$CB$10007:$CI$33000,4,FALSE))=TRUE,"",IF(VLOOKUP(M195,Cs!$CB$10007:$CI$33000,4,FALSE)&lt;&gt;0,VLOOKUP(M195,Cs!$CB$10007:$CI$33000,4,FALSE),"")),"")</f>
        <v/>
      </c>
      <c r="CC195" s="58" t="str">
        <f>IF($O$2&gt;=M195,IF(ISERROR(VLOOKUP(M195,Cs!$CB$10007:$CI$33000,5,FALSE))=TRUE,"",IF(VLOOKUP(M195,Cs!$CB$10007:$CI$33000,5,FALSE)&lt;&gt;0,VLOOKUP(M195,Cs!$CB$10007:$CI$33000,5,FALSE),"")),"")</f>
        <v/>
      </c>
    </row>
    <row r="196" spans="1:81" s="73" customFormat="1" x14ac:dyDescent="0.25">
      <c r="A196" s="59" t="str">
        <f t="shared" si="33"/>
        <v/>
      </c>
      <c r="B196" s="60" t="str">
        <f>IF($O$2&gt;=M196,VLOOKUP(M196,Cs!$CB$7:$CI$33000,2,FALSE),"")</f>
        <v/>
      </c>
      <c r="C196" s="61" t="str">
        <f>IF($O$2&gt;=M196,VLOOKUP(M196,Cs!$CB$7:$CN$33000,12,FALSE),"")</f>
        <v/>
      </c>
      <c r="D196" s="61" t="str">
        <f t="shared" si="34"/>
        <v/>
      </c>
      <c r="E196" s="66" t="str">
        <f>IF($O$2&gt;=M196,VLOOKUP(M196,Cs!$CB$7:$CN$33000,13,FALSE),"")</f>
        <v/>
      </c>
      <c r="F196" s="61" t="str">
        <f t="shared" si="35"/>
        <v/>
      </c>
      <c r="G196" s="62" t="str">
        <f>IF(M196&lt;=$O$2,T196,IF(M195=$O$2,$Q$3,IF(M194=$O$2,SUM($G$191:G194),IF(M193=$O$2,SUM(G195,-I195),IF(M192=$O$2,SUM(G195,H195),"")))))</f>
        <v/>
      </c>
      <c r="H196" s="62" t="str">
        <f>IF(M196&lt;=$O$2,CB196,IF(M195=$O$2,$BQ$3,IF(M194=$O$2,SUM($H$191:H194),IF(M193=$O$2,SUM(H195,-J195),""))))</f>
        <v/>
      </c>
      <c r="I196" s="62" t="str">
        <f>IF(M196&lt;=$O$2,U196,IF(M195=$O$2,$R$3,IF(M194=$O$2,SUM($I$191:I194),"")))</f>
        <v/>
      </c>
      <c r="J196" s="62" t="str">
        <f>IF(M196&lt;=$O$2,CC196,IF(M195=$O$2,$BR$3,IF(M194=$O$2,SUM($J$191:J194),"")))</f>
        <v/>
      </c>
      <c r="K196" s="63" t="str">
        <f t="shared" si="36"/>
        <v/>
      </c>
      <c r="M196" s="58">
        <f t="shared" si="37"/>
        <v>168</v>
      </c>
      <c r="O196" s="58" t="str">
        <f>IF($O$2&gt;=M196,VLOOKUP(M196,Cs!$CB$7:$CI$33000,8,FALSE),"")</f>
        <v/>
      </c>
      <c r="P196" s="58" t="str">
        <f>IF($O$2&gt;=M196,VLOOKUP(M196,Cs!$CB$7:$CI$33000,7,FALSE),"")</f>
        <v/>
      </c>
      <c r="Q196" s="58" t="str">
        <f>IF($O$2&gt;=M196,IF(VLOOKUP(M196,Cs!$CB$7:$CN$33000,9,FALSE)&lt;&gt;0,VLOOKUP(M196,Cs!$CB$7:$CN$33000,9,FALSE),""),"")</f>
        <v/>
      </c>
      <c r="R196" s="58" t="str">
        <f>IF($O$2&gt;=M196,VLOOKUP(M196,Cs!$CB$7:$CN$33000,10,FALSE),"")</f>
        <v/>
      </c>
      <c r="S196" s="58" t="str">
        <f>IF($O$2&gt;=M196,VLOOKUP(M196,Cs!$CB$7:$CN$33000,11,FALSE),"")</f>
        <v/>
      </c>
      <c r="T196" s="58" t="str">
        <f>IF($O$2&gt;=M196,IF(ISERROR(VLOOKUP(M196,Cs!$CB$7:$CI$10000,4,FALSE))=TRUE,"",IF(VLOOKUP(M196,Cs!$CB$7:$CI$10000,4,FALSE)&lt;&gt;0,VLOOKUP(M196,Cs!$CB$7:$CI$10000,4,FALSE),"")),"")</f>
        <v/>
      </c>
      <c r="U196" s="58" t="str">
        <f>IF($O$2&gt;=M196,IF(ISERROR(VLOOKUP(M196,Cs!$CB$7:$CI$10000,5,FALSE))=TRUE,"",IF(VLOOKUP(M196,Cs!$CB$7:$CI$10000,5,FALSE)&lt;&gt;0,VLOOKUP(M196,Cs!$CB$7:$CI$10000,5,FALSE),"")),"")</f>
        <v/>
      </c>
      <c r="V196" s="58" t="str">
        <f>IF($O$2&gt;=M196,VLOOKUP(M196,Cs!$CB$7:$CI$33000,6,FALSE),"")</f>
        <v/>
      </c>
      <c r="BB196" s="58" t="str">
        <f>IF($O$2&gt;=M196,IF(ISERROR(VLOOKUP(M196,Cs!$CB$10007:$CI$33000,4,FALSE))=TRUE,"",IF(VLOOKUP(M196,Cs!$CB$10007:$CI$33000,4,FALSE)&lt;&gt;0,VLOOKUP(M196,Cs!$CB$10007:$CI$33000,4,FALSE),"")),"")</f>
        <v/>
      </c>
      <c r="BC196" s="58" t="str">
        <f>IF($O$2&gt;=M196,IF(ISERROR(VLOOKUP(M196,Cs!$CB$10007:$CI$33000,5,FALSE))=TRUE,"",IF(VLOOKUP(M196,Cs!$CB$10007:$CI$33000,5,FALSE)&lt;&gt;0,VLOOKUP(M196,Cs!$CB$10007:$CI$33000,5,FALSE),"")),"")</f>
        <v/>
      </c>
      <c r="CB196" s="58" t="str">
        <f>IF($O$2&gt;=M196,IF(ISERROR(VLOOKUP(M196,Cs!$CB$10007:$CI$33000,4,FALSE))=TRUE,"",IF(VLOOKUP(M196,Cs!$CB$10007:$CI$33000,4,FALSE)&lt;&gt;0,VLOOKUP(M196,Cs!$CB$10007:$CI$33000,4,FALSE),"")),"")</f>
        <v/>
      </c>
      <c r="CC196" s="58" t="str">
        <f>IF($O$2&gt;=M196,IF(ISERROR(VLOOKUP(M196,Cs!$CB$10007:$CI$33000,5,FALSE))=TRUE,"",IF(VLOOKUP(M196,Cs!$CB$10007:$CI$33000,5,FALSE)&lt;&gt;0,VLOOKUP(M196,Cs!$CB$10007:$CI$33000,5,FALSE),"")),"")</f>
        <v/>
      </c>
    </row>
    <row r="197" spans="1:81" s="73" customFormat="1" x14ac:dyDescent="0.25">
      <c r="A197" s="59" t="str">
        <f t="shared" si="33"/>
        <v/>
      </c>
      <c r="B197" s="60" t="str">
        <f>IF($O$2&gt;=M197,VLOOKUP(M197,Cs!$CB$7:$CI$33000,2,FALSE),"")</f>
        <v/>
      </c>
      <c r="C197" s="61" t="str">
        <f>IF($O$2&gt;=M197,VLOOKUP(M197,Cs!$CB$7:$CN$33000,12,FALSE),"")</f>
        <v/>
      </c>
      <c r="D197" s="61" t="str">
        <f t="shared" si="34"/>
        <v/>
      </c>
      <c r="E197" s="66" t="str">
        <f>IF($O$2&gt;=M197,VLOOKUP(M197,Cs!$CB$7:$CN$33000,13,FALSE),"")</f>
        <v/>
      </c>
      <c r="F197" s="61" t="str">
        <f t="shared" si="35"/>
        <v/>
      </c>
      <c r="G197" s="62" t="str">
        <f>IF(M197&lt;=$O$2,T197,IF(M196=$O$2,$Q$3,IF(M195=$O$2,SUM($G$191:G195),IF(M194=$O$2,SUM(G196,-I196),IF(M193=$O$2,SUM(G196,H196),"")))))</f>
        <v/>
      </c>
      <c r="H197" s="62" t="str">
        <f>IF(M197&lt;=$O$2,CB197,IF(M196=$O$2,$BQ$3,IF(M195=$O$2,SUM($H$191:H195),IF(M194=$O$2,SUM(H196,-J196),""))))</f>
        <v/>
      </c>
      <c r="I197" s="62" t="str">
        <f>IF(M197&lt;=$O$2,U197,IF(M196=$O$2,$R$3,IF(M195=$O$2,SUM($I$191:I195),"")))</f>
        <v/>
      </c>
      <c r="J197" s="62" t="str">
        <f>IF(M197&lt;=$O$2,CC197,IF(M196=$O$2,$BR$3,IF(M195=$O$2,SUM($J$191:J195),"")))</f>
        <v/>
      </c>
      <c r="K197" s="63" t="str">
        <f t="shared" si="36"/>
        <v/>
      </c>
      <c r="M197" s="58">
        <f t="shared" si="37"/>
        <v>169</v>
      </c>
      <c r="O197" s="58" t="str">
        <f>IF($O$2&gt;=M197,VLOOKUP(M197,Cs!$CB$7:$CI$33000,8,FALSE),"")</f>
        <v/>
      </c>
      <c r="P197" s="58" t="str">
        <f>IF($O$2&gt;=M197,VLOOKUP(M197,Cs!$CB$7:$CI$33000,7,FALSE),"")</f>
        <v/>
      </c>
      <c r="Q197" s="58" t="str">
        <f>IF($O$2&gt;=M197,IF(VLOOKUP(M197,Cs!$CB$7:$CN$33000,9,FALSE)&lt;&gt;0,VLOOKUP(M197,Cs!$CB$7:$CN$33000,9,FALSE),""),"")</f>
        <v/>
      </c>
      <c r="R197" s="58" t="str">
        <f>IF($O$2&gt;=M197,VLOOKUP(M197,Cs!$CB$7:$CN$33000,10,FALSE),"")</f>
        <v/>
      </c>
      <c r="S197" s="58" t="str">
        <f>IF($O$2&gt;=M197,VLOOKUP(M197,Cs!$CB$7:$CN$33000,11,FALSE),"")</f>
        <v/>
      </c>
      <c r="T197" s="58" t="str">
        <f>IF($O$2&gt;=M197,IF(ISERROR(VLOOKUP(M197,Cs!$CB$7:$CI$10000,4,FALSE))=TRUE,"",IF(VLOOKUP(M197,Cs!$CB$7:$CI$10000,4,FALSE)&lt;&gt;0,VLOOKUP(M197,Cs!$CB$7:$CI$10000,4,FALSE),"")),"")</f>
        <v/>
      </c>
      <c r="U197" s="58" t="str">
        <f>IF($O$2&gt;=M197,IF(ISERROR(VLOOKUP(M197,Cs!$CB$7:$CI$10000,5,FALSE))=TRUE,"",IF(VLOOKUP(M197,Cs!$CB$7:$CI$10000,5,FALSE)&lt;&gt;0,VLOOKUP(M197,Cs!$CB$7:$CI$10000,5,FALSE),"")),"")</f>
        <v/>
      </c>
      <c r="V197" s="58" t="str">
        <f>IF($O$2&gt;=M197,VLOOKUP(M197,Cs!$CB$7:$CI$33000,6,FALSE),"")</f>
        <v/>
      </c>
      <c r="BB197" s="58" t="str">
        <f>IF($O$2&gt;=M197,IF(ISERROR(VLOOKUP(M197,Cs!$CB$10007:$CI$33000,4,FALSE))=TRUE,"",IF(VLOOKUP(M197,Cs!$CB$10007:$CI$33000,4,FALSE)&lt;&gt;0,VLOOKUP(M197,Cs!$CB$10007:$CI$33000,4,FALSE),"")),"")</f>
        <v/>
      </c>
      <c r="BC197" s="58" t="str">
        <f>IF($O$2&gt;=M197,IF(ISERROR(VLOOKUP(M197,Cs!$CB$10007:$CI$33000,5,FALSE))=TRUE,"",IF(VLOOKUP(M197,Cs!$CB$10007:$CI$33000,5,FALSE)&lt;&gt;0,VLOOKUP(M197,Cs!$CB$10007:$CI$33000,5,FALSE),"")),"")</f>
        <v/>
      </c>
      <c r="CB197" s="58" t="str">
        <f>IF($O$2&gt;=M197,IF(ISERROR(VLOOKUP(M197,Cs!$CB$10007:$CI$33000,4,FALSE))=TRUE,"",IF(VLOOKUP(M197,Cs!$CB$10007:$CI$33000,4,FALSE)&lt;&gt;0,VLOOKUP(M197,Cs!$CB$10007:$CI$33000,4,FALSE),"")),"")</f>
        <v/>
      </c>
      <c r="CC197" s="58" t="str">
        <f>IF($O$2&gt;=M197,IF(ISERROR(VLOOKUP(M197,Cs!$CB$10007:$CI$33000,5,FALSE))=TRUE,"",IF(VLOOKUP(M197,Cs!$CB$10007:$CI$33000,5,FALSE)&lt;&gt;0,VLOOKUP(M197,Cs!$CB$10007:$CI$33000,5,FALSE),"")),"")</f>
        <v/>
      </c>
    </row>
    <row r="198" spans="1:81" s="73" customFormat="1" x14ac:dyDescent="0.25">
      <c r="A198" s="59" t="str">
        <f t="shared" si="33"/>
        <v/>
      </c>
      <c r="B198" s="60" t="str">
        <f>IF($O$2&gt;=M198,VLOOKUP(M198,Cs!$CB$7:$CI$33000,2,FALSE),"")</f>
        <v/>
      </c>
      <c r="C198" s="61" t="str">
        <f>IF($O$2&gt;=M198,VLOOKUP(M198,Cs!$CB$7:$CN$33000,12,FALSE),"")</f>
        <v/>
      </c>
      <c r="D198" s="61" t="str">
        <f t="shared" si="34"/>
        <v/>
      </c>
      <c r="E198" s="66" t="str">
        <f>IF($O$2&gt;=M198,VLOOKUP(M198,Cs!$CB$7:$CN$33000,13,FALSE),"")</f>
        <v/>
      </c>
      <c r="F198" s="61" t="str">
        <f t="shared" si="35"/>
        <v/>
      </c>
      <c r="G198" s="62" t="str">
        <f>IF(M198&lt;=$O$2,T198,IF(M197=$O$2,$Q$3,IF(M196=$O$2,SUM($G$191:G196),IF(M195=$O$2,SUM(G197,-I197),IF(M194=$O$2,SUM(G197,H197),"")))))</f>
        <v/>
      </c>
      <c r="H198" s="62" t="str">
        <f>IF(M198&lt;=$O$2,CB198,IF(M197=$O$2,$BQ$3,IF(M196=$O$2,SUM($H$191:H196),IF(M195=$O$2,SUM(H197,-J197),""))))</f>
        <v/>
      </c>
      <c r="I198" s="62" t="str">
        <f>IF(M198&lt;=$O$2,U198,IF(M197=$O$2,$R$3,IF(M196=$O$2,SUM($I$191:I196),"")))</f>
        <v/>
      </c>
      <c r="J198" s="62" t="str">
        <f>IF(M198&lt;=$O$2,CC198,IF(M197=$O$2,$BR$3,IF(M196=$O$2,SUM($J$191:J196),"")))</f>
        <v/>
      </c>
      <c r="K198" s="63" t="str">
        <f t="shared" si="36"/>
        <v/>
      </c>
      <c r="M198" s="58">
        <f t="shared" si="37"/>
        <v>170</v>
      </c>
      <c r="O198" s="58" t="str">
        <f>IF($O$2&gt;=M198,VLOOKUP(M198,Cs!$CB$7:$CI$33000,8,FALSE),"")</f>
        <v/>
      </c>
      <c r="P198" s="58" t="str">
        <f>IF($O$2&gt;=M198,VLOOKUP(M198,Cs!$CB$7:$CI$33000,7,FALSE),"")</f>
        <v/>
      </c>
      <c r="Q198" s="58" t="str">
        <f>IF($O$2&gt;=M198,IF(VLOOKUP(M198,Cs!$CB$7:$CN$33000,9,FALSE)&lt;&gt;0,VLOOKUP(M198,Cs!$CB$7:$CN$33000,9,FALSE),""),"")</f>
        <v/>
      </c>
      <c r="R198" s="58" t="str">
        <f>IF($O$2&gt;=M198,VLOOKUP(M198,Cs!$CB$7:$CN$33000,10,FALSE),"")</f>
        <v/>
      </c>
      <c r="S198" s="58" t="str">
        <f>IF($O$2&gt;=M198,VLOOKUP(M198,Cs!$CB$7:$CN$33000,11,FALSE),"")</f>
        <v/>
      </c>
      <c r="T198" s="58" t="str">
        <f>IF($O$2&gt;=M198,IF(ISERROR(VLOOKUP(M198,Cs!$CB$7:$CI$10000,4,FALSE))=TRUE,"",IF(VLOOKUP(M198,Cs!$CB$7:$CI$10000,4,FALSE)&lt;&gt;0,VLOOKUP(M198,Cs!$CB$7:$CI$10000,4,FALSE),"")),"")</f>
        <v/>
      </c>
      <c r="U198" s="58" t="str">
        <f>IF($O$2&gt;=M198,IF(ISERROR(VLOOKUP(M198,Cs!$CB$7:$CI$10000,5,FALSE))=TRUE,"",IF(VLOOKUP(M198,Cs!$CB$7:$CI$10000,5,FALSE)&lt;&gt;0,VLOOKUP(M198,Cs!$CB$7:$CI$10000,5,FALSE),"")),"")</f>
        <v/>
      </c>
      <c r="V198" s="58" t="str">
        <f>IF($O$2&gt;=M198,VLOOKUP(M198,Cs!$CB$7:$CI$33000,6,FALSE),"")</f>
        <v/>
      </c>
      <c r="BB198" s="58" t="str">
        <f>IF($O$2&gt;=M198,IF(ISERROR(VLOOKUP(M198,Cs!$CB$10007:$CI$33000,4,FALSE))=TRUE,"",IF(VLOOKUP(M198,Cs!$CB$10007:$CI$33000,4,FALSE)&lt;&gt;0,VLOOKUP(M198,Cs!$CB$10007:$CI$33000,4,FALSE),"")),"")</f>
        <v/>
      </c>
      <c r="BC198" s="58" t="str">
        <f>IF($O$2&gt;=M198,IF(ISERROR(VLOOKUP(M198,Cs!$CB$10007:$CI$33000,5,FALSE))=TRUE,"",IF(VLOOKUP(M198,Cs!$CB$10007:$CI$33000,5,FALSE)&lt;&gt;0,VLOOKUP(M198,Cs!$CB$10007:$CI$33000,5,FALSE),"")),"")</f>
        <v/>
      </c>
      <c r="CB198" s="58" t="str">
        <f>IF($O$2&gt;=M198,IF(ISERROR(VLOOKUP(M198,Cs!$CB$10007:$CI$33000,4,FALSE))=TRUE,"",IF(VLOOKUP(M198,Cs!$CB$10007:$CI$33000,4,FALSE)&lt;&gt;0,VLOOKUP(M198,Cs!$CB$10007:$CI$33000,4,FALSE),"")),"")</f>
        <v/>
      </c>
      <c r="CC198" s="58" t="str">
        <f>IF($O$2&gt;=M198,IF(ISERROR(VLOOKUP(M198,Cs!$CB$10007:$CI$33000,5,FALSE))=TRUE,"",IF(VLOOKUP(M198,Cs!$CB$10007:$CI$33000,5,FALSE)&lt;&gt;0,VLOOKUP(M198,Cs!$CB$10007:$CI$33000,5,FALSE),"")),"")</f>
        <v/>
      </c>
    </row>
    <row r="199" spans="1:81" s="73" customFormat="1" x14ac:dyDescent="0.25">
      <c r="A199" s="59" t="str">
        <f t="shared" si="33"/>
        <v/>
      </c>
      <c r="B199" s="60" t="str">
        <f>IF($O$2&gt;=M199,VLOOKUP(M199,Cs!$CB$7:$CI$33000,2,FALSE),"")</f>
        <v/>
      </c>
      <c r="C199" s="61" t="str">
        <f>IF($O$2&gt;=M199,VLOOKUP(M199,Cs!$CB$7:$CN$33000,12,FALSE),"")</f>
        <v/>
      </c>
      <c r="D199" s="61" t="str">
        <f t="shared" si="34"/>
        <v/>
      </c>
      <c r="E199" s="66" t="str">
        <f>IF($O$2&gt;=M199,VLOOKUP(M199,Cs!$CB$7:$CN$33000,13,FALSE),"")</f>
        <v/>
      </c>
      <c r="F199" s="61" t="str">
        <f t="shared" si="35"/>
        <v/>
      </c>
      <c r="G199" s="62" t="str">
        <f>IF(M199&lt;=$O$2,T199,IF(M198=$O$2,$Q$3,IF(M197=$O$2,SUM($G$191:G197),IF(M196=$O$2,SUM(G198,-I198),IF(M195=$O$2,SUM(G198,H198),"")))))</f>
        <v/>
      </c>
      <c r="H199" s="62" t="str">
        <f>IF(M199&lt;=$O$2,CB199,IF(M198=$O$2,$BQ$3,IF(M197=$O$2,SUM($H$191:H197),IF(M196=$O$2,SUM(H198,-J198),""))))</f>
        <v/>
      </c>
      <c r="I199" s="62" t="str">
        <f>IF(M199&lt;=$O$2,U199,IF(M198=$O$2,$R$3,IF(M197=$O$2,SUM($I$191:I197),"")))</f>
        <v/>
      </c>
      <c r="J199" s="62" t="str">
        <f>IF(M199&lt;=$O$2,CC199,IF(M198=$O$2,$BR$3,IF(M197=$O$2,SUM($J$191:J197),"")))</f>
        <v/>
      </c>
      <c r="K199" s="63" t="str">
        <f t="shared" si="36"/>
        <v/>
      </c>
      <c r="M199" s="58">
        <f t="shared" si="37"/>
        <v>171</v>
      </c>
      <c r="O199" s="58" t="str">
        <f>IF($O$2&gt;=M199,VLOOKUP(M199,Cs!$CB$7:$CI$33000,8,FALSE),"")</f>
        <v/>
      </c>
      <c r="P199" s="58" t="str">
        <f>IF($O$2&gt;=M199,VLOOKUP(M199,Cs!$CB$7:$CI$33000,7,FALSE),"")</f>
        <v/>
      </c>
      <c r="Q199" s="58" t="str">
        <f>IF($O$2&gt;=M199,IF(VLOOKUP(M199,Cs!$CB$7:$CN$33000,9,FALSE)&lt;&gt;0,VLOOKUP(M199,Cs!$CB$7:$CN$33000,9,FALSE),""),"")</f>
        <v/>
      </c>
      <c r="R199" s="58" t="str">
        <f>IF($O$2&gt;=M199,VLOOKUP(M199,Cs!$CB$7:$CN$33000,10,FALSE),"")</f>
        <v/>
      </c>
      <c r="S199" s="58" t="str">
        <f>IF($O$2&gt;=M199,VLOOKUP(M199,Cs!$CB$7:$CN$33000,11,FALSE),"")</f>
        <v/>
      </c>
      <c r="T199" s="58" t="str">
        <f>IF($O$2&gt;=M199,IF(ISERROR(VLOOKUP(M199,Cs!$CB$7:$CI$10000,4,FALSE))=TRUE,"",IF(VLOOKUP(M199,Cs!$CB$7:$CI$10000,4,FALSE)&lt;&gt;0,VLOOKUP(M199,Cs!$CB$7:$CI$10000,4,FALSE),"")),"")</f>
        <v/>
      </c>
      <c r="U199" s="58" t="str">
        <f>IF($O$2&gt;=M199,IF(ISERROR(VLOOKUP(M199,Cs!$CB$7:$CI$10000,5,FALSE))=TRUE,"",IF(VLOOKUP(M199,Cs!$CB$7:$CI$10000,5,FALSE)&lt;&gt;0,VLOOKUP(M199,Cs!$CB$7:$CI$10000,5,FALSE),"")),"")</f>
        <v/>
      </c>
      <c r="V199" s="58" t="str">
        <f>IF($O$2&gt;=M199,VLOOKUP(M199,Cs!$CB$7:$CI$33000,6,FALSE),"")</f>
        <v/>
      </c>
      <c r="BB199" s="58" t="str">
        <f>IF($O$2&gt;=M199,IF(ISERROR(VLOOKUP(M199,Cs!$CB$10007:$CI$33000,4,FALSE))=TRUE,"",IF(VLOOKUP(M199,Cs!$CB$10007:$CI$33000,4,FALSE)&lt;&gt;0,VLOOKUP(M199,Cs!$CB$10007:$CI$33000,4,FALSE),"")),"")</f>
        <v/>
      </c>
      <c r="BC199" s="58" t="str">
        <f>IF($O$2&gt;=M199,IF(ISERROR(VLOOKUP(M199,Cs!$CB$10007:$CI$33000,5,FALSE))=TRUE,"",IF(VLOOKUP(M199,Cs!$CB$10007:$CI$33000,5,FALSE)&lt;&gt;0,VLOOKUP(M199,Cs!$CB$10007:$CI$33000,5,FALSE),"")),"")</f>
        <v/>
      </c>
      <c r="CB199" s="58" t="str">
        <f>IF($O$2&gt;=M199,IF(ISERROR(VLOOKUP(M199,Cs!$CB$10007:$CI$33000,4,FALSE))=TRUE,"",IF(VLOOKUP(M199,Cs!$CB$10007:$CI$33000,4,FALSE)&lt;&gt;0,VLOOKUP(M199,Cs!$CB$10007:$CI$33000,4,FALSE),"")),"")</f>
        <v/>
      </c>
      <c r="CC199" s="58" t="str">
        <f>IF($O$2&gt;=M199,IF(ISERROR(VLOOKUP(M199,Cs!$CB$10007:$CI$33000,5,FALSE))=TRUE,"",IF(VLOOKUP(M199,Cs!$CB$10007:$CI$33000,5,FALSE)&lt;&gt;0,VLOOKUP(M199,Cs!$CB$10007:$CI$33000,5,FALSE),"")),"")</f>
        <v/>
      </c>
    </row>
    <row r="200" spans="1:81" s="73" customFormat="1" x14ac:dyDescent="0.25">
      <c r="A200" s="59" t="str">
        <f t="shared" si="33"/>
        <v/>
      </c>
      <c r="B200" s="60" t="str">
        <f>IF($O$2&gt;=M200,VLOOKUP(M200,Cs!$CB$7:$CI$33000,2,FALSE),"")</f>
        <v/>
      </c>
      <c r="C200" s="61" t="str">
        <f>IF($O$2&gt;=M200,VLOOKUP(M200,Cs!$CB$7:$CN$33000,12,FALSE),"")</f>
        <v/>
      </c>
      <c r="D200" s="61" t="str">
        <f t="shared" si="34"/>
        <v/>
      </c>
      <c r="E200" s="66" t="str">
        <f>IF($O$2&gt;=M200,VLOOKUP(M200,Cs!$CB$7:$CN$33000,13,FALSE),"")</f>
        <v/>
      </c>
      <c r="F200" s="61" t="str">
        <f t="shared" si="35"/>
        <v/>
      </c>
      <c r="G200" s="62" t="str">
        <f>IF(M200&lt;=$O$2,T200,IF(M199=$O$2,$Q$3,IF(M198=$O$2,SUM($G$191:G198),IF(M197=$O$2,SUM(G199,-I199),IF(M196=$O$2,SUM(G199,H199),"")))))</f>
        <v/>
      </c>
      <c r="H200" s="62" t="str">
        <f>IF(M200&lt;=$O$2,CB200,IF(M199=$O$2,$BQ$3,IF(M198=$O$2,SUM($H$191:H198),IF(M197=$O$2,SUM(H199,-J199),""))))</f>
        <v/>
      </c>
      <c r="I200" s="62" t="str">
        <f>IF(M200&lt;=$O$2,U200,IF(M199=$O$2,$R$3,IF(M198=$O$2,SUM($I$191:I198),"")))</f>
        <v/>
      </c>
      <c r="J200" s="62" t="str">
        <f>IF(M200&lt;=$O$2,CC200,IF(M199=$O$2,$BR$3,IF(M198=$O$2,SUM($J$191:J198),"")))</f>
        <v/>
      </c>
      <c r="K200" s="63" t="str">
        <f t="shared" si="36"/>
        <v/>
      </c>
      <c r="M200" s="58">
        <f t="shared" si="37"/>
        <v>172</v>
      </c>
      <c r="O200" s="58" t="str">
        <f>IF($O$2&gt;=M200,VLOOKUP(M200,Cs!$CB$7:$CI$33000,8,FALSE),"")</f>
        <v/>
      </c>
      <c r="P200" s="58" t="str">
        <f>IF($O$2&gt;=M200,VLOOKUP(M200,Cs!$CB$7:$CI$33000,7,FALSE),"")</f>
        <v/>
      </c>
      <c r="Q200" s="58" t="str">
        <f>IF($O$2&gt;=M200,IF(VLOOKUP(M200,Cs!$CB$7:$CN$33000,9,FALSE)&lt;&gt;0,VLOOKUP(M200,Cs!$CB$7:$CN$33000,9,FALSE),""),"")</f>
        <v/>
      </c>
      <c r="R200" s="58" t="str">
        <f>IF($O$2&gt;=M200,VLOOKUP(M200,Cs!$CB$7:$CN$33000,10,FALSE),"")</f>
        <v/>
      </c>
      <c r="S200" s="58" t="str">
        <f>IF($O$2&gt;=M200,VLOOKUP(M200,Cs!$CB$7:$CN$33000,11,FALSE),"")</f>
        <v/>
      </c>
      <c r="T200" s="58" t="str">
        <f>IF($O$2&gt;=M200,IF(ISERROR(VLOOKUP(M200,Cs!$CB$7:$CI$10000,4,FALSE))=TRUE,"",IF(VLOOKUP(M200,Cs!$CB$7:$CI$10000,4,FALSE)&lt;&gt;0,VLOOKUP(M200,Cs!$CB$7:$CI$10000,4,FALSE),"")),"")</f>
        <v/>
      </c>
      <c r="U200" s="58" t="str">
        <f>IF($O$2&gt;=M200,IF(ISERROR(VLOOKUP(M200,Cs!$CB$7:$CI$10000,5,FALSE))=TRUE,"",IF(VLOOKUP(M200,Cs!$CB$7:$CI$10000,5,FALSE)&lt;&gt;0,VLOOKUP(M200,Cs!$CB$7:$CI$10000,5,FALSE),"")),"")</f>
        <v/>
      </c>
      <c r="V200" s="58" t="str">
        <f>IF($O$2&gt;=M200,VLOOKUP(M200,Cs!$CB$7:$CI$33000,6,FALSE),"")</f>
        <v/>
      </c>
      <c r="BB200" s="58" t="str">
        <f>IF($O$2&gt;=M200,IF(ISERROR(VLOOKUP(M200,Cs!$CB$10007:$CI$33000,4,FALSE))=TRUE,"",IF(VLOOKUP(M200,Cs!$CB$10007:$CI$33000,4,FALSE)&lt;&gt;0,VLOOKUP(M200,Cs!$CB$10007:$CI$33000,4,FALSE),"")),"")</f>
        <v/>
      </c>
      <c r="BC200" s="58" t="str">
        <f>IF($O$2&gt;=M200,IF(ISERROR(VLOOKUP(M200,Cs!$CB$10007:$CI$33000,5,FALSE))=TRUE,"",IF(VLOOKUP(M200,Cs!$CB$10007:$CI$33000,5,FALSE)&lt;&gt;0,VLOOKUP(M200,Cs!$CB$10007:$CI$33000,5,FALSE),"")),"")</f>
        <v/>
      </c>
      <c r="CB200" s="58" t="str">
        <f>IF($O$2&gt;=M200,IF(ISERROR(VLOOKUP(M200,Cs!$CB$10007:$CI$33000,4,FALSE))=TRUE,"",IF(VLOOKUP(M200,Cs!$CB$10007:$CI$33000,4,FALSE)&lt;&gt;0,VLOOKUP(M200,Cs!$CB$10007:$CI$33000,4,FALSE),"")),"")</f>
        <v/>
      </c>
      <c r="CC200" s="58" t="str">
        <f>IF($O$2&gt;=M200,IF(ISERROR(VLOOKUP(M200,Cs!$CB$10007:$CI$33000,5,FALSE))=TRUE,"",IF(VLOOKUP(M200,Cs!$CB$10007:$CI$33000,5,FALSE)&lt;&gt;0,VLOOKUP(M200,Cs!$CB$10007:$CI$33000,5,FALSE),"")),"")</f>
        <v/>
      </c>
    </row>
    <row r="201" spans="1:81" x14ac:dyDescent="0.25">
      <c r="A201" s="59" t="str">
        <f t="shared" si="33"/>
        <v/>
      </c>
      <c r="B201" s="60" t="str">
        <f>IF($O$2&gt;=M201,VLOOKUP(M201,Cs!$CB$7:$CI$33000,2,FALSE),"")</f>
        <v/>
      </c>
      <c r="C201" s="61" t="str">
        <f>IF($O$2&gt;=M201,VLOOKUP(M201,Cs!$CB$7:$CN$33000,12,FALSE),"")</f>
        <v/>
      </c>
      <c r="D201" s="61" t="str">
        <f t="shared" si="34"/>
        <v/>
      </c>
      <c r="E201" s="66" t="str">
        <f>IF($O$2&gt;=M201,VLOOKUP(M201,Cs!$CB$7:$CN$33000,13,FALSE),"")</f>
        <v/>
      </c>
      <c r="F201" s="61" t="str">
        <f t="shared" si="35"/>
        <v/>
      </c>
      <c r="G201" s="62" t="str">
        <f>IF(M201&lt;=$O$2,T201,IF(M200=$O$2,$Q$3,IF(M199=$O$2,SUM($G$191:G199),IF(M198=$O$2,SUM(G200,-I200),IF(M197=$O$2,SUM(G200,H200),"")))))</f>
        <v/>
      </c>
      <c r="H201" s="62" t="str">
        <f>IF(M201&lt;=$O$2,CB201,IF(M200=$O$2,$BQ$3,IF(M199=$O$2,SUM($H$191:H199),IF(M198=$O$2,SUM(H200,-J200),""))))</f>
        <v/>
      </c>
      <c r="I201" s="62" t="str">
        <f>IF(M201&lt;=$O$2,U201,IF(M200=$O$2,$R$3,IF(M199=$O$2,SUM($I$191:I199),"")))</f>
        <v/>
      </c>
      <c r="J201" s="62" t="str">
        <f>IF(M201&lt;=$O$2,CC201,IF(M200=$O$2,$BR$3,IF(M199=$O$2,SUM($J$191:J199),"")))</f>
        <v/>
      </c>
      <c r="K201" s="63" t="str">
        <f t="shared" si="36"/>
        <v/>
      </c>
      <c r="M201" s="58">
        <f t="shared" si="37"/>
        <v>173</v>
      </c>
      <c r="O201" s="58" t="str">
        <f>IF($O$2&gt;=M201,VLOOKUP(M201,Cs!$CB$7:$CI$33000,8,FALSE),"")</f>
        <v/>
      </c>
      <c r="P201" s="58" t="str">
        <f>IF($O$2&gt;=M201,VLOOKUP(M201,Cs!$CB$7:$CI$33000,7,FALSE),"")</f>
        <v/>
      </c>
      <c r="Q201" s="58" t="str">
        <f>IF($O$2&gt;=M201,IF(VLOOKUP(M201,Cs!$CB$7:$CN$33000,9,FALSE)&lt;&gt;0,VLOOKUP(M201,Cs!$CB$7:$CN$33000,9,FALSE),""),"")</f>
        <v/>
      </c>
      <c r="R201" s="58" t="str">
        <f>IF($O$2&gt;=M201,VLOOKUP(M201,Cs!$CB$7:$CN$33000,10,FALSE),"")</f>
        <v/>
      </c>
      <c r="S201" s="58" t="str">
        <f>IF($O$2&gt;=M201,VLOOKUP(M201,Cs!$CB$7:$CN$33000,11,FALSE),"")</f>
        <v/>
      </c>
      <c r="T201" s="58" t="str">
        <f>IF($O$2&gt;=M201,IF(ISERROR(VLOOKUP(M201,Cs!$CB$7:$CI$10000,4,FALSE))=TRUE,"",IF(VLOOKUP(M201,Cs!$CB$7:$CI$10000,4,FALSE)&lt;&gt;0,VLOOKUP(M201,Cs!$CB$7:$CI$10000,4,FALSE),"")),"")</f>
        <v/>
      </c>
      <c r="U201" s="58" t="str">
        <f>IF($O$2&gt;=M201,IF(ISERROR(VLOOKUP(M201,Cs!$CB$7:$CI$10000,5,FALSE))=TRUE,"",IF(VLOOKUP(M201,Cs!$CB$7:$CI$10000,5,FALSE)&lt;&gt;0,VLOOKUP(M201,Cs!$CB$7:$CI$10000,5,FALSE),"")),"")</f>
        <v/>
      </c>
      <c r="V201" s="58" t="str">
        <f>IF($O$2&gt;=M201,VLOOKUP(M201,Cs!$CB$7:$CI$33000,6,FALSE),"")</f>
        <v/>
      </c>
      <c r="BB201" s="58" t="str">
        <f>IF($O$2&gt;=M201,IF(ISERROR(VLOOKUP(M201,Cs!$CB$10007:$CI$33000,4,FALSE))=TRUE,"",IF(VLOOKUP(M201,Cs!$CB$10007:$CI$33000,4,FALSE)&lt;&gt;0,VLOOKUP(M201,Cs!$CB$10007:$CI$33000,4,FALSE),"")),"")</f>
        <v/>
      </c>
      <c r="BC201" s="58" t="str">
        <f>IF($O$2&gt;=M201,IF(ISERROR(VLOOKUP(M201,Cs!$CB$10007:$CI$33000,5,FALSE))=TRUE,"",IF(VLOOKUP(M201,Cs!$CB$10007:$CI$33000,5,FALSE)&lt;&gt;0,VLOOKUP(M201,Cs!$CB$10007:$CI$33000,5,FALSE),"")),"")</f>
        <v/>
      </c>
      <c r="CB201" s="58" t="str">
        <f>IF($O$2&gt;=M201,IF(ISERROR(VLOOKUP(M201,Cs!$CB$10007:$CI$33000,4,FALSE))=TRUE,"",IF(VLOOKUP(M201,Cs!$CB$10007:$CI$33000,4,FALSE)&lt;&gt;0,VLOOKUP(M201,Cs!$CB$10007:$CI$33000,4,FALSE),"")),"")</f>
        <v/>
      </c>
      <c r="CC201" s="58" t="str">
        <f>IF($O$2&gt;=M201,IF(ISERROR(VLOOKUP(M201,Cs!$CB$10007:$CI$33000,5,FALSE))=TRUE,"",IF(VLOOKUP(M201,Cs!$CB$10007:$CI$33000,5,FALSE)&lt;&gt;0,VLOOKUP(M201,Cs!$CB$10007:$CI$33000,5,FALSE),"")),"")</f>
        <v/>
      </c>
    </row>
    <row r="202" spans="1:81" x14ac:dyDescent="0.25">
      <c r="A202" s="59" t="str">
        <f t="shared" si="33"/>
        <v/>
      </c>
      <c r="B202" s="60" t="str">
        <f>IF($O$2&gt;=M202,VLOOKUP(M202,Cs!$CB$7:$CI$33000,2,FALSE),"")</f>
        <v/>
      </c>
      <c r="C202" s="61" t="str">
        <f>IF($O$2&gt;=M202,VLOOKUP(M202,Cs!$CB$7:$CN$33000,12,FALSE),"")</f>
        <v/>
      </c>
      <c r="D202" s="61" t="str">
        <f t="shared" si="34"/>
        <v/>
      </c>
      <c r="E202" s="66" t="str">
        <f>IF($O$2&gt;=M202,VLOOKUP(M202,Cs!$CB$7:$CN$33000,13,FALSE),"")</f>
        <v/>
      </c>
      <c r="F202" s="61" t="str">
        <f t="shared" si="35"/>
        <v/>
      </c>
      <c r="G202" s="62" t="str">
        <f>IF(M202&lt;=$O$2,T202,IF(M201=$O$2,$Q$3,IF(M200=$O$2,SUM($G$191:G200),IF(M199=$O$2,SUM(G201,-I201),IF(M198=$O$2,SUM(G201,H201),"")))))</f>
        <v/>
      </c>
      <c r="H202" s="62" t="str">
        <f>IF(M202&lt;=$O$2,CB202,IF(M201=$O$2,$BQ$3,IF(M200=$O$2,SUM($H$191:H200),IF(M199=$O$2,SUM(H201,-J201),""))))</f>
        <v/>
      </c>
      <c r="I202" s="62" t="str">
        <f>IF(M202&lt;=$O$2,U202,IF(M201=$O$2,$R$3,IF(M200=$O$2,SUM($I$191:I200),"")))</f>
        <v/>
      </c>
      <c r="J202" s="62" t="str">
        <f>IF(M202&lt;=$O$2,CC202,IF(M201=$O$2,$BR$3,IF(M200=$O$2,SUM($J$191:J200),"")))</f>
        <v/>
      </c>
      <c r="K202" s="63" t="str">
        <f t="shared" si="36"/>
        <v/>
      </c>
      <c r="M202" s="58">
        <f t="shared" si="37"/>
        <v>174</v>
      </c>
      <c r="O202" s="58" t="str">
        <f>IF($O$2&gt;=M202,VLOOKUP(M202,Cs!$CB$7:$CI$33000,8,FALSE),"")</f>
        <v/>
      </c>
      <c r="P202" s="58" t="str">
        <f>IF($O$2&gt;=M202,VLOOKUP(M202,Cs!$CB$7:$CI$33000,7,FALSE),"")</f>
        <v/>
      </c>
      <c r="Q202" s="58" t="str">
        <f>IF($O$2&gt;=M202,IF(VLOOKUP(M202,Cs!$CB$7:$CN$33000,9,FALSE)&lt;&gt;0,VLOOKUP(M202,Cs!$CB$7:$CN$33000,9,FALSE),""),"")</f>
        <v/>
      </c>
      <c r="R202" s="58" t="str">
        <f>IF($O$2&gt;=M202,VLOOKUP(M202,Cs!$CB$7:$CN$33000,10,FALSE),"")</f>
        <v/>
      </c>
      <c r="S202" s="58" t="str">
        <f>IF($O$2&gt;=M202,VLOOKUP(M202,Cs!$CB$7:$CN$33000,11,FALSE),"")</f>
        <v/>
      </c>
      <c r="T202" s="58" t="str">
        <f>IF($O$2&gt;=M202,IF(ISERROR(VLOOKUP(M202,Cs!$CB$7:$CI$10000,4,FALSE))=TRUE,"",IF(VLOOKUP(M202,Cs!$CB$7:$CI$10000,4,FALSE)&lt;&gt;0,VLOOKUP(M202,Cs!$CB$7:$CI$10000,4,FALSE),"")),"")</f>
        <v/>
      </c>
      <c r="U202" s="58" t="str">
        <f>IF($O$2&gt;=M202,IF(ISERROR(VLOOKUP(M202,Cs!$CB$7:$CI$10000,5,FALSE))=TRUE,"",IF(VLOOKUP(M202,Cs!$CB$7:$CI$10000,5,FALSE)&lt;&gt;0,VLOOKUP(M202,Cs!$CB$7:$CI$10000,5,FALSE),"")),"")</f>
        <v/>
      </c>
      <c r="V202" s="58" t="str">
        <f>IF($O$2&gt;=M202,VLOOKUP(M202,Cs!$CB$7:$CI$33000,6,FALSE),"")</f>
        <v/>
      </c>
      <c r="BB202" s="58" t="str">
        <f>IF($O$2&gt;=M202,IF(ISERROR(VLOOKUP(M202,Cs!$CB$10007:$CI$33000,4,FALSE))=TRUE,"",IF(VLOOKUP(M202,Cs!$CB$10007:$CI$33000,4,FALSE)&lt;&gt;0,VLOOKUP(M202,Cs!$CB$10007:$CI$33000,4,FALSE),"")),"")</f>
        <v/>
      </c>
      <c r="BC202" s="58" t="str">
        <f>IF($O$2&gt;=M202,IF(ISERROR(VLOOKUP(M202,Cs!$CB$10007:$CI$33000,5,FALSE))=TRUE,"",IF(VLOOKUP(M202,Cs!$CB$10007:$CI$33000,5,FALSE)&lt;&gt;0,VLOOKUP(M202,Cs!$CB$10007:$CI$33000,5,FALSE),"")),"")</f>
        <v/>
      </c>
      <c r="CB202" s="58" t="str">
        <f>IF($O$2&gt;=M202,IF(ISERROR(VLOOKUP(M202,Cs!$CB$10007:$CI$33000,4,FALSE))=TRUE,"",IF(VLOOKUP(M202,Cs!$CB$10007:$CI$33000,4,FALSE)&lt;&gt;0,VLOOKUP(M202,Cs!$CB$10007:$CI$33000,4,FALSE),"")),"")</f>
        <v/>
      </c>
      <c r="CC202" s="58" t="str">
        <f>IF($O$2&gt;=M202,IF(ISERROR(VLOOKUP(M202,Cs!$CB$10007:$CI$33000,5,FALSE))=TRUE,"",IF(VLOOKUP(M202,Cs!$CB$10007:$CI$33000,5,FALSE)&lt;&gt;0,VLOOKUP(M202,Cs!$CB$10007:$CI$33000,5,FALSE),"")),"")</f>
        <v/>
      </c>
    </row>
    <row r="203" spans="1:81" x14ac:dyDescent="0.25">
      <c r="A203" s="59" t="str">
        <f t="shared" si="33"/>
        <v/>
      </c>
      <c r="B203" s="60" t="str">
        <f>IF($O$2&gt;=M203,VLOOKUP(M203,Cs!$CB$7:$CI$33000,2,FALSE),"")</f>
        <v/>
      </c>
      <c r="C203" s="61" t="str">
        <f>IF($O$2&gt;=M203,VLOOKUP(M203,Cs!$CB$7:$CN$33000,12,FALSE),"")</f>
        <v/>
      </c>
      <c r="D203" s="61" t="str">
        <f t="shared" si="34"/>
        <v/>
      </c>
      <c r="E203" s="66" t="str">
        <f>IF($O$2&gt;=M203,VLOOKUP(M203,Cs!$CB$7:$CN$33000,13,FALSE),"")</f>
        <v/>
      </c>
      <c r="F203" s="61" t="str">
        <f t="shared" si="35"/>
        <v/>
      </c>
      <c r="G203" s="62" t="str">
        <f>IF(M203&lt;=$O$2,T203,IF(M202=$O$2,$Q$3,IF(M201=$O$2,SUM($G$191:G201),IF(M200=$O$2,SUM(G202,-I202),IF(M199=$O$2,SUM(G202,H202),"")))))</f>
        <v/>
      </c>
      <c r="H203" s="62" t="str">
        <f>IF(M203&lt;=$O$2,CB203,IF(M202=$O$2,$BQ$3,IF(M201=$O$2,SUM($H$191:H201),IF(M200=$O$2,SUM(H202,-J202),""))))</f>
        <v/>
      </c>
      <c r="I203" s="62" t="str">
        <f>IF(M203&lt;=$O$2,U203,IF(M202=$O$2,$R$3,IF(M201=$O$2,SUM($I$191:I201),"")))</f>
        <v/>
      </c>
      <c r="J203" s="62" t="str">
        <f>IF(M203&lt;=$O$2,CC203,IF(M202=$O$2,$BR$3,IF(M201=$O$2,SUM($J$191:J201),"")))</f>
        <v/>
      </c>
      <c r="K203" s="63" t="str">
        <f t="shared" si="36"/>
        <v/>
      </c>
      <c r="M203" s="58">
        <f t="shared" si="37"/>
        <v>175</v>
      </c>
      <c r="O203" s="58" t="str">
        <f>IF($O$2&gt;=M203,VLOOKUP(M203,Cs!$CB$7:$CI$33000,8,FALSE),"")</f>
        <v/>
      </c>
      <c r="P203" s="58" t="str">
        <f>IF($O$2&gt;=M203,VLOOKUP(M203,Cs!$CB$7:$CI$33000,7,FALSE),"")</f>
        <v/>
      </c>
      <c r="Q203" s="58" t="str">
        <f>IF($O$2&gt;=M203,IF(VLOOKUP(M203,Cs!$CB$7:$CN$33000,9,FALSE)&lt;&gt;0,VLOOKUP(M203,Cs!$CB$7:$CN$33000,9,FALSE),""),"")</f>
        <v/>
      </c>
      <c r="R203" s="58" t="str">
        <f>IF($O$2&gt;=M203,VLOOKUP(M203,Cs!$CB$7:$CN$33000,10,FALSE),"")</f>
        <v/>
      </c>
      <c r="S203" s="58" t="str">
        <f>IF($O$2&gt;=M203,VLOOKUP(M203,Cs!$CB$7:$CN$33000,11,FALSE),"")</f>
        <v/>
      </c>
      <c r="T203" s="58" t="str">
        <f>IF($O$2&gt;=M203,IF(ISERROR(VLOOKUP(M203,Cs!$CB$7:$CI$10000,4,FALSE))=TRUE,"",IF(VLOOKUP(M203,Cs!$CB$7:$CI$10000,4,FALSE)&lt;&gt;0,VLOOKUP(M203,Cs!$CB$7:$CI$10000,4,FALSE),"")),"")</f>
        <v/>
      </c>
      <c r="U203" s="58" t="str">
        <f>IF($O$2&gt;=M203,IF(ISERROR(VLOOKUP(M203,Cs!$CB$7:$CI$10000,5,FALSE))=TRUE,"",IF(VLOOKUP(M203,Cs!$CB$7:$CI$10000,5,FALSE)&lt;&gt;0,VLOOKUP(M203,Cs!$CB$7:$CI$10000,5,FALSE),"")),"")</f>
        <v/>
      </c>
      <c r="V203" s="58" t="str">
        <f>IF($O$2&gt;=M203,VLOOKUP(M203,Cs!$CB$7:$CI$33000,6,FALSE),"")</f>
        <v/>
      </c>
      <c r="BB203" s="58" t="str">
        <f>IF($O$2&gt;=M203,IF(ISERROR(VLOOKUP(M203,Cs!$CB$10007:$CI$33000,4,FALSE))=TRUE,"",IF(VLOOKUP(M203,Cs!$CB$10007:$CI$33000,4,FALSE)&lt;&gt;0,VLOOKUP(M203,Cs!$CB$10007:$CI$33000,4,FALSE),"")),"")</f>
        <v/>
      </c>
      <c r="BC203" s="58" t="str">
        <f>IF($O$2&gt;=M203,IF(ISERROR(VLOOKUP(M203,Cs!$CB$10007:$CI$33000,5,FALSE))=TRUE,"",IF(VLOOKUP(M203,Cs!$CB$10007:$CI$33000,5,FALSE)&lt;&gt;0,VLOOKUP(M203,Cs!$CB$10007:$CI$33000,5,FALSE),"")),"")</f>
        <v/>
      </c>
      <c r="CB203" s="58" t="str">
        <f>IF($O$2&gt;=M203,IF(ISERROR(VLOOKUP(M203,Cs!$CB$10007:$CI$33000,4,FALSE))=TRUE,"",IF(VLOOKUP(M203,Cs!$CB$10007:$CI$33000,4,FALSE)&lt;&gt;0,VLOOKUP(M203,Cs!$CB$10007:$CI$33000,4,FALSE),"")),"")</f>
        <v/>
      </c>
      <c r="CC203" s="58" t="str">
        <f>IF($O$2&gt;=M203,IF(ISERROR(VLOOKUP(M203,Cs!$CB$10007:$CI$33000,5,FALSE))=TRUE,"",IF(VLOOKUP(M203,Cs!$CB$10007:$CI$33000,5,FALSE)&lt;&gt;0,VLOOKUP(M203,Cs!$CB$10007:$CI$33000,5,FALSE),"")),"")</f>
        <v/>
      </c>
    </row>
    <row r="204" spans="1:81" x14ac:dyDescent="0.25">
      <c r="A204" s="59" t="str">
        <f t="shared" si="33"/>
        <v/>
      </c>
      <c r="B204" s="60" t="str">
        <f>IF($O$2&gt;=M204,VLOOKUP(M204,Cs!$CB$7:$CI$33000,2,FALSE),"")</f>
        <v/>
      </c>
      <c r="C204" s="61" t="str">
        <f>IF($O$2&gt;=M204,VLOOKUP(M204,Cs!$CB$7:$CN$33000,12,FALSE),"")</f>
        <v/>
      </c>
      <c r="D204" s="61" t="str">
        <f t="shared" si="34"/>
        <v/>
      </c>
      <c r="E204" s="66" t="str">
        <f>IF($O$2&gt;=M204,VLOOKUP(M204,Cs!$CB$7:$CN$33000,13,FALSE),"")</f>
        <v/>
      </c>
      <c r="F204" s="61" t="str">
        <f t="shared" si="35"/>
        <v/>
      </c>
      <c r="G204" s="62" t="str">
        <f>IF(M204&lt;=$O$2,T204,IF(M203=$O$2,$Q$3,IF(M202=$O$2,SUM($G$191:G202),IF(M201=$O$2,SUM(G203,-I203),IF(M200=$O$2,SUM(G203,H203),"")))))</f>
        <v/>
      </c>
      <c r="H204" s="62" t="str">
        <f>IF(M204&lt;=$O$2,CB204,IF(M203=$O$2,$BQ$3,IF(M202=$O$2,SUM($H$191:H202),IF(M201=$O$2,SUM(H203,-J203),""))))</f>
        <v/>
      </c>
      <c r="I204" s="62" t="str">
        <f>IF(M204&lt;=$O$2,U204,IF(M203=$O$2,$R$3,IF(M202=$O$2,SUM($I$191:I202),"")))</f>
        <v/>
      </c>
      <c r="J204" s="62" t="str">
        <f>IF(M204&lt;=$O$2,CC204,IF(M203=$O$2,$BR$3,IF(M202=$O$2,SUM($J$191:J202),"")))</f>
        <v/>
      </c>
      <c r="K204" s="63" t="str">
        <f t="shared" si="36"/>
        <v/>
      </c>
      <c r="M204" s="58">
        <f t="shared" si="37"/>
        <v>176</v>
      </c>
      <c r="O204" s="58" t="str">
        <f>IF($O$2&gt;=M204,VLOOKUP(M204,Cs!$CB$7:$CI$33000,8,FALSE),"")</f>
        <v/>
      </c>
      <c r="P204" s="58" t="str">
        <f>IF($O$2&gt;=M204,VLOOKUP(M204,Cs!$CB$7:$CI$33000,7,FALSE),"")</f>
        <v/>
      </c>
      <c r="Q204" s="58" t="str">
        <f>IF($O$2&gt;=M204,IF(VLOOKUP(M204,Cs!$CB$7:$CN$33000,9,FALSE)&lt;&gt;0,VLOOKUP(M204,Cs!$CB$7:$CN$33000,9,FALSE),""),"")</f>
        <v/>
      </c>
      <c r="R204" s="58" t="str">
        <f>IF($O$2&gt;=M204,VLOOKUP(M204,Cs!$CB$7:$CN$33000,10,FALSE),"")</f>
        <v/>
      </c>
      <c r="S204" s="58" t="str">
        <f>IF($O$2&gt;=M204,VLOOKUP(M204,Cs!$CB$7:$CN$33000,11,FALSE),"")</f>
        <v/>
      </c>
      <c r="T204" s="58" t="str">
        <f>IF($O$2&gt;=M204,IF(ISERROR(VLOOKUP(M204,Cs!$CB$7:$CI$10000,4,FALSE))=TRUE,"",IF(VLOOKUP(M204,Cs!$CB$7:$CI$10000,4,FALSE)&lt;&gt;0,VLOOKUP(M204,Cs!$CB$7:$CI$10000,4,FALSE),"")),"")</f>
        <v/>
      </c>
      <c r="U204" s="58" t="str">
        <f>IF($O$2&gt;=M204,IF(ISERROR(VLOOKUP(M204,Cs!$CB$7:$CI$10000,5,FALSE))=TRUE,"",IF(VLOOKUP(M204,Cs!$CB$7:$CI$10000,5,FALSE)&lt;&gt;0,VLOOKUP(M204,Cs!$CB$7:$CI$10000,5,FALSE),"")),"")</f>
        <v/>
      </c>
      <c r="V204" s="58" t="str">
        <f>IF($O$2&gt;=M204,VLOOKUP(M204,Cs!$CB$7:$CI$33000,6,FALSE),"")</f>
        <v/>
      </c>
      <c r="BB204" s="58" t="str">
        <f>IF($O$2&gt;=M204,IF(ISERROR(VLOOKUP(M204,Cs!$CB$10007:$CI$33000,4,FALSE))=TRUE,"",IF(VLOOKUP(M204,Cs!$CB$10007:$CI$33000,4,FALSE)&lt;&gt;0,VLOOKUP(M204,Cs!$CB$10007:$CI$33000,4,FALSE),"")),"")</f>
        <v/>
      </c>
      <c r="BC204" s="58" t="str">
        <f>IF($O$2&gt;=M204,IF(ISERROR(VLOOKUP(M204,Cs!$CB$10007:$CI$33000,5,FALSE))=TRUE,"",IF(VLOOKUP(M204,Cs!$CB$10007:$CI$33000,5,FALSE)&lt;&gt;0,VLOOKUP(M204,Cs!$CB$10007:$CI$33000,5,FALSE),"")),"")</f>
        <v/>
      </c>
      <c r="CB204" s="58" t="str">
        <f>IF($O$2&gt;=M204,IF(ISERROR(VLOOKUP(M204,Cs!$CB$10007:$CI$33000,4,FALSE))=TRUE,"",IF(VLOOKUP(M204,Cs!$CB$10007:$CI$33000,4,FALSE)&lt;&gt;0,VLOOKUP(M204,Cs!$CB$10007:$CI$33000,4,FALSE),"")),"")</f>
        <v/>
      </c>
      <c r="CC204" s="58" t="str">
        <f>IF($O$2&gt;=M204,IF(ISERROR(VLOOKUP(M204,Cs!$CB$10007:$CI$33000,5,FALSE))=TRUE,"",IF(VLOOKUP(M204,Cs!$CB$10007:$CI$33000,5,FALSE)&lt;&gt;0,VLOOKUP(M204,Cs!$CB$10007:$CI$33000,5,FALSE),"")),"")</f>
        <v/>
      </c>
    </row>
    <row r="205" spans="1:81" x14ac:dyDescent="0.25">
      <c r="A205" s="59" t="str">
        <f t="shared" si="33"/>
        <v/>
      </c>
      <c r="B205" s="60" t="str">
        <f>IF($O$2&gt;=M205,VLOOKUP(M205,Cs!$CB$7:$CI$33000,2,FALSE),"")</f>
        <v/>
      </c>
      <c r="C205" s="61" t="str">
        <f>IF($O$2&gt;=M205,VLOOKUP(M205,Cs!$CB$7:$CN$33000,12,FALSE),"")</f>
        <v/>
      </c>
      <c r="D205" s="61" t="str">
        <f t="shared" si="34"/>
        <v/>
      </c>
      <c r="E205" s="66" t="str">
        <f>IF($O$2&gt;=M205,VLOOKUP(M205,Cs!$CB$7:$CN$33000,13,FALSE),"")</f>
        <v/>
      </c>
      <c r="F205" s="61" t="str">
        <f t="shared" si="35"/>
        <v/>
      </c>
      <c r="G205" s="62" t="str">
        <f>IF(M205&lt;=$O$2,T205,IF(M204=$O$2,$Q$3,IF(M203=$O$2,SUM($G$191:G203),IF(M202=$O$2,SUM(G204,-I204),IF(M201=$O$2,SUM(G204,H204),"")))))</f>
        <v/>
      </c>
      <c r="H205" s="62" t="str">
        <f>IF(M205&lt;=$O$2,CB205,IF(M204=$O$2,$BQ$3,IF(M203=$O$2,SUM($H$191:H203),IF(M202=$O$2,SUM(H204,-J204),""))))</f>
        <v/>
      </c>
      <c r="I205" s="62" t="str">
        <f>IF(M205&lt;=$O$2,U205,IF(M204=$O$2,$R$3,IF(M203=$O$2,SUM($I$191:I203),"")))</f>
        <v/>
      </c>
      <c r="J205" s="62" t="str">
        <f>IF(M205&lt;=$O$2,CC205,IF(M204=$O$2,$BR$3,IF(M203=$O$2,SUM($J$191:J203),"")))</f>
        <v/>
      </c>
      <c r="K205" s="63" t="str">
        <f t="shared" si="36"/>
        <v/>
      </c>
      <c r="M205" s="58">
        <f t="shared" si="37"/>
        <v>177</v>
      </c>
      <c r="O205" s="58" t="str">
        <f>IF($O$2&gt;=M205,VLOOKUP(M205,Cs!$CB$7:$CI$33000,8,FALSE),"")</f>
        <v/>
      </c>
      <c r="P205" s="58" t="str">
        <f>IF($O$2&gt;=M205,VLOOKUP(M205,Cs!$CB$7:$CI$33000,7,FALSE),"")</f>
        <v/>
      </c>
      <c r="Q205" s="58" t="str">
        <f>IF($O$2&gt;=M205,IF(VLOOKUP(M205,Cs!$CB$7:$CN$33000,9,FALSE)&lt;&gt;0,VLOOKUP(M205,Cs!$CB$7:$CN$33000,9,FALSE),""),"")</f>
        <v/>
      </c>
      <c r="R205" s="58" t="str">
        <f>IF($O$2&gt;=M205,VLOOKUP(M205,Cs!$CB$7:$CN$33000,10,FALSE),"")</f>
        <v/>
      </c>
      <c r="S205" s="58" t="str">
        <f>IF($O$2&gt;=M205,VLOOKUP(M205,Cs!$CB$7:$CN$33000,11,FALSE),"")</f>
        <v/>
      </c>
      <c r="T205" s="58" t="str">
        <f>IF($O$2&gt;=M205,IF(ISERROR(VLOOKUP(M205,Cs!$CB$7:$CI$10000,4,FALSE))=TRUE,"",IF(VLOOKUP(M205,Cs!$CB$7:$CI$10000,4,FALSE)&lt;&gt;0,VLOOKUP(M205,Cs!$CB$7:$CI$10000,4,FALSE),"")),"")</f>
        <v/>
      </c>
      <c r="U205" s="58" t="str">
        <f>IF($O$2&gt;=M205,IF(ISERROR(VLOOKUP(M205,Cs!$CB$7:$CI$10000,5,FALSE))=TRUE,"",IF(VLOOKUP(M205,Cs!$CB$7:$CI$10000,5,FALSE)&lt;&gt;0,VLOOKUP(M205,Cs!$CB$7:$CI$10000,5,FALSE),"")),"")</f>
        <v/>
      </c>
      <c r="V205" s="58" t="str">
        <f>IF($O$2&gt;=M205,VLOOKUP(M205,Cs!$CB$7:$CI$33000,6,FALSE),"")</f>
        <v/>
      </c>
      <c r="BB205" s="58" t="str">
        <f>IF($O$2&gt;=M205,IF(ISERROR(VLOOKUP(M205,Cs!$CB$10007:$CI$33000,4,FALSE))=TRUE,"",IF(VLOOKUP(M205,Cs!$CB$10007:$CI$33000,4,FALSE)&lt;&gt;0,VLOOKUP(M205,Cs!$CB$10007:$CI$33000,4,FALSE),"")),"")</f>
        <v/>
      </c>
      <c r="BC205" s="58" t="str">
        <f>IF($O$2&gt;=M205,IF(ISERROR(VLOOKUP(M205,Cs!$CB$10007:$CI$33000,5,FALSE))=TRUE,"",IF(VLOOKUP(M205,Cs!$CB$10007:$CI$33000,5,FALSE)&lt;&gt;0,VLOOKUP(M205,Cs!$CB$10007:$CI$33000,5,FALSE),"")),"")</f>
        <v/>
      </c>
      <c r="CB205" s="58" t="str">
        <f>IF($O$2&gt;=M205,IF(ISERROR(VLOOKUP(M205,Cs!$CB$10007:$CI$33000,4,FALSE))=TRUE,"",IF(VLOOKUP(M205,Cs!$CB$10007:$CI$33000,4,FALSE)&lt;&gt;0,VLOOKUP(M205,Cs!$CB$10007:$CI$33000,4,FALSE),"")),"")</f>
        <v/>
      </c>
      <c r="CC205" s="58" t="str">
        <f>IF($O$2&gt;=M205,IF(ISERROR(VLOOKUP(M205,Cs!$CB$10007:$CI$33000,5,FALSE))=TRUE,"",IF(VLOOKUP(M205,Cs!$CB$10007:$CI$33000,5,FALSE)&lt;&gt;0,VLOOKUP(M205,Cs!$CB$10007:$CI$33000,5,FALSE),"")),"")</f>
        <v/>
      </c>
    </row>
    <row r="206" spans="1:81" x14ac:dyDescent="0.25">
      <c r="A206" s="59" t="str">
        <f t="shared" si="33"/>
        <v/>
      </c>
      <c r="B206" s="60" t="str">
        <f>IF($O$2&gt;=M206,VLOOKUP(M206,Cs!$CB$7:$CI$33000,2,FALSE),"")</f>
        <v/>
      </c>
      <c r="C206" s="61" t="str">
        <f>IF($O$2&gt;=M206,VLOOKUP(M206,Cs!$CB$7:$CN$33000,12,FALSE),"")</f>
        <v/>
      </c>
      <c r="D206" s="61" t="str">
        <f t="shared" si="34"/>
        <v/>
      </c>
      <c r="E206" s="66" t="str">
        <f>IF($O$2&gt;=M206,VLOOKUP(M206,Cs!$CB$7:$CN$33000,13,FALSE),"")</f>
        <v/>
      </c>
      <c r="F206" s="61" t="str">
        <f t="shared" si="35"/>
        <v/>
      </c>
      <c r="G206" s="62" t="str">
        <f>IF(M206&lt;=$O$2,T206,IF(M205=$O$2,$Q$3,IF(M204=$O$2,SUM($G$191:G204),IF(M203=$O$2,SUM(G205,-I205),IF(M202=$O$2,SUM(G205,H205),"")))))</f>
        <v/>
      </c>
      <c r="H206" s="62" t="str">
        <f>IF(M206&lt;=$O$2,CB206,IF(M205=$O$2,$BQ$3,IF(M204=$O$2,SUM($H$191:H204),IF(M203=$O$2,SUM(H205,-J205),""))))</f>
        <v/>
      </c>
      <c r="I206" s="62" t="str">
        <f>IF(M206&lt;=$O$2,U206,IF(M205=$O$2,$R$3,IF(M204=$O$2,SUM($I$191:I204),"")))</f>
        <v/>
      </c>
      <c r="J206" s="62" t="str">
        <f>IF(M206&lt;=$O$2,CC206,IF(M205=$O$2,$BR$3,IF(M204=$O$2,SUM($J$191:J204),"")))</f>
        <v/>
      </c>
      <c r="K206" s="63" t="str">
        <f t="shared" si="36"/>
        <v/>
      </c>
      <c r="M206" s="58">
        <f t="shared" si="37"/>
        <v>178</v>
      </c>
      <c r="O206" s="58" t="str">
        <f>IF($O$2&gt;=M206,VLOOKUP(M206,Cs!$CB$7:$CI$33000,8,FALSE),"")</f>
        <v/>
      </c>
      <c r="P206" s="58" t="str">
        <f>IF($O$2&gt;=M206,VLOOKUP(M206,Cs!$CB$7:$CI$33000,7,FALSE),"")</f>
        <v/>
      </c>
      <c r="Q206" s="58" t="str">
        <f>IF($O$2&gt;=M206,IF(VLOOKUP(M206,Cs!$CB$7:$CN$33000,9,FALSE)&lt;&gt;0,VLOOKUP(M206,Cs!$CB$7:$CN$33000,9,FALSE),""),"")</f>
        <v/>
      </c>
      <c r="R206" s="58" t="str">
        <f>IF($O$2&gt;=M206,VLOOKUP(M206,Cs!$CB$7:$CN$33000,10,FALSE),"")</f>
        <v/>
      </c>
      <c r="S206" s="58" t="str">
        <f>IF($O$2&gt;=M206,VLOOKUP(M206,Cs!$CB$7:$CN$33000,11,FALSE),"")</f>
        <v/>
      </c>
      <c r="T206" s="58" t="str">
        <f>IF($O$2&gt;=M206,IF(ISERROR(VLOOKUP(M206,Cs!$CB$7:$CI$10000,4,FALSE))=TRUE,"",IF(VLOOKUP(M206,Cs!$CB$7:$CI$10000,4,FALSE)&lt;&gt;0,VLOOKUP(M206,Cs!$CB$7:$CI$10000,4,FALSE),"")),"")</f>
        <v/>
      </c>
      <c r="U206" s="58" t="str">
        <f>IF($O$2&gt;=M206,IF(ISERROR(VLOOKUP(M206,Cs!$CB$7:$CI$10000,5,FALSE))=TRUE,"",IF(VLOOKUP(M206,Cs!$CB$7:$CI$10000,5,FALSE)&lt;&gt;0,VLOOKUP(M206,Cs!$CB$7:$CI$10000,5,FALSE),"")),"")</f>
        <v/>
      </c>
      <c r="V206" s="58" t="str">
        <f>IF($O$2&gt;=M206,VLOOKUP(M206,Cs!$CB$7:$CI$33000,6,FALSE),"")</f>
        <v/>
      </c>
      <c r="BB206" s="58" t="str">
        <f>IF($O$2&gt;=M206,IF(ISERROR(VLOOKUP(M206,Cs!$CB$10007:$CI$33000,4,FALSE))=TRUE,"",IF(VLOOKUP(M206,Cs!$CB$10007:$CI$33000,4,FALSE)&lt;&gt;0,VLOOKUP(M206,Cs!$CB$10007:$CI$33000,4,FALSE),"")),"")</f>
        <v/>
      </c>
      <c r="BC206" s="58" t="str">
        <f>IF($O$2&gt;=M206,IF(ISERROR(VLOOKUP(M206,Cs!$CB$10007:$CI$33000,5,FALSE))=TRUE,"",IF(VLOOKUP(M206,Cs!$CB$10007:$CI$33000,5,FALSE)&lt;&gt;0,VLOOKUP(M206,Cs!$CB$10007:$CI$33000,5,FALSE),"")),"")</f>
        <v/>
      </c>
      <c r="CB206" s="58" t="str">
        <f>IF($O$2&gt;=M206,IF(ISERROR(VLOOKUP(M206,Cs!$CB$10007:$CI$33000,4,FALSE))=TRUE,"",IF(VLOOKUP(M206,Cs!$CB$10007:$CI$33000,4,FALSE)&lt;&gt;0,VLOOKUP(M206,Cs!$CB$10007:$CI$33000,4,FALSE),"")),"")</f>
        <v/>
      </c>
      <c r="CC206" s="58" t="str">
        <f>IF($O$2&gt;=M206,IF(ISERROR(VLOOKUP(M206,Cs!$CB$10007:$CI$33000,5,FALSE))=TRUE,"",IF(VLOOKUP(M206,Cs!$CB$10007:$CI$33000,5,FALSE)&lt;&gt;0,VLOOKUP(M206,Cs!$CB$10007:$CI$33000,5,FALSE),"")),"")</f>
        <v/>
      </c>
    </row>
    <row r="207" spans="1:81" x14ac:dyDescent="0.25">
      <c r="A207" s="59" t="str">
        <f t="shared" si="33"/>
        <v/>
      </c>
      <c r="B207" s="60" t="str">
        <f>IF($O$2&gt;=M207,VLOOKUP(M207,Cs!$CB$7:$CI$33000,2,FALSE),"")</f>
        <v/>
      </c>
      <c r="C207" s="61" t="str">
        <f>IF($O$2&gt;=M207,VLOOKUP(M207,Cs!$CB$7:$CN$33000,12,FALSE),"")</f>
        <v/>
      </c>
      <c r="D207" s="61" t="str">
        <f t="shared" si="34"/>
        <v/>
      </c>
      <c r="E207" s="66" t="str">
        <f>IF($O$2&gt;=M207,VLOOKUP(M207,Cs!$CB$7:$CN$33000,13,FALSE),"")</f>
        <v/>
      </c>
      <c r="F207" s="61" t="str">
        <f t="shared" si="35"/>
        <v/>
      </c>
      <c r="G207" s="62" t="str">
        <f>IF(M207&lt;=$O$2,T207,IF(M206=$O$2,$Q$3,IF(M205=$O$2,SUM($G$191:G205),IF(M204=$O$2,SUM(G206,-I206),IF(M203=$O$2,SUM(G206,H206),"")))))</f>
        <v/>
      </c>
      <c r="H207" s="62" t="str">
        <f>IF(M207&lt;=$O$2,CB207,IF(M206=$O$2,$BQ$3,IF(M205=$O$2,SUM($H$191:H205),IF(M204=$O$2,SUM(H206,-J206),""))))</f>
        <v/>
      </c>
      <c r="I207" s="62" t="str">
        <f>IF(M207&lt;=$O$2,U207,IF(M206=$O$2,$R$3,IF(M205=$O$2,SUM($I$191:I205),"")))</f>
        <v/>
      </c>
      <c r="J207" s="62" t="str">
        <f>IF(M207&lt;=$O$2,CC207,IF(M206=$O$2,$BR$3,IF(M205=$O$2,SUM($J$191:J205),"")))</f>
        <v/>
      </c>
      <c r="K207" s="63" t="str">
        <f t="shared" si="36"/>
        <v/>
      </c>
      <c r="M207" s="58">
        <f t="shared" si="37"/>
        <v>179</v>
      </c>
      <c r="O207" s="58" t="str">
        <f>IF($O$2&gt;=M207,VLOOKUP(M207,Cs!$CB$7:$CI$33000,8,FALSE),"")</f>
        <v/>
      </c>
      <c r="P207" s="58" t="str">
        <f>IF($O$2&gt;=M207,VLOOKUP(M207,Cs!$CB$7:$CI$33000,7,FALSE),"")</f>
        <v/>
      </c>
      <c r="Q207" s="58" t="str">
        <f>IF($O$2&gt;=M207,IF(VLOOKUP(M207,Cs!$CB$7:$CN$33000,9,FALSE)&lt;&gt;0,VLOOKUP(M207,Cs!$CB$7:$CN$33000,9,FALSE),""),"")</f>
        <v/>
      </c>
      <c r="R207" s="58" t="str">
        <f>IF($O$2&gt;=M207,VLOOKUP(M207,Cs!$CB$7:$CN$33000,10,FALSE),"")</f>
        <v/>
      </c>
      <c r="S207" s="58" t="str">
        <f>IF($O$2&gt;=M207,VLOOKUP(M207,Cs!$CB$7:$CN$33000,11,FALSE),"")</f>
        <v/>
      </c>
      <c r="T207" s="58" t="str">
        <f>IF($O$2&gt;=M207,IF(ISERROR(VLOOKUP(M207,Cs!$CB$7:$CI$10000,4,FALSE))=TRUE,"",IF(VLOOKUP(M207,Cs!$CB$7:$CI$10000,4,FALSE)&lt;&gt;0,VLOOKUP(M207,Cs!$CB$7:$CI$10000,4,FALSE),"")),"")</f>
        <v/>
      </c>
      <c r="U207" s="58" t="str">
        <f>IF($O$2&gt;=M207,IF(ISERROR(VLOOKUP(M207,Cs!$CB$7:$CI$10000,5,FALSE))=TRUE,"",IF(VLOOKUP(M207,Cs!$CB$7:$CI$10000,5,FALSE)&lt;&gt;0,VLOOKUP(M207,Cs!$CB$7:$CI$10000,5,FALSE),"")),"")</f>
        <v/>
      </c>
      <c r="V207" s="58" t="str">
        <f>IF($O$2&gt;=M207,VLOOKUP(M207,Cs!$CB$7:$CI$33000,6,FALSE),"")</f>
        <v/>
      </c>
      <c r="BB207" s="58" t="str">
        <f>IF($O$2&gt;=M207,IF(ISERROR(VLOOKUP(M207,Cs!$CB$10007:$CI$33000,4,FALSE))=TRUE,"",IF(VLOOKUP(M207,Cs!$CB$10007:$CI$33000,4,FALSE)&lt;&gt;0,VLOOKUP(M207,Cs!$CB$10007:$CI$33000,4,FALSE),"")),"")</f>
        <v/>
      </c>
      <c r="BC207" s="58" t="str">
        <f>IF($O$2&gt;=M207,IF(ISERROR(VLOOKUP(M207,Cs!$CB$10007:$CI$33000,5,FALSE))=TRUE,"",IF(VLOOKUP(M207,Cs!$CB$10007:$CI$33000,5,FALSE)&lt;&gt;0,VLOOKUP(M207,Cs!$CB$10007:$CI$33000,5,FALSE),"")),"")</f>
        <v/>
      </c>
      <c r="CB207" s="58" t="str">
        <f>IF($O$2&gt;=M207,IF(ISERROR(VLOOKUP(M207,Cs!$CB$10007:$CI$33000,4,FALSE))=TRUE,"",IF(VLOOKUP(M207,Cs!$CB$10007:$CI$33000,4,FALSE)&lt;&gt;0,VLOOKUP(M207,Cs!$CB$10007:$CI$33000,4,FALSE),"")),"")</f>
        <v/>
      </c>
      <c r="CC207" s="58" t="str">
        <f>IF($O$2&gt;=M207,IF(ISERROR(VLOOKUP(M207,Cs!$CB$10007:$CI$33000,5,FALSE))=TRUE,"",IF(VLOOKUP(M207,Cs!$CB$10007:$CI$33000,5,FALSE)&lt;&gt;0,VLOOKUP(M207,Cs!$CB$10007:$CI$33000,5,FALSE),"")),"")</f>
        <v/>
      </c>
    </row>
    <row r="208" spans="1:81" x14ac:dyDescent="0.25">
      <c r="A208" s="59" t="str">
        <f t="shared" si="33"/>
        <v/>
      </c>
      <c r="B208" s="60" t="str">
        <f>IF($O$2&gt;=M208,VLOOKUP(M208,Cs!$CB$7:$CI$33000,2,FALSE),"")</f>
        <v/>
      </c>
      <c r="C208" s="61" t="str">
        <f>IF($O$2&gt;=M208,VLOOKUP(M208,Cs!$CB$7:$CN$33000,12,FALSE),"")</f>
        <v/>
      </c>
      <c r="D208" s="61" t="str">
        <f t="shared" si="34"/>
        <v/>
      </c>
      <c r="E208" s="66" t="str">
        <f>IF($O$2&gt;=M208,VLOOKUP(M208,Cs!$CB$7:$CN$33000,13,FALSE),"")</f>
        <v/>
      </c>
      <c r="F208" s="61" t="str">
        <f t="shared" si="35"/>
        <v/>
      </c>
      <c r="G208" s="62" t="str">
        <f>IF(M208&lt;=$O$2,T208,IF(M207=$O$2,$Q$3,IF(M206=$O$2,SUM($G$191:G206),IF(M205=$O$2,SUM(G207,-I207),IF(M204=$O$2,SUM(G207,H207),"")))))</f>
        <v/>
      </c>
      <c r="H208" s="62" t="str">
        <f>IF(M208&lt;=$O$2,CB208,IF(M207=$O$2,$BQ$3,IF(M206=$O$2,SUM($H$191:H206),IF(M205=$O$2,SUM(H207,-J207),""))))</f>
        <v/>
      </c>
      <c r="I208" s="62" t="str">
        <f>IF(M208&lt;=$O$2,U208,IF(M207=$O$2,$R$3,IF(M206=$O$2,SUM($I$191:I206),"")))</f>
        <v/>
      </c>
      <c r="J208" s="62" t="str">
        <f>IF(M208&lt;=$O$2,CC208,IF(M207=$O$2,$BR$3,IF(M206=$O$2,SUM($J$191:J206),"")))</f>
        <v/>
      </c>
      <c r="K208" s="63" t="str">
        <f t="shared" si="36"/>
        <v/>
      </c>
      <c r="M208" s="58">
        <f t="shared" si="37"/>
        <v>180</v>
      </c>
      <c r="O208" s="58" t="str">
        <f>IF($O$2&gt;=M208,VLOOKUP(M208,Cs!$CB$7:$CI$33000,8,FALSE),"")</f>
        <v/>
      </c>
      <c r="P208" s="58" t="str">
        <f>IF($O$2&gt;=M208,VLOOKUP(M208,Cs!$CB$7:$CI$33000,7,FALSE),"")</f>
        <v/>
      </c>
      <c r="Q208" s="58" t="str">
        <f>IF($O$2&gt;=M208,IF(VLOOKUP(M208,Cs!$CB$7:$CN$33000,9,FALSE)&lt;&gt;0,VLOOKUP(M208,Cs!$CB$7:$CN$33000,9,FALSE),""),"")</f>
        <v/>
      </c>
      <c r="R208" s="58" t="str">
        <f>IF($O$2&gt;=M208,VLOOKUP(M208,Cs!$CB$7:$CN$33000,10,FALSE),"")</f>
        <v/>
      </c>
      <c r="S208" s="58" t="str">
        <f>IF($O$2&gt;=M208,VLOOKUP(M208,Cs!$CB$7:$CN$33000,11,FALSE),"")</f>
        <v/>
      </c>
      <c r="T208" s="58" t="str">
        <f>IF($O$2&gt;=M208,IF(ISERROR(VLOOKUP(M208,Cs!$CB$7:$CI$10000,4,FALSE))=TRUE,"",IF(VLOOKUP(M208,Cs!$CB$7:$CI$10000,4,FALSE)&lt;&gt;0,VLOOKUP(M208,Cs!$CB$7:$CI$10000,4,FALSE),"")),"")</f>
        <v/>
      </c>
      <c r="U208" s="58" t="str">
        <f>IF($O$2&gt;=M208,IF(ISERROR(VLOOKUP(M208,Cs!$CB$7:$CI$10000,5,FALSE))=TRUE,"",IF(VLOOKUP(M208,Cs!$CB$7:$CI$10000,5,FALSE)&lt;&gt;0,VLOOKUP(M208,Cs!$CB$7:$CI$10000,5,FALSE),"")),"")</f>
        <v/>
      </c>
      <c r="V208" s="58" t="str">
        <f>IF($O$2&gt;=M208,VLOOKUP(M208,Cs!$CB$7:$CI$33000,6,FALSE),"")</f>
        <v/>
      </c>
      <c r="BB208" s="58" t="str">
        <f>IF($O$2&gt;=M208,IF(ISERROR(VLOOKUP(M208,Cs!$CB$10007:$CI$33000,4,FALSE))=TRUE,"",IF(VLOOKUP(M208,Cs!$CB$10007:$CI$33000,4,FALSE)&lt;&gt;0,VLOOKUP(M208,Cs!$CB$10007:$CI$33000,4,FALSE),"")),"")</f>
        <v/>
      </c>
      <c r="BC208" s="58" t="str">
        <f>IF($O$2&gt;=M208,IF(ISERROR(VLOOKUP(M208,Cs!$CB$10007:$CI$33000,5,FALSE))=TRUE,"",IF(VLOOKUP(M208,Cs!$CB$10007:$CI$33000,5,FALSE)&lt;&gt;0,VLOOKUP(M208,Cs!$CB$10007:$CI$33000,5,FALSE),"")),"")</f>
        <v/>
      </c>
      <c r="CB208" s="58" t="str">
        <f>IF($O$2&gt;=M208,IF(ISERROR(VLOOKUP(M208,Cs!$CB$10007:$CI$33000,4,FALSE))=TRUE,"",IF(VLOOKUP(M208,Cs!$CB$10007:$CI$33000,4,FALSE)&lt;&gt;0,VLOOKUP(M208,Cs!$CB$10007:$CI$33000,4,FALSE),"")),"")</f>
        <v/>
      </c>
      <c r="CC208" s="58" t="str">
        <f>IF($O$2&gt;=M208,IF(ISERROR(VLOOKUP(M208,Cs!$CB$10007:$CI$33000,5,FALSE))=TRUE,"",IF(VLOOKUP(M208,Cs!$CB$10007:$CI$33000,5,FALSE)&lt;&gt;0,VLOOKUP(M208,Cs!$CB$10007:$CI$33000,5,FALSE),"")),"")</f>
        <v/>
      </c>
    </row>
    <row r="209" spans="1:81" x14ac:dyDescent="0.25">
      <c r="A209" s="59" t="str">
        <f t="shared" si="33"/>
        <v/>
      </c>
      <c r="B209" s="60" t="str">
        <f>IF($O$2&gt;=M209,VLOOKUP(M209,Cs!$CB$7:$CI$33000,2,FALSE),"")</f>
        <v/>
      </c>
      <c r="C209" s="61" t="str">
        <f>IF($O$2&gt;=M209,VLOOKUP(M209,Cs!$CB$7:$CN$33000,12,FALSE),"")</f>
        <v/>
      </c>
      <c r="D209" s="61" t="str">
        <f t="shared" si="34"/>
        <v/>
      </c>
      <c r="E209" s="66" t="str">
        <f>IF($O$2&gt;=M209,VLOOKUP(M209,Cs!$CB$7:$CN$33000,13,FALSE),"")</f>
        <v/>
      </c>
      <c r="F209" s="61" t="str">
        <f t="shared" si="35"/>
        <v/>
      </c>
      <c r="G209" s="62" t="str">
        <f>IF(M209&lt;=$O$2,T209,IF(M208=$O$2,$Q$3,IF(M207=$O$2,SUM($G$191:G207),IF(M206=$O$2,SUM(G208,-I208),IF(M205=$O$2,SUM(G208,H208),"")))))</f>
        <v/>
      </c>
      <c r="H209" s="62" t="str">
        <f>IF(M209&lt;=$O$2,CB209,IF(M208=$O$2,$BQ$3,IF(M207=$O$2,SUM($H$191:H207),IF(M206=$O$2,SUM(H208,-J208),""))))</f>
        <v/>
      </c>
      <c r="I209" s="62" t="str">
        <f>IF(M209&lt;=$O$2,U209,IF(M208=$O$2,$R$3,IF(M207=$O$2,SUM($I$191:I207),"")))</f>
        <v/>
      </c>
      <c r="J209" s="62" t="str">
        <f>IF(M209&lt;=$O$2,CC209,IF(M208=$O$2,$BR$3,IF(M207=$O$2,SUM($J$191:J207),"")))</f>
        <v/>
      </c>
      <c r="K209" s="63" t="str">
        <f t="shared" si="36"/>
        <v/>
      </c>
      <c r="M209" s="58">
        <f t="shared" si="37"/>
        <v>181</v>
      </c>
      <c r="O209" s="58" t="str">
        <f>IF($O$2&gt;=M209,VLOOKUP(M209,Cs!$CB$7:$CI$33000,8,FALSE),"")</f>
        <v/>
      </c>
      <c r="P209" s="58" t="str">
        <f>IF($O$2&gt;=M209,VLOOKUP(M209,Cs!$CB$7:$CI$33000,7,FALSE),"")</f>
        <v/>
      </c>
      <c r="Q209" s="58" t="str">
        <f>IF($O$2&gt;=M209,IF(VLOOKUP(M209,Cs!$CB$7:$CN$33000,9,FALSE)&lt;&gt;0,VLOOKUP(M209,Cs!$CB$7:$CN$33000,9,FALSE),""),"")</f>
        <v/>
      </c>
      <c r="R209" s="58" t="str">
        <f>IF($O$2&gt;=M209,VLOOKUP(M209,Cs!$CB$7:$CN$33000,10,FALSE),"")</f>
        <v/>
      </c>
      <c r="S209" s="58" t="str">
        <f>IF($O$2&gt;=M209,VLOOKUP(M209,Cs!$CB$7:$CN$33000,11,FALSE),"")</f>
        <v/>
      </c>
      <c r="T209" s="58" t="str">
        <f>IF($O$2&gt;=M209,IF(ISERROR(VLOOKUP(M209,Cs!$CB$7:$CI$10000,4,FALSE))=TRUE,"",IF(VLOOKUP(M209,Cs!$CB$7:$CI$10000,4,FALSE)&lt;&gt;0,VLOOKUP(M209,Cs!$CB$7:$CI$10000,4,FALSE),"")),"")</f>
        <v/>
      </c>
      <c r="U209" s="58" t="str">
        <f>IF($O$2&gt;=M209,IF(ISERROR(VLOOKUP(M209,Cs!$CB$7:$CI$10000,5,FALSE))=TRUE,"",IF(VLOOKUP(M209,Cs!$CB$7:$CI$10000,5,FALSE)&lt;&gt;0,VLOOKUP(M209,Cs!$CB$7:$CI$10000,5,FALSE),"")),"")</f>
        <v/>
      </c>
      <c r="V209" s="58" t="str">
        <f>IF($O$2&gt;=M209,VLOOKUP(M209,Cs!$CB$7:$CI$33000,6,FALSE),"")</f>
        <v/>
      </c>
      <c r="BB209" s="58" t="str">
        <f>IF($O$2&gt;=M209,IF(ISERROR(VLOOKUP(M209,Cs!$CB$10007:$CI$33000,4,FALSE))=TRUE,"",IF(VLOOKUP(M209,Cs!$CB$10007:$CI$33000,4,FALSE)&lt;&gt;0,VLOOKUP(M209,Cs!$CB$10007:$CI$33000,4,FALSE),"")),"")</f>
        <v/>
      </c>
      <c r="BC209" s="58" t="str">
        <f>IF($O$2&gt;=M209,IF(ISERROR(VLOOKUP(M209,Cs!$CB$10007:$CI$33000,5,FALSE))=TRUE,"",IF(VLOOKUP(M209,Cs!$CB$10007:$CI$33000,5,FALSE)&lt;&gt;0,VLOOKUP(M209,Cs!$CB$10007:$CI$33000,5,FALSE),"")),"")</f>
        <v/>
      </c>
      <c r="CB209" s="58" t="str">
        <f>IF($O$2&gt;=M209,IF(ISERROR(VLOOKUP(M209,Cs!$CB$10007:$CI$33000,4,FALSE))=TRUE,"",IF(VLOOKUP(M209,Cs!$CB$10007:$CI$33000,4,FALSE)&lt;&gt;0,VLOOKUP(M209,Cs!$CB$10007:$CI$33000,4,FALSE),"")),"")</f>
        <v/>
      </c>
      <c r="CC209" s="58" t="str">
        <f>IF($O$2&gt;=M209,IF(ISERROR(VLOOKUP(M209,Cs!$CB$10007:$CI$33000,5,FALSE))=TRUE,"",IF(VLOOKUP(M209,Cs!$CB$10007:$CI$33000,5,FALSE)&lt;&gt;0,VLOOKUP(M209,Cs!$CB$10007:$CI$33000,5,FALSE),"")),"")</f>
        <v/>
      </c>
    </row>
    <row r="210" spans="1:81" x14ac:dyDescent="0.25">
      <c r="A210" s="59" t="str">
        <f t="shared" si="33"/>
        <v/>
      </c>
      <c r="B210" s="60" t="str">
        <f>IF($O$2&gt;=M210,VLOOKUP(M210,Cs!$CB$7:$CI$33000,2,FALSE),"")</f>
        <v/>
      </c>
      <c r="C210" s="61" t="str">
        <f>IF($O$2&gt;=M210,VLOOKUP(M210,Cs!$CB$7:$CN$33000,12,FALSE),"")</f>
        <v/>
      </c>
      <c r="D210" s="61" t="str">
        <f t="shared" si="34"/>
        <v/>
      </c>
      <c r="E210" s="66" t="str">
        <f>IF($O$2&gt;=M210,VLOOKUP(M210,Cs!$CB$7:$CN$33000,13,FALSE),"")</f>
        <v/>
      </c>
      <c r="F210" s="61" t="str">
        <f t="shared" si="35"/>
        <v/>
      </c>
      <c r="G210" s="62" t="str">
        <f>IF(M210&lt;=$O$2,T210,IF(M209=$O$2,$Q$3,IF(M208=$O$2,SUM($G$191:G208),IF(M207=$O$2,SUM(G209,-I209),IF(M206=$O$2,SUM(G209,H209),"")))))</f>
        <v/>
      </c>
      <c r="H210" s="62" t="str">
        <f>IF(M210&lt;=$O$2,CB210,IF(M209=$O$2,$BQ$3,IF(M208=$O$2,SUM($H$191:H208),IF(M207=$O$2,SUM(H209,-J209),""))))</f>
        <v/>
      </c>
      <c r="I210" s="62" t="str">
        <f>IF(M210&lt;=$O$2,U210,IF(M209=$O$2,$R$3,IF(M208=$O$2,SUM($I$191:I208),"")))</f>
        <v/>
      </c>
      <c r="J210" s="62" t="str">
        <f>IF(M210&lt;=$O$2,CC210,IF(M209=$O$2,$BR$3,IF(M208=$O$2,SUM($J$191:J208),"")))</f>
        <v/>
      </c>
      <c r="K210" s="63" t="str">
        <f t="shared" si="36"/>
        <v/>
      </c>
      <c r="M210" s="58">
        <f t="shared" si="37"/>
        <v>182</v>
      </c>
      <c r="O210" s="58" t="str">
        <f>IF($O$2&gt;=M210,VLOOKUP(M210,Cs!$CB$7:$CI$33000,8,FALSE),"")</f>
        <v/>
      </c>
      <c r="P210" s="58" t="str">
        <f>IF($O$2&gt;=M210,VLOOKUP(M210,Cs!$CB$7:$CI$33000,7,FALSE),"")</f>
        <v/>
      </c>
      <c r="Q210" s="58" t="str">
        <f>IF($O$2&gt;=M210,IF(VLOOKUP(M210,Cs!$CB$7:$CN$33000,9,FALSE)&lt;&gt;0,VLOOKUP(M210,Cs!$CB$7:$CN$33000,9,FALSE),""),"")</f>
        <v/>
      </c>
      <c r="R210" s="58" t="str">
        <f>IF($O$2&gt;=M210,VLOOKUP(M210,Cs!$CB$7:$CN$33000,10,FALSE),"")</f>
        <v/>
      </c>
      <c r="S210" s="58" t="str">
        <f>IF($O$2&gt;=M210,VLOOKUP(M210,Cs!$CB$7:$CN$33000,11,FALSE),"")</f>
        <v/>
      </c>
      <c r="T210" s="58" t="str">
        <f>IF($O$2&gt;=M210,IF(ISERROR(VLOOKUP(M210,Cs!$CB$7:$CI$10000,4,FALSE))=TRUE,"",IF(VLOOKUP(M210,Cs!$CB$7:$CI$10000,4,FALSE)&lt;&gt;0,VLOOKUP(M210,Cs!$CB$7:$CI$10000,4,FALSE),"")),"")</f>
        <v/>
      </c>
      <c r="U210" s="58" t="str">
        <f>IF($O$2&gt;=M210,IF(ISERROR(VLOOKUP(M210,Cs!$CB$7:$CI$10000,5,FALSE))=TRUE,"",IF(VLOOKUP(M210,Cs!$CB$7:$CI$10000,5,FALSE)&lt;&gt;0,VLOOKUP(M210,Cs!$CB$7:$CI$10000,5,FALSE),"")),"")</f>
        <v/>
      </c>
      <c r="V210" s="58" t="str">
        <f>IF($O$2&gt;=M210,VLOOKUP(M210,Cs!$CB$7:$CI$33000,6,FALSE),"")</f>
        <v/>
      </c>
      <c r="BB210" s="58" t="str">
        <f>IF($O$2&gt;=M210,IF(ISERROR(VLOOKUP(M210,Cs!$CB$10007:$CI$33000,4,FALSE))=TRUE,"",IF(VLOOKUP(M210,Cs!$CB$10007:$CI$33000,4,FALSE)&lt;&gt;0,VLOOKUP(M210,Cs!$CB$10007:$CI$33000,4,FALSE),"")),"")</f>
        <v/>
      </c>
      <c r="BC210" s="58" t="str">
        <f>IF($O$2&gt;=M210,IF(ISERROR(VLOOKUP(M210,Cs!$CB$10007:$CI$33000,5,FALSE))=TRUE,"",IF(VLOOKUP(M210,Cs!$CB$10007:$CI$33000,5,FALSE)&lt;&gt;0,VLOOKUP(M210,Cs!$CB$10007:$CI$33000,5,FALSE),"")),"")</f>
        <v/>
      </c>
      <c r="CB210" s="58" t="str">
        <f>IF($O$2&gt;=M210,IF(ISERROR(VLOOKUP(M210,Cs!$CB$10007:$CI$33000,4,FALSE))=TRUE,"",IF(VLOOKUP(M210,Cs!$CB$10007:$CI$33000,4,FALSE)&lt;&gt;0,VLOOKUP(M210,Cs!$CB$10007:$CI$33000,4,FALSE),"")),"")</f>
        <v/>
      </c>
      <c r="CC210" s="58" t="str">
        <f>IF($O$2&gt;=M210,IF(ISERROR(VLOOKUP(M210,Cs!$CB$10007:$CI$33000,5,FALSE))=TRUE,"",IF(VLOOKUP(M210,Cs!$CB$10007:$CI$33000,5,FALSE)&lt;&gt;0,VLOOKUP(M210,Cs!$CB$10007:$CI$33000,5,FALSE),"")),"")</f>
        <v/>
      </c>
    </row>
    <row r="211" spans="1:81" x14ac:dyDescent="0.25">
      <c r="A211" s="59" t="str">
        <f t="shared" si="33"/>
        <v/>
      </c>
      <c r="B211" s="60" t="str">
        <f>IF($O$2&gt;=M211,VLOOKUP(M211,Cs!$CB$7:$CI$33000,2,FALSE),"")</f>
        <v/>
      </c>
      <c r="C211" s="61" t="str">
        <f>IF($O$2&gt;=M211,VLOOKUP(M211,Cs!$CB$7:$CN$33000,12,FALSE),"")</f>
        <v/>
      </c>
      <c r="D211" s="61" t="str">
        <f t="shared" si="34"/>
        <v/>
      </c>
      <c r="E211" s="66" t="str">
        <f>IF($O$2&gt;=M211,VLOOKUP(M211,Cs!$CB$7:$CN$33000,13,FALSE),"")</f>
        <v/>
      </c>
      <c r="F211" s="61" t="str">
        <f t="shared" si="35"/>
        <v/>
      </c>
      <c r="G211" s="62" t="str">
        <f>IF(M211&lt;=$O$2,T211,IF(M210=$O$2,$Q$3,IF(M209=$O$2,SUM($G$191:G209),IF(M208=$O$2,SUM(G210,-I210),IF(M207=$O$2,SUM(G210,H210),"")))))</f>
        <v/>
      </c>
      <c r="H211" s="62" t="str">
        <f>IF(M211&lt;=$O$2,CB211,IF(M210=$O$2,$BQ$3,IF(M209=$O$2,SUM($H$191:H209),IF(M208=$O$2,SUM(H210,-J210),""))))</f>
        <v/>
      </c>
      <c r="I211" s="62" t="str">
        <f>IF(M211&lt;=$O$2,U211,IF(M210=$O$2,$R$3,IF(M209=$O$2,SUM($I$191:I209),"")))</f>
        <v/>
      </c>
      <c r="J211" s="62" t="str">
        <f>IF(M211&lt;=$O$2,CC211,IF(M210=$O$2,$BR$3,IF(M209=$O$2,SUM($J$191:J209),"")))</f>
        <v/>
      </c>
      <c r="K211" s="63" t="str">
        <f t="shared" si="36"/>
        <v/>
      </c>
      <c r="M211" s="58">
        <f t="shared" si="37"/>
        <v>183</v>
      </c>
      <c r="O211" s="58" t="str">
        <f>IF($O$2&gt;=M211,VLOOKUP(M211,Cs!$CB$7:$CI$33000,8,FALSE),"")</f>
        <v/>
      </c>
      <c r="P211" s="58" t="str">
        <f>IF($O$2&gt;=M211,VLOOKUP(M211,Cs!$CB$7:$CI$33000,7,FALSE),"")</f>
        <v/>
      </c>
      <c r="Q211" s="58" t="str">
        <f>IF($O$2&gt;=M211,IF(VLOOKUP(M211,Cs!$CB$7:$CN$33000,9,FALSE)&lt;&gt;0,VLOOKUP(M211,Cs!$CB$7:$CN$33000,9,FALSE),""),"")</f>
        <v/>
      </c>
      <c r="R211" s="58" t="str">
        <f>IF($O$2&gt;=M211,VLOOKUP(M211,Cs!$CB$7:$CN$33000,10,FALSE),"")</f>
        <v/>
      </c>
      <c r="S211" s="58" t="str">
        <f>IF($O$2&gt;=M211,VLOOKUP(M211,Cs!$CB$7:$CN$33000,11,FALSE),"")</f>
        <v/>
      </c>
      <c r="T211" s="58" t="str">
        <f>IF($O$2&gt;=M211,IF(ISERROR(VLOOKUP(M211,Cs!$CB$7:$CI$10000,4,FALSE))=TRUE,"",IF(VLOOKUP(M211,Cs!$CB$7:$CI$10000,4,FALSE)&lt;&gt;0,VLOOKUP(M211,Cs!$CB$7:$CI$10000,4,FALSE),"")),"")</f>
        <v/>
      </c>
      <c r="U211" s="58" t="str">
        <f>IF($O$2&gt;=M211,IF(ISERROR(VLOOKUP(M211,Cs!$CB$7:$CI$10000,5,FALSE))=TRUE,"",IF(VLOOKUP(M211,Cs!$CB$7:$CI$10000,5,FALSE)&lt;&gt;0,VLOOKUP(M211,Cs!$CB$7:$CI$10000,5,FALSE),"")),"")</f>
        <v/>
      </c>
      <c r="V211" s="58" t="str">
        <f>IF($O$2&gt;=M211,VLOOKUP(M211,Cs!$CB$7:$CI$33000,6,FALSE),"")</f>
        <v/>
      </c>
      <c r="BB211" s="58" t="str">
        <f>IF($O$2&gt;=M211,IF(ISERROR(VLOOKUP(M211,Cs!$CB$10007:$CI$33000,4,FALSE))=TRUE,"",IF(VLOOKUP(M211,Cs!$CB$10007:$CI$33000,4,FALSE)&lt;&gt;0,VLOOKUP(M211,Cs!$CB$10007:$CI$33000,4,FALSE),"")),"")</f>
        <v/>
      </c>
      <c r="BC211" s="58" t="str">
        <f>IF($O$2&gt;=M211,IF(ISERROR(VLOOKUP(M211,Cs!$CB$10007:$CI$33000,5,FALSE))=TRUE,"",IF(VLOOKUP(M211,Cs!$CB$10007:$CI$33000,5,FALSE)&lt;&gt;0,VLOOKUP(M211,Cs!$CB$10007:$CI$33000,5,FALSE),"")),"")</f>
        <v/>
      </c>
      <c r="CB211" s="58" t="str">
        <f>IF($O$2&gt;=M211,IF(ISERROR(VLOOKUP(M211,Cs!$CB$10007:$CI$33000,4,FALSE))=TRUE,"",IF(VLOOKUP(M211,Cs!$CB$10007:$CI$33000,4,FALSE)&lt;&gt;0,VLOOKUP(M211,Cs!$CB$10007:$CI$33000,4,FALSE),"")),"")</f>
        <v/>
      </c>
      <c r="CC211" s="58" t="str">
        <f>IF($O$2&gt;=M211,IF(ISERROR(VLOOKUP(M211,Cs!$CB$10007:$CI$33000,5,FALSE))=TRUE,"",IF(VLOOKUP(M211,Cs!$CB$10007:$CI$33000,5,FALSE)&lt;&gt;0,VLOOKUP(M211,Cs!$CB$10007:$CI$33000,5,FALSE),"")),"")</f>
        <v/>
      </c>
    </row>
    <row r="212" spans="1:81" x14ac:dyDescent="0.25">
      <c r="A212" s="59" t="str">
        <f t="shared" si="33"/>
        <v/>
      </c>
      <c r="B212" s="60" t="str">
        <f>IF($O$2&gt;=M212,VLOOKUP(M212,Cs!$CB$7:$CI$33000,2,FALSE),"")</f>
        <v/>
      </c>
      <c r="C212" s="61" t="str">
        <f>IF($O$2&gt;=M212,VLOOKUP(M212,Cs!$CB$7:$CN$33000,12,FALSE),"")</f>
        <v/>
      </c>
      <c r="D212" s="61" t="str">
        <f t="shared" si="34"/>
        <v/>
      </c>
      <c r="E212" s="66" t="str">
        <f>IF($O$2&gt;=M212,VLOOKUP(M212,Cs!$CB$7:$CN$33000,13,FALSE),"")</f>
        <v/>
      </c>
      <c r="F212" s="61" t="str">
        <f t="shared" si="35"/>
        <v/>
      </c>
      <c r="G212" s="62" t="str">
        <f>IF(M212&lt;=$O$2,T212,IF(M211=$O$2,$Q$3,IF(M210=$O$2,SUM($G$191:G210),IF(M209=$O$2,SUM(G211,-I211),IF(M208=$O$2,SUM(G211,H211),"")))))</f>
        <v/>
      </c>
      <c r="H212" s="62" t="str">
        <f>IF(M212&lt;=$O$2,CB212,IF(M211=$O$2,$BQ$3,IF(M210=$O$2,SUM($H$191:H210),IF(M209=$O$2,SUM(H211,-J211),""))))</f>
        <v/>
      </c>
      <c r="I212" s="62" t="str">
        <f>IF(M212&lt;=$O$2,U212,IF(M211=$O$2,$R$3,IF(M210=$O$2,SUM($I$191:I210),"")))</f>
        <v/>
      </c>
      <c r="J212" s="62" t="str">
        <f>IF(M212&lt;=$O$2,CC212,IF(M211=$O$2,$BR$3,IF(M210=$O$2,SUM($J$191:J210),"")))</f>
        <v/>
      </c>
      <c r="K212" s="63" t="str">
        <f t="shared" si="36"/>
        <v/>
      </c>
      <c r="M212" s="58">
        <f t="shared" si="37"/>
        <v>184</v>
      </c>
      <c r="O212" s="58" t="str">
        <f>IF($O$2&gt;=M212,VLOOKUP(M212,Cs!$CB$7:$CI$33000,8,FALSE),"")</f>
        <v/>
      </c>
      <c r="P212" s="58" t="str">
        <f>IF($O$2&gt;=M212,VLOOKUP(M212,Cs!$CB$7:$CI$33000,7,FALSE),"")</f>
        <v/>
      </c>
      <c r="Q212" s="58" t="str">
        <f>IF($O$2&gt;=M212,IF(VLOOKUP(M212,Cs!$CB$7:$CN$33000,9,FALSE)&lt;&gt;0,VLOOKUP(M212,Cs!$CB$7:$CN$33000,9,FALSE),""),"")</f>
        <v/>
      </c>
      <c r="R212" s="58" t="str">
        <f>IF($O$2&gt;=M212,VLOOKUP(M212,Cs!$CB$7:$CN$33000,10,FALSE),"")</f>
        <v/>
      </c>
      <c r="S212" s="58" t="str">
        <f>IF($O$2&gt;=M212,VLOOKUP(M212,Cs!$CB$7:$CN$33000,11,FALSE),"")</f>
        <v/>
      </c>
      <c r="T212" s="58" t="str">
        <f>IF($O$2&gt;=M212,IF(ISERROR(VLOOKUP(M212,Cs!$CB$7:$CI$10000,4,FALSE))=TRUE,"",IF(VLOOKUP(M212,Cs!$CB$7:$CI$10000,4,FALSE)&lt;&gt;0,VLOOKUP(M212,Cs!$CB$7:$CI$10000,4,FALSE),"")),"")</f>
        <v/>
      </c>
      <c r="U212" s="58" t="str">
        <f>IF($O$2&gt;=M212,IF(ISERROR(VLOOKUP(M212,Cs!$CB$7:$CI$10000,5,FALSE))=TRUE,"",IF(VLOOKUP(M212,Cs!$CB$7:$CI$10000,5,FALSE)&lt;&gt;0,VLOOKUP(M212,Cs!$CB$7:$CI$10000,5,FALSE),"")),"")</f>
        <v/>
      </c>
      <c r="V212" s="58" t="str">
        <f>IF($O$2&gt;=M212,VLOOKUP(M212,Cs!$CB$7:$CI$33000,6,FALSE),"")</f>
        <v/>
      </c>
      <c r="BB212" s="58" t="str">
        <f>IF($O$2&gt;=M212,IF(ISERROR(VLOOKUP(M212,Cs!$CB$10007:$CI$33000,4,FALSE))=TRUE,"",IF(VLOOKUP(M212,Cs!$CB$10007:$CI$33000,4,FALSE)&lt;&gt;0,VLOOKUP(M212,Cs!$CB$10007:$CI$33000,4,FALSE),"")),"")</f>
        <v/>
      </c>
      <c r="BC212" s="58" t="str">
        <f>IF($O$2&gt;=M212,IF(ISERROR(VLOOKUP(M212,Cs!$CB$10007:$CI$33000,5,FALSE))=TRUE,"",IF(VLOOKUP(M212,Cs!$CB$10007:$CI$33000,5,FALSE)&lt;&gt;0,VLOOKUP(M212,Cs!$CB$10007:$CI$33000,5,FALSE),"")),"")</f>
        <v/>
      </c>
      <c r="CB212" s="58" t="str">
        <f>IF($O$2&gt;=M212,IF(ISERROR(VLOOKUP(M212,Cs!$CB$10007:$CI$33000,4,FALSE))=TRUE,"",IF(VLOOKUP(M212,Cs!$CB$10007:$CI$33000,4,FALSE)&lt;&gt;0,VLOOKUP(M212,Cs!$CB$10007:$CI$33000,4,FALSE),"")),"")</f>
        <v/>
      </c>
      <c r="CC212" s="58" t="str">
        <f>IF($O$2&gt;=M212,IF(ISERROR(VLOOKUP(M212,Cs!$CB$10007:$CI$33000,5,FALSE))=TRUE,"",IF(VLOOKUP(M212,Cs!$CB$10007:$CI$33000,5,FALSE)&lt;&gt;0,VLOOKUP(M212,Cs!$CB$10007:$CI$33000,5,FALSE),"")),"")</f>
        <v/>
      </c>
    </row>
    <row r="213" spans="1:81" x14ac:dyDescent="0.25">
      <c r="A213" s="59" t="str">
        <f t="shared" si="33"/>
        <v/>
      </c>
      <c r="B213" s="60" t="str">
        <f>IF($O$2&gt;=M213,VLOOKUP(M213,Cs!$CB$7:$CI$33000,2,FALSE),"")</f>
        <v/>
      </c>
      <c r="C213" s="61" t="str">
        <f>IF($O$2&gt;=M213,VLOOKUP(M213,Cs!$CB$7:$CN$33000,12,FALSE),"")</f>
        <v/>
      </c>
      <c r="D213" s="61" t="str">
        <f t="shared" si="34"/>
        <v/>
      </c>
      <c r="E213" s="66" t="str">
        <f>IF($O$2&gt;=M213,VLOOKUP(M213,Cs!$CB$7:$CN$33000,13,FALSE),"")</f>
        <v/>
      </c>
      <c r="F213" s="61" t="str">
        <f t="shared" si="35"/>
        <v/>
      </c>
      <c r="G213" s="62" t="str">
        <f>IF(M213&lt;=$O$2,T213,IF(M212=$O$2,$Q$3,IF(M211=$O$2,SUM($G$191:G211),IF(M210=$O$2,SUM(G212,-I212),IF(M209=$O$2,SUM(G212,H212),"")))))</f>
        <v/>
      </c>
      <c r="H213" s="62" t="str">
        <f>IF(M213&lt;=$O$2,CB213,IF(M212=$O$2,$BQ$3,IF(M211=$O$2,SUM($H$191:H211),IF(M210=$O$2,SUM(H212,-J212),""))))</f>
        <v/>
      </c>
      <c r="I213" s="62" t="str">
        <f>IF(M213&lt;=$O$2,U213,IF(M212=$O$2,$R$3,IF(M211=$O$2,SUM($I$191:I211),"")))</f>
        <v/>
      </c>
      <c r="J213" s="62" t="str">
        <f>IF(M213&lt;=$O$2,CC213,IF(M212=$O$2,$BR$3,IF(M211=$O$2,SUM($J$191:J211),"")))</f>
        <v/>
      </c>
      <c r="K213" s="63" t="str">
        <f t="shared" si="36"/>
        <v/>
      </c>
      <c r="M213" s="58">
        <f t="shared" si="37"/>
        <v>185</v>
      </c>
      <c r="O213" s="58" t="str">
        <f>IF($O$2&gt;=M213,VLOOKUP(M213,Cs!$CB$7:$CI$33000,8,FALSE),"")</f>
        <v/>
      </c>
      <c r="P213" s="58" t="str">
        <f>IF($O$2&gt;=M213,VLOOKUP(M213,Cs!$CB$7:$CI$33000,7,FALSE),"")</f>
        <v/>
      </c>
      <c r="Q213" s="58" t="str">
        <f>IF($O$2&gt;=M213,IF(VLOOKUP(M213,Cs!$CB$7:$CN$33000,9,FALSE)&lt;&gt;0,VLOOKUP(M213,Cs!$CB$7:$CN$33000,9,FALSE),""),"")</f>
        <v/>
      </c>
      <c r="R213" s="58" t="str">
        <f>IF($O$2&gt;=M213,VLOOKUP(M213,Cs!$CB$7:$CN$33000,10,FALSE),"")</f>
        <v/>
      </c>
      <c r="S213" s="58" t="str">
        <f>IF($O$2&gt;=M213,VLOOKUP(M213,Cs!$CB$7:$CN$33000,11,FALSE),"")</f>
        <v/>
      </c>
      <c r="T213" s="58" t="str">
        <f>IF($O$2&gt;=M213,IF(ISERROR(VLOOKUP(M213,Cs!$CB$7:$CI$10000,4,FALSE))=TRUE,"",IF(VLOOKUP(M213,Cs!$CB$7:$CI$10000,4,FALSE)&lt;&gt;0,VLOOKUP(M213,Cs!$CB$7:$CI$10000,4,FALSE),"")),"")</f>
        <v/>
      </c>
      <c r="U213" s="58" t="str">
        <f>IF($O$2&gt;=M213,IF(ISERROR(VLOOKUP(M213,Cs!$CB$7:$CI$10000,5,FALSE))=TRUE,"",IF(VLOOKUP(M213,Cs!$CB$7:$CI$10000,5,FALSE)&lt;&gt;0,VLOOKUP(M213,Cs!$CB$7:$CI$10000,5,FALSE),"")),"")</f>
        <v/>
      </c>
      <c r="V213" s="58" t="str">
        <f>IF($O$2&gt;=M213,VLOOKUP(M213,Cs!$CB$7:$CI$33000,6,FALSE),"")</f>
        <v/>
      </c>
      <c r="BB213" s="58" t="str">
        <f>IF($O$2&gt;=M213,IF(ISERROR(VLOOKUP(M213,Cs!$CB$10007:$CI$33000,4,FALSE))=TRUE,"",IF(VLOOKUP(M213,Cs!$CB$10007:$CI$33000,4,FALSE)&lt;&gt;0,VLOOKUP(M213,Cs!$CB$10007:$CI$33000,4,FALSE),"")),"")</f>
        <v/>
      </c>
      <c r="BC213" s="58" t="str">
        <f>IF($O$2&gt;=M213,IF(ISERROR(VLOOKUP(M213,Cs!$CB$10007:$CI$33000,5,FALSE))=TRUE,"",IF(VLOOKUP(M213,Cs!$CB$10007:$CI$33000,5,FALSE)&lt;&gt;0,VLOOKUP(M213,Cs!$CB$10007:$CI$33000,5,FALSE),"")),"")</f>
        <v/>
      </c>
      <c r="CB213" s="58" t="str">
        <f>IF($O$2&gt;=M213,IF(ISERROR(VLOOKUP(M213,Cs!$CB$10007:$CI$33000,4,FALSE))=TRUE,"",IF(VLOOKUP(M213,Cs!$CB$10007:$CI$33000,4,FALSE)&lt;&gt;0,VLOOKUP(M213,Cs!$CB$10007:$CI$33000,4,FALSE),"")),"")</f>
        <v/>
      </c>
      <c r="CC213" s="58" t="str">
        <f>IF($O$2&gt;=M213,IF(ISERROR(VLOOKUP(M213,Cs!$CB$10007:$CI$33000,5,FALSE))=TRUE,"",IF(VLOOKUP(M213,Cs!$CB$10007:$CI$33000,5,FALSE)&lt;&gt;0,VLOOKUP(M213,Cs!$CB$10007:$CI$33000,5,FALSE),"")),"")</f>
        <v/>
      </c>
    </row>
    <row r="214" spans="1:81" x14ac:dyDescent="0.25">
      <c r="A214" s="59" t="str">
        <f t="shared" si="33"/>
        <v/>
      </c>
      <c r="B214" s="60" t="str">
        <f>IF($O$2&gt;=M214,VLOOKUP(M214,Cs!$CB$7:$CI$33000,2,FALSE),"")</f>
        <v/>
      </c>
      <c r="C214" s="61" t="str">
        <f>IF($O$2&gt;=M214,VLOOKUP(M214,Cs!$CB$7:$CN$33000,12,FALSE),"")</f>
        <v/>
      </c>
      <c r="D214" s="61" t="str">
        <f t="shared" si="34"/>
        <v/>
      </c>
      <c r="E214" s="66" t="str">
        <f>IF($O$2&gt;=M214,VLOOKUP(M214,Cs!$CB$7:$CN$33000,13,FALSE),"")</f>
        <v/>
      </c>
      <c r="F214" s="61" t="str">
        <f t="shared" si="35"/>
        <v/>
      </c>
      <c r="G214" s="62" t="str">
        <f>IF(M214&lt;=$O$2,T214,IF(M213=$O$2,$Q$3,IF(M212=$O$2,SUM($G$191:G212),IF(M211=$O$2,SUM(G213,-I213),IF(M210=$O$2,SUM(G213,H213),"")))))</f>
        <v/>
      </c>
      <c r="H214" s="62" t="str">
        <f>IF(M214&lt;=$O$2,CB214,IF(M213=$O$2,$BQ$3,IF(M212=$O$2,SUM($H$191:H212),IF(M211=$O$2,SUM(H213,-J213),""))))</f>
        <v/>
      </c>
      <c r="I214" s="62" t="str">
        <f>IF(M214&lt;=$O$2,U214,IF(M213=$O$2,$R$3,IF(M212=$O$2,SUM($I$191:I212),"")))</f>
        <v/>
      </c>
      <c r="J214" s="62" t="str">
        <f>IF(M214&lt;=$O$2,CC214,IF(M213=$O$2,$BR$3,IF(M212=$O$2,SUM($J$191:J212),"")))</f>
        <v/>
      </c>
      <c r="K214" s="63" t="str">
        <f t="shared" si="36"/>
        <v/>
      </c>
      <c r="M214" s="58">
        <f t="shared" si="37"/>
        <v>186</v>
      </c>
      <c r="O214" s="58" t="str">
        <f>IF($O$2&gt;=M214,VLOOKUP(M214,Cs!$CB$7:$CI$33000,8,FALSE),"")</f>
        <v/>
      </c>
      <c r="P214" s="58" t="str">
        <f>IF($O$2&gt;=M214,VLOOKUP(M214,Cs!$CB$7:$CI$33000,7,FALSE),"")</f>
        <v/>
      </c>
      <c r="Q214" s="58" t="str">
        <f>IF($O$2&gt;=M214,IF(VLOOKUP(M214,Cs!$CB$7:$CN$33000,9,FALSE)&lt;&gt;0,VLOOKUP(M214,Cs!$CB$7:$CN$33000,9,FALSE),""),"")</f>
        <v/>
      </c>
      <c r="R214" s="58" t="str">
        <f>IF($O$2&gt;=M214,VLOOKUP(M214,Cs!$CB$7:$CN$33000,10,FALSE),"")</f>
        <v/>
      </c>
      <c r="S214" s="58" t="str">
        <f>IF($O$2&gt;=M214,VLOOKUP(M214,Cs!$CB$7:$CN$33000,11,FALSE),"")</f>
        <v/>
      </c>
      <c r="T214" s="58" t="str">
        <f>IF($O$2&gt;=M214,IF(ISERROR(VLOOKUP(M214,Cs!$CB$7:$CI$10000,4,FALSE))=TRUE,"",IF(VLOOKUP(M214,Cs!$CB$7:$CI$10000,4,FALSE)&lt;&gt;0,VLOOKUP(M214,Cs!$CB$7:$CI$10000,4,FALSE),"")),"")</f>
        <v/>
      </c>
      <c r="U214" s="58" t="str">
        <f>IF($O$2&gt;=M214,IF(ISERROR(VLOOKUP(M214,Cs!$CB$7:$CI$10000,5,FALSE))=TRUE,"",IF(VLOOKUP(M214,Cs!$CB$7:$CI$10000,5,FALSE)&lt;&gt;0,VLOOKUP(M214,Cs!$CB$7:$CI$10000,5,FALSE),"")),"")</f>
        <v/>
      </c>
      <c r="V214" s="58" t="str">
        <f>IF($O$2&gt;=M214,VLOOKUP(M214,Cs!$CB$7:$CI$33000,6,FALSE),"")</f>
        <v/>
      </c>
      <c r="BB214" s="58" t="str">
        <f>IF($O$2&gt;=M214,IF(ISERROR(VLOOKUP(M214,Cs!$CB$10007:$CI$33000,4,FALSE))=TRUE,"",IF(VLOOKUP(M214,Cs!$CB$10007:$CI$33000,4,FALSE)&lt;&gt;0,VLOOKUP(M214,Cs!$CB$10007:$CI$33000,4,FALSE),"")),"")</f>
        <v/>
      </c>
      <c r="BC214" s="58" t="str">
        <f>IF($O$2&gt;=M214,IF(ISERROR(VLOOKUP(M214,Cs!$CB$10007:$CI$33000,5,FALSE))=TRUE,"",IF(VLOOKUP(M214,Cs!$CB$10007:$CI$33000,5,FALSE)&lt;&gt;0,VLOOKUP(M214,Cs!$CB$10007:$CI$33000,5,FALSE),"")),"")</f>
        <v/>
      </c>
      <c r="CB214" s="58" t="str">
        <f>IF($O$2&gt;=M214,IF(ISERROR(VLOOKUP(M214,Cs!$CB$10007:$CI$33000,4,FALSE))=TRUE,"",IF(VLOOKUP(M214,Cs!$CB$10007:$CI$33000,4,FALSE)&lt;&gt;0,VLOOKUP(M214,Cs!$CB$10007:$CI$33000,4,FALSE),"")),"")</f>
        <v/>
      </c>
      <c r="CC214" s="58" t="str">
        <f>IF($O$2&gt;=M214,IF(ISERROR(VLOOKUP(M214,Cs!$CB$10007:$CI$33000,5,FALSE))=TRUE,"",IF(VLOOKUP(M214,Cs!$CB$10007:$CI$33000,5,FALSE)&lt;&gt;0,VLOOKUP(M214,Cs!$CB$10007:$CI$33000,5,FALSE),"")),"")</f>
        <v/>
      </c>
    </row>
    <row r="215" spans="1:81" x14ac:dyDescent="0.25">
      <c r="A215" s="59" t="str">
        <f t="shared" si="33"/>
        <v/>
      </c>
      <c r="B215" s="60" t="str">
        <f>IF($O$2&gt;=M215,VLOOKUP(M215,Cs!$CB$7:$CI$33000,2,FALSE),"")</f>
        <v/>
      </c>
      <c r="C215" s="61" t="str">
        <f>IF($O$2&gt;=M215,VLOOKUP(M215,Cs!$CB$7:$CN$33000,12,FALSE),"")</f>
        <v/>
      </c>
      <c r="D215" s="61" t="str">
        <f t="shared" si="34"/>
        <v/>
      </c>
      <c r="E215" s="66" t="str">
        <f>IF($O$2&gt;=M215,VLOOKUP(M215,Cs!$CB$7:$CN$33000,13,FALSE),"")</f>
        <v/>
      </c>
      <c r="F215" s="61" t="str">
        <f t="shared" si="35"/>
        <v/>
      </c>
      <c r="G215" s="62" t="str">
        <f>IF(M215&lt;=$O$2,T215,IF(M214=$O$2,$Q$3,IF(M213=$O$2,SUM($G$191:G213),IF(M212=$O$2,SUM(G214,-I214),IF(M211=$O$2,SUM(G214,H214),"")))))</f>
        <v/>
      </c>
      <c r="H215" s="62" t="str">
        <f>IF(M215&lt;=$O$2,CB215,IF(M214=$O$2,$BQ$3,IF(M213=$O$2,SUM($H$191:H213),IF(M212=$O$2,SUM(H214,-J214),""))))</f>
        <v/>
      </c>
      <c r="I215" s="62" t="str">
        <f>IF(M215&lt;=$O$2,U215,IF(M214=$O$2,$R$3,IF(M213=$O$2,SUM($I$191:I213),"")))</f>
        <v/>
      </c>
      <c r="J215" s="62" t="str">
        <f>IF(M215&lt;=$O$2,CC215,IF(M214=$O$2,$BR$3,IF(M213=$O$2,SUM($J$191:J213),"")))</f>
        <v/>
      </c>
      <c r="K215" s="63" t="str">
        <f t="shared" si="36"/>
        <v/>
      </c>
      <c r="M215" s="58">
        <f t="shared" si="37"/>
        <v>187</v>
      </c>
      <c r="O215" s="58" t="str">
        <f>IF($O$2&gt;=M215,VLOOKUP(M215,Cs!$CB$7:$CI$33000,8,FALSE),"")</f>
        <v/>
      </c>
      <c r="P215" s="58" t="str">
        <f>IF($O$2&gt;=M215,VLOOKUP(M215,Cs!$CB$7:$CI$33000,7,FALSE),"")</f>
        <v/>
      </c>
      <c r="Q215" s="58" t="str">
        <f>IF($O$2&gt;=M215,IF(VLOOKUP(M215,Cs!$CB$7:$CN$33000,9,FALSE)&lt;&gt;0,VLOOKUP(M215,Cs!$CB$7:$CN$33000,9,FALSE),""),"")</f>
        <v/>
      </c>
      <c r="R215" s="58" t="str">
        <f>IF($O$2&gt;=M215,VLOOKUP(M215,Cs!$CB$7:$CN$33000,10,FALSE),"")</f>
        <v/>
      </c>
      <c r="S215" s="58" t="str">
        <f>IF($O$2&gt;=M215,VLOOKUP(M215,Cs!$CB$7:$CN$33000,11,FALSE),"")</f>
        <v/>
      </c>
      <c r="T215" s="58" t="str">
        <f>IF($O$2&gt;=M215,IF(ISERROR(VLOOKUP(M215,Cs!$CB$7:$CI$10000,4,FALSE))=TRUE,"",IF(VLOOKUP(M215,Cs!$CB$7:$CI$10000,4,FALSE)&lt;&gt;0,VLOOKUP(M215,Cs!$CB$7:$CI$10000,4,FALSE),"")),"")</f>
        <v/>
      </c>
      <c r="U215" s="58" t="str">
        <f>IF($O$2&gt;=M215,IF(ISERROR(VLOOKUP(M215,Cs!$CB$7:$CI$10000,5,FALSE))=TRUE,"",IF(VLOOKUP(M215,Cs!$CB$7:$CI$10000,5,FALSE)&lt;&gt;0,VLOOKUP(M215,Cs!$CB$7:$CI$10000,5,FALSE),"")),"")</f>
        <v/>
      </c>
      <c r="V215" s="58" t="str">
        <f>IF($O$2&gt;=M215,VLOOKUP(M215,Cs!$CB$7:$CI$33000,6,FALSE),"")</f>
        <v/>
      </c>
      <c r="BB215" s="58" t="str">
        <f>IF($O$2&gt;=M215,IF(ISERROR(VLOOKUP(M215,Cs!$CB$10007:$CI$33000,4,FALSE))=TRUE,"",IF(VLOOKUP(M215,Cs!$CB$10007:$CI$33000,4,FALSE)&lt;&gt;0,VLOOKUP(M215,Cs!$CB$10007:$CI$33000,4,FALSE),"")),"")</f>
        <v/>
      </c>
      <c r="BC215" s="58" t="str">
        <f>IF($O$2&gt;=M215,IF(ISERROR(VLOOKUP(M215,Cs!$CB$10007:$CI$33000,5,FALSE))=TRUE,"",IF(VLOOKUP(M215,Cs!$CB$10007:$CI$33000,5,FALSE)&lt;&gt;0,VLOOKUP(M215,Cs!$CB$10007:$CI$33000,5,FALSE),"")),"")</f>
        <v/>
      </c>
      <c r="CB215" s="58" t="str">
        <f>IF($O$2&gt;=M215,IF(ISERROR(VLOOKUP(M215,Cs!$CB$10007:$CI$33000,4,FALSE))=TRUE,"",IF(VLOOKUP(M215,Cs!$CB$10007:$CI$33000,4,FALSE)&lt;&gt;0,VLOOKUP(M215,Cs!$CB$10007:$CI$33000,4,FALSE),"")),"")</f>
        <v/>
      </c>
      <c r="CC215" s="58" t="str">
        <f>IF($O$2&gt;=M215,IF(ISERROR(VLOOKUP(M215,Cs!$CB$10007:$CI$33000,5,FALSE))=TRUE,"",IF(VLOOKUP(M215,Cs!$CB$10007:$CI$33000,5,FALSE)&lt;&gt;0,VLOOKUP(M215,Cs!$CB$10007:$CI$33000,5,FALSE),"")),"")</f>
        <v/>
      </c>
    </row>
    <row r="216" spans="1:81" x14ac:dyDescent="0.25">
      <c r="A216" s="59" t="str">
        <f t="shared" si="33"/>
        <v/>
      </c>
      <c r="B216" s="60" t="str">
        <f>IF($O$2&gt;=M216,VLOOKUP(M216,Cs!$CB$7:$CI$33000,2,FALSE),"")</f>
        <v/>
      </c>
      <c r="C216" s="61" t="str">
        <f>IF($O$2&gt;=M216,VLOOKUP(M216,Cs!$CB$7:$CN$33000,12,FALSE),"")</f>
        <v/>
      </c>
      <c r="D216" s="61" t="str">
        <f t="shared" si="34"/>
        <v/>
      </c>
      <c r="E216" s="66" t="str">
        <f>IF($O$2&gt;=M216,VLOOKUP(M216,Cs!$CB$7:$CN$33000,13,FALSE),"")</f>
        <v/>
      </c>
      <c r="F216" s="61" t="str">
        <f t="shared" si="35"/>
        <v/>
      </c>
      <c r="G216" s="62" t="str">
        <f>IF(M216&lt;=$O$2,T216,IF(M215=$O$2,$Q$3,IF(M214=$O$2,SUM($G$191:G214),IF(M213=$O$2,SUM(G215,-I215),IF(M212=$O$2,SUM(G215,H215),"")))))</f>
        <v/>
      </c>
      <c r="H216" s="62" t="str">
        <f>IF(M216&lt;=$O$2,CB216,IF(M215=$O$2,$BQ$3,IF(M214=$O$2,SUM($H$191:H214),IF(M213=$O$2,SUM(H215,-J215),""))))</f>
        <v/>
      </c>
      <c r="I216" s="62" t="str">
        <f>IF(M216&lt;=$O$2,U216,IF(M215=$O$2,$R$3,IF(M214=$O$2,SUM($I$191:I214),"")))</f>
        <v/>
      </c>
      <c r="J216" s="62" t="str">
        <f>IF(M216&lt;=$O$2,CC216,IF(M215=$O$2,$BR$3,IF(M214=$O$2,SUM($J$191:J214),"")))</f>
        <v/>
      </c>
      <c r="K216" s="63" t="str">
        <f t="shared" si="36"/>
        <v/>
      </c>
      <c r="M216" s="58">
        <f t="shared" si="37"/>
        <v>188</v>
      </c>
      <c r="O216" s="58" t="str">
        <f>IF($O$2&gt;=M216,VLOOKUP(M216,Cs!$CB$7:$CI$33000,8,FALSE),"")</f>
        <v/>
      </c>
      <c r="P216" s="58" t="str">
        <f>IF($O$2&gt;=M216,VLOOKUP(M216,Cs!$CB$7:$CI$33000,7,FALSE),"")</f>
        <v/>
      </c>
      <c r="Q216" s="58" t="str">
        <f>IF($O$2&gt;=M216,IF(VLOOKUP(M216,Cs!$CB$7:$CN$33000,9,FALSE)&lt;&gt;0,VLOOKUP(M216,Cs!$CB$7:$CN$33000,9,FALSE),""),"")</f>
        <v/>
      </c>
      <c r="R216" s="58" t="str">
        <f>IF($O$2&gt;=M216,VLOOKUP(M216,Cs!$CB$7:$CN$33000,10,FALSE),"")</f>
        <v/>
      </c>
      <c r="S216" s="58" t="str">
        <f>IF($O$2&gt;=M216,VLOOKUP(M216,Cs!$CB$7:$CN$33000,11,FALSE),"")</f>
        <v/>
      </c>
      <c r="T216" s="58" t="str">
        <f>IF($O$2&gt;=M216,IF(ISERROR(VLOOKUP(M216,Cs!$CB$7:$CI$10000,4,FALSE))=TRUE,"",IF(VLOOKUP(M216,Cs!$CB$7:$CI$10000,4,FALSE)&lt;&gt;0,VLOOKUP(M216,Cs!$CB$7:$CI$10000,4,FALSE),"")),"")</f>
        <v/>
      </c>
      <c r="U216" s="58" t="str">
        <f>IF($O$2&gt;=M216,IF(ISERROR(VLOOKUP(M216,Cs!$CB$7:$CI$10000,5,FALSE))=TRUE,"",IF(VLOOKUP(M216,Cs!$CB$7:$CI$10000,5,FALSE)&lt;&gt;0,VLOOKUP(M216,Cs!$CB$7:$CI$10000,5,FALSE),"")),"")</f>
        <v/>
      </c>
      <c r="V216" s="58" t="str">
        <f>IF($O$2&gt;=M216,VLOOKUP(M216,Cs!$CB$7:$CI$33000,6,FALSE),"")</f>
        <v/>
      </c>
      <c r="BB216" s="58" t="str">
        <f>IF($O$2&gt;=M216,IF(ISERROR(VLOOKUP(M216,Cs!$CB$10007:$CI$33000,4,FALSE))=TRUE,"",IF(VLOOKUP(M216,Cs!$CB$10007:$CI$33000,4,FALSE)&lt;&gt;0,VLOOKUP(M216,Cs!$CB$10007:$CI$33000,4,FALSE),"")),"")</f>
        <v/>
      </c>
      <c r="BC216" s="58" t="str">
        <f>IF($O$2&gt;=M216,IF(ISERROR(VLOOKUP(M216,Cs!$CB$10007:$CI$33000,5,FALSE))=TRUE,"",IF(VLOOKUP(M216,Cs!$CB$10007:$CI$33000,5,FALSE)&lt;&gt;0,VLOOKUP(M216,Cs!$CB$10007:$CI$33000,5,FALSE),"")),"")</f>
        <v/>
      </c>
      <c r="CB216" s="58" t="str">
        <f>IF($O$2&gt;=M216,IF(ISERROR(VLOOKUP(M216,Cs!$CB$10007:$CI$33000,4,FALSE))=TRUE,"",IF(VLOOKUP(M216,Cs!$CB$10007:$CI$33000,4,FALSE)&lt;&gt;0,VLOOKUP(M216,Cs!$CB$10007:$CI$33000,4,FALSE),"")),"")</f>
        <v/>
      </c>
      <c r="CC216" s="58" t="str">
        <f>IF($O$2&gt;=M216,IF(ISERROR(VLOOKUP(M216,Cs!$CB$10007:$CI$33000,5,FALSE))=TRUE,"",IF(VLOOKUP(M216,Cs!$CB$10007:$CI$33000,5,FALSE)&lt;&gt;0,VLOOKUP(M216,Cs!$CB$10007:$CI$33000,5,FALSE),"")),"")</f>
        <v/>
      </c>
    </row>
    <row r="217" spans="1:81" x14ac:dyDescent="0.25">
      <c r="A217" s="59" t="str">
        <f t="shared" si="33"/>
        <v/>
      </c>
      <c r="B217" s="60" t="str">
        <f>IF($O$2&gt;=M217,VLOOKUP(M217,Cs!$CB$7:$CI$33000,2,FALSE),"")</f>
        <v/>
      </c>
      <c r="C217" s="61" t="str">
        <f>IF($O$2&gt;=M217,VLOOKUP(M217,Cs!$CB$7:$CN$33000,12,FALSE),"")</f>
        <v/>
      </c>
      <c r="D217" s="61" t="str">
        <f t="shared" si="34"/>
        <v/>
      </c>
      <c r="E217" s="66" t="str">
        <f>IF($O$2&gt;=M217,VLOOKUP(M217,Cs!$CB$7:$CN$33000,13,FALSE),"")</f>
        <v/>
      </c>
      <c r="F217" s="61" t="str">
        <f t="shared" si="35"/>
        <v/>
      </c>
      <c r="G217" s="62" t="str">
        <f>IF(M217&lt;=$O$2,T217,IF(M216=$O$2,$Q$3,IF(M215=$O$2,SUM($G$191:G215),IF(M214=$O$2,SUM(G216,-I216),IF(M213=$O$2,SUM(G216,H216),"")))))</f>
        <v/>
      </c>
      <c r="H217" s="62" t="str">
        <f>IF(M217&lt;=$O$2,CB217,IF(M216=$O$2,$BQ$3,IF(M215=$O$2,SUM($H$191:H215),IF(M214=$O$2,SUM(H216,-J216),""))))</f>
        <v/>
      </c>
      <c r="I217" s="62" t="str">
        <f>IF(M217&lt;=$O$2,U217,IF(M216=$O$2,$R$3,IF(M215=$O$2,SUM($I$191:I215),"")))</f>
        <v/>
      </c>
      <c r="J217" s="62" t="str">
        <f>IF(M217&lt;=$O$2,CC217,IF(M216=$O$2,$BR$3,IF(M215=$O$2,SUM($J$191:J215),"")))</f>
        <v/>
      </c>
      <c r="K217" s="63" t="str">
        <f t="shared" si="36"/>
        <v/>
      </c>
      <c r="M217" s="58">
        <f t="shared" si="37"/>
        <v>189</v>
      </c>
      <c r="O217" s="58" t="str">
        <f>IF($O$2&gt;=M217,VLOOKUP(M217,Cs!$CB$7:$CI$33000,8,FALSE),"")</f>
        <v/>
      </c>
      <c r="P217" s="58" t="str">
        <f>IF($O$2&gt;=M217,VLOOKUP(M217,Cs!$CB$7:$CI$33000,7,FALSE),"")</f>
        <v/>
      </c>
      <c r="Q217" s="58" t="str">
        <f>IF($O$2&gt;=M217,IF(VLOOKUP(M217,Cs!$CB$7:$CN$33000,9,FALSE)&lt;&gt;0,VLOOKUP(M217,Cs!$CB$7:$CN$33000,9,FALSE),""),"")</f>
        <v/>
      </c>
      <c r="R217" s="58" t="str">
        <f>IF($O$2&gt;=M217,VLOOKUP(M217,Cs!$CB$7:$CN$33000,10,FALSE),"")</f>
        <v/>
      </c>
      <c r="S217" s="58" t="str">
        <f>IF($O$2&gt;=M217,VLOOKUP(M217,Cs!$CB$7:$CN$33000,11,FALSE),"")</f>
        <v/>
      </c>
      <c r="T217" s="58" t="str">
        <f>IF($O$2&gt;=M217,IF(ISERROR(VLOOKUP(M217,Cs!$CB$7:$CI$10000,4,FALSE))=TRUE,"",IF(VLOOKUP(M217,Cs!$CB$7:$CI$10000,4,FALSE)&lt;&gt;0,VLOOKUP(M217,Cs!$CB$7:$CI$10000,4,FALSE),"")),"")</f>
        <v/>
      </c>
      <c r="U217" s="58" t="str">
        <f>IF($O$2&gt;=M217,IF(ISERROR(VLOOKUP(M217,Cs!$CB$7:$CI$10000,5,FALSE))=TRUE,"",IF(VLOOKUP(M217,Cs!$CB$7:$CI$10000,5,FALSE)&lt;&gt;0,VLOOKUP(M217,Cs!$CB$7:$CI$10000,5,FALSE),"")),"")</f>
        <v/>
      </c>
      <c r="V217" s="58" t="str">
        <f>IF($O$2&gt;=M217,VLOOKUP(M217,Cs!$CB$7:$CI$33000,6,FALSE),"")</f>
        <v/>
      </c>
      <c r="BB217" s="58" t="str">
        <f>IF($O$2&gt;=M217,IF(ISERROR(VLOOKUP(M217,Cs!$CB$10007:$CI$33000,4,FALSE))=TRUE,"",IF(VLOOKUP(M217,Cs!$CB$10007:$CI$33000,4,FALSE)&lt;&gt;0,VLOOKUP(M217,Cs!$CB$10007:$CI$33000,4,FALSE),"")),"")</f>
        <v/>
      </c>
      <c r="BC217" s="58" t="str">
        <f>IF($O$2&gt;=M217,IF(ISERROR(VLOOKUP(M217,Cs!$CB$10007:$CI$33000,5,FALSE))=TRUE,"",IF(VLOOKUP(M217,Cs!$CB$10007:$CI$33000,5,FALSE)&lt;&gt;0,VLOOKUP(M217,Cs!$CB$10007:$CI$33000,5,FALSE),"")),"")</f>
        <v/>
      </c>
      <c r="CB217" s="58" t="str">
        <f>IF($O$2&gt;=M217,IF(ISERROR(VLOOKUP(M217,Cs!$CB$10007:$CI$33000,4,FALSE))=TRUE,"",IF(VLOOKUP(M217,Cs!$CB$10007:$CI$33000,4,FALSE)&lt;&gt;0,VLOOKUP(M217,Cs!$CB$10007:$CI$33000,4,FALSE),"")),"")</f>
        <v/>
      </c>
      <c r="CC217" s="58" t="str">
        <f>IF($O$2&gt;=M217,IF(ISERROR(VLOOKUP(M217,Cs!$CB$10007:$CI$33000,5,FALSE))=TRUE,"",IF(VLOOKUP(M217,Cs!$CB$10007:$CI$33000,5,FALSE)&lt;&gt;0,VLOOKUP(M217,Cs!$CB$10007:$CI$33000,5,FALSE),"")),"")</f>
        <v/>
      </c>
    </row>
    <row r="218" spans="1:81" x14ac:dyDescent="0.25">
      <c r="A218" s="59" t="str">
        <f t="shared" si="33"/>
        <v/>
      </c>
      <c r="B218" s="60" t="str">
        <f>IF($O$2&gt;=M218,VLOOKUP(M218,Cs!$CB$7:$CI$33000,2,FALSE),"")</f>
        <v/>
      </c>
      <c r="C218" s="61" t="str">
        <f>IF($O$2&gt;=M218,VLOOKUP(M218,Cs!$CB$7:$CN$33000,12,FALSE),"")</f>
        <v/>
      </c>
      <c r="D218" s="61" t="str">
        <f t="shared" si="34"/>
        <v/>
      </c>
      <c r="E218" s="66" t="str">
        <f>IF($O$2&gt;=M218,VLOOKUP(M218,Cs!$CB$7:$CN$33000,13,FALSE),"")</f>
        <v/>
      </c>
      <c r="F218" s="61" t="str">
        <f t="shared" si="35"/>
        <v/>
      </c>
      <c r="G218" s="62" t="str">
        <f>IF(M218&lt;=$O$2,T218,IF(M217=$O$2,$Q$3,IF(M216=$O$2,SUM($G$191:G216),IF(M215=$O$2,SUM(G217,-I217),IF(M214=$O$2,SUM(G217,H217),"")))))</f>
        <v/>
      </c>
      <c r="H218" s="62" t="str">
        <f>IF(M218&lt;=$O$2,CB218,IF(M217=$O$2,$BQ$3,IF(M216=$O$2,SUM($H$191:H216),IF(M215=$O$2,SUM(H217,-J217),""))))</f>
        <v/>
      </c>
      <c r="I218" s="62" t="str">
        <f>IF(M218&lt;=$O$2,U218,IF(M217=$O$2,$R$3,IF(M216=$O$2,SUM($I$191:I216),"")))</f>
        <v/>
      </c>
      <c r="J218" s="62" t="str">
        <f>IF(M218&lt;=$O$2,CC218,IF(M217=$O$2,$BR$3,IF(M216=$O$2,SUM($J$191:J216),"")))</f>
        <v/>
      </c>
      <c r="K218" s="63" t="str">
        <f t="shared" si="36"/>
        <v/>
      </c>
      <c r="M218" s="58">
        <f t="shared" si="37"/>
        <v>190</v>
      </c>
      <c r="O218" s="58" t="str">
        <f>IF($O$2&gt;=M218,VLOOKUP(M218,Cs!$CB$7:$CI$33000,8,FALSE),"")</f>
        <v/>
      </c>
      <c r="P218" s="58" t="str">
        <f>IF($O$2&gt;=M218,VLOOKUP(M218,Cs!$CB$7:$CI$33000,7,FALSE),"")</f>
        <v/>
      </c>
      <c r="Q218" s="58" t="str">
        <f>IF($O$2&gt;=M218,IF(VLOOKUP(M218,Cs!$CB$7:$CN$33000,9,FALSE)&lt;&gt;0,VLOOKUP(M218,Cs!$CB$7:$CN$33000,9,FALSE),""),"")</f>
        <v/>
      </c>
      <c r="R218" s="58" t="str">
        <f>IF($O$2&gt;=M218,VLOOKUP(M218,Cs!$CB$7:$CN$33000,10,FALSE),"")</f>
        <v/>
      </c>
      <c r="S218" s="58" t="str">
        <f>IF($O$2&gt;=M218,VLOOKUP(M218,Cs!$CB$7:$CN$33000,11,FALSE),"")</f>
        <v/>
      </c>
      <c r="T218" s="58" t="str">
        <f>IF($O$2&gt;=M218,IF(ISERROR(VLOOKUP(M218,Cs!$CB$7:$CI$10000,4,FALSE))=TRUE,"",IF(VLOOKUP(M218,Cs!$CB$7:$CI$10000,4,FALSE)&lt;&gt;0,VLOOKUP(M218,Cs!$CB$7:$CI$10000,4,FALSE),"")),"")</f>
        <v/>
      </c>
      <c r="U218" s="58" t="str">
        <f>IF($O$2&gt;=M218,IF(ISERROR(VLOOKUP(M218,Cs!$CB$7:$CI$10000,5,FALSE))=TRUE,"",IF(VLOOKUP(M218,Cs!$CB$7:$CI$10000,5,FALSE)&lt;&gt;0,VLOOKUP(M218,Cs!$CB$7:$CI$10000,5,FALSE),"")),"")</f>
        <v/>
      </c>
      <c r="V218" s="58" t="str">
        <f>IF($O$2&gt;=M218,VLOOKUP(M218,Cs!$CB$7:$CI$33000,6,FALSE),"")</f>
        <v/>
      </c>
      <c r="BB218" s="58" t="str">
        <f>IF($O$2&gt;=M218,IF(ISERROR(VLOOKUP(M218,Cs!$CB$10007:$CI$33000,4,FALSE))=TRUE,"",IF(VLOOKUP(M218,Cs!$CB$10007:$CI$33000,4,FALSE)&lt;&gt;0,VLOOKUP(M218,Cs!$CB$10007:$CI$33000,4,FALSE),"")),"")</f>
        <v/>
      </c>
      <c r="BC218" s="58" t="str">
        <f>IF($O$2&gt;=M218,IF(ISERROR(VLOOKUP(M218,Cs!$CB$10007:$CI$33000,5,FALSE))=TRUE,"",IF(VLOOKUP(M218,Cs!$CB$10007:$CI$33000,5,FALSE)&lt;&gt;0,VLOOKUP(M218,Cs!$CB$10007:$CI$33000,5,FALSE),"")),"")</f>
        <v/>
      </c>
      <c r="CB218" s="58" t="str">
        <f>IF($O$2&gt;=M218,IF(ISERROR(VLOOKUP(M218,Cs!$CB$10007:$CI$33000,4,FALSE))=TRUE,"",IF(VLOOKUP(M218,Cs!$CB$10007:$CI$33000,4,FALSE)&lt;&gt;0,VLOOKUP(M218,Cs!$CB$10007:$CI$33000,4,FALSE),"")),"")</f>
        <v/>
      </c>
      <c r="CC218" s="58" t="str">
        <f>IF($O$2&gt;=M218,IF(ISERROR(VLOOKUP(M218,Cs!$CB$10007:$CI$33000,5,FALSE))=TRUE,"",IF(VLOOKUP(M218,Cs!$CB$10007:$CI$33000,5,FALSE)&lt;&gt;0,VLOOKUP(M218,Cs!$CB$10007:$CI$33000,5,FALSE),"")),"")</f>
        <v/>
      </c>
    </row>
    <row r="219" spans="1:81" x14ac:dyDescent="0.25">
      <c r="A219" s="59" t="str">
        <f t="shared" si="33"/>
        <v/>
      </c>
      <c r="B219" s="60" t="str">
        <f>IF($O$2&gt;=M219,VLOOKUP(M219,Cs!$CB$7:$CI$33000,2,FALSE),"")</f>
        <v/>
      </c>
      <c r="C219" s="61" t="str">
        <f>IF($O$2&gt;=M219,VLOOKUP(M219,Cs!$CB$7:$CN$33000,12,FALSE),"")</f>
        <v/>
      </c>
      <c r="D219" s="61" t="str">
        <f t="shared" si="34"/>
        <v/>
      </c>
      <c r="E219" s="66" t="str">
        <f>IF($O$2&gt;=M219,VLOOKUP(M219,Cs!$CB$7:$CN$33000,13,FALSE),"")</f>
        <v/>
      </c>
      <c r="F219" s="61" t="str">
        <f t="shared" si="35"/>
        <v/>
      </c>
      <c r="G219" s="62" t="str">
        <f>IF(M219&lt;=$O$2,T219,IF(M218=$O$2,$Q$3,IF(M217=$O$2,SUM($G$191:G217),IF(M216=$O$2,SUM(G218,-I218),IF(M215=$O$2,SUM(G218,H218),"")))))</f>
        <v/>
      </c>
      <c r="H219" s="62" t="str">
        <f>IF(M219&lt;=$O$2,CB219,IF(M218=$O$2,$BQ$3,IF(M217=$O$2,SUM($H$191:H217),IF(M216=$O$2,SUM(H218,-J218),""))))</f>
        <v/>
      </c>
      <c r="I219" s="62" t="str">
        <f>IF(M219&lt;=$O$2,U219,IF(M218=$O$2,$R$3,IF(M217=$O$2,SUM($I$191:I217),"")))</f>
        <v/>
      </c>
      <c r="J219" s="62" t="str">
        <f>IF(M219&lt;=$O$2,CC219,IF(M218=$O$2,$BR$3,IF(M217=$O$2,SUM($J$191:J217),"")))</f>
        <v/>
      </c>
      <c r="K219" s="63" t="str">
        <f t="shared" si="36"/>
        <v/>
      </c>
      <c r="M219" s="58">
        <f t="shared" si="37"/>
        <v>191</v>
      </c>
      <c r="O219" s="58" t="str">
        <f>IF($O$2&gt;=M219,VLOOKUP(M219,Cs!$CB$7:$CI$33000,8,FALSE),"")</f>
        <v/>
      </c>
      <c r="P219" s="58" t="str">
        <f>IF($O$2&gt;=M219,VLOOKUP(M219,Cs!$CB$7:$CI$33000,7,FALSE),"")</f>
        <v/>
      </c>
      <c r="Q219" s="58" t="str">
        <f>IF($O$2&gt;=M219,IF(VLOOKUP(M219,Cs!$CB$7:$CN$33000,9,FALSE)&lt;&gt;0,VLOOKUP(M219,Cs!$CB$7:$CN$33000,9,FALSE),""),"")</f>
        <v/>
      </c>
      <c r="R219" s="58" t="str">
        <f>IF($O$2&gt;=M219,VLOOKUP(M219,Cs!$CB$7:$CN$33000,10,FALSE),"")</f>
        <v/>
      </c>
      <c r="S219" s="58" t="str">
        <f>IF($O$2&gt;=M219,VLOOKUP(M219,Cs!$CB$7:$CN$33000,11,FALSE),"")</f>
        <v/>
      </c>
      <c r="T219" s="58" t="str">
        <f>IF($O$2&gt;=M219,IF(ISERROR(VLOOKUP(M219,Cs!$CB$7:$CI$10000,4,FALSE))=TRUE,"",IF(VLOOKUP(M219,Cs!$CB$7:$CI$10000,4,FALSE)&lt;&gt;0,VLOOKUP(M219,Cs!$CB$7:$CI$10000,4,FALSE),"")),"")</f>
        <v/>
      </c>
      <c r="U219" s="58" t="str">
        <f>IF($O$2&gt;=M219,IF(ISERROR(VLOOKUP(M219,Cs!$CB$7:$CI$10000,5,FALSE))=TRUE,"",IF(VLOOKUP(M219,Cs!$CB$7:$CI$10000,5,FALSE)&lt;&gt;0,VLOOKUP(M219,Cs!$CB$7:$CI$10000,5,FALSE),"")),"")</f>
        <v/>
      </c>
      <c r="V219" s="58" t="str">
        <f>IF($O$2&gt;=M219,VLOOKUP(M219,Cs!$CB$7:$CI$33000,6,FALSE),"")</f>
        <v/>
      </c>
      <c r="BB219" s="58" t="str">
        <f>IF($O$2&gt;=M219,IF(ISERROR(VLOOKUP(M219,Cs!$CB$10007:$CI$33000,4,FALSE))=TRUE,"",IF(VLOOKUP(M219,Cs!$CB$10007:$CI$33000,4,FALSE)&lt;&gt;0,VLOOKUP(M219,Cs!$CB$10007:$CI$33000,4,FALSE),"")),"")</f>
        <v/>
      </c>
      <c r="BC219" s="58" t="str">
        <f>IF($O$2&gt;=M219,IF(ISERROR(VLOOKUP(M219,Cs!$CB$10007:$CI$33000,5,FALSE))=TRUE,"",IF(VLOOKUP(M219,Cs!$CB$10007:$CI$33000,5,FALSE)&lt;&gt;0,VLOOKUP(M219,Cs!$CB$10007:$CI$33000,5,FALSE),"")),"")</f>
        <v/>
      </c>
      <c r="CB219" s="58" t="str">
        <f>IF($O$2&gt;=M219,IF(ISERROR(VLOOKUP(M219,Cs!$CB$10007:$CI$33000,4,FALSE))=TRUE,"",IF(VLOOKUP(M219,Cs!$CB$10007:$CI$33000,4,FALSE)&lt;&gt;0,VLOOKUP(M219,Cs!$CB$10007:$CI$33000,4,FALSE),"")),"")</f>
        <v/>
      </c>
      <c r="CC219" s="58" t="str">
        <f>IF($O$2&gt;=M219,IF(ISERROR(VLOOKUP(M219,Cs!$CB$10007:$CI$33000,5,FALSE))=TRUE,"",IF(VLOOKUP(M219,Cs!$CB$10007:$CI$33000,5,FALSE)&lt;&gt;0,VLOOKUP(M219,Cs!$CB$10007:$CI$33000,5,FALSE),"")),"")</f>
        <v/>
      </c>
    </row>
    <row r="220" spans="1:81" x14ac:dyDescent="0.25">
      <c r="A220" s="59" t="str">
        <f t="shared" si="33"/>
        <v/>
      </c>
      <c r="B220" s="60" t="str">
        <f>IF($O$2&gt;=M220,VLOOKUP(M220,Cs!$CB$7:$CI$33000,2,FALSE),"")</f>
        <v/>
      </c>
      <c r="C220" s="61" t="str">
        <f>IF($O$2&gt;=M220,VLOOKUP(M220,Cs!$CB$7:$CN$33000,12,FALSE),"")</f>
        <v/>
      </c>
      <c r="D220" s="61" t="str">
        <f t="shared" si="34"/>
        <v/>
      </c>
      <c r="E220" s="66" t="str">
        <f>IF($O$2&gt;=M220,VLOOKUP(M220,Cs!$CB$7:$CN$33000,13,FALSE),"")</f>
        <v/>
      </c>
      <c r="F220" s="61" t="str">
        <f t="shared" si="35"/>
        <v/>
      </c>
      <c r="G220" s="62" t="str">
        <f>IF(M220&lt;=$O$2,T220,IF(M219=$O$2,$Q$3,IF(M218=$O$2,SUM($G$191:G218),IF(M217=$O$2,SUM(G219,-I219),IF(M216=$O$2,SUM(G219,H219),"")))))</f>
        <v/>
      </c>
      <c r="H220" s="62" t="str">
        <f>IF(M220&lt;=$O$2,CB220,IF(M219=$O$2,$BQ$3,IF(M218=$O$2,SUM($H$191:H218),IF(M217=$O$2,SUM(H219,-J219),""))))</f>
        <v/>
      </c>
      <c r="I220" s="62" t="str">
        <f>IF(M220&lt;=$O$2,U220,IF(M219=$O$2,$R$3,IF(M218=$O$2,SUM($I$191:I218),"")))</f>
        <v/>
      </c>
      <c r="J220" s="62" t="str">
        <f>IF(M220&lt;=$O$2,CC220,IF(M219=$O$2,$BR$3,IF(M218=$O$2,SUM($J$191:J218),"")))</f>
        <v/>
      </c>
      <c r="K220" s="63" t="str">
        <f t="shared" si="36"/>
        <v/>
      </c>
      <c r="M220" s="58">
        <f t="shared" si="37"/>
        <v>192</v>
      </c>
      <c r="O220" s="58" t="str">
        <f>IF($O$2&gt;=M220,VLOOKUP(M220,Cs!$CB$7:$CI$33000,8,FALSE),"")</f>
        <v/>
      </c>
      <c r="P220" s="58" t="str">
        <f>IF($O$2&gt;=M220,VLOOKUP(M220,Cs!$CB$7:$CI$33000,7,FALSE),"")</f>
        <v/>
      </c>
      <c r="Q220" s="58" t="str">
        <f>IF($O$2&gt;=M220,IF(VLOOKUP(M220,Cs!$CB$7:$CN$33000,9,FALSE)&lt;&gt;0,VLOOKUP(M220,Cs!$CB$7:$CN$33000,9,FALSE),""),"")</f>
        <v/>
      </c>
      <c r="R220" s="58" t="str">
        <f>IF($O$2&gt;=M220,VLOOKUP(M220,Cs!$CB$7:$CN$33000,10,FALSE),"")</f>
        <v/>
      </c>
      <c r="S220" s="58" t="str">
        <f>IF($O$2&gt;=M220,VLOOKUP(M220,Cs!$CB$7:$CN$33000,11,FALSE),"")</f>
        <v/>
      </c>
      <c r="T220" s="58" t="str">
        <f>IF($O$2&gt;=M220,IF(ISERROR(VLOOKUP(M220,Cs!$CB$7:$CI$10000,4,FALSE))=TRUE,"",IF(VLOOKUP(M220,Cs!$CB$7:$CI$10000,4,FALSE)&lt;&gt;0,VLOOKUP(M220,Cs!$CB$7:$CI$10000,4,FALSE),"")),"")</f>
        <v/>
      </c>
      <c r="U220" s="58" t="str">
        <f>IF($O$2&gt;=M220,IF(ISERROR(VLOOKUP(M220,Cs!$CB$7:$CI$10000,5,FALSE))=TRUE,"",IF(VLOOKUP(M220,Cs!$CB$7:$CI$10000,5,FALSE)&lt;&gt;0,VLOOKUP(M220,Cs!$CB$7:$CI$10000,5,FALSE),"")),"")</f>
        <v/>
      </c>
      <c r="V220" s="58" t="str">
        <f>IF($O$2&gt;=M220,VLOOKUP(M220,Cs!$CB$7:$CI$33000,6,FALSE),"")</f>
        <v/>
      </c>
      <c r="BB220" s="58" t="str">
        <f>IF($O$2&gt;=M220,IF(ISERROR(VLOOKUP(M220,Cs!$CB$10007:$CI$33000,4,FALSE))=TRUE,"",IF(VLOOKUP(M220,Cs!$CB$10007:$CI$33000,4,FALSE)&lt;&gt;0,VLOOKUP(M220,Cs!$CB$10007:$CI$33000,4,FALSE),"")),"")</f>
        <v/>
      </c>
      <c r="BC220" s="58" t="str">
        <f>IF($O$2&gt;=M220,IF(ISERROR(VLOOKUP(M220,Cs!$CB$10007:$CI$33000,5,FALSE))=TRUE,"",IF(VLOOKUP(M220,Cs!$CB$10007:$CI$33000,5,FALSE)&lt;&gt;0,VLOOKUP(M220,Cs!$CB$10007:$CI$33000,5,FALSE),"")),"")</f>
        <v/>
      </c>
      <c r="CB220" s="58" t="str">
        <f>IF($O$2&gt;=M220,IF(ISERROR(VLOOKUP(M220,Cs!$CB$10007:$CI$33000,4,FALSE))=TRUE,"",IF(VLOOKUP(M220,Cs!$CB$10007:$CI$33000,4,FALSE)&lt;&gt;0,VLOOKUP(M220,Cs!$CB$10007:$CI$33000,4,FALSE),"")),"")</f>
        <v/>
      </c>
      <c r="CC220" s="58" t="str">
        <f>IF($O$2&gt;=M220,IF(ISERROR(VLOOKUP(M220,Cs!$CB$10007:$CI$33000,5,FALSE))=TRUE,"",IF(VLOOKUP(M220,Cs!$CB$10007:$CI$33000,5,FALSE)&lt;&gt;0,VLOOKUP(M220,Cs!$CB$10007:$CI$33000,5,FALSE),"")),"")</f>
        <v/>
      </c>
    </row>
    <row r="221" spans="1:81" x14ac:dyDescent="0.25">
      <c r="A221" s="59" t="str">
        <f t="shared" si="33"/>
        <v/>
      </c>
      <c r="B221" s="60" t="str">
        <f>IF($O$2&gt;=M221,VLOOKUP(M221,Cs!$CB$7:$CI$33000,2,FALSE),"")</f>
        <v/>
      </c>
      <c r="C221" s="61" t="str">
        <f>IF($O$2&gt;=M221,VLOOKUP(M221,Cs!$CB$7:$CN$33000,12,FALSE),"")</f>
        <v/>
      </c>
      <c r="D221" s="61" t="str">
        <f t="shared" si="34"/>
        <v/>
      </c>
      <c r="E221" s="66" t="str">
        <f>IF($O$2&gt;=M221,VLOOKUP(M221,Cs!$CB$7:$CN$33000,13,FALSE),"")</f>
        <v/>
      </c>
      <c r="F221" s="61" t="str">
        <f t="shared" si="35"/>
        <v/>
      </c>
      <c r="G221" s="62" t="str">
        <f>IF(M221&lt;=$O$2,T221,IF(M220=$O$2,$Q$3,IF(M219=$O$2,SUM($G$191:G219),IF(M218=$O$2,SUM(G220,-I220),IF(M217=$O$2,SUM(G220,H220),"")))))</f>
        <v/>
      </c>
      <c r="H221" s="62" t="str">
        <f>IF(M221&lt;=$O$2,CB221,IF(M220=$O$2,$BQ$3,IF(M219=$O$2,SUM($H$191:H219),IF(M218=$O$2,SUM(H220,-J220),""))))</f>
        <v/>
      </c>
      <c r="I221" s="62" t="str">
        <f>IF(M221&lt;=$O$2,U221,IF(M220=$O$2,$R$3,IF(M219=$O$2,SUM($I$191:I219),"")))</f>
        <v/>
      </c>
      <c r="J221" s="62" t="str">
        <f>IF(M221&lt;=$O$2,CC221,IF(M220=$O$2,$BR$3,IF(M219=$O$2,SUM($J$191:J219),"")))</f>
        <v/>
      </c>
      <c r="K221" s="63" t="str">
        <f t="shared" si="36"/>
        <v/>
      </c>
      <c r="M221" s="58">
        <f t="shared" si="37"/>
        <v>193</v>
      </c>
      <c r="O221" s="58" t="str">
        <f>IF($O$2&gt;=M221,VLOOKUP(M221,Cs!$CB$7:$CI$33000,8,FALSE),"")</f>
        <v/>
      </c>
      <c r="P221" s="58" t="str">
        <f>IF($O$2&gt;=M221,VLOOKUP(M221,Cs!$CB$7:$CI$33000,7,FALSE),"")</f>
        <v/>
      </c>
      <c r="Q221" s="58" t="str">
        <f>IF($O$2&gt;=M221,IF(VLOOKUP(M221,Cs!$CB$7:$CN$33000,9,FALSE)&lt;&gt;0,VLOOKUP(M221,Cs!$CB$7:$CN$33000,9,FALSE),""),"")</f>
        <v/>
      </c>
      <c r="R221" s="58" t="str">
        <f>IF($O$2&gt;=M221,VLOOKUP(M221,Cs!$CB$7:$CN$33000,10,FALSE),"")</f>
        <v/>
      </c>
      <c r="S221" s="58" t="str">
        <f>IF($O$2&gt;=M221,VLOOKUP(M221,Cs!$CB$7:$CN$33000,11,FALSE),"")</f>
        <v/>
      </c>
      <c r="T221" s="58" t="str">
        <f>IF($O$2&gt;=M221,IF(ISERROR(VLOOKUP(M221,Cs!$CB$7:$CI$10000,4,FALSE))=TRUE,"",IF(VLOOKUP(M221,Cs!$CB$7:$CI$10000,4,FALSE)&lt;&gt;0,VLOOKUP(M221,Cs!$CB$7:$CI$10000,4,FALSE),"")),"")</f>
        <v/>
      </c>
      <c r="U221" s="58" t="str">
        <f>IF($O$2&gt;=M221,IF(ISERROR(VLOOKUP(M221,Cs!$CB$7:$CI$10000,5,FALSE))=TRUE,"",IF(VLOOKUP(M221,Cs!$CB$7:$CI$10000,5,FALSE)&lt;&gt;0,VLOOKUP(M221,Cs!$CB$7:$CI$10000,5,FALSE),"")),"")</f>
        <v/>
      </c>
      <c r="V221" s="58" t="str">
        <f>IF($O$2&gt;=M221,VLOOKUP(M221,Cs!$CB$7:$CI$33000,6,FALSE),"")</f>
        <v/>
      </c>
      <c r="BB221" s="58" t="str">
        <f>IF($O$2&gt;=M221,IF(ISERROR(VLOOKUP(M221,Cs!$CB$10007:$CI$33000,4,FALSE))=TRUE,"",IF(VLOOKUP(M221,Cs!$CB$10007:$CI$33000,4,FALSE)&lt;&gt;0,VLOOKUP(M221,Cs!$CB$10007:$CI$33000,4,FALSE),"")),"")</f>
        <v/>
      </c>
      <c r="BC221" s="58" t="str">
        <f>IF($O$2&gt;=M221,IF(ISERROR(VLOOKUP(M221,Cs!$CB$10007:$CI$33000,5,FALSE))=TRUE,"",IF(VLOOKUP(M221,Cs!$CB$10007:$CI$33000,5,FALSE)&lt;&gt;0,VLOOKUP(M221,Cs!$CB$10007:$CI$33000,5,FALSE),"")),"")</f>
        <v/>
      </c>
      <c r="CB221" s="58" t="str">
        <f>IF($O$2&gt;=M221,IF(ISERROR(VLOOKUP(M221,Cs!$CB$10007:$CI$33000,4,FALSE))=TRUE,"",IF(VLOOKUP(M221,Cs!$CB$10007:$CI$33000,4,FALSE)&lt;&gt;0,VLOOKUP(M221,Cs!$CB$10007:$CI$33000,4,FALSE),"")),"")</f>
        <v/>
      </c>
      <c r="CC221" s="58" t="str">
        <f>IF($O$2&gt;=M221,IF(ISERROR(VLOOKUP(M221,Cs!$CB$10007:$CI$33000,5,FALSE))=TRUE,"",IF(VLOOKUP(M221,Cs!$CB$10007:$CI$33000,5,FALSE)&lt;&gt;0,VLOOKUP(M221,Cs!$CB$10007:$CI$33000,5,FALSE),"")),"")</f>
        <v/>
      </c>
    </row>
    <row r="222" spans="1:81" x14ac:dyDescent="0.25">
      <c r="A222" s="59" t="str">
        <f t="shared" si="33"/>
        <v/>
      </c>
      <c r="B222" s="60" t="str">
        <f>IF($O$2&gt;=M222,VLOOKUP(M222,Cs!$CB$7:$CI$33000,2,FALSE),"")</f>
        <v/>
      </c>
      <c r="C222" s="61" t="str">
        <f>IF($O$2&gt;=M222,VLOOKUP(M222,Cs!$CB$7:$CN$33000,12,FALSE),"")</f>
        <v/>
      </c>
      <c r="D222" s="61" t="str">
        <f t="shared" si="34"/>
        <v/>
      </c>
      <c r="E222" s="66" t="str">
        <f>IF($O$2&gt;=M222,VLOOKUP(M222,Cs!$CB$7:$CN$33000,13,FALSE),"")</f>
        <v/>
      </c>
      <c r="F222" s="61" t="str">
        <f t="shared" si="35"/>
        <v/>
      </c>
      <c r="G222" s="62" t="str">
        <f>IF(M222&lt;=$O$2,T222,IF(M221=$O$2,$Q$3,IF(M220=$O$2,SUM($G$191:G220),IF(M219=$O$2,SUM(G221,-I221),IF(M218=$O$2,SUM(G221,H221),"")))))</f>
        <v/>
      </c>
      <c r="H222" s="62" t="str">
        <f>IF(M222&lt;=$O$2,CB222,IF(M221=$O$2,$BQ$3,IF(M220=$O$2,SUM($H$191:H220),IF(M219=$O$2,SUM(H221,-J221),""))))</f>
        <v/>
      </c>
      <c r="I222" s="62" t="str">
        <f>IF(M222&lt;=$O$2,U222,IF(M221=$O$2,$R$3,IF(M220=$O$2,SUM($I$191:I220),"")))</f>
        <v/>
      </c>
      <c r="J222" s="62" t="str">
        <f>IF(M222&lt;=$O$2,CC222,IF(M221=$O$2,$BR$3,IF(M220=$O$2,SUM($J$191:J220),"")))</f>
        <v/>
      </c>
      <c r="K222" s="63" t="str">
        <f t="shared" si="36"/>
        <v/>
      </c>
      <c r="M222" s="58">
        <f t="shared" si="37"/>
        <v>194</v>
      </c>
      <c r="O222" s="58" t="str">
        <f>IF($O$2&gt;=M222,VLOOKUP(M222,Cs!$CB$7:$CI$33000,8,FALSE),"")</f>
        <v/>
      </c>
      <c r="P222" s="58" t="str">
        <f>IF($O$2&gt;=M222,VLOOKUP(M222,Cs!$CB$7:$CI$33000,7,FALSE),"")</f>
        <v/>
      </c>
      <c r="Q222" s="58" t="str">
        <f>IF($O$2&gt;=M222,IF(VLOOKUP(M222,Cs!$CB$7:$CN$33000,9,FALSE)&lt;&gt;0,VLOOKUP(M222,Cs!$CB$7:$CN$33000,9,FALSE),""),"")</f>
        <v/>
      </c>
      <c r="R222" s="58" t="str">
        <f>IF($O$2&gt;=M222,VLOOKUP(M222,Cs!$CB$7:$CN$33000,10,FALSE),"")</f>
        <v/>
      </c>
      <c r="S222" s="58" t="str">
        <f>IF($O$2&gt;=M222,VLOOKUP(M222,Cs!$CB$7:$CN$33000,11,FALSE),"")</f>
        <v/>
      </c>
      <c r="T222" s="58" t="str">
        <f>IF($O$2&gt;=M222,IF(ISERROR(VLOOKUP(M222,Cs!$CB$7:$CI$10000,4,FALSE))=TRUE,"",IF(VLOOKUP(M222,Cs!$CB$7:$CI$10000,4,FALSE)&lt;&gt;0,VLOOKUP(M222,Cs!$CB$7:$CI$10000,4,FALSE),"")),"")</f>
        <v/>
      </c>
      <c r="U222" s="58" t="str">
        <f>IF($O$2&gt;=M222,IF(ISERROR(VLOOKUP(M222,Cs!$CB$7:$CI$10000,5,FALSE))=TRUE,"",IF(VLOOKUP(M222,Cs!$CB$7:$CI$10000,5,FALSE)&lt;&gt;0,VLOOKUP(M222,Cs!$CB$7:$CI$10000,5,FALSE),"")),"")</f>
        <v/>
      </c>
      <c r="V222" s="58" t="str">
        <f>IF($O$2&gt;=M222,VLOOKUP(M222,Cs!$CB$7:$CI$33000,6,FALSE),"")</f>
        <v/>
      </c>
      <c r="BB222" s="58" t="str">
        <f>IF($O$2&gt;=M222,IF(ISERROR(VLOOKUP(M222,Cs!$CB$10007:$CI$33000,4,FALSE))=TRUE,"",IF(VLOOKUP(M222,Cs!$CB$10007:$CI$33000,4,FALSE)&lt;&gt;0,VLOOKUP(M222,Cs!$CB$10007:$CI$33000,4,FALSE),"")),"")</f>
        <v/>
      </c>
      <c r="BC222" s="58" t="str">
        <f>IF($O$2&gt;=M222,IF(ISERROR(VLOOKUP(M222,Cs!$CB$10007:$CI$33000,5,FALSE))=TRUE,"",IF(VLOOKUP(M222,Cs!$CB$10007:$CI$33000,5,FALSE)&lt;&gt;0,VLOOKUP(M222,Cs!$CB$10007:$CI$33000,5,FALSE),"")),"")</f>
        <v/>
      </c>
      <c r="CB222" s="58" t="str">
        <f>IF($O$2&gt;=M222,IF(ISERROR(VLOOKUP(M222,Cs!$CB$10007:$CI$33000,4,FALSE))=TRUE,"",IF(VLOOKUP(M222,Cs!$CB$10007:$CI$33000,4,FALSE)&lt;&gt;0,VLOOKUP(M222,Cs!$CB$10007:$CI$33000,4,FALSE),"")),"")</f>
        <v/>
      </c>
      <c r="CC222" s="58" t="str">
        <f>IF($O$2&gt;=M222,IF(ISERROR(VLOOKUP(M222,Cs!$CB$10007:$CI$33000,5,FALSE))=TRUE,"",IF(VLOOKUP(M222,Cs!$CB$10007:$CI$33000,5,FALSE)&lt;&gt;0,VLOOKUP(M222,Cs!$CB$10007:$CI$33000,5,FALSE),"")),"")</f>
        <v/>
      </c>
    </row>
    <row r="223" spans="1:81" x14ac:dyDescent="0.25">
      <c r="A223" s="59" t="str">
        <f t="shared" si="33"/>
        <v/>
      </c>
      <c r="B223" s="60" t="str">
        <f>IF($O$2&gt;=M223,VLOOKUP(M223,Cs!$CB$7:$CI$33000,2,FALSE),"")</f>
        <v/>
      </c>
      <c r="C223" s="61" t="str">
        <f>IF($O$2&gt;=M223,VLOOKUP(M223,Cs!$CB$7:$CN$33000,12,FALSE),"")</f>
        <v/>
      </c>
      <c r="D223" s="61" t="str">
        <f t="shared" si="34"/>
        <v/>
      </c>
      <c r="E223" s="66" t="str">
        <f>IF($O$2&gt;=M223,VLOOKUP(M223,Cs!$CB$7:$CN$33000,13,FALSE),"")</f>
        <v/>
      </c>
      <c r="F223" s="61" t="str">
        <f t="shared" si="35"/>
        <v/>
      </c>
      <c r="G223" s="62" t="str">
        <f>IF(M223&lt;=$O$2,T223,IF(M222=$O$2,$Q$3,IF(M221=$O$2,SUM($G$191:G221),IF(M220=$O$2,SUM(G222,-I222),IF(M219=$O$2,SUM(G222,H222),"")))))</f>
        <v/>
      </c>
      <c r="H223" s="62" t="str">
        <f>IF(M223&lt;=$O$2,CB223,IF(M222=$O$2,$BQ$3,IF(M221=$O$2,SUM($H$191:H221),IF(M220=$O$2,SUM(H222,-J222),""))))</f>
        <v/>
      </c>
      <c r="I223" s="62" t="str">
        <f>IF(M223&lt;=$O$2,U223,IF(M222=$O$2,$R$3,IF(M221=$O$2,SUM($I$191:I221),"")))</f>
        <v/>
      </c>
      <c r="J223" s="62" t="str">
        <f>IF(M223&lt;=$O$2,CC223,IF(M222=$O$2,$BR$3,IF(M221=$O$2,SUM($J$191:J221),"")))</f>
        <v/>
      </c>
      <c r="K223" s="63" t="str">
        <f t="shared" si="36"/>
        <v/>
      </c>
      <c r="M223" s="58">
        <f t="shared" si="37"/>
        <v>195</v>
      </c>
      <c r="O223" s="58" t="str">
        <f>IF($O$2&gt;=M223,VLOOKUP(M223,Cs!$CB$7:$CI$33000,8,FALSE),"")</f>
        <v/>
      </c>
      <c r="P223" s="58" t="str">
        <f>IF($O$2&gt;=M223,VLOOKUP(M223,Cs!$CB$7:$CI$33000,7,FALSE),"")</f>
        <v/>
      </c>
      <c r="Q223" s="58" t="str">
        <f>IF($O$2&gt;=M223,IF(VLOOKUP(M223,Cs!$CB$7:$CN$33000,9,FALSE)&lt;&gt;0,VLOOKUP(M223,Cs!$CB$7:$CN$33000,9,FALSE),""),"")</f>
        <v/>
      </c>
      <c r="R223" s="58" t="str">
        <f>IF($O$2&gt;=M223,VLOOKUP(M223,Cs!$CB$7:$CN$33000,10,FALSE),"")</f>
        <v/>
      </c>
      <c r="S223" s="58" t="str">
        <f>IF($O$2&gt;=M223,VLOOKUP(M223,Cs!$CB$7:$CN$33000,11,FALSE),"")</f>
        <v/>
      </c>
      <c r="T223" s="58" t="str">
        <f>IF($O$2&gt;=M223,IF(ISERROR(VLOOKUP(M223,Cs!$CB$7:$CI$10000,4,FALSE))=TRUE,"",IF(VLOOKUP(M223,Cs!$CB$7:$CI$10000,4,FALSE)&lt;&gt;0,VLOOKUP(M223,Cs!$CB$7:$CI$10000,4,FALSE),"")),"")</f>
        <v/>
      </c>
      <c r="U223" s="58" t="str">
        <f>IF($O$2&gt;=M223,IF(ISERROR(VLOOKUP(M223,Cs!$CB$7:$CI$10000,5,FALSE))=TRUE,"",IF(VLOOKUP(M223,Cs!$CB$7:$CI$10000,5,FALSE)&lt;&gt;0,VLOOKUP(M223,Cs!$CB$7:$CI$10000,5,FALSE),"")),"")</f>
        <v/>
      </c>
      <c r="V223" s="58" t="str">
        <f>IF($O$2&gt;=M223,VLOOKUP(M223,Cs!$CB$7:$CI$33000,6,FALSE),"")</f>
        <v/>
      </c>
      <c r="BB223" s="58" t="str">
        <f>IF($O$2&gt;=M223,IF(ISERROR(VLOOKUP(M223,Cs!$CB$10007:$CI$33000,4,FALSE))=TRUE,"",IF(VLOOKUP(M223,Cs!$CB$10007:$CI$33000,4,FALSE)&lt;&gt;0,VLOOKUP(M223,Cs!$CB$10007:$CI$33000,4,FALSE),"")),"")</f>
        <v/>
      </c>
      <c r="BC223" s="58" t="str">
        <f>IF($O$2&gt;=M223,IF(ISERROR(VLOOKUP(M223,Cs!$CB$10007:$CI$33000,5,FALSE))=TRUE,"",IF(VLOOKUP(M223,Cs!$CB$10007:$CI$33000,5,FALSE)&lt;&gt;0,VLOOKUP(M223,Cs!$CB$10007:$CI$33000,5,FALSE),"")),"")</f>
        <v/>
      </c>
      <c r="CB223" s="58" t="str">
        <f>IF($O$2&gt;=M223,IF(ISERROR(VLOOKUP(M223,Cs!$CB$10007:$CI$33000,4,FALSE))=TRUE,"",IF(VLOOKUP(M223,Cs!$CB$10007:$CI$33000,4,FALSE)&lt;&gt;0,VLOOKUP(M223,Cs!$CB$10007:$CI$33000,4,FALSE),"")),"")</f>
        <v/>
      </c>
      <c r="CC223" s="58" t="str">
        <f>IF($O$2&gt;=M223,IF(ISERROR(VLOOKUP(M223,Cs!$CB$10007:$CI$33000,5,FALSE))=TRUE,"",IF(VLOOKUP(M223,Cs!$CB$10007:$CI$33000,5,FALSE)&lt;&gt;0,VLOOKUP(M223,Cs!$CB$10007:$CI$33000,5,FALSE),"")),"")</f>
        <v/>
      </c>
    </row>
    <row r="224" spans="1:81" x14ac:dyDescent="0.25">
      <c r="A224" s="59" t="str">
        <f t="shared" si="33"/>
        <v/>
      </c>
      <c r="B224" s="60" t="str">
        <f>IF($O$2&gt;=M224,VLOOKUP(M224,Cs!$CB$7:$CI$33000,2,FALSE),"")</f>
        <v/>
      </c>
      <c r="C224" s="61" t="str">
        <f>IF($O$2&gt;=M224,VLOOKUP(M224,Cs!$CB$7:$CN$33000,12,FALSE),"")</f>
        <v/>
      </c>
      <c r="D224" s="61" t="str">
        <f t="shared" si="34"/>
        <v/>
      </c>
      <c r="E224" s="66" t="str">
        <f>IF($O$2&gt;=M224,VLOOKUP(M224,Cs!$CB$7:$CN$33000,13,FALSE),"")</f>
        <v/>
      </c>
      <c r="F224" s="61" t="str">
        <f t="shared" si="35"/>
        <v/>
      </c>
      <c r="G224" s="62" t="str">
        <f>IF(M224&lt;=$O$2,T224,IF(M223=$O$2,$Q$3,IF(M222=$O$2,SUM($G$191:G222),IF(M221=$O$2,SUM(G223,-I223),IF(M220=$O$2,SUM(G223,H223),"")))))</f>
        <v/>
      </c>
      <c r="H224" s="62" t="str">
        <f>IF(M224&lt;=$O$2,CB224,IF(M223=$O$2,$BQ$3,IF(M222=$O$2,SUM($H$191:H222),IF(M221=$O$2,SUM(H223,-J223),""))))</f>
        <v/>
      </c>
      <c r="I224" s="62" t="str">
        <f>IF(M224&lt;=$O$2,U224,IF(M223=$O$2,$R$3,IF(M222=$O$2,SUM($I$191:I222),"")))</f>
        <v/>
      </c>
      <c r="J224" s="62" t="str">
        <f>IF(M224&lt;=$O$2,CC224,IF(M223=$O$2,$BR$3,IF(M222=$O$2,SUM($J$191:J222),"")))</f>
        <v/>
      </c>
      <c r="K224" s="63" t="str">
        <f t="shared" si="36"/>
        <v/>
      </c>
      <c r="M224" s="58">
        <f t="shared" si="37"/>
        <v>196</v>
      </c>
      <c r="O224" s="58" t="str">
        <f>IF($O$2&gt;=M224,VLOOKUP(M224,Cs!$CB$7:$CI$33000,8,FALSE),"")</f>
        <v/>
      </c>
      <c r="P224" s="58" t="str">
        <f>IF($O$2&gt;=M224,VLOOKUP(M224,Cs!$CB$7:$CI$33000,7,FALSE),"")</f>
        <v/>
      </c>
      <c r="Q224" s="58" t="str">
        <f>IF($O$2&gt;=M224,IF(VLOOKUP(M224,Cs!$CB$7:$CN$33000,9,FALSE)&lt;&gt;0,VLOOKUP(M224,Cs!$CB$7:$CN$33000,9,FALSE),""),"")</f>
        <v/>
      </c>
      <c r="R224" s="58" t="str">
        <f>IF($O$2&gt;=M224,VLOOKUP(M224,Cs!$CB$7:$CN$33000,10,FALSE),"")</f>
        <v/>
      </c>
      <c r="S224" s="58" t="str">
        <f>IF($O$2&gt;=M224,VLOOKUP(M224,Cs!$CB$7:$CN$33000,11,FALSE),"")</f>
        <v/>
      </c>
      <c r="T224" s="58" t="str">
        <f>IF($O$2&gt;=M224,IF(ISERROR(VLOOKUP(M224,Cs!$CB$7:$CI$10000,4,FALSE))=TRUE,"",IF(VLOOKUP(M224,Cs!$CB$7:$CI$10000,4,FALSE)&lt;&gt;0,VLOOKUP(M224,Cs!$CB$7:$CI$10000,4,FALSE),"")),"")</f>
        <v/>
      </c>
      <c r="U224" s="58" t="str">
        <f>IF($O$2&gt;=M224,IF(ISERROR(VLOOKUP(M224,Cs!$CB$7:$CI$10000,5,FALSE))=TRUE,"",IF(VLOOKUP(M224,Cs!$CB$7:$CI$10000,5,FALSE)&lt;&gt;0,VLOOKUP(M224,Cs!$CB$7:$CI$10000,5,FALSE),"")),"")</f>
        <v/>
      </c>
      <c r="V224" s="58" t="str">
        <f>IF($O$2&gt;=M224,VLOOKUP(M224,Cs!$CB$7:$CI$33000,6,FALSE),"")</f>
        <v/>
      </c>
      <c r="BB224" s="58" t="str">
        <f>IF($O$2&gt;=M224,IF(ISERROR(VLOOKUP(M224,Cs!$CB$10007:$CI$33000,4,FALSE))=TRUE,"",IF(VLOOKUP(M224,Cs!$CB$10007:$CI$33000,4,FALSE)&lt;&gt;0,VLOOKUP(M224,Cs!$CB$10007:$CI$33000,4,FALSE),"")),"")</f>
        <v/>
      </c>
      <c r="BC224" s="58" t="str">
        <f>IF($O$2&gt;=M224,IF(ISERROR(VLOOKUP(M224,Cs!$CB$10007:$CI$33000,5,FALSE))=TRUE,"",IF(VLOOKUP(M224,Cs!$CB$10007:$CI$33000,5,FALSE)&lt;&gt;0,VLOOKUP(M224,Cs!$CB$10007:$CI$33000,5,FALSE),"")),"")</f>
        <v/>
      </c>
      <c r="CB224" s="58" t="str">
        <f>IF($O$2&gt;=M224,IF(ISERROR(VLOOKUP(M224,Cs!$CB$10007:$CI$33000,4,FALSE))=TRUE,"",IF(VLOOKUP(M224,Cs!$CB$10007:$CI$33000,4,FALSE)&lt;&gt;0,VLOOKUP(M224,Cs!$CB$10007:$CI$33000,4,FALSE),"")),"")</f>
        <v/>
      </c>
      <c r="CC224" s="58" t="str">
        <f>IF($O$2&gt;=M224,IF(ISERROR(VLOOKUP(M224,Cs!$CB$10007:$CI$33000,5,FALSE))=TRUE,"",IF(VLOOKUP(M224,Cs!$CB$10007:$CI$33000,5,FALSE)&lt;&gt;0,VLOOKUP(M224,Cs!$CB$10007:$CI$33000,5,FALSE),"")),"")</f>
        <v/>
      </c>
    </row>
    <row r="225" spans="1:81" x14ac:dyDescent="0.25">
      <c r="A225" s="59" t="str">
        <f t="shared" si="33"/>
        <v/>
      </c>
      <c r="B225" s="60" t="str">
        <f>IF($O$2&gt;=M225,VLOOKUP(M225,Cs!$CB$7:$CI$33000,2,FALSE),"")</f>
        <v/>
      </c>
      <c r="C225" s="61" t="str">
        <f>IF($O$2&gt;=M225,VLOOKUP(M225,Cs!$CB$7:$CN$33000,12,FALSE),"")</f>
        <v/>
      </c>
      <c r="D225" s="61" t="str">
        <f t="shared" si="34"/>
        <v/>
      </c>
      <c r="E225" s="66" t="str">
        <f>IF($O$2&gt;=M225,VLOOKUP(M225,Cs!$CB$7:$CN$33000,13,FALSE),"")</f>
        <v/>
      </c>
      <c r="F225" s="61" t="str">
        <f t="shared" si="35"/>
        <v/>
      </c>
      <c r="G225" s="62" t="str">
        <f>IF(M225&lt;=$O$2,T225,IF(M224=$O$2,$Q$3,IF(M223=$O$2,SUM($G$191:G223),IF(M222=$O$2,SUM(G224,-I224),IF(M221=$O$2,SUM(G224,H224),"")))))</f>
        <v/>
      </c>
      <c r="H225" s="62" t="str">
        <f>IF(M225&lt;=$O$2,CB225,IF(M224=$O$2,$BQ$3,IF(M223=$O$2,SUM($H$191:H223),IF(M222=$O$2,SUM(H224,-J224),""))))</f>
        <v/>
      </c>
      <c r="I225" s="62" t="str">
        <f>IF(M225&lt;=$O$2,U225,IF(M224=$O$2,$R$3,IF(M223=$O$2,SUM($I$191:I223),"")))</f>
        <v/>
      </c>
      <c r="J225" s="62" t="str">
        <f>IF(M225&lt;=$O$2,CC225,IF(M224=$O$2,$BR$3,IF(M223=$O$2,SUM($J$191:J223),"")))</f>
        <v/>
      </c>
      <c r="K225" s="63" t="str">
        <f t="shared" si="36"/>
        <v/>
      </c>
      <c r="M225" s="58">
        <f t="shared" si="37"/>
        <v>197</v>
      </c>
      <c r="O225" s="58" t="str">
        <f>IF($O$2&gt;=M225,VLOOKUP(M225,Cs!$CB$7:$CI$33000,8,FALSE),"")</f>
        <v/>
      </c>
      <c r="P225" s="58" t="str">
        <f>IF($O$2&gt;=M225,VLOOKUP(M225,Cs!$CB$7:$CI$33000,7,FALSE),"")</f>
        <v/>
      </c>
      <c r="Q225" s="58" t="str">
        <f>IF($O$2&gt;=M225,IF(VLOOKUP(M225,Cs!$CB$7:$CN$33000,9,FALSE)&lt;&gt;0,VLOOKUP(M225,Cs!$CB$7:$CN$33000,9,FALSE),""),"")</f>
        <v/>
      </c>
      <c r="R225" s="58" t="str">
        <f>IF($O$2&gt;=M225,VLOOKUP(M225,Cs!$CB$7:$CN$33000,10,FALSE),"")</f>
        <v/>
      </c>
      <c r="S225" s="58" t="str">
        <f>IF($O$2&gt;=M225,VLOOKUP(M225,Cs!$CB$7:$CN$33000,11,FALSE),"")</f>
        <v/>
      </c>
      <c r="T225" s="58" t="str">
        <f>IF($O$2&gt;=M225,IF(ISERROR(VLOOKUP(M225,Cs!$CB$7:$CI$10000,4,FALSE))=TRUE,"",IF(VLOOKUP(M225,Cs!$CB$7:$CI$10000,4,FALSE)&lt;&gt;0,VLOOKUP(M225,Cs!$CB$7:$CI$10000,4,FALSE),"")),"")</f>
        <v/>
      </c>
      <c r="U225" s="58" t="str">
        <f>IF($O$2&gt;=M225,IF(ISERROR(VLOOKUP(M225,Cs!$CB$7:$CI$10000,5,FALSE))=TRUE,"",IF(VLOOKUP(M225,Cs!$CB$7:$CI$10000,5,FALSE)&lt;&gt;0,VLOOKUP(M225,Cs!$CB$7:$CI$10000,5,FALSE),"")),"")</f>
        <v/>
      </c>
      <c r="V225" s="58" t="str">
        <f>IF($O$2&gt;=M225,VLOOKUP(M225,Cs!$CB$7:$CI$33000,6,FALSE),"")</f>
        <v/>
      </c>
      <c r="BB225" s="58" t="str">
        <f>IF($O$2&gt;=M225,IF(ISERROR(VLOOKUP(M225,Cs!$CB$10007:$CI$33000,4,FALSE))=TRUE,"",IF(VLOOKUP(M225,Cs!$CB$10007:$CI$33000,4,FALSE)&lt;&gt;0,VLOOKUP(M225,Cs!$CB$10007:$CI$33000,4,FALSE),"")),"")</f>
        <v/>
      </c>
      <c r="BC225" s="58" t="str">
        <f>IF($O$2&gt;=M225,IF(ISERROR(VLOOKUP(M225,Cs!$CB$10007:$CI$33000,5,FALSE))=TRUE,"",IF(VLOOKUP(M225,Cs!$CB$10007:$CI$33000,5,FALSE)&lt;&gt;0,VLOOKUP(M225,Cs!$CB$10007:$CI$33000,5,FALSE),"")),"")</f>
        <v/>
      </c>
      <c r="CB225" s="58" t="str">
        <f>IF($O$2&gt;=M225,IF(ISERROR(VLOOKUP(M225,Cs!$CB$10007:$CI$33000,4,FALSE))=TRUE,"",IF(VLOOKUP(M225,Cs!$CB$10007:$CI$33000,4,FALSE)&lt;&gt;0,VLOOKUP(M225,Cs!$CB$10007:$CI$33000,4,FALSE),"")),"")</f>
        <v/>
      </c>
      <c r="CC225" s="58" t="str">
        <f>IF($O$2&gt;=M225,IF(ISERROR(VLOOKUP(M225,Cs!$CB$10007:$CI$33000,5,FALSE))=TRUE,"",IF(VLOOKUP(M225,Cs!$CB$10007:$CI$33000,5,FALSE)&lt;&gt;0,VLOOKUP(M225,Cs!$CB$10007:$CI$33000,5,FALSE),"")),"")</f>
        <v/>
      </c>
    </row>
    <row r="226" spans="1:81" x14ac:dyDescent="0.25">
      <c r="A226" s="59" t="str">
        <f t="shared" si="33"/>
        <v/>
      </c>
      <c r="B226" s="60" t="str">
        <f>IF($O$2&gt;=M226,VLOOKUP(M226,Cs!$CB$7:$CI$33000,2,FALSE),"")</f>
        <v/>
      </c>
      <c r="C226" s="61" t="str">
        <f>IF($O$2&gt;=M226,VLOOKUP(M226,Cs!$CB$7:$CN$33000,12,FALSE),"")</f>
        <v/>
      </c>
      <c r="D226" s="61" t="str">
        <f t="shared" si="34"/>
        <v/>
      </c>
      <c r="E226" s="66" t="str">
        <f>IF($O$2&gt;=M226,VLOOKUP(M226,Cs!$CB$7:$CN$33000,13,FALSE),"")</f>
        <v/>
      </c>
      <c r="F226" s="61" t="str">
        <f t="shared" si="35"/>
        <v/>
      </c>
      <c r="G226" s="62" t="str">
        <f>IF(M226&lt;=$O$2,T226,IF(M225=$O$2,$Q$3,IF(M224=$O$2,SUM($G$191:G224),IF(M223=$O$2,SUM(G225,-I225),IF(M222=$O$2,SUM(G225,H225),"")))))</f>
        <v/>
      </c>
      <c r="H226" s="62" t="str">
        <f>IF(M226&lt;=$O$2,CB226,IF(M225=$O$2,$BQ$3,IF(M224=$O$2,SUM($H$191:H224),IF(M223=$O$2,SUM(H225,-J225),""))))</f>
        <v/>
      </c>
      <c r="I226" s="62" t="str">
        <f>IF(M226&lt;=$O$2,U226,IF(M225=$O$2,$R$3,IF(M224=$O$2,SUM($I$191:I224),"")))</f>
        <v/>
      </c>
      <c r="J226" s="62" t="str">
        <f>IF(M226&lt;=$O$2,CC226,IF(M225=$O$2,$BR$3,IF(M224=$O$2,SUM($J$191:J224),"")))</f>
        <v/>
      </c>
      <c r="K226" s="63" t="str">
        <f t="shared" si="36"/>
        <v/>
      </c>
      <c r="M226" s="58">
        <f t="shared" si="37"/>
        <v>198</v>
      </c>
      <c r="O226" s="58" t="str">
        <f>IF($O$2&gt;=M226,VLOOKUP(M226,Cs!$CB$7:$CI$33000,8,FALSE),"")</f>
        <v/>
      </c>
      <c r="P226" s="58" t="str">
        <f>IF($O$2&gt;=M226,VLOOKUP(M226,Cs!$CB$7:$CI$33000,7,FALSE),"")</f>
        <v/>
      </c>
      <c r="Q226" s="58" t="str">
        <f>IF($O$2&gt;=M226,IF(VLOOKUP(M226,Cs!$CB$7:$CN$33000,9,FALSE)&lt;&gt;0,VLOOKUP(M226,Cs!$CB$7:$CN$33000,9,FALSE),""),"")</f>
        <v/>
      </c>
      <c r="R226" s="58" t="str">
        <f>IF($O$2&gt;=M226,VLOOKUP(M226,Cs!$CB$7:$CN$33000,10,FALSE),"")</f>
        <v/>
      </c>
      <c r="S226" s="58" t="str">
        <f>IF($O$2&gt;=M226,VLOOKUP(M226,Cs!$CB$7:$CN$33000,11,FALSE),"")</f>
        <v/>
      </c>
      <c r="T226" s="58" t="str">
        <f>IF($O$2&gt;=M226,IF(ISERROR(VLOOKUP(M226,Cs!$CB$7:$CI$10000,4,FALSE))=TRUE,"",IF(VLOOKUP(M226,Cs!$CB$7:$CI$10000,4,FALSE)&lt;&gt;0,VLOOKUP(M226,Cs!$CB$7:$CI$10000,4,FALSE),"")),"")</f>
        <v/>
      </c>
      <c r="U226" s="58" t="str">
        <f>IF($O$2&gt;=M226,IF(ISERROR(VLOOKUP(M226,Cs!$CB$7:$CI$10000,5,FALSE))=TRUE,"",IF(VLOOKUP(M226,Cs!$CB$7:$CI$10000,5,FALSE)&lt;&gt;0,VLOOKUP(M226,Cs!$CB$7:$CI$10000,5,FALSE),"")),"")</f>
        <v/>
      </c>
      <c r="V226" s="58" t="str">
        <f>IF($O$2&gt;=M226,VLOOKUP(M226,Cs!$CB$7:$CI$33000,6,FALSE),"")</f>
        <v/>
      </c>
      <c r="BB226" s="58" t="str">
        <f>IF($O$2&gt;=M226,IF(ISERROR(VLOOKUP(M226,Cs!$CB$10007:$CI$33000,4,FALSE))=TRUE,"",IF(VLOOKUP(M226,Cs!$CB$10007:$CI$33000,4,FALSE)&lt;&gt;0,VLOOKUP(M226,Cs!$CB$10007:$CI$33000,4,FALSE),"")),"")</f>
        <v/>
      </c>
      <c r="BC226" s="58" t="str">
        <f>IF($O$2&gt;=M226,IF(ISERROR(VLOOKUP(M226,Cs!$CB$10007:$CI$33000,5,FALSE))=TRUE,"",IF(VLOOKUP(M226,Cs!$CB$10007:$CI$33000,5,FALSE)&lt;&gt;0,VLOOKUP(M226,Cs!$CB$10007:$CI$33000,5,FALSE),"")),"")</f>
        <v/>
      </c>
      <c r="CB226" s="58" t="str">
        <f>IF($O$2&gt;=M226,IF(ISERROR(VLOOKUP(M226,Cs!$CB$10007:$CI$33000,4,FALSE))=TRUE,"",IF(VLOOKUP(M226,Cs!$CB$10007:$CI$33000,4,FALSE)&lt;&gt;0,VLOOKUP(M226,Cs!$CB$10007:$CI$33000,4,FALSE),"")),"")</f>
        <v/>
      </c>
      <c r="CC226" s="58" t="str">
        <f>IF($O$2&gt;=M226,IF(ISERROR(VLOOKUP(M226,Cs!$CB$10007:$CI$33000,5,FALSE))=TRUE,"",IF(VLOOKUP(M226,Cs!$CB$10007:$CI$33000,5,FALSE)&lt;&gt;0,VLOOKUP(M226,Cs!$CB$10007:$CI$33000,5,FALSE),"")),"")</f>
        <v/>
      </c>
    </row>
    <row r="227" spans="1:81" x14ac:dyDescent="0.25">
      <c r="A227" s="59" t="str">
        <f t="shared" si="33"/>
        <v/>
      </c>
      <c r="B227" s="60" t="str">
        <f>IF($O$2&gt;=M227,VLOOKUP(M227,Cs!$CB$7:$CI$33000,2,FALSE),"")</f>
        <v/>
      </c>
      <c r="C227" s="61" t="str">
        <f>IF($O$2&gt;=M227,VLOOKUP(M227,Cs!$CB$7:$CN$33000,12,FALSE),"")</f>
        <v/>
      </c>
      <c r="D227" s="61" t="str">
        <f t="shared" si="34"/>
        <v/>
      </c>
      <c r="E227" s="66" t="str">
        <f>IF($O$2&gt;=M227,VLOOKUP(M227,Cs!$CB$7:$CN$33000,13,FALSE),"")</f>
        <v/>
      </c>
      <c r="F227" s="61" t="str">
        <f t="shared" si="35"/>
        <v/>
      </c>
      <c r="G227" s="62" t="str">
        <f>IF(M227&lt;=$O$2,T227,IF(M226=$O$2,$Q$3,IF(M225=$O$2,SUM($G$191:G225),IF(M224=$O$2,SUM(G226,-I226),IF(M223=$O$2,SUM(G226,H226),"")))))</f>
        <v/>
      </c>
      <c r="H227" s="62" t="str">
        <f>IF(M227&lt;=$O$2,CB227,IF(M226=$O$2,$BQ$3,IF(M225=$O$2,SUM($H$191:H225),IF(M224=$O$2,SUM(H226,-J226),""))))</f>
        <v/>
      </c>
      <c r="I227" s="62" t="str">
        <f>IF(M227&lt;=$O$2,U227,IF(M226=$O$2,$R$3,IF(M225=$O$2,SUM($I$191:I225),"")))</f>
        <v/>
      </c>
      <c r="J227" s="62" t="str">
        <f>IF(M227&lt;=$O$2,CC227,IF(M226=$O$2,$BR$3,IF(M225=$O$2,SUM($J$191:J225),"")))</f>
        <v/>
      </c>
      <c r="K227" s="63" t="str">
        <f t="shared" si="36"/>
        <v/>
      </c>
      <c r="M227" s="58">
        <f t="shared" si="37"/>
        <v>199</v>
      </c>
      <c r="O227" s="58" t="str">
        <f>IF($O$2&gt;=M227,VLOOKUP(M227,Cs!$CB$7:$CI$33000,8,FALSE),"")</f>
        <v/>
      </c>
      <c r="P227" s="58" t="str">
        <f>IF($O$2&gt;=M227,VLOOKUP(M227,Cs!$CB$7:$CI$33000,7,FALSE),"")</f>
        <v/>
      </c>
      <c r="Q227" s="58" t="str">
        <f>IF($O$2&gt;=M227,IF(VLOOKUP(M227,Cs!$CB$7:$CN$33000,9,FALSE)&lt;&gt;0,VLOOKUP(M227,Cs!$CB$7:$CN$33000,9,FALSE),""),"")</f>
        <v/>
      </c>
      <c r="R227" s="58" t="str">
        <f>IF($O$2&gt;=M227,VLOOKUP(M227,Cs!$CB$7:$CN$33000,10,FALSE),"")</f>
        <v/>
      </c>
      <c r="S227" s="58" t="str">
        <f>IF($O$2&gt;=M227,VLOOKUP(M227,Cs!$CB$7:$CN$33000,11,FALSE),"")</f>
        <v/>
      </c>
      <c r="T227" s="58" t="str">
        <f>IF($O$2&gt;=M227,IF(ISERROR(VLOOKUP(M227,Cs!$CB$7:$CI$10000,4,FALSE))=TRUE,"",IF(VLOOKUP(M227,Cs!$CB$7:$CI$10000,4,FALSE)&lt;&gt;0,VLOOKUP(M227,Cs!$CB$7:$CI$10000,4,FALSE),"")),"")</f>
        <v/>
      </c>
      <c r="U227" s="58" t="str">
        <f>IF($O$2&gt;=M227,IF(ISERROR(VLOOKUP(M227,Cs!$CB$7:$CI$10000,5,FALSE))=TRUE,"",IF(VLOOKUP(M227,Cs!$CB$7:$CI$10000,5,FALSE)&lt;&gt;0,VLOOKUP(M227,Cs!$CB$7:$CI$10000,5,FALSE),"")),"")</f>
        <v/>
      </c>
      <c r="V227" s="58" t="str">
        <f>IF($O$2&gt;=M227,VLOOKUP(M227,Cs!$CB$7:$CI$33000,6,FALSE),"")</f>
        <v/>
      </c>
      <c r="BB227" s="58" t="str">
        <f>IF($O$2&gt;=M227,IF(ISERROR(VLOOKUP(M227,Cs!$CB$10007:$CI$33000,4,FALSE))=TRUE,"",IF(VLOOKUP(M227,Cs!$CB$10007:$CI$33000,4,FALSE)&lt;&gt;0,VLOOKUP(M227,Cs!$CB$10007:$CI$33000,4,FALSE),"")),"")</f>
        <v/>
      </c>
      <c r="BC227" s="58" t="str">
        <f>IF($O$2&gt;=M227,IF(ISERROR(VLOOKUP(M227,Cs!$CB$10007:$CI$33000,5,FALSE))=TRUE,"",IF(VLOOKUP(M227,Cs!$CB$10007:$CI$33000,5,FALSE)&lt;&gt;0,VLOOKUP(M227,Cs!$CB$10007:$CI$33000,5,FALSE),"")),"")</f>
        <v/>
      </c>
      <c r="CB227" s="58" t="str">
        <f>IF($O$2&gt;=M227,IF(ISERROR(VLOOKUP(M227,Cs!$CB$10007:$CI$33000,4,FALSE))=TRUE,"",IF(VLOOKUP(M227,Cs!$CB$10007:$CI$33000,4,FALSE)&lt;&gt;0,VLOOKUP(M227,Cs!$CB$10007:$CI$33000,4,FALSE),"")),"")</f>
        <v/>
      </c>
      <c r="CC227" s="58" t="str">
        <f>IF($O$2&gt;=M227,IF(ISERROR(VLOOKUP(M227,Cs!$CB$10007:$CI$33000,5,FALSE))=TRUE,"",IF(VLOOKUP(M227,Cs!$CB$10007:$CI$33000,5,FALSE)&lt;&gt;0,VLOOKUP(M227,Cs!$CB$10007:$CI$33000,5,FALSE),"")),"")</f>
        <v/>
      </c>
    </row>
    <row r="228" spans="1:81" x14ac:dyDescent="0.25">
      <c r="A228" s="59" t="str">
        <f t="shared" si="33"/>
        <v/>
      </c>
      <c r="B228" s="60" t="str">
        <f>IF($O$2&gt;=M228,VLOOKUP(M228,Cs!$CB$7:$CI$33000,2,FALSE),"")</f>
        <v/>
      </c>
      <c r="C228" s="61" t="str">
        <f>IF($O$2&gt;=M228,VLOOKUP(M228,Cs!$CB$7:$CN$33000,12,FALSE),"")</f>
        <v/>
      </c>
      <c r="D228" s="61" t="str">
        <f t="shared" si="34"/>
        <v/>
      </c>
      <c r="E228" s="66" t="str">
        <f>IF($O$2&gt;=M228,VLOOKUP(M228,Cs!$CB$7:$CN$33000,13,FALSE),"")</f>
        <v/>
      </c>
      <c r="F228" s="61" t="str">
        <f t="shared" si="35"/>
        <v/>
      </c>
      <c r="G228" s="62" t="str">
        <f>IF(M228&lt;=$O$2,T228,IF(M227=$O$2,$Q$3,IF(M226=$O$2,SUM($G$191:G226),IF(M225=$O$2,SUM(G227,-I227),IF(M224=$O$2,SUM(G227,H227),"")))))</f>
        <v/>
      </c>
      <c r="H228" s="62" t="str">
        <f>IF(M228&lt;=$O$2,CB228,IF(M227=$O$2,$BQ$3,IF(M226=$O$2,SUM($H$191:H226),IF(M225=$O$2,SUM(H227,-J227),""))))</f>
        <v/>
      </c>
      <c r="I228" s="62" t="str">
        <f>IF(M228&lt;=$O$2,U228,IF(M227=$O$2,$R$3,IF(M226=$O$2,SUM($I$191:I226),"")))</f>
        <v/>
      </c>
      <c r="J228" s="62" t="str">
        <f>IF(M228&lt;=$O$2,CC228,IF(M227=$O$2,$BR$3,IF(M226=$O$2,SUM($J$191:J226),"")))</f>
        <v/>
      </c>
      <c r="K228" s="63" t="str">
        <f t="shared" si="36"/>
        <v/>
      </c>
      <c r="M228" s="58">
        <f t="shared" si="37"/>
        <v>200</v>
      </c>
      <c r="O228" s="58" t="str">
        <f>IF($O$2&gt;=M228,VLOOKUP(M228,Cs!$CB$7:$CI$33000,8,FALSE),"")</f>
        <v/>
      </c>
      <c r="P228" s="58" t="str">
        <f>IF($O$2&gt;=M228,VLOOKUP(M228,Cs!$CB$7:$CI$33000,7,FALSE),"")</f>
        <v/>
      </c>
      <c r="Q228" s="58" t="str">
        <f>IF($O$2&gt;=M228,IF(VLOOKUP(M228,Cs!$CB$7:$CN$33000,9,FALSE)&lt;&gt;0,VLOOKUP(M228,Cs!$CB$7:$CN$33000,9,FALSE),""),"")</f>
        <v/>
      </c>
      <c r="R228" s="58" t="str">
        <f>IF($O$2&gt;=M228,VLOOKUP(M228,Cs!$CB$7:$CN$33000,10,FALSE),"")</f>
        <v/>
      </c>
      <c r="S228" s="58" t="str">
        <f>IF($O$2&gt;=M228,VLOOKUP(M228,Cs!$CB$7:$CN$33000,11,FALSE),"")</f>
        <v/>
      </c>
      <c r="T228" s="58" t="str">
        <f>IF($O$2&gt;=M228,IF(ISERROR(VLOOKUP(M228,Cs!$CB$7:$CI$10000,4,FALSE))=TRUE,"",IF(VLOOKUP(M228,Cs!$CB$7:$CI$10000,4,FALSE)&lt;&gt;0,VLOOKUP(M228,Cs!$CB$7:$CI$10000,4,FALSE),"")),"")</f>
        <v/>
      </c>
      <c r="U228" s="58" t="str">
        <f>IF($O$2&gt;=M228,IF(ISERROR(VLOOKUP(M228,Cs!$CB$7:$CI$10000,5,FALSE))=TRUE,"",IF(VLOOKUP(M228,Cs!$CB$7:$CI$10000,5,FALSE)&lt;&gt;0,VLOOKUP(M228,Cs!$CB$7:$CI$10000,5,FALSE),"")),"")</f>
        <v/>
      </c>
      <c r="V228" s="58" t="str">
        <f>IF($O$2&gt;=M228,VLOOKUP(M228,Cs!$CB$7:$CI$33000,6,FALSE),"")</f>
        <v/>
      </c>
      <c r="BB228" s="58" t="str">
        <f>IF($O$2&gt;=M228,IF(ISERROR(VLOOKUP(M228,Cs!$CB$10007:$CI$33000,4,FALSE))=TRUE,"",IF(VLOOKUP(M228,Cs!$CB$10007:$CI$33000,4,FALSE)&lt;&gt;0,VLOOKUP(M228,Cs!$CB$10007:$CI$33000,4,FALSE),"")),"")</f>
        <v/>
      </c>
      <c r="BC228" s="58" t="str">
        <f>IF($O$2&gt;=M228,IF(ISERROR(VLOOKUP(M228,Cs!$CB$10007:$CI$33000,5,FALSE))=TRUE,"",IF(VLOOKUP(M228,Cs!$CB$10007:$CI$33000,5,FALSE)&lt;&gt;0,VLOOKUP(M228,Cs!$CB$10007:$CI$33000,5,FALSE),"")),"")</f>
        <v/>
      </c>
      <c r="CB228" s="58" t="str">
        <f>IF($O$2&gt;=M228,IF(ISERROR(VLOOKUP(M228,Cs!$CB$10007:$CI$33000,4,FALSE))=TRUE,"",IF(VLOOKUP(M228,Cs!$CB$10007:$CI$33000,4,FALSE)&lt;&gt;0,VLOOKUP(M228,Cs!$CB$10007:$CI$33000,4,FALSE),"")),"")</f>
        <v/>
      </c>
      <c r="CC228" s="58" t="str">
        <f>IF($O$2&gt;=M228,IF(ISERROR(VLOOKUP(M228,Cs!$CB$10007:$CI$33000,5,FALSE))=TRUE,"",IF(VLOOKUP(M228,Cs!$CB$10007:$CI$33000,5,FALSE)&lt;&gt;0,VLOOKUP(M228,Cs!$CB$10007:$CI$33000,5,FALSE),"")),"")</f>
        <v/>
      </c>
    </row>
    <row r="229" spans="1:81" x14ac:dyDescent="0.25">
      <c r="A229" s="59" t="str">
        <f t="shared" si="33"/>
        <v/>
      </c>
      <c r="B229" s="60" t="str">
        <f>IF($O$2&gt;=M229,VLOOKUP(M229,Cs!$CB$7:$CI$33000,2,FALSE),"")</f>
        <v/>
      </c>
      <c r="C229" s="61" t="str">
        <f>IF($O$2&gt;=M229,VLOOKUP(M229,Cs!$CB$7:$CN$33000,12,FALSE),"")</f>
        <v/>
      </c>
      <c r="D229" s="61" t="str">
        <f t="shared" si="34"/>
        <v/>
      </c>
      <c r="E229" s="66" t="str">
        <f>IF($O$2&gt;=M229,VLOOKUP(M229,Cs!$CB$7:$CN$33000,13,FALSE),"")</f>
        <v/>
      </c>
      <c r="F229" s="61" t="str">
        <f t="shared" si="35"/>
        <v/>
      </c>
      <c r="G229" s="62" t="str">
        <f>IF(M229&lt;=$O$2,T229,IF(M228=$O$2,$Q$3,IF(M227=$O$2,SUM($G$191:G227),IF(M226=$O$2,SUM(G228,-I228),IF(M225=$O$2,SUM(G228,H228),"")))))</f>
        <v/>
      </c>
      <c r="H229" s="62" t="str">
        <f>IF(M229&lt;=$O$2,CB229,IF(M228=$O$2,$BQ$3,IF(M227=$O$2,SUM($H$191:H227),IF(M226=$O$2,SUM(H228,-J228),""))))</f>
        <v/>
      </c>
      <c r="I229" s="62" t="str">
        <f>IF(M229&lt;=$O$2,U229,IF(M228=$O$2,$R$3,IF(M227=$O$2,SUM($I$191:I227),"")))</f>
        <v/>
      </c>
      <c r="J229" s="62" t="str">
        <f>IF(M229&lt;=$O$2,CC229,IF(M228=$O$2,$BR$3,IF(M227=$O$2,SUM($J$191:J227),"")))</f>
        <v/>
      </c>
      <c r="K229" s="63" t="str">
        <f t="shared" si="36"/>
        <v/>
      </c>
      <c r="M229" s="58">
        <f t="shared" si="37"/>
        <v>201</v>
      </c>
      <c r="O229" s="58" t="str">
        <f>IF($O$2&gt;=M229,VLOOKUP(M229,Cs!$CB$7:$CI$33000,8,FALSE),"")</f>
        <v/>
      </c>
      <c r="P229" s="58" t="str">
        <f>IF($O$2&gt;=M229,VLOOKUP(M229,Cs!$CB$7:$CI$33000,7,FALSE),"")</f>
        <v/>
      </c>
      <c r="Q229" s="58" t="str">
        <f>IF($O$2&gt;=M229,IF(VLOOKUP(M229,Cs!$CB$7:$CN$33000,9,FALSE)&lt;&gt;0,VLOOKUP(M229,Cs!$CB$7:$CN$33000,9,FALSE),""),"")</f>
        <v/>
      </c>
      <c r="R229" s="58" t="str">
        <f>IF($O$2&gt;=M229,VLOOKUP(M229,Cs!$CB$7:$CN$33000,10,FALSE),"")</f>
        <v/>
      </c>
      <c r="S229" s="58" t="str">
        <f>IF($O$2&gt;=M229,VLOOKUP(M229,Cs!$CB$7:$CN$33000,11,FALSE),"")</f>
        <v/>
      </c>
      <c r="T229" s="58" t="str">
        <f>IF($O$2&gt;=M229,IF(ISERROR(VLOOKUP(M229,Cs!$CB$7:$CI$10000,4,FALSE))=TRUE,"",IF(VLOOKUP(M229,Cs!$CB$7:$CI$10000,4,FALSE)&lt;&gt;0,VLOOKUP(M229,Cs!$CB$7:$CI$10000,4,FALSE),"")),"")</f>
        <v/>
      </c>
      <c r="U229" s="58" t="str">
        <f>IF($O$2&gt;=M229,IF(ISERROR(VLOOKUP(M229,Cs!$CB$7:$CI$10000,5,FALSE))=TRUE,"",IF(VLOOKUP(M229,Cs!$CB$7:$CI$10000,5,FALSE)&lt;&gt;0,VLOOKUP(M229,Cs!$CB$7:$CI$10000,5,FALSE),"")),"")</f>
        <v/>
      </c>
      <c r="V229" s="58" t="str">
        <f>IF($O$2&gt;=M229,VLOOKUP(M229,Cs!$CB$7:$CI$33000,6,FALSE),"")</f>
        <v/>
      </c>
      <c r="BB229" s="58" t="str">
        <f>IF($O$2&gt;=M229,IF(ISERROR(VLOOKUP(M229,Cs!$CB$10007:$CI$33000,4,FALSE))=TRUE,"",IF(VLOOKUP(M229,Cs!$CB$10007:$CI$33000,4,FALSE)&lt;&gt;0,VLOOKUP(M229,Cs!$CB$10007:$CI$33000,4,FALSE),"")),"")</f>
        <v/>
      </c>
      <c r="BC229" s="58" t="str">
        <f>IF($O$2&gt;=M229,IF(ISERROR(VLOOKUP(M229,Cs!$CB$10007:$CI$33000,5,FALSE))=TRUE,"",IF(VLOOKUP(M229,Cs!$CB$10007:$CI$33000,5,FALSE)&lt;&gt;0,VLOOKUP(M229,Cs!$CB$10007:$CI$33000,5,FALSE),"")),"")</f>
        <v/>
      </c>
      <c r="CB229" s="58" t="str">
        <f>IF($O$2&gt;=M229,IF(ISERROR(VLOOKUP(M229,Cs!$CB$10007:$CI$33000,4,FALSE))=TRUE,"",IF(VLOOKUP(M229,Cs!$CB$10007:$CI$33000,4,FALSE)&lt;&gt;0,VLOOKUP(M229,Cs!$CB$10007:$CI$33000,4,FALSE),"")),"")</f>
        <v/>
      </c>
      <c r="CC229" s="58" t="str">
        <f>IF($O$2&gt;=M229,IF(ISERROR(VLOOKUP(M229,Cs!$CB$10007:$CI$33000,5,FALSE))=TRUE,"",IF(VLOOKUP(M229,Cs!$CB$10007:$CI$33000,5,FALSE)&lt;&gt;0,VLOOKUP(M229,Cs!$CB$10007:$CI$33000,5,FALSE),"")),"")</f>
        <v/>
      </c>
    </row>
    <row r="230" spans="1:81" x14ac:dyDescent="0.25">
      <c r="A230" s="59" t="str">
        <f t="shared" si="33"/>
        <v/>
      </c>
      <c r="B230" s="60" t="str">
        <f>IF($O$2&gt;=M230,VLOOKUP(M230,Cs!$CB$7:$CI$33000,2,FALSE),"")</f>
        <v/>
      </c>
      <c r="C230" s="61" t="str">
        <f>IF($O$2&gt;=M230,VLOOKUP(M230,Cs!$CB$7:$CN$33000,12,FALSE),"")</f>
        <v/>
      </c>
      <c r="D230" s="61" t="str">
        <f t="shared" si="34"/>
        <v/>
      </c>
      <c r="E230" s="66" t="str">
        <f>IF($O$2&gt;=M230,VLOOKUP(M230,Cs!$CB$7:$CN$33000,13,FALSE),"")</f>
        <v/>
      </c>
      <c r="F230" s="61" t="str">
        <f t="shared" si="35"/>
        <v/>
      </c>
      <c r="G230" s="62" t="str">
        <f>IF(M230&lt;=$O$2,T230,IF(M229=$O$2,$Q$3,IF(M228=$O$2,SUM($G$191:G228),IF(M227=$O$2,SUM(G229,-I229),IF(M226=$O$2,SUM(G229,H229),"")))))</f>
        <v/>
      </c>
      <c r="H230" s="62" t="str">
        <f>IF(M230&lt;=$O$2,CB230,IF(M229=$O$2,$BQ$3,IF(M228=$O$2,SUM($H$191:H228),IF(M227=$O$2,SUM(H229,-J229),""))))</f>
        <v/>
      </c>
      <c r="I230" s="62" t="str">
        <f>IF(M230&lt;=$O$2,U230,IF(M229=$O$2,$R$3,IF(M228=$O$2,SUM($I$191:I228),"")))</f>
        <v/>
      </c>
      <c r="J230" s="62" t="str">
        <f>IF(M230&lt;=$O$2,CC230,IF(M229=$O$2,$BR$3,IF(M228=$O$2,SUM($J$191:J228),"")))</f>
        <v/>
      </c>
      <c r="K230" s="63" t="str">
        <f t="shared" si="36"/>
        <v/>
      </c>
      <c r="M230" s="58">
        <f t="shared" si="37"/>
        <v>202</v>
      </c>
      <c r="O230" s="58" t="str">
        <f>IF($O$2&gt;=M230,VLOOKUP(M230,Cs!$CB$7:$CI$33000,8,FALSE),"")</f>
        <v/>
      </c>
      <c r="P230" s="58" t="str">
        <f>IF($O$2&gt;=M230,VLOOKUP(M230,Cs!$CB$7:$CI$33000,7,FALSE),"")</f>
        <v/>
      </c>
      <c r="Q230" s="58" t="str">
        <f>IF($O$2&gt;=M230,IF(VLOOKUP(M230,Cs!$CB$7:$CN$33000,9,FALSE)&lt;&gt;0,VLOOKUP(M230,Cs!$CB$7:$CN$33000,9,FALSE),""),"")</f>
        <v/>
      </c>
      <c r="R230" s="58" t="str">
        <f>IF($O$2&gt;=M230,VLOOKUP(M230,Cs!$CB$7:$CN$33000,10,FALSE),"")</f>
        <v/>
      </c>
      <c r="S230" s="58" t="str">
        <f>IF($O$2&gt;=M230,VLOOKUP(M230,Cs!$CB$7:$CN$33000,11,FALSE),"")</f>
        <v/>
      </c>
      <c r="T230" s="58" t="str">
        <f>IF($O$2&gt;=M230,IF(ISERROR(VLOOKUP(M230,Cs!$CB$7:$CI$10000,4,FALSE))=TRUE,"",IF(VLOOKUP(M230,Cs!$CB$7:$CI$10000,4,FALSE)&lt;&gt;0,VLOOKUP(M230,Cs!$CB$7:$CI$10000,4,FALSE),"")),"")</f>
        <v/>
      </c>
      <c r="U230" s="58" t="str">
        <f>IF($O$2&gt;=M230,IF(ISERROR(VLOOKUP(M230,Cs!$CB$7:$CI$10000,5,FALSE))=TRUE,"",IF(VLOOKUP(M230,Cs!$CB$7:$CI$10000,5,FALSE)&lt;&gt;0,VLOOKUP(M230,Cs!$CB$7:$CI$10000,5,FALSE),"")),"")</f>
        <v/>
      </c>
      <c r="V230" s="58" t="str">
        <f>IF($O$2&gt;=M230,VLOOKUP(M230,Cs!$CB$7:$CI$33000,6,FALSE),"")</f>
        <v/>
      </c>
      <c r="BB230" s="58" t="str">
        <f>IF($O$2&gt;=M230,IF(ISERROR(VLOOKUP(M230,Cs!$CB$10007:$CI$33000,4,FALSE))=TRUE,"",IF(VLOOKUP(M230,Cs!$CB$10007:$CI$33000,4,FALSE)&lt;&gt;0,VLOOKUP(M230,Cs!$CB$10007:$CI$33000,4,FALSE),"")),"")</f>
        <v/>
      </c>
      <c r="BC230" s="58" t="str">
        <f>IF($O$2&gt;=M230,IF(ISERROR(VLOOKUP(M230,Cs!$CB$10007:$CI$33000,5,FALSE))=TRUE,"",IF(VLOOKUP(M230,Cs!$CB$10007:$CI$33000,5,FALSE)&lt;&gt;0,VLOOKUP(M230,Cs!$CB$10007:$CI$33000,5,FALSE),"")),"")</f>
        <v/>
      </c>
      <c r="CB230" s="58" t="str">
        <f>IF($O$2&gt;=M230,IF(ISERROR(VLOOKUP(M230,Cs!$CB$10007:$CI$33000,4,FALSE))=TRUE,"",IF(VLOOKUP(M230,Cs!$CB$10007:$CI$33000,4,FALSE)&lt;&gt;0,VLOOKUP(M230,Cs!$CB$10007:$CI$33000,4,FALSE),"")),"")</f>
        <v/>
      </c>
      <c r="CC230" s="58" t="str">
        <f>IF($O$2&gt;=M230,IF(ISERROR(VLOOKUP(M230,Cs!$CB$10007:$CI$33000,5,FALSE))=TRUE,"",IF(VLOOKUP(M230,Cs!$CB$10007:$CI$33000,5,FALSE)&lt;&gt;0,VLOOKUP(M230,Cs!$CB$10007:$CI$33000,5,FALSE),"")),"")</f>
        <v/>
      </c>
    </row>
    <row r="231" spans="1:81" x14ac:dyDescent="0.25">
      <c r="A231" s="59" t="str">
        <f t="shared" si="33"/>
        <v/>
      </c>
      <c r="B231" s="60" t="str">
        <f>IF($O$2&gt;=M231,VLOOKUP(M231,Cs!$CB$7:$CI$33000,2,FALSE),"")</f>
        <v/>
      </c>
      <c r="C231" s="61" t="str">
        <f>IF($O$2&gt;=M231,VLOOKUP(M231,Cs!$CB$7:$CN$33000,12,FALSE),"")</f>
        <v/>
      </c>
      <c r="D231" s="61" t="str">
        <f t="shared" si="34"/>
        <v/>
      </c>
      <c r="E231" s="66" t="str">
        <f>IF($O$2&gt;=M231,VLOOKUP(M231,Cs!$CB$7:$CN$33000,13,FALSE),"")</f>
        <v/>
      </c>
      <c r="F231" s="61" t="str">
        <f t="shared" si="35"/>
        <v/>
      </c>
      <c r="G231" s="62" t="str">
        <f>IF(M231&lt;=$O$2,T231,IF(M230=$O$2,$Q$3,IF(M229=$O$2,SUM($G$191:G229),IF(M228=$O$2,SUM(G230,-I230),IF(M227=$O$2,SUM(G230,H230),"")))))</f>
        <v/>
      </c>
      <c r="H231" s="62" t="str">
        <f>IF(M231&lt;=$O$2,CB231,IF(M230=$O$2,$BQ$3,IF(M229=$O$2,SUM($H$191:H229),IF(M228=$O$2,SUM(H230,-J230),""))))</f>
        <v/>
      </c>
      <c r="I231" s="62" t="str">
        <f>IF(M231&lt;=$O$2,U231,IF(M230=$O$2,$R$3,IF(M229=$O$2,SUM($I$191:I229),"")))</f>
        <v/>
      </c>
      <c r="J231" s="62" t="str">
        <f>IF(M231&lt;=$O$2,CC231,IF(M230=$O$2,$BR$3,IF(M229=$O$2,SUM($J$191:J229),"")))</f>
        <v/>
      </c>
      <c r="K231" s="63" t="str">
        <f t="shared" si="36"/>
        <v/>
      </c>
      <c r="M231" s="58">
        <f t="shared" si="37"/>
        <v>203</v>
      </c>
      <c r="O231" s="58" t="str">
        <f>IF($O$2&gt;=M231,VLOOKUP(M231,Cs!$CB$7:$CI$33000,8,FALSE),"")</f>
        <v/>
      </c>
      <c r="P231" s="58" t="str">
        <f>IF($O$2&gt;=M231,VLOOKUP(M231,Cs!$CB$7:$CI$33000,7,FALSE),"")</f>
        <v/>
      </c>
      <c r="Q231" s="58" t="str">
        <f>IF($O$2&gt;=M231,IF(VLOOKUP(M231,Cs!$CB$7:$CN$33000,9,FALSE)&lt;&gt;0,VLOOKUP(M231,Cs!$CB$7:$CN$33000,9,FALSE),""),"")</f>
        <v/>
      </c>
      <c r="R231" s="58" t="str">
        <f>IF($O$2&gt;=M231,VLOOKUP(M231,Cs!$CB$7:$CN$33000,10,FALSE),"")</f>
        <v/>
      </c>
      <c r="S231" s="58" t="str">
        <f>IF($O$2&gt;=M231,VLOOKUP(M231,Cs!$CB$7:$CN$33000,11,FALSE),"")</f>
        <v/>
      </c>
      <c r="T231" s="58" t="str">
        <f>IF($O$2&gt;=M231,IF(ISERROR(VLOOKUP(M231,Cs!$CB$7:$CI$10000,4,FALSE))=TRUE,"",IF(VLOOKUP(M231,Cs!$CB$7:$CI$10000,4,FALSE)&lt;&gt;0,VLOOKUP(M231,Cs!$CB$7:$CI$10000,4,FALSE),"")),"")</f>
        <v/>
      </c>
      <c r="U231" s="58" t="str">
        <f>IF($O$2&gt;=M231,IF(ISERROR(VLOOKUP(M231,Cs!$CB$7:$CI$10000,5,FALSE))=TRUE,"",IF(VLOOKUP(M231,Cs!$CB$7:$CI$10000,5,FALSE)&lt;&gt;0,VLOOKUP(M231,Cs!$CB$7:$CI$10000,5,FALSE),"")),"")</f>
        <v/>
      </c>
      <c r="V231" s="58" t="str">
        <f>IF($O$2&gt;=M231,VLOOKUP(M231,Cs!$CB$7:$CI$33000,6,FALSE),"")</f>
        <v/>
      </c>
      <c r="BB231" s="58" t="str">
        <f>IF($O$2&gt;=M231,IF(ISERROR(VLOOKUP(M231,Cs!$CB$10007:$CI$33000,4,FALSE))=TRUE,"",IF(VLOOKUP(M231,Cs!$CB$10007:$CI$33000,4,FALSE)&lt;&gt;0,VLOOKUP(M231,Cs!$CB$10007:$CI$33000,4,FALSE),"")),"")</f>
        <v/>
      </c>
      <c r="BC231" s="58" t="str">
        <f>IF($O$2&gt;=M231,IF(ISERROR(VLOOKUP(M231,Cs!$CB$10007:$CI$33000,5,FALSE))=TRUE,"",IF(VLOOKUP(M231,Cs!$CB$10007:$CI$33000,5,FALSE)&lt;&gt;0,VLOOKUP(M231,Cs!$CB$10007:$CI$33000,5,FALSE),"")),"")</f>
        <v/>
      </c>
      <c r="CB231" s="58" t="str">
        <f>IF($O$2&gt;=M231,IF(ISERROR(VLOOKUP(M231,Cs!$CB$10007:$CI$33000,4,FALSE))=TRUE,"",IF(VLOOKUP(M231,Cs!$CB$10007:$CI$33000,4,FALSE)&lt;&gt;0,VLOOKUP(M231,Cs!$CB$10007:$CI$33000,4,FALSE),"")),"")</f>
        <v/>
      </c>
      <c r="CC231" s="58" t="str">
        <f>IF($O$2&gt;=M231,IF(ISERROR(VLOOKUP(M231,Cs!$CB$10007:$CI$33000,5,FALSE))=TRUE,"",IF(VLOOKUP(M231,Cs!$CB$10007:$CI$33000,5,FALSE)&lt;&gt;0,VLOOKUP(M231,Cs!$CB$10007:$CI$33000,5,FALSE),"")),"")</f>
        <v/>
      </c>
    </row>
    <row r="232" spans="1:81" x14ac:dyDescent="0.25">
      <c r="A232" s="61"/>
      <c r="B232" s="61"/>
      <c r="C232" s="61"/>
      <c r="D232" s="61"/>
      <c r="E232" s="74"/>
      <c r="F232" s="61" t="str">
        <f>IF(M231&lt;$O$2,$U$4,IF(M231=$O$2,$U$1,IF(M230=$O$2,$U$2,IF(M229=$O$2,$U$3,IF(M228=$O$2,$U$7,"")))))</f>
        <v/>
      </c>
      <c r="G232" s="62" t="str">
        <f>IF(M231&lt;$O$2,SUM(G191:G231),IF(M231=$O$2,$Q$3,IF(M230=$O$2,SUM($G$191:G230),IF(M229=$O$2,SUM(G231,-I231),IF(M228=$O$2,SUM(G231,H231),"")))))</f>
        <v/>
      </c>
      <c r="H232" s="62" t="str">
        <f>IF(M231&lt;$O$2,SUM(H191:H231),IF(M231=$O$2,$BQ$3,IF(M230=$O$2,SUM($H$191:H230),IF(M229=$O$2,SUM(H231,-J231),""))))</f>
        <v/>
      </c>
      <c r="I232" s="62" t="str">
        <f>IF(M231&lt;$O$2,SUM(I191:I231),IF(M231=$O$2,$R$3,IF(M230=$O$2,SUM($I$191:I230),"")))</f>
        <v/>
      </c>
      <c r="J232" s="62" t="str">
        <f>IF(M231&lt;$O$2,SUM(J191:J231),IF(M231=$O$2,$BR$3,IF(M230=$O$2,SUM($J$191:J230),"")))</f>
        <v/>
      </c>
      <c r="M232" s="71">
        <f>IF(M231&lt;$O$2,M231,SUM(M231,1))</f>
        <v>204</v>
      </c>
      <c r="O232" s="58" t="str">
        <f>IF($O$2&gt;=M232,VLOOKUP(M232,Cs!$CB$7:$CI$33000,8,FALSE),"")</f>
        <v/>
      </c>
      <c r="P232" s="58" t="str">
        <f>IF($O$2&gt;=M232,VLOOKUP(M232,Cs!$CB$7:$CI$33000,7,FALSE),"")</f>
        <v/>
      </c>
      <c r="Q232" s="58" t="str">
        <f>IF($O$2&gt;=M232,IF(VLOOKUP(M232,Cs!$CB$7:$CN$33000,9,FALSE)&lt;&gt;0,VLOOKUP(M232,Cs!$CB$7:$CN$33000,9,FALSE),""),"")</f>
        <v/>
      </c>
      <c r="R232" s="58" t="str">
        <f>IF($O$2&gt;=M232,VLOOKUP(M232,Cs!$CB$7:$CN$33000,10,FALSE),"")</f>
        <v/>
      </c>
      <c r="S232" s="58" t="str">
        <f>IF($O$2&gt;=M232,VLOOKUP(M232,Cs!$CB$7:$CN$33000,11,FALSE),"")</f>
        <v/>
      </c>
      <c r="T232" s="58" t="str">
        <f>IF($O$2&gt;=M232,IF(ISERROR(VLOOKUP(M232,Cs!$CB$7:$CI$10000,4,FALSE))=TRUE,"",IF(VLOOKUP(M232,Cs!$CB$7:$CI$10000,4,FALSE)&lt;&gt;0,VLOOKUP(M232,Cs!$CB$7:$CI$10000,4,FALSE),"")),"")</f>
        <v/>
      </c>
      <c r="U232" s="58" t="str">
        <f>IF($O$2&gt;=M232,IF(ISERROR(VLOOKUP(M232,Cs!$CB$7:$CI$10000,5,FALSE))=TRUE,"",IF(VLOOKUP(M232,Cs!$CB$7:$CI$10000,5,FALSE)&lt;&gt;0,VLOOKUP(M232,Cs!$CB$7:$CI$10000,5,FALSE),"")),"")</f>
        <v/>
      </c>
      <c r="V232" s="58" t="str">
        <f>IF($O$2&gt;=M232,VLOOKUP(M232,Cs!$CB$7:$CI$33000,6,FALSE),"")</f>
        <v/>
      </c>
      <c r="BB232" s="58" t="str">
        <f>IF($O$2&gt;=M232,IF(ISERROR(VLOOKUP(M232,Cs!$CB$10007:$CI$33000,4,FALSE))=TRUE,"",IF(VLOOKUP(M232,Cs!$CB$10007:$CI$33000,4,FALSE)&lt;&gt;0,VLOOKUP(M232,Cs!$CB$10007:$CI$33000,4,FALSE),"")),"")</f>
        <v/>
      </c>
      <c r="BC232" s="58" t="str">
        <f>IF($O$2&gt;=M232,IF(ISERROR(VLOOKUP(M232,Cs!$CB$10007:$CI$33000,5,FALSE))=TRUE,"",IF(VLOOKUP(M232,Cs!$CB$10007:$CI$33000,5,FALSE)&lt;&gt;0,VLOOKUP(M232,Cs!$CB$10007:$CI$33000,5,FALSE),"")),"")</f>
        <v/>
      </c>
      <c r="CB232" s="58" t="str">
        <f>IF($O$2&gt;=M232,IF(ISERROR(VLOOKUP(M232,Cs!$CB$10007:$CI$33000,4,FALSE))=TRUE,"",IF(VLOOKUP(M232,Cs!$CB$10007:$CI$33000,4,FALSE)&lt;&gt;0,VLOOKUP(M232,Cs!$CB$10007:$CI$33000,4,FALSE),"")),"")</f>
        <v/>
      </c>
      <c r="CC232" s="58" t="str">
        <f>IF($O$2&gt;=M232,IF(ISERROR(VLOOKUP(M232,Cs!$CB$10007:$CI$33000,5,FALSE))=TRUE,"",IF(VLOOKUP(M232,Cs!$CB$10007:$CI$33000,5,FALSE)&lt;&gt;0,VLOOKUP(M232,Cs!$CB$10007:$CI$33000,5,FALSE),"")),"")</f>
        <v/>
      </c>
    </row>
    <row r="233" spans="1:81" x14ac:dyDescent="0.25">
      <c r="A233" s="61"/>
      <c r="B233" s="61"/>
      <c r="C233" s="61"/>
      <c r="D233" s="61"/>
      <c r="E233" s="74"/>
      <c r="F233" s="61" t="str">
        <f>IF(M231=$O$2,$U$2,IF(M230=$O$2,$U$3,IF(M229=$O$2,$U$7,"")))</f>
        <v/>
      </c>
      <c r="G233" s="62" t="str">
        <f>IF(M231=$O$2,SUM($G$191:G231),IF(M230=$O$2,SUM(G232,-I232),IF(M229=$O$2,SUM(G232,H232),"")))</f>
        <v/>
      </c>
      <c r="H233" s="62" t="str">
        <f>IF(M231=$O$2,SUM($H$191:H231),IF(M230=$O$2,SUM(H232,-J232),""))</f>
        <v/>
      </c>
      <c r="I233" s="62" t="str">
        <f>IF(M231=$O$2,SUM($I$191:I231),"")</f>
        <v/>
      </c>
      <c r="J233" s="62" t="str">
        <f>IF(M231=$O$2,SUM($J$191:J231),"")</f>
        <v/>
      </c>
      <c r="M233" s="58">
        <f>M232</f>
        <v>204</v>
      </c>
      <c r="BB233" s="58" t="str">
        <f>IF($O$2&gt;=M233,IF(ISERROR(VLOOKUP(M233,Cs!$CB$10007:$CI$33000,4,FALSE))=TRUE,"",IF(VLOOKUP(M233,Cs!$CB$10007:$CI$33000,4,FALSE)&lt;&gt;0,VLOOKUP(M233,Cs!$CB$10007:$CI$33000,4,FALSE),"")),"")</f>
        <v/>
      </c>
      <c r="BC233" s="58" t="str">
        <f>IF($O$2&gt;=M233,IF(ISERROR(VLOOKUP(M233,Cs!$CB$10007:$CI$33000,5,FALSE))=TRUE,"",IF(VLOOKUP(M233,Cs!$CB$10007:$CI$33000,5,FALSE)&lt;&gt;0,VLOOKUP(M233,Cs!$CB$10007:$CI$33000,5,FALSE),"")),"")</f>
        <v/>
      </c>
      <c r="CB233" s="58" t="str">
        <f>IF($O$2&gt;=M233,IF(ISERROR(VLOOKUP(M233,Cs!$CB$10007:$CI$33000,4,FALSE))=TRUE,"",IF(VLOOKUP(M233,Cs!$CB$10007:$CI$33000,4,FALSE)&lt;&gt;0,VLOOKUP(M233,Cs!$CB$10007:$CI$33000,4,FALSE),"")),"")</f>
        <v/>
      </c>
      <c r="CC233" s="58" t="str">
        <f>IF($O$2&gt;=M233,IF(ISERROR(VLOOKUP(M233,Cs!$CB$10007:$CI$33000,5,FALSE))=TRUE,"",IF(VLOOKUP(M233,Cs!$CB$10007:$CI$33000,5,FALSE)&lt;&gt;0,VLOOKUP(M233,Cs!$CB$10007:$CI$33000,5,FALSE),"")),"")</f>
        <v/>
      </c>
    </row>
    <row r="234" spans="1:81" x14ac:dyDescent="0.25">
      <c r="A234" s="61"/>
      <c r="B234" s="61"/>
      <c r="C234" s="61"/>
      <c r="D234" s="61"/>
      <c r="E234" s="74"/>
      <c r="F234" s="61" t="str">
        <f>IF(M231=$O$2,$U$3,IF(M230=$O$2,$U$7,""))</f>
        <v/>
      </c>
      <c r="G234" s="62" t="str">
        <f>IF(M231=$O$2,SUM(G233,-I233),IF(M230=$O$2,SUM(G233,H233),""))</f>
        <v/>
      </c>
      <c r="H234" s="62" t="str">
        <f>IF(M231=$O$2,SUM(H233,-J233),"")</f>
        <v/>
      </c>
      <c r="I234" s="62"/>
      <c r="J234" s="62"/>
      <c r="M234" s="58">
        <f t="shared" ref="M234:M236" si="38">M233</f>
        <v>204</v>
      </c>
      <c r="BB234" s="58" t="str">
        <f>IF($O$2&gt;=M234,IF(ISERROR(VLOOKUP(M234,Cs!$CB$10007:$CI$33000,4,FALSE))=TRUE,"",IF(VLOOKUP(M234,Cs!$CB$10007:$CI$33000,4,FALSE)&lt;&gt;0,VLOOKUP(M234,Cs!$CB$10007:$CI$33000,4,FALSE),"")),"")</f>
        <v/>
      </c>
      <c r="BC234" s="58" t="str">
        <f>IF($O$2&gt;=M234,IF(ISERROR(VLOOKUP(M234,Cs!$CB$10007:$CI$33000,5,FALSE))=TRUE,"",IF(VLOOKUP(M234,Cs!$CB$10007:$CI$33000,5,FALSE)&lt;&gt;0,VLOOKUP(M234,Cs!$CB$10007:$CI$33000,5,FALSE),"")),"")</f>
        <v/>
      </c>
      <c r="CB234" s="58" t="str">
        <f>IF($O$2&gt;=M234,IF(ISERROR(VLOOKUP(M234,Cs!$CB$10007:$CI$33000,4,FALSE))=TRUE,"",IF(VLOOKUP(M234,Cs!$CB$10007:$CI$33000,4,FALSE)&lt;&gt;0,VLOOKUP(M234,Cs!$CB$10007:$CI$33000,4,FALSE),"")),"")</f>
        <v/>
      </c>
      <c r="CC234" s="58" t="str">
        <f>IF($O$2&gt;=M234,IF(ISERROR(VLOOKUP(M234,Cs!$CB$10007:$CI$33000,5,FALSE))=TRUE,"",IF(VLOOKUP(M234,Cs!$CB$10007:$CI$33000,5,FALSE)&lt;&gt;0,VLOOKUP(M234,Cs!$CB$10007:$CI$33000,5,FALSE),"")),"")</f>
        <v/>
      </c>
    </row>
    <row r="235" spans="1:81" x14ac:dyDescent="0.25">
      <c r="A235" s="61"/>
      <c r="B235" s="61"/>
      <c r="C235" s="61"/>
      <c r="D235" s="61"/>
      <c r="E235" s="74"/>
      <c r="F235" s="61" t="str">
        <f>IF(M231=$O$2,$U$7,"")</f>
        <v/>
      </c>
      <c r="G235" s="62" t="str">
        <f>IF(M231=$O$2,SUM(G234,H234),"")</f>
        <v/>
      </c>
      <c r="H235" s="62"/>
      <c r="I235" s="62"/>
      <c r="J235" s="62"/>
      <c r="K235" s="65" t="str">
        <f>IF(M192&lt;=$O$2,"pg. "&amp;N235,"")</f>
        <v/>
      </c>
      <c r="M235" s="58">
        <f t="shared" si="38"/>
        <v>204</v>
      </c>
      <c r="N235" s="58" t="str">
        <f>IF(M192&lt;=$O$2,SUM(N190,1),"")</f>
        <v/>
      </c>
      <c r="BB235" s="58" t="str">
        <f>IF($O$2&gt;=M235,IF(ISERROR(VLOOKUP(M235,Cs!$CB$10007:$CI$33000,4,FALSE))=TRUE,"",IF(VLOOKUP(M235,Cs!$CB$10007:$CI$33000,4,FALSE)&lt;&gt;0,VLOOKUP(M235,Cs!$CB$10007:$CI$33000,4,FALSE),"")),"")</f>
        <v/>
      </c>
      <c r="BC235" s="58" t="str">
        <f>IF($O$2&gt;=M235,IF(ISERROR(VLOOKUP(M235,Cs!$CB$10007:$CI$33000,5,FALSE))=TRUE,"",IF(VLOOKUP(M235,Cs!$CB$10007:$CI$33000,5,FALSE)&lt;&gt;0,VLOOKUP(M235,Cs!$CB$10007:$CI$33000,5,FALSE),"")),"")</f>
        <v/>
      </c>
      <c r="CB235" s="58" t="str">
        <f>IF($O$2&gt;=M235,IF(ISERROR(VLOOKUP(M235,Cs!$CB$10007:$CI$33000,4,FALSE))=TRUE,"",IF(VLOOKUP(M235,Cs!$CB$10007:$CI$33000,4,FALSE)&lt;&gt;0,VLOOKUP(M235,Cs!$CB$10007:$CI$33000,4,FALSE),"")),"")</f>
        <v/>
      </c>
      <c r="CC235" s="58" t="str">
        <f>IF($O$2&gt;=M235,IF(ISERROR(VLOOKUP(M235,Cs!$CB$10007:$CI$33000,5,FALSE))=TRUE,"",IF(VLOOKUP(M235,Cs!$CB$10007:$CI$33000,5,FALSE)&lt;&gt;0,VLOOKUP(M235,Cs!$CB$10007:$CI$33000,5,FALSE),"")),"")</f>
        <v/>
      </c>
    </row>
    <row r="236" spans="1:81" x14ac:dyDescent="0.25">
      <c r="A236" s="61"/>
      <c r="B236" s="61"/>
      <c r="C236" s="61"/>
      <c r="D236" s="61"/>
      <c r="E236" s="74"/>
      <c r="F236" s="87" t="str">
        <f>IF(M236&lt;$O$2,$U$6,"")</f>
        <v/>
      </c>
      <c r="G236" s="62" t="str">
        <f>IF(M236&lt;$O$2,G232,"")</f>
        <v/>
      </c>
      <c r="H236" s="62" t="str">
        <f>IF(M236&lt;$O$2,H232,"")</f>
        <v/>
      </c>
      <c r="I236" s="62" t="str">
        <f>IF(M236&lt;$O$2,I232,"")</f>
        <v/>
      </c>
      <c r="J236" s="62" t="str">
        <f>IF(M236&lt;$O$2,J232,"")</f>
        <v/>
      </c>
      <c r="K236" s="61"/>
      <c r="L236" s="73"/>
      <c r="M236" s="58">
        <f t="shared" si="38"/>
        <v>204</v>
      </c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  <c r="AL236" s="73"/>
      <c r="AM236" s="73"/>
      <c r="AN236" s="73"/>
      <c r="AO236" s="73"/>
      <c r="AP236" s="73"/>
      <c r="AQ236" s="73"/>
      <c r="AR236" s="73"/>
      <c r="AS236" s="73"/>
      <c r="AT236" s="73"/>
      <c r="AU236" s="73"/>
      <c r="AV236" s="73"/>
      <c r="AW236" s="73"/>
      <c r="AX236" s="73"/>
      <c r="AY236" s="73"/>
      <c r="AZ236" s="73"/>
      <c r="BA236" s="73"/>
      <c r="BB236" s="73"/>
      <c r="CB236" s="58" t="str">
        <f>IF($O$2&gt;=M236,IF(ISERROR(VLOOKUP(M236,Cs!$CB$10007:$CI$33000,4,FALSE))=TRUE,"",IF(VLOOKUP(M236,Cs!$CB$10007:$CI$33000,4,FALSE)&lt;&gt;0,VLOOKUP(M236,Cs!$CB$10007:$CI$33000,4,FALSE),"")),"")</f>
        <v/>
      </c>
      <c r="CC236" s="58" t="str">
        <f>IF($O$2&gt;=M236,IF(ISERROR(VLOOKUP(M236,Cs!$CB$10007:$CI$33000,5,FALSE))=TRUE,"",IF(VLOOKUP(M236,Cs!$CB$10007:$CI$33000,5,FALSE)&lt;&gt;0,VLOOKUP(M236,Cs!$CB$10007:$CI$33000,5,FALSE),"")),"")</f>
        <v/>
      </c>
    </row>
    <row r="237" spans="1:81" x14ac:dyDescent="0.25">
      <c r="A237" s="59" t="str">
        <f t="shared" ref="A237:A276" si="39">IF($O$2&gt;=M237,M237,"")</f>
        <v/>
      </c>
      <c r="B237" s="60" t="str">
        <f>IF($O$2&gt;=M237,VLOOKUP(M237,Cs!$CB$7:$CI$33000,2,FALSE),"")</f>
        <v/>
      </c>
      <c r="C237" s="61" t="str">
        <f>IF($O$2&gt;=M237,VLOOKUP(M237,Cs!$CB$7:$CN$33000,12,FALSE),"")</f>
        <v/>
      </c>
      <c r="D237" s="61" t="str">
        <f t="shared" ref="D237:D276" si="40">IF($O$2&gt;=M237,IF(O237=$O$9,"",UPPER(LEFT(O237,1))),"")</f>
        <v/>
      </c>
      <c r="E237" s="66" t="str">
        <f>IF($O$2&gt;=M237,VLOOKUP(M237,Cs!$CB$7:$CN$33000,13,FALSE),"")</f>
        <v/>
      </c>
      <c r="F237" s="61" t="str">
        <f t="shared" ref="F237:F276" si="41">TRIM(IF(M237&lt;=$O$2,Q237&amp;" "&amp;R237&amp;" "&amp;S237,IF(M236=$O$2,$U$1,IF(M235=$O$2,$U$2,IF(M234=$O$2,$U$3,IF(M233=$O$2,$U$7,""))))))</f>
        <v/>
      </c>
      <c r="G237" s="62" t="str">
        <f>IF(M237&lt;=$O$2,T237,IF(M236=$O$2,$Q$3,IF(M235=$O$2,SUM($G$236:G236),IF(M234=$O$2,SUM(G236,-I236),IF(M233=$O$2,SUM(G236,H236),"")))))</f>
        <v/>
      </c>
      <c r="H237" s="62" t="str">
        <f>IF(M237&lt;=$O$2,CB237,IF(M236=$O$2,$BQ$3,IF(M235=$O$2,SUM($H$236:H236),IF(M234=$O$2,SUM(H236,-J236),""))))</f>
        <v/>
      </c>
      <c r="I237" s="62" t="str">
        <f>IF(M237&lt;=$O$2,U237,IF(M236=$O$2,$R$3,IF(M235=$O$2,SUM($I$236:I236),"")))</f>
        <v/>
      </c>
      <c r="J237" s="62" t="str">
        <f>IF(M237&lt;=$O$2,CC237,IF(M236=$O$2,$BR$3,IF(M235=$O$2,SUM($J$236:J236),"")))</f>
        <v/>
      </c>
      <c r="K237" s="63" t="str">
        <f t="shared" ref="K237:K276" si="42">IF($O$2&gt;=M237,VLOOKUP(V237,Csfi,2,FALSE),"")</f>
        <v/>
      </c>
      <c r="L237" s="73"/>
      <c r="M237" s="58">
        <f>M236+1</f>
        <v>205</v>
      </c>
      <c r="N237" s="73"/>
      <c r="O237" s="58" t="str">
        <f>IF($O$2&gt;=M237,VLOOKUP(M237,Cs!$CB$7:$CI$33000,8,FALSE),"")</f>
        <v/>
      </c>
      <c r="P237" s="58" t="str">
        <f>IF($O$2&gt;=M237,VLOOKUP(M237,Cs!$CB$7:$CI$33000,7,FALSE),"")</f>
        <v/>
      </c>
      <c r="Q237" s="58" t="str">
        <f>IF($O$2&gt;=M237,IF(VLOOKUP(M237,Cs!$CB$7:$CN$33000,9,FALSE)&lt;&gt;0,VLOOKUP(M237,Cs!$CB$7:$CN$33000,9,FALSE),""),"")</f>
        <v/>
      </c>
      <c r="R237" s="58" t="str">
        <f>IF($O$2&gt;=M237,VLOOKUP(M237,Cs!$CB$7:$CN$33000,10,FALSE),"")</f>
        <v/>
      </c>
      <c r="S237" s="58" t="str">
        <f>IF($O$2&gt;=M237,VLOOKUP(M237,Cs!$CB$7:$CN$33000,11,FALSE),"")</f>
        <v/>
      </c>
      <c r="T237" s="58" t="str">
        <f>IF($O$2&gt;=M237,IF(ISERROR(VLOOKUP(M237,Cs!$CB$7:$CI$10000,4,FALSE))=TRUE,"",IF(VLOOKUP(M237,Cs!$CB$7:$CI$10000,4,FALSE)&lt;&gt;0,VLOOKUP(M237,Cs!$CB$7:$CI$10000,4,FALSE),"")),"")</f>
        <v/>
      </c>
      <c r="U237" s="58" t="str">
        <f>IF($O$2&gt;=M237,IF(ISERROR(VLOOKUP(M237,Cs!$CB$7:$CI$10000,5,FALSE))=TRUE,"",IF(VLOOKUP(M237,Cs!$CB$7:$CI$10000,5,FALSE)&lt;&gt;0,VLOOKUP(M237,Cs!$CB$7:$CI$10000,5,FALSE),"")),"")</f>
        <v/>
      </c>
      <c r="V237" s="58" t="str">
        <f>IF($O$2&gt;=M237,VLOOKUP(M237,Cs!$CB$7:$CI$33000,6,FALSE),"")</f>
        <v/>
      </c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  <c r="AO237" s="73"/>
      <c r="AP237" s="73"/>
      <c r="AQ237" s="73"/>
      <c r="AR237" s="73"/>
      <c r="AS237" s="73"/>
      <c r="AT237" s="73"/>
      <c r="AU237" s="73"/>
      <c r="AV237" s="73"/>
      <c r="AW237" s="73"/>
      <c r="AX237" s="73"/>
      <c r="AY237" s="73"/>
      <c r="AZ237" s="73"/>
      <c r="BA237" s="73"/>
      <c r="BB237" s="73"/>
      <c r="CB237" s="58" t="str">
        <f>IF($O$2&gt;=M237,IF(ISERROR(VLOOKUP(M237,Cs!$CB$10007:$CI$33000,4,FALSE))=TRUE,"",IF(VLOOKUP(M237,Cs!$CB$10007:$CI$33000,4,FALSE)&lt;&gt;0,VLOOKUP(M237,Cs!$CB$10007:$CI$33000,4,FALSE),"")),"")</f>
        <v/>
      </c>
      <c r="CC237" s="58" t="str">
        <f>IF($O$2&gt;=M237,IF(ISERROR(VLOOKUP(M237,Cs!$CB$10007:$CI$33000,5,FALSE))=TRUE,"",IF(VLOOKUP(M237,Cs!$CB$10007:$CI$33000,5,FALSE)&lt;&gt;0,VLOOKUP(M237,Cs!$CB$10007:$CI$33000,5,FALSE),"")),"")</f>
        <v/>
      </c>
    </row>
    <row r="238" spans="1:81" x14ac:dyDescent="0.25">
      <c r="A238" s="59" t="str">
        <f t="shared" si="39"/>
        <v/>
      </c>
      <c r="B238" s="60" t="str">
        <f>IF($O$2&gt;=M238,VLOOKUP(M238,Cs!$CB$7:$CI$33000,2,FALSE),"")</f>
        <v/>
      </c>
      <c r="C238" s="61" t="str">
        <f>IF($O$2&gt;=M238,VLOOKUP(M238,Cs!$CB$7:$CN$33000,12,FALSE),"")</f>
        <v/>
      </c>
      <c r="D238" s="61" t="str">
        <f t="shared" si="40"/>
        <v/>
      </c>
      <c r="E238" s="66" t="str">
        <f>IF($O$2&gt;=M238,VLOOKUP(M238,Cs!$CB$7:$CN$33000,13,FALSE),"")</f>
        <v/>
      </c>
      <c r="F238" s="61" t="str">
        <f t="shared" si="41"/>
        <v/>
      </c>
      <c r="G238" s="62" t="str">
        <f>IF(M238&lt;=$O$2,T238,IF(M237=$O$2,$Q$3,IF(M236=$O$2,SUM($G$236:G236),IF(M235=$O$2,SUM(G237,-I237),IF(M234=$O$2,SUM(G237,H237),"")))))</f>
        <v/>
      </c>
      <c r="H238" s="62" t="str">
        <f>IF(M238&lt;=$O$2,CB238,IF(M237=$O$2,$BQ$3,IF(M236=$O$2,SUM($H$236:H236),IF(M235=$O$2,SUM(H237,-J237),""))))</f>
        <v/>
      </c>
      <c r="I238" s="62" t="str">
        <f>IF(M238&lt;=$O$2,U238,IF(M237=$O$2,$R$3,IF(M236=$O$2,SUM($I$236:I236),"")))</f>
        <v/>
      </c>
      <c r="J238" s="62" t="str">
        <f>IF(M238&lt;=$O$2,CC238,IF(M237=$O$2,$BR$3,IF(M236=$O$2,SUM($J$236:J236),"")))</f>
        <v/>
      </c>
      <c r="K238" s="63" t="str">
        <f t="shared" si="42"/>
        <v/>
      </c>
      <c r="L238" s="73"/>
      <c r="M238" s="58">
        <f t="shared" ref="M238:M276" si="43">M237+1</f>
        <v>206</v>
      </c>
      <c r="N238" s="73"/>
      <c r="O238" s="58" t="str">
        <f>IF($O$2&gt;=M238,VLOOKUP(M238,Cs!$CB$7:$CI$33000,8,FALSE),"")</f>
        <v/>
      </c>
      <c r="P238" s="58" t="str">
        <f>IF($O$2&gt;=M238,VLOOKUP(M238,Cs!$CB$7:$CI$33000,7,FALSE),"")</f>
        <v/>
      </c>
      <c r="Q238" s="58" t="str">
        <f>IF($O$2&gt;=M238,IF(VLOOKUP(M238,Cs!$CB$7:$CN$33000,9,FALSE)&lt;&gt;0,VLOOKUP(M238,Cs!$CB$7:$CN$33000,9,FALSE),""),"")</f>
        <v/>
      </c>
      <c r="R238" s="58" t="str">
        <f>IF($O$2&gt;=M238,VLOOKUP(M238,Cs!$CB$7:$CN$33000,10,FALSE),"")</f>
        <v/>
      </c>
      <c r="S238" s="58" t="str">
        <f>IF($O$2&gt;=M238,VLOOKUP(M238,Cs!$CB$7:$CN$33000,11,FALSE),"")</f>
        <v/>
      </c>
      <c r="T238" s="58" t="str">
        <f>IF($O$2&gt;=M238,IF(ISERROR(VLOOKUP(M238,Cs!$CB$7:$CI$10000,4,FALSE))=TRUE,"",IF(VLOOKUP(M238,Cs!$CB$7:$CI$10000,4,FALSE)&lt;&gt;0,VLOOKUP(M238,Cs!$CB$7:$CI$10000,4,FALSE),"")),"")</f>
        <v/>
      </c>
      <c r="U238" s="58" t="str">
        <f>IF($O$2&gt;=M238,IF(ISERROR(VLOOKUP(M238,Cs!$CB$7:$CI$10000,5,FALSE))=TRUE,"",IF(VLOOKUP(M238,Cs!$CB$7:$CI$10000,5,FALSE)&lt;&gt;0,VLOOKUP(M238,Cs!$CB$7:$CI$10000,5,FALSE),"")),"")</f>
        <v/>
      </c>
      <c r="V238" s="58" t="str">
        <f>IF($O$2&gt;=M238,VLOOKUP(M238,Cs!$CB$7:$CI$33000,6,FALSE),"")</f>
        <v/>
      </c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  <c r="AL238" s="73"/>
      <c r="AM238" s="73"/>
      <c r="AN238" s="73"/>
      <c r="AO238" s="73"/>
      <c r="AP238" s="73"/>
      <c r="AQ238" s="73"/>
      <c r="AR238" s="73"/>
      <c r="AS238" s="73"/>
      <c r="AT238" s="73"/>
      <c r="AU238" s="73"/>
      <c r="AV238" s="73"/>
      <c r="AW238" s="73"/>
      <c r="AX238" s="73"/>
      <c r="AY238" s="73"/>
      <c r="AZ238" s="73"/>
      <c r="BA238" s="73"/>
      <c r="BB238" s="73"/>
      <c r="CB238" s="58" t="str">
        <f>IF($O$2&gt;=M238,IF(ISERROR(VLOOKUP(M238,Cs!$CB$10007:$CI$33000,4,FALSE))=TRUE,"",IF(VLOOKUP(M238,Cs!$CB$10007:$CI$33000,4,FALSE)&lt;&gt;0,VLOOKUP(M238,Cs!$CB$10007:$CI$33000,4,FALSE),"")),"")</f>
        <v/>
      </c>
      <c r="CC238" s="58" t="str">
        <f>IF($O$2&gt;=M238,IF(ISERROR(VLOOKUP(M238,Cs!$CB$10007:$CI$33000,5,FALSE))=TRUE,"",IF(VLOOKUP(M238,Cs!$CB$10007:$CI$33000,5,FALSE)&lt;&gt;0,VLOOKUP(M238,Cs!$CB$10007:$CI$33000,5,FALSE),"")),"")</f>
        <v/>
      </c>
    </row>
    <row r="239" spans="1:81" x14ac:dyDescent="0.25">
      <c r="A239" s="59" t="str">
        <f t="shared" si="39"/>
        <v/>
      </c>
      <c r="B239" s="60" t="str">
        <f>IF($O$2&gt;=M239,VLOOKUP(M239,Cs!$CB$7:$CI$33000,2,FALSE),"")</f>
        <v/>
      </c>
      <c r="C239" s="61" t="str">
        <f>IF($O$2&gt;=M239,VLOOKUP(M239,Cs!$CB$7:$CN$33000,12,FALSE),"")</f>
        <v/>
      </c>
      <c r="D239" s="61" t="str">
        <f t="shared" si="40"/>
        <v/>
      </c>
      <c r="E239" s="66" t="str">
        <f>IF($O$2&gt;=M239,VLOOKUP(M239,Cs!$CB$7:$CN$33000,13,FALSE),"")</f>
        <v/>
      </c>
      <c r="F239" s="61" t="str">
        <f t="shared" si="41"/>
        <v/>
      </c>
      <c r="G239" s="62" t="str">
        <f>IF(M239&lt;=$O$2,T239,IF(M238=$O$2,$Q$3,IF(M237=$O$2,SUM($G$236:G237),IF(M236=$O$2,SUM(G238,-I238),IF(M235=$O$2,SUM(G238,H238),"")))))</f>
        <v/>
      </c>
      <c r="H239" s="62" t="str">
        <f>IF(M239&lt;=$O$2,CB239,IF(M238=$O$2,$BQ$3,IF(M237=$O$2,SUM($H$236:H237),IF(M236=$O$2,SUM(H238,-J238),""))))</f>
        <v/>
      </c>
      <c r="I239" s="62" t="str">
        <f>IF(M239&lt;=$O$2,U239,IF(M238=$O$2,$R$3,IF(M237=$O$2,SUM($I$236:I237),"")))</f>
        <v/>
      </c>
      <c r="J239" s="62" t="str">
        <f>IF(M239&lt;=$O$2,CC239,IF(M238=$O$2,$BR$3,IF(M237=$O$2,SUM($J$236:J237),"")))</f>
        <v/>
      </c>
      <c r="K239" s="63" t="str">
        <f t="shared" si="42"/>
        <v/>
      </c>
      <c r="L239" s="73"/>
      <c r="M239" s="58">
        <f t="shared" si="43"/>
        <v>207</v>
      </c>
      <c r="N239" s="73"/>
      <c r="O239" s="58" t="str">
        <f>IF($O$2&gt;=M239,VLOOKUP(M239,Cs!$CB$7:$CI$33000,8,FALSE),"")</f>
        <v/>
      </c>
      <c r="P239" s="58" t="str">
        <f>IF($O$2&gt;=M239,VLOOKUP(M239,Cs!$CB$7:$CI$33000,7,FALSE),"")</f>
        <v/>
      </c>
      <c r="Q239" s="58" t="str">
        <f>IF($O$2&gt;=M239,IF(VLOOKUP(M239,Cs!$CB$7:$CN$33000,9,FALSE)&lt;&gt;0,VLOOKUP(M239,Cs!$CB$7:$CN$33000,9,FALSE),""),"")</f>
        <v/>
      </c>
      <c r="R239" s="58" t="str">
        <f>IF($O$2&gt;=M239,VLOOKUP(M239,Cs!$CB$7:$CN$33000,10,FALSE),"")</f>
        <v/>
      </c>
      <c r="S239" s="58" t="str">
        <f>IF($O$2&gt;=M239,VLOOKUP(M239,Cs!$CB$7:$CN$33000,11,FALSE),"")</f>
        <v/>
      </c>
      <c r="T239" s="58" t="str">
        <f>IF($O$2&gt;=M239,IF(ISERROR(VLOOKUP(M239,Cs!$CB$7:$CI$10000,4,FALSE))=TRUE,"",IF(VLOOKUP(M239,Cs!$CB$7:$CI$10000,4,FALSE)&lt;&gt;0,VLOOKUP(M239,Cs!$CB$7:$CI$10000,4,FALSE),"")),"")</f>
        <v/>
      </c>
      <c r="U239" s="58" t="str">
        <f>IF($O$2&gt;=M239,IF(ISERROR(VLOOKUP(M239,Cs!$CB$7:$CI$10000,5,FALSE))=TRUE,"",IF(VLOOKUP(M239,Cs!$CB$7:$CI$10000,5,FALSE)&lt;&gt;0,VLOOKUP(M239,Cs!$CB$7:$CI$10000,5,FALSE),"")),"")</f>
        <v/>
      </c>
      <c r="V239" s="58" t="str">
        <f>IF($O$2&gt;=M239,VLOOKUP(M239,Cs!$CB$7:$CI$33000,6,FALSE),"")</f>
        <v/>
      </c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  <c r="AL239" s="73"/>
      <c r="AM239" s="73"/>
      <c r="AN239" s="73"/>
      <c r="AO239" s="73"/>
      <c r="AP239" s="73"/>
      <c r="AQ239" s="73"/>
      <c r="AR239" s="73"/>
      <c r="AS239" s="73"/>
      <c r="AT239" s="73"/>
      <c r="AU239" s="73"/>
      <c r="AV239" s="73"/>
      <c r="AW239" s="73"/>
      <c r="AX239" s="73"/>
      <c r="AY239" s="73"/>
      <c r="AZ239" s="73"/>
      <c r="BA239" s="73"/>
      <c r="BB239" s="73"/>
      <c r="CB239" s="58" t="str">
        <f>IF($O$2&gt;=M239,IF(ISERROR(VLOOKUP(M239,Cs!$CB$10007:$CI$33000,4,FALSE))=TRUE,"",IF(VLOOKUP(M239,Cs!$CB$10007:$CI$33000,4,FALSE)&lt;&gt;0,VLOOKUP(M239,Cs!$CB$10007:$CI$33000,4,FALSE),"")),"")</f>
        <v/>
      </c>
      <c r="CC239" s="58" t="str">
        <f>IF($O$2&gt;=M239,IF(ISERROR(VLOOKUP(M239,Cs!$CB$10007:$CI$33000,5,FALSE))=TRUE,"",IF(VLOOKUP(M239,Cs!$CB$10007:$CI$33000,5,FALSE)&lt;&gt;0,VLOOKUP(M239,Cs!$CB$10007:$CI$33000,5,FALSE),"")),"")</f>
        <v/>
      </c>
    </row>
    <row r="240" spans="1:81" x14ac:dyDescent="0.25">
      <c r="A240" s="59" t="str">
        <f t="shared" si="39"/>
        <v/>
      </c>
      <c r="B240" s="60" t="str">
        <f>IF($O$2&gt;=M240,VLOOKUP(M240,Cs!$CB$7:$CI$33000,2,FALSE),"")</f>
        <v/>
      </c>
      <c r="C240" s="61" t="str">
        <f>IF($O$2&gt;=M240,VLOOKUP(M240,Cs!$CB$7:$CN$33000,12,FALSE),"")</f>
        <v/>
      </c>
      <c r="D240" s="61" t="str">
        <f t="shared" si="40"/>
        <v/>
      </c>
      <c r="E240" s="66" t="str">
        <f>IF($O$2&gt;=M240,VLOOKUP(M240,Cs!$CB$7:$CN$33000,13,FALSE),"")</f>
        <v/>
      </c>
      <c r="F240" s="61" t="str">
        <f t="shared" si="41"/>
        <v/>
      </c>
      <c r="G240" s="62" t="str">
        <f>IF(M240&lt;=$O$2,T240,IF(M239=$O$2,$Q$3,IF(M238=$O$2,SUM($G$236:G238),IF(M237=$O$2,SUM(G239,-I239),IF(M236=$O$2,SUM(G239,H239),"")))))</f>
        <v/>
      </c>
      <c r="H240" s="62" t="str">
        <f>IF(M240&lt;=$O$2,CB240,IF(M239=$O$2,$BQ$3,IF(M238=$O$2,SUM($H$236:H238),IF(M237=$O$2,SUM(H239,-J239),""))))</f>
        <v/>
      </c>
      <c r="I240" s="62" t="str">
        <f>IF(M240&lt;=$O$2,U240,IF(M239=$O$2,$R$3,IF(M238=$O$2,SUM($I$236:I238),"")))</f>
        <v/>
      </c>
      <c r="J240" s="62" t="str">
        <f>IF(M240&lt;=$O$2,CC240,IF(M239=$O$2,$BR$3,IF(M238=$O$2,SUM($J$236:J238),"")))</f>
        <v/>
      </c>
      <c r="K240" s="63" t="str">
        <f t="shared" si="42"/>
        <v/>
      </c>
      <c r="L240" s="73"/>
      <c r="M240" s="58">
        <f t="shared" si="43"/>
        <v>208</v>
      </c>
      <c r="N240" s="73"/>
      <c r="O240" s="58" t="str">
        <f>IF($O$2&gt;=M240,VLOOKUP(M240,Cs!$CB$7:$CI$33000,8,FALSE),"")</f>
        <v/>
      </c>
      <c r="P240" s="58" t="str">
        <f>IF($O$2&gt;=M240,VLOOKUP(M240,Cs!$CB$7:$CI$33000,7,FALSE),"")</f>
        <v/>
      </c>
      <c r="Q240" s="58" t="str">
        <f>IF($O$2&gt;=M240,IF(VLOOKUP(M240,Cs!$CB$7:$CN$33000,9,FALSE)&lt;&gt;0,VLOOKUP(M240,Cs!$CB$7:$CN$33000,9,FALSE),""),"")</f>
        <v/>
      </c>
      <c r="R240" s="58" t="str">
        <f>IF($O$2&gt;=M240,VLOOKUP(M240,Cs!$CB$7:$CN$33000,10,FALSE),"")</f>
        <v/>
      </c>
      <c r="S240" s="58" t="str">
        <f>IF($O$2&gt;=M240,VLOOKUP(M240,Cs!$CB$7:$CN$33000,11,FALSE),"")</f>
        <v/>
      </c>
      <c r="T240" s="58" t="str">
        <f>IF($O$2&gt;=M240,IF(ISERROR(VLOOKUP(M240,Cs!$CB$7:$CI$10000,4,FALSE))=TRUE,"",IF(VLOOKUP(M240,Cs!$CB$7:$CI$10000,4,FALSE)&lt;&gt;0,VLOOKUP(M240,Cs!$CB$7:$CI$10000,4,FALSE),"")),"")</f>
        <v/>
      </c>
      <c r="U240" s="58" t="str">
        <f>IF($O$2&gt;=M240,IF(ISERROR(VLOOKUP(M240,Cs!$CB$7:$CI$10000,5,FALSE))=TRUE,"",IF(VLOOKUP(M240,Cs!$CB$7:$CI$10000,5,FALSE)&lt;&gt;0,VLOOKUP(M240,Cs!$CB$7:$CI$10000,5,FALSE),"")),"")</f>
        <v/>
      </c>
      <c r="V240" s="58" t="str">
        <f>IF($O$2&gt;=M240,VLOOKUP(M240,Cs!$CB$7:$CI$33000,6,FALSE),"")</f>
        <v/>
      </c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  <c r="AL240" s="73"/>
      <c r="AM240" s="73"/>
      <c r="AN240" s="73"/>
      <c r="AO240" s="73"/>
      <c r="AP240" s="73"/>
      <c r="AQ240" s="73"/>
      <c r="AR240" s="73"/>
      <c r="AS240" s="73"/>
      <c r="AT240" s="73"/>
      <c r="AU240" s="73"/>
      <c r="AV240" s="73"/>
      <c r="AW240" s="73"/>
      <c r="AX240" s="73"/>
      <c r="AY240" s="73"/>
      <c r="AZ240" s="73"/>
      <c r="BA240" s="73"/>
      <c r="BB240" s="73"/>
      <c r="CB240" s="58" t="str">
        <f>IF($O$2&gt;=M240,IF(ISERROR(VLOOKUP(M240,Cs!$CB$10007:$CI$33000,4,FALSE))=TRUE,"",IF(VLOOKUP(M240,Cs!$CB$10007:$CI$33000,4,FALSE)&lt;&gt;0,VLOOKUP(M240,Cs!$CB$10007:$CI$33000,4,FALSE),"")),"")</f>
        <v/>
      </c>
      <c r="CC240" s="58" t="str">
        <f>IF($O$2&gt;=M240,IF(ISERROR(VLOOKUP(M240,Cs!$CB$10007:$CI$33000,5,FALSE))=TRUE,"",IF(VLOOKUP(M240,Cs!$CB$10007:$CI$33000,5,FALSE)&lt;&gt;0,VLOOKUP(M240,Cs!$CB$10007:$CI$33000,5,FALSE),"")),"")</f>
        <v/>
      </c>
    </row>
    <row r="241" spans="1:81" x14ac:dyDescent="0.25">
      <c r="A241" s="59" t="str">
        <f t="shared" si="39"/>
        <v/>
      </c>
      <c r="B241" s="60" t="str">
        <f>IF($O$2&gt;=M241,VLOOKUP(M241,Cs!$CB$7:$CI$33000,2,FALSE),"")</f>
        <v/>
      </c>
      <c r="C241" s="61" t="str">
        <f>IF($O$2&gt;=M241,VLOOKUP(M241,Cs!$CB$7:$CN$33000,12,FALSE),"")</f>
        <v/>
      </c>
      <c r="D241" s="61" t="str">
        <f t="shared" si="40"/>
        <v/>
      </c>
      <c r="E241" s="66" t="str">
        <f>IF($O$2&gt;=M241,VLOOKUP(M241,Cs!$CB$7:$CN$33000,13,FALSE),"")</f>
        <v/>
      </c>
      <c r="F241" s="61" t="str">
        <f t="shared" si="41"/>
        <v/>
      </c>
      <c r="G241" s="62" t="str">
        <f>IF(M241&lt;=$O$2,T241,IF(M240=$O$2,$Q$3,IF(M239=$O$2,SUM($G$236:G239),IF(M238=$O$2,SUM(G240,-I240),IF(M237=$O$2,SUM(G240,H240),"")))))</f>
        <v/>
      </c>
      <c r="H241" s="62" t="str">
        <f>IF(M241&lt;=$O$2,CB241,IF(M240=$O$2,$BQ$3,IF(M239=$O$2,SUM($H$236:H239),IF(M238=$O$2,SUM(H240,-J240),""))))</f>
        <v/>
      </c>
      <c r="I241" s="62" t="str">
        <f>IF(M241&lt;=$O$2,U241,IF(M240=$O$2,$R$3,IF(M239=$O$2,SUM($I$236:I239),"")))</f>
        <v/>
      </c>
      <c r="J241" s="62" t="str">
        <f>IF(M241&lt;=$O$2,CC241,IF(M240=$O$2,$BR$3,IF(M239=$O$2,SUM($J$236:J239),"")))</f>
        <v/>
      </c>
      <c r="K241" s="63" t="str">
        <f t="shared" si="42"/>
        <v/>
      </c>
      <c r="L241" s="73"/>
      <c r="M241" s="58">
        <f t="shared" si="43"/>
        <v>209</v>
      </c>
      <c r="N241" s="73"/>
      <c r="O241" s="58" t="str">
        <f>IF($O$2&gt;=M241,VLOOKUP(M241,Cs!$CB$7:$CI$33000,8,FALSE),"")</f>
        <v/>
      </c>
      <c r="P241" s="58" t="str">
        <f>IF($O$2&gt;=M241,VLOOKUP(M241,Cs!$CB$7:$CI$33000,7,FALSE),"")</f>
        <v/>
      </c>
      <c r="Q241" s="58" t="str">
        <f>IF($O$2&gt;=M241,IF(VLOOKUP(M241,Cs!$CB$7:$CN$33000,9,FALSE)&lt;&gt;0,VLOOKUP(M241,Cs!$CB$7:$CN$33000,9,FALSE),""),"")</f>
        <v/>
      </c>
      <c r="R241" s="58" t="str">
        <f>IF($O$2&gt;=M241,VLOOKUP(M241,Cs!$CB$7:$CN$33000,10,FALSE),"")</f>
        <v/>
      </c>
      <c r="S241" s="58" t="str">
        <f>IF($O$2&gt;=M241,VLOOKUP(M241,Cs!$CB$7:$CN$33000,11,FALSE),"")</f>
        <v/>
      </c>
      <c r="T241" s="58" t="str">
        <f>IF($O$2&gt;=M241,IF(ISERROR(VLOOKUP(M241,Cs!$CB$7:$CI$10000,4,FALSE))=TRUE,"",IF(VLOOKUP(M241,Cs!$CB$7:$CI$10000,4,FALSE)&lt;&gt;0,VLOOKUP(M241,Cs!$CB$7:$CI$10000,4,FALSE),"")),"")</f>
        <v/>
      </c>
      <c r="U241" s="58" t="str">
        <f>IF($O$2&gt;=M241,IF(ISERROR(VLOOKUP(M241,Cs!$CB$7:$CI$10000,5,FALSE))=TRUE,"",IF(VLOOKUP(M241,Cs!$CB$7:$CI$10000,5,FALSE)&lt;&gt;0,VLOOKUP(M241,Cs!$CB$7:$CI$10000,5,FALSE),"")),"")</f>
        <v/>
      </c>
      <c r="V241" s="58" t="str">
        <f>IF($O$2&gt;=M241,VLOOKUP(M241,Cs!$CB$7:$CI$33000,6,FALSE),"")</f>
        <v/>
      </c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  <c r="AL241" s="73"/>
      <c r="AM241" s="73"/>
      <c r="AN241" s="73"/>
      <c r="AO241" s="73"/>
      <c r="AP241" s="73"/>
      <c r="AQ241" s="73"/>
      <c r="AR241" s="73"/>
      <c r="AS241" s="73"/>
      <c r="AT241" s="73"/>
      <c r="AU241" s="73"/>
      <c r="AV241" s="73"/>
      <c r="AW241" s="73"/>
      <c r="AX241" s="73"/>
      <c r="AY241" s="73"/>
      <c r="AZ241" s="73"/>
      <c r="BA241" s="73"/>
      <c r="BB241" s="73"/>
      <c r="CB241" s="58" t="str">
        <f>IF($O$2&gt;=M241,IF(ISERROR(VLOOKUP(M241,Cs!$CB$10007:$CI$33000,4,FALSE))=TRUE,"",IF(VLOOKUP(M241,Cs!$CB$10007:$CI$33000,4,FALSE)&lt;&gt;0,VLOOKUP(M241,Cs!$CB$10007:$CI$33000,4,FALSE),"")),"")</f>
        <v/>
      </c>
      <c r="CC241" s="58" t="str">
        <f>IF($O$2&gt;=M241,IF(ISERROR(VLOOKUP(M241,Cs!$CB$10007:$CI$33000,5,FALSE))=TRUE,"",IF(VLOOKUP(M241,Cs!$CB$10007:$CI$33000,5,FALSE)&lt;&gt;0,VLOOKUP(M241,Cs!$CB$10007:$CI$33000,5,FALSE),"")),"")</f>
        <v/>
      </c>
    </row>
    <row r="242" spans="1:81" x14ac:dyDescent="0.25">
      <c r="A242" s="59" t="str">
        <f t="shared" si="39"/>
        <v/>
      </c>
      <c r="B242" s="60" t="str">
        <f>IF($O$2&gt;=M242,VLOOKUP(M242,Cs!$CB$7:$CI$33000,2,FALSE),"")</f>
        <v/>
      </c>
      <c r="C242" s="61" t="str">
        <f>IF($O$2&gt;=M242,VLOOKUP(M242,Cs!$CB$7:$CN$33000,12,FALSE),"")</f>
        <v/>
      </c>
      <c r="D242" s="61" t="str">
        <f t="shared" si="40"/>
        <v/>
      </c>
      <c r="E242" s="66" t="str">
        <f>IF($O$2&gt;=M242,VLOOKUP(M242,Cs!$CB$7:$CN$33000,13,FALSE),"")</f>
        <v/>
      </c>
      <c r="F242" s="61" t="str">
        <f t="shared" si="41"/>
        <v/>
      </c>
      <c r="G242" s="62" t="str">
        <f>IF(M242&lt;=$O$2,T242,IF(M241=$O$2,$Q$3,IF(M240=$O$2,SUM($G$236:G240),IF(M239=$O$2,SUM(G241,-I241),IF(M238=$O$2,SUM(G241,H241),"")))))</f>
        <v/>
      </c>
      <c r="H242" s="62" t="str">
        <f>IF(M242&lt;=$O$2,CB242,IF(M241=$O$2,$BQ$3,IF(M240=$O$2,SUM($H$236:H240),IF(M239=$O$2,SUM(H241,-J241),""))))</f>
        <v/>
      </c>
      <c r="I242" s="62" t="str">
        <f>IF(M242&lt;=$O$2,U242,IF(M241=$O$2,$R$3,IF(M240=$O$2,SUM($I$236:I240),"")))</f>
        <v/>
      </c>
      <c r="J242" s="62" t="str">
        <f>IF(M242&lt;=$O$2,CC242,IF(M241=$O$2,$BR$3,IF(M240=$O$2,SUM($J$236:J240),"")))</f>
        <v/>
      </c>
      <c r="K242" s="63" t="str">
        <f t="shared" si="42"/>
        <v/>
      </c>
      <c r="L242" s="73"/>
      <c r="M242" s="58">
        <f t="shared" si="43"/>
        <v>210</v>
      </c>
      <c r="N242" s="73"/>
      <c r="O242" s="58" t="str">
        <f>IF($O$2&gt;=M242,VLOOKUP(M242,Cs!$CB$7:$CI$33000,8,FALSE),"")</f>
        <v/>
      </c>
      <c r="P242" s="58" t="str">
        <f>IF($O$2&gt;=M242,VLOOKUP(M242,Cs!$CB$7:$CI$33000,7,FALSE),"")</f>
        <v/>
      </c>
      <c r="Q242" s="58" t="str">
        <f>IF($O$2&gt;=M242,IF(VLOOKUP(M242,Cs!$CB$7:$CN$33000,9,FALSE)&lt;&gt;0,VLOOKUP(M242,Cs!$CB$7:$CN$33000,9,FALSE),""),"")</f>
        <v/>
      </c>
      <c r="R242" s="58" t="str">
        <f>IF($O$2&gt;=M242,VLOOKUP(M242,Cs!$CB$7:$CN$33000,10,FALSE),"")</f>
        <v/>
      </c>
      <c r="S242" s="58" t="str">
        <f>IF($O$2&gt;=M242,VLOOKUP(M242,Cs!$CB$7:$CN$33000,11,FALSE),"")</f>
        <v/>
      </c>
      <c r="T242" s="58" t="str">
        <f>IF($O$2&gt;=M242,IF(ISERROR(VLOOKUP(M242,Cs!$CB$7:$CI$10000,4,FALSE))=TRUE,"",IF(VLOOKUP(M242,Cs!$CB$7:$CI$10000,4,FALSE)&lt;&gt;0,VLOOKUP(M242,Cs!$CB$7:$CI$10000,4,FALSE),"")),"")</f>
        <v/>
      </c>
      <c r="U242" s="58" t="str">
        <f>IF($O$2&gt;=M242,IF(ISERROR(VLOOKUP(M242,Cs!$CB$7:$CI$10000,5,FALSE))=TRUE,"",IF(VLOOKUP(M242,Cs!$CB$7:$CI$10000,5,FALSE)&lt;&gt;0,VLOOKUP(M242,Cs!$CB$7:$CI$10000,5,FALSE),"")),"")</f>
        <v/>
      </c>
      <c r="V242" s="58" t="str">
        <f>IF($O$2&gt;=M242,VLOOKUP(M242,Cs!$CB$7:$CI$33000,6,FALSE),"")</f>
        <v/>
      </c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  <c r="AL242" s="73"/>
      <c r="AM242" s="73"/>
      <c r="AN242" s="73"/>
      <c r="AO242" s="73"/>
      <c r="AP242" s="73"/>
      <c r="AQ242" s="73"/>
      <c r="AR242" s="73"/>
      <c r="AS242" s="73"/>
      <c r="AT242" s="73"/>
      <c r="AU242" s="73"/>
      <c r="AV242" s="73"/>
      <c r="AW242" s="73"/>
      <c r="AX242" s="73"/>
      <c r="AY242" s="73"/>
      <c r="AZ242" s="73"/>
      <c r="BA242" s="73"/>
      <c r="BB242" s="73"/>
      <c r="CB242" s="58" t="str">
        <f>IF($O$2&gt;=M242,IF(ISERROR(VLOOKUP(M242,Cs!$CB$10007:$CI$33000,4,FALSE))=TRUE,"",IF(VLOOKUP(M242,Cs!$CB$10007:$CI$33000,4,FALSE)&lt;&gt;0,VLOOKUP(M242,Cs!$CB$10007:$CI$33000,4,FALSE),"")),"")</f>
        <v/>
      </c>
      <c r="CC242" s="58" t="str">
        <f>IF($O$2&gt;=M242,IF(ISERROR(VLOOKUP(M242,Cs!$CB$10007:$CI$33000,5,FALSE))=TRUE,"",IF(VLOOKUP(M242,Cs!$CB$10007:$CI$33000,5,FALSE)&lt;&gt;0,VLOOKUP(M242,Cs!$CB$10007:$CI$33000,5,FALSE),"")),"")</f>
        <v/>
      </c>
    </row>
    <row r="243" spans="1:81" x14ac:dyDescent="0.25">
      <c r="A243" s="59" t="str">
        <f t="shared" si="39"/>
        <v/>
      </c>
      <c r="B243" s="60" t="str">
        <f>IF($O$2&gt;=M243,VLOOKUP(M243,Cs!$CB$7:$CI$33000,2,FALSE),"")</f>
        <v/>
      </c>
      <c r="C243" s="61" t="str">
        <f>IF($O$2&gt;=M243,VLOOKUP(M243,Cs!$CB$7:$CN$33000,12,FALSE),"")</f>
        <v/>
      </c>
      <c r="D243" s="61" t="str">
        <f t="shared" si="40"/>
        <v/>
      </c>
      <c r="E243" s="66" t="str">
        <f>IF($O$2&gt;=M243,VLOOKUP(M243,Cs!$CB$7:$CN$33000,13,FALSE),"")</f>
        <v/>
      </c>
      <c r="F243" s="61" t="str">
        <f t="shared" si="41"/>
        <v/>
      </c>
      <c r="G243" s="62" t="str">
        <f>IF(M243&lt;=$O$2,T243,IF(M242=$O$2,$Q$3,IF(M241=$O$2,SUM($G$236:G241),IF(M240=$O$2,SUM(G242,-I242),IF(M239=$O$2,SUM(G242,H242),"")))))</f>
        <v/>
      </c>
      <c r="H243" s="62" t="str">
        <f>IF(M243&lt;=$O$2,CB243,IF(M242=$O$2,$BQ$3,IF(M241=$O$2,SUM($H$236:H241),IF(M240=$O$2,SUM(H242,-J242),""))))</f>
        <v/>
      </c>
      <c r="I243" s="62" t="str">
        <f>IF(M243&lt;=$O$2,U243,IF(M242=$O$2,$R$3,IF(M241=$O$2,SUM($I$236:I241),"")))</f>
        <v/>
      </c>
      <c r="J243" s="62" t="str">
        <f>IF(M243&lt;=$O$2,CC243,IF(M242=$O$2,$BR$3,IF(M241=$O$2,SUM($J$236:J241),"")))</f>
        <v/>
      </c>
      <c r="K243" s="63" t="str">
        <f t="shared" si="42"/>
        <v/>
      </c>
      <c r="L243" s="73"/>
      <c r="M243" s="58">
        <f t="shared" si="43"/>
        <v>211</v>
      </c>
      <c r="N243" s="73"/>
      <c r="O243" s="58" t="str">
        <f>IF($O$2&gt;=M243,VLOOKUP(M243,Cs!$CB$7:$CI$33000,8,FALSE),"")</f>
        <v/>
      </c>
      <c r="P243" s="58" t="str">
        <f>IF($O$2&gt;=M243,VLOOKUP(M243,Cs!$CB$7:$CI$33000,7,FALSE),"")</f>
        <v/>
      </c>
      <c r="Q243" s="58" t="str">
        <f>IF($O$2&gt;=M243,IF(VLOOKUP(M243,Cs!$CB$7:$CN$33000,9,FALSE)&lt;&gt;0,VLOOKUP(M243,Cs!$CB$7:$CN$33000,9,FALSE),""),"")</f>
        <v/>
      </c>
      <c r="R243" s="58" t="str">
        <f>IF($O$2&gt;=M243,VLOOKUP(M243,Cs!$CB$7:$CN$33000,10,FALSE),"")</f>
        <v/>
      </c>
      <c r="S243" s="58" t="str">
        <f>IF($O$2&gt;=M243,VLOOKUP(M243,Cs!$CB$7:$CN$33000,11,FALSE),"")</f>
        <v/>
      </c>
      <c r="T243" s="58" t="str">
        <f>IF($O$2&gt;=M243,IF(ISERROR(VLOOKUP(M243,Cs!$CB$7:$CI$10000,4,FALSE))=TRUE,"",IF(VLOOKUP(M243,Cs!$CB$7:$CI$10000,4,FALSE)&lt;&gt;0,VLOOKUP(M243,Cs!$CB$7:$CI$10000,4,FALSE),"")),"")</f>
        <v/>
      </c>
      <c r="U243" s="58" t="str">
        <f>IF($O$2&gt;=M243,IF(ISERROR(VLOOKUP(M243,Cs!$CB$7:$CI$10000,5,FALSE))=TRUE,"",IF(VLOOKUP(M243,Cs!$CB$7:$CI$10000,5,FALSE)&lt;&gt;0,VLOOKUP(M243,Cs!$CB$7:$CI$10000,5,FALSE),"")),"")</f>
        <v/>
      </c>
      <c r="V243" s="58" t="str">
        <f>IF($O$2&gt;=M243,VLOOKUP(M243,Cs!$CB$7:$CI$33000,6,FALSE),"")</f>
        <v/>
      </c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  <c r="AL243" s="73"/>
      <c r="AM243" s="73"/>
      <c r="AN243" s="73"/>
      <c r="AO243" s="73"/>
      <c r="AP243" s="73"/>
      <c r="AQ243" s="73"/>
      <c r="AR243" s="73"/>
      <c r="AS243" s="73"/>
      <c r="AT243" s="73"/>
      <c r="AU243" s="73"/>
      <c r="AV243" s="73"/>
      <c r="AW243" s="73"/>
      <c r="AX243" s="73"/>
      <c r="AY243" s="73"/>
      <c r="AZ243" s="73"/>
      <c r="BA243" s="73"/>
      <c r="BB243" s="73"/>
      <c r="CB243" s="58" t="str">
        <f>IF($O$2&gt;=M243,IF(ISERROR(VLOOKUP(M243,Cs!$CB$10007:$CI$33000,4,FALSE))=TRUE,"",IF(VLOOKUP(M243,Cs!$CB$10007:$CI$33000,4,FALSE)&lt;&gt;0,VLOOKUP(M243,Cs!$CB$10007:$CI$33000,4,FALSE),"")),"")</f>
        <v/>
      </c>
      <c r="CC243" s="58" t="str">
        <f>IF($O$2&gt;=M243,IF(ISERROR(VLOOKUP(M243,Cs!$CB$10007:$CI$33000,5,FALSE))=TRUE,"",IF(VLOOKUP(M243,Cs!$CB$10007:$CI$33000,5,FALSE)&lt;&gt;0,VLOOKUP(M243,Cs!$CB$10007:$CI$33000,5,FALSE),"")),"")</f>
        <v/>
      </c>
    </row>
    <row r="244" spans="1:81" x14ac:dyDescent="0.25">
      <c r="A244" s="59" t="str">
        <f t="shared" si="39"/>
        <v/>
      </c>
      <c r="B244" s="60" t="str">
        <f>IF($O$2&gt;=M244,VLOOKUP(M244,Cs!$CB$7:$CI$33000,2,FALSE),"")</f>
        <v/>
      </c>
      <c r="C244" s="61" t="str">
        <f>IF($O$2&gt;=M244,VLOOKUP(M244,Cs!$CB$7:$CN$33000,12,FALSE),"")</f>
        <v/>
      </c>
      <c r="D244" s="61" t="str">
        <f t="shared" si="40"/>
        <v/>
      </c>
      <c r="E244" s="66" t="str">
        <f>IF($O$2&gt;=M244,VLOOKUP(M244,Cs!$CB$7:$CN$33000,13,FALSE),"")</f>
        <v/>
      </c>
      <c r="F244" s="61" t="str">
        <f t="shared" si="41"/>
        <v/>
      </c>
      <c r="G244" s="62" t="str">
        <f>IF(M244&lt;=$O$2,T244,IF(M243=$O$2,$Q$3,IF(M242=$O$2,SUM($G$236:G242),IF(M241=$O$2,SUM(G243,-I243),IF(M240=$O$2,SUM(G243,H243),"")))))</f>
        <v/>
      </c>
      <c r="H244" s="62" t="str">
        <f>IF(M244&lt;=$O$2,CB244,IF(M243=$O$2,$BQ$3,IF(M242=$O$2,SUM($H$236:H242),IF(M241=$O$2,SUM(H243,-J243),""))))</f>
        <v/>
      </c>
      <c r="I244" s="62" t="str">
        <f>IF(M244&lt;=$O$2,U244,IF(M243=$O$2,$R$3,IF(M242=$O$2,SUM($I$236:I242),"")))</f>
        <v/>
      </c>
      <c r="J244" s="62" t="str">
        <f>IF(M244&lt;=$O$2,CC244,IF(M243=$O$2,$BR$3,IF(M242=$O$2,SUM($J$236:J242),"")))</f>
        <v/>
      </c>
      <c r="K244" s="63" t="str">
        <f t="shared" si="42"/>
        <v/>
      </c>
      <c r="L244" s="73"/>
      <c r="M244" s="58">
        <f t="shared" si="43"/>
        <v>212</v>
      </c>
      <c r="N244" s="73"/>
      <c r="O244" s="58" t="str">
        <f>IF($O$2&gt;=M244,VLOOKUP(M244,Cs!$CB$7:$CI$33000,8,FALSE),"")</f>
        <v/>
      </c>
      <c r="P244" s="58" t="str">
        <f>IF($O$2&gt;=M244,VLOOKUP(M244,Cs!$CB$7:$CI$33000,7,FALSE),"")</f>
        <v/>
      </c>
      <c r="Q244" s="58" t="str">
        <f>IF($O$2&gt;=M244,IF(VLOOKUP(M244,Cs!$CB$7:$CN$33000,9,FALSE)&lt;&gt;0,VLOOKUP(M244,Cs!$CB$7:$CN$33000,9,FALSE),""),"")</f>
        <v/>
      </c>
      <c r="R244" s="58" t="str">
        <f>IF($O$2&gt;=M244,VLOOKUP(M244,Cs!$CB$7:$CN$33000,10,FALSE),"")</f>
        <v/>
      </c>
      <c r="S244" s="58" t="str">
        <f>IF($O$2&gt;=M244,VLOOKUP(M244,Cs!$CB$7:$CN$33000,11,FALSE),"")</f>
        <v/>
      </c>
      <c r="T244" s="58" t="str">
        <f>IF($O$2&gt;=M244,IF(ISERROR(VLOOKUP(M244,Cs!$CB$7:$CI$10000,4,FALSE))=TRUE,"",IF(VLOOKUP(M244,Cs!$CB$7:$CI$10000,4,FALSE)&lt;&gt;0,VLOOKUP(M244,Cs!$CB$7:$CI$10000,4,FALSE),"")),"")</f>
        <v/>
      </c>
      <c r="U244" s="58" t="str">
        <f>IF($O$2&gt;=M244,IF(ISERROR(VLOOKUP(M244,Cs!$CB$7:$CI$10000,5,FALSE))=TRUE,"",IF(VLOOKUP(M244,Cs!$CB$7:$CI$10000,5,FALSE)&lt;&gt;0,VLOOKUP(M244,Cs!$CB$7:$CI$10000,5,FALSE),"")),"")</f>
        <v/>
      </c>
      <c r="V244" s="58" t="str">
        <f>IF($O$2&gt;=M244,VLOOKUP(M244,Cs!$CB$7:$CI$33000,6,FALSE),"")</f>
        <v/>
      </c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  <c r="AL244" s="73"/>
      <c r="AM244" s="73"/>
      <c r="AN244" s="73"/>
      <c r="AO244" s="73"/>
      <c r="AP244" s="73"/>
      <c r="AQ244" s="73"/>
      <c r="AR244" s="73"/>
      <c r="AS244" s="73"/>
      <c r="AT244" s="73"/>
      <c r="AU244" s="73"/>
      <c r="AV244" s="73"/>
      <c r="AW244" s="73"/>
      <c r="AX244" s="73"/>
      <c r="AY244" s="73"/>
      <c r="AZ244" s="73"/>
      <c r="BA244" s="73"/>
      <c r="BB244" s="73"/>
      <c r="CB244" s="58" t="str">
        <f>IF($O$2&gt;=M244,IF(ISERROR(VLOOKUP(M244,Cs!$CB$10007:$CI$33000,4,FALSE))=TRUE,"",IF(VLOOKUP(M244,Cs!$CB$10007:$CI$33000,4,FALSE)&lt;&gt;0,VLOOKUP(M244,Cs!$CB$10007:$CI$33000,4,FALSE),"")),"")</f>
        <v/>
      </c>
      <c r="CC244" s="58" t="str">
        <f>IF($O$2&gt;=M244,IF(ISERROR(VLOOKUP(M244,Cs!$CB$10007:$CI$33000,5,FALSE))=TRUE,"",IF(VLOOKUP(M244,Cs!$CB$10007:$CI$33000,5,FALSE)&lt;&gt;0,VLOOKUP(M244,Cs!$CB$10007:$CI$33000,5,FALSE),"")),"")</f>
        <v/>
      </c>
    </row>
    <row r="245" spans="1:81" x14ac:dyDescent="0.25">
      <c r="A245" s="59" t="str">
        <f t="shared" si="39"/>
        <v/>
      </c>
      <c r="B245" s="60" t="str">
        <f>IF($O$2&gt;=M245,VLOOKUP(M245,Cs!$CB$7:$CI$33000,2,FALSE),"")</f>
        <v/>
      </c>
      <c r="C245" s="61" t="str">
        <f>IF($O$2&gt;=M245,VLOOKUP(M245,Cs!$CB$7:$CN$33000,12,FALSE),"")</f>
        <v/>
      </c>
      <c r="D245" s="61" t="str">
        <f t="shared" si="40"/>
        <v/>
      </c>
      <c r="E245" s="66" t="str">
        <f>IF($O$2&gt;=M245,VLOOKUP(M245,Cs!$CB$7:$CN$33000,13,FALSE),"")</f>
        <v/>
      </c>
      <c r="F245" s="61" t="str">
        <f t="shared" si="41"/>
        <v/>
      </c>
      <c r="G245" s="62" t="str">
        <f>IF(M245&lt;=$O$2,T245,IF(M244=$O$2,$Q$3,IF(M243=$O$2,SUM($G$236:G243),IF(M242=$O$2,SUM(G244,-I244),IF(M241=$O$2,SUM(G244,H244),"")))))</f>
        <v/>
      </c>
      <c r="H245" s="62" t="str">
        <f>IF(M245&lt;=$O$2,CB245,IF(M244=$O$2,$BQ$3,IF(M243=$O$2,SUM($H$236:H243),IF(M242=$O$2,SUM(H244,-J244),""))))</f>
        <v/>
      </c>
      <c r="I245" s="62" t="str">
        <f>IF(M245&lt;=$O$2,U245,IF(M244=$O$2,$R$3,IF(M243=$O$2,SUM($I$236:I243),"")))</f>
        <v/>
      </c>
      <c r="J245" s="62" t="str">
        <f>IF(M245&lt;=$O$2,CC245,IF(M244=$O$2,$BR$3,IF(M243=$O$2,SUM($J$236:J243),"")))</f>
        <v/>
      </c>
      <c r="K245" s="63" t="str">
        <f t="shared" si="42"/>
        <v/>
      </c>
      <c r="L245" s="73"/>
      <c r="M245" s="58">
        <f t="shared" si="43"/>
        <v>213</v>
      </c>
      <c r="N245" s="73"/>
      <c r="O245" s="58" t="str">
        <f>IF($O$2&gt;=M245,VLOOKUP(M245,Cs!$CB$7:$CI$33000,8,FALSE),"")</f>
        <v/>
      </c>
      <c r="P245" s="58" t="str">
        <f>IF($O$2&gt;=M245,VLOOKUP(M245,Cs!$CB$7:$CI$33000,7,FALSE),"")</f>
        <v/>
      </c>
      <c r="Q245" s="58" t="str">
        <f>IF($O$2&gt;=M245,IF(VLOOKUP(M245,Cs!$CB$7:$CN$33000,9,FALSE)&lt;&gt;0,VLOOKUP(M245,Cs!$CB$7:$CN$33000,9,FALSE),""),"")</f>
        <v/>
      </c>
      <c r="R245" s="58" t="str">
        <f>IF($O$2&gt;=M245,VLOOKUP(M245,Cs!$CB$7:$CN$33000,10,FALSE),"")</f>
        <v/>
      </c>
      <c r="S245" s="58" t="str">
        <f>IF($O$2&gt;=M245,VLOOKUP(M245,Cs!$CB$7:$CN$33000,11,FALSE),"")</f>
        <v/>
      </c>
      <c r="T245" s="58" t="str">
        <f>IF($O$2&gt;=M245,IF(ISERROR(VLOOKUP(M245,Cs!$CB$7:$CI$10000,4,FALSE))=TRUE,"",IF(VLOOKUP(M245,Cs!$CB$7:$CI$10000,4,FALSE)&lt;&gt;0,VLOOKUP(M245,Cs!$CB$7:$CI$10000,4,FALSE),"")),"")</f>
        <v/>
      </c>
      <c r="U245" s="58" t="str">
        <f>IF($O$2&gt;=M245,IF(ISERROR(VLOOKUP(M245,Cs!$CB$7:$CI$10000,5,FALSE))=TRUE,"",IF(VLOOKUP(M245,Cs!$CB$7:$CI$10000,5,FALSE)&lt;&gt;0,VLOOKUP(M245,Cs!$CB$7:$CI$10000,5,FALSE),"")),"")</f>
        <v/>
      </c>
      <c r="V245" s="58" t="str">
        <f>IF($O$2&gt;=M245,VLOOKUP(M245,Cs!$CB$7:$CI$33000,6,FALSE),"")</f>
        <v/>
      </c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  <c r="AL245" s="73"/>
      <c r="AM245" s="73"/>
      <c r="AN245" s="73"/>
      <c r="AO245" s="73"/>
      <c r="AP245" s="73"/>
      <c r="AQ245" s="73"/>
      <c r="AR245" s="73"/>
      <c r="AS245" s="73"/>
      <c r="AT245" s="73"/>
      <c r="AU245" s="73"/>
      <c r="AV245" s="73"/>
      <c r="AW245" s="73"/>
      <c r="AX245" s="73"/>
      <c r="AY245" s="73"/>
      <c r="AZ245" s="73"/>
      <c r="BA245" s="73"/>
      <c r="BB245" s="73"/>
      <c r="CB245" s="58" t="str">
        <f>IF($O$2&gt;=M245,IF(ISERROR(VLOOKUP(M245,Cs!$CB$10007:$CI$33000,4,FALSE))=TRUE,"",IF(VLOOKUP(M245,Cs!$CB$10007:$CI$33000,4,FALSE)&lt;&gt;0,VLOOKUP(M245,Cs!$CB$10007:$CI$33000,4,FALSE),"")),"")</f>
        <v/>
      </c>
      <c r="CC245" s="58" t="str">
        <f>IF($O$2&gt;=M245,IF(ISERROR(VLOOKUP(M245,Cs!$CB$10007:$CI$33000,5,FALSE))=TRUE,"",IF(VLOOKUP(M245,Cs!$CB$10007:$CI$33000,5,FALSE)&lt;&gt;0,VLOOKUP(M245,Cs!$CB$10007:$CI$33000,5,FALSE),"")),"")</f>
        <v/>
      </c>
    </row>
    <row r="246" spans="1:81" x14ac:dyDescent="0.25">
      <c r="A246" s="59" t="str">
        <f t="shared" si="39"/>
        <v/>
      </c>
      <c r="B246" s="60" t="str">
        <f>IF($O$2&gt;=M246,VLOOKUP(M246,Cs!$CB$7:$CI$33000,2,FALSE),"")</f>
        <v/>
      </c>
      <c r="C246" s="61" t="str">
        <f>IF($O$2&gt;=M246,VLOOKUP(M246,Cs!$CB$7:$CN$33000,12,FALSE),"")</f>
        <v/>
      </c>
      <c r="D246" s="61" t="str">
        <f t="shared" si="40"/>
        <v/>
      </c>
      <c r="E246" s="66" t="str">
        <f>IF($O$2&gt;=M246,VLOOKUP(M246,Cs!$CB$7:$CN$33000,13,FALSE),"")</f>
        <v/>
      </c>
      <c r="F246" s="61" t="str">
        <f t="shared" si="41"/>
        <v/>
      </c>
      <c r="G246" s="62" t="str">
        <f>IF(M246&lt;=$O$2,T246,IF(M245=$O$2,$Q$3,IF(M244=$O$2,SUM($G$236:G244),IF(M243=$O$2,SUM(G245,-I245),IF(M242=$O$2,SUM(G245,H245),"")))))</f>
        <v/>
      </c>
      <c r="H246" s="62" t="str">
        <f>IF(M246&lt;=$O$2,CB246,IF(M245=$O$2,$BQ$3,IF(M244=$O$2,SUM($H$236:H244),IF(M243=$O$2,SUM(H245,-J245),""))))</f>
        <v/>
      </c>
      <c r="I246" s="62" t="str">
        <f>IF(M246&lt;=$O$2,U246,IF(M245=$O$2,$R$3,IF(M244=$O$2,SUM($I$236:I244),"")))</f>
        <v/>
      </c>
      <c r="J246" s="62" t="str">
        <f>IF(M246&lt;=$O$2,CC246,IF(M245=$O$2,$BR$3,IF(M244=$O$2,SUM($J$236:J244),"")))</f>
        <v/>
      </c>
      <c r="K246" s="63" t="str">
        <f t="shared" si="42"/>
        <v/>
      </c>
      <c r="M246" s="58">
        <f t="shared" si="43"/>
        <v>214</v>
      </c>
      <c r="O246" s="58" t="str">
        <f>IF($O$2&gt;=M246,VLOOKUP(M246,Cs!$CB$7:$CI$33000,8,FALSE),"")</f>
        <v/>
      </c>
      <c r="P246" s="58" t="str">
        <f>IF($O$2&gt;=M246,VLOOKUP(M246,Cs!$CB$7:$CI$33000,7,FALSE),"")</f>
        <v/>
      </c>
      <c r="Q246" s="58" t="str">
        <f>IF($O$2&gt;=M246,IF(VLOOKUP(M246,Cs!$CB$7:$CN$33000,9,FALSE)&lt;&gt;0,VLOOKUP(M246,Cs!$CB$7:$CN$33000,9,FALSE),""),"")</f>
        <v/>
      </c>
      <c r="R246" s="58" t="str">
        <f>IF($O$2&gt;=M246,VLOOKUP(M246,Cs!$CB$7:$CN$33000,10,FALSE),"")</f>
        <v/>
      </c>
      <c r="S246" s="58" t="str">
        <f>IF($O$2&gt;=M246,VLOOKUP(M246,Cs!$CB$7:$CN$33000,11,FALSE),"")</f>
        <v/>
      </c>
      <c r="T246" s="58" t="str">
        <f>IF($O$2&gt;=M246,IF(ISERROR(VLOOKUP(M246,Cs!$CB$7:$CI$10000,4,FALSE))=TRUE,"",IF(VLOOKUP(M246,Cs!$CB$7:$CI$10000,4,FALSE)&lt;&gt;0,VLOOKUP(M246,Cs!$CB$7:$CI$10000,4,FALSE),"")),"")</f>
        <v/>
      </c>
      <c r="U246" s="58" t="str">
        <f>IF($O$2&gt;=M246,IF(ISERROR(VLOOKUP(M246,Cs!$CB$7:$CI$10000,5,FALSE))=TRUE,"",IF(VLOOKUP(M246,Cs!$CB$7:$CI$10000,5,FALSE)&lt;&gt;0,VLOOKUP(M246,Cs!$CB$7:$CI$10000,5,FALSE),"")),"")</f>
        <v/>
      </c>
      <c r="V246" s="58" t="str">
        <f>IF($O$2&gt;=M246,VLOOKUP(M246,Cs!$CB$7:$CI$33000,6,FALSE),"")</f>
        <v/>
      </c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  <c r="AL246" s="73"/>
      <c r="AM246" s="73"/>
      <c r="AN246" s="73"/>
      <c r="AO246" s="73"/>
      <c r="AP246" s="73"/>
      <c r="AQ246" s="73"/>
      <c r="AR246" s="73"/>
      <c r="AS246" s="73"/>
      <c r="AT246" s="73"/>
      <c r="AU246" s="73"/>
      <c r="AV246" s="73"/>
      <c r="AW246" s="73"/>
      <c r="AX246" s="73"/>
      <c r="AY246" s="73"/>
      <c r="AZ246" s="73"/>
      <c r="BA246" s="73"/>
      <c r="BB246" s="73"/>
      <c r="CB246" s="58" t="str">
        <f>IF($O$2&gt;=M246,IF(ISERROR(VLOOKUP(M246,Cs!$CB$10007:$CI$33000,4,FALSE))=TRUE,"",IF(VLOOKUP(M246,Cs!$CB$10007:$CI$33000,4,FALSE)&lt;&gt;0,VLOOKUP(M246,Cs!$CB$10007:$CI$33000,4,FALSE),"")),"")</f>
        <v/>
      </c>
      <c r="CC246" s="58" t="str">
        <f>IF($O$2&gt;=M246,IF(ISERROR(VLOOKUP(M246,Cs!$CB$10007:$CI$33000,5,FALSE))=TRUE,"",IF(VLOOKUP(M246,Cs!$CB$10007:$CI$33000,5,FALSE)&lt;&gt;0,VLOOKUP(M246,Cs!$CB$10007:$CI$33000,5,FALSE),"")),"")</f>
        <v/>
      </c>
    </row>
    <row r="247" spans="1:81" x14ac:dyDescent="0.25">
      <c r="A247" s="59" t="str">
        <f t="shared" si="39"/>
        <v/>
      </c>
      <c r="B247" s="60" t="str">
        <f>IF($O$2&gt;=M247,VLOOKUP(M247,Cs!$CB$7:$CI$33000,2,FALSE),"")</f>
        <v/>
      </c>
      <c r="C247" s="61" t="str">
        <f>IF($O$2&gt;=M247,VLOOKUP(M247,Cs!$CB$7:$CN$33000,12,FALSE),"")</f>
        <v/>
      </c>
      <c r="D247" s="61" t="str">
        <f t="shared" si="40"/>
        <v/>
      </c>
      <c r="E247" s="66" t="str">
        <f>IF($O$2&gt;=M247,VLOOKUP(M247,Cs!$CB$7:$CN$33000,13,FALSE),"")</f>
        <v/>
      </c>
      <c r="F247" s="61" t="str">
        <f t="shared" si="41"/>
        <v/>
      </c>
      <c r="G247" s="62" t="str">
        <f>IF(M247&lt;=$O$2,T247,IF(M246=$O$2,$Q$3,IF(M245=$O$2,SUM($G$236:G245),IF(M244=$O$2,SUM(G246,-I246),IF(M243=$O$2,SUM(G246,H246),"")))))</f>
        <v/>
      </c>
      <c r="H247" s="62" t="str">
        <f>IF(M247&lt;=$O$2,CB247,IF(M246=$O$2,$BQ$3,IF(M245=$O$2,SUM($H$236:H245),IF(M244=$O$2,SUM(H246,-J246),""))))</f>
        <v/>
      </c>
      <c r="I247" s="62" t="str">
        <f>IF(M247&lt;=$O$2,U247,IF(M246=$O$2,$R$3,IF(M245=$O$2,SUM($I$236:I245),"")))</f>
        <v/>
      </c>
      <c r="J247" s="62" t="str">
        <f>IF(M247&lt;=$O$2,CC247,IF(M246=$O$2,$BR$3,IF(M245=$O$2,SUM($J$236:J245),"")))</f>
        <v/>
      </c>
      <c r="K247" s="63" t="str">
        <f t="shared" si="42"/>
        <v/>
      </c>
      <c r="M247" s="58">
        <f t="shared" si="43"/>
        <v>215</v>
      </c>
      <c r="O247" s="58" t="str">
        <f>IF($O$2&gt;=M247,VLOOKUP(M247,Cs!$CB$7:$CI$33000,8,FALSE),"")</f>
        <v/>
      </c>
      <c r="P247" s="58" t="str">
        <f>IF($O$2&gt;=M247,VLOOKUP(M247,Cs!$CB$7:$CI$33000,7,FALSE),"")</f>
        <v/>
      </c>
      <c r="Q247" s="58" t="str">
        <f>IF($O$2&gt;=M247,IF(VLOOKUP(M247,Cs!$CB$7:$CN$33000,9,FALSE)&lt;&gt;0,VLOOKUP(M247,Cs!$CB$7:$CN$33000,9,FALSE),""),"")</f>
        <v/>
      </c>
      <c r="R247" s="58" t="str">
        <f>IF($O$2&gt;=M247,VLOOKUP(M247,Cs!$CB$7:$CN$33000,10,FALSE),"")</f>
        <v/>
      </c>
      <c r="S247" s="58" t="str">
        <f>IF($O$2&gt;=M247,VLOOKUP(M247,Cs!$CB$7:$CN$33000,11,FALSE),"")</f>
        <v/>
      </c>
      <c r="T247" s="58" t="str">
        <f>IF($O$2&gt;=M247,IF(ISERROR(VLOOKUP(M247,Cs!$CB$7:$CI$10000,4,FALSE))=TRUE,"",IF(VLOOKUP(M247,Cs!$CB$7:$CI$10000,4,FALSE)&lt;&gt;0,VLOOKUP(M247,Cs!$CB$7:$CI$10000,4,FALSE),"")),"")</f>
        <v/>
      </c>
      <c r="U247" s="58" t="str">
        <f>IF($O$2&gt;=M247,IF(ISERROR(VLOOKUP(M247,Cs!$CB$7:$CI$10000,5,FALSE))=TRUE,"",IF(VLOOKUP(M247,Cs!$CB$7:$CI$10000,5,FALSE)&lt;&gt;0,VLOOKUP(M247,Cs!$CB$7:$CI$10000,5,FALSE),"")),"")</f>
        <v/>
      </c>
      <c r="V247" s="58" t="str">
        <f>IF($O$2&gt;=M247,VLOOKUP(M247,Cs!$CB$7:$CI$33000,6,FALSE),"")</f>
        <v/>
      </c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  <c r="AL247" s="73"/>
      <c r="AM247" s="73"/>
      <c r="AN247" s="73"/>
      <c r="AO247" s="73"/>
      <c r="AP247" s="73"/>
      <c r="AQ247" s="73"/>
      <c r="AR247" s="73"/>
      <c r="AS247" s="73"/>
      <c r="AT247" s="73"/>
      <c r="AU247" s="73"/>
      <c r="AV247" s="73"/>
      <c r="AW247" s="73"/>
      <c r="AX247" s="73"/>
      <c r="AY247" s="73"/>
      <c r="AZ247" s="73"/>
      <c r="BA247" s="73"/>
      <c r="BB247" s="73"/>
      <c r="CB247" s="58" t="str">
        <f>IF($O$2&gt;=M247,IF(ISERROR(VLOOKUP(M247,Cs!$CB$10007:$CI$33000,4,FALSE))=TRUE,"",IF(VLOOKUP(M247,Cs!$CB$10007:$CI$33000,4,FALSE)&lt;&gt;0,VLOOKUP(M247,Cs!$CB$10007:$CI$33000,4,FALSE),"")),"")</f>
        <v/>
      </c>
      <c r="CC247" s="58" t="str">
        <f>IF($O$2&gt;=M247,IF(ISERROR(VLOOKUP(M247,Cs!$CB$10007:$CI$33000,5,FALSE))=TRUE,"",IF(VLOOKUP(M247,Cs!$CB$10007:$CI$33000,5,FALSE)&lt;&gt;0,VLOOKUP(M247,Cs!$CB$10007:$CI$33000,5,FALSE),"")),"")</f>
        <v/>
      </c>
    </row>
    <row r="248" spans="1:81" x14ac:dyDescent="0.25">
      <c r="A248" s="59" t="str">
        <f t="shared" si="39"/>
        <v/>
      </c>
      <c r="B248" s="60" t="str">
        <f>IF($O$2&gt;=M248,VLOOKUP(M248,Cs!$CB$7:$CI$33000,2,FALSE),"")</f>
        <v/>
      </c>
      <c r="C248" s="61" t="str">
        <f>IF($O$2&gt;=M248,VLOOKUP(M248,Cs!$CB$7:$CN$33000,12,FALSE),"")</f>
        <v/>
      </c>
      <c r="D248" s="61" t="str">
        <f t="shared" si="40"/>
        <v/>
      </c>
      <c r="E248" s="66" t="str">
        <f>IF($O$2&gt;=M248,VLOOKUP(M248,Cs!$CB$7:$CN$33000,13,FALSE),"")</f>
        <v/>
      </c>
      <c r="F248" s="61" t="str">
        <f t="shared" si="41"/>
        <v/>
      </c>
      <c r="G248" s="62" t="str">
        <f>IF(M248&lt;=$O$2,T248,IF(M247=$O$2,$Q$3,IF(M246=$O$2,SUM($G$236:G246),IF(M245=$O$2,SUM(G247,-I247),IF(M244=$O$2,SUM(G247,H247),"")))))</f>
        <v/>
      </c>
      <c r="H248" s="62" t="str">
        <f>IF(M248&lt;=$O$2,CB248,IF(M247=$O$2,$BQ$3,IF(M246=$O$2,SUM($H$236:H246),IF(M245=$O$2,SUM(H247,-J247),""))))</f>
        <v/>
      </c>
      <c r="I248" s="62" t="str">
        <f>IF(M248&lt;=$O$2,U248,IF(M247=$O$2,$R$3,IF(M246=$O$2,SUM($I$236:I246),"")))</f>
        <v/>
      </c>
      <c r="J248" s="62" t="str">
        <f>IF(M248&lt;=$O$2,CC248,IF(M247=$O$2,$BR$3,IF(M246=$O$2,SUM($J$236:J246),"")))</f>
        <v/>
      </c>
      <c r="K248" s="63" t="str">
        <f t="shared" si="42"/>
        <v/>
      </c>
      <c r="M248" s="58">
        <f t="shared" si="43"/>
        <v>216</v>
      </c>
      <c r="O248" s="58" t="str">
        <f>IF($O$2&gt;=M248,VLOOKUP(M248,Cs!$CB$7:$CI$33000,8,FALSE),"")</f>
        <v/>
      </c>
      <c r="P248" s="58" t="str">
        <f>IF($O$2&gt;=M248,VLOOKUP(M248,Cs!$CB$7:$CI$33000,7,FALSE),"")</f>
        <v/>
      </c>
      <c r="Q248" s="58" t="str">
        <f>IF($O$2&gt;=M248,IF(VLOOKUP(M248,Cs!$CB$7:$CN$33000,9,FALSE)&lt;&gt;0,VLOOKUP(M248,Cs!$CB$7:$CN$33000,9,FALSE),""),"")</f>
        <v/>
      </c>
      <c r="R248" s="58" t="str">
        <f>IF($O$2&gt;=M248,VLOOKUP(M248,Cs!$CB$7:$CN$33000,10,FALSE),"")</f>
        <v/>
      </c>
      <c r="S248" s="58" t="str">
        <f>IF($O$2&gt;=M248,VLOOKUP(M248,Cs!$CB$7:$CN$33000,11,FALSE),"")</f>
        <v/>
      </c>
      <c r="T248" s="58" t="str">
        <f>IF($O$2&gt;=M248,IF(ISERROR(VLOOKUP(M248,Cs!$CB$7:$CI$10000,4,FALSE))=TRUE,"",IF(VLOOKUP(M248,Cs!$CB$7:$CI$10000,4,FALSE)&lt;&gt;0,VLOOKUP(M248,Cs!$CB$7:$CI$10000,4,FALSE),"")),"")</f>
        <v/>
      </c>
      <c r="U248" s="58" t="str">
        <f>IF($O$2&gt;=M248,IF(ISERROR(VLOOKUP(M248,Cs!$CB$7:$CI$10000,5,FALSE))=TRUE,"",IF(VLOOKUP(M248,Cs!$CB$7:$CI$10000,5,FALSE)&lt;&gt;0,VLOOKUP(M248,Cs!$CB$7:$CI$10000,5,FALSE),"")),"")</f>
        <v/>
      </c>
      <c r="V248" s="58" t="str">
        <f>IF($O$2&gt;=M248,VLOOKUP(M248,Cs!$CB$7:$CI$33000,6,FALSE),"")</f>
        <v/>
      </c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  <c r="AL248" s="73"/>
      <c r="AM248" s="73"/>
      <c r="AN248" s="73"/>
      <c r="AO248" s="73"/>
      <c r="AP248" s="73"/>
      <c r="AQ248" s="73"/>
      <c r="AR248" s="73"/>
      <c r="AS248" s="73"/>
      <c r="AT248" s="73"/>
      <c r="AU248" s="73"/>
      <c r="AV248" s="73"/>
      <c r="AW248" s="73"/>
      <c r="AX248" s="73"/>
      <c r="AY248" s="73"/>
      <c r="AZ248" s="73"/>
      <c r="BA248" s="73"/>
      <c r="BB248" s="73"/>
      <c r="CB248" s="58" t="str">
        <f>IF($O$2&gt;=M248,IF(ISERROR(VLOOKUP(M248,Cs!$CB$10007:$CI$33000,4,FALSE))=TRUE,"",IF(VLOOKUP(M248,Cs!$CB$10007:$CI$33000,4,FALSE)&lt;&gt;0,VLOOKUP(M248,Cs!$CB$10007:$CI$33000,4,FALSE),"")),"")</f>
        <v/>
      </c>
      <c r="CC248" s="58" t="str">
        <f>IF($O$2&gt;=M248,IF(ISERROR(VLOOKUP(M248,Cs!$CB$10007:$CI$33000,5,FALSE))=TRUE,"",IF(VLOOKUP(M248,Cs!$CB$10007:$CI$33000,5,FALSE)&lt;&gt;0,VLOOKUP(M248,Cs!$CB$10007:$CI$33000,5,FALSE),"")),"")</f>
        <v/>
      </c>
    </row>
    <row r="249" spans="1:81" x14ac:dyDescent="0.25">
      <c r="A249" s="59" t="str">
        <f t="shared" si="39"/>
        <v/>
      </c>
      <c r="B249" s="60" t="str">
        <f>IF($O$2&gt;=M249,VLOOKUP(M249,Cs!$CB$7:$CI$33000,2,FALSE),"")</f>
        <v/>
      </c>
      <c r="C249" s="61" t="str">
        <f>IF($O$2&gt;=M249,VLOOKUP(M249,Cs!$CB$7:$CN$33000,12,FALSE),"")</f>
        <v/>
      </c>
      <c r="D249" s="61" t="str">
        <f t="shared" si="40"/>
        <v/>
      </c>
      <c r="E249" s="66" t="str">
        <f>IF($O$2&gt;=M249,VLOOKUP(M249,Cs!$CB$7:$CN$33000,13,FALSE),"")</f>
        <v/>
      </c>
      <c r="F249" s="61" t="str">
        <f t="shared" si="41"/>
        <v/>
      </c>
      <c r="G249" s="62" t="str">
        <f>IF(M249&lt;=$O$2,T249,IF(M248=$O$2,$Q$3,IF(M247=$O$2,SUM($G$236:G247),IF(M246=$O$2,SUM(G248,-I248),IF(M245=$O$2,SUM(G248,H248),"")))))</f>
        <v/>
      </c>
      <c r="H249" s="62" t="str">
        <f>IF(M249&lt;=$O$2,CB249,IF(M248=$O$2,$BQ$3,IF(M247=$O$2,SUM($H$236:H247),IF(M246=$O$2,SUM(H248,-J248),""))))</f>
        <v/>
      </c>
      <c r="I249" s="62" t="str">
        <f>IF(M249&lt;=$O$2,U249,IF(M248=$O$2,$R$3,IF(M247=$O$2,SUM($I$236:I247),"")))</f>
        <v/>
      </c>
      <c r="J249" s="62" t="str">
        <f>IF(M249&lt;=$O$2,CC249,IF(M248=$O$2,$BR$3,IF(M247=$O$2,SUM($J$236:J247),"")))</f>
        <v/>
      </c>
      <c r="K249" s="63" t="str">
        <f t="shared" si="42"/>
        <v/>
      </c>
      <c r="M249" s="58">
        <f t="shared" si="43"/>
        <v>217</v>
      </c>
      <c r="O249" s="58" t="str">
        <f>IF($O$2&gt;=M249,VLOOKUP(M249,Cs!$CB$7:$CI$33000,8,FALSE),"")</f>
        <v/>
      </c>
      <c r="P249" s="58" t="str">
        <f>IF($O$2&gt;=M249,VLOOKUP(M249,Cs!$CB$7:$CI$33000,7,FALSE),"")</f>
        <v/>
      </c>
      <c r="Q249" s="58" t="str">
        <f>IF($O$2&gt;=M249,IF(VLOOKUP(M249,Cs!$CB$7:$CN$33000,9,FALSE)&lt;&gt;0,VLOOKUP(M249,Cs!$CB$7:$CN$33000,9,FALSE),""),"")</f>
        <v/>
      </c>
      <c r="R249" s="58" t="str">
        <f>IF($O$2&gt;=M249,VLOOKUP(M249,Cs!$CB$7:$CN$33000,10,FALSE),"")</f>
        <v/>
      </c>
      <c r="S249" s="58" t="str">
        <f>IF($O$2&gt;=M249,VLOOKUP(M249,Cs!$CB$7:$CN$33000,11,FALSE),"")</f>
        <v/>
      </c>
      <c r="T249" s="58" t="str">
        <f>IF($O$2&gt;=M249,IF(ISERROR(VLOOKUP(M249,Cs!$CB$7:$CI$10000,4,FALSE))=TRUE,"",IF(VLOOKUP(M249,Cs!$CB$7:$CI$10000,4,FALSE)&lt;&gt;0,VLOOKUP(M249,Cs!$CB$7:$CI$10000,4,FALSE),"")),"")</f>
        <v/>
      </c>
      <c r="U249" s="58" t="str">
        <f>IF($O$2&gt;=M249,IF(ISERROR(VLOOKUP(M249,Cs!$CB$7:$CI$10000,5,FALSE))=TRUE,"",IF(VLOOKUP(M249,Cs!$CB$7:$CI$10000,5,FALSE)&lt;&gt;0,VLOOKUP(M249,Cs!$CB$7:$CI$10000,5,FALSE),"")),"")</f>
        <v/>
      </c>
      <c r="V249" s="58" t="str">
        <f>IF($O$2&gt;=M249,VLOOKUP(M249,Cs!$CB$7:$CI$33000,6,FALSE),"")</f>
        <v/>
      </c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  <c r="AL249" s="73"/>
      <c r="AM249" s="73"/>
      <c r="AN249" s="73"/>
      <c r="AO249" s="73"/>
      <c r="AP249" s="73"/>
      <c r="AQ249" s="73"/>
      <c r="AR249" s="73"/>
      <c r="AS249" s="73"/>
      <c r="AT249" s="73"/>
      <c r="AU249" s="73"/>
      <c r="AV249" s="73"/>
      <c r="AW249" s="73"/>
      <c r="AX249" s="73"/>
      <c r="AY249" s="73"/>
      <c r="AZ249" s="73"/>
      <c r="BA249" s="73"/>
      <c r="BB249" s="73"/>
      <c r="CB249" s="58" t="str">
        <f>IF($O$2&gt;=M249,IF(ISERROR(VLOOKUP(M249,Cs!$CB$10007:$CI$33000,4,FALSE))=TRUE,"",IF(VLOOKUP(M249,Cs!$CB$10007:$CI$33000,4,FALSE)&lt;&gt;0,VLOOKUP(M249,Cs!$CB$10007:$CI$33000,4,FALSE),"")),"")</f>
        <v/>
      </c>
      <c r="CC249" s="58" t="str">
        <f>IF($O$2&gt;=M249,IF(ISERROR(VLOOKUP(M249,Cs!$CB$10007:$CI$33000,5,FALSE))=TRUE,"",IF(VLOOKUP(M249,Cs!$CB$10007:$CI$33000,5,FALSE)&lt;&gt;0,VLOOKUP(M249,Cs!$CB$10007:$CI$33000,5,FALSE),"")),"")</f>
        <v/>
      </c>
    </row>
    <row r="250" spans="1:81" x14ac:dyDescent="0.25">
      <c r="A250" s="59" t="str">
        <f t="shared" si="39"/>
        <v/>
      </c>
      <c r="B250" s="60" t="str">
        <f>IF($O$2&gt;=M250,VLOOKUP(M250,Cs!$CB$7:$CI$33000,2,FALSE),"")</f>
        <v/>
      </c>
      <c r="C250" s="61" t="str">
        <f>IF($O$2&gt;=M250,VLOOKUP(M250,Cs!$CB$7:$CN$33000,12,FALSE),"")</f>
        <v/>
      </c>
      <c r="D250" s="61" t="str">
        <f t="shared" si="40"/>
        <v/>
      </c>
      <c r="E250" s="66" t="str">
        <f>IF($O$2&gt;=M250,VLOOKUP(M250,Cs!$CB$7:$CN$33000,13,FALSE),"")</f>
        <v/>
      </c>
      <c r="F250" s="61" t="str">
        <f t="shared" si="41"/>
        <v/>
      </c>
      <c r="G250" s="62" t="str">
        <f>IF(M250&lt;=$O$2,T250,IF(M249=$O$2,$Q$3,IF(M248=$O$2,SUM($G$236:G248),IF(M247=$O$2,SUM(G249,-I249),IF(M246=$O$2,SUM(G249,H249),"")))))</f>
        <v/>
      </c>
      <c r="H250" s="62" t="str">
        <f>IF(M250&lt;=$O$2,CB250,IF(M249=$O$2,$BQ$3,IF(M248=$O$2,SUM($H$236:H248),IF(M247=$O$2,SUM(H249,-J249),""))))</f>
        <v/>
      </c>
      <c r="I250" s="62" t="str">
        <f>IF(M250&lt;=$O$2,U250,IF(M249=$O$2,$R$3,IF(M248=$O$2,SUM($I$236:I248),"")))</f>
        <v/>
      </c>
      <c r="J250" s="62" t="str">
        <f>IF(M250&lt;=$O$2,CC250,IF(M249=$O$2,$BR$3,IF(M248=$O$2,SUM($J$236:J248),"")))</f>
        <v/>
      </c>
      <c r="K250" s="63" t="str">
        <f t="shared" si="42"/>
        <v/>
      </c>
      <c r="M250" s="58">
        <f t="shared" si="43"/>
        <v>218</v>
      </c>
      <c r="O250" s="58" t="str">
        <f>IF($O$2&gt;=M250,VLOOKUP(M250,Cs!$CB$7:$CI$33000,8,FALSE),"")</f>
        <v/>
      </c>
      <c r="P250" s="58" t="str">
        <f>IF($O$2&gt;=M250,VLOOKUP(M250,Cs!$CB$7:$CI$33000,7,FALSE),"")</f>
        <v/>
      </c>
      <c r="Q250" s="58" t="str">
        <f>IF($O$2&gt;=M250,IF(VLOOKUP(M250,Cs!$CB$7:$CN$33000,9,FALSE)&lt;&gt;0,VLOOKUP(M250,Cs!$CB$7:$CN$33000,9,FALSE),""),"")</f>
        <v/>
      </c>
      <c r="R250" s="58" t="str">
        <f>IF($O$2&gt;=M250,VLOOKUP(M250,Cs!$CB$7:$CN$33000,10,FALSE),"")</f>
        <v/>
      </c>
      <c r="S250" s="58" t="str">
        <f>IF($O$2&gt;=M250,VLOOKUP(M250,Cs!$CB$7:$CN$33000,11,FALSE),"")</f>
        <v/>
      </c>
      <c r="T250" s="58" t="str">
        <f>IF($O$2&gt;=M250,IF(ISERROR(VLOOKUP(M250,Cs!$CB$7:$CI$10000,4,FALSE))=TRUE,"",IF(VLOOKUP(M250,Cs!$CB$7:$CI$10000,4,FALSE)&lt;&gt;0,VLOOKUP(M250,Cs!$CB$7:$CI$10000,4,FALSE),"")),"")</f>
        <v/>
      </c>
      <c r="U250" s="58" t="str">
        <f>IF($O$2&gt;=M250,IF(ISERROR(VLOOKUP(M250,Cs!$CB$7:$CI$10000,5,FALSE))=TRUE,"",IF(VLOOKUP(M250,Cs!$CB$7:$CI$10000,5,FALSE)&lt;&gt;0,VLOOKUP(M250,Cs!$CB$7:$CI$10000,5,FALSE),"")),"")</f>
        <v/>
      </c>
      <c r="V250" s="58" t="str">
        <f>IF($O$2&gt;=M250,VLOOKUP(M250,Cs!$CB$7:$CI$33000,6,FALSE),"")</f>
        <v/>
      </c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  <c r="AL250" s="73"/>
      <c r="AM250" s="73"/>
      <c r="AN250" s="73"/>
      <c r="AO250" s="73"/>
      <c r="AP250" s="73"/>
      <c r="AQ250" s="73"/>
      <c r="AR250" s="73"/>
      <c r="AS250" s="73"/>
      <c r="AT250" s="73"/>
      <c r="AU250" s="73"/>
      <c r="AV250" s="73"/>
      <c r="AW250" s="73"/>
      <c r="AX250" s="73"/>
      <c r="AY250" s="73"/>
      <c r="AZ250" s="73"/>
      <c r="BA250" s="73"/>
      <c r="BB250" s="73"/>
      <c r="CB250" s="58" t="str">
        <f>IF($O$2&gt;=M250,IF(ISERROR(VLOOKUP(M250,Cs!$CB$10007:$CI$33000,4,FALSE))=TRUE,"",IF(VLOOKUP(M250,Cs!$CB$10007:$CI$33000,4,FALSE)&lt;&gt;0,VLOOKUP(M250,Cs!$CB$10007:$CI$33000,4,FALSE),"")),"")</f>
        <v/>
      </c>
      <c r="CC250" s="58" t="str">
        <f>IF($O$2&gt;=M250,IF(ISERROR(VLOOKUP(M250,Cs!$CB$10007:$CI$33000,5,FALSE))=TRUE,"",IF(VLOOKUP(M250,Cs!$CB$10007:$CI$33000,5,FALSE)&lt;&gt;0,VLOOKUP(M250,Cs!$CB$10007:$CI$33000,5,FALSE),"")),"")</f>
        <v/>
      </c>
    </row>
    <row r="251" spans="1:81" x14ac:dyDescent="0.25">
      <c r="A251" s="59" t="str">
        <f t="shared" si="39"/>
        <v/>
      </c>
      <c r="B251" s="60" t="str">
        <f>IF($O$2&gt;=M251,VLOOKUP(M251,Cs!$CB$7:$CI$33000,2,FALSE),"")</f>
        <v/>
      </c>
      <c r="C251" s="61" t="str">
        <f>IF($O$2&gt;=M251,VLOOKUP(M251,Cs!$CB$7:$CN$33000,12,FALSE),"")</f>
        <v/>
      </c>
      <c r="D251" s="61" t="str">
        <f t="shared" si="40"/>
        <v/>
      </c>
      <c r="E251" s="66" t="str">
        <f>IF($O$2&gt;=M251,VLOOKUP(M251,Cs!$CB$7:$CN$33000,13,FALSE),"")</f>
        <v/>
      </c>
      <c r="F251" s="61" t="str">
        <f t="shared" si="41"/>
        <v/>
      </c>
      <c r="G251" s="62" t="str">
        <f>IF(M251&lt;=$O$2,T251,IF(M250=$O$2,$Q$3,IF(M249=$O$2,SUM($G$236:G249),IF(M248=$O$2,SUM(G250,-I250),IF(M247=$O$2,SUM(G250,H250),"")))))</f>
        <v/>
      </c>
      <c r="H251" s="62" t="str">
        <f>IF(M251&lt;=$O$2,CB251,IF(M250=$O$2,$BQ$3,IF(M249=$O$2,SUM($H$236:H249),IF(M248=$O$2,SUM(H250,-J250),""))))</f>
        <v/>
      </c>
      <c r="I251" s="62" t="str">
        <f>IF(M251&lt;=$O$2,U251,IF(M250=$O$2,$R$3,IF(M249=$O$2,SUM($I$236:I249),"")))</f>
        <v/>
      </c>
      <c r="J251" s="62" t="str">
        <f>IF(M251&lt;=$O$2,CC251,IF(M250=$O$2,$BR$3,IF(M249=$O$2,SUM($J$236:J249),"")))</f>
        <v/>
      </c>
      <c r="K251" s="63" t="str">
        <f t="shared" si="42"/>
        <v/>
      </c>
      <c r="M251" s="58">
        <f t="shared" si="43"/>
        <v>219</v>
      </c>
      <c r="O251" s="58" t="str">
        <f>IF($O$2&gt;=M251,VLOOKUP(M251,Cs!$CB$7:$CI$33000,8,FALSE),"")</f>
        <v/>
      </c>
      <c r="P251" s="58" t="str">
        <f>IF($O$2&gt;=M251,VLOOKUP(M251,Cs!$CB$7:$CI$33000,7,FALSE),"")</f>
        <v/>
      </c>
      <c r="Q251" s="58" t="str">
        <f>IF($O$2&gt;=M251,IF(VLOOKUP(M251,Cs!$CB$7:$CN$33000,9,FALSE)&lt;&gt;0,VLOOKUP(M251,Cs!$CB$7:$CN$33000,9,FALSE),""),"")</f>
        <v/>
      </c>
      <c r="R251" s="58" t="str">
        <f>IF($O$2&gt;=M251,VLOOKUP(M251,Cs!$CB$7:$CN$33000,10,FALSE),"")</f>
        <v/>
      </c>
      <c r="S251" s="58" t="str">
        <f>IF($O$2&gt;=M251,VLOOKUP(M251,Cs!$CB$7:$CN$33000,11,FALSE),"")</f>
        <v/>
      </c>
      <c r="T251" s="58" t="str">
        <f>IF($O$2&gt;=M251,IF(ISERROR(VLOOKUP(M251,Cs!$CB$7:$CI$10000,4,FALSE))=TRUE,"",IF(VLOOKUP(M251,Cs!$CB$7:$CI$10000,4,FALSE)&lt;&gt;0,VLOOKUP(M251,Cs!$CB$7:$CI$10000,4,FALSE),"")),"")</f>
        <v/>
      </c>
      <c r="U251" s="58" t="str">
        <f>IF($O$2&gt;=M251,IF(ISERROR(VLOOKUP(M251,Cs!$CB$7:$CI$10000,5,FALSE))=TRUE,"",IF(VLOOKUP(M251,Cs!$CB$7:$CI$10000,5,FALSE)&lt;&gt;0,VLOOKUP(M251,Cs!$CB$7:$CI$10000,5,FALSE),"")),"")</f>
        <v/>
      </c>
      <c r="V251" s="58" t="str">
        <f>IF($O$2&gt;=M251,VLOOKUP(M251,Cs!$CB$7:$CI$33000,6,FALSE),"")</f>
        <v/>
      </c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  <c r="AL251" s="73"/>
      <c r="AM251" s="73"/>
      <c r="AN251" s="73"/>
      <c r="AO251" s="73"/>
      <c r="AP251" s="73"/>
      <c r="AQ251" s="73"/>
      <c r="AR251" s="73"/>
      <c r="AS251" s="73"/>
      <c r="AT251" s="73"/>
      <c r="AU251" s="73"/>
      <c r="AV251" s="73"/>
      <c r="AW251" s="73"/>
      <c r="AX251" s="73"/>
      <c r="AY251" s="73"/>
      <c r="AZ251" s="73"/>
      <c r="BA251" s="73"/>
      <c r="BB251" s="73"/>
      <c r="CB251" s="58" t="str">
        <f>IF($O$2&gt;=M251,IF(ISERROR(VLOOKUP(M251,Cs!$CB$10007:$CI$33000,4,FALSE))=TRUE,"",IF(VLOOKUP(M251,Cs!$CB$10007:$CI$33000,4,FALSE)&lt;&gt;0,VLOOKUP(M251,Cs!$CB$10007:$CI$33000,4,FALSE),"")),"")</f>
        <v/>
      </c>
      <c r="CC251" s="58" t="str">
        <f>IF($O$2&gt;=M251,IF(ISERROR(VLOOKUP(M251,Cs!$CB$10007:$CI$33000,5,FALSE))=TRUE,"",IF(VLOOKUP(M251,Cs!$CB$10007:$CI$33000,5,FALSE)&lt;&gt;0,VLOOKUP(M251,Cs!$CB$10007:$CI$33000,5,FALSE),"")),"")</f>
        <v/>
      </c>
    </row>
    <row r="252" spans="1:81" x14ac:dyDescent="0.25">
      <c r="A252" s="59" t="str">
        <f t="shared" si="39"/>
        <v/>
      </c>
      <c r="B252" s="60" t="str">
        <f>IF($O$2&gt;=M252,VLOOKUP(M252,Cs!$CB$7:$CI$33000,2,FALSE),"")</f>
        <v/>
      </c>
      <c r="C252" s="61" t="str">
        <f>IF($O$2&gt;=M252,VLOOKUP(M252,Cs!$CB$7:$CN$33000,12,FALSE),"")</f>
        <v/>
      </c>
      <c r="D252" s="61" t="str">
        <f t="shared" si="40"/>
        <v/>
      </c>
      <c r="E252" s="66" t="str">
        <f>IF($O$2&gt;=M252,VLOOKUP(M252,Cs!$CB$7:$CN$33000,13,FALSE),"")</f>
        <v/>
      </c>
      <c r="F252" s="61" t="str">
        <f t="shared" si="41"/>
        <v/>
      </c>
      <c r="G252" s="62" t="str">
        <f>IF(M252&lt;=$O$2,T252,IF(M251=$O$2,$Q$3,IF(M250=$O$2,SUM($G$236:G250),IF(M249=$O$2,SUM(G251,-I251),IF(M248=$O$2,SUM(G251,H251),"")))))</f>
        <v/>
      </c>
      <c r="H252" s="62" t="str">
        <f>IF(M252&lt;=$O$2,CB252,IF(M251=$O$2,$BQ$3,IF(M250=$O$2,SUM($H$236:H250),IF(M249=$O$2,SUM(H251,-J251),""))))</f>
        <v/>
      </c>
      <c r="I252" s="62" t="str">
        <f>IF(M252&lt;=$O$2,U252,IF(M251=$O$2,$R$3,IF(M250=$O$2,SUM($I$236:I250),"")))</f>
        <v/>
      </c>
      <c r="J252" s="62" t="str">
        <f>IF(M252&lt;=$O$2,CC252,IF(M251=$O$2,$BR$3,IF(M250=$O$2,SUM($J$236:J250),"")))</f>
        <v/>
      </c>
      <c r="K252" s="63" t="str">
        <f t="shared" si="42"/>
        <v/>
      </c>
      <c r="M252" s="58">
        <f t="shared" si="43"/>
        <v>220</v>
      </c>
      <c r="O252" s="58" t="str">
        <f>IF($O$2&gt;=M252,VLOOKUP(M252,Cs!$CB$7:$CI$33000,8,FALSE),"")</f>
        <v/>
      </c>
      <c r="P252" s="58" t="str">
        <f>IF($O$2&gt;=M252,VLOOKUP(M252,Cs!$CB$7:$CI$33000,7,FALSE),"")</f>
        <v/>
      </c>
      <c r="Q252" s="58" t="str">
        <f>IF($O$2&gt;=M252,IF(VLOOKUP(M252,Cs!$CB$7:$CN$33000,9,FALSE)&lt;&gt;0,VLOOKUP(M252,Cs!$CB$7:$CN$33000,9,FALSE),""),"")</f>
        <v/>
      </c>
      <c r="R252" s="58" t="str">
        <f>IF($O$2&gt;=M252,VLOOKUP(M252,Cs!$CB$7:$CN$33000,10,FALSE),"")</f>
        <v/>
      </c>
      <c r="S252" s="58" t="str">
        <f>IF($O$2&gt;=M252,VLOOKUP(M252,Cs!$CB$7:$CN$33000,11,FALSE),"")</f>
        <v/>
      </c>
      <c r="T252" s="58" t="str">
        <f>IF($O$2&gt;=M252,IF(ISERROR(VLOOKUP(M252,Cs!$CB$7:$CI$10000,4,FALSE))=TRUE,"",IF(VLOOKUP(M252,Cs!$CB$7:$CI$10000,4,FALSE)&lt;&gt;0,VLOOKUP(M252,Cs!$CB$7:$CI$10000,4,FALSE),"")),"")</f>
        <v/>
      </c>
      <c r="U252" s="58" t="str">
        <f>IF($O$2&gt;=M252,IF(ISERROR(VLOOKUP(M252,Cs!$CB$7:$CI$10000,5,FALSE))=TRUE,"",IF(VLOOKUP(M252,Cs!$CB$7:$CI$10000,5,FALSE)&lt;&gt;0,VLOOKUP(M252,Cs!$CB$7:$CI$10000,5,FALSE),"")),"")</f>
        <v/>
      </c>
      <c r="V252" s="58" t="str">
        <f>IF($O$2&gt;=M252,VLOOKUP(M252,Cs!$CB$7:$CI$33000,6,FALSE),"")</f>
        <v/>
      </c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  <c r="AL252" s="73"/>
      <c r="AM252" s="73"/>
      <c r="AN252" s="73"/>
      <c r="AO252" s="73"/>
      <c r="AP252" s="73"/>
      <c r="AQ252" s="73"/>
      <c r="AR252" s="73"/>
      <c r="AS252" s="73"/>
      <c r="AT252" s="73"/>
      <c r="AU252" s="73"/>
      <c r="AV252" s="73"/>
      <c r="AW252" s="73"/>
      <c r="AX252" s="73"/>
      <c r="AY252" s="73"/>
      <c r="AZ252" s="73"/>
      <c r="BA252" s="73"/>
      <c r="BB252" s="73"/>
      <c r="CB252" s="58" t="str">
        <f>IF($O$2&gt;=M252,IF(ISERROR(VLOOKUP(M252,Cs!$CB$10007:$CI$33000,4,FALSE))=TRUE,"",IF(VLOOKUP(M252,Cs!$CB$10007:$CI$33000,4,FALSE)&lt;&gt;0,VLOOKUP(M252,Cs!$CB$10007:$CI$33000,4,FALSE),"")),"")</f>
        <v/>
      </c>
      <c r="CC252" s="58" t="str">
        <f>IF($O$2&gt;=M252,IF(ISERROR(VLOOKUP(M252,Cs!$CB$10007:$CI$33000,5,FALSE))=TRUE,"",IF(VLOOKUP(M252,Cs!$CB$10007:$CI$33000,5,FALSE)&lt;&gt;0,VLOOKUP(M252,Cs!$CB$10007:$CI$33000,5,FALSE),"")),"")</f>
        <v/>
      </c>
    </row>
    <row r="253" spans="1:81" x14ac:dyDescent="0.25">
      <c r="A253" s="59" t="str">
        <f t="shared" si="39"/>
        <v/>
      </c>
      <c r="B253" s="60" t="str">
        <f>IF($O$2&gt;=M253,VLOOKUP(M253,Cs!$CB$7:$CI$33000,2,FALSE),"")</f>
        <v/>
      </c>
      <c r="C253" s="61" t="str">
        <f>IF($O$2&gt;=M253,VLOOKUP(M253,Cs!$CB$7:$CN$33000,12,FALSE),"")</f>
        <v/>
      </c>
      <c r="D253" s="61" t="str">
        <f t="shared" si="40"/>
        <v/>
      </c>
      <c r="E253" s="66" t="str">
        <f>IF($O$2&gt;=M253,VLOOKUP(M253,Cs!$CB$7:$CN$33000,13,FALSE),"")</f>
        <v/>
      </c>
      <c r="F253" s="61" t="str">
        <f t="shared" si="41"/>
        <v/>
      </c>
      <c r="G253" s="62" t="str">
        <f>IF(M253&lt;=$O$2,T253,IF(M252=$O$2,$Q$3,IF(M251=$O$2,SUM($G$236:G251),IF(M250=$O$2,SUM(G252,-I252),IF(M249=$O$2,SUM(G252,H252),"")))))</f>
        <v/>
      </c>
      <c r="H253" s="62" t="str">
        <f>IF(M253&lt;=$O$2,CB253,IF(M252=$O$2,$BQ$3,IF(M251=$O$2,SUM($H$236:H251),IF(M250=$O$2,SUM(H252,-J252),""))))</f>
        <v/>
      </c>
      <c r="I253" s="62" t="str">
        <f>IF(M253&lt;=$O$2,U253,IF(M252=$O$2,$R$3,IF(M251=$O$2,SUM($I$236:I251),"")))</f>
        <v/>
      </c>
      <c r="J253" s="62" t="str">
        <f>IF(M253&lt;=$O$2,CC253,IF(M252=$O$2,$BR$3,IF(M251=$O$2,SUM($J$236:J251),"")))</f>
        <v/>
      </c>
      <c r="K253" s="63" t="str">
        <f t="shared" si="42"/>
        <v/>
      </c>
      <c r="M253" s="58">
        <f t="shared" si="43"/>
        <v>221</v>
      </c>
      <c r="O253" s="58" t="str">
        <f>IF($O$2&gt;=M253,VLOOKUP(M253,Cs!$CB$7:$CI$33000,8,FALSE),"")</f>
        <v/>
      </c>
      <c r="P253" s="58" t="str">
        <f>IF($O$2&gt;=M253,VLOOKUP(M253,Cs!$CB$7:$CI$33000,7,FALSE),"")</f>
        <v/>
      </c>
      <c r="Q253" s="58" t="str">
        <f>IF($O$2&gt;=M253,IF(VLOOKUP(M253,Cs!$CB$7:$CN$33000,9,FALSE)&lt;&gt;0,VLOOKUP(M253,Cs!$CB$7:$CN$33000,9,FALSE),""),"")</f>
        <v/>
      </c>
      <c r="R253" s="58" t="str">
        <f>IF($O$2&gt;=M253,VLOOKUP(M253,Cs!$CB$7:$CN$33000,10,FALSE),"")</f>
        <v/>
      </c>
      <c r="S253" s="58" t="str">
        <f>IF($O$2&gt;=M253,VLOOKUP(M253,Cs!$CB$7:$CN$33000,11,FALSE),"")</f>
        <v/>
      </c>
      <c r="T253" s="58" t="str">
        <f>IF($O$2&gt;=M253,IF(ISERROR(VLOOKUP(M253,Cs!$CB$7:$CI$10000,4,FALSE))=TRUE,"",IF(VLOOKUP(M253,Cs!$CB$7:$CI$10000,4,FALSE)&lt;&gt;0,VLOOKUP(M253,Cs!$CB$7:$CI$10000,4,FALSE),"")),"")</f>
        <v/>
      </c>
      <c r="U253" s="58" t="str">
        <f>IF($O$2&gt;=M253,IF(ISERROR(VLOOKUP(M253,Cs!$CB$7:$CI$10000,5,FALSE))=TRUE,"",IF(VLOOKUP(M253,Cs!$CB$7:$CI$10000,5,FALSE)&lt;&gt;0,VLOOKUP(M253,Cs!$CB$7:$CI$10000,5,FALSE),"")),"")</f>
        <v/>
      </c>
      <c r="V253" s="58" t="str">
        <f>IF($O$2&gt;=M253,VLOOKUP(M253,Cs!$CB$7:$CI$33000,6,FALSE),"")</f>
        <v/>
      </c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  <c r="AL253" s="73"/>
      <c r="AM253" s="73"/>
      <c r="AN253" s="73"/>
      <c r="AO253" s="73"/>
      <c r="AP253" s="73"/>
      <c r="AQ253" s="73"/>
      <c r="AR253" s="73"/>
      <c r="AS253" s="73"/>
      <c r="AT253" s="73"/>
      <c r="AU253" s="73"/>
      <c r="AV253" s="73"/>
      <c r="AW253" s="73"/>
      <c r="AX253" s="73"/>
      <c r="AY253" s="73"/>
      <c r="AZ253" s="73"/>
      <c r="BA253" s="73"/>
      <c r="BB253" s="73"/>
      <c r="CB253" s="58" t="str">
        <f>IF($O$2&gt;=M253,IF(ISERROR(VLOOKUP(M253,Cs!$CB$10007:$CI$33000,4,FALSE))=TRUE,"",IF(VLOOKUP(M253,Cs!$CB$10007:$CI$33000,4,FALSE)&lt;&gt;0,VLOOKUP(M253,Cs!$CB$10007:$CI$33000,4,FALSE),"")),"")</f>
        <v/>
      </c>
      <c r="CC253" s="58" t="str">
        <f>IF($O$2&gt;=M253,IF(ISERROR(VLOOKUP(M253,Cs!$CB$10007:$CI$33000,5,FALSE))=TRUE,"",IF(VLOOKUP(M253,Cs!$CB$10007:$CI$33000,5,FALSE)&lt;&gt;0,VLOOKUP(M253,Cs!$CB$10007:$CI$33000,5,FALSE),"")),"")</f>
        <v/>
      </c>
    </row>
    <row r="254" spans="1:81" x14ac:dyDescent="0.25">
      <c r="A254" s="59" t="str">
        <f t="shared" si="39"/>
        <v/>
      </c>
      <c r="B254" s="60" t="str">
        <f>IF($O$2&gt;=M254,VLOOKUP(M254,Cs!$CB$7:$CI$33000,2,FALSE),"")</f>
        <v/>
      </c>
      <c r="C254" s="61" t="str">
        <f>IF($O$2&gt;=M254,VLOOKUP(M254,Cs!$CB$7:$CN$33000,12,FALSE),"")</f>
        <v/>
      </c>
      <c r="D254" s="61" t="str">
        <f t="shared" si="40"/>
        <v/>
      </c>
      <c r="E254" s="66" t="str">
        <f>IF($O$2&gt;=M254,VLOOKUP(M254,Cs!$CB$7:$CN$33000,13,FALSE),"")</f>
        <v/>
      </c>
      <c r="F254" s="61" t="str">
        <f t="shared" si="41"/>
        <v/>
      </c>
      <c r="G254" s="62" t="str">
        <f>IF(M254&lt;=$O$2,T254,IF(M253=$O$2,$Q$3,IF(M252=$O$2,SUM($G$236:G252),IF(M251=$O$2,SUM(G253,-I253),IF(M250=$O$2,SUM(G253,H253),"")))))</f>
        <v/>
      </c>
      <c r="H254" s="62" t="str">
        <f>IF(M254&lt;=$O$2,CB254,IF(M253=$O$2,$BQ$3,IF(M252=$O$2,SUM($H$236:H252),IF(M251=$O$2,SUM(H253,-J253),""))))</f>
        <v/>
      </c>
      <c r="I254" s="62" t="str">
        <f>IF(M254&lt;=$O$2,U254,IF(M253=$O$2,$R$3,IF(M252=$O$2,SUM($I$236:I252),"")))</f>
        <v/>
      </c>
      <c r="J254" s="62" t="str">
        <f>IF(M254&lt;=$O$2,CC254,IF(M253=$O$2,$BR$3,IF(M252=$O$2,SUM($J$236:J252),"")))</f>
        <v/>
      </c>
      <c r="K254" s="63" t="str">
        <f t="shared" si="42"/>
        <v/>
      </c>
      <c r="M254" s="58">
        <f t="shared" si="43"/>
        <v>222</v>
      </c>
      <c r="O254" s="58" t="str">
        <f>IF($O$2&gt;=M254,VLOOKUP(M254,Cs!$CB$7:$CI$33000,8,FALSE),"")</f>
        <v/>
      </c>
      <c r="P254" s="58" t="str">
        <f>IF($O$2&gt;=M254,VLOOKUP(M254,Cs!$CB$7:$CI$33000,7,FALSE),"")</f>
        <v/>
      </c>
      <c r="Q254" s="58" t="str">
        <f>IF($O$2&gt;=M254,IF(VLOOKUP(M254,Cs!$CB$7:$CN$33000,9,FALSE)&lt;&gt;0,VLOOKUP(M254,Cs!$CB$7:$CN$33000,9,FALSE),""),"")</f>
        <v/>
      </c>
      <c r="R254" s="58" t="str">
        <f>IF($O$2&gt;=M254,VLOOKUP(M254,Cs!$CB$7:$CN$33000,10,FALSE),"")</f>
        <v/>
      </c>
      <c r="S254" s="58" t="str">
        <f>IF($O$2&gt;=M254,VLOOKUP(M254,Cs!$CB$7:$CN$33000,11,FALSE),"")</f>
        <v/>
      </c>
      <c r="T254" s="58" t="str">
        <f>IF($O$2&gt;=M254,IF(ISERROR(VLOOKUP(M254,Cs!$CB$7:$CI$10000,4,FALSE))=TRUE,"",IF(VLOOKUP(M254,Cs!$CB$7:$CI$10000,4,FALSE)&lt;&gt;0,VLOOKUP(M254,Cs!$CB$7:$CI$10000,4,FALSE),"")),"")</f>
        <v/>
      </c>
      <c r="U254" s="58" t="str">
        <f>IF($O$2&gt;=M254,IF(ISERROR(VLOOKUP(M254,Cs!$CB$7:$CI$10000,5,FALSE))=TRUE,"",IF(VLOOKUP(M254,Cs!$CB$7:$CI$10000,5,FALSE)&lt;&gt;0,VLOOKUP(M254,Cs!$CB$7:$CI$10000,5,FALSE),"")),"")</f>
        <v/>
      </c>
      <c r="V254" s="58" t="str">
        <f>IF($O$2&gt;=M254,VLOOKUP(M254,Cs!$CB$7:$CI$33000,6,FALSE),"")</f>
        <v/>
      </c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  <c r="AL254" s="73"/>
      <c r="AM254" s="73"/>
      <c r="AN254" s="73"/>
      <c r="AO254" s="73"/>
      <c r="AP254" s="73"/>
      <c r="AQ254" s="73"/>
      <c r="AR254" s="73"/>
      <c r="AS254" s="73"/>
      <c r="AT254" s="73"/>
      <c r="AU254" s="73"/>
      <c r="AV254" s="73"/>
      <c r="AW254" s="73"/>
      <c r="AX254" s="73"/>
      <c r="AY254" s="73"/>
      <c r="AZ254" s="73"/>
      <c r="BA254" s="73"/>
      <c r="BB254" s="73"/>
      <c r="CB254" s="58" t="str">
        <f>IF($O$2&gt;=M254,IF(ISERROR(VLOOKUP(M254,Cs!$CB$10007:$CI$33000,4,FALSE))=TRUE,"",IF(VLOOKUP(M254,Cs!$CB$10007:$CI$33000,4,FALSE)&lt;&gt;0,VLOOKUP(M254,Cs!$CB$10007:$CI$33000,4,FALSE),"")),"")</f>
        <v/>
      </c>
      <c r="CC254" s="58" t="str">
        <f>IF($O$2&gt;=M254,IF(ISERROR(VLOOKUP(M254,Cs!$CB$10007:$CI$33000,5,FALSE))=TRUE,"",IF(VLOOKUP(M254,Cs!$CB$10007:$CI$33000,5,FALSE)&lt;&gt;0,VLOOKUP(M254,Cs!$CB$10007:$CI$33000,5,FALSE),"")),"")</f>
        <v/>
      </c>
    </row>
    <row r="255" spans="1:81" x14ac:dyDescent="0.25">
      <c r="A255" s="59" t="str">
        <f t="shared" si="39"/>
        <v/>
      </c>
      <c r="B255" s="60" t="str">
        <f>IF($O$2&gt;=M255,VLOOKUP(M255,Cs!$CB$7:$CI$33000,2,FALSE),"")</f>
        <v/>
      </c>
      <c r="C255" s="61" t="str">
        <f>IF($O$2&gt;=M255,VLOOKUP(M255,Cs!$CB$7:$CN$33000,12,FALSE),"")</f>
        <v/>
      </c>
      <c r="D255" s="61" t="str">
        <f t="shared" si="40"/>
        <v/>
      </c>
      <c r="E255" s="66" t="str">
        <f>IF($O$2&gt;=M255,VLOOKUP(M255,Cs!$CB$7:$CN$33000,13,FALSE),"")</f>
        <v/>
      </c>
      <c r="F255" s="61" t="str">
        <f t="shared" si="41"/>
        <v/>
      </c>
      <c r="G255" s="62" t="str">
        <f>IF(M255&lt;=$O$2,T255,IF(M254=$O$2,$Q$3,IF(M253=$O$2,SUM($G$236:G253),IF(M252=$O$2,SUM(G254,-I254),IF(M251=$O$2,SUM(G254,H254),"")))))</f>
        <v/>
      </c>
      <c r="H255" s="62" t="str">
        <f>IF(M255&lt;=$O$2,CB255,IF(M254=$O$2,$BQ$3,IF(M253=$O$2,SUM($H$236:H253),IF(M252=$O$2,SUM(H254,-J254),""))))</f>
        <v/>
      </c>
      <c r="I255" s="62" t="str">
        <f>IF(M255&lt;=$O$2,U255,IF(M254=$O$2,$R$3,IF(M253=$O$2,SUM($I$236:I253),"")))</f>
        <v/>
      </c>
      <c r="J255" s="62" t="str">
        <f>IF(M255&lt;=$O$2,CC255,IF(M254=$O$2,$BR$3,IF(M253=$O$2,SUM($J$236:J253),"")))</f>
        <v/>
      </c>
      <c r="K255" s="63" t="str">
        <f t="shared" si="42"/>
        <v/>
      </c>
      <c r="M255" s="58">
        <f t="shared" si="43"/>
        <v>223</v>
      </c>
      <c r="O255" s="58" t="str">
        <f>IF($O$2&gt;=M255,VLOOKUP(M255,Cs!$CB$7:$CI$33000,8,FALSE),"")</f>
        <v/>
      </c>
      <c r="P255" s="58" t="str">
        <f>IF($O$2&gt;=M255,VLOOKUP(M255,Cs!$CB$7:$CI$33000,7,FALSE),"")</f>
        <v/>
      </c>
      <c r="Q255" s="58" t="str">
        <f>IF($O$2&gt;=M255,IF(VLOOKUP(M255,Cs!$CB$7:$CN$33000,9,FALSE)&lt;&gt;0,VLOOKUP(M255,Cs!$CB$7:$CN$33000,9,FALSE),""),"")</f>
        <v/>
      </c>
      <c r="R255" s="58" t="str">
        <f>IF($O$2&gt;=M255,VLOOKUP(M255,Cs!$CB$7:$CN$33000,10,FALSE),"")</f>
        <v/>
      </c>
      <c r="S255" s="58" t="str">
        <f>IF($O$2&gt;=M255,VLOOKUP(M255,Cs!$CB$7:$CN$33000,11,FALSE),"")</f>
        <v/>
      </c>
      <c r="T255" s="58" t="str">
        <f>IF($O$2&gt;=M255,IF(ISERROR(VLOOKUP(M255,Cs!$CB$7:$CI$10000,4,FALSE))=TRUE,"",IF(VLOOKUP(M255,Cs!$CB$7:$CI$10000,4,FALSE)&lt;&gt;0,VLOOKUP(M255,Cs!$CB$7:$CI$10000,4,FALSE),"")),"")</f>
        <v/>
      </c>
      <c r="U255" s="58" t="str">
        <f>IF($O$2&gt;=M255,IF(ISERROR(VLOOKUP(M255,Cs!$CB$7:$CI$10000,5,FALSE))=TRUE,"",IF(VLOOKUP(M255,Cs!$CB$7:$CI$10000,5,FALSE)&lt;&gt;0,VLOOKUP(M255,Cs!$CB$7:$CI$10000,5,FALSE),"")),"")</f>
        <v/>
      </c>
      <c r="V255" s="58" t="str">
        <f>IF($O$2&gt;=M255,VLOOKUP(M255,Cs!$CB$7:$CI$33000,6,FALSE),"")</f>
        <v/>
      </c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  <c r="AL255" s="73"/>
      <c r="AM255" s="73"/>
      <c r="AN255" s="73"/>
      <c r="AO255" s="73"/>
      <c r="AP255" s="73"/>
      <c r="AQ255" s="73"/>
      <c r="AR255" s="73"/>
      <c r="AS255" s="73"/>
      <c r="AT255" s="73"/>
      <c r="AU255" s="73"/>
      <c r="AV255" s="73"/>
      <c r="AW255" s="73"/>
      <c r="AX255" s="73"/>
      <c r="AY255" s="73"/>
      <c r="AZ255" s="73"/>
      <c r="BA255" s="73"/>
      <c r="BB255" s="73"/>
      <c r="CB255" s="58" t="str">
        <f>IF($O$2&gt;=M255,IF(ISERROR(VLOOKUP(M255,Cs!$CB$10007:$CI$33000,4,FALSE))=TRUE,"",IF(VLOOKUP(M255,Cs!$CB$10007:$CI$33000,4,FALSE)&lt;&gt;0,VLOOKUP(M255,Cs!$CB$10007:$CI$33000,4,FALSE),"")),"")</f>
        <v/>
      </c>
      <c r="CC255" s="58" t="str">
        <f>IF($O$2&gt;=M255,IF(ISERROR(VLOOKUP(M255,Cs!$CB$10007:$CI$33000,5,FALSE))=TRUE,"",IF(VLOOKUP(M255,Cs!$CB$10007:$CI$33000,5,FALSE)&lt;&gt;0,VLOOKUP(M255,Cs!$CB$10007:$CI$33000,5,FALSE),"")),"")</f>
        <v/>
      </c>
    </row>
    <row r="256" spans="1:81" x14ac:dyDescent="0.25">
      <c r="A256" s="59" t="str">
        <f t="shared" si="39"/>
        <v/>
      </c>
      <c r="B256" s="60" t="str">
        <f>IF($O$2&gt;=M256,VLOOKUP(M256,Cs!$CB$7:$CI$33000,2,FALSE),"")</f>
        <v/>
      </c>
      <c r="C256" s="61" t="str">
        <f>IF($O$2&gt;=M256,VLOOKUP(M256,Cs!$CB$7:$CN$33000,12,FALSE),"")</f>
        <v/>
      </c>
      <c r="D256" s="61" t="str">
        <f t="shared" si="40"/>
        <v/>
      </c>
      <c r="E256" s="66" t="str">
        <f>IF($O$2&gt;=M256,VLOOKUP(M256,Cs!$CB$7:$CN$33000,13,FALSE),"")</f>
        <v/>
      </c>
      <c r="F256" s="61" t="str">
        <f t="shared" si="41"/>
        <v/>
      </c>
      <c r="G256" s="62" t="str">
        <f>IF(M256&lt;=$O$2,T256,IF(M255=$O$2,$Q$3,IF(M254=$O$2,SUM($G$236:G254),IF(M253=$O$2,SUM(G255,-I255),IF(M252=$O$2,SUM(G255,H255),"")))))</f>
        <v/>
      </c>
      <c r="H256" s="62" t="str">
        <f>IF(M256&lt;=$O$2,CB256,IF(M255=$O$2,$BQ$3,IF(M254=$O$2,SUM($H$236:H254),IF(M253=$O$2,SUM(H255,-J255),""))))</f>
        <v/>
      </c>
      <c r="I256" s="62" t="str">
        <f>IF(M256&lt;=$O$2,U256,IF(M255=$O$2,$R$3,IF(M254=$O$2,SUM($I$236:I254),"")))</f>
        <v/>
      </c>
      <c r="J256" s="62" t="str">
        <f>IF(M256&lt;=$O$2,CC256,IF(M255=$O$2,$BR$3,IF(M254=$O$2,SUM($J$236:J254),"")))</f>
        <v/>
      </c>
      <c r="K256" s="63" t="str">
        <f t="shared" si="42"/>
        <v/>
      </c>
      <c r="M256" s="58">
        <f t="shared" si="43"/>
        <v>224</v>
      </c>
      <c r="O256" s="58" t="str">
        <f>IF($O$2&gt;=M256,VLOOKUP(M256,Cs!$CB$7:$CI$33000,8,FALSE),"")</f>
        <v/>
      </c>
      <c r="P256" s="58" t="str">
        <f>IF($O$2&gt;=M256,VLOOKUP(M256,Cs!$CB$7:$CI$33000,7,FALSE),"")</f>
        <v/>
      </c>
      <c r="Q256" s="58" t="str">
        <f>IF($O$2&gt;=M256,IF(VLOOKUP(M256,Cs!$CB$7:$CN$33000,9,FALSE)&lt;&gt;0,VLOOKUP(M256,Cs!$CB$7:$CN$33000,9,FALSE),""),"")</f>
        <v/>
      </c>
      <c r="R256" s="58" t="str">
        <f>IF($O$2&gt;=M256,VLOOKUP(M256,Cs!$CB$7:$CN$33000,10,FALSE),"")</f>
        <v/>
      </c>
      <c r="S256" s="58" t="str">
        <f>IF($O$2&gt;=M256,VLOOKUP(M256,Cs!$CB$7:$CN$33000,11,FALSE),"")</f>
        <v/>
      </c>
      <c r="T256" s="58" t="str">
        <f>IF($O$2&gt;=M256,IF(ISERROR(VLOOKUP(M256,Cs!$CB$7:$CI$10000,4,FALSE))=TRUE,"",IF(VLOOKUP(M256,Cs!$CB$7:$CI$10000,4,FALSE)&lt;&gt;0,VLOOKUP(M256,Cs!$CB$7:$CI$10000,4,FALSE),"")),"")</f>
        <v/>
      </c>
      <c r="U256" s="58" t="str">
        <f>IF($O$2&gt;=M256,IF(ISERROR(VLOOKUP(M256,Cs!$CB$7:$CI$10000,5,FALSE))=TRUE,"",IF(VLOOKUP(M256,Cs!$CB$7:$CI$10000,5,FALSE)&lt;&gt;0,VLOOKUP(M256,Cs!$CB$7:$CI$10000,5,FALSE),"")),"")</f>
        <v/>
      </c>
      <c r="V256" s="58" t="str">
        <f>IF($O$2&gt;=M256,VLOOKUP(M256,Cs!$CB$7:$CI$33000,6,FALSE),"")</f>
        <v/>
      </c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  <c r="AL256" s="73"/>
      <c r="AM256" s="73"/>
      <c r="AN256" s="73"/>
      <c r="AO256" s="73"/>
      <c r="AP256" s="73"/>
      <c r="AQ256" s="73"/>
      <c r="AR256" s="73"/>
      <c r="AS256" s="73"/>
      <c r="AT256" s="73"/>
      <c r="AU256" s="73"/>
      <c r="AV256" s="73"/>
      <c r="AW256" s="73"/>
      <c r="AX256" s="73"/>
      <c r="AY256" s="73"/>
      <c r="AZ256" s="73"/>
      <c r="BA256" s="73"/>
      <c r="BB256" s="73"/>
      <c r="CB256" s="58" t="str">
        <f>IF($O$2&gt;=M256,IF(ISERROR(VLOOKUP(M256,Cs!$CB$10007:$CI$33000,4,FALSE))=TRUE,"",IF(VLOOKUP(M256,Cs!$CB$10007:$CI$33000,4,FALSE)&lt;&gt;0,VLOOKUP(M256,Cs!$CB$10007:$CI$33000,4,FALSE),"")),"")</f>
        <v/>
      </c>
      <c r="CC256" s="58" t="str">
        <f>IF($O$2&gt;=M256,IF(ISERROR(VLOOKUP(M256,Cs!$CB$10007:$CI$33000,5,FALSE))=TRUE,"",IF(VLOOKUP(M256,Cs!$CB$10007:$CI$33000,5,FALSE)&lt;&gt;0,VLOOKUP(M256,Cs!$CB$10007:$CI$33000,5,FALSE),"")),"")</f>
        <v/>
      </c>
    </row>
    <row r="257" spans="1:81" x14ac:dyDescent="0.25">
      <c r="A257" s="59" t="str">
        <f t="shared" si="39"/>
        <v/>
      </c>
      <c r="B257" s="60" t="str">
        <f>IF($O$2&gt;=M257,VLOOKUP(M257,Cs!$CB$7:$CI$33000,2,FALSE),"")</f>
        <v/>
      </c>
      <c r="C257" s="61" t="str">
        <f>IF($O$2&gt;=M257,VLOOKUP(M257,Cs!$CB$7:$CN$33000,12,FALSE),"")</f>
        <v/>
      </c>
      <c r="D257" s="61" t="str">
        <f t="shared" si="40"/>
        <v/>
      </c>
      <c r="E257" s="66" t="str">
        <f>IF($O$2&gt;=M257,VLOOKUP(M257,Cs!$CB$7:$CN$33000,13,FALSE),"")</f>
        <v/>
      </c>
      <c r="F257" s="61" t="str">
        <f t="shared" si="41"/>
        <v/>
      </c>
      <c r="G257" s="62" t="str">
        <f>IF(M257&lt;=$O$2,T257,IF(M256=$O$2,$Q$3,IF(M255=$O$2,SUM($G$236:G255),IF(M254=$O$2,SUM(G256,-I256),IF(M253=$O$2,SUM(G256,H256),"")))))</f>
        <v/>
      </c>
      <c r="H257" s="62" t="str">
        <f>IF(M257&lt;=$O$2,CB257,IF(M256=$O$2,$BQ$3,IF(M255=$O$2,SUM($H$236:H255),IF(M254=$O$2,SUM(H256,-J256),""))))</f>
        <v/>
      </c>
      <c r="I257" s="62" t="str">
        <f>IF(M257&lt;=$O$2,U257,IF(M256=$O$2,$R$3,IF(M255=$O$2,SUM($I$236:I255),"")))</f>
        <v/>
      </c>
      <c r="J257" s="62" t="str">
        <f>IF(M257&lt;=$O$2,CC257,IF(M256=$O$2,$BR$3,IF(M255=$O$2,SUM($J$236:J255),"")))</f>
        <v/>
      </c>
      <c r="K257" s="63" t="str">
        <f t="shared" si="42"/>
        <v/>
      </c>
      <c r="M257" s="58">
        <f t="shared" si="43"/>
        <v>225</v>
      </c>
      <c r="O257" s="58" t="str">
        <f>IF($O$2&gt;=M257,VLOOKUP(M257,Cs!$CB$7:$CI$33000,8,FALSE),"")</f>
        <v/>
      </c>
      <c r="P257" s="58" t="str">
        <f>IF($O$2&gt;=M257,VLOOKUP(M257,Cs!$CB$7:$CI$33000,7,FALSE),"")</f>
        <v/>
      </c>
      <c r="Q257" s="58" t="str">
        <f>IF($O$2&gt;=M257,IF(VLOOKUP(M257,Cs!$CB$7:$CN$33000,9,FALSE)&lt;&gt;0,VLOOKUP(M257,Cs!$CB$7:$CN$33000,9,FALSE),""),"")</f>
        <v/>
      </c>
      <c r="R257" s="58" t="str">
        <f>IF($O$2&gt;=M257,VLOOKUP(M257,Cs!$CB$7:$CN$33000,10,FALSE),"")</f>
        <v/>
      </c>
      <c r="S257" s="58" t="str">
        <f>IF($O$2&gt;=M257,VLOOKUP(M257,Cs!$CB$7:$CN$33000,11,FALSE),"")</f>
        <v/>
      </c>
      <c r="T257" s="58" t="str">
        <f>IF($O$2&gt;=M257,IF(ISERROR(VLOOKUP(M257,Cs!$CB$7:$CI$10000,4,FALSE))=TRUE,"",IF(VLOOKUP(M257,Cs!$CB$7:$CI$10000,4,FALSE)&lt;&gt;0,VLOOKUP(M257,Cs!$CB$7:$CI$10000,4,FALSE),"")),"")</f>
        <v/>
      </c>
      <c r="U257" s="58" t="str">
        <f>IF($O$2&gt;=M257,IF(ISERROR(VLOOKUP(M257,Cs!$CB$7:$CI$10000,5,FALSE))=TRUE,"",IF(VLOOKUP(M257,Cs!$CB$7:$CI$10000,5,FALSE)&lt;&gt;0,VLOOKUP(M257,Cs!$CB$7:$CI$10000,5,FALSE),"")),"")</f>
        <v/>
      </c>
      <c r="V257" s="58" t="str">
        <f>IF($O$2&gt;=M257,VLOOKUP(M257,Cs!$CB$7:$CI$33000,6,FALSE),"")</f>
        <v/>
      </c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  <c r="AL257" s="73"/>
      <c r="AM257" s="73"/>
      <c r="AN257" s="73"/>
      <c r="AO257" s="73"/>
      <c r="AP257" s="73"/>
      <c r="AQ257" s="73"/>
      <c r="AR257" s="73"/>
      <c r="AS257" s="73"/>
      <c r="AT257" s="73"/>
      <c r="AU257" s="73"/>
      <c r="AV257" s="73"/>
      <c r="AW257" s="73"/>
      <c r="AX257" s="73"/>
      <c r="AY257" s="73"/>
      <c r="AZ257" s="73"/>
      <c r="BA257" s="73"/>
      <c r="BB257" s="73"/>
      <c r="CB257" s="58" t="str">
        <f>IF($O$2&gt;=M257,IF(ISERROR(VLOOKUP(M257,Cs!$CB$10007:$CI$33000,4,FALSE))=TRUE,"",IF(VLOOKUP(M257,Cs!$CB$10007:$CI$33000,4,FALSE)&lt;&gt;0,VLOOKUP(M257,Cs!$CB$10007:$CI$33000,4,FALSE),"")),"")</f>
        <v/>
      </c>
      <c r="CC257" s="58" t="str">
        <f>IF($O$2&gt;=M257,IF(ISERROR(VLOOKUP(M257,Cs!$CB$10007:$CI$33000,5,FALSE))=TRUE,"",IF(VLOOKUP(M257,Cs!$CB$10007:$CI$33000,5,FALSE)&lt;&gt;0,VLOOKUP(M257,Cs!$CB$10007:$CI$33000,5,FALSE),"")),"")</f>
        <v/>
      </c>
    </row>
    <row r="258" spans="1:81" x14ac:dyDescent="0.25">
      <c r="A258" s="59" t="str">
        <f t="shared" si="39"/>
        <v/>
      </c>
      <c r="B258" s="60" t="str">
        <f>IF($O$2&gt;=M258,VLOOKUP(M258,Cs!$CB$7:$CI$33000,2,FALSE),"")</f>
        <v/>
      </c>
      <c r="C258" s="61" t="str">
        <f>IF($O$2&gt;=M258,VLOOKUP(M258,Cs!$CB$7:$CN$33000,12,FALSE),"")</f>
        <v/>
      </c>
      <c r="D258" s="61" t="str">
        <f t="shared" si="40"/>
        <v/>
      </c>
      <c r="E258" s="66" t="str">
        <f>IF($O$2&gt;=M258,VLOOKUP(M258,Cs!$CB$7:$CN$33000,13,FALSE),"")</f>
        <v/>
      </c>
      <c r="F258" s="61" t="str">
        <f t="shared" si="41"/>
        <v/>
      </c>
      <c r="G258" s="62" t="str">
        <f>IF(M258&lt;=$O$2,T258,IF(M257=$O$2,$Q$3,IF(M256=$O$2,SUM($G$236:G256),IF(M255=$O$2,SUM(G257,-I257),IF(M254=$O$2,SUM(G257,H257),"")))))</f>
        <v/>
      </c>
      <c r="H258" s="62" t="str">
        <f>IF(M258&lt;=$O$2,CB258,IF(M257=$O$2,$BQ$3,IF(M256=$O$2,SUM($H$236:H256),IF(M255=$O$2,SUM(H257,-J257),""))))</f>
        <v/>
      </c>
      <c r="I258" s="62" t="str">
        <f>IF(M258&lt;=$O$2,U258,IF(M257=$O$2,$R$3,IF(M256=$O$2,SUM($I$236:I256),"")))</f>
        <v/>
      </c>
      <c r="J258" s="62" t="str">
        <f>IF(M258&lt;=$O$2,CC258,IF(M257=$O$2,$BR$3,IF(M256=$O$2,SUM($J$236:J256),"")))</f>
        <v/>
      </c>
      <c r="K258" s="63" t="str">
        <f t="shared" si="42"/>
        <v/>
      </c>
      <c r="M258" s="58">
        <f t="shared" si="43"/>
        <v>226</v>
      </c>
      <c r="O258" s="58" t="str">
        <f>IF($O$2&gt;=M258,VLOOKUP(M258,Cs!$CB$7:$CI$33000,8,FALSE),"")</f>
        <v/>
      </c>
      <c r="P258" s="58" t="str">
        <f>IF($O$2&gt;=M258,VLOOKUP(M258,Cs!$CB$7:$CI$33000,7,FALSE),"")</f>
        <v/>
      </c>
      <c r="Q258" s="58" t="str">
        <f>IF($O$2&gt;=M258,IF(VLOOKUP(M258,Cs!$CB$7:$CN$33000,9,FALSE)&lt;&gt;0,VLOOKUP(M258,Cs!$CB$7:$CN$33000,9,FALSE),""),"")</f>
        <v/>
      </c>
      <c r="R258" s="58" t="str">
        <f>IF($O$2&gt;=M258,VLOOKUP(M258,Cs!$CB$7:$CN$33000,10,FALSE),"")</f>
        <v/>
      </c>
      <c r="S258" s="58" t="str">
        <f>IF($O$2&gt;=M258,VLOOKUP(M258,Cs!$CB$7:$CN$33000,11,FALSE),"")</f>
        <v/>
      </c>
      <c r="T258" s="58" t="str">
        <f>IF($O$2&gt;=M258,IF(ISERROR(VLOOKUP(M258,Cs!$CB$7:$CI$10000,4,FALSE))=TRUE,"",IF(VLOOKUP(M258,Cs!$CB$7:$CI$10000,4,FALSE)&lt;&gt;0,VLOOKUP(M258,Cs!$CB$7:$CI$10000,4,FALSE),"")),"")</f>
        <v/>
      </c>
      <c r="U258" s="58" t="str">
        <f>IF($O$2&gt;=M258,IF(ISERROR(VLOOKUP(M258,Cs!$CB$7:$CI$10000,5,FALSE))=TRUE,"",IF(VLOOKUP(M258,Cs!$CB$7:$CI$10000,5,FALSE)&lt;&gt;0,VLOOKUP(M258,Cs!$CB$7:$CI$10000,5,FALSE),"")),"")</f>
        <v/>
      </c>
      <c r="V258" s="58" t="str">
        <f>IF($O$2&gt;=M258,VLOOKUP(M258,Cs!$CB$7:$CI$33000,6,FALSE),"")</f>
        <v/>
      </c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  <c r="AL258" s="73"/>
      <c r="AM258" s="73"/>
      <c r="AN258" s="73"/>
      <c r="AO258" s="73"/>
      <c r="AP258" s="73"/>
      <c r="AQ258" s="73"/>
      <c r="AR258" s="73"/>
      <c r="AS258" s="73"/>
      <c r="AT258" s="73"/>
      <c r="AU258" s="73"/>
      <c r="AV258" s="73"/>
      <c r="AW258" s="73"/>
      <c r="AX258" s="73"/>
      <c r="AY258" s="73"/>
      <c r="AZ258" s="73"/>
      <c r="BA258" s="73"/>
      <c r="BB258" s="73"/>
      <c r="CB258" s="58" t="str">
        <f>IF($O$2&gt;=M258,IF(ISERROR(VLOOKUP(M258,Cs!$CB$10007:$CI$33000,4,FALSE))=TRUE,"",IF(VLOOKUP(M258,Cs!$CB$10007:$CI$33000,4,FALSE)&lt;&gt;0,VLOOKUP(M258,Cs!$CB$10007:$CI$33000,4,FALSE),"")),"")</f>
        <v/>
      </c>
      <c r="CC258" s="58" t="str">
        <f>IF($O$2&gt;=M258,IF(ISERROR(VLOOKUP(M258,Cs!$CB$10007:$CI$33000,5,FALSE))=TRUE,"",IF(VLOOKUP(M258,Cs!$CB$10007:$CI$33000,5,FALSE)&lt;&gt;0,VLOOKUP(M258,Cs!$CB$10007:$CI$33000,5,FALSE),"")),"")</f>
        <v/>
      </c>
    </row>
    <row r="259" spans="1:81" x14ac:dyDescent="0.25">
      <c r="A259" s="59" t="str">
        <f t="shared" si="39"/>
        <v/>
      </c>
      <c r="B259" s="60" t="str">
        <f>IF($O$2&gt;=M259,VLOOKUP(M259,Cs!$CB$7:$CI$33000,2,FALSE),"")</f>
        <v/>
      </c>
      <c r="C259" s="61" t="str">
        <f>IF($O$2&gt;=M259,VLOOKUP(M259,Cs!$CB$7:$CN$33000,12,FALSE),"")</f>
        <v/>
      </c>
      <c r="D259" s="61" t="str">
        <f t="shared" si="40"/>
        <v/>
      </c>
      <c r="E259" s="66" t="str">
        <f>IF($O$2&gt;=M259,VLOOKUP(M259,Cs!$CB$7:$CN$33000,13,FALSE),"")</f>
        <v/>
      </c>
      <c r="F259" s="61" t="str">
        <f t="shared" si="41"/>
        <v/>
      </c>
      <c r="G259" s="62" t="str">
        <f>IF(M259&lt;=$O$2,T259,IF(M258=$O$2,$Q$3,IF(M257=$O$2,SUM($G$236:G257),IF(M256=$O$2,SUM(G258,-I258),IF(M255=$O$2,SUM(G258,H258),"")))))</f>
        <v/>
      </c>
      <c r="H259" s="62" t="str">
        <f>IF(M259&lt;=$O$2,CB259,IF(M258=$O$2,$BQ$3,IF(M257=$O$2,SUM($H$236:H257),IF(M256=$O$2,SUM(H258,-J258),""))))</f>
        <v/>
      </c>
      <c r="I259" s="62" t="str">
        <f>IF(M259&lt;=$O$2,U259,IF(M258=$O$2,$R$3,IF(M257=$O$2,SUM($I$236:I257),"")))</f>
        <v/>
      </c>
      <c r="J259" s="62" t="str">
        <f>IF(M259&lt;=$O$2,CC259,IF(M258=$O$2,$BR$3,IF(M257=$O$2,SUM($J$236:J257),"")))</f>
        <v/>
      </c>
      <c r="K259" s="63" t="str">
        <f t="shared" si="42"/>
        <v/>
      </c>
      <c r="M259" s="58">
        <f t="shared" si="43"/>
        <v>227</v>
      </c>
      <c r="O259" s="58" t="str">
        <f>IF($O$2&gt;=M259,VLOOKUP(M259,Cs!$CB$7:$CI$33000,8,FALSE),"")</f>
        <v/>
      </c>
      <c r="P259" s="58" t="str">
        <f>IF($O$2&gt;=M259,VLOOKUP(M259,Cs!$CB$7:$CI$33000,7,FALSE),"")</f>
        <v/>
      </c>
      <c r="Q259" s="58" t="str">
        <f>IF($O$2&gt;=M259,IF(VLOOKUP(M259,Cs!$CB$7:$CN$33000,9,FALSE)&lt;&gt;0,VLOOKUP(M259,Cs!$CB$7:$CN$33000,9,FALSE),""),"")</f>
        <v/>
      </c>
      <c r="R259" s="58" t="str">
        <f>IF($O$2&gt;=M259,VLOOKUP(M259,Cs!$CB$7:$CN$33000,10,FALSE),"")</f>
        <v/>
      </c>
      <c r="S259" s="58" t="str">
        <f>IF($O$2&gt;=M259,VLOOKUP(M259,Cs!$CB$7:$CN$33000,11,FALSE),"")</f>
        <v/>
      </c>
      <c r="T259" s="58" t="str">
        <f>IF($O$2&gt;=M259,IF(ISERROR(VLOOKUP(M259,Cs!$CB$7:$CI$10000,4,FALSE))=TRUE,"",IF(VLOOKUP(M259,Cs!$CB$7:$CI$10000,4,FALSE)&lt;&gt;0,VLOOKUP(M259,Cs!$CB$7:$CI$10000,4,FALSE),"")),"")</f>
        <v/>
      </c>
      <c r="U259" s="58" t="str">
        <f>IF($O$2&gt;=M259,IF(ISERROR(VLOOKUP(M259,Cs!$CB$7:$CI$10000,5,FALSE))=TRUE,"",IF(VLOOKUP(M259,Cs!$CB$7:$CI$10000,5,FALSE)&lt;&gt;0,VLOOKUP(M259,Cs!$CB$7:$CI$10000,5,FALSE),"")),"")</f>
        <v/>
      </c>
      <c r="V259" s="58" t="str">
        <f>IF($O$2&gt;=M259,VLOOKUP(M259,Cs!$CB$7:$CI$33000,6,FALSE),"")</f>
        <v/>
      </c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  <c r="AL259" s="73"/>
      <c r="AM259" s="73"/>
      <c r="AN259" s="73"/>
      <c r="AO259" s="73"/>
      <c r="AP259" s="73"/>
      <c r="AQ259" s="73"/>
      <c r="AR259" s="73"/>
      <c r="AS259" s="73"/>
      <c r="AT259" s="73"/>
      <c r="AU259" s="73"/>
      <c r="AV259" s="73"/>
      <c r="AW259" s="73"/>
      <c r="AX259" s="73"/>
      <c r="AY259" s="73"/>
      <c r="AZ259" s="73"/>
      <c r="BA259" s="73"/>
      <c r="BB259" s="73"/>
      <c r="CB259" s="58" t="str">
        <f>IF($O$2&gt;=M259,IF(ISERROR(VLOOKUP(M259,Cs!$CB$10007:$CI$33000,4,FALSE))=TRUE,"",IF(VLOOKUP(M259,Cs!$CB$10007:$CI$33000,4,FALSE)&lt;&gt;0,VLOOKUP(M259,Cs!$CB$10007:$CI$33000,4,FALSE),"")),"")</f>
        <v/>
      </c>
      <c r="CC259" s="58" t="str">
        <f>IF($O$2&gt;=M259,IF(ISERROR(VLOOKUP(M259,Cs!$CB$10007:$CI$33000,5,FALSE))=TRUE,"",IF(VLOOKUP(M259,Cs!$CB$10007:$CI$33000,5,FALSE)&lt;&gt;0,VLOOKUP(M259,Cs!$CB$10007:$CI$33000,5,FALSE),"")),"")</f>
        <v/>
      </c>
    </row>
    <row r="260" spans="1:81" x14ac:dyDescent="0.25">
      <c r="A260" s="59" t="str">
        <f t="shared" si="39"/>
        <v/>
      </c>
      <c r="B260" s="60" t="str">
        <f>IF($O$2&gt;=M260,VLOOKUP(M260,Cs!$CB$7:$CI$33000,2,FALSE),"")</f>
        <v/>
      </c>
      <c r="C260" s="61" t="str">
        <f>IF($O$2&gt;=M260,VLOOKUP(M260,Cs!$CB$7:$CN$33000,12,FALSE),"")</f>
        <v/>
      </c>
      <c r="D260" s="61" t="str">
        <f t="shared" si="40"/>
        <v/>
      </c>
      <c r="E260" s="66" t="str">
        <f>IF($O$2&gt;=M260,VLOOKUP(M260,Cs!$CB$7:$CN$33000,13,FALSE),"")</f>
        <v/>
      </c>
      <c r="F260" s="61" t="str">
        <f t="shared" si="41"/>
        <v/>
      </c>
      <c r="G260" s="62" t="str">
        <f>IF(M260&lt;=$O$2,T260,IF(M259=$O$2,$Q$3,IF(M258=$O$2,SUM($G$236:G258),IF(M257=$O$2,SUM(G259,-I259),IF(M256=$O$2,SUM(G259,H259),"")))))</f>
        <v/>
      </c>
      <c r="H260" s="62" t="str">
        <f>IF(M260&lt;=$O$2,CB260,IF(M259=$O$2,$BQ$3,IF(M258=$O$2,SUM($H$236:H258),IF(M257=$O$2,SUM(H259,-J259),""))))</f>
        <v/>
      </c>
      <c r="I260" s="62" t="str">
        <f>IF(M260&lt;=$O$2,U260,IF(M259=$O$2,$R$3,IF(M258=$O$2,SUM($I$236:I258),"")))</f>
        <v/>
      </c>
      <c r="J260" s="62" t="str">
        <f>IF(M260&lt;=$O$2,CC260,IF(M259=$O$2,$BR$3,IF(M258=$O$2,SUM($J$236:J258),"")))</f>
        <v/>
      </c>
      <c r="K260" s="63" t="str">
        <f t="shared" si="42"/>
        <v/>
      </c>
      <c r="M260" s="58">
        <f t="shared" si="43"/>
        <v>228</v>
      </c>
      <c r="O260" s="58" t="str">
        <f>IF($O$2&gt;=M260,VLOOKUP(M260,Cs!$CB$7:$CI$33000,8,FALSE),"")</f>
        <v/>
      </c>
      <c r="P260" s="58" t="str">
        <f>IF($O$2&gt;=M260,VLOOKUP(M260,Cs!$CB$7:$CI$33000,7,FALSE),"")</f>
        <v/>
      </c>
      <c r="Q260" s="58" t="str">
        <f>IF($O$2&gt;=M260,IF(VLOOKUP(M260,Cs!$CB$7:$CN$33000,9,FALSE)&lt;&gt;0,VLOOKUP(M260,Cs!$CB$7:$CN$33000,9,FALSE),""),"")</f>
        <v/>
      </c>
      <c r="R260" s="58" t="str">
        <f>IF($O$2&gt;=M260,VLOOKUP(M260,Cs!$CB$7:$CN$33000,10,FALSE),"")</f>
        <v/>
      </c>
      <c r="S260" s="58" t="str">
        <f>IF($O$2&gt;=M260,VLOOKUP(M260,Cs!$CB$7:$CN$33000,11,FALSE),"")</f>
        <v/>
      </c>
      <c r="T260" s="58" t="str">
        <f>IF($O$2&gt;=M260,IF(ISERROR(VLOOKUP(M260,Cs!$CB$7:$CI$10000,4,FALSE))=TRUE,"",IF(VLOOKUP(M260,Cs!$CB$7:$CI$10000,4,FALSE)&lt;&gt;0,VLOOKUP(M260,Cs!$CB$7:$CI$10000,4,FALSE),"")),"")</f>
        <v/>
      </c>
      <c r="U260" s="58" t="str">
        <f>IF($O$2&gt;=M260,IF(ISERROR(VLOOKUP(M260,Cs!$CB$7:$CI$10000,5,FALSE))=TRUE,"",IF(VLOOKUP(M260,Cs!$CB$7:$CI$10000,5,FALSE)&lt;&gt;0,VLOOKUP(M260,Cs!$CB$7:$CI$10000,5,FALSE),"")),"")</f>
        <v/>
      </c>
      <c r="V260" s="58" t="str">
        <f>IF($O$2&gt;=M260,VLOOKUP(M260,Cs!$CB$7:$CI$33000,6,FALSE),"")</f>
        <v/>
      </c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  <c r="AL260" s="73"/>
      <c r="AM260" s="73"/>
      <c r="AN260" s="73"/>
      <c r="AO260" s="73"/>
      <c r="AP260" s="73"/>
      <c r="AQ260" s="73"/>
      <c r="AR260" s="73"/>
      <c r="AS260" s="73"/>
      <c r="AT260" s="73"/>
      <c r="AU260" s="73"/>
      <c r="AV260" s="73"/>
      <c r="AW260" s="73"/>
      <c r="AX260" s="73"/>
      <c r="AY260" s="73"/>
      <c r="AZ260" s="73"/>
      <c r="BA260" s="73"/>
      <c r="BB260" s="73"/>
      <c r="CB260" s="58" t="str">
        <f>IF($O$2&gt;=M260,IF(ISERROR(VLOOKUP(M260,Cs!$CB$10007:$CI$33000,4,FALSE))=TRUE,"",IF(VLOOKUP(M260,Cs!$CB$10007:$CI$33000,4,FALSE)&lt;&gt;0,VLOOKUP(M260,Cs!$CB$10007:$CI$33000,4,FALSE),"")),"")</f>
        <v/>
      </c>
      <c r="CC260" s="58" t="str">
        <f>IF($O$2&gt;=M260,IF(ISERROR(VLOOKUP(M260,Cs!$CB$10007:$CI$33000,5,FALSE))=TRUE,"",IF(VLOOKUP(M260,Cs!$CB$10007:$CI$33000,5,FALSE)&lt;&gt;0,VLOOKUP(M260,Cs!$CB$10007:$CI$33000,5,FALSE),"")),"")</f>
        <v/>
      </c>
    </row>
    <row r="261" spans="1:81" x14ac:dyDescent="0.25">
      <c r="A261" s="59" t="str">
        <f t="shared" si="39"/>
        <v/>
      </c>
      <c r="B261" s="60" t="str">
        <f>IF($O$2&gt;=M261,VLOOKUP(M261,Cs!$CB$7:$CI$33000,2,FALSE),"")</f>
        <v/>
      </c>
      <c r="C261" s="61" t="str">
        <f>IF($O$2&gt;=M261,VLOOKUP(M261,Cs!$CB$7:$CN$33000,12,FALSE),"")</f>
        <v/>
      </c>
      <c r="D261" s="61" t="str">
        <f t="shared" si="40"/>
        <v/>
      </c>
      <c r="E261" s="66" t="str">
        <f>IF($O$2&gt;=M261,VLOOKUP(M261,Cs!$CB$7:$CN$33000,13,FALSE),"")</f>
        <v/>
      </c>
      <c r="F261" s="61" t="str">
        <f t="shared" si="41"/>
        <v/>
      </c>
      <c r="G261" s="62" t="str">
        <f>IF(M261&lt;=$O$2,T261,IF(M260=$O$2,$Q$3,IF(M259=$O$2,SUM($G$236:G259),IF(M258=$O$2,SUM(G260,-I260),IF(M257=$O$2,SUM(G260,H260),"")))))</f>
        <v/>
      </c>
      <c r="H261" s="62" t="str">
        <f>IF(M261&lt;=$O$2,CB261,IF(M260=$O$2,$BQ$3,IF(M259=$O$2,SUM($H$236:H259),IF(M258=$O$2,SUM(H260,-J260),""))))</f>
        <v/>
      </c>
      <c r="I261" s="62" t="str">
        <f>IF(M261&lt;=$O$2,U261,IF(M260=$O$2,$R$3,IF(M259=$O$2,SUM($I$236:I259),"")))</f>
        <v/>
      </c>
      <c r="J261" s="62" t="str">
        <f>IF(M261&lt;=$O$2,CC261,IF(M260=$O$2,$BR$3,IF(M259=$O$2,SUM($J$236:J259),"")))</f>
        <v/>
      </c>
      <c r="K261" s="63" t="str">
        <f t="shared" si="42"/>
        <v/>
      </c>
      <c r="M261" s="58">
        <f t="shared" si="43"/>
        <v>229</v>
      </c>
      <c r="O261" s="58" t="str">
        <f>IF($O$2&gt;=M261,VLOOKUP(M261,Cs!$CB$7:$CI$33000,8,FALSE),"")</f>
        <v/>
      </c>
      <c r="P261" s="58" t="str">
        <f>IF($O$2&gt;=M261,VLOOKUP(M261,Cs!$CB$7:$CI$33000,7,FALSE),"")</f>
        <v/>
      </c>
      <c r="Q261" s="58" t="str">
        <f>IF($O$2&gt;=M261,IF(VLOOKUP(M261,Cs!$CB$7:$CN$33000,9,FALSE)&lt;&gt;0,VLOOKUP(M261,Cs!$CB$7:$CN$33000,9,FALSE),""),"")</f>
        <v/>
      </c>
      <c r="R261" s="58" t="str">
        <f>IF($O$2&gt;=M261,VLOOKUP(M261,Cs!$CB$7:$CN$33000,10,FALSE),"")</f>
        <v/>
      </c>
      <c r="S261" s="58" t="str">
        <f>IF($O$2&gt;=M261,VLOOKUP(M261,Cs!$CB$7:$CN$33000,11,FALSE),"")</f>
        <v/>
      </c>
      <c r="T261" s="58" t="str">
        <f>IF($O$2&gt;=M261,IF(ISERROR(VLOOKUP(M261,Cs!$CB$7:$CI$10000,4,FALSE))=TRUE,"",IF(VLOOKUP(M261,Cs!$CB$7:$CI$10000,4,FALSE)&lt;&gt;0,VLOOKUP(M261,Cs!$CB$7:$CI$10000,4,FALSE),"")),"")</f>
        <v/>
      </c>
      <c r="U261" s="58" t="str">
        <f>IF($O$2&gt;=M261,IF(ISERROR(VLOOKUP(M261,Cs!$CB$7:$CI$10000,5,FALSE))=TRUE,"",IF(VLOOKUP(M261,Cs!$CB$7:$CI$10000,5,FALSE)&lt;&gt;0,VLOOKUP(M261,Cs!$CB$7:$CI$10000,5,FALSE),"")),"")</f>
        <v/>
      </c>
      <c r="V261" s="58" t="str">
        <f>IF($O$2&gt;=M261,VLOOKUP(M261,Cs!$CB$7:$CI$33000,6,FALSE),"")</f>
        <v/>
      </c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  <c r="AL261" s="73"/>
      <c r="AM261" s="73"/>
      <c r="AN261" s="73"/>
      <c r="AO261" s="73"/>
      <c r="AP261" s="73"/>
      <c r="AQ261" s="73"/>
      <c r="AR261" s="73"/>
      <c r="AS261" s="73"/>
      <c r="AT261" s="73"/>
      <c r="AU261" s="73"/>
      <c r="AV261" s="73"/>
      <c r="AW261" s="73"/>
      <c r="AX261" s="73"/>
      <c r="AY261" s="73"/>
      <c r="AZ261" s="73"/>
      <c r="BA261" s="73"/>
      <c r="BB261" s="73"/>
      <c r="CB261" s="58" t="str">
        <f>IF($O$2&gt;=M261,IF(ISERROR(VLOOKUP(M261,Cs!$CB$10007:$CI$33000,4,FALSE))=TRUE,"",IF(VLOOKUP(M261,Cs!$CB$10007:$CI$33000,4,FALSE)&lt;&gt;0,VLOOKUP(M261,Cs!$CB$10007:$CI$33000,4,FALSE),"")),"")</f>
        <v/>
      </c>
      <c r="CC261" s="58" t="str">
        <f>IF($O$2&gt;=M261,IF(ISERROR(VLOOKUP(M261,Cs!$CB$10007:$CI$33000,5,FALSE))=TRUE,"",IF(VLOOKUP(M261,Cs!$CB$10007:$CI$33000,5,FALSE)&lt;&gt;0,VLOOKUP(M261,Cs!$CB$10007:$CI$33000,5,FALSE),"")),"")</f>
        <v/>
      </c>
    </row>
    <row r="262" spans="1:81" x14ac:dyDescent="0.25">
      <c r="A262" s="59" t="str">
        <f t="shared" si="39"/>
        <v/>
      </c>
      <c r="B262" s="60" t="str">
        <f>IF($O$2&gt;=M262,VLOOKUP(M262,Cs!$CB$7:$CI$33000,2,FALSE),"")</f>
        <v/>
      </c>
      <c r="C262" s="61" t="str">
        <f>IF($O$2&gt;=M262,VLOOKUP(M262,Cs!$CB$7:$CN$33000,12,FALSE),"")</f>
        <v/>
      </c>
      <c r="D262" s="61" t="str">
        <f t="shared" si="40"/>
        <v/>
      </c>
      <c r="E262" s="66" t="str">
        <f>IF($O$2&gt;=M262,VLOOKUP(M262,Cs!$CB$7:$CN$33000,13,FALSE),"")</f>
        <v/>
      </c>
      <c r="F262" s="61" t="str">
        <f t="shared" si="41"/>
        <v/>
      </c>
      <c r="G262" s="62" t="str">
        <f>IF(M262&lt;=$O$2,T262,IF(M261=$O$2,$Q$3,IF(M260=$O$2,SUM($G$236:G260),IF(M259=$O$2,SUM(G261,-I261),IF(M258=$O$2,SUM(G261,H261),"")))))</f>
        <v/>
      </c>
      <c r="H262" s="62" t="str">
        <f>IF(M262&lt;=$O$2,CB262,IF(M261=$O$2,$BQ$3,IF(M260=$O$2,SUM($H$236:H260),IF(M259=$O$2,SUM(H261,-J261),""))))</f>
        <v/>
      </c>
      <c r="I262" s="62" t="str">
        <f>IF(M262&lt;=$O$2,U262,IF(M261=$O$2,$R$3,IF(M260=$O$2,SUM($I$236:I260),"")))</f>
        <v/>
      </c>
      <c r="J262" s="62" t="str">
        <f>IF(M262&lt;=$O$2,CC262,IF(M261=$O$2,$BR$3,IF(M260=$O$2,SUM($J$236:J260),"")))</f>
        <v/>
      </c>
      <c r="K262" s="63" t="str">
        <f t="shared" si="42"/>
        <v/>
      </c>
      <c r="M262" s="58">
        <f t="shared" si="43"/>
        <v>230</v>
      </c>
      <c r="O262" s="58" t="str">
        <f>IF($O$2&gt;=M262,VLOOKUP(M262,Cs!$CB$7:$CI$33000,8,FALSE),"")</f>
        <v/>
      </c>
      <c r="P262" s="58" t="str">
        <f>IF($O$2&gt;=M262,VLOOKUP(M262,Cs!$CB$7:$CI$33000,7,FALSE),"")</f>
        <v/>
      </c>
      <c r="Q262" s="58" t="str">
        <f>IF($O$2&gt;=M262,IF(VLOOKUP(M262,Cs!$CB$7:$CN$33000,9,FALSE)&lt;&gt;0,VLOOKUP(M262,Cs!$CB$7:$CN$33000,9,FALSE),""),"")</f>
        <v/>
      </c>
      <c r="R262" s="58" t="str">
        <f>IF($O$2&gt;=M262,VLOOKUP(M262,Cs!$CB$7:$CN$33000,10,FALSE),"")</f>
        <v/>
      </c>
      <c r="S262" s="58" t="str">
        <f>IF($O$2&gt;=M262,VLOOKUP(M262,Cs!$CB$7:$CN$33000,11,FALSE),"")</f>
        <v/>
      </c>
      <c r="T262" s="58" t="str">
        <f>IF($O$2&gt;=M262,IF(ISERROR(VLOOKUP(M262,Cs!$CB$7:$CI$10000,4,FALSE))=TRUE,"",IF(VLOOKUP(M262,Cs!$CB$7:$CI$10000,4,FALSE)&lt;&gt;0,VLOOKUP(M262,Cs!$CB$7:$CI$10000,4,FALSE),"")),"")</f>
        <v/>
      </c>
      <c r="U262" s="58" t="str">
        <f>IF($O$2&gt;=M262,IF(ISERROR(VLOOKUP(M262,Cs!$CB$7:$CI$10000,5,FALSE))=TRUE,"",IF(VLOOKUP(M262,Cs!$CB$7:$CI$10000,5,FALSE)&lt;&gt;0,VLOOKUP(M262,Cs!$CB$7:$CI$10000,5,FALSE),"")),"")</f>
        <v/>
      </c>
      <c r="V262" s="58" t="str">
        <f>IF($O$2&gt;=M262,VLOOKUP(M262,Cs!$CB$7:$CI$33000,6,FALSE),"")</f>
        <v/>
      </c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  <c r="AL262" s="73"/>
      <c r="AM262" s="73"/>
      <c r="AN262" s="73"/>
      <c r="AO262" s="73"/>
      <c r="AP262" s="73"/>
      <c r="AQ262" s="73"/>
      <c r="AR262" s="73"/>
      <c r="AS262" s="73"/>
      <c r="AT262" s="73"/>
      <c r="AU262" s="73"/>
      <c r="AV262" s="73"/>
      <c r="AW262" s="73"/>
      <c r="AX262" s="73"/>
      <c r="AY262" s="73"/>
      <c r="AZ262" s="73"/>
      <c r="BA262" s="73"/>
      <c r="BB262" s="73"/>
      <c r="CB262" s="58" t="str">
        <f>IF($O$2&gt;=M262,IF(ISERROR(VLOOKUP(M262,Cs!$CB$10007:$CI$33000,4,FALSE))=TRUE,"",IF(VLOOKUP(M262,Cs!$CB$10007:$CI$33000,4,FALSE)&lt;&gt;0,VLOOKUP(M262,Cs!$CB$10007:$CI$33000,4,FALSE),"")),"")</f>
        <v/>
      </c>
      <c r="CC262" s="58" t="str">
        <f>IF($O$2&gt;=M262,IF(ISERROR(VLOOKUP(M262,Cs!$CB$10007:$CI$33000,5,FALSE))=TRUE,"",IF(VLOOKUP(M262,Cs!$CB$10007:$CI$33000,5,FALSE)&lt;&gt;0,VLOOKUP(M262,Cs!$CB$10007:$CI$33000,5,FALSE),"")),"")</f>
        <v/>
      </c>
    </row>
    <row r="263" spans="1:81" x14ac:dyDescent="0.25">
      <c r="A263" s="59" t="str">
        <f t="shared" si="39"/>
        <v/>
      </c>
      <c r="B263" s="60" t="str">
        <f>IF($O$2&gt;=M263,VLOOKUP(M263,Cs!$CB$7:$CI$33000,2,FALSE),"")</f>
        <v/>
      </c>
      <c r="C263" s="61" t="str">
        <f>IF($O$2&gt;=M263,VLOOKUP(M263,Cs!$CB$7:$CN$33000,12,FALSE),"")</f>
        <v/>
      </c>
      <c r="D263" s="61" t="str">
        <f t="shared" si="40"/>
        <v/>
      </c>
      <c r="E263" s="66" t="str">
        <f>IF($O$2&gt;=M263,VLOOKUP(M263,Cs!$CB$7:$CN$33000,13,FALSE),"")</f>
        <v/>
      </c>
      <c r="F263" s="61" t="str">
        <f t="shared" si="41"/>
        <v/>
      </c>
      <c r="G263" s="62" t="str">
        <f>IF(M263&lt;=$O$2,T263,IF(M262=$O$2,$Q$3,IF(M261=$O$2,SUM($G$236:G261),IF(M260=$O$2,SUM(G262,-I262),IF(M259=$O$2,SUM(G262,H262),"")))))</f>
        <v/>
      </c>
      <c r="H263" s="62" t="str">
        <f>IF(M263&lt;=$O$2,CB263,IF(M262=$O$2,$BQ$3,IF(M261=$O$2,SUM($H$236:H261),IF(M260=$O$2,SUM(H262,-J262),""))))</f>
        <v/>
      </c>
      <c r="I263" s="62" t="str">
        <f>IF(M263&lt;=$O$2,U263,IF(M262=$O$2,$R$3,IF(M261=$O$2,SUM($I$236:I261),"")))</f>
        <v/>
      </c>
      <c r="J263" s="62" t="str">
        <f>IF(M263&lt;=$O$2,CC263,IF(M262=$O$2,$BR$3,IF(M261=$O$2,SUM($J$236:J261),"")))</f>
        <v/>
      </c>
      <c r="K263" s="63" t="str">
        <f t="shared" si="42"/>
        <v/>
      </c>
      <c r="M263" s="58">
        <f t="shared" si="43"/>
        <v>231</v>
      </c>
      <c r="O263" s="58" t="str">
        <f>IF($O$2&gt;=M263,VLOOKUP(M263,Cs!$CB$7:$CI$33000,8,FALSE),"")</f>
        <v/>
      </c>
      <c r="P263" s="58" t="str">
        <f>IF($O$2&gt;=M263,VLOOKUP(M263,Cs!$CB$7:$CI$33000,7,FALSE),"")</f>
        <v/>
      </c>
      <c r="Q263" s="58" t="str">
        <f>IF($O$2&gt;=M263,IF(VLOOKUP(M263,Cs!$CB$7:$CN$33000,9,FALSE)&lt;&gt;0,VLOOKUP(M263,Cs!$CB$7:$CN$33000,9,FALSE),""),"")</f>
        <v/>
      </c>
      <c r="R263" s="58" t="str">
        <f>IF($O$2&gt;=M263,VLOOKUP(M263,Cs!$CB$7:$CN$33000,10,FALSE),"")</f>
        <v/>
      </c>
      <c r="S263" s="58" t="str">
        <f>IF($O$2&gt;=M263,VLOOKUP(M263,Cs!$CB$7:$CN$33000,11,FALSE),"")</f>
        <v/>
      </c>
      <c r="T263" s="58" t="str">
        <f>IF($O$2&gt;=M263,IF(ISERROR(VLOOKUP(M263,Cs!$CB$7:$CI$10000,4,FALSE))=TRUE,"",IF(VLOOKUP(M263,Cs!$CB$7:$CI$10000,4,FALSE)&lt;&gt;0,VLOOKUP(M263,Cs!$CB$7:$CI$10000,4,FALSE),"")),"")</f>
        <v/>
      </c>
      <c r="U263" s="58" t="str">
        <f>IF($O$2&gt;=M263,IF(ISERROR(VLOOKUP(M263,Cs!$CB$7:$CI$10000,5,FALSE))=TRUE,"",IF(VLOOKUP(M263,Cs!$CB$7:$CI$10000,5,FALSE)&lt;&gt;0,VLOOKUP(M263,Cs!$CB$7:$CI$10000,5,FALSE),"")),"")</f>
        <v/>
      </c>
      <c r="V263" s="58" t="str">
        <f>IF($O$2&gt;=M263,VLOOKUP(M263,Cs!$CB$7:$CI$33000,6,FALSE),"")</f>
        <v/>
      </c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  <c r="AL263" s="73"/>
      <c r="AM263" s="73"/>
      <c r="AN263" s="73"/>
      <c r="AO263" s="73"/>
      <c r="AP263" s="73"/>
      <c r="AQ263" s="73"/>
      <c r="AR263" s="73"/>
      <c r="AS263" s="73"/>
      <c r="AT263" s="73"/>
      <c r="AU263" s="73"/>
      <c r="AV263" s="73"/>
      <c r="AW263" s="73"/>
      <c r="AX263" s="73"/>
      <c r="AY263" s="73"/>
      <c r="AZ263" s="73"/>
      <c r="BA263" s="73"/>
      <c r="BB263" s="73"/>
      <c r="CB263" s="58" t="str">
        <f>IF($O$2&gt;=M263,IF(ISERROR(VLOOKUP(M263,Cs!$CB$10007:$CI$33000,4,FALSE))=TRUE,"",IF(VLOOKUP(M263,Cs!$CB$10007:$CI$33000,4,FALSE)&lt;&gt;0,VLOOKUP(M263,Cs!$CB$10007:$CI$33000,4,FALSE),"")),"")</f>
        <v/>
      </c>
      <c r="CC263" s="58" t="str">
        <f>IF($O$2&gt;=M263,IF(ISERROR(VLOOKUP(M263,Cs!$CB$10007:$CI$33000,5,FALSE))=TRUE,"",IF(VLOOKUP(M263,Cs!$CB$10007:$CI$33000,5,FALSE)&lt;&gt;0,VLOOKUP(M263,Cs!$CB$10007:$CI$33000,5,FALSE),"")),"")</f>
        <v/>
      </c>
    </row>
    <row r="264" spans="1:81" x14ac:dyDescent="0.25">
      <c r="A264" s="59" t="str">
        <f t="shared" si="39"/>
        <v/>
      </c>
      <c r="B264" s="60" t="str">
        <f>IF($O$2&gt;=M264,VLOOKUP(M264,Cs!$CB$7:$CI$33000,2,FALSE),"")</f>
        <v/>
      </c>
      <c r="C264" s="61" t="str">
        <f>IF($O$2&gt;=M264,VLOOKUP(M264,Cs!$CB$7:$CN$33000,12,FALSE),"")</f>
        <v/>
      </c>
      <c r="D264" s="61" t="str">
        <f t="shared" si="40"/>
        <v/>
      </c>
      <c r="E264" s="66" t="str">
        <f>IF($O$2&gt;=M264,VLOOKUP(M264,Cs!$CB$7:$CN$33000,13,FALSE),"")</f>
        <v/>
      </c>
      <c r="F264" s="61" t="str">
        <f t="shared" si="41"/>
        <v/>
      </c>
      <c r="G264" s="62" t="str">
        <f>IF(M264&lt;=$O$2,T264,IF(M263=$O$2,$Q$3,IF(M262=$O$2,SUM($G$236:G262),IF(M261=$O$2,SUM(G263,-I263),IF(M260=$O$2,SUM(G263,H263),"")))))</f>
        <v/>
      </c>
      <c r="H264" s="62" t="str">
        <f>IF(M264&lt;=$O$2,CB264,IF(M263=$O$2,$BQ$3,IF(M262=$O$2,SUM($H$236:H262),IF(M261=$O$2,SUM(H263,-J263),""))))</f>
        <v/>
      </c>
      <c r="I264" s="62" t="str">
        <f>IF(M264&lt;=$O$2,U264,IF(M263=$O$2,$R$3,IF(M262=$O$2,SUM($I$236:I262),"")))</f>
        <v/>
      </c>
      <c r="J264" s="62" t="str">
        <f>IF(M264&lt;=$O$2,CC264,IF(M263=$O$2,$BR$3,IF(M262=$O$2,SUM($J$236:J262),"")))</f>
        <v/>
      </c>
      <c r="K264" s="63" t="str">
        <f t="shared" si="42"/>
        <v/>
      </c>
      <c r="M264" s="58">
        <f t="shared" si="43"/>
        <v>232</v>
      </c>
      <c r="O264" s="58" t="str">
        <f>IF($O$2&gt;=M264,VLOOKUP(M264,Cs!$CB$7:$CI$33000,8,FALSE),"")</f>
        <v/>
      </c>
      <c r="P264" s="58" t="str">
        <f>IF($O$2&gt;=M264,VLOOKUP(M264,Cs!$CB$7:$CI$33000,7,FALSE),"")</f>
        <v/>
      </c>
      <c r="Q264" s="58" t="str">
        <f>IF($O$2&gt;=M264,IF(VLOOKUP(M264,Cs!$CB$7:$CN$33000,9,FALSE)&lt;&gt;0,VLOOKUP(M264,Cs!$CB$7:$CN$33000,9,FALSE),""),"")</f>
        <v/>
      </c>
      <c r="R264" s="58" t="str">
        <f>IF($O$2&gt;=M264,VLOOKUP(M264,Cs!$CB$7:$CN$33000,10,FALSE),"")</f>
        <v/>
      </c>
      <c r="S264" s="58" t="str">
        <f>IF($O$2&gt;=M264,VLOOKUP(M264,Cs!$CB$7:$CN$33000,11,FALSE),"")</f>
        <v/>
      </c>
      <c r="T264" s="58" t="str">
        <f>IF($O$2&gt;=M264,IF(ISERROR(VLOOKUP(M264,Cs!$CB$7:$CI$10000,4,FALSE))=TRUE,"",IF(VLOOKUP(M264,Cs!$CB$7:$CI$10000,4,FALSE)&lt;&gt;0,VLOOKUP(M264,Cs!$CB$7:$CI$10000,4,FALSE),"")),"")</f>
        <v/>
      </c>
      <c r="U264" s="58" t="str">
        <f>IF($O$2&gt;=M264,IF(ISERROR(VLOOKUP(M264,Cs!$CB$7:$CI$10000,5,FALSE))=TRUE,"",IF(VLOOKUP(M264,Cs!$CB$7:$CI$10000,5,FALSE)&lt;&gt;0,VLOOKUP(M264,Cs!$CB$7:$CI$10000,5,FALSE),"")),"")</f>
        <v/>
      </c>
      <c r="V264" s="58" t="str">
        <f>IF($O$2&gt;=M264,VLOOKUP(M264,Cs!$CB$7:$CI$33000,6,FALSE),"")</f>
        <v/>
      </c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  <c r="AL264" s="73"/>
      <c r="AM264" s="73"/>
      <c r="AN264" s="73"/>
      <c r="AO264" s="73"/>
      <c r="AP264" s="73"/>
      <c r="AQ264" s="73"/>
      <c r="AR264" s="73"/>
      <c r="AS264" s="73"/>
      <c r="AT264" s="73"/>
      <c r="AU264" s="73"/>
      <c r="AV264" s="73"/>
      <c r="AW264" s="73"/>
      <c r="AX264" s="73"/>
      <c r="AY264" s="73"/>
      <c r="AZ264" s="73"/>
      <c r="BA264" s="73"/>
      <c r="BB264" s="73"/>
      <c r="CB264" s="58" t="str">
        <f>IF($O$2&gt;=M264,IF(ISERROR(VLOOKUP(M264,Cs!$CB$10007:$CI$33000,4,FALSE))=TRUE,"",IF(VLOOKUP(M264,Cs!$CB$10007:$CI$33000,4,FALSE)&lt;&gt;0,VLOOKUP(M264,Cs!$CB$10007:$CI$33000,4,FALSE),"")),"")</f>
        <v/>
      </c>
      <c r="CC264" s="58" t="str">
        <f>IF($O$2&gt;=M264,IF(ISERROR(VLOOKUP(M264,Cs!$CB$10007:$CI$33000,5,FALSE))=TRUE,"",IF(VLOOKUP(M264,Cs!$CB$10007:$CI$33000,5,FALSE)&lt;&gt;0,VLOOKUP(M264,Cs!$CB$10007:$CI$33000,5,FALSE),"")),"")</f>
        <v/>
      </c>
    </row>
    <row r="265" spans="1:81" x14ac:dyDescent="0.25">
      <c r="A265" s="59" t="str">
        <f t="shared" si="39"/>
        <v/>
      </c>
      <c r="B265" s="60" t="str">
        <f>IF($O$2&gt;=M265,VLOOKUP(M265,Cs!$CB$7:$CI$33000,2,FALSE),"")</f>
        <v/>
      </c>
      <c r="C265" s="61" t="str">
        <f>IF($O$2&gt;=M265,VLOOKUP(M265,Cs!$CB$7:$CN$33000,12,FALSE),"")</f>
        <v/>
      </c>
      <c r="D265" s="61" t="str">
        <f t="shared" si="40"/>
        <v/>
      </c>
      <c r="E265" s="66" t="str">
        <f>IF($O$2&gt;=M265,VLOOKUP(M265,Cs!$CB$7:$CN$33000,13,FALSE),"")</f>
        <v/>
      </c>
      <c r="F265" s="61" t="str">
        <f t="shared" si="41"/>
        <v/>
      </c>
      <c r="G265" s="62" t="str">
        <f>IF(M265&lt;=$O$2,T265,IF(M264=$O$2,$Q$3,IF(M263=$O$2,SUM($G$236:G263),IF(M262=$O$2,SUM(G264,-I264),IF(M261=$O$2,SUM(G264,H264),"")))))</f>
        <v/>
      </c>
      <c r="H265" s="62" t="str">
        <f>IF(M265&lt;=$O$2,CB265,IF(M264=$O$2,$BQ$3,IF(M263=$O$2,SUM($H$236:H263),IF(M262=$O$2,SUM(H264,-J264),""))))</f>
        <v/>
      </c>
      <c r="I265" s="62" t="str">
        <f>IF(M265&lt;=$O$2,U265,IF(M264=$O$2,$R$3,IF(M263=$O$2,SUM($I$236:I263),"")))</f>
        <v/>
      </c>
      <c r="J265" s="62" t="str">
        <f>IF(M265&lt;=$O$2,CC265,IF(M264=$O$2,$BR$3,IF(M263=$O$2,SUM($J$236:J263),"")))</f>
        <v/>
      </c>
      <c r="K265" s="63" t="str">
        <f t="shared" si="42"/>
        <v/>
      </c>
      <c r="M265" s="58">
        <f t="shared" si="43"/>
        <v>233</v>
      </c>
      <c r="O265" s="58" t="str">
        <f>IF($O$2&gt;=M265,VLOOKUP(M265,Cs!$CB$7:$CI$33000,8,FALSE),"")</f>
        <v/>
      </c>
      <c r="P265" s="58" t="str">
        <f>IF($O$2&gt;=M265,VLOOKUP(M265,Cs!$CB$7:$CI$33000,7,FALSE),"")</f>
        <v/>
      </c>
      <c r="Q265" s="58" t="str">
        <f>IF($O$2&gt;=M265,IF(VLOOKUP(M265,Cs!$CB$7:$CN$33000,9,FALSE)&lt;&gt;0,VLOOKUP(M265,Cs!$CB$7:$CN$33000,9,FALSE),""),"")</f>
        <v/>
      </c>
      <c r="R265" s="58" t="str">
        <f>IF($O$2&gt;=M265,VLOOKUP(M265,Cs!$CB$7:$CN$33000,10,FALSE),"")</f>
        <v/>
      </c>
      <c r="S265" s="58" t="str">
        <f>IF($O$2&gt;=M265,VLOOKUP(M265,Cs!$CB$7:$CN$33000,11,FALSE),"")</f>
        <v/>
      </c>
      <c r="T265" s="58" t="str">
        <f>IF($O$2&gt;=M265,IF(ISERROR(VLOOKUP(M265,Cs!$CB$7:$CI$10000,4,FALSE))=TRUE,"",IF(VLOOKUP(M265,Cs!$CB$7:$CI$10000,4,FALSE)&lt;&gt;0,VLOOKUP(M265,Cs!$CB$7:$CI$10000,4,FALSE),"")),"")</f>
        <v/>
      </c>
      <c r="U265" s="58" t="str">
        <f>IF($O$2&gt;=M265,IF(ISERROR(VLOOKUP(M265,Cs!$CB$7:$CI$10000,5,FALSE))=TRUE,"",IF(VLOOKUP(M265,Cs!$CB$7:$CI$10000,5,FALSE)&lt;&gt;0,VLOOKUP(M265,Cs!$CB$7:$CI$10000,5,FALSE),"")),"")</f>
        <v/>
      </c>
      <c r="V265" s="58" t="str">
        <f>IF($O$2&gt;=M265,VLOOKUP(M265,Cs!$CB$7:$CI$33000,6,FALSE),"")</f>
        <v/>
      </c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  <c r="AL265" s="73"/>
      <c r="AM265" s="73"/>
      <c r="AN265" s="73"/>
      <c r="AO265" s="73"/>
      <c r="AP265" s="73"/>
      <c r="AQ265" s="73"/>
      <c r="AR265" s="73"/>
      <c r="AS265" s="73"/>
      <c r="AT265" s="73"/>
      <c r="AU265" s="73"/>
      <c r="AV265" s="73"/>
      <c r="AW265" s="73"/>
      <c r="AX265" s="73"/>
      <c r="AY265" s="73"/>
      <c r="AZ265" s="73"/>
      <c r="BA265" s="73"/>
      <c r="BB265" s="73"/>
      <c r="CB265" s="58" t="str">
        <f>IF($O$2&gt;=M265,IF(ISERROR(VLOOKUP(M265,Cs!$CB$10007:$CI$33000,4,FALSE))=TRUE,"",IF(VLOOKUP(M265,Cs!$CB$10007:$CI$33000,4,FALSE)&lt;&gt;0,VLOOKUP(M265,Cs!$CB$10007:$CI$33000,4,FALSE),"")),"")</f>
        <v/>
      </c>
      <c r="CC265" s="58" t="str">
        <f>IF($O$2&gt;=M265,IF(ISERROR(VLOOKUP(M265,Cs!$CB$10007:$CI$33000,5,FALSE))=TRUE,"",IF(VLOOKUP(M265,Cs!$CB$10007:$CI$33000,5,FALSE)&lt;&gt;0,VLOOKUP(M265,Cs!$CB$10007:$CI$33000,5,FALSE),"")),"")</f>
        <v/>
      </c>
    </row>
    <row r="266" spans="1:81" x14ac:dyDescent="0.25">
      <c r="A266" s="59" t="str">
        <f t="shared" si="39"/>
        <v/>
      </c>
      <c r="B266" s="60" t="str">
        <f>IF($O$2&gt;=M266,VLOOKUP(M266,Cs!$CB$7:$CI$33000,2,FALSE),"")</f>
        <v/>
      </c>
      <c r="C266" s="61" t="str">
        <f>IF($O$2&gt;=M266,VLOOKUP(M266,Cs!$CB$7:$CN$33000,12,FALSE),"")</f>
        <v/>
      </c>
      <c r="D266" s="61" t="str">
        <f t="shared" si="40"/>
        <v/>
      </c>
      <c r="E266" s="66" t="str">
        <f>IF($O$2&gt;=M266,VLOOKUP(M266,Cs!$CB$7:$CN$33000,13,FALSE),"")</f>
        <v/>
      </c>
      <c r="F266" s="61" t="str">
        <f t="shared" si="41"/>
        <v/>
      </c>
      <c r="G266" s="62" t="str">
        <f>IF(M266&lt;=$O$2,T266,IF(M265=$O$2,$Q$3,IF(M264=$O$2,SUM($G$236:G264),IF(M263=$O$2,SUM(G265,-I265),IF(M262=$O$2,SUM(G265,H265),"")))))</f>
        <v/>
      </c>
      <c r="H266" s="62" t="str">
        <f>IF(M266&lt;=$O$2,CB266,IF(M265=$O$2,$BQ$3,IF(M264=$O$2,SUM($H$236:H264),IF(M263=$O$2,SUM(H265,-J265),""))))</f>
        <v/>
      </c>
      <c r="I266" s="62" t="str">
        <f>IF(M266&lt;=$O$2,U266,IF(M265=$O$2,$R$3,IF(M264=$O$2,SUM($I$236:I264),"")))</f>
        <v/>
      </c>
      <c r="J266" s="62" t="str">
        <f>IF(M266&lt;=$O$2,CC266,IF(M265=$O$2,$BR$3,IF(M264=$O$2,SUM($J$236:J264),"")))</f>
        <v/>
      </c>
      <c r="K266" s="63" t="str">
        <f t="shared" si="42"/>
        <v/>
      </c>
      <c r="M266" s="58">
        <f t="shared" si="43"/>
        <v>234</v>
      </c>
      <c r="O266" s="58" t="str">
        <f>IF($O$2&gt;=M266,VLOOKUP(M266,Cs!$CB$7:$CI$33000,8,FALSE),"")</f>
        <v/>
      </c>
      <c r="P266" s="58" t="str">
        <f>IF($O$2&gt;=M266,VLOOKUP(M266,Cs!$CB$7:$CI$33000,7,FALSE),"")</f>
        <v/>
      </c>
      <c r="Q266" s="58" t="str">
        <f>IF($O$2&gt;=M266,IF(VLOOKUP(M266,Cs!$CB$7:$CN$33000,9,FALSE)&lt;&gt;0,VLOOKUP(M266,Cs!$CB$7:$CN$33000,9,FALSE),""),"")</f>
        <v/>
      </c>
      <c r="R266" s="58" t="str">
        <f>IF($O$2&gt;=M266,VLOOKUP(M266,Cs!$CB$7:$CN$33000,10,FALSE),"")</f>
        <v/>
      </c>
      <c r="S266" s="58" t="str">
        <f>IF($O$2&gt;=M266,VLOOKUP(M266,Cs!$CB$7:$CN$33000,11,FALSE),"")</f>
        <v/>
      </c>
      <c r="T266" s="58" t="str">
        <f>IF($O$2&gt;=M266,IF(ISERROR(VLOOKUP(M266,Cs!$CB$7:$CI$10000,4,FALSE))=TRUE,"",IF(VLOOKUP(M266,Cs!$CB$7:$CI$10000,4,FALSE)&lt;&gt;0,VLOOKUP(M266,Cs!$CB$7:$CI$10000,4,FALSE),"")),"")</f>
        <v/>
      </c>
      <c r="U266" s="58" t="str">
        <f>IF($O$2&gt;=M266,IF(ISERROR(VLOOKUP(M266,Cs!$CB$7:$CI$10000,5,FALSE))=TRUE,"",IF(VLOOKUP(M266,Cs!$CB$7:$CI$10000,5,FALSE)&lt;&gt;0,VLOOKUP(M266,Cs!$CB$7:$CI$10000,5,FALSE),"")),"")</f>
        <v/>
      </c>
      <c r="V266" s="58" t="str">
        <f>IF($O$2&gt;=M266,VLOOKUP(M266,Cs!$CB$7:$CI$33000,6,FALSE),"")</f>
        <v/>
      </c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  <c r="AL266" s="73"/>
      <c r="AM266" s="73"/>
      <c r="AN266" s="73"/>
      <c r="AO266" s="73"/>
      <c r="AP266" s="73"/>
      <c r="AQ266" s="73"/>
      <c r="AR266" s="73"/>
      <c r="AS266" s="73"/>
      <c r="AT266" s="73"/>
      <c r="AU266" s="73"/>
      <c r="AV266" s="73"/>
      <c r="AW266" s="73"/>
      <c r="AX266" s="73"/>
      <c r="AY266" s="73"/>
      <c r="AZ266" s="73"/>
      <c r="BA266" s="73"/>
      <c r="BB266" s="73"/>
      <c r="CB266" s="58" t="str">
        <f>IF($O$2&gt;=M266,IF(ISERROR(VLOOKUP(M266,Cs!$CB$10007:$CI$33000,4,FALSE))=TRUE,"",IF(VLOOKUP(M266,Cs!$CB$10007:$CI$33000,4,FALSE)&lt;&gt;0,VLOOKUP(M266,Cs!$CB$10007:$CI$33000,4,FALSE),"")),"")</f>
        <v/>
      </c>
      <c r="CC266" s="58" t="str">
        <f>IF($O$2&gt;=M266,IF(ISERROR(VLOOKUP(M266,Cs!$CB$10007:$CI$33000,5,FALSE))=TRUE,"",IF(VLOOKUP(M266,Cs!$CB$10007:$CI$33000,5,FALSE)&lt;&gt;0,VLOOKUP(M266,Cs!$CB$10007:$CI$33000,5,FALSE),"")),"")</f>
        <v/>
      </c>
    </row>
    <row r="267" spans="1:81" x14ac:dyDescent="0.25">
      <c r="A267" s="59" t="str">
        <f t="shared" si="39"/>
        <v/>
      </c>
      <c r="B267" s="60" t="str">
        <f>IF($O$2&gt;=M267,VLOOKUP(M267,Cs!$CB$7:$CI$33000,2,FALSE),"")</f>
        <v/>
      </c>
      <c r="C267" s="61" t="str">
        <f>IF($O$2&gt;=M267,VLOOKUP(M267,Cs!$CB$7:$CN$33000,12,FALSE),"")</f>
        <v/>
      </c>
      <c r="D267" s="61" t="str">
        <f t="shared" si="40"/>
        <v/>
      </c>
      <c r="E267" s="66" t="str">
        <f>IF($O$2&gt;=M267,VLOOKUP(M267,Cs!$CB$7:$CN$33000,13,FALSE),"")</f>
        <v/>
      </c>
      <c r="F267" s="61" t="str">
        <f t="shared" si="41"/>
        <v/>
      </c>
      <c r="G267" s="62" t="str">
        <f>IF(M267&lt;=$O$2,T267,IF(M266=$O$2,$Q$3,IF(M265=$O$2,SUM($G$236:G265),IF(M264=$O$2,SUM(G266,-I266),IF(M263=$O$2,SUM(G266,H266),"")))))</f>
        <v/>
      </c>
      <c r="H267" s="62" t="str">
        <f>IF(M267&lt;=$O$2,CB267,IF(M266=$O$2,$BQ$3,IF(M265=$O$2,SUM($H$236:H265),IF(M264=$O$2,SUM(H266,-J266),""))))</f>
        <v/>
      </c>
      <c r="I267" s="62" t="str">
        <f>IF(M267&lt;=$O$2,U267,IF(M266=$O$2,$R$3,IF(M265=$O$2,SUM($I$236:I265),"")))</f>
        <v/>
      </c>
      <c r="J267" s="62" t="str">
        <f>IF(M267&lt;=$O$2,CC267,IF(M266=$O$2,$BR$3,IF(M265=$O$2,SUM($J$236:J265),"")))</f>
        <v/>
      </c>
      <c r="K267" s="63" t="str">
        <f t="shared" si="42"/>
        <v/>
      </c>
      <c r="M267" s="58">
        <f t="shared" si="43"/>
        <v>235</v>
      </c>
      <c r="O267" s="58" t="str">
        <f>IF($O$2&gt;=M267,VLOOKUP(M267,Cs!$CB$7:$CI$33000,8,FALSE),"")</f>
        <v/>
      </c>
      <c r="P267" s="58" t="str">
        <f>IF($O$2&gt;=M267,VLOOKUP(M267,Cs!$CB$7:$CI$33000,7,FALSE),"")</f>
        <v/>
      </c>
      <c r="Q267" s="58" t="str">
        <f>IF($O$2&gt;=M267,IF(VLOOKUP(M267,Cs!$CB$7:$CN$33000,9,FALSE)&lt;&gt;0,VLOOKUP(M267,Cs!$CB$7:$CN$33000,9,FALSE),""),"")</f>
        <v/>
      </c>
      <c r="R267" s="58" t="str">
        <f>IF($O$2&gt;=M267,VLOOKUP(M267,Cs!$CB$7:$CN$33000,10,FALSE),"")</f>
        <v/>
      </c>
      <c r="S267" s="58" t="str">
        <f>IF($O$2&gt;=M267,VLOOKUP(M267,Cs!$CB$7:$CN$33000,11,FALSE),"")</f>
        <v/>
      </c>
      <c r="T267" s="58" t="str">
        <f>IF($O$2&gt;=M267,IF(ISERROR(VLOOKUP(M267,Cs!$CB$7:$CI$10000,4,FALSE))=TRUE,"",IF(VLOOKUP(M267,Cs!$CB$7:$CI$10000,4,FALSE)&lt;&gt;0,VLOOKUP(M267,Cs!$CB$7:$CI$10000,4,FALSE),"")),"")</f>
        <v/>
      </c>
      <c r="U267" s="58" t="str">
        <f>IF($O$2&gt;=M267,IF(ISERROR(VLOOKUP(M267,Cs!$CB$7:$CI$10000,5,FALSE))=TRUE,"",IF(VLOOKUP(M267,Cs!$CB$7:$CI$10000,5,FALSE)&lt;&gt;0,VLOOKUP(M267,Cs!$CB$7:$CI$10000,5,FALSE),"")),"")</f>
        <v/>
      </c>
      <c r="V267" s="58" t="str">
        <f>IF($O$2&gt;=M267,VLOOKUP(M267,Cs!$CB$7:$CI$33000,6,FALSE),"")</f>
        <v/>
      </c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/>
      <c r="AM267" s="73"/>
      <c r="AN267" s="73"/>
      <c r="AO267" s="73"/>
      <c r="AP267" s="73"/>
      <c r="AQ267" s="73"/>
      <c r="AR267" s="73"/>
      <c r="AS267" s="73"/>
      <c r="AT267" s="73"/>
      <c r="AU267" s="73"/>
      <c r="AV267" s="73"/>
      <c r="AW267" s="73"/>
      <c r="AX267" s="73"/>
      <c r="AY267" s="73"/>
      <c r="AZ267" s="73"/>
      <c r="BA267" s="73"/>
      <c r="BB267" s="73"/>
      <c r="CB267" s="58" t="str">
        <f>IF($O$2&gt;=M267,IF(ISERROR(VLOOKUP(M267,Cs!$CB$10007:$CI$33000,4,FALSE))=TRUE,"",IF(VLOOKUP(M267,Cs!$CB$10007:$CI$33000,4,FALSE)&lt;&gt;0,VLOOKUP(M267,Cs!$CB$10007:$CI$33000,4,FALSE),"")),"")</f>
        <v/>
      </c>
      <c r="CC267" s="58" t="str">
        <f>IF($O$2&gt;=M267,IF(ISERROR(VLOOKUP(M267,Cs!$CB$10007:$CI$33000,5,FALSE))=TRUE,"",IF(VLOOKUP(M267,Cs!$CB$10007:$CI$33000,5,FALSE)&lt;&gt;0,VLOOKUP(M267,Cs!$CB$10007:$CI$33000,5,FALSE),"")),"")</f>
        <v/>
      </c>
    </row>
    <row r="268" spans="1:81" x14ac:dyDescent="0.25">
      <c r="A268" s="59" t="str">
        <f t="shared" si="39"/>
        <v/>
      </c>
      <c r="B268" s="60" t="str">
        <f>IF($O$2&gt;=M268,VLOOKUP(M268,Cs!$CB$7:$CI$33000,2,FALSE),"")</f>
        <v/>
      </c>
      <c r="C268" s="61" t="str">
        <f>IF($O$2&gt;=M268,VLOOKUP(M268,Cs!$CB$7:$CN$33000,12,FALSE),"")</f>
        <v/>
      </c>
      <c r="D268" s="61" t="str">
        <f t="shared" si="40"/>
        <v/>
      </c>
      <c r="E268" s="66" t="str">
        <f>IF($O$2&gt;=M268,VLOOKUP(M268,Cs!$CB$7:$CN$33000,13,FALSE),"")</f>
        <v/>
      </c>
      <c r="F268" s="61" t="str">
        <f t="shared" si="41"/>
        <v/>
      </c>
      <c r="G268" s="62" t="str">
        <f>IF(M268&lt;=$O$2,T268,IF(M267=$O$2,$Q$3,IF(M266=$O$2,SUM($G$236:G266),IF(M265=$O$2,SUM(G267,-I267),IF(M264=$O$2,SUM(G267,H267),"")))))</f>
        <v/>
      </c>
      <c r="H268" s="62" t="str">
        <f>IF(M268&lt;=$O$2,CB268,IF(M267=$O$2,$BQ$3,IF(M266=$O$2,SUM($H$236:H266),IF(M265=$O$2,SUM(H267,-J267),""))))</f>
        <v/>
      </c>
      <c r="I268" s="62" t="str">
        <f>IF(M268&lt;=$O$2,U268,IF(M267=$O$2,$R$3,IF(M266=$O$2,SUM($I$236:I266),"")))</f>
        <v/>
      </c>
      <c r="J268" s="62" t="str">
        <f>IF(M268&lt;=$O$2,CC268,IF(M267=$O$2,$BR$3,IF(M266=$O$2,SUM($J$236:J266),"")))</f>
        <v/>
      </c>
      <c r="K268" s="63" t="str">
        <f t="shared" si="42"/>
        <v/>
      </c>
      <c r="M268" s="58">
        <f t="shared" si="43"/>
        <v>236</v>
      </c>
      <c r="O268" s="58" t="str">
        <f>IF($O$2&gt;=M268,VLOOKUP(M268,Cs!$CB$7:$CI$33000,8,FALSE),"")</f>
        <v/>
      </c>
      <c r="P268" s="58" t="str">
        <f>IF($O$2&gt;=M268,VLOOKUP(M268,Cs!$CB$7:$CI$33000,7,FALSE),"")</f>
        <v/>
      </c>
      <c r="Q268" s="58" t="str">
        <f>IF($O$2&gt;=M268,IF(VLOOKUP(M268,Cs!$CB$7:$CN$33000,9,FALSE)&lt;&gt;0,VLOOKUP(M268,Cs!$CB$7:$CN$33000,9,FALSE),""),"")</f>
        <v/>
      </c>
      <c r="R268" s="58" t="str">
        <f>IF($O$2&gt;=M268,VLOOKUP(M268,Cs!$CB$7:$CN$33000,10,FALSE),"")</f>
        <v/>
      </c>
      <c r="S268" s="58" t="str">
        <f>IF($O$2&gt;=M268,VLOOKUP(M268,Cs!$CB$7:$CN$33000,11,FALSE),"")</f>
        <v/>
      </c>
      <c r="T268" s="58" t="str">
        <f>IF($O$2&gt;=M268,IF(ISERROR(VLOOKUP(M268,Cs!$CB$7:$CI$10000,4,FALSE))=TRUE,"",IF(VLOOKUP(M268,Cs!$CB$7:$CI$10000,4,FALSE)&lt;&gt;0,VLOOKUP(M268,Cs!$CB$7:$CI$10000,4,FALSE),"")),"")</f>
        <v/>
      </c>
      <c r="U268" s="58" t="str">
        <f>IF($O$2&gt;=M268,IF(ISERROR(VLOOKUP(M268,Cs!$CB$7:$CI$10000,5,FALSE))=TRUE,"",IF(VLOOKUP(M268,Cs!$CB$7:$CI$10000,5,FALSE)&lt;&gt;0,VLOOKUP(M268,Cs!$CB$7:$CI$10000,5,FALSE),"")),"")</f>
        <v/>
      </c>
      <c r="V268" s="58" t="str">
        <f>IF($O$2&gt;=M268,VLOOKUP(M268,Cs!$CB$7:$CI$33000,6,FALSE),"")</f>
        <v/>
      </c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  <c r="AL268" s="73"/>
      <c r="AM268" s="73"/>
      <c r="AN268" s="73"/>
      <c r="AO268" s="73"/>
      <c r="AP268" s="73"/>
      <c r="AQ268" s="73"/>
      <c r="AR268" s="73"/>
      <c r="AS268" s="73"/>
      <c r="AT268" s="73"/>
      <c r="AU268" s="73"/>
      <c r="AV268" s="73"/>
      <c r="AW268" s="73"/>
      <c r="AX268" s="73"/>
      <c r="AY268" s="73"/>
      <c r="AZ268" s="73"/>
      <c r="BA268" s="73"/>
      <c r="BB268" s="73"/>
      <c r="CB268" s="58" t="str">
        <f>IF($O$2&gt;=M268,IF(ISERROR(VLOOKUP(M268,Cs!$CB$10007:$CI$33000,4,FALSE))=TRUE,"",IF(VLOOKUP(M268,Cs!$CB$10007:$CI$33000,4,FALSE)&lt;&gt;0,VLOOKUP(M268,Cs!$CB$10007:$CI$33000,4,FALSE),"")),"")</f>
        <v/>
      </c>
      <c r="CC268" s="58" t="str">
        <f>IF($O$2&gt;=M268,IF(ISERROR(VLOOKUP(M268,Cs!$CB$10007:$CI$33000,5,FALSE))=TRUE,"",IF(VLOOKUP(M268,Cs!$CB$10007:$CI$33000,5,FALSE)&lt;&gt;0,VLOOKUP(M268,Cs!$CB$10007:$CI$33000,5,FALSE),"")),"")</f>
        <v/>
      </c>
    </row>
    <row r="269" spans="1:81" x14ac:dyDescent="0.25">
      <c r="A269" s="59" t="str">
        <f t="shared" si="39"/>
        <v/>
      </c>
      <c r="B269" s="60" t="str">
        <f>IF($O$2&gt;=M269,VLOOKUP(M269,Cs!$CB$7:$CI$33000,2,FALSE),"")</f>
        <v/>
      </c>
      <c r="C269" s="61" t="str">
        <f>IF($O$2&gt;=M269,VLOOKUP(M269,Cs!$CB$7:$CN$33000,12,FALSE),"")</f>
        <v/>
      </c>
      <c r="D269" s="61" t="str">
        <f t="shared" si="40"/>
        <v/>
      </c>
      <c r="E269" s="66" t="str">
        <f>IF($O$2&gt;=M269,VLOOKUP(M269,Cs!$CB$7:$CN$33000,13,FALSE),"")</f>
        <v/>
      </c>
      <c r="F269" s="61" t="str">
        <f t="shared" si="41"/>
        <v/>
      </c>
      <c r="G269" s="62" t="str">
        <f>IF(M269&lt;=$O$2,T269,IF(M268=$O$2,$Q$3,IF(M267=$O$2,SUM($G$236:G267),IF(M266=$O$2,SUM(G268,-I268),IF(M265=$O$2,SUM(G268,H268),"")))))</f>
        <v/>
      </c>
      <c r="H269" s="62" t="str">
        <f>IF(M269&lt;=$O$2,CB269,IF(M268=$O$2,$BQ$3,IF(M267=$O$2,SUM($H$236:H267),IF(M266=$O$2,SUM(H268,-J268),""))))</f>
        <v/>
      </c>
      <c r="I269" s="62" t="str">
        <f>IF(M269&lt;=$O$2,U269,IF(M268=$O$2,$R$3,IF(M267=$O$2,SUM($I$236:I267),"")))</f>
        <v/>
      </c>
      <c r="J269" s="62" t="str">
        <f>IF(M269&lt;=$O$2,CC269,IF(M268=$O$2,$BR$3,IF(M267=$O$2,SUM($J$236:J267),"")))</f>
        <v/>
      </c>
      <c r="K269" s="63" t="str">
        <f t="shared" si="42"/>
        <v/>
      </c>
      <c r="M269" s="58">
        <f t="shared" si="43"/>
        <v>237</v>
      </c>
      <c r="O269" s="58" t="str">
        <f>IF($O$2&gt;=M269,VLOOKUP(M269,Cs!$CB$7:$CI$33000,8,FALSE),"")</f>
        <v/>
      </c>
      <c r="P269" s="58" t="str">
        <f>IF($O$2&gt;=M269,VLOOKUP(M269,Cs!$CB$7:$CI$33000,7,FALSE),"")</f>
        <v/>
      </c>
      <c r="Q269" s="58" t="str">
        <f>IF($O$2&gt;=M269,IF(VLOOKUP(M269,Cs!$CB$7:$CN$33000,9,FALSE)&lt;&gt;0,VLOOKUP(M269,Cs!$CB$7:$CN$33000,9,FALSE),""),"")</f>
        <v/>
      </c>
      <c r="R269" s="58" t="str">
        <f>IF($O$2&gt;=M269,VLOOKUP(M269,Cs!$CB$7:$CN$33000,10,FALSE),"")</f>
        <v/>
      </c>
      <c r="S269" s="58" t="str">
        <f>IF($O$2&gt;=M269,VLOOKUP(M269,Cs!$CB$7:$CN$33000,11,FALSE),"")</f>
        <v/>
      </c>
      <c r="T269" s="58" t="str">
        <f>IF($O$2&gt;=M269,IF(ISERROR(VLOOKUP(M269,Cs!$CB$7:$CI$10000,4,FALSE))=TRUE,"",IF(VLOOKUP(M269,Cs!$CB$7:$CI$10000,4,FALSE)&lt;&gt;0,VLOOKUP(M269,Cs!$CB$7:$CI$10000,4,FALSE),"")),"")</f>
        <v/>
      </c>
      <c r="U269" s="58" t="str">
        <f>IF($O$2&gt;=M269,IF(ISERROR(VLOOKUP(M269,Cs!$CB$7:$CI$10000,5,FALSE))=TRUE,"",IF(VLOOKUP(M269,Cs!$CB$7:$CI$10000,5,FALSE)&lt;&gt;0,VLOOKUP(M269,Cs!$CB$7:$CI$10000,5,FALSE),"")),"")</f>
        <v/>
      </c>
      <c r="V269" s="58" t="str">
        <f>IF($O$2&gt;=M269,VLOOKUP(M269,Cs!$CB$7:$CI$33000,6,FALSE),"")</f>
        <v/>
      </c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  <c r="AL269" s="73"/>
      <c r="AM269" s="73"/>
      <c r="AN269" s="73"/>
      <c r="AO269" s="73"/>
      <c r="AP269" s="73"/>
      <c r="AQ269" s="73"/>
      <c r="AR269" s="73"/>
      <c r="AS269" s="73"/>
      <c r="AT269" s="73"/>
      <c r="AU269" s="73"/>
      <c r="AV269" s="73"/>
      <c r="AW269" s="73"/>
      <c r="AX269" s="73"/>
      <c r="AY269" s="73"/>
      <c r="AZ269" s="73"/>
      <c r="BA269" s="73"/>
      <c r="BB269" s="73"/>
      <c r="CB269" s="58" t="str">
        <f>IF($O$2&gt;=M269,IF(ISERROR(VLOOKUP(M269,Cs!$CB$10007:$CI$33000,4,FALSE))=TRUE,"",IF(VLOOKUP(M269,Cs!$CB$10007:$CI$33000,4,FALSE)&lt;&gt;0,VLOOKUP(M269,Cs!$CB$10007:$CI$33000,4,FALSE),"")),"")</f>
        <v/>
      </c>
      <c r="CC269" s="58" t="str">
        <f>IF($O$2&gt;=M269,IF(ISERROR(VLOOKUP(M269,Cs!$CB$10007:$CI$33000,5,FALSE))=TRUE,"",IF(VLOOKUP(M269,Cs!$CB$10007:$CI$33000,5,FALSE)&lt;&gt;0,VLOOKUP(M269,Cs!$CB$10007:$CI$33000,5,FALSE),"")),"")</f>
        <v/>
      </c>
    </row>
    <row r="270" spans="1:81" x14ac:dyDescent="0.25">
      <c r="A270" s="59" t="str">
        <f t="shared" si="39"/>
        <v/>
      </c>
      <c r="B270" s="60" t="str">
        <f>IF($O$2&gt;=M270,VLOOKUP(M270,Cs!$CB$7:$CI$33000,2,FALSE),"")</f>
        <v/>
      </c>
      <c r="C270" s="61" t="str">
        <f>IF($O$2&gt;=M270,VLOOKUP(M270,Cs!$CB$7:$CN$33000,12,FALSE),"")</f>
        <v/>
      </c>
      <c r="D270" s="61" t="str">
        <f t="shared" si="40"/>
        <v/>
      </c>
      <c r="E270" s="66" t="str">
        <f>IF($O$2&gt;=M270,VLOOKUP(M270,Cs!$CB$7:$CN$33000,13,FALSE),"")</f>
        <v/>
      </c>
      <c r="F270" s="61" t="str">
        <f t="shared" si="41"/>
        <v/>
      </c>
      <c r="G270" s="62" t="str">
        <f>IF(M270&lt;=$O$2,T270,IF(M269=$O$2,$Q$3,IF(M268=$O$2,SUM($G$236:G268),IF(M267=$O$2,SUM(G269,-I269),IF(M266=$O$2,SUM(G269,H269),"")))))</f>
        <v/>
      </c>
      <c r="H270" s="62" t="str">
        <f>IF(M270&lt;=$O$2,CB270,IF(M269=$O$2,$BQ$3,IF(M268=$O$2,SUM($H$236:H268),IF(M267=$O$2,SUM(H269,-J269),""))))</f>
        <v/>
      </c>
      <c r="I270" s="62" t="str">
        <f>IF(M270&lt;=$O$2,U270,IF(M269=$O$2,$R$3,IF(M268=$O$2,SUM($I$236:I268),"")))</f>
        <v/>
      </c>
      <c r="J270" s="62" t="str">
        <f>IF(M270&lt;=$O$2,CC270,IF(M269=$O$2,$BR$3,IF(M268=$O$2,SUM($J$236:J268),"")))</f>
        <v/>
      </c>
      <c r="K270" s="63" t="str">
        <f t="shared" si="42"/>
        <v/>
      </c>
      <c r="M270" s="58">
        <f t="shared" si="43"/>
        <v>238</v>
      </c>
      <c r="O270" s="58" t="str">
        <f>IF($O$2&gt;=M270,VLOOKUP(M270,Cs!$CB$7:$CI$33000,8,FALSE),"")</f>
        <v/>
      </c>
      <c r="P270" s="58" t="str">
        <f>IF($O$2&gt;=M270,VLOOKUP(M270,Cs!$CB$7:$CI$33000,7,FALSE),"")</f>
        <v/>
      </c>
      <c r="Q270" s="58" t="str">
        <f>IF($O$2&gt;=M270,IF(VLOOKUP(M270,Cs!$CB$7:$CN$33000,9,FALSE)&lt;&gt;0,VLOOKUP(M270,Cs!$CB$7:$CN$33000,9,FALSE),""),"")</f>
        <v/>
      </c>
      <c r="R270" s="58" t="str">
        <f>IF($O$2&gt;=M270,VLOOKUP(M270,Cs!$CB$7:$CN$33000,10,FALSE),"")</f>
        <v/>
      </c>
      <c r="S270" s="58" t="str">
        <f>IF($O$2&gt;=M270,VLOOKUP(M270,Cs!$CB$7:$CN$33000,11,FALSE),"")</f>
        <v/>
      </c>
      <c r="T270" s="58" t="str">
        <f>IF($O$2&gt;=M270,IF(ISERROR(VLOOKUP(M270,Cs!$CB$7:$CI$10000,4,FALSE))=TRUE,"",IF(VLOOKUP(M270,Cs!$CB$7:$CI$10000,4,FALSE)&lt;&gt;0,VLOOKUP(M270,Cs!$CB$7:$CI$10000,4,FALSE),"")),"")</f>
        <v/>
      </c>
      <c r="U270" s="58" t="str">
        <f>IF($O$2&gt;=M270,IF(ISERROR(VLOOKUP(M270,Cs!$CB$7:$CI$10000,5,FALSE))=TRUE,"",IF(VLOOKUP(M270,Cs!$CB$7:$CI$10000,5,FALSE)&lt;&gt;0,VLOOKUP(M270,Cs!$CB$7:$CI$10000,5,FALSE),"")),"")</f>
        <v/>
      </c>
      <c r="V270" s="58" t="str">
        <f>IF($O$2&gt;=M270,VLOOKUP(M270,Cs!$CB$7:$CI$33000,6,FALSE),"")</f>
        <v/>
      </c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  <c r="AL270" s="73"/>
      <c r="AM270" s="73"/>
      <c r="AN270" s="73"/>
      <c r="AO270" s="73"/>
      <c r="AP270" s="73"/>
      <c r="AQ270" s="73"/>
      <c r="AR270" s="73"/>
      <c r="AS270" s="73"/>
      <c r="AT270" s="73"/>
      <c r="AU270" s="73"/>
      <c r="AV270" s="73"/>
      <c r="AW270" s="73"/>
      <c r="AX270" s="73"/>
      <c r="AY270" s="73"/>
      <c r="AZ270" s="73"/>
      <c r="BA270" s="73"/>
      <c r="BB270" s="73"/>
      <c r="CB270" s="58" t="str">
        <f>IF($O$2&gt;=M270,IF(ISERROR(VLOOKUP(M270,Cs!$CB$10007:$CI$33000,4,FALSE))=TRUE,"",IF(VLOOKUP(M270,Cs!$CB$10007:$CI$33000,4,FALSE)&lt;&gt;0,VLOOKUP(M270,Cs!$CB$10007:$CI$33000,4,FALSE),"")),"")</f>
        <v/>
      </c>
      <c r="CC270" s="58" t="str">
        <f>IF($O$2&gt;=M270,IF(ISERROR(VLOOKUP(M270,Cs!$CB$10007:$CI$33000,5,FALSE))=TRUE,"",IF(VLOOKUP(M270,Cs!$CB$10007:$CI$33000,5,FALSE)&lt;&gt;0,VLOOKUP(M270,Cs!$CB$10007:$CI$33000,5,FALSE),"")),"")</f>
        <v/>
      </c>
    </row>
    <row r="271" spans="1:81" x14ac:dyDescent="0.25">
      <c r="A271" s="59" t="str">
        <f t="shared" si="39"/>
        <v/>
      </c>
      <c r="B271" s="60" t="str">
        <f>IF($O$2&gt;=M271,VLOOKUP(M271,Cs!$CB$7:$CI$33000,2,FALSE),"")</f>
        <v/>
      </c>
      <c r="C271" s="61" t="str">
        <f>IF($O$2&gt;=M271,VLOOKUP(M271,Cs!$CB$7:$CN$33000,12,FALSE),"")</f>
        <v/>
      </c>
      <c r="D271" s="61" t="str">
        <f t="shared" si="40"/>
        <v/>
      </c>
      <c r="E271" s="66" t="str">
        <f>IF($O$2&gt;=M271,VLOOKUP(M271,Cs!$CB$7:$CN$33000,13,FALSE),"")</f>
        <v/>
      </c>
      <c r="F271" s="61" t="str">
        <f t="shared" si="41"/>
        <v/>
      </c>
      <c r="G271" s="62" t="str">
        <f>IF(M271&lt;=$O$2,T271,IF(M270=$O$2,$Q$3,IF(M269=$O$2,SUM($G$236:G269),IF(M268=$O$2,SUM(G270,-I270),IF(M267=$O$2,SUM(G270,H270),"")))))</f>
        <v/>
      </c>
      <c r="H271" s="62" t="str">
        <f>IF(M271&lt;=$O$2,CB271,IF(M270=$O$2,$BQ$3,IF(M269=$O$2,SUM($H$236:H269),IF(M268=$O$2,SUM(H270,-J270),""))))</f>
        <v/>
      </c>
      <c r="I271" s="62" t="str">
        <f>IF(M271&lt;=$O$2,U271,IF(M270=$O$2,$R$3,IF(M269=$O$2,SUM($I$236:I269),"")))</f>
        <v/>
      </c>
      <c r="J271" s="62" t="str">
        <f>IF(M271&lt;=$O$2,CC271,IF(M270=$O$2,$BR$3,IF(M269=$O$2,SUM($J$236:J269),"")))</f>
        <v/>
      </c>
      <c r="K271" s="63" t="str">
        <f t="shared" si="42"/>
        <v/>
      </c>
      <c r="M271" s="58">
        <f t="shared" si="43"/>
        <v>239</v>
      </c>
      <c r="O271" s="58" t="str">
        <f>IF($O$2&gt;=M271,VLOOKUP(M271,Cs!$CB$7:$CI$33000,8,FALSE),"")</f>
        <v/>
      </c>
      <c r="P271" s="58" t="str">
        <f>IF($O$2&gt;=M271,VLOOKUP(M271,Cs!$CB$7:$CI$33000,7,FALSE),"")</f>
        <v/>
      </c>
      <c r="Q271" s="58" t="str">
        <f>IF($O$2&gt;=M271,IF(VLOOKUP(M271,Cs!$CB$7:$CN$33000,9,FALSE)&lt;&gt;0,VLOOKUP(M271,Cs!$CB$7:$CN$33000,9,FALSE),""),"")</f>
        <v/>
      </c>
      <c r="R271" s="58" t="str">
        <f>IF($O$2&gt;=M271,VLOOKUP(M271,Cs!$CB$7:$CN$33000,10,FALSE),"")</f>
        <v/>
      </c>
      <c r="S271" s="58" t="str">
        <f>IF($O$2&gt;=M271,VLOOKUP(M271,Cs!$CB$7:$CN$33000,11,FALSE),"")</f>
        <v/>
      </c>
      <c r="T271" s="58" t="str">
        <f>IF($O$2&gt;=M271,IF(ISERROR(VLOOKUP(M271,Cs!$CB$7:$CI$10000,4,FALSE))=TRUE,"",IF(VLOOKUP(M271,Cs!$CB$7:$CI$10000,4,FALSE)&lt;&gt;0,VLOOKUP(M271,Cs!$CB$7:$CI$10000,4,FALSE),"")),"")</f>
        <v/>
      </c>
      <c r="U271" s="58" t="str">
        <f>IF($O$2&gt;=M271,IF(ISERROR(VLOOKUP(M271,Cs!$CB$7:$CI$10000,5,FALSE))=TRUE,"",IF(VLOOKUP(M271,Cs!$CB$7:$CI$10000,5,FALSE)&lt;&gt;0,VLOOKUP(M271,Cs!$CB$7:$CI$10000,5,FALSE),"")),"")</f>
        <v/>
      </c>
      <c r="V271" s="58" t="str">
        <f>IF($O$2&gt;=M271,VLOOKUP(M271,Cs!$CB$7:$CI$33000,6,FALSE),"")</f>
        <v/>
      </c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  <c r="AL271" s="73"/>
      <c r="AM271" s="73"/>
      <c r="AN271" s="73"/>
      <c r="AO271" s="73"/>
      <c r="AP271" s="73"/>
      <c r="AQ271" s="73"/>
      <c r="AR271" s="73"/>
      <c r="AS271" s="73"/>
      <c r="AT271" s="73"/>
      <c r="AU271" s="73"/>
      <c r="AV271" s="73"/>
      <c r="AW271" s="73"/>
      <c r="AX271" s="73"/>
      <c r="AY271" s="73"/>
      <c r="AZ271" s="73"/>
      <c r="BA271" s="73"/>
      <c r="BB271" s="73"/>
      <c r="CB271" s="58" t="str">
        <f>IF($O$2&gt;=M271,IF(ISERROR(VLOOKUP(M271,Cs!$CB$10007:$CI$33000,4,FALSE))=TRUE,"",IF(VLOOKUP(M271,Cs!$CB$10007:$CI$33000,4,FALSE)&lt;&gt;0,VLOOKUP(M271,Cs!$CB$10007:$CI$33000,4,FALSE),"")),"")</f>
        <v/>
      </c>
      <c r="CC271" s="58" t="str">
        <f>IF($O$2&gt;=M271,IF(ISERROR(VLOOKUP(M271,Cs!$CB$10007:$CI$33000,5,FALSE))=TRUE,"",IF(VLOOKUP(M271,Cs!$CB$10007:$CI$33000,5,FALSE)&lt;&gt;0,VLOOKUP(M271,Cs!$CB$10007:$CI$33000,5,FALSE),"")),"")</f>
        <v/>
      </c>
    </row>
    <row r="272" spans="1:81" x14ac:dyDescent="0.25">
      <c r="A272" s="59" t="str">
        <f t="shared" si="39"/>
        <v/>
      </c>
      <c r="B272" s="60" t="str">
        <f>IF($O$2&gt;=M272,VLOOKUP(M272,Cs!$CB$7:$CI$33000,2,FALSE),"")</f>
        <v/>
      </c>
      <c r="C272" s="61" t="str">
        <f>IF($O$2&gt;=M272,VLOOKUP(M272,Cs!$CB$7:$CN$33000,12,FALSE),"")</f>
        <v/>
      </c>
      <c r="D272" s="61" t="str">
        <f t="shared" si="40"/>
        <v/>
      </c>
      <c r="E272" s="66" t="str">
        <f>IF($O$2&gt;=M272,VLOOKUP(M272,Cs!$CB$7:$CN$33000,13,FALSE),"")</f>
        <v/>
      </c>
      <c r="F272" s="61" t="str">
        <f t="shared" si="41"/>
        <v/>
      </c>
      <c r="G272" s="62" t="str">
        <f>IF(M272&lt;=$O$2,T272,IF(M271=$O$2,$Q$3,IF(M270=$O$2,SUM($G$236:G270),IF(M269=$O$2,SUM(G271,-I271),IF(M268=$O$2,SUM(G271,H271),"")))))</f>
        <v/>
      </c>
      <c r="H272" s="62" t="str">
        <f>IF(M272&lt;=$O$2,CB272,IF(M271=$O$2,$BQ$3,IF(M270=$O$2,SUM($H$236:H270),IF(M269=$O$2,SUM(H271,-J271),""))))</f>
        <v/>
      </c>
      <c r="I272" s="62" t="str">
        <f>IF(M272&lt;=$O$2,U272,IF(M271=$O$2,$R$3,IF(M270=$O$2,SUM($I$236:I270),"")))</f>
        <v/>
      </c>
      <c r="J272" s="62" t="str">
        <f>IF(M272&lt;=$O$2,CC272,IF(M271=$O$2,$BR$3,IF(M270=$O$2,SUM($J$236:J270),"")))</f>
        <v/>
      </c>
      <c r="K272" s="63" t="str">
        <f t="shared" si="42"/>
        <v/>
      </c>
      <c r="M272" s="58">
        <f t="shared" si="43"/>
        <v>240</v>
      </c>
      <c r="O272" s="58" t="str">
        <f>IF($O$2&gt;=M272,VLOOKUP(M272,Cs!$CB$7:$CI$33000,8,FALSE),"")</f>
        <v/>
      </c>
      <c r="P272" s="58" t="str">
        <f>IF($O$2&gt;=M272,VLOOKUP(M272,Cs!$CB$7:$CI$33000,7,FALSE),"")</f>
        <v/>
      </c>
      <c r="Q272" s="58" t="str">
        <f>IF($O$2&gt;=M272,IF(VLOOKUP(M272,Cs!$CB$7:$CN$33000,9,FALSE)&lt;&gt;0,VLOOKUP(M272,Cs!$CB$7:$CN$33000,9,FALSE),""),"")</f>
        <v/>
      </c>
      <c r="R272" s="58" t="str">
        <f>IF($O$2&gt;=M272,VLOOKUP(M272,Cs!$CB$7:$CN$33000,10,FALSE),"")</f>
        <v/>
      </c>
      <c r="S272" s="58" t="str">
        <f>IF($O$2&gt;=M272,VLOOKUP(M272,Cs!$CB$7:$CN$33000,11,FALSE),"")</f>
        <v/>
      </c>
      <c r="T272" s="58" t="str">
        <f>IF($O$2&gt;=M272,IF(ISERROR(VLOOKUP(M272,Cs!$CB$7:$CI$10000,4,FALSE))=TRUE,"",IF(VLOOKUP(M272,Cs!$CB$7:$CI$10000,4,FALSE)&lt;&gt;0,VLOOKUP(M272,Cs!$CB$7:$CI$10000,4,FALSE),"")),"")</f>
        <v/>
      </c>
      <c r="U272" s="58" t="str">
        <f>IF($O$2&gt;=M272,IF(ISERROR(VLOOKUP(M272,Cs!$CB$7:$CI$10000,5,FALSE))=TRUE,"",IF(VLOOKUP(M272,Cs!$CB$7:$CI$10000,5,FALSE)&lt;&gt;0,VLOOKUP(M272,Cs!$CB$7:$CI$10000,5,FALSE),"")),"")</f>
        <v/>
      </c>
      <c r="V272" s="58" t="str">
        <f>IF($O$2&gt;=M272,VLOOKUP(M272,Cs!$CB$7:$CI$33000,6,FALSE),"")</f>
        <v/>
      </c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  <c r="AL272" s="73"/>
      <c r="AM272" s="73"/>
      <c r="AN272" s="73"/>
      <c r="AO272" s="73"/>
      <c r="AP272" s="73"/>
      <c r="AQ272" s="73"/>
      <c r="AR272" s="73"/>
      <c r="AS272" s="73"/>
      <c r="AT272" s="73"/>
      <c r="AU272" s="73"/>
      <c r="AV272" s="73"/>
      <c r="AW272" s="73"/>
      <c r="AX272" s="73"/>
      <c r="AY272" s="73"/>
      <c r="AZ272" s="73"/>
      <c r="BA272" s="73"/>
      <c r="BB272" s="73"/>
      <c r="CB272" s="58" t="str">
        <f>IF($O$2&gt;=M272,IF(ISERROR(VLOOKUP(M272,Cs!$CB$10007:$CI$33000,4,FALSE))=TRUE,"",IF(VLOOKUP(M272,Cs!$CB$10007:$CI$33000,4,FALSE)&lt;&gt;0,VLOOKUP(M272,Cs!$CB$10007:$CI$33000,4,FALSE),"")),"")</f>
        <v/>
      </c>
      <c r="CC272" s="58" t="str">
        <f>IF($O$2&gt;=M272,IF(ISERROR(VLOOKUP(M272,Cs!$CB$10007:$CI$33000,5,FALSE))=TRUE,"",IF(VLOOKUP(M272,Cs!$CB$10007:$CI$33000,5,FALSE)&lt;&gt;0,VLOOKUP(M272,Cs!$CB$10007:$CI$33000,5,FALSE),"")),"")</f>
        <v/>
      </c>
    </row>
    <row r="273" spans="1:81" x14ac:dyDescent="0.25">
      <c r="A273" s="59" t="str">
        <f t="shared" si="39"/>
        <v/>
      </c>
      <c r="B273" s="60" t="str">
        <f>IF($O$2&gt;=M273,VLOOKUP(M273,Cs!$CB$7:$CI$33000,2,FALSE),"")</f>
        <v/>
      </c>
      <c r="C273" s="61" t="str">
        <f>IF($O$2&gt;=M273,VLOOKUP(M273,Cs!$CB$7:$CN$33000,12,FALSE),"")</f>
        <v/>
      </c>
      <c r="D273" s="61" t="str">
        <f t="shared" si="40"/>
        <v/>
      </c>
      <c r="E273" s="66" t="str">
        <f>IF($O$2&gt;=M273,VLOOKUP(M273,Cs!$CB$7:$CN$33000,13,FALSE),"")</f>
        <v/>
      </c>
      <c r="F273" s="61" t="str">
        <f t="shared" si="41"/>
        <v/>
      </c>
      <c r="G273" s="62" t="str">
        <f>IF(M273&lt;=$O$2,T273,IF(M272=$O$2,$Q$3,IF(M271=$O$2,SUM($G$236:G271),IF(M270=$O$2,SUM(G272,-I272),IF(M269=$O$2,SUM(G272,H272),"")))))</f>
        <v/>
      </c>
      <c r="H273" s="62" t="str">
        <f>IF(M273&lt;=$O$2,CB273,IF(M272=$O$2,$BQ$3,IF(M271=$O$2,SUM($H$236:H271),IF(M270=$O$2,SUM(H272,-J272),""))))</f>
        <v/>
      </c>
      <c r="I273" s="62" t="str">
        <f>IF(M273&lt;=$O$2,U273,IF(M272=$O$2,$R$3,IF(M271=$O$2,SUM($I$236:I271),"")))</f>
        <v/>
      </c>
      <c r="J273" s="62" t="str">
        <f>IF(M273&lt;=$O$2,CC273,IF(M272=$O$2,$BR$3,IF(M271=$O$2,SUM($J$236:J271),"")))</f>
        <v/>
      </c>
      <c r="K273" s="63" t="str">
        <f t="shared" si="42"/>
        <v/>
      </c>
      <c r="M273" s="58">
        <f t="shared" si="43"/>
        <v>241</v>
      </c>
      <c r="O273" s="58" t="str">
        <f>IF($O$2&gt;=M273,VLOOKUP(M273,Cs!$CB$7:$CI$33000,8,FALSE),"")</f>
        <v/>
      </c>
      <c r="P273" s="58" t="str">
        <f>IF($O$2&gt;=M273,VLOOKUP(M273,Cs!$CB$7:$CI$33000,7,FALSE),"")</f>
        <v/>
      </c>
      <c r="Q273" s="58" t="str">
        <f>IF($O$2&gt;=M273,IF(VLOOKUP(M273,Cs!$CB$7:$CN$33000,9,FALSE)&lt;&gt;0,VLOOKUP(M273,Cs!$CB$7:$CN$33000,9,FALSE),""),"")</f>
        <v/>
      </c>
      <c r="R273" s="58" t="str">
        <f>IF($O$2&gt;=M273,VLOOKUP(M273,Cs!$CB$7:$CN$33000,10,FALSE),"")</f>
        <v/>
      </c>
      <c r="S273" s="58" t="str">
        <f>IF($O$2&gt;=M273,VLOOKUP(M273,Cs!$CB$7:$CN$33000,11,FALSE),"")</f>
        <v/>
      </c>
      <c r="T273" s="58" t="str">
        <f>IF($O$2&gt;=M273,IF(ISERROR(VLOOKUP(M273,Cs!$CB$7:$CI$10000,4,FALSE))=TRUE,"",IF(VLOOKUP(M273,Cs!$CB$7:$CI$10000,4,FALSE)&lt;&gt;0,VLOOKUP(M273,Cs!$CB$7:$CI$10000,4,FALSE),"")),"")</f>
        <v/>
      </c>
      <c r="U273" s="58" t="str">
        <f>IF($O$2&gt;=M273,IF(ISERROR(VLOOKUP(M273,Cs!$CB$7:$CI$10000,5,FALSE))=TRUE,"",IF(VLOOKUP(M273,Cs!$CB$7:$CI$10000,5,FALSE)&lt;&gt;0,VLOOKUP(M273,Cs!$CB$7:$CI$10000,5,FALSE),"")),"")</f>
        <v/>
      </c>
      <c r="V273" s="58" t="str">
        <f>IF($O$2&gt;=M273,VLOOKUP(M273,Cs!$CB$7:$CI$33000,6,FALSE),"")</f>
        <v/>
      </c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  <c r="AL273" s="73"/>
      <c r="AM273" s="73"/>
      <c r="AN273" s="73"/>
      <c r="AO273" s="73"/>
      <c r="AP273" s="73"/>
      <c r="AQ273" s="73"/>
      <c r="AR273" s="73"/>
      <c r="AS273" s="73"/>
      <c r="AT273" s="73"/>
      <c r="AU273" s="73"/>
      <c r="AV273" s="73"/>
      <c r="AW273" s="73"/>
      <c r="AX273" s="73"/>
      <c r="AY273" s="73"/>
      <c r="AZ273" s="73"/>
      <c r="BA273" s="73"/>
      <c r="BB273" s="73"/>
      <c r="CB273" s="58" t="str">
        <f>IF($O$2&gt;=M273,IF(ISERROR(VLOOKUP(M273,Cs!$CB$10007:$CI$33000,4,FALSE))=TRUE,"",IF(VLOOKUP(M273,Cs!$CB$10007:$CI$33000,4,FALSE)&lt;&gt;0,VLOOKUP(M273,Cs!$CB$10007:$CI$33000,4,FALSE),"")),"")</f>
        <v/>
      </c>
      <c r="CC273" s="58" t="str">
        <f>IF($O$2&gt;=M273,IF(ISERROR(VLOOKUP(M273,Cs!$CB$10007:$CI$33000,5,FALSE))=TRUE,"",IF(VLOOKUP(M273,Cs!$CB$10007:$CI$33000,5,FALSE)&lt;&gt;0,VLOOKUP(M273,Cs!$CB$10007:$CI$33000,5,FALSE),"")),"")</f>
        <v/>
      </c>
    </row>
    <row r="274" spans="1:81" x14ac:dyDescent="0.25">
      <c r="A274" s="59" t="str">
        <f t="shared" si="39"/>
        <v/>
      </c>
      <c r="B274" s="60" t="str">
        <f>IF($O$2&gt;=M274,VLOOKUP(M274,Cs!$CB$7:$CI$33000,2,FALSE),"")</f>
        <v/>
      </c>
      <c r="C274" s="61" t="str">
        <f>IF($O$2&gt;=M274,VLOOKUP(M274,Cs!$CB$7:$CN$33000,12,FALSE),"")</f>
        <v/>
      </c>
      <c r="D274" s="61" t="str">
        <f t="shared" si="40"/>
        <v/>
      </c>
      <c r="E274" s="66" t="str">
        <f>IF($O$2&gt;=M274,VLOOKUP(M274,Cs!$CB$7:$CN$33000,13,FALSE),"")</f>
        <v/>
      </c>
      <c r="F274" s="61" t="str">
        <f t="shared" si="41"/>
        <v/>
      </c>
      <c r="G274" s="62" t="str">
        <f>IF(M274&lt;=$O$2,T274,IF(M273=$O$2,$Q$3,IF(M272=$O$2,SUM($G$236:G272),IF(M271=$O$2,SUM(G273,-I273),IF(M270=$O$2,SUM(G273,H273),"")))))</f>
        <v/>
      </c>
      <c r="H274" s="62" t="str">
        <f>IF(M274&lt;=$O$2,CB274,IF(M273=$O$2,$BQ$3,IF(M272=$O$2,SUM($H$236:H272),IF(M271=$O$2,SUM(H273,-J273),""))))</f>
        <v/>
      </c>
      <c r="I274" s="62" t="str">
        <f>IF(M274&lt;=$O$2,U274,IF(M273=$O$2,$R$3,IF(M272=$O$2,SUM($I$236:I272),"")))</f>
        <v/>
      </c>
      <c r="J274" s="62" t="str">
        <f>IF(M274&lt;=$O$2,CC274,IF(M273=$O$2,$BR$3,IF(M272=$O$2,SUM($J$236:J272),"")))</f>
        <v/>
      </c>
      <c r="K274" s="63" t="str">
        <f t="shared" si="42"/>
        <v/>
      </c>
      <c r="M274" s="58">
        <f t="shared" si="43"/>
        <v>242</v>
      </c>
      <c r="O274" s="58" t="str">
        <f>IF($O$2&gt;=M274,VLOOKUP(M274,Cs!$CB$7:$CI$33000,8,FALSE),"")</f>
        <v/>
      </c>
      <c r="P274" s="58" t="str">
        <f>IF($O$2&gt;=M274,VLOOKUP(M274,Cs!$CB$7:$CI$33000,7,FALSE),"")</f>
        <v/>
      </c>
      <c r="Q274" s="58" t="str">
        <f>IF($O$2&gt;=M274,IF(VLOOKUP(M274,Cs!$CB$7:$CN$33000,9,FALSE)&lt;&gt;0,VLOOKUP(M274,Cs!$CB$7:$CN$33000,9,FALSE),""),"")</f>
        <v/>
      </c>
      <c r="R274" s="58" t="str">
        <f>IF($O$2&gt;=M274,VLOOKUP(M274,Cs!$CB$7:$CN$33000,10,FALSE),"")</f>
        <v/>
      </c>
      <c r="S274" s="58" t="str">
        <f>IF($O$2&gt;=M274,VLOOKUP(M274,Cs!$CB$7:$CN$33000,11,FALSE),"")</f>
        <v/>
      </c>
      <c r="T274" s="58" t="str">
        <f>IF($O$2&gt;=M274,IF(ISERROR(VLOOKUP(M274,Cs!$CB$7:$CI$10000,4,FALSE))=TRUE,"",IF(VLOOKUP(M274,Cs!$CB$7:$CI$10000,4,FALSE)&lt;&gt;0,VLOOKUP(M274,Cs!$CB$7:$CI$10000,4,FALSE),"")),"")</f>
        <v/>
      </c>
      <c r="U274" s="58" t="str">
        <f>IF($O$2&gt;=M274,IF(ISERROR(VLOOKUP(M274,Cs!$CB$7:$CI$10000,5,FALSE))=TRUE,"",IF(VLOOKUP(M274,Cs!$CB$7:$CI$10000,5,FALSE)&lt;&gt;0,VLOOKUP(M274,Cs!$CB$7:$CI$10000,5,FALSE),"")),"")</f>
        <v/>
      </c>
      <c r="V274" s="58" t="str">
        <f>IF($O$2&gt;=M274,VLOOKUP(M274,Cs!$CB$7:$CI$33000,6,FALSE),"")</f>
        <v/>
      </c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  <c r="AL274" s="73"/>
      <c r="AM274" s="73"/>
      <c r="AN274" s="73"/>
      <c r="AO274" s="73"/>
      <c r="AP274" s="73"/>
      <c r="AQ274" s="73"/>
      <c r="AR274" s="73"/>
      <c r="AS274" s="73"/>
      <c r="AT274" s="73"/>
      <c r="AU274" s="73"/>
      <c r="AV274" s="73"/>
      <c r="AW274" s="73"/>
      <c r="AX274" s="73"/>
      <c r="AY274" s="73"/>
      <c r="AZ274" s="73"/>
      <c r="BA274" s="73"/>
      <c r="BB274" s="73"/>
      <c r="CB274" s="58" t="str">
        <f>IF($O$2&gt;=M274,IF(ISERROR(VLOOKUP(M274,Cs!$CB$10007:$CI$33000,4,FALSE))=TRUE,"",IF(VLOOKUP(M274,Cs!$CB$10007:$CI$33000,4,FALSE)&lt;&gt;0,VLOOKUP(M274,Cs!$CB$10007:$CI$33000,4,FALSE),"")),"")</f>
        <v/>
      </c>
      <c r="CC274" s="58" t="str">
        <f>IF($O$2&gt;=M274,IF(ISERROR(VLOOKUP(M274,Cs!$CB$10007:$CI$33000,5,FALSE))=TRUE,"",IF(VLOOKUP(M274,Cs!$CB$10007:$CI$33000,5,FALSE)&lt;&gt;0,VLOOKUP(M274,Cs!$CB$10007:$CI$33000,5,FALSE),"")),"")</f>
        <v/>
      </c>
    </row>
    <row r="275" spans="1:81" x14ac:dyDescent="0.25">
      <c r="A275" s="59" t="str">
        <f t="shared" si="39"/>
        <v/>
      </c>
      <c r="B275" s="60" t="str">
        <f>IF($O$2&gt;=M275,VLOOKUP(M275,Cs!$CB$7:$CI$33000,2,FALSE),"")</f>
        <v/>
      </c>
      <c r="C275" s="61" t="str">
        <f>IF($O$2&gt;=M275,VLOOKUP(M275,Cs!$CB$7:$CN$33000,12,FALSE),"")</f>
        <v/>
      </c>
      <c r="D275" s="61" t="str">
        <f t="shared" si="40"/>
        <v/>
      </c>
      <c r="E275" s="66" t="str">
        <f>IF($O$2&gt;=M275,VLOOKUP(M275,Cs!$CB$7:$CN$33000,13,FALSE),"")</f>
        <v/>
      </c>
      <c r="F275" s="61" t="str">
        <f t="shared" si="41"/>
        <v/>
      </c>
      <c r="G275" s="62" t="str">
        <f>IF(M275&lt;=$O$2,T275,IF(M274=$O$2,$Q$3,IF(M273=$O$2,SUM($G$236:G273),IF(M272=$O$2,SUM(G274,-I274),IF(M271=$O$2,SUM(G274,H274),"")))))</f>
        <v/>
      </c>
      <c r="H275" s="62" t="str">
        <f>IF(M275&lt;=$O$2,CB275,IF(M274=$O$2,$BQ$3,IF(M273=$O$2,SUM($H$236:H273),IF(M272=$O$2,SUM(H274,-J274),""))))</f>
        <v/>
      </c>
      <c r="I275" s="62" t="str">
        <f>IF(M275&lt;=$O$2,U275,IF(M274=$O$2,$R$3,IF(M273=$O$2,SUM($I$236:I273),"")))</f>
        <v/>
      </c>
      <c r="J275" s="62" t="str">
        <f>IF(M275&lt;=$O$2,CC275,IF(M274=$O$2,$BR$3,IF(M273=$O$2,SUM($J$236:J273),"")))</f>
        <v/>
      </c>
      <c r="K275" s="63" t="str">
        <f t="shared" si="42"/>
        <v/>
      </c>
      <c r="M275" s="58">
        <f t="shared" si="43"/>
        <v>243</v>
      </c>
      <c r="O275" s="58" t="str">
        <f>IF($O$2&gt;=M275,VLOOKUP(M275,Cs!$CB$7:$CI$33000,8,FALSE),"")</f>
        <v/>
      </c>
      <c r="P275" s="58" t="str">
        <f>IF($O$2&gt;=M275,VLOOKUP(M275,Cs!$CB$7:$CI$33000,7,FALSE),"")</f>
        <v/>
      </c>
      <c r="Q275" s="58" t="str">
        <f>IF($O$2&gt;=M275,IF(VLOOKUP(M275,Cs!$CB$7:$CN$33000,9,FALSE)&lt;&gt;0,VLOOKUP(M275,Cs!$CB$7:$CN$33000,9,FALSE),""),"")</f>
        <v/>
      </c>
      <c r="R275" s="58" t="str">
        <f>IF($O$2&gt;=M275,VLOOKUP(M275,Cs!$CB$7:$CN$33000,10,FALSE),"")</f>
        <v/>
      </c>
      <c r="S275" s="58" t="str">
        <f>IF($O$2&gt;=M275,VLOOKUP(M275,Cs!$CB$7:$CN$33000,11,FALSE),"")</f>
        <v/>
      </c>
      <c r="T275" s="58" t="str">
        <f>IF($O$2&gt;=M275,IF(ISERROR(VLOOKUP(M275,Cs!$CB$7:$CI$10000,4,FALSE))=TRUE,"",IF(VLOOKUP(M275,Cs!$CB$7:$CI$10000,4,FALSE)&lt;&gt;0,VLOOKUP(M275,Cs!$CB$7:$CI$10000,4,FALSE),"")),"")</f>
        <v/>
      </c>
      <c r="U275" s="58" t="str">
        <f>IF($O$2&gt;=M275,IF(ISERROR(VLOOKUP(M275,Cs!$CB$7:$CI$10000,5,FALSE))=TRUE,"",IF(VLOOKUP(M275,Cs!$CB$7:$CI$10000,5,FALSE)&lt;&gt;0,VLOOKUP(M275,Cs!$CB$7:$CI$10000,5,FALSE),"")),"")</f>
        <v/>
      </c>
      <c r="V275" s="58" t="str">
        <f>IF($O$2&gt;=M275,VLOOKUP(M275,Cs!$CB$7:$CI$33000,6,FALSE),"")</f>
        <v/>
      </c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  <c r="AL275" s="73"/>
      <c r="AM275" s="73"/>
      <c r="AN275" s="73"/>
      <c r="AO275" s="73"/>
      <c r="AP275" s="73"/>
      <c r="AQ275" s="73"/>
      <c r="AR275" s="73"/>
      <c r="AS275" s="73"/>
      <c r="AT275" s="73"/>
      <c r="AU275" s="73"/>
      <c r="AV275" s="73"/>
      <c r="AW275" s="73"/>
      <c r="AX275" s="73"/>
      <c r="AY275" s="73"/>
      <c r="AZ275" s="73"/>
      <c r="BA275" s="73"/>
      <c r="BB275" s="73"/>
      <c r="CB275" s="58" t="str">
        <f>IF($O$2&gt;=M275,IF(ISERROR(VLOOKUP(M275,Cs!$CB$10007:$CI$33000,4,FALSE))=TRUE,"",IF(VLOOKUP(M275,Cs!$CB$10007:$CI$33000,4,FALSE)&lt;&gt;0,VLOOKUP(M275,Cs!$CB$10007:$CI$33000,4,FALSE),"")),"")</f>
        <v/>
      </c>
      <c r="CC275" s="58" t="str">
        <f>IF($O$2&gt;=M275,IF(ISERROR(VLOOKUP(M275,Cs!$CB$10007:$CI$33000,5,FALSE))=TRUE,"",IF(VLOOKUP(M275,Cs!$CB$10007:$CI$33000,5,FALSE)&lt;&gt;0,VLOOKUP(M275,Cs!$CB$10007:$CI$33000,5,FALSE),"")),"")</f>
        <v/>
      </c>
    </row>
    <row r="276" spans="1:81" x14ac:dyDescent="0.25">
      <c r="A276" s="59" t="str">
        <f t="shared" si="39"/>
        <v/>
      </c>
      <c r="B276" s="60" t="str">
        <f>IF($O$2&gt;=M276,VLOOKUP(M276,Cs!$CB$7:$CI$33000,2,FALSE),"")</f>
        <v/>
      </c>
      <c r="C276" s="61" t="str">
        <f>IF($O$2&gt;=M276,VLOOKUP(M276,Cs!$CB$7:$CN$33000,12,FALSE),"")</f>
        <v/>
      </c>
      <c r="D276" s="61" t="str">
        <f t="shared" si="40"/>
        <v/>
      </c>
      <c r="E276" s="66" t="str">
        <f>IF($O$2&gt;=M276,VLOOKUP(M276,Cs!$CB$7:$CN$33000,13,FALSE),"")</f>
        <v/>
      </c>
      <c r="F276" s="61" t="str">
        <f t="shared" si="41"/>
        <v/>
      </c>
      <c r="G276" s="62" t="str">
        <f>IF(M276&lt;=$O$2,T276,IF(M275=$O$2,$Q$3,IF(M274=$O$2,SUM($G$236:G274),IF(M273=$O$2,SUM(G275,-I275),IF(M272=$O$2,SUM(G275,H275),"")))))</f>
        <v/>
      </c>
      <c r="H276" s="62" t="str">
        <f>IF(M276&lt;=$O$2,CB276,IF(M275=$O$2,$BQ$3,IF(M274=$O$2,SUM($H$236:H274),IF(M273=$O$2,SUM(H275,-J275),""))))</f>
        <v/>
      </c>
      <c r="I276" s="62" t="str">
        <f>IF(M276&lt;=$O$2,U276,IF(M275=$O$2,$R$3,IF(M274=$O$2,SUM($I$236:I274),"")))</f>
        <v/>
      </c>
      <c r="J276" s="62" t="str">
        <f>IF(M276&lt;=$O$2,CC276,IF(M275=$O$2,$BR$3,IF(M274=$O$2,SUM($J$236:J274),"")))</f>
        <v/>
      </c>
      <c r="K276" s="63" t="str">
        <f t="shared" si="42"/>
        <v/>
      </c>
      <c r="M276" s="58">
        <f t="shared" si="43"/>
        <v>244</v>
      </c>
      <c r="O276" s="58" t="str">
        <f>IF($O$2&gt;=M276,VLOOKUP(M276,Cs!$CB$7:$CI$33000,8,FALSE),"")</f>
        <v/>
      </c>
      <c r="P276" s="58" t="str">
        <f>IF($O$2&gt;=M276,VLOOKUP(M276,Cs!$CB$7:$CI$33000,7,FALSE),"")</f>
        <v/>
      </c>
      <c r="Q276" s="58" t="str">
        <f>IF($O$2&gt;=M276,IF(VLOOKUP(M276,Cs!$CB$7:$CN$33000,9,FALSE)&lt;&gt;0,VLOOKUP(M276,Cs!$CB$7:$CN$33000,9,FALSE),""),"")</f>
        <v/>
      </c>
      <c r="R276" s="58" t="str">
        <f>IF($O$2&gt;=M276,VLOOKUP(M276,Cs!$CB$7:$CN$33000,10,FALSE),"")</f>
        <v/>
      </c>
      <c r="S276" s="58" t="str">
        <f>IF($O$2&gt;=M276,VLOOKUP(M276,Cs!$CB$7:$CN$33000,11,FALSE),"")</f>
        <v/>
      </c>
      <c r="T276" s="58" t="str">
        <f>IF($O$2&gt;=M276,IF(ISERROR(VLOOKUP(M276,Cs!$CB$7:$CI$10000,4,FALSE))=TRUE,"",IF(VLOOKUP(M276,Cs!$CB$7:$CI$10000,4,FALSE)&lt;&gt;0,VLOOKUP(M276,Cs!$CB$7:$CI$10000,4,FALSE),"")),"")</f>
        <v/>
      </c>
      <c r="U276" s="58" t="str">
        <f>IF($O$2&gt;=M276,IF(ISERROR(VLOOKUP(M276,Cs!$CB$7:$CI$10000,5,FALSE))=TRUE,"",IF(VLOOKUP(M276,Cs!$CB$7:$CI$10000,5,FALSE)&lt;&gt;0,VLOOKUP(M276,Cs!$CB$7:$CI$10000,5,FALSE),"")),"")</f>
        <v/>
      </c>
      <c r="V276" s="58" t="str">
        <f>IF($O$2&gt;=M276,VLOOKUP(M276,Cs!$CB$7:$CI$33000,6,FALSE),"")</f>
        <v/>
      </c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  <c r="AL276" s="73"/>
      <c r="AM276" s="73"/>
      <c r="AN276" s="73"/>
      <c r="AO276" s="73"/>
      <c r="AP276" s="73"/>
      <c r="AQ276" s="73"/>
      <c r="AR276" s="73"/>
      <c r="AS276" s="73"/>
      <c r="AT276" s="73"/>
      <c r="AU276" s="73"/>
      <c r="AV276" s="73"/>
      <c r="AW276" s="73"/>
      <c r="AX276" s="73"/>
      <c r="AY276" s="73"/>
      <c r="AZ276" s="73"/>
      <c r="BA276" s="73"/>
      <c r="BB276" s="73"/>
      <c r="CB276" s="58" t="str">
        <f>IF($O$2&gt;=M276,IF(ISERROR(VLOOKUP(M276,Cs!$CB$10007:$CI$33000,4,FALSE))=TRUE,"",IF(VLOOKUP(M276,Cs!$CB$10007:$CI$33000,4,FALSE)&lt;&gt;0,VLOOKUP(M276,Cs!$CB$10007:$CI$33000,4,FALSE),"")),"")</f>
        <v/>
      </c>
      <c r="CC276" s="58" t="str">
        <f>IF($O$2&gt;=M276,IF(ISERROR(VLOOKUP(M276,Cs!$CB$10007:$CI$33000,5,FALSE))=TRUE,"",IF(VLOOKUP(M276,Cs!$CB$10007:$CI$33000,5,FALSE)&lt;&gt;0,VLOOKUP(M276,Cs!$CB$10007:$CI$33000,5,FALSE),"")),"")</f>
        <v/>
      </c>
    </row>
    <row r="277" spans="1:81" x14ac:dyDescent="0.25">
      <c r="A277" s="61"/>
      <c r="B277" s="61"/>
      <c r="C277" s="61"/>
      <c r="D277" s="61"/>
      <c r="E277" s="74"/>
      <c r="F277" s="61" t="str">
        <f>IF(M276&lt;$O$2,$U$4,IF(M276=$O$2,$U$1,IF(M275=$O$2,$U$2,IF(M274=$O$2,$U$3,IF(M273=$O$2,$U$7,"")))))</f>
        <v/>
      </c>
      <c r="G277" s="62" t="str">
        <f>IF(M276&lt;$O$2,SUM(G236:G276),IF(M276=$O$2,$Q$3,IF(M275=$O$2,SUM($G$236:G275),IF(M274=$O$2,SUM(G276,-I276),IF(M273=$O$2,SUM(G276,H276),"")))))</f>
        <v/>
      </c>
      <c r="H277" s="62" t="str">
        <f>IF(M276&lt;$O$2,SUM(H236:H276),IF(M276=$O$2,$BQ$3,IF(M275=$O$2,SUM($H$236:H275),IF(M274=$O$2,SUM(H276,-J276),""))))</f>
        <v/>
      </c>
      <c r="I277" s="62" t="str">
        <f>IF(M276&lt;$O$2,SUM(I236:I276),IF(M276=$O$2,$R$3,IF(M275=$O$2,SUM($I$236:I275),"")))</f>
        <v/>
      </c>
      <c r="J277" s="62" t="str">
        <f>IF(M276&lt;$O$2,SUM(J236:J276),IF(M276=$O$2,$BR$3,IF(M275=$O$2,SUM($J$236:J275),"")))</f>
        <v/>
      </c>
      <c r="M277" s="71">
        <f>IF(M276&lt;$O$2,M276,SUM(M276,1))</f>
        <v>245</v>
      </c>
      <c r="O277" s="58" t="str">
        <f>IF($O$2&gt;=M277,VLOOKUP(M277,Cs!$CB$7:$CI$33000,8,FALSE),"")</f>
        <v/>
      </c>
      <c r="P277" s="58" t="str">
        <f>IF($O$2&gt;=M277,VLOOKUP(M277,Cs!$CB$7:$CI$33000,7,FALSE),"")</f>
        <v/>
      </c>
      <c r="Q277" s="58" t="str">
        <f>IF($O$2&gt;=M277,IF(VLOOKUP(M277,Cs!$CB$7:$CN$33000,9,FALSE)&lt;&gt;0,VLOOKUP(M277,Cs!$CB$7:$CN$33000,9,FALSE),""),"")</f>
        <v/>
      </c>
      <c r="R277" s="58" t="str">
        <f>IF($O$2&gt;=M277,VLOOKUP(M277,Cs!$CB$7:$CN$33000,10,FALSE),"")</f>
        <v/>
      </c>
      <c r="S277" s="58" t="str">
        <f>IF($O$2&gt;=M277,VLOOKUP(M277,Cs!$CB$7:$CN$33000,11,FALSE),"")</f>
        <v/>
      </c>
      <c r="T277" s="58" t="str">
        <f>IF($O$2&gt;=M277,IF(ISERROR(VLOOKUP(M277,Cs!$CB$7:$CI$10000,4,FALSE))=TRUE,"",IF(VLOOKUP(M277,Cs!$CB$7:$CI$10000,4,FALSE)&lt;&gt;0,VLOOKUP(M277,Cs!$CB$7:$CI$10000,4,FALSE),"")),"")</f>
        <v/>
      </c>
      <c r="U277" s="58" t="str">
        <f>IF($O$2&gt;=M277,IF(ISERROR(VLOOKUP(M277,Cs!$CB$7:$CI$10000,5,FALSE))=TRUE,"",IF(VLOOKUP(M277,Cs!$CB$7:$CI$10000,5,FALSE)&lt;&gt;0,VLOOKUP(M277,Cs!$CB$7:$CI$10000,5,FALSE),"")),"")</f>
        <v/>
      </c>
      <c r="V277" s="58" t="str">
        <f>IF($O$2&gt;=M277,VLOOKUP(M277,Cs!$CB$7:$CI$33000,6,FALSE),"")</f>
        <v/>
      </c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  <c r="AL277" s="73"/>
      <c r="AM277" s="73"/>
      <c r="AN277" s="73"/>
      <c r="AO277" s="73"/>
      <c r="AP277" s="73"/>
      <c r="AQ277" s="73"/>
      <c r="AR277" s="73"/>
      <c r="AS277" s="73"/>
      <c r="AT277" s="73"/>
      <c r="AU277" s="73"/>
      <c r="AV277" s="73"/>
      <c r="AW277" s="73"/>
      <c r="AX277" s="73"/>
      <c r="AY277" s="73"/>
      <c r="AZ277" s="73"/>
      <c r="BA277" s="73"/>
      <c r="BB277" s="73"/>
      <c r="CB277" s="58" t="str">
        <f>IF($O$2&gt;=M277,IF(ISERROR(VLOOKUP(M277,Cs!$CB$10007:$CI$33000,4,FALSE))=TRUE,"",IF(VLOOKUP(M277,Cs!$CB$10007:$CI$33000,4,FALSE)&lt;&gt;0,VLOOKUP(M277,Cs!$CB$10007:$CI$33000,4,FALSE),"")),"")</f>
        <v/>
      </c>
      <c r="CC277" s="58" t="str">
        <f>IF($O$2&gt;=M277,IF(ISERROR(VLOOKUP(M277,Cs!$CB$10007:$CI$33000,5,FALSE))=TRUE,"",IF(VLOOKUP(M277,Cs!$CB$10007:$CI$33000,5,FALSE)&lt;&gt;0,VLOOKUP(M277,Cs!$CB$10007:$CI$33000,5,FALSE),"")),"")</f>
        <v/>
      </c>
    </row>
    <row r="278" spans="1:81" x14ac:dyDescent="0.25">
      <c r="A278" s="61"/>
      <c r="B278" s="61"/>
      <c r="C278" s="61"/>
      <c r="D278" s="61"/>
      <c r="E278" s="74"/>
      <c r="F278" s="61" t="str">
        <f>IF(M276=$O$2,$U$2,IF(M275=$O$2,$U$3,IF(M274=$O$2,$U$7,"")))</f>
        <v/>
      </c>
      <c r="G278" s="62" t="str">
        <f>IF(M276=$O$2,SUM($G$236:G276),IF(M275=$O$2,SUM(G277,-I277),IF(M274=$O$2,SUM(G277,H277),"")))</f>
        <v/>
      </c>
      <c r="H278" s="62" t="str">
        <f>IF(M276=$O$2,SUM($H$236:H276),IF(M275=$O$2,SUM(H277,-J277),""))</f>
        <v/>
      </c>
      <c r="I278" s="62" t="str">
        <f>IF(M276=$O$2,SUM($I$236:I276),"")</f>
        <v/>
      </c>
      <c r="J278" s="62" t="str">
        <f>IF(M276=$O$2,SUM($J$236:J276),"")</f>
        <v/>
      </c>
      <c r="M278" s="58">
        <f>M277</f>
        <v>245</v>
      </c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  <c r="AL278" s="73"/>
      <c r="AM278" s="73"/>
      <c r="AN278" s="73"/>
      <c r="AO278" s="73"/>
      <c r="AP278" s="73"/>
      <c r="AQ278" s="73"/>
      <c r="AR278" s="73"/>
      <c r="AS278" s="73"/>
      <c r="AT278" s="73"/>
      <c r="AU278" s="73"/>
      <c r="AV278" s="73"/>
      <c r="AW278" s="73"/>
      <c r="AX278" s="73"/>
      <c r="AY278" s="73"/>
      <c r="AZ278" s="73"/>
      <c r="BA278" s="73"/>
      <c r="BB278" s="73"/>
      <c r="CB278" s="58" t="str">
        <f>IF($O$2&gt;=M278,IF(ISERROR(VLOOKUP(M278,Cs!$CB$10007:$CI$33000,4,FALSE))=TRUE,"",IF(VLOOKUP(M278,Cs!$CB$10007:$CI$33000,4,FALSE)&lt;&gt;0,VLOOKUP(M278,Cs!$CB$10007:$CI$33000,4,FALSE),"")),"")</f>
        <v/>
      </c>
      <c r="CC278" s="58" t="str">
        <f>IF($O$2&gt;=M278,IF(ISERROR(VLOOKUP(M278,Cs!$CB$10007:$CI$33000,5,FALSE))=TRUE,"",IF(VLOOKUP(M278,Cs!$CB$10007:$CI$33000,5,FALSE)&lt;&gt;0,VLOOKUP(M278,Cs!$CB$10007:$CI$33000,5,FALSE),"")),"")</f>
        <v/>
      </c>
    </row>
    <row r="279" spans="1:81" x14ac:dyDescent="0.25">
      <c r="A279" s="61"/>
      <c r="B279" s="61"/>
      <c r="C279" s="61"/>
      <c r="D279" s="61"/>
      <c r="E279" s="74"/>
      <c r="F279" s="61" t="str">
        <f>IF(M276=$O$2,$U$3,IF(M275=$O$2,$U$7,""))</f>
        <v/>
      </c>
      <c r="G279" s="62" t="str">
        <f>IF(M276=$O$2,SUM(G278,-I278),IF(M275=$O$2,SUM(G278,H278),""))</f>
        <v/>
      </c>
      <c r="H279" s="62" t="str">
        <f>IF(M276=$O$2,SUM(H278,-J278),"")</f>
        <v/>
      </c>
      <c r="I279" s="62"/>
      <c r="J279" s="62"/>
      <c r="M279" s="58">
        <f t="shared" ref="M279:M281" si="44">M278</f>
        <v>245</v>
      </c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  <c r="AL279" s="73"/>
      <c r="AM279" s="73"/>
      <c r="AN279" s="73"/>
      <c r="AO279" s="73"/>
      <c r="AP279" s="73"/>
      <c r="AQ279" s="73"/>
      <c r="AR279" s="73"/>
      <c r="AS279" s="73"/>
      <c r="AT279" s="73"/>
      <c r="AU279" s="73"/>
      <c r="AV279" s="73"/>
      <c r="AW279" s="73"/>
      <c r="AX279" s="73"/>
      <c r="AY279" s="73"/>
      <c r="AZ279" s="73"/>
      <c r="BA279" s="73"/>
      <c r="BB279" s="73"/>
      <c r="CB279" s="58" t="str">
        <f>IF($O$2&gt;=M279,IF(ISERROR(VLOOKUP(M279,Cs!$CB$10007:$CI$33000,4,FALSE))=TRUE,"",IF(VLOOKUP(M279,Cs!$CB$10007:$CI$33000,4,FALSE)&lt;&gt;0,VLOOKUP(M279,Cs!$CB$10007:$CI$33000,4,FALSE),"")),"")</f>
        <v/>
      </c>
      <c r="CC279" s="58" t="str">
        <f>IF($O$2&gt;=M279,IF(ISERROR(VLOOKUP(M279,Cs!$CB$10007:$CI$33000,5,FALSE))=TRUE,"",IF(VLOOKUP(M279,Cs!$CB$10007:$CI$33000,5,FALSE)&lt;&gt;0,VLOOKUP(M279,Cs!$CB$10007:$CI$33000,5,FALSE),"")),"")</f>
        <v/>
      </c>
    </row>
    <row r="280" spans="1:81" x14ac:dyDescent="0.25">
      <c r="A280" s="61"/>
      <c r="B280" s="61"/>
      <c r="C280" s="61"/>
      <c r="D280" s="61"/>
      <c r="E280" s="74"/>
      <c r="F280" s="61" t="str">
        <f>IF(M276=$O$2,$U$7,"")</f>
        <v/>
      </c>
      <c r="G280" s="62" t="str">
        <f>IF(M276=$O$2,SUM(G279,H279),"")</f>
        <v/>
      </c>
      <c r="H280" s="62"/>
      <c r="I280" s="62"/>
      <c r="J280" s="62"/>
      <c r="K280" s="65" t="str">
        <f>IF(M237&lt;=$O$2,"pg. "&amp;N280,"")</f>
        <v/>
      </c>
      <c r="M280" s="58">
        <f t="shared" si="44"/>
        <v>245</v>
      </c>
      <c r="N280" s="58" t="str">
        <f>IF(M237&lt;=$O$2,SUM(N235,1),"")</f>
        <v/>
      </c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  <c r="AL280" s="73"/>
      <c r="AM280" s="73"/>
      <c r="AN280" s="73"/>
      <c r="AO280" s="73"/>
      <c r="AP280" s="73"/>
      <c r="AQ280" s="73"/>
      <c r="AR280" s="73"/>
      <c r="AS280" s="73"/>
      <c r="AT280" s="73"/>
      <c r="AU280" s="73"/>
      <c r="AV280" s="73"/>
      <c r="AW280" s="73"/>
      <c r="AX280" s="73"/>
      <c r="AY280" s="73"/>
      <c r="AZ280" s="73"/>
      <c r="BA280" s="73"/>
      <c r="BB280" s="73"/>
      <c r="CB280" s="58" t="str">
        <f>IF($O$2&gt;=M280,IF(ISERROR(VLOOKUP(M280,Cs!$CB$10007:$CI$33000,4,FALSE))=TRUE,"",IF(VLOOKUP(M280,Cs!$CB$10007:$CI$33000,4,FALSE)&lt;&gt;0,VLOOKUP(M280,Cs!$CB$10007:$CI$33000,4,FALSE),"")),"")</f>
        <v/>
      </c>
      <c r="CC280" s="58" t="str">
        <f>IF($O$2&gt;=M280,IF(ISERROR(VLOOKUP(M280,Cs!$CB$10007:$CI$33000,5,FALSE))=TRUE,"",IF(VLOOKUP(M280,Cs!$CB$10007:$CI$33000,5,FALSE)&lt;&gt;0,VLOOKUP(M280,Cs!$CB$10007:$CI$33000,5,FALSE),"")),"")</f>
        <v/>
      </c>
    </row>
    <row r="281" spans="1:81" x14ac:dyDescent="0.25">
      <c r="A281" s="61"/>
      <c r="B281" s="61"/>
      <c r="C281" s="61"/>
      <c r="D281" s="61"/>
      <c r="E281" s="74"/>
      <c r="F281" s="87" t="str">
        <f>IF(M281&lt;$O$2,$U$6,"")</f>
        <v/>
      </c>
      <c r="G281" s="62" t="str">
        <f>IF(M281&lt;$O$2,G277,"")</f>
        <v/>
      </c>
      <c r="H281" s="62" t="str">
        <f>IF(M281&lt;$O$2,H277,"")</f>
        <v/>
      </c>
      <c r="I281" s="62" t="str">
        <f>IF(M281&lt;$O$2,I277,"")</f>
        <v/>
      </c>
      <c r="J281" s="62" t="str">
        <f>IF(M281&lt;$O$2,J277,"")</f>
        <v/>
      </c>
      <c r="K281" s="61"/>
      <c r="L281" s="73"/>
      <c r="M281" s="58">
        <f t="shared" si="44"/>
        <v>245</v>
      </c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  <c r="AL281" s="73"/>
      <c r="AM281" s="73"/>
      <c r="AN281" s="73"/>
      <c r="AO281" s="73"/>
      <c r="AP281" s="73"/>
      <c r="AQ281" s="73"/>
      <c r="AR281" s="73"/>
      <c r="AS281" s="73"/>
      <c r="AT281" s="73"/>
      <c r="AU281" s="73"/>
      <c r="AV281" s="73"/>
      <c r="AW281" s="73"/>
      <c r="AX281" s="73"/>
      <c r="AY281" s="73"/>
      <c r="AZ281" s="73"/>
      <c r="BA281" s="73"/>
      <c r="BB281" s="73"/>
      <c r="CB281" s="58" t="str">
        <f>IF($O$2&gt;=M281,IF(ISERROR(VLOOKUP(M281,Cs!$CB$10007:$CI$33000,4,FALSE))=TRUE,"",IF(VLOOKUP(M281,Cs!$CB$10007:$CI$33000,4,FALSE)&lt;&gt;0,VLOOKUP(M281,Cs!$CB$10007:$CI$33000,4,FALSE),"")),"")</f>
        <v/>
      </c>
      <c r="CC281" s="58" t="str">
        <f>IF($O$2&gt;=M281,IF(ISERROR(VLOOKUP(M281,Cs!$CB$10007:$CI$33000,5,FALSE))=TRUE,"",IF(VLOOKUP(M281,Cs!$CB$10007:$CI$33000,5,FALSE)&lt;&gt;0,VLOOKUP(M281,Cs!$CB$10007:$CI$33000,5,FALSE),"")),"")</f>
        <v/>
      </c>
    </row>
    <row r="282" spans="1:81" x14ac:dyDescent="0.25">
      <c r="A282" s="59" t="str">
        <f t="shared" ref="A282:A321" si="45">IF($O$2&gt;=M282,M282,"")</f>
        <v/>
      </c>
      <c r="B282" s="60" t="str">
        <f>IF($O$2&gt;=M282,VLOOKUP(M282,Cs!$CB$7:$CI$33000,2,FALSE),"")</f>
        <v/>
      </c>
      <c r="C282" s="61" t="str">
        <f>IF($O$2&gt;=M282,VLOOKUP(M282,Cs!$CB$7:$CN$33000,12,FALSE),"")</f>
        <v/>
      </c>
      <c r="D282" s="61" t="str">
        <f t="shared" ref="D282:D321" si="46">IF($O$2&gt;=M282,IF(O282=$O$9,"",UPPER(LEFT(O282,1))),"")</f>
        <v/>
      </c>
      <c r="E282" s="66" t="str">
        <f>IF($O$2&gt;=M282,VLOOKUP(M282,Cs!$CB$7:$CN$33000,13,FALSE),"")</f>
        <v/>
      </c>
      <c r="F282" s="61" t="str">
        <f t="shared" ref="F282:F321" si="47">TRIM(IF(M282&lt;=$O$2,Q282&amp;" "&amp;R282&amp;" "&amp;S282,IF(M281=$O$2,$U$1,IF(M280=$O$2,$U$2,IF(M279=$O$2,$U$3,IF(M278=$O$2,$U$7,""))))))</f>
        <v/>
      </c>
      <c r="G282" s="62" t="str">
        <f>IF(M282&lt;=$O$2,T282,IF(M281=$O$2,$Q$3,IF(M280=$O$2,SUM($G$281:G281),IF(M279=$O$2,SUM(G281,-I281),IF(M278=$O$2,SUM(G281,H281),"")))))</f>
        <v/>
      </c>
      <c r="H282" s="62" t="str">
        <f>IF(M282&lt;=$O$2,CB282,IF(M281=$O$2,$BQ$3,IF(M280=$O$2,SUM($H$281:H281),IF(M279=$O$2,SUM(H281,-J281),""))))</f>
        <v/>
      </c>
      <c r="I282" s="62" t="str">
        <f>IF(M282&lt;=$O$2,U282,IF(M281=$O$2,$R$3,IF(M280=$O$2,SUM($I$281:I281),"")))</f>
        <v/>
      </c>
      <c r="J282" s="62" t="str">
        <f>IF(M282&lt;=$O$2,CC282,IF(M281=$O$2,$BR$3,IF(M280=$O$2,SUM($J$281:J281),"")))</f>
        <v/>
      </c>
      <c r="K282" s="63" t="str">
        <f t="shared" ref="K282:K321" si="48">IF($O$2&gt;=M282,VLOOKUP(V282,Csfi,2,FALSE),"")</f>
        <v/>
      </c>
      <c r="L282" s="73"/>
      <c r="M282" s="58">
        <f>M281+1</f>
        <v>246</v>
      </c>
      <c r="N282" s="73"/>
      <c r="O282" s="58" t="str">
        <f>IF($O$2&gt;=M282,VLOOKUP(M282,Cs!$CB$7:$CI$33000,8,FALSE),"")</f>
        <v/>
      </c>
      <c r="P282" s="58" t="str">
        <f>IF($O$2&gt;=M282,VLOOKUP(M282,Cs!$CB$7:$CI$33000,7,FALSE),"")</f>
        <v/>
      </c>
      <c r="Q282" s="58" t="str">
        <f>IF($O$2&gt;=M282,IF(VLOOKUP(M282,Cs!$CB$7:$CN$33000,9,FALSE)&lt;&gt;0,VLOOKUP(M282,Cs!$CB$7:$CN$33000,9,FALSE),""),"")</f>
        <v/>
      </c>
      <c r="R282" s="58" t="str">
        <f>IF($O$2&gt;=M282,VLOOKUP(M282,Cs!$CB$7:$CN$33000,10,FALSE),"")</f>
        <v/>
      </c>
      <c r="S282" s="58" t="str">
        <f>IF($O$2&gt;=M282,VLOOKUP(M282,Cs!$CB$7:$CN$33000,11,FALSE),"")</f>
        <v/>
      </c>
      <c r="T282" s="58" t="str">
        <f>IF($O$2&gt;=M282,IF(ISERROR(VLOOKUP(M282,Cs!$CB$7:$CI$10000,4,FALSE))=TRUE,"",IF(VLOOKUP(M282,Cs!$CB$7:$CI$10000,4,FALSE)&lt;&gt;0,VLOOKUP(M282,Cs!$CB$7:$CI$10000,4,FALSE),"")),"")</f>
        <v/>
      </c>
      <c r="U282" s="58" t="str">
        <f>IF($O$2&gt;=M282,IF(ISERROR(VLOOKUP(M282,Cs!$CB$7:$CI$10000,5,FALSE))=TRUE,"",IF(VLOOKUP(M282,Cs!$CB$7:$CI$10000,5,FALSE)&lt;&gt;0,VLOOKUP(M282,Cs!$CB$7:$CI$10000,5,FALSE),"")),"")</f>
        <v/>
      </c>
      <c r="V282" s="58" t="str">
        <f>IF($O$2&gt;=M282,VLOOKUP(M282,Cs!$CB$7:$CI$33000,6,FALSE),"")</f>
        <v/>
      </c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  <c r="AL282" s="73"/>
      <c r="AM282" s="73"/>
      <c r="AN282" s="73"/>
      <c r="AO282" s="73"/>
      <c r="AP282" s="73"/>
      <c r="AQ282" s="73"/>
      <c r="AR282" s="73"/>
      <c r="AS282" s="73"/>
      <c r="AT282" s="73"/>
      <c r="AU282" s="73"/>
      <c r="AV282" s="73"/>
      <c r="AW282" s="73"/>
      <c r="AX282" s="73"/>
      <c r="AY282" s="73"/>
      <c r="AZ282" s="73"/>
      <c r="BA282" s="73"/>
      <c r="BB282" s="73"/>
      <c r="CB282" s="58" t="str">
        <f>IF($O$2&gt;=M282,IF(ISERROR(VLOOKUP(M282,Cs!$CB$10007:$CI$33000,4,FALSE))=TRUE,"",IF(VLOOKUP(M282,Cs!$CB$10007:$CI$33000,4,FALSE)&lt;&gt;0,VLOOKUP(M282,Cs!$CB$10007:$CI$33000,4,FALSE),"")),"")</f>
        <v/>
      </c>
      <c r="CC282" s="58" t="str">
        <f>IF($O$2&gt;=M282,IF(ISERROR(VLOOKUP(M282,Cs!$CB$10007:$CI$33000,5,FALSE))=TRUE,"",IF(VLOOKUP(M282,Cs!$CB$10007:$CI$33000,5,FALSE)&lt;&gt;0,VLOOKUP(M282,Cs!$CB$10007:$CI$33000,5,FALSE),"")),"")</f>
        <v/>
      </c>
    </row>
    <row r="283" spans="1:81" x14ac:dyDescent="0.25">
      <c r="A283" s="59" t="str">
        <f t="shared" si="45"/>
        <v/>
      </c>
      <c r="B283" s="60" t="str">
        <f>IF($O$2&gt;=M283,VLOOKUP(M283,Cs!$CB$7:$CI$33000,2,FALSE),"")</f>
        <v/>
      </c>
      <c r="C283" s="61" t="str">
        <f>IF($O$2&gt;=M283,VLOOKUP(M283,Cs!$CB$7:$CN$33000,12,FALSE),"")</f>
        <v/>
      </c>
      <c r="D283" s="61" t="str">
        <f t="shared" si="46"/>
        <v/>
      </c>
      <c r="E283" s="66" t="str">
        <f>IF($O$2&gt;=M283,VLOOKUP(M283,Cs!$CB$7:$CN$33000,13,FALSE),"")</f>
        <v/>
      </c>
      <c r="F283" s="61" t="str">
        <f t="shared" si="47"/>
        <v/>
      </c>
      <c r="G283" s="62" t="str">
        <f>IF(M283&lt;=$O$2,T283,IF(M282=$O$2,$Q$3,IF(M281=$O$2,SUM($G$281:G281),IF(M280=$O$2,SUM(G282,-I282),IF(M279=$O$2,SUM(G282,H282),"")))))</f>
        <v/>
      </c>
      <c r="H283" s="62" t="str">
        <f>IF(M283&lt;=$O$2,CB283,IF(M282=$O$2,$BQ$3,IF(M281=$O$2,SUM($H$281:H281),IF(M280=$O$2,SUM(H282,-J282),""))))</f>
        <v/>
      </c>
      <c r="I283" s="62" t="str">
        <f>IF(M283&lt;=$O$2,U283,IF(M282=$O$2,$R$3,IF(M281=$O$2,SUM($I$281:I281),"")))</f>
        <v/>
      </c>
      <c r="J283" s="62" t="str">
        <f>IF(M283&lt;=$O$2,CC283,IF(M282=$O$2,$BR$3,IF(M281=$O$2,SUM($J$281:J281),"")))</f>
        <v/>
      </c>
      <c r="K283" s="63" t="str">
        <f t="shared" si="48"/>
        <v/>
      </c>
      <c r="L283" s="73"/>
      <c r="M283" s="58">
        <f t="shared" ref="M283:M321" si="49">M282+1</f>
        <v>247</v>
      </c>
      <c r="N283" s="73"/>
      <c r="O283" s="58" t="str">
        <f>IF($O$2&gt;=M283,VLOOKUP(M283,Cs!$CB$7:$CI$33000,8,FALSE),"")</f>
        <v/>
      </c>
      <c r="P283" s="58" t="str">
        <f>IF($O$2&gt;=M283,VLOOKUP(M283,Cs!$CB$7:$CI$33000,7,FALSE),"")</f>
        <v/>
      </c>
      <c r="Q283" s="58" t="str">
        <f>IF($O$2&gt;=M283,IF(VLOOKUP(M283,Cs!$CB$7:$CN$33000,9,FALSE)&lt;&gt;0,VLOOKUP(M283,Cs!$CB$7:$CN$33000,9,FALSE),""),"")</f>
        <v/>
      </c>
      <c r="R283" s="58" t="str">
        <f>IF($O$2&gt;=M283,VLOOKUP(M283,Cs!$CB$7:$CN$33000,10,FALSE),"")</f>
        <v/>
      </c>
      <c r="S283" s="58" t="str">
        <f>IF($O$2&gt;=M283,VLOOKUP(M283,Cs!$CB$7:$CN$33000,11,FALSE),"")</f>
        <v/>
      </c>
      <c r="T283" s="58" t="str">
        <f>IF($O$2&gt;=M283,IF(ISERROR(VLOOKUP(M283,Cs!$CB$7:$CI$10000,4,FALSE))=TRUE,"",IF(VLOOKUP(M283,Cs!$CB$7:$CI$10000,4,FALSE)&lt;&gt;0,VLOOKUP(M283,Cs!$CB$7:$CI$10000,4,FALSE),"")),"")</f>
        <v/>
      </c>
      <c r="U283" s="58" t="str">
        <f>IF($O$2&gt;=M283,IF(ISERROR(VLOOKUP(M283,Cs!$CB$7:$CI$10000,5,FALSE))=TRUE,"",IF(VLOOKUP(M283,Cs!$CB$7:$CI$10000,5,FALSE)&lt;&gt;0,VLOOKUP(M283,Cs!$CB$7:$CI$10000,5,FALSE),"")),"")</f>
        <v/>
      </c>
      <c r="V283" s="58" t="str">
        <f>IF($O$2&gt;=M283,VLOOKUP(M283,Cs!$CB$7:$CI$33000,6,FALSE),"")</f>
        <v/>
      </c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  <c r="AL283" s="73"/>
      <c r="AM283" s="73"/>
      <c r="AN283" s="73"/>
      <c r="AO283" s="73"/>
      <c r="AP283" s="73"/>
      <c r="AQ283" s="73"/>
      <c r="AR283" s="73"/>
      <c r="AS283" s="73"/>
      <c r="AT283" s="73"/>
      <c r="AU283" s="73"/>
      <c r="AV283" s="73"/>
      <c r="AW283" s="73"/>
      <c r="AX283" s="73"/>
      <c r="AY283" s="73"/>
      <c r="AZ283" s="73"/>
      <c r="BA283" s="73"/>
      <c r="BB283" s="73"/>
      <c r="CB283" s="58" t="str">
        <f>IF($O$2&gt;=M283,IF(ISERROR(VLOOKUP(M283,Cs!$CB$10007:$CI$33000,4,FALSE))=TRUE,"",IF(VLOOKUP(M283,Cs!$CB$10007:$CI$33000,4,FALSE)&lt;&gt;0,VLOOKUP(M283,Cs!$CB$10007:$CI$33000,4,FALSE),"")),"")</f>
        <v/>
      </c>
      <c r="CC283" s="58" t="str">
        <f>IF($O$2&gt;=M283,IF(ISERROR(VLOOKUP(M283,Cs!$CB$10007:$CI$33000,5,FALSE))=TRUE,"",IF(VLOOKUP(M283,Cs!$CB$10007:$CI$33000,5,FALSE)&lt;&gt;0,VLOOKUP(M283,Cs!$CB$10007:$CI$33000,5,FALSE),"")),"")</f>
        <v/>
      </c>
    </row>
    <row r="284" spans="1:81" x14ac:dyDescent="0.25">
      <c r="A284" s="59" t="str">
        <f t="shared" si="45"/>
        <v/>
      </c>
      <c r="B284" s="60" t="str">
        <f>IF($O$2&gt;=M284,VLOOKUP(M284,Cs!$CB$7:$CI$33000,2,FALSE),"")</f>
        <v/>
      </c>
      <c r="C284" s="61" t="str">
        <f>IF($O$2&gt;=M284,VLOOKUP(M284,Cs!$CB$7:$CN$33000,12,FALSE),"")</f>
        <v/>
      </c>
      <c r="D284" s="61" t="str">
        <f t="shared" si="46"/>
        <v/>
      </c>
      <c r="E284" s="66" t="str">
        <f>IF($O$2&gt;=M284,VLOOKUP(M284,Cs!$CB$7:$CN$33000,13,FALSE),"")</f>
        <v/>
      </c>
      <c r="F284" s="61" t="str">
        <f t="shared" si="47"/>
        <v/>
      </c>
      <c r="G284" s="62" t="str">
        <f>IF(M284&lt;=$O$2,T284,IF(M283=$O$2,$Q$3,IF(M282=$O$2,SUM($G$281:G282),IF(M281=$O$2,SUM(G283,-I283),IF(M280=$O$2,SUM(G283,H283),"")))))</f>
        <v/>
      </c>
      <c r="H284" s="62" t="str">
        <f>IF(M284&lt;=$O$2,CB284,IF(M283=$O$2,$BQ$3,IF(M282=$O$2,SUM($H$281:H282),IF(M281=$O$2,SUM(H283,-J283),""))))</f>
        <v/>
      </c>
      <c r="I284" s="62" t="str">
        <f>IF(M284&lt;=$O$2,U284,IF(M283=$O$2,$R$3,IF(M282=$O$2,SUM($I$281:I282),"")))</f>
        <v/>
      </c>
      <c r="J284" s="62" t="str">
        <f>IF(M284&lt;=$O$2,CC284,IF(M283=$O$2,$BR$3,IF(M282=$O$2,SUM($J$281:J282),"")))</f>
        <v/>
      </c>
      <c r="K284" s="63" t="str">
        <f t="shared" si="48"/>
        <v/>
      </c>
      <c r="L284" s="73"/>
      <c r="M284" s="58">
        <f t="shared" si="49"/>
        <v>248</v>
      </c>
      <c r="N284" s="73"/>
      <c r="O284" s="58" t="str">
        <f>IF($O$2&gt;=M284,VLOOKUP(M284,Cs!$CB$7:$CI$33000,8,FALSE),"")</f>
        <v/>
      </c>
      <c r="P284" s="58" t="str">
        <f>IF($O$2&gt;=M284,VLOOKUP(M284,Cs!$CB$7:$CI$33000,7,FALSE),"")</f>
        <v/>
      </c>
      <c r="Q284" s="58" t="str">
        <f>IF($O$2&gt;=M284,IF(VLOOKUP(M284,Cs!$CB$7:$CN$33000,9,FALSE)&lt;&gt;0,VLOOKUP(M284,Cs!$CB$7:$CN$33000,9,FALSE),""),"")</f>
        <v/>
      </c>
      <c r="R284" s="58" t="str">
        <f>IF($O$2&gt;=M284,VLOOKUP(M284,Cs!$CB$7:$CN$33000,10,FALSE),"")</f>
        <v/>
      </c>
      <c r="S284" s="58" t="str">
        <f>IF($O$2&gt;=M284,VLOOKUP(M284,Cs!$CB$7:$CN$33000,11,FALSE),"")</f>
        <v/>
      </c>
      <c r="T284" s="58" t="str">
        <f>IF($O$2&gt;=M284,IF(ISERROR(VLOOKUP(M284,Cs!$CB$7:$CI$10000,4,FALSE))=TRUE,"",IF(VLOOKUP(M284,Cs!$CB$7:$CI$10000,4,FALSE)&lt;&gt;0,VLOOKUP(M284,Cs!$CB$7:$CI$10000,4,FALSE),"")),"")</f>
        <v/>
      </c>
      <c r="U284" s="58" t="str">
        <f>IF($O$2&gt;=M284,IF(ISERROR(VLOOKUP(M284,Cs!$CB$7:$CI$10000,5,FALSE))=TRUE,"",IF(VLOOKUP(M284,Cs!$CB$7:$CI$10000,5,FALSE)&lt;&gt;0,VLOOKUP(M284,Cs!$CB$7:$CI$10000,5,FALSE),"")),"")</f>
        <v/>
      </c>
      <c r="V284" s="58" t="str">
        <f>IF($O$2&gt;=M284,VLOOKUP(M284,Cs!$CB$7:$CI$33000,6,FALSE),"")</f>
        <v/>
      </c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  <c r="AL284" s="73"/>
      <c r="AM284" s="73"/>
      <c r="AN284" s="73"/>
      <c r="AO284" s="73"/>
      <c r="AP284" s="73"/>
      <c r="AQ284" s="73"/>
      <c r="AR284" s="73"/>
      <c r="AS284" s="73"/>
      <c r="AT284" s="73"/>
      <c r="AU284" s="73"/>
      <c r="AV284" s="73"/>
      <c r="AW284" s="73"/>
      <c r="AX284" s="73"/>
      <c r="AY284" s="73"/>
      <c r="AZ284" s="73"/>
      <c r="BA284" s="73"/>
      <c r="BB284" s="73"/>
      <c r="CB284" s="58" t="str">
        <f>IF($O$2&gt;=M284,IF(ISERROR(VLOOKUP(M284,Cs!$CB$10007:$CI$33000,4,FALSE))=TRUE,"",IF(VLOOKUP(M284,Cs!$CB$10007:$CI$33000,4,FALSE)&lt;&gt;0,VLOOKUP(M284,Cs!$CB$10007:$CI$33000,4,FALSE),"")),"")</f>
        <v/>
      </c>
      <c r="CC284" s="58" t="str">
        <f>IF($O$2&gt;=M284,IF(ISERROR(VLOOKUP(M284,Cs!$CB$10007:$CI$33000,5,FALSE))=TRUE,"",IF(VLOOKUP(M284,Cs!$CB$10007:$CI$33000,5,FALSE)&lt;&gt;0,VLOOKUP(M284,Cs!$CB$10007:$CI$33000,5,FALSE),"")),"")</f>
        <v/>
      </c>
    </row>
    <row r="285" spans="1:81" x14ac:dyDescent="0.25">
      <c r="A285" s="59" t="str">
        <f t="shared" si="45"/>
        <v/>
      </c>
      <c r="B285" s="60" t="str">
        <f>IF($O$2&gt;=M285,VLOOKUP(M285,Cs!$CB$7:$CI$33000,2,FALSE),"")</f>
        <v/>
      </c>
      <c r="C285" s="61" t="str">
        <f>IF($O$2&gt;=M285,VLOOKUP(M285,Cs!$CB$7:$CN$33000,12,FALSE),"")</f>
        <v/>
      </c>
      <c r="D285" s="61" t="str">
        <f t="shared" si="46"/>
        <v/>
      </c>
      <c r="E285" s="66" t="str">
        <f>IF($O$2&gt;=M285,VLOOKUP(M285,Cs!$CB$7:$CN$33000,13,FALSE),"")</f>
        <v/>
      </c>
      <c r="F285" s="61" t="str">
        <f t="shared" si="47"/>
        <v/>
      </c>
      <c r="G285" s="62" t="str">
        <f>IF(M285&lt;=$O$2,T285,IF(M284=$O$2,$Q$3,IF(M283=$O$2,SUM($G$281:G283),IF(M282=$O$2,SUM(G284,-I284),IF(M281=$O$2,SUM(G284,H284),"")))))</f>
        <v/>
      </c>
      <c r="H285" s="62" t="str">
        <f>IF(M285&lt;=$O$2,CB285,IF(M284=$O$2,$BQ$3,IF(M283=$O$2,SUM($H$281:H283),IF(M282=$O$2,SUM(H284,-J284),""))))</f>
        <v/>
      </c>
      <c r="I285" s="62" t="str">
        <f>IF(M285&lt;=$O$2,U285,IF(M284=$O$2,$R$3,IF(M283=$O$2,SUM($I$281:I283),"")))</f>
        <v/>
      </c>
      <c r="J285" s="62" t="str">
        <f>IF(M285&lt;=$O$2,CC285,IF(M284=$O$2,$BR$3,IF(M283=$O$2,SUM($J$281:J283),"")))</f>
        <v/>
      </c>
      <c r="K285" s="63" t="str">
        <f t="shared" si="48"/>
        <v/>
      </c>
      <c r="L285" s="73"/>
      <c r="M285" s="58">
        <f t="shared" si="49"/>
        <v>249</v>
      </c>
      <c r="N285" s="73"/>
      <c r="O285" s="58" t="str">
        <f>IF($O$2&gt;=M285,VLOOKUP(M285,Cs!$CB$7:$CI$33000,8,FALSE),"")</f>
        <v/>
      </c>
      <c r="P285" s="58" t="str">
        <f>IF($O$2&gt;=M285,VLOOKUP(M285,Cs!$CB$7:$CI$33000,7,FALSE),"")</f>
        <v/>
      </c>
      <c r="Q285" s="58" t="str">
        <f>IF($O$2&gt;=M285,IF(VLOOKUP(M285,Cs!$CB$7:$CN$33000,9,FALSE)&lt;&gt;0,VLOOKUP(M285,Cs!$CB$7:$CN$33000,9,FALSE),""),"")</f>
        <v/>
      </c>
      <c r="R285" s="58" t="str">
        <f>IF($O$2&gt;=M285,VLOOKUP(M285,Cs!$CB$7:$CN$33000,10,FALSE),"")</f>
        <v/>
      </c>
      <c r="S285" s="58" t="str">
        <f>IF($O$2&gt;=M285,VLOOKUP(M285,Cs!$CB$7:$CN$33000,11,FALSE),"")</f>
        <v/>
      </c>
      <c r="T285" s="58" t="str">
        <f>IF($O$2&gt;=M285,IF(ISERROR(VLOOKUP(M285,Cs!$CB$7:$CI$10000,4,FALSE))=TRUE,"",IF(VLOOKUP(M285,Cs!$CB$7:$CI$10000,4,FALSE)&lt;&gt;0,VLOOKUP(M285,Cs!$CB$7:$CI$10000,4,FALSE),"")),"")</f>
        <v/>
      </c>
      <c r="U285" s="58" t="str">
        <f>IF($O$2&gt;=M285,IF(ISERROR(VLOOKUP(M285,Cs!$CB$7:$CI$10000,5,FALSE))=TRUE,"",IF(VLOOKUP(M285,Cs!$CB$7:$CI$10000,5,FALSE)&lt;&gt;0,VLOOKUP(M285,Cs!$CB$7:$CI$10000,5,FALSE),"")),"")</f>
        <v/>
      </c>
      <c r="V285" s="58" t="str">
        <f>IF($O$2&gt;=M285,VLOOKUP(M285,Cs!$CB$7:$CI$33000,6,FALSE),"")</f>
        <v/>
      </c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/>
      <c r="AO285" s="73"/>
      <c r="AP285" s="73"/>
      <c r="AQ285" s="73"/>
      <c r="AR285" s="73"/>
      <c r="AS285" s="73"/>
      <c r="AT285" s="73"/>
      <c r="AU285" s="73"/>
      <c r="AV285" s="73"/>
      <c r="AW285" s="73"/>
      <c r="AX285" s="73"/>
      <c r="AY285" s="73"/>
      <c r="AZ285" s="73"/>
      <c r="BA285" s="73"/>
      <c r="BB285" s="73"/>
      <c r="CB285" s="58" t="str">
        <f>IF($O$2&gt;=M285,IF(ISERROR(VLOOKUP(M285,Cs!$CB$10007:$CI$33000,4,FALSE))=TRUE,"",IF(VLOOKUP(M285,Cs!$CB$10007:$CI$33000,4,FALSE)&lt;&gt;0,VLOOKUP(M285,Cs!$CB$10007:$CI$33000,4,FALSE),"")),"")</f>
        <v/>
      </c>
      <c r="CC285" s="58" t="str">
        <f>IF($O$2&gt;=M285,IF(ISERROR(VLOOKUP(M285,Cs!$CB$10007:$CI$33000,5,FALSE))=TRUE,"",IF(VLOOKUP(M285,Cs!$CB$10007:$CI$33000,5,FALSE)&lt;&gt;0,VLOOKUP(M285,Cs!$CB$10007:$CI$33000,5,FALSE),"")),"")</f>
        <v/>
      </c>
    </row>
    <row r="286" spans="1:81" x14ac:dyDescent="0.25">
      <c r="A286" s="59" t="str">
        <f t="shared" si="45"/>
        <v/>
      </c>
      <c r="B286" s="60" t="str">
        <f>IF($O$2&gt;=M286,VLOOKUP(M286,Cs!$CB$7:$CI$33000,2,FALSE),"")</f>
        <v/>
      </c>
      <c r="C286" s="61" t="str">
        <f>IF($O$2&gt;=M286,VLOOKUP(M286,Cs!$CB$7:$CN$33000,12,FALSE),"")</f>
        <v/>
      </c>
      <c r="D286" s="61" t="str">
        <f t="shared" si="46"/>
        <v/>
      </c>
      <c r="E286" s="66" t="str">
        <f>IF($O$2&gt;=M286,VLOOKUP(M286,Cs!$CB$7:$CN$33000,13,FALSE),"")</f>
        <v/>
      </c>
      <c r="F286" s="61" t="str">
        <f t="shared" si="47"/>
        <v/>
      </c>
      <c r="G286" s="62" t="str">
        <f>IF(M286&lt;=$O$2,T286,IF(M285=$O$2,$Q$3,IF(M284=$O$2,SUM($G$281:G284),IF(M283=$O$2,SUM(G285,-I285),IF(M282=$O$2,SUM(G285,H285),"")))))</f>
        <v/>
      </c>
      <c r="H286" s="62" t="str">
        <f>IF(M286&lt;=$O$2,CB286,IF(M285=$O$2,$BQ$3,IF(M284=$O$2,SUM($H$281:H284),IF(M283=$O$2,SUM(H285,-J285),""))))</f>
        <v/>
      </c>
      <c r="I286" s="62" t="str">
        <f>IF(M286&lt;=$O$2,U286,IF(M285=$O$2,$R$3,IF(M284=$O$2,SUM($I$281:I284),"")))</f>
        <v/>
      </c>
      <c r="J286" s="62" t="str">
        <f>IF(M286&lt;=$O$2,CC286,IF(M285=$O$2,$BR$3,IF(M284=$O$2,SUM($J$281:J284),"")))</f>
        <v/>
      </c>
      <c r="K286" s="63" t="str">
        <f t="shared" si="48"/>
        <v/>
      </c>
      <c r="L286" s="73"/>
      <c r="M286" s="58">
        <f t="shared" si="49"/>
        <v>250</v>
      </c>
      <c r="N286" s="73"/>
      <c r="O286" s="58" t="str">
        <f>IF($O$2&gt;=M286,VLOOKUP(M286,Cs!$CB$7:$CI$33000,8,FALSE),"")</f>
        <v/>
      </c>
      <c r="P286" s="58" t="str">
        <f>IF($O$2&gt;=M286,VLOOKUP(M286,Cs!$CB$7:$CI$33000,7,FALSE),"")</f>
        <v/>
      </c>
      <c r="Q286" s="58" t="str">
        <f>IF($O$2&gt;=M286,IF(VLOOKUP(M286,Cs!$CB$7:$CN$33000,9,FALSE)&lt;&gt;0,VLOOKUP(M286,Cs!$CB$7:$CN$33000,9,FALSE),""),"")</f>
        <v/>
      </c>
      <c r="R286" s="58" t="str">
        <f>IF($O$2&gt;=M286,VLOOKUP(M286,Cs!$CB$7:$CN$33000,10,FALSE),"")</f>
        <v/>
      </c>
      <c r="S286" s="58" t="str">
        <f>IF($O$2&gt;=M286,VLOOKUP(M286,Cs!$CB$7:$CN$33000,11,FALSE),"")</f>
        <v/>
      </c>
      <c r="T286" s="58" t="str">
        <f>IF($O$2&gt;=M286,IF(ISERROR(VLOOKUP(M286,Cs!$CB$7:$CI$10000,4,FALSE))=TRUE,"",IF(VLOOKUP(M286,Cs!$CB$7:$CI$10000,4,FALSE)&lt;&gt;0,VLOOKUP(M286,Cs!$CB$7:$CI$10000,4,FALSE),"")),"")</f>
        <v/>
      </c>
      <c r="U286" s="58" t="str">
        <f>IF($O$2&gt;=M286,IF(ISERROR(VLOOKUP(M286,Cs!$CB$7:$CI$10000,5,FALSE))=TRUE,"",IF(VLOOKUP(M286,Cs!$CB$7:$CI$10000,5,FALSE)&lt;&gt;0,VLOOKUP(M286,Cs!$CB$7:$CI$10000,5,FALSE),"")),"")</f>
        <v/>
      </c>
      <c r="V286" s="58" t="str">
        <f>IF($O$2&gt;=M286,VLOOKUP(M286,Cs!$CB$7:$CI$33000,6,FALSE),"")</f>
        <v/>
      </c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  <c r="AL286" s="73"/>
      <c r="AM286" s="73"/>
      <c r="AN286" s="73"/>
      <c r="AO286" s="73"/>
      <c r="AP286" s="73"/>
      <c r="AQ286" s="73"/>
      <c r="AR286" s="73"/>
      <c r="AS286" s="73"/>
      <c r="AT286" s="73"/>
      <c r="AU286" s="73"/>
      <c r="AV286" s="73"/>
      <c r="AW286" s="73"/>
      <c r="AX286" s="73"/>
      <c r="AY286" s="73"/>
      <c r="AZ286" s="73"/>
      <c r="BA286" s="73"/>
      <c r="BB286" s="73"/>
      <c r="CB286" s="58" t="str">
        <f>IF($O$2&gt;=M286,IF(ISERROR(VLOOKUP(M286,Cs!$CB$10007:$CI$33000,4,FALSE))=TRUE,"",IF(VLOOKUP(M286,Cs!$CB$10007:$CI$33000,4,FALSE)&lt;&gt;0,VLOOKUP(M286,Cs!$CB$10007:$CI$33000,4,FALSE),"")),"")</f>
        <v/>
      </c>
      <c r="CC286" s="58" t="str">
        <f>IF($O$2&gt;=M286,IF(ISERROR(VLOOKUP(M286,Cs!$CB$10007:$CI$33000,5,FALSE))=TRUE,"",IF(VLOOKUP(M286,Cs!$CB$10007:$CI$33000,5,FALSE)&lt;&gt;0,VLOOKUP(M286,Cs!$CB$10007:$CI$33000,5,FALSE),"")),"")</f>
        <v/>
      </c>
    </row>
    <row r="287" spans="1:81" x14ac:dyDescent="0.25">
      <c r="A287" s="59" t="str">
        <f t="shared" si="45"/>
        <v/>
      </c>
      <c r="B287" s="60" t="str">
        <f>IF($O$2&gt;=M287,VLOOKUP(M287,Cs!$CB$7:$CI$33000,2,FALSE),"")</f>
        <v/>
      </c>
      <c r="C287" s="61" t="str">
        <f>IF($O$2&gt;=M287,VLOOKUP(M287,Cs!$CB$7:$CN$33000,12,FALSE),"")</f>
        <v/>
      </c>
      <c r="D287" s="61" t="str">
        <f t="shared" si="46"/>
        <v/>
      </c>
      <c r="E287" s="66" t="str">
        <f>IF($O$2&gt;=M287,VLOOKUP(M287,Cs!$CB$7:$CN$33000,13,FALSE),"")</f>
        <v/>
      </c>
      <c r="F287" s="61" t="str">
        <f t="shared" si="47"/>
        <v/>
      </c>
      <c r="G287" s="62" t="str">
        <f>IF(M287&lt;=$O$2,T287,IF(M286=$O$2,$Q$3,IF(M285=$O$2,SUM($G$281:G285),IF(M284=$O$2,SUM(G286,-I286),IF(M283=$O$2,SUM(G286,H286),"")))))</f>
        <v/>
      </c>
      <c r="H287" s="62" t="str">
        <f>IF(M287&lt;=$O$2,CB287,IF(M286=$O$2,$BQ$3,IF(M285=$O$2,SUM($H$281:H285),IF(M284=$O$2,SUM(H286,-J286),""))))</f>
        <v/>
      </c>
      <c r="I287" s="62" t="str">
        <f>IF(M287&lt;=$O$2,U287,IF(M286=$O$2,$R$3,IF(M285=$O$2,SUM($I$281:I285),"")))</f>
        <v/>
      </c>
      <c r="J287" s="62" t="str">
        <f>IF(M287&lt;=$O$2,CC287,IF(M286=$O$2,$BR$3,IF(M285=$O$2,SUM($J$281:J285),"")))</f>
        <v/>
      </c>
      <c r="K287" s="63" t="str">
        <f t="shared" si="48"/>
        <v/>
      </c>
      <c r="L287" s="73"/>
      <c r="M287" s="58">
        <f t="shared" si="49"/>
        <v>251</v>
      </c>
      <c r="N287" s="73"/>
      <c r="O287" s="58" t="str">
        <f>IF($O$2&gt;=M287,VLOOKUP(M287,Cs!$CB$7:$CI$33000,8,FALSE),"")</f>
        <v/>
      </c>
      <c r="P287" s="58" t="str">
        <f>IF($O$2&gt;=M287,VLOOKUP(M287,Cs!$CB$7:$CI$33000,7,FALSE),"")</f>
        <v/>
      </c>
      <c r="Q287" s="58" t="str">
        <f>IF($O$2&gt;=M287,IF(VLOOKUP(M287,Cs!$CB$7:$CN$33000,9,FALSE)&lt;&gt;0,VLOOKUP(M287,Cs!$CB$7:$CN$33000,9,FALSE),""),"")</f>
        <v/>
      </c>
      <c r="R287" s="58" t="str">
        <f>IF($O$2&gt;=M287,VLOOKUP(M287,Cs!$CB$7:$CN$33000,10,FALSE),"")</f>
        <v/>
      </c>
      <c r="S287" s="58" t="str">
        <f>IF($O$2&gt;=M287,VLOOKUP(M287,Cs!$CB$7:$CN$33000,11,FALSE),"")</f>
        <v/>
      </c>
      <c r="T287" s="58" t="str">
        <f>IF($O$2&gt;=M287,IF(ISERROR(VLOOKUP(M287,Cs!$CB$7:$CI$10000,4,FALSE))=TRUE,"",IF(VLOOKUP(M287,Cs!$CB$7:$CI$10000,4,FALSE)&lt;&gt;0,VLOOKUP(M287,Cs!$CB$7:$CI$10000,4,FALSE),"")),"")</f>
        <v/>
      </c>
      <c r="U287" s="58" t="str">
        <f>IF($O$2&gt;=M287,IF(ISERROR(VLOOKUP(M287,Cs!$CB$7:$CI$10000,5,FALSE))=TRUE,"",IF(VLOOKUP(M287,Cs!$CB$7:$CI$10000,5,FALSE)&lt;&gt;0,VLOOKUP(M287,Cs!$CB$7:$CI$10000,5,FALSE),"")),"")</f>
        <v/>
      </c>
      <c r="V287" s="58" t="str">
        <f>IF($O$2&gt;=M287,VLOOKUP(M287,Cs!$CB$7:$CI$33000,6,FALSE),"")</f>
        <v/>
      </c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  <c r="AL287" s="73"/>
      <c r="AM287" s="73"/>
      <c r="AN287" s="73"/>
      <c r="AO287" s="73"/>
      <c r="AP287" s="73"/>
      <c r="AQ287" s="73"/>
      <c r="AR287" s="73"/>
      <c r="AS287" s="73"/>
      <c r="AT287" s="73"/>
      <c r="AU287" s="73"/>
      <c r="AV287" s="73"/>
      <c r="AW287" s="73"/>
      <c r="AX287" s="73"/>
      <c r="AY287" s="73"/>
      <c r="AZ287" s="73"/>
      <c r="BA287" s="73"/>
      <c r="BB287" s="73"/>
      <c r="CB287" s="58" t="str">
        <f>IF($O$2&gt;=M287,IF(ISERROR(VLOOKUP(M287,Cs!$CB$10007:$CI$33000,4,FALSE))=TRUE,"",IF(VLOOKUP(M287,Cs!$CB$10007:$CI$33000,4,FALSE)&lt;&gt;0,VLOOKUP(M287,Cs!$CB$10007:$CI$33000,4,FALSE),"")),"")</f>
        <v/>
      </c>
      <c r="CC287" s="58" t="str">
        <f>IF($O$2&gt;=M287,IF(ISERROR(VLOOKUP(M287,Cs!$CB$10007:$CI$33000,5,FALSE))=TRUE,"",IF(VLOOKUP(M287,Cs!$CB$10007:$CI$33000,5,FALSE)&lt;&gt;0,VLOOKUP(M287,Cs!$CB$10007:$CI$33000,5,FALSE),"")),"")</f>
        <v/>
      </c>
    </row>
    <row r="288" spans="1:81" x14ac:dyDescent="0.25">
      <c r="A288" s="59" t="str">
        <f t="shared" si="45"/>
        <v/>
      </c>
      <c r="B288" s="60" t="str">
        <f>IF($O$2&gt;=M288,VLOOKUP(M288,Cs!$CB$7:$CI$33000,2,FALSE),"")</f>
        <v/>
      </c>
      <c r="C288" s="61" t="str">
        <f>IF($O$2&gt;=M288,VLOOKUP(M288,Cs!$CB$7:$CN$33000,12,FALSE),"")</f>
        <v/>
      </c>
      <c r="D288" s="61" t="str">
        <f t="shared" si="46"/>
        <v/>
      </c>
      <c r="E288" s="66" t="str">
        <f>IF($O$2&gt;=M288,VLOOKUP(M288,Cs!$CB$7:$CN$33000,13,FALSE),"")</f>
        <v/>
      </c>
      <c r="F288" s="61" t="str">
        <f t="shared" si="47"/>
        <v/>
      </c>
      <c r="G288" s="62" t="str">
        <f>IF(M288&lt;=$O$2,T288,IF(M287=$O$2,$Q$3,IF(M286=$O$2,SUM($G$281:G286),IF(M285=$O$2,SUM(G287,-I287),IF(M284=$O$2,SUM(G287,H287),"")))))</f>
        <v/>
      </c>
      <c r="H288" s="62" t="str">
        <f>IF(M288&lt;=$O$2,CB288,IF(M287=$O$2,$BQ$3,IF(M286=$O$2,SUM($H$281:H286),IF(M285=$O$2,SUM(H287,-J287),""))))</f>
        <v/>
      </c>
      <c r="I288" s="62" t="str">
        <f>IF(M288&lt;=$O$2,U288,IF(M287=$O$2,$R$3,IF(M286=$O$2,SUM($I$281:I286),"")))</f>
        <v/>
      </c>
      <c r="J288" s="62" t="str">
        <f>IF(M288&lt;=$O$2,CC288,IF(M287=$O$2,$BR$3,IF(M286=$O$2,SUM($J$281:J286),"")))</f>
        <v/>
      </c>
      <c r="K288" s="63" t="str">
        <f t="shared" si="48"/>
        <v/>
      </c>
      <c r="L288" s="73"/>
      <c r="M288" s="58">
        <f t="shared" si="49"/>
        <v>252</v>
      </c>
      <c r="N288" s="73"/>
      <c r="O288" s="58" t="str">
        <f>IF($O$2&gt;=M288,VLOOKUP(M288,Cs!$CB$7:$CI$33000,8,FALSE),"")</f>
        <v/>
      </c>
      <c r="P288" s="58" t="str">
        <f>IF($O$2&gt;=M288,VLOOKUP(M288,Cs!$CB$7:$CI$33000,7,FALSE),"")</f>
        <v/>
      </c>
      <c r="Q288" s="58" t="str">
        <f>IF($O$2&gt;=M288,IF(VLOOKUP(M288,Cs!$CB$7:$CN$33000,9,FALSE)&lt;&gt;0,VLOOKUP(M288,Cs!$CB$7:$CN$33000,9,FALSE),""),"")</f>
        <v/>
      </c>
      <c r="R288" s="58" t="str">
        <f>IF($O$2&gt;=M288,VLOOKUP(M288,Cs!$CB$7:$CN$33000,10,FALSE),"")</f>
        <v/>
      </c>
      <c r="S288" s="58" t="str">
        <f>IF($O$2&gt;=M288,VLOOKUP(M288,Cs!$CB$7:$CN$33000,11,FALSE),"")</f>
        <v/>
      </c>
      <c r="T288" s="58" t="str">
        <f>IF($O$2&gt;=M288,IF(ISERROR(VLOOKUP(M288,Cs!$CB$7:$CI$10000,4,FALSE))=TRUE,"",IF(VLOOKUP(M288,Cs!$CB$7:$CI$10000,4,FALSE)&lt;&gt;0,VLOOKUP(M288,Cs!$CB$7:$CI$10000,4,FALSE),"")),"")</f>
        <v/>
      </c>
      <c r="U288" s="58" t="str">
        <f>IF($O$2&gt;=M288,IF(ISERROR(VLOOKUP(M288,Cs!$CB$7:$CI$10000,5,FALSE))=TRUE,"",IF(VLOOKUP(M288,Cs!$CB$7:$CI$10000,5,FALSE)&lt;&gt;0,VLOOKUP(M288,Cs!$CB$7:$CI$10000,5,FALSE),"")),"")</f>
        <v/>
      </c>
      <c r="V288" s="58" t="str">
        <f>IF($O$2&gt;=M288,VLOOKUP(M288,Cs!$CB$7:$CI$33000,6,FALSE),"")</f>
        <v/>
      </c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  <c r="AL288" s="73"/>
      <c r="AM288" s="73"/>
      <c r="AN288" s="73"/>
      <c r="AO288" s="73"/>
      <c r="AP288" s="73"/>
      <c r="AQ288" s="73"/>
      <c r="AR288" s="73"/>
      <c r="AS288" s="73"/>
      <c r="AT288" s="73"/>
      <c r="AU288" s="73"/>
      <c r="AV288" s="73"/>
      <c r="AW288" s="73"/>
      <c r="AX288" s="73"/>
      <c r="AY288" s="73"/>
      <c r="AZ288" s="73"/>
      <c r="BA288" s="73"/>
      <c r="BB288" s="73"/>
      <c r="CB288" s="58" t="str">
        <f>IF($O$2&gt;=M288,IF(ISERROR(VLOOKUP(M288,Cs!$CB$10007:$CI$33000,4,FALSE))=TRUE,"",IF(VLOOKUP(M288,Cs!$CB$10007:$CI$33000,4,FALSE)&lt;&gt;0,VLOOKUP(M288,Cs!$CB$10007:$CI$33000,4,FALSE),"")),"")</f>
        <v/>
      </c>
      <c r="CC288" s="58" t="str">
        <f>IF($O$2&gt;=M288,IF(ISERROR(VLOOKUP(M288,Cs!$CB$10007:$CI$33000,5,FALSE))=TRUE,"",IF(VLOOKUP(M288,Cs!$CB$10007:$CI$33000,5,FALSE)&lt;&gt;0,VLOOKUP(M288,Cs!$CB$10007:$CI$33000,5,FALSE),"")),"")</f>
        <v/>
      </c>
    </row>
    <row r="289" spans="1:81" x14ac:dyDescent="0.25">
      <c r="A289" s="59" t="str">
        <f t="shared" si="45"/>
        <v/>
      </c>
      <c r="B289" s="60" t="str">
        <f>IF($O$2&gt;=M289,VLOOKUP(M289,Cs!$CB$7:$CI$33000,2,FALSE),"")</f>
        <v/>
      </c>
      <c r="C289" s="61" t="str">
        <f>IF($O$2&gt;=M289,VLOOKUP(M289,Cs!$CB$7:$CN$33000,12,FALSE),"")</f>
        <v/>
      </c>
      <c r="D289" s="61" t="str">
        <f t="shared" si="46"/>
        <v/>
      </c>
      <c r="E289" s="66" t="str">
        <f>IF($O$2&gt;=M289,VLOOKUP(M289,Cs!$CB$7:$CN$33000,13,FALSE),"")</f>
        <v/>
      </c>
      <c r="F289" s="61" t="str">
        <f t="shared" si="47"/>
        <v/>
      </c>
      <c r="G289" s="62" t="str">
        <f>IF(M289&lt;=$O$2,T289,IF(M288=$O$2,$Q$3,IF(M287=$O$2,SUM($G$281:G287),IF(M286=$O$2,SUM(G288,-I288),IF(M285=$O$2,SUM(G288,H288),"")))))</f>
        <v/>
      </c>
      <c r="H289" s="62" t="str">
        <f>IF(M289&lt;=$O$2,CB289,IF(M288=$O$2,$BQ$3,IF(M287=$O$2,SUM($H$281:H287),IF(M286=$O$2,SUM(H288,-J288),""))))</f>
        <v/>
      </c>
      <c r="I289" s="62" t="str">
        <f>IF(M289&lt;=$O$2,U289,IF(M288=$O$2,$R$3,IF(M287=$O$2,SUM($I$281:I287),"")))</f>
        <v/>
      </c>
      <c r="J289" s="62" t="str">
        <f>IF(M289&lt;=$O$2,CC289,IF(M288=$O$2,$BR$3,IF(M287=$O$2,SUM($J$281:J287),"")))</f>
        <v/>
      </c>
      <c r="K289" s="63" t="str">
        <f t="shared" si="48"/>
        <v/>
      </c>
      <c r="L289" s="73"/>
      <c r="M289" s="58">
        <f t="shared" si="49"/>
        <v>253</v>
      </c>
      <c r="N289" s="73"/>
      <c r="O289" s="58" t="str">
        <f>IF($O$2&gt;=M289,VLOOKUP(M289,Cs!$CB$7:$CI$33000,8,FALSE),"")</f>
        <v/>
      </c>
      <c r="P289" s="58" t="str">
        <f>IF($O$2&gt;=M289,VLOOKUP(M289,Cs!$CB$7:$CI$33000,7,FALSE),"")</f>
        <v/>
      </c>
      <c r="Q289" s="58" t="str">
        <f>IF($O$2&gt;=M289,IF(VLOOKUP(M289,Cs!$CB$7:$CN$33000,9,FALSE)&lt;&gt;0,VLOOKUP(M289,Cs!$CB$7:$CN$33000,9,FALSE),""),"")</f>
        <v/>
      </c>
      <c r="R289" s="58" t="str">
        <f>IF($O$2&gt;=M289,VLOOKUP(M289,Cs!$CB$7:$CN$33000,10,FALSE),"")</f>
        <v/>
      </c>
      <c r="S289" s="58" t="str">
        <f>IF($O$2&gt;=M289,VLOOKUP(M289,Cs!$CB$7:$CN$33000,11,FALSE),"")</f>
        <v/>
      </c>
      <c r="T289" s="58" t="str">
        <f>IF($O$2&gt;=M289,IF(ISERROR(VLOOKUP(M289,Cs!$CB$7:$CI$10000,4,FALSE))=TRUE,"",IF(VLOOKUP(M289,Cs!$CB$7:$CI$10000,4,FALSE)&lt;&gt;0,VLOOKUP(M289,Cs!$CB$7:$CI$10000,4,FALSE),"")),"")</f>
        <v/>
      </c>
      <c r="U289" s="58" t="str">
        <f>IF($O$2&gt;=M289,IF(ISERROR(VLOOKUP(M289,Cs!$CB$7:$CI$10000,5,FALSE))=TRUE,"",IF(VLOOKUP(M289,Cs!$CB$7:$CI$10000,5,FALSE)&lt;&gt;0,VLOOKUP(M289,Cs!$CB$7:$CI$10000,5,FALSE),"")),"")</f>
        <v/>
      </c>
      <c r="V289" s="58" t="str">
        <f>IF($O$2&gt;=M289,VLOOKUP(M289,Cs!$CB$7:$CI$33000,6,FALSE),"")</f>
        <v/>
      </c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  <c r="AL289" s="73"/>
      <c r="AM289" s="73"/>
      <c r="AN289" s="73"/>
      <c r="AO289" s="73"/>
      <c r="AP289" s="73"/>
      <c r="AQ289" s="73"/>
      <c r="AR289" s="73"/>
      <c r="AS289" s="73"/>
      <c r="AT289" s="73"/>
      <c r="AU289" s="73"/>
      <c r="AV289" s="73"/>
      <c r="AW289" s="73"/>
      <c r="AX289" s="73"/>
      <c r="AY289" s="73"/>
      <c r="AZ289" s="73"/>
      <c r="BA289" s="73"/>
      <c r="BB289" s="73"/>
      <c r="CB289" s="58" t="str">
        <f>IF($O$2&gt;=M289,IF(ISERROR(VLOOKUP(M289,Cs!$CB$10007:$CI$33000,4,FALSE))=TRUE,"",IF(VLOOKUP(M289,Cs!$CB$10007:$CI$33000,4,FALSE)&lt;&gt;0,VLOOKUP(M289,Cs!$CB$10007:$CI$33000,4,FALSE),"")),"")</f>
        <v/>
      </c>
      <c r="CC289" s="58" t="str">
        <f>IF($O$2&gt;=M289,IF(ISERROR(VLOOKUP(M289,Cs!$CB$10007:$CI$33000,5,FALSE))=TRUE,"",IF(VLOOKUP(M289,Cs!$CB$10007:$CI$33000,5,FALSE)&lt;&gt;0,VLOOKUP(M289,Cs!$CB$10007:$CI$33000,5,FALSE),"")),"")</f>
        <v/>
      </c>
    </row>
    <row r="290" spans="1:81" x14ac:dyDescent="0.25">
      <c r="A290" s="59" t="str">
        <f t="shared" si="45"/>
        <v/>
      </c>
      <c r="B290" s="60" t="str">
        <f>IF($O$2&gt;=M290,VLOOKUP(M290,Cs!$CB$7:$CI$33000,2,FALSE),"")</f>
        <v/>
      </c>
      <c r="C290" s="61" t="str">
        <f>IF($O$2&gt;=M290,VLOOKUP(M290,Cs!$CB$7:$CN$33000,12,FALSE),"")</f>
        <v/>
      </c>
      <c r="D290" s="61" t="str">
        <f t="shared" si="46"/>
        <v/>
      </c>
      <c r="E290" s="66" t="str">
        <f>IF($O$2&gt;=M290,VLOOKUP(M290,Cs!$CB$7:$CN$33000,13,FALSE),"")</f>
        <v/>
      </c>
      <c r="F290" s="61" t="str">
        <f t="shared" si="47"/>
        <v/>
      </c>
      <c r="G290" s="62" t="str">
        <f>IF(M290&lt;=$O$2,T290,IF(M289=$O$2,$Q$3,IF(M288=$O$2,SUM($G$281:G288),IF(M287=$O$2,SUM(G289,-I289),IF(M286=$O$2,SUM(G289,H289),"")))))</f>
        <v/>
      </c>
      <c r="H290" s="62" t="str">
        <f>IF(M290&lt;=$O$2,CB290,IF(M289=$O$2,$BQ$3,IF(M288=$O$2,SUM($H$281:H288),IF(M287=$O$2,SUM(H289,-J289),""))))</f>
        <v/>
      </c>
      <c r="I290" s="62" t="str">
        <f>IF(M290&lt;=$O$2,U290,IF(M289=$O$2,$R$3,IF(M288=$O$2,SUM($I$281:I288),"")))</f>
        <v/>
      </c>
      <c r="J290" s="62" t="str">
        <f>IF(M290&lt;=$O$2,CC290,IF(M289=$O$2,$BR$3,IF(M288=$O$2,SUM($J$281:J288),"")))</f>
        <v/>
      </c>
      <c r="K290" s="63" t="str">
        <f t="shared" si="48"/>
        <v/>
      </c>
      <c r="L290" s="73"/>
      <c r="M290" s="58">
        <f t="shared" si="49"/>
        <v>254</v>
      </c>
      <c r="N290" s="73"/>
      <c r="O290" s="58" t="str">
        <f>IF($O$2&gt;=M290,VLOOKUP(M290,Cs!$CB$7:$CI$33000,8,FALSE),"")</f>
        <v/>
      </c>
      <c r="P290" s="58" t="str">
        <f>IF($O$2&gt;=M290,VLOOKUP(M290,Cs!$CB$7:$CI$33000,7,FALSE),"")</f>
        <v/>
      </c>
      <c r="Q290" s="58" t="str">
        <f>IF($O$2&gt;=M290,IF(VLOOKUP(M290,Cs!$CB$7:$CN$33000,9,FALSE)&lt;&gt;0,VLOOKUP(M290,Cs!$CB$7:$CN$33000,9,FALSE),""),"")</f>
        <v/>
      </c>
      <c r="R290" s="58" t="str">
        <f>IF($O$2&gt;=M290,VLOOKUP(M290,Cs!$CB$7:$CN$33000,10,FALSE),"")</f>
        <v/>
      </c>
      <c r="S290" s="58" t="str">
        <f>IF($O$2&gt;=M290,VLOOKUP(M290,Cs!$CB$7:$CN$33000,11,FALSE),"")</f>
        <v/>
      </c>
      <c r="T290" s="58" t="str">
        <f>IF($O$2&gt;=M290,IF(ISERROR(VLOOKUP(M290,Cs!$CB$7:$CI$10000,4,FALSE))=TRUE,"",IF(VLOOKUP(M290,Cs!$CB$7:$CI$10000,4,FALSE)&lt;&gt;0,VLOOKUP(M290,Cs!$CB$7:$CI$10000,4,FALSE),"")),"")</f>
        <v/>
      </c>
      <c r="U290" s="58" t="str">
        <f>IF($O$2&gt;=M290,IF(ISERROR(VLOOKUP(M290,Cs!$CB$7:$CI$10000,5,FALSE))=TRUE,"",IF(VLOOKUP(M290,Cs!$CB$7:$CI$10000,5,FALSE)&lt;&gt;0,VLOOKUP(M290,Cs!$CB$7:$CI$10000,5,FALSE),"")),"")</f>
        <v/>
      </c>
      <c r="V290" s="58" t="str">
        <f>IF($O$2&gt;=M290,VLOOKUP(M290,Cs!$CB$7:$CI$33000,6,FALSE),"")</f>
        <v/>
      </c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  <c r="AL290" s="73"/>
      <c r="AM290" s="73"/>
      <c r="AN290" s="73"/>
      <c r="AO290" s="73"/>
      <c r="AP290" s="73"/>
      <c r="AQ290" s="73"/>
      <c r="AR290" s="73"/>
      <c r="AS290" s="73"/>
      <c r="AT290" s="73"/>
      <c r="AU290" s="73"/>
      <c r="AV290" s="73"/>
      <c r="AW290" s="73"/>
      <c r="AX290" s="73"/>
      <c r="AY290" s="73"/>
      <c r="AZ290" s="73"/>
      <c r="BA290" s="73"/>
      <c r="BB290" s="73"/>
      <c r="CB290" s="58" t="str">
        <f>IF($O$2&gt;=M290,IF(ISERROR(VLOOKUP(M290,Cs!$CB$10007:$CI$33000,4,FALSE))=TRUE,"",IF(VLOOKUP(M290,Cs!$CB$10007:$CI$33000,4,FALSE)&lt;&gt;0,VLOOKUP(M290,Cs!$CB$10007:$CI$33000,4,FALSE),"")),"")</f>
        <v/>
      </c>
      <c r="CC290" s="58" t="str">
        <f>IF($O$2&gt;=M290,IF(ISERROR(VLOOKUP(M290,Cs!$CB$10007:$CI$33000,5,FALSE))=TRUE,"",IF(VLOOKUP(M290,Cs!$CB$10007:$CI$33000,5,FALSE)&lt;&gt;0,VLOOKUP(M290,Cs!$CB$10007:$CI$33000,5,FALSE),"")),"")</f>
        <v/>
      </c>
    </row>
    <row r="291" spans="1:81" x14ac:dyDescent="0.25">
      <c r="A291" s="59" t="str">
        <f t="shared" si="45"/>
        <v/>
      </c>
      <c r="B291" s="60" t="str">
        <f>IF($O$2&gt;=M291,VLOOKUP(M291,Cs!$CB$7:$CI$33000,2,FALSE),"")</f>
        <v/>
      </c>
      <c r="C291" s="61" t="str">
        <f>IF($O$2&gt;=M291,VLOOKUP(M291,Cs!$CB$7:$CN$33000,12,FALSE),"")</f>
        <v/>
      </c>
      <c r="D291" s="61" t="str">
        <f t="shared" si="46"/>
        <v/>
      </c>
      <c r="E291" s="66" t="str">
        <f>IF($O$2&gt;=M291,VLOOKUP(M291,Cs!$CB$7:$CN$33000,13,FALSE),"")</f>
        <v/>
      </c>
      <c r="F291" s="61" t="str">
        <f t="shared" si="47"/>
        <v/>
      </c>
      <c r="G291" s="62" t="str">
        <f>IF(M291&lt;=$O$2,T291,IF(M290=$O$2,$Q$3,IF(M289=$O$2,SUM($G$281:G289),IF(M288=$O$2,SUM(G290,-I290),IF(M287=$O$2,SUM(G290,H290),"")))))</f>
        <v/>
      </c>
      <c r="H291" s="62" t="str">
        <f>IF(M291&lt;=$O$2,CB291,IF(M290=$O$2,$BQ$3,IF(M289=$O$2,SUM($H$281:H289),IF(M288=$O$2,SUM(H290,-J290),""))))</f>
        <v/>
      </c>
      <c r="I291" s="62" t="str">
        <f>IF(M291&lt;=$O$2,U291,IF(M290=$O$2,$R$3,IF(M289=$O$2,SUM($I$281:I289),"")))</f>
        <v/>
      </c>
      <c r="J291" s="62" t="str">
        <f>IF(M291&lt;=$O$2,CC291,IF(M290=$O$2,$BR$3,IF(M289=$O$2,SUM($J$281:J289),"")))</f>
        <v/>
      </c>
      <c r="K291" s="63" t="str">
        <f t="shared" si="48"/>
        <v/>
      </c>
      <c r="M291" s="58">
        <f t="shared" si="49"/>
        <v>255</v>
      </c>
      <c r="O291" s="58" t="str">
        <f>IF($O$2&gt;=M291,VLOOKUP(M291,Cs!$CB$7:$CI$33000,8,FALSE),"")</f>
        <v/>
      </c>
      <c r="P291" s="58" t="str">
        <f>IF($O$2&gt;=M291,VLOOKUP(M291,Cs!$CB$7:$CI$33000,7,FALSE),"")</f>
        <v/>
      </c>
      <c r="Q291" s="58" t="str">
        <f>IF($O$2&gt;=M291,IF(VLOOKUP(M291,Cs!$CB$7:$CN$33000,9,FALSE)&lt;&gt;0,VLOOKUP(M291,Cs!$CB$7:$CN$33000,9,FALSE),""),"")</f>
        <v/>
      </c>
      <c r="R291" s="58" t="str">
        <f>IF($O$2&gt;=M291,VLOOKUP(M291,Cs!$CB$7:$CN$33000,10,FALSE),"")</f>
        <v/>
      </c>
      <c r="S291" s="58" t="str">
        <f>IF($O$2&gt;=M291,VLOOKUP(M291,Cs!$CB$7:$CN$33000,11,FALSE),"")</f>
        <v/>
      </c>
      <c r="T291" s="58" t="str">
        <f>IF($O$2&gt;=M291,IF(ISERROR(VLOOKUP(M291,Cs!$CB$7:$CI$10000,4,FALSE))=TRUE,"",IF(VLOOKUP(M291,Cs!$CB$7:$CI$10000,4,FALSE)&lt;&gt;0,VLOOKUP(M291,Cs!$CB$7:$CI$10000,4,FALSE),"")),"")</f>
        <v/>
      </c>
      <c r="U291" s="58" t="str">
        <f>IF($O$2&gt;=M291,IF(ISERROR(VLOOKUP(M291,Cs!$CB$7:$CI$10000,5,FALSE))=TRUE,"",IF(VLOOKUP(M291,Cs!$CB$7:$CI$10000,5,FALSE)&lt;&gt;0,VLOOKUP(M291,Cs!$CB$7:$CI$10000,5,FALSE),"")),"")</f>
        <v/>
      </c>
      <c r="V291" s="58" t="str">
        <f>IF($O$2&gt;=M291,VLOOKUP(M291,Cs!$CB$7:$CI$33000,6,FALSE),"")</f>
        <v/>
      </c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  <c r="AL291" s="73"/>
      <c r="AM291" s="73"/>
      <c r="AN291" s="73"/>
      <c r="AO291" s="73"/>
      <c r="AP291" s="73"/>
      <c r="AQ291" s="73"/>
      <c r="AR291" s="73"/>
      <c r="AS291" s="73"/>
      <c r="AT291" s="73"/>
      <c r="AU291" s="73"/>
      <c r="AV291" s="73"/>
      <c r="AW291" s="73"/>
      <c r="AX291" s="73"/>
      <c r="AY291" s="73"/>
      <c r="AZ291" s="73"/>
      <c r="BA291" s="73"/>
      <c r="BB291" s="73"/>
      <c r="CB291" s="58" t="str">
        <f>IF($O$2&gt;=M291,IF(ISERROR(VLOOKUP(M291,Cs!$CB$10007:$CI$33000,4,FALSE))=TRUE,"",IF(VLOOKUP(M291,Cs!$CB$10007:$CI$33000,4,FALSE)&lt;&gt;0,VLOOKUP(M291,Cs!$CB$10007:$CI$33000,4,FALSE),"")),"")</f>
        <v/>
      </c>
      <c r="CC291" s="58" t="str">
        <f>IF($O$2&gt;=M291,IF(ISERROR(VLOOKUP(M291,Cs!$CB$10007:$CI$33000,5,FALSE))=TRUE,"",IF(VLOOKUP(M291,Cs!$CB$10007:$CI$33000,5,FALSE)&lt;&gt;0,VLOOKUP(M291,Cs!$CB$10007:$CI$33000,5,FALSE),"")),"")</f>
        <v/>
      </c>
    </row>
    <row r="292" spans="1:81" x14ac:dyDescent="0.25">
      <c r="A292" s="59" t="str">
        <f t="shared" si="45"/>
        <v/>
      </c>
      <c r="B292" s="60" t="str">
        <f>IF($O$2&gt;=M292,VLOOKUP(M292,Cs!$CB$7:$CI$33000,2,FALSE),"")</f>
        <v/>
      </c>
      <c r="C292" s="61" t="str">
        <f>IF($O$2&gt;=M292,VLOOKUP(M292,Cs!$CB$7:$CN$33000,12,FALSE),"")</f>
        <v/>
      </c>
      <c r="D292" s="61" t="str">
        <f t="shared" si="46"/>
        <v/>
      </c>
      <c r="E292" s="66" t="str">
        <f>IF($O$2&gt;=M292,VLOOKUP(M292,Cs!$CB$7:$CN$33000,13,FALSE),"")</f>
        <v/>
      </c>
      <c r="F292" s="61" t="str">
        <f t="shared" si="47"/>
        <v/>
      </c>
      <c r="G292" s="62" t="str">
        <f>IF(M292&lt;=$O$2,T292,IF(M291=$O$2,$Q$3,IF(M290=$O$2,SUM($G$281:G290),IF(M289=$O$2,SUM(G291,-I291),IF(M288=$O$2,SUM(G291,H291),"")))))</f>
        <v/>
      </c>
      <c r="H292" s="62" t="str">
        <f>IF(M292&lt;=$O$2,CB292,IF(M291=$O$2,$BQ$3,IF(M290=$O$2,SUM($H$281:H290),IF(M289=$O$2,SUM(H291,-J291),""))))</f>
        <v/>
      </c>
      <c r="I292" s="62" t="str">
        <f>IF(M292&lt;=$O$2,U292,IF(M291=$O$2,$R$3,IF(M290=$O$2,SUM($I$281:I290),"")))</f>
        <v/>
      </c>
      <c r="J292" s="62" t="str">
        <f>IF(M292&lt;=$O$2,CC292,IF(M291=$O$2,$BR$3,IF(M290=$O$2,SUM($J$281:J290),"")))</f>
        <v/>
      </c>
      <c r="K292" s="63" t="str">
        <f t="shared" si="48"/>
        <v/>
      </c>
      <c r="M292" s="58">
        <f t="shared" si="49"/>
        <v>256</v>
      </c>
      <c r="O292" s="58" t="str">
        <f>IF($O$2&gt;=M292,VLOOKUP(M292,Cs!$CB$7:$CI$33000,8,FALSE),"")</f>
        <v/>
      </c>
      <c r="P292" s="58" t="str">
        <f>IF($O$2&gt;=M292,VLOOKUP(M292,Cs!$CB$7:$CI$33000,7,FALSE),"")</f>
        <v/>
      </c>
      <c r="Q292" s="58" t="str">
        <f>IF($O$2&gt;=M292,IF(VLOOKUP(M292,Cs!$CB$7:$CN$33000,9,FALSE)&lt;&gt;0,VLOOKUP(M292,Cs!$CB$7:$CN$33000,9,FALSE),""),"")</f>
        <v/>
      </c>
      <c r="R292" s="58" t="str">
        <f>IF($O$2&gt;=M292,VLOOKUP(M292,Cs!$CB$7:$CN$33000,10,FALSE),"")</f>
        <v/>
      </c>
      <c r="S292" s="58" t="str">
        <f>IF($O$2&gt;=M292,VLOOKUP(M292,Cs!$CB$7:$CN$33000,11,FALSE),"")</f>
        <v/>
      </c>
      <c r="T292" s="58" t="str">
        <f>IF($O$2&gt;=M292,IF(ISERROR(VLOOKUP(M292,Cs!$CB$7:$CI$10000,4,FALSE))=TRUE,"",IF(VLOOKUP(M292,Cs!$CB$7:$CI$10000,4,FALSE)&lt;&gt;0,VLOOKUP(M292,Cs!$CB$7:$CI$10000,4,FALSE),"")),"")</f>
        <v/>
      </c>
      <c r="U292" s="58" t="str">
        <f>IF($O$2&gt;=M292,IF(ISERROR(VLOOKUP(M292,Cs!$CB$7:$CI$10000,5,FALSE))=TRUE,"",IF(VLOOKUP(M292,Cs!$CB$7:$CI$10000,5,FALSE)&lt;&gt;0,VLOOKUP(M292,Cs!$CB$7:$CI$10000,5,FALSE),"")),"")</f>
        <v/>
      </c>
      <c r="V292" s="58" t="str">
        <f>IF($O$2&gt;=M292,VLOOKUP(M292,Cs!$CB$7:$CI$33000,6,FALSE),"")</f>
        <v/>
      </c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  <c r="AL292" s="73"/>
      <c r="AM292" s="73"/>
      <c r="AN292" s="73"/>
      <c r="AO292" s="73"/>
      <c r="AP292" s="73"/>
      <c r="AQ292" s="73"/>
      <c r="AR292" s="73"/>
      <c r="AS292" s="73"/>
      <c r="AT292" s="73"/>
      <c r="AU292" s="73"/>
      <c r="AV292" s="73"/>
      <c r="AW292" s="73"/>
      <c r="AX292" s="73"/>
      <c r="AY292" s="73"/>
      <c r="AZ292" s="73"/>
      <c r="BA292" s="73"/>
      <c r="BB292" s="73"/>
      <c r="CB292" s="58" t="str">
        <f>IF($O$2&gt;=M292,IF(ISERROR(VLOOKUP(M292,Cs!$CB$10007:$CI$33000,4,FALSE))=TRUE,"",IF(VLOOKUP(M292,Cs!$CB$10007:$CI$33000,4,FALSE)&lt;&gt;0,VLOOKUP(M292,Cs!$CB$10007:$CI$33000,4,FALSE),"")),"")</f>
        <v/>
      </c>
      <c r="CC292" s="58" t="str">
        <f>IF($O$2&gt;=M292,IF(ISERROR(VLOOKUP(M292,Cs!$CB$10007:$CI$33000,5,FALSE))=TRUE,"",IF(VLOOKUP(M292,Cs!$CB$10007:$CI$33000,5,FALSE)&lt;&gt;0,VLOOKUP(M292,Cs!$CB$10007:$CI$33000,5,FALSE),"")),"")</f>
        <v/>
      </c>
    </row>
    <row r="293" spans="1:81" x14ac:dyDescent="0.25">
      <c r="A293" s="59" t="str">
        <f t="shared" si="45"/>
        <v/>
      </c>
      <c r="B293" s="60" t="str">
        <f>IF($O$2&gt;=M293,VLOOKUP(M293,Cs!$CB$7:$CI$33000,2,FALSE),"")</f>
        <v/>
      </c>
      <c r="C293" s="61" t="str">
        <f>IF($O$2&gt;=M293,VLOOKUP(M293,Cs!$CB$7:$CN$33000,12,FALSE),"")</f>
        <v/>
      </c>
      <c r="D293" s="61" t="str">
        <f t="shared" si="46"/>
        <v/>
      </c>
      <c r="E293" s="66" t="str">
        <f>IF($O$2&gt;=M293,VLOOKUP(M293,Cs!$CB$7:$CN$33000,13,FALSE),"")</f>
        <v/>
      </c>
      <c r="F293" s="61" t="str">
        <f t="shared" si="47"/>
        <v/>
      </c>
      <c r="G293" s="62" t="str">
        <f>IF(M293&lt;=$O$2,T293,IF(M292=$O$2,$Q$3,IF(M291=$O$2,SUM($G$281:G291),IF(M290=$O$2,SUM(G292,-I292),IF(M289=$O$2,SUM(G292,H292),"")))))</f>
        <v/>
      </c>
      <c r="H293" s="62" t="str">
        <f>IF(M293&lt;=$O$2,CB293,IF(M292=$O$2,$BQ$3,IF(M291=$O$2,SUM($H$281:H291),IF(M290=$O$2,SUM(H292,-J292),""))))</f>
        <v/>
      </c>
      <c r="I293" s="62" t="str">
        <f>IF(M293&lt;=$O$2,U293,IF(M292=$O$2,$R$3,IF(M291=$O$2,SUM($I$281:I291),"")))</f>
        <v/>
      </c>
      <c r="J293" s="62" t="str">
        <f>IF(M293&lt;=$O$2,CC293,IF(M292=$O$2,$BR$3,IF(M291=$O$2,SUM($J$281:J291),"")))</f>
        <v/>
      </c>
      <c r="K293" s="63" t="str">
        <f t="shared" si="48"/>
        <v/>
      </c>
      <c r="M293" s="58">
        <f t="shared" si="49"/>
        <v>257</v>
      </c>
      <c r="O293" s="58" t="str">
        <f>IF($O$2&gt;=M293,VLOOKUP(M293,Cs!$CB$7:$CI$33000,8,FALSE),"")</f>
        <v/>
      </c>
      <c r="P293" s="58" t="str">
        <f>IF($O$2&gt;=M293,VLOOKUP(M293,Cs!$CB$7:$CI$33000,7,FALSE),"")</f>
        <v/>
      </c>
      <c r="Q293" s="58" t="str">
        <f>IF($O$2&gt;=M293,IF(VLOOKUP(M293,Cs!$CB$7:$CN$33000,9,FALSE)&lt;&gt;0,VLOOKUP(M293,Cs!$CB$7:$CN$33000,9,FALSE),""),"")</f>
        <v/>
      </c>
      <c r="R293" s="58" t="str">
        <f>IF($O$2&gt;=M293,VLOOKUP(M293,Cs!$CB$7:$CN$33000,10,FALSE),"")</f>
        <v/>
      </c>
      <c r="S293" s="58" t="str">
        <f>IF($O$2&gt;=M293,VLOOKUP(M293,Cs!$CB$7:$CN$33000,11,FALSE),"")</f>
        <v/>
      </c>
      <c r="T293" s="58" t="str">
        <f>IF($O$2&gt;=M293,IF(ISERROR(VLOOKUP(M293,Cs!$CB$7:$CI$10000,4,FALSE))=TRUE,"",IF(VLOOKUP(M293,Cs!$CB$7:$CI$10000,4,FALSE)&lt;&gt;0,VLOOKUP(M293,Cs!$CB$7:$CI$10000,4,FALSE),"")),"")</f>
        <v/>
      </c>
      <c r="U293" s="58" t="str">
        <f>IF($O$2&gt;=M293,IF(ISERROR(VLOOKUP(M293,Cs!$CB$7:$CI$10000,5,FALSE))=TRUE,"",IF(VLOOKUP(M293,Cs!$CB$7:$CI$10000,5,FALSE)&lt;&gt;0,VLOOKUP(M293,Cs!$CB$7:$CI$10000,5,FALSE),"")),"")</f>
        <v/>
      </c>
      <c r="V293" s="58" t="str">
        <f>IF($O$2&gt;=M293,VLOOKUP(M293,Cs!$CB$7:$CI$33000,6,FALSE),"")</f>
        <v/>
      </c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  <c r="AL293" s="73"/>
      <c r="AM293" s="73"/>
      <c r="AN293" s="73"/>
      <c r="AO293" s="73"/>
      <c r="AP293" s="73"/>
      <c r="AQ293" s="73"/>
      <c r="AR293" s="73"/>
      <c r="AS293" s="73"/>
      <c r="AT293" s="73"/>
      <c r="AU293" s="73"/>
      <c r="AV293" s="73"/>
      <c r="AW293" s="73"/>
      <c r="AX293" s="73"/>
      <c r="AY293" s="73"/>
      <c r="AZ293" s="73"/>
      <c r="BA293" s="73"/>
      <c r="BB293" s="73"/>
      <c r="CB293" s="58" t="str">
        <f>IF($O$2&gt;=M293,IF(ISERROR(VLOOKUP(M293,Cs!$CB$10007:$CI$33000,4,FALSE))=TRUE,"",IF(VLOOKUP(M293,Cs!$CB$10007:$CI$33000,4,FALSE)&lt;&gt;0,VLOOKUP(M293,Cs!$CB$10007:$CI$33000,4,FALSE),"")),"")</f>
        <v/>
      </c>
      <c r="CC293" s="58" t="str">
        <f>IF($O$2&gt;=M293,IF(ISERROR(VLOOKUP(M293,Cs!$CB$10007:$CI$33000,5,FALSE))=TRUE,"",IF(VLOOKUP(M293,Cs!$CB$10007:$CI$33000,5,FALSE)&lt;&gt;0,VLOOKUP(M293,Cs!$CB$10007:$CI$33000,5,FALSE),"")),"")</f>
        <v/>
      </c>
    </row>
    <row r="294" spans="1:81" x14ac:dyDescent="0.25">
      <c r="A294" s="59" t="str">
        <f t="shared" si="45"/>
        <v/>
      </c>
      <c r="B294" s="60" t="str">
        <f>IF($O$2&gt;=M294,VLOOKUP(M294,Cs!$CB$7:$CI$33000,2,FALSE),"")</f>
        <v/>
      </c>
      <c r="C294" s="61" t="str">
        <f>IF($O$2&gt;=M294,VLOOKUP(M294,Cs!$CB$7:$CN$33000,12,FALSE),"")</f>
        <v/>
      </c>
      <c r="D294" s="61" t="str">
        <f t="shared" si="46"/>
        <v/>
      </c>
      <c r="E294" s="66" t="str">
        <f>IF($O$2&gt;=M294,VLOOKUP(M294,Cs!$CB$7:$CN$33000,13,FALSE),"")</f>
        <v/>
      </c>
      <c r="F294" s="61" t="str">
        <f t="shared" si="47"/>
        <v/>
      </c>
      <c r="G294" s="62" t="str">
        <f>IF(M294&lt;=$O$2,T294,IF(M293=$O$2,$Q$3,IF(M292=$O$2,SUM($G$281:G292),IF(M291=$O$2,SUM(G293,-I293),IF(M290=$O$2,SUM(G293,H293),"")))))</f>
        <v/>
      </c>
      <c r="H294" s="62" t="str">
        <f>IF(M294&lt;=$O$2,CB294,IF(M293=$O$2,$BQ$3,IF(M292=$O$2,SUM($H$281:H292),IF(M291=$O$2,SUM(H293,-J293),""))))</f>
        <v/>
      </c>
      <c r="I294" s="62" t="str">
        <f>IF(M294&lt;=$O$2,U294,IF(M293=$O$2,$R$3,IF(M292=$O$2,SUM($I$281:I292),"")))</f>
        <v/>
      </c>
      <c r="J294" s="62" t="str">
        <f>IF(M294&lt;=$O$2,CC294,IF(M293=$O$2,$BR$3,IF(M292=$O$2,SUM($J$281:J292),"")))</f>
        <v/>
      </c>
      <c r="K294" s="63" t="str">
        <f t="shared" si="48"/>
        <v/>
      </c>
      <c r="M294" s="58">
        <f t="shared" si="49"/>
        <v>258</v>
      </c>
      <c r="O294" s="58" t="str">
        <f>IF($O$2&gt;=M294,VLOOKUP(M294,Cs!$CB$7:$CI$33000,8,FALSE),"")</f>
        <v/>
      </c>
      <c r="P294" s="58" t="str">
        <f>IF($O$2&gt;=M294,VLOOKUP(M294,Cs!$CB$7:$CI$33000,7,FALSE),"")</f>
        <v/>
      </c>
      <c r="Q294" s="58" t="str">
        <f>IF($O$2&gt;=M294,IF(VLOOKUP(M294,Cs!$CB$7:$CN$33000,9,FALSE)&lt;&gt;0,VLOOKUP(M294,Cs!$CB$7:$CN$33000,9,FALSE),""),"")</f>
        <v/>
      </c>
      <c r="R294" s="58" t="str">
        <f>IF($O$2&gt;=M294,VLOOKUP(M294,Cs!$CB$7:$CN$33000,10,FALSE),"")</f>
        <v/>
      </c>
      <c r="S294" s="58" t="str">
        <f>IF($O$2&gt;=M294,VLOOKUP(M294,Cs!$CB$7:$CN$33000,11,FALSE),"")</f>
        <v/>
      </c>
      <c r="T294" s="58" t="str">
        <f>IF($O$2&gt;=M294,IF(ISERROR(VLOOKUP(M294,Cs!$CB$7:$CI$10000,4,FALSE))=TRUE,"",IF(VLOOKUP(M294,Cs!$CB$7:$CI$10000,4,FALSE)&lt;&gt;0,VLOOKUP(M294,Cs!$CB$7:$CI$10000,4,FALSE),"")),"")</f>
        <v/>
      </c>
      <c r="U294" s="58" t="str">
        <f>IF($O$2&gt;=M294,IF(ISERROR(VLOOKUP(M294,Cs!$CB$7:$CI$10000,5,FALSE))=TRUE,"",IF(VLOOKUP(M294,Cs!$CB$7:$CI$10000,5,FALSE)&lt;&gt;0,VLOOKUP(M294,Cs!$CB$7:$CI$10000,5,FALSE),"")),"")</f>
        <v/>
      </c>
      <c r="V294" s="58" t="str">
        <f>IF($O$2&gt;=M294,VLOOKUP(M294,Cs!$CB$7:$CI$33000,6,FALSE),"")</f>
        <v/>
      </c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  <c r="AL294" s="73"/>
      <c r="AM294" s="73"/>
      <c r="AN294" s="73"/>
      <c r="AO294" s="73"/>
      <c r="AP294" s="73"/>
      <c r="AQ294" s="73"/>
      <c r="AR294" s="73"/>
      <c r="AS294" s="73"/>
      <c r="AT294" s="73"/>
      <c r="AU294" s="73"/>
      <c r="AV294" s="73"/>
      <c r="AW294" s="73"/>
      <c r="AX294" s="73"/>
      <c r="AY294" s="73"/>
      <c r="AZ294" s="73"/>
      <c r="BA294" s="73"/>
      <c r="BB294" s="73"/>
      <c r="CB294" s="58" t="str">
        <f>IF($O$2&gt;=M294,IF(ISERROR(VLOOKUP(M294,Cs!$CB$10007:$CI$33000,4,FALSE))=TRUE,"",IF(VLOOKUP(M294,Cs!$CB$10007:$CI$33000,4,FALSE)&lt;&gt;0,VLOOKUP(M294,Cs!$CB$10007:$CI$33000,4,FALSE),"")),"")</f>
        <v/>
      </c>
      <c r="CC294" s="58" t="str">
        <f>IF($O$2&gt;=M294,IF(ISERROR(VLOOKUP(M294,Cs!$CB$10007:$CI$33000,5,FALSE))=TRUE,"",IF(VLOOKUP(M294,Cs!$CB$10007:$CI$33000,5,FALSE)&lt;&gt;0,VLOOKUP(M294,Cs!$CB$10007:$CI$33000,5,FALSE),"")),"")</f>
        <v/>
      </c>
    </row>
    <row r="295" spans="1:81" x14ac:dyDescent="0.25">
      <c r="A295" s="59" t="str">
        <f t="shared" si="45"/>
        <v/>
      </c>
      <c r="B295" s="60" t="str">
        <f>IF($O$2&gt;=M295,VLOOKUP(M295,Cs!$CB$7:$CI$33000,2,FALSE),"")</f>
        <v/>
      </c>
      <c r="C295" s="61" t="str">
        <f>IF($O$2&gt;=M295,VLOOKUP(M295,Cs!$CB$7:$CN$33000,12,FALSE),"")</f>
        <v/>
      </c>
      <c r="D295" s="61" t="str">
        <f t="shared" si="46"/>
        <v/>
      </c>
      <c r="E295" s="66" t="str">
        <f>IF($O$2&gt;=M295,VLOOKUP(M295,Cs!$CB$7:$CN$33000,13,FALSE),"")</f>
        <v/>
      </c>
      <c r="F295" s="61" t="str">
        <f t="shared" si="47"/>
        <v/>
      </c>
      <c r="G295" s="62" t="str">
        <f>IF(M295&lt;=$O$2,T295,IF(M294=$O$2,$Q$3,IF(M293=$O$2,SUM($G$281:G293),IF(M292=$O$2,SUM(G294,-I294),IF(M291=$O$2,SUM(G294,H294),"")))))</f>
        <v/>
      </c>
      <c r="H295" s="62" t="str">
        <f>IF(M295&lt;=$O$2,CB295,IF(M294=$O$2,$BQ$3,IF(M293=$O$2,SUM($H$281:H293),IF(M292=$O$2,SUM(H294,-J294),""))))</f>
        <v/>
      </c>
      <c r="I295" s="62" t="str">
        <f>IF(M295&lt;=$O$2,U295,IF(M294=$O$2,$R$3,IF(M293=$O$2,SUM($I$281:I293),"")))</f>
        <v/>
      </c>
      <c r="J295" s="62" t="str">
        <f>IF(M295&lt;=$O$2,CC295,IF(M294=$O$2,$BR$3,IF(M293=$O$2,SUM($J$281:J293),"")))</f>
        <v/>
      </c>
      <c r="K295" s="63" t="str">
        <f t="shared" si="48"/>
        <v/>
      </c>
      <c r="M295" s="58">
        <f t="shared" si="49"/>
        <v>259</v>
      </c>
      <c r="O295" s="58" t="str">
        <f>IF($O$2&gt;=M295,VLOOKUP(M295,Cs!$CB$7:$CI$33000,8,FALSE),"")</f>
        <v/>
      </c>
      <c r="P295" s="58" t="str">
        <f>IF($O$2&gt;=M295,VLOOKUP(M295,Cs!$CB$7:$CI$33000,7,FALSE),"")</f>
        <v/>
      </c>
      <c r="Q295" s="58" t="str">
        <f>IF($O$2&gt;=M295,IF(VLOOKUP(M295,Cs!$CB$7:$CN$33000,9,FALSE)&lt;&gt;0,VLOOKUP(M295,Cs!$CB$7:$CN$33000,9,FALSE),""),"")</f>
        <v/>
      </c>
      <c r="R295" s="58" t="str">
        <f>IF($O$2&gt;=M295,VLOOKUP(M295,Cs!$CB$7:$CN$33000,10,FALSE),"")</f>
        <v/>
      </c>
      <c r="S295" s="58" t="str">
        <f>IF($O$2&gt;=M295,VLOOKUP(M295,Cs!$CB$7:$CN$33000,11,FALSE),"")</f>
        <v/>
      </c>
      <c r="T295" s="58" t="str">
        <f>IF($O$2&gt;=M295,IF(ISERROR(VLOOKUP(M295,Cs!$CB$7:$CI$10000,4,FALSE))=TRUE,"",IF(VLOOKUP(M295,Cs!$CB$7:$CI$10000,4,FALSE)&lt;&gt;0,VLOOKUP(M295,Cs!$CB$7:$CI$10000,4,FALSE),"")),"")</f>
        <v/>
      </c>
      <c r="U295" s="58" t="str">
        <f>IF($O$2&gt;=M295,IF(ISERROR(VLOOKUP(M295,Cs!$CB$7:$CI$10000,5,FALSE))=TRUE,"",IF(VLOOKUP(M295,Cs!$CB$7:$CI$10000,5,FALSE)&lt;&gt;0,VLOOKUP(M295,Cs!$CB$7:$CI$10000,5,FALSE),"")),"")</f>
        <v/>
      </c>
      <c r="V295" s="58" t="str">
        <f>IF($O$2&gt;=M295,VLOOKUP(M295,Cs!$CB$7:$CI$33000,6,FALSE),"")</f>
        <v/>
      </c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  <c r="AL295" s="73"/>
      <c r="AM295" s="73"/>
      <c r="AN295" s="73"/>
      <c r="AO295" s="73"/>
      <c r="AP295" s="73"/>
      <c r="AQ295" s="73"/>
      <c r="AR295" s="73"/>
      <c r="AS295" s="73"/>
      <c r="AT295" s="73"/>
      <c r="AU295" s="73"/>
      <c r="AV295" s="73"/>
      <c r="AW295" s="73"/>
      <c r="AX295" s="73"/>
      <c r="AY295" s="73"/>
      <c r="AZ295" s="73"/>
      <c r="BA295" s="73"/>
      <c r="BB295" s="73"/>
      <c r="CB295" s="58" t="str">
        <f>IF($O$2&gt;=M295,IF(ISERROR(VLOOKUP(M295,Cs!$CB$10007:$CI$33000,4,FALSE))=TRUE,"",IF(VLOOKUP(M295,Cs!$CB$10007:$CI$33000,4,FALSE)&lt;&gt;0,VLOOKUP(M295,Cs!$CB$10007:$CI$33000,4,FALSE),"")),"")</f>
        <v/>
      </c>
      <c r="CC295" s="58" t="str">
        <f>IF($O$2&gt;=M295,IF(ISERROR(VLOOKUP(M295,Cs!$CB$10007:$CI$33000,5,FALSE))=TRUE,"",IF(VLOOKUP(M295,Cs!$CB$10007:$CI$33000,5,FALSE)&lt;&gt;0,VLOOKUP(M295,Cs!$CB$10007:$CI$33000,5,FALSE),"")),"")</f>
        <v/>
      </c>
    </row>
    <row r="296" spans="1:81" x14ac:dyDescent="0.25">
      <c r="A296" s="59" t="str">
        <f t="shared" si="45"/>
        <v/>
      </c>
      <c r="B296" s="60" t="str">
        <f>IF($O$2&gt;=M296,VLOOKUP(M296,Cs!$CB$7:$CI$33000,2,FALSE),"")</f>
        <v/>
      </c>
      <c r="C296" s="61" t="str">
        <f>IF($O$2&gt;=M296,VLOOKUP(M296,Cs!$CB$7:$CN$33000,12,FALSE),"")</f>
        <v/>
      </c>
      <c r="D296" s="61" t="str">
        <f t="shared" si="46"/>
        <v/>
      </c>
      <c r="E296" s="66" t="str">
        <f>IF($O$2&gt;=M296,VLOOKUP(M296,Cs!$CB$7:$CN$33000,13,FALSE),"")</f>
        <v/>
      </c>
      <c r="F296" s="61" t="str">
        <f t="shared" si="47"/>
        <v/>
      </c>
      <c r="G296" s="62" t="str">
        <f>IF(M296&lt;=$O$2,T296,IF(M295=$O$2,$Q$3,IF(M294=$O$2,SUM($G$281:G294),IF(M293=$O$2,SUM(G295,-I295),IF(M292=$O$2,SUM(G295,H295),"")))))</f>
        <v/>
      </c>
      <c r="H296" s="62" t="str">
        <f>IF(M296&lt;=$O$2,CB296,IF(M295=$O$2,$BQ$3,IF(M294=$O$2,SUM($H$281:H294),IF(M293=$O$2,SUM(H295,-J295),""))))</f>
        <v/>
      </c>
      <c r="I296" s="62" t="str">
        <f>IF(M296&lt;=$O$2,U296,IF(M295=$O$2,$R$3,IF(M294=$O$2,SUM($I$281:I294),"")))</f>
        <v/>
      </c>
      <c r="J296" s="62" t="str">
        <f>IF(M296&lt;=$O$2,CC296,IF(M295=$O$2,$BR$3,IF(M294=$O$2,SUM($J$281:J294),"")))</f>
        <v/>
      </c>
      <c r="K296" s="63" t="str">
        <f t="shared" si="48"/>
        <v/>
      </c>
      <c r="M296" s="58">
        <f t="shared" si="49"/>
        <v>260</v>
      </c>
      <c r="O296" s="58" t="str">
        <f>IF($O$2&gt;=M296,VLOOKUP(M296,Cs!$CB$7:$CI$33000,8,FALSE),"")</f>
        <v/>
      </c>
      <c r="P296" s="58" t="str">
        <f>IF($O$2&gt;=M296,VLOOKUP(M296,Cs!$CB$7:$CI$33000,7,FALSE),"")</f>
        <v/>
      </c>
      <c r="Q296" s="58" t="str">
        <f>IF($O$2&gt;=M296,IF(VLOOKUP(M296,Cs!$CB$7:$CN$33000,9,FALSE)&lt;&gt;0,VLOOKUP(M296,Cs!$CB$7:$CN$33000,9,FALSE),""),"")</f>
        <v/>
      </c>
      <c r="R296" s="58" t="str">
        <f>IF($O$2&gt;=M296,VLOOKUP(M296,Cs!$CB$7:$CN$33000,10,FALSE),"")</f>
        <v/>
      </c>
      <c r="S296" s="58" t="str">
        <f>IF($O$2&gt;=M296,VLOOKUP(M296,Cs!$CB$7:$CN$33000,11,FALSE),"")</f>
        <v/>
      </c>
      <c r="T296" s="58" t="str">
        <f>IF($O$2&gt;=M296,IF(ISERROR(VLOOKUP(M296,Cs!$CB$7:$CI$10000,4,FALSE))=TRUE,"",IF(VLOOKUP(M296,Cs!$CB$7:$CI$10000,4,FALSE)&lt;&gt;0,VLOOKUP(M296,Cs!$CB$7:$CI$10000,4,FALSE),"")),"")</f>
        <v/>
      </c>
      <c r="U296" s="58" t="str">
        <f>IF($O$2&gt;=M296,IF(ISERROR(VLOOKUP(M296,Cs!$CB$7:$CI$10000,5,FALSE))=TRUE,"",IF(VLOOKUP(M296,Cs!$CB$7:$CI$10000,5,FALSE)&lt;&gt;0,VLOOKUP(M296,Cs!$CB$7:$CI$10000,5,FALSE),"")),"")</f>
        <v/>
      </c>
      <c r="V296" s="58" t="str">
        <f>IF($O$2&gt;=M296,VLOOKUP(M296,Cs!$CB$7:$CI$33000,6,FALSE),"")</f>
        <v/>
      </c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  <c r="AL296" s="73"/>
      <c r="AM296" s="73"/>
      <c r="AN296" s="73"/>
      <c r="AO296" s="73"/>
      <c r="AP296" s="73"/>
      <c r="AQ296" s="73"/>
      <c r="AR296" s="73"/>
      <c r="AS296" s="73"/>
      <c r="AT296" s="73"/>
      <c r="AU296" s="73"/>
      <c r="AV296" s="73"/>
      <c r="AW296" s="73"/>
      <c r="AX296" s="73"/>
      <c r="AY296" s="73"/>
      <c r="AZ296" s="73"/>
      <c r="BA296" s="73"/>
      <c r="BB296" s="73"/>
      <c r="CB296" s="58" t="str">
        <f>IF($O$2&gt;=M296,IF(ISERROR(VLOOKUP(M296,Cs!$CB$10007:$CI$33000,4,FALSE))=TRUE,"",IF(VLOOKUP(M296,Cs!$CB$10007:$CI$33000,4,FALSE)&lt;&gt;0,VLOOKUP(M296,Cs!$CB$10007:$CI$33000,4,FALSE),"")),"")</f>
        <v/>
      </c>
      <c r="CC296" s="58" t="str">
        <f>IF($O$2&gt;=M296,IF(ISERROR(VLOOKUP(M296,Cs!$CB$10007:$CI$33000,5,FALSE))=TRUE,"",IF(VLOOKUP(M296,Cs!$CB$10007:$CI$33000,5,FALSE)&lt;&gt;0,VLOOKUP(M296,Cs!$CB$10007:$CI$33000,5,FALSE),"")),"")</f>
        <v/>
      </c>
    </row>
    <row r="297" spans="1:81" x14ac:dyDescent="0.25">
      <c r="A297" s="59" t="str">
        <f t="shared" si="45"/>
        <v/>
      </c>
      <c r="B297" s="60" t="str">
        <f>IF($O$2&gt;=M297,VLOOKUP(M297,Cs!$CB$7:$CI$33000,2,FALSE),"")</f>
        <v/>
      </c>
      <c r="C297" s="61" t="str">
        <f>IF($O$2&gt;=M297,VLOOKUP(M297,Cs!$CB$7:$CN$33000,12,FALSE),"")</f>
        <v/>
      </c>
      <c r="D297" s="61" t="str">
        <f t="shared" si="46"/>
        <v/>
      </c>
      <c r="E297" s="66" t="str">
        <f>IF($O$2&gt;=M297,VLOOKUP(M297,Cs!$CB$7:$CN$33000,13,FALSE),"")</f>
        <v/>
      </c>
      <c r="F297" s="61" t="str">
        <f t="shared" si="47"/>
        <v/>
      </c>
      <c r="G297" s="62" t="str">
        <f>IF(M297&lt;=$O$2,T297,IF(M296=$O$2,$Q$3,IF(M295=$O$2,SUM($G$281:G295),IF(M294=$O$2,SUM(G296,-I296),IF(M293=$O$2,SUM(G296,H296),"")))))</f>
        <v/>
      </c>
      <c r="H297" s="62" t="str">
        <f>IF(M297&lt;=$O$2,CB297,IF(M296=$O$2,$BQ$3,IF(M295=$O$2,SUM($H$281:H295),IF(M294=$O$2,SUM(H296,-J296),""))))</f>
        <v/>
      </c>
      <c r="I297" s="62" t="str">
        <f>IF(M297&lt;=$O$2,U297,IF(M296=$O$2,$R$3,IF(M295=$O$2,SUM($I$281:I295),"")))</f>
        <v/>
      </c>
      <c r="J297" s="62" t="str">
        <f>IF(M297&lt;=$O$2,CC297,IF(M296=$O$2,$BR$3,IF(M295=$O$2,SUM($J$281:J295),"")))</f>
        <v/>
      </c>
      <c r="K297" s="63" t="str">
        <f t="shared" si="48"/>
        <v/>
      </c>
      <c r="M297" s="58">
        <f t="shared" si="49"/>
        <v>261</v>
      </c>
      <c r="O297" s="58" t="str">
        <f>IF($O$2&gt;=M297,VLOOKUP(M297,Cs!$CB$7:$CI$33000,8,FALSE),"")</f>
        <v/>
      </c>
      <c r="P297" s="58" t="str">
        <f>IF($O$2&gt;=M297,VLOOKUP(M297,Cs!$CB$7:$CI$33000,7,FALSE),"")</f>
        <v/>
      </c>
      <c r="Q297" s="58" t="str">
        <f>IF($O$2&gt;=M297,IF(VLOOKUP(M297,Cs!$CB$7:$CN$33000,9,FALSE)&lt;&gt;0,VLOOKUP(M297,Cs!$CB$7:$CN$33000,9,FALSE),""),"")</f>
        <v/>
      </c>
      <c r="R297" s="58" t="str">
        <f>IF($O$2&gt;=M297,VLOOKUP(M297,Cs!$CB$7:$CN$33000,10,FALSE),"")</f>
        <v/>
      </c>
      <c r="S297" s="58" t="str">
        <f>IF($O$2&gt;=M297,VLOOKUP(M297,Cs!$CB$7:$CN$33000,11,FALSE),"")</f>
        <v/>
      </c>
      <c r="T297" s="58" t="str">
        <f>IF($O$2&gt;=M297,IF(ISERROR(VLOOKUP(M297,Cs!$CB$7:$CI$10000,4,FALSE))=TRUE,"",IF(VLOOKUP(M297,Cs!$CB$7:$CI$10000,4,FALSE)&lt;&gt;0,VLOOKUP(M297,Cs!$CB$7:$CI$10000,4,FALSE),"")),"")</f>
        <v/>
      </c>
      <c r="U297" s="58" t="str">
        <f>IF($O$2&gt;=M297,IF(ISERROR(VLOOKUP(M297,Cs!$CB$7:$CI$10000,5,FALSE))=TRUE,"",IF(VLOOKUP(M297,Cs!$CB$7:$CI$10000,5,FALSE)&lt;&gt;0,VLOOKUP(M297,Cs!$CB$7:$CI$10000,5,FALSE),"")),"")</f>
        <v/>
      </c>
      <c r="V297" s="58" t="str">
        <f>IF($O$2&gt;=M297,VLOOKUP(M297,Cs!$CB$7:$CI$33000,6,FALSE),"")</f>
        <v/>
      </c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  <c r="AL297" s="73"/>
      <c r="AM297" s="73"/>
      <c r="AN297" s="73"/>
      <c r="AO297" s="73"/>
      <c r="AP297" s="73"/>
      <c r="AQ297" s="73"/>
      <c r="AR297" s="73"/>
      <c r="AS297" s="73"/>
      <c r="AT297" s="73"/>
      <c r="AU297" s="73"/>
      <c r="AV297" s="73"/>
      <c r="AW297" s="73"/>
      <c r="AX297" s="73"/>
      <c r="AY297" s="73"/>
      <c r="AZ297" s="73"/>
      <c r="BA297" s="73"/>
      <c r="BB297" s="73"/>
      <c r="CB297" s="58" t="str">
        <f>IF($O$2&gt;=M297,IF(ISERROR(VLOOKUP(M297,Cs!$CB$10007:$CI$33000,4,FALSE))=TRUE,"",IF(VLOOKUP(M297,Cs!$CB$10007:$CI$33000,4,FALSE)&lt;&gt;0,VLOOKUP(M297,Cs!$CB$10007:$CI$33000,4,FALSE),"")),"")</f>
        <v/>
      </c>
      <c r="CC297" s="58" t="str">
        <f>IF($O$2&gt;=M297,IF(ISERROR(VLOOKUP(M297,Cs!$CB$10007:$CI$33000,5,FALSE))=TRUE,"",IF(VLOOKUP(M297,Cs!$CB$10007:$CI$33000,5,FALSE)&lt;&gt;0,VLOOKUP(M297,Cs!$CB$10007:$CI$33000,5,FALSE),"")),"")</f>
        <v/>
      </c>
    </row>
    <row r="298" spans="1:81" x14ac:dyDescent="0.25">
      <c r="A298" s="59" t="str">
        <f t="shared" si="45"/>
        <v/>
      </c>
      <c r="B298" s="60" t="str">
        <f>IF($O$2&gt;=M298,VLOOKUP(M298,Cs!$CB$7:$CI$33000,2,FALSE),"")</f>
        <v/>
      </c>
      <c r="C298" s="61" t="str">
        <f>IF($O$2&gt;=M298,VLOOKUP(M298,Cs!$CB$7:$CN$33000,12,FALSE),"")</f>
        <v/>
      </c>
      <c r="D298" s="61" t="str">
        <f t="shared" si="46"/>
        <v/>
      </c>
      <c r="E298" s="66" t="str">
        <f>IF($O$2&gt;=M298,VLOOKUP(M298,Cs!$CB$7:$CN$33000,13,FALSE),"")</f>
        <v/>
      </c>
      <c r="F298" s="61" t="str">
        <f t="shared" si="47"/>
        <v/>
      </c>
      <c r="G298" s="62" t="str">
        <f>IF(M298&lt;=$O$2,T298,IF(M297=$O$2,$Q$3,IF(M296=$O$2,SUM($G$281:G296),IF(M295=$O$2,SUM(G297,-I297),IF(M294=$O$2,SUM(G297,H297),"")))))</f>
        <v/>
      </c>
      <c r="H298" s="62" t="str">
        <f>IF(M298&lt;=$O$2,CB298,IF(M297=$O$2,$BQ$3,IF(M296=$O$2,SUM($H$281:H296),IF(M295=$O$2,SUM(H297,-J297),""))))</f>
        <v/>
      </c>
      <c r="I298" s="62" t="str">
        <f>IF(M298&lt;=$O$2,U298,IF(M297=$O$2,$R$3,IF(M296=$O$2,SUM($I$281:I296),"")))</f>
        <v/>
      </c>
      <c r="J298" s="62" t="str">
        <f>IF(M298&lt;=$O$2,CC298,IF(M297=$O$2,$BR$3,IF(M296=$O$2,SUM($J$281:J296),"")))</f>
        <v/>
      </c>
      <c r="K298" s="63" t="str">
        <f t="shared" si="48"/>
        <v/>
      </c>
      <c r="M298" s="58">
        <f t="shared" si="49"/>
        <v>262</v>
      </c>
      <c r="O298" s="58" t="str">
        <f>IF($O$2&gt;=M298,VLOOKUP(M298,Cs!$CB$7:$CI$33000,8,FALSE),"")</f>
        <v/>
      </c>
      <c r="P298" s="58" t="str">
        <f>IF($O$2&gt;=M298,VLOOKUP(M298,Cs!$CB$7:$CI$33000,7,FALSE),"")</f>
        <v/>
      </c>
      <c r="Q298" s="58" t="str">
        <f>IF($O$2&gt;=M298,IF(VLOOKUP(M298,Cs!$CB$7:$CN$33000,9,FALSE)&lt;&gt;0,VLOOKUP(M298,Cs!$CB$7:$CN$33000,9,FALSE),""),"")</f>
        <v/>
      </c>
      <c r="R298" s="58" t="str">
        <f>IF($O$2&gt;=M298,VLOOKUP(M298,Cs!$CB$7:$CN$33000,10,FALSE),"")</f>
        <v/>
      </c>
      <c r="S298" s="58" t="str">
        <f>IF($O$2&gt;=M298,VLOOKUP(M298,Cs!$CB$7:$CN$33000,11,FALSE),"")</f>
        <v/>
      </c>
      <c r="T298" s="58" t="str">
        <f>IF($O$2&gt;=M298,IF(ISERROR(VLOOKUP(M298,Cs!$CB$7:$CI$10000,4,FALSE))=TRUE,"",IF(VLOOKUP(M298,Cs!$CB$7:$CI$10000,4,FALSE)&lt;&gt;0,VLOOKUP(M298,Cs!$CB$7:$CI$10000,4,FALSE),"")),"")</f>
        <v/>
      </c>
      <c r="U298" s="58" t="str">
        <f>IF($O$2&gt;=M298,IF(ISERROR(VLOOKUP(M298,Cs!$CB$7:$CI$10000,5,FALSE))=TRUE,"",IF(VLOOKUP(M298,Cs!$CB$7:$CI$10000,5,FALSE)&lt;&gt;0,VLOOKUP(M298,Cs!$CB$7:$CI$10000,5,FALSE),"")),"")</f>
        <v/>
      </c>
      <c r="V298" s="58" t="str">
        <f>IF($O$2&gt;=M298,VLOOKUP(M298,Cs!$CB$7:$CI$33000,6,FALSE),"")</f>
        <v/>
      </c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  <c r="AL298" s="73"/>
      <c r="AM298" s="73"/>
      <c r="AN298" s="73"/>
      <c r="AO298" s="73"/>
      <c r="AP298" s="73"/>
      <c r="AQ298" s="73"/>
      <c r="AR298" s="73"/>
      <c r="AS298" s="73"/>
      <c r="AT298" s="73"/>
      <c r="AU298" s="73"/>
      <c r="AV298" s="73"/>
      <c r="AW298" s="73"/>
      <c r="AX298" s="73"/>
      <c r="AY298" s="73"/>
      <c r="AZ298" s="73"/>
      <c r="BA298" s="73"/>
      <c r="BB298" s="73"/>
      <c r="CB298" s="58" t="str">
        <f>IF($O$2&gt;=M298,IF(ISERROR(VLOOKUP(M298,Cs!$CB$10007:$CI$33000,4,FALSE))=TRUE,"",IF(VLOOKUP(M298,Cs!$CB$10007:$CI$33000,4,FALSE)&lt;&gt;0,VLOOKUP(M298,Cs!$CB$10007:$CI$33000,4,FALSE),"")),"")</f>
        <v/>
      </c>
      <c r="CC298" s="58" t="str">
        <f>IF($O$2&gt;=M298,IF(ISERROR(VLOOKUP(M298,Cs!$CB$10007:$CI$33000,5,FALSE))=TRUE,"",IF(VLOOKUP(M298,Cs!$CB$10007:$CI$33000,5,FALSE)&lt;&gt;0,VLOOKUP(M298,Cs!$CB$10007:$CI$33000,5,FALSE),"")),"")</f>
        <v/>
      </c>
    </row>
    <row r="299" spans="1:81" x14ac:dyDescent="0.25">
      <c r="A299" s="59" t="str">
        <f t="shared" si="45"/>
        <v/>
      </c>
      <c r="B299" s="60" t="str">
        <f>IF($O$2&gt;=M299,VLOOKUP(M299,Cs!$CB$7:$CI$33000,2,FALSE),"")</f>
        <v/>
      </c>
      <c r="C299" s="61" t="str">
        <f>IF($O$2&gt;=M299,VLOOKUP(M299,Cs!$CB$7:$CN$33000,12,FALSE),"")</f>
        <v/>
      </c>
      <c r="D299" s="61" t="str">
        <f t="shared" si="46"/>
        <v/>
      </c>
      <c r="E299" s="66" t="str">
        <f>IF($O$2&gt;=M299,VLOOKUP(M299,Cs!$CB$7:$CN$33000,13,FALSE),"")</f>
        <v/>
      </c>
      <c r="F299" s="61" t="str">
        <f t="shared" si="47"/>
        <v/>
      </c>
      <c r="G299" s="62" t="str">
        <f>IF(M299&lt;=$O$2,T299,IF(M298=$O$2,$Q$3,IF(M297=$O$2,SUM($G$281:G297),IF(M296=$O$2,SUM(G298,-I298),IF(M295=$O$2,SUM(G298,H298),"")))))</f>
        <v/>
      </c>
      <c r="H299" s="62" t="str">
        <f>IF(M299&lt;=$O$2,CB299,IF(M298=$O$2,$BQ$3,IF(M297=$O$2,SUM($H$281:H297),IF(M296=$O$2,SUM(H298,-J298),""))))</f>
        <v/>
      </c>
      <c r="I299" s="62" t="str">
        <f>IF(M299&lt;=$O$2,U299,IF(M298=$O$2,$R$3,IF(M297=$O$2,SUM($I$281:I297),"")))</f>
        <v/>
      </c>
      <c r="J299" s="62" t="str">
        <f>IF(M299&lt;=$O$2,CC299,IF(M298=$O$2,$BR$3,IF(M297=$O$2,SUM($J$281:J297),"")))</f>
        <v/>
      </c>
      <c r="K299" s="63" t="str">
        <f t="shared" si="48"/>
        <v/>
      </c>
      <c r="M299" s="58">
        <f t="shared" si="49"/>
        <v>263</v>
      </c>
      <c r="O299" s="58" t="str">
        <f>IF($O$2&gt;=M299,VLOOKUP(M299,Cs!$CB$7:$CI$33000,8,FALSE),"")</f>
        <v/>
      </c>
      <c r="P299" s="58" t="str">
        <f>IF($O$2&gt;=M299,VLOOKUP(M299,Cs!$CB$7:$CI$33000,7,FALSE),"")</f>
        <v/>
      </c>
      <c r="Q299" s="58" t="str">
        <f>IF($O$2&gt;=M299,IF(VLOOKUP(M299,Cs!$CB$7:$CN$33000,9,FALSE)&lt;&gt;0,VLOOKUP(M299,Cs!$CB$7:$CN$33000,9,FALSE),""),"")</f>
        <v/>
      </c>
      <c r="R299" s="58" t="str">
        <f>IF($O$2&gt;=M299,VLOOKUP(M299,Cs!$CB$7:$CN$33000,10,FALSE),"")</f>
        <v/>
      </c>
      <c r="S299" s="58" t="str">
        <f>IF($O$2&gt;=M299,VLOOKUP(M299,Cs!$CB$7:$CN$33000,11,FALSE),"")</f>
        <v/>
      </c>
      <c r="T299" s="58" t="str">
        <f>IF($O$2&gt;=M299,IF(ISERROR(VLOOKUP(M299,Cs!$CB$7:$CI$10000,4,FALSE))=TRUE,"",IF(VLOOKUP(M299,Cs!$CB$7:$CI$10000,4,FALSE)&lt;&gt;0,VLOOKUP(M299,Cs!$CB$7:$CI$10000,4,FALSE),"")),"")</f>
        <v/>
      </c>
      <c r="U299" s="58" t="str">
        <f>IF($O$2&gt;=M299,IF(ISERROR(VLOOKUP(M299,Cs!$CB$7:$CI$10000,5,FALSE))=TRUE,"",IF(VLOOKUP(M299,Cs!$CB$7:$CI$10000,5,FALSE)&lt;&gt;0,VLOOKUP(M299,Cs!$CB$7:$CI$10000,5,FALSE),"")),"")</f>
        <v/>
      </c>
      <c r="V299" s="58" t="str">
        <f>IF($O$2&gt;=M299,VLOOKUP(M299,Cs!$CB$7:$CI$33000,6,FALSE),"")</f>
        <v/>
      </c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  <c r="AL299" s="73"/>
      <c r="AM299" s="73"/>
      <c r="AN299" s="73"/>
      <c r="AO299" s="73"/>
      <c r="AP299" s="73"/>
      <c r="AQ299" s="73"/>
      <c r="AR299" s="73"/>
      <c r="AS299" s="73"/>
      <c r="AT299" s="73"/>
      <c r="AU299" s="73"/>
      <c r="AV299" s="73"/>
      <c r="AW299" s="73"/>
      <c r="AX299" s="73"/>
      <c r="AY299" s="73"/>
      <c r="AZ299" s="73"/>
      <c r="BA299" s="73"/>
      <c r="BB299" s="73"/>
      <c r="CB299" s="58" t="str">
        <f>IF($O$2&gt;=M299,IF(ISERROR(VLOOKUP(M299,Cs!$CB$10007:$CI$33000,4,FALSE))=TRUE,"",IF(VLOOKUP(M299,Cs!$CB$10007:$CI$33000,4,FALSE)&lt;&gt;0,VLOOKUP(M299,Cs!$CB$10007:$CI$33000,4,FALSE),"")),"")</f>
        <v/>
      </c>
      <c r="CC299" s="58" t="str">
        <f>IF($O$2&gt;=M299,IF(ISERROR(VLOOKUP(M299,Cs!$CB$10007:$CI$33000,5,FALSE))=TRUE,"",IF(VLOOKUP(M299,Cs!$CB$10007:$CI$33000,5,FALSE)&lt;&gt;0,VLOOKUP(M299,Cs!$CB$10007:$CI$33000,5,FALSE),"")),"")</f>
        <v/>
      </c>
    </row>
    <row r="300" spans="1:81" x14ac:dyDescent="0.25">
      <c r="A300" s="59" t="str">
        <f t="shared" si="45"/>
        <v/>
      </c>
      <c r="B300" s="60" t="str">
        <f>IF($O$2&gt;=M300,VLOOKUP(M300,Cs!$CB$7:$CI$33000,2,FALSE),"")</f>
        <v/>
      </c>
      <c r="C300" s="61" t="str">
        <f>IF($O$2&gt;=M300,VLOOKUP(M300,Cs!$CB$7:$CN$33000,12,FALSE),"")</f>
        <v/>
      </c>
      <c r="D300" s="61" t="str">
        <f t="shared" si="46"/>
        <v/>
      </c>
      <c r="E300" s="66" t="str">
        <f>IF($O$2&gt;=M300,VLOOKUP(M300,Cs!$CB$7:$CN$33000,13,FALSE),"")</f>
        <v/>
      </c>
      <c r="F300" s="61" t="str">
        <f t="shared" si="47"/>
        <v/>
      </c>
      <c r="G300" s="62" t="str">
        <f>IF(M300&lt;=$O$2,T300,IF(M299=$O$2,$Q$3,IF(M298=$O$2,SUM($G$281:G298),IF(M297=$O$2,SUM(G299,-I299),IF(M296=$O$2,SUM(G299,H299),"")))))</f>
        <v/>
      </c>
      <c r="H300" s="62" t="str">
        <f>IF(M300&lt;=$O$2,CB300,IF(M299=$O$2,$BQ$3,IF(M298=$O$2,SUM($H$281:H298),IF(M297=$O$2,SUM(H299,-J299),""))))</f>
        <v/>
      </c>
      <c r="I300" s="62" t="str">
        <f>IF(M300&lt;=$O$2,U300,IF(M299=$O$2,$R$3,IF(M298=$O$2,SUM($I$281:I298),"")))</f>
        <v/>
      </c>
      <c r="J300" s="62" t="str">
        <f>IF(M300&lt;=$O$2,CC300,IF(M299=$O$2,$BR$3,IF(M298=$O$2,SUM($J$281:J298),"")))</f>
        <v/>
      </c>
      <c r="K300" s="63" t="str">
        <f t="shared" si="48"/>
        <v/>
      </c>
      <c r="M300" s="58">
        <f t="shared" si="49"/>
        <v>264</v>
      </c>
      <c r="O300" s="58" t="str">
        <f>IF($O$2&gt;=M300,VLOOKUP(M300,Cs!$CB$7:$CI$33000,8,FALSE),"")</f>
        <v/>
      </c>
      <c r="P300" s="58" t="str">
        <f>IF($O$2&gt;=M300,VLOOKUP(M300,Cs!$CB$7:$CI$33000,7,FALSE),"")</f>
        <v/>
      </c>
      <c r="Q300" s="58" t="str">
        <f>IF($O$2&gt;=M300,IF(VLOOKUP(M300,Cs!$CB$7:$CN$33000,9,FALSE)&lt;&gt;0,VLOOKUP(M300,Cs!$CB$7:$CN$33000,9,FALSE),""),"")</f>
        <v/>
      </c>
      <c r="R300" s="58" t="str">
        <f>IF($O$2&gt;=M300,VLOOKUP(M300,Cs!$CB$7:$CN$33000,10,FALSE),"")</f>
        <v/>
      </c>
      <c r="S300" s="58" t="str">
        <f>IF($O$2&gt;=M300,VLOOKUP(M300,Cs!$CB$7:$CN$33000,11,FALSE),"")</f>
        <v/>
      </c>
      <c r="T300" s="58" t="str">
        <f>IF($O$2&gt;=M300,IF(ISERROR(VLOOKUP(M300,Cs!$CB$7:$CI$10000,4,FALSE))=TRUE,"",IF(VLOOKUP(M300,Cs!$CB$7:$CI$10000,4,FALSE)&lt;&gt;0,VLOOKUP(M300,Cs!$CB$7:$CI$10000,4,FALSE),"")),"")</f>
        <v/>
      </c>
      <c r="U300" s="58" t="str">
        <f>IF($O$2&gt;=M300,IF(ISERROR(VLOOKUP(M300,Cs!$CB$7:$CI$10000,5,FALSE))=TRUE,"",IF(VLOOKUP(M300,Cs!$CB$7:$CI$10000,5,FALSE)&lt;&gt;0,VLOOKUP(M300,Cs!$CB$7:$CI$10000,5,FALSE),"")),"")</f>
        <v/>
      </c>
      <c r="V300" s="58" t="str">
        <f>IF($O$2&gt;=M300,VLOOKUP(M300,Cs!$CB$7:$CI$33000,6,FALSE),"")</f>
        <v/>
      </c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  <c r="AL300" s="73"/>
      <c r="AM300" s="73"/>
      <c r="AN300" s="73"/>
      <c r="AO300" s="73"/>
      <c r="AP300" s="73"/>
      <c r="AQ300" s="73"/>
      <c r="AR300" s="73"/>
      <c r="AS300" s="73"/>
      <c r="AT300" s="73"/>
      <c r="AU300" s="73"/>
      <c r="AV300" s="73"/>
      <c r="AW300" s="73"/>
      <c r="AX300" s="73"/>
      <c r="AY300" s="73"/>
      <c r="AZ300" s="73"/>
      <c r="BA300" s="73"/>
      <c r="BB300" s="73"/>
      <c r="CB300" s="58" t="str">
        <f>IF($O$2&gt;=M300,IF(ISERROR(VLOOKUP(M300,Cs!$CB$10007:$CI$33000,4,FALSE))=TRUE,"",IF(VLOOKUP(M300,Cs!$CB$10007:$CI$33000,4,FALSE)&lt;&gt;0,VLOOKUP(M300,Cs!$CB$10007:$CI$33000,4,FALSE),"")),"")</f>
        <v/>
      </c>
      <c r="CC300" s="58" t="str">
        <f>IF($O$2&gt;=M300,IF(ISERROR(VLOOKUP(M300,Cs!$CB$10007:$CI$33000,5,FALSE))=TRUE,"",IF(VLOOKUP(M300,Cs!$CB$10007:$CI$33000,5,FALSE)&lt;&gt;0,VLOOKUP(M300,Cs!$CB$10007:$CI$33000,5,FALSE),"")),"")</f>
        <v/>
      </c>
    </row>
    <row r="301" spans="1:81" x14ac:dyDescent="0.25">
      <c r="A301" s="59" t="str">
        <f t="shared" si="45"/>
        <v/>
      </c>
      <c r="B301" s="60" t="str">
        <f>IF($O$2&gt;=M301,VLOOKUP(M301,Cs!$CB$7:$CI$33000,2,FALSE),"")</f>
        <v/>
      </c>
      <c r="C301" s="61" t="str">
        <f>IF($O$2&gt;=M301,VLOOKUP(M301,Cs!$CB$7:$CN$33000,12,FALSE),"")</f>
        <v/>
      </c>
      <c r="D301" s="61" t="str">
        <f t="shared" si="46"/>
        <v/>
      </c>
      <c r="E301" s="66" t="str">
        <f>IF($O$2&gt;=M301,VLOOKUP(M301,Cs!$CB$7:$CN$33000,13,FALSE),"")</f>
        <v/>
      </c>
      <c r="F301" s="61" t="str">
        <f t="shared" si="47"/>
        <v/>
      </c>
      <c r="G301" s="62" t="str">
        <f>IF(M301&lt;=$O$2,T301,IF(M300=$O$2,$Q$3,IF(M299=$O$2,SUM($G$281:G299),IF(M298=$O$2,SUM(G300,-I300),IF(M297=$O$2,SUM(G300,H300),"")))))</f>
        <v/>
      </c>
      <c r="H301" s="62" t="str">
        <f>IF(M301&lt;=$O$2,CB301,IF(M300=$O$2,$BQ$3,IF(M299=$O$2,SUM($H$281:H299),IF(M298=$O$2,SUM(H300,-J300),""))))</f>
        <v/>
      </c>
      <c r="I301" s="62" t="str">
        <f>IF(M301&lt;=$O$2,U301,IF(M300=$O$2,$R$3,IF(M299=$O$2,SUM($I$281:I299),"")))</f>
        <v/>
      </c>
      <c r="J301" s="62" t="str">
        <f>IF(M301&lt;=$O$2,CC301,IF(M300=$O$2,$BR$3,IF(M299=$O$2,SUM($J$281:J299),"")))</f>
        <v/>
      </c>
      <c r="K301" s="63" t="str">
        <f t="shared" si="48"/>
        <v/>
      </c>
      <c r="M301" s="58">
        <f t="shared" si="49"/>
        <v>265</v>
      </c>
      <c r="O301" s="58" t="str">
        <f>IF($O$2&gt;=M301,VLOOKUP(M301,Cs!$CB$7:$CI$33000,8,FALSE),"")</f>
        <v/>
      </c>
      <c r="P301" s="58" t="str">
        <f>IF($O$2&gt;=M301,VLOOKUP(M301,Cs!$CB$7:$CI$33000,7,FALSE),"")</f>
        <v/>
      </c>
      <c r="Q301" s="58" t="str">
        <f>IF($O$2&gt;=M301,IF(VLOOKUP(M301,Cs!$CB$7:$CN$33000,9,FALSE)&lt;&gt;0,VLOOKUP(M301,Cs!$CB$7:$CN$33000,9,FALSE),""),"")</f>
        <v/>
      </c>
      <c r="R301" s="58" t="str">
        <f>IF($O$2&gt;=M301,VLOOKUP(M301,Cs!$CB$7:$CN$33000,10,FALSE),"")</f>
        <v/>
      </c>
      <c r="S301" s="58" t="str">
        <f>IF($O$2&gt;=M301,VLOOKUP(M301,Cs!$CB$7:$CN$33000,11,FALSE),"")</f>
        <v/>
      </c>
      <c r="T301" s="58" t="str">
        <f>IF($O$2&gt;=M301,IF(ISERROR(VLOOKUP(M301,Cs!$CB$7:$CI$10000,4,FALSE))=TRUE,"",IF(VLOOKUP(M301,Cs!$CB$7:$CI$10000,4,FALSE)&lt;&gt;0,VLOOKUP(M301,Cs!$CB$7:$CI$10000,4,FALSE),"")),"")</f>
        <v/>
      </c>
      <c r="U301" s="58" t="str">
        <f>IF($O$2&gt;=M301,IF(ISERROR(VLOOKUP(M301,Cs!$CB$7:$CI$10000,5,FALSE))=TRUE,"",IF(VLOOKUP(M301,Cs!$CB$7:$CI$10000,5,FALSE)&lt;&gt;0,VLOOKUP(M301,Cs!$CB$7:$CI$10000,5,FALSE),"")),"")</f>
        <v/>
      </c>
      <c r="V301" s="58" t="str">
        <f>IF($O$2&gt;=M301,VLOOKUP(M301,Cs!$CB$7:$CI$33000,6,FALSE),"")</f>
        <v/>
      </c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  <c r="AL301" s="73"/>
      <c r="AM301" s="73"/>
      <c r="AN301" s="73"/>
      <c r="AO301" s="73"/>
      <c r="AP301" s="73"/>
      <c r="AQ301" s="73"/>
      <c r="AR301" s="73"/>
      <c r="AS301" s="73"/>
      <c r="AT301" s="73"/>
      <c r="AU301" s="73"/>
      <c r="AV301" s="73"/>
      <c r="AW301" s="73"/>
      <c r="AX301" s="73"/>
      <c r="AY301" s="73"/>
      <c r="AZ301" s="73"/>
      <c r="BA301" s="73"/>
      <c r="BB301" s="73"/>
      <c r="CB301" s="58" t="str">
        <f>IF($O$2&gt;=M301,IF(ISERROR(VLOOKUP(M301,Cs!$CB$10007:$CI$33000,4,FALSE))=TRUE,"",IF(VLOOKUP(M301,Cs!$CB$10007:$CI$33000,4,FALSE)&lt;&gt;0,VLOOKUP(M301,Cs!$CB$10007:$CI$33000,4,FALSE),"")),"")</f>
        <v/>
      </c>
      <c r="CC301" s="58" t="str">
        <f>IF($O$2&gt;=M301,IF(ISERROR(VLOOKUP(M301,Cs!$CB$10007:$CI$33000,5,FALSE))=TRUE,"",IF(VLOOKUP(M301,Cs!$CB$10007:$CI$33000,5,FALSE)&lt;&gt;0,VLOOKUP(M301,Cs!$CB$10007:$CI$33000,5,FALSE),"")),"")</f>
        <v/>
      </c>
    </row>
    <row r="302" spans="1:81" x14ac:dyDescent="0.25">
      <c r="A302" s="59" t="str">
        <f t="shared" si="45"/>
        <v/>
      </c>
      <c r="B302" s="60" t="str">
        <f>IF($O$2&gt;=M302,VLOOKUP(M302,Cs!$CB$7:$CI$33000,2,FALSE),"")</f>
        <v/>
      </c>
      <c r="C302" s="61" t="str">
        <f>IF($O$2&gt;=M302,VLOOKUP(M302,Cs!$CB$7:$CN$33000,12,FALSE),"")</f>
        <v/>
      </c>
      <c r="D302" s="61" t="str">
        <f t="shared" si="46"/>
        <v/>
      </c>
      <c r="E302" s="66" t="str">
        <f>IF($O$2&gt;=M302,VLOOKUP(M302,Cs!$CB$7:$CN$33000,13,FALSE),"")</f>
        <v/>
      </c>
      <c r="F302" s="61" t="str">
        <f t="shared" si="47"/>
        <v/>
      </c>
      <c r="G302" s="62" t="str">
        <f>IF(M302&lt;=$O$2,T302,IF(M301=$O$2,$Q$3,IF(M300=$O$2,SUM($G$281:G300),IF(M299=$O$2,SUM(G301,-I301),IF(M298=$O$2,SUM(G301,H301),"")))))</f>
        <v/>
      </c>
      <c r="H302" s="62" t="str">
        <f>IF(M302&lt;=$O$2,CB302,IF(M301=$O$2,$BQ$3,IF(M300=$O$2,SUM($H$281:H300),IF(M299=$O$2,SUM(H301,-J301),""))))</f>
        <v/>
      </c>
      <c r="I302" s="62" t="str">
        <f>IF(M302&lt;=$O$2,U302,IF(M301=$O$2,$R$3,IF(M300=$O$2,SUM($I$281:I300),"")))</f>
        <v/>
      </c>
      <c r="J302" s="62" t="str">
        <f>IF(M302&lt;=$O$2,CC302,IF(M301=$O$2,$BR$3,IF(M300=$O$2,SUM($J$281:J300),"")))</f>
        <v/>
      </c>
      <c r="K302" s="63" t="str">
        <f t="shared" si="48"/>
        <v/>
      </c>
      <c r="M302" s="58">
        <f t="shared" si="49"/>
        <v>266</v>
      </c>
      <c r="O302" s="58" t="str">
        <f>IF($O$2&gt;=M302,VLOOKUP(M302,Cs!$CB$7:$CI$33000,8,FALSE),"")</f>
        <v/>
      </c>
      <c r="P302" s="58" t="str">
        <f>IF($O$2&gt;=M302,VLOOKUP(M302,Cs!$CB$7:$CI$33000,7,FALSE),"")</f>
        <v/>
      </c>
      <c r="Q302" s="58" t="str">
        <f>IF($O$2&gt;=M302,IF(VLOOKUP(M302,Cs!$CB$7:$CN$33000,9,FALSE)&lt;&gt;0,VLOOKUP(M302,Cs!$CB$7:$CN$33000,9,FALSE),""),"")</f>
        <v/>
      </c>
      <c r="R302" s="58" t="str">
        <f>IF($O$2&gt;=M302,VLOOKUP(M302,Cs!$CB$7:$CN$33000,10,FALSE),"")</f>
        <v/>
      </c>
      <c r="S302" s="58" t="str">
        <f>IF($O$2&gt;=M302,VLOOKUP(M302,Cs!$CB$7:$CN$33000,11,FALSE),"")</f>
        <v/>
      </c>
      <c r="T302" s="58" t="str">
        <f>IF($O$2&gt;=M302,IF(ISERROR(VLOOKUP(M302,Cs!$CB$7:$CI$10000,4,FALSE))=TRUE,"",IF(VLOOKUP(M302,Cs!$CB$7:$CI$10000,4,FALSE)&lt;&gt;0,VLOOKUP(M302,Cs!$CB$7:$CI$10000,4,FALSE),"")),"")</f>
        <v/>
      </c>
      <c r="U302" s="58" t="str">
        <f>IF($O$2&gt;=M302,IF(ISERROR(VLOOKUP(M302,Cs!$CB$7:$CI$10000,5,FALSE))=TRUE,"",IF(VLOOKUP(M302,Cs!$CB$7:$CI$10000,5,FALSE)&lt;&gt;0,VLOOKUP(M302,Cs!$CB$7:$CI$10000,5,FALSE),"")),"")</f>
        <v/>
      </c>
      <c r="V302" s="58" t="str">
        <f>IF($O$2&gt;=M302,VLOOKUP(M302,Cs!$CB$7:$CI$33000,6,FALSE),"")</f>
        <v/>
      </c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  <c r="AL302" s="73"/>
      <c r="AM302" s="73"/>
      <c r="AN302" s="73"/>
      <c r="AO302" s="73"/>
      <c r="AP302" s="73"/>
      <c r="AQ302" s="73"/>
      <c r="AR302" s="73"/>
      <c r="AS302" s="73"/>
      <c r="AT302" s="73"/>
      <c r="AU302" s="73"/>
      <c r="AV302" s="73"/>
      <c r="AW302" s="73"/>
      <c r="AX302" s="73"/>
      <c r="AY302" s="73"/>
      <c r="AZ302" s="73"/>
      <c r="BA302" s="73"/>
      <c r="BB302" s="73"/>
      <c r="CB302" s="58" t="str">
        <f>IF($O$2&gt;=M302,IF(ISERROR(VLOOKUP(M302,Cs!$CB$10007:$CI$33000,4,FALSE))=TRUE,"",IF(VLOOKUP(M302,Cs!$CB$10007:$CI$33000,4,FALSE)&lt;&gt;0,VLOOKUP(M302,Cs!$CB$10007:$CI$33000,4,FALSE),"")),"")</f>
        <v/>
      </c>
      <c r="CC302" s="58" t="str">
        <f>IF($O$2&gt;=M302,IF(ISERROR(VLOOKUP(M302,Cs!$CB$10007:$CI$33000,5,FALSE))=TRUE,"",IF(VLOOKUP(M302,Cs!$CB$10007:$CI$33000,5,FALSE)&lt;&gt;0,VLOOKUP(M302,Cs!$CB$10007:$CI$33000,5,FALSE),"")),"")</f>
        <v/>
      </c>
    </row>
    <row r="303" spans="1:81" x14ac:dyDescent="0.25">
      <c r="A303" s="59" t="str">
        <f t="shared" si="45"/>
        <v/>
      </c>
      <c r="B303" s="60" t="str">
        <f>IF($O$2&gt;=M303,VLOOKUP(M303,Cs!$CB$7:$CI$33000,2,FALSE),"")</f>
        <v/>
      </c>
      <c r="C303" s="61" t="str">
        <f>IF($O$2&gt;=M303,VLOOKUP(M303,Cs!$CB$7:$CN$33000,12,FALSE),"")</f>
        <v/>
      </c>
      <c r="D303" s="61" t="str">
        <f t="shared" si="46"/>
        <v/>
      </c>
      <c r="E303" s="66" t="str">
        <f>IF($O$2&gt;=M303,VLOOKUP(M303,Cs!$CB$7:$CN$33000,13,FALSE),"")</f>
        <v/>
      </c>
      <c r="F303" s="61" t="str">
        <f t="shared" si="47"/>
        <v/>
      </c>
      <c r="G303" s="62" t="str">
        <f>IF(M303&lt;=$O$2,T303,IF(M302=$O$2,$Q$3,IF(M301=$O$2,SUM($G$281:G301),IF(M300=$O$2,SUM(G302,-I302),IF(M299=$O$2,SUM(G302,H302),"")))))</f>
        <v/>
      </c>
      <c r="H303" s="62" t="str">
        <f>IF(M303&lt;=$O$2,CB303,IF(M302=$O$2,$BQ$3,IF(M301=$O$2,SUM($H$281:H301),IF(M300=$O$2,SUM(H302,-J302),""))))</f>
        <v/>
      </c>
      <c r="I303" s="62" t="str">
        <f>IF(M303&lt;=$O$2,U303,IF(M302=$O$2,$R$3,IF(M301=$O$2,SUM($I$281:I301),"")))</f>
        <v/>
      </c>
      <c r="J303" s="62" t="str">
        <f>IF(M303&lt;=$O$2,CC303,IF(M302=$O$2,$BR$3,IF(M301=$O$2,SUM($J$281:J301),"")))</f>
        <v/>
      </c>
      <c r="K303" s="63" t="str">
        <f t="shared" si="48"/>
        <v/>
      </c>
      <c r="M303" s="58">
        <f t="shared" si="49"/>
        <v>267</v>
      </c>
      <c r="O303" s="58" t="str">
        <f>IF($O$2&gt;=M303,VLOOKUP(M303,Cs!$CB$7:$CI$33000,8,FALSE),"")</f>
        <v/>
      </c>
      <c r="P303" s="58" t="str">
        <f>IF($O$2&gt;=M303,VLOOKUP(M303,Cs!$CB$7:$CI$33000,7,FALSE),"")</f>
        <v/>
      </c>
      <c r="Q303" s="58" t="str">
        <f>IF($O$2&gt;=M303,IF(VLOOKUP(M303,Cs!$CB$7:$CN$33000,9,FALSE)&lt;&gt;0,VLOOKUP(M303,Cs!$CB$7:$CN$33000,9,FALSE),""),"")</f>
        <v/>
      </c>
      <c r="R303" s="58" t="str">
        <f>IF($O$2&gt;=M303,VLOOKUP(M303,Cs!$CB$7:$CN$33000,10,FALSE),"")</f>
        <v/>
      </c>
      <c r="S303" s="58" t="str">
        <f>IF($O$2&gt;=M303,VLOOKUP(M303,Cs!$CB$7:$CN$33000,11,FALSE),"")</f>
        <v/>
      </c>
      <c r="T303" s="58" t="str">
        <f>IF($O$2&gt;=M303,IF(ISERROR(VLOOKUP(M303,Cs!$CB$7:$CI$10000,4,FALSE))=TRUE,"",IF(VLOOKUP(M303,Cs!$CB$7:$CI$10000,4,FALSE)&lt;&gt;0,VLOOKUP(M303,Cs!$CB$7:$CI$10000,4,FALSE),"")),"")</f>
        <v/>
      </c>
      <c r="U303" s="58" t="str">
        <f>IF($O$2&gt;=M303,IF(ISERROR(VLOOKUP(M303,Cs!$CB$7:$CI$10000,5,FALSE))=TRUE,"",IF(VLOOKUP(M303,Cs!$CB$7:$CI$10000,5,FALSE)&lt;&gt;0,VLOOKUP(M303,Cs!$CB$7:$CI$10000,5,FALSE),"")),"")</f>
        <v/>
      </c>
      <c r="V303" s="58" t="str">
        <f>IF($O$2&gt;=M303,VLOOKUP(M303,Cs!$CB$7:$CI$33000,6,FALSE),"")</f>
        <v/>
      </c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  <c r="AL303" s="73"/>
      <c r="AM303" s="73"/>
      <c r="AN303" s="73"/>
      <c r="AO303" s="73"/>
      <c r="AP303" s="73"/>
      <c r="AQ303" s="73"/>
      <c r="AR303" s="73"/>
      <c r="AS303" s="73"/>
      <c r="AT303" s="73"/>
      <c r="AU303" s="73"/>
      <c r="AV303" s="73"/>
      <c r="AW303" s="73"/>
      <c r="AX303" s="73"/>
      <c r="AY303" s="73"/>
      <c r="AZ303" s="73"/>
      <c r="BA303" s="73"/>
      <c r="BB303" s="73"/>
      <c r="CB303" s="58" t="str">
        <f>IF($O$2&gt;=M303,IF(ISERROR(VLOOKUP(M303,Cs!$CB$10007:$CI$33000,4,FALSE))=TRUE,"",IF(VLOOKUP(M303,Cs!$CB$10007:$CI$33000,4,FALSE)&lt;&gt;0,VLOOKUP(M303,Cs!$CB$10007:$CI$33000,4,FALSE),"")),"")</f>
        <v/>
      </c>
      <c r="CC303" s="58" t="str">
        <f>IF($O$2&gt;=M303,IF(ISERROR(VLOOKUP(M303,Cs!$CB$10007:$CI$33000,5,FALSE))=TRUE,"",IF(VLOOKUP(M303,Cs!$CB$10007:$CI$33000,5,FALSE)&lt;&gt;0,VLOOKUP(M303,Cs!$CB$10007:$CI$33000,5,FALSE),"")),"")</f>
        <v/>
      </c>
    </row>
    <row r="304" spans="1:81" x14ac:dyDescent="0.25">
      <c r="A304" s="59" t="str">
        <f t="shared" si="45"/>
        <v/>
      </c>
      <c r="B304" s="60" t="str">
        <f>IF($O$2&gt;=M304,VLOOKUP(M304,Cs!$CB$7:$CI$33000,2,FALSE),"")</f>
        <v/>
      </c>
      <c r="C304" s="61" t="str">
        <f>IF($O$2&gt;=M304,VLOOKUP(M304,Cs!$CB$7:$CN$33000,12,FALSE),"")</f>
        <v/>
      </c>
      <c r="D304" s="61" t="str">
        <f t="shared" si="46"/>
        <v/>
      </c>
      <c r="E304" s="66" t="str">
        <f>IF($O$2&gt;=M304,VLOOKUP(M304,Cs!$CB$7:$CN$33000,13,FALSE),"")</f>
        <v/>
      </c>
      <c r="F304" s="61" t="str">
        <f t="shared" si="47"/>
        <v/>
      </c>
      <c r="G304" s="62" t="str">
        <f>IF(M304&lt;=$O$2,T304,IF(M303=$O$2,$Q$3,IF(M302=$O$2,SUM($G$281:G302),IF(M301=$O$2,SUM(G303,-I303),IF(M300=$O$2,SUM(G303,H303),"")))))</f>
        <v/>
      </c>
      <c r="H304" s="62" t="str">
        <f>IF(M304&lt;=$O$2,CB304,IF(M303=$O$2,$BQ$3,IF(M302=$O$2,SUM($H$281:H302),IF(M301=$O$2,SUM(H303,-J303),""))))</f>
        <v/>
      </c>
      <c r="I304" s="62" t="str">
        <f>IF(M304&lt;=$O$2,U304,IF(M303=$O$2,$R$3,IF(M302=$O$2,SUM($I$281:I302),"")))</f>
        <v/>
      </c>
      <c r="J304" s="62" t="str">
        <f>IF(M304&lt;=$O$2,CC304,IF(M303=$O$2,$BR$3,IF(M302=$O$2,SUM($J$281:J302),"")))</f>
        <v/>
      </c>
      <c r="K304" s="63" t="str">
        <f t="shared" si="48"/>
        <v/>
      </c>
      <c r="M304" s="58">
        <f t="shared" si="49"/>
        <v>268</v>
      </c>
      <c r="O304" s="58" t="str">
        <f>IF($O$2&gt;=M304,VLOOKUP(M304,Cs!$CB$7:$CI$33000,8,FALSE),"")</f>
        <v/>
      </c>
      <c r="P304" s="58" t="str">
        <f>IF($O$2&gt;=M304,VLOOKUP(M304,Cs!$CB$7:$CI$33000,7,FALSE),"")</f>
        <v/>
      </c>
      <c r="Q304" s="58" t="str">
        <f>IF($O$2&gt;=M304,IF(VLOOKUP(M304,Cs!$CB$7:$CN$33000,9,FALSE)&lt;&gt;0,VLOOKUP(M304,Cs!$CB$7:$CN$33000,9,FALSE),""),"")</f>
        <v/>
      </c>
      <c r="R304" s="58" t="str">
        <f>IF($O$2&gt;=M304,VLOOKUP(M304,Cs!$CB$7:$CN$33000,10,FALSE),"")</f>
        <v/>
      </c>
      <c r="S304" s="58" t="str">
        <f>IF($O$2&gt;=M304,VLOOKUP(M304,Cs!$CB$7:$CN$33000,11,FALSE),"")</f>
        <v/>
      </c>
      <c r="T304" s="58" t="str">
        <f>IF($O$2&gt;=M304,IF(ISERROR(VLOOKUP(M304,Cs!$CB$7:$CI$10000,4,FALSE))=TRUE,"",IF(VLOOKUP(M304,Cs!$CB$7:$CI$10000,4,FALSE)&lt;&gt;0,VLOOKUP(M304,Cs!$CB$7:$CI$10000,4,FALSE),"")),"")</f>
        <v/>
      </c>
      <c r="U304" s="58" t="str">
        <f>IF($O$2&gt;=M304,IF(ISERROR(VLOOKUP(M304,Cs!$CB$7:$CI$10000,5,FALSE))=TRUE,"",IF(VLOOKUP(M304,Cs!$CB$7:$CI$10000,5,FALSE)&lt;&gt;0,VLOOKUP(M304,Cs!$CB$7:$CI$10000,5,FALSE),"")),"")</f>
        <v/>
      </c>
      <c r="V304" s="58" t="str">
        <f>IF($O$2&gt;=M304,VLOOKUP(M304,Cs!$CB$7:$CI$33000,6,FALSE),"")</f>
        <v/>
      </c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  <c r="AL304" s="73"/>
      <c r="AM304" s="73"/>
      <c r="AN304" s="73"/>
      <c r="AO304" s="73"/>
      <c r="AP304" s="73"/>
      <c r="AQ304" s="73"/>
      <c r="AR304" s="73"/>
      <c r="AS304" s="73"/>
      <c r="AT304" s="73"/>
      <c r="AU304" s="73"/>
      <c r="AV304" s="73"/>
      <c r="AW304" s="73"/>
      <c r="AX304" s="73"/>
      <c r="AY304" s="73"/>
      <c r="AZ304" s="73"/>
      <c r="BA304" s="73"/>
      <c r="BB304" s="73"/>
      <c r="CB304" s="58" t="str">
        <f>IF($O$2&gt;=M304,IF(ISERROR(VLOOKUP(M304,Cs!$CB$10007:$CI$33000,4,FALSE))=TRUE,"",IF(VLOOKUP(M304,Cs!$CB$10007:$CI$33000,4,FALSE)&lt;&gt;0,VLOOKUP(M304,Cs!$CB$10007:$CI$33000,4,FALSE),"")),"")</f>
        <v/>
      </c>
      <c r="CC304" s="58" t="str">
        <f>IF($O$2&gt;=M304,IF(ISERROR(VLOOKUP(M304,Cs!$CB$10007:$CI$33000,5,FALSE))=TRUE,"",IF(VLOOKUP(M304,Cs!$CB$10007:$CI$33000,5,FALSE)&lt;&gt;0,VLOOKUP(M304,Cs!$CB$10007:$CI$33000,5,FALSE),"")),"")</f>
        <v/>
      </c>
    </row>
    <row r="305" spans="1:81" x14ac:dyDescent="0.25">
      <c r="A305" s="59" t="str">
        <f t="shared" si="45"/>
        <v/>
      </c>
      <c r="B305" s="60" t="str">
        <f>IF($O$2&gt;=M305,VLOOKUP(M305,Cs!$CB$7:$CI$33000,2,FALSE),"")</f>
        <v/>
      </c>
      <c r="C305" s="61" t="str">
        <f>IF($O$2&gt;=M305,VLOOKUP(M305,Cs!$CB$7:$CN$33000,12,FALSE),"")</f>
        <v/>
      </c>
      <c r="D305" s="61" t="str">
        <f t="shared" si="46"/>
        <v/>
      </c>
      <c r="E305" s="66" t="str">
        <f>IF($O$2&gt;=M305,VLOOKUP(M305,Cs!$CB$7:$CN$33000,13,FALSE),"")</f>
        <v/>
      </c>
      <c r="F305" s="61" t="str">
        <f t="shared" si="47"/>
        <v/>
      </c>
      <c r="G305" s="62" t="str">
        <f>IF(M305&lt;=$O$2,T305,IF(M304=$O$2,$Q$3,IF(M303=$O$2,SUM($G$281:G303),IF(M302=$O$2,SUM(G304,-I304),IF(M301=$O$2,SUM(G304,H304),"")))))</f>
        <v/>
      </c>
      <c r="H305" s="62" t="str">
        <f>IF(M305&lt;=$O$2,CB305,IF(M304=$O$2,$BQ$3,IF(M303=$O$2,SUM($H$281:H303),IF(M302=$O$2,SUM(H304,-J304),""))))</f>
        <v/>
      </c>
      <c r="I305" s="62" t="str">
        <f>IF(M305&lt;=$O$2,U305,IF(M304=$O$2,$R$3,IF(M303=$O$2,SUM($I$281:I303),"")))</f>
        <v/>
      </c>
      <c r="J305" s="62" t="str">
        <f>IF(M305&lt;=$O$2,CC305,IF(M304=$O$2,$BR$3,IF(M303=$O$2,SUM($J$281:J303),"")))</f>
        <v/>
      </c>
      <c r="K305" s="63" t="str">
        <f t="shared" si="48"/>
        <v/>
      </c>
      <c r="M305" s="58">
        <f t="shared" si="49"/>
        <v>269</v>
      </c>
      <c r="O305" s="58" t="str">
        <f>IF($O$2&gt;=M305,VLOOKUP(M305,Cs!$CB$7:$CI$33000,8,FALSE),"")</f>
        <v/>
      </c>
      <c r="P305" s="58" t="str">
        <f>IF($O$2&gt;=M305,VLOOKUP(M305,Cs!$CB$7:$CI$33000,7,FALSE),"")</f>
        <v/>
      </c>
      <c r="Q305" s="58" t="str">
        <f>IF($O$2&gt;=M305,IF(VLOOKUP(M305,Cs!$CB$7:$CN$33000,9,FALSE)&lt;&gt;0,VLOOKUP(M305,Cs!$CB$7:$CN$33000,9,FALSE),""),"")</f>
        <v/>
      </c>
      <c r="R305" s="58" t="str">
        <f>IF($O$2&gt;=M305,VLOOKUP(M305,Cs!$CB$7:$CN$33000,10,FALSE),"")</f>
        <v/>
      </c>
      <c r="S305" s="58" t="str">
        <f>IF($O$2&gt;=M305,VLOOKUP(M305,Cs!$CB$7:$CN$33000,11,FALSE),"")</f>
        <v/>
      </c>
      <c r="T305" s="58" t="str">
        <f>IF($O$2&gt;=M305,IF(ISERROR(VLOOKUP(M305,Cs!$CB$7:$CI$10000,4,FALSE))=TRUE,"",IF(VLOOKUP(M305,Cs!$CB$7:$CI$10000,4,FALSE)&lt;&gt;0,VLOOKUP(M305,Cs!$CB$7:$CI$10000,4,FALSE),"")),"")</f>
        <v/>
      </c>
      <c r="U305" s="58" t="str">
        <f>IF($O$2&gt;=M305,IF(ISERROR(VLOOKUP(M305,Cs!$CB$7:$CI$10000,5,FALSE))=TRUE,"",IF(VLOOKUP(M305,Cs!$CB$7:$CI$10000,5,FALSE)&lt;&gt;0,VLOOKUP(M305,Cs!$CB$7:$CI$10000,5,FALSE),"")),"")</f>
        <v/>
      </c>
      <c r="V305" s="58" t="str">
        <f>IF($O$2&gt;=M305,VLOOKUP(M305,Cs!$CB$7:$CI$33000,6,FALSE),"")</f>
        <v/>
      </c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  <c r="AL305" s="73"/>
      <c r="AM305" s="73"/>
      <c r="AN305" s="73"/>
      <c r="AO305" s="73"/>
      <c r="AP305" s="73"/>
      <c r="AQ305" s="73"/>
      <c r="AR305" s="73"/>
      <c r="AS305" s="73"/>
      <c r="AT305" s="73"/>
      <c r="AU305" s="73"/>
      <c r="AV305" s="73"/>
      <c r="AW305" s="73"/>
      <c r="AX305" s="73"/>
      <c r="AY305" s="73"/>
      <c r="AZ305" s="73"/>
      <c r="BA305" s="73"/>
      <c r="BB305" s="73"/>
      <c r="CB305" s="58" t="str">
        <f>IF($O$2&gt;=M305,IF(ISERROR(VLOOKUP(M305,Cs!$CB$10007:$CI$33000,4,FALSE))=TRUE,"",IF(VLOOKUP(M305,Cs!$CB$10007:$CI$33000,4,FALSE)&lt;&gt;0,VLOOKUP(M305,Cs!$CB$10007:$CI$33000,4,FALSE),"")),"")</f>
        <v/>
      </c>
      <c r="CC305" s="58" t="str">
        <f>IF($O$2&gt;=M305,IF(ISERROR(VLOOKUP(M305,Cs!$CB$10007:$CI$33000,5,FALSE))=TRUE,"",IF(VLOOKUP(M305,Cs!$CB$10007:$CI$33000,5,FALSE)&lt;&gt;0,VLOOKUP(M305,Cs!$CB$10007:$CI$33000,5,FALSE),"")),"")</f>
        <v/>
      </c>
    </row>
    <row r="306" spans="1:81" x14ac:dyDescent="0.25">
      <c r="A306" s="59" t="str">
        <f t="shared" si="45"/>
        <v/>
      </c>
      <c r="B306" s="60" t="str">
        <f>IF($O$2&gt;=M306,VLOOKUP(M306,Cs!$CB$7:$CI$33000,2,FALSE),"")</f>
        <v/>
      </c>
      <c r="C306" s="61" t="str">
        <f>IF($O$2&gt;=M306,VLOOKUP(M306,Cs!$CB$7:$CN$33000,12,FALSE),"")</f>
        <v/>
      </c>
      <c r="D306" s="61" t="str">
        <f t="shared" si="46"/>
        <v/>
      </c>
      <c r="E306" s="66" t="str">
        <f>IF($O$2&gt;=M306,VLOOKUP(M306,Cs!$CB$7:$CN$33000,13,FALSE),"")</f>
        <v/>
      </c>
      <c r="F306" s="61" t="str">
        <f t="shared" si="47"/>
        <v/>
      </c>
      <c r="G306" s="62" t="str">
        <f>IF(M306&lt;=$O$2,T306,IF(M305=$O$2,$Q$3,IF(M304=$O$2,SUM($G$281:G304),IF(M303=$O$2,SUM(G305,-I305),IF(M302=$O$2,SUM(G305,H305),"")))))</f>
        <v/>
      </c>
      <c r="H306" s="62" t="str">
        <f>IF(M306&lt;=$O$2,CB306,IF(M305=$O$2,$BQ$3,IF(M304=$O$2,SUM($H$281:H304),IF(M303=$O$2,SUM(H305,-J305),""))))</f>
        <v/>
      </c>
      <c r="I306" s="62" t="str">
        <f>IF(M306&lt;=$O$2,U306,IF(M305=$O$2,$R$3,IF(M304=$O$2,SUM($I$281:I304),"")))</f>
        <v/>
      </c>
      <c r="J306" s="62" t="str">
        <f>IF(M306&lt;=$O$2,CC306,IF(M305=$O$2,$BR$3,IF(M304=$O$2,SUM($J$281:J304),"")))</f>
        <v/>
      </c>
      <c r="K306" s="63" t="str">
        <f t="shared" si="48"/>
        <v/>
      </c>
      <c r="M306" s="58">
        <f t="shared" si="49"/>
        <v>270</v>
      </c>
      <c r="O306" s="58" t="str">
        <f>IF($O$2&gt;=M306,VLOOKUP(M306,Cs!$CB$7:$CI$33000,8,FALSE),"")</f>
        <v/>
      </c>
      <c r="P306" s="58" t="str">
        <f>IF($O$2&gt;=M306,VLOOKUP(M306,Cs!$CB$7:$CI$33000,7,FALSE),"")</f>
        <v/>
      </c>
      <c r="Q306" s="58" t="str">
        <f>IF($O$2&gt;=M306,IF(VLOOKUP(M306,Cs!$CB$7:$CN$33000,9,FALSE)&lt;&gt;0,VLOOKUP(M306,Cs!$CB$7:$CN$33000,9,FALSE),""),"")</f>
        <v/>
      </c>
      <c r="R306" s="58" t="str">
        <f>IF($O$2&gt;=M306,VLOOKUP(M306,Cs!$CB$7:$CN$33000,10,FALSE),"")</f>
        <v/>
      </c>
      <c r="S306" s="58" t="str">
        <f>IF($O$2&gt;=M306,VLOOKUP(M306,Cs!$CB$7:$CN$33000,11,FALSE),"")</f>
        <v/>
      </c>
      <c r="T306" s="58" t="str">
        <f>IF($O$2&gt;=M306,IF(ISERROR(VLOOKUP(M306,Cs!$CB$7:$CI$10000,4,FALSE))=TRUE,"",IF(VLOOKUP(M306,Cs!$CB$7:$CI$10000,4,FALSE)&lt;&gt;0,VLOOKUP(M306,Cs!$CB$7:$CI$10000,4,FALSE),"")),"")</f>
        <v/>
      </c>
      <c r="U306" s="58" t="str">
        <f>IF($O$2&gt;=M306,IF(ISERROR(VLOOKUP(M306,Cs!$CB$7:$CI$10000,5,FALSE))=TRUE,"",IF(VLOOKUP(M306,Cs!$CB$7:$CI$10000,5,FALSE)&lt;&gt;0,VLOOKUP(M306,Cs!$CB$7:$CI$10000,5,FALSE),"")),"")</f>
        <v/>
      </c>
      <c r="V306" s="58" t="str">
        <f>IF($O$2&gt;=M306,VLOOKUP(M306,Cs!$CB$7:$CI$33000,6,FALSE),"")</f>
        <v/>
      </c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  <c r="AL306" s="73"/>
      <c r="AM306" s="73"/>
      <c r="AN306" s="73"/>
      <c r="AO306" s="73"/>
      <c r="AP306" s="73"/>
      <c r="AQ306" s="73"/>
      <c r="AR306" s="73"/>
      <c r="AS306" s="73"/>
      <c r="AT306" s="73"/>
      <c r="AU306" s="73"/>
      <c r="AV306" s="73"/>
      <c r="AW306" s="73"/>
      <c r="AX306" s="73"/>
      <c r="AY306" s="73"/>
      <c r="AZ306" s="73"/>
      <c r="BA306" s="73"/>
      <c r="BB306" s="73"/>
      <c r="CB306" s="58" t="str">
        <f>IF($O$2&gt;=M306,IF(ISERROR(VLOOKUP(M306,Cs!$CB$10007:$CI$33000,4,FALSE))=TRUE,"",IF(VLOOKUP(M306,Cs!$CB$10007:$CI$33000,4,FALSE)&lt;&gt;0,VLOOKUP(M306,Cs!$CB$10007:$CI$33000,4,FALSE),"")),"")</f>
        <v/>
      </c>
      <c r="CC306" s="58" t="str">
        <f>IF($O$2&gt;=M306,IF(ISERROR(VLOOKUP(M306,Cs!$CB$10007:$CI$33000,5,FALSE))=TRUE,"",IF(VLOOKUP(M306,Cs!$CB$10007:$CI$33000,5,FALSE)&lt;&gt;0,VLOOKUP(M306,Cs!$CB$10007:$CI$33000,5,FALSE),"")),"")</f>
        <v/>
      </c>
    </row>
    <row r="307" spans="1:81" x14ac:dyDescent="0.25">
      <c r="A307" s="59" t="str">
        <f t="shared" si="45"/>
        <v/>
      </c>
      <c r="B307" s="60" t="str">
        <f>IF($O$2&gt;=M307,VLOOKUP(M307,Cs!$CB$7:$CI$33000,2,FALSE),"")</f>
        <v/>
      </c>
      <c r="C307" s="61" t="str">
        <f>IF($O$2&gt;=M307,VLOOKUP(M307,Cs!$CB$7:$CN$33000,12,FALSE),"")</f>
        <v/>
      </c>
      <c r="D307" s="61" t="str">
        <f t="shared" si="46"/>
        <v/>
      </c>
      <c r="E307" s="66" t="str">
        <f>IF($O$2&gt;=M307,VLOOKUP(M307,Cs!$CB$7:$CN$33000,13,FALSE),"")</f>
        <v/>
      </c>
      <c r="F307" s="61" t="str">
        <f t="shared" si="47"/>
        <v/>
      </c>
      <c r="G307" s="62" t="str">
        <f>IF(M307&lt;=$O$2,T307,IF(M306=$O$2,$Q$3,IF(M305=$O$2,SUM($G$281:G305),IF(M304=$O$2,SUM(G306,-I306),IF(M303=$O$2,SUM(G306,H306),"")))))</f>
        <v/>
      </c>
      <c r="H307" s="62" t="str">
        <f>IF(M307&lt;=$O$2,CB307,IF(M306=$O$2,$BQ$3,IF(M305=$O$2,SUM($H$281:H305),IF(M304=$O$2,SUM(H306,-J306),""))))</f>
        <v/>
      </c>
      <c r="I307" s="62" t="str">
        <f>IF(M307&lt;=$O$2,U307,IF(M306=$O$2,$R$3,IF(M305=$O$2,SUM($I$281:I305),"")))</f>
        <v/>
      </c>
      <c r="J307" s="62" t="str">
        <f>IF(M307&lt;=$O$2,CC307,IF(M306=$O$2,$BR$3,IF(M305=$O$2,SUM($J$281:J305),"")))</f>
        <v/>
      </c>
      <c r="K307" s="63" t="str">
        <f t="shared" si="48"/>
        <v/>
      </c>
      <c r="M307" s="58">
        <f t="shared" si="49"/>
        <v>271</v>
      </c>
      <c r="O307" s="58" t="str">
        <f>IF($O$2&gt;=M307,VLOOKUP(M307,Cs!$CB$7:$CI$33000,8,FALSE),"")</f>
        <v/>
      </c>
      <c r="P307" s="58" t="str">
        <f>IF($O$2&gt;=M307,VLOOKUP(M307,Cs!$CB$7:$CI$33000,7,FALSE),"")</f>
        <v/>
      </c>
      <c r="Q307" s="58" t="str">
        <f>IF($O$2&gt;=M307,IF(VLOOKUP(M307,Cs!$CB$7:$CN$33000,9,FALSE)&lt;&gt;0,VLOOKUP(M307,Cs!$CB$7:$CN$33000,9,FALSE),""),"")</f>
        <v/>
      </c>
      <c r="R307" s="58" t="str">
        <f>IF($O$2&gt;=M307,VLOOKUP(M307,Cs!$CB$7:$CN$33000,10,FALSE),"")</f>
        <v/>
      </c>
      <c r="S307" s="58" t="str">
        <f>IF($O$2&gt;=M307,VLOOKUP(M307,Cs!$CB$7:$CN$33000,11,FALSE),"")</f>
        <v/>
      </c>
      <c r="T307" s="58" t="str">
        <f>IF($O$2&gt;=M307,IF(ISERROR(VLOOKUP(M307,Cs!$CB$7:$CI$10000,4,FALSE))=TRUE,"",IF(VLOOKUP(M307,Cs!$CB$7:$CI$10000,4,FALSE)&lt;&gt;0,VLOOKUP(M307,Cs!$CB$7:$CI$10000,4,FALSE),"")),"")</f>
        <v/>
      </c>
      <c r="U307" s="58" t="str">
        <f>IF($O$2&gt;=M307,IF(ISERROR(VLOOKUP(M307,Cs!$CB$7:$CI$10000,5,FALSE))=TRUE,"",IF(VLOOKUP(M307,Cs!$CB$7:$CI$10000,5,FALSE)&lt;&gt;0,VLOOKUP(M307,Cs!$CB$7:$CI$10000,5,FALSE),"")),"")</f>
        <v/>
      </c>
      <c r="V307" s="58" t="str">
        <f>IF($O$2&gt;=M307,VLOOKUP(M307,Cs!$CB$7:$CI$33000,6,FALSE),"")</f>
        <v/>
      </c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  <c r="AL307" s="73"/>
      <c r="AM307" s="73"/>
      <c r="AN307" s="73"/>
      <c r="AO307" s="73"/>
      <c r="AP307" s="73"/>
      <c r="AQ307" s="73"/>
      <c r="AR307" s="73"/>
      <c r="AS307" s="73"/>
      <c r="AT307" s="73"/>
      <c r="AU307" s="73"/>
      <c r="AV307" s="73"/>
      <c r="AW307" s="73"/>
      <c r="AX307" s="73"/>
      <c r="AY307" s="73"/>
      <c r="AZ307" s="73"/>
      <c r="BA307" s="73"/>
      <c r="BB307" s="73"/>
      <c r="CB307" s="58" t="str">
        <f>IF($O$2&gt;=M307,IF(ISERROR(VLOOKUP(M307,Cs!$CB$10007:$CI$33000,4,FALSE))=TRUE,"",IF(VLOOKUP(M307,Cs!$CB$10007:$CI$33000,4,FALSE)&lt;&gt;0,VLOOKUP(M307,Cs!$CB$10007:$CI$33000,4,FALSE),"")),"")</f>
        <v/>
      </c>
      <c r="CC307" s="58" t="str">
        <f>IF($O$2&gt;=M307,IF(ISERROR(VLOOKUP(M307,Cs!$CB$10007:$CI$33000,5,FALSE))=TRUE,"",IF(VLOOKUP(M307,Cs!$CB$10007:$CI$33000,5,FALSE)&lt;&gt;0,VLOOKUP(M307,Cs!$CB$10007:$CI$33000,5,FALSE),"")),"")</f>
        <v/>
      </c>
    </row>
    <row r="308" spans="1:81" x14ac:dyDescent="0.25">
      <c r="A308" s="59" t="str">
        <f t="shared" si="45"/>
        <v/>
      </c>
      <c r="B308" s="60" t="str">
        <f>IF($O$2&gt;=M308,VLOOKUP(M308,Cs!$CB$7:$CI$33000,2,FALSE),"")</f>
        <v/>
      </c>
      <c r="C308" s="61" t="str">
        <f>IF($O$2&gt;=M308,VLOOKUP(M308,Cs!$CB$7:$CN$33000,12,FALSE),"")</f>
        <v/>
      </c>
      <c r="D308" s="61" t="str">
        <f t="shared" si="46"/>
        <v/>
      </c>
      <c r="E308" s="66" t="str">
        <f>IF($O$2&gt;=M308,VLOOKUP(M308,Cs!$CB$7:$CN$33000,13,FALSE),"")</f>
        <v/>
      </c>
      <c r="F308" s="61" t="str">
        <f t="shared" si="47"/>
        <v/>
      </c>
      <c r="G308" s="62" t="str">
        <f>IF(M308&lt;=$O$2,T308,IF(M307=$O$2,$Q$3,IF(M306=$O$2,SUM($G$281:G306),IF(M305=$O$2,SUM(G307,-I307),IF(M304=$O$2,SUM(G307,H307),"")))))</f>
        <v/>
      </c>
      <c r="H308" s="62" t="str">
        <f>IF(M308&lt;=$O$2,CB308,IF(M307=$O$2,$BQ$3,IF(M306=$O$2,SUM($H$281:H306),IF(M305=$O$2,SUM(H307,-J307),""))))</f>
        <v/>
      </c>
      <c r="I308" s="62" t="str">
        <f>IF(M308&lt;=$O$2,U308,IF(M307=$O$2,$R$3,IF(M306=$O$2,SUM($I$281:I306),"")))</f>
        <v/>
      </c>
      <c r="J308" s="62" t="str">
        <f>IF(M308&lt;=$O$2,CC308,IF(M307=$O$2,$BR$3,IF(M306=$O$2,SUM($J$281:J306),"")))</f>
        <v/>
      </c>
      <c r="K308" s="63" t="str">
        <f t="shared" si="48"/>
        <v/>
      </c>
      <c r="M308" s="58">
        <f t="shared" si="49"/>
        <v>272</v>
      </c>
      <c r="O308" s="58" t="str">
        <f>IF($O$2&gt;=M308,VLOOKUP(M308,Cs!$CB$7:$CI$33000,8,FALSE),"")</f>
        <v/>
      </c>
      <c r="P308" s="58" t="str">
        <f>IF($O$2&gt;=M308,VLOOKUP(M308,Cs!$CB$7:$CI$33000,7,FALSE),"")</f>
        <v/>
      </c>
      <c r="Q308" s="58" t="str">
        <f>IF($O$2&gt;=M308,IF(VLOOKUP(M308,Cs!$CB$7:$CN$33000,9,FALSE)&lt;&gt;0,VLOOKUP(M308,Cs!$CB$7:$CN$33000,9,FALSE),""),"")</f>
        <v/>
      </c>
      <c r="R308" s="58" t="str">
        <f>IF($O$2&gt;=M308,VLOOKUP(M308,Cs!$CB$7:$CN$33000,10,FALSE),"")</f>
        <v/>
      </c>
      <c r="S308" s="58" t="str">
        <f>IF($O$2&gt;=M308,VLOOKUP(M308,Cs!$CB$7:$CN$33000,11,FALSE),"")</f>
        <v/>
      </c>
      <c r="T308" s="58" t="str">
        <f>IF($O$2&gt;=M308,IF(ISERROR(VLOOKUP(M308,Cs!$CB$7:$CI$10000,4,FALSE))=TRUE,"",IF(VLOOKUP(M308,Cs!$CB$7:$CI$10000,4,FALSE)&lt;&gt;0,VLOOKUP(M308,Cs!$CB$7:$CI$10000,4,FALSE),"")),"")</f>
        <v/>
      </c>
      <c r="U308" s="58" t="str">
        <f>IF($O$2&gt;=M308,IF(ISERROR(VLOOKUP(M308,Cs!$CB$7:$CI$10000,5,FALSE))=TRUE,"",IF(VLOOKUP(M308,Cs!$CB$7:$CI$10000,5,FALSE)&lt;&gt;0,VLOOKUP(M308,Cs!$CB$7:$CI$10000,5,FALSE),"")),"")</f>
        <v/>
      </c>
      <c r="V308" s="58" t="str">
        <f>IF($O$2&gt;=M308,VLOOKUP(M308,Cs!$CB$7:$CI$33000,6,FALSE),"")</f>
        <v/>
      </c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  <c r="AL308" s="73"/>
      <c r="AM308" s="73"/>
      <c r="AN308" s="73"/>
      <c r="AO308" s="73"/>
      <c r="AP308" s="73"/>
      <c r="AQ308" s="73"/>
      <c r="AR308" s="73"/>
      <c r="AS308" s="73"/>
      <c r="AT308" s="73"/>
      <c r="AU308" s="73"/>
      <c r="AV308" s="73"/>
      <c r="AW308" s="73"/>
      <c r="AX308" s="73"/>
      <c r="AY308" s="73"/>
      <c r="AZ308" s="73"/>
      <c r="BA308" s="73"/>
      <c r="BB308" s="73"/>
      <c r="CB308" s="58" t="str">
        <f>IF($O$2&gt;=M308,IF(ISERROR(VLOOKUP(M308,Cs!$CB$10007:$CI$33000,4,FALSE))=TRUE,"",IF(VLOOKUP(M308,Cs!$CB$10007:$CI$33000,4,FALSE)&lt;&gt;0,VLOOKUP(M308,Cs!$CB$10007:$CI$33000,4,FALSE),"")),"")</f>
        <v/>
      </c>
      <c r="CC308" s="58" t="str">
        <f>IF($O$2&gt;=M308,IF(ISERROR(VLOOKUP(M308,Cs!$CB$10007:$CI$33000,5,FALSE))=TRUE,"",IF(VLOOKUP(M308,Cs!$CB$10007:$CI$33000,5,FALSE)&lt;&gt;0,VLOOKUP(M308,Cs!$CB$10007:$CI$33000,5,FALSE),"")),"")</f>
        <v/>
      </c>
    </row>
    <row r="309" spans="1:81" x14ac:dyDescent="0.25">
      <c r="A309" s="59" t="str">
        <f t="shared" si="45"/>
        <v/>
      </c>
      <c r="B309" s="60" t="str">
        <f>IF($O$2&gt;=M309,VLOOKUP(M309,Cs!$CB$7:$CI$33000,2,FALSE),"")</f>
        <v/>
      </c>
      <c r="C309" s="61" t="str">
        <f>IF($O$2&gt;=M309,VLOOKUP(M309,Cs!$CB$7:$CN$33000,12,FALSE),"")</f>
        <v/>
      </c>
      <c r="D309" s="61" t="str">
        <f t="shared" si="46"/>
        <v/>
      </c>
      <c r="E309" s="66" t="str">
        <f>IF($O$2&gt;=M309,VLOOKUP(M309,Cs!$CB$7:$CN$33000,13,FALSE),"")</f>
        <v/>
      </c>
      <c r="F309" s="61" t="str">
        <f t="shared" si="47"/>
        <v/>
      </c>
      <c r="G309" s="62" t="str">
        <f>IF(M309&lt;=$O$2,T309,IF(M308=$O$2,$Q$3,IF(M307=$O$2,SUM($G$281:G307),IF(M306=$O$2,SUM(G308,-I308),IF(M305=$O$2,SUM(G308,H308),"")))))</f>
        <v/>
      </c>
      <c r="H309" s="62" t="str">
        <f>IF(M309&lt;=$O$2,CB309,IF(M308=$O$2,$BQ$3,IF(M307=$O$2,SUM($H$281:H307),IF(M306=$O$2,SUM(H308,-J308),""))))</f>
        <v/>
      </c>
      <c r="I309" s="62" t="str">
        <f>IF(M309&lt;=$O$2,U309,IF(M308=$O$2,$R$3,IF(M307=$O$2,SUM($I$281:I307),"")))</f>
        <v/>
      </c>
      <c r="J309" s="62" t="str">
        <f>IF(M309&lt;=$O$2,CC309,IF(M308=$O$2,$BR$3,IF(M307=$O$2,SUM($J$281:J307),"")))</f>
        <v/>
      </c>
      <c r="K309" s="63" t="str">
        <f t="shared" si="48"/>
        <v/>
      </c>
      <c r="M309" s="58">
        <f t="shared" si="49"/>
        <v>273</v>
      </c>
      <c r="O309" s="58" t="str">
        <f>IF($O$2&gt;=M309,VLOOKUP(M309,Cs!$CB$7:$CI$33000,8,FALSE),"")</f>
        <v/>
      </c>
      <c r="P309" s="58" t="str">
        <f>IF($O$2&gt;=M309,VLOOKUP(M309,Cs!$CB$7:$CI$33000,7,FALSE),"")</f>
        <v/>
      </c>
      <c r="Q309" s="58" t="str">
        <f>IF($O$2&gt;=M309,IF(VLOOKUP(M309,Cs!$CB$7:$CN$33000,9,FALSE)&lt;&gt;0,VLOOKUP(M309,Cs!$CB$7:$CN$33000,9,FALSE),""),"")</f>
        <v/>
      </c>
      <c r="R309" s="58" t="str">
        <f>IF($O$2&gt;=M309,VLOOKUP(M309,Cs!$CB$7:$CN$33000,10,FALSE),"")</f>
        <v/>
      </c>
      <c r="S309" s="58" t="str">
        <f>IF($O$2&gt;=M309,VLOOKUP(M309,Cs!$CB$7:$CN$33000,11,FALSE),"")</f>
        <v/>
      </c>
      <c r="T309" s="58" t="str">
        <f>IF($O$2&gt;=M309,IF(ISERROR(VLOOKUP(M309,Cs!$CB$7:$CI$10000,4,FALSE))=TRUE,"",IF(VLOOKUP(M309,Cs!$CB$7:$CI$10000,4,FALSE)&lt;&gt;0,VLOOKUP(M309,Cs!$CB$7:$CI$10000,4,FALSE),"")),"")</f>
        <v/>
      </c>
      <c r="U309" s="58" t="str">
        <f>IF($O$2&gt;=M309,IF(ISERROR(VLOOKUP(M309,Cs!$CB$7:$CI$10000,5,FALSE))=TRUE,"",IF(VLOOKUP(M309,Cs!$CB$7:$CI$10000,5,FALSE)&lt;&gt;0,VLOOKUP(M309,Cs!$CB$7:$CI$10000,5,FALSE),"")),"")</f>
        <v/>
      </c>
      <c r="V309" s="58" t="str">
        <f>IF($O$2&gt;=M309,VLOOKUP(M309,Cs!$CB$7:$CI$33000,6,FALSE),"")</f>
        <v/>
      </c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  <c r="AL309" s="73"/>
      <c r="AM309" s="73"/>
      <c r="AN309" s="73"/>
      <c r="AO309" s="73"/>
      <c r="AP309" s="73"/>
      <c r="AQ309" s="73"/>
      <c r="AR309" s="73"/>
      <c r="AS309" s="73"/>
      <c r="AT309" s="73"/>
      <c r="AU309" s="73"/>
      <c r="AV309" s="73"/>
      <c r="AW309" s="73"/>
      <c r="AX309" s="73"/>
      <c r="AY309" s="73"/>
      <c r="AZ309" s="73"/>
      <c r="BA309" s="73"/>
      <c r="BB309" s="73"/>
      <c r="CB309" s="58" t="str">
        <f>IF($O$2&gt;=M309,IF(ISERROR(VLOOKUP(M309,Cs!$CB$10007:$CI$33000,4,FALSE))=TRUE,"",IF(VLOOKUP(M309,Cs!$CB$10007:$CI$33000,4,FALSE)&lt;&gt;0,VLOOKUP(M309,Cs!$CB$10007:$CI$33000,4,FALSE),"")),"")</f>
        <v/>
      </c>
      <c r="CC309" s="58" t="str">
        <f>IF($O$2&gt;=M309,IF(ISERROR(VLOOKUP(M309,Cs!$CB$10007:$CI$33000,5,FALSE))=TRUE,"",IF(VLOOKUP(M309,Cs!$CB$10007:$CI$33000,5,FALSE)&lt;&gt;0,VLOOKUP(M309,Cs!$CB$10007:$CI$33000,5,FALSE),"")),"")</f>
        <v/>
      </c>
    </row>
    <row r="310" spans="1:81" x14ac:dyDescent="0.25">
      <c r="A310" s="59" t="str">
        <f t="shared" si="45"/>
        <v/>
      </c>
      <c r="B310" s="60" t="str">
        <f>IF($O$2&gt;=M310,VLOOKUP(M310,Cs!$CB$7:$CI$33000,2,FALSE),"")</f>
        <v/>
      </c>
      <c r="C310" s="61" t="str">
        <f>IF($O$2&gt;=M310,VLOOKUP(M310,Cs!$CB$7:$CN$33000,12,FALSE),"")</f>
        <v/>
      </c>
      <c r="D310" s="61" t="str">
        <f t="shared" si="46"/>
        <v/>
      </c>
      <c r="E310" s="66" t="str">
        <f>IF($O$2&gt;=M310,VLOOKUP(M310,Cs!$CB$7:$CN$33000,13,FALSE),"")</f>
        <v/>
      </c>
      <c r="F310" s="61" t="str">
        <f t="shared" si="47"/>
        <v/>
      </c>
      <c r="G310" s="62" t="str">
        <f>IF(M310&lt;=$O$2,T310,IF(M309=$O$2,$Q$3,IF(M308=$O$2,SUM($G$281:G308),IF(M307=$O$2,SUM(G309,-I309),IF(M306=$O$2,SUM(G309,H309),"")))))</f>
        <v/>
      </c>
      <c r="H310" s="62" t="str">
        <f>IF(M310&lt;=$O$2,CB310,IF(M309=$O$2,$BQ$3,IF(M308=$O$2,SUM($H$281:H308),IF(M307=$O$2,SUM(H309,-J309),""))))</f>
        <v/>
      </c>
      <c r="I310" s="62" t="str">
        <f>IF(M310&lt;=$O$2,U310,IF(M309=$O$2,$R$3,IF(M308=$O$2,SUM($I$281:I308),"")))</f>
        <v/>
      </c>
      <c r="J310" s="62" t="str">
        <f>IF(M310&lt;=$O$2,CC310,IF(M309=$O$2,$BR$3,IF(M308=$O$2,SUM($J$281:J308),"")))</f>
        <v/>
      </c>
      <c r="K310" s="63" t="str">
        <f t="shared" si="48"/>
        <v/>
      </c>
      <c r="M310" s="58">
        <f t="shared" si="49"/>
        <v>274</v>
      </c>
      <c r="O310" s="58" t="str">
        <f>IF($O$2&gt;=M310,VLOOKUP(M310,Cs!$CB$7:$CI$33000,8,FALSE),"")</f>
        <v/>
      </c>
      <c r="P310" s="58" t="str">
        <f>IF($O$2&gt;=M310,VLOOKUP(M310,Cs!$CB$7:$CI$33000,7,FALSE),"")</f>
        <v/>
      </c>
      <c r="Q310" s="58" t="str">
        <f>IF($O$2&gt;=M310,IF(VLOOKUP(M310,Cs!$CB$7:$CN$33000,9,FALSE)&lt;&gt;0,VLOOKUP(M310,Cs!$CB$7:$CN$33000,9,FALSE),""),"")</f>
        <v/>
      </c>
      <c r="R310" s="58" t="str">
        <f>IF($O$2&gt;=M310,VLOOKUP(M310,Cs!$CB$7:$CN$33000,10,FALSE),"")</f>
        <v/>
      </c>
      <c r="S310" s="58" t="str">
        <f>IF($O$2&gt;=M310,VLOOKUP(M310,Cs!$CB$7:$CN$33000,11,FALSE),"")</f>
        <v/>
      </c>
      <c r="T310" s="58" t="str">
        <f>IF($O$2&gt;=M310,IF(ISERROR(VLOOKUP(M310,Cs!$CB$7:$CI$10000,4,FALSE))=TRUE,"",IF(VLOOKUP(M310,Cs!$CB$7:$CI$10000,4,FALSE)&lt;&gt;0,VLOOKUP(M310,Cs!$CB$7:$CI$10000,4,FALSE),"")),"")</f>
        <v/>
      </c>
      <c r="U310" s="58" t="str">
        <f>IF($O$2&gt;=M310,IF(ISERROR(VLOOKUP(M310,Cs!$CB$7:$CI$10000,5,FALSE))=TRUE,"",IF(VLOOKUP(M310,Cs!$CB$7:$CI$10000,5,FALSE)&lt;&gt;0,VLOOKUP(M310,Cs!$CB$7:$CI$10000,5,FALSE),"")),"")</f>
        <v/>
      </c>
      <c r="V310" s="58" t="str">
        <f>IF($O$2&gt;=M310,VLOOKUP(M310,Cs!$CB$7:$CI$33000,6,FALSE),"")</f>
        <v/>
      </c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  <c r="AL310" s="73"/>
      <c r="AM310" s="73"/>
      <c r="AN310" s="73"/>
      <c r="AO310" s="73"/>
      <c r="AP310" s="73"/>
      <c r="AQ310" s="73"/>
      <c r="AR310" s="73"/>
      <c r="AS310" s="73"/>
      <c r="AT310" s="73"/>
      <c r="AU310" s="73"/>
      <c r="AV310" s="73"/>
      <c r="AW310" s="73"/>
      <c r="AX310" s="73"/>
      <c r="AY310" s="73"/>
      <c r="AZ310" s="73"/>
      <c r="BA310" s="73"/>
      <c r="BB310" s="73"/>
      <c r="CB310" s="58" t="str">
        <f>IF($O$2&gt;=M310,IF(ISERROR(VLOOKUP(M310,Cs!$CB$10007:$CI$33000,4,FALSE))=TRUE,"",IF(VLOOKUP(M310,Cs!$CB$10007:$CI$33000,4,FALSE)&lt;&gt;0,VLOOKUP(M310,Cs!$CB$10007:$CI$33000,4,FALSE),"")),"")</f>
        <v/>
      </c>
      <c r="CC310" s="58" t="str">
        <f>IF($O$2&gt;=M310,IF(ISERROR(VLOOKUP(M310,Cs!$CB$10007:$CI$33000,5,FALSE))=TRUE,"",IF(VLOOKUP(M310,Cs!$CB$10007:$CI$33000,5,FALSE)&lt;&gt;0,VLOOKUP(M310,Cs!$CB$10007:$CI$33000,5,FALSE),"")),"")</f>
        <v/>
      </c>
    </row>
    <row r="311" spans="1:81" x14ac:dyDescent="0.25">
      <c r="A311" s="59" t="str">
        <f t="shared" si="45"/>
        <v/>
      </c>
      <c r="B311" s="60" t="str">
        <f>IF($O$2&gt;=M311,VLOOKUP(M311,Cs!$CB$7:$CI$33000,2,FALSE),"")</f>
        <v/>
      </c>
      <c r="C311" s="61" t="str">
        <f>IF($O$2&gt;=M311,VLOOKUP(M311,Cs!$CB$7:$CN$33000,12,FALSE),"")</f>
        <v/>
      </c>
      <c r="D311" s="61" t="str">
        <f t="shared" si="46"/>
        <v/>
      </c>
      <c r="E311" s="66" t="str">
        <f>IF($O$2&gt;=M311,VLOOKUP(M311,Cs!$CB$7:$CN$33000,13,FALSE),"")</f>
        <v/>
      </c>
      <c r="F311" s="61" t="str">
        <f t="shared" si="47"/>
        <v/>
      </c>
      <c r="G311" s="62" t="str">
        <f>IF(M311&lt;=$O$2,T311,IF(M310=$O$2,$Q$3,IF(M309=$O$2,SUM($G$281:G309),IF(M308=$O$2,SUM(G310,-I310),IF(M307=$O$2,SUM(G310,H310),"")))))</f>
        <v/>
      </c>
      <c r="H311" s="62" t="str">
        <f>IF(M311&lt;=$O$2,CB311,IF(M310=$O$2,$BQ$3,IF(M309=$O$2,SUM($H$281:H309),IF(M308=$O$2,SUM(H310,-J310),""))))</f>
        <v/>
      </c>
      <c r="I311" s="62" t="str">
        <f>IF(M311&lt;=$O$2,U311,IF(M310=$O$2,$R$3,IF(M309=$O$2,SUM($I$281:I309),"")))</f>
        <v/>
      </c>
      <c r="J311" s="62" t="str">
        <f>IF(M311&lt;=$O$2,CC311,IF(M310=$O$2,$BR$3,IF(M309=$O$2,SUM($J$281:J309),"")))</f>
        <v/>
      </c>
      <c r="K311" s="63" t="str">
        <f t="shared" si="48"/>
        <v/>
      </c>
      <c r="M311" s="58">
        <f t="shared" si="49"/>
        <v>275</v>
      </c>
      <c r="O311" s="58" t="str">
        <f>IF($O$2&gt;=M311,VLOOKUP(M311,Cs!$CB$7:$CI$33000,8,FALSE),"")</f>
        <v/>
      </c>
      <c r="P311" s="58" t="str">
        <f>IF($O$2&gt;=M311,VLOOKUP(M311,Cs!$CB$7:$CI$33000,7,FALSE),"")</f>
        <v/>
      </c>
      <c r="Q311" s="58" t="str">
        <f>IF($O$2&gt;=M311,IF(VLOOKUP(M311,Cs!$CB$7:$CN$33000,9,FALSE)&lt;&gt;0,VLOOKUP(M311,Cs!$CB$7:$CN$33000,9,FALSE),""),"")</f>
        <v/>
      </c>
      <c r="R311" s="58" t="str">
        <f>IF($O$2&gt;=M311,VLOOKUP(M311,Cs!$CB$7:$CN$33000,10,FALSE),"")</f>
        <v/>
      </c>
      <c r="S311" s="58" t="str">
        <f>IF($O$2&gt;=M311,VLOOKUP(M311,Cs!$CB$7:$CN$33000,11,FALSE),"")</f>
        <v/>
      </c>
      <c r="T311" s="58" t="str">
        <f>IF($O$2&gt;=M311,IF(ISERROR(VLOOKUP(M311,Cs!$CB$7:$CI$10000,4,FALSE))=TRUE,"",IF(VLOOKUP(M311,Cs!$CB$7:$CI$10000,4,FALSE)&lt;&gt;0,VLOOKUP(M311,Cs!$CB$7:$CI$10000,4,FALSE),"")),"")</f>
        <v/>
      </c>
      <c r="U311" s="58" t="str">
        <f>IF($O$2&gt;=M311,IF(ISERROR(VLOOKUP(M311,Cs!$CB$7:$CI$10000,5,FALSE))=TRUE,"",IF(VLOOKUP(M311,Cs!$CB$7:$CI$10000,5,FALSE)&lt;&gt;0,VLOOKUP(M311,Cs!$CB$7:$CI$10000,5,FALSE),"")),"")</f>
        <v/>
      </c>
      <c r="V311" s="58" t="str">
        <f>IF($O$2&gt;=M311,VLOOKUP(M311,Cs!$CB$7:$CI$33000,6,FALSE),"")</f>
        <v/>
      </c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  <c r="AL311" s="73"/>
      <c r="AM311" s="73"/>
      <c r="AN311" s="73"/>
      <c r="AO311" s="73"/>
      <c r="AP311" s="73"/>
      <c r="AQ311" s="73"/>
      <c r="AR311" s="73"/>
      <c r="AS311" s="73"/>
      <c r="AT311" s="73"/>
      <c r="AU311" s="73"/>
      <c r="AV311" s="73"/>
      <c r="AW311" s="73"/>
      <c r="AX311" s="73"/>
      <c r="AY311" s="73"/>
      <c r="AZ311" s="73"/>
      <c r="BA311" s="73"/>
      <c r="BB311" s="73"/>
      <c r="CB311" s="58" t="str">
        <f>IF($O$2&gt;=M311,IF(ISERROR(VLOOKUP(M311,Cs!$CB$10007:$CI$33000,4,FALSE))=TRUE,"",IF(VLOOKUP(M311,Cs!$CB$10007:$CI$33000,4,FALSE)&lt;&gt;0,VLOOKUP(M311,Cs!$CB$10007:$CI$33000,4,FALSE),"")),"")</f>
        <v/>
      </c>
      <c r="CC311" s="58" t="str">
        <f>IF($O$2&gt;=M311,IF(ISERROR(VLOOKUP(M311,Cs!$CB$10007:$CI$33000,5,FALSE))=TRUE,"",IF(VLOOKUP(M311,Cs!$CB$10007:$CI$33000,5,FALSE)&lt;&gt;0,VLOOKUP(M311,Cs!$CB$10007:$CI$33000,5,FALSE),"")),"")</f>
        <v/>
      </c>
    </row>
    <row r="312" spans="1:81" x14ac:dyDescent="0.25">
      <c r="A312" s="59" t="str">
        <f t="shared" si="45"/>
        <v/>
      </c>
      <c r="B312" s="60" t="str">
        <f>IF($O$2&gt;=M312,VLOOKUP(M312,Cs!$CB$7:$CI$33000,2,FALSE),"")</f>
        <v/>
      </c>
      <c r="C312" s="61" t="str">
        <f>IF($O$2&gt;=M312,VLOOKUP(M312,Cs!$CB$7:$CN$33000,12,FALSE),"")</f>
        <v/>
      </c>
      <c r="D312" s="61" t="str">
        <f t="shared" si="46"/>
        <v/>
      </c>
      <c r="E312" s="66" t="str">
        <f>IF($O$2&gt;=M312,VLOOKUP(M312,Cs!$CB$7:$CN$33000,13,FALSE),"")</f>
        <v/>
      </c>
      <c r="F312" s="61" t="str">
        <f t="shared" si="47"/>
        <v/>
      </c>
      <c r="G312" s="62" t="str">
        <f>IF(M312&lt;=$O$2,T312,IF(M311=$O$2,$Q$3,IF(M310=$O$2,SUM($G$281:G310),IF(M309=$O$2,SUM(G311,-I311),IF(M308=$O$2,SUM(G311,H311),"")))))</f>
        <v/>
      </c>
      <c r="H312" s="62" t="str">
        <f>IF(M312&lt;=$O$2,CB312,IF(M311=$O$2,$BQ$3,IF(M310=$O$2,SUM($H$281:H310),IF(M309=$O$2,SUM(H311,-J311),""))))</f>
        <v/>
      </c>
      <c r="I312" s="62" t="str">
        <f>IF(M312&lt;=$O$2,U312,IF(M311=$O$2,$R$3,IF(M310=$O$2,SUM($I$281:I310),"")))</f>
        <v/>
      </c>
      <c r="J312" s="62" t="str">
        <f>IF(M312&lt;=$O$2,CC312,IF(M311=$O$2,$BR$3,IF(M310=$O$2,SUM($J$281:J310),"")))</f>
        <v/>
      </c>
      <c r="K312" s="63" t="str">
        <f t="shared" si="48"/>
        <v/>
      </c>
      <c r="M312" s="58">
        <f t="shared" si="49"/>
        <v>276</v>
      </c>
      <c r="O312" s="58" t="str">
        <f>IF($O$2&gt;=M312,VLOOKUP(M312,Cs!$CB$7:$CI$33000,8,FALSE),"")</f>
        <v/>
      </c>
      <c r="P312" s="58" t="str">
        <f>IF($O$2&gt;=M312,VLOOKUP(M312,Cs!$CB$7:$CI$33000,7,FALSE),"")</f>
        <v/>
      </c>
      <c r="Q312" s="58" t="str">
        <f>IF($O$2&gt;=M312,IF(VLOOKUP(M312,Cs!$CB$7:$CN$33000,9,FALSE)&lt;&gt;0,VLOOKUP(M312,Cs!$CB$7:$CN$33000,9,FALSE),""),"")</f>
        <v/>
      </c>
      <c r="R312" s="58" t="str">
        <f>IF($O$2&gt;=M312,VLOOKUP(M312,Cs!$CB$7:$CN$33000,10,FALSE),"")</f>
        <v/>
      </c>
      <c r="S312" s="58" t="str">
        <f>IF($O$2&gt;=M312,VLOOKUP(M312,Cs!$CB$7:$CN$33000,11,FALSE),"")</f>
        <v/>
      </c>
      <c r="T312" s="58" t="str">
        <f>IF($O$2&gt;=M312,IF(ISERROR(VLOOKUP(M312,Cs!$CB$7:$CI$10000,4,FALSE))=TRUE,"",IF(VLOOKUP(M312,Cs!$CB$7:$CI$10000,4,FALSE)&lt;&gt;0,VLOOKUP(M312,Cs!$CB$7:$CI$10000,4,FALSE),"")),"")</f>
        <v/>
      </c>
      <c r="U312" s="58" t="str">
        <f>IF($O$2&gt;=M312,IF(ISERROR(VLOOKUP(M312,Cs!$CB$7:$CI$10000,5,FALSE))=TRUE,"",IF(VLOOKUP(M312,Cs!$CB$7:$CI$10000,5,FALSE)&lt;&gt;0,VLOOKUP(M312,Cs!$CB$7:$CI$10000,5,FALSE),"")),"")</f>
        <v/>
      </c>
      <c r="V312" s="58" t="str">
        <f>IF($O$2&gt;=M312,VLOOKUP(M312,Cs!$CB$7:$CI$33000,6,FALSE),"")</f>
        <v/>
      </c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  <c r="AL312" s="73"/>
      <c r="AM312" s="73"/>
      <c r="AN312" s="73"/>
      <c r="AO312" s="73"/>
      <c r="AP312" s="73"/>
      <c r="AQ312" s="73"/>
      <c r="AR312" s="73"/>
      <c r="AS312" s="73"/>
      <c r="AT312" s="73"/>
      <c r="AU312" s="73"/>
      <c r="AV312" s="73"/>
      <c r="AW312" s="73"/>
      <c r="AX312" s="73"/>
      <c r="AY312" s="73"/>
      <c r="AZ312" s="73"/>
      <c r="BA312" s="73"/>
      <c r="BB312" s="73"/>
      <c r="CB312" s="58" t="str">
        <f>IF($O$2&gt;=M312,IF(ISERROR(VLOOKUP(M312,Cs!$CB$10007:$CI$33000,4,FALSE))=TRUE,"",IF(VLOOKUP(M312,Cs!$CB$10007:$CI$33000,4,FALSE)&lt;&gt;0,VLOOKUP(M312,Cs!$CB$10007:$CI$33000,4,FALSE),"")),"")</f>
        <v/>
      </c>
      <c r="CC312" s="58" t="str">
        <f>IF($O$2&gt;=M312,IF(ISERROR(VLOOKUP(M312,Cs!$CB$10007:$CI$33000,5,FALSE))=TRUE,"",IF(VLOOKUP(M312,Cs!$CB$10007:$CI$33000,5,FALSE)&lt;&gt;0,VLOOKUP(M312,Cs!$CB$10007:$CI$33000,5,FALSE),"")),"")</f>
        <v/>
      </c>
    </row>
    <row r="313" spans="1:81" x14ac:dyDescent="0.25">
      <c r="A313" s="59" t="str">
        <f t="shared" si="45"/>
        <v/>
      </c>
      <c r="B313" s="60" t="str">
        <f>IF($O$2&gt;=M313,VLOOKUP(M313,Cs!$CB$7:$CI$33000,2,FALSE),"")</f>
        <v/>
      </c>
      <c r="C313" s="61" t="str">
        <f>IF($O$2&gt;=M313,VLOOKUP(M313,Cs!$CB$7:$CN$33000,12,FALSE),"")</f>
        <v/>
      </c>
      <c r="D313" s="61" t="str">
        <f t="shared" si="46"/>
        <v/>
      </c>
      <c r="E313" s="66" t="str">
        <f>IF($O$2&gt;=M313,VLOOKUP(M313,Cs!$CB$7:$CN$33000,13,FALSE),"")</f>
        <v/>
      </c>
      <c r="F313" s="61" t="str">
        <f t="shared" si="47"/>
        <v/>
      </c>
      <c r="G313" s="62" t="str">
        <f>IF(M313&lt;=$O$2,T313,IF(M312=$O$2,$Q$3,IF(M311=$O$2,SUM($G$281:G311),IF(M310=$O$2,SUM(G312,-I312),IF(M309=$O$2,SUM(G312,H312),"")))))</f>
        <v/>
      </c>
      <c r="H313" s="62" t="str">
        <f>IF(M313&lt;=$O$2,CB313,IF(M312=$O$2,$BQ$3,IF(M311=$O$2,SUM($H$281:H311),IF(M310=$O$2,SUM(H312,-J312),""))))</f>
        <v/>
      </c>
      <c r="I313" s="62" t="str">
        <f>IF(M313&lt;=$O$2,U313,IF(M312=$O$2,$R$3,IF(M311=$O$2,SUM($I$281:I311),"")))</f>
        <v/>
      </c>
      <c r="J313" s="62" t="str">
        <f>IF(M313&lt;=$O$2,CC313,IF(M312=$O$2,$BR$3,IF(M311=$O$2,SUM($J$281:J311),"")))</f>
        <v/>
      </c>
      <c r="K313" s="63" t="str">
        <f t="shared" si="48"/>
        <v/>
      </c>
      <c r="M313" s="58">
        <f t="shared" si="49"/>
        <v>277</v>
      </c>
      <c r="O313" s="58" t="str">
        <f>IF($O$2&gt;=M313,VLOOKUP(M313,Cs!$CB$7:$CI$33000,8,FALSE),"")</f>
        <v/>
      </c>
      <c r="P313" s="58" t="str">
        <f>IF($O$2&gt;=M313,VLOOKUP(M313,Cs!$CB$7:$CI$33000,7,FALSE),"")</f>
        <v/>
      </c>
      <c r="Q313" s="58" t="str">
        <f>IF($O$2&gt;=M313,IF(VLOOKUP(M313,Cs!$CB$7:$CN$33000,9,FALSE)&lt;&gt;0,VLOOKUP(M313,Cs!$CB$7:$CN$33000,9,FALSE),""),"")</f>
        <v/>
      </c>
      <c r="R313" s="58" t="str">
        <f>IF($O$2&gt;=M313,VLOOKUP(M313,Cs!$CB$7:$CN$33000,10,FALSE),"")</f>
        <v/>
      </c>
      <c r="S313" s="58" t="str">
        <f>IF($O$2&gt;=M313,VLOOKUP(M313,Cs!$CB$7:$CN$33000,11,FALSE),"")</f>
        <v/>
      </c>
      <c r="T313" s="58" t="str">
        <f>IF($O$2&gt;=M313,IF(ISERROR(VLOOKUP(M313,Cs!$CB$7:$CI$10000,4,FALSE))=TRUE,"",IF(VLOOKUP(M313,Cs!$CB$7:$CI$10000,4,FALSE)&lt;&gt;0,VLOOKUP(M313,Cs!$CB$7:$CI$10000,4,FALSE),"")),"")</f>
        <v/>
      </c>
      <c r="U313" s="58" t="str">
        <f>IF($O$2&gt;=M313,IF(ISERROR(VLOOKUP(M313,Cs!$CB$7:$CI$10000,5,FALSE))=TRUE,"",IF(VLOOKUP(M313,Cs!$CB$7:$CI$10000,5,FALSE)&lt;&gt;0,VLOOKUP(M313,Cs!$CB$7:$CI$10000,5,FALSE),"")),"")</f>
        <v/>
      </c>
      <c r="V313" s="58" t="str">
        <f>IF($O$2&gt;=M313,VLOOKUP(M313,Cs!$CB$7:$CI$33000,6,FALSE),"")</f>
        <v/>
      </c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  <c r="AL313" s="73"/>
      <c r="AM313" s="73"/>
      <c r="AN313" s="73"/>
      <c r="AO313" s="73"/>
      <c r="AP313" s="73"/>
      <c r="AQ313" s="73"/>
      <c r="AR313" s="73"/>
      <c r="AS313" s="73"/>
      <c r="AT313" s="73"/>
      <c r="AU313" s="73"/>
      <c r="AV313" s="73"/>
      <c r="AW313" s="73"/>
      <c r="AX313" s="73"/>
      <c r="AY313" s="73"/>
      <c r="AZ313" s="73"/>
      <c r="BA313" s="73"/>
      <c r="BB313" s="73"/>
      <c r="CB313" s="58" t="str">
        <f>IF($O$2&gt;=M313,IF(ISERROR(VLOOKUP(M313,Cs!$CB$10007:$CI$33000,4,FALSE))=TRUE,"",IF(VLOOKUP(M313,Cs!$CB$10007:$CI$33000,4,FALSE)&lt;&gt;0,VLOOKUP(M313,Cs!$CB$10007:$CI$33000,4,FALSE),"")),"")</f>
        <v/>
      </c>
      <c r="CC313" s="58" t="str">
        <f>IF($O$2&gt;=M313,IF(ISERROR(VLOOKUP(M313,Cs!$CB$10007:$CI$33000,5,FALSE))=TRUE,"",IF(VLOOKUP(M313,Cs!$CB$10007:$CI$33000,5,FALSE)&lt;&gt;0,VLOOKUP(M313,Cs!$CB$10007:$CI$33000,5,FALSE),"")),"")</f>
        <v/>
      </c>
    </row>
    <row r="314" spans="1:81" x14ac:dyDescent="0.25">
      <c r="A314" s="59" t="str">
        <f t="shared" si="45"/>
        <v/>
      </c>
      <c r="B314" s="60" t="str">
        <f>IF($O$2&gt;=M314,VLOOKUP(M314,Cs!$CB$7:$CI$33000,2,FALSE),"")</f>
        <v/>
      </c>
      <c r="C314" s="61" t="str">
        <f>IF($O$2&gt;=M314,VLOOKUP(M314,Cs!$CB$7:$CN$33000,12,FALSE),"")</f>
        <v/>
      </c>
      <c r="D314" s="61" t="str">
        <f t="shared" si="46"/>
        <v/>
      </c>
      <c r="E314" s="66" t="str">
        <f>IF($O$2&gt;=M314,VLOOKUP(M314,Cs!$CB$7:$CN$33000,13,FALSE),"")</f>
        <v/>
      </c>
      <c r="F314" s="61" t="str">
        <f t="shared" si="47"/>
        <v/>
      </c>
      <c r="G314" s="62" t="str">
        <f>IF(M314&lt;=$O$2,T314,IF(M313=$O$2,$Q$3,IF(M312=$O$2,SUM($G$281:G312),IF(M311=$O$2,SUM(G313,-I313),IF(M310=$O$2,SUM(G313,H313),"")))))</f>
        <v/>
      </c>
      <c r="H314" s="62" t="str">
        <f>IF(M314&lt;=$O$2,CB314,IF(M313=$O$2,$BQ$3,IF(M312=$O$2,SUM($H$281:H312),IF(M311=$O$2,SUM(H313,-J313),""))))</f>
        <v/>
      </c>
      <c r="I314" s="62" t="str">
        <f>IF(M314&lt;=$O$2,U314,IF(M313=$O$2,$R$3,IF(M312=$O$2,SUM($I$281:I312),"")))</f>
        <v/>
      </c>
      <c r="J314" s="62" t="str">
        <f>IF(M314&lt;=$O$2,CC314,IF(M313=$O$2,$BR$3,IF(M312=$O$2,SUM($J$281:J312),"")))</f>
        <v/>
      </c>
      <c r="K314" s="63" t="str">
        <f t="shared" si="48"/>
        <v/>
      </c>
      <c r="M314" s="58">
        <f t="shared" si="49"/>
        <v>278</v>
      </c>
      <c r="O314" s="58" t="str">
        <f>IF($O$2&gt;=M314,VLOOKUP(M314,Cs!$CB$7:$CI$33000,8,FALSE),"")</f>
        <v/>
      </c>
      <c r="P314" s="58" t="str">
        <f>IF($O$2&gt;=M314,VLOOKUP(M314,Cs!$CB$7:$CI$33000,7,FALSE),"")</f>
        <v/>
      </c>
      <c r="Q314" s="58" t="str">
        <f>IF($O$2&gt;=M314,IF(VLOOKUP(M314,Cs!$CB$7:$CN$33000,9,FALSE)&lt;&gt;0,VLOOKUP(M314,Cs!$CB$7:$CN$33000,9,FALSE),""),"")</f>
        <v/>
      </c>
      <c r="R314" s="58" t="str">
        <f>IF($O$2&gt;=M314,VLOOKUP(M314,Cs!$CB$7:$CN$33000,10,FALSE),"")</f>
        <v/>
      </c>
      <c r="S314" s="58" t="str">
        <f>IF($O$2&gt;=M314,VLOOKUP(M314,Cs!$CB$7:$CN$33000,11,FALSE),"")</f>
        <v/>
      </c>
      <c r="T314" s="58" t="str">
        <f>IF($O$2&gt;=M314,IF(ISERROR(VLOOKUP(M314,Cs!$CB$7:$CI$10000,4,FALSE))=TRUE,"",IF(VLOOKUP(M314,Cs!$CB$7:$CI$10000,4,FALSE)&lt;&gt;0,VLOOKUP(M314,Cs!$CB$7:$CI$10000,4,FALSE),"")),"")</f>
        <v/>
      </c>
      <c r="U314" s="58" t="str">
        <f>IF($O$2&gt;=M314,IF(ISERROR(VLOOKUP(M314,Cs!$CB$7:$CI$10000,5,FALSE))=TRUE,"",IF(VLOOKUP(M314,Cs!$CB$7:$CI$10000,5,FALSE)&lt;&gt;0,VLOOKUP(M314,Cs!$CB$7:$CI$10000,5,FALSE),"")),"")</f>
        <v/>
      </c>
      <c r="V314" s="58" t="str">
        <f>IF($O$2&gt;=M314,VLOOKUP(M314,Cs!$CB$7:$CI$33000,6,FALSE),"")</f>
        <v/>
      </c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  <c r="AL314" s="73"/>
      <c r="AM314" s="73"/>
      <c r="AN314" s="73"/>
      <c r="AO314" s="73"/>
      <c r="AP314" s="73"/>
      <c r="AQ314" s="73"/>
      <c r="AR314" s="73"/>
      <c r="AS314" s="73"/>
      <c r="AT314" s="73"/>
      <c r="AU314" s="73"/>
      <c r="AV314" s="73"/>
      <c r="AW314" s="73"/>
      <c r="AX314" s="73"/>
      <c r="AY314" s="73"/>
      <c r="AZ314" s="73"/>
      <c r="BA314" s="73"/>
      <c r="BB314" s="73"/>
      <c r="CB314" s="58" t="str">
        <f>IF($O$2&gt;=M314,IF(ISERROR(VLOOKUP(M314,Cs!$CB$10007:$CI$33000,4,FALSE))=TRUE,"",IF(VLOOKUP(M314,Cs!$CB$10007:$CI$33000,4,FALSE)&lt;&gt;0,VLOOKUP(M314,Cs!$CB$10007:$CI$33000,4,FALSE),"")),"")</f>
        <v/>
      </c>
      <c r="CC314" s="58" t="str">
        <f>IF($O$2&gt;=M314,IF(ISERROR(VLOOKUP(M314,Cs!$CB$10007:$CI$33000,5,FALSE))=TRUE,"",IF(VLOOKUP(M314,Cs!$CB$10007:$CI$33000,5,FALSE)&lt;&gt;0,VLOOKUP(M314,Cs!$CB$10007:$CI$33000,5,FALSE),"")),"")</f>
        <v/>
      </c>
    </row>
    <row r="315" spans="1:81" x14ac:dyDescent="0.25">
      <c r="A315" s="59" t="str">
        <f t="shared" si="45"/>
        <v/>
      </c>
      <c r="B315" s="60" t="str">
        <f>IF($O$2&gt;=M315,VLOOKUP(M315,Cs!$CB$7:$CI$33000,2,FALSE),"")</f>
        <v/>
      </c>
      <c r="C315" s="61" t="str">
        <f>IF($O$2&gt;=M315,VLOOKUP(M315,Cs!$CB$7:$CN$33000,12,FALSE),"")</f>
        <v/>
      </c>
      <c r="D315" s="61" t="str">
        <f t="shared" si="46"/>
        <v/>
      </c>
      <c r="E315" s="66" t="str">
        <f>IF($O$2&gt;=M315,VLOOKUP(M315,Cs!$CB$7:$CN$33000,13,FALSE),"")</f>
        <v/>
      </c>
      <c r="F315" s="61" t="str">
        <f t="shared" si="47"/>
        <v/>
      </c>
      <c r="G315" s="62" t="str">
        <f>IF(M315&lt;=$O$2,T315,IF(M314=$O$2,$Q$3,IF(M313=$O$2,SUM($G$281:G313),IF(M312=$O$2,SUM(G314,-I314),IF(M311=$O$2,SUM(G314,H314),"")))))</f>
        <v/>
      </c>
      <c r="H315" s="62" t="str">
        <f>IF(M315&lt;=$O$2,CB315,IF(M314=$O$2,$BQ$3,IF(M313=$O$2,SUM($H$281:H313),IF(M312=$O$2,SUM(H314,-J314),""))))</f>
        <v/>
      </c>
      <c r="I315" s="62" t="str">
        <f>IF(M315&lt;=$O$2,U315,IF(M314=$O$2,$R$3,IF(M313=$O$2,SUM($I$281:I313),"")))</f>
        <v/>
      </c>
      <c r="J315" s="62" t="str">
        <f>IF(M315&lt;=$O$2,CC315,IF(M314=$O$2,$BR$3,IF(M313=$O$2,SUM($J$281:J313),"")))</f>
        <v/>
      </c>
      <c r="K315" s="63" t="str">
        <f t="shared" si="48"/>
        <v/>
      </c>
      <c r="M315" s="58">
        <f t="shared" si="49"/>
        <v>279</v>
      </c>
      <c r="O315" s="58" t="str">
        <f>IF($O$2&gt;=M315,VLOOKUP(M315,Cs!$CB$7:$CI$33000,8,FALSE),"")</f>
        <v/>
      </c>
      <c r="P315" s="58" t="str">
        <f>IF($O$2&gt;=M315,VLOOKUP(M315,Cs!$CB$7:$CI$33000,7,FALSE),"")</f>
        <v/>
      </c>
      <c r="Q315" s="58" t="str">
        <f>IF($O$2&gt;=M315,IF(VLOOKUP(M315,Cs!$CB$7:$CN$33000,9,FALSE)&lt;&gt;0,VLOOKUP(M315,Cs!$CB$7:$CN$33000,9,FALSE),""),"")</f>
        <v/>
      </c>
      <c r="R315" s="58" t="str">
        <f>IF($O$2&gt;=M315,VLOOKUP(M315,Cs!$CB$7:$CN$33000,10,FALSE),"")</f>
        <v/>
      </c>
      <c r="S315" s="58" t="str">
        <f>IF($O$2&gt;=M315,VLOOKUP(M315,Cs!$CB$7:$CN$33000,11,FALSE),"")</f>
        <v/>
      </c>
      <c r="T315" s="58" t="str">
        <f>IF($O$2&gt;=M315,IF(ISERROR(VLOOKUP(M315,Cs!$CB$7:$CI$10000,4,FALSE))=TRUE,"",IF(VLOOKUP(M315,Cs!$CB$7:$CI$10000,4,FALSE)&lt;&gt;0,VLOOKUP(M315,Cs!$CB$7:$CI$10000,4,FALSE),"")),"")</f>
        <v/>
      </c>
      <c r="U315" s="58" t="str">
        <f>IF($O$2&gt;=M315,IF(ISERROR(VLOOKUP(M315,Cs!$CB$7:$CI$10000,5,FALSE))=TRUE,"",IF(VLOOKUP(M315,Cs!$CB$7:$CI$10000,5,FALSE)&lt;&gt;0,VLOOKUP(M315,Cs!$CB$7:$CI$10000,5,FALSE),"")),"")</f>
        <v/>
      </c>
      <c r="V315" s="58" t="str">
        <f>IF($O$2&gt;=M315,VLOOKUP(M315,Cs!$CB$7:$CI$33000,6,FALSE),"")</f>
        <v/>
      </c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  <c r="AL315" s="73"/>
      <c r="AM315" s="73"/>
      <c r="AN315" s="73"/>
      <c r="AO315" s="73"/>
      <c r="AP315" s="73"/>
      <c r="AQ315" s="73"/>
      <c r="AR315" s="73"/>
      <c r="AS315" s="73"/>
      <c r="AT315" s="73"/>
      <c r="AU315" s="73"/>
      <c r="AV315" s="73"/>
      <c r="AW315" s="73"/>
      <c r="AX315" s="73"/>
      <c r="AY315" s="73"/>
      <c r="AZ315" s="73"/>
      <c r="BA315" s="73"/>
      <c r="BB315" s="73"/>
      <c r="CB315" s="58" t="str">
        <f>IF($O$2&gt;=M315,IF(ISERROR(VLOOKUP(M315,Cs!$CB$10007:$CI$33000,4,FALSE))=TRUE,"",IF(VLOOKUP(M315,Cs!$CB$10007:$CI$33000,4,FALSE)&lt;&gt;0,VLOOKUP(M315,Cs!$CB$10007:$CI$33000,4,FALSE),"")),"")</f>
        <v/>
      </c>
      <c r="CC315" s="58" t="str">
        <f>IF($O$2&gt;=M315,IF(ISERROR(VLOOKUP(M315,Cs!$CB$10007:$CI$33000,5,FALSE))=TRUE,"",IF(VLOOKUP(M315,Cs!$CB$10007:$CI$33000,5,FALSE)&lt;&gt;0,VLOOKUP(M315,Cs!$CB$10007:$CI$33000,5,FALSE),"")),"")</f>
        <v/>
      </c>
    </row>
    <row r="316" spans="1:81" x14ac:dyDescent="0.25">
      <c r="A316" s="59" t="str">
        <f t="shared" si="45"/>
        <v/>
      </c>
      <c r="B316" s="60" t="str">
        <f>IF($O$2&gt;=M316,VLOOKUP(M316,Cs!$CB$7:$CI$33000,2,FALSE),"")</f>
        <v/>
      </c>
      <c r="C316" s="61" t="str">
        <f>IF($O$2&gt;=M316,VLOOKUP(M316,Cs!$CB$7:$CN$33000,12,FALSE),"")</f>
        <v/>
      </c>
      <c r="D316" s="61" t="str">
        <f t="shared" si="46"/>
        <v/>
      </c>
      <c r="E316" s="66" t="str">
        <f>IF($O$2&gt;=M316,VLOOKUP(M316,Cs!$CB$7:$CN$33000,13,FALSE),"")</f>
        <v/>
      </c>
      <c r="F316" s="61" t="str">
        <f t="shared" si="47"/>
        <v/>
      </c>
      <c r="G316" s="62" t="str">
        <f>IF(M316&lt;=$O$2,T316,IF(M315=$O$2,$Q$3,IF(M314=$O$2,SUM($G$281:G314),IF(M313=$O$2,SUM(G315,-I315),IF(M312=$O$2,SUM(G315,H315),"")))))</f>
        <v/>
      </c>
      <c r="H316" s="62" t="str">
        <f>IF(M316&lt;=$O$2,CB316,IF(M315=$O$2,$BQ$3,IF(M314=$O$2,SUM($H$281:H314),IF(M313=$O$2,SUM(H315,-J315),""))))</f>
        <v/>
      </c>
      <c r="I316" s="62" t="str">
        <f>IF(M316&lt;=$O$2,U316,IF(M315=$O$2,$R$3,IF(M314=$O$2,SUM($I$281:I314),"")))</f>
        <v/>
      </c>
      <c r="J316" s="62" t="str">
        <f>IF(M316&lt;=$O$2,CC316,IF(M315=$O$2,$BR$3,IF(M314=$O$2,SUM($J$281:J314),"")))</f>
        <v/>
      </c>
      <c r="K316" s="63" t="str">
        <f t="shared" si="48"/>
        <v/>
      </c>
      <c r="M316" s="58">
        <f t="shared" si="49"/>
        <v>280</v>
      </c>
      <c r="O316" s="58" t="str">
        <f>IF($O$2&gt;=M316,VLOOKUP(M316,Cs!$CB$7:$CI$33000,8,FALSE),"")</f>
        <v/>
      </c>
      <c r="P316" s="58" t="str">
        <f>IF($O$2&gt;=M316,VLOOKUP(M316,Cs!$CB$7:$CI$33000,7,FALSE),"")</f>
        <v/>
      </c>
      <c r="Q316" s="58" t="str">
        <f>IF($O$2&gt;=M316,IF(VLOOKUP(M316,Cs!$CB$7:$CN$33000,9,FALSE)&lt;&gt;0,VLOOKUP(M316,Cs!$CB$7:$CN$33000,9,FALSE),""),"")</f>
        <v/>
      </c>
      <c r="R316" s="58" t="str">
        <f>IF($O$2&gt;=M316,VLOOKUP(M316,Cs!$CB$7:$CN$33000,10,FALSE),"")</f>
        <v/>
      </c>
      <c r="S316" s="58" t="str">
        <f>IF($O$2&gt;=M316,VLOOKUP(M316,Cs!$CB$7:$CN$33000,11,FALSE),"")</f>
        <v/>
      </c>
      <c r="T316" s="58" t="str">
        <f>IF($O$2&gt;=M316,IF(ISERROR(VLOOKUP(M316,Cs!$CB$7:$CI$10000,4,FALSE))=TRUE,"",IF(VLOOKUP(M316,Cs!$CB$7:$CI$10000,4,FALSE)&lt;&gt;0,VLOOKUP(M316,Cs!$CB$7:$CI$10000,4,FALSE),"")),"")</f>
        <v/>
      </c>
      <c r="U316" s="58" t="str">
        <f>IF($O$2&gt;=M316,IF(ISERROR(VLOOKUP(M316,Cs!$CB$7:$CI$10000,5,FALSE))=TRUE,"",IF(VLOOKUP(M316,Cs!$CB$7:$CI$10000,5,FALSE)&lt;&gt;0,VLOOKUP(M316,Cs!$CB$7:$CI$10000,5,FALSE),"")),"")</f>
        <v/>
      </c>
      <c r="V316" s="58" t="str">
        <f>IF($O$2&gt;=M316,VLOOKUP(M316,Cs!$CB$7:$CI$33000,6,FALSE),"")</f>
        <v/>
      </c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  <c r="AL316" s="73"/>
      <c r="AM316" s="73"/>
      <c r="AN316" s="73"/>
      <c r="AO316" s="73"/>
      <c r="AP316" s="73"/>
      <c r="AQ316" s="73"/>
      <c r="AR316" s="73"/>
      <c r="AS316" s="73"/>
      <c r="AT316" s="73"/>
      <c r="AU316" s="73"/>
      <c r="AV316" s="73"/>
      <c r="AW316" s="73"/>
      <c r="AX316" s="73"/>
      <c r="AY316" s="73"/>
      <c r="AZ316" s="73"/>
      <c r="BA316" s="73"/>
      <c r="BB316" s="73"/>
      <c r="CB316" s="58" t="str">
        <f>IF($O$2&gt;=M316,IF(ISERROR(VLOOKUP(M316,Cs!$CB$10007:$CI$33000,4,FALSE))=TRUE,"",IF(VLOOKUP(M316,Cs!$CB$10007:$CI$33000,4,FALSE)&lt;&gt;0,VLOOKUP(M316,Cs!$CB$10007:$CI$33000,4,FALSE),"")),"")</f>
        <v/>
      </c>
      <c r="CC316" s="58" t="str">
        <f>IF($O$2&gt;=M316,IF(ISERROR(VLOOKUP(M316,Cs!$CB$10007:$CI$33000,5,FALSE))=TRUE,"",IF(VLOOKUP(M316,Cs!$CB$10007:$CI$33000,5,FALSE)&lt;&gt;0,VLOOKUP(M316,Cs!$CB$10007:$CI$33000,5,FALSE),"")),"")</f>
        <v/>
      </c>
    </row>
    <row r="317" spans="1:81" x14ac:dyDescent="0.25">
      <c r="A317" s="59" t="str">
        <f t="shared" si="45"/>
        <v/>
      </c>
      <c r="B317" s="60" t="str">
        <f>IF($O$2&gt;=M317,VLOOKUP(M317,Cs!$CB$7:$CI$33000,2,FALSE),"")</f>
        <v/>
      </c>
      <c r="C317" s="61" t="str">
        <f>IF($O$2&gt;=M317,VLOOKUP(M317,Cs!$CB$7:$CN$33000,12,FALSE),"")</f>
        <v/>
      </c>
      <c r="D317" s="61" t="str">
        <f t="shared" si="46"/>
        <v/>
      </c>
      <c r="E317" s="66" t="str">
        <f>IF($O$2&gt;=M317,VLOOKUP(M317,Cs!$CB$7:$CN$33000,13,FALSE),"")</f>
        <v/>
      </c>
      <c r="F317" s="61" t="str">
        <f t="shared" si="47"/>
        <v/>
      </c>
      <c r="G317" s="62" t="str">
        <f>IF(M317&lt;=$O$2,T317,IF(M316=$O$2,$Q$3,IF(M315=$O$2,SUM($G$281:G315),IF(M314=$O$2,SUM(G316,-I316),IF(M313=$O$2,SUM(G316,H316),"")))))</f>
        <v/>
      </c>
      <c r="H317" s="62" t="str">
        <f>IF(M317&lt;=$O$2,CB317,IF(M316=$O$2,$BQ$3,IF(M315=$O$2,SUM($H$281:H315),IF(M314=$O$2,SUM(H316,-J316),""))))</f>
        <v/>
      </c>
      <c r="I317" s="62" t="str">
        <f>IF(M317&lt;=$O$2,U317,IF(M316=$O$2,$R$3,IF(M315=$O$2,SUM($I$281:I315),"")))</f>
        <v/>
      </c>
      <c r="J317" s="62" t="str">
        <f>IF(M317&lt;=$O$2,CC317,IF(M316=$O$2,$BR$3,IF(M315=$O$2,SUM($J$281:J315),"")))</f>
        <v/>
      </c>
      <c r="K317" s="63" t="str">
        <f t="shared" si="48"/>
        <v/>
      </c>
      <c r="M317" s="58">
        <f t="shared" si="49"/>
        <v>281</v>
      </c>
      <c r="O317" s="58" t="str">
        <f>IF($O$2&gt;=M317,VLOOKUP(M317,Cs!$CB$7:$CI$33000,8,FALSE),"")</f>
        <v/>
      </c>
      <c r="P317" s="58" t="str">
        <f>IF($O$2&gt;=M317,VLOOKUP(M317,Cs!$CB$7:$CI$33000,7,FALSE),"")</f>
        <v/>
      </c>
      <c r="Q317" s="58" t="str">
        <f>IF($O$2&gt;=M317,IF(VLOOKUP(M317,Cs!$CB$7:$CN$33000,9,FALSE)&lt;&gt;0,VLOOKUP(M317,Cs!$CB$7:$CN$33000,9,FALSE),""),"")</f>
        <v/>
      </c>
      <c r="R317" s="58" t="str">
        <f>IF($O$2&gt;=M317,VLOOKUP(M317,Cs!$CB$7:$CN$33000,10,FALSE),"")</f>
        <v/>
      </c>
      <c r="S317" s="58" t="str">
        <f>IF($O$2&gt;=M317,VLOOKUP(M317,Cs!$CB$7:$CN$33000,11,FALSE),"")</f>
        <v/>
      </c>
      <c r="T317" s="58" t="str">
        <f>IF($O$2&gt;=M317,IF(ISERROR(VLOOKUP(M317,Cs!$CB$7:$CI$10000,4,FALSE))=TRUE,"",IF(VLOOKUP(M317,Cs!$CB$7:$CI$10000,4,FALSE)&lt;&gt;0,VLOOKUP(M317,Cs!$CB$7:$CI$10000,4,FALSE),"")),"")</f>
        <v/>
      </c>
      <c r="U317" s="58" t="str">
        <f>IF($O$2&gt;=M317,IF(ISERROR(VLOOKUP(M317,Cs!$CB$7:$CI$10000,5,FALSE))=TRUE,"",IF(VLOOKUP(M317,Cs!$CB$7:$CI$10000,5,FALSE)&lt;&gt;0,VLOOKUP(M317,Cs!$CB$7:$CI$10000,5,FALSE),"")),"")</f>
        <v/>
      </c>
      <c r="V317" s="58" t="str">
        <f>IF($O$2&gt;=M317,VLOOKUP(M317,Cs!$CB$7:$CI$33000,6,FALSE),"")</f>
        <v/>
      </c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  <c r="AL317" s="73"/>
      <c r="AM317" s="73"/>
      <c r="AN317" s="73"/>
      <c r="AO317" s="73"/>
      <c r="AP317" s="73"/>
      <c r="AQ317" s="73"/>
      <c r="AR317" s="73"/>
      <c r="AS317" s="73"/>
      <c r="AT317" s="73"/>
      <c r="AU317" s="73"/>
      <c r="AV317" s="73"/>
      <c r="AW317" s="73"/>
      <c r="AX317" s="73"/>
      <c r="AY317" s="73"/>
      <c r="AZ317" s="73"/>
      <c r="BA317" s="73"/>
      <c r="BB317" s="73"/>
      <c r="CB317" s="58" t="str">
        <f>IF($O$2&gt;=M317,IF(ISERROR(VLOOKUP(M317,Cs!$CB$10007:$CI$33000,4,FALSE))=TRUE,"",IF(VLOOKUP(M317,Cs!$CB$10007:$CI$33000,4,FALSE)&lt;&gt;0,VLOOKUP(M317,Cs!$CB$10007:$CI$33000,4,FALSE),"")),"")</f>
        <v/>
      </c>
      <c r="CC317" s="58" t="str">
        <f>IF($O$2&gt;=M317,IF(ISERROR(VLOOKUP(M317,Cs!$CB$10007:$CI$33000,5,FALSE))=TRUE,"",IF(VLOOKUP(M317,Cs!$CB$10007:$CI$33000,5,FALSE)&lt;&gt;0,VLOOKUP(M317,Cs!$CB$10007:$CI$33000,5,FALSE),"")),"")</f>
        <v/>
      </c>
    </row>
    <row r="318" spans="1:81" x14ac:dyDescent="0.25">
      <c r="A318" s="59" t="str">
        <f t="shared" si="45"/>
        <v/>
      </c>
      <c r="B318" s="60" t="str">
        <f>IF($O$2&gt;=M318,VLOOKUP(M318,Cs!$CB$7:$CI$33000,2,FALSE),"")</f>
        <v/>
      </c>
      <c r="C318" s="61" t="str">
        <f>IF($O$2&gt;=M318,VLOOKUP(M318,Cs!$CB$7:$CN$33000,12,FALSE),"")</f>
        <v/>
      </c>
      <c r="D318" s="61" t="str">
        <f t="shared" si="46"/>
        <v/>
      </c>
      <c r="E318" s="66" t="str">
        <f>IF($O$2&gt;=M318,VLOOKUP(M318,Cs!$CB$7:$CN$33000,13,FALSE),"")</f>
        <v/>
      </c>
      <c r="F318" s="61" t="str">
        <f t="shared" si="47"/>
        <v/>
      </c>
      <c r="G318" s="62" t="str">
        <f>IF(M318&lt;=$O$2,T318,IF(M317=$O$2,$Q$3,IF(M316=$O$2,SUM($G$281:G316),IF(M315=$O$2,SUM(G317,-I317),IF(M314=$O$2,SUM(G317,H317),"")))))</f>
        <v/>
      </c>
      <c r="H318" s="62" t="str">
        <f>IF(M318&lt;=$O$2,CB318,IF(M317=$O$2,$BQ$3,IF(M316=$O$2,SUM($H$281:H316),IF(M315=$O$2,SUM(H317,-J317),""))))</f>
        <v/>
      </c>
      <c r="I318" s="62" t="str">
        <f>IF(M318&lt;=$O$2,U318,IF(M317=$O$2,$R$3,IF(M316=$O$2,SUM($I$281:I316),"")))</f>
        <v/>
      </c>
      <c r="J318" s="62" t="str">
        <f>IF(M318&lt;=$O$2,CC318,IF(M317=$O$2,$BR$3,IF(M316=$O$2,SUM($J$281:J316),"")))</f>
        <v/>
      </c>
      <c r="K318" s="63" t="str">
        <f t="shared" si="48"/>
        <v/>
      </c>
      <c r="M318" s="58">
        <f t="shared" si="49"/>
        <v>282</v>
      </c>
      <c r="O318" s="58" t="str">
        <f>IF($O$2&gt;=M318,VLOOKUP(M318,Cs!$CB$7:$CI$33000,8,FALSE),"")</f>
        <v/>
      </c>
      <c r="P318" s="58" t="str">
        <f>IF($O$2&gt;=M318,VLOOKUP(M318,Cs!$CB$7:$CI$33000,7,FALSE),"")</f>
        <v/>
      </c>
      <c r="Q318" s="58" t="str">
        <f>IF($O$2&gt;=M318,IF(VLOOKUP(M318,Cs!$CB$7:$CN$33000,9,FALSE)&lt;&gt;0,VLOOKUP(M318,Cs!$CB$7:$CN$33000,9,FALSE),""),"")</f>
        <v/>
      </c>
      <c r="R318" s="58" t="str">
        <f>IF($O$2&gt;=M318,VLOOKUP(M318,Cs!$CB$7:$CN$33000,10,FALSE),"")</f>
        <v/>
      </c>
      <c r="S318" s="58" t="str">
        <f>IF($O$2&gt;=M318,VLOOKUP(M318,Cs!$CB$7:$CN$33000,11,FALSE),"")</f>
        <v/>
      </c>
      <c r="T318" s="58" t="str">
        <f>IF($O$2&gt;=M318,IF(ISERROR(VLOOKUP(M318,Cs!$CB$7:$CI$10000,4,FALSE))=TRUE,"",IF(VLOOKUP(M318,Cs!$CB$7:$CI$10000,4,FALSE)&lt;&gt;0,VLOOKUP(M318,Cs!$CB$7:$CI$10000,4,FALSE),"")),"")</f>
        <v/>
      </c>
      <c r="U318" s="58" t="str">
        <f>IF($O$2&gt;=M318,IF(ISERROR(VLOOKUP(M318,Cs!$CB$7:$CI$10000,5,FALSE))=TRUE,"",IF(VLOOKUP(M318,Cs!$CB$7:$CI$10000,5,FALSE)&lt;&gt;0,VLOOKUP(M318,Cs!$CB$7:$CI$10000,5,FALSE),"")),"")</f>
        <v/>
      </c>
      <c r="V318" s="58" t="str">
        <f>IF($O$2&gt;=M318,VLOOKUP(M318,Cs!$CB$7:$CI$33000,6,FALSE),"")</f>
        <v/>
      </c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  <c r="AL318" s="73"/>
      <c r="AM318" s="73"/>
      <c r="AN318" s="73"/>
      <c r="AO318" s="73"/>
      <c r="AP318" s="73"/>
      <c r="AQ318" s="73"/>
      <c r="AR318" s="73"/>
      <c r="AS318" s="73"/>
      <c r="AT318" s="73"/>
      <c r="AU318" s="73"/>
      <c r="AV318" s="73"/>
      <c r="AW318" s="73"/>
      <c r="AX318" s="73"/>
      <c r="AY318" s="73"/>
      <c r="AZ318" s="73"/>
      <c r="BA318" s="73"/>
      <c r="BB318" s="73"/>
      <c r="CB318" s="58" t="str">
        <f>IF($O$2&gt;=M318,IF(ISERROR(VLOOKUP(M318,Cs!$CB$10007:$CI$33000,4,FALSE))=TRUE,"",IF(VLOOKUP(M318,Cs!$CB$10007:$CI$33000,4,FALSE)&lt;&gt;0,VLOOKUP(M318,Cs!$CB$10007:$CI$33000,4,FALSE),"")),"")</f>
        <v/>
      </c>
      <c r="CC318" s="58" t="str">
        <f>IF($O$2&gt;=M318,IF(ISERROR(VLOOKUP(M318,Cs!$CB$10007:$CI$33000,5,FALSE))=TRUE,"",IF(VLOOKUP(M318,Cs!$CB$10007:$CI$33000,5,FALSE)&lt;&gt;0,VLOOKUP(M318,Cs!$CB$10007:$CI$33000,5,FALSE),"")),"")</f>
        <v/>
      </c>
    </row>
    <row r="319" spans="1:81" x14ac:dyDescent="0.25">
      <c r="A319" s="59" t="str">
        <f t="shared" si="45"/>
        <v/>
      </c>
      <c r="B319" s="60" t="str">
        <f>IF($O$2&gt;=M319,VLOOKUP(M319,Cs!$CB$7:$CI$33000,2,FALSE),"")</f>
        <v/>
      </c>
      <c r="C319" s="61" t="str">
        <f>IF($O$2&gt;=M319,VLOOKUP(M319,Cs!$CB$7:$CN$33000,12,FALSE),"")</f>
        <v/>
      </c>
      <c r="D319" s="61" t="str">
        <f t="shared" si="46"/>
        <v/>
      </c>
      <c r="E319" s="66" t="str">
        <f>IF($O$2&gt;=M319,VLOOKUP(M319,Cs!$CB$7:$CN$33000,13,FALSE),"")</f>
        <v/>
      </c>
      <c r="F319" s="61" t="str">
        <f t="shared" si="47"/>
        <v/>
      </c>
      <c r="G319" s="62" t="str">
        <f>IF(M319&lt;=$O$2,T319,IF(M318=$O$2,$Q$3,IF(M317=$O$2,SUM($G$281:G317),IF(M316=$O$2,SUM(G318,-I318),IF(M315=$O$2,SUM(G318,H318),"")))))</f>
        <v/>
      </c>
      <c r="H319" s="62" t="str">
        <f>IF(M319&lt;=$O$2,CB319,IF(M318=$O$2,$BQ$3,IF(M317=$O$2,SUM($H$281:H317),IF(M316=$O$2,SUM(H318,-J318),""))))</f>
        <v/>
      </c>
      <c r="I319" s="62" t="str">
        <f>IF(M319&lt;=$O$2,U319,IF(M318=$O$2,$R$3,IF(M317=$O$2,SUM($I$281:I317),"")))</f>
        <v/>
      </c>
      <c r="J319" s="62" t="str">
        <f>IF(M319&lt;=$O$2,CC319,IF(M318=$O$2,$BR$3,IF(M317=$O$2,SUM($J$281:J317),"")))</f>
        <v/>
      </c>
      <c r="K319" s="63" t="str">
        <f t="shared" si="48"/>
        <v/>
      </c>
      <c r="M319" s="58">
        <f t="shared" si="49"/>
        <v>283</v>
      </c>
      <c r="O319" s="58" t="str">
        <f>IF($O$2&gt;=M319,VLOOKUP(M319,Cs!$CB$7:$CI$33000,8,FALSE),"")</f>
        <v/>
      </c>
      <c r="P319" s="58" t="str">
        <f>IF($O$2&gt;=M319,VLOOKUP(M319,Cs!$CB$7:$CI$33000,7,FALSE),"")</f>
        <v/>
      </c>
      <c r="Q319" s="58" t="str">
        <f>IF($O$2&gt;=M319,IF(VLOOKUP(M319,Cs!$CB$7:$CN$33000,9,FALSE)&lt;&gt;0,VLOOKUP(M319,Cs!$CB$7:$CN$33000,9,FALSE),""),"")</f>
        <v/>
      </c>
      <c r="R319" s="58" t="str">
        <f>IF($O$2&gt;=M319,VLOOKUP(M319,Cs!$CB$7:$CN$33000,10,FALSE),"")</f>
        <v/>
      </c>
      <c r="S319" s="58" t="str">
        <f>IF($O$2&gt;=M319,VLOOKUP(M319,Cs!$CB$7:$CN$33000,11,FALSE),"")</f>
        <v/>
      </c>
      <c r="T319" s="58" t="str">
        <f>IF($O$2&gt;=M319,IF(ISERROR(VLOOKUP(M319,Cs!$CB$7:$CI$10000,4,FALSE))=TRUE,"",IF(VLOOKUP(M319,Cs!$CB$7:$CI$10000,4,FALSE)&lt;&gt;0,VLOOKUP(M319,Cs!$CB$7:$CI$10000,4,FALSE),"")),"")</f>
        <v/>
      </c>
      <c r="U319" s="58" t="str">
        <f>IF($O$2&gt;=M319,IF(ISERROR(VLOOKUP(M319,Cs!$CB$7:$CI$10000,5,FALSE))=TRUE,"",IF(VLOOKUP(M319,Cs!$CB$7:$CI$10000,5,FALSE)&lt;&gt;0,VLOOKUP(M319,Cs!$CB$7:$CI$10000,5,FALSE),"")),"")</f>
        <v/>
      </c>
      <c r="V319" s="58" t="str">
        <f>IF($O$2&gt;=M319,VLOOKUP(M319,Cs!$CB$7:$CI$33000,6,FALSE),"")</f>
        <v/>
      </c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  <c r="AL319" s="73"/>
      <c r="AM319" s="73"/>
      <c r="AN319" s="73"/>
      <c r="AO319" s="73"/>
      <c r="AP319" s="73"/>
      <c r="AQ319" s="73"/>
      <c r="AR319" s="73"/>
      <c r="AS319" s="73"/>
      <c r="AT319" s="73"/>
      <c r="AU319" s="73"/>
      <c r="AV319" s="73"/>
      <c r="AW319" s="73"/>
      <c r="AX319" s="73"/>
      <c r="AY319" s="73"/>
      <c r="AZ319" s="73"/>
      <c r="BA319" s="73"/>
      <c r="BB319" s="73"/>
      <c r="CB319" s="58" t="str">
        <f>IF($O$2&gt;=M319,IF(ISERROR(VLOOKUP(M319,Cs!$CB$10007:$CI$33000,4,FALSE))=TRUE,"",IF(VLOOKUP(M319,Cs!$CB$10007:$CI$33000,4,FALSE)&lt;&gt;0,VLOOKUP(M319,Cs!$CB$10007:$CI$33000,4,FALSE),"")),"")</f>
        <v/>
      </c>
      <c r="CC319" s="58" t="str">
        <f>IF($O$2&gt;=M319,IF(ISERROR(VLOOKUP(M319,Cs!$CB$10007:$CI$33000,5,FALSE))=TRUE,"",IF(VLOOKUP(M319,Cs!$CB$10007:$CI$33000,5,FALSE)&lt;&gt;0,VLOOKUP(M319,Cs!$CB$10007:$CI$33000,5,FALSE),"")),"")</f>
        <v/>
      </c>
    </row>
    <row r="320" spans="1:81" x14ac:dyDescent="0.25">
      <c r="A320" s="59" t="str">
        <f t="shared" si="45"/>
        <v/>
      </c>
      <c r="B320" s="60" t="str">
        <f>IF($O$2&gt;=M320,VLOOKUP(M320,Cs!$CB$7:$CI$33000,2,FALSE),"")</f>
        <v/>
      </c>
      <c r="C320" s="61" t="str">
        <f>IF($O$2&gt;=M320,VLOOKUP(M320,Cs!$CB$7:$CN$33000,12,FALSE),"")</f>
        <v/>
      </c>
      <c r="D320" s="61" t="str">
        <f t="shared" si="46"/>
        <v/>
      </c>
      <c r="E320" s="66" t="str">
        <f>IF($O$2&gt;=M320,VLOOKUP(M320,Cs!$CB$7:$CN$33000,13,FALSE),"")</f>
        <v/>
      </c>
      <c r="F320" s="61" t="str">
        <f t="shared" si="47"/>
        <v/>
      </c>
      <c r="G320" s="62" t="str">
        <f>IF(M320&lt;=$O$2,T320,IF(M319=$O$2,$Q$3,IF(M318=$O$2,SUM($G$281:G318),IF(M317=$O$2,SUM(G319,-I319),IF(M316=$O$2,SUM(G319,H319),"")))))</f>
        <v/>
      </c>
      <c r="H320" s="62" t="str">
        <f>IF(M320&lt;=$O$2,CB320,IF(M319=$O$2,$BQ$3,IF(M318=$O$2,SUM($H$281:H318),IF(M317=$O$2,SUM(H319,-J319),""))))</f>
        <v/>
      </c>
      <c r="I320" s="62" t="str">
        <f>IF(M320&lt;=$O$2,U320,IF(M319=$O$2,$R$3,IF(M318=$O$2,SUM($I$281:I318),"")))</f>
        <v/>
      </c>
      <c r="J320" s="62" t="str">
        <f>IF(M320&lt;=$O$2,CC320,IF(M319=$O$2,$BR$3,IF(M318=$O$2,SUM($J$281:J318),"")))</f>
        <v/>
      </c>
      <c r="K320" s="63" t="str">
        <f t="shared" si="48"/>
        <v/>
      </c>
      <c r="M320" s="58">
        <f t="shared" si="49"/>
        <v>284</v>
      </c>
      <c r="O320" s="58" t="str">
        <f>IF($O$2&gt;=M320,VLOOKUP(M320,Cs!$CB$7:$CI$33000,8,FALSE),"")</f>
        <v/>
      </c>
      <c r="P320" s="58" t="str">
        <f>IF($O$2&gt;=M320,VLOOKUP(M320,Cs!$CB$7:$CI$33000,7,FALSE),"")</f>
        <v/>
      </c>
      <c r="Q320" s="58" t="str">
        <f>IF($O$2&gt;=M320,IF(VLOOKUP(M320,Cs!$CB$7:$CN$33000,9,FALSE)&lt;&gt;0,VLOOKUP(M320,Cs!$CB$7:$CN$33000,9,FALSE),""),"")</f>
        <v/>
      </c>
      <c r="R320" s="58" t="str">
        <f>IF($O$2&gt;=M320,VLOOKUP(M320,Cs!$CB$7:$CN$33000,10,FALSE),"")</f>
        <v/>
      </c>
      <c r="S320" s="58" t="str">
        <f>IF($O$2&gt;=M320,VLOOKUP(M320,Cs!$CB$7:$CN$33000,11,FALSE),"")</f>
        <v/>
      </c>
      <c r="T320" s="58" t="str">
        <f>IF($O$2&gt;=M320,IF(ISERROR(VLOOKUP(M320,Cs!$CB$7:$CI$10000,4,FALSE))=TRUE,"",IF(VLOOKUP(M320,Cs!$CB$7:$CI$10000,4,FALSE)&lt;&gt;0,VLOOKUP(M320,Cs!$CB$7:$CI$10000,4,FALSE),"")),"")</f>
        <v/>
      </c>
      <c r="U320" s="58" t="str">
        <f>IF($O$2&gt;=M320,IF(ISERROR(VLOOKUP(M320,Cs!$CB$7:$CI$10000,5,FALSE))=TRUE,"",IF(VLOOKUP(M320,Cs!$CB$7:$CI$10000,5,FALSE)&lt;&gt;0,VLOOKUP(M320,Cs!$CB$7:$CI$10000,5,FALSE),"")),"")</f>
        <v/>
      </c>
      <c r="V320" s="58" t="str">
        <f>IF($O$2&gt;=M320,VLOOKUP(M320,Cs!$CB$7:$CI$33000,6,FALSE),"")</f>
        <v/>
      </c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  <c r="AL320" s="73"/>
      <c r="AM320" s="73"/>
      <c r="AN320" s="73"/>
      <c r="AO320" s="73"/>
      <c r="AP320" s="73"/>
      <c r="AQ320" s="73"/>
      <c r="AR320" s="73"/>
      <c r="AS320" s="73"/>
      <c r="AT320" s="73"/>
      <c r="AU320" s="73"/>
      <c r="AV320" s="73"/>
      <c r="AW320" s="73"/>
      <c r="AX320" s="73"/>
      <c r="AY320" s="73"/>
      <c r="AZ320" s="73"/>
      <c r="BA320" s="73"/>
      <c r="BB320" s="73"/>
      <c r="CB320" s="58" t="str">
        <f>IF($O$2&gt;=M320,IF(ISERROR(VLOOKUP(M320,Cs!$CB$10007:$CI$33000,4,FALSE))=TRUE,"",IF(VLOOKUP(M320,Cs!$CB$10007:$CI$33000,4,FALSE)&lt;&gt;0,VLOOKUP(M320,Cs!$CB$10007:$CI$33000,4,FALSE),"")),"")</f>
        <v/>
      </c>
      <c r="CC320" s="58" t="str">
        <f>IF($O$2&gt;=M320,IF(ISERROR(VLOOKUP(M320,Cs!$CB$10007:$CI$33000,5,FALSE))=TRUE,"",IF(VLOOKUP(M320,Cs!$CB$10007:$CI$33000,5,FALSE)&lt;&gt;0,VLOOKUP(M320,Cs!$CB$10007:$CI$33000,5,FALSE),"")),"")</f>
        <v/>
      </c>
    </row>
    <row r="321" spans="1:81" x14ac:dyDescent="0.25">
      <c r="A321" s="59" t="str">
        <f t="shared" si="45"/>
        <v/>
      </c>
      <c r="B321" s="60" t="str">
        <f>IF($O$2&gt;=M321,VLOOKUP(M321,Cs!$CB$7:$CI$33000,2,FALSE),"")</f>
        <v/>
      </c>
      <c r="C321" s="61" t="str">
        <f>IF($O$2&gt;=M321,VLOOKUP(M321,Cs!$CB$7:$CN$33000,12,FALSE),"")</f>
        <v/>
      </c>
      <c r="D321" s="61" t="str">
        <f t="shared" si="46"/>
        <v/>
      </c>
      <c r="E321" s="66" t="str">
        <f>IF($O$2&gt;=M321,VLOOKUP(M321,Cs!$CB$7:$CN$33000,13,FALSE),"")</f>
        <v/>
      </c>
      <c r="F321" s="61" t="str">
        <f t="shared" si="47"/>
        <v/>
      </c>
      <c r="G321" s="62" t="str">
        <f>IF(M321&lt;=$O$2,T321,IF(M320=$O$2,$Q$3,IF(M319=$O$2,SUM($G$281:G319),IF(M318=$O$2,SUM(G320,-I320),IF(M317=$O$2,SUM(G320,H320),"")))))</f>
        <v/>
      </c>
      <c r="H321" s="62" t="str">
        <f>IF(M321&lt;=$O$2,CB321,IF(M320=$O$2,$BQ$3,IF(M319=$O$2,SUM($H$281:H319),IF(M318=$O$2,SUM(H320,-J320),""))))</f>
        <v/>
      </c>
      <c r="I321" s="62" t="str">
        <f>IF(M321&lt;=$O$2,U321,IF(M320=$O$2,$R$3,IF(M319=$O$2,SUM($I$281:I319),"")))</f>
        <v/>
      </c>
      <c r="J321" s="62" t="str">
        <f>IF(M321&lt;=$O$2,CC321,IF(M320=$O$2,$BR$3,IF(M319=$O$2,SUM($J$281:J319),"")))</f>
        <v/>
      </c>
      <c r="K321" s="63" t="str">
        <f t="shared" si="48"/>
        <v/>
      </c>
      <c r="M321" s="58">
        <f t="shared" si="49"/>
        <v>285</v>
      </c>
      <c r="O321" s="58" t="str">
        <f>IF($O$2&gt;=M321,VLOOKUP(M321,Cs!$CB$7:$CI$33000,8,FALSE),"")</f>
        <v/>
      </c>
      <c r="P321" s="58" t="str">
        <f>IF($O$2&gt;=M321,VLOOKUP(M321,Cs!$CB$7:$CI$33000,7,FALSE),"")</f>
        <v/>
      </c>
      <c r="Q321" s="58" t="str">
        <f>IF($O$2&gt;=M321,IF(VLOOKUP(M321,Cs!$CB$7:$CN$33000,9,FALSE)&lt;&gt;0,VLOOKUP(M321,Cs!$CB$7:$CN$33000,9,FALSE),""),"")</f>
        <v/>
      </c>
      <c r="R321" s="58" t="str">
        <f>IF($O$2&gt;=M321,VLOOKUP(M321,Cs!$CB$7:$CN$33000,10,FALSE),"")</f>
        <v/>
      </c>
      <c r="S321" s="58" t="str">
        <f>IF($O$2&gt;=M321,VLOOKUP(M321,Cs!$CB$7:$CN$33000,11,FALSE),"")</f>
        <v/>
      </c>
      <c r="T321" s="58" t="str">
        <f>IF($O$2&gt;=M321,IF(ISERROR(VLOOKUP(M321,Cs!$CB$7:$CI$10000,4,FALSE))=TRUE,"",IF(VLOOKUP(M321,Cs!$CB$7:$CI$10000,4,FALSE)&lt;&gt;0,VLOOKUP(M321,Cs!$CB$7:$CI$10000,4,FALSE),"")),"")</f>
        <v/>
      </c>
      <c r="U321" s="58" t="str">
        <f>IF($O$2&gt;=M321,IF(ISERROR(VLOOKUP(M321,Cs!$CB$7:$CI$10000,5,FALSE))=TRUE,"",IF(VLOOKUP(M321,Cs!$CB$7:$CI$10000,5,FALSE)&lt;&gt;0,VLOOKUP(M321,Cs!$CB$7:$CI$10000,5,FALSE),"")),"")</f>
        <v/>
      </c>
      <c r="V321" s="58" t="str">
        <f>IF($O$2&gt;=M321,VLOOKUP(M321,Cs!$CB$7:$CI$33000,6,FALSE),"")</f>
        <v/>
      </c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  <c r="AL321" s="73"/>
      <c r="AM321" s="73"/>
      <c r="AN321" s="73"/>
      <c r="AO321" s="73"/>
      <c r="AP321" s="73"/>
      <c r="AQ321" s="73"/>
      <c r="AR321" s="73"/>
      <c r="AS321" s="73"/>
      <c r="AT321" s="73"/>
      <c r="AU321" s="73"/>
      <c r="AV321" s="73"/>
      <c r="AW321" s="73"/>
      <c r="AX321" s="73"/>
      <c r="AY321" s="73"/>
      <c r="AZ321" s="73"/>
      <c r="BA321" s="73"/>
      <c r="BB321" s="73"/>
      <c r="CB321" s="58" t="str">
        <f>IF($O$2&gt;=M321,IF(ISERROR(VLOOKUP(M321,Cs!$CB$10007:$CI$33000,4,FALSE))=TRUE,"",IF(VLOOKUP(M321,Cs!$CB$10007:$CI$33000,4,FALSE)&lt;&gt;0,VLOOKUP(M321,Cs!$CB$10007:$CI$33000,4,FALSE),"")),"")</f>
        <v/>
      </c>
      <c r="CC321" s="58" t="str">
        <f>IF($O$2&gt;=M321,IF(ISERROR(VLOOKUP(M321,Cs!$CB$10007:$CI$33000,5,FALSE))=TRUE,"",IF(VLOOKUP(M321,Cs!$CB$10007:$CI$33000,5,FALSE)&lt;&gt;0,VLOOKUP(M321,Cs!$CB$10007:$CI$33000,5,FALSE),"")),"")</f>
        <v/>
      </c>
    </row>
    <row r="322" spans="1:81" x14ac:dyDescent="0.25">
      <c r="A322" s="61"/>
      <c r="B322" s="61"/>
      <c r="C322" s="61"/>
      <c r="D322" s="61"/>
      <c r="E322" s="74"/>
      <c r="F322" s="61" t="str">
        <f>IF(M321&lt;$O$2,$U$4,IF(M321=$O$2,$U$1,IF(M320=$O$2,$U$2,IF(M319=$O$2,$U$3,IF(M318=$O$2,$U$7,"")))))</f>
        <v/>
      </c>
      <c r="G322" s="62" t="str">
        <f>IF(M321&lt;$O$2,SUM(G281:G321),IF(M321=$O$2,$Q$3,IF(M320=$O$2,SUM($G$281:G320),IF(M319=$O$2,SUM(G321,-I321),IF(M318=$O$2,SUM(G321,H321),"")))))</f>
        <v/>
      </c>
      <c r="H322" s="62" t="str">
        <f>IF(M321&lt;$O$2,SUM(H281:H321),IF(M321=$O$2,$BQ$3,IF(M320=$O$2,SUM($H$281:H320),IF(M319=$O$2,SUM(H321,-J321),""))))</f>
        <v/>
      </c>
      <c r="I322" s="62" t="str">
        <f>IF(M321&lt;$O$2,SUM(I281:I321),IF(M321=$O$2,$R$3,IF(M320=$O$2,SUM($I$281:I320),"")))</f>
        <v/>
      </c>
      <c r="J322" s="62" t="str">
        <f>IF(M321&lt;$O$2,SUM(J281:J321),IF(M321=$O$2,$BR$3,IF(M320=$O$2,SUM($J$281:J320),"")))</f>
        <v/>
      </c>
      <c r="M322" s="71">
        <f>IF(M321&lt;$O$2,M321,SUM(M321,1))</f>
        <v>286</v>
      </c>
      <c r="O322" s="58" t="str">
        <f>IF($O$2&gt;=M322,VLOOKUP(M322,Cs!$CB$7:$CI$33000,8,FALSE),"")</f>
        <v/>
      </c>
      <c r="P322" s="58" t="str">
        <f>IF($O$2&gt;=M322,VLOOKUP(M322,Cs!$CB$7:$CI$33000,7,FALSE),"")</f>
        <v/>
      </c>
      <c r="Q322" s="58" t="str">
        <f>IF($O$2&gt;=M322,IF(VLOOKUP(M322,Cs!$CB$7:$CN$33000,9,FALSE)&lt;&gt;0,VLOOKUP(M322,Cs!$CB$7:$CN$33000,9,FALSE),""),"")</f>
        <v/>
      </c>
      <c r="R322" s="58" t="str">
        <f>IF($O$2&gt;=M322,VLOOKUP(M322,Cs!$CB$7:$CN$33000,10,FALSE),"")</f>
        <v/>
      </c>
      <c r="S322" s="58" t="str">
        <f>IF($O$2&gt;=M322,VLOOKUP(M322,Cs!$CB$7:$CN$33000,11,FALSE),"")</f>
        <v/>
      </c>
      <c r="T322" s="58" t="str">
        <f>IF($O$2&gt;=M322,IF(ISERROR(VLOOKUP(M322,Cs!$CB$7:$CI$10000,4,FALSE))=TRUE,"",IF(VLOOKUP(M322,Cs!$CB$7:$CI$10000,4,FALSE)&lt;&gt;0,VLOOKUP(M322,Cs!$CB$7:$CI$10000,4,FALSE),"")),"")</f>
        <v/>
      </c>
      <c r="U322" s="58" t="str">
        <f>IF($O$2&gt;=M322,IF(ISERROR(VLOOKUP(M322,Cs!$CB$7:$CI$10000,5,FALSE))=TRUE,"",IF(VLOOKUP(M322,Cs!$CB$7:$CI$10000,5,FALSE)&lt;&gt;0,VLOOKUP(M322,Cs!$CB$7:$CI$10000,5,FALSE),"")),"")</f>
        <v/>
      </c>
      <c r="V322" s="58" t="str">
        <f>IF($O$2&gt;=M322,VLOOKUP(M322,Cs!$CB$7:$CI$33000,6,FALSE),"")</f>
        <v/>
      </c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  <c r="AL322" s="73"/>
      <c r="AM322" s="73"/>
      <c r="AN322" s="73"/>
      <c r="AO322" s="73"/>
      <c r="AP322" s="73"/>
      <c r="AQ322" s="73"/>
      <c r="AR322" s="73"/>
      <c r="AS322" s="73"/>
      <c r="AT322" s="73"/>
      <c r="AU322" s="73"/>
      <c r="AV322" s="73"/>
      <c r="AW322" s="73"/>
      <c r="AX322" s="73"/>
      <c r="AY322" s="73"/>
      <c r="AZ322" s="73"/>
      <c r="BA322" s="73"/>
      <c r="BB322" s="73"/>
      <c r="CB322" s="58" t="str">
        <f>IF($O$2&gt;=M322,IF(ISERROR(VLOOKUP(M322,Cs!$CB$10007:$CI$33000,4,FALSE))=TRUE,"",IF(VLOOKUP(M322,Cs!$CB$10007:$CI$33000,4,FALSE)&lt;&gt;0,VLOOKUP(M322,Cs!$CB$10007:$CI$33000,4,FALSE),"")),"")</f>
        <v/>
      </c>
      <c r="CC322" s="58" t="str">
        <f>IF($O$2&gt;=M322,IF(ISERROR(VLOOKUP(M322,Cs!$CB$10007:$CI$33000,5,FALSE))=TRUE,"",IF(VLOOKUP(M322,Cs!$CB$10007:$CI$33000,5,FALSE)&lt;&gt;0,VLOOKUP(M322,Cs!$CB$10007:$CI$33000,5,FALSE),"")),"")</f>
        <v/>
      </c>
    </row>
    <row r="323" spans="1:81" x14ac:dyDescent="0.25">
      <c r="A323" s="61"/>
      <c r="B323" s="61"/>
      <c r="C323" s="61"/>
      <c r="D323" s="61"/>
      <c r="E323" s="74"/>
      <c r="F323" s="61" t="str">
        <f>IF(M321=$O$2,$U$2,IF(M320=$O$2,$U$3,IF(M319=$O$2,$U$7,"")))</f>
        <v/>
      </c>
      <c r="G323" s="62" t="str">
        <f>IF(M321=$O$2,SUM($G$281:G321),IF(M320=$O$2,SUM(G322,-I322),IF(M319=$O$2,SUM(G322,H322),"")))</f>
        <v/>
      </c>
      <c r="H323" s="62" t="str">
        <f>IF(M321=$O$2,SUM($H$281:H321),IF(M320=$O$2,SUM(H322,-J322),""))</f>
        <v/>
      </c>
      <c r="I323" s="62" t="str">
        <f>IF(M321=$O$2,SUM($I$281:I321),"")</f>
        <v/>
      </c>
      <c r="J323" s="62" t="str">
        <f>IF(M321=$O$2,SUM($J$281:J321),"")</f>
        <v/>
      </c>
      <c r="M323" s="58">
        <f>M322</f>
        <v>286</v>
      </c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  <c r="AL323" s="73"/>
      <c r="AM323" s="73"/>
      <c r="AN323" s="73"/>
      <c r="AO323" s="73"/>
      <c r="AP323" s="73"/>
      <c r="AQ323" s="73"/>
      <c r="AR323" s="73"/>
      <c r="AS323" s="73"/>
      <c r="AT323" s="73"/>
      <c r="AU323" s="73"/>
      <c r="AV323" s="73"/>
      <c r="AW323" s="73"/>
      <c r="AX323" s="73"/>
      <c r="AY323" s="73"/>
      <c r="AZ323" s="73"/>
      <c r="BA323" s="73"/>
      <c r="BB323" s="73"/>
      <c r="CB323" s="58" t="str">
        <f>IF($O$2&gt;=M323,IF(ISERROR(VLOOKUP(M323,Cs!$CB$10007:$CI$33000,4,FALSE))=TRUE,"",IF(VLOOKUP(M323,Cs!$CB$10007:$CI$33000,4,FALSE)&lt;&gt;0,VLOOKUP(M323,Cs!$CB$10007:$CI$33000,4,FALSE),"")),"")</f>
        <v/>
      </c>
      <c r="CC323" s="58" t="str">
        <f>IF($O$2&gt;=M323,IF(ISERROR(VLOOKUP(M323,Cs!$CB$10007:$CI$33000,5,FALSE))=TRUE,"",IF(VLOOKUP(M323,Cs!$CB$10007:$CI$33000,5,FALSE)&lt;&gt;0,VLOOKUP(M323,Cs!$CB$10007:$CI$33000,5,FALSE),"")),"")</f>
        <v/>
      </c>
    </row>
    <row r="324" spans="1:81" x14ac:dyDescent="0.25">
      <c r="A324" s="61"/>
      <c r="B324" s="61"/>
      <c r="C324" s="61"/>
      <c r="D324" s="61"/>
      <c r="E324" s="74"/>
      <c r="F324" s="61" t="str">
        <f>IF(M321=$O$2,$U$3,IF(M320=$O$2,$U$7,""))</f>
        <v/>
      </c>
      <c r="G324" s="62" t="str">
        <f>IF(M321=$O$2,SUM(G323,-I323),IF(M320=$O$2,SUM(G323,H323),""))</f>
        <v/>
      </c>
      <c r="H324" s="62" t="str">
        <f>IF(M321=$O$2,SUM(H323,-J323),"")</f>
        <v/>
      </c>
      <c r="I324" s="62"/>
      <c r="J324" s="62"/>
      <c r="M324" s="58">
        <f t="shared" ref="M324:M326" si="50">M323</f>
        <v>286</v>
      </c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  <c r="AL324" s="73"/>
      <c r="AM324" s="73"/>
      <c r="AN324" s="73"/>
      <c r="AO324" s="73"/>
      <c r="AP324" s="73"/>
      <c r="AQ324" s="73"/>
      <c r="AR324" s="73"/>
      <c r="AS324" s="73"/>
      <c r="AT324" s="73"/>
      <c r="AU324" s="73"/>
      <c r="AV324" s="73"/>
      <c r="AW324" s="73"/>
      <c r="AX324" s="73"/>
      <c r="AY324" s="73"/>
      <c r="AZ324" s="73"/>
      <c r="BA324" s="73"/>
      <c r="BB324" s="73"/>
      <c r="CB324" s="58" t="str">
        <f>IF($O$2&gt;=M324,IF(ISERROR(VLOOKUP(M324,Cs!$CB$10007:$CI$33000,4,FALSE))=TRUE,"",IF(VLOOKUP(M324,Cs!$CB$10007:$CI$33000,4,FALSE)&lt;&gt;0,VLOOKUP(M324,Cs!$CB$10007:$CI$33000,4,FALSE),"")),"")</f>
        <v/>
      </c>
      <c r="CC324" s="58" t="str">
        <f>IF($O$2&gt;=M324,IF(ISERROR(VLOOKUP(M324,Cs!$CB$10007:$CI$33000,5,FALSE))=TRUE,"",IF(VLOOKUP(M324,Cs!$CB$10007:$CI$33000,5,FALSE)&lt;&gt;0,VLOOKUP(M324,Cs!$CB$10007:$CI$33000,5,FALSE),"")),"")</f>
        <v/>
      </c>
    </row>
    <row r="325" spans="1:81" x14ac:dyDescent="0.25">
      <c r="A325" s="61"/>
      <c r="B325" s="61"/>
      <c r="C325" s="61"/>
      <c r="D325" s="61"/>
      <c r="E325" s="74"/>
      <c r="F325" s="61" t="str">
        <f>IF(M321=$O$2,$U$7,"")</f>
        <v/>
      </c>
      <c r="G325" s="62" t="str">
        <f>IF(M321=$O$2,SUM(G324,H324),"")</f>
        <v/>
      </c>
      <c r="H325" s="62"/>
      <c r="I325" s="62"/>
      <c r="J325" s="62"/>
      <c r="K325" s="65" t="str">
        <f>IF(M282&lt;=$O$2,"pg. "&amp;N325,"")</f>
        <v/>
      </c>
      <c r="M325" s="58">
        <f t="shared" si="50"/>
        <v>286</v>
      </c>
      <c r="N325" s="58" t="str">
        <f>IF(M282&lt;=$O$2,SUM(N280,1),"")</f>
        <v/>
      </c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  <c r="AL325" s="73"/>
      <c r="AM325" s="73"/>
      <c r="AN325" s="73"/>
      <c r="AO325" s="73"/>
      <c r="AP325" s="73"/>
      <c r="AQ325" s="73"/>
      <c r="AR325" s="73"/>
      <c r="AS325" s="73"/>
      <c r="AT325" s="73"/>
      <c r="AU325" s="73"/>
      <c r="AV325" s="73"/>
      <c r="AW325" s="73"/>
      <c r="AX325" s="73"/>
      <c r="AY325" s="73"/>
      <c r="AZ325" s="73"/>
      <c r="BA325" s="73"/>
      <c r="BB325" s="73"/>
      <c r="CB325" s="58" t="str">
        <f>IF($O$2&gt;=M325,IF(ISERROR(VLOOKUP(M325,Cs!$CB$10007:$CI$33000,4,FALSE))=TRUE,"",IF(VLOOKUP(M325,Cs!$CB$10007:$CI$33000,4,FALSE)&lt;&gt;0,VLOOKUP(M325,Cs!$CB$10007:$CI$33000,4,FALSE),"")),"")</f>
        <v/>
      </c>
      <c r="CC325" s="58" t="str">
        <f>IF($O$2&gt;=M325,IF(ISERROR(VLOOKUP(M325,Cs!$CB$10007:$CI$33000,5,FALSE))=TRUE,"",IF(VLOOKUP(M325,Cs!$CB$10007:$CI$33000,5,FALSE)&lt;&gt;0,VLOOKUP(M325,Cs!$CB$10007:$CI$33000,5,FALSE),"")),"")</f>
        <v/>
      </c>
    </row>
    <row r="326" spans="1:81" x14ac:dyDescent="0.25">
      <c r="A326" s="61"/>
      <c r="B326" s="61"/>
      <c r="C326" s="61"/>
      <c r="D326" s="61"/>
      <c r="E326" s="74"/>
      <c r="F326" s="87" t="str">
        <f>IF(M326&lt;$O$2,$U$6,"")</f>
        <v/>
      </c>
      <c r="G326" s="62" t="str">
        <f>IF(M326&lt;$O$2,G322,"")</f>
        <v/>
      </c>
      <c r="H326" s="62" t="str">
        <f>IF(M326&lt;$O$2,H322,"")</f>
        <v/>
      </c>
      <c r="I326" s="62" t="str">
        <f>IF(M326&lt;$O$2,I322,"")</f>
        <v/>
      </c>
      <c r="J326" s="62" t="str">
        <f>IF(M326&lt;$O$2,J322,"")</f>
        <v/>
      </c>
      <c r="K326" s="61"/>
      <c r="L326" s="73"/>
      <c r="M326" s="58">
        <f t="shared" si="50"/>
        <v>286</v>
      </c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  <c r="AL326" s="73"/>
      <c r="AM326" s="73"/>
      <c r="AN326" s="73"/>
      <c r="AO326" s="73"/>
      <c r="AP326" s="73"/>
      <c r="AQ326" s="73"/>
      <c r="AR326" s="73"/>
      <c r="AS326" s="73"/>
      <c r="AT326" s="73"/>
      <c r="AU326" s="73"/>
      <c r="AV326" s="73"/>
      <c r="AW326" s="73"/>
      <c r="AX326" s="73"/>
      <c r="AY326" s="73"/>
      <c r="AZ326" s="73"/>
      <c r="BA326" s="73"/>
      <c r="BB326" s="73"/>
      <c r="CB326" s="58" t="str">
        <f>IF($O$2&gt;=M326,IF(ISERROR(VLOOKUP(M326,Cs!$CB$10007:$CI$33000,4,FALSE))=TRUE,"",IF(VLOOKUP(M326,Cs!$CB$10007:$CI$33000,4,FALSE)&lt;&gt;0,VLOOKUP(M326,Cs!$CB$10007:$CI$33000,4,FALSE),"")),"")</f>
        <v/>
      </c>
      <c r="CC326" s="58" t="str">
        <f>IF($O$2&gt;=M326,IF(ISERROR(VLOOKUP(M326,Cs!$CB$10007:$CI$33000,5,FALSE))=TRUE,"",IF(VLOOKUP(M326,Cs!$CB$10007:$CI$33000,5,FALSE)&lt;&gt;0,VLOOKUP(M326,Cs!$CB$10007:$CI$33000,5,FALSE),"")),"")</f>
        <v/>
      </c>
    </row>
    <row r="327" spans="1:81" x14ac:dyDescent="0.25">
      <c r="A327" s="59" t="str">
        <f t="shared" ref="A327:A366" si="51">IF($O$2&gt;=M327,M327,"")</f>
        <v/>
      </c>
      <c r="B327" s="60" t="str">
        <f>IF($O$2&gt;=M327,VLOOKUP(M327,Cs!$CB$7:$CI$33000,2,FALSE),"")</f>
        <v/>
      </c>
      <c r="C327" s="61" t="str">
        <f>IF($O$2&gt;=M327,VLOOKUP(M327,Cs!$CB$7:$CN$33000,12,FALSE),"")</f>
        <v/>
      </c>
      <c r="D327" s="61" t="str">
        <f t="shared" ref="D327:D366" si="52">IF($O$2&gt;=M327,IF(O327=$O$9,"",UPPER(LEFT(O327,1))),"")</f>
        <v/>
      </c>
      <c r="E327" s="66" t="str">
        <f>IF($O$2&gt;=M327,VLOOKUP(M327,Cs!$CB$7:$CN$33000,13,FALSE),"")</f>
        <v/>
      </c>
      <c r="F327" s="61" t="str">
        <f t="shared" ref="F327:F366" si="53">TRIM(IF(M327&lt;=$O$2,Q327&amp;" "&amp;R327&amp;" "&amp;S327,IF(M326=$O$2,$U$1,IF(M325=$O$2,$U$2,IF(M324=$O$2,$U$3,IF(M323=$O$2,$U$7,""))))))</f>
        <v/>
      </c>
      <c r="G327" s="62" t="str">
        <f>IF(M327&lt;=$O$2,T327,IF(M326=$O$2,$Q$3,IF(M325=$O$2,SUM($G$326:G326),IF(M324=$O$2,SUM(G326,-I326),IF(M323=$O$2,SUM(G326,H326),"")))))</f>
        <v/>
      </c>
      <c r="H327" s="62" t="str">
        <f>IF(M327&lt;=$O$2,CB327,IF(M326=$O$2,$BQ$3,IF(M325=$O$2,SUM($H$326:H326),IF(M324=$O$2,SUM(H326,-J326),""))))</f>
        <v/>
      </c>
      <c r="I327" s="62" t="str">
        <f>IF(M327&lt;=$O$2,U327,IF(M326=$O$2,$R$3,IF(M325=$O$2,SUM($I$326:I326),"")))</f>
        <v/>
      </c>
      <c r="J327" s="62" t="str">
        <f>IF(M327&lt;=$O$2,CC327,IF(M326=$O$2,$BR$3,IF(M325=$O$2,SUM($J$326:J326),"")))</f>
        <v/>
      </c>
      <c r="K327" s="63" t="str">
        <f t="shared" ref="K327:K366" si="54">IF($O$2&gt;=M327,VLOOKUP(V327,Csfi,2,FALSE),"")</f>
        <v/>
      </c>
      <c r="L327" s="73"/>
      <c r="M327" s="58">
        <f>M326+1</f>
        <v>287</v>
      </c>
      <c r="N327" s="73"/>
      <c r="O327" s="58" t="str">
        <f>IF($O$2&gt;=M327,VLOOKUP(M327,Cs!$CB$7:$CI$33000,8,FALSE),"")</f>
        <v/>
      </c>
      <c r="P327" s="58" t="str">
        <f>IF($O$2&gt;=M327,VLOOKUP(M327,Cs!$CB$7:$CI$33000,7,FALSE),"")</f>
        <v/>
      </c>
      <c r="Q327" s="58" t="str">
        <f>IF($O$2&gt;=M327,IF(VLOOKUP(M327,Cs!$CB$7:$CN$33000,9,FALSE)&lt;&gt;0,VLOOKUP(M327,Cs!$CB$7:$CN$33000,9,FALSE),""),"")</f>
        <v/>
      </c>
      <c r="R327" s="58" t="str">
        <f>IF($O$2&gt;=M327,VLOOKUP(M327,Cs!$CB$7:$CN$33000,10,FALSE),"")</f>
        <v/>
      </c>
      <c r="S327" s="58" t="str">
        <f>IF($O$2&gt;=M327,VLOOKUP(M327,Cs!$CB$7:$CN$33000,11,FALSE),"")</f>
        <v/>
      </c>
      <c r="T327" s="58" t="str">
        <f>IF($O$2&gt;=M327,IF(ISERROR(VLOOKUP(M327,Cs!$CB$7:$CI$10000,4,FALSE))=TRUE,"",IF(VLOOKUP(M327,Cs!$CB$7:$CI$10000,4,FALSE)&lt;&gt;0,VLOOKUP(M327,Cs!$CB$7:$CI$10000,4,FALSE),"")),"")</f>
        <v/>
      </c>
      <c r="U327" s="58" t="str">
        <f>IF($O$2&gt;=M327,IF(ISERROR(VLOOKUP(M327,Cs!$CB$7:$CI$10000,5,FALSE))=TRUE,"",IF(VLOOKUP(M327,Cs!$CB$7:$CI$10000,5,FALSE)&lt;&gt;0,VLOOKUP(M327,Cs!$CB$7:$CI$10000,5,FALSE),"")),"")</f>
        <v/>
      </c>
      <c r="V327" s="58" t="str">
        <f>IF($O$2&gt;=M327,VLOOKUP(M327,Cs!$CB$7:$CI$33000,6,FALSE),"")</f>
        <v/>
      </c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  <c r="AL327" s="73"/>
      <c r="AM327" s="73"/>
      <c r="AN327" s="73"/>
      <c r="AO327" s="73"/>
      <c r="AP327" s="73"/>
      <c r="AQ327" s="73"/>
      <c r="AR327" s="73"/>
      <c r="AS327" s="73"/>
      <c r="AT327" s="73"/>
      <c r="AU327" s="73"/>
      <c r="AV327" s="73"/>
      <c r="AW327" s="73"/>
      <c r="AX327" s="73"/>
      <c r="AY327" s="73"/>
      <c r="AZ327" s="73"/>
      <c r="BA327" s="73"/>
      <c r="BB327" s="73"/>
      <c r="CB327" s="58" t="str">
        <f>IF($O$2&gt;=M327,IF(ISERROR(VLOOKUP(M327,Cs!$CB$10007:$CI$33000,4,FALSE))=TRUE,"",IF(VLOOKUP(M327,Cs!$CB$10007:$CI$33000,4,FALSE)&lt;&gt;0,VLOOKUP(M327,Cs!$CB$10007:$CI$33000,4,FALSE),"")),"")</f>
        <v/>
      </c>
      <c r="CC327" s="58" t="str">
        <f>IF($O$2&gt;=M327,IF(ISERROR(VLOOKUP(M327,Cs!$CB$10007:$CI$33000,5,FALSE))=TRUE,"",IF(VLOOKUP(M327,Cs!$CB$10007:$CI$33000,5,FALSE)&lt;&gt;0,VLOOKUP(M327,Cs!$CB$10007:$CI$33000,5,FALSE),"")),"")</f>
        <v/>
      </c>
    </row>
    <row r="328" spans="1:81" x14ac:dyDescent="0.25">
      <c r="A328" s="59" t="str">
        <f t="shared" si="51"/>
        <v/>
      </c>
      <c r="B328" s="60" t="str">
        <f>IF($O$2&gt;=M328,VLOOKUP(M328,Cs!$CB$7:$CI$33000,2,FALSE),"")</f>
        <v/>
      </c>
      <c r="C328" s="61" t="str">
        <f>IF($O$2&gt;=M328,VLOOKUP(M328,Cs!$CB$7:$CN$33000,12,FALSE),"")</f>
        <v/>
      </c>
      <c r="D328" s="61" t="str">
        <f t="shared" si="52"/>
        <v/>
      </c>
      <c r="E328" s="66" t="str">
        <f>IF($O$2&gt;=M328,VLOOKUP(M328,Cs!$CB$7:$CN$33000,13,FALSE),"")</f>
        <v/>
      </c>
      <c r="F328" s="61" t="str">
        <f t="shared" si="53"/>
        <v/>
      </c>
      <c r="G328" s="62" t="str">
        <f>IF(M328&lt;=$O$2,T328,IF(M327=$O$2,$Q$3,IF(M326=$O$2,SUM($G$326:G326),IF(M325=$O$2,SUM(G327,-I327),IF(M324=$O$2,SUM(G327,H327),"")))))</f>
        <v/>
      </c>
      <c r="H328" s="62" t="str">
        <f>IF(M328&lt;=$O$2,CB328,IF(M327=$O$2,$BQ$3,IF(M326=$O$2,SUM($H$326:H326),IF(M325=$O$2,SUM(H327,-J327),""))))</f>
        <v/>
      </c>
      <c r="I328" s="62" t="str">
        <f>IF(M328&lt;=$O$2,U328,IF(M327=$O$2,$R$3,IF(M326=$O$2,SUM($I$326:I326),"")))</f>
        <v/>
      </c>
      <c r="J328" s="62" t="str">
        <f>IF(M328&lt;=$O$2,CC328,IF(M327=$O$2,$BR$3,IF(M326=$O$2,SUM($J$326:J326),"")))</f>
        <v/>
      </c>
      <c r="K328" s="63" t="str">
        <f t="shared" si="54"/>
        <v/>
      </c>
      <c r="L328" s="73"/>
      <c r="M328" s="58">
        <f t="shared" ref="M328:M366" si="55">M327+1</f>
        <v>288</v>
      </c>
      <c r="N328" s="73"/>
      <c r="O328" s="58" t="str">
        <f>IF($O$2&gt;=M328,VLOOKUP(M328,Cs!$CB$7:$CI$33000,8,FALSE),"")</f>
        <v/>
      </c>
      <c r="P328" s="58" t="str">
        <f>IF($O$2&gt;=M328,VLOOKUP(M328,Cs!$CB$7:$CI$33000,7,FALSE),"")</f>
        <v/>
      </c>
      <c r="Q328" s="58" t="str">
        <f>IF($O$2&gt;=M328,IF(VLOOKUP(M328,Cs!$CB$7:$CN$33000,9,FALSE)&lt;&gt;0,VLOOKUP(M328,Cs!$CB$7:$CN$33000,9,FALSE),""),"")</f>
        <v/>
      </c>
      <c r="R328" s="58" t="str">
        <f>IF($O$2&gt;=M328,VLOOKUP(M328,Cs!$CB$7:$CN$33000,10,FALSE),"")</f>
        <v/>
      </c>
      <c r="S328" s="58" t="str">
        <f>IF($O$2&gt;=M328,VLOOKUP(M328,Cs!$CB$7:$CN$33000,11,FALSE),"")</f>
        <v/>
      </c>
      <c r="T328" s="58" t="str">
        <f>IF($O$2&gt;=M328,IF(ISERROR(VLOOKUP(M328,Cs!$CB$7:$CI$10000,4,FALSE))=TRUE,"",IF(VLOOKUP(M328,Cs!$CB$7:$CI$10000,4,FALSE)&lt;&gt;0,VLOOKUP(M328,Cs!$CB$7:$CI$10000,4,FALSE),"")),"")</f>
        <v/>
      </c>
      <c r="U328" s="58" t="str">
        <f>IF($O$2&gt;=M328,IF(ISERROR(VLOOKUP(M328,Cs!$CB$7:$CI$10000,5,FALSE))=TRUE,"",IF(VLOOKUP(M328,Cs!$CB$7:$CI$10000,5,FALSE)&lt;&gt;0,VLOOKUP(M328,Cs!$CB$7:$CI$10000,5,FALSE),"")),"")</f>
        <v/>
      </c>
      <c r="V328" s="58" t="str">
        <f>IF($O$2&gt;=M328,VLOOKUP(M328,Cs!$CB$7:$CI$33000,6,FALSE),"")</f>
        <v/>
      </c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  <c r="AL328" s="73"/>
      <c r="AM328" s="73"/>
      <c r="AN328" s="73"/>
      <c r="AO328" s="73"/>
      <c r="AP328" s="73"/>
      <c r="AQ328" s="73"/>
      <c r="AR328" s="73"/>
      <c r="AS328" s="73"/>
      <c r="AT328" s="73"/>
      <c r="AU328" s="73"/>
      <c r="AV328" s="73"/>
      <c r="AW328" s="73"/>
      <c r="AX328" s="73"/>
      <c r="AY328" s="73"/>
      <c r="AZ328" s="73"/>
      <c r="BA328" s="73"/>
      <c r="BB328" s="73"/>
      <c r="CB328" s="58" t="str">
        <f>IF($O$2&gt;=M328,IF(ISERROR(VLOOKUP(M328,Cs!$CB$10007:$CI$33000,4,FALSE))=TRUE,"",IF(VLOOKUP(M328,Cs!$CB$10007:$CI$33000,4,FALSE)&lt;&gt;0,VLOOKUP(M328,Cs!$CB$10007:$CI$33000,4,FALSE),"")),"")</f>
        <v/>
      </c>
      <c r="CC328" s="58" t="str">
        <f>IF($O$2&gt;=M328,IF(ISERROR(VLOOKUP(M328,Cs!$CB$10007:$CI$33000,5,FALSE))=TRUE,"",IF(VLOOKUP(M328,Cs!$CB$10007:$CI$33000,5,FALSE)&lt;&gt;0,VLOOKUP(M328,Cs!$CB$10007:$CI$33000,5,FALSE),"")),"")</f>
        <v/>
      </c>
    </row>
    <row r="329" spans="1:81" x14ac:dyDescent="0.25">
      <c r="A329" s="59" t="str">
        <f t="shared" si="51"/>
        <v/>
      </c>
      <c r="B329" s="60" t="str">
        <f>IF($O$2&gt;=M329,VLOOKUP(M329,Cs!$CB$7:$CI$33000,2,FALSE),"")</f>
        <v/>
      </c>
      <c r="C329" s="61" t="str">
        <f>IF($O$2&gt;=M329,VLOOKUP(M329,Cs!$CB$7:$CN$33000,12,FALSE),"")</f>
        <v/>
      </c>
      <c r="D329" s="61" t="str">
        <f t="shared" si="52"/>
        <v/>
      </c>
      <c r="E329" s="66" t="str">
        <f>IF($O$2&gt;=M329,VLOOKUP(M329,Cs!$CB$7:$CN$33000,13,FALSE),"")</f>
        <v/>
      </c>
      <c r="F329" s="61" t="str">
        <f t="shared" si="53"/>
        <v/>
      </c>
      <c r="G329" s="62" t="str">
        <f>IF(M329&lt;=$O$2,T329,IF(M328=$O$2,$Q$3,IF(M327=$O$2,SUM($G$326:G327),IF(M326=$O$2,SUM(G328,-I328),IF(M325=$O$2,SUM(G328,H328),"")))))</f>
        <v/>
      </c>
      <c r="H329" s="62" t="str">
        <f>IF(M329&lt;=$O$2,CB329,IF(M328=$O$2,$BQ$3,IF(M327=$O$2,SUM($H$326:H327),IF(M326=$O$2,SUM(H328,-J328),""))))</f>
        <v/>
      </c>
      <c r="I329" s="62" t="str">
        <f>IF(M329&lt;=$O$2,U329,IF(M328=$O$2,$R$3,IF(M327=$O$2,SUM($I$326:I327),"")))</f>
        <v/>
      </c>
      <c r="J329" s="62" t="str">
        <f>IF(M329&lt;=$O$2,CC329,IF(M328=$O$2,$BR$3,IF(M327=$O$2,SUM($J$326:J327),"")))</f>
        <v/>
      </c>
      <c r="K329" s="63" t="str">
        <f t="shared" si="54"/>
        <v/>
      </c>
      <c r="L329" s="73"/>
      <c r="M329" s="58">
        <f t="shared" si="55"/>
        <v>289</v>
      </c>
      <c r="N329" s="73"/>
      <c r="O329" s="58" t="str">
        <f>IF($O$2&gt;=M329,VLOOKUP(M329,Cs!$CB$7:$CI$33000,8,FALSE),"")</f>
        <v/>
      </c>
      <c r="P329" s="58" t="str">
        <f>IF($O$2&gt;=M329,VLOOKUP(M329,Cs!$CB$7:$CI$33000,7,FALSE),"")</f>
        <v/>
      </c>
      <c r="Q329" s="58" t="str">
        <f>IF($O$2&gt;=M329,IF(VLOOKUP(M329,Cs!$CB$7:$CN$33000,9,FALSE)&lt;&gt;0,VLOOKUP(M329,Cs!$CB$7:$CN$33000,9,FALSE),""),"")</f>
        <v/>
      </c>
      <c r="R329" s="58" t="str">
        <f>IF($O$2&gt;=M329,VLOOKUP(M329,Cs!$CB$7:$CN$33000,10,FALSE),"")</f>
        <v/>
      </c>
      <c r="S329" s="58" t="str">
        <f>IF($O$2&gt;=M329,VLOOKUP(M329,Cs!$CB$7:$CN$33000,11,FALSE),"")</f>
        <v/>
      </c>
      <c r="T329" s="58" t="str">
        <f>IF($O$2&gt;=M329,IF(ISERROR(VLOOKUP(M329,Cs!$CB$7:$CI$10000,4,FALSE))=TRUE,"",IF(VLOOKUP(M329,Cs!$CB$7:$CI$10000,4,FALSE)&lt;&gt;0,VLOOKUP(M329,Cs!$CB$7:$CI$10000,4,FALSE),"")),"")</f>
        <v/>
      </c>
      <c r="U329" s="58" t="str">
        <f>IF($O$2&gt;=M329,IF(ISERROR(VLOOKUP(M329,Cs!$CB$7:$CI$10000,5,FALSE))=TRUE,"",IF(VLOOKUP(M329,Cs!$CB$7:$CI$10000,5,FALSE)&lt;&gt;0,VLOOKUP(M329,Cs!$CB$7:$CI$10000,5,FALSE),"")),"")</f>
        <v/>
      </c>
      <c r="V329" s="58" t="str">
        <f>IF($O$2&gt;=M329,VLOOKUP(M329,Cs!$CB$7:$CI$33000,6,FALSE),"")</f>
        <v/>
      </c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  <c r="AL329" s="73"/>
      <c r="AM329" s="73"/>
      <c r="AN329" s="73"/>
      <c r="AO329" s="73"/>
      <c r="AP329" s="73"/>
      <c r="AQ329" s="73"/>
      <c r="AR329" s="73"/>
      <c r="AS329" s="73"/>
      <c r="AT329" s="73"/>
      <c r="AU329" s="73"/>
      <c r="AV329" s="73"/>
      <c r="AW329" s="73"/>
      <c r="AX329" s="73"/>
      <c r="AY329" s="73"/>
      <c r="AZ329" s="73"/>
      <c r="BA329" s="73"/>
      <c r="BB329" s="73"/>
      <c r="CB329" s="58" t="str">
        <f>IF($O$2&gt;=M329,IF(ISERROR(VLOOKUP(M329,Cs!$CB$10007:$CI$33000,4,FALSE))=TRUE,"",IF(VLOOKUP(M329,Cs!$CB$10007:$CI$33000,4,FALSE)&lt;&gt;0,VLOOKUP(M329,Cs!$CB$10007:$CI$33000,4,FALSE),"")),"")</f>
        <v/>
      </c>
      <c r="CC329" s="58" t="str">
        <f>IF($O$2&gt;=M329,IF(ISERROR(VLOOKUP(M329,Cs!$CB$10007:$CI$33000,5,FALSE))=TRUE,"",IF(VLOOKUP(M329,Cs!$CB$10007:$CI$33000,5,FALSE)&lt;&gt;0,VLOOKUP(M329,Cs!$CB$10007:$CI$33000,5,FALSE),"")),"")</f>
        <v/>
      </c>
    </row>
    <row r="330" spans="1:81" x14ac:dyDescent="0.25">
      <c r="A330" s="59" t="str">
        <f t="shared" si="51"/>
        <v/>
      </c>
      <c r="B330" s="60" t="str">
        <f>IF($O$2&gt;=M330,VLOOKUP(M330,Cs!$CB$7:$CI$33000,2,FALSE),"")</f>
        <v/>
      </c>
      <c r="C330" s="61" t="str">
        <f>IF($O$2&gt;=M330,VLOOKUP(M330,Cs!$CB$7:$CN$33000,12,FALSE),"")</f>
        <v/>
      </c>
      <c r="D330" s="61" t="str">
        <f t="shared" si="52"/>
        <v/>
      </c>
      <c r="E330" s="66" t="str">
        <f>IF($O$2&gt;=M330,VLOOKUP(M330,Cs!$CB$7:$CN$33000,13,FALSE),"")</f>
        <v/>
      </c>
      <c r="F330" s="61" t="str">
        <f t="shared" si="53"/>
        <v/>
      </c>
      <c r="G330" s="62" t="str">
        <f>IF(M330&lt;=$O$2,T330,IF(M329=$O$2,$Q$3,IF(M328=$O$2,SUM($G$326:G328),IF(M327=$O$2,SUM(G329,-I329),IF(M326=$O$2,SUM(G329,H329),"")))))</f>
        <v/>
      </c>
      <c r="H330" s="62" t="str">
        <f>IF(M330&lt;=$O$2,CB330,IF(M329=$O$2,$BQ$3,IF(M328=$O$2,SUM($H$326:H328),IF(M327=$O$2,SUM(H329,-J329),""))))</f>
        <v/>
      </c>
      <c r="I330" s="62" t="str">
        <f>IF(M330&lt;=$O$2,U330,IF(M329=$O$2,$R$3,IF(M328=$O$2,SUM($I$326:I328),"")))</f>
        <v/>
      </c>
      <c r="J330" s="62" t="str">
        <f>IF(M330&lt;=$O$2,CC330,IF(M329=$O$2,$BR$3,IF(M328=$O$2,SUM($J$326:J328),"")))</f>
        <v/>
      </c>
      <c r="K330" s="63" t="str">
        <f t="shared" si="54"/>
        <v/>
      </c>
      <c r="L330" s="73"/>
      <c r="M330" s="58">
        <f t="shared" si="55"/>
        <v>290</v>
      </c>
      <c r="N330" s="73"/>
      <c r="O330" s="58" t="str">
        <f>IF($O$2&gt;=M330,VLOOKUP(M330,Cs!$CB$7:$CI$33000,8,FALSE),"")</f>
        <v/>
      </c>
      <c r="P330" s="58" t="str">
        <f>IF($O$2&gt;=M330,VLOOKUP(M330,Cs!$CB$7:$CI$33000,7,FALSE),"")</f>
        <v/>
      </c>
      <c r="Q330" s="58" t="str">
        <f>IF($O$2&gt;=M330,IF(VLOOKUP(M330,Cs!$CB$7:$CN$33000,9,FALSE)&lt;&gt;0,VLOOKUP(M330,Cs!$CB$7:$CN$33000,9,FALSE),""),"")</f>
        <v/>
      </c>
      <c r="R330" s="58" t="str">
        <f>IF($O$2&gt;=M330,VLOOKUP(M330,Cs!$CB$7:$CN$33000,10,FALSE),"")</f>
        <v/>
      </c>
      <c r="S330" s="58" t="str">
        <f>IF($O$2&gt;=M330,VLOOKUP(M330,Cs!$CB$7:$CN$33000,11,FALSE),"")</f>
        <v/>
      </c>
      <c r="T330" s="58" t="str">
        <f>IF($O$2&gt;=M330,IF(ISERROR(VLOOKUP(M330,Cs!$CB$7:$CI$10000,4,FALSE))=TRUE,"",IF(VLOOKUP(M330,Cs!$CB$7:$CI$10000,4,FALSE)&lt;&gt;0,VLOOKUP(M330,Cs!$CB$7:$CI$10000,4,FALSE),"")),"")</f>
        <v/>
      </c>
      <c r="U330" s="58" t="str">
        <f>IF($O$2&gt;=M330,IF(ISERROR(VLOOKUP(M330,Cs!$CB$7:$CI$10000,5,FALSE))=TRUE,"",IF(VLOOKUP(M330,Cs!$CB$7:$CI$10000,5,FALSE)&lt;&gt;0,VLOOKUP(M330,Cs!$CB$7:$CI$10000,5,FALSE),"")),"")</f>
        <v/>
      </c>
      <c r="V330" s="58" t="str">
        <f>IF($O$2&gt;=M330,VLOOKUP(M330,Cs!$CB$7:$CI$33000,6,FALSE),"")</f>
        <v/>
      </c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  <c r="AL330" s="73"/>
      <c r="AM330" s="73"/>
      <c r="AN330" s="73"/>
      <c r="AO330" s="73"/>
      <c r="AP330" s="73"/>
      <c r="AQ330" s="73"/>
      <c r="AR330" s="73"/>
      <c r="AS330" s="73"/>
      <c r="AT330" s="73"/>
      <c r="AU330" s="73"/>
      <c r="AV330" s="73"/>
      <c r="AW330" s="73"/>
      <c r="AX330" s="73"/>
      <c r="AY330" s="73"/>
      <c r="AZ330" s="73"/>
      <c r="BA330" s="73"/>
      <c r="BB330" s="73"/>
      <c r="CB330" s="58" t="str">
        <f>IF($O$2&gt;=M330,IF(ISERROR(VLOOKUP(M330,Cs!$CB$10007:$CI$33000,4,FALSE))=TRUE,"",IF(VLOOKUP(M330,Cs!$CB$10007:$CI$33000,4,FALSE)&lt;&gt;0,VLOOKUP(M330,Cs!$CB$10007:$CI$33000,4,FALSE),"")),"")</f>
        <v/>
      </c>
      <c r="CC330" s="58" t="str">
        <f>IF($O$2&gt;=M330,IF(ISERROR(VLOOKUP(M330,Cs!$CB$10007:$CI$33000,5,FALSE))=TRUE,"",IF(VLOOKUP(M330,Cs!$CB$10007:$CI$33000,5,FALSE)&lt;&gt;0,VLOOKUP(M330,Cs!$CB$10007:$CI$33000,5,FALSE),"")),"")</f>
        <v/>
      </c>
    </row>
    <row r="331" spans="1:81" x14ac:dyDescent="0.25">
      <c r="A331" s="59" t="str">
        <f t="shared" si="51"/>
        <v/>
      </c>
      <c r="B331" s="60" t="str">
        <f>IF($O$2&gt;=M331,VLOOKUP(M331,Cs!$CB$7:$CI$33000,2,FALSE),"")</f>
        <v/>
      </c>
      <c r="C331" s="61" t="str">
        <f>IF($O$2&gt;=M331,VLOOKUP(M331,Cs!$CB$7:$CN$33000,12,FALSE),"")</f>
        <v/>
      </c>
      <c r="D331" s="61" t="str">
        <f t="shared" si="52"/>
        <v/>
      </c>
      <c r="E331" s="66" t="str">
        <f>IF($O$2&gt;=M331,VLOOKUP(M331,Cs!$CB$7:$CN$33000,13,FALSE),"")</f>
        <v/>
      </c>
      <c r="F331" s="61" t="str">
        <f t="shared" si="53"/>
        <v/>
      </c>
      <c r="G331" s="62" t="str">
        <f>IF(M331&lt;=$O$2,T331,IF(M330=$O$2,$Q$3,IF(M329=$O$2,SUM($G$326:G329),IF(M328=$O$2,SUM(G330,-I330),IF(M327=$O$2,SUM(G330,H330),"")))))</f>
        <v/>
      </c>
      <c r="H331" s="62" t="str">
        <f>IF(M331&lt;=$O$2,CB331,IF(M330=$O$2,$BQ$3,IF(M329=$O$2,SUM($H$326:H329),IF(M328=$O$2,SUM(H330,-J330),""))))</f>
        <v/>
      </c>
      <c r="I331" s="62" t="str">
        <f>IF(M331&lt;=$O$2,U331,IF(M330=$O$2,$R$3,IF(M329=$O$2,SUM($I$326:I329),"")))</f>
        <v/>
      </c>
      <c r="J331" s="62" t="str">
        <f>IF(M331&lt;=$O$2,CC331,IF(M330=$O$2,$BR$3,IF(M329=$O$2,SUM($J$326:J329),"")))</f>
        <v/>
      </c>
      <c r="K331" s="63" t="str">
        <f t="shared" si="54"/>
        <v/>
      </c>
      <c r="L331" s="73"/>
      <c r="M331" s="58">
        <f t="shared" si="55"/>
        <v>291</v>
      </c>
      <c r="N331" s="73"/>
      <c r="O331" s="58" t="str">
        <f>IF($O$2&gt;=M331,VLOOKUP(M331,Cs!$CB$7:$CI$33000,8,FALSE),"")</f>
        <v/>
      </c>
      <c r="P331" s="58" t="str">
        <f>IF($O$2&gt;=M331,VLOOKUP(M331,Cs!$CB$7:$CI$33000,7,FALSE),"")</f>
        <v/>
      </c>
      <c r="Q331" s="58" t="str">
        <f>IF($O$2&gt;=M331,IF(VLOOKUP(M331,Cs!$CB$7:$CN$33000,9,FALSE)&lt;&gt;0,VLOOKUP(M331,Cs!$CB$7:$CN$33000,9,FALSE),""),"")</f>
        <v/>
      </c>
      <c r="R331" s="58" t="str">
        <f>IF($O$2&gt;=M331,VLOOKUP(M331,Cs!$CB$7:$CN$33000,10,FALSE),"")</f>
        <v/>
      </c>
      <c r="S331" s="58" t="str">
        <f>IF($O$2&gt;=M331,VLOOKUP(M331,Cs!$CB$7:$CN$33000,11,FALSE),"")</f>
        <v/>
      </c>
      <c r="T331" s="58" t="str">
        <f>IF($O$2&gt;=M331,IF(ISERROR(VLOOKUP(M331,Cs!$CB$7:$CI$10000,4,FALSE))=TRUE,"",IF(VLOOKUP(M331,Cs!$CB$7:$CI$10000,4,FALSE)&lt;&gt;0,VLOOKUP(M331,Cs!$CB$7:$CI$10000,4,FALSE),"")),"")</f>
        <v/>
      </c>
      <c r="U331" s="58" t="str">
        <f>IF($O$2&gt;=M331,IF(ISERROR(VLOOKUP(M331,Cs!$CB$7:$CI$10000,5,FALSE))=TRUE,"",IF(VLOOKUP(M331,Cs!$CB$7:$CI$10000,5,FALSE)&lt;&gt;0,VLOOKUP(M331,Cs!$CB$7:$CI$10000,5,FALSE),"")),"")</f>
        <v/>
      </c>
      <c r="V331" s="58" t="str">
        <f>IF($O$2&gt;=M331,VLOOKUP(M331,Cs!$CB$7:$CI$33000,6,FALSE),"")</f>
        <v/>
      </c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  <c r="AL331" s="73"/>
      <c r="AM331" s="73"/>
      <c r="AN331" s="73"/>
      <c r="AO331" s="73"/>
      <c r="AP331" s="73"/>
      <c r="AQ331" s="73"/>
      <c r="AR331" s="73"/>
      <c r="AS331" s="73"/>
      <c r="AT331" s="73"/>
      <c r="AU331" s="73"/>
      <c r="AV331" s="73"/>
      <c r="AW331" s="73"/>
      <c r="AX331" s="73"/>
      <c r="AY331" s="73"/>
      <c r="AZ331" s="73"/>
      <c r="BA331" s="73"/>
      <c r="BB331" s="73"/>
      <c r="CB331" s="58" t="str">
        <f>IF($O$2&gt;=M331,IF(ISERROR(VLOOKUP(M331,Cs!$CB$10007:$CI$33000,4,FALSE))=TRUE,"",IF(VLOOKUP(M331,Cs!$CB$10007:$CI$33000,4,FALSE)&lt;&gt;0,VLOOKUP(M331,Cs!$CB$10007:$CI$33000,4,FALSE),"")),"")</f>
        <v/>
      </c>
      <c r="CC331" s="58" t="str">
        <f>IF($O$2&gt;=M331,IF(ISERROR(VLOOKUP(M331,Cs!$CB$10007:$CI$33000,5,FALSE))=TRUE,"",IF(VLOOKUP(M331,Cs!$CB$10007:$CI$33000,5,FALSE)&lt;&gt;0,VLOOKUP(M331,Cs!$CB$10007:$CI$33000,5,FALSE),"")),"")</f>
        <v/>
      </c>
    </row>
    <row r="332" spans="1:81" x14ac:dyDescent="0.25">
      <c r="A332" s="59" t="str">
        <f t="shared" si="51"/>
        <v/>
      </c>
      <c r="B332" s="60" t="str">
        <f>IF($O$2&gt;=M332,VLOOKUP(M332,Cs!$CB$7:$CI$33000,2,FALSE),"")</f>
        <v/>
      </c>
      <c r="C332" s="61" t="str">
        <f>IF($O$2&gt;=M332,VLOOKUP(M332,Cs!$CB$7:$CN$33000,12,FALSE),"")</f>
        <v/>
      </c>
      <c r="D332" s="61" t="str">
        <f t="shared" si="52"/>
        <v/>
      </c>
      <c r="E332" s="66" t="str">
        <f>IF($O$2&gt;=M332,VLOOKUP(M332,Cs!$CB$7:$CN$33000,13,FALSE),"")</f>
        <v/>
      </c>
      <c r="F332" s="61" t="str">
        <f t="shared" si="53"/>
        <v/>
      </c>
      <c r="G332" s="62" t="str">
        <f>IF(M332&lt;=$O$2,T332,IF(M331=$O$2,$Q$3,IF(M330=$O$2,SUM($G$326:G330),IF(M329=$O$2,SUM(G331,-I331),IF(M328=$O$2,SUM(G331,H331),"")))))</f>
        <v/>
      </c>
      <c r="H332" s="62" t="str">
        <f>IF(M332&lt;=$O$2,CB332,IF(M331=$O$2,$BQ$3,IF(M330=$O$2,SUM($H$326:H330),IF(M329=$O$2,SUM(H331,-J331),""))))</f>
        <v/>
      </c>
      <c r="I332" s="62" t="str">
        <f>IF(M332&lt;=$O$2,U332,IF(M331=$O$2,$R$3,IF(M330=$O$2,SUM($I$326:I330),"")))</f>
        <v/>
      </c>
      <c r="J332" s="62" t="str">
        <f>IF(M332&lt;=$O$2,CC332,IF(M331=$O$2,$BR$3,IF(M330=$O$2,SUM($J$326:J330),"")))</f>
        <v/>
      </c>
      <c r="K332" s="63" t="str">
        <f t="shared" si="54"/>
        <v/>
      </c>
      <c r="L332" s="73"/>
      <c r="M332" s="58">
        <f t="shared" si="55"/>
        <v>292</v>
      </c>
      <c r="N332" s="73"/>
      <c r="O332" s="58" t="str">
        <f>IF($O$2&gt;=M332,VLOOKUP(M332,Cs!$CB$7:$CI$33000,8,FALSE),"")</f>
        <v/>
      </c>
      <c r="P332" s="58" t="str">
        <f>IF($O$2&gt;=M332,VLOOKUP(M332,Cs!$CB$7:$CI$33000,7,FALSE),"")</f>
        <v/>
      </c>
      <c r="Q332" s="58" t="str">
        <f>IF($O$2&gt;=M332,IF(VLOOKUP(M332,Cs!$CB$7:$CN$33000,9,FALSE)&lt;&gt;0,VLOOKUP(M332,Cs!$CB$7:$CN$33000,9,FALSE),""),"")</f>
        <v/>
      </c>
      <c r="R332" s="58" t="str">
        <f>IF($O$2&gt;=M332,VLOOKUP(M332,Cs!$CB$7:$CN$33000,10,FALSE),"")</f>
        <v/>
      </c>
      <c r="S332" s="58" t="str">
        <f>IF($O$2&gt;=M332,VLOOKUP(M332,Cs!$CB$7:$CN$33000,11,FALSE),"")</f>
        <v/>
      </c>
      <c r="T332" s="58" t="str">
        <f>IF($O$2&gt;=M332,IF(ISERROR(VLOOKUP(M332,Cs!$CB$7:$CI$10000,4,FALSE))=TRUE,"",IF(VLOOKUP(M332,Cs!$CB$7:$CI$10000,4,FALSE)&lt;&gt;0,VLOOKUP(M332,Cs!$CB$7:$CI$10000,4,FALSE),"")),"")</f>
        <v/>
      </c>
      <c r="U332" s="58" t="str">
        <f>IF($O$2&gt;=M332,IF(ISERROR(VLOOKUP(M332,Cs!$CB$7:$CI$10000,5,FALSE))=TRUE,"",IF(VLOOKUP(M332,Cs!$CB$7:$CI$10000,5,FALSE)&lt;&gt;0,VLOOKUP(M332,Cs!$CB$7:$CI$10000,5,FALSE),"")),"")</f>
        <v/>
      </c>
      <c r="V332" s="58" t="str">
        <f>IF($O$2&gt;=M332,VLOOKUP(M332,Cs!$CB$7:$CI$33000,6,FALSE),"")</f>
        <v/>
      </c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  <c r="AL332" s="73"/>
      <c r="AM332" s="73"/>
      <c r="AN332" s="73"/>
      <c r="AO332" s="73"/>
      <c r="AP332" s="73"/>
      <c r="AQ332" s="73"/>
      <c r="AR332" s="73"/>
      <c r="AS332" s="73"/>
      <c r="AT332" s="73"/>
      <c r="AU332" s="73"/>
      <c r="AV332" s="73"/>
      <c r="AW332" s="73"/>
      <c r="AX332" s="73"/>
      <c r="AY332" s="73"/>
      <c r="AZ332" s="73"/>
      <c r="BA332" s="73"/>
      <c r="BB332" s="73"/>
      <c r="CB332" s="58" t="str">
        <f>IF($O$2&gt;=M332,IF(ISERROR(VLOOKUP(M332,Cs!$CB$10007:$CI$33000,4,FALSE))=TRUE,"",IF(VLOOKUP(M332,Cs!$CB$10007:$CI$33000,4,FALSE)&lt;&gt;0,VLOOKUP(M332,Cs!$CB$10007:$CI$33000,4,FALSE),"")),"")</f>
        <v/>
      </c>
      <c r="CC332" s="58" t="str">
        <f>IF($O$2&gt;=M332,IF(ISERROR(VLOOKUP(M332,Cs!$CB$10007:$CI$33000,5,FALSE))=TRUE,"",IF(VLOOKUP(M332,Cs!$CB$10007:$CI$33000,5,FALSE)&lt;&gt;0,VLOOKUP(M332,Cs!$CB$10007:$CI$33000,5,FALSE),"")),"")</f>
        <v/>
      </c>
    </row>
    <row r="333" spans="1:81" x14ac:dyDescent="0.25">
      <c r="A333" s="59" t="str">
        <f t="shared" si="51"/>
        <v/>
      </c>
      <c r="B333" s="60" t="str">
        <f>IF($O$2&gt;=M333,VLOOKUP(M333,Cs!$CB$7:$CI$33000,2,FALSE),"")</f>
        <v/>
      </c>
      <c r="C333" s="61" t="str">
        <f>IF($O$2&gt;=M333,VLOOKUP(M333,Cs!$CB$7:$CN$33000,12,FALSE),"")</f>
        <v/>
      </c>
      <c r="D333" s="61" t="str">
        <f t="shared" si="52"/>
        <v/>
      </c>
      <c r="E333" s="66" t="str">
        <f>IF($O$2&gt;=M333,VLOOKUP(M333,Cs!$CB$7:$CN$33000,13,FALSE),"")</f>
        <v/>
      </c>
      <c r="F333" s="61" t="str">
        <f t="shared" si="53"/>
        <v/>
      </c>
      <c r="G333" s="62" t="str">
        <f>IF(M333&lt;=$O$2,T333,IF(M332=$O$2,$Q$3,IF(M331=$O$2,SUM($G$326:G331),IF(M330=$O$2,SUM(G332,-I332),IF(M329=$O$2,SUM(G332,H332),"")))))</f>
        <v/>
      </c>
      <c r="H333" s="62" t="str">
        <f>IF(M333&lt;=$O$2,CB333,IF(M332=$O$2,$BQ$3,IF(M331=$O$2,SUM($H$326:H331),IF(M330=$O$2,SUM(H332,-J332),""))))</f>
        <v/>
      </c>
      <c r="I333" s="62" t="str">
        <f>IF(M333&lt;=$O$2,U333,IF(M332=$O$2,$R$3,IF(M331=$O$2,SUM($I$326:I331),"")))</f>
        <v/>
      </c>
      <c r="J333" s="62" t="str">
        <f>IF(M333&lt;=$O$2,CC333,IF(M332=$O$2,$BR$3,IF(M331=$O$2,SUM($J$326:J331),"")))</f>
        <v/>
      </c>
      <c r="K333" s="63" t="str">
        <f t="shared" si="54"/>
        <v/>
      </c>
      <c r="L333" s="73"/>
      <c r="M333" s="58">
        <f t="shared" si="55"/>
        <v>293</v>
      </c>
      <c r="N333" s="73"/>
      <c r="O333" s="58" t="str">
        <f>IF($O$2&gt;=M333,VLOOKUP(M333,Cs!$CB$7:$CI$33000,8,FALSE),"")</f>
        <v/>
      </c>
      <c r="P333" s="58" t="str">
        <f>IF($O$2&gt;=M333,VLOOKUP(M333,Cs!$CB$7:$CI$33000,7,FALSE),"")</f>
        <v/>
      </c>
      <c r="Q333" s="58" t="str">
        <f>IF($O$2&gt;=M333,IF(VLOOKUP(M333,Cs!$CB$7:$CN$33000,9,FALSE)&lt;&gt;0,VLOOKUP(M333,Cs!$CB$7:$CN$33000,9,FALSE),""),"")</f>
        <v/>
      </c>
      <c r="R333" s="58" t="str">
        <f>IF($O$2&gt;=M333,VLOOKUP(M333,Cs!$CB$7:$CN$33000,10,FALSE),"")</f>
        <v/>
      </c>
      <c r="S333" s="58" t="str">
        <f>IF($O$2&gt;=M333,VLOOKUP(M333,Cs!$CB$7:$CN$33000,11,FALSE),"")</f>
        <v/>
      </c>
      <c r="T333" s="58" t="str">
        <f>IF($O$2&gt;=M333,IF(ISERROR(VLOOKUP(M333,Cs!$CB$7:$CI$10000,4,FALSE))=TRUE,"",IF(VLOOKUP(M333,Cs!$CB$7:$CI$10000,4,FALSE)&lt;&gt;0,VLOOKUP(M333,Cs!$CB$7:$CI$10000,4,FALSE),"")),"")</f>
        <v/>
      </c>
      <c r="U333" s="58" t="str">
        <f>IF($O$2&gt;=M333,IF(ISERROR(VLOOKUP(M333,Cs!$CB$7:$CI$10000,5,FALSE))=TRUE,"",IF(VLOOKUP(M333,Cs!$CB$7:$CI$10000,5,FALSE)&lt;&gt;0,VLOOKUP(M333,Cs!$CB$7:$CI$10000,5,FALSE),"")),"")</f>
        <v/>
      </c>
      <c r="V333" s="58" t="str">
        <f>IF($O$2&gt;=M333,VLOOKUP(M333,Cs!$CB$7:$CI$33000,6,FALSE),"")</f>
        <v/>
      </c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  <c r="AL333" s="73"/>
      <c r="AM333" s="73"/>
      <c r="AN333" s="73"/>
      <c r="AO333" s="73"/>
      <c r="AP333" s="73"/>
      <c r="AQ333" s="73"/>
      <c r="AR333" s="73"/>
      <c r="AS333" s="73"/>
      <c r="AT333" s="73"/>
      <c r="AU333" s="73"/>
      <c r="AV333" s="73"/>
      <c r="AW333" s="73"/>
      <c r="AX333" s="73"/>
      <c r="AY333" s="73"/>
      <c r="AZ333" s="73"/>
      <c r="BA333" s="73"/>
      <c r="BB333" s="73"/>
      <c r="CB333" s="58" t="str">
        <f>IF($O$2&gt;=M333,IF(ISERROR(VLOOKUP(M333,Cs!$CB$10007:$CI$33000,4,FALSE))=TRUE,"",IF(VLOOKUP(M333,Cs!$CB$10007:$CI$33000,4,FALSE)&lt;&gt;0,VLOOKUP(M333,Cs!$CB$10007:$CI$33000,4,FALSE),"")),"")</f>
        <v/>
      </c>
      <c r="CC333" s="58" t="str">
        <f>IF($O$2&gt;=M333,IF(ISERROR(VLOOKUP(M333,Cs!$CB$10007:$CI$33000,5,FALSE))=TRUE,"",IF(VLOOKUP(M333,Cs!$CB$10007:$CI$33000,5,FALSE)&lt;&gt;0,VLOOKUP(M333,Cs!$CB$10007:$CI$33000,5,FALSE),"")),"")</f>
        <v/>
      </c>
    </row>
    <row r="334" spans="1:81" x14ac:dyDescent="0.25">
      <c r="A334" s="59" t="str">
        <f t="shared" si="51"/>
        <v/>
      </c>
      <c r="B334" s="60" t="str">
        <f>IF($O$2&gt;=M334,VLOOKUP(M334,Cs!$CB$7:$CI$33000,2,FALSE),"")</f>
        <v/>
      </c>
      <c r="C334" s="61" t="str">
        <f>IF($O$2&gt;=M334,VLOOKUP(M334,Cs!$CB$7:$CN$33000,12,FALSE),"")</f>
        <v/>
      </c>
      <c r="D334" s="61" t="str">
        <f t="shared" si="52"/>
        <v/>
      </c>
      <c r="E334" s="66" t="str">
        <f>IF($O$2&gt;=M334,VLOOKUP(M334,Cs!$CB$7:$CN$33000,13,FALSE),"")</f>
        <v/>
      </c>
      <c r="F334" s="61" t="str">
        <f t="shared" si="53"/>
        <v/>
      </c>
      <c r="G334" s="62" t="str">
        <f>IF(M334&lt;=$O$2,T334,IF(M333=$O$2,$Q$3,IF(M332=$O$2,SUM($G$326:G332),IF(M331=$O$2,SUM(G333,-I333),IF(M330=$O$2,SUM(G333,H333),"")))))</f>
        <v/>
      </c>
      <c r="H334" s="62" t="str">
        <f>IF(M334&lt;=$O$2,CB334,IF(M333=$O$2,$BQ$3,IF(M332=$O$2,SUM($H$326:H332),IF(M331=$O$2,SUM(H333,-J333),""))))</f>
        <v/>
      </c>
      <c r="I334" s="62" t="str">
        <f>IF(M334&lt;=$O$2,U334,IF(M333=$O$2,$R$3,IF(M332=$O$2,SUM($I$326:I332),"")))</f>
        <v/>
      </c>
      <c r="J334" s="62" t="str">
        <f>IF(M334&lt;=$O$2,CC334,IF(M333=$O$2,$BR$3,IF(M332=$O$2,SUM($J$326:J332),"")))</f>
        <v/>
      </c>
      <c r="K334" s="63" t="str">
        <f t="shared" si="54"/>
        <v/>
      </c>
      <c r="L334" s="73"/>
      <c r="M334" s="58">
        <f t="shared" si="55"/>
        <v>294</v>
      </c>
      <c r="N334" s="73"/>
      <c r="O334" s="58" t="str">
        <f>IF($O$2&gt;=M334,VLOOKUP(M334,Cs!$CB$7:$CI$33000,8,FALSE),"")</f>
        <v/>
      </c>
      <c r="P334" s="58" t="str">
        <f>IF($O$2&gt;=M334,VLOOKUP(M334,Cs!$CB$7:$CI$33000,7,FALSE),"")</f>
        <v/>
      </c>
      <c r="Q334" s="58" t="str">
        <f>IF($O$2&gt;=M334,IF(VLOOKUP(M334,Cs!$CB$7:$CN$33000,9,FALSE)&lt;&gt;0,VLOOKUP(M334,Cs!$CB$7:$CN$33000,9,FALSE),""),"")</f>
        <v/>
      </c>
      <c r="R334" s="58" t="str">
        <f>IF($O$2&gt;=M334,VLOOKUP(M334,Cs!$CB$7:$CN$33000,10,FALSE),"")</f>
        <v/>
      </c>
      <c r="S334" s="58" t="str">
        <f>IF($O$2&gt;=M334,VLOOKUP(M334,Cs!$CB$7:$CN$33000,11,FALSE),"")</f>
        <v/>
      </c>
      <c r="T334" s="58" t="str">
        <f>IF($O$2&gt;=M334,IF(ISERROR(VLOOKUP(M334,Cs!$CB$7:$CI$10000,4,FALSE))=TRUE,"",IF(VLOOKUP(M334,Cs!$CB$7:$CI$10000,4,FALSE)&lt;&gt;0,VLOOKUP(M334,Cs!$CB$7:$CI$10000,4,FALSE),"")),"")</f>
        <v/>
      </c>
      <c r="U334" s="58" t="str">
        <f>IF($O$2&gt;=M334,IF(ISERROR(VLOOKUP(M334,Cs!$CB$7:$CI$10000,5,FALSE))=TRUE,"",IF(VLOOKUP(M334,Cs!$CB$7:$CI$10000,5,FALSE)&lt;&gt;0,VLOOKUP(M334,Cs!$CB$7:$CI$10000,5,FALSE),"")),"")</f>
        <v/>
      </c>
      <c r="V334" s="58" t="str">
        <f>IF($O$2&gt;=M334,VLOOKUP(M334,Cs!$CB$7:$CI$33000,6,FALSE),"")</f>
        <v/>
      </c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  <c r="AL334" s="73"/>
      <c r="AM334" s="73"/>
      <c r="AN334" s="73"/>
      <c r="AO334" s="73"/>
      <c r="AP334" s="73"/>
      <c r="AQ334" s="73"/>
      <c r="AR334" s="73"/>
      <c r="AS334" s="73"/>
      <c r="AT334" s="73"/>
      <c r="AU334" s="73"/>
      <c r="AV334" s="73"/>
      <c r="AW334" s="73"/>
      <c r="AX334" s="73"/>
      <c r="AY334" s="73"/>
      <c r="AZ334" s="73"/>
      <c r="BA334" s="73"/>
      <c r="BB334" s="73"/>
      <c r="CB334" s="58" t="str">
        <f>IF($O$2&gt;=M334,IF(ISERROR(VLOOKUP(M334,Cs!$CB$10007:$CI$33000,4,FALSE))=TRUE,"",IF(VLOOKUP(M334,Cs!$CB$10007:$CI$33000,4,FALSE)&lt;&gt;0,VLOOKUP(M334,Cs!$CB$10007:$CI$33000,4,FALSE),"")),"")</f>
        <v/>
      </c>
      <c r="CC334" s="58" t="str">
        <f>IF($O$2&gt;=M334,IF(ISERROR(VLOOKUP(M334,Cs!$CB$10007:$CI$33000,5,FALSE))=TRUE,"",IF(VLOOKUP(M334,Cs!$CB$10007:$CI$33000,5,FALSE)&lt;&gt;0,VLOOKUP(M334,Cs!$CB$10007:$CI$33000,5,FALSE),"")),"")</f>
        <v/>
      </c>
    </row>
    <row r="335" spans="1:81" x14ac:dyDescent="0.25">
      <c r="A335" s="59" t="str">
        <f t="shared" si="51"/>
        <v/>
      </c>
      <c r="B335" s="60" t="str">
        <f>IF($O$2&gt;=M335,VLOOKUP(M335,Cs!$CB$7:$CI$33000,2,FALSE),"")</f>
        <v/>
      </c>
      <c r="C335" s="61" t="str">
        <f>IF($O$2&gt;=M335,VLOOKUP(M335,Cs!$CB$7:$CN$33000,12,FALSE),"")</f>
        <v/>
      </c>
      <c r="D335" s="61" t="str">
        <f t="shared" si="52"/>
        <v/>
      </c>
      <c r="E335" s="66" t="str">
        <f>IF($O$2&gt;=M335,VLOOKUP(M335,Cs!$CB$7:$CN$33000,13,FALSE),"")</f>
        <v/>
      </c>
      <c r="F335" s="61" t="str">
        <f t="shared" si="53"/>
        <v/>
      </c>
      <c r="G335" s="62" t="str">
        <f>IF(M335&lt;=$O$2,T335,IF(M334=$O$2,$Q$3,IF(M333=$O$2,SUM($G$326:G333),IF(M332=$O$2,SUM(G334,-I334),IF(M331=$O$2,SUM(G334,H334),"")))))</f>
        <v/>
      </c>
      <c r="H335" s="62" t="str">
        <f>IF(M335&lt;=$O$2,CB335,IF(M334=$O$2,$BQ$3,IF(M333=$O$2,SUM($H$326:H333),IF(M332=$O$2,SUM(H334,-J334),""))))</f>
        <v/>
      </c>
      <c r="I335" s="62" t="str">
        <f>IF(M335&lt;=$O$2,U335,IF(M334=$O$2,$R$3,IF(M333=$O$2,SUM($I$326:I333),"")))</f>
        <v/>
      </c>
      <c r="J335" s="62" t="str">
        <f>IF(M335&lt;=$O$2,CC335,IF(M334=$O$2,$BR$3,IF(M333=$O$2,SUM($J$326:J333),"")))</f>
        <v/>
      </c>
      <c r="K335" s="63" t="str">
        <f t="shared" si="54"/>
        <v/>
      </c>
      <c r="L335" s="73"/>
      <c r="M335" s="58">
        <f t="shared" si="55"/>
        <v>295</v>
      </c>
      <c r="N335" s="73"/>
      <c r="O335" s="58" t="str">
        <f>IF($O$2&gt;=M335,VLOOKUP(M335,Cs!$CB$7:$CI$33000,8,FALSE),"")</f>
        <v/>
      </c>
      <c r="P335" s="58" t="str">
        <f>IF($O$2&gt;=M335,VLOOKUP(M335,Cs!$CB$7:$CI$33000,7,FALSE),"")</f>
        <v/>
      </c>
      <c r="Q335" s="58" t="str">
        <f>IF($O$2&gt;=M335,IF(VLOOKUP(M335,Cs!$CB$7:$CN$33000,9,FALSE)&lt;&gt;0,VLOOKUP(M335,Cs!$CB$7:$CN$33000,9,FALSE),""),"")</f>
        <v/>
      </c>
      <c r="R335" s="58" t="str">
        <f>IF($O$2&gt;=M335,VLOOKUP(M335,Cs!$CB$7:$CN$33000,10,FALSE),"")</f>
        <v/>
      </c>
      <c r="S335" s="58" t="str">
        <f>IF($O$2&gt;=M335,VLOOKUP(M335,Cs!$CB$7:$CN$33000,11,FALSE),"")</f>
        <v/>
      </c>
      <c r="T335" s="58" t="str">
        <f>IF($O$2&gt;=M335,IF(ISERROR(VLOOKUP(M335,Cs!$CB$7:$CI$10000,4,FALSE))=TRUE,"",IF(VLOOKUP(M335,Cs!$CB$7:$CI$10000,4,FALSE)&lt;&gt;0,VLOOKUP(M335,Cs!$CB$7:$CI$10000,4,FALSE),"")),"")</f>
        <v/>
      </c>
      <c r="U335" s="58" t="str">
        <f>IF($O$2&gt;=M335,IF(ISERROR(VLOOKUP(M335,Cs!$CB$7:$CI$10000,5,FALSE))=TRUE,"",IF(VLOOKUP(M335,Cs!$CB$7:$CI$10000,5,FALSE)&lt;&gt;0,VLOOKUP(M335,Cs!$CB$7:$CI$10000,5,FALSE),"")),"")</f>
        <v/>
      </c>
      <c r="V335" s="58" t="str">
        <f>IF($O$2&gt;=M335,VLOOKUP(M335,Cs!$CB$7:$CI$33000,6,FALSE),"")</f>
        <v/>
      </c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  <c r="AL335" s="73"/>
      <c r="AM335" s="73"/>
      <c r="AN335" s="73"/>
      <c r="AO335" s="73"/>
      <c r="AP335" s="73"/>
      <c r="AQ335" s="73"/>
      <c r="AR335" s="73"/>
      <c r="AS335" s="73"/>
      <c r="AT335" s="73"/>
      <c r="AU335" s="73"/>
      <c r="AV335" s="73"/>
      <c r="AW335" s="73"/>
      <c r="AX335" s="73"/>
      <c r="AY335" s="73"/>
      <c r="AZ335" s="73"/>
      <c r="BA335" s="73"/>
      <c r="BB335" s="73"/>
      <c r="CB335" s="58" t="str">
        <f>IF($O$2&gt;=M335,IF(ISERROR(VLOOKUP(M335,Cs!$CB$10007:$CI$33000,4,FALSE))=TRUE,"",IF(VLOOKUP(M335,Cs!$CB$10007:$CI$33000,4,FALSE)&lt;&gt;0,VLOOKUP(M335,Cs!$CB$10007:$CI$33000,4,FALSE),"")),"")</f>
        <v/>
      </c>
      <c r="CC335" s="58" t="str">
        <f>IF($O$2&gt;=M335,IF(ISERROR(VLOOKUP(M335,Cs!$CB$10007:$CI$33000,5,FALSE))=TRUE,"",IF(VLOOKUP(M335,Cs!$CB$10007:$CI$33000,5,FALSE)&lt;&gt;0,VLOOKUP(M335,Cs!$CB$10007:$CI$33000,5,FALSE),"")),"")</f>
        <v/>
      </c>
    </row>
    <row r="336" spans="1:81" x14ac:dyDescent="0.25">
      <c r="A336" s="59" t="str">
        <f t="shared" si="51"/>
        <v/>
      </c>
      <c r="B336" s="60" t="str">
        <f>IF($O$2&gt;=M336,VLOOKUP(M336,Cs!$CB$7:$CI$33000,2,FALSE),"")</f>
        <v/>
      </c>
      <c r="C336" s="61" t="str">
        <f>IF($O$2&gt;=M336,VLOOKUP(M336,Cs!$CB$7:$CN$33000,12,FALSE),"")</f>
        <v/>
      </c>
      <c r="D336" s="61" t="str">
        <f t="shared" si="52"/>
        <v/>
      </c>
      <c r="E336" s="66" t="str">
        <f>IF($O$2&gt;=M336,VLOOKUP(M336,Cs!$CB$7:$CN$33000,13,FALSE),"")</f>
        <v/>
      </c>
      <c r="F336" s="61" t="str">
        <f t="shared" si="53"/>
        <v/>
      </c>
      <c r="G336" s="62" t="str">
        <f>IF(M336&lt;=$O$2,T336,IF(M335=$O$2,$Q$3,IF(M334=$O$2,SUM($G$326:G334),IF(M333=$O$2,SUM(G335,-I335),IF(M332=$O$2,SUM(G335,H335),"")))))</f>
        <v/>
      </c>
      <c r="H336" s="62" t="str">
        <f>IF(M336&lt;=$O$2,CB336,IF(M335=$O$2,$BQ$3,IF(M334=$O$2,SUM($H$326:H334),IF(M333=$O$2,SUM(H335,-J335),""))))</f>
        <v/>
      </c>
      <c r="I336" s="62" t="str">
        <f>IF(M336&lt;=$O$2,U336,IF(M335=$O$2,$R$3,IF(M334=$O$2,SUM($I$326:I334),"")))</f>
        <v/>
      </c>
      <c r="J336" s="62" t="str">
        <f>IF(M336&lt;=$O$2,CC336,IF(M335=$O$2,$BR$3,IF(M334=$O$2,SUM($J$326:J334),"")))</f>
        <v/>
      </c>
      <c r="K336" s="63" t="str">
        <f t="shared" si="54"/>
        <v/>
      </c>
      <c r="M336" s="58">
        <f t="shared" si="55"/>
        <v>296</v>
      </c>
      <c r="O336" s="58" t="str">
        <f>IF($O$2&gt;=M336,VLOOKUP(M336,Cs!$CB$7:$CI$33000,8,FALSE),"")</f>
        <v/>
      </c>
      <c r="P336" s="58" t="str">
        <f>IF($O$2&gt;=M336,VLOOKUP(M336,Cs!$CB$7:$CI$33000,7,FALSE),"")</f>
        <v/>
      </c>
      <c r="Q336" s="58" t="str">
        <f>IF($O$2&gt;=M336,IF(VLOOKUP(M336,Cs!$CB$7:$CN$33000,9,FALSE)&lt;&gt;0,VLOOKUP(M336,Cs!$CB$7:$CN$33000,9,FALSE),""),"")</f>
        <v/>
      </c>
      <c r="R336" s="58" t="str">
        <f>IF($O$2&gt;=M336,VLOOKUP(M336,Cs!$CB$7:$CN$33000,10,FALSE),"")</f>
        <v/>
      </c>
      <c r="S336" s="58" t="str">
        <f>IF($O$2&gt;=M336,VLOOKUP(M336,Cs!$CB$7:$CN$33000,11,FALSE),"")</f>
        <v/>
      </c>
      <c r="T336" s="58" t="str">
        <f>IF($O$2&gt;=M336,IF(ISERROR(VLOOKUP(M336,Cs!$CB$7:$CI$10000,4,FALSE))=TRUE,"",IF(VLOOKUP(M336,Cs!$CB$7:$CI$10000,4,FALSE)&lt;&gt;0,VLOOKUP(M336,Cs!$CB$7:$CI$10000,4,FALSE),"")),"")</f>
        <v/>
      </c>
      <c r="U336" s="58" t="str">
        <f>IF($O$2&gt;=M336,IF(ISERROR(VLOOKUP(M336,Cs!$CB$7:$CI$10000,5,FALSE))=TRUE,"",IF(VLOOKUP(M336,Cs!$CB$7:$CI$10000,5,FALSE)&lt;&gt;0,VLOOKUP(M336,Cs!$CB$7:$CI$10000,5,FALSE),"")),"")</f>
        <v/>
      </c>
      <c r="V336" s="58" t="str">
        <f>IF($O$2&gt;=M336,VLOOKUP(M336,Cs!$CB$7:$CI$33000,6,FALSE),"")</f>
        <v/>
      </c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  <c r="AL336" s="73"/>
      <c r="AM336" s="73"/>
      <c r="AN336" s="73"/>
      <c r="AO336" s="73"/>
      <c r="AP336" s="73"/>
      <c r="AQ336" s="73"/>
      <c r="AR336" s="73"/>
      <c r="AS336" s="73"/>
      <c r="AT336" s="73"/>
      <c r="AU336" s="73"/>
      <c r="AV336" s="73"/>
      <c r="AW336" s="73"/>
      <c r="AX336" s="73"/>
      <c r="AY336" s="73"/>
      <c r="AZ336" s="73"/>
      <c r="BA336" s="73"/>
      <c r="BB336" s="73"/>
      <c r="CB336" s="58" t="str">
        <f>IF($O$2&gt;=M336,IF(ISERROR(VLOOKUP(M336,Cs!$CB$10007:$CI$33000,4,FALSE))=TRUE,"",IF(VLOOKUP(M336,Cs!$CB$10007:$CI$33000,4,FALSE)&lt;&gt;0,VLOOKUP(M336,Cs!$CB$10007:$CI$33000,4,FALSE),"")),"")</f>
        <v/>
      </c>
      <c r="CC336" s="58" t="str">
        <f>IF($O$2&gt;=M336,IF(ISERROR(VLOOKUP(M336,Cs!$CB$10007:$CI$33000,5,FALSE))=TRUE,"",IF(VLOOKUP(M336,Cs!$CB$10007:$CI$33000,5,FALSE)&lt;&gt;0,VLOOKUP(M336,Cs!$CB$10007:$CI$33000,5,FALSE),"")),"")</f>
        <v/>
      </c>
    </row>
    <row r="337" spans="1:81" x14ac:dyDescent="0.25">
      <c r="A337" s="59" t="str">
        <f t="shared" si="51"/>
        <v/>
      </c>
      <c r="B337" s="60" t="str">
        <f>IF($O$2&gt;=M337,VLOOKUP(M337,Cs!$CB$7:$CI$33000,2,FALSE),"")</f>
        <v/>
      </c>
      <c r="C337" s="61" t="str">
        <f>IF($O$2&gt;=M337,VLOOKUP(M337,Cs!$CB$7:$CN$33000,12,FALSE),"")</f>
        <v/>
      </c>
      <c r="D337" s="61" t="str">
        <f t="shared" si="52"/>
        <v/>
      </c>
      <c r="E337" s="66" t="str">
        <f>IF($O$2&gt;=M337,VLOOKUP(M337,Cs!$CB$7:$CN$33000,13,FALSE),"")</f>
        <v/>
      </c>
      <c r="F337" s="61" t="str">
        <f t="shared" si="53"/>
        <v/>
      </c>
      <c r="G337" s="62" t="str">
        <f>IF(M337&lt;=$O$2,T337,IF(M336=$O$2,$Q$3,IF(M335=$O$2,SUM($G$326:G335),IF(M334=$O$2,SUM(G336,-I336),IF(M333=$O$2,SUM(G336,H336),"")))))</f>
        <v/>
      </c>
      <c r="H337" s="62" t="str">
        <f>IF(M337&lt;=$O$2,CB337,IF(M336=$O$2,$BQ$3,IF(M335=$O$2,SUM($H$326:H335),IF(M334=$O$2,SUM(H336,-J336),""))))</f>
        <v/>
      </c>
      <c r="I337" s="62" t="str">
        <f>IF(M337&lt;=$O$2,U337,IF(M336=$O$2,$R$3,IF(M335=$O$2,SUM($I$326:I335),"")))</f>
        <v/>
      </c>
      <c r="J337" s="62" t="str">
        <f>IF(M337&lt;=$O$2,CC337,IF(M336=$O$2,$BR$3,IF(M335=$O$2,SUM($J$326:J335),"")))</f>
        <v/>
      </c>
      <c r="K337" s="63" t="str">
        <f t="shared" si="54"/>
        <v/>
      </c>
      <c r="M337" s="58">
        <f t="shared" si="55"/>
        <v>297</v>
      </c>
      <c r="O337" s="58" t="str">
        <f>IF($O$2&gt;=M337,VLOOKUP(M337,Cs!$CB$7:$CI$33000,8,FALSE),"")</f>
        <v/>
      </c>
      <c r="P337" s="58" t="str">
        <f>IF($O$2&gt;=M337,VLOOKUP(M337,Cs!$CB$7:$CI$33000,7,FALSE),"")</f>
        <v/>
      </c>
      <c r="Q337" s="58" t="str">
        <f>IF($O$2&gt;=M337,IF(VLOOKUP(M337,Cs!$CB$7:$CN$33000,9,FALSE)&lt;&gt;0,VLOOKUP(M337,Cs!$CB$7:$CN$33000,9,FALSE),""),"")</f>
        <v/>
      </c>
      <c r="R337" s="58" t="str">
        <f>IF($O$2&gt;=M337,VLOOKUP(M337,Cs!$CB$7:$CN$33000,10,FALSE),"")</f>
        <v/>
      </c>
      <c r="S337" s="58" t="str">
        <f>IF($O$2&gt;=M337,VLOOKUP(M337,Cs!$CB$7:$CN$33000,11,FALSE),"")</f>
        <v/>
      </c>
      <c r="T337" s="58" t="str">
        <f>IF($O$2&gt;=M337,IF(ISERROR(VLOOKUP(M337,Cs!$CB$7:$CI$10000,4,FALSE))=TRUE,"",IF(VLOOKUP(M337,Cs!$CB$7:$CI$10000,4,FALSE)&lt;&gt;0,VLOOKUP(M337,Cs!$CB$7:$CI$10000,4,FALSE),"")),"")</f>
        <v/>
      </c>
      <c r="U337" s="58" t="str">
        <f>IF($O$2&gt;=M337,IF(ISERROR(VLOOKUP(M337,Cs!$CB$7:$CI$10000,5,FALSE))=TRUE,"",IF(VLOOKUP(M337,Cs!$CB$7:$CI$10000,5,FALSE)&lt;&gt;0,VLOOKUP(M337,Cs!$CB$7:$CI$10000,5,FALSE),"")),"")</f>
        <v/>
      </c>
      <c r="V337" s="58" t="str">
        <f>IF($O$2&gt;=M337,VLOOKUP(M337,Cs!$CB$7:$CI$33000,6,FALSE),"")</f>
        <v/>
      </c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  <c r="AL337" s="73"/>
      <c r="AM337" s="73"/>
      <c r="AN337" s="73"/>
      <c r="AO337" s="73"/>
      <c r="AP337" s="73"/>
      <c r="AQ337" s="73"/>
      <c r="AR337" s="73"/>
      <c r="AS337" s="73"/>
      <c r="AT337" s="73"/>
      <c r="AU337" s="73"/>
      <c r="AV337" s="73"/>
      <c r="AW337" s="73"/>
      <c r="AX337" s="73"/>
      <c r="AY337" s="73"/>
      <c r="AZ337" s="73"/>
      <c r="BA337" s="73"/>
      <c r="BB337" s="73"/>
      <c r="CB337" s="58" t="str">
        <f>IF($O$2&gt;=M337,IF(ISERROR(VLOOKUP(M337,Cs!$CB$10007:$CI$33000,4,FALSE))=TRUE,"",IF(VLOOKUP(M337,Cs!$CB$10007:$CI$33000,4,FALSE)&lt;&gt;0,VLOOKUP(M337,Cs!$CB$10007:$CI$33000,4,FALSE),"")),"")</f>
        <v/>
      </c>
      <c r="CC337" s="58" t="str">
        <f>IF($O$2&gt;=M337,IF(ISERROR(VLOOKUP(M337,Cs!$CB$10007:$CI$33000,5,FALSE))=TRUE,"",IF(VLOOKUP(M337,Cs!$CB$10007:$CI$33000,5,FALSE)&lt;&gt;0,VLOOKUP(M337,Cs!$CB$10007:$CI$33000,5,FALSE),"")),"")</f>
        <v/>
      </c>
    </row>
    <row r="338" spans="1:81" x14ac:dyDescent="0.25">
      <c r="A338" s="59" t="str">
        <f t="shared" si="51"/>
        <v/>
      </c>
      <c r="B338" s="60" t="str">
        <f>IF($O$2&gt;=M338,VLOOKUP(M338,Cs!$CB$7:$CI$33000,2,FALSE),"")</f>
        <v/>
      </c>
      <c r="C338" s="61" t="str">
        <f>IF($O$2&gt;=M338,VLOOKUP(M338,Cs!$CB$7:$CN$33000,12,FALSE),"")</f>
        <v/>
      </c>
      <c r="D338" s="61" t="str">
        <f t="shared" si="52"/>
        <v/>
      </c>
      <c r="E338" s="66" t="str">
        <f>IF($O$2&gt;=M338,VLOOKUP(M338,Cs!$CB$7:$CN$33000,13,FALSE),"")</f>
        <v/>
      </c>
      <c r="F338" s="61" t="str">
        <f t="shared" si="53"/>
        <v/>
      </c>
      <c r="G338" s="62" t="str">
        <f>IF(M338&lt;=$O$2,T338,IF(M337=$O$2,$Q$3,IF(M336=$O$2,SUM($G$326:G336),IF(M335=$O$2,SUM(G337,-I337),IF(M334=$O$2,SUM(G337,H337),"")))))</f>
        <v/>
      </c>
      <c r="H338" s="62" t="str">
        <f>IF(M338&lt;=$O$2,CB338,IF(M337=$O$2,$BQ$3,IF(M336=$O$2,SUM($H$326:H336),IF(M335=$O$2,SUM(H337,-J337),""))))</f>
        <v/>
      </c>
      <c r="I338" s="62" t="str">
        <f>IF(M338&lt;=$O$2,U338,IF(M337=$O$2,$R$3,IF(M336=$O$2,SUM($I$326:I336),"")))</f>
        <v/>
      </c>
      <c r="J338" s="62" t="str">
        <f>IF(M338&lt;=$O$2,CC338,IF(M337=$O$2,$BR$3,IF(M336=$O$2,SUM($J$326:J336),"")))</f>
        <v/>
      </c>
      <c r="K338" s="63" t="str">
        <f t="shared" si="54"/>
        <v/>
      </c>
      <c r="M338" s="58">
        <f t="shared" si="55"/>
        <v>298</v>
      </c>
      <c r="O338" s="58" t="str">
        <f>IF($O$2&gt;=M338,VLOOKUP(M338,Cs!$CB$7:$CI$33000,8,FALSE),"")</f>
        <v/>
      </c>
      <c r="P338" s="58" t="str">
        <f>IF($O$2&gt;=M338,VLOOKUP(M338,Cs!$CB$7:$CI$33000,7,FALSE),"")</f>
        <v/>
      </c>
      <c r="Q338" s="58" t="str">
        <f>IF($O$2&gt;=M338,IF(VLOOKUP(M338,Cs!$CB$7:$CN$33000,9,FALSE)&lt;&gt;0,VLOOKUP(M338,Cs!$CB$7:$CN$33000,9,FALSE),""),"")</f>
        <v/>
      </c>
      <c r="R338" s="58" t="str">
        <f>IF($O$2&gt;=M338,VLOOKUP(M338,Cs!$CB$7:$CN$33000,10,FALSE),"")</f>
        <v/>
      </c>
      <c r="S338" s="58" t="str">
        <f>IF($O$2&gt;=M338,VLOOKUP(M338,Cs!$CB$7:$CN$33000,11,FALSE),"")</f>
        <v/>
      </c>
      <c r="T338" s="58" t="str">
        <f>IF($O$2&gt;=M338,IF(ISERROR(VLOOKUP(M338,Cs!$CB$7:$CI$10000,4,FALSE))=TRUE,"",IF(VLOOKUP(M338,Cs!$CB$7:$CI$10000,4,FALSE)&lt;&gt;0,VLOOKUP(M338,Cs!$CB$7:$CI$10000,4,FALSE),"")),"")</f>
        <v/>
      </c>
      <c r="U338" s="58" t="str">
        <f>IF($O$2&gt;=M338,IF(ISERROR(VLOOKUP(M338,Cs!$CB$7:$CI$10000,5,FALSE))=TRUE,"",IF(VLOOKUP(M338,Cs!$CB$7:$CI$10000,5,FALSE)&lt;&gt;0,VLOOKUP(M338,Cs!$CB$7:$CI$10000,5,FALSE),"")),"")</f>
        <v/>
      </c>
      <c r="V338" s="58" t="str">
        <f>IF($O$2&gt;=M338,VLOOKUP(M338,Cs!$CB$7:$CI$33000,6,FALSE),"")</f>
        <v/>
      </c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  <c r="AL338" s="73"/>
      <c r="AM338" s="73"/>
      <c r="AN338" s="73"/>
      <c r="AO338" s="73"/>
      <c r="AP338" s="73"/>
      <c r="AQ338" s="73"/>
      <c r="AR338" s="73"/>
      <c r="AS338" s="73"/>
      <c r="AT338" s="73"/>
      <c r="AU338" s="73"/>
      <c r="AV338" s="73"/>
      <c r="AW338" s="73"/>
      <c r="AX338" s="73"/>
      <c r="AY338" s="73"/>
      <c r="AZ338" s="73"/>
      <c r="BA338" s="73"/>
      <c r="BB338" s="73"/>
      <c r="CB338" s="58" t="str">
        <f>IF($O$2&gt;=M338,IF(ISERROR(VLOOKUP(M338,Cs!$CB$10007:$CI$33000,4,FALSE))=TRUE,"",IF(VLOOKUP(M338,Cs!$CB$10007:$CI$33000,4,FALSE)&lt;&gt;0,VLOOKUP(M338,Cs!$CB$10007:$CI$33000,4,FALSE),"")),"")</f>
        <v/>
      </c>
      <c r="CC338" s="58" t="str">
        <f>IF($O$2&gt;=M338,IF(ISERROR(VLOOKUP(M338,Cs!$CB$10007:$CI$33000,5,FALSE))=TRUE,"",IF(VLOOKUP(M338,Cs!$CB$10007:$CI$33000,5,FALSE)&lt;&gt;0,VLOOKUP(M338,Cs!$CB$10007:$CI$33000,5,FALSE),"")),"")</f>
        <v/>
      </c>
    </row>
    <row r="339" spans="1:81" x14ac:dyDescent="0.25">
      <c r="A339" s="59" t="str">
        <f t="shared" si="51"/>
        <v/>
      </c>
      <c r="B339" s="60" t="str">
        <f>IF($O$2&gt;=M339,VLOOKUP(M339,Cs!$CB$7:$CI$33000,2,FALSE),"")</f>
        <v/>
      </c>
      <c r="C339" s="61" t="str">
        <f>IF($O$2&gt;=M339,VLOOKUP(M339,Cs!$CB$7:$CN$33000,12,FALSE),"")</f>
        <v/>
      </c>
      <c r="D339" s="61" t="str">
        <f t="shared" si="52"/>
        <v/>
      </c>
      <c r="E339" s="66" t="str">
        <f>IF($O$2&gt;=M339,VLOOKUP(M339,Cs!$CB$7:$CN$33000,13,FALSE),"")</f>
        <v/>
      </c>
      <c r="F339" s="61" t="str">
        <f t="shared" si="53"/>
        <v/>
      </c>
      <c r="G339" s="62" t="str">
        <f>IF(M339&lt;=$O$2,T339,IF(M338=$O$2,$Q$3,IF(M337=$O$2,SUM($G$326:G337),IF(M336=$O$2,SUM(G338,-I338),IF(M335=$O$2,SUM(G338,H338),"")))))</f>
        <v/>
      </c>
      <c r="H339" s="62" t="str">
        <f>IF(M339&lt;=$O$2,CB339,IF(M338=$O$2,$BQ$3,IF(M337=$O$2,SUM($H$326:H337),IF(M336=$O$2,SUM(H338,-J338),""))))</f>
        <v/>
      </c>
      <c r="I339" s="62" t="str">
        <f>IF(M339&lt;=$O$2,U339,IF(M338=$O$2,$R$3,IF(M337=$O$2,SUM($I$326:I337),"")))</f>
        <v/>
      </c>
      <c r="J339" s="62" t="str">
        <f>IF(M339&lt;=$O$2,CC339,IF(M338=$O$2,$BR$3,IF(M337=$O$2,SUM($J$326:J337),"")))</f>
        <v/>
      </c>
      <c r="K339" s="63" t="str">
        <f t="shared" si="54"/>
        <v/>
      </c>
      <c r="M339" s="58">
        <f t="shared" si="55"/>
        <v>299</v>
      </c>
      <c r="O339" s="58" t="str">
        <f>IF($O$2&gt;=M339,VLOOKUP(M339,Cs!$CB$7:$CI$33000,8,FALSE),"")</f>
        <v/>
      </c>
      <c r="P339" s="58" t="str">
        <f>IF($O$2&gt;=M339,VLOOKUP(M339,Cs!$CB$7:$CI$33000,7,FALSE),"")</f>
        <v/>
      </c>
      <c r="Q339" s="58" t="str">
        <f>IF($O$2&gt;=M339,IF(VLOOKUP(M339,Cs!$CB$7:$CN$33000,9,FALSE)&lt;&gt;0,VLOOKUP(M339,Cs!$CB$7:$CN$33000,9,FALSE),""),"")</f>
        <v/>
      </c>
      <c r="R339" s="58" t="str">
        <f>IF($O$2&gt;=M339,VLOOKUP(M339,Cs!$CB$7:$CN$33000,10,FALSE),"")</f>
        <v/>
      </c>
      <c r="S339" s="58" t="str">
        <f>IF($O$2&gt;=M339,VLOOKUP(M339,Cs!$CB$7:$CN$33000,11,FALSE),"")</f>
        <v/>
      </c>
      <c r="T339" s="58" t="str">
        <f>IF($O$2&gt;=M339,IF(ISERROR(VLOOKUP(M339,Cs!$CB$7:$CI$10000,4,FALSE))=TRUE,"",IF(VLOOKUP(M339,Cs!$CB$7:$CI$10000,4,FALSE)&lt;&gt;0,VLOOKUP(M339,Cs!$CB$7:$CI$10000,4,FALSE),"")),"")</f>
        <v/>
      </c>
      <c r="U339" s="58" t="str">
        <f>IF($O$2&gt;=M339,IF(ISERROR(VLOOKUP(M339,Cs!$CB$7:$CI$10000,5,FALSE))=TRUE,"",IF(VLOOKUP(M339,Cs!$CB$7:$CI$10000,5,FALSE)&lt;&gt;0,VLOOKUP(M339,Cs!$CB$7:$CI$10000,5,FALSE),"")),"")</f>
        <v/>
      </c>
      <c r="V339" s="58" t="str">
        <f>IF($O$2&gt;=M339,VLOOKUP(M339,Cs!$CB$7:$CI$33000,6,FALSE),"")</f>
        <v/>
      </c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  <c r="AL339" s="73"/>
      <c r="AM339" s="73"/>
      <c r="AN339" s="73"/>
      <c r="AO339" s="73"/>
      <c r="AP339" s="73"/>
      <c r="AQ339" s="73"/>
      <c r="AR339" s="73"/>
      <c r="AS339" s="73"/>
      <c r="AT339" s="73"/>
      <c r="AU339" s="73"/>
      <c r="AV339" s="73"/>
      <c r="AW339" s="73"/>
      <c r="AX339" s="73"/>
      <c r="AY339" s="73"/>
      <c r="AZ339" s="73"/>
      <c r="BA339" s="73"/>
      <c r="BB339" s="73"/>
      <c r="CB339" s="58" t="str">
        <f>IF($O$2&gt;=M339,IF(ISERROR(VLOOKUP(M339,Cs!$CB$10007:$CI$33000,4,FALSE))=TRUE,"",IF(VLOOKUP(M339,Cs!$CB$10007:$CI$33000,4,FALSE)&lt;&gt;0,VLOOKUP(M339,Cs!$CB$10007:$CI$33000,4,FALSE),"")),"")</f>
        <v/>
      </c>
      <c r="CC339" s="58" t="str">
        <f>IF($O$2&gt;=M339,IF(ISERROR(VLOOKUP(M339,Cs!$CB$10007:$CI$33000,5,FALSE))=TRUE,"",IF(VLOOKUP(M339,Cs!$CB$10007:$CI$33000,5,FALSE)&lt;&gt;0,VLOOKUP(M339,Cs!$CB$10007:$CI$33000,5,FALSE),"")),"")</f>
        <v/>
      </c>
    </row>
    <row r="340" spans="1:81" x14ac:dyDescent="0.25">
      <c r="A340" s="59" t="str">
        <f t="shared" si="51"/>
        <v/>
      </c>
      <c r="B340" s="60" t="str">
        <f>IF($O$2&gt;=M340,VLOOKUP(M340,Cs!$CB$7:$CI$33000,2,FALSE),"")</f>
        <v/>
      </c>
      <c r="C340" s="61" t="str">
        <f>IF($O$2&gt;=M340,VLOOKUP(M340,Cs!$CB$7:$CN$33000,12,FALSE),"")</f>
        <v/>
      </c>
      <c r="D340" s="61" t="str">
        <f t="shared" si="52"/>
        <v/>
      </c>
      <c r="E340" s="66" t="str">
        <f>IF($O$2&gt;=M340,VLOOKUP(M340,Cs!$CB$7:$CN$33000,13,FALSE),"")</f>
        <v/>
      </c>
      <c r="F340" s="61" t="str">
        <f t="shared" si="53"/>
        <v/>
      </c>
      <c r="G340" s="62" t="str">
        <f>IF(M340&lt;=$O$2,T340,IF(M339=$O$2,$Q$3,IF(M338=$O$2,SUM($G$326:G338),IF(M337=$O$2,SUM(G339,-I339),IF(M336=$O$2,SUM(G339,H339),"")))))</f>
        <v/>
      </c>
      <c r="H340" s="62" t="str">
        <f>IF(M340&lt;=$O$2,CB340,IF(M339=$O$2,$BQ$3,IF(M338=$O$2,SUM($H$326:H338),IF(M337=$O$2,SUM(H339,-J339),""))))</f>
        <v/>
      </c>
      <c r="I340" s="62" t="str">
        <f>IF(M340&lt;=$O$2,U340,IF(M339=$O$2,$R$3,IF(M338=$O$2,SUM($I$326:I338),"")))</f>
        <v/>
      </c>
      <c r="J340" s="62" t="str">
        <f>IF(M340&lt;=$O$2,CC340,IF(M339=$O$2,$BR$3,IF(M338=$O$2,SUM($J$326:J338),"")))</f>
        <v/>
      </c>
      <c r="K340" s="63" t="str">
        <f t="shared" si="54"/>
        <v/>
      </c>
      <c r="M340" s="58">
        <f t="shared" si="55"/>
        <v>300</v>
      </c>
      <c r="O340" s="58" t="str">
        <f>IF($O$2&gt;=M340,VLOOKUP(M340,Cs!$CB$7:$CI$33000,8,FALSE),"")</f>
        <v/>
      </c>
      <c r="P340" s="58" t="str">
        <f>IF($O$2&gt;=M340,VLOOKUP(M340,Cs!$CB$7:$CI$33000,7,FALSE),"")</f>
        <v/>
      </c>
      <c r="Q340" s="58" t="str">
        <f>IF($O$2&gt;=M340,IF(VLOOKUP(M340,Cs!$CB$7:$CN$33000,9,FALSE)&lt;&gt;0,VLOOKUP(M340,Cs!$CB$7:$CN$33000,9,FALSE),""),"")</f>
        <v/>
      </c>
      <c r="R340" s="58" t="str">
        <f>IF($O$2&gt;=M340,VLOOKUP(M340,Cs!$CB$7:$CN$33000,10,FALSE),"")</f>
        <v/>
      </c>
      <c r="S340" s="58" t="str">
        <f>IF($O$2&gt;=M340,VLOOKUP(M340,Cs!$CB$7:$CN$33000,11,FALSE),"")</f>
        <v/>
      </c>
      <c r="T340" s="58" t="str">
        <f>IF($O$2&gt;=M340,IF(ISERROR(VLOOKUP(M340,Cs!$CB$7:$CI$10000,4,FALSE))=TRUE,"",IF(VLOOKUP(M340,Cs!$CB$7:$CI$10000,4,FALSE)&lt;&gt;0,VLOOKUP(M340,Cs!$CB$7:$CI$10000,4,FALSE),"")),"")</f>
        <v/>
      </c>
      <c r="U340" s="58" t="str">
        <f>IF($O$2&gt;=M340,IF(ISERROR(VLOOKUP(M340,Cs!$CB$7:$CI$10000,5,FALSE))=TRUE,"",IF(VLOOKUP(M340,Cs!$CB$7:$CI$10000,5,FALSE)&lt;&gt;0,VLOOKUP(M340,Cs!$CB$7:$CI$10000,5,FALSE),"")),"")</f>
        <v/>
      </c>
      <c r="V340" s="58" t="str">
        <f>IF($O$2&gt;=M340,VLOOKUP(M340,Cs!$CB$7:$CI$33000,6,FALSE),"")</f>
        <v/>
      </c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  <c r="AL340" s="73"/>
      <c r="AM340" s="73"/>
      <c r="AN340" s="73"/>
      <c r="AO340" s="73"/>
      <c r="AP340" s="73"/>
      <c r="AQ340" s="73"/>
      <c r="AR340" s="73"/>
      <c r="AS340" s="73"/>
      <c r="AT340" s="73"/>
      <c r="AU340" s="73"/>
      <c r="AV340" s="73"/>
      <c r="AW340" s="73"/>
      <c r="AX340" s="73"/>
      <c r="AY340" s="73"/>
      <c r="AZ340" s="73"/>
      <c r="BA340" s="73"/>
      <c r="BB340" s="73"/>
      <c r="CB340" s="58" t="str">
        <f>IF($O$2&gt;=M340,IF(ISERROR(VLOOKUP(M340,Cs!$CB$10007:$CI$33000,4,FALSE))=TRUE,"",IF(VLOOKUP(M340,Cs!$CB$10007:$CI$33000,4,FALSE)&lt;&gt;0,VLOOKUP(M340,Cs!$CB$10007:$CI$33000,4,FALSE),"")),"")</f>
        <v/>
      </c>
      <c r="CC340" s="58" t="str">
        <f>IF($O$2&gt;=M340,IF(ISERROR(VLOOKUP(M340,Cs!$CB$10007:$CI$33000,5,FALSE))=TRUE,"",IF(VLOOKUP(M340,Cs!$CB$10007:$CI$33000,5,FALSE)&lt;&gt;0,VLOOKUP(M340,Cs!$CB$10007:$CI$33000,5,FALSE),"")),"")</f>
        <v/>
      </c>
    </row>
    <row r="341" spans="1:81" x14ac:dyDescent="0.25">
      <c r="A341" s="59" t="str">
        <f t="shared" si="51"/>
        <v/>
      </c>
      <c r="B341" s="60" t="str">
        <f>IF($O$2&gt;=M341,VLOOKUP(M341,Cs!$CB$7:$CI$33000,2,FALSE),"")</f>
        <v/>
      </c>
      <c r="C341" s="61" t="str">
        <f>IF($O$2&gt;=M341,VLOOKUP(M341,Cs!$CB$7:$CN$33000,12,FALSE),"")</f>
        <v/>
      </c>
      <c r="D341" s="61" t="str">
        <f t="shared" si="52"/>
        <v/>
      </c>
      <c r="E341" s="66" t="str">
        <f>IF($O$2&gt;=M341,VLOOKUP(M341,Cs!$CB$7:$CN$33000,13,FALSE),"")</f>
        <v/>
      </c>
      <c r="F341" s="61" t="str">
        <f t="shared" si="53"/>
        <v/>
      </c>
      <c r="G341" s="62" t="str">
        <f>IF(M341&lt;=$O$2,T341,IF(M340=$O$2,$Q$3,IF(M339=$O$2,SUM($G$326:G339),IF(M338=$O$2,SUM(G340,-I340),IF(M337=$O$2,SUM(G340,H340),"")))))</f>
        <v/>
      </c>
      <c r="H341" s="62" t="str">
        <f>IF(M341&lt;=$O$2,CB341,IF(M340=$O$2,$BQ$3,IF(M339=$O$2,SUM($H$326:H339),IF(M338=$O$2,SUM(H340,-J340),""))))</f>
        <v/>
      </c>
      <c r="I341" s="62" t="str">
        <f>IF(M341&lt;=$O$2,U341,IF(M340=$O$2,$R$3,IF(M339=$O$2,SUM($I$326:I339),"")))</f>
        <v/>
      </c>
      <c r="J341" s="62" t="str">
        <f>IF(M341&lt;=$O$2,CC341,IF(M340=$O$2,$BR$3,IF(M339=$O$2,SUM($J$326:J339),"")))</f>
        <v/>
      </c>
      <c r="K341" s="63" t="str">
        <f t="shared" si="54"/>
        <v/>
      </c>
      <c r="M341" s="58">
        <f t="shared" si="55"/>
        <v>301</v>
      </c>
      <c r="O341" s="58" t="str">
        <f>IF($O$2&gt;=M341,VLOOKUP(M341,Cs!$CB$7:$CI$33000,8,FALSE),"")</f>
        <v/>
      </c>
      <c r="P341" s="58" t="str">
        <f>IF($O$2&gt;=M341,VLOOKUP(M341,Cs!$CB$7:$CI$33000,7,FALSE),"")</f>
        <v/>
      </c>
      <c r="Q341" s="58" t="str">
        <f>IF($O$2&gt;=M341,IF(VLOOKUP(M341,Cs!$CB$7:$CN$33000,9,FALSE)&lt;&gt;0,VLOOKUP(M341,Cs!$CB$7:$CN$33000,9,FALSE),""),"")</f>
        <v/>
      </c>
      <c r="R341" s="58" t="str">
        <f>IF($O$2&gt;=M341,VLOOKUP(M341,Cs!$CB$7:$CN$33000,10,FALSE),"")</f>
        <v/>
      </c>
      <c r="S341" s="58" t="str">
        <f>IF($O$2&gt;=M341,VLOOKUP(M341,Cs!$CB$7:$CN$33000,11,FALSE),"")</f>
        <v/>
      </c>
      <c r="T341" s="58" t="str">
        <f>IF($O$2&gt;=M341,IF(ISERROR(VLOOKUP(M341,Cs!$CB$7:$CI$10000,4,FALSE))=TRUE,"",IF(VLOOKUP(M341,Cs!$CB$7:$CI$10000,4,FALSE)&lt;&gt;0,VLOOKUP(M341,Cs!$CB$7:$CI$10000,4,FALSE),"")),"")</f>
        <v/>
      </c>
      <c r="U341" s="58" t="str">
        <f>IF($O$2&gt;=M341,IF(ISERROR(VLOOKUP(M341,Cs!$CB$7:$CI$10000,5,FALSE))=TRUE,"",IF(VLOOKUP(M341,Cs!$CB$7:$CI$10000,5,FALSE)&lt;&gt;0,VLOOKUP(M341,Cs!$CB$7:$CI$10000,5,FALSE),"")),"")</f>
        <v/>
      </c>
      <c r="V341" s="58" t="str">
        <f>IF($O$2&gt;=M341,VLOOKUP(M341,Cs!$CB$7:$CI$33000,6,FALSE),"")</f>
        <v/>
      </c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  <c r="AL341" s="73"/>
      <c r="AM341" s="73"/>
      <c r="AN341" s="73"/>
      <c r="AO341" s="73"/>
      <c r="AP341" s="73"/>
      <c r="AQ341" s="73"/>
      <c r="AR341" s="73"/>
      <c r="AS341" s="73"/>
      <c r="AT341" s="73"/>
      <c r="AU341" s="73"/>
      <c r="AV341" s="73"/>
      <c r="AW341" s="73"/>
      <c r="AX341" s="73"/>
      <c r="AY341" s="73"/>
      <c r="AZ341" s="73"/>
      <c r="BA341" s="73"/>
      <c r="BB341" s="73"/>
      <c r="CB341" s="58" t="str">
        <f>IF($O$2&gt;=M341,IF(ISERROR(VLOOKUP(M341,Cs!$CB$10007:$CI$33000,4,FALSE))=TRUE,"",IF(VLOOKUP(M341,Cs!$CB$10007:$CI$33000,4,FALSE)&lt;&gt;0,VLOOKUP(M341,Cs!$CB$10007:$CI$33000,4,FALSE),"")),"")</f>
        <v/>
      </c>
      <c r="CC341" s="58" t="str">
        <f>IF($O$2&gt;=M341,IF(ISERROR(VLOOKUP(M341,Cs!$CB$10007:$CI$33000,5,FALSE))=TRUE,"",IF(VLOOKUP(M341,Cs!$CB$10007:$CI$33000,5,FALSE)&lt;&gt;0,VLOOKUP(M341,Cs!$CB$10007:$CI$33000,5,FALSE),"")),"")</f>
        <v/>
      </c>
    </row>
    <row r="342" spans="1:81" x14ac:dyDescent="0.25">
      <c r="A342" s="59" t="str">
        <f t="shared" si="51"/>
        <v/>
      </c>
      <c r="B342" s="60" t="str">
        <f>IF($O$2&gt;=M342,VLOOKUP(M342,Cs!$CB$7:$CI$33000,2,FALSE),"")</f>
        <v/>
      </c>
      <c r="C342" s="61" t="str">
        <f>IF($O$2&gt;=M342,VLOOKUP(M342,Cs!$CB$7:$CN$33000,12,FALSE),"")</f>
        <v/>
      </c>
      <c r="D342" s="61" t="str">
        <f t="shared" si="52"/>
        <v/>
      </c>
      <c r="E342" s="66" t="str">
        <f>IF($O$2&gt;=M342,VLOOKUP(M342,Cs!$CB$7:$CN$33000,13,FALSE),"")</f>
        <v/>
      </c>
      <c r="F342" s="61" t="str">
        <f t="shared" si="53"/>
        <v/>
      </c>
      <c r="G342" s="62" t="str">
        <f>IF(M342&lt;=$O$2,T342,IF(M341=$O$2,$Q$3,IF(M340=$O$2,SUM($G$326:G340),IF(M339=$O$2,SUM(G341,-I341),IF(M338=$O$2,SUM(G341,H341),"")))))</f>
        <v/>
      </c>
      <c r="H342" s="62" t="str">
        <f>IF(M342&lt;=$O$2,CB342,IF(M341=$O$2,$BQ$3,IF(M340=$O$2,SUM($H$326:H340),IF(M339=$O$2,SUM(H341,-J341),""))))</f>
        <v/>
      </c>
      <c r="I342" s="62" t="str">
        <f>IF(M342&lt;=$O$2,U342,IF(M341=$O$2,$R$3,IF(M340=$O$2,SUM($I$326:I340),"")))</f>
        <v/>
      </c>
      <c r="J342" s="62" t="str">
        <f>IF(M342&lt;=$O$2,CC342,IF(M341=$O$2,$BR$3,IF(M340=$O$2,SUM($J$326:J340),"")))</f>
        <v/>
      </c>
      <c r="K342" s="63" t="str">
        <f t="shared" si="54"/>
        <v/>
      </c>
      <c r="M342" s="58">
        <f t="shared" si="55"/>
        <v>302</v>
      </c>
      <c r="O342" s="58" t="str">
        <f>IF($O$2&gt;=M342,VLOOKUP(M342,Cs!$CB$7:$CI$33000,8,FALSE),"")</f>
        <v/>
      </c>
      <c r="P342" s="58" t="str">
        <f>IF($O$2&gt;=M342,VLOOKUP(M342,Cs!$CB$7:$CI$33000,7,FALSE),"")</f>
        <v/>
      </c>
      <c r="Q342" s="58" t="str">
        <f>IF($O$2&gt;=M342,IF(VLOOKUP(M342,Cs!$CB$7:$CN$33000,9,FALSE)&lt;&gt;0,VLOOKUP(M342,Cs!$CB$7:$CN$33000,9,FALSE),""),"")</f>
        <v/>
      </c>
      <c r="R342" s="58" t="str">
        <f>IF($O$2&gt;=M342,VLOOKUP(M342,Cs!$CB$7:$CN$33000,10,FALSE),"")</f>
        <v/>
      </c>
      <c r="S342" s="58" t="str">
        <f>IF($O$2&gt;=M342,VLOOKUP(M342,Cs!$CB$7:$CN$33000,11,FALSE),"")</f>
        <v/>
      </c>
      <c r="T342" s="58" t="str">
        <f>IF($O$2&gt;=M342,IF(ISERROR(VLOOKUP(M342,Cs!$CB$7:$CI$10000,4,FALSE))=TRUE,"",IF(VLOOKUP(M342,Cs!$CB$7:$CI$10000,4,FALSE)&lt;&gt;0,VLOOKUP(M342,Cs!$CB$7:$CI$10000,4,FALSE),"")),"")</f>
        <v/>
      </c>
      <c r="U342" s="58" t="str">
        <f>IF($O$2&gt;=M342,IF(ISERROR(VLOOKUP(M342,Cs!$CB$7:$CI$10000,5,FALSE))=TRUE,"",IF(VLOOKUP(M342,Cs!$CB$7:$CI$10000,5,FALSE)&lt;&gt;0,VLOOKUP(M342,Cs!$CB$7:$CI$10000,5,FALSE),"")),"")</f>
        <v/>
      </c>
      <c r="V342" s="58" t="str">
        <f>IF($O$2&gt;=M342,VLOOKUP(M342,Cs!$CB$7:$CI$33000,6,FALSE),"")</f>
        <v/>
      </c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  <c r="AL342" s="73"/>
      <c r="AM342" s="73"/>
      <c r="AN342" s="73"/>
      <c r="AO342" s="73"/>
      <c r="AP342" s="73"/>
      <c r="AQ342" s="73"/>
      <c r="AR342" s="73"/>
      <c r="AS342" s="73"/>
      <c r="AT342" s="73"/>
      <c r="AU342" s="73"/>
      <c r="AV342" s="73"/>
      <c r="AW342" s="73"/>
      <c r="AX342" s="73"/>
      <c r="AY342" s="73"/>
      <c r="AZ342" s="73"/>
      <c r="BA342" s="73"/>
      <c r="BB342" s="73"/>
      <c r="CB342" s="58" t="str">
        <f>IF($O$2&gt;=M342,IF(ISERROR(VLOOKUP(M342,Cs!$CB$10007:$CI$33000,4,FALSE))=TRUE,"",IF(VLOOKUP(M342,Cs!$CB$10007:$CI$33000,4,FALSE)&lt;&gt;0,VLOOKUP(M342,Cs!$CB$10007:$CI$33000,4,FALSE),"")),"")</f>
        <v/>
      </c>
      <c r="CC342" s="58" t="str">
        <f>IF($O$2&gt;=M342,IF(ISERROR(VLOOKUP(M342,Cs!$CB$10007:$CI$33000,5,FALSE))=TRUE,"",IF(VLOOKUP(M342,Cs!$CB$10007:$CI$33000,5,FALSE)&lt;&gt;0,VLOOKUP(M342,Cs!$CB$10007:$CI$33000,5,FALSE),"")),"")</f>
        <v/>
      </c>
    </row>
    <row r="343" spans="1:81" x14ac:dyDescent="0.25">
      <c r="A343" s="59" t="str">
        <f t="shared" si="51"/>
        <v/>
      </c>
      <c r="B343" s="60" t="str">
        <f>IF($O$2&gt;=M343,VLOOKUP(M343,Cs!$CB$7:$CI$33000,2,FALSE),"")</f>
        <v/>
      </c>
      <c r="C343" s="61" t="str">
        <f>IF($O$2&gt;=M343,VLOOKUP(M343,Cs!$CB$7:$CN$33000,12,FALSE),"")</f>
        <v/>
      </c>
      <c r="D343" s="61" t="str">
        <f t="shared" si="52"/>
        <v/>
      </c>
      <c r="E343" s="66" t="str">
        <f>IF($O$2&gt;=M343,VLOOKUP(M343,Cs!$CB$7:$CN$33000,13,FALSE),"")</f>
        <v/>
      </c>
      <c r="F343" s="61" t="str">
        <f t="shared" si="53"/>
        <v/>
      </c>
      <c r="G343" s="62" t="str">
        <f>IF(M343&lt;=$O$2,T343,IF(M342=$O$2,$Q$3,IF(M341=$O$2,SUM($G$326:G341),IF(M340=$O$2,SUM(G342,-I342),IF(M339=$O$2,SUM(G342,H342),"")))))</f>
        <v/>
      </c>
      <c r="H343" s="62" t="str">
        <f>IF(M343&lt;=$O$2,CB343,IF(M342=$O$2,$BQ$3,IF(M341=$O$2,SUM($H$326:H341),IF(M340=$O$2,SUM(H342,-J342),""))))</f>
        <v/>
      </c>
      <c r="I343" s="62" t="str">
        <f>IF(M343&lt;=$O$2,U343,IF(M342=$O$2,$R$3,IF(M341=$O$2,SUM($I$326:I341),"")))</f>
        <v/>
      </c>
      <c r="J343" s="62" t="str">
        <f>IF(M343&lt;=$O$2,CC343,IF(M342=$O$2,$BR$3,IF(M341=$O$2,SUM($J$326:J341),"")))</f>
        <v/>
      </c>
      <c r="K343" s="63" t="str">
        <f t="shared" si="54"/>
        <v/>
      </c>
      <c r="M343" s="58">
        <f t="shared" si="55"/>
        <v>303</v>
      </c>
      <c r="O343" s="58" t="str">
        <f>IF($O$2&gt;=M343,VLOOKUP(M343,Cs!$CB$7:$CI$33000,8,FALSE),"")</f>
        <v/>
      </c>
      <c r="P343" s="58" t="str">
        <f>IF($O$2&gt;=M343,VLOOKUP(M343,Cs!$CB$7:$CI$33000,7,FALSE),"")</f>
        <v/>
      </c>
      <c r="Q343" s="58" t="str">
        <f>IF($O$2&gt;=M343,IF(VLOOKUP(M343,Cs!$CB$7:$CN$33000,9,FALSE)&lt;&gt;0,VLOOKUP(M343,Cs!$CB$7:$CN$33000,9,FALSE),""),"")</f>
        <v/>
      </c>
      <c r="R343" s="58" t="str">
        <f>IF($O$2&gt;=M343,VLOOKUP(M343,Cs!$CB$7:$CN$33000,10,FALSE),"")</f>
        <v/>
      </c>
      <c r="S343" s="58" t="str">
        <f>IF($O$2&gt;=M343,VLOOKUP(M343,Cs!$CB$7:$CN$33000,11,FALSE),"")</f>
        <v/>
      </c>
      <c r="T343" s="58" t="str">
        <f>IF($O$2&gt;=M343,IF(ISERROR(VLOOKUP(M343,Cs!$CB$7:$CI$10000,4,FALSE))=TRUE,"",IF(VLOOKUP(M343,Cs!$CB$7:$CI$10000,4,FALSE)&lt;&gt;0,VLOOKUP(M343,Cs!$CB$7:$CI$10000,4,FALSE),"")),"")</f>
        <v/>
      </c>
      <c r="U343" s="58" t="str">
        <f>IF($O$2&gt;=M343,IF(ISERROR(VLOOKUP(M343,Cs!$CB$7:$CI$10000,5,FALSE))=TRUE,"",IF(VLOOKUP(M343,Cs!$CB$7:$CI$10000,5,FALSE)&lt;&gt;0,VLOOKUP(M343,Cs!$CB$7:$CI$10000,5,FALSE),"")),"")</f>
        <v/>
      </c>
      <c r="V343" s="58" t="str">
        <f>IF($O$2&gt;=M343,VLOOKUP(M343,Cs!$CB$7:$CI$33000,6,FALSE),"")</f>
        <v/>
      </c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  <c r="AL343" s="73"/>
      <c r="AM343" s="73"/>
      <c r="AN343" s="73"/>
      <c r="AO343" s="73"/>
      <c r="AP343" s="73"/>
      <c r="AQ343" s="73"/>
      <c r="AR343" s="73"/>
      <c r="AS343" s="73"/>
      <c r="AT343" s="73"/>
      <c r="AU343" s="73"/>
      <c r="AV343" s="73"/>
      <c r="AW343" s="73"/>
      <c r="AX343" s="73"/>
      <c r="AY343" s="73"/>
      <c r="AZ343" s="73"/>
      <c r="BA343" s="73"/>
      <c r="BB343" s="73"/>
      <c r="CB343" s="58" t="str">
        <f>IF($O$2&gt;=M343,IF(ISERROR(VLOOKUP(M343,Cs!$CB$10007:$CI$33000,4,FALSE))=TRUE,"",IF(VLOOKUP(M343,Cs!$CB$10007:$CI$33000,4,FALSE)&lt;&gt;0,VLOOKUP(M343,Cs!$CB$10007:$CI$33000,4,FALSE),"")),"")</f>
        <v/>
      </c>
      <c r="CC343" s="58" t="str">
        <f>IF($O$2&gt;=M343,IF(ISERROR(VLOOKUP(M343,Cs!$CB$10007:$CI$33000,5,FALSE))=TRUE,"",IF(VLOOKUP(M343,Cs!$CB$10007:$CI$33000,5,FALSE)&lt;&gt;0,VLOOKUP(M343,Cs!$CB$10007:$CI$33000,5,FALSE),"")),"")</f>
        <v/>
      </c>
    </row>
    <row r="344" spans="1:81" x14ac:dyDescent="0.25">
      <c r="A344" s="59" t="str">
        <f t="shared" si="51"/>
        <v/>
      </c>
      <c r="B344" s="60" t="str">
        <f>IF($O$2&gt;=M344,VLOOKUP(M344,Cs!$CB$7:$CI$33000,2,FALSE),"")</f>
        <v/>
      </c>
      <c r="C344" s="61" t="str">
        <f>IF($O$2&gt;=M344,VLOOKUP(M344,Cs!$CB$7:$CN$33000,12,FALSE),"")</f>
        <v/>
      </c>
      <c r="D344" s="61" t="str">
        <f t="shared" si="52"/>
        <v/>
      </c>
      <c r="E344" s="66" t="str">
        <f>IF($O$2&gt;=M344,VLOOKUP(M344,Cs!$CB$7:$CN$33000,13,FALSE),"")</f>
        <v/>
      </c>
      <c r="F344" s="61" t="str">
        <f t="shared" si="53"/>
        <v/>
      </c>
      <c r="G344" s="62" t="str">
        <f>IF(M344&lt;=$O$2,T344,IF(M343=$O$2,$Q$3,IF(M342=$O$2,SUM($G$326:G342),IF(M341=$O$2,SUM(G343,-I343),IF(M340=$O$2,SUM(G343,H343),"")))))</f>
        <v/>
      </c>
      <c r="H344" s="62" t="str">
        <f>IF(M344&lt;=$O$2,CB344,IF(M343=$O$2,$BQ$3,IF(M342=$O$2,SUM($H$326:H342),IF(M341=$O$2,SUM(H343,-J343),""))))</f>
        <v/>
      </c>
      <c r="I344" s="62" t="str">
        <f>IF(M344&lt;=$O$2,U344,IF(M343=$O$2,$R$3,IF(M342=$O$2,SUM($I$326:I342),"")))</f>
        <v/>
      </c>
      <c r="J344" s="62" t="str">
        <f>IF(M344&lt;=$O$2,CC344,IF(M343=$O$2,$BR$3,IF(M342=$O$2,SUM($J$326:J342),"")))</f>
        <v/>
      </c>
      <c r="K344" s="63" t="str">
        <f t="shared" si="54"/>
        <v/>
      </c>
      <c r="M344" s="58">
        <f t="shared" si="55"/>
        <v>304</v>
      </c>
      <c r="O344" s="58" t="str">
        <f>IF($O$2&gt;=M344,VLOOKUP(M344,Cs!$CB$7:$CI$33000,8,FALSE),"")</f>
        <v/>
      </c>
      <c r="P344" s="58" t="str">
        <f>IF($O$2&gt;=M344,VLOOKUP(M344,Cs!$CB$7:$CI$33000,7,FALSE),"")</f>
        <v/>
      </c>
      <c r="Q344" s="58" t="str">
        <f>IF($O$2&gt;=M344,IF(VLOOKUP(M344,Cs!$CB$7:$CN$33000,9,FALSE)&lt;&gt;0,VLOOKUP(M344,Cs!$CB$7:$CN$33000,9,FALSE),""),"")</f>
        <v/>
      </c>
      <c r="R344" s="58" t="str">
        <f>IF($O$2&gt;=M344,VLOOKUP(M344,Cs!$CB$7:$CN$33000,10,FALSE),"")</f>
        <v/>
      </c>
      <c r="S344" s="58" t="str">
        <f>IF($O$2&gt;=M344,VLOOKUP(M344,Cs!$CB$7:$CN$33000,11,FALSE),"")</f>
        <v/>
      </c>
      <c r="T344" s="58" t="str">
        <f>IF($O$2&gt;=M344,IF(ISERROR(VLOOKUP(M344,Cs!$CB$7:$CI$10000,4,FALSE))=TRUE,"",IF(VLOOKUP(M344,Cs!$CB$7:$CI$10000,4,FALSE)&lt;&gt;0,VLOOKUP(M344,Cs!$CB$7:$CI$10000,4,FALSE),"")),"")</f>
        <v/>
      </c>
      <c r="U344" s="58" t="str">
        <f>IF($O$2&gt;=M344,IF(ISERROR(VLOOKUP(M344,Cs!$CB$7:$CI$10000,5,FALSE))=TRUE,"",IF(VLOOKUP(M344,Cs!$CB$7:$CI$10000,5,FALSE)&lt;&gt;0,VLOOKUP(M344,Cs!$CB$7:$CI$10000,5,FALSE),"")),"")</f>
        <v/>
      </c>
      <c r="V344" s="58" t="str">
        <f>IF($O$2&gt;=M344,VLOOKUP(M344,Cs!$CB$7:$CI$33000,6,FALSE),"")</f>
        <v/>
      </c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  <c r="AL344" s="73"/>
      <c r="AM344" s="73"/>
      <c r="AN344" s="73"/>
      <c r="AO344" s="73"/>
      <c r="AP344" s="73"/>
      <c r="AQ344" s="73"/>
      <c r="AR344" s="73"/>
      <c r="AS344" s="73"/>
      <c r="AT344" s="73"/>
      <c r="AU344" s="73"/>
      <c r="AV344" s="73"/>
      <c r="AW344" s="73"/>
      <c r="AX344" s="73"/>
      <c r="AY344" s="73"/>
      <c r="AZ344" s="73"/>
      <c r="BA344" s="73"/>
      <c r="BB344" s="73"/>
      <c r="CB344" s="58" t="str">
        <f>IF($O$2&gt;=M344,IF(ISERROR(VLOOKUP(M344,Cs!$CB$10007:$CI$33000,4,FALSE))=TRUE,"",IF(VLOOKUP(M344,Cs!$CB$10007:$CI$33000,4,FALSE)&lt;&gt;0,VLOOKUP(M344,Cs!$CB$10007:$CI$33000,4,FALSE),"")),"")</f>
        <v/>
      </c>
      <c r="CC344" s="58" t="str">
        <f>IF($O$2&gt;=M344,IF(ISERROR(VLOOKUP(M344,Cs!$CB$10007:$CI$33000,5,FALSE))=TRUE,"",IF(VLOOKUP(M344,Cs!$CB$10007:$CI$33000,5,FALSE)&lt;&gt;0,VLOOKUP(M344,Cs!$CB$10007:$CI$33000,5,FALSE),"")),"")</f>
        <v/>
      </c>
    </row>
    <row r="345" spans="1:81" x14ac:dyDescent="0.25">
      <c r="A345" s="59" t="str">
        <f t="shared" si="51"/>
        <v/>
      </c>
      <c r="B345" s="60" t="str">
        <f>IF($O$2&gt;=M345,VLOOKUP(M345,Cs!$CB$7:$CI$33000,2,FALSE),"")</f>
        <v/>
      </c>
      <c r="C345" s="61" t="str">
        <f>IF($O$2&gt;=M345,VLOOKUP(M345,Cs!$CB$7:$CN$33000,12,FALSE),"")</f>
        <v/>
      </c>
      <c r="D345" s="61" t="str">
        <f t="shared" si="52"/>
        <v/>
      </c>
      <c r="E345" s="66" t="str">
        <f>IF($O$2&gt;=M345,VLOOKUP(M345,Cs!$CB$7:$CN$33000,13,FALSE),"")</f>
        <v/>
      </c>
      <c r="F345" s="61" t="str">
        <f t="shared" si="53"/>
        <v/>
      </c>
      <c r="G345" s="62" t="str">
        <f>IF(M345&lt;=$O$2,T345,IF(M344=$O$2,$Q$3,IF(M343=$O$2,SUM($G$326:G343),IF(M342=$O$2,SUM(G344,-I344),IF(M341=$O$2,SUM(G344,H344),"")))))</f>
        <v/>
      </c>
      <c r="H345" s="62" t="str">
        <f>IF(M345&lt;=$O$2,CB345,IF(M344=$O$2,$BQ$3,IF(M343=$O$2,SUM($H$326:H343),IF(M342=$O$2,SUM(H344,-J344),""))))</f>
        <v/>
      </c>
      <c r="I345" s="62" t="str">
        <f>IF(M345&lt;=$O$2,U345,IF(M344=$O$2,$R$3,IF(M343=$O$2,SUM($I$326:I343),"")))</f>
        <v/>
      </c>
      <c r="J345" s="62" t="str">
        <f>IF(M345&lt;=$O$2,CC345,IF(M344=$O$2,$BR$3,IF(M343=$O$2,SUM($J$326:J343),"")))</f>
        <v/>
      </c>
      <c r="K345" s="63" t="str">
        <f t="shared" si="54"/>
        <v/>
      </c>
      <c r="M345" s="58">
        <f t="shared" si="55"/>
        <v>305</v>
      </c>
      <c r="O345" s="58" t="str">
        <f>IF($O$2&gt;=M345,VLOOKUP(M345,Cs!$CB$7:$CI$33000,8,FALSE),"")</f>
        <v/>
      </c>
      <c r="P345" s="58" t="str">
        <f>IF($O$2&gt;=M345,VLOOKUP(M345,Cs!$CB$7:$CI$33000,7,FALSE),"")</f>
        <v/>
      </c>
      <c r="Q345" s="58" t="str">
        <f>IF($O$2&gt;=M345,IF(VLOOKUP(M345,Cs!$CB$7:$CN$33000,9,FALSE)&lt;&gt;0,VLOOKUP(M345,Cs!$CB$7:$CN$33000,9,FALSE),""),"")</f>
        <v/>
      </c>
      <c r="R345" s="58" t="str">
        <f>IF($O$2&gt;=M345,VLOOKUP(M345,Cs!$CB$7:$CN$33000,10,FALSE),"")</f>
        <v/>
      </c>
      <c r="S345" s="58" t="str">
        <f>IF($O$2&gt;=M345,VLOOKUP(M345,Cs!$CB$7:$CN$33000,11,FALSE),"")</f>
        <v/>
      </c>
      <c r="T345" s="58" t="str">
        <f>IF($O$2&gt;=M345,IF(ISERROR(VLOOKUP(M345,Cs!$CB$7:$CI$10000,4,FALSE))=TRUE,"",IF(VLOOKUP(M345,Cs!$CB$7:$CI$10000,4,FALSE)&lt;&gt;0,VLOOKUP(M345,Cs!$CB$7:$CI$10000,4,FALSE),"")),"")</f>
        <v/>
      </c>
      <c r="U345" s="58" t="str">
        <f>IF($O$2&gt;=M345,IF(ISERROR(VLOOKUP(M345,Cs!$CB$7:$CI$10000,5,FALSE))=TRUE,"",IF(VLOOKUP(M345,Cs!$CB$7:$CI$10000,5,FALSE)&lt;&gt;0,VLOOKUP(M345,Cs!$CB$7:$CI$10000,5,FALSE),"")),"")</f>
        <v/>
      </c>
      <c r="V345" s="58" t="str">
        <f>IF($O$2&gt;=M345,VLOOKUP(M345,Cs!$CB$7:$CI$33000,6,FALSE),"")</f>
        <v/>
      </c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  <c r="AL345" s="73"/>
      <c r="AM345" s="73"/>
      <c r="AN345" s="73"/>
      <c r="AO345" s="73"/>
      <c r="AP345" s="73"/>
      <c r="AQ345" s="73"/>
      <c r="AR345" s="73"/>
      <c r="AS345" s="73"/>
      <c r="AT345" s="73"/>
      <c r="AU345" s="73"/>
      <c r="AV345" s="73"/>
      <c r="AW345" s="73"/>
      <c r="AX345" s="73"/>
      <c r="AY345" s="73"/>
      <c r="AZ345" s="73"/>
      <c r="BA345" s="73"/>
      <c r="BB345" s="73"/>
      <c r="CB345" s="58" t="str">
        <f>IF($O$2&gt;=M345,IF(ISERROR(VLOOKUP(M345,Cs!$CB$10007:$CI$33000,4,FALSE))=TRUE,"",IF(VLOOKUP(M345,Cs!$CB$10007:$CI$33000,4,FALSE)&lt;&gt;0,VLOOKUP(M345,Cs!$CB$10007:$CI$33000,4,FALSE),"")),"")</f>
        <v/>
      </c>
      <c r="CC345" s="58" t="str">
        <f>IF($O$2&gt;=M345,IF(ISERROR(VLOOKUP(M345,Cs!$CB$10007:$CI$33000,5,FALSE))=TRUE,"",IF(VLOOKUP(M345,Cs!$CB$10007:$CI$33000,5,FALSE)&lt;&gt;0,VLOOKUP(M345,Cs!$CB$10007:$CI$33000,5,FALSE),"")),"")</f>
        <v/>
      </c>
    </row>
    <row r="346" spans="1:81" x14ac:dyDescent="0.25">
      <c r="A346" s="59" t="str">
        <f t="shared" si="51"/>
        <v/>
      </c>
      <c r="B346" s="60" t="str">
        <f>IF($O$2&gt;=M346,VLOOKUP(M346,Cs!$CB$7:$CI$33000,2,FALSE),"")</f>
        <v/>
      </c>
      <c r="C346" s="61" t="str">
        <f>IF($O$2&gt;=M346,VLOOKUP(M346,Cs!$CB$7:$CN$33000,12,FALSE),"")</f>
        <v/>
      </c>
      <c r="D346" s="61" t="str">
        <f t="shared" si="52"/>
        <v/>
      </c>
      <c r="E346" s="66" t="str">
        <f>IF($O$2&gt;=M346,VLOOKUP(M346,Cs!$CB$7:$CN$33000,13,FALSE),"")</f>
        <v/>
      </c>
      <c r="F346" s="61" t="str">
        <f t="shared" si="53"/>
        <v/>
      </c>
      <c r="G346" s="62" t="str">
        <f>IF(M346&lt;=$O$2,T346,IF(M345=$O$2,$Q$3,IF(M344=$O$2,SUM($G$326:G344),IF(M343=$O$2,SUM(G345,-I345),IF(M342=$O$2,SUM(G345,H345),"")))))</f>
        <v/>
      </c>
      <c r="H346" s="62" t="str">
        <f>IF(M346&lt;=$O$2,CB346,IF(M345=$O$2,$BQ$3,IF(M344=$O$2,SUM($H$326:H344),IF(M343=$O$2,SUM(H345,-J345),""))))</f>
        <v/>
      </c>
      <c r="I346" s="62" t="str">
        <f>IF(M346&lt;=$O$2,U346,IF(M345=$O$2,$R$3,IF(M344=$O$2,SUM($I$326:I344),"")))</f>
        <v/>
      </c>
      <c r="J346" s="62" t="str">
        <f>IF(M346&lt;=$O$2,CC346,IF(M345=$O$2,$BR$3,IF(M344=$O$2,SUM($J$326:J344),"")))</f>
        <v/>
      </c>
      <c r="K346" s="63" t="str">
        <f t="shared" si="54"/>
        <v/>
      </c>
      <c r="M346" s="58">
        <f t="shared" si="55"/>
        <v>306</v>
      </c>
      <c r="O346" s="58" t="str">
        <f>IF($O$2&gt;=M346,VLOOKUP(M346,Cs!$CB$7:$CI$33000,8,FALSE),"")</f>
        <v/>
      </c>
      <c r="P346" s="58" t="str">
        <f>IF($O$2&gt;=M346,VLOOKUP(M346,Cs!$CB$7:$CI$33000,7,FALSE),"")</f>
        <v/>
      </c>
      <c r="Q346" s="58" t="str">
        <f>IF($O$2&gt;=M346,IF(VLOOKUP(M346,Cs!$CB$7:$CN$33000,9,FALSE)&lt;&gt;0,VLOOKUP(M346,Cs!$CB$7:$CN$33000,9,FALSE),""),"")</f>
        <v/>
      </c>
      <c r="R346" s="58" t="str">
        <f>IF($O$2&gt;=M346,VLOOKUP(M346,Cs!$CB$7:$CN$33000,10,FALSE),"")</f>
        <v/>
      </c>
      <c r="S346" s="58" t="str">
        <f>IF($O$2&gt;=M346,VLOOKUP(M346,Cs!$CB$7:$CN$33000,11,FALSE),"")</f>
        <v/>
      </c>
      <c r="T346" s="58" t="str">
        <f>IF($O$2&gt;=M346,IF(ISERROR(VLOOKUP(M346,Cs!$CB$7:$CI$10000,4,FALSE))=TRUE,"",IF(VLOOKUP(M346,Cs!$CB$7:$CI$10000,4,FALSE)&lt;&gt;0,VLOOKUP(M346,Cs!$CB$7:$CI$10000,4,FALSE),"")),"")</f>
        <v/>
      </c>
      <c r="U346" s="58" t="str">
        <f>IF($O$2&gt;=M346,IF(ISERROR(VLOOKUP(M346,Cs!$CB$7:$CI$10000,5,FALSE))=TRUE,"",IF(VLOOKUP(M346,Cs!$CB$7:$CI$10000,5,FALSE)&lt;&gt;0,VLOOKUP(M346,Cs!$CB$7:$CI$10000,5,FALSE),"")),"")</f>
        <v/>
      </c>
      <c r="V346" s="58" t="str">
        <f>IF($O$2&gt;=M346,VLOOKUP(M346,Cs!$CB$7:$CI$33000,6,FALSE),"")</f>
        <v/>
      </c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  <c r="AL346" s="73"/>
      <c r="AM346" s="73"/>
      <c r="AN346" s="73"/>
      <c r="AO346" s="73"/>
      <c r="AP346" s="73"/>
      <c r="AQ346" s="73"/>
      <c r="AR346" s="73"/>
      <c r="AS346" s="73"/>
      <c r="AT346" s="73"/>
      <c r="AU346" s="73"/>
      <c r="AV346" s="73"/>
      <c r="AW346" s="73"/>
      <c r="AX346" s="73"/>
      <c r="AY346" s="73"/>
      <c r="AZ346" s="73"/>
      <c r="BA346" s="73"/>
      <c r="BB346" s="73"/>
      <c r="CB346" s="58" t="str">
        <f>IF($O$2&gt;=M346,IF(ISERROR(VLOOKUP(M346,Cs!$CB$10007:$CI$33000,4,FALSE))=TRUE,"",IF(VLOOKUP(M346,Cs!$CB$10007:$CI$33000,4,FALSE)&lt;&gt;0,VLOOKUP(M346,Cs!$CB$10007:$CI$33000,4,FALSE),"")),"")</f>
        <v/>
      </c>
      <c r="CC346" s="58" t="str">
        <f>IF($O$2&gt;=M346,IF(ISERROR(VLOOKUP(M346,Cs!$CB$10007:$CI$33000,5,FALSE))=TRUE,"",IF(VLOOKUP(M346,Cs!$CB$10007:$CI$33000,5,FALSE)&lt;&gt;0,VLOOKUP(M346,Cs!$CB$10007:$CI$33000,5,FALSE),"")),"")</f>
        <v/>
      </c>
    </row>
    <row r="347" spans="1:81" x14ac:dyDescent="0.25">
      <c r="A347" s="59" t="str">
        <f t="shared" si="51"/>
        <v/>
      </c>
      <c r="B347" s="60" t="str">
        <f>IF($O$2&gt;=M347,VLOOKUP(M347,Cs!$CB$7:$CI$33000,2,FALSE),"")</f>
        <v/>
      </c>
      <c r="C347" s="61" t="str">
        <f>IF($O$2&gt;=M347,VLOOKUP(M347,Cs!$CB$7:$CN$33000,12,FALSE),"")</f>
        <v/>
      </c>
      <c r="D347" s="61" t="str">
        <f t="shared" si="52"/>
        <v/>
      </c>
      <c r="E347" s="66" t="str">
        <f>IF($O$2&gt;=M347,VLOOKUP(M347,Cs!$CB$7:$CN$33000,13,FALSE),"")</f>
        <v/>
      </c>
      <c r="F347" s="61" t="str">
        <f t="shared" si="53"/>
        <v/>
      </c>
      <c r="G347" s="62" t="str">
        <f>IF(M347&lt;=$O$2,T347,IF(M346=$O$2,$Q$3,IF(M345=$O$2,SUM($G$326:G345),IF(M344=$O$2,SUM(G346,-I346),IF(M343=$O$2,SUM(G346,H346),"")))))</f>
        <v/>
      </c>
      <c r="H347" s="62" t="str">
        <f>IF(M347&lt;=$O$2,CB347,IF(M346=$O$2,$BQ$3,IF(M345=$O$2,SUM($H$326:H345),IF(M344=$O$2,SUM(H346,-J346),""))))</f>
        <v/>
      </c>
      <c r="I347" s="62" t="str">
        <f>IF(M347&lt;=$O$2,U347,IF(M346=$O$2,$R$3,IF(M345=$O$2,SUM($I$326:I345),"")))</f>
        <v/>
      </c>
      <c r="J347" s="62" t="str">
        <f>IF(M347&lt;=$O$2,CC347,IF(M346=$O$2,$BR$3,IF(M345=$O$2,SUM($J$326:J345),"")))</f>
        <v/>
      </c>
      <c r="K347" s="63" t="str">
        <f t="shared" si="54"/>
        <v/>
      </c>
      <c r="M347" s="58">
        <f t="shared" si="55"/>
        <v>307</v>
      </c>
      <c r="O347" s="58" t="str">
        <f>IF($O$2&gt;=M347,VLOOKUP(M347,Cs!$CB$7:$CI$33000,8,FALSE),"")</f>
        <v/>
      </c>
      <c r="P347" s="58" t="str">
        <f>IF($O$2&gt;=M347,VLOOKUP(M347,Cs!$CB$7:$CI$33000,7,FALSE),"")</f>
        <v/>
      </c>
      <c r="Q347" s="58" t="str">
        <f>IF($O$2&gt;=M347,IF(VLOOKUP(M347,Cs!$CB$7:$CN$33000,9,FALSE)&lt;&gt;0,VLOOKUP(M347,Cs!$CB$7:$CN$33000,9,FALSE),""),"")</f>
        <v/>
      </c>
      <c r="R347" s="58" t="str">
        <f>IF($O$2&gt;=M347,VLOOKUP(M347,Cs!$CB$7:$CN$33000,10,FALSE),"")</f>
        <v/>
      </c>
      <c r="S347" s="58" t="str">
        <f>IF($O$2&gt;=M347,VLOOKUP(M347,Cs!$CB$7:$CN$33000,11,FALSE),"")</f>
        <v/>
      </c>
      <c r="T347" s="58" t="str">
        <f>IF($O$2&gt;=M347,IF(ISERROR(VLOOKUP(M347,Cs!$CB$7:$CI$10000,4,FALSE))=TRUE,"",IF(VLOOKUP(M347,Cs!$CB$7:$CI$10000,4,FALSE)&lt;&gt;0,VLOOKUP(M347,Cs!$CB$7:$CI$10000,4,FALSE),"")),"")</f>
        <v/>
      </c>
      <c r="U347" s="58" t="str">
        <f>IF($O$2&gt;=M347,IF(ISERROR(VLOOKUP(M347,Cs!$CB$7:$CI$10000,5,FALSE))=TRUE,"",IF(VLOOKUP(M347,Cs!$CB$7:$CI$10000,5,FALSE)&lt;&gt;0,VLOOKUP(M347,Cs!$CB$7:$CI$10000,5,FALSE),"")),"")</f>
        <v/>
      </c>
      <c r="V347" s="58" t="str">
        <f>IF($O$2&gt;=M347,VLOOKUP(M347,Cs!$CB$7:$CI$33000,6,FALSE),"")</f>
        <v/>
      </c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  <c r="AL347" s="73"/>
      <c r="AM347" s="73"/>
      <c r="AN347" s="73"/>
      <c r="AO347" s="73"/>
      <c r="AP347" s="73"/>
      <c r="AQ347" s="73"/>
      <c r="AR347" s="73"/>
      <c r="AS347" s="73"/>
      <c r="AT347" s="73"/>
      <c r="AU347" s="73"/>
      <c r="AV347" s="73"/>
      <c r="AW347" s="73"/>
      <c r="AX347" s="73"/>
      <c r="AY347" s="73"/>
      <c r="AZ347" s="73"/>
      <c r="BA347" s="73"/>
      <c r="BB347" s="73"/>
      <c r="CB347" s="58" t="str">
        <f>IF($O$2&gt;=M347,IF(ISERROR(VLOOKUP(M347,Cs!$CB$10007:$CI$33000,4,FALSE))=TRUE,"",IF(VLOOKUP(M347,Cs!$CB$10007:$CI$33000,4,FALSE)&lt;&gt;0,VLOOKUP(M347,Cs!$CB$10007:$CI$33000,4,FALSE),"")),"")</f>
        <v/>
      </c>
      <c r="CC347" s="58" t="str">
        <f>IF($O$2&gt;=M347,IF(ISERROR(VLOOKUP(M347,Cs!$CB$10007:$CI$33000,5,FALSE))=TRUE,"",IF(VLOOKUP(M347,Cs!$CB$10007:$CI$33000,5,FALSE)&lt;&gt;0,VLOOKUP(M347,Cs!$CB$10007:$CI$33000,5,FALSE),"")),"")</f>
        <v/>
      </c>
    </row>
    <row r="348" spans="1:81" x14ac:dyDescent="0.25">
      <c r="A348" s="59" t="str">
        <f t="shared" si="51"/>
        <v/>
      </c>
      <c r="B348" s="60" t="str">
        <f>IF($O$2&gt;=M348,VLOOKUP(M348,Cs!$CB$7:$CI$33000,2,FALSE),"")</f>
        <v/>
      </c>
      <c r="C348" s="61" t="str">
        <f>IF($O$2&gt;=M348,VLOOKUP(M348,Cs!$CB$7:$CN$33000,12,FALSE),"")</f>
        <v/>
      </c>
      <c r="D348" s="61" t="str">
        <f t="shared" si="52"/>
        <v/>
      </c>
      <c r="E348" s="66" t="str">
        <f>IF($O$2&gt;=M348,VLOOKUP(M348,Cs!$CB$7:$CN$33000,13,FALSE),"")</f>
        <v/>
      </c>
      <c r="F348" s="61" t="str">
        <f t="shared" si="53"/>
        <v/>
      </c>
      <c r="G348" s="62" t="str">
        <f>IF(M348&lt;=$O$2,T348,IF(M347=$O$2,$Q$3,IF(M346=$O$2,SUM($G$326:G346),IF(M345=$O$2,SUM(G347,-I347),IF(M344=$O$2,SUM(G347,H347),"")))))</f>
        <v/>
      </c>
      <c r="H348" s="62" t="str">
        <f>IF(M348&lt;=$O$2,CB348,IF(M347=$O$2,$BQ$3,IF(M346=$O$2,SUM($H$326:H346),IF(M345=$O$2,SUM(H347,-J347),""))))</f>
        <v/>
      </c>
      <c r="I348" s="62" t="str">
        <f>IF(M348&lt;=$O$2,U348,IF(M347=$O$2,$R$3,IF(M346=$O$2,SUM($I$326:I346),"")))</f>
        <v/>
      </c>
      <c r="J348" s="62" t="str">
        <f>IF(M348&lt;=$O$2,CC348,IF(M347=$O$2,$BR$3,IF(M346=$O$2,SUM($J$326:J346),"")))</f>
        <v/>
      </c>
      <c r="K348" s="63" t="str">
        <f t="shared" si="54"/>
        <v/>
      </c>
      <c r="M348" s="58">
        <f t="shared" si="55"/>
        <v>308</v>
      </c>
      <c r="O348" s="58" t="str">
        <f>IF($O$2&gt;=M348,VLOOKUP(M348,Cs!$CB$7:$CI$33000,8,FALSE),"")</f>
        <v/>
      </c>
      <c r="P348" s="58" t="str">
        <f>IF($O$2&gt;=M348,VLOOKUP(M348,Cs!$CB$7:$CI$33000,7,FALSE),"")</f>
        <v/>
      </c>
      <c r="Q348" s="58" t="str">
        <f>IF($O$2&gt;=M348,IF(VLOOKUP(M348,Cs!$CB$7:$CN$33000,9,FALSE)&lt;&gt;0,VLOOKUP(M348,Cs!$CB$7:$CN$33000,9,FALSE),""),"")</f>
        <v/>
      </c>
      <c r="R348" s="58" t="str">
        <f>IF($O$2&gt;=M348,VLOOKUP(M348,Cs!$CB$7:$CN$33000,10,FALSE),"")</f>
        <v/>
      </c>
      <c r="S348" s="58" t="str">
        <f>IF($O$2&gt;=M348,VLOOKUP(M348,Cs!$CB$7:$CN$33000,11,FALSE),"")</f>
        <v/>
      </c>
      <c r="T348" s="58" t="str">
        <f>IF($O$2&gt;=M348,IF(ISERROR(VLOOKUP(M348,Cs!$CB$7:$CI$10000,4,FALSE))=TRUE,"",IF(VLOOKUP(M348,Cs!$CB$7:$CI$10000,4,FALSE)&lt;&gt;0,VLOOKUP(M348,Cs!$CB$7:$CI$10000,4,FALSE),"")),"")</f>
        <v/>
      </c>
      <c r="U348" s="58" t="str">
        <f>IF($O$2&gt;=M348,IF(ISERROR(VLOOKUP(M348,Cs!$CB$7:$CI$10000,5,FALSE))=TRUE,"",IF(VLOOKUP(M348,Cs!$CB$7:$CI$10000,5,FALSE)&lt;&gt;0,VLOOKUP(M348,Cs!$CB$7:$CI$10000,5,FALSE),"")),"")</f>
        <v/>
      </c>
      <c r="V348" s="58" t="str">
        <f>IF($O$2&gt;=M348,VLOOKUP(M348,Cs!$CB$7:$CI$33000,6,FALSE),"")</f>
        <v/>
      </c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  <c r="AL348" s="73"/>
      <c r="AM348" s="73"/>
      <c r="AN348" s="73"/>
      <c r="AO348" s="73"/>
      <c r="AP348" s="73"/>
      <c r="AQ348" s="73"/>
      <c r="AR348" s="73"/>
      <c r="AS348" s="73"/>
      <c r="AT348" s="73"/>
      <c r="AU348" s="73"/>
      <c r="AV348" s="73"/>
      <c r="AW348" s="73"/>
      <c r="AX348" s="73"/>
      <c r="AY348" s="73"/>
      <c r="AZ348" s="73"/>
      <c r="BA348" s="73"/>
      <c r="BB348" s="73"/>
      <c r="CB348" s="58" t="str">
        <f>IF($O$2&gt;=M348,IF(ISERROR(VLOOKUP(M348,Cs!$CB$10007:$CI$33000,4,FALSE))=TRUE,"",IF(VLOOKUP(M348,Cs!$CB$10007:$CI$33000,4,FALSE)&lt;&gt;0,VLOOKUP(M348,Cs!$CB$10007:$CI$33000,4,FALSE),"")),"")</f>
        <v/>
      </c>
      <c r="CC348" s="58" t="str">
        <f>IF($O$2&gt;=M348,IF(ISERROR(VLOOKUP(M348,Cs!$CB$10007:$CI$33000,5,FALSE))=TRUE,"",IF(VLOOKUP(M348,Cs!$CB$10007:$CI$33000,5,FALSE)&lt;&gt;0,VLOOKUP(M348,Cs!$CB$10007:$CI$33000,5,FALSE),"")),"")</f>
        <v/>
      </c>
    </row>
    <row r="349" spans="1:81" x14ac:dyDescent="0.25">
      <c r="A349" s="59" t="str">
        <f t="shared" si="51"/>
        <v/>
      </c>
      <c r="B349" s="60" t="str">
        <f>IF($O$2&gt;=M349,VLOOKUP(M349,Cs!$CB$7:$CI$33000,2,FALSE),"")</f>
        <v/>
      </c>
      <c r="C349" s="61" t="str">
        <f>IF($O$2&gt;=M349,VLOOKUP(M349,Cs!$CB$7:$CN$33000,12,FALSE),"")</f>
        <v/>
      </c>
      <c r="D349" s="61" t="str">
        <f t="shared" si="52"/>
        <v/>
      </c>
      <c r="E349" s="66" t="str">
        <f>IF($O$2&gt;=M349,VLOOKUP(M349,Cs!$CB$7:$CN$33000,13,FALSE),"")</f>
        <v/>
      </c>
      <c r="F349" s="61" t="str">
        <f t="shared" si="53"/>
        <v/>
      </c>
      <c r="G349" s="62" t="str">
        <f>IF(M349&lt;=$O$2,T349,IF(M348=$O$2,$Q$3,IF(M347=$O$2,SUM($G$326:G347),IF(M346=$O$2,SUM(G348,-I348),IF(M345=$O$2,SUM(G348,H348),"")))))</f>
        <v/>
      </c>
      <c r="H349" s="62" t="str">
        <f>IF(M349&lt;=$O$2,CB349,IF(M348=$O$2,$BQ$3,IF(M347=$O$2,SUM($H$326:H347),IF(M346=$O$2,SUM(H348,-J348),""))))</f>
        <v/>
      </c>
      <c r="I349" s="62" t="str">
        <f>IF(M349&lt;=$O$2,U349,IF(M348=$O$2,$R$3,IF(M347=$O$2,SUM($I$326:I347),"")))</f>
        <v/>
      </c>
      <c r="J349" s="62" t="str">
        <f>IF(M349&lt;=$O$2,CC349,IF(M348=$O$2,$BR$3,IF(M347=$O$2,SUM($J$326:J347),"")))</f>
        <v/>
      </c>
      <c r="K349" s="63" t="str">
        <f t="shared" si="54"/>
        <v/>
      </c>
      <c r="M349" s="58">
        <f t="shared" si="55"/>
        <v>309</v>
      </c>
      <c r="O349" s="58" t="str">
        <f>IF($O$2&gt;=M349,VLOOKUP(M349,Cs!$CB$7:$CI$33000,8,FALSE),"")</f>
        <v/>
      </c>
      <c r="P349" s="58" t="str">
        <f>IF($O$2&gt;=M349,VLOOKUP(M349,Cs!$CB$7:$CI$33000,7,FALSE),"")</f>
        <v/>
      </c>
      <c r="Q349" s="58" t="str">
        <f>IF($O$2&gt;=M349,IF(VLOOKUP(M349,Cs!$CB$7:$CN$33000,9,FALSE)&lt;&gt;0,VLOOKUP(M349,Cs!$CB$7:$CN$33000,9,FALSE),""),"")</f>
        <v/>
      </c>
      <c r="R349" s="58" t="str">
        <f>IF($O$2&gt;=M349,VLOOKUP(M349,Cs!$CB$7:$CN$33000,10,FALSE),"")</f>
        <v/>
      </c>
      <c r="S349" s="58" t="str">
        <f>IF($O$2&gt;=M349,VLOOKUP(M349,Cs!$CB$7:$CN$33000,11,FALSE),"")</f>
        <v/>
      </c>
      <c r="T349" s="58" t="str">
        <f>IF($O$2&gt;=M349,IF(ISERROR(VLOOKUP(M349,Cs!$CB$7:$CI$10000,4,FALSE))=TRUE,"",IF(VLOOKUP(M349,Cs!$CB$7:$CI$10000,4,FALSE)&lt;&gt;0,VLOOKUP(M349,Cs!$CB$7:$CI$10000,4,FALSE),"")),"")</f>
        <v/>
      </c>
      <c r="U349" s="58" t="str">
        <f>IF($O$2&gt;=M349,IF(ISERROR(VLOOKUP(M349,Cs!$CB$7:$CI$10000,5,FALSE))=TRUE,"",IF(VLOOKUP(M349,Cs!$CB$7:$CI$10000,5,FALSE)&lt;&gt;0,VLOOKUP(M349,Cs!$CB$7:$CI$10000,5,FALSE),"")),"")</f>
        <v/>
      </c>
      <c r="V349" s="58" t="str">
        <f>IF($O$2&gt;=M349,VLOOKUP(M349,Cs!$CB$7:$CI$33000,6,FALSE),"")</f>
        <v/>
      </c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  <c r="AL349" s="73"/>
      <c r="AM349" s="73"/>
      <c r="AN349" s="73"/>
      <c r="AO349" s="73"/>
      <c r="AP349" s="73"/>
      <c r="AQ349" s="73"/>
      <c r="AR349" s="73"/>
      <c r="AS349" s="73"/>
      <c r="AT349" s="73"/>
      <c r="AU349" s="73"/>
      <c r="AV349" s="73"/>
      <c r="AW349" s="73"/>
      <c r="AX349" s="73"/>
      <c r="AY349" s="73"/>
      <c r="AZ349" s="73"/>
      <c r="BA349" s="73"/>
      <c r="BB349" s="73"/>
      <c r="CB349" s="58" t="str">
        <f>IF($O$2&gt;=M349,IF(ISERROR(VLOOKUP(M349,Cs!$CB$10007:$CI$33000,4,FALSE))=TRUE,"",IF(VLOOKUP(M349,Cs!$CB$10007:$CI$33000,4,FALSE)&lt;&gt;0,VLOOKUP(M349,Cs!$CB$10007:$CI$33000,4,FALSE),"")),"")</f>
        <v/>
      </c>
      <c r="CC349" s="58" t="str">
        <f>IF($O$2&gt;=M349,IF(ISERROR(VLOOKUP(M349,Cs!$CB$10007:$CI$33000,5,FALSE))=TRUE,"",IF(VLOOKUP(M349,Cs!$CB$10007:$CI$33000,5,FALSE)&lt;&gt;0,VLOOKUP(M349,Cs!$CB$10007:$CI$33000,5,FALSE),"")),"")</f>
        <v/>
      </c>
    </row>
    <row r="350" spans="1:81" x14ac:dyDescent="0.25">
      <c r="A350" s="59" t="str">
        <f t="shared" si="51"/>
        <v/>
      </c>
      <c r="B350" s="60" t="str">
        <f>IF($O$2&gt;=M350,VLOOKUP(M350,Cs!$CB$7:$CI$33000,2,FALSE),"")</f>
        <v/>
      </c>
      <c r="C350" s="61" t="str">
        <f>IF($O$2&gt;=M350,VLOOKUP(M350,Cs!$CB$7:$CN$33000,12,FALSE),"")</f>
        <v/>
      </c>
      <c r="D350" s="61" t="str">
        <f t="shared" si="52"/>
        <v/>
      </c>
      <c r="E350" s="66" t="str">
        <f>IF($O$2&gt;=M350,VLOOKUP(M350,Cs!$CB$7:$CN$33000,13,FALSE),"")</f>
        <v/>
      </c>
      <c r="F350" s="61" t="str">
        <f t="shared" si="53"/>
        <v/>
      </c>
      <c r="G350" s="62" t="str">
        <f>IF(M350&lt;=$O$2,T350,IF(M349=$O$2,$Q$3,IF(M348=$O$2,SUM($G$326:G348),IF(M347=$O$2,SUM(G349,-I349),IF(M346=$O$2,SUM(G349,H349),"")))))</f>
        <v/>
      </c>
      <c r="H350" s="62" t="str">
        <f>IF(M350&lt;=$O$2,CB350,IF(M349=$O$2,$BQ$3,IF(M348=$O$2,SUM($H$326:H348),IF(M347=$O$2,SUM(H349,-J349),""))))</f>
        <v/>
      </c>
      <c r="I350" s="62" t="str">
        <f>IF(M350&lt;=$O$2,U350,IF(M349=$O$2,$R$3,IF(M348=$O$2,SUM($I$326:I348),"")))</f>
        <v/>
      </c>
      <c r="J350" s="62" t="str">
        <f>IF(M350&lt;=$O$2,CC350,IF(M349=$O$2,$BR$3,IF(M348=$O$2,SUM($J$326:J348),"")))</f>
        <v/>
      </c>
      <c r="K350" s="63" t="str">
        <f t="shared" si="54"/>
        <v/>
      </c>
      <c r="M350" s="58">
        <f t="shared" si="55"/>
        <v>310</v>
      </c>
      <c r="O350" s="58" t="str">
        <f>IF($O$2&gt;=M350,VLOOKUP(M350,Cs!$CB$7:$CI$33000,8,FALSE),"")</f>
        <v/>
      </c>
      <c r="P350" s="58" t="str">
        <f>IF($O$2&gt;=M350,VLOOKUP(M350,Cs!$CB$7:$CI$33000,7,FALSE),"")</f>
        <v/>
      </c>
      <c r="Q350" s="58" t="str">
        <f>IF($O$2&gt;=M350,IF(VLOOKUP(M350,Cs!$CB$7:$CN$33000,9,FALSE)&lt;&gt;0,VLOOKUP(M350,Cs!$CB$7:$CN$33000,9,FALSE),""),"")</f>
        <v/>
      </c>
      <c r="R350" s="58" t="str">
        <f>IF($O$2&gt;=M350,VLOOKUP(M350,Cs!$CB$7:$CN$33000,10,FALSE),"")</f>
        <v/>
      </c>
      <c r="S350" s="58" t="str">
        <f>IF($O$2&gt;=M350,VLOOKUP(M350,Cs!$CB$7:$CN$33000,11,FALSE),"")</f>
        <v/>
      </c>
      <c r="T350" s="58" t="str">
        <f>IF($O$2&gt;=M350,IF(ISERROR(VLOOKUP(M350,Cs!$CB$7:$CI$10000,4,FALSE))=TRUE,"",IF(VLOOKUP(M350,Cs!$CB$7:$CI$10000,4,FALSE)&lt;&gt;0,VLOOKUP(M350,Cs!$CB$7:$CI$10000,4,FALSE),"")),"")</f>
        <v/>
      </c>
      <c r="U350" s="58" t="str">
        <f>IF($O$2&gt;=M350,IF(ISERROR(VLOOKUP(M350,Cs!$CB$7:$CI$10000,5,FALSE))=TRUE,"",IF(VLOOKUP(M350,Cs!$CB$7:$CI$10000,5,FALSE)&lt;&gt;0,VLOOKUP(M350,Cs!$CB$7:$CI$10000,5,FALSE),"")),"")</f>
        <v/>
      </c>
      <c r="V350" s="58" t="str">
        <f>IF($O$2&gt;=M350,VLOOKUP(M350,Cs!$CB$7:$CI$33000,6,FALSE),"")</f>
        <v/>
      </c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  <c r="AL350" s="73"/>
      <c r="AM350" s="73"/>
      <c r="AN350" s="73"/>
      <c r="AO350" s="73"/>
      <c r="AP350" s="73"/>
      <c r="AQ350" s="73"/>
      <c r="AR350" s="73"/>
      <c r="AS350" s="73"/>
      <c r="AT350" s="73"/>
      <c r="AU350" s="73"/>
      <c r="AV350" s="73"/>
      <c r="AW350" s="73"/>
      <c r="AX350" s="73"/>
      <c r="AY350" s="73"/>
      <c r="AZ350" s="73"/>
      <c r="BA350" s="73"/>
      <c r="BB350" s="73"/>
      <c r="CB350" s="58" t="str">
        <f>IF($O$2&gt;=M350,IF(ISERROR(VLOOKUP(M350,Cs!$CB$10007:$CI$33000,4,FALSE))=TRUE,"",IF(VLOOKUP(M350,Cs!$CB$10007:$CI$33000,4,FALSE)&lt;&gt;0,VLOOKUP(M350,Cs!$CB$10007:$CI$33000,4,FALSE),"")),"")</f>
        <v/>
      </c>
      <c r="CC350" s="58" t="str">
        <f>IF($O$2&gt;=M350,IF(ISERROR(VLOOKUP(M350,Cs!$CB$10007:$CI$33000,5,FALSE))=TRUE,"",IF(VLOOKUP(M350,Cs!$CB$10007:$CI$33000,5,FALSE)&lt;&gt;0,VLOOKUP(M350,Cs!$CB$10007:$CI$33000,5,FALSE),"")),"")</f>
        <v/>
      </c>
    </row>
    <row r="351" spans="1:81" x14ac:dyDescent="0.25">
      <c r="A351" s="59" t="str">
        <f t="shared" si="51"/>
        <v/>
      </c>
      <c r="B351" s="60" t="str">
        <f>IF($O$2&gt;=M351,VLOOKUP(M351,Cs!$CB$7:$CI$33000,2,FALSE),"")</f>
        <v/>
      </c>
      <c r="C351" s="61" t="str">
        <f>IF($O$2&gt;=M351,VLOOKUP(M351,Cs!$CB$7:$CN$33000,12,FALSE),"")</f>
        <v/>
      </c>
      <c r="D351" s="61" t="str">
        <f t="shared" si="52"/>
        <v/>
      </c>
      <c r="E351" s="66" t="str">
        <f>IF($O$2&gt;=M351,VLOOKUP(M351,Cs!$CB$7:$CN$33000,13,FALSE),"")</f>
        <v/>
      </c>
      <c r="F351" s="61" t="str">
        <f t="shared" si="53"/>
        <v/>
      </c>
      <c r="G351" s="62" t="str">
        <f>IF(M351&lt;=$O$2,T351,IF(M350=$O$2,$Q$3,IF(M349=$O$2,SUM($G$326:G349),IF(M348=$O$2,SUM(G350,-I350),IF(M347=$O$2,SUM(G350,H350),"")))))</f>
        <v/>
      </c>
      <c r="H351" s="62" t="str">
        <f>IF(M351&lt;=$O$2,CB351,IF(M350=$O$2,$BQ$3,IF(M349=$O$2,SUM($H$326:H349),IF(M348=$O$2,SUM(H350,-J350),""))))</f>
        <v/>
      </c>
      <c r="I351" s="62" t="str">
        <f>IF(M351&lt;=$O$2,U351,IF(M350=$O$2,$R$3,IF(M349=$O$2,SUM($I$326:I349),"")))</f>
        <v/>
      </c>
      <c r="J351" s="62" t="str">
        <f>IF(M351&lt;=$O$2,CC351,IF(M350=$O$2,$BR$3,IF(M349=$O$2,SUM($J$326:J349),"")))</f>
        <v/>
      </c>
      <c r="K351" s="63" t="str">
        <f t="shared" si="54"/>
        <v/>
      </c>
      <c r="M351" s="58">
        <f t="shared" si="55"/>
        <v>311</v>
      </c>
      <c r="O351" s="58" t="str">
        <f>IF($O$2&gt;=M351,VLOOKUP(M351,Cs!$CB$7:$CI$33000,8,FALSE),"")</f>
        <v/>
      </c>
      <c r="P351" s="58" t="str">
        <f>IF($O$2&gt;=M351,VLOOKUP(M351,Cs!$CB$7:$CI$33000,7,FALSE),"")</f>
        <v/>
      </c>
      <c r="Q351" s="58" t="str">
        <f>IF($O$2&gt;=M351,IF(VLOOKUP(M351,Cs!$CB$7:$CN$33000,9,FALSE)&lt;&gt;0,VLOOKUP(M351,Cs!$CB$7:$CN$33000,9,FALSE),""),"")</f>
        <v/>
      </c>
      <c r="R351" s="58" t="str">
        <f>IF($O$2&gt;=M351,VLOOKUP(M351,Cs!$CB$7:$CN$33000,10,FALSE),"")</f>
        <v/>
      </c>
      <c r="S351" s="58" t="str">
        <f>IF($O$2&gt;=M351,VLOOKUP(M351,Cs!$CB$7:$CN$33000,11,FALSE),"")</f>
        <v/>
      </c>
      <c r="T351" s="58" t="str">
        <f>IF($O$2&gt;=M351,IF(ISERROR(VLOOKUP(M351,Cs!$CB$7:$CI$10000,4,FALSE))=TRUE,"",IF(VLOOKUP(M351,Cs!$CB$7:$CI$10000,4,FALSE)&lt;&gt;0,VLOOKUP(M351,Cs!$CB$7:$CI$10000,4,FALSE),"")),"")</f>
        <v/>
      </c>
      <c r="U351" s="58" t="str">
        <f>IF($O$2&gt;=M351,IF(ISERROR(VLOOKUP(M351,Cs!$CB$7:$CI$10000,5,FALSE))=TRUE,"",IF(VLOOKUP(M351,Cs!$CB$7:$CI$10000,5,FALSE)&lt;&gt;0,VLOOKUP(M351,Cs!$CB$7:$CI$10000,5,FALSE),"")),"")</f>
        <v/>
      </c>
      <c r="V351" s="58" t="str">
        <f>IF($O$2&gt;=M351,VLOOKUP(M351,Cs!$CB$7:$CI$33000,6,FALSE),"")</f>
        <v/>
      </c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  <c r="AL351" s="73"/>
      <c r="AM351" s="73"/>
      <c r="AN351" s="73"/>
      <c r="AO351" s="73"/>
      <c r="AP351" s="73"/>
      <c r="AQ351" s="73"/>
      <c r="AR351" s="73"/>
      <c r="AS351" s="73"/>
      <c r="AT351" s="73"/>
      <c r="AU351" s="73"/>
      <c r="AV351" s="73"/>
      <c r="AW351" s="73"/>
      <c r="AX351" s="73"/>
      <c r="AY351" s="73"/>
      <c r="AZ351" s="73"/>
      <c r="BA351" s="73"/>
      <c r="BB351" s="73"/>
      <c r="CB351" s="58" t="str">
        <f>IF($O$2&gt;=M351,IF(ISERROR(VLOOKUP(M351,Cs!$CB$10007:$CI$33000,4,FALSE))=TRUE,"",IF(VLOOKUP(M351,Cs!$CB$10007:$CI$33000,4,FALSE)&lt;&gt;0,VLOOKUP(M351,Cs!$CB$10007:$CI$33000,4,FALSE),"")),"")</f>
        <v/>
      </c>
      <c r="CC351" s="58" t="str">
        <f>IF($O$2&gt;=M351,IF(ISERROR(VLOOKUP(M351,Cs!$CB$10007:$CI$33000,5,FALSE))=TRUE,"",IF(VLOOKUP(M351,Cs!$CB$10007:$CI$33000,5,FALSE)&lt;&gt;0,VLOOKUP(M351,Cs!$CB$10007:$CI$33000,5,FALSE),"")),"")</f>
        <v/>
      </c>
    </row>
    <row r="352" spans="1:81" x14ac:dyDescent="0.25">
      <c r="A352" s="59" t="str">
        <f t="shared" si="51"/>
        <v/>
      </c>
      <c r="B352" s="60" t="str">
        <f>IF($O$2&gt;=M352,VLOOKUP(M352,Cs!$CB$7:$CI$33000,2,FALSE),"")</f>
        <v/>
      </c>
      <c r="C352" s="61" t="str">
        <f>IF($O$2&gt;=M352,VLOOKUP(M352,Cs!$CB$7:$CN$33000,12,FALSE),"")</f>
        <v/>
      </c>
      <c r="D352" s="61" t="str">
        <f t="shared" si="52"/>
        <v/>
      </c>
      <c r="E352" s="66" t="str">
        <f>IF($O$2&gt;=M352,VLOOKUP(M352,Cs!$CB$7:$CN$33000,13,FALSE),"")</f>
        <v/>
      </c>
      <c r="F352" s="61" t="str">
        <f t="shared" si="53"/>
        <v/>
      </c>
      <c r="G352" s="62" t="str">
        <f>IF(M352&lt;=$O$2,T352,IF(M351=$O$2,$Q$3,IF(M350=$O$2,SUM($G$326:G350),IF(M349=$O$2,SUM(G351,-I351),IF(M348=$O$2,SUM(G351,H351),"")))))</f>
        <v/>
      </c>
      <c r="H352" s="62" t="str">
        <f>IF(M352&lt;=$O$2,CB352,IF(M351=$O$2,$BQ$3,IF(M350=$O$2,SUM($H$326:H350),IF(M349=$O$2,SUM(H351,-J351),""))))</f>
        <v/>
      </c>
      <c r="I352" s="62" t="str">
        <f>IF(M352&lt;=$O$2,U352,IF(M351=$O$2,$R$3,IF(M350=$O$2,SUM($I$326:I350),"")))</f>
        <v/>
      </c>
      <c r="J352" s="62" t="str">
        <f>IF(M352&lt;=$O$2,CC352,IF(M351=$O$2,$BR$3,IF(M350=$O$2,SUM($J$326:J350),"")))</f>
        <v/>
      </c>
      <c r="K352" s="63" t="str">
        <f t="shared" si="54"/>
        <v/>
      </c>
      <c r="M352" s="58">
        <f t="shared" si="55"/>
        <v>312</v>
      </c>
      <c r="O352" s="58" t="str">
        <f>IF($O$2&gt;=M352,VLOOKUP(M352,Cs!$CB$7:$CI$33000,8,FALSE),"")</f>
        <v/>
      </c>
      <c r="P352" s="58" t="str">
        <f>IF($O$2&gt;=M352,VLOOKUP(M352,Cs!$CB$7:$CI$33000,7,FALSE),"")</f>
        <v/>
      </c>
      <c r="Q352" s="58" t="str">
        <f>IF($O$2&gt;=M352,IF(VLOOKUP(M352,Cs!$CB$7:$CN$33000,9,FALSE)&lt;&gt;0,VLOOKUP(M352,Cs!$CB$7:$CN$33000,9,FALSE),""),"")</f>
        <v/>
      </c>
      <c r="R352" s="58" t="str">
        <f>IF($O$2&gt;=M352,VLOOKUP(M352,Cs!$CB$7:$CN$33000,10,FALSE),"")</f>
        <v/>
      </c>
      <c r="S352" s="58" t="str">
        <f>IF($O$2&gt;=M352,VLOOKUP(M352,Cs!$CB$7:$CN$33000,11,FALSE),"")</f>
        <v/>
      </c>
      <c r="T352" s="58" t="str">
        <f>IF($O$2&gt;=M352,IF(ISERROR(VLOOKUP(M352,Cs!$CB$7:$CI$10000,4,FALSE))=TRUE,"",IF(VLOOKUP(M352,Cs!$CB$7:$CI$10000,4,FALSE)&lt;&gt;0,VLOOKUP(M352,Cs!$CB$7:$CI$10000,4,FALSE),"")),"")</f>
        <v/>
      </c>
      <c r="U352" s="58" t="str">
        <f>IF($O$2&gt;=M352,IF(ISERROR(VLOOKUP(M352,Cs!$CB$7:$CI$10000,5,FALSE))=TRUE,"",IF(VLOOKUP(M352,Cs!$CB$7:$CI$10000,5,FALSE)&lt;&gt;0,VLOOKUP(M352,Cs!$CB$7:$CI$10000,5,FALSE),"")),"")</f>
        <v/>
      </c>
      <c r="V352" s="58" t="str">
        <f>IF($O$2&gt;=M352,VLOOKUP(M352,Cs!$CB$7:$CI$33000,6,FALSE),"")</f>
        <v/>
      </c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  <c r="AL352" s="73"/>
      <c r="AM352" s="73"/>
      <c r="AN352" s="73"/>
      <c r="AO352" s="73"/>
      <c r="AP352" s="73"/>
      <c r="AQ352" s="73"/>
      <c r="AR352" s="73"/>
      <c r="AS352" s="73"/>
      <c r="AT352" s="73"/>
      <c r="AU352" s="73"/>
      <c r="AV352" s="73"/>
      <c r="AW352" s="73"/>
      <c r="AX352" s="73"/>
      <c r="AY352" s="73"/>
      <c r="AZ352" s="73"/>
      <c r="BA352" s="73"/>
      <c r="BB352" s="73"/>
      <c r="CB352" s="58" t="str">
        <f>IF($O$2&gt;=M352,IF(ISERROR(VLOOKUP(M352,Cs!$CB$10007:$CI$33000,4,FALSE))=TRUE,"",IF(VLOOKUP(M352,Cs!$CB$10007:$CI$33000,4,FALSE)&lt;&gt;0,VLOOKUP(M352,Cs!$CB$10007:$CI$33000,4,FALSE),"")),"")</f>
        <v/>
      </c>
      <c r="CC352" s="58" t="str">
        <f>IF($O$2&gt;=M352,IF(ISERROR(VLOOKUP(M352,Cs!$CB$10007:$CI$33000,5,FALSE))=TRUE,"",IF(VLOOKUP(M352,Cs!$CB$10007:$CI$33000,5,FALSE)&lt;&gt;0,VLOOKUP(M352,Cs!$CB$10007:$CI$33000,5,FALSE),"")),"")</f>
        <v/>
      </c>
    </row>
    <row r="353" spans="1:81" x14ac:dyDescent="0.25">
      <c r="A353" s="59" t="str">
        <f t="shared" si="51"/>
        <v/>
      </c>
      <c r="B353" s="60" t="str">
        <f>IF($O$2&gt;=M353,VLOOKUP(M353,Cs!$CB$7:$CI$33000,2,FALSE),"")</f>
        <v/>
      </c>
      <c r="C353" s="61" t="str">
        <f>IF($O$2&gt;=M353,VLOOKUP(M353,Cs!$CB$7:$CN$33000,12,FALSE),"")</f>
        <v/>
      </c>
      <c r="D353" s="61" t="str">
        <f t="shared" si="52"/>
        <v/>
      </c>
      <c r="E353" s="66" t="str">
        <f>IF($O$2&gt;=M353,VLOOKUP(M353,Cs!$CB$7:$CN$33000,13,FALSE),"")</f>
        <v/>
      </c>
      <c r="F353" s="61" t="str">
        <f t="shared" si="53"/>
        <v/>
      </c>
      <c r="G353" s="62" t="str">
        <f>IF(M353&lt;=$O$2,T353,IF(M352=$O$2,$Q$3,IF(M351=$O$2,SUM($G$326:G351),IF(M350=$O$2,SUM(G352,-I352),IF(M349=$O$2,SUM(G352,H352),"")))))</f>
        <v/>
      </c>
      <c r="H353" s="62" t="str">
        <f>IF(M353&lt;=$O$2,CB353,IF(M352=$O$2,$BQ$3,IF(M351=$O$2,SUM($H$326:H351),IF(M350=$O$2,SUM(H352,-J352),""))))</f>
        <v/>
      </c>
      <c r="I353" s="62" t="str">
        <f>IF(M353&lt;=$O$2,U353,IF(M352=$O$2,$R$3,IF(M351=$O$2,SUM($I$326:I351),"")))</f>
        <v/>
      </c>
      <c r="J353" s="62" t="str">
        <f>IF(M353&lt;=$O$2,CC353,IF(M352=$O$2,$BR$3,IF(M351=$O$2,SUM($J$326:J351),"")))</f>
        <v/>
      </c>
      <c r="K353" s="63" t="str">
        <f t="shared" si="54"/>
        <v/>
      </c>
      <c r="M353" s="58">
        <f t="shared" si="55"/>
        <v>313</v>
      </c>
      <c r="O353" s="58" t="str">
        <f>IF($O$2&gt;=M353,VLOOKUP(M353,Cs!$CB$7:$CI$33000,8,FALSE),"")</f>
        <v/>
      </c>
      <c r="P353" s="58" t="str">
        <f>IF($O$2&gt;=M353,VLOOKUP(M353,Cs!$CB$7:$CI$33000,7,FALSE),"")</f>
        <v/>
      </c>
      <c r="Q353" s="58" t="str">
        <f>IF($O$2&gt;=M353,IF(VLOOKUP(M353,Cs!$CB$7:$CN$33000,9,FALSE)&lt;&gt;0,VLOOKUP(M353,Cs!$CB$7:$CN$33000,9,FALSE),""),"")</f>
        <v/>
      </c>
      <c r="R353" s="58" t="str">
        <f>IF($O$2&gt;=M353,VLOOKUP(M353,Cs!$CB$7:$CN$33000,10,FALSE),"")</f>
        <v/>
      </c>
      <c r="S353" s="58" t="str">
        <f>IF($O$2&gt;=M353,VLOOKUP(M353,Cs!$CB$7:$CN$33000,11,FALSE),"")</f>
        <v/>
      </c>
      <c r="T353" s="58" t="str">
        <f>IF($O$2&gt;=M353,IF(ISERROR(VLOOKUP(M353,Cs!$CB$7:$CI$10000,4,FALSE))=TRUE,"",IF(VLOOKUP(M353,Cs!$CB$7:$CI$10000,4,FALSE)&lt;&gt;0,VLOOKUP(M353,Cs!$CB$7:$CI$10000,4,FALSE),"")),"")</f>
        <v/>
      </c>
      <c r="U353" s="58" t="str">
        <f>IF($O$2&gt;=M353,IF(ISERROR(VLOOKUP(M353,Cs!$CB$7:$CI$10000,5,FALSE))=TRUE,"",IF(VLOOKUP(M353,Cs!$CB$7:$CI$10000,5,FALSE)&lt;&gt;0,VLOOKUP(M353,Cs!$CB$7:$CI$10000,5,FALSE),"")),"")</f>
        <v/>
      </c>
      <c r="V353" s="58" t="str">
        <f>IF($O$2&gt;=M353,VLOOKUP(M353,Cs!$CB$7:$CI$33000,6,FALSE),"")</f>
        <v/>
      </c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  <c r="AL353" s="73"/>
      <c r="AM353" s="73"/>
      <c r="AN353" s="73"/>
      <c r="AO353" s="73"/>
      <c r="AP353" s="73"/>
      <c r="AQ353" s="73"/>
      <c r="AR353" s="73"/>
      <c r="AS353" s="73"/>
      <c r="AT353" s="73"/>
      <c r="AU353" s="73"/>
      <c r="AV353" s="73"/>
      <c r="AW353" s="73"/>
      <c r="AX353" s="73"/>
      <c r="AY353" s="73"/>
      <c r="AZ353" s="73"/>
      <c r="BA353" s="73"/>
      <c r="BB353" s="73"/>
      <c r="CB353" s="58" t="str">
        <f>IF($O$2&gt;=M353,IF(ISERROR(VLOOKUP(M353,Cs!$CB$10007:$CI$33000,4,FALSE))=TRUE,"",IF(VLOOKUP(M353,Cs!$CB$10007:$CI$33000,4,FALSE)&lt;&gt;0,VLOOKUP(M353,Cs!$CB$10007:$CI$33000,4,FALSE),"")),"")</f>
        <v/>
      </c>
      <c r="CC353" s="58" t="str">
        <f>IF($O$2&gt;=M353,IF(ISERROR(VLOOKUP(M353,Cs!$CB$10007:$CI$33000,5,FALSE))=TRUE,"",IF(VLOOKUP(M353,Cs!$CB$10007:$CI$33000,5,FALSE)&lt;&gt;0,VLOOKUP(M353,Cs!$CB$10007:$CI$33000,5,FALSE),"")),"")</f>
        <v/>
      </c>
    </row>
    <row r="354" spans="1:81" x14ac:dyDescent="0.25">
      <c r="A354" s="59" t="str">
        <f t="shared" si="51"/>
        <v/>
      </c>
      <c r="B354" s="60" t="str">
        <f>IF($O$2&gt;=M354,VLOOKUP(M354,Cs!$CB$7:$CI$33000,2,FALSE),"")</f>
        <v/>
      </c>
      <c r="C354" s="61" t="str">
        <f>IF($O$2&gt;=M354,VLOOKUP(M354,Cs!$CB$7:$CN$33000,12,FALSE),"")</f>
        <v/>
      </c>
      <c r="D354" s="61" t="str">
        <f t="shared" si="52"/>
        <v/>
      </c>
      <c r="E354" s="66" t="str">
        <f>IF($O$2&gt;=M354,VLOOKUP(M354,Cs!$CB$7:$CN$33000,13,FALSE),"")</f>
        <v/>
      </c>
      <c r="F354" s="61" t="str">
        <f t="shared" si="53"/>
        <v/>
      </c>
      <c r="G354" s="62" t="str">
        <f>IF(M354&lt;=$O$2,T354,IF(M353=$O$2,$Q$3,IF(M352=$O$2,SUM($G$326:G352),IF(M351=$O$2,SUM(G353,-I353),IF(M350=$O$2,SUM(G353,H353),"")))))</f>
        <v/>
      </c>
      <c r="H354" s="62" t="str">
        <f>IF(M354&lt;=$O$2,CB354,IF(M353=$O$2,$BQ$3,IF(M352=$O$2,SUM($H$326:H352),IF(M351=$O$2,SUM(H353,-J353),""))))</f>
        <v/>
      </c>
      <c r="I354" s="62" t="str">
        <f>IF(M354&lt;=$O$2,U354,IF(M353=$O$2,$R$3,IF(M352=$O$2,SUM($I$326:I352),"")))</f>
        <v/>
      </c>
      <c r="J354" s="62" t="str">
        <f>IF(M354&lt;=$O$2,CC354,IF(M353=$O$2,$BR$3,IF(M352=$O$2,SUM($J$326:J352),"")))</f>
        <v/>
      </c>
      <c r="K354" s="63" t="str">
        <f t="shared" si="54"/>
        <v/>
      </c>
      <c r="M354" s="58">
        <f t="shared" si="55"/>
        <v>314</v>
      </c>
      <c r="O354" s="58" t="str">
        <f>IF($O$2&gt;=M354,VLOOKUP(M354,Cs!$CB$7:$CI$33000,8,FALSE),"")</f>
        <v/>
      </c>
      <c r="P354" s="58" t="str">
        <f>IF($O$2&gt;=M354,VLOOKUP(M354,Cs!$CB$7:$CI$33000,7,FALSE),"")</f>
        <v/>
      </c>
      <c r="Q354" s="58" t="str">
        <f>IF($O$2&gt;=M354,IF(VLOOKUP(M354,Cs!$CB$7:$CN$33000,9,FALSE)&lt;&gt;0,VLOOKUP(M354,Cs!$CB$7:$CN$33000,9,FALSE),""),"")</f>
        <v/>
      </c>
      <c r="R354" s="58" t="str">
        <f>IF($O$2&gt;=M354,VLOOKUP(M354,Cs!$CB$7:$CN$33000,10,FALSE),"")</f>
        <v/>
      </c>
      <c r="S354" s="58" t="str">
        <f>IF($O$2&gt;=M354,VLOOKUP(M354,Cs!$CB$7:$CN$33000,11,FALSE),"")</f>
        <v/>
      </c>
      <c r="T354" s="58" t="str">
        <f>IF($O$2&gt;=M354,IF(ISERROR(VLOOKUP(M354,Cs!$CB$7:$CI$10000,4,FALSE))=TRUE,"",IF(VLOOKUP(M354,Cs!$CB$7:$CI$10000,4,FALSE)&lt;&gt;0,VLOOKUP(M354,Cs!$CB$7:$CI$10000,4,FALSE),"")),"")</f>
        <v/>
      </c>
      <c r="U354" s="58" t="str">
        <f>IF($O$2&gt;=M354,IF(ISERROR(VLOOKUP(M354,Cs!$CB$7:$CI$10000,5,FALSE))=TRUE,"",IF(VLOOKUP(M354,Cs!$CB$7:$CI$10000,5,FALSE)&lt;&gt;0,VLOOKUP(M354,Cs!$CB$7:$CI$10000,5,FALSE),"")),"")</f>
        <v/>
      </c>
      <c r="V354" s="58" t="str">
        <f>IF($O$2&gt;=M354,VLOOKUP(M354,Cs!$CB$7:$CI$33000,6,FALSE),"")</f>
        <v/>
      </c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  <c r="AL354" s="73"/>
      <c r="AM354" s="73"/>
      <c r="AN354" s="73"/>
      <c r="AO354" s="73"/>
      <c r="AP354" s="73"/>
      <c r="AQ354" s="73"/>
      <c r="AR354" s="73"/>
      <c r="AS354" s="73"/>
      <c r="AT354" s="73"/>
      <c r="AU354" s="73"/>
      <c r="AV354" s="73"/>
      <c r="AW354" s="73"/>
      <c r="AX354" s="73"/>
      <c r="AY354" s="73"/>
      <c r="AZ354" s="73"/>
      <c r="BA354" s="73"/>
      <c r="BB354" s="73"/>
      <c r="CB354" s="58" t="str">
        <f>IF($O$2&gt;=M354,IF(ISERROR(VLOOKUP(M354,Cs!$CB$10007:$CI$33000,4,FALSE))=TRUE,"",IF(VLOOKUP(M354,Cs!$CB$10007:$CI$33000,4,FALSE)&lt;&gt;0,VLOOKUP(M354,Cs!$CB$10007:$CI$33000,4,FALSE),"")),"")</f>
        <v/>
      </c>
      <c r="CC354" s="58" t="str">
        <f>IF($O$2&gt;=M354,IF(ISERROR(VLOOKUP(M354,Cs!$CB$10007:$CI$33000,5,FALSE))=TRUE,"",IF(VLOOKUP(M354,Cs!$CB$10007:$CI$33000,5,FALSE)&lt;&gt;0,VLOOKUP(M354,Cs!$CB$10007:$CI$33000,5,FALSE),"")),"")</f>
        <v/>
      </c>
    </row>
    <row r="355" spans="1:81" x14ac:dyDescent="0.25">
      <c r="A355" s="59" t="str">
        <f t="shared" si="51"/>
        <v/>
      </c>
      <c r="B355" s="60" t="str">
        <f>IF($O$2&gt;=M355,VLOOKUP(M355,Cs!$CB$7:$CI$33000,2,FALSE),"")</f>
        <v/>
      </c>
      <c r="C355" s="61" t="str">
        <f>IF($O$2&gt;=M355,VLOOKUP(M355,Cs!$CB$7:$CN$33000,12,FALSE),"")</f>
        <v/>
      </c>
      <c r="D355" s="61" t="str">
        <f t="shared" si="52"/>
        <v/>
      </c>
      <c r="E355" s="66" t="str">
        <f>IF($O$2&gt;=M355,VLOOKUP(M355,Cs!$CB$7:$CN$33000,13,FALSE),"")</f>
        <v/>
      </c>
      <c r="F355" s="61" t="str">
        <f t="shared" si="53"/>
        <v/>
      </c>
      <c r="G355" s="62" t="str">
        <f>IF(M355&lt;=$O$2,T355,IF(M354=$O$2,$Q$3,IF(M353=$O$2,SUM($G$326:G353),IF(M352=$O$2,SUM(G354,-I354),IF(M351=$O$2,SUM(G354,H354),"")))))</f>
        <v/>
      </c>
      <c r="H355" s="62" t="str">
        <f>IF(M355&lt;=$O$2,CB355,IF(M354=$O$2,$BQ$3,IF(M353=$O$2,SUM($H$326:H353),IF(M352=$O$2,SUM(H354,-J354),""))))</f>
        <v/>
      </c>
      <c r="I355" s="62" t="str">
        <f>IF(M355&lt;=$O$2,U355,IF(M354=$O$2,$R$3,IF(M353=$O$2,SUM($I$326:I353),"")))</f>
        <v/>
      </c>
      <c r="J355" s="62" t="str">
        <f>IF(M355&lt;=$O$2,CC355,IF(M354=$O$2,$BR$3,IF(M353=$O$2,SUM($J$326:J353),"")))</f>
        <v/>
      </c>
      <c r="K355" s="63" t="str">
        <f t="shared" si="54"/>
        <v/>
      </c>
      <c r="M355" s="58">
        <f t="shared" si="55"/>
        <v>315</v>
      </c>
      <c r="O355" s="58" t="str">
        <f>IF($O$2&gt;=M355,VLOOKUP(M355,Cs!$CB$7:$CI$33000,8,FALSE),"")</f>
        <v/>
      </c>
      <c r="P355" s="58" t="str">
        <f>IF($O$2&gt;=M355,VLOOKUP(M355,Cs!$CB$7:$CI$33000,7,FALSE),"")</f>
        <v/>
      </c>
      <c r="Q355" s="58" t="str">
        <f>IF($O$2&gt;=M355,IF(VLOOKUP(M355,Cs!$CB$7:$CN$33000,9,FALSE)&lt;&gt;0,VLOOKUP(M355,Cs!$CB$7:$CN$33000,9,FALSE),""),"")</f>
        <v/>
      </c>
      <c r="R355" s="58" t="str">
        <f>IF($O$2&gt;=M355,VLOOKUP(M355,Cs!$CB$7:$CN$33000,10,FALSE),"")</f>
        <v/>
      </c>
      <c r="S355" s="58" t="str">
        <f>IF($O$2&gt;=M355,VLOOKUP(M355,Cs!$CB$7:$CN$33000,11,FALSE),"")</f>
        <v/>
      </c>
      <c r="T355" s="58" t="str">
        <f>IF($O$2&gt;=M355,IF(ISERROR(VLOOKUP(M355,Cs!$CB$7:$CI$10000,4,FALSE))=TRUE,"",IF(VLOOKUP(M355,Cs!$CB$7:$CI$10000,4,FALSE)&lt;&gt;0,VLOOKUP(M355,Cs!$CB$7:$CI$10000,4,FALSE),"")),"")</f>
        <v/>
      </c>
      <c r="U355" s="58" t="str">
        <f>IF($O$2&gt;=M355,IF(ISERROR(VLOOKUP(M355,Cs!$CB$7:$CI$10000,5,FALSE))=TRUE,"",IF(VLOOKUP(M355,Cs!$CB$7:$CI$10000,5,FALSE)&lt;&gt;0,VLOOKUP(M355,Cs!$CB$7:$CI$10000,5,FALSE),"")),"")</f>
        <v/>
      </c>
      <c r="V355" s="58" t="str">
        <f>IF($O$2&gt;=M355,VLOOKUP(M355,Cs!$CB$7:$CI$33000,6,FALSE),"")</f>
        <v/>
      </c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  <c r="AL355" s="73"/>
      <c r="AM355" s="73"/>
      <c r="AN355" s="73"/>
      <c r="AO355" s="73"/>
      <c r="AP355" s="73"/>
      <c r="AQ355" s="73"/>
      <c r="AR355" s="73"/>
      <c r="AS355" s="73"/>
      <c r="AT355" s="73"/>
      <c r="AU355" s="73"/>
      <c r="AV355" s="73"/>
      <c r="AW355" s="73"/>
      <c r="AX355" s="73"/>
      <c r="AY355" s="73"/>
      <c r="AZ355" s="73"/>
      <c r="BA355" s="73"/>
      <c r="BB355" s="73"/>
      <c r="CB355" s="58" t="str">
        <f>IF($O$2&gt;=M355,IF(ISERROR(VLOOKUP(M355,Cs!$CB$10007:$CI$33000,4,FALSE))=TRUE,"",IF(VLOOKUP(M355,Cs!$CB$10007:$CI$33000,4,FALSE)&lt;&gt;0,VLOOKUP(M355,Cs!$CB$10007:$CI$33000,4,FALSE),"")),"")</f>
        <v/>
      </c>
      <c r="CC355" s="58" t="str">
        <f>IF($O$2&gt;=M355,IF(ISERROR(VLOOKUP(M355,Cs!$CB$10007:$CI$33000,5,FALSE))=TRUE,"",IF(VLOOKUP(M355,Cs!$CB$10007:$CI$33000,5,FALSE)&lt;&gt;0,VLOOKUP(M355,Cs!$CB$10007:$CI$33000,5,FALSE),"")),"")</f>
        <v/>
      </c>
    </row>
    <row r="356" spans="1:81" x14ac:dyDescent="0.25">
      <c r="A356" s="59" t="str">
        <f t="shared" si="51"/>
        <v/>
      </c>
      <c r="B356" s="60" t="str">
        <f>IF($O$2&gt;=M356,VLOOKUP(M356,Cs!$CB$7:$CI$33000,2,FALSE),"")</f>
        <v/>
      </c>
      <c r="C356" s="61" t="str">
        <f>IF($O$2&gt;=M356,VLOOKUP(M356,Cs!$CB$7:$CN$33000,12,FALSE),"")</f>
        <v/>
      </c>
      <c r="D356" s="61" t="str">
        <f t="shared" si="52"/>
        <v/>
      </c>
      <c r="E356" s="66" t="str">
        <f>IF($O$2&gt;=M356,VLOOKUP(M356,Cs!$CB$7:$CN$33000,13,FALSE),"")</f>
        <v/>
      </c>
      <c r="F356" s="61" t="str">
        <f t="shared" si="53"/>
        <v/>
      </c>
      <c r="G356" s="62" t="str">
        <f>IF(M356&lt;=$O$2,T356,IF(M355=$O$2,$Q$3,IF(M354=$O$2,SUM($G$326:G354),IF(M353=$O$2,SUM(G355,-I355),IF(M352=$O$2,SUM(G355,H355),"")))))</f>
        <v/>
      </c>
      <c r="H356" s="62" t="str">
        <f>IF(M356&lt;=$O$2,CB356,IF(M355=$O$2,$BQ$3,IF(M354=$O$2,SUM($H$326:H354),IF(M353=$O$2,SUM(H355,-J355),""))))</f>
        <v/>
      </c>
      <c r="I356" s="62" t="str">
        <f>IF(M356&lt;=$O$2,U356,IF(M355=$O$2,$R$3,IF(M354=$O$2,SUM($I$326:I354),"")))</f>
        <v/>
      </c>
      <c r="J356" s="62" t="str">
        <f>IF(M356&lt;=$O$2,CC356,IF(M355=$O$2,$BR$3,IF(M354=$O$2,SUM($J$326:J354),"")))</f>
        <v/>
      </c>
      <c r="K356" s="63" t="str">
        <f t="shared" si="54"/>
        <v/>
      </c>
      <c r="M356" s="58">
        <f t="shared" si="55"/>
        <v>316</v>
      </c>
      <c r="O356" s="58" t="str">
        <f>IF($O$2&gt;=M356,VLOOKUP(M356,Cs!$CB$7:$CI$33000,8,FALSE),"")</f>
        <v/>
      </c>
      <c r="P356" s="58" t="str">
        <f>IF($O$2&gt;=M356,VLOOKUP(M356,Cs!$CB$7:$CI$33000,7,FALSE),"")</f>
        <v/>
      </c>
      <c r="Q356" s="58" t="str">
        <f>IF($O$2&gt;=M356,IF(VLOOKUP(M356,Cs!$CB$7:$CN$33000,9,FALSE)&lt;&gt;0,VLOOKUP(M356,Cs!$CB$7:$CN$33000,9,FALSE),""),"")</f>
        <v/>
      </c>
      <c r="R356" s="58" t="str">
        <f>IF($O$2&gt;=M356,VLOOKUP(M356,Cs!$CB$7:$CN$33000,10,FALSE),"")</f>
        <v/>
      </c>
      <c r="S356" s="58" t="str">
        <f>IF($O$2&gt;=M356,VLOOKUP(M356,Cs!$CB$7:$CN$33000,11,FALSE),"")</f>
        <v/>
      </c>
      <c r="T356" s="58" t="str">
        <f>IF($O$2&gt;=M356,IF(ISERROR(VLOOKUP(M356,Cs!$CB$7:$CI$10000,4,FALSE))=TRUE,"",IF(VLOOKUP(M356,Cs!$CB$7:$CI$10000,4,FALSE)&lt;&gt;0,VLOOKUP(M356,Cs!$CB$7:$CI$10000,4,FALSE),"")),"")</f>
        <v/>
      </c>
      <c r="U356" s="58" t="str">
        <f>IF($O$2&gt;=M356,IF(ISERROR(VLOOKUP(M356,Cs!$CB$7:$CI$10000,5,FALSE))=TRUE,"",IF(VLOOKUP(M356,Cs!$CB$7:$CI$10000,5,FALSE)&lt;&gt;0,VLOOKUP(M356,Cs!$CB$7:$CI$10000,5,FALSE),"")),"")</f>
        <v/>
      </c>
      <c r="V356" s="58" t="str">
        <f>IF($O$2&gt;=M356,VLOOKUP(M356,Cs!$CB$7:$CI$33000,6,FALSE),"")</f>
        <v/>
      </c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  <c r="AL356" s="73"/>
      <c r="AM356" s="73"/>
      <c r="AN356" s="73"/>
      <c r="AO356" s="73"/>
      <c r="AP356" s="73"/>
      <c r="AQ356" s="73"/>
      <c r="AR356" s="73"/>
      <c r="AS356" s="73"/>
      <c r="AT356" s="73"/>
      <c r="AU356" s="73"/>
      <c r="AV356" s="73"/>
      <c r="AW356" s="73"/>
      <c r="AX356" s="73"/>
      <c r="AY356" s="73"/>
      <c r="AZ356" s="73"/>
      <c r="BA356" s="73"/>
      <c r="BB356" s="73"/>
      <c r="CB356" s="58" t="str">
        <f>IF($O$2&gt;=M356,IF(ISERROR(VLOOKUP(M356,Cs!$CB$10007:$CI$33000,4,FALSE))=TRUE,"",IF(VLOOKUP(M356,Cs!$CB$10007:$CI$33000,4,FALSE)&lt;&gt;0,VLOOKUP(M356,Cs!$CB$10007:$CI$33000,4,FALSE),"")),"")</f>
        <v/>
      </c>
      <c r="CC356" s="58" t="str">
        <f>IF($O$2&gt;=M356,IF(ISERROR(VLOOKUP(M356,Cs!$CB$10007:$CI$33000,5,FALSE))=TRUE,"",IF(VLOOKUP(M356,Cs!$CB$10007:$CI$33000,5,FALSE)&lt;&gt;0,VLOOKUP(M356,Cs!$CB$10007:$CI$33000,5,FALSE),"")),"")</f>
        <v/>
      </c>
    </row>
    <row r="357" spans="1:81" x14ac:dyDescent="0.25">
      <c r="A357" s="59" t="str">
        <f t="shared" si="51"/>
        <v/>
      </c>
      <c r="B357" s="60" t="str">
        <f>IF($O$2&gt;=M357,VLOOKUP(M357,Cs!$CB$7:$CI$33000,2,FALSE),"")</f>
        <v/>
      </c>
      <c r="C357" s="61" t="str">
        <f>IF($O$2&gt;=M357,VLOOKUP(M357,Cs!$CB$7:$CN$33000,12,FALSE),"")</f>
        <v/>
      </c>
      <c r="D357" s="61" t="str">
        <f t="shared" si="52"/>
        <v/>
      </c>
      <c r="E357" s="66" t="str">
        <f>IF($O$2&gt;=M357,VLOOKUP(M357,Cs!$CB$7:$CN$33000,13,FALSE),"")</f>
        <v/>
      </c>
      <c r="F357" s="61" t="str">
        <f t="shared" si="53"/>
        <v/>
      </c>
      <c r="G357" s="62" t="str">
        <f>IF(M357&lt;=$O$2,T357,IF(M356=$O$2,$Q$3,IF(M355=$O$2,SUM($G$326:G355),IF(M354=$O$2,SUM(G356,-I356),IF(M353=$O$2,SUM(G356,H356),"")))))</f>
        <v/>
      </c>
      <c r="H357" s="62" t="str">
        <f>IF(M357&lt;=$O$2,CB357,IF(M356=$O$2,$BQ$3,IF(M355=$O$2,SUM($H$326:H355),IF(M354=$O$2,SUM(H356,-J356),""))))</f>
        <v/>
      </c>
      <c r="I357" s="62" t="str">
        <f>IF(M357&lt;=$O$2,U357,IF(M356=$O$2,$R$3,IF(M355=$O$2,SUM($I$326:I355),"")))</f>
        <v/>
      </c>
      <c r="J357" s="62" t="str">
        <f>IF(M357&lt;=$O$2,CC357,IF(M356=$O$2,$BR$3,IF(M355=$O$2,SUM($J$326:J355),"")))</f>
        <v/>
      </c>
      <c r="K357" s="63" t="str">
        <f t="shared" si="54"/>
        <v/>
      </c>
      <c r="M357" s="58">
        <f t="shared" si="55"/>
        <v>317</v>
      </c>
      <c r="O357" s="58" t="str">
        <f>IF($O$2&gt;=M357,VLOOKUP(M357,Cs!$CB$7:$CI$33000,8,FALSE),"")</f>
        <v/>
      </c>
      <c r="P357" s="58" t="str">
        <f>IF($O$2&gt;=M357,VLOOKUP(M357,Cs!$CB$7:$CI$33000,7,FALSE),"")</f>
        <v/>
      </c>
      <c r="Q357" s="58" t="str">
        <f>IF($O$2&gt;=M357,IF(VLOOKUP(M357,Cs!$CB$7:$CN$33000,9,FALSE)&lt;&gt;0,VLOOKUP(M357,Cs!$CB$7:$CN$33000,9,FALSE),""),"")</f>
        <v/>
      </c>
      <c r="R357" s="58" t="str">
        <f>IF($O$2&gt;=M357,VLOOKUP(M357,Cs!$CB$7:$CN$33000,10,FALSE),"")</f>
        <v/>
      </c>
      <c r="S357" s="58" t="str">
        <f>IF($O$2&gt;=M357,VLOOKUP(M357,Cs!$CB$7:$CN$33000,11,FALSE),"")</f>
        <v/>
      </c>
      <c r="T357" s="58" t="str">
        <f>IF($O$2&gt;=M357,IF(ISERROR(VLOOKUP(M357,Cs!$CB$7:$CI$10000,4,FALSE))=TRUE,"",IF(VLOOKUP(M357,Cs!$CB$7:$CI$10000,4,FALSE)&lt;&gt;0,VLOOKUP(M357,Cs!$CB$7:$CI$10000,4,FALSE),"")),"")</f>
        <v/>
      </c>
      <c r="U357" s="58" t="str">
        <f>IF($O$2&gt;=M357,IF(ISERROR(VLOOKUP(M357,Cs!$CB$7:$CI$10000,5,FALSE))=TRUE,"",IF(VLOOKUP(M357,Cs!$CB$7:$CI$10000,5,FALSE)&lt;&gt;0,VLOOKUP(M357,Cs!$CB$7:$CI$10000,5,FALSE),"")),"")</f>
        <v/>
      </c>
      <c r="V357" s="58" t="str">
        <f>IF($O$2&gt;=M357,VLOOKUP(M357,Cs!$CB$7:$CI$33000,6,FALSE),"")</f>
        <v/>
      </c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  <c r="AL357" s="73"/>
      <c r="AM357" s="73"/>
      <c r="AN357" s="73"/>
      <c r="AO357" s="73"/>
      <c r="AP357" s="73"/>
      <c r="AQ357" s="73"/>
      <c r="AR357" s="73"/>
      <c r="AS357" s="73"/>
      <c r="AT357" s="73"/>
      <c r="AU357" s="73"/>
      <c r="AV357" s="73"/>
      <c r="AW357" s="73"/>
      <c r="AX357" s="73"/>
      <c r="AY357" s="73"/>
      <c r="AZ357" s="73"/>
      <c r="BA357" s="73"/>
      <c r="BB357" s="73"/>
      <c r="CB357" s="58" t="str">
        <f>IF($O$2&gt;=M357,IF(ISERROR(VLOOKUP(M357,Cs!$CB$10007:$CI$33000,4,FALSE))=TRUE,"",IF(VLOOKUP(M357,Cs!$CB$10007:$CI$33000,4,FALSE)&lt;&gt;0,VLOOKUP(M357,Cs!$CB$10007:$CI$33000,4,FALSE),"")),"")</f>
        <v/>
      </c>
      <c r="CC357" s="58" t="str">
        <f>IF($O$2&gt;=M357,IF(ISERROR(VLOOKUP(M357,Cs!$CB$10007:$CI$33000,5,FALSE))=TRUE,"",IF(VLOOKUP(M357,Cs!$CB$10007:$CI$33000,5,FALSE)&lt;&gt;0,VLOOKUP(M357,Cs!$CB$10007:$CI$33000,5,FALSE),"")),"")</f>
        <v/>
      </c>
    </row>
    <row r="358" spans="1:81" x14ac:dyDescent="0.25">
      <c r="A358" s="59" t="str">
        <f t="shared" si="51"/>
        <v/>
      </c>
      <c r="B358" s="60" t="str">
        <f>IF($O$2&gt;=M358,VLOOKUP(M358,Cs!$CB$7:$CI$33000,2,FALSE),"")</f>
        <v/>
      </c>
      <c r="C358" s="61" t="str">
        <f>IF($O$2&gt;=M358,VLOOKUP(M358,Cs!$CB$7:$CN$33000,12,FALSE),"")</f>
        <v/>
      </c>
      <c r="D358" s="61" t="str">
        <f t="shared" si="52"/>
        <v/>
      </c>
      <c r="E358" s="66" t="str">
        <f>IF($O$2&gt;=M358,VLOOKUP(M358,Cs!$CB$7:$CN$33000,13,FALSE),"")</f>
        <v/>
      </c>
      <c r="F358" s="61" t="str">
        <f t="shared" si="53"/>
        <v/>
      </c>
      <c r="G358" s="62" t="str">
        <f>IF(M358&lt;=$O$2,T358,IF(M357=$O$2,$Q$3,IF(M356=$O$2,SUM($G$326:G356),IF(M355=$O$2,SUM(G357,-I357),IF(M354=$O$2,SUM(G357,H357),"")))))</f>
        <v/>
      </c>
      <c r="H358" s="62" t="str">
        <f>IF(M358&lt;=$O$2,CB358,IF(M357=$O$2,$BQ$3,IF(M356=$O$2,SUM($H$326:H356),IF(M355=$O$2,SUM(H357,-J357),""))))</f>
        <v/>
      </c>
      <c r="I358" s="62" t="str">
        <f>IF(M358&lt;=$O$2,U358,IF(M357=$O$2,$R$3,IF(M356=$O$2,SUM($I$326:I356),"")))</f>
        <v/>
      </c>
      <c r="J358" s="62" t="str">
        <f>IF(M358&lt;=$O$2,CC358,IF(M357=$O$2,$BR$3,IF(M356=$O$2,SUM($J$326:J356),"")))</f>
        <v/>
      </c>
      <c r="K358" s="63" t="str">
        <f t="shared" si="54"/>
        <v/>
      </c>
      <c r="M358" s="58">
        <f t="shared" si="55"/>
        <v>318</v>
      </c>
      <c r="O358" s="58" t="str">
        <f>IF($O$2&gt;=M358,VLOOKUP(M358,Cs!$CB$7:$CI$33000,8,FALSE),"")</f>
        <v/>
      </c>
      <c r="P358" s="58" t="str">
        <f>IF($O$2&gt;=M358,VLOOKUP(M358,Cs!$CB$7:$CI$33000,7,FALSE),"")</f>
        <v/>
      </c>
      <c r="Q358" s="58" t="str">
        <f>IF($O$2&gt;=M358,IF(VLOOKUP(M358,Cs!$CB$7:$CN$33000,9,FALSE)&lt;&gt;0,VLOOKUP(M358,Cs!$CB$7:$CN$33000,9,FALSE),""),"")</f>
        <v/>
      </c>
      <c r="R358" s="58" t="str">
        <f>IF($O$2&gt;=M358,VLOOKUP(M358,Cs!$CB$7:$CN$33000,10,FALSE),"")</f>
        <v/>
      </c>
      <c r="S358" s="58" t="str">
        <f>IF($O$2&gt;=M358,VLOOKUP(M358,Cs!$CB$7:$CN$33000,11,FALSE),"")</f>
        <v/>
      </c>
      <c r="T358" s="58" t="str">
        <f>IF($O$2&gt;=M358,IF(ISERROR(VLOOKUP(M358,Cs!$CB$7:$CI$10000,4,FALSE))=TRUE,"",IF(VLOOKUP(M358,Cs!$CB$7:$CI$10000,4,FALSE)&lt;&gt;0,VLOOKUP(M358,Cs!$CB$7:$CI$10000,4,FALSE),"")),"")</f>
        <v/>
      </c>
      <c r="U358" s="58" t="str">
        <f>IF($O$2&gt;=M358,IF(ISERROR(VLOOKUP(M358,Cs!$CB$7:$CI$10000,5,FALSE))=TRUE,"",IF(VLOOKUP(M358,Cs!$CB$7:$CI$10000,5,FALSE)&lt;&gt;0,VLOOKUP(M358,Cs!$CB$7:$CI$10000,5,FALSE),"")),"")</f>
        <v/>
      </c>
      <c r="V358" s="58" t="str">
        <f>IF($O$2&gt;=M358,VLOOKUP(M358,Cs!$CB$7:$CI$33000,6,FALSE),"")</f>
        <v/>
      </c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  <c r="AL358" s="73"/>
      <c r="AM358" s="73"/>
      <c r="AN358" s="73"/>
      <c r="AO358" s="73"/>
      <c r="AP358" s="73"/>
      <c r="AQ358" s="73"/>
      <c r="AR358" s="73"/>
      <c r="AS358" s="73"/>
      <c r="AT358" s="73"/>
      <c r="AU358" s="73"/>
      <c r="AV358" s="73"/>
      <c r="AW358" s="73"/>
      <c r="AX358" s="73"/>
      <c r="AY358" s="73"/>
      <c r="AZ358" s="73"/>
      <c r="BA358" s="73"/>
      <c r="BB358" s="73"/>
      <c r="CB358" s="58" t="str">
        <f>IF($O$2&gt;=M358,IF(ISERROR(VLOOKUP(M358,Cs!$CB$10007:$CI$33000,4,FALSE))=TRUE,"",IF(VLOOKUP(M358,Cs!$CB$10007:$CI$33000,4,FALSE)&lt;&gt;0,VLOOKUP(M358,Cs!$CB$10007:$CI$33000,4,FALSE),"")),"")</f>
        <v/>
      </c>
      <c r="CC358" s="58" t="str">
        <f>IF($O$2&gt;=M358,IF(ISERROR(VLOOKUP(M358,Cs!$CB$10007:$CI$33000,5,FALSE))=TRUE,"",IF(VLOOKUP(M358,Cs!$CB$10007:$CI$33000,5,FALSE)&lt;&gt;0,VLOOKUP(M358,Cs!$CB$10007:$CI$33000,5,FALSE),"")),"")</f>
        <v/>
      </c>
    </row>
    <row r="359" spans="1:81" x14ac:dyDescent="0.25">
      <c r="A359" s="59" t="str">
        <f t="shared" si="51"/>
        <v/>
      </c>
      <c r="B359" s="60" t="str">
        <f>IF($O$2&gt;=M359,VLOOKUP(M359,Cs!$CB$7:$CI$33000,2,FALSE),"")</f>
        <v/>
      </c>
      <c r="C359" s="61" t="str">
        <f>IF($O$2&gt;=M359,VLOOKUP(M359,Cs!$CB$7:$CN$33000,12,FALSE),"")</f>
        <v/>
      </c>
      <c r="D359" s="61" t="str">
        <f t="shared" si="52"/>
        <v/>
      </c>
      <c r="E359" s="66" t="str">
        <f>IF($O$2&gt;=M359,VLOOKUP(M359,Cs!$CB$7:$CN$33000,13,FALSE),"")</f>
        <v/>
      </c>
      <c r="F359" s="61" t="str">
        <f t="shared" si="53"/>
        <v/>
      </c>
      <c r="G359" s="62" t="str">
        <f>IF(M359&lt;=$O$2,T359,IF(M358=$O$2,$Q$3,IF(M357=$O$2,SUM($G$326:G357),IF(M356=$O$2,SUM(G358,-I358),IF(M355=$O$2,SUM(G358,H358),"")))))</f>
        <v/>
      </c>
      <c r="H359" s="62" t="str">
        <f>IF(M359&lt;=$O$2,CB359,IF(M358=$O$2,$BQ$3,IF(M357=$O$2,SUM($H$326:H357),IF(M356=$O$2,SUM(H358,-J358),""))))</f>
        <v/>
      </c>
      <c r="I359" s="62" t="str">
        <f>IF(M359&lt;=$O$2,U359,IF(M358=$O$2,$R$3,IF(M357=$O$2,SUM($I$326:I357),"")))</f>
        <v/>
      </c>
      <c r="J359" s="62" t="str">
        <f>IF(M359&lt;=$O$2,CC359,IF(M358=$O$2,$BR$3,IF(M357=$O$2,SUM($J$326:J357),"")))</f>
        <v/>
      </c>
      <c r="K359" s="63" t="str">
        <f t="shared" si="54"/>
        <v/>
      </c>
      <c r="M359" s="58">
        <f t="shared" si="55"/>
        <v>319</v>
      </c>
      <c r="O359" s="58" t="str">
        <f>IF($O$2&gt;=M359,VLOOKUP(M359,Cs!$CB$7:$CI$33000,8,FALSE),"")</f>
        <v/>
      </c>
      <c r="P359" s="58" t="str">
        <f>IF($O$2&gt;=M359,VLOOKUP(M359,Cs!$CB$7:$CI$33000,7,FALSE),"")</f>
        <v/>
      </c>
      <c r="Q359" s="58" t="str">
        <f>IF($O$2&gt;=M359,IF(VLOOKUP(M359,Cs!$CB$7:$CN$33000,9,FALSE)&lt;&gt;0,VLOOKUP(M359,Cs!$CB$7:$CN$33000,9,FALSE),""),"")</f>
        <v/>
      </c>
      <c r="R359" s="58" t="str">
        <f>IF($O$2&gt;=M359,VLOOKUP(M359,Cs!$CB$7:$CN$33000,10,FALSE),"")</f>
        <v/>
      </c>
      <c r="S359" s="58" t="str">
        <f>IF($O$2&gt;=M359,VLOOKUP(M359,Cs!$CB$7:$CN$33000,11,FALSE),"")</f>
        <v/>
      </c>
      <c r="T359" s="58" t="str">
        <f>IF($O$2&gt;=M359,IF(ISERROR(VLOOKUP(M359,Cs!$CB$7:$CI$10000,4,FALSE))=TRUE,"",IF(VLOOKUP(M359,Cs!$CB$7:$CI$10000,4,FALSE)&lt;&gt;0,VLOOKUP(M359,Cs!$CB$7:$CI$10000,4,FALSE),"")),"")</f>
        <v/>
      </c>
      <c r="U359" s="58" t="str">
        <f>IF($O$2&gt;=M359,IF(ISERROR(VLOOKUP(M359,Cs!$CB$7:$CI$10000,5,FALSE))=TRUE,"",IF(VLOOKUP(M359,Cs!$CB$7:$CI$10000,5,FALSE)&lt;&gt;0,VLOOKUP(M359,Cs!$CB$7:$CI$10000,5,FALSE),"")),"")</f>
        <v/>
      </c>
      <c r="V359" s="58" t="str">
        <f>IF($O$2&gt;=M359,VLOOKUP(M359,Cs!$CB$7:$CI$33000,6,FALSE),"")</f>
        <v/>
      </c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  <c r="AL359" s="73"/>
      <c r="AM359" s="73"/>
      <c r="AN359" s="73"/>
      <c r="AO359" s="73"/>
      <c r="AP359" s="73"/>
      <c r="AQ359" s="73"/>
      <c r="AR359" s="73"/>
      <c r="AS359" s="73"/>
      <c r="AT359" s="73"/>
      <c r="AU359" s="73"/>
      <c r="AV359" s="73"/>
      <c r="AW359" s="73"/>
      <c r="AX359" s="73"/>
      <c r="AY359" s="73"/>
      <c r="AZ359" s="73"/>
      <c r="BA359" s="73"/>
      <c r="BB359" s="73"/>
      <c r="CB359" s="58" t="str">
        <f>IF($O$2&gt;=M359,IF(ISERROR(VLOOKUP(M359,Cs!$CB$10007:$CI$33000,4,FALSE))=TRUE,"",IF(VLOOKUP(M359,Cs!$CB$10007:$CI$33000,4,FALSE)&lt;&gt;0,VLOOKUP(M359,Cs!$CB$10007:$CI$33000,4,FALSE),"")),"")</f>
        <v/>
      </c>
      <c r="CC359" s="58" t="str">
        <f>IF($O$2&gt;=M359,IF(ISERROR(VLOOKUP(M359,Cs!$CB$10007:$CI$33000,5,FALSE))=TRUE,"",IF(VLOOKUP(M359,Cs!$CB$10007:$CI$33000,5,FALSE)&lt;&gt;0,VLOOKUP(M359,Cs!$CB$10007:$CI$33000,5,FALSE),"")),"")</f>
        <v/>
      </c>
    </row>
    <row r="360" spans="1:81" x14ac:dyDescent="0.25">
      <c r="A360" s="59" t="str">
        <f t="shared" si="51"/>
        <v/>
      </c>
      <c r="B360" s="60" t="str">
        <f>IF($O$2&gt;=M360,VLOOKUP(M360,Cs!$CB$7:$CI$33000,2,FALSE),"")</f>
        <v/>
      </c>
      <c r="C360" s="61" t="str">
        <f>IF($O$2&gt;=M360,VLOOKUP(M360,Cs!$CB$7:$CN$33000,12,FALSE),"")</f>
        <v/>
      </c>
      <c r="D360" s="61" t="str">
        <f t="shared" si="52"/>
        <v/>
      </c>
      <c r="E360" s="66" t="str">
        <f>IF($O$2&gt;=M360,VLOOKUP(M360,Cs!$CB$7:$CN$33000,13,FALSE),"")</f>
        <v/>
      </c>
      <c r="F360" s="61" t="str">
        <f t="shared" si="53"/>
        <v/>
      </c>
      <c r="G360" s="62" t="str">
        <f>IF(M360&lt;=$O$2,T360,IF(M359=$O$2,$Q$3,IF(M358=$O$2,SUM($G$326:G358),IF(M357=$O$2,SUM(G359,-I359),IF(M356=$O$2,SUM(G359,H359),"")))))</f>
        <v/>
      </c>
      <c r="H360" s="62" t="str">
        <f>IF(M360&lt;=$O$2,CB360,IF(M359=$O$2,$BQ$3,IF(M358=$O$2,SUM($H$326:H358),IF(M357=$O$2,SUM(H359,-J359),""))))</f>
        <v/>
      </c>
      <c r="I360" s="62" t="str">
        <f>IF(M360&lt;=$O$2,U360,IF(M359=$O$2,$R$3,IF(M358=$O$2,SUM($I$326:I358),"")))</f>
        <v/>
      </c>
      <c r="J360" s="62" t="str">
        <f>IF(M360&lt;=$O$2,CC360,IF(M359=$O$2,$BR$3,IF(M358=$O$2,SUM($J$326:J358),"")))</f>
        <v/>
      </c>
      <c r="K360" s="63" t="str">
        <f t="shared" si="54"/>
        <v/>
      </c>
      <c r="M360" s="58">
        <f t="shared" si="55"/>
        <v>320</v>
      </c>
      <c r="O360" s="58" t="str">
        <f>IF($O$2&gt;=M360,VLOOKUP(M360,Cs!$CB$7:$CI$33000,8,FALSE),"")</f>
        <v/>
      </c>
      <c r="P360" s="58" t="str">
        <f>IF($O$2&gt;=M360,VLOOKUP(M360,Cs!$CB$7:$CI$33000,7,FALSE),"")</f>
        <v/>
      </c>
      <c r="Q360" s="58" t="str">
        <f>IF($O$2&gt;=M360,IF(VLOOKUP(M360,Cs!$CB$7:$CN$33000,9,FALSE)&lt;&gt;0,VLOOKUP(M360,Cs!$CB$7:$CN$33000,9,FALSE),""),"")</f>
        <v/>
      </c>
      <c r="R360" s="58" t="str">
        <f>IF($O$2&gt;=M360,VLOOKUP(M360,Cs!$CB$7:$CN$33000,10,FALSE),"")</f>
        <v/>
      </c>
      <c r="S360" s="58" t="str">
        <f>IF($O$2&gt;=M360,VLOOKUP(M360,Cs!$CB$7:$CN$33000,11,FALSE),"")</f>
        <v/>
      </c>
      <c r="T360" s="58" t="str">
        <f>IF($O$2&gt;=M360,IF(ISERROR(VLOOKUP(M360,Cs!$CB$7:$CI$10000,4,FALSE))=TRUE,"",IF(VLOOKUP(M360,Cs!$CB$7:$CI$10000,4,FALSE)&lt;&gt;0,VLOOKUP(M360,Cs!$CB$7:$CI$10000,4,FALSE),"")),"")</f>
        <v/>
      </c>
      <c r="U360" s="58" t="str">
        <f>IF($O$2&gt;=M360,IF(ISERROR(VLOOKUP(M360,Cs!$CB$7:$CI$10000,5,FALSE))=TRUE,"",IF(VLOOKUP(M360,Cs!$CB$7:$CI$10000,5,FALSE)&lt;&gt;0,VLOOKUP(M360,Cs!$CB$7:$CI$10000,5,FALSE),"")),"")</f>
        <v/>
      </c>
      <c r="V360" s="58" t="str">
        <f>IF($O$2&gt;=M360,VLOOKUP(M360,Cs!$CB$7:$CI$33000,6,FALSE),"")</f>
        <v/>
      </c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  <c r="AL360" s="73"/>
      <c r="AM360" s="73"/>
      <c r="AN360" s="73"/>
      <c r="AO360" s="73"/>
      <c r="AP360" s="73"/>
      <c r="AQ360" s="73"/>
      <c r="AR360" s="73"/>
      <c r="AS360" s="73"/>
      <c r="AT360" s="73"/>
      <c r="AU360" s="73"/>
      <c r="AV360" s="73"/>
      <c r="AW360" s="73"/>
      <c r="AX360" s="73"/>
      <c r="AY360" s="73"/>
      <c r="AZ360" s="73"/>
      <c r="BA360" s="73"/>
      <c r="BB360" s="73"/>
      <c r="CB360" s="58" t="str">
        <f>IF($O$2&gt;=M360,IF(ISERROR(VLOOKUP(M360,Cs!$CB$10007:$CI$33000,4,FALSE))=TRUE,"",IF(VLOOKUP(M360,Cs!$CB$10007:$CI$33000,4,FALSE)&lt;&gt;0,VLOOKUP(M360,Cs!$CB$10007:$CI$33000,4,FALSE),"")),"")</f>
        <v/>
      </c>
      <c r="CC360" s="58" t="str">
        <f>IF($O$2&gt;=M360,IF(ISERROR(VLOOKUP(M360,Cs!$CB$10007:$CI$33000,5,FALSE))=TRUE,"",IF(VLOOKUP(M360,Cs!$CB$10007:$CI$33000,5,FALSE)&lt;&gt;0,VLOOKUP(M360,Cs!$CB$10007:$CI$33000,5,FALSE),"")),"")</f>
        <v/>
      </c>
    </row>
    <row r="361" spans="1:81" x14ac:dyDescent="0.25">
      <c r="A361" s="59" t="str">
        <f t="shared" si="51"/>
        <v/>
      </c>
      <c r="B361" s="60" t="str">
        <f>IF($O$2&gt;=M361,VLOOKUP(M361,Cs!$CB$7:$CI$33000,2,FALSE),"")</f>
        <v/>
      </c>
      <c r="C361" s="61" t="str">
        <f>IF($O$2&gt;=M361,VLOOKUP(M361,Cs!$CB$7:$CN$33000,12,FALSE),"")</f>
        <v/>
      </c>
      <c r="D361" s="61" t="str">
        <f t="shared" si="52"/>
        <v/>
      </c>
      <c r="E361" s="66" t="str">
        <f>IF($O$2&gt;=M361,VLOOKUP(M361,Cs!$CB$7:$CN$33000,13,FALSE),"")</f>
        <v/>
      </c>
      <c r="F361" s="61" t="str">
        <f t="shared" si="53"/>
        <v/>
      </c>
      <c r="G361" s="62" t="str">
        <f>IF(M361&lt;=$O$2,T361,IF(M360=$O$2,$Q$3,IF(M359=$O$2,SUM($G$326:G359),IF(M358=$O$2,SUM(G360,-I360),IF(M357=$O$2,SUM(G360,H360),"")))))</f>
        <v/>
      </c>
      <c r="H361" s="62" t="str">
        <f>IF(M361&lt;=$O$2,CB361,IF(M360=$O$2,$BQ$3,IF(M359=$O$2,SUM($H$326:H359),IF(M358=$O$2,SUM(H360,-J360),""))))</f>
        <v/>
      </c>
      <c r="I361" s="62" t="str">
        <f>IF(M361&lt;=$O$2,U361,IF(M360=$O$2,$R$3,IF(M359=$O$2,SUM($I$326:I359),"")))</f>
        <v/>
      </c>
      <c r="J361" s="62" t="str">
        <f>IF(M361&lt;=$O$2,CC361,IF(M360=$O$2,$BR$3,IF(M359=$O$2,SUM($J$326:J359),"")))</f>
        <v/>
      </c>
      <c r="K361" s="63" t="str">
        <f t="shared" si="54"/>
        <v/>
      </c>
      <c r="M361" s="58">
        <f t="shared" si="55"/>
        <v>321</v>
      </c>
      <c r="O361" s="58" t="str">
        <f>IF($O$2&gt;=M361,VLOOKUP(M361,Cs!$CB$7:$CI$33000,8,FALSE),"")</f>
        <v/>
      </c>
      <c r="P361" s="58" t="str">
        <f>IF($O$2&gt;=M361,VLOOKUP(M361,Cs!$CB$7:$CI$33000,7,FALSE),"")</f>
        <v/>
      </c>
      <c r="Q361" s="58" t="str">
        <f>IF($O$2&gt;=M361,IF(VLOOKUP(M361,Cs!$CB$7:$CN$33000,9,FALSE)&lt;&gt;0,VLOOKUP(M361,Cs!$CB$7:$CN$33000,9,FALSE),""),"")</f>
        <v/>
      </c>
      <c r="R361" s="58" t="str">
        <f>IF($O$2&gt;=M361,VLOOKUP(M361,Cs!$CB$7:$CN$33000,10,FALSE),"")</f>
        <v/>
      </c>
      <c r="S361" s="58" t="str">
        <f>IF($O$2&gt;=M361,VLOOKUP(M361,Cs!$CB$7:$CN$33000,11,FALSE),"")</f>
        <v/>
      </c>
      <c r="T361" s="58" t="str">
        <f>IF($O$2&gt;=M361,IF(ISERROR(VLOOKUP(M361,Cs!$CB$7:$CI$10000,4,FALSE))=TRUE,"",IF(VLOOKUP(M361,Cs!$CB$7:$CI$10000,4,FALSE)&lt;&gt;0,VLOOKUP(M361,Cs!$CB$7:$CI$10000,4,FALSE),"")),"")</f>
        <v/>
      </c>
      <c r="U361" s="58" t="str">
        <f>IF($O$2&gt;=M361,IF(ISERROR(VLOOKUP(M361,Cs!$CB$7:$CI$10000,5,FALSE))=TRUE,"",IF(VLOOKUP(M361,Cs!$CB$7:$CI$10000,5,FALSE)&lt;&gt;0,VLOOKUP(M361,Cs!$CB$7:$CI$10000,5,FALSE),"")),"")</f>
        <v/>
      </c>
      <c r="V361" s="58" t="str">
        <f>IF($O$2&gt;=M361,VLOOKUP(M361,Cs!$CB$7:$CI$33000,6,FALSE),"")</f>
        <v/>
      </c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  <c r="AL361" s="73"/>
      <c r="AM361" s="73"/>
      <c r="AN361" s="73"/>
      <c r="AO361" s="73"/>
      <c r="AP361" s="73"/>
      <c r="AQ361" s="73"/>
      <c r="AR361" s="73"/>
      <c r="AS361" s="73"/>
      <c r="AT361" s="73"/>
      <c r="AU361" s="73"/>
      <c r="AV361" s="73"/>
      <c r="AW361" s="73"/>
      <c r="AX361" s="73"/>
      <c r="AY361" s="73"/>
      <c r="AZ361" s="73"/>
      <c r="BA361" s="73"/>
      <c r="BB361" s="73"/>
      <c r="CB361" s="58" t="str">
        <f>IF($O$2&gt;=M361,IF(ISERROR(VLOOKUP(M361,Cs!$CB$10007:$CI$33000,4,FALSE))=TRUE,"",IF(VLOOKUP(M361,Cs!$CB$10007:$CI$33000,4,FALSE)&lt;&gt;0,VLOOKUP(M361,Cs!$CB$10007:$CI$33000,4,FALSE),"")),"")</f>
        <v/>
      </c>
      <c r="CC361" s="58" t="str">
        <f>IF($O$2&gt;=M361,IF(ISERROR(VLOOKUP(M361,Cs!$CB$10007:$CI$33000,5,FALSE))=TRUE,"",IF(VLOOKUP(M361,Cs!$CB$10007:$CI$33000,5,FALSE)&lt;&gt;0,VLOOKUP(M361,Cs!$CB$10007:$CI$33000,5,FALSE),"")),"")</f>
        <v/>
      </c>
    </row>
    <row r="362" spans="1:81" x14ac:dyDescent="0.25">
      <c r="A362" s="59" t="str">
        <f t="shared" si="51"/>
        <v/>
      </c>
      <c r="B362" s="60" t="str">
        <f>IF($O$2&gt;=M362,VLOOKUP(M362,Cs!$CB$7:$CI$33000,2,FALSE),"")</f>
        <v/>
      </c>
      <c r="C362" s="61" t="str">
        <f>IF($O$2&gt;=M362,VLOOKUP(M362,Cs!$CB$7:$CN$33000,12,FALSE),"")</f>
        <v/>
      </c>
      <c r="D362" s="61" t="str">
        <f t="shared" si="52"/>
        <v/>
      </c>
      <c r="E362" s="66" t="str">
        <f>IF($O$2&gt;=M362,VLOOKUP(M362,Cs!$CB$7:$CN$33000,13,FALSE),"")</f>
        <v/>
      </c>
      <c r="F362" s="61" t="str">
        <f t="shared" si="53"/>
        <v/>
      </c>
      <c r="G362" s="62" t="str">
        <f>IF(M362&lt;=$O$2,T362,IF(M361=$O$2,$Q$3,IF(M360=$O$2,SUM($G$326:G360),IF(M359=$O$2,SUM(G361,-I361),IF(M358=$O$2,SUM(G361,H361),"")))))</f>
        <v/>
      </c>
      <c r="H362" s="62" t="str">
        <f>IF(M362&lt;=$O$2,CB362,IF(M361=$O$2,$BQ$3,IF(M360=$O$2,SUM($H$326:H360),IF(M359=$O$2,SUM(H361,-J361),""))))</f>
        <v/>
      </c>
      <c r="I362" s="62" t="str">
        <f>IF(M362&lt;=$O$2,U362,IF(M361=$O$2,$R$3,IF(M360=$O$2,SUM($I$326:I360),"")))</f>
        <v/>
      </c>
      <c r="J362" s="62" t="str">
        <f>IF(M362&lt;=$O$2,CC362,IF(M361=$O$2,$BR$3,IF(M360=$O$2,SUM($J$326:J360),"")))</f>
        <v/>
      </c>
      <c r="K362" s="63" t="str">
        <f t="shared" si="54"/>
        <v/>
      </c>
      <c r="M362" s="58">
        <f t="shared" si="55"/>
        <v>322</v>
      </c>
      <c r="O362" s="58" t="str">
        <f>IF($O$2&gt;=M362,VLOOKUP(M362,Cs!$CB$7:$CI$33000,8,FALSE),"")</f>
        <v/>
      </c>
      <c r="P362" s="58" t="str">
        <f>IF($O$2&gt;=M362,VLOOKUP(M362,Cs!$CB$7:$CI$33000,7,FALSE),"")</f>
        <v/>
      </c>
      <c r="Q362" s="58" t="str">
        <f>IF($O$2&gt;=M362,IF(VLOOKUP(M362,Cs!$CB$7:$CN$33000,9,FALSE)&lt;&gt;0,VLOOKUP(M362,Cs!$CB$7:$CN$33000,9,FALSE),""),"")</f>
        <v/>
      </c>
      <c r="R362" s="58" t="str">
        <f>IF($O$2&gt;=M362,VLOOKUP(M362,Cs!$CB$7:$CN$33000,10,FALSE),"")</f>
        <v/>
      </c>
      <c r="S362" s="58" t="str">
        <f>IF($O$2&gt;=M362,VLOOKUP(M362,Cs!$CB$7:$CN$33000,11,FALSE),"")</f>
        <v/>
      </c>
      <c r="T362" s="58" t="str">
        <f>IF($O$2&gt;=M362,IF(ISERROR(VLOOKUP(M362,Cs!$CB$7:$CI$10000,4,FALSE))=TRUE,"",IF(VLOOKUP(M362,Cs!$CB$7:$CI$10000,4,FALSE)&lt;&gt;0,VLOOKUP(M362,Cs!$CB$7:$CI$10000,4,FALSE),"")),"")</f>
        <v/>
      </c>
      <c r="U362" s="58" t="str">
        <f>IF($O$2&gt;=M362,IF(ISERROR(VLOOKUP(M362,Cs!$CB$7:$CI$10000,5,FALSE))=TRUE,"",IF(VLOOKUP(M362,Cs!$CB$7:$CI$10000,5,FALSE)&lt;&gt;0,VLOOKUP(M362,Cs!$CB$7:$CI$10000,5,FALSE),"")),"")</f>
        <v/>
      </c>
      <c r="V362" s="58" t="str">
        <f>IF($O$2&gt;=M362,VLOOKUP(M362,Cs!$CB$7:$CI$33000,6,FALSE),"")</f>
        <v/>
      </c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  <c r="AL362" s="73"/>
      <c r="AM362" s="73"/>
      <c r="AN362" s="73"/>
      <c r="AO362" s="73"/>
      <c r="AP362" s="73"/>
      <c r="AQ362" s="73"/>
      <c r="AR362" s="73"/>
      <c r="AS362" s="73"/>
      <c r="AT362" s="73"/>
      <c r="AU362" s="73"/>
      <c r="AV362" s="73"/>
      <c r="AW362" s="73"/>
      <c r="AX362" s="73"/>
      <c r="AY362" s="73"/>
      <c r="AZ362" s="73"/>
      <c r="BA362" s="73"/>
      <c r="BB362" s="73"/>
      <c r="CB362" s="58" t="str">
        <f>IF($O$2&gt;=M362,IF(ISERROR(VLOOKUP(M362,Cs!$CB$10007:$CI$33000,4,FALSE))=TRUE,"",IF(VLOOKUP(M362,Cs!$CB$10007:$CI$33000,4,FALSE)&lt;&gt;0,VLOOKUP(M362,Cs!$CB$10007:$CI$33000,4,FALSE),"")),"")</f>
        <v/>
      </c>
      <c r="CC362" s="58" t="str">
        <f>IF($O$2&gt;=M362,IF(ISERROR(VLOOKUP(M362,Cs!$CB$10007:$CI$33000,5,FALSE))=TRUE,"",IF(VLOOKUP(M362,Cs!$CB$10007:$CI$33000,5,FALSE)&lt;&gt;0,VLOOKUP(M362,Cs!$CB$10007:$CI$33000,5,FALSE),"")),"")</f>
        <v/>
      </c>
    </row>
    <row r="363" spans="1:81" x14ac:dyDescent="0.25">
      <c r="A363" s="59" t="str">
        <f t="shared" si="51"/>
        <v/>
      </c>
      <c r="B363" s="60" t="str">
        <f>IF($O$2&gt;=M363,VLOOKUP(M363,Cs!$CB$7:$CI$33000,2,FALSE),"")</f>
        <v/>
      </c>
      <c r="C363" s="61" t="str">
        <f>IF($O$2&gt;=M363,VLOOKUP(M363,Cs!$CB$7:$CN$33000,12,FALSE),"")</f>
        <v/>
      </c>
      <c r="D363" s="61" t="str">
        <f t="shared" si="52"/>
        <v/>
      </c>
      <c r="E363" s="66" t="str">
        <f>IF($O$2&gt;=M363,VLOOKUP(M363,Cs!$CB$7:$CN$33000,13,FALSE),"")</f>
        <v/>
      </c>
      <c r="F363" s="61" t="str">
        <f t="shared" si="53"/>
        <v/>
      </c>
      <c r="G363" s="62" t="str">
        <f>IF(M363&lt;=$O$2,T363,IF(M362=$O$2,$Q$3,IF(M361=$O$2,SUM($G$326:G361),IF(M360=$O$2,SUM(G362,-I362),IF(M359=$O$2,SUM(G362,H362),"")))))</f>
        <v/>
      </c>
      <c r="H363" s="62" t="str">
        <f>IF(M363&lt;=$O$2,CB363,IF(M362=$O$2,$BQ$3,IF(M361=$O$2,SUM($H$326:H361),IF(M360=$O$2,SUM(H362,-J362),""))))</f>
        <v/>
      </c>
      <c r="I363" s="62" t="str">
        <f>IF(M363&lt;=$O$2,U363,IF(M362=$O$2,$R$3,IF(M361=$O$2,SUM($I$326:I361),"")))</f>
        <v/>
      </c>
      <c r="J363" s="62" t="str">
        <f>IF(M363&lt;=$O$2,CC363,IF(M362=$O$2,$BR$3,IF(M361=$O$2,SUM($J$326:J361),"")))</f>
        <v/>
      </c>
      <c r="K363" s="63" t="str">
        <f t="shared" si="54"/>
        <v/>
      </c>
      <c r="M363" s="58">
        <f t="shared" si="55"/>
        <v>323</v>
      </c>
      <c r="O363" s="58" t="str">
        <f>IF($O$2&gt;=M363,VLOOKUP(M363,Cs!$CB$7:$CI$33000,8,FALSE),"")</f>
        <v/>
      </c>
      <c r="P363" s="58" t="str">
        <f>IF($O$2&gt;=M363,VLOOKUP(M363,Cs!$CB$7:$CI$33000,7,FALSE),"")</f>
        <v/>
      </c>
      <c r="Q363" s="58" t="str">
        <f>IF($O$2&gt;=M363,IF(VLOOKUP(M363,Cs!$CB$7:$CN$33000,9,FALSE)&lt;&gt;0,VLOOKUP(M363,Cs!$CB$7:$CN$33000,9,FALSE),""),"")</f>
        <v/>
      </c>
      <c r="R363" s="58" t="str">
        <f>IF($O$2&gt;=M363,VLOOKUP(M363,Cs!$CB$7:$CN$33000,10,FALSE),"")</f>
        <v/>
      </c>
      <c r="S363" s="58" t="str">
        <f>IF($O$2&gt;=M363,VLOOKUP(M363,Cs!$CB$7:$CN$33000,11,FALSE),"")</f>
        <v/>
      </c>
      <c r="T363" s="58" t="str">
        <f>IF($O$2&gt;=M363,IF(ISERROR(VLOOKUP(M363,Cs!$CB$7:$CI$10000,4,FALSE))=TRUE,"",IF(VLOOKUP(M363,Cs!$CB$7:$CI$10000,4,FALSE)&lt;&gt;0,VLOOKUP(M363,Cs!$CB$7:$CI$10000,4,FALSE),"")),"")</f>
        <v/>
      </c>
      <c r="U363" s="58" t="str">
        <f>IF($O$2&gt;=M363,IF(ISERROR(VLOOKUP(M363,Cs!$CB$7:$CI$10000,5,FALSE))=TRUE,"",IF(VLOOKUP(M363,Cs!$CB$7:$CI$10000,5,FALSE)&lt;&gt;0,VLOOKUP(M363,Cs!$CB$7:$CI$10000,5,FALSE),"")),"")</f>
        <v/>
      </c>
      <c r="V363" s="58" t="str">
        <f>IF($O$2&gt;=M363,VLOOKUP(M363,Cs!$CB$7:$CI$33000,6,FALSE),"")</f>
        <v/>
      </c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  <c r="AL363" s="73"/>
      <c r="AM363" s="73"/>
      <c r="AN363" s="73"/>
      <c r="AO363" s="73"/>
      <c r="AP363" s="73"/>
      <c r="AQ363" s="73"/>
      <c r="AR363" s="73"/>
      <c r="AS363" s="73"/>
      <c r="AT363" s="73"/>
      <c r="AU363" s="73"/>
      <c r="AV363" s="73"/>
      <c r="AW363" s="73"/>
      <c r="AX363" s="73"/>
      <c r="AY363" s="73"/>
      <c r="AZ363" s="73"/>
      <c r="BA363" s="73"/>
      <c r="BB363" s="73"/>
      <c r="CB363" s="58" t="str">
        <f>IF($O$2&gt;=M363,IF(ISERROR(VLOOKUP(M363,Cs!$CB$10007:$CI$33000,4,FALSE))=TRUE,"",IF(VLOOKUP(M363,Cs!$CB$10007:$CI$33000,4,FALSE)&lt;&gt;0,VLOOKUP(M363,Cs!$CB$10007:$CI$33000,4,FALSE),"")),"")</f>
        <v/>
      </c>
      <c r="CC363" s="58" t="str">
        <f>IF($O$2&gt;=M363,IF(ISERROR(VLOOKUP(M363,Cs!$CB$10007:$CI$33000,5,FALSE))=TRUE,"",IF(VLOOKUP(M363,Cs!$CB$10007:$CI$33000,5,FALSE)&lt;&gt;0,VLOOKUP(M363,Cs!$CB$10007:$CI$33000,5,FALSE),"")),"")</f>
        <v/>
      </c>
    </row>
    <row r="364" spans="1:81" x14ac:dyDescent="0.25">
      <c r="A364" s="59" t="str">
        <f t="shared" si="51"/>
        <v/>
      </c>
      <c r="B364" s="60" t="str">
        <f>IF($O$2&gt;=M364,VLOOKUP(M364,Cs!$CB$7:$CI$33000,2,FALSE),"")</f>
        <v/>
      </c>
      <c r="C364" s="61" t="str">
        <f>IF($O$2&gt;=M364,VLOOKUP(M364,Cs!$CB$7:$CN$33000,12,FALSE),"")</f>
        <v/>
      </c>
      <c r="D364" s="61" t="str">
        <f t="shared" si="52"/>
        <v/>
      </c>
      <c r="E364" s="66" t="str">
        <f>IF($O$2&gt;=M364,VLOOKUP(M364,Cs!$CB$7:$CN$33000,13,FALSE),"")</f>
        <v/>
      </c>
      <c r="F364" s="61" t="str">
        <f t="shared" si="53"/>
        <v/>
      </c>
      <c r="G364" s="62" t="str">
        <f>IF(M364&lt;=$O$2,T364,IF(M363=$O$2,$Q$3,IF(M362=$O$2,SUM($G$326:G362),IF(M361=$O$2,SUM(G363,-I363),IF(M360=$O$2,SUM(G363,H363),"")))))</f>
        <v/>
      </c>
      <c r="H364" s="62" t="str">
        <f>IF(M364&lt;=$O$2,CB364,IF(M363=$O$2,$BQ$3,IF(M362=$O$2,SUM($H$326:H362),IF(M361=$O$2,SUM(H363,-J363),""))))</f>
        <v/>
      </c>
      <c r="I364" s="62" t="str">
        <f>IF(M364&lt;=$O$2,U364,IF(M363=$O$2,$R$3,IF(M362=$O$2,SUM($I$326:I362),"")))</f>
        <v/>
      </c>
      <c r="J364" s="62" t="str">
        <f>IF(M364&lt;=$O$2,CC364,IF(M363=$O$2,$BR$3,IF(M362=$O$2,SUM($J$326:J362),"")))</f>
        <v/>
      </c>
      <c r="K364" s="63" t="str">
        <f t="shared" si="54"/>
        <v/>
      </c>
      <c r="M364" s="58">
        <f t="shared" si="55"/>
        <v>324</v>
      </c>
      <c r="O364" s="58" t="str">
        <f>IF($O$2&gt;=M364,VLOOKUP(M364,Cs!$CB$7:$CI$33000,8,FALSE),"")</f>
        <v/>
      </c>
      <c r="P364" s="58" t="str">
        <f>IF($O$2&gt;=M364,VLOOKUP(M364,Cs!$CB$7:$CI$33000,7,FALSE),"")</f>
        <v/>
      </c>
      <c r="Q364" s="58" t="str">
        <f>IF($O$2&gt;=M364,IF(VLOOKUP(M364,Cs!$CB$7:$CN$33000,9,FALSE)&lt;&gt;0,VLOOKUP(M364,Cs!$CB$7:$CN$33000,9,FALSE),""),"")</f>
        <v/>
      </c>
      <c r="R364" s="58" t="str">
        <f>IF($O$2&gt;=M364,VLOOKUP(M364,Cs!$CB$7:$CN$33000,10,FALSE),"")</f>
        <v/>
      </c>
      <c r="S364" s="58" t="str">
        <f>IF($O$2&gt;=M364,VLOOKUP(M364,Cs!$CB$7:$CN$33000,11,FALSE),"")</f>
        <v/>
      </c>
      <c r="T364" s="58" t="str">
        <f>IF($O$2&gt;=M364,IF(ISERROR(VLOOKUP(M364,Cs!$CB$7:$CI$10000,4,FALSE))=TRUE,"",IF(VLOOKUP(M364,Cs!$CB$7:$CI$10000,4,FALSE)&lt;&gt;0,VLOOKUP(M364,Cs!$CB$7:$CI$10000,4,FALSE),"")),"")</f>
        <v/>
      </c>
      <c r="U364" s="58" t="str">
        <f>IF($O$2&gt;=M364,IF(ISERROR(VLOOKUP(M364,Cs!$CB$7:$CI$10000,5,FALSE))=TRUE,"",IF(VLOOKUP(M364,Cs!$CB$7:$CI$10000,5,FALSE)&lt;&gt;0,VLOOKUP(M364,Cs!$CB$7:$CI$10000,5,FALSE),"")),"")</f>
        <v/>
      </c>
      <c r="V364" s="58" t="str">
        <f>IF($O$2&gt;=M364,VLOOKUP(M364,Cs!$CB$7:$CI$33000,6,FALSE),"")</f>
        <v/>
      </c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  <c r="AL364" s="73"/>
      <c r="AM364" s="73"/>
      <c r="AN364" s="73"/>
      <c r="AO364" s="73"/>
      <c r="AP364" s="73"/>
      <c r="AQ364" s="73"/>
      <c r="AR364" s="73"/>
      <c r="AS364" s="73"/>
      <c r="AT364" s="73"/>
      <c r="AU364" s="73"/>
      <c r="AV364" s="73"/>
      <c r="AW364" s="73"/>
      <c r="AX364" s="73"/>
      <c r="AY364" s="73"/>
      <c r="AZ364" s="73"/>
      <c r="BA364" s="73"/>
      <c r="BB364" s="73"/>
      <c r="CB364" s="58" t="str">
        <f>IF($O$2&gt;=M364,IF(ISERROR(VLOOKUP(M364,Cs!$CB$10007:$CI$33000,4,FALSE))=TRUE,"",IF(VLOOKUP(M364,Cs!$CB$10007:$CI$33000,4,FALSE)&lt;&gt;0,VLOOKUP(M364,Cs!$CB$10007:$CI$33000,4,FALSE),"")),"")</f>
        <v/>
      </c>
      <c r="CC364" s="58" t="str">
        <f>IF($O$2&gt;=M364,IF(ISERROR(VLOOKUP(M364,Cs!$CB$10007:$CI$33000,5,FALSE))=TRUE,"",IF(VLOOKUP(M364,Cs!$CB$10007:$CI$33000,5,FALSE)&lt;&gt;0,VLOOKUP(M364,Cs!$CB$10007:$CI$33000,5,FALSE),"")),"")</f>
        <v/>
      </c>
    </row>
    <row r="365" spans="1:81" x14ac:dyDescent="0.25">
      <c r="A365" s="59" t="str">
        <f t="shared" si="51"/>
        <v/>
      </c>
      <c r="B365" s="60" t="str">
        <f>IF($O$2&gt;=M365,VLOOKUP(M365,Cs!$CB$7:$CI$33000,2,FALSE),"")</f>
        <v/>
      </c>
      <c r="C365" s="61" t="str">
        <f>IF($O$2&gt;=M365,VLOOKUP(M365,Cs!$CB$7:$CN$33000,12,FALSE),"")</f>
        <v/>
      </c>
      <c r="D365" s="61" t="str">
        <f t="shared" si="52"/>
        <v/>
      </c>
      <c r="E365" s="66" t="str">
        <f>IF($O$2&gt;=M365,VLOOKUP(M365,Cs!$CB$7:$CN$33000,13,FALSE),"")</f>
        <v/>
      </c>
      <c r="F365" s="61" t="str">
        <f t="shared" si="53"/>
        <v/>
      </c>
      <c r="G365" s="62" t="str">
        <f>IF(M365&lt;=$O$2,T365,IF(M364=$O$2,$Q$3,IF(M363=$O$2,SUM($G$326:G363),IF(M362=$O$2,SUM(G364,-I364),IF(M361=$O$2,SUM(G364,H364),"")))))</f>
        <v/>
      </c>
      <c r="H365" s="62" t="str">
        <f>IF(M365&lt;=$O$2,CB365,IF(M364=$O$2,$BQ$3,IF(M363=$O$2,SUM($H$326:H363),IF(M362=$O$2,SUM(H364,-J364),""))))</f>
        <v/>
      </c>
      <c r="I365" s="62" t="str">
        <f>IF(M365&lt;=$O$2,U365,IF(M364=$O$2,$R$3,IF(M363=$O$2,SUM($I$326:I363),"")))</f>
        <v/>
      </c>
      <c r="J365" s="62" t="str">
        <f>IF(M365&lt;=$O$2,CC365,IF(M364=$O$2,$BR$3,IF(M363=$O$2,SUM($J$326:J363),"")))</f>
        <v/>
      </c>
      <c r="K365" s="63" t="str">
        <f t="shared" si="54"/>
        <v/>
      </c>
      <c r="M365" s="58">
        <f t="shared" si="55"/>
        <v>325</v>
      </c>
      <c r="O365" s="58" t="str">
        <f>IF($O$2&gt;=M365,VLOOKUP(M365,Cs!$CB$7:$CI$33000,8,FALSE),"")</f>
        <v/>
      </c>
      <c r="P365" s="58" t="str">
        <f>IF($O$2&gt;=M365,VLOOKUP(M365,Cs!$CB$7:$CI$33000,7,FALSE),"")</f>
        <v/>
      </c>
      <c r="Q365" s="58" t="str">
        <f>IF($O$2&gt;=M365,IF(VLOOKUP(M365,Cs!$CB$7:$CN$33000,9,FALSE)&lt;&gt;0,VLOOKUP(M365,Cs!$CB$7:$CN$33000,9,FALSE),""),"")</f>
        <v/>
      </c>
      <c r="R365" s="58" t="str">
        <f>IF($O$2&gt;=M365,VLOOKUP(M365,Cs!$CB$7:$CN$33000,10,FALSE),"")</f>
        <v/>
      </c>
      <c r="S365" s="58" t="str">
        <f>IF($O$2&gt;=M365,VLOOKUP(M365,Cs!$CB$7:$CN$33000,11,FALSE),"")</f>
        <v/>
      </c>
      <c r="T365" s="58" t="str">
        <f>IF($O$2&gt;=M365,IF(ISERROR(VLOOKUP(M365,Cs!$CB$7:$CI$10000,4,FALSE))=TRUE,"",IF(VLOOKUP(M365,Cs!$CB$7:$CI$10000,4,FALSE)&lt;&gt;0,VLOOKUP(M365,Cs!$CB$7:$CI$10000,4,FALSE),"")),"")</f>
        <v/>
      </c>
      <c r="U365" s="58" t="str">
        <f>IF($O$2&gt;=M365,IF(ISERROR(VLOOKUP(M365,Cs!$CB$7:$CI$10000,5,FALSE))=TRUE,"",IF(VLOOKUP(M365,Cs!$CB$7:$CI$10000,5,FALSE)&lt;&gt;0,VLOOKUP(M365,Cs!$CB$7:$CI$10000,5,FALSE),"")),"")</f>
        <v/>
      </c>
      <c r="V365" s="58" t="str">
        <f>IF($O$2&gt;=M365,VLOOKUP(M365,Cs!$CB$7:$CI$33000,6,FALSE),"")</f>
        <v/>
      </c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  <c r="AL365" s="73"/>
      <c r="AM365" s="73"/>
      <c r="AN365" s="73"/>
      <c r="AO365" s="73"/>
      <c r="AP365" s="73"/>
      <c r="AQ365" s="73"/>
      <c r="AR365" s="73"/>
      <c r="AS365" s="73"/>
      <c r="AT365" s="73"/>
      <c r="AU365" s="73"/>
      <c r="AV365" s="73"/>
      <c r="AW365" s="73"/>
      <c r="AX365" s="73"/>
      <c r="AY365" s="73"/>
      <c r="AZ365" s="73"/>
      <c r="BA365" s="73"/>
      <c r="BB365" s="73"/>
      <c r="CB365" s="58" t="str">
        <f>IF($O$2&gt;=M365,IF(ISERROR(VLOOKUP(M365,Cs!$CB$10007:$CI$33000,4,FALSE))=TRUE,"",IF(VLOOKUP(M365,Cs!$CB$10007:$CI$33000,4,FALSE)&lt;&gt;0,VLOOKUP(M365,Cs!$CB$10007:$CI$33000,4,FALSE),"")),"")</f>
        <v/>
      </c>
      <c r="CC365" s="58" t="str">
        <f>IF($O$2&gt;=M365,IF(ISERROR(VLOOKUP(M365,Cs!$CB$10007:$CI$33000,5,FALSE))=TRUE,"",IF(VLOOKUP(M365,Cs!$CB$10007:$CI$33000,5,FALSE)&lt;&gt;0,VLOOKUP(M365,Cs!$CB$10007:$CI$33000,5,FALSE),"")),"")</f>
        <v/>
      </c>
    </row>
    <row r="366" spans="1:81" x14ac:dyDescent="0.25">
      <c r="A366" s="59" t="str">
        <f t="shared" si="51"/>
        <v/>
      </c>
      <c r="B366" s="60" t="str">
        <f>IF($O$2&gt;=M366,VLOOKUP(M366,Cs!$CB$7:$CI$33000,2,FALSE),"")</f>
        <v/>
      </c>
      <c r="C366" s="61" t="str">
        <f>IF($O$2&gt;=M366,VLOOKUP(M366,Cs!$CB$7:$CN$33000,12,FALSE),"")</f>
        <v/>
      </c>
      <c r="D366" s="61" t="str">
        <f t="shared" si="52"/>
        <v/>
      </c>
      <c r="E366" s="66" t="str">
        <f>IF($O$2&gt;=M366,VLOOKUP(M366,Cs!$CB$7:$CN$33000,13,FALSE),"")</f>
        <v/>
      </c>
      <c r="F366" s="61" t="str">
        <f t="shared" si="53"/>
        <v/>
      </c>
      <c r="G366" s="62" t="str">
        <f>IF(M366&lt;=$O$2,T366,IF(M365=$O$2,$Q$3,IF(M364=$O$2,SUM($G$326:G364),IF(M363=$O$2,SUM(G365,-I365),IF(M362=$O$2,SUM(G365,H365),"")))))</f>
        <v/>
      </c>
      <c r="H366" s="62" t="str">
        <f>IF(M366&lt;=$O$2,CB366,IF(M365=$O$2,$BQ$3,IF(M364=$O$2,SUM($H$326:H364),IF(M363=$O$2,SUM(H365,-J365),""))))</f>
        <v/>
      </c>
      <c r="I366" s="62" t="str">
        <f>IF(M366&lt;=$O$2,U366,IF(M365=$O$2,$R$3,IF(M364=$O$2,SUM($I$326:I364),"")))</f>
        <v/>
      </c>
      <c r="J366" s="62" t="str">
        <f>IF(M366&lt;=$O$2,CC366,IF(M365=$O$2,$BR$3,IF(M364=$O$2,SUM($J$326:J364),"")))</f>
        <v/>
      </c>
      <c r="K366" s="63" t="str">
        <f t="shared" si="54"/>
        <v/>
      </c>
      <c r="M366" s="58">
        <f t="shared" si="55"/>
        <v>326</v>
      </c>
      <c r="O366" s="58" t="str">
        <f>IF($O$2&gt;=M366,VLOOKUP(M366,Cs!$CB$7:$CI$33000,8,FALSE),"")</f>
        <v/>
      </c>
      <c r="P366" s="58" t="str">
        <f>IF($O$2&gt;=M366,VLOOKUP(M366,Cs!$CB$7:$CI$33000,7,FALSE),"")</f>
        <v/>
      </c>
      <c r="Q366" s="58" t="str">
        <f>IF($O$2&gt;=M366,IF(VLOOKUP(M366,Cs!$CB$7:$CN$33000,9,FALSE)&lt;&gt;0,VLOOKUP(M366,Cs!$CB$7:$CN$33000,9,FALSE),""),"")</f>
        <v/>
      </c>
      <c r="R366" s="58" t="str">
        <f>IF($O$2&gt;=M366,VLOOKUP(M366,Cs!$CB$7:$CN$33000,10,FALSE),"")</f>
        <v/>
      </c>
      <c r="S366" s="58" t="str">
        <f>IF($O$2&gt;=M366,VLOOKUP(M366,Cs!$CB$7:$CN$33000,11,FALSE),"")</f>
        <v/>
      </c>
      <c r="T366" s="58" t="str">
        <f>IF($O$2&gt;=M366,IF(ISERROR(VLOOKUP(M366,Cs!$CB$7:$CI$10000,4,FALSE))=TRUE,"",IF(VLOOKUP(M366,Cs!$CB$7:$CI$10000,4,FALSE)&lt;&gt;0,VLOOKUP(M366,Cs!$CB$7:$CI$10000,4,FALSE),"")),"")</f>
        <v/>
      </c>
      <c r="U366" s="58" t="str">
        <f>IF($O$2&gt;=M366,IF(ISERROR(VLOOKUP(M366,Cs!$CB$7:$CI$10000,5,FALSE))=TRUE,"",IF(VLOOKUP(M366,Cs!$CB$7:$CI$10000,5,FALSE)&lt;&gt;0,VLOOKUP(M366,Cs!$CB$7:$CI$10000,5,FALSE),"")),"")</f>
        <v/>
      </c>
      <c r="V366" s="58" t="str">
        <f>IF($O$2&gt;=M366,VLOOKUP(M366,Cs!$CB$7:$CI$33000,6,FALSE),"")</f>
        <v/>
      </c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  <c r="AL366" s="73"/>
      <c r="AM366" s="73"/>
      <c r="AN366" s="73"/>
      <c r="AO366" s="73"/>
      <c r="AP366" s="73"/>
      <c r="AQ366" s="73"/>
      <c r="AR366" s="73"/>
      <c r="AS366" s="73"/>
      <c r="AT366" s="73"/>
      <c r="AU366" s="73"/>
      <c r="AV366" s="73"/>
      <c r="AW366" s="73"/>
      <c r="AX366" s="73"/>
      <c r="AY366" s="73"/>
      <c r="AZ366" s="73"/>
      <c r="BA366" s="73"/>
      <c r="BB366" s="73"/>
      <c r="CB366" s="58" t="str">
        <f>IF($O$2&gt;=M366,IF(ISERROR(VLOOKUP(M366,Cs!$CB$10007:$CI$33000,4,FALSE))=TRUE,"",IF(VLOOKUP(M366,Cs!$CB$10007:$CI$33000,4,FALSE)&lt;&gt;0,VLOOKUP(M366,Cs!$CB$10007:$CI$33000,4,FALSE),"")),"")</f>
        <v/>
      </c>
      <c r="CC366" s="58" t="str">
        <f>IF($O$2&gt;=M366,IF(ISERROR(VLOOKUP(M366,Cs!$CB$10007:$CI$33000,5,FALSE))=TRUE,"",IF(VLOOKUP(M366,Cs!$CB$10007:$CI$33000,5,FALSE)&lt;&gt;0,VLOOKUP(M366,Cs!$CB$10007:$CI$33000,5,FALSE),"")),"")</f>
        <v/>
      </c>
    </row>
    <row r="367" spans="1:81" x14ac:dyDescent="0.25">
      <c r="A367" s="61"/>
      <c r="B367" s="61"/>
      <c r="C367" s="61"/>
      <c r="D367" s="61"/>
      <c r="E367" s="74"/>
      <c r="F367" s="61" t="str">
        <f>IF(M366&lt;$O$2,$U$4,IF(M366=$O$2,$U$1,IF(M365=$O$2,$U$2,IF(M364=$O$2,$U$3,IF(M363=$O$2,$U$7,"")))))</f>
        <v/>
      </c>
      <c r="G367" s="62" t="str">
        <f>IF(M366&lt;$O$2,SUM(G326:G366),IF(M366=$O$2,$Q$3,IF(M365=$O$2,SUM($G$326:G365),IF(M364=$O$2,SUM(G366,-I366),IF(M363=$O$2,SUM(G366,H366),"")))))</f>
        <v/>
      </c>
      <c r="H367" s="62" t="str">
        <f>IF(M366&lt;$O$2,SUM(H326:H366),IF(M366=$O$2,$BQ$3,IF(M365=$O$2,SUM($H$326:H365),IF(M364=$O$2,SUM(H366,-J366),""))))</f>
        <v/>
      </c>
      <c r="I367" s="62" t="str">
        <f>IF(M366&lt;$O$2,SUM(I326:I366),IF(M366=$O$2,$R$3,IF(M365=$O$2,SUM($I$326:I365),"")))</f>
        <v/>
      </c>
      <c r="J367" s="62" t="str">
        <f>IF(M366&lt;$O$2,SUM(J326:J366),IF(M366=$O$2,$BR$3,IF(M365=$O$2,SUM($J$326:J365),"")))</f>
        <v/>
      </c>
      <c r="M367" s="71">
        <f>IF(M366&lt;$O$2,M366,SUM(M366,1))</f>
        <v>327</v>
      </c>
      <c r="O367" s="58" t="str">
        <f>IF($O$2&gt;=M367,VLOOKUP(M367,Cs!$CB$7:$CI$33000,8,FALSE),"")</f>
        <v/>
      </c>
      <c r="P367" s="58" t="str">
        <f>IF($O$2&gt;=M367,VLOOKUP(M367,Cs!$CB$7:$CI$33000,7,FALSE),"")</f>
        <v/>
      </c>
      <c r="Q367" s="58" t="str">
        <f>IF($O$2&gt;=M367,IF(VLOOKUP(M367,Cs!$CB$7:$CN$33000,9,FALSE)&lt;&gt;0,VLOOKUP(M367,Cs!$CB$7:$CN$33000,9,FALSE),""),"")</f>
        <v/>
      </c>
      <c r="R367" s="58" t="str">
        <f>IF($O$2&gt;=M367,VLOOKUP(M367,Cs!$CB$7:$CN$33000,10,FALSE),"")</f>
        <v/>
      </c>
      <c r="S367" s="58" t="str">
        <f>IF($O$2&gt;=M367,VLOOKUP(M367,Cs!$CB$7:$CN$33000,11,FALSE),"")</f>
        <v/>
      </c>
      <c r="T367" s="58" t="str">
        <f>IF($O$2&gt;=M367,IF(ISERROR(VLOOKUP(M367,Cs!$CB$7:$CI$10000,4,FALSE))=TRUE,"",IF(VLOOKUP(M367,Cs!$CB$7:$CI$10000,4,FALSE)&lt;&gt;0,VLOOKUP(M367,Cs!$CB$7:$CI$10000,4,FALSE),"")),"")</f>
        <v/>
      </c>
      <c r="U367" s="58" t="str">
        <f>IF($O$2&gt;=M367,IF(ISERROR(VLOOKUP(M367,Cs!$CB$7:$CI$10000,5,FALSE))=TRUE,"",IF(VLOOKUP(M367,Cs!$CB$7:$CI$10000,5,FALSE)&lt;&gt;0,VLOOKUP(M367,Cs!$CB$7:$CI$10000,5,FALSE),"")),"")</f>
        <v/>
      </c>
      <c r="V367" s="58" t="str">
        <f>IF($O$2&gt;=M367,VLOOKUP(M367,Cs!$CB$7:$CI$33000,6,FALSE),"")</f>
        <v/>
      </c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  <c r="AL367" s="73"/>
      <c r="AM367" s="73"/>
      <c r="AN367" s="73"/>
      <c r="AO367" s="73"/>
      <c r="AP367" s="73"/>
      <c r="AQ367" s="73"/>
      <c r="AR367" s="73"/>
      <c r="AS367" s="73"/>
      <c r="AT367" s="73"/>
      <c r="AU367" s="73"/>
      <c r="AV367" s="73"/>
      <c r="AW367" s="73"/>
      <c r="AX367" s="73"/>
      <c r="AY367" s="73"/>
      <c r="AZ367" s="73"/>
      <c r="BA367" s="73"/>
      <c r="BB367" s="73"/>
      <c r="CB367" s="58" t="str">
        <f>IF($O$2&gt;=M367,IF(ISERROR(VLOOKUP(M367,Cs!$CB$10007:$CI$33000,4,FALSE))=TRUE,"",IF(VLOOKUP(M367,Cs!$CB$10007:$CI$33000,4,FALSE)&lt;&gt;0,VLOOKUP(M367,Cs!$CB$10007:$CI$33000,4,FALSE),"")),"")</f>
        <v/>
      </c>
      <c r="CC367" s="58" t="str">
        <f>IF($O$2&gt;=M367,IF(ISERROR(VLOOKUP(M367,Cs!$CB$10007:$CI$33000,5,FALSE))=TRUE,"",IF(VLOOKUP(M367,Cs!$CB$10007:$CI$33000,5,FALSE)&lt;&gt;0,VLOOKUP(M367,Cs!$CB$10007:$CI$33000,5,FALSE),"")),"")</f>
        <v/>
      </c>
    </row>
    <row r="368" spans="1:81" x14ac:dyDescent="0.25">
      <c r="A368" s="61"/>
      <c r="B368" s="61"/>
      <c r="C368" s="61"/>
      <c r="D368" s="61"/>
      <c r="E368" s="74"/>
      <c r="F368" s="61" t="str">
        <f>IF(M366=$O$2,$U$2,IF(M365=$O$2,$U$3,IF(M364=$O$2,$U$7,"")))</f>
        <v/>
      </c>
      <c r="G368" s="62" t="str">
        <f>IF(M366=$O$2,SUM($G$326:G366),IF(M365=$O$2,SUM(G367,-I367),IF(M364=$O$2,SUM(G367,H367),"")))</f>
        <v/>
      </c>
      <c r="H368" s="62" t="str">
        <f>IF(M366=$O$2,SUM($H$326:H366),IF(M365=$O$2,SUM(H367,-J367),""))</f>
        <v/>
      </c>
      <c r="I368" s="62" t="str">
        <f>IF(M366=$O$2,SUM($I$326:I366),"")</f>
        <v/>
      </c>
      <c r="J368" s="62" t="str">
        <f>IF(M366=$O$2,SUM($J$326:J366),"")</f>
        <v/>
      </c>
      <c r="M368" s="58">
        <f>M367</f>
        <v>327</v>
      </c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  <c r="AL368" s="73"/>
      <c r="AM368" s="73"/>
      <c r="AN368" s="73"/>
      <c r="AO368" s="73"/>
      <c r="AP368" s="73"/>
      <c r="AQ368" s="73"/>
      <c r="AR368" s="73"/>
      <c r="AS368" s="73"/>
      <c r="AT368" s="73"/>
      <c r="AU368" s="73"/>
      <c r="AV368" s="73"/>
      <c r="AW368" s="73"/>
      <c r="AX368" s="73"/>
      <c r="AY368" s="73"/>
      <c r="AZ368" s="73"/>
      <c r="BA368" s="73"/>
      <c r="BB368" s="73"/>
      <c r="CB368" s="58" t="str">
        <f>IF($O$2&gt;=M368,IF(ISERROR(VLOOKUP(M368,Cs!$CB$10007:$CI$33000,4,FALSE))=TRUE,"",IF(VLOOKUP(M368,Cs!$CB$10007:$CI$33000,4,FALSE)&lt;&gt;0,VLOOKUP(M368,Cs!$CB$10007:$CI$33000,4,FALSE),"")),"")</f>
        <v/>
      </c>
      <c r="CC368" s="58" t="str">
        <f>IF($O$2&gt;=M368,IF(ISERROR(VLOOKUP(M368,Cs!$CB$10007:$CI$33000,5,FALSE))=TRUE,"",IF(VLOOKUP(M368,Cs!$CB$10007:$CI$33000,5,FALSE)&lt;&gt;0,VLOOKUP(M368,Cs!$CB$10007:$CI$33000,5,FALSE),"")),"")</f>
        <v/>
      </c>
    </row>
    <row r="369" spans="1:81" x14ac:dyDescent="0.25">
      <c r="A369" s="61"/>
      <c r="B369" s="61"/>
      <c r="C369" s="61"/>
      <c r="D369" s="61"/>
      <c r="E369" s="74"/>
      <c r="F369" s="61" t="str">
        <f>IF(M366=$O$2,$U$3,IF(M365=$O$2,$U$7,""))</f>
        <v/>
      </c>
      <c r="G369" s="62" t="str">
        <f>IF(M366=$O$2,SUM(G368,-I368),IF(M365=$O$2,SUM(G368,H368),""))</f>
        <v/>
      </c>
      <c r="H369" s="62" t="str">
        <f>IF(M366=$O$2,SUM(H368,-J368),"")</f>
        <v/>
      </c>
      <c r="I369" s="62"/>
      <c r="J369" s="62"/>
      <c r="M369" s="58">
        <f t="shared" ref="M369:M371" si="56">M368</f>
        <v>327</v>
      </c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  <c r="AL369" s="73"/>
      <c r="AM369" s="73"/>
      <c r="AN369" s="73"/>
      <c r="AO369" s="73"/>
      <c r="AP369" s="73"/>
      <c r="AQ369" s="73"/>
      <c r="AR369" s="73"/>
      <c r="AS369" s="73"/>
      <c r="AT369" s="73"/>
      <c r="AU369" s="73"/>
      <c r="AV369" s="73"/>
      <c r="AW369" s="73"/>
      <c r="AX369" s="73"/>
      <c r="AY369" s="73"/>
      <c r="AZ369" s="73"/>
      <c r="BA369" s="73"/>
      <c r="BB369" s="73"/>
      <c r="CB369" s="58" t="str">
        <f>IF($O$2&gt;=M369,IF(ISERROR(VLOOKUP(M369,Cs!$CB$10007:$CI$33000,4,FALSE))=TRUE,"",IF(VLOOKUP(M369,Cs!$CB$10007:$CI$33000,4,FALSE)&lt;&gt;0,VLOOKUP(M369,Cs!$CB$10007:$CI$33000,4,FALSE),"")),"")</f>
        <v/>
      </c>
      <c r="CC369" s="58" t="str">
        <f>IF($O$2&gt;=M369,IF(ISERROR(VLOOKUP(M369,Cs!$CB$10007:$CI$33000,5,FALSE))=TRUE,"",IF(VLOOKUP(M369,Cs!$CB$10007:$CI$33000,5,FALSE)&lt;&gt;0,VLOOKUP(M369,Cs!$CB$10007:$CI$33000,5,FALSE),"")),"")</f>
        <v/>
      </c>
    </row>
    <row r="370" spans="1:81" x14ac:dyDescent="0.25">
      <c r="A370" s="61"/>
      <c r="B370" s="61"/>
      <c r="C370" s="61"/>
      <c r="D370" s="61"/>
      <c r="E370" s="74"/>
      <c r="F370" s="61" t="str">
        <f>IF(M366=$O$2,$U$7,"")</f>
        <v/>
      </c>
      <c r="G370" s="62" t="str">
        <f>IF(M366=$O$2,SUM(G369,H369),"")</f>
        <v/>
      </c>
      <c r="H370" s="62"/>
      <c r="I370" s="62"/>
      <c r="J370" s="62"/>
      <c r="K370" s="65" t="str">
        <f>IF(M327&lt;=$O$2,"pg. "&amp;N370,"")</f>
        <v/>
      </c>
      <c r="M370" s="58">
        <f t="shared" si="56"/>
        <v>327</v>
      </c>
      <c r="N370" s="58" t="str">
        <f>IF(M327&lt;=$O$2,SUM(N325,1),"")</f>
        <v/>
      </c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  <c r="AL370" s="73"/>
      <c r="AM370" s="73"/>
      <c r="AN370" s="73"/>
      <c r="AO370" s="73"/>
      <c r="AP370" s="73"/>
      <c r="AQ370" s="73"/>
      <c r="AR370" s="73"/>
      <c r="AS370" s="73"/>
      <c r="AT370" s="73"/>
      <c r="AU370" s="73"/>
      <c r="AV370" s="73"/>
      <c r="AW370" s="73"/>
      <c r="AX370" s="73"/>
      <c r="AY370" s="73"/>
      <c r="AZ370" s="73"/>
      <c r="BA370" s="73"/>
      <c r="BB370" s="73"/>
      <c r="CB370" s="58" t="str">
        <f>IF($O$2&gt;=M370,IF(ISERROR(VLOOKUP(M370,Cs!$CB$10007:$CI$33000,4,FALSE))=TRUE,"",IF(VLOOKUP(M370,Cs!$CB$10007:$CI$33000,4,FALSE)&lt;&gt;0,VLOOKUP(M370,Cs!$CB$10007:$CI$33000,4,FALSE),"")),"")</f>
        <v/>
      </c>
      <c r="CC370" s="58" t="str">
        <f>IF($O$2&gt;=M370,IF(ISERROR(VLOOKUP(M370,Cs!$CB$10007:$CI$33000,5,FALSE))=TRUE,"",IF(VLOOKUP(M370,Cs!$CB$10007:$CI$33000,5,FALSE)&lt;&gt;0,VLOOKUP(M370,Cs!$CB$10007:$CI$33000,5,FALSE),"")),"")</f>
        <v/>
      </c>
    </row>
    <row r="371" spans="1:81" x14ac:dyDescent="0.25">
      <c r="A371" s="61"/>
      <c r="B371" s="61"/>
      <c r="C371" s="61"/>
      <c r="D371" s="61"/>
      <c r="E371" s="74"/>
      <c r="F371" s="87" t="str">
        <f>IF(M371&lt;$O$2,$U$6,"")</f>
        <v/>
      </c>
      <c r="G371" s="62" t="str">
        <f>IF(M371&lt;$O$2,G367,"")</f>
        <v/>
      </c>
      <c r="H371" s="62" t="str">
        <f>IF(M371&lt;$O$2,H367,"")</f>
        <v/>
      </c>
      <c r="I371" s="62" t="str">
        <f>IF(M371&lt;$O$2,I367,"")</f>
        <v/>
      </c>
      <c r="J371" s="62" t="str">
        <f>IF(M371&lt;$O$2,J367,"")</f>
        <v/>
      </c>
      <c r="K371" s="61"/>
      <c r="L371" s="73"/>
      <c r="M371" s="58">
        <f t="shared" si="56"/>
        <v>327</v>
      </c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  <c r="AL371" s="73"/>
      <c r="AM371" s="73"/>
      <c r="AN371" s="73"/>
      <c r="AO371" s="73"/>
      <c r="AP371" s="73"/>
      <c r="AQ371" s="73"/>
      <c r="AR371" s="73"/>
      <c r="AS371" s="73"/>
      <c r="AT371" s="73"/>
      <c r="AU371" s="73"/>
      <c r="AV371" s="73"/>
      <c r="AW371" s="73"/>
      <c r="AX371" s="73"/>
      <c r="AY371" s="73"/>
      <c r="AZ371" s="73"/>
      <c r="BA371" s="73"/>
      <c r="BB371" s="73"/>
      <c r="CB371" s="58" t="str">
        <f>IF($O$2&gt;=M371,IF(ISERROR(VLOOKUP(M371,Cs!$CB$10007:$CI$33000,4,FALSE))=TRUE,"",IF(VLOOKUP(M371,Cs!$CB$10007:$CI$33000,4,FALSE)&lt;&gt;0,VLOOKUP(M371,Cs!$CB$10007:$CI$33000,4,FALSE),"")),"")</f>
        <v/>
      </c>
      <c r="CC371" s="58" t="str">
        <f>IF($O$2&gt;=M371,IF(ISERROR(VLOOKUP(M371,Cs!$CB$10007:$CI$33000,5,FALSE))=TRUE,"",IF(VLOOKUP(M371,Cs!$CB$10007:$CI$33000,5,FALSE)&lt;&gt;0,VLOOKUP(M371,Cs!$CB$10007:$CI$33000,5,FALSE),"")),"")</f>
        <v/>
      </c>
    </row>
    <row r="372" spans="1:81" x14ac:dyDescent="0.25">
      <c r="A372" s="59" t="str">
        <f t="shared" ref="A372:A411" si="57">IF($O$2&gt;=M372,M372,"")</f>
        <v/>
      </c>
      <c r="B372" s="60" t="str">
        <f>IF($O$2&gt;=M372,VLOOKUP(M372,Cs!$CB$7:$CI$33000,2,FALSE),"")</f>
        <v/>
      </c>
      <c r="C372" s="61" t="str">
        <f>IF($O$2&gt;=M372,VLOOKUP(M372,Cs!$CB$7:$CN$33000,12,FALSE),"")</f>
        <v/>
      </c>
      <c r="D372" s="61" t="str">
        <f t="shared" ref="D372:D411" si="58">IF($O$2&gt;=M372,IF(O372=$O$9,"",UPPER(LEFT(O372,1))),"")</f>
        <v/>
      </c>
      <c r="E372" s="66" t="str">
        <f>IF($O$2&gt;=M372,VLOOKUP(M372,Cs!$CB$7:$CN$33000,13,FALSE),"")</f>
        <v/>
      </c>
      <c r="F372" s="61" t="str">
        <f t="shared" ref="F372:F411" si="59">TRIM(IF(M372&lt;=$O$2,Q372&amp;" "&amp;R372&amp;" "&amp;S372,IF(M371=$O$2,$U$1,IF(M370=$O$2,$U$2,IF(M369=$O$2,$U$3,IF(M368=$O$2,$U$7,""))))))</f>
        <v/>
      </c>
      <c r="G372" s="62" t="str">
        <f>IF(M372&lt;=$O$2,T372,IF(M371=$O$2,$Q$3,IF(M370=$O$2,SUM($G$371:G371),IF(M369=$O$2,SUM(G371,-I371),IF(M368=$O$2,SUM(G371,H371),"")))))</f>
        <v/>
      </c>
      <c r="H372" s="62" t="str">
        <f>IF(M372&lt;=$O$2,CB372,IF(M371=$O$2,$BQ$3,IF(M370=$O$2,SUM($H$371:H371),IF(M369=$O$2,SUM(H371,-J371),""))))</f>
        <v/>
      </c>
      <c r="I372" s="62" t="str">
        <f>IF(M372&lt;=$O$2,U372,IF(M371=$O$2,$R$3,IF(M370=$O$2,SUM($I$371:I371),"")))</f>
        <v/>
      </c>
      <c r="J372" s="62" t="str">
        <f>IF(M372&lt;=$O$2,CC372,IF(M371=$O$2,$BR$3,IF(M370=$O$2,SUM($J$371:J371),"")))</f>
        <v/>
      </c>
      <c r="K372" s="63" t="str">
        <f t="shared" ref="K372:K411" si="60">IF($O$2&gt;=M372,VLOOKUP(V372,Csfi,2,FALSE),"")</f>
        <v/>
      </c>
      <c r="L372" s="73"/>
      <c r="M372" s="58">
        <f>M371+1</f>
        <v>328</v>
      </c>
      <c r="N372" s="73"/>
      <c r="O372" s="58" t="str">
        <f>IF($O$2&gt;=M372,VLOOKUP(M372,Cs!$CB$7:$CI$33000,8,FALSE),"")</f>
        <v/>
      </c>
      <c r="P372" s="58" t="str">
        <f>IF($O$2&gt;=M372,VLOOKUP(M372,Cs!$CB$7:$CI$33000,7,FALSE),"")</f>
        <v/>
      </c>
      <c r="Q372" s="58" t="str">
        <f>IF($O$2&gt;=M372,IF(VLOOKUP(M372,Cs!$CB$7:$CN$33000,9,FALSE)&lt;&gt;0,VLOOKUP(M372,Cs!$CB$7:$CN$33000,9,FALSE),""),"")</f>
        <v/>
      </c>
      <c r="R372" s="58" t="str">
        <f>IF($O$2&gt;=M372,VLOOKUP(M372,Cs!$CB$7:$CN$33000,10,FALSE),"")</f>
        <v/>
      </c>
      <c r="S372" s="58" t="str">
        <f>IF($O$2&gt;=M372,VLOOKUP(M372,Cs!$CB$7:$CN$33000,11,FALSE),"")</f>
        <v/>
      </c>
      <c r="T372" s="58" t="str">
        <f>IF($O$2&gt;=M372,IF(ISERROR(VLOOKUP(M372,Cs!$CB$7:$CI$10000,4,FALSE))=TRUE,"",IF(VLOOKUP(M372,Cs!$CB$7:$CI$10000,4,FALSE)&lt;&gt;0,VLOOKUP(M372,Cs!$CB$7:$CI$10000,4,FALSE),"")),"")</f>
        <v/>
      </c>
      <c r="U372" s="58" t="str">
        <f>IF($O$2&gt;=M372,IF(ISERROR(VLOOKUP(M372,Cs!$CB$7:$CI$10000,5,FALSE))=TRUE,"",IF(VLOOKUP(M372,Cs!$CB$7:$CI$10000,5,FALSE)&lt;&gt;0,VLOOKUP(M372,Cs!$CB$7:$CI$10000,5,FALSE),"")),"")</f>
        <v/>
      </c>
      <c r="V372" s="58" t="str">
        <f>IF($O$2&gt;=M372,VLOOKUP(M372,Cs!$CB$7:$CI$33000,6,FALSE),"")</f>
        <v/>
      </c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  <c r="AL372" s="73"/>
      <c r="AM372" s="73"/>
      <c r="AN372" s="73"/>
      <c r="AO372" s="73"/>
      <c r="AP372" s="73"/>
      <c r="AQ372" s="73"/>
      <c r="AR372" s="73"/>
      <c r="AS372" s="73"/>
      <c r="AT372" s="73"/>
      <c r="AU372" s="73"/>
      <c r="AV372" s="73"/>
      <c r="AW372" s="73"/>
      <c r="AX372" s="73"/>
      <c r="AY372" s="73"/>
      <c r="AZ372" s="73"/>
      <c r="BA372" s="73"/>
      <c r="BB372" s="73"/>
      <c r="CB372" s="58" t="str">
        <f>IF($O$2&gt;=M372,IF(ISERROR(VLOOKUP(M372,Cs!$CB$10007:$CI$33000,4,FALSE))=TRUE,"",IF(VLOOKUP(M372,Cs!$CB$10007:$CI$33000,4,FALSE)&lt;&gt;0,VLOOKUP(M372,Cs!$CB$10007:$CI$33000,4,FALSE),"")),"")</f>
        <v/>
      </c>
      <c r="CC372" s="58" t="str">
        <f>IF($O$2&gt;=M372,IF(ISERROR(VLOOKUP(M372,Cs!$CB$10007:$CI$33000,5,FALSE))=TRUE,"",IF(VLOOKUP(M372,Cs!$CB$10007:$CI$33000,5,FALSE)&lt;&gt;0,VLOOKUP(M372,Cs!$CB$10007:$CI$33000,5,FALSE),"")),"")</f>
        <v/>
      </c>
    </row>
    <row r="373" spans="1:81" x14ac:dyDescent="0.25">
      <c r="A373" s="59" t="str">
        <f t="shared" si="57"/>
        <v/>
      </c>
      <c r="B373" s="60" t="str">
        <f>IF($O$2&gt;=M373,VLOOKUP(M373,Cs!$CB$7:$CI$33000,2,FALSE),"")</f>
        <v/>
      </c>
      <c r="C373" s="61" t="str">
        <f>IF($O$2&gt;=M373,VLOOKUP(M373,Cs!$CB$7:$CN$33000,12,FALSE),"")</f>
        <v/>
      </c>
      <c r="D373" s="61" t="str">
        <f t="shared" si="58"/>
        <v/>
      </c>
      <c r="E373" s="66" t="str">
        <f>IF($O$2&gt;=M373,VLOOKUP(M373,Cs!$CB$7:$CN$33000,13,FALSE),"")</f>
        <v/>
      </c>
      <c r="F373" s="61" t="str">
        <f t="shared" si="59"/>
        <v/>
      </c>
      <c r="G373" s="62" t="str">
        <f>IF(M373&lt;=$O$2,T373,IF(M372=$O$2,$Q$3,IF(M371=$O$2,SUM($G$371:G371),IF(M370=$O$2,SUM(G372,-I372),IF(M369=$O$2,SUM(G372,H372),"")))))</f>
        <v/>
      </c>
      <c r="H373" s="62" t="str">
        <f>IF(M373&lt;=$O$2,CB373,IF(M372=$O$2,$BQ$3,IF(M371=$O$2,SUM($H$371:H371),IF(M370=$O$2,SUM(H372,-J372),""))))</f>
        <v/>
      </c>
      <c r="I373" s="62" t="str">
        <f>IF(M373&lt;=$O$2,U373,IF(M372=$O$2,$R$3,IF(M371=$O$2,SUM($I$371:I371),"")))</f>
        <v/>
      </c>
      <c r="J373" s="62" t="str">
        <f>IF(M373&lt;=$O$2,CC373,IF(M372=$O$2,$BR$3,IF(M371=$O$2,SUM($J$371:J371),"")))</f>
        <v/>
      </c>
      <c r="K373" s="63" t="str">
        <f t="shared" si="60"/>
        <v/>
      </c>
      <c r="L373" s="73"/>
      <c r="M373" s="58">
        <f t="shared" ref="M373:M411" si="61">M372+1</f>
        <v>329</v>
      </c>
      <c r="N373" s="73"/>
      <c r="O373" s="58" t="str">
        <f>IF($O$2&gt;=M373,VLOOKUP(M373,Cs!$CB$7:$CI$33000,8,FALSE),"")</f>
        <v/>
      </c>
      <c r="P373" s="58" t="str">
        <f>IF($O$2&gt;=M373,VLOOKUP(M373,Cs!$CB$7:$CI$33000,7,FALSE),"")</f>
        <v/>
      </c>
      <c r="Q373" s="58" t="str">
        <f>IF($O$2&gt;=M373,IF(VLOOKUP(M373,Cs!$CB$7:$CN$33000,9,FALSE)&lt;&gt;0,VLOOKUP(M373,Cs!$CB$7:$CN$33000,9,FALSE),""),"")</f>
        <v/>
      </c>
      <c r="R373" s="58" t="str">
        <f>IF($O$2&gt;=M373,VLOOKUP(M373,Cs!$CB$7:$CN$33000,10,FALSE),"")</f>
        <v/>
      </c>
      <c r="S373" s="58" t="str">
        <f>IF($O$2&gt;=M373,VLOOKUP(M373,Cs!$CB$7:$CN$33000,11,FALSE),"")</f>
        <v/>
      </c>
      <c r="T373" s="58" t="str">
        <f>IF($O$2&gt;=M373,IF(ISERROR(VLOOKUP(M373,Cs!$CB$7:$CI$10000,4,FALSE))=TRUE,"",IF(VLOOKUP(M373,Cs!$CB$7:$CI$10000,4,FALSE)&lt;&gt;0,VLOOKUP(M373,Cs!$CB$7:$CI$10000,4,FALSE),"")),"")</f>
        <v/>
      </c>
      <c r="U373" s="58" t="str">
        <f>IF($O$2&gt;=M373,IF(ISERROR(VLOOKUP(M373,Cs!$CB$7:$CI$10000,5,FALSE))=TRUE,"",IF(VLOOKUP(M373,Cs!$CB$7:$CI$10000,5,FALSE)&lt;&gt;0,VLOOKUP(M373,Cs!$CB$7:$CI$10000,5,FALSE),"")),"")</f>
        <v/>
      </c>
      <c r="V373" s="58" t="str">
        <f>IF($O$2&gt;=M373,VLOOKUP(M373,Cs!$CB$7:$CI$33000,6,FALSE),"")</f>
        <v/>
      </c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  <c r="AL373" s="73"/>
      <c r="AM373" s="73"/>
      <c r="AN373" s="73"/>
      <c r="AO373" s="73"/>
      <c r="AP373" s="73"/>
      <c r="AQ373" s="73"/>
      <c r="AR373" s="73"/>
      <c r="AS373" s="73"/>
      <c r="AT373" s="73"/>
      <c r="AU373" s="73"/>
      <c r="AV373" s="73"/>
      <c r="AW373" s="73"/>
      <c r="AX373" s="73"/>
      <c r="AY373" s="73"/>
      <c r="AZ373" s="73"/>
      <c r="BA373" s="73"/>
      <c r="BB373" s="73"/>
      <c r="CB373" s="58" t="str">
        <f>IF($O$2&gt;=M373,IF(ISERROR(VLOOKUP(M373,Cs!$CB$10007:$CI$33000,4,FALSE))=TRUE,"",IF(VLOOKUP(M373,Cs!$CB$10007:$CI$33000,4,FALSE)&lt;&gt;0,VLOOKUP(M373,Cs!$CB$10007:$CI$33000,4,FALSE),"")),"")</f>
        <v/>
      </c>
      <c r="CC373" s="58" t="str">
        <f>IF($O$2&gt;=M373,IF(ISERROR(VLOOKUP(M373,Cs!$CB$10007:$CI$33000,5,FALSE))=TRUE,"",IF(VLOOKUP(M373,Cs!$CB$10007:$CI$33000,5,FALSE)&lt;&gt;0,VLOOKUP(M373,Cs!$CB$10007:$CI$33000,5,FALSE),"")),"")</f>
        <v/>
      </c>
    </row>
    <row r="374" spans="1:81" x14ac:dyDescent="0.25">
      <c r="A374" s="59" t="str">
        <f t="shared" si="57"/>
        <v/>
      </c>
      <c r="B374" s="60" t="str">
        <f>IF($O$2&gt;=M374,VLOOKUP(M374,Cs!$CB$7:$CI$33000,2,FALSE),"")</f>
        <v/>
      </c>
      <c r="C374" s="61" t="str">
        <f>IF($O$2&gt;=M374,VLOOKUP(M374,Cs!$CB$7:$CN$33000,12,FALSE),"")</f>
        <v/>
      </c>
      <c r="D374" s="61" t="str">
        <f t="shared" si="58"/>
        <v/>
      </c>
      <c r="E374" s="66" t="str">
        <f>IF($O$2&gt;=M374,VLOOKUP(M374,Cs!$CB$7:$CN$33000,13,FALSE),"")</f>
        <v/>
      </c>
      <c r="F374" s="61" t="str">
        <f t="shared" si="59"/>
        <v/>
      </c>
      <c r="G374" s="62" t="str">
        <f>IF(M374&lt;=$O$2,T374,IF(M373=$O$2,$Q$3,IF(M372=$O$2,SUM($G$371:G372),IF(M371=$O$2,SUM(G373,-I373),IF(M370=$O$2,SUM(G373,H373),"")))))</f>
        <v/>
      </c>
      <c r="H374" s="62" t="str">
        <f>IF(M374&lt;=$O$2,CB374,IF(M373=$O$2,$BQ$3,IF(M372=$O$2,SUM($H$371:H372),IF(M371=$O$2,SUM(H373,-J373),""))))</f>
        <v/>
      </c>
      <c r="I374" s="62" t="str">
        <f>IF(M374&lt;=$O$2,U374,IF(M373=$O$2,$R$3,IF(M372=$O$2,SUM($I$371:I372),"")))</f>
        <v/>
      </c>
      <c r="J374" s="62" t="str">
        <f>IF(M374&lt;=$O$2,CC374,IF(M373=$O$2,$BR$3,IF(M372=$O$2,SUM($J$371:J372),"")))</f>
        <v/>
      </c>
      <c r="K374" s="63" t="str">
        <f t="shared" si="60"/>
        <v/>
      </c>
      <c r="L374" s="73"/>
      <c r="M374" s="58">
        <f t="shared" si="61"/>
        <v>330</v>
      </c>
      <c r="N374" s="73"/>
      <c r="O374" s="58" t="str">
        <f>IF($O$2&gt;=M374,VLOOKUP(M374,Cs!$CB$7:$CI$33000,8,FALSE),"")</f>
        <v/>
      </c>
      <c r="P374" s="58" t="str">
        <f>IF($O$2&gt;=M374,VLOOKUP(M374,Cs!$CB$7:$CI$33000,7,FALSE),"")</f>
        <v/>
      </c>
      <c r="Q374" s="58" t="str">
        <f>IF($O$2&gt;=M374,IF(VLOOKUP(M374,Cs!$CB$7:$CN$33000,9,FALSE)&lt;&gt;0,VLOOKUP(M374,Cs!$CB$7:$CN$33000,9,FALSE),""),"")</f>
        <v/>
      </c>
      <c r="R374" s="58" t="str">
        <f>IF($O$2&gt;=M374,VLOOKUP(M374,Cs!$CB$7:$CN$33000,10,FALSE),"")</f>
        <v/>
      </c>
      <c r="S374" s="58" t="str">
        <f>IF($O$2&gt;=M374,VLOOKUP(M374,Cs!$CB$7:$CN$33000,11,FALSE),"")</f>
        <v/>
      </c>
      <c r="T374" s="58" t="str">
        <f>IF($O$2&gt;=M374,IF(ISERROR(VLOOKUP(M374,Cs!$CB$7:$CI$10000,4,FALSE))=TRUE,"",IF(VLOOKUP(M374,Cs!$CB$7:$CI$10000,4,FALSE)&lt;&gt;0,VLOOKUP(M374,Cs!$CB$7:$CI$10000,4,FALSE),"")),"")</f>
        <v/>
      </c>
      <c r="U374" s="58" t="str">
        <f>IF($O$2&gt;=M374,IF(ISERROR(VLOOKUP(M374,Cs!$CB$7:$CI$10000,5,FALSE))=TRUE,"",IF(VLOOKUP(M374,Cs!$CB$7:$CI$10000,5,FALSE)&lt;&gt;0,VLOOKUP(M374,Cs!$CB$7:$CI$10000,5,FALSE),"")),"")</f>
        <v/>
      </c>
      <c r="V374" s="58" t="str">
        <f>IF($O$2&gt;=M374,VLOOKUP(M374,Cs!$CB$7:$CI$33000,6,FALSE),"")</f>
        <v/>
      </c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  <c r="AL374" s="73"/>
      <c r="AM374" s="73"/>
      <c r="AN374" s="73"/>
      <c r="AO374" s="73"/>
      <c r="AP374" s="73"/>
      <c r="AQ374" s="73"/>
      <c r="AR374" s="73"/>
      <c r="AS374" s="73"/>
      <c r="AT374" s="73"/>
      <c r="AU374" s="73"/>
      <c r="AV374" s="73"/>
      <c r="AW374" s="73"/>
      <c r="AX374" s="73"/>
      <c r="AY374" s="73"/>
      <c r="AZ374" s="73"/>
      <c r="BA374" s="73"/>
      <c r="BB374" s="73"/>
      <c r="CB374" s="58" t="str">
        <f>IF($O$2&gt;=M374,IF(ISERROR(VLOOKUP(M374,Cs!$CB$10007:$CI$33000,4,FALSE))=TRUE,"",IF(VLOOKUP(M374,Cs!$CB$10007:$CI$33000,4,FALSE)&lt;&gt;0,VLOOKUP(M374,Cs!$CB$10007:$CI$33000,4,FALSE),"")),"")</f>
        <v/>
      </c>
      <c r="CC374" s="58" t="str">
        <f>IF($O$2&gt;=M374,IF(ISERROR(VLOOKUP(M374,Cs!$CB$10007:$CI$33000,5,FALSE))=TRUE,"",IF(VLOOKUP(M374,Cs!$CB$10007:$CI$33000,5,FALSE)&lt;&gt;0,VLOOKUP(M374,Cs!$CB$10007:$CI$33000,5,FALSE),"")),"")</f>
        <v/>
      </c>
    </row>
    <row r="375" spans="1:81" x14ac:dyDescent="0.25">
      <c r="A375" s="59" t="str">
        <f t="shared" si="57"/>
        <v/>
      </c>
      <c r="B375" s="60" t="str">
        <f>IF($O$2&gt;=M375,VLOOKUP(M375,Cs!$CB$7:$CI$33000,2,FALSE),"")</f>
        <v/>
      </c>
      <c r="C375" s="61" t="str">
        <f>IF($O$2&gt;=M375,VLOOKUP(M375,Cs!$CB$7:$CN$33000,12,FALSE),"")</f>
        <v/>
      </c>
      <c r="D375" s="61" t="str">
        <f t="shared" si="58"/>
        <v/>
      </c>
      <c r="E375" s="66" t="str">
        <f>IF($O$2&gt;=M375,VLOOKUP(M375,Cs!$CB$7:$CN$33000,13,FALSE),"")</f>
        <v/>
      </c>
      <c r="F375" s="61" t="str">
        <f t="shared" si="59"/>
        <v/>
      </c>
      <c r="G375" s="62" t="str">
        <f>IF(M375&lt;=$O$2,T375,IF(M374=$O$2,$Q$3,IF(M373=$O$2,SUM($G$371:G373),IF(M372=$O$2,SUM(G374,-I374),IF(M371=$O$2,SUM(G374,H374),"")))))</f>
        <v/>
      </c>
      <c r="H375" s="62" t="str">
        <f>IF(M375&lt;=$O$2,CB375,IF(M374=$O$2,$BQ$3,IF(M373=$O$2,SUM($H$371:H373),IF(M372=$O$2,SUM(H374,-J374),""))))</f>
        <v/>
      </c>
      <c r="I375" s="62" t="str">
        <f>IF(M375&lt;=$O$2,U375,IF(M374=$O$2,$R$3,IF(M373=$O$2,SUM($I$371:I373),"")))</f>
        <v/>
      </c>
      <c r="J375" s="62" t="str">
        <f>IF(M375&lt;=$O$2,CC375,IF(M374=$O$2,$BR$3,IF(M373=$O$2,SUM($J$371:J373),"")))</f>
        <v/>
      </c>
      <c r="K375" s="63" t="str">
        <f t="shared" si="60"/>
        <v/>
      </c>
      <c r="L375" s="73"/>
      <c r="M375" s="58">
        <f t="shared" si="61"/>
        <v>331</v>
      </c>
      <c r="N375" s="73"/>
      <c r="O375" s="58" t="str">
        <f>IF($O$2&gt;=M375,VLOOKUP(M375,Cs!$CB$7:$CI$33000,8,FALSE),"")</f>
        <v/>
      </c>
      <c r="P375" s="58" t="str">
        <f>IF($O$2&gt;=M375,VLOOKUP(M375,Cs!$CB$7:$CI$33000,7,FALSE),"")</f>
        <v/>
      </c>
      <c r="Q375" s="58" t="str">
        <f>IF($O$2&gt;=M375,IF(VLOOKUP(M375,Cs!$CB$7:$CN$33000,9,FALSE)&lt;&gt;0,VLOOKUP(M375,Cs!$CB$7:$CN$33000,9,FALSE),""),"")</f>
        <v/>
      </c>
      <c r="R375" s="58" t="str">
        <f>IF($O$2&gt;=M375,VLOOKUP(M375,Cs!$CB$7:$CN$33000,10,FALSE),"")</f>
        <v/>
      </c>
      <c r="S375" s="58" t="str">
        <f>IF($O$2&gt;=M375,VLOOKUP(M375,Cs!$CB$7:$CN$33000,11,FALSE),"")</f>
        <v/>
      </c>
      <c r="T375" s="58" t="str">
        <f>IF($O$2&gt;=M375,IF(ISERROR(VLOOKUP(M375,Cs!$CB$7:$CI$10000,4,FALSE))=TRUE,"",IF(VLOOKUP(M375,Cs!$CB$7:$CI$10000,4,FALSE)&lt;&gt;0,VLOOKUP(M375,Cs!$CB$7:$CI$10000,4,FALSE),"")),"")</f>
        <v/>
      </c>
      <c r="U375" s="58" t="str">
        <f>IF($O$2&gt;=M375,IF(ISERROR(VLOOKUP(M375,Cs!$CB$7:$CI$10000,5,FALSE))=TRUE,"",IF(VLOOKUP(M375,Cs!$CB$7:$CI$10000,5,FALSE)&lt;&gt;0,VLOOKUP(M375,Cs!$CB$7:$CI$10000,5,FALSE),"")),"")</f>
        <v/>
      </c>
      <c r="V375" s="58" t="str">
        <f>IF($O$2&gt;=M375,VLOOKUP(M375,Cs!$CB$7:$CI$33000,6,FALSE),"")</f>
        <v/>
      </c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  <c r="AL375" s="73"/>
      <c r="AM375" s="73"/>
      <c r="AN375" s="73"/>
      <c r="AO375" s="73"/>
      <c r="AP375" s="73"/>
      <c r="AQ375" s="73"/>
      <c r="AR375" s="73"/>
      <c r="AS375" s="73"/>
      <c r="AT375" s="73"/>
      <c r="AU375" s="73"/>
      <c r="AV375" s="73"/>
      <c r="AW375" s="73"/>
      <c r="AX375" s="73"/>
      <c r="AY375" s="73"/>
      <c r="AZ375" s="73"/>
      <c r="BA375" s="73"/>
      <c r="BB375" s="73"/>
      <c r="CB375" s="58" t="str">
        <f>IF($O$2&gt;=M375,IF(ISERROR(VLOOKUP(M375,Cs!$CB$10007:$CI$33000,4,FALSE))=TRUE,"",IF(VLOOKUP(M375,Cs!$CB$10007:$CI$33000,4,FALSE)&lt;&gt;0,VLOOKUP(M375,Cs!$CB$10007:$CI$33000,4,FALSE),"")),"")</f>
        <v/>
      </c>
      <c r="CC375" s="58" t="str">
        <f>IF($O$2&gt;=M375,IF(ISERROR(VLOOKUP(M375,Cs!$CB$10007:$CI$33000,5,FALSE))=TRUE,"",IF(VLOOKUP(M375,Cs!$CB$10007:$CI$33000,5,FALSE)&lt;&gt;0,VLOOKUP(M375,Cs!$CB$10007:$CI$33000,5,FALSE),"")),"")</f>
        <v/>
      </c>
    </row>
    <row r="376" spans="1:81" x14ac:dyDescent="0.25">
      <c r="A376" s="59" t="str">
        <f t="shared" si="57"/>
        <v/>
      </c>
      <c r="B376" s="60" t="str">
        <f>IF($O$2&gt;=M376,VLOOKUP(M376,Cs!$CB$7:$CI$33000,2,FALSE),"")</f>
        <v/>
      </c>
      <c r="C376" s="61" t="str">
        <f>IF($O$2&gt;=M376,VLOOKUP(M376,Cs!$CB$7:$CN$33000,12,FALSE),"")</f>
        <v/>
      </c>
      <c r="D376" s="61" t="str">
        <f t="shared" si="58"/>
        <v/>
      </c>
      <c r="E376" s="66" t="str">
        <f>IF($O$2&gt;=M376,VLOOKUP(M376,Cs!$CB$7:$CN$33000,13,FALSE),"")</f>
        <v/>
      </c>
      <c r="F376" s="61" t="str">
        <f t="shared" si="59"/>
        <v/>
      </c>
      <c r="G376" s="62" t="str">
        <f>IF(M376&lt;=$O$2,T376,IF(M375=$O$2,$Q$3,IF(M374=$O$2,SUM($G$371:G374),IF(M373=$O$2,SUM(G375,-I375),IF(M372=$O$2,SUM(G375,H375),"")))))</f>
        <v/>
      </c>
      <c r="H376" s="62" t="str">
        <f>IF(M376&lt;=$O$2,CB376,IF(M375=$O$2,$BQ$3,IF(M374=$O$2,SUM($H$371:H374),IF(M373=$O$2,SUM(H375,-J375),""))))</f>
        <v/>
      </c>
      <c r="I376" s="62" t="str">
        <f>IF(M376&lt;=$O$2,U376,IF(M375=$O$2,$R$3,IF(M374=$O$2,SUM($I$371:I374),"")))</f>
        <v/>
      </c>
      <c r="J376" s="62" t="str">
        <f>IF(M376&lt;=$O$2,CC376,IF(M375=$O$2,$BR$3,IF(M374=$O$2,SUM($J$371:J374),"")))</f>
        <v/>
      </c>
      <c r="K376" s="63" t="str">
        <f t="shared" si="60"/>
        <v/>
      </c>
      <c r="L376" s="73"/>
      <c r="M376" s="58">
        <f t="shared" si="61"/>
        <v>332</v>
      </c>
      <c r="N376" s="73"/>
      <c r="O376" s="58" t="str">
        <f>IF($O$2&gt;=M376,VLOOKUP(M376,Cs!$CB$7:$CI$33000,8,FALSE),"")</f>
        <v/>
      </c>
      <c r="P376" s="58" t="str">
        <f>IF($O$2&gt;=M376,VLOOKUP(M376,Cs!$CB$7:$CI$33000,7,FALSE),"")</f>
        <v/>
      </c>
      <c r="Q376" s="58" t="str">
        <f>IF($O$2&gt;=M376,IF(VLOOKUP(M376,Cs!$CB$7:$CN$33000,9,FALSE)&lt;&gt;0,VLOOKUP(M376,Cs!$CB$7:$CN$33000,9,FALSE),""),"")</f>
        <v/>
      </c>
      <c r="R376" s="58" t="str">
        <f>IF($O$2&gt;=M376,VLOOKUP(M376,Cs!$CB$7:$CN$33000,10,FALSE),"")</f>
        <v/>
      </c>
      <c r="S376" s="58" t="str">
        <f>IF($O$2&gt;=M376,VLOOKUP(M376,Cs!$CB$7:$CN$33000,11,FALSE),"")</f>
        <v/>
      </c>
      <c r="T376" s="58" t="str">
        <f>IF($O$2&gt;=M376,IF(ISERROR(VLOOKUP(M376,Cs!$CB$7:$CI$10000,4,FALSE))=TRUE,"",IF(VLOOKUP(M376,Cs!$CB$7:$CI$10000,4,FALSE)&lt;&gt;0,VLOOKUP(M376,Cs!$CB$7:$CI$10000,4,FALSE),"")),"")</f>
        <v/>
      </c>
      <c r="U376" s="58" t="str">
        <f>IF($O$2&gt;=M376,IF(ISERROR(VLOOKUP(M376,Cs!$CB$7:$CI$10000,5,FALSE))=TRUE,"",IF(VLOOKUP(M376,Cs!$CB$7:$CI$10000,5,FALSE)&lt;&gt;0,VLOOKUP(M376,Cs!$CB$7:$CI$10000,5,FALSE),"")),"")</f>
        <v/>
      </c>
      <c r="V376" s="58" t="str">
        <f>IF($O$2&gt;=M376,VLOOKUP(M376,Cs!$CB$7:$CI$33000,6,FALSE),"")</f>
        <v/>
      </c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  <c r="AL376" s="73"/>
      <c r="AM376" s="73"/>
      <c r="AN376" s="73"/>
      <c r="AO376" s="73"/>
      <c r="AP376" s="73"/>
      <c r="AQ376" s="73"/>
      <c r="AR376" s="73"/>
      <c r="AS376" s="73"/>
      <c r="AT376" s="73"/>
      <c r="AU376" s="73"/>
      <c r="AV376" s="73"/>
      <c r="AW376" s="73"/>
      <c r="AX376" s="73"/>
      <c r="AY376" s="73"/>
      <c r="AZ376" s="73"/>
      <c r="BA376" s="73"/>
      <c r="BB376" s="73"/>
      <c r="CB376" s="58" t="str">
        <f>IF($O$2&gt;=M376,IF(ISERROR(VLOOKUP(M376,Cs!$CB$10007:$CI$33000,4,FALSE))=TRUE,"",IF(VLOOKUP(M376,Cs!$CB$10007:$CI$33000,4,FALSE)&lt;&gt;0,VLOOKUP(M376,Cs!$CB$10007:$CI$33000,4,FALSE),"")),"")</f>
        <v/>
      </c>
      <c r="CC376" s="58" t="str">
        <f>IF($O$2&gt;=M376,IF(ISERROR(VLOOKUP(M376,Cs!$CB$10007:$CI$33000,5,FALSE))=TRUE,"",IF(VLOOKUP(M376,Cs!$CB$10007:$CI$33000,5,FALSE)&lt;&gt;0,VLOOKUP(M376,Cs!$CB$10007:$CI$33000,5,FALSE),"")),"")</f>
        <v/>
      </c>
    </row>
    <row r="377" spans="1:81" x14ac:dyDescent="0.25">
      <c r="A377" s="59" t="str">
        <f t="shared" si="57"/>
        <v/>
      </c>
      <c r="B377" s="60" t="str">
        <f>IF($O$2&gt;=M377,VLOOKUP(M377,Cs!$CB$7:$CI$33000,2,FALSE),"")</f>
        <v/>
      </c>
      <c r="C377" s="61" t="str">
        <f>IF($O$2&gt;=M377,VLOOKUP(M377,Cs!$CB$7:$CN$33000,12,FALSE),"")</f>
        <v/>
      </c>
      <c r="D377" s="61" t="str">
        <f t="shared" si="58"/>
        <v/>
      </c>
      <c r="E377" s="66" t="str">
        <f>IF($O$2&gt;=M377,VLOOKUP(M377,Cs!$CB$7:$CN$33000,13,FALSE),"")</f>
        <v/>
      </c>
      <c r="F377" s="61" t="str">
        <f t="shared" si="59"/>
        <v/>
      </c>
      <c r="G377" s="62" t="str">
        <f>IF(M377&lt;=$O$2,T377,IF(M376=$O$2,$Q$3,IF(M375=$O$2,SUM($G$371:G375),IF(M374=$O$2,SUM(G376,-I376),IF(M373=$O$2,SUM(G376,H376),"")))))</f>
        <v/>
      </c>
      <c r="H377" s="62" t="str">
        <f>IF(M377&lt;=$O$2,CB377,IF(M376=$O$2,$BQ$3,IF(M375=$O$2,SUM($H$371:H375),IF(M374=$O$2,SUM(H376,-J376),""))))</f>
        <v/>
      </c>
      <c r="I377" s="62" t="str">
        <f>IF(M377&lt;=$O$2,U377,IF(M376=$O$2,$R$3,IF(M375=$O$2,SUM($I$371:I375),"")))</f>
        <v/>
      </c>
      <c r="J377" s="62" t="str">
        <f>IF(M377&lt;=$O$2,CC377,IF(M376=$O$2,$BR$3,IF(M375=$O$2,SUM($J$371:J375),"")))</f>
        <v/>
      </c>
      <c r="K377" s="63" t="str">
        <f t="shared" si="60"/>
        <v/>
      </c>
      <c r="L377" s="73"/>
      <c r="M377" s="58">
        <f t="shared" si="61"/>
        <v>333</v>
      </c>
      <c r="N377" s="73"/>
      <c r="O377" s="58" t="str">
        <f>IF($O$2&gt;=M377,VLOOKUP(M377,Cs!$CB$7:$CI$33000,8,FALSE),"")</f>
        <v/>
      </c>
      <c r="P377" s="58" t="str">
        <f>IF($O$2&gt;=M377,VLOOKUP(M377,Cs!$CB$7:$CI$33000,7,FALSE),"")</f>
        <v/>
      </c>
      <c r="Q377" s="58" t="str">
        <f>IF($O$2&gt;=M377,IF(VLOOKUP(M377,Cs!$CB$7:$CN$33000,9,FALSE)&lt;&gt;0,VLOOKUP(M377,Cs!$CB$7:$CN$33000,9,FALSE),""),"")</f>
        <v/>
      </c>
      <c r="R377" s="58" t="str">
        <f>IF($O$2&gt;=M377,VLOOKUP(M377,Cs!$CB$7:$CN$33000,10,FALSE),"")</f>
        <v/>
      </c>
      <c r="S377" s="58" t="str">
        <f>IF($O$2&gt;=M377,VLOOKUP(M377,Cs!$CB$7:$CN$33000,11,FALSE),"")</f>
        <v/>
      </c>
      <c r="T377" s="58" t="str">
        <f>IF($O$2&gt;=M377,IF(ISERROR(VLOOKUP(M377,Cs!$CB$7:$CI$10000,4,FALSE))=TRUE,"",IF(VLOOKUP(M377,Cs!$CB$7:$CI$10000,4,FALSE)&lt;&gt;0,VLOOKUP(M377,Cs!$CB$7:$CI$10000,4,FALSE),"")),"")</f>
        <v/>
      </c>
      <c r="U377" s="58" t="str">
        <f>IF($O$2&gt;=M377,IF(ISERROR(VLOOKUP(M377,Cs!$CB$7:$CI$10000,5,FALSE))=TRUE,"",IF(VLOOKUP(M377,Cs!$CB$7:$CI$10000,5,FALSE)&lt;&gt;0,VLOOKUP(M377,Cs!$CB$7:$CI$10000,5,FALSE),"")),"")</f>
        <v/>
      </c>
      <c r="V377" s="58" t="str">
        <f>IF($O$2&gt;=M377,VLOOKUP(M377,Cs!$CB$7:$CI$33000,6,FALSE),"")</f>
        <v/>
      </c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  <c r="AL377" s="73"/>
      <c r="AM377" s="73"/>
      <c r="AN377" s="73"/>
      <c r="AO377" s="73"/>
      <c r="AP377" s="73"/>
      <c r="AQ377" s="73"/>
      <c r="AR377" s="73"/>
      <c r="AS377" s="73"/>
      <c r="AT377" s="73"/>
      <c r="AU377" s="73"/>
      <c r="AV377" s="73"/>
      <c r="AW377" s="73"/>
      <c r="AX377" s="73"/>
      <c r="AY377" s="73"/>
      <c r="AZ377" s="73"/>
      <c r="BA377" s="73"/>
      <c r="BB377" s="73"/>
      <c r="CB377" s="58" t="str">
        <f>IF($O$2&gt;=M377,IF(ISERROR(VLOOKUP(M377,Cs!$CB$10007:$CI$33000,4,FALSE))=TRUE,"",IF(VLOOKUP(M377,Cs!$CB$10007:$CI$33000,4,FALSE)&lt;&gt;0,VLOOKUP(M377,Cs!$CB$10007:$CI$33000,4,FALSE),"")),"")</f>
        <v/>
      </c>
      <c r="CC377" s="58" t="str">
        <f>IF($O$2&gt;=M377,IF(ISERROR(VLOOKUP(M377,Cs!$CB$10007:$CI$33000,5,FALSE))=TRUE,"",IF(VLOOKUP(M377,Cs!$CB$10007:$CI$33000,5,FALSE)&lt;&gt;0,VLOOKUP(M377,Cs!$CB$10007:$CI$33000,5,FALSE),"")),"")</f>
        <v/>
      </c>
    </row>
    <row r="378" spans="1:81" x14ac:dyDescent="0.25">
      <c r="A378" s="59" t="str">
        <f t="shared" si="57"/>
        <v/>
      </c>
      <c r="B378" s="60" t="str">
        <f>IF($O$2&gt;=M378,VLOOKUP(M378,Cs!$CB$7:$CI$33000,2,FALSE),"")</f>
        <v/>
      </c>
      <c r="C378" s="61" t="str">
        <f>IF($O$2&gt;=M378,VLOOKUP(M378,Cs!$CB$7:$CN$33000,12,FALSE),"")</f>
        <v/>
      </c>
      <c r="D378" s="61" t="str">
        <f t="shared" si="58"/>
        <v/>
      </c>
      <c r="E378" s="66" t="str">
        <f>IF($O$2&gt;=M378,VLOOKUP(M378,Cs!$CB$7:$CN$33000,13,FALSE),"")</f>
        <v/>
      </c>
      <c r="F378" s="61" t="str">
        <f t="shared" si="59"/>
        <v/>
      </c>
      <c r="G378" s="62" t="str">
        <f>IF(M378&lt;=$O$2,T378,IF(M377=$O$2,$Q$3,IF(M376=$O$2,SUM($G$371:G376),IF(M375=$O$2,SUM(G377,-I377),IF(M374=$O$2,SUM(G377,H377),"")))))</f>
        <v/>
      </c>
      <c r="H378" s="62" t="str">
        <f>IF(M378&lt;=$O$2,CB378,IF(M377=$O$2,$BQ$3,IF(M376=$O$2,SUM($H$371:H376),IF(M375=$O$2,SUM(H377,-J377),""))))</f>
        <v/>
      </c>
      <c r="I378" s="62" t="str">
        <f>IF(M378&lt;=$O$2,U378,IF(M377=$O$2,$R$3,IF(M376=$O$2,SUM($I$371:I376),"")))</f>
        <v/>
      </c>
      <c r="J378" s="62" t="str">
        <f>IF(M378&lt;=$O$2,CC378,IF(M377=$O$2,$BR$3,IF(M376=$O$2,SUM($J$371:J376),"")))</f>
        <v/>
      </c>
      <c r="K378" s="63" t="str">
        <f t="shared" si="60"/>
        <v/>
      </c>
      <c r="L378" s="73"/>
      <c r="M378" s="58">
        <f t="shared" si="61"/>
        <v>334</v>
      </c>
      <c r="N378" s="73"/>
      <c r="O378" s="58" t="str">
        <f>IF($O$2&gt;=M378,VLOOKUP(M378,Cs!$CB$7:$CI$33000,8,FALSE),"")</f>
        <v/>
      </c>
      <c r="P378" s="58" t="str">
        <f>IF($O$2&gt;=M378,VLOOKUP(M378,Cs!$CB$7:$CI$33000,7,FALSE),"")</f>
        <v/>
      </c>
      <c r="Q378" s="58" t="str">
        <f>IF($O$2&gt;=M378,IF(VLOOKUP(M378,Cs!$CB$7:$CN$33000,9,FALSE)&lt;&gt;0,VLOOKUP(M378,Cs!$CB$7:$CN$33000,9,FALSE),""),"")</f>
        <v/>
      </c>
      <c r="R378" s="58" t="str">
        <f>IF($O$2&gt;=M378,VLOOKUP(M378,Cs!$CB$7:$CN$33000,10,FALSE),"")</f>
        <v/>
      </c>
      <c r="S378" s="58" t="str">
        <f>IF($O$2&gt;=M378,VLOOKUP(M378,Cs!$CB$7:$CN$33000,11,FALSE),"")</f>
        <v/>
      </c>
      <c r="T378" s="58" t="str">
        <f>IF($O$2&gt;=M378,IF(ISERROR(VLOOKUP(M378,Cs!$CB$7:$CI$10000,4,FALSE))=TRUE,"",IF(VLOOKUP(M378,Cs!$CB$7:$CI$10000,4,FALSE)&lt;&gt;0,VLOOKUP(M378,Cs!$CB$7:$CI$10000,4,FALSE),"")),"")</f>
        <v/>
      </c>
      <c r="U378" s="58" t="str">
        <f>IF($O$2&gt;=M378,IF(ISERROR(VLOOKUP(M378,Cs!$CB$7:$CI$10000,5,FALSE))=TRUE,"",IF(VLOOKUP(M378,Cs!$CB$7:$CI$10000,5,FALSE)&lt;&gt;0,VLOOKUP(M378,Cs!$CB$7:$CI$10000,5,FALSE),"")),"")</f>
        <v/>
      </c>
      <c r="V378" s="58" t="str">
        <f>IF($O$2&gt;=M378,VLOOKUP(M378,Cs!$CB$7:$CI$33000,6,FALSE),"")</f>
        <v/>
      </c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  <c r="AL378" s="73"/>
      <c r="AM378" s="73"/>
      <c r="AN378" s="73"/>
      <c r="AO378" s="73"/>
      <c r="AP378" s="73"/>
      <c r="AQ378" s="73"/>
      <c r="AR378" s="73"/>
      <c r="AS378" s="73"/>
      <c r="AT378" s="73"/>
      <c r="AU378" s="73"/>
      <c r="AV378" s="73"/>
      <c r="AW378" s="73"/>
      <c r="AX378" s="73"/>
      <c r="AY378" s="73"/>
      <c r="AZ378" s="73"/>
      <c r="BA378" s="73"/>
      <c r="BB378" s="73"/>
      <c r="CB378" s="58" t="str">
        <f>IF($O$2&gt;=M378,IF(ISERROR(VLOOKUP(M378,Cs!$CB$10007:$CI$33000,4,FALSE))=TRUE,"",IF(VLOOKUP(M378,Cs!$CB$10007:$CI$33000,4,FALSE)&lt;&gt;0,VLOOKUP(M378,Cs!$CB$10007:$CI$33000,4,FALSE),"")),"")</f>
        <v/>
      </c>
      <c r="CC378" s="58" t="str">
        <f>IF($O$2&gt;=M378,IF(ISERROR(VLOOKUP(M378,Cs!$CB$10007:$CI$33000,5,FALSE))=TRUE,"",IF(VLOOKUP(M378,Cs!$CB$10007:$CI$33000,5,FALSE)&lt;&gt;0,VLOOKUP(M378,Cs!$CB$10007:$CI$33000,5,FALSE),"")),"")</f>
        <v/>
      </c>
    </row>
    <row r="379" spans="1:81" x14ac:dyDescent="0.25">
      <c r="A379" s="59" t="str">
        <f t="shared" si="57"/>
        <v/>
      </c>
      <c r="B379" s="60" t="str">
        <f>IF($O$2&gt;=M379,VLOOKUP(M379,Cs!$CB$7:$CI$33000,2,FALSE),"")</f>
        <v/>
      </c>
      <c r="C379" s="61" t="str">
        <f>IF($O$2&gt;=M379,VLOOKUP(M379,Cs!$CB$7:$CN$33000,12,FALSE),"")</f>
        <v/>
      </c>
      <c r="D379" s="61" t="str">
        <f t="shared" si="58"/>
        <v/>
      </c>
      <c r="E379" s="66" t="str">
        <f>IF($O$2&gt;=M379,VLOOKUP(M379,Cs!$CB$7:$CN$33000,13,FALSE),"")</f>
        <v/>
      </c>
      <c r="F379" s="61" t="str">
        <f t="shared" si="59"/>
        <v/>
      </c>
      <c r="G379" s="62" t="str">
        <f>IF(M379&lt;=$O$2,T379,IF(M378=$O$2,$Q$3,IF(M377=$O$2,SUM($G$371:G377),IF(M376=$O$2,SUM(G378,-I378),IF(M375=$O$2,SUM(G378,H378),"")))))</f>
        <v/>
      </c>
      <c r="H379" s="62" t="str">
        <f>IF(M379&lt;=$O$2,CB379,IF(M378=$O$2,$BQ$3,IF(M377=$O$2,SUM($H$371:H377),IF(M376=$O$2,SUM(H378,-J378),""))))</f>
        <v/>
      </c>
      <c r="I379" s="62" t="str">
        <f>IF(M379&lt;=$O$2,U379,IF(M378=$O$2,$R$3,IF(M377=$O$2,SUM($I$371:I377),"")))</f>
        <v/>
      </c>
      <c r="J379" s="62" t="str">
        <f>IF(M379&lt;=$O$2,CC379,IF(M378=$O$2,$BR$3,IF(M377=$O$2,SUM($J$371:J377),"")))</f>
        <v/>
      </c>
      <c r="K379" s="63" t="str">
        <f t="shared" si="60"/>
        <v/>
      </c>
      <c r="L379" s="73"/>
      <c r="M379" s="58">
        <f t="shared" si="61"/>
        <v>335</v>
      </c>
      <c r="N379" s="73"/>
      <c r="O379" s="58" t="str">
        <f>IF($O$2&gt;=M379,VLOOKUP(M379,Cs!$CB$7:$CI$33000,8,FALSE),"")</f>
        <v/>
      </c>
      <c r="P379" s="58" t="str">
        <f>IF($O$2&gt;=M379,VLOOKUP(M379,Cs!$CB$7:$CI$33000,7,FALSE),"")</f>
        <v/>
      </c>
      <c r="Q379" s="58" t="str">
        <f>IF($O$2&gt;=M379,IF(VLOOKUP(M379,Cs!$CB$7:$CN$33000,9,FALSE)&lt;&gt;0,VLOOKUP(M379,Cs!$CB$7:$CN$33000,9,FALSE),""),"")</f>
        <v/>
      </c>
      <c r="R379" s="58" t="str">
        <f>IF($O$2&gt;=M379,VLOOKUP(M379,Cs!$CB$7:$CN$33000,10,FALSE),"")</f>
        <v/>
      </c>
      <c r="S379" s="58" t="str">
        <f>IF($O$2&gt;=M379,VLOOKUP(M379,Cs!$CB$7:$CN$33000,11,FALSE),"")</f>
        <v/>
      </c>
      <c r="T379" s="58" t="str">
        <f>IF($O$2&gt;=M379,IF(ISERROR(VLOOKUP(M379,Cs!$CB$7:$CI$10000,4,FALSE))=TRUE,"",IF(VLOOKUP(M379,Cs!$CB$7:$CI$10000,4,FALSE)&lt;&gt;0,VLOOKUP(M379,Cs!$CB$7:$CI$10000,4,FALSE),"")),"")</f>
        <v/>
      </c>
      <c r="U379" s="58" t="str">
        <f>IF($O$2&gt;=M379,IF(ISERROR(VLOOKUP(M379,Cs!$CB$7:$CI$10000,5,FALSE))=TRUE,"",IF(VLOOKUP(M379,Cs!$CB$7:$CI$10000,5,FALSE)&lt;&gt;0,VLOOKUP(M379,Cs!$CB$7:$CI$10000,5,FALSE),"")),"")</f>
        <v/>
      </c>
      <c r="V379" s="58" t="str">
        <f>IF($O$2&gt;=M379,VLOOKUP(M379,Cs!$CB$7:$CI$33000,6,FALSE),"")</f>
        <v/>
      </c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  <c r="AL379" s="73"/>
      <c r="AM379" s="73"/>
      <c r="AN379" s="73"/>
      <c r="AO379" s="73"/>
      <c r="AP379" s="73"/>
      <c r="AQ379" s="73"/>
      <c r="AR379" s="73"/>
      <c r="AS379" s="73"/>
      <c r="AT379" s="73"/>
      <c r="AU379" s="73"/>
      <c r="AV379" s="73"/>
      <c r="AW379" s="73"/>
      <c r="AX379" s="73"/>
      <c r="AY379" s="73"/>
      <c r="AZ379" s="73"/>
      <c r="BA379" s="73"/>
      <c r="BB379" s="73"/>
      <c r="CB379" s="58" t="str">
        <f>IF($O$2&gt;=M379,IF(ISERROR(VLOOKUP(M379,Cs!$CB$10007:$CI$33000,4,FALSE))=TRUE,"",IF(VLOOKUP(M379,Cs!$CB$10007:$CI$33000,4,FALSE)&lt;&gt;0,VLOOKUP(M379,Cs!$CB$10007:$CI$33000,4,FALSE),"")),"")</f>
        <v/>
      </c>
      <c r="CC379" s="58" t="str">
        <f>IF($O$2&gt;=M379,IF(ISERROR(VLOOKUP(M379,Cs!$CB$10007:$CI$33000,5,FALSE))=TRUE,"",IF(VLOOKUP(M379,Cs!$CB$10007:$CI$33000,5,FALSE)&lt;&gt;0,VLOOKUP(M379,Cs!$CB$10007:$CI$33000,5,FALSE),"")),"")</f>
        <v/>
      </c>
    </row>
    <row r="380" spans="1:81" x14ac:dyDescent="0.25">
      <c r="A380" s="59" t="str">
        <f t="shared" si="57"/>
        <v/>
      </c>
      <c r="B380" s="60" t="str">
        <f>IF($O$2&gt;=M380,VLOOKUP(M380,Cs!$CB$7:$CI$33000,2,FALSE),"")</f>
        <v/>
      </c>
      <c r="C380" s="61" t="str">
        <f>IF($O$2&gt;=M380,VLOOKUP(M380,Cs!$CB$7:$CN$33000,12,FALSE),"")</f>
        <v/>
      </c>
      <c r="D380" s="61" t="str">
        <f t="shared" si="58"/>
        <v/>
      </c>
      <c r="E380" s="66" t="str">
        <f>IF($O$2&gt;=M380,VLOOKUP(M380,Cs!$CB$7:$CN$33000,13,FALSE),"")</f>
        <v/>
      </c>
      <c r="F380" s="61" t="str">
        <f t="shared" si="59"/>
        <v/>
      </c>
      <c r="G380" s="62" t="str">
        <f>IF(M380&lt;=$O$2,T380,IF(M379=$O$2,$Q$3,IF(M378=$O$2,SUM($G$371:G378),IF(M377=$O$2,SUM(G379,-I379),IF(M376=$O$2,SUM(G379,H379),"")))))</f>
        <v/>
      </c>
      <c r="H380" s="62" t="str">
        <f>IF(M380&lt;=$O$2,CB380,IF(M379=$O$2,$BQ$3,IF(M378=$O$2,SUM($H$371:H378),IF(M377=$O$2,SUM(H379,-J379),""))))</f>
        <v/>
      </c>
      <c r="I380" s="62" t="str">
        <f>IF(M380&lt;=$O$2,U380,IF(M379=$O$2,$R$3,IF(M378=$O$2,SUM($I$371:I378),"")))</f>
        <v/>
      </c>
      <c r="J380" s="62" t="str">
        <f>IF(M380&lt;=$O$2,CC380,IF(M379=$O$2,$BR$3,IF(M378=$O$2,SUM($J$371:J378),"")))</f>
        <v/>
      </c>
      <c r="K380" s="63" t="str">
        <f t="shared" si="60"/>
        <v/>
      </c>
      <c r="L380" s="73"/>
      <c r="M380" s="58">
        <f t="shared" si="61"/>
        <v>336</v>
      </c>
      <c r="N380" s="73"/>
      <c r="O380" s="58" t="str">
        <f>IF($O$2&gt;=M380,VLOOKUP(M380,Cs!$CB$7:$CI$33000,8,FALSE),"")</f>
        <v/>
      </c>
      <c r="P380" s="58" t="str">
        <f>IF($O$2&gt;=M380,VLOOKUP(M380,Cs!$CB$7:$CI$33000,7,FALSE),"")</f>
        <v/>
      </c>
      <c r="Q380" s="58" t="str">
        <f>IF($O$2&gt;=M380,IF(VLOOKUP(M380,Cs!$CB$7:$CN$33000,9,FALSE)&lt;&gt;0,VLOOKUP(M380,Cs!$CB$7:$CN$33000,9,FALSE),""),"")</f>
        <v/>
      </c>
      <c r="R380" s="58" t="str">
        <f>IF($O$2&gt;=M380,VLOOKUP(M380,Cs!$CB$7:$CN$33000,10,FALSE),"")</f>
        <v/>
      </c>
      <c r="S380" s="58" t="str">
        <f>IF($O$2&gt;=M380,VLOOKUP(M380,Cs!$CB$7:$CN$33000,11,FALSE),"")</f>
        <v/>
      </c>
      <c r="T380" s="58" t="str">
        <f>IF($O$2&gt;=M380,IF(ISERROR(VLOOKUP(M380,Cs!$CB$7:$CI$10000,4,FALSE))=TRUE,"",IF(VLOOKUP(M380,Cs!$CB$7:$CI$10000,4,FALSE)&lt;&gt;0,VLOOKUP(M380,Cs!$CB$7:$CI$10000,4,FALSE),"")),"")</f>
        <v/>
      </c>
      <c r="U380" s="58" t="str">
        <f>IF($O$2&gt;=M380,IF(ISERROR(VLOOKUP(M380,Cs!$CB$7:$CI$10000,5,FALSE))=TRUE,"",IF(VLOOKUP(M380,Cs!$CB$7:$CI$10000,5,FALSE)&lt;&gt;0,VLOOKUP(M380,Cs!$CB$7:$CI$10000,5,FALSE),"")),"")</f>
        <v/>
      </c>
      <c r="V380" s="58" t="str">
        <f>IF($O$2&gt;=M380,VLOOKUP(M380,Cs!$CB$7:$CI$33000,6,FALSE),"")</f>
        <v/>
      </c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  <c r="AL380" s="73"/>
      <c r="AM380" s="73"/>
      <c r="AN380" s="73"/>
      <c r="AO380" s="73"/>
      <c r="AP380" s="73"/>
      <c r="AQ380" s="73"/>
      <c r="AR380" s="73"/>
      <c r="AS380" s="73"/>
      <c r="AT380" s="73"/>
      <c r="AU380" s="73"/>
      <c r="AV380" s="73"/>
      <c r="AW380" s="73"/>
      <c r="AX380" s="73"/>
      <c r="AY380" s="73"/>
      <c r="AZ380" s="73"/>
      <c r="BA380" s="73"/>
      <c r="BB380" s="73"/>
      <c r="CB380" s="58" t="str">
        <f>IF($O$2&gt;=M380,IF(ISERROR(VLOOKUP(M380,Cs!$CB$10007:$CI$33000,4,FALSE))=TRUE,"",IF(VLOOKUP(M380,Cs!$CB$10007:$CI$33000,4,FALSE)&lt;&gt;0,VLOOKUP(M380,Cs!$CB$10007:$CI$33000,4,FALSE),"")),"")</f>
        <v/>
      </c>
      <c r="CC380" s="58" t="str">
        <f>IF($O$2&gt;=M380,IF(ISERROR(VLOOKUP(M380,Cs!$CB$10007:$CI$33000,5,FALSE))=TRUE,"",IF(VLOOKUP(M380,Cs!$CB$10007:$CI$33000,5,FALSE)&lt;&gt;0,VLOOKUP(M380,Cs!$CB$10007:$CI$33000,5,FALSE),"")),"")</f>
        <v/>
      </c>
    </row>
    <row r="381" spans="1:81" x14ac:dyDescent="0.25">
      <c r="A381" s="59" t="str">
        <f t="shared" si="57"/>
        <v/>
      </c>
      <c r="B381" s="60" t="str">
        <f>IF($O$2&gt;=M381,VLOOKUP(M381,Cs!$CB$7:$CI$33000,2,FALSE),"")</f>
        <v/>
      </c>
      <c r="C381" s="61" t="str">
        <f>IF($O$2&gt;=M381,VLOOKUP(M381,Cs!$CB$7:$CN$33000,12,FALSE),"")</f>
        <v/>
      </c>
      <c r="D381" s="61" t="str">
        <f t="shared" si="58"/>
        <v/>
      </c>
      <c r="E381" s="66" t="str">
        <f>IF($O$2&gt;=M381,VLOOKUP(M381,Cs!$CB$7:$CN$33000,13,FALSE),"")</f>
        <v/>
      </c>
      <c r="F381" s="61" t="str">
        <f t="shared" si="59"/>
        <v/>
      </c>
      <c r="G381" s="62" t="str">
        <f>IF(M381&lt;=$O$2,T381,IF(M380=$O$2,$Q$3,IF(M379=$O$2,SUM($G$371:G379),IF(M378=$O$2,SUM(G380,-I380),IF(M377=$O$2,SUM(G380,H380),"")))))</f>
        <v/>
      </c>
      <c r="H381" s="62" t="str">
        <f>IF(M381&lt;=$O$2,CB381,IF(M380=$O$2,$BQ$3,IF(M379=$O$2,SUM($H$371:H379),IF(M378=$O$2,SUM(H380,-J380),""))))</f>
        <v/>
      </c>
      <c r="I381" s="62" t="str">
        <f>IF(M381&lt;=$O$2,U381,IF(M380=$O$2,$R$3,IF(M379=$O$2,SUM($I$371:I379),"")))</f>
        <v/>
      </c>
      <c r="J381" s="62" t="str">
        <f>IF(M381&lt;=$O$2,CC381,IF(M380=$O$2,$BR$3,IF(M379=$O$2,SUM($J$371:J379),"")))</f>
        <v/>
      </c>
      <c r="K381" s="63" t="str">
        <f t="shared" si="60"/>
        <v/>
      </c>
      <c r="M381" s="58">
        <f t="shared" si="61"/>
        <v>337</v>
      </c>
      <c r="O381" s="58" t="str">
        <f>IF($O$2&gt;=M381,VLOOKUP(M381,Cs!$CB$7:$CI$33000,8,FALSE),"")</f>
        <v/>
      </c>
      <c r="P381" s="58" t="str">
        <f>IF($O$2&gt;=M381,VLOOKUP(M381,Cs!$CB$7:$CI$33000,7,FALSE),"")</f>
        <v/>
      </c>
      <c r="Q381" s="58" t="str">
        <f>IF($O$2&gt;=M381,IF(VLOOKUP(M381,Cs!$CB$7:$CN$33000,9,FALSE)&lt;&gt;0,VLOOKUP(M381,Cs!$CB$7:$CN$33000,9,FALSE),""),"")</f>
        <v/>
      </c>
      <c r="R381" s="58" t="str">
        <f>IF($O$2&gt;=M381,VLOOKUP(M381,Cs!$CB$7:$CN$33000,10,FALSE),"")</f>
        <v/>
      </c>
      <c r="S381" s="58" t="str">
        <f>IF($O$2&gt;=M381,VLOOKUP(M381,Cs!$CB$7:$CN$33000,11,FALSE),"")</f>
        <v/>
      </c>
      <c r="T381" s="58" t="str">
        <f>IF($O$2&gt;=M381,IF(ISERROR(VLOOKUP(M381,Cs!$CB$7:$CI$10000,4,FALSE))=TRUE,"",IF(VLOOKUP(M381,Cs!$CB$7:$CI$10000,4,FALSE)&lt;&gt;0,VLOOKUP(M381,Cs!$CB$7:$CI$10000,4,FALSE),"")),"")</f>
        <v/>
      </c>
      <c r="U381" s="58" t="str">
        <f>IF($O$2&gt;=M381,IF(ISERROR(VLOOKUP(M381,Cs!$CB$7:$CI$10000,5,FALSE))=TRUE,"",IF(VLOOKUP(M381,Cs!$CB$7:$CI$10000,5,FALSE)&lt;&gt;0,VLOOKUP(M381,Cs!$CB$7:$CI$10000,5,FALSE),"")),"")</f>
        <v/>
      </c>
      <c r="V381" s="58" t="str">
        <f>IF($O$2&gt;=M381,VLOOKUP(M381,Cs!$CB$7:$CI$33000,6,FALSE),"")</f>
        <v/>
      </c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  <c r="AL381" s="73"/>
      <c r="AM381" s="73"/>
      <c r="AN381" s="73"/>
      <c r="AO381" s="73"/>
      <c r="AP381" s="73"/>
      <c r="AQ381" s="73"/>
      <c r="AR381" s="73"/>
      <c r="AS381" s="73"/>
      <c r="AT381" s="73"/>
      <c r="AU381" s="73"/>
      <c r="AV381" s="73"/>
      <c r="AW381" s="73"/>
      <c r="AX381" s="73"/>
      <c r="AY381" s="73"/>
      <c r="AZ381" s="73"/>
      <c r="BA381" s="73"/>
      <c r="BB381" s="73"/>
      <c r="CB381" s="58" t="str">
        <f>IF($O$2&gt;=M381,IF(ISERROR(VLOOKUP(M381,Cs!$CB$10007:$CI$33000,4,FALSE))=TRUE,"",IF(VLOOKUP(M381,Cs!$CB$10007:$CI$33000,4,FALSE)&lt;&gt;0,VLOOKUP(M381,Cs!$CB$10007:$CI$33000,4,FALSE),"")),"")</f>
        <v/>
      </c>
      <c r="CC381" s="58" t="str">
        <f>IF($O$2&gt;=M381,IF(ISERROR(VLOOKUP(M381,Cs!$CB$10007:$CI$33000,5,FALSE))=TRUE,"",IF(VLOOKUP(M381,Cs!$CB$10007:$CI$33000,5,FALSE)&lt;&gt;0,VLOOKUP(M381,Cs!$CB$10007:$CI$33000,5,FALSE),"")),"")</f>
        <v/>
      </c>
    </row>
    <row r="382" spans="1:81" x14ac:dyDescent="0.25">
      <c r="A382" s="59" t="str">
        <f t="shared" si="57"/>
        <v/>
      </c>
      <c r="B382" s="60" t="str">
        <f>IF($O$2&gt;=M382,VLOOKUP(M382,Cs!$CB$7:$CI$33000,2,FALSE),"")</f>
        <v/>
      </c>
      <c r="C382" s="61" t="str">
        <f>IF($O$2&gt;=M382,VLOOKUP(M382,Cs!$CB$7:$CN$33000,12,FALSE),"")</f>
        <v/>
      </c>
      <c r="D382" s="61" t="str">
        <f t="shared" si="58"/>
        <v/>
      </c>
      <c r="E382" s="66" t="str">
        <f>IF($O$2&gt;=M382,VLOOKUP(M382,Cs!$CB$7:$CN$33000,13,FALSE),"")</f>
        <v/>
      </c>
      <c r="F382" s="61" t="str">
        <f t="shared" si="59"/>
        <v/>
      </c>
      <c r="G382" s="62" t="str">
        <f>IF(M382&lt;=$O$2,T382,IF(M381=$O$2,$Q$3,IF(M380=$O$2,SUM($G$371:G380),IF(M379=$O$2,SUM(G381,-I381),IF(M378=$O$2,SUM(G381,H381),"")))))</f>
        <v/>
      </c>
      <c r="H382" s="62" t="str">
        <f>IF(M382&lt;=$O$2,CB382,IF(M381=$O$2,$BQ$3,IF(M380=$O$2,SUM($H$371:H380),IF(M379=$O$2,SUM(H381,-J381),""))))</f>
        <v/>
      </c>
      <c r="I382" s="62" t="str">
        <f>IF(M382&lt;=$O$2,U382,IF(M381=$O$2,$R$3,IF(M380=$O$2,SUM($I$371:I380),"")))</f>
        <v/>
      </c>
      <c r="J382" s="62" t="str">
        <f>IF(M382&lt;=$O$2,CC382,IF(M381=$O$2,$BR$3,IF(M380=$O$2,SUM($J$371:J380),"")))</f>
        <v/>
      </c>
      <c r="K382" s="63" t="str">
        <f t="shared" si="60"/>
        <v/>
      </c>
      <c r="M382" s="58">
        <f t="shared" si="61"/>
        <v>338</v>
      </c>
      <c r="O382" s="58" t="str">
        <f>IF($O$2&gt;=M382,VLOOKUP(M382,Cs!$CB$7:$CI$33000,8,FALSE),"")</f>
        <v/>
      </c>
      <c r="P382" s="58" t="str">
        <f>IF($O$2&gt;=M382,VLOOKUP(M382,Cs!$CB$7:$CI$33000,7,FALSE),"")</f>
        <v/>
      </c>
      <c r="Q382" s="58" t="str">
        <f>IF($O$2&gt;=M382,IF(VLOOKUP(M382,Cs!$CB$7:$CN$33000,9,FALSE)&lt;&gt;0,VLOOKUP(M382,Cs!$CB$7:$CN$33000,9,FALSE),""),"")</f>
        <v/>
      </c>
      <c r="R382" s="58" t="str">
        <f>IF($O$2&gt;=M382,VLOOKUP(M382,Cs!$CB$7:$CN$33000,10,FALSE),"")</f>
        <v/>
      </c>
      <c r="S382" s="58" t="str">
        <f>IF($O$2&gt;=M382,VLOOKUP(M382,Cs!$CB$7:$CN$33000,11,FALSE),"")</f>
        <v/>
      </c>
      <c r="T382" s="58" t="str">
        <f>IF($O$2&gt;=M382,IF(ISERROR(VLOOKUP(M382,Cs!$CB$7:$CI$10000,4,FALSE))=TRUE,"",IF(VLOOKUP(M382,Cs!$CB$7:$CI$10000,4,FALSE)&lt;&gt;0,VLOOKUP(M382,Cs!$CB$7:$CI$10000,4,FALSE),"")),"")</f>
        <v/>
      </c>
      <c r="U382" s="58" t="str">
        <f>IF($O$2&gt;=M382,IF(ISERROR(VLOOKUP(M382,Cs!$CB$7:$CI$10000,5,FALSE))=TRUE,"",IF(VLOOKUP(M382,Cs!$CB$7:$CI$10000,5,FALSE)&lt;&gt;0,VLOOKUP(M382,Cs!$CB$7:$CI$10000,5,FALSE),"")),"")</f>
        <v/>
      </c>
      <c r="V382" s="58" t="str">
        <f>IF($O$2&gt;=M382,VLOOKUP(M382,Cs!$CB$7:$CI$33000,6,FALSE),"")</f>
        <v/>
      </c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  <c r="AL382" s="73"/>
      <c r="AM382" s="73"/>
      <c r="AN382" s="73"/>
      <c r="AO382" s="73"/>
      <c r="AP382" s="73"/>
      <c r="AQ382" s="73"/>
      <c r="AR382" s="73"/>
      <c r="AS382" s="73"/>
      <c r="AT382" s="73"/>
      <c r="AU382" s="73"/>
      <c r="AV382" s="73"/>
      <c r="AW382" s="73"/>
      <c r="AX382" s="73"/>
      <c r="AY382" s="73"/>
      <c r="AZ382" s="73"/>
      <c r="BA382" s="73"/>
      <c r="BB382" s="73"/>
      <c r="CB382" s="58" t="str">
        <f>IF($O$2&gt;=M382,IF(ISERROR(VLOOKUP(M382,Cs!$CB$10007:$CI$33000,4,FALSE))=TRUE,"",IF(VLOOKUP(M382,Cs!$CB$10007:$CI$33000,4,FALSE)&lt;&gt;0,VLOOKUP(M382,Cs!$CB$10007:$CI$33000,4,FALSE),"")),"")</f>
        <v/>
      </c>
      <c r="CC382" s="58" t="str">
        <f>IF($O$2&gt;=M382,IF(ISERROR(VLOOKUP(M382,Cs!$CB$10007:$CI$33000,5,FALSE))=TRUE,"",IF(VLOOKUP(M382,Cs!$CB$10007:$CI$33000,5,FALSE)&lt;&gt;0,VLOOKUP(M382,Cs!$CB$10007:$CI$33000,5,FALSE),"")),"")</f>
        <v/>
      </c>
    </row>
    <row r="383" spans="1:81" x14ac:dyDescent="0.25">
      <c r="A383" s="59" t="str">
        <f t="shared" si="57"/>
        <v/>
      </c>
      <c r="B383" s="60" t="str">
        <f>IF($O$2&gt;=M383,VLOOKUP(M383,Cs!$CB$7:$CI$33000,2,FALSE),"")</f>
        <v/>
      </c>
      <c r="C383" s="61" t="str">
        <f>IF($O$2&gt;=M383,VLOOKUP(M383,Cs!$CB$7:$CN$33000,12,FALSE),"")</f>
        <v/>
      </c>
      <c r="D383" s="61" t="str">
        <f t="shared" si="58"/>
        <v/>
      </c>
      <c r="E383" s="66" t="str">
        <f>IF($O$2&gt;=M383,VLOOKUP(M383,Cs!$CB$7:$CN$33000,13,FALSE),"")</f>
        <v/>
      </c>
      <c r="F383" s="61" t="str">
        <f t="shared" si="59"/>
        <v/>
      </c>
      <c r="G383" s="62" t="str">
        <f>IF(M383&lt;=$O$2,T383,IF(M382=$O$2,$Q$3,IF(M381=$O$2,SUM($G$371:G381),IF(M380=$O$2,SUM(G382,-I382),IF(M379=$O$2,SUM(G382,H382),"")))))</f>
        <v/>
      </c>
      <c r="H383" s="62" t="str">
        <f>IF(M383&lt;=$O$2,CB383,IF(M382=$O$2,$BQ$3,IF(M381=$O$2,SUM($H$371:H381),IF(M380=$O$2,SUM(H382,-J382),""))))</f>
        <v/>
      </c>
      <c r="I383" s="62" t="str">
        <f>IF(M383&lt;=$O$2,U383,IF(M382=$O$2,$R$3,IF(M381=$O$2,SUM($I$371:I381),"")))</f>
        <v/>
      </c>
      <c r="J383" s="62" t="str">
        <f>IF(M383&lt;=$O$2,CC383,IF(M382=$O$2,$BR$3,IF(M381=$O$2,SUM($J$371:J381),"")))</f>
        <v/>
      </c>
      <c r="K383" s="63" t="str">
        <f t="shared" si="60"/>
        <v/>
      </c>
      <c r="M383" s="58">
        <f t="shared" si="61"/>
        <v>339</v>
      </c>
      <c r="O383" s="58" t="str">
        <f>IF($O$2&gt;=M383,VLOOKUP(M383,Cs!$CB$7:$CI$33000,8,FALSE),"")</f>
        <v/>
      </c>
      <c r="P383" s="58" t="str">
        <f>IF($O$2&gt;=M383,VLOOKUP(M383,Cs!$CB$7:$CI$33000,7,FALSE),"")</f>
        <v/>
      </c>
      <c r="Q383" s="58" t="str">
        <f>IF($O$2&gt;=M383,IF(VLOOKUP(M383,Cs!$CB$7:$CN$33000,9,FALSE)&lt;&gt;0,VLOOKUP(M383,Cs!$CB$7:$CN$33000,9,FALSE),""),"")</f>
        <v/>
      </c>
      <c r="R383" s="58" t="str">
        <f>IF($O$2&gt;=M383,VLOOKUP(M383,Cs!$CB$7:$CN$33000,10,FALSE),"")</f>
        <v/>
      </c>
      <c r="S383" s="58" t="str">
        <f>IF($O$2&gt;=M383,VLOOKUP(M383,Cs!$CB$7:$CN$33000,11,FALSE),"")</f>
        <v/>
      </c>
      <c r="T383" s="58" t="str">
        <f>IF($O$2&gt;=M383,IF(ISERROR(VLOOKUP(M383,Cs!$CB$7:$CI$10000,4,FALSE))=TRUE,"",IF(VLOOKUP(M383,Cs!$CB$7:$CI$10000,4,FALSE)&lt;&gt;0,VLOOKUP(M383,Cs!$CB$7:$CI$10000,4,FALSE),"")),"")</f>
        <v/>
      </c>
      <c r="U383" s="58" t="str">
        <f>IF($O$2&gt;=M383,IF(ISERROR(VLOOKUP(M383,Cs!$CB$7:$CI$10000,5,FALSE))=TRUE,"",IF(VLOOKUP(M383,Cs!$CB$7:$CI$10000,5,FALSE)&lt;&gt;0,VLOOKUP(M383,Cs!$CB$7:$CI$10000,5,FALSE),"")),"")</f>
        <v/>
      </c>
      <c r="V383" s="58" t="str">
        <f>IF($O$2&gt;=M383,VLOOKUP(M383,Cs!$CB$7:$CI$33000,6,FALSE),"")</f>
        <v/>
      </c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  <c r="AL383" s="73"/>
      <c r="AM383" s="73"/>
      <c r="AN383" s="73"/>
      <c r="AO383" s="73"/>
      <c r="AP383" s="73"/>
      <c r="AQ383" s="73"/>
      <c r="AR383" s="73"/>
      <c r="AS383" s="73"/>
      <c r="AT383" s="73"/>
      <c r="AU383" s="73"/>
      <c r="AV383" s="73"/>
      <c r="AW383" s="73"/>
      <c r="AX383" s="73"/>
      <c r="AY383" s="73"/>
      <c r="AZ383" s="73"/>
      <c r="BA383" s="73"/>
      <c r="BB383" s="73"/>
      <c r="CB383" s="58" t="str">
        <f>IF($O$2&gt;=M383,IF(ISERROR(VLOOKUP(M383,Cs!$CB$10007:$CI$33000,4,FALSE))=TRUE,"",IF(VLOOKUP(M383,Cs!$CB$10007:$CI$33000,4,FALSE)&lt;&gt;0,VLOOKUP(M383,Cs!$CB$10007:$CI$33000,4,FALSE),"")),"")</f>
        <v/>
      </c>
      <c r="CC383" s="58" t="str">
        <f>IF($O$2&gt;=M383,IF(ISERROR(VLOOKUP(M383,Cs!$CB$10007:$CI$33000,5,FALSE))=TRUE,"",IF(VLOOKUP(M383,Cs!$CB$10007:$CI$33000,5,FALSE)&lt;&gt;0,VLOOKUP(M383,Cs!$CB$10007:$CI$33000,5,FALSE),"")),"")</f>
        <v/>
      </c>
    </row>
    <row r="384" spans="1:81" x14ac:dyDescent="0.25">
      <c r="A384" s="59" t="str">
        <f t="shared" si="57"/>
        <v/>
      </c>
      <c r="B384" s="60" t="str">
        <f>IF($O$2&gt;=M384,VLOOKUP(M384,Cs!$CB$7:$CI$33000,2,FALSE),"")</f>
        <v/>
      </c>
      <c r="C384" s="61" t="str">
        <f>IF($O$2&gt;=M384,VLOOKUP(M384,Cs!$CB$7:$CN$33000,12,FALSE),"")</f>
        <v/>
      </c>
      <c r="D384" s="61" t="str">
        <f t="shared" si="58"/>
        <v/>
      </c>
      <c r="E384" s="66" t="str">
        <f>IF($O$2&gt;=M384,VLOOKUP(M384,Cs!$CB$7:$CN$33000,13,FALSE),"")</f>
        <v/>
      </c>
      <c r="F384" s="61" t="str">
        <f t="shared" si="59"/>
        <v/>
      </c>
      <c r="G384" s="62" t="str">
        <f>IF(M384&lt;=$O$2,T384,IF(M383=$O$2,$Q$3,IF(M382=$O$2,SUM($G$371:G382),IF(M381=$O$2,SUM(G383,-I383),IF(M380=$O$2,SUM(G383,H383),"")))))</f>
        <v/>
      </c>
      <c r="H384" s="62" t="str">
        <f>IF(M384&lt;=$O$2,CB384,IF(M383=$O$2,$BQ$3,IF(M382=$O$2,SUM($H$371:H382),IF(M381=$O$2,SUM(H383,-J383),""))))</f>
        <v/>
      </c>
      <c r="I384" s="62" t="str">
        <f>IF(M384&lt;=$O$2,U384,IF(M383=$O$2,$R$3,IF(M382=$O$2,SUM($I$371:I382),"")))</f>
        <v/>
      </c>
      <c r="J384" s="62" t="str">
        <f>IF(M384&lt;=$O$2,CC384,IF(M383=$O$2,$BR$3,IF(M382=$O$2,SUM($J$371:J382),"")))</f>
        <v/>
      </c>
      <c r="K384" s="63" t="str">
        <f t="shared" si="60"/>
        <v/>
      </c>
      <c r="M384" s="58">
        <f t="shared" si="61"/>
        <v>340</v>
      </c>
      <c r="O384" s="58" t="str">
        <f>IF($O$2&gt;=M384,VLOOKUP(M384,Cs!$CB$7:$CI$33000,8,FALSE),"")</f>
        <v/>
      </c>
      <c r="P384" s="58" t="str">
        <f>IF($O$2&gt;=M384,VLOOKUP(M384,Cs!$CB$7:$CI$33000,7,FALSE),"")</f>
        <v/>
      </c>
      <c r="Q384" s="58" t="str">
        <f>IF($O$2&gt;=M384,IF(VLOOKUP(M384,Cs!$CB$7:$CN$33000,9,FALSE)&lt;&gt;0,VLOOKUP(M384,Cs!$CB$7:$CN$33000,9,FALSE),""),"")</f>
        <v/>
      </c>
      <c r="R384" s="58" t="str">
        <f>IF($O$2&gt;=M384,VLOOKUP(M384,Cs!$CB$7:$CN$33000,10,FALSE),"")</f>
        <v/>
      </c>
      <c r="S384" s="58" t="str">
        <f>IF($O$2&gt;=M384,VLOOKUP(M384,Cs!$CB$7:$CN$33000,11,FALSE),"")</f>
        <v/>
      </c>
      <c r="T384" s="58" t="str">
        <f>IF($O$2&gt;=M384,IF(ISERROR(VLOOKUP(M384,Cs!$CB$7:$CI$10000,4,FALSE))=TRUE,"",IF(VLOOKUP(M384,Cs!$CB$7:$CI$10000,4,FALSE)&lt;&gt;0,VLOOKUP(M384,Cs!$CB$7:$CI$10000,4,FALSE),"")),"")</f>
        <v/>
      </c>
      <c r="U384" s="58" t="str">
        <f>IF($O$2&gt;=M384,IF(ISERROR(VLOOKUP(M384,Cs!$CB$7:$CI$10000,5,FALSE))=TRUE,"",IF(VLOOKUP(M384,Cs!$CB$7:$CI$10000,5,FALSE)&lt;&gt;0,VLOOKUP(M384,Cs!$CB$7:$CI$10000,5,FALSE),"")),"")</f>
        <v/>
      </c>
      <c r="V384" s="58" t="str">
        <f>IF($O$2&gt;=M384,VLOOKUP(M384,Cs!$CB$7:$CI$33000,6,FALSE),"")</f>
        <v/>
      </c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  <c r="AL384" s="73"/>
      <c r="AM384" s="73"/>
      <c r="AN384" s="73"/>
      <c r="AO384" s="73"/>
      <c r="AP384" s="73"/>
      <c r="AQ384" s="73"/>
      <c r="AR384" s="73"/>
      <c r="AS384" s="73"/>
      <c r="AT384" s="73"/>
      <c r="AU384" s="73"/>
      <c r="AV384" s="73"/>
      <c r="AW384" s="73"/>
      <c r="AX384" s="73"/>
      <c r="AY384" s="73"/>
      <c r="AZ384" s="73"/>
      <c r="BA384" s="73"/>
      <c r="BB384" s="73"/>
      <c r="CB384" s="58" t="str">
        <f>IF($O$2&gt;=M384,IF(ISERROR(VLOOKUP(M384,Cs!$CB$10007:$CI$33000,4,FALSE))=TRUE,"",IF(VLOOKUP(M384,Cs!$CB$10007:$CI$33000,4,FALSE)&lt;&gt;0,VLOOKUP(M384,Cs!$CB$10007:$CI$33000,4,FALSE),"")),"")</f>
        <v/>
      </c>
      <c r="CC384" s="58" t="str">
        <f>IF($O$2&gt;=M384,IF(ISERROR(VLOOKUP(M384,Cs!$CB$10007:$CI$33000,5,FALSE))=TRUE,"",IF(VLOOKUP(M384,Cs!$CB$10007:$CI$33000,5,FALSE)&lt;&gt;0,VLOOKUP(M384,Cs!$CB$10007:$CI$33000,5,FALSE),"")),"")</f>
        <v/>
      </c>
    </row>
    <row r="385" spans="1:81" x14ac:dyDescent="0.25">
      <c r="A385" s="59" t="str">
        <f t="shared" si="57"/>
        <v/>
      </c>
      <c r="B385" s="60" t="str">
        <f>IF($O$2&gt;=M385,VLOOKUP(M385,Cs!$CB$7:$CI$33000,2,FALSE),"")</f>
        <v/>
      </c>
      <c r="C385" s="61" t="str">
        <f>IF($O$2&gt;=M385,VLOOKUP(M385,Cs!$CB$7:$CN$33000,12,FALSE),"")</f>
        <v/>
      </c>
      <c r="D385" s="61" t="str">
        <f t="shared" si="58"/>
        <v/>
      </c>
      <c r="E385" s="66" t="str">
        <f>IF($O$2&gt;=M385,VLOOKUP(M385,Cs!$CB$7:$CN$33000,13,FALSE),"")</f>
        <v/>
      </c>
      <c r="F385" s="61" t="str">
        <f t="shared" si="59"/>
        <v/>
      </c>
      <c r="G385" s="62" t="str">
        <f>IF(M385&lt;=$O$2,T385,IF(M384=$O$2,$Q$3,IF(M383=$O$2,SUM($G$371:G383),IF(M382=$O$2,SUM(G384,-I384),IF(M381=$O$2,SUM(G384,H384),"")))))</f>
        <v/>
      </c>
      <c r="H385" s="62" t="str">
        <f>IF(M385&lt;=$O$2,CB385,IF(M384=$O$2,$BQ$3,IF(M383=$O$2,SUM($H$371:H383),IF(M382=$O$2,SUM(H384,-J384),""))))</f>
        <v/>
      </c>
      <c r="I385" s="62" t="str">
        <f>IF(M385&lt;=$O$2,U385,IF(M384=$O$2,$R$3,IF(M383=$O$2,SUM($I$371:I383),"")))</f>
        <v/>
      </c>
      <c r="J385" s="62" t="str">
        <f>IF(M385&lt;=$O$2,CC385,IF(M384=$O$2,$BR$3,IF(M383=$O$2,SUM($J$371:J383),"")))</f>
        <v/>
      </c>
      <c r="K385" s="63" t="str">
        <f t="shared" si="60"/>
        <v/>
      </c>
      <c r="M385" s="58">
        <f t="shared" si="61"/>
        <v>341</v>
      </c>
      <c r="O385" s="58" t="str">
        <f>IF($O$2&gt;=M385,VLOOKUP(M385,Cs!$CB$7:$CI$33000,8,FALSE),"")</f>
        <v/>
      </c>
      <c r="P385" s="58" t="str">
        <f>IF($O$2&gt;=M385,VLOOKUP(M385,Cs!$CB$7:$CI$33000,7,FALSE),"")</f>
        <v/>
      </c>
      <c r="Q385" s="58" t="str">
        <f>IF($O$2&gt;=M385,IF(VLOOKUP(M385,Cs!$CB$7:$CN$33000,9,FALSE)&lt;&gt;0,VLOOKUP(M385,Cs!$CB$7:$CN$33000,9,FALSE),""),"")</f>
        <v/>
      </c>
      <c r="R385" s="58" t="str">
        <f>IF($O$2&gt;=M385,VLOOKUP(M385,Cs!$CB$7:$CN$33000,10,FALSE),"")</f>
        <v/>
      </c>
      <c r="S385" s="58" t="str">
        <f>IF($O$2&gt;=M385,VLOOKUP(M385,Cs!$CB$7:$CN$33000,11,FALSE),"")</f>
        <v/>
      </c>
      <c r="T385" s="58" t="str">
        <f>IF($O$2&gt;=M385,IF(ISERROR(VLOOKUP(M385,Cs!$CB$7:$CI$10000,4,FALSE))=TRUE,"",IF(VLOOKUP(M385,Cs!$CB$7:$CI$10000,4,FALSE)&lt;&gt;0,VLOOKUP(M385,Cs!$CB$7:$CI$10000,4,FALSE),"")),"")</f>
        <v/>
      </c>
      <c r="U385" s="58" t="str">
        <f>IF($O$2&gt;=M385,IF(ISERROR(VLOOKUP(M385,Cs!$CB$7:$CI$10000,5,FALSE))=TRUE,"",IF(VLOOKUP(M385,Cs!$CB$7:$CI$10000,5,FALSE)&lt;&gt;0,VLOOKUP(M385,Cs!$CB$7:$CI$10000,5,FALSE),"")),"")</f>
        <v/>
      </c>
      <c r="V385" s="58" t="str">
        <f>IF($O$2&gt;=M385,VLOOKUP(M385,Cs!$CB$7:$CI$33000,6,FALSE),"")</f>
        <v/>
      </c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  <c r="AL385" s="73"/>
      <c r="AM385" s="73"/>
      <c r="AN385" s="73"/>
      <c r="AO385" s="73"/>
      <c r="AP385" s="73"/>
      <c r="AQ385" s="73"/>
      <c r="AR385" s="73"/>
      <c r="AS385" s="73"/>
      <c r="AT385" s="73"/>
      <c r="AU385" s="73"/>
      <c r="AV385" s="73"/>
      <c r="AW385" s="73"/>
      <c r="AX385" s="73"/>
      <c r="AY385" s="73"/>
      <c r="AZ385" s="73"/>
      <c r="BA385" s="73"/>
      <c r="BB385" s="73"/>
      <c r="CB385" s="58" t="str">
        <f>IF($O$2&gt;=M385,IF(ISERROR(VLOOKUP(M385,Cs!$CB$10007:$CI$33000,4,FALSE))=TRUE,"",IF(VLOOKUP(M385,Cs!$CB$10007:$CI$33000,4,FALSE)&lt;&gt;0,VLOOKUP(M385,Cs!$CB$10007:$CI$33000,4,FALSE),"")),"")</f>
        <v/>
      </c>
      <c r="CC385" s="58" t="str">
        <f>IF($O$2&gt;=M385,IF(ISERROR(VLOOKUP(M385,Cs!$CB$10007:$CI$33000,5,FALSE))=TRUE,"",IF(VLOOKUP(M385,Cs!$CB$10007:$CI$33000,5,FALSE)&lt;&gt;0,VLOOKUP(M385,Cs!$CB$10007:$CI$33000,5,FALSE),"")),"")</f>
        <v/>
      </c>
    </row>
    <row r="386" spans="1:81" x14ac:dyDescent="0.25">
      <c r="A386" s="59" t="str">
        <f t="shared" si="57"/>
        <v/>
      </c>
      <c r="B386" s="60" t="str">
        <f>IF($O$2&gt;=M386,VLOOKUP(M386,Cs!$CB$7:$CI$33000,2,FALSE),"")</f>
        <v/>
      </c>
      <c r="C386" s="61" t="str">
        <f>IF($O$2&gt;=M386,VLOOKUP(M386,Cs!$CB$7:$CN$33000,12,FALSE),"")</f>
        <v/>
      </c>
      <c r="D386" s="61" t="str">
        <f t="shared" si="58"/>
        <v/>
      </c>
      <c r="E386" s="66" t="str">
        <f>IF($O$2&gt;=M386,VLOOKUP(M386,Cs!$CB$7:$CN$33000,13,FALSE),"")</f>
        <v/>
      </c>
      <c r="F386" s="61" t="str">
        <f t="shared" si="59"/>
        <v/>
      </c>
      <c r="G386" s="62" t="str">
        <f>IF(M386&lt;=$O$2,T386,IF(M385=$O$2,$Q$3,IF(M384=$O$2,SUM($G$371:G384),IF(M383=$O$2,SUM(G385,-I385),IF(M382=$O$2,SUM(G385,H385),"")))))</f>
        <v/>
      </c>
      <c r="H386" s="62" t="str">
        <f>IF(M386&lt;=$O$2,CB386,IF(M385=$O$2,$BQ$3,IF(M384=$O$2,SUM($H$371:H384),IF(M383=$O$2,SUM(H385,-J385),""))))</f>
        <v/>
      </c>
      <c r="I386" s="62" t="str">
        <f>IF(M386&lt;=$O$2,U386,IF(M385=$O$2,$R$3,IF(M384=$O$2,SUM($I$371:I384),"")))</f>
        <v/>
      </c>
      <c r="J386" s="62" t="str">
        <f>IF(M386&lt;=$O$2,CC386,IF(M385=$O$2,$BR$3,IF(M384=$O$2,SUM($J$371:J384),"")))</f>
        <v/>
      </c>
      <c r="K386" s="63" t="str">
        <f t="shared" si="60"/>
        <v/>
      </c>
      <c r="M386" s="58">
        <f t="shared" si="61"/>
        <v>342</v>
      </c>
      <c r="O386" s="58" t="str">
        <f>IF($O$2&gt;=M386,VLOOKUP(M386,Cs!$CB$7:$CI$33000,8,FALSE),"")</f>
        <v/>
      </c>
      <c r="P386" s="58" t="str">
        <f>IF($O$2&gt;=M386,VLOOKUP(M386,Cs!$CB$7:$CI$33000,7,FALSE),"")</f>
        <v/>
      </c>
      <c r="Q386" s="58" t="str">
        <f>IF($O$2&gt;=M386,IF(VLOOKUP(M386,Cs!$CB$7:$CN$33000,9,FALSE)&lt;&gt;0,VLOOKUP(M386,Cs!$CB$7:$CN$33000,9,FALSE),""),"")</f>
        <v/>
      </c>
      <c r="R386" s="58" t="str">
        <f>IF($O$2&gt;=M386,VLOOKUP(M386,Cs!$CB$7:$CN$33000,10,FALSE),"")</f>
        <v/>
      </c>
      <c r="S386" s="58" t="str">
        <f>IF($O$2&gt;=M386,VLOOKUP(M386,Cs!$CB$7:$CN$33000,11,FALSE),"")</f>
        <v/>
      </c>
      <c r="T386" s="58" t="str">
        <f>IF($O$2&gt;=M386,IF(ISERROR(VLOOKUP(M386,Cs!$CB$7:$CI$10000,4,FALSE))=TRUE,"",IF(VLOOKUP(M386,Cs!$CB$7:$CI$10000,4,FALSE)&lt;&gt;0,VLOOKUP(M386,Cs!$CB$7:$CI$10000,4,FALSE),"")),"")</f>
        <v/>
      </c>
      <c r="U386" s="58" t="str">
        <f>IF($O$2&gt;=M386,IF(ISERROR(VLOOKUP(M386,Cs!$CB$7:$CI$10000,5,FALSE))=TRUE,"",IF(VLOOKUP(M386,Cs!$CB$7:$CI$10000,5,FALSE)&lt;&gt;0,VLOOKUP(M386,Cs!$CB$7:$CI$10000,5,FALSE),"")),"")</f>
        <v/>
      </c>
      <c r="V386" s="58" t="str">
        <f>IF($O$2&gt;=M386,VLOOKUP(M386,Cs!$CB$7:$CI$33000,6,FALSE),"")</f>
        <v/>
      </c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  <c r="AL386" s="73"/>
      <c r="AM386" s="73"/>
      <c r="AN386" s="73"/>
      <c r="AO386" s="73"/>
      <c r="AP386" s="73"/>
      <c r="AQ386" s="73"/>
      <c r="AR386" s="73"/>
      <c r="AS386" s="73"/>
      <c r="AT386" s="73"/>
      <c r="AU386" s="73"/>
      <c r="AV386" s="73"/>
      <c r="AW386" s="73"/>
      <c r="AX386" s="73"/>
      <c r="AY386" s="73"/>
      <c r="AZ386" s="73"/>
      <c r="BA386" s="73"/>
      <c r="BB386" s="73"/>
      <c r="CB386" s="58" t="str">
        <f>IF($O$2&gt;=M386,IF(ISERROR(VLOOKUP(M386,Cs!$CB$10007:$CI$33000,4,FALSE))=TRUE,"",IF(VLOOKUP(M386,Cs!$CB$10007:$CI$33000,4,FALSE)&lt;&gt;0,VLOOKUP(M386,Cs!$CB$10007:$CI$33000,4,FALSE),"")),"")</f>
        <v/>
      </c>
      <c r="CC386" s="58" t="str">
        <f>IF($O$2&gt;=M386,IF(ISERROR(VLOOKUP(M386,Cs!$CB$10007:$CI$33000,5,FALSE))=TRUE,"",IF(VLOOKUP(M386,Cs!$CB$10007:$CI$33000,5,FALSE)&lt;&gt;0,VLOOKUP(M386,Cs!$CB$10007:$CI$33000,5,FALSE),"")),"")</f>
        <v/>
      </c>
    </row>
    <row r="387" spans="1:81" x14ac:dyDescent="0.25">
      <c r="A387" s="59" t="str">
        <f t="shared" si="57"/>
        <v/>
      </c>
      <c r="B387" s="60" t="str">
        <f>IF($O$2&gt;=M387,VLOOKUP(M387,Cs!$CB$7:$CI$33000,2,FALSE),"")</f>
        <v/>
      </c>
      <c r="C387" s="61" t="str">
        <f>IF($O$2&gt;=M387,VLOOKUP(M387,Cs!$CB$7:$CN$33000,12,FALSE),"")</f>
        <v/>
      </c>
      <c r="D387" s="61" t="str">
        <f t="shared" si="58"/>
        <v/>
      </c>
      <c r="E387" s="66" t="str">
        <f>IF($O$2&gt;=M387,VLOOKUP(M387,Cs!$CB$7:$CN$33000,13,FALSE),"")</f>
        <v/>
      </c>
      <c r="F387" s="61" t="str">
        <f t="shared" si="59"/>
        <v/>
      </c>
      <c r="G387" s="62" t="str">
        <f>IF(M387&lt;=$O$2,T387,IF(M386=$O$2,$Q$3,IF(M385=$O$2,SUM($G$371:G385),IF(M384=$O$2,SUM(G386,-I386),IF(M383=$O$2,SUM(G386,H386),"")))))</f>
        <v/>
      </c>
      <c r="H387" s="62" t="str">
        <f>IF(M387&lt;=$O$2,CB387,IF(M386=$O$2,$BQ$3,IF(M385=$O$2,SUM($H$371:H385),IF(M384=$O$2,SUM(H386,-J386),""))))</f>
        <v/>
      </c>
      <c r="I387" s="62" t="str">
        <f>IF(M387&lt;=$O$2,U387,IF(M386=$O$2,$R$3,IF(M385=$O$2,SUM($I$371:I385),"")))</f>
        <v/>
      </c>
      <c r="J387" s="62" t="str">
        <f>IF(M387&lt;=$O$2,CC387,IF(M386=$O$2,$BR$3,IF(M385=$O$2,SUM($J$371:J385),"")))</f>
        <v/>
      </c>
      <c r="K387" s="63" t="str">
        <f t="shared" si="60"/>
        <v/>
      </c>
      <c r="M387" s="58">
        <f t="shared" si="61"/>
        <v>343</v>
      </c>
      <c r="O387" s="58" t="str">
        <f>IF($O$2&gt;=M387,VLOOKUP(M387,Cs!$CB$7:$CI$33000,8,FALSE),"")</f>
        <v/>
      </c>
      <c r="P387" s="58" t="str">
        <f>IF($O$2&gt;=M387,VLOOKUP(M387,Cs!$CB$7:$CI$33000,7,FALSE),"")</f>
        <v/>
      </c>
      <c r="Q387" s="58" t="str">
        <f>IF($O$2&gt;=M387,IF(VLOOKUP(M387,Cs!$CB$7:$CN$33000,9,FALSE)&lt;&gt;0,VLOOKUP(M387,Cs!$CB$7:$CN$33000,9,FALSE),""),"")</f>
        <v/>
      </c>
      <c r="R387" s="58" t="str">
        <f>IF($O$2&gt;=M387,VLOOKUP(M387,Cs!$CB$7:$CN$33000,10,FALSE),"")</f>
        <v/>
      </c>
      <c r="S387" s="58" t="str">
        <f>IF($O$2&gt;=M387,VLOOKUP(M387,Cs!$CB$7:$CN$33000,11,FALSE),"")</f>
        <v/>
      </c>
      <c r="T387" s="58" t="str">
        <f>IF($O$2&gt;=M387,IF(ISERROR(VLOOKUP(M387,Cs!$CB$7:$CI$10000,4,FALSE))=TRUE,"",IF(VLOOKUP(M387,Cs!$CB$7:$CI$10000,4,FALSE)&lt;&gt;0,VLOOKUP(M387,Cs!$CB$7:$CI$10000,4,FALSE),"")),"")</f>
        <v/>
      </c>
      <c r="U387" s="58" t="str">
        <f>IF($O$2&gt;=M387,IF(ISERROR(VLOOKUP(M387,Cs!$CB$7:$CI$10000,5,FALSE))=TRUE,"",IF(VLOOKUP(M387,Cs!$CB$7:$CI$10000,5,FALSE)&lt;&gt;0,VLOOKUP(M387,Cs!$CB$7:$CI$10000,5,FALSE),"")),"")</f>
        <v/>
      </c>
      <c r="V387" s="58" t="str">
        <f>IF($O$2&gt;=M387,VLOOKUP(M387,Cs!$CB$7:$CI$33000,6,FALSE),"")</f>
        <v/>
      </c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  <c r="AL387" s="73"/>
      <c r="AM387" s="73"/>
      <c r="AN387" s="73"/>
      <c r="AO387" s="73"/>
      <c r="AP387" s="73"/>
      <c r="AQ387" s="73"/>
      <c r="AR387" s="73"/>
      <c r="AS387" s="73"/>
      <c r="AT387" s="73"/>
      <c r="AU387" s="73"/>
      <c r="AV387" s="73"/>
      <c r="AW387" s="73"/>
      <c r="AX387" s="73"/>
      <c r="AY387" s="73"/>
      <c r="AZ387" s="73"/>
      <c r="BA387" s="73"/>
      <c r="BB387" s="73"/>
      <c r="CB387" s="58" t="str">
        <f>IF($O$2&gt;=M387,IF(ISERROR(VLOOKUP(M387,Cs!$CB$10007:$CI$33000,4,FALSE))=TRUE,"",IF(VLOOKUP(M387,Cs!$CB$10007:$CI$33000,4,FALSE)&lt;&gt;0,VLOOKUP(M387,Cs!$CB$10007:$CI$33000,4,FALSE),"")),"")</f>
        <v/>
      </c>
      <c r="CC387" s="58" t="str">
        <f>IF($O$2&gt;=M387,IF(ISERROR(VLOOKUP(M387,Cs!$CB$10007:$CI$33000,5,FALSE))=TRUE,"",IF(VLOOKUP(M387,Cs!$CB$10007:$CI$33000,5,FALSE)&lt;&gt;0,VLOOKUP(M387,Cs!$CB$10007:$CI$33000,5,FALSE),"")),"")</f>
        <v/>
      </c>
    </row>
    <row r="388" spans="1:81" x14ac:dyDescent="0.25">
      <c r="A388" s="59" t="str">
        <f t="shared" si="57"/>
        <v/>
      </c>
      <c r="B388" s="60" t="str">
        <f>IF($O$2&gt;=M388,VLOOKUP(M388,Cs!$CB$7:$CI$33000,2,FALSE),"")</f>
        <v/>
      </c>
      <c r="C388" s="61" t="str">
        <f>IF($O$2&gt;=M388,VLOOKUP(M388,Cs!$CB$7:$CN$33000,12,FALSE),"")</f>
        <v/>
      </c>
      <c r="D388" s="61" t="str">
        <f t="shared" si="58"/>
        <v/>
      </c>
      <c r="E388" s="66" t="str">
        <f>IF($O$2&gt;=M388,VLOOKUP(M388,Cs!$CB$7:$CN$33000,13,FALSE),"")</f>
        <v/>
      </c>
      <c r="F388" s="61" t="str">
        <f t="shared" si="59"/>
        <v/>
      </c>
      <c r="G388" s="62" t="str">
        <f>IF(M388&lt;=$O$2,T388,IF(M387=$O$2,$Q$3,IF(M386=$O$2,SUM($G$371:G386),IF(M385=$O$2,SUM(G387,-I387),IF(M384=$O$2,SUM(G387,H387),"")))))</f>
        <v/>
      </c>
      <c r="H388" s="62" t="str">
        <f>IF(M388&lt;=$O$2,CB388,IF(M387=$O$2,$BQ$3,IF(M386=$O$2,SUM($H$371:H386),IF(M385=$O$2,SUM(H387,-J387),""))))</f>
        <v/>
      </c>
      <c r="I388" s="62" t="str">
        <f>IF(M388&lt;=$O$2,U388,IF(M387=$O$2,$R$3,IF(M386=$O$2,SUM($I$371:I386),"")))</f>
        <v/>
      </c>
      <c r="J388" s="62" t="str">
        <f>IF(M388&lt;=$O$2,CC388,IF(M387=$O$2,$BR$3,IF(M386=$O$2,SUM($J$371:J386),"")))</f>
        <v/>
      </c>
      <c r="K388" s="63" t="str">
        <f t="shared" si="60"/>
        <v/>
      </c>
      <c r="M388" s="58">
        <f t="shared" si="61"/>
        <v>344</v>
      </c>
      <c r="O388" s="58" t="str">
        <f>IF($O$2&gt;=M388,VLOOKUP(M388,Cs!$CB$7:$CI$33000,8,FALSE),"")</f>
        <v/>
      </c>
      <c r="P388" s="58" t="str">
        <f>IF($O$2&gt;=M388,VLOOKUP(M388,Cs!$CB$7:$CI$33000,7,FALSE),"")</f>
        <v/>
      </c>
      <c r="Q388" s="58" t="str">
        <f>IF($O$2&gt;=M388,IF(VLOOKUP(M388,Cs!$CB$7:$CN$33000,9,FALSE)&lt;&gt;0,VLOOKUP(M388,Cs!$CB$7:$CN$33000,9,FALSE),""),"")</f>
        <v/>
      </c>
      <c r="R388" s="58" t="str">
        <f>IF($O$2&gt;=M388,VLOOKUP(M388,Cs!$CB$7:$CN$33000,10,FALSE),"")</f>
        <v/>
      </c>
      <c r="S388" s="58" t="str">
        <f>IF($O$2&gt;=M388,VLOOKUP(M388,Cs!$CB$7:$CN$33000,11,FALSE),"")</f>
        <v/>
      </c>
      <c r="T388" s="58" t="str">
        <f>IF($O$2&gt;=M388,IF(ISERROR(VLOOKUP(M388,Cs!$CB$7:$CI$10000,4,FALSE))=TRUE,"",IF(VLOOKUP(M388,Cs!$CB$7:$CI$10000,4,FALSE)&lt;&gt;0,VLOOKUP(M388,Cs!$CB$7:$CI$10000,4,FALSE),"")),"")</f>
        <v/>
      </c>
      <c r="U388" s="58" t="str">
        <f>IF($O$2&gt;=M388,IF(ISERROR(VLOOKUP(M388,Cs!$CB$7:$CI$10000,5,FALSE))=TRUE,"",IF(VLOOKUP(M388,Cs!$CB$7:$CI$10000,5,FALSE)&lt;&gt;0,VLOOKUP(M388,Cs!$CB$7:$CI$10000,5,FALSE),"")),"")</f>
        <v/>
      </c>
      <c r="V388" s="58" t="str">
        <f>IF($O$2&gt;=M388,VLOOKUP(M388,Cs!$CB$7:$CI$33000,6,FALSE),"")</f>
        <v/>
      </c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  <c r="AL388" s="73"/>
      <c r="AM388" s="73"/>
      <c r="AN388" s="73"/>
      <c r="AO388" s="73"/>
      <c r="AP388" s="73"/>
      <c r="AQ388" s="73"/>
      <c r="AR388" s="73"/>
      <c r="AS388" s="73"/>
      <c r="AT388" s="73"/>
      <c r="AU388" s="73"/>
      <c r="AV388" s="73"/>
      <c r="AW388" s="73"/>
      <c r="AX388" s="73"/>
      <c r="AY388" s="73"/>
      <c r="AZ388" s="73"/>
      <c r="BA388" s="73"/>
      <c r="BB388" s="73"/>
      <c r="CB388" s="58" t="str">
        <f>IF($O$2&gt;=M388,IF(ISERROR(VLOOKUP(M388,Cs!$CB$10007:$CI$33000,4,FALSE))=TRUE,"",IF(VLOOKUP(M388,Cs!$CB$10007:$CI$33000,4,FALSE)&lt;&gt;0,VLOOKUP(M388,Cs!$CB$10007:$CI$33000,4,FALSE),"")),"")</f>
        <v/>
      </c>
      <c r="CC388" s="58" t="str">
        <f>IF($O$2&gt;=M388,IF(ISERROR(VLOOKUP(M388,Cs!$CB$10007:$CI$33000,5,FALSE))=TRUE,"",IF(VLOOKUP(M388,Cs!$CB$10007:$CI$33000,5,FALSE)&lt;&gt;0,VLOOKUP(M388,Cs!$CB$10007:$CI$33000,5,FALSE),"")),"")</f>
        <v/>
      </c>
    </row>
    <row r="389" spans="1:81" x14ac:dyDescent="0.25">
      <c r="A389" s="59" t="str">
        <f t="shared" si="57"/>
        <v/>
      </c>
      <c r="B389" s="60" t="str">
        <f>IF($O$2&gt;=M389,VLOOKUP(M389,Cs!$CB$7:$CI$33000,2,FALSE),"")</f>
        <v/>
      </c>
      <c r="C389" s="61" t="str">
        <f>IF($O$2&gt;=M389,VLOOKUP(M389,Cs!$CB$7:$CN$33000,12,FALSE),"")</f>
        <v/>
      </c>
      <c r="D389" s="61" t="str">
        <f t="shared" si="58"/>
        <v/>
      </c>
      <c r="E389" s="66" t="str">
        <f>IF($O$2&gt;=M389,VLOOKUP(M389,Cs!$CB$7:$CN$33000,13,FALSE),"")</f>
        <v/>
      </c>
      <c r="F389" s="61" t="str">
        <f t="shared" si="59"/>
        <v/>
      </c>
      <c r="G389" s="62" t="str">
        <f>IF(M389&lt;=$O$2,T389,IF(M388=$O$2,$Q$3,IF(M387=$O$2,SUM($G$371:G387),IF(M386=$O$2,SUM(G388,-I388),IF(M385=$O$2,SUM(G388,H388),"")))))</f>
        <v/>
      </c>
      <c r="H389" s="62" t="str">
        <f>IF(M389&lt;=$O$2,CB389,IF(M388=$O$2,$BQ$3,IF(M387=$O$2,SUM($H$371:H387),IF(M386=$O$2,SUM(H388,-J388),""))))</f>
        <v/>
      </c>
      <c r="I389" s="62" t="str">
        <f>IF(M389&lt;=$O$2,U389,IF(M388=$O$2,$R$3,IF(M387=$O$2,SUM($I$371:I387),"")))</f>
        <v/>
      </c>
      <c r="J389" s="62" t="str">
        <f>IF(M389&lt;=$O$2,CC389,IF(M388=$O$2,$BR$3,IF(M387=$O$2,SUM($J$371:J387),"")))</f>
        <v/>
      </c>
      <c r="K389" s="63" t="str">
        <f t="shared" si="60"/>
        <v/>
      </c>
      <c r="M389" s="58">
        <f t="shared" si="61"/>
        <v>345</v>
      </c>
      <c r="O389" s="58" t="str">
        <f>IF($O$2&gt;=M389,VLOOKUP(M389,Cs!$CB$7:$CI$33000,8,FALSE),"")</f>
        <v/>
      </c>
      <c r="P389" s="58" t="str">
        <f>IF($O$2&gt;=M389,VLOOKUP(M389,Cs!$CB$7:$CI$33000,7,FALSE),"")</f>
        <v/>
      </c>
      <c r="Q389" s="58" t="str">
        <f>IF($O$2&gt;=M389,IF(VLOOKUP(M389,Cs!$CB$7:$CN$33000,9,FALSE)&lt;&gt;0,VLOOKUP(M389,Cs!$CB$7:$CN$33000,9,FALSE),""),"")</f>
        <v/>
      </c>
      <c r="R389" s="58" t="str">
        <f>IF($O$2&gt;=M389,VLOOKUP(M389,Cs!$CB$7:$CN$33000,10,FALSE),"")</f>
        <v/>
      </c>
      <c r="S389" s="58" t="str">
        <f>IF($O$2&gt;=M389,VLOOKUP(M389,Cs!$CB$7:$CN$33000,11,FALSE),"")</f>
        <v/>
      </c>
      <c r="T389" s="58" t="str">
        <f>IF($O$2&gt;=M389,IF(ISERROR(VLOOKUP(M389,Cs!$CB$7:$CI$10000,4,FALSE))=TRUE,"",IF(VLOOKUP(M389,Cs!$CB$7:$CI$10000,4,FALSE)&lt;&gt;0,VLOOKUP(M389,Cs!$CB$7:$CI$10000,4,FALSE),"")),"")</f>
        <v/>
      </c>
      <c r="U389" s="58" t="str">
        <f>IF($O$2&gt;=M389,IF(ISERROR(VLOOKUP(M389,Cs!$CB$7:$CI$10000,5,FALSE))=TRUE,"",IF(VLOOKUP(M389,Cs!$CB$7:$CI$10000,5,FALSE)&lt;&gt;0,VLOOKUP(M389,Cs!$CB$7:$CI$10000,5,FALSE),"")),"")</f>
        <v/>
      </c>
      <c r="V389" s="58" t="str">
        <f>IF($O$2&gt;=M389,VLOOKUP(M389,Cs!$CB$7:$CI$33000,6,FALSE),"")</f>
        <v/>
      </c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  <c r="AL389" s="73"/>
      <c r="AM389" s="73"/>
      <c r="AN389" s="73"/>
      <c r="AO389" s="73"/>
      <c r="AP389" s="73"/>
      <c r="AQ389" s="73"/>
      <c r="AR389" s="73"/>
      <c r="AS389" s="73"/>
      <c r="AT389" s="73"/>
      <c r="AU389" s="73"/>
      <c r="AV389" s="73"/>
      <c r="AW389" s="73"/>
      <c r="AX389" s="73"/>
      <c r="AY389" s="73"/>
      <c r="AZ389" s="73"/>
      <c r="BA389" s="73"/>
      <c r="BB389" s="73"/>
      <c r="CB389" s="58" t="str">
        <f>IF($O$2&gt;=M389,IF(ISERROR(VLOOKUP(M389,Cs!$CB$10007:$CI$33000,4,FALSE))=TRUE,"",IF(VLOOKUP(M389,Cs!$CB$10007:$CI$33000,4,FALSE)&lt;&gt;0,VLOOKUP(M389,Cs!$CB$10007:$CI$33000,4,FALSE),"")),"")</f>
        <v/>
      </c>
      <c r="CC389" s="58" t="str">
        <f>IF($O$2&gt;=M389,IF(ISERROR(VLOOKUP(M389,Cs!$CB$10007:$CI$33000,5,FALSE))=TRUE,"",IF(VLOOKUP(M389,Cs!$CB$10007:$CI$33000,5,FALSE)&lt;&gt;0,VLOOKUP(M389,Cs!$CB$10007:$CI$33000,5,FALSE),"")),"")</f>
        <v/>
      </c>
    </row>
    <row r="390" spans="1:81" x14ac:dyDescent="0.25">
      <c r="A390" s="59" t="str">
        <f t="shared" si="57"/>
        <v/>
      </c>
      <c r="B390" s="60" t="str">
        <f>IF($O$2&gt;=M390,VLOOKUP(M390,Cs!$CB$7:$CI$33000,2,FALSE),"")</f>
        <v/>
      </c>
      <c r="C390" s="61" t="str">
        <f>IF($O$2&gt;=M390,VLOOKUP(M390,Cs!$CB$7:$CN$33000,12,FALSE),"")</f>
        <v/>
      </c>
      <c r="D390" s="61" t="str">
        <f t="shared" si="58"/>
        <v/>
      </c>
      <c r="E390" s="66" t="str">
        <f>IF($O$2&gt;=M390,VLOOKUP(M390,Cs!$CB$7:$CN$33000,13,FALSE),"")</f>
        <v/>
      </c>
      <c r="F390" s="61" t="str">
        <f t="shared" si="59"/>
        <v/>
      </c>
      <c r="G390" s="62" t="str">
        <f>IF(M390&lt;=$O$2,T390,IF(M389=$O$2,$Q$3,IF(M388=$O$2,SUM($G$371:G388),IF(M387=$O$2,SUM(G389,-I389),IF(M386=$O$2,SUM(G389,H389),"")))))</f>
        <v/>
      </c>
      <c r="H390" s="62" t="str">
        <f>IF(M390&lt;=$O$2,CB390,IF(M389=$O$2,$BQ$3,IF(M388=$O$2,SUM($H$371:H388),IF(M387=$O$2,SUM(H389,-J389),""))))</f>
        <v/>
      </c>
      <c r="I390" s="62" t="str">
        <f>IF(M390&lt;=$O$2,U390,IF(M389=$O$2,$R$3,IF(M388=$O$2,SUM($I$371:I388),"")))</f>
        <v/>
      </c>
      <c r="J390" s="62" t="str">
        <f>IF(M390&lt;=$O$2,CC390,IF(M389=$O$2,$BR$3,IF(M388=$O$2,SUM($J$371:J388),"")))</f>
        <v/>
      </c>
      <c r="K390" s="63" t="str">
        <f t="shared" si="60"/>
        <v/>
      </c>
      <c r="M390" s="58">
        <f t="shared" si="61"/>
        <v>346</v>
      </c>
      <c r="O390" s="58" t="str">
        <f>IF($O$2&gt;=M390,VLOOKUP(M390,Cs!$CB$7:$CI$33000,8,FALSE),"")</f>
        <v/>
      </c>
      <c r="P390" s="58" t="str">
        <f>IF($O$2&gt;=M390,VLOOKUP(M390,Cs!$CB$7:$CI$33000,7,FALSE),"")</f>
        <v/>
      </c>
      <c r="Q390" s="58" t="str">
        <f>IF($O$2&gt;=M390,IF(VLOOKUP(M390,Cs!$CB$7:$CN$33000,9,FALSE)&lt;&gt;0,VLOOKUP(M390,Cs!$CB$7:$CN$33000,9,FALSE),""),"")</f>
        <v/>
      </c>
      <c r="R390" s="58" t="str">
        <f>IF($O$2&gt;=M390,VLOOKUP(M390,Cs!$CB$7:$CN$33000,10,FALSE),"")</f>
        <v/>
      </c>
      <c r="S390" s="58" t="str">
        <f>IF($O$2&gt;=M390,VLOOKUP(M390,Cs!$CB$7:$CN$33000,11,FALSE),"")</f>
        <v/>
      </c>
      <c r="T390" s="58" t="str">
        <f>IF($O$2&gt;=M390,IF(ISERROR(VLOOKUP(M390,Cs!$CB$7:$CI$10000,4,FALSE))=TRUE,"",IF(VLOOKUP(M390,Cs!$CB$7:$CI$10000,4,FALSE)&lt;&gt;0,VLOOKUP(M390,Cs!$CB$7:$CI$10000,4,FALSE),"")),"")</f>
        <v/>
      </c>
      <c r="U390" s="58" t="str">
        <f>IF($O$2&gt;=M390,IF(ISERROR(VLOOKUP(M390,Cs!$CB$7:$CI$10000,5,FALSE))=TRUE,"",IF(VLOOKUP(M390,Cs!$CB$7:$CI$10000,5,FALSE)&lt;&gt;0,VLOOKUP(M390,Cs!$CB$7:$CI$10000,5,FALSE),"")),"")</f>
        <v/>
      </c>
      <c r="V390" s="58" t="str">
        <f>IF($O$2&gt;=M390,VLOOKUP(M390,Cs!$CB$7:$CI$33000,6,FALSE),"")</f>
        <v/>
      </c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  <c r="AM390" s="73"/>
      <c r="AN390" s="73"/>
      <c r="AO390" s="73"/>
      <c r="AP390" s="73"/>
      <c r="AQ390" s="73"/>
      <c r="AR390" s="73"/>
      <c r="AS390" s="73"/>
      <c r="AT390" s="73"/>
      <c r="AU390" s="73"/>
      <c r="AV390" s="73"/>
      <c r="AW390" s="73"/>
      <c r="AX390" s="73"/>
      <c r="AY390" s="73"/>
      <c r="AZ390" s="73"/>
      <c r="BA390" s="73"/>
      <c r="BB390" s="73"/>
      <c r="CB390" s="58" t="str">
        <f>IF($O$2&gt;=M390,IF(ISERROR(VLOOKUP(M390,Cs!$CB$10007:$CI$33000,4,FALSE))=TRUE,"",IF(VLOOKUP(M390,Cs!$CB$10007:$CI$33000,4,FALSE)&lt;&gt;0,VLOOKUP(M390,Cs!$CB$10007:$CI$33000,4,FALSE),"")),"")</f>
        <v/>
      </c>
      <c r="CC390" s="58" t="str">
        <f>IF($O$2&gt;=M390,IF(ISERROR(VLOOKUP(M390,Cs!$CB$10007:$CI$33000,5,FALSE))=TRUE,"",IF(VLOOKUP(M390,Cs!$CB$10007:$CI$33000,5,FALSE)&lt;&gt;0,VLOOKUP(M390,Cs!$CB$10007:$CI$33000,5,FALSE),"")),"")</f>
        <v/>
      </c>
    </row>
    <row r="391" spans="1:81" x14ac:dyDescent="0.25">
      <c r="A391" s="59" t="str">
        <f t="shared" si="57"/>
        <v/>
      </c>
      <c r="B391" s="60" t="str">
        <f>IF($O$2&gt;=M391,VLOOKUP(M391,Cs!$CB$7:$CI$33000,2,FALSE),"")</f>
        <v/>
      </c>
      <c r="C391" s="61" t="str">
        <f>IF($O$2&gt;=M391,VLOOKUP(M391,Cs!$CB$7:$CN$33000,12,FALSE),"")</f>
        <v/>
      </c>
      <c r="D391" s="61" t="str">
        <f t="shared" si="58"/>
        <v/>
      </c>
      <c r="E391" s="66" t="str">
        <f>IF($O$2&gt;=M391,VLOOKUP(M391,Cs!$CB$7:$CN$33000,13,FALSE),"")</f>
        <v/>
      </c>
      <c r="F391" s="61" t="str">
        <f t="shared" si="59"/>
        <v/>
      </c>
      <c r="G391" s="62" t="str">
        <f>IF(M391&lt;=$O$2,T391,IF(M390=$O$2,$Q$3,IF(M389=$O$2,SUM($G$371:G389),IF(M388=$O$2,SUM(G390,-I390),IF(M387=$O$2,SUM(G390,H390),"")))))</f>
        <v/>
      </c>
      <c r="H391" s="62" t="str">
        <f>IF(M391&lt;=$O$2,CB391,IF(M390=$O$2,$BQ$3,IF(M389=$O$2,SUM($H$371:H389),IF(M388=$O$2,SUM(H390,-J390),""))))</f>
        <v/>
      </c>
      <c r="I391" s="62" t="str">
        <f>IF(M391&lt;=$O$2,U391,IF(M390=$O$2,$R$3,IF(M389=$O$2,SUM($I$371:I389),"")))</f>
        <v/>
      </c>
      <c r="J391" s="62" t="str">
        <f>IF(M391&lt;=$O$2,CC391,IF(M390=$O$2,$BR$3,IF(M389=$O$2,SUM($J$371:J389),"")))</f>
        <v/>
      </c>
      <c r="K391" s="63" t="str">
        <f t="shared" si="60"/>
        <v/>
      </c>
      <c r="M391" s="58">
        <f t="shared" si="61"/>
        <v>347</v>
      </c>
      <c r="O391" s="58" t="str">
        <f>IF($O$2&gt;=M391,VLOOKUP(M391,Cs!$CB$7:$CI$33000,8,FALSE),"")</f>
        <v/>
      </c>
      <c r="P391" s="58" t="str">
        <f>IF($O$2&gt;=M391,VLOOKUP(M391,Cs!$CB$7:$CI$33000,7,FALSE),"")</f>
        <v/>
      </c>
      <c r="Q391" s="58" t="str">
        <f>IF($O$2&gt;=M391,IF(VLOOKUP(M391,Cs!$CB$7:$CN$33000,9,FALSE)&lt;&gt;0,VLOOKUP(M391,Cs!$CB$7:$CN$33000,9,FALSE),""),"")</f>
        <v/>
      </c>
      <c r="R391" s="58" t="str">
        <f>IF($O$2&gt;=M391,VLOOKUP(M391,Cs!$CB$7:$CN$33000,10,FALSE),"")</f>
        <v/>
      </c>
      <c r="S391" s="58" t="str">
        <f>IF($O$2&gt;=M391,VLOOKUP(M391,Cs!$CB$7:$CN$33000,11,FALSE),"")</f>
        <v/>
      </c>
      <c r="T391" s="58" t="str">
        <f>IF($O$2&gt;=M391,IF(ISERROR(VLOOKUP(M391,Cs!$CB$7:$CI$10000,4,FALSE))=TRUE,"",IF(VLOOKUP(M391,Cs!$CB$7:$CI$10000,4,FALSE)&lt;&gt;0,VLOOKUP(M391,Cs!$CB$7:$CI$10000,4,FALSE),"")),"")</f>
        <v/>
      </c>
      <c r="U391" s="58" t="str">
        <f>IF($O$2&gt;=M391,IF(ISERROR(VLOOKUP(M391,Cs!$CB$7:$CI$10000,5,FALSE))=TRUE,"",IF(VLOOKUP(M391,Cs!$CB$7:$CI$10000,5,FALSE)&lt;&gt;0,VLOOKUP(M391,Cs!$CB$7:$CI$10000,5,FALSE),"")),"")</f>
        <v/>
      </c>
      <c r="V391" s="58" t="str">
        <f>IF($O$2&gt;=M391,VLOOKUP(M391,Cs!$CB$7:$CI$33000,6,FALSE),"")</f>
        <v/>
      </c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  <c r="AL391" s="73"/>
      <c r="AM391" s="73"/>
      <c r="AN391" s="73"/>
      <c r="AO391" s="73"/>
      <c r="AP391" s="73"/>
      <c r="AQ391" s="73"/>
      <c r="AR391" s="73"/>
      <c r="AS391" s="73"/>
      <c r="AT391" s="73"/>
      <c r="AU391" s="73"/>
      <c r="AV391" s="73"/>
      <c r="AW391" s="73"/>
      <c r="AX391" s="73"/>
      <c r="AY391" s="73"/>
      <c r="AZ391" s="73"/>
      <c r="BA391" s="73"/>
      <c r="BB391" s="73"/>
      <c r="CB391" s="58" t="str">
        <f>IF($O$2&gt;=M391,IF(ISERROR(VLOOKUP(M391,Cs!$CB$10007:$CI$33000,4,FALSE))=TRUE,"",IF(VLOOKUP(M391,Cs!$CB$10007:$CI$33000,4,FALSE)&lt;&gt;0,VLOOKUP(M391,Cs!$CB$10007:$CI$33000,4,FALSE),"")),"")</f>
        <v/>
      </c>
      <c r="CC391" s="58" t="str">
        <f>IF($O$2&gt;=M391,IF(ISERROR(VLOOKUP(M391,Cs!$CB$10007:$CI$33000,5,FALSE))=TRUE,"",IF(VLOOKUP(M391,Cs!$CB$10007:$CI$33000,5,FALSE)&lt;&gt;0,VLOOKUP(M391,Cs!$CB$10007:$CI$33000,5,FALSE),"")),"")</f>
        <v/>
      </c>
    </row>
    <row r="392" spans="1:81" x14ac:dyDescent="0.25">
      <c r="A392" s="59" t="str">
        <f t="shared" si="57"/>
        <v/>
      </c>
      <c r="B392" s="60" t="str">
        <f>IF($O$2&gt;=M392,VLOOKUP(M392,Cs!$CB$7:$CI$33000,2,FALSE),"")</f>
        <v/>
      </c>
      <c r="C392" s="61" t="str">
        <f>IF($O$2&gt;=M392,VLOOKUP(M392,Cs!$CB$7:$CN$33000,12,FALSE),"")</f>
        <v/>
      </c>
      <c r="D392" s="61" t="str">
        <f t="shared" si="58"/>
        <v/>
      </c>
      <c r="E392" s="66" t="str">
        <f>IF($O$2&gt;=M392,VLOOKUP(M392,Cs!$CB$7:$CN$33000,13,FALSE),"")</f>
        <v/>
      </c>
      <c r="F392" s="61" t="str">
        <f t="shared" si="59"/>
        <v/>
      </c>
      <c r="G392" s="62" t="str">
        <f>IF(M392&lt;=$O$2,T392,IF(M391=$O$2,$Q$3,IF(M390=$O$2,SUM($G$371:G390),IF(M389=$O$2,SUM(G391,-I391),IF(M388=$O$2,SUM(G391,H391),"")))))</f>
        <v/>
      </c>
      <c r="H392" s="62" t="str">
        <f>IF(M392&lt;=$O$2,CB392,IF(M391=$O$2,$BQ$3,IF(M390=$O$2,SUM($H$371:H390),IF(M389=$O$2,SUM(H391,-J391),""))))</f>
        <v/>
      </c>
      <c r="I392" s="62" t="str">
        <f>IF(M392&lt;=$O$2,U392,IF(M391=$O$2,$R$3,IF(M390=$O$2,SUM($I$371:I390),"")))</f>
        <v/>
      </c>
      <c r="J392" s="62" t="str">
        <f>IF(M392&lt;=$O$2,CC392,IF(M391=$O$2,$BR$3,IF(M390=$O$2,SUM($J$371:J390),"")))</f>
        <v/>
      </c>
      <c r="K392" s="63" t="str">
        <f t="shared" si="60"/>
        <v/>
      </c>
      <c r="M392" s="58">
        <f t="shared" si="61"/>
        <v>348</v>
      </c>
      <c r="O392" s="58" t="str">
        <f>IF($O$2&gt;=M392,VLOOKUP(M392,Cs!$CB$7:$CI$33000,8,FALSE),"")</f>
        <v/>
      </c>
      <c r="P392" s="58" t="str">
        <f>IF($O$2&gt;=M392,VLOOKUP(M392,Cs!$CB$7:$CI$33000,7,FALSE),"")</f>
        <v/>
      </c>
      <c r="Q392" s="58" t="str">
        <f>IF($O$2&gt;=M392,IF(VLOOKUP(M392,Cs!$CB$7:$CN$33000,9,FALSE)&lt;&gt;0,VLOOKUP(M392,Cs!$CB$7:$CN$33000,9,FALSE),""),"")</f>
        <v/>
      </c>
      <c r="R392" s="58" t="str">
        <f>IF($O$2&gt;=M392,VLOOKUP(M392,Cs!$CB$7:$CN$33000,10,FALSE),"")</f>
        <v/>
      </c>
      <c r="S392" s="58" t="str">
        <f>IF($O$2&gt;=M392,VLOOKUP(M392,Cs!$CB$7:$CN$33000,11,FALSE),"")</f>
        <v/>
      </c>
      <c r="T392" s="58" t="str">
        <f>IF($O$2&gt;=M392,IF(ISERROR(VLOOKUP(M392,Cs!$CB$7:$CI$10000,4,FALSE))=TRUE,"",IF(VLOOKUP(M392,Cs!$CB$7:$CI$10000,4,FALSE)&lt;&gt;0,VLOOKUP(M392,Cs!$CB$7:$CI$10000,4,FALSE),"")),"")</f>
        <v/>
      </c>
      <c r="U392" s="58" t="str">
        <f>IF($O$2&gt;=M392,IF(ISERROR(VLOOKUP(M392,Cs!$CB$7:$CI$10000,5,FALSE))=TRUE,"",IF(VLOOKUP(M392,Cs!$CB$7:$CI$10000,5,FALSE)&lt;&gt;0,VLOOKUP(M392,Cs!$CB$7:$CI$10000,5,FALSE),"")),"")</f>
        <v/>
      </c>
      <c r="V392" s="58" t="str">
        <f>IF($O$2&gt;=M392,VLOOKUP(M392,Cs!$CB$7:$CI$33000,6,FALSE),"")</f>
        <v/>
      </c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  <c r="AL392" s="73"/>
      <c r="AM392" s="73"/>
      <c r="AN392" s="73"/>
      <c r="AO392" s="73"/>
      <c r="AP392" s="73"/>
      <c r="AQ392" s="73"/>
      <c r="AR392" s="73"/>
      <c r="AS392" s="73"/>
      <c r="AT392" s="73"/>
      <c r="AU392" s="73"/>
      <c r="AV392" s="73"/>
      <c r="AW392" s="73"/>
      <c r="AX392" s="73"/>
      <c r="AY392" s="73"/>
      <c r="AZ392" s="73"/>
      <c r="BA392" s="73"/>
      <c r="BB392" s="73"/>
      <c r="CB392" s="58" t="str">
        <f>IF($O$2&gt;=M392,IF(ISERROR(VLOOKUP(M392,Cs!$CB$10007:$CI$33000,4,FALSE))=TRUE,"",IF(VLOOKUP(M392,Cs!$CB$10007:$CI$33000,4,FALSE)&lt;&gt;0,VLOOKUP(M392,Cs!$CB$10007:$CI$33000,4,FALSE),"")),"")</f>
        <v/>
      </c>
      <c r="CC392" s="58" t="str">
        <f>IF($O$2&gt;=M392,IF(ISERROR(VLOOKUP(M392,Cs!$CB$10007:$CI$33000,5,FALSE))=TRUE,"",IF(VLOOKUP(M392,Cs!$CB$10007:$CI$33000,5,FALSE)&lt;&gt;0,VLOOKUP(M392,Cs!$CB$10007:$CI$33000,5,FALSE),"")),"")</f>
        <v/>
      </c>
    </row>
    <row r="393" spans="1:81" x14ac:dyDescent="0.25">
      <c r="A393" s="59" t="str">
        <f t="shared" si="57"/>
        <v/>
      </c>
      <c r="B393" s="60" t="str">
        <f>IF($O$2&gt;=M393,VLOOKUP(M393,Cs!$CB$7:$CI$33000,2,FALSE),"")</f>
        <v/>
      </c>
      <c r="C393" s="61" t="str">
        <f>IF($O$2&gt;=M393,VLOOKUP(M393,Cs!$CB$7:$CN$33000,12,FALSE),"")</f>
        <v/>
      </c>
      <c r="D393" s="61" t="str">
        <f t="shared" si="58"/>
        <v/>
      </c>
      <c r="E393" s="66" t="str">
        <f>IF($O$2&gt;=M393,VLOOKUP(M393,Cs!$CB$7:$CN$33000,13,FALSE),"")</f>
        <v/>
      </c>
      <c r="F393" s="61" t="str">
        <f t="shared" si="59"/>
        <v/>
      </c>
      <c r="G393" s="62" t="str">
        <f>IF(M393&lt;=$O$2,T393,IF(M392=$O$2,$Q$3,IF(M391=$O$2,SUM($G$371:G391),IF(M390=$O$2,SUM(G392,-I392),IF(M389=$O$2,SUM(G392,H392),"")))))</f>
        <v/>
      </c>
      <c r="H393" s="62" t="str">
        <f>IF(M393&lt;=$O$2,CB393,IF(M392=$O$2,$BQ$3,IF(M391=$O$2,SUM($H$371:H391),IF(M390=$O$2,SUM(H392,-J392),""))))</f>
        <v/>
      </c>
      <c r="I393" s="62" t="str">
        <f>IF(M393&lt;=$O$2,U393,IF(M392=$O$2,$R$3,IF(M391=$O$2,SUM($I$371:I391),"")))</f>
        <v/>
      </c>
      <c r="J393" s="62" t="str">
        <f>IF(M393&lt;=$O$2,CC393,IF(M392=$O$2,$BR$3,IF(M391=$O$2,SUM($J$371:J391),"")))</f>
        <v/>
      </c>
      <c r="K393" s="63" t="str">
        <f t="shared" si="60"/>
        <v/>
      </c>
      <c r="M393" s="58">
        <f t="shared" si="61"/>
        <v>349</v>
      </c>
      <c r="O393" s="58" t="str">
        <f>IF($O$2&gt;=M393,VLOOKUP(M393,Cs!$CB$7:$CI$33000,8,FALSE),"")</f>
        <v/>
      </c>
      <c r="P393" s="58" t="str">
        <f>IF($O$2&gt;=M393,VLOOKUP(M393,Cs!$CB$7:$CI$33000,7,FALSE),"")</f>
        <v/>
      </c>
      <c r="Q393" s="58" t="str">
        <f>IF($O$2&gt;=M393,IF(VLOOKUP(M393,Cs!$CB$7:$CN$33000,9,FALSE)&lt;&gt;0,VLOOKUP(M393,Cs!$CB$7:$CN$33000,9,FALSE),""),"")</f>
        <v/>
      </c>
      <c r="R393" s="58" t="str">
        <f>IF($O$2&gt;=M393,VLOOKUP(M393,Cs!$CB$7:$CN$33000,10,FALSE),"")</f>
        <v/>
      </c>
      <c r="S393" s="58" t="str">
        <f>IF($O$2&gt;=M393,VLOOKUP(M393,Cs!$CB$7:$CN$33000,11,FALSE),"")</f>
        <v/>
      </c>
      <c r="T393" s="58" t="str">
        <f>IF($O$2&gt;=M393,IF(ISERROR(VLOOKUP(M393,Cs!$CB$7:$CI$10000,4,FALSE))=TRUE,"",IF(VLOOKUP(M393,Cs!$CB$7:$CI$10000,4,FALSE)&lt;&gt;0,VLOOKUP(M393,Cs!$CB$7:$CI$10000,4,FALSE),"")),"")</f>
        <v/>
      </c>
      <c r="U393" s="58" t="str">
        <f>IF($O$2&gt;=M393,IF(ISERROR(VLOOKUP(M393,Cs!$CB$7:$CI$10000,5,FALSE))=TRUE,"",IF(VLOOKUP(M393,Cs!$CB$7:$CI$10000,5,FALSE)&lt;&gt;0,VLOOKUP(M393,Cs!$CB$7:$CI$10000,5,FALSE),"")),"")</f>
        <v/>
      </c>
      <c r="V393" s="58" t="str">
        <f>IF($O$2&gt;=M393,VLOOKUP(M393,Cs!$CB$7:$CI$33000,6,FALSE),"")</f>
        <v/>
      </c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  <c r="AL393" s="73"/>
      <c r="AM393" s="73"/>
      <c r="AN393" s="73"/>
      <c r="AO393" s="73"/>
      <c r="AP393" s="73"/>
      <c r="AQ393" s="73"/>
      <c r="AR393" s="73"/>
      <c r="AS393" s="73"/>
      <c r="AT393" s="73"/>
      <c r="AU393" s="73"/>
      <c r="AV393" s="73"/>
      <c r="AW393" s="73"/>
      <c r="AX393" s="73"/>
      <c r="AY393" s="73"/>
      <c r="AZ393" s="73"/>
      <c r="BA393" s="73"/>
      <c r="BB393" s="73"/>
      <c r="CB393" s="58" t="str">
        <f>IF($O$2&gt;=M393,IF(ISERROR(VLOOKUP(M393,Cs!$CB$10007:$CI$33000,4,FALSE))=TRUE,"",IF(VLOOKUP(M393,Cs!$CB$10007:$CI$33000,4,FALSE)&lt;&gt;0,VLOOKUP(M393,Cs!$CB$10007:$CI$33000,4,FALSE),"")),"")</f>
        <v/>
      </c>
      <c r="CC393" s="58" t="str">
        <f>IF($O$2&gt;=M393,IF(ISERROR(VLOOKUP(M393,Cs!$CB$10007:$CI$33000,5,FALSE))=TRUE,"",IF(VLOOKUP(M393,Cs!$CB$10007:$CI$33000,5,FALSE)&lt;&gt;0,VLOOKUP(M393,Cs!$CB$10007:$CI$33000,5,FALSE),"")),"")</f>
        <v/>
      </c>
    </row>
    <row r="394" spans="1:81" x14ac:dyDescent="0.25">
      <c r="A394" s="59" t="str">
        <f t="shared" si="57"/>
        <v/>
      </c>
      <c r="B394" s="60" t="str">
        <f>IF($O$2&gt;=M394,VLOOKUP(M394,Cs!$CB$7:$CI$33000,2,FALSE),"")</f>
        <v/>
      </c>
      <c r="C394" s="61" t="str">
        <f>IF($O$2&gt;=M394,VLOOKUP(M394,Cs!$CB$7:$CN$33000,12,FALSE),"")</f>
        <v/>
      </c>
      <c r="D394" s="61" t="str">
        <f t="shared" si="58"/>
        <v/>
      </c>
      <c r="E394" s="66" t="str">
        <f>IF($O$2&gt;=M394,VLOOKUP(M394,Cs!$CB$7:$CN$33000,13,FALSE),"")</f>
        <v/>
      </c>
      <c r="F394" s="61" t="str">
        <f t="shared" si="59"/>
        <v/>
      </c>
      <c r="G394" s="62" t="str">
        <f>IF(M394&lt;=$O$2,T394,IF(M393=$O$2,$Q$3,IF(M392=$O$2,SUM($G$371:G392),IF(M391=$O$2,SUM(G393,-I393),IF(M390=$O$2,SUM(G393,H393),"")))))</f>
        <v/>
      </c>
      <c r="H394" s="62" t="str">
        <f>IF(M394&lt;=$O$2,CB394,IF(M393=$O$2,$BQ$3,IF(M392=$O$2,SUM($H$371:H392),IF(M391=$O$2,SUM(H393,-J393),""))))</f>
        <v/>
      </c>
      <c r="I394" s="62" t="str">
        <f>IF(M394&lt;=$O$2,U394,IF(M393=$O$2,$R$3,IF(M392=$O$2,SUM($I$371:I392),"")))</f>
        <v/>
      </c>
      <c r="J394" s="62" t="str">
        <f>IF(M394&lt;=$O$2,CC394,IF(M393=$O$2,$BR$3,IF(M392=$O$2,SUM($J$371:J392),"")))</f>
        <v/>
      </c>
      <c r="K394" s="63" t="str">
        <f t="shared" si="60"/>
        <v/>
      </c>
      <c r="M394" s="58">
        <f t="shared" si="61"/>
        <v>350</v>
      </c>
      <c r="O394" s="58" t="str">
        <f>IF($O$2&gt;=M394,VLOOKUP(M394,Cs!$CB$7:$CI$33000,8,FALSE),"")</f>
        <v/>
      </c>
      <c r="P394" s="58" t="str">
        <f>IF($O$2&gt;=M394,VLOOKUP(M394,Cs!$CB$7:$CI$33000,7,FALSE),"")</f>
        <v/>
      </c>
      <c r="Q394" s="58" t="str">
        <f>IF($O$2&gt;=M394,IF(VLOOKUP(M394,Cs!$CB$7:$CN$33000,9,FALSE)&lt;&gt;0,VLOOKUP(M394,Cs!$CB$7:$CN$33000,9,FALSE),""),"")</f>
        <v/>
      </c>
      <c r="R394" s="58" t="str">
        <f>IF($O$2&gt;=M394,VLOOKUP(M394,Cs!$CB$7:$CN$33000,10,FALSE),"")</f>
        <v/>
      </c>
      <c r="S394" s="58" t="str">
        <f>IF($O$2&gt;=M394,VLOOKUP(M394,Cs!$CB$7:$CN$33000,11,FALSE),"")</f>
        <v/>
      </c>
      <c r="T394" s="58" t="str">
        <f>IF($O$2&gt;=M394,IF(ISERROR(VLOOKUP(M394,Cs!$CB$7:$CI$10000,4,FALSE))=TRUE,"",IF(VLOOKUP(M394,Cs!$CB$7:$CI$10000,4,FALSE)&lt;&gt;0,VLOOKUP(M394,Cs!$CB$7:$CI$10000,4,FALSE),"")),"")</f>
        <v/>
      </c>
      <c r="U394" s="58" t="str">
        <f>IF($O$2&gt;=M394,IF(ISERROR(VLOOKUP(M394,Cs!$CB$7:$CI$10000,5,FALSE))=TRUE,"",IF(VLOOKUP(M394,Cs!$CB$7:$CI$10000,5,FALSE)&lt;&gt;0,VLOOKUP(M394,Cs!$CB$7:$CI$10000,5,FALSE),"")),"")</f>
        <v/>
      </c>
      <c r="V394" s="58" t="str">
        <f>IF($O$2&gt;=M394,VLOOKUP(M394,Cs!$CB$7:$CI$33000,6,FALSE),"")</f>
        <v/>
      </c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  <c r="AM394" s="73"/>
      <c r="AN394" s="73"/>
      <c r="AO394" s="73"/>
      <c r="AP394" s="73"/>
      <c r="AQ394" s="73"/>
      <c r="AR394" s="73"/>
      <c r="AS394" s="73"/>
      <c r="AT394" s="73"/>
      <c r="AU394" s="73"/>
      <c r="AV394" s="73"/>
      <c r="AW394" s="73"/>
      <c r="AX394" s="73"/>
      <c r="AY394" s="73"/>
      <c r="AZ394" s="73"/>
      <c r="BA394" s="73"/>
      <c r="BB394" s="73"/>
      <c r="CB394" s="58" t="str">
        <f>IF($O$2&gt;=M394,IF(ISERROR(VLOOKUP(M394,Cs!$CB$10007:$CI$33000,4,FALSE))=TRUE,"",IF(VLOOKUP(M394,Cs!$CB$10007:$CI$33000,4,FALSE)&lt;&gt;0,VLOOKUP(M394,Cs!$CB$10007:$CI$33000,4,FALSE),"")),"")</f>
        <v/>
      </c>
      <c r="CC394" s="58" t="str">
        <f>IF($O$2&gt;=M394,IF(ISERROR(VLOOKUP(M394,Cs!$CB$10007:$CI$33000,5,FALSE))=TRUE,"",IF(VLOOKUP(M394,Cs!$CB$10007:$CI$33000,5,FALSE)&lt;&gt;0,VLOOKUP(M394,Cs!$CB$10007:$CI$33000,5,FALSE),"")),"")</f>
        <v/>
      </c>
    </row>
    <row r="395" spans="1:81" x14ac:dyDescent="0.25">
      <c r="A395" s="59" t="str">
        <f t="shared" si="57"/>
        <v/>
      </c>
      <c r="B395" s="60" t="str">
        <f>IF($O$2&gt;=M395,VLOOKUP(M395,Cs!$CB$7:$CI$33000,2,FALSE),"")</f>
        <v/>
      </c>
      <c r="C395" s="61" t="str">
        <f>IF($O$2&gt;=M395,VLOOKUP(M395,Cs!$CB$7:$CN$33000,12,FALSE),"")</f>
        <v/>
      </c>
      <c r="D395" s="61" t="str">
        <f t="shared" si="58"/>
        <v/>
      </c>
      <c r="E395" s="66" t="str">
        <f>IF($O$2&gt;=M395,VLOOKUP(M395,Cs!$CB$7:$CN$33000,13,FALSE),"")</f>
        <v/>
      </c>
      <c r="F395" s="61" t="str">
        <f t="shared" si="59"/>
        <v/>
      </c>
      <c r="G395" s="62" t="str">
        <f>IF(M395&lt;=$O$2,T395,IF(M394=$O$2,$Q$3,IF(M393=$O$2,SUM($G$371:G393),IF(M392=$O$2,SUM(G394,-I394),IF(M391=$O$2,SUM(G394,H394),"")))))</f>
        <v/>
      </c>
      <c r="H395" s="62" t="str">
        <f>IF(M395&lt;=$O$2,CB395,IF(M394=$O$2,$BQ$3,IF(M393=$O$2,SUM($H$371:H393),IF(M392=$O$2,SUM(H394,-J394),""))))</f>
        <v/>
      </c>
      <c r="I395" s="62" t="str">
        <f>IF(M395&lt;=$O$2,U395,IF(M394=$O$2,$R$3,IF(M393=$O$2,SUM($I$371:I393),"")))</f>
        <v/>
      </c>
      <c r="J395" s="62" t="str">
        <f>IF(M395&lt;=$O$2,CC395,IF(M394=$O$2,$BR$3,IF(M393=$O$2,SUM($J$371:J393),"")))</f>
        <v/>
      </c>
      <c r="K395" s="63" t="str">
        <f t="shared" si="60"/>
        <v/>
      </c>
      <c r="M395" s="58">
        <f t="shared" si="61"/>
        <v>351</v>
      </c>
      <c r="O395" s="58" t="str">
        <f>IF($O$2&gt;=M395,VLOOKUP(M395,Cs!$CB$7:$CI$33000,8,FALSE),"")</f>
        <v/>
      </c>
      <c r="P395" s="58" t="str">
        <f>IF($O$2&gt;=M395,VLOOKUP(M395,Cs!$CB$7:$CI$33000,7,FALSE),"")</f>
        <v/>
      </c>
      <c r="Q395" s="58" t="str">
        <f>IF($O$2&gt;=M395,IF(VLOOKUP(M395,Cs!$CB$7:$CN$33000,9,FALSE)&lt;&gt;0,VLOOKUP(M395,Cs!$CB$7:$CN$33000,9,FALSE),""),"")</f>
        <v/>
      </c>
      <c r="R395" s="58" t="str">
        <f>IF($O$2&gt;=M395,VLOOKUP(M395,Cs!$CB$7:$CN$33000,10,FALSE),"")</f>
        <v/>
      </c>
      <c r="S395" s="58" t="str">
        <f>IF($O$2&gt;=M395,VLOOKUP(M395,Cs!$CB$7:$CN$33000,11,FALSE),"")</f>
        <v/>
      </c>
      <c r="T395" s="58" t="str">
        <f>IF($O$2&gt;=M395,IF(ISERROR(VLOOKUP(M395,Cs!$CB$7:$CI$10000,4,FALSE))=TRUE,"",IF(VLOOKUP(M395,Cs!$CB$7:$CI$10000,4,FALSE)&lt;&gt;0,VLOOKUP(M395,Cs!$CB$7:$CI$10000,4,FALSE),"")),"")</f>
        <v/>
      </c>
      <c r="U395" s="58" t="str">
        <f>IF($O$2&gt;=M395,IF(ISERROR(VLOOKUP(M395,Cs!$CB$7:$CI$10000,5,FALSE))=TRUE,"",IF(VLOOKUP(M395,Cs!$CB$7:$CI$10000,5,FALSE)&lt;&gt;0,VLOOKUP(M395,Cs!$CB$7:$CI$10000,5,FALSE),"")),"")</f>
        <v/>
      </c>
      <c r="V395" s="58" t="str">
        <f>IF($O$2&gt;=M395,VLOOKUP(M395,Cs!$CB$7:$CI$33000,6,FALSE),"")</f>
        <v/>
      </c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  <c r="AL395" s="73"/>
      <c r="AM395" s="73"/>
      <c r="AN395" s="73"/>
      <c r="AO395" s="73"/>
      <c r="AP395" s="73"/>
      <c r="AQ395" s="73"/>
      <c r="AR395" s="73"/>
      <c r="AS395" s="73"/>
      <c r="AT395" s="73"/>
      <c r="AU395" s="73"/>
      <c r="AV395" s="73"/>
      <c r="AW395" s="73"/>
      <c r="AX395" s="73"/>
      <c r="AY395" s="73"/>
      <c r="AZ395" s="73"/>
      <c r="BA395" s="73"/>
      <c r="BB395" s="73"/>
      <c r="CB395" s="58" t="str">
        <f>IF($O$2&gt;=M395,IF(ISERROR(VLOOKUP(M395,Cs!$CB$10007:$CI$33000,4,FALSE))=TRUE,"",IF(VLOOKUP(M395,Cs!$CB$10007:$CI$33000,4,FALSE)&lt;&gt;0,VLOOKUP(M395,Cs!$CB$10007:$CI$33000,4,FALSE),"")),"")</f>
        <v/>
      </c>
      <c r="CC395" s="58" t="str">
        <f>IF($O$2&gt;=M395,IF(ISERROR(VLOOKUP(M395,Cs!$CB$10007:$CI$33000,5,FALSE))=TRUE,"",IF(VLOOKUP(M395,Cs!$CB$10007:$CI$33000,5,FALSE)&lt;&gt;0,VLOOKUP(M395,Cs!$CB$10007:$CI$33000,5,FALSE),"")),"")</f>
        <v/>
      </c>
    </row>
    <row r="396" spans="1:81" x14ac:dyDescent="0.25">
      <c r="A396" s="59" t="str">
        <f t="shared" si="57"/>
        <v/>
      </c>
      <c r="B396" s="60" t="str">
        <f>IF($O$2&gt;=M396,VLOOKUP(M396,Cs!$CB$7:$CI$33000,2,FALSE),"")</f>
        <v/>
      </c>
      <c r="C396" s="61" t="str">
        <f>IF($O$2&gt;=M396,VLOOKUP(M396,Cs!$CB$7:$CN$33000,12,FALSE),"")</f>
        <v/>
      </c>
      <c r="D396" s="61" t="str">
        <f t="shared" si="58"/>
        <v/>
      </c>
      <c r="E396" s="66" t="str">
        <f>IF($O$2&gt;=M396,VLOOKUP(M396,Cs!$CB$7:$CN$33000,13,FALSE),"")</f>
        <v/>
      </c>
      <c r="F396" s="61" t="str">
        <f t="shared" si="59"/>
        <v/>
      </c>
      <c r="G396" s="62" t="str">
        <f>IF(M396&lt;=$O$2,T396,IF(M395=$O$2,$Q$3,IF(M394=$O$2,SUM($G$371:G394),IF(M393=$O$2,SUM(G395,-I395),IF(M392=$O$2,SUM(G395,H395),"")))))</f>
        <v/>
      </c>
      <c r="H396" s="62" t="str">
        <f>IF(M396&lt;=$O$2,CB396,IF(M395=$O$2,$BQ$3,IF(M394=$O$2,SUM($H$371:H394),IF(M393=$O$2,SUM(H395,-J395),""))))</f>
        <v/>
      </c>
      <c r="I396" s="62" t="str">
        <f>IF(M396&lt;=$O$2,U396,IF(M395=$O$2,$R$3,IF(M394=$O$2,SUM($I$371:I394),"")))</f>
        <v/>
      </c>
      <c r="J396" s="62" t="str">
        <f>IF(M396&lt;=$O$2,CC396,IF(M395=$O$2,$BR$3,IF(M394=$O$2,SUM($J$371:J394),"")))</f>
        <v/>
      </c>
      <c r="K396" s="63" t="str">
        <f t="shared" si="60"/>
        <v/>
      </c>
      <c r="M396" s="58">
        <f t="shared" si="61"/>
        <v>352</v>
      </c>
      <c r="O396" s="58" t="str">
        <f>IF($O$2&gt;=M396,VLOOKUP(M396,Cs!$CB$7:$CI$33000,8,FALSE),"")</f>
        <v/>
      </c>
      <c r="P396" s="58" t="str">
        <f>IF($O$2&gt;=M396,VLOOKUP(M396,Cs!$CB$7:$CI$33000,7,FALSE),"")</f>
        <v/>
      </c>
      <c r="Q396" s="58" t="str">
        <f>IF($O$2&gt;=M396,IF(VLOOKUP(M396,Cs!$CB$7:$CN$33000,9,FALSE)&lt;&gt;0,VLOOKUP(M396,Cs!$CB$7:$CN$33000,9,FALSE),""),"")</f>
        <v/>
      </c>
      <c r="R396" s="58" t="str">
        <f>IF($O$2&gt;=M396,VLOOKUP(M396,Cs!$CB$7:$CN$33000,10,FALSE),"")</f>
        <v/>
      </c>
      <c r="S396" s="58" t="str">
        <f>IF($O$2&gt;=M396,VLOOKUP(M396,Cs!$CB$7:$CN$33000,11,FALSE),"")</f>
        <v/>
      </c>
      <c r="T396" s="58" t="str">
        <f>IF($O$2&gt;=M396,IF(ISERROR(VLOOKUP(M396,Cs!$CB$7:$CI$10000,4,FALSE))=TRUE,"",IF(VLOOKUP(M396,Cs!$CB$7:$CI$10000,4,FALSE)&lt;&gt;0,VLOOKUP(M396,Cs!$CB$7:$CI$10000,4,FALSE),"")),"")</f>
        <v/>
      </c>
      <c r="U396" s="58" t="str">
        <f>IF($O$2&gt;=M396,IF(ISERROR(VLOOKUP(M396,Cs!$CB$7:$CI$10000,5,FALSE))=TRUE,"",IF(VLOOKUP(M396,Cs!$CB$7:$CI$10000,5,FALSE)&lt;&gt;0,VLOOKUP(M396,Cs!$CB$7:$CI$10000,5,FALSE),"")),"")</f>
        <v/>
      </c>
      <c r="V396" s="58" t="str">
        <f>IF($O$2&gt;=M396,VLOOKUP(M396,Cs!$CB$7:$CI$33000,6,FALSE),"")</f>
        <v/>
      </c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  <c r="AL396" s="73"/>
      <c r="AM396" s="73"/>
      <c r="AN396" s="73"/>
      <c r="AO396" s="73"/>
      <c r="AP396" s="73"/>
      <c r="AQ396" s="73"/>
      <c r="AR396" s="73"/>
      <c r="AS396" s="73"/>
      <c r="AT396" s="73"/>
      <c r="AU396" s="73"/>
      <c r="AV396" s="73"/>
      <c r="AW396" s="73"/>
      <c r="AX396" s="73"/>
      <c r="AY396" s="73"/>
      <c r="AZ396" s="73"/>
      <c r="BA396" s="73"/>
      <c r="BB396" s="73"/>
      <c r="CB396" s="58" t="str">
        <f>IF($O$2&gt;=M396,IF(ISERROR(VLOOKUP(M396,Cs!$CB$10007:$CI$33000,4,FALSE))=TRUE,"",IF(VLOOKUP(M396,Cs!$CB$10007:$CI$33000,4,FALSE)&lt;&gt;0,VLOOKUP(M396,Cs!$CB$10007:$CI$33000,4,FALSE),"")),"")</f>
        <v/>
      </c>
      <c r="CC396" s="58" t="str">
        <f>IF($O$2&gt;=M396,IF(ISERROR(VLOOKUP(M396,Cs!$CB$10007:$CI$33000,5,FALSE))=TRUE,"",IF(VLOOKUP(M396,Cs!$CB$10007:$CI$33000,5,FALSE)&lt;&gt;0,VLOOKUP(M396,Cs!$CB$10007:$CI$33000,5,FALSE),"")),"")</f>
        <v/>
      </c>
    </row>
    <row r="397" spans="1:81" x14ac:dyDescent="0.25">
      <c r="A397" s="59" t="str">
        <f t="shared" si="57"/>
        <v/>
      </c>
      <c r="B397" s="60" t="str">
        <f>IF($O$2&gt;=M397,VLOOKUP(M397,Cs!$CB$7:$CI$33000,2,FALSE),"")</f>
        <v/>
      </c>
      <c r="C397" s="61" t="str">
        <f>IF($O$2&gt;=M397,VLOOKUP(M397,Cs!$CB$7:$CN$33000,12,FALSE),"")</f>
        <v/>
      </c>
      <c r="D397" s="61" t="str">
        <f t="shared" si="58"/>
        <v/>
      </c>
      <c r="E397" s="66" t="str">
        <f>IF($O$2&gt;=M397,VLOOKUP(M397,Cs!$CB$7:$CN$33000,13,FALSE),"")</f>
        <v/>
      </c>
      <c r="F397" s="61" t="str">
        <f t="shared" si="59"/>
        <v/>
      </c>
      <c r="G397" s="62" t="str">
        <f>IF(M397&lt;=$O$2,T397,IF(M396=$O$2,$Q$3,IF(M395=$O$2,SUM($G$371:G395),IF(M394=$O$2,SUM(G396,-I396),IF(M393=$O$2,SUM(G396,H396),"")))))</f>
        <v/>
      </c>
      <c r="H397" s="62" t="str">
        <f>IF(M397&lt;=$O$2,CB397,IF(M396=$O$2,$BQ$3,IF(M395=$O$2,SUM($H$371:H395),IF(M394=$O$2,SUM(H396,-J396),""))))</f>
        <v/>
      </c>
      <c r="I397" s="62" t="str">
        <f>IF(M397&lt;=$O$2,U397,IF(M396=$O$2,$R$3,IF(M395=$O$2,SUM($I$371:I395),"")))</f>
        <v/>
      </c>
      <c r="J397" s="62" t="str">
        <f>IF(M397&lt;=$O$2,CC397,IF(M396=$O$2,$BR$3,IF(M395=$O$2,SUM($J$371:J395),"")))</f>
        <v/>
      </c>
      <c r="K397" s="63" t="str">
        <f t="shared" si="60"/>
        <v/>
      </c>
      <c r="M397" s="58">
        <f t="shared" si="61"/>
        <v>353</v>
      </c>
      <c r="O397" s="58" t="str">
        <f>IF($O$2&gt;=M397,VLOOKUP(M397,Cs!$CB$7:$CI$33000,8,FALSE),"")</f>
        <v/>
      </c>
      <c r="P397" s="58" t="str">
        <f>IF($O$2&gt;=M397,VLOOKUP(M397,Cs!$CB$7:$CI$33000,7,FALSE),"")</f>
        <v/>
      </c>
      <c r="Q397" s="58" t="str">
        <f>IF($O$2&gt;=M397,IF(VLOOKUP(M397,Cs!$CB$7:$CN$33000,9,FALSE)&lt;&gt;0,VLOOKUP(M397,Cs!$CB$7:$CN$33000,9,FALSE),""),"")</f>
        <v/>
      </c>
      <c r="R397" s="58" t="str">
        <f>IF($O$2&gt;=M397,VLOOKUP(M397,Cs!$CB$7:$CN$33000,10,FALSE),"")</f>
        <v/>
      </c>
      <c r="S397" s="58" t="str">
        <f>IF($O$2&gt;=M397,VLOOKUP(M397,Cs!$CB$7:$CN$33000,11,FALSE),"")</f>
        <v/>
      </c>
      <c r="T397" s="58" t="str">
        <f>IF($O$2&gt;=M397,IF(ISERROR(VLOOKUP(M397,Cs!$CB$7:$CI$10000,4,FALSE))=TRUE,"",IF(VLOOKUP(M397,Cs!$CB$7:$CI$10000,4,FALSE)&lt;&gt;0,VLOOKUP(M397,Cs!$CB$7:$CI$10000,4,FALSE),"")),"")</f>
        <v/>
      </c>
      <c r="U397" s="58" t="str">
        <f>IF($O$2&gt;=M397,IF(ISERROR(VLOOKUP(M397,Cs!$CB$7:$CI$10000,5,FALSE))=TRUE,"",IF(VLOOKUP(M397,Cs!$CB$7:$CI$10000,5,FALSE)&lt;&gt;0,VLOOKUP(M397,Cs!$CB$7:$CI$10000,5,FALSE),"")),"")</f>
        <v/>
      </c>
      <c r="V397" s="58" t="str">
        <f>IF($O$2&gt;=M397,VLOOKUP(M397,Cs!$CB$7:$CI$33000,6,FALSE),"")</f>
        <v/>
      </c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  <c r="AL397" s="73"/>
      <c r="AM397" s="73"/>
      <c r="AN397" s="73"/>
      <c r="AO397" s="73"/>
      <c r="AP397" s="73"/>
      <c r="AQ397" s="73"/>
      <c r="AR397" s="73"/>
      <c r="AS397" s="73"/>
      <c r="AT397" s="73"/>
      <c r="AU397" s="73"/>
      <c r="AV397" s="73"/>
      <c r="AW397" s="73"/>
      <c r="AX397" s="73"/>
      <c r="AY397" s="73"/>
      <c r="AZ397" s="73"/>
      <c r="BA397" s="73"/>
      <c r="BB397" s="73"/>
      <c r="CB397" s="58" t="str">
        <f>IF($O$2&gt;=M397,IF(ISERROR(VLOOKUP(M397,Cs!$CB$10007:$CI$33000,4,FALSE))=TRUE,"",IF(VLOOKUP(M397,Cs!$CB$10007:$CI$33000,4,FALSE)&lt;&gt;0,VLOOKUP(M397,Cs!$CB$10007:$CI$33000,4,FALSE),"")),"")</f>
        <v/>
      </c>
      <c r="CC397" s="58" t="str">
        <f>IF($O$2&gt;=M397,IF(ISERROR(VLOOKUP(M397,Cs!$CB$10007:$CI$33000,5,FALSE))=TRUE,"",IF(VLOOKUP(M397,Cs!$CB$10007:$CI$33000,5,FALSE)&lt;&gt;0,VLOOKUP(M397,Cs!$CB$10007:$CI$33000,5,FALSE),"")),"")</f>
        <v/>
      </c>
    </row>
    <row r="398" spans="1:81" x14ac:dyDescent="0.25">
      <c r="A398" s="59" t="str">
        <f t="shared" si="57"/>
        <v/>
      </c>
      <c r="B398" s="60" t="str">
        <f>IF($O$2&gt;=M398,VLOOKUP(M398,Cs!$CB$7:$CI$33000,2,FALSE),"")</f>
        <v/>
      </c>
      <c r="C398" s="61" t="str">
        <f>IF($O$2&gt;=M398,VLOOKUP(M398,Cs!$CB$7:$CN$33000,12,FALSE),"")</f>
        <v/>
      </c>
      <c r="D398" s="61" t="str">
        <f t="shared" si="58"/>
        <v/>
      </c>
      <c r="E398" s="66" t="str">
        <f>IF($O$2&gt;=M398,VLOOKUP(M398,Cs!$CB$7:$CN$33000,13,FALSE),"")</f>
        <v/>
      </c>
      <c r="F398" s="61" t="str">
        <f t="shared" si="59"/>
        <v/>
      </c>
      <c r="G398" s="62" t="str">
        <f>IF(M398&lt;=$O$2,T398,IF(M397=$O$2,$Q$3,IF(M396=$O$2,SUM($G$371:G396),IF(M395=$O$2,SUM(G397,-I397),IF(M394=$O$2,SUM(G397,H397),"")))))</f>
        <v/>
      </c>
      <c r="H398" s="62" t="str">
        <f>IF(M398&lt;=$O$2,CB398,IF(M397=$O$2,$BQ$3,IF(M396=$O$2,SUM($H$371:H396),IF(M395=$O$2,SUM(H397,-J397),""))))</f>
        <v/>
      </c>
      <c r="I398" s="62" t="str">
        <f>IF(M398&lt;=$O$2,U398,IF(M397=$O$2,$R$3,IF(M396=$O$2,SUM($I$371:I396),"")))</f>
        <v/>
      </c>
      <c r="J398" s="62" t="str">
        <f>IF(M398&lt;=$O$2,CC398,IF(M397=$O$2,$BR$3,IF(M396=$O$2,SUM($J$371:J396),"")))</f>
        <v/>
      </c>
      <c r="K398" s="63" t="str">
        <f t="shared" si="60"/>
        <v/>
      </c>
      <c r="M398" s="58">
        <f t="shared" si="61"/>
        <v>354</v>
      </c>
      <c r="O398" s="58" t="str">
        <f>IF($O$2&gt;=M398,VLOOKUP(M398,Cs!$CB$7:$CI$33000,8,FALSE),"")</f>
        <v/>
      </c>
      <c r="P398" s="58" t="str">
        <f>IF($O$2&gt;=M398,VLOOKUP(M398,Cs!$CB$7:$CI$33000,7,FALSE),"")</f>
        <v/>
      </c>
      <c r="Q398" s="58" t="str">
        <f>IF($O$2&gt;=M398,IF(VLOOKUP(M398,Cs!$CB$7:$CN$33000,9,FALSE)&lt;&gt;0,VLOOKUP(M398,Cs!$CB$7:$CN$33000,9,FALSE),""),"")</f>
        <v/>
      </c>
      <c r="R398" s="58" t="str">
        <f>IF($O$2&gt;=M398,VLOOKUP(M398,Cs!$CB$7:$CN$33000,10,FALSE),"")</f>
        <v/>
      </c>
      <c r="S398" s="58" t="str">
        <f>IF($O$2&gt;=M398,VLOOKUP(M398,Cs!$CB$7:$CN$33000,11,FALSE),"")</f>
        <v/>
      </c>
      <c r="T398" s="58" t="str">
        <f>IF($O$2&gt;=M398,IF(ISERROR(VLOOKUP(M398,Cs!$CB$7:$CI$10000,4,FALSE))=TRUE,"",IF(VLOOKUP(M398,Cs!$CB$7:$CI$10000,4,FALSE)&lt;&gt;0,VLOOKUP(M398,Cs!$CB$7:$CI$10000,4,FALSE),"")),"")</f>
        <v/>
      </c>
      <c r="U398" s="58" t="str">
        <f>IF($O$2&gt;=M398,IF(ISERROR(VLOOKUP(M398,Cs!$CB$7:$CI$10000,5,FALSE))=TRUE,"",IF(VLOOKUP(M398,Cs!$CB$7:$CI$10000,5,FALSE)&lt;&gt;0,VLOOKUP(M398,Cs!$CB$7:$CI$10000,5,FALSE),"")),"")</f>
        <v/>
      </c>
      <c r="V398" s="58" t="str">
        <f>IF($O$2&gt;=M398,VLOOKUP(M398,Cs!$CB$7:$CI$33000,6,FALSE),"")</f>
        <v/>
      </c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  <c r="AL398" s="73"/>
      <c r="AM398" s="73"/>
      <c r="AN398" s="73"/>
      <c r="AO398" s="73"/>
      <c r="AP398" s="73"/>
      <c r="AQ398" s="73"/>
      <c r="AR398" s="73"/>
      <c r="AS398" s="73"/>
      <c r="AT398" s="73"/>
      <c r="AU398" s="73"/>
      <c r="AV398" s="73"/>
      <c r="AW398" s="73"/>
      <c r="AX398" s="73"/>
      <c r="AY398" s="73"/>
      <c r="AZ398" s="73"/>
      <c r="BA398" s="73"/>
      <c r="BB398" s="73"/>
      <c r="CB398" s="58" t="str">
        <f>IF($O$2&gt;=M398,IF(ISERROR(VLOOKUP(M398,Cs!$CB$10007:$CI$33000,4,FALSE))=TRUE,"",IF(VLOOKUP(M398,Cs!$CB$10007:$CI$33000,4,FALSE)&lt;&gt;0,VLOOKUP(M398,Cs!$CB$10007:$CI$33000,4,FALSE),"")),"")</f>
        <v/>
      </c>
      <c r="CC398" s="58" t="str">
        <f>IF($O$2&gt;=M398,IF(ISERROR(VLOOKUP(M398,Cs!$CB$10007:$CI$33000,5,FALSE))=TRUE,"",IF(VLOOKUP(M398,Cs!$CB$10007:$CI$33000,5,FALSE)&lt;&gt;0,VLOOKUP(M398,Cs!$CB$10007:$CI$33000,5,FALSE),"")),"")</f>
        <v/>
      </c>
    </row>
    <row r="399" spans="1:81" x14ac:dyDescent="0.25">
      <c r="A399" s="59" t="str">
        <f t="shared" si="57"/>
        <v/>
      </c>
      <c r="B399" s="60" t="str">
        <f>IF($O$2&gt;=M399,VLOOKUP(M399,Cs!$CB$7:$CI$33000,2,FALSE),"")</f>
        <v/>
      </c>
      <c r="C399" s="61" t="str">
        <f>IF($O$2&gt;=M399,VLOOKUP(M399,Cs!$CB$7:$CN$33000,12,FALSE),"")</f>
        <v/>
      </c>
      <c r="D399" s="61" t="str">
        <f t="shared" si="58"/>
        <v/>
      </c>
      <c r="E399" s="66" t="str">
        <f>IF($O$2&gt;=M399,VLOOKUP(M399,Cs!$CB$7:$CN$33000,13,FALSE),"")</f>
        <v/>
      </c>
      <c r="F399" s="61" t="str">
        <f t="shared" si="59"/>
        <v/>
      </c>
      <c r="G399" s="62" t="str">
        <f>IF(M399&lt;=$O$2,T399,IF(M398=$O$2,$Q$3,IF(M397=$O$2,SUM($G$371:G397),IF(M396=$O$2,SUM(G398,-I398),IF(M395=$O$2,SUM(G398,H398),"")))))</f>
        <v/>
      </c>
      <c r="H399" s="62" t="str">
        <f>IF(M399&lt;=$O$2,CB399,IF(M398=$O$2,$BQ$3,IF(M397=$O$2,SUM($H$371:H397),IF(M396=$O$2,SUM(H398,-J398),""))))</f>
        <v/>
      </c>
      <c r="I399" s="62" t="str">
        <f>IF(M399&lt;=$O$2,U399,IF(M398=$O$2,$R$3,IF(M397=$O$2,SUM($I$371:I397),"")))</f>
        <v/>
      </c>
      <c r="J399" s="62" t="str">
        <f>IF(M399&lt;=$O$2,CC399,IF(M398=$O$2,$BR$3,IF(M397=$O$2,SUM($J$371:J397),"")))</f>
        <v/>
      </c>
      <c r="K399" s="63" t="str">
        <f t="shared" si="60"/>
        <v/>
      </c>
      <c r="M399" s="58">
        <f t="shared" si="61"/>
        <v>355</v>
      </c>
      <c r="O399" s="58" t="str">
        <f>IF($O$2&gt;=M399,VLOOKUP(M399,Cs!$CB$7:$CI$33000,8,FALSE),"")</f>
        <v/>
      </c>
      <c r="P399" s="58" t="str">
        <f>IF($O$2&gt;=M399,VLOOKUP(M399,Cs!$CB$7:$CI$33000,7,FALSE),"")</f>
        <v/>
      </c>
      <c r="Q399" s="58" t="str">
        <f>IF($O$2&gt;=M399,IF(VLOOKUP(M399,Cs!$CB$7:$CN$33000,9,FALSE)&lt;&gt;0,VLOOKUP(M399,Cs!$CB$7:$CN$33000,9,FALSE),""),"")</f>
        <v/>
      </c>
      <c r="R399" s="58" t="str">
        <f>IF($O$2&gt;=M399,VLOOKUP(M399,Cs!$CB$7:$CN$33000,10,FALSE),"")</f>
        <v/>
      </c>
      <c r="S399" s="58" t="str">
        <f>IF($O$2&gt;=M399,VLOOKUP(M399,Cs!$CB$7:$CN$33000,11,FALSE),"")</f>
        <v/>
      </c>
      <c r="T399" s="58" t="str">
        <f>IF($O$2&gt;=M399,IF(ISERROR(VLOOKUP(M399,Cs!$CB$7:$CI$10000,4,FALSE))=TRUE,"",IF(VLOOKUP(M399,Cs!$CB$7:$CI$10000,4,FALSE)&lt;&gt;0,VLOOKUP(M399,Cs!$CB$7:$CI$10000,4,FALSE),"")),"")</f>
        <v/>
      </c>
      <c r="U399" s="58" t="str">
        <f>IF($O$2&gt;=M399,IF(ISERROR(VLOOKUP(M399,Cs!$CB$7:$CI$10000,5,FALSE))=TRUE,"",IF(VLOOKUP(M399,Cs!$CB$7:$CI$10000,5,FALSE)&lt;&gt;0,VLOOKUP(M399,Cs!$CB$7:$CI$10000,5,FALSE),"")),"")</f>
        <v/>
      </c>
      <c r="V399" s="58" t="str">
        <f>IF($O$2&gt;=M399,VLOOKUP(M399,Cs!$CB$7:$CI$33000,6,FALSE),"")</f>
        <v/>
      </c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  <c r="AL399" s="73"/>
      <c r="AM399" s="73"/>
      <c r="AN399" s="73"/>
      <c r="AO399" s="73"/>
      <c r="AP399" s="73"/>
      <c r="AQ399" s="73"/>
      <c r="AR399" s="73"/>
      <c r="AS399" s="73"/>
      <c r="AT399" s="73"/>
      <c r="AU399" s="73"/>
      <c r="AV399" s="73"/>
      <c r="AW399" s="73"/>
      <c r="AX399" s="73"/>
      <c r="AY399" s="73"/>
      <c r="AZ399" s="73"/>
      <c r="BA399" s="73"/>
      <c r="BB399" s="73"/>
      <c r="CB399" s="58" t="str">
        <f>IF($O$2&gt;=M399,IF(ISERROR(VLOOKUP(M399,Cs!$CB$10007:$CI$33000,4,FALSE))=TRUE,"",IF(VLOOKUP(M399,Cs!$CB$10007:$CI$33000,4,FALSE)&lt;&gt;0,VLOOKUP(M399,Cs!$CB$10007:$CI$33000,4,FALSE),"")),"")</f>
        <v/>
      </c>
      <c r="CC399" s="58" t="str">
        <f>IF($O$2&gt;=M399,IF(ISERROR(VLOOKUP(M399,Cs!$CB$10007:$CI$33000,5,FALSE))=TRUE,"",IF(VLOOKUP(M399,Cs!$CB$10007:$CI$33000,5,FALSE)&lt;&gt;0,VLOOKUP(M399,Cs!$CB$10007:$CI$33000,5,FALSE),"")),"")</f>
        <v/>
      </c>
    </row>
    <row r="400" spans="1:81" x14ac:dyDescent="0.25">
      <c r="A400" s="59" t="str">
        <f t="shared" si="57"/>
        <v/>
      </c>
      <c r="B400" s="60" t="str">
        <f>IF($O$2&gt;=M400,VLOOKUP(M400,Cs!$CB$7:$CI$33000,2,FALSE),"")</f>
        <v/>
      </c>
      <c r="C400" s="61" t="str">
        <f>IF($O$2&gt;=M400,VLOOKUP(M400,Cs!$CB$7:$CN$33000,12,FALSE),"")</f>
        <v/>
      </c>
      <c r="D400" s="61" t="str">
        <f t="shared" si="58"/>
        <v/>
      </c>
      <c r="E400" s="66" t="str">
        <f>IF($O$2&gt;=M400,VLOOKUP(M400,Cs!$CB$7:$CN$33000,13,FALSE),"")</f>
        <v/>
      </c>
      <c r="F400" s="61" t="str">
        <f t="shared" si="59"/>
        <v/>
      </c>
      <c r="G400" s="62" t="str">
        <f>IF(M400&lt;=$O$2,T400,IF(M399=$O$2,$Q$3,IF(M398=$O$2,SUM($G$371:G398),IF(M397=$O$2,SUM(G399,-I399),IF(M396=$O$2,SUM(G399,H399),"")))))</f>
        <v/>
      </c>
      <c r="H400" s="62" t="str">
        <f>IF(M400&lt;=$O$2,CB400,IF(M399=$O$2,$BQ$3,IF(M398=$O$2,SUM($H$371:H398),IF(M397=$O$2,SUM(H399,-J399),""))))</f>
        <v/>
      </c>
      <c r="I400" s="62" t="str">
        <f>IF(M400&lt;=$O$2,U400,IF(M399=$O$2,$R$3,IF(M398=$O$2,SUM($I$371:I398),"")))</f>
        <v/>
      </c>
      <c r="J400" s="62" t="str">
        <f>IF(M400&lt;=$O$2,CC400,IF(M399=$O$2,$BR$3,IF(M398=$O$2,SUM($J$371:J398),"")))</f>
        <v/>
      </c>
      <c r="K400" s="63" t="str">
        <f t="shared" si="60"/>
        <v/>
      </c>
      <c r="M400" s="58">
        <f t="shared" si="61"/>
        <v>356</v>
      </c>
      <c r="O400" s="58" t="str">
        <f>IF($O$2&gt;=M400,VLOOKUP(M400,Cs!$CB$7:$CI$33000,8,FALSE),"")</f>
        <v/>
      </c>
      <c r="P400" s="58" t="str">
        <f>IF($O$2&gt;=M400,VLOOKUP(M400,Cs!$CB$7:$CI$33000,7,FALSE),"")</f>
        <v/>
      </c>
      <c r="Q400" s="58" t="str">
        <f>IF($O$2&gt;=M400,IF(VLOOKUP(M400,Cs!$CB$7:$CN$33000,9,FALSE)&lt;&gt;0,VLOOKUP(M400,Cs!$CB$7:$CN$33000,9,FALSE),""),"")</f>
        <v/>
      </c>
      <c r="R400" s="58" t="str">
        <f>IF($O$2&gt;=M400,VLOOKUP(M400,Cs!$CB$7:$CN$33000,10,FALSE),"")</f>
        <v/>
      </c>
      <c r="S400" s="58" t="str">
        <f>IF($O$2&gt;=M400,VLOOKUP(M400,Cs!$CB$7:$CN$33000,11,FALSE),"")</f>
        <v/>
      </c>
      <c r="T400" s="58" t="str">
        <f>IF($O$2&gt;=M400,IF(ISERROR(VLOOKUP(M400,Cs!$CB$7:$CI$10000,4,FALSE))=TRUE,"",IF(VLOOKUP(M400,Cs!$CB$7:$CI$10000,4,FALSE)&lt;&gt;0,VLOOKUP(M400,Cs!$CB$7:$CI$10000,4,FALSE),"")),"")</f>
        <v/>
      </c>
      <c r="U400" s="58" t="str">
        <f>IF($O$2&gt;=M400,IF(ISERROR(VLOOKUP(M400,Cs!$CB$7:$CI$10000,5,FALSE))=TRUE,"",IF(VLOOKUP(M400,Cs!$CB$7:$CI$10000,5,FALSE)&lt;&gt;0,VLOOKUP(M400,Cs!$CB$7:$CI$10000,5,FALSE),"")),"")</f>
        <v/>
      </c>
      <c r="V400" s="58" t="str">
        <f>IF($O$2&gt;=M400,VLOOKUP(M400,Cs!$CB$7:$CI$33000,6,FALSE),"")</f>
        <v/>
      </c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  <c r="AL400" s="73"/>
      <c r="AM400" s="73"/>
      <c r="AN400" s="73"/>
      <c r="AO400" s="73"/>
      <c r="AP400" s="73"/>
      <c r="AQ400" s="73"/>
      <c r="AR400" s="73"/>
      <c r="AS400" s="73"/>
      <c r="AT400" s="73"/>
      <c r="AU400" s="73"/>
      <c r="AV400" s="73"/>
      <c r="AW400" s="73"/>
      <c r="AX400" s="73"/>
      <c r="AY400" s="73"/>
      <c r="AZ400" s="73"/>
      <c r="BA400" s="73"/>
      <c r="BB400" s="73"/>
      <c r="CB400" s="58" t="str">
        <f>IF($O$2&gt;=M400,IF(ISERROR(VLOOKUP(M400,Cs!$CB$10007:$CI$33000,4,FALSE))=TRUE,"",IF(VLOOKUP(M400,Cs!$CB$10007:$CI$33000,4,FALSE)&lt;&gt;0,VLOOKUP(M400,Cs!$CB$10007:$CI$33000,4,FALSE),"")),"")</f>
        <v/>
      </c>
      <c r="CC400" s="58" t="str">
        <f>IF($O$2&gt;=M400,IF(ISERROR(VLOOKUP(M400,Cs!$CB$10007:$CI$33000,5,FALSE))=TRUE,"",IF(VLOOKUP(M400,Cs!$CB$10007:$CI$33000,5,FALSE)&lt;&gt;0,VLOOKUP(M400,Cs!$CB$10007:$CI$33000,5,FALSE),"")),"")</f>
        <v/>
      </c>
    </row>
    <row r="401" spans="1:81" x14ac:dyDescent="0.25">
      <c r="A401" s="59" t="str">
        <f t="shared" si="57"/>
        <v/>
      </c>
      <c r="B401" s="60" t="str">
        <f>IF($O$2&gt;=M401,VLOOKUP(M401,Cs!$CB$7:$CI$33000,2,FALSE),"")</f>
        <v/>
      </c>
      <c r="C401" s="61" t="str">
        <f>IF($O$2&gt;=M401,VLOOKUP(M401,Cs!$CB$7:$CN$33000,12,FALSE),"")</f>
        <v/>
      </c>
      <c r="D401" s="61" t="str">
        <f t="shared" si="58"/>
        <v/>
      </c>
      <c r="E401" s="66" t="str">
        <f>IF($O$2&gt;=M401,VLOOKUP(M401,Cs!$CB$7:$CN$33000,13,FALSE),"")</f>
        <v/>
      </c>
      <c r="F401" s="61" t="str">
        <f t="shared" si="59"/>
        <v/>
      </c>
      <c r="G401" s="62" t="str">
        <f>IF(M401&lt;=$O$2,T401,IF(M400=$O$2,$Q$3,IF(M399=$O$2,SUM($G$371:G399),IF(M398=$O$2,SUM(G400,-I400),IF(M397=$O$2,SUM(G400,H400),"")))))</f>
        <v/>
      </c>
      <c r="H401" s="62" t="str">
        <f>IF(M401&lt;=$O$2,CB401,IF(M400=$O$2,$BQ$3,IF(M399=$O$2,SUM($H$371:H399),IF(M398=$O$2,SUM(H400,-J400),""))))</f>
        <v/>
      </c>
      <c r="I401" s="62" t="str">
        <f>IF(M401&lt;=$O$2,U401,IF(M400=$O$2,$R$3,IF(M399=$O$2,SUM($I$371:I399),"")))</f>
        <v/>
      </c>
      <c r="J401" s="62" t="str">
        <f>IF(M401&lt;=$O$2,CC401,IF(M400=$O$2,$BR$3,IF(M399=$O$2,SUM($J$371:J399),"")))</f>
        <v/>
      </c>
      <c r="K401" s="63" t="str">
        <f t="shared" si="60"/>
        <v/>
      </c>
      <c r="M401" s="58">
        <f t="shared" si="61"/>
        <v>357</v>
      </c>
      <c r="O401" s="58" t="str">
        <f>IF($O$2&gt;=M401,VLOOKUP(M401,Cs!$CB$7:$CI$33000,8,FALSE),"")</f>
        <v/>
      </c>
      <c r="P401" s="58" t="str">
        <f>IF($O$2&gt;=M401,VLOOKUP(M401,Cs!$CB$7:$CI$33000,7,FALSE),"")</f>
        <v/>
      </c>
      <c r="Q401" s="58" t="str">
        <f>IF($O$2&gt;=M401,IF(VLOOKUP(M401,Cs!$CB$7:$CN$33000,9,FALSE)&lt;&gt;0,VLOOKUP(M401,Cs!$CB$7:$CN$33000,9,FALSE),""),"")</f>
        <v/>
      </c>
      <c r="R401" s="58" t="str">
        <f>IF($O$2&gt;=M401,VLOOKUP(M401,Cs!$CB$7:$CN$33000,10,FALSE),"")</f>
        <v/>
      </c>
      <c r="S401" s="58" t="str">
        <f>IF($O$2&gt;=M401,VLOOKUP(M401,Cs!$CB$7:$CN$33000,11,FALSE),"")</f>
        <v/>
      </c>
      <c r="T401" s="58" t="str">
        <f>IF($O$2&gt;=M401,IF(ISERROR(VLOOKUP(M401,Cs!$CB$7:$CI$10000,4,FALSE))=TRUE,"",IF(VLOOKUP(M401,Cs!$CB$7:$CI$10000,4,FALSE)&lt;&gt;0,VLOOKUP(M401,Cs!$CB$7:$CI$10000,4,FALSE),"")),"")</f>
        <v/>
      </c>
      <c r="U401" s="58" t="str">
        <f>IF($O$2&gt;=M401,IF(ISERROR(VLOOKUP(M401,Cs!$CB$7:$CI$10000,5,FALSE))=TRUE,"",IF(VLOOKUP(M401,Cs!$CB$7:$CI$10000,5,FALSE)&lt;&gt;0,VLOOKUP(M401,Cs!$CB$7:$CI$10000,5,FALSE),"")),"")</f>
        <v/>
      </c>
      <c r="V401" s="58" t="str">
        <f>IF($O$2&gt;=M401,VLOOKUP(M401,Cs!$CB$7:$CI$33000,6,FALSE),"")</f>
        <v/>
      </c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  <c r="AL401" s="73"/>
      <c r="AM401" s="73"/>
      <c r="AN401" s="73"/>
      <c r="AO401" s="73"/>
      <c r="AP401" s="73"/>
      <c r="AQ401" s="73"/>
      <c r="AR401" s="73"/>
      <c r="AS401" s="73"/>
      <c r="AT401" s="73"/>
      <c r="AU401" s="73"/>
      <c r="AV401" s="73"/>
      <c r="AW401" s="73"/>
      <c r="AX401" s="73"/>
      <c r="AY401" s="73"/>
      <c r="AZ401" s="73"/>
      <c r="BA401" s="73"/>
      <c r="BB401" s="73"/>
      <c r="CB401" s="58" t="str">
        <f>IF($O$2&gt;=M401,IF(ISERROR(VLOOKUP(M401,Cs!$CB$10007:$CI$33000,4,FALSE))=TRUE,"",IF(VLOOKUP(M401,Cs!$CB$10007:$CI$33000,4,FALSE)&lt;&gt;0,VLOOKUP(M401,Cs!$CB$10007:$CI$33000,4,FALSE),"")),"")</f>
        <v/>
      </c>
      <c r="CC401" s="58" t="str">
        <f>IF($O$2&gt;=M401,IF(ISERROR(VLOOKUP(M401,Cs!$CB$10007:$CI$33000,5,FALSE))=TRUE,"",IF(VLOOKUP(M401,Cs!$CB$10007:$CI$33000,5,FALSE)&lt;&gt;0,VLOOKUP(M401,Cs!$CB$10007:$CI$33000,5,FALSE),"")),"")</f>
        <v/>
      </c>
    </row>
    <row r="402" spans="1:81" x14ac:dyDescent="0.25">
      <c r="A402" s="59" t="str">
        <f t="shared" si="57"/>
        <v/>
      </c>
      <c r="B402" s="60" t="str">
        <f>IF($O$2&gt;=M402,VLOOKUP(M402,Cs!$CB$7:$CI$33000,2,FALSE),"")</f>
        <v/>
      </c>
      <c r="C402" s="61" t="str">
        <f>IF($O$2&gt;=M402,VLOOKUP(M402,Cs!$CB$7:$CN$33000,12,FALSE),"")</f>
        <v/>
      </c>
      <c r="D402" s="61" t="str">
        <f t="shared" si="58"/>
        <v/>
      </c>
      <c r="E402" s="66" t="str">
        <f>IF($O$2&gt;=M402,VLOOKUP(M402,Cs!$CB$7:$CN$33000,13,FALSE),"")</f>
        <v/>
      </c>
      <c r="F402" s="61" t="str">
        <f t="shared" si="59"/>
        <v/>
      </c>
      <c r="G402" s="62" t="str">
        <f>IF(M402&lt;=$O$2,T402,IF(M401=$O$2,$Q$3,IF(M400=$O$2,SUM($G$371:G400),IF(M399=$O$2,SUM(G401,-I401),IF(M398=$O$2,SUM(G401,H401),"")))))</f>
        <v/>
      </c>
      <c r="H402" s="62" t="str">
        <f>IF(M402&lt;=$O$2,CB402,IF(M401=$O$2,$BQ$3,IF(M400=$O$2,SUM($H$371:H400),IF(M399=$O$2,SUM(H401,-J401),""))))</f>
        <v/>
      </c>
      <c r="I402" s="62" t="str">
        <f>IF(M402&lt;=$O$2,U402,IF(M401=$O$2,$R$3,IF(M400=$O$2,SUM($I$371:I400),"")))</f>
        <v/>
      </c>
      <c r="J402" s="62" t="str">
        <f>IF(M402&lt;=$O$2,CC402,IF(M401=$O$2,$BR$3,IF(M400=$O$2,SUM($J$371:J400),"")))</f>
        <v/>
      </c>
      <c r="K402" s="63" t="str">
        <f t="shared" si="60"/>
        <v/>
      </c>
      <c r="M402" s="58">
        <f t="shared" si="61"/>
        <v>358</v>
      </c>
      <c r="O402" s="58" t="str">
        <f>IF($O$2&gt;=M402,VLOOKUP(M402,Cs!$CB$7:$CI$33000,8,FALSE),"")</f>
        <v/>
      </c>
      <c r="P402" s="58" t="str">
        <f>IF($O$2&gt;=M402,VLOOKUP(M402,Cs!$CB$7:$CI$33000,7,FALSE),"")</f>
        <v/>
      </c>
      <c r="Q402" s="58" t="str">
        <f>IF($O$2&gt;=M402,IF(VLOOKUP(M402,Cs!$CB$7:$CN$33000,9,FALSE)&lt;&gt;0,VLOOKUP(M402,Cs!$CB$7:$CN$33000,9,FALSE),""),"")</f>
        <v/>
      </c>
      <c r="R402" s="58" t="str">
        <f>IF($O$2&gt;=M402,VLOOKUP(M402,Cs!$CB$7:$CN$33000,10,FALSE),"")</f>
        <v/>
      </c>
      <c r="S402" s="58" t="str">
        <f>IF($O$2&gt;=M402,VLOOKUP(M402,Cs!$CB$7:$CN$33000,11,FALSE),"")</f>
        <v/>
      </c>
      <c r="T402" s="58" t="str">
        <f>IF($O$2&gt;=M402,IF(ISERROR(VLOOKUP(M402,Cs!$CB$7:$CI$10000,4,FALSE))=TRUE,"",IF(VLOOKUP(M402,Cs!$CB$7:$CI$10000,4,FALSE)&lt;&gt;0,VLOOKUP(M402,Cs!$CB$7:$CI$10000,4,FALSE),"")),"")</f>
        <v/>
      </c>
      <c r="U402" s="58" t="str">
        <f>IF($O$2&gt;=M402,IF(ISERROR(VLOOKUP(M402,Cs!$CB$7:$CI$10000,5,FALSE))=TRUE,"",IF(VLOOKUP(M402,Cs!$CB$7:$CI$10000,5,FALSE)&lt;&gt;0,VLOOKUP(M402,Cs!$CB$7:$CI$10000,5,FALSE),"")),"")</f>
        <v/>
      </c>
      <c r="V402" s="58" t="str">
        <f>IF($O$2&gt;=M402,VLOOKUP(M402,Cs!$CB$7:$CI$33000,6,FALSE),"")</f>
        <v/>
      </c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  <c r="AL402" s="73"/>
      <c r="AM402" s="73"/>
      <c r="AN402" s="73"/>
      <c r="AO402" s="73"/>
      <c r="AP402" s="73"/>
      <c r="AQ402" s="73"/>
      <c r="AR402" s="73"/>
      <c r="AS402" s="73"/>
      <c r="AT402" s="73"/>
      <c r="AU402" s="73"/>
      <c r="AV402" s="73"/>
      <c r="AW402" s="73"/>
      <c r="AX402" s="73"/>
      <c r="AY402" s="73"/>
      <c r="AZ402" s="73"/>
      <c r="BA402" s="73"/>
      <c r="BB402" s="73"/>
      <c r="CB402" s="58" t="str">
        <f>IF($O$2&gt;=M402,IF(ISERROR(VLOOKUP(M402,Cs!$CB$10007:$CI$33000,4,FALSE))=TRUE,"",IF(VLOOKUP(M402,Cs!$CB$10007:$CI$33000,4,FALSE)&lt;&gt;0,VLOOKUP(M402,Cs!$CB$10007:$CI$33000,4,FALSE),"")),"")</f>
        <v/>
      </c>
      <c r="CC402" s="58" t="str">
        <f>IF($O$2&gt;=M402,IF(ISERROR(VLOOKUP(M402,Cs!$CB$10007:$CI$33000,5,FALSE))=TRUE,"",IF(VLOOKUP(M402,Cs!$CB$10007:$CI$33000,5,FALSE)&lt;&gt;0,VLOOKUP(M402,Cs!$CB$10007:$CI$33000,5,FALSE),"")),"")</f>
        <v/>
      </c>
    </row>
    <row r="403" spans="1:81" x14ac:dyDescent="0.25">
      <c r="A403" s="59" t="str">
        <f t="shared" si="57"/>
        <v/>
      </c>
      <c r="B403" s="60" t="str">
        <f>IF($O$2&gt;=M403,VLOOKUP(M403,Cs!$CB$7:$CI$33000,2,FALSE),"")</f>
        <v/>
      </c>
      <c r="C403" s="61" t="str">
        <f>IF($O$2&gt;=M403,VLOOKUP(M403,Cs!$CB$7:$CN$33000,12,FALSE),"")</f>
        <v/>
      </c>
      <c r="D403" s="61" t="str">
        <f t="shared" si="58"/>
        <v/>
      </c>
      <c r="E403" s="66" t="str">
        <f>IF($O$2&gt;=M403,VLOOKUP(M403,Cs!$CB$7:$CN$33000,13,FALSE),"")</f>
        <v/>
      </c>
      <c r="F403" s="61" t="str">
        <f t="shared" si="59"/>
        <v/>
      </c>
      <c r="G403" s="62" t="str">
        <f>IF(M403&lt;=$O$2,T403,IF(M402=$O$2,$Q$3,IF(M401=$O$2,SUM($G$371:G401),IF(M400=$O$2,SUM(G402,-I402),IF(M399=$O$2,SUM(G402,H402),"")))))</f>
        <v/>
      </c>
      <c r="H403" s="62" t="str">
        <f>IF(M403&lt;=$O$2,CB403,IF(M402=$O$2,$BQ$3,IF(M401=$O$2,SUM($H$371:H401),IF(M400=$O$2,SUM(H402,-J402),""))))</f>
        <v/>
      </c>
      <c r="I403" s="62" t="str">
        <f>IF(M403&lt;=$O$2,U403,IF(M402=$O$2,$R$3,IF(M401=$O$2,SUM($I$371:I401),"")))</f>
        <v/>
      </c>
      <c r="J403" s="62" t="str">
        <f>IF(M403&lt;=$O$2,CC403,IF(M402=$O$2,$BR$3,IF(M401=$O$2,SUM($J$371:J401),"")))</f>
        <v/>
      </c>
      <c r="K403" s="63" t="str">
        <f t="shared" si="60"/>
        <v/>
      </c>
      <c r="M403" s="58">
        <f t="shared" si="61"/>
        <v>359</v>
      </c>
      <c r="O403" s="58" t="str">
        <f>IF($O$2&gt;=M403,VLOOKUP(M403,Cs!$CB$7:$CI$33000,8,FALSE),"")</f>
        <v/>
      </c>
      <c r="P403" s="58" t="str">
        <f>IF($O$2&gt;=M403,VLOOKUP(M403,Cs!$CB$7:$CI$33000,7,FALSE),"")</f>
        <v/>
      </c>
      <c r="Q403" s="58" t="str">
        <f>IF($O$2&gt;=M403,IF(VLOOKUP(M403,Cs!$CB$7:$CN$33000,9,FALSE)&lt;&gt;0,VLOOKUP(M403,Cs!$CB$7:$CN$33000,9,FALSE),""),"")</f>
        <v/>
      </c>
      <c r="R403" s="58" t="str">
        <f>IF($O$2&gt;=M403,VLOOKUP(M403,Cs!$CB$7:$CN$33000,10,FALSE),"")</f>
        <v/>
      </c>
      <c r="S403" s="58" t="str">
        <f>IF($O$2&gt;=M403,VLOOKUP(M403,Cs!$CB$7:$CN$33000,11,FALSE),"")</f>
        <v/>
      </c>
      <c r="T403" s="58" t="str">
        <f>IF($O$2&gt;=M403,IF(ISERROR(VLOOKUP(M403,Cs!$CB$7:$CI$10000,4,FALSE))=TRUE,"",IF(VLOOKUP(M403,Cs!$CB$7:$CI$10000,4,FALSE)&lt;&gt;0,VLOOKUP(M403,Cs!$CB$7:$CI$10000,4,FALSE),"")),"")</f>
        <v/>
      </c>
      <c r="U403" s="58" t="str">
        <f>IF($O$2&gt;=M403,IF(ISERROR(VLOOKUP(M403,Cs!$CB$7:$CI$10000,5,FALSE))=TRUE,"",IF(VLOOKUP(M403,Cs!$CB$7:$CI$10000,5,FALSE)&lt;&gt;0,VLOOKUP(M403,Cs!$CB$7:$CI$10000,5,FALSE),"")),"")</f>
        <v/>
      </c>
      <c r="V403" s="58" t="str">
        <f>IF($O$2&gt;=M403,VLOOKUP(M403,Cs!$CB$7:$CI$33000,6,FALSE),"")</f>
        <v/>
      </c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  <c r="AL403" s="73"/>
      <c r="AM403" s="73"/>
      <c r="AN403" s="73"/>
      <c r="AO403" s="73"/>
      <c r="AP403" s="73"/>
      <c r="AQ403" s="73"/>
      <c r="AR403" s="73"/>
      <c r="AS403" s="73"/>
      <c r="AT403" s="73"/>
      <c r="AU403" s="73"/>
      <c r="AV403" s="73"/>
      <c r="AW403" s="73"/>
      <c r="AX403" s="73"/>
      <c r="AY403" s="73"/>
      <c r="AZ403" s="73"/>
      <c r="BA403" s="73"/>
      <c r="BB403" s="73"/>
      <c r="CB403" s="58" t="str">
        <f>IF($O$2&gt;=M403,IF(ISERROR(VLOOKUP(M403,Cs!$CB$10007:$CI$33000,4,FALSE))=TRUE,"",IF(VLOOKUP(M403,Cs!$CB$10007:$CI$33000,4,FALSE)&lt;&gt;0,VLOOKUP(M403,Cs!$CB$10007:$CI$33000,4,FALSE),"")),"")</f>
        <v/>
      </c>
      <c r="CC403" s="58" t="str">
        <f>IF($O$2&gt;=M403,IF(ISERROR(VLOOKUP(M403,Cs!$CB$10007:$CI$33000,5,FALSE))=TRUE,"",IF(VLOOKUP(M403,Cs!$CB$10007:$CI$33000,5,FALSE)&lt;&gt;0,VLOOKUP(M403,Cs!$CB$10007:$CI$33000,5,FALSE),"")),"")</f>
        <v/>
      </c>
    </row>
    <row r="404" spans="1:81" x14ac:dyDescent="0.25">
      <c r="A404" s="59" t="str">
        <f t="shared" si="57"/>
        <v/>
      </c>
      <c r="B404" s="60" t="str">
        <f>IF($O$2&gt;=M404,VLOOKUP(M404,Cs!$CB$7:$CI$33000,2,FALSE),"")</f>
        <v/>
      </c>
      <c r="C404" s="61" t="str">
        <f>IF($O$2&gt;=M404,VLOOKUP(M404,Cs!$CB$7:$CN$33000,12,FALSE),"")</f>
        <v/>
      </c>
      <c r="D404" s="61" t="str">
        <f t="shared" si="58"/>
        <v/>
      </c>
      <c r="E404" s="66" t="str">
        <f>IF($O$2&gt;=M404,VLOOKUP(M404,Cs!$CB$7:$CN$33000,13,FALSE),"")</f>
        <v/>
      </c>
      <c r="F404" s="61" t="str">
        <f t="shared" si="59"/>
        <v/>
      </c>
      <c r="G404" s="62" t="str">
        <f>IF(M404&lt;=$O$2,T404,IF(M403=$O$2,$Q$3,IF(M402=$O$2,SUM($G$371:G402),IF(M401=$O$2,SUM(G403,-I403),IF(M400=$O$2,SUM(G403,H403),"")))))</f>
        <v/>
      </c>
      <c r="H404" s="62" t="str">
        <f>IF(M404&lt;=$O$2,CB404,IF(M403=$O$2,$BQ$3,IF(M402=$O$2,SUM($H$371:H402),IF(M401=$O$2,SUM(H403,-J403),""))))</f>
        <v/>
      </c>
      <c r="I404" s="62" t="str">
        <f>IF(M404&lt;=$O$2,U404,IF(M403=$O$2,$R$3,IF(M402=$O$2,SUM($I$371:I402),"")))</f>
        <v/>
      </c>
      <c r="J404" s="62" t="str">
        <f>IF(M404&lt;=$O$2,CC404,IF(M403=$O$2,$BR$3,IF(M402=$O$2,SUM($J$371:J402),"")))</f>
        <v/>
      </c>
      <c r="K404" s="63" t="str">
        <f t="shared" si="60"/>
        <v/>
      </c>
      <c r="M404" s="58">
        <f t="shared" si="61"/>
        <v>360</v>
      </c>
      <c r="O404" s="58" t="str">
        <f>IF($O$2&gt;=M404,VLOOKUP(M404,Cs!$CB$7:$CI$33000,8,FALSE),"")</f>
        <v/>
      </c>
      <c r="P404" s="58" t="str">
        <f>IF($O$2&gt;=M404,VLOOKUP(M404,Cs!$CB$7:$CI$33000,7,FALSE),"")</f>
        <v/>
      </c>
      <c r="Q404" s="58" t="str">
        <f>IF($O$2&gt;=M404,IF(VLOOKUP(M404,Cs!$CB$7:$CN$33000,9,FALSE)&lt;&gt;0,VLOOKUP(M404,Cs!$CB$7:$CN$33000,9,FALSE),""),"")</f>
        <v/>
      </c>
      <c r="R404" s="58" t="str">
        <f>IF($O$2&gt;=M404,VLOOKUP(M404,Cs!$CB$7:$CN$33000,10,FALSE),"")</f>
        <v/>
      </c>
      <c r="S404" s="58" t="str">
        <f>IF($O$2&gt;=M404,VLOOKUP(M404,Cs!$CB$7:$CN$33000,11,FALSE),"")</f>
        <v/>
      </c>
      <c r="T404" s="58" t="str">
        <f>IF($O$2&gt;=M404,IF(ISERROR(VLOOKUP(M404,Cs!$CB$7:$CI$10000,4,FALSE))=TRUE,"",IF(VLOOKUP(M404,Cs!$CB$7:$CI$10000,4,FALSE)&lt;&gt;0,VLOOKUP(M404,Cs!$CB$7:$CI$10000,4,FALSE),"")),"")</f>
        <v/>
      </c>
      <c r="U404" s="58" t="str">
        <f>IF($O$2&gt;=M404,IF(ISERROR(VLOOKUP(M404,Cs!$CB$7:$CI$10000,5,FALSE))=TRUE,"",IF(VLOOKUP(M404,Cs!$CB$7:$CI$10000,5,FALSE)&lt;&gt;0,VLOOKUP(M404,Cs!$CB$7:$CI$10000,5,FALSE),"")),"")</f>
        <v/>
      </c>
      <c r="V404" s="58" t="str">
        <f>IF($O$2&gt;=M404,VLOOKUP(M404,Cs!$CB$7:$CI$33000,6,FALSE),"")</f>
        <v/>
      </c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  <c r="AL404" s="73"/>
      <c r="AM404" s="73"/>
      <c r="AN404" s="73"/>
      <c r="AO404" s="73"/>
      <c r="AP404" s="73"/>
      <c r="AQ404" s="73"/>
      <c r="AR404" s="73"/>
      <c r="AS404" s="73"/>
      <c r="AT404" s="73"/>
      <c r="AU404" s="73"/>
      <c r="AV404" s="73"/>
      <c r="AW404" s="73"/>
      <c r="AX404" s="73"/>
      <c r="AY404" s="73"/>
      <c r="AZ404" s="73"/>
      <c r="BA404" s="73"/>
      <c r="BB404" s="73"/>
      <c r="CB404" s="58" t="str">
        <f>IF($O$2&gt;=M404,IF(ISERROR(VLOOKUP(M404,Cs!$CB$10007:$CI$33000,4,FALSE))=TRUE,"",IF(VLOOKUP(M404,Cs!$CB$10007:$CI$33000,4,FALSE)&lt;&gt;0,VLOOKUP(M404,Cs!$CB$10007:$CI$33000,4,FALSE),"")),"")</f>
        <v/>
      </c>
      <c r="CC404" s="58" t="str">
        <f>IF($O$2&gt;=M404,IF(ISERROR(VLOOKUP(M404,Cs!$CB$10007:$CI$33000,5,FALSE))=TRUE,"",IF(VLOOKUP(M404,Cs!$CB$10007:$CI$33000,5,FALSE)&lt;&gt;0,VLOOKUP(M404,Cs!$CB$10007:$CI$33000,5,FALSE),"")),"")</f>
        <v/>
      </c>
    </row>
    <row r="405" spans="1:81" x14ac:dyDescent="0.25">
      <c r="A405" s="59" t="str">
        <f t="shared" si="57"/>
        <v/>
      </c>
      <c r="B405" s="60" t="str">
        <f>IF($O$2&gt;=M405,VLOOKUP(M405,Cs!$CB$7:$CI$33000,2,FALSE),"")</f>
        <v/>
      </c>
      <c r="C405" s="61" t="str">
        <f>IF($O$2&gt;=M405,VLOOKUP(M405,Cs!$CB$7:$CN$33000,12,FALSE),"")</f>
        <v/>
      </c>
      <c r="D405" s="61" t="str">
        <f t="shared" si="58"/>
        <v/>
      </c>
      <c r="E405" s="66" t="str">
        <f>IF($O$2&gt;=M405,VLOOKUP(M405,Cs!$CB$7:$CN$33000,13,FALSE),"")</f>
        <v/>
      </c>
      <c r="F405" s="61" t="str">
        <f t="shared" si="59"/>
        <v/>
      </c>
      <c r="G405" s="62" t="str">
        <f>IF(M405&lt;=$O$2,T405,IF(M404=$O$2,$Q$3,IF(M403=$O$2,SUM($G$371:G403),IF(M402=$O$2,SUM(G404,-I404),IF(M401=$O$2,SUM(G404,H404),"")))))</f>
        <v/>
      </c>
      <c r="H405" s="62" t="str">
        <f>IF(M405&lt;=$O$2,CB405,IF(M404=$O$2,$BQ$3,IF(M403=$O$2,SUM($H$371:H403),IF(M402=$O$2,SUM(H404,-J404),""))))</f>
        <v/>
      </c>
      <c r="I405" s="62" t="str">
        <f>IF(M405&lt;=$O$2,U405,IF(M404=$O$2,$R$3,IF(M403=$O$2,SUM($I$371:I403),"")))</f>
        <v/>
      </c>
      <c r="J405" s="62" t="str">
        <f>IF(M405&lt;=$O$2,CC405,IF(M404=$O$2,$BR$3,IF(M403=$O$2,SUM($J$371:J403),"")))</f>
        <v/>
      </c>
      <c r="K405" s="63" t="str">
        <f t="shared" si="60"/>
        <v/>
      </c>
      <c r="M405" s="58">
        <f t="shared" si="61"/>
        <v>361</v>
      </c>
      <c r="O405" s="58" t="str">
        <f>IF($O$2&gt;=M405,VLOOKUP(M405,Cs!$CB$7:$CI$33000,8,FALSE),"")</f>
        <v/>
      </c>
      <c r="P405" s="58" t="str">
        <f>IF($O$2&gt;=M405,VLOOKUP(M405,Cs!$CB$7:$CI$33000,7,FALSE),"")</f>
        <v/>
      </c>
      <c r="Q405" s="58" t="str">
        <f>IF($O$2&gt;=M405,IF(VLOOKUP(M405,Cs!$CB$7:$CN$33000,9,FALSE)&lt;&gt;0,VLOOKUP(M405,Cs!$CB$7:$CN$33000,9,FALSE),""),"")</f>
        <v/>
      </c>
      <c r="R405" s="58" t="str">
        <f>IF($O$2&gt;=M405,VLOOKUP(M405,Cs!$CB$7:$CN$33000,10,FALSE),"")</f>
        <v/>
      </c>
      <c r="S405" s="58" t="str">
        <f>IF($O$2&gt;=M405,VLOOKUP(M405,Cs!$CB$7:$CN$33000,11,FALSE),"")</f>
        <v/>
      </c>
      <c r="T405" s="58" t="str">
        <f>IF($O$2&gt;=M405,IF(ISERROR(VLOOKUP(M405,Cs!$CB$7:$CI$10000,4,FALSE))=TRUE,"",IF(VLOOKUP(M405,Cs!$CB$7:$CI$10000,4,FALSE)&lt;&gt;0,VLOOKUP(M405,Cs!$CB$7:$CI$10000,4,FALSE),"")),"")</f>
        <v/>
      </c>
      <c r="U405" s="58" t="str">
        <f>IF($O$2&gt;=M405,IF(ISERROR(VLOOKUP(M405,Cs!$CB$7:$CI$10000,5,FALSE))=TRUE,"",IF(VLOOKUP(M405,Cs!$CB$7:$CI$10000,5,FALSE)&lt;&gt;0,VLOOKUP(M405,Cs!$CB$7:$CI$10000,5,FALSE),"")),"")</f>
        <v/>
      </c>
      <c r="V405" s="58" t="str">
        <f>IF($O$2&gt;=M405,VLOOKUP(M405,Cs!$CB$7:$CI$33000,6,FALSE),"")</f>
        <v/>
      </c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  <c r="AL405" s="73"/>
      <c r="AM405" s="73"/>
      <c r="AN405" s="73"/>
      <c r="AO405" s="73"/>
      <c r="AP405" s="73"/>
      <c r="AQ405" s="73"/>
      <c r="AR405" s="73"/>
      <c r="AS405" s="73"/>
      <c r="AT405" s="73"/>
      <c r="AU405" s="73"/>
      <c r="AV405" s="73"/>
      <c r="AW405" s="73"/>
      <c r="AX405" s="73"/>
      <c r="AY405" s="73"/>
      <c r="AZ405" s="73"/>
      <c r="BA405" s="73"/>
      <c r="BB405" s="73"/>
      <c r="CB405" s="58" t="str">
        <f>IF($O$2&gt;=M405,IF(ISERROR(VLOOKUP(M405,Cs!$CB$10007:$CI$33000,4,FALSE))=TRUE,"",IF(VLOOKUP(M405,Cs!$CB$10007:$CI$33000,4,FALSE)&lt;&gt;0,VLOOKUP(M405,Cs!$CB$10007:$CI$33000,4,FALSE),"")),"")</f>
        <v/>
      </c>
      <c r="CC405" s="58" t="str">
        <f>IF($O$2&gt;=M405,IF(ISERROR(VLOOKUP(M405,Cs!$CB$10007:$CI$33000,5,FALSE))=TRUE,"",IF(VLOOKUP(M405,Cs!$CB$10007:$CI$33000,5,FALSE)&lt;&gt;0,VLOOKUP(M405,Cs!$CB$10007:$CI$33000,5,FALSE),"")),"")</f>
        <v/>
      </c>
    </row>
    <row r="406" spans="1:81" x14ac:dyDescent="0.25">
      <c r="A406" s="59" t="str">
        <f t="shared" si="57"/>
        <v/>
      </c>
      <c r="B406" s="60" t="str">
        <f>IF($O$2&gt;=M406,VLOOKUP(M406,Cs!$CB$7:$CI$33000,2,FALSE),"")</f>
        <v/>
      </c>
      <c r="C406" s="61" t="str">
        <f>IF($O$2&gt;=M406,VLOOKUP(M406,Cs!$CB$7:$CN$33000,12,FALSE),"")</f>
        <v/>
      </c>
      <c r="D406" s="61" t="str">
        <f t="shared" si="58"/>
        <v/>
      </c>
      <c r="E406" s="66" t="str">
        <f>IF($O$2&gt;=M406,VLOOKUP(M406,Cs!$CB$7:$CN$33000,13,FALSE),"")</f>
        <v/>
      </c>
      <c r="F406" s="61" t="str">
        <f t="shared" si="59"/>
        <v/>
      </c>
      <c r="G406" s="62" t="str">
        <f>IF(M406&lt;=$O$2,T406,IF(M405=$O$2,$Q$3,IF(M404=$O$2,SUM($G$371:G404),IF(M403=$O$2,SUM(G405,-I405),IF(M402=$O$2,SUM(G405,H405),"")))))</f>
        <v/>
      </c>
      <c r="H406" s="62" t="str">
        <f>IF(M406&lt;=$O$2,CB406,IF(M405=$O$2,$BQ$3,IF(M404=$O$2,SUM($H$371:H404),IF(M403=$O$2,SUM(H405,-J405),""))))</f>
        <v/>
      </c>
      <c r="I406" s="62" t="str">
        <f>IF(M406&lt;=$O$2,U406,IF(M405=$O$2,$R$3,IF(M404=$O$2,SUM($I$371:I404),"")))</f>
        <v/>
      </c>
      <c r="J406" s="62" t="str">
        <f>IF(M406&lt;=$O$2,CC406,IF(M405=$O$2,$BR$3,IF(M404=$O$2,SUM($J$371:J404),"")))</f>
        <v/>
      </c>
      <c r="K406" s="63" t="str">
        <f t="shared" si="60"/>
        <v/>
      </c>
      <c r="M406" s="58">
        <f t="shared" si="61"/>
        <v>362</v>
      </c>
      <c r="O406" s="58" t="str">
        <f>IF($O$2&gt;=M406,VLOOKUP(M406,Cs!$CB$7:$CI$33000,8,FALSE),"")</f>
        <v/>
      </c>
      <c r="P406" s="58" t="str">
        <f>IF($O$2&gt;=M406,VLOOKUP(M406,Cs!$CB$7:$CI$33000,7,FALSE),"")</f>
        <v/>
      </c>
      <c r="Q406" s="58" t="str">
        <f>IF($O$2&gt;=M406,IF(VLOOKUP(M406,Cs!$CB$7:$CN$33000,9,FALSE)&lt;&gt;0,VLOOKUP(M406,Cs!$CB$7:$CN$33000,9,FALSE),""),"")</f>
        <v/>
      </c>
      <c r="R406" s="58" t="str">
        <f>IF($O$2&gt;=M406,VLOOKUP(M406,Cs!$CB$7:$CN$33000,10,FALSE),"")</f>
        <v/>
      </c>
      <c r="S406" s="58" t="str">
        <f>IF($O$2&gt;=M406,VLOOKUP(M406,Cs!$CB$7:$CN$33000,11,FALSE),"")</f>
        <v/>
      </c>
      <c r="T406" s="58" t="str">
        <f>IF($O$2&gt;=M406,IF(ISERROR(VLOOKUP(M406,Cs!$CB$7:$CI$10000,4,FALSE))=TRUE,"",IF(VLOOKUP(M406,Cs!$CB$7:$CI$10000,4,FALSE)&lt;&gt;0,VLOOKUP(M406,Cs!$CB$7:$CI$10000,4,FALSE),"")),"")</f>
        <v/>
      </c>
      <c r="U406" s="58" t="str">
        <f>IF($O$2&gt;=M406,IF(ISERROR(VLOOKUP(M406,Cs!$CB$7:$CI$10000,5,FALSE))=TRUE,"",IF(VLOOKUP(M406,Cs!$CB$7:$CI$10000,5,FALSE)&lt;&gt;0,VLOOKUP(M406,Cs!$CB$7:$CI$10000,5,FALSE),"")),"")</f>
        <v/>
      </c>
      <c r="V406" s="58" t="str">
        <f>IF($O$2&gt;=M406,VLOOKUP(M406,Cs!$CB$7:$CI$33000,6,FALSE),"")</f>
        <v/>
      </c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  <c r="AL406" s="73"/>
      <c r="AM406" s="73"/>
      <c r="AN406" s="73"/>
      <c r="AO406" s="73"/>
      <c r="AP406" s="73"/>
      <c r="AQ406" s="73"/>
      <c r="AR406" s="73"/>
      <c r="AS406" s="73"/>
      <c r="AT406" s="73"/>
      <c r="AU406" s="73"/>
      <c r="AV406" s="73"/>
      <c r="AW406" s="73"/>
      <c r="AX406" s="73"/>
      <c r="AY406" s="73"/>
      <c r="AZ406" s="73"/>
      <c r="BA406" s="73"/>
      <c r="BB406" s="73"/>
      <c r="CB406" s="58" t="str">
        <f>IF($O$2&gt;=M406,IF(ISERROR(VLOOKUP(M406,Cs!$CB$10007:$CI$33000,4,FALSE))=TRUE,"",IF(VLOOKUP(M406,Cs!$CB$10007:$CI$33000,4,FALSE)&lt;&gt;0,VLOOKUP(M406,Cs!$CB$10007:$CI$33000,4,FALSE),"")),"")</f>
        <v/>
      </c>
      <c r="CC406" s="58" t="str">
        <f>IF($O$2&gt;=M406,IF(ISERROR(VLOOKUP(M406,Cs!$CB$10007:$CI$33000,5,FALSE))=TRUE,"",IF(VLOOKUP(M406,Cs!$CB$10007:$CI$33000,5,FALSE)&lt;&gt;0,VLOOKUP(M406,Cs!$CB$10007:$CI$33000,5,FALSE),"")),"")</f>
        <v/>
      </c>
    </row>
    <row r="407" spans="1:81" x14ac:dyDescent="0.25">
      <c r="A407" s="59" t="str">
        <f t="shared" si="57"/>
        <v/>
      </c>
      <c r="B407" s="60" t="str">
        <f>IF($O$2&gt;=M407,VLOOKUP(M407,Cs!$CB$7:$CI$33000,2,FALSE),"")</f>
        <v/>
      </c>
      <c r="C407" s="61" t="str">
        <f>IF($O$2&gt;=M407,VLOOKUP(M407,Cs!$CB$7:$CN$33000,12,FALSE),"")</f>
        <v/>
      </c>
      <c r="D407" s="61" t="str">
        <f t="shared" si="58"/>
        <v/>
      </c>
      <c r="E407" s="66" t="str">
        <f>IF($O$2&gt;=M407,VLOOKUP(M407,Cs!$CB$7:$CN$33000,13,FALSE),"")</f>
        <v/>
      </c>
      <c r="F407" s="61" t="str">
        <f t="shared" si="59"/>
        <v/>
      </c>
      <c r="G407" s="62" t="str">
        <f>IF(M407&lt;=$O$2,T407,IF(M406=$O$2,$Q$3,IF(M405=$O$2,SUM($G$371:G405),IF(M404=$O$2,SUM(G406,-I406),IF(M403=$O$2,SUM(G406,H406),"")))))</f>
        <v/>
      </c>
      <c r="H407" s="62" t="str">
        <f>IF(M407&lt;=$O$2,CB407,IF(M406=$O$2,$BQ$3,IF(M405=$O$2,SUM($H$371:H405),IF(M404=$O$2,SUM(H406,-J406),""))))</f>
        <v/>
      </c>
      <c r="I407" s="62" t="str">
        <f>IF(M407&lt;=$O$2,U407,IF(M406=$O$2,$R$3,IF(M405=$O$2,SUM($I$371:I405),"")))</f>
        <v/>
      </c>
      <c r="J407" s="62" t="str">
        <f>IF(M407&lt;=$O$2,CC407,IF(M406=$O$2,$BR$3,IF(M405=$O$2,SUM($J$371:J405),"")))</f>
        <v/>
      </c>
      <c r="K407" s="63" t="str">
        <f t="shared" si="60"/>
        <v/>
      </c>
      <c r="M407" s="58">
        <f t="shared" si="61"/>
        <v>363</v>
      </c>
      <c r="O407" s="58" t="str">
        <f>IF($O$2&gt;=M407,VLOOKUP(M407,Cs!$CB$7:$CI$33000,8,FALSE),"")</f>
        <v/>
      </c>
      <c r="P407" s="58" t="str">
        <f>IF($O$2&gt;=M407,VLOOKUP(M407,Cs!$CB$7:$CI$33000,7,FALSE),"")</f>
        <v/>
      </c>
      <c r="Q407" s="58" t="str">
        <f>IF($O$2&gt;=M407,IF(VLOOKUP(M407,Cs!$CB$7:$CN$33000,9,FALSE)&lt;&gt;0,VLOOKUP(M407,Cs!$CB$7:$CN$33000,9,FALSE),""),"")</f>
        <v/>
      </c>
      <c r="R407" s="58" t="str">
        <f>IF($O$2&gt;=M407,VLOOKUP(M407,Cs!$CB$7:$CN$33000,10,FALSE),"")</f>
        <v/>
      </c>
      <c r="S407" s="58" t="str">
        <f>IF($O$2&gt;=M407,VLOOKUP(M407,Cs!$CB$7:$CN$33000,11,FALSE),"")</f>
        <v/>
      </c>
      <c r="T407" s="58" t="str">
        <f>IF($O$2&gt;=M407,IF(ISERROR(VLOOKUP(M407,Cs!$CB$7:$CI$10000,4,FALSE))=TRUE,"",IF(VLOOKUP(M407,Cs!$CB$7:$CI$10000,4,FALSE)&lt;&gt;0,VLOOKUP(M407,Cs!$CB$7:$CI$10000,4,FALSE),"")),"")</f>
        <v/>
      </c>
      <c r="U407" s="58" t="str">
        <f>IF($O$2&gt;=M407,IF(ISERROR(VLOOKUP(M407,Cs!$CB$7:$CI$10000,5,FALSE))=TRUE,"",IF(VLOOKUP(M407,Cs!$CB$7:$CI$10000,5,FALSE)&lt;&gt;0,VLOOKUP(M407,Cs!$CB$7:$CI$10000,5,FALSE),"")),"")</f>
        <v/>
      </c>
      <c r="V407" s="58" t="str">
        <f>IF($O$2&gt;=M407,VLOOKUP(M407,Cs!$CB$7:$CI$33000,6,FALSE),"")</f>
        <v/>
      </c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  <c r="AL407" s="73"/>
      <c r="AM407" s="73"/>
      <c r="AN407" s="73"/>
      <c r="AO407" s="73"/>
      <c r="AP407" s="73"/>
      <c r="AQ407" s="73"/>
      <c r="AR407" s="73"/>
      <c r="AS407" s="73"/>
      <c r="AT407" s="73"/>
      <c r="AU407" s="73"/>
      <c r="AV407" s="73"/>
      <c r="AW407" s="73"/>
      <c r="AX407" s="73"/>
      <c r="AY407" s="73"/>
      <c r="AZ407" s="73"/>
      <c r="BA407" s="73"/>
      <c r="BB407" s="73"/>
      <c r="CB407" s="58" t="str">
        <f>IF($O$2&gt;=M407,IF(ISERROR(VLOOKUP(M407,Cs!$CB$10007:$CI$33000,4,FALSE))=TRUE,"",IF(VLOOKUP(M407,Cs!$CB$10007:$CI$33000,4,FALSE)&lt;&gt;0,VLOOKUP(M407,Cs!$CB$10007:$CI$33000,4,FALSE),"")),"")</f>
        <v/>
      </c>
      <c r="CC407" s="58" t="str">
        <f>IF($O$2&gt;=M407,IF(ISERROR(VLOOKUP(M407,Cs!$CB$10007:$CI$33000,5,FALSE))=TRUE,"",IF(VLOOKUP(M407,Cs!$CB$10007:$CI$33000,5,FALSE)&lt;&gt;0,VLOOKUP(M407,Cs!$CB$10007:$CI$33000,5,FALSE),"")),"")</f>
        <v/>
      </c>
    </row>
    <row r="408" spans="1:81" x14ac:dyDescent="0.25">
      <c r="A408" s="59" t="str">
        <f t="shared" si="57"/>
        <v/>
      </c>
      <c r="B408" s="60" t="str">
        <f>IF($O$2&gt;=M408,VLOOKUP(M408,Cs!$CB$7:$CI$33000,2,FALSE),"")</f>
        <v/>
      </c>
      <c r="C408" s="61" t="str">
        <f>IF($O$2&gt;=M408,VLOOKUP(M408,Cs!$CB$7:$CN$33000,12,FALSE),"")</f>
        <v/>
      </c>
      <c r="D408" s="61" t="str">
        <f t="shared" si="58"/>
        <v/>
      </c>
      <c r="E408" s="66" t="str">
        <f>IF($O$2&gt;=M408,VLOOKUP(M408,Cs!$CB$7:$CN$33000,13,FALSE),"")</f>
        <v/>
      </c>
      <c r="F408" s="61" t="str">
        <f t="shared" si="59"/>
        <v/>
      </c>
      <c r="G408" s="62" t="str">
        <f>IF(M408&lt;=$O$2,T408,IF(M407=$O$2,$Q$3,IF(M406=$O$2,SUM($G$371:G406),IF(M405=$O$2,SUM(G407,-I407),IF(M404=$O$2,SUM(G407,H407),"")))))</f>
        <v/>
      </c>
      <c r="H408" s="62" t="str">
        <f>IF(M408&lt;=$O$2,CB408,IF(M407=$O$2,$BQ$3,IF(M406=$O$2,SUM($H$371:H406),IF(M405=$O$2,SUM(H407,-J407),""))))</f>
        <v/>
      </c>
      <c r="I408" s="62" t="str">
        <f>IF(M408&lt;=$O$2,U408,IF(M407=$O$2,$R$3,IF(M406=$O$2,SUM($I$371:I406),"")))</f>
        <v/>
      </c>
      <c r="J408" s="62" t="str">
        <f>IF(M408&lt;=$O$2,CC408,IF(M407=$O$2,$BR$3,IF(M406=$O$2,SUM($J$371:J406),"")))</f>
        <v/>
      </c>
      <c r="K408" s="63" t="str">
        <f t="shared" si="60"/>
        <v/>
      </c>
      <c r="M408" s="58">
        <f t="shared" si="61"/>
        <v>364</v>
      </c>
      <c r="O408" s="58" t="str">
        <f>IF($O$2&gt;=M408,VLOOKUP(M408,Cs!$CB$7:$CI$33000,8,FALSE),"")</f>
        <v/>
      </c>
      <c r="P408" s="58" t="str">
        <f>IF($O$2&gt;=M408,VLOOKUP(M408,Cs!$CB$7:$CI$33000,7,FALSE),"")</f>
        <v/>
      </c>
      <c r="Q408" s="58" t="str">
        <f>IF($O$2&gt;=M408,IF(VLOOKUP(M408,Cs!$CB$7:$CN$33000,9,FALSE)&lt;&gt;0,VLOOKUP(M408,Cs!$CB$7:$CN$33000,9,FALSE),""),"")</f>
        <v/>
      </c>
      <c r="R408" s="58" t="str">
        <f>IF($O$2&gt;=M408,VLOOKUP(M408,Cs!$CB$7:$CN$33000,10,FALSE),"")</f>
        <v/>
      </c>
      <c r="S408" s="58" t="str">
        <f>IF($O$2&gt;=M408,VLOOKUP(M408,Cs!$CB$7:$CN$33000,11,FALSE),"")</f>
        <v/>
      </c>
      <c r="T408" s="58" t="str">
        <f>IF($O$2&gt;=M408,IF(ISERROR(VLOOKUP(M408,Cs!$CB$7:$CI$10000,4,FALSE))=TRUE,"",IF(VLOOKUP(M408,Cs!$CB$7:$CI$10000,4,FALSE)&lt;&gt;0,VLOOKUP(M408,Cs!$CB$7:$CI$10000,4,FALSE),"")),"")</f>
        <v/>
      </c>
      <c r="U408" s="58" t="str">
        <f>IF($O$2&gt;=M408,IF(ISERROR(VLOOKUP(M408,Cs!$CB$7:$CI$10000,5,FALSE))=TRUE,"",IF(VLOOKUP(M408,Cs!$CB$7:$CI$10000,5,FALSE)&lt;&gt;0,VLOOKUP(M408,Cs!$CB$7:$CI$10000,5,FALSE),"")),"")</f>
        <v/>
      </c>
      <c r="V408" s="58" t="str">
        <f>IF($O$2&gt;=M408,VLOOKUP(M408,Cs!$CB$7:$CI$33000,6,FALSE),"")</f>
        <v/>
      </c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  <c r="AL408" s="73"/>
      <c r="AM408" s="73"/>
      <c r="AN408" s="73"/>
      <c r="AO408" s="73"/>
      <c r="AP408" s="73"/>
      <c r="AQ408" s="73"/>
      <c r="AR408" s="73"/>
      <c r="AS408" s="73"/>
      <c r="AT408" s="73"/>
      <c r="AU408" s="73"/>
      <c r="AV408" s="73"/>
      <c r="AW408" s="73"/>
      <c r="AX408" s="73"/>
      <c r="AY408" s="73"/>
      <c r="AZ408" s="73"/>
      <c r="BA408" s="73"/>
      <c r="BB408" s="73"/>
      <c r="CB408" s="58" t="str">
        <f>IF($O$2&gt;=M408,IF(ISERROR(VLOOKUP(M408,Cs!$CB$10007:$CI$33000,4,FALSE))=TRUE,"",IF(VLOOKUP(M408,Cs!$CB$10007:$CI$33000,4,FALSE)&lt;&gt;0,VLOOKUP(M408,Cs!$CB$10007:$CI$33000,4,FALSE),"")),"")</f>
        <v/>
      </c>
      <c r="CC408" s="58" t="str">
        <f>IF($O$2&gt;=M408,IF(ISERROR(VLOOKUP(M408,Cs!$CB$10007:$CI$33000,5,FALSE))=TRUE,"",IF(VLOOKUP(M408,Cs!$CB$10007:$CI$33000,5,FALSE)&lt;&gt;0,VLOOKUP(M408,Cs!$CB$10007:$CI$33000,5,FALSE),"")),"")</f>
        <v/>
      </c>
    </row>
    <row r="409" spans="1:81" x14ac:dyDescent="0.25">
      <c r="A409" s="59" t="str">
        <f t="shared" si="57"/>
        <v/>
      </c>
      <c r="B409" s="60" t="str">
        <f>IF($O$2&gt;=M409,VLOOKUP(M409,Cs!$CB$7:$CI$33000,2,FALSE),"")</f>
        <v/>
      </c>
      <c r="C409" s="61" t="str">
        <f>IF($O$2&gt;=M409,VLOOKUP(M409,Cs!$CB$7:$CN$33000,12,FALSE),"")</f>
        <v/>
      </c>
      <c r="D409" s="61" t="str">
        <f t="shared" si="58"/>
        <v/>
      </c>
      <c r="E409" s="66" t="str">
        <f>IF($O$2&gt;=M409,VLOOKUP(M409,Cs!$CB$7:$CN$33000,13,FALSE),"")</f>
        <v/>
      </c>
      <c r="F409" s="61" t="str">
        <f t="shared" si="59"/>
        <v/>
      </c>
      <c r="G409" s="62" t="str">
        <f>IF(M409&lt;=$O$2,T409,IF(M408=$O$2,$Q$3,IF(M407=$O$2,SUM($G$371:G407),IF(M406=$O$2,SUM(G408,-I408),IF(M405=$O$2,SUM(G408,H408),"")))))</f>
        <v/>
      </c>
      <c r="H409" s="62" t="str">
        <f>IF(M409&lt;=$O$2,CB409,IF(M408=$O$2,$BQ$3,IF(M407=$O$2,SUM($H$371:H407),IF(M406=$O$2,SUM(H408,-J408),""))))</f>
        <v/>
      </c>
      <c r="I409" s="62" t="str">
        <f>IF(M409&lt;=$O$2,U409,IF(M408=$O$2,$R$3,IF(M407=$O$2,SUM($I$371:I407),"")))</f>
        <v/>
      </c>
      <c r="J409" s="62" t="str">
        <f>IF(M409&lt;=$O$2,CC409,IF(M408=$O$2,$BR$3,IF(M407=$O$2,SUM($J$371:J407),"")))</f>
        <v/>
      </c>
      <c r="K409" s="63" t="str">
        <f t="shared" si="60"/>
        <v/>
      </c>
      <c r="M409" s="58">
        <f t="shared" si="61"/>
        <v>365</v>
      </c>
      <c r="O409" s="58" t="str">
        <f>IF($O$2&gt;=M409,VLOOKUP(M409,Cs!$CB$7:$CI$33000,8,FALSE),"")</f>
        <v/>
      </c>
      <c r="P409" s="58" t="str">
        <f>IF($O$2&gt;=M409,VLOOKUP(M409,Cs!$CB$7:$CI$33000,7,FALSE),"")</f>
        <v/>
      </c>
      <c r="Q409" s="58" t="str">
        <f>IF($O$2&gt;=M409,IF(VLOOKUP(M409,Cs!$CB$7:$CN$33000,9,FALSE)&lt;&gt;0,VLOOKUP(M409,Cs!$CB$7:$CN$33000,9,FALSE),""),"")</f>
        <v/>
      </c>
      <c r="R409" s="58" t="str">
        <f>IF($O$2&gt;=M409,VLOOKUP(M409,Cs!$CB$7:$CN$33000,10,FALSE),"")</f>
        <v/>
      </c>
      <c r="S409" s="58" t="str">
        <f>IF($O$2&gt;=M409,VLOOKUP(M409,Cs!$CB$7:$CN$33000,11,FALSE),"")</f>
        <v/>
      </c>
      <c r="T409" s="58" t="str">
        <f>IF($O$2&gt;=M409,IF(ISERROR(VLOOKUP(M409,Cs!$CB$7:$CI$10000,4,FALSE))=TRUE,"",IF(VLOOKUP(M409,Cs!$CB$7:$CI$10000,4,FALSE)&lt;&gt;0,VLOOKUP(M409,Cs!$CB$7:$CI$10000,4,FALSE),"")),"")</f>
        <v/>
      </c>
      <c r="U409" s="58" t="str">
        <f>IF($O$2&gt;=M409,IF(ISERROR(VLOOKUP(M409,Cs!$CB$7:$CI$10000,5,FALSE))=TRUE,"",IF(VLOOKUP(M409,Cs!$CB$7:$CI$10000,5,FALSE)&lt;&gt;0,VLOOKUP(M409,Cs!$CB$7:$CI$10000,5,FALSE),"")),"")</f>
        <v/>
      </c>
      <c r="V409" s="58" t="str">
        <f>IF($O$2&gt;=M409,VLOOKUP(M409,Cs!$CB$7:$CI$33000,6,FALSE),"")</f>
        <v/>
      </c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  <c r="AL409" s="73"/>
      <c r="AM409" s="73"/>
      <c r="AN409" s="73"/>
      <c r="AO409" s="73"/>
      <c r="AP409" s="73"/>
      <c r="AQ409" s="73"/>
      <c r="AR409" s="73"/>
      <c r="AS409" s="73"/>
      <c r="AT409" s="73"/>
      <c r="AU409" s="73"/>
      <c r="AV409" s="73"/>
      <c r="AW409" s="73"/>
      <c r="AX409" s="73"/>
      <c r="AY409" s="73"/>
      <c r="AZ409" s="73"/>
      <c r="BA409" s="73"/>
      <c r="BB409" s="73"/>
      <c r="CB409" s="58" t="str">
        <f>IF($O$2&gt;=M409,IF(ISERROR(VLOOKUP(M409,Cs!$CB$10007:$CI$33000,4,FALSE))=TRUE,"",IF(VLOOKUP(M409,Cs!$CB$10007:$CI$33000,4,FALSE)&lt;&gt;0,VLOOKUP(M409,Cs!$CB$10007:$CI$33000,4,FALSE),"")),"")</f>
        <v/>
      </c>
      <c r="CC409" s="58" t="str">
        <f>IF($O$2&gt;=M409,IF(ISERROR(VLOOKUP(M409,Cs!$CB$10007:$CI$33000,5,FALSE))=TRUE,"",IF(VLOOKUP(M409,Cs!$CB$10007:$CI$33000,5,FALSE)&lt;&gt;0,VLOOKUP(M409,Cs!$CB$10007:$CI$33000,5,FALSE),"")),"")</f>
        <v/>
      </c>
    </row>
    <row r="410" spans="1:81" x14ac:dyDescent="0.25">
      <c r="A410" s="59" t="str">
        <f t="shared" si="57"/>
        <v/>
      </c>
      <c r="B410" s="60" t="str">
        <f>IF($O$2&gt;=M410,VLOOKUP(M410,Cs!$CB$7:$CI$33000,2,FALSE),"")</f>
        <v/>
      </c>
      <c r="C410" s="61" t="str">
        <f>IF($O$2&gt;=M410,VLOOKUP(M410,Cs!$CB$7:$CN$33000,12,FALSE),"")</f>
        <v/>
      </c>
      <c r="D410" s="61" t="str">
        <f t="shared" si="58"/>
        <v/>
      </c>
      <c r="E410" s="66" t="str">
        <f>IF($O$2&gt;=M410,VLOOKUP(M410,Cs!$CB$7:$CN$33000,13,FALSE),"")</f>
        <v/>
      </c>
      <c r="F410" s="61" t="str">
        <f t="shared" si="59"/>
        <v/>
      </c>
      <c r="G410" s="62" t="str">
        <f>IF(M410&lt;=$O$2,T410,IF(M409=$O$2,$Q$3,IF(M408=$O$2,SUM($G$371:G408),IF(M407=$O$2,SUM(G409,-I409),IF(M406=$O$2,SUM(G409,H409),"")))))</f>
        <v/>
      </c>
      <c r="H410" s="62" t="str">
        <f>IF(M410&lt;=$O$2,CB410,IF(M409=$O$2,$BQ$3,IF(M408=$O$2,SUM($H$371:H408),IF(M407=$O$2,SUM(H409,-J409),""))))</f>
        <v/>
      </c>
      <c r="I410" s="62" t="str">
        <f>IF(M410&lt;=$O$2,U410,IF(M409=$O$2,$R$3,IF(M408=$O$2,SUM($I$371:I408),"")))</f>
        <v/>
      </c>
      <c r="J410" s="62" t="str">
        <f>IF(M410&lt;=$O$2,CC410,IF(M409=$O$2,$BR$3,IF(M408=$O$2,SUM($J$371:J408),"")))</f>
        <v/>
      </c>
      <c r="K410" s="63" t="str">
        <f t="shared" si="60"/>
        <v/>
      </c>
      <c r="M410" s="58">
        <f t="shared" si="61"/>
        <v>366</v>
      </c>
      <c r="O410" s="58" t="str">
        <f>IF($O$2&gt;=M410,VLOOKUP(M410,Cs!$CB$7:$CI$33000,8,FALSE),"")</f>
        <v/>
      </c>
      <c r="P410" s="58" t="str">
        <f>IF($O$2&gt;=M410,VLOOKUP(M410,Cs!$CB$7:$CI$33000,7,FALSE),"")</f>
        <v/>
      </c>
      <c r="Q410" s="58" t="str">
        <f>IF($O$2&gt;=M410,IF(VLOOKUP(M410,Cs!$CB$7:$CN$33000,9,FALSE)&lt;&gt;0,VLOOKUP(M410,Cs!$CB$7:$CN$33000,9,FALSE),""),"")</f>
        <v/>
      </c>
      <c r="R410" s="58" t="str">
        <f>IF($O$2&gt;=M410,VLOOKUP(M410,Cs!$CB$7:$CN$33000,10,FALSE),"")</f>
        <v/>
      </c>
      <c r="S410" s="58" t="str">
        <f>IF($O$2&gt;=M410,VLOOKUP(M410,Cs!$CB$7:$CN$33000,11,FALSE),"")</f>
        <v/>
      </c>
      <c r="T410" s="58" t="str">
        <f>IF($O$2&gt;=M410,IF(ISERROR(VLOOKUP(M410,Cs!$CB$7:$CI$10000,4,FALSE))=TRUE,"",IF(VLOOKUP(M410,Cs!$CB$7:$CI$10000,4,FALSE)&lt;&gt;0,VLOOKUP(M410,Cs!$CB$7:$CI$10000,4,FALSE),"")),"")</f>
        <v/>
      </c>
      <c r="U410" s="58" t="str">
        <f>IF($O$2&gt;=M410,IF(ISERROR(VLOOKUP(M410,Cs!$CB$7:$CI$10000,5,FALSE))=TRUE,"",IF(VLOOKUP(M410,Cs!$CB$7:$CI$10000,5,FALSE)&lt;&gt;0,VLOOKUP(M410,Cs!$CB$7:$CI$10000,5,FALSE),"")),"")</f>
        <v/>
      </c>
      <c r="V410" s="58" t="str">
        <f>IF($O$2&gt;=M410,VLOOKUP(M410,Cs!$CB$7:$CI$33000,6,FALSE),"")</f>
        <v/>
      </c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  <c r="AL410" s="73"/>
      <c r="AM410" s="73"/>
      <c r="AN410" s="73"/>
      <c r="AO410" s="73"/>
      <c r="AP410" s="73"/>
      <c r="AQ410" s="73"/>
      <c r="AR410" s="73"/>
      <c r="AS410" s="73"/>
      <c r="AT410" s="73"/>
      <c r="AU410" s="73"/>
      <c r="AV410" s="73"/>
      <c r="AW410" s="73"/>
      <c r="AX410" s="73"/>
      <c r="AY410" s="73"/>
      <c r="AZ410" s="73"/>
      <c r="BA410" s="73"/>
      <c r="BB410" s="73"/>
      <c r="CB410" s="58" t="str">
        <f>IF($O$2&gt;=M410,IF(ISERROR(VLOOKUP(M410,Cs!$CB$10007:$CI$33000,4,FALSE))=TRUE,"",IF(VLOOKUP(M410,Cs!$CB$10007:$CI$33000,4,FALSE)&lt;&gt;0,VLOOKUP(M410,Cs!$CB$10007:$CI$33000,4,FALSE),"")),"")</f>
        <v/>
      </c>
      <c r="CC410" s="58" t="str">
        <f>IF($O$2&gt;=M410,IF(ISERROR(VLOOKUP(M410,Cs!$CB$10007:$CI$33000,5,FALSE))=TRUE,"",IF(VLOOKUP(M410,Cs!$CB$10007:$CI$33000,5,FALSE)&lt;&gt;0,VLOOKUP(M410,Cs!$CB$10007:$CI$33000,5,FALSE),"")),"")</f>
        <v/>
      </c>
    </row>
    <row r="411" spans="1:81" x14ac:dyDescent="0.25">
      <c r="A411" s="59" t="str">
        <f t="shared" si="57"/>
        <v/>
      </c>
      <c r="B411" s="60" t="str">
        <f>IF($O$2&gt;=M411,VLOOKUP(M411,Cs!$CB$7:$CI$33000,2,FALSE),"")</f>
        <v/>
      </c>
      <c r="C411" s="61" t="str">
        <f>IF($O$2&gt;=M411,VLOOKUP(M411,Cs!$CB$7:$CN$33000,12,FALSE),"")</f>
        <v/>
      </c>
      <c r="D411" s="61" t="str">
        <f t="shared" si="58"/>
        <v/>
      </c>
      <c r="E411" s="66" t="str">
        <f>IF($O$2&gt;=M411,VLOOKUP(M411,Cs!$CB$7:$CN$33000,13,FALSE),"")</f>
        <v/>
      </c>
      <c r="F411" s="61" t="str">
        <f t="shared" si="59"/>
        <v/>
      </c>
      <c r="G411" s="62" t="str">
        <f>IF(M411&lt;=$O$2,T411,IF(M410=$O$2,$Q$3,IF(M409=$O$2,SUM($G$371:G409),IF(M408=$O$2,SUM(G410,-I410),IF(M407=$O$2,SUM(G410,H410),"")))))</f>
        <v/>
      </c>
      <c r="H411" s="62" t="str">
        <f>IF(M411&lt;=$O$2,CB411,IF(M410=$O$2,$BQ$3,IF(M409=$O$2,SUM($H$371:H409),IF(M408=$O$2,SUM(H410,-J410),""))))</f>
        <v/>
      </c>
      <c r="I411" s="62" t="str">
        <f>IF(M411&lt;=$O$2,U411,IF(M410=$O$2,$R$3,IF(M409=$O$2,SUM($I$371:I409),"")))</f>
        <v/>
      </c>
      <c r="J411" s="62" t="str">
        <f>IF(M411&lt;=$O$2,CC411,IF(M410=$O$2,$BR$3,IF(M409=$O$2,SUM($J$371:J409),"")))</f>
        <v/>
      </c>
      <c r="K411" s="63" t="str">
        <f t="shared" si="60"/>
        <v/>
      </c>
      <c r="M411" s="58">
        <f t="shared" si="61"/>
        <v>367</v>
      </c>
      <c r="O411" s="58" t="str">
        <f>IF($O$2&gt;=M411,VLOOKUP(M411,Cs!$CB$7:$CI$33000,8,FALSE),"")</f>
        <v/>
      </c>
      <c r="P411" s="58" t="str">
        <f>IF($O$2&gt;=M411,VLOOKUP(M411,Cs!$CB$7:$CI$33000,7,FALSE),"")</f>
        <v/>
      </c>
      <c r="Q411" s="58" t="str">
        <f>IF($O$2&gt;=M411,IF(VLOOKUP(M411,Cs!$CB$7:$CN$33000,9,FALSE)&lt;&gt;0,VLOOKUP(M411,Cs!$CB$7:$CN$33000,9,FALSE),""),"")</f>
        <v/>
      </c>
      <c r="R411" s="58" t="str">
        <f>IF($O$2&gt;=M411,VLOOKUP(M411,Cs!$CB$7:$CN$33000,10,FALSE),"")</f>
        <v/>
      </c>
      <c r="S411" s="58" t="str">
        <f>IF($O$2&gt;=M411,VLOOKUP(M411,Cs!$CB$7:$CN$33000,11,FALSE),"")</f>
        <v/>
      </c>
      <c r="T411" s="58" t="str">
        <f>IF($O$2&gt;=M411,IF(ISERROR(VLOOKUP(M411,Cs!$CB$7:$CI$10000,4,FALSE))=TRUE,"",IF(VLOOKUP(M411,Cs!$CB$7:$CI$10000,4,FALSE)&lt;&gt;0,VLOOKUP(M411,Cs!$CB$7:$CI$10000,4,FALSE),"")),"")</f>
        <v/>
      </c>
      <c r="U411" s="58" t="str">
        <f>IF($O$2&gt;=M411,IF(ISERROR(VLOOKUP(M411,Cs!$CB$7:$CI$10000,5,FALSE))=TRUE,"",IF(VLOOKUP(M411,Cs!$CB$7:$CI$10000,5,FALSE)&lt;&gt;0,VLOOKUP(M411,Cs!$CB$7:$CI$10000,5,FALSE),"")),"")</f>
        <v/>
      </c>
      <c r="V411" s="58" t="str">
        <f>IF($O$2&gt;=M411,VLOOKUP(M411,Cs!$CB$7:$CI$33000,6,FALSE),"")</f>
        <v/>
      </c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  <c r="AL411" s="73"/>
      <c r="AM411" s="73"/>
      <c r="AN411" s="73"/>
      <c r="AO411" s="73"/>
      <c r="AP411" s="73"/>
      <c r="AQ411" s="73"/>
      <c r="AR411" s="73"/>
      <c r="AS411" s="73"/>
      <c r="AT411" s="73"/>
      <c r="AU411" s="73"/>
      <c r="AV411" s="73"/>
      <c r="AW411" s="73"/>
      <c r="AX411" s="73"/>
      <c r="AY411" s="73"/>
      <c r="AZ411" s="73"/>
      <c r="BA411" s="73"/>
      <c r="BB411" s="73"/>
      <c r="CB411" s="58" t="str">
        <f>IF($O$2&gt;=M411,IF(ISERROR(VLOOKUP(M411,Cs!$CB$10007:$CI$33000,4,FALSE))=TRUE,"",IF(VLOOKUP(M411,Cs!$CB$10007:$CI$33000,4,FALSE)&lt;&gt;0,VLOOKUP(M411,Cs!$CB$10007:$CI$33000,4,FALSE),"")),"")</f>
        <v/>
      </c>
      <c r="CC411" s="58" t="str">
        <f>IF($O$2&gt;=M411,IF(ISERROR(VLOOKUP(M411,Cs!$CB$10007:$CI$33000,5,FALSE))=TRUE,"",IF(VLOOKUP(M411,Cs!$CB$10007:$CI$33000,5,FALSE)&lt;&gt;0,VLOOKUP(M411,Cs!$CB$10007:$CI$33000,5,FALSE),"")),"")</f>
        <v/>
      </c>
    </row>
    <row r="412" spans="1:81" x14ac:dyDescent="0.25">
      <c r="A412" s="61"/>
      <c r="B412" s="61"/>
      <c r="C412" s="61"/>
      <c r="D412" s="61"/>
      <c r="E412" s="74"/>
      <c r="F412" s="61" t="str">
        <f>IF(M411&lt;$O$2,$U$4,IF(M411=$O$2,$U$1,IF(M410=$O$2,$U$2,IF(M409=$O$2,$U$3,IF(M408=$O$2,$U$7,"")))))</f>
        <v/>
      </c>
      <c r="G412" s="62" t="str">
        <f>IF(M411&lt;$O$2,SUM(G371:G411),IF(M411=$O$2,$Q$3,IF(M410=$O$2,SUM($G$371:G410),IF(M409=$O$2,SUM(G411,-I411),IF(M408=$O$2,SUM(G411,H411),"")))))</f>
        <v/>
      </c>
      <c r="H412" s="62" t="str">
        <f>IF(M411&lt;$O$2,SUM(H371:H411),IF(M411=$O$2,$BQ$3,IF(M410=$O$2,SUM($H$371:H410),IF(M409=$O$2,SUM(H411,-J411),""))))</f>
        <v/>
      </c>
      <c r="I412" s="62" t="str">
        <f>IF(M411&lt;$O$2,SUM(I371:I411),IF(M411=$O$2,$R$3,IF(M410=$O$2,SUM($I$371:I410),"")))</f>
        <v/>
      </c>
      <c r="J412" s="62" t="str">
        <f>IF(M411&lt;$O$2,SUM(J371:J411),IF(M411=$O$2,$BR$3,IF(M410=$O$2,SUM($J$371:J410),"")))</f>
        <v/>
      </c>
      <c r="M412" s="71">
        <f>IF(M411&lt;$O$2,M411,SUM(M411,1))</f>
        <v>368</v>
      </c>
      <c r="O412" s="58" t="str">
        <f>IF($O$2&gt;=M412,VLOOKUP(M412,Cs!$CB$7:$CI$33000,8,FALSE),"")</f>
        <v/>
      </c>
      <c r="P412" s="58" t="str">
        <f>IF($O$2&gt;=M412,VLOOKUP(M412,Cs!$CB$7:$CI$33000,7,FALSE),"")</f>
        <v/>
      </c>
      <c r="Q412" s="58" t="str">
        <f>IF($O$2&gt;=M412,IF(VLOOKUP(M412,Cs!$CB$7:$CN$33000,9,FALSE)&lt;&gt;0,VLOOKUP(M412,Cs!$CB$7:$CN$33000,9,FALSE),""),"")</f>
        <v/>
      </c>
      <c r="R412" s="58" t="str">
        <f>IF($O$2&gt;=M412,VLOOKUP(M412,Cs!$CB$7:$CN$33000,10,FALSE),"")</f>
        <v/>
      </c>
      <c r="S412" s="58" t="str">
        <f>IF($O$2&gt;=M412,VLOOKUP(M412,Cs!$CB$7:$CN$33000,11,FALSE),"")</f>
        <v/>
      </c>
      <c r="T412" s="58" t="str">
        <f>IF($O$2&gt;=M412,IF(ISERROR(VLOOKUP(M412,Cs!$CB$7:$CI$10000,4,FALSE))=TRUE,"",IF(VLOOKUP(M412,Cs!$CB$7:$CI$10000,4,FALSE)&lt;&gt;0,VLOOKUP(M412,Cs!$CB$7:$CI$10000,4,FALSE),"")),"")</f>
        <v/>
      </c>
      <c r="U412" s="58" t="str">
        <f>IF($O$2&gt;=M412,IF(ISERROR(VLOOKUP(M412,Cs!$CB$7:$CI$10000,5,FALSE))=TRUE,"",IF(VLOOKUP(M412,Cs!$CB$7:$CI$10000,5,FALSE)&lt;&gt;0,VLOOKUP(M412,Cs!$CB$7:$CI$10000,5,FALSE),"")),"")</f>
        <v/>
      </c>
      <c r="V412" s="58" t="str">
        <f>IF($O$2&gt;=M412,VLOOKUP(M412,Cs!$CB$7:$CI$33000,6,FALSE),"")</f>
        <v/>
      </c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  <c r="AL412" s="73"/>
      <c r="AM412" s="73"/>
      <c r="AN412" s="73"/>
      <c r="AO412" s="73"/>
      <c r="AP412" s="73"/>
      <c r="AQ412" s="73"/>
      <c r="AR412" s="73"/>
      <c r="AS412" s="73"/>
      <c r="AT412" s="73"/>
      <c r="AU412" s="73"/>
      <c r="AV412" s="73"/>
      <c r="AW412" s="73"/>
      <c r="AX412" s="73"/>
      <c r="AY412" s="73"/>
      <c r="AZ412" s="73"/>
      <c r="BA412" s="73"/>
      <c r="BB412" s="73"/>
      <c r="CB412" s="58" t="str">
        <f>IF($O$2&gt;=M412,IF(ISERROR(VLOOKUP(M412,Cs!$CB$10007:$CI$33000,4,FALSE))=TRUE,"",IF(VLOOKUP(M412,Cs!$CB$10007:$CI$33000,4,FALSE)&lt;&gt;0,VLOOKUP(M412,Cs!$CB$10007:$CI$33000,4,FALSE),"")),"")</f>
        <v/>
      </c>
      <c r="CC412" s="58" t="str">
        <f>IF($O$2&gt;=M412,IF(ISERROR(VLOOKUP(M412,Cs!$CB$10007:$CI$33000,5,FALSE))=TRUE,"",IF(VLOOKUP(M412,Cs!$CB$10007:$CI$33000,5,FALSE)&lt;&gt;0,VLOOKUP(M412,Cs!$CB$10007:$CI$33000,5,FALSE),"")),"")</f>
        <v/>
      </c>
    </row>
    <row r="413" spans="1:81" x14ac:dyDescent="0.25">
      <c r="A413" s="61"/>
      <c r="B413" s="61"/>
      <c r="C413" s="61"/>
      <c r="D413" s="61"/>
      <c r="E413" s="74"/>
      <c r="F413" s="61" t="str">
        <f>IF(M411=$O$2,$U$2,IF(M410=$O$2,$U$3,IF(M409=$O$2,$U$7,"")))</f>
        <v/>
      </c>
      <c r="G413" s="62" t="str">
        <f>IF(M411=$O$2,SUM($G$371:G411),IF(M410=$O$2,SUM(G412,-I412),IF(M409=$O$2,SUM(G412,H412),"")))</f>
        <v/>
      </c>
      <c r="H413" s="62" t="str">
        <f>IF(M411=$O$2,SUM($H$371:H411),IF(M410=$O$2,SUM(H412,-J412),""))</f>
        <v/>
      </c>
      <c r="I413" s="62" t="str">
        <f>IF(M411=$O$2,SUM($I$371:I411),"")</f>
        <v/>
      </c>
      <c r="J413" s="62" t="str">
        <f>IF(M411=$O$2,SUM($J$371:J411),"")</f>
        <v/>
      </c>
      <c r="M413" s="58">
        <f>M412</f>
        <v>368</v>
      </c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  <c r="AL413" s="73"/>
      <c r="AM413" s="73"/>
      <c r="AN413" s="73"/>
      <c r="AO413" s="73"/>
      <c r="AP413" s="73"/>
      <c r="AQ413" s="73"/>
      <c r="AR413" s="73"/>
      <c r="AS413" s="73"/>
      <c r="AT413" s="73"/>
      <c r="AU413" s="73"/>
      <c r="AV413" s="73"/>
      <c r="AW413" s="73"/>
      <c r="AX413" s="73"/>
      <c r="AY413" s="73"/>
      <c r="AZ413" s="73"/>
      <c r="BA413" s="73"/>
      <c r="BB413" s="73"/>
      <c r="CB413" s="58" t="str">
        <f>IF($O$2&gt;=M413,IF(ISERROR(VLOOKUP(M413,Cs!$CB$10007:$CI$33000,4,FALSE))=TRUE,"",IF(VLOOKUP(M413,Cs!$CB$10007:$CI$33000,4,FALSE)&lt;&gt;0,VLOOKUP(M413,Cs!$CB$10007:$CI$33000,4,FALSE),"")),"")</f>
        <v/>
      </c>
      <c r="CC413" s="58" t="str">
        <f>IF($O$2&gt;=M413,IF(ISERROR(VLOOKUP(M413,Cs!$CB$10007:$CI$33000,5,FALSE))=TRUE,"",IF(VLOOKUP(M413,Cs!$CB$10007:$CI$33000,5,FALSE)&lt;&gt;0,VLOOKUP(M413,Cs!$CB$10007:$CI$33000,5,FALSE),"")),"")</f>
        <v/>
      </c>
    </row>
    <row r="414" spans="1:81" x14ac:dyDescent="0.25">
      <c r="A414" s="61"/>
      <c r="B414" s="61"/>
      <c r="C414" s="61"/>
      <c r="D414" s="61"/>
      <c r="E414" s="74"/>
      <c r="F414" s="61" t="str">
        <f>IF(M411=$O$2,$U$3,IF(M410=$O$2,$U$7,""))</f>
        <v/>
      </c>
      <c r="G414" s="62" t="str">
        <f>IF(M411=$O$2,SUM(G413,-I413),IF(M410=$O$2,SUM(G413,H413),""))</f>
        <v/>
      </c>
      <c r="H414" s="62" t="str">
        <f>IF(M411=$O$2,SUM(H413,-J413),"")</f>
        <v/>
      </c>
      <c r="I414" s="62"/>
      <c r="J414" s="62"/>
      <c r="M414" s="58">
        <f t="shared" ref="M414:M416" si="62">M413</f>
        <v>368</v>
      </c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  <c r="AL414" s="73"/>
      <c r="AM414" s="73"/>
      <c r="AN414" s="73"/>
      <c r="AO414" s="73"/>
      <c r="AP414" s="73"/>
      <c r="AQ414" s="73"/>
      <c r="AR414" s="73"/>
      <c r="AS414" s="73"/>
      <c r="AT414" s="73"/>
      <c r="AU414" s="73"/>
      <c r="AV414" s="73"/>
      <c r="AW414" s="73"/>
      <c r="AX414" s="73"/>
      <c r="AY414" s="73"/>
      <c r="AZ414" s="73"/>
      <c r="BA414" s="73"/>
      <c r="BB414" s="73"/>
      <c r="CB414" s="58" t="str">
        <f>IF($O$2&gt;=M414,IF(ISERROR(VLOOKUP(M414,Cs!$CB$10007:$CI$33000,4,FALSE))=TRUE,"",IF(VLOOKUP(M414,Cs!$CB$10007:$CI$33000,4,FALSE)&lt;&gt;0,VLOOKUP(M414,Cs!$CB$10007:$CI$33000,4,FALSE),"")),"")</f>
        <v/>
      </c>
      <c r="CC414" s="58" t="str">
        <f>IF($O$2&gt;=M414,IF(ISERROR(VLOOKUP(M414,Cs!$CB$10007:$CI$33000,5,FALSE))=TRUE,"",IF(VLOOKUP(M414,Cs!$CB$10007:$CI$33000,5,FALSE)&lt;&gt;0,VLOOKUP(M414,Cs!$CB$10007:$CI$33000,5,FALSE),"")),"")</f>
        <v/>
      </c>
    </row>
    <row r="415" spans="1:81" x14ac:dyDescent="0.25">
      <c r="A415" s="61"/>
      <c r="B415" s="61"/>
      <c r="C415" s="61"/>
      <c r="D415" s="61"/>
      <c r="E415" s="74"/>
      <c r="F415" s="61" t="str">
        <f>IF(M411=$O$2,$U$7,"")</f>
        <v/>
      </c>
      <c r="G415" s="62" t="str">
        <f>IF(M411=$O$2,SUM(G414,H414),"")</f>
        <v/>
      </c>
      <c r="H415" s="62"/>
      <c r="I415" s="62"/>
      <c r="J415" s="62"/>
      <c r="K415" s="65" t="str">
        <f>IF(M372&lt;=$O$2,"pg. "&amp;N415,"")</f>
        <v/>
      </c>
      <c r="M415" s="58">
        <f t="shared" si="62"/>
        <v>368</v>
      </c>
      <c r="N415" s="58" t="str">
        <f>IF(M372&lt;=$O$2,SUM(N370,1),"")</f>
        <v/>
      </c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  <c r="AL415" s="73"/>
      <c r="AM415" s="73"/>
      <c r="AN415" s="73"/>
      <c r="AO415" s="73"/>
      <c r="AP415" s="73"/>
      <c r="AQ415" s="73"/>
      <c r="AR415" s="73"/>
      <c r="AS415" s="73"/>
      <c r="AT415" s="73"/>
      <c r="AU415" s="73"/>
      <c r="AV415" s="73"/>
      <c r="AW415" s="73"/>
      <c r="AX415" s="73"/>
      <c r="AY415" s="73"/>
      <c r="AZ415" s="73"/>
      <c r="BA415" s="73"/>
      <c r="BB415" s="73"/>
      <c r="CB415" s="58" t="str">
        <f>IF($O$2&gt;=M415,IF(ISERROR(VLOOKUP(M415,Cs!$CB$10007:$CI$33000,4,FALSE))=TRUE,"",IF(VLOOKUP(M415,Cs!$CB$10007:$CI$33000,4,FALSE)&lt;&gt;0,VLOOKUP(M415,Cs!$CB$10007:$CI$33000,4,FALSE),"")),"")</f>
        <v/>
      </c>
      <c r="CC415" s="58" t="str">
        <f>IF($O$2&gt;=M415,IF(ISERROR(VLOOKUP(M415,Cs!$CB$10007:$CI$33000,5,FALSE))=TRUE,"",IF(VLOOKUP(M415,Cs!$CB$10007:$CI$33000,5,FALSE)&lt;&gt;0,VLOOKUP(M415,Cs!$CB$10007:$CI$33000,5,FALSE),"")),"")</f>
        <v/>
      </c>
    </row>
    <row r="416" spans="1:81" x14ac:dyDescent="0.25">
      <c r="A416" s="61"/>
      <c r="B416" s="61"/>
      <c r="C416" s="61"/>
      <c r="D416" s="61"/>
      <c r="E416" s="74"/>
      <c r="F416" s="87" t="str">
        <f>IF(M416&lt;$O$2,$U$6,"")</f>
        <v/>
      </c>
      <c r="G416" s="62" t="str">
        <f>IF(M416&lt;$O$2,G412,"")</f>
        <v/>
      </c>
      <c r="H416" s="62" t="str">
        <f>IF(M416&lt;$O$2,H412,"")</f>
        <v/>
      </c>
      <c r="I416" s="62" t="str">
        <f>IF(M416&lt;$O$2,I412,"")</f>
        <v/>
      </c>
      <c r="J416" s="62" t="str">
        <f>IF(M416&lt;$O$2,J412,"")</f>
        <v/>
      </c>
      <c r="K416" s="61"/>
      <c r="L416" s="73"/>
      <c r="M416" s="58">
        <f t="shared" si="62"/>
        <v>368</v>
      </c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  <c r="AL416" s="73"/>
      <c r="AM416" s="73"/>
      <c r="AN416" s="73"/>
      <c r="AO416" s="73"/>
      <c r="AP416" s="73"/>
      <c r="AQ416" s="73"/>
      <c r="AR416" s="73"/>
      <c r="AS416" s="73"/>
      <c r="AT416" s="73"/>
      <c r="AU416" s="73"/>
      <c r="AV416" s="73"/>
      <c r="AW416" s="73"/>
      <c r="AX416" s="73"/>
      <c r="AY416" s="73"/>
      <c r="AZ416" s="73"/>
      <c r="BA416" s="73"/>
      <c r="BB416" s="73"/>
      <c r="CB416" s="58" t="str">
        <f>IF($O$2&gt;=M416,IF(ISERROR(VLOOKUP(M416,Cs!$CB$10007:$CI$33000,4,FALSE))=TRUE,"",IF(VLOOKUP(M416,Cs!$CB$10007:$CI$33000,4,FALSE)&lt;&gt;0,VLOOKUP(M416,Cs!$CB$10007:$CI$33000,4,FALSE),"")),"")</f>
        <v/>
      </c>
      <c r="CC416" s="58" t="str">
        <f>IF($O$2&gt;=M416,IF(ISERROR(VLOOKUP(M416,Cs!$CB$10007:$CI$33000,5,FALSE))=TRUE,"",IF(VLOOKUP(M416,Cs!$CB$10007:$CI$33000,5,FALSE)&lt;&gt;0,VLOOKUP(M416,Cs!$CB$10007:$CI$33000,5,FALSE),"")),"")</f>
        <v/>
      </c>
    </row>
    <row r="417" spans="1:81" x14ac:dyDescent="0.25">
      <c r="A417" s="59" t="str">
        <f t="shared" ref="A417:A456" si="63">IF($O$2&gt;=M417,M417,"")</f>
        <v/>
      </c>
      <c r="B417" s="60" t="str">
        <f>IF($O$2&gt;=M417,VLOOKUP(M417,Cs!$CB$7:$CI$33000,2,FALSE),"")</f>
        <v/>
      </c>
      <c r="C417" s="61" t="str">
        <f>IF($O$2&gt;=M417,VLOOKUP(M417,Cs!$CB$7:$CN$33000,12,FALSE),"")</f>
        <v/>
      </c>
      <c r="D417" s="61" t="str">
        <f t="shared" ref="D417:D456" si="64">IF($O$2&gt;=M417,IF(O417=$O$9,"",UPPER(LEFT(O417,1))),"")</f>
        <v/>
      </c>
      <c r="E417" s="66" t="str">
        <f>IF($O$2&gt;=M417,VLOOKUP(M417,Cs!$CB$7:$CN$33000,13,FALSE),"")</f>
        <v/>
      </c>
      <c r="F417" s="61" t="str">
        <f t="shared" ref="F417:F456" si="65">TRIM(IF(M417&lt;=$O$2,Q417&amp;" "&amp;R417&amp;" "&amp;S417,IF(M416=$O$2,$U$1,IF(M415=$O$2,$U$2,IF(M414=$O$2,$U$3,IF(M413=$O$2,$U$7,""))))))</f>
        <v/>
      </c>
      <c r="G417" s="62" t="str">
        <f>IF(M417&lt;=$O$2,T417,IF(M416=$O$2,$Q$3,IF(M415=$O$2,SUM($G$416:G416),IF(M414=$O$2,SUM(G416,-I416),IF(M413=$O$2,SUM(G416,H416),"")))))</f>
        <v/>
      </c>
      <c r="H417" s="62" t="str">
        <f>IF(M417&lt;=$O$2,CB417,IF(M416=$O$2,$BQ$3,IF(M415=$O$2,SUM($H$416:H416),IF(M414=$O$2,SUM(H416,-J416),""))))</f>
        <v/>
      </c>
      <c r="I417" s="62" t="str">
        <f>IF(M417&lt;=$O$2,U417,IF(M416=$O$2,$R$3,IF(M415=$O$2,SUM($I$416:I416),"")))</f>
        <v/>
      </c>
      <c r="J417" s="62" t="str">
        <f>IF(M417&lt;=$O$2,CC417,IF(M416=$O$2,$BR$3,IF(M415=$O$2,SUM($J$416:J416),"")))</f>
        <v/>
      </c>
      <c r="K417" s="63" t="str">
        <f t="shared" ref="K417:K456" si="66">IF($O$2&gt;=M417,VLOOKUP(V417,Csfi,2,FALSE),"")</f>
        <v/>
      </c>
      <c r="L417" s="73"/>
      <c r="M417" s="58">
        <f>M416+1</f>
        <v>369</v>
      </c>
      <c r="N417" s="73"/>
      <c r="O417" s="58" t="str">
        <f>IF($O$2&gt;=M417,VLOOKUP(M417,Cs!$CB$7:$CI$33000,8,FALSE),"")</f>
        <v/>
      </c>
      <c r="P417" s="58" t="str">
        <f>IF($O$2&gt;=M417,VLOOKUP(M417,Cs!$CB$7:$CI$33000,7,FALSE),"")</f>
        <v/>
      </c>
      <c r="Q417" s="58" t="str">
        <f>IF($O$2&gt;=M417,IF(VLOOKUP(M417,Cs!$CB$7:$CN$33000,9,FALSE)&lt;&gt;0,VLOOKUP(M417,Cs!$CB$7:$CN$33000,9,FALSE),""),"")</f>
        <v/>
      </c>
      <c r="R417" s="58" t="str">
        <f>IF($O$2&gt;=M417,VLOOKUP(M417,Cs!$CB$7:$CN$33000,10,FALSE),"")</f>
        <v/>
      </c>
      <c r="S417" s="58" t="str">
        <f>IF($O$2&gt;=M417,VLOOKUP(M417,Cs!$CB$7:$CN$33000,11,FALSE),"")</f>
        <v/>
      </c>
      <c r="T417" s="58" t="str">
        <f>IF($O$2&gt;=M417,IF(ISERROR(VLOOKUP(M417,Cs!$CB$7:$CI$10000,4,FALSE))=TRUE,"",IF(VLOOKUP(M417,Cs!$CB$7:$CI$10000,4,FALSE)&lt;&gt;0,VLOOKUP(M417,Cs!$CB$7:$CI$10000,4,FALSE),"")),"")</f>
        <v/>
      </c>
      <c r="U417" s="58" t="str">
        <f>IF($O$2&gt;=M417,IF(ISERROR(VLOOKUP(M417,Cs!$CB$7:$CI$10000,5,FALSE))=TRUE,"",IF(VLOOKUP(M417,Cs!$CB$7:$CI$10000,5,FALSE)&lt;&gt;0,VLOOKUP(M417,Cs!$CB$7:$CI$10000,5,FALSE),"")),"")</f>
        <v/>
      </c>
      <c r="V417" s="58" t="str">
        <f>IF($O$2&gt;=M417,VLOOKUP(M417,Cs!$CB$7:$CI$33000,6,FALSE),"")</f>
        <v/>
      </c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  <c r="AL417" s="73"/>
      <c r="AM417" s="73"/>
      <c r="AN417" s="73"/>
      <c r="AO417" s="73"/>
      <c r="AP417" s="73"/>
      <c r="AQ417" s="73"/>
      <c r="AR417" s="73"/>
      <c r="AS417" s="73"/>
      <c r="AT417" s="73"/>
      <c r="AU417" s="73"/>
      <c r="AV417" s="73"/>
      <c r="AW417" s="73"/>
      <c r="AX417" s="73"/>
      <c r="AY417" s="73"/>
      <c r="AZ417" s="73"/>
      <c r="BA417" s="73"/>
      <c r="BB417" s="73"/>
      <c r="CB417" s="58" t="str">
        <f>IF($O$2&gt;=M417,IF(ISERROR(VLOOKUP(M417,Cs!$CB$10007:$CI$33000,4,FALSE))=TRUE,"",IF(VLOOKUP(M417,Cs!$CB$10007:$CI$33000,4,FALSE)&lt;&gt;0,VLOOKUP(M417,Cs!$CB$10007:$CI$33000,4,FALSE),"")),"")</f>
        <v/>
      </c>
      <c r="CC417" s="58" t="str">
        <f>IF($O$2&gt;=M417,IF(ISERROR(VLOOKUP(M417,Cs!$CB$10007:$CI$33000,5,FALSE))=TRUE,"",IF(VLOOKUP(M417,Cs!$CB$10007:$CI$33000,5,FALSE)&lt;&gt;0,VLOOKUP(M417,Cs!$CB$10007:$CI$33000,5,FALSE),"")),"")</f>
        <v/>
      </c>
    </row>
    <row r="418" spans="1:81" x14ac:dyDescent="0.25">
      <c r="A418" s="59" t="str">
        <f t="shared" si="63"/>
        <v/>
      </c>
      <c r="B418" s="60" t="str">
        <f>IF($O$2&gt;=M418,VLOOKUP(M418,Cs!$CB$7:$CI$33000,2,FALSE),"")</f>
        <v/>
      </c>
      <c r="C418" s="61" t="str">
        <f>IF($O$2&gt;=M418,VLOOKUP(M418,Cs!$CB$7:$CN$33000,12,FALSE),"")</f>
        <v/>
      </c>
      <c r="D418" s="61" t="str">
        <f t="shared" si="64"/>
        <v/>
      </c>
      <c r="E418" s="66" t="str">
        <f>IF($O$2&gt;=M418,VLOOKUP(M418,Cs!$CB$7:$CN$33000,13,FALSE),"")</f>
        <v/>
      </c>
      <c r="F418" s="61" t="str">
        <f t="shared" si="65"/>
        <v/>
      </c>
      <c r="G418" s="62" t="str">
        <f>IF(M418&lt;=$O$2,T418,IF(M417=$O$2,$Q$3,IF(M416=$O$2,SUM($G$416:G416),IF(M415=$O$2,SUM(G417,-I417),IF(M414=$O$2,SUM(G417,H417),"")))))</f>
        <v/>
      </c>
      <c r="H418" s="62" t="str">
        <f>IF(M418&lt;=$O$2,CB418,IF(M417=$O$2,$BQ$3,IF(M416=$O$2,SUM($H$416:H416),IF(M415=$O$2,SUM(H417,-J417),""))))</f>
        <v/>
      </c>
      <c r="I418" s="62" t="str">
        <f>IF(M418&lt;=$O$2,U418,IF(M417=$O$2,$R$3,IF(M416=$O$2,SUM($I$416:I416),"")))</f>
        <v/>
      </c>
      <c r="J418" s="62" t="str">
        <f>IF(M418&lt;=$O$2,CC418,IF(M417=$O$2,$BR$3,IF(M416=$O$2,SUM($J$416:J416),"")))</f>
        <v/>
      </c>
      <c r="K418" s="63" t="str">
        <f t="shared" si="66"/>
        <v/>
      </c>
      <c r="L418" s="73"/>
      <c r="M418" s="58">
        <f t="shared" ref="M418:M456" si="67">M417+1</f>
        <v>370</v>
      </c>
      <c r="N418" s="73"/>
      <c r="O418" s="58" t="str">
        <f>IF($O$2&gt;=M418,VLOOKUP(M418,Cs!$CB$7:$CI$33000,8,FALSE),"")</f>
        <v/>
      </c>
      <c r="P418" s="58" t="str">
        <f>IF($O$2&gt;=M418,VLOOKUP(M418,Cs!$CB$7:$CI$33000,7,FALSE),"")</f>
        <v/>
      </c>
      <c r="Q418" s="58" t="str">
        <f>IF($O$2&gt;=M418,IF(VLOOKUP(M418,Cs!$CB$7:$CN$33000,9,FALSE)&lt;&gt;0,VLOOKUP(M418,Cs!$CB$7:$CN$33000,9,FALSE),""),"")</f>
        <v/>
      </c>
      <c r="R418" s="58" t="str">
        <f>IF($O$2&gt;=M418,VLOOKUP(M418,Cs!$CB$7:$CN$33000,10,FALSE),"")</f>
        <v/>
      </c>
      <c r="S418" s="58" t="str">
        <f>IF($O$2&gt;=M418,VLOOKUP(M418,Cs!$CB$7:$CN$33000,11,FALSE),"")</f>
        <v/>
      </c>
      <c r="T418" s="58" t="str">
        <f>IF($O$2&gt;=M418,IF(ISERROR(VLOOKUP(M418,Cs!$CB$7:$CI$10000,4,FALSE))=TRUE,"",IF(VLOOKUP(M418,Cs!$CB$7:$CI$10000,4,FALSE)&lt;&gt;0,VLOOKUP(M418,Cs!$CB$7:$CI$10000,4,FALSE),"")),"")</f>
        <v/>
      </c>
      <c r="U418" s="58" t="str">
        <f>IF($O$2&gt;=M418,IF(ISERROR(VLOOKUP(M418,Cs!$CB$7:$CI$10000,5,FALSE))=TRUE,"",IF(VLOOKUP(M418,Cs!$CB$7:$CI$10000,5,FALSE)&lt;&gt;0,VLOOKUP(M418,Cs!$CB$7:$CI$10000,5,FALSE),"")),"")</f>
        <v/>
      </c>
      <c r="V418" s="58" t="str">
        <f>IF($O$2&gt;=M418,VLOOKUP(M418,Cs!$CB$7:$CI$33000,6,FALSE),"")</f>
        <v/>
      </c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  <c r="AL418" s="73"/>
      <c r="AM418" s="73"/>
      <c r="AN418" s="73"/>
      <c r="AO418" s="73"/>
      <c r="AP418" s="73"/>
      <c r="AQ418" s="73"/>
      <c r="AR418" s="73"/>
      <c r="AS418" s="73"/>
      <c r="AT418" s="73"/>
      <c r="AU418" s="73"/>
      <c r="AV418" s="73"/>
      <c r="AW418" s="73"/>
      <c r="AX418" s="73"/>
      <c r="AY418" s="73"/>
      <c r="AZ418" s="73"/>
      <c r="BA418" s="73"/>
      <c r="BB418" s="73"/>
      <c r="CB418" s="58" t="str">
        <f>IF($O$2&gt;=M418,IF(ISERROR(VLOOKUP(M418,Cs!$CB$10007:$CI$33000,4,FALSE))=TRUE,"",IF(VLOOKUP(M418,Cs!$CB$10007:$CI$33000,4,FALSE)&lt;&gt;0,VLOOKUP(M418,Cs!$CB$10007:$CI$33000,4,FALSE),"")),"")</f>
        <v/>
      </c>
      <c r="CC418" s="58" t="str">
        <f>IF($O$2&gt;=M418,IF(ISERROR(VLOOKUP(M418,Cs!$CB$10007:$CI$33000,5,FALSE))=TRUE,"",IF(VLOOKUP(M418,Cs!$CB$10007:$CI$33000,5,FALSE)&lt;&gt;0,VLOOKUP(M418,Cs!$CB$10007:$CI$33000,5,FALSE),"")),"")</f>
        <v/>
      </c>
    </row>
    <row r="419" spans="1:81" x14ac:dyDescent="0.25">
      <c r="A419" s="59" t="str">
        <f t="shared" si="63"/>
        <v/>
      </c>
      <c r="B419" s="60" t="str">
        <f>IF($O$2&gt;=M419,VLOOKUP(M419,Cs!$CB$7:$CI$33000,2,FALSE),"")</f>
        <v/>
      </c>
      <c r="C419" s="61" t="str">
        <f>IF($O$2&gt;=M419,VLOOKUP(M419,Cs!$CB$7:$CN$33000,12,FALSE),"")</f>
        <v/>
      </c>
      <c r="D419" s="61" t="str">
        <f t="shared" si="64"/>
        <v/>
      </c>
      <c r="E419" s="66" t="str">
        <f>IF($O$2&gt;=M419,VLOOKUP(M419,Cs!$CB$7:$CN$33000,13,FALSE),"")</f>
        <v/>
      </c>
      <c r="F419" s="61" t="str">
        <f t="shared" si="65"/>
        <v/>
      </c>
      <c r="G419" s="62" t="str">
        <f>IF(M419&lt;=$O$2,T419,IF(M418=$O$2,$Q$3,IF(M417=$O$2,SUM($G$416:G417),IF(M416=$O$2,SUM(G418,-I418),IF(M415=$O$2,SUM(G418,H418),"")))))</f>
        <v/>
      </c>
      <c r="H419" s="62" t="str">
        <f>IF(M419&lt;=$O$2,CB419,IF(M418=$O$2,$BQ$3,IF(M417=$O$2,SUM($H$416:H417),IF(M416=$O$2,SUM(H418,-J418),""))))</f>
        <v/>
      </c>
      <c r="I419" s="62" t="str">
        <f>IF(M419&lt;=$O$2,U419,IF(M418=$O$2,$R$3,IF(M417=$O$2,SUM($I$416:I417),"")))</f>
        <v/>
      </c>
      <c r="J419" s="62" t="str">
        <f>IF(M419&lt;=$O$2,CC419,IF(M418=$O$2,$BR$3,IF(M417=$O$2,SUM($J$416:J417),"")))</f>
        <v/>
      </c>
      <c r="K419" s="63" t="str">
        <f t="shared" si="66"/>
        <v/>
      </c>
      <c r="L419" s="73"/>
      <c r="M419" s="58">
        <f t="shared" si="67"/>
        <v>371</v>
      </c>
      <c r="N419" s="73"/>
      <c r="O419" s="58" t="str">
        <f>IF($O$2&gt;=M419,VLOOKUP(M419,Cs!$CB$7:$CI$33000,8,FALSE),"")</f>
        <v/>
      </c>
      <c r="P419" s="58" t="str">
        <f>IF($O$2&gt;=M419,VLOOKUP(M419,Cs!$CB$7:$CI$33000,7,FALSE),"")</f>
        <v/>
      </c>
      <c r="Q419" s="58" t="str">
        <f>IF($O$2&gt;=M419,IF(VLOOKUP(M419,Cs!$CB$7:$CN$33000,9,FALSE)&lt;&gt;0,VLOOKUP(M419,Cs!$CB$7:$CN$33000,9,FALSE),""),"")</f>
        <v/>
      </c>
      <c r="R419" s="58" t="str">
        <f>IF($O$2&gt;=M419,VLOOKUP(M419,Cs!$CB$7:$CN$33000,10,FALSE),"")</f>
        <v/>
      </c>
      <c r="S419" s="58" t="str">
        <f>IF($O$2&gt;=M419,VLOOKUP(M419,Cs!$CB$7:$CN$33000,11,FALSE),"")</f>
        <v/>
      </c>
      <c r="T419" s="58" t="str">
        <f>IF($O$2&gt;=M419,IF(ISERROR(VLOOKUP(M419,Cs!$CB$7:$CI$10000,4,FALSE))=TRUE,"",IF(VLOOKUP(M419,Cs!$CB$7:$CI$10000,4,FALSE)&lt;&gt;0,VLOOKUP(M419,Cs!$CB$7:$CI$10000,4,FALSE),"")),"")</f>
        <v/>
      </c>
      <c r="U419" s="58" t="str">
        <f>IF($O$2&gt;=M419,IF(ISERROR(VLOOKUP(M419,Cs!$CB$7:$CI$10000,5,FALSE))=TRUE,"",IF(VLOOKUP(M419,Cs!$CB$7:$CI$10000,5,FALSE)&lt;&gt;0,VLOOKUP(M419,Cs!$CB$7:$CI$10000,5,FALSE),"")),"")</f>
        <v/>
      </c>
      <c r="V419" s="58" t="str">
        <f>IF($O$2&gt;=M419,VLOOKUP(M419,Cs!$CB$7:$CI$33000,6,FALSE),"")</f>
        <v/>
      </c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  <c r="AL419" s="73"/>
      <c r="AM419" s="73"/>
      <c r="AN419" s="73"/>
      <c r="AO419" s="73"/>
      <c r="AP419" s="73"/>
      <c r="AQ419" s="73"/>
      <c r="AR419" s="73"/>
      <c r="AS419" s="73"/>
      <c r="AT419" s="73"/>
      <c r="AU419" s="73"/>
      <c r="AV419" s="73"/>
      <c r="AW419" s="73"/>
      <c r="AX419" s="73"/>
      <c r="AY419" s="73"/>
      <c r="AZ419" s="73"/>
      <c r="BA419" s="73"/>
      <c r="BB419" s="73"/>
      <c r="CB419" s="58" t="str">
        <f>IF($O$2&gt;=M419,IF(ISERROR(VLOOKUP(M419,Cs!$CB$10007:$CI$33000,4,FALSE))=TRUE,"",IF(VLOOKUP(M419,Cs!$CB$10007:$CI$33000,4,FALSE)&lt;&gt;0,VLOOKUP(M419,Cs!$CB$10007:$CI$33000,4,FALSE),"")),"")</f>
        <v/>
      </c>
      <c r="CC419" s="58" t="str">
        <f>IF($O$2&gt;=M419,IF(ISERROR(VLOOKUP(M419,Cs!$CB$10007:$CI$33000,5,FALSE))=TRUE,"",IF(VLOOKUP(M419,Cs!$CB$10007:$CI$33000,5,FALSE)&lt;&gt;0,VLOOKUP(M419,Cs!$CB$10007:$CI$33000,5,FALSE),"")),"")</f>
        <v/>
      </c>
    </row>
    <row r="420" spans="1:81" x14ac:dyDescent="0.25">
      <c r="A420" s="59" t="str">
        <f t="shared" si="63"/>
        <v/>
      </c>
      <c r="B420" s="60" t="str">
        <f>IF($O$2&gt;=M420,VLOOKUP(M420,Cs!$CB$7:$CI$33000,2,FALSE),"")</f>
        <v/>
      </c>
      <c r="C420" s="61" t="str">
        <f>IF($O$2&gt;=M420,VLOOKUP(M420,Cs!$CB$7:$CN$33000,12,FALSE),"")</f>
        <v/>
      </c>
      <c r="D420" s="61" t="str">
        <f t="shared" si="64"/>
        <v/>
      </c>
      <c r="E420" s="66" t="str">
        <f>IF($O$2&gt;=M420,VLOOKUP(M420,Cs!$CB$7:$CN$33000,13,FALSE),"")</f>
        <v/>
      </c>
      <c r="F420" s="61" t="str">
        <f t="shared" si="65"/>
        <v/>
      </c>
      <c r="G420" s="62" t="str">
        <f>IF(M420&lt;=$O$2,T420,IF(M419=$O$2,$Q$3,IF(M418=$O$2,SUM($G$416:G418),IF(M417=$O$2,SUM(G419,-I419),IF(M416=$O$2,SUM(G419,H419),"")))))</f>
        <v/>
      </c>
      <c r="H420" s="62" t="str">
        <f>IF(M420&lt;=$O$2,CB420,IF(M419=$O$2,$BQ$3,IF(M418=$O$2,SUM($H$416:H418),IF(M417=$O$2,SUM(H419,-J419),""))))</f>
        <v/>
      </c>
      <c r="I420" s="62" t="str">
        <f>IF(M420&lt;=$O$2,U420,IF(M419=$O$2,$R$3,IF(M418=$O$2,SUM($I$416:I418),"")))</f>
        <v/>
      </c>
      <c r="J420" s="62" t="str">
        <f>IF(M420&lt;=$O$2,CC420,IF(M419=$O$2,$BR$3,IF(M418=$O$2,SUM($J$416:J418),"")))</f>
        <v/>
      </c>
      <c r="K420" s="63" t="str">
        <f t="shared" si="66"/>
        <v/>
      </c>
      <c r="L420" s="73"/>
      <c r="M420" s="58">
        <f t="shared" si="67"/>
        <v>372</v>
      </c>
      <c r="N420" s="73"/>
      <c r="O420" s="58" t="str">
        <f>IF($O$2&gt;=M420,VLOOKUP(M420,Cs!$CB$7:$CI$33000,8,FALSE),"")</f>
        <v/>
      </c>
      <c r="P420" s="58" t="str">
        <f>IF($O$2&gt;=M420,VLOOKUP(M420,Cs!$CB$7:$CI$33000,7,FALSE),"")</f>
        <v/>
      </c>
      <c r="Q420" s="58" t="str">
        <f>IF($O$2&gt;=M420,IF(VLOOKUP(M420,Cs!$CB$7:$CN$33000,9,FALSE)&lt;&gt;0,VLOOKUP(M420,Cs!$CB$7:$CN$33000,9,FALSE),""),"")</f>
        <v/>
      </c>
      <c r="R420" s="58" t="str">
        <f>IF($O$2&gt;=M420,VLOOKUP(M420,Cs!$CB$7:$CN$33000,10,FALSE),"")</f>
        <v/>
      </c>
      <c r="S420" s="58" t="str">
        <f>IF($O$2&gt;=M420,VLOOKUP(M420,Cs!$CB$7:$CN$33000,11,FALSE),"")</f>
        <v/>
      </c>
      <c r="T420" s="58" t="str">
        <f>IF($O$2&gt;=M420,IF(ISERROR(VLOOKUP(M420,Cs!$CB$7:$CI$10000,4,FALSE))=TRUE,"",IF(VLOOKUP(M420,Cs!$CB$7:$CI$10000,4,FALSE)&lt;&gt;0,VLOOKUP(M420,Cs!$CB$7:$CI$10000,4,FALSE),"")),"")</f>
        <v/>
      </c>
      <c r="U420" s="58" t="str">
        <f>IF($O$2&gt;=M420,IF(ISERROR(VLOOKUP(M420,Cs!$CB$7:$CI$10000,5,FALSE))=TRUE,"",IF(VLOOKUP(M420,Cs!$CB$7:$CI$10000,5,FALSE)&lt;&gt;0,VLOOKUP(M420,Cs!$CB$7:$CI$10000,5,FALSE),"")),"")</f>
        <v/>
      </c>
      <c r="V420" s="58" t="str">
        <f>IF($O$2&gt;=M420,VLOOKUP(M420,Cs!$CB$7:$CI$33000,6,FALSE),"")</f>
        <v/>
      </c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  <c r="AL420" s="73"/>
      <c r="AM420" s="73"/>
      <c r="AN420" s="73"/>
      <c r="AO420" s="73"/>
      <c r="AP420" s="73"/>
      <c r="AQ420" s="73"/>
      <c r="AR420" s="73"/>
      <c r="AS420" s="73"/>
      <c r="AT420" s="73"/>
      <c r="AU420" s="73"/>
      <c r="AV420" s="73"/>
      <c r="AW420" s="73"/>
      <c r="AX420" s="73"/>
      <c r="AY420" s="73"/>
      <c r="AZ420" s="73"/>
      <c r="BA420" s="73"/>
      <c r="BB420" s="73"/>
      <c r="CB420" s="58" t="str">
        <f>IF($O$2&gt;=M420,IF(ISERROR(VLOOKUP(M420,Cs!$CB$10007:$CI$33000,4,FALSE))=TRUE,"",IF(VLOOKUP(M420,Cs!$CB$10007:$CI$33000,4,FALSE)&lt;&gt;0,VLOOKUP(M420,Cs!$CB$10007:$CI$33000,4,FALSE),"")),"")</f>
        <v/>
      </c>
      <c r="CC420" s="58" t="str">
        <f>IF($O$2&gt;=M420,IF(ISERROR(VLOOKUP(M420,Cs!$CB$10007:$CI$33000,5,FALSE))=TRUE,"",IF(VLOOKUP(M420,Cs!$CB$10007:$CI$33000,5,FALSE)&lt;&gt;0,VLOOKUP(M420,Cs!$CB$10007:$CI$33000,5,FALSE),"")),"")</f>
        <v/>
      </c>
    </row>
    <row r="421" spans="1:81" x14ac:dyDescent="0.25">
      <c r="A421" s="59" t="str">
        <f t="shared" si="63"/>
        <v/>
      </c>
      <c r="B421" s="60" t="str">
        <f>IF($O$2&gt;=M421,VLOOKUP(M421,Cs!$CB$7:$CI$33000,2,FALSE),"")</f>
        <v/>
      </c>
      <c r="C421" s="61" t="str">
        <f>IF($O$2&gt;=M421,VLOOKUP(M421,Cs!$CB$7:$CN$33000,12,FALSE),"")</f>
        <v/>
      </c>
      <c r="D421" s="61" t="str">
        <f t="shared" si="64"/>
        <v/>
      </c>
      <c r="E421" s="66" t="str">
        <f>IF($O$2&gt;=M421,VLOOKUP(M421,Cs!$CB$7:$CN$33000,13,FALSE),"")</f>
        <v/>
      </c>
      <c r="F421" s="61" t="str">
        <f t="shared" si="65"/>
        <v/>
      </c>
      <c r="G421" s="62" t="str">
        <f>IF(M421&lt;=$O$2,T421,IF(M420=$O$2,$Q$3,IF(M419=$O$2,SUM($G$416:G419),IF(M418=$O$2,SUM(G420,-I420),IF(M417=$O$2,SUM(G420,H420),"")))))</f>
        <v/>
      </c>
      <c r="H421" s="62" t="str">
        <f>IF(M421&lt;=$O$2,CB421,IF(M420=$O$2,$BQ$3,IF(M419=$O$2,SUM($H$416:H419),IF(M418=$O$2,SUM(H420,-J420),""))))</f>
        <v/>
      </c>
      <c r="I421" s="62" t="str">
        <f>IF(M421&lt;=$O$2,U421,IF(M420=$O$2,$R$3,IF(M419=$O$2,SUM($I$416:I419),"")))</f>
        <v/>
      </c>
      <c r="J421" s="62" t="str">
        <f>IF(M421&lt;=$O$2,CC421,IF(M420=$O$2,$BR$3,IF(M419=$O$2,SUM($J$416:J419),"")))</f>
        <v/>
      </c>
      <c r="K421" s="63" t="str">
        <f t="shared" si="66"/>
        <v/>
      </c>
      <c r="L421" s="73"/>
      <c r="M421" s="58">
        <f t="shared" si="67"/>
        <v>373</v>
      </c>
      <c r="N421" s="73"/>
      <c r="O421" s="58" t="str">
        <f>IF($O$2&gt;=M421,VLOOKUP(M421,Cs!$CB$7:$CI$33000,8,FALSE),"")</f>
        <v/>
      </c>
      <c r="P421" s="58" t="str">
        <f>IF($O$2&gt;=M421,VLOOKUP(M421,Cs!$CB$7:$CI$33000,7,FALSE),"")</f>
        <v/>
      </c>
      <c r="Q421" s="58" t="str">
        <f>IF($O$2&gt;=M421,IF(VLOOKUP(M421,Cs!$CB$7:$CN$33000,9,FALSE)&lt;&gt;0,VLOOKUP(M421,Cs!$CB$7:$CN$33000,9,FALSE),""),"")</f>
        <v/>
      </c>
      <c r="R421" s="58" t="str">
        <f>IF($O$2&gt;=M421,VLOOKUP(M421,Cs!$CB$7:$CN$33000,10,FALSE),"")</f>
        <v/>
      </c>
      <c r="S421" s="58" t="str">
        <f>IF($O$2&gt;=M421,VLOOKUP(M421,Cs!$CB$7:$CN$33000,11,FALSE),"")</f>
        <v/>
      </c>
      <c r="T421" s="58" t="str">
        <f>IF($O$2&gt;=M421,IF(ISERROR(VLOOKUP(M421,Cs!$CB$7:$CI$10000,4,FALSE))=TRUE,"",IF(VLOOKUP(M421,Cs!$CB$7:$CI$10000,4,FALSE)&lt;&gt;0,VLOOKUP(M421,Cs!$CB$7:$CI$10000,4,FALSE),"")),"")</f>
        <v/>
      </c>
      <c r="U421" s="58" t="str">
        <f>IF($O$2&gt;=M421,IF(ISERROR(VLOOKUP(M421,Cs!$CB$7:$CI$10000,5,FALSE))=TRUE,"",IF(VLOOKUP(M421,Cs!$CB$7:$CI$10000,5,FALSE)&lt;&gt;0,VLOOKUP(M421,Cs!$CB$7:$CI$10000,5,FALSE),"")),"")</f>
        <v/>
      </c>
      <c r="V421" s="58" t="str">
        <f>IF($O$2&gt;=M421,VLOOKUP(M421,Cs!$CB$7:$CI$33000,6,FALSE),"")</f>
        <v/>
      </c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  <c r="AL421" s="73"/>
      <c r="AM421" s="73"/>
      <c r="AN421" s="73"/>
      <c r="AO421" s="73"/>
      <c r="AP421" s="73"/>
      <c r="AQ421" s="73"/>
      <c r="AR421" s="73"/>
      <c r="AS421" s="73"/>
      <c r="AT421" s="73"/>
      <c r="AU421" s="73"/>
      <c r="AV421" s="73"/>
      <c r="AW421" s="73"/>
      <c r="AX421" s="73"/>
      <c r="AY421" s="73"/>
      <c r="AZ421" s="73"/>
      <c r="BA421" s="73"/>
      <c r="BB421" s="73"/>
      <c r="CB421" s="58" t="str">
        <f>IF($O$2&gt;=M421,IF(ISERROR(VLOOKUP(M421,Cs!$CB$10007:$CI$33000,4,FALSE))=TRUE,"",IF(VLOOKUP(M421,Cs!$CB$10007:$CI$33000,4,FALSE)&lt;&gt;0,VLOOKUP(M421,Cs!$CB$10007:$CI$33000,4,FALSE),"")),"")</f>
        <v/>
      </c>
      <c r="CC421" s="58" t="str">
        <f>IF($O$2&gt;=M421,IF(ISERROR(VLOOKUP(M421,Cs!$CB$10007:$CI$33000,5,FALSE))=TRUE,"",IF(VLOOKUP(M421,Cs!$CB$10007:$CI$33000,5,FALSE)&lt;&gt;0,VLOOKUP(M421,Cs!$CB$10007:$CI$33000,5,FALSE),"")),"")</f>
        <v/>
      </c>
    </row>
    <row r="422" spans="1:81" x14ac:dyDescent="0.25">
      <c r="A422" s="59" t="str">
        <f t="shared" si="63"/>
        <v/>
      </c>
      <c r="B422" s="60" t="str">
        <f>IF($O$2&gt;=M422,VLOOKUP(M422,Cs!$CB$7:$CI$33000,2,FALSE),"")</f>
        <v/>
      </c>
      <c r="C422" s="61" t="str">
        <f>IF($O$2&gt;=M422,VLOOKUP(M422,Cs!$CB$7:$CN$33000,12,FALSE),"")</f>
        <v/>
      </c>
      <c r="D422" s="61" t="str">
        <f t="shared" si="64"/>
        <v/>
      </c>
      <c r="E422" s="66" t="str">
        <f>IF($O$2&gt;=M422,VLOOKUP(M422,Cs!$CB$7:$CN$33000,13,FALSE),"")</f>
        <v/>
      </c>
      <c r="F422" s="61" t="str">
        <f t="shared" si="65"/>
        <v/>
      </c>
      <c r="G422" s="62" t="str">
        <f>IF(M422&lt;=$O$2,T422,IF(M421=$O$2,$Q$3,IF(M420=$O$2,SUM($G$416:G420),IF(M419=$O$2,SUM(G421,-I421),IF(M418=$O$2,SUM(G421,H421),"")))))</f>
        <v/>
      </c>
      <c r="H422" s="62" t="str">
        <f>IF(M422&lt;=$O$2,CB422,IF(M421=$O$2,$BQ$3,IF(M420=$O$2,SUM($H$416:H420),IF(M419=$O$2,SUM(H421,-J421),""))))</f>
        <v/>
      </c>
      <c r="I422" s="62" t="str">
        <f>IF(M422&lt;=$O$2,U422,IF(M421=$O$2,$R$3,IF(M420=$O$2,SUM($I$416:I420),"")))</f>
        <v/>
      </c>
      <c r="J422" s="62" t="str">
        <f>IF(M422&lt;=$O$2,CC422,IF(M421=$O$2,$BR$3,IF(M420=$O$2,SUM($J$416:J420),"")))</f>
        <v/>
      </c>
      <c r="K422" s="63" t="str">
        <f t="shared" si="66"/>
        <v/>
      </c>
      <c r="L422" s="73"/>
      <c r="M422" s="58">
        <f t="shared" si="67"/>
        <v>374</v>
      </c>
      <c r="N422" s="73"/>
      <c r="O422" s="58" t="str">
        <f>IF($O$2&gt;=M422,VLOOKUP(M422,Cs!$CB$7:$CI$33000,8,FALSE),"")</f>
        <v/>
      </c>
      <c r="P422" s="58" t="str">
        <f>IF($O$2&gt;=M422,VLOOKUP(M422,Cs!$CB$7:$CI$33000,7,FALSE),"")</f>
        <v/>
      </c>
      <c r="Q422" s="58" t="str">
        <f>IF($O$2&gt;=M422,IF(VLOOKUP(M422,Cs!$CB$7:$CN$33000,9,FALSE)&lt;&gt;0,VLOOKUP(M422,Cs!$CB$7:$CN$33000,9,FALSE),""),"")</f>
        <v/>
      </c>
      <c r="R422" s="58" t="str">
        <f>IF($O$2&gt;=M422,VLOOKUP(M422,Cs!$CB$7:$CN$33000,10,FALSE),"")</f>
        <v/>
      </c>
      <c r="S422" s="58" t="str">
        <f>IF($O$2&gt;=M422,VLOOKUP(M422,Cs!$CB$7:$CN$33000,11,FALSE),"")</f>
        <v/>
      </c>
      <c r="T422" s="58" t="str">
        <f>IF($O$2&gt;=M422,IF(ISERROR(VLOOKUP(M422,Cs!$CB$7:$CI$10000,4,FALSE))=TRUE,"",IF(VLOOKUP(M422,Cs!$CB$7:$CI$10000,4,FALSE)&lt;&gt;0,VLOOKUP(M422,Cs!$CB$7:$CI$10000,4,FALSE),"")),"")</f>
        <v/>
      </c>
      <c r="U422" s="58" t="str">
        <f>IF($O$2&gt;=M422,IF(ISERROR(VLOOKUP(M422,Cs!$CB$7:$CI$10000,5,FALSE))=TRUE,"",IF(VLOOKUP(M422,Cs!$CB$7:$CI$10000,5,FALSE)&lt;&gt;0,VLOOKUP(M422,Cs!$CB$7:$CI$10000,5,FALSE),"")),"")</f>
        <v/>
      </c>
      <c r="V422" s="58" t="str">
        <f>IF($O$2&gt;=M422,VLOOKUP(M422,Cs!$CB$7:$CI$33000,6,FALSE),"")</f>
        <v/>
      </c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  <c r="AL422" s="73"/>
      <c r="AM422" s="73"/>
      <c r="AN422" s="73"/>
      <c r="AO422" s="73"/>
      <c r="AP422" s="73"/>
      <c r="AQ422" s="73"/>
      <c r="AR422" s="73"/>
      <c r="AS422" s="73"/>
      <c r="AT422" s="73"/>
      <c r="AU422" s="73"/>
      <c r="AV422" s="73"/>
      <c r="AW422" s="73"/>
      <c r="AX422" s="73"/>
      <c r="AY422" s="73"/>
      <c r="AZ422" s="73"/>
      <c r="BA422" s="73"/>
      <c r="BB422" s="73"/>
      <c r="CB422" s="58" t="str">
        <f>IF($O$2&gt;=M422,IF(ISERROR(VLOOKUP(M422,Cs!$CB$10007:$CI$33000,4,FALSE))=TRUE,"",IF(VLOOKUP(M422,Cs!$CB$10007:$CI$33000,4,FALSE)&lt;&gt;0,VLOOKUP(M422,Cs!$CB$10007:$CI$33000,4,FALSE),"")),"")</f>
        <v/>
      </c>
      <c r="CC422" s="58" t="str">
        <f>IF($O$2&gt;=M422,IF(ISERROR(VLOOKUP(M422,Cs!$CB$10007:$CI$33000,5,FALSE))=TRUE,"",IF(VLOOKUP(M422,Cs!$CB$10007:$CI$33000,5,FALSE)&lt;&gt;0,VLOOKUP(M422,Cs!$CB$10007:$CI$33000,5,FALSE),"")),"")</f>
        <v/>
      </c>
    </row>
    <row r="423" spans="1:81" x14ac:dyDescent="0.25">
      <c r="A423" s="59" t="str">
        <f t="shared" si="63"/>
        <v/>
      </c>
      <c r="B423" s="60" t="str">
        <f>IF($O$2&gt;=M423,VLOOKUP(M423,Cs!$CB$7:$CI$33000,2,FALSE),"")</f>
        <v/>
      </c>
      <c r="C423" s="61" t="str">
        <f>IF($O$2&gt;=M423,VLOOKUP(M423,Cs!$CB$7:$CN$33000,12,FALSE),"")</f>
        <v/>
      </c>
      <c r="D423" s="61" t="str">
        <f t="shared" si="64"/>
        <v/>
      </c>
      <c r="E423" s="66" t="str">
        <f>IF($O$2&gt;=M423,VLOOKUP(M423,Cs!$CB$7:$CN$33000,13,FALSE),"")</f>
        <v/>
      </c>
      <c r="F423" s="61" t="str">
        <f t="shared" si="65"/>
        <v/>
      </c>
      <c r="G423" s="62" t="str">
        <f>IF(M423&lt;=$O$2,T423,IF(M422=$O$2,$Q$3,IF(M421=$O$2,SUM($G$416:G421),IF(M420=$O$2,SUM(G422,-I422),IF(M419=$O$2,SUM(G422,H422),"")))))</f>
        <v/>
      </c>
      <c r="H423" s="62" t="str">
        <f>IF(M423&lt;=$O$2,CB423,IF(M422=$O$2,$BQ$3,IF(M421=$O$2,SUM($H$416:H421),IF(M420=$O$2,SUM(H422,-J422),""))))</f>
        <v/>
      </c>
      <c r="I423" s="62" t="str">
        <f>IF(M423&lt;=$O$2,U423,IF(M422=$O$2,$R$3,IF(M421=$O$2,SUM($I$416:I421),"")))</f>
        <v/>
      </c>
      <c r="J423" s="62" t="str">
        <f>IF(M423&lt;=$O$2,CC423,IF(M422=$O$2,$BR$3,IF(M421=$O$2,SUM($J$416:J421),"")))</f>
        <v/>
      </c>
      <c r="K423" s="63" t="str">
        <f t="shared" si="66"/>
        <v/>
      </c>
      <c r="L423" s="73"/>
      <c r="M423" s="58">
        <f t="shared" si="67"/>
        <v>375</v>
      </c>
      <c r="N423" s="73"/>
      <c r="O423" s="58" t="str">
        <f>IF($O$2&gt;=M423,VLOOKUP(M423,Cs!$CB$7:$CI$33000,8,FALSE),"")</f>
        <v/>
      </c>
      <c r="P423" s="58" t="str">
        <f>IF($O$2&gt;=M423,VLOOKUP(M423,Cs!$CB$7:$CI$33000,7,FALSE),"")</f>
        <v/>
      </c>
      <c r="Q423" s="58" t="str">
        <f>IF($O$2&gt;=M423,IF(VLOOKUP(M423,Cs!$CB$7:$CN$33000,9,FALSE)&lt;&gt;0,VLOOKUP(M423,Cs!$CB$7:$CN$33000,9,FALSE),""),"")</f>
        <v/>
      </c>
      <c r="R423" s="58" t="str">
        <f>IF($O$2&gt;=M423,VLOOKUP(M423,Cs!$CB$7:$CN$33000,10,FALSE),"")</f>
        <v/>
      </c>
      <c r="S423" s="58" t="str">
        <f>IF($O$2&gt;=M423,VLOOKUP(M423,Cs!$CB$7:$CN$33000,11,FALSE),"")</f>
        <v/>
      </c>
      <c r="T423" s="58" t="str">
        <f>IF($O$2&gt;=M423,IF(ISERROR(VLOOKUP(M423,Cs!$CB$7:$CI$10000,4,FALSE))=TRUE,"",IF(VLOOKUP(M423,Cs!$CB$7:$CI$10000,4,FALSE)&lt;&gt;0,VLOOKUP(M423,Cs!$CB$7:$CI$10000,4,FALSE),"")),"")</f>
        <v/>
      </c>
      <c r="U423" s="58" t="str">
        <f>IF($O$2&gt;=M423,IF(ISERROR(VLOOKUP(M423,Cs!$CB$7:$CI$10000,5,FALSE))=TRUE,"",IF(VLOOKUP(M423,Cs!$CB$7:$CI$10000,5,FALSE)&lt;&gt;0,VLOOKUP(M423,Cs!$CB$7:$CI$10000,5,FALSE),"")),"")</f>
        <v/>
      </c>
      <c r="V423" s="58" t="str">
        <f>IF($O$2&gt;=M423,VLOOKUP(M423,Cs!$CB$7:$CI$33000,6,FALSE),"")</f>
        <v/>
      </c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  <c r="AL423" s="73"/>
      <c r="AM423" s="73"/>
      <c r="AN423" s="73"/>
      <c r="AO423" s="73"/>
      <c r="AP423" s="73"/>
      <c r="AQ423" s="73"/>
      <c r="AR423" s="73"/>
      <c r="AS423" s="73"/>
      <c r="AT423" s="73"/>
      <c r="AU423" s="73"/>
      <c r="AV423" s="73"/>
      <c r="AW423" s="73"/>
      <c r="AX423" s="73"/>
      <c r="AY423" s="73"/>
      <c r="AZ423" s="73"/>
      <c r="BA423" s="73"/>
      <c r="BB423" s="73"/>
      <c r="CB423" s="58" t="str">
        <f>IF($O$2&gt;=M423,IF(ISERROR(VLOOKUP(M423,Cs!$CB$10007:$CI$33000,4,FALSE))=TRUE,"",IF(VLOOKUP(M423,Cs!$CB$10007:$CI$33000,4,FALSE)&lt;&gt;0,VLOOKUP(M423,Cs!$CB$10007:$CI$33000,4,FALSE),"")),"")</f>
        <v/>
      </c>
      <c r="CC423" s="58" t="str">
        <f>IF($O$2&gt;=M423,IF(ISERROR(VLOOKUP(M423,Cs!$CB$10007:$CI$33000,5,FALSE))=TRUE,"",IF(VLOOKUP(M423,Cs!$CB$10007:$CI$33000,5,FALSE)&lt;&gt;0,VLOOKUP(M423,Cs!$CB$10007:$CI$33000,5,FALSE),"")),"")</f>
        <v/>
      </c>
    </row>
    <row r="424" spans="1:81" x14ac:dyDescent="0.25">
      <c r="A424" s="59" t="str">
        <f t="shared" si="63"/>
        <v/>
      </c>
      <c r="B424" s="60" t="str">
        <f>IF($O$2&gt;=M424,VLOOKUP(M424,Cs!$CB$7:$CI$33000,2,FALSE),"")</f>
        <v/>
      </c>
      <c r="C424" s="61" t="str">
        <f>IF($O$2&gt;=M424,VLOOKUP(M424,Cs!$CB$7:$CN$33000,12,FALSE),"")</f>
        <v/>
      </c>
      <c r="D424" s="61" t="str">
        <f t="shared" si="64"/>
        <v/>
      </c>
      <c r="E424" s="66" t="str">
        <f>IF($O$2&gt;=M424,VLOOKUP(M424,Cs!$CB$7:$CN$33000,13,FALSE),"")</f>
        <v/>
      </c>
      <c r="F424" s="61" t="str">
        <f t="shared" si="65"/>
        <v/>
      </c>
      <c r="G424" s="62" t="str">
        <f>IF(M424&lt;=$O$2,T424,IF(M423=$O$2,$Q$3,IF(M422=$O$2,SUM($G$416:G422),IF(M421=$O$2,SUM(G423,-I423),IF(M420=$O$2,SUM(G423,H423),"")))))</f>
        <v/>
      </c>
      <c r="H424" s="62" t="str">
        <f>IF(M424&lt;=$O$2,CB424,IF(M423=$O$2,$BQ$3,IF(M422=$O$2,SUM($H$416:H422),IF(M421=$O$2,SUM(H423,-J423),""))))</f>
        <v/>
      </c>
      <c r="I424" s="62" t="str">
        <f>IF(M424&lt;=$O$2,U424,IF(M423=$O$2,$R$3,IF(M422=$O$2,SUM($I$416:I422),"")))</f>
        <v/>
      </c>
      <c r="J424" s="62" t="str">
        <f>IF(M424&lt;=$O$2,CC424,IF(M423=$O$2,$BR$3,IF(M422=$O$2,SUM($J$416:J422),"")))</f>
        <v/>
      </c>
      <c r="K424" s="63" t="str">
        <f t="shared" si="66"/>
        <v/>
      </c>
      <c r="L424" s="73"/>
      <c r="M424" s="58">
        <f t="shared" si="67"/>
        <v>376</v>
      </c>
      <c r="N424" s="73"/>
      <c r="O424" s="58" t="str">
        <f>IF($O$2&gt;=M424,VLOOKUP(M424,Cs!$CB$7:$CI$33000,8,FALSE),"")</f>
        <v/>
      </c>
      <c r="P424" s="58" t="str">
        <f>IF($O$2&gt;=M424,VLOOKUP(M424,Cs!$CB$7:$CI$33000,7,FALSE),"")</f>
        <v/>
      </c>
      <c r="Q424" s="58" t="str">
        <f>IF($O$2&gt;=M424,IF(VLOOKUP(M424,Cs!$CB$7:$CN$33000,9,FALSE)&lt;&gt;0,VLOOKUP(M424,Cs!$CB$7:$CN$33000,9,FALSE),""),"")</f>
        <v/>
      </c>
      <c r="R424" s="58" t="str">
        <f>IF($O$2&gt;=M424,VLOOKUP(M424,Cs!$CB$7:$CN$33000,10,FALSE),"")</f>
        <v/>
      </c>
      <c r="S424" s="58" t="str">
        <f>IF($O$2&gt;=M424,VLOOKUP(M424,Cs!$CB$7:$CN$33000,11,FALSE),"")</f>
        <v/>
      </c>
      <c r="T424" s="58" t="str">
        <f>IF($O$2&gt;=M424,IF(ISERROR(VLOOKUP(M424,Cs!$CB$7:$CI$10000,4,FALSE))=TRUE,"",IF(VLOOKUP(M424,Cs!$CB$7:$CI$10000,4,FALSE)&lt;&gt;0,VLOOKUP(M424,Cs!$CB$7:$CI$10000,4,FALSE),"")),"")</f>
        <v/>
      </c>
      <c r="U424" s="58" t="str">
        <f>IF($O$2&gt;=M424,IF(ISERROR(VLOOKUP(M424,Cs!$CB$7:$CI$10000,5,FALSE))=TRUE,"",IF(VLOOKUP(M424,Cs!$CB$7:$CI$10000,5,FALSE)&lt;&gt;0,VLOOKUP(M424,Cs!$CB$7:$CI$10000,5,FALSE),"")),"")</f>
        <v/>
      </c>
      <c r="V424" s="58" t="str">
        <f>IF($O$2&gt;=M424,VLOOKUP(M424,Cs!$CB$7:$CI$33000,6,FALSE),"")</f>
        <v/>
      </c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  <c r="AL424" s="73"/>
      <c r="AM424" s="73"/>
      <c r="AN424" s="73"/>
      <c r="AO424" s="73"/>
      <c r="AP424" s="73"/>
      <c r="AQ424" s="73"/>
      <c r="AR424" s="73"/>
      <c r="AS424" s="73"/>
      <c r="AT424" s="73"/>
      <c r="AU424" s="73"/>
      <c r="AV424" s="73"/>
      <c r="AW424" s="73"/>
      <c r="AX424" s="73"/>
      <c r="AY424" s="73"/>
      <c r="AZ424" s="73"/>
      <c r="BA424" s="73"/>
      <c r="BB424" s="73"/>
      <c r="CB424" s="58" t="str">
        <f>IF($O$2&gt;=M424,IF(ISERROR(VLOOKUP(M424,Cs!$CB$10007:$CI$33000,4,FALSE))=TRUE,"",IF(VLOOKUP(M424,Cs!$CB$10007:$CI$33000,4,FALSE)&lt;&gt;0,VLOOKUP(M424,Cs!$CB$10007:$CI$33000,4,FALSE),"")),"")</f>
        <v/>
      </c>
      <c r="CC424" s="58" t="str">
        <f>IF($O$2&gt;=M424,IF(ISERROR(VLOOKUP(M424,Cs!$CB$10007:$CI$33000,5,FALSE))=TRUE,"",IF(VLOOKUP(M424,Cs!$CB$10007:$CI$33000,5,FALSE)&lt;&gt;0,VLOOKUP(M424,Cs!$CB$10007:$CI$33000,5,FALSE),"")),"")</f>
        <v/>
      </c>
    </row>
    <row r="425" spans="1:81" x14ac:dyDescent="0.25">
      <c r="A425" s="59" t="str">
        <f t="shared" si="63"/>
        <v/>
      </c>
      <c r="B425" s="60" t="str">
        <f>IF($O$2&gt;=M425,VLOOKUP(M425,Cs!$CB$7:$CI$33000,2,FALSE),"")</f>
        <v/>
      </c>
      <c r="C425" s="61" t="str">
        <f>IF($O$2&gt;=M425,VLOOKUP(M425,Cs!$CB$7:$CN$33000,12,FALSE),"")</f>
        <v/>
      </c>
      <c r="D425" s="61" t="str">
        <f t="shared" si="64"/>
        <v/>
      </c>
      <c r="E425" s="66" t="str">
        <f>IF($O$2&gt;=M425,VLOOKUP(M425,Cs!$CB$7:$CN$33000,13,FALSE),"")</f>
        <v/>
      </c>
      <c r="F425" s="61" t="str">
        <f t="shared" si="65"/>
        <v/>
      </c>
      <c r="G425" s="62" t="str">
        <f>IF(M425&lt;=$O$2,T425,IF(M424=$O$2,$Q$3,IF(M423=$O$2,SUM($G$416:G423),IF(M422=$O$2,SUM(G424,-I424),IF(M421=$O$2,SUM(G424,H424),"")))))</f>
        <v/>
      </c>
      <c r="H425" s="62" t="str">
        <f>IF(M425&lt;=$O$2,CB425,IF(M424=$O$2,$BQ$3,IF(M423=$O$2,SUM($H$416:H423),IF(M422=$O$2,SUM(H424,-J424),""))))</f>
        <v/>
      </c>
      <c r="I425" s="62" t="str">
        <f>IF(M425&lt;=$O$2,U425,IF(M424=$O$2,$R$3,IF(M423=$O$2,SUM($I$416:I423),"")))</f>
        <v/>
      </c>
      <c r="J425" s="62" t="str">
        <f>IF(M425&lt;=$O$2,CC425,IF(M424=$O$2,$BR$3,IF(M423=$O$2,SUM($J$416:J423),"")))</f>
        <v/>
      </c>
      <c r="K425" s="63" t="str">
        <f t="shared" si="66"/>
        <v/>
      </c>
      <c r="L425" s="73"/>
      <c r="M425" s="58">
        <f t="shared" si="67"/>
        <v>377</v>
      </c>
      <c r="N425" s="73"/>
      <c r="O425" s="58" t="str">
        <f>IF($O$2&gt;=M425,VLOOKUP(M425,Cs!$CB$7:$CI$33000,8,FALSE),"")</f>
        <v/>
      </c>
      <c r="P425" s="58" t="str">
        <f>IF($O$2&gt;=M425,VLOOKUP(M425,Cs!$CB$7:$CI$33000,7,FALSE),"")</f>
        <v/>
      </c>
      <c r="Q425" s="58" t="str">
        <f>IF($O$2&gt;=M425,IF(VLOOKUP(M425,Cs!$CB$7:$CN$33000,9,FALSE)&lt;&gt;0,VLOOKUP(M425,Cs!$CB$7:$CN$33000,9,FALSE),""),"")</f>
        <v/>
      </c>
      <c r="R425" s="58" t="str">
        <f>IF($O$2&gt;=M425,VLOOKUP(M425,Cs!$CB$7:$CN$33000,10,FALSE),"")</f>
        <v/>
      </c>
      <c r="S425" s="58" t="str">
        <f>IF($O$2&gt;=M425,VLOOKUP(M425,Cs!$CB$7:$CN$33000,11,FALSE),"")</f>
        <v/>
      </c>
      <c r="T425" s="58" t="str">
        <f>IF($O$2&gt;=M425,IF(ISERROR(VLOOKUP(M425,Cs!$CB$7:$CI$10000,4,FALSE))=TRUE,"",IF(VLOOKUP(M425,Cs!$CB$7:$CI$10000,4,FALSE)&lt;&gt;0,VLOOKUP(M425,Cs!$CB$7:$CI$10000,4,FALSE),"")),"")</f>
        <v/>
      </c>
      <c r="U425" s="58" t="str">
        <f>IF($O$2&gt;=M425,IF(ISERROR(VLOOKUP(M425,Cs!$CB$7:$CI$10000,5,FALSE))=TRUE,"",IF(VLOOKUP(M425,Cs!$CB$7:$CI$10000,5,FALSE)&lt;&gt;0,VLOOKUP(M425,Cs!$CB$7:$CI$10000,5,FALSE),"")),"")</f>
        <v/>
      </c>
      <c r="V425" s="58" t="str">
        <f>IF($O$2&gt;=M425,VLOOKUP(M425,Cs!$CB$7:$CI$33000,6,FALSE),"")</f>
        <v/>
      </c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  <c r="AL425" s="73"/>
      <c r="AM425" s="73"/>
      <c r="AN425" s="73"/>
      <c r="AO425" s="73"/>
      <c r="AP425" s="73"/>
      <c r="AQ425" s="73"/>
      <c r="AR425" s="73"/>
      <c r="AS425" s="73"/>
      <c r="AT425" s="73"/>
      <c r="AU425" s="73"/>
      <c r="AV425" s="73"/>
      <c r="AW425" s="73"/>
      <c r="AX425" s="73"/>
      <c r="AY425" s="73"/>
      <c r="AZ425" s="73"/>
      <c r="BA425" s="73"/>
      <c r="BB425" s="73"/>
      <c r="CB425" s="58" t="str">
        <f>IF($O$2&gt;=M425,IF(ISERROR(VLOOKUP(M425,Cs!$CB$10007:$CI$33000,4,FALSE))=TRUE,"",IF(VLOOKUP(M425,Cs!$CB$10007:$CI$33000,4,FALSE)&lt;&gt;0,VLOOKUP(M425,Cs!$CB$10007:$CI$33000,4,FALSE),"")),"")</f>
        <v/>
      </c>
      <c r="CC425" s="58" t="str">
        <f>IF($O$2&gt;=M425,IF(ISERROR(VLOOKUP(M425,Cs!$CB$10007:$CI$33000,5,FALSE))=TRUE,"",IF(VLOOKUP(M425,Cs!$CB$10007:$CI$33000,5,FALSE)&lt;&gt;0,VLOOKUP(M425,Cs!$CB$10007:$CI$33000,5,FALSE),"")),"")</f>
        <v/>
      </c>
    </row>
    <row r="426" spans="1:81" x14ac:dyDescent="0.25">
      <c r="A426" s="59" t="str">
        <f t="shared" si="63"/>
        <v/>
      </c>
      <c r="B426" s="60" t="str">
        <f>IF($O$2&gt;=M426,VLOOKUP(M426,Cs!$CB$7:$CI$33000,2,FALSE),"")</f>
        <v/>
      </c>
      <c r="C426" s="61" t="str">
        <f>IF($O$2&gt;=M426,VLOOKUP(M426,Cs!$CB$7:$CN$33000,12,FALSE),"")</f>
        <v/>
      </c>
      <c r="D426" s="61" t="str">
        <f t="shared" si="64"/>
        <v/>
      </c>
      <c r="E426" s="66" t="str">
        <f>IF($O$2&gt;=M426,VLOOKUP(M426,Cs!$CB$7:$CN$33000,13,FALSE),"")</f>
        <v/>
      </c>
      <c r="F426" s="61" t="str">
        <f t="shared" si="65"/>
        <v/>
      </c>
      <c r="G426" s="62" t="str">
        <f>IF(M426&lt;=$O$2,T426,IF(M425=$O$2,$Q$3,IF(M424=$O$2,SUM($G$416:G424),IF(M423=$O$2,SUM(G425,-I425),IF(M422=$O$2,SUM(G425,H425),"")))))</f>
        <v/>
      </c>
      <c r="H426" s="62" t="str">
        <f>IF(M426&lt;=$O$2,CB426,IF(M425=$O$2,$BQ$3,IF(M424=$O$2,SUM($H$416:H424),IF(M423=$O$2,SUM(H425,-J425),""))))</f>
        <v/>
      </c>
      <c r="I426" s="62" t="str">
        <f>IF(M426&lt;=$O$2,U426,IF(M425=$O$2,$R$3,IF(M424=$O$2,SUM($I$416:I424),"")))</f>
        <v/>
      </c>
      <c r="J426" s="62" t="str">
        <f>IF(M426&lt;=$O$2,CC426,IF(M425=$O$2,$BR$3,IF(M424=$O$2,SUM($J$416:J424),"")))</f>
        <v/>
      </c>
      <c r="K426" s="63" t="str">
        <f t="shared" si="66"/>
        <v/>
      </c>
      <c r="M426" s="58">
        <f t="shared" si="67"/>
        <v>378</v>
      </c>
      <c r="O426" s="58" t="str">
        <f>IF($O$2&gt;=M426,VLOOKUP(M426,Cs!$CB$7:$CI$33000,8,FALSE),"")</f>
        <v/>
      </c>
      <c r="P426" s="58" t="str">
        <f>IF($O$2&gt;=M426,VLOOKUP(M426,Cs!$CB$7:$CI$33000,7,FALSE),"")</f>
        <v/>
      </c>
      <c r="Q426" s="58" t="str">
        <f>IF($O$2&gt;=M426,IF(VLOOKUP(M426,Cs!$CB$7:$CN$33000,9,FALSE)&lt;&gt;0,VLOOKUP(M426,Cs!$CB$7:$CN$33000,9,FALSE),""),"")</f>
        <v/>
      </c>
      <c r="R426" s="58" t="str">
        <f>IF($O$2&gt;=M426,VLOOKUP(M426,Cs!$CB$7:$CN$33000,10,FALSE),"")</f>
        <v/>
      </c>
      <c r="S426" s="58" t="str">
        <f>IF($O$2&gt;=M426,VLOOKUP(M426,Cs!$CB$7:$CN$33000,11,FALSE),"")</f>
        <v/>
      </c>
      <c r="T426" s="58" t="str">
        <f>IF($O$2&gt;=M426,IF(ISERROR(VLOOKUP(M426,Cs!$CB$7:$CI$10000,4,FALSE))=TRUE,"",IF(VLOOKUP(M426,Cs!$CB$7:$CI$10000,4,FALSE)&lt;&gt;0,VLOOKUP(M426,Cs!$CB$7:$CI$10000,4,FALSE),"")),"")</f>
        <v/>
      </c>
      <c r="U426" s="58" t="str">
        <f>IF($O$2&gt;=M426,IF(ISERROR(VLOOKUP(M426,Cs!$CB$7:$CI$10000,5,FALSE))=TRUE,"",IF(VLOOKUP(M426,Cs!$CB$7:$CI$10000,5,FALSE)&lt;&gt;0,VLOOKUP(M426,Cs!$CB$7:$CI$10000,5,FALSE),"")),"")</f>
        <v/>
      </c>
      <c r="V426" s="58" t="str">
        <f>IF($O$2&gt;=M426,VLOOKUP(M426,Cs!$CB$7:$CI$33000,6,FALSE),"")</f>
        <v/>
      </c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  <c r="AL426" s="73"/>
      <c r="AM426" s="73"/>
      <c r="AN426" s="73"/>
      <c r="AO426" s="73"/>
      <c r="AP426" s="73"/>
      <c r="AQ426" s="73"/>
      <c r="AR426" s="73"/>
      <c r="AS426" s="73"/>
      <c r="AT426" s="73"/>
      <c r="AU426" s="73"/>
      <c r="AV426" s="73"/>
      <c r="AW426" s="73"/>
      <c r="AX426" s="73"/>
      <c r="AY426" s="73"/>
      <c r="AZ426" s="73"/>
      <c r="BA426" s="73"/>
      <c r="BB426" s="73"/>
      <c r="CB426" s="58" t="str">
        <f>IF($O$2&gt;=M426,IF(ISERROR(VLOOKUP(M426,Cs!$CB$10007:$CI$33000,4,FALSE))=TRUE,"",IF(VLOOKUP(M426,Cs!$CB$10007:$CI$33000,4,FALSE)&lt;&gt;0,VLOOKUP(M426,Cs!$CB$10007:$CI$33000,4,FALSE),"")),"")</f>
        <v/>
      </c>
      <c r="CC426" s="58" t="str">
        <f>IF($O$2&gt;=M426,IF(ISERROR(VLOOKUP(M426,Cs!$CB$10007:$CI$33000,5,FALSE))=TRUE,"",IF(VLOOKUP(M426,Cs!$CB$10007:$CI$33000,5,FALSE)&lt;&gt;0,VLOOKUP(M426,Cs!$CB$10007:$CI$33000,5,FALSE),"")),"")</f>
        <v/>
      </c>
    </row>
    <row r="427" spans="1:81" x14ac:dyDescent="0.25">
      <c r="A427" s="59" t="str">
        <f t="shared" si="63"/>
        <v/>
      </c>
      <c r="B427" s="60" t="str">
        <f>IF($O$2&gt;=M427,VLOOKUP(M427,Cs!$CB$7:$CI$33000,2,FALSE),"")</f>
        <v/>
      </c>
      <c r="C427" s="61" t="str">
        <f>IF($O$2&gt;=M427,VLOOKUP(M427,Cs!$CB$7:$CN$33000,12,FALSE),"")</f>
        <v/>
      </c>
      <c r="D427" s="61" t="str">
        <f t="shared" si="64"/>
        <v/>
      </c>
      <c r="E427" s="66" t="str">
        <f>IF($O$2&gt;=M427,VLOOKUP(M427,Cs!$CB$7:$CN$33000,13,FALSE),"")</f>
        <v/>
      </c>
      <c r="F427" s="61" t="str">
        <f t="shared" si="65"/>
        <v/>
      </c>
      <c r="G427" s="62" t="str">
        <f>IF(M427&lt;=$O$2,T427,IF(M426=$O$2,$Q$3,IF(M425=$O$2,SUM($G$416:G425),IF(M424=$O$2,SUM(G426,-I426),IF(M423=$O$2,SUM(G426,H426),"")))))</f>
        <v/>
      </c>
      <c r="H427" s="62" t="str">
        <f>IF(M427&lt;=$O$2,CB427,IF(M426=$O$2,$BQ$3,IF(M425=$O$2,SUM($H$416:H425),IF(M424=$O$2,SUM(H426,-J426),""))))</f>
        <v/>
      </c>
      <c r="I427" s="62" t="str">
        <f>IF(M427&lt;=$O$2,U427,IF(M426=$O$2,$R$3,IF(M425=$O$2,SUM($I$416:I425),"")))</f>
        <v/>
      </c>
      <c r="J427" s="62" t="str">
        <f>IF(M427&lt;=$O$2,CC427,IF(M426=$O$2,$BR$3,IF(M425=$O$2,SUM($J$416:J425),"")))</f>
        <v/>
      </c>
      <c r="K427" s="63" t="str">
        <f t="shared" si="66"/>
        <v/>
      </c>
      <c r="M427" s="58">
        <f t="shared" si="67"/>
        <v>379</v>
      </c>
      <c r="O427" s="58" t="str">
        <f>IF($O$2&gt;=M427,VLOOKUP(M427,Cs!$CB$7:$CI$33000,8,FALSE),"")</f>
        <v/>
      </c>
      <c r="P427" s="58" t="str">
        <f>IF($O$2&gt;=M427,VLOOKUP(M427,Cs!$CB$7:$CI$33000,7,FALSE),"")</f>
        <v/>
      </c>
      <c r="Q427" s="58" t="str">
        <f>IF($O$2&gt;=M427,IF(VLOOKUP(M427,Cs!$CB$7:$CN$33000,9,FALSE)&lt;&gt;0,VLOOKUP(M427,Cs!$CB$7:$CN$33000,9,FALSE),""),"")</f>
        <v/>
      </c>
      <c r="R427" s="58" t="str">
        <f>IF($O$2&gt;=M427,VLOOKUP(M427,Cs!$CB$7:$CN$33000,10,FALSE),"")</f>
        <v/>
      </c>
      <c r="S427" s="58" t="str">
        <f>IF($O$2&gt;=M427,VLOOKUP(M427,Cs!$CB$7:$CN$33000,11,FALSE),"")</f>
        <v/>
      </c>
      <c r="T427" s="58" t="str">
        <f>IF($O$2&gt;=M427,IF(ISERROR(VLOOKUP(M427,Cs!$CB$7:$CI$10000,4,FALSE))=TRUE,"",IF(VLOOKUP(M427,Cs!$CB$7:$CI$10000,4,FALSE)&lt;&gt;0,VLOOKUP(M427,Cs!$CB$7:$CI$10000,4,FALSE),"")),"")</f>
        <v/>
      </c>
      <c r="U427" s="58" t="str">
        <f>IF($O$2&gt;=M427,IF(ISERROR(VLOOKUP(M427,Cs!$CB$7:$CI$10000,5,FALSE))=TRUE,"",IF(VLOOKUP(M427,Cs!$CB$7:$CI$10000,5,FALSE)&lt;&gt;0,VLOOKUP(M427,Cs!$CB$7:$CI$10000,5,FALSE),"")),"")</f>
        <v/>
      </c>
      <c r="V427" s="58" t="str">
        <f>IF($O$2&gt;=M427,VLOOKUP(M427,Cs!$CB$7:$CI$33000,6,FALSE),"")</f>
        <v/>
      </c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  <c r="AL427" s="73"/>
      <c r="AM427" s="73"/>
      <c r="AN427" s="73"/>
      <c r="AO427" s="73"/>
      <c r="AP427" s="73"/>
      <c r="AQ427" s="73"/>
      <c r="AR427" s="73"/>
      <c r="AS427" s="73"/>
      <c r="AT427" s="73"/>
      <c r="AU427" s="73"/>
      <c r="AV427" s="73"/>
      <c r="AW427" s="73"/>
      <c r="AX427" s="73"/>
      <c r="AY427" s="73"/>
      <c r="AZ427" s="73"/>
      <c r="BA427" s="73"/>
      <c r="BB427" s="73"/>
      <c r="CB427" s="58" t="str">
        <f>IF($O$2&gt;=M427,IF(ISERROR(VLOOKUP(M427,Cs!$CB$10007:$CI$33000,4,FALSE))=TRUE,"",IF(VLOOKUP(M427,Cs!$CB$10007:$CI$33000,4,FALSE)&lt;&gt;0,VLOOKUP(M427,Cs!$CB$10007:$CI$33000,4,FALSE),"")),"")</f>
        <v/>
      </c>
      <c r="CC427" s="58" t="str">
        <f>IF($O$2&gt;=M427,IF(ISERROR(VLOOKUP(M427,Cs!$CB$10007:$CI$33000,5,FALSE))=TRUE,"",IF(VLOOKUP(M427,Cs!$CB$10007:$CI$33000,5,FALSE)&lt;&gt;0,VLOOKUP(M427,Cs!$CB$10007:$CI$33000,5,FALSE),"")),"")</f>
        <v/>
      </c>
    </row>
    <row r="428" spans="1:81" x14ac:dyDescent="0.25">
      <c r="A428" s="59" t="str">
        <f t="shared" si="63"/>
        <v/>
      </c>
      <c r="B428" s="60" t="str">
        <f>IF($O$2&gt;=M428,VLOOKUP(M428,Cs!$CB$7:$CI$33000,2,FALSE),"")</f>
        <v/>
      </c>
      <c r="C428" s="61" t="str">
        <f>IF($O$2&gt;=M428,VLOOKUP(M428,Cs!$CB$7:$CN$33000,12,FALSE),"")</f>
        <v/>
      </c>
      <c r="D428" s="61" t="str">
        <f t="shared" si="64"/>
        <v/>
      </c>
      <c r="E428" s="66" t="str">
        <f>IF($O$2&gt;=M428,VLOOKUP(M428,Cs!$CB$7:$CN$33000,13,FALSE),"")</f>
        <v/>
      </c>
      <c r="F428" s="61" t="str">
        <f t="shared" si="65"/>
        <v/>
      </c>
      <c r="G428" s="62" t="str">
        <f>IF(M428&lt;=$O$2,T428,IF(M427=$O$2,$Q$3,IF(M426=$O$2,SUM($G$416:G426),IF(M425=$O$2,SUM(G427,-I427),IF(M424=$O$2,SUM(G427,H427),"")))))</f>
        <v/>
      </c>
      <c r="H428" s="62" t="str">
        <f>IF(M428&lt;=$O$2,CB428,IF(M427=$O$2,$BQ$3,IF(M426=$O$2,SUM($H$416:H426),IF(M425=$O$2,SUM(H427,-J427),""))))</f>
        <v/>
      </c>
      <c r="I428" s="62" t="str">
        <f>IF(M428&lt;=$O$2,U428,IF(M427=$O$2,$R$3,IF(M426=$O$2,SUM($I$416:I426),"")))</f>
        <v/>
      </c>
      <c r="J428" s="62" t="str">
        <f>IF(M428&lt;=$O$2,CC428,IF(M427=$O$2,$BR$3,IF(M426=$O$2,SUM($J$416:J426),"")))</f>
        <v/>
      </c>
      <c r="K428" s="63" t="str">
        <f t="shared" si="66"/>
        <v/>
      </c>
      <c r="M428" s="58">
        <f t="shared" si="67"/>
        <v>380</v>
      </c>
      <c r="O428" s="58" t="str">
        <f>IF($O$2&gt;=M428,VLOOKUP(M428,Cs!$CB$7:$CI$33000,8,FALSE),"")</f>
        <v/>
      </c>
      <c r="P428" s="58" t="str">
        <f>IF($O$2&gt;=M428,VLOOKUP(M428,Cs!$CB$7:$CI$33000,7,FALSE),"")</f>
        <v/>
      </c>
      <c r="Q428" s="58" t="str">
        <f>IF($O$2&gt;=M428,IF(VLOOKUP(M428,Cs!$CB$7:$CN$33000,9,FALSE)&lt;&gt;0,VLOOKUP(M428,Cs!$CB$7:$CN$33000,9,FALSE),""),"")</f>
        <v/>
      </c>
      <c r="R428" s="58" t="str">
        <f>IF($O$2&gt;=M428,VLOOKUP(M428,Cs!$CB$7:$CN$33000,10,FALSE),"")</f>
        <v/>
      </c>
      <c r="S428" s="58" t="str">
        <f>IF($O$2&gt;=M428,VLOOKUP(M428,Cs!$CB$7:$CN$33000,11,FALSE),"")</f>
        <v/>
      </c>
      <c r="T428" s="58" t="str">
        <f>IF($O$2&gt;=M428,IF(ISERROR(VLOOKUP(M428,Cs!$CB$7:$CI$10000,4,FALSE))=TRUE,"",IF(VLOOKUP(M428,Cs!$CB$7:$CI$10000,4,FALSE)&lt;&gt;0,VLOOKUP(M428,Cs!$CB$7:$CI$10000,4,FALSE),"")),"")</f>
        <v/>
      </c>
      <c r="U428" s="58" t="str">
        <f>IF($O$2&gt;=M428,IF(ISERROR(VLOOKUP(M428,Cs!$CB$7:$CI$10000,5,FALSE))=TRUE,"",IF(VLOOKUP(M428,Cs!$CB$7:$CI$10000,5,FALSE)&lt;&gt;0,VLOOKUP(M428,Cs!$CB$7:$CI$10000,5,FALSE),"")),"")</f>
        <v/>
      </c>
      <c r="V428" s="58" t="str">
        <f>IF($O$2&gt;=M428,VLOOKUP(M428,Cs!$CB$7:$CI$33000,6,FALSE),"")</f>
        <v/>
      </c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  <c r="AL428" s="73"/>
      <c r="AM428" s="73"/>
      <c r="AN428" s="73"/>
      <c r="AO428" s="73"/>
      <c r="AP428" s="73"/>
      <c r="AQ428" s="73"/>
      <c r="AR428" s="73"/>
      <c r="AS428" s="73"/>
      <c r="AT428" s="73"/>
      <c r="AU428" s="73"/>
      <c r="AV428" s="73"/>
      <c r="AW428" s="73"/>
      <c r="AX428" s="73"/>
      <c r="AY428" s="73"/>
      <c r="AZ428" s="73"/>
      <c r="BA428" s="73"/>
      <c r="BB428" s="73"/>
      <c r="CB428" s="58" t="str">
        <f>IF($O$2&gt;=M428,IF(ISERROR(VLOOKUP(M428,Cs!$CB$10007:$CI$33000,4,FALSE))=TRUE,"",IF(VLOOKUP(M428,Cs!$CB$10007:$CI$33000,4,FALSE)&lt;&gt;0,VLOOKUP(M428,Cs!$CB$10007:$CI$33000,4,FALSE),"")),"")</f>
        <v/>
      </c>
      <c r="CC428" s="58" t="str">
        <f>IF($O$2&gt;=M428,IF(ISERROR(VLOOKUP(M428,Cs!$CB$10007:$CI$33000,5,FALSE))=TRUE,"",IF(VLOOKUP(M428,Cs!$CB$10007:$CI$33000,5,FALSE)&lt;&gt;0,VLOOKUP(M428,Cs!$CB$10007:$CI$33000,5,FALSE),"")),"")</f>
        <v/>
      </c>
    </row>
    <row r="429" spans="1:81" x14ac:dyDescent="0.25">
      <c r="A429" s="59" t="str">
        <f t="shared" si="63"/>
        <v/>
      </c>
      <c r="B429" s="60" t="str">
        <f>IF($O$2&gt;=M429,VLOOKUP(M429,Cs!$CB$7:$CI$33000,2,FALSE),"")</f>
        <v/>
      </c>
      <c r="C429" s="61" t="str">
        <f>IF($O$2&gt;=M429,VLOOKUP(M429,Cs!$CB$7:$CN$33000,12,FALSE),"")</f>
        <v/>
      </c>
      <c r="D429" s="61" t="str">
        <f t="shared" si="64"/>
        <v/>
      </c>
      <c r="E429" s="66" t="str">
        <f>IF($O$2&gt;=M429,VLOOKUP(M429,Cs!$CB$7:$CN$33000,13,FALSE),"")</f>
        <v/>
      </c>
      <c r="F429" s="61" t="str">
        <f t="shared" si="65"/>
        <v/>
      </c>
      <c r="G429" s="62" t="str">
        <f>IF(M429&lt;=$O$2,T429,IF(M428=$O$2,$Q$3,IF(M427=$O$2,SUM($G$416:G427),IF(M426=$O$2,SUM(G428,-I428),IF(M425=$O$2,SUM(G428,H428),"")))))</f>
        <v/>
      </c>
      <c r="H429" s="62" t="str">
        <f>IF(M429&lt;=$O$2,CB429,IF(M428=$O$2,$BQ$3,IF(M427=$O$2,SUM($H$416:H427),IF(M426=$O$2,SUM(H428,-J428),""))))</f>
        <v/>
      </c>
      <c r="I429" s="62" t="str">
        <f>IF(M429&lt;=$O$2,U429,IF(M428=$O$2,$R$3,IF(M427=$O$2,SUM($I$416:I427),"")))</f>
        <v/>
      </c>
      <c r="J429" s="62" t="str">
        <f>IF(M429&lt;=$O$2,CC429,IF(M428=$O$2,$BR$3,IF(M427=$O$2,SUM($J$416:J427),"")))</f>
        <v/>
      </c>
      <c r="K429" s="63" t="str">
        <f t="shared" si="66"/>
        <v/>
      </c>
      <c r="M429" s="58">
        <f t="shared" si="67"/>
        <v>381</v>
      </c>
      <c r="O429" s="58" t="str">
        <f>IF($O$2&gt;=M429,VLOOKUP(M429,Cs!$CB$7:$CI$33000,8,FALSE),"")</f>
        <v/>
      </c>
      <c r="P429" s="58" t="str">
        <f>IF($O$2&gt;=M429,VLOOKUP(M429,Cs!$CB$7:$CI$33000,7,FALSE),"")</f>
        <v/>
      </c>
      <c r="Q429" s="58" t="str">
        <f>IF($O$2&gt;=M429,IF(VLOOKUP(M429,Cs!$CB$7:$CN$33000,9,FALSE)&lt;&gt;0,VLOOKUP(M429,Cs!$CB$7:$CN$33000,9,FALSE),""),"")</f>
        <v/>
      </c>
      <c r="R429" s="58" t="str">
        <f>IF($O$2&gt;=M429,VLOOKUP(M429,Cs!$CB$7:$CN$33000,10,FALSE),"")</f>
        <v/>
      </c>
      <c r="S429" s="58" t="str">
        <f>IF($O$2&gt;=M429,VLOOKUP(M429,Cs!$CB$7:$CN$33000,11,FALSE),"")</f>
        <v/>
      </c>
      <c r="T429" s="58" t="str">
        <f>IF($O$2&gt;=M429,IF(ISERROR(VLOOKUP(M429,Cs!$CB$7:$CI$10000,4,FALSE))=TRUE,"",IF(VLOOKUP(M429,Cs!$CB$7:$CI$10000,4,FALSE)&lt;&gt;0,VLOOKUP(M429,Cs!$CB$7:$CI$10000,4,FALSE),"")),"")</f>
        <v/>
      </c>
      <c r="U429" s="58" t="str">
        <f>IF($O$2&gt;=M429,IF(ISERROR(VLOOKUP(M429,Cs!$CB$7:$CI$10000,5,FALSE))=TRUE,"",IF(VLOOKUP(M429,Cs!$CB$7:$CI$10000,5,FALSE)&lt;&gt;0,VLOOKUP(M429,Cs!$CB$7:$CI$10000,5,FALSE),"")),"")</f>
        <v/>
      </c>
      <c r="V429" s="58" t="str">
        <f>IF($O$2&gt;=M429,VLOOKUP(M429,Cs!$CB$7:$CI$33000,6,FALSE),"")</f>
        <v/>
      </c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  <c r="AL429" s="73"/>
      <c r="AM429" s="73"/>
      <c r="AN429" s="73"/>
      <c r="AO429" s="73"/>
      <c r="AP429" s="73"/>
      <c r="AQ429" s="73"/>
      <c r="AR429" s="73"/>
      <c r="AS429" s="73"/>
      <c r="AT429" s="73"/>
      <c r="AU429" s="73"/>
      <c r="AV429" s="73"/>
      <c r="AW429" s="73"/>
      <c r="AX429" s="73"/>
      <c r="AY429" s="73"/>
      <c r="AZ429" s="73"/>
      <c r="BA429" s="73"/>
      <c r="BB429" s="73"/>
      <c r="CB429" s="58" t="str">
        <f>IF($O$2&gt;=M429,IF(ISERROR(VLOOKUP(M429,Cs!$CB$10007:$CI$33000,4,FALSE))=TRUE,"",IF(VLOOKUP(M429,Cs!$CB$10007:$CI$33000,4,FALSE)&lt;&gt;0,VLOOKUP(M429,Cs!$CB$10007:$CI$33000,4,FALSE),"")),"")</f>
        <v/>
      </c>
      <c r="CC429" s="58" t="str">
        <f>IF($O$2&gt;=M429,IF(ISERROR(VLOOKUP(M429,Cs!$CB$10007:$CI$33000,5,FALSE))=TRUE,"",IF(VLOOKUP(M429,Cs!$CB$10007:$CI$33000,5,FALSE)&lt;&gt;0,VLOOKUP(M429,Cs!$CB$10007:$CI$33000,5,FALSE),"")),"")</f>
        <v/>
      </c>
    </row>
    <row r="430" spans="1:81" x14ac:dyDescent="0.25">
      <c r="A430" s="59" t="str">
        <f t="shared" si="63"/>
        <v/>
      </c>
      <c r="B430" s="60" t="str">
        <f>IF($O$2&gt;=M430,VLOOKUP(M430,Cs!$CB$7:$CI$33000,2,FALSE),"")</f>
        <v/>
      </c>
      <c r="C430" s="61" t="str">
        <f>IF($O$2&gt;=M430,VLOOKUP(M430,Cs!$CB$7:$CN$33000,12,FALSE),"")</f>
        <v/>
      </c>
      <c r="D430" s="61" t="str">
        <f t="shared" si="64"/>
        <v/>
      </c>
      <c r="E430" s="66" t="str">
        <f>IF($O$2&gt;=M430,VLOOKUP(M430,Cs!$CB$7:$CN$33000,13,FALSE),"")</f>
        <v/>
      </c>
      <c r="F430" s="61" t="str">
        <f t="shared" si="65"/>
        <v/>
      </c>
      <c r="G430" s="62" t="str">
        <f>IF(M430&lt;=$O$2,T430,IF(M429=$O$2,$Q$3,IF(M428=$O$2,SUM($G$416:G428),IF(M427=$O$2,SUM(G429,-I429),IF(M426=$O$2,SUM(G429,H429),"")))))</f>
        <v/>
      </c>
      <c r="H430" s="62" t="str">
        <f>IF(M430&lt;=$O$2,CB430,IF(M429=$O$2,$BQ$3,IF(M428=$O$2,SUM($H$416:H428),IF(M427=$O$2,SUM(H429,-J429),""))))</f>
        <v/>
      </c>
      <c r="I430" s="62" t="str">
        <f>IF(M430&lt;=$O$2,U430,IF(M429=$O$2,$R$3,IF(M428=$O$2,SUM($I$416:I428),"")))</f>
        <v/>
      </c>
      <c r="J430" s="62" t="str">
        <f>IF(M430&lt;=$O$2,CC430,IF(M429=$O$2,$BR$3,IF(M428=$O$2,SUM($J$416:J428),"")))</f>
        <v/>
      </c>
      <c r="K430" s="63" t="str">
        <f t="shared" si="66"/>
        <v/>
      </c>
      <c r="M430" s="58">
        <f t="shared" si="67"/>
        <v>382</v>
      </c>
      <c r="O430" s="58" t="str">
        <f>IF($O$2&gt;=M430,VLOOKUP(M430,Cs!$CB$7:$CI$33000,8,FALSE),"")</f>
        <v/>
      </c>
      <c r="P430" s="58" t="str">
        <f>IF($O$2&gt;=M430,VLOOKUP(M430,Cs!$CB$7:$CI$33000,7,FALSE),"")</f>
        <v/>
      </c>
      <c r="Q430" s="58" t="str">
        <f>IF($O$2&gt;=M430,IF(VLOOKUP(M430,Cs!$CB$7:$CN$33000,9,FALSE)&lt;&gt;0,VLOOKUP(M430,Cs!$CB$7:$CN$33000,9,FALSE),""),"")</f>
        <v/>
      </c>
      <c r="R430" s="58" t="str">
        <f>IF($O$2&gt;=M430,VLOOKUP(M430,Cs!$CB$7:$CN$33000,10,FALSE),"")</f>
        <v/>
      </c>
      <c r="S430" s="58" t="str">
        <f>IF($O$2&gt;=M430,VLOOKUP(M430,Cs!$CB$7:$CN$33000,11,FALSE),"")</f>
        <v/>
      </c>
      <c r="T430" s="58" t="str">
        <f>IF($O$2&gt;=M430,IF(ISERROR(VLOOKUP(M430,Cs!$CB$7:$CI$10000,4,FALSE))=TRUE,"",IF(VLOOKUP(M430,Cs!$CB$7:$CI$10000,4,FALSE)&lt;&gt;0,VLOOKUP(M430,Cs!$CB$7:$CI$10000,4,FALSE),"")),"")</f>
        <v/>
      </c>
      <c r="U430" s="58" t="str">
        <f>IF($O$2&gt;=M430,IF(ISERROR(VLOOKUP(M430,Cs!$CB$7:$CI$10000,5,FALSE))=TRUE,"",IF(VLOOKUP(M430,Cs!$CB$7:$CI$10000,5,FALSE)&lt;&gt;0,VLOOKUP(M430,Cs!$CB$7:$CI$10000,5,FALSE),"")),"")</f>
        <v/>
      </c>
      <c r="V430" s="58" t="str">
        <f>IF($O$2&gt;=M430,VLOOKUP(M430,Cs!$CB$7:$CI$33000,6,FALSE),"")</f>
        <v/>
      </c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  <c r="AL430" s="73"/>
      <c r="AM430" s="73"/>
      <c r="AN430" s="73"/>
      <c r="AO430" s="73"/>
      <c r="AP430" s="73"/>
      <c r="AQ430" s="73"/>
      <c r="AR430" s="73"/>
      <c r="AS430" s="73"/>
      <c r="AT430" s="73"/>
      <c r="AU430" s="73"/>
      <c r="AV430" s="73"/>
      <c r="AW430" s="73"/>
      <c r="AX430" s="73"/>
      <c r="AY430" s="73"/>
      <c r="AZ430" s="73"/>
      <c r="BA430" s="73"/>
      <c r="BB430" s="73"/>
      <c r="CB430" s="58" t="str">
        <f>IF($O$2&gt;=M430,IF(ISERROR(VLOOKUP(M430,Cs!$CB$10007:$CI$33000,4,FALSE))=TRUE,"",IF(VLOOKUP(M430,Cs!$CB$10007:$CI$33000,4,FALSE)&lt;&gt;0,VLOOKUP(M430,Cs!$CB$10007:$CI$33000,4,FALSE),"")),"")</f>
        <v/>
      </c>
      <c r="CC430" s="58" t="str">
        <f>IF($O$2&gt;=M430,IF(ISERROR(VLOOKUP(M430,Cs!$CB$10007:$CI$33000,5,FALSE))=TRUE,"",IF(VLOOKUP(M430,Cs!$CB$10007:$CI$33000,5,FALSE)&lt;&gt;0,VLOOKUP(M430,Cs!$CB$10007:$CI$33000,5,FALSE),"")),"")</f>
        <v/>
      </c>
    </row>
    <row r="431" spans="1:81" x14ac:dyDescent="0.25">
      <c r="A431" s="59" t="str">
        <f t="shared" si="63"/>
        <v/>
      </c>
      <c r="B431" s="60" t="str">
        <f>IF($O$2&gt;=M431,VLOOKUP(M431,Cs!$CB$7:$CI$33000,2,FALSE),"")</f>
        <v/>
      </c>
      <c r="C431" s="61" t="str">
        <f>IF($O$2&gt;=M431,VLOOKUP(M431,Cs!$CB$7:$CN$33000,12,FALSE),"")</f>
        <v/>
      </c>
      <c r="D431" s="61" t="str">
        <f t="shared" si="64"/>
        <v/>
      </c>
      <c r="E431" s="66" t="str">
        <f>IF($O$2&gt;=M431,VLOOKUP(M431,Cs!$CB$7:$CN$33000,13,FALSE),"")</f>
        <v/>
      </c>
      <c r="F431" s="61" t="str">
        <f t="shared" si="65"/>
        <v/>
      </c>
      <c r="G431" s="62" t="str">
        <f>IF(M431&lt;=$O$2,T431,IF(M430=$O$2,$Q$3,IF(M429=$O$2,SUM($G$416:G429),IF(M428=$O$2,SUM(G430,-I430),IF(M427=$O$2,SUM(G430,H430),"")))))</f>
        <v/>
      </c>
      <c r="H431" s="62" t="str">
        <f>IF(M431&lt;=$O$2,CB431,IF(M430=$O$2,$BQ$3,IF(M429=$O$2,SUM($H$416:H429),IF(M428=$O$2,SUM(H430,-J430),""))))</f>
        <v/>
      </c>
      <c r="I431" s="62" t="str">
        <f>IF(M431&lt;=$O$2,U431,IF(M430=$O$2,$R$3,IF(M429=$O$2,SUM($I$416:I429),"")))</f>
        <v/>
      </c>
      <c r="J431" s="62" t="str">
        <f>IF(M431&lt;=$O$2,CC431,IF(M430=$O$2,$BR$3,IF(M429=$O$2,SUM($J$416:J429),"")))</f>
        <v/>
      </c>
      <c r="K431" s="63" t="str">
        <f t="shared" si="66"/>
        <v/>
      </c>
      <c r="M431" s="58">
        <f t="shared" si="67"/>
        <v>383</v>
      </c>
      <c r="O431" s="58" t="str">
        <f>IF($O$2&gt;=M431,VLOOKUP(M431,Cs!$CB$7:$CI$33000,8,FALSE),"")</f>
        <v/>
      </c>
      <c r="P431" s="58" t="str">
        <f>IF($O$2&gt;=M431,VLOOKUP(M431,Cs!$CB$7:$CI$33000,7,FALSE),"")</f>
        <v/>
      </c>
      <c r="Q431" s="58" t="str">
        <f>IF($O$2&gt;=M431,IF(VLOOKUP(M431,Cs!$CB$7:$CN$33000,9,FALSE)&lt;&gt;0,VLOOKUP(M431,Cs!$CB$7:$CN$33000,9,FALSE),""),"")</f>
        <v/>
      </c>
      <c r="R431" s="58" t="str">
        <f>IF($O$2&gt;=M431,VLOOKUP(M431,Cs!$CB$7:$CN$33000,10,FALSE),"")</f>
        <v/>
      </c>
      <c r="S431" s="58" t="str">
        <f>IF($O$2&gt;=M431,VLOOKUP(M431,Cs!$CB$7:$CN$33000,11,FALSE),"")</f>
        <v/>
      </c>
      <c r="T431" s="58" t="str">
        <f>IF($O$2&gt;=M431,IF(ISERROR(VLOOKUP(M431,Cs!$CB$7:$CI$10000,4,FALSE))=TRUE,"",IF(VLOOKUP(M431,Cs!$CB$7:$CI$10000,4,FALSE)&lt;&gt;0,VLOOKUP(M431,Cs!$CB$7:$CI$10000,4,FALSE),"")),"")</f>
        <v/>
      </c>
      <c r="U431" s="58" t="str">
        <f>IF($O$2&gt;=M431,IF(ISERROR(VLOOKUP(M431,Cs!$CB$7:$CI$10000,5,FALSE))=TRUE,"",IF(VLOOKUP(M431,Cs!$CB$7:$CI$10000,5,FALSE)&lt;&gt;0,VLOOKUP(M431,Cs!$CB$7:$CI$10000,5,FALSE),"")),"")</f>
        <v/>
      </c>
      <c r="V431" s="58" t="str">
        <f>IF($O$2&gt;=M431,VLOOKUP(M431,Cs!$CB$7:$CI$33000,6,FALSE),"")</f>
        <v/>
      </c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  <c r="AL431" s="73"/>
      <c r="AM431" s="73"/>
      <c r="AN431" s="73"/>
      <c r="AO431" s="73"/>
      <c r="AP431" s="73"/>
      <c r="AQ431" s="73"/>
      <c r="AR431" s="73"/>
      <c r="AS431" s="73"/>
      <c r="AT431" s="73"/>
      <c r="AU431" s="73"/>
      <c r="AV431" s="73"/>
      <c r="AW431" s="73"/>
      <c r="AX431" s="73"/>
      <c r="AY431" s="73"/>
      <c r="AZ431" s="73"/>
      <c r="BA431" s="73"/>
      <c r="BB431" s="73"/>
      <c r="CB431" s="58" t="str">
        <f>IF($O$2&gt;=M431,IF(ISERROR(VLOOKUP(M431,Cs!$CB$10007:$CI$33000,4,FALSE))=TRUE,"",IF(VLOOKUP(M431,Cs!$CB$10007:$CI$33000,4,FALSE)&lt;&gt;0,VLOOKUP(M431,Cs!$CB$10007:$CI$33000,4,FALSE),"")),"")</f>
        <v/>
      </c>
      <c r="CC431" s="58" t="str">
        <f>IF($O$2&gt;=M431,IF(ISERROR(VLOOKUP(M431,Cs!$CB$10007:$CI$33000,5,FALSE))=TRUE,"",IF(VLOOKUP(M431,Cs!$CB$10007:$CI$33000,5,FALSE)&lt;&gt;0,VLOOKUP(M431,Cs!$CB$10007:$CI$33000,5,FALSE),"")),"")</f>
        <v/>
      </c>
    </row>
    <row r="432" spans="1:81" x14ac:dyDescent="0.25">
      <c r="A432" s="59" t="str">
        <f t="shared" si="63"/>
        <v/>
      </c>
      <c r="B432" s="60" t="str">
        <f>IF($O$2&gt;=M432,VLOOKUP(M432,Cs!$CB$7:$CI$33000,2,FALSE),"")</f>
        <v/>
      </c>
      <c r="C432" s="61" t="str">
        <f>IF($O$2&gt;=M432,VLOOKUP(M432,Cs!$CB$7:$CN$33000,12,FALSE),"")</f>
        <v/>
      </c>
      <c r="D432" s="61" t="str">
        <f t="shared" si="64"/>
        <v/>
      </c>
      <c r="E432" s="66" t="str">
        <f>IF($O$2&gt;=M432,VLOOKUP(M432,Cs!$CB$7:$CN$33000,13,FALSE),"")</f>
        <v/>
      </c>
      <c r="F432" s="61" t="str">
        <f t="shared" si="65"/>
        <v/>
      </c>
      <c r="G432" s="62" t="str">
        <f>IF(M432&lt;=$O$2,T432,IF(M431=$O$2,$Q$3,IF(M430=$O$2,SUM($G$416:G430),IF(M429=$O$2,SUM(G431,-I431),IF(M428=$O$2,SUM(G431,H431),"")))))</f>
        <v/>
      </c>
      <c r="H432" s="62" t="str">
        <f>IF(M432&lt;=$O$2,CB432,IF(M431=$O$2,$BQ$3,IF(M430=$O$2,SUM($H$416:H430),IF(M429=$O$2,SUM(H431,-J431),""))))</f>
        <v/>
      </c>
      <c r="I432" s="62" t="str">
        <f>IF(M432&lt;=$O$2,U432,IF(M431=$O$2,$R$3,IF(M430=$O$2,SUM($I$416:I430),"")))</f>
        <v/>
      </c>
      <c r="J432" s="62" t="str">
        <f>IF(M432&lt;=$O$2,CC432,IF(M431=$O$2,$BR$3,IF(M430=$O$2,SUM($J$416:J430),"")))</f>
        <v/>
      </c>
      <c r="K432" s="63" t="str">
        <f t="shared" si="66"/>
        <v/>
      </c>
      <c r="M432" s="58">
        <f t="shared" si="67"/>
        <v>384</v>
      </c>
      <c r="O432" s="58" t="str">
        <f>IF($O$2&gt;=M432,VLOOKUP(M432,Cs!$CB$7:$CI$33000,8,FALSE),"")</f>
        <v/>
      </c>
      <c r="P432" s="58" t="str">
        <f>IF($O$2&gt;=M432,VLOOKUP(M432,Cs!$CB$7:$CI$33000,7,FALSE),"")</f>
        <v/>
      </c>
      <c r="Q432" s="58" t="str">
        <f>IF($O$2&gt;=M432,IF(VLOOKUP(M432,Cs!$CB$7:$CN$33000,9,FALSE)&lt;&gt;0,VLOOKUP(M432,Cs!$CB$7:$CN$33000,9,FALSE),""),"")</f>
        <v/>
      </c>
      <c r="R432" s="58" t="str">
        <f>IF($O$2&gt;=M432,VLOOKUP(M432,Cs!$CB$7:$CN$33000,10,FALSE),"")</f>
        <v/>
      </c>
      <c r="S432" s="58" t="str">
        <f>IF($O$2&gt;=M432,VLOOKUP(M432,Cs!$CB$7:$CN$33000,11,FALSE),"")</f>
        <v/>
      </c>
      <c r="T432" s="58" t="str">
        <f>IF($O$2&gt;=M432,IF(ISERROR(VLOOKUP(M432,Cs!$CB$7:$CI$10000,4,FALSE))=TRUE,"",IF(VLOOKUP(M432,Cs!$CB$7:$CI$10000,4,FALSE)&lt;&gt;0,VLOOKUP(M432,Cs!$CB$7:$CI$10000,4,FALSE),"")),"")</f>
        <v/>
      </c>
      <c r="U432" s="58" t="str">
        <f>IF($O$2&gt;=M432,IF(ISERROR(VLOOKUP(M432,Cs!$CB$7:$CI$10000,5,FALSE))=TRUE,"",IF(VLOOKUP(M432,Cs!$CB$7:$CI$10000,5,FALSE)&lt;&gt;0,VLOOKUP(M432,Cs!$CB$7:$CI$10000,5,FALSE),"")),"")</f>
        <v/>
      </c>
      <c r="V432" s="58" t="str">
        <f>IF($O$2&gt;=M432,VLOOKUP(M432,Cs!$CB$7:$CI$33000,6,FALSE),"")</f>
        <v/>
      </c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  <c r="AL432" s="73"/>
      <c r="AM432" s="73"/>
      <c r="AN432" s="73"/>
      <c r="AO432" s="73"/>
      <c r="AP432" s="73"/>
      <c r="AQ432" s="73"/>
      <c r="AR432" s="73"/>
      <c r="AS432" s="73"/>
      <c r="AT432" s="73"/>
      <c r="AU432" s="73"/>
      <c r="AV432" s="73"/>
      <c r="AW432" s="73"/>
      <c r="AX432" s="73"/>
      <c r="AY432" s="73"/>
      <c r="AZ432" s="73"/>
      <c r="BA432" s="73"/>
      <c r="BB432" s="73"/>
      <c r="CB432" s="58" t="str">
        <f>IF($O$2&gt;=M432,IF(ISERROR(VLOOKUP(M432,Cs!$CB$10007:$CI$33000,4,FALSE))=TRUE,"",IF(VLOOKUP(M432,Cs!$CB$10007:$CI$33000,4,FALSE)&lt;&gt;0,VLOOKUP(M432,Cs!$CB$10007:$CI$33000,4,FALSE),"")),"")</f>
        <v/>
      </c>
      <c r="CC432" s="58" t="str">
        <f>IF($O$2&gt;=M432,IF(ISERROR(VLOOKUP(M432,Cs!$CB$10007:$CI$33000,5,FALSE))=TRUE,"",IF(VLOOKUP(M432,Cs!$CB$10007:$CI$33000,5,FALSE)&lt;&gt;0,VLOOKUP(M432,Cs!$CB$10007:$CI$33000,5,FALSE),"")),"")</f>
        <v/>
      </c>
    </row>
    <row r="433" spans="1:81" x14ac:dyDescent="0.25">
      <c r="A433" s="59" t="str">
        <f t="shared" si="63"/>
        <v/>
      </c>
      <c r="B433" s="60" t="str">
        <f>IF($O$2&gt;=M433,VLOOKUP(M433,Cs!$CB$7:$CI$33000,2,FALSE),"")</f>
        <v/>
      </c>
      <c r="C433" s="61" t="str">
        <f>IF($O$2&gt;=M433,VLOOKUP(M433,Cs!$CB$7:$CN$33000,12,FALSE),"")</f>
        <v/>
      </c>
      <c r="D433" s="61" t="str">
        <f t="shared" si="64"/>
        <v/>
      </c>
      <c r="E433" s="66" t="str">
        <f>IF($O$2&gt;=M433,VLOOKUP(M433,Cs!$CB$7:$CN$33000,13,FALSE),"")</f>
        <v/>
      </c>
      <c r="F433" s="61" t="str">
        <f t="shared" si="65"/>
        <v/>
      </c>
      <c r="G433" s="62" t="str">
        <f>IF(M433&lt;=$O$2,T433,IF(M432=$O$2,$Q$3,IF(M431=$O$2,SUM($G$416:G431),IF(M430=$O$2,SUM(G432,-I432),IF(M429=$O$2,SUM(G432,H432),"")))))</f>
        <v/>
      </c>
      <c r="H433" s="62" t="str">
        <f>IF(M433&lt;=$O$2,CB433,IF(M432=$O$2,$BQ$3,IF(M431=$O$2,SUM($H$416:H431),IF(M430=$O$2,SUM(H432,-J432),""))))</f>
        <v/>
      </c>
      <c r="I433" s="62" t="str">
        <f>IF(M433&lt;=$O$2,U433,IF(M432=$O$2,$R$3,IF(M431=$O$2,SUM($I$416:I431),"")))</f>
        <v/>
      </c>
      <c r="J433" s="62" t="str">
        <f>IF(M433&lt;=$O$2,CC433,IF(M432=$O$2,$BR$3,IF(M431=$O$2,SUM($J$416:J431),"")))</f>
        <v/>
      </c>
      <c r="K433" s="63" t="str">
        <f t="shared" si="66"/>
        <v/>
      </c>
      <c r="M433" s="58">
        <f t="shared" si="67"/>
        <v>385</v>
      </c>
      <c r="O433" s="58" t="str">
        <f>IF($O$2&gt;=M433,VLOOKUP(M433,Cs!$CB$7:$CI$33000,8,FALSE),"")</f>
        <v/>
      </c>
      <c r="P433" s="58" t="str">
        <f>IF($O$2&gt;=M433,VLOOKUP(M433,Cs!$CB$7:$CI$33000,7,FALSE),"")</f>
        <v/>
      </c>
      <c r="Q433" s="58" t="str">
        <f>IF($O$2&gt;=M433,IF(VLOOKUP(M433,Cs!$CB$7:$CN$33000,9,FALSE)&lt;&gt;0,VLOOKUP(M433,Cs!$CB$7:$CN$33000,9,FALSE),""),"")</f>
        <v/>
      </c>
      <c r="R433" s="58" t="str">
        <f>IF($O$2&gt;=M433,VLOOKUP(M433,Cs!$CB$7:$CN$33000,10,FALSE),"")</f>
        <v/>
      </c>
      <c r="S433" s="58" t="str">
        <f>IF($O$2&gt;=M433,VLOOKUP(M433,Cs!$CB$7:$CN$33000,11,FALSE),"")</f>
        <v/>
      </c>
      <c r="T433" s="58" t="str">
        <f>IF($O$2&gt;=M433,IF(ISERROR(VLOOKUP(M433,Cs!$CB$7:$CI$10000,4,FALSE))=TRUE,"",IF(VLOOKUP(M433,Cs!$CB$7:$CI$10000,4,FALSE)&lt;&gt;0,VLOOKUP(M433,Cs!$CB$7:$CI$10000,4,FALSE),"")),"")</f>
        <v/>
      </c>
      <c r="U433" s="58" t="str">
        <f>IF($O$2&gt;=M433,IF(ISERROR(VLOOKUP(M433,Cs!$CB$7:$CI$10000,5,FALSE))=TRUE,"",IF(VLOOKUP(M433,Cs!$CB$7:$CI$10000,5,FALSE)&lt;&gt;0,VLOOKUP(M433,Cs!$CB$7:$CI$10000,5,FALSE),"")),"")</f>
        <v/>
      </c>
      <c r="V433" s="58" t="str">
        <f>IF($O$2&gt;=M433,VLOOKUP(M433,Cs!$CB$7:$CI$33000,6,FALSE),"")</f>
        <v/>
      </c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  <c r="AL433" s="73"/>
      <c r="AM433" s="73"/>
      <c r="AN433" s="73"/>
      <c r="AO433" s="73"/>
      <c r="AP433" s="73"/>
      <c r="AQ433" s="73"/>
      <c r="AR433" s="73"/>
      <c r="AS433" s="73"/>
      <c r="AT433" s="73"/>
      <c r="AU433" s="73"/>
      <c r="AV433" s="73"/>
      <c r="AW433" s="73"/>
      <c r="AX433" s="73"/>
      <c r="AY433" s="73"/>
      <c r="AZ433" s="73"/>
      <c r="BA433" s="73"/>
      <c r="BB433" s="73"/>
      <c r="CB433" s="58" t="str">
        <f>IF($O$2&gt;=M433,IF(ISERROR(VLOOKUP(M433,Cs!$CB$10007:$CI$33000,4,FALSE))=TRUE,"",IF(VLOOKUP(M433,Cs!$CB$10007:$CI$33000,4,FALSE)&lt;&gt;0,VLOOKUP(M433,Cs!$CB$10007:$CI$33000,4,FALSE),"")),"")</f>
        <v/>
      </c>
      <c r="CC433" s="58" t="str">
        <f>IF($O$2&gt;=M433,IF(ISERROR(VLOOKUP(M433,Cs!$CB$10007:$CI$33000,5,FALSE))=TRUE,"",IF(VLOOKUP(M433,Cs!$CB$10007:$CI$33000,5,FALSE)&lt;&gt;0,VLOOKUP(M433,Cs!$CB$10007:$CI$33000,5,FALSE),"")),"")</f>
        <v/>
      </c>
    </row>
    <row r="434" spans="1:81" x14ac:dyDescent="0.25">
      <c r="A434" s="59" t="str">
        <f t="shared" si="63"/>
        <v/>
      </c>
      <c r="B434" s="60" t="str">
        <f>IF($O$2&gt;=M434,VLOOKUP(M434,Cs!$CB$7:$CI$33000,2,FALSE),"")</f>
        <v/>
      </c>
      <c r="C434" s="61" t="str">
        <f>IF($O$2&gt;=M434,VLOOKUP(M434,Cs!$CB$7:$CN$33000,12,FALSE),"")</f>
        <v/>
      </c>
      <c r="D434" s="61" t="str">
        <f t="shared" si="64"/>
        <v/>
      </c>
      <c r="E434" s="66" t="str">
        <f>IF($O$2&gt;=M434,VLOOKUP(M434,Cs!$CB$7:$CN$33000,13,FALSE),"")</f>
        <v/>
      </c>
      <c r="F434" s="61" t="str">
        <f t="shared" si="65"/>
        <v/>
      </c>
      <c r="G434" s="62" t="str">
        <f>IF(M434&lt;=$O$2,T434,IF(M433=$O$2,$Q$3,IF(M432=$O$2,SUM($G$416:G432),IF(M431=$O$2,SUM(G433,-I433),IF(M430=$O$2,SUM(G433,H433),"")))))</f>
        <v/>
      </c>
      <c r="H434" s="62" t="str">
        <f>IF(M434&lt;=$O$2,CB434,IF(M433=$O$2,$BQ$3,IF(M432=$O$2,SUM($H$416:H432),IF(M431=$O$2,SUM(H433,-J433),""))))</f>
        <v/>
      </c>
      <c r="I434" s="62" t="str">
        <f>IF(M434&lt;=$O$2,U434,IF(M433=$O$2,$R$3,IF(M432=$O$2,SUM($I$416:I432),"")))</f>
        <v/>
      </c>
      <c r="J434" s="62" t="str">
        <f>IF(M434&lt;=$O$2,CC434,IF(M433=$O$2,$BR$3,IF(M432=$O$2,SUM($J$416:J432),"")))</f>
        <v/>
      </c>
      <c r="K434" s="63" t="str">
        <f t="shared" si="66"/>
        <v/>
      </c>
      <c r="M434" s="58">
        <f t="shared" si="67"/>
        <v>386</v>
      </c>
      <c r="O434" s="58" t="str">
        <f>IF($O$2&gt;=M434,VLOOKUP(M434,Cs!$CB$7:$CI$33000,8,FALSE),"")</f>
        <v/>
      </c>
      <c r="P434" s="58" t="str">
        <f>IF($O$2&gt;=M434,VLOOKUP(M434,Cs!$CB$7:$CI$33000,7,FALSE),"")</f>
        <v/>
      </c>
      <c r="Q434" s="58" t="str">
        <f>IF($O$2&gt;=M434,IF(VLOOKUP(M434,Cs!$CB$7:$CN$33000,9,FALSE)&lt;&gt;0,VLOOKUP(M434,Cs!$CB$7:$CN$33000,9,FALSE),""),"")</f>
        <v/>
      </c>
      <c r="R434" s="58" t="str">
        <f>IF($O$2&gt;=M434,VLOOKUP(M434,Cs!$CB$7:$CN$33000,10,FALSE),"")</f>
        <v/>
      </c>
      <c r="S434" s="58" t="str">
        <f>IF($O$2&gt;=M434,VLOOKUP(M434,Cs!$CB$7:$CN$33000,11,FALSE),"")</f>
        <v/>
      </c>
      <c r="T434" s="58" t="str">
        <f>IF($O$2&gt;=M434,IF(ISERROR(VLOOKUP(M434,Cs!$CB$7:$CI$10000,4,FALSE))=TRUE,"",IF(VLOOKUP(M434,Cs!$CB$7:$CI$10000,4,FALSE)&lt;&gt;0,VLOOKUP(M434,Cs!$CB$7:$CI$10000,4,FALSE),"")),"")</f>
        <v/>
      </c>
      <c r="U434" s="58" t="str">
        <f>IF($O$2&gt;=M434,IF(ISERROR(VLOOKUP(M434,Cs!$CB$7:$CI$10000,5,FALSE))=TRUE,"",IF(VLOOKUP(M434,Cs!$CB$7:$CI$10000,5,FALSE)&lt;&gt;0,VLOOKUP(M434,Cs!$CB$7:$CI$10000,5,FALSE),"")),"")</f>
        <v/>
      </c>
      <c r="V434" s="58" t="str">
        <f>IF($O$2&gt;=M434,VLOOKUP(M434,Cs!$CB$7:$CI$33000,6,FALSE),"")</f>
        <v/>
      </c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  <c r="AL434" s="73"/>
      <c r="AM434" s="73"/>
      <c r="AN434" s="73"/>
      <c r="AO434" s="73"/>
      <c r="AP434" s="73"/>
      <c r="AQ434" s="73"/>
      <c r="AR434" s="73"/>
      <c r="AS434" s="73"/>
      <c r="AT434" s="73"/>
      <c r="AU434" s="73"/>
      <c r="AV434" s="73"/>
      <c r="AW434" s="73"/>
      <c r="AX434" s="73"/>
      <c r="AY434" s="73"/>
      <c r="AZ434" s="73"/>
      <c r="BA434" s="73"/>
      <c r="BB434" s="73"/>
      <c r="CB434" s="58" t="str">
        <f>IF($O$2&gt;=M434,IF(ISERROR(VLOOKUP(M434,Cs!$CB$10007:$CI$33000,4,FALSE))=TRUE,"",IF(VLOOKUP(M434,Cs!$CB$10007:$CI$33000,4,FALSE)&lt;&gt;0,VLOOKUP(M434,Cs!$CB$10007:$CI$33000,4,FALSE),"")),"")</f>
        <v/>
      </c>
      <c r="CC434" s="58" t="str">
        <f>IF($O$2&gt;=M434,IF(ISERROR(VLOOKUP(M434,Cs!$CB$10007:$CI$33000,5,FALSE))=TRUE,"",IF(VLOOKUP(M434,Cs!$CB$10007:$CI$33000,5,FALSE)&lt;&gt;0,VLOOKUP(M434,Cs!$CB$10007:$CI$33000,5,FALSE),"")),"")</f>
        <v/>
      </c>
    </row>
    <row r="435" spans="1:81" x14ac:dyDescent="0.25">
      <c r="A435" s="59" t="str">
        <f t="shared" si="63"/>
        <v/>
      </c>
      <c r="B435" s="60" t="str">
        <f>IF($O$2&gt;=M435,VLOOKUP(M435,Cs!$CB$7:$CI$33000,2,FALSE),"")</f>
        <v/>
      </c>
      <c r="C435" s="61" t="str">
        <f>IF($O$2&gt;=M435,VLOOKUP(M435,Cs!$CB$7:$CN$33000,12,FALSE),"")</f>
        <v/>
      </c>
      <c r="D435" s="61" t="str">
        <f t="shared" si="64"/>
        <v/>
      </c>
      <c r="E435" s="66" t="str">
        <f>IF($O$2&gt;=M435,VLOOKUP(M435,Cs!$CB$7:$CN$33000,13,FALSE),"")</f>
        <v/>
      </c>
      <c r="F435" s="61" t="str">
        <f t="shared" si="65"/>
        <v/>
      </c>
      <c r="G435" s="62" t="str">
        <f>IF(M435&lt;=$O$2,T435,IF(M434=$O$2,$Q$3,IF(M433=$O$2,SUM($G$416:G433),IF(M432=$O$2,SUM(G434,-I434),IF(M431=$O$2,SUM(G434,H434),"")))))</f>
        <v/>
      </c>
      <c r="H435" s="62" t="str">
        <f>IF(M435&lt;=$O$2,CB435,IF(M434=$O$2,$BQ$3,IF(M433=$O$2,SUM($H$416:H433),IF(M432=$O$2,SUM(H434,-J434),""))))</f>
        <v/>
      </c>
      <c r="I435" s="62" t="str">
        <f>IF(M435&lt;=$O$2,U435,IF(M434=$O$2,$R$3,IF(M433=$O$2,SUM($I$416:I433),"")))</f>
        <v/>
      </c>
      <c r="J435" s="62" t="str">
        <f>IF(M435&lt;=$O$2,CC435,IF(M434=$O$2,$BR$3,IF(M433=$O$2,SUM($J$416:J433),"")))</f>
        <v/>
      </c>
      <c r="K435" s="63" t="str">
        <f t="shared" si="66"/>
        <v/>
      </c>
      <c r="M435" s="58">
        <f t="shared" si="67"/>
        <v>387</v>
      </c>
      <c r="O435" s="58" t="str">
        <f>IF($O$2&gt;=M435,VLOOKUP(M435,Cs!$CB$7:$CI$33000,8,FALSE),"")</f>
        <v/>
      </c>
      <c r="P435" s="58" t="str">
        <f>IF($O$2&gt;=M435,VLOOKUP(M435,Cs!$CB$7:$CI$33000,7,FALSE),"")</f>
        <v/>
      </c>
      <c r="Q435" s="58" t="str">
        <f>IF($O$2&gt;=M435,IF(VLOOKUP(M435,Cs!$CB$7:$CN$33000,9,FALSE)&lt;&gt;0,VLOOKUP(M435,Cs!$CB$7:$CN$33000,9,FALSE),""),"")</f>
        <v/>
      </c>
      <c r="R435" s="58" t="str">
        <f>IF($O$2&gt;=M435,VLOOKUP(M435,Cs!$CB$7:$CN$33000,10,FALSE),"")</f>
        <v/>
      </c>
      <c r="S435" s="58" t="str">
        <f>IF($O$2&gt;=M435,VLOOKUP(M435,Cs!$CB$7:$CN$33000,11,FALSE),"")</f>
        <v/>
      </c>
      <c r="T435" s="58" t="str">
        <f>IF($O$2&gt;=M435,IF(ISERROR(VLOOKUP(M435,Cs!$CB$7:$CI$10000,4,FALSE))=TRUE,"",IF(VLOOKUP(M435,Cs!$CB$7:$CI$10000,4,FALSE)&lt;&gt;0,VLOOKUP(M435,Cs!$CB$7:$CI$10000,4,FALSE),"")),"")</f>
        <v/>
      </c>
      <c r="U435" s="58" t="str">
        <f>IF($O$2&gt;=M435,IF(ISERROR(VLOOKUP(M435,Cs!$CB$7:$CI$10000,5,FALSE))=TRUE,"",IF(VLOOKUP(M435,Cs!$CB$7:$CI$10000,5,FALSE)&lt;&gt;0,VLOOKUP(M435,Cs!$CB$7:$CI$10000,5,FALSE),"")),"")</f>
        <v/>
      </c>
      <c r="V435" s="58" t="str">
        <f>IF($O$2&gt;=M435,VLOOKUP(M435,Cs!$CB$7:$CI$33000,6,FALSE),"")</f>
        <v/>
      </c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  <c r="AL435" s="73"/>
      <c r="AM435" s="73"/>
      <c r="AN435" s="73"/>
      <c r="AO435" s="73"/>
      <c r="AP435" s="73"/>
      <c r="AQ435" s="73"/>
      <c r="AR435" s="73"/>
      <c r="AS435" s="73"/>
      <c r="AT435" s="73"/>
      <c r="AU435" s="73"/>
      <c r="AV435" s="73"/>
      <c r="AW435" s="73"/>
      <c r="AX435" s="73"/>
      <c r="AY435" s="73"/>
      <c r="AZ435" s="73"/>
      <c r="BA435" s="73"/>
      <c r="BB435" s="73"/>
      <c r="CB435" s="58" t="str">
        <f>IF($O$2&gt;=M435,IF(ISERROR(VLOOKUP(M435,Cs!$CB$10007:$CI$33000,4,FALSE))=TRUE,"",IF(VLOOKUP(M435,Cs!$CB$10007:$CI$33000,4,FALSE)&lt;&gt;0,VLOOKUP(M435,Cs!$CB$10007:$CI$33000,4,FALSE),"")),"")</f>
        <v/>
      </c>
      <c r="CC435" s="58" t="str">
        <f>IF($O$2&gt;=M435,IF(ISERROR(VLOOKUP(M435,Cs!$CB$10007:$CI$33000,5,FALSE))=TRUE,"",IF(VLOOKUP(M435,Cs!$CB$10007:$CI$33000,5,FALSE)&lt;&gt;0,VLOOKUP(M435,Cs!$CB$10007:$CI$33000,5,FALSE),"")),"")</f>
        <v/>
      </c>
    </row>
    <row r="436" spans="1:81" x14ac:dyDescent="0.25">
      <c r="A436" s="59" t="str">
        <f t="shared" si="63"/>
        <v/>
      </c>
      <c r="B436" s="60" t="str">
        <f>IF($O$2&gt;=M436,VLOOKUP(M436,Cs!$CB$7:$CI$33000,2,FALSE),"")</f>
        <v/>
      </c>
      <c r="C436" s="61" t="str">
        <f>IF($O$2&gt;=M436,VLOOKUP(M436,Cs!$CB$7:$CN$33000,12,FALSE),"")</f>
        <v/>
      </c>
      <c r="D436" s="61" t="str">
        <f t="shared" si="64"/>
        <v/>
      </c>
      <c r="E436" s="66" t="str">
        <f>IF($O$2&gt;=M436,VLOOKUP(M436,Cs!$CB$7:$CN$33000,13,FALSE),"")</f>
        <v/>
      </c>
      <c r="F436" s="61" t="str">
        <f t="shared" si="65"/>
        <v/>
      </c>
      <c r="G436" s="62" t="str">
        <f>IF(M436&lt;=$O$2,T436,IF(M435=$O$2,$Q$3,IF(M434=$O$2,SUM($G$416:G434),IF(M433=$O$2,SUM(G435,-I435),IF(M432=$O$2,SUM(G435,H435),"")))))</f>
        <v/>
      </c>
      <c r="H436" s="62" t="str">
        <f>IF(M436&lt;=$O$2,CB436,IF(M435=$O$2,$BQ$3,IF(M434=$O$2,SUM($H$416:H434),IF(M433=$O$2,SUM(H435,-J435),""))))</f>
        <v/>
      </c>
      <c r="I436" s="62" t="str">
        <f>IF(M436&lt;=$O$2,U436,IF(M435=$O$2,$R$3,IF(M434=$O$2,SUM($I$416:I434),"")))</f>
        <v/>
      </c>
      <c r="J436" s="62" t="str">
        <f>IF(M436&lt;=$O$2,CC436,IF(M435=$O$2,$BR$3,IF(M434=$O$2,SUM($J$416:J434),"")))</f>
        <v/>
      </c>
      <c r="K436" s="63" t="str">
        <f t="shared" si="66"/>
        <v/>
      </c>
      <c r="M436" s="58">
        <f t="shared" si="67"/>
        <v>388</v>
      </c>
      <c r="O436" s="58" t="str">
        <f>IF($O$2&gt;=M436,VLOOKUP(M436,Cs!$CB$7:$CI$33000,8,FALSE),"")</f>
        <v/>
      </c>
      <c r="P436" s="58" t="str">
        <f>IF($O$2&gt;=M436,VLOOKUP(M436,Cs!$CB$7:$CI$33000,7,FALSE),"")</f>
        <v/>
      </c>
      <c r="Q436" s="58" t="str">
        <f>IF($O$2&gt;=M436,IF(VLOOKUP(M436,Cs!$CB$7:$CN$33000,9,FALSE)&lt;&gt;0,VLOOKUP(M436,Cs!$CB$7:$CN$33000,9,FALSE),""),"")</f>
        <v/>
      </c>
      <c r="R436" s="58" t="str">
        <f>IF($O$2&gt;=M436,VLOOKUP(M436,Cs!$CB$7:$CN$33000,10,FALSE),"")</f>
        <v/>
      </c>
      <c r="S436" s="58" t="str">
        <f>IF($O$2&gt;=M436,VLOOKUP(M436,Cs!$CB$7:$CN$33000,11,FALSE),"")</f>
        <v/>
      </c>
      <c r="T436" s="58" t="str">
        <f>IF($O$2&gt;=M436,IF(ISERROR(VLOOKUP(M436,Cs!$CB$7:$CI$10000,4,FALSE))=TRUE,"",IF(VLOOKUP(M436,Cs!$CB$7:$CI$10000,4,FALSE)&lt;&gt;0,VLOOKUP(M436,Cs!$CB$7:$CI$10000,4,FALSE),"")),"")</f>
        <v/>
      </c>
      <c r="U436" s="58" t="str">
        <f>IF($O$2&gt;=M436,IF(ISERROR(VLOOKUP(M436,Cs!$CB$7:$CI$10000,5,FALSE))=TRUE,"",IF(VLOOKUP(M436,Cs!$CB$7:$CI$10000,5,FALSE)&lt;&gt;0,VLOOKUP(M436,Cs!$CB$7:$CI$10000,5,FALSE),"")),"")</f>
        <v/>
      </c>
      <c r="V436" s="58" t="str">
        <f>IF($O$2&gt;=M436,VLOOKUP(M436,Cs!$CB$7:$CI$33000,6,FALSE),"")</f>
        <v/>
      </c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  <c r="AL436" s="73"/>
      <c r="AM436" s="73"/>
      <c r="AN436" s="73"/>
      <c r="AO436" s="73"/>
      <c r="AP436" s="73"/>
      <c r="AQ436" s="73"/>
      <c r="AR436" s="73"/>
      <c r="AS436" s="73"/>
      <c r="AT436" s="73"/>
      <c r="AU436" s="73"/>
      <c r="AV436" s="73"/>
      <c r="AW436" s="73"/>
      <c r="AX436" s="73"/>
      <c r="AY436" s="73"/>
      <c r="AZ436" s="73"/>
      <c r="BA436" s="73"/>
      <c r="BB436" s="73"/>
      <c r="CB436" s="58" t="str">
        <f>IF($O$2&gt;=M436,IF(ISERROR(VLOOKUP(M436,Cs!$CB$10007:$CI$33000,4,FALSE))=TRUE,"",IF(VLOOKUP(M436,Cs!$CB$10007:$CI$33000,4,FALSE)&lt;&gt;0,VLOOKUP(M436,Cs!$CB$10007:$CI$33000,4,FALSE),"")),"")</f>
        <v/>
      </c>
      <c r="CC436" s="58" t="str">
        <f>IF($O$2&gt;=M436,IF(ISERROR(VLOOKUP(M436,Cs!$CB$10007:$CI$33000,5,FALSE))=TRUE,"",IF(VLOOKUP(M436,Cs!$CB$10007:$CI$33000,5,FALSE)&lt;&gt;0,VLOOKUP(M436,Cs!$CB$10007:$CI$33000,5,FALSE),"")),"")</f>
        <v/>
      </c>
    </row>
    <row r="437" spans="1:81" x14ac:dyDescent="0.25">
      <c r="A437" s="59" t="str">
        <f t="shared" si="63"/>
        <v/>
      </c>
      <c r="B437" s="60" t="str">
        <f>IF($O$2&gt;=M437,VLOOKUP(M437,Cs!$CB$7:$CI$33000,2,FALSE),"")</f>
        <v/>
      </c>
      <c r="C437" s="61" t="str">
        <f>IF($O$2&gt;=M437,VLOOKUP(M437,Cs!$CB$7:$CN$33000,12,FALSE),"")</f>
        <v/>
      </c>
      <c r="D437" s="61" t="str">
        <f t="shared" si="64"/>
        <v/>
      </c>
      <c r="E437" s="66" t="str">
        <f>IF($O$2&gt;=M437,VLOOKUP(M437,Cs!$CB$7:$CN$33000,13,FALSE),"")</f>
        <v/>
      </c>
      <c r="F437" s="61" t="str">
        <f t="shared" si="65"/>
        <v/>
      </c>
      <c r="G437" s="62" t="str">
        <f>IF(M437&lt;=$O$2,T437,IF(M436=$O$2,$Q$3,IF(M435=$O$2,SUM($G$416:G435),IF(M434=$O$2,SUM(G436,-I436),IF(M433=$O$2,SUM(G436,H436),"")))))</f>
        <v/>
      </c>
      <c r="H437" s="62" t="str">
        <f>IF(M437&lt;=$O$2,CB437,IF(M436=$O$2,$BQ$3,IF(M435=$O$2,SUM($H$416:H435),IF(M434=$O$2,SUM(H436,-J436),""))))</f>
        <v/>
      </c>
      <c r="I437" s="62" t="str">
        <f>IF(M437&lt;=$O$2,U437,IF(M436=$O$2,$R$3,IF(M435=$O$2,SUM($I$416:I435),"")))</f>
        <v/>
      </c>
      <c r="J437" s="62" t="str">
        <f>IF(M437&lt;=$O$2,CC437,IF(M436=$O$2,$BR$3,IF(M435=$O$2,SUM($J$416:J435),"")))</f>
        <v/>
      </c>
      <c r="K437" s="63" t="str">
        <f t="shared" si="66"/>
        <v/>
      </c>
      <c r="M437" s="58">
        <f t="shared" si="67"/>
        <v>389</v>
      </c>
      <c r="O437" s="58" t="str">
        <f>IF($O$2&gt;=M437,VLOOKUP(M437,Cs!$CB$7:$CI$33000,8,FALSE),"")</f>
        <v/>
      </c>
      <c r="P437" s="58" t="str">
        <f>IF($O$2&gt;=M437,VLOOKUP(M437,Cs!$CB$7:$CI$33000,7,FALSE),"")</f>
        <v/>
      </c>
      <c r="Q437" s="58" t="str">
        <f>IF($O$2&gt;=M437,IF(VLOOKUP(M437,Cs!$CB$7:$CN$33000,9,FALSE)&lt;&gt;0,VLOOKUP(M437,Cs!$CB$7:$CN$33000,9,FALSE),""),"")</f>
        <v/>
      </c>
      <c r="R437" s="58" t="str">
        <f>IF($O$2&gt;=M437,VLOOKUP(M437,Cs!$CB$7:$CN$33000,10,FALSE),"")</f>
        <v/>
      </c>
      <c r="S437" s="58" t="str">
        <f>IF($O$2&gt;=M437,VLOOKUP(M437,Cs!$CB$7:$CN$33000,11,FALSE),"")</f>
        <v/>
      </c>
      <c r="T437" s="58" t="str">
        <f>IF($O$2&gt;=M437,IF(ISERROR(VLOOKUP(M437,Cs!$CB$7:$CI$10000,4,FALSE))=TRUE,"",IF(VLOOKUP(M437,Cs!$CB$7:$CI$10000,4,FALSE)&lt;&gt;0,VLOOKUP(M437,Cs!$CB$7:$CI$10000,4,FALSE),"")),"")</f>
        <v/>
      </c>
      <c r="U437" s="58" t="str">
        <f>IF($O$2&gt;=M437,IF(ISERROR(VLOOKUP(M437,Cs!$CB$7:$CI$10000,5,FALSE))=TRUE,"",IF(VLOOKUP(M437,Cs!$CB$7:$CI$10000,5,FALSE)&lt;&gt;0,VLOOKUP(M437,Cs!$CB$7:$CI$10000,5,FALSE),"")),"")</f>
        <v/>
      </c>
      <c r="V437" s="58" t="str">
        <f>IF($O$2&gt;=M437,VLOOKUP(M437,Cs!$CB$7:$CI$33000,6,FALSE),"")</f>
        <v/>
      </c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  <c r="AL437" s="73"/>
      <c r="AM437" s="73"/>
      <c r="AN437" s="73"/>
      <c r="AO437" s="73"/>
      <c r="AP437" s="73"/>
      <c r="AQ437" s="73"/>
      <c r="AR437" s="73"/>
      <c r="AS437" s="73"/>
      <c r="AT437" s="73"/>
      <c r="AU437" s="73"/>
      <c r="AV437" s="73"/>
      <c r="AW437" s="73"/>
      <c r="AX437" s="73"/>
      <c r="AY437" s="73"/>
      <c r="AZ437" s="73"/>
      <c r="BA437" s="73"/>
      <c r="BB437" s="73"/>
      <c r="CB437" s="58" t="str">
        <f>IF($O$2&gt;=M437,IF(ISERROR(VLOOKUP(M437,Cs!$CB$10007:$CI$33000,4,FALSE))=TRUE,"",IF(VLOOKUP(M437,Cs!$CB$10007:$CI$33000,4,FALSE)&lt;&gt;0,VLOOKUP(M437,Cs!$CB$10007:$CI$33000,4,FALSE),"")),"")</f>
        <v/>
      </c>
      <c r="CC437" s="58" t="str">
        <f>IF($O$2&gt;=M437,IF(ISERROR(VLOOKUP(M437,Cs!$CB$10007:$CI$33000,5,FALSE))=TRUE,"",IF(VLOOKUP(M437,Cs!$CB$10007:$CI$33000,5,FALSE)&lt;&gt;0,VLOOKUP(M437,Cs!$CB$10007:$CI$33000,5,FALSE),"")),"")</f>
        <v/>
      </c>
    </row>
    <row r="438" spans="1:81" x14ac:dyDescent="0.25">
      <c r="A438" s="59" t="str">
        <f t="shared" si="63"/>
        <v/>
      </c>
      <c r="B438" s="60" t="str">
        <f>IF($O$2&gt;=M438,VLOOKUP(M438,Cs!$CB$7:$CI$33000,2,FALSE),"")</f>
        <v/>
      </c>
      <c r="C438" s="61" t="str">
        <f>IF($O$2&gt;=M438,VLOOKUP(M438,Cs!$CB$7:$CN$33000,12,FALSE),"")</f>
        <v/>
      </c>
      <c r="D438" s="61" t="str">
        <f t="shared" si="64"/>
        <v/>
      </c>
      <c r="E438" s="66" t="str">
        <f>IF($O$2&gt;=M438,VLOOKUP(M438,Cs!$CB$7:$CN$33000,13,FALSE),"")</f>
        <v/>
      </c>
      <c r="F438" s="61" t="str">
        <f t="shared" si="65"/>
        <v/>
      </c>
      <c r="G438" s="62" t="str">
        <f>IF(M438&lt;=$O$2,T438,IF(M437=$O$2,$Q$3,IF(M436=$O$2,SUM($G$416:G436),IF(M435=$O$2,SUM(G437,-I437),IF(M434=$O$2,SUM(G437,H437),"")))))</f>
        <v/>
      </c>
      <c r="H438" s="62" t="str">
        <f>IF(M438&lt;=$O$2,CB438,IF(M437=$O$2,$BQ$3,IF(M436=$O$2,SUM($H$416:H436),IF(M435=$O$2,SUM(H437,-J437),""))))</f>
        <v/>
      </c>
      <c r="I438" s="62" t="str">
        <f>IF(M438&lt;=$O$2,U438,IF(M437=$O$2,$R$3,IF(M436=$O$2,SUM($I$416:I436),"")))</f>
        <v/>
      </c>
      <c r="J438" s="62" t="str">
        <f>IF(M438&lt;=$O$2,CC438,IF(M437=$O$2,$BR$3,IF(M436=$O$2,SUM($J$416:J436),"")))</f>
        <v/>
      </c>
      <c r="K438" s="63" t="str">
        <f t="shared" si="66"/>
        <v/>
      </c>
      <c r="M438" s="58">
        <f t="shared" si="67"/>
        <v>390</v>
      </c>
      <c r="O438" s="58" t="str">
        <f>IF($O$2&gt;=M438,VLOOKUP(M438,Cs!$CB$7:$CI$33000,8,FALSE),"")</f>
        <v/>
      </c>
      <c r="P438" s="58" t="str">
        <f>IF($O$2&gt;=M438,VLOOKUP(M438,Cs!$CB$7:$CI$33000,7,FALSE),"")</f>
        <v/>
      </c>
      <c r="Q438" s="58" t="str">
        <f>IF($O$2&gt;=M438,IF(VLOOKUP(M438,Cs!$CB$7:$CN$33000,9,FALSE)&lt;&gt;0,VLOOKUP(M438,Cs!$CB$7:$CN$33000,9,FALSE),""),"")</f>
        <v/>
      </c>
      <c r="R438" s="58" t="str">
        <f>IF($O$2&gt;=M438,VLOOKUP(M438,Cs!$CB$7:$CN$33000,10,FALSE),"")</f>
        <v/>
      </c>
      <c r="S438" s="58" t="str">
        <f>IF($O$2&gt;=M438,VLOOKUP(M438,Cs!$CB$7:$CN$33000,11,FALSE),"")</f>
        <v/>
      </c>
      <c r="T438" s="58" t="str">
        <f>IF($O$2&gt;=M438,IF(ISERROR(VLOOKUP(M438,Cs!$CB$7:$CI$10000,4,FALSE))=TRUE,"",IF(VLOOKUP(M438,Cs!$CB$7:$CI$10000,4,FALSE)&lt;&gt;0,VLOOKUP(M438,Cs!$CB$7:$CI$10000,4,FALSE),"")),"")</f>
        <v/>
      </c>
      <c r="U438" s="58" t="str">
        <f>IF($O$2&gt;=M438,IF(ISERROR(VLOOKUP(M438,Cs!$CB$7:$CI$10000,5,FALSE))=TRUE,"",IF(VLOOKUP(M438,Cs!$CB$7:$CI$10000,5,FALSE)&lt;&gt;0,VLOOKUP(M438,Cs!$CB$7:$CI$10000,5,FALSE),"")),"")</f>
        <v/>
      </c>
      <c r="V438" s="58" t="str">
        <f>IF($O$2&gt;=M438,VLOOKUP(M438,Cs!$CB$7:$CI$33000,6,FALSE),"")</f>
        <v/>
      </c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  <c r="AL438" s="73"/>
      <c r="AM438" s="73"/>
      <c r="AN438" s="73"/>
      <c r="AO438" s="73"/>
      <c r="AP438" s="73"/>
      <c r="AQ438" s="73"/>
      <c r="AR438" s="73"/>
      <c r="AS438" s="73"/>
      <c r="AT438" s="73"/>
      <c r="AU438" s="73"/>
      <c r="AV438" s="73"/>
      <c r="AW438" s="73"/>
      <c r="AX438" s="73"/>
      <c r="AY438" s="73"/>
      <c r="AZ438" s="73"/>
      <c r="BA438" s="73"/>
      <c r="BB438" s="73"/>
      <c r="CB438" s="58" t="str">
        <f>IF($O$2&gt;=M438,IF(ISERROR(VLOOKUP(M438,Cs!$CB$10007:$CI$33000,4,FALSE))=TRUE,"",IF(VLOOKUP(M438,Cs!$CB$10007:$CI$33000,4,FALSE)&lt;&gt;0,VLOOKUP(M438,Cs!$CB$10007:$CI$33000,4,FALSE),"")),"")</f>
        <v/>
      </c>
      <c r="CC438" s="58" t="str">
        <f>IF($O$2&gt;=M438,IF(ISERROR(VLOOKUP(M438,Cs!$CB$10007:$CI$33000,5,FALSE))=TRUE,"",IF(VLOOKUP(M438,Cs!$CB$10007:$CI$33000,5,FALSE)&lt;&gt;0,VLOOKUP(M438,Cs!$CB$10007:$CI$33000,5,FALSE),"")),"")</f>
        <v/>
      </c>
    </row>
    <row r="439" spans="1:81" x14ac:dyDescent="0.25">
      <c r="A439" s="59" t="str">
        <f t="shared" si="63"/>
        <v/>
      </c>
      <c r="B439" s="60" t="str">
        <f>IF($O$2&gt;=M439,VLOOKUP(M439,Cs!$CB$7:$CI$33000,2,FALSE),"")</f>
        <v/>
      </c>
      <c r="C439" s="61" t="str">
        <f>IF($O$2&gt;=M439,VLOOKUP(M439,Cs!$CB$7:$CN$33000,12,FALSE),"")</f>
        <v/>
      </c>
      <c r="D439" s="61" t="str">
        <f t="shared" si="64"/>
        <v/>
      </c>
      <c r="E439" s="66" t="str">
        <f>IF($O$2&gt;=M439,VLOOKUP(M439,Cs!$CB$7:$CN$33000,13,FALSE),"")</f>
        <v/>
      </c>
      <c r="F439" s="61" t="str">
        <f t="shared" si="65"/>
        <v/>
      </c>
      <c r="G439" s="62" t="str">
        <f>IF(M439&lt;=$O$2,T439,IF(M438=$O$2,$Q$3,IF(M437=$O$2,SUM($G$416:G437),IF(M436=$O$2,SUM(G438,-I438),IF(M435=$O$2,SUM(G438,H438),"")))))</f>
        <v/>
      </c>
      <c r="H439" s="62" t="str">
        <f>IF(M439&lt;=$O$2,CB439,IF(M438=$O$2,$BQ$3,IF(M437=$O$2,SUM($H$416:H437),IF(M436=$O$2,SUM(H438,-J438),""))))</f>
        <v/>
      </c>
      <c r="I439" s="62" t="str">
        <f>IF(M439&lt;=$O$2,U439,IF(M438=$O$2,$R$3,IF(M437=$O$2,SUM($I$416:I437),"")))</f>
        <v/>
      </c>
      <c r="J439" s="62" t="str">
        <f>IF(M439&lt;=$O$2,CC439,IF(M438=$O$2,$BR$3,IF(M437=$O$2,SUM($J$416:J437),"")))</f>
        <v/>
      </c>
      <c r="K439" s="63" t="str">
        <f t="shared" si="66"/>
        <v/>
      </c>
      <c r="M439" s="58">
        <f t="shared" si="67"/>
        <v>391</v>
      </c>
      <c r="O439" s="58" t="str">
        <f>IF($O$2&gt;=M439,VLOOKUP(M439,Cs!$CB$7:$CI$33000,8,FALSE),"")</f>
        <v/>
      </c>
      <c r="P439" s="58" t="str">
        <f>IF($O$2&gt;=M439,VLOOKUP(M439,Cs!$CB$7:$CI$33000,7,FALSE),"")</f>
        <v/>
      </c>
      <c r="Q439" s="58" t="str">
        <f>IF($O$2&gt;=M439,IF(VLOOKUP(M439,Cs!$CB$7:$CN$33000,9,FALSE)&lt;&gt;0,VLOOKUP(M439,Cs!$CB$7:$CN$33000,9,FALSE),""),"")</f>
        <v/>
      </c>
      <c r="R439" s="58" t="str">
        <f>IF($O$2&gt;=M439,VLOOKUP(M439,Cs!$CB$7:$CN$33000,10,FALSE),"")</f>
        <v/>
      </c>
      <c r="S439" s="58" t="str">
        <f>IF($O$2&gt;=M439,VLOOKUP(M439,Cs!$CB$7:$CN$33000,11,FALSE),"")</f>
        <v/>
      </c>
      <c r="T439" s="58" t="str">
        <f>IF($O$2&gt;=M439,IF(ISERROR(VLOOKUP(M439,Cs!$CB$7:$CI$10000,4,FALSE))=TRUE,"",IF(VLOOKUP(M439,Cs!$CB$7:$CI$10000,4,FALSE)&lt;&gt;0,VLOOKUP(M439,Cs!$CB$7:$CI$10000,4,FALSE),"")),"")</f>
        <v/>
      </c>
      <c r="U439" s="58" t="str">
        <f>IF($O$2&gt;=M439,IF(ISERROR(VLOOKUP(M439,Cs!$CB$7:$CI$10000,5,FALSE))=TRUE,"",IF(VLOOKUP(M439,Cs!$CB$7:$CI$10000,5,FALSE)&lt;&gt;0,VLOOKUP(M439,Cs!$CB$7:$CI$10000,5,FALSE),"")),"")</f>
        <v/>
      </c>
      <c r="V439" s="58" t="str">
        <f>IF($O$2&gt;=M439,VLOOKUP(M439,Cs!$CB$7:$CI$33000,6,FALSE),"")</f>
        <v/>
      </c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  <c r="AL439" s="73"/>
      <c r="AM439" s="73"/>
      <c r="AN439" s="73"/>
      <c r="AO439" s="73"/>
      <c r="AP439" s="73"/>
      <c r="AQ439" s="73"/>
      <c r="AR439" s="73"/>
      <c r="AS439" s="73"/>
      <c r="AT439" s="73"/>
      <c r="AU439" s="73"/>
      <c r="AV439" s="73"/>
      <c r="AW439" s="73"/>
      <c r="AX439" s="73"/>
      <c r="AY439" s="73"/>
      <c r="AZ439" s="73"/>
      <c r="BA439" s="73"/>
      <c r="BB439" s="73"/>
      <c r="CB439" s="58" t="str">
        <f>IF($O$2&gt;=M439,IF(ISERROR(VLOOKUP(M439,Cs!$CB$10007:$CI$33000,4,FALSE))=TRUE,"",IF(VLOOKUP(M439,Cs!$CB$10007:$CI$33000,4,FALSE)&lt;&gt;0,VLOOKUP(M439,Cs!$CB$10007:$CI$33000,4,FALSE),"")),"")</f>
        <v/>
      </c>
      <c r="CC439" s="58" t="str">
        <f>IF($O$2&gt;=M439,IF(ISERROR(VLOOKUP(M439,Cs!$CB$10007:$CI$33000,5,FALSE))=TRUE,"",IF(VLOOKUP(M439,Cs!$CB$10007:$CI$33000,5,FALSE)&lt;&gt;0,VLOOKUP(M439,Cs!$CB$10007:$CI$33000,5,FALSE),"")),"")</f>
        <v/>
      </c>
    </row>
    <row r="440" spans="1:81" x14ac:dyDescent="0.25">
      <c r="A440" s="59" t="str">
        <f t="shared" si="63"/>
        <v/>
      </c>
      <c r="B440" s="60" t="str">
        <f>IF($O$2&gt;=M440,VLOOKUP(M440,Cs!$CB$7:$CI$33000,2,FALSE),"")</f>
        <v/>
      </c>
      <c r="C440" s="61" t="str">
        <f>IF($O$2&gt;=M440,VLOOKUP(M440,Cs!$CB$7:$CN$33000,12,FALSE),"")</f>
        <v/>
      </c>
      <c r="D440" s="61" t="str">
        <f t="shared" si="64"/>
        <v/>
      </c>
      <c r="E440" s="66" t="str">
        <f>IF($O$2&gt;=M440,VLOOKUP(M440,Cs!$CB$7:$CN$33000,13,FALSE),"")</f>
        <v/>
      </c>
      <c r="F440" s="61" t="str">
        <f t="shared" si="65"/>
        <v/>
      </c>
      <c r="G440" s="62" t="str">
        <f>IF(M440&lt;=$O$2,T440,IF(M439=$O$2,$Q$3,IF(M438=$O$2,SUM($G$416:G438),IF(M437=$O$2,SUM(G439,-I439),IF(M436=$O$2,SUM(G439,H439),"")))))</f>
        <v/>
      </c>
      <c r="H440" s="62" t="str">
        <f>IF(M440&lt;=$O$2,CB440,IF(M439=$O$2,$BQ$3,IF(M438=$O$2,SUM($H$416:H438),IF(M437=$O$2,SUM(H439,-J439),""))))</f>
        <v/>
      </c>
      <c r="I440" s="62" t="str">
        <f>IF(M440&lt;=$O$2,U440,IF(M439=$O$2,$R$3,IF(M438=$O$2,SUM($I$416:I438),"")))</f>
        <v/>
      </c>
      <c r="J440" s="62" t="str">
        <f>IF(M440&lt;=$O$2,CC440,IF(M439=$O$2,$BR$3,IF(M438=$O$2,SUM($J$416:J438),"")))</f>
        <v/>
      </c>
      <c r="K440" s="63" t="str">
        <f t="shared" si="66"/>
        <v/>
      </c>
      <c r="M440" s="58">
        <f t="shared" si="67"/>
        <v>392</v>
      </c>
      <c r="O440" s="58" t="str">
        <f>IF($O$2&gt;=M440,VLOOKUP(M440,Cs!$CB$7:$CI$33000,8,FALSE),"")</f>
        <v/>
      </c>
      <c r="P440" s="58" t="str">
        <f>IF($O$2&gt;=M440,VLOOKUP(M440,Cs!$CB$7:$CI$33000,7,FALSE),"")</f>
        <v/>
      </c>
      <c r="Q440" s="58" t="str">
        <f>IF($O$2&gt;=M440,IF(VLOOKUP(M440,Cs!$CB$7:$CN$33000,9,FALSE)&lt;&gt;0,VLOOKUP(M440,Cs!$CB$7:$CN$33000,9,FALSE),""),"")</f>
        <v/>
      </c>
      <c r="R440" s="58" t="str">
        <f>IF($O$2&gt;=M440,VLOOKUP(M440,Cs!$CB$7:$CN$33000,10,FALSE),"")</f>
        <v/>
      </c>
      <c r="S440" s="58" t="str">
        <f>IF($O$2&gt;=M440,VLOOKUP(M440,Cs!$CB$7:$CN$33000,11,FALSE),"")</f>
        <v/>
      </c>
      <c r="T440" s="58" t="str">
        <f>IF($O$2&gt;=M440,IF(ISERROR(VLOOKUP(M440,Cs!$CB$7:$CI$10000,4,FALSE))=TRUE,"",IF(VLOOKUP(M440,Cs!$CB$7:$CI$10000,4,FALSE)&lt;&gt;0,VLOOKUP(M440,Cs!$CB$7:$CI$10000,4,FALSE),"")),"")</f>
        <v/>
      </c>
      <c r="U440" s="58" t="str">
        <f>IF($O$2&gt;=M440,IF(ISERROR(VLOOKUP(M440,Cs!$CB$7:$CI$10000,5,FALSE))=TRUE,"",IF(VLOOKUP(M440,Cs!$CB$7:$CI$10000,5,FALSE)&lt;&gt;0,VLOOKUP(M440,Cs!$CB$7:$CI$10000,5,FALSE),"")),"")</f>
        <v/>
      </c>
      <c r="V440" s="58" t="str">
        <f>IF($O$2&gt;=M440,VLOOKUP(M440,Cs!$CB$7:$CI$33000,6,FALSE),"")</f>
        <v/>
      </c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  <c r="AL440" s="73"/>
      <c r="AM440" s="73"/>
      <c r="AN440" s="73"/>
      <c r="AO440" s="73"/>
      <c r="AP440" s="73"/>
      <c r="AQ440" s="73"/>
      <c r="AR440" s="73"/>
      <c r="AS440" s="73"/>
      <c r="AT440" s="73"/>
      <c r="AU440" s="73"/>
      <c r="AV440" s="73"/>
      <c r="AW440" s="73"/>
      <c r="AX440" s="73"/>
      <c r="AY440" s="73"/>
      <c r="AZ440" s="73"/>
      <c r="BA440" s="73"/>
      <c r="BB440" s="73"/>
      <c r="CB440" s="58" t="str">
        <f>IF($O$2&gt;=M440,IF(ISERROR(VLOOKUP(M440,Cs!$CB$10007:$CI$33000,4,FALSE))=TRUE,"",IF(VLOOKUP(M440,Cs!$CB$10007:$CI$33000,4,FALSE)&lt;&gt;0,VLOOKUP(M440,Cs!$CB$10007:$CI$33000,4,FALSE),"")),"")</f>
        <v/>
      </c>
      <c r="CC440" s="58" t="str">
        <f>IF($O$2&gt;=M440,IF(ISERROR(VLOOKUP(M440,Cs!$CB$10007:$CI$33000,5,FALSE))=TRUE,"",IF(VLOOKUP(M440,Cs!$CB$10007:$CI$33000,5,FALSE)&lt;&gt;0,VLOOKUP(M440,Cs!$CB$10007:$CI$33000,5,FALSE),"")),"")</f>
        <v/>
      </c>
    </row>
    <row r="441" spans="1:81" x14ac:dyDescent="0.25">
      <c r="A441" s="59" t="str">
        <f t="shared" si="63"/>
        <v/>
      </c>
      <c r="B441" s="60" t="str">
        <f>IF($O$2&gt;=M441,VLOOKUP(M441,Cs!$CB$7:$CI$33000,2,FALSE),"")</f>
        <v/>
      </c>
      <c r="C441" s="61" t="str">
        <f>IF($O$2&gt;=M441,VLOOKUP(M441,Cs!$CB$7:$CN$33000,12,FALSE),"")</f>
        <v/>
      </c>
      <c r="D441" s="61" t="str">
        <f t="shared" si="64"/>
        <v/>
      </c>
      <c r="E441" s="66" t="str">
        <f>IF($O$2&gt;=M441,VLOOKUP(M441,Cs!$CB$7:$CN$33000,13,FALSE),"")</f>
        <v/>
      </c>
      <c r="F441" s="61" t="str">
        <f t="shared" si="65"/>
        <v/>
      </c>
      <c r="G441" s="62" t="str">
        <f>IF(M441&lt;=$O$2,T441,IF(M440=$O$2,$Q$3,IF(M439=$O$2,SUM($G$416:G439),IF(M438=$O$2,SUM(G440,-I440),IF(M437=$O$2,SUM(G440,H440),"")))))</f>
        <v/>
      </c>
      <c r="H441" s="62" t="str">
        <f>IF(M441&lt;=$O$2,CB441,IF(M440=$O$2,$BQ$3,IF(M439=$O$2,SUM($H$416:H439),IF(M438=$O$2,SUM(H440,-J440),""))))</f>
        <v/>
      </c>
      <c r="I441" s="62" t="str">
        <f>IF(M441&lt;=$O$2,U441,IF(M440=$O$2,$R$3,IF(M439=$O$2,SUM($I$416:I439),"")))</f>
        <v/>
      </c>
      <c r="J441" s="62" t="str">
        <f>IF(M441&lt;=$O$2,CC441,IF(M440=$O$2,$BR$3,IF(M439=$O$2,SUM($J$416:J439),"")))</f>
        <v/>
      </c>
      <c r="K441" s="63" t="str">
        <f t="shared" si="66"/>
        <v/>
      </c>
      <c r="M441" s="58">
        <f t="shared" si="67"/>
        <v>393</v>
      </c>
      <c r="O441" s="58" t="str">
        <f>IF($O$2&gt;=M441,VLOOKUP(M441,Cs!$CB$7:$CI$33000,8,FALSE),"")</f>
        <v/>
      </c>
      <c r="P441" s="58" t="str">
        <f>IF($O$2&gt;=M441,VLOOKUP(M441,Cs!$CB$7:$CI$33000,7,FALSE),"")</f>
        <v/>
      </c>
      <c r="Q441" s="58" t="str">
        <f>IF($O$2&gt;=M441,IF(VLOOKUP(M441,Cs!$CB$7:$CN$33000,9,FALSE)&lt;&gt;0,VLOOKUP(M441,Cs!$CB$7:$CN$33000,9,FALSE),""),"")</f>
        <v/>
      </c>
      <c r="R441" s="58" t="str">
        <f>IF($O$2&gt;=M441,VLOOKUP(M441,Cs!$CB$7:$CN$33000,10,FALSE),"")</f>
        <v/>
      </c>
      <c r="S441" s="58" t="str">
        <f>IF($O$2&gt;=M441,VLOOKUP(M441,Cs!$CB$7:$CN$33000,11,FALSE),"")</f>
        <v/>
      </c>
      <c r="T441" s="58" t="str">
        <f>IF($O$2&gt;=M441,IF(ISERROR(VLOOKUP(M441,Cs!$CB$7:$CI$10000,4,FALSE))=TRUE,"",IF(VLOOKUP(M441,Cs!$CB$7:$CI$10000,4,FALSE)&lt;&gt;0,VLOOKUP(M441,Cs!$CB$7:$CI$10000,4,FALSE),"")),"")</f>
        <v/>
      </c>
      <c r="U441" s="58" t="str">
        <f>IF($O$2&gt;=M441,IF(ISERROR(VLOOKUP(M441,Cs!$CB$7:$CI$10000,5,FALSE))=TRUE,"",IF(VLOOKUP(M441,Cs!$CB$7:$CI$10000,5,FALSE)&lt;&gt;0,VLOOKUP(M441,Cs!$CB$7:$CI$10000,5,FALSE),"")),"")</f>
        <v/>
      </c>
      <c r="V441" s="58" t="str">
        <f>IF($O$2&gt;=M441,VLOOKUP(M441,Cs!$CB$7:$CI$33000,6,FALSE),"")</f>
        <v/>
      </c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  <c r="AL441" s="73"/>
      <c r="AM441" s="73"/>
      <c r="AN441" s="73"/>
      <c r="AO441" s="73"/>
      <c r="AP441" s="73"/>
      <c r="AQ441" s="73"/>
      <c r="AR441" s="73"/>
      <c r="AS441" s="73"/>
      <c r="AT441" s="73"/>
      <c r="AU441" s="73"/>
      <c r="AV441" s="73"/>
      <c r="AW441" s="73"/>
      <c r="AX441" s="73"/>
      <c r="AY441" s="73"/>
      <c r="AZ441" s="73"/>
      <c r="BA441" s="73"/>
      <c r="BB441" s="73"/>
      <c r="CB441" s="58" t="str">
        <f>IF($O$2&gt;=M441,IF(ISERROR(VLOOKUP(M441,Cs!$CB$10007:$CI$33000,4,FALSE))=TRUE,"",IF(VLOOKUP(M441,Cs!$CB$10007:$CI$33000,4,FALSE)&lt;&gt;0,VLOOKUP(M441,Cs!$CB$10007:$CI$33000,4,FALSE),"")),"")</f>
        <v/>
      </c>
      <c r="CC441" s="58" t="str">
        <f>IF($O$2&gt;=M441,IF(ISERROR(VLOOKUP(M441,Cs!$CB$10007:$CI$33000,5,FALSE))=TRUE,"",IF(VLOOKUP(M441,Cs!$CB$10007:$CI$33000,5,FALSE)&lt;&gt;0,VLOOKUP(M441,Cs!$CB$10007:$CI$33000,5,FALSE),"")),"")</f>
        <v/>
      </c>
    </row>
    <row r="442" spans="1:81" x14ac:dyDescent="0.25">
      <c r="A442" s="59" t="str">
        <f t="shared" si="63"/>
        <v/>
      </c>
      <c r="B442" s="60" t="str">
        <f>IF($O$2&gt;=M442,VLOOKUP(M442,Cs!$CB$7:$CI$33000,2,FALSE),"")</f>
        <v/>
      </c>
      <c r="C442" s="61" t="str">
        <f>IF($O$2&gt;=M442,VLOOKUP(M442,Cs!$CB$7:$CN$33000,12,FALSE),"")</f>
        <v/>
      </c>
      <c r="D442" s="61" t="str">
        <f t="shared" si="64"/>
        <v/>
      </c>
      <c r="E442" s="66" t="str">
        <f>IF($O$2&gt;=M442,VLOOKUP(M442,Cs!$CB$7:$CN$33000,13,FALSE),"")</f>
        <v/>
      </c>
      <c r="F442" s="61" t="str">
        <f t="shared" si="65"/>
        <v/>
      </c>
      <c r="G442" s="62" t="str">
        <f>IF(M442&lt;=$O$2,T442,IF(M441=$O$2,$Q$3,IF(M440=$O$2,SUM($G$416:G440),IF(M439=$O$2,SUM(G441,-I441),IF(M438=$O$2,SUM(G441,H441),"")))))</f>
        <v/>
      </c>
      <c r="H442" s="62" t="str">
        <f>IF(M442&lt;=$O$2,CB442,IF(M441=$O$2,$BQ$3,IF(M440=$O$2,SUM($H$416:H440),IF(M439=$O$2,SUM(H441,-J441),""))))</f>
        <v/>
      </c>
      <c r="I442" s="62" t="str">
        <f>IF(M442&lt;=$O$2,U442,IF(M441=$O$2,$R$3,IF(M440=$O$2,SUM($I$416:I440),"")))</f>
        <v/>
      </c>
      <c r="J442" s="62" t="str">
        <f>IF(M442&lt;=$O$2,CC442,IF(M441=$O$2,$BR$3,IF(M440=$O$2,SUM($J$416:J440),"")))</f>
        <v/>
      </c>
      <c r="K442" s="63" t="str">
        <f t="shared" si="66"/>
        <v/>
      </c>
      <c r="M442" s="58">
        <f t="shared" si="67"/>
        <v>394</v>
      </c>
      <c r="O442" s="58" t="str">
        <f>IF($O$2&gt;=M442,VLOOKUP(M442,Cs!$CB$7:$CI$33000,8,FALSE),"")</f>
        <v/>
      </c>
      <c r="P442" s="58" t="str">
        <f>IF($O$2&gt;=M442,VLOOKUP(M442,Cs!$CB$7:$CI$33000,7,FALSE),"")</f>
        <v/>
      </c>
      <c r="Q442" s="58" t="str">
        <f>IF($O$2&gt;=M442,IF(VLOOKUP(M442,Cs!$CB$7:$CN$33000,9,FALSE)&lt;&gt;0,VLOOKUP(M442,Cs!$CB$7:$CN$33000,9,FALSE),""),"")</f>
        <v/>
      </c>
      <c r="R442" s="58" t="str">
        <f>IF($O$2&gt;=M442,VLOOKUP(M442,Cs!$CB$7:$CN$33000,10,FALSE),"")</f>
        <v/>
      </c>
      <c r="S442" s="58" t="str">
        <f>IF($O$2&gt;=M442,VLOOKUP(M442,Cs!$CB$7:$CN$33000,11,FALSE),"")</f>
        <v/>
      </c>
      <c r="T442" s="58" t="str">
        <f>IF($O$2&gt;=M442,IF(ISERROR(VLOOKUP(M442,Cs!$CB$7:$CI$10000,4,FALSE))=TRUE,"",IF(VLOOKUP(M442,Cs!$CB$7:$CI$10000,4,FALSE)&lt;&gt;0,VLOOKUP(M442,Cs!$CB$7:$CI$10000,4,FALSE),"")),"")</f>
        <v/>
      </c>
      <c r="U442" s="58" t="str">
        <f>IF($O$2&gt;=M442,IF(ISERROR(VLOOKUP(M442,Cs!$CB$7:$CI$10000,5,FALSE))=TRUE,"",IF(VLOOKUP(M442,Cs!$CB$7:$CI$10000,5,FALSE)&lt;&gt;0,VLOOKUP(M442,Cs!$CB$7:$CI$10000,5,FALSE),"")),"")</f>
        <v/>
      </c>
      <c r="V442" s="58" t="str">
        <f>IF($O$2&gt;=M442,VLOOKUP(M442,Cs!$CB$7:$CI$33000,6,FALSE),"")</f>
        <v/>
      </c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  <c r="AL442" s="73"/>
      <c r="AM442" s="73"/>
      <c r="AN442" s="73"/>
      <c r="AO442" s="73"/>
      <c r="AP442" s="73"/>
      <c r="AQ442" s="73"/>
      <c r="AR442" s="73"/>
      <c r="AS442" s="73"/>
      <c r="AT442" s="73"/>
      <c r="AU442" s="73"/>
      <c r="AV442" s="73"/>
      <c r="AW442" s="73"/>
      <c r="AX442" s="73"/>
      <c r="AY442" s="73"/>
      <c r="AZ442" s="73"/>
      <c r="BA442" s="73"/>
      <c r="BB442" s="73"/>
      <c r="CB442" s="58" t="str">
        <f>IF($O$2&gt;=M442,IF(ISERROR(VLOOKUP(M442,Cs!$CB$10007:$CI$33000,4,FALSE))=TRUE,"",IF(VLOOKUP(M442,Cs!$CB$10007:$CI$33000,4,FALSE)&lt;&gt;0,VLOOKUP(M442,Cs!$CB$10007:$CI$33000,4,FALSE),"")),"")</f>
        <v/>
      </c>
      <c r="CC442" s="58" t="str">
        <f>IF($O$2&gt;=M442,IF(ISERROR(VLOOKUP(M442,Cs!$CB$10007:$CI$33000,5,FALSE))=TRUE,"",IF(VLOOKUP(M442,Cs!$CB$10007:$CI$33000,5,FALSE)&lt;&gt;0,VLOOKUP(M442,Cs!$CB$10007:$CI$33000,5,FALSE),"")),"")</f>
        <v/>
      </c>
    </row>
    <row r="443" spans="1:81" x14ac:dyDescent="0.25">
      <c r="A443" s="59" t="str">
        <f t="shared" si="63"/>
        <v/>
      </c>
      <c r="B443" s="60" t="str">
        <f>IF($O$2&gt;=M443,VLOOKUP(M443,Cs!$CB$7:$CI$33000,2,FALSE),"")</f>
        <v/>
      </c>
      <c r="C443" s="61" t="str">
        <f>IF($O$2&gt;=M443,VLOOKUP(M443,Cs!$CB$7:$CN$33000,12,FALSE),"")</f>
        <v/>
      </c>
      <c r="D443" s="61" t="str">
        <f t="shared" si="64"/>
        <v/>
      </c>
      <c r="E443" s="66" t="str">
        <f>IF($O$2&gt;=M443,VLOOKUP(M443,Cs!$CB$7:$CN$33000,13,FALSE),"")</f>
        <v/>
      </c>
      <c r="F443" s="61" t="str">
        <f t="shared" si="65"/>
        <v/>
      </c>
      <c r="G443" s="62" t="str">
        <f>IF(M443&lt;=$O$2,T443,IF(M442=$O$2,$Q$3,IF(M441=$O$2,SUM($G$416:G441),IF(M440=$O$2,SUM(G442,-I442),IF(M439=$O$2,SUM(G442,H442),"")))))</f>
        <v/>
      </c>
      <c r="H443" s="62" t="str">
        <f>IF(M443&lt;=$O$2,CB443,IF(M442=$O$2,$BQ$3,IF(M441=$O$2,SUM($H$416:H441),IF(M440=$O$2,SUM(H442,-J442),""))))</f>
        <v/>
      </c>
      <c r="I443" s="62" t="str">
        <f>IF(M443&lt;=$O$2,U443,IF(M442=$O$2,$R$3,IF(M441=$O$2,SUM($I$416:I441),"")))</f>
        <v/>
      </c>
      <c r="J443" s="62" t="str">
        <f>IF(M443&lt;=$O$2,CC443,IF(M442=$O$2,$BR$3,IF(M441=$O$2,SUM($J$416:J441),"")))</f>
        <v/>
      </c>
      <c r="K443" s="63" t="str">
        <f t="shared" si="66"/>
        <v/>
      </c>
      <c r="M443" s="58">
        <f t="shared" si="67"/>
        <v>395</v>
      </c>
      <c r="O443" s="58" t="str">
        <f>IF($O$2&gt;=M443,VLOOKUP(M443,Cs!$CB$7:$CI$33000,8,FALSE),"")</f>
        <v/>
      </c>
      <c r="P443" s="58" t="str">
        <f>IF($O$2&gt;=M443,VLOOKUP(M443,Cs!$CB$7:$CI$33000,7,FALSE),"")</f>
        <v/>
      </c>
      <c r="Q443" s="58" t="str">
        <f>IF($O$2&gt;=M443,IF(VLOOKUP(M443,Cs!$CB$7:$CN$33000,9,FALSE)&lt;&gt;0,VLOOKUP(M443,Cs!$CB$7:$CN$33000,9,FALSE),""),"")</f>
        <v/>
      </c>
      <c r="R443" s="58" t="str">
        <f>IF($O$2&gt;=M443,VLOOKUP(M443,Cs!$CB$7:$CN$33000,10,FALSE),"")</f>
        <v/>
      </c>
      <c r="S443" s="58" t="str">
        <f>IF($O$2&gt;=M443,VLOOKUP(M443,Cs!$CB$7:$CN$33000,11,FALSE),"")</f>
        <v/>
      </c>
      <c r="T443" s="58" t="str">
        <f>IF($O$2&gt;=M443,IF(ISERROR(VLOOKUP(M443,Cs!$CB$7:$CI$10000,4,FALSE))=TRUE,"",IF(VLOOKUP(M443,Cs!$CB$7:$CI$10000,4,FALSE)&lt;&gt;0,VLOOKUP(M443,Cs!$CB$7:$CI$10000,4,FALSE),"")),"")</f>
        <v/>
      </c>
      <c r="U443" s="58" t="str">
        <f>IF($O$2&gt;=M443,IF(ISERROR(VLOOKUP(M443,Cs!$CB$7:$CI$10000,5,FALSE))=TRUE,"",IF(VLOOKUP(M443,Cs!$CB$7:$CI$10000,5,FALSE)&lt;&gt;0,VLOOKUP(M443,Cs!$CB$7:$CI$10000,5,FALSE),"")),"")</f>
        <v/>
      </c>
      <c r="V443" s="58" t="str">
        <f>IF($O$2&gt;=M443,VLOOKUP(M443,Cs!$CB$7:$CI$33000,6,FALSE),"")</f>
        <v/>
      </c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  <c r="AL443" s="73"/>
      <c r="AM443" s="73"/>
      <c r="AN443" s="73"/>
      <c r="AO443" s="73"/>
      <c r="AP443" s="73"/>
      <c r="AQ443" s="73"/>
      <c r="AR443" s="73"/>
      <c r="AS443" s="73"/>
      <c r="AT443" s="73"/>
      <c r="AU443" s="73"/>
      <c r="AV443" s="73"/>
      <c r="AW443" s="73"/>
      <c r="AX443" s="73"/>
      <c r="AY443" s="73"/>
      <c r="AZ443" s="73"/>
      <c r="BA443" s="73"/>
      <c r="BB443" s="73"/>
      <c r="CB443" s="58" t="str">
        <f>IF($O$2&gt;=M443,IF(ISERROR(VLOOKUP(M443,Cs!$CB$10007:$CI$33000,4,FALSE))=TRUE,"",IF(VLOOKUP(M443,Cs!$CB$10007:$CI$33000,4,FALSE)&lt;&gt;0,VLOOKUP(M443,Cs!$CB$10007:$CI$33000,4,FALSE),"")),"")</f>
        <v/>
      </c>
      <c r="CC443" s="58" t="str">
        <f>IF($O$2&gt;=M443,IF(ISERROR(VLOOKUP(M443,Cs!$CB$10007:$CI$33000,5,FALSE))=TRUE,"",IF(VLOOKUP(M443,Cs!$CB$10007:$CI$33000,5,FALSE)&lt;&gt;0,VLOOKUP(M443,Cs!$CB$10007:$CI$33000,5,FALSE),"")),"")</f>
        <v/>
      </c>
    </row>
    <row r="444" spans="1:81" x14ac:dyDescent="0.25">
      <c r="A444" s="59" t="str">
        <f t="shared" si="63"/>
        <v/>
      </c>
      <c r="B444" s="60" t="str">
        <f>IF($O$2&gt;=M444,VLOOKUP(M444,Cs!$CB$7:$CI$33000,2,FALSE),"")</f>
        <v/>
      </c>
      <c r="C444" s="61" t="str">
        <f>IF($O$2&gt;=M444,VLOOKUP(M444,Cs!$CB$7:$CN$33000,12,FALSE),"")</f>
        <v/>
      </c>
      <c r="D444" s="61" t="str">
        <f t="shared" si="64"/>
        <v/>
      </c>
      <c r="E444" s="66" t="str">
        <f>IF($O$2&gt;=M444,VLOOKUP(M444,Cs!$CB$7:$CN$33000,13,FALSE),"")</f>
        <v/>
      </c>
      <c r="F444" s="61" t="str">
        <f t="shared" si="65"/>
        <v/>
      </c>
      <c r="G444" s="62" t="str">
        <f>IF(M444&lt;=$O$2,T444,IF(M443=$O$2,$Q$3,IF(M442=$O$2,SUM($G$416:G442),IF(M441=$O$2,SUM(G443,-I443),IF(M440=$O$2,SUM(G443,H443),"")))))</f>
        <v/>
      </c>
      <c r="H444" s="62" t="str">
        <f>IF(M444&lt;=$O$2,CB444,IF(M443=$O$2,$BQ$3,IF(M442=$O$2,SUM($H$416:H442),IF(M441=$O$2,SUM(H443,-J443),""))))</f>
        <v/>
      </c>
      <c r="I444" s="62" t="str">
        <f>IF(M444&lt;=$O$2,U444,IF(M443=$O$2,$R$3,IF(M442=$O$2,SUM($I$416:I442),"")))</f>
        <v/>
      </c>
      <c r="J444" s="62" t="str">
        <f>IF(M444&lt;=$O$2,CC444,IF(M443=$O$2,$BR$3,IF(M442=$O$2,SUM($J$416:J442),"")))</f>
        <v/>
      </c>
      <c r="K444" s="63" t="str">
        <f t="shared" si="66"/>
        <v/>
      </c>
      <c r="M444" s="58">
        <f t="shared" si="67"/>
        <v>396</v>
      </c>
      <c r="O444" s="58" t="str">
        <f>IF($O$2&gt;=M444,VLOOKUP(M444,Cs!$CB$7:$CI$33000,8,FALSE),"")</f>
        <v/>
      </c>
      <c r="P444" s="58" t="str">
        <f>IF($O$2&gt;=M444,VLOOKUP(M444,Cs!$CB$7:$CI$33000,7,FALSE),"")</f>
        <v/>
      </c>
      <c r="Q444" s="58" t="str">
        <f>IF($O$2&gt;=M444,IF(VLOOKUP(M444,Cs!$CB$7:$CN$33000,9,FALSE)&lt;&gt;0,VLOOKUP(M444,Cs!$CB$7:$CN$33000,9,FALSE),""),"")</f>
        <v/>
      </c>
      <c r="R444" s="58" t="str">
        <f>IF($O$2&gt;=M444,VLOOKUP(M444,Cs!$CB$7:$CN$33000,10,FALSE),"")</f>
        <v/>
      </c>
      <c r="S444" s="58" t="str">
        <f>IF($O$2&gt;=M444,VLOOKUP(M444,Cs!$CB$7:$CN$33000,11,FALSE),"")</f>
        <v/>
      </c>
      <c r="T444" s="58" t="str">
        <f>IF($O$2&gt;=M444,IF(ISERROR(VLOOKUP(M444,Cs!$CB$7:$CI$10000,4,FALSE))=TRUE,"",IF(VLOOKUP(M444,Cs!$CB$7:$CI$10000,4,FALSE)&lt;&gt;0,VLOOKUP(M444,Cs!$CB$7:$CI$10000,4,FALSE),"")),"")</f>
        <v/>
      </c>
      <c r="U444" s="58" t="str">
        <f>IF($O$2&gt;=M444,IF(ISERROR(VLOOKUP(M444,Cs!$CB$7:$CI$10000,5,FALSE))=TRUE,"",IF(VLOOKUP(M444,Cs!$CB$7:$CI$10000,5,FALSE)&lt;&gt;0,VLOOKUP(M444,Cs!$CB$7:$CI$10000,5,FALSE),"")),"")</f>
        <v/>
      </c>
      <c r="V444" s="58" t="str">
        <f>IF($O$2&gt;=M444,VLOOKUP(M444,Cs!$CB$7:$CI$33000,6,FALSE),"")</f>
        <v/>
      </c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  <c r="AL444" s="73"/>
      <c r="AM444" s="73"/>
      <c r="AN444" s="73"/>
      <c r="AO444" s="73"/>
      <c r="AP444" s="73"/>
      <c r="AQ444" s="73"/>
      <c r="AR444" s="73"/>
      <c r="AS444" s="73"/>
      <c r="AT444" s="73"/>
      <c r="AU444" s="73"/>
      <c r="AV444" s="73"/>
      <c r="AW444" s="73"/>
      <c r="AX444" s="73"/>
      <c r="AY444" s="73"/>
      <c r="AZ444" s="73"/>
      <c r="BA444" s="73"/>
      <c r="BB444" s="73"/>
      <c r="CB444" s="58" t="str">
        <f>IF($O$2&gt;=M444,IF(ISERROR(VLOOKUP(M444,Cs!$CB$10007:$CI$33000,4,FALSE))=TRUE,"",IF(VLOOKUP(M444,Cs!$CB$10007:$CI$33000,4,FALSE)&lt;&gt;0,VLOOKUP(M444,Cs!$CB$10007:$CI$33000,4,FALSE),"")),"")</f>
        <v/>
      </c>
      <c r="CC444" s="58" t="str">
        <f>IF($O$2&gt;=M444,IF(ISERROR(VLOOKUP(M444,Cs!$CB$10007:$CI$33000,5,FALSE))=TRUE,"",IF(VLOOKUP(M444,Cs!$CB$10007:$CI$33000,5,FALSE)&lt;&gt;0,VLOOKUP(M444,Cs!$CB$10007:$CI$33000,5,FALSE),"")),"")</f>
        <v/>
      </c>
    </row>
    <row r="445" spans="1:81" x14ac:dyDescent="0.25">
      <c r="A445" s="59" t="str">
        <f t="shared" si="63"/>
        <v/>
      </c>
      <c r="B445" s="60" t="str">
        <f>IF($O$2&gt;=M445,VLOOKUP(M445,Cs!$CB$7:$CI$33000,2,FALSE),"")</f>
        <v/>
      </c>
      <c r="C445" s="61" t="str">
        <f>IF($O$2&gt;=M445,VLOOKUP(M445,Cs!$CB$7:$CN$33000,12,FALSE),"")</f>
        <v/>
      </c>
      <c r="D445" s="61" t="str">
        <f t="shared" si="64"/>
        <v/>
      </c>
      <c r="E445" s="66" t="str">
        <f>IF($O$2&gt;=M445,VLOOKUP(M445,Cs!$CB$7:$CN$33000,13,FALSE),"")</f>
        <v/>
      </c>
      <c r="F445" s="61" t="str">
        <f t="shared" si="65"/>
        <v/>
      </c>
      <c r="G445" s="62" t="str">
        <f>IF(M445&lt;=$O$2,T445,IF(M444=$O$2,$Q$3,IF(M443=$O$2,SUM($G$416:G443),IF(M442=$O$2,SUM(G444,-I444),IF(M441=$O$2,SUM(G444,H444),"")))))</f>
        <v/>
      </c>
      <c r="H445" s="62" t="str">
        <f>IF(M445&lt;=$O$2,CB445,IF(M444=$O$2,$BQ$3,IF(M443=$O$2,SUM($H$416:H443),IF(M442=$O$2,SUM(H444,-J444),""))))</f>
        <v/>
      </c>
      <c r="I445" s="62" t="str">
        <f>IF(M445&lt;=$O$2,U445,IF(M444=$O$2,$R$3,IF(M443=$O$2,SUM($I$416:I443),"")))</f>
        <v/>
      </c>
      <c r="J445" s="62" t="str">
        <f>IF(M445&lt;=$O$2,CC445,IF(M444=$O$2,$BR$3,IF(M443=$O$2,SUM($J$416:J443),"")))</f>
        <v/>
      </c>
      <c r="K445" s="63" t="str">
        <f t="shared" si="66"/>
        <v/>
      </c>
      <c r="M445" s="58">
        <f t="shared" si="67"/>
        <v>397</v>
      </c>
      <c r="O445" s="58" t="str">
        <f>IF($O$2&gt;=M445,VLOOKUP(M445,Cs!$CB$7:$CI$33000,8,FALSE),"")</f>
        <v/>
      </c>
      <c r="P445" s="58" t="str">
        <f>IF($O$2&gt;=M445,VLOOKUP(M445,Cs!$CB$7:$CI$33000,7,FALSE),"")</f>
        <v/>
      </c>
      <c r="Q445" s="58" t="str">
        <f>IF($O$2&gt;=M445,IF(VLOOKUP(M445,Cs!$CB$7:$CN$33000,9,FALSE)&lt;&gt;0,VLOOKUP(M445,Cs!$CB$7:$CN$33000,9,FALSE),""),"")</f>
        <v/>
      </c>
      <c r="R445" s="58" t="str">
        <f>IF($O$2&gt;=M445,VLOOKUP(M445,Cs!$CB$7:$CN$33000,10,FALSE),"")</f>
        <v/>
      </c>
      <c r="S445" s="58" t="str">
        <f>IF($O$2&gt;=M445,VLOOKUP(M445,Cs!$CB$7:$CN$33000,11,FALSE),"")</f>
        <v/>
      </c>
      <c r="T445" s="58" t="str">
        <f>IF($O$2&gt;=M445,IF(ISERROR(VLOOKUP(M445,Cs!$CB$7:$CI$10000,4,FALSE))=TRUE,"",IF(VLOOKUP(M445,Cs!$CB$7:$CI$10000,4,FALSE)&lt;&gt;0,VLOOKUP(M445,Cs!$CB$7:$CI$10000,4,FALSE),"")),"")</f>
        <v/>
      </c>
      <c r="U445" s="58" t="str">
        <f>IF($O$2&gt;=M445,IF(ISERROR(VLOOKUP(M445,Cs!$CB$7:$CI$10000,5,FALSE))=TRUE,"",IF(VLOOKUP(M445,Cs!$CB$7:$CI$10000,5,FALSE)&lt;&gt;0,VLOOKUP(M445,Cs!$CB$7:$CI$10000,5,FALSE),"")),"")</f>
        <v/>
      </c>
      <c r="V445" s="58" t="str">
        <f>IF($O$2&gt;=M445,VLOOKUP(M445,Cs!$CB$7:$CI$33000,6,FALSE),"")</f>
        <v/>
      </c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  <c r="AL445" s="73"/>
      <c r="AM445" s="73"/>
      <c r="AN445" s="73"/>
      <c r="AO445" s="73"/>
      <c r="AP445" s="73"/>
      <c r="AQ445" s="73"/>
      <c r="AR445" s="73"/>
      <c r="AS445" s="73"/>
      <c r="AT445" s="73"/>
      <c r="AU445" s="73"/>
      <c r="AV445" s="73"/>
      <c r="AW445" s="73"/>
      <c r="AX445" s="73"/>
      <c r="AY445" s="73"/>
      <c r="AZ445" s="73"/>
      <c r="BA445" s="73"/>
      <c r="BB445" s="73"/>
      <c r="CB445" s="58" t="str">
        <f>IF($O$2&gt;=M445,IF(ISERROR(VLOOKUP(M445,Cs!$CB$10007:$CI$33000,4,FALSE))=TRUE,"",IF(VLOOKUP(M445,Cs!$CB$10007:$CI$33000,4,FALSE)&lt;&gt;0,VLOOKUP(M445,Cs!$CB$10007:$CI$33000,4,FALSE),"")),"")</f>
        <v/>
      </c>
      <c r="CC445" s="58" t="str">
        <f>IF($O$2&gt;=M445,IF(ISERROR(VLOOKUP(M445,Cs!$CB$10007:$CI$33000,5,FALSE))=TRUE,"",IF(VLOOKUP(M445,Cs!$CB$10007:$CI$33000,5,FALSE)&lt;&gt;0,VLOOKUP(M445,Cs!$CB$10007:$CI$33000,5,FALSE),"")),"")</f>
        <v/>
      </c>
    </row>
    <row r="446" spans="1:81" x14ac:dyDescent="0.25">
      <c r="A446" s="59" t="str">
        <f t="shared" si="63"/>
        <v/>
      </c>
      <c r="B446" s="60" t="str">
        <f>IF($O$2&gt;=M446,VLOOKUP(M446,Cs!$CB$7:$CI$33000,2,FALSE),"")</f>
        <v/>
      </c>
      <c r="C446" s="61" t="str">
        <f>IF($O$2&gt;=M446,VLOOKUP(M446,Cs!$CB$7:$CN$33000,12,FALSE),"")</f>
        <v/>
      </c>
      <c r="D446" s="61" t="str">
        <f t="shared" si="64"/>
        <v/>
      </c>
      <c r="E446" s="66" t="str">
        <f>IF($O$2&gt;=M446,VLOOKUP(M446,Cs!$CB$7:$CN$33000,13,FALSE),"")</f>
        <v/>
      </c>
      <c r="F446" s="61" t="str">
        <f t="shared" si="65"/>
        <v/>
      </c>
      <c r="G446" s="62" t="str">
        <f>IF(M446&lt;=$O$2,T446,IF(M445=$O$2,$Q$3,IF(M444=$O$2,SUM($G$416:G444),IF(M443=$O$2,SUM(G445,-I445),IF(M442=$O$2,SUM(G445,H445),"")))))</f>
        <v/>
      </c>
      <c r="H446" s="62" t="str">
        <f>IF(M446&lt;=$O$2,CB446,IF(M445=$O$2,$BQ$3,IF(M444=$O$2,SUM($H$416:H444),IF(M443=$O$2,SUM(H445,-J445),""))))</f>
        <v/>
      </c>
      <c r="I446" s="62" t="str">
        <f>IF(M446&lt;=$O$2,U446,IF(M445=$O$2,$R$3,IF(M444=$O$2,SUM($I$416:I444),"")))</f>
        <v/>
      </c>
      <c r="J446" s="62" t="str">
        <f>IF(M446&lt;=$O$2,CC446,IF(M445=$O$2,$BR$3,IF(M444=$O$2,SUM($J$416:J444),"")))</f>
        <v/>
      </c>
      <c r="K446" s="63" t="str">
        <f t="shared" si="66"/>
        <v/>
      </c>
      <c r="M446" s="58">
        <f t="shared" si="67"/>
        <v>398</v>
      </c>
      <c r="O446" s="58" t="str">
        <f>IF($O$2&gt;=M446,VLOOKUP(M446,Cs!$CB$7:$CI$33000,8,FALSE),"")</f>
        <v/>
      </c>
      <c r="P446" s="58" t="str">
        <f>IF($O$2&gt;=M446,VLOOKUP(M446,Cs!$CB$7:$CI$33000,7,FALSE),"")</f>
        <v/>
      </c>
      <c r="Q446" s="58" t="str">
        <f>IF($O$2&gt;=M446,IF(VLOOKUP(M446,Cs!$CB$7:$CN$33000,9,FALSE)&lt;&gt;0,VLOOKUP(M446,Cs!$CB$7:$CN$33000,9,FALSE),""),"")</f>
        <v/>
      </c>
      <c r="R446" s="58" t="str">
        <f>IF($O$2&gt;=M446,VLOOKUP(M446,Cs!$CB$7:$CN$33000,10,FALSE),"")</f>
        <v/>
      </c>
      <c r="S446" s="58" t="str">
        <f>IF($O$2&gt;=M446,VLOOKUP(M446,Cs!$CB$7:$CN$33000,11,FALSE),"")</f>
        <v/>
      </c>
      <c r="T446" s="58" t="str">
        <f>IF($O$2&gt;=M446,IF(ISERROR(VLOOKUP(M446,Cs!$CB$7:$CI$10000,4,FALSE))=TRUE,"",IF(VLOOKUP(M446,Cs!$CB$7:$CI$10000,4,FALSE)&lt;&gt;0,VLOOKUP(M446,Cs!$CB$7:$CI$10000,4,FALSE),"")),"")</f>
        <v/>
      </c>
      <c r="U446" s="58" t="str">
        <f>IF($O$2&gt;=M446,IF(ISERROR(VLOOKUP(M446,Cs!$CB$7:$CI$10000,5,FALSE))=TRUE,"",IF(VLOOKUP(M446,Cs!$CB$7:$CI$10000,5,FALSE)&lt;&gt;0,VLOOKUP(M446,Cs!$CB$7:$CI$10000,5,FALSE),"")),"")</f>
        <v/>
      </c>
      <c r="V446" s="58" t="str">
        <f>IF($O$2&gt;=M446,VLOOKUP(M446,Cs!$CB$7:$CI$33000,6,FALSE),"")</f>
        <v/>
      </c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  <c r="AL446" s="73"/>
      <c r="AM446" s="73"/>
      <c r="AN446" s="73"/>
      <c r="AO446" s="73"/>
      <c r="AP446" s="73"/>
      <c r="AQ446" s="73"/>
      <c r="AR446" s="73"/>
      <c r="AS446" s="73"/>
      <c r="AT446" s="73"/>
      <c r="AU446" s="73"/>
      <c r="AV446" s="73"/>
      <c r="AW446" s="73"/>
      <c r="AX446" s="73"/>
      <c r="AY446" s="73"/>
      <c r="AZ446" s="73"/>
      <c r="BA446" s="73"/>
      <c r="BB446" s="73"/>
      <c r="CB446" s="58" t="str">
        <f>IF($O$2&gt;=M446,IF(ISERROR(VLOOKUP(M446,Cs!$CB$10007:$CI$33000,4,FALSE))=TRUE,"",IF(VLOOKUP(M446,Cs!$CB$10007:$CI$33000,4,FALSE)&lt;&gt;0,VLOOKUP(M446,Cs!$CB$10007:$CI$33000,4,FALSE),"")),"")</f>
        <v/>
      </c>
      <c r="CC446" s="58" t="str">
        <f>IF($O$2&gt;=M446,IF(ISERROR(VLOOKUP(M446,Cs!$CB$10007:$CI$33000,5,FALSE))=TRUE,"",IF(VLOOKUP(M446,Cs!$CB$10007:$CI$33000,5,FALSE)&lt;&gt;0,VLOOKUP(M446,Cs!$CB$10007:$CI$33000,5,FALSE),"")),"")</f>
        <v/>
      </c>
    </row>
    <row r="447" spans="1:81" x14ac:dyDescent="0.25">
      <c r="A447" s="59" t="str">
        <f t="shared" si="63"/>
        <v/>
      </c>
      <c r="B447" s="60" t="str">
        <f>IF($O$2&gt;=M447,VLOOKUP(M447,Cs!$CB$7:$CI$33000,2,FALSE),"")</f>
        <v/>
      </c>
      <c r="C447" s="61" t="str">
        <f>IF($O$2&gt;=M447,VLOOKUP(M447,Cs!$CB$7:$CN$33000,12,FALSE),"")</f>
        <v/>
      </c>
      <c r="D447" s="61" t="str">
        <f t="shared" si="64"/>
        <v/>
      </c>
      <c r="E447" s="66" t="str">
        <f>IF($O$2&gt;=M447,VLOOKUP(M447,Cs!$CB$7:$CN$33000,13,FALSE),"")</f>
        <v/>
      </c>
      <c r="F447" s="61" t="str">
        <f t="shared" si="65"/>
        <v/>
      </c>
      <c r="G447" s="62" t="str">
        <f>IF(M447&lt;=$O$2,T447,IF(M446=$O$2,$Q$3,IF(M445=$O$2,SUM($G$416:G445),IF(M444=$O$2,SUM(G446,-I446),IF(M443=$O$2,SUM(G446,H446),"")))))</f>
        <v/>
      </c>
      <c r="H447" s="62" t="str">
        <f>IF(M447&lt;=$O$2,CB447,IF(M446=$O$2,$BQ$3,IF(M445=$O$2,SUM($H$416:H445),IF(M444=$O$2,SUM(H446,-J446),""))))</f>
        <v/>
      </c>
      <c r="I447" s="62" t="str">
        <f>IF(M447&lt;=$O$2,U447,IF(M446=$O$2,$R$3,IF(M445=$O$2,SUM($I$416:I445),"")))</f>
        <v/>
      </c>
      <c r="J447" s="62" t="str">
        <f>IF(M447&lt;=$O$2,CC447,IF(M446=$O$2,$BR$3,IF(M445=$O$2,SUM($J$416:J445),"")))</f>
        <v/>
      </c>
      <c r="K447" s="63" t="str">
        <f t="shared" si="66"/>
        <v/>
      </c>
      <c r="M447" s="58">
        <f t="shared" si="67"/>
        <v>399</v>
      </c>
      <c r="O447" s="58" t="str">
        <f>IF($O$2&gt;=M447,VLOOKUP(M447,Cs!$CB$7:$CI$33000,8,FALSE),"")</f>
        <v/>
      </c>
      <c r="P447" s="58" t="str">
        <f>IF($O$2&gt;=M447,VLOOKUP(M447,Cs!$CB$7:$CI$33000,7,FALSE),"")</f>
        <v/>
      </c>
      <c r="Q447" s="58" t="str">
        <f>IF($O$2&gt;=M447,IF(VLOOKUP(M447,Cs!$CB$7:$CN$33000,9,FALSE)&lt;&gt;0,VLOOKUP(M447,Cs!$CB$7:$CN$33000,9,FALSE),""),"")</f>
        <v/>
      </c>
      <c r="R447" s="58" t="str">
        <f>IF($O$2&gt;=M447,VLOOKUP(M447,Cs!$CB$7:$CN$33000,10,FALSE),"")</f>
        <v/>
      </c>
      <c r="S447" s="58" t="str">
        <f>IF($O$2&gt;=M447,VLOOKUP(M447,Cs!$CB$7:$CN$33000,11,FALSE),"")</f>
        <v/>
      </c>
      <c r="T447" s="58" t="str">
        <f>IF($O$2&gt;=M447,IF(ISERROR(VLOOKUP(M447,Cs!$CB$7:$CI$10000,4,FALSE))=TRUE,"",IF(VLOOKUP(M447,Cs!$CB$7:$CI$10000,4,FALSE)&lt;&gt;0,VLOOKUP(M447,Cs!$CB$7:$CI$10000,4,FALSE),"")),"")</f>
        <v/>
      </c>
      <c r="U447" s="58" t="str">
        <f>IF($O$2&gt;=M447,IF(ISERROR(VLOOKUP(M447,Cs!$CB$7:$CI$10000,5,FALSE))=TRUE,"",IF(VLOOKUP(M447,Cs!$CB$7:$CI$10000,5,FALSE)&lt;&gt;0,VLOOKUP(M447,Cs!$CB$7:$CI$10000,5,FALSE),"")),"")</f>
        <v/>
      </c>
      <c r="V447" s="58" t="str">
        <f>IF($O$2&gt;=M447,VLOOKUP(M447,Cs!$CB$7:$CI$33000,6,FALSE),"")</f>
        <v/>
      </c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  <c r="AL447" s="73"/>
      <c r="AM447" s="73"/>
      <c r="AN447" s="73"/>
      <c r="AO447" s="73"/>
      <c r="AP447" s="73"/>
      <c r="AQ447" s="73"/>
      <c r="AR447" s="73"/>
      <c r="AS447" s="73"/>
      <c r="AT447" s="73"/>
      <c r="AU447" s="73"/>
      <c r="AV447" s="73"/>
      <c r="AW447" s="73"/>
      <c r="AX447" s="73"/>
      <c r="AY447" s="73"/>
      <c r="AZ447" s="73"/>
      <c r="BA447" s="73"/>
      <c r="BB447" s="73"/>
      <c r="CB447" s="58" t="str">
        <f>IF($O$2&gt;=M447,IF(ISERROR(VLOOKUP(M447,Cs!$CB$10007:$CI$33000,4,FALSE))=TRUE,"",IF(VLOOKUP(M447,Cs!$CB$10007:$CI$33000,4,FALSE)&lt;&gt;0,VLOOKUP(M447,Cs!$CB$10007:$CI$33000,4,FALSE),"")),"")</f>
        <v/>
      </c>
      <c r="CC447" s="58" t="str">
        <f>IF($O$2&gt;=M447,IF(ISERROR(VLOOKUP(M447,Cs!$CB$10007:$CI$33000,5,FALSE))=TRUE,"",IF(VLOOKUP(M447,Cs!$CB$10007:$CI$33000,5,FALSE)&lt;&gt;0,VLOOKUP(M447,Cs!$CB$10007:$CI$33000,5,FALSE),"")),"")</f>
        <v/>
      </c>
    </row>
    <row r="448" spans="1:81" x14ac:dyDescent="0.25">
      <c r="A448" s="59" t="str">
        <f t="shared" si="63"/>
        <v/>
      </c>
      <c r="B448" s="60" t="str">
        <f>IF($O$2&gt;=M448,VLOOKUP(M448,Cs!$CB$7:$CI$33000,2,FALSE),"")</f>
        <v/>
      </c>
      <c r="C448" s="61" t="str">
        <f>IF($O$2&gt;=M448,VLOOKUP(M448,Cs!$CB$7:$CN$33000,12,FALSE),"")</f>
        <v/>
      </c>
      <c r="D448" s="61" t="str">
        <f t="shared" si="64"/>
        <v/>
      </c>
      <c r="E448" s="66" t="str">
        <f>IF($O$2&gt;=M448,VLOOKUP(M448,Cs!$CB$7:$CN$33000,13,FALSE),"")</f>
        <v/>
      </c>
      <c r="F448" s="61" t="str">
        <f t="shared" si="65"/>
        <v/>
      </c>
      <c r="G448" s="62" t="str">
        <f>IF(M448&lt;=$O$2,T448,IF(M447=$O$2,$Q$3,IF(M446=$O$2,SUM($G$416:G446),IF(M445=$O$2,SUM(G447,-I447),IF(M444=$O$2,SUM(G447,H447),"")))))</f>
        <v/>
      </c>
      <c r="H448" s="62" t="str">
        <f>IF(M448&lt;=$O$2,CB448,IF(M447=$O$2,$BQ$3,IF(M446=$O$2,SUM($H$416:H446),IF(M445=$O$2,SUM(H447,-J447),""))))</f>
        <v/>
      </c>
      <c r="I448" s="62" t="str">
        <f>IF(M448&lt;=$O$2,U448,IF(M447=$O$2,$R$3,IF(M446=$O$2,SUM($I$416:I446),"")))</f>
        <v/>
      </c>
      <c r="J448" s="62" t="str">
        <f>IF(M448&lt;=$O$2,CC448,IF(M447=$O$2,$BR$3,IF(M446=$O$2,SUM($J$416:J446),"")))</f>
        <v/>
      </c>
      <c r="K448" s="63" t="str">
        <f t="shared" si="66"/>
        <v/>
      </c>
      <c r="M448" s="58">
        <f t="shared" si="67"/>
        <v>400</v>
      </c>
      <c r="O448" s="58" t="str">
        <f>IF($O$2&gt;=M448,VLOOKUP(M448,Cs!$CB$7:$CI$33000,8,FALSE),"")</f>
        <v/>
      </c>
      <c r="P448" s="58" t="str">
        <f>IF($O$2&gt;=M448,VLOOKUP(M448,Cs!$CB$7:$CI$33000,7,FALSE),"")</f>
        <v/>
      </c>
      <c r="Q448" s="58" t="str">
        <f>IF($O$2&gt;=M448,IF(VLOOKUP(M448,Cs!$CB$7:$CN$33000,9,FALSE)&lt;&gt;0,VLOOKUP(M448,Cs!$CB$7:$CN$33000,9,FALSE),""),"")</f>
        <v/>
      </c>
      <c r="R448" s="58" t="str">
        <f>IF($O$2&gt;=M448,VLOOKUP(M448,Cs!$CB$7:$CN$33000,10,FALSE),"")</f>
        <v/>
      </c>
      <c r="S448" s="58" t="str">
        <f>IF($O$2&gt;=M448,VLOOKUP(M448,Cs!$CB$7:$CN$33000,11,FALSE),"")</f>
        <v/>
      </c>
      <c r="T448" s="58" t="str">
        <f>IF($O$2&gt;=M448,IF(ISERROR(VLOOKUP(M448,Cs!$CB$7:$CI$10000,4,FALSE))=TRUE,"",IF(VLOOKUP(M448,Cs!$CB$7:$CI$10000,4,FALSE)&lt;&gt;0,VLOOKUP(M448,Cs!$CB$7:$CI$10000,4,FALSE),"")),"")</f>
        <v/>
      </c>
      <c r="U448" s="58" t="str">
        <f>IF($O$2&gt;=M448,IF(ISERROR(VLOOKUP(M448,Cs!$CB$7:$CI$10000,5,FALSE))=TRUE,"",IF(VLOOKUP(M448,Cs!$CB$7:$CI$10000,5,FALSE)&lt;&gt;0,VLOOKUP(M448,Cs!$CB$7:$CI$10000,5,FALSE),"")),"")</f>
        <v/>
      </c>
      <c r="V448" s="58" t="str">
        <f>IF($O$2&gt;=M448,VLOOKUP(M448,Cs!$CB$7:$CI$33000,6,FALSE),"")</f>
        <v/>
      </c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  <c r="AL448" s="73"/>
      <c r="AM448" s="73"/>
      <c r="AN448" s="73"/>
      <c r="AO448" s="73"/>
      <c r="AP448" s="73"/>
      <c r="AQ448" s="73"/>
      <c r="AR448" s="73"/>
      <c r="AS448" s="73"/>
      <c r="AT448" s="73"/>
      <c r="AU448" s="73"/>
      <c r="AV448" s="73"/>
      <c r="AW448" s="73"/>
      <c r="AX448" s="73"/>
      <c r="AY448" s="73"/>
      <c r="AZ448" s="73"/>
      <c r="BA448" s="73"/>
      <c r="BB448" s="73"/>
      <c r="CB448" s="58" t="str">
        <f>IF($O$2&gt;=M448,IF(ISERROR(VLOOKUP(M448,Cs!$CB$10007:$CI$33000,4,FALSE))=TRUE,"",IF(VLOOKUP(M448,Cs!$CB$10007:$CI$33000,4,FALSE)&lt;&gt;0,VLOOKUP(M448,Cs!$CB$10007:$CI$33000,4,FALSE),"")),"")</f>
        <v/>
      </c>
      <c r="CC448" s="58" t="str">
        <f>IF($O$2&gt;=M448,IF(ISERROR(VLOOKUP(M448,Cs!$CB$10007:$CI$33000,5,FALSE))=TRUE,"",IF(VLOOKUP(M448,Cs!$CB$10007:$CI$33000,5,FALSE)&lt;&gt;0,VLOOKUP(M448,Cs!$CB$10007:$CI$33000,5,FALSE),"")),"")</f>
        <v/>
      </c>
    </row>
    <row r="449" spans="1:81" x14ac:dyDescent="0.25">
      <c r="A449" s="59" t="str">
        <f t="shared" si="63"/>
        <v/>
      </c>
      <c r="B449" s="60" t="str">
        <f>IF($O$2&gt;=M449,VLOOKUP(M449,Cs!$CB$7:$CI$33000,2,FALSE),"")</f>
        <v/>
      </c>
      <c r="C449" s="61" t="str">
        <f>IF($O$2&gt;=M449,VLOOKUP(M449,Cs!$CB$7:$CN$33000,12,FALSE),"")</f>
        <v/>
      </c>
      <c r="D449" s="61" t="str">
        <f t="shared" si="64"/>
        <v/>
      </c>
      <c r="E449" s="66" t="str">
        <f>IF($O$2&gt;=M449,VLOOKUP(M449,Cs!$CB$7:$CN$33000,13,FALSE),"")</f>
        <v/>
      </c>
      <c r="F449" s="61" t="str">
        <f t="shared" si="65"/>
        <v/>
      </c>
      <c r="G449" s="62" t="str">
        <f>IF(M449&lt;=$O$2,T449,IF(M448=$O$2,$Q$3,IF(M447=$O$2,SUM($G$416:G447),IF(M446=$O$2,SUM(G448,-I448),IF(M445=$O$2,SUM(G448,H448),"")))))</f>
        <v/>
      </c>
      <c r="H449" s="62" t="str">
        <f>IF(M449&lt;=$O$2,CB449,IF(M448=$O$2,$BQ$3,IF(M447=$O$2,SUM($H$416:H447),IF(M446=$O$2,SUM(H448,-J448),""))))</f>
        <v/>
      </c>
      <c r="I449" s="62" t="str">
        <f>IF(M449&lt;=$O$2,U449,IF(M448=$O$2,$R$3,IF(M447=$O$2,SUM($I$416:I447),"")))</f>
        <v/>
      </c>
      <c r="J449" s="62" t="str">
        <f>IF(M449&lt;=$O$2,CC449,IF(M448=$O$2,$BR$3,IF(M447=$O$2,SUM($J$416:J447),"")))</f>
        <v/>
      </c>
      <c r="K449" s="63" t="str">
        <f t="shared" si="66"/>
        <v/>
      </c>
      <c r="M449" s="58">
        <f t="shared" si="67"/>
        <v>401</v>
      </c>
      <c r="O449" s="58" t="str">
        <f>IF($O$2&gt;=M449,VLOOKUP(M449,Cs!$CB$7:$CI$33000,8,FALSE),"")</f>
        <v/>
      </c>
      <c r="P449" s="58" t="str">
        <f>IF($O$2&gt;=M449,VLOOKUP(M449,Cs!$CB$7:$CI$33000,7,FALSE),"")</f>
        <v/>
      </c>
      <c r="Q449" s="58" t="str">
        <f>IF($O$2&gt;=M449,IF(VLOOKUP(M449,Cs!$CB$7:$CN$33000,9,FALSE)&lt;&gt;0,VLOOKUP(M449,Cs!$CB$7:$CN$33000,9,FALSE),""),"")</f>
        <v/>
      </c>
      <c r="R449" s="58" t="str">
        <f>IF($O$2&gt;=M449,VLOOKUP(M449,Cs!$CB$7:$CN$33000,10,FALSE),"")</f>
        <v/>
      </c>
      <c r="S449" s="58" t="str">
        <f>IF($O$2&gt;=M449,VLOOKUP(M449,Cs!$CB$7:$CN$33000,11,FALSE),"")</f>
        <v/>
      </c>
      <c r="T449" s="58" t="str">
        <f>IF($O$2&gt;=M449,IF(ISERROR(VLOOKUP(M449,Cs!$CB$7:$CI$10000,4,FALSE))=TRUE,"",IF(VLOOKUP(M449,Cs!$CB$7:$CI$10000,4,FALSE)&lt;&gt;0,VLOOKUP(M449,Cs!$CB$7:$CI$10000,4,FALSE),"")),"")</f>
        <v/>
      </c>
      <c r="U449" s="58" t="str">
        <f>IF($O$2&gt;=M449,IF(ISERROR(VLOOKUP(M449,Cs!$CB$7:$CI$10000,5,FALSE))=TRUE,"",IF(VLOOKUP(M449,Cs!$CB$7:$CI$10000,5,FALSE)&lt;&gt;0,VLOOKUP(M449,Cs!$CB$7:$CI$10000,5,FALSE),"")),"")</f>
        <v/>
      </c>
      <c r="V449" s="58" t="str">
        <f>IF($O$2&gt;=M449,VLOOKUP(M449,Cs!$CB$7:$CI$33000,6,FALSE),"")</f>
        <v/>
      </c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  <c r="AL449" s="73"/>
      <c r="AM449" s="73"/>
      <c r="AN449" s="73"/>
      <c r="AO449" s="73"/>
      <c r="AP449" s="73"/>
      <c r="AQ449" s="73"/>
      <c r="AR449" s="73"/>
      <c r="AS449" s="73"/>
      <c r="AT449" s="73"/>
      <c r="AU449" s="73"/>
      <c r="AV449" s="73"/>
      <c r="AW449" s="73"/>
      <c r="AX449" s="73"/>
      <c r="AY449" s="73"/>
      <c r="AZ449" s="73"/>
      <c r="BA449" s="73"/>
      <c r="BB449" s="73"/>
      <c r="CB449" s="58" t="str">
        <f>IF($O$2&gt;=M449,IF(ISERROR(VLOOKUP(M449,Cs!$CB$10007:$CI$33000,4,FALSE))=TRUE,"",IF(VLOOKUP(M449,Cs!$CB$10007:$CI$33000,4,FALSE)&lt;&gt;0,VLOOKUP(M449,Cs!$CB$10007:$CI$33000,4,FALSE),"")),"")</f>
        <v/>
      </c>
      <c r="CC449" s="58" t="str">
        <f>IF($O$2&gt;=M449,IF(ISERROR(VLOOKUP(M449,Cs!$CB$10007:$CI$33000,5,FALSE))=TRUE,"",IF(VLOOKUP(M449,Cs!$CB$10007:$CI$33000,5,FALSE)&lt;&gt;0,VLOOKUP(M449,Cs!$CB$10007:$CI$33000,5,FALSE),"")),"")</f>
        <v/>
      </c>
    </row>
    <row r="450" spans="1:81" x14ac:dyDescent="0.25">
      <c r="A450" s="59" t="str">
        <f t="shared" si="63"/>
        <v/>
      </c>
      <c r="B450" s="60" t="str">
        <f>IF($O$2&gt;=M450,VLOOKUP(M450,Cs!$CB$7:$CI$33000,2,FALSE),"")</f>
        <v/>
      </c>
      <c r="C450" s="61" t="str">
        <f>IF($O$2&gt;=M450,VLOOKUP(M450,Cs!$CB$7:$CN$33000,12,FALSE),"")</f>
        <v/>
      </c>
      <c r="D450" s="61" t="str">
        <f t="shared" si="64"/>
        <v/>
      </c>
      <c r="E450" s="66" t="str">
        <f>IF($O$2&gt;=M450,VLOOKUP(M450,Cs!$CB$7:$CN$33000,13,FALSE),"")</f>
        <v/>
      </c>
      <c r="F450" s="61" t="str">
        <f t="shared" si="65"/>
        <v/>
      </c>
      <c r="G450" s="62" t="str">
        <f>IF(M450&lt;=$O$2,T450,IF(M449=$O$2,$Q$3,IF(M448=$O$2,SUM($G$416:G448),IF(M447=$O$2,SUM(G449,-I449),IF(M446=$O$2,SUM(G449,H449),"")))))</f>
        <v/>
      </c>
      <c r="H450" s="62" t="str">
        <f>IF(M450&lt;=$O$2,CB450,IF(M449=$O$2,$BQ$3,IF(M448=$O$2,SUM($H$416:H448),IF(M447=$O$2,SUM(H449,-J449),""))))</f>
        <v/>
      </c>
      <c r="I450" s="62" t="str">
        <f>IF(M450&lt;=$O$2,U450,IF(M449=$O$2,$R$3,IF(M448=$O$2,SUM($I$416:I448),"")))</f>
        <v/>
      </c>
      <c r="J450" s="62" t="str">
        <f>IF(M450&lt;=$O$2,CC450,IF(M449=$O$2,$BR$3,IF(M448=$O$2,SUM($J$416:J448),"")))</f>
        <v/>
      </c>
      <c r="K450" s="63" t="str">
        <f t="shared" si="66"/>
        <v/>
      </c>
      <c r="M450" s="58">
        <f t="shared" si="67"/>
        <v>402</v>
      </c>
      <c r="O450" s="58" t="str">
        <f>IF($O$2&gt;=M450,VLOOKUP(M450,Cs!$CB$7:$CI$33000,8,FALSE),"")</f>
        <v/>
      </c>
      <c r="P450" s="58" t="str">
        <f>IF($O$2&gt;=M450,VLOOKUP(M450,Cs!$CB$7:$CI$33000,7,FALSE),"")</f>
        <v/>
      </c>
      <c r="Q450" s="58" t="str">
        <f>IF($O$2&gt;=M450,IF(VLOOKUP(M450,Cs!$CB$7:$CN$33000,9,FALSE)&lt;&gt;0,VLOOKUP(M450,Cs!$CB$7:$CN$33000,9,FALSE),""),"")</f>
        <v/>
      </c>
      <c r="R450" s="58" t="str">
        <f>IF($O$2&gt;=M450,VLOOKUP(M450,Cs!$CB$7:$CN$33000,10,FALSE),"")</f>
        <v/>
      </c>
      <c r="S450" s="58" t="str">
        <f>IF($O$2&gt;=M450,VLOOKUP(M450,Cs!$CB$7:$CN$33000,11,FALSE),"")</f>
        <v/>
      </c>
      <c r="T450" s="58" t="str">
        <f>IF($O$2&gt;=M450,IF(ISERROR(VLOOKUP(M450,Cs!$CB$7:$CI$10000,4,FALSE))=TRUE,"",IF(VLOOKUP(M450,Cs!$CB$7:$CI$10000,4,FALSE)&lt;&gt;0,VLOOKUP(M450,Cs!$CB$7:$CI$10000,4,FALSE),"")),"")</f>
        <v/>
      </c>
      <c r="U450" s="58" t="str">
        <f>IF($O$2&gt;=M450,IF(ISERROR(VLOOKUP(M450,Cs!$CB$7:$CI$10000,5,FALSE))=TRUE,"",IF(VLOOKUP(M450,Cs!$CB$7:$CI$10000,5,FALSE)&lt;&gt;0,VLOOKUP(M450,Cs!$CB$7:$CI$10000,5,FALSE),"")),"")</f>
        <v/>
      </c>
      <c r="V450" s="58" t="str">
        <f>IF($O$2&gt;=M450,VLOOKUP(M450,Cs!$CB$7:$CI$33000,6,FALSE),"")</f>
        <v/>
      </c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  <c r="AL450" s="73"/>
      <c r="AM450" s="73"/>
      <c r="AN450" s="73"/>
      <c r="AO450" s="73"/>
      <c r="AP450" s="73"/>
      <c r="AQ450" s="73"/>
      <c r="AR450" s="73"/>
      <c r="AS450" s="73"/>
      <c r="AT450" s="73"/>
      <c r="AU450" s="73"/>
      <c r="AV450" s="73"/>
      <c r="AW450" s="73"/>
      <c r="AX450" s="73"/>
      <c r="AY450" s="73"/>
      <c r="AZ450" s="73"/>
      <c r="BA450" s="73"/>
      <c r="BB450" s="73"/>
      <c r="CB450" s="58" t="str">
        <f>IF($O$2&gt;=M450,IF(ISERROR(VLOOKUP(M450,Cs!$CB$10007:$CI$33000,4,FALSE))=TRUE,"",IF(VLOOKUP(M450,Cs!$CB$10007:$CI$33000,4,FALSE)&lt;&gt;0,VLOOKUP(M450,Cs!$CB$10007:$CI$33000,4,FALSE),"")),"")</f>
        <v/>
      </c>
      <c r="CC450" s="58" t="str">
        <f>IF($O$2&gt;=M450,IF(ISERROR(VLOOKUP(M450,Cs!$CB$10007:$CI$33000,5,FALSE))=TRUE,"",IF(VLOOKUP(M450,Cs!$CB$10007:$CI$33000,5,FALSE)&lt;&gt;0,VLOOKUP(M450,Cs!$CB$10007:$CI$33000,5,FALSE),"")),"")</f>
        <v/>
      </c>
    </row>
    <row r="451" spans="1:81" x14ac:dyDescent="0.25">
      <c r="A451" s="59" t="str">
        <f t="shared" si="63"/>
        <v/>
      </c>
      <c r="B451" s="60" t="str">
        <f>IF($O$2&gt;=M451,VLOOKUP(M451,Cs!$CB$7:$CI$33000,2,FALSE),"")</f>
        <v/>
      </c>
      <c r="C451" s="61" t="str">
        <f>IF($O$2&gt;=M451,VLOOKUP(M451,Cs!$CB$7:$CN$33000,12,FALSE),"")</f>
        <v/>
      </c>
      <c r="D451" s="61" t="str">
        <f t="shared" si="64"/>
        <v/>
      </c>
      <c r="E451" s="66" t="str">
        <f>IF($O$2&gt;=M451,VLOOKUP(M451,Cs!$CB$7:$CN$33000,13,FALSE),"")</f>
        <v/>
      </c>
      <c r="F451" s="61" t="str">
        <f t="shared" si="65"/>
        <v/>
      </c>
      <c r="G451" s="62" t="str">
        <f>IF(M451&lt;=$O$2,T451,IF(M450=$O$2,$Q$3,IF(M449=$O$2,SUM($G$416:G449),IF(M448=$O$2,SUM(G450,-I450),IF(M447=$O$2,SUM(G450,H450),"")))))</f>
        <v/>
      </c>
      <c r="H451" s="62" t="str">
        <f>IF(M451&lt;=$O$2,CB451,IF(M450=$O$2,$BQ$3,IF(M449=$O$2,SUM($H$416:H449),IF(M448=$O$2,SUM(H450,-J450),""))))</f>
        <v/>
      </c>
      <c r="I451" s="62" t="str">
        <f>IF(M451&lt;=$O$2,U451,IF(M450=$O$2,$R$3,IF(M449=$O$2,SUM($I$416:I449),"")))</f>
        <v/>
      </c>
      <c r="J451" s="62" t="str">
        <f>IF(M451&lt;=$O$2,CC451,IF(M450=$O$2,$BR$3,IF(M449=$O$2,SUM($J$416:J449),"")))</f>
        <v/>
      </c>
      <c r="K451" s="63" t="str">
        <f t="shared" si="66"/>
        <v/>
      </c>
      <c r="M451" s="58">
        <f t="shared" si="67"/>
        <v>403</v>
      </c>
      <c r="O451" s="58" t="str">
        <f>IF($O$2&gt;=M451,VLOOKUP(M451,Cs!$CB$7:$CI$33000,8,FALSE),"")</f>
        <v/>
      </c>
      <c r="P451" s="58" t="str">
        <f>IF($O$2&gt;=M451,VLOOKUP(M451,Cs!$CB$7:$CI$33000,7,FALSE),"")</f>
        <v/>
      </c>
      <c r="Q451" s="58" t="str">
        <f>IF($O$2&gt;=M451,IF(VLOOKUP(M451,Cs!$CB$7:$CN$33000,9,FALSE)&lt;&gt;0,VLOOKUP(M451,Cs!$CB$7:$CN$33000,9,FALSE),""),"")</f>
        <v/>
      </c>
      <c r="R451" s="58" t="str">
        <f>IF($O$2&gt;=M451,VLOOKUP(M451,Cs!$CB$7:$CN$33000,10,FALSE),"")</f>
        <v/>
      </c>
      <c r="S451" s="58" t="str">
        <f>IF($O$2&gt;=M451,VLOOKUP(M451,Cs!$CB$7:$CN$33000,11,FALSE),"")</f>
        <v/>
      </c>
      <c r="T451" s="58" t="str">
        <f>IF($O$2&gt;=M451,IF(ISERROR(VLOOKUP(M451,Cs!$CB$7:$CI$10000,4,FALSE))=TRUE,"",IF(VLOOKUP(M451,Cs!$CB$7:$CI$10000,4,FALSE)&lt;&gt;0,VLOOKUP(M451,Cs!$CB$7:$CI$10000,4,FALSE),"")),"")</f>
        <v/>
      </c>
      <c r="U451" s="58" t="str">
        <f>IF($O$2&gt;=M451,IF(ISERROR(VLOOKUP(M451,Cs!$CB$7:$CI$10000,5,FALSE))=TRUE,"",IF(VLOOKUP(M451,Cs!$CB$7:$CI$10000,5,FALSE)&lt;&gt;0,VLOOKUP(M451,Cs!$CB$7:$CI$10000,5,FALSE),"")),"")</f>
        <v/>
      </c>
      <c r="V451" s="58" t="str">
        <f>IF($O$2&gt;=M451,VLOOKUP(M451,Cs!$CB$7:$CI$33000,6,FALSE),"")</f>
        <v/>
      </c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  <c r="AL451" s="73"/>
      <c r="AM451" s="73"/>
      <c r="AN451" s="73"/>
      <c r="AO451" s="73"/>
      <c r="AP451" s="73"/>
      <c r="AQ451" s="73"/>
      <c r="AR451" s="73"/>
      <c r="AS451" s="73"/>
      <c r="AT451" s="73"/>
      <c r="AU451" s="73"/>
      <c r="AV451" s="73"/>
      <c r="AW451" s="73"/>
      <c r="AX451" s="73"/>
      <c r="AY451" s="73"/>
      <c r="AZ451" s="73"/>
      <c r="BA451" s="73"/>
      <c r="BB451" s="73"/>
      <c r="CB451" s="58" t="str">
        <f>IF($O$2&gt;=M451,IF(ISERROR(VLOOKUP(M451,Cs!$CB$10007:$CI$33000,4,FALSE))=TRUE,"",IF(VLOOKUP(M451,Cs!$CB$10007:$CI$33000,4,FALSE)&lt;&gt;0,VLOOKUP(M451,Cs!$CB$10007:$CI$33000,4,FALSE),"")),"")</f>
        <v/>
      </c>
      <c r="CC451" s="58" t="str">
        <f>IF($O$2&gt;=M451,IF(ISERROR(VLOOKUP(M451,Cs!$CB$10007:$CI$33000,5,FALSE))=TRUE,"",IF(VLOOKUP(M451,Cs!$CB$10007:$CI$33000,5,FALSE)&lt;&gt;0,VLOOKUP(M451,Cs!$CB$10007:$CI$33000,5,FALSE),"")),"")</f>
        <v/>
      </c>
    </row>
    <row r="452" spans="1:81" x14ac:dyDescent="0.25">
      <c r="A452" s="59" t="str">
        <f t="shared" si="63"/>
        <v/>
      </c>
      <c r="B452" s="60" t="str">
        <f>IF($O$2&gt;=M452,VLOOKUP(M452,Cs!$CB$7:$CI$33000,2,FALSE),"")</f>
        <v/>
      </c>
      <c r="C452" s="61" t="str">
        <f>IF($O$2&gt;=M452,VLOOKUP(M452,Cs!$CB$7:$CN$33000,12,FALSE),"")</f>
        <v/>
      </c>
      <c r="D452" s="61" t="str">
        <f t="shared" si="64"/>
        <v/>
      </c>
      <c r="E452" s="66" t="str">
        <f>IF($O$2&gt;=M452,VLOOKUP(M452,Cs!$CB$7:$CN$33000,13,FALSE),"")</f>
        <v/>
      </c>
      <c r="F452" s="61" t="str">
        <f t="shared" si="65"/>
        <v/>
      </c>
      <c r="G452" s="62" t="str">
        <f>IF(M452&lt;=$O$2,T452,IF(M451=$O$2,$Q$3,IF(M450=$O$2,SUM($G$416:G450),IF(M449=$O$2,SUM(G451,-I451),IF(M448=$O$2,SUM(G451,H451),"")))))</f>
        <v/>
      </c>
      <c r="H452" s="62" t="str">
        <f>IF(M452&lt;=$O$2,CB452,IF(M451=$O$2,$BQ$3,IF(M450=$O$2,SUM($H$416:H450),IF(M449=$O$2,SUM(H451,-J451),""))))</f>
        <v/>
      </c>
      <c r="I452" s="62" t="str">
        <f>IF(M452&lt;=$O$2,U452,IF(M451=$O$2,$R$3,IF(M450=$O$2,SUM($I$416:I450),"")))</f>
        <v/>
      </c>
      <c r="J452" s="62" t="str">
        <f>IF(M452&lt;=$O$2,CC452,IF(M451=$O$2,$BR$3,IF(M450=$O$2,SUM($J$416:J450),"")))</f>
        <v/>
      </c>
      <c r="K452" s="63" t="str">
        <f t="shared" si="66"/>
        <v/>
      </c>
      <c r="M452" s="58">
        <f t="shared" si="67"/>
        <v>404</v>
      </c>
      <c r="O452" s="58" t="str">
        <f>IF($O$2&gt;=M452,VLOOKUP(M452,Cs!$CB$7:$CI$33000,8,FALSE),"")</f>
        <v/>
      </c>
      <c r="P452" s="58" t="str">
        <f>IF($O$2&gt;=M452,VLOOKUP(M452,Cs!$CB$7:$CI$33000,7,FALSE),"")</f>
        <v/>
      </c>
      <c r="Q452" s="58" t="str">
        <f>IF($O$2&gt;=M452,IF(VLOOKUP(M452,Cs!$CB$7:$CN$33000,9,FALSE)&lt;&gt;0,VLOOKUP(M452,Cs!$CB$7:$CN$33000,9,FALSE),""),"")</f>
        <v/>
      </c>
      <c r="R452" s="58" t="str">
        <f>IF($O$2&gt;=M452,VLOOKUP(M452,Cs!$CB$7:$CN$33000,10,FALSE),"")</f>
        <v/>
      </c>
      <c r="S452" s="58" t="str">
        <f>IF($O$2&gt;=M452,VLOOKUP(M452,Cs!$CB$7:$CN$33000,11,FALSE),"")</f>
        <v/>
      </c>
      <c r="T452" s="58" t="str">
        <f>IF($O$2&gt;=M452,IF(ISERROR(VLOOKUP(M452,Cs!$CB$7:$CI$10000,4,FALSE))=TRUE,"",IF(VLOOKUP(M452,Cs!$CB$7:$CI$10000,4,FALSE)&lt;&gt;0,VLOOKUP(M452,Cs!$CB$7:$CI$10000,4,FALSE),"")),"")</f>
        <v/>
      </c>
      <c r="U452" s="58" t="str">
        <f>IF($O$2&gt;=M452,IF(ISERROR(VLOOKUP(M452,Cs!$CB$7:$CI$10000,5,FALSE))=TRUE,"",IF(VLOOKUP(M452,Cs!$CB$7:$CI$10000,5,FALSE)&lt;&gt;0,VLOOKUP(M452,Cs!$CB$7:$CI$10000,5,FALSE),"")),"")</f>
        <v/>
      </c>
      <c r="V452" s="58" t="str">
        <f>IF($O$2&gt;=M452,VLOOKUP(M452,Cs!$CB$7:$CI$33000,6,FALSE),"")</f>
        <v/>
      </c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  <c r="AL452" s="73"/>
      <c r="AM452" s="73"/>
      <c r="AN452" s="73"/>
      <c r="AO452" s="73"/>
      <c r="AP452" s="73"/>
      <c r="AQ452" s="73"/>
      <c r="AR452" s="73"/>
      <c r="AS452" s="73"/>
      <c r="AT452" s="73"/>
      <c r="AU452" s="73"/>
      <c r="AV452" s="73"/>
      <c r="AW452" s="73"/>
      <c r="AX452" s="73"/>
      <c r="AY452" s="73"/>
      <c r="AZ452" s="73"/>
      <c r="BA452" s="73"/>
      <c r="BB452" s="73"/>
      <c r="CB452" s="58" t="str">
        <f>IF($O$2&gt;=M452,IF(ISERROR(VLOOKUP(M452,Cs!$CB$10007:$CI$33000,4,FALSE))=TRUE,"",IF(VLOOKUP(M452,Cs!$CB$10007:$CI$33000,4,FALSE)&lt;&gt;0,VLOOKUP(M452,Cs!$CB$10007:$CI$33000,4,FALSE),"")),"")</f>
        <v/>
      </c>
      <c r="CC452" s="58" t="str">
        <f>IF($O$2&gt;=M452,IF(ISERROR(VLOOKUP(M452,Cs!$CB$10007:$CI$33000,5,FALSE))=TRUE,"",IF(VLOOKUP(M452,Cs!$CB$10007:$CI$33000,5,FALSE)&lt;&gt;0,VLOOKUP(M452,Cs!$CB$10007:$CI$33000,5,FALSE),"")),"")</f>
        <v/>
      </c>
    </row>
    <row r="453" spans="1:81" x14ac:dyDescent="0.25">
      <c r="A453" s="59" t="str">
        <f t="shared" si="63"/>
        <v/>
      </c>
      <c r="B453" s="60" t="str">
        <f>IF($O$2&gt;=M453,VLOOKUP(M453,Cs!$CB$7:$CI$33000,2,FALSE),"")</f>
        <v/>
      </c>
      <c r="C453" s="61" t="str">
        <f>IF($O$2&gt;=M453,VLOOKUP(M453,Cs!$CB$7:$CN$33000,12,FALSE),"")</f>
        <v/>
      </c>
      <c r="D453" s="61" t="str">
        <f t="shared" si="64"/>
        <v/>
      </c>
      <c r="E453" s="66" t="str">
        <f>IF($O$2&gt;=M453,VLOOKUP(M453,Cs!$CB$7:$CN$33000,13,FALSE),"")</f>
        <v/>
      </c>
      <c r="F453" s="61" t="str">
        <f t="shared" si="65"/>
        <v/>
      </c>
      <c r="G453" s="62" t="str">
        <f>IF(M453&lt;=$O$2,T453,IF(M452=$O$2,$Q$3,IF(M451=$O$2,SUM($G$416:G451),IF(M450=$O$2,SUM(G452,-I452),IF(M449=$O$2,SUM(G452,H452),"")))))</f>
        <v/>
      </c>
      <c r="H453" s="62" t="str">
        <f>IF(M453&lt;=$O$2,CB453,IF(M452=$O$2,$BQ$3,IF(M451=$O$2,SUM($H$416:H451),IF(M450=$O$2,SUM(H452,-J452),""))))</f>
        <v/>
      </c>
      <c r="I453" s="62" t="str">
        <f>IF(M453&lt;=$O$2,U453,IF(M452=$O$2,$R$3,IF(M451=$O$2,SUM($I$416:I451),"")))</f>
        <v/>
      </c>
      <c r="J453" s="62" t="str">
        <f>IF(M453&lt;=$O$2,CC453,IF(M452=$O$2,$BR$3,IF(M451=$O$2,SUM($J$416:J451),"")))</f>
        <v/>
      </c>
      <c r="K453" s="63" t="str">
        <f t="shared" si="66"/>
        <v/>
      </c>
      <c r="M453" s="58">
        <f t="shared" si="67"/>
        <v>405</v>
      </c>
      <c r="O453" s="58" t="str">
        <f>IF($O$2&gt;=M453,VLOOKUP(M453,Cs!$CB$7:$CI$33000,8,FALSE),"")</f>
        <v/>
      </c>
      <c r="P453" s="58" t="str">
        <f>IF($O$2&gt;=M453,VLOOKUP(M453,Cs!$CB$7:$CI$33000,7,FALSE),"")</f>
        <v/>
      </c>
      <c r="Q453" s="58" t="str">
        <f>IF($O$2&gt;=M453,IF(VLOOKUP(M453,Cs!$CB$7:$CN$33000,9,FALSE)&lt;&gt;0,VLOOKUP(M453,Cs!$CB$7:$CN$33000,9,FALSE),""),"")</f>
        <v/>
      </c>
      <c r="R453" s="58" t="str">
        <f>IF($O$2&gt;=M453,VLOOKUP(M453,Cs!$CB$7:$CN$33000,10,FALSE),"")</f>
        <v/>
      </c>
      <c r="S453" s="58" t="str">
        <f>IF($O$2&gt;=M453,VLOOKUP(M453,Cs!$CB$7:$CN$33000,11,FALSE),"")</f>
        <v/>
      </c>
      <c r="T453" s="58" t="str">
        <f>IF($O$2&gt;=M453,IF(ISERROR(VLOOKUP(M453,Cs!$CB$7:$CI$10000,4,FALSE))=TRUE,"",IF(VLOOKUP(M453,Cs!$CB$7:$CI$10000,4,FALSE)&lt;&gt;0,VLOOKUP(M453,Cs!$CB$7:$CI$10000,4,FALSE),"")),"")</f>
        <v/>
      </c>
      <c r="U453" s="58" t="str">
        <f>IF($O$2&gt;=M453,IF(ISERROR(VLOOKUP(M453,Cs!$CB$7:$CI$10000,5,FALSE))=TRUE,"",IF(VLOOKUP(M453,Cs!$CB$7:$CI$10000,5,FALSE)&lt;&gt;0,VLOOKUP(M453,Cs!$CB$7:$CI$10000,5,FALSE),"")),"")</f>
        <v/>
      </c>
      <c r="V453" s="58" t="str">
        <f>IF($O$2&gt;=M453,VLOOKUP(M453,Cs!$CB$7:$CI$33000,6,FALSE),"")</f>
        <v/>
      </c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  <c r="AL453" s="73"/>
      <c r="AM453" s="73"/>
      <c r="AN453" s="73"/>
      <c r="AO453" s="73"/>
      <c r="AP453" s="73"/>
      <c r="AQ453" s="73"/>
      <c r="AR453" s="73"/>
      <c r="AS453" s="73"/>
      <c r="AT453" s="73"/>
      <c r="AU453" s="73"/>
      <c r="AV453" s="73"/>
      <c r="AW453" s="73"/>
      <c r="AX453" s="73"/>
      <c r="AY453" s="73"/>
      <c r="AZ453" s="73"/>
      <c r="BA453" s="73"/>
      <c r="BB453" s="73"/>
      <c r="CB453" s="58" t="str">
        <f>IF($O$2&gt;=M453,IF(ISERROR(VLOOKUP(M453,Cs!$CB$10007:$CI$33000,4,FALSE))=TRUE,"",IF(VLOOKUP(M453,Cs!$CB$10007:$CI$33000,4,FALSE)&lt;&gt;0,VLOOKUP(M453,Cs!$CB$10007:$CI$33000,4,FALSE),"")),"")</f>
        <v/>
      </c>
      <c r="CC453" s="58" t="str">
        <f>IF($O$2&gt;=M453,IF(ISERROR(VLOOKUP(M453,Cs!$CB$10007:$CI$33000,5,FALSE))=TRUE,"",IF(VLOOKUP(M453,Cs!$CB$10007:$CI$33000,5,FALSE)&lt;&gt;0,VLOOKUP(M453,Cs!$CB$10007:$CI$33000,5,FALSE),"")),"")</f>
        <v/>
      </c>
    </row>
    <row r="454" spans="1:81" x14ac:dyDescent="0.25">
      <c r="A454" s="59" t="str">
        <f t="shared" si="63"/>
        <v/>
      </c>
      <c r="B454" s="60" t="str">
        <f>IF($O$2&gt;=M454,VLOOKUP(M454,Cs!$CB$7:$CI$33000,2,FALSE),"")</f>
        <v/>
      </c>
      <c r="C454" s="61" t="str">
        <f>IF($O$2&gt;=M454,VLOOKUP(M454,Cs!$CB$7:$CN$33000,12,FALSE),"")</f>
        <v/>
      </c>
      <c r="D454" s="61" t="str">
        <f t="shared" si="64"/>
        <v/>
      </c>
      <c r="E454" s="66" t="str">
        <f>IF($O$2&gt;=M454,VLOOKUP(M454,Cs!$CB$7:$CN$33000,13,FALSE),"")</f>
        <v/>
      </c>
      <c r="F454" s="61" t="str">
        <f t="shared" si="65"/>
        <v/>
      </c>
      <c r="G454" s="62" t="str">
        <f>IF(M454&lt;=$O$2,T454,IF(M453=$O$2,$Q$3,IF(M452=$O$2,SUM($G$416:G452),IF(M451=$O$2,SUM(G453,-I453),IF(M450=$O$2,SUM(G453,H453),"")))))</f>
        <v/>
      </c>
      <c r="H454" s="62" t="str">
        <f>IF(M454&lt;=$O$2,CB454,IF(M453=$O$2,$BQ$3,IF(M452=$O$2,SUM($H$416:H452),IF(M451=$O$2,SUM(H453,-J453),""))))</f>
        <v/>
      </c>
      <c r="I454" s="62" t="str">
        <f>IF(M454&lt;=$O$2,U454,IF(M453=$O$2,$R$3,IF(M452=$O$2,SUM($I$416:I452),"")))</f>
        <v/>
      </c>
      <c r="J454" s="62" t="str">
        <f>IF(M454&lt;=$O$2,CC454,IF(M453=$O$2,$BR$3,IF(M452=$O$2,SUM($J$416:J452),"")))</f>
        <v/>
      </c>
      <c r="K454" s="63" t="str">
        <f t="shared" si="66"/>
        <v/>
      </c>
      <c r="M454" s="58">
        <f t="shared" si="67"/>
        <v>406</v>
      </c>
      <c r="O454" s="58" t="str">
        <f>IF($O$2&gt;=M454,VLOOKUP(M454,Cs!$CB$7:$CI$33000,8,FALSE),"")</f>
        <v/>
      </c>
      <c r="P454" s="58" t="str">
        <f>IF($O$2&gt;=M454,VLOOKUP(M454,Cs!$CB$7:$CI$33000,7,FALSE),"")</f>
        <v/>
      </c>
      <c r="Q454" s="58" t="str">
        <f>IF($O$2&gt;=M454,IF(VLOOKUP(M454,Cs!$CB$7:$CN$33000,9,FALSE)&lt;&gt;0,VLOOKUP(M454,Cs!$CB$7:$CN$33000,9,FALSE),""),"")</f>
        <v/>
      </c>
      <c r="R454" s="58" t="str">
        <f>IF($O$2&gt;=M454,VLOOKUP(M454,Cs!$CB$7:$CN$33000,10,FALSE),"")</f>
        <v/>
      </c>
      <c r="S454" s="58" t="str">
        <f>IF($O$2&gt;=M454,VLOOKUP(M454,Cs!$CB$7:$CN$33000,11,FALSE),"")</f>
        <v/>
      </c>
      <c r="T454" s="58" t="str">
        <f>IF($O$2&gt;=M454,IF(ISERROR(VLOOKUP(M454,Cs!$CB$7:$CI$10000,4,FALSE))=TRUE,"",IF(VLOOKUP(M454,Cs!$CB$7:$CI$10000,4,FALSE)&lt;&gt;0,VLOOKUP(M454,Cs!$CB$7:$CI$10000,4,FALSE),"")),"")</f>
        <v/>
      </c>
      <c r="U454" s="58" t="str">
        <f>IF($O$2&gt;=M454,IF(ISERROR(VLOOKUP(M454,Cs!$CB$7:$CI$10000,5,FALSE))=TRUE,"",IF(VLOOKUP(M454,Cs!$CB$7:$CI$10000,5,FALSE)&lt;&gt;0,VLOOKUP(M454,Cs!$CB$7:$CI$10000,5,FALSE),"")),"")</f>
        <v/>
      </c>
      <c r="V454" s="58" t="str">
        <f>IF($O$2&gt;=M454,VLOOKUP(M454,Cs!$CB$7:$CI$33000,6,FALSE),"")</f>
        <v/>
      </c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  <c r="AL454" s="73"/>
      <c r="AM454" s="73"/>
      <c r="AN454" s="73"/>
      <c r="AO454" s="73"/>
      <c r="AP454" s="73"/>
      <c r="AQ454" s="73"/>
      <c r="AR454" s="73"/>
      <c r="AS454" s="73"/>
      <c r="AT454" s="73"/>
      <c r="AU454" s="73"/>
      <c r="AV454" s="73"/>
      <c r="AW454" s="73"/>
      <c r="AX454" s="73"/>
      <c r="AY454" s="73"/>
      <c r="AZ454" s="73"/>
      <c r="BA454" s="73"/>
      <c r="BB454" s="73"/>
      <c r="CB454" s="58" t="str">
        <f>IF($O$2&gt;=M454,IF(ISERROR(VLOOKUP(M454,Cs!$CB$10007:$CI$33000,4,FALSE))=TRUE,"",IF(VLOOKUP(M454,Cs!$CB$10007:$CI$33000,4,FALSE)&lt;&gt;0,VLOOKUP(M454,Cs!$CB$10007:$CI$33000,4,FALSE),"")),"")</f>
        <v/>
      </c>
      <c r="CC454" s="58" t="str">
        <f>IF($O$2&gt;=M454,IF(ISERROR(VLOOKUP(M454,Cs!$CB$10007:$CI$33000,5,FALSE))=TRUE,"",IF(VLOOKUP(M454,Cs!$CB$10007:$CI$33000,5,FALSE)&lt;&gt;0,VLOOKUP(M454,Cs!$CB$10007:$CI$33000,5,FALSE),"")),"")</f>
        <v/>
      </c>
    </row>
    <row r="455" spans="1:81" x14ac:dyDescent="0.25">
      <c r="A455" s="59" t="str">
        <f t="shared" si="63"/>
        <v/>
      </c>
      <c r="B455" s="60" t="str">
        <f>IF($O$2&gt;=M455,VLOOKUP(M455,Cs!$CB$7:$CI$33000,2,FALSE),"")</f>
        <v/>
      </c>
      <c r="C455" s="61" t="str">
        <f>IF($O$2&gt;=M455,VLOOKUP(M455,Cs!$CB$7:$CN$33000,12,FALSE),"")</f>
        <v/>
      </c>
      <c r="D455" s="61" t="str">
        <f t="shared" si="64"/>
        <v/>
      </c>
      <c r="E455" s="66" t="str">
        <f>IF($O$2&gt;=M455,VLOOKUP(M455,Cs!$CB$7:$CN$33000,13,FALSE),"")</f>
        <v/>
      </c>
      <c r="F455" s="61" t="str">
        <f t="shared" si="65"/>
        <v/>
      </c>
      <c r="G455" s="62" t="str">
        <f>IF(M455&lt;=$O$2,T455,IF(M454=$O$2,$Q$3,IF(M453=$O$2,SUM($G$416:G453),IF(M452=$O$2,SUM(G454,-I454),IF(M451=$O$2,SUM(G454,H454),"")))))</f>
        <v/>
      </c>
      <c r="H455" s="62" t="str">
        <f>IF(M455&lt;=$O$2,CB455,IF(M454=$O$2,$BQ$3,IF(M453=$O$2,SUM($H$416:H453),IF(M452=$O$2,SUM(H454,-J454),""))))</f>
        <v/>
      </c>
      <c r="I455" s="62" t="str">
        <f>IF(M455&lt;=$O$2,U455,IF(M454=$O$2,$R$3,IF(M453=$O$2,SUM($I$416:I453),"")))</f>
        <v/>
      </c>
      <c r="J455" s="62" t="str">
        <f>IF(M455&lt;=$O$2,CC455,IF(M454=$O$2,$BR$3,IF(M453=$O$2,SUM($J$416:J453),"")))</f>
        <v/>
      </c>
      <c r="K455" s="63" t="str">
        <f t="shared" si="66"/>
        <v/>
      </c>
      <c r="M455" s="58">
        <f t="shared" si="67"/>
        <v>407</v>
      </c>
      <c r="O455" s="58" t="str">
        <f>IF($O$2&gt;=M455,VLOOKUP(M455,Cs!$CB$7:$CI$33000,8,FALSE),"")</f>
        <v/>
      </c>
      <c r="P455" s="58" t="str">
        <f>IF($O$2&gt;=M455,VLOOKUP(M455,Cs!$CB$7:$CI$33000,7,FALSE),"")</f>
        <v/>
      </c>
      <c r="Q455" s="58" t="str">
        <f>IF($O$2&gt;=M455,IF(VLOOKUP(M455,Cs!$CB$7:$CN$33000,9,FALSE)&lt;&gt;0,VLOOKUP(M455,Cs!$CB$7:$CN$33000,9,FALSE),""),"")</f>
        <v/>
      </c>
      <c r="R455" s="58" t="str">
        <f>IF($O$2&gt;=M455,VLOOKUP(M455,Cs!$CB$7:$CN$33000,10,FALSE),"")</f>
        <v/>
      </c>
      <c r="S455" s="58" t="str">
        <f>IF($O$2&gt;=M455,VLOOKUP(M455,Cs!$CB$7:$CN$33000,11,FALSE),"")</f>
        <v/>
      </c>
      <c r="T455" s="58" t="str">
        <f>IF($O$2&gt;=M455,IF(ISERROR(VLOOKUP(M455,Cs!$CB$7:$CI$10000,4,FALSE))=TRUE,"",IF(VLOOKUP(M455,Cs!$CB$7:$CI$10000,4,FALSE)&lt;&gt;0,VLOOKUP(M455,Cs!$CB$7:$CI$10000,4,FALSE),"")),"")</f>
        <v/>
      </c>
      <c r="U455" s="58" t="str">
        <f>IF($O$2&gt;=M455,IF(ISERROR(VLOOKUP(M455,Cs!$CB$7:$CI$10000,5,FALSE))=TRUE,"",IF(VLOOKUP(M455,Cs!$CB$7:$CI$10000,5,FALSE)&lt;&gt;0,VLOOKUP(M455,Cs!$CB$7:$CI$10000,5,FALSE),"")),"")</f>
        <v/>
      </c>
      <c r="V455" s="58" t="str">
        <f>IF($O$2&gt;=M455,VLOOKUP(M455,Cs!$CB$7:$CI$33000,6,FALSE),"")</f>
        <v/>
      </c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  <c r="AL455" s="73"/>
      <c r="AM455" s="73"/>
      <c r="AN455" s="73"/>
      <c r="AO455" s="73"/>
      <c r="AP455" s="73"/>
      <c r="AQ455" s="73"/>
      <c r="AR455" s="73"/>
      <c r="AS455" s="73"/>
      <c r="AT455" s="73"/>
      <c r="AU455" s="73"/>
      <c r="AV455" s="73"/>
      <c r="AW455" s="73"/>
      <c r="AX455" s="73"/>
      <c r="AY455" s="73"/>
      <c r="AZ455" s="73"/>
      <c r="BA455" s="73"/>
      <c r="BB455" s="73"/>
      <c r="CB455" s="58" t="str">
        <f>IF($O$2&gt;=M455,IF(ISERROR(VLOOKUP(M455,Cs!$CB$10007:$CI$33000,4,FALSE))=TRUE,"",IF(VLOOKUP(M455,Cs!$CB$10007:$CI$33000,4,FALSE)&lt;&gt;0,VLOOKUP(M455,Cs!$CB$10007:$CI$33000,4,FALSE),"")),"")</f>
        <v/>
      </c>
      <c r="CC455" s="58" t="str">
        <f>IF($O$2&gt;=M455,IF(ISERROR(VLOOKUP(M455,Cs!$CB$10007:$CI$33000,5,FALSE))=TRUE,"",IF(VLOOKUP(M455,Cs!$CB$10007:$CI$33000,5,FALSE)&lt;&gt;0,VLOOKUP(M455,Cs!$CB$10007:$CI$33000,5,FALSE),"")),"")</f>
        <v/>
      </c>
    </row>
    <row r="456" spans="1:81" x14ac:dyDescent="0.25">
      <c r="A456" s="59" t="str">
        <f t="shared" si="63"/>
        <v/>
      </c>
      <c r="B456" s="60" t="str">
        <f>IF($O$2&gt;=M456,VLOOKUP(M456,Cs!$CB$7:$CI$33000,2,FALSE),"")</f>
        <v/>
      </c>
      <c r="C456" s="61" t="str">
        <f>IF($O$2&gt;=M456,VLOOKUP(M456,Cs!$CB$7:$CN$33000,12,FALSE),"")</f>
        <v/>
      </c>
      <c r="D456" s="61" t="str">
        <f t="shared" si="64"/>
        <v/>
      </c>
      <c r="E456" s="66" t="str">
        <f>IF($O$2&gt;=M456,VLOOKUP(M456,Cs!$CB$7:$CN$33000,13,FALSE),"")</f>
        <v/>
      </c>
      <c r="F456" s="61" t="str">
        <f t="shared" si="65"/>
        <v/>
      </c>
      <c r="G456" s="62" t="str">
        <f>IF(M456&lt;=$O$2,T456,IF(M455=$O$2,$Q$3,IF(M454=$O$2,SUM($G$416:G454),IF(M453=$O$2,SUM(G455,-I455),IF(M452=$O$2,SUM(G455,H455),"")))))</f>
        <v/>
      </c>
      <c r="H456" s="62" t="str">
        <f>IF(M456&lt;=$O$2,CB456,IF(M455=$O$2,$BQ$3,IF(M454=$O$2,SUM($H$416:H454),IF(M453=$O$2,SUM(H455,-J455),""))))</f>
        <v/>
      </c>
      <c r="I456" s="62" t="str">
        <f>IF(M456&lt;=$O$2,U456,IF(M455=$O$2,$R$3,IF(M454=$O$2,SUM($I$416:I454),"")))</f>
        <v/>
      </c>
      <c r="J456" s="62" t="str">
        <f>IF(M456&lt;=$O$2,CC456,IF(M455=$O$2,$BR$3,IF(M454=$O$2,SUM($J$416:J454),"")))</f>
        <v/>
      </c>
      <c r="K456" s="63" t="str">
        <f t="shared" si="66"/>
        <v/>
      </c>
      <c r="M456" s="58">
        <f t="shared" si="67"/>
        <v>408</v>
      </c>
      <c r="O456" s="58" t="str">
        <f>IF($O$2&gt;=M456,VLOOKUP(M456,Cs!$CB$7:$CI$33000,8,FALSE),"")</f>
        <v/>
      </c>
      <c r="P456" s="58" t="str">
        <f>IF($O$2&gt;=M456,VLOOKUP(M456,Cs!$CB$7:$CI$33000,7,FALSE),"")</f>
        <v/>
      </c>
      <c r="Q456" s="58" t="str">
        <f>IF($O$2&gt;=M456,IF(VLOOKUP(M456,Cs!$CB$7:$CN$33000,9,FALSE)&lt;&gt;0,VLOOKUP(M456,Cs!$CB$7:$CN$33000,9,FALSE),""),"")</f>
        <v/>
      </c>
      <c r="R456" s="58" t="str">
        <f>IF($O$2&gt;=M456,VLOOKUP(M456,Cs!$CB$7:$CN$33000,10,FALSE),"")</f>
        <v/>
      </c>
      <c r="S456" s="58" t="str">
        <f>IF($O$2&gt;=M456,VLOOKUP(M456,Cs!$CB$7:$CN$33000,11,FALSE),"")</f>
        <v/>
      </c>
      <c r="T456" s="58" t="str">
        <f>IF($O$2&gt;=M456,IF(ISERROR(VLOOKUP(M456,Cs!$CB$7:$CI$10000,4,FALSE))=TRUE,"",IF(VLOOKUP(M456,Cs!$CB$7:$CI$10000,4,FALSE)&lt;&gt;0,VLOOKUP(M456,Cs!$CB$7:$CI$10000,4,FALSE),"")),"")</f>
        <v/>
      </c>
      <c r="U456" s="58" t="str">
        <f>IF($O$2&gt;=M456,IF(ISERROR(VLOOKUP(M456,Cs!$CB$7:$CI$10000,5,FALSE))=TRUE,"",IF(VLOOKUP(M456,Cs!$CB$7:$CI$10000,5,FALSE)&lt;&gt;0,VLOOKUP(M456,Cs!$CB$7:$CI$10000,5,FALSE),"")),"")</f>
        <v/>
      </c>
      <c r="V456" s="58" t="str">
        <f>IF($O$2&gt;=M456,VLOOKUP(M456,Cs!$CB$7:$CI$33000,6,FALSE),"")</f>
        <v/>
      </c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  <c r="AL456" s="73"/>
      <c r="AM456" s="73"/>
      <c r="AN456" s="73"/>
      <c r="AO456" s="73"/>
      <c r="AP456" s="73"/>
      <c r="AQ456" s="73"/>
      <c r="AR456" s="73"/>
      <c r="AS456" s="73"/>
      <c r="AT456" s="73"/>
      <c r="AU456" s="73"/>
      <c r="AV456" s="73"/>
      <c r="AW456" s="73"/>
      <c r="AX456" s="73"/>
      <c r="AY456" s="73"/>
      <c r="AZ456" s="73"/>
      <c r="BA456" s="73"/>
      <c r="BB456" s="73"/>
      <c r="CB456" s="58" t="str">
        <f>IF($O$2&gt;=M456,IF(ISERROR(VLOOKUP(M456,Cs!$CB$10007:$CI$33000,4,FALSE))=TRUE,"",IF(VLOOKUP(M456,Cs!$CB$10007:$CI$33000,4,FALSE)&lt;&gt;0,VLOOKUP(M456,Cs!$CB$10007:$CI$33000,4,FALSE),"")),"")</f>
        <v/>
      </c>
      <c r="CC456" s="58" t="str">
        <f>IF($O$2&gt;=M456,IF(ISERROR(VLOOKUP(M456,Cs!$CB$10007:$CI$33000,5,FALSE))=TRUE,"",IF(VLOOKUP(M456,Cs!$CB$10007:$CI$33000,5,FALSE)&lt;&gt;0,VLOOKUP(M456,Cs!$CB$10007:$CI$33000,5,FALSE),"")),"")</f>
        <v/>
      </c>
    </row>
    <row r="457" spans="1:81" x14ac:dyDescent="0.25">
      <c r="A457" s="61"/>
      <c r="B457" s="61"/>
      <c r="C457" s="61"/>
      <c r="D457" s="61"/>
      <c r="E457" s="74"/>
      <c r="F457" s="61" t="str">
        <f>IF(M456&lt;$O$2,$U$4,IF(M456=$O$2,$U$1,IF(M455=$O$2,$U$2,IF(M454=$O$2,$U$3,IF(M453=$O$2,$U$7,"")))))</f>
        <v/>
      </c>
      <c r="G457" s="62" t="str">
        <f>IF(M456&lt;$O$2,SUM(G416:G456),IF(M456=$O$2,$Q$3,IF(M455=$O$2,SUM($G$416:G455),IF(M454=$O$2,SUM(G456,-I456),IF(M453=$O$2,SUM(G456,H456),"")))))</f>
        <v/>
      </c>
      <c r="H457" s="62" t="str">
        <f>IF(M456&lt;$O$2,SUM(H416:H456),IF(M456=$O$2,$BQ$3,IF(M455=$O$2,SUM($H$416:H455),IF(M454=$O$2,SUM(H456,-J456),""))))</f>
        <v/>
      </c>
      <c r="I457" s="62" t="str">
        <f>IF(M456&lt;$O$2,SUM(I416:I456),IF(M456=$O$2,$R$3,IF(M455=$O$2,SUM($I$416:I455),"")))</f>
        <v/>
      </c>
      <c r="J457" s="62" t="str">
        <f>IF(M456&lt;$O$2,SUM(J416:J456),IF(M456=$O$2,$BR$3,IF(M455=$O$2,SUM($J$416:J455),"")))</f>
        <v/>
      </c>
      <c r="M457" s="71">
        <f>IF(M456&lt;$O$2,M456,SUM(M456,1))</f>
        <v>409</v>
      </c>
      <c r="O457" s="58" t="str">
        <f>IF($O$2&gt;=M457,VLOOKUP(M457,Cs!$CB$7:$CI$33000,8,FALSE),"")</f>
        <v/>
      </c>
      <c r="P457" s="58" t="str">
        <f>IF($O$2&gt;=M457,VLOOKUP(M457,Cs!$CB$7:$CI$33000,7,FALSE),"")</f>
        <v/>
      </c>
      <c r="Q457" s="58" t="str">
        <f>IF($O$2&gt;=M457,IF(VLOOKUP(M457,Cs!$CB$7:$CN$33000,9,FALSE)&lt;&gt;0,VLOOKUP(M457,Cs!$CB$7:$CN$33000,9,FALSE),""),"")</f>
        <v/>
      </c>
      <c r="R457" s="58" t="str">
        <f>IF($O$2&gt;=M457,VLOOKUP(M457,Cs!$CB$7:$CN$33000,10,FALSE),"")</f>
        <v/>
      </c>
      <c r="S457" s="58" t="str">
        <f>IF($O$2&gt;=M457,VLOOKUP(M457,Cs!$CB$7:$CN$33000,11,FALSE),"")</f>
        <v/>
      </c>
      <c r="T457" s="58" t="str">
        <f>IF($O$2&gt;=M457,IF(ISERROR(VLOOKUP(M457,Cs!$CB$7:$CI$10000,4,FALSE))=TRUE,"",IF(VLOOKUP(M457,Cs!$CB$7:$CI$10000,4,FALSE)&lt;&gt;0,VLOOKUP(M457,Cs!$CB$7:$CI$10000,4,FALSE),"")),"")</f>
        <v/>
      </c>
      <c r="U457" s="58" t="str">
        <f>IF($O$2&gt;=M457,IF(ISERROR(VLOOKUP(M457,Cs!$CB$7:$CI$10000,5,FALSE))=TRUE,"",IF(VLOOKUP(M457,Cs!$CB$7:$CI$10000,5,FALSE)&lt;&gt;0,VLOOKUP(M457,Cs!$CB$7:$CI$10000,5,FALSE),"")),"")</f>
        <v/>
      </c>
      <c r="V457" s="58" t="str">
        <f>IF($O$2&gt;=M457,VLOOKUP(M457,Cs!$CB$7:$CI$33000,6,FALSE),"")</f>
        <v/>
      </c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  <c r="AL457" s="73"/>
      <c r="AM457" s="73"/>
      <c r="AN457" s="73"/>
      <c r="AO457" s="73"/>
      <c r="AP457" s="73"/>
      <c r="AQ457" s="73"/>
      <c r="AR457" s="73"/>
      <c r="AS457" s="73"/>
      <c r="AT457" s="73"/>
      <c r="AU457" s="73"/>
      <c r="AV457" s="73"/>
      <c r="AW457" s="73"/>
      <c r="AX457" s="73"/>
      <c r="AY457" s="73"/>
      <c r="AZ457" s="73"/>
      <c r="BA457" s="73"/>
      <c r="BB457" s="73"/>
      <c r="CB457" s="58" t="str">
        <f>IF($O$2&gt;=M457,IF(ISERROR(VLOOKUP(M457,Cs!$CB$10007:$CI$33000,4,FALSE))=TRUE,"",IF(VLOOKUP(M457,Cs!$CB$10007:$CI$33000,4,FALSE)&lt;&gt;0,VLOOKUP(M457,Cs!$CB$10007:$CI$33000,4,FALSE),"")),"")</f>
        <v/>
      </c>
      <c r="CC457" s="58" t="str">
        <f>IF($O$2&gt;=M457,IF(ISERROR(VLOOKUP(M457,Cs!$CB$10007:$CI$33000,5,FALSE))=TRUE,"",IF(VLOOKUP(M457,Cs!$CB$10007:$CI$33000,5,FALSE)&lt;&gt;0,VLOOKUP(M457,Cs!$CB$10007:$CI$33000,5,FALSE),"")),"")</f>
        <v/>
      </c>
    </row>
    <row r="458" spans="1:81" x14ac:dyDescent="0.25">
      <c r="A458" s="61"/>
      <c r="B458" s="61"/>
      <c r="C458" s="61"/>
      <c r="D458" s="61"/>
      <c r="E458" s="74"/>
      <c r="F458" s="61" t="str">
        <f>IF(M456=$O$2,$U$2,IF(M455=$O$2,$U$3,IF(M454=$O$2,$U$7,"")))</f>
        <v/>
      </c>
      <c r="G458" s="62" t="str">
        <f>IF(M456=$O$2,SUM($G$416:G456),IF(M455=$O$2,SUM(G457,-I457),IF(M454=$O$2,SUM(G457,H457),"")))</f>
        <v/>
      </c>
      <c r="H458" s="62" t="str">
        <f>IF(M456=$O$2,SUM($H$416:H456),IF(M455=$O$2,SUM(H457,-J457),""))</f>
        <v/>
      </c>
      <c r="I458" s="62" t="str">
        <f>IF(M456=$O$2,SUM($I$416:I456),"")</f>
        <v/>
      </c>
      <c r="J458" s="62" t="str">
        <f>IF(M456=$O$2,SUM($J$416:J456),"")</f>
        <v/>
      </c>
      <c r="M458" s="58">
        <f>M457</f>
        <v>409</v>
      </c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  <c r="AL458" s="73"/>
      <c r="AM458" s="73"/>
      <c r="AN458" s="73"/>
      <c r="AO458" s="73"/>
      <c r="AP458" s="73"/>
      <c r="AQ458" s="73"/>
      <c r="AR458" s="73"/>
      <c r="AS458" s="73"/>
      <c r="AT458" s="73"/>
      <c r="AU458" s="73"/>
      <c r="AV458" s="73"/>
      <c r="AW458" s="73"/>
      <c r="AX458" s="73"/>
      <c r="AY458" s="73"/>
      <c r="AZ458" s="73"/>
      <c r="BA458" s="73"/>
      <c r="BB458" s="73"/>
      <c r="CB458" s="58" t="str">
        <f>IF($O$2&gt;=M458,IF(ISERROR(VLOOKUP(M458,Cs!$CB$10007:$CI$33000,4,FALSE))=TRUE,"",IF(VLOOKUP(M458,Cs!$CB$10007:$CI$33000,4,FALSE)&lt;&gt;0,VLOOKUP(M458,Cs!$CB$10007:$CI$33000,4,FALSE),"")),"")</f>
        <v/>
      </c>
      <c r="CC458" s="58" t="str">
        <f>IF($O$2&gt;=M458,IF(ISERROR(VLOOKUP(M458,Cs!$CB$10007:$CI$33000,5,FALSE))=TRUE,"",IF(VLOOKUP(M458,Cs!$CB$10007:$CI$33000,5,FALSE)&lt;&gt;0,VLOOKUP(M458,Cs!$CB$10007:$CI$33000,5,FALSE),"")),"")</f>
        <v/>
      </c>
    </row>
    <row r="459" spans="1:81" x14ac:dyDescent="0.25">
      <c r="A459" s="61"/>
      <c r="B459" s="61"/>
      <c r="C459" s="61"/>
      <c r="D459" s="61"/>
      <c r="E459" s="74"/>
      <c r="F459" s="61" t="str">
        <f>IF(M456=$O$2,$U$3,IF(M455=$O$2,$U$7,""))</f>
        <v/>
      </c>
      <c r="G459" s="62" t="str">
        <f>IF(M456=$O$2,SUM(G458,-I458),IF(M455=$O$2,SUM(G458,H458),""))</f>
        <v/>
      </c>
      <c r="H459" s="62" t="str">
        <f>IF(M456=$O$2,SUM(H458,-J458),"")</f>
        <v/>
      </c>
      <c r="I459" s="62"/>
      <c r="J459" s="62"/>
      <c r="M459" s="58">
        <f t="shared" ref="M459:M460" si="68">M458</f>
        <v>409</v>
      </c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  <c r="AL459" s="73"/>
      <c r="AM459" s="73"/>
      <c r="AN459" s="73"/>
      <c r="AO459" s="73"/>
      <c r="AP459" s="73"/>
      <c r="AQ459" s="73"/>
      <c r="AR459" s="73"/>
      <c r="AS459" s="73"/>
      <c r="AT459" s="73"/>
      <c r="AU459" s="73"/>
      <c r="AV459" s="73"/>
      <c r="AW459" s="73"/>
      <c r="AX459" s="73"/>
      <c r="AY459" s="73"/>
      <c r="AZ459" s="73"/>
      <c r="BA459" s="73"/>
      <c r="BB459" s="73"/>
      <c r="CB459" s="58" t="str">
        <f>IF($O$2&gt;=M459,IF(ISERROR(VLOOKUP(M459,Cs!$CB$10007:$CI$33000,4,FALSE))=TRUE,"",IF(VLOOKUP(M459,Cs!$CB$10007:$CI$33000,4,FALSE)&lt;&gt;0,VLOOKUP(M459,Cs!$CB$10007:$CI$33000,4,FALSE),"")),"")</f>
        <v/>
      </c>
      <c r="CC459" s="58" t="str">
        <f>IF($O$2&gt;=M459,IF(ISERROR(VLOOKUP(M459,Cs!$CB$10007:$CI$33000,5,FALSE))=TRUE,"",IF(VLOOKUP(M459,Cs!$CB$10007:$CI$33000,5,FALSE)&lt;&gt;0,VLOOKUP(M459,Cs!$CB$10007:$CI$33000,5,FALSE),"")),"")</f>
        <v/>
      </c>
    </row>
    <row r="460" spans="1:81" x14ac:dyDescent="0.25">
      <c r="A460" s="61"/>
      <c r="B460" s="61"/>
      <c r="C460" s="61"/>
      <c r="D460" s="61"/>
      <c r="E460" s="74"/>
      <c r="F460" s="61" t="str">
        <f>IF(M456=$O$2,$U$7,"")</f>
        <v/>
      </c>
      <c r="G460" s="62" t="str">
        <f>IF(M456=$O$2,SUM(G459,H459),"")</f>
        <v/>
      </c>
      <c r="H460" s="62"/>
      <c r="I460" s="62"/>
      <c r="J460" s="62"/>
      <c r="K460" s="65" t="str">
        <f>IF(M417&lt;=$O$2,"pg. "&amp;N460,"")</f>
        <v/>
      </c>
      <c r="M460" s="58">
        <f t="shared" si="68"/>
        <v>409</v>
      </c>
      <c r="N460" s="58" t="str">
        <f>IF(M417&lt;=$O$2,SUM(N415,1),"")</f>
        <v/>
      </c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  <c r="AL460" s="73"/>
      <c r="AM460" s="73"/>
      <c r="AN460" s="73"/>
      <c r="AO460" s="73"/>
      <c r="AP460" s="73"/>
      <c r="AQ460" s="73"/>
      <c r="AR460" s="73"/>
      <c r="AS460" s="73"/>
      <c r="AT460" s="73"/>
      <c r="AU460" s="73"/>
      <c r="AV460" s="73"/>
      <c r="AW460" s="73"/>
      <c r="AX460" s="73"/>
      <c r="AY460" s="73"/>
      <c r="AZ460" s="73"/>
      <c r="BA460" s="73"/>
      <c r="BB460" s="73"/>
    </row>
    <row r="461" spans="1:81" x14ac:dyDescent="0.25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  <c r="AL461" s="73"/>
      <c r="AM461" s="73"/>
      <c r="AN461" s="73"/>
      <c r="AO461" s="73"/>
      <c r="AP461" s="73"/>
      <c r="AQ461" s="73"/>
      <c r="AR461" s="73"/>
      <c r="AS461" s="73"/>
      <c r="AT461" s="73"/>
      <c r="AU461" s="73"/>
      <c r="AV461" s="73"/>
      <c r="AW461" s="73"/>
      <c r="AX461" s="73"/>
      <c r="AY461" s="73"/>
      <c r="AZ461" s="73"/>
      <c r="BA461" s="73"/>
      <c r="BB461" s="73"/>
    </row>
    <row r="462" spans="1:81" hidden="1" x14ac:dyDescent="0.25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  <c r="AL462" s="73"/>
      <c r="AM462" s="73"/>
      <c r="AN462" s="73"/>
      <c r="AO462" s="73"/>
      <c r="AP462" s="73"/>
      <c r="AQ462" s="73"/>
      <c r="AR462" s="73"/>
      <c r="AS462" s="73"/>
      <c r="AT462" s="73"/>
      <c r="AU462" s="73"/>
      <c r="AV462" s="73"/>
      <c r="AW462" s="73"/>
      <c r="AX462" s="73"/>
      <c r="AY462" s="73"/>
      <c r="AZ462" s="73"/>
      <c r="BA462" s="73"/>
      <c r="BB462" s="73"/>
    </row>
    <row r="463" spans="1:81" hidden="1" x14ac:dyDescent="0.25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  <c r="AL463" s="73"/>
      <c r="AM463" s="73"/>
      <c r="AN463" s="73"/>
      <c r="AO463" s="73"/>
      <c r="AP463" s="73"/>
      <c r="AQ463" s="73"/>
      <c r="AR463" s="73"/>
      <c r="AS463" s="73"/>
      <c r="AT463" s="73"/>
      <c r="AU463" s="73"/>
      <c r="AV463" s="73"/>
      <c r="AW463" s="73"/>
      <c r="AX463" s="73"/>
      <c r="AY463" s="73"/>
      <c r="AZ463" s="73"/>
      <c r="BA463" s="73"/>
      <c r="BB463" s="73"/>
    </row>
    <row r="464" spans="1:81" hidden="1" x14ac:dyDescent="0.25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  <c r="AL464" s="73"/>
      <c r="AM464" s="73"/>
      <c r="AN464" s="73"/>
      <c r="AO464" s="73"/>
      <c r="AP464" s="73"/>
      <c r="AQ464" s="73"/>
      <c r="AR464" s="73"/>
      <c r="AS464" s="73"/>
      <c r="AT464" s="73"/>
      <c r="AU464" s="73"/>
      <c r="AV464" s="73"/>
      <c r="AW464" s="73"/>
      <c r="AX464" s="73"/>
      <c r="AY464" s="73"/>
      <c r="AZ464" s="73"/>
      <c r="BA464" s="73"/>
      <c r="BB464" s="73"/>
    </row>
    <row r="465" spans="1:54" hidden="1" x14ac:dyDescent="0.2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  <c r="AL465" s="73"/>
      <c r="AM465" s="73"/>
      <c r="AN465" s="73"/>
      <c r="AO465" s="73"/>
      <c r="AP465" s="73"/>
      <c r="AQ465" s="73"/>
      <c r="AR465" s="73"/>
      <c r="AS465" s="73"/>
      <c r="AT465" s="73"/>
      <c r="AU465" s="73"/>
      <c r="AV465" s="73"/>
      <c r="AW465" s="73"/>
      <c r="AX465" s="73"/>
      <c r="AY465" s="73"/>
      <c r="AZ465" s="73"/>
      <c r="BA465" s="73"/>
      <c r="BB465" s="73"/>
    </row>
    <row r="466" spans="1:54" hidden="1" x14ac:dyDescent="0.25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  <c r="AL466" s="73"/>
      <c r="AM466" s="73"/>
      <c r="AN466" s="73"/>
      <c r="AO466" s="73"/>
      <c r="AP466" s="73"/>
      <c r="AQ466" s="73"/>
      <c r="AR466" s="73"/>
      <c r="AS466" s="73"/>
      <c r="AT466" s="73"/>
      <c r="AU466" s="73"/>
      <c r="AV466" s="73"/>
      <c r="AW466" s="73"/>
      <c r="AX466" s="73"/>
      <c r="AY466" s="73"/>
      <c r="AZ466" s="73"/>
      <c r="BA466" s="73"/>
      <c r="BB466" s="73"/>
    </row>
    <row r="467" spans="1:54" hidden="1" x14ac:dyDescent="0.25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  <c r="AL467" s="73"/>
      <c r="AM467" s="73"/>
      <c r="AN467" s="73"/>
      <c r="AO467" s="73"/>
      <c r="AP467" s="73"/>
      <c r="AQ467" s="73"/>
      <c r="AR467" s="73"/>
      <c r="AS467" s="73"/>
      <c r="AT467" s="73"/>
      <c r="AU467" s="73"/>
      <c r="AV467" s="73"/>
      <c r="AW467" s="73"/>
      <c r="AX467" s="73"/>
      <c r="AY467" s="73"/>
      <c r="AZ467" s="73"/>
      <c r="BA467" s="73"/>
      <c r="BB467" s="73"/>
    </row>
    <row r="468" spans="1:54" hidden="1" x14ac:dyDescent="0.25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  <c r="AL468" s="73"/>
      <c r="AM468" s="73"/>
      <c r="AN468" s="73"/>
      <c r="AO468" s="73"/>
      <c r="AP468" s="73"/>
      <c r="AQ468" s="73"/>
      <c r="AR468" s="73"/>
      <c r="AS468" s="73"/>
      <c r="AT468" s="73"/>
      <c r="AU468" s="73"/>
      <c r="AV468" s="73"/>
      <c r="AW468" s="73"/>
      <c r="AX468" s="73"/>
      <c r="AY468" s="73"/>
      <c r="AZ468" s="73"/>
      <c r="BA468" s="73"/>
      <c r="BB468" s="73"/>
    </row>
    <row r="469" spans="1:54" hidden="1" x14ac:dyDescent="0.25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  <c r="AL469" s="73"/>
      <c r="AM469" s="73"/>
      <c r="AN469" s="73"/>
      <c r="AO469" s="73"/>
      <c r="AP469" s="73"/>
      <c r="AQ469" s="73"/>
      <c r="AR469" s="73"/>
      <c r="AS469" s="73"/>
      <c r="AT469" s="73"/>
      <c r="AU469" s="73"/>
      <c r="AV469" s="73"/>
      <c r="AW469" s="73"/>
      <c r="AX469" s="73"/>
      <c r="AY469" s="73"/>
      <c r="AZ469" s="73"/>
      <c r="BA469" s="73"/>
      <c r="BB469" s="73"/>
    </row>
    <row r="470" spans="1:54" hidden="1" x14ac:dyDescent="0.25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  <c r="AL470" s="73"/>
      <c r="AM470" s="73"/>
      <c r="AN470" s="73"/>
      <c r="AO470" s="73"/>
      <c r="AP470" s="73"/>
      <c r="AQ470" s="73"/>
      <c r="AR470" s="73"/>
      <c r="AS470" s="73"/>
      <c r="AT470" s="73"/>
      <c r="AU470" s="73"/>
      <c r="AV470" s="73"/>
      <c r="AW470" s="73"/>
      <c r="AX470" s="73"/>
      <c r="AY470" s="73"/>
      <c r="AZ470" s="73"/>
      <c r="BA470" s="73"/>
      <c r="BB470" s="73"/>
    </row>
    <row r="471" spans="1:54" hidden="1" x14ac:dyDescent="0.25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  <c r="AL471" s="73"/>
      <c r="AM471" s="73"/>
      <c r="AN471" s="73"/>
      <c r="AO471" s="73"/>
      <c r="AP471" s="73"/>
      <c r="AQ471" s="73"/>
      <c r="AR471" s="73"/>
      <c r="AS471" s="73"/>
      <c r="AT471" s="73"/>
      <c r="AU471" s="73"/>
      <c r="AV471" s="73"/>
      <c r="AW471" s="73"/>
      <c r="AX471" s="73"/>
      <c r="AY471" s="73"/>
      <c r="AZ471" s="73"/>
      <c r="BA471" s="73"/>
      <c r="BB471" s="73"/>
    </row>
    <row r="472" spans="1:54" hidden="1" x14ac:dyDescent="0.25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  <c r="AL472" s="73"/>
      <c r="AM472" s="73"/>
      <c r="AN472" s="73"/>
      <c r="AO472" s="73"/>
      <c r="AP472" s="73"/>
      <c r="AQ472" s="73"/>
      <c r="AR472" s="73"/>
      <c r="AS472" s="73"/>
      <c r="AT472" s="73"/>
      <c r="AU472" s="73"/>
      <c r="AV472" s="73"/>
      <c r="AW472" s="73"/>
      <c r="AX472" s="73"/>
      <c r="AY472" s="73"/>
      <c r="AZ472" s="73"/>
      <c r="BA472" s="73"/>
      <c r="BB472" s="73"/>
    </row>
    <row r="473" spans="1:54" hidden="1" x14ac:dyDescent="0.25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  <c r="AL473" s="73"/>
      <c r="AM473" s="73"/>
      <c r="AN473" s="73"/>
      <c r="AO473" s="73"/>
      <c r="AP473" s="73"/>
      <c r="AQ473" s="73"/>
      <c r="AR473" s="73"/>
      <c r="AS473" s="73"/>
      <c r="AT473" s="73"/>
      <c r="AU473" s="73"/>
      <c r="AV473" s="73"/>
      <c r="AW473" s="73"/>
      <c r="AX473" s="73"/>
      <c r="AY473" s="73"/>
      <c r="AZ473" s="73"/>
      <c r="BA473" s="73"/>
      <c r="BB473" s="73"/>
    </row>
    <row r="474" spans="1:54" hidden="1" x14ac:dyDescent="0.25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  <c r="AL474" s="73"/>
      <c r="AM474" s="73"/>
      <c r="AN474" s="73"/>
      <c r="AO474" s="73"/>
      <c r="AP474" s="73"/>
      <c r="AQ474" s="73"/>
      <c r="AR474" s="73"/>
      <c r="AS474" s="73"/>
      <c r="AT474" s="73"/>
      <c r="AU474" s="73"/>
      <c r="AV474" s="73"/>
      <c r="AW474" s="73"/>
      <c r="AX474" s="73"/>
      <c r="AY474" s="73"/>
      <c r="AZ474" s="73"/>
      <c r="BA474" s="73"/>
      <c r="BB474" s="73"/>
    </row>
    <row r="475" spans="1:54" hidden="1" x14ac:dyDescent="0.2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  <c r="AL475" s="73"/>
      <c r="AM475" s="73"/>
      <c r="AN475" s="73"/>
      <c r="AO475" s="73"/>
      <c r="AP475" s="73"/>
      <c r="AQ475" s="73"/>
      <c r="AR475" s="73"/>
      <c r="AS475" s="73"/>
      <c r="AT475" s="73"/>
      <c r="AU475" s="73"/>
      <c r="AV475" s="73"/>
      <c r="AW475" s="73"/>
      <c r="AX475" s="73"/>
      <c r="AY475" s="73"/>
      <c r="AZ475" s="73"/>
      <c r="BA475" s="73"/>
      <c r="BB475" s="73"/>
    </row>
    <row r="476" spans="1:54" hidden="1" x14ac:dyDescent="0.25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  <c r="AL476" s="73"/>
      <c r="AM476" s="73"/>
      <c r="AN476" s="73"/>
      <c r="AO476" s="73"/>
      <c r="AP476" s="73"/>
      <c r="AQ476" s="73"/>
      <c r="AR476" s="73"/>
      <c r="AS476" s="73"/>
      <c r="AT476" s="73"/>
      <c r="AU476" s="73"/>
      <c r="AV476" s="73"/>
      <c r="AW476" s="73"/>
      <c r="AX476" s="73"/>
      <c r="AY476" s="73"/>
      <c r="AZ476" s="73"/>
      <c r="BA476" s="73"/>
      <c r="BB476" s="73"/>
    </row>
    <row r="477" spans="1:54" hidden="1" x14ac:dyDescent="0.25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  <c r="AL477" s="73"/>
      <c r="AM477" s="73"/>
      <c r="AN477" s="73"/>
      <c r="AO477" s="73"/>
      <c r="AP477" s="73"/>
      <c r="AQ477" s="73"/>
      <c r="AR477" s="73"/>
      <c r="AS477" s="73"/>
      <c r="AT477" s="73"/>
      <c r="AU477" s="73"/>
      <c r="AV477" s="73"/>
      <c r="AW477" s="73"/>
      <c r="AX477" s="73"/>
      <c r="AY477" s="73"/>
      <c r="AZ477" s="73"/>
      <c r="BA477" s="73"/>
      <c r="BB477" s="73"/>
    </row>
    <row r="478" spans="1:54" hidden="1" x14ac:dyDescent="0.25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  <c r="AL478" s="73"/>
      <c r="AM478" s="73"/>
      <c r="AN478" s="73"/>
      <c r="AO478" s="73"/>
      <c r="AP478" s="73"/>
      <c r="AQ478" s="73"/>
      <c r="AR478" s="73"/>
      <c r="AS478" s="73"/>
      <c r="AT478" s="73"/>
      <c r="AU478" s="73"/>
      <c r="AV478" s="73"/>
      <c r="AW478" s="73"/>
      <c r="AX478" s="73"/>
      <c r="AY478" s="73"/>
      <c r="AZ478" s="73"/>
      <c r="BA478" s="73"/>
      <c r="BB478" s="73"/>
    </row>
    <row r="479" spans="1:54" hidden="1" x14ac:dyDescent="0.25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  <c r="AL479" s="73"/>
      <c r="AM479" s="73"/>
      <c r="AN479" s="73"/>
      <c r="AO479" s="73"/>
      <c r="AP479" s="73"/>
      <c r="AQ479" s="73"/>
      <c r="AR479" s="73"/>
      <c r="AS479" s="73"/>
      <c r="AT479" s="73"/>
      <c r="AU479" s="73"/>
      <c r="AV479" s="73"/>
      <c r="AW479" s="73"/>
      <c r="AX479" s="73"/>
      <c r="AY479" s="73"/>
      <c r="AZ479" s="73"/>
      <c r="BA479" s="73"/>
      <c r="BB479" s="73"/>
    </row>
    <row r="480" spans="1:54" hidden="1" x14ac:dyDescent="0.25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  <c r="AL480" s="73"/>
      <c r="AM480" s="73"/>
      <c r="AN480" s="73"/>
      <c r="AO480" s="73"/>
      <c r="AP480" s="73"/>
      <c r="AQ480" s="73"/>
      <c r="AR480" s="73"/>
      <c r="AS480" s="73"/>
      <c r="AT480" s="73"/>
      <c r="AU480" s="73"/>
      <c r="AV480" s="73"/>
      <c r="AW480" s="73"/>
      <c r="AX480" s="73"/>
      <c r="AY480" s="73"/>
      <c r="AZ480" s="73"/>
      <c r="BA480" s="73"/>
      <c r="BB480" s="73"/>
    </row>
    <row r="481" spans="1:54" hidden="1" x14ac:dyDescent="0.25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  <c r="AL481" s="73"/>
      <c r="AM481" s="73"/>
      <c r="AN481" s="73"/>
      <c r="AO481" s="73"/>
      <c r="AP481" s="73"/>
      <c r="AQ481" s="73"/>
      <c r="AR481" s="73"/>
      <c r="AS481" s="73"/>
      <c r="AT481" s="73"/>
      <c r="AU481" s="73"/>
      <c r="AV481" s="73"/>
      <c r="AW481" s="73"/>
      <c r="AX481" s="73"/>
      <c r="AY481" s="73"/>
      <c r="AZ481" s="73"/>
      <c r="BA481" s="73"/>
      <c r="BB481" s="73"/>
    </row>
    <row r="482" spans="1:54" hidden="1" x14ac:dyDescent="0.25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  <c r="AL482" s="73"/>
      <c r="AM482" s="73"/>
      <c r="AN482" s="73"/>
      <c r="AO482" s="73"/>
      <c r="AP482" s="73"/>
      <c r="AQ482" s="73"/>
      <c r="AR482" s="73"/>
      <c r="AS482" s="73"/>
      <c r="AT482" s="73"/>
      <c r="AU482" s="73"/>
      <c r="AV482" s="73"/>
      <c r="AW482" s="73"/>
      <c r="AX482" s="73"/>
      <c r="AY482" s="73"/>
      <c r="AZ482" s="73"/>
      <c r="BA482" s="73"/>
      <c r="BB482" s="73"/>
    </row>
    <row r="483" spans="1:54" hidden="1" x14ac:dyDescent="0.25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  <c r="AL483" s="73"/>
      <c r="AM483" s="73"/>
      <c r="AN483" s="73"/>
      <c r="AO483" s="73"/>
      <c r="AP483" s="73"/>
      <c r="AQ483" s="73"/>
      <c r="AR483" s="73"/>
      <c r="AS483" s="73"/>
      <c r="AT483" s="73"/>
      <c r="AU483" s="73"/>
      <c r="AV483" s="73"/>
      <c r="AW483" s="73"/>
      <c r="AX483" s="73"/>
      <c r="AY483" s="73"/>
      <c r="AZ483" s="73"/>
      <c r="BA483" s="73"/>
      <c r="BB483" s="73"/>
    </row>
    <row r="484" spans="1:54" hidden="1" x14ac:dyDescent="0.25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  <c r="AL484" s="73"/>
      <c r="AM484" s="73"/>
      <c r="AN484" s="73"/>
      <c r="AO484" s="73"/>
      <c r="AP484" s="73"/>
      <c r="AQ484" s="73"/>
      <c r="AR484" s="73"/>
      <c r="AS484" s="73"/>
      <c r="AT484" s="73"/>
      <c r="AU484" s="73"/>
      <c r="AV484" s="73"/>
      <c r="AW484" s="73"/>
      <c r="AX484" s="73"/>
      <c r="AY484" s="73"/>
      <c r="AZ484" s="73"/>
      <c r="BA484" s="73"/>
      <c r="BB484" s="73"/>
    </row>
    <row r="485" spans="1:54" hidden="1" x14ac:dyDescent="0.2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  <c r="AL485" s="73"/>
      <c r="AM485" s="73"/>
      <c r="AN485" s="73"/>
      <c r="AO485" s="73"/>
      <c r="AP485" s="73"/>
      <c r="AQ485" s="73"/>
      <c r="AR485" s="73"/>
      <c r="AS485" s="73"/>
      <c r="AT485" s="73"/>
      <c r="AU485" s="73"/>
      <c r="AV485" s="73"/>
      <c r="AW485" s="73"/>
      <c r="AX485" s="73"/>
      <c r="AY485" s="73"/>
      <c r="AZ485" s="73"/>
      <c r="BA485" s="73"/>
      <c r="BB485" s="73"/>
    </row>
    <row r="486" spans="1:54" hidden="1" x14ac:dyDescent="0.25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  <c r="AL486" s="73"/>
      <c r="AM486" s="73"/>
      <c r="AN486" s="73"/>
      <c r="AO486" s="73"/>
      <c r="AP486" s="73"/>
      <c r="AQ486" s="73"/>
      <c r="AR486" s="73"/>
      <c r="AS486" s="73"/>
      <c r="AT486" s="73"/>
      <c r="AU486" s="73"/>
      <c r="AV486" s="73"/>
      <c r="AW486" s="73"/>
      <c r="AX486" s="73"/>
      <c r="AY486" s="73"/>
      <c r="AZ486" s="73"/>
      <c r="BA486" s="73"/>
      <c r="BB486" s="73"/>
    </row>
    <row r="487" spans="1:54" hidden="1" x14ac:dyDescent="0.25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  <c r="AL487" s="73"/>
      <c r="AM487" s="73"/>
      <c r="AN487" s="73"/>
      <c r="AO487" s="73"/>
      <c r="AP487" s="73"/>
      <c r="AQ487" s="73"/>
      <c r="AR487" s="73"/>
      <c r="AS487" s="73"/>
      <c r="AT487" s="73"/>
      <c r="AU487" s="73"/>
      <c r="AV487" s="73"/>
      <c r="AW487" s="73"/>
      <c r="AX487" s="73"/>
      <c r="AY487" s="73"/>
      <c r="AZ487" s="73"/>
      <c r="BA487" s="73"/>
      <c r="BB487" s="73"/>
    </row>
    <row r="488" spans="1:54" hidden="1" x14ac:dyDescent="0.25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  <c r="AL488" s="73"/>
      <c r="AM488" s="73"/>
      <c r="AN488" s="73"/>
      <c r="AO488" s="73"/>
      <c r="AP488" s="73"/>
      <c r="AQ488" s="73"/>
      <c r="AR488" s="73"/>
      <c r="AS488" s="73"/>
      <c r="AT488" s="73"/>
      <c r="AU488" s="73"/>
      <c r="AV488" s="73"/>
      <c r="AW488" s="73"/>
      <c r="AX488" s="73"/>
      <c r="AY488" s="73"/>
      <c r="AZ488" s="73"/>
      <c r="BA488" s="73"/>
      <c r="BB488" s="73"/>
    </row>
    <row r="489" spans="1:54" hidden="1" x14ac:dyDescent="0.25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  <c r="AL489" s="73"/>
      <c r="AM489" s="73"/>
      <c r="AN489" s="73"/>
      <c r="AO489" s="73"/>
      <c r="AP489" s="73"/>
      <c r="AQ489" s="73"/>
      <c r="AR489" s="73"/>
      <c r="AS489" s="73"/>
      <c r="AT489" s="73"/>
      <c r="AU489" s="73"/>
      <c r="AV489" s="73"/>
      <c r="AW489" s="73"/>
      <c r="AX489" s="73"/>
      <c r="AY489" s="73"/>
      <c r="AZ489" s="73"/>
      <c r="BA489" s="73"/>
      <c r="BB489" s="73"/>
    </row>
    <row r="490" spans="1:54" hidden="1" x14ac:dyDescent="0.25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  <c r="AL490" s="73"/>
      <c r="AM490" s="73"/>
      <c r="AN490" s="73"/>
      <c r="AO490" s="73"/>
      <c r="AP490" s="73"/>
      <c r="AQ490" s="73"/>
      <c r="AR490" s="73"/>
      <c r="AS490" s="73"/>
      <c r="AT490" s="73"/>
      <c r="AU490" s="73"/>
      <c r="AV490" s="73"/>
      <c r="AW490" s="73"/>
      <c r="AX490" s="73"/>
      <c r="AY490" s="73"/>
      <c r="AZ490" s="73"/>
      <c r="BA490" s="73"/>
      <c r="BB490" s="73"/>
    </row>
    <row r="491" spans="1:54" hidden="1" x14ac:dyDescent="0.25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  <c r="AL491" s="73"/>
      <c r="AM491" s="73"/>
      <c r="AN491" s="73"/>
      <c r="AO491" s="73"/>
      <c r="AP491" s="73"/>
      <c r="AQ491" s="73"/>
      <c r="AR491" s="73"/>
      <c r="AS491" s="73"/>
      <c r="AT491" s="73"/>
      <c r="AU491" s="73"/>
      <c r="AV491" s="73"/>
      <c r="AW491" s="73"/>
      <c r="AX491" s="73"/>
      <c r="AY491" s="73"/>
      <c r="AZ491" s="73"/>
      <c r="BA491" s="73"/>
      <c r="BB491" s="73"/>
    </row>
    <row r="492" spans="1:54" hidden="1" x14ac:dyDescent="0.25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  <c r="AL492" s="73"/>
      <c r="AM492" s="73"/>
      <c r="AN492" s="73"/>
      <c r="AO492" s="73"/>
      <c r="AP492" s="73"/>
      <c r="AQ492" s="73"/>
      <c r="AR492" s="73"/>
      <c r="AS492" s="73"/>
      <c r="AT492" s="73"/>
      <c r="AU492" s="73"/>
      <c r="AV492" s="73"/>
      <c r="AW492" s="73"/>
      <c r="AX492" s="73"/>
      <c r="AY492" s="73"/>
      <c r="AZ492" s="73"/>
      <c r="BA492" s="73"/>
      <c r="BB492" s="73"/>
    </row>
    <row r="493" spans="1:54" hidden="1" x14ac:dyDescent="0.25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  <c r="AL493" s="73"/>
      <c r="AM493" s="73"/>
      <c r="AN493" s="73"/>
      <c r="AO493" s="73"/>
      <c r="AP493" s="73"/>
      <c r="AQ493" s="73"/>
      <c r="AR493" s="73"/>
      <c r="AS493" s="73"/>
      <c r="AT493" s="73"/>
      <c r="AU493" s="73"/>
      <c r="AV493" s="73"/>
      <c r="AW493" s="73"/>
      <c r="AX493" s="73"/>
      <c r="AY493" s="73"/>
      <c r="AZ493" s="73"/>
      <c r="BA493" s="73"/>
      <c r="BB493" s="73"/>
    </row>
    <row r="494" spans="1:54" hidden="1" x14ac:dyDescent="0.25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  <c r="AL494" s="73"/>
      <c r="AM494" s="73"/>
      <c r="AN494" s="73"/>
      <c r="AO494" s="73"/>
      <c r="AP494" s="73"/>
      <c r="AQ494" s="73"/>
      <c r="AR494" s="73"/>
      <c r="AS494" s="73"/>
      <c r="AT494" s="73"/>
      <c r="AU494" s="73"/>
      <c r="AV494" s="73"/>
      <c r="AW494" s="73"/>
      <c r="AX494" s="73"/>
      <c r="AY494" s="73"/>
      <c r="AZ494" s="73"/>
      <c r="BA494" s="73"/>
      <c r="BB494" s="73"/>
    </row>
    <row r="495" spans="1:54" hidden="1" x14ac:dyDescent="0.2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  <c r="AL495" s="73"/>
      <c r="AM495" s="73"/>
      <c r="AN495" s="73"/>
      <c r="AO495" s="73"/>
      <c r="AP495" s="73"/>
      <c r="AQ495" s="73"/>
      <c r="AR495" s="73"/>
      <c r="AS495" s="73"/>
      <c r="AT495" s="73"/>
      <c r="AU495" s="73"/>
      <c r="AV495" s="73"/>
      <c r="AW495" s="73"/>
      <c r="AX495" s="73"/>
      <c r="AY495" s="73"/>
      <c r="AZ495" s="73"/>
      <c r="BA495" s="73"/>
      <c r="BB495" s="73"/>
    </row>
    <row r="496" spans="1:54" hidden="1" x14ac:dyDescent="0.25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  <c r="AL496" s="73"/>
      <c r="AM496" s="73"/>
      <c r="AN496" s="73"/>
      <c r="AO496" s="73"/>
      <c r="AP496" s="73"/>
      <c r="AQ496" s="73"/>
      <c r="AR496" s="73"/>
      <c r="AS496" s="73"/>
      <c r="AT496" s="73"/>
      <c r="AU496" s="73"/>
      <c r="AV496" s="73"/>
      <c r="AW496" s="73"/>
      <c r="AX496" s="73"/>
      <c r="AY496" s="73"/>
      <c r="AZ496" s="73"/>
      <c r="BA496" s="73"/>
      <c r="BB496" s="73"/>
    </row>
    <row r="497" spans="1:54" hidden="1" x14ac:dyDescent="0.25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  <c r="AL497" s="73"/>
      <c r="AM497" s="73"/>
      <c r="AN497" s="73"/>
      <c r="AO497" s="73"/>
      <c r="AP497" s="73"/>
      <c r="AQ497" s="73"/>
      <c r="AR497" s="73"/>
      <c r="AS497" s="73"/>
      <c r="AT497" s="73"/>
      <c r="AU497" s="73"/>
      <c r="AV497" s="73"/>
      <c r="AW497" s="73"/>
      <c r="AX497" s="73"/>
      <c r="AY497" s="73"/>
      <c r="AZ497" s="73"/>
      <c r="BA497" s="73"/>
      <c r="BB497" s="73"/>
    </row>
    <row r="498" spans="1:54" hidden="1" x14ac:dyDescent="0.25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  <c r="AL498" s="73"/>
      <c r="AM498" s="73"/>
      <c r="AN498" s="73"/>
      <c r="AO498" s="73"/>
      <c r="AP498" s="73"/>
      <c r="AQ498" s="73"/>
      <c r="AR498" s="73"/>
      <c r="AS498" s="73"/>
      <c r="AT498" s="73"/>
      <c r="AU498" s="73"/>
      <c r="AV498" s="73"/>
      <c r="AW498" s="73"/>
      <c r="AX498" s="73"/>
      <c r="AY498" s="73"/>
      <c r="AZ498" s="73"/>
      <c r="BA498" s="73"/>
      <c r="BB498" s="73"/>
    </row>
    <row r="499" spans="1:54" hidden="1" x14ac:dyDescent="0.25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  <c r="AL499" s="73"/>
      <c r="AM499" s="73"/>
      <c r="AN499" s="73"/>
      <c r="AO499" s="73"/>
      <c r="AP499" s="73"/>
      <c r="AQ499" s="73"/>
      <c r="AR499" s="73"/>
      <c r="AS499" s="73"/>
      <c r="AT499" s="73"/>
      <c r="AU499" s="73"/>
      <c r="AV499" s="73"/>
      <c r="AW499" s="73"/>
      <c r="AX499" s="73"/>
      <c r="AY499" s="73"/>
      <c r="AZ499" s="73"/>
      <c r="BA499" s="73"/>
      <c r="BB499" s="73"/>
    </row>
    <row r="500" spans="1:54" hidden="1" x14ac:dyDescent="0.25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  <c r="AL500" s="73"/>
      <c r="AM500" s="73"/>
      <c r="AN500" s="73"/>
      <c r="AO500" s="73"/>
      <c r="AP500" s="73"/>
      <c r="AQ500" s="73"/>
      <c r="AR500" s="73"/>
      <c r="AS500" s="73"/>
      <c r="AT500" s="73"/>
      <c r="AU500" s="73"/>
      <c r="AV500" s="73"/>
      <c r="AW500" s="73"/>
      <c r="AX500" s="73"/>
      <c r="AY500" s="73"/>
      <c r="AZ500" s="73"/>
      <c r="BA500" s="73"/>
      <c r="BB500" s="73"/>
    </row>
    <row r="501" spans="1:54" hidden="1" x14ac:dyDescent="0.25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  <c r="AL501" s="73"/>
      <c r="AM501" s="73"/>
      <c r="AN501" s="73"/>
      <c r="AO501" s="73"/>
      <c r="AP501" s="73"/>
      <c r="AQ501" s="73"/>
      <c r="AR501" s="73"/>
      <c r="AS501" s="73"/>
      <c r="AT501" s="73"/>
      <c r="AU501" s="73"/>
      <c r="AV501" s="73"/>
      <c r="AW501" s="73"/>
      <c r="AX501" s="73"/>
      <c r="AY501" s="73"/>
      <c r="AZ501" s="73"/>
      <c r="BA501" s="73"/>
      <c r="BB501" s="73"/>
    </row>
    <row r="502" spans="1:54" hidden="1" x14ac:dyDescent="0.25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  <c r="AL502" s="73"/>
      <c r="AM502" s="73"/>
      <c r="AN502" s="73"/>
      <c r="AO502" s="73"/>
      <c r="AP502" s="73"/>
      <c r="AQ502" s="73"/>
      <c r="AR502" s="73"/>
      <c r="AS502" s="73"/>
      <c r="AT502" s="73"/>
      <c r="AU502" s="73"/>
      <c r="AV502" s="73"/>
      <c r="AW502" s="73"/>
      <c r="AX502" s="73"/>
      <c r="AY502" s="73"/>
      <c r="AZ502" s="73"/>
      <c r="BA502" s="73"/>
      <c r="BB502" s="73"/>
    </row>
    <row r="503" spans="1:54" hidden="1" x14ac:dyDescent="0.25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  <c r="AL503" s="73"/>
      <c r="AM503" s="73"/>
      <c r="AN503" s="73"/>
      <c r="AO503" s="73"/>
      <c r="AP503" s="73"/>
      <c r="AQ503" s="73"/>
      <c r="AR503" s="73"/>
      <c r="AS503" s="73"/>
      <c r="AT503" s="73"/>
      <c r="AU503" s="73"/>
      <c r="AV503" s="73"/>
      <c r="AW503" s="73"/>
      <c r="AX503" s="73"/>
      <c r="AY503" s="73"/>
      <c r="AZ503" s="73"/>
      <c r="BA503" s="73"/>
      <c r="BB503" s="73"/>
    </row>
    <row r="504" spans="1:54" hidden="1" x14ac:dyDescent="0.25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  <c r="AL504" s="73"/>
      <c r="AM504" s="73"/>
      <c r="AN504" s="73"/>
      <c r="AO504" s="73"/>
      <c r="AP504" s="73"/>
      <c r="AQ504" s="73"/>
      <c r="AR504" s="73"/>
      <c r="AS504" s="73"/>
      <c r="AT504" s="73"/>
      <c r="AU504" s="73"/>
      <c r="AV504" s="73"/>
      <c r="AW504" s="73"/>
      <c r="AX504" s="73"/>
      <c r="AY504" s="73"/>
      <c r="AZ504" s="73"/>
      <c r="BA504" s="73"/>
      <c r="BB504" s="73"/>
    </row>
    <row r="505" spans="1:54" hidden="1" x14ac:dyDescent="0.2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  <c r="AL505" s="73"/>
      <c r="AM505" s="73"/>
      <c r="AN505" s="73"/>
      <c r="AO505" s="73"/>
      <c r="AP505" s="73"/>
      <c r="AQ505" s="73"/>
      <c r="AR505" s="73"/>
      <c r="AS505" s="73"/>
      <c r="AT505" s="73"/>
      <c r="AU505" s="73"/>
      <c r="AV505" s="73"/>
      <c r="AW505" s="73"/>
      <c r="AX505" s="73"/>
      <c r="AY505" s="73"/>
      <c r="AZ505" s="73"/>
      <c r="BA505" s="73"/>
      <c r="BB505" s="73"/>
    </row>
    <row r="506" spans="1:54" hidden="1" x14ac:dyDescent="0.25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  <c r="AL506" s="73"/>
      <c r="AM506" s="73"/>
      <c r="AN506" s="73"/>
      <c r="AO506" s="73"/>
      <c r="AP506" s="73"/>
      <c r="AQ506" s="73"/>
      <c r="AR506" s="73"/>
      <c r="AS506" s="73"/>
      <c r="AT506" s="73"/>
      <c r="AU506" s="73"/>
      <c r="AV506" s="73"/>
      <c r="AW506" s="73"/>
      <c r="AX506" s="73"/>
      <c r="AY506" s="73"/>
      <c r="AZ506" s="73"/>
      <c r="BA506" s="73"/>
      <c r="BB506" s="73"/>
    </row>
    <row r="507" spans="1:54" hidden="1" x14ac:dyDescent="0.25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  <c r="AL507" s="73"/>
      <c r="AM507" s="73"/>
      <c r="AN507" s="73"/>
      <c r="AO507" s="73"/>
      <c r="AP507" s="73"/>
      <c r="AQ507" s="73"/>
      <c r="AR507" s="73"/>
      <c r="AS507" s="73"/>
      <c r="AT507" s="73"/>
      <c r="AU507" s="73"/>
      <c r="AV507" s="73"/>
      <c r="AW507" s="73"/>
      <c r="AX507" s="73"/>
      <c r="AY507" s="73"/>
      <c r="AZ507" s="73"/>
      <c r="BA507" s="73"/>
      <c r="BB507" s="73"/>
    </row>
    <row r="508" spans="1:54" hidden="1" x14ac:dyDescent="0.25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  <c r="AL508" s="73"/>
      <c r="AM508" s="73"/>
      <c r="AN508" s="73"/>
      <c r="AO508" s="73"/>
      <c r="AP508" s="73"/>
      <c r="AQ508" s="73"/>
      <c r="AR508" s="73"/>
      <c r="AS508" s="73"/>
      <c r="AT508" s="73"/>
      <c r="AU508" s="73"/>
      <c r="AV508" s="73"/>
      <c r="AW508" s="73"/>
      <c r="AX508" s="73"/>
      <c r="AY508" s="73"/>
      <c r="AZ508" s="73"/>
      <c r="BA508" s="73"/>
      <c r="BB508" s="73"/>
    </row>
    <row r="509" spans="1:54" hidden="1" x14ac:dyDescent="0.25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  <c r="AL509" s="73"/>
      <c r="AM509" s="73"/>
      <c r="AN509" s="73"/>
      <c r="AO509" s="73"/>
      <c r="AP509" s="73"/>
      <c r="AQ509" s="73"/>
      <c r="AR509" s="73"/>
      <c r="AS509" s="73"/>
      <c r="AT509" s="73"/>
      <c r="AU509" s="73"/>
      <c r="AV509" s="73"/>
      <c r="AW509" s="73"/>
      <c r="AX509" s="73"/>
      <c r="AY509" s="73"/>
      <c r="AZ509" s="73"/>
      <c r="BA509" s="73"/>
      <c r="BB509" s="73"/>
    </row>
    <row r="510" spans="1:54" hidden="1" x14ac:dyDescent="0.25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  <c r="AL510" s="73"/>
      <c r="AM510" s="73"/>
      <c r="AN510" s="73"/>
      <c r="AO510" s="73"/>
      <c r="AP510" s="73"/>
      <c r="AQ510" s="73"/>
      <c r="AR510" s="73"/>
      <c r="AS510" s="73"/>
      <c r="AT510" s="73"/>
      <c r="AU510" s="73"/>
      <c r="AV510" s="73"/>
      <c r="AW510" s="73"/>
      <c r="AX510" s="73"/>
      <c r="AY510" s="73"/>
      <c r="AZ510" s="73"/>
      <c r="BA510" s="73"/>
      <c r="BB510" s="73"/>
    </row>
    <row r="511" spans="1:54" hidden="1" x14ac:dyDescent="0.25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  <c r="AL511" s="73"/>
      <c r="AM511" s="73"/>
      <c r="AN511" s="73"/>
      <c r="AO511" s="73"/>
      <c r="AP511" s="73"/>
      <c r="AQ511" s="73"/>
      <c r="AR511" s="73"/>
      <c r="AS511" s="73"/>
      <c r="AT511" s="73"/>
      <c r="AU511" s="73"/>
      <c r="AV511" s="73"/>
      <c r="AW511" s="73"/>
      <c r="AX511" s="73"/>
      <c r="AY511" s="73"/>
      <c r="AZ511" s="73"/>
      <c r="BA511" s="73"/>
      <c r="BB511" s="73"/>
    </row>
    <row r="512" spans="1:54" hidden="1" x14ac:dyDescent="0.25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  <c r="AL512" s="73"/>
      <c r="AM512" s="73"/>
      <c r="AN512" s="73"/>
      <c r="AO512" s="73"/>
      <c r="AP512" s="73"/>
      <c r="AQ512" s="73"/>
      <c r="AR512" s="73"/>
      <c r="AS512" s="73"/>
      <c r="AT512" s="73"/>
      <c r="AU512" s="73"/>
      <c r="AV512" s="73"/>
      <c r="AW512" s="73"/>
      <c r="AX512" s="73"/>
      <c r="AY512" s="73"/>
      <c r="AZ512" s="73"/>
      <c r="BA512" s="73"/>
      <c r="BB512" s="73"/>
    </row>
    <row r="513" spans="1:54" hidden="1" x14ac:dyDescent="0.25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  <c r="AL513" s="73"/>
      <c r="AM513" s="73"/>
      <c r="AN513" s="73"/>
      <c r="AO513" s="73"/>
      <c r="AP513" s="73"/>
      <c r="AQ513" s="73"/>
      <c r="AR513" s="73"/>
      <c r="AS513" s="73"/>
      <c r="AT513" s="73"/>
      <c r="AU513" s="73"/>
      <c r="AV513" s="73"/>
      <c r="AW513" s="73"/>
      <c r="AX513" s="73"/>
      <c r="AY513" s="73"/>
      <c r="AZ513" s="73"/>
      <c r="BA513" s="73"/>
      <c r="BB513" s="73"/>
    </row>
    <row r="514" spans="1:54" hidden="1" x14ac:dyDescent="0.25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  <c r="AL514" s="73"/>
      <c r="AM514" s="73"/>
      <c r="AN514" s="73"/>
      <c r="AO514" s="73"/>
      <c r="AP514" s="73"/>
      <c r="AQ514" s="73"/>
      <c r="AR514" s="73"/>
      <c r="AS514" s="73"/>
      <c r="AT514" s="73"/>
      <c r="AU514" s="73"/>
      <c r="AV514" s="73"/>
      <c r="AW514" s="73"/>
      <c r="AX514" s="73"/>
      <c r="AY514" s="73"/>
      <c r="AZ514" s="73"/>
      <c r="BA514" s="73"/>
      <c r="BB514" s="73"/>
    </row>
    <row r="515" spans="1:54" hidden="1" x14ac:dyDescent="0.2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  <c r="AL515" s="73"/>
      <c r="AM515" s="73"/>
      <c r="AN515" s="73"/>
      <c r="AO515" s="73"/>
      <c r="AP515" s="73"/>
      <c r="AQ515" s="73"/>
      <c r="AR515" s="73"/>
      <c r="AS515" s="73"/>
      <c r="AT515" s="73"/>
      <c r="AU515" s="73"/>
      <c r="AV515" s="73"/>
      <c r="AW515" s="73"/>
      <c r="AX515" s="73"/>
      <c r="AY515" s="73"/>
      <c r="AZ515" s="73"/>
      <c r="BA515" s="73"/>
      <c r="BB515" s="73"/>
    </row>
    <row r="516" spans="1:54" hidden="1" x14ac:dyDescent="0.25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  <c r="AL516" s="73"/>
      <c r="AM516" s="73"/>
      <c r="AN516" s="73"/>
      <c r="AO516" s="73"/>
      <c r="AP516" s="73"/>
      <c r="AQ516" s="73"/>
      <c r="AR516" s="73"/>
      <c r="AS516" s="73"/>
      <c r="AT516" s="73"/>
      <c r="AU516" s="73"/>
      <c r="AV516" s="73"/>
      <c r="AW516" s="73"/>
      <c r="AX516" s="73"/>
      <c r="AY516" s="73"/>
      <c r="AZ516" s="73"/>
      <c r="BA516" s="73"/>
      <c r="BB516" s="73"/>
    </row>
    <row r="517" spans="1:54" hidden="1" x14ac:dyDescent="0.25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  <c r="AL517" s="73"/>
      <c r="AM517" s="73"/>
      <c r="AN517" s="73"/>
      <c r="AO517" s="73"/>
      <c r="AP517" s="73"/>
      <c r="AQ517" s="73"/>
      <c r="AR517" s="73"/>
      <c r="AS517" s="73"/>
      <c r="AT517" s="73"/>
      <c r="AU517" s="73"/>
      <c r="AV517" s="73"/>
      <c r="AW517" s="73"/>
      <c r="AX517" s="73"/>
      <c r="AY517" s="73"/>
      <c r="AZ517" s="73"/>
      <c r="BA517" s="73"/>
      <c r="BB517" s="73"/>
    </row>
    <row r="518" spans="1:54" hidden="1" x14ac:dyDescent="0.25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  <c r="AL518" s="73"/>
      <c r="AM518" s="73"/>
      <c r="AN518" s="73"/>
      <c r="AO518" s="73"/>
      <c r="AP518" s="73"/>
      <c r="AQ518" s="73"/>
      <c r="AR518" s="73"/>
      <c r="AS518" s="73"/>
      <c r="AT518" s="73"/>
      <c r="AU518" s="73"/>
      <c r="AV518" s="73"/>
      <c r="AW518" s="73"/>
      <c r="AX518" s="73"/>
      <c r="AY518" s="73"/>
      <c r="AZ518" s="73"/>
      <c r="BA518" s="73"/>
      <c r="BB518" s="73"/>
    </row>
    <row r="519" spans="1:54" hidden="1" x14ac:dyDescent="0.25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  <c r="AL519" s="73"/>
      <c r="AM519" s="73"/>
      <c r="AN519" s="73"/>
      <c r="AO519" s="73"/>
      <c r="AP519" s="73"/>
      <c r="AQ519" s="73"/>
      <c r="AR519" s="73"/>
      <c r="AS519" s="73"/>
      <c r="AT519" s="73"/>
      <c r="AU519" s="73"/>
      <c r="AV519" s="73"/>
      <c r="AW519" s="73"/>
      <c r="AX519" s="73"/>
      <c r="AY519" s="73"/>
      <c r="AZ519" s="73"/>
      <c r="BA519" s="73"/>
      <c r="BB519" s="73"/>
    </row>
    <row r="520" spans="1:54" hidden="1" x14ac:dyDescent="0.25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  <c r="AL520" s="73"/>
      <c r="AM520" s="73"/>
      <c r="AN520" s="73"/>
      <c r="AO520" s="73"/>
      <c r="AP520" s="73"/>
      <c r="AQ520" s="73"/>
      <c r="AR520" s="73"/>
      <c r="AS520" s="73"/>
      <c r="AT520" s="73"/>
      <c r="AU520" s="73"/>
      <c r="AV520" s="73"/>
      <c r="AW520" s="73"/>
      <c r="AX520" s="73"/>
      <c r="AY520" s="73"/>
      <c r="AZ520" s="73"/>
      <c r="BA520" s="73"/>
      <c r="BB520" s="73"/>
    </row>
    <row r="521" spans="1:54" hidden="1" x14ac:dyDescent="0.25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  <c r="AL521" s="73"/>
      <c r="AM521" s="73"/>
      <c r="AN521" s="73"/>
      <c r="AO521" s="73"/>
      <c r="AP521" s="73"/>
      <c r="AQ521" s="73"/>
      <c r="AR521" s="73"/>
      <c r="AS521" s="73"/>
      <c r="AT521" s="73"/>
      <c r="AU521" s="73"/>
      <c r="AV521" s="73"/>
      <c r="AW521" s="73"/>
      <c r="AX521" s="73"/>
      <c r="AY521" s="73"/>
      <c r="AZ521" s="73"/>
      <c r="BA521" s="73"/>
      <c r="BB521" s="73"/>
    </row>
    <row r="522" spans="1:54" hidden="1" x14ac:dyDescent="0.25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  <c r="AL522" s="73"/>
      <c r="AM522" s="73"/>
      <c r="AN522" s="73"/>
      <c r="AO522" s="73"/>
      <c r="AP522" s="73"/>
      <c r="AQ522" s="73"/>
      <c r="AR522" s="73"/>
      <c r="AS522" s="73"/>
      <c r="AT522" s="73"/>
      <c r="AU522" s="73"/>
      <c r="AV522" s="73"/>
      <c r="AW522" s="73"/>
      <c r="AX522" s="73"/>
      <c r="AY522" s="73"/>
      <c r="AZ522" s="73"/>
      <c r="BA522" s="73"/>
      <c r="BB522" s="73"/>
    </row>
    <row r="523" spans="1:54" hidden="1" x14ac:dyDescent="0.25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  <c r="AL523" s="73"/>
      <c r="AM523" s="73"/>
      <c r="AN523" s="73"/>
      <c r="AO523" s="73"/>
      <c r="AP523" s="73"/>
      <c r="AQ523" s="73"/>
      <c r="AR523" s="73"/>
      <c r="AS523" s="73"/>
      <c r="AT523" s="73"/>
      <c r="AU523" s="73"/>
      <c r="AV523" s="73"/>
      <c r="AW523" s="73"/>
      <c r="AX523" s="73"/>
      <c r="AY523" s="73"/>
      <c r="AZ523" s="73"/>
      <c r="BA523" s="73"/>
      <c r="BB523" s="73"/>
    </row>
    <row r="524" spans="1:54" hidden="1" x14ac:dyDescent="0.25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  <c r="AL524" s="73"/>
      <c r="AM524" s="73"/>
      <c r="AN524" s="73"/>
      <c r="AO524" s="73"/>
      <c r="AP524" s="73"/>
      <c r="AQ524" s="73"/>
      <c r="AR524" s="73"/>
      <c r="AS524" s="73"/>
      <c r="AT524" s="73"/>
      <c r="AU524" s="73"/>
      <c r="AV524" s="73"/>
      <c r="AW524" s="73"/>
      <c r="AX524" s="73"/>
      <c r="AY524" s="73"/>
      <c r="AZ524" s="73"/>
      <c r="BA524" s="73"/>
      <c r="BB524" s="73"/>
    </row>
    <row r="525" spans="1:54" hidden="1" x14ac:dyDescent="0.2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  <c r="AL525" s="73"/>
      <c r="AM525" s="73"/>
      <c r="AN525" s="73"/>
      <c r="AO525" s="73"/>
      <c r="AP525" s="73"/>
      <c r="AQ525" s="73"/>
      <c r="AR525" s="73"/>
      <c r="AS525" s="73"/>
      <c r="AT525" s="73"/>
      <c r="AU525" s="73"/>
      <c r="AV525" s="73"/>
      <c r="AW525" s="73"/>
      <c r="AX525" s="73"/>
      <c r="AY525" s="73"/>
      <c r="AZ525" s="73"/>
      <c r="BA525" s="73"/>
      <c r="BB525" s="73"/>
    </row>
    <row r="526" spans="1:54" hidden="1" x14ac:dyDescent="0.25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  <c r="AL526" s="73"/>
      <c r="AM526" s="73"/>
      <c r="AN526" s="73"/>
      <c r="AO526" s="73"/>
      <c r="AP526" s="73"/>
      <c r="AQ526" s="73"/>
      <c r="AR526" s="73"/>
      <c r="AS526" s="73"/>
      <c r="AT526" s="73"/>
      <c r="AU526" s="73"/>
      <c r="AV526" s="73"/>
      <c r="AW526" s="73"/>
      <c r="AX526" s="73"/>
      <c r="AY526" s="73"/>
      <c r="AZ526" s="73"/>
      <c r="BA526" s="73"/>
      <c r="BB526" s="73"/>
    </row>
    <row r="527" spans="1:54" hidden="1" x14ac:dyDescent="0.25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  <c r="AL527" s="73"/>
      <c r="AM527" s="73"/>
      <c r="AN527" s="73"/>
      <c r="AO527" s="73"/>
      <c r="AP527" s="73"/>
      <c r="AQ527" s="73"/>
      <c r="AR527" s="73"/>
      <c r="AS527" s="73"/>
      <c r="AT527" s="73"/>
      <c r="AU527" s="73"/>
      <c r="AV527" s="73"/>
      <c r="AW527" s="73"/>
      <c r="AX527" s="73"/>
      <c r="AY527" s="73"/>
      <c r="AZ527" s="73"/>
      <c r="BA527" s="73"/>
      <c r="BB527" s="73"/>
    </row>
    <row r="528" spans="1:54" hidden="1" x14ac:dyDescent="0.25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  <c r="AL528" s="73"/>
      <c r="AM528" s="73"/>
      <c r="AN528" s="73"/>
      <c r="AO528" s="73"/>
      <c r="AP528" s="73"/>
      <c r="AQ528" s="73"/>
      <c r="AR528" s="73"/>
      <c r="AS528" s="73"/>
      <c r="AT528" s="73"/>
      <c r="AU528" s="73"/>
      <c r="AV528" s="73"/>
      <c r="AW528" s="73"/>
      <c r="AX528" s="73"/>
      <c r="AY528" s="73"/>
      <c r="AZ528" s="73"/>
      <c r="BA528" s="73"/>
      <c r="BB528" s="73"/>
    </row>
    <row r="529" spans="1:54" hidden="1" x14ac:dyDescent="0.25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  <c r="AL529" s="73"/>
      <c r="AM529" s="73"/>
      <c r="AN529" s="73"/>
      <c r="AO529" s="73"/>
      <c r="AP529" s="73"/>
      <c r="AQ529" s="73"/>
      <c r="AR529" s="73"/>
      <c r="AS529" s="73"/>
      <c r="AT529" s="73"/>
      <c r="AU529" s="73"/>
      <c r="AV529" s="73"/>
      <c r="AW529" s="73"/>
      <c r="AX529" s="73"/>
      <c r="AY529" s="73"/>
      <c r="AZ529" s="73"/>
      <c r="BA529" s="73"/>
      <c r="BB529" s="73"/>
    </row>
    <row r="530" spans="1:54" hidden="1" x14ac:dyDescent="0.25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  <c r="AL530" s="73"/>
      <c r="AM530" s="73"/>
      <c r="AN530" s="73"/>
      <c r="AO530" s="73"/>
      <c r="AP530" s="73"/>
      <c r="AQ530" s="73"/>
      <c r="AR530" s="73"/>
      <c r="AS530" s="73"/>
      <c r="AT530" s="73"/>
      <c r="AU530" s="73"/>
      <c r="AV530" s="73"/>
      <c r="AW530" s="73"/>
      <c r="AX530" s="73"/>
      <c r="AY530" s="73"/>
      <c r="AZ530" s="73"/>
      <c r="BA530" s="73"/>
      <c r="BB530" s="73"/>
    </row>
    <row r="531" spans="1:54" hidden="1" x14ac:dyDescent="0.25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  <c r="AL531" s="73"/>
      <c r="AM531" s="73"/>
      <c r="AN531" s="73"/>
      <c r="AO531" s="73"/>
      <c r="AP531" s="73"/>
      <c r="AQ531" s="73"/>
      <c r="AR531" s="73"/>
      <c r="AS531" s="73"/>
      <c r="AT531" s="73"/>
      <c r="AU531" s="73"/>
      <c r="AV531" s="73"/>
      <c r="AW531" s="73"/>
      <c r="AX531" s="73"/>
      <c r="AY531" s="73"/>
      <c r="AZ531" s="73"/>
      <c r="BA531" s="73"/>
      <c r="BB531" s="73"/>
    </row>
    <row r="532" spans="1:54" hidden="1" x14ac:dyDescent="0.25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  <c r="AL532" s="73"/>
      <c r="AM532" s="73"/>
      <c r="AN532" s="73"/>
      <c r="AO532" s="73"/>
      <c r="AP532" s="73"/>
      <c r="AQ532" s="73"/>
      <c r="AR532" s="73"/>
      <c r="AS532" s="73"/>
      <c r="AT532" s="73"/>
      <c r="AU532" s="73"/>
      <c r="AV532" s="73"/>
      <c r="AW532" s="73"/>
      <c r="AX532" s="73"/>
      <c r="AY532" s="73"/>
      <c r="AZ532" s="73"/>
      <c r="BA532" s="73"/>
      <c r="BB532" s="73"/>
    </row>
    <row r="533" spans="1:54" hidden="1" x14ac:dyDescent="0.25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  <c r="AL533" s="73"/>
      <c r="AM533" s="73"/>
      <c r="AN533" s="73"/>
      <c r="AO533" s="73"/>
      <c r="AP533" s="73"/>
      <c r="AQ533" s="73"/>
      <c r="AR533" s="73"/>
      <c r="AS533" s="73"/>
      <c r="AT533" s="73"/>
      <c r="AU533" s="73"/>
      <c r="AV533" s="73"/>
      <c r="AW533" s="73"/>
      <c r="AX533" s="73"/>
      <c r="AY533" s="73"/>
      <c r="AZ533" s="73"/>
      <c r="BA533" s="73"/>
      <c r="BB533" s="73"/>
    </row>
    <row r="534" spans="1:54" hidden="1" x14ac:dyDescent="0.25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  <c r="AL534" s="73"/>
      <c r="AM534" s="73"/>
      <c r="AN534" s="73"/>
      <c r="AO534" s="73"/>
      <c r="AP534" s="73"/>
      <c r="AQ534" s="73"/>
      <c r="AR534" s="73"/>
      <c r="AS534" s="73"/>
      <c r="AT534" s="73"/>
      <c r="AU534" s="73"/>
      <c r="AV534" s="73"/>
      <c r="AW534" s="73"/>
      <c r="AX534" s="73"/>
      <c r="AY534" s="73"/>
      <c r="AZ534" s="73"/>
      <c r="BA534" s="73"/>
      <c r="BB534" s="73"/>
    </row>
    <row r="535" spans="1:54" hidden="1" x14ac:dyDescent="0.2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  <c r="AL535" s="73"/>
      <c r="AM535" s="73"/>
      <c r="AN535" s="73"/>
      <c r="AO535" s="73"/>
      <c r="AP535" s="73"/>
      <c r="AQ535" s="73"/>
      <c r="AR535" s="73"/>
      <c r="AS535" s="73"/>
      <c r="AT535" s="73"/>
      <c r="AU535" s="73"/>
      <c r="AV535" s="73"/>
      <c r="AW535" s="73"/>
      <c r="AX535" s="73"/>
      <c r="AY535" s="73"/>
      <c r="AZ535" s="73"/>
      <c r="BA535" s="73"/>
      <c r="BB535" s="73"/>
    </row>
    <row r="536" spans="1:54" hidden="1" x14ac:dyDescent="0.25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  <c r="AL536" s="73"/>
      <c r="AM536" s="73"/>
      <c r="AN536" s="73"/>
      <c r="AO536" s="73"/>
      <c r="AP536" s="73"/>
      <c r="AQ536" s="73"/>
      <c r="AR536" s="73"/>
      <c r="AS536" s="73"/>
      <c r="AT536" s="73"/>
      <c r="AU536" s="73"/>
      <c r="AV536" s="73"/>
      <c r="AW536" s="73"/>
      <c r="AX536" s="73"/>
      <c r="AY536" s="73"/>
      <c r="AZ536" s="73"/>
      <c r="BA536" s="73"/>
      <c r="BB536" s="73"/>
    </row>
    <row r="537" spans="1:54" hidden="1" x14ac:dyDescent="0.25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  <c r="AL537" s="73"/>
      <c r="AM537" s="73"/>
      <c r="AN537" s="73"/>
      <c r="AO537" s="73"/>
      <c r="AP537" s="73"/>
      <c r="AQ537" s="73"/>
      <c r="AR537" s="73"/>
      <c r="AS537" s="73"/>
      <c r="AT537" s="73"/>
      <c r="AU537" s="73"/>
      <c r="AV537" s="73"/>
      <c r="AW537" s="73"/>
      <c r="AX537" s="73"/>
      <c r="AY537" s="73"/>
      <c r="AZ537" s="73"/>
      <c r="BA537" s="73"/>
      <c r="BB537" s="73"/>
    </row>
    <row r="538" spans="1:54" hidden="1" x14ac:dyDescent="0.25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  <c r="AL538" s="73"/>
      <c r="AM538" s="73"/>
      <c r="AN538" s="73"/>
      <c r="AO538" s="73"/>
      <c r="AP538" s="73"/>
      <c r="AQ538" s="73"/>
      <c r="AR538" s="73"/>
      <c r="AS538" s="73"/>
      <c r="AT538" s="73"/>
      <c r="AU538" s="73"/>
      <c r="AV538" s="73"/>
      <c r="AW538" s="73"/>
      <c r="AX538" s="73"/>
      <c r="AY538" s="73"/>
      <c r="AZ538" s="73"/>
      <c r="BA538" s="73"/>
      <c r="BB538" s="73"/>
    </row>
    <row r="539" spans="1:54" hidden="1" x14ac:dyDescent="0.25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  <c r="AL539" s="73"/>
      <c r="AM539" s="73"/>
      <c r="AN539" s="73"/>
      <c r="AO539" s="73"/>
      <c r="AP539" s="73"/>
      <c r="AQ539" s="73"/>
      <c r="AR539" s="73"/>
      <c r="AS539" s="73"/>
      <c r="AT539" s="73"/>
      <c r="AU539" s="73"/>
      <c r="AV539" s="73"/>
      <c r="AW539" s="73"/>
      <c r="AX539" s="73"/>
      <c r="AY539" s="73"/>
      <c r="AZ539" s="73"/>
      <c r="BA539" s="73"/>
      <c r="BB539" s="73"/>
    </row>
    <row r="540" spans="1:54" hidden="1" x14ac:dyDescent="0.25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  <c r="AL540" s="73"/>
      <c r="AM540" s="73"/>
      <c r="AN540" s="73"/>
      <c r="AO540" s="73"/>
      <c r="AP540" s="73"/>
      <c r="AQ540" s="73"/>
      <c r="AR540" s="73"/>
      <c r="AS540" s="73"/>
      <c r="AT540" s="73"/>
      <c r="AU540" s="73"/>
      <c r="AV540" s="73"/>
      <c r="AW540" s="73"/>
      <c r="AX540" s="73"/>
      <c r="AY540" s="73"/>
      <c r="AZ540" s="73"/>
      <c r="BA540" s="73"/>
      <c r="BB540" s="73"/>
    </row>
    <row r="541" spans="1:54" hidden="1" x14ac:dyDescent="0.25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  <c r="AL541" s="73"/>
      <c r="AM541" s="73"/>
      <c r="AN541" s="73"/>
      <c r="AO541" s="73"/>
      <c r="AP541" s="73"/>
      <c r="AQ541" s="73"/>
      <c r="AR541" s="73"/>
      <c r="AS541" s="73"/>
      <c r="AT541" s="73"/>
      <c r="AU541" s="73"/>
      <c r="AV541" s="73"/>
      <c r="AW541" s="73"/>
      <c r="AX541" s="73"/>
      <c r="AY541" s="73"/>
      <c r="AZ541" s="73"/>
      <c r="BA541" s="73"/>
      <c r="BB541" s="73"/>
    </row>
    <row r="542" spans="1:54" hidden="1" x14ac:dyDescent="0.25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  <c r="AL542" s="73"/>
      <c r="AM542" s="73"/>
      <c r="AN542" s="73"/>
      <c r="AO542" s="73"/>
      <c r="AP542" s="73"/>
      <c r="AQ542" s="73"/>
      <c r="AR542" s="73"/>
      <c r="AS542" s="73"/>
      <c r="AT542" s="73"/>
      <c r="AU542" s="73"/>
      <c r="AV542" s="73"/>
      <c r="AW542" s="73"/>
      <c r="AX542" s="73"/>
      <c r="AY542" s="73"/>
      <c r="AZ542" s="73"/>
      <c r="BA542" s="73"/>
      <c r="BB542" s="73"/>
    </row>
    <row r="543" spans="1:54" hidden="1" x14ac:dyDescent="0.25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  <c r="AL543" s="73"/>
      <c r="AM543" s="73"/>
      <c r="AN543" s="73"/>
      <c r="AO543" s="73"/>
      <c r="AP543" s="73"/>
      <c r="AQ543" s="73"/>
      <c r="AR543" s="73"/>
      <c r="AS543" s="73"/>
      <c r="AT543" s="73"/>
      <c r="AU543" s="73"/>
      <c r="AV543" s="73"/>
      <c r="AW543" s="73"/>
      <c r="AX543" s="73"/>
      <c r="AY543" s="73"/>
      <c r="AZ543" s="73"/>
      <c r="BA543" s="73"/>
      <c r="BB543" s="73"/>
    </row>
    <row r="544" spans="1:54" hidden="1" x14ac:dyDescent="0.25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  <c r="AL544" s="73"/>
      <c r="AM544" s="73"/>
      <c r="AN544" s="73"/>
      <c r="AO544" s="73"/>
      <c r="AP544" s="73"/>
      <c r="AQ544" s="73"/>
      <c r="AR544" s="73"/>
      <c r="AS544" s="73"/>
      <c r="AT544" s="73"/>
      <c r="AU544" s="73"/>
      <c r="AV544" s="73"/>
      <c r="AW544" s="73"/>
      <c r="AX544" s="73"/>
      <c r="AY544" s="73"/>
      <c r="AZ544" s="73"/>
      <c r="BA544" s="73"/>
      <c r="BB544" s="73"/>
    </row>
    <row r="545" spans="1:54" hidden="1" x14ac:dyDescent="0.2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  <c r="AL545" s="73"/>
      <c r="AM545" s="73"/>
      <c r="AN545" s="73"/>
      <c r="AO545" s="73"/>
      <c r="AP545" s="73"/>
      <c r="AQ545" s="73"/>
      <c r="AR545" s="73"/>
      <c r="AS545" s="73"/>
      <c r="AT545" s="73"/>
      <c r="AU545" s="73"/>
      <c r="AV545" s="73"/>
      <c r="AW545" s="73"/>
      <c r="AX545" s="73"/>
      <c r="AY545" s="73"/>
      <c r="AZ545" s="73"/>
      <c r="BA545" s="73"/>
      <c r="BB545" s="73"/>
    </row>
    <row r="546" spans="1:54" hidden="1" x14ac:dyDescent="0.25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  <c r="AL546" s="73"/>
      <c r="AM546" s="73"/>
      <c r="AN546" s="73"/>
      <c r="AO546" s="73"/>
      <c r="AP546" s="73"/>
      <c r="AQ546" s="73"/>
      <c r="AR546" s="73"/>
      <c r="AS546" s="73"/>
      <c r="AT546" s="73"/>
      <c r="AU546" s="73"/>
      <c r="AV546" s="73"/>
      <c r="AW546" s="73"/>
      <c r="AX546" s="73"/>
      <c r="AY546" s="73"/>
      <c r="AZ546" s="73"/>
      <c r="BA546" s="73"/>
      <c r="BB546" s="73"/>
    </row>
    <row r="547" spans="1:54" hidden="1" x14ac:dyDescent="0.25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  <c r="AL547" s="73"/>
      <c r="AM547" s="73"/>
      <c r="AN547" s="73"/>
      <c r="AO547" s="73"/>
      <c r="AP547" s="73"/>
      <c r="AQ547" s="73"/>
      <c r="AR547" s="73"/>
      <c r="AS547" s="73"/>
      <c r="AT547" s="73"/>
      <c r="AU547" s="73"/>
      <c r="AV547" s="73"/>
      <c r="AW547" s="73"/>
      <c r="AX547" s="73"/>
      <c r="AY547" s="73"/>
      <c r="AZ547" s="73"/>
      <c r="BA547" s="73"/>
      <c r="BB547" s="73"/>
    </row>
    <row r="548" spans="1:54" hidden="1" x14ac:dyDescent="0.25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  <c r="AL548" s="73"/>
      <c r="AM548" s="73"/>
      <c r="AN548" s="73"/>
      <c r="AO548" s="73"/>
      <c r="AP548" s="73"/>
      <c r="AQ548" s="73"/>
      <c r="AR548" s="73"/>
      <c r="AS548" s="73"/>
      <c r="AT548" s="73"/>
      <c r="AU548" s="73"/>
      <c r="AV548" s="73"/>
      <c r="AW548" s="73"/>
      <c r="AX548" s="73"/>
      <c r="AY548" s="73"/>
      <c r="AZ548" s="73"/>
      <c r="BA548" s="73"/>
      <c r="BB548" s="73"/>
    </row>
    <row r="549" spans="1:54" hidden="1" x14ac:dyDescent="0.25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  <c r="AL549" s="73"/>
      <c r="AM549" s="73"/>
      <c r="AN549" s="73"/>
      <c r="AO549" s="73"/>
      <c r="AP549" s="73"/>
      <c r="AQ549" s="73"/>
      <c r="AR549" s="73"/>
      <c r="AS549" s="73"/>
      <c r="AT549" s="73"/>
      <c r="AU549" s="73"/>
      <c r="AV549" s="73"/>
      <c r="AW549" s="73"/>
      <c r="AX549" s="73"/>
      <c r="AY549" s="73"/>
      <c r="AZ549" s="73"/>
      <c r="BA549" s="73"/>
      <c r="BB549" s="73"/>
    </row>
    <row r="550" spans="1:54" hidden="1" x14ac:dyDescent="0.25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  <c r="AL550" s="73"/>
      <c r="AM550" s="73"/>
      <c r="AN550" s="73"/>
      <c r="AO550" s="73"/>
      <c r="AP550" s="73"/>
      <c r="AQ550" s="73"/>
      <c r="AR550" s="73"/>
      <c r="AS550" s="73"/>
      <c r="AT550" s="73"/>
      <c r="AU550" s="73"/>
      <c r="AV550" s="73"/>
      <c r="AW550" s="73"/>
      <c r="AX550" s="73"/>
      <c r="AY550" s="73"/>
      <c r="AZ550" s="73"/>
      <c r="BA550" s="73"/>
      <c r="BB550" s="73"/>
    </row>
    <row r="551" spans="1:54" hidden="1" x14ac:dyDescent="0.25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  <c r="AL551" s="73"/>
      <c r="AM551" s="73"/>
      <c r="AN551" s="73"/>
      <c r="AO551" s="73"/>
      <c r="AP551" s="73"/>
      <c r="AQ551" s="73"/>
      <c r="AR551" s="73"/>
      <c r="AS551" s="73"/>
      <c r="AT551" s="73"/>
      <c r="AU551" s="73"/>
      <c r="AV551" s="73"/>
      <c r="AW551" s="73"/>
      <c r="AX551" s="73"/>
      <c r="AY551" s="73"/>
      <c r="AZ551" s="73"/>
      <c r="BA551" s="73"/>
      <c r="BB551" s="73"/>
    </row>
    <row r="552" spans="1:54" hidden="1" x14ac:dyDescent="0.25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  <c r="AL552" s="73"/>
      <c r="AM552" s="73"/>
      <c r="AN552" s="73"/>
      <c r="AO552" s="73"/>
      <c r="AP552" s="73"/>
      <c r="AQ552" s="73"/>
      <c r="AR552" s="73"/>
      <c r="AS552" s="73"/>
      <c r="AT552" s="73"/>
      <c r="AU552" s="73"/>
      <c r="AV552" s="73"/>
      <c r="AW552" s="73"/>
      <c r="AX552" s="73"/>
      <c r="AY552" s="73"/>
      <c r="AZ552" s="73"/>
      <c r="BA552" s="73"/>
      <c r="BB552" s="73"/>
    </row>
    <row r="553" spans="1:54" hidden="1" x14ac:dyDescent="0.25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  <c r="AL553" s="73"/>
      <c r="AM553" s="73"/>
      <c r="AN553" s="73"/>
      <c r="AO553" s="73"/>
      <c r="AP553" s="73"/>
      <c r="AQ553" s="73"/>
      <c r="AR553" s="73"/>
      <c r="AS553" s="73"/>
      <c r="AT553" s="73"/>
      <c r="AU553" s="73"/>
      <c r="AV553" s="73"/>
      <c r="AW553" s="73"/>
      <c r="AX553" s="73"/>
      <c r="AY553" s="73"/>
      <c r="AZ553" s="73"/>
      <c r="BA553" s="73"/>
      <c r="BB553" s="73"/>
    </row>
    <row r="554" spans="1:54" hidden="1" x14ac:dyDescent="0.25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  <c r="AL554" s="73"/>
      <c r="AM554" s="73"/>
      <c r="AN554" s="73"/>
      <c r="AO554" s="73"/>
      <c r="AP554" s="73"/>
      <c r="AQ554" s="73"/>
      <c r="AR554" s="73"/>
      <c r="AS554" s="73"/>
      <c r="AT554" s="73"/>
      <c r="AU554" s="73"/>
      <c r="AV554" s="73"/>
      <c r="AW554" s="73"/>
      <c r="AX554" s="73"/>
      <c r="AY554" s="73"/>
      <c r="AZ554" s="73"/>
      <c r="BA554" s="73"/>
      <c r="BB554" s="73"/>
    </row>
  </sheetData>
  <sheetProtection algorithmName="SHA-512" hashValue="+Daq9c9oE7UkObS6DSypOrA3X3oosMjH9npjT+yrFvjQEg4Uau8m+Z5oiNu9yhFg7yzR6WLi+Fmuq/coF2zWHw==" saltValue="QCycA+EBlL6QB/3yqXr8HQ==" spinCount="100000" sheet="1" objects="1" scenarios="1"/>
  <mergeCells count="14">
    <mergeCell ref="G7:K7"/>
    <mergeCell ref="C10:D10"/>
    <mergeCell ref="C9:D9"/>
    <mergeCell ref="A2:H2"/>
    <mergeCell ref="A1:G1"/>
    <mergeCell ref="H1:I1"/>
    <mergeCell ref="C8:E8"/>
    <mergeCell ref="F8:F9"/>
    <mergeCell ref="G8:H8"/>
    <mergeCell ref="A4:G4"/>
    <mergeCell ref="I8:J8"/>
    <mergeCell ref="A6:K6"/>
    <mergeCell ref="G5:K5"/>
    <mergeCell ref="B5:F5"/>
  </mergeCells>
  <conditionalFormatting sqref="A12:K460">
    <cfRule type="expression" dxfId="15" priority="30" stopIfTrue="1">
      <formula>SUM($G12:$J12)&lt;&gt;0</formula>
    </cfRule>
  </conditionalFormatting>
  <conditionalFormatting sqref="I2">
    <cfRule type="expression" dxfId="14" priority="25" stopIfTrue="1">
      <formula>O4&lt;=10</formula>
    </cfRule>
    <cfRule type="expression" dxfId="13" priority="26" stopIfTrue="1">
      <formula>AND(O4&gt;10,I2=M4)</formula>
    </cfRule>
    <cfRule type="expression" dxfId="12" priority="27" stopIfTrue="1">
      <formula>O5=1</formula>
    </cfRule>
  </conditionalFormatting>
  <dataValidations count="3">
    <dataValidation type="list" allowBlank="1" showInputMessage="1" showErrorMessage="1" errorTitle="Hiba!" error="Ide a hónap nevét kell beírni, betűvel, magyarul. A nevek elérhetőek e lenyílóban is." sqref="H1:I1" xr:uid="{00000000-0002-0000-0200-000000000000}">
      <formula1>$X$1:$X$12</formula1>
    </dataValidation>
    <dataValidation type="list" allowBlank="1" showInputMessage="1" showErrorMessage="1" errorTitle="Hiba!" error="Biztos, hogy van ennyi lap a kiválasztott hónapban? Olvasd el a baloldali cellában található információt!" sqref="I2" xr:uid="{00000000-0002-0000-0200-000001000000}">
      <formula1>NregSZ</formula1>
    </dataValidation>
    <dataValidation allowBlank="1" showInputMessage="1" showErrorMessage="1" promptTitle="Egyházközség neve" prompt="Az egyházközség magyar megnevezését az Adatok munkafüzetből veszi át. Ha pályázati elszámolás, vagy más ok miatt szükség van a román megnevezésre, itt be lehet írni. Az ide beírt név jelenik meg a Naplóban is." sqref="B5:F5" xr:uid="{668EFF0B-42C8-4D57-A263-C26C52701732}"/>
  </dataValidations>
  <pageMargins left="0.35433070866141736" right="0.19685039370078741" top="0.39370078740157483" bottom="0.35433070866141736" header="0.31496062992125984" footer="0.19685039370078741"/>
  <pageSetup paperSize="9" scale="75" orientation="landscape" r:id="rId1"/>
  <headerFooter>
    <oddFooter>&amp;LConducătorul unității&amp;CIntocmit&amp;RVerificat                               14 -1-1/b</oddFooter>
  </headerFooter>
  <rowBreaks count="9" manualBreakCount="9">
    <brk id="55" max="10" man="1"/>
    <brk id="100" max="10" man="1"/>
    <brk id="145" max="10" man="1"/>
    <brk id="190" max="10" man="1"/>
    <brk id="235" max="10" man="1"/>
    <brk id="280" max="10" man="1"/>
    <brk id="325" max="10" man="1"/>
    <brk id="370" max="10" man="1"/>
    <brk id="415" max="10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440"/>
  <sheetViews>
    <sheetView showGridLines="0" showRowColHeaders="0" zoomScaleNormal="100" workbookViewId="0">
      <pane ySplit="3" topLeftCell="A4" activePane="bottomLeft" state="frozen"/>
      <selection pane="bottomLeft" activeCell="H2" sqref="H2"/>
    </sheetView>
  </sheetViews>
  <sheetFormatPr defaultColWidth="0" defaultRowHeight="13.2" zeroHeight="1" x14ac:dyDescent="0.25"/>
  <cols>
    <col min="1" max="1" width="5" style="1" bestFit="1" customWidth="1"/>
    <col min="2" max="2" width="11.33203125" style="1" bestFit="1" customWidth="1"/>
    <col min="3" max="3" width="10.33203125" style="1" customWidth="1"/>
    <col min="4" max="4" width="15.109375" style="1" customWidth="1"/>
    <col min="5" max="5" width="75.88671875" style="1" customWidth="1"/>
    <col min="6" max="8" width="12.6640625" style="1" customWidth="1"/>
    <col min="9" max="9" width="7.33203125" style="1" bestFit="1" customWidth="1"/>
    <col min="10" max="10" width="9.109375" style="1" customWidth="1"/>
    <col min="11" max="11" width="9.109375" style="1" hidden="1" customWidth="1"/>
    <col min="12" max="12" width="9.33203125" style="1" hidden="1" customWidth="1"/>
    <col min="13" max="13" width="9.109375" style="1" hidden="1" customWidth="1"/>
    <col min="14" max="16" width="11.33203125" style="1" hidden="1" customWidth="1"/>
    <col min="17" max="17" width="9.109375" style="1" hidden="1" customWidth="1"/>
    <col min="18" max="18" width="10.6640625" style="4" hidden="1" customWidth="1"/>
    <col min="19" max="19" width="14.33203125" style="1" hidden="1" customWidth="1"/>
    <col min="20" max="20" width="9.109375" style="1" hidden="1" customWidth="1"/>
    <col min="21" max="22" width="9.33203125" style="1" hidden="1" customWidth="1"/>
    <col min="23" max="26" width="9.109375" style="1" hidden="1" customWidth="1"/>
    <col min="27" max="27" width="11.6640625" style="1" hidden="1" customWidth="1"/>
    <col min="28" max="28" width="3.33203125" style="1" hidden="1" customWidth="1"/>
    <col min="29" max="29" width="31.88671875" style="1" hidden="1" customWidth="1"/>
    <col min="30" max="30" width="15.6640625" style="1" hidden="1" customWidth="1"/>
    <col min="31" max="31" width="11.33203125" style="1" hidden="1" customWidth="1"/>
    <col min="32" max="32" width="9.33203125" style="1" hidden="1" customWidth="1"/>
    <col min="33" max="69" width="0" style="1" hidden="1" customWidth="1"/>
    <col min="70" max="16384" width="9.109375" style="1" hidden="1"/>
  </cols>
  <sheetData>
    <row r="1" spans="1:58" x14ac:dyDescent="0.25">
      <c r="A1" s="136" t="s">
        <v>104</v>
      </c>
      <c r="B1" s="136"/>
      <c r="C1" s="136"/>
      <c r="D1" s="136"/>
      <c r="E1" s="136"/>
      <c r="F1" s="136"/>
      <c r="G1" s="136"/>
      <c r="H1" s="14" t="s">
        <v>6</v>
      </c>
      <c r="L1" s="1">
        <f>MAX(K1:K1000)</f>
        <v>1</v>
      </c>
      <c r="N1" s="1" t="str">
        <f>IF(ISERROR(VLOOKUP(H2,AA1:AB13,2,FALSE))=FALSE,H2,AA1)</f>
        <v>Január</v>
      </c>
      <c r="O1" s="3">
        <f>VLOOKUP(N1,AA1:AE13,4,FALSE)</f>
        <v>46023</v>
      </c>
      <c r="P1" s="4">
        <f>VLOOKUP(N1,AA1:AE13,5,FALSE)</f>
        <v>46053</v>
      </c>
      <c r="R1" s="5" t="str">
        <f>VLOOKUP(N2,AI1:AK21,3,FALSE)</f>
        <v>kassza</v>
      </c>
      <c r="S1" s="1" t="str">
        <f>"&lt;="&amp;L10</f>
        <v>&lt;=0</v>
      </c>
      <c r="U1" s="1" t="s">
        <v>149</v>
      </c>
      <c r="AA1" s="1" t="s">
        <v>23</v>
      </c>
      <c r="AB1" s="1">
        <v>1</v>
      </c>
      <c r="AC1" s="1" t="s">
        <v>25</v>
      </c>
      <c r="AD1" s="3">
        <f t="shared" ref="AD1:AD12" si="0">DATE($I$4,AB1,1)</f>
        <v>46023</v>
      </c>
      <c r="AE1" s="3">
        <f t="shared" ref="AE1:AE12" si="1">DATE($I$4,AB1,AF1)</f>
        <v>46053</v>
      </c>
      <c r="AF1" s="1">
        <v>31</v>
      </c>
      <c r="AH1" s="1" t="s">
        <v>151</v>
      </c>
      <c r="AI1" s="1" t="s">
        <v>6</v>
      </c>
      <c r="AJ1" s="1" t="s">
        <v>76</v>
      </c>
      <c r="AK1" s="1" t="s">
        <v>76</v>
      </c>
      <c r="AL1" s="1" t="str">
        <f>""</f>
        <v/>
      </c>
      <c r="AW1" s="1">
        <f>MATCH("www",AZ1:AZ100,0)-1</f>
        <v>1</v>
      </c>
      <c r="AZ1" s="1" t="str">
        <f>BA1&amp;" - "&amp;BE1</f>
        <v>1 - 10</v>
      </c>
      <c r="BA1" s="1">
        <v>1</v>
      </c>
      <c r="BB1" s="1">
        <v>10</v>
      </c>
      <c r="BC1" s="1">
        <f>BB1*$P$2</f>
        <v>400</v>
      </c>
      <c r="BD1" s="1">
        <v>1</v>
      </c>
      <c r="BE1" s="1">
        <f>IF(AND($N$3&gt;=BA1,$N$3&lt;=BB1),$N$3,BB1)</f>
        <v>10</v>
      </c>
      <c r="BF1" s="1" t="str">
        <f>AZ1</f>
        <v>1 - 10</v>
      </c>
    </row>
    <row r="2" spans="1:58" x14ac:dyDescent="0.25">
      <c r="A2" s="136" t="s">
        <v>106</v>
      </c>
      <c r="B2" s="136"/>
      <c r="C2" s="136"/>
      <c r="D2" s="136"/>
      <c r="E2" s="136"/>
      <c r="F2" s="136"/>
      <c r="G2" s="136"/>
      <c r="H2" s="14" t="s">
        <v>23</v>
      </c>
      <c r="L2" s="1">
        <f>MATCH(L1,K1:K1000,0)</f>
        <v>52</v>
      </c>
      <c r="N2" s="1" t="str">
        <f>IF(ISERROR(VLOOKUP(H1,AI1:AJ21,2,FALSE))=FALSE,H1,AI1)</f>
        <v>Kassza</v>
      </c>
      <c r="O2" s="1" t="str">
        <f>VLOOKUP(N2,AI1:AJ21,2,FALSE)</f>
        <v>kassza</v>
      </c>
      <c r="P2" s="6">
        <v>40</v>
      </c>
      <c r="R2" s="7">
        <f>VLOOKUP(R1,Cs!CP1:CQ21,2,FALSE)</f>
        <v>0</v>
      </c>
      <c r="S2" s="7" t="str">
        <f>"&lt;="&amp;P3</f>
        <v>&lt;=0</v>
      </c>
      <c r="T2" s="7"/>
      <c r="U2" s="1" t="s">
        <v>150</v>
      </c>
      <c r="AA2" s="1" t="s">
        <v>46</v>
      </c>
      <c r="AB2" s="1">
        <v>2</v>
      </c>
      <c r="AC2" s="1" t="s">
        <v>47</v>
      </c>
      <c r="AD2" s="3">
        <f t="shared" si="0"/>
        <v>46054</v>
      </c>
      <c r="AE2" s="3">
        <f t="shared" si="1"/>
        <v>46081</v>
      </c>
      <c r="AF2" s="1">
        <f>IF(MOD(I4,4)=0,29,28)</f>
        <v>28</v>
      </c>
      <c r="AI2" s="1" t="s">
        <v>112</v>
      </c>
      <c r="AJ2" s="1" t="s">
        <v>7</v>
      </c>
      <c r="AK2" s="1" t="s">
        <v>7</v>
      </c>
      <c r="AL2" s="1" t="str">
        <f>$AH$1&amp;IF(Cs!CR2&lt;&gt;0,Cs!CR2,"---")</f>
        <v>Operaţiuni prin ---</v>
      </c>
      <c r="AW2" s="1">
        <f>IF(ISERROR(VLOOKUP(H3,$AZ$1:$BD$100,5,FALSE))=TRUE,1,0)</f>
        <v>1</v>
      </c>
      <c r="AZ2" s="1" t="str">
        <f>IF($P$3&gt;=BC1,BA2&amp;" - "&amp;BE2,"www")</f>
        <v>www</v>
      </c>
      <c r="BA2" s="1">
        <v>11</v>
      </c>
      <c r="BB2" s="1">
        <v>20</v>
      </c>
      <c r="BC2" s="1">
        <f t="shared" ref="BC2:BC20" si="2">BB2*$P$2</f>
        <v>800</v>
      </c>
      <c r="BD2" s="1">
        <f>BC1+1</f>
        <v>401</v>
      </c>
      <c r="BE2" s="1">
        <f t="shared" ref="BE2:BE20" si="3">IF(AND($N$3&gt;=BA2,$N$3&lt;=BB2),$N$3,BB2)</f>
        <v>20</v>
      </c>
      <c r="BF2" s="1" t="str">
        <f t="shared" ref="BF2:BF20" si="4">AZ2</f>
        <v>www</v>
      </c>
    </row>
    <row r="3" spans="1:58" ht="26.4" x14ac:dyDescent="0.25">
      <c r="A3" s="137" t="str">
        <f>IF(N3=0,U6,IF(N3&lt;=10,U3&amp;N3&amp;" lap van.",IF(N3&gt;1,U3&amp;N3&amp;U4&amp;L4&amp;U5&amp;U7,"")))</f>
        <v>A kiválasztott napló a kiválasztott hónapban nincs felkönyvelve.</v>
      </c>
      <c r="B3" s="137"/>
      <c r="C3" s="137"/>
      <c r="D3" s="137"/>
      <c r="E3" s="137"/>
      <c r="F3" s="137"/>
      <c r="G3" s="137"/>
      <c r="H3" s="15"/>
      <c r="L3" s="8" t="s">
        <v>152</v>
      </c>
      <c r="N3" s="1">
        <f>ROUNDUP(P3/P2,0)</f>
        <v>0</v>
      </c>
      <c r="O3" s="1">
        <v>1</v>
      </c>
      <c r="P3" s="1">
        <f>MAX(Cs!CA7:CA33000)</f>
        <v>0</v>
      </c>
      <c r="R3" s="7">
        <f>SUMIF(Cs!$BZ$7:$BZ$33000,Cs!$BZ$5,Cs!$CE$7:$CE$33000)</f>
        <v>0</v>
      </c>
      <c r="S3" s="7">
        <f>SUMIF(Cs!$BZ$7:$BZ$33000,Cs!$BZ$5,Cs!$CF$7:$CF$33000)</f>
        <v>0</v>
      </c>
      <c r="T3" s="7"/>
      <c r="U3" s="1" t="s">
        <v>153</v>
      </c>
      <c r="AA3" s="1" t="s">
        <v>48</v>
      </c>
      <c r="AB3" s="1">
        <v>3</v>
      </c>
      <c r="AC3" s="1" t="s">
        <v>49</v>
      </c>
      <c r="AD3" s="3">
        <f t="shared" si="0"/>
        <v>46082</v>
      </c>
      <c r="AE3" s="3">
        <f t="shared" si="1"/>
        <v>46112</v>
      </c>
      <c r="AF3" s="1">
        <v>31</v>
      </c>
      <c r="AI3" s="1" t="s">
        <v>113</v>
      </c>
      <c r="AJ3" s="1" t="s">
        <v>8</v>
      </c>
      <c r="AK3" s="1" t="s">
        <v>8</v>
      </c>
      <c r="AL3" s="1" t="str">
        <f>$AH$1&amp;IF(Cs!CR3&lt;&gt;0,Cs!CR3,"---")</f>
        <v>Operaţiuni prin ---</v>
      </c>
      <c r="AZ3" s="1" t="str">
        <f t="shared" ref="AZ3:AZ20" si="5">IF($P$3&gt;=BC2,BA3&amp;" - "&amp;BE3,"www")</f>
        <v>www</v>
      </c>
      <c r="BA3" s="1">
        <v>21</v>
      </c>
      <c r="BB3" s="1">
        <v>30</v>
      </c>
      <c r="BC3" s="1">
        <f t="shared" si="2"/>
        <v>1200</v>
      </c>
      <c r="BD3" s="1">
        <f t="shared" ref="BD3:BD20" si="6">BC2+1</f>
        <v>801</v>
      </c>
      <c r="BE3" s="1">
        <f t="shared" si="3"/>
        <v>30</v>
      </c>
      <c r="BF3" s="1" t="str">
        <f t="shared" si="4"/>
        <v>www</v>
      </c>
    </row>
    <row r="4" spans="1:58" ht="14.4" customHeight="1" x14ac:dyDescent="0.25">
      <c r="A4" s="138" t="str">
        <f>Fo_konyv!B5</f>
        <v>0 Ref. Egyházközség</v>
      </c>
      <c r="B4" s="138"/>
      <c r="C4" s="138"/>
      <c r="D4" s="138"/>
      <c r="E4" s="138"/>
      <c r="F4" s="135" t="str">
        <f>VLOOKUP(N1,AA1:AC13,3,FALSE)&amp;" Anul:"</f>
        <v xml:space="preserve"> LUNA IANUARIE Anul:</v>
      </c>
      <c r="G4" s="135"/>
      <c r="H4" s="135"/>
      <c r="I4" s="100">
        <f>Cs!CJ1</f>
        <v>2026</v>
      </c>
      <c r="L4" s="1" t="str">
        <f>VLOOKUP(N4,BA1:BF100,6,FALSE)</f>
        <v>1 - 10</v>
      </c>
      <c r="N4" s="1">
        <f>IF(ISERROR(VLOOKUP(H3,$AZ$1:$BD$100,5,FALSE))=TRUE,1,IF(OR(H3=0,H3="",VLOOKUP(H3,$AZ$1:$BD$100,5,FALSE)&gt;=P3),1,VLOOKUP(H3,$AZ$1:$BD$100,2,FALSE)))</f>
        <v>1</v>
      </c>
      <c r="R4" s="7">
        <f>SUMIF(Cs!$CA$7:$CA$33000,S1,Cs!$CE$7:$CE$33000)</f>
        <v>0</v>
      </c>
      <c r="S4" s="7">
        <f>SUMIF(Cs!$CA$7:$CA$33000,S1,Cs!$CF$7:$CF$33000)</f>
        <v>0</v>
      </c>
      <c r="T4" s="7"/>
      <c r="U4" s="1" t="s">
        <v>154</v>
      </c>
      <c r="AA4" s="1" t="s">
        <v>50</v>
      </c>
      <c r="AB4" s="1">
        <v>4</v>
      </c>
      <c r="AC4" s="1" t="s">
        <v>51</v>
      </c>
      <c r="AD4" s="3">
        <f t="shared" si="0"/>
        <v>46113</v>
      </c>
      <c r="AE4" s="3">
        <f t="shared" si="1"/>
        <v>46142</v>
      </c>
      <c r="AF4" s="1">
        <v>30</v>
      </c>
      <c r="AI4" s="1" t="s">
        <v>114</v>
      </c>
      <c r="AJ4" s="1" t="s">
        <v>9</v>
      </c>
      <c r="AK4" s="1" t="s">
        <v>9</v>
      </c>
      <c r="AL4" s="1" t="str">
        <f>$AH$1&amp;IF(Cs!CR4&lt;&gt;0,Cs!CR4,"---")</f>
        <v>Operaţiuni prin ---</v>
      </c>
      <c r="AZ4" s="1" t="str">
        <f t="shared" si="5"/>
        <v>www</v>
      </c>
      <c r="BA4" s="1">
        <v>31</v>
      </c>
      <c r="BB4" s="1">
        <v>40</v>
      </c>
      <c r="BC4" s="1">
        <f t="shared" si="2"/>
        <v>1600</v>
      </c>
      <c r="BD4" s="1">
        <f t="shared" si="6"/>
        <v>1201</v>
      </c>
      <c r="BE4" s="1">
        <f t="shared" si="3"/>
        <v>40</v>
      </c>
      <c r="BF4" s="1" t="str">
        <f t="shared" si="4"/>
        <v>www</v>
      </c>
    </row>
    <row r="5" spans="1:58" ht="19.5" customHeight="1" x14ac:dyDescent="0.25">
      <c r="A5" s="133" t="s">
        <v>24</v>
      </c>
      <c r="B5" s="133"/>
      <c r="C5" s="101"/>
      <c r="D5" s="101"/>
      <c r="E5" s="101" t="str">
        <f>IF(OR(N7=2,O2=AJ1),"REGISTRU CASĂ","REGISTRU BANCĂ")</f>
        <v>REGISTRU CASĂ</v>
      </c>
      <c r="F5" s="135" t="str">
        <f>VLOOKUP(N2,AI1:AL21,4,FALSE)</f>
        <v/>
      </c>
      <c r="G5" s="135"/>
      <c r="H5" s="135"/>
      <c r="I5" s="135"/>
      <c r="N5" s="1" t="str">
        <f>IF(N1=AA13,"TOTAL","TOTAL LUNA")</f>
        <v>TOTAL LUNA</v>
      </c>
      <c r="O5" s="1" t="s">
        <v>234</v>
      </c>
      <c r="R5" s="7"/>
      <c r="S5" s="7">
        <f>SUM(R2:R4)-SUM(S3:S4)</f>
        <v>0</v>
      </c>
      <c r="T5" s="7"/>
      <c r="U5" s="1" t="s">
        <v>259</v>
      </c>
      <c r="AA5" s="1" t="s">
        <v>52</v>
      </c>
      <c r="AB5" s="1">
        <v>5</v>
      </c>
      <c r="AC5" s="1" t="s">
        <v>53</v>
      </c>
      <c r="AD5" s="3">
        <f t="shared" si="0"/>
        <v>46143</v>
      </c>
      <c r="AE5" s="3">
        <f t="shared" si="1"/>
        <v>46173</v>
      </c>
      <c r="AF5" s="1">
        <v>31</v>
      </c>
      <c r="AI5" s="1" t="s">
        <v>115</v>
      </c>
      <c r="AJ5" s="1" t="s">
        <v>10</v>
      </c>
      <c r="AK5" s="1" t="s">
        <v>10</v>
      </c>
      <c r="AL5" s="1" t="str">
        <f>$AH$1&amp;IF(Cs!CR5&lt;&gt;0,Cs!CR5,"---")</f>
        <v>Operaţiuni prin ---</v>
      </c>
      <c r="AZ5" s="1" t="str">
        <f t="shared" si="5"/>
        <v>www</v>
      </c>
      <c r="BA5" s="1">
        <v>41</v>
      </c>
      <c r="BB5" s="1">
        <v>50</v>
      </c>
      <c r="BC5" s="1">
        <f t="shared" si="2"/>
        <v>2000</v>
      </c>
      <c r="BD5" s="1">
        <f t="shared" si="6"/>
        <v>1601</v>
      </c>
      <c r="BE5" s="1">
        <f t="shared" si="3"/>
        <v>50</v>
      </c>
      <c r="BF5" s="1" t="str">
        <f t="shared" si="4"/>
        <v>www</v>
      </c>
    </row>
    <row r="6" spans="1:58" ht="21.75" hidden="1" customHeight="1" x14ac:dyDescent="0.25">
      <c r="A6" s="131"/>
      <c r="B6" s="131"/>
      <c r="C6" s="131"/>
      <c r="D6" s="131"/>
      <c r="E6" s="131"/>
      <c r="F6" s="131"/>
      <c r="G6" s="131"/>
      <c r="H6" s="55"/>
      <c r="I6" s="53"/>
      <c r="N6" s="1" t="str">
        <f>VLOOKUP(N2,AI1:AL21,4,FALSE)</f>
        <v/>
      </c>
      <c r="R6" s="7">
        <f>SUMIF(Cs!$CA$7:$CA$33000,S2,Cs!$CE$7:$CE$33000)</f>
        <v>0</v>
      </c>
      <c r="S6" s="7">
        <f>SUMIF(Cs!$CA$7:$CA$33000,S2,Cs!$CF$7:$CF$33000)</f>
        <v>0</v>
      </c>
      <c r="T6" s="7"/>
      <c r="U6" s="1" t="s">
        <v>155</v>
      </c>
      <c r="AA6" s="1" t="s">
        <v>54</v>
      </c>
      <c r="AB6" s="1">
        <v>6</v>
      </c>
      <c r="AC6" s="1" t="s">
        <v>55</v>
      </c>
      <c r="AD6" s="3">
        <f t="shared" si="0"/>
        <v>46174</v>
      </c>
      <c r="AE6" s="3">
        <f t="shared" si="1"/>
        <v>46203</v>
      </c>
      <c r="AF6" s="1">
        <v>30</v>
      </c>
      <c r="AI6" s="1" t="s">
        <v>116</v>
      </c>
      <c r="AJ6" s="1" t="s">
        <v>12</v>
      </c>
      <c r="AK6" s="1" t="s">
        <v>12</v>
      </c>
      <c r="AL6" s="1" t="str">
        <f>$AH$1&amp;IF(Cs!CR6&lt;&gt;0,Cs!CR6,"---")</f>
        <v>Operaţiuni prin ---</v>
      </c>
      <c r="AZ6" s="1" t="str">
        <f t="shared" si="5"/>
        <v>www</v>
      </c>
      <c r="BA6" s="1">
        <v>51</v>
      </c>
      <c r="BB6" s="1">
        <v>60</v>
      </c>
      <c r="BC6" s="1">
        <f t="shared" si="2"/>
        <v>2400</v>
      </c>
      <c r="BD6" s="1">
        <f t="shared" si="6"/>
        <v>2001</v>
      </c>
      <c r="BE6" s="1">
        <f t="shared" si="3"/>
        <v>60</v>
      </c>
      <c r="BF6" s="1" t="str">
        <f t="shared" si="4"/>
        <v>www</v>
      </c>
    </row>
    <row r="7" spans="1:58" s="10" customFormat="1" ht="11.4" x14ac:dyDescent="0.2">
      <c r="A7" s="76" t="s">
        <v>107</v>
      </c>
      <c r="B7" s="76" t="s">
        <v>27</v>
      </c>
      <c r="C7" s="132" t="s">
        <v>28</v>
      </c>
      <c r="D7" s="132"/>
      <c r="E7" s="134" t="s">
        <v>29</v>
      </c>
      <c r="F7" s="132" t="s">
        <v>30</v>
      </c>
      <c r="G7" s="132"/>
      <c r="H7" s="76" t="s">
        <v>108</v>
      </c>
      <c r="I7" s="76" t="s">
        <v>31</v>
      </c>
      <c r="N7" s="10">
        <f>IF(AND(ISERROR(SEARCH("cas",N6,1)),ISERROR(SEARCH("kassz",N6,1)),ISERROR(SEARCH("kasz",N6,1))),1,2)</f>
        <v>1</v>
      </c>
      <c r="R7" s="11"/>
      <c r="S7" s="11"/>
      <c r="T7" s="11"/>
      <c r="U7" s="10" t="str">
        <f>IF(N3&gt;5,"A jobboldali, zöld cellában lehet megadni a listázni kívánt lap számát.","")</f>
        <v/>
      </c>
      <c r="AA7" s="10" t="s">
        <v>56</v>
      </c>
      <c r="AB7" s="10">
        <v>7</v>
      </c>
      <c r="AC7" s="10" t="s">
        <v>57</v>
      </c>
      <c r="AD7" s="12">
        <f t="shared" si="0"/>
        <v>46204</v>
      </c>
      <c r="AE7" s="12">
        <f t="shared" si="1"/>
        <v>46234</v>
      </c>
      <c r="AF7" s="10">
        <v>31</v>
      </c>
      <c r="AI7" s="10" t="s">
        <v>117</v>
      </c>
      <c r="AJ7" s="10" t="s">
        <v>13</v>
      </c>
      <c r="AK7" s="10" t="s">
        <v>13</v>
      </c>
      <c r="AL7" s="10" t="str">
        <f>$AH$1&amp;IF(Cs!CR7&lt;&gt;0,Cs!CR7,"---")</f>
        <v>Operaţiuni prin ---</v>
      </c>
      <c r="AZ7" s="10" t="str">
        <f t="shared" si="5"/>
        <v>www</v>
      </c>
      <c r="BA7" s="10">
        <v>61</v>
      </c>
      <c r="BB7" s="10">
        <v>70</v>
      </c>
      <c r="BC7" s="10">
        <f t="shared" si="2"/>
        <v>2800</v>
      </c>
      <c r="BD7" s="10">
        <f t="shared" si="6"/>
        <v>2401</v>
      </c>
      <c r="BE7" s="10">
        <f t="shared" si="3"/>
        <v>70</v>
      </c>
      <c r="BF7" s="10" t="str">
        <f t="shared" si="4"/>
        <v>www</v>
      </c>
    </row>
    <row r="8" spans="1:58" s="10" customFormat="1" ht="11.4" x14ac:dyDescent="0.2">
      <c r="A8" s="76" t="s">
        <v>109</v>
      </c>
      <c r="B8" s="76" t="s">
        <v>33</v>
      </c>
      <c r="C8" s="76" t="s">
        <v>34</v>
      </c>
      <c r="D8" s="76" t="s">
        <v>35</v>
      </c>
      <c r="E8" s="134"/>
      <c r="F8" s="76" t="s">
        <v>36</v>
      </c>
      <c r="G8" s="76" t="s">
        <v>37</v>
      </c>
      <c r="H8" s="76" t="s">
        <v>110</v>
      </c>
      <c r="I8" s="76" t="s">
        <v>38</v>
      </c>
      <c r="R8" s="11"/>
      <c r="S8" s="11"/>
      <c r="T8" s="11"/>
      <c r="AA8" s="10" t="s">
        <v>58</v>
      </c>
      <c r="AB8" s="10">
        <v>8</v>
      </c>
      <c r="AC8" s="10" t="s">
        <v>59</v>
      </c>
      <c r="AD8" s="12">
        <f t="shared" si="0"/>
        <v>46235</v>
      </c>
      <c r="AE8" s="12">
        <f t="shared" si="1"/>
        <v>46265</v>
      </c>
      <c r="AF8" s="10">
        <v>31</v>
      </c>
      <c r="AI8" s="10" t="s">
        <v>118</v>
      </c>
      <c r="AJ8" s="10" t="s">
        <v>14</v>
      </c>
      <c r="AK8" s="10" t="s">
        <v>14</v>
      </c>
      <c r="AL8" s="10" t="str">
        <f>$AH$1&amp;IF(Cs!CR8&lt;&gt;0,Cs!CR8,"---")</f>
        <v>Operaţiuni prin ---</v>
      </c>
      <c r="AZ8" s="10" t="str">
        <f t="shared" si="5"/>
        <v>www</v>
      </c>
      <c r="BA8" s="10">
        <v>71</v>
      </c>
      <c r="BB8" s="10">
        <v>80</v>
      </c>
      <c r="BC8" s="10">
        <f t="shared" si="2"/>
        <v>3200</v>
      </c>
      <c r="BD8" s="10">
        <f t="shared" si="6"/>
        <v>2801</v>
      </c>
      <c r="BE8" s="10">
        <f t="shared" si="3"/>
        <v>80</v>
      </c>
      <c r="BF8" s="10" t="str">
        <f t="shared" si="4"/>
        <v>www</v>
      </c>
    </row>
    <row r="9" spans="1:58" s="10" customFormat="1" ht="10.199999999999999" x14ac:dyDescent="0.2">
      <c r="A9" s="77">
        <v>1</v>
      </c>
      <c r="B9" s="77">
        <v>2</v>
      </c>
      <c r="C9" s="77">
        <v>3</v>
      </c>
      <c r="D9" s="77">
        <v>4</v>
      </c>
      <c r="E9" s="77">
        <v>5</v>
      </c>
      <c r="F9" s="77">
        <v>6</v>
      </c>
      <c r="G9" s="77">
        <v>7</v>
      </c>
      <c r="H9" s="77">
        <v>8</v>
      </c>
      <c r="I9" s="77">
        <v>9</v>
      </c>
      <c r="R9" s="11"/>
      <c r="S9" s="11"/>
      <c r="T9" s="11"/>
      <c r="AA9" s="10" t="s">
        <v>60</v>
      </c>
      <c r="AB9" s="10">
        <v>9</v>
      </c>
      <c r="AC9" s="10" t="s">
        <v>61</v>
      </c>
      <c r="AD9" s="12">
        <f t="shared" si="0"/>
        <v>46266</v>
      </c>
      <c r="AE9" s="12">
        <f t="shared" si="1"/>
        <v>46295</v>
      </c>
      <c r="AF9" s="10">
        <v>30</v>
      </c>
      <c r="AI9" s="10" t="s">
        <v>119</v>
      </c>
      <c r="AJ9" s="10" t="s">
        <v>15</v>
      </c>
      <c r="AK9" s="10" t="s">
        <v>15</v>
      </c>
      <c r="AL9" s="10" t="str">
        <f>$AH$1&amp;IF(Cs!CR9&lt;&gt;0,Cs!CR9,"---")</f>
        <v>Operaţiuni prin ---</v>
      </c>
      <c r="AZ9" s="10" t="str">
        <f t="shared" si="5"/>
        <v>www</v>
      </c>
      <c r="BA9" s="10">
        <v>81</v>
      </c>
      <c r="BB9" s="10">
        <v>90</v>
      </c>
      <c r="BC9" s="10">
        <f t="shared" si="2"/>
        <v>3600</v>
      </c>
      <c r="BD9" s="10">
        <f t="shared" si="6"/>
        <v>3201</v>
      </c>
      <c r="BE9" s="10">
        <f t="shared" si="3"/>
        <v>90</v>
      </c>
      <c r="BF9" s="10" t="str">
        <f t="shared" si="4"/>
        <v>www</v>
      </c>
    </row>
    <row r="10" spans="1:58" x14ac:dyDescent="0.25">
      <c r="A10" s="78"/>
      <c r="B10" s="78"/>
      <c r="C10" s="78"/>
      <c r="D10" s="78"/>
      <c r="E10" s="79" t="str">
        <f>IF(N4=1,U1,U2)</f>
        <v xml:space="preserve">Sold luna precedentă: </v>
      </c>
      <c r="F10" s="80">
        <f>ROUND(S5,2)</f>
        <v>0</v>
      </c>
      <c r="G10" s="80"/>
      <c r="H10" s="80"/>
      <c r="I10" s="78"/>
      <c r="L10" s="1">
        <f>ROUND(SUM(N4,-1)*P2,0)</f>
        <v>0</v>
      </c>
      <c r="N10" s="4" t="s">
        <v>0</v>
      </c>
      <c r="O10" s="1" t="s">
        <v>146</v>
      </c>
      <c r="R10" s="1" t="s">
        <v>142</v>
      </c>
      <c r="S10" s="1" t="s">
        <v>143</v>
      </c>
      <c r="T10" s="1" t="s">
        <v>42</v>
      </c>
      <c r="U10" s="1" t="s">
        <v>43</v>
      </c>
      <c r="V10" s="1" t="s">
        <v>144</v>
      </c>
      <c r="W10" s="1" t="s">
        <v>145</v>
      </c>
      <c r="AA10" s="1" t="s">
        <v>62</v>
      </c>
      <c r="AB10" s="1">
        <v>10</v>
      </c>
      <c r="AC10" s="1" t="s">
        <v>63</v>
      </c>
      <c r="AD10" s="3">
        <f t="shared" si="0"/>
        <v>46296</v>
      </c>
      <c r="AE10" s="3">
        <f t="shared" si="1"/>
        <v>46326</v>
      </c>
      <c r="AF10" s="1">
        <v>31</v>
      </c>
      <c r="AI10" s="1" t="s">
        <v>120</v>
      </c>
      <c r="AJ10" s="1" t="s">
        <v>16</v>
      </c>
      <c r="AK10" s="1" t="s">
        <v>16</v>
      </c>
      <c r="AL10" s="1" t="str">
        <f>$AH$1&amp;IF(Cs!CR10&lt;&gt;0,Cs!CR10,"---")</f>
        <v>Operaţiuni prin ---</v>
      </c>
      <c r="AZ10" s="1" t="str">
        <f t="shared" si="5"/>
        <v>www</v>
      </c>
      <c r="BA10" s="1">
        <v>91</v>
      </c>
      <c r="BB10" s="1">
        <v>100</v>
      </c>
      <c r="BC10" s="1">
        <f t="shared" si="2"/>
        <v>4000</v>
      </c>
      <c r="BD10" s="1">
        <f t="shared" si="6"/>
        <v>3601</v>
      </c>
      <c r="BE10" s="1">
        <f t="shared" si="3"/>
        <v>100</v>
      </c>
      <c r="BF10" s="1" t="str">
        <f t="shared" si="4"/>
        <v>www</v>
      </c>
    </row>
    <row r="11" spans="1:58" x14ac:dyDescent="0.25">
      <c r="A11" s="1" t="str">
        <f>IF(L11&lt;=$P$3,L11,"")</f>
        <v/>
      </c>
      <c r="B11" s="4" t="str">
        <f>IF(N10&lt;&gt;N11,N11,"")</f>
        <v xml:space="preserve"> </v>
      </c>
      <c r="C11" s="1" t="str">
        <f>TRIM(IF(L11&lt;=$P$3,VLOOKUP(L11,Cs!$CA$7:$CN$33000,13,FALSE),""))</f>
        <v/>
      </c>
      <c r="D11" s="1" t="str">
        <f>TRIM(IF(L11&lt;=$P$3,VLOOKUP(L11,Cs!$CA$7:$CN$33000,14,FALSE),""))</f>
        <v/>
      </c>
      <c r="E11" s="1" t="str">
        <f>IF(L11&lt;=$P$3,TRIM(R11&amp;" "&amp;S11&amp;" "&amp;T11),IF(L10=$P$3,$N$5,""))</f>
        <v>TOTAL LUNA</v>
      </c>
      <c r="F11" s="19">
        <f>IF(L11&lt;=$P$3,IF(U11&lt;&gt;0,U11,""),IF(L10=$P$3,$R$6,""))</f>
        <v>0</v>
      </c>
      <c r="G11" s="19">
        <f>IF(L11&lt;=$P$3,IF(V11&lt;&gt;0,V11,""),IF(L10=$P$3,$S$6,""))</f>
        <v>0</v>
      </c>
      <c r="H11" s="19">
        <f>IF(AND(N11&lt;&gt;N12,N11&lt;&gt;" "),SUM($F$10:F11)-SUM($G$10:G11),IF(L10=$P$3,H10,""))</f>
        <v>0</v>
      </c>
      <c r="I11" s="13" t="str">
        <f t="shared" ref="I11:I50" si="7">IF($P$3&gt;=L11,VLOOKUP(W11,Csfi,2,FALSE),"")</f>
        <v/>
      </c>
      <c r="L11" s="1">
        <f>L10+1</f>
        <v>1</v>
      </c>
      <c r="N11" s="4" t="str">
        <f>IF(L11&lt;=$P$3,VLOOKUP(L11,Cs!$CA$7:$CN$33000,3,FALSE),IF(L10=$P$3," ",""))</f>
        <v xml:space="preserve"> </v>
      </c>
      <c r="O11" s="1" t="str">
        <f>IF(L11&lt;=$P$3,VLOOKUP(L11,Cs!$CA$7:$CN$33000,8,FALSE),"")</f>
        <v/>
      </c>
      <c r="R11" s="4" t="str">
        <f>IF(L11&lt;=$P$3,IF(VLOOKUP(L11,Cs!$CA$7:$CN$33000,10,FALSE)&lt;&gt;0,VLOOKUP(L11,Cs!$CA$7:$CN$33000,10,FALSE),""),"")</f>
        <v/>
      </c>
      <c r="S11" s="1" t="str">
        <f>IF(L11&lt;=$P$3,VLOOKUP(L11,Cs!$CA$7:$CN$33000,11,FALSE),"")</f>
        <v/>
      </c>
      <c r="T11" s="1" t="str">
        <f>IF(L11&lt;=$P$3,VLOOKUP(L11,Cs!$CA$7:$CN$33000,12,FALSE),"")</f>
        <v/>
      </c>
      <c r="U11" s="1" t="str">
        <f>IF(L11&lt;=$P$3,VLOOKUP(L11,Cs!$CA$7:$CN$33000,5,FALSE),"")</f>
        <v/>
      </c>
      <c r="V11" s="1" t="str">
        <f>IF(L11&lt;=$P$3,VLOOKUP(L11,Cs!$CA$7:$CN$33000,6,FALSE),"")</f>
        <v/>
      </c>
      <c r="W11" s="1" t="str">
        <f>IF(L11&lt;=$P$3,VLOOKUP(L11,Cs!$CA$7:$CN$33000,7,FALSE),"")</f>
        <v/>
      </c>
      <c r="AA11" s="1" t="s">
        <v>64</v>
      </c>
      <c r="AB11" s="1">
        <v>11</v>
      </c>
      <c r="AC11" s="1" t="s">
        <v>65</v>
      </c>
      <c r="AD11" s="3">
        <f t="shared" si="0"/>
        <v>46327</v>
      </c>
      <c r="AE11" s="3">
        <f t="shared" si="1"/>
        <v>46356</v>
      </c>
      <c r="AF11" s="1">
        <v>30</v>
      </c>
      <c r="AI11" s="1" t="s">
        <v>121</v>
      </c>
      <c r="AJ11" s="1" t="s">
        <v>17</v>
      </c>
      <c r="AK11" s="1" t="s">
        <v>17</v>
      </c>
      <c r="AL11" s="1" t="str">
        <f>$AH$1&amp;IF(Cs!CR11&lt;&gt;0,Cs!CR11,"---")</f>
        <v>Operaţiuni prin ---</v>
      </c>
      <c r="AZ11" s="1" t="str">
        <f t="shared" si="5"/>
        <v>www</v>
      </c>
      <c r="BA11" s="1">
        <v>101</v>
      </c>
      <c r="BB11" s="1">
        <v>110</v>
      </c>
      <c r="BC11" s="1">
        <f t="shared" si="2"/>
        <v>4400</v>
      </c>
      <c r="BD11" s="1">
        <f t="shared" si="6"/>
        <v>4001</v>
      </c>
      <c r="BE11" s="1">
        <f t="shared" si="3"/>
        <v>110</v>
      </c>
      <c r="BF11" s="1" t="str">
        <f t="shared" si="4"/>
        <v>www</v>
      </c>
    </row>
    <row r="12" spans="1:58" x14ac:dyDescent="0.25">
      <c r="A12" s="1" t="str">
        <f t="shared" ref="A12:A41" si="8">IF(L12&lt;=$P$3,L12,"")</f>
        <v/>
      </c>
      <c r="B12" s="4" t="str">
        <f t="shared" ref="B12:B41" si="9">IF(N11&lt;&gt;N12,N12,"")</f>
        <v/>
      </c>
      <c r="C12" s="1" t="str">
        <f>TRIM(IF(L12&lt;=$P$3,VLOOKUP(L12,Cs!$CA$7:$CN$33000,13,FALSE),""))</f>
        <v/>
      </c>
      <c r="D12" s="1" t="str">
        <f>TRIM(IF(L12&lt;=$P$3,VLOOKUP(L12,Cs!$CA$7:$CN$33000,14,FALSE),""))</f>
        <v/>
      </c>
      <c r="E12" s="1" t="str">
        <f t="shared" ref="E12:E50" si="10">IF(L12&lt;=$P$3,TRIM(R12&amp;" "&amp;S12&amp;" "&amp;T12),IF(L11=$P$3,$N$5,""))</f>
        <v/>
      </c>
      <c r="F12" s="19" t="str">
        <f t="shared" ref="F12:F50" si="11">IF(L12&lt;=$P$3,IF(U12&lt;&gt;0,U12,""),IF(L11=$P$3,$R$6,""))</f>
        <v/>
      </c>
      <c r="G12" s="19" t="str">
        <f t="shared" ref="G12:G50" si="12">IF(L12&lt;=$P$3,IF(V12&lt;&gt;0,V12,""),IF(L11=$P$3,$S$6,""))</f>
        <v/>
      </c>
      <c r="H12" s="19" t="str">
        <f>IF(AND(N12&lt;&gt;N13,N12&lt;&gt;" "),SUM($F$10:F12)-SUM($G$10:G12),IF(L11=$P$3,H11,""))</f>
        <v/>
      </c>
      <c r="I12" s="13" t="str">
        <f t="shared" si="7"/>
        <v/>
      </c>
      <c r="L12" s="1">
        <f t="shared" ref="L12:L50" si="13">L11+1</f>
        <v>2</v>
      </c>
      <c r="N12" s="4" t="str">
        <f>IF(L12&lt;=$P$3,VLOOKUP(L12,Cs!$CA$7:$CN$33000,3,FALSE),IF(L11=$P$3," ",""))</f>
        <v/>
      </c>
      <c r="O12" s="1" t="str">
        <f>IF(L12&lt;=$P$3,VLOOKUP(L12,Cs!$CA$7:$CN$33000,8,FALSE),"")</f>
        <v/>
      </c>
      <c r="R12" s="4" t="str">
        <f>IF(L12&lt;=$P$3,IF(VLOOKUP(L12,Cs!$CA$7:$CN$33000,10,FALSE)&lt;&gt;0,VLOOKUP(L12,Cs!$CA$7:$CN$33000,10,FALSE),""),"")</f>
        <v/>
      </c>
      <c r="S12" s="1" t="str">
        <f>IF(L12&lt;=$P$3,VLOOKUP(L12,Cs!$CA$7:$CN$33000,11,FALSE),"")</f>
        <v/>
      </c>
      <c r="T12" s="1" t="str">
        <f>IF(L12&lt;=$P$3,VLOOKUP(L12,Cs!$CA$7:$CN$33000,12,FALSE),"")</f>
        <v/>
      </c>
      <c r="U12" s="1" t="str">
        <f>IF(L12&lt;=$P$3,VLOOKUP(L12,Cs!$CA$7:$CN$33000,5,FALSE),"")</f>
        <v/>
      </c>
      <c r="V12" s="1" t="str">
        <f>IF(L12&lt;=$P$3,VLOOKUP(L12,Cs!$CA$7:$CN$33000,6,FALSE),"")</f>
        <v/>
      </c>
      <c r="W12" s="1" t="str">
        <f>IF(L12&lt;=$P$3,VLOOKUP(L12,Cs!$CA$7:$CN$33000,7,FALSE),"")</f>
        <v/>
      </c>
      <c r="AA12" s="1" t="s">
        <v>66</v>
      </c>
      <c r="AB12" s="1">
        <v>12</v>
      </c>
      <c r="AC12" s="1" t="s">
        <v>67</v>
      </c>
      <c r="AD12" s="3">
        <f t="shared" si="0"/>
        <v>46357</v>
      </c>
      <c r="AE12" s="3">
        <f t="shared" si="1"/>
        <v>46387</v>
      </c>
      <c r="AF12" s="1">
        <v>31</v>
      </c>
      <c r="AI12" s="1" t="s">
        <v>122</v>
      </c>
      <c r="AJ12" s="1" t="s">
        <v>18</v>
      </c>
      <c r="AK12" s="1" t="s">
        <v>18</v>
      </c>
      <c r="AL12" s="1" t="str">
        <f>$AH$1&amp;IF(Cs!CR12&lt;&gt;0,Cs!CR12,"---")</f>
        <v>Operaţiuni prin ---</v>
      </c>
      <c r="AZ12" s="1" t="str">
        <f t="shared" si="5"/>
        <v>www</v>
      </c>
      <c r="BA12" s="1">
        <v>111</v>
      </c>
      <c r="BB12" s="1">
        <v>120</v>
      </c>
      <c r="BC12" s="1">
        <f t="shared" si="2"/>
        <v>4800</v>
      </c>
      <c r="BD12" s="1">
        <f t="shared" si="6"/>
        <v>4401</v>
      </c>
      <c r="BE12" s="1">
        <f t="shared" si="3"/>
        <v>120</v>
      </c>
      <c r="BF12" s="1" t="str">
        <f t="shared" si="4"/>
        <v>www</v>
      </c>
    </row>
    <row r="13" spans="1:58" x14ac:dyDescent="0.25">
      <c r="A13" s="1" t="str">
        <f t="shared" si="8"/>
        <v/>
      </c>
      <c r="B13" s="4" t="str">
        <f t="shared" si="9"/>
        <v/>
      </c>
      <c r="C13" s="1" t="str">
        <f>TRIM(IF(L13&lt;=$P$3,VLOOKUP(L13,Cs!$CA$7:$CN$33000,13,FALSE),""))</f>
        <v/>
      </c>
      <c r="D13" s="1" t="str">
        <f>TRIM(IF(L13&lt;=$P$3,VLOOKUP(L13,Cs!$CA$7:$CN$33000,14,FALSE),""))</f>
        <v/>
      </c>
      <c r="E13" s="1" t="str">
        <f t="shared" si="10"/>
        <v/>
      </c>
      <c r="F13" s="19" t="str">
        <f t="shared" si="11"/>
        <v/>
      </c>
      <c r="G13" s="19" t="str">
        <f t="shared" si="12"/>
        <v/>
      </c>
      <c r="H13" s="19" t="str">
        <f>IF(AND(N13&lt;&gt;N14,N13&lt;&gt;" "),SUM($F$10:F13)-SUM($G$10:G13),IF(L12=$P$3,H12,""))</f>
        <v/>
      </c>
      <c r="I13" s="13" t="str">
        <f t="shared" si="7"/>
        <v/>
      </c>
      <c r="L13" s="1">
        <f t="shared" si="13"/>
        <v>3</v>
      </c>
      <c r="N13" s="4" t="str">
        <f>IF(L13&lt;=$P$3,VLOOKUP(L13,Cs!$CA$7:$CN$33000,3,FALSE),IF(L12=$P$3," ",""))</f>
        <v/>
      </c>
      <c r="O13" s="1" t="str">
        <f>IF(L13&lt;=$P$3,VLOOKUP(L13,Cs!$CA$7:$CN$33000,8,FALSE),"")</f>
        <v/>
      </c>
      <c r="R13" s="4" t="str">
        <f>IF(L13&lt;=$P$3,IF(VLOOKUP(L13,Cs!$CA$7:$CN$33000,10,FALSE)&lt;&gt;0,VLOOKUP(L13,Cs!$CA$7:$CN$33000,10,FALSE),""),"")</f>
        <v/>
      </c>
      <c r="S13" s="1" t="str">
        <f>IF(L13&lt;=$P$3,VLOOKUP(L13,Cs!$CA$7:$CN$33000,11,FALSE),"")</f>
        <v/>
      </c>
      <c r="T13" s="1" t="str">
        <f>IF(L13&lt;=$P$3,VLOOKUP(L13,Cs!$CA$7:$CN$33000,12,FALSE),"")</f>
        <v/>
      </c>
      <c r="U13" s="1" t="str">
        <f>IF(L13&lt;=$P$3,VLOOKUP(L13,Cs!$CA$7:$CN$33000,5,FALSE),"")</f>
        <v/>
      </c>
      <c r="V13" s="1" t="str">
        <f>IF(L13&lt;=$P$3,VLOOKUP(L13,Cs!$CA$7:$CN$33000,6,FALSE),"")</f>
        <v/>
      </c>
      <c r="W13" s="1" t="str">
        <f>IF(L13&lt;=$P$3,VLOOKUP(L13,Cs!$CA$7:$CN$33000,7,FALSE),"")</f>
        <v/>
      </c>
      <c r="AA13" s="1" t="s">
        <v>105</v>
      </c>
      <c r="AC13" s="1" t="s">
        <v>111</v>
      </c>
      <c r="AD13" s="3">
        <f>DATE($I$4,AB1,1)</f>
        <v>46023</v>
      </c>
      <c r="AE13" s="3">
        <f>DATE($I$4,AB12,AF12)</f>
        <v>46387</v>
      </c>
      <c r="AI13" s="1" t="s">
        <v>123</v>
      </c>
      <c r="AJ13" s="1" t="s">
        <v>19</v>
      </c>
      <c r="AK13" s="1" t="s">
        <v>19</v>
      </c>
      <c r="AL13" s="1" t="str">
        <f>$AH$1&amp;IF(Cs!CR13&lt;&gt;0,Cs!CR13,"---")</f>
        <v>Operaţiuni prin ---</v>
      </c>
      <c r="AZ13" s="1" t="str">
        <f t="shared" si="5"/>
        <v>www</v>
      </c>
      <c r="BA13" s="1">
        <v>121</v>
      </c>
      <c r="BB13" s="1">
        <v>130</v>
      </c>
      <c r="BC13" s="1">
        <f t="shared" si="2"/>
        <v>5200</v>
      </c>
      <c r="BD13" s="1">
        <f t="shared" si="6"/>
        <v>4801</v>
      </c>
      <c r="BE13" s="1">
        <f t="shared" si="3"/>
        <v>130</v>
      </c>
      <c r="BF13" s="1" t="str">
        <f t="shared" si="4"/>
        <v>www</v>
      </c>
    </row>
    <row r="14" spans="1:58" x14ac:dyDescent="0.25">
      <c r="A14" s="1" t="str">
        <f t="shared" si="8"/>
        <v/>
      </c>
      <c r="B14" s="4" t="str">
        <f t="shared" si="9"/>
        <v/>
      </c>
      <c r="C14" s="1" t="str">
        <f>TRIM(IF(L14&lt;=$P$3,VLOOKUP(L14,Cs!$CA$7:$CN$33000,13,FALSE),""))</f>
        <v/>
      </c>
      <c r="D14" s="1" t="str">
        <f>TRIM(IF(L14&lt;=$P$3,VLOOKUP(L14,Cs!$CA$7:$CN$33000,14,FALSE),""))</f>
        <v/>
      </c>
      <c r="E14" s="1" t="str">
        <f t="shared" si="10"/>
        <v/>
      </c>
      <c r="F14" s="19" t="str">
        <f t="shared" si="11"/>
        <v/>
      </c>
      <c r="G14" s="19" t="str">
        <f t="shared" si="12"/>
        <v/>
      </c>
      <c r="H14" s="19" t="str">
        <f>IF(AND(N14&lt;&gt;N15,N14&lt;&gt;" "),SUM($F$10:F14)-SUM($G$10:G14),IF(L13=$P$3,H13,""))</f>
        <v/>
      </c>
      <c r="I14" s="13" t="str">
        <f t="shared" si="7"/>
        <v/>
      </c>
      <c r="L14" s="1">
        <f t="shared" si="13"/>
        <v>4</v>
      </c>
      <c r="N14" s="4" t="str">
        <f>IF(L14&lt;=$P$3,VLOOKUP(L14,Cs!$CA$7:$CN$33000,3,FALSE),IF(L13=$P$3," ",""))</f>
        <v/>
      </c>
      <c r="O14" s="1" t="str">
        <f>IF(L14&lt;=$P$3,VLOOKUP(L14,Cs!$CA$7:$CN$33000,8,FALSE),"")</f>
        <v/>
      </c>
      <c r="R14" s="4" t="str">
        <f>IF(L14&lt;=$P$3,IF(VLOOKUP(L14,Cs!$CA$7:$CN$33000,10,FALSE)&lt;&gt;0,VLOOKUP(L14,Cs!$CA$7:$CN$33000,10,FALSE),""),"")</f>
        <v/>
      </c>
      <c r="S14" s="1" t="str">
        <f>IF(L14&lt;=$P$3,VLOOKUP(L14,Cs!$CA$7:$CN$33000,11,FALSE),"")</f>
        <v/>
      </c>
      <c r="T14" s="1" t="str">
        <f>IF(L14&lt;=$P$3,VLOOKUP(L14,Cs!$CA$7:$CN$33000,12,FALSE),"")</f>
        <v/>
      </c>
      <c r="U14" s="1" t="str">
        <f>IF(L14&lt;=$P$3,VLOOKUP(L14,Cs!$CA$7:$CN$33000,5,FALSE),"")</f>
        <v/>
      </c>
      <c r="V14" s="1" t="str">
        <f>IF(L14&lt;=$P$3,VLOOKUP(L14,Cs!$CA$7:$CN$33000,6,FALSE),"")</f>
        <v/>
      </c>
      <c r="W14" s="1" t="str">
        <f>IF(L14&lt;=$P$3,VLOOKUP(L14,Cs!$CA$7:$CN$33000,7,FALSE),"")</f>
        <v/>
      </c>
      <c r="AI14" s="1" t="s">
        <v>124</v>
      </c>
      <c r="AJ14" s="1" t="s">
        <v>132</v>
      </c>
      <c r="AK14" s="1" t="s">
        <v>132</v>
      </c>
      <c r="AL14" s="1" t="str">
        <f>$AH$1&amp;IF(Cs!CR14&lt;&gt;0,Cs!CR14,"---")</f>
        <v>Operaţiuni prin ---</v>
      </c>
      <c r="AZ14" s="1" t="str">
        <f t="shared" si="5"/>
        <v>www</v>
      </c>
      <c r="BA14" s="1">
        <v>131</v>
      </c>
      <c r="BB14" s="1">
        <v>140</v>
      </c>
      <c r="BC14" s="1">
        <f t="shared" si="2"/>
        <v>5600</v>
      </c>
      <c r="BD14" s="1">
        <f t="shared" si="6"/>
        <v>5201</v>
      </c>
      <c r="BE14" s="1">
        <f t="shared" si="3"/>
        <v>140</v>
      </c>
      <c r="BF14" s="1" t="str">
        <f t="shared" si="4"/>
        <v>www</v>
      </c>
    </row>
    <row r="15" spans="1:58" x14ac:dyDescent="0.25">
      <c r="A15" s="1" t="str">
        <f t="shared" si="8"/>
        <v/>
      </c>
      <c r="B15" s="4" t="str">
        <f t="shared" si="9"/>
        <v/>
      </c>
      <c r="C15" s="1" t="str">
        <f>TRIM(IF(L15&lt;=$P$3,VLOOKUP(L15,Cs!$CA$7:$CN$33000,13,FALSE),""))</f>
        <v/>
      </c>
      <c r="D15" s="1" t="str">
        <f>TRIM(IF(L15&lt;=$P$3,VLOOKUP(L15,Cs!$CA$7:$CN$33000,14,FALSE),""))</f>
        <v/>
      </c>
      <c r="E15" s="1" t="str">
        <f t="shared" si="10"/>
        <v/>
      </c>
      <c r="F15" s="19" t="str">
        <f t="shared" si="11"/>
        <v/>
      </c>
      <c r="G15" s="19" t="str">
        <f t="shared" si="12"/>
        <v/>
      </c>
      <c r="H15" s="19" t="str">
        <f>IF(AND(N15&lt;&gt;N16,N15&lt;&gt;" "),SUM($F$10:F15)-SUM($G$10:G15),IF(L14=$P$3,H14,""))</f>
        <v/>
      </c>
      <c r="I15" s="13" t="str">
        <f t="shared" si="7"/>
        <v/>
      </c>
      <c r="L15" s="1">
        <f t="shared" si="13"/>
        <v>5</v>
      </c>
      <c r="N15" s="4" t="str">
        <f>IF(L15&lt;=$P$3,VLOOKUP(L15,Cs!$CA$7:$CN$33000,3,FALSE),IF(L14=$P$3," ",""))</f>
        <v/>
      </c>
      <c r="O15" s="1" t="str">
        <f>IF(L15&lt;=$P$3,VLOOKUP(L15,Cs!$CA$7:$CN$33000,8,FALSE),"")</f>
        <v/>
      </c>
      <c r="R15" s="4" t="str">
        <f>IF(L15&lt;=$P$3,IF(VLOOKUP(L15,Cs!$CA$7:$CN$33000,10,FALSE)&lt;&gt;0,VLOOKUP(L15,Cs!$CA$7:$CN$33000,10,FALSE),""),"")</f>
        <v/>
      </c>
      <c r="S15" s="1" t="str">
        <f>IF(L15&lt;=$P$3,VLOOKUP(L15,Cs!$CA$7:$CN$33000,11,FALSE),"")</f>
        <v/>
      </c>
      <c r="T15" s="1" t="str">
        <f>IF(L15&lt;=$P$3,VLOOKUP(L15,Cs!$CA$7:$CN$33000,12,FALSE),"")</f>
        <v/>
      </c>
      <c r="U15" s="1" t="str">
        <f>IF(L15&lt;=$P$3,VLOOKUP(L15,Cs!$CA$7:$CN$33000,5,FALSE),"")</f>
        <v/>
      </c>
      <c r="V15" s="1" t="str">
        <f>IF(L15&lt;=$P$3,VLOOKUP(L15,Cs!$CA$7:$CN$33000,6,FALSE),"")</f>
        <v/>
      </c>
      <c r="W15" s="1" t="str">
        <f>IF(L15&lt;=$P$3,VLOOKUP(L15,Cs!$CA$7:$CN$33000,7,FALSE),"")</f>
        <v/>
      </c>
      <c r="AI15" s="1" t="s">
        <v>125</v>
      </c>
      <c r="AJ15" s="1" t="s">
        <v>133</v>
      </c>
      <c r="AK15" s="1" t="s">
        <v>133</v>
      </c>
      <c r="AL15" s="1" t="str">
        <f>$AH$1&amp;IF(Cs!CR15&lt;&gt;0,Cs!CR15,"---")</f>
        <v>Operaţiuni prin ---</v>
      </c>
      <c r="AZ15" s="1" t="str">
        <f t="shared" si="5"/>
        <v>www</v>
      </c>
      <c r="BA15" s="1">
        <v>141</v>
      </c>
      <c r="BB15" s="1">
        <v>150</v>
      </c>
      <c r="BC15" s="1">
        <f t="shared" si="2"/>
        <v>6000</v>
      </c>
      <c r="BD15" s="1">
        <f t="shared" si="6"/>
        <v>5601</v>
      </c>
      <c r="BE15" s="1">
        <f t="shared" si="3"/>
        <v>150</v>
      </c>
      <c r="BF15" s="1" t="str">
        <f t="shared" si="4"/>
        <v>www</v>
      </c>
    </row>
    <row r="16" spans="1:58" x14ac:dyDescent="0.25">
      <c r="A16" s="1" t="str">
        <f t="shared" si="8"/>
        <v/>
      </c>
      <c r="B16" s="4" t="str">
        <f t="shared" si="9"/>
        <v/>
      </c>
      <c r="C16" s="1" t="str">
        <f>TRIM(IF(L16&lt;=$P$3,VLOOKUP(L16,Cs!$CA$7:$CN$33000,13,FALSE),""))</f>
        <v/>
      </c>
      <c r="D16" s="1" t="str">
        <f>TRIM(IF(L16&lt;=$P$3,VLOOKUP(L16,Cs!$CA$7:$CN$33000,14,FALSE),""))</f>
        <v/>
      </c>
      <c r="E16" s="1" t="str">
        <f t="shared" si="10"/>
        <v/>
      </c>
      <c r="F16" s="19" t="str">
        <f t="shared" si="11"/>
        <v/>
      </c>
      <c r="G16" s="19" t="str">
        <f t="shared" si="12"/>
        <v/>
      </c>
      <c r="H16" s="19" t="str">
        <f>IF(AND(N16&lt;&gt;N17,N16&lt;&gt;" "),SUM($F$10:F16)-SUM($G$10:G16),IF(L15=$P$3,H15,""))</f>
        <v/>
      </c>
      <c r="I16" s="13" t="str">
        <f t="shared" si="7"/>
        <v/>
      </c>
      <c r="L16" s="1">
        <f t="shared" si="13"/>
        <v>6</v>
      </c>
      <c r="N16" s="4" t="str">
        <f>IF(L16&lt;=$P$3,VLOOKUP(L16,Cs!$CA$7:$CN$33000,3,FALSE),IF(L15=$P$3," ",""))</f>
        <v/>
      </c>
      <c r="O16" s="1" t="str">
        <f>IF(L16&lt;=$P$3,VLOOKUP(L16,Cs!$CA$7:$CN$33000,8,FALSE),"")</f>
        <v/>
      </c>
      <c r="R16" s="4" t="str">
        <f>IF(L16&lt;=$P$3,IF(VLOOKUP(L16,Cs!$CA$7:$CN$33000,10,FALSE)&lt;&gt;0,VLOOKUP(L16,Cs!$CA$7:$CN$33000,10,FALSE),""),"")</f>
        <v/>
      </c>
      <c r="S16" s="1" t="str">
        <f>IF(L16&lt;=$P$3,VLOOKUP(L16,Cs!$CA$7:$CN$33000,11,FALSE),"")</f>
        <v/>
      </c>
      <c r="T16" s="1" t="str">
        <f>IF(L16&lt;=$P$3,VLOOKUP(L16,Cs!$CA$7:$CN$33000,12,FALSE),"")</f>
        <v/>
      </c>
      <c r="U16" s="1" t="str">
        <f>IF(L16&lt;=$P$3,VLOOKUP(L16,Cs!$CA$7:$CN$33000,5,FALSE),"")</f>
        <v/>
      </c>
      <c r="V16" s="1" t="str">
        <f>IF(L16&lt;=$P$3,VLOOKUP(L16,Cs!$CA$7:$CN$33000,6,FALSE),"")</f>
        <v/>
      </c>
      <c r="W16" s="1" t="str">
        <f>IF(L16&lt;=$P$3,VLOOKUP(L16,Cs!$CA$7:$CN$33000,7,FALSE),"")</f>
        <v/>
      </c>
      <c r="AI16" s="1" t="s">
        <v>126</v>
      </c>
      <c r="AJ16" s="1" t="s">
        <v>134</v>
      </c>
      <c r="AK16" s="1" t="s">
        <v>134</v>
      </c>
      <c r="AL16" s="1" t="str">
        <f>$AH$1&amp;IF(Cs!CR16&lt;&gt;0,Cs!CR16,"---")</f>
        <v>Operaţiuni prin ---</v>
      </c>
      <c r="AZ16" s="1" t="str">
        <f t="shared" si="5"/>
        <v>www</v>
      </c>
      <c r="BA16" s="1">
        <v>151</v>
      </c>
      <c r="BB16" s="1">
        <v>160</v>
      </c>
      <c r="BC16" s="1">
        <f t="shared" si="2"/>
        <v>6400</v>
      </c>
      <c r="BD16" s="1">
        <f t="shared" si="6"/>
        <v>6001</v>
      </c>
      <c r="BE16" s="1">
        <f t="shared" si="3"/>
        <v>160</v>
      </c>
      <c r="BF16" s="1" t="str">
        <f t="shared" si="4"/>
        <v>www</v>
      </c>
    </row>
    <row r="17" spans="1:58" x14ac:dyDescent="0.25">
      <c r="A17" s="1" t="str">
        <f t="shared" si="8"/>
        <v/>
      </c>
      <c r="B17" s="4" t="str">
        <f t="shared" si="9"/>
        <v/>
      </c>
      <c r="C17" s="1" t="str">
        <f>TRIM(IF(L17&lt;=$P$3,VLOOKUP(L17,Cs!$CA$7:$CN$33000,13,FALSE),""))</f>
        <v/>
      </c>
      <c r="D17" s="1" t="str">
        <f>TRIM(IF(L17&lt;=$P$3,VLOOKUP(L17,Cs!$CA$7:$CN$33000,14,FALSE),""))</f>
        <v/>
      </c>
      <c r="E17" s="1" t="str">
        <f t="shared" si="10"/>
        <v/>
      </c>
      <c r="F17" s="19" t="str">
        <f t="shared" si="11"/>
        <v/>
      </c>
      <c r="G17" s="19" t="str">
        <f t="shared" si="12"/>
        <v/>
      </c>
      <c r="H17" s="19" t="str">
        <f>IF(AND(N17&lt;&gt;N18,N17&lt;&gt;" "),SUM($F$10:F17)-SUM($G$10:G17),IF(L16=$P$3,H16,""))</f>
        <v/>
      </c>
      <c r="I17" s="13" t="str">
        <f t="shared" si="7"/>
        <v/>
      </c>
      <c r="L17" s="1">
        <f t="shared" si="13"/>
        <v>7</v>
      </c>
      <c r="N17" s="4" t="str">
        <f>IF(L17&lt;=$P$3,VLOOKUP(L17,Cs!$CA$7:$CN$33000,3,FALSE),IF(L16=$P$3," ",""))</f>
        <v/>
      </c>
      <c r="O17" s="1" t="str">
        <f>IF(L17&lt;=$P$3,VLOOKUP(L17,Cs!$CA$7:$CN$33000,8,FALSE),"")</f>
        <v/>
      </c>
      <c r="R17" s="4" t="str">
        <f>IF(L17&lt;=$P$3,IF(VLOOKUP(L17,Cs!$CA$7:$CN$33000,10,FALSE)&lt;&gt;0,VLOOKUP(L17,Cs!$CA$7:$CN$33000,10,FALSE),""),"")</f>
        <v/>
      </c>
      <c r="S17" s="1" t="str">
        <f>IF(L17&lt;=$P$3,VLOOKUP(L17,Cs!$CA$7:$CN$33000,11,FALSE),"")</f>
        <v/>
      </c>
      <c r="T17" s="1" t="str">
        <f>IF(L17&lt;=$P$3,VLOOKUP(L17,Cs!$CA$7:$CN$33000,12,FALSE),"")</f>
        <v/>
      </c>
      <c r="U17" s="1" t="str">
        <f>IF(L17&lt;=$P$3,VLOOKUP(L17,Cs!$CA$7:$CN$33000,5,FALSE),"")</f>
        <v/>
      </c>
      <c r="V17" s="1" t="str">
        <f>IF(L17&lt;=$P$3,VLOOKUP(L17,Cs!$CA$7:$CN$33000,6,FALSE),"")</f>
        <v/>
      </c>
      <c r="W17" s="1" t="str">
        <f>IF(L17&lt;=$P$3,VLOOKUP(L17,Cs!$CA$7:$CN$33000,7,FALSE),"")</f>
        <v/>
      </c>
      <c r="AI17" s="1" t="s">
        <v>127</v>
      </c>
      <c r="AJ17" s="1" t="s">
        <v>135</v>
      </c>
      <c r="AK17" s="1" t="s">
        <v>135</v>
      </c>
      <c r="AL17" s="1" t="str">
        <f>$AH$1&amp;IF(Cs!CR17&lt;&gt;0,Cs!CR17,"---")</f>
        <v>Operaţiuni prin ---</v>
      </c>
      <c r="AZ17" s="1" t="str">
        <f t="shared" si="5"/>
        <v>www</v>
      </c>
      <c r="BA17" s="1">
        <v>161</v>
      </c>
      <c r="BB17" s="1">
        <v>170</v>
      </c>
      <c r="BC17" s="1">
        <f t="shared" si="2"/>
        <v>6800</v>
      </c>
      <c r="BD17" s="1">
        <f t="shared" si="6"/>
        <v>6401</v>
      </c>
      <c r="BE17" s="1">
        <f t="shared" si="3"/>
        <v>170</v>
      </c>
      <c r="BF17" s="1" t="str">
        <f t="shared" si="4"/>
        <v>www</v>
      </c>
    </row>
    <row r="18" spans="1:58" x14ac:dyDescent="0.25">
      <c r="A18" s="1" t="str">
        <f t="shared" si="8"/>
        <v/>
      </c>
      <c r="B18" s="4" t="str">
        <f t="shared" si="9"/>
        <v/>
      </c>
      <c r="C18" s="1" t="str">
        <f>TRIM(IF(L18&lt;=$P$3,VLOOKUP(L18,Cs!$CA$7:$CN$33000,13,FALSE),""))</f>
        <v/>
      </c>
      <c r="D18" s="1" t="str">
        <f>TRIM(IF(L18&lt;=$P$3,VLOOKUP(L18,Cs!$CA$7:$CN$33000,14,FALSE),""))</f>
        <v/>
      </c>
      <c r="E18" s="1" t="str">
        <f t="shared" si="10"/>
        <v/>
      </c>
      <c r="F18" s="19" t="str">
        <f t="shared" si="11"/>
        <v/>
      </c>
      <c r="G18" s="19" t="str">
        <f t="shared" si="12"/>
        <v/>
      </c>
      <c r="H18" s="19" t="str">
        <f>IF(AND(N18&lt;&gt;N19,N18&lt;&gt;" "),SUM($F$10:F18)-SUM($G$10:G18),IF(L17=$P$3,H17,""))</f>
        <v/>
      </c>
      <c r="I18" s="13" t="str">
        <f t="shared" si="7"/>
        <v/>
      </c>
      <c r="L18" s="1">
        <f t="shared" si="13"/>
        <v>8</v>
      </c>
      <c r="N18" s="4" t="str">
        <f>IF(L18&lt;=$P$3,VLOOKUP(L18,Cs!$CA$7:$CN$33000,3,FALSE),IF(L17=$P$3," ",""))</f>
        <v/>
      </c>
      <c r="O18" s="1" t="str">
        <f>IF(L18&lt;=$P$3,VLOOKUP(L18,Cs!$CA$7:$CN$33000,8,FALSE),"")</f>
        <v/>
      </c>
      <c r="R18" s="4" t="str">
        <f>IF(L18&lt;=$P$3,IF(VLOOKUP(L18,Cs!$CA$7:$CN$33000,10,FALSE)&lt;&gt;0,VLOOKUP(L18,Cs!$CA$7:$CN$33000,10,FALSE),""),"")</f>
        <v/>
      </c>
      <c r="S18" s="1" t="str">
        <f>IF(L18&lt;=$P$3,VLOOKUP(L18,Cs!$CA$7:$CN$33000,11,FALSE),"")</f>
        <v/>
      </c>
      <c r="T18" s="1" t="str">
        <f>IF(L18&lt;=$P$3,VLOOKUP(L18,Cs!$CA$7:$CN$33000,12,FALSE),"")</f>
        <v/>
      </c>
      <c r="U18" s="1" t="str">
        <f>IF(L18&lt;=$P$3,VLOOKUP(L18,Cs!$CA$7:$CN$33000,5,FALSE),"")</f>
        <v/>
      </c>
      <c r="V18" s="1" t="str">
        <f>IF(L18&lt;=$P$3,VLOOKUP(L18,Cs!$CA$7:$CN$33000,6,FALSE),"")</f>
        <v/>
      </c>
      <c r="W18" s="1" t="str">
        <f>IF(L18&lt;=$P$3,VLOOKUP(L18,Cs!$CA$7:$CN$33000,7,FALSE),"")</f>
        <v/>
      </c>
      <c r="AI18" s="1" t="s">
        <v>128</v>
      </c>
      <c r="AJ18" s="1" t="s">
        <v>136</v>
      </c>
      <c r="AK18" s="1" t="s">
        <v>136</v>
      </c>
      <c r="AL18" s="1" t="str">
        <f>$AH$1&amp;IF(Cs!CR18&lt;&gt;0,Cs!CR18,"---")</f>
        <v>Operaţiuni prin ---</v>
      </c>
      <c r="AZ18" s="1" t="str">
        <f t="shared" si="5"/>
        <v>www</v>
      </c>
      <c r="BA18" s="1">
        <v>171</v>
      </c>
      <c r="BB18" s="1">
        <v>180</v>
      </c>
      <c r="BC18" s="1">
        <f t="shared" si="2"/>
        <v>7200</v>
      </c>
      <c r="BD18" s="1">
        <f t="shared" si="6"/>
        <v>6801</v>
      </c>
      <c r="BE18" s="1">
        <f t="shared" si="3"/>
        <v>180</v>
      </c>
      <c r="BF18" s="1" t="str">
        <f t="shared" si="4"/>
        <v>www</v>
      </c>
    </row>
    <row r="19" spans="1:58" x14ac:dyDescent="0.25">
      <c r="A19" s="1" t="str">
        <f t="shared" si="8"/>
        <v/>
      </c>
      <c r="B19" s="4" t="str">
        <f t="shared" si="9"/>
        <v/>
      </c>
      <c r="C19" s="1" t="str">
        <f>TRIM(IF(L19&lt;=$P$3,VLOOKUP(L19,Cs!$CA$7:$CN$33000,13,FALSE),""))</f>
        <v/>
      </c>
      <c r="D19" s="1" t="str">
        <f>TRIM(IF(L19&lt;=$P$3,VLOOKUP(L19,Cs!$CA$7:$CN$33000,14,FALSE),""))</f>
        <v/>
      </c>
      <c r="E19" s="1" t="str">
        <f t="shared" si="10"/>
        <v/>
      </c>
      <c r="F19" s="19" t="str">
        <f t="shared" si="11"/>
        <v/>
      </c>
      <c r="G19" s="19" t="str">
        <f t="shared" si="12"/>
        <v/>
      </c>
      <c r="H19" s="19" t="str">
        <f>IF(AND(N19&lt;&gt;N20,N19&lt;&gt;" "),SUM($F$10:F19)-SUM($G$10:G19),IF(L18=$P$3,H18,""))</f>
        <v/>
      </c>
      <c r="I19" s="13" t="str">
        <f t="shared" si="7"/>
        <v/>
      </c>
      <c r="L19" s="1">
        <f t="shared" si="13"/>
        <v>9</v>
      </c>
      <c r="N19" s="4" t="str">
        <f>IF(L19&lt;=$P$3,VLOOKUP(L19,Cs!$CA$7:$CN$33000,3,FALSE),IF(L18=$P$3," ",""))</f>
        <v/>
      </c>
      <c r="O19" s="1" t="str">
        <f>IF(L19&lt;=$P$3,VLOOKUP(L19,Cs!$CA$7:$CN$33000,8,FALSE),"")</f>
        <v/>
      </c>
      <c r="R19" s="4" t="str">
        <f>IF(L19&lt;=$P$3,IF(VLOOKUP(L19,Cs!$CA$7:$CN$33000,10,FALSE)&lt;&gt;0,VLOOKUP(L19,Cs!$CA$7:$CN$33000,10,FALSE),""),"")</f>
        <v/>
      </c>
      <c r="S19" s="1" t="str">
        <f>IF(L19&lt;=$P$3,VLOOKUP(L19,Cs!$CA$7:$CN$33000,11,FALSE),"")</f>
        <v/>
      </c>
      <c r="T19" s="1" t="str">
        <f>IF(L19&lt;=$P$3,VLOOKUP(L19,Cs!$CA$7:$CN$33000,12,FALSE),"")</f>
        <v/>
      </c>
      <c r="U19" s="1" t="str">
        <f>IF(L19&lt;=$P$3,VLOOKUP(L19,Cs!$CA$7:$CN$33000,5,FALSE),"")</f>
        <v/>
      </c>
      <c r="V19" s="1" t="str">
        <f>IF(L19&lt;=$P$3,VLOOKUP(L19,Cs!$CA$7:$CN$33000,6,FALSE),"")</f>
        <v/>
      </c>
      <c r="W19" s="1" t="str">
        <f>IF(L19&lt;=$P$3,VLOOKUP(L19,Cs!$CA$7:$CN$33000,7,FALSE),"")</f>
        <v/>
      </c>
      <c r="AI19" s="1" t="s">
        <v>129</v>
      </c>
      <c r="AJ19" s="1" t="s">
        <v>137</v>
      </c>
      <c r="AK19" s="1" t="s">
        <v>137</v>
      </c>
      <c r="AL19" s="1" t="str">
        <f>$AH$1&amp;IF(Cs!CR19&lt;&gt;0,Cs!CR19,"---")</f>
        <v>Operaţiuni prin ---</v>
      </c>
      <c r="AZ19" s="1" t="str">
        <f t="shared" si="5"/>
        <v>www</v>
      </c>
      <c r="BA19" s="1">
        <v>181</v>
      </c>
      <c r="BB19" s="1">
        <v>190</v>
      </c>
      <c r="BC19" s="1">
        <f t="shared" si="2"/>
        <v>7600</v>
      </c>
      <c r="BD19" s="1">
        <f t="shared" si="6"/>
        <v>7201</v>
      </c>
      <c r="BE19" s="1">
        <f t="shared" si="3"/>
        <v>190</v>
      </c>
      <c r="BF19" s="1" t="str">
        <f t="shared" si="4"/>
        <v>www</v>
      </c>
    </row>
    <row r="20" spans="1:58" x14ac:dyDescent="0.25">
      <c r="A20" s="1" t="str">
        <f t="shared" si="8"/>
        <v/>
      </c>
      <c r="B20" s="4" t="str">
        <f t="shared" si="9"/>
        <v/>
      </c>
      <c r="C20" s="1" t="str">
        <f>TRIM(IF(L20&lt;=$P$3,VLOOKUP(L20,Cs!$CA$7:$CN$33000,13,FALSE),""))</f>
        <v/>
      </c>
      <c r="D20" s="1" t="str">
        <f>TRIM(IF(L20&lt;=$P$3,VLOOKUP(L20,Cs!$CA$7:$CN$33000,14,FALSE),""))</f>
        <v/>
      </c>
      <c r="E20" s="1" t="str">
        <f t="shared" si="10"/>
        <v/>
      </c>
      <c r="F20" s="19" t="str">
        <f t="shared" si="11"/>
        <v/>
      </c>
      <c r="G20" s="19" t="str">
        <f t="shared" si="12"/>
        <v/>
      </c>
      <c r="H20" s="19" t="str">
        <f>IF(AND(N20&lt;&gt;N21,N20&lt;&gt;" "),SUM($F$10:F20)-SUM($G$10:G20),IF(L19=$P$3,H19,""))</f>
        <v/>
      </c>
      <c r="I20" s="13" t="str">
        <f t="shared" si="7"/>
        <v/>
      </c>
      <c r="L20" s="1">
        <f t="shared" si="13"/>
        <v>10</v>
      </c>
      <c r="N20" s="4" t="str">
        <f>IF(L20&lt;=$P$3,VLOOKUP(L20,Cs!$CA$7:$CN$33000,3,FALSE),IF(L19=$P$3," ",""))</f>
        <v/>
      </c>
      <c r="O20" s="1" t="str">
        <f>IF(L20&lt;=$P$3,VLOOKUP(L20,Cs!$CA$7:$CN$33000,8,FALSE),"")</f>
        <v/>
      </c>
      <c r="R20" s="4" t="str">
        <f>IF(L20&lt;=$P$3,IF(VLOOKUP(L20,Cs!$CA$7:$CN$33000,10,FALSE)&lt;&gt;0,VLOOKUP(L20,Cs!$CA$7:$CN$33000,10,FALSE),""),"")</f>
        <v/>
      </c>
      <c r="S20" s="1" t="str">
        <f>IF(L20&lt;=$P$3,VLOOKUP(L20,Cs!$CA$7:$CN$33000,11,FALSE),"")</f>
        <v/>
      </c>
      <c r="T20" s="1" t="str">
        <f>IF(L20&lt;=$P$3,VLOOKUP(L20,Cs!$CA$7:$CN$33000,12,FALSE),"")</f>
        <v/>
      </c>
      <c r="U20" s="1" t="str">
        <f>IF(L20&lt;=$P$3,VLOOKUP(L20,Cs!$CA$7:$CN$33000,5,FALSE),"")</f>
        <v/>
      </c>
      <c r="V20" s="1" t="str">
        <f>IF(L20&lt;=$P$3,VLOOKUP(L20,Cs!$CA$7:$CN$33000,6,FALSE),"")</f>
        <v/>
      </c>
      <c r="W20" s="1" t="str">
        <f>IF(L20&lt;=$P$3,VLOOKUP(L20,Cs!$CA$7:$CN$33000,7,FALSE),"")</f>
        <v/>
      </c>
      <c r="AI20" s="1" t="s">
        <v>130</v>
      </c>
      <c r="AJ20" s="1" t="s">
        <v>138</v>
      </c>
      <c r="AK20" s="1" t="s">
        <v>138</v>
      </c>
      <c r="AL20" s="1" t="str">
        <f>$AH$1&amp;IF(Cs!CR20&lt;&gt;0,Cs!CR20,"---")</f>
        <v>Operaţiuni prin ---</v>
      </c>
      <c r="AZ20" s="1" t="str">
        <f t="shared" si="5"/>
        <v>www</v>
      </c>
      <c r="BA20" s="1">
        <v>96</v>
      </c>
      <c r="BB20" s="1">
        <v>200</v>
      </c>
      <c r="BC20" s="1">
        <f t="shared" si="2"/>
        <v>8000</v>
      </c>
      <c r="BD20" s="1">
        <f t="shared" si="6"/>
        <v>7601</v>
      </c>
      <c r="BE20" s="1">
        <f t="shared" si="3"/>
        <v>200</v>
      </c>
      <c r="BF20" s="1" t="str">
        <f t="shared" si="4"/>
        <v>www</v>
      </c>
    </row>
    <row r="21" spans="1:58" x14ac:dyDescent="0.25">
      <c r="A21" s="1" t="str">
        <f t="shared" si="8"/>
        <v/>
      </c>
      <c r="B21" s="4" t="str">
        <f t="shared" si="9"/>
        <v/>
      </c>
      <c r="C21" s="1" t="str">
        <f>TRIM(IF(L21&lt;=$P$3,VLOOKUP(L21,Cs!$CA$7:$CN$33000,13,FALSE),""))</f>
        <v/>
      </c>
      <c r="D21" s="1" t="str">
        <f>TRIM(IF(L21&lt;=$P$3,VLOOKUP(L21,Cs!$CA$7:$CN$33000,14,FALSE),""))</f>
        <v/>
      </c>
      <c r="E21" s="1" t="str">
        <f t="shared" si="10"/>
        <v/>
      </c>
      <c r="F21" s="19" t="str">
        <f t="shared" si="11"/>
        <v/>
      </c>
      <c r="G21" s="19" t="str">
        <f t="shared" si="12"/>
        <v/>
      </c>
      <c r="H21" s="19" t="str">
        <f>IF(AND(N21&lt;&gt;N22,N21&lt;&gt;" "),SUM($F$10:F21)-SUM($G$10:G21),IF(L20=$P$3,H20,""))</f>
        <v/>
      </c>
      <c r="I21" s="13" t="str">
        <f t="shared" si="7"/>
        <v/>
      </c>
      <c r="L21" s="1">
        <f t="shared" si="13"/>
        <v>11</v>
      </c>
      <c r="N21" s="4" t="str">
        <f>IF(L21&lt;=$P$3,VLOOKUP(L21,Cs!$CA$7:$CN$33000,3,FALSE),IF(L20=$P$3," ",""))</f>
        <v/>
      </c>
      <c r="O21" s="1" t="str">
        <f>IF(L21&lt;=$P$3,VLOOKUP(L21,Cs!$CA$7:$CN$33000,8,FALSE),"")</f>
        <v/>
      </c>
      <c r="R21" s="4" t="str">
        <f>IF(L21&lt;=$P$3,IF(VLOOKUP(L21,Cs!$CA$7:$CN$33000,10,FALSE)&lt;&gt;0,VLOOKUP(L21,Cs!$CA$7:$CN$33000,10,FALSE),""),"")</f>
        <v/>
      </c>
      <c r="S21" s="1" t="str">
        <f>IF(L21&lt;=$P$3,VLOOKUP(L21,Cs!$CA$7:$CN$33000,11,FALSE),"")</f>
        <v/>
      </c>
      <c r="T21" s="1" t="str">
        <f>IF(L21&lt;=$P$3,VLOOKUP(L21,Cs!$CA$7:$CN$33000,12,FALSE),"")</f>
        <v/>
      </c>
      <c r="U21" s="1" t="str">
        <f>IF(L21&lt;=$P$3,VLOOKUP(L21,Cs!$CA$7:$CN$33000,5,FALSE),"")</f>
        <v/>
      </c>
      <c r="V21" s="1" t="str">
        <f>IF(L21&lt;=$P$3,VLOOKUP(L21,Cs!$CA$7:$CN$33000,6,FALSE),"")</f>
        <v/>
      </c>
      <c r="W21" s="1" t="str">
        <f>IF(L21&lt;=$P$3,VLOOKUP(L21,Cs!$CA$7:$CN$33000,7,FALSE),"")</f>
        <v/>
      </c>
      <c r="AI21" s="1" t="s">
        <v>131</v>
      </c>
      <c r="AJ21" s="1" t="s">
        <v>139</v>
      </c>
      <c r="AK21" s="1" t="s">
        <v>139</v>
      </c>
      <c r="AL21" s="1" t="str">
        <f>$AH$1&amp;IF(Cs!CR21&lt;&gt;0,Cs!CR21,"---")</f>
        <v>Operaţiuni prin ---</v>
      </c>
      <c r="AZ21" s="1" t="s">
        <v>257</v>
      </c>
    </row>
    <row r="22" spans="1:58" x14ac:dyDescent="0.25">
      <c r="A22" s="1" t="str">
        <f t="shared" si="8"/>
        <v/>
      </c>
      <c r="B22" s="4" t="str">
        <f t="shared" si="9"/>
        <v/>
      </c>
      <c r="C22" s="1" t="str">
        <f>TRIM(IF(L22&lt;=$P$3,VLOOKUP(L22,Cs!$CA$7:$CN$33000,13,FALSE),""))</f>
        <v/>
      </c>
      <c r="D22" s="1" t="str">
        <f>TRIM(IF(L22&lt;=$P$3,VLOOKUP(L22,Cs!$CA$7:$CN$33000,14,FALSE),""))</f>
        <v/>
      </c>
      <c r="E22" s="1" t="str">
        <f t="shared" si="10"/>
        <v/>
      </c>
      <c r="F22" s="19" t="str">
        <f t="shared" si="11"/>
        <v/>
      </c>
      <c r="G22" s="19" t="str">
        <f t="shared" si="12"/>
        <v/>
      </c>
      <c r="H22" s="19" t="str">
        <f>IF(AND(N22&lt;&gt;N23,N22&lt;&gt;" "),SUM($F$10:F22)-SUM($G$10:G22),IF(L21=$P$3,H21,""))</f>
        <v/>
      </c>
      <c r="I22" s="13" t="str">
        <f t="shared" si="7"/>
        <v/>
      </c>
      <c r="L22" s="1">
        <f t="shared" si="13"/>
        <v>12</v>
      </c>
      <c r="N22" s="4" t="str">
        <f>IF(L22&lt;=$P$3,VLOOKUP(L22,Cs!$CA$7:$CN$33000,3,FALSE),IF(L21=$P$3," ",""))</f>
        <v/>
      </c>
      <c r="O22" s="1" t="str">
        <f>IF(L22&lt;=$P$3,VLOOKUP(L22,Cs!$CA$7:$CN$33000,8,FALSE),"")</f>
        <v/>
      </c>
      <c r="R22" s="4" t="str">
        <f>IF(L22&lt;=$P$3,IF(VLOOKUP(L22,Cs!$CA$7:$CN$33000,10,FALSE)&lt;&gt;0,VLOOKUP(L22,Cs!$CA$7:$CN$33000,10,FALSE),""),"")</f>
        <v/>
      </c>
      <c r="S22" s="1" t="str">
        <f>IF(L22&lt;=$P$3,VLOOKUP(L22,Cs!$CA$7:$CN$33000,11,FALSE),"")</f>
        <v/>
      </c>
      <c r="T22" s="1" t="str">
        <f>IF(L22&lt;=$P$3,VLOOKUP(L22,Cs!$CA$7:$CN$33000,12,FALSE),"")</f>
        <v/>
      </c>
      <c r="U22" s="1" t="str">
        <f>IF(L22&lt;=$P$3,VLOOKUP(L22,Cs!$CA$7:$CN$33000,5,FALSE),"")</f>
        <v/>
      </c>
      <c r="V22" s="1" t="str">
        <f>IF(L22&lt;=$P$3,VLOOKUP(L22,Cs!$CA$7:$CN$33000,6,FALSE),"")</f>
        <v/>
      </c>
      <c r="W22" s="1" t="str">
        <f>IF(L22&lt;=$P$3,VLOOKUP(L22,Cs!$CA$7:$CN$33000,7,FALSE),"")</f>
        <v/>
      </c>
    </row>
    <row r="23" spans="1:58" x14ac:dyDescent="0.25">
      <c r="A23" s="1" t="str">
        <f t="shared" si="8"/>
        <v/>
      </c>
      <c r="B23" s="4" t="str">
        <f t="shared" si="9"/>
        <v/>
      </c>
      <c r="C23" s="1" t="str">
        <f>TRIM(IF(L23&lt;=$P$3,VLOOKUP(L23,Cs!$CA$7:$CN$33000,13,FALSE),""))</f>
        <v/>
      </c>
      <c r="D23" s="1" t="str">
        <f>TRIM(IF(L23&lt;=$P$3,VLOOKUP(L23,Cs!$CA$7:$CN$33000,14,FALSE),""))</f>
        <v/>
      </c>
      <c r="E23" s="1" t="str">
        <f t="shared" si="10"/>
        <v/>
      </c>
      <c r="F23" s="19" t="str">
        <f t="shared" si="11"/>
        <v/>
      </c>
      <c r="G23" s="19" t="str">
        <f t="shared" si="12"/>
        <v/>
      </c>
      <c r="H23" s="19" t="str">
        <f>IF(AND(N23&lt;&gt;N24,N23&lt;&gt;" "),SUM($F$10:F23)-SUM($G$10:G23),IF(L22=$P$3,H22,""))</f>
        <v/>
      </c>
      <c r="I23" s="13" t="str">
        <f t="shared" si="7"/>
        <v/>
      </c>
      <c r="L23" s="1">
        <f t="shared" si="13"/>
        <v>13</v>
      </c>
      <c r="N23" s="4" t="str">
        <f>IF(L23&lt;=$P$3,VLOOKUP(L23,Cs!$CA$7:$CN$33000,3,FALSE),IF(L22=$P$3," ",""))</f>
        <v/>
      </c>
      <c r="O23" s="1" t="str">
        <f>IF(L23&lt;=$P$3,VLOOKUP(L23,Cs!$CA$7:$CN$33000,8,FALSE),"")</f>
        <v/>
      </c>
      <c r="R23" s="4" t="str">
        <f>IF(L23&lt;=$P$3,IF(VLOOKUP(L23,Cs!$CA$7:$CN$33000,10,FALSE)&lt;&gt;0,VLOOKUP(L23,Cs!$CA$7:$CN$33000,10,FALSE),""),"")</f>
        <v/>
      </c>
      <c r="S23" s="1" t="str">
        <f>IF(L23&lt;=$P$3,VLOOKUP(L23,Cs!$CA$7:$CN$33000,11,FALSE),"")</f>
        <v/>
      </c>
      <c r="T23" s="1" t="str">
        <f>IF(L23&lt;=$P$3,VLOOKUP(L23,Cs!$CA$7:$CN$33000,12,FALSE),"")</f>
        <v/>
      </c>
      <c r="U23" s="1" t="str">
        <f>IF(L23&lt;=$P$3,VLOOKUP(L23,Cs!$CA$7:$CN$33000,5,FALSE),"")</f>
        <v/>
      </c>
      <c r="V23" s="1" t="str">
        <f>IF(L23&lt;=$P$3,VLOOKUP(L23,Cs!$CA$7:$CN$33000,6,FALSE),"")</f>
        <v/>
      </c>
      <c r="W23" s="1" t="str">
        <f>IF(L23&lt;=$P$3,VLOOKUP(L23,Cs!$CA$7:$CN$33000,7,FALSE),"")</f>
        <v/>
      </c>
    </row>
    <row r="24" spans="1:58" x14ac:dyDescent="0.25">
      <c r="A24" s="1" t="str">
        <f t="shared" si="8"/>
        <v/>
      </c>
      <c r="B24" s="4" t="str">
        <f t="shared" si="9"/>
        <v/>
      </c>
      <c r="C24" s="1" t="str">
        <f>TRIM(IF(L24&lt;=$P$3,VLOOKUP(L24,Cs!$CA$7:$CN$33000,13,FALSE),""))</f>
        <v/>
      </c>
      <c r="D24" s="1" t="str">
        <f>TRIM(IF(L24&lt;=$P$3,VLOOKUP(L24,Cs!$CA$7:$CN$33000,14,FALSE),""))</f>
        <v/>
      </c>
      <c r="E24" s="1" t="str">
        <f t="shared" si="10"/>
        <v/>
      </c>
      <c r="F24" s="19" t="str">
        <f t="shared" si="11"/>
        <v/>
      </c>
      <c r="G24" s="19" t="str">
        <f t="shared" si="12"/>
        <v/>
      </c>
      <c r="H24" s="19" t="str">
        <f>IF(AND(N24&lt;&gt;N25,N24&lt;&gt;" "),SUM($F$10:F24)-SUM($G$10:G24),IF(L23=$P$3,H23,""))</f>
        <v/>
      </c>
      <c r="I24" s="13" t="str">
        <f t="shared" si="7"/>
        <v/>
      </c>
      <c r="L24" s="1">
        <f t="shared" si="13"/>
        <v>14</v>
      </c>
      <c r="N24" s="4" t="str">
        <f>IF(L24&lt;=$P$3,VLOOKUP(L24,Cs!$CA$7:$CN$33000,3,FALSE),IF(L23=$P$3," ",""))</f>
        <v/>
      </c>
      <c r="O24" s="1" t="str">
        <f>IF(L24&lt;=$P$3,VLOOKUP(L24,Cs!$CA$7:$CN$33000,8,FALSE),"")</f>
        <v/>
      </c>
      <c r="R24" s="4" t="str">
        <f>IF(L24&lt;=$P$3,IF(VLOOKUP(L24,Cs!$CA$7:$CN$33000,10,FALSE)&lt;&gt;0,VLOOKUP(L24,Cs!$CA$7:$CN$33000,10,FALSE),""),"")</f>
        <v/>
      </c>
      <c r="S24" s="1" t="str">
        <f>IF(L24&lt;=$P$3,VLOOKUP(L24,Cs!$CA$7:$CN$33000,11,FALSE),"")</f>
        <v/>
      </c>
      <c r="T24" s="1" t="str">
        <f>IF(L24&lt;=$P$3,VLOOKUP(L24,Cs!$CA$7:$CN$33000,12,FALSE),"")</f>
        <v/>
      </c>
      <c r="U24" s="1" t="str">
        <f>IF(L24&lt;=$P$3,VLOOKUP(L24,Cs!$CA$7:$CN$33000,5,FALSE),"")</f>
        <v/>
      </c>
      <c r="V24" s="1" t="str">
        <f>IF(L24&lt;=$P$3,VLOOKUP(L24,Cs!$CA$7:$CN$33000,6,FALSE),"")</f>
        <v/>
      </c>
      <c r="W24" s="1" t="str">
        <f>IF(L24&lt;=$P$3,VLOOKUP(L24,Cs!$CA$7:$CN$33000,7,FALSE),"")</f>
        <v/>
      </c>
    </row>
    <row r="25" spans="1:58" x14ac:dyDescent="0.25">
      <c r="A25" s="1" t="str">
        <f t="shared" si="8"/>
        <v/>
      </c>
      <c r="B25" s="4" t="str">
        <f t="shared" si="9"/>
        <v/>
      </c>
      <c r="C25" s="1" t="str">
        <f>TRIM(IF(L25&lt;=$P$3,VLOOKUP(L25,Cs!$CA$7:$CN$33000,13,FALSE),""))</f>
        <v/>
      </c>
      <c r="D25" s="1" t="str">
        <f>TRIM(IF(L25&lt;=$P$3,VLOOKUP(L25,Cs!$CA$7:$CN$33000,14,FALSE),""))</f>
        <v/>
      </c>
      <c r="E25" s="1" t="str">
        <f t="shared" si="10"/>
        <v/>
      </c>
      <c r="F25" s="19" t="str">
        <f t="shared" si="11"/>
        <v/>
      </c>
      <c r="G25" s="19" t="str">
        <f t="shared" si="12"/>
        <v/>
      </c>
      <c r="H25" s="19" t="str">
        <f>IF(AND(N25&lt;&gt;N26,N25&lt;&gt;" "),SUM($F$10:F25)-SUM($G$10:G25),IF(L24=$P$3,H24,""))</f>
        <v/>
      </c>
      <c r="I25" s="13" t="str">
        <f t="shared" si="7"/>
        <v/>
      </c>
      <c r="L25" s="1">
        <f t="shared" si="13"/>
        <v>15</v>
      </c>
      <c r="N25" s="4" t="str">
        <f>IF(L25&lt;=$P$3,VLOOKUP(L25,Cs!$CA$7:$CN$33000,3,FALSE),IF(L24=$P$3," ",""))</f>
        <v/>
      </c>
      <c r="O25" s="1" t="str">
        <f>IF(L25&lt;=$P$3,VLOOKUP(L25,Cs!$CA$7:$CN$33000,8,FALSE),"")</f>
        <v/>
      </c>
      <c r="R25" s="4" t="str">
        <f>IF(L25&lt;=$P$3,IF(VLOOKUP(L25,Cs!$CA$7:$CN$33000,10,FALSE)&lt;&gt;0,VLOOKUP(L25,Cs!$CA$7:$CN$33000,10,FALSE),""),"")</f>
        <v/>
      </c>
      <c r="S25" s="1" t="str">
        <f>IF(L25&lt;=$P$3,VLOOKUP(L25,Cs!$CA$7:$CN$33000,11,FALSE),"")</f>
        <v/>
      </c>
      <c r="T25" s="1" t="str">
        <f>IF(L25&lt;=$P$3,VLOOKUP(L25,Cs!$CA$7:$CN$33000,12,FALSE),"")</f>
        <v/>
      </c>
      <c r="U25" s="1" t="str">
        <f>IF(L25&lt;=$P$3,VLOOKUP(L25,Cs!$CA$7:$CN$33000,5,FALSE),"")</f>
        <v/>
      </c>
      <c r="V25" s="1" t="str">
        <f>IF(L25&lt;=$P$3,VLOOKUP(L25,Cs!$CA$7:$CN$33000,6,FALSE),"")</f>
        <v/>
      </c>
      <c r="W25" s="1" t="str">
        <f>IF(L25&lt;=$P$3,VLOOKUP(L25,Cs!$CA$7:$CN$33000,7,FALSE),"")</f>
        <v/>
      </c>
    </row>
    <row r="26" spans="1:58" x14ac:dyDescent="0.25">
      <c r="A26" s="1" t="str">
        <f t="shared" si="8"/>
        <v/>
      </c>
      <c r="B26" s="4" t="str">
        <f t="shared" si="9"/>
        <v/>
      </c>
      <c r="C26" s="1" t="str">
        <f>TRIM(IF(L26&lt;=$P$3,VLOOKUP(L26,Cs!$CA$7:$CN$33000,13,FALSE),""))</f>
        <v/>
      </c>
      <c r="D26" s="1" t="str">
        <f>TRIM(IF(L26&lt;=$P$3,VLOOKUP(L26,Cs!$CA$7:$CN$33000,14,FALSE),""))</f>
        <v/>
      </c>
      <c r="E26" s="1" t="str">
        <f t="shared" si="10"/>
        <v/>
      </c>
      <c r="F26" s="19" t="str">
        <f t="shared" si="11"/>
        <v/>
      </c>
      <c r="G26" s="19" t="str">
        <f t="shared" si="12"/>
        <v/>
      </c>
      <c r="H26" s="19" t="str">
        <f>IF(AND(N26&lt;&gt;N27,N26&lt;&gt;" "),SUM($F$10:F26)-SUM($G$10:G26),IF(L25=$P$3,H25,""))</f>
        <v/>
      </c>
      <c r="I26" s="13" t="str">
        <f t="shared" si="7"/>
        <v/>
      </c>
      <c r="L26" s="1">
        <f t="shared" si="13"/>
        <v>16</v>
      </c>
      <c r="N26" s="4" t="str">
        <f>IF(L26&lt;=$P$3,VLOOKUP(L26,Cs!$CA$7:$CN$33000,3,FALSE),IF(L25=$P$3," ",""))</f>
        <v/>
      </c>
      <c r="O26" s="1" t="str">
        <f>IF(L26&lt;=$P$3,VLOOKUP(L26,Cs!$CA$7:$CN$33000,8,FALSE),"")</f>
        <v/>
      </c>
      <c r="R26" s="4" t="str">
        <f>IF(L26&lt;=$P$3,IF(VLOOKUP(L26,Cs!$CA$7:$CN$33000,10,FALSE)&lt;&gt;0,VLOOKUP(L26,Cs!$CA$7:$CN$33000,10,FALSE),""),"")</f>
        <v/>
      </c>
      <c r="S26" s="1" t="str">
        <f>IF(L26&lt;=$P$3,VLOOKUP(L26,Cs!$CA$7:$CN$33000,11,FALSE),"")</f>
        <v/>
      </c>
      <c r="T26" s="1" t="str">
        <f>IF(L26&lt;=$P$3,VLOOKUP(L26,Cs!$CA$7:$CN$33000,12,FALSE),"")</f>
        <v/>
      </c>
      <c r="U26" s="1" t="str">
        <f>IF(L26&lt;=$P$3,VLOOKUP(L26,Cs!$CA$7:$CN$33000,5,FALSE),"")</f>
        <v/>
      </c>
      <c r="V26" s="1" t="str">
        <f>IF(L26&lt;=$P$3,VLOOKUP(L26,Cs!$CA$7:$CN$33000,6,FALSE),"")</f>
        <v/>
      </c>
      <c r="W26" s="1" t="str">
        <f>IF(L26&lt;=$P$3,VLOOKUP(L26,Cs!$CA$7:$CN$33000,7,FALSE),"")</f>
        <v/>
      </c>
    </row>
    <row r="27" spans="1:58" x14ac:dyDescent="0.25">
      <c r="A27" s="1" t="str">
        <f t="shared" si="8"/>
        <v/>
      </c>
      <c r="B27" s="4" t="str">
        <f t="shared" si="9"/>
        <v/>
      </c>
      <c r="C27" s="1" t="str">
        <f>TRIM(IF(L27&lt;=$P$3,VLOOKUP(L27,Cs!$CA$7:$CN$33000,13,FALSE),""))</f>
        <v/>
      </c>
      <c r="D27" s="1" t="str">
        <f>TRIM(IF(L27&lt;=$P$3,VLOOKUP(L27,Cs!$CA$7:$CN$33000,14,FALSE),""))</f>
        <v/>
      </c>
      <c r="E27" s="1" t="str">
        <f t="shared" si="10"/>
        <v/>
      </c>
      <c r="F27" s="19" t="str">
        <f t="shared" si="11"/>
        <v/>
      </c>
      <c r="G27" s="19" t="str">
        <f t="shared" si="12"/>
        <v/>
      </c>
      <c r="H27" s="19" t="str">
        <f>IF(AND(N27&lt;&gt;N28,N27&lt;&gt;" "),SUM($F$10:F27)-SUM($G$10:G27),IF(L26=$P$3,H26,""))</f>
        <v/>
      </c>
      <c r="I27" s="13" t="str">
        <f t="shared" si="7"/>
        <v/>
      </c>
      <c r="L27" s="1">
        <f t="shared" si="13"/>
        <v>17</v>
      </c>
      <c r="N27" s="4" t="str">
        <f>IF(L27&lt;=$P$3,VLOOKUP(L27,Cs!$CA$7:$CN$33000,3,FALSE),IF(L26=$P$3," ",""))</f>
        <v/>
      </c>
      <c r="O27" s="1" t="str">
        <f>IF(L27&lt;=$P$3,VLOOKUP(L27,Cs!$CA$7:$CN$33000,8,FALSE),"")</f>
        <v/>
      </c>
      <c r="R27" s="4" t="str">
        <f>IF(L27&lt;=$P$3,IF(VLOOKUP(L27,Cs!$CA$7:$CN$33000,10,FALSE)&lt;&gt;0,VLOOKUP(L27,Cs!$CA$7:$CN$33000,10,FALSE),""),"")</f>
        <v/>
      </c>
      <c r="S27" s="1" t="str">
        <f>IF(L27&lt;=$P$3,VLOOKUP(L27,Cs!$CA$7:$CN$33000,11,FALSE),"")</f>
        <v/>
      </c>
      <c r="T27" s="1" t="str">
        <f>IF(L27&lt;=$P$3,VLOOKUP(L27,Cs!$CA$7:$CN$33000,12,FALSE),"")</f>
        <v/>
      </c>
      <c r="U27" s="1" t="str">
        <f>IF(L27&lt;=$P$3,VLOOKUP(L27,Cs!$CA$7:$CN$33000,5,FALSE),"")</f>
        <v/>
      </c>
      <c r="V27" s="1" t="str">
        <f>IF(L27&lt;=$P$3,VLOOKUP(L27,Cs!$CA$7:$CN$33000,6,FALSE),"")</f>
        <v/>
      </c>
      <c r="W27" s="1" t="str">
        <f>IF(L27&lt;=$P$3,VLOOKUP(L27,Cs!$CA$7:$CN$33000,7,FALSE),"")</f>
        <v/>
      </c>
    </row>
    <row r="28" spans="1:58" x14ac:dyDescent="0.25">
      <c r="A28" s="1" t="str">
        <f t="shared" si="8"/>
        <v/>
      </c>
      <c r="B28" s="4" t="str">
        <f t="shared" si="9"/>
        <v/>
      </c>
      <c r="C28" s="1" t="str">
        <f>TRIM(IF(L28&lt;=$P$3,VLOOKUP(L28,Cs!$CA$7:$CN$33000,13,FALSE),""))</f>
        <v/>
      </c>
      <c r="D28" s="1" t="str">
        <f>TRIM(IF(L28&lt;=$P$3,VLOOKUP(L28,Cs!$CA$7:$CN$33000,14,FALSE),""))</f>
        <v/>
      </c>
      <c r="E28" s="1" t="str">
        <f t="shared" si="10"/>
        <v/>
      </c>
      <c r="F28" s="19" t="str">
        <f t="shared" si="11"/>
        <v/>
      </c>
      <c r="G28" s="19" t="str">
        <f t="shared" si="12"/>
        <v/>
      </c>
      <c r="H28" s="19" t="str">
        <f>IF(AND(N28&lt;&gt;N29,N28&lt;&gt;" "),SUM($F$10:F28)-SUM($G$10:G28),IF(L27=$P$3,H27,""))</f>
        <v/>
      </c>
      <c r="I28" s="13" t="str">
        <f t="shared" si="7"/>
        <v/>
      </c>
      <c r="L28" s="1">
        <f t="shared" si="13"/>
        <v>18</v>
      </c>
      <c r="N28" s="4" t="str">
        <f>IF(L28&lt;=$P$3,VLOOKUP(L28,Cs!$CA$7:$CN$33000,3,FALSE),IF(L27=$P$3," ",""))</f>
        <v/>
      </c>
      <c r="O28" s="1" t="str">
        <f>IF(L28&lt;=$P$3,VLOOKUP(L28,Cs!$CA$7:$CN$33000,8,FALSE),"")</f>
        <v/>
      </c>
      <c r="R28" s="4" t="str">
        <f>IF(L28&lt;=$P$3,IF(VLOOKUP(L28,Cs!$CA$7:$CN$33000,10,FALSE)&lt;&gt;0,VLOOKUP(L28,Cs!$CA$7:$CN$33000,10,FALSE),""),"")</f>
        <v/>
      </c>
      <c r="S28" s="1" t="str">
        <f>IF(L28&lt;=$P$3,VLOOKUP(L28,Cs!$CA$7:$CN$33000,11,FALSE),"")</f>
        <v/>
      </c>
      <c r="T28" s="1" t="str">
        <f>IF(L28&lt;=$P$3,VLOOKUP(L28,Cs!$CA$7:$CN$33000,12,FALSE),"")</f>
        <v/>
      </c>
      <c r="U28" s="1" t="str">
        <f>IF(L28&lt;=$P$3,VLOOKUP(L28,Cs!$CA$7:$CN$33000,5,FALSE),"")</f>
        <v/>
      </c>
      <c r="V28" s="1" t="str">
        <f>IF(L28&lt;=$P$3,VLOOKUP(L28,Cs!$CA$7:$CN$33000,6,FALSE),"")</f>
        <v/>
      </c>
      <c r="W28" s="1" t="str">
        <f>IF(L28&lt;=$P$3,VLOOKUP(L28,Cs!$CA$7:$CN$33000,7,FALSE),"")</f>
        <v/>
      </c>
    </row>
    <row r="29" spans="1:58" x14ac:dyDescent="0.25">
      <c r="A29" s="1" t="str">
        <f t="shared" si="8"/>
        <v/>
      </c>
      <c r="B29" s="4" t="str">
        <f t="shared" si="9"/>
        <v/>
      </c>
      <c r="C29" s="1" t="str">
        <f>TRIM(IF(L29&lt;=$P$3,VLOOKUP(L29,Cs!$CA$7:$CN$33000,13,FALSE),""))</f>
        <v/>
      </c>
      <c r="D29" s="1" t="str">
        <f>TRIM(IF(L29&lt;=$P$3,VLOOKUP(L29,Cs!$CA$7:$CN$33000,14,FALSE),""))</f>
        <v/>
      </c>
      <c r="E29" s="1" t="str">
        <f t="shared" si="10"/>
        <v/>
      </c>
      <c r="F29" s="19" t="str">
        <f t="shared" si="11"/>
        <v/>
      </c>
      <c r="G29" s="19" t="str">
        <f t="shared" si="12"/>
        <v/>
      </c>
      <c r="H29" s="19" t="str">
        <f>IF(AND(N29&lt;&gt;N30,N29&lt;&gt;" "),SUM($F$10:F29)-SUM($G$10:G29),IF(L28=$P$3,H28,""))</f>
        <v/>
      </c>
      <c r="I29" s="13" t="str">
        <f t="shared" si="7"/>
        <v/>
      </c>
      <c r="L29" s="1">
        <f t="shared" si="13"/>
        <v>19</v>
      </c>
      <c r="N29" s="4" t="str">
        <f>IF(L29&lt;=$P$3,VLOOKUP(L29,Cs!$CA$7:$CN$33000,3,FALSE),IF(L28=$P$3," ",""))</f>
        <v/>
      </c>
      <c r="O29" s="1" t="str">
        <f>IF(L29&lt;=$P$3,VLOOKUP(L29,Cs!$CA$7:$CN$33000,8,FALSE),"")</f>
        <v/>
      </c>
      <c r="R29" s="4" t="str">
        <f>IF(L29&lt;=$P$3,IF(VLOOKUP(L29,Cs!$CA$7:$CN$33000,10,FALSE)&lt;&gt;0,VLOOKUP(L29,Cs!$CA$7:$CN$33000,10,FALSE),""),"")</f>
        <v/>
      </c>
      <c r="S29" s="1" t="str">
        <f>IF(L29&lt;=$P$3,VLOOKUP(L29,Cs!$CA$7:$CN$33000,11,FALSE),"")</f>
        <v/>
      </c>
      <c r="T29" s="1" t="str">
        <f>IF(L29&lt;=$P$3,VLOOKUP(L29,Cs!$CA$7:$CN$33000,12,FALSE),"")</f>
        <v/>
      </c>
      <c r="U29" s="1" t="str">
        <f>IF(L29&lt;=$P$3,VLOOKUP(L29,Cs!$CA$7:$CN$33000,5,FALSE),"")</f>
        <v/>
      </c>
      <c r="V29" s="1" t="str">
        <f>IF(L29&lt;=$P$3,VLOOKUP(L29,Cs!$CA$7:$CN$33000,6,FALSE),"")</f>
        <v/>
      </c>
      <c r="W29" s="1" t="str">
        <f>IF(L29&lt;=$P$3,VLOOKUP(L29,Cs!$CA$7:$CN$33000,7,FALSE),"")</f>
        <v/>
      </c>
    </row>
    <row r="30" spans="1:58" x14ac:dyDescent="0.25">
      <c r="A30" s="1" t="str">
        <f t="shared" si="8"/>
        <v/>
      </c>
      <c r="B30" s="4" t="str">
        <f t="shared" si="9"/>
        <v/>
      </c>
      <c r="C30" s="1" t="str">
        <f>TRIM(IF(L30&lt;=$P$3,VLOOKUP(L30,Cs!$CA$7:$CN$33000,13,FALSE),""))</f>
        <v/>
      </c>
      <c r="D30" s="1" t="str">
        <f>TRIM(IF(L30&lt;=$P$3,VLOOKUP(L30,Cs!$CA$7:$CN$33000,14,FALSE),""))</f>
        <v/>
      </c>
      <c r="E30" s="1" t="str">
        <f t="shared" si="10"/>
        <v/>
      </c>
      <c r="F30" s="19" t="str">
        <f t="shared" si="11"/>
        <v/>
      </c>
      <c r="G30" s="19" t="str">
        <f t="shared" si="12"/>
        <v/>
      </c>
      <c r="H30" s="19" t="str">
        <f>IF(AND(N30&lt;&gt;N31,N30&lt;&gt;" "),SUM($F$10:F30)-SUM($G$10:G30),IF(L29=$P$3,H29,""))</f>
        <v/>
      </c>
      <c r="I30" s="13" t="str">
        <f t="shared" si="7"/>
        <v/>
      </c>
      <c r="L30" s="1">
        <f t="shared" si="13"/>
        <v>20</v>
      </c>
      <c r="N30" s="4" t="str">
        <f>IF(L30&lt;=$P$3,VLOOKUP(L30,Cs!$CA$7:$CN$33000,3,FALSE),IF(L29=$P$3," ",""))</f>
        <v/>
      </c>
      <c r="O30" s="1" t="str">
        <f>IF(L30&lt;=$P$3,VLOOKUP(L30,Cs!$CA$7:$CN$33000,8,FALSE),"")</f>
        <v/>
      </c>
      <c r="R30" s="4" t="str">
        <f>IF(L30&lt;=$P$3,IF(VLOOKUP(L30,Cs!$CA$7:$CN$33000,10,FALSE)&lt;&gt;0,VLOOKUP(L30,Cs!$CA$7:$CN$33000,10,FALSE),""),"")</f>
        <v/>
      </c>
      <c r="S30" s="1" t="str">
        <f>IF(L30&lt;=$P$3,VLOOKUP(L30,Cs!$CA$7:$CN$33000,11,FALSE),"")</f>
        <v/>
      </c>
      <c r="T30" s="1" t="str">
        <f>IF(L30&lt;=$P$3,VLOOKUP(L30,Cs!$CA$7:$CN$33000,12,FALSE),"")</f>
        <v/>
      </c>
      <c r="U30" s="1" t="str">
        <f>IF(L30&lt;=$P$3,VLOOKUP(L30,Cs!$CA$7:$CN$33000,5,FALSE),"")</f>
        <v/>
      </c>
      <c r="V30" s="1" t="str">
        <f>IF(L30&lt;=$P$3,VLOOKUP(L30,Cs!$CA$7:$CN$33000,6,FALSE),"")</f>
        <v/>
      </c>
      <c r="W30" s="1" t="str">
        <f>IF(L30&lt;=$P$3,VLOOKUP(L30,Cs!$CA$7:$CN$33000,7,FALSE),"")</f>
        <v/>
      </c>
    </row>
    <row r="31" spans="1:58" x14ac:dyDescent="0.25">
      <c r="A31" s="1" t="str">
        <f t="shared" si="8"/>
        <v/>
      </c>
      <c r="B31" s="4" t="str">
        <f t="shared" si="9"/>
        <v/>
      </c>
      <c r="C31" s="1" t="str">
        <f>TRIM(IF(L31&lt;=$P$3,VLOOKUP(L31,Cs!$CA$7:$CN$33000,13,FALSE),""))</f>
        <v/>
      </c>
      <c r="D31" s="1" t="str">
        <f>TRIM(IF(L31&lt;=$P$3,VLOOKUP(L31,Cs!$CA$7:$CN$33000,14,FALSE),""))</f>
        <v/>
      </c>
      <c r="E31" s="1" t="str">
        <f t="shared" si="10"/>
        <v/>
      </c>
      <c r="F31" s="19" t="str">
        <f t="shared" si="11"/>
        <v/>
      </c>
      <c r="G31" s="19" t="str">
        <f t="shared" si="12"/>
        <v/>
      </c>
      <c r="H31" s="19" t="str">
        <f>IF(AND(N31&lt;&gt;N32,N31&lt;&gt;" "),SUM($F$10:F31)-SUM($G$10:G31),IF(L30=$P$3,H30,""))</f>
        <v/>
      </c>
      <c r="I31" s="13" t="str">
        <f t="shared" si="7"/>
        <v/>
      </c>
      <c r="L31" s="1">
        <f t="shared" si="13"/>
        <v>21</v>
      </c>
      <c r="N31" s="4" t="str">
        <f>IF(L31&lt;=$P$3,VLOOKUP(L31,Cs!$CA$7:$CN$33000,3,FALSE),IF(L30=$P$3," ",""))</f>
        <v/>
      </c>
      <c r="O31" s="1" t="str">
        <f>IF(L31&lt;=$P$3,VLOOKUP(L31,Cs!$CA$7:$CN$33000,8,FALSE),"")</f>
        <v/>
      </c>
      <c r="R31" s="4" t="str">
        <f>IF(L31&lt;=$P$3,IF(VLOOKUP(L31,Cs!$CA$7:$CN$33000,10,FALSE)&lt;&gt;0,VLOOKUP(L31,Cs!$CA$7:$CN$33000,10,FALSE),""),"")</f>
        <v/>
      </c>
      <c r="S31" s="1" t="str">
        <f>IF(L31&lt;=$P$3,VLOOKUP(L31,Cs!$CA$7:$CN$33000,11,FALSE),"")</f>
        <v/>
      </c>
      <c r="T31" s="1" t="str">
        <f>IF(L31&lt;=$P$3,VLOOKUP(L31,Cs!$CA$7:$CN$33000,12,FALSE),"")</f>
        <v/>
      </c>
      <c r="U31" s="1" t="str">
        <f>IF(L31&lt;=$P$3,VLOOKUP(L31,Cs!$CA$7:$CN$33000,5,FALSE),"")</f>
        <v/>
      </c>
      <c r="V31" s="1" t="str">
        <f>IF(L31&lt;=$P$3,VLOOKUP(L31,Cs!$CA$7:$CN$33000,6,FALSE),"")</f>
        <v/>
      </c>
      <c r="W31" s="1" t="str">
        <f>IF(L31&lt;=$P$3,VLOOKUP(L31,Cs!$CA$7:$CN$33000,7,FALSE),"")</f>
        <v/>
      </c>
    </row>
    <row r="32" spans="1:58" x14ac:dyDescent="0.25">
      <c r="A32" s="1" t="str">
        <f t="shared" si="8"/>
        <v/>
      </c>
      <c r="B32" s="4" t="str">
        <f t="shared" si="9"/>
        <v/>
      </c>
      <c r="C32" s="1" t="str">
        <f>TRIM(IF(L32&lt;=$P$3,VLOOKUP(L32,Cs!$CA$7:$CN$33000,13,FALSE),""))</f>
        <v/>
      </c>
      <c r="D32" s="1" t="str">
        <f>TRIM(IF(L32&lt;=$P$3,VLOOKUP(L32,Cs!$CA$7:$CN$33000,14,FALSE),""))</f>
        <v/>
      </c>
      <c r="E32" s="1" t="str">
        <f t="shared" si="10"/>
        <v/>
      </c>
      <c r="F32" s="19" t="str">
        <f t="shared" si="11"/>
        <v/>
      </c>
      <c r="G32" s="19" t="str">
        <f t="shared" si="12"/>
        <v/>
      </c>
      <c r="H32" s="19" t="str">
        <f>IF(AND(N32&lt;&gt;N33,N32&lt;&gt;" "),SUM($F$10:F32)-SUM($G$10:G32),IF(L31=$P$3,H31,""))</f>
        <v/>
      </c>
      <c r="I32" s="13" t="str">
        <f t="shared" si="7"/>
        <v/>
      </c>
      <c r="L32" s="1">
        <f t="shared" si="13"/>
        <v>22</v>
      </c>
      <c r="N32" s="4" t="str">
        <f>IF(L32&lt;=$P$3,VLOOKUP(L32,Cs!$CA$7:$CN$33000,3,FALSE),IF(L31=$P$3," ",""))</f>
        <v/>
      </c>
      <c r="O32" s="1" t="str">
        <f>IF(L32&lt;=$P$3,VLOOKUP(L32,Cs!$CA$7:$CN$33000,8,FALSE),"")</f>
        <v/>
      </c>
      <c r="R32" s="4" t="str">
        <f>IF(L32&lt;=$P$3,IF(VLOOKUP(L32,Cs!$CA$7:$CN$33000,10,FALSE)&lt;&gt;0,VLOOKUP(L32,Cs!$CA$7:$CN$33000,10,FALSE),""),"")</f>
        <v/>
      </c>
      <c r="S32" s="1" t="str">
        <f>IF(L32&lt;=$P$3,VLOOKUP(L32,Cs!$CA$7:$CN$33000,11,FALSE),"")</f>
        <v/>
      </c>
      <c r="T32" s="1" t="str">
        <f>IF(L32&lt;=$P$3,VLOOKUP(L32,Cs!$CA$7:$CN$33000,12,FALSE),"")</f>
        <v/>
      </c>
      <c r="U32" s="1" t="str">
        <f>IF(L32&lt;=$P$3,VLOOKUP(L32,Cs!$CA$7:$CN$33000,5,FALSE),"")</f>
        <v/>
      </c>
      <c r="V32" s="1" t="str">
        <f>IF(L32&lt;=$P$3,VLOOKUP(L32,Cs!$CA$7:$CN$33000,6,FALSE),"")</f>
        <v/>
      </c>
      <c r="W32" s="1" t="str">
        <f>IF(L32&lt;=$P$3,VLOOKUP(L32,Cs!$CA$7:$CN$33000,7,FALSE),"")</f>
        <v/>
      </c>
    </row>
    <row r="33" spans="1:23" x14ac:dyDescent="0.25">
      <c r="A33" s="1" t="str">
        <f t="shared" si="8"/>
        <v/>
      </c>
      <c r="B33" s="4" t="str">
        <f t="shared" si="9"/>
        <v/>
      </c>
      <c r="C33" s="1" t="str">
        <f>TRIM(IF(L33&lt;=$P$3,VLOOKUP(L33,Cs!$CA$7:$CN$33000,13,FALSE),""))</f>
        <v/>
      </c>
      <c r="D33" s="1" t="str">
        <f>TRIM(IF(L33&lt;=$P$3,VLOOKUP(L33,Cs!$CA$7:$CN$33000,14,FALSE),""))</f>
        <v/>
      </c>
      <c r="E33" s="1" t="str">
        <f t="shared" si="10"/>
        <v/>
      </c>
      <c r="F33" s="19" t="str">
        <f t="shared" si="11"/>
        <v/>
      </c>
      <c r="G33" s="19" t="str">
        <f t="shared" si="12"/>
        <v/>
      </c>
      <c r="H33" s="19" t="str">
        <f>IF(AND(N33&lt;&gt;N34,N33&lt;&gt;" "),SUM($F$10:F33)-SUM($G$10:G33),IF(L32=$P$3,H32,""))</f>
        <v/>
      </c>
      <c r="I33" s="13" t="str">
        <f t="shared" si="7"/>
        <v/>
      </c>
      <c r="L33" s="1">
        <f t="shared" si="13"/>
        <v>23</v>
      </c>
      <c r="N33" s="4" t="str">
        <f>IF(L33&lt;=$P$3,VLOOKUP(L33,Cs!$CA$7:$CN$33000,3,FALSE),IF(L32=$P$3," ",""))</f>
        <v/>
      </c>
      <c r="O33" s="1" t="str">
        <f>IF(L33&lt;=$P$3,VLOOKUP(L33,Cs!$CA$7:$CN$33000,8,FALSE),"")</f>
        <v/>
      </c>
      <c r="R33" s="4" t="str">
        <f>IF(L33&lt;=$P$3,IF(VLOOKUP(L33,Cs!$CA$7:$CN$33000,10,FALSE)&lt;&gt;0,VLOOKUP(L33,Cs!$CA$7:$CN$33000,10,FALSE),""),"")</f>
        <v/>
      </c>
      <c r="S33" s="1" t="str">
        <f>IF(L33&lt;=$P$3,VLOOKUP(L33,Cs!$CA$7:$CN$33000,11,FALSE),"")</f>
        <v/>
      </c>
      <c r="T33" s="1" t="str">
        <f>IF(L33&lt;=$P$3,VLOOKUP(L33,Cs!$CA$7:$CN$33000,12,FALSE),"")</f>
        <v/>
      </c>
      <c r="U33" s="1" t="str">
        <f>IF(L33&lt;=$P$3,VLOOKUP(L33,Cs!$CA$7:$CN$33000,5,FALSE),"")</f>
        <v/>
      </c>
      <c r="V33" s="1" t="str">
        <f>IF(L33&lt;=$P$3,VLOOKUP(L33,Cs!$CA$7:$CN$33000,6,FALSE),"")</f>
        <v/>
      </c>
      <c r="W33" s="1" t="str">
        <f>IF(L33&lt;=$P$3,VLOOKUP(L33,Cs!$CA$7:$CN$33000,7,FALSE),"")</f>
        <v/>
      </c>
    </row>
    <row r="34" spans="1:23" x14ac:dyDescent="0.25">
      <c r="A34" s="1" t="str">
        <f t="shared" si="8"/>
        <v/>
      </c>
      <c r="B34" s="4" t="str">
        <f t="shared" si="9"/>
        <v/>
      </c>
      <c r="C34" s="1" t="str">
        <f>TRIM(IF(L34&lt;=$P$3,VLOOKUP(L34,Cs!$CA$7:$CN$33000,13,FALSE),""))</f>
        <v/>
      </c>
      <c r="D34" s="1" t="str">
        <f>TRIM(IF(L34&lt;=$P$3,VLOOKUP(L34,Cs!$CA$7:$CN$33000,14,FALSE),""))</f>
        <v/>
      </c>
      <c r="E34" s="1" t="str">
        <f t="shared" si="10"/>
        <v/>
      </c>
      <c r="F34" s="19" t="str">
        <f t="shared" si="11"/>
        <v/>
      </c>
      <c r="G34" s="19" t="str">
        <f t="shared" si="12"/>
        <v/>
      </c>
      <c r="H34" s="19" t="str">
        <f>IF(AND(N34&lt;&gt;N35,N34&lt;&gt;" "),SUM($F$10:F34)-SUM($G$10:G34),IF(L33=$P$3,H33,""))</f>
        <v/>
      </c>
      <c r="I34" s="13" t="str">
        <f t="shared" si="7"/>
        <v/>
      </c>
      <c r="L34" s="1">
        <f t="shared" si="13"/>
        <v>24</v>
      </c>
      <c r="N34" s="4" t="str">
        <f>IF(L34&lt;=$P$3,VLOOKUP(L34,Cs!$CA$7:$CN$33000,3,FALSE),IF(L33=$P$3," ",""))</f>
        <v/>
      </c>
      <c r="O34" s="1" t="str">
        <f>IF(L34&lt;=$P$3,VLOOKUP(L34,Cs!$CA$7:$CN$33000,8,FALSE),"")</f>
        <v/>
      </c>
      <c r="R34" s="4" t="str">
        <f>IF(L34&lt;=$P$3,IF(VLOOKUP(L34,Cs!$CA$7:$CN$33000,10,FALSE)&lt;&gt;0,VLOOKUP(L34,Cs!$CA$7:$CN$33000,10,FALSE),""),"")</f>
        <v/>
      </c>
      <c r="S34" s="1" t="str">
        <f>IF(L34&lt;=$P$3,VLOOKUP(L34,Cs!$CA$7:$CN$33000,11,FALSE),"")</f>
        <v/>
      </c>
      <c r="T34" s="1" t="str">
        <f>IF(L34&lt;=$P$3,VLOOKUP(L34,Cs!$CA$7:$CN$33000,12,FALSE),"")</f>
        <v/>
      </c>
      <c r="U34" s="1" t="str">
        <f>IF(L34&lt;=$P$3,VLOOKUP(L34,Cs!$CA$7:$CN$33000,5,FALSE),"")</f>
        <v/>
      </c>
      <c r="V34" s="1" t="str">
        <f>IF(L34&lt;=$P$3,VLOOKUP(L34,Cs!$CA$7:$CN$33000,6,FALSE),"")</f>
        <v/>
      </c>
      <c r="W34" s="1" t="str">
        <f>IF(L34&lt;=$P$3,VLOOKUP(L34,Cs!$CA$7:$CN$33000,7,FALSE),"")</f>
        <v/>
      </c>
    </row>
    <row r="35" spans="1:23" x14ac:dyDescent="0.25">
      <c r="A35" s="1" t="str">
        <f t="shared" si="8"/>
        <v/>
      </c>
      <c r="B35" s="4" t="str">
        <f t="shared" si="9"/>
        <v/>
      </c>
      <c r="C35" s="1" t="str">
        <f>TRIM(IF(L35&lt;=$P$3,VLOOKUP(L35,Cs!$CA$7:$CN$33000,13,FALSE),""))</f>
        <v/>
      </c>
      <c r="D35" s="1" t="str">
        <f>TRIM(IF(L35&lt;=$P$3,VLOOKUP(L35,Cs!$CA$7:$CN$33000,14,FALSE),""))</f>
        <v/>
      </c>
      <c r="E35" s="1" t="str">
        <f t="shared" si="10"/>
        <v/>
      </c>
      <c r="F35" s="19" t="str">
        <f t="shared" si="11"/>
        <v/>
      </c>
      <c r="G35" s="19" t="str">
        <f t="shared" si="12"/>
        <v/>
      </c>
      <c r="H35" s="19" t="str">
        <f>IF(AND(N35&lt;&gt;N36,N35&lt;&gt;" "),SUM($F$10:F35)-SUM($G$10:G35),IF(L34=$P$3,H34,""))</f>
        <v/>
      </c>
      <c r="I35" s="13" t="str">
        <f t="shared" si="7"/>
        <v/>
      </c>
      <c r="L35" s="1">
        <f t="shared" si="13"/>
        <v>25</v>
      </c>
      <c r="N35" s="4" t="str">
        <f>IF(L35&lt;=$P$3,VLOOKUP(L35,Cs!$CA$7:$CN$33000,3,FALSE),IF(L34=$P$3," ",""))</f>
        <v/>
      </c>
      <c r="O35" s="1" t="str">
        <f>IF(L35&lt;=$P$3,VLOOKUP(L35,Cs!$CA$7:$CN$33000,8,FALSE),"")</f>
        <v/>
      </c>
      <c r="R35" s="4" t="str">
        <f>IF(L35&lt;=$P$3,IF(VLOOKUP(L35,Cs!$CA$7:$CN$33000,10,FALSE)&lt;&gt;0,VLOOKUP(L35,Cs!$CA$7:$CN$33000,10,FALSE),""),"")</f>
        <v/>
      </c>
      <c r="S35" s="1" t="str">
        <f>IF(L35&lt;=$P$3,VLOOKUP(L35,Cs!$CA$7:$CN$33000,11,FALSE),"")</f>
        <v/>
      </c>
      <c r="T35" s="1" t="str">
        <f>IF(L35&lt;=$P$3,VLOOKUP(L35,Cs!$CA$7:$CN$33000,12,FALSE),"")</f>
        <v/>
      </c>
      <c r="U35" s="1" t="str">
        <f>IF(L35&lt;=$P$3,VLOOKUP(L35,Cs!$CA$7:$CN$33000,5,FALSE),"")</f>
        <v/>
      </c>
      <c r="V35" s="1" t="str">
        <f>IF(L35&lt;=$P$3,VLOOKUP(L35,Cs!$CA$7:$CN$33000,6,FALSE),"")</f>
        <v/>
      </c>
      <c r="W35" s="1" t="str">
        <f>IF(L35&lt;=$P$3,VLOOKUP(L35,Cs!$CA$7:$CN$33000,7,FALSE),"")</f>
        <v/>
      </c>
    </row>
    <row r="36" spans="1:23" x14ac:dyDescent="0.25">
      <c r="A36" s="1" t="str">
        <f t="shared" si="8"/>
        <v/>
      </c>
      <c r="B36" s="4" t="str">
        <f t="shared" si="9"/>
        <v/>
      </c>
      <c r="C36" s="1" t="str">
        <f>TRIM(IF(L36&lt;=$P$3,VLOOKUP(L36,Cs!$CA$7:$CN$33000,13,FALSE),""))</f>
        <v/>
      </c>
      <c r="D36" s="1" t="str">
        <f>TRIM(IF(L36&lt;=$P$3,VLOOKUP(L36,Cs!$CA$7:$CN$33000,14,FALSE),""))</f>
        <v/>
      </c>
      <c r="E36" s="1" t="str">
        <f t="shared" si="10"/>
        <v/>
      </c>
      <c r="F36" s="19" t="str">
        <f t="shared" si="11"/>
        <v/>
      </c>
      <c r="G36" s="19" t="str">
        <f t="shared" si="12"/>
        <v/>
      </c>
      <c r="H36" s="19" t="str">
        <f>IF(AND(N36&lt;&gt;N37,N36&lt;&gt;" "),SUM($F$10:F36)-SUM($G$10:G36),IF(L35=$P$3,H35,""))</f>
        <v/>
      </c>
      <c r="I36" s="13" t="str">
        <f t="shared" si="7"/>
        <v/>
      </c>
      <c r="L36" s="1">
        <f t="shared" si="13"/>
        <v>26</v>
      </c>
      <c r="N36" s="4" t="str">
        <f>IF(L36&lt;=$P$3,VLOOKUP(L36,Cs!$CA$7:$CN$33000,3,FALSE),IF(L35=$P$3," ",""))</f>
        <v/>
      </c>
      <c r="O36" s="1" t="str">
        <f>IF(L36&lt;=$P$3,VLOOKUP(L36,Cs!$CA$7:$CN$33000,8,FALSE),"")</f>
        <v/>
      </c>
      <c r="R36" s="4" t="str">
        <f>IF(L36&lt;=$P$3,IF(VLOOKUP(L36,Cs!$CA$7:$CN$33000,10,FALSE)&lt;&gt;0,VLOOKUP(L36,Cs!$CA$7:$CN$33000,10,FALSE),""),"")</f>
        <v/>
      </c>
      <c r="S36" s="1" t="str">
        <f>IF(L36&lt;=$P$3,VLOOKUP(L36,Cs!$CA$7:$CN$33000,11,FALSE),"")</f>
        <v/>
      </c>
      <c r="T36" s="1" t="str">
        <f>IF(L36&lt;=$P$3,VLOOKUP(L36,Cs!$CA$7:$CN$33000,12,FALSE),"")</f>
        <v/>
      </c>
      <c r="U36" s="1" t="str">
        <f>IF(L36&lt;=$P$3,VLOOKUP(L36,Cs!$CA$7:$CN$33000,5,FALSE),"")</f>
        <v/>
      </c>
      <c r="V36" s="1" t="str">
        <f>IF(L36&lt;=$P$3,VLOOKUP(L36,Cs!$CA$7:$CN$33000,6,FALSE),"")</f>
        <v/>
      </c>
      <c r="W36" s="1" t="str">
        <f>IF(L36&lt;=$P$3,VLOOKUP(L36,Cs!$CA$7:$CN$33000,7,FALSE),"")</f>
        <v/>
      </c>
    </row>
    <row r="37" spans="1:23" x14ac:dyDescent="0.25">
      <c r="A37" s="1" t="str">
        <f t="shared" si="8"/>
        <v/>
      </c>
      <c r="B37" s="4" t="str">
        <f t="shared" si="9"/>
        <v/>
      </c>
      <c r="C37" s="1" t="str">
        <f>TRIM(IF(L37&lt;=$P$3,VLOOKUP(L37,Cs!$CA$7:$CN$33000,13,FALSE),""))</f>
        <v/>
      </c>
      <c r="D37" s="1" t="str">
        <f>TRIM(IF(L37&lt;=$P$3,VLOOKUP(L37,Cs!$CA$7:$CN$33000,14,FALSE),""))</f>
        <v/>
      </c>
      <c r="E37" s="1" t="str">
        <f t="shared" si="10"/>
        <v/>
      </c>
      <c r="F37" s="19" t="str">
        <f t="shared" si="11"/>
        <v/>
      </c>
      <c r="G37" s="19" t="str">
        <f t="shared" si="12"/>
        <v/>
      </c>
      <c r="H37" s="19" t="str">
        <f>IF(AND(N37&lt;&gt;N38,N37&lt;&gt;" "),SUM($F$10:F37)-SUM($G$10:G37),IF(L36=$P$3,H36,""))</f>
        <v/>
      </c>
      <c r="I37" s="13" t="str">
        <f t="shared" si="7"/>
        <v/>
      </c>
      <c r="L37" s="1">
        <f t="shared" si="13"/>
        <v>27</v>
      </c>
      <c r="N37" s="4" t="str">
        <f>IF(L37&lt;=$P$3,VLOOKUP(L37,Cs!$CA$7:$CN$33000,3,FALSE),IF(L36=$P$3," ",""))</f>
        <v/>
      </c>
      <c r="O37" s="1" t="str">
        <f>IF(L37&lt;=$P$3,VLOOKUP(L37,Cs!$CA$7:$CN$33000,8,FALSE),"")</f>
        <v/>
      </c>
      <c r="R37" s="4" t="str">
        <f>IF(L37&lt;=$P$3,IF(VLOOKUP(L37,Cs!$CA$7:$CN$33000,10,FALSE)&lt;&gt;0,VLOOKUP(L37,Cs!$CA$7:$CN$33000,10,FALSE),""),"")</f>
        <v/>
      </c>
      <c r="S37" s="1" t="str">
        <f>IF(L37&lt;=$P$3,VLOOKUP(L37,Cs!$CA$7:$CN$33000,11,FALSE),"")</f>
        <v/>
      </c>
      <c r="T37" s="1" t="str">
        <f>IF(L37&lt;=$P$3,VLOOKUP(L37,Cs!$CA$7:$CN$33000,12,FALSE),"")</f>
        <v/>
      </c>
      <c r="U37" s="1" t="str">
        <f>IF(L37&lt;=$P$3,VLOOKUP(L37,Cs!$CA$7:$CN$33000,5,FALSE),"")</f>
        <v/>
      </c>
      <c r="V37" s="1" t="str">
        <f>IF(L37&lt;=$P$3,VLOOKUP(L37,Cs!$CA$7:$CN$33000,6,FALSE),"")</f>
        <v/>
      </c>
      <c r="W37" s="1" t="str">
        <f>IF(L37&lt;=$P$3,VLOOKUP(L37,Cs!$CA$7:$CN$33000,7,FALSE),"")</f>
        <v/>
      </c>
    </row>
    <row r="38" spans="1:23" x14ac:dyDescent="0.25">
      <c r="A38" s="1" t="str">
        <f t="shared" si="8"/>
        <v/>
      </c>
      <c r="B38" s="4" t="str">
        <f t="shared" si="9"/>
        <v/>
      </c>
      <c r="C38" s="1" t="str">
        <f>TRIM(IF(L38&lt;=$P$3,VLOOKUP(L38,Cs!$CA$7:$CN$33000,13,FALSE),""))</f>
        <v/>
      </c>
      <c r="D38" s="1" t="str">
        <f>TRIM(IF(L38&lt;=$P$3,VLOOKUP(L38,Cs!$CA$7:$CN$33000,14,FALSE),""))</f>
        <v/>
      </c>
      <c r="E38" s="1" t="str">
        <f t="shared" si="10"/>
        <v/>
      </c>
      <c r="F38" s="19" t="str">
        <f t="shared" si="11"/>
        <v/>
      </c>
      <c r="G38" s="19" t="str">
        <f t="shared" si="12"/>
        <v/>
      </c>
      <c r="H38" s="19" t="str">
        <f>IF(AND(N38&lt;&gt;N39,N38&lt;&gt;" "),SUM($F$10:F38)-SUM($G$10:G38),IF(L37=$P$3,H37,""))</f>
        <v/>
      </c>
      <c r="I38" s="13" t="str">
        <f t="shared" si="7"/>
        <v/>
      </c>
      <c r="L38" s="1">
        <f t="shared" si="13"/>
        <v>28</v>
      </c>
      <c r="N38" s="4" t="str">
        <f>IF(L38&lt;=$P$3,VLOOKUP(L38,Cs!$CA$7:$CN$33000,3,FALSE),IF(L37=$P$3," ",""))</f>
        <v/>
      </c>
      <c r="O38" s="1" t="str">
        <f>IF(L38&lt;=$P$3,VLOOKUP(L38,Cs!$CA$7:$CN$33000,8,FALSE),"")</f>
        <v/>
      </c>
      <c r="R38" s="4" t="str">
        <f>IF(L38&lt;=$P$3,IF(VLOOKUP(L38,Cs!$CA$7:$CN$33000,10,FALSE)&lt;&gt;0,VLOOKUP(L38,Cs!$CA$7:$CN$33000,10,FALSE),""),"")</f>
        <v/>
      </c>
      <c r="S38" s="1" t="str">
        <f>IF(L38&lt;=$P$3,VLOOKUP(L38,Cs!$CA$7:$CN$33000,11,FALSE),"")</f>
        <v/>
      </c>
      <c r="T38" s="1" t="str">
        <f>IF(L38&lt;=$P$3,VLOOKUP(L38,Cs!$CA$7:$CN$33000,12,FALSE),"")</f>
        <v/>
      </c>
      <c r="U38" s="1" t="str">
        <f>IF(L38&lt;=$P$3,VLOOKUP(L38,Cs!$CA$7:$CN$33000,5,FALSE),"")</f>
        <v/>
      </c>
      <c r="V38" s="1" t="str">
        <f>IF(L38&lt;=$P$3,VLOOKUP(L38,Cs!$CA$7:$CN$33000,6,FALSE),"")</f>
        <v/>
      </c>
      <c r="W38" s="1" t="str">
        <f>IF(L38&lt;=$P$3,VLOOKUP(L38,Cs!$CA$7:$CN$33000,7,FALSE),"")</f>
        <v/>
      </c>
    </row>
    <row r="39" spans="1:23" x14ac:dyDescent="0.25">
      <c r="A39" s="1" t="str">
        <f t="shared" si="8"/>
        <v/>
      </c>
      <c r="B39" s="4" t="str">
        <f t="shared" si="9"/>
        <v/>
      </c>
      <c r="C39" s="1" t="str">
        <f>TRIM(IF(L39&lt;=$P$3,VLOOKUP(L39,Cs!$CA$7:$CN$33000,13,FALSE),""))</f>
        <v/>
      </c>
      <c r="D39" s="1" t="str">
        <f>TRIM(IF(L39&lt;=$P$3,VLOOKUP(L39,Cs!$CA$7:$CN$33000,14,FALSE),""))</f>
        <v/>
      </c>
      <c r="E39" s="1" t="str">
        <f t="shared" si="10"/>
        <v/>
      </c>
      <c r="F39" s="19" t="str">
        <f t="shared" si="11"/>
        <v/>
      </c>
      <c r="G39" s="19" t="str">
        <f t="shared" si="12"/>
        <v/>
      </c>
      <c r="H39" s="19" t="str">
        <f>IF(AND(N39&lt;&gt;N40,N39&lt;&gt;" "),SUM($F$10:F39)-SUM($G$10:G39),IF(L38=$P$3,H38,""))</f>
        <v/>
      </c>
      <c r="I39" s="13" t="str">
        <f t="shared" si="7"/>
        <v/>
      </c>
      <c r="L39" s="1">
        <f t="shared" si="13"/>
        <v>29</v>
      </c>
      <c r="N39" s="4" t="str">
        <f>IF(L39&lt;=$P$3,VLOOKUP(L39,Cs!$CA$7:$CN$33000,3,FALSE),IF(L38=$P$3," ",""))</f>
        <v/>
      </c>
      <c r="O39" s="1" t="str">
        <f>IF(L39&lt;=$P$3,VLOOKUP(L39,Cs!$CA$7:$CN$33000,8,FALSE),"")</f>
        <v/>
      </c>
      <c r="R39" s="4" t="str">
        <f>IF(L39&lt;=$P$3,IF(VLOOKUP(L39,Cs!$CA$7:$CN$33000,10,FALSE)&lt;&gt;0,VLOOKUP(L39,Cs!$CA$7:$CN$33000,10,FALSE),""),"")</f>
        <v/>
      </c>
      <c r="S39" s="1" t="str">
        <f>IF(L39&lt;=$P$3,VLOOKUP(L39,Cs!$CA$7:$CN$33000,11,FALSE),"")</f>
        <v/>
      </c>
      <c r="T39" s="1" t="str">
        <f>IF(L39&lt;=$P$3,VLOOKUP(L39,Cs!$CA$7:$CN$33000,12,FALSE),"")</f>
        <v/>
      </c>
      <c r="U39" s="1" t="str">
        <f>IF(L39&lt;=$P$3,VLOOKUP(L39,Cs!$CA$7:$CN$33000,5,FALSE),"")</f>
        <v/>
      </c>
      <c r="V39" s="1" t="str">
        <f>IF(L39&lt;=$P$3,VLOOKUP(L39,Cs!$CA$7:$CN$33000,6,FALSE),"")</f>
        <v/>
      </c>
      <c r="W39" s="1" t="str">
        <f>IF(L39&lt;=$P$3,VLOOKUP(L39,Cs!$CA$7:$CN$33000,7,FALSE),"")</f>
        <v/>
      </c>
    </row>
    <row r="40" spans="1:23" x14ac:dyDescent="0.25">
      <c r="A40" s="1" t="str">
        <f t="shared" si="8"/>
        <v/>
      </c>
      <c r="B40" s="4" t="str">
        <f t="shared" si="9"/>
        <v/>
      </c>
      <c r="C40" s="1" t="str">
        <f>TRIM(IF(L40&lt;=$P$3,VLOOKUP(L40,Cs!$CA$7:$CN$33000,13,FALSE),""))</f>
        <v/>
      </c>
      <c r="D40" s="1" t="str">
        <f>TRIM(IF(L40&lt;=$P$3,VLOOKUP(L40,Cs!$CA$7:$CN$33000,14,FALSE),""))</f>
        <v/>
      </c>
      <c r="E40" s="1" t="str">
        <f t="shared" si="10"/>
        <v/>
      </c>
      <c r="F40" s="19" t="str">
        <f t="shared" si="11"/>
        <v/>
      </c>
      <c r="G40" s="19" t="str">
        <f t="shared" si="12"/>
        <v/>
      </c>
      <c r="H40" s="19" t="str">
        <f>IF(AND(N40&lt;&gt;N41,N40&lt;&gt;" "),SUM($F$10:F40)-SUM($G$10:G40),IF(L39=$P$3,H39,""))</f>
        <v/>
      </c>
      <c r="I40" s="13" t="str">
        <f t="shared" si="7"/>
        <v/>
      </c>
      <c r="L40" s="1">
        <f t="shared" si="13"/>
        <v>30</v>
      </c>
      <c r="N40" s="4" t="str">
        <f>IF(L40&lt;=$P$3,VLOOKUP(L40,Cs!$CA$7:$CN$33000,3,FALSE),IF(L39=$P$3," ",""))</f>
        <v/>
      </c>
      <c r="O40" s="1" t="str">
        <f>IF(L40&lt;=$P$3,VLOOKUP(L40,Cs!$CA$7:$CN$33000,8,FALSE),"")</f>
        <v/>
      </c>
      <c r="R40" s="4" t="str">
        <f>IF(L40&lt;=$P$3,IF(VLOOKUP(L40,Cs!$CA$7:$CN$33000,10,FALSE)&lt;&gt;0,VLOOKUP(L40,Cs!$CA$7:$CN$33000,10,FALSE),""),"")</f>
        <v/>
      </c>
      <c r="S40" s="1" t="str">
        <f>IF(L40&lt;=$P$3,VLOOKUP(L40,Cs!$CA$7:$CN$33000,11,FALSE),"")</f>
        <v/>
      </c>
      <c r="T40" s="1" t="str">
        <f>IF(L40&lt;=$P$3,VLOOKUP(L40,Cs!$CA$7:$CN$33000,12,FALSE),"")</f>
        <v/>
      </c>
      <c r="U40" s="1" t="str">
        <f>IF(L40&lt;=$P$3,VLOOKUP(L40,Cs!$CA$7:$CN$33000,5,FALSE),"")</f>
        <v/>
      </c>
      <c r="V40" s="1" t="str">
        <f>IF(L40&lt;=$P$3,VLOOKUP(L40,Cs!$CA$7:$CN$33000,6,FALSE),"")</f>
        <v/>
      </c>
      <c r="W40" s="1" t="str">
        <f>IF(L40&lt;=$P$3,VLOOKUP(L40,Cs!$CA$7:$CN$33000,7,FALSE),"")</f>
        <v/>
      </c>
    </row>
    <row r="41" spans="1:23" x14ac:dyDescent="0.25">
      <c r="A41" s="1" t="str">
        <f t="shared" si="8"/>
        <v/>
      </c>
      <c r="B41" s="4" t="str">
        <f t="shared" si="9"/>
        <v/>
      </c>
      <c r="C41" s="1" t="str">
        <f>TRIM(IF(L41&lt;=$P$3,VLOOKUP(L41,Cs!$CA$7:$CN$33000,13,FALSE),""))</f>
        <v/>
      </c>
      <c r="D41" s="1" t="str">
        <f>TRIM(IF(L41&lt;=$P$3,VLOOKUP(L41,Cs!$CA$7:$CN$33000,14,FALSE),""))</f>
        <v/>
      </c>
      <c r="E41" s="1" t="str">
        <f t="shared" si="10"/>
        <v/>
      </c>
      <c r="F41" s="19" t="str">
        <f t="shared" si="11"/>
        <v/>
      </c>
      <c r="G41" s="19" t="str">
        <f t="shared" si="12"/>
        <v/>
      </c>
      <c r="H41" s="19" t="str">
        <f>IF(AND(N41&lt;&gt;N42,N41&lt;&gt;" "),SUM($F$10:F41)-SUM($G$10:G41),IF(L40=$P$3,H40,""))</f>
        <v/>
      </c>
      <c r="I41" s="13" t="str">
        <f t="shared" si="7"/>
        <v/>
      </c>
      <c r="L41" s="1">
        <f t="shared" si="13"/>
        <v>31</v>
      </c>
      <c r="N41" s="4" t="str">
        <f>IF(L41&lt;=$P$3,VLOOKUP(L41,Cs!$CA$7:$CN$33000,3,FALSE),IF(L40=$P$3," ",""))</f>
        <v/>
      </c>
      <c r="O41" s="1" t="str">
        <f>IF(L41&lt;=$P$3,VLOOKUP(L41,Cs!$CA$7:$CN$33000,8,FALSE),"")</f>
        <v/>
      </c>
      <c r="R41" s="4" t="str">
        <f>IF(L41&lt;=$P$3,IF(VLOOKUP(L41,Cs!$CA$7:$CN$33000,10,FALSE)&lt;&gt;0,VLOOKUP(L41,Cs!$CA$7:$CN$33000,10,FALSE),""),"")</f>
        <v/>
      </c>
      <c r="S41" s="1" t="str">
        <f>IF(L41&lt;=$P$3,VLOOKUP(L41,Cs!$CA$7:$CN$33000,11,FALSE),"")</f>
        <v/>
      </c>
      <c r="T41" s="1" t="str">
        <f>IF(L41&lt;=$P$3,VLOOKUP(L41,Cs!$CA$7:$CN$33000,12,FALSE),"")</f>
        <v/>
      </c>
      <c r="U41" s="1" t="str">
        <f>IF(L41&lt;=$P$3,VLOOKUP(L41,Cs!$CA$7:$CN$33000,5,FALSE),"")</f>
        <v/>
      </c>
      <c r="V41" s="1" t="str">
        <f>IF(L41&lt;=$P$3,VLOOKUP(L41,Cs!$CA$7:$CN$33000,6,FALSE),"")</f>
        <v/>
      </c>
      <c r="W41" s="1" t="str">
        <f>IF(L41&lt;=$P$3,VLOOKUP(L41,Cs!$CA$7:$CN$33000,7,FALSE),"")</f>
        <v/>
      </c>
    </row>
    <row r="42" spans="1:23" x14ac:dyDescent="0.25">
      <c r="A42" s="1" t="str">
        <f t="shared" ref="A42:A50" si="14">IF(L42&lt;=$P$3,L42,"")</f>
        <v/>
      </c>
      <c r="B42" s="4" t="str">
        <f t="shared" ref="B42:B50" si="15">IF(N41&lt;&gt;N42,N42,"")</f>
        <v/>
      </c>
      <c r="C42" s="1" t="str">
        <f>TRIM(IF(L42&lt;=$P$3,VLOOKUP(L42,Cs!$CA$7:$CN$33000,13,FALSE),""))</f>
        <v/>
      </c>
      <c r="D42" s="1" t="str">
        <f>TRIM(IF(L42&lt;=$P$3,VLOOKUP(L42,Cs!$CA$7:$CN$33000,14,FALSE),""))</f>
        <v/>
      </c>
      <c r="E42" s="1" t="str">
        <f t="shared" si="10"/>
        <v/>
      </c>
      <c r="F42" s="19" t="str">
        <f t="shared" si="11"/>
        <v/>
      </c>
      <c r="G42" s="19" t="str">
        <f t="shared" si="12"/>
        <v/>
      </c>
      <c r="H42" s="19" t="str">
        <f>IF(AND(N42&lt;&gt;N43,N42&lt;&gt;" "),SUM($F$10:F42)-SUM($G$10:G42),IF(L41=$P$3,H41,""))</f>
        <v/>
      </c>
      <c r="I42" s="13" t="str">
        <f t="shared" si="7"/>
        <v/>
      </c>
      <c r="L42" s="1">
        <f t="shared" si="13"/>
        <v>32</v>
      </c>
      <c r="N42" s="4" t="str">
        <f>IF(L42&lt;=$P$3,VLOOKUP(L42,Cs!$CA$7:$CN$33000,3,FALSE),IF(L41=$P$3," ",""))</f>
        <v/>
      </c>
      <c r="O42" s="1" t="str">
        <f>IF(L42&lt;=$P$3,VLOOKUP(L42,Cs!$CA$7:$CN$33000,8,FALSE),"")</f>
        <v/>
      </c>
      <c r="R42" s="4" t="str">
        <f>IF(L42&lt;=$P$3,IF(VLOOKUP(L42,Cs!$CA$7:$CN$33000,10,FALSE)&lt;&gt;0,VLOOKUP(L42,Cs!$CA$7:$CN$33000,10,FALSE),""),"")</f>
        <v/>
      </c>
      <c r="S42" s="1" t="str">
        <f>IF(L42&lt;=$P$3,VLOOKUP(L42,Cs!$CA$7:$CN$33000,11,FALSE),"")</f>
        <v/>
      </c>
      <c r="T42" s="1" t="str">
        <f>IF(L42&lt;=$P$3,VLOOKUP(L42,Cs!$CA$7:$CN$33000,12,FALSE),"")</f>
        <v/>
      </c>
      <c r="U42" s="1" t="str">
        <f>IF(L42&lt;=$P$3,VLOOKUP(L42,Cs!$CA$7:$CN$33000,5,FALSE),"")</f>
        <v/>
      </c>
      <c r="V42" s="1" t="str">
        <f>IF(L42&lt;=$P$3,VLOOKUP(L42,Cs!$CA$7:$CN$33000,6,FALSE),"")</f>
        <v/>
      </c>
      <c r="W42" s="1" t="str">
        <f>IF(L42&lt;=$P$3,VLOOKUP(L42,Cs!$CA$7:$CN$33000,7,FALSE),"")</f>
        <v/>
      </c>
    </row>
    <row r="43" spans="1:23" x14ac:dyDescent="0.25">
      <c r="A43" s="1" t="str">
        <f t="shared" si="14"/>
        <v/>
      </c>
      <c r="B43" s="4" t="str">
        <f t="shared" si="15"/>
        <v/>
      </c>
      <c r="C43" s="1" t="str">
        <f>TRIM(IF(L43&lt;=$P$3,VLOOKUP(L43,Cs!$CA$7:$CN$33000,13,FALSE),""))</f>
        <v/>
      </c>
      <c r="D43" s="1" t="str">
        <f>TRIM(IF(L43&lt;=$P$3,VLOOKUP(L43,Cs!$CA$7:$CN$33000,14,FALSE),""))</f>
        <v/>
      </c>
      <c r="E43" s="1" t="str">
        <f t="shared" si="10"/>
        <v/>
      </c>
      <c r="F43" s="19" t="str">
        <f t="shared" si="11"/>
        <v/>
      </c>
      <c r="G43" s="19" t="str">
        <f t="shared" si="12"/>
        <v/>
      </c>
      <c r="H43" s="19" t="str">
        <f>IF(AND(N43&lt;&gt;N44,N43&lt;&gt;" "),SUM($F$10:F43)-SUM($G$10:G43),IF(L42=$P$3,H42,""))</f>
        <v/>
      </c>
      <c r="I43" s="13" t="str">
        <f t="shared" si="7"/>
        <v/>
      </c>
      <c r="L43" s="1">
        <f t="shared" si="13"/>
        <v>33</v>
      </c>
      <c r="N43" s="4" t="str">
        <f>IF(L43&lt;=$P$3,VLOOKUP(L43,Cs!$CA$7:$CN$33000,3,FALSE),IF(L42=$P$3," ",""))</f>
        <v/>
      </c>
      <c r="O43" s="1" t="str">
        <f>IF(L43&lt;=$P$3,VLOOKUP(L43,Cs!$CA$7:$CN$33000,8,FALSE),"")</f>
        <v/>
      </c>
      <c r="R43" s="4" t="str">
        <f>IF(L43&lt;=$P$3,IF(VLOOKUP(L43,Cs!$CA$7:$CN$33000,10,FALSE)&lt;&gt;0,VLOOKUP(L43,Cs!$CA$7:$CN$33000,10,FALSE),""),"")</f>
        <v/>
      </c>
      <c r="S43" s="1" t="str">
        <f>IF(L43&lt;=$P$3,VLOOKUP(L43,Cs!$CA$7:$CN$33000,11,FALSE),"")</f>
        <v/>
      </c>
      <c r="T43" s="1" t="str">
        <f>IF(L43&lt;=$P$3,VLOOKUP(L43,Cs!$CA$7:$CN$33000,12,FALSE),"")</f>
        <v/>
      </c>
      <c r="U43" s="1" t="str">
        <f>IF(L43&lt;=$P$3,VLOOKUP(L43,Cs!$CA$7:$CN$33000,5,FALSE),"")</f>
        <v/>
      </c>
      <c r="V43" s="1" t="str">
        <f>IF(L43&lt;=$P$3,VLOOKUP(L43,Cs!$CA$7:$CN$33000,6,FALSE),"")</f>
        <v/>
      </c>
      <c r="W43" s="1" t="str">
        <f>IF(L43&lt;=$P$3,VLOOKUP(L43,Cs!$CA$7:$CN$33000,7,FALSE),"")</f>
        <v/>
      </c>
    </row>
    <row r="44" spans="1:23" x14ac:dyDescent="0.25">
      <c r="A44" s="1" t="str">
        <f t="shared" si="14"/>
        <v/>
      </c>
      <c r="B44" s="4" t="str">
        <f t="shared" si="15"/>
        <v/>
      </c>
      <c r="C44" s="1" t="str">
        <f>TRIM(IF(L44&lt;=$P$3,VLOOKUP(L44,Cs!$CA$7:$CN$33000,13,FALSE),""))</f>
        <v/>
      </c>
      <c r="D44" s="1" t="str">
        <f>TRIM(IF(L44&lt;=$P$3,VLOOKUP(L44,Cs!$CA$7:$CN$33000,14,FALSE),""))</f>
        <v/>
      </c>
      <c r="E44" s="1" t="str">
        <f t="shared" si="10"/>
        <v/>
      </c>
      <c r="F44" s="19" t="str">
        <f t="shared" si="11"/>
        <v/>
      </c>
      <c r="G44" s="19" t="str">
        <f t="shared" si="12"/>
        <v/>
      </c>
      <c r="H44" s="19" t="str">
        <f>IF(AND(N44&lt;&gt;N45,N44&lt;&gt;" "),SUM($F$10:F44)-SUM($G$10:G44),IF(L43=$P$3,H43,""))</f>
        <v/>
      </c>
      <c r="I44" s="13" t="str">
        <f t="shared" si="7"/>
        <v/>
      </c>
      <c r="L44" s="1">
        <f t="shared" si="13"/>
        <v>34</v>
      </c>
      <c r="N44" s="4" t="str">
        <f>IF(L44&lt;=$P$3,VLOOKUP(L44,Cs!$CA$7:$CN$33000,3,FALSE),IF(L43=$P$3," ",""))</f>
        <v/>
      </c>
      <c r="O44" s="1" t="str">
        <f>IF(L44&lt;=$P$3,VLOOKUP(L44,Cs!$CA$7:$CN$33000,8,FALSE),"")</f>
        <v/>
      </c>
      <c r="R44" s="4" t="str">
        <f>IF(L44&lt;=$P$3,IF(VLOOKUP(L44,Cs!$CA$7:$CN$33000,10,FALSE)&lt;&gt;0,VLOOKUP(L44,Cs!$CA$7:$CN$33000,10,FALSE),""),"")</f>
        <v/>
      </c>
      <c r="S44" s="1" t="str">
        <f>IF(L44&lt;=$P$3,VLOOKUP(L44,Cs!$CA$7:$CN$33000,11,FALSE),"")</f>
        <v/>
      </c>
      <c r="T44" s="1" t="str">
        <f>IF(L44&lt;=$P$3,VLOOKUP(L44,Cs!$CA$7:$CN$33000,12,FALSE),"")</f>
        <v/>
      </c>
      <c r="U44" s="1" t="str">
        <f>IF(L44&lt;=$P$3,VLOOKUP(L44,Cs!$CA$7:$CN$33000,5,FALSE),"")</f>
        <v/>
      </c>
      <c r="V44" s="1" t="str">
        <f>IF(L44&lt;=$P$3,VLOOKUP(L44,Cs!$CA$7:$CN$33000,6,FALSE),"")</f>
        <v/>
      </c>
      <c r="W44" s="1" t="str">
        <f>IF(L44&lt;=$P$3,VLOOKUP(L44,Cs!$CA$7:$CN$33000,7,FALSE),"")</f>
        <v/>
      </c>
    </row>
    <row r="45" spans="1:23" x14ac:dyDescent="0.25">
      <c r="A45" s="1" t="str">
        <f t="shared" si="14"/>
        <v/>
      </c>
      <c r="B45" s="4" t="str">
        <f t="shared" si="15"/>
        <v/>
      </c>
      <c r="C45" s="1" t="str">
        <f>TRIM(IF(L45&lt;=$P$3,VLOOKUP(L45,Cs!$CA$7:$CN$33000,13,FALSE),""))</f>
        <v/>
      </c>
      <c r="D45" s="1" t="str">
        <f>TRIM(IF(L45&lt;=$P$3,VLOOKUP(L45,Cs!$CA$7:$CN$33000,14,FALSE),""))</f>
        <v/>
      </c>
      <c r="E45" s="1" t="str">
        <f t="shared" si="10"/>
        <v/>
      </c>
      <c r="F45" s="19" t="str">
        <f t="shared" si="11"/>
        <v/>
      </c>
      <c r="G45" s="19" t="str">
        <f t="shared" si="12"/>
        <v/>
      </c>
      <c r="H45" s="19" t="str">
        <f>IF(AND(N45&lt;&gt;N46,N45&lt;&gt;" "),SUM($F$10:F45)-SUM($G$10:G45),IF(L44=$P$3,H44,""))</f>
        <v/>
      </c>
      <c r="I45" s="13" t="str">
        <f t="shared" si="7"/>
        <v/>
      </c>
      <c r="L45" s="1">
        <f t="shared" si="13"/>
        <v>35</v>
      </c>
      <c r="N45" s="4" t="str">
        <f>IF(L45&lt;=$P$3,VLOOKUP(L45,Cs!$CA$7:$CN$33000,3,FALSE),IF(L44=$P$3," ",""))</f>
        <v/>
      </c>
      <c r="O45" s="1" t="str">
        <f>IF(L45&lt;=$P$3,VLOOKUP(L45,Cs!$CA$7:$CN$33000,8,FALSE),"")</f>
        <v/>
      </c>
      <c r="R45" s="4" t="str">
        <f>IF(L45&lt;=$P$3,IF(VLOOKUP(L45,Cs!$CA$7:$CN$33000,10,FALSE)&lt;&gt;0,VLOOKUP(L45,Cs!$CA$7:$CN$33000,10,FALSE),""),"")</f>
        <v/>
      </c>
      <c r="S45" s="1" t="str">
        <f>IF(L45&lt;=$P$3,VLOOKUP(L45,Cs!$CA$7:$CN$33000,11,FALSE),"")</f>
        <v/>
      </c>
      <c r="T45" s="1" t="str">
        <f>IF(L45&lt;=$P$3,VLOOKUP(L45,Cs!$CA$7:$CN$33000,12,FALSE),"")</f>
        <v/>
      </c>
      <c r="U45" s="1" t="str">
        <f>IF(L45&lt;=$P$3,VLOOKUP(L45,Cs!$CA$7:$CN$33000,5,FALSE),"")</f>
        <v/>
      </c>
      <c r="V45" s="1" t="str">
        <f>IF(L45&lt;=$P$3,VLOOKUP(L45,Cs!$CA$7:$CN$33000,6,FALSE),"")</f>
        <v/>
      </c>
      <c r="W45" s="1" t="str">
        <f>IF(L45&lt;=$P$3,VLOOKUP(L45,Cs!$CA$7:$CN$33000,7,FALSE),"")</f>
        <v/>
      </c>
    </row>
    <row r="46" spans="1:23" x14ac:dyDescent="0.25">
      <c r="A46" s="1" t="str">
        <f t="shared" si="14"/>
        <v/>
      </c>
      <c r="B46" s="4" t="str">
        <f t="shared" si="15"/>
        <v/>
      </c>
      <c r="C46" s="1" t="str">
        <f>TRIM(IF(L46&lt;=$P$3,VLOOKUP(L46,Cs!$CA$7:$CN$33000,13,FALSE),""))</f>
        <v/>
      </c>
      <c r="D46" s="1" t="str">
        <f>TRIM(IF(L46&lt;=$P$3,VLOOKUP(L46,Cs!$CA$7:$CN$33000,14,FALSE),""))</f>
        <v/>
      </c>
      <c r="E46" s="1" t="str">
        <f t="shared" si="10"/>
        <v/>
      </c>
      <c r="F46" s="19" t="str">
        <f t="shared" si="11"/>
        <v/>
      </c>
      <c r="G46" s="19" t="str">
        <f t="shared" si="12"/>
        <v/>
      </c>
      <c r="H46" s="19" t="str">
        <f>IF(AND(N46&lt;&gt;N47,N46&lt;&gt;" "),SUM($F$10:F46)-SUM($G$10:G46),IF(L45=$P$3,H45,""))</f>
        <v/>
      </c>
      <c r="I46" s="13" t="str">
        <f t="shared" si="7"/>
        <v/>
      </c>
      <c r="L46" s="1">
        <f t="shared" si="13"/>
        <v>36</v>
      </c>
      <c r="N46" s="4" t="str">
        <f>IF(L46&lt;=$P$3,VLOOKUP(L46,Cs!$CA$7:$CN$33000,3,FALSE),IF(L45=$P$3," ",""))</f>
        <v/>
      </c>
      <c r="O46" s="1" t="str">
        <f>IF(L46&lt;=$P$3,VLOOKUP(L46,Cs!$CA$7:$CN$33000,8,FALSE),"")</f>
        <v/>
      </c>
      <c r="R46" s="4" t="str">
        <f>IF(L46&lt;=$P$3,IF(VLOOKUP(L46,Cs!$CA$7:$CN$33000,10,FALSE)&lt;&gt;0,VLOOKUP(L46,Cs!$CA$7:$CN$33000,10,FALSE),""),"")</f>
        <v/>
      </c>
      <c r="S46" s="1" t="str">
        <f>IF(L46&lt;=$P$3,VLOOKUP(L46,Cs!$CA$7:$CN$33000,11,FALSE),"")</f>
        <v/>
      </c>
      <c r="T46" s="1" t="str">
        <f>IF(L46&lt;=$P$3,VLOOKUP(L46,Cs!$CA$7:$CN$33000,12,FALSE),"")</f>
        <v/>
      </c>
      <c r="U46" s="1" t="str">
        <f>IF(L46&lt;=$P$3,VLOOKUP(L46,Cs!$CA$7:$CN$33000,5,FALSE),"")</f>
        <v/>
      </c>
      <c r="V46" s="1" t="str">
        <f>IF(L46&lt;=$P$3,VLOOKUP(L46,Cs!$CA$7:$CN$33000,6,FALSE),"")</f>
        <v/>
      </c>
      <c r="W46" s="1" t="str">
        <f>IF(L46&lt;=$P$3,VLOOKUP(L46,Cs!$CA$7:$CN$33000,7,FALSE),"")</f>
        <v/>
      </c>
    </row>
    <row r="47" spans="1:23" x14ac:dyDescent="0.25">
      <c r="A47" s="1" t="str">
        <f t="shared" si="14"/>
        <v/>
      </c>
      <c r="B47" s="4" t="str">
        <f t="shared" si="15"/>
        <v/>
      </c>
      <c r="C47" s="1" t="str">
        <f>TRIM(IF(L47&lt;=$P$3,VLOOKUP(L47,Cs!$CA$7:$CN$33000,13,FALSE),""))</f>
        <v/>
      </c>
      <c r="D47" s="1" t="str">
        <f>TRIM(IF(L47&lt;=$P$3,VLOOKUP(L47,Cs!$CA$7:$CN$33000,14,FALSE),""))</f>
        <v/>
      </c>
      <c r="E47" s="1" t="str">
        <f t="shared" si="10"/>
        <v/>
      </c>
      <c r="F47" s="19" t="str">
        <f t="shared" si="11"/>
        <v/>
      </c>
      <c r="G47" s="19" t="str">
        <f t="shared" si="12"/>
        <v/>
      </c>
      <c r="H47" s="19" t="str">
        <f>IF(AND(N47&lt;&gt;N48,N47&lt;&gt;" "),SUM($F$10:F47)-SUM($G$10:G47),IF(L46=$P$3,H46,""))</f>
        <v/>
      </c>
      <c r="I47" s="13" t="str">
        <f t="shared" si="7"/>
        <v/>
      </c>
      <c r="L47" s="1">
        <f t="shared" si="13"/>
        <v>37</v>
      </c>
      <c r="N47" s="4" t="str">
        <f>IF(L47&lt;=$P$3,VLOOKUP(L47,Cs!$CA$7:$CN$33000,3,FALSE),IF(L46=$P$3," ",""))</f>
        <v/>
      </c>
      <c r="O47" s="1" t="str">
        <f>IF(L47&lt;=$P$3,VLOOKUP(L47,Cs!$CA$7:$CN$33000,8,FALSE),"")</f>
        <v/>
      </c>
      <c r="R47" s="4" t="str">
        <f>IF(L47&lt;=$P$3,IF(VLOOKUP(L47,Cs!$CA$7:$CN$33000,10,FALSE)&lt;&gt;0,VLOOKUP(L47,Cs!$CA$7:$CN$33000,10,FALSE),""),"")</f>
        <v/>
      </c>
      <c r="S47" s="1" t="str">
        <f>IF(L47&lt;=$P$3,VLOOKUP(L47,Cs!$CA$7:$CN$33000,11,FALSE),"")</f>
        <v/>
      </c>
      <c r="T47" s="1" t="str">
        <f>IF(L47&lt;=$P$3,VLOOKUP(L47,Cs!$CA$7:$CN$33000,12,FALSE),"")</f>
        <v/>
      </c>
      <c r="U47" s="1" t="str">
        <f>IF(L47&lt;=$P$3,VLOOKUP(L47,Cs!$CA$7:$CN$33000,5,FALSE),"")</f>
        <v/>
      </c>
      <c r="V47" s="1" t="str">
        <f>IF(L47&lt;=$P$3,VLOOKUP(L47,Cs!$CA$7:$CN$33000,6,FALSE),"")</f>
        <v/>
      </c>
      <c r="W47" s="1" t="str">
        <f>IF(L47&lt;=$P$3,VLOOKUP(L47,Cs!$CA$7:$CN$33000,7,FALSE),"")</f>
        <v/>
      </c>
    </row>
    <row r="48" spans="1:23" x14ac:dyDescent="0.25">
      <c r="A48" s="1" t="str">
        <f t="shared" si="14"/>
        <v/>
      </c>
      <c r="B48" s="4" t="str">
        <f t="shared" si="15"/>
        <v/>
      </c>
      <c r="C48" s="1" t="str">
        <f>TRIM(IF(L48&lt;=$P$3,VLOOKUP(L48,Cs!$CA$7:$CN$33000,13,FALSE),""))</f>
        <v/>
      </c>
      <c r="D48" s="1" t="str">
        <f>TRIM(IF(L48&lt;=$P$3,VLOOKUP(L48,Cs!$CA$7:$CN$33000,14,FALSE),""))</f>
        <v/>
      </c>
      <c r="E48" s="1" t="str">
        <f t="shared" si="10"/>
        <v/>
      </c>
      <c r="F48" s="19" t="str">
        <f t="shared" si="11"/>
        <v/>
      </c>
      <c r="G48" s="19" t="str">
        <f t="shared" si="12"/>
        <v/>
      </c>
      <c r="H48" s="19" t="str">
        <f>IF(AND(N48&lt;&gt;N49,N48&lt;&gt;" "),SUM($F$10:F48)-SUM($G$10:G48),IF(L47=$P$3,H47,""))</f>
        <v/>
      </c>
      <c r="I48" s="13" t="str">
        <f t="shared" si="7"/>
        <v/>
      </c>
      <c r="L48" s="1">
        <f t="shared" si="13"/>
        <v>38</v>
      </c>
      <c r="N48" s="4" t="str">
        <f>IF(L48&lt;=$P$3,VLOOKUP(L48,Cs!$CA$7:$CN$33000,3,FALSE),IF(L47=$P$3," ",""))</f>
        <v/>
      </c>
      <c r="O48" s="1" t="str">
        <f>IF(L48&lt;=$P$3,VLOOKUP(L48,Cs!$CA$7:$CN$33000,8,FALSE),"")</f>
        <v/>
      </c>
      <c r="R48" s="4" t="str">
        <f>IF(L48&lt;=$P$3,IF(VLOOKUP(L48,Cs!$CA$7:$CN$33000,10,FALSE)&lt;&gt;0,VLOOKUP(L48,Cs!$CA$7:$CN$33000,10,FALSE),""),"")</f>
        <v/>
      </c>
      <c r="S48" s="1" t="str">
        <f>IF(L48&lt;=$P$3,VLOOKUP(L48,Cs!$CA$7:$CN$33000,11,FALSE),"")</f>
        <v/>
      </c>
      <c r="T48" s="1" t="str">
        <f>IF(L48&lt;=$P$3,VLOOKUP(L48,Cs!$CA$7:$CN$33000,12,FALSE),"")</f>
        <v/>
      </c>
      <c r="U48" s="1" t="str">
        <f>IF(L48&lt;=$P$3,VLOOKUP(L48,Cs!$CA$7:$CN$33000,5,FALSE),"")</f>
        <v/>
      </c>
      <c r="V48" s="1" t="str">
        <f>IF(L48&lt;=$P$3,VLOOKUP(L48,Cs!$CA$7:$CN$33000,6,FALSE),"")</f>
        <v/>
      </c>
      <c r="W48" s="1" t="str">
        <f>IF(L48&lt;=$P$3,VLOOKUP(L48,Cs!$CA$7:$CN$33000,7,FALSE),"")</f>
        <v/>
      </c>
    </row>
    <row r="49" spans="1:69" x14ac:dyDescent="0.25">
      <c r="A49" s="1" t="str">
        <f t="shared" si="14"/>
        <v/>
      </c>
      <c r="B49" s="4" t="str">
        <f t="shared" si="15"/>
        <v/>
      </c>
      <c r="C49" s="1" t="str">
        <f>TRIM(IF(L49&lt;=$P$3,VLOOKUP(L49,Cs!$CA$7:$CN$33000,13,FALSE),""))</f>
        <v/>
      </c>
      <c r="D49" s="1" t="str">
        <f>TRIM(IF(L49&lt;=$P$3,VLOOKUP(L49,Cs!$CA$7:$CN$33000,14,FALSE),""))</f>
        <v/>
      </c>
      <c r="E49" s="1" t="str">
        <f t="shared" si="10"/>
        <v/>
      </c>
      <c r="F49" s="19" t="str">
        <f t="shared" si="11"/>
        <v/>
      </c>
      <c r="G49" s="19" t="str">
        <f t="shared" si="12"/>
        <v/>
      </c>
      <c r="H49" s="19" t="str">
        <f>IF(AND(N49&lt;&gt;N50,N49&lt;&gt;" "),SUM($F$10:F49)-SUM($G$10:G49),IF(L48=$P$3,H48,""))</f>
        <v/>
      </c>
      <c r="I49" s="13" t="str">
        <f t="shared" si="7"/>
        <v/>
      </c>
      <c r="L49" s="1">
        <f t="shared" si="13"/>
        <v>39</v>
      </c>
      <c r="N49" s="4" t="str">
        <f>IF(L49&lt;=$P$3,VLOOKUP(L49,Cs!$CA$7:$CN$33000,3,FALSE),IF(L48=$P$3," ",""))</f>
        <v/>
      </c>
      <c r="O49" s="1" t="str">
        <f>IF(L49&lt;=$P$3,VLOOKUP(L49,Cs!$CA$7:$CN$33000,8,FALSE),"")</f>
        <v/>
      </c>
      <c r="R49" s="4" t="str">
        <f>IF(L49&lt;=$P$3,IF(VLOOKUP(L49,Cs!$CA$7:$CN$33000,10,FALSE)&lt;&gt;0,VLOOKUP(L49,Cs!$CA$7:$CN$33000,10,FALSE),""),"")</f>
        <v/>
      </c>
      <c r="S49" s="1" t="str">
        <f>IF(L49&lt;=$P$3,VLOOKUP(L49,Cs!$CA$7:$CN$33000,11,FALSE),"")</f>
        <v/>
      </c>
      <c r="T49" s="1" t="str">
        <f>IF(L49&lt;=$P$3,VLOOKUP(L49,Cs!$CA$7:$CN$33000,12,FALSE),"")</f>
        <v/>
      </c>
      <c r="U49" s="1" t="str">
        <f>IF(L49&lt;=$P$3,VLOOKUP(L49,Cs!$CA$7:$CN$33000,5,FALSE),"")</f>
        <v/>
      </c>
      <c r="V49" s="1" t="str">
        <f>IF(L49&lt;=$P$3,VLOOKUP(L49,Cs!$CA$7:$CN$33000,6,FALSE),"")</f>
        <v/>
      </c>
      <c r="W49" s="1" t="str">
        <f>IF(L49&lt;=$P$3,VLOOKUP(L49,Cs!$CA$7:$CN$33000,7,FALSE),"")</f>
        <v/>
      </c>
    </row>
    <row r="50" spans="1:69" x14ac:dyDescent="0.25">
      <c r="A50" s="1" t="str">
        <f t="shared" si="14"/>
        <v/>
      </c>
      <c r="B50" s="4" t="str">
        <f t="shared" si="15"/>
        <v/>
      </c>
      <c r="C50" s="1" t="str">
        <f>TRIM(IF(L50&lt;=$P$3,VLOOKUP(L50,Cs!$CA$7:$CN$33000,13,FALSE),""))</f>
        <v/>
      </c>
      <c r="D50" s="1" t="str">
        <f>TRIM(IF(L50&lt;=$P$3,VLOOKUP(L50,Cs!$CA$7:$CN$33000,14,FALSE),""))</f>
        <v/>
      </c>
      <c r="E50" s="1" t="str">
        <f t="shared" si="10"/>
        <v/>
      </c>
      <c r="F50" s="19" t="str">
        <f t="shared" si="11"/>
        <v/>
      </c>
      <c r="G50" s="19" t="str">
        <f t="shared" si="12"/>
        <v/>
      </c>
      <c r="H50" s="19" t="str">
        <f>IF(AND(N50&lt;&gt;N51,N50&lt;&gt;" "),SUM($F$10:F50)-SUM($G$10:G50),IF(L49=$P$3,H49,""))</f>
        <v/>
      </c>
      <c r="I50" s="13" t="str">
        <f t="shared" si="7"/>
        <v/>
      </c>
      <c r="L50" s="1">
        <f t="shared" si="13"/>
        <v>40</v>
      </c>
      <c r="N50" s="4" t="str">
        <f>IF(L50&lt;=$P$3,VLOOKUP(L50,Cs!$CA$7:$CN$33000,3,FALSE),IF(L49=$P$3," ",""))</f>
        <v/>
      </c>
      <c r="O50" s="1" t="str">
        <f>IF(L50&lt;=$P$3,VLOOKUP(L50,Cs!$CA$7:$CN$33000,8,FALSE),"")</f>
        <v/>
      </c>
      <c r="R50" s="4" t="str">
        <f>IF(L50&lt;=$P$3,IF(VLOOKUP(L50,Cs!$CA$7:$CN$33000,10,FALSE)&lt;&gt;0,VLOOKUP(L50,Cs!$CA$7:$CN$33000,10,FALSE),""),"")</f>
        <v/>
      </c>
      <c r="S50" s="1" t="str">
        <f>IF(L50&lt;=$P$3,VLOOKUP(L50,Cs!$CA$7:$CN$33000,11,FALSE),"")</f>
        <v/>
      </c>
      <c r="T50" s="1" t="str">
        <f>IF(L50&lt;=$P$3,VLOOKUP(L50,Cs!$CA$7:$CN$33000,12,FALSE),"")</f>
        <v/>
      </c>
      <c r="U50" s="1" t="str">
        <f>IF(L50&lt;=$P$3,VLOOKUP(L50,Cs!$CA$7:$CN$33000,5,FALSE),"")</f>
        <v/>
      </c>
      <c r="V50" s="1" t="str">
        <f>IF(L50&lt;=$P$3,VLOOKUP(L50,Cs!$CA$7:$CN$33000,6,FALSE),"")</f>
        <v/>
      </c>
      <c r="W50" s="1" t="str">
        <f>IF(L50&lt;=$P$3,VLOOKUP(L50,Cs!$CA$7:$CN$33000,7,FALSE),"")</f>
        <v/>
      </c>
    </row>
    <row r="51" spans="1:69" x14ac:dyDescent="0.25">
      <c r="B51" s="4"/>
      <c r="E51" s="1" t="str">
        <f>IF(L50&lt;$P$3,$O$5,IF(L50=$P$3,$N$5,""))</f>
        <v/>
      </c>
      <c r="F51" s="19" t="str">
        <f>IF(L50&lt;$P$3,SUM(F10:F50),IF(L50=$P$3,$R$6,""))</f>
        <v/>
      </c>
      <c r="G51" s="19" t="str">
        <f>IF(L50&lt;$P$3,SUM(G10:G50),IF(L50=$P$3,$S$6,""))</f>
        <v/>
      </c>
      <c r="H51" s="19" t="str">
        <f>IF(L50&lt;$P$3,SUM(F51,-G51),IF(L50=$P$3,H50,""))</f>
        <v/>
      </c>
      <c r="I51" s="13"/>
      <c r="L51" s="6">
        <f>IF(L50&lt;$P$3,L50,SUM(L50,1))</f>
        <v>41</v>
      </c>
      <c r="N51" s="4"/>
    </row>
    <row r="52" spans="1:69" ht="26.4" x14ac:dyDescent="0.25">
      <c r="F52" s="7"/>
      <c r="I52" s="31" t="str">
        <f>"pg. "&amp;K52</f>
        <v>pg. 1</v>
      </c>
      <c r="K52" s="1">
        <f>N4</f>
        <v>1</v>
      </c>
      <c r="L52" s="1">
        <f>L51</f>
        <v>41</v>
      </c>
      <c r="BQ52" s="8" t="s">
        <v>152</v>
      </c>
    </row>
    <row r="53" spans="1:69" x14ac:dyDescent="0.25">
      <c r="E53" s="52" t="str">
        <f>IF(L53&lt;$P$3,$U$2,"")</f>
        <v/>
      </c>
      <c r="F53" s="19" t="str">
        <f>IF(L53&lt;$P$3,H51,"")</f>
        <v/>
      </c>
      <c r="G53" s="19"/>
      <c r="H53" s="19"/>
      <c r="L53" s="1">
        <f>L52</f>
        <v>41</v>
      </c>
      <c r="N53" s="4" t="s">
        <v>0</v>
      </c>
      <c r="O53" s="1" t="s">
        <v>146</v>
      </c>
      <c r="R53" s="1" t="s">
        <v>142</v>
      </c>
      <c r="S53" s="1" t="s">
        <v>143</v>
      </c>
      <c r="T53" s="1" t="s">
        <v>42</v>
      </c>
      <c r="U53" s="1" t="s">
        <v>43</v>
      </c>
      <c r="V53" s="1" t="s">
        <v>144</v>
      </c>
      <c r="W53" s="1" t="s">
        <v>145</v>
      </c>
    </row>
    <row r="54" spans="1:69" x14ac:dyDescent="0.25">
      <c r="A54" s="1" t="str">
        <f>IF(L54&lt;=$P$3,L54,"")</f>
        <v/>
      </c>
      <c r="B54" s="4" t="str">
        <f>IF(N53&lt;&gt;N54,N54,"")</f>
        <v/>
      </c>
      <c r="C54" s="1" t="str">
        <f>TRIM(IF(L54&lt;=$P$3,VLOOKUP(L54,Cs!$CA$7:$CN$33000,13,FALSE),""))</f>
        <v/>
      </c>
      <c r="D54" s="1" t="str">
        <f>TRIM(IF(L54&lt;=$P$3,VLOOKUP(L54,Cs!$CA$7:$CN$33000,14,FALSE),""))</f>
        <v/>
      </c>
      <c r="E54" s="1" t="str">
        <f>IF(L54&lt;=$P$3,TRIM(R54&amp;" "&amp;S54&amp;" "&amp;T54),IF(L53=$P$3,$N$5,""))</f>
        <v/>
      </c>
      <c r="F54" s="19" t="str">
        <f>IF(L54&lt;=$P$3,IF(U54&lt;&gt;0,U54,""),IF(L53=$P$3,$R$6,""))</f>
        <v/>
      </c>
      <c r="G54" s="19" t="str">
        <f>IF(L54&lt;=$P$3,IF(V54&lt;&gt;0,V54,""),IF(L53=$P$3,$S$6,""))</f>
        <v/>
      </c>
      <c r="H54" s="19" t="str">
        <f>IF(AND(N54&lt;&gt;N55,N54&lt;&gt;" "),SUM($F$53:F54)-SUM($G$53:G54),IF(L53=$P$3,H53,""))</f>
        <v/>
      </c>
      <c r="I54" s="13" t="str">
        <f t="shared" ref="I54:I93" si="16">IF($P$3&gt;=L54,VLOOKUP(W54,Csfi,2,FALSE),"")</f>
        <v/>
      </c>
      <c r="L54" s="1">
        <f>L53+1</f>
        <v>42</v>
      </c>
      <c r="N54" s="4" t="str">
        <f>IF(L54&lt;=$P$3,VLOOKUP(L54,Cs!$CA$7:$CN$33000,3,FALSE),IF(L53=$P$3," ",""))</f>
        <v/>
      </c>
      <c r="O54" s="1" t="str">
        <f>IF(L54&lt;=$P$3,VLOOKUP(L54,Cs!$CA$7:$CN$33000,8,FALSE),"")</f>
        <v/>
      </c>
      <c r="R54" s="4" t="str">
        <f>IF(L54&lt;=$P$3,IF(VLOOKUP(L54,Cs!$CA$7:$CN$33000,10,FALSE)&lt;&gt;0,VLOOKUP(L54,Cs!$CA$7:$CN$33000,10,FALSE),""),"")</f>
        <v/>
      </c>
      <c r="S54" s="1" t="str">
        <f>IF(L54&lt;=$P$3,VLOOKUP(L54,Cs!$CA$7:$CN$33000,11,FALSE),"")</f>
        <v/>
      </c>
      <c r="T54" s="1" t="str">
        <f>IF(L54&lt;=$P$3,VLOOKUP(L54,Cs!$CA$7:$CN$33000,12,FALSE),"")</f>
        <v/>
      </c>
      <c r="U54" s="1" t="str">
        <f>IF(L54&lt;=$P$3,VLOOKUP(L54,Cs!$CA$7:$CN$33000,5,FALSE),"")</f>
        <v/>
      </c>
      <c r="V54" s="1" t="str">
        <f>IF(L54&lt;=$P$3,VLOOKUP(L54,Cs!$CA$7:$CN$33000,6,FALSE),"")</f>
        <v/>
      </c>
      <c r="W54" s="1" t="str">
        <f>IF(L54&lt;=$P$3,VLOOKUP(L54,Cs!$CA$7:$CN$33000,7,FALSE),"")</f>
        <v/>
      </c>
    </row>
    <row r="55" spans="1:69" x14ac:dyDescent="0.25">
      <c r="A55" s="1" t="str">
        <f t="shared" ref="A55:A93" si="17">IF(L55&lt;=$P$3,L55,"")</f>
        <v/>
      </c>
      <c r="B55" s="4" t="str">
        <f t="shared" ref="B55:B93" si="18">IF(N54&lt;&gt;N55,N55,"")</f>
        <v/>
      </c>
      <c r="C55" s="1" t="str">
        <f>TRIM(IF(L55&lt;=$P$3,VLOOKUP(L55,Cs!$CA$7:$CN$33000,13,FALSE),""))</f>
        <v/>
      </c>
      <c r="D55" s="1" t="str">
        <f>TRIM(IF(L55&lt;=$P$3,VLOOKUP(L55,Cs!$CA$7:$CN$33000,14,FALSE),""))</f>
        <v/>
      </c>
      <c r="E55" s="1" t="str">
        <f t="shared" ref="E55:E93" si="19">IF(L55&lt;=$P$3,TRIM(R55&amp;" "&amp;S55&amp;" "&amp;T55),IF(L54=$P$3,$N$5,""))</f>
        <v/>
      </c>
      <c r="F55" s="19" t="str">
        <f t="shared" ref="F55:F93" si="20">IF(L55&lt;=$P$3,IF(U55&lt;&gt;0,U55,""),IF(L54=$P$3,$R$6,""))</f>
        <v/>
      </c>
      <c r="G55" s="19" t="str">
        <f t="shared" ref="G55:G93" si="21">IF(L55&lt;=$P$3,IF(V55&lt;&gt;0,V55,""),IF(L54=$P$3,$S$6,""))</f>
        <v/>
      </c>
      <c r="H55" s="19" t="str">
        <f>IF(AND(N55&lt;&gt;N56,N55&lt;&gt;" "),SUM($F$53:F55)-SUM($G$53:G55),IF(L54=$P$3,H54,""))</f>
        <v/>
      </c>
      <c r="I55" s="13" t="str">
        <f t="shared" si="16"/>
        <v/>
      </c>
      <c r="L55" s="1">
        <f t="shared" ref="L55:L93" si="22">L54+1</f>
        <v>43</v>
      </c>
      <c r="N55" s="4" t="str">
        <f>IF(L55&lt;=$P$3,VLOOKUP(L55,Cs!$CA$7:$CN$33000,3,FALSE),IF(L54=$P$3," ",""))</f>
        <v/>
      </c>
      <c r="O55" s="1" t="str">
        <f>IF(L55&lt;=$P$3,VLOOKUP(L55,Cs!$CA$7:$CN$33000,8,FALSE),"")</f>
        <v/>
      </c>
      <c r="R55" s="4" t="str">
        <f>IF(L55&lt;=$P$3,IF(VLOOKUP(L55,Cs!$CA$7:$CN$33000,10,FALSE)&lt;&gt;0,VLOOKUP(L55,Cs!$CA$7:$CN$33000,10,FALSE),""),"")</f>
        <v/>
      </c>
      <c r="S55" s="1" t="str">
        <f>IF(L55&lt;=$P$3,VLOOKUP(L55,Cs!$CA$7:$CN$33000,11,FALSE),"")</f>
        <v/>
      </c>
      <c r="T55" s="1" t="str">
        <f>IF(L55&lt;=$P$3,VLOOKUP(L55,Cs!$CA$7:$CN$33000,12,FALSE),"")</f>
        <v/>
      </c>
      <c r="U55" s="1" t="str">
        <f>IF(L55&lt;=$P$3,VLOOKUP(L55,Cs!$CA$7:$CN$33000,5,FALSE),"")</f>
        <v/>
      </c>
      <c r="V55" s="1" t="str">
        <f>IF(L55&lt;=$P$3,VLOOKUP(L55,Cs!$CA$7:$CN$33000,6,FALSE),"")</f>
        <v/>
      </c>
      <c r="W55" s="1" t="str">
        <f>IF(L55&lt;=$P$3,VLOOKUP(L55,Cs!$CA$7:$CN$33000,7,FALSE),"")</f>
        <v/>
      </c>
    </row>
    <row r="56" spans="1:69" x14ac:dyDescent="0.25">
      <c r="A56" s="1" t="str">
        <f t="shared" si="17"/>
        <v/>
      </c>
      <c r="B56" s="4" t="str">
        <f t="shared" si="18"/>
        <v/>
      </c>
      <c r="C56" s="1" t="str">
        <f>TRIM(IF(L56&lt;=$P$3,VLOOKUP(L56,Cs!$CA$7:$CN$33000,13,FALSE),""))</f>
        <v/>
      </c>
      <c r="D56" s="1" t="str">
        <f>TRIM(IF(L56&lt;=$P$3,VLOOKUP(L56,Cs!$CA$7:$CN$33000,14,FALSE),""))</f>
        <v/>
      </c>
      <c r="E56" s="1" t="str">
        <f t="shared" si="19"/>
        <v/>
      </c>
      <c r="F56" s="19" t="str">
        <f t="shared" si="20"/>
        <v/>
      </c>
      <c r="G56" s="19" t="str">
        <f t="shared" si="21"/>
        <v/>
      </c>
      <c r="H56" s="19" t="str">
        <f>IF(AND(N56&lt;&gt;N57,N56&lt;&gt;" "),SUM($F$53:F56)-SUM($G$53:G56),IF(L55=$P$3,H55,""))</f>
        <v/>
      </c>
      <c r="I56" s="13" t="str">
        <f t="shared" si="16"/>
        <v/>
      </c>
      <c r="L56" s="1">
        <f t="shared" si="22"/>
        <v>44</v>
      </c>
      <c r="N56" s="4" t="str">
        <f>IF(L56&lt;=$P$3,VLOOKUP(L56,Cs!$CA$7:$CN$33000,3,FALSE),IF(L55=$P$3," ",""))</f>
        <v/>
      </c>
      <c r="O56" s="1" t="str">
        <f>IF(L56&lt;=$P$3,VLOOKUP(L56,Cs!$CA$7:$CN$33000,8,FALSE),"")</f>
        <v/>
      </c>
      <c r="R56" s="4" t="str">
        <f>IF(L56&lt;=$P$3,IF(VLOOKUP(L56,Cs!$CA$7:$CN$33000,10,FALSE)&lt;&gt;0,VLOOKUP(L56,Cs!$CA$7:$CN$33000,10,FALSE),""),"")</f>
        <v/>
      </c>
      <c r="S56" s="1" t="str">
        <f>IF(L56&lt;=$P$3,VLOOKUP(L56,Cs!$CA$7:$CN$33000,11,FALSE),"")</f>
        <v/>
      </c>
      <c r="T56" s="1" t="str">
        <f>IF(L56&lt;=$P$3,VLOOKUP(L56,Cs!$CA$7:$CN$33000,12,FALSE),"")</f>
        <v/>
      </c>
      <c r="U56" s="1" t="str">
        <f>IF(L56&lt;=$P$3,VLOOKUP(L56,Cs!$CA$7:$CN$33000,5,FALSE),"")</f>
        <v/>
      </c>
      <c r="V56" s="1" t="str">
        <f>IF(L56&lt;=$P$3,VLOOKUP(L56,Cs!$CA$7:$CN$33000,6,FALSE),"")</f>
        <v/>
      </c>
      <c r="W56" s="1" t="str">
        <f>IF(L56&lt;=$P$3,VLOOKUP(L56,Cs!$CA$7:$CN$33000,7,FALSE),"")</f>
        <v/>
      </c>
    </row>
    <row r="57" spans="1:69" x14ac:dyDescent="0.25">
      <c r="A57" s="1" t="str">
        <f t="shared" si="17"/>
        <v/>
      </c>
      <c r="B57" s="4" t="str">
        <f t="shared" si="18"/>
        <v/>
      </c>
      <c r="C57" s="1" t="str">
        <f>TRIM(IF(L57&lt;=$P$3,VLOOKUP(L57,Cs!$CA$7:$CN$33000,13,FALSE),""))</f>
        <v/>
      </c>
      <c r="D57" s="1" t="str">
        <f>TRIM(IF(L57&lt;=$P$3,VLOOKUP(L57,Cs!$CA$7:$CN$33000,14,FALSE),""))</f>
        <v/>
      </c>
      <c r="E57" s="1" t="str">
        <f t="shared" si="19"/>
        <v/>
      </c>
      <c r="F57" s="19" t="str">
        <f t="shared" si="20"/>
        <v/>
      </c>
      <c r="G57" s="19" t="str">
        <f t="shared" si="21"/>
        <v/>
      </c>
      <c r="H57" s="19" t="str">
        <f>IF(AND(N57&lt;&gt;N58,N57&lt;&gt;" "),SUM($F$53:F57)-SUM($G$53:G57),IF(L56=$P$3,H56,""))</f>
        <v/>
      </c>
      <c r="I57" s="13" t="str">
        <f t="shared" si="16"/>
        <v/>
      </c>
      <c r="L57" s="1">
        <f t="shared" si="22"/>
        <v>45</v>
      </c>
      <c r="N57" s="4" t="str">
        <f>IF(L57&lt;=$P$3,VLOOKUP(L57,Cs!$CA$7:$CN$33000,3,FALSE),IF(L56=$P$3," ",""))</f>
        <v/>
      </c>
      <c r="O57" s="1" t="str">
        <f>IF(L57&lt;=$P$3,VLOOKUP(L57,Cs!$CA$7:$CN$33000,8,FALSE),"")</f>
        <v/>
      </c>
      <c r="R57" s="4" t="str">
        <f>IF(L57&lt;=$P$3,IF(VLOOKUP(L57,Cs!$CA$7:$CN$33000,10,FALSE)&lt;&gt;0,VLOOKUP(L57,Cs!$CA$7:$CN$33000,10,FALSE),""),"")</f>
        <v/>
      </c>
      <c r="S57" s="1" t="str">
        <f>IF(L57&lt;=$P$3,VLOOKUP(L57,Cs!$CA$7:$CN$33000,11,FALSE),"")</f>
        <v/>
      </c>
      <c r="T57" s="1" t="str">
        <f>IF(L57&lt;=$P$3,VLOOKUP(L57,Cs!$CA$7:$CN$33000,12,FALSE),"")</f>
        <v/>
      </c>
      <c r="U57" s="1" t="str">
        <f>IF(L57&lt;=$P$3,VLOOKUP(L57,Cs!$CA$7:$CN$33000,5,FALSE),"")</f>
        <v/>
      </c>
      <c r="V57" s="1" t="str">
        <f>IF(L57&lt;=$P$3,VLOOKUP(L57,Cs!$CA$7:$CN$33000,6,FALSE),"")</f>
        <v/>
      </c>
      <c r="W57" s="1" t="str">
        <f>IF(L57&lt;=$P$3,VLOOKUP(L57,Cs!$CA$7:$CN$33000,7,FALSE),"")</f>
        <v/>
      </c>
    </row>
    <row r="58" spans="1:69" x14ac:dyDescent="0.25">
      <c r="A58" s="1" t="str">
        <f t="shared" si="17"/>
        <v/>
      </c>
      <c r="B58" s="4" t="str">
        <f t="shared" si="18"/>
        <v/>
      </c>
      <c r="C58" s="1" t="str">
        <f>TRIM(IF(L58&lt;=$P$3,VLOOKUP(L58,Cs!$CA$7:$CN$33000,13,FALSE),""))</f>
        <v/>
      </c>
      <c r="D58" s="1" t="str">
        <f>TRIM(IF(L58&lt;=$P$3,VLOOKUP(L58,Cs!$CA$7:$CN$33000,14,FALSE),""))</f>
        <v/>
      </c>
      <c r="E58" s="1" t="str">
        <f t="shared" si="19"/>
        <v/>
      </c>
      <c r="F58" s="19" t="str">
        <f t="shared" si="20"/>
        <v/>
      </c>
      <c r="G58" s="19" t="str">
        <f t="shared" si="21"/>
        <v/>
      </c>
      <c r="H58" s="19" t="str">
        <f>IF(AND(N58&lt;&gt;N59,N58&lt;&gt;" "),SUM($F$53:F58)-SUM($G$53:G58),IF(L57=$P$3,H57,""))</f>
        <v/>
      </c>
      <c r="I58" s="13" t="str">
        <f t="shared" si="16"/>
        <v/>
      </c>
      <c r="L58" s="1">
        <f t="shared" si="22"/>
        <v>46</v>
      </c>
      <c r="N58" s="4" t="str">
        <f>IF(L58&lt;=$P$3,VLOOKUP(L58,Cs!$CA$7:$CN$33000,3,FALSE),IF(L57=$P$3," ",""))</f>
        <v/>
      </c>
      <c r="O58" s="1" t="str">
        <f>IF(L58&lt;=$P$3,VLOOKUP(L58,Cs!$CA$7:$CN$33000,8,FALSE),"")</f>
        <v/>
      </c>
      <c r="R58" s="4" t="str">
        <f>IF(L58&lt;=$P$3,IF(VLOOKUP(L58,Cs!$CA$7:$CN$33000,10,FALSE)&lt;&gt;0,VLOOKUP(L58,Cs!$CA$7:$CN$33000,10,FALSE),""),"")</f>
        <v/>
      </c>
      <c r="S58" s="1" t="str">
        <f>IF(L58&lt;=$P$3,VLOOKUP(L58,Cs!$CA$7:$CN$33000,11,FALSE),"")</f>
        <v/>
      </c>
      <c r="T58" s="1" t="str">
        <f>IF(L58&lt;=$P$3,VLOOKUP(L58,Cs!$CA$7:$CN$33000,12,FALSE),"")</f>
        <v/>
      </c>
      <c r="U58" s="1" t="str">
        <f>IF(L58&lt;=$P$3,VLOOKUP(L58,Cs!$CA$7:$CN$33000,5,FALSE),"")</f>
        <v/>
      </c>
      <c r="V58" s="1" t="str">
        <f>IF(L58&lt;=$P$3,VLOOKUP(L58,Cs!$CA$7:$CN$33000,6,FALSE),"")</f>
        <v/>
      </c>
      <c r="W58" s="1" t="str">
        <f>IF(L58&lt;=$P$3,VLOOKUP(L58,Cs!$CA$7:$CN$33000,7,FALSE),"")</f>
        <v/>
      </c>
    </row>
    <row r="59" spans="1:69" x14ac:dyDescent="0.25">
      <c r="A59" s="1" t="str">
        <f t="shared" si="17"/>
        <v/>
      </c>
      <c r="B59" s="4" t="str">
        <f t="shared" si="18"/>
        <v/>
      </c>
      <c r="C59" s="1" t="str">
        <f>TRIM(IF(L59&lt;=$P$3,VLOOKUP(L59,Cs!$CA$7:$CN$33000,13,FALSE),""))</f>
        <v/>
      </c>
      <c r="D59" s="1" t="str">
        <f>TRIM(IF(L59&lt;=$P$3,VLOOKUP(L59,Cs!$CA$7:$CN$33000,14,FALSE),""))</f>
        <v/>
      </c>
      <c r="E59" s="1" t="str">
        <f t="shared" si="19"/>
        <v/>
      </c>
      <c r="F59" s="19" t="str">
        <f t="shared" si="20"/>
        <v/>
      </c>
      <c r="G59" s="19" t="str">
        <f t="shared" si="21"/>
        <v/>
      </c>
      <c r="H59" s="19" t="str">
        <f>IF(AND(N59&lt;&gt;N60,N59&lt;&gt;" "),SUM($F$53:F59)-SUM($G$53:G59),IF(L58=$P$3,H58,""))</f>
        <v/>
      </c>
      <c r="I59" s="13" t="str">
        <f t="shared" si="16"/>
        <v/>
      </c>
      <c r="L59" s="1">
        <f t="shared" si="22"/>
        <v>47</v>
      </c>
      <c r="N59" s="4" t="str">
        <f>IF(L59&lt;=$P$3,VLOOKUP(L59,Cs!$CA$7:$CN$33000,3,FALSE),IF(L58=$P$3," ",""))</f>
        <v/>
      </c>
      <c r="O59" s="1" t="str">
        <f>IF(L59&lt;=$P$3,VLOOKUP(L59,Cs!$CA$7:$CN$33000,8,FALSE),"")</f>
        <v/>
      </c>
      <c r="R59" s="4" t="str">
        <f>IF(L59&lt;=$P$3,IF(VLOOKUP(L59,Cs!$CA$7:$CN$33000,10,FALSE)&lt;&gt;0,VLOOKUP(L59,Cs!$CA$7:$CN$33000,10,FALSE),""),"")</f>
        <v/>
      </c>
      <c r="S59" s="1" t="str">
        <f>IF(L59&lt;=$P$3,VLOOKUP(L59,Cs!$CA$7:$CN$33000,11,FALSE),"")</f>
        <v/>
      </c>
      <c r="T59" s="1" t="str">
        <f>IF(L59&lt;=$P$3,VLOOKUP(L59,Cs!$CA$7:$CN$33000,12,FALSE),"")</f>
        <v/>
      </c>
      <c r="U59" s="1" t="str">
        <f>IF(L59&lt;=$P$3,VLOOKUP(L59,Cs!$CA$7:$CN$33000,5,FALSE),"")</f>
        <v/>
      </c>
      <c r="V59" s="1" t="str">
        <f>IF(L59&lt;=$P$3,VLOOKUP(L59,Cs!$CA$7:$CN$33000,6,FALSE),"")</f>
        <v/>
      </c>
      <c r="W59" s="1" t="str">
        <f>IF(L59&lt;=$P$3,VLOOKUP(L59,Cs!$CA$7:$CN$33000,7,FALSE),"")</f>
        <v/>
      </c>
    </row>
    <row r="60" spans="1:69" x14ac:dyDescent="0.25">
      <c r="A60" s="1" t="str">
        <f t="shared" si="17"/>
        <v/>
      </c>
      <c r="B60" s="4" t="str">
        <f t="shared" si="18"/>
        <v/>
      </c>
      <c r="C60" s="1" t="str">
        <f>TRIM(IF(L60&lt;=$P$3,VLOOKUP(L60,Cs!$CA$7:$CN$33000,13,FALSE),""))</f>
        <v/>
      </c>
      <c r="D60" s="1" t="str">
        <f>TRIM(IF(L60&lt;=$P$3,VLOOKUP(L60,Cs!$CA$7:$CN$33000,14,FALSE),""))</f>
        <v/>
      </c>
      <c r="E60" s="1" t="str">
        <f t="shared" si="19"/>
        <v/>
      </c>
      <c r="F60" s="19" t="str">
        <f t="shared" si="20"/>
        <v/>
      </c>
      <c r="G60" s="19" t="str">
        <f t="shared" si="21"/>
        <v/>
      </c>
      <c r="H60" s="19" t="str">
        <f>IF(AND(N60&lt;&gt;N61,N60&lt;&gt;" "),SUM($F$53:F60)-SUM($G$53:G60),IF(L59=$P$3,H59,""))</f>
        <v/>
      </c>
      <c r="I60" s="13" t="str">
        <f t="shared" si="16"/>
        <v/>
      </c>
      <c r="L60" s="1">
        <f t="shared" si="22"/>
        <v>48</v>
      </c>
      <c r="N60" s="4" t="str">
        <f>IF(L60&lt;=$P$3,VLOOKUP(L60,Cs!$CA$7:$CN$33000,3,FALSE),IF(L59=$P$3," ",""))</f>
        <v/>
      </c>
      <c r="O60" s="1" t="str">
        <f>IF(L60&lt;=$P$3,VLOOKUP(L60,Cs!$CA$7:$CN$33000,8,FALSE),"")</f>
        <v/>
      </c>
      <c r="R60" s="4" t="str">
        <f>IF(L60&lt;=$P$3,IF(VLOOKUP(L60,Cs!$CA$7:$CN$33000,10,FALSE)&lt;&gt;0,VLOOKUP(L60,Cs!$CA$7:$CN$33000,10,FALSE),""),"")</f>
        <v/>
      </c>
      <c r="S60" s="1" t="str">
        <f>IF(L60&lt;=$P$3,VLOOKUP(L60,Cs!$CA$7:$CN$33000,11,FALSE),"")</f>
        <v/>
      </c>
      <c r="T60" s="1" t="str">
        <f>IF(L60&lt;=$P$3,VLOOKUP(L60,Cs!$CA$7:$CN$33000,12,FALSE),"")</f>
        <v/>
      </c>
      <c r="U60" s="1" t="str">
        <f>IF(L60&lt;=$P$3,VLOOKUP(L60,Cs!$CA$7:$CN$33000,5,FALSE),"")</f>
        <v/>
      </c>
      <c r="V60" s="1" t="str">
        <f>IF(L60&lt;=$P$3,VLOOKUP(L60,Cs!$CA$7:$CN$33000,6,FALSE),"")</f>
        <v/>
      </c>
      <c r="W60" s="1" t="str">
        <f>IF(L60&lt;=$P$3,VLOOKUP(L60,Cs!$CA$7:$CN$33000,7,FALSE),"")</f>
        <v/>
      </c>
    </row>
    <row r="61" spans="1:69" x14ac:dyDescent="0.25">
      <c r="A61" s="1" t="str">
        <f t="shared" si="17"/>
        <v/>
      </c>
      <c r="B61" s="4" t="str">
        <f t="shared" si="18"/>
        <v/>
      </c>
      <c r="C61" s="1" t="str">
        <f>TRIM(IF(L61&lt;=$P$3,VLOOKUP(L61,Cs!$CA$7:$CN$33000,13,FALSE),""))</f>
        <v/>
      </c>
      <c r="D61" s="1" t="str">
        <f>TRIM(IF(L61&lt;=$P$3,VLOOKUP(L61,Cs!$CA$7:$CN$33000,14,FALSE),""))</f>
        <v/>
      </c>
      <c r="E61" s="1" t="str">
        <f t="shared" si="19"/>
        <v/>
      </c>
      <c r="F61" s="19" t="str">
        <f t="shared" si="20"/>
        <v/>
      </c>
      <c r="G61" s="19" t="str">
        <f t="shared" si="21"/>
        <v/>
      </c>
      <c r="H61" s="19" t="str">
        <f>IF(AND(N61&lt;&gt;N62,N61&lt;&gt;" "),SUM($F$53:F61)-SUM($G$53:G61),IF(L60=$P$3,H60,""))</f>
        <v/>
      </c>
      <c r="I61" s="13" t="str">
        <f t="shared" si="16"/>
        <v/>
      </c>
      <c r="L61" s="1">
        <f t="shared" si="22"/>
        <v>49</v>
      </c>
      <c r="N61" s="4" t="str">
        <f>IF(L61&lt;=$P$3,VLOOKUP(L61,Cs!$CA$7:$CN$33000,3,FALSE),IF(L60=$P$3," ",""))</f>
        <v/>
      </c>
      <c r="O61" s="1" t="str">
        <f>IF(L61&lt;=$P$3,VLOOKUP(L61,Cs!$CA$7:$CN$33000,8,FALSE),"")</f>
        <v/>
      </c>
      <c r="R61" s="4" t="str">
        <f>IF(L61&lt;=$P$3,IF(VLOOKUP(L61,Cs!$CA$7:$CN$33000,10,FALSE)&lt;&gt;0,VLOOKUP(L61,Cs!$CA$7:$CN$33000,10,FALSE),""),"")</f>
        <v/>
      </c>
      <c r="S61" s="1" t="str">
        <f>IF(L61&lt;=$P$3,VLOOKUP(L61,Cs!$CA$7:$CN$33000,11,FALSE),"")</f>
        <v/>
      </c>
      <c r="T61" s="1" t="str">
        <f>IF(L61&lt;=$P$3,VLOOKUP(L61,Cs!$CA$7:$CN$33000,12,FALSE),"")</f>
        <v/>
      </c>
      <c r="U61" s="1" t="str">
        <f>IF(L61&lt;=$P$3,VLOOKUP(L61,Cs!$CA$7:$CN$33000,5,FALSE),"")</f>
        <v/>
      </c>
      <c r="V61" s="1" t="str">
        <f>IF(L61&lt;=$P$3,VLOOKUP(L61,Cs!$CA$7:$CN$33000,6,FALSE),"")</f>
        <v/>
      </c>
      <c r="W61" s="1" t="str">
        <f>IF(L61&lt;=$P$3,VLOOKUP(L61,Cs!$CA$7:$CN$33000,7,FALSE),"")</f>
        <v/>
      </c>
    </row>
    <row r="62" spans="1:69" x14ac:dyDescent="0.25">
      <c r="A62" s="1" t="str">
        <f t="shared" si="17"/>
        <v/>
      </c>
      <c r="B62" s="4" t="str">
        <f t="shared" si="18"/>
        <v/>
      </c>
      <c r="C62" s="1" t="str">
        <f>TRIM(IF(L62&lt;=$P$3,VLOOKUP(L62,Cs!$CA$7:$CN$33000,13,FALSE),""))</f>
        <v/>
      </c>
      <c r="D62" s="1" t="str">
        <f>TRIM(IF(L62&lt;=$P$3,VLOOKUP(L62,Cs!$CA$7:$CN$33000,14,FALSE),""))</f>
        <v/>
      </c>
      <c r="E62" s="1" t="str">
        <f t="shared" si="19"/>
        <v/>
      </c>
      <c r="F62" s="19" t="str">
        <f t="shared" si="20"/>
        <v/>
      </c>
      <c r="G62" s="19" t="str">
        <f t="shared" si="21"/>
        <v/>
      </c>
      <c r="H62" s="19" t="str">
        <f>IF(AND(N62&lt;&gt;N63,N62&lt;&gt;" "),SUM($F$53:F62)-SUM($G$53:G62),IF(L61=$P$3,H61,""))</f>
        <v/>
      </c>
      <c r="I62" s="13" t="str">
        <f t="shared" si="16"/>
        <v/>
      </c>
      <c r="L62" s="1">
        <f t="shared" si="22"/>
        <v>50</v>
      </c>
      <c r="N62" s="4" t="str">
        <f>IF(L62&lt;=$P$3,VLOOKUP(L62,Cs!$CA$7:$CN$33000,3,FALSE),IF(L61=$P$3," ",""))</f>
        <v/>
      </c>
      <c r="O62" s="1" t="str">
        <f>IF(L62&lt;=$P$3,VLOOKUP(L62,Cs!$CA$7:$CN$33000,8,FALSE),"")</f>
        <v/>
      </c>
      <c r="R62" s="4" t="str">
        <f>IF(L62&lt;=$P$3,IF(VLOOKUP(L62,Cs!$CA$7:$CN$33000,10,FALSE)&lt;&gt;0,VLOOKUP(L62,Cs!$CA$7:$CN$33000,10,FALSE),""),"")</f>
        <v/>
      </c>
      <c r="S62" s="1" t="str">
        <f>IF(L62&lt;=$P$3,VLOOKUP(L62,Cs!$CA$7:$CN$33000,11,FALSE),"")</f>
        <v/>
      </c>
      <c r="T62" s="1" t="str">
        <f>IF(L62&lt;=$P$3,VLOOKUP(L62,Cs!$CA$7:$CN$33000,12,FALSE),"")</f>
        <v/>
      </c>
      <c r="U62" s="1" t="str">
        <f>IF(L62&lt;=$P$3,VLOOKUP(L62,Cs!$CA$7:$CN$33000,5,FALSE),"")</f>
        <v/>
      </c>
      <c r="V62" s="1" t="str">
        <f>IF(L62&lt;=$P$3,VLOOKUP(L62,Cs!$CA$7:$CN$33000,6,FALSE),"")</f>
        <v/>
      </c>
      <c r="W62" s="1" t="str">
        <f>IF(L62&lt;=$P$3,VLOOKUP(L62,Cs!$CA$7:$CN$33000,7,FALSE),"")</f>
        <v/>
      </c>
    </row>
    <row r="63" spans="1:69" x14ac:dyDescent="0.25">
      <c r="A63" s="1" t="str">
        <f t="shared" si="17"/>
        <v/>
      </c>
      <c r="B63" s="4" t="str">
        <f t="shared" si="18"/>
        <v/>
      </c>
      <c r="C63" s="1" t="str">
        <f>TRIM(IF(L63&lt;=$P$3,VLOOKUP(L63,Cs!$CA$7:$CN$33000,13,FALSE),""))</f>
        <v/>
      </c>
      <c r="D63" s="1" t="str">
        <f>TRIM(IF(L63&lt;=$P$3,VLOOKUP(L63,Cs!$CA$7:$CN$33000,14,FALSE),""))</f>
        <v/>
      </c>
      <c r="E63" s="1" t="str">
        <f t="shared" si="19"/>
        <v/>
      </c>
      <c r="F63" s="19" t="str">
        <f t="shared" si="20"/>
        <v/>
      </c>
      <c r="G63" s="19" t="str">
        <f t="shared" si="21"/>
        <v/>
      </c>
      <c r="H63" s="19" t="str">
        <f>IF(AND(N63&lt;&gt;N64,N63&lt;&gt;" "),SUM($F$53:F63)-SUM($G$53:G63),IF(L62=$P$3,H62,""))</f>
        <v/>
      </c>
      <c r="I63" s="13" t="str">
        <f t="shared" si="16"/>
        <v/>
      </c>
      <c r="L63" s="1">
        <f t="shared" si="22"/>
        <v>51</v>
      </c>
      <c r="N63" s="4" t="str">
        <f>IF(L63&lt;=$P$3,VLOOKUP(L63,Cs!$CA$7:$CN$33000,3,FALSE),IF(L62=$P$3," ",""))</f>
        <v/>
      </c>
      <c r="O63" s="1" t="str">
        <f>IF(L63&lt;=$P$3,VLOOKUP(L63,Cs!$CA$7:$CN$33000,8,FALSE),"")</f>
        <v/>
      </c>
      <c r="R63" s="4" t="str">
        <f>IF(L63&lt;=$P$3,IF(VLOOKUP(L63,Cs!$CA$7:$CN$33000,10,FALSE)&lt;&gt;0,VLOOKUP(L63,Cs!$CA$7:$CN$33000,10,FALSE),""),"")</f>
        <v/>
      </c>
      <c r="S63" s="1" t="str">
        <f>IF(L63&lt;=$P$3,VLOOKUP(L63,Cs!$CA$7:$CN$33000,11,FALSE),"")</f>
        <v/>
      </c>
      <c r="T63" s="1" t="str">
        <f>IF(L63&lt;=$P$3,VLOOKUP(L63,Cs!$CA$7:$CN$33000,12,FALSE),"")</f>
        <v/>
      </c>
      <c r="U63" s="1" t="str">
        <f>IF(L63&lt;=$P$3,VLOOKUP(L63,Cs!$CA$7:$CN$33000,5,FALSE),"")</f>
        <v/>
      </c>
      <c r="V63" s="1" t="str">
        <f>IF(L63&lt;=$P$3,VLOOKUP(L63,Cs!$CA$7:$CN$33000,6,FALSE),"")</f>
        <v/>
      </c>
      <c r="W63" s="1" t="str">
        <f>IF(L63&lt;=$P$3,VLOOKUP(L63,Cs!$CA$7:$CN$33000,7,FALSE),"")</f>
        <v/>
      </c>
    </row>
    <row r="64" spans="1:69" x14ac:dyDescent="0.25">
      <c r="A64" s="1" t="str">
        <f t="shared" si="17"/>
        <v/>
      </c>
      <c r="B64" s="4" t="str">
        <f t="shared" si="18"/>
        <v/>
      </c>
      <c r="C64" s="1" t="str">
        <f>TRIM(IF(L64&lt;=$P$3,VLOOKUP(L64,Cs!$CA$7:$CN$33000,13,FALSE),""))</f>
        <v/>
      </c>
      <c r="D64" s="1" t="str">
        <f>TRIM(IF(L64&lt;=$P$3,VLOOKUP(L64,Cs!$CA$7:$CN$33000,14,FALSE),""))</f>
        <v/>
      </c>
      <c r="E64" s="1" t="str">
        <f t="shared" si="19"/>
        <v/>
      </c>
      <c r="F64" s="19" t="str">
        <f t="shared" si="20"/>
        <v/>
      </c>
      <c r="G64" s="19" t="str">
        <f t="shared" si="21"/>
        <v/>
      </c>
      <c r="H64" s="19" t="str">
        <f>IF(AND(N64&lt;&gt;N65,N64&lt;&gt;" "),SUM($F$53:F64)-SUM($G$53:G64),IF(L63=$P$3,H63,""))</f>
        <v/>
      </c>
      <c r="I64" s="13" t="str">
        <f t="shared" si="16"/>
        <v/>
      </c>
      <c r="L64" s="1">
        <f t="shared" si="22"/>
        <v>52</v>
      </c>
      <c r="N64" s="4" t="str">
        <f>IF(L64&lt;=$P$3,VLOOKUP(L64,Cs!$CA$7:$CN$33000,3,FALSE),IF(L63=$P$3," ",""))</f>
        <v/>
      </c>
      <c r="O64" s="1" t="str">
        <f>IF(L64&lt;=$P$3,VLOOKUP(L64,Cs!$CA$7:$CN$33000,8,FALSE),"")</f>
        <v/>
      </c>
      <c r="R64" s="4" t="str">
        <f>IF(L64&lt;=$P$3,IF(VLOOKUP(L64,Cs!$CA$7:$CN$33000,10,FALSE)&lt;&gt;0,VLOOKUP(L64,Cs!$CA$7:$CN$33000,10,FALSE),""),"")</f>
        <v/>
      </c>
      <c r="S64" s="1" t="str">
        <f>IF(L64&lt;=$P$3,VLOOKUP(L64,Cs!$CA$7:$CN$33000,11,FALSE),"")</f>
        <v/>
      </c>
      <c r="T64" s="1" t="str">
        <f>IF(L64&lt;=$P$3,VLOOKUP(L64,Cs!$CA$7:$CN$33000,12,FALSE),"")</f>
        <v/>
      </c>
      <c r="U64" s="1" t="str">
        <f>IF(L64&lt;=$P$3,VLOOKUP(L64,Cs!$CA$7:$CN$33000,5,FALSE),"")</f>
        <v/>
      </c>
      <c r="V64" s="1" t="str">
        <f>IF(L64&lt;=$P$3,VLOOKUP(L64,Cs!$CA$7:$CN$33000,6,FALSE),"")</f>
        <v/>
      </c>
      <c r="W64" s="1" t="str">
        <f>IF(L64&lt;=$P$3,VLOOKUP(L64,Cs!$CA$7:$CN$33000,7,FALSE),"")</f>
        <v/>
      </c>
    </row>
    <row r="65" spans="1:23" x14ac:dyDescent="0.25">
      <c r="A65" s="1" t="str">
        <f t="shared" si="17"/>
        <v/>
      </c>
      <c r="B65" s="4" t="str">
        <f t="shared" si="18"/>
        <v/>
      </c>
      <c r="C65" s="1" t="str">
        <f>TRIM(IF(L65&lt;=$P$3,VLOOKUP(L65,Cs!$CA$7:$CN$33000,13,FALSE),""))</f>
        <v/>
      </c>
      <c r="D65" s="1" t="str">
        <f>TRIM(IF(L65&lt;=$P$3,VLOOKUP(L65,Cs!$CA$7:$CN$33000,14,FALSE),""))</f>
        <v/>
      </c>
      <c r="E65" s="1" t="str">
        <f t="shared" si="19"/>
        <v/>
      </c>
      <c r="F65" s="19" t="str">
        <f t="shared" si="20"/>
        <v/>
      </c>
      <c r="G65" s="19" t="str">
        <f t="shared" si="21"/>
        <v/>
      </c>
      <c r="H65" s="19" t="str">
        <f>IF(AND(N65&lt;&gt;N66,N65&lt;&gt;" "),SUM($F$53:F65)-SUM($G$53:G65),IF(L64=$P$3,H64,""))</f>
        <v/>
      </c>
      <c r="I65" s="13" t="str">
        <f t="shared" si="16"/>
        <v/>
      </c>
      <c r="L65" s="1">
        <f t="shared" si="22"/>
        <v>53</v>
      </c>
      <c r="N65" s="4" t="str">
        <f>IF(L65&lt;=$P$3,VLOOKUP(L65,Cs!$CA$7:$CN$33000,3,FALSE),IF(L64=$P$3," ",""))</f>
        <v/>
      </c>
      <c r="O65" s="1" t="str">
        <f>IF(L65&lt;=$P$3,VLOOKUP(L65,Cs!$CA$7:$CN$33000,8,FALSE),"")</f>
        <v/>
      </c>
      <c r="R65" s="4" t="str">
        <f>IF(L65&lt;=$P$3,IF(VLOOKUP(L65,Cs!$CA$7:$CN$33000,10,FALSE)&lt;&gt;0,VLOOKUP(L65,Cs!$CA$7:$CN$33000,10,FALSE),""),"")</f>
        <v/>
      </c>
      <c r="S65" s="1" t="str">
        <f>IF(L65&lt;=$P$3,VLOOKUP(L65,Cs!$CA$7:$CN$33000,11,FALSE),"")</f>
        <v/>
      </c>
      <c r="T65" s="1" t="str">
        <f>IF(L65&lt;=$P$3,VLOOKUP(L65,Cs!$CA$7:$CN$33000,12,FALSE),"")</f>
        <v/>
      </c>
      <c r="U65" s="1" t="str">
        <f>IF(L65&lt;=$P$3,VLOOKUP(L65,Cs!$CA$7:$CN$33000,5,FALSE),"")</f>
        <v/>
      </c>
      <c r="V65" s="1" t="str">
        <f>IF(L65&lt;=$P$3,VLOOKUP(L65,Cs!$CA$7:$CN$33000,6,FALSE),"")</f>
        <v/>
      </c>
      <c r="W65" s="1" t="str">
        <f>IF(L65&lt;=$P$3,VLOOKUP(L65,Cs!$CA$7:$CN$33000,7,FALSE),"")</f>
        <v/>
      </c>
    </row>
    <row r="66" spans="1:23" x14ac:dyDescent="0.25">
      <c r="A66" s="1" t="str">
        <f t="shared" si="17"/>
        <v/>
      </c>
      <c r="B66" s="4" t="str">
        <f t="shared" si="18"/>
        <v/>
      </c>
      <c r="C66" s="1" t="str">
        <f>TRIM(IF(L66&lt;=$P$3,VLOOKUP(L66,Cs!$CA$7:$CN$33000,13,FALSE),""))</f>
        <v/>
      </c>
      <c r="D66" s="1" t="str">
        <f>TRIM(IF(L66&lt;=$P$3,VLOOKUP(L66,Cs!$CA$7:$CN$33000,14,FALSE),""))</f>
        <v/>
      </c>
      <c r="E66" s="1" t="str">
        <f t="shared" si="19"/>
        <v/>
      </c>
      <c r="F66" s="19" t="str">
        <f t="shared" si="20"/>
        <v/>
      </c>
      <c r="G66" s="19" t="str">
        <f t="shared" si="21"/>
        <v/>
      </c>
      <c r="H66" s="19" t="str">
        <f>IF(AND(N66&lt;&gt;N67,N66&lt;&gt;" "),SUM($F$53:F66)-SUM($G$53:G66),IF(L65=$P$3,H65,""))</f>
        <v/>
      </c>
      <c r="I66" s="13" t="str">
        <f t="shared" si="16"/>
        <v/>
      </c>
      <c r="L66" s="1">
        <f t="shared" si="22"/>
        <v>54</v>
      </c>
      <c r="N66" s="4" t="str">
        <f>IF(L66&lt;=$P$3,VLOOKUP(L66,Cs!$CA$7:$CN$33000,3,FALSE),IF(L65=$P$3," ",""))</f>
        <v/>
      </c>
      <c r="O66" s="1" t="str">
        <f>IF(L66&lt;=$P$3,VLOOKUP(L66,Cs!$CA$7:$CN$33000,8,FALSE),"")</f>
        <v/>
      </c>
      <c r="R66" s="4" t="str">
        <f>IF(L66&lt;=$P$3,IF(VLOOKUP(L66,Cs!$CA$7:$CN$33000,10,FALSE)&lt;&gt;0,VLOOKUP(L66,Cs!$CA$7:$CN$33000,10,FALSE),""),"")</f>
        <v/>
      </c>
      <c r="S66" s="1" t="str">
        <f>IF(L66&lt;=$P$3,VLOOKUP(L66,Cs!$CA$7:$CN$33000,11,FALSE),"")</f>
        <v/>
      </c>
      <c r="T66" s="1" t="str">
        <f>IF(L66&lt;=$P$3,VLOOKUP(L66,Cs!$CA$7:$CN$33000,12,FALSE),"")</f>
        <v/>
      </c>
      <c r="U66" s="1" t="str">
        <f>IF(L66&lt;=$P$3,VLOOKUP(L66,Cs!$CA$7:$CN$33000,5,FALSE),"")</f>
        <v/>
      </c>
      <c r="V66" s="1" t="str">
        <f>IF(L66&lt;=$P$3,VLOOKUP(L66,Cs!$CA$7:$CN$33000,6,FALSE),"")</f>
        <v/>
      </c>
      <c r="W66" s="1" t="str">
        <f>IF(L66&lt;=$P$3,VLOOKUP(L66,Cs!$CA$7:$CN$33000,7,FALSE),"")</f>
        <v/>
      </c>
    </row>
    <row r="67" spans="1:23" x14ac:dyDescent="0.25">
      <c r="A67" s="1" t="str">
        <f t="shared" si="17"/>
        <v/>
      </c>
      <c r="B67" s="4" t="str">
        <f t="shared" si="18"/>
        <v/>
      </c>
      <c r="C67" s="1" t="str">
        <f>TRIM(IF(L67&lt;=$P$3,VLOOKUP(L67,Cs!$CA$7:$CN$33000,13,FALSE),""))</f>
        <v/>
      </c>
      <c r="D67" s="1" t="str">
        <f>TRIM(IF(L67&lt;=$P$3,VLOOKUP(L67,Cs!$CA$7:$CN$33000,14,FALSE),""))</f>
        <v/>
      </c>
      <c r="E67" s="1" t="str">
        <f t="shared" si="19"/>
        <v/>
      </c>
      <c r="F67" s="19" t="str">
        <f t="shared" si="20"/>
        <v/>
      </c>
      <c r="G67" s="19" t="str">
        <f t="shared" si="21"/>
        <v/>
      </c>
      <c r="H67" s="19" t="str">
        <f>IF(AND(N67&lt;&gt;N68,N67&lt;&gt;" "),SUM($F$53:F67)-SUM($G$53:G67),IF(L66=$P$3,H66,""))</f>
        <v/>
      </c>
      <c r="I67" s="13" t="str">
        <f t="shared" si="16"/>
        <v/>
      </c>
      <c r="L67" s="1">
        <f t="shared" si="22"/>
        <v>55</v>
      </c>
      <c r="N67" s="4" t="str">
        <f>IF(L67&lt;=$P$3,VLOOKUP(L67,Cs!$CA$7:$CN$33000,3,FALSE),IF(L66=$P$3," ",""))</f>
        <v/>
      </c>
      <c r="O67" s="1" t="str">
        <f>IF(L67&lt;=$P$3,VLOOKUP(L67,Cs!$CA$7:$CN$33000,8,FALSE),"")</f>
        <v/>
      </c>
      <c r="R67" s="4" t="str">
        <f>IF(L67&lt;=$P$3,IF(VLOOKUP(L67,Cs!$CA$7:$CN$33000,10,FALSE)&lt;&gt;0,VLOOKUP(L67,Cs!$CA$7:$CN$33000,10,FALSE),""),"")</f>
        <v/>
      </c>
      <c r="S67" s="1" t="str">
        <f>IF(L67&lt;=$P$3,VLOOKUP(L67,Cs!$CA$7:$CN$33000,11,FALSE),"")</f>
        <v/>
      </c>
      <c r="T67" s="1" t="str">
        <f>IF(L67&lt;=$P$3,VLOOKUP(L67,Cs!$CA$7:$CN$33000,12,FALSE),"")</f>
        <v/>
      </c>
      <c r="U67" s="1" t="str">
        <f>IF(L67&lt;=$P$3,VLOOKUP(L67,Cs!$CA$7:$CN$33000,5,FALSE),"")</f>
        <v/>
      </c>
      <c r="V67" s="1" t="str">
        <f>IF(L67&lt;=$P$3,VLOOKUP(L67,Cs!$CA$7:$CN$33000,6,FALSE),"")</f>
        <v/>
      </c>
      <c r="W67" s="1" t="str">
        <f>IF(L67&lt;=$P$3,VLOOKUP(L67,Cs!$CA$7:$CN$33000,7,FALSE),"")</f>
        <v/>
      </c>
    </row>
    <row r="68" spans="1:23" x14ac:dyDescent="0.25">
      <c r="A68" s="1" t="str">
        <f t="shared" si="17"/>
        <v/>
      </c>
      <c r="B68" s="4" t="str">
        <f t="shared" si="18"/>
        <v/>
      </c>
      <c r="C68" s="1" t="str">
        <f>TRIM(IF(L68&lt;=$P$3,VLOOKUP(L68,Cs!$CA$7:$CN$33000,13,FALSE),""))</f>
        <v/>
      </c>
      <c r="D68" s="1" t="str">
        <f>TRIM(IF(L68&lt;=$P$3,VLOOKUP(L68,Cs!$CA$7:$CN$33000,14,FALSE),""))</f>
        <v/>
      </c>
      <c r="E68" s="1" t="str">
        <f t="shared" si="19"/>
        <v/>
      </c>
      <c r="F68" s="19" t="str">
        <f t="shared" si="20"/>
        <v/>
      </c>
      <c r="G68" s="19" t="str">
        <f t="shared" si="21"/>
        <v/>
      </c>
      <c r="H68" s="19" t="str">
        <f>IF(AND(N68&lt;&gt;N69,N68&lt;&gt;" "),SUM($F$53:F68)-SUM($G$53:G68),IF(L67=$P$3,H67,""))</f>
        <v/>
      </c>
      <c r="I68" s="13" t="str">
        <f t="shared" si="16"/>
        <v/>
      </c>
      <c r="L68" s="1">
        <f t="shared" si="22"/>
        <v>56</v>
      </c>
      <c r="N68" s="4" t="str">
        <f>IF(L68&lt;=$P$3,VLOOKUP(L68,Cs!$CA$7:$CN$33000,3,FALSE),IF(L67=$P$3," ",""))</f>
        <v/>
      </c>
      <c r="O68" s="1" t="str">
        <f>IF(L68&lt;=$P$3,VLOOKUP(L68,Cs!$CA$7:$CN$33000,8,FALSE),"")</f>
        <v/>
      </c>
      <c r="R68" s="4" t="str">
        <f>IF(L68&lt;=$P$3,IF(VLOOKUP(L68,Cs!$CA$7:$CN$33000,10,FALSE)&lt;&gt;0,VLOOKUP(L68,Cs!$CA$7:$CN$33000,10,FALSE),""),"")</f>
        <v/>
      </c>
      <c r="S68" s="1" t="str">
        <f>IF(L68&lt;=$P$3,VLOOKUP(L68,Cs!$CA$7:$CN$33000,11,FALSE),"")</f>
        <v/>
      </c>
      <c r="T68" s="1" t="str">
        <f>IF(L68&lt;=$P$3,VLOOKUP(L68,Cs!$CA$7:$CN$33000,12,FALSE),"")</f>
        <v/>
      </c>
      <c r="U68" s="1" t="str">
        <f>IF(L68&lt;=$P$3,VLOOKUP(L68,Cs!$CA$7:$CN$33000,5,FALSE),"")</f>
        <v/>
      </c>
      <c r="V68" s="1" t="str">
        <f>IF(L68&lt;=$P$3,VLOOKUP(L68,Cs!$CA$7:$CN$33000,6,FALSE),"")</f>
        <v/>
      </c>
      <c r="W68" s="1" t="str">
        <f>IF(L68&lt;=$P$3,VLOOKUP(L68,Cs!$CA$7:$CN$33000,7,FALSE),"")</f>
        <v/>
      </c>
    </row>
    <row r="69" spans="1:23" x14ac:dyDescent="0.25">
      <c r="A69" s="1" t="str">
        <f t="shared" si="17"/>
        <v/>
      </c>
      <c r="B69" s="4" t="str">
        <f t="shared" si="18"/>
        <v/>
      </c>
      <c r="C69" s="1" t="str">
        <f>TRIM(IF(L69&lt;=$P$3,VLOOKUP(L69,Cs!$CA$7:$CN$33000,13,FALSE),""))</f>
        <v/>
      </c>
      <c r="D69" s="1" t="str">
        <f>TRIM(IF(L69&lt;=$P$3,VLOOKUP(L69,Cs!$CA$7:$CN$33000,14,FALSE),""))</f>
        <v/>
      </c>
      <c r="E69" s="1" t="str">
        <f t="shared" si="19"/>
        <v/>
      </c>
      <c r="F69" s="19" t="str">
        <f t="shared" si="20"/>
        <v/>
      </c>
      <c r="G69" s="19" t="str">
        <f t="shared" si="21"/>
        <v/>
      </c>
      <c r="H69" s="19" t="str">
        <f>IF(AND(N69&lt;&gt;N70,N69&lt;&gt;" "),SUM($F$53:F69)-SUM($G$53:G69),IF(L68=$P$3,H68,""))</f>
        <v/>
      </c>
      <c r="I69" s="13" t="str">
        <f t="shared" si="16"/>
        <v/>
      </c>
      <c r="L69" s="1">
        <f t="shared" si="22"/>
        <v>57</v>
      </c>
      <c r="N69" s="4" t="str">
        <f>IF(L69&lt;=$P$3,VLOOKUP(L69,Cs!$CA$7:$CN$33000,3,FALSE),IF(L68=$P$3," ",""))</f>
        <v/>
      </c>
      <c r="O69" s="1" t="str">
        <f>IF(L69&lt;=$P$3,VLOOKUP(L69,Cs!$CA$7:$CN$33000,8,FALSE),"")</f>
        <v/>
      </c>
      <c r="R69" s="4" t="str">
        <f>IF(L69&lt;=$P$3,IF(VLOOKUP(L69,Cs!$CA$7:$CN$33000,10,FALSE)&lt;&gt;0,VLOOKUP(L69,Cs!$CA$7:$CN$33000,10,FALSE),""),"")</f>
        <v/>
      </c>
      <c r="S69" s="1" t="str">
        <f>IF(L69&lt;=$P$3,VLOOKUP(L69,Cs!$CA$7:$CN$33000,11,FALSE),"")</f>
        <v/>
      </c>
      <c r="T69" s="1" t="str">
        <f>IF(L69&lt;=$P$3,VLOOKUP(L69,Cs!$CA$7:$CN$33000,12,FALSE),"")</f>
        <v/>
      </c>
      <c r="U69" s="1" t="str">
        <f>IF(L69&lt;=$P$3,VLOOKUP(L69,Cs!$CA$7:$CN$33000,5,FALSE),"")</f>
        <v/>
      </c>
      <c r="V69" s="1" t="str">
        <f>IF(L69&lt;=$P$3,VLOOKUP(L69,Cs!$CA$7:$CN$33000,6,FALSE),"")</f>
        <v/>
      </c>
      <c r="W69" s="1" t="str">
        <f>IF(L69&lt;=$P$3,VLOOKUP(L69,Cs!$CA$7:$CN$33000,7,FALSE),"")</f>
        <v/>
      </c>
    </row>
    <row r="70" spans="1:23" x14ac:dyDescent="0.25">
      <c r="A70" s="1" t="str">
        <f t="shared" si="17"/>
        <v/>
      </c>
      <c r="B70" s="4" t="str">
        <f t="shared" si="18"/>
        <v/>
      </c>
      <c r="C70" s="1" t="str">
        <f>TRIM(IF(L70&lt;=$P$3,VLOOKUP(L70,Cs!$CA$7:$CN$33000,13,FALSE),""))</f>
        <v/>
      </c>
      <c r="D70" s="1" t="str">
        <f>TRIM(IF(L70&lt;=$P$3,VLOOKUP(L70,Cs!$CA$7:$CN$33000,14,FALSE),""))</f>
        <v/>
      </c>
      <c r="E70" s="1" t="str">
        <f t="shared" si="19"/>
        <v/>
      </c>
      <c r="F70" s="19" t="str">
        <f t="shared" si="20"/>
        <v/>
      </c>
      <c r="G70" s="19" t="str">
        <f t="shared" si="21"/>
        <v/>
      </c>
      <c r="H70" s="19" t="str">
        <f>IF(AND(N70&lt;&gt;N71,N70&lt;&gt;" "),SUM($F$53:F70)-SUM($G$53:G70),IF(L69=$P$3,H69,""))</f>
        <v/>
      </c>
      <c r="I70" s="13" t="str">
        <f t="shared" si="16"/>
        <v/>
      </c>
      <c r="L70" s="1">
        <f t="shared" si="22"/>
        <v>58</v>
      </c>
      <c r="N70" s="4" t="str">
        <f>IF(L70&lt;=$P$3,VLOOKUP(L70,Cs!$CA$7:$CN$33000,3,FALSE),IF(L69=$P$3," ",""))</f>
        <v/>
      </c>
      <c r="O70" s="1" t="str">
        <f>IF(L70&lt;=$P$3,VLOOKUP(L70,Cs!$CA$7:$CN$33000,8,FALSE),"")</f>
        <v/>
      </c>
      <c r="R70" s="4" t="str">
        <f>IF(L70&lt;=$P$3,IF(VLOOKUP(L70,Cs!$CA$7:$CN$33000,10,FALSE)&lt;&gt;0,VLOOKUP(L70,Cs!$CA$7:$CN$33000,10,FALSE),""),"")</f>
        <v/>
      </c>
      <c r="S70" s="1" t="str">
        <f>IF(L70&lt;=$P$3,VLOOKUP(L70,Cs!$CA$7:$CN$33000,11,FALSE),"")</f>
        <v/>
      </c>
      <c r="T70" s="1" t="str">
        <f>IF(L70&lt;=$P$3,VLOOKUP(L70,Cs!$CA$7:$CN$33000,12,FALSE),"")</f>
        <v/>
      </c>
      <c r="U70" s="1" t="str">
        <f>IF(L70&lt;=$P$3,VLOOKUP(L70,Cs!$CA$7:$CN$33000,5,FALSE),"")</f>
        <v/>
      </c>
      <c r="V70" s="1" t="str">
        <f>IF(L70&lt;=$P$3,VLOOKUP(L70,Cs!$CA$7:$CN$33000,6,FALSE),"")</f>
        <v/>
      </c>
      <c r="W70" s="1" t="str">
        <f>IF(L70&lt;=$P$3,VLOOKUP(L70,Cs!$CA$7:$CN$33000,7,FALSE),"")</f>
        <v/>
      </c>
    </row>
    <row r="71" spans="1:23" x14ac:dyDescent="0.25">
      <c r="A71" s="1" t="str">
        <f t="shared" si="17"/>
        <v/>
      </c>
      <c r="B71" s="4" t="str">
        <f t="shared" si="18"/>
        <v/>
      </c>
      <c r="C71" s="1" t="str">
        <f>TRIM(IF(L71&lt;=$P$3,VLOOKUP(L71,Cs!$CA$7:$CN$33000,13,FALSE),""))</f>
        <v/>
      </c>
      <c r="D71" s="1" t="str">
        <f>TRIM(IF(L71&lt;=$P$3,VLOOKUP(L71,Cs!$CA$7:$CN$33000,14,FALSE),""))</f>
        <v/>
      </c>
      <c r="E71" s="1" t="str">
        <f t="shared" si="19"/>
        <v/>
      </c>
      <c r="F71" s="19" t="str">
        <f t="shared" si="20"/>
        <v/>
      </c>
      <c r="G71" s="19" t="str">
        <f t="shared" si="21"/>
        <v/>
      </c>
      <c r="H71" s="19" t="str">
        <f>IF(AND(N71&lt;&gt;N72,N71&lt;&gt;" "),SUM($F$53:F71)-SUM($G$53:G71),IF(L70=$P$3,H70,""))</f>
        <v/>
      </c>
      <c r="I71" s="13" t="str">
        <f t="shared" si="16"/>
        <v/>
      </c>
      <c r="L71" s="1">
        <f t="shared" si="22"/>
        <v>59</v>
      </c>
      <c r="N71" s="4" t="str">
        <f>IF(L71&lt;=$P$3,VLOOKUP(L71,Cs!$CA$7:$CN$33000,3,FALSE),IF(L70=$P$3," ",""))</f>
        <v/>
      </c>
      <c r="O71" s="1" t="str">
        <f>IF(L71&lt;=$P$3,VLOOKUP(L71,Cs!$CA$7:$CN$33000,8,FALSE),"")</f>
        <v/>
      </c>
      <c r="R71" s="4" t="str">
        <f>IF(L71&lt;=$P$3,IF(VLOOKUP(L71,Cs!$CA$7:$CN$33000,10,FALSE)&lt;&gt;0,VLOOKUP(L71,Cs!$CA$7:$CN$33000,10,FALSE),""),"")</f>
        <v/>
      </c>
      <c r="S71" s="1" t="str">
        <f>IF(L71&lt;=$P$3,VLOOKUP(L71,Cs!$CA$7:$CN$33000,11,FALSE),"")</f>
        <v/>
      </c>
      <c r="T71" s="1" t="str">
        <f>IF(L71&lt;=$P$3,VLOOKUP(L71,Cs!$CA$7:$CN$33000,12,FALSE),"")</f>
        <v/>
      </c>
      <c r="U71" s="1" t="str">
        <f>IF(L71&lt;=$P$3,VLOOKUP(L71,Cs!$CA$7:$CN$33000,5,FALSE),"")</f>
        <v/>
      </c>
      <c r="V71" s="1" t="str">
        <f>IF(L71&lt;=$P$3,VLOOKUP(L71,Cs!$CA$7:$CN$33000,6,FALSE),"")</f>
        <v/>
      </c>
      <c r="W71" s="1" t="str">
        <f>IF(L71&lt;=$P$3,VLOOKUP(L71,Cs!$CA$7:$CN$33000,7,FALSE),"")</f>
        <v/>
      </c>
    </row>
    <row r="72" spans="1:23" x14ac:dyDescent="0.25">
      <c r="A72" s="1" t="str">
        <f t="shared" si="17"/>
        <v/>
      </c>
      <c r="B72" s="4" t="str">
        <f t="shared" si="18"/>
        <v/>
      </c>
      <c r="C72" s="1" t="str">
        <f>TRIM(IF(L72&lt;=$P$3,VLOOKUP(L72,Cs!$CA$7:$CN$33000,13,FALSE),""))</f>
        <v/>
      </c>
      <c r="D72" s="1" t="str">
        <f>TRIM(IF(L72&lt;=$P$3,VLOOKUP(L72,Cs!$CA$7:$CN$33000,14,FALSE),""))</f>
        <v/>
      </c>
      <c r="E72" s="1" t="str">
        <f t="shared" si="19"/>
        <v/>
      </c>
      <c r="F72" s="19" t="str">
        <f t="shared" si="20"/>
        <v/>
      </c>
      <c r="G72" s="19" t="str">
        <f t="shared" si="21"/>
        <v/>
      </c>
      <c r="H72" s="19" t="str">
        <f>IF(AND(N72&lt;&gt;N73,N72&lt;&gt;" "),SUM($F$53:F72)-SUM($G$53:G72),IF(L71=$P$3,H71,""))</f>
        <v/>
      </c>
      <c r="I72" s="13" t="str">
        <f t="shared" si="16"/>
        <v/>
      </c>
      <c r="L72" s="1">
        <f t="shared" si="22"/>
        <v>60</v>
      </c>
      <c r="N72" s="4" t="str">
        <f>IF(L72&lt;=$P$3,VLOOKUP(L72,Cs!$CA$7:$CN$33000,3,FALSE),IF(L71=$P$3," ",""))</f>
        <v/>
      </c>
      <c r="O72" s="1" t="str">
        <f>IF(L72&lt;=$P$3,VLOOKUP(L72,Cs!$CA$7:$CN$33000,8,FALSE),"")</f>
        <v/>
      </c>
      <c r="R72" s="4" t="str">
        <f>IF(L72&lt;=$P$3,IF(VLOOKUP(L72,Cs!$CA$7:$CN$33000,10,FALSE)&lt;&gt;0,VLOOKUP(L72,Cs!$CA$7:$CN$33000,10,FALSE),""),"")</f>
        <v/>
      </c>
      <c r="S72" s="1" t="str">
        <f>IF(L72&lt;=$P$3,VLOOKUP(L72,Cs!$CA$7:$CN$33000,11,FALSE),"")</f>
        <v/>
      </c>
      <c r="T72" s="1" t="str">
        <f>IF(L72&lt;=$P$3,VLOOKUP(L72,Cs!$CA$7:$CN$33000,12,FALSE),"")</f>
        <v/>
      </c>
      <c r="U72" s="1" t="str">
        <f>IF(L72&lt;=$P$3,VLOOKUP(L72,Cs!$CA$7:$CN$33000,5,FALSE),"")</f>
        <v/>
      </c>
      <c r="V72" s="1" t="str">
        <f>IF(L72&lt;=$P$3,VLOOKUP(L72,Cs!$CA$7:$CN$33000,6,FALSE),"")</f>
        <v/>
      </c>
      <c r="W72" s="1" t="str">
        <f>IF(L72&lt;=$P$3,VLOOKUP(L72,Cs!$CA$7:$CN$33000,7,FALSE),"")</f>
        <v/>
      </c>
    </row>
    <row r="73" spans="1:23" x14ac:dyDescent="0.25">
      <c r="A73" s="1" t="str">
        <f t="shared" si="17"/>
        <v/>
      </c>
      <c r="B73" s="4" t="str">
        <f t="shared" si="18"/>
        <v/>
      </c>
      <c r="C73" s="1" t="str">
        <f>TRIM(IF(L73&lt;=$P$3,VLOOKUP(L73,Cs!$CA$7:$CN$33000,13,FALSE),""))</f>
        <v/>
      </c>
      <c r="D73" s="1" t="str">
        <f>TRIM(IF(L73&lt;=$P$3,VLOOKUP(L73,Cs!$CA$7:$CN$33000,14,FALSE),""))</f>
        <v/>
      </c>
      <c r="E73" s="1" t="str">
        <f t="shared" si="19"/>
        <v/>
      </c>
      <c r="F73" s="19" t="str">
        <f t="shared" si="20"/>
        <v/>
      </c>
      <c r="G73" s="19" t="str">
        <f t="shared" si="21"/>
        <v/>
      </c>
      <c r="H73" s="19" t="str">
        <f>IF(AND(N73&lt;&gt;N74,N73&lt;&gt;" "),SUM($F$53:F73)-SUM($G$53:G73),IF(L72=$P$3,H72,""))</f>
        <v/>
      </c>
      <c r="I73" s="13" t="str">
        <f t="shared" si="16"/>
        <v/>
      </c>
      <c r="L73" s="1">
        <f t="shared" si="22"/>
        <v>61</v>
      </c>
      <c r="N73" s="4" t="str">
        <f>IF(L73&lt;=$P$3,VLOOKUP(L73,Cs!$CA$7:$CN$33000,3,FALSE),IF(L72=$P$3," ",""))</f>
        <v/>
      </c>
      <c r="O73" s="1" t="str">
        <f>IF(L73&lt;=$P$3,VLOOKUP(L73,Cs!$CA$7:$CN$33000,8,FALSE),"")</f>
        <v/>
      </c>
      <c r="R73" s="4" t="str">
        <f>IF(L73&lt;=$P$3,IF(VLOOKUP(L73,Cs!$CA$7:$CN$33000,10,FALSE)&lt;&gt;0,VLOOKUP(L73,Cs!$CA$7:$CN$33000,10,FALSE),""),"")</f>
        <v/>
      </c>
      <c r="S73" s="1" t="str">
        <f>IF(L73&lt;=$P$3,VLOOKUP(L73,Cs!$CA$7:$CN$33000,11,FALSE),"")</f>
        <v/>
      </c>
      <c r="T73" s="1" t="str">
        <f>IF(L73&lt;=$P$3,VLOOKUP(L73,Cs!$CA$7:$CN$33000,12,FALSE),"")</f>
        <v/>
      </c>
      <c r="U73" s="1" t="str">
        <f>IF(L73&lt;=$P$3,VLOOKUP(L73,Cs!$CA$7:$CN$33000,5,FALSE),"")</f>
        <v/>
      </c>
      <c r="V73" s="1" t="str">
        <f>IF(L73&lt;=$P$3,VLOOKUP(L73,Cs!$CA$7:$CN$33000,6,FALSE),"")</f>
        <v/>
      </c>
      <c r="W73" s="1" t="str">
        <f>IF(L73&lt;=$P$3,VLOOKUP(L73,Cs!$CA$7:$CN$33000,7,FALSE),"")</f>
        <v/>
      </c>
    </row>
    <row r="74" spans="1:23" x14ac:dyDescent="0.25">
      <c r="A74" s="1" t="str">
        <f t="shared" si="17"/>
        <v/>
      </c>
      <c r="B74" s="4" t="str">
        <f t="shared" si="18"/>
        <v/>
      </c>
      <c r="C74" s="1" t="str">
        <f>TRIM(IF(L74&lt;=$P$3,VLOOKUP(L74,Cs!$CA$7:$CN$33000,13,FALSE),""))</f>
        <v/>
      </c>
      <c r="D74" s="1" t="str">
        <f>TRIM(IF(L74&lt;=$P$3,VLOOKUP(L74,Cs!$CA$7:$CN$33000,14,FALSE),""))</f>
        <v/>
      </c>
      <c r="E74" s="1" t="str">
        <f t="shared" si="19"/>
        <v/>
      </c>
      <c r="F74" s="19" t="str">
        <f t="shared" si="20"/>
        <v/>
      </c>
      <c r="G74" s="19" t="str">
        <f t="shared" si="21"/>
        <v/>
      </c>
      <c r="H74" s="19" t="str">
        <f>IF(AND(N74&lt;&gt;N75,N74&lt;&gt;" "),SUM($F$53:F74)-SUM($G$53:G74),IF(L73=$P$3,H73,""))</f>
        <v/>
      </c>
      <c r="I74" s="13" t="str">
        <f t="shared" si="16"/>
        <v/>
      </c>
      <c r="L74" s="1">
        <f t="shared" si="22"/>
        <v>62</v>
      </c>
      <c r="N74" s="4" t="str">
        <f>IF(L74&lt;=$P$3,VLOOKUP(L74,Cs!$CA$7:$CN$33000,3,FALSE),IF(L73=$P$3," ",""))</f>
        <v/>
      </c>
      <c r="O74" s="1" t="str">
        <f>IF(L74&lt;=$P$3,VLOOKUP(L74,Cs!$CA$7:$CN$33000,8,FALSE),"")</f>
        <v/>
      </c>
      <c r="R74" s="4" t="str">
        <f>IF(L74&lt;=$P$3,IF(VLOOKUP(L74,Cs!$CA$7:$CN$33000,10,FALSE)&lt;&gt;0,VLOOKUP(L74,Cs!$CA$7:$CN$33000,10,FALSE),""),"")</f>
        <v/>
      </c>
      <c r="S74" s="1" t="str">
        <f>IF(L74&lt;=$P$3,VLOOKUP(L74,Cs!$CA$7:$CN$33000,11,FALSE),"")</f>
        <v/>
      </c>
      <c r="T74" s="1" t="str">
        <f>IF(L74&lt;=$P$3,VLOOKUP(L74,Cs!$CA$7:$CN$33000,12,FALSE),"")</f>
        <v/>
      </c>
      <c r="U74" s="1" t="str">
        <f>IF(L74&lt;=$P$3,VLOOKUP(L74,Cs!$CA$7:$CN$33000,5,FALSE),"")</f>
        <v/>
      </c>
      <c r="V74" s="1" t="str">
        <f>IF(L74&lt;=$P$3,VLOOKUP(L74,Cs!$CA$7:$CN$33000,6,FALSE),"")</f>
        <v/>
      </c>
      <c r="W74" s="1" t="str">
        <f>IF(L74&lt;=$P$3,VLOOKUP(L74,Cs!$CA$7:$CN$33000,7,FALSE),"")</f>
        <v/>
      </c>
    </row>
    <row r="75" spans="1:23" x14ac:dyDescent="0.25">
      <c r="A75" s="1" t="str">
        <f t="shared" si="17"/>
        <v/>
      </c>
      <c r="B75" s="4" t="str">
        <f t="shared" si="18"/>
        <v/>
      </c>
      <c r="C75" s="1" t="str">
        <f>TRIM(IF(L75&lt;=$P$3,VLOOKUP(L75,Cs!$CA$7:$CN$33000,13,FALSE),""))</f>
        <v/>
      </c>
      <c r="D75" s="1" t="str">
        <f>TRIM(IF(L75&lt;=$P$3,VLOOKUP(L75,Cs!$CA$7:$CN$33000,14,FALSE),""))</f>
        <v/>
      </c>
      <c r="E75" s="1" t="str">
        <f t="shared" si="19"/>
        <v/>
      </c>
      <c r="F75" s="19" t="str">
        <f t="shared" si="20"/>
        <v/>
      </c>
      <c r="G75" s="19" t="str">
        <f t="shared" si="21"/>
        <v/>
      </c>
      <c r="H75" s="19" t="str">
        <f>IF(AND(N75&lt;&gt;N76,N75&lt;&gt;" "),SUM($F$53:F75)-SUM($G$53:G75),IF(L74=$P$3,H74,""))</f>
        <v/>
      </c>
      <c r="I75" s="13" t="str">
        <f t="shared" si="16"/>
        <v/>
      </c>
      <c r="L75" s="1">
        <f t="shared" si="22"/>
        <v>63</v>
      </c>
      <c r="N75" s="4" t="str">
        <f>IF(L75&lt;=$P$3,VLOOKUP(L75,Cs!$CA$7:$CN$33000,3,FALSE),IF(L74=$P$3," ",""))</f>
        <v/>
      </c>
      <c r="O75" s="1" t="str">
        <f>IF(L75&lt;=$P$3,VLOOKUP(L75,Cs!$CA$7:$CN$33000,8,FALSE),"")</f>
        <v/>
      </c>
      <c r="R75" s="4" t="str">
        <f>IF(L75&lt;=$P$3,IF(VLOOKUP(L75,Cs!$CA$7:$CN$33000,10,FALSE)&lt;&gt;0,VLOOKUP(L75,Cs!$CA$7:$CN$33000,10,FALSE),""),"")</f>
        <v/>
      </c>
      <c r="S75" s="1" t="str">
        <f>IF(L75&lt;=$P$3,VLOOKUP(L75,Cs!$CA$7:$CN$33000,11,FALSE),"")</f>
        <v/>
      </c>
      <c r="T75" s="1" t="str">
        <f>IF(L75&lt;=$P$3,VLOOKUP(L75,Cs!$CA$7:$CN$33000,12,FALSE),"")</f>
        <v/>
      </c>
      <c r="U75" s="1" t="str">
        <f>IF(L75&lt;=$P$3,VLOOKUP(L75,Cs!$CA$7:$CN$33000,5,FALSE),"")</f>
        <v/>
      </c>
      <c r="V75" s="1" t="str">
        <f>IF(L75&lt;=$P$3,VLOOKUP(L75,Cs!$CA$7:$CN$33000,6,FALSE),"")</f>
        <v/>
      </c>
      <c r="W75" s="1" t="str">
        <f>IF(L75&lt;=$P$3,VLOOKUP(L75,Cs!$CA$7:$CN$33000,7,FALSE),"")</f>
        <v/>
      </c>
    </row>
    <row r="76" spans="1:23" x14ac:dyDescent="0.25">
      <c r="A76" s="1" t="str">
        <f t="shared" si="17"/>
        <v/>
      </c>
      <c r="B76" s="4" t="str">
        <f t="shared" si="18"/>
        <v/>
      </c>
      <c r="C76" s="1" t="str">
        <f>TRIM(IF(L76&lt;=$P$3,VLOOKUP(L76,Cs!$CA$7:$CN$33000,13,FALSE),""))</f>
        <v/>
      </c>
      <c r="D76" s="1" t="str">
        <f>TRIM(IF(L76&lt;=$P$3,VLOOKUP(L76,Cs!$CA$7:$CN$33000,14,FALSE),""))</f>
        <v/>
      </c>
      <c r="E76" s="1" t="str">
        <f t="shared" si="19"/>
        <v/>
      </c>
      <c r="F76" s="19" t="str">
        <f t="shared" si="20"/>
        <v/>
      </c>
      <c r="G76" s="19" t="str">
        <f t="shared" si="21"/>
        <v/>
      </c>
      <c r="H76" s="19" t="str">
        <f>IF(AND(N76&lt;&gt;N77,N76&lt;&gt;" "),SUM($F$53:F76)-SUM($G$53:G76),IF(L75=$P$3,H75,""))</f>
        <v/>
      </c>
      <c r="I76" s="13" t="str">
        <f t="shared" si="16"/>
        <v/>
      </c>
      <c r="L76" s="1">
        <f t="shared" si="22"/>
        <v>64</v>
      </c>
      <c r="N76" s="4" t="str">
        <f>IF(L76&lt;=$P$3,VLOOKUP(L76,Cs!$CA$7:$CN$33000,3,FALSE),IF(L75=$P$3," ",""))</f>
        <v/>
      </c>
      <c r="O76" s="1" t="str">
        <f>IF(L76&lt;=$P$3,VLOOKUP(L76,Cs!$CA$7:$CN$33000,8,FALSE),"")</f>
        <v/>
      </c>
      <c r="R76" s="4" t="str">
        <f>IF(L76&lt;=$P$3,IF(VLOOKUP(L76,Cs!$CA$7:$CN$33000,10,FALSE)&lt;&gt;0,VLOOKUP(L76,Cs!$CA$7:$CN$33000,10,FALSE),""),"")</f>
        <v/>
      </c>
      <c r="S76" s="1" t="str">
        <f>IF(L76&lt;=$P$3,VLOOKUP(L76,Cs!$CA$7:$CN$33000,11,FALSE),"")</f>
        <v/>
      </c>
      <c r="T76" s="1" t="str">
        <f>IF(L76&lt;=$P$3,VLOOKUP(L76,Cs!$CA$7:$CN$33000,12,FALSE),"")</f>
        <v/>
      </c>
      <c r="U76" s="1" t="str">
        <f>IF(L76&lt;=$P$3,VLOOKUP(L76,Cs!$CA$7:$CN$33000,5,FALSE),"")</f>
        <v/>
      </c>
      <c r="V76" s="1" t="str">
        <f>IF(L76&lt;=$P$3,VLOOKUP(L76,Cs!$CA$7:$CN$33000,6,FALSE),"")</f>
        <v/>
      </c>
      <c r="W76" s="1" t="str">
        <f>IF(L76&lt;=$P$3,VLOOKUP(L76,Cs!$CA$7:$CN$33000,7,FALSE),"")</f>
        <v/>
      </c>
    </row>
    <row r="77" spans="1:23" x14ac:dyDescent="0.25">
      <c r="A77" s="1" t="str">
        <f t="shared" si="17"/>
        <v/>
      </c>
      <c r="B77" s="4" t="str">
        <f t="shared" si="18"/>
        <v/>
      </c>
      <c r="C77" s="1" t="str">
        <f>TRIM(IF(L77&lt;=$P$3,VLOOKUP(L77,Cs!$CA$7:$CN$33000,13,FALSE),""))</f>
        <v/>
      </c>
      <c r="D77" s="1" t="str">
        <f>TRIM(IF(L77&lt;=$P$3,VLOOKUP(L77,Cs!$CA$7:$CN$33000,14,FALSE),""))</f>
        <v/>
      </c>
      <c r="E77" s="1" t="str">
        <f t="shared" si="19"/>
        <v/>
      </c>
      <c r="F77" s="19" t="str">
        <f t="shared" si="20"/>
        <v/>
      </c>
      <c r="G77" s="19" t="str">
        <f t="shared" si="21"/>
        <v/>
      </c>
      <c r="H77" s="19" t="str">
        <f>IF(AND(N77&lt;&gt;N78,N77&lt;&gt;" "),SUM($F$53:F77)-SUM($G$53:G77),IF(L76=$P$3,H76,""))</f>
        <v/>
      </c>
      <c r="I77" s="13" t="str">
        <f t="shared" si="16"/>
        <v/>
      </c>
      <c r="L77" s="1">
        <f t="shared" si="22"/>
        <v>65</v>
      </c>
      <c r="N77" s="4" t="str">
        <f>IF(L77&lt;=$P$3,VLOOKUP(L77,Cs!$CA$7:$CN$33000,3,FALSE),IF(L76=$P$3," ",""))</f>
        <v/>
      </c>
      <c r="O77" s="1" t="str">
        <f>IF(L77&lt;=$P$3,VLOOKUP(L77,Cs!$CA$7:$CN$33000,8,FALSE),"")</f>
        <v/>
      </c>
      <c r="R77" s="4" t="str">
        <f>IF(L77&lt;=$P$3,IF(VLOOKUP(L77,Cs!$CA$7:$CN$33000,10,FALSE)&lt;&gt;0,VLOOKUP(L77,Cs!$CA$7:$CN$33000,10,FALSE),""),"")</f>
        <v/>
      </c>
      <c r="S77" s="1" t="str">
        <f>IF(L77&lt;=$P$3,VLOOKUP(L77,Cs!$CA$7:$CN$33000,11,FALSE),"")</f>
        <v/>
      </c>
      <c r="T77" s="1" t="str">
        <f>IF(L77&lt;=$P$3,VLOOKUP(L77,Cs!$CA$7:$CN$33000,12,FALSE),"")</f>
        <v/>
      </c>
      <c r="U77" s="1" t="str">
        <f>IF(L77&lt;=$P$3,VLOOKUP(L77,Cs!$CA$7:$CN$33000,5,FALSE),"")</f>
        <v/>
      </c>
      <c r="V77" s="1" t="str">
        <f>IF(L77&lt;=$P$3,VLOOKUP(L77,Cs!$CA$7:$CN$33000,6,FALSE),"")</f>
        <v/>
      </c>
      <c r="W77" s="1" t="str">
        <f>IF(L77&lt;=$P$3,VLOOKUP(L77,Cs!$CA$7:$CN$33000,7,FALSE),"")</f>
        <v/>
      </c>
    </row>
    <row r="78" spans="1:23" x14ac:dyDescent="0.25">
      <c r="A78" s="1" t="str">
        <f t="shared" si="17"/>
        <v/>
      </c>
      <c r="B78" s="4" t="str">
        <f t="shared" si="18"/>
        <v/>
      </c>
      <c r="C78" s="1" t="str">
        <f>TRIM(IF(L78&lt;=$P$3,VLOOKUP(L78,Cs!$CA$7:$CN$33000,13,FALSE),""))</f>
        <v/>
      </c>
      <c r="D78" s="1" t="str">
        <f>TRIM(IF(L78&lt;=$P$3,VLOOKUP(L78,Cs!$CA$7:$CN$33000,14,FALSE),""))</f>
        <v/>
      </c>
      <c r="E78" s="1" t="str">
        <f t="shared" si="19"/>
        <v/>
      </c>
      <c r="F78" s="19" t="str">
        <f t="shared" si="20"/>
        <v/>
      </c>
      <c r="G78" s="19" t="str">
        <f t="shared" si="21"/>
        <v/>
      </c>
      <c r="H78" s="19" t="str">
        <f>IF(AND(N78&lt;&gt;N79,N78&lt;&gt;" "),SUM($F$53:F78)-SUM($G$53:G78),IF(L77=$P$3,H77,""))</f>
        <v/>
      </c>
      <c r="I78" s="13" t="str">
        <f t="shared" si="16"/>
        <v/>
      </c>
      <c r="L78" s="1">
        <f t="shared" si="22"/>
        <v>66</v>
      </c>
      <c r="N78" s="4" t="str">
        <f>IF(L78&lt;=$P$3,VLOOKUP(L78,Cs!$CA$7:$CN$33000,3,FALSE),IF(L77=$P$3," ",""))</f>
        <v/>
      </c>
      <c r="O78" s="1" t="str">
        <f>IF(L78&lt;=$P$3,VLOOKUP(L78,Cs!$CA$7:$CN$33000,8,FALSE),"")</f>
        <v/>
      </c>
      <c r="R78" s="4" t="str">
        <f>IF(L78&lt;=$P$3,IF(VLOOKUP(L78,Cs!$CA$7:$CN$33000,10,FALSE)&lt;&gt;0,VLOOKUP(L78,Cs!$CA$7:$CN$33000,10,FALSE),""),"")</f>
        <v/>
      </c>
      <c r="S78" s="1" t="str">
        <f>IF(L78&lt;=$P$3,VLOOKUP(L78,Cs!$CA$7:$CN$33000,11,FALSE),"")</f>
        <v/>
      </c>
      <c r="T78" s="1" t="str">
        <f>IF(L78&lt;=$P$3,VLOOKUP(L78,Cs!$CA$7:$CN$33000,12,FALSE),"")</f>
        <v/>
      </c>
      <c r="U78" s="1" t="str">
        <f>IF(L78&lt;=$P$3,VLOOKUP(L78,Cs!$CA$7:$CN$33000,5,FALSE),"")</f>
        <v/>
      </c>
      <c r="V78" s="1" t="str">
        <f>IF(L78&lt;=$P$3,VLOOKUP(L78,Cs!$CA$7:$CN$33000,6,FALSE),"")</f>
        <v/>
      </c>
      <c r="W78" s="1" t="str">
        <f>IF(L78&lt;=$P$3,VLOOKUP(L78,Cs!$CA$7:$CN$33000,7,FALSE),"")</f>
        <v/>
      </c>
    </row>
    <row r="79" spans="1:23" x14ac:dyDescent="0.25">
      <c r="A79" s="1" t="str">
        <f t="shared" si="17"/>
        <v/>
      </c>
      <c r="B79" s="4" t="str">
        <f t="shared" si="18"/>
        <v/>
      </c>
      <c r="C79" s="1" t="str">
        <f>TRIM(IF(L79&lt;=$P$3,VLOOKUP(L79,Cs!$CA$7:$CN$33000,13,FALSE),""))</f>
        <v/>
      </c>
      <c r="D79" s="1" t="str">
        <f>TRIM(IF(L79&lt;=$P$3,VLOOKUP(L79,Cs!$CA$7:$CN$33000,14,FALSE),""))</f>
        <v/>
      </c>
      <c r="E79" s="1" t="str">
        <f t="shared" si="19"/>
        <v/>
      </c>
      <c r="F79" s="19" t="str">
        <f t="shared" si="20"/>
        <v/>
      </c>
      <c r="G79" s="19" t="str">
        <f t="shared" si="21"/>
        <v/>
      </c>
      <c r="H79" s="19" t="str">
        <f>IF(AND(N79&lt;&gt;N80,N79&lt;&gt;" "),SUM($F$53:F79)-SUM($G$53:G79),IF(L78=$P$3,H78,""))</f>
        <v/>
      </c>
      <c r="I79" s="13" t="str">
        <f t="shared" si="16"/>
        <v/>
      </c>
      <c r="L79" s="1">
        <f t="shared" si="22"/>
        <v>67</v>
      </c>
      <c r="N79" s="4" t="str">
        <f>IF(L79&lt;=$P$3,VLOOKUP(L79,Cs!$CA$7:$CN$33000,3,FALSE),IF(L78=$P$3," ",""))</f>
        <v/>
      </c>
      <c r="O79" s="1" t="str">
        <f>IF(L79&lt;=$P$3,VLOOKUP(L79,Cs!$CA$7:$CN$33000,8,FALSE),"")</f>
        <v/>
      </c>
      <c r="R79" s="4" t="str">
        <f>IF(L79&lt;=$P$3,IF(VLOOKUP(L79,Cs!$CA$7:$CN$33000,10,FALSE)&lt;&gt;0,VLOOKUP(L79,Cs!$CA$7:$CN$33000,10,FALSE),""),"")</f>
        <v/>
      </c>
      <c r="S79" s="1" t="str">
        <f>IF(L79&lt;=$P$3,VLOOKUP(L79,Cs!$CA$7:$CN$33000,11,FALSE),"")</f>
        <v/>
      </c>
      <c r="T79" s="1" t="str">
        <f>IF(L79&lt;=$P$3,VLOOKUP(L79,Cs!$CA$7:$CN$33000,12,FALSE),"")</f>
        <v/>
      </c>
      <c r="U79" s="1" t="str">
        <f>IF(L79&lt;=$P$3,VLOOKUP(L79,Cs!$CA$7:$CN$33000,5,FALSE),"")</f>
        <v/>
      </c>
      <c r="V79" s="1" t="str">
        <f>IF(L79&lt;=$P$3,VLOOKUP(L79,Cs!$CA$7:$CN$33000,6,FALSE),"")</f>
        <v/>
      </c>
      <c r="W79" s="1" t="str">
        <f>IF(L79&lt;=$P$3,VLOOKUP(L79,Cs!$CA$7:$CN$33000,7,FALSE),"")</f>
        <v/>
      </c>
    </row>
    <row r="80" spans="1:23" x14ac:dyDescent="0.25">
      <c r="A80" s="1" t="str">
        <f t="shared" si="17"/>
        <v/>
      </c>
      <c r="B80" s="4" t="str">
        <f t="shared" si="18"/>
        <v/>
      </c>
      <c r="C80" s="1" t="str">
        <f>TRIM(IF(L80&lt;=$P$3,VLOOKUP(L80,Cs!$CA$7:$CN$33000,13,FALSE),""))</f>
        <v/>
      </c>
      <c r="D80" s="1" t="str">
        <f>TRIM(IF(L80&lt;=$P$3,VLOOKUP(L80,Cs!$CA$7:$CN$33000,14,FALSE),""))</f>
        <v/>
      </c>
      <c r="E80" s="1" t="str">
        <f t="shared" si="19"/>
        <v/>
      </c>
      <c r="F80" s="19" t="str">
        <f t="shared" si="20"/>
        <v/>
      </c>
      <c r="G80" s="19" t="str">
        <f t="shared" si="21"/>
        <v/>
      </c>
      <c r="H80" s="19" t="str">
        <f>IF(AND(N80&lt;&gt;N81,N80&lt;&gt;" "),SUM($F$53:F80)-SUM($G$53:G80),IF(L79=$P$3,H79,""))</f>
        <v/>
      </c>
      <c r="I80" s="13" t="str">
        <f t="shared" si="16"/>
        <v/>
      </c>
      <c r="L80" s="1">
        <f t="shared" si="22"/>
        <v>68</v>
      </c>
      <c r="N80" s="4" t="str">
        <f>IF(L80&lt;=$P$3,VLOOKUP(L80,Cs!$CA$7:$CN$33000,3,FALSE),IF(L79=$P$3," ",""))</f>
        <v/>
      </c>
      <c r="O80" s="1" t="str">
        <f>IF(L80&lt;=$P$3,VLOOKUP(L80,Cs!$CA$7:$CN$33000,8,FALSE),"")</f>
        <v/>
      </c>
      <c r="R80" s="4" t="str">
        <f>IF(L80&lt;=$P$3,IF(VLOOKUP(L80,Cs!$CA$7:$CN$33000,10,FALSE)&lt;&gt;0,VLOOKUP(L80,Cs!$CA$7:$CN$33000,10,FALSE),""),"")</f>
        <v/>
      </c>
      <c r="S80" s="1" t="str">
        <f>IF(L80&lt;=$P$3,VLOOKUP(L80,Cs!$CA$7:$CN$33000,11,FALSE),"")</f>
        <v/>
      </c>
      <c r="T80" s="1" t="str">
        <f>IF(L80&lt;=$P$3,VLOOKUP(L80,Cs!$CA$7:$CN$33000,12,FALSE),"")</f>
        <v/>
      </c>
      <c r="U80" s="1" t="str">
        <f>IF(L80&lt;=$P$3,VLOOKUP(L80,Cs!$CA$7:$CN$33000,5,FALSE),"")</f>
        <v/>
      </c>
      <c r="V80" s="1" t="str">
        <f>IF(L80&lt;=$P$3,VLOOKUP(L80,Cs!$CA$7:$CN$33000,6,FALSE),"")</f>
        <v/>
      </c>
      <c r="W80" s="1" t="str">
        <f>IF(L80&lt;=$P$3,VLOOKUP(L80,Cs!$CA$7:$CN$33000,7,FALSE),"")</f>
        <v/>
      </c>
    </row>
    <row r="81" spans="1:69" x14ac:dyDescent="0.25">
      <c r="A81" s="1" t="str">
        <f t="shared" si="17"/>
        <v/>
      </c>
      <c r="B81" s="4" t="str">
        <f t="shared" si="18"/>
        <v/>
      </c>
      <c r="C81" s="1" t="str">
        <f>TRIM(IF(L81&lt;=$P$3,VLOOKUP(L81,Cs!$CA$7:$CN$33000,13,FALSE),""))</f>
        <v/>
      </c>
      <c r="D81" s="1" t="str">
        <f>TRIM(IF(L81&lt;=$P$3,VLOOKUP(L81,Cs!$CA$7:$CN$33000,14,FALSE),""))</f>
        <v/>
      </c>
      <c r="E81" s="1" t="str">
        <f t="shared" si="19"/>
        <v/>
      </c>
      <c r="F81" s="19" t="str">
        <f t="shared" si="20"/>
        <v/>
      </c>
      <c r="G81" s="19" t="str">
        <f t="shared" si="21"/>
        <v/>
      </c>
      <c r="H81" s="19" t="str">
        <f>IF(AND(N81&lt;&gt;N82,N81&lt;&gt;" "),SUM($F$53:F81)-SUM($G$53:G81),IF(L80=$P$3,H80,""))</f>
        <v/>
      </c>
      <c r="I81" s="13" t="str">
        <f t="shared" si="16"/>
        <v/>
      </c>
      <c r="L81" s="1">
        <f t="shared" si="22"/>
        <v>69</v>
      </c>
      <c r="N81" s="4" t="str">
        <f>IF(L81&lt;=$P$3,VLOOKUP(L81,Cs!$CA$7:$CN$33000,3,FALSE),IF(L80=$P$3," ",""))</f>
        <v/>
      </c>
      <c r="O81" s="1" t="str">
        <f>IF(L81&lt;=$P$3,VLOOKUP(L81,Cs!$CA$7:$CN$33000,8,FALSE),"")</f>
        <v/>
      </c>
      <c r="R81" s="4" t="str">
        <f>IF(L81&lt;=$P$3,IF(VLOOKUP(L81,Cs!$CA$7:$CN$33000,10,FALSE)&lt;&gt;0,VLOOKUP(L81,Cs!$CA$7:$CN$33000,10,FALSE),""),"")</f>
        <v/>
      </c>
      <c r="S81" s="1" t="str">
        <f>IF(L81&lt;=$P$3,VLOOKUP(L81,Cs!$CA$7:$CN$33000,11,FALSE),"")</f>
        <v/>
      </c>
      <c r="T81" s="1" t="str">
        <f>IF(L81&lt;=$P$3,VLOOKUP(L81,Cs!$CA$7:$CN$33000,12,FALSE),"")</f>
        <v/>
      </c>
      <c r="U81" s="1" t="str">
        <f>IF(L81&lt;=$P$3,VLOOKUP(L81,Cs!$CA$7:$CN$33000,5,FALSE),"")</f>
        <v/>
      </c>
      <c r="V81" s="1" t="str">
        <f>IF(L81&lt;=$P$3,VLOOKUP(L81,Cs!$CA$7:$CN$33000,6,FALSE),"")</f>
        <v/>
      </c>
      <c r="W81" s="1" t="str">
        <f>IF(L81&lt;=$P$3,VLOOKUP(L81,Cs!$CA$7:$CN$33000,7,FALSE),"")</f>
        <v/>
      </c>
    </row>
    <row r="82" spans="1:69" x14ac:dyDescent="0.25">
      <c r="A82" s="1" t="str">
        <f t="shared" si="17"/>
        <v/>
      </c>
      <c r="B82" s="4" t="str">
        <f t="shared" si="18"/>
        <v/>
      </c>
      <c r="C82" s="1" t="str">
        <f>TRIM(IF(L82&lt;=$P$3,VLOOKUP(L82,Cs!$CA$7:$CN$33000,13,FALSE),""))</f>
        <v/>
      </c>
      <c r="D82" s="1" t="str">
        <f>TRIM(IF(L82&lt;=$P$3,VLOOKUP(L82,Cs!$CA$7:$CN$33000,14,FALSE),""))</f>
        <v/>
      </c>
      <c r="E82" s="1" t="str">
        <f t="shared" si="19"/>
        <v/>
      </c>
      <c r="F82" s="19" t="str">
        <f t="shared" si="20"/>
        <v/>
      </c>
      <c r="G82" s="19" t="str">
        <f t="shared" si="21"/>
        <v/>
      </c>
      <c r="H82" s="19" t="str">
        <f>IF(AND(N82&lt;&gt;N83,N82&lt;&gt;" "),SUM($F$53:F82)-SUM($G$53:G82),IF(L81=$P$3,H81,""))</f>
        <v/>
      </c>
      <c r="I82" s="13" t="str">
        <f t="shared" si="16"/>
        <v/>
      </c>
      <c r="L82" s="1">
        <f t="shared" si="22"/>
        <v>70</v>
      </c>
      <c r="N82" s="4" t="str">
        <f>IF(L82&lt;=$P$3,VLOOKUP(L82,Cs!$CA$7:$CN$33000,3,FALSE),IF(L81=$P$3," ",""))</f>
        <v/>
      </c>
      <c r="O82" s="1" t="str">
        <f>IF(L82&lt;=$P$3,VLOOKUP(L82,Cs!$CA$7:$CN$33000,8,FALSE),"")</f>
        <v/>
      </c>
      <c r="R82" s="4" t="str">
        <f>IF(L82&lt;=$P$3,IF(VLOOKUP(L82,Cs!$CA$7:$CN$33000,10,FALSE)&lt;&gt;0,VLOOKUP(L82,Cs!$CA$7:$CN$33000,10,FALSE),""),"")</f>
        <v/>
      </c>
      <c r="S82" s="1" t="str">
        <f>IF(L82&lt;=$P$3,VLOOKUP(L82,Cs!$CA$7:$CN$33000,11,FALSE),"")</f>
        <v/>
      </c>
      <c r="T82" s="1" t="str">
        <f>IF(L82&lt;=$P$3,VLOOKUP(L82,Cs!$CA$7:$CN$33000,12,FALSE),"")</f>
        <v/>
      </c>
      <c r="U82" s="1" t="str">
        <f>IF(L82&lt;=$P$3,VLOOKUP(L82,Cs!$CA$7:$CN$33000,5,FALSE),"")</f>
        <v/>
      </c>
      <c r="V82" s="1" t="str">
        <f>IF(L82&lt;=$P$3,VLOOKUP(L82,Cs!$CA$7:$CN$33000,6,FALSE),"")</f>
        <v/>
      </c>
      <c r="W82" s="1" t="str">
        <f>IF(L82&lt;=$P$3,VLOOKUP(L82,Cs!$CA$7:$CN$33000,7,FALSE),"")</f>
        <v/>
      </c>
    </row>
    <row r="83" spans="1:69" x14ac:dyDescent="0.25">
      <c r="A83" s="1" t="str">
        <f t="shared" si="17"/>
        <v/>
      </c>
      <c r="B83" s="4" t="str">
        <f t="shared" si="18"/>
        <v/>
      </c>
      <c r="C83" s="1" t="str">
        <f>TRIM(IF(L83&lt;=$P$3,VLOOKUP(L83,Cs!$CA$7:$CN$33000,13,FALSE),""))</f>
        <v/>
      </c>
      <c r="D83" s="1" t="str">
        <f>TRIM(IF(L83&lt;=$P$3,VLOOKUP(L83,Cs!$CA$7:$CN$33000,14,FALSE),""))</f>
        <v/>
      </c>
      <c r="E83" s="1" t="str">
        <f t="shared" si="19"/>
        <v/>
      </c>
      <c r="F83" s="19" t="str">
        <f t="shared" si="20"/>
        <v/>
      </c>
      <c r="G83" s="19" t="str">
        <f t="shared" si="21"/>
        <v/>
      </c>
      <c r="H83" s="19" t="str">
        <f>IF(AND(N83&lt;&gt;N84,N83&lt;&gt;" "),SUM($F$53:F83)-SUM($G$53:G83),IF(L82=$P$3,H82,""))</f>
        <v/>
      </c>
      <c r="I83" s="13" t="str">
        <f t="shared" si="16"/>
        <v/>
      </c>
      <c r="L83" s="1">
        <f t="shared" si="22"/>
        <v>71</v>
      </c>
      <c r="N83" s="4" t="str">
        <f>IF(L83&lt;=$P$3,VLOOKUP(L83,Cs!$CA$7:$CN$33000,3,FALSE),IF(L82=$P$3," ",""))</f>
        <v/>
      </c>
      <c r="O83" s="1" t="str">
        <f>IF(L83&lt;=$P$3,VLOOKUP(L83,Cs!$CA$7:$CN$33000,8,FALSE),"")</f>
        <v/>
      </c>
      <c r="R83" s="4" t="str">
        <f>IF(L83&lt;=$P$3,IF(VLOOKUP(L83,Cs!$CA$7:$CN$33000,10,FALSE)&lt;&gt;0,VLOOKUP(L83,Cs!$CA$7:$CN$33000,10,FALSE),""),"")</f>
        <v/>
      </c>
      <c r="S83" s="1" t="str">
        <f>IF(L83&lt;=$P$3,VLOOKUP(L83,Cs!$CA$7:$CN$33000,11,FALSE),"")</f>
        <v/>
      </c>
      <c r="T83" s="1" t="str">
        <f>IF(L83&lt;=$P$3,VLOOKUP(L83,Cs!$CA$7:$CN$33000,12,FALSE),"")</f>
        <v/>
      </c>
      <c r="U83" s="1" t="str">
        <f>IF(L83&lt;=$P$3,VLOOKUP(L83,Cs!$CA$7:$CN$33000,5,FALSE),"")</f>
        <v/>
      </c>
      <c r="V83" s="1" t="str">
        <f>IF(L83&lt;=$P$3,VLOOKUP(L83,Cs!$CA$7:$CN$33000,6,FALSE),"")</f>
        <v/>
      </c>
      <c r="W83" s="1" t="str">
        <f>IF(L83&lt;=$P$3,VLOOKUP(L83,Cs!$CA$7:$CN$33000,7,FALSE),"")</f>
        <v/>
      </c>
    </row>
    <row r="84" spans="1:69" x14ac:dyDescent="0.25">
      <c r="A84" s="1" t="str">
        <f t="shared" si="17"/>
        <v/>
      </c>
      <c r="B84" s="4" t="str">
        <f t="shared" si="18"/>
        <v/>
      </c>
      <c r="C84" s="1" t="str">
        <f>TRIM(IF(L84&lt;=$P$3,VLOOKUP(L84,Cs!$CA$7:$CN$33000,13,FALSE),""))</f>
        <v/>
      </c>
      <c r="D84" s="1" t="str">
        <f>TRIM(IF(L84&lt;=$P$3,VLOOKUP(L84,Cs!$CA$7:$CN$33000,14,FALSE),""))</f>
        <v/>
      </c>
      <c r="E84" s="1" t="str">
        <f t="shared" si="19"/>
        <v/>
      </c>
      <c r="F84" s="19" t="str">
        <f t="shared" si="20"/>
        <v/>
      </c>
      <c r="G84" s="19" t="str">
        <f t="shared" si="21"/>
        <v/>
      </c>
      <c r="H84" s="19" t="str">
        <f>IF(AND(N84&lt;&gt;N85,N84&lt;&gt;" "),SUM($F$53:F84)-SUM($G$53:G84),IF(L83=$P$3,H83,""))</f>
        <v/>
      </c>
      <c r="I84" s="13" t="str">
        <f t="shared" si="16"/>
        <v/>
      </c>
      <c r="L84" s="1">
        <f t="shared" si="22"/>
        <v>72</v>
      </c>
      <c r="N84" s="4" t="str">
        <f>IF(L84&lt;=$P$3,VLOOKUP(L84,Cs!$CA$7:$CN$33000,3,FALSE),IF(L83=$P$3," ",""))</f>
        <v/>
      </c>
      <c r="O84" s="1" t="str">
        <f>IF(L84&lt;=$P$3,VLOOKUP(L84,Cs!$CA$7:$CN$33000,8,FALSE),"")</f>
        <v/>
      </c>
      <c r="R84" s="4" t="str">
        <f>IF(L84&lt;=$P$3,IF(VLOOKUP(L84,Cs!$CA$7:$CN$33000,10,FALSE)&lt;&gt;0,VLOOKUP(L84,Cs!$CA$7:$CN$33000,10,FALSE),""),"")</f>
        <v/>
      </c>
      <c r="S84" s="1" t="str">
        <f>IF(L84&lt;=$P$3,VLOOKUP(L84,Cs!$CA$7:$CN$33000,11,FALSE),"")</f>
        <v/>
      </c>
      <c r="T84" s="1" t="str">
        <f>IF(L84&lt;=$P$3,VLOOKUP(L84,Cs!$CA$7:$CN$33000,12,FALSE),"")</f>
        <v/>
      </c>
      <c r="U84" s="1" t="str">
        <f>IF(L84&lt;=$P$3,VLOOKUP(L84,Cs!$CA$7:$CN$33000,5,FALSE),"")</f>
        <v/>
      </c>
      <c r="V84" s="1" t="str">
        <f>IF(L84&lt;=$P$3,VLOOKUP(L84,Cs!$CA$7:$CN$33000,6,FALSE),"")</f>
        <v/>
      </c>
      <c r="W84" s="1" t="str">
        <f>IF(L84&lt;=$P$3,VLOOKUP(L84,Cs!$CA$7:$CN$33000,7,FALSE),"")</f>
        <v/>
      </c>
    </row>
    <row r="85" spans="1:69" x14ac:dyDescent="0.25">
      <c r="A85" s="1" t="str">
        <f t="shared" si="17"/>
        <v/>
      </c>
      <c r="B85" s="4" t="str">
        <f t="shared" si="18"/>
        <v/>
      </c>
      <c r="C85" s="1" t="str">
        <f>TRIM(IF(L85&lt;=$P$3,VLOOKUP(L85,Cs!$CA$7:$CN$33000,13,FALSE),""))</f>
        <v/>
      </c>
      <c r="D85" s="1" t="str">
        <f>TRIM(IF(L85&lt;=$P$3,VLOOKUP(L85,Cs!$CA$7:$CN$33000,14,FALSE),""))</f>
        <v/>
      </c>
      <c r="E85" s="1" t="str">
        <f t="shared" si="19"/>
        <v/>
      </c>
      <c r="F85" s="19" t="str">
        <f t="shared" si="20"/>
        <v/>
      </c>
      <c r="G85" s="19" t="str">
        <f t="shared" si="21"/>
        <v/>
      </c>
      <c r="H85" s="19" t="str">
        <f>IF(AND(N85&lt;&gt;N86,N85&lt;&gt;" "),SUM($F$53:F85)-SUM($G$53:G85),IF(L84=$P$3,H84,""))</f>
        <v/>
      </c>
      <c r="I85" s="13" t="str">
        <f t="shared" si="16"/>
        <v/>
      </c>
      <c r="L85" s="1">
        <f t="shared" si="22"/>
        <v>73</v>
      </c>
      <c r="N85" s="4" t="str">
        <f>IF(L85&lt;=$P$3,VLOOKUP(L85,Cs!$CA$7:$CN$33000,3,FALSE),IF(L84=$P$3," ",""))</f>
        <v/>
      </c>
      <c r="O85" s="1" t="str">
        <f>IF(L85&lt;=$P$3,VLOOKUP(L85,Cs!$CA$7:$CN$33000,8,FALSE),"")</f>
        <v/>
      </c>
      <c r="R85" s="4" t="str">
        <f>IF(L85&lt;=$P$3,IF(VLOOKUP(L85,Cs!$CA$7:$CN$33000,10,FALSE)&lt;&gt;0,VLOOKUP(L85,Cs!$CA$7:$CN$33000,10,FALSE),""),"")</f>
        <v/>
      </c>
      <c r="S85" s="1" t="str">
        <f>IF(L85&lt;=$P$3,VLOOKUP(L85,Cs!$CA$7:$CN$33000,11,FALSE),"")</f>
        <v/>
      </c>
      <c r="T85" s="1" t="str">
        <f>IF(L85&lt;=$P$3,VLOOKUP(L85,Cs!$CA$7:$CN$33000,12,FALSE),"")</f>
        <v/>
      </c>
      <c r="U85" s="1" t="str">
        <f>IF(L85&lt;=$P$3,VLOOKUP(L85,Cs!$CA$7:$CN$33000,5,FALSE),"")</f>
        <v/>
      </c>
      <c r="V85" s="1" t="str">
        <f>IF(L85&lt;=$P$3,VLOOKUP(L85,Cs!$CA$7:$CN$33000,6,FALSE),"")</f>
        <v/>
      </c>
      <c r="W85" s="1" t="str">
        <f>IF(L85&lt;=$P$3,VLOOKUP(L85,Cs!$CA$7:$CN$33000,7,FALSE),"")</f>
        <v/>
      </c>
    </row>
    <row r="86" spans="1:69" x14ac:dyDescent="0.25">
      <c r="A86" s="1" t="str">
        <f t="shared" si="17"/>
        <v/>
      </c>
      <c r="B86" s="4" t="str">
        <f t="shared" si="18"/>
        <v/>
      </c>
      <c r="C86" s="1" t="str">
        <f>TRIM(IF(L86&lt;=$P$3,VLOOKUP(L86,Cs!$CA$7:$CN$33000,13,FALSE),""))</f>
        <v/>
      </c>
      <c r="D86" s="1" t="str">
        <f>TRIM(IF(L86&lt;=$P$3,VLOOKUP(L86,Cs!$CA$7:$CN$33000,14,FALSE),""))</f>
        <v/>
      </c>
      <c r="E86" s="1" t="str">
        <f t="shared" si="19"/>
        <v/>
      </c>
      <c r="F86" s="19" t="str">
        <f t="shared" si="20"/>
        <v/>
      </c>
      <c r="G86" s="19" t="str">
        <f t="shared" si="21"/>
        <v/>
      </c>
      <c r="H86" s="19" t="str">
        <f>IF(AND(N86&lt;&gt;N87,N86&lt;&gt;" "),SUM($F$53:F86)-SUM($G$53:G86),IF(L85=$P$3,H85,""))</f>
        <v/>
      </c>
      <c r="I86" s="13" t="str">
        <f t="shared" si="16"/>
        <v/>
      </c>
      <c r="L86" s="1">
        <f t="shared" si="22"/>
        <v>74</v>
      </c>
      <c r="N86" s="4" t="str">
        <f>IF(L86&lt;=$P$3,VLOOKUP(L86,Cs!$CA$7:$CN$33000,3,FALSE),IF(L85=$P$3," ",""))</f>
        <v/>
      </c>
      <c r="O86" s="1" t="str">
        <f>IF(L86&lt;=$P$3,VLOOKUP(L86,Cs!$CA$7:$CN$33000,8,FALSE),"")</f>
        <v/>
      </c>
      <c r="R86" s="4" t="str">
        <f>IF(L86&lt;=$P$3,IF(VLOOKUP(L86,Cs!$CA$7:$CN$33000,10,FALSE)&lt;&gt;0,VLOOKUP(L86,Cs!$CA$7:$CN$33000,10,FALSE),""),"")</f>
        <v/>
      </c>
      <c r="S86" s="1" t="str">
        <f>IF(L86&lt;=$P$3,VLOOKUP(L86,Cs!$CA$7:$CN$33000,11,FALSE),"")</f>
        <v/>
      </c>
      <c r="T86" s="1" t="str">
        <f>IF(L86&lt;=$P$3,VLOOKUP(L86,Cs!$CA$7:$CN$33000,12,FALSE),"")</f>
        <v/>
      </c>
      <c r="U86" s="1" t="str">
        <f>IF(L86&lt;=$P$3,VLOOKUP(L86,Cs!$CA$7:$CN$33000,5,FALSE),"")</f>
        <v/>
      </c>
      <c r="V86" s="1" t="str">
        <f>IF(L86&lt;=$P$3,VLOOKUP(L86,Cs!$CA$7:$CN$33000,6,FALSE),"")</f>
        <v/>
      </c>
      <c r="W86" s="1" t="str">
        <f>IF(L86&lt;=$P$3,VLOOKUP(L86,Cs!$CA$7:$CN$33000,7,FALSE),"")</f>
        <v/>
      </c>
    </row>
    <row r="87" spans="1:69" x14ac:dyDescent="0.25">
      <c r="A87" s="1" t="str">
        <f t="shared" si="17"/>
        <v/>
      </c>
      <c r="B87" s="4" t="str">
        <f t="shared" si="18"/>
        <v/>
      </c>
      <c r="C87" s="1" t="str">
        <f>TRIM(IF(L87&lt;=$P$3,VLOOKUP(L87,Cs!$CA$7:$CN$33000,13,FALSE),""))</f>
        <v/>
      </c>
      <c r="D87" s="1" t="str">
        <f>TRIM(IF(L87&lt;=$P$3,VLOOKUP(L87,Cs!$CA$7:$CN$33000,14,FALSE),""))</f>
        <v/>
      </c>
      <c r="E87" s="1" t="str">
        <f t="shared" si="19"/>
        <v/>
      </c>
      <c r="F87" s="19" t="str">
        <f t="shared" si="20"/>
        <v/>
      </c>
      <c r="G87" s="19" t="str">
        <f t="shared" si="21"/>
        <v/>
      </c>
      <c r="H87" s="19" t="str">
        <f>IF(AND(N87&lt;&gt;N88,N87&lt;&gt;" "),SUM($F$53:F87)-SUM($G$53:G87),IF(L86=$P$3,H86,""))</f>
        <v/>
      </c>
      <c r="I87" s="13" t="str">
        <f t="shared" si="16"/>
        <v/>
      </c>
      <c r="L87" s="1">
        <f t="shared" si="22"/>
        <v>75</v>
      </c>
      <c r="N87" s="4" t="str">
        <f>IF(L87&lt;=$P$3,VLOOKUP(L87,Cs!$CA$7:$CN$33000,3,FALSE),IF(L86=$P$3," ",""))</f>
        <v/>
      </c>
      <c r="O87" s="1" t="str">
        <f>IF(L87&lt;=$P$3,VLOOKUP(L87,Cs!$CA$7:$CN$33000,8,FALSE),"")</f>
        <v/>
      </c>
      <c r="R87" s="4" t="str">
        <f>IF(L87&lt;=$P$3,IF(VLOOKUP(L87,Cs!$CA$7:$CN$33000,10,FALSE)&lt;&gt;0,VLOOKUP(L87,Cs!$CA$7:$CN$33000,10,FALSE),""),"")</f>
        <v/>
      </c>
      <c r="S87" s="1" t="str">
        <f>IF(L87&lt;=$P$3,VLOOKUP(L87,Cs!$CA$7:$CN$33000,11,FALSE),"")</f>
        <v/>
      </c>
      <c r="T87" s="1" t="str">
        <f>IF(L87&lt;=$P$3,VLOOKUP(L87,Cs!$CA$7:$CN$33000,12,FALSE),"")</f>
        <v/>
      </c>
      <c r="U87" s="1" t="str">
        <f>IF(L87&lt;=$P$3,VLOOKUP(L87,Cs!$CA$7:$CN$33000,5,FALSE),"")</f>
        <v/>
      </c>
      <c r="V87" s="1" t="str">
        <f>IF(L87&lt;=$P$3,VLOOKUP(L87,Cs!$CA$7:$CN$33000,6,FALSE),"")</f>
        <v/>
      </c>
      <c r="W87" s="1" t="str">
        <f>IF(L87&lt;=$P$3,VLOOKUP(L87,Cs!$CA$7:$CN$33000,7,FALSE),"")</f>
        <v/>
      </c>
    </row>
    <row r="88" spans="1:69" x14ac:dyDescent="0.25">
      <c r="A88" s="1" t="str">
        <f t="shared" si="17"/>
        <v/>
      </c>
      <c r="B88" s="4" t="str">
        <f t="shared" si="18"/>
        <v/>
      </c>
      <c r="C88" s="1" t="str">
        <f>TRIM(IF(L88&lt;=$P$3,VLOOKUP(L88,Cs!$CA$7:$CN$33000,13,FALSE),""))</f>
        <v/>
      </c>
      <c r="D88" s="1" t="str">
        <f>TRIM(IF(L88&lt;=$P$3,VLOOKUP(L88,Cs!$CA$7:$CN$33000,14,FALSE),""))</f>
        <v/>
      </c>
      <c r="E88" s="1" t="str">
        <f t="shared" si="19"/>
        <v/>
      </c>
      <c r="F88" s="19" t="str">
        <f t="shared" si="20"/>
        <v/>
      </c>
      <c r="G88" s="19" t="str">
        <f t="shared" si="21"/>
        <v/>
      </c>
      <c r="H88" s="19" t="str">
        <f>IF(AND(N88&lt;&gt;N89,N88&lt;&gt;" "),SUM($F$53:F88)-SUM($G$53:G88),IF(L87=$P$3,H87,""))</f>
        <v/>
      </c>
      <c r="I88" s="13" t="str">
        <f t="shared" si="16"/>
        <v/>
      </c>
      <c r="L88" s="1">
        <f t="shared" si="22"/>
        <v>76</v>
      </c>
      <c r="N88" s="4" t="str">
        <f>IF(L88&lt;=$P$3,VLOOKUP(L88,Cs!$CA$7:$CN$33000,3,FALSE),IF(L87=$P$3," ",""))</f>
        <v/>
      </c>
      <c r="O88" s="1" t="str">
        <f>IF(L88&lt;=$P$3,VLOOKUP(L88,Cs!$CA$7:$CN$33000,8,FALSE),"")</f>
        <v/>
      </c>
      <c r="R88" s="4" t="str">
        <f>IF(L88&lt;=$P$3,IF(VLOOKUP(L88,Cs!$CA$7:$CN$33000,10,FALSE)&lt;&gt;0,VLOOKUP(L88,Cs!$CA$7:$CN$33000,10,FALSE),""),"")</f>
        <v/>
      </c>
      <c r="S88" s="1" t="str">
        <f>IF(L88&lt;=$P$3,VLOOKUP(L88,Cs!$CA$7:$CN$33000,11,FALSE),"")</f>
        <v/>
      </c>
      <c r="T88" s="1" t="str">
        <f>IF(L88&lt;=$P$3,VLOOKUP(L88,Cs!$CA$7:$CN$33000,12,FALSE),"")</f>
        <v/>
      </c>
      <c r="U88" s="1" t="str">
        <f>IF(L88&lt;=$P$3,VLOOKUP(L88,Cs!$CA$7:$CN$33000,5,FALSE),"")</f>
        <v/>
      </c>
      <c r="V88" s="1" t="str">
        <f>IF(L88&lt;=$P$3,VLOOKUP(L88,Cs!$CA$7:$CN$33000,6,FALSE),"")</f>
        <v/>
      </c>
      <c r="W88" s="1" t="str">
        <f>IF(L88&lt;=$P$3,VLOOKUP(L88,Cs!$CA$7:$CN$33000,7,FALSE),"")</f>
        <v/>
      </c>
    </row>
    <row r="89" spans="1:69" x14ac:dyDescent="0.25">
      <c r="A89" s="1" t="str">
        <f t="shared" si="17"/>
        <v/>
      </c>
      <c r="B89" s="4" t="str">
        <f t="shared" si="18"/>
        <v/>
      </c>
      <c r="C89" s="1" t="str">
        <f>TRIM(IF(L89&lt;=$P$3,VLOOKUP(L89,Cs!$CA$7:$CN$33000,13,FALSE),""))</f>
        <v/>
      </c>
      <c r="D89" s="1" t="str">
        <f>TRIM(IF(L89&lt;=$P$3,VLOOKUP(L89,Cs!$CA$7:$CN$33000,14,FALSE),""))</f>
        <v/>
      </c>
      <c r="E89" s="1" t="str">
        <f t="shared" si="19"/>
        <v/>
      </c>
      <c r="F89" s="19" t="str">
        <f t="shared" si="20"/>
        <v/>
      </c>
      <c r="G89" s="19" t="str">
        <f t="shared" si="21"/>
        <v/>
      </c>
      <c r="H89" s="19" t="str">
        <f>IF(AND(N89&lt;&gt;N90,N89&lt;&gt;" "),SUM($F$53:F89)-SUM($G$53:G89),IF(L88=$P$3,H88,""))</f>
        <v/>
      </c>
      <c r="I89" s="13" t="str">
        <f t="shared" si="16"/>
        <v/>
      </c>
      <c r="L89" s="1">
        <f t="shared" si="22"/>
        <v>77</v>
      </c>
      <c r="N89" s="4" t="str">
        <f>IF(L89&lt;=$P$3,VLOOKUP(L89,Cs!$CA$7:$CN$33000,3,FALSE),IF(L88=$P$3," ",""))</f>
        <v/>
      </c>
      <c r="O89" s="1" t="str">
        <f>IF(L89&lt;=$P$3,VLOOKUP(L89,Cs!$CA$7:$CN$33000,8,FALSE),"")</f>
        <v/>
      </c>
      <c r="R89" s="4" t="str">
        <f>IF(L89&lt;=$P$3,IF(VLOOKUP(L89,Cs!$CA$7:$CN$33000,10,FALSE)&lt;&gt;0,VLOOKUP(L89,Cs!$CA$7:$CN$33000,10,FALSE),""),"")</f>
        <v/>
      </c>
      <c r="S89" s="1" t="str">
        <f>IF(L89&lt;=$P$3,VLOOKUP(L89,Cs!$CA$7:$CN$33000,11,FALSE),"")</f>
        <v/>
      </c>
      <c r="T89" s="1" t="str">
        <f>IF(L89&lt;=$P$3,VLOOKUP(L89,Cs!$CA$7:$CN$33000,12,FALSE),"")</f>
        <v/>
      </c>
      <c r="U89" s="1" t="str">
        <f>IF(L89&lt;=$P$3,VLOOKUP(L89,Cs!$CA$7:$CN$33000,5,FALSE),"")</f>
        <v/>
      </c>
      <c r="V89" s="1" t="str">
        <f>IF(L89&lt;=$P$3,VLOOKUP(L89,Cs!$CA$7:$CN$33000,6,FALSE),"")</f>
        <v/>
      </c>
      <c r="W89" s="1" t="str">
        <f>IF(L89&lt;=$P$3,VLOOKUP(L89,Cs!$CA$7:$CN$33000,7,FALSE),"")</f>
        <v/>
      </c>
    </row>
    <row r="90" spans="1:69" x14ac:dyDescent="0.25">
      <c r="A90" s="1" t="str">
        <f t="shared" si="17"/>
        <v/>
      </c>
      <c r="B90" s="4" t="str">
        <f t="shared" si="18"/>
        <v/>
      </c>
      <c r="C90" s="1" t="str">
        <f>TRIM(IF(L90&lt;=$P$3,VLOOKUP(L90,Cs!$CA$7:$CN$33000,13,FALSE),""))</f>
        <v/>
      </c>
      <c r="D90" s="1" t="str">
        <f>TRIM(IF(L90&lt;=$P$3,VLOOKUP(L90,Cs!$CA$7:$CN$33000,14,FALSE),""))</f>
        <v/>
      </c>
      <c r="E90" s="1" t="str">
        <f t="shared" si="19"/>
        <v/>
      </c>
      <c r="F90" s="19" t="str">
        <f t="shared" si="20"/>
        <v/>
      </c>
      <c r="G90" s="19" t="str">
        <f t="shared" si="21"/>
        <v/>
      </c>
      <c r="H90" s="19" t="str">
        <f>IF(AND(N90&lt;&gt;N91,N90&lt;&gt;" "),SUM($F$53:F90)-SUM($G$53:G90),IF(L89=$P$3,H89,""))</f>
        <v/>
      </c>
      <c r="I90" s="13" t="str">
        <f t="shared" si="16"/>
        <v/>
      </c>
      <c r="L90" s="1">
        <f t="shared" si="22"/>
        <v>78</v>
      </c>
      <c r="N90" s="4" t="str">
        <f>IF(L90&lt;=$P$3,VLOOKUP(L90,Cs!$CA$7:$CN$33000,3,FALSE),IF(L89=$P$3," ",""))</f>
        <v/>
      </c>
      <c r="O90" s="1" t="str">
        <f>IF(L90&lt;=$P$3,VLOOKUP(L90,Cs!$CA$7:$CN$33000,8,FALSE),"")</f>
        <v/>
      </c>
      <c r="R90" s="4" t="str">
        <f>IF(L90&lt;=$P$3,IF(VLOOKUP(L90,Cs!$CA$7:$CN$33000,10,FALSE)&lt;&gt;0,VLOOKUP(L90,Cs!$CA$7:$CN$33000,10,FALSE),""),"")</f>
        <v/>
      </c>
      <c r="S90" s="1" t="str">
        <f>IF(L90&lt;=$P$3,VLOOKUP(L90,Cs!$CA$7:$CN$33000,11,FALSE),"")</f>
        <v/>
      </c>
      <c r="T90" s="1" t="str">
        <f>IF(L90&lt;=$P$3,VLOOKUP(L90,Cs!$CA$7:$CN$33000,12,FALSE),"")</f>
        <v/>
      </c>
      <c r="U90" s="1" t="str">
        <f>IF(L90&lt;=$P$3,VLOOKUP(L90,Cs!$CA$7:$CN$33000,5,FALSE),"")</f>
        <v/>
      </c>
      <c r="V90" s="1" t="str">
        <f>IF(L90&lt;=$P$3,VLOOKUP(L90,Cs!$CA$7:$CN$33000,6,FALSE),"")</f>
        <v/>
      </c>
      <c r="W90" s="1" t="str">
        <f>IF(L90&lt;=$P$3,VLOOKUP(L90,Cs!$CA$7:$CN$33000,7,FALSE),"")</f>
        <v/>
      </c>
    </row>
    <row r="91" spans="1:69" x14ac:dyDescent="0.25">
      <c r="A91" s="1" t="str">
        <f t="shared" si="17"/>
        <v/>
      </c>
      <c r="B91" s="4" t="str">
        <f t="shared" si="18"/>
        <v/>
      </c>
      <c r="C91" s="1" t="str">
        <f>TRIM(IF(L91&lt;=$P$3,VLOOKUP(L91,Cs!$CA$7:$CN$33000,13,FALSE),""))</f>
        <v/>
      </c>
      <c r="D91" s="1" t="str">
        <f>TRIM(IF(L91&lt;=$P$3,VLOOKUP(L91,Cs!$CA$7:$CN$33000,14,FALSE),""))</f>
        <v/>
      </c>
      <c r="E91" s="1" t="str">
        <f t="shared" si="19"/>
        <v/>
      </c>
      <c r="F91" s="19" t="str">
        <f t="shared" si="20"/>
        <v/>
      </c>
      <c r="G91" s="19" t="str">
        <f t="shared" si="21"/>
        <v/>
      </c>
      <c r="H91" s="19" t="str">
        <f>IF(AND(N91&lt;&gt;N92,N91&lt;&gt;" "),SUM($F$53:F91)-SUM($G$53:G91),IF(L90=$P$3,H90,""))</f>
        <v/>
      </c>
      <c r="I91" s="13" t="str">
        <f t="shared" si="16"/>
        <v/>
      </c>
      <c r="L91" s="1">
        <f t="shared" si="22"/>
        <v>79</v>
      </c>
      <c r="N91" s="4" t="str">
        <f>IF(L91&lt;=$P$3,VLOOKUP(L91,Cs!$CA$7:$CN$33000,3,FALSE),IF(L90=$P$3," ",""))</f>
        <v/>
      </c>
      <c r="O91" s="1" t="str">
        <f>IF(L91&lt;=$P$3,VLOOKUP(L91,Cs!$CA$7:$CN$33000,8,FALSE),"")</f>
        <v/>
      </c>
      <c r="R91" s="4" t="str">
        <f>IF(L91&lt;=$P$3,IF(VLOOKUP(L91,Cs!$CA$7:$CN$33000,10,FALSE)&lt;&gt;0,VLOOKUP(L91,Cs!$CA$7:$CN$33000,10,FALSE),""),"")</f>
        <v/>
      </c>
      <c r="S91" s="1" t="str">
        <f>IF(L91&lt;=$P$3,VLOOKUP(L91,Cs!$CA$7:$CN$33000,11,FALSE),"")</f>
        <v/>
      </c>
      <c r="T91" s="1" t="str">
        <f>IF(L91&lt;=$P$3,VLOOKUP(L91,Cs!$CA$7:$CN$33000,12,FALSE),"")</f>
        <v/>
      </c>
      <c r="U91" s="1" t="str">
        <f>IF(L91&lt;=$P$3,VLOOKUP(L91,Cs!$CA$7:$CN$33000,5,FALSE),"")</f>
        <v/>
      </c>
      <c r="V91" s="1" t="str">
        <f>IF(L91&lt;=$P$3,VLOOKUP(L91,Cs!$CA$7:$CN$33000,6,FALSE),"")</f>
        <v/>
      </c>
      <c r="W91" s="1" t="str">
        <f>IF(L91&lt;=$P$3,VLOOKUP(L91,Cs!$CA$7:$CN$33000,7,FALSE),"")</f>
        <v/>
      </c>
    </row>
    <row r="92" spans="1:69" x14ac:dyDescent="0.25">
      <c r="A92" s="1" t="str">
        <f t="shared" si="17"/>
        <v/>
      </c>
      <c r="B92" s="4" t="str">
        <f t="shared" si="18"/>
        <v/>
      </c>
      <c r="C92" s="1" t="str">
        <f>TRIM(IF(L92&lt;=$P$3,VLOOKUP(L92,Cs!$CA$7:$CN$33000,13,FALSE),""))</f>
        <v/>
      </c>
      <c r="D92" s="1" t="str">
        <f>TRIM(IF(L92&lt;=$P$3,VLOOKUP(L92,Cs!$CA$7:$CN$33000,14,FALSE),""))</f>
        <v/>
      </c>
      <c r="E92" s="1" t="str">
        <f t="shared" si="19"/>
        <v/>
      </c>
      <c r="F92" s="19" t="str">
        <f t="shared" si="20"/>
        <v/>
      </c>
      <c r="G92" s="19" t="str">
        <f t="shared" si="21"/>
        <v/>
      </c>
      <c r="H92" s="19" t="str">
        <f>IF(AND(N92&lt;&gt;N93,N92&lt;&gt;" "),SUM($F$53:F92)-SUM($G$53:G92),IF(L91=$P$3,H91,""))</f>
        <v/>
      </c>
      <c r="I92" s="13" t="str">
        <f t="shared" si="16"/>
        <v/>
      </c>
      <c r="L92" s="1">
        <f t="shared" si="22"/>
        <v>80</v>
      </c>
      <c r="N92" s="4" t="str">
        <f>IF(L92&lt;=$P$3,VLOOKUP(L92,Cs!$CA$7:$CN$33000,3,FALSE),IF(L91=$P$3," ",""))</f>
        <v/>
      </c>
      <c r="O92" s="1" t="str">
        <f>IF(L92&lt;=$P$3,VLOOKUP(L92,Cs!$CA$7:$CN$33000,8,FALSE),"")</f>
        <v/>
      </c>
      <c r="R92" s="4" t="str">
        <f>IF(L92&lt;=$P$3,IF(VLOOKUP(L92,Cs!$CA$7:$CN$33000,10,FALSE)&lt;&gt;0,VLOOKUP(L92,Cs!$CA$7:$CN$33000,10,FALSE),""),"")</f>
        <v/>
      </c>
      <c r="S92" s="1" t="str">
        <f>IF(L92&lt;=$P$3,VLOOKUP(L92,Cs!$CA$7:$CN$33000,11,FALSE),"")</f>
        <v/>
      </c>
      <c r="T92" s="1" t="str">
        <f>IF(L92&lt;=$P$3,VLOOKUP(L92,Cs!$CA$7:$CN$33000,12,FALSE),"")</f>
        <v/>
      </c>
      <c r="U92" s="1" t="str">
        <f>IF(L92&lt;=$P$3,VLOOKUP(L92,Cs!$CA$7:$CN$33000,5,FALSE),"")</f>
        <v/>
      </c>
      <c r="V92" s="1" t="str">
        <f>IF(L92&lt;=$P$3,VLOOKUP(L92,Cs!$CA$7:$CN$33000,6,FALSE),"")</f>
        <v/>
      </c>
      <c r="W92" s="1" t="str">
        <f>IF(L92&lt;=$P$3,VLOOKUP(L92,Cs!$CA$7:$CN$33000,7,FALSE),"")</f>
        <v/>
      </c>
    </row>
    <row r="93" spans="1:69" x14ac:dyDescent="0.25">
      <c r="A93" s="1" t="str">
        <f t="shared" si="17"/>
        <v/>
      </c>
      <c r="B93" s="4" t="str">
        <f t="shared" si="18"/>
        <v/>
      </c>
      <c r="C93" s="1" t="str">
        <f>TRIM(IF(L93&lt;=$P$3,VLOOKUP(L93,Cs!$CA$7:$CN$33000,13,FALSE),""))</f>
        <v/>
      </c>
      <c r="D93" s="1" t="str">
        <f>TRIM(IF(L93&lt;=$P$3,VLOOKUP(L93,Cs!$CA$7:$CN$33000,14,FALSE),""))</f>
        <v/>
      </c>
      <c r="E93" s="1" t="str">
        <f t="shared" si="19"/>
        <v/>
      </c>
      <c r="F93" s="19" t="str">
        <f t="shared" si="20"/>
        <v/>
      </c>
      <c r="G93" s="19" t="str">
        <f t="shared" si="21"/>
        <v/>
      </c>
      <c r="H93" s="19" t="str">
        <f>IF(AND(N93&lt;&gt;N94,N93&lt;&gt;" "),SUM($F$53:F93)-SUM($G$53:G93),IF(L92=$P$3,H92,""))</f>
        <v/>
      </c>
      <c r="I93" s="13" t="str">
        <f t="shared" si="16"/>
        <v/>
      </c>
      <c r="L93" s="1">
        <f t="shared" si="22"/>
        <v>81</v>
      </c>
      <c r="N93" s="4" t="str">
        <f>IF(L93&lt;=$P$3,VLOOKUP(L93,Cs!$CA$7:$CN$33000,3,FALSE),IF(L92=$P$3," ",""))</f>
        <v/>
      </c>
      <c r="O93" s="1" t="str">
        <f>IF(L93&lt;=$P$3,VLOOKUP(L93,Cs!$CA$7:$CN$33000,8,FALSE),"")</f>
        <v/>
      </c>
      <c r="R93" s="4" t="str">
        <f>IF(L93&lt;=$P$3,IF(VLOOKUP(L93,Cs!$CA$7:$CN$33000,10,FALSE)&lt;&gt;0,VLOOKUP(L93,Cs!$CA$7:$CN$33000,10,FALSE),""),"")</f>
        <v/>
      </c>
      <c r="S93" s="1" t="str">
        <f>IF(L93&lt;=$P$3,VLOOKUP(L93,Cs!$CA$7:$CN$33000,11,FALSE),"")</f>
        <v/>
      </c>
      <c r="T93" s="1" t="str">
        <f>IF(L93&lt;=$P$3,VLOOKUP(L93,Cs!$CA$7:$CN$33000,12,FALSE),"")</f>
        <v/>
      </c>
      <c r="U93" s="1" t="str">
        <f>IF(L93&lt;=$P$3,VLOOKUP(L93,Cs!$CA$7:$CN$33000,5,FALSE),"")</f>
        <v/>
      </c>
      <c r="V93" s="1" t="str">
        <f>IF(L93&lt;=$P$3,VLOOKUP(L93,Cs!$CA$7:$CN$33000,6,FALSE),"")</f>
        <v/>
      </c>
      <c r="W93" s="1" t="str">
        <f>IF(L93&lt;=$P$3,VLOOKUP(L93,Cs!$CA$7:$CN$33000,7,FALSE),"")</f>
        <v/>
      </c>
    </row>
    <row r="94" spans="1:69" x14ac:dyDescent="0.25">
      <c r="B94" s="4"/>
      <c r="E94" s="1" t="str">
        <f>IF(L93&lt;$P$3,$O$5,IF(L93=$P$3,$N$5,""))</f>
        <v/>
      </c>
      <c r="F94" s="19" t="str">
        <f>IF(L93&lt;$P$3,SUM(F53:F93),IF(L93=$P$3,$R$6,""))</f>
        <v/>
      </c>
      <c r="G94" s="19" t="str">
        <f>IF(L93&lt;$P$3,SUM(G53:G93),IF(L93=$P$3,$S$6,""))</f>
        <v/>
      </c>
      <c r="H94" s="19" t="str">
        <f>IF(L93&lt;$P$3,SUM(F94,-G94),IF(L93=$P$3,H93,""))</f>
        <v/>
      </c>
      <c r="I94" s="13"/>
      <c r="L94" s="6">
        <f>IF(L93&lt;$P$3,L93,SUM(L93,1))</f>
        <v>82</v>
      </c>
      <c r="N94" s="4"/>
    </row>
    <row r="95" spans="1:69" ht="26.4" x14ac:dyDescent="0.25">
      <c r="F95" s="7"/>
      <c r="I95" s="31" t="str">
        <f>"pg. "&amp;K95</f>
        <v xml:space="preserve">pg. </v>
      </c>
      <c r="K95" s="1" t="str">
        <f>IF(L54&lt;=$P$3,SUM(K52,1),"")</f>
        <v/>
      </c>
      <c r="L95" s="1">
        <f>L94</f>
        <v>82</v>
      </c>
      <c r="BQ95" s="8" t="s">
        <v>152</v>
      </c>
    </row>
    <row r="96" spans="1:69" x14ac:dyDescent="0.25">
      <c r="E96" s="52" t="str">
        <f>IF(L96&lt;$P$3,$U$2,"")</f>
        <v/>
      </c>
      <c r="F96" s="19" t="str">
        <f>IF(L96&lt;$P$3,H94,"")</f>
        <v/>
      </c>
      <c r="G96" s="19"/>
      <c r="H96" s="19"/>
      <c r="K96" s="1" t="str">
        <f>IF(L54&lt;=$P$2,SUM(K52,1),"")</f>
        <v/>
      </c>
      <c r="L96" s="1">
        <f>L95</f>
        <v>82</v>
      </c>
      <c r="N96" s="4" t="s">
        <v>0</v>
      </c>
      <c r="O96" s="1" t="s">
        <v>146</v>
      </c>
      <c r="R96" s="1" t="s">
        <v>142</v>
      </c>
      <c r="S96" s="1" t="s">
        <v>143</v>
      </c>
      <c r="T96" s="1" t="s">
        <v>42</v>
      </c>
      <c r="U96" s="1" t="s">
        <v>43</v>
      </c>
      <c r="V96" s="1" t="s">
        <v>144</v>
      </c>
      <c r="W96" s="1" t="s">
        <v>145</v>
      </c>
    </row>
    <row r="97" spans="1:23" x14ac:dyDescent="0.25">
      <c r="A97" s="1" t="str">
        <f>IF(L97&lt;=$P$3,L97,"")</f>
        <v/>
      </c>
      <c r="B97" s="4" t="str">
        <f>IF(N96&lt;&gt;N97,N97,"")</f>
        <v/>
      </c>
      <c r="C97" s="1" t="str">
        <f>TRIM(IF(L97&lt;=$P$3,VLOOKUP(L97,Cs!$CA$7:$CN$33000,13,FALSE),""))</f>
        <v/>
      </c>
      <c r="D97" s="1" t="str">
        <f>TRIM(IF(L97&lt;=$P$3,VLOOKUP(L97,Cs!$CA$7:$CN$33000,14,FALSE),""))</f>
        <v/>
      </c>
      <c r="E97" s="1" t="str">
        <f>IF(L97&lt;=$P$3,TRIM(R97&amp;" "&amp;S97&amp;" "&amp;T97),IF(L96=$P$3,$N$5,""))</f>
        <v/>
      </c>
      <c r="F97" s="19" t="str">
        <f>IF(L97&lt;=$P$3,IF(U97&lt;&gt;0,U97,""),IF(L96=$P$3,$R$6,""))</f>
        <v/>
      </c>
      <c r="G97" s="19" t="str">
        <f>IF(L97&lt;=$P$3,IF(V97&lt;&gt;0,V97,""),IF(L96=$P$3,$S$6,""))</f>
        <v/>
      </c>
      <c r="H97" s="19" t="str">
        <f>IF(AND(N97&lt;&gt;N98,N97&lt;&gt;" "),SUM($F$96:F97)-SUM($G$96:G97),IF(L96=$P$3,H96,""))</f>
        <v/>
      </c>
      <c r="I97" s="13" t="str">
        <f t="shared" ref="I97:I136" si="23">IF($P$3&gt;=L97,VLOOKUP(W97,Csfi,2,FALSE),"")</f>
        <v/>
      </c>
      <c r="L97" s="1">
        <f>L96+1</f>
        <v>83</v>
      </c>
      <c r="N97" s="4" t="str">
        <f>IF(L97&lt;=$P$3,VLOOKUP(L97,Cs!$CA$7:$CN$33000,3,FALSE),IF(L96=$P$3," ",""))</f>
        <v/>
      </c>
      <c r="O97" s="1" t="str">
        <f>IF(L97&lt;=$P$3,VLOOKUP(L97,Cs!$CA$7:$CN$33000,8,FALSE),"")</f>
        <v/>
      </c>
      <c r="R97" s="4" t="str">
        <f>IF(L97&lt;=$P$3,IF(VLOOKUP(L97,Cs!$CA$7:$CN$33000,10,FALSE)&lt;&gt;0,VLOOKUP(L97,Cs!$CA$7:$CN$33000,10,FALSE),""),"")</f>
        <v/>
      </c>
      <c r="S97" s="1" t="str">
        <f>IF(L97&lt;=$P$3,VLOOKUP(L97,Cs!$CA$7:$CN$33000,11,FALSE),"")</f>
        <v/>
      </c>
      <c r="T97" s="1" t="str">
        <f>IF(L97&lt;=$P$3,VLOOKUP(L97,Cs!$CA$7:$CN$33000,12,FALSE),"")</f>
        <v/>
      </c>
      <c r="U97" s="1" t="str">
        <f>IF(L97&lt;=$P$3,VLOOKUP(L97,Cs!$CA$7:$CN$33000,5,FALSE),"")</f>
        <v/>
      </c>
      <c r="V97" s="1" t="str">
        <f>IF(L97&lt;=$P$3,VLOOKUP(L97,Cs!$CA$7:$CN$33000,6,FALSE),"")</f>
        <v/>
      </c>
      <c r="W97" s="1" t="str">
        <f>IF(L97&lt;=$P$3,VLOOKUP(L97,Cs!$CA$7:$CN$33000,7,FALSE),"")</f>
        <v/>
      </c>
    </row>
    <row r="98" spans="1:23" x14ac:dyDescent="0.25">
      <c r="A98" s="1" t="str">
        <f t="shared" ref="A98:A136" si="24">IF(L98&lt;=$P$3,L98,"")</f>
        <v/>
      </c>
      <c r="B98" s="4" t="str">
        <f t="shared" ref="B98:B136" si="25">IF(N97&lt;&gt;N98,N98,"")</f>
        <v/>
      </c>
      <c r="C98" s="1" t="str">
        <f>TRIM(IF(L98&lt;=$P$3,VLOOKUP(L98,Cs!$CA$7:$CN$33000,13,FALSE),""))</f>
        <v/>
      </c>
      <c r="D98" s="1" t="str">
        <f>TRIM(IF(L98&lt;=$P$3,VLOOKUP(L98,Cs!$CA$7:$CN$33000,14,FALSE),""))</f>
        <v/>
      </c>
      <c r="E98" s="1" t="str">
        <f t="shared" ref="E98:E136" si="26">IF(L98&lt;=$P$3,TRIM(R98&amp;" "&amp;S98&amp;" "&amp;T98),IF(L97=$P$3,$N$5,""))</f>
        <v/>
      </c>
      <c r="F98" s="19" t="str">
        <f t="shared" ref="F98:F136" si="27">IF(L98&lt;=$P$3,IF(U98&lt;&gt;0,U98,""),IF(L97=$P$3,$R$6,""))</f>
        <v/>
      </c>
      <c r="G98" s="19" t="str">
        <f t="shared" ref="G98:G136" si="28">IF(L98&lt;=$P$3,IF(V98&lt;&gt;0,V98,""),IF(L97=$P$3,$S$6,""))</f>
        <v/>
      </c>
      <c r="H98" s="19" t="str">
        <f>IF(AND(N98&lt;&gt;N99,N98&lt;&gt;" "),SUM($F$96:F98)-SUM($G$96:G98),IF(L97=$P$3,H97,""))</f>
        <v/>
      </c>
      <c r="I98" s="13" t="str">
        <f t="shared" si="23"/>
        <v/>
      </c>
      <c r="L98" s="1">
        <f t="shared" ref="L98:L136" si="29">L97+1</f>
        <v>84</v>
      </c>
      <c r="N98" s="4" t="str">
        <f>IF(L98&lt;=$P$3,VLOOKUP(L98,Cs!$CA$7:$CN$33000,3,FALSE),IF(L97=$P$3," ",""))</f>
        <v/>
      </c>
      <c r="O98" s="1" t="str">
        <f>IF(L98&lt;=$P$3,VLOOKUP(L98,Cs!$CA$7:$CN$33000,8,FALSE),"")</f>
        <v/>
      </c>
      <c r="R98" s="4" t="str">
        <f>IF(L98&lt;=$P$3,IF(VLOOKUP(L98,Cs!$CA$7:$CN$33000,10,FALSE)&lt;&gt;0,VLOOKUP(L98,Cs!$CA$7:$CN$33000,10,FALSE),""),"")</f>
        <v/>
      </c>
      <c r="S98" s="1" t="str">
        <f>IF(L98&lt;=$P$3,VLOOKUP(L98,Cs!$CA$7:$CN$33000,11,FALSE),"")</f>
        <v/>
      </c>
      <c r="T98" s="1" t="str">
        <f>IF(L98&lt;=$P$3,VLOOKUP(L98,Cs!$CA$7:$CN$33000,12,FALSE),"")</f>
        <v/>
      </c>
      <c r="U98" s="1" t="str">
        <f>IF(L98&lt;=$P$3,VLOOKUP(L98,Cs!$CA$7:$CN$33000,5,FALSE),"")</f>
        <v/>
      </c>
      <c r="V98" s="1" t="str">
        <f>IF(L98&lt;=$P$3,VLOOKUP(L98,Cs!$CA$7:$CN$33000,6,FALSE),"")</f>
        <v/>
      </c>
      <c r="W98" s="1" t="str">
        <f>IF(L98&lt;=$P$3,VLOOKUP(L98,Cs!$CA$7:$CN$33000,7,FALSE),"")</f>
        <v/>
      </c>
    </row>
    <row r="99" spans="1:23" x14ac:dyDescent="0.25">
      <c r="A99" s="1" t="str">
        <f t="shared" si="24"/>
        <v/>
      </c>
      <c r="B99" s="4" t="str">
        <f t="shared" si="25"/>
        <v/>
      </c>
      <c r="C99" s="1" t="str">
        <f>TRIM(IF(L99&lt;=$P$3,VLOOKUP(L99,Cs!$CA$7:$CN$33000,13,FALSE),""))</f>
        <v/>
      </c>
      <c r="D99" s="1" t="str">
        <f>TRIM(IF(L99&lt;=$P$3,VLOOKUP(L99,Cs!$CA$7:$CN$33000,14,FALSE),""))</f>
        <v/>
      </c>
      <c r="E99" s="1" t="str">
        <f t="shared" si="26"/>
        <v/>
      </c>
      <c r="F99" s="19" t="str">
        <f t="shared" si="27"/>
        <v/>
      </c>
      <c r="G99" s="19" t="str">
        <f t="shared" si="28"/>
        <v/>
      </c>
      <c r="H99" s="19" t="str">
        <f>IF(AND(N99&lt;&gt;N100,N99&lt;&gt;" "),SUM($F$96:F99)-SUM($G$96:G99),IF(L98=$P$3,H98,""))</f>
        <v/>
      </c>
      <c r="I99" s="13" t="str">
        <f t="shared" si="23"/>
        <v/>
      </c>
      <c r="L99" s="1">
        <f t="shared" si="29"/>
        <v>85</v>
      </c>
      <c r="N99" s="4" t="str">
        <f>IF(L99&lt;=$P$3,VLOOKUP(L99,Cs!$CA$7:$CN$33000,3,FALSE),IF(L98=$P$3," ",""))</f>
        <v/>
      </c>
      <c r="O99" s="1" t="str">
        <f>IF(L99&lt;=$P$3,VLOOKUP(L99,Cs!$CA$7:$CN$33000,8,FALSE),"")</f>
        <v/>
      </c>
      <c r="R99" s="4" t="str">
        <f>IF(L99&lt;=$P$3,IF(VLOOKUP(L99,Cs!$CA$7:$CN$33000,10,FALSE)&lt;&gt;0,VLOOKUP(L99,Cs!$CA$7:$CN$33000,10,FALSE),""),"")</f>
        <v/>
      </c>
      <c r="S99" s="1" t="str">
        <f>IF(L99&lt;=$P$3,VLOOKUP(L99,Cs!$CA$7:$CN$33000,11,FALSE),"")</f>
        <v/>
      </c>
      <c r="T99" s="1" t="str">
        <f>IF(L99&lt;=$P$3,VLOOKUP(L99,Cs!$CA$7:$CN$33000,12,FALSE),"")</f>
        <v/>
      </c>
      <c r="U99" s="1" t="str">
        <f>IF(L99&lt;=$P$3,VLOOKUP(L99,Cs!$CA$7:$CN$33000,5,FALSE),"")</f>
        <v/>
      </c>
      <c r="V99" s="1" t="str">
        <f>IF(L99&lt;=$P$3,VLOOKUP(L99,Cs!$CA$7:$CN$33000,6,FALSE),"")</f>
        <v/>
      </c>
      <c r="W99" s="1" t="str">
        <f>IF(L99&lt;=$P$3,VLOOKUP(L99,Cs!$CA$7:$CN$33000,7,FALSE),"")</f>
        <v/>
      </c>
    </row>
    <row r="100" spans="1:23" x14ac:dyDescent="0.25">
      <c r="A100" s="1" t="str">
        <f t="shared" si="24"/>
        <v/>
      </c>
      <c r="B100" s="4" t="str">
        <f t="shared" si="25"/>
        <v/>
      </c>
      <c r="C100" s="1" t="str">
        <f>TRIM(IF(L100&lt;=$P$3,VLOOKUP(L100,Cs!$CA$7:$CN$33000,13,FALSE),""))</f>
        <v/>
      </c>
      <c r="D100" s="1" t="str">
        <f>TRIM(IF(L100&lt;=$P$3,VLOOKUP(L100,Cs!$CA$7:$CN$33000,14,FALSE),""))</f>
        <v/>
      </c>
      <c r="E100" s="1" t="str">
        <f t="shared" si="26"/>
        <v/>
      </c>
      <c r="F100" s="19" t="str">
        <f t="shared" si="27"/>
        <v/>
      </c>
      <c r="G100" s="19" t="str">
        <f t="shared" si="28"/>
        <v/>
      </c>
      <c r="H100" s="19" t="str">
        <f>IF(AND(N100&lt;&gt;N101,N100&lt;&gt;" "),SUM($F$96:F100)-SUM($G$96:G100),IF(L99=$P$3,H99,""))</f>
        <v/>
      </c>
      <c r="I100" s="13" t="str">
        <f t="shared" si="23"/>
        <v/>
      </c>
      <c r="L100" s="1">
        <f t="shared" si="29"/>
        <v>86</v>
      </c>
      <c r="N100" s="4" t="str">
        <f>IF(L100&lt;=$P$3,VLOOKUP(L100,Cs!$CA$7:$CN$33000,3,FALSE),IF(L99=$P$3," ",""))</f>
        <v/>
      </c>
      <c r="O100" s="1" t="str">
        <f>IF(L100&lt;=$P$3,VLOOKUP(L100,Cs!$CA$7:$CN$33000,8,FALSE),"")</f>
        <v/>
      </c>
      <c r="R100" s="4" t="str">
        <f>IF(L100&lt;=$P$3,IF(VLOOKUP(L100,Cs!$CA$7:$CN$33000,10,FALSE)&lt;&gt;0,VLOOKUP(L100,Cs!$CA$7:$CN$33000,10,FALSE),""),"")</f>
        <v/>
      </c>
      <c r="S100" s="1" t="str">
        <f>IF(L100&lt;=$P$3,VLOOKUP(L100,Cs!$CA$7:$CN$33000,11,FALSE),"")</f>
        <v/>
      </c>
      <c r="T100" s="1" t="str">
        <f>IF(L100&lt;=$P$3,VLOOKUP(L100,Cs!$CA$7:$CN$33000,12,FALSE),"")</f>
        <v/>
      </c>
      <c r="U100" s="1" t="str">
        <f>IF(L100&lt;=$P$3,VLOOKUP(L100,Cs!$CA$7:$CN$33000,5,FALSE),"")</f>
        <v/>
      </c>
      <c r="V100" s="1" t="str">
        <f>IF(L100&lt;=$P$3,VLOOKUP(L100,Cs!$CA$7:$CN$33000,6,FALSE),"")</f>
        <v/>
      </c>
      <c r="W100" s="1" t="str">
        <f>IF(L100&lt;=$P$3,VLOOKUP(L100,Cs!$CA$7:$CN$33000,7,FALSE),"")</f>
        <v/>
      </c>
    </row>
    <row r="101" spans="1:23" x14ac:dyDescent="0.25">
      <c r="A101" s="1" t="str">
        <f t="shared" si="24"/>
        <v/>
      </c>
      <c r="B101" s="4" t="str">
        <f t="shared" si="25"/>
        <v/>
      </c>
      <c r="C101" s="1" t="str">
        <f>TRIM(IF(L101&lt;=$P$3,VLOOKUP(L101,Cs!$CA$7:$CN$33000,13,FALSE),""))</f>
        <v/>
      </c>
      <c r="D101" s="1" t="str">
        <f>TRIM(IF(L101&lt;=$P$3,VLOOKUP(L101,Cs!$CA$7:$CN$33000,14,FALSE),""))</f>
        <v/>
      </c>
      <c r="E101" s="1" t="str">
        <f t="shared" si="26"/>
        <v/>
      </c>
      <c r="F101" s="19" t="str">
        <f t="shared" si="27"/>
        <v/>
      </c>
      <c r="G101" s="19" t="str">
        <f t="shared" si="28"/>
        <v/>
      </c>
      <c r="H101" s="19" t="str">
        <f>IF(AND(N101&lt;&gt;N102,N101&lt;&gt;" "),SUM($F$96:F101)-SUM($G$96:G101),IF(L100=$P$3,H100,""))</f>
        <v/>
      </c>
      <c r="I101" s="13" t="str">
        <f t="shared" si="23"/>
        <v/>
      </c>
      <c r="L101" s="1">
        <f t="shared" si="29"/>
        <v>87</v>
      </c>
      <c r="N101" s="4" t="str">
        <f>IF(L101&lt;=$P$3,VLOOKUP(L101,Cs!$CA$7:$CN$33000,3,FALSE),IF(L100=$P$3," ",""))</f>
        <v/>
      </c>
      <c r="O101" s="1" t="str">
        <f>IF(L101&lt;=$P$3,VLOOKUP(L101,Cs!$CA$7:$CN$33000,8,FALSE),"")</f>
        <v/>
      </c>
      <c r="R101" s="4" t="str">
        <f>IF(L101&lt;=$P$3,IF(VLOOKUP(L101,Cs!$CA$7:$CN$33000,10,FALSE)&lt;&gt;0,VLOOKUP(L101,Cs!$CA$7:$CN$33000,10,FALSE),""),"")</f>
        <v/>
      </c>
      <c r="S101" s="1" t="str">
        <f>IF(L101&lt;=$P$3,VLOOKUP(L101,Cs!$CA$7:$CN$33000,11,FALSE),"")</f>
        <v/>
      </c>
      <c r="T101" s="1" t="str">
        <f>IF(L101&lt;=$P$3,VLOOKUP(L101,Cs!$CA$7:$CN$33000,12,FALSE),"")</f>
        <v/>
      </c>
      <c r="U101" s="1" t="str">
        <f>IF(L101&lt;=$P$3,VLOOKUP(L101,Cs!$CA$7:$CN$33000,5,FALSE),"")</f>
        <v/>
      </c>
      <c r="V101" s="1" t="str">
        <f>IF(L101&lt;=$P$3,VLOOKUP(L101,Cs!$CA$7:$CN$33000,6,FALSE),"")</f>
        <v/>
      </c>
      <c r="W101" s="1" t="str">
        <f>IF(L101&lt;=$P$3,VLOOKUP(L101,Cs!$CA$7:$CN$33000,7,FALSE),"")</f>
        <v/>
      </c>
    </row>
    <row r="102" spans="1:23" x14ac:dyDescent="0.25">
      <c r="A102" s="1" t="str">
        <f t="shared" si="24"/>
        <v/>
      </c>
      <c r="B102" s="4" t="str">
        <f t="shared" si="25"/>
        <v/>
      </c>
      <c r="C102" s="1" t="str">
        <f>TRIM(IF(L102&lt;=$P$3,VLOOKUP(L102,Cs!$CA$7:$CN$33000,13,FALSE),""))</f>
        <v/>
      </c>
      <c r="D102" s="1" t="str">
        <f>TRIM(IF(L102&lt;=$P$3,VLOOKUP(L102,Cs!$CA$7:$CN$33000,14,FALSE),""))</f>
        <v/>
      </c>
      <c r="E102" s="1" t="str">
        <f t="shared" si="26"/>
        <v/>
      </c>
      <c r="F102" s="19" t="str">
        <f t="shared" si="27"/>
        <v/>
      </c>
      <c r="G102" s="19" t="str">
        <f t="shared" si="28"/>
        <v/>
      </c>
      <c r="H102" s="19" t="str">
        <f>IF(AND(N102&lt;&gt;N103,N102&lt;&gt;" "),SUM($F$96:F102)-SUM($G$96:G102),IF(L101=$P$3,H101,""))</f>
        <v/>
      </c>
      <c r="I102" s="13" t="str">
        <f t="shared" si="23"/>
        <v/>
      </c>
      <c r="L102" s="1">
        <f t="shared" si="29"/>
        <v>88</v>
      </c>
      <c r="N102" s="4" t="str">
        <f>IF(L102&lt;=$P$3,VLOOKUP(L102,Cs!$CA$7:$CN$33000,3,FALSE),IF(L101=$P$3," ",""))</f>
        <v/>
      </c>
      <c r="O102" s="1" t="str">
        <f>IF(L102&lt;=$P$3,VLOOKUP(L102,Cs!$CA$7:$CN$33000,8,FALSE),"")</f>
        <v/>
      </c>
      <c r="R102" s="4" t="str">
        <f>IF(L102&lt;=$P$3,IF(VLOOKUP(L102,Cs!$CA$7:$CN$33000,10,FALSE)&lt;&gt;0,VLOOKUP(L102,Cs!$CA$7:$CN$33000,10,FALSE),""),"")</f>
        <v/>
      </c>
      <c r="S102" s="1" t="str">
        <f>IF(L102&lt;=$P$3,VLOOKUP(L102,Cs!$CA$7:$CN$33000,11,FALSE),"")</f>
        <v/>
      </c>
      <c r="T102" s="1" t="str">
        <f>IF(L102&lt;=$P$3,VLOOKUP(L102,Cs!$CA$7:$CN$33000,12,FALSE),"")</f>
        <v/>
      </c>
      <c r="U102" s="1" t="str">
        <f>IF(L102&lt;=$P$3,VLOOKUP(L102,Cs!$CA$7:$CN$33000,5,FALSE),"")</f>
        <v/>
      </c>
      <c r="V102" s="1" t="str">
        <f>IF(L102&lt;=$P$3,VLOOKUP(L102,Cs!$CA$7:$CN$33000,6,FALSE),"")</f>
        <v/>
      </c>
      <c r="W102" s="1" t="str">
        <f>IF(L102&lt;=$P$3,VLOOKUP(L102,Cs!$CA$7:$CN$33000,7,FALSE),"")</f>
        <v/>
      </c>
    </row>
    <row r="103" spans="1:23" x14ac:dyDescent="0.25">
      <c r="A103" s="1" t="str">
        <f t="shared" si="24"/>
        <v/>
      </c>
      <c r="B103" s="4" t="str">
        <f t="shared" si="25"/>
        <v/>
      </c>
      <c r="C103" s="1" t="str">
        <f>TRIM(IF(L103&lt;=$P$3,VLOOKUP(L103,Cs!$CA$7:$CN$33000,13,FALSE),""))</f>
        <v/>
      </c>
      <c r="D103" s="1" t="str">
        <f>TRIM(IF(L103&lt;=$P$3,VLOOKUP(L103,Cs!$CA$7:$CN$33000,14,FALSE),""))</f>
        <v/>
      </c>
      <c r="E103" s="1" t="str">
        <f t="shared" si="26"/>
        <v/>
      </c>
      <c r="F103" s="19" t="str">
        <f t="shared" si="27"/>
        <v/>
      </c>
      <c r="G103" s="19" t="str">
        <f t="shared" si="28"/>
        <v/>
      </c>
      <c r="H103" s="19" t="str">
        <f>IF(AND(N103&lt;&gt;N104,N103&lt;&gt;" "),SUM($F$96:F103)-SUM($G$96:G103),IF(L102=$P$3,H102,""))</f>
        <v/>
      </c>
      <c r="I103" s="13" t="str">
        <f t="shared" si="23"/>
        <v/>
      </c>
      <c r="L103" s="1">
        <f t="shared" si="29"/>
        <v>89</v>
      </c>
      <c r="N103" s="4" t="str">
        <f>IF(L103&lt;=$P$3,VLOOKUP(L103,Cs!$CA$7:$CN$33000,3,FALSE),IF(L102=$P$3," ",""))</f>
        <v/>
      </c>
      <c r="O103" s="1" t="str">
        <f>IF(L103&lt;=$P$3,VLOOKUP(L103,Cs!$CA$7:$CN$33000,8,FALSE),"")</f>
        <v/>
      </c>
      <c r="R103" s="4" t="str">
        <f>IF(L103&lt;=$P$3,IF(VLOOKUP(L103,Cs!$CA$7:$CN$33000,10,FALSE)&lt;&gt;0,VLOOKUP(L103,Cs!$CA$7:$CN$33000,10,FALSE),""),"")</f>
        <v/>
      </c>
      <c r="S103" s="1" t="str">
        <f>IF(L103&lt;=$P$3,VLOOKUP(L103,Cs!$CA$7:$CN$33000,11,FALSE),"")</f>
        <v/>
      </c>
      <c r="T103" s="1" t="str">
        <f>IF(L103&lt;=$P$3,VLOOKUP(L103,Cs!$CA$7:$CN$33000,12,FALSE),"")</f>
        <v/>
      </c>
      <c r="U103" s="1" t="str">
        <f>IF(L103&lt;=$P$3,VLOOKUP(L103,Cs!$CA$7:$CN$33000,5,FALSE),"")</f>
        <v/>
      </c>
      <c r="V103" s="1" t="str">
        <f>IF(L103&lt;=$P$3,VLOOKUP(L103,Cs!$CA$7:$CN$33000,6,FALSE),"")</f>
        <v/>
      </c>
      <c r="W103" s="1" t="str">
        <f>IF(L103&lt;=$P$3,VLOOKUP(L103,Cs!$CA$7:$CN$33000,7,FALSE),"")</f>
        <v/>
      </c>
    </row>
    <row r="104" spans="1:23" x14ac:dyDescent="0.25">
      <c r="A104" s="1" t="str">
        <f t="shared" si="24"/>
        <v/>
      </c>
      <c r="B104" s="4" t="str">
        <f t="shared" si="25"/>
        <v/>
      </c>
      <c r="C104" s="1" t="str">
        <f>TRIM(IF(L104&lt;=$P$3,VLOOKUP(L104,Cs!$CA$7:$CN$33000,13,FALSE),""))</f>
        <v/>
      </c>
      <c r="D104" s="1" t="str">
        <f>TRIM(IF(L104&lt;=$P$3,VLOOKUP(L104,Cs!$CA$7:$CN$33000,14,FALSE),""))</f>
        <v/>
      </c>
      <c r="E104" s="1" t="str">
        <f t="shared" si="26"/>
        <v/>
      </c>
      <c r="F104" s="19" t="str">
        <f t="shared" si="27"/>
        <v/>
      </c>
      <c r="G104" s="19" t="str">
        <f t="shared" si="28"/>
        <v/>
      </c>
      <c r="H104" s="19" t="str">
        <f>IF(AND(N104&lt;&gt;N105,N104&lt;&gt;" "),SUM($F$96:F104)-SUM($G$96:G104),IF(L103=$P$3,H103,""))</f>
        <v/>
      </c>
      <c r="I104" s="13" t="str">
        <f t="shared" si="23"/>
        <v/>
      </c>
      <c r="L104" s="1">
        <f t="shared" si="29"/>
        <v>90</v>
      </c>
      <c r="N104" s="4" t="str">
        <f>IF(L104&lt;=$P$3,VLOOKUP(L104,Cs!$CA$7:$CN$33000,3,FALSE),IF(L103=$P$3," ",""))</f>
        <v/>
      </c>
      <c r="O104" s="1" t="str">
        <f>IF(L104&lt;=$P$3,VLOOKUP(L104,Cs!$CA$7:$CN$33000,8,FALSE),"")</f>
        <v/>
      </c>
      <c r="R104" s="4" t="str">
        <f>IF(L104&lt;=$P$3,IF(VLOOKUP(L104,Cs!$CA$7:$CN$33000,10,FALSE)&lt;&gt;0,VLOOKUP(L104,Cs!$CA$7:$CN$33000,10,FALSE),""),"")</f>
        <v/>
      </c>
      <c r="S104" s="1" t="str">
        <f>IF(L104&lt;=$P$3,VLOOKUP(L104,Cs!$CA$7:$CN$33000,11,FALSE),"")</f>
        <v/>
      </c>
      <c r="T104" s="1" t="str">
        <f>IF(L104&lt;=$P$3,VLOOKUP(L104,Cs!$CA$7:$CN$33000,12,FALSE),"")</f>
        <v/>
      </c>
      <c r="U104" s="1" t="str">
        <f>IF(L104&lt;=$P$3,VLOOKUP(L104,Cs!$CA$7:$CN$33000,5,FALSE),"")</f>
        <v/>
      </c>
      <c r="V104" s="1" t="str">
        <f>IF(L104&lt;=$P$3,VLOOKUP(L104,Cs!$CA$7:$CN$33000,6,FALSE),"")</f>
        <v/>
      </c>
      <c r="W104" s="1" t="str">
        <f>IF(L104&lt;=$P$3,VLOOKUP(L104,Cs!$CA$7:$CN$33000,7,FALSE),"")</f>
        <v/>
      </c>
    </row>
    <row r="105" spans="1:23" x14ac:dyDescent="0.25">
      <c r="A105" s="1" t="str">
        <f t="shared" si="24"/>
        <v/>
      </c>
      <c r="B105" s="4" t="str">
        <f t="shared" si="25"/>
        <v/>
      </c>
      <c r="C105" s="1" t="str">
        <f>TRIM(IF(L105&lt;=$P$3,VLOOKUP(L105,Cs!$CA$7:$CN$33000,13,FALSE),""))</f>
        <v/>
      </c>
      <c r="D105" s="1" t="str">
        <f>TRIM(IF(L105&lt;=$P$3,VLOOKUP(L105,Cs!$CA$7:$CN$33000,14,FALSE),""))</f>
        <v/>
      </c>
      <c r="E105" s="1" t="str">
        <f t="shared" si="26"/>
        <v/>
      </c>
      <c r="F105" s="19" t="str">
        <f t="shared" si="27"/>
        <v/>
      </c>
      <c r="G105" s="19" t="str">
        <f t="shared" si="28"/>
        <v/>
      </c>
      <c r="H105" s="19" t="str">
        <f>IF(AND(N105&lt;&gt;N106,N105&lt;&gt;" "),SUM($F$96:F105)-SUM($G$96:G105),IF(L104=$P$3,H104,""))</f>
        <v/>
      </c>
      <c r="I105" s="13" t="str">
        <f t="shared" si="23"/>
        <v/>
      </c>
      <c r="L105" s="1">
        <f t="shared" si="29"/>
        <v>91</v>
      </c>
      <c r="N105" s="4" t="str">
        <f>IF(L105&lt;=$P$3,VLOOKUP(L105,Cs!$CA$7:$CN$33000,3,FALSE),IF(L104=$P$3," ",""))</f>
        <v/>
      </c>
      <c r="O105" s="1" t="str">
        <f>IF(L105&lt;=$P$3,VLOOKUP(L105,Cs!$CA$7:$CN$33000,8,FALSE),"")</f>
        <v/>
      </c>
      <c r="R105" s="4" t="str">
        <f>IF(L105&lt;=$P$3,IF(VLOOKUP(L105,Cs!$CA$7:$CN$33000,10,FALSE)&lt;&gt;0,VLOOKUP(L105,Cs!$CA$7:$CN$33000,10,FALSE),""),"")</f>
        <v/>
      </c>
      <c r="S105" s="1" t="str">
        <f>IF(L105&lt;=$P$3,VLOOKUP(L105,Cs!$CA$7:$CN$33000,11,FALSE),"")</f>
        <v/>
      </c>
      <c r="T105" s="1" t="str">
        <f>IF(L105&lt;=$P$3,VLOOKUP(L105,Cs!$CA$7:$CN$33000,12,FALSE),"")</f>
        <v/>
      </c>
      <c r="U105" s="1" t="str">
        <f>IF(L105&lt;=$P$3,VLOOKUP(L105,Cs!$CA$7:$CN$33000,5,FALSE),"")</f>
        <v/>
      </c>
      <c r="V105" s="1" t="str">
        <f>IF(L105&lt;=$P$3,VLOOKUP(L105,Cs!$CA$7:$CN$33000,6,FALSE),"")</f>
        <v/>
      </c>
      <c r="W105" s="1" t="str">
        <f>IF(L105&lt;=$P$3,VLOOKUP(L105,Cs!$CA$7:$CN$33000,7,FALSE),"")</f>
        <v/>
      </c>
    </row>
    <row r="106" spans="1:23" x14ac:dyDescent="0.25">
      <c r="A106" s="1" t="str">
        <f t="shared" si="24"/>
        <v/>
      </c>
      <c r="B106" s="4" t="str">
        <f t="shared" si="25"/>
        <v/>
      </c>
      <c r="C106" s="1" t="str">
        <f>TRIM(IF(L106&lt;=$P$3,VLOOKUP(L106,Cs!$CA$7:$CN$33000,13,FALSE),""))</f>
        <v/>
      </c>
      <c r="D106" s="1" t="str">
        <f>TRIM(IF(L106&lt;=$P$3,VLOOKUP(L106,Cs!$CA$7:$CN$33000,14,FALSE),""))</f>
        <v/>
      </c>
      <c r="E106" s="1" t="str">
        <f t="shared" si="26"/>
        <v/>
      </c>
      <c r="F106" s="19" t="str">
        <f t="shared" si="27"/>
        <v/>
      </c>
      <c r="G106" s="19" t="str">
        <f t="shared" si="28"/>
        <v/>
      </c>
      <c r="H106" s="19" t="str">
        <f>IF(AND(N106&lt;&gt;N107,N106&lt;&gt;" "),SUM($F$96:F106)-SUM($G$96:G106),IF(L105=$P$3,H105,""))</f>
        <v/>
      </c>
      <c r="I106" s="13" t="str">
        <f t="shared" si="23"/>
        <v/>
      </c>
      <c r="L106" s="1">
        <f t="shared" si="29"/>
        <v>92</v>
      </c>
      <c r="N106" s="4" t="str">
        <f>IF(L106&lt;=$P$3,VLOOKUP(L106,Cs!$CA$7:$CN$33000,3,FALSE),IF(L105=$P$3," ",""))</f>
        <v/>
      </c>
      <c r="O106" s="1" t="str">
        <f>IF(L106&lt;=$P$3,VLOOKUP(L106,Cs!$CA$7:$CN$33000,8,FALSE),"")</f>
        <v/>
      </c>
      <c r="R106" s="4" t="str">
        <f>IF(L106&lt;=$P$3,IF(VLOOKUP(L106,Cs!$CA$7:$CN$33000,10,FALSE)&lt;&gt;0,VLOOKUP(L106,Cs!$CA$7:$CN$33000,10,FALSE),""),"")</f>
        <v/>
      </c>
      <c r="S106" s="1" t="str">
        <f>IF(L106&lt;=$P$3,VLOOKUP(L106,Cs!$CA$7:$CN$33000,11,FALSE),"")</f>
        <v/>
      </c>
      <c r="T106" s="1" t="str">
        <f>IF(L106&lt;=$P$3,VLOOKUP(L106,Cs!$CA$7:$CN$33000,12,FALSE),"")</f>
        <v/>
      </c>
      <c r="U106" s="1" t="str">
        <f>IF(L106&lt;=$P$3,VLOOKUP(L106,Cs!$CA$7:$CN$33000,5,FALSE),"")</f>
        <v/>
      </c>
      <c r="V106" s="1" t="str">
        <f>IF(L106&lt;=$P$3,VLOOKUP(L106,Cs!$CA$7:$CN$33000,6,FALSE),"")</f>
        <v/>
      </c>
      <c r="W106" s="1" t="str">
        <f>IF(L106&lt;=$P$3,VLOOKUP(L106,Cs!$CA$7:$CN$33000,7,FALSE),"")</f>
        <v/>
      </c>
    </row>
    <row r="107" spans="1:23" x14ac:dyDescent="0.25">
      <c r="A107" s="1" t="str">
        <f t="shared" si="24"/>
        <v/>
      </c>
      <c r="B107" s="4" t="str">
        <f t="shared" si="25"/>
        <v/>
      </c>
      <c r="C107" s="1" t="str">
        <f>TRIM(IF(L107&lt;=$P$3,VLOOKUP(L107,Cs!$CA$7:$CN$33000,13,FALSE),""))</f>
        <v/>
      </c>
      <c r="D107" s="1" t="str">
        <f>TRIM(IF(L107&lt;=$P$3,VLOOKUP(L107,Cs!$CA$7:$CN$33000,14,FALSE),""))</f>
        <v/>
      </c>
      <c r="E107" s="1" t="str">
        <f t="shared" si="26"/>
        <v/>
      </c>
      <c r="F107" s="19" t="str">
        <f t="shared" si="27"/>
        <v/>
      </c>
      <c r="G107" s="19" t="str">
        <f t="shared" si="28"/>
        <v/>
      </c>
      <c r="H107" s="19" t="str">
        <f>IF(AND(N107&lt;&gt;N108,N107&lt;&gt;" "),SUM($F$96:F107)-SUM($G$96:G107),IF(L106=$P$3,H106,""))</f>
        <v/>
      </c>
      <c r="I107" s="13" t="str">
        <f t="shared" si="23"/>
        <v/>
      </c>
      <c r="L107" s="1">
        <f t="shared" si="29"/>
        <v>93</v>
      </c>
      <c r="N107" s="4" t="str">
        <f>IF(L107&lt;=$P$3,VLOOKUP(L107,Cs!$CA$7:$CN$33000,3,FALSE),IF(L106=$P$3," ",""))</f>
        <v/>
      </c>
      <c r="O107" s="1" t="str">
        <f>IF(L107&lt;=$P$3,VLOOKUP(L107,Cs!$CA$7:$CN$33000,8,FALSE),"")</f>
        <v/>
      </c>
      <c r="R107" s="4" t="str">
        <f>IF(L107&lt;=$P$3,IF(VLOOKUP(L107,Cs!$CA$7:$CN$33000,10,FALSE)&lt;&gt;0,VLOOKUP(L107,Cs!$CA$7:$CN$33000,10,FALSE),""),"")</f>
        <v/>
      </c>
      <c r="S107" s="1" t="str">
        <f>IF(L107&lt;=$P$3,VLOOKUP(L107,Cs!$CA$7:$CN$33000,11,FALSE),"")</f>
        <v/>
      </c>
      <c r="T107" s="1" t="str">
        <f>IF(L107&lt;=$P$3,VLOOKUP(L107,Cs!$CA$7:$CN$33000,12,FALSE),"")</f>
        <v/>
      </c>
      <c r="U107" s="1" t="str">
        <f>IF(L107&lt;=$P$3,VLOOKUP(L107,Cs!$CA$7:$CN$33000,5,FALSE),"")</f>
        <v/>
      </c>
      <c r="V107" s="1" t="str">
        <f>IF(L107&lt;=$P$3,VLOOKUP(L107,Cs!$CA$7:$CN$33000,6,FALSE),"")</f>
        <v/>
      </c>
      <c r="W107" s="1" t="str">
        <f>IF(L107&lt;=$P$3,VLOOKUP(L107,Cs!$CA$7:$CN$33000,7,FALSE),"")</f>
        <v/>
      </c>
    </row>
    <row r="108" spans="1:23" x14ac:dyDescent="0.25">
      <c r="A108" s="1" t="str">
        <f t="shared" si="24"/>
        <v/>
      </c>
      <c r="B108" s="4" t="str">
        <f t="shared" si="25"/>
        <v/>
      </c>
      <c r="C108" s="1" t="str">
        <f>TRIM(IF(L108&lt;=$P$3,VLOOKUP(L108,Cs!$CA$7:$CN$33000,13,FALSE),""))</f>
        <v/>
      </c>
      <c r="D108" s="1" t="str">
        <f>TRIM(IF(L108&lt;=$P$3,VLOOKUP(L108,Cs!$CA$7:$CN$33000,14,FALSE),""))</f>
        <v/>
      </c>
      <c r="E108" s="1" t="str">
        <f t="shared" si="26"/>
        <v/>
      </c>
      <c r="F108" s="19" t="str">
        <f t="shared" si="27"/>
        <v/>
      </c>
      <c r="G108" s="19" t="str">
        <f t="shared" si="28"/>
        <v/>
      </c>
      <c r="H108" s="19" t="str">
        <f>IF(AND(N108&lt;&gt;N109,N108&lt;&gt;" "),SUM($F$96:F108)-SUM($G$96:G108),IF(L107=$P$3,H107,""))</f>
        <v/>
      </c>
      <c r="I108" s="13" t="str">
        <f t="shared" si="23"/>
        <v/>
      </c>
      <c r="L108" s="1">
        <f t="shared" si="29"/>
        <v>94</v>
      </c>
      <c r="N108" s="4" t="str">
        <f>IF(L108&lt;=$P$3,VLOOKUP(L108,Cs!$CA$7:$CN$33000,3,FALSE),IF(L107=$P$3," ",""))</f>
        <v/>
      </c>
      <c r="O108" s="1" t="str">
        <f>IF(L108&lt;=$P$3,VLOOKUP(L108,Cs!$CA$7:$CN$33000,8,FALSE),"")</f>
        <v/>
      </c>
      <c r="R108" s="4" t="str">
        <f>IF(L108&lt;=$P$3,IF(VLOOKUP(L108,Cs!$CA$7:$CN$33000,10,FALSE)&lt;&gt;0,VLOOKUP(L108,Cs!$CA$7:$CN$33000,10,FALSE),""),"")</f>
        <v/>
      </c>
      <c r="S108" s="1" t="str">
        <f>IF(L108&lt;=$P$3,VLOOKUP(L108,Cs!$CA$7:$CN$33000,11,FALSE),"")</f>
        <v/>
      </c>
      <c r="T108" s="1" t="str">
        <f>IF(L108&lt;=$P$3,VLOOKUP(L108,Cs!$CA$7:$CN$33000,12,FALSE),"")</f>
        <v/>
      </c>
      <c r="U108" s="1" t="str">
        <f>IF(L108&lt;=$P$3,VLOOKUP(L108,Cs!$CA$7:$CN$33000,5,FALSE),"")</f>
        <v/>
      </c>
      <c r="V108" s="1" t="str">
        <f>IF(L108&lt;=$P$3,VLOOKUP(L108,Cs!$CA$7:$CN$33000,6,FALSE),"")</f>
        <v/>
      </c>
      <c r="W108" s="1" t="str">
        <f>IF(L108&lt;=$P$3,VLOOKUP(L108,Cs!$CA$7:$CN$33000,7,FALSE),"")</f>
        <v/>
      </c>
    </row>
    <row r="109" spans="1:23" x14ac:dyDescent="0.25">
      <c r="A109" s="1" t="str">
        <f t="shared" si="24"/>
        <v/>
      </c>
      <c r="B109" s="4" t="str">
        <f t="shared" si="25"/>
        <v/>
      </c>
      <c r="C109" s="1" t="str">
        <f>TRIM(IF(L109&lt;=$P$3,VLOOKUP(L109,Cs!$CA$7:$CN$33000,13,FALSE),""))</f>
        <v/>
      </c>
      <c r="D109" s="1" t="str">
        <f>TRIM(IF(L109&lt;=$P$3,VLOOKUP(L109,Cs!$CA$7:$CN$33000,14,FALSE),""))</f>
        <v/>
      </c>
      <c r="E109" s="1" t="str">
        <f t="shared" si="26"/>
        <v/>
      </c>
      <c r="F109" s="19" t="str">
        <f t="shared" si="27"/>
        <v/>
      </c>
      <c r="G109" s="19" t="str">
        <f t="shared" si="28"/>
        <v/>
      </c>
      <c r="H109" s="19" t="str">
        <f>IF(AND(N109&lt;&gt;N110,N109&lt;&gt;" "),SUM($F$96:F109)-SUM($G$96:G109),IF(L108=$P$3,H108,""))</f>
        <v/>
      </c>
      <c r="I109" s="13" t="str">
        <f t="shared" si="23"/>
        <v/>
      </c>
      <c r="L109" s="1">
        <f t="shared" si="29"/>
        <v>95</v>
      </c>
      <c r="N109" s="4" t="str">
        <f>IF(L109&lt;=$P$3,VLOOKUP(L109,Cs!$CA$7:$CN$33000,3,FALSE),IF(L108=$P$3," ",""))</f>
        <v/>
      </c>
      <c r="O109" s="1" t="str">
        <f>IF(L109&lt;=$P$3,VLOOKUP(L109,Cs!$CA$7:$CN$33000,8,FALSE),"")</f>
        <v/>
      </c>
      <c r="R109" s="4" t="str">
        <f>IF(L109&lt;=$P$3,IF(VLOOKUP(L109,Cs!$CA$7:$CN$33000,10,FALSE)&lt;&gt;0,VLOOKUP(L109,Cs!$CA$7:$CN$33000,10,FALSE),""),"")</f>
        <v/>
      </c>
      <c r="S109" s="1" t="str">
        <f>IF(L109&lt;=$P$3,VLOOKUP(L109,Cs!$CA$7:$CN$33000,11,FALSE),"")</f>
        <v/>
      </c>
      <c r="T109" s="1" t="str">
        <f>IF(L109&lt;=$P$3,VLOOKUP(L109,Cs!$CA$7:$CN$33000,12,FALSE),"")</f>
        <v/>
      </c>
      <c r="U109" s="1" t="str">
        <f>IF(L109&lt;=$P$3,VLOOKUP(L109,Cs!$CA$7:$CN$33000,5,FALSE),"")</f>
        <v/>
      </c>
      <c r="V109" s="1" t="str">
        <f>IF(L109&lt;=$P$3,VLOOKUP(L109,Cs!$CA$7:$CN$33000,6,FALSE),"")</f>
        <v/>
      </c>
      <c r="W109" s="1" t="str">
        <f>IF(L109&lt;=$P$3,VLOOKUP(L109,Cs!$CA$7:$CN$33000,7,FALSE),"")</f>
        <v/>
      </c>
    </row>
    <row r="110" spans="1:23" x14ac:dyDescent="0.25">
      <c r="A110" s="1" t="str">
        <f t="shared" si="24"/>
        <v/>
      </c>
      <c r="B110" s="4" t="str">
        <f t="shared" si="25"/>
        <v/>
      </c>
      <c r="C110" s="1" t="str">
        <f>TRIM(IF(L110&lt;=$P$3,VLOOKUP(L110,Cs!$CA$7:$CN$33000,13,FALSE),""))</f>
        <v/>
      </c>
      <c r="D110" s="1" t="str">
        <f>TRIM(IF(L110&lt;=$P$3,VLOOKUP(L110,Cs!$CA$7:$CN$33000,14,FALSE),""))</f>
        <v/>
      </c>
      <c r="E110" s="1" t="str">
        <f t="shared" si="26"/>
        <v/>
      </c>
      <c r="F110" s="19" t="str">
        <f t="shared" si="27"/>
        <v/>
      </c>
      <c r="G110" s="19" t="str">
        <f t="shared" si="28"/>
        <v/>
      </c>
      <c r="H110" s="19" t="str">
        <f>IF(AND(N110&lt;&gt;N111,N110&lt;&gt;" "),SUM($F$96:F110)-SUM($G$96:G110),IF(L109=$P$3,H109,""))</f>
        <v/>
      </c>
      <c r="I110" s="13" t="str">
        <f t="shared" si="23"/>
        <v/>
      </c>
      <c r="L110" s="1">
        <f t="shared" si="29"/>
        <v>96</v>
      </c>
      <c r="N110" s="4" t="str">
        <f>IF(L110&lt;=$P$3,VLOOKUP(L110,Cs!$CA$7:$CN$33000,3,FALSE),IF(L109=$P$3," ",""))</f>
        <v/>
      </c>
      <c r="O110" s="1" t="str">
        <f>IF(L110&lt;=$P$3,VLOOKUP(L110,Cs!$CA$7:$CN$33000,8,FALSE),"")</f>
        <v/>
      </c>
      <c r="R110" s="4" t="str">
        <f>IF(L110&lt;=$P$3,IF(VLOOKUP(L110,Cs!$CA$7:$CN$33000,10,FALSE)&lt;&gt;0,VLOOKUP(L110,Cs!$CA$7:$CN$33000,10,FALSE),""),"")</f>
        <v/>
      </c>
      <c r="S110" s="1" t="str">
        <f>IF(L110&lt;=$P$3,VLOOKUP(L110,Cs!$CA$7:$CN$33000,11,FALSE),"")</f>
        <v/>
      </c>
      <c r="T110" s="1" t="str">
        <f>IF(L110&lt;=$P$3,VLOOKUP(L110,Cs!$CA$7:$CN$33000,12,FALSE),"")</f>
        <v/>
      </c>
      <c r="U110" s="1" t="str">
        <f>IF(L110&lt;=$P$3,VLOOKUP(L110,Cs!$CA$7:$CN$33000,5,FALSE),"")</f>
        <v/>
      </c>
      <c r="V110" s="1" t="str">
        <f>IF(L110&lt;=$P$3,VLOOKUP(L110,Cs!$CA$7:$CN$33000,6,FALSE),"")</f>
        <v/>
      </c>
      <c r="W110" s="1" t="str">
        <f>IF(L110&lt;=$P$3,VLOOKUP(L110,Cs!$CA$7:$CN$33000,7,FALSE),"")</f>
        <v/>
      </c>
    </row>
    <row r="111" spans="1:23" x14ac:dyDescent="0.25">
      <c r="A111" s="1" t="str">
        <f t="shared" si="24"/>
        <v/>
      </c>
      <c r="B111" s="4" t="str">
        <f t="shared" si="25"/>
        <v/>
      </c>
      <c r="C111" s="1" t="str">
        <f>TRIM(IF(L111&lt;=$P$3,VLOOKUP(L111,Cs!$CA$7:$CN$33000,13,FALSE),""))</f>
        <v/>
      </c>
      <c r="D111" s="1" t="str">
        <f>TRIM(IF(L111&lt;=$P$3,VLOOKUP(L111,Cs!$CA$7:$CN$33000,14,FALSE),""))</f>
        <v/>
      </c>
      <c r="E111" s="1" t="str">
        <f t="shared" si="26"/>
        <v/>
      </c>
      <c r="F111" s="19" t="str">
        <f t="shared" si="27"/>
        <v/>
      </c>
      <c r="G111" s="19" t="str">
        <f t="shared" si="28"/>
        <v/>
      </c>
      <c r="H111" s="19" t="str">
        <f>IF(AND(N111&lt;&gt;N112,N111&lt;&gt;" "),SUM($F$96:F111)-SUM($G$96:G111),IF(L110=$P$3,H110,""))</f>
        <v/>
      </c>
      <c r="I111" s="13" t="str">
        <f t="shared" si="23"/>
        <v/>
      </c>
      <c r="L111" s="1">
        <f t="shared" si="29"/>
        <v>97</v>
      </c>
      <c r="N111" s="4" t="str">
        <f>IF(L111&lt;=$P$3,VLOOKUP(L111,Cs!$CA$7:$CN$33000,3,FALSE),IF(L110=$P$3," ",""))</f>
        <v/>
      </c>
      <c r="O111" s="1" t="str">
        <f>IF(L111&lt;=$P$3,VLOOKUP(L111,Cs!$CA$7:$CN$33000,8,FALSE),"")</f>
        <v/>
      </c>
      <c r="R111" s="4" t="str">
        <f>IF(L111&lt;=$P$3,IF(VLOOKUP(L111,Cs!$CA$7:$CN$33000,10,FALSE)&lt;&gt;0,VLOOKUP(L111,Cs!$CA$7:$CN$33000,10,FALSE),""),"")</f>
        <v/>
      </c>
      <c r="S111" s="1" t="str">
        <f>IF(L111&lt;=$P$3,VLOOKUP(L111,Cs!$CA$7:$CN$33000,11,FALSE),"")</f>
        <v/>
      </c>
      <c r="T111" s="1" t="str">
        <f>IF(L111&lt;=$P$3,VLOOKUP(L111,Cs!$CA$7:$CN$33000,12,FALSE),"")</f>
        <v/>
      </c>
      <c r="U111" s="1" t="str">
        <f>IF(L111&lt;=$P$3,VLOOKUP(L111,Cs!$CA$7:$CN$33000,5,FALSE),"")</f>
        <v/>
      </c>
      <c r="V111" s="1" t="str">
        <f>IF(L111&lt;=$P$3,VLOOKUP(L111,Cs!$CA$7:$CN$33000,6,FALSE),"")</f>
        <v/>
      </c>
      <c r="W111" s="1" t="str">
        <f>IF(L111&lt;=$P$3,VLOOKUP(L111,Cs!$CA$7:$CN$33000,7,FALSE),"")</f>
        <v/>
      </c>
    </row>
    <row r="112" spans="1:23" x14ac:dyDescent="0.25">
      <c r="A112" s="1" t="str">
        <f t="shared" si="24"/>
        <v/>
      </c>
      <c r="B112" s="4" t="str">
        <f t="shared" si="25"/>
        <v/>
      </c>
      <c r="C112" s="1" t="str">
        <f>TRIM(IF(L112&lt;=$P$3,VLOOKUP(L112,Cs!$CA$7:$CN$33000,13,FALSE),""))</f>
        <v/>
      </c>
      <c r="D112" s="1" t="str">
        <f>TRIM(IF(L112&lt;=$P$3,VLOOKUP(L112,Cs!$CA$7:$CN$33000,14,FALSE),""))</f>
        <v/>
      </c>
      <c r="E112" s="1" t="str">
        <f t="shared" si="26"/>
        <v/>
      </c>
      <c r="F112" s="19" t="str">
        <f t="shared" si="27"/>
        <v/>
      </c>
      <c r="G112" s="19" t="str">
        <f t="shared" si="28"/>
        <v/>
      </c>
      <c r="H112" s="19" t="str">
        <f>IF(AND(N112&lt;&gt;N113,N112&lt;&gt;" "),SUM($F$96:F112)-SUM($G$96:G112),IF(L111=$P$3,H111,""))</f>
        <v/>
      </c>
      <c r="I112" s="13" t="str">
        <f t="shared" si="23"/>
        <v/>
      </c>
      <c r="L112" s="1">
        <f t="shared" si="29"/>
        <v>98</v>
      </c>
      <c r="N112" s="4" t="str">
        <f>IF(L112&lt;=$P$3,VLOOKUP(L112,Cs!$CA$7:$CN$33000,3,FALSE),IF(L111=$P$3," ",""))</f>
        <v/>
      </c>
      <c r="O112" s="1" t="str">
        <f>IF(L112&lt;=$P$3,VLOOKUP(L112,Cs!$CA$7:$CN$33000,8,FALSE),"")</f>
        <v/>
      </c>
      <c r="R112" s="4" t="str">
        <f>IF(L112&lt;=$P$3,IF(VLOOKUP(L112,Cs!$CA$7:$CN$33000,10,FALSE)&lt;&gt;0,VLOOKUP(L112,Cs!$CA$7:$CN$33000,10,FALSE),""),"")</f>
        <v/>
      </c>
      <c r="S112" s="1" t="str">
        <f>IF(L112&lt;=$P$3,VLOOKUP(L112,Cs!$CA$7:$CN$33000,11,FALSE),"")</f>
        <v/>
      </c>
      <c r="T112" s="1" t="str">
        <f>IF(L112&lt;=$P$3,VLOOKUP(L112,Cs!$CA$7:$CN$33000,12,FALSE),"")</f>
        <v/>
      </c>
      <c r="U112" s="1" t="str">
        <f>IF(L112&lt;=$P$3,VLOOKUP(L112,Cs!$CA$7:$CN$33000,5,FALSE),"")</f>
        <v/>
      </c>
      <c r="V112" s="1" t="str">
        <f>IF(L112&lt;=$P$3,VLOOKUP(L112,Cs!$CA$7:$CN$33000,6,FALSE),"")</f>
        <v/>
      </c>
      <c r="W112" s="1" t="str">
        <f>IF(L112&lt;=$P$3,VLOOKUP(L112,Cs!$CA$7:$CN$33000,7,FALSE),"")</f>
        <v/>
      </c>
    </row>
    <row r="113" spans="1:23" x14ac:dyDescent="0.25">
      <c r="A113" s="1" t="str">
        <f t="shared" si="24"/>
        <v/>
      </c>
      <c r="B113" s="4" t="str">
        <f t="shared" si="25"/>
        <v/>
      </c>
      <c r="C113" s="1" t="str">
        <f>TRIM(IF(L113&lt;=$P$3,VLOOKUP(L113,Cs!$CA$7:$CN$33000,13,FALSE),""))</f>
        <v/>
      </c>
      <c r="D113" s="1" t="str">
        <f>TRIM(IF(L113&lt;=$P$3,VLOOKUP(L113,Cs!$CA$7:$CN$33000,14,FALSE),""))</f>
        <v/>
      </c>
      <c r="E113" s="1" t="str">
        <f t="shared" si="26"/>
        <v/>
      </c>
      <c r="F113" s="19" t="str">
        <f t="shared" si="27"/>
        <v/>
      </c>
      <c r="G113" s="19" t="str">
        <f t="shared" si="28"/>
        <v/>
      </c>
      <c r="H113" s="19" t="str">
        <f>IF(AND(N113&lt;&gt;N114,N113&lt;&gt;" "),SUM($F$96:F113)-SUM($G$96:G113),IF(L112=$P$3,H112,""))</f>
        <v/>
      </c>
      <c r="I113" s="13" t="str">
        <f t="shared" si="23"/>
        <v/>
      </c>
      <c r="L113" s="1">
        <f t="shared" si="29"/>
        <v>99</v>
      </c>
      <c r="N113" s="4" t="str">
        <f>IF(L113&lt;=$P$3,VLOOKUP(L113,Cs!$CA$7:$CN$33000,3,FALSE),IF(L112=$P$3," ",""))</f>
        <v/>
      </c>
      <c r="O113" s="1" t="str">
        <f>IF(L113&lt;=$P$3,VLOOKUP(L113,Cs!$CA$7:$CN$33000,8,FALSE),"")</f>
        <v/>
      </c>
      <c r="R113" s="4" t="str">
        <f>IF(L113&lt;=$P$3,IF(VLOOKUP(L113,Cs!$CA$7:$CN$33000,10,FALSE)&lt;&gt;0,VLOOKUP(L113,Cs!$CA$7:$CN$33000,10,FALSE),""),"")</f>
        <v/>
      </c>
      <c r="S113" s="1" t="str">
        <f>IF(L113&lt;=$P$3,VLOOKUP(L113,Cs!$CA$7:$CN$33000,11,FALSE),"")</f>
        <v/>
      </c>
      <c r="T113" s="1" t="str">
        <f>IF(L113&lt;=$P$3,VLOOKUP(L113,Cs!$CA$7:$CN$33000,12,FALSE),"")</f>
        <v/>
      </c>
      <c r="U113" s="1" t="str">
        <f>IF(L113&lt;=$P$3,VLOOKUP(L113,Cs!$CA$7:$CN$33000,5,FALSE),"")</f>
        <v/>
      </c>
      <c r="V113" s="1" t="str">
        <f>IF(L113&lt;=$P$3,VLOOKUP(L113,Cs!$CA$7:$CN$33000,6,FALSE),"")</f>
        <v/>
      </c>
      <c r="W113" s="1" t="str">
        <f>IF(L113&lt;=$P$3,VLOOKUP(L113,Cs!$CA$7:$CN$33000,7,FALSE),"")</f>
        <v/>
      </c>
    </row>
    <row r="114" spans="1:23" x14ac:dyDescent="0.25">
      <c r="A114" s="1" t="str">
        <f t="shared" si="24"/>
        <v/>
      </c>
      <c r="B114" s="4" t="str">
        <f t="shared" si="25"/>
        <v/>
      </c>
      <c r="C114" s="1" t="str">
        <f>TRIM(IF(L114&lt;=$P$3,VLOOKUP(L114,Cs!$CA$7:$CN$33000,13,FALSE),""))</f>
        <v/>
      </c>
      <c r="D114" s="1" t="str">
        <f>TRIM(IF(L114&lt;=$P$3,VLOOKUP(L114,Cs!$CA$7:$CN$33000,14,FALSE),""))</f>
        <v/>
      </c>
      <c r="E114" s="1" t="str">
        <f t="shared" si="26"/>
        <v/>
      </c>
      <c r="F114" s="19" t="str">
        <f t="shared" si="27"/>
        <v/>
      </c>
      <c r="G114" s="19" t="str">
        <f t="shared" si="28"/>
        <v/>
      </c>
      <c r="H114" s="19" t="str">
        <f>IF(AND(N114&lt;&gt;N115,N114&lt;&gt;" "),SUM($F$96:F114)-SUM($G$96:G114),IF(L113=$P$3,H113,""))</f>
        <v/>
      </c>
      <c r="I114" s="13" t="str">
        <f t="shared" si="23"/>
        <v/>
      </c>
      <c r="L114" s="1">
        <f t="shared" si="29"/>
        <v>100</v>
      </c>
      <c r="N114" s="4" t="str">
        <f>IF(L114&lt;=$P$3,VLOOKUP(L114,Cs!$CA$7:$CN$33000,3,FALSE),IF(L113=$P$3," ",""))</f>
        <v/>
      </c>
      <c r="O114" s="1" t="str">
        <f>IF(L114&lt;=$P$3,VLOOKUP(L114,Cs!$CA$7:$CN$33000,8,FALSE),"")</f>
        <v/>
      </c>
      <c r="R114" s="4" t="str">
        <f>IF(L114&lt;=$P$3,IF(VLOOKUP(L114,Cs!$CA$7:$CN$33000,10,FALSE)&lt;&gt;0,VLOOKUP(L114,Cs!$CA$7:$CN$33000,10,FALSE),""),"")</f>
        <v/>
      </c>
      <c r="S114" s="1" t="str">
        <f>IF(L114&lt;=$P$3,VLOOKUP(L114,Cs!$CA$7:$CN$33000,11,FALSE),"")</f>
        <v/>
      </c>
      <c r="T114" s="1" t="str">
        <f>IF(L114&lt;=$P$3,VLOOKUP(L114,Cs!$CA$7:$CN$33000,12,FALSE),"")</f>
        <v/>
      </c>
      <c r="U114" s="1" t="str">
        <f>IF(L114&lt;=$P$3,VLOOKUP(L114,Cs!$CA$7:$CN$33000,5,FALSE),"")</f>
        <v/>
      </c>
      <c r="V114" s="1" t="str">
        <f>IF(L114&lt;=$P$3,VLOOKUP(L114,Cs!$CA$7:$CN$33000,6,FALSE),"")</f>
        <v/>
      </c>
      <c r="W114" s="1" t="str">
        <f>IF(L114&lt;=$P$3,VLOOKUP(L114,Cs!$CA$7:$CN$33000,7,FALSE),"")</f>
        <v/>
      </c>
    </row>
    <row r="115" spans="1:23" x14ac:dyDescent="0.25">
      <c r="A115" s="1" t="str">
        <f t="shared" si="24"/>
        <v/>
      </c>
      <c r="B115" s="4" t="str">
        <f t="shared" si="25"/>
        <v/>
      </c>
      <c r="C115" s="1" t="str">
        <f>TRIM(IF(L115&lt;=$P$3,VLOOKUP(L115,Cs!$CA$7:$CN$33000,13,FALSE),""))</f>
        <v/>
      </c>
      <c r="D115" s="1" t="str">
        <f>TRIM(IF(L115&lt;=$P$3,VLOOKUP(L115,Cs!$CA$7:$CN$33000,14,FALSE),""))</f>
        <v/>
      </c>
      <c r="E115" s="1" t="str">
        <f t="shared" si="26"/>
        <v/>
      </c>
      <c r="F115" s="19" t="str">
        <f t="shared" si="27"/>
        <v/>
      </c>
      <c r="G115" s="19" t="str">
        <f t="shared" si="28"/>
        <v/>
      </c>
      <c r="H115" s="19" t="str">
        <f>IF(AND(N115&lt;&gt;N116,N115&lt;&gt;" "),SUM($F$96:F115)-SUM($G$96:G115),IF(L114=$P$3,H114,""))</f>
        <v/>
      </c>
      <c r="I115" s="13" t="str">
        <f t="shared" si="23"/>
        <v/>
      </c>
      <c r="L115" s="1">
        <f t="shared" si="29"/>
        <v>101</v>
      </c>
      <c r="N115" s="4" t="str">
        <f>IF(L115&lt;=$P$3,VLOOKUP(L115,Cs!$CA$7:$CN$33000,3,FALSE),IF(L114=$P$3," ",""))</f>
        <v/>
      </c>
      <c r="O115" s="1" t="str">
        <f>IF(L115&lt;=$P$3,VLOOKUP(L115,Cs!$CA$7:$CN$33000,8,FALSE),"")</f>
        <v/>
      </c>
      <c r="R115" s="4" t="str">
        <f>IF(L115&lt;=$P$3,IF(VLOOKUP(L115,Cs!$CA$7:$CN$33000,10,FALSE)&lt;&gt;0,VLOOKUP(L115,Cs!$CA$7:$CN$33000,10,FALSE),""),"")</f>
        <v/>
      </c>
      <c r="S115" s="1" t="str">
        <f>IF(L115&lt;=$P$3,VLOOKUP(L115,Cs!$CA$7:$CN$33000,11,FALSE),"")</f>
        <v/>
      </c>
      <c r="T115" s="1" t="str">
        <f>IF(L115&lt;=$P$3,VLOOKUP(L115,Cs!$CA$7:$CN$33000,12,FALSE),"")</f>
        <v/>
      </c>
      <c r="U115" s="1" t="str">
        <f>IF(L115&lt;=$P$3,VLOOKUP(L115,Cs!$CA$7:$CN$33000,5,FALSE),"")</f>
        <v/>
      </c>
      <c r="V115" s="1" t="str">
        <f>IF(L115&lt;=$P$3,VLOOKUP(L115,Cs!$CA$7:$CN$33000,6,FALSE),"")</f>
        <v/>
      </c>
      <c r="W115" s="1" t="str">
        <f>IF(L115&lt;=$P$3,VLOOKUP(L115,Cs!$CA$7:$CN$33000,7,FALSE),"")</f>
        <v/>
      </c>
    </row>
    <row r="116" spans="1:23" x14ac:dyDescent="0.25">
      <c r="A116" s="1" t="str">
        <f t="shared" si="24"/>
        <v/>
      </c>
      <c r="B116" s="4" t="str">
        <f t="shared" si="25"/>
        <v/>
      </c>
      <c r="C116" s="1" t="str">
        <f>TRIM(IF(L116&lt;=$P$3,VLOOKUP(L116,Cs!$CA$7:$CN$33000,13,FALSE),""))</f>
        <v/>
      </c>
      <c r="D116" s="1" t="str">
        <f>TRIM(IF(L116&lt;=$P$3,VLOOKUP(L116,Cs!$CA$7:$CN$33000,14,FALSE),""))</f>
        <v/>
      </c>
      <c r="E116" s="1" t="str">
        <f t="shared" si="26"/>
        <v/>
      </c>
      <c r="F116" s="19" t="str">
        <f t="shared" si="27"/>
        <v/>
      </c>
      <c r="G116" s="19" t="str">
        <f t="shared" si="28"/>
        <v/>
      </c>
      <c r="H116" s="19" t="str">
        <f>IF(AND(N116&lt;&gt;N117,N116&lt;&gt;" "),SUM($F$96:F116)-SUM($G$96:G116),IF(L115=$P$3,H115,""))</f>
        <v/>
      </c>
      <c r="I116" s="13" t="str">
        <f t="shared" si="23"/>
        <v/>
      </c>
      <c r="L116" s="1">
        <f t="shared" si="29"/>
        <v>102</v>
      </c>
      <c r="N116" s="4" t="str">
        <f>IF(L116&lt;=$P$3,VLOOKUP(L116,Cs!$CA$7:$CN$33000,3,FALSE),IF(L115=$P$3," ",""))</f>
        <v/>
      </c>
      <c r="O116" s="1" t="str">
        <f>IF(L116&lt;=$P$3,VLOOKUP(L116,Cs!$CA$7:$CN$33000,8,FALSE),"")</f>
        <v/>
      </c>
      <c r="R116" s="4" t="str">
        <f>IF(L116&lt;=$P$3,IF(VLOOKUP(L116,Cs!$CA$7:$CN$33000,10,FALSE)&lt;&gt;0,VLOOKUP(L116,Cs!$CA$7:$CN$33000,10,FALSE),""),"")</f>
        <v/>
      </c>
      <c r="S116" s="1" t="str">
        <f>IF(L116&lt;=$P$3,VLOOKUP(L116,Cs!$CA$7:$CN$33000,11,FALSE),"")</f>
        <v/>
      </c>
      <c r="T116" s="1" t="str">
        <f>IF(L116&lt;=$P$3,VLOOKUP(L116,Cs!$CA$7:$CN$33000,12,FALSE),"")</f>
        <v/>
      </c>
      <c r="U116" s="1" t="str">
        <f>IF(L116&lt;=$P$3,VLOOKUP(L116,Cs!$CA$7:$CN$33000,5,FALSE),"")</f>
        <v/>
      </c>
      <c r="V116" s="1" t="str">
        <f>IF(L116&lt;=$P$3,VLOOKUP(L116,Cs!$CA$7:$CN$33000,6,FALSE),"")</f>
        <v/>
      </c>
      <c r="W116" s="1" t="str">
        <f>IF(L116&lt;=$P$3,VLOOKUP(L116,Cs!$CA$7:$CN$33000,7,FALSE),"")</f>
        <v/>
      </c>
    </row>
    <row r="117" spans="1:23" x14ac:dyDescent="0.25">
      <c r="A117" s="1" t="str">
        <f t="shared" si="24"/>
        <v/>
      </c>
      <c r="B117" s="4" t="str">
        <f t="shared" si="25"/>
        <v/>
      </c>
      <c r="C117" s="1" t="str">
        <f>TRIM(IF(L117&lt;=$P$3,VLOOKUP(L117,Cs!$CA$7:$CN$33000,13,FALSE),""))</f>
        <v/>
      </c>
      <c r="D117" s="1" t="str">
        <f>TRIM(IF(L117&lt;=$P$3,VLOOKUP(L117,Cs!$CA$7:$CN$33000,14,FALSE),""))</f>
        <v/>
      </c>
      <c r="E117" s="1" t="str">
        <f t="shared" si="26"/>
        <v/>
      </c>
      <c r="F117" s="19" t="str">
        <f t="shared" si="27"/>
        <v/>
      </c>
      <c r="G117" s="19" t="str">
        <f t="shared" si="28"/>
        <v/>
      </c>
      <c r="H117" s="19" t="str">
        <f>IF(AND(N117&lt;&gt;N118,N117&lt;&gt;" "),SUM($F$96:F117)-SUM($G$96:G117),IF(L116=$P$3,H116,""))</f>
        <v/>
      </c>
      <c r="I117" s="13" t="str">
        <f t="shared" si="23"/>
        <v/>
      </c>
      <c r="L117" s="1">
        <f t="shared" si="29"/>
        <v>103</v>
      </c>
      <c r="N117" s="4" t="str">
        <f>IF(L117&lt;=$P$3,VLOOKUP(L117,Cs!$CA$7:$CN$33000,3,FALSE),IF(L116=$P$3," ",""))</f>
        <v/>
      </c>
      <c r="O117" s="1" t="str">
        <f>IF(L117&lt;=$P$3,VLOOKUP(L117,Cs!$CA$7:$CN$33000,8,FALSE),"")</f>
        <v/>
      </c>
      <c r="R117" s="4" t="str">
        <f>IF(L117&lt;=$P$3,IF(VLOOKUP(L117,Cs!$CA$7:$CN$33000,10,FALSE)&lt;&gt;0,VLOOKUP(L117,Cs!$CA$7:$CN$33000,10,FALSE),""),"")</f>
        <v/>
      </c>
      <c r="S117" s="1" t="str">
        <f>IF(L117&lt;=$P$3,VLOOKUP(L117,Cs!$CA$7:$CN$33000,11,FALSE),"")</f>
        <v/>
      </c>
      <c r="T117" s="1" t="str">
        <f>IF(L117&lt;=$P$3,VLOOKUP(L117,Cs!$CA$7:$CN$33000,12,FALSE),"")</f>
        <v/>
      </c>
      <c r="U117" s="1" t="str">
        <f>IF(L117&lt;=$P$3,VLOOKUP(L117,Cs!$CA$7:$CN$33000,5,FALSE),"")</f>
        <v/>
      </c>
      <c r="V117" s="1" t="str">
        <f>IF(L117&lt;=$P$3,VLOOKUP(L117,Cs!$CA$7:$CN$33000,6,FALSE),"")</f>
        <v/>
      </c>
      <c r="W117" s="1" t="str">
        <f>IF(L117&lt;=$P$3,VLOOKUP(L117,Cs!$CA$7:$CN$33000,7,FALSE),"")</f>
        <v/>
      </c>
    </row>
    <row r="118" spans="1:23" x14ac:dyDescent="0.25">
      <c r="A118" s="1" t="str">
        <f t="shared" si="24"/>
        <v/>
      </c>
      <c r="B118" s="4" t="str">
        <f t="shared" si="25"/>
        <v/>
      </c>
      <c r="C118" s="1" t="str">
        <f>TRIM(IF(L118&lt;=$P$3,VLOOKUP(L118,Cs!$CA$7:$CN$33000,13,FALSE),""))</f>
        <v/>
      </c>
      <c r="D118" s="1" t="str">
        <f>TRIM(IF(L118&lt;=$P$3,VLOOKUP(L118,Cs!$CA$7:$CN$33000,14,FALSE),""))</f>
        <v/>
      </c>
      <c r="E118" s="1" t="str">
        <f t="shared" si="26"/>
        <v/>
      </c>
      <c r="F118" s="19" t="str">
        <f t="shared" si="27"/>
        <v/>
      </c>
      <c r="G118" s="19" t="str">
        <f t="shared" si="28"/>
        <v/>
      </c>
      <c r="H118" s="19" t="str">
        <f>IF(AND(N118&lt;&gt;N119,N118&lt;&gt;" "),SUM($F$96:F118)-SUM($G$96:G118),IF(L117=$P$3,H117,""))</f>
        <v/>
      </c>
      <c r="I118" s="13" t="str">
        <f t="shared" si="23"/>
        <v/>
      </c>
      <c r="L118" s="1">
        <f t="shared" si="29"/>
        <v>104</v>
      </c>
      <c r="N118" s="4" t="str">
        <f>IF(L118&lt;=$P$3,VLOOKUP(L118,Cs!$CA$7:$CN$33000,3,FALSE),IF(L117=$P$3," ",""))</f>
        <v/>
      </c>
      <c r="O118" s="1" t="str">
        <f>IF(L118&lt;=$P$3,VLOOKUP(L118,Cs!$CA$7:$CN$33000,8,FALSE),"")</f>
        <v/>
      </c>
      <c r="R118" s="4" t="str">
        <f>IF(L118&lt;=$P$3,IF(VLOOKUP(L118,Cs!$CA$7:$CN$33000,10,FALSE)&lt;&gt;0,VLOOKUP(L118,Cs!$CA$7:$CN$33000,10,FALSE),""),"")</f>
        <v/>
      </c>
      <c r="S118" s="1" t="str">
        <f>IF(L118&lt;=$P$3,VLOOKUP(L118,Cs!$CA$7:$CN$33000,11,FALSE),"")</f>
        <v/>
      </c>
      <c r="T118" s="1" t="str">
        <f>IF(L118&lt;=$P$3,VLOOKUP(L118,Cs!$CA$7:$CN$33000,12,FALSE),"")</f>
        <v/>
      </c>
      <c r="U118" s="1" t="str">
        <f>IF(L118&lt;=$P$3,VLOOKUP(L118,Cs!$CA$7:$CN$33000,5,FALSE),"")</f>
        <v/>
      </c>
      <c r="V118" s="1" t="str">
        <f>IF(L118&lt;=$P$3,VLOOKUP(L118,Cs!$CA$7:$CN$33000,6,FALSE),"")</f>
        <v/>
      </c>
      <c r="W118" s="1" t="str">
        <f>IF(L118&lt;=$P$3,VLOOKUP(L118,Cs!$CA$7:$CN$33000,7,FALSE),"")</f>
        <v/>
      </c>
    </row>
    <row r="119" spans="1:23" x14ac:dyDescent="0.25">
      <c r="A119" s="1" t="str">
        <f t="shared" si="24"/>
        <v/>
      </c>
      <c r="B119" s="4" t="str">
        <f t="shared" si="25"/>
        <v/>
      </c>
      <c r="C119" s="1" t="str">
        <f>TRIM(IF(L119&lt;=$P$3,VLOOKUP(L119,Cs!$CA$7:$CN$33000,13,FALSE),""))</f>
        <v/>
      </c>
      <c r="D119" s="1" t="str">
        <f>TRIM(IF(L119&lt;=$P$3,VLOOKUP(L119,Cs!$CA$7:$CN$33000,14,FALSE),""))</f>
        <v/>
      </c>
      <c r="E119" s="1" t="str">
        <f t="shared" si="26"/>
        <v/>
      </c>
      <c r="F119" s="19" t="str">
        <f t="shared" si="27"/>
        <v/>
      </c>
      <c r="G119" s="19" t="str">
        <f t="shared" si="28"/>
        <v/>
      </c>
      <c r="H119" s="19" t="str">
        <f>IF(AND(N119&lt;&gt;N120,N119&lt;&gt;" "),SUM($F$96:F119)-SUM($G$96:G119),IF(L118=$P$3,H118,""))</f>
        <v/>
      </c>
      <c r="I119" s="13" t="str">
        <f t="shared" si="23"/>
        <v/>
      </c>
      <c r="L119" s="1">
        <f t="shared" si="29"/>
        <v>105</v>
      </c>
      <c r="N119" s="4" t="str">
        <f>IF(L119&lt;=$P$3,VLOOKUP(L119,Cs!$CA$7:$CN$33000,3,FALSE),IF(L118=$P$3," ",""))</f>
        <v/>
      </c>
      <c r="O119" s="1" t="str">
        <f>IF(L119&lt;=$P$3,VLOOKUP(L119,Cs!$CA$7:$CN$33000,8,FALSE),"")</f>
        <v/>
      </c>
      <c r="R119" s="4" t="str">
        <f>IF(L119&lt;=$P$3,IF(VLOOKUP(L119,Cs!$CA$7:$CN$33000,10,FALSE)&lt;&gt;0,VLOOKUP(L119,Cs!$CA$7:$CN$33000,10,FALSE),""),"")</f>
        <v/>
      </c>
      <c r="S119" s="1" t="str">
        <f>IF(L119&lt;=$P$3,VLOOKUP(L119,Cs!$CA$7:$CN$33000,11,FALSE),"")</f>
        <v/>
      </c>
      <c r="T119" s="1" t="str">
        <f>IF(L119&lt;=$P$3,VLOOKUP(L119,Cs!$CA$7:$CN$33000,12,FALSE),"")</f>
        <v/>
      </c>
      <c r="U119" s="1" t="str">
        <f>IF(L119&lt;=$P$3,VLOOKUP(L119,Cs!$CA$7:$CN$33000,5,FALSE),"")</f>
        <v/>
      </c>
      <c r="V119" s="1" t="str">
        <f>IF(L119&lt;=$P$3,VLOOKUP(L119,Cs!$CA$7:$CN$33000,6,FALSE),"")</f>
        <v/>
      </c>
      <c r="W119" s="1" t="str">
        <f>IF(L119&lt;=$P$3,VLOOKUP(L119,Cs!$CA$7:$CN$33000,7,FALSE),"")</f>
        <v/>
      </c>
    </row>
    <row r="120" spans="1:23" x14ac:dyDescent="0.25">
      <c r="A120" s="1" t="str">
        <f t="shared" si="24"/>
        <v/>
      </c>
      <c r="B120" s="4" t="str">
        <f t="shared" si="25"/>
        <v/>
      </c>
      <c r="C120" s="1" t="str">
        <f>TRIM(IF(L120&lt;=$P$3,VLOOKUP(L120,Cs!$CA$7:$CN$33000,13,FALSE),""))</f>
        <v/>
      </c>
      <c r="D120" s="1" t="str">
        <f>TRIM(IF(L120&lt;=$P$3,VLOOKUP(L120,Cs!$CA$7:$CN$33000,14,FALSE),""))</f>
        <v/>
      </c>
      <c r="E120" s="1" t="str">
        <f t="shared" si="26"/>
        <v/>
      </c>
      <c r="F120" s="19" t="str">
        <f t="shared" si="27"/>
        <v/>
      </c>
      <c r="G120" s="19" t="str">
        <f t="shared" si="28"/>
        <v/>
      </c>
      <c r="H120" s="19" t="str">
        <f>IF(AND(N120&lt;&gt;N121,N120&lt;&gt;" "),SUM($F$96:F120)-SUM($G$96:G120),IF(L119=$P$3,H119,""))</f>
        <v/>
      </c>
      <c r="I120" s="13" t="str">
        <f t="shared" si="23"/>
        <v/>
      </c>
      <c r="L120" s="1">
        <f t="shared" si="29"/>
        <v>106</v>
      </c>
      <c r="N120" s="4" t="str">
        <f>IF(L120&lt;=$P$3,VLOOKUP(L120,Cs!$CA$7:$CN$33000,3,FALSE),IF(L119=$P$3," ",""))</f>
        <v/>
      </c>
      <c r="O120" s="1" t="str">
        <f>IF(L120&lt;=$P$3,VLOOKUP(L120,Cs!$CA$7:$CN$33000,8,FALSE),"")</f>
        <v/>
      </c>
      <c r="R120" s="4" t="str">
        <f>IF(L120&lt;=$P$3,IF(VLOOKUP(L120,Cs!$CA$7:$CN$33000,10,FALSE)&lt;&gt;0,VLOOKUP(L120,Cs!$CA$7:$CN$33000,10,FALSE),""),"")</f>
        <v/>
      </c>
      <c r="S120" s="1" t="str">
        <f>IF(L120&lt;=$P$3,VLOOKUP(L120,Cs!$CA$7:$CN$33000,11,FALSE),"")</f>
        <v/>
      </c>
      <c r="T120" s="1" t="str">
        <f>IF(L120&lt;=$P$3,VLOOKUP(L120,Cs!$CA$7:$CN$33000,12,FALSE),"")</f>
        <v/>
      </c>
      <c r="U120" s="1" t="str">
        <f>IF(L120&lt;=$P$3,VLOOKUP(L120,Cs!$CA$7:$CN$33000,5,FALSE),"")</f>
        <v/>
      </c>
      <c r="V120" s="1" t="str">
        <f>IF(L120&lt;=$P$3,VLOOKUP(L120,Cs!$CA$7:$CN$33000,6,FALSE),"")</f>
        <v/>
      </c>
      <c r="W120" s="1" t="str">
        <f>IF(L120&lt;=$P$3,VLOOKUP(L120,Cs!$CA$7:$CN$33000,7,FALSE),"")</f>
        <v/>
      </c>
    </row>
    <row r="121" spans="1:23" x14ac:dyDescent="0.25">
      <c r="A121" s="1" t="str">
        <f t="shared" si="24"/>
        <v/>
      </c>
      <c r="B121" s="4" t="str">
        <f t="shared" si="25"/>
        <v/>
      </c>
      <c r="C121" s="1" t="str">
        <f>TRIM(IF(L121&lt;=$P$3,VLOOKUP(L121,Cs!$CA$7:$CN$33000,13,FALSE),""))</f>
        <v/>
      </c>
      <c r="D121" s="1" t="str">
        <f>TRIM(IF(L121&lt;=$P$3,VLOOKUP(L121,Cs!$CA$7:$CN$33000,14,FALSE),""))</f>
        <v/>
      </c>
      <c r="E121" s="1" t="str">
        <f t="shared" si="26"/>
        <v/>
      </c>
      <c r="F121" s="19" t="str">
        <f t="shared" si="27"/>
        <v/>
      </c>
      <c r="G121" s="19" t="str">
        <f t="shared" si="28"/>
        <v/>
      </c>
      <c r="H121" s="19" t="str">
        <f>IF(AND(N121&lt;&gt;N122,N121&lt;&gt;" "),SUM($F$96:F121)-SUM($G$96:G121),IF(L120=$P$3,H120,""))</f>
        <v/>
      </c>
      <c r="I121" s="13" t="str">
        <f t="shared" si="23"/>
        <v/>
      </c>
      <c r="L121" s="1">
        <f t="shared" si="29"/>
        <v>107</v>
      </c>
      <c r="N121" s="4" t="str">
        <f>IF(L121&lt;=$P$3,VLOOKUP(L121,Cs!$CA$7:$CN$33000,3,FALSE),IF(L120=$P$3," ",""))</f>
        <v/>
      </c>
      <c r="O121" s="1" t="str">
        <f>IF(L121&lt;=$P$3,VLOOKUP(L121,Cs!$CA$7:$CN$33000,8,FALSE),"")</f>
        <v/>
      </c>
      <c r="R121" s="4" t="str">
        <f>IF(L121&lt;=$P$3,IF(VLOOKUP(L121,Cs!$CA$7:$CN$33000,10,FALSE)&lt;&gt;0,VLOOKUP(L121,Cs!$CA$7:$CN$33000,10,FALSE),""),"")</f>
        <v/>
      </c>
      <c r="S121" s="1" t="str">
        <f>IF(L121&lt;=$P$3,VLOOKUP(L121,Cs!$CA$7:$CN$33000,11,FALSE),"")</f>
        <v/>
      </c>
      <c r="T121" s="1" t="str">
        <f>IF(L121&lt;=$P$3,VLOOKUP(L121,Cs!$CA$7:$CN$33000,12,FALSE),"")</f>
        <v/>
      </c>
      <c r="U121" s="1" t="str">
        <f>IF(L121&lt;=$P$3,VLOOKUP(L121,Cs!$CA$7:$CN$33000,5,FALSE),"")</f>
        <v/>
      </c>
      <c r="V121" s="1" t="str">
        <f>IF(L121&lt;=$P$3,VLOOKUP(L121,Cs!$CA$7:$CN$33000,6,FALSE),"")</f>
        <v/>
      </c>
      <c r="W121" s="1" t="str">
        <f>IF(L121&lt;=$P$3,VLOOKUP(L121,Cs!$CA$7:$CN$33000,7,FALSE),"")</f>
        <v/>
      </c>
    </row>
    <row r="122" spans="1:23" x14ac:dyDescent="0.25">
      <c r="A122" s="1" t="str">
        <f t="shared" si="24"/>
        <v/>
      </c>
      <c r="B122" s="4" t="str">
        <f t="shared" si="25"/>
        <v/>
      </c>
      <c r="C122" s="1" t="str">
        <f>TRIM(IF(L122&lt;=$P$3,VLOOKUP(L122,Cs!$CA$7:$CN$33000,13,FALSE),""))</f>
        <v/>
      </c>
      <c r="D122" s="1" t="str">
        <f>TRIM(IF(L122&lt;=$P$3,VLOOKUP(L122,Cs!$CA$7:$CN$33000,14,FALSE),""))</f>
        <v/>
      </c>
      <c r="E122" s="1" t="str">
        <f t="shared" si="26"/>
        <v/>
      </c>
      <c r="F122" s="19" t="str">
        <f t="shared" si="27"/>
        <v/>
      </c>
      <c r="G122" s="19" t="str">
        <f t="shared" si="28"/>
        <v/>
      </c>
      <c r="H122" s="19" t="str">
        <f>IF(AND(N122&lt;&gt;N123,N122&lt;&gt;" "),SUM($F$96:F122)-SUM($G$96:G122),IF(L121=$P$3,H121,""))</f>
        <v/>
      </c>
      <c r="I122" s="13" t="str">
        <f t="shared" si="23"/>
        <v/>
      </c>
      <c r="L122" s="1">
        <f t="shared" si="29"/>
        <v>108</v>
      </c>
      <c r="N122" s="4" t="str">
        <f>IF(L122&lt;=$P$3,VLOOKUP(L122,Cs!$CA$7:$CN$33000,3,FALSE),IF(L121=$P$3," ",""))</f>
        <v/>
      </c>
      <c r="O122" s="1" t="str">
        <f>IF(L122&lt;=$P$3,VLOOKUP(L122,Cs!$CA$7:$CN$33000,8,FALSE),"")</f>
        <v/>
      </c>
      <c r="R122" s="4" t="str">
        <f>IF(L122&lt;=$P$3,IF(VLOOKUP(L122,Cs!$CA$7:$CN$33000,10,FALSE)&lt;&gt;0,VLOOKUP(L122,Cs!$CA$7:$CN$33000,10,FALSE),""),"")</f>
        <v/>
      </c>
      <c r="S122" s="1" t="str">
        <f>IF(L122&lt;=$P$3,VLOOKUP(L122,Cs!$CA$7:$CN$33000,11,FALSE),"")</f>
        <v/>
      </c>
      <c r="T122" s="1" t="str">
        <f>IF(L122&lt;=$P$3,VLOOKUP(L122,Cs!$CA$7:$CN$33000,12,FALSE),"")</f>
        <v/>
      </c>
      <c r="U122" s="1" t="str">
        <f>IF(L122&lt;=$P$3,VLOOKUP(L122,Cs!$CA$7:$CN$33000,5,FALSE),"")</f>
        <v/>
      </c>
      <c r="V122" s="1" t="str">
        <f>IF(L122&lt;=$P$3,VLOOKUP(L122,Cs!$CA$7:$CN$33000,6,FALSE),"")</f>
        <v/>
      </c>
      <c r="W122" s="1" t="str">
        <f>IF(L122&lt;=$P$3,VLOOKUP(L122,Cs!$CA$7:$CN$33000,7,FALSE),"")</f>
        <v/>
      </c>
    </row>
    <row r="123" spans="1:23" x14ac:dyDescent="0.25">
      <c r="A123" s="1" t="str">
        <f t="shared" si="24"/>
        <v/>
      </c>
      <c r="B123" s="4" t="str">
        <f t="shared" si="25"/>
        <v/>
      </c>
      <c r="C123" s="1" t="str">
        <f>TRIM(IF(L123&lt;=$P$3,VLOOKUP(L123,Cs!$CA$7:$CN$33000,13,FALSE),""))</f>
        <v/>
      </c>
      <c r="D123" s="1" t="str">
        <f>TRIM(IF(L123&lt;=$P$3,VLOOKUP(L123,Cs!$CA$7:$CN$33000,14,FALSE),""))</f>
        <v/>
      </c>
      <c r="E123" s="1" t="str">
        <f t="shared" si="26"/>
        <v/>
      </c>
      <c r="F123" s="19" t="str">
        <f t="shared" si="27"/>
        <v/>
      </c>
      <c r="G123" s="19" t="str">
        <f t="shared" si="28"/>
        <v/>
      </c>
      <c r="H123" s="19" t="str">
        <f>IF(AND(N123&lt;&gt;N124,N123&lt;&gt;" "),SUM($F$96:F123)-SUM($G$96:G123),IF(L122=$P$3,H122,""))</f>
        <v/>
      </c>
      <c r="I123" s="13" t="str">
        <f t="shared" si="23"/>
        <v/>
      </c>
      <c r="L123" s="1">
        <f t="shared" si="29"/>
        <v>109</v>
      </c>
      <c r="N123" s="4" t="str">
        <f>IF(L123&lt;=$P$3,VLOOKUP(L123,Cs!$CA$7:$CN$33000,3,FALSE),IF(L122=$P$3," ",""))</f>
        <v/>
      </c>
      <c r="O123" s="1" t="str">
        <f>IF(L123&lt;=$P$3,VLOOKUP(L123,Cs!$CA$7:$CN$33000,8,FALSE),"")</f>
        <v/>
      </c>
      <c r="R123" s="4" t="str">
        <f>IF(L123&lt;=$P$3,IF(VLOOKUP(L123,Cs!$CA$7:$CN$33000,10,FALSE)&lt;&gt;0,VLOOKUP(L123,Cs!$CA$7:$CN$33000,10,FALSE),""),"")</f>
        <v/>
      </c>
      <c r="S123" s="1" t="str">
        <f>IF(L123&lt;=$P$3,VLOOKUP(L123,Cs!$CA$7:$CN$33000,11,FALSE),"")</f>
        <v/>
      </c>
      <c r="T123" s="1" t="str">
        <f>IF(L123&lt;=$P$3,VLOOKUP(L123,Cs!$CA$7:$CN$33000,12,FALSE),"")</f>
        <v/>
      </c>
      <c r="U123" s="1" t="str">
        <f>IF(L123&lt;=$P$3,VLOOKUP(L123,Cs!$CA$7:$CN$33000,5,FALSE),"")</f>
        <v/>
      </c>
      <c r="V123" s="1" t="str">
        <f>IF(L123&lt;=$P$3,VLOOKUP(L123,Cs!$CA$7:$CN$33000,6,FALSE),"")</f>
        <v/>
      </c>
      <c r="W123" s="1" t="str">
        <f>IF(L123&lt;=$P$3,VLOOKUP(L123,Cs!$CA$7:$CN$33000,7,FALSE),"")</f>
        <v/>
      </c>
    </row>
    <row r="124" spans="1:23" x14ac:dyDescent="0.25">
      <c r="A124" s="1" t="str">
        <f t="shared" si="24"/>
        <v/>
      </c>
      <c r="B124" s="4" t="str">
        <f t="shared" si="25"/>
        <v/>
      </c>
      <c r="C124" s="1" t="str">
        <f>TRIM(IF(L124&lt;=$P$3,VLOOKUP(L124,Cs!$CA$7:$CN$33000,13,FALSE),""))</f>
        <v/>
      </c>
      <c r="D124" s="1" t="str">
        <f>TRIM(IF(L124&lt;=$P$3,VLOOKUP(L124,Cs!$CA$7:$CN$33000,14,FALSE),""))</f>
        <v/>
      </c>
      <c r="E124" s="1" t="str">
        <f t="shared" si="26"/>
        <v/>
      </c>
      <c r="F124" s="19" t="str">
        <f t="shared" si="27"/>
        <v/>
      </c>
      <c r="G124" s="19" t="str">
        <f t="shared" si="28"/>
        <v/>
      </c>
      <c r="H124" s="19" t="str">
        <f>IF(AND(N124&lt;&gt;N125,N124&lt;&gt;" "),SUM($F$96:F124)-SUM($G$96:G124),IF(L123=$P$3,H123,""))</f>
        <v/>
      </c>
      <c r="I124" s="13" t="str">
        <f t="shared" si="23"/>
        <v/>
      </c>
      <c r="L124" s="1">
        <f t="shared" si="29"/>
        <v>110</v>
      </c>
      <c r="N124" s="4" t="str">
        <f>IF(L124&lt;=$P$3,VLOOKUP(L124,Cs!$CA$7:$CN$33000,3,FALSE),IF(L123=$P$3," ",""))</f>
        <v/>
      </c>
      <c r="O124" s="1" t="str">
        <f>IF(L124&lt;=$P$3,VLOOKUP(L124,Cs!$CA$7:$CN$33000,8,FALSE),"")</f>
        <v/>
      </c>
      <c r="R124" s="4" t="str">
        <f>IF(L124&lt;=$P$3,IF(VLOOKUP(L124,Cs!$CA$7:$CN$33000,10,FALSE)&lt;&gt;0,VLOOKUP(L124,Cs!$CA$7:$CN$33000,10,FALSE),""),"")</f>
        <v/>
      </c>
      <c r="S124" s="1" t="str">
        <f>IF(L124&lt;=$P$3,VLOOKUP(L124,Cs!$CA$7:$CN$33000,11,FALSE),"")</f>
        <v/>
      </c>
      <c r="T124" s="1" t="str">
        <f>IF(L124&lt;=$P$3,VLOOKUP(L124,Cs!$CA$7:$CN$33000,12,FALSE),"")</f>
        <v/>
      </c>
      <c r="U124" s="1" t="str">
        <f>IF(L124&lt;=$P$3,VLOOKUP(L124,Cs!$CA$7:$CN$33000,5,FALSE),"")</f>
        <v/>
      </c>
      <c r="V124" s="1" t="str">
        <f>IF(L124&lt;=$P$3,VLOOKUP(L124,Cs!$CA$7:$CN$33000,6,FALSE),"")</f>
        <v/>
      </c>
      <c r="W124" s="1" t="str">
        <f>IF(L124&lt;=$P$3,VLOOKUP(L124,Cs!$CA$7:$CN$33000,7,FALSE),"")</f>
        <v/>
      </c>
    </row>
    <row r="125" spans="1:23" x14ac:dyDescent="0.25">
      <c r="A125" s="1" t="str">
        <f t="shared" si="24"/>
        <v/>
      </c>
      <c r="B125" s="4" t="str">
        <f t="shared" si="25"/>
        <v/>
      </c>
      <c r="C125" s="1" t="str">
        <f>TRIM(IF(L125&lt;=$P$3,VLOOKUP(L125,Cs!$CA$7:$CN$33000,13,FALSE),""))</f>
        <v/>
      </c>
      <c r="D125" s="1" t="str">
        <f>TRIM(IF(L125&lt;=$P$3,VLOOKUP(L125,Cs!$CA$7:$CN$33000,14,FALSE),""))</f>
        <v/>
      </c>
      <c r="E125" s="1" t="str">
        <f t="shared" si="26"/>
        <v/>
      </c>
      <c r="F125" s="19" t="str">
        <f t="shared" si="27"/>
        <v/>
      </c>
      <c r="G125" s="19" t="str">
        <f t="shared" si="28"/>
        <v/>
      </c>
      <c r="H125" s="19" t="str">
        <f>IF(AND(N125&lt;&gt;N126,N125&lt;&gt;" "),SUM($F$96:F125)-SUM($G$96:G125),IF(L124=$P$3,H124,""))</f>
        <v/>
      </c>
      <c r="I125" s="13" t="str">
        <f t="shared" si="23"/>
        <v/>
      </c>
      <c r="L125" s="1">
        <f t="shared" si="29"/>
        <v>111</v>
      </c>
      <c r="N125" s="4" t="str">
        <f>IF(L125&lt;=$P$3,VLOOKUP(L125,Cs!$CA$7:$CN$33000,3,FALSE),IF(L124=$P$3," ",""))</f>
        <v/>
      </c>
      <c r="O125" s="1" t="str">
        <f>IF(L125&lt;=$P$3,VLOOKUP(L125,Cs!$CA$7:$CN$33000,8,FALSE),"")</f>
        <v/>
      </c>
      <c r="R125" s="4" t="str">
        <f>IF(L125&lt;=$P$3,IF(VLOOKUP(L125,Cs!$CA$7:$CN$33000,10,FALSE)&lt;&gt;0,VLOOKUP(L125,Cs!$CA$7:$CN$33000,10,FALSE),""),"")</f>
        <v/>
      </c>
      <c r="S125" s="1" t="str">
        <f>IF(L125&lt;=$P$3,VLOOKUP(L125,Cs!$CA$7:$CN$33000,11,FALSE),"")</f>
        <v/>
      </c>
      <c r="T125" s="1" t="str">
        <f>IF(L125&lt;=$P$3,VLOOKUP(L125,Cs!$CA$7:$CN$33000,12,FALSE),"")</f>
        <v/>
      </c>
      <c r="U125" s="1" t="str">
        <f>IF(L125&lt;=$P$3,VLOOKUP(L125,Cs!$CA$7:$CN$33000,5,FALSE),"")</f>
        <v/>
      </c>
      <c r="V125" s="1" t="str">
        <f>IF(L125&lt;=$P$3,VLOOKUP(L125,Cs!$CA$7:$CN$33000,6,FALSE),"")</f>
        <v/>
      </c>
      <c r="W125" s="1" t="str">
        <f>IF(L125&lt;=$P$3,VLOOKUP(L125,Cs!$CA$7:$CN$33000,7,FALSE),"")</f>
        <v/>
      </c>
    </row>
    <row r="126" spans="1:23" x14ac:dyDescent="0.25">
      <c r="A126" s="1" t="str">
        <f t="shared" si="24"/>
        <v/>
      </c>
      <c r="B126" s="4" t="str">
        <f t="shared" si="25"/>
        <v/>
      </c>
      <c r="C126" s="1" t="str">
        <f>TRIM(IF(L126&lt;=$P$3,VLOOKUP(L126,Cs!$CA$7:$CN$33000,13,FALSE),""))</f>
        <v/>
      </c>
      <c r="D126" s="1" t="str">
        <f>TRIM(IF(L126&lt;=$P$3,VLOOKUP(L126,Cs!$CA$7:$CN$33000,14,FALSE),""))</f>
        <v/>
      </c>
      <c r="E126" s="1" t="str">
        <f t="shared" si="26"/>
        <v/>
      </c>
      <c r="F126" s="19" t="str">
        <f t="shared" si="27"/>
        <v/>
      </c>
      <c r="G126" s="19" t="str">
        <f t="shared" si="28"/>
        <v/>
      </c>
      <c r="H126" s="19" t="str">
        <f>IF(AND(N126&lt;&gt;N127,N126&lt;&gt;" "),SUM($F$96:F126)-SUM($G$96:G126),IF(L125=$P$3,H125,""))</f>
        <v/>
      </c>
      <c r="I126" s="13" t="str">
        <f t="shared" si="23"/>
        <v/>
      </c>
      <c r="L126" s="1">
        <f t="shared" si="29"/>
        <v>112</v>
      </c>
      <c r="N126" s="4" t="str">
        <f>IF(L126&lt;=$P$3,VLOOKUP(L126,Cs!$CA$7:$CN$33000,3,FALSE),IF(L125=$P$3," ",""))</f>
        <v/>
      </c>
      <c r="O126" s="1" t="str">
        <f>IF(L126&lt;=$P$3,VLOOKUP(L126,Cs!$CA$7:$CN$33000,8,FALSE),"")</f>
        <v/>
      </c>
      <c r="R126" s="4" t="str">
        <f>IF(L126&lt;=$P$3,IF(VLOOKUP(L126,Cs!$CA$7:$CN$33000,10,FALSE)&lt;&gt;0,VLOOKUP(L126,Cs!$CA$7:$CN$33000,10,FALSE),""),"")</f>
        <v/>
      </c>
      <c r="S126" s="1" t="str">
        <f>IF(L126&lt;=$P$3,VLOOKUP(L126,Cs!$CA$7:$CN$33000,11,FALSE),"")</f>
        <v/>
      </c>
      <c r="T126" s="1" t="str">
        <f>IF(L126&lt;=$P$3,VLOOKUP(L126,Cs!$CA$7:$CN$33000,12,FALSE),"")</f>
        <v/>
      </c>
      <c r="U126" s="1" t="str">
        <f>IF(L126&lt;=$P$3,VLOOKUP(L126,Cs!$CA$7:$CN$33000,5,FALSE),"")</f>
        <v/>
      </c>
      <c r="V126" s="1" t="str">
        <f>IF(L126&lt;=$P$3,VLOOKUP(L126,Cs!$CA$7:$CN$33000,6,FALSE),"")</f>
        <v/>
      </c>
      <c r="W126" s="1" t="str">
        <f>IF(L126&lt;=$P$3,VLOOKUP(L126,Cs!$CA$7:$CN$33000,7,FALSE),"")</f>
        <v/>
      </c>
    </row>
    <row r="127" spans="1:23" x14ac:dyDescent="0.25">
      <c r="A127" s="1" t="str">
        <f t="shared" si="24"/>
        <v/>
      </c>
      <c r="B127" s="4" t="str">
        <f t="shared" si="25"/>
        <v/>
      </c>
      <c r="C127" s="1" t="str">
        <f>TRIM(IF(L127&lt;=$P$3,VLOOKUP(L127,Cs!$CA$7:$CN$33000,13,FALSE),""))</f>
        <v/>
      </c>
      <c r="D127" s="1" t="str">
        <f>TRIM(IF(L127&lt;=$P$3,VLOOKUP(L127,Cs!$CA$7:$CN$33000,14,FALSE),""))</f>
        <v/>
      </c>
      <c r="E127" s="1" t="str">
        <f t="shared" si="26"/>
        <v/>
      </c>
      <c r="F127" s="19" t="str">
        <f t="shared" si="27"/>
        <v/>
      </c>
      <c r="G127" s="19" t="str">
        <f t="shared" si="28"/>
        <v/>
      </c>
      <c r="H127" s="19" t="str">
        <f>IF(AND(N127&lt;&gt;N128,N127&lt;&gt;" "),SUM($F$96:F127)-SUM($G$96:G127),IF(L126=$P$3,H126,""))</f>
        <v/>
      </c>
      <c r="I127" s="13" t="str">
        <f t="shared" si="23"/>
        <v/>
      </c>
      <c r="L127" s="1">
        <f t="shared" si="29"/>
        <v>113</v>
      </c>
      <c r="N127" s="4" t="str">
        <f>IF(L127&lt;=$P$3,VLOOKUP(L127,Cs!$CA$7:$CN$33000,3,FALSE),IF(L126=$P$3," ",""))</f>
        <v/>
      </c>
      <c r="O127" s="1" t="str">
        <f>IF(L127&lt;=$P$3,VLOOKUP(L127,Cs!$CA$7:$CN$33000,8,FALSE),"")</f>
        <v/>
      </c>
      <c r="R127" s="4" t="str">
        <f>IF(L127&lt;=$P$3,IF(VLOOKUP(L127,Cs!$CA$7:$CN$33000,10,FALSE)&lt;&gt;0,VLOOKUP(L127,Cs!$CA$7:$CN$33000,10,FALSE),""),"")</f>
        <v/>
      </c>
      <c r="S127" s="1" t="str">
        <f>IF(L127&lt;=$P$3,VLOOKUP(L127,Cs!$CA$7:$CN$33000,11,FALSE),"")</f>
        <v/>
      </c>
      <c r="T127" s="1" t="str">
        <f>IF(L127&lt;=$P$3,VLOOKUP(L127,Cs!$CA$7:$CN$33000,12,FALSE),"")</f>
        <v/>
      </c>
      <c r="U127" s="1" t="str">
        <f>IF(L127&lt;=$P$3,VLOOKUP(L127,Cs!$CA$7:$CN$33000,5,FALSE),"")</f>
        <v/>
      </c>
      <c r="V127" s="1" t="str">
        <f>IF(L127&lt;=$P$3,VLOOKUP(L127,Cs!$CA$7:$CN$33000,6,FALSE),"")</f>
        <v/>
      </c>
      <c r="W127" s="1" t="str">
        <f>IF(L127&lt;=$P$3,VLOOKUP(L127,Cs!$CA$7:$CN$33000,7,FALSE),"")</f>
        <v/>
      </c>
    </row>
    <row r="128" spans="1:23" x14ac:dyDescent="0.25">
      <c r="A128" s="1" t="str">
        <f t="shared" si="24"/>
        <v/>
      </c>
      <c r="B128" s="4" t="str">
        <f t="shared" si="25"/>
        <v/>
      </c>
      <c r="C128" s="1" t="str">
        <f>TRIM(IF(L128&lt;=$P$3,VLOOKUP(L128,Cs!$CA$7:$CN$33000,13,FALSE),""))</f>
        <v/>
      </c>
      <c r="D128" s="1" t="str">
        <f>TRIM(IF(L128&lt;=$P$3,VLOOKUP(L128,Cs!$CA$7:$CN$33000,14,FALSE),""))</f>
        <v/>
      </c>
      <c r="E128" s="1" t="str">
        <f t="shared" si="26"/>
        <v/>
      </c>
      <c r="F128" s="19" t="str">
        <f t="shared" si="27"/>
        <v/>
      </c>
      <c r="G128" s="19" t="str">
        <f t="shared" si="28"/>
        <v/>
      </c>
      <c r="H128" s="19" t="str">
        <f>IF(AND(N128&lt;&gt;N129,N128&lt;&gt;" "),SUM($F$96:F128)-SUM($G$96:G128),IF(L127=$P$3,H127,""))</f>
        <v/>
      </c>
      <c r="I128" s="13" t="str">
        <f t="shared" si="23"/>
        <v/>
      </c>
      <c r="L128" s="1">
        <f t="shared" si="29"/>
        <v>114</v>
      </c>
      <c r="N128" s="4" t="str">
        <f>IF(L128&lt;=$P$3,VLOOKUP(L128,Cs!$CA$7:$CN$33000,3,FALSE),IF(L127=$P$3," ",""))</f>
        <v/>
      </c>
      <c r="O128" s="1" t="str">
        <f>IF(L128&lt;=$P$3,VLOOKUP(L128,Cs!$CA$7:$CN$33000,8,FALSE),"")</f>
        <v/>
      </c>
      <c r="R128" s="4" t="str">
        <f>IF(L128&lt;=$P$3,IF(VLOOKUP(L128,Cs!$CA$7:$CN$33000,10,FALSE)&lt;&gt;0,VLOOKUP(L128,Cs!$CA$7:$CN$33000,10,FALSE),""),"")</f>
        <v/>
      </c>
      <c r="S128" s="1" t="str">
        <f>IF(L128&lt;=$P$3,VLOOKUP(L128,Cs!$CA$7:$CN$33000,11,FALSE),"")</f>
        <v/>
      </c>
      <c r="T128" s="1" t="str">
        <f>IF(L128&lt;=$P$3,VLOOKUP(L128,Cs!$CA$7:$CN$33000,12,FALSE),"")</f>
        <v/>
      </c>
      <c r="U128" s="1" t="str">
        <f>IF(L128&lt;=$P$3,VLOOKUP(L128,Cs!$CA$7:$CN$33000,5,FALSE),"")</f>
        <v/>
      </c>
      <c r="V128" s="1" t="str">
        <f>IF(L128&lt;=$P$3,VLOOKUP(L128,Cs!$CA$7:$CN$33000,6,FALSE),"")</f>
        <v/>
      </c>
      <c r="W128" s="1" t="str">
        <f>IF(L128&lt;=$P$3,VLOOKUP(L128,Cs!$CA$7:$CN$33000,7,FALSE),"")</f>
        <v/>
      </c>
    </row>
    <row r="129" spans="1:69" x14ac:dyDescent="0.25">
      <c r="A129" s="1" t="str">
        <f t="shared" si="24"/>
        <v/>
      </c>
      <c r="B129" s="4" t="str">
        <f t="shared" si="25"/>
        <v/>
      </c>
      <c r="C129" s="1" t="str">
        <f>TRIM(IF(L129&lt;=$P$3,VLOOKUP(L129,Cs!$CA$7:$CN$33000,13,FALSE),""))</f>
        <v/>
      </c>
      <c r="D129" s="1" t="str">
        <f>TRIM(IF(L129&lt;=$P$3,VLOOKUP(L129,Cs!$CA$7:$CN$33000,14,FALSE),""))</f>
        <v/>
      </c>
      <c r="E129" s="1" t="str">
        <f t="shared" si="26"/>
        <v/>
      </c>
      <c r="F129" s="19" t="str">
        <f t="shared" si="27"/>
        <v/>
      </c>
      <c r="G129" s="19" t="str">
        <f t="shared" si="28"/>
        <v/>
      </c>
      <c r="H129" s="19" t="str">
        <f>IF(AND(N129&lt;&gt;N130,N129&lt;&gt;" "),SUM($F$96:F129)-SUM($G$96:G129),IF(L128=$P$3,H128,""))</f>
        <v/>
      </c>
      <c r="I129" s="13" t="str">
        <f t="shared" si="23"/>
        <v/>
      </c>
      <c r="L129" s="1">
        <f t="shared" si="29"/>
        <v>115</v>
      </c>
      <c r="N129" s="4" t="str">
        <f>IF(L129&lt;=$P$3,VLOOKUP(L129,Cs!$CA$7:$CN$33000,3,FALSE),IF(L128=$P$3," ",""))</f>
        <v/>
      </c>
      <c r="O129" s="1" t="str">
        <f>IF(L129&lt;=$P$3,VLOOKUP(L129,Cs!$CA$7:$CN$33000,8,FALSE),"")</f>
        <v/>
      </c>
      <c r="R129" s="4" t="str">
        <f>IF(L129&lt;=$P$3,IF(VLOOKUP(L129,Cs!$CA$7:$CN$33000,10,FALSE)&lt;&gt;0,VLOOKUP(L129,Cs!$CA$7:$CN$33000,10,FALSE),""),"")</f>
        <v/>
      </c>
      <c r="S129" s="1" t="str">
        <f>IF(L129&lt;=$P$3,VLOOKUP(L129,Cs!$CA$7:$CN$33000,11,FALSE),"")</f>
        <v/>
      </c>
      <c r="T129" s="1" t="str">
        <f>IF(L129&lt;=$P$3,VLOOKUP(L129,Cs!$CA$7:$CN$33000,12,FALSE),"")</f>
        <v/>
      </c>
      <c r="U129" s="1" t="str">
        <f>IF(L129&lt;=$P$3,VLOOKUP(L129,Cs!$CA$7:$CN$33000,5,FALSE),"")</f>
        <v/>
      </c>
      <c r="V129" s="1" t="str">
        <f>IF(L129&lt;=$P$3,VLOOKUP(L129,Cs!$CA$7:$CN$33000,6,FALSE),"")</f>
        <v/>
      </c>
      <c r="W129" s="1" t="str">
        <f>IF(L129&lt;=$P$3,VLOOKUP(L129,Cs!$CA$7:$CN$33000,7,FALSE),"")</f>
        <v/>
      </c>
    </row>
    <row r="130" spans="1:69" x14ac:dyDescent="0.25">
      <c r="A130" s="1" t="str">
        <f t="shared" si="24"/>
        <v/>
      </c>
      <c r="B130" s="4" t="str">
        <f t="shared" si="25"/>
        <v/>
      </c>
      <c r="C130" s="1" t="str">
        <f>TRIM(IF(L130&lt;=$P$3,VLOOKUP(L130,Cs!$CA$7:$CN$33000,13,FALSE),""))</f>
        <v/>
      </c>
      <c r="D130" s="1" t="str">
        <f>TRIM(IF(L130&lt;=$P$3,VLOOKUP(L130,Cs!$CA$7:$CN$33000,14,FALSE),""))</f>
        <v/>
      </c>
      <c r="E130" s="1" t="str">
        <f t="shared" si="26"/>
        <v/>
      </c>
      <c r="F130" s="19" t="str">
        <f t="shared" si="27"/>
        <v/>
      </c>
      <c r="G130" s="19" t="str">
        <f t="shared" si="28"/>
        <v/>
      </c>
      <c r="H130" s="19" t="str">
        <f>IF(AND(N130&lt;&gt;N131,N130&lt;&gt;" "),SUM($F$96:F130)-SUM($G$96:G130),IF(L129=$P$3,H129,""))</f>
        <v/>
      </c>
      <c r="I130" s="13" t="str">
        <f t="shared" si="23"/>
        <v/>
      </c>
      <c r="L130" s="1">
        <f t="shared" si="29"/>
        <v>116</v>
      </c>
      <c r="N130" s="4" t="str">
        <f>IF(L130&lt;=$P$3,VLOOKUP(L130,Cs!$CA$7:$CN$33000,3,FALSE),IF(L129=$P$3," ",""))</f>
        <v/>
      </c>
      <c r="O130" s="1" t="str">
        <f>IF(L130&lt;=$P$3,VLOOKUP(L130,Cs!$CA$7:$CN$33000,8,FALSE),"")</f>
        <v/>
      </c>
      <c r="R130" s="4" t="str">
        <f>IF(L130&lt;=$P$3,IF(VLOOKUP(L130,Cs!$CA$7:$CN$33000,10,FALSE)&lt;&gt;0,VLOOKUP(L130,Cs!$CA$7:$CN$33000,10,FALSE),""),"")</f>
        <v/>
      </c>
      <c r="S130" s="1" t="str">
        <f>IF(L130&lt;=$P$3,VLOOKUP(L130,Cs!$CA$7:$CN$33000,11,FALSE),"")</f>
        <v/>
      </c>
      <c r="T130" s="1" t="str">
        <f>IF(L130&lt;=$P$3,VLOOKUP(L130,Cs!$CA$7:$CN$33000,12,FALSE),"")</f>
        <v/>
      </c>
      <c r="U130" s="1" t="str">
        <f>IF(L130&lt;=$P$3,VLOOKUP(L130,Cs!$CA$7:$CN$33000,5,FALSE),"")</f>
        <v/>
      </c>
      <c r="V130" s="1" t="str">
        <f>IF(L130&lt;=$P$3,VLOOKUP(L130,Cs!$CA$7:$CN$33000,6,FALSE),"")</f>
        <v/>
      </c>
      <c r="W130" s="1" t="str">
        <f>IF(L130&lt;=$P$3,VLOOKUP(L130,Cs!$CA$7:$CN$33000,7,FALSE),"")</f>
        <v/>
      </c>
    </row>
    <row r="131" spans="1:69" x14ac:dyDescent="0.25">
      <c r="A131" s="1" t="str">
        <f t="shared" si="24"/>
        <v/>
      </c>
      <c r="B131" s="4" t="str">
        <f t="shared" si="25"/>
        <v/>
      </c>
      <c r="C131" s="1" t="str">
        <f>TRIM(IF(L131&lt;=$P$3,VLOOKUP(L131,Cs!$CA$7:$CN$33000,13,FALSE),""))</f>
        <v/>
      </c>
      <c r="D131" s="1" t="str">
        <f>TRIM(IF(L131&lt;=$P$3,VLOOKUP(L131,Cs!$CA$7:$CN$33000,14,FALSE),""))</f>
        <v/>
      </c>
      <c r="E131" s="1" t="str">
        <f t="shared" si="26"/>
        <v/>
      </c>
      <c r="F131" s="19" t="str">
        <f t="shared" si="27"/>
        <v/>
      </c>
      <c r="G131" s="19" t="str">
        <f t="shared" si="28"/>
        <v/>
      </c>
      <c r="H131" s="19" t="str">
        <f>IF(AND(N131&lt;&gt;N132,N131&lt;&gt;" "),SUM($F$96:F131)-SUM($G$96:G131),IF(L130=$P$3,H130,""))</f>
        <v/>
      </c>
      <c r="I131" s="13" t="str">
        <f t="shared" si="23"/>
        <v/>
      </c>
      <c r="L131" s="1">
        <f t="shared" si="29"/>
        <v>117</v>
      </c>
      <c r="N131" s="4" t="str">
        <f>IF(L131&lt;=$P$3,VLOOKUP(L131,Cs!$CA$7:$CN$33000,3,FALSE),IF(L130=$P$3," ",""))</f>
        <v/>
      </c>
      <c r="O131" s="1" t="str">
        <f>IF(L131&lt;=$P$3,VLOOKUP(L131,Cs!$CA$7:$CN$33000,8,FALSE),"")</f>
        <v/>
      </c>
      <c r="R131" s="4" t="str">
        <f>IF(L131&lt;=$P$3,IF(VLOOKUP(L131,Cs!$CA$7:$CN$33000,10,FALSE)&lt;&gt;0,VLOOKUP(L131,Cs!$CA$7:$CN$33000,10,FALSE),""),"")</f>
        <v/>
      </c>
      <c r="S131" s="1" t="str">
        <f>IF(L131&lt;=$P$3,VLOOKUP(L131,Cs!$CA$7:$CN$33000,11,FALSE),"")</f>
        <v/>
      </c>
      <c r="T131" s="1" t="str">
        <f>IF(L131&lt;=$P$3,VLOOKUP(L131,Cs!$CA$7:$CN$33000,12,FALSE),"")</f>
        <v/>
      </c>
      <c r="U131" s="1" t="str">
        <f>IF(L131&lt;=$P$3,VLOOKUP(L131,Cs!$CA$7:$CN$33000,5,FALSE),"")</f>
        <v/>
      </c>
      <c r="V131" s="1" t="str">
        <f>IF(L131&lt;=$P$3,VLOOKUP(L131,Cs!$CA$7:$CN$33000,6,FALSE),"")</f>
        <v/>
      </c>
      <c r="W131" s="1" t="str">
        <f>IF(L131&lt;=$P$3,VLOOKUP(L131,Cs!$CA$7:$CN$33000,7,FALSE),"")</f>
        <v/>
      </c>
    </row>
    <row r="132" spans="1:69" x14ac:dyDescent="0.25">
      <c r="A132" s="1" t="str">
        <f t="shared" si="24"/>
        <v/>
      </c>
      <c r="B132" s="4" t="str">
        <f t="shared" si="25"/>
        <v/>
      </c>
      <c r="C132" s="1" t="str">
        <f>TRIM(IF(L132&lt;=$P$3,VLOOKUP(L132,Cs!$CA$7:$CN$33000,13,FALSE),""))</f>
        <v/>
      </c>
      <c r="D132" s="1" t="str">
        <f>TRIM(IF(L132&lt;=$P$3,VLOOKUP(L132,Cs!$CA$7:$CN$33000,14,FALSE),""))</f>
        <v/>
      </c>
      <c r="E132" s="1" t="str">
        <f t="shared" si="26"/>
        <v/>
      </c>
      <c r="F132" s="19" t="str">
        <f t="shared" si="27"/>
        <v/>
      </c>
      <c r="G132" s="19" t="str">
        <f t="shared" si="28"/>
        <v/>
      </c>
      <c r="H132" s="19" t="str">
        <f>IF(AND(N132&lt;&gt;N133,N132&lt;&gt;" "),SUM($F$96:F132)-SUM($G$96:G132),IF(L131=$P$3,H131,""))</f>
        <v/>
      </c>
      <c r="I132" s="13" t="str">
        <f t="shared" si="23"/>
        <v/>
      </c>
      <c r="L132" s="1">
        <f t="shared" si="29"/>
        <v>118</v>
      </c>
      <c r="N132" s="4" t="str">
        <f>IF(L132&lt;=$P$3,VLOOKUP(L132,Cs!$CA$7:$CN$33000,3,FALSE),IF(L131=$P$3," ",""))</f>
        <v/>
      </c>
      <c r="O132" s="1" t="str">
        <f>IF(L132&lt;=$P$3,VLOOKUP(L132,Cs!$CA$7:$CN$33000,8,FALSE),"")</f>
        <v/>
      </c>
      <c r="R132" s="4" t="str">
        <f>IF(L132&lt;=$P$3,IF(VLOOKUP(L132,Cs!$CA$7:$CN$33000,10,FALSE)&lt;&gt;0,VLOOKUP(L132,Cs!$CA$7:$CN$33000,10,FALSE),""),"")</f>
        <v/>
      </c>
      <c r="S132" s="1" t="str">
        <f>IF(L132&lt;=$P$3,VLOOKUP(L132,Cs!$CA$7:$CN$33000,11,FALSE),"")</f>
        <v/>
      </c>
      <c r="T132" s="1" t="str">
        <f>IF(L132&lt;=$P$3,VLOOKUP(L132,Cs!$CA$7:$CN$33000,12,FALSE),"")</f>
        <v/>
      </c>
      <c r="U132" s="1" t="str">
        <f>IF(L132&lt;=$P$3,VLOOKUP(L132,Cs!$CA$7:$CN$33000,5,FALSE),"")</f>
        <v/>
      </c>
      <c r="V132" s="1" t="str">
        <f>IF(L132&lt;=$P$3,VLOOKUP(L132,Cs!$CA$7:$CN$33000,6,FALSE),"")</f>
        <v/>
      </c>
      <c r="W132" s="1" t="str">
        <f>IF(L132&lt;=$P$3,VLOOKUP(L132,Cs!$CA$7:$CN$33000,7,FALSE),"")</f>
        <v/>
      </c>
    </row>
    <row r="133" spans="1:69" x14ac:dyDescent="0.25">
      <c r="A133" s="1" t="str">
        <f t="shared" si="24"/>
        <v/>
      </c>
      <c r="B133" s="4" t="str">
        <f t="shared" si="25"/>
        <v/>
      </c>
      <c r="C133" s="1" t="str">
        <f>TRIM(IF(L133&lt;=$P$3,VLOOKUP(L133,Cs!$CA$7:$CN$33000,13,FALSE),""))</f>
        <v/>
      </c>
      <c r="D133" s="1" t="str">
        <f>TRIM(IF(L133&lt;=$P$3,VLOOKUP(L133,Cs!$CA$7:$CN$33000,14,FALSE),""))</f>
        <v/>
      </c>
      <c r="E133" s="1" t="str">
        <f t="shared" si="26"/>
        <v/>
      </c>
      <c r="F133" s="19" t="str">
        <f t="shared" si="27"/>
        <v/>
      </c>
      <c r="G133" s="19" t="str">
        <f t="shared" si="28"/>
        <v/>
      </c>
      <c r="H133" s="19" t="str">
        <f>IF(AND(N133&lt;&gt;N134,N133&lt;&gt;" "),SUM($F$96:F133)-SUM($G$96:G133),IF(L132=$P$3,H132,""))</f>
        <v/>
      </c>
      <c r="I133" s="13" t="str">
        <f t="shared" si="23"/>
        <v/>
      </c>
      <c r="L133" s="1">
        <f t="shared" si="29"/>
        <v>119</v>
      </c>
      <c r="N133" s="4" t="str">
        <f>IF(L133&lt;=$P$3,VLOOKUP(L133,Cs!$CA$7:$CN$33000,3,FALSE),IF(L132=$P$3," ",""))</f>
        <v/>
      </c>
      <c r="O133" s="1" t="str">
        <f>IF(L133&lt;=$P$3,VLOOKUP(L133,Cs!$CA$7:$CN$33000,8,FALSE),"")</f>
        <v/>
      </c>
      <c r="R133" s="4" t="str">
        <f>IF(L133&lt;=$P$3,IF(VLOOKUP(L133,Cs!$CA$7:$CN$33000,10,FALSE)&lt;&gt;0,VLOOKUP(L133,Cs!$CA$7:$CN$33000,10,FALSE),""),"")</f>
        <v/>
      </c>
      <c r="S133" s="1" t="str">
        <f>IF(L133&lt;=$P$3,VLOOKUP(L133,Cs!$CA$7:$CN$33000,11,FALSE),"")</f>
        <v/>
      </c>
      <c r="T133" s="1" t="str">
        <f>IF(L133&lt;=$P$3,VLOOKUP(L133,Cs!$CA$7:$CN$33000,12,FALSE),"")</f>
        <v/>
      </c>
      <c r="U133" s="1" t="str">
        <f>IF(L133&lt;=$P$3,VLOOKUP(L133,Cs!$CA$7:$CN$33000,5,FALSE),"")</f>
        <v/>
      </c>
      <c r="V133" s="1" t="str">
        <f>IF(L133&lt;=$P$3,VLOOKUP(L133,Cs!$CA$7:$CN$33000,6,FALSE),"")</f>
        <v/>
      </c>
      <c r="W133" s="1" t="str">
        <f>IF(L133&lt;=$P$3,VLOOKUP(L133,Cs!$CA$7:$CN$33000,7,FALSE),"")</f>
        <v/>
      </c>
    </row>
    <row r="134" spans="1:69" x14ac:dyDescent="0.25">
      <c r="A134" s="1" t="str">
        <f t="shared" si="24"/>
        <v/>
      </c>
      <c r="B134" s="4" t="str">
        <f t="shared" si="25"/>
        <v/>
      </c>
      <c r="C134" s="1" t="str">
        <f>TRIM(IF(L134&lt;=$P$3,VLOOKUP(L134,Cs!$CA$7:$CN$33000,13,FALSE),""))</f>
        <v/>
      </c>
      <c r="D134" s="1" t="str">
        <f>TRIM(IF(L134&lt;=$P$3,VLOOKUP(L134,Cs!$CA$7:$CN$33000,14,FALSE),""))</f>
        <v/>
      </c>
      <c r="E134" s="1" t="str">
        <f t="shared" si="26"/>
        <v/>
      </c>
      <c r="F134" s="19" t="str">
        <f t="shared" si="27"/>
        <v/>
      </c>
      <c r="G134" s="19" t="str">
        <f t="shared" si="28"/>
        <v/>
      </c>
      <c r="H134" s="19" t="str">
        <f>IF(AND(N134&lt;&gt;N135,N134&lt;&gt;" "),SUM($F$96:F134)-SUM($G$96:G134),IF(L133=$P$3,H133,""))</f>
        <v/>
      </c>
      <c r="I134" s="13" t="str">
        <f t="shared" si="23"/>
        <v/>
      </c>
      <c r="L134" s="1">
        <f t="shared" si="29"/>
        <v>120</v>
      </c>
      <c r="N134" s="4" t="str">
        <f>IF(L134&lt;=$P$3,VLOOKUP(L134,Cs!$CA$7:$CN$33000,3,FALSE),IF(L133=$P$3," ",""))</f>
        <v/>
      </c>
      <c r="O134" s="1" t="str">
        <f>IF(L134&lt;=$P$3,VLOOKUP(L134,Cs!$CA$7:$CN$33000,8,FALSE),"")</f>
        <v/>
      </c>
      <c r="R134" s="4" t="str">
        <f>IF(L134&lt;=$P$3,IF(VLOOKUP(L134,Cs!$CA$7:$CN$33000,10,FALSE)&lt;&gt;0,VLOOKUP(L134,Cs!$CA$7:$CN$33000,10,FALSE),""),"")</f>
        <v/>
      </c>
      <c r="S134" s="1" t="str">
        <f>IF(L134&lt;=$P$3,VLOOKUP(L134,Cs!$CA$7:$CN$33000,11,FALSE),"")</f>
        <v/>
      </c>
      <c r="T134" s="1" t="str">
        <f>IF(L134&lt;=$P$3,VLOOKUP(L134,Cs!$CA$7:$CN$33000,12,FALSE),"")</f>
        <v/>
      </c>
      <c r="U134" s="1" t="str">
        <f>IF(L134&lt;=$P$3,VLOOKUP(L134,Cs!$CA$7:$CN$33000,5,FALSE),"")</f>
        <v/>
      </c>
      <c r="V134" s="1" t="str">
        <f>IF(L134&lt;=$P$3,VLOOKUP(L134,Cs!$CA$7:$CN$33000,6,FALSE),"")</f>
        <v/>
      </c>
      <c r="W134" s="1" t="str">
        <f>IF(L134&lt;=$P$3,VLOOKUP(L134,Cs!$CA$7:$CN$33000,7,FALSE),"")</f>
        <v/>
      </c>
    </row>
    <row r="135" spans="1:69" x14ac:dyDescent="0.25">
      <c r="A135" s="1" t="str">
        <f t="shared" si="24"/>
        <v/>
      </c>
      <c r="B135" s="4" t="str">
        <f t="shared" si="25"/>
        <v/>
      </c>
      <c r="C135" s="1" t="str">
        <f>TRIM(IF(L135&lt;=$P$3,VLOOKUP(L135,Cs!$CA$7:$CN$33000,13,FALSE),""))</f>
        <v/>
      </c>
      <c r="D135" s="1" t="str">
        <f>TRIM(IF(L135&lt;=$P$3,VLOOKUP(L135,Cs!$CA$7:$CN$33000,14,FALSE),""))</f>
        <v/>
      </c>
      <c r="E135" s="1" t="str">
        <f t="shared" si="26"/>
        <v/>
      </c>
      <c r="F135" s="19" t="str">
        <f t="shared" si="27"/>
        <v/>
      </c>
      <c r="G135" s="19" t="str">
        <f t="shared" si="28"/>
        <v/>
      </c>
      <c r="H135" s="19" t="str">
        <f>IF(AND(N135&lt;&gt;N136,N135&lt;&gt;" "),SUM($F$96:F135)-SUM($G$96:G135),IF(L134=$P$3,H134,""))</f>
        <v/>
      </c>
      <c r="I135" s="13" t="str">
        <f t="shared" si="23"/>
        <v/>
      </c>
      <c r="L135" s="1">
        <f t="shared" si="29"/>
        <v>121</v>
      </c>
      <c r="N135" s="4" t="str">
        <f>IF(L135&lt;=$P$3,VLOOKUP(L135,Cs!$CA$7:$CN$33000,3,FALSE),IF(L134=$P$3," ",""))</f>
        <v/>
      </c>
      <c r="O135" s="1" t="str">
        <f>IF(L135&lt;=$P$3,VLOOKUP(L135,Cs!$CA$7:$CN$33000,8,FALSE),"")</f>
        <v/>
      </c>
      <c r="R135" s="4" t="str">
        <f>IF(L135&lt;=$P$3,IF(VLOOKUP(L135,Cs!$CA$7:$CN$33000,10,FALSE)&lt;&gt;0,VLOOKUP(L135,Cs!$CA$7:$CN$33000,10,FALSE),""),"")</f>
        <v/>
      </c>
      <c r="S135" s="1" t="str">
        <f>IF(L135&lt;=$P$3,VLOOKUP(L135,Cs!$CA$7:$CN$33000,11,FALSE),"")</f>
        <v/>
      </c>
      <c r="T135" s="1" t="str">
        <f>IF(L135&lt;=$P$3,VLOOKUP(L135,Cs!$CA$7:$CN$33000,12,FALSE),"")</f>
        <v/>
      </c>
      <c r="U135" s="1" t="str">
        <f>IF(L135&lt;=$P$3,VLOOKUP(L135,Cs!$CA$7:$CN$33000,5,FALSE),"")</f>
        <v/>
      </c>
      <c r="V135" s="1" t="str">
        <f>IF(L135&lt;=$P$3,VLOOKUP(L135,Cs!$CA$7:$CN$33000,6,FALSE),"")</f>
        <v/>
      </c>
      <c r="W135" s="1" t="str">
        <f>IF(L135&lt;=$P$3,VLOOKUP(L135,Cs!$CA$7:$CN$33000,7,FALSE),"")</f>
        <v/>
      </c>
    </row>
    <row r="136" spans="1:69" x14ac:dyDescent="0.25">
      <c r="A136" s="1" t="str">
        <f t="shared" si="24"/>
        <v/>
      </c>
      <c r="B136" s="4" t="str">
        <f t="shared" si="25"/>
        <v/>
      </c>
      <c r="C136" s="1" t="str">
        <f>TRIM(IF(L136&lt;=$P$3,VLOOKUP(L136,Cs!$CA$7:$CN$33000,13,FALSE),""))</f>
        <v/>
      </c>
      <c r="D136" s="1" t="str">
        <f>TRIM(IF(L136&lt;=$P$3,VLOOKUP(L136,Cs!$CA$7:$CN$33000,14,FALSE),""))</f>
        <v/>
      </c>
      <c r="E136" s="1" t="str">
        <f t="shared" si="26"/>
        <v/>
      </c>
      <c r="F136" s="19" t="str">
        <f t="shared" si="27"/>
        <v/>
      </c>
      <c r="G136" s="19" t="str">
        <f t="shared" si="28"/>
        <v/>
      </c>
      <c r="H136" s="19" t="str">
        <f>IF(AND(N136&lt;&gt;N137,N136&lt;&gt;" "),SUM($F$96:F136)-SUM($G$96:G136),IF(L135=$P$3,H135,""))</f>
        <v/>
      </c>
      <c r="I136" s="13" t="str">
        <f t="shared" si="23"/>
        <v/>
      </c>
      <c r="L136" s="1">
        <f t="shared" si="29"/>
        <v>122</v>
      </c>
      <c r="N136" s="4" t="str">
        <f>IF(L136&lt;=$P$3,VLOOKUP(L136,Cs!$CA$7:$CN$33000,3,FALSE),IF(L135=$P$3," ",""))</f>
        <v/>
      </c>
      <c r="O136" s="1" t="str">
        <f>IF(L136&lt;=$P$3,VLOOKUP(L136,Cs!$CA$7:$CN$33000,8,FALSE),"")</f>
        <v/>
      </c>
      <c r="R136" s="4" t="str">
        <f>IF(L136&lt;=$P$3,IF(VLOOKUP(L136,Cs!$CA$7:$CN$33000,10,FALSE)&lt;&gt;0,VLOOKUP(L136,Cs!$CA$7:$CN$33000,10,FALSE),""),"")</f>
        <v/>
      </c>
      <c r="S136" s="1" t="str">
        <f>IF(L136&lt;=$P$3,VLOOKUP(L136,Cs!$CA$7:$CN$33000,11,FALSE),"")</f>
        <v/>
      </c>
      <c r="T136" s="1" t="str">
        <f>IF(L136&lt;=$P$3,VLOOKUP(L136,Cs!$CA$7:$CN$33000,12,FALSE),"")</f>
        <v/>
      </c>
      <c r="U136" s="1" t="str">
        <f>IF(L136&lt;=$P$3,VLOOKUP(L136,Cs!$CA$7:$CN$33000,5,FALSE),"")</f>
        <v/>
      </c>
      <c r="V136" s="1" t="str">
        <f>IF(L136&lt;=$P$3,VLOOKUP(L136,Cs!$CA$7:$CN$33000,6,FALSE),"")</f>
        <v/>
      </c>
      <c r="W136" s="1" t="str">
        <f>IF(L136&lt;=$P$3,VLOOKUP(L136,Cs!$CA$7:$CN$33000,7,FALSE),"")</f>
        <v/>
      </c>
    </row>
    <row r="137" spans="1:69" x14ac:dyDescent="0.25">
      <c r="B137" s="4"/>
      <c r="E137" s="1" t="str">
        <f>IF(L136&lt;$P$3,$O$5,IF(L136=$P$3,$N$5,""))</f>
        <v/>
      </c>
      <c r="F137" s="19" t="str">
        <f>IF(L136&lt;$P$3,SUM(F96:F136),IF(L136=$P$3,$R$6,""))</f>
        <v/>
      </c>
      <c r="G137" s="19" t="str">
        <f>IF(L136&lt;$P$3,SUM(G96:G136),IF(L136=$P$3,$S$6,""))</f>
        <v/>
      </c>
      <c r="H137" s="19" t="str">
        <f>IF(L136&lt;$P$3,SUM(F137,-G137),IF(L136=$P$3,H136,""))</f>
        <v/>
      </c>
      <c r="I137" s="13"/>
      <c r="L137" s="6">
        <f>IF(L136&lt;$P$3,L136,SUM(L136,1))</f>
        <v>123</v>
      </c>
      <c r="N137" s="4"/>
    </row>
    <row r="138" spans="1:69" ht="26.4" x14ac:dyDescent="0.25">
      <c r="F138" s="7"/>
      <c r="I138" s="31" t="str">
        <f>"pg. "&amp;K138</f>
        <v xml:space="preserve">pg. </v>
      </c>
      <c r="K138" s="1" t="str">
        <f>IF(L97&lt;=$P$3,SUM(K95,1),"")</f>
        <v/>
      </c>
      <c r="L138" s="1">
        <f>L137</f>
        <v>123</v>
      </c>
      <c r="BQ138" s="8" t="s">
        <v>152</v>
      </c>
    </row>
    <row r="139" spans="1:69" x14ac:dyDescent="0.25">
      <c r="E139" s="52" t="str">
        <f>IF(L139&lt;$P$3,$U$2,"")</f>
        <v/>
      </c>
      <c r="F139" s="19" t="str">
        <f>IF(L139&lt;$P$3,H137,"")</f>
        <v/>
      </c>
      <c r="G139" s="19"/>
      <c r="H139" s="19"/>
      <c r="L139" s="1">
        <f>L138</f>
        <v>123</v>
      </c>
      <c r="N139" s="4" t="s">
        <v>0</v>
      </c>
      <c r="O139" s="1" t="s">
        <v>146</v>
      </c>
      <c r="R139" s="1" t="s">
        <v>142</v>
      </c>
      <c r="S139" s="1" t="s">
        <v>143</v>
      </c>
      <c r="T139" s="1" t="s">
        <v>42</v>
      </c>
      <c r="U139" s="1" t="s">
        <v>43</v>
      </c>
      <c r="V139" s="1" t="s">
        <v>144</v>
      </c>
      <c r="W139" s="1" t="s">
        <v>145</v>
      </c>
    </row>
    <row r="140" spans="1:69" x14ac:dyDescent="0.25">
      <c r="A140" s="1" t="str">
        <f>IF(L140&lt;=$P$3,L140,"")</f>
        <v/>
      </c>
      <c r="B140" s="4" t="str">
        <f>IF(N139&lt;&gt;N140,N140,"")</f>
        <v/>
      </c>
      <c r="C140" s="1" t="str">
        <f>TRIM(IF(L140&lt;=$P$3,VLOOKUP(L140,Cs!$CA$7:$CN$33000,13,FALSE),""))</f>
        <v/>
      </c>
      <c r="D140" s="1" t="str">
        <f>TRIM(IF(L140&lt;=$P$3,VLOOKUP(L140,Cs!$CA$7:$CN$33000,14,FALSE),""))</f>
        <v/>
      </c>
      <c r="E140" s="1" t="str">
        <f>IF(L140&lt;=$P$3,TRIM(R140&amp;" "&amp;S140&amp;" "&amp;T140),IF(L139=$P$3,$N$5,""))</f>
        <v/>
      </c>
      <c r="F140" s="19" t="str">
        <f>IF(L140&lt;=$P$3,IF(U140&lt;&gt;0,U140,""),IF(L139=$P$3,$R$6,""))</f>
        <v/>
      </c>
      <c r="G140" s="19" t="str">
        <f>IF(L140&lt;=$P$3,IF(V140&lt;&gt;0,V140,""),IF(L139=$P$3,$S$6,""))</f>
        <v/>
      </c>
      <c r="H140" s="19" t="str">
        <f>IF(AND(N140&lt;&gt;N141,N140&lt;&gt;" "),SUM($F$139:F140)-SUM($G$139:G140),IF(L139=$P$3,H139,""))</f>
        <v/>
      </c>
      <c r="I140" s="13" t="str">
        <f t="shared" ref="I140:I179" si="30">IF($P$3&gt;=L140,VLOOKUP(W140,Csfi,2,FALSE),"")</f>
        <v/>
      </c>
      <c r="L140" s="1">
        <f>L139+1</f>
        <v>124</v>
      </c>
      <c r="N140" s="4" t="str">
        <f>IF(L140&lt;=$P$3,VLOOKUP(L140,Cs!$CA$7:$CN$33000,3,FALSE),IF(L139=$P$3," ",""))</f>
        <v/>
      </c>
      <c r="O140" s="1" t="str">
        <f>IF(L140&lt;=$P$3,VLOOKUP(L140,Cs!$CA$7:$CN$33000,8,FALSE),"")</f>
        <v/>
      </c>
      <c r="R140" s="4" t="str">
        <f>IF(L140&lt;=$P$3,IF(VLOOKUP(L140,Cs!$CA$7:$CN$33000,10,FALSE)&lt;&gt;0,VLOOKUP(L140,Cs!$CA$7:$CN$33000,10,FALSE),""),"")</f>
        <v/>
      </c>
      <c r="S140" s="1" t="str">
        <f>IF(L140&lt;=$P$3,VLOOKUP(L140,Cs!$CA$7:$CN$33000,11,FALSE),"")</f>
        <v/>
      </c>
      <c r="T140" s="1" t="str">
        <f>IF(L140&lt;=$P$3,VLOOKUP(L140,Cs!$CA$7:$CN$33000,12,FALSE),"")</f>
        <v/>
      </c>
      <c r="U140" s="1" t="str">
        <f>IF(L140&lt;=$P$3,VLOOKUP(L140,Cs!$CA$7:$CN$33000,5,FALSE),"")</f>
        <v/>
      </c>
      <c r="V140" s="1" t="str">
        <f>IF(L140&lt;=$P$3,VLOOKUP(L140,Cs!$CA$7:$CN$33000,6,FALSE),"")</f>
        <v/>
      </c>
      <c r="W140" s="1" t="str">
        <f>IF(L140&lt;=$P$3,VLOOKUP(L140,Cs!$CA$7:$CN$33000,7,FALSE),"")</f>
        <v/>
      </c>
    </row>
    <row r="141" spans="1:69" x14ac:dyDescent="0.25">
      <c r="A141" s="1" t="str">
        <f t="shared" ref="A141:A179" si="31">IF(L141&lt;=$P$3,L141,"")</f>
        <v/>
      </c>
      <c r="B141" s="4" t="str">
        <f t="shared" ref="B141:B179" si="32">IF(N140&lt;&gt;N141,N141,"")</f>
        <v/>
      </c>
      <c r="C141" s="1" t="str">
        <f>TRIM(IF(L141&lt;=$P$3,VLOOKUP(L141,Cs!$CA$7:$CN$33000,13,FALSE),""))</f>
        <v/>
      </c>
      <c r="D141" s="1" t="str">
        <f>TRIM(IF(L141&lt;=$P$3,VLOOKUP(L141,Cs!$CA$7:$CN$33000,14,FALSE),""))</f>
        <v/>
      </c>
      <c r="E141" s="1" t="str">
        <f t="shared" ref="E141:E179" si="33">IF(L141&lt;=$P$3,TRIM(R141&amp;" "&amp;S141&amp;" "&amp;T141),IF(L140=$P$3,$N$5,""))</f>
        <v/>
      </c>
      <c r="F141" s="19" t="str">
        <f t="shared" ref="F141:F179" si="34">IF(L141&lt;=$P$3,IF(U141&lt;&gt;0,U141,""),IF(L140=$P$3,$R$6,""))</f>
        <v/>
      </c>
      <c r="G141" s="19" t="str">
        <f t="shared" ref="G141:G179" si="35">IF(L141&lt;=$P$3,IF(V141&lt;&gt;0,V141,""),IF(L140=$P$3,$S$6,""))</f>
        <v/>
      </c>
      <c r="H141" s="19" t="str">
        <f>IF(AND(N141&lt;&gt;N142,N141&lt;&gt;" "),SUM($F$139:F141)-SUM($G$139:G141),IF(L140=$P$3,H140,""))</f>
        <v/>
      </c>
      <c r="I141" s="13" t="str">
        <f t="shared" si="30"/>
        <v/>
      </c>
      <c r="L141" s="1">
        <f t="shared" ref="L141:L179" si="36">L140+1</f>
        <v>125</v>
      </c>
      <c r="N141" s="4" t="str">
        <f>IF(L141&lt;=$P$3,VLOOKUP(L141,Cs!$CA$7:$CN$33000,3,FALSE),IF(L140=$P$3," ",""))</f>
        <v/>
      </c>
      <c r="O141" s="1" t="str">
        <f>IF(L141&lt;=$P$3,VLOOKUP(L141,Cs!$CA$7:$CN$33000,8,FALSE),"")</f>
        <v/>
      </c>
      <c r="R141" s="4" t="str">
        <f>IF(L141&lt;=$P$3,IF(VLOOKUP(L141,Cs!$CA$7:$CN$33000,10,FALSE)&lt;&gt;0,VLOOKUP(L141,Cs!$CA$7:$CN$33000,10,FALSE),""),"")</f>
        <v/>
      </c>
      <c r="S141" s="1" t="str">
        <f>IF(L141&lt;=$P$3,VLOOKUP(L141,Cs!$CA$7:$CN$33000,11,FALSE),"")</f>
        <v/>
      </c>
      <c r="T141" s="1" t="str">
        <f>IF(L141&lt;=$P$3,VLOOKUP(L141,Cs!$CA$7:$CN$33000,12,FALSE),"")</f>
        <v/>
      </c>
      <c r="U141" s="1" t="str">
        <f>IF(L141&lt;=$P$3,VLOOKUP(L141,Cs!$CA$7:$CN$33000,5,FALSE),"")</f>
        <v/>
      </c>
      <c r="V141" s="1" t="str">
        <f>IF(L141&lt;=$P$3,VLOOKUP(L141,Cs!$CA$7:$CN$33000,6,FALSE),"")</f>
        <v/>
      </c>
      <c r="W141" s="1" t="str">
        <f>IF(L141&lt;=$P$3,VLOOKUP(L141,Cs!$CA$7:$CN$33000,7,FALSE),"")</f>
        <v/>
      </c>
    </row>
    <row r="142" spans="1:69" x14ac:dyDescent="0.25">
      <c r="A142" s="1" t="str">
        <f t="shared" si="31"/>
        <v/>
      </c>
      <c r="B142" s="4" t="str">
        <f t="shared" si="32"/>
        <v/>
      </c>
      <c r="C142" s="1" t="str">
        <f>TRIM(IF(L142&lt;=$P$3,VLOOKUP(L142,Cs!$CA$7:$CN$33000,13,FALSE),""))</f>
        <v/>
      </c>
      <c r="D142" s="1" t="str">
        <f>TRIM(IF(L142&lt;=$P$3,VLOOKUP(L142,Cs!$CA$7:$CN$33000,14,FALSE),""))</f>
        <v/>
      </c>
      <c r="E142" s="1" t="str">
        <f t="shared" si="33"/>
        <v/>
      </c>
      <c r="F142" s="19" t="str">
        <f t="shared" si="34"/>
        <v/>
      </c>
      <c r="G142" s="19" t="str">
        <f t="shared" si="35"/>
        <v/>
      </c>
      <c r="H142" s="19" t="str">
        <f>IF(AND(N142&lt;&gt;N143,N142&lt;&gt;" "),SUM($F$139:F142)-SUM($G$139:G142),IF(L141=$P$3,H141,""))</f>
        <v/>
      </c>
      <c r="I142" s="13" t="str">
        <f t="shared" si="30"/>
        <v/>
      </c>
      <c r="L142" s="1">
        <f t="shared" si="36"/>
        <v>126</v>
      </c>
      <c r="N142" s="4" t="str">
        <f>IF(L142&lt;=$P$3,VLOOKUP(L142,Cs!$CA$7:$CN$33000,3,FALSE),IF(L141=$P$3," ",""))</f>
        <v/>
      </c>
      <c r="O142" s="1" t="str">
        <f>IF(L142&lt;=$P$3,VLOOKUP(L142,Cs!$CA$7:$CN$33000,8,FALSE),"")</f>
        <v/>
      </c>
      <c r="R142" s="4" t="str">
        <f>IF(L142&lt;=$P$3,IF(VLOOKUP(L142,Cs!$CA$7:$CN$33000,10,FALSE)&lt;&gt;0,VLOOKUP(L142,Cs!$CA$7:$CN$33000,10,FALSE),""),"")</f>
        <v/>
      </c>
      <c r="S142" s="1" t="str">
        <f>IF(L142&lt;=$P$3,VLOOKUP(L142,Cs!$CA$7:$CN$33000,11,FALSE),"")</f>
        <v/>
      </c>
      <c r="T142" s="1" t="str">
        <f>IF(L142&lt;=$P$3,VLOOKUP(L142,Cs!$CA$7:$CN$33000,12,FALSE),"")</f>
        <v/>
      </c>
      <c r="U142" s="1" t="str">
        <f>IF(L142&lt;=$P$3,VLOOKUP(L142,Cs!$CA$7:$CN$33000,5,FALSE),"")</f>
        <v/>
      </c>
      <c r="V142" s="1" t="str">
        <f>IF(L142&lt;=$P$3,VLOOKUP(L142,Cs!$CA$7:$CN$33000,6,FALSE),"")</f>
        <v/>
      </c>
      <c r="W142" s="1" t="str">
        <f>IF(L142&lt;=$P$3,VLOOKUP(L142,Cs!$CA$7:$CN$33000,7,FALSE),"")</f>
        <v/>
      </c>
    </row>
    <row r="143" spans="1:69" x14ac:dyDescent="0.25">
      <c r="A143" s="1" t="str">
        <f t="shared" si="31"/>
        <v/>
      </c>
      <c r="B143" s="4" t="str">
        <f t="shared" si="32"/>
        <v/>
      </c>
      <c r="C143" s="1" t="str">
        <f>TRIM(IF(L143&lt;=$P$3,VLOOKUP(L143,Cs!$CA$7:$CN$33000,13,FALSE),""))</f>
        <v/>
      </c>
      <c r="D143" s="1" t="str">
        <f>TRIM(IF(L143&lt;=$P$3,VLOOKUP(L143,Cs!$CA$7:$CN$33000,14,FALSE),""))</f>
        <v/>
      </c>
      <c r="E143" s="1" t="str">
        <f t="shared" si="33"/>
        <v/>
      </c>
      <c r="F143" s="19" t="str">
        <f t="shared" si="34"/>
        <v/>
      </c>
      <c r="G143" s="19" t="str">
        <f t="shared" si="35"/>
        <v/>
      </c>
      <c r="H143" s="19" t="str">
        <f>IF(AND(N143&lt;&gt;N144,N143&lt;&gt;" "),SUM($F$139:F143)-SUM($G$139:G143),IF(L142=$P$3,H142,""))</f>
        <v/>
      </c>
      <c r="I143" s="13" t="str">
        <f t="shared" si="30"/>
        <v/>
      </c>
      <c r="L143" s="1">
        <f t="shared" si="36"/>
        <v>127</v>
      </c>
      <c r="N143" s="4" t="str">
        <f>IF(L143&lt;=$P$3,VLOOKUP(L143,Cs!$CA$7:$CN$33000,3,FALSE),IF(L142=$P$3," ",""))</f>
        <v/>
      </c>
      <c r="O143" s="1" t="str">
        <f>IF(L143&lt;=$P$3,VLOOKUP(L143,Cs!$CA$7:$CN$33000,8,FALSE),"")</f>
        <v/>
      </c>
      <c r="R143" s="4" t="str">
        <f>IF(L143&lt;=$P$3,IF(VLOOKUP(L143,Cs!$CA$7:$CN$33000,10,FALSE)&lt;&gt;0,VLOOKUP(L143,Cs!$CA$7:$CN$33000,10,FALSE),""),"")</f>
        <v/>
      </c>
      <c r="S143" s="1" t="str">
        <f>IF(L143&lt;=$P$3,VLOOKUP(L143,Cs!$CA$7:$CN$33000,11,FALSE),"")</f>
        <v/>
      </c>
      <c r="T143" s="1" t="str">
        <f>IF(L143&lt;=$P$3,VLOOKUP(L143,Cs!$CA$7:$CN$33000,12,FALSE),"")</f>
        <v/>
      </c>
      <c r="U143" s="1" t="str">
        <f>IF(L143&lt;=$P$3,VLOOKUP(L143,Cs!$CA$7:$CN$33000,5,FALSE),"")</f>
        <v/>
      </c>
      <c r="V143" s="1" t="str">
        <f>IF(L143&lt;=$P$3,VLOOKUP(L143,Cs!$CA$7:$CN$33000,6,FALSE),"")</f>
        <v/>
      </c>
      <c r="W143" s="1" t="str">
        <f>IF(L143&lt;=$P$3,VLOOKUP(L143,Cs!$CA$7:$CN$33000,7,FALSE),"")</f>
        <v/>
      </c>
    </row>
    <row r="144" spans="1:69" x14ac:dyDescent="0.25">
      <c r="A144" s="1" t="str">
        <f t="shared" si="31"/>
        <v/>
      </c>
      <c r="B144" s="4" t="str">
        <f t="shared" si="32"/>
        <v/>
      </c>
      <c r="C144" s="1" t="str">
        <f>TRIM(IF(L144&lt;=$P$3,VLOOKUP(L144,Cs!$CA$7:$CN$33000,13,FALSE),""))</f>
        <v/>
      </c>
      <c r="D144" s="1" t="str">
        <f>TRIM(IF(L144&lt;=$P$3,VLOOKUP(L144,Cs!$CA$7:$CN$33000,14,FALSE),""))</f>
        <v/>
      </c>
      <c r="E144" s="1" t="str">
        <f t="shared" si="33"/>
        <v/>
      </c>
      <c r="F144" s="19" t="str">
        <f t="shared" si="34"/>
        <v/>
      </c>
      <c r="G144" s="19" t="str">
        <f t="shared" si="35"/>
        <v/>
      </c>
      <c r="H144" s="19" t="str">
        <f>IF(AND(N144&lt;&gt;N145,N144&lt;&gt;" "),SUM($F$139:F144)-SUM($G$139:G144),IF(L143=$P$3,H143,""))</f>
        <v/>
      </c>
      <c r="I144" s="13" t="str">
        <f t="shared" si="30"/>
        <v/>
      </c>
      <c r="L144" s="1">
        <f t="shared" si="36"/>
        <v>128</v>
      </c>
      <c r="N144" s="4" t="str">
        <f>IF(L144&lt;=$P$3,VLOOKUP(L144,Cs!$CA$7:$CN$33000,3,FALSE),IF(L143=$P$3," ",""))</f>
        <v/>
      </c>
      <c r="O144" s="1" t="str">
        <f>IF(L144&lt;=$P$3,VLOOKUP(L144,Cs!$CA$7:$CN$33000,8,FALSE),"")</f>
        <v/>
      </c>
      <c r="R144" s="4" t="str">
        <f>IF(L144&lt;=$P$3,IF(VLOOKUP(L144,Cs!$CA$7:$CN$33000,10,FALSE)&lt;&gt;0,VLOOKUP(L144,Cs!$CA$7:$CN$33000,10,FALSE),""),"")</f>
        <v/>
      </c>
      <c r="S144" s="1" t="str">
        <f>IF(L144&lt;=$P$3,VLOOKUP(L144,Cs!$CA$7:$CN$33000,11,FALSE),"")</f>
        <v/>
      </c>
      <c r="T144" s="1" t="str">
        <f>IF(L144&lt;=$P$3,VLOOKUP(L144,Cs!$CA$7:$CN$33000,12,FALSE),"")</f>
        <v/>
      </c>
      <c r="U144" s="1" t="str">
        <f>IF(L144&lt;=$P$3,VLOOKUP(L144,Cs!$CA$7:$CN$33000,5,FALSE),"")</f>
        <v/>
      </c>
      <c r="V144" s="1" t="str">
        <f>IF(L144&lt;=$P$3,VLOOKUP(L144,Cs!$CA$7:$CN$33000,6,FALSE),"")</f>
        <v/>
      </c>
      <c r="W144" s="1" t="str">
        <f>IF(L144&lt;=$P$3,VLOOKUP(L144,Cs!$CA$7:$CN$33000,7,FALSE),"")</f>
        <v/>
      </c>
    </row>
    <row r="145" spans="1:23" x14ac:dyDescent="0.25">
      <c r="A145" s="1" t="str">
        <f t="shared" si="31"/>
        <v/>
      </c>
      <c r="B145" s="4" t="str">
        <f t="shared" si="32"/>
        <v/>
      </c>
      <c r="C145" s="1" t="str">
        <f>TRIM(IF(L145&lt;=$P$3,VLOOKUP(L145,Cs!$CA$7:$CN$33000,13,FALSE),""))</f>
        <v/>
      </c>
      <c r="D145" s="1" t="str">
        <f>TRIM(IF(L145&lt;=$P$3,VLOOKUP(L145,Cs!$CA$7:$CN$33000,14,FALSE),""))</f>
        <v/>
      </c>
      <c r="E145" s="1" t="str">
        <f t="shared" si="33"/>
        <v/>
      </c>
      <c r="F145" s="19" t="str">
        <f t="shared" si="34"/>
        <v/>
      </c>
      <c r="G145" s="19" t="str">
        <f t="shared" si="35"/>
        <v/>
      </c>
      <c r="H145" s="19" t="str">
        <f>IF(AND(N145&lt;&gt;N146,N145&lt;&gt;" "),SUM($F$139:F145)-SUM($G$139:G145),IF(L144=$P$3,H144,""))</f>
        <v/>
      </c>
      <c r="I145" s="13" t="str">
        <f t="shared" si="30"/>
        <v/>
      </c>
      <c r="L145" s="1">
        <f t="shared" si="36"/>
        <v>129</v>
      </c>
      <c r="N145" s="4" t="str">
        <f>IF(L145&lt;=$P$3,VLOOKUP(L145,Cs!$CA$7:$CN$33000,3,FALSE),IF(L144=$P$3," ",""))</f>
        <v/>
      </c>
      <c r="O145" s="1" t="str">
        <f>IF(L145&lt;=$P$3,VLOOKUP(L145,Cs!$CA$7:$CN$33000,8,FALSE),"")</f>
        <v/>
      </c>
      <c r="R145" s="4" t="str">
        <f>IF(L145&lt;=$P$3,IF(VLOOKUP(L145,Cs!$CA$7:$CN$33000,10,FALSE)&lt;&gt;0,VLOOKUP(L145,Cs!$CA$7:$CN$33000,10,FALSE),""),"")</f>
        <v/>
      </c>
      <c r="S145" s="1" t="str">
        <f>IF(L145&lt;=$P$3,VLOOKUP(L145,Cs!$CA$7:$CN$33000,11,FALSE),"")</f>
        <v/>
      </c>
      <c r="T145" s="1" t="str">
        <f>IF(L145&lt;=$P$3,VLOOKUP(L145,Cs!$CA$7:$CN$33000,12,FALSE),"")</f>
        <v/>
      </c>
      <c r="U145" s="1" t="str">
        <f>IF(L145&lt;=$P$3,VLOOKUP(L145,Cs!$CA$7:$CN$33000,5,FALSE),"")</f>
        <v/>
      </c>
      <c r="V145" s="1" t="str">
        <f>IF(L145&lt;=$P$3,VLOOKUP(L145,Cs!$CA$7:$CN$33000,6,FALSE),"")</f>
        <v/>
      </c>
      <c r="W145" s="1" t="str">
        <f>IF(L145&lt;=$P$3,VLOOKUP(L145,Cs!$CA$7:$CN$33000,7,FALSE),"")</f>
        <v/>
      </c>
    </row>
    <row r="146" spans="1:23" x14ac:dyDescent="0.25">
      <c r="A146" s="1" t="str">
        <f t="shared" si="31"/>
        <v/>
      </c>
      <c r="B146" s="4" t="str">
        <f t="shared" si="32"/>
        <v/>
      </c>
      <c r="C146" s="1" t="str">
        <f>TRIM(IF(L146&lt;=$P$3,VLOOKUP(L146,Cs!$CA$7:$CN$33000,13,FALSE),""))</f>
        <v/>
      </c>
      <c r="D146" s="1" t="str">
        <f>TRIM(IF(L146&lt;=$P$3,VLOOKUP(L146,Cs!$CA$7:$CN$33000,14,FALSE),""))</f>
        <v/>
      </c>
      <c r="E146" s="1" t="str">
        <f t="shared" si="33"/>
        <v/>
      </c>
      <c r="F146" s="19" t="str">
        <f t="shared" si="34"/>
        <v/>
      </c>
      <c r="G146" s="19" t="str">
        <f t="shared" si="35"/>
        <v/>
      </c>
      <c r="H146" s="19" t="str">
        <f>IF(AND(N146&lt;&gt;N147,N146&lt;&gt;" "),SUM($F$139:F146)-SUM($G$139:G146),IF(L145=$P$3,H145,""))</f>
        <v/>
      </c>
      <c r="I146" s="13" t="str">
        <f t="shared" si="30"/>
        <v/>
      </c>
      <c r="L146" s="1">
        <f t="shared" si="36"/>
        <v>130</v>
      </c>
      <c r="N146" s="4" t="str">
        <f>IF(L146&lt;=$P$3,VLOOKUP(L146,Cs!$CA$7:$CN$33000,3,FALSE),IF(L145=$P$3," ",""))</f>
        <v/>
      </c>
      <c r="O146" s="1" t="str">
        <f>IF(L146&lt;=$P$3,VLOOKUP(L146,Cs!$CA$7:$CN$33000,8,FALSE),"")</f>
        <v/>
      </c>
      <c r="R146" s="4" t="str">
        <f>IF(L146&lt;=$P$3,IF(VLOOKUP(L146,Cs!$CA$7:$CN$33000,10,FALSE)&lt;&gt;0,VLOOKUP(L146,Cs!$CA$7:$CN$33000,10,FALSE),""),"")</f>
        <v/>
      </c>
      <c r="S146" s="1" t="str">
        <f>IF(L146&lt;=$P$3,VLOOKUP(L146,Cs!$CA$7:$CN$33000,11,FALSE),"")</f>
        <v/>
      </c>
      <c r="T146" s="1" t="str">
        <f>IF(L146&lt;=$P$3,VLOOKUP(L146,Cs!$CA$7:$CN$33000,12,FALSE),"")</f>
        <v/>
      </c>
      <c r="U146" s="1" t="str">
        <f>IF(L146&lt;=$P$3,VLOOKUP(L146,Cs!$CA$7:$CN$33000,5,FALSE),"")</f>
        <v/>
      </c>
      <c r="V146" s="1" t="str">
        <f>IF(L146&lt;=$P$3,VLOOKUP(L146,Cs!$CA$7:$CN$33000,6,FALSE),"")</f>
        <v/>
      </c>
      <c r="W146" s="1" t="str">
        <f>IF(L146&lt;=$P$3,VLOOKUP(L146,Cs!$CA$7:$CN$33000,7,FALSE),"")</f>
        <v/>
      </c>
    </row>
    <row r="147" spans="1:23" x14ac:dyDescent="0.25">
      <c r="A147" s="1" t="str">
        <f t="shared" si="31"/>
        <v/>
      </c>
      <c r="B147" s="4" t="str">
        <f t="shared" si="32"/>
        <v/>
      </c>
      <c r="C147" s="1" t="str">
        <f>TRIM(IF(L147&lt;=$P$3,VLOOKUP(L147,Cs!$CA$7:$CN$33000,13,FALSE),""))</f>
        <v/>
      </c>
      <c r="D147" s="1" t="str">
        <f>TRIM(IF(L147&lt;=$P$3,VLOOKUP(L147,Cs!$CA$7:$CN$33000,14,FALSE),""))</f>
        <v/>
      </c>
      <c r="E147" s="1" t="str">
        <f t="shared" si="33"/>
        <v/>
      </c>
      <c r="F147" s="19" t="str">
        <f t="shared" si="34"/>
        <v/>
      </c>
      <c r="G147" s="19" t="str">
        <f t="shared" si="35"/>
        <v/>
      </c>
      <c r="H147" s="19" t="str">
        <f>IF(AND(N147&lt;&gt;N148,N147&lt;&gt;" "),SUM($F$139:F147)-SUM($G$139:G147),IF(L146=$P$3,H146,""))</f>
        <v/>
      </c>
      <c r="I147" s="13" t="str">
        <f t="shared" si="30"/>
        <v/>
      </c>
      <c r="L147" s="1">
        <f t="shared" si="36"/>
        <v>131</v>
      </c>
      <c r="N147" s="4" t="str">
        <f>IF(L147&lt;=$P$3,VLOOKUP(L147,Cs!$CA$7:$CN$33000,3,FALSE),IF(L146=$P$3," ",""))</f>
        <v/>
      </c>
      <c r="O147" s="1" t="str">
        <f>IF(L147&lt;=$P$3,VLOOKUP(L147,Cs!$CA$7:$CN$33000,8,FALSE),"")</f>
        <v/>
      </c>
      <c r="R147" s="4" t="str">
        <f>IF(L147&lt;=$P$3,IF(VLOOKUP(L147,Cs!$CA$7:$CN$33000,10,FALSE)&lt;&gt;0,VLOOKUP(L147,Cs!$CA$7:$CN$33000,10,FALSE),""),"")</f>
        <v/>
      </c>
      <c r="S147" s="1" t="str">
        <f>IF(L147&lt;=$P$3,VLOOKUP(L147,Cs!$CA$7:$CN$33000,11,FALSE),"")</f>
        <v/>
      </c>
      <c r="T147" s="1" t="str">
        <f>IF(L147&lt;=$P$3,VLOOKUP(L147,Cs!$CA$7:$CN$33000,12,FALSE),"")</f>
        <v/>
      </c>
      <c r="U147" s="1" t="str">
        <f>IF(L147&lt;=$P$3,VLOOKUP(L147,Cs!$CA$7:$CN$33000,5,FALSE),"")</f>
        <v/>
      </c>
      <c r="V147" s="1" t="str">
        <f>IF(L147&lt;=$P$3,VLOOKUP(L147,Cs!$CA$7:$CN$33000,6,FALSE),"")</f>
        <v/>
      </c>
      <c r="W147" s="1" t="str">
        <f>IF(L147&lt;=$P$3,VLOOKUP(L147,Cs!$CA$7:$CN$33000,7,FALSE),"")</f>
        <v/>
      </c>
    </row>
    <row r="148" spans="1:23" x14ac:dyDescent="0.25">
      <c r="A148" s="1" t="str">
        <f t="shared" si="31"/>
        <v/>
      </c>
      <c r="B148" s="4" t="str">
        <f t="shared" si="32"/>
        <v/>
      </c>
      <c r="C148" s="1" t="str">
        <f>TRIM(IF(L148&lt;=$P$3,VLOOKUP(L148,Cs!$CA$7:$CN$33000,13,FALSE),""))</f>
        <v/>
      </c>
      <c r="D148" s="1" t="str">
        <f>TRIM(IF(L148&lt;=$P$3,VLOOKUP(L148,Cs!$CA$7:$CN$33000,14,FALSE),""))</f>
        <v/>
      </c>
      <c r="E148" s="1" t="str">
        <f t="shared" si="33"/>
        <v/>
      </c>
      <c r="F148" s="19" t="str">
        <f t="shared" si="34"/>
        <v/>
      </c>
      <c r="G148" s="19" t="str">
        <f t="shared" si="35"/>
        <v/>
      </c>
      <c r="H148" s="19" t="str">
        <f>IF(AND(N148&lt;&gt;N149,N148&lt;&gt;" "),SUM($F$139:F148)-SUM($G$139:G148),IF(L147=$P$3,H147,""))</f>
        <v/>
      </c>
      <c r="I148" s="13" t="str">
        <f t="shared" si="30"/>
        <v/>
      </c>
      <c r="L148" s="1">
        <f t="shared" si="36"/>
        <v>132</v>
      </c>
      <c r="N148" s="4" t="str">
        <f>IF(L148&lt;=$P$3,VLOOKUP(L148,Cs!$CA$7:$CN$33000,3,FALSE),IF(L147=$P$3," ",""))</f>
        <v/>
      </c>
      <c r="O148" s="1" t="str">
        <f>IF(L148&lt;=$P$3,VLOOKUP(L148,Cs!$CA$7:$CN$33000,8,FALSE),"")</f>
        <v/>
      </c>
      <c r="R148" s="4" t="str">
        <f>IF(L148&lt;=$P$3,IF(VLOOKUP(L148,Cs!$CA$7:$CN$33000,10,FALSE)&lt;&gt;0,VLOOKUP(L148,Cs!$CA$7:$CN$33000,10,FALSE),""),"")</f>
        <v/>
      </c>
      <c r="S148" s="1" t="str">
        <f>IF(L148&lt;=$P$3,VLOOKUP(L148,Cs!$CA$7:$CN$33000,11,FALSE),"")</f>
        <v/>
      </c>
      <c r="T148" s="1" t="str">
        <f>IF(L148&lt;=$P$3,VLOOKUP(L148,Cs!$CA$7:$CN$33000,12,FALSE),"")</f>
        <v/>
      </c>
      <c r="U148" s="1" t="str">
        <f>IF(L148&lt;=$P$3,VLOOKUP(L148,Cs!$CA$7:$CN$33000,5,FALSE),"")</f>
        <v/>
      </c>
      <c r="V148" s="1" t="str">
        <f>IF(L148&lt;=$P$3,VLOOKUP(L148,Cs!$CA$7:$CN$33000,6,FALSE),"")</f>
        <v/>
      </c>
      <c r="W148" s="1" t="str">
        <f>IF(L148&lt;=$P$3,VLOOKUP(L148,Cs!$CA$7:$CN$33000,7,FALSE),"")</f>
        <v/>
      </c>
    </row>
    <row r="149" spans="1:23" x14ac:dyDescent="0.25">
      <c r="A149" s="1" t="str">
        <f t="shared" si="31"/>
        <v/>
      </c>
      <c r="B149" s="4" t="str">
        <f t="shared" si="32"/>
        <v/>
      </c>
      <c r="C149" s="1" t="str">
        <f>TRIM(IF(L149&lt;=$P$3,VLOOKUP(L149,Cs!$CA$7:$CN$33000,13,FALSE),""))</f>
        <v/>
      </c>
      <c r="D149" s="1" t="str">
        <f>TRIM(IF(L149&lt;=$P$3,VLOOKUP(L149,Cs!$CA$7:$CN$33000,14,FALSE),""))</f>
        <v/>
      </c>
      <c r="E149" s="1" t="str">
        <f t="shared" si="33"/>
        <v/>
      </c>
      <c r="F149" s="19" t="str">
        <f t="shared" si="34"/>
        <v/>
      </c>
      <c r="G149" s="19" t="str">
        <f t="shared" si="35"/>
        <v/>
      </c>
      <c r="H149" s="19" t="str">
        <f>IF(AND(N149&lt;&gt;N150,N149&lt;&gt;" "),SUM($F$139:F149)-SUM($G$139:G149),IF(L148=$P$3,H148,""))</f>
        <v/>
      </c>
      <c r="I149" s="13" t="str">
        <f t="shared" si="30"/>
        <v/>
      </c>
      <c r="L149" s="1">
        <f t="shared" si="36"/>
        <v>133</v>
      </c>
      <c r="N149" s="4" t="str">
        <f>IF(L149&lt;=$P$3,VLOOKUP(L149,Cs!$CA$7:$CN$33000,3,FALSE),IF(L148=$P$3," ",""))</f>
        <v/>
      </c>
      <c r="O149" s="1" t="str">
        <f>IF(L149&lt;=$P$3,VLOOKUP(L149,Cs!$CA$7:$CN$33000,8,FALSE),"")</f>
        <v/>
      </c>
      <c r="R149" s="4" t="str">
        <f>IF(L149&lt;=$P$3,IF(VLOOKUP(L149,Cs!$CA$7:$CN$33000,10,FALSE)&lt;&gt;0,VLOOKUP(L149,Cs!$CA$7:$CN$33000,10,FALSE),""),"")</f>
        <v/>
      </c>
      <c r="S149" s="1" t="str">
        <f>IF(L149&lt;=$P$3,VLOOKUP(L149,Cs!$CA$7:$CN$33000,11,FALSE),"")</f>
        <v/>
      </c>
      <c r="T149" s="1" t="str">
        <f>IF(L149&lt;=$P$3,VLOOKUP(L149,Cs!$CA$7:$CN$33000,12,FALSE),"")</f>
        <v/>
      </c>
      <c r="U149" s="1" t="str">
        <f>IF(L149&lt;=$P$3,VLOOKUP(L149,Cs!$CA$7:$CN$33000,5,FALSE),"")</f>
        <v/>
      </c>
      <c r="V149" s="1" t="str">
        <f>IF(L149&lt;=$P$3,VLOOKUP(L149,Cs!$CA$7:$CN$33000,6,FALSE),"")</f>
        <v/>
      </c>
      <c r="W149" s="1" t="str">
        <f>IF(L149&lt;=$P$3,VLOOKUP(L149,Cs!$CA$7:$CN$33000,7,FALSE),"")</f>
        <v/>
      </c>
    </row>
    <row r="150" spans="1:23" x14ac:dyDescent="0.25">
      <c r="A150" s="1" t="str">
        <f t="shared" si="31"/>
        <v/>
      </c>
      <c r="B150" s="4" t="str">
        <f t="shared" si="32"/>
        <v/>
      </c>
      <c r="C150" s="1" t="str">
        <f>TRIM(IF(L150&lt;=$P$3,VLOOKUP(L150,Cs!$CA$7:$CN$33000,13,FALSE),""))</f>
        <v/>
      </c>
      <c r="D150" s="1" t="str">
        <f>TRIM(IF(L150&lt;=$P$3,VLOOKUP(L150,Cs!$CA$7:$CN$33000,14,FALSE),""))</f>
        <v/>
      </c>
      <c r="E150" s="1" t="str">
        <f t="shared" si="33"/>
        <v/>
      </c>
      <c r="F150" s="19" t="str">
        <f t="shared" si="34"/>
        <v/>
      </c>
      <c r="G150" s="19" t="str">
        <f t="shared" si="35"/>
        <v/>
      </c>
      <c r="H150" s="19" t="str">
        <f>IF(AND(N150&lt;&gt;N151,N150&lt;&gt;" "),SUM($F$139:F150)-SUM($G$139:G150),IF(L149=$P$3,H149,""))</f>
        <v/>
      </c>
      <c r="I150" s="13" t="str">
        <f t="shared" si="30"/>
        <v/>
      </c>
      <c r="L150" s="1">
        <f t="shared" si="36"/>
        <v>134</v>
      </c>
      <c r="N150" s="4" t="str">
        <f>IF(L150&lt;=$P$3,VLOOKUP(L150,Cs!$CA$7:$CN$33000,3,FALSE),IF(L149=$P$3," ",""))</f>
        <v/>
      </c>
      <c r="O150" s="1" t="str">
        <f>IF(L150&lt;=$P$3,VLOOKUP(L150,Cs!$CA$7:$CN$33000,8,FALSE),"")</f>
        <v/>
      </c>
      <c r="R150" s="4" t="str">
        <f>IF(L150&lt;=$P$3,IF(VLOOKUP(L150,Cs!$CA$7:$CN$33000,10,FALSE)&lt;&gt;0,VLOOKUP(L150,Cs!$CA$7:$CN$33000,10,FALSE),""),"")</f>
        <v/>
      </c>
      <c r="S150" s="1" t="str">
        <f>IF(L150&lt;=$P$3,VLOOKUP(L150,Cs!$CA$7:$CN$33000,11,FALSE),"")</f>
        <v/>
      </c>
      <c r="T150" s="1" t="str">
        <f>IF(L150&lt;=$P$3,VLOOKUP(L150,Cs!$CA$7:$CN$33000,12,FALSE),"")</f>
        <v/>
      </c>
      <c r="U150" s="1" t="str">
        <f>IF(L150&lt;=$P$3,VLOOKUP(L150,Cs!$CA$7:$CN$33000,5,FALSE),"")</f>
        <v/>
      </c>
      <c r="V150" s="1" t="str">
        <f>IF(L150&lt;=$P$3,VLOOKUP(L150,Cs!$CA$7:$CN$33000,6,FALSE),"")</f>
        <v/>
      </c>
      <c r="W150" s="1" t="str">
        <f>IF(L150&lt;=$P$3,VLOOKUP(L150,Cs!$CA$7:$CN$33000,7,FALSE),"")</f>
        <v/>
      </c>
    </row>
    <row r="151" spans="1:23" x14ac:dyDescent="0.25">
      <c r="A151" s="1" t="str">
        <f t="shared" si="31"/>
        <v/>
      </c>
      <c r="B151" s="4" t="str">
        <f t="shared" si="32"/>
        <v/>
      </c>
      <c r="C151" s="1" t="str">
        <f>TRIM(IF(L151&lt;=$P$3,VLOOKUP(L151,Cs!$CA$7:$CN$33000,13,FALSE),""))</f>
        <v/>
      </c>
      <c r="D151" s="1" t="str">
        <f>TRIM(IF(L151&lt;=$P$3,VLOOKUP(L151,Cs!$CA$7:$CN$33000,14,FALSE),""))</f>
        <v/>
      </c>
      <c r="E151" s="1" t="str">
        <f t="shared" si="33"/>
        <v/>
      </c>
      <c r="F151" s="19" t="str">
        <f t="shared" si="34"/>
        <v/>
      </c>
      <c r="G151" s="19" t="str">
        <f t="shared" si="35"/>
        <v/>
      </c>
      <c r="H151" s="19" t="str">
        <f>IF(AND(N151&lt;&gt;N152,N151&lt;&gt;" "),SUM($F$139:F151)-SUM($G$139:G151),IF(L150=$P$3,H150,""))</f>
        <v/>
      </c>
      <c r="I151" s="13" t="str">
        <f t="shared" si="30"/>
        <v/>
      </c>
      <c r="L151" s="1">
        <f t="shared" si="36"/>
        <v>135</v>
      </c>
      <c r="N151" s="4" t="str">
        <f>IF(L151&lt;=$P$3,VLOOKUP(L151,Cs!$CA$7:$CN$33000,3,FALSE),IF(L150=$P$3," ",""))</f>
        <v/>
      </c>
      <c r="O151" s="1" t="str">
        <f>IF(L151&lt;=$P$3,VLOOKUP(L151,Cs!$CA$7:$CN$33000,8,FALSE),"")</f>
        <v/>
      </c>
      <c r="R151" s="4" t="str">
        <f>IF(L151&lt;=$P$3,IF(VLOOKUP(L151,Cs!$CA$7:$CN$33000,10,FALSE)&lt;&gt;0,VLOOKUP(L151,Cs!$CA$7:$CN$33000,10,FALSE),""),"")</f>
        <v/>
      </c>
      <c r="S151" s="1" t="str">
        <f>IF(L151&lt;=$P$3,VLOOKUP(L151,Cs!$CA$7:$CN$33000,11,FALSE),"")</f>
        <v/>
      </c>
      <c r="T151" s="1" t="str">
        <f>IF(L151&lt;=$P$3,VLOOKUP(L151,Cs!$CA$7:$CN$33000,12,FALSE),"")</f>
        <v/>
      </c>
      <c r="U151" s="1" t="str">
        <f>IF(L151&lt;=$P$3,VLOOKUP(L151,Cs!$CA$7:$CN$33000,5,FALSE),"")</f>
        <v/>
      </c>
      <c r="V151" s="1" t="str">
        <f>IF(L151&lt;=$P$3,VLOOKUP(L151,Cs!$CA$7:$CN$33000,6,FALSE),"")</f>
        <v/>
      </c>
      <c r="W151" s="1" t="str">
        <f>IF(L151&lt;=$P$3,VLOOKUP(L151,Cs!$CA$7:$CN$33000,7,FALSE),"")</f>
        <v/>
      </c>
    </row>
    <row r="152" spans="1:23" x14ac:dyDescent="0.25">
      <c r="A152" s="1" t="str">
        <f t="shared" si="31"/>
        <v/>
      </c>
      <c r="B152" s="4" t="str">
        <f t="shared" si="32"/>
        <v/>
      </c>
      <c r="C152" s="1" t="str">
        <f>TRIM(IF(L152&lt;=$P$3,VLOOKUP(L152,Cs!$CA$7:$CN$33000,13,FALSE),""))</f>
        <v/>
      </c>
      <c r="D152" s="1" t="str">
        <f>TRIM(IF(L152&lt;=$P$3,VLOOKUP(L152,Cs!$CA$7:$CN$33000,14,FALSE),""))</f>
        <v/>
      </c>
      <c r="E152" s="1" t="str">
        <f t="shared" si="33"/>
        <v/>
      </c>
      <c r="F152" s="19" t="str">
        <f t="shared" si="34"/>
        <v/>
      </c>
      <c r="G152" s="19" t="str">
        <f t="shared" si="35"/>
        <v/>
      </c>
      <c r="H152" s="19" t="str">
        <f>IF(AND(N152&lt;&gt;N153,N152&lt;&gt;" "),SUM($F$139:F152)-SUM($G$139:G152),IF(L151=$P$3,H151,""))</f>
        <v/>
      </c>
      <c r="I152" s="13" t="str">
        <f t="shared" si="30"/>
        <v/>
      </c>
      <c r="L152" s="1">
        <f t="shared" si="36"/>
        <v>136</v>
      </c>
      <c r="N152" s="4" t="str">
        <f>IF(L152&lt;=$P$3,VLOOKUP(L152,Cs!$CA$7:$CN$33000,3,FALSE),IF(L151=$P$3," ",""))</f>
        <v/>
      </c>
      <c r="O152" s="1" t="str">
        <f>IF(L152&lt;=$P$3,VLOOKUP(L152,Cs!$CA$7:$CN$33000,8,FALSE),"")</f>
        <v/>
      </c>
      <c r="R152" s="4" t="str">
        <f>IF(L152&lt;=$P$3,IF(VLOOKUP(L152,Cs!$CA$7:$CN$33000,10,FALSE)&lt;&gt;0,VLOOKUP(L152,Cs!$CA$7:$CN$33000,10,FALSE),""),"")</f>
        <v/>
      </c>
      <c r="S152" s="1" t="str">
        <f>IF(L152&lt;=$P$3,VLOOKUP(L152,Cs!$CA$7:$CN$33000,11,FALSE),"")</f>
        <v/>
      </c>
      <c r="T152" s="1" t="str">
        <f>IF(L152&lt;=$P$3,VLOOKUP(L152,Cs!$CA$7:$CN$33000,12,FALSE),"")</f>
        <v/>
      </c>
      <c r="U152" s="1" t="str">
        <f>IF(L152&lt;=$P$3,VLOOKUP(L152,Cs!$CA$7:$CN$33000,5,FALSE),"")</f>
        <v/>
      </c>
      <c r="V152" s="1" t="str">
        <f>IF(L152&lt;=$P$3,VLOOKUP(L152,Cs!$CA$7:$CN$33000,6,FALSE),"")</f>
        <v/>
      </c>
      <c r="W152" s="1" t="str">
        <f>IF(L152&lt;=$P$3,VLOOKUP(L152,Cs!$CA$7:$CN$33000,7,FALSE),"")</f>
        <v/>
      </c>
    </row>
    <row r="153" spans="1:23" x14ac:dyDescent="0.25">
      <c r="A153" s="1" t="str">
        <f t="shared" si="31"/>
        <v/>
      </c>
      <c r="B153" s="4" t="str">
        <f t="shared" si="32"/>
        <v/>
      </c>
      <c r="C153" s="1" t="str">
        <f>TRIM(IF(L153&lt;=$P$3,VLOOKUP(L153,Cs!$CA$7:$CN$33000,13,FALSE),""))</f>
        <v/>
      </c>
      <c r="D153" s="1" t="str">
        <f>TRIM(IF(L153&lt;=$P$3,VLOOKUP(L153,Cs!$CA$7:$CN$33000,14,FALSE),""))</f>
        <v/>
      </c>
      <c r="E153" s="1" t="str">
        <f t="shared" si="33"/>
        <v/>
      </c>
      <c r="F153" s="19" t="str">
        <f t="shared" si="34"/>
        <v/>
      </c>
      <c r="G153" s="19" t="str">
        <f t="shared" si="35"/>
        <v/>
      </c>
      <c r="H153" s="19" t="str">
        <f>IF(AND(N153&lt;&gt;N154,N153&lt;&gt;" "),SUM($F$139:F153)-SUM($G$139:G153),IF(L152=$P$3,H152,""))</f>
        <v/>
      </c>
      <c r="I153" s="13" t="str">
        <f t="shared" si="30"/>
        <v/>
      </c>
      <c r="L153" s="1">
        <f t="shared" si="36"/>
        <v>137</v>
      </c>
      <c r="N153" s="4" t="str">
        <f>IF(L153&lt;=$P$3,VLOOKUP(L153,Cs!$CA$7:$CN$33000,3,FALSE),IF(L152=$P$3," ",""))</f>
        <v/>
      </c>
      <c r="O153" s="1" t="str">
        <f>IF(L153&lt;=$P$3,VLOOKUP(L153,Cs!$CA$7:$CN$33000,8,FALSE),"")</f>
        <v/>
      </c>
      <c r="R153" s="4" t="str">
        <f>IF(L153&lt;=$P$3,IF(VLOOKUP(L153,Cs!$CA$7:$CN$33000,10,FALSE)&lt;&gt;0,VLOOKUP(L153,Cs!$CA$7:$CN$33000,10,FALSE),""),"")</f>
        <v/>
      </c>
      <c r="S153" s="1" t="str">
        <f>IF(L153&lt;=$P$3,VLOOKUP(L153,Cs!$CA$7:$CN$33000,11,FALSE),"")</f>
        <v/>
      </c>
      <c r="T153" s="1" t="str">
        <f>IF(L153&lt;=$P$3,VLOOKUP(L153,Cs!$CA$7:$CN$33000,12,FALSE),"")</f>
        <v/>
      </c>
      <c r="U153" s="1" t="str">
        <f>IF(L153&lt;=$P$3,VLOOKUP(L153,Cs!$CA$7:$CN$33000,5,FALSE),"")</f>
        <v/>
      </c>
      <c r="V153" s="1" t="str">
        <f>IF(L153&lt;=$P$3,VLOOKUP(L153,Cs!$CA$7:$CN$33000,6,FALSE),"")</f>
        <v/>
      </c>
      <c r="W153" s="1" t="str">
        <f>IF(L153&lt;=$P$3,VLOOKUP(L153,Cs!$CA$7:$CN$33000,7,FALSE),"")</f>
        <v/>
      </c>
    </row>
    <row r="154" spans="1:23" x14ac:dyDescent="0.25">
      <c r="A154" s="1" t="str">
        <f t="shared" si="31"/>
        <v/>
      </c>
      <c r="B154" s="4" t="str">
        <f t="shared" si="32"/>
        <v/>
      </c>
      <c r="C154" s="1" t="str">
        <f>TRIM(IF(L154&lt;=$P$3,VLOOKUP(L154,Cs!$CA$7:$CN$33000,13,FALSE),""))</f>
        <v/>
      </c>
      <c r="D154" s="1" t="str">
        <f>TRIM(IF(L154&lt;=$P$3,VLOOKUP(L154,Cs!$CA$7:$CN$33000,14,FALSE),""))</f>
        <v/>
      </c>
      <c r="E154" s="1" t="str">
        <f t="shared" si="33"/>
        <v/>
      </c>
      <c r="F154" s="19" t="str">
        <f t="shared" si="34"/>
        <v/>
      </c>
      <c r="G154" s="19" t="str">
        <f t="shared" si="35"/>
        <v/>
      </c>
      <c r="H154" s="19" t="str">
        <f>IF(AND(N154&lt;&gt;N155,N154&lt;&gt;" "),SUM($F$139:F154)-SUM($G$139:G154),IF(L153=$P$3,H153,""))</f>
        <v/>
      </c>
      <c r="I154" s="13" t="str">
        <f t="shared" si="30"/>
        <v/>
      </c>
      <c r="L154" s="1">
        <f t="shared" si="36"/>
        <v>138</v>
      </c>
      <c r="N154" s="4" t="str">
        <f>IF(L154&lt;=$P$3,VLOOKUP(L154,Cs!$CA$7:$CN$33000,3,FALSE),IF(L153=$P$3," ",""))</f>
        <v/>
      </c>
      <c r="O154" s="1" t="str">
        <f>IF(L154&lt;=$P$3,VLOOKUP(L154,Cs!$CA$7:$CN$33000,8,FALSE),"")</f>
        <v/>
      </c>
      <c r="R154" s="4" t="str">
        <f>IF(L154&lt;=$P$3,IF(VLOOKUP(L154,Cs!$CA$7:$CN$33000,10,FALSE)&lt;&gt;0,VLOOKUP(L154,Cs!$CA$7:$CN$33000,10,FALSE),""),"")</f>
        <v/>
      </c>
      <c r="S154" s="1" t="str">
        <f>IF(L154&lt;=$P$3,VLOOKUP(L154,Cs!$CA$7:$CN$33000,11,FALSE),"")</f>
        <v/>
      </c>
      <c r="T154" s="1" t="str">
        <f>IF(L154&lt;=$P$3,VLOOKUP(L154,Cs!$CA$7:$CN$33000,12,FALSE),"")</f>
        <v/>
      </c>
      <c r="U154" s="1" t="str">
        <f>IF(L154&lt;=$P$3,VLOOKUP(L154,Cs!$CA$7:$CN$33000,5,FALSE),"")</f>
        <v/>
      </c>
      <c r="V154" s="1" t="str">
        <f>IF(L154&lt;=$P$3,VLOOKUP(L154,Cs!$CA$7:$CN$33000,6,FALSE),"")</f>
        <v/>
      </c>
      <c r="W154" s="1" t="str">
        <f>IF(L154&lt;=$P$3,VLOOKUP(L154,Cs!$CA$7:$CN$33000,7,FALSE),"")</f>
        <v/>
      </c>
    </row>
    <row r="155" spans="1:23" x14ac:dyDescent="0.25">
      <c r="A155" s="1" t="str">
        <f t="shared" si="31"/>
        <v/>
      </c>
      <c r="B155" s="4" t="str">
        <f t="shared" si="32"/>
        <v/>
      </c>
      <c r="C155" s="1" t="str">
        <f>TRIM(IF(L155&lt;=$P$3,VLOOKUP(L155,Cs!$CA$7:$CN$33000,13,FALSE),""))</f>
        <v/>
      </c>
      <c r="D155" s="1" t="str">
        <f>TRIM(IF(L155&lt;=$P$3,VLOOKUP(L155,Cs!$CA$7:$CN$33000,14,FALSE),""))</f>
        <v/>
      </c>
      <c r="E155" s="1" t="str">
        <f t="shared" si="33"/>
        <v/>
      </c>
      <c r="F155" s="19" t="str">
        <f t="shared" si="34"/>
        <v/>
      </c>
      <c r="G155" s="19" t="str">
        <f t="shared" si="35"/>
        <v/>
      </c>
      <c r="H155" s="19" t="str">
        <f>IF(AND(N155&lt;&gt;N156,N155&lt;&gt;" "),SUM($F$139:F155)-SUM($G$139:G155),IF(L154=$P$3,H154,""))</f>
        <v/>
      </c>
      <c r="I155" s="13" t="str">
        <f t="shared" si="30"/>
        <v/>
      </c>
      <c r="L155" s="1">
        <f t="shared" si="36"/>
        <v>139</v>
      </c>
      <c r="N155" s="4" t="str">
        <f>IF(L155&lt;=$P$3,VLOOKUP(L155,Cs!$CA$7:$CN$33000,3,FALSE),IF(L154=$P$3," ",""))</f>
        <v/>
      </c>
      <c r="O155" s="1" t="str">
        <f>IF(L155&lt;=$P$3,VLOOKUP(L155,Cs!$CA$7:$CN$33000,8,FALSE),"")</f>
        <v/>
      </c>
      <c r="R155" s="4" t="str">
        <f>IF(L155&lt;=$P$3,IF(VLOOKUP(L155,Cs!$CA$7:$CN$33000,10,FALSE)&lt;&gt;0,VLOOKUP(L155,Cs!$CA$7:$CN$33000,10,FALSE),""),"")</f>
        <v/>
      </c>
      <c r="S155" s="1" t="str">
        <f>IF(L155&lt;=$P$3,VLOOKUP(L155,Cs!$CA$7:$CN$33000,11,FALSE),"")</f>
        <v/>
      </c>
      <c r="T155" s="1" t="str">
        <f>IF(L155&lt;=$P$3,VLOOKUP(L155,Cs!$CA$7:$CN$33000,12,FALSE),"")</f>
        <v/>
      </c>
      <c r="U155" s="1" t="str">
        <f>IF(L155&lt;=$P$3,VLOOKUP(L155,Cs!$CA$7:$CN$33000,5,FALSE),"")</f>
        <v/>
      </c>
      <c r="V155" s="1" t="str">
        <f>IF(L155&lt;=$P$3,VLOOKUP(L155,Cs!$CA$7:$CN$33000,6,FALSE),"")</f>
        <v/>
      </c>
      <c r="W155" s="1" t="str">
        <f>IF(L155&lt;=$P$3,VLOOKUP(L155,Cs!$CA$7:$CN$33000,7,FALSE),"")</f>
        <v/>
      </c>
    </row>
    <row r="156" spans="1:23" x14ac:dyDescent="0.25">
      <c r="A156" s="1" t="str">
        <f t="shared" si="31"/>
        <v/>
      </c>
      <c r="B156" s="4" t="str">
        <f t="shared" si="32"/>
        <v/>
      </c>
      <c r="C156" s="1" t="str">
        <f>TRIM(IF(L156&lt;=$P$3,VLOOKUP(L156,Cs!$CA$7:$CN$33000,13,FALSE),""))</f>
        <v/>
      </c>
      <c r="D156" s="1" t="str">
        <f>TRIM(IF(L156&lt;=$P$3,VLOOKUP(L156,Cs!$CA$7:$CN$33000,14,FALSE),""))</f>
        <v/>
      </c>
      <c r="E156" s="1" t="str">
        <f t="shared" si="33"/>
        <v/>
      </c>
      <c r="F156" s="19" t="str">
        <f t="shared" si="34"/>
        <v/>
      </c>
      <c r="G156" s="19" t="str">
        <f t="shared" si="35"/>
        <v/>
      </c>
      <c r="H156" s="19" t="str">
        <f>IF(AND(N156&lt;&gt;N157,N156&lt;&gt;" "),SUM($F$139:F156)-SUM($G$139:G156),IF(L155=$P$3,H155,""))</f>
        <v/>
      </c>
      <c r="I156" s="13" t="str">
        <f t="shared" si="30"/>
        <v/>
      </c>
      <c r="L156" s="1">
        <f t="shared" si="36"/>
        <v>140</v>
      </c>
      <c r="N156" s="4" t="str">
        <f>IF(L156&lt;=$P$3,VLOOKUP(L156,Cs!$CA$7:$CN$33000,3,FALSE),IF(L155=$P$3," ",""))</f>
        <v/>
      </c>
      <c r="O156" s="1" t="str">
        <f>IF(L156&lt;=$P$3,VLOOKUP(L156,Cs!$CA$7:$CN$33000,8,FALSE),"")</f>
        <v/>
      </c>
      <c r="R156" s="4" t="str">
        <f>IF(L156&lt;=$P$3,IF(VLOOKUP(L156,Cs!$CA$7:$CN$33000,10,FALSE)&lt;&gt;0,VLOOKUP(L156,Cs!$CA$7:$CN$33000,10,FALSE),""),"")</f>
        <v/>
      </c>
      <c r="S156" s="1" t="str">
        <f>IF(L156&lt;=$P$3,VLOOKUP(L156,Cs!$CA$7:$CN$33000,11,FALSE),"")</f>
        <v/>
      </c>
      <c r="T156" s="1" t="str">
        <f>IF(L156&lt;=$P$3,VLOOKUP(L156,Cs!$CA$7:$CN$33000,12,FALSE),"")</f>
        <v/>
      </c>
      <c r="U156" s="1" t="str">
        <f>IF(L156&lt;=$P$3,VLOOKUP(L156,Cs!$CA$7:$CN$33000,5,FALSE),"")</f>
        <v/>
      </c>
      <c r="V156" s="1" t="str">
        <f>IF(L156&lt;=$P$3,VLOOKUP(L156,Cs!$CA$7:$CN$33000,6,FALSE),"")</f>
        <v/>
      </c>
      <c r="W156" s="1" t="str">
        <f>IF(L156&lt;=$P$3,VLOOKUP(L156,Cs!$CA$7:$CN$33000,7,FALSE),"")</f>
        <v/>
      </c>
    </row>
    <row r="157" spans="1:23" x14ac:dyDescent="0.25">
      <c r="A157" s="1" t="str">
        <f t="shared" si="31"/>
        <v/>
      </c>
      <c r="B157" s="4" t="str">
        <f t="shared" si="32"/>
        <v/>
      </c>
      <c r="C157" s="1" t="str">
        <f>TRIM(IF(L157&lt;=$P$3,VLOOKUP(L157,Cs!$CA$7:$CN$33000,13,FALSE),""))</f>
        <v/>
      </c>
      <c r="D157" s="1" t="str">
        <f>TRIM(IF(L157&lt;=$P$3,VLOOKUP(L157,Cs!$CA$7:$CN$33000,14,FALSE),""))</f>
        <v/>
      </c>
      <c r="E157" s="1" t="str">
        <f t="shared" si="33"/>
        <v/>
      </c>
      <c r="F157" s="19" t="str">
        <f t="shared" si="34"/>
        <v/>
      </c>
      <c r="G157" s="19" t="str">
        <f t="shared" si="35"/>
        <v/>
      </c>
      <c r="H157" s="19" t="str">
        <f>IF(AND(N157&lt;&gt;N158,N157&lt;&gt;" "),SUM($F$139:F157)-SUM($G$139:G157),IF(L156=$P$3,H156,""))</f>
        <v/>
      </c>
      <c r="I157" s="13" t="str">
        <f t="shared" si="30"/>
        <v/>
      </c>
      <c r="L157" s="1">
        <f t="shared" si="36"/>
        <v>141</v>
      </c>
      <c r="N157" s="4" t="str">
        <f>IF(L157&lt;=$P$3,VLOOKUP(L157,Cs!$CA$7:$CN$33000,3,FALSE),IF(L156=$P$3," ",""))</f>
        <v/>
      </c>
      <c r="O157" s="1" t="str">
        <f>IF(L157&lt;=$P$3,VLOOKUP(L157,Cs!$CA$7:$CN$33000,8,FALSE),"")</f>
        <v/>
      </c>
      <c r="R157" s="4" t="str">
        <f>IF(L157&lt;=$P$3,IF(VLOOKUP(L157,Cs!$CA$7:$CN$33000,10,FALSE)&lt;&gt;0,VLOOKUP(L157,Cs!$CA$7:$CN$33000,10,FALSE),""),"")</f>
        <v/>
      </c>
      <c r="S157" s="1" t="str">
        <f>IF(L157&lt;=$P$3,VLOOKUP(L157,Cs!$CA$7:$CN$33000,11,FALSE),"")</f>
        <v/>
      </c>
      <c r="T157" s="1" t="str">
        <f>IF(L157&lt;=$P$3,VLOOKUP(L157,Cs!$CA$7:$CN$33000,12,FALSE),"")</f>
        <v/>
      </c>
      <c r="U157" s="1" t="str">
        <f>IF(L157&lt;=$P$3,VLOOKUP(L157,Cs!$CA$7:$CN$33000,5,FALSE),"")</f>
        <v/>
      </c>
      <c r="V157" s="1" t="str">
        <f>IF(L157&lt;=$P$3,VLOOKUP(L157,Cs!$CA$7:$CN$33000,6,FALSE),"")</f>
        <v/>
      </c>
      <c r="W157" s="1" t="str">
        <f>IF(L157&lt;=$P$3,VLOOKUP(L157,Cs!$CA$7:$CN$33000,7,FALSE),"")</f>
        <v/>
      </c>
    </row>
    <row r="158" spans="1:23" x14ac:dyDescent="0.25">
      <c r="A158" s="1" t="str">
        <f t="shared" si="31"/>
        <v/>
      </c>
      <c r="B158" s="4" t="str">
        <f t="shared" si="32"/>
        <v/>
      </c>
      <c r="C158" s="1" t="str">
        <f>TRIM(IF(L158&lt;=$P$3,VLOOKUP(L158,Cs!$CA$7:$CN$33000,13,FALSE),""))</f>
        <v/>
      </c>
      <c r="D158" s="1" t="str">
        <f>TRIM(IF(L158&lt;=$P$3,VLOOKUP(L158,Cs!$CA$7:$CN$33000,14,FALSE),""))</f>
        <v/>
      </c>
      <c r="E158" s="1" t="str">
        <f t="shared" si="33"/>
        <v/>
      </c>
      <c r="F158" s="19" t="str">
        <f t="shared" si="34"/>
        <v/>
      </c>
      <c r="G158" s="19" t="str">
        <f t="shared" si="35"/>
        <v/>
      </c>
      <c r="H158" s="19" t="str">
        <f>IF(AND(N158&lt;&gt;N159,N158&lt;&gt;" "),SUM($F$139:F158)-SUM($G$139:G158),IF(L157=$P$3,H157,""))</f>
        <v/>
      </c>
      <c r="I158" s="13" t="str">
        <f t="shared" si="30"/>
        <v/>
      </c>
      <c r="L158" s="1">
        <f t="shared" si="36"/>
        <v>142</v>
      </c>
      <c r="N158" s="4" t="str">
        <f>IF(L158&lt;=$P$3,VLOOKUP(L158,Cs!$CA$7:$CN$33000,3,FALSE),IF(L157=$P$3," ",""))</f>
        <v/>
      </c>
      <c r="O158" s="1" t="str">
        <f>IF(L158&lt;=$P$3,VLOOKUP(L158,Cs!$CA$7:$CN$33000,8,FALSE),"")</f>
        <v/>
      </c>
      <c r="R158" s="4" t="str">
        <f>IF(L158&lt;=$P$3,IF(VLOOKUP(L158,Cs!$CA$7:$CN$33000,10,FALSE)&lt;&gt;0,VLOOKUP(L158,Cs!$CA$7:$CN$33000,10,FALSE),""),"")</f>
        <v/>
      </c>
      <c r="S158" s="1" t="str">
        <f>IF(L158&lt;=$P$3,VLOOKUP(L158,Cs!$CA$7:$CN$33000,11,FALSE),"")</f>
        <v/>
      </c>
      <c r="T158" s="1" t="str">
        <f>IF(L158&lt;=$P$3,VLOOKUP(L158,Cs!$CA$7:$CN$33000,12,FALSE),"")</f>
        <v/>
      </c>
      <c r="U158" s="1" t="str">
        <f>IF(L158&lt;=$P$3,VLOOKUP(L158,Cs!$CA$7:$CN$33000,5,FALSE),"")</f>
        <v/>
      </c>
      <c r="V158" s="1" t="str">
        <f>IF(L158&lt;=$P$3,VLOOKUP(L158,Cs!$CA$7:$CN$33000,6,FALSE),"")</f>
        <v/>
      </c>
      <c r="W158" s="1" t="str">
        <f>IF(L158&lt;=$P$3,VLOOKUP(L158,Cs!$CA$7:$CN$33000,7,FALSE),"")</f>
        <v/>
      </c>
    </row>
    <row r="159" spans="1:23" x14ac:dyDescent="0.25">
      <c r="A159" s="1" t="str">
        <f t="shared" si="31"/>
        <v/>
      </c>
      <c r="B159" s="4" t="str">
        <f t="shared" si="32"/>
        <v/>
      </c>
      <c r="C159" s="1" t="str">
        <f>TRIM(IF(L159&lt;=$P$3,VLOOKUP(L159,Cs!$CA$7:$CN$33000,13,FALSE),""))</f>
        <v/>
      </c>
      <c r="D159" s="1" t="str">
        <f>TRIM(IF(L159&lt;=$P$3,VLOOKUP(L159,Cs!$CA$7:$CN$33000,14,FALSE),""))</f>
        <v/>
      </c>
      <c r="E159" s="1" t="str">
        <f t="shared" si="33"/>
        <v/>
      </c>
      <c r="F159" s="19" t="str">
        <f t="shared" si="34"/>
        <v/>
      </c>
      <c r="G159" s="19" t="str">
        <f t="shared" si="35"/>
        <v/>
      </c>
      <c r="H159" s="19" t="str">
        <f>IF(AND(N159&lt;&gt;N160,N159&lt;&gt;" "),SUM($F$139:F159)-SUM($G$139:G159),IF(L158=$P$3,H158,""))</f>
        <v/>
      </c>
      <c r="I159" s="13" t="str">
        <f t="shared" si="30"/>
        <v/>
      </c>
      <c r="L159" s="1">
        <f t="shared" si="36"/>
        <v>143</v>
      </c>
      <c r="N159" s="4" t="str">
        <f>IF(L159&lt;=$P$3,VLOOKUP(L159,Cs!$CA$7:$CN$33000,3,FALSE),IF(L158=$P$3," ",""))</f>
        <v/>
      </c>
      <c r="O159" s="1" t="str">
        <f>IF(L159&lt;=$P$3,VLOOKUP(L159,Cs!$CA$7:$CN$33000,8,FALSE),"")</f>
        <v/>
      </c>
      <c r="R159" s="4" t="str">
        <f>IF(L159&lt;=$P$3,IF(VLOOKUP(L159,Cs!$CA$7:$CN$33000,10,FALSE)&lt;&gt;0,VLOOKUP(L159,Cs!$CA$7:$CN$33000,10,FALSE),""),"")</f>
        <v/>
      </c>
      <c r="S159" s="1" t="str">
        <f>IF(L159&lt;=$P$3,VLOOKUP(L159,Cs!$CA$7:$CN$33000,11,FALSE),"")</f>
        <v/>
      </c>
      <c r="T159" s="1" t="str">
        <f>IF(L159&lt;=$P$3,VLOOKUP(L159,Cs!$CA$7:$CN$33000,12,FALSE),"")</f>
        <v/>
      </c>
      <c r="U159" s="1" t="str">
        <f>IF(L159&lt;=$P$3,VLOOKUP(L159,Cs!$CA$7:$CN$33000,5,FALSE),"")</f>
        <v/>
      </c>
      <c r="V159" s="1" t="str">
        <f>IF(L159&lt;=$P$3,VLOOKUP(L159,Cs!$CA$7:$CN$33000,6,FALSE),"")</f>
        <v/>
      </c>
      <c r="W159" s="1" t="str">
        <f>IF(L159&lt;=$P$3,VLOOKUP(L159,Cs!$CA$7:$CN$33000,7,FALSE),"")</f>
        <v/>
      </c>
    </row>
    <row r="160" spans="1:23" x14ac:dyDescent="0.25">
      <c r="A160" s="1" t="str">
        <f t="shared" si="31"/>
        <v/>
      </c>
      <c r="B160" s="4" t="str">
        <f t="shared" si="32"/>
        <v/>
      </c>
      <c r="C160" s="1" t="str">
        <f>TRIM(IF(L160&lt;=$P$3,VLOOKUP(L160,Cs!$CA$7:$CN$33000,13,FALSE),""))</f>
        <v/>
      </c>
      <c r="D160" s="1" t="str">
        <f>TRIM(IF(L160&lt;=$P$3,VLOOKUP(L160,Cs!$CA$7:$CN$33000,14,FALSE),""))</f>
        <v/>
      </c>
      <c r="E160" s="1" t="str">
        <f t="shared" si="33"/>
        <v/>
      </c>
      <c r="F160" s="19" t="str">
        <f t="shared" si="34"/>
        <v/>
      </c>
      <c r="G160" s="19" t="str">
        <f t="shared" si="35"/>
        <v/>
      </c>
      <c r="H160" s="19" t="str">
        <f>IF(AND(N160&lt;&gt;N161,N160&lt;&gt;" "),SUM($F$139:F160)-SUM($G$139:G160),IF(L159=$P$3,H159,""))</f>
        <v/>
      </c>
      <c r="I160" s="13" t="str">
        <f t="shared" si="30"/>
        <v/>
      </c>
      <c r="L160" s="1">
        <f t="shared" si="36"/>
        <v>144</v>
      </c>
      <c r="N160" s="4" t="str">
        <f>IF(L160&lt;=$P$3,VLOOKUP(L160,Cs!$CA$7:$CN$33000,3,FALSE),IF(L159=$P$3," ",""))</f>
        <v/>
      </c>
      <c r="O160" s="1" t="str">
        <f>IF(L160&lt;=$P$3,VLOOKUP(L160,Cs!$CA$7:$CN$33000,8,FALSE),"")</f>
        <v/>
      </c>
      <c r="R160" s="4" t="str">
        <f>IF(L160&lt;=$P$3,IF(VLOOKUP(L160,Cs!$CA$7:$CN$33000,10,FALSE)&lt;&gt;0,VLOOKUP(L160,Cs!$CA$7:$CN$33000,10,FALSE),""),"")</f>
        <v/>
      </c>
      <c r="S160" s="1" t="str">
        <f>IF(L160&lt;=$P$3,VLOOKUP(L160,Cs!$CA$7:$CN$33000,11,FALSE),"")</f>
        <v/>
      </c>
      <c r="T160" s="1" t="str">
        <f>IF(L160&lt;=$P$3,VLOOKUP(L160,Cs!$CA$7:$CN$33000,12,FALSE),"")</f>
        <v/>
      </c>
      <c r="U160" s="1" t="str">
        <f>IF(L160&lt;=$P$3,VLOOKUP(L160,Cs!$CA$7:$CN$33000,5,FALSE),"")</f>
        <v/>
      </c>
      <c r="V160" s="1" t="str">
        <f>IF(L160&lt;=$P$3,VLOOKUP(L160,Cs!$CA$7:$CN$33000,6,FALSE),"")</f>
        <v/>
      </c>
      <c r="W160" s="1" t="str">
        <f>IF(L160&lt;=$P$3,VLOOKUP(L160,Cs!$CA$7:$CN$33000,7,FALSE),"")</f>
        <v/>
      </c>
    </row>
    <row r="161" spans="1:23" x14ac:dyDescent="0.25">
      <c r="A161" s="1" t="str">
        <f t="shared" si="31"/>
        <v/>
      </c>
      <c r="B161" s="4" t="str">
        <f t="shared" si="32"/>
        <v/>
      </c>
      <c r="C161" s="1" t="str">
        <f>TRIM(IF(L161&lt;=$P$3,VLOOKUP(L161,Cs!$CA$7:$CN$33000,13,FALSE),""))</f>
        <v/>
      </c>
      <c r="D161" s="1" t="str">
        <f>TRIM(IF(L161&lt;=$P$3,VLOOKUP(L161,Cs!$CA$7:$CN$33000,14,FALSE),""))</f>
        <v/>
      </c>
      <c r="E161" s="1" t="str">
        <f t="shared" si="33"/>
        <v/>
      </c>
      <c r="F161" s="19" t="str">
        <f t="shared" si="34"/>
        <v/>
      </c>
      <c r="G161" s="19" t="str">
        <f t="shared" si="35"/>
        <v/>
      </c>
      <c r="H161" s="19" t="str">
        <f>IF(AND(N161&lt;&gt;N162,N161&lt;&gt;" "),SUM($F$139:F161)-SUM($G$139:G161),IF(L160=$P$3,H160,""))</f>
        <v/>
      </c>
      <c r="I161" s="13" t="str">
        <f t="shared" si="30"/>
        <v/>
      </c>
      <c r="L161" s="1">
        <f t="shared" si="36"/>
        <v>145</v>
      </c>
      <c r="N161" s="4" t="str">
        <f>IF(L161&lt;=$P$3,VLOOKUP(L161,Cs!$CA$7:$CN$33000,3,FALSE),IF(L160=$P$3," ",""))</f>
        <v/>
      </c>
      <c r="O161" s="1" t="str">
        <f>IF(L161&lt;=$P$3,VLOOKUP(L161,Cs!$CA$7:$CN$33000,8,FALSE),"")</f>
        <v/>
      </c>
      <c r="R161" s="4" t="str">
        <f>IF(L161&lt;=$P$3,IF(VLOOKUP(L161,Cs!$CA$7:$CN$33000,10,FALSE)&lt;&gt;0,VLOOKUP(L161,Cs!$CA$7:$CN$33000,10,FALSE),""),"")</f>
        <v/>
      </c>
      <c r="S161" s="1" t="str">
        <f>IF(L161&lt;=$P$3,VLOOKUP(L161,Cs!$CA$7:$CN$33000,11,FALSE),"")</f>
        <v/>
      </c>
      <c r="T161" s="1" t="str">
        <f>IF(L161&lt;=$P$3,VLOOKUP(L161,Cs!$CA$7:$CN$33000,12,FALSE),"")</f>
        <v/>
      </c>
      <c r="U161" s="1" t="str">
        <f>IF(L161&lt;=$P$3,VLOOKUP(L161,Cs!$CA$7:$CN$33000,5,FALSE),"")</f>
        <v/>
      </c>
      <c r="V161" s="1" t="str">
        <f>IF(L161&lt;=$P$3,VLOOKUP(L161,Cs!$CA$7:$CN$33000,6,FALSE),"")</f>
        <v/>
      </c>
      <c r="W161" s="1" t="str">
        <f>IF(L161&lt;=$P$3,VLOOKUP(L161,Cs!$CA$7:$CN$33000,7,FALSE),"")</f>
        <v/>
      </c>
    </row>
    <row r="162" spans="1:23" x14ac:dyDescent="0.25">
      <c r="A162" s="1" t="str">
        <f t="shared" si="31"/>
        <v/>
      </c>
      <c r="B162" s="4" t="str">
        <f t="shared" si="32"/>
        <v/>
      </c>
      <c r="C162" s="1" t="str">
        <f>TRIM(IF(L162&lt;=$P$3,VLOOKUP(L162,Cs!$CA$7:$CN$33000,13,FALSE),""))</f>
        <v/>
      </c>
      <c r="D162" s="1" t="str">
        <f>TRIM(IF(L162&lt;=$P$3,VLOOKUP(L162,Cs!$CA$7:$CN$33000,14,FALSE),""))</f>
        <v/>
      </c>
      <c r="E162" s="1" t="str">
        <f t="shared" si="33"/>
        <v/>
      </c>
      <c r="F162" s="19" t="str">
        <f t="shared" si="34"/>
        <v/>
      </c>
      <c r="G162" s="19" t="str">
        <f t="shared" si="35"/>
        <v/>
      </c>
      <c r="H162" s="19" t="str">
        <f>IF(AND(N162&lt;&gt;N163,N162&lt;&gt;" "),SUM($F$139:F162)-SUM($G$139:G162),IF(L161=$P$3,H161,""))</f>
        <v/>
      </c>
      <c r="I162" s="13" t="str">
        <f t="shared" si="30"/>
        <v/>
      </c>
      <c r="L162" s="1">
        <f t="shared" si="36"/>
        <v>146</v>
      </c>
      <c r="N162" s="4" t="str">
        <f>IF(L162&lt;=$P$3,VLOOKUP(L162,Cs!$CA$7:$CN$33000,3,FALSE),IF(L161=$P$3," ",""))</f>
        <v/>
      </c>
      <c r="O162" s="1" t="str">
        <f>IF(L162&lt;=$P$3,VLOOKUP(L162,Cs!$CA$7:$CN$33000,8,FALSE),"")</f>
        <v/>
      </c>
      <c r="R162" s="4" t="str">
        <f>IF(L162&lt;=$P$3,IF(VLOOKUP(L162,Cs!$CA$7:$CN$33000,10,FALSE)&lt;&gt;0,VLOOKUP(L162,Cs!$CA$7:$CN$33000,10,FALSE),""),"")</f>
        <v/>
      </c>
      <c r="S162" s="1" t="str">
        <f>IF(L162&lt;=$P$3,VLOOKUP(L162,Cs!$CA$7:$CN$33000,11,FALSE),"")</f>
        <v/>
      </c>
      <c r="T162" s="1" t="str">
        <f>IF(L162&lt;=$P$3,VLOOKUP(L162,Cs!$CA$7:$CN$33000,12,FALSE),"")</f>
        <v/>
      </c>
      <c r="U162" s="1" t="str">
        <f>IF(L162&lt;=$P$3,VLOOKUP(L162,Cs!$CA$7:$CN$33000,5,FALSE),"")</f>
        <v/>
      </c>
      <c r="V162" s="1" t="str">
        <f>IF(L162&lt;=$P$3,VLOOKUP(L162,Cs!$CA$7:$CN$33000,6,FALSE),"")</f>
        <v/>
      </c>
      <c r="W162" s="1" t="str">
        <f>IF(L162&lt;=$P$3,VLOOKUP(L162,Cs!$CA$7:$CN$33000,7,FALSE),"")</f>
        <v/>
      </c>
    </row>
    <row r="163" spans="1:23" x14ac:dyDescent="0.25">
      <c r="A163" s="1" t="str">
        <f t="shared" si="31"/>
        <v/>
      </c>
      <c r="B163" s="4" t="str">
        <f t="shared" si="32"/>
        <v/>
      </c>
      <c r="C163" s="1" t="str">
        <f>TRIM(IF(L163&lt;=$P$3,VLOOKUP(L163,Cs!$CA$7:$CN$33000,13,FALSE),""))</f>
        <v/>
      </c>
      <c r="D163" s="1" t="str">
        <f>TRIM(IF(L163&lt;=$P$3,VLOOKUP(L163,Cs!$CA$7:$CN$33000,14,FALSE),""))</f>
        <v/>
      </c>
      <c r="E163" s="1" t="str">
        <f t="shared" si="33"/>
        <v/>
      </c>
      <c r="F163" s="19" t="str">
        <f t="shared" si="34"/>
        <v/>
      </c>
      <c r="G163" s="19" t="str">
        <f t="shared" si="35"/>
        <v/>
      </c>
      <c r="H163" s="19" t="str">
        <f>IF(AND(N163&lt;&gt;N164,N163&lt;&gt;" "),SUM($F$139:F163)-SUM($G$139:G163),IF(L162=$P$3,H162,""))</f>
        <v/>
      </c>
      <c r="I163" s="13" t="str">
        <f t="shared" si="30"/>
        <v/>
      </c>
      <c r="L163" s="1">
        <f t="shared" si="36"/>
        <v>147</v>
      </c>
      <c r="N163" s="4" t="str">
        <f>IF(L163&lt;=$P$3,VLOOKUP(L163,Cs!$CA$7:$CN$33000,3,FALSE),IF(L162=$P$3," ",""))</f>
        <v/>
      </c>
      <c r="O163" s="1" t="str">
        <f>IF(L163&lt;=$P$3,VLOOKUP(L163,Cs!$CA$7:$CN$33000,8,FALSE),"")</f>
        <v/>
      </c>
      <c r="R163" s="4" t="str">
        <f>IF(L163&lt;=$P$3,IF(VLOOKUP(L163,Cs!$CA$7:$CN$33000,10,FALSE)&lt;&gt;0,VLOOKUP(L163,Cs!$CA$7:$CN$33000,10,FALSE),""),"")</f>
        <v/>
      </c>
      <c r="S163" s="1" t="str">
        <f>IF(L163&lt;=$P$3,VLOOKUP(L163,Cs!$CA$7:$CN$33000,11,FALSE),"")</f>
        <v/>
      </c>
      <c r="T163" s="1" t="str">
        <f>IF(L163&lt;=$P$3,VLOOKUP(L163,Cs!$CA$7:$CN$33000,12,FALSE),"")</f>
        <v/>
      </c>
      <c r="U163" s="1" t="str">
        <f>IF(L163&lt;=$P$3,VLOOKUP(L163,Cs!$CA$7:$CN$33000,5,FALSE),"")</f>
        <v/>
      </c>
      <c r="V163" s="1" t="str">
        <f>IF(L163&lt;=$P$3,VLOOKUP(L163,Cs!$CA$7:$CN$33000,6,FALSE),"")</f>
        <v/>
      </c>
      <c r="W163" s="1" t="str">
        <f>IF(L163&lt;=$P$3,VLOOKUP(L163,Cs!$CA$7:$CN$33000,7,FALSE),"")</f>
        <v/>
      </c>
    </row>
    <row r="164" spans="1:23" x14ac:dyDescent="0.25">
      <c r="A164" s="1" t="str">
        <f t="shared" si="31"/>
        <v/>
      </c>
      <c r="B164" s="4" t="str">
        <f t="shared" si="32"/>
        <v/>
      </c>
      <c r="C164" s="1" t="str">
        <f>TRIM(IF(L164&lt;=$P$3,VLOOKUP(L164,Cs!$CA$7:$CN$33000,13,FALSE),""))</f>
        <v/>
      </c>
      <c r="D164" s="1" t="str">
        <f>TRIM(IF(L164&lt;=$P$3,VLOOKUP(L164,Cs!$CA$7:$CN$33000,14,FALSE),""))</f>
        <v/>
      </c>
      <c r="E164" s="1" t="str">
        <f t="shared" si="33"/>
        <v/>
      </c>
      <c r="F164" s="19" t="str">
        <f t="shared" si="34"/>
        <v/>
      </c>
      <c r="G164" s="19" t="str">
        <f t="shared" si="35"/>
        <v/>
      </c>
      <c r="H164" s="19" t="str">
        <f>IF(AND(N164&lt;&gt;N165,N164&lt;&gt;" "),SUM($F$139:F164)-SUM($G$139:G164),IF(L163=$P$3,H163,""))</f>
        <v/>
      </c>
      <c r="I164" s="13" t="str">
        <f t="shared" si="30"/>
        <v/>
      </c>
      <c r="L164" s="1">
        <f t="shared" si="36"/>
        <v>148</v>
      </c>
      <c r="N164" s="4" t="str">
        <f>IF(L164&lt;=$P$3,VLOOKUP(L164,Cs!$CA$7:$CN$33000,3,FALSE),IF(L163=$P$3," ",""))</f>
        <v/>
      </c>
      <c r="O164" s="1" t="str">
        <f>IF(L164&lt;=$P$3,VLOOKUP(L164,Cs!$CA$7:$CN$33000,8,FALSE),"")</f>
        <v/>
      </c>
      <c r="R164" s="4" t="str">
        <f>IF(L164&lt;=$P$3,IF(VLOOKUP(L164,Cs!$CA$7:$CN$33000,10,FALSE)&lt;&gt;0,VLOOKUP(L164,Cs!$CA$7:$CN$33000,10,FALSE),""),"")</f>
        <v/>
      </c>
      <c r="S164" s="1" t="str">
        <f>IF(L164&lt;=$P$3,VLOOKUP(L164,Cs!$CA$7:$CN$33000,11,FALSE),"")</f>
        <v/>
      </c>
      <c r="T164" s="1" t="str">
        <f>IF(L164&lt;=$P$3,VLOOKUP(L164,Cs!$CA$7:$CN$33000,12,FALSE),"")</f>
        <v/>
      </c>
      <c r="U164" s="1" t="str">
        <f>IF(L164&lt;=$P$3,VLOOKUP(L164,Cs!$CA$7:$CN$33000,5,FALSE),"")</f>
        <v/>
      </c>
      <c r="V164" s="1" t="str">
        <f>IF(L164&lt;=$P$3,VLOOKUP(L164,Cs!$CA$7:$CN$33000,6,FALSE),"")</f>
        <v/>
      </c>
      <c r="W164" s="1" t="str">
        <f>IF(L164&lt;=$P$3,VLOOKUP(L164,Cs!$CA$7:$CN$33000,7,FALSE),"")</f>
        <v/>
      </c>
    </row>
    <row r="165" spans="1:23" x14ac:dyDescent="0.25">
      <c r="A165" s="1" t="str">
        <f t="shared" si="31"/>
        <v/>
      </c>
      <c r="B165" s="4" t="str">
        <f t="shared" si="32"/>
        <v/>
      </c>
      <c r="C165" s="1" t="str">
        <f>TRIM(IF(L165&lt;=$P$3,VLOOKUP(L165,Cs!$CA$7:$CN$33000,13,FALSE),""))</f>
        <v/>
      </c>
      <c r="D165" s="1" t="str">
        <f>TRIM(IF(L165&lt;=$P$3,VLOOKUP(L165,Cs!$CA$7:$CN$33000,14,FALSE),""))</f>
        <v/>
      </c>
      <c r="E165" s="1" t="str">
        <f t="shared" si="33"/>
        <v/>
      </c>
      <c r="F165" s="19" t="str">
        <f t="shared" si="34"/>
        <v/>
      </c>
      <c r="G165" s="19" t="str">
        <f t="shared" si="35"/>
        <v/>
      </c>
      <c r="H165" s="19" t="str">
        <f>IF(AND(N165&lt;&gt;N166,N165&lt;&gt;" "),SUM($F$139:F165)-SUM($G$139:G165),IF(L164=$P$3,H164,""))</f>
        <v/>
      </c>
      <c r="I165" s="13" t="str">
        <f t="shared" si="30"/>
        <v/>
      </c>
      <c r="L165" s="1">
        <f t="shared" si="36"/>
        <v>149</v>
      </c>
      <c r="N165" s="4" t="str">
        <f>IF(L165&lt;=$P$3,VLOOKUP(L165,Cs!$CA$7:$CN$33000,3,FALSE),IF(L164=$P$3," ",""))</f>
        <v/>
      </c>
      <c r="O165" s="1" t="str">
        <f>IF(L165&lt;=$P$3,VLOOKUP(L165,Cs!$CA$7:$CN$33000,8,FALSE),"")</f>
        <v/>
      </c>
      <c r="R165" s="4" t="str">
        <f>IF(L165&lt;=$P$3,IF(VLOOKUP(L165,Cs!$CA$7:$CN$33000,10,FALSE)&lt;&gt;0,VLOOKUP(L165,Cs!$CA$7:$CN$33000,10,FALSE),""),"")</f>
        <v/>
      </c>
      <c r="S165" s="1" t="str">
        <f>IF(L165&lt;=$P$3,VLOOKUP(L165,Cs!$CA$7:$CN$33000,11,FALSE),"")</f>
        <v/>
      </c>
      <c r="T165" s="1" t="str">
        <f>IF(L165&lt;=$P$3,VLOOKUP(L165,Cs!$CA$7:$CN$33000,12,FALSE),"")</f>
        <v/>
      </c>
      <c r="U165" s="1" t="str">
        <f>IF(L165&lt;=$P$3,VLOOKUP(L165,Cs!$CA$7:$CN$33000,5,FALSE),"")</f>
        <v/>
      </c>
      <c r="V165" s="1" t="str">
        <f>IF(L165&lt;=$P$3,VLOOKUP(L165,Cs!$CA$7:$CN$33000,6,FALSE),"")</f>
        <v/>
      </c>
      <c r="W165" s="1" t="str">
        <f>IF(L165&lt;=$P$3,VLOOKUP(L165,Cs!$CA$7:$CN$33000,7,FALSE),"")</f>
        <v/>
      </c>
    </row>
    <row r="166" spans="1:23" x14ac:dyDescent="0.25">
      <c r="A166" s="1" t="str">
        <f t="shared" si="31"/>
        <v/>
      </c>
      <c r="B166" s="4" t="str">
        <f t="shared" si="32"/>
        <v/>
      </c>
      <c r="C166" s="1" t="str">
        <f>TRIM(IF(L166&lt;=$P$3,VLOOKUP(L166,Cs!$CA$7:$CN$33000,13,FALSE),""))</f>
        <v/>
      </c>
      <c r="D166" s="1" t="str">
        <f>TRIM(IF(L166&lt;=$P$3,VLOOKUP(L166,Cs!$CA$7:$CN$33000,14,FALSE),""))</f>
        <v/>
      </c>
      <c r="E166" s="1" t="str">
        <f t="shared" si="33"/>
        <v/>
      </c>
      <c r="F166" s="19" t="str">
        <f t="shared" si="34"/>
        <v/>
      </c>
      <c r="G166" s="19" t="str">
        <f t="shared" si="35"/>
        <v/>
      </c>
      <c r="H166" s="19" t="str">
        <f>IF(AND(N166&lt;&gt;N167,N166&lt;&gt;" "),SUM($F$139:F166)-SUM($G$139:G166),IF(L165=$P$3,H165,""))</f>
        <v/>
      </c>
      <c r="I166" s="13" t="str">
        <f t="shared" si="30"/>
        <v/>
      </c>
      <c r="L166" s="1">
        <f t="shared" si="36"/>
        <v>150</v>
      </c>
      <c r="N166" s="4" t="str">
        <f>IF(L166&lt;=$P$3,VLOOKUP(L166,Cs!$CA$7:$CN$33000,3,FALSE),IF(L165=$P$3," ",""))</f>
        <v/>
      </c>
      <c r="O166" s="1" t="str">
        <f>IF(L166&lt;=$P$3,VLOOKUP(L166,Cs!$CA$7:$CN$33000,8,FALSE),"")</f>
        <v/>
      </c>
      <c r="R166" s="4" t="str">
        <f>IF(L166&lt;=$P$3,IF(VLOOKUP(L166,Cs!$CA$7:$CN$33000,10,FALSE)&lt;&gt;0,VLOOKUP(L166,Cs!$CA$7:$CN$33000,10,FALSE),""),"")</f>
        <v/>
      </c>
      <c r="S166" s="1" t="str">
        <f>IF(L166&lt;=$P$3,VLOOKUP(L166,Cs!$CA$7:$CN$33000,11,FALSE),"")</f>
        <v/>
      </c>
      <c r="T166" s="1" t="str">
        <f>IF(L166&lt;=$P$3,VLOOKUP(L166,Cs!$CA$7:$CN$33000,12,FALSE),"")</f>
        <v/>
      </c>
      <c r="U166" s="1" t="str">
        <f>IF(L166&lt;=$P$3,VLOOKUP(L166,Cs!$CA$7:$CN$33000,5,FALSE),"")</f>
        <v/>
      </c>
      <c r="V166" s="1" t="str">
        <f>IF(L166&lt;=$P$3,VLOOKUP(L166,Cs!$CA$7:$CN$33000,6,FALSE),"")</f>
        <v/>
      </c>
      <c r="W166" s="1" t="str">
        <f>IF(L166&lt;=$P$3,VLOOKUP(L166,Cs!$CA$7:$CN$33000,7,FALSE),"")</f>
        <v/>
      </c>
    </row>
    <row r="167" spans="1:23" x14ac:dyDescent="0.25">
      <c r="A167" s="1" t="str">
        <f t="shared" si="31"/>
        <v/>
      </c>
      <c r="B167" s="4" t="str">
        <f t="shared" si="32"/>
        <v/>
      </c>
      <c r="C167" s="1" t="str">
        <f>TRIM(IF(L167&lt;=$P$3,VLOOKUP(L167,Cs!$CA$7:$CN$33000,13,FALSE),""))</f>
        <v/>
      </c>
      <c r="D167" s="1" t="str">
        <f>TRIM(IF(L167&lt;=$P$3,VLOOKUP(L167,Cs!$CA$7:$CN$33000,14,FALSE),""))</f>
        <v/>
      </c>
      <c r="E167" s="1" t="str">
        <f t="shared" si="33"/>
        <v/>
      </c>
      <c r="F167" s="19" t="str">
        <f t="shared" si="34"/>
        <v/>
      </c>
      <c r="G167" s="19" t="str">
        <f t="shared" si="35"/>
        <v/>
      </c>
      <c r="H167" s="19" t="str">
        <f>IF(AND(N167&lt;&gt;N168,N167&lt;&gt;" "),SUM($F$139:F167)-SUM($G$139:G167),IF(L166=$P$3,H166,""))</f>
        <v/>
      </c>
      <c r="I167" s="13" t="str">
        <f t="shared" si="30"/>
        <v/>
      </c>
      <c r="L167" s="1">
        <f t="shared" si="36"/>
        <v>151</v>
      </c>
      <c r="N167" s="4" t="str">
        <f>IF(L167&lt;=$P$3,VLOOKUP(L167,Cs!$CA$7:$CN$33000,3,FALSE),IF(L166=$P$3," ",""))</f>
        <v/>
      </c>
      <c r="O167" s="1" t="str">
        <f>IF(L167&lt;=$P$3,VLOOKUP(L167,Cs!$CA$7:$CN$33000,8,FALSE),"")</f>
        <v/>
      </c>
      <c r="R167" s="4" t="str">
        <f>IF(L167&lt;=$P$3,IF(VLOOKUP(L167,Cs!$CA$7:$CN$33000,10,FALSE)&lt;&gt;0,VLOOKUP(L167,Cs!$CA$7:$CN$33000,10,FALSE),""),"")</f>
        <v/>
      </c>
      <c r="S167" s="1" t="str">
        <f>IF(L167&lt;=$P$3,VLOOKUP(L167,Cs!$CA$7:$CN$33000,11,FALSE),"")</f>
        <v/>
      </c>
      <c r="T167" s="1" t="str">
        <f>IF(L167&lt;=$P$3,VLOOKUP(L167,Cs!$CA$7:$CN$33000,12,FALSE),"")</f>
        <v/>
      </c>
      <c r="U167" s="1" t="str">
        <f>IF(L167&lt;=$P$3,VLOOKUP(L167,Cs!$CA$7:$CN$33000,5,FALSE),"")</f>
        <v/>
      </c>
      <c r="V167" s="1" t="str">
        <f>IF(L167&lt;=$P$3,VLOOKUP(L167,Cs!$CA$7:$CN$33000,6,FALSE),"")</f>
        <v/>
      </c>
      <c r="W167" s="1" t="str">
        <f>IF(L167&lt;=$P$3,VLOOKUP(L167,Cs!$CA$7:$CN$33000,7,FALSE),"")</f>
        <v/>
      </c>
    </row>
    <row r="168" spans="1:23" x14ac:dyDescent="0.25">
      <c r="A168" s="1" t="str">
        <f t="shared" si="31"/>
        <v/>
      </c>
      <c r="B168" s="4" t="str">
        <f t="shared" si="32"/>
        <v/>
      </c>
      <c r="C168" s="1" t="str">
        <f>TRIM(IF(L168&lt;=$P$3,VLOOKUP(L168,Cs!$CA$7:$CN$33000,13,FALSE),""))</f>
        <v/>
      </c>
      <c r="D168" s="1" t="str">
        <f>TRIM(IF(L168&lt;=$P$3,VLOOKUP(L168,Cs!$CA$7:$CN$33000,14,FALSE),""))</f>
        <v/>
      </c>
      <c r="E168" s="1" t="str">
        <f t="shared" si="33"/>
        <v/>
      </c>
      <c r="F168" s="19" t="str">
        <f t="shared" si="34"/>
        <v/>
      </c>
      <c r="G168" s="19" t="str">
        <f t="shared" si="35"/>
        <v/>
      </c>
      <c r="H168" s="19" t="str">
        <f>IF(AND(N168&lt;&gt;N169,N168&lt;&gt;" "),SUM($F$139:F168)-SUM($G$139:G168),IF(L167=$P$3,H167,""))</f>
        <v/>
      </c>
      <c r="I168" s="13" t="str">
        <f t="shared" si="30"/>
        <v/>
      </c>
      <c r="L168" s="1">
        <f t="shared" si="36"/>
        <v>152</v>
      </c>
      <c r="N168" s="4" t="str">
        <f>IF(L168&lt;=$P$3,VLOOKUP(L168,Cs!$CA$7:$CN$33000,3,FALSE),IF(L167=$P$3," ",""))</f>
        <v/>
      </c>
      <c r="O168" s="1" t="str">
        <f>IF(L168&lt;=$P$3,VLOOKUP(L168,Cs!$CA$7:$CN$33000,8,FALSE),"")</f>
        <v/>
      </c>
      <c r="R168" s="4" t="str">
        <f>IF(L168&lt;=$P$3,IF(VLOOKUP(L168,Cs!$CA$7:$CN$33000,10,FALSE)&lt;&gt;0,VLOOKUP(L168,Cs!$CA$7:$CN$33000,10,FALSE),""),"")</f>
        <v/>
      </c>
      <c r="S168" s="1" t="str">
        <f>IF(L168&lt;=$P$3,VLOOKUP(L168,Cs!$CA$7:$CN$33000,11,FALSE),"")</f>
        <v/>
      </c>
      <c r="T168" s="1" t="str">
        <f>IF(L168&lt;=$P$3,VLOOKUP(L168,Cs!$CA$7:$CN$33000,12,FALSE),"")</f>
        <v/>
      </c>
      <c r="U168" s="1" t="str">
        <f>IF(L168&lt;=$P$3,VLOOKUP(L168,Cs!$CA$7:$CN$33000,5,FALSE),"")</f>
        <v/>
      </c>
      <c r="V168" s="1" t="str">
        <f>IF(L168&lt;=$P$3,VLOOKUP(L168,Cs!$CA$7:$CN$33000,6,FALSE),"")</f>
        <v/>
      </c>
      <c r="W168" s="1" t="str">
        <f>IF(L168&lt;=$P$3,VLOOKUP(L168,Cs!$CA$7:$CN$33000,7,FALSE),"")</f>
        <v/>
      </c>
    </row>
    <row r="169" spans="1:23" x14ac:dyDescent="0.25">
      <c r="A169" s="1" t="str">
        <f t="shared" si="31"/>
        <v/>
      </c>
      <c r="B169" s="4" t="str">
        <f t="shared" si="32"/>
        <v/>
      </c>
      <c r="C169" s="1" t="str">
        <f>TRIM(IF(L169&lt;=$P$3,VLOOKUP(L169,Cs!$CA$7:$CN$33000,13,FALSE),""))</f>
        <v/>
      </c>
      <c r="D169" s="1" t="str">
        <f>TRIM(IF(L169&lt;=$P$3,VLOOKUP(L169,Cs!$CA$7:$CN$33000,14,FALSE),""))</f>
        <v/>
      </c>
      <c r="E169" s="1" t="str">
        <f t="shared" si="33"/>
        <v/>
      </c>
      <c r="F169" s="19" t="str">
        <f t="shared" si="34"/>
        <v/>
      </c>
      <c r="G169" s="19" t="str">
        <f t="shared" si="35"/>
        <v/>
      </c>
      <c r="H169" s="19" t="str">
        <f>IF(AND(N169&lt;&gt;N170,N169&lt;&gt;" "),SUM($F$139:F169)-SUM($G$139:G169),IF(L168=$P$3,H168,""))</f>
        <v/>
      </c>
      <c r="I169" s="13" t="str">
        <f t="shared" si="30"/>
        <v/>
      </c>
      <c r="L169" s="1">
        <f t="shared" si="36"/>
        <v>153</v>
      </c>
      <c r="N169" s="4" t="str">
        <f>IF(L169&lt;=$P$3,VLOOKUP(L169,Cs!$CA$7:$CN$33000,3,FALSE),IF(L168=$P$3," ",""))</f>
        <v/>
      </c>
      <c r="O169" s="1" t="str">
        <f>IF(L169&lt;=$P$3,VLOOKUP(L169,Cs!$CA$7:$CN$33000,8,FALSE),"")</f>
        <v/>
      </c>
      <c r="R169" s="4" t="str">
        <f>IF(L169&lt;=$P$3,IF(VLOOKUP(L169,Cs!$CA$7:$CN$33000,10,FALSE)&lt;&gt;0,VLOOKUP(L169,Cs!$CA$7:$CN$33000,10,FALSE),""),"")</f>
        <v/>
      </c>
      <c r="S169" s="1" t="str">
        <f>IF(L169&lt;=$P$3,VLOOKUP(L169,Cs!$CA$7:$CN$33000,11,FALSE),"")</f>
        <v/>
      </c>
      <c r="T169" s="1" t="str">
        <f>IF(L169&lt;=$P$3,VLOOKUP(L169,Cs!$CA$7:$CN$33000,12,FALSE),"")</f>
        <v/>
      </c>
      <c r="U169" s="1" t="str">
        <f>IF(L169&lt;=$P$3,VLOOKUP(L169,Cs!$CA$7:$CN$33000,5,FALSE),"")</f>
        <v/>
      </c>
      <c r="V169" s="1" t="str">
        <f>IF(L169&lt;=$P$3,VLOOKUP(L169,Cs!$CA$7:$CN$33000,6,FALSE),"")</f>
        <v/>
      </c>
      <c r="W169" s="1" t="str">
        <f>IF(L169&lt;=$P$3,VLOOKUP(L169,Cs!$CA$7:$CN$33000,7,FALSE),"")</f>
        <v/>
      </c>
    </row>
    <row r="170" spans="1:23" x14ac:dyDescent="0.25">
      <c r="A170" s="1" t="str">
        <f t="shared" si="31"/>
        <v/>
      </c>
      <c r="B170" s="4" t="str">
        <f t="shared" si="32"/>
        <v/>
      </c>
      <c r="C170" s="1" t="str">
        <f>TRIM(IF(L170&lt;=$P$3,VLOOKUP(L170,Cs!$CA$7:$CN$33000,13,FALSE),""))</f>
        <v/>
      </c>
      <c r="D170" s="1" t="str">
        <f>TRIM(IF(L170&lt;=$P$3,VLOOKUP(L170,Cs!$CA$7:$CN$33000,14,FALSE),""))</f>
        <v/>
      </c>
      <c r="E170" s="1" t="str">
        <f t="shared" si="33"/>
        <v/>
      </c>
      <c r="F170" s="19" t="str">
        <f t="shared" si="34"/>
        <v/>
      </c>
      <c r="G170" s="19" t="str">
        <f t="shared" si="35"/>
        <v/>
      </c>
      <c r="H170" s="19" t="str">
        <f>IF(AND(N170&lt;&gt;N171,N170&lt;&gt;" "),SUM($F$139:F170)-SUM($G$139:G170),IF(L169=$P$3,H169,""))</f>
        <v/>
      </c>
      <c r="I170" s="13" t="str">
        <f t="shared" si="30"/>
        <v/>
      </c>
      <c r="L170" s="1">
        <f t="shared" si="36"/>
        <v>154</v>
      </c>
      <c r="N170" s="4" t="str">
        <f>IF(L170&lt;=$P$3,VLOOKUP(L170,Cs!$CA$7:$CN$33000,3,FALSE),IF(L169=$P$3," ",""))</f>
        <v/>
      </c>
      <c r="O170" s="1" t="str">
        <f>IF(L170&lt;=$P$3,VLOOKUP(L170,Cs!$CA$7:$CN$33000,8,FALSE),"")</f>
        <v/>
      </c>
      <c r="R170" s="4" t="str">
        <f>IF(L170&lt;=$P$3,IF(VLOOKUP(L170,Cs!$CA$7:$CN$33000,10,FALSE)&lt;&gt;0,VLOOKUP(L170,Cs!$CA$7:$CN$33000,10,FALSE),""),"")</f>
        <v/>
      </c>
      <c r="S170" s="1" t="str">
        <f>IF(L170&lt;=$P$3,VLOOKUP(L170,Cs!$CA$7:$CN$33000,11,FALSE),"")</f>
        <v/>
      </c>
      <c r="T170" s="1" t="str">
        <f>IF(L170&lt;=$P$3,VLOOKUP(L170,Cs!$CA$7:$CN$33000,12,FALSE),"")</f>
        <v/>
      </c>
      <c r="U170" s="1" t="str">
        <f>IF(L170&lt;=$P$3,VLOOKUP(L170,Cs!$CA$7:$CN$33000,5,FALSE),"")</f>
        <v/>
      </c>
      <c r="V170" s="1" t="str">
        <f>IF(L170&lt;=$P$3,VLOOKUP(L170,Cs!$CA$7:$CN$33000,6,FALSE),"")</f>
        <v/>
      </c>
      <c r="W170" s="1" t="str">
        <f>IF(L170&lt;=$P$3,VLOOKUP(L170,Cs!$CA$7:$CN$33000,7,FALSE),"")</f>
        <v/>
      </c>
    </row>
    <row r="171" spans="1:23" x14ac:dyDescent="0.25">
      <c r="A171" s="1" t="str">
        <f t="shared" si="31"/>
        <v/>
      </c>
      <c r="B171" s="4" t="str">
        <f t="shared" si="32"/>
        <v/>
      </c>
      <c r="C171" s="1" t="str">
        <f>TRIM(IF(L171&lt;=$P$3,VLOOKUP(L171,Cs!$CA$7:$CN$33000,13,FALSE),""))</f>
        <v/>
      </c>
      <c r="D171" s="1" t="str">
        <f>TRIM(IF(L171&lt;=$P$3,VLOOKUP(L171,Cs!$CA$7:$CN$33000,14,FALSE),""))</f>
        <v/>
      </c>
      <c r="E171" s="1" t="str">
        <f t="shared" si="33"/>
        <v/>
      </c>
      <c r="F171" s="19" t="str">
        <f t="shared" si="34"/>
        <v/>
      </c>
      <c r="G171" s="19" t="str">
        <f t="shared" si="35"/>
        <v/>
      </c>
      <c r="H171" s="19" t="str">
        <f>IF(AND(N171&lt;&gt;N172,N171&lt;&gt;" "),SUM($F$139:F171)-SUM($G$139:G171),IF(L170=$P$3,H170,""))</f>
        <v/>
      </c>
      <c r="I171" s="13" t="str">
        <f t="shared" si="30"/>
        <v/>
      </c>
      <c r="L171" s="1">
        <f t="shared" si="36"/>
        <v>155</v>
      </c>
      <c r="N171" s="4" t="str">
        <f>IF(L171&lt;=$P$3,VLOOKUP(L171,Cs!$CA$7:$CN$33000,3,FALSE),IF(L170=$P$3," ",""))</f>
        <v/>
      </c>
      <c r="O171" s="1" t="str">
        <f>IF(L171&lt;=$P$3,VLOOKUP(L171,Cs!$CA$7:$CN$33000,8,FALSE),"")</f>
        <v/>
      </c>
      <c r="R171" s="4" t="str">
        <f>IF(L171&lt;=$P$3,IF(VLOOKUP(L171,Cs!$CA$7:$CN$33000,10,FALSE)&lt;&gt;0,VLOOKUP(L171,Cs!$CA$7:$CN$33000,10,FALSE),""),"")</f>
        <v/>
      </c>
      <c r="S171" s="1" t="str">
        <f>IF(L171&lt;=$P$3,VLOOKUP(L171,Cs!$CA$7:$CN$33000,11,FALSE),"")</f>
        <v/>
      </c>
      <c r="T171" s="1" t="str">
        <f>IF(L171&lt;=$P$3,VLOOKUP(L171,Cs!$CA$7:$CN$33000,12,FALSE),"")</f>
        <v/>
      </c>
      <c r="U171" s="1" t="str">
        <f>IF(L171&lt;=$P$3,VLOOKUP(L171,Cs!$CA$7:$CN$33000,5,FALSE),"")</f>
        <v/>
      </c>
      <c r="V171" s="1" t="str">
        <f>IF(L171&lt;=$P$3,VLOOKUP(L171,Cs!$CA$7:$CN$33000,6,FALSE),"")</f>
        <v/>
      </c>
      <c r="W171" s="1" t="str">
        <f>IF(L171&lt;=$P$3,VLOOKUP(L171,Cs!$CA$7:$CN$33000,7,FALSE),"")</f>
        <v/>
      </c>
    </row>
    <row r="172" spans="1:23" x14ac:dyDescent="0.25">
      <c r="A172" s="1" t="str">
        <f t="shared" si="31"/>
        <v/>
      </c>
      <c r="B172" s="4" t="str">
        <f t="shared" si="32"/>
        <v/>
      </c>
      <c r="C172" s="1" t="str">
        <f>TRIM(IF(L172&lt;=$P$3,VLOOKUP(L172,Cs!$CA$7:$CN$33000,13,FALSE),""))</f>
        <v/>
      </c>
      <c r="D172" s="1" t="str">
        <f>TRIM(IF(L172&lt;=$P$3,VLOOKUP(L172,Cs!$CA$7:$CN$33000,14,FALSE),""))</f>
        <v/>
      </c>
      <c r="E172" s="1" t="str">
        <f t="shared" si="33"/>
        <v/>
      </c>
      <c r="F172" s="19" t="str">
        <f t="shared" si="34"/>
        <v/>
      </c>
      <c r="G172" s="19" t="str">
        <f t="shared" si="35"/>
        <v/>
      </c>
      <c r="H172" s="19" t="str">
        <f>IF(AND(N172&lt;&gt;N173,N172&lt;&gt;" "),SUM($F$139:F172)-SUM($G$139:G172),IF(L171=$P$3,H171,""))</f>
        <v/>
      </c>
      <c r="I172" s="13" t="str">
        <f t="shared" si="30"/>
        <v/>
      </c>
      <c r="L172" s="1">
        <f t="shared" si="36"/>
        <v>156</v>
      </c>
      <c r="N172" s="4" t="str">
        <f>IF(L172&lt;=$P$3,VLOOKUP(L172,Cs!$CA$7:$CN$33000,3,FALSE),IF(L171=$P$3," ",""))</f>
        <v/>
      </c>
      <c r="O172" s="1" t="str">
        <f>IF(L172&lt;=$P$3,VLOOKUP(L172,Cs!$CA$7:$CN$33000,8,FALSE),"")</f>
        <v/>
      </c>
      <c r="R172" s="4" t="str">
        <f>IF(L172&lt;=$P$3,IF(VLOOKUP(L172,Cs!$CA$7:$CN$33000,10,FALSE)&lt;&gt;0,VLOOKUP(L172,Cs!$CA$7:$CN$33000,10,FALSE),""),"")</f>
        <v/>
      </c>
      <c r="S172" s="1" t="str">
        <f>IF(L172&lt;=$P$3,VLOOKUP(L172,Cs!$CA$7:$CN$33000,11,FALSE),"")</f>
        <v/>
      </c>
      <c r="T172" s="1" t="str">
        <f>IF(L172&lt;=$P$3,VLOOKUP(L172,Cs!$CA$7:$CN$33000,12,FALSE),"")</f>
        <v/>
      </c>
      <c r="U172" s="1" t="str">
        <f>IF(L172&lt;=$P$3,VLOOKUP(L172,Cs!$CA$7:$CN$33000,5,FALSE),"")</f>
        <v/>
      </c>
      <c r="V172" s="1" t="str">
        <f>IF(L172&lt;=$P$3,VLOOKUP(L172,Cs!$CA$7:$CN$33000,6,FALSE),"")</f>
        <v/>
      </c>
      <c r="W172" s="1" t="str">
        <f>IF(L172&lt;=$P$3,VLOOKUP(L172,Cs!$CA$7:$CN$33000,7,FALSE),"")</f>
        <v/>
      </c>
    </row>
    <row r="173" spans="1:23" x14ac:dyDescent="0.25">
      <c r="A173" s="1" t="str">
        <f t="shared" si="31"/>
        <v/>
      </c>
      <c r="B173" s="4" t="str">
        <f t="shared" si="32"/>
        <v/>
      </c>
      <c r="C173" s="1" t="str">
        <f>TRIM(IF(L173&lt;=$P$3,VLOOKUP(L173,Cs!$CA$7:$CN$33000,13,FALSE),""))</f>
        <v/>
      </c>
      <c r="D173" s="1" t="str">
        <f>TRIM(IF(L173&lt;=$P$3,VLOOKUP(L173,Cs!$CA$7:$CN$33000,14,FALSE),""))</f>
        <v/>
      </c>
      <c r="E173" s="1" t="str">
        <f t="shared" si="33"/>
        <v/>
      </c>
      <c r="F173" s="19" t="str">
        <f t="shared" si="34"/>
        <v/>
      </c>
      <c r="G173" s="19" t="str">
        <f t="shared" si="35"/>
        <v/>
      </c>
      <c r="H173" s="19" t="str">
        <f>IF(AND(N173&lt;&gt;N174,N173&lt;&gt;" "),SUM($F$139:F173)-SUM($G$139:G173),IF(L172=$P$3,H172,""))</f>
        <v/>
      </c>
      <c r="I173" s="13" t="str">
        <f t="shared" si="30"/>
        <v/>
      </c>
      <c r="L173" s="1">
        <f t="shared" si="36"/>
        <v>157</v>
      </c>
      <c r="N173" s="4" t="str">
        <f>IF(L173&lt;=$P$3,VLOOKUP(L173,Cs!$CA$7:$CN$33000,3,FALSE),IF(L172=$P$3," ",""))</f>
        <v/>
      </c>
      <c r="O173" s="1" t="str">
        <f>IF(L173&lt;=$P$3,VLOOKUP(L173,Cs!$CA$7:$CN$33000,8,FALSE),"")</f>
        <v/>
      </c>
      <c r="R173" s="4" t="str">
        <f>IF(L173&lt;=$P$3,IF(VLOOKUP(L173,Cs!$CA$7:$CN$33000,10,FALSE)&lt;&gt;0,VLOOKUP(L173,Cs!$CA$7:$CN$33000,10,FALSE),""),"")</f>
        <v/>
      </c>
      <c r="S173" s="1" t="str">
        <f>IF(L173&lt;=$P$3,VLOOKUP(L173,Cs!$CA$7:$CN$33000,11,FALSE),"")</f>
        <v/>
      </c>
      <c r="T173" s="1" t="str">
        <f>IF(L173&lt;=$P$3,VLOOKUP(L173,Cs!$CA$7:$CN$33000,12,FALSE),"")</f>
        <v/>
      </c>
      <c r="U173" s="1" t="str">
        <f>IF(L173&lt;=$P$3,VLOOKUP(L173,Cs!$CA$7:$CN$33000,5,FALSE),"")</f>
        <v/>
      </c>
      <c r="V173" s="1" t="str">
        <f>IF(L173&lt;=$P$3,VLOOKUP(L173,Cs!$CA$7:$CN$33000,6,FALSE),"")</f>
        <v/>
      </c>
      <c r="W173" s="1" t="str">
        <f>IF(L173&lt;=$P$3,VLOOKUP(L173,Cs!$CA$7:$CN$33000,7,FALSE),"")</f>
        <v/>
      </c>
    </row>
    <row r="174" spans="1:23" x14ac:dyDescent="0.25">
      <c r="A174" s="1" t="str">
        <f t="shared" si="31"/>
        <v/>
      </c>
      <c r="B174" s="4" t="str">
        <f t="shared" si="32"/>
        <v/>
      </c>
      <c r="C174" s="1" t="str">
        <f>TRIM(IF(L174&lt;=$P$3,VLOOKUP(L174,Cs!$CA$7:$CN$33000,13,FALSE),""))</f>
        <v/>
      </c>
      <c r="D174" s="1" t="str">
        <f>TRIM(IF(L174&lt;=$P$3,VLOOKUP(L174,Cs!$CA$7:$CN$33000,14,FALSE),""))</f>
        <v/>
      </c>
      <c r="E174" s="1" t="str">
        <f t="shared" si="33"/>
        <v/>
      </c>
      <c r="F174" s="19" t="str">
        <f t="shared" si="34"/>
        <v/>
      </c>
      <c r="G174" s="19" t="str">
        <f t="shared" si="35"/>
        <v/>
      </c>
      <c r="H174" s="19" t="str">
        <f>IF(AND(N174&lt;&gt;N175,N174&lt;&gt;" "),SUM($F$139:F174)-SUM($G$139:G174),IF(L173=$P$3,H173,""))</f>
        <v/>
      </c>
      <c r="I174" s="13" t="str">
        <f t="shared" si="30"/>
        <v/>
      </c>
      <c r="L174" s="1">
        <f t="shared" si="36"/>
        <v>158</v>
      </c>
      <c r="N174" s="4" t="str">
        <f>IF(L174&lt;=$P$3,VLOOKUP(L174,Cs!$CA$7:$CN$33000,3,FALSE),IF(L173=$P$3," ",""))</f>
        <v/>
      </c>
      <c r="O174" s="1" t="str">
        <f>IF(L174&lt;=$P$3,VLOOKUP(L174,Cs!$CA$7:$CN$33000,8,FALSE),"")</f>
        <v/>
      </c>
      <c r="R174" s="4" t="str">
        <f>IF(L174&lt;=$P$3,IF(VLOOKUP(L174,Cs!$CA$7:$CN$33000,10,FALSE)&lt;&gt;0,VLOOKUP(L174,Cs!$CA$7:$CN$33000,10,FALSE),""),"")</f>
        <v/>
      </c>
      <c r="S174" s="1" t="str">
        <f>IF(L174&lt;=$P$3,VLOOKUP(L174,Cs!$CA$7:$CN$33000,11,FALSE),"")</f>
        <v/>
      </c>
      <c r="T174" s="1" t="str">
        <f>IF(L174&lt;=$P$3,VLOOKUP(L174,Cs!$CA$7:$CN$33000,12,FALSE),"")</f>
        <v/>
      </c>
      <c r="U174" s="1" t="str">
        <f>IF(L174&lt;=$P$3,VLOOKUP(L174,Cs!$CA$7:$CN$33000,5,FALSE),"")</f>
        <v/>
      </c>
      <c r="V174" s="1" t="str">
        <f>IF(L174&lt;=$P$3,VLOOKUP(L174,Cs!$CA$7:$CN$33000,6,FALSE),"")</f>
        <v/>
      </c>
      <c r="W174" s="1" t="str">
        <f>IF(L174&lt;=$P$3,VLOOKUP(L174,Cs!$CA$7:$CN$33000,7,FALSE),"")</f>
        <v/>
      </c>
    </row>
    <row r="175" spans="1:23" x14ac:dyDescent="0.25">
      <c r="A175" s="1" t="str">
        <f t="shared" si="31"/>
        <v/>
      </c>
      <c r="B175" s="4" t="str">
        <f t="shared" si="32"/>
        <v/>
      </c>
      <c r="C175" s="1" t="str">
        <f>TRIM(IF(L175&lt;=$P$3,VLOOKUP(L175,Cs!$CA$7:$CN$33000,13,FALSE),""))</f>
        <v/>
      </c>
      <c r="D175" s="1" t="str">
        <f>TRIM(IF(L175&lt;=$P$3,VLOOKUP(L175,Cs!$CA$7:$CN$33000,14,FALSE),""))</f>
        <v/>
      </c>
      <c r="E175" s="1" t="str">
        <f t="shared" si="33"/>
        <v/>
      </c>
      <c r="F175" s="19" t="str">
        <f t="shared" si="34"/>
        <v/>
      </c>
      <c r="G175" s="19" t="str">
        <f t="shared" si="35"/>
        <v/>
      </c>
      <c r="H175" s="19" t="str">
        <f>IF(AND(N175&lt;&gt;N176,N175&lt;&gt;" "),SUM($F$139:F175)-SUM($G$139:G175),IF(L174=$P$3,H174,""))</f>
        <v/>
      </c>
      <c r="I175" s="13" t="str">
        <f t="shared" si="30"/>
        <v/>
      </c>
      <c r="L175" s="1">
        <f t="shared" si="36"/>
        <v>159</v>
      </c>
      <c r="N175" s="4" t="str">
        <f>IF(L175&lt;=$P$3,VLOOKUP(L175,Cs!$CA$7:$CN$33000,3,FALSE),IF(L174=$P$3," ",""))</f>
        <v/>
      </c>
      <c r="O175" s="1" t="str">
        <f>IF(L175&lt;=$P$3,VLOOKUP(L175,Cs!$CA$7:$CN$33000,8,FALSE),"")</f>
        <v/>
      </c>
      <c r="R175" s="4" t="str">
        <f>IF(L175&lt;=$P$3,IF(VLOOKUP(L175,Cs!$CA$7:$CN$33000,10,FALSE)&lt;&gt;0,VLOOKUP(L175,Cs!$CA$7:$CN$33000,10,FALSE),""),"")</f>
        <v/>
      </c>
      <c r="S175" s="1" t="str">
        <f>IF(L175&lt;=$P$3,VLOOKUP(L175,Cs!$CA$7:$CN$33000,11,FALSE),"")</f>
        <v/>
      </c>
      <c r="T175" s="1" t="str">
        <f>IF(L175&lt;=$P$3,VLOOKUP(L175,Cs!$CA$7:$CN$33000,12,FALSE),"")</f>
        <v/>
      </c>
      <c r="U175" s="1" t="str">
        <f>IF(L175&lt;=$P$3,VLOOKUP(L175,Cs!$CA$7:$CN$33000,5,FALSE),"")</f>
        <v/>
      </c>
      <c r="V175" s="1" t="str">
        <f>IF(L175&lt;=$P$3,VLOOKUP(L175,Cs!$CA$7:$CN$33000,6,FALSE),"")</f>
        <v/>
      </c>
      <c r="W175" s="1" t="str">
        <f>IF(L175&lt;=$P$3,VLOOKUP(L175,Cs!$CA$7:$CN$33000,7,FALSE),"")</f>
        <v/>
      </c>
    </row>
    <row r="176" spans="1:23" x14ac:dyDescent="0.25">
      <c r="A176" s="1" t="str">
        <f t="shared" si="31"/>
        <v/>
      </c>
      <c r="B176" s="4" t="str">
        <f t="shared" si="32"/>
        <v/>
      </c>
      <c r="C176" s="1" t="str">
        <f>TRIM(IF(L176&lt;=$P$3,VLOOKUP(L176,Cs!$CA$7:$CN$33000,13,FALSE),""))</f>
        <v/>
      </c>
      <c r="D176" s="1" t="str">
        <f>TRIM(IF(L176&lt;=$P$3,VLOOKUP(L176,Cs!$CA$7:$CN$33000,14,FALSE),""))</f>
        <v/>
      </c>
      <c r="E176" s="1" t="str">
        <f t="shared" si="33"/>
        <v/>
      </c>
      <c r="F176" s="19" t="str">
        <f t="shared" si="34"/>
        <v/>
      </c>
      <c r="G176" s="19" t="str">
        <f t="shared" si="35"/>
        <v/>
      </c>
      <c r="H176" s="19" t="str">
        <f>IF(AND(N176&lt;&gt;N177,N176&lt;&gt;" "),SUM($F$139:F176)-SUM($G$139:G176),IF(L175=$P$3,H175,""))</f>
        <v/>
      </c>
      <c r="I176" s="13" t="str">
        <f t="shared" si="30"/>
        <v/>
      </c>
      <c r="L176" s="1">
        <f t="shared" si="36"/>
        <v>160</v>
      </c>
      <c r="N176" s="4" t="str">
        <f>IF(L176&lt;=$P$3,VLOOKUP(L176,Cs!$CA$7:$CN$33000,3,FALSE),IF(L175=$P$3," ",""))</f>
        <v/>
      </c>
      <c r="O176" s="1" t="str">
        <f>IF(L176&lt;=$P$3,VLOOKUP(L176,Cs!$CA$7:$CN$33000,8,FALSE),"")</f>
        <v/>
      </c>
      <c r="R176" s="4" t="str">
        <f>IF(L176&lt;=$P$3,IF(VLOOKUP(L176,Cs!$CA$7:$CN$33000,10,FALSE)&lt;&gt;0,VLOOKUP(L176,Cs!$CA$7:$CN$33000,10,FALSE),""),"")</f>
        <v/>
      </c>
      <c r="S176" s="1" t="str">
        <f>IF(L176&lt;=$P$3,VLOOKUP(L176,Cs!$CA$7:$CN$33000,11,FALSE),"")</f>
        <v/>
      </c>
      <c r="T176" s="1" t="str">
        <f>IF(L176&lt;=$P$3,VLOOKUP(L176,Cs!$CA$7:$CN$33000,12,FALSE),"")</f>
        <v/>
      </c>
      <c r="U176" s="1" t="str">
        <f>IF(L176&lt;=$P$3,VLOOKUP(L176,Cs!$CA$7:$CN$33000,5,FALSE),"")</f>
        <v/>
      </c>
      <c r="V176" s="1" t="str">
        <f>IF(L176&lt;=$P$3,VLOOKUP(L176,Cs!$CA$7:$CN$33000,6,FALSE),"")</f>
        <v/>
      </c>
      <c r="W176" s="1" t="str">
        <f>IF(L176&lt;=$P$3,VLOOKUP(L176,Cs!$CA$7:$CN$33000,7,FALSE),"")</f>
        <v/>
      </c>
    </row>
    <row r="177" spans="1:69" x14ac:dyDescent="0.25">
      <c r="A177" s="1" t="str">
        <f t="shared" si="31"/>
        <v/>
      </c>
      <c r="B177" s="4" t="str">
        <f t="shared" si="32"/>
        <v/>
      </c>
      <c r="C177" s="1" t="str">
        <f>TRIM(IF(L177&lt;=$P$3,VLOOKUP(L177,Cs!$CA$7:$CN$33000,13,FALSE),""))</f>
        <v/>
      </c>
      <c r="D177" s="1" t="str">
        <f>TRIM(IF(L177&lt;=$P$3,VLOOKUP(L177,Cs!$CA$7:$CN$33000,14,FALSE),""))</f>
        <v/>
      </c>
      <c r="E177" s="1" t="str">
        <f t="shared" si="33"/>
        <v/>
      </c>
      <c r="F177" s="19" t="str">
        <f t="shared" si="34"/>
        <v/>
      </c>
      <c r="G177" s="19" t="str">
        <f t="shared" si="35"/>
        <v/>
      </c>
      <c r="H177" s="19" t="str">
        <f>IF(AND(N177&lt;&gt;N178,N177&lt;&gt;" "),SUM($F$139:F177)-SUM($G$139:G177),IF(L176=$P$3,H176,""))</f>
        <v/>
      </c>
      <c r="I177" s="13" t="str">
        <f t="shared" si="30"/>
        <v/>
      </c>
      <c r="L177" s="1">
        <f t="shared" si="36"/>
        <v>161</v>
      </c>
      <c r="N177" s="4" t="str">
        <f>IF(L177&lt;=$P$3,VLOOKUP(L177,Cs!$CA$7:$CN$33000,3,FALSE),IF(L176=$P$3," ",""))</f>
        <v/>
      </c>
      <c r="O177" s="1" t="str">
        <f>IF(L177&lt;=$P$3,VLOOKUP(L177,Cs!$CA$7:$CN$33000,8,FALSE),"")</f>
        <v/>
      </c>
      <c r="R177" s="4" t="str">
        <f>IF(L177&lt;=$P$3,IF(VLOOKUP(L177,Cs!$CA$7:$CN$33000,10,FALSE)&lt;&gt;0,VLOOKUP(L177,Cs!$CA$7:$CN$33000,10,FALSE),""),"")</f>
        <v/>
      </c>
      <c r="S177" s="1" t="str">
        <f>IF(L177&lt;=$P$3,VLOOKUP(L177,Cs!$CA$7:$CN$33000,11,FALSE),"")</f>
        <v/>
      </c>
      <c r="T177" s="1" t="str">
        <f>IF(L177&lt;=$P$3,VLOOKUP(L177,Cs!$CA$7:$CN$33000,12,FALSE),"")</f>
        <v/>
      </c>
      <c r="U177" s="1" t="str">
        <f>IF(L177&lt;=$P$3,VLOOKUP(L177,Cs!$CA$7:$CN$33000,5,FALSE),"")</f>
        <v/>
      </c>
      <c r="V177" s="1" t="str">
        <f>IF(L177&lt;=$P$3,VLOOKUP(L177,Cs!$CA$7:$CN$33000,6,FALSE),"")</f>
        <v/>
      </c>
      <c r="W177" s="1" t="str">
        <f>IF(L177&lt;=$P$3,VLOOKUP(L177,Cs!$CA$7:$CN$33000,7,FALSE),"")</f>
        <v/>
      </c>
    </row>
    <row r="178" spans="1:69" x14ac:dyDescent="0.25">
      <c r="A178" s="1" t="str">
        <f t="shared" si="31"/>
        <v/>
      </c>
      <c r="B178" s="4" t="str">
        <f t="shared" si="32"/>
        <v/>
      </c>
      <c r="C178" s="1" t="str">
        <f>TRIM(IF(L178&lt;=$P$3,VLOOKUP(L178,Cs!$CA$7:$CN$33000,13,FALSE),""))</f>
        <v/>
      </c>
      <c r="D178" s="1" t="str">
        <f>TRIM(IF(L178&lt;=$P$3,VLOOKUP(L178,Cs!$CA$7:$CN$33000,14,FALSE),""))</f>
        <v/>
      </c>
      <c r="E178" s="1" t="str">
        <f t="shared" si="33"/>
        <v/>
      </c>
      <c r="F178" s="19" t="str">
        <f t="shared" si="34"/>
        <v/>
      </c>
      <c r="G178" s="19" t="str">
        <f t="shared" si="35"/>
        <v/>
      </c>
      <c r="H178" s="19" t="str">
        <f>IF(AND(N178&lt;&gt;N179,N178&lt;&gt;" "),SUM($F$139:F178)-SUM($G$139:G178),IF(L177=$P$3,H177,""))</f>
        <v/>
      </c>
      <c r="I178" s="13" t="str">
        <f t="shared" si="30"/>
        <v/>
      </c>
      <c r="L178" s="1">
        <f t="shared" si="36"/>
        <v>162</v>
      </c>
      <c r="N178" s="4" t="str">
        <f>IF(L178&lt;=$P$3,VLOOKUP(L178,Cs!$CA$7:$CN$33000,3,FALSE),IF(L177=$P$3," ",""))</f>
        <v/>
      </c>
      <c r="O178" s="1" t="str">
        <f>IF(L178&lt;=$P$3,VLOOKUP(L178,Cs!$CA$7:$CN$33000,8,FALSE),"")</f>
        <v/>
      </c>
      <c r="R178" s="4" t="str">
        <f>IF(L178&lt;=$P$3,IF(VLOOKUP(L178,Cs!$CA$7:$CN$33000,10,FALSE)&lt;&gt;0,VLOOKUP(L178,Cs!$CA$7:$CN$33000,10,FALSE),""),"")</f>
        <v/>
      </c>
      <c r="S178" s="1" t="str">
        <f>IF(L178&lt;=$P$3,VLOOKUP(L178,Cs!$CA$7:$CN$33000,11,FALSE),"")</f>
        <v/>
      </c>
      <c r="T178" s="1" t="str">
        <f>IF(L178&lt;=$P$3,VLOOKUP(L178,Cs!$CA$7:$CN$33000,12,FALSE),"")</f>
        <v/>
      </c>
      <c r="U178" s="1" t="str">
        <f>IF(L178&lt;=$P$3,VLOOKUP(L178,Cs!$CA$7:$CN$33000,5,FALSE),"")</f>
        <v/>
      </c>
      <c r="V178" s="1" t="str">
        <f>IF(L178&lt;=$P$3,VLOOKUP(L178,Cs!$CA$7:$CN$33000,6,FALSE),"")</f>
        <v/>
      </c>
      <c r="W178" s="1" t="str">
        <f>IF(L178&lt;=$P$3,VLOOKUP(L178,Cs!$CA$7:$CN$33000,7,FALSE),"")</f>
        <v/>
      </c>
    </row>
    <row r="179" spans="1:69" x14ac:dyDescent="0.25">
      <c r="A179" s="1" t="str">
        <f t="shared" si="31"/>
        <v/>
      </c>
      <c r="B179" s="4" t="str">
        <f t="shared" si="32"/>
        <v/>
      </c>
      <c r="C179" s="1" t="str">
        <f>TRIM(IF(L179&lt;=$P$3,VLOOKUP(L179,Cs!$CA$7:$CN$33000,13,FALSE),""))</f>
        <v/>
      </c>
      <c r="D179" s="1" t="str">
        <f>TRIM(IF(L179&lt;=$P$3,VLOOKUP(L179,Cs!$CA$7:$CN$33000,14,FALSE),""))</f>
        <v/>
      </c>
      <c r="E179" s="1" t="str">
        <f t="shared" si="33"/>
        <v/>
      </c>
      <c r="F179" s="19" t="str">
        <f t="shared" si="34"/>
        <v/>
      </c>
      <c r="G179" s="19" t="str">
        <f t="shared" si="35"/>
        <v/>
      </c>
      <c r="H179" s="19" t="str">
        <f>IF(AND(N179&lt;&gt;N180,N179&lt;&gt;" "),SUM($F$139:F179)-SUM($G$139:G179),IF(L178=$P$3,H178,""))</f>
        <v/>
      </c>
      <c r="I179" s="13" t="str">
        <f t="shared" si="30"/>
        <v/>
      </c>
      <c r="L179" s="1">
        <f t="shared" si="36"/>
        <v>163</v>
      </c>
      <c r="N179" s="4" t="str">
        <f>IF(L179&lt;=$P$3,VLOOKUP(L179,Cs!$CA$7:$CN$33000,3,FALSE),IF(L178=$P$3," ",""))</f>
        <v/>
      </c>
      <c r="O179" s="1" t="str">
        <f>IF(L179&lt;=$P$3,VLOOKUP(L179,Cs!$CA$7:$CN$33000,8,FALSE),"")</f>
        <v/>
      </c>
      <c r="R179" s="4" t="str">
        <f>IF(L179&lt;=$P$3,IF(VLOOKUP(L179,Cs!$CA$7:$CN$33000,10,FALSE)&lt;&gt;0,VLOOKUP(L179,Cs!$CA$7:$CN$33000,10,FALSE),""),"")</f>
        <v/>
      </c>
      <c r="S179" s="1" t="str">
        <f>IF(L179&lt;=$P$3,VLOOKUP(L179,Cs!$CA$7:$CN$33000,11,FALSE),"")</f>
        <v/>
      </c>
      <c r="T179" s="1" t="str">
        <f>IF(L179&lt;=$P$3,VLOOKUP(L179,Cs!$CA$7:$CN$33000,12,FALSE),"")</f>
        <v/>
      </c>
      <c r="U179" s="1" t="str">
        <f>IF(L179&lt;=$P$3,VLOOKUP(L179,Cs!$CA$7:$CN$33000,5,FALSE),"")</f>
        <v/>
      </c>
      <c r="V179" s="1" t="str">
        <f>IF(L179&lt;=$P$3,VLOOKUP(L179,Cs!$CA$7:$CN$33000,6,FALSE),"")</f>
        <v/>
      </c>
      <c r="W179" s="1" t="str">
        <f>IF(L179&lt;=$P$3,VLOOKUP(L179,Cs!$CA$7:$CN$33000,7,FALSE),"")</f>
        <v/>
      </c>
    </row>
    <row r="180" spans="1:69" x14ac:dyDescent="0.25">
      <c r="B180" s="4"/>
      <c r="E180" s="1" t="str">
        <f>IF(L179&lt;$P$3,$O$5,IF(L179=$P$3,$N$5,""))</f>
        <v/>
      </c>
      <c r="F180" s="19" t="str">
        <f>IF(L179&lt;$P$3,SUM(F139:F179),IF(L179=$P$3,$R$6,""))</f>
        <v/>
      </c>
      <c r="G180" s="19" t="str">
        <f>IF(L179&lt;$P$3,SUM(G139:G179),IF(L179=$P$3,$S$6,""))</f>
        <v/>
      </c>
      <c r="H180" s="19" t="str">
        <f>IF(L179&lt;$P$3,SUM(F180,-G180),IF(L179=$P$3,H179,""))</f>
        <v/>
      </c>
      <c r="I180" s="13"/>
      <c r="L180" s="6">
        <f>IF(L179&lt;$P$3,L179,SUM(L179,1))</f>
        <v>164</v>
      </c>
      <c r="N180" s="4"/>
    </row>
    <row r="181" spans="1:69" ht="26.4" x14ac:dyDescent="0.25">
      <c r="F181" s="7"/>
      <c r="I181" s="31" t="str">
        <f>"pg. "&amp;K181</f>
        <v xml:space="preserve">pg. </v>
      </c>
      <c r="K181" s="1" t="str">
        <f>IF(L140&lt;=$P$3,SUM(K138,1),"")</f>
        <v/>
      </c>
      <c r="L181" s="1">
        <f>L180</f>
        <v>164</v>
      </c>
      <c r="BQ181" s="8" t="s">
        <v>152</v>
      </c>
    </row>
    <row r="182" spans="1:69" x14ac:dyDescent="0.25">
      <c r="E182" s="52" t="str">
        <f>IF(L182&lt;$P$3,$U$2,"")</f>
        <v/>
      </c>
      <c r="F182" s="19" t="str">
        <f>IF(L182&lt;$P$3,H180,"")</f>
        <v/>
      </c>
      <c r="G182" s="19"/>
      <c r="H182" s="19"/>
      <c r="L182" s="1">
        <f>L181</f>
        <v>164</v>
      </c>
      <c r="N182" s="4" t="s">
        <v>0</v>
      </c>
      <c r="O182" s="1" t="s">
        <v>146</v>
      </c>
      <c r="R182" s="1" t="s">
        <v>142</v>
      </c>
      <c r="S182" s="1" t="s">
        <v>143</v>
      </c>
      <c r="T182" s="1" t="s">
        <v>42</v>
      </c>
      <c r="U182" s="1" t="s">
        <v>43</v>
      </c>
      <c r="V182" s="1" t="s">
        <v>144</v>
      </c>
      <c r="W182" s="1" t="s">
        <v>145</v>
      </c>
    </row>
    <row r="183" spans="1:69" x14ac:dyDescent="0.25">
      <c r="A183" s="1" t="str">
        <f>IF(L183&lt;=$P$3,L183,"")</f>
        <v/>
      </c>
      <c r="B183" s="4" t="str">
        <f>IF(N182&lt;&gt;N183,N183,"")</f>
        <v/>
      </c>
      <c r="C183" s="1" t="str">
        <f>TRIM(IF(L183&lt;=$P$3,VLOOKUP(L183,Cs!$CA$7:$CN$33000,13,FALSE),""))</f>
        <v/>
      </c>
      <c r="D183" s="1" t="str">
        <f>TRIM(IF(L183&lt;=$P$3,VLOOKUP(L183,Cs!$CA$7:$CN$33000,14,FALSE),""))</f>
        <v/>
      </c>
      <c r="E183" s="1" t="str">
        <f>IF(L183&lt;=$P$3,TRIM(R183&amp;" "&amp;S183&amp;" "&amp;T183),IF(L182=$P$3,$N$5,""))</f>
        <v/>
      </c>
      <c r="F183" s="19" t="str">
        <f>IF(L183&lt;=$P$3,IF(U183&lt;&gt;0,U183,""),IF(L182=$P$3,$R$6,""))</f>
        <v/>
      </c>
      <c r="G183" s="19" t="str">
        <f>IF(L183&lt;=$P$3,IF(V183&lt;&gt;0,V183,""),IF(L182=$P$3,$S$6,""))</f>
        <v/>
      </c>
      <c r="H183" s="19" t="str">
        <f>IF(AND(N183&lt;&gt;N184,N183&lt;&gt;" "),SUM($F$182:F183)-SUM($G$182:G183),IF(L182=$P$3,H182,""))</f>
        <v/>
      </c>
      <c r="I183" s="13" t="str">
        <f t="shared" ref="I183:I222" si="37">IF($P$3&gt;=L183,VLOOKUP(W183,Csfi,2,FALSE),"")</f>
        <v/>
      </c>
      <c r="L183" s="1">
        <f>L182+1</f>
        <v>165</v>
      </c>
      <c r="N183" s="4" t="str">
        <f>IF(L183&lt;=$P$3,VLOOKUP(L183,Cs!$CA$7:$CN$33000,3,FALSE),IF(L182=$P$3," ",""))</f>
        <v/>
      </c>
      <c r="O183" s="1" t="str">
        <f>IF(L183&lt;=$P$3,VLOOKUP(L183,Cs!$CA$7:$CN$33000,8,FALSE),"")</f>
        <v/>
      </c>
      <c r="R183" s="4" t="str">
        <f>IF(L183&lt;=$P$3,IF(VLOOKUP(L183,Cs!$CA$7:$CN$33000,10,FALSE)&lt;&gt;0,VLOOKUP(L183,Cs!$CA$7:$CN$33000,10,FALSE),""),"")</f>
        <v/>
      </c>
      <c r="S183" s="1" t="str">
        <f>IF(L183&lt;=$P$3,VLOOKUP(L183,Cs!$CA$7:$CN$33000,11,FALSE),"")</f>
        <v/>
      </c>
      <c r="T183" s="1" t="str">
        <f>IF(L183&lt;=$P$3,VLOOKUP(L183,Cs!$CA$7:$CN$33000,12,FALSE),"")</f>
        <v/>
      </c>
      <c r="U183" s="1" t="str">
        <f>IF(L183&lt;=$P$3,VLOOKUP(L183,Cs!$CA$7:$CN$33000,5,FALSE),"")</f>
        <v/>
      </c>
      <c r="V183" s="1" t="str">
        <f>IF(L183&lt;=$P$3,VLOOKUP(L183,Cs!$CA$7:$CN$33000,6,FALSE),"")</f>
        <v/>
      </c>
      <c r="W183" s="1" t="str">
        <f>IF(L183&lt;=$P$3,VLOOKUP(L183,Cs!$CA$7:$CN$33000,7,FALSE),"")</f>
        <v/>
      </c>
    </row>
    <row r="184" spans="1:69" x14ac:dyDescent="0.25">
      <c r="A184" s="1" t="str">
        <f t="shared" ref="A184:A222" si="38">IF(L184&lt;=$P$3,L184,"")</f>
        <v/>
      </c>
      <c r="B184" s="4" t="str">
        <f t="shared" ref="B184:B222" si="39">IF(N183&lt;&gt;N184,N184,"")</f>
        <v/>
      </c>
      <c r="C184" s="1" t="str">
        <f>TRIM(IF(L184&lt;=$P$3,VLOOKUP(L184,Cs!$CA$7:$CN$33000,13,FALSE),""))</f>
        <v/>
      </c>
      <c r="D184" s="1" t="str">
        <f>TRIM(IF(L184&lt;=$P$3,VLOOKUP(L184,Cs!$CA$7:$CN$33000,14,FALSE),""))</f>
        <v/>
      </c>
      <c r="E184" s="1" t="str">
        <f t="shared" ref="E184:E222" si="40">IF(L184&lt;=$P$3,TRIM(R184&amp;" "&amp;S184&amp;" "&amp;T184),IF(L183=$P$3,$N$5,""))</f>
        <v/>
      </c>
      <c r="F184" s="19" t="str">
        <f t="shared" ref="F184:F222" si="41">IF(L184&lt;=$P$3,IF(U184&lt;&gt;0,U184,""),IF(L183=$P$3,$R$6,""))</f>
        <v/>
      </c>
      <c r="G184" s="19" t="str">
        <f t="shared" ref="G184:G222" si="42">IF(L184&lt;=$P$3,IF(V184&lt;&gt;0,V184,""),IF(L183=$P$3,$S$6,""))</f>
        <v/>
      </c>
      <c r="H184" s="19" t="str">
        <f>IF(AND(N184&lt;&gt;N185,N184&lt;&gt;" "),SUM($F$182:F184)-SUM($G$182:G184),IF(L183=$P$3,H183,""))</f>
        <v/>
      </c>
      <c r="I184" s="13" t="str">
        <f t="shared" si="37"/>
        <v/>
      </c>
      <c r="L184" s="1">
        <f t="shared" ref="L184:L222" si="43">L183+1</f>
        <v>166</v>
      </c>
      <c r="N184" s="4" t="str">
        <f>IF(L184&lt;=$P$3,VLOOKUP(L184,Cs!$CA$7:$CN$33000,3,FALSE),IF(L183=$P$3," ",""))</f>
        <v/>
      </c>
      <c r="O184" s="1" t="str">
        <f>IF(L184&lt;=$P$3,VLOOKUP(L184,Cs!$CA$7:$CN$33000,8,FALSE),"")</f>
        <v/>
      </c>
      <c r="R184" s="4" t="str">
        <f>IF(L184&lt;=$P$3,IF(VLOOKUP(L184,Cs!$CA$7:$CN$33000,10,FALSE)&lt;&gt;0,VLOOKUP(L184,Cs!$CA$7:$CN$33000,10,FALSE),""),"")</f>
        <v/>
      </c>
      <c r="S184" s="1" t="str">
        <f>IF(L184&lt;=$P$3,VLOOKUP(L184,Cs!$CA$7:$CN$33000,11,FALSE),"")</f>
        <v/>
      </c>
      <c r="T184" s="1" t="str">
        <f>IF(L184&lt;=$P$3,VLOOKUP(L184,Cs!$CA$7:$CN$33000,12,FALSE),"")</f>
        <v/>
      </c>
      <c r="U184" s="1" t="str">
        <f>IF(L184&lt;=$P$3,VLOOKUP(L184,Cs!$CA$7:$CN$33000,5,FALSE),"")</f>
        <v/>
      </c>
      <c r="V184" s="1" t="str">
        <f>IF(L184&lt;=$P$3,VLOOKUP(L184,Cs!$CA$7:$CN$33000,6,FALSE),"")</f>
        <v/>
      </c>
      <c r="W184" s="1" t="str">
        <f>IF(L184&lt;=$P$3,VLOOKUP(L184,Cs!$CA$7:$CN$33000,7,FALSE),"")</f>
        <v/>
      </c>
    </row>
    <row r="185" spans="1:69" x14ac:dyDescent="0.25">
      <c r="A185" s="1" t="str">
        <f t="shared" si="38"/>
        <v/>
      </c>
      <c r="B185" s="4" t="str">
        <f t="shared" si="39"/>
        <v/>
      </c>
      <c r="C185" s="1" t="str">
        <f>TRIM(IF(L185&lt;=$P$3,VLOOKUP(L185,Cs!$CA$7:$CN$33000,13,FALSE),""))</f>
        <v/>
      </c>
      <c r="D185" s="1" t="str">
        <f>TRIM(IF(L185&lt;=$P$3,VLOOKUP(L185,Cs!$CA$7:$CN$33000,14,FALSE),""))</f>
        <v/>
      </c>
      <c r="E185" s="1" t="str">
        <f t="shared" si="40"/>
        <v/>
      </c>
      <c r="F185" s="19" t="str">
        <f t="shared" si="41"/>
        <v/>
      </c>
      <c r="G185" s="19" t="str">
        <f t="shared" si="42"/>
        <v/>
      </c>
      <c r="H185" s="19" t="str">
        <f>IF(AND(N185&lt;&gt;N186,N185&lt;&gt;" "),SUM($F$182:F185)-SUM($G$182:G185),IF(L184=$P$3,H184,""))</f>
        <v/>
      </c>
      <c r="I185" s="13" t="str">
        <f t="shared" si="37"/>
        <v/>
      </c>
      <c r="L185" s="1">
        <f t="shared" si="43"/>
        <v>167</v>
      </c>
      <c r="N185" s="4" t="str">
        <f>IF(L185&lt;=$P$3,VLOOKUP(L185,Cs!$CA$7:$CN$33000,3,FALSE),IF(L184=$P$3," ",""))</f>
        <v/>
      </c>
      <c r="O185" s="1" t="str">
        <f>IF(L185&lt;=$P$3,VLOOKUP(L185,Cs!$CA$7:$CN$33000,8,FALSE),"")</f>
        <v/>
      </c>
      <c r="R185" s="4" t="str">
        <f>IF(L185&lt;=$P$3,IF(VLOOKUP(L185,Cs!$CA$7:$CN$33000,10,FALSE)&lt;&gt;0,VLOOKUP(L185,Cs!$CA$7:$CN$33000,10,FALSE),""),"")</f>
        <v/>
      </c>
      <c r="S185" s="1" t="str">
        <f>IF(L185&lt;=$P$3,VLOOKUP(L185,Cs!$CA$7:$CN$33000,11,FALSE),"")</f>
        <v/>
      </c>
      <c r="T185" s="1" t="str">
        <f>IF(L185&lt;=$P$3,VLOOKUP(L185,Cs!$CA$7:$CN$33000,12,FALSE),"")</f>
        <v/>
      </c>
      <c r="U185" s="1" t="str">
        <f>IF(L185&lt;=$P$3,VLOOKUP(L185,Cs!$CA$7:$CN$33000,5,FALSE),"")</f>
        <v/>
      </c>
      <c r="V185" s="1" t="str">
        <f>IF(L185&lt;=$P$3,VLOOKUP(L185,Cs!$CA$7:$CN$33000,6,FALSE),"")</f>
        <v/>
      </c>
      <c r="W185" s="1" t="str">
        <f>IF(L185&lt;=$P$3,VLOOKUP(L185,Cs!$CA$7:$CN$33000,7,FALSE),"")</f>
        <v/>
      </c>
    </row>
    <row r="186" spans="1:69" x14ac:dyDescent="0.25">
      <c r="A186" s="1" t="str">
        <f t="shared" si="38"/>
        <v/>
      </c>
      <c r="B186" s="4" t="str">
        <f t="shared" si="39"/>
        <v/>
      </c>
      <c r="C186" s="1" t="str">
        <f>TRIM(IF(L186&lt;=$P$3,VLOOKUP(L186,Cs!$CA$7:$CN$33000,13,FALSE),""))</f>
        <v/>
      </c>
      <c r="D186" s="1" t="str">
        <f>TRIM(IF(L186&lt;=$P$3,VLOOKUP(L186,Cs!$CA$7:$CN$33000,14,FALSE),""))</f>
        <v/>
      </c>
      <c r="E186" s="1" t="str">
        <f t="shared" si="40"/>
        <v/>
      </c>
      <c r="F186" s="19" t="str">
        <f t="shared" si="41"/>
        <v/>
      </c>
      <c r="G186" s="19" t="str">
        <f t="shared" si="42"/>
        <v/>
      </c>
      <c r="H186" s="19" t="str">
        <f>IF(AND(N186&lt;&gt;N187,N186&lt;&gt;" "),SUM($F$182:F186)-SUM($G$182:G186),IF(L185=$P$3,H185,""))</f>
        <v/>
      </c>
      <c r="I186" s="13" t="str">
        <f t="shared" si="37"/>
        <v/>
      </c>
      <c r="L186" s="1">
        <f t="shared" si="43"/>
        <v>168</v>
      </c>
      <c r="N186" s="4" t="str">
        <f>IF(L186&lt;=$P$3,VLOOKUP(L186,Cs!$CA$7:$CN$33000,3,FALSE),IF(L185=$P$3," ",""))</f>
        <v/>
      </c>
      <c r="O186" s="1" t="str">
        <f>IF(L186&lt;=$P$3,VLOOKUP(L186,Cs!$CA$7:$CN$33000,8,FALSE),"")</f>
        <v/>
      </c>
      <c r="R186" s="4" t="str">
        <f>IF(L186&lt;=$P$3,IF(VLOOKUP(L186,Cs!$CA$7:$CN$33000,10,FALSE)&lt;&gt;0,VLOOKUP(L186,Cs!$CA$7:$CN$33000,10,FALSE),""),"")</f>
        <v/>
      </c>
      <c r="S186" s="1" t="str">
        <f>IF(L186&lt;=$P$3,VLOOKUP(L186,Cs!$CA$7:$CN$33000,11,FALSE),"")</f>
        <v/>
      </c>
      <c r="T186" s="1" t="str">
        <f>IF(L186&lt;=$P$3,VLOOKUP(L186,Cs!$CA$7:$CN$33000,12,FALSE),"")</f>
        <v/>
      </c>
      <c r="U186" s="1" t="str">
        <f>IF(L186&lt;=$P$3,VLOOKUP(L186,Cs!$CA$7:$CN$33000,5,FALSE),"")</f>
        <v/>
      </c>
      <c r="V186" s="1" t="str">
        <f>IF(L186&lt;=$P$3,VLOOKUP(L186,Cs!$CA$7:$CN$33000,6,FALSE),"")</f>
        <v/>
      </c>
      <c r="W186" s="1" t="str">
        <f>IF(L186&lt;=$P$3,VLOOKUP(L186,Cs!$CA$7:$CN$33000,7,FALSE),"")</f>
        <v/>
      </c>
    </row>
    <row r="187" spans="1:69" x14ac:dyDescent="0.25">
      <c r="A187" s="1" t="str">
        <f t="shared" si="38"/>
        <v/>
      </c>
      <c r="B187" s="4" t="str">
        <f t="shared" si="39"/>
        <v/>
      </c>
      <c r="C187" s="1" t="str">
        <f>TRIM(IF(L187&lt;=$P$3,VLOOKUP(L187,Cs!$CA$7:$CN$33000,13,FALSE),""))</f>
        <v/>
      </c>
      <c r="D187" s="1" t="str">
        <f>TRIM(IF(L187&lt;=$P$3,VLOOKUP(L187,Cs!$CA$7:$CN$33000,14,FALSE),""))</f>
        <v/>
      </c>
      <c r="E187" s="1" t="str">
        <f t="shared" si="40"/>
        <v/>
      </c>
      <c r="F187" s="19" t="str">
        <f t="shared" si="41"/>
        <v/>
      </c>
      <c r="G187" s="19" t="str">
        <f t="shared" si="42"/>
        <v/>
      </c>
      <c r="H187" s="19" t="str">
        <f>IF(AND(N187&lt;&gt;N188,N187&lt;&gt;" "),SUM($F$182:F187)-SUM($G$182:G187),IF(L186=$P$3,H186,""))</f>
        <v/>
      </c>
      <c r="I187" s="13" t="str">
        <f t="shared" si="37"/>
        <v/>
      </c>
      <c r="L187" s="1">
        <f t="shared" si="43"/>
        <v>169</v>
      </c>
      <c r="N187" s="4" t="str">
        <f>IF(L187&lt;=$P$3,VLOOKUP(L187,Cs!$CA$7:$CN$33000,3,FALSE),IF(L186=$P$3," ",""))</f>
        <v/>
      </c>
      <c r="O187" s="1" t="str">
        <f>IF(L187&lt;=$P$3,VLOOKUP(L187,Cs!$CA$7:$CN$33000,8,FALSE),"")</f>
        <v/>
      </c>
      <c r="R187" s="4" t="str">
        <f>IF(L187&lt;=$P$3,IF(VLOOKUP(L187,Cs!$CA$7:$CN$33000,10,FALSE)&lt;&gt;0,VLOOKUP(L187,Cs!$CA$7:$CN$33000,10,FALSE),""),"")</f>
        <v/>
      </c>
      <c r="S187" s="1" t="str">
        <f>IF(L187&lt;=$P$3,VLOOKUP(L187,Cs!$CA$7:$CN$33000,11,FALSE),"")</f>
        <v/>
      </c>
      <c r="T187" s="1" t="str">
        <f>IF(L187&lt;=$P$3,VLOOKUP(L187,Cs!$CA$7:$CN$33000,12,FALSE),"")</f>
        <v/>
      </c>
      <c r="U187" s="1" t="str">
        <f>IF(L187&lt;=$P$3,VLOOKUP(L187,Cs!$CA$7:$CN$33000,5,FALSE),"")</f>
        <v/>
      </c>
      <c r="V187" s="1" t="str">
        <f>IF(L187&lt;=$P$3,VLOOKUP(L187,Cs!$CA$7:$CN$33000,6,FALSE),"")</f>
        <v/>
      </c>
      <c r="W187" s="1" t="str">
        <f>IF(L187&lt;=$P$3,VLOOKUP(L187,Cs!$CA$7:$CN$33000,7,FALSE),"")</f>
        <v/>
      </c>
    </row>
    <row r="188" spans="1:69" x14ac:dyDescent="0.25">
      <c r="A188" s="1" t="str">
        <f t="shared" si="38"/>
        <v/>
      </c>
      <c r="B188" s="4" t="str">
        <f t="shared" si="39"/>
        <v/>
      </c>
      <c r="C188" s="1" t="str">
        <f>TRIM(IF(L188&lt;=$P$3,VLOOKUP(L188,Cs!$CA$7:$CN$33000,13,FALSE),""))</f>
        <v/>
      </c>
      <c r="D188" s="1" t="str">
        <f>TRIM(IF(L188&lt;=$P$3,VLOOKUP(L188,Cs!$CA$7:$CN$33000,14,FALSE),""))</f>
        <v/>
      </c>
      <c r="E188" s="1" t="str">
        <f t="shared" si="40"/>
        <v/>
      </c>
      <c r="F188" s="19" t="str">
        <f t="shared" si="41"/>
        <v/>
      </c>
      <c r="G188" s="19" t="str">
        <f t="shared" si="42"/>
        <v/>
      </c>
      <c r="H188" s="19" t="str">
        <f>IF(AND(N188&lt;&gt;N189,N188&lt;&gt;" "),SUM($F$182:F188)-SUM($G$182:G188),IF(L187=$P$3,H187,""))</f>
        <v/>
      </c>
      <c r="I188" s="13" t="str">
        <f t="shared" si="37"/>
        <v/>
      </c>
      <c r="L188" s="1">
        <f t="shared" si="43"/>
        <v>170</v>
      </c>
      <c r="N188" s="4" t="str">
        <f>IF(L188&lt;=$P$3,VLOOKUP(L188,Cs!$CA$7:$CN$33000,3,FALSE),IF(L187=$P$3," ",""))</f>
        <v/>
      </c>
      <c r="O188" s="1" t="str">
        <f>IF(L188&lt;=$P$3,VLOOKUP(L188,Cs!$CA$7:$CN$33000,8,FALSE),"")</f>
        <v/>
      </c>
      <c r="R188" s="4" t="str">
        <f>IF(L188&lt;=$P$3,IF(VLOOKUP(L188,Cs!$CA$7:$CN$33000,10,FALSE)&lt;&gt;0,VLOOKUP(L188,Cs!$CA$7:$CN$33000,10,FALSE),""),"")</f>
        <v/>
      </c>
      <c r="S188" s="1" t="str">
        <f>IF(L188&lt;=$P$3,VLOOKUP(L188,Cs!$CA$7:$CN$33000,11,FALSE),"")</f>
        <v/>
      </c>
      <c r="T188" s="1" t="str">
        <f>IF(L188&lt;=$P$3,VLOOKUP(L188,Cs!$CA$7:$CN$33000,12,FALSE),"")</f>
        <v/>
      </c>
      <c r="U188" s="1" t="str">
        <f>IF(L188&lt;=$P$3,VLOOKUP(L188,Cs!$CA$7:$CN$33000,5,FALSE),"")</f>
        <v/>
      </c>
      <c r="V188" s="1" t="str">
        <f>IF(L188&lt;=$P$3,VLOOKUP(L188,Cs!$CA$7:$CN$33000,6,FALSE),"")</f>
        <v/>
      </c>
      <c r="W188" s="1" t="str">
        <f>IF(L188&lt;=$P$3,VLOOKUP(L188,Cs!$CA$7:$CN$33000,7,FALSE),"")</f>
        <v/>
      </c>
    </row>
    <row r="189" spans="1:69" x14ac:dyDescent="0.25">
      <c r="A189" s="1" t="str">
        <f t="shared" si="38"/>
        <v/>
      </c>
      <c r="B189" s="4" t="str">
        <f t="shared" si="39"/>
        <v/>
      </c>
      <c r="C189" s="1" t="str">
        <f>TRIM(IF(L189&lt;=$P$3,VLOOKUP(L189,Cs!$CA$7:$CN$33000,13,FALSE),""))</f>
        <v/>
      </c>
      <c r="D189" s="1" t="str">
        <f>TRIM(IF(L189&lt;=$P$3,VLOOKUP(L189,Cs!$CA$7:$CN$33000,14,FALSE),""))</f>
        <v/>
      </c>
      <c r="E189" s="1" t="str">
        <f t="shared" si="40"/>
        <v/>
      </c>
      <c r="F189" s="19" t="str">
        <f t="shared" si="41"/>
        <v/>
      </c>
      <c r="G189" s="19" t="str">
        <f t="shared" si="42"/>
        <v/>
      </c>
      <c r="H189" s="19" t="str">
        <f>IF(AND(N189&lt;&gt;N190,N189&lt;&gt;" "),SUM($F$182:F189)-SUM($G$182:G189),IF(L188=$P$3,H188,""))</f>
        <v/>
      </c>
      <c r="I189" s="13" t="str">
        <f t="shared" si="37"/>
        <v/>
      </c>
      <c r="L189" s="1">
        <f t="shared" si="43"/>
        <v>171</v>
      </c>
      <c r="N189" s="4" t="str">
        <f>IF(L189&lt;=$P$3,VLOOKUP(L189,Cs!$CA$7:$CN$33000,3,FALSE),IF(L188=$P$3," ",""))</f>
        <v/>
      </c>
      <c r="O189" s="1" t="str">
        <f>IF(L189&lt;=$P$3,VLOOKUP(L189,Cs!$CA$7:$CN$33000,8,FALSE),"")</f>
        <v/>
      </c>
      <c r="R189" s="4" t="str">
        <f>IF(L189&lt;=$P$3,IF(VLOOKUP(L189,Cs!$CA$7:$CN$33000,10,FALSE)&lt;&gt;0,VLOOKUP(L189,Cs!$CA$7:$CN$33000,10,FALSE),""),"")</f>
        <v/>
      </c>
      <c r="S189" s="1" t="str">
        <f>IF(L189&lt;=$P$3,VLOOKUP(L189,Cs!$CA$7:$CN$33000,11,FALSE),"")</f>
        <v/>
      </c>
      <c r="T189" s="1" t="str">
        <f>IF(L189&lt;=$P$3,VLOOKUP(L189,Cs!$CA$7:$CN$33000,12,FALSE),"")</f>
        <v/>
      </c>
      <c r="U189" s="1" t="str">
        <f>IF(L189&lt;=$P$3,VLOOKUP(L189,Cs!$CA$7:$CN$33000,5,FALSE),"")</f>
        <v/>
      </c>
      <c r="V189" s="1" t="str">
        <f>IF(L189&lt;=$P$3,VLOOKUP(L189,Cs!$CA$7:$CN$33000,6,FALSE),"")</f>
        <v/>
      </c>
      <c r="W189" s="1" t="str">
        <f>IF(L189&lt;=$P$3,VLOOKUP(L189,Cs!$CA$7:$CN$33000,7,FALSE),"")</f>
        <v/>
      </c>
    </row>
    <row r="190" spans="1:69" x14ac:dyDescent="0.25">
      <c r="A190" s="1" t="str">
        <f t="shared" si="38"/>
        <v/>
      </c>
      <c r="B190" s="4" t="str">
        <f t="shared" si="39"/>
        <v/>
      </c>
      <c r="C190" s="1" t="str">
        <f>TRIM(IF(L190&lt;=$P$3,VLOOKUP(L190,Cs!$CA$7:$CN$33000,13,FALSE),""))</f>
        <v/>
      </c>
      <c r="D190" s="1" t="str">
        <f>TRIM(IF(L190&lt;=$P$3,VLOOKUP(L190,Cs!$CA$7:$CN$33000,14,FALSE),""))</f>
        <v/>
      </c>
      <c r="E190" s="1" t="str">
        <f t="shared" si="40"/>
        <v/>
      </c>
      <c r="F190" s="19" t="str">
        <f t="shared" si="41"/>
        <v/>
      </c>
      <c r="G190" s="19" t="str">
        <f t="shared" si="42"/>
        <v/>
      </c>
      <c r="H190" s="19" t="str">
        <f>IF(AND(N190&lt;&gt;N191,N190&lt;&gt;" "),SUM($F$182:F190)-SUM($G$182:G190),IF(L189=$P$3,H189,""))</f>
        <v/>
      </c>
      <c r="I190" s="13" t="str">
        <f t="shared" si="37"/>
        <v/>
      </c>
      <c r="L190" s="1">
        <f t="shared" si="43"/>
        <v>172</v>
      </c>
      <c r="N190" s="4" t="str">
        <f>IF(L190&lt;=$P$3,VLOOKUP(L190,Cs!$CA$7:$CN$33000,3,FALSE),IF(L189=$P$3," ",""))</f>
        <v/>
      </c>
      <c r="O190" s="1" t="str">
        <f>IF(L190&lt;=$P$3,VLOOKUP(L190,Cs!$CA$7:$CN$33000,8,FALSE),"")</f>
        <v/>
      </c>
      <c r="R190" s="4" t="str">
        <f>IF(L190&lt;=$P$3,IF(VLOOKUP(L190,Cs!$CA$7:$CN$33000,10,FALSE)&lt;&gt;0,VLOOKUP(L190,Cs!$CA$7:$CN$33000,10,FALSE),""),"")</f>
        <v/>
      </c>
      <c r="S190" s="1" t="str">
        <f>IF(L190&lt;=$P$3,VLOOKUP(L190,Cs!$CA$7:$CN$33000,11,FALSE),"")</f>
        <v/>
      </c>
      <c r="T190" s="1" t="str">
        <f>IF(L190&lt;=$P$3,VLOOKUP(L190,Cs!$CA$7:$CN$33000,12,FALSE),"")</f>
        <v/>
      </c>
      <c r="U190" s="1" t="str">
        <f>IF(L190&lt;=$P$3,VLOOKUP(L190,Cs!$CA$7:$CN$33000,5,FALSE),"")</f>
        <v/>
      </c>
      <c r="V190" s="1" t="str">
        <f>IF(L190&lt;=$P$3,VLOOKUP(L190,Cs!$CA$7:$CN$33000,6,FALSE),"")</f>
        <v/>
      </c>
      <c r="W190" s="1" t="str">
        <f>IF(L190&lt;=$P$3,VLOOKUP(L190,Cs!$CA$7:$CN$33000,7,FALSE),"")</f>
        <v/>
      </c>
    </row>
    <row r="191" spans="1:69" x14ac:dyDescent="0.25">
      <c r="A191" s="1" t="str">
        <f t="shared" si="38"/>
        <v/>
      </c>
      <c r="B191" s="4" t="str">
        <f t="shared" si="39"/>
        <v/>
      </c>
      <c r="C191" s="1" t="str">
        <f>TRIM(IF(L191&lt;=$P$3,VLOOKUP(L191,Cs!$CA$7:$CN$33000,13,FALSE),""))</f>
        <v/>
      </c>
      <c r="D191" s="1" t="str">
        <f>TRIM(IF(L191&lt;=$P$3,VLOOKUP(L191,Cs!$CA$7:$CN$33000,14,FALSE),""))</f>
        <v/>
      </c>
      <c r="E191" s="1" t="str">
        <f t="shared" si="40"/>
        <v/>
      </c>
      <c r="F191" s="19" t="str">
        <f t="shared" si="41"/>
        <v/>
      </c>
      <c r="G191" s="19" t="str">
        <f t="shared" si="42"/>
        <v/>
      </c>
      <c r="H191" s="19" t="str">
        <f>IF(AND(N191&lt;&gt;N192,N191&lt;&gt;" "),SUM($F$182:F191)-SUM($G$182:G191),IF(L190=$P$3,H190,""))</f>
        <v/>
      </c>
      <c r="I191" s="13" t="str">
        <f t="shared" si="37"/>
        <v/>
      </c>
      <c r="L191" s="1">
        <f t="shared" si="43"/>
        <v>173</v>
      </c>
      <c r="N191" s="4" t="str">
        <f>IF(L191&lt;=$P$3,VLOOKUP(L191,Cs!$CA$7:$CN$33000,3,FALSE),IF(L190=$P$3," ",""))</f>
        <v/>
      </c>
      <c r="O191" s="1" t="str">
        <f>IF(L191&lt;=$P$3,VLOOKUP(L191,Cs!$CA$7:$CN$33000,8,FALSE),"")</f>
        <v/>
      </c>
      <c r="R191" s="4" t="str">
        <f>IF(L191&lt;=$P$3,IF(VLOOKUP(L191,Cs!$CA$7:$CN$33000,10,FALSE)&lt;&gt;0,VLOOKUP(L191,Cs!$CA$7:$CN$33000,10,FALSE),""),"")</f>
        <v/>
      </c>
      <c r="S191" s="1" t="str">
        <f>IF(L191&lt;=$P$3,VLOOKUP(L191,Cs!$CA$7:$CN$33000,11,FALSE),"")</f>
        <v/>
      </c>
      <c r="T191" s="1" t="str">
        <f>IF(L191&lt;=$P$3,VLOOKUP(L191,Cs!$CA$7:$CN$33000,12,FALSE),"")</f>
        <v/>
      </c>
      <c r="U191" s="1" t="str">
        <f>IF(L191&lt;=$P$3,VLOOKUP(L191,Cs!$CA$7:$CN$33000,5,FALSE),"")</f>
        <v/>
      </c>
      <c r="V191" s="1" t="str">
        <f>IF(L191&lt;=$P$3,VLOOKUP(L191,Cs!$CA$7:$CN$33000,6,FALSE),"")</f>
        <v/>
      </c>
      <c r="W191" s="1" t="str">
        <f>IF(L191&lt;=$P$3,VLOOKUP(L191,Cs!$CA$7:$CN$33000,7,FALSE),"")</f>
        <v/>
      </c>
    </row>
    <row r="192" spans="1:69" x14ac:dyDescent="0.25">
      <c r="A192" s="1" t="str">
        <f t="shared" si="38"/>
        <v/>
      </c>
      <c r="B192" s="4" t="str">
        <f t="shared" si="39"/>
        <v/>
      </c>
      <c r="C192" s="1" t="str">
        <f>TRIM(IF(L192&lt;=$P$3,VLOOKUP(L192,Cs!$CA$7:$CN$33000,13,FALSE),""))</f>
        <v/>
      </c>
      <c r="D192" s="1" t="str">
        <f>TRIM(IF(L192&lt;=$P$3,VLOOKUP(L192,Cs!$CA$7:$CN$33000,14,FALSE),""))</f>
        <v/>
      </c>
      <c r="E192" s="1" t="str">
        <f t="shared" si="40"/>
        <v/>
      </c>
      <c r="F192" s="19" t="str">
        <f t="shared" si="41"/>
        <v/>
      </c>
      <c r="G192" s="19" t="str">
        <f t="shared" si="42"/>
        <v/>
      </c>
      <c r="H192" s="19" t="str">
        <f>IF(AND(N192&lt;&gt;N193,N192&lt;&gt;" "),SUM($F$182:F192)-SUM($G$182:G192),IF(L191=$P$3,H191,""))</f>
        <v/>
      </c>
      <c r="I192" s="13" t="str">
        <f t="shared" si="37"/>
        <v/>
      </c>
      <c r="L192" s="1">
        <f t="shared" si="43"/>
        <v>174</v>
      </c>
      <c r="N192" s="4" t="str">
        <f>IF(L192&lt;=$P$3,VLOOKUP(L192,Cs!$CA$7:$CN$33000,3,FALSE),IF(L191=$P$3," ",""))</f>
        <v/>
      </c>
      <c r="O192" s="1" t="str">
        <f>IF(L192&lt;=$P$3,VLOOKUP(L192,Cs!$CA$7:$CN$33000,8,FALSE),"")</f>
        <v/>
      </c>
      <c r="R192" s="4" t="str">
        <f>IF(L192&lt;=$P$3,IF(VLOOKUP(L192,Cs!$CA$7:$CN$33000,10,FALSE)&lt;&gt;0,VLOOKUP(L192,Cs!$CA$7:$CN$33000,10,FALSE),""),"")</f>
        <v/>
      </c>
      <c r="S192" s="1" t="str">
        <f>IF(L192&lt;=$P$3,VLOOKUP(L192,Cs!$CA$7:$CN$33000,11,FALSE),"")</f>
        <v/>
      </c>
      <c r="T192" s="1" t="str">
        <f>IF(L192&lt;=$P$3,VLOOKUP(L192,Cs!$CA$7:$CN$33000,12,FALSE),"")</f>
        <v/>
      </c>
      <c r="U192" s="1" t="str">
        <f>IF(L192&lt;=$P$3,VLOOKUP(L192,Cs!$CA$7:$CN$33000,5,FALSE),"")</f>
        <v/>
      </c>
      <c r="V192" s="1" t="str">
        <f>IF(L192&lt;=$P$3,VLOOKUP(L192,Cs!$CA$7:$CN$33000,6,FALSE),"")</f>
        <v/>
      </c>
      <c r="W192" s="1" t="str">
        <f>IF(L192&lt;=$P$3,VLOOKUP(L192,Cs!$CA$7:$CN$33000,7,FALSE),"")</f>
        <v/>
      </c>
    </row>
    <row r="193" spans="1:23" x14ac:dyDescent="0.25">
      <c r="A193" s="1" t="str">
        <f t="shared" si="38"/>
        <v/>
      </c>
      <c r="B193" s="4" t="str">
        <f t="shared" si="39"/>
        <v/>
      </c>
      <c r="C193" s="1" t="str">
        <f>TRIM(IF(L193&lt;=$P$3,VLOOKUP(L193,Cs!$CA$7:$CN$33000,13,FALSE),""))</f>
        <v/>
      </c>
      <c r="D193" s="1" t="str">
        <f>TRIM(IF(L193&lt;=$P$3,VLOOKUP(L193,Cs!$CA$7:$CN$33000,14,FALSE),""))</f>
        <v/>
      </c>
      <c r="E193" s="1" t="str">
        <f t="shared" si="40"/>
        <v/>
      </c>
      <c r="F193" s="19" t="str">
        <f t="shared" si="41"/>
        <v/>
      </c>
      <c r="G193" s="19" t="str">
        <f t="shared" si="42"/>
        <v/>
      </c>
      <c r="H193" s="19" t="str">
        <f>IF(AND(N193&lt;&gt;N194,N193&lt;&gt;" "),SUM($F$182:F193)-SUM($G$182:G193),IF(L192=$P$3,H192,""))</f>
        <v/>
      </c>
      <c r="I193" s="13" t="str">
        <f t="shared" si="37"/>
        <v/>
      </c>
      <c r="L193" s="1">
        <f t="shared" si="43"/>
        <v>175</v>
      </c>
      <c r="N193" s="4" t="str">
        <f>IF(L193&lt;=$P$3,VLOOKUP(L193,Cs!$CA$7:$CN$33000,3,FALSE),IF(L192=$P$3," ",""))</f>
        <v/>
      </c>
      <c r="O193" s="1" t="str">
        <f>IF(L193&lt;=$P$3,VLOOKUP(L193,Cs!$CA$7:$CN$33000,8,FALSE),"")</f>
        <v/>
      </c>
      <c r="R193" s="4" t="str">
        <f>IF(L193&lt;=$P$3,IF(VLOOKUP(L193,Cs!$CA$7:$CN$33000,10,FALSE)&lt;&gt;0,VLOOKUP(L193,Cs!$CA$7:$CN$33000,10,FALSE),""),"")</f>
        <v/>
      </c>
      <c r="S193" s="1" t="str">
        <f>IF(L193&lt;=$P$3,VLOOKUP(L193,Cs!$CA$7:$CN$33000,11,FALSE),"")</f>
        <v/>
      </c>
      <c r="T193" s="1" t="str">
        <f>IF(L193&lt;=$P$3,VLOOKUP(L193,Cs!$CA$7:$CN$33000,12,FALSE),"")</f>
        <v/>
      </c>
      <c r="U193" s="1" t="str">
        <f>IF(L193&lt;=$P$3,VLOOKUP(L193,Cs!$CA$7:$CN$33000,5,FALSE),"")</f>
        <v/>
      </c>
      <c r="V193" s="1" t="str">
        <f>IF(L193&lt;=$P$3,VLOOKUP(L193,Cs!$CA$7:$CN$33000,6,FALSE),"")</f>
        <v/>
      </c>
      <c r="W193" s="1" t="str">
        <f>IF(L193&lt;=$P$3,VLOOKUP(L193,Cs!$CA$7:$CN$33000,7,FALSE),"")</f>
        <v/>
      </c>
    </row>
    <row r="194" spans="1:23" x14ac:dyDescent="0.25">
      <c r="A194" s="1" t="str">
        <f t="shared" si="38"/>
        <v/>
      </c>
      <c r="B194" s="4" t="str">
        <f t="shared" si="39"/>
        <v/>
      </c>
      <c r="C194" s="1" t="str">
        <f>TRIM(IF(L194&lt;=$P$3,VLOOKUP(L194,Cs!$CA$7:$CN$33000,13,FALSE),""))</f>
        <v/>
      </c>
      <c r="D194" s="1" t="str">
        <f>TRIM(IF(L194&lt;=$P$3,VLOOKUP(L194,Cs!$CA$7:$CN$33000,14,FALSE),""))</f>
        <v/>
      </c>
      <c r="E194" s="1" t="str">
        <f t="shared" si="40"/>
        <v/>
      </c>
      <c r="F194" s="19" t="str">
        <f t="shared" si="41"/>
        <v/>
      </c>
      <c r="G194" s="19" t="str">
        <f t="shared" si="42"/>
        <v/>
      </c>
      <c r="H194" s="19" t="str">
        <f>IF(AND(N194&lt;&gt;N195,N194&lt;&gt;" "),SUM($F$182:F194)-SUM($G$182:G194),IF(L193=$P$3,H193,""))</f>
        <v/>
      </c>
      <c r="I194" s="13" t="str">
        <f t="shared" si="37"/>
        <v/>
      </c>
      <c r="L194" s="1">
        <f t="shared" si="43"/>
        <v>176</v>
      </c>
      <c r="N194" s="4" t="str">
        <f>IF(L194&lt;=$P$3,VLOOKUP(L194,Cs!$CA$7:$CN$33000,3,FALSE),IF(L193=$P$3," ",""))</f>
        <v/>
      </c>
      <c r="O194" s="1" t="str">
        <f>IF(L194&lt;=$P$3,VLOOKUP(L194,Cs!$CA$7:$CN$33000,8,FALSE),"")</f>
        <v/>
      </c>
      <c r="R194" s="4" t="str">
        <f>IF(L194&lt;=$P$3,IF(VLOOKUP(L194,Cs!$CA$7:$CN$33000,10,FALSE)&lt;&gt;0,VLOOKUP(L194,Cs!$CA$7:$CN$33000,10,FALSE),""),"")</f>
        <v/>
      </c>
      <c r="S194" s="1" t="str">
        <f>IF(L194&lt;=$P$3,VLOOKUP(L194,Cs!$CA$7:$CN$33000,11,FALSE),"")</f>
        <v/>
      </c>
      <c r="T194" s="1" t="str">
        <f>IF(L194&lt;=$P$3,VLOOKUP(L194,Cs!$CA$7:$CN$33000,12,FALSE),"")</f>
        <v/>
      </c>
      <c r="U194" s="1" t="str">
        <f>IF(L194&lt;=$P$3,VLOOKUP(L194,Cs!$CA$7:$CN$33000,5,FALSE),"")</f>
        <v/>
      </c>
      <c r="V194" s="1" t="str">
        <f>IF(L194&lt;=$P$3,VLOOKUP(L194,Cs!$CA$7:$CN$33000,6,FALSE),"")</f>
        <v/>
      </c>
      <c r="W194" s="1" t="str">
        <f>IF(L194&lt;=$P$3,VLOOKUP(L194,Cs!$CA$7:$CN$33000,7,FALSE),"")</f>
        <v/>
      </c>
    </row>
    <row r="195" spans="1:23" x14ac:dyDescent="0.25">
      <c r="A195" s="1" t="str">
        <f t="shared" si="38"/>
        <v/>
      </c>
      <c r="B195" s="4" t="str">
        <f t="shared" si="39"/>
        <v/>
      </c>
      <c r="C195" s="1" t="str">
        <f>TRIM(IF(L195&lt;=$P$3,VLOOKUP(L195,Cs!$CA$7:$CN$33000,13,FALSE),""))</f>
        <v/>
      </c>
      <c r="D195" s="1" t="str">
        <f>TRIM(IF(L195&lt;=$P$3,VLOOKUP(L195,Cs!$CA$7:$CN$33000,14,FALSE),""))</f>
        <v/>
      </c>
      <c r="E195" s="1" t="str">
        <f t="shared" si="40"/>
        <v/>
      </c>
      <c r="F195" s="19" t="str">
        <f t="shared" si="41"/>
        <v/>
      </c>
      <c r="G195" s="19" t="str">
        <f t="shared" si="42"/>
        <v/>
      </c>
      <c r="H195" s="19" t="str">
        <f>IF(AND(N195&lt;&gt;N196,N195&lt;&gt;" "),SUM($F$182:F195)-SUM($G$182:G195),IF(L194=$P$3,H194,""))</f>
        <v/>
      </c>
      <c r="I195" s="13" t="str">
        <f t="shared" si="37"/>
        <v/>
      </c>
      <c r="L195" s="1">
        <f t="shared" si="43"/>
        <v>177</v>
      </c>
      <c r="N195" s="4" t="str">
        <f>IF(L195&lt;=$P$3,VLOOKUP(L195,Cs!$CA$7:$CN$33000,3,FALSE),IF(L194=$P$3," ",""))</f>
        <v/>
      </c>
      <c r="O195" s="1" t="str">
        <f>IF(L195&lt;=$P$3,VLOOKUP(L195,Cs!$CA$7:$CN$33000,8,FALSE),"")</f>
        <v/>
      </c>
      <c r="R195" s="4" t="str">
        <f>IF(L195&lt;=$P$3,IF(VLOOKUP(L195,Cs!$CA$7:$CN$33000,10,FALSE)&lt;&gt;0,VLOOKUP(L195,Cs!$CA$7:$CN$33000,10,FALSE),""),"")</f>
        <v/>
      </c>
      <c r="S195" s="1" t="str">
        <f>IF(L195&lt;=$P$3,VLOOKUP(L195,Cs!$CA$7:$CN$33000,11,FALSE),"")</f>
        <v/>
      </c>
      <c r="T195" s="1" t="str">
        <f>IF(L195&lt;=$P$3,VLOOKUP(L195,Cs!$CA$7:$CN$33000,12,FALSE),"")</f>
        <v/>
      </c>
      <c r="U195" s="1" t="str">
        <f>IF(L195&lt;=$P$3,VLOOKUP(L195,Cs!$CA$7:$CN$33000,5,FALSE),"")</f>
        <v/>
      </c>
      <c r="V195" s="1" t="str">
        <f>IF(L195&lt;=$P$3,VLOOKUP(L195,Cs!$CA$7:$CN$33000,6,FALSE),"")</f>
        <v/>
      </c>
      <c r="W195" s="1" t="str">
        <f>IF(L195&lt;=$P$3,VLOOKUP(L195,Cs!$CA$7:$CN$33000,7,FALSE),"")</f>
        <v/>
      </c>
    </row>
    <row r="196" spans="1:23" x14ac:dyDescent="0.25">
      <c r="A196" s="1" t="str">
        <f t="shared" si="38"/>
        <v/>
      </c>
      <c r="B196" s="4" t="str">
        <f t="shared" si="39"/>
        <v/>
      </c>
      <c r="C196" s="1" t="str">
        <f>TRIM(IF(L196&lt;=$P$3,VLOOKUP(L196,Cs!$CA$7:$CN$33000,13,FALSE),""))</f>
        <v/>
      </c>
      <c r="D196" s="1" t="str">
        <f>TRIM(IF(L196&lt;=$P$3,VLOOKUP(L196,Cs!$CA$7:$CN$33000,14,FALSE),""))</f>
        <v/>
      </c>
      <c r="E196" s="1" t="str">
        <f t="shared" si="40"/>
        <v/>
      </c>
      <c r="F196" s="19" t="str">
        <f t="shared" si="41"/>
        <v/>
      </c>
      <c r="G196" s="19" t="str">
        <f t="shared" si="42"/>
        <v/>
      </c>
      <c r="H196" s="19" t="str">
        <f>IF(AND(N196&lt;&gt;N197,N196&lt;&gt;" "),SUM($F$182:F196)-SUM($G$182:G196),IF(L195=$P$3,H195,""))</f>
        <v/>
      </c>
      <c r="I196" s="13" t="str">
        <f t="shared" si="37"/>
        <v/>
      </c>
      <c r="L196" s="1">
        <f t="shared" si="43"/>
        <v>178</v>
      </c>
      <c r="N196" s="4" t="str">
        <f>IF(L196&lt;=$P$3,VLOOKUP(L196,Cs!$CA$7:$CN$33000,3,FALSE),IF(L195=$P$3," ",""))</f>
        <v/>
      </c>
      <c r="O196" s="1" t="str">
        <f>IF(L196&lt;=$P$3,VLOOKUP(L196,Cs!$CA$7:$CN$33000,8,FALSE),"")</f>
        <v/>
      </c>
      <c r="R196" s="4" t="str">
        <f>IF(L196&lt;=$P$3,IF(VLOOKUP(L196,Cs!$CA$7:$CN$33000,10,FALSE)&lt;&gt;0,VLOOKUP(L196,Cs!$CA$7:$CN$33000,10,FALSE),""),"")</f>
        <v/>
      </c>
      <c r="S196" s="1" t="str">
        <f>IF(L196&lt;=$P$3,VLOOKUP(L196,Cs!$CA$7:$CN$33000,11,FALSE),"")</f>
        <v/>
      </c>
      <c r="T196" s="1" t="str">
        <f>IF(L196&lt;=$P$3,VLOOKUP(L196,Cs!$CA$7:$CN$33000,12,FALSE),"")</f>
        <v/>
      </c>
      <c r="U196" s="1" t="str">
        <f>IF(L196&lt;=$P$3,VLOOKUP(L196,Cs!$CA$7:$CN$33000,5,FALSE),"")</f>
        <v/>
      </c>
      <c r="V196" s="1" t="str">
        <f>IF(L196&lt;=$P$3,VLOOKUP(L196,Cs!$CA$7:$CN$33000,6,FALSE),"")</f>
        <v/>
      </c>
      <c r="W196" s="1" t="str">
        <f>IF(L196&lt;=$P$3,VLOOKUP(L196,Cs!$CA$7:$CN$33000,7,FALSE),"")</f>
        <v/>
      </c>
    </row>
    <row r="197" spans="1:23" x14ac:dyDescent="0.25">
      <c r="A197" s="1" t="str">
        <f t="shared" si="38"/>
        <v/>
      </c>
      <c r="B197" s="4" t="str">
        <f t="shared" si="39"/>
        <v/>
      </c>
      <c r="C197" s="1" t="str">
        <f>TRIM(IF(L197&lt;=$P$3,VLOOKUP(L197,Cs!$CA$7:$CN$33000,13,FALSE),""))</f>
        <v/>
      </c>
      <c r="D197" s="1" t="str">
        <f>TRIM(IF(L197&lt;=$P$3,VLOOKUP(L197,Cs!$CA$7:$CN$33000,14,FALSE),""))</f>
        <v/>
      </c>
      <c r="E197" s="1" t="str">
        <f t="shared" si="40"/>
        <v/>
      </c>
      <c r="F197" s="19" t="str">
        <f t="shared" si="41"/>
        <v/>
      </c>
      <c r="G197" s="19" t="str">
        <f t="shared" si="42"/>
        <v/>
      </c>
      <c r="H197" s="19" t="str">
        <f>IF(AND(N197&lt;&gt;N198,N197&lt;&gt;" "),SUM($F$182:F197)-SUM($G$182:G197),IF(L196=$P$3,H196,""))</f>
        <v/>
      </c>
      <c r="I197" s="13" t="str">
        <f t="shared" si="37"/>
        <v/>
      </c>
      <c r="L197" s="1">
        <f t="shared" si="43"/>
        <v>179</v>
      </c>
      <c r="N197" s="4" t="str">
        <f>IF(L197&lt;=$P$3,VLOOKUP(L197,Cs!$CA$7:$CN$33000,3,FALSE),IF(L196=$P$3," ",""))</f>
        <v/>
      </c>
      <c r="O197" s="1" t="str">
        <f>IF(L197&lt;=$P$3,VLOOKUP(L197,Cs!$CA$7:$CN$33000,8,FALSE),"")</f>
        <v/>
      </c>
      <c r="R197" s="4" t="str">
        <f>IF(L197&lt;=$P$3,IF(VLOOKUP(L197,Cs!$CA$7:$CN$33000,10,FALSE)&lt;&gt;0,VLOOKUP(L197,Cs!$CA$7:$CN$33000,10,FALSE),""),"")</f>
        <v/>
      </c>
      <c r="S197" s="1" t="str">
        <f>IF(L197&lt;=$P$3,VLOOKUP(L197,Cs!$CA$7:$CN$33000,11,FALSE),"")</f>
        <v/>
      </c>
      <c r="T197" s="1" t="str">
        <f>IF(L197&lt;=$P$3,VLOOKUP(L197,Cs!$CA$7:$CN$33000,12,FALSE),"")</f>
        <v/>
      </c>
      <c r="U197" s="1" t="str">
        <f>IF(L197&lt;=$P$3,VLOOKUP(L197,Cs!$CA$7:$CN$33000,5,FALSE),"")</f>
        <v/>
      </c>
      <c r="V197" s="1" t="str">
        <f>IF(L197&lt;=$P$3,VLOOKUP(L197,Cs!$CA$7:$CN$33000,6,FALSE),"")</f>
        <v/>
      </c>
      <c r="W197" s="1" t="str">
        <f>IF(L197&lt;=$P$3,VLOOKUP(L197,Cs!$CA$7:$CN$33000,7,FALSE),"")</f>
        <v/>
      </c>
    </row>
    <row r="198" spans="1:23" x14ac:dyDescent="0.25">
      <c r="A198" s="1" t="str">
        <f t="shared" si="38"/>
        <v/>
      </c>
      <c r="B198" s="4" t="str">
        <f t="shared" si="39"/>
        <v/>
      </c>
      <c r="C198" s="1" t="str">
        <f>TRIM(IF(L198&lt;=$P$3,VLOOKUP(L198,Cs!$CA$7:$CN$33000,13,FALSE),""))</f>
        <v/>
      </c>
      <c r="D198" s="1" t="str">
        <f>TRIM(IF(L198&lt;=$P$3,VLOOKUP(L198,Cs!$CA$7:$CN$33000,14,FALSE),""))</f>
        <v/>
      </c>
      <c r="E198" s="1" t="str">
        <f t="shared" si="40"/>
        <v/>
      </c>
      <c r="F198" s="19" t="str">
        <f t="shared" si="41"/>
        <v/>
      </c>
      <c r="G198" s="19" t="str">
        <f t="shared" si="42"/>
        <v/>
      </c>
      <c r="H198" s="19" t="str">
        <f>IF(AND(N198&lt;&gt;N199,N198&lt;&gt;" "),SUM($F$182:F198)-SUM($G$182:G198),IF(L197=$P$3,H197,""))</f>
        <v/>
      </c>
      <c r="I198" s="13" t="str">
        <f t="shared" si="37"/>
        <v/>
      </c>
      <c r="L198" s="1">
        <f t="shared" si="43"/>
        <v>180</v>
      </c>
      <c r="N198" s="4" t="str">
        <f>IF(L198&lt;=$P$3,VLOOKUP(L198,Cs!$CA$7:$CN$33000,3,FALSE),IF(L197=$P$3," ",""))</f>
        <v/>
      </c>
      <c r="O198" s="1" t="str">
        <f>IF(L198&lt;=$P$3,VLOOKUP(L198,Cs!$CA$7:$CN$33000,8,FALSE),"")</f>
        <v/>
      </c>
      <c r="R198" s="4" t="str">
        <f>IF(L198&lt;=$P$3,IF(VLOOKUP(L198,Cs!$CA$7:$CN$33000,10,FALSE)&lt;&gt;0,VLOOKUP(L198,Cs!$CA$7:$CN$33000,10,FALSE),""),"")</f>
        <v/>
      </c>
      <c r="S198" s="1" t="str">
        <f>IF(L198&lt;=$P$3,VLOOKUP(L198,Cs!$CA$7:$CN$33000,11,FALSE),"")</f>
        <v/>
      </c>
      <c r="T198" s="1" t="str">
        <f>IF(L198&lt;=$P$3,VLOOKUP(L198,Cs!$CA$7:$CN$33000,12,FALSE),"")</f>
        <v/>
      </c>
      <c r="U198" s="1" t="str">
        <f>IF(L198&lt;=$P$3,VLOOKUP(L198,Cs!$CA$7:$CN$33000,5,FALSE),"")</f>
        <v/>
      </c>
      <c r="V198" s="1" t="str">
        <f>IF(L198&lt;=$P$3,VLOOKUP(L198,Cs!$CA$7:$CN$33000,6,FALSE),"")</f>
        <v/>
      </c>
      <c r="W198" s="1" t="str">
        <f>IF(L198&lt;=$P$3,VLOOKUP(L198,Cs!$CA$7:$CN$33000,7,FALSE),"")</f>
        <v/>
      </c>
    </row>
    <row r="199" spans="1:23" x14ac:dyDescent="0.25">
      <c r="A199" s="1" t="str">
        <f t="shared" si="38"/>
        <v/>
      </c>
      <c r="B199" s="4" t="str">
        <f t="shared" si="39"/>
        <v/>
      </c>
      <c r="C199" s="1" t="str">
        <f>TRIM(IF(L199&lt;=$P$3,VLOOKUP(L199,Cs!$CA$7:$CN$33000,13,FALSE),""))</f>
        <v/>
      </c>
      <c r="D199" s="1" t="str">
        <f>TRIM(IF(L199&lt;=$P$3,VLOOKUP(L199,Cs!$CA$7:$CN$33000,14,FALSE),""))</f>
        <v/>
      </c>
      <c r="E199" s="1" t="str">
        <f t="shared" si="40"/>
        <v/>
      </c>
      <c r="F199" s="19" t="str">
        <f t="shared" si="41"/>
        <v/>
      </c>
      <c r="G199" s="19" t="str">
        <f t="shared" si="42"/>
        <v/>
      </c>
      <c r="H199" s="19" t="str">
        <f>IF(AND(N199&lt;&gt;N200,N199&lt;&gt;" "),SUM($F$182:F199)-SUM($G$182:G199),IF(L198=$P$3,H198,""))</f>
        <v/>
      </c>
      <c r="I199" s="13" t="str">
        <f t="shared" si="37"/>
        <v/>
      </c>
      <c r="L199" s="1">
        <f t="shared" si="43"/>
        <v>181</v>
      </c>
      <c r="N199" s="4" t="str">
        <f>IF(L199&lt;=$P$3,VLOOKUP(L199,Cs!$CA$7:$CN$33000,3,FALSE),IF(L198=$P$3," ",""))</f>
        <v/>
      </c>
      <c r="O199" s="1" t="str">
        <f>IF(L199&lt;=$P$3,VLOOKUP(L199,Cs!$CA$7:$CN$33000,8,FALSE),"")</f>
        <v/>
      </c>
      <c r="R199" s="4" t="str">
        <f>IF(L199&lt;=$P$3,IF(VLOOKUP(L199,Cs!$CA$7:$CN$33000,10,FALSE)&lt;&gt;0,VLOOKUP(L199,Cs!$CA$7:$CN$33000,10,FALSE),""),"")</f>
        <v/>
      </c>
      <c r="S199" s="1" t="str">
        <f>IF(L199&lt;=$P$3,VLOOKUP(L199,Cs!$CA$7:$CN$33000,11,FALSE),"")</f>
        <v/>
      </c>
      <c r="T199" s="1" t="str">
        <f>IF(L199&lt;=$P$3,VLOOKUP(L199,Cs!$CA$7:$CN$33000,12,FALSE),"")</f>
        <v/>
      </c>
      <c r="U199" s="1" t="str">
        <f>IF(L199&lt;=$P$3,VLOOKUP(L199,Cs!$CA$7:$CN$33000,5,FALSE),"")</f>
        <v/>
      </c>
      <c r="V199" s="1" t="str">
        <f>IF(L199&lt;=$P$3,VLOOKUP(L199,Cs!$CA$7:$CN$33000,6,FALSE),"")</f>
        <v/>
      </c>
      <c r="W199" s="1" t="str">
        <f>IF(L199&lt;=$P$3,VLOOKUP(L199,Cs!$CA$7:$CN$33000,7,FALSE),"")</f>
        <v/>
      </c>
    </row>
    <row r="200" spans="1:23" x14ac:dyDescent="0.25">
      <c r="A200" s="1" t="str">
        <f t="shared" si="38"/>
        <v/>
      </c>
      <c r="B200" s="4" t="str">
        <f t="shared" si="39"/>
        <v/>
      </c>
      <c r="C200" s="1" t="str">
        <f>TRIM(IF(L200&lt;=$P$3,VLOOKUP(L200,Cs!$CA$7:$CN$33000,13,FALSE),""))</f>
        <v/>
      </c>
      <c r="D200" s="1" t="str">
        <f>TRIM(IF(L200&lt;=$P$3,VLOOKUP(L200,Cs!$CA$7:$CN$33000,14,FALSE),""))</f>
        <v/>
      </c>
      <c r="E200" s="1" t="str">
        <f t="shared" si="40"/>
        <v/>
      </c>
      <c r="F200" s="19" t="str">
        <f t="shared" si="41"/>
        <v/>
      </c>
      <c r="G200" s="19" t="str">
        <f t="shared" si="42"/>
        <v/>
      </c>
      <c r="H200" s="19" t="str">
        <f>IF(AND(N200&lt;&gt;N201,N200&lt;&gt;" "),SUM($F$182:F200)-SUM($G$182:G200),IF(L199=$P$3,H199,""))</f>
        <v/>
      </c>
      <c r="I200" s="13" t="str">
        <f t="shared" si="37"/>
        <v/>
      </c>
      <c r="L200" s="1">
        <f t="shared" si="43"/>
        <v>182</v>
      </c>
      <c r="N200" s="4" t="str">
        <f>IF(L200&lt;=$P$3,VLOOKUP(L200,Cs!$CA$7:$CN$33000,3,FALSE),IF(L199=$P$3," ",""))</f>
        <v/>
      </c>
      <c r="O200" s="1" t="str">
        <f>IF(L200&lt;=$P$3,VLOOKUP(L200,Cs!$CA$7:$CN$33000,8,FALSE),"")</f>
        <v/>
      </c>
      <c r="R200" s="4" t="str">
        <f>IF(L200&lt;=$P$3,IF(VLOOKUP(L200,Cs!$CA$7:$CN$33000,10,FALSE)&lt;&gt;0,VLOOKUP(L200,Cs!$CA$7:$CN$33000,10,FALSE),""),"")</f>
        <v/>
      </c>
      <c r="S200" s="1" t="str">
        <f>IF(L200&lt;=$P$3,VLOOKUP(L200,Cs!$CA$7:$CN$33000,11,FALSE),"")</f>
        <v/>
      </c>
      <c r="T200" s="1" t="str">
        <f>IF(L200&lt;=$P$3,VLOOKUP(L200,Cs!$CA$7:$CN$33000,12,FALSE),"")</f>
        <v/>
      </c>
      <c r="U200" s="1" t="str">
        <f>IF(L200&lt;=$P$3,VLOOKUP(L200,Cs!$CA$7:$CN$33000,5,FALSE),"")</f>
        <v/>
      </c>
      <c r="V200" s="1" t="str">
        <f>IF(L200&lt;=$P$3,VLOOKUP(L200,Cs!$CA$7:$CN$33000,6,FALSE),"")</f>
        <v/>
      </c>
      <c r="W200" s="1" t="str">
        <f>IF(L200&lt;=$P$3,VLOOKUP(L200,Cs!$CA$7:$CN$33000,7,FALSE),"")</f>
        <v/>
      </c>
    </row>
    <row r="201" spans="1:23" x14ac:dyDescent="0.25">
      <c r="A201" s="1" t="str">
        <f t="shared" si="38"/>
        <v/>
      </c>
      <c r="B201" s="4" t="str">
        <f t="shared" si="39"/>
        <v/>
      </c>
      <c r="C201" s="1" t="str">
        <f>TRIM(IF(L201&lt;=$P$3,VLOOKUP(L201,Cs!$CA$7:$CN$33000,13,FALSE),""))</f>
        <v/>
      </c>
      <c r="D201" s="1" t="str">
        <f>TRIM(IF(L201&lt;=$P$3,VLOOKUP(L201,Cs!$CA$7:$CN$33000,14,FALSE),""))</f>
        <v/>
      </c>
      <c r="E201" s="1" t="str">
        <f t="shared" si="40"/>
        <v/>
      </c>
      <c r="F201" s="19" t="str">
        <f t="shared" si="41"/>
        <v/>
      </c>
      <c r="G201" s="19" t="str">
        <f t="shared" si="42"/>
        <v/>
      </c>
      <c r="H201" s="19" t="str">
        <f>IF(AND(N201&lt;&gt;N202,N201&lt;&gt;" "),SUM($F$182:F201)-SUM($G$182:G201),IF(L200=$P$3,H200,""))</f>
        <v/>
      </c>
      <c r="I201" s="13" t="str">
        <f t="shared" si="37"/>
        <v/>
      </c>
      <c r="L201" s="1">
        <f t="shared" si="43"/>
        <v>183</v>
      </c>
      <c r="N201" s="4" t="str">
        <f>IF(L201&lt;=$P$3,VLOOKUP(L201,Cs!$CA$7:$CN$33000,3,FALSE),IF(L200=$P$3," ",""))</f>
        <v/>
      </c>
      <c r="O201" s="1" t="str">
        <f>IF(L201&lt;=$P$3,VLOOKUP(L201,Cs!$CA$7:$CN$33000,8,FALSE),"")</f>
        <v/>
      </c>
      <c r="R201" s="4" t="str">
        <f>IF(L201&lt;=$P$3,IF(VLOOKUP(L201,Cs!$CA$7:$CN$33000,10,FALSE)&lt;&gt;0,VLOOKUP(L201,Cs!$CA$7:$CN$33000,10,FALSE),""),"")</f>
        <v/>
      </c>
      <c r="S201" s="1" t="str">
        <f>IF(L201&lt;=$P$3,VLOOKUP(L201,Cs!$CA$7:$CN$33000,11,FALSE),"")</f>
        <v/>
      </c>
      <c r="T201" s="1" t="str">
        <f>IF(L201&lt;=$P$3,VLOOKUP(L201,Cs!$CA$7:$CN$33000,12,FALSE),"")</f>
        <v/>
      </c>
      <c r="U201" s="1" t="str">
        <f>IF(L201&lt;=$P$3,VLOOKUP(L201,Cs!$CA$7:$CN$33000,5,FALSE),"")</f>
        <v/>
      </c>
      <c r="V201" s="1" t="str">
        <f>IF(L201&lt;=$P$3,VLOOKUP(L201,Cs!$CA$7:$CN$33000,6,FALSE),"")</f>
        <v/>
      </c>
      <c r="W201" s="1" t="str">
        <f>IF(L201&lt;=$P$3,VLOOKUP(L201,Cs!$CA$7:$CN$33000,7,FALSE),"")</f>
        <v/>
      </c>
    </row>
    <row r="202" spans="1:23" x14ac:dyDescent="0.25">
      <c r="A202" s="1" t="str">
        <f t="shared" si="38"/>
        <v/>
      </c>
      <c r="B202" s="4" t="str">
        <f t="shared" si="39"/>
        <v/>
      </c>
      <c r="C202" s="1" t="str">
        <f>TRIM(IF(L202&lt;=$P$3,VLOOKUP(L202,Cs!$CA$7:$CN$33000,13,FALSE),""))</f>
        <v/>
      </c>
      <c r="D202" s="1" t="str">
        <f>TRIM(IF(L202&lt;=$P$3,VLOOKUP(L202,Cs!$CA$7:$CN$33000,14,FALSE),""))</f>
        <v/>
      </c>
      <c r="E202" s="1" t="str">
        <f t="shared" si="40"/>
        <v/>
      </c>
      <c r="F202" s="19" t="str">
        <f t="shared" si="41"/>
        <v/>
      </c>
      <c r="G202" s="19" t="str">
        <f t="shared" si="42"/>
        <v/>
      </c>
      <c r="H202" s="19" t="str">
        <f>IF(AND(N202&lt;&gt;N203,N202&lt;&gt;" "),SUM($F$182:F202)-SUM($G$182:G202),IF(L201=$P$3,H201,""))</f>
        <v/>
      </c>
      <c r="I202" s="13" t="str">
        <f t="shared" si="37"/>
        <v/>
      </c>
      <c r="L202" s="1">
        <f t="shared" si="43"/>
        <v>184</v>
      </c>
      <c r="N202" s="4" t="str">
        <f>IF(L202&lt;=$P$3,VLOOKUP(L202,Cs!$CA$7:$CN$33000,3,FALSE),IF(L201=$P$3," ",""))</f>
        <v/>
      </c>
      <c r="O202" s="1" t="str">
        <f>IF(L202&lt;=$P$3,VLOOKUP(L202,Cs!$CA$7:$CN$33000,8,FALSE),"")</f>
        <v/>
      </c>
      <c r="R202" s="4" t="str">
        <f>IF(L202&lt;=$P$3,IF(VLOOKUP(L202,Cs!$CA$7:$CN$33000,10,FALSE)&lt;&gt;0,VLOOKUP(L202,Cs!$CA$7:$CN$33000,10,FALSE),""),"")</f>
        <v/>
      </c>
      <c r="S202" s="1" t="str">
        <f>IF(L202&lt;=$P$3,VLOOKUP(L202,Cs!$CA$7:$CN$33000,11,FALSE),"")</f>
        <v/>
      </c>
      <c r="T202" s="1" t="str">
        <f>IF(L202&lt;=$P$3,VLOOKUP(L202,Cs!$CA$7:$CN$33000,12,FALSE),"")</f>
        <v/>
      </c>
      <c r="U202" s="1" t="str">
        <f>IF(L202&lt;=$P$3,VLOOKUP(L202,Cs!$CA$7:$CN$33000,5,FALSE),"")</f>
        <v/>
      </c>
      <c r="V202" s="1" t="str">
        <f>IF(L202&lt;=$P$3,VLOOKUP(L202,Cs!$CA$7:$CN$33000,6,FALSE),"")</f>
        <v/>
      </c>
      <c r="W202" s="1" t="str">
        <f>IF(L202&lt;=$P$3,VLOOKUP(L202,Cs!$CA$7:$CN$33000,7,FALSE),"")</f>
        <v/>
      </c>
    </row>
    <row r="203" spans="1:23" x14ac:dyDescent="0.25">
      <c r="A203" s="1" t="str">
        <f t="shared" si="38"/>
        <v/>
      </c>
      <c r="B203" s="4" t="str">
        <f t="shared" si="39"/>
        <v/>
      </c>
      <c r="C203" s="1" t="str">
        <f>TRIM(IF(L203&lt;=$P$3,VLOOKUP(L203,Cs!$CA$7:$CN$33000,13,FALSE),""))</f>
        <v/>
      </c>
      <c r="D203" s="1" t="str">
        <f>TRIM(IF(L203&lt;=$P$3,VLOOKUP(L203,Cs!$CA$7:$CN$33000,14,FALSE),""))</f>
        <v/>
      </c>
      <c r="E203" s="1" t="str">
        <f t="shared" si="40"/>
        <v/>
      </c>
      <c r="F203" s="19" t="str">
        <f t="shared" si="41"/>
        <v/>
      </c>
      <c r="G203" s="19" t="str">
        <f t="shared" si="42"/>
        <v/>
      </c>
      <c r="H203" s="19" t="str">
        <f>IF(AND(N203&lt;&gt;N204,N203&lt;&gt;" "),SUM($F$182:F203)-SUM($G$182:G203),IF(L202=$P$3,H202,""))</f>
        <v/>
      </c>
      <c r="I203" s="13" t="str">
        <f t="shared" si="37"/>
        <v/>
      </c>
      <c r="L203" s="1">
        <f t="shared" si="43"/>
        <v>185</v>
      </c>
      <c r="N203" s="4" t="str">
        <f>IF(L203&lt;=$P$3,VLOOKUP(L203,Cs!$CA$7:$CN$33000,3,FALSE),IF(L202=$P$3," ",""))</f>
        <v/>
      </c>
      <c r="O203" s="1" t="str">
        <f>IF(L203&lt;=$P$3,VLOOKUP(L203,Cs!$CA$7:$CN$33000,8,FALSE),"")</f>
        <v/>
      </c>
      <c r="R203" s="4" t="str">
        <f>IF(L203&lt;=$P$3,IF(VLOOKUP(L203,Cs!$CA$7:$CN$33000,10,FALSE)&lt;&gt;0,VLOOKUP(L203,Cs!$CA$7:$CN$33000,10,FALSE),""),"")</f>
        <v/>
      </c>
      <c r="S203" s="1" t="str">
        <f>IF(L203&lt;=$P$3,VLOOKUP(L203,Cs!$CA$7:$CN$33000,11,FALSE),"")</f>
        <v/>
      </c>
      <c r="T203" s="1" t="str">
        <f>IF(L203&lt;=$P$3,VLOOKUP(L203,Cs!$CA$7:$CN$33000,12,FALSE),"")</f>
        <v/>
      </c>
      <c r="U203" s="1" t="str">
        <f>IF(L203&lt;=$P$3,VLOOKUP(L203,Cs!$CA$7:$CN$33000,5,FALSE),"")</f>
        <v/>
      </c>
      <c r="V203" s="1" t="str">
        <f>IF(L203&lt;=$P$3,VLOOKUP(L203,Cs!$CA$7:$CN$33000,6,FALSE),"")</f>
        <v/>
      </c>
      <c r="W203" s="1" t="str">
        <f>IF(L203&lt;=$P$3,VLOOKUP(L203,Cs!$CA$7:$CN$33000,7,FALSE),"")</f>
        <v/>
      </c>
    </row>
    <row r="204" spans="1:23" x14ac:dyDescent="0.25">
      <c r="A204" s="1" t="str">
        <f t="shared" si="38"/>
        <v/>
      </c>
      <c r="B204" s="4" t="str">
        <f t="shared" si="39"/>
        <v/>
      </c>
      <c r="C204" s="1" t="str">
        <f>TRIM(IF(L204&lt;=$P$3,VLOOKUP(L204,Cs!$CA$7:$CN$33000,13,FALSE),""))</f>
        <v/>
      </c>
      <c r="D204" s="1" t="str">
        <f>TRIM(IF(L204&lt;=$P$3,VLOOKUP(L204,Cs!$CA$7:$CN$33000,14,FALSE),""))</f>
        <v/>
      </c>
      <c r="E204" s="1" t="str">
        <f t="shared" si="40"/>
        <v/>
      </c>
      <c r="F204" s="19" t="str">
        <f t="shared" si="41"/>
        <v/>
      </c>
      <c r="G204" s="19" t="str">
        <f t="shared" si="42"/>
        <v/>
      </c>
      <c r="H204" s="19" t="str">
        <f>IF(AND(N204&lt;&gt;N205,N204&lt;&gt;" "),SUM($F$182:F204)-SUM($G$182:G204),IF(L203=$P$3,H203,""))</f>
        <v/>
      </c>
      <c r="I204" s="13" t="str">
        <f t="shared" si="37"/>
        <v/>
      </c>
      <c r="L204" s="1">
        <f t="shared" si="43"/>
        <v>186</v>
      </c>
      <c r="N204" s="4" t="str">
        <f>IF(L204&lt;=$P$3,VLOOKUP(L204,Cs!$CA$7:$CN$33000,3,FALSE),IF(L203=$P$3," ",""))</f>
        <v/>
      </c>
      <c r="O204" s="1" t="str">
        <f>IF(L204&lt;=$P$3,VLOOKUP(L204,Cs!$CA$7:$CN$33000,8,FALSE),"")</f>
        <v/>
      </c>
      <c r="R204" s="4" t="str">
        <f>IF(L204&lt;=$P$3,IF(VLOOKUP(L204,Cs!$CA$7:$CN$33000,10,FALSE)&lt;&gt;0,VLOOKUP(L204,Cs!$CA$7:$CN$33000,10,FALSE),""),"")</f>
        <v/>
      </c>
      <c r="S204" s="1" t="str">
        <f>IF(L204&lt;=$P$3,VLOOKUP(L204,Cs!$CA$7:$CN$33000,11,FALSE),"")</f>
        <v/>
      </c>
      <c r="T204" s="1" t="str">
        <f>IF(L204&lt;=$P$3,VLOOKUP(L204,Cs!$CA$7:$CN$33000,12,FALSE),"")</f>
        <v/>
      </c>
      <c r="U204" s="1" t="str">
        <f>IF(L204&lt;=$P$3,VLOOKUP(L204,Cs!$CA$7:$CN$33000,5,FALSE),"")</f>
        <v/>
      </c>
      <c r="V204" s="1" t="str">
        <f>IF(L204&lt;=$P$3,VLOOKUP(L204,Cs!$CA$7:$CN$33000,6,FALSE),"")</f>
        <v/>
      </c>
      <c r="W204" s="1" t="str">
        <f>IF(L204&lt;=$P$3,VLOOKUP(L204,Cs!$CA$7:$CN$33000,7,FALSE),"")</f>
        <v/>
      </c>
    </row>
    <row r="205" spans="1:23" x14ac:dyDescent="0.25">
      <c r="A205" s="1" t="str">
        <f t="shared" si="38"/>
        <v/>
      </c>
      <c r="B205" s="4" t="str">
        <f t="shared" si="39"/>
        <v/>
      </c>
      <c r="C205" s="1" t="str">
        <f>TRIM(IF(L205&lt;=$P$3,VLOOKUP(L205,Cs!$CA$7:$CN$33000,13,FALSE),""))</f>
        <v/>
      </c>
      <c r="D205" s="1" t="str">
        <f>TRIM(IF(L205&lt;=$P$3,VLOOKUP(L205,Cs!$CA$7:$CN$33000,14,FALSE),""))</f>
        <v/>
      </c>
      <c r="E205" s="1" t="str">
        <f t="shared" si="40"/>
        <v/>
      </c>
      <c r="F205" s="19" t="str">
        <f t="shared" si="41"/>
        <v/>
      </c>
      <c r="G205" s="19" t="str">
        <f t="shared" si="42"/>
        <v/>
      </c>
      <c r="H205" s="19" t="str">
        <f>IF(AND(N205&lt;&gt;N206,N205&lt;&gt;" "),SUM($F$182:F205)-SUM($G$182:G205),IF(L204=$P$3,H204,""))</f>
        <v/>
      </c>
      <c r="I205" s="13" t="str">
        <f t="shared" si="37"/>
        <v/>
      </c>
      <c r="L205" s="1">
        <f t="shared" si="43"/>
        <v>187</v>
      </c>
      <c r="N205" s="4" t="str">
        <f>IF(L205&lt;=$P$3,VLOOKUP(L205,Cs!$CA$7:$CN$33000,3,FALSE),IF(L204=$P$3," ",""))</f>
        <v/>
      </c>
      <c r="O205" s="1" t="str">
        <f>IF(L205&lt;=$P$3,VLOOKUP(L205,Cs!$CA$7:$CN$33000,8,FALSE),"")</f>
        <v/>
      </c>
      <c r="R205" s="4" t="str">
        <f>IF(L205&lt;=$P$3,IF(VLOOKUP(L205,Cs!$CA$7:$CN$33000,10,FALSE)&lt;&gt;0,VLOOKUP(L205,Cs!$CA$7:$CN$33000,10,FALSE),""),"")</f>
        <v/>
      </c>
      <c r="S205" s="1" t="str">
        <f>IF(L205&lt;=$P$3,VLOOKUP(L205,Cs!$CA$7:$CN$33000,11,FALSE),"")</f>
        <v/>
      </c>
      <c r="T205" s="1" t="str">
        <f>IF(L205&lt;=$P$3,VLOOKUP(L205,Cs!$CA$7:$CN$33000,12,FALSE),"")</f>
        <v/>
      </c>
      <c r="U205" s="1" t="str">
        <f>IF(L205&lt;=$P$3,VLOOKUP(L205,Cs!$CA$7:$CN$33000,5,FALSE),"")</f>
        <v/>
      </c>
      <c r="V205" s="1" t="str">
        <f>IF(L205&lt;=$P$3,VLOOKUP(L205,Cs!$CA$7:$CN$33000,6,FALSE),"")</f>
        <v/>
      </c>
      <c r="W205" s="1" t="str">
        <f>IF(L205&lt;=$P$3,VLOOKUP(L205,Cs!$CA$7:$CN$33000,7,FALSE),"")</f>
        <v/>
      </c>
    </row>
    <row r="206" spans="1:23" x14ac:dyDescent="0.25">
      <c r="A206" s="1" t="str">
        <f t="shared" si="38"/>
        <v/>
      </c>
      <c r="B206" s="4" t="str">
        <f t="shared" si="39"/>
        <v/>
      </c>
      <c r="C206" s="1" t="str">
        <f>TRIM(IF(L206&lt;=$P$3,VLOOKUP(L206,Cs!$CA$7:$CN$33000,13,FALSE),""))</f>
        <v/>
      </c>
      <c r="D206" s="1" t="str">
        <f>TRIM(IF(L206&lt;=$P$3,VLOOKUP(L206,Cs!$CA$7:$CN$33000,14,FALSE),""))</f>
        <v/>
      </c>
      <c r="E206" s="1" t="str">
        <f t="shared" si="40"/>
        <v/>
      </c>
      <c r="F206" s="19" t="str">
        <f t="shared" si="41"/>
        <v/>
      </c>
      <c r="G206" s="19" t="str">
        <f t="shared" si="42"/>
        <v/>
      </c>
      <c r="H206" s="19" t="str">
        <f>IF(AND(N206&lt;&gt;N207,N206&lt;&gt;" "),SUM($F$182:F206)-SUM($G$182:G206),IF(L205=$P$3,H205,""))</f>
        <v/>
      </c>
      <c r="I206" s="13" t="str">
        <f t="shared" si="37"/>
        <v/>
      </c>
      <c r="L206" s="1">
        <f t="shared" si="43"/>
        <v>188</v>
      </c>
      <c r="N206" s="4" t="str">
        <f>IF(L206&lt;=$P$3,VLOOKUP(L206,Cs!$CA$7:$CN$33000,3,FALSE),IF(L205=$P$3," ",""))</f>
        <v/>
      </c>
      <c r="O206" s="1" t="str">
        <f>IF(L206&lt;=$P$3,VLOOKUP(L206,Cs!$CA$7:$CN$33000,8,FALSE),"")</f>
        <v/>
      </c>
      <c r="R206" s="4" t="str">
        <f>IF(L206&lt;=$P$3,IF(VLOOKUP(L206,Cs!$CA$7:$CN$33000,10,FALSE)&lt;&gt;0,VLOOKUP(L206,Cs!$CA$7:$CN$33000,10,FALSE),""),"")</f>
        <v/>
      </c>
      <c r="S206" s="1" t="str">
        <f>IF(L206&lt;=$P$3,VLOOKUP(L206,Cs!$CA$7:$CN$33000,11,FALSE),"")</f>
        <v/>
      </c>
      <c r="T206" s="1" t="str">
        <f>IF(L206&lt;=$P$3,VLOOKUP(L206,Cs!$CA$7:$CN$33000,12,FALSE),"")</f>
        <v/>
      </c>
      <c r="U206" s="1" t="str">
        <f>IF(L206&lt;=$P$3,VLOOKUP(L206,Cs!$CA$7:$CN$33000,5,FALSE),"")</f>
        <v/>
      </c>
      <c r="V206" s="1" t="str">
        <f>IF(L206&lt;=$P$3,VLOOKUP(L206,Cs!$CA$7:$CN$33000,6,FALSE),"")</f>
        <v/>
      </c>
      <c r="W206" s="1" t="str">
        <f>IF(L206&lt;=$P$3,VLOOKUP(L206,Cs!$CA$7:$CN$33000,7,FALSE),"")</f>
        <v/>
      </c>
    </row>
    <row r="207" spans="1:23" x14ac:dyDescent="0.25">
      <c r="A207" s="1" t="str">
        <f t="shared" si="38"/>
        <v/>
      </c>
      <c r="B207" s="4" t="str">
        <f t="shared" si="39"/>
        <v/>
      </c>
      <c r="C207" s="1" t="str">
        <f>TRIM(IF(L207&lt;=$P$3,VLOOKUP(L207,Cs!$CA$7:$CN$33000,13,FALSE),""))</f>
        <v/>
      </c>
      <c r="D207" s="1" t="str">
        <f>TRIM(IF(L207&lt;=$P$3,VLOOKUP(L207,Cs!$CA$7:$CN$33000,14,FALSE),""))</f>
        <v/>
      </c>
      <c r="E207" s="1" t="str">
        <f t="shared" si="40"/>
        <v/>
      </c>
      <c r="F207" s="19" t="str">
        <f t="shared" si="41"/>
        <v/>
      </c>
      <c r="G207" s="19" t="str">
        <f t="shared" si="42"/>
        <v/>
      </c>
      <c r="H207" s="19" t="str">
        <f>IF(AND(N207&lt;&gt;N208,N207&lt;&gt;" "),SUM($F$182:F207)-SUM($G$182:G207),IF(L206=$P$3,H206,""))</f>
        <v/>
      </c>
      <c r="I207" s="13" t="str">
        <f t="shared" si="37"/>
        <v/>
      </c>
      <c r="L207" s="1">
        <f t="shared" si="43"/>
        <v>189</v>
      </c>
      <c r="N207" s="4" t="str">
        <f>IF(L207&lt;=$P$3,VLOOKUP(L207,Cs!$CA$7:$CN$33000,3,FALSE),IF(L206=$P$3," ",""))</f>
        <v/>
      </c>
      <c r="O207" s="1" t="str">
        <f>IF(L207&lt;=$P$3,VLOOKUP(L207,Cs!$CA$7:$CN$33000,8,FALSE),"")</f>
        <v/>
      </c>
      <c r="R207" s="4" t="str">
        <f>IF(L207&lt;=$P$3,IF(VLOOKUP(L207,Cs!$CA$7:$CN$33000,10,FALSE)&lt;&gt;0,VLOOKUP(L207,Cs!$CA$7:$CN$33000,10,FALSE),""),"")</f>
        <v/>
      </c>
      <c r="S207" s="1" t="str">
        <f>IF(L207&lt;=$P$3,VLOOKUP(L207,Cs!$CA$7:$CN$33000,11,FALSE),"")</f>
        <v/>
      </c>
      <c r="T207" s="1" t="str">
        <f>IF(L207&lt;=$P$3,VLOOKUP(L207,Cs!$CA$7:$CN$33000,12,FALSE),"")</f>
        <v/>
      </c>
      <c r="U207" s="1" t="str">
        <f>IF(L207&lt;=$P$3,VLOOKUP(L207,Cs!$CA$7:$CN$33000,5,FALSE),"")</f>
        <v/>
      </c>
      <c r="V207" s="1" t="str">
        <f>IF(L207&lt;=$P$3,VLOOKUP(L207,Cs!$CA$7:$CN$33000,6,FALSE),"")</f>
        <v/>
      </c>
      <c r="W207" s="1" t="str">
        <f>IF(L207&lt;=$P$3,VLOOKUP(L207,Cs!$CA$7:$CN$33000,7,FALSE),"")</f>
        <v/>
      </c>
    </row>
    <row r="208" spans="1:23" x14ac:dyDescent="0.25">
      <c r="A208" s="1" t="str">
        <f t="shared" si="38"/>
        <v/>
      </c>
      <c r="B208" s="4" t="str">
        <f t="shared" si="39"/>
        <v/>
      </c>
      <c r="C208" s="1" t="str">
        <f>TRIM(IF(L208&lt;=$P$3,VLOOKUP(L208,Cs!$CA$7:$CN$33000,13,FALSE),""))</f>
        <v/>
      </c>
      <c r="D208" s="1" t="str">
        <f>TRIM(IF(L208&lt;=$P$3,VLOOKUP(L208,Cs!$CA$7:$CN$33000,14,FALSE),""))</f>
        <v/>
      </c>
      <c r="E208" s="1" t="str">
        <f t="shared" si="40"/>
        <v/>
      </c>
      <c r="F208" s="19" t="str">
        <f t="shared" si="41"/>
        <v/>
      </c>
      <c r="G208" s="19" t="str">
        <f t="shared" si="42"/>
        <v/>
      </c>
      <c r="H208" s="19" t="str">
        <f>IF(AND(N208&lt;&gt;N209,N208&lt;&gt;" "),SUM($F$182:F208)-SUM($G$182:G208),IF(L207=$P$3,H207,""))</f>
        <v/>
      </c>
      <c r="I208" s="13" t="str">
        <f t="shared" si="37"/>
        <v/>
      </c>
      <c r="L208" s="1">
        <f t="shared" si="43"/>
        <v>190</v>
      </c>
      <c r="N208" s="4" t="str">
        <f>IF(L208&lt;=$P$3,VLOOKUP(L208,Cs!$CA$7:$CN$33000,3,FALSE),IF(L207=$P$3," ",""))</f>
        <v/>
      </c>
      <c r="O208" s="1" t="str">
        <f>IF(L208&lt;=$P$3,VLOOKUP(L208,Cs!$CA$7:$CN$33000,8,FALSE),"")</f>
        <v/>
      </c>
      <c r="R208" s="4" t="str">
        <f>IF(L208&lt;=$P$3,IF(VLOOKUP(L208,Cs!$CA$7:$CN$33000,10,FALSE)&lt;&gt;0,VLOOKUP(L208,Cs!$CA$7:$CN$33000,10,FALSE),""),"")</f>
        <v/>
      </c>
      <c r="S208" s="1" t="str">
        <f>IF(L208&lt;=$P$3,VLOOKUP(L208,Cs!$CA$7:$CN$33000,11,FALSE),"")</f>
        <v/>
      </c>
      <c r="T208" s="1" t="str">
        <f>IF(L208&lt;=$P$3,VLOOKUP(L208,Cs!$CA$7:$CN$33000,12,FALSE),"")</f>
        <v/>
      </c>
      <c r="U208" s="1" t="str">
        <f>IF(L208&lt;=$P$3,VLOOKUP(L208,Cs!$CA$7:$CN$33000,5,FALSE),"")</f>
        <v/>
      </c>
      <c r="V208" s="1" t="str">
        <f>IF(L208&lt;=$P$3,VLOOKUP(L208,Cs!$CA$7:$CN$33000,6,FALSE),"")</f>
        <v/>
      </c>
      <c r="W208" s="1" t="str">
        <f>IF(L208&lt;=$P$3,VLOOKUP(L208,Cs!$CA$7:$CN$33000,7,FALSE),"")</f>
        <v/>
      </c>
    </row>
    <row r="209" spans="1:69" x14ac:dyDescent="0.25">
      <c r="A209" s="1" t="str">
        <f t="shared" si="38"/>
        <v/>
      </c>
      <c r="B209" s="4" t="str">
        <f t="shared" si="39"/>
        <v/>
      </c>
      <c r="C209" s="1" t="str">
        <f>TRIM(IF(L209&lt;=$P$3,VLOOKUP(L209,Cs!$CA$7:$CN$33000,13,FALSE),""))</f>
        <v/>
      </c>
      <c r="D209" s="1" t="str">
        <f>TRIM(IF(L209&lt;=$P$3,VLOOKUP(L209,Cs!$CA$7:$CN$33000,14,FALSE),""))</f>
        <v/>
      </c>
      <c r="E209" s="1" t="str">
        <f t="shared" si="40"/>
        <v/>
      </c>
      <c r="F209" s="19" t="str">
        <f t="shared" si="41"/>
        <v/>
      </c>
      <c r="G209" s="19" t="str">
        <f t="shared" si="42"/>
        <v/>
      </c>
      <c r="H209" s="19" t="str">
        <f>IF(AND(N209&lt;&gt;N210,N209&lt;&gt;" "),SUM($F$182:F209)-SUM($G$182:G209),IF(L208=$P$3,H208,""))</f>
        <v/>
      </c>
      <c r="I209" s="13" t="str">
        <f t="shared" si="37"/>
        <v/>
      </c>
      <c r="L209" s="1">
        <f t="shared" si="43"/>
        <v>191</v>
      </c>
      <c r="N209" s="4" t="str">
        <f>IF(L209&lt;=$P$3,VLOOKUP(L209,Cs!$CA$7:$CN$33000,3,FALSE),IF(L208=$P$3," ",""))</f>
        <v/>
      </c>
      <c r="O209" s="1" t="str">
        <f>IF(L209&lt;=$P$3,VLOOKUP(L209,Cs!$CA$7:$CN$33000,8,FALSE),"")</f>
        <v/>
      </c>
      <c r="R209" s="4" t="str">
        <f>IF(L209&lt;=$P$3,IF(VLOOKUP(L209,Cs!$CA$7:$CN$33000,10,FALSE)&lt;&gt;0,VLOOKUP(L209,Cs!$CA$7:$CN$33000,10,FALSE),""),"")</f>
        <v/>
      </c>
      <c r="S209" s="1" t="str">
        <f>IF(L209&lt;=$P$3,VLOOKUP(L209,Cs!$CA$7:$CN$33000,11,FALSE),"")</f>
        <v/>
      </c>
      <c r="T209" s="1" t="str">
        <f>IF(L209&lt;=$P$3,VLOOKUP(L209,Cs!$CA$7:$CN$33000,12,FALSE),"")</f>
        <v/>
      </c>
      <c r="U209" s="1" t="str">
        <f>IF(L209&lt;=$P$3,VLOOKUP(L209,Cs!$CA$7:$CN$33000,5,FALSE),"")</f>
        <v/>
      </c>
      <c r="V209" s="1" t="str">
        <f>IF(L209&lt;=$P$3,VLOOKUP(L209,Cs!$CA$7:$CN$33000,6,FALSE),"")</f>
        <v/>
      </c>
      <c r="W209" s="1" t="str">
        <f>IF(L209&lt;=$P$3,VLOOKUP(L209,Cs!$CA$7:$CN$33000,7,FALSE),"")</f>
        <v/>
      </c>
    </row>
    <row r="210" spans="1:69" x14ac:dyDescent="0.25">
      <c r="A210" s="1" t="str">
        <f t="shared" si="38"/>
        <v/>
      </c>
      <c r="B210" s="4" t="str">
        <f t="shared" si="39"/>
        <v/>
      </c>
      <c r="C210" s="1" t="str">
        <f>TRIM(IF(L210&lt;=$P$3,VLOOKUP(L210,Cs!$CA$7:$CN$33000,13,FALSE),""))</f>
        <v/>
      </c>
      <c r="D210" s="1" t="str">
        <f>TRIM(IF(L210&lt;=$P$3,VLOOKUP(L210,Cs!$CA$7:$CN$33000,14,FALSE),""))</f>
        <v/>
      </c>
      <c r="E210" s="1" t="str">
        <f t="shared" si="40"/>
        <v/>
      </c>
      <c r="F210" s="19" t="str">
        <f t="shared" si="41"/>
        <v/>
      </c>
      <c r="G210" s="19" t="str">
        <f t="shared" si="42"/>
        <v/>
      </c>
      <c r="H210" s="19" t="str">
        <f>IF(AND(N210&lt;&gt;N211,N210&lt;&gt;" "),SUM($F$182:F210)-SUM($G$182:G210),IF(L209=$P$3,H209,""))</f>
        <v/>
      </c>
      <c r="I210" s="13" t="str">
        <f t="shared" si="37"/>
        <v/>
      </c>
      <c r="L210" s="1">
        <f t="shared" si="43"/>
        <v>192</v>
      </c>
      <c r="N210" s="4" t="str">
        <f>IF(L210&lt;=$P$3,VLOOKUP(L210,Cs!$CA$7:$CN$33000,3,FALSE),IF(L209=$P$3," ",""))</f>
        <v/>
      </c>
      <c r="O210" s="1" t="str">
        <f>IF(L210&lt;=$P$3,VLOOKUP(L210,Cs!$CA$7:$CN$33000,8,FALSE),"")</f>
        <v/>
      </c>
      <c r="R210" s="4" t="str">
        <f>IF(L210&lt;=$P$3,IF(VLOOKUP(L210,Cs!$CA$7:$CN$33000,10,FALSE)&lt;&gt;0,VLOOKUP(L210,Cs!$CA$7:$CN$33000,10,FALSE),""),"")</f>
        <v/>
      </c>
      <c r="S210" s="1" t="str">
        <f>IF(L210&lt;=$P$3,VLOOKUP(L210,Cs!$CA$7:$CN$33000,11,FALSE),"")</f>
        <v/>
      </c>
      <c r="T210" s="1" t="str">
        <f>IF(L210&lt;=$P$3,VLOOKUP(L210,Cs!$CA$7:$CN$33000,12,FALSE),"")</f>
        <v/>
      </c>
      <c r="U210" s="1" t="str">
        <f>IF(L210&lt;=$P$3,VLOOKUP(L210,Cs!$CA$7:$CN$33000,5,FALSE),"")</f>
        <v/>
      </c>
      <c r="V210" s="1" t="str">
        <f>IF(L210&lt;=$P$3,VLOOKUP(L210,Cs!$CA$7:$CN$33000,6,FALSE),"")</f>
        <v/>
      </c>
      <c r="W210" s="1" t="str">
        <f>IF(L210&lt;=$P$3,VLOOKUP(L210,Cs!$CA$7:$CN$33000,7,FALSE),"")</f>
        <v/>
      </c>
    </row>
    <row r="211" spans="1:69" x14ac:dyDescent="0.25">
      <c r="A211" s="1" t="str">
        <f t="shared" si="38"/>
        <v/>
      </c>
      <c r="B211" s="4" t="str">
        <f t="shared" si="39"/>
        <v/>
      </c>
      <c r="C211" s="1" t="str">
        <f>TRIM(IF(L211&lt;=$P$3,VLOOKUP(L211,Cs!$CA$7:$CN$33000,13,FALSE),""))</f>
        <v/>
      </c>
      <c r="D211" s="1" t="str">
        <f>TRIM(IF(L211&lt;=$P$3,VLOOKUP(L211,Cs!$CA$7:$CN$33000,14,FALSE),""))</f>
        <v/>
      </c>
      <c r="E211" s="1" t="str">
        <f t="shared" si="40"/>
        <v/>
      </c>
      <c r="F211" s="19" t="str">
        <f t="shared" si="41"/>
        <v/>
      </c>
      <c r="G211" s="19" t="str">
        <f t="shared" si="42"/>
        <v/>
      </c>
      <c r="H211" s="19" t="str">
        <f>IF(AND(N211&lt;&gt;N212,N211&lt;&gt;" "),SUM($F$182:F211)-SUM($G$182:G211),IF(L210=$P$3,H210,""))</f>
        <v/>
      </c>
      <c r="I211" s="13" t="str">
        <f t="shared" si="37"/>
        <v/>
      </c>
      <c r="L211" s="1">
        <f t="shared" si="43"/>
        <v>193</v>
      </c>
      <c r="N211" s="4" t="str">
        <f>IF(L211&lt;=$P$3,VLOOKUP(L211,Cs!$CA$7:$CN$33000,3,FALSE),IF(L210=$P$3," ",""))</f>
        <v/>
      </c>
      <c r="O211" s="1" t="str">
        <f>IF(L211&lt;=$P$3,VLOOKUP(L211,Cs!$CA$7:$CN$33000,8,FALSE),"")</f>
        <v/>
      </c>
      <c r="R211" s="4" t="str">
        <f>IF(L211&lt;=$P$3,IF(VLOOKUP(L211,Cs!$CA$7:$CN$33000,10,FALSE)&lt;&gt;0,VLOOKUP(L211,Cs!$CA$7:$CN$33000,10,FALSE),""),"")</f>
        <v/>
      </c>
      <c r="S211" s="1" t="str">
        <f>IF(L211&lt;=$P$3,VLOOKUP(L211,Cs!$CA$7:$CN$33000,11,FALSE),"")</f>
        <v/>
      </c>
      <c r="T211" s="1" t="str">
        <f>IF(L211&lt;=$P$3,VLOOKUP(L211,Cs!$CA$7:$CN$33000,12,FALSE),"")</f>
        <v/>
      </c>
      <c r="U211" s="1" t="str">
        <f>IF(L211&lt;=$P$3,VLOOKUP(L211,Cs!$CA$7:$CN$33000,5,FALSE),"")</f>
        <v/>
      </c>
      <c r="V211" s="1" t="str">
        <f>IF(L211&lt;=$P$3,VLOOKUP(L211,Cs!$CA$7:$CN$33000,6,FALSE),"")</f>
        <v/>
      </c>
      <c r="W211" s="1" t="str">
        <f>IF(L211&lt;=$P$3,VLOOKUP(L211,Cs!$CA$7:$CN$33000,7,FALSE),"")</f>
        <v/>
      </c>
    </row>
    <row r="212" spans="1:69" x14ac:dyDescent="0.25">
      <c r="A212" s="1" t="str">
        <f t="shared" si="38"/>
        <v/>
      </c>
      <c r="B212" s="4" t="str">
        <f t="shared" si="39"/>
        <v/>
      </c>
      <c r="C212" s="1" t="str">
        <f>TRIM(IF(L212&lt;=$P$3,VLOOKUP(L212,Cs!$CA$7:$CN$33000,13,FALSE),""))</f>
        <v/>
      </c>
      <c r="D212" s="1" t="str">
        <f>TRIM(IF(L212&lt;=$P$3,VLOOKUP(L212,Cs!$CA$7:$CN$33000,14,FALSE),""))</f>
        <v/>
      </c>
      <c r="E212" s="1" t="str">
        <f t="shared" si="40"/>
        <v/>
      </c>
      <c r="F212" s="19" t="str">
        <f t="shared" si="41"/>
        <v/>
      </c>
      <c r="G212" s="19" t="str">
        <f t="shared" si="42"/>
        <v/>
      </c>
      <c r="H212" s="19" t="str">
        <f>IF(AND(N212&lt;&gt;N213,N212&lt;&gt;" "),SUM($F$182:F212)-SUM($G$182:G212),IF(L211=$P$3,H211,""))</f>
        <v/>
      </c>
      <c r="I212" s="13" t="str">
        <f t="shared" si="37"/>
        <v/>
      </c>
      <c r="L212" s="1">
        <f t="shared" si="43"/>
        <v>194</v>
      </c>
      <c r="N212" s="4" t="str">
        <f>IF(L212&lt;=$P$3,VLOOKUP(L212,Cs!$CA$7:$CN$33000,3,FALSE),IF(L211=$P$3," ",""))</f>
        <v/>
      </c>
      <c r="O212" s="1" t="str">
        <f>IF(L212&lt;=$P$3,VLOOKUP(L212,Cs!$CA$7:$CN$33000,8,FALSE),"")</f>
        <v/>
      </c>
      <c r="R212" s="4" t="str">
        <f>IF(L212&lt;=$P$3,IF(VLOOKUP(L212,Cs!$CA$7:$CN$33000,10,FALSE)&lt;&gt;0,VLOOKUP(L212,Cs!$CA$7:$CN$33000,10,FALSE),""),"")</f>
        <v/>
      </c>
      <c r="S212" s="1" t="str">
        <f>IF(L212&lt;=$P$3,VLOOKUP(L212,Cs!$CA$7:$CN$33000,11,FALSE),"")</f>
        <v/>
      </c>
      <c r="T212" s="1" t="str">
        <f>IF(L212&lt;=$P$3,VLOOKUP(L212,Cs!$CA$7:$CN$33000,12,FALSE),"")</f>
        <v/>
      </c>
      <c r="U212" s="1" t="str">
        <f>IF(L212&lt;=$P$3,VLOOKUP(L212,Cs!$CA$7:$CN$33000,5,FALSE),"")</f>
        <v/>
      </c>
      <c r="V212" s="1" t="str">
        <f>IF(L212&lt;=$P$3,VLOOKUP(L212,Cs!$CA$7:$CN$33000,6,FALSE),"")</f>
        <v/>
      </c>
      <c r="W212" s="1" t="str">
        <f>IF(L212&lt;=$P$3,VLOOKUP(L212,Cs!$CA$7:$CN$33000,7,FALSE),"")</f>
        <v/>
      </c>
    </row>
    <row r="213" spans="1:69" x14ac:dyDescent="0.25">
      <c r="A213" s="1" t="str">
        <f t="shared" si="38"/>
        <v/>
      </c>
      <c r="B213" s="4" t="str">
        <f t="shared" si="39"/>
        <v/>
      </c>
      <c r="C213" s="1" t="str">
        <f>TRIM(IF(L213&lt;=$P$3,VLOOKUP(L213,Cs!$CA$7:$CN$33000,13,FALSE),""))</f>
        <v/>
      </c>
      <c r="D213" s="1" t="str">
        <f>TRIM(IF(L213&lt;=$P$3,VLOOKUP(L213,Cs!$CA$7:$CN$33000,14,FALSE),""))</f>
        <v/>
      </c>
      <c r="E213" s="1" t="str">
        <f t="shared" si="40"/>
        <v/>
      </c>
      <c r="F213" s="19" t="str">
        <f t="shared" si="41"/>
        <v/>
      </c>
      <c r="G213" s="19" t="str">
        <f t="shared" si="42"/>
        <v/>
      </c>
      <c r="H213" s="19" t="str">
        <f>IF(AND(N213&lt;&gt;N214,N213&lt;&gt;" "),SUM($F$182:F213)-SUM($G$182:G213),IF(L212=$P$3,H212,""))</f>
        <v/>
      </c>
      <c r="I213" s="13" t="str">
        <f t="shared" si="37"/>
        <v/>
      </c>
      <c r="L213" s="1">
        <f t="shared" si="43"/>
        <v>195</v>
      </c>
      <c r="N213" s="4" t="str">
        <f>IF(L213&lt;=$P$3,VLOOKUP(L213,Cs!$CA$7:$CN$33000,3,FALSE),IF(L212=$P$3," ",""))</f>
        <v/>
      </c>
      <c r="O213" s="1" t="str">
        <f>IF(L213&lt;=$P$3,VLOOKUP(L213,Cs!$CA$7:$CN$33000,8,FALSE),"")</f>
        <v/>
      </c>
      <c r="R213" s="4" t="str">
        <f>IF(L213&lt;=$P$3,IF(VLOOKUP(L213,Cs!$CA$7:$CN$33000,10,FALSE)&lt;&gt;0,VLOOKUP(L213,Cs!$CA$7:$CN$33000,10,FALSE),""),"")</f>
        <v/>
      </c>
      <c r="S213" s="1" t="str">
        <f>IF(L213&lt;=$P$3,VLOOKUP(L213,Cs!$CA$7:$CN$33000,11,FALSE),"")</f>
        <v/>
      </c>
      <c r="T213" s="1" t="str">
        <f>IF(L213&lt;=$P$3,VLOOKUP(L213,Cs!$CA$7:$CN$33000,12,FALSE),"")</f>
        <v/>
      </c>
      <c r="U213" s="1" t="str">
        <f>IF(L213&lt;=$P$3,VLOOKUP(L213,Cs!$CA$7:$CN$33000,5,FALSE),"")</f>
        <v/>
      </c>
      <c r="V213" s="1" t="str">
        <f>IF(L213&lt;=$P$3,VLOOKUP(L213,Cs!$CA$7:$CN$33000,6,FALSE),"")</f>
        <v/>
      </c>
      <c r="W213" s="1" t="str">
        <f>IF(L213&lt;=$P$3,VLOOKUP(L213,Cs!$CA$7:$CN$33000,7,FALSE),"")</f>
        <v/>
      </c>
    </row>
    <row r="214" spans="1:69" x14ac:dyDescent="0.25">
      <c r="A214" s="1" t="str">
        <f t="shared" si="38"/>
        <v/>
      </c>
      <c r="B214" s="4" t="str">
        <f t="shared" si="39"/>
        <v/>
      </c>
      <c r="C214" s="1" t="str">
        <f>TRIM(IF(L214&lt;=$P$3,VLOOKUP(L214,Cs!$CA$7:$CN$33000,13,FALSE),""))</f>
        <v/>
      </c>
      <c r="D214" s="1" t="str">
        <f>TRIM(IF(L214&lt;=$P$3,VLOOKUP(L214,Cs!$CA$7:$CN$33000,14,FALSE),""))</f>
        <v/>
      </c>
      <c r="E214" s="1" t="str">
        <f t="shared" si="40"/>
        <v/>
      </c>
      <c r="F214" s="19" t="str">
        <f t="shared" si="41"/>
        <v/>
      </c>
      <c r="G214" s="19" t="str">
        <f t="shared" si="42"/>
        <v/>
      </c>
      <c r="H214" s="19" t="str">
        <f>IF(AND(N214&lt;&gt;N215,N214&lt;&gt;" "),SUM($F$182:F214)-SUM($G$182:G214),IF(L213=$P$3,H213,""))</f>
        <v/>
      </c>
      <c r="I214" s="13" t="str">
        <f t="shared" si="37"/>
        <v/>
      </c>
      <c r="L214" s="1">
        <f t="shared" si="43"/>
        <v>196</v>
      </c>
      <c r="N214" s="4" t="str">
        <f>IF(L214&lt;=$P$3,VLOOKUP(L214,Cs!$CA$7:$CN$33000,3,FALSE),IF(L213=$P$3," ",""))</f>
        <v/>
      </c>
      <c r="O214" s="1" t="str">
        <f>IF(L214&lt;=$P$3,VLOOKUP(L214,Cs!$CA$7:$CN$33000,8,FALSE),"")</f>
        <v/>
      </c>
      <c r="R214" s="4" t="str">
        <f>IF(L214&lt;=$P$3,IF(VLOOKUP(L214,Cs!$CA$7:$CN$33000,10,FALSE)&lt;&gt;0,VLOOKUP(L214,Cs!$CA$7:$CN$33000,10,FALSE),""),"")</f>
        <v/>
      </c>
      <c r="S214" s="1" t="str">
        <f>IF(L214&lt;=$P$3,VLOOKUP(L214,Cs!$CA$7:$CN$33000,11,FALSE),"")</f>
        <v/>
      </c>
      <c r="T214" s="1" t="str">
        <f>IF(L214&lt;=$P$3,VLOOKUP(L214,Cs!$CA$7:$CN$33000,12,FALSE),"")</f>
        <v/>
      </c>
      <c r="U214" s="1" t="str">
        <f>IF(L214&lt;=$P$3,VLOOKUP(L214,Cs!$CA$7:$CN$33000,5,FALSE),"")</f>
        <v/>
      </c>
      <c r="V214" s="1" t="str">
        <f>IF(L214&lt;=$P$3,VLOOKUP(L214,Cs!$CA$7:$CN$33000,6,FALSE),"")</f>
        <v/>
      </c>
      <c r="W214" s="1" t="str">
        <f>IF(L214&lt;=$P$3,VLOOKUP(L214,Cs!$CA$7:$CN$33000,7,FALSE),"")</f>
        <v/>
      </c>
    </row>
    <row r="215" spans="1:69" x14ac:dyDescent="0.25">
      <c r="A215" s="1" t="str">
        <f t="shared" si="38"/>
        <v/>
      </c>
      <c r="B215" s="4" t="str">
        <f t="shared" si="39"/>
        <v/>
      </c>
      <c r="C215" s="1" t="str">
        <f>TRIM(IF(L215&lt;=$P$3,VLOOKUP(L215,Cs!$CA$7:$CN$33000,13,FALSE),""))</f>
        <v/>
      </c>
      <c r="D215" s="1" t="str">
        <f>TRIM(IF(L215&lt;=$P$3,VLOOKUP(L215,Cs!$CA$7:$CN$33000,14,FALSE),""))</f>
        <v/>
      </c>
      <c r="E215" s="1" t="str">
        <f t="shared" si="40"/>
        <v/>
      </c>
      <c r="F215" s="19" t="str">
        <f t="shared" si="41"/>
        <v/>
      </c>
      <c r="G215" s="19" t="str">
        <f t="shared" si="42"/>
        <v/>
      </c>
      <c r="H215" s="19" t="str">
        <f>IF(AND(N215&lt;&gt;N216,N215&lt;&gt;" "),SUM($F$182:F215)-SUM($G$182:G215),IF(L214=$P$3,H214,""))</f>
        <v/>
      </c>
      <c r="I215" s="13" t="str">
        <f t="shared" si="37"/>
        <v/>
      </c>
      <c r="L215" s="1">
        <f t="shared" si="43"/>
        <v>197</v>
      </c>
      <c r="N215" s="4" t="str">
        <f>IF(L215&lt;=$P$3,VLOOKUP(L215,Cs!$CA$7:$CN$33000,3,FALSE),IF(L214=$P$3," ",""))</f>
        <v/>
      </c>
      <c r="O215" s="1" t="str">
        <f>IF(L215&lt;=$P$3,VLOOKUP(L215,Cs!$CA$7:$CN$33000,8,FALSE),"")</f>
        <v/>
      </c>
      <c r="R215" s="4" t="str">
        <f>IF(L215&lt;=$P$3,IF(VLOOKUP(L215,Cs!$CA$7:$CN$33000,10,FALSE)&lt;&gt;0,VLOOKUP(L215,Cs!$CA$7:$CN$33000,10,FALSE),""),"")</f>
        <v/>
      </c>
      <c r="S215" s="1" t="str">
        <f>IF(L215&lt;=$P$3,VLOOKUP(L215,Cs!$CA$7:$CN$33000,11,FALSE),"")</f>
        <v/>
      </c>
      <c r="T215" s="1" t="str">
        <f>IF(L215&lt;=$P$3,VLOOKUP(L215,Cs!$CA$7:$CN$33000,12,FALSE),"")</f>
        <v/>
      </c>
      <c r="U215" s="1" t="str">
        <f>IF(L215&lt;=$P$3,VLOOKUP(L215,Cs!$CA$7:$CN$33000,5,FALSE),"")</f>
        <v/>
      </c>
      <c r="V215" s="1" t="str">
        <f>IF(L215&lt;=$P$3,VLOOKUP(L215,Cs!$CA$7:$CN$33000,6,FALSE),"")</f>
        <v/>
      </c>
      <c r="W215" s="1" t="str">
        <f>IF(L215&lt;=$P$3,VLOOKUP(L215,Cs!$CA$7:$CN$33000,7,FALSE),"")</f>
        <v/>
      </c>
    </row>
    <row r="216" spans="1:69" x14ac:dyDescent="0.25">
      <c r="A216" s="1" t="str">
        <f t="shared" si="38"/>
        <v/>
      </c>
      <c r="B216" s="4" t="str">
        <f t="shared" si="39"/>
        <v/>
      </c>
      <c r="C216" s="1" t="str">
        <f>TRIM(IF(L216&lt;=$P$3,VLOOKUP(L216,Cs!$CA$7:$CN$33000,13,FALSE),""))</f>
        <v/>
      </c>
      <c r="D216" s="1" t="str">
        <f>TRIM(IF(L216&lt;=$P$3,VLOOKUP(L216,Cs!$CA$7:$CN$33000,14,FALSE),""))</f>
        <v/>
      </c>
      <c r="E216" s="1" t="str">
        <f t="shared" si="40"/>
        <v/>
      </c>
      <c r="F216" s="19" t="str">
        <f t="shared" si="41"/>
        <v/>
      </c>
      <c r="G216" s="19" t="str">
        <f t="shared" si="42"/>
        <v/>
      </c>
      <c r="H216" s="19" t="str">
        <f>IF(AND(N216&lt;&gt;N217,N216&lt;&gt;" "),SUM($F$182:F216)-SUM($G$182:G216),IF(L215=$P$3,H215,""))</f>
        <v/>
      </c>
      <c r="I216" s="13" t="str">
        <f t="shared" si="37"/>
        <v/>
      </c>
      <c r="L216" s="1">
        <f t="shared" si="43"/>
        <v>198</v>
      </c>
      <c r="N216" s="4" t="str">
        <f>IF(L216&lt;=$P$3,VLOOKUP(L216,Cs!$CA$7:$CN$33000,3,FALSE),IF(L215=$P$3," ",""))</f>
        <v/>
      </c>
      <c r="O216" s="1" t="str">
        <f>IF(L216&lt;=$P$3,VLOOKUP(L216,Cs!$CA$7:$CN$33000,8,FALSE),"")</f>
        <v/>
      </c>
      <c r="R216" s="4" t="str">
        <f>IF(L216&lt;=$P$3,IF(VLOOKUP(L216,Cs!$CA$7:$CN$33000,10,FALSE)&lt;&gt;0,VLOOKUP(L216,Cs!$CA$7:$CN$33000,10,FALSE),""),"")</f>
        <v/>
      </c>
      <c r="S216" s="1" t="str">
        <f>IF(L216&lt;=$P$3,VLOOKUP(L216,Cs!$CA$7:$CN$33000,11,FALSE),"")</f>
        <v/>
      </c>
      <c r="T216" s="1" t="str">
        <f>IF(L216&lt;=$P$3,VLOOKUP(L216,Cs!$CA$7:$CN$33000,12,FALSE),"")</f>
        <v/>
      </c>
      <c r="U216" s="1" t="str">
        <f>IF(L216&lt;=$P$3,VLOOKUP(L216,Cs!$CA$7:$CN$33000,5,FALSE),"")</f>
        <v/>
      </c>
      <c r="V216" s="1" t="str">
        <f>IF(L216&lt;=$P$3,VLOOKUP(L216,Cs!$CA$7:$CN$33000,6,FALSE),"")</f>
        <v/>
      </c>
      <c r="W216" s="1" t="str">
        <f>IF(L216&lt;=$P$3,VLOOKUP(L216,Cs!$CA$7:$CN$33000,7,FALSE),"")</f>
        <v/>
      </c>
    </row>
    <row r="217" spans="1:69" x14ac:dyDescent="0.25">
      <c r="A217" s="1" t="str">
        <f t="shared" si="38"/>
        <v/>
      </c>
      <c r="B217" s="4" t="str">
        <f t="shared" si="39"/>
        <v/>
      </c>
      <c r="C217" s="1" t="str">
        <f>TRIM(IF(L217&lt;=$P$3,VLOOKUP(L217,Cs!$CA$7:$CN$33000,13,FALSE),""))</f>
        <v/>
      </c>
      <c r="D217" s="1" t="str">
        <f>TRIM(IF(L217&lt;=$P$3,VLOOKUP(L217,Cs!$CA$7:$CN$33000,14,FALSE),""))</f>
        <v/>
      </c>
      <c r="E217" s="1" t="str">
        <f t="shared" si="40"/>
        <v/>
      </c>
      <c r="F217" s="19" t="str">
        <f t="shared" si="41"/>
        <v/>
      </c>
      <c r="G217" s="19" t="str">
        <f t="shared" si="42"/>
        <v/>
      </c>
      <c r="H217" s="19" t="str">
        <f>IF(AND(N217&lt;&gt;N218,N217&lt;&gt;" "),SUM($F$182:F217)-SUM($G$182:G217),IF(L216=$P$3,H216,""))</f>
        <v/>
      </c>
      <c r="I217" s="13" t="str">
        <f t="shared" si="37"/>
        <v/>
      </c>
      <c r="L217" s="1">
        <f t="shared" si="43"/>
        <v>199</v>
      </c>
      <c r="N217" s="4" t="str">
        <f>IF(L217&lt;=$P$3,VLOOKUP(L217,Cs!$CA$7:$CN$33000,3,FALSE),IF(L216=$P$3," ",""))</f>
        <v/>
      </c>
      <c r="O217" s="1" t="str">
        <f>IF(L217&lt;=$P$3,VLOOKUP(L217,Cs!$CA$7:$CN$33000,8,FALSE),"")</f>
        <v/>
      </c>
      <c r="R217" s="4" t="str">
        <f>IF(L217&lt;=$P$3,IF(VLOOKUP(L217,Cs!$CA$7:$CN$33000,10,FALSE)&lt;&gt;0,VLOOKUP(L217,Cs!$CA$7:$CN$33000,10,FALSE),""),"")</f>
        <v/>
      </c>
      <c r="S217" s="1" t="str">
        <f>IF(L217&lt;=$P$3,VLOOKUP(L217,Cs!$CA$7:$CN$33000,11,FALSE),"")</f>
        <v/>
      </c>
      <c r="T217" s="1" t="str">
        <f>IF(L217&lt;=$P$3,VLOOKUP(L217,Cs!$CA$7:$CN$33000,12,FALSE),"")</f>
        <v/>
      </c>
      <c r="U217" s="1" t="str">
        <f>IF(L217&lt;=$P$3,VLOOKUP(L217,Cs!$CA$7:$CN$33000,5,FALSE),"")</f>
        <v/>
      </c>
      <c r="V217" s="1" t="str">
        <f>IF(L217&lt;=$P$3,VLOOKUP(L217,Cs!$CA$7:$CN$33000,6,FALSE),"")</f>
        <v/>
      </c>
      <c r="W217" s="1" t="str">
        <f>IF(L217&lt;=$P$3,VLOOKUP(L217,Cs!$CA$7:$CN$33000,7,FALSE),"")</f>
        <v/>
      </c>
    </row>
    <row r="218" spans="1:69" x14ac:dyDescent="0.25">
      <c r="A218" s="1" t="str">
        <f t="shared" si="38"/>
        <v/>
      </c>
      <c r="B218" s="4" t="str">
        <f t="shared" si="39"/>
        <v/>
      </c>
      <c r="C218" s="1" t="str">
        <f>TRIM(IF(L218&lt;=$P$3,VLOOKUP(L218,Cs!$CA$7:$CN$33000,13,FALSE),""))</f>
        <v/>
      </c>
      <c r="D218" s="1" t="str">
        <f>TRIM(IF(L218&lt;=$P$3,VLOOKUP(L218,Cs!$CA$7:$CN$33000,14,FALSE),""))</f>
        <v/>
      </c>
      <c r="E218" s="1" t="str">
        <f t="shared" si="40"/>
        <v/>
      </c>
      <c r="F218" s="19" t="str">
        <f t="shared" si="41"/>
        <v/>
      </c>
      <c r="G218" s="19" t="str">
        <f t="shared" si="42"/>
        <v/>
      </c>
      <c r="H218" s="19" t="str">
        <f>IF(AND(N218&lt;&gt;N219,N218&lt;&gt;" "),SUM($F$182:F218)-SUM($G$182:G218),IF(L217=$P$3,H217,""))</f>
        <v/>
      </c>
      <c r="I218" s="13" t="str">
        <f t="shared" si="37"/>
        <v/>
      </c>
      <c r="L218" s="1">
        <f t="shared" si="43"/>
        <v>200</v>
      </c>
      <c r="N218" s="4" t="str">
        <f>IF(L218&lt;=$P$3,VLOOKUP(L218,Cs!$CA$7:$CN$33000,3,FALSE),IF(L217=$P$3," ",""))</f>
        <v/>
      </c>
      <c r="O218" s="1" t="str">
        <f>IF(L218&lt;=$P$3,VLOOKUP(L218,Cs!$CA$7:$CN$33000,8,FALSE),"")</f>
        <v/>
      </c>
      <c r="R218" s="4" t="str">
        <f>IF(L218&lt;=$P$3,IF(VLOOKUP(L218,Cs!$CA$7:$CN$33000,10,FALSE)&lt;&gt;0,VLOOKUP(L218,Cs!$CA$7:$CN$33000,10,FALSE),""),"")</f>
        <v/>
      </c>
      <c r="S218" s="1" t="str">
        <f>IF(L218&lt;=$P$3,VLOOKUP(L218,Cs!$CA$7:$CN$33000,11,FALSE),"")</f>
        <v/>
      </c>
      <c r="T218" s="1" t="str">
        <f>IF(L218&lt;=$P$3,VLOOKUP(L218,Cs!$CA$7:$CN$33000,12,FALSE),"")</f>
        <v/>
      </c>
      <c r="U218" s="1" t="str">
        <f>IF(L218&lt;=$P$3,VLOOKUP(L218,Cs!$CA$7:$CN$33000,5,FALSE),"")</f>
        <v/>
      </c>
      <c r="V218" s="1" t="str">
        <f>IF(L218&lt;=$P$3,VLOOKUP(L218,Cs!$CA$7:$CN$33000,6,FALSE),"")</f>
        <v/>
      </c>
      <c r="W218" s="1" t="str">
        <f>IF(L218&lt;=$P$3,VLOOKUP(L218,Cs!$CA$7:$CN$33000,7,FALSE),"")</f>
        <v/>
      </c>
    </row>
    <row r="219" spans="1:69" x14ac:dyDescent="0.25">
      <c r="A219" s="1" t="str">
        <f t="shared" si="38"/>
        <v/>
      </c>
      <c r="B219" s="4" t="str">
        <f t="shared" si="39"/>
        <v/>
      </c>
      <c r="C219" s="1" t="str">
        <f>TRIM(IF(L219&lt;=$P$3,VLOOKUP(L219,Cs!$CA$7:$CN$33000,13,FALSE),""))</f>
        <v/>
      </c>
      <c r="D219" s="1" t="str">
        <f>TRIM(IF(L219&lt;=$P$3,VLOOKUP(L219,Cs!$CA$7:$CN$33000,14,FALSE),""))</f>
        <v/>
      </c>
      <c r="E219" s="1" t="str">
        <f t="shared" si="40"/>
        <v/>
      </c>
      <c r="F219" s="19" t="str">
        <f t="shared" si="41"/>
        <v/>
      </c>
      <c r="G219" s="19" t="str">
        <f t="shared" si="42"/>
        <v/>
      </c>
      <c r="H219" s="19" t="str">
        <f>IF(AND(N219&lt;&gt;N220,N219&lt;&gt;" "),SUM($F$182:F219)-SUM($G$182:G219),IF(L218=$P$3,H218,""))</f>
        <v/>
      </c>
      <c r="I219" s="13" t="str">
        <f t="shared" si="37"/>
        <v/>
      </c>
      <c r="L219" s="1">
        <f t="shared" si="43"/>
        <v>201</v>
      </c>
      <c r="N219" s="4" t="str">
        <f>IF(L219&lt;=$P$3,VLOOKUP(L219,Cs!$CA$7:$CN$33000,3,FALSE),IF(L218=$P$3," ",""))</f>
        <v/>
      </c>
      <c r="O219" s="1" t="str">
        <f>IF(L219&lt;=$P$3,VLOOKUP(L219,Cs!$CA$7:$CN$33000,8,FALSE),"")</f>
        <v/>
      </c>
      <c r="R219" s="4" t="str">
        <f>IF(L219&lt;=$P$3,IF(VLOOKUP(L219,Cs!$CA$7:$CN$33000,10,FALSE)&lt;&gt;0,VLOOKUP(L219,Cs!$CA$7:$CN$33000,10,FALSE),""),"")</f>
        <v/>
      </c>
      <c r="S219" s="1" t="str">
        <f>IF(L219&lt;=$P$3,VLOOKUP(L219,Cs!$CA$7:$CN$33000,11,FALSE),"")</f>
        <v/>
      </c>
      <c r="T219" s="1" t="str">
        <f>IF(L219&lt;=$P$3,VLOOKUP(L219,Cs!$CA$7:$CN$33000,12,FALSE),"")</f>
        <v/>
      </c>
      <c r="U219" s="1" t="str">
        <f>IF(L219&lt;=$P$3,VLOOKUP(L219,Cs!$CA$7:$CN$33000,5,FALSE),"")</f>
        <v/>
      </c>
      <c r="V219" s="1" t="str">
        <f>IF(L219&lt;=$P$3,VLOOKUP(L219,Cs!$CA$7:$CN$33000,6,FALSE),"")</f>
        <v/>
      </c>
      <c r="W219" s="1" t="str">
        <f>IF(L219&lt;=$P$3,VLOOKUP(L219,Cs!$CA$7:$CN$33000,7,FALSE),"")</f>
        <v/>
      </c>
    </row>
    <row r="220" spans="1:69" x14ac:dyDescent="0.25">
      <c r="A220" s="1" t="str">
        <f t="shared" si="38"/>
        <v/>
      </c>
      <c r="B220" s="4" t="str">
        <f t="shared" si="39"/>
        <v/>
      </c>
      <c r="C220" s="1" t="str">
        <f>TRIM(IF(L220&lt;=$P$3,VLOOKUP(L220,Cs!$CA$7:$CN$33000,13,FALSE),""))</f>
        <v/>
      </c>
      <c r="D220" s="1" t="str">
        <f>TRIM(IF(L220&lt;=$P$3,VLOOKUP(L220,Cs!$CA$7:$CN$33000,14,FALSE),""))</f>
        <v/>
      </c>
      <c r="E220" s="1" t="str">
        <f t="shared" si="40"/>
        <v/>
      </c>
      <c r="F220" s="19" t="str">
        <f t="shared" si="41"/>
        <v/>
      </c>
      <c r="G220" s="19" t="str">
        <f t="shared" si="42"/>
        <v/>
      </c>
      <c r="H220" s="19" t="str">
        <f>IF(AND(N220&lt;&gt;N221,N220&lt;&gt;" "),SUM($F$182:F220)-SUM($G$182:G220),IF(L219=$P$3,H219,""))</f>
        <v/>
      </c>
      <c r="I220" s="13" t="str">
        <f t="shared" si="37"/>
        <v/>
      </c>
      <c r="L220" s="1">
        <f t="shared" si="43"/>
        <v>202</v>
      </c>
      <c r="N220" s="4" t="str">
        <f>IF(L220&lt;=$P$3,VLOOKUP(L220,Cs!$CA$7:$CN$33000,3,FALSE),IF(L219=$P$3," ",""))</f>
        <v/>
      </c>
      <c r="O220" s="1" t="str">
        <f>IF(L220&lt;=$P$3,VLOOKUP(L220,Cs!$CA$7:$CN$33000,8,FALSE),"")</f>
        <v/>
      </c>
      <c r="R220" s="4" t="str">
        <f>IF(L220&lt;=$P$3,IF(VLOOKUP(L220,Cs!$CA$7:$CN$33000,10,FALSE)&lt;&gt;0,VLOOKUP(L220,Cs!$CA$7:$CN$33000,10,FALSE),""),"")</f>
        <v/>
      </c>
      <c r="S220" s="1" t="str">
        <f>IF(L220&lt;=$P$3,VLOOKUP(L220,Cs!$CA$7:$CN$33000,11,FALSE),"")</f>
        <v/>
      </c>
      <c r="T220" s="1" t="str">
        <f>IF(L220&lt;=$P$3,VLOOKUP(L220,Cs!$CA$7:$CN$33000,12,FALSE),"")</f>
        <v/>
      </c>
      <c r="U220" s="1" t="str">
        <f>IF(L220&lt;=$P$3,VLOOKUP(L220,Cs!$CA$7:$CN$33000,5,FALSE),"")</f>
        <v/>
      </c>
      <c r="V220" s="1" t="str">
        <f>IF(L220&lt;=$P$3,VLOOKUP(L220,Cs!$CA$7:$CN$33000,6,FALSE),"")</f>
        <v/>
      </c>
      <c r="W220" s="1" t="str">
        <f>IF(L220&lt;=$P$3,VLOOKUP(L220,Cs!$CA$7:$CN$33000,7,FALSE),"")</f>
        <v/>
      </c>
    </row>
    <row r="221" spans="1:69" x14ac:dyDescent="0.25">
      <c r="A221" s="1" t="str">
        <f t="shared" si="38"/>
        <v/>
      </c>
      <c r="B221" s="4" t="str">
        <f t="shared" si="39"/>
        <v/>
      </c>
      <c r="C221" s="1" t="str">
        <f>TRIM(IF(L221&lt;=$P$3,VLOOKUP(L221,Cs!$CA$7:$CN$33000,13,FALSE),""))</f>
        <v/>
      </c>
      <c r="D221" s="1" t="str">
        <f>TRIM(IF(L221&lt;=$P$3,VLOOKUP(L221,Cs!$CA$7:$CN$33000,14,FALSE),""))</f>
        <v/>
      </c>
      <c r="E221" s="1" t="str">
        <f t="shared" si="40"/>
        <v/>
      </c>
      <c r="F221" s="19" t="str">
        <f t="shared" si="41"/>
        <v/>
      </c>
      <c r="G221" s="19" t="str">
        <f t="shared" si="42"/>
        <v/>
      </c>
      <c r="H221" s="19" t="str">
        <f>IF(AND(N221&lt;&gt;N222,N221&lt;&gt;" "),SUM($F$182:F221)-SUM($G$182:G221),IF(L220=$P$3,H220,""))</f>
        <v/>
      </c>
      <c r="I221" s="13" t="str">
        <f t="shared" si="37"/>
        <v/>
      </c>
      <c r="L221" s="1">
        <f t="shared" si="43"/>
        <v>203</v>
      </c>
      <c r="N221" s="4" t="str">
        <f>IF(L221&lt;=$P$3,VLOOKUP(L221,Cs!$CA$7:$CN$33000,3,FALSE),IF(L220=$P$3," ",""))</f>
        <v/>
      </c>
      <c r="O221" s="1" t="str">
        <f>IF(L221&lt;=$P$3,VLOOKUP(L221,Cs!$CA$7:$CN$33000,8,FALSE),"")</f>
        <v/>
      </c>
      <c r="R221" s="4" t="str">
        <f>IF(L221&lt;=$P$3,IF(VLOOKUP(L221,Cs!$CA$7:$CN$33000,10,FALSE)&lt;&gt;0,VLOOKUP(L221,Cs!$CA$7:$CN$33000,10,FALSE),""),"")</f>
        <v/>
      </c>
      <c r="S221" s="1" t="str">
        <f>IF(L221&lt;=$P$3,VLOOKUP(L221,Cs!$CA$7:$CN$33000,11,FALSE),"")</f>
        <v/>
      </c>
      <c r="T221" s="1" t="str">
        <f>IF(L221&lt;=$P$3,VLOOKUP(L221,Cs!$CA$7:$CN$33000,12,FALSE),"")</f>
        <v/>
      </c>
      <c r="U221" s="1" t="str">
        <f>IF(L221&lt;=$P$3,VLOOKUP(L221,Cs!$CA$7:$CN$33000,5,FALSE),"")</f>
        <v/>
      </c>
      <c r="V221" s="1" t="str">
        <f>IF(L221&lt;=$P$3,VLOOKUP(L221,Cs!$CA$7:$CN$33000,6,FALSE),"")</f>
        <v/>
      </c>
      <c r="W221" s="1" t="str">
        <f>IF(L221&lt;=$P$3,VLOOKUP(L221,Cs!$CA$7:$CN$33000,7,FALSE),"")</f>
        <v/>
      </c>
    </row>
    <row r="222" spans="1:69" x14ac:dyDescent="0.25">
      <c r="A222" s="1" t="str">
        <f t="shared" si="38"/>
        <v/>
      </c>
      <c r="B222" s="4" t="str">
        <f t="shared" si="39"/>
        <v/>
      </c>
      <c r="C222" s="1" t="str">
        <f>TRIM(IF(L222&lt;=$P$3,VLOOKUP(L222,Cs!$CA$7:$CN$33000,13,FALSE),""))</f>
        <v/>
      </c>
      <c r="D222" s="1" t="str">
        <f>TRIM(IF(L222&lt;=$P$3,VLOOKUP(L222,Cs!$CA$7:$CN$33000,14,FALSE),""))</f>
        <v/>
      </c>
      <c r="E222" s="1" t="str">
        <f t="shared" si="40"/>
        <v/>
      </c>
      <c r="F222" s="19" t="str">
        <f t="shared" si="41"/>
        <v/>
      </c>
      <c r="G222" s="19" t="str">
        <f t="shared" si="42"/>
        <v/>
      </c>
      <c r="H222" s="19" t="str">
        <f>IF(AND(N222&lt;&gt;N223,N222&lt;&gt;" "),SUM($F$182:F222)-SUM($G$182:G222),IF(L221=$P$3,H221,""))</f>
        <v/>
      </c>
      <c r="I222" s="13" t="str">
        <f t="shared" si="37"/>
        <v/>
      </c>
      <c r="L222" s="1">
        <f t="shared" si="43"/>
        <v>204</v>
      </c>
      <c r="N222" s="4" t="str">
        <f>IF(L222&lt;=$P$3,VLOOKUP(L222,Cs!$CA$7:$CN$33000,3,FALSE),IF(L221=$P$3," ",""))</f>
        <v/>
      </c>
      <c r="O222" s="1" t="str">
        <f>IF(L222&lt;=$P$3,VLOOKUP(L222,Cs!$CA$7:$CN$33000,8,FALSE),"")</f>
        <v/>
      </c>
      <c r="R222" s="4" t="str">
        <f>IF(L222&lt;=$P$3,IF(VLOOKUP(L222,Cs!$CA$7:$CN$33000,10,FALSE)&lt;&gt;0,VLOOKUP(L222,Cs!$CA$7:$CN$33000,10,FALSE),""),"")</f>
        <v/>
      </c>
      <c r="S222" s="1" t="str">
        <f>IF(L222&lt;=$P$3,VLOOKUP(L222,Cs!$CA$7:$CN$33000,11,FALSE),"")</f>
        <v/>
      </c>
      <c r="T222" s="1" t="str">
        <f>IF(L222&lt;=$P$3,VLOOKUP(L222,Cs!$CA$7:$CN$33000,12,FALSE),"")</f>
        <v/>
      </c>
      <c r="U222" s="1" t="str">
        <f>IF(L222&lt;=$P$3,VLOOKUP(L222,Cs!$CA$7:$CN$33000,5,FALSE),"")</f>
        <v/>
      </c>
      <c r="V222" s="1" t="str">
        <f>IF(L222&lt;=$P$3,VLOOKUP(L222,Cs!$CA$7:$CN$33000,6,FALSE),"")</f>
        <v/>
      </c>
      <c r="W222" s="1" t="str">
        <f>IF(L222&lt;=$P$3,VLOOKUP(L222,Cs!$CA$7:$CN$33000,7,FALSE),"")</f>
        <v/>
      </c>
    </row>
    <row r="223" spans="1:69" x14ac:dyDescent="0.25">
      <c r="B223" s="4"/>
      <c r="E223" s="1" t="str">
        <f>IF(L222&lt;$P$3,$O$5,IF(L222=$P$3,$N$5,""))</f>
        <v/>
      </c>
      <c r="F223" s="19" t="str">
        <f>IF(L222&lt;$P$3,SUM(F182:F222),IF(L222=$P$3,$R$6,""))</f>
        <v/>
      </c>
      <c r="G223" s="19" t="str">
        <f>IF(L222&lt;$P$3,SUM(G182:G222),IF(L222=$P$3,$S$6,""))</f>
        <v/>
      </c>
      <c r="H223" s="19" t="str">
        <f>IF(L222&lt;$P$3,SUM(F223,-G223),IF(L222=$P$3,H222,""))</f>
        <v/>
      </c>
      <c r="I223" s="13"/>
      <c r="L223" s="6">
        <f>IF(L222&lt;$P$3,L222,SUM(L222,1))</f>
        <v>205</v>
      </c>
      <c r="N223" s="4"/>
    </row>
    <row r="224" spans="1:69" ht="26.4" x14ac:dyDescent="0.25">
      <c r="F224" s="7"/>
      <c r="I224" s="31" t="str">
        <f>"pg. "&amp;K224</f>
        <v xml:space="preserve">pg. </v>
      </c>
      <c r="K224" s="1" t="str">
        <f>IF(L183&lt;=$P$3,SUM(K181,1),"")</f>
        <v/>
      </c>
      <c r="L224" s="1">
        <f>L223</f>
        <v>205</v>
      </c>
      <c r="BQ224" s="8" t="s">
        <v>152</v>
      </c>
    </row>
    <row r="225" spans="1:23" x14ac:dyDescent="0.25">
      <c r="E225" s="52" t="str">
        <f>IF(L225&lt;$P$3,$U$2,"")</f>
        <v/>
      </c>
      <c r="F225" s="19" t="str">
        <f>IF(L225&lt;$P$3,H223,"")</f>
        <v/>
      </c>
      <c r="G225" s="19"/>
      <c r="H225" s="19"/>
      <c r="L225" s="1">
        <f>L224</f>
        <v>205</v>
      </c>
      <c r="N225" s="4" t="s">
        <v>0</v>
      </c>
      <c r="O225" s="1" t="s">
        <v>146</v>
      </c>
      <c r="R225" s="1" t="s">
        <v>142</v>
      </c>
      <c r="S225" s="1" t="s">
        <v>143</v>
      </c>
      <c r="T225" s="1" t="s">
        <v>42</v>
      </c>
      <c r="U225" s="1" t="s">
        <v>43</v>
      </c>
      <c r="V225" s="1" t="s">
        <v>144</v>
      </c>
      <c r="W225" s="1" t="s">
        <v>145</v>
      </c>
    </row>
    <row r="226" spans="1:23" x14ac:dyDescent="0.25">
      <c r="A226" s="1" t="str">
        <f>IF(L226&lt;=$P$3,L226,"")</f>
        <v/>
      </c>
      <c r="B226" s="4" t="str">
        <f>IF(N225&lt;&gt;N226,N226,"")</f>
        <v/>
      </c>
      <c r="C226" s="1" t="str">
        <f>TRIM(IF(L226&lt;=$P$3,VLOOKUP(L226,Cs!$CA$7:$CN$33000,13,FALSE),""))</f>
        <v/>
      </c>
      <c r="D226" s="1" t="str">
        <f>TRIM(IF(L226&lt;=$P$3,VLOOKUP(L226,Cs!$CA$7:$CN$33000,14,FALSE),""))</f>
        <v/>
      </c>
      <c r="E226" s="1" t="str">
        <f>IF(L226&lt;=$P$3,TRIM(R226&amp;" "&amp;S226&amp;" "&amp;T226),IF(L225=$P$3,$N$5,""))</f>
        <v/>
      </c>
      <c r="F226" s="19" t="str">
        <f>IF(L226&lt;=$P$3,IF(U226&lt;&gt;0,U226,""),IF(L225=$P$3,$R$6,""))</f>
        <v/>
      </c>
      <c r="G226" s="19" t="str">
        <f>IF(L226&lt;=$P$3,IF(V226&lt;&gt;0,V226,""),IF(L225=$P$3,$S$6,""))</f>
        <v/>
      </c>
      <c r="H226" s="19" t="str">
        <f>IF(AND(N226&lt;&gt;N227,N226&lt;&gt;" "),SUM($F$225:F226)-SUM($G$225:G226),IF(L225=$P$3,H225,""))</f>
        <v/>
      </c>
      <c r="I226" s="13" t="str">
        <f t="shared" ref="I226:I265" si="44">IF($P$3&gt;=L226,VLOOKUP(W226,Csfi,2,FALSE),"")</f>
        <v/>
      </c>
      <c r="L226" s="1">
        <f>L225+1</f>
        <v>206</v>
      </c>
      <c r="N226" s="4" t="str">
        <f>IF(L226&lt;=$P$3,VLOOKUP(L226,Cs!$CA$7:$CN$33000,3,FALSE),IF(L225=$P$3," ",""))</f>
        <v/>
      </c>
      <c r="O226" s="1" t="str">
        <f>IF(L226&lt;=$P$3,VLOOKUP(L226,Cs!$CA$7:$CN$33000,8,FALSE),"")</f>
        <v/>
      </c>
      <c r="R226" s="4" t="str">
        <f>IF(L226&lt;=$P$3,IF(VLOOKUP(L226,Cs!$CA$7:$CN$33000,10,FALSE)&lt;&gt;0,VLOOKUP(L226,Cs!$CA$7:$CN$33000,10,FALSE),""),"")</f>
        <v/>
      </c>
      <c r="S226" s="1" t="str">
        <f>IF(L226&lt;=$P$3,VLOOKUP(L226,Cs!$CA$7:$CN$33000,11,FALSE),"")</f>
        <v/>
      </c>
      <c r="T226" s="1" t="str">
        <f>IF(L226&lt;=$P$3,VLOOKUP(L226,Cs!$CA$7:$CN$33000,12,FALSE),"")</f>
        <v/>
      </c>
      <c r="U226" s="1" t="str">
        <f>IF(L226&lt;=$P$3,VLOOKUP(L226,Cs!$CA$7:$CN$33000,5,FALSE),"")</f>
        <v/>
      </c>
      <c r="V226" s="1" t="str">
        <f>IF(L226&lt;=$P$3,VLOOKUP(L226,Cs!$CA$7:$CN$33000,6,FALSE),"")</f>
        <v/>
      </c>
      <c r="W226" s="1" t="str">
        <f>IF(L226&lt;=$P$3,VLOOKUP(L226,Cs!$CA$7:$CN$33000,7,FALSE),"")</f>
        <v/>
      </c>
    </row>
    <row r="227" spans="1:23" x14ac:dyDescent="0.25">
      <c r="A227" s="1" t="str">
        <f t="shared" ref="A227:A265" si="45">IF(L227&lt;=$P$3,L227,"")</f>
        <v/>
      </c>
      <c r="B227" s="4" t="str">
        <f t="shared" ref="B227:B265" si="46">IF(N226&lt;&gt;N227,N227,"")</f>
        <v/>
      </c>
      <c r="C227" s="1" t="str">
        <f>TRIM(IF(L227&lt;=$P$3,VLOOKUP(L227,Cs!$CA$7:$CN$33000,13,FALSE),""))</f>
        <v/>
      </c>
      <c r="D227" s="1" t="str">
        <f>TRIM(IF(L227&lt;=$P$3,VLOOKUP(L227,Cs!$CA$7:$CN$33000,14,FALSE),""))</f>
        <v/>
      </c>
      <c r="E227" s="1" t="str">
        <f t="shared" ref="E227:E265" si="47">IF(L227&lt;=$P$3,TRIM(R227&amp;" "&amp;S227&amp;" "&amp;T227),IF(L226=$P$3,$N$5,""))</f>
        <v/>
      </c>
      <c r="F227" s="19" t="str">
        <f t="shared" ref="F227:F265" si="48">IF(L227&lt;=$P$3,IF(U227&lt;&gt;0,U227,""),IF(L226=$P$3,$R$6,""))</f>
        <v/>
      </c>
      <c r="G227" s="19" t="str">
        <f t="shared" ref="G227:G265" si="49">IF(L227&lt;=$P$3,IF(V227&lt;&gt;0,V227,""),IF(L226=$P$3,$S$6,""))</f>
        <v/>
      </c>
      <c r="H227" s="19" t="str">
        <f>IF(AND(N227&lt;&gt;N228,N227&lt;&gt;" "),SUM($F$225:F227)-SUM($G$225:G227),IF(L226=$P$3,H226,""))</f>
        <v/>
      </c>
      <c r="I227" s="13" t="str">
        <f t="shared" si="44"/>
        <v/>
      </c>
      <c r="L227" s="1">
        <f t="shared" ref="L227:L265" si="50">L226+1</f>
        <v>207</v>
      </c>
      <c r="N227" s="4" t="str">
        <f>IF(L227&lt;=$P$3,VLOOKUP(L227,Cs!$CA$7:$CN$33000,3,FALSE),IF(L226=$P$3," ",""))</f>
        <v/>
      </c>
      <c r="O227" s="1" t="str">
        <f>IF(L227&lt;=$P$3,VLOOKUP(L227,Cs!$CA$7:$CN$33000,8,FALSE),"")</f>
        <v/>
      </c>
      <c r="R227" s="4" t="str">
        <f>IF(L227&lt;=$P$3,IF(VLOOKUP(L227,Cs!$CA$7:$CN$33000,10,FALSE)&lt;&gt;0,VLOOKUP(L227,Cs!$CA$7:$CN$33000,10,FALSE),""),"")</f>
        <v/>
      </c>
      <c r="S227" s="1" t="str">
        <f>IF(L227&lt;=$P$3,VLOOKUP(L227,Cs!$CA$7:$CN$33000,11,FALSE),"")</f>
        <v/>
      </c>
      <c r="T227" s="1" t="str">
        <f>IF(L227&lt;=$P$3,VLOOKUP(L227,Cs!$CA$7:$CN$33000,12,FALSE),"")</f>
        <v/>
      </c>
      <c r="U227" s="1" t="str">
        <f>IF(L227&lt;=$P$3,VLOOKUP(L227,Cs!$CA$7:$CN$33000,5,FALSE),"")</f>
        <v/>
      </c>
      <c r="V227" s="1" t="str">
        <f>IF(L227&lt;=$P$3,VLOOKUP(L227,Cs!$CA$7:$CN$33000,6,FALSE),"")</f>
        <v/>
      </c>
      <c r="W227" s="1" t="str">
        <f>IF(L227&lt;=$P$3,VLOOKUP(L227,Cs!$CA$7:$CN$33000,7,FALSE),"")</f>
        <v/>
      </c>
    </row>
    <row r="228" spans="1:23" x14ac:dyDescent="0.25">
      <c r="A228" s="1" t="str">
        <f t="shared" si="45"/>
        <v/>
      </c>
      <c r="B228" s="4" t="str">
        <f t="shared" si="46"/>
        <v/>
      </c>
      <c r="C228" s="1" t="str">
        <f>TRIM(IF(L228&lt;=$P$3,VLOOKUP(L228,Cs!$CA$7:$CN$33000,13,FALSE),""))</f>
        <v/>
      </c>
      <c r="D228" s="1" t="str">
        <f>TRIM(IF(L228&lt;=$P$3,VLOOKUP(L228,Cs!$CA$7:$CN$33000,14,FALSE),""))</f>
        <v/>
      </c>
      <c r="E228" s="1" t="str">
        <f t="shared" si="47"/>
        <v/>
      </c>
      <c r="F228" s="19" t="str">
        <f t="shared" si="48"/>
        <v/>
      </c>
      <c r="G228" s="19" t="str">
        <f t="shared" si="49"/>
        <v/>
      </c>
      <c r="H228" s="19" t="str">
        <f>IF(AND(N228&lt;&gt;N229,N228&lt;&gt;" "),SUM($F$225:F228)-SUM($G$225:G228),IF(L227=$P$3,H227,""))</f>
        <v/>
      </c>
      <c r="I228" s="13" t="str">
        <f t="shared" si="44"/>
        <v/>
      </c>
      <c r="L228" s="1">
        <f t="shared" si="50"/>
        <v>208</v>
      </c>
      <c r="N228" s="4" t="str">
        <f>IF(L228&lt;=$P$3,VLOOKUP(L228,Cs!$CA$7:$CN$33000,3,FALSE),IF(L227=$P$3," ",""))</f>
        <v/>
      </c>
      <c r="O228" s="1" t="str">
        <f>IF(L228&lt;=$P$3,VLOOKUP(L228,Cs!$CA$7:$CN$33000,8,FALSE),"")</f>
        <v/>
      </c>
      <c r="R228" s="4" t="str">
        <f>IF(L228&lt;=$P$3,IF(VLOOKUP(L228,Cs!$CA$7:$CN$33000,10,FALSE)&lt;&gt;0,VLOOKUP(L228,Cs!$CA$7:$CN$33000,10,FALSE),""),"")</f>
        <v/>
      </c>
      <c r="S228" s="1" t="str">
        <f>IF(L228&lt;=$P$3,VLOOKUP(L228,Cs!$CA$7:$CN$33000,11,FALSE),"")</f>
        <v/>
      </c>
      <c r="T228" s="1" t="str">
        <f>IF(L228&lt;=$P$3,VLOOKUP(L228,Cs!$CA$7:$CN$33000,12,FALSE),"")</f>
        <v/>
      </c>
      <c r="U228" s="1" t="str">
        <f>IF(L228&lt;=$P$3,VLOOKUP(L228,Cs!$CA$7:$CN$33000,5,FALSE),"")</f>
        <v/>
      </c>
      <c r="V228" s="1" t="str">
        <f>IF(L228&lt;=$P$3,VLOOKUP(L228,Cs!$CA$7:$CN$33000,6,FALSE),"")</f>
        <v/>
      </c>
      <c r="W228" s="1" t="str">
        <f>IF(L228&lt;=$P$3,VLOOKUP(L228,Cs!$CA$7:$CN$33000,7,FALSE),"")</f>
        <v/>
      </c>
    </row>
    <row r="229" spans="1:23" x14ac:dyDescent="0.25">
      <c r="A229" s="1" t="str">
        <f t="shared" si="45"/>
        <v/>
      </c>
      <c r="B229" s="4" t="str">
        <f t="shared" si="46"/>
        <v/>
      </c>
      <c r="C229" s="1" t="str">
        <f>TRIM(IF(L229&lt;=$P$3,VLOOKUP(L229,Cs!$CA$7:$CN$33000,13,FALSE),""))</f>
        <v/>
      </c>
      <c r="D229" s="1" t="str">
        <f>TRIM(IF(L229&lt;=$P$3,VLOOKUP(L229,Cs!$CA$7:$CN$33000,14,FALSE),""))</f>
        <v/>
      </c>
      <c r="E229" s="1" t="str">
        <f t="shared" si="47"/>
        <v/>
      </c>
      <c r="F229" s="19" t="str">
        <f t="shared" si="48"/>
        <v/>
      </c>
      <c r="G229" s="19" t="str">
        <f t="shared" si="49"/>
        <v/>
      </c>
      <c r="H229" s="19" t="str">
        <f>IF(AND(N229&lt;&gt;N230,N229&lt;&gt;" "),SUM($F$225:F229)-SUM($G$225:G229),IF(L228=$P$3,H228,""))</f>
        <v/>
      </c>
      <c r="I229" s="13" t="str">
        <f t="shared" si="44"/>
        <v/>
      </c>
      <c r="L229" s="1">
        <f t="shared" si="50"/>
        <v>209</v>
      </c>
      <c r="N229" s="4" t="str">
        <f>IF(L229&lt;=$P$3,VLOOKUP(L229,Cs!$CA$7:$CN$33000,3,FALSE),IF(L228=$P$3," ",""))</f>
        <v/>
      </c>
      <c r="O229" s="1" t="str">
        <f>IF(L229&lt;=$P$3,VLOOKUP(L229,Cs!$CA$7:$CN$33000,8,FALSE),"")</f>
        <v/>
      </c>
      <c r="R229" s="4" t="str">
        <f>IF(L229&lt;=$P$3,IF(VLOOKUP(L229,Cs!$CA$7:$CN$33000,10,FALSE)&lt;&gt;0,VLOOKUP(L229,Cs!$CA$7:$CN$33000,10,FALSE),""),"")</f>
        <v/>
      </c>
      <c r="S229" s="1" t="str">
        <f>IF(L229&lt;=$P$3,VLOOKUP(L229,Cs!$CA$7:$CN$33000,11,FALSE),"")</f>
        <v/>
      </c>
      <c r="T229" s="1" t="str">
        <f>IF(L229&lt;=$P$3,VLOOKUP(L229,Cs!$CA$7:$CN$33000,12,FALSE),"")</f>
        <v/>
      </c>
      <c r="U229" s="1" t="str">
        <f>IF(L229&lt;=$P$3,VLOOKUP(L229,Cs!$CA$7:$CN$33000,5,FALSE),"")</f>
        <v/>
      </c>
      <c r="V229" s="1" t="str">
        <f>IF(L229&lt;=$P$3,VLOOKUP(L229,Cs!$CA$7:$CN$33000,6,FALSE),"")</f>
        <v/>
      </c>
      <c r="W229" s="1" t="str">
        <f>IF(L229&lt;=$P$3,VLOOKUP(L229,Cs!$CA$7:$CN$33000,7,FALSE),"")</f>
        <v/>
      </c>
    </row>
    <row r="230" spans="1:23" x14ac:dyDescent="0.25">
      <c r="A230" s="1" t="str">
        <f t="shared" si="45"/>
        <v/>
      </c>
      <c r="B230" s="4" t="str">
        <f t="shared" si="46"/>
        <v/>
      </c>
      <c r="C230" s="1" t="str">
        <f>TRIM(IF(L230&lt;=$P$3,VLOOKUP(L230,Cs!$CA$7:$CN$33000,13,FALSE),""))</f>
        <v/>
      </c>
      <c r="D230" s="1" t="str">
        <f>TRIM(IF(L230&lt;=$P$3,VLOOKUP(L230,Cs!$CA$7:$CN$33000,14,FALSE),""))</f>
        <v/>
      </c>
      <c r="E230" s="1" t="str">
        <f t="shared" si="47"/>
        <v/>
      </c>
      <c r="F230" s="19" t="str">
        <f t="shared" si="48"/>
        <v/>
      </c>
      <c r="G230" s="19" t="str">
        <f t="shared" si="49"/>
        <v/>
      </c>
      <c r="H230" s="19" t="str">
        <f>IF(AND(N230&lt;&gt;N231,N230&lt;&gt;" "),SUM($F$225:F230)-SUM($G$225:G230),IF(L229=$P$3,H229,""))</f>
        <v/>
      </c>
      <c r="I230" s="13" t="str">
        <f t="shared" si="44"/>
        <v/>
      </c>
      <c r="L230" s="1">
        <f t="shared" si="50"/>
        <v>210</v>
      </c>
      <c r="N230" s="4" t="str">
        <f>IF(L230&lt;=$P$3,VLOOKUP(L230,Cs!$CA$7:$CN$33000,3,FALSE),IF(L229=$P$3," ",""))</f>
        <v/>
      </c>
      <c r="O230" s="1" t="str">
        <f>IF(L230&lt;=$P$3,VLOOKUP(L230,Cs!$CA$7:$CN$33000,8,FALSE),"")</f>
        <v/>
      </c>
      <c r="R230" s="4" t="str">
        <f>IF(L230&lt;=$P$3,IF(VLOOKUP(L230,Cs!$CA$7:$CN$33000,10,FALSE)&lt;&gt;0,VLOOKUP(L230,Cs!$CA$7:$CN$33000,10,FALSE),""),"")</f>
        <v/>
      </c>
      <c r="S230" s="1" t="str">
        <f>IF(L230&lt;=$P$3,VLOOKUP(L230,Cs!$CA$7:$CN$33000,11,FALSE),"")</f>
        <v/>
      </c>
      <c r="T230" s="1" t="str">
        <f>IF(L230&lt;=$P$3,VLOOKUP(L230,Cs!$CA$7:$CN$33000,12,FALSE),"")</f>
        <v/>
      </c>
      <c r="U230" s="1" t="str">
        <f>IF(L230&lt;=$P$3,VLOOKUP(L230,Cs!$CA$7:$CN$33000,5,FALSE),"")</f>
        <v/>
      </c>
      <c r="V230" s="1" t="str">
        <f>IF(L230&lt;=$P$3,VLOOKUP(L230,Cs!$CA$7:$CN$33000,6,FALSE),"")</f>
        <v/>
      </c>
      <c r="W230" s="1" t="str">
        <f>IF(L230&lt;=$P$3,VLOOKUP(L230,Cs!$CA$7:$CN$33000,7,FALSE),"")</f>
        <v/>
      </c>
    </row>
    <row r="231" spans="1:23" x14ac:dyDescent="0.25">
      <c r="A231" s="1" t="str">
        <f t="shared" si="45"/>
        <v/>
      </c>
      <c r="B231" s="4" t="str">
        <f t="shared" si="46"/>
        <v/>
      </c>
      <c r="C231" s="1" t="str">
        <f>TRIM(IF(L231&lt;=$P$3,VLOOKUP(L231,Cs!$CA$7:$CN$33000,13,FALSE),""))</f>
        <v/>
      </c>
      <c r="D231" s="1" t="str">
        <f>TRIM(IF(L231&lt;=$P$3,VLOOKUP(L231,Cs!$CA$7:$CN$33000,14,FALSE),""))</f>
        <v/>
      </c>
      <c r="E231" s="1" t="str">
        <f t="shared" si="47"/>
        <v/>
      </c>
      <c r="F231" s="19" t="str">
        <f t="shared" si="48"/>
        <v/>
      </c>
      <c r="G231" s="19" t="str">
        <f t="shared" si="49"/>
        <v/>
      </c>
      <c r="H231" s="19" t="str">
        <f>IF(AND(N231&lt;&gt;N232,N231&lt;&gt;" "),SUM($F$225:F231)-SUM($G$225:G231),IF(L230=$P$3,H230,""))</f>
        <v/>
      </c>
      <c r="I231" s="13" t="str">
        <f t="shared" si="44"/>
        <v/>
      </c>
      <c r="L231" s="1">
        <f t="shared" si="50"/>
        <v>211</v>
      </c>
      <c r="N231" s="4" t="str">
        <f>IF(L231&lt;=$P$3,VLOOKUP(L231,Cs!$CA$7:$CN$33000,3,FALSE),IF(L230=$P$3," ",""))</f>
        <v/>
      </c>
      <c r="O231" s="1" t="str">
        <f>IF(L231&lt;=$P$3,VLOOKUP(L231,Cs!$CA$7:$CN$33000,8,FALSE),"")</f>
        <v/>
      </c>
      <c r="R231" s="4" t="str">
        <f>IF(L231&lt;=$P$3,IF(VLOOKUP(L231,Cs!$CA$7:$CN$33000,10,FALSE)&lt;&gt;0,VLOOKUP(L231,Cs!$CA$7:$CN$33000,10,FALSE),""),"")</f>
        <v/>
      </c>
      <c r="S231" s="1" t="str">
        <f>IF(L231&lt;=$P$3,VLOOKUP(L231,Cs!$CA$7:$CN$33000,11,FALSE),"")</f>
        <v/>
      </c>
      <c r="T231" s="1" t="str">
        <f>IF(L231&lt;=$P$3,VLOOKUP(L231,Cs!$CA$7:$CN$33000,12,FALSE),"")</f>
        <v/>
      </c>
      <c r="U231" s="1" t="str">
        <f>IF(L231&lt;=$P$3,VLOOKUP(L231,Cs!$CA$7:$CN$33000,5,FALSE),"")</f>
        <v/>
      </c>
      <c r="V231" s="1" t="str">
        <f>IF(L231&lt;=$P$3,VLOOKUP(L231,Cs!$CA$7:$CN$33000,6,FALSE),"")</f>
        <v/>
      </c>
      <c r="W231" s="1" t="str">
        <f>IF(L231&lt;=$P$3,VLOOKUP(L231,Cs!$CA$7:$CN$33000,7,FALSE),"")</f>
        <v/>
      </c>
    </row>
    <row r="232" spans="1:23" x14ac:dyDescent="0.25">
      <c r="A232" s="1" t="str">
        <f t="shared" si="45"/>
        <v/>
      </c>
      <c r="B232" s="4" t="str">
        <f t="shared" si="46"/>
        <v/>
      </c>
      <c r="C232" s="1" t="str">
        <f>TRIM(IF(L232&lt;=$P$3,VLOOKUP(L232,Cs!$CA$7:$CN$33000,13,FALSE),""))</f>
        <v/>
      </c>
      <c r="D232" s="1" t="str">
        <f>TRIM(IF(L232&lt;=$P$3,VLOOKUP(L232,Cs!$CA$7:$CN$33000,14,FALSE),""))</f>
        <v/>
      </c>
      <c r="E232" s="1" t="str">
        <f t="shared" si="47"/>
        <v/>
      </c>
      <c r="F232" s="19" t="str">
        <f t="shared" si="48"/>
        <v/>
      </c>
      <c r="G232" s="19" t="str">
        <f t="shared" si="49"/>
        <v/>
      </c>
      <c r="H232" s="19" t="str">
        <f>IF(AND(N232&lt;&gt;N233,N232&lt;&gt;" "),SUM($F$225:F232)-SUM($G$225:G232),IF(L231=$P$3,H231,""))</f>
        <v/>
      </c>
      <c r="I232" s="13" t="str">
        <f t="shared" si="44"/>
        <v/>
      </c>
      <c r="L232" s="1">
        <f t="shared" si="50"/>
        <v>212</v>
      </c>
      <c r="N232" s="4" t="str">
        <f>IF(L232&lt;=$P$3,VLOOKUP(L232,Cs!$CA$7:$CN$33000,3,FALSE),IF(L231=$P$3," ",""))</f>
        <v/>
      </c>
      <c r="O232" s="1" t="str">
        <f>IF(L232&lt;=$P$3,VLOOKUP(L232,Cs!$CA$7:$CN$33000,8,FALSE),"")</f>
        <v/>
      </c>
      <c r="R232" s="4" t="str">
        <f>IF(L232&lt;=$P$3,IF(VLOOKUP(L232,Cs!$CA$7:$CN$33000,10,FALSE)&lt;&gt;0,VLOOKUP(L232,Cs!$CA$7:$CN$33000,10,FALSE),""),"")</f>
        <v/>
      </c>
      <c r="S232" s="1" t="str">
        <f>IF(L232&lt;=$P$3,VLOOKUP(L232,Cs!$CA$7:$CN$33000,11,FALSE),"")</f>
        <v/>
      </c>
      <c r="T232" s="1" t="str">
        <f>IF(L232&lt;=$P$3,VLOOKUP(L232,Cs!$CA$7:$CN$33000,12,FALSE),"")</f>
        <v/>
      </c>
      <c r="U232" s="1" t="str">
        <f>IF(L232&lt;=$P$3,VLOOKUP(L232,Cs!$CA$7:$CN$33000,5,FALSE),"")</f>
        <v/>
      </c>
      <c r="V232" s="1" t="str">
        <f>IF(L232&lt;=$P$3,VLOOKUP(L232,Cs!$CA$7:$CN$33000,6,FALSE),"")</f>
        <v/>
      </c>
      <c r="W232" s="1" t="str">
        <f>IF(L232&lt;=$P$3,VLOOKUP(L232,Cs!$CA$7:$CN$33000,7,FALSE),"")</f>
        <v/>
      </c>
    </row>
    <row r="233" spans="1:23" x14ac:dyDescent="0.25">
      <c r="A233" s="1" t="str">
        <f t="shared" si="45"/>
        <v/>
      </c>
      <c r="B233" s="4" t="str">
        <f t="shared" si="46"/>
        <v/>
      </c>
      <c r="C233" s="1" t="str">
        <f>TRIM(IF(L233&lt;=$P$3,VLOOKUP(L233,Cs!$CA$7:$CN$33000,13,FALSE),""))</f>
        <v/>
      </c>
      <c r="D233" s="1" t="str">
        <f>TRIM(IF(L233&lt;=$P$3,VLOOKUP(L233,Cs!$CA$7:$CN$33000,14,FALSE),""))</f>
        <v/>
      </c>
      <c r="E233" s="1" t="str">
        <f t="shared" si="47"/>
        <v/>
      </c>
      <c r="F233" s="19" t="str">
        <f t="shared" si="48"/>
        <v/>
      </c>
      <c r="G233" s="19" t="str">
        <f t="shared" si="49"/>
        <v/>
      </c>
      <c r="H233" s="19" t="str">
        <f>IF(AND(N233&lt;&gt;N234,N233&lt;&gt;" "),SUM($F$225:F233)-SUM($G$225:G233),IF(L232=$P$3,H232,""))</f>
        <v/>
      </c>
      <c r="I233" s="13" t="str">
        <f t="shared" si="44"/>
        <v/>
      </c>
      <c r="L233" s="1">
        <f t="shared" si="50"/>
        <v>213</v>
      </c>
      <c r="N233" s="4" t="str">
        <f>IF(L233&lt;=$P$3,VLOOKUP(L233,Cs!$CA$7:$CN$33000,3,FALSE),IF(L232=$P$3," ",""))</f>
        <v/>
      </c>
      <c r="O233" s="1" t="str">
        <f>IF(L233&lt;=$P$3,VLOOKUP(L233,Cs!$CA$7:$CN$33000,8,FALSE),"")</f>
        <v/>
      </c>
      <c r="R233" s="4" t="str">
        <f>IF(L233&lt;=$P$3,IF(VLOOKUP(L233,Cs!$CA$7:$CN$33000,10,FALSE)&lt;&gt;0,VLOOKUP(L233,Cs!$CA$7:$CN$33000,10,FALSE),""),"")</f>
        <v/>
      </c>
      <c r="S233" s="1" t="str">
        <f>IF(L233&lt;=$P$3,VLOOKUP(L233,Cs!$CA$7:$CN$33000,11,FALSE),"")</f>
        <v/>
      </c>
      <c r="T233" s="1" t="str">
        <f>IF(L233&lt;=$P$3,VLOOKUP(L233,Cs!$CA$7:$CN$33000,12,FALSE),"")</f>
        <v/>
      </c>
      <c r="U233" s="1" t="str">
        <f>IF(L233&lt;=$P$3,VLOOKUP(L233,Cs!$CA$7:$CN$33000,5,FALSE),"")</f>
        <v/>
      </c>
      <c r="V233" s="1" t="str">
        <f>IF(L233&lt;=$P$3,VLOOKUP(L233,Cs!$CA$7:$CN$33000,6,FALSE),"")</f>
        <v/>
      </c>
      <c r="W233" s="1" t="str">
        <f>IF(L233&lt;=$P$3,VLOOKUP(L233,Cs!$CA$7:$CN$33000,7,FALSE),"")</f>
        <v/>
      </c>
    </row>
    <row r="234" spans="1:23" x14ac:dyDescent="0.25">
      <c r="A234" s="1" t="str">
        <f t="shared" si="45"/>
        <v/>
      </c>
      <c r="B234" s="4" t="str">
        <f t="shared" si="46"/>
        <v/>
      </c>
      <c r="C234" s="1" t="str">
        <f>TRIM(IF(L234&lt;=$P$3,VLOOKUP(L234,Cs!$CA$7:$CN$33000,13,FALSE),""))</f>
        <v/>
      </c>
      <c r="D234" s="1" t="str">
        <f>TRIM(IF(L234&lt;=$P$3,VLOOKUP(L234,Cs!$CA$7:$CN$33000,14,FALSE),""))</f>
        <v/>
      </c>
      <c r="E234" s="1" t="str">
        <f t="shared" si="47"/>
        <v/>
      </c>
      <c r="F234" s="19" t="str">
        <f t="shared" si="48"/>
        <v/>
      </c>
      <c r="G234" s="19" t="str">
        <f t="shared" si="49"/>
        <v/>
      </c>
      <c r="H234" s="19" t="str">
        <f>IF(AND(N234&lt;&gt;N235,N234&lt;&gt;" "),SUM($F$225:F234)-SUM($G$225:G234),IF(L233=$P$3,H233,""))</f>
        <v/>
      </c>
      <c r="I234" s="13" t="str">
        <f t="shared" si="44"/>
        <v/>
      </c>
      <c r="L234" s="1">
        <f t="shared" si="50"/>
        <v>214</v>
      </c>
      <c r="N234" s="4" t="str">
        <f>IF(L234&lt;=$P$3,VLOOKUP(L234,Cs!$CA$7:$CN$33000,3,FALSE),IF(L233=$P$3," ",""))</f>
        <v/>
      </c>
      <c r="O234" s="1" t="str">
        <f>IF(L234&lt;=$P$3,VLOOKUP(L234,Cs!$CA$7:$CN$33000,8,FALSE),"")</f>
        <v/>
      </c>
      <c r="R234" s="4" t="str">
        <f>IF(L234&lt;=$P$3,IF(VLOOKUP(L234,Cs!$CA$7:$CN$33000,10,FALSE)&lt;&gt;0,VLOOKUP(L234,Cs!$CA$7:$CN$33000,10,FALSE),""),"")</f>
        <v/>
      </c>
      <c r="S234" s="1" t="str">
        <f>IF(L234&lt;=$P$3,VLOOKUP(L234,Cs!$CA$7:$CN$33000,11,FALSE),"")</f>
        <v/>
      </c>
      <c r="T234" s="1" t="str">
        <f>IF(L234&lt;=$P$3,VLOOKUP(L234,Cs!$CA$7:$CN$33000,12,FALSE),"")</f>
        <v/>
      </c>
      <c r="U234" s="1" t="str">
        <f>IF(L234&lt;=$P$3,VLOOKUP(L234,Cs!$CA$7:$CN$33000,5,FALSE),"")</f>
        <v/>
      </c>
      <c r="V234" s="1" t="str">
        <f>IF(L234&lt;=$P$3,VLOOKUP(L234,Cs!$CA$7:$CN$33000,6,FALSE),"")</f>
        <v/>
      </c>
      <c r="W234" s="1" t="str">
        <f>IF(L234&lt;=$P$3,VLOOKUP(L234,Cs!$CA$7:$CN$33000,7,FALSE),"")</f>
        <v/>
      </c>
    </row>
    <row r="235" spans="1:23" x14ac:dyDescent="0.25">
      <c r="A235" s="1" t="str">
        <f t="shared" si="45"/>
        <v/>
      </c>
      <c r="B235" s="4" t="str">
        <f t="shared" si="46"/>
        <v/>
      </c>
      <c r="C235" s="1" t="str">
        <f>TRIM(IF(L235&lt;=$P$3,VLOOKUP(L235,Cs!$CA$7:$CN$33000,13,FALSE),""))</f>
        <v/>
      </c>
      <c r="D235" s="1" t="str">
        <f>TRIM(IF(L235&lt;=$P$3,VLOOKUP(L235,Cs!$CA$7:$CN$33000,14,FALSE),""))</f>
        <v/>
      </c>
      <c r="E235" s="1" t="str">
        <f t="shared" si="47"/>
        <v/>
      </c>
      <c r="F235" s="19" t="str">
        <f t="shared" si="48"/>
        <v/>
      </c>
      <c r="G235" s="19" t="str">
        <f t="shared" si="49"/>
        <v/>
      </c>
      <c r="H235" s="19" t="str">
        <f>IF(AND(N235&lt;&gt;N236,N235&lt;&gt;" "),SUM($F$225:F235)-SUM($G$225:G235),IF(L234=$P$3,H234,""))</f>
        <v/>
      </c>
      <c r="I235" s="13" t="str">
        <f t="shared" si="44"/>
        <v/>
      </c>
      <c r="L235" s="1">
        <f t="shared" si="50"/>
        <v>215</v>
      </c>
      <c r="N235" s="4" t="str">
        <f>IF(L235&lt;=$P$3,VLOOKUP(L235,Cs!$CA$7:$CN$33000,3,FALSE),IF(L234=$P$3," ",""))</f>
        <v/>
      </c>
      <c r="O235" s="1" t="str">
        <f>IF(L235&lt;=$P$3,VLOOKUP(L235,Cs!$CA$7:$CN$33000,8,FALSE),"")</f>
        <v/>
      </c>
      <c r="R235" s="4" t="str">
        <f>IF(L235&lt;=$P$3,IF(VLOOKUP(L235,Cs!$CA$7:$CN$33000,10,FALSE)&lt;&gt;0,VLOOKUP(L235,Cs!$CA$7:$CN$33000,10,FALSE),""),"")</f>
        <v/>
      </c>
      <c r="S235" s="1" t="str">
        <f>IF(L235&lt;=$P$3,VLOOKUP(L235,Cs!$CA$7:$CN$33000,11,FALSE),"")</f>
        <v/>
      </c>
      <c r="T235" s="1" t="str">
        <f>IF(L235&lt;=$P$3,VLOOKUP(L235,Cs!$CA$7:$CN$33000,12,FALSE),"")</f>
        <v/>
      </c>
      <c r="U235" s="1" t="str">
        <f>IF(L235&lt;=$P$3,VLOOKUP(L235,Cs!$CA$7:$CN$33000,5,FALSE),"")</f>
        <v/>
      </c>
      <c r="V235" s="1" t="str">
        <f>IF(L235&lt;=$P$3,VLOOKUP(L235,Cs!$CA$7:$CN$33000,6,FALSE),"")</f>
        <v/>
      </c>
      <c r="W235" s="1" t="str">
        <f>IF(L235&lt;=$P$3,VLOOKUP(L235,Cs!$CA$7:$CN$33000,7,FALSE),"")</f>
        <v/>
      </c>
    </row>
    <row r="236" spans="1:23" x14ac:dyDescent="0.25">
      <c r="A236" s="1" t="str">
        <f t="shared" si="45"/>
        <v/>
      </c>
      <c r="B236" s="4" t="str">
        <f t="shared" si="46"/>
        <v/>
      </c>
      <c r="C236" s="1" t="str">
        <f>TRIM(IF(L236&lt;=$P$3,VLOOKUP(L236,Cs!$CA$7:$CN$33000,13,FALSE),""))</f>
        <v/>
      </c>
      <c r="D236" s="1" t="str">
        <f>TRIM(IF(L236&lt;=$P$3,VLOOKUP(L236,Cs!$CA$7:$CN$33000,14,FALSE),""))</f>
        <v/>
      </c>
      <c r="E236" s="1" t="str">
        <f t="shared" si="47"/>
        <v/>
      </c>
      <c r="F236" s="19" t="str">
        <f t="shared" si="48"/>
        <v/>
      </c>
      <c r="G236" s="19" t="str">
        <f t="shared" si="49"/>
        <v/>
      </c>
      <c r="H236" s="19" t="str">
        <f>IF(AND(N236&lt;&gt;N237,N236&lt;&gt;" "),SUM($F$225:F236)-SUM($G$225:G236),IF(L235=$P$3,H235,""))</f>
        <v/>
      </c>
      <c r="I236" s="13" t="str">
        <f t="shared" si="44"/>
        <v/>
      </c>
      <c r="L236" s="1">
        <f t="shared" si="50"/>
        <v>216</v>
      </c>
      <c r="N236" s="4" t="str">
        <f>IF(L236&lt;=$P$3,VLOOKUP(L236,Cs!$CA$7:$CN$33000,3,FALSE),IF(L235=$P$3," ",""))</f>
        <v/>
      </c>
      <c r="O236" s="1" t="str">
        <f>IF(L236&lt;=$P$3,VLOOKUP(L236,Cs!$CA$7:$CN$33000,8,FALSE),"")</f>
        <v/>
      </c>
      <c r="R236" s="4" t="str">
        <f>IF(L236&lt;=$P$3,IF(VLOOKUP(L236,Cs!$CA$7:$CN$33000,10,FALSE)&lt;&gt;0,VLOOKUP(L236,Cs!$CA$7:$CN$33000,10,FALSE),""),"")</f>
        <v/>
      </c>
      <c r="S236" s="1" t="str">
        <f>IF(L236&lt;=$P$3,VLOOKUP(L236,Cs!$CA$7:$CN$33000,11,FALSE),"")</f>
        <v/>
      </c>
      <c r="T236" s="1" t="str">
        <f>IF(L236&lt;=$P$3,VLOOKUP(L236,Cs!$CA$7:$CN$33000,12,FALSE),"")</f>
        <v/>
      </c>
      <c r="U236" s="1" t="str">
        <f>IF(L236&lt;=$P$3,VLOOKUP(L236,Cs!$CA$7:$CN$33000,5,FALSE),"")</f>
        <v/>
      </c>
      <c r="V236" s="1" t="str">
        <f>IF(L236&lt;=$P$3,VLOOKUP(L236,Cs!$CA$7:$CN$33000,6,FALSE),"")</f>
        <v/>
      </c>
      <c r="W236" s="1" t="str">
        <f>IF(L236&lt;=$P$3,VLOOKUP(L236,Cs!$CA$7:$CN$33000,7,FALSE),"")</f>
        <v/>
      </c>
    </row>
    <row r="237" spans="1:23" x14ac:dyDescent="0.25">
      <c r="A237" s="1" t="str">
        <f t="shared" si="45"/>
        <v/>
      </c>
      <c r="B237" s="4" t="str">
        <f t="shared" si="46"/>
        <v/>
      </c>
      <c r="C237" s="1" t="str">
        <f>TRIM(IF(L237&lt;=$P$3,VLOOKUP(L237,Cs!$CA$7:$CN$33000,13,FALSE),""))</f>
        <v/>
      </c>
      <c r="D237" s="1" t="str">
        <f>TRIM(IF(L237&lt;=$P$3,VLOOKUP(L237,Cs!$CA$7:$CN$33000,14,FALSE),""))</f>
        <v/>
      </c>
      <c r="E237" s="1" t="str">
        <f t="shared" si="47"/>
        <v/>
      </c>
      <c r="F237" s="19" t="str">
        <f t="shared" si="48"/>
        <v/>
      </c>
      <c r="G237" s="19" t="str">
        <f t="shared" si="49"/>
        <v/>
      </c>
      <c r="H237" s="19" t="str">
        <f>IF(AND(N237&lt;&gt;N238,N237&lt;&gt;" "),SUM($F$225:F237)-SUM($G$225:G237),IF(L236=$P$3,H236,""))</f>
        <v/>
      </c>
      <c r="I237" s="13" t="str">
        <f t="shared" si="44"/>
        <v/>
      </c>
      <c r="L237" s="1">
        <f t="shared" si="50"/>
        <v>217</v>
      </c>
      <c r="N237" s="4" t="str">
        <f>IF(L237&lt;=$P$3,VLOOKUP(L237,Cs!$CA$7:$CN$33000,3,FALSE),IF(L236=$P$3," ",""))</f>
        <v/>
      </c>
      <c r="O237" s="1" t="str">
        <f>IF(L237&lt;=$P$3,VLOOKUP(L237,Cs!$CA$7:$CN$33000,8,FALSE),"")</f>
        <v/>
      </c>
      <c r="R237" s="4" t="str">
        <f>IF(L237&lt;=$P$3,IF(VLOOKUP(L237,Cs!$CA$7:$CN$33000,10,FALSE)&lt;&gt;0,VLOOKUP(L237,Cs!$CA$7:$CN$33000,10,FALSE),""),"")</f>
        <v/>
      </c>
      <c r="S237" s="1" t="str">
        <f>IF(L237&lt;=$P$3,VLOOKUP(L237,Cs!$CA$7:$CN$33000,11,FALSE),"")</f>
        <v/>
      </c>
      <c r="T237" s="1" t="str">
        <f>IF(L237&lt;=$P$3,VLOOKUP(L237,Cs!$CA$7:$CN$33000,12,FALSE),"")</f>
        <v/>
      </c>
      <c r="U237" s="1" t="str">
        <f>IF(L237&lt;=$P$3,VLOOKUP(L237,Cs!$CA$7:$CN$33000,5,FALSE),"")</f>
        <v/>
      </c>
      <c r="V237" s="1" t="str">
        <f>IF(L237&lt;=$P$3,VLOOKUP(L237,Cs!$CA$7:$CN$33000,6,FALSE),"")</f>
        <v/>
      </c>
      <c r="W237" s="1" t="str">
        <f>IF(L237&lt;=$P$3,VLOOKUP(L237,Cs!$CA$7:$CN$33000,7,FALSE),"")</f>
        <v/>
      </c>
    </row>
    <row r="238" spans="1:23" x14ac:dyDescent="0.25">
      <c r="A238" s="1" t="str">
        <f t="shared" si="45"/>
        <v/>
      </c>
      <c r="B238" s="4" t="str">
        <f t="shared" si="46"/>
        <v/>
      </c>
      <c r="C238" s="1" t="str">
        <f>TRIM(IF(L238&lt;=$P$3,VLOOKUP(L238,Cs!$CA$7:$CN$33000,13,FALSE),""))</f>
        <v/>
      </c>
      <c r="D238" s="1" t="str">
        <f>TRIM(IF(L238&lt;=$P$3,VLOOKUP(L238,Cs!$CA$7:$CN$33000,14,FALSE),""))</f>
        <v/>
      </c>
      <c r="E238" s="1" t="str">
        <f t="shared" si="47"/>
        <v/>
      </c>
      <c r="F238" s="19" t="str">
        <f t="shared" si="48"/>
        <v/>
      </c>
      <c r="G238" s="19" t="str">
        <f t="shared" si="49"/>
        <v/>
      </c>
      <c r="H238" s="19" t="str">
        <f>IF(AND(N238&lt;&gt;N239,N238&lt;&gt;" "),SUM($F$225:F238)-SUM($G$225:G238),IF(L237=$P$3,H237,""))</f>
        <v/>
      </c>
      <c r="I238" s="13" t="str">
        <f t="shared" si="44"/>
        <v/>
      </c>
      <c r="L238" s="1">
        <f t="shared" si="50"/>
        <v>218</v>
      </c>
      <c r="N238" s="4" t="str">
        <f>IF(L238&lt;=$P$3,VLOOKUP(L238,Cs!$CA$7:$CN$33000,3,FALSE),IF(L237=$P$3," ",""))</f>
        <v/>
      </c>
      <c r="O238" s="1" t="str">
        <f>IF(L238&lt;=$P$3,VLOOKUP(L238,Cs!$CA$7:$CN$33000,8,FALSE),"")</f>
        <v/>
      </c>
      <c r="R238" s="4" t="str">
        <f>IF(L238&lt;=$P$3,IF(VLOOKUP(L238,Cs!$CA$7:$CN$33000,10,FALSE)&lt;&gt;0,VLOOKUP(L238,Cs!$CA$7:$CN$33000,10,FALSE),""),"")</f>
        <v/>
      </c>
      <c r="S238" s="1" t="str">
        <f>IF(L238&lt;=$P$3,VLOOKUP(L238,Cs!$CA$7:$CN$33000,11,FALSE),"")</f>
        <v/>
      </c>
      <c r="T238" s="1" t="str">
        <f>IF(L238&lt;=$P$3,VLOOKUP(L238,Cs!$CA$7:$CN$33000,12,FALSE),"")</f>
        <v/>
      </c>
      <c r="U238" s="1" t="str">
        <f>IF(L238&lt;=$P$3,VLOOKUP(L238,Cs!$CA$7:$CN$33000,5,FALSE),"")</f>
        <v/>
      </c>
      <c r="V238" s="1" t="str">
        <f>IF(L238&lt;=$P$3,VLOOKUP(L238,Cs!$CA$7:$CN$33000,6,FALSE),"")</f>
        <v/>
      </c>
      <c r="W238" s="1" t="str">
        <f>IF(L238&lt;=$P$3,VLOOKUP(L238,Cs!$CA$7:$CN$33000,7,FALSE),"")</f>
        <v/>
      </c>
    </row>
    <row r="239" spans="1:23" x14ac:dyDescent="0.25">
      <c r="A239" s="1" t="str">
        <f t="shared" si="45"/>
        <v/>
      </c>
      <c r="B239" s="4" t="str">
        <f t="shared" si="46"/>
        <v/>
      </c>
      <c r="C239" s="1" t="str">
        <f>TRIM(IF(L239&lt;=$P$3,VLOOKUP(L239,Cs!$CA$7:$CN$33000,13,FALSE),""))</f>
        <v/>
      </c>
      <c r="D239" s="1" t="str">
        <f>TRIM(IF(L239&lt;=$P$3,VLOOKUP(L239,Cs!$CA$7:$CN$33000,14,FALSE),""))</f>
        <v/>
      </c>
      <c r="E239" s="1" t="str">
        <f t="shared" si="47"/>
        <v/>
      </c>
      <c r="F239" s="19" t="str">
        <f t="shared" si="48"/>
        <v/>
      </c>
      <c r="G239" s="19" t="str">
        <f t="shared" si="49"/>
        <v/>
      </c>
      <c r="H239" s="19" t="str">
        <f>IF(AND(N239&lt;&gt;N240,N239&lt;&gt;" "),SUM($F$225:F239)-SUM($G$225:G239),IF(L238=$P$3,H238,""))</f>
        <v/>
      </c>
      <c r="I239" s="13" t="str">
        <f t="shared" si="44"/>
        <v/>
      </c>
      <c r="L239" s="1">
        <f t="shared" si="50"/>
        <v>219</v>
      </c>
      <c r="N239" s="4" t="str">
        <f>IF(L239&lt;=$P$3,VLOOKUP(L239,Cs!$CA$7:$CN$33000,3,FALSE),IF(L238=$P$3," ",""))</f>
        <v/>
      </c>
      <c r="O239" s="1" t="str">
        <f>IF(L239&lt;=$P$3,VLOOKUP(L239,Cs!$CA$7:$CN$33000,8,FALSE),"")</f>
        <v/>
      </c>
      <c r="R239" s="4" t="str">
        <f>IF(L239&lt;=$P$3,IF(VLOOKUP(L239,Cs!$CA$7:$CN$33000,10,FALSE)&lt;&gt;0,VLOOKUP(L239,Cs!$CA$7:$CN$33000,10,FALSE),""),"")</f>
        <v/>
      </c>
      <c r="S239" s="1" t="str">
        <f>IF(L239&lt;=$P$3,VLOOKUP(L239,Cs!$CA$7:$CN$33000,11,FALSE),"")</f>
        <v/>
      </c>
      <c r="T239" s="1" t="str">
        <f>IF(L239&lt;=$P$3,VLOOKUP(L239,Cs!$CA$7:$CN$33000,12,FALSE),"")</f>
        <v/>
      </c>
      <c r="U239" s="1" t="str">
        <f>IF(L239&lt;=$P$3,VLOOKUP(L239,Cs!$CA$7:$CN$33000,5,FALSE),"")</f>
        <v/>
      </c>
      <c r="V239" s="1" t="str">
        <f>IF(L239&lt;=$P$3,VLOOKUP(L239,Cs!$CA$7:$CN$33000,6,FALSE),"")</f>
        <v/>
      </c>
      <c r="W239" s="1" t="str">
        <f>IF(L239&lt;=$P$3,VLOOKUP(L239,Cs!$CA$7:$CN$33000,7,FALSE),"")</f>
        <v/>
      </c>
    </row>
    <row r="240" spans="1:23" x14ac:dyDescent="0.25">
      <c r="A240" s="1" t="str">
        <f t="shared" si="45"/>
        <v/>
      </c>
      <c r="B240" s="4" t="str">
        <f t="shared" si="46"/>
        <v/>
      </c>
      <c r="C240" s="1" t="str">
        <f>TRIM(IF(L240&lt;=$P$3,VLOOKUP(L240,Cs!$CA$7:$CN$33000,13,FALSE),""))</f>
        <v/>
      </c>
      <c r="D240" s="1" t="str">
        <f>TRIM(IF(L240&lt;=$P$3,VLOOKUP(L240,Cs!$CA$7:$CN$33000,14,FALSE),""))</f>
        <v/>
      </c>
      <c r="E240" s="1" t="str">
        <f t="shared" si="47"/>
        <v/>
      </c>
      <c r="F240" s="19" t="str">
        <f t="shared" si="48"/>
        <v/>
      </c>
      <c r="G240" s="19" t="str">
        <f t="shared" si="49"/>
        <v/>
      </c>
      <c r="H240" s="19" t="str">
        <f>IF(AND(N240&lt;&gt;N241,N240&lt;&gt;" "),SUM($F$225:F240)-SUM($G$225:G240),IF(L239=$P$3,H239,""))</f>
        <v/>
      </c>
      <c r="I240" s="13" t="str">
        <f t="shared" si="44"/>
        <v/>
      </c>
      <c r="L240" s="1">
        <f t="shared" si="50"/>
        <v>220</v>
      </c>
      <c r="N240" s="4" t="str">
        <f>IF(L240&lt;=$P$3,VLOOKUP(L240,Cs!$CA$7:$CN$33000,3,FALSE),IF(L239=$P$3," ",""))</f>
        <v/>
      </c>
      <c r="O240" s="1" t="str">
        <f>IF(L240&lt;=$P$3,VLOOKUP(L240,Cs!$CA$7:$CN$33000,8,FALSE),"")</f>
        <v/>
      </c>
      <c r="R240" s="4" t="str">
        <f>IF(L240&lt;=$P$3,IF(VLOOKUP(L240,Cs!$CA$7:$CN$33000,10,FALSE)&lt;&gt;0,VLOOKUP(L240,Cs!$CA$7:$CN$33000,10,FALSE),""),"")</f>
        <v/>
      </c>
      <c r="S240" s="1" t="str">
        <f>IF(L240&lt;=$P$3,VLOOKUP(L240,Cs!$CA$7:$CN$33000,11,FALSE),"")</f>
        <v/>
      </c>
      <c r="T240" s="1" t="str">
        <f>IF(L240&lt;=$P$3,VLOOKUP(L240,Cs!$CA$7:$CN$33000,12,FALSE),"")</f>
        <v/>
      </c>
      <c r="U240" s="1" t="str">
        <f>IF(L240&lt;=$P$3,VLOOKUP(L240,Cs!$CA$7:$CN$33000,5,FALSE),"")</f>
        <v/>
      </c>
      <c r="V240" s="1" t="str">
        <f>IF(L240&lt;=$P$3,VLOOKUP(L240,Cs!$CA$7:$CN$33000,6,FALSE),"")</f>
        <v/>
      </c>
      <c r="W240" s="1" t="str">
        <f>IF(L240&lt;=$P$3,VLOOKUP(L240,Cs!$CA$7:$CN$33000,7,FALSE),"")</f>
        <v/>
      </c>
    </row>
    <row r="241" spans="1:23" x14ac:dyDescent="0.25">
      <c r="A241" s="1" t="str">
        <f t="shared" si="45"/>
        <v/>
      </c>
      <c r="B241" s="4" t="str">
        <f t="shared" si="46"/>
        <v/>
      </c>
      <c r="C241" s="1" t="str">
        <f>TRIM(IF(L241&lt;=$P$3,VLOOKUP(L241,Cs!$CA$7:$CN$33000,13,FALSE),""))</f>
        <v/>
      </c>
      <c r="D241" s="1" t="str">
        <f>TRIM(IF(L241&lt;=$P$3,VLOOKUP(L241,Cs!$CA$7:$CN$33000,14,FALSE),""))</f>
        <v/>
      </c>
      <c r="E241" s="1" t="str">
        <f t="shared" si="47"/>
        <v/>
      </c>
      <c r="F241" s="19" t="str">
        <f t="shared" si="48"/>
        <v/>
      </c>
      <c r="G241" s="19" t="str">
        <f t="shared" si="49"/>
        <v/>
      </c>
      <c r="H241" s="19" t="str">
        <f>IF(AND(N241&lt;&gt;N242,N241&lt;&gt;" "),SUM($F$225:F241)-SUM($G$225:G241),IF(L240=$P$3,H240,""))</f>
        <v/>
      </c>
      <c r="I241" s="13" t="str">
        <f t="shared" si="44"/>
        <v/>
      </c>
      <c r="L241" s="1">
        <f t="shared" si="50"/>
        <v>221</v>
      </c>
      <c r="N241" s="4" t="str">
        <f>IF(L241&lt;=$P$3,VLOOKUP(L241,Cs!$CA$7:$CN$33000,3,FALSE),IF(L240=$P$3," ",""))</f>
        <v/>
      </c>
      <c r="O241" s="1" t="str">
        <f>IF(L241&lt;=$P$3,VLOOKUP(L241,Cs!$CA$7:$CN$33000,8,FALSE),"")</f>
        <v/>
      </c>
      <c r="R241" s="4" t="str">
        <f>IF(L241&lt;=$P$3,IF(VLOOKUP(L241,Cs!$CA$7:$CN$33000,10,FALSE)&lt;&gt;0,VLOOKUP(L241,Cs!$CA$7:$CN$33000,10,FALSE),""),"")</f>
        <v/>
      </c>
      <c r="S241" s="1" t="str">
        <f>IF(L241&lt;=$P$3,VLOOKUP(L241,Cs!$CA$7:$CN$33000,11,FALSE),"")</f>
        <v/>
      </c>
      <c r="T241" s="1" t="str">
        <f>IF(L241&lt;=$P$3,VLOOKUP(L241,Cs!$CA$7:$CN$33000,12,FALSE),"")</f>
        <v/>
      </c>
      <c r="U241" s="1" t="str">
        <f>IF(L241&lt;=$P$3,VLOOKUP(L241,Cs!$CA$7:$CN$33000,5,FALSE),"")</f>
        <v/>
      </c>
      <c r="V241" s="1" t="str">
        <f>IF(L241&lt;=$P$3,VLOOKUP(L241,Cs!$CA$7:$CN$33000,6,FALSE),"")</f>
        <v/>
      </c>
      <c r="W241" s="1" t="str">
        <f>IF(L241&lt;=$P$3,VLOOKUP(L241,Cs!$CA$7:$CN$33000,7,FALSE),"")</f>
        <v/>
      </c>
    </row>
    <row r="242" spans="1:23" x14ac:dyDescent="0.25">
      <c r="A242" s="1" t="str">
        <f t="shared" si="45"/>
        <v/>
      </c>
      <c r="B242" s="4" t="str">
        <f t="shared" si="46"/>
        <v/>
      </c>
      <c r="C242" s="1" t="str">
        <f>TRIM(IF(L242&lt;=$P$3,VLOOKUP(L242,Cs!$CA$7:$CN$33000,13,FALSE),""))</f>
        <v/>
      </c>
      <c r="D242" s="1" t="str">
        <f>TRIM(IF(L242&lt;=$P$3,VLOOKUP(L242,Cs!$CA$7:$CN$33000,14,FALSE),""))</f>
        <v/>
      </c>
      <c r="E242" s="1" t="str">
        <f t="shared" si="47"/>
        <v/>
      </c>
      <c r="F242" s="19" t="str">
        <f t="shared" si="48"/>
        <v/>
      </c>
      <c r="G242" s="19" t="str">
        <f t="shared" si="49"/>
        <v/>
      </c>
      <c r="H242" s="19" t="str">
        <f>IF(AND(N242&lt;&gt;N243,N242&lt;&gt;" "),SUM($F$225:F242)-SUM($G$225:G242),IF(L241=$P$3,H241,""))</f>
        <v/>
      </c>
      <c r="I242" s="13" t="str">
        <f t="shared" si="44"/>
        <v/>
      </c>
      <c r="L242" s="1">
        <f t="shared" si="50"/>
        <v>222</v>
      </c>
      <c r="N242" s="4" t="str">
        <f>IF(L242&lt;=$P$3,VLOOKUP(L242,Cs!$CA$7:$CN$33000,3,FALSE),IF(L241=$P$3," ",""))</f>
        <v/>
      </c>
      <c r="O242" s="1" t="str">
        <f>IF(L242&lt;=$P$3,VLOOKUP(L242,Cs!$CA$7:$CN$33000,8,FALSE),"")</f>
        <v/>
      </c>
      <c r="R242" s="4" t="str">
        <f>IF(L242&lt;=$P$3,IF(VLOOKUP(L242,Cs!$CA$7:$CN$33000,10,FALSE)&lt;&gt;0,VLOOKUP(L242,Cs!$CA$7:$CN$33000,10,FALSE),""),"")</f>
        <v/>
      </c>
      <c r="S242" s="1" t="str">
        <f>IF(L242&lt;=$P$3,VLOOKUP(L242,Cs!$CA$7:$CN$33000,11,FALSE),"")</f>
        <v/>
      </c>
      <c r="T242" s="1" t="str">
        <f>IF(L242&lt;=$P$3,VLOOKUP(L242,Cs!$CA$7:$CN$33000,12,FALSE),"")</f>
        <v/>
      </c>
      <c r="U242" s="1" t="str">
        <f>IF(L242&lt;=$P$3,VLOOKUP(L242,Cs!$CA$7:$CN$33000,5,FALSE),"")</f>
        <v/>
      </c>
      <c r="V242" s="1" t="str">
        <f>IF(L242&lt;=$P$3,VLOOKUP(L242,Cs!$CA$7:$CN$33000,6,FALSE),"")</f>
        <v/>
      </c>
      <c r="W242" s="1" t="str">
        <f>IF(L242&lt;=$P$3,VLOOKUP(L242,Cs!$CA$7:$CN$33000,7,FALSE),"")</f>
        <v/>
      </c>
    </row>
    <row r="243" spans="1:23" x14ac:dyDescent="0.25">
      <c r="A243" s="1" t="str">
        <f t="shared" si="45"/>
        <v/>
      </c>
      <c r="B243" s="4" t="str">
        <f t="shared" si="46"/>
        <v/>
      </c>
      <c r="C243" s="1" t="str">
        <f>TRIM(IF(L243&lt;=$P$3,VLOOKUP(L243,Cs!$CA$7:$CN$33000,13,FALSE),""))</f>
        <v/>
      </c>
      <c r="D243" s="1" t="str">
        <f>TRIM(IF(L243&lt;=$P$3,VLOOKUP(L243,Cs!$CA$7:$CN$33000,14,FALSE),""))</f>
        <v/>
      </c>
      <c r="E243" s="1" t="str">
        <f t="shared" si="47"/>
        <v/>
      </c>
      <c r="F243" s="19" t="str">
        <f t="shared" si="48"/>
        <v/>
      </c>
      <c r="G243" s="19" t="str">
        <f t="shared" si="49"/>
        <v/>
      </c>
      <c r="H243" s="19" t="str">
        <f>IF(AND(N243&lt;&gt;N244,N243&lt;&gt;" "),SUM($F$225:F243)-SUM($G$225:G243),IF(L242=$P$3,H242,""))</f>
        <v/>
      </c>
      <c r="I243" s="13" t="str">
        <f t="shared" si="44"/>
        <v/>
      </c>
      <c r="L243" s="1">
        <f t="shared" si="50"/>
        <v>223</v>
      </c>
      <c r="N243" s="4" t="str">
        <f>IF(L243&lt;=$P$3,VLOOKUP(L243,Cs!$CA$7:$CN$33000,3,FALSE),IF(L242=$P$3," ",""))</f>
        <v/>
      </c>
      <c r="O243" s="1" t="str">
        <f>IF(L243&lt;=$P$3,VLOOKUP(L243,Cs!$CA$7:$CN$33000,8,FALSE),"")</f>
        <v/>
      </c>
      <c r="R243" s="4" t="str">
        <f>IF(L243&lt;=$P$3,IF(VLOOKUP(L243,Cs!$CA$7:$CN$33000,10,FALSE)&lt;&gt;0,VLOOKUP(L243,Cs!$CA$7:$CN$33000,10,FALSE),""),"")</f>
        <v/>
      </c>
      <c r="S243" s="1" t="str">
        <f>IF(L243&lt;=$P$3,VLOOKUP(L243,Cs!$CA$7:$CN$33000,11,FALSE),"")</f>
        <v/>
      </c>
      <c r="T243" s="1" t="str">
        <f>IF(L243&lt;=$P$3,VLOOKUP(L243,Cs!$CA$7:$CN$33000,12,FALSE),"")</f>
        <v/>
      </c>
      <c r="U243" s="1" t="str">
        <f>IF(L243&lt;=$P$3,VLOOKUP(L243,Cs!$CA$7:$CN$33000,5,FALSE),"")</f>
        <v/>
      </c>
      <c r="V243" s="1" t="str">
        <f>IF(L243&lt;=$P$3,VLOOKUP(L243,Cs!$CA$7:$CN$33000,6,FALSE),"")</f>
        <v/>
      </c>
      <c r="W243" s="1" t="str">
        <f>IF(L243&lt;=$P$3,VLOOKUP(L243,Cs!$CA$7:$CN$33000,7,FALSE),"")</f>
        <v/>
      </c>
    </row>
    <row r="244" spans="1:23" x14ac:dyDescent="0.25">
      <c r="A244" s="1" t="str">
        <f t="shared" si="45"/>
        <v/>
      </c>
      <c r="B244" s="4" t="str">
        <f t="shared" si="46"/>
        <v/>
      </c>
      <c r="C244" s="1" t="str">
        <f>TRIM(IF(L244&lt;=$P$3,VLOOKUP(L244,Cs!$CA$7:$CN$33000,13,FALSE),""))</f>
        <v/>
      </c>
      <c r="D244" s="1" t="str">
        <f>TRIM(IF(L244&lt;=$P$3,VLOOKUP(L244,Cs!$CA$7:$CN$33000,14,FALSE),""))</f>
        <v/>
      </c>
      <c r="E244" s="1" t="str">
        <f t="shared" si="47"/>
        <v/>
      </c>
      <c r="F244" s="19" t="str">
        <f t="shared" si="48"/>
        <v/>
      </c>
      <c r="G244" s="19" t="str">
        <f t="shared" si="49"/>
        <v/>
      </c>
      <c r="H244" s="19" t="str">
        <f>IF(AND(N244&lt;&gt;N245,N244&lt;&gt;" "),SUM($F$225:F244)-SUM($G$225:G244),IF(L243=$P$3,H243,""))</f>
        <v/>
      </c>
      <c r="I244" s="13" t="str">
        <f t="shared" si="44"/>
        <v/>
      </c>
      <c r="L244" s="1">
        <f t="shared" si="50"/>
        <v>224</v>
      </c>
      <c r="N244" s="4" t="str">
        <f>IF(L244&lt;=$P$3,VLOOKUP(L244,Cs!$CA$7:$CN$33000,3,FALSE),IF(L243=$P$3," ",""))</f>
        <v/>
      </c>
      <c r="O244" s="1" t="str">
        <f>IF(L244&lt;=$P$3,VLOOKUP(L244,Cs!$CA$7:$CN$33000,8,FALSE),"")</f>
        <v/>
      </c>
      <c r="R244" s="4" t="str">
        <f>IF(L244&lt;=$P$3,IF(VLOOKUP(L244,Cs!$CA$7:$CN$33000,10,FALSE)&lt;&gt;0,VLOOKUP(L244,Cs!$CA$7:$CN$33000,10,FALSE),""),"")</f>
        <v/>
      </c>
      <c r="S244" s="1" t="str">
        <f>IF(L244&lt;=$P$3,VLOOKUP(L244,Cs!$CA$7:$CN$33000,11,FALSE),"")</f>
        <v/>
      </c>
      <c r="T244" s="1" t="str">
        <f>IF(L244&lt;=$P$3,VLOOKUP(L244,Cs!$CA$7:$CN$33000,12,FALSE),"")</f>
        <v/>
      </c>
      <c r="U244" s="1" t="str">
        <f>IF(L244&lt;=$P$3,VLOOKUP(L244,Cs!$CA$7:$CN$33000,5,FALSE),"")</f>
        <v/>
      </c>
      <c r="V244" s="1" t="str">
        <f>IF(L244&lt;=$P$3,VLOOKUP(L244,Cs!$CA$7:$CN$33000,6,FALSE),"")</f>
        <v/>
      </c>
      <c r="W244" s="1" t="str">
        <f>IF(L244&lt;=$P$3,VLOOKUP(L244,Cs!$CA$7:$CN$33000,7,FALSE),"")</f>
        <v/>
      </c>
    </row>
    <row r="245" spans="1:23" x14ac:dyDescent="0.25">
      <c r="A245" s="1" t="str">
        <f t="shared" si="45"/>
        <v/>
      </c>
      <c r="B245" s="4" t="str">
        <f t="shared" si="46"/>
        <v/>
      </c>
      <c r="C245" s="1" t="str">
        <f>TRIM(IF(L245&lt;=$P$3,VLOOKUP(L245,Cs!$CA$7:$CN$33000,13,FALSE),""))</f>
        <v/>
      </c>
      <c r="D245" s="1" t="str">
        <f>TRIM(IF(L245&lt;=$P$3,VLOOKUP(L245,Cs!$CA$7:$CN$33000,14,FALSE),""))</f>
        <v/>
      </c>
      <c r="E245" s="1" t="str">
        <f t="shared" si="47"/>
        <v/>
      </c>
      <c r="F245" s="19" t="str">
        <f t="shared" si="48"/>
        <v/>
      </c>
      <c r="G245" s="19" t="str">
        <f t="shared" si="49"/>
        <v/>
      </c>
      <c r="H245" s="19" t="str">
        <f>IF(AND(N245&lt;&gt;N246,N245&lt;&gt;" "),SUM($F$225:F245)-SUM($G$225:G245),IF(L244=$P$3,H244,""))</f>
        <v/>
      </c>
      <c r="I245" s="13" t="str">
        <f t="shared" si="44"/>
        <v/>
      </c>
      <c r="L245" s="1">
        <f t="shared" si="50"/>
        <v>225</v>
      </c>
      <c r="N245" s="4" t="str">
        <f>IF(L245&lt;=$P$3,VLOOKUP(L245,Cs!$CA$7:$CN$33000,3,FALSE),IF(L244=$P$3," ",""))</f>
        <v/>
      </c>
      <c r="O245" s="1" t="str">
        <f>IF(L245&lt;=$P$3,VLOOKUP(L245,Cs!$CA$7:$CN$33000,8,FALSE),"")</f>
        <v/>
      </c>
      <c r="R245" s="4" t="str">
        <f>IF(L245&lt;=$P$3,IF(VLOOKUP(L245,Cs!$CA$7:$CN$33000,10,FALSE)&lt;&gt;0,VLOOKUP(L245,Cs!$CA$7:$CN$33000,10,FALSE),""),"")</f>
        <v/>
      </c>
      <c r="S245" s="1" t="str">
        <f>IF(L245&lt;=$P$3,VLOOKUP(L245,Cs!$CA$7:$CN$33000,11,FALSE),"")</f>
        <v/>
      </c>
      <c r="T245" s="1" t="str">
        <f>IF(L245&lt;=$P$3,VLOOKUP(L245,Cs!$CA$7:$CN$33000,12,FALSE),"")</f>
        <v/>
      </c>
      <c r="U245" s="1" t="str">
        <f>IF(L245&lt;=$P$3,VLOOKUP(L245,Cs!$CA$7:$CN$33000,5,FALSE),"")</f>
        <v/>
      </c>
      <c r="V245" s="1" t="str">
        <f>IF(L245&lt;=$P$3,VLOOKUP(L245,Cs!$CA$7:$CN$33000,6,FALSE),"")</f>
        <v/>
      </c>
      <c r="W245" s="1" t="str">
        <f>IF(L245&lt;=$P$3,VLOOKUP(L245,Cs!$CA$7:$CN$33000,7,FALSE),"")</f>
        <v/>
      </c>
    </row>
    <row r="246" spans="1:23" x14ac:dyDescent="0.25">
      <c r="A246" s="1" t="str">
        <f t="shared" si="45"/>
        <v/>
      </c>
      <c r="B246" s="4" t="str">
        <f t="shared" si="46"/>
        <v/>
      </c>
      <c r="C246" s="1" t="str">
        <f>TRIM(IF(L246&lt;=$P$3,VLOOKUP(L246,Cs!$CA$7:$CN$33000,13,FALSE),""))</f>
        <v/>
      </c>
      <c r="D246" s="1" t="str">
        <f>TRIM(IF(L246&lt;=$P$3,VLOOKUP(L246,Cs!$CA$7:$CN$33000,14,FALSE),""))</f>
        <v/>
      </c>
      <c r="E246" s="1" t="str">
        <f t="shared" si="47"/>
        <v/>
      </c>
      <c r="F246" s="19" t="str">
        <f t="shared" si="48"/>
        <v/>
      </c>
      <c r="G246" s="19" t="str">
        <f t="shared" si="49"/>
        <v/>
      </c>
      <c r="H246" s="19" t="str">
        <f>IF(AND(N246&lt;&gt;N247,N246&lt;&gt;" "),SUM($F$225:F246)-SUM($G$225:G246),IF(L245=$P$3,H245,""))</f>
        <v/>
      </c>
      <c r="I246" s="13" t="str">
        <f t="shared" si="44"/>
        <v/>
      </c>
      <c r="L246" s="1">
        <f t="shared" si="50"/>
        <v>226</v>
      </c>
      <c r="N246" s="4" t="str">
        <f>IF(L246&lt;=$P$3,VLOOKUP(L246,Cs!$CA$7:$CN$33000,3,FALSE),IF(L245=$P$3," ",""))</f>
        <v/>
      </c>
      <c r="O246" s="1" t="str">
        <f>IF(L246&lt;=$P$3,VLOOKUP(L246,Cs!$CA$7:$CN$33000,8,FALSE),"")</f>
        <v/>
      </c>
      <c r="R246" s="4" t="str">
        <f>IF(L246&lt;=$P$3,IF(VLOOKUP(L246,Cs!$CA$7:$CN$33000,10,FALSE)&lt;&gt;0,VLOOKUP(L246,Cs!$CA$7:$CN$33000,10,FALSE),""),"")</f>
        <v/>
      </c>
      <c r="S246" s="1" t="str">
        <f>IF(L246&lt;=$P$3,VLOOKUP(L246,Cs!$CA$7:$CN$33000,11,FALSE),"")</f>
        <v/>
      </c>
      <c r="T246" s="1" t="str">
        <f>IF(L246&lt;=$P$3,VLOOKUP(L246,Cs!$CA$7:$CN$33000,12,FALSE),"")</f>
        <v/>
      </c>
      <c r="U246" s="1" t="str">
        <f>IF(L246&lt;=$P$3,VLOOKUP(L246,Cs!$CA$7:$CN$33000,5,FALSE),"")</f>
        <v/>
      </c>
      <c r="V246" s="1" t="str">
        <f>IF(L246&lt;=$P$3,VLOOKUP(L246,Cs!$CA$7:$CN$33000,6,FALSE),"")</f>
        <v/>
      </c>
      <c r="W246" s="1" t="str">
        <f>IF(L246&lt;=$P$3,VLOOKUP(L246,Cs!$CA$7:$CN$33000,7,FALSE),"")</f>
        <v/>
      </c>
    </row>
    <row r="247" spans="1:23" x14ac:dyDescent="0.25">
      <c r="A247" s="1" t="str">
        <f t="shared" si="45"/>
        <v/>
      </c>
      <c r="B247" s="4" t="str">
        <f t="shared" si="46"/>
        <v/>
      </c>
      <c r="C247" s="1" t="str">
        <f>TRIM(IF(L247&lt;=$P$3,VLOOKUP(L247,Cs!$CA$7:$CN$33000,13,FALSE),""))</f>
        <v/>
      </c>
      <c r="D247" s="1" t="str">
        <f>TRIM(IF(L247&lt;=$P$3,VLOOKUP(L247,Cs!$CA$7:$CN$33000,14,FALSE),""))</f>
        <v/>
      </c>
      <c r="E247" s="1" t="str">
        <f t="shared" si="47"/>
        <v/>
      </c>
      <c r="F247" s="19" t="str">
        <f t="shared" si="48"/>
        <v/>
      </c>
      <c r="G247" s="19" t="str">
        <f t="shared" si="49"/>
        <v/>
      </c>
      <c r="H247" s="19" t="str">
        <f>IF(AND(N247&lt;&gt;N248,N247&lt;&gt;" "),SUM($F$225:F247)-SUM($G$225:G247),IF(L246=$P$3,H246,""))</f>
        <v/>
      </c>
      <c r="I247" s="13" t="str">
        <f t="shared" si="44"/>
        <v/>
      </c>
      <c r="L247" s="1">
        <f t="shared" si="50"/>
        <v>227</v>
      </c>
      <c r="N247" s="4" t="str">
        <f>IF(L247&lt;=$P$3,VLOOKUP(L247,Cs!$CA$7:$CN$33000,3,FALSE),IF(L246=$P$3," ",""))</f>
        <v/>
      </c>
      <c r="O247" s="1" t="str">
        <f>IF(L247&lt;=$P$3,VLOOKUP(L247,Cs!$CA$7:$CN$33000,8,FALSE),"")</f>
        <v/>
      </c>
      <c r="R247" s="4" t="str">
        <f>IF(L247&lt;=$P$3,IF(VLOOKUP(L247,Cs!$CA$7:$CN$33000,10,FALSE)&lt;&gt;0,VLOOKUP(L247,Cs!$CA$7:$CN$33000,10,FALSE),""),"")</f>
        <v/>
      </c>
      <c r="S247" s="1" t="str">
        <f>IF(L247&lt;=$P$3,VLOOKUP(L247,Cs!$CA$7:$CN$33000,11,FALSE),"")</f>
        <v/>
      </c>
      <c r="T247" s="1" t="str">
        <f>IF(L247&lt;=$P$3,VLOOKUP(L247,Cs!$CA$7:$CN$33000,12,FALSE),"")</f>
        <v/>
      </c>
      <c r="U247" s="1" t="str">
        <f>IF(L247&lt;=$P$3,VLOOKUP(L247,Cs!$CA$7:$CN$33000,5,FALSE),"")</f>
        <v/>
      </c>
      <c r="V247" s="1" t="str">
        <f>IF(L247&lt;=$P$3,VLOOKUP(L247,Cs!$CA$7:$CN$33000,6,FALSE),"")</f>
        <v/>
      </c>
      <c r="W247" s="1" t="str">
        <f>IF(L247&lt;=$P$3,VLOOKUP(L247,Cs!$CA$7:$CN$33000,7,FALSE),"")</f>
        <v/>
      </c>
    </row>
    <row r="248" spans="1:23" x14ac:dyDescent="0.25">
      <c r="A248" s="1" t="str">
        <f t="shared" si="45"/>
        <v/>
      </c>
      <c r="B248" s="4" t="str">
        <f t="shared" si="46"/>
        <v/>
      </c>
      <c r="C248" s="1" t="str">
        <f>TRIM(IF(L248&lt;=$P$3,VLOOKUP(L248,Cs!$CA$7:$CN$33000,13,FALSE),""))</f>
        <v/>
      </c>
      <c r="D248" s="1" t="str">
        <f>TRIM(IF(L248&lt;=$P$3,VLOOKUP(L248,Cs!$CA$7:$CN$33000,14,FALSE),""))</f>
        <v/>
      </c>
      <c r="E248" s="1" t="str">
        <f t="shared" si="47"/>
        <v/>
      </c>
      <c r="F248" s="19" t="str">
        <f t="shared" si="48"/>
        <v/>
      </c>
      <c r="G248" s="19" t="str">
        <f t="shared" si="49"/>
        <v/>
      </c>
      <c r="H248" s="19" t="str">
        <f>IF(AND(N248&lt;&gt;N249,N248&lt;&gt;" "),SUM($F$225:F248)-SUM($G$225:G248),IF(L247=$P$3,H247,""))</f>
        <v/>
      </c>
      <c r="I248" s="13" t="str">
        <f t="shared" si="44"/>
        <v/>
      </c>
      <c r="L248" s="1">
        <f t="shared" si="50"/>
        <v>228</v>
      </c>
      <c r="N248" s="4" t="str">
        <f>IF(L248&lt;=$P$3,VLOOKUP(L248,Cs!$CA$7:$CN$33000,3,FALSE),IF(L247=$P$3," ",""))</f>
        <v/>
      </c>
      <c r="O248" s="1" t="str">
        <f>IF(L248&lt;=$P$3,VLOOKUP(L248,Cs!$CA$7:$CN$33000,8,FALSE),"")</f>
        <v/>
      </c>
      <c r="R248" s="4" t="str">
        <f>IF(L248&lt;=$P$3,IF(VLOOKUP(L248,Cs!$CA$7:$CN$33000,10,FALSE)&lt;&gt;0,VLOOKUP(L248,Cs!$CA$7:$CN$33000,10,FALSE),""),"")</f>
        <v/>
      </c>
      <c r="S248" s="1" t="str">
        <f>IF(L248&lt;=$P$3,VLOOKUP(L248,Cs!$CA$7:$CN$33000,11,FALSE),"")</f>
        <v/>
      </c>
      <c r="T248" s="1" t="str">
        <f>IF(L248&lt;=$P$3,VLOOKUP(L248,Cs!$CA$7:$CN$33000,12,FALSE),"")</f>
        <v/>
      </c>
      <c r="U248" s="1" t="str">
        <f>IF(L248&lt;=$P$3,VLOOKUP(L248,Cs!$CA$7:$CN$33000,5,FALSE),"")</f>
        <v/>
      </c>
      <c r="V248" s="1" t="str">
        <f>IF(L248&lt;=$P$3,VLOOKUP(L248,Cs!$CA$7:$CN$33000,6,FALSE),"")</f>
        <v/>
      </c>
      <c r="W248" s="1" t="str">
        <f>IF(L248&lt;=$P$3,VLOOKUP(L248,Cs!$CA$7:$CN$33000,7,FALSE),"")</f>
        <v/>
      </c>
    </row>
    <row r="249" spans="1:23" x14ac:dyDescent="0.25">
      <c r="A249" s="1" t="str">
        <f t="shared" si="45"/>
        <v/>
      </c>
      <c r="B249" s="4" t="str">
        <f t="shared" si="46"/>
        <v/>
      </c>
      <c r="C249" s="1" t="str">
        <f>TRIM(IF(L249&lt;=$P$3,VLOOKUP(L249,Cs!$CA$7:$CN$33000,13,FALSE),""))</f>
        <v/>
      </c>
      <c r="D249" s="1" t="str">
        <f>TRIM(IF(L249&lt;=$P$3,VLOOKUP(L249,Cs!$CA$7:$CN$33000,14,FALSE),""))</f>
        <v/>
      </c>
      <c r="E249" s="1" t="str">
        <f t="shared" si="47"/>
        <v/>
      </c>
      <c r="F249" s="19" t="str">
        <f t="shared" si="48"/>
        <v/>
      </c>
      <c r="G249" s="19" t="str">
        <f t="shared" si="49"/>
        <v/>
      </c>
      <c r="H249" s="19" t="str">
        <f>IF(AND(N249&lt;&gt;N250,N249&lt;&gt;" "),SUM($F$225:F249)-SUM($G$225:G249),IF(L248=$P$3,H248,""))</f>
        <v/>
      </c>
      <c r="I249" s="13" t="str">
        <f t="shared" si="44"/>
        <v/>
      </c>
      <c r="L249" s="1">
        <f t="shared" si="50"/>
        <v>229</v>
      </c>
      <c r="N249" s="4" t="str">
        <f>IF(L249&lt;=$P$3,VLOOKUP(L249,Cs!$CA$7:$CN$33000,3,FALSE),IF(L248=$P$3," ",""))</f>
        <v/>
      </c>
      <c r="O249" s="1" t="str">
        <f>IF(L249&lt;=$P$3,VLOOKUP(L249,Cs!$CA$7:$CN$33000,8,FALSE),"")</f>
        <v/>
      </c>
      <c r="R249" s="4" t="str">
        <f>IF(L249&lt;=$P$3,IF(VLOOKUP(L249,Cs!$CA$7:$CN$33000,10,FALSE)&lt;&gt;0,VLOOKUP(L249,Cs!$CA$7:$CN$33000,10,FALSE),""),"")</f>
        <v/>
      </c>
      <c r="S249" s="1" t="str">
        <f>IF(L249&lt;=$P$3,VLOOKUP(L249,Cs!$CA$7:$CN$33000,11,FALSE),"")</f>
        <v/>
      </c>
      <c r="T249" s="1" t="str">
        <f>IF(L249&lt;=$P$3,VLOOKUP(L249,Cs!$CA$7:$CN$33000,12,FALSE),"")</f>
        <v/>
      </c>
      <c r="U249" s="1" t="str">
        <f>IF(L249&lt;=$P$3,VLOOKUP(L249,Cs!$CA$7:$CN$33000,5,FALSE),"")</f>
        <v/>
      </c>
      <c r="V249" s="1" t="str">
        <f>IF(L249&lt;=$P$3,VLOOKUP(L249,Cs!$CA$7:$CN$33000,6,FALSE),"")</f>
        <v/>
      </c>
      <c r="W249" s="1" t="str">
        <f>IF(L249&lt;=$P$3,VLOOKUP(L249,Cs!$CA$7:$CN$33000,7,FALSE),"")</f>
        <v/>
      </c>
    </row>
    <row r="250" spans="1:23" x14ac:dyDescent="0.25">
      <c r="A250" s="1" t="str">
        <f t="shared" si="45"/>
        <v/>
      </c>
      <c r="B250" s="4" t="str">
        <f t="shared" si="46"/>
        <v/>
      </c>
      <c r="C250" s="1" t="str">
        <f>TRIM(IF(L250&lt;=$P$3,VLOOKUP(L250,Cs!$CA$7:$CN$33000,13,FALSE),""))</f>
        <v/>
      </c>
      <c r="D250" s="1" t="str">
        <f>TRIM(IF(L250&lt;=$P$3,VLOOKUP(L250,Cs!$CA$7:$CN$33000,14,FALSE),""))</f>
        <v/>
      </c>
      <c r="E250" s="1" t="str">
        <f t="shared" si="47"/>
        <v/>
      </c>
      <c r="F250" s="19" t="str">
        <f t="shared" si="48"/>
        <v/>
      </c>
      <c r="G250" s="19" t="str">
        <f t="shared" si="49"/>
        <v/>
      </c>
      <c r="H250" s="19" t="str">
        <f>IF(AND(N250&lt;&gt;N251,N250&lt;&gt;" "),SUM($F$225:F250)-SUM($G$225:G250),IF(L249=$P$3,H249,""))</f>
        <v/>
      </c>
      <c r="I250" s="13" t="str">
        <f t="shared" si="44"/>
        <v/>
      </c>
      <c r="L250" s="1">
        <f t="shared" si="50"/>
        <v>230</v>
      </c>
      <c r="N250" s="4" t="str">
        <f>IF(L250&lt;=$P$3,VLOOKUP(L250,Cs!$CA$7:$CN$33000,3,FALSE),IF(L249=$P$3," ",""))</f>
        <v/>
      </c>
      <c r="O250" s="1" t="str">
        <f>IF(L250&lt;=$P$3,VLOOKUP(L250,Cs!$CA$7:$CN$33000,8,FALSE),"")</f>
        <v/>
      </c>
      <c r="R250" s="4" t="str">
        <f>IF(L250&lt;=$P$3,IF(VLOOKUP(L250,Cs!$CA$7:$CN$33000,10,FALSE)&lt;&gt;0,VLOOKUP(L250,Cs!$CA$7:$CN$33000,10,FALSE),""),"")</f>
        <v/>
      </c>
      <c r="S250" s="1" t="str">
        <f>IF(L250&lt;=$P$3,VLOOKUP(L250,Cs!$CA$7:$CN$33000,11,FALSE),"")</f>
        <v/>
      </c>
      <c r="T250" s="1" t="str">
        <f>IF(L250&lt;=$P$3,VLOOKUP(L250,Cs!$CA$7:$CN$33000,12,FALSE),"")</f>
        <v/>
      </c>
      <c r="U250" s="1" t="str">
        <f>IF(L250&lt;=$P$3,VLOOKUP(L250,Cs!$CA$7:$CN$33000,5,FALSE),"")</f>
        <v/>
      </c>
      <c r="V250" s="1" t="str">
        <f>IF(L250&lt;=$P$3,VLOOKUP(L250,Cs!$CA$7:$CN$33000,6,FALSE),"")</f>
        <v/>
      </c>
      <c r="W250" s="1" t="str">
        <f>IF(L250&lt;=$P$3,VLOOKUP(L250,Cs!$CA$7:$CN$33000,7,FALSE),"")</f>
        <v/>
      </c>
    </row>
    <row r="251" spans="1:23" x14ac:dyDescent="0.25">
      <c r="A251" s="1" t="str">
        <f t="shared" si="45"/>
        <v/>
      </c>
      <c r="B251" s="4" t="str">
        <f t="shared" si="46"/>
        <v/>
      </c>
      <c r="C251" s="1" t="str">
        <f>TRIM(IF(L251&lt;=$P$3,VLOOKUP(L251,Cs!$CA$7:$CN$33000,13,FALSE),""))</f>
        <v/>
      </c>
      <c r="D251" s="1" t="str">
        <f>TRIM(IF(L251&lt;=$P$3,VLOOKUP(L251,Cs!$CA$7:$CN$33000,14,FALSE),""))</f>
        <v/>
      </c>
      <c r="E251" s="1" t="str">
        <f t="shared" si="47"/>
        <v/>
      </c>
      <c r="F251" s="19" t="str">
        <f t="shared" si="48"/>
        <v/>
      </c>
      <c r="G251" s="19" t="str">
        <f t="shared" si="49"/>
        <v/>
      </c>
      <c r="H251" s="19" t="str">
        <f>IF(AND(N251&lt;&gt;N252,N251&lt;&gt;" "),SUM($F$225:F251)-SUM($G$225:G251),IF(L250=$P$3,H250,""))</f>
        <v/>
      </c>
      <c r="I251" s="13" t="str">
        <f t="shared" si="44"/>
        <v/>
      </c>
      <c r="L251" s="1">
        <f t="shared" si="50"/>
        <v>231</v>
      </c>
      <c r="N251" s="4" t="str">
        <f>IF(L251&lt;=$P$3,VLOOKUP(L251,Cs!$CA$7:$CN$33000,3,FALSE),IF(L250=$P$3," ",""))</f>
        <v/>
      </c>
      <c r="O251" s="1" t="str">
        <f>IF(L251&lt;=$P$3,VLOOKUP(L251,Cs!$CA$7:$CN$33000,8,FALSE),"")</f>
        <v/>
      </c>
      <c r="R251" s="4" t="str">
        <f>IF(L251&lt;=$P$3,IF(VLOOKUP(L251,Cs!$CA$7:$CN$33000,10,FALSE)&lt;&gt;0,VLOOKUP(L251,Cs!$CA$7:$CN$33000,10,FALSE),""),"")</f>
        <v/>
      </c>
      <c r="S251" s="1" t="str">
        <f>IF(L251&lt;=$P$3,VLOOKUP(L251,Cs!$CA$7:$CN$33000,11,FALSE),"")</f>
        <v/>
      </c>
      <c r="T251" s="1" t="str">
        <f>IF(L251&lt;=$P$3,VLOOKUP(L251,Cs!$CA$7:$CN$33000,12,FALSE),"")</f>
        <v/>
      </c>
      <c r="U251" s="1" t="str">
        <f>IF(L251&lt;=$P$3,VLOOKUP(L251,Cs!$CA$7:$CN$33000,5,FALSE),"")</f>
        <v/>
      </c>
      <c r="V251" s="1" t="str">
        <f>IF(L251&lt;=$P$3,VLOOKUP(L251,Cs!$CA$7:$CN$33000,6,FALSE),"")</f>
        <v/>
      </c>
      <c r="W251" s="1" t="str">
        <f>IF(L251&lt;=$P$3,VLOOKUP(L251,Cs!$CA$7:$CN$33000,7,FALSE),"")</f>
        <v/>
      </c>
    </row>
    <row r="252" spans="1:23" x14ac:dyDescent="0.25">
      <c r="A252" s="1" t="str">
        <f t="shared" si="45"/>
        <v/>
      </c>
      <c r="B252" s="4" t="str">
        <f t="shared" si="46"/>
        <v/>
      </c>
      <c r="C252" s="1" t="str">
        <f>TRIM(IF(L252&lt;=$P$3,VLOOKUP(L252,Cs!$CA$7:$CN$33000,13,FALSE),""))</f>
        <v/>
      </c>
      <c r="D252" s="1" t="str">
        <f>TRIM(IF(L252&lt;=$P$3,VLOOKUP(L252,Cs!$CA$7:$CN$33000,14,FALSE),""))</f>
        <v/>
      </c>
      <c r="E252" s="1" t="str">
        <f t="shared" si="47"/>
        <v/>
      </c>
      <c r="F252" s="19" t="str">
        <f t="shared" si="48"/>
        <v/>
      </c>
      <c r="G252" s="19" t="str">
        <f t="shared" si="49"/>
        <v/>
      </c>
      <c r="H252" s="19" t="str">
        <f>IF(AND(N252&lt;&gt;N253,N252&lt;&gt;" "),SUM($F$225:F252)-SUM($G$225:G252),IF(L251=$P$3,H251,""))</f>
        <v/>
      </c>
      <c r="I252" s="13" t="str">
        <f t="shared" si="44"/>
        <v/>
      </c>
      <c r="L252" s="1">
        <f t="shared" si="50"/>
        <v>232</v>
      </c>
      <c r="N252" s="4" t="str">
        <f>IF(L252&lt;=$P$3,VLOOKUP(L252,Cs!$CA$7:$CN$33000,3,FALSE),IF(L251=$P$3," ",""))</f>
        <v/>
      </c>
      <c r="O252" s="1" t="str">
        <f>IF(L252&lt;=$P$3,VLOOKUP(L252,Cs!$CA$7:$CN$33000,8,FALSE),"")</f>
        <v/>
      </c>
      <c r="R252" s="4" t="str">
        <f>IF(L252&lt;=$P$3,IF(VLOOKUP(L252,Cs!$CA$7:$CN$33000,10,FALSE)&lt;&gt;0,VLOOKUP(L252,Cs!$CA$7:$CN$33000,10,FALSE),""),"")</f>
        <v/>
      </c>
      <c r="S252" s="1" t="str">
        <f>IF(L252&lt;=$P$3,VLOOKUP(L252,Cs!$CA$7:$CN$33000,11,FALSE),"")</f>
        <v/>
      </c>
      <c r="T252" s="1" t="str">
        <f>IF(L252&lt;=$P$3,VLOOKUP(L252,Cs!$CA$7:$CN$33000,12,FALSE),"")</f>
        <v/>
      </c>
      <c r="U252" s="1" t="str">
        <f>IF(L252&lt;=$P$3,VLOOKUP(L252,Cs!$CA$7:$CN$33000,5,FALSE),"")</f>
        <v/>
      </c>
      <c r="V252" s="1" t="str">
        <f>IF(L252&lt;=$P$3,VLOOKUP(L252,Cs!$CA$7:$CN$33000,6,FALSE),"")</f>
        <v/>
      </c>
      <c r="W252" s="1" t="str">
        <f>IF(L252&lt;=$P$3,VLOOKUP(L252,Cs!$CA$7:$CN$33000,7,FALSE),"")</f>
        <v/>
      </c>
    </row>
    <row r="253" spans="1:23" x14ac:dyDescent="0.25">
      <c r="A253" s="1" t="str">
        <f t="shared" si="45"/>
        <v/>
      </c>
      <c r="B253" s="4" t="str">
        <f t="shared" si="46"/>
        <v/>
      </c>
      <c r="C253" s="1" t="str">
        <f>TRIM(IF(L253&lt;=$P$3,VLOOKUP(L253,Cs!$CA$7:$CN$33000,13,FALSE),""))</f>
        <v/>
      </c>
      <c r="D253" s="1" t="str">
        <f>TRIM(IF(L253&lt;=$P$3,VLOOKUP(L253,Cs!$CA$7:$CN$33000,14,FALSE),""))</f>
        <v/>
      </c>
      <c r="E253" s="1" t="str">
        <f t="shared" si="47"/>
        <v/>
      </c>
      <c r="F253" s="19" t="str">
        <f t="shared" si="48"/>
        <v/>
      </c>
      <c r="G253" s="19" t="str">
        <f t="shared" si="49"/>
        <v/>
      </c>
      <c r="H253" s="19" t="str">
        <f>IF(AND(N253&lt;&gt;N254,N253&lt;&gt;" "),SUM($F$225:F253)-SUM($G$225:G253),IF(L252=$P$3,H252,""))</f>
        <v/>
      </c>
      <c r="I253" s="13" t="str">
        <f t="shared" si="44"/>
        <v/>
      </c>
      <c r="L253" s="1">
        <f t="shared" si="50"/>
        <v>233</v>
      </c>
      <c r="N253" s="4" t="str">
        <f>IF(L253&lt;=$P$3,VLOOKUP(L253,Cs!$CA$7:$CN$33000,3,FALSE),IF(L252=$P$3," ",""))</f>
        <v/>
      </c>
      <c r="O253" s="1" t="str">
        <f>IF(L253&lt;=$P$3,VLOOKUP(L253,Cs!$CA$7:$CN$33000,8,FALSE),"")</f>
        <v/>
      </c>
      <c r="R253" s="4" t="str">
        <f>IF(L253&lt;=$P$3,IF(VLOOKUP(L253,Cs!$CA$7:$CN$33000,10,FALSE)&lt;&gt;0,VLOOKUP(L253,Cs!$CA$7:$CN$33000,10,FALSE),""),"")</f>
        <v/>
      </c>
      <c r="S253" s="1" t="str">
        <f>IF(L253&lt;=$P$3,VLOOKUP(L253,Cs!$CA$7:$CN$33000,11,FALSE),"")</f>
        <v/>
      </c>
      <c r="T253" s="1" t="str">
        <f>IF(L253&lt;=$P$3,VLOOKUP(L253,Cs!$CA$7:$CN$33000,12,FALSE),"")</f>
        <v/>
      </c>
      <c r="U253" s="1" t="str">
        <f>IF(L253&lt;=$P$3,VLOOKUP(L253,Cs!$CA$7:$CN$33000,5,FALSE),"")</f>
        <v/>
      </c>
      <c r="V253" s="1" t="str">
        <f>IF(L253&lt;=$P$3,VLOOKUP(L253,Cs!$CA$7:$CN$33000,6,FALSE),"")</f>
        <v/>
      </c>
      <c r="W253" s="1" t="str">
        <f>IF(L253&lt;=$P$3,VLOOKUP(L253,Cs!$CA$7:$CN$33000,7,FALSE),"")</f>
        <v/>
      </c>
    </row>
    <row r="254" spans="1:23" x14ac:dyDescent="0.25">
      <c r="A254" s="1" t="str">
        <f t="shared" si="45"/>
        <v/>
      </c>
      <c r="B254" s="4" t="str">
        <f t="shared" si="46"/>
        <v/>
      </c>
      <c r="C254" s="1" t="str">
        <f>TRIM(IF(L254&lt;=$P$3,VLOOKUP(L254,Cs!$CA$7:$CN$33000,13,FALSE),""))</f>
        <v/>
      </c>
      <c r="D254" s="1" t="str">
        <f>TRIM(IF(L254&lt;=$P$3,VLOOKUP(L254,Cs!$CA$7:$CN$33000,14,FALSE),""))</f>
        <v/>
      </c>
      <c r="E254" s="1" t="str">
        <f t="shared" si="47"/>
        <v/>
      </c>
      <c r="F254" s="19" t="str">
        <f t="shared" si="48"/>
        <v/>
      </c>
      <c r="G254" s="19" t="str">
        <f t="shared" si="49"/>
        <v/>
      </c>
      <c r="H254" s="19" t="str">
        <f>IF(AND(N254&lt;&gt;N255,N254&lt;&gt;" "),SUM($F$225:F254)-SUM($G$225:G254),IF(L253=$P$3,H253,""))</f>
        <v/>
      </c>
      <c r="I254" s="13" t="str">
        <f t="shared" si="44"/>
        <v/>
      </c>
      <c r="L254" s="1">
        <f t="shared" si="50"/>
        <v>234</v>
      </c>
      <c r="N254" s="4" t="str">
        <f>IF(L254&lt;=$P$3,VLOOKUP(L254,Cs!$CA$7:$CN$33000,3,FALSE),IF(L253=$P$3," ",""))</f>
        <v/>
      </c>
      <c r="O254" s="1" t="str">
        <f>IF(L254&lt;=$P$3,VLOOKUP(L254,Cs!$CA$7:$CN$33000,8,FALSE),"")</f>
        <v/>
      </c>
      <c r="R254" s="4" t="str">
        <f>IF(L254&lt;=$P$3,IF(VLOOKUP(L254,Cs!$CA$7:$CN$33000,10,FALSE)&lt;&gt;0,VLOOKUP(L254,Cs!$CA$7:$CN$33000,10,FALSE),""),"")</f>
        <v/>
      </c>
      <c r="S254" s="1" t="str">
        <f>IF(L254&lt;=$P$3,VLOOKUP(L254,Cs!$CA$7:$CN$33000,11,FALSE),"")</f>
        <v/>
      </c>
      <c r="T254" s="1" t="str">
        <f>IF(L254&lt;=$P$3,VLOOKUP(L254,Cs!$CA$7:$CN$33000,12,FALSE),"")</f>
        <v/>
      </c>
      <c r="U254" s="1" t="str">
        <f>IF(L254&lt;=$P$3,VLOOKUP(L254,Cs!$CA$7:$CN$33000,5,FALSE),"")</f>
        <v/>
      </c>
      <c r="V254" s="1" t="str">
        <f>IF(L254&lt;=$P$3,VLOOKUP(L254,Cs!$CA$7:$CN$33000,6,FALSE),"")</f>
        <v/>
      </c>
      <c r="W254" s="1" t="str">
        <f>IF(L254&lt;=$P$3,VLOOKUP(L254,Cs!$CA$7:$CN$33000,7,FALSE),"")</f>
        <v/>
      </c>
    </row>
    <row r="255" spans="1:23" x14ac:dyDescent="0.25">
      <c r="A255" s="1" t="str">
        <f t="shared" si="45"/>
        <v/>
      </c>
      <c r="B255" s="4" t="str">
        <f t="shared" si="46"/>
        <v/>
      </c>
      <c r="C255" s="1" t="str">
        <f>TRIM(IF(L255&lt;=$P$3,VLOOKUP(L255,Cs!$CA$7:$CN$33000,13,FALSE),""))</f>
        <v/>
      </c>
      <c r="D255" s="1" t="str">
        <f>TRIM(IF(L255&lt;=$P$3,VLOOKUP(L255,Cs!$CA$7:$CN$33000,14,FALSE),""))</f>
        <v/>
      </c>
      <c r="E255" s="1" t="str">
        <f t="shared" si="47"/>
        <v/>
      </c>
      <c r="F255" s="19" t="str">
        <f t="shared" si="48"/>
        <v/>
      </c>
      <c r="G255" s="19" t="str">
        <f t="shared" si="49"/>
        <v/>
      </c>
      <c r="H255" s="19" t="str">
        <f>IF(AND(N255&lt;&gt;N256,N255&lt;&gt;" "),SUM($F$225:F255)-SUM($G$225:G255),IF(L254=$P$3,H254,""))</f>
        <v/>
      </c>
      <c r="I255" s="13" t="str">
        <f t="shared" si="44"/>
        <v/>
      </c>
      <c r="L255" s="1">
        <f t="shared" si="50"/>
        <v>235</v>
      </c>
      <c r="N255" s="4" t="str">
        <f>IF(L255&lt;=$P$3,VLOOKUP(L255,Cs!$CA$7:$CN$33000,3,FALSE),IF(L254=$P$3," ",""))</f>
        <v/>
      </c>
      <c r="O255" s="1" t="str">
        <f>IF(L255&lt;=$P$3,VLOOKUP(L255,Cs!$CA$7:$CN$33000,8,FALSE),"")</f>
        <v/>
      </c>
      <c r="R255" s="4" t="str">
        <f>IF(L255&lt;=$P$3,IF(VLOOKUP(L255,Cs!$CA$7:$CN$33000,10,FALSE)&lt;&gt;0,VLOOKUP(L255,Cs!$CA$7:$CN$33000,10,FALSE),""),"")</f>
        <v/>
      </c>
      <c r="S255" s="1" t="str">
        <f>IF(L255&lt;=$P$3,VLOOKUP(L255,Cs!$CA$7:$CN$33000,11,FALSE),"")</f>
        <v/>
      </c>
      <c r="T255" s="1" t="str">
        <f>IF(L255&lt;=$P$3,VLOOKUP(L255,Cs!$CA$7:$CN$33000,12,FALSE),"")</f>
        <v/>
      </c>
      <c r="U255" s="1" t="str">
        <f>IF(L255&lt;=$P$3,VLOOKUP(L255,Cs!$CA$7:$CN$33000,5,FALSE),"")</f>
        <v/>
      </c>
      <c r="V255" s="1" t="str">
        <f>IF(L255&lt;=$P$3,VLOOKUP(L255,Cs!$CA$7:$CN$33000,6,FALSE),"")</f>
        <v/>
      </c>
      <c r="W255" s="1" t="str">
        <f>IF(L255&lt;=$P$3,VLOOKUP(L255,Cs!$CA$7:$CN$33000,7,FALSE),"")</f>
        <v/>
      </c>
    </row>
    <row r="256" spans="1:23" x14ac:dyDescent="0.25">
      <c r="A256" s="1" t="str">
        <f t="shared" si="45"/>
        <v/>
      </c>
      <c r="B256" s="4" t="str">
        <f t="shared" si="46"/>
        <v/>
      </c>
      <c r="C256" s="1" t="str">
        <f>TRIM(IF(L256&lt;=$P$3,VLOOKUP(L256,Cs!$CA$7:$CN$33000,13,FALSE),""))</f>
        <v/>
      </c>
      <c r="D256" s="1" t="str">
        <f>TRIM(IF(L256&lt;=$P$3,VLOOKUP(L256,Cs!$CA$7:$CN$33000,14,FALSE),""))</f>
        <v/>
      </c>
      <c r="E256" s="1" t="str">
        <f t="shared" si="47"/>
        <v/>
      </c>
      <c r="F256" s="19" t="str">
        <f t="shared" si="48"/>
        <v/>
      </c>
      <c r="G256" s="19" t="str">
        <f t="shared" si="49"/>
        <v/>
      </c>
      <c r="H256" s="19" t="str">
        <f>IF(AND(N256&lt;&gt;N257,N256&lt;&gt;" "),SUM($F$225:F256)-SUM($G$225:G256),IF(L255=$P$3,H255,""))</f>
        <v/>
      </c>
      <c r="I256" s="13" t="str">
        <f t="shared" si="44"/>
        <v/>
      </c>
      <c r="L256" s="1">
        <f t="shared" si="50"/>
        <v>236</v>
      </c>
      <c r="N256" s="4" t="str">
        <f>IF(L256&lt;=$P$3,VLOOKUP(L256,Cs!$CA$7:$CN$33000,3,FALSE),IF(L255=$P$3," ",""))</f>
        <v/>
      </c>
      <c r="O256" s="1" t="str">
        <f>IF(L256&lt;=$P$3,VLOOKUP(L256,Cs!$CA$7:$CN$33000,8,FALSE),"")</f>
        <v/>
      </c>
      <c r="R256" s="4" t="str">
        <f>IF(L256&lt;=$P$3,IF(VLOOKUP(L256,Cs!$CA$7:$CN$33000,10,FALSE)&lt;&gt;0,VLOOKUP(L256,Cs!$CA$7:$CN$33000,10,FALSE),""),"")</f>
        <v/>
      </c>
      <c r="S256" s="1" t="str">
        <f>IF(L256&lt;=$P$3,VLOOKUP(L256,Cs!$CA$7:$CN$33000,11,FALSE),"")</f>
        <v/>
      </c>
      <c r="T256" s="1" t="str">
        <f>IF(L256&lt;=$P$3,VLOOKUP(L256,Cs!$CA$7:$CN$33000,12,FALSE),"")</f>
        <v/>
      </c>
      <c r="U256" s="1" t="str">
        <f>IF(L256&lt;=$P$3,VLOOKUP(L256,Cs!$CA$7:$CN$33000,5,FALSE),"")</f>
        <v/>
      </c>
      <c r="V256" s="1" t="str">
        <f>IF(L256&lt;=$P$3,VLOOKUP(L256,Cs!$CA$7:$CN$33000,6,FALSE),"")</f>
        <v/>
      </c>
      <c r="W256" s="1" t="str">
        <f>IF(L256&lt;=$P$3,VLOOKUP(L256,Cs!$CA$7:$CN$33000,7,FALSE),"")</f>
        <v/>
      </c>
    </row>
    <row r="257" spans="1:69" x14ac:dyDescent="0.25">
      <c r="A257" s="1" t="str">
        <f t="shared" si="45"/>
        <v/>
      </c>
      <c r="B257" s="4" t="str">
        <f t="shared" si="46"/>
        <v/>
      </c>
      <c r="C257" s="1" t="str">
        <f>TRIM(IF(L257&lt;=$P$3,VLOOKUP(L257,Cs!$CA$7:$CN$33000,13,FALSE),""))</f>
        <v/>
      </c>
      <c r="D257" s="1" t="str">
        <f>TRIM(IF(L257&lt;=$P$3,VLOOKUP(L257,Cs!$CA$7:$CN$33000,14,FALSE),""))</f>
        <v/>
      </c>
      <c r="E257" s="1" t="str">
        <f t="shared" si="47"/>
        <v/>
      </c>
      <c r="F257" s="19" t="str">
        <f t="shared" si="48"/>
        <v/>
      </c>
      <c r="G257" s="19" t="str">
        <f t="shared" si="49"/>
        <v/>
      </c>
      <c r="H257" s="19" t="str">
        <f>IF(AND(N257&lt;&gt;N258,N257&lt;&gt;" "),SUM($F$225:F257)-SUM($G$225:G257),IF(L256=$P$3,H256,""))</f>
        <v/>
      </c>
      <c r="I257" s="13" t="str">
        <f t="shared" si="44"/>
        <v/>
      </c>
      <c r="L257" s="1">
        <f t="shared" si="50"/>
        <v>237</v>
      </c>
      <c r="N257" s="4" t="str">
        <f>IF(L257&lt;=$P$3,VLOOKUP(L257,Cs!$CA$7:$CN$33000,3,FALSE),IF(L256=$P$3," ",""))</f>
        <v/>
      </c>
      <c r="O257" s="1" t="str">
        <f>IF(L257&lt;=$P$3,VLOOKUP(L257,Cs!$CA$7:$CN$33000,8,FALSE),"")</f>
        <v/>
      </c>
      <c r="R257" s="4" t="str">
        <f>IF(L257&lt;=$P$3,IF(VLOOKUP(L257,Cs!$CA$7:$CN$33000,10,FALSE)&lt;&gt;0,VLOOKUP(L257,Cs!$CA$7:$CN$33000,10,FALSE),""),"")</f>
        <v/>
      </c>
      <c r="S257" s="1" t="str">
        <f>IF(L257&lt;=$P$3,VLOOKUP(L257,Cs!$CA$7:$CN$33000,11,FALSE),"")</f>
        <v/>
      </c>
      <c r="T257" s="1" t="str">
        <f>IF(L257&lt;=$P$3,VLOOKUP(L257,Cs!$CA$7:$CN$33000,12,FALSE),"")</f>
        <v/>
      </c>
      <c r="U257" s="1" t="str">
        <f>IF(L257&lt;=$P$3,VLOOKUP(L257,Cs!$CA$7:$CN$33000,5,FALSE),"")</f>
        <v/>
      </c>
      <c r="V257" s="1" t="str">
        <f>IF(L257&lt;=$P$3,VLOOKUP(L257,Cs!$CA$7:$CN$33000,6,FALSE),"")</f>
        <v/>
      </c>
      <c r="W257" s="1" t="str">
        <f>IF(L257&lt;=$P$3,VLOOKUP(L257,Cs!$CA$7:$CN$33000,7,FALSE),"")</f>
        <v/>
      </c>
    </row>
    <row r="258" spans="1:69" x14ac:dyDescent="0.25">
      <c r="A258" s="1" t="str">
        <f t="shared" si="45"/>
        <v/>
      </c>
      <c r="B258" s="4" t="str">
        <f t="shared" si="46"/>
        <v/>
      </c>
      <c r="C258" s="1" t="str">
        <f>TRIM(IF(L258&lt;=$P$3,VLOOKUP(L258,Cs!$CA$7:$CN$33000,13,FALSE),""))</f>
        <v/>
      </c>
      <c r="D258" s="1" t="str">
        <f>TRIM(IF(L258&lt;=$P$3,VLOOKUP(L258,Cs!$CA$7:$CN$33000,14,FALSE),""))</f>
        <v/>
      </c>
      <c r="E258" s="1" t="str">
        <f t="shared" si="47"/>
        <v/>
      </c>
      <c r="F258" s="19" t="str">
        <f t="shared" si="48"/>
        <v/>
      </c>
      <c r="G258" s="19" t="str">
        <f t="shared" si="49"/>
        <v/>
      </c>
      <c r="H258" s="19" t="str">
        <f>IF(AND(N258&lt;&gt;N259,N258&lt;&gt;" "),SUM($F$225:F258)-SUM($G$225:G258),IF(L257=$P$3,H257,""))</f>
        <v/>
      </c>
      <c r="I258" s="13" t="str">
        <f t="shared" si="44"/>
        <v/>
      </c>
      <c r="L258" s="1">
        <f t="shared" si="50"/>
        <v>238</v>
      </c>
      <c r="N258" s="4" t="str">
        <f>IF(L258&lt;=$P$3,VLOOKUP(L258,Cs!$CA$7:$CN$33000,3,FALSE),IF(L257=$P$3," ",""))</f>
        <v/>
      </c>
      <c r="O258" s="1" t="str">
        <f>IF(L258&lt;=$P$3,VLOOKUP(L258,Cs!$CA$7:$CN$33000,8,FALSE),"")</f>
        <v/>
      </c>
      <c r="R258" s="4" t="str">
        <f>IF(L258&lt;=$P$3,IF(VLOOKUP(L258,Cs!$CA$7:$CN$33000,10,FALSE)&lt;&gt;0,VLOOKUP(L258,Cs!$CA$7:$CN$33000,10,FALSE),""),"")</f>
        <v/>
      </c>
      <c r="S258" s="1" t="str">
        <f>IF(L258&lt;=$P$3,VLOOKUP(L258,Cs!$CA$7:$CN$33000,11,FALSE),"")</f>
        <v/>
      </c>
      <c r="T258" s="1" t="str">
        <f>IF(L258&lt;=$P$3,VLOOKUP(L258,Cs!$CA$7:$CN$33000,12,FALSE),"")</f>
        <v/>
      </c>
      <c r="U258" s="1" t="str">
        <f>IF(L258&lt;=$P$3,VLOOKUP(L258,Cs!$CA$7:$CN$33000,5,FALSE),"")</f>
        <v/>
      </c>
      <c r="V258" s="1" t="str">
        <f>IF(L258&lt;=$P$3,VLOOKUP(L258,Cs!$CA$7:$CN$33000,6,FALSE),"")</f>
        <v/>
      </c>
      <c r="W258" s="1" t="str">
        <f>IF(L258&lt;=$P$3,VLOOKUP(L258,Cs!$CA$7:$CN$33000,7,FALSE),"")</f>
        <v/>
      </c>
    </row>
    <row r="259" spans="1:69" x14ac:dyDescent="0.25">
      <c r="A259" s="1" t="str">
        <f t="shared" si="45"/>
        <v/>
      </c>
      <c r="B259" s="4" t="str">
        <f t="shared" si="46"/>
        <v/>
      </c>
      <c r="C259" s="1" t="str">
        <f>TRIM(IF(L259&lt;=$P$3,VLOOKUP(L259,Cs!$CA$7:$CN$33000,13,FALSE),""))</f>
        <v/>
      </c>
      <c r="D259" s="1" t="str">
        <f>TRIM(IF(L259&lt;=$P$3,VLOOKUP(L259,Cs!$CA$7:$CN$33000,14,FALSE),""))</f>
        <v/>
      </c>
      <c r="E259" s="1" t="str">
        <f t="shared" si="47"/>
        <v/>
      </c>
      <c r="F259" s="19" t="str">
        <f t="shared" si="48"/>
        <v/>
      </c>
      <c r="G259" s="19" t="str">
        <f t="shared" si="49"/>
        <v/>
      </c>
      <c r="H259" s="19" t="str">
        <f>IF(AND(N259&lt;&gt;N260,N259&lt;&gt;" "),SUM($F$225:F259)-SUM($G$225:G259),IF(L258=$P$3,H258,""))</f>
        <v/>
      </c>
      <c r="I259" s="13" t="str">
        <f t="shared" si="44"/>
        <v/>
      </c>
      <c r="L259" s="1">
        <f t="shared" si="50"/>
        <v>239</v>
      </c>
      <c r="N259" s="4" t="str">
        <f>IF(L259&lt;=$P$3,VLOOKUP(L259,Cs!$CA$7:$CN$33000,3,FALSE),IF(L258=$P$3," ",""))</f>
        <v/>
      </c>
      <c r="O259" s="1" t="str">
        <f>IF(L259&lt;=$P$3,VLOOKUP(L259,Cs!$CA$7:$CN$33000,8,FALSE),"")</f>
        <v/>
      </c>
      <c r="R259" s="4" t="str">
        <f>IF(L259&lt;=$P$3,IF(VLOOKUP(L259,Cs!$CA$7:$CN$33000,10,FALSE)&lt;&gt;0,VLOOKUP(L259,Cs!$CA$7:$CN$33000,10,FALSE),""),"")</f>
        <v/>
      </c>
      <c r="S259" s="1" t="str">
        <f>IF(L259&lt;=$P$3,VLOOKUP(L259,Cs!$CA$7:$CN$33000,11,FALSE),"")</f>
        <v/>
      </c>
      <c r="T259" s="1" t="str">
        <f>IF(L259&lt;=$P$3,VLOOKUP(L259,Cs!$CA$7:$CN$33000,12,FALSE),"")</f>
        <v/>
      </c>
      <c r="U259" s="1" t="str">
        <f>IF(L259&lt;=$P$3,VLOOKUP(L259,Cs!$CA$7:$CN$33000,5,FALSE),"")</f>
        <v/>
      </c>
      <c r="V259" s="1" t="str">
        <f>IF(L259&lt;=$P$3,VLOOKUP(L259,Cs!$CA$7:$CN$33000,6,FALSE),"")</f>
        <v/>
      </c>
      <c r="W259" s="1" t="str">
        <f>IF(L259&lt;=$P$3,VLOOKUP(L259,Cs!$CA$7:$CN$33000,7,FALSE),"")</f>
        <v/>
      </c>
    </row>
    <row r="260" spans="1:69" x14ac:dyDescent="0.25">
      <c r="A260" s="1" t="str">
        <f t="shared" si="45"/>
        <v/>
      </c>
      <c r="B260" s="4" t="str">
        <f t="shared" si="46"/>
        <v/>
      </c>
      <c r="C260" s="1" t="str">
        <f>TRIM(IF(L260&lt;=$P$3,VLOOKUP(L260,Cs!$CA$7:$CN$33000,13,FALSE),""))</f>
        <v/>
      </c>
      <c r="D260" s="1" t="str">
        <f>TRIM(IF(L260&lt;=$P$3,VLOOKUP(L260,Cs!$CA$7:$CN$33000,14,FALSE),""))</f>
        <v/>
      </c>
      <c r="E260" s="1" t="str">
        <f t="shared" si="47"/>
        <v/>
      </c>
      <c r="F260" s="19" t="str">
        <f t="shared" si="48"/>
        <v/>
      </c>
      <c r="G260" s="19" t="str">
        <f t="shared" si="49"/>
        <v/>
      </c>
      <c r="H260" s="19" t="str">
        <f>IF(AND(N260&lt;&gt;N261,N260&lt;&gt;" "),SUM($F$225:F260)-SUM($G$225:G260),IF(L259=$P$3,H259,""))</f>
        <v/>
      </c>
      <c r="I260" s="13" t="str">
        <f t="shared" si="44"/>
        <v/>
      </c>
      <c r="L260" s="1">
        <f t="shared" si="50"/>
        <v>240</v>
      </c>
      <c r="N260" s="4" t="str">
        <f>IF(L260&lt;=$P$3,VLOOKUP(L260,Cs!$CA$7:$CN$33000,3,FALSE),IF(L259=$P$3," ",""))</f>
        <v/>
      </c>
      <c r="O260" s="1" t="str">
        <f>IF(L260&lt;=$P$3,VLOOKUP(L260,Cs!$CA$7:$CN$33000,8,FALSE),"")</f>
        <v/>
      </c>
      <c r="R260" s="4" t="str">
        <f>IF(L260&lt;=$P$3,IF(VLOOKUP(L260,Cs!$CA$7:$CN$33000,10,FALSE)&lt;&gt;0,VLOOKUP(L260,Cs!$CA$7:$CN$33000,10,FALSE),""),"")</f>
        <v/>
      </c>
      <c r="S260" s="1" t="str">
        <f>IF(L260&lt;=$P$3,VLOOKUP(L260,Cs!$CA$7:$CN$33000,11,FALSE),"")</f>
        <v/>
      </c>
      <c r="T260" s="1" t="str">
        <f>IF(L260&lt;=$P$3,VLOOKUP(L260,Cs!$CA$7:$CN$33000,12,FALSE),"")</f>
        <v/>
      </c>
      <c r="U260" s="1" t="str">
        <f>IF(L260&lt;=$P$3,VLOOKUP(L260,Cs!$CA$7:$CN$33000,5,FALSE),"")</f>
        <v/>
      </c>
      <c r="V260" s="1" t="str">
        <f>IF(L260&lt;=$P$3,VLOOKUP(L260,Cs!$CA$7:$CN$33000,6,FALSE),"")</f>
        <v/>
      </c>
      <c r="W260" s="1" t="str">
        <f>IF(L260&lt;=$P$3,VLOOKUP(L260,Cs!$CA$7:$CN$33000,7,FALSE),"")</f>
        <v/>
      </c>
    </row>
    <row r="261" spans="1:69" x14ac:dyDescent="0.25">
      <c r="A261" s="1" t="str">
        <f t="shared" si="45"/>
        <v/>
      </c>
      <c r="B261" s="4" t="str">
        <f t="shared" si="46"/>
        <v/>
      </c>
      <c r="C261" s="1" t="str">
        <f>TRIM(IF(L261&lt;=$P$3,VLOOKUP(L261,Cs!$CA$7:$CN$33000,13,FALSE),""))</f>
        <v/>
      </c>
      <c r="D261" s="1" t="str">
        <f>TRIM(IF(L261&lt;=$P$3,VLOOKUP(L261,Cs!$CA$7:$CN$33000,14,FALSE),""))</f>
        <v/>
      </c>
      <c r="E261" s="1" t="str">
        <f t="shared" si="47"/>
        <v/>
      </c>
      <c r="F261" s="19" t="str">
        <f t="shared" si="48"/>
        <v/>
      </c>
      <c r="G261" s="19" t="str">
        <f t="shared" si="49"/>
        <v/>
      </c>
      <c r="H261" s="19" t="str">
        <f>IF(AND(N261&lt;&gt;N262,N261&lt;&gt;" "),SUM($F$225:F261)-SUM($G$225:G261),IF(L260=$P$3,H260,""))</f>
        <v/>
      </c>
      <c r="I261" s="13" t="str">
        <f t="shared" si="44"/>
        <v/>
      </c>
      <c r="L261" s="1">
        <f t="shared" si="50"/>
        <v>241</v>
      </c>
      <c r="N261" s="4" t="str">
        <f>IF(L261&lt;=$P$3,VLOOKUP(L261,Cs!$CA$7:$CN$33000,3,FALSE),IF(L260=$P$3," ",""))</f>
        <v/>
      </c>
      <c r="O261" s="1" t="str">
        <f>IF(L261&lt;=$P$3,VLOOKUP(L261,Cs!$CA$7:$CN$33000,8,FALSE),"")</f>
        <v/>
      </c>
      <c r="R261" s="4" t="str">
        <f>IF(L261&lt;=$P$3,IF(VLOOKUP(L261,Cs!$CA$7:$CN$33000,10,FALSE)&lt;&gt;0,VLOOKUP(L261,Cs!$CA$7:$CN$33000,10,FALSE),""),"")</f>
        <v/>
      </c>
      <c r="S261" s="1" t="str">
        <f>IF(L261&lt;=$P$3,VLOOKUP(L261,Cs!$CA$7:$CN$33000,11,FALSE),"")</f>
        <v/>
      </c>
      <c r="T261" s="1" t="str">
        <f>IF(L261&lt;=$P$3,VLOOKUP(L261,Cs!$CA$7:$CN$33000,12,FALSE),"")</f>
        <v/>
      </c>
      <c r="U261" s="1" t="str">
        <f>IF(L261&lt;=$P$3,VLOOKUP(L261,Cs!$CA$7:$CN$33000,5,FALSE),"")</f>
        <v/>
      </c>
      <c r="V261" s="1" t="str">
        <f>IF(L261&lt;=$P$3,VLOOKUP(L261,Cs!$CA$7:$CN$33000,6,FALSE),"")</f>
        <v/>
      </c>
      <c r="W261" s="1" t="str">
        <f>IF(L261&lt;=$P$3,VLOOKUP(L261,Cs!$CA$7:$CN$33000,7,FALSE),"")</f>
        <v/>
      </c>
    </row>
    <row r="262" spans="1:69" x14ac:dyDescent="0.25">
      <c r="A262" s="1" t="str">
        <f t="shared" si="45"/>
        <v/>
      </c>
      <c r="B262" s="4" t="str">
        <f t="shared" si="46"/>
        <v/>
      </c>
      <c r="C262" s="1" t="str">
        <f>TRIM(IF(L262&lt;=$P$3,VLOOKUP(L262,Cs!$CA$7:$CN$33000,13,FALSE),""))</f>
        <v/>
      </c>
      <c r="D262" s="1" t="str">
        <f>TRIM(IF(L262&lt;=$P$3,VLOOKUP(L262,Cs!$CA$7:$CN$33000,14,FALSE),""))</f>
        <v/>
      </c>
      <c r="E262" s="1" t="str">
        <f t="shared" si="47"/>
        <v/>
      </c>
      <c r="F262" s="19" t="str">
        <f t="shared" si="48"/>
        <v/>
      </c>
      <c r="G262" s="19" t="str">
        <f t="shared" si="49"/>
        <v/>
      </c>
      <c r="H262" s="19" t="str">
        <f>IF(AND(N262&lt;&gt;N263,N262&lt;&gt;" "),SUM($F$225:F262)-SUM($G$225:G262),IF(L261=$P$3,H261,""))</f>
        <v/>
      </c>
      <c r="I262" s="13" t="str">
        <f t="shared" si="44"/>
        <v/>
      </c>
      <c r="L262" s="1">
        <f t="shared" si="50"/>
        <v>242</v>
      </c>
      <c r="N262" s="4" t="str">
        <f>IF(L262&lt;=$P$3,VLOOKUP(L262,Cs!$CA$7:$CN$33000,3,FALSE),IF(L261=$P$3," ",""))</f>
        <v/>
      </c>
      <c r="O262" s="1" t="str">
        <f>IF(L262&lt;=$P$3,VLOOKUP(L262,Cs!$CA$7:$CN$33000,8,FALSE),"")</f>
        <v/>
      </c>
      <c r="R262" s="4" t="str">
        <f>IF(L262&lt;=$P$3,IF(VLOOKUP(L262,Cs!$CA$7:$CN$33000,10,FALSE)&lt;&gt;0,VLOOKUP(L262,Cs!$CA$7:$CN$33000,10,FALSE),""),"")</f>
        <v/>
      </c>
      <c r="S262" s="1" t="str">
        <f>IF(L262&lt;=$P$3,VLOOKUP(L262,Cs!$CA$7:$CN$33000,11,FALSE),"")</f>
        <v/>
      </c>
      <c r="T262" s="1" t="str">
        <f>IF(L262&lt;=$P$3,VLOOKUP(L262,Cs!$CA$7:$CN$33000,12,FALSE),"")</f>
        <v/>
      </c>
      <c r="U262" s="1" t="str">
        <f>IF(L262&lt;=$P$3,VLOOKUP(L262,Cs!$CA$7:$CN$33000,5,FALSE),"")</f>
        <v/>
      </c>
      <c r="V262" s="1" t="str">
        <f>IF(L262&lt;=$P$3,VLOOKUP(L262,Cs!$CA$7:$CN$33000,6,FALSE),"")</f>
        <v/>
      </c>
      <c r="W262" s="1" t="str">
        <f>IF(L262&lt;=$P$3,VLOOKUP(L262,Cs!$CA$7:$CN$33000,7,FALSE),"")</f>
        <v/>
      </c>
    </row>
    <row r="263" spans="1:69" x14ac:dyDescent="0.25">
      <c r="A263" s="1" t="str">
        <f t="shared" si="45"/>
        <v/>
      </c>
      <c r="B263" s="4" t="str">
        <f t="shared" si="46"/>
        <v/>
      </c>
      <c r="C263" s="1" t="str">
        <f>TRIM(IF(L263&lt;=$P$3,VLOOKUP(L263,Cs!$CA$7:$CN$33000,13,FALSE),""))</f>
        <v/>
      </c>
      <c r="D263" s="1" t="str">
        <f>TRIM(IF(L263&lt;=$P$3,VLOOKUP(L263,Cs!$CA$7:$CN$33000,14,FALSE),""))</f>
        <v/>
      </c>
      <c r="E263" s="1" t="str">
        <f t="shared" si="47"/>
        <v/>
      </c>
      <c r="F263" s="19" t="str">
        <f t="shared" si="48"/>
        <v/>
      </c>
      <c r="G263" s="19" t="str">
        <f t="shared" si="49"/>
        <v/>
      </c>
      <c r="H263" s="19" t="str">
        <f>IF(AND(N263&lt;&gt;N264,N263&lt;&gt;" "),SUM($F$225:F263)-SUM($G$225:G263),IF(L262=$P$3,H262,""))</f>
        <v/>
      </c>
      <c r="I263" s="13" t="str">
        <f t="shared" si="44"/>
        <v/>
      </c>
      <c r="L263" s="1">
        <f t="shared" si="50"/>
        <v>243</v>
      </c>
      <c r="N263" s="4" t="str">
        <f>IF(L263&lt;=$P$3,VLOOKUP(L263,Cs!$CA$7:$CN$33000,3,FALSE),IF(L262=$P$3," ",""))</f>
        <v/>
      </c>
      <c r="O263" s="1" t="str">
        <f>IF(L263&lt;=$P$3,VLOOKUP(L263,Cs!$CA$7:$CN$33000,8,FALSE),"")</f>
        <v/>
      </c>
      <c r="R263" s="4" t="str">
        <f>IF(L263&lt;=$P$3,IF(VLOOKUP(L263,Cs!$CA$7:$CN$33000,10,FALSE)&lt;&gt;0,VLOOKUP(L263,Cs!$CA$7:$CN$33000,10,FALSE),""),"")</f>
        <v/>
      </c>
      <c r="S263" s="1" t="str">
        <f>IF(L263&lt;=$P$3,VLOOKUP(L263,Cs!$CA$7:$CN$33000,11,FALSE),"")</f>
        <v/>
      </c>
      <c r="T263" s="1" t="str">
        <f>IF(L263&lt;=$P$3,VLOOKUP(L263,Cs!$CA$7:$CN$33000,12,FALSE),"")</f>
        <v/>
      </c>
      <c r="U263" s="1" t="str">
        <f>IF(L263&lt;=$P$3,VLOOKUP(L263,Cs!$CA$7:$CN$33000,5,FALSE),"")</f>
        <v/>
      </c>
      <c r="V263" s="1" t="str">
        <f>IF(L263&lt;=$P$3,VLOOKUP(L263,Cs!$CA$7:$CN$33000,6,FALSE),"")</f>
        <v/>
      </c>
      <c r="W263" s="1" t="str">
        <f>IF(L263&lt;=$P$3,VLOOKUP(L263,Cs!$CA$7:$CN$33000,7,FALSE),"")</f>
        <v/>
      </c>
    </row>
    <row r="264" spans="1:69" x14ac:dyDescent="0.25">
      <c r="A264" s="1" t="str">
        <f t="shared" si="45"/>
        <v/>
      </c>
      <c r="B264" s="4" t="str">
        <f t="shared" si="46"/>
        <v/>
      </c>
      <c r="C264" s="1" t="str">
        <f>TRIM(IF(L264&lt;=$P$3,VLOOKUP(L264,Cs!$CA$7:$CN$33000,13,FALSE),""))</f>
        <v/>
      </c>
      <c r="D264" s="1" t="str">
        <f>TRIM(IF(L264&lt;=$P$3,VLOOKUP(L264,Cs!$CA$7:$CN$33000,14,FALSE),""))</f>
        <v/>
      </c>
      <c r="E264" s="1" t="str">
        <f t="shared" si="47"/>
        <v/>
      </c>
      <c r="F264" s="19" t="str">
        <f t="shared" si="48"/>
        <v/>
      </c>
      <c r="G264" s="19" t="str">
        <f t="shared" si="49"/>
        <v/>
      </c>
      <c r="H264" s="19" t="str">
        <f>IF(AND(N264&lt;&gt;N265,N264&lt;&gt;" "),SUM($F$225:F264)-SUM($G$225:G264),IF(L263=$P$3,H263,""))</f>
        <v/>
      </c>
      <c r="I264" s="13" t="str">
        <f t="shared" si="44"/>
        <v/>
      </c>
      <c r="L264" s="1">
        <f t="shared" si="50"/>
        <v>244</v>
      </c>
      <c r="N264" s="4" t="str">
        <f>IF(L264&lt;=$P$3,VLOOKUP(L264,Cs!$CA$7:$CN$33000,3,FALSE),IF(L263=$P$3," ",""))</f>
        <v/>
      </c>
      <c r="O264" s="1" t="str">
        <f>IF(L264&lt;=$P$3,VLOOKUP(L264,Cs!$CA$7:$CN$33000,8,FALSE),"")</f>
        <v/>
      </c>
      <c r="R264" s="4" t="str">
        <f>IF(L264&lt;=$P$3,IF(VLOOKUP(L264,Cs!$CA$7:$CN$33000,10,FALSE)&lt;&gt;0,VLOOKUP(L264,Cs!$CA$7:$CN$33000,10,FALSE),""),"")</f>
        <v/>
      </c>
      <c r="S264" s="1" t="str">
        <f>IF(L264&lt;=$P$3,VLOOKUP(L264,Cs!$CA$7:$CN$33000,11,FALSE),"")</f>
        <v/>
      </c>
      <c r="T264" s="1" t="str">
        <f>IF(L264&lt;=$P$3,VLOOKUP(L264,Cs!$CA$7:$CN$33000,12,FALSE),"")</f>
        <v/>
      </c>
      <c r="U264" s="1" t="str">
        <f>IF(L264&lt;=$P$3,VLOOKUP(L264,Cs!$CA$7:$CN$33000,5,FALSE),"")</f>
        <v/>
      </c>
      <c r="V264" s="1" t="str">
        <f>IF(L264&lt;=$P$3,VLOOKUP(L264,Cs!$CA$7:$CN$33000,6,FALSE),"")</f>
        <v/>
      </c>
      <c r="W264" s="1" t="str">
        <f>IF(L264&lt;=$P$3,VLOOKUP(L264,Cs!$CA$7:$CN$33000,7,FALSE),"")</f>
        <v/>
      </c>
    </row>
    <row r="265" spans="1:69" x14ac:dyDescent="0.25">
      <c r="A265" s="1" t="str">
        <f t="shared" si="45"/>
        <v/>
      </c>
      <c r="B265" s="4" t="str">
        <f t="shared" si="46"/>
        <v/>
      </c>
      <c r="C265" s="1" t="str">
        <f>TRIM(IF(L265&lt;=$P$3,VLOOKUP(L265,Cs!$CA$7:$CN$33000,13,FALSE),""))</f>
        <v/>
      </c>
      <c r="D265" s="1" t="str">
        <f>TRIM(IF(L265&lt;=$P$3,VLOOKUP(L265,Cs!$CA$7:$CN$33000,14,FALSE),""))</f>
        <v/>
      </c>
      <c r="E265" s="1" t="str">
        <f t="shared" si="47"/>
        <v/>
      </c>
      <c r="F265" s="19" t="str">
        <f t="shared" si="48"/>
        <v/>
      </c>
      <c r="G265" s="19" t="str">
        <f t="shared" si="49"/>
        <v/>
      </c>
      <c r="H265" s="19" t="str">
        <f>IF(AND(N265&lt;&gt;N266,N265&lt;&gt;" "),SUM($F$225:F265)-SUM($G$225:G265),IF(L264=$P$3,H264,""))</f>
        <v/>
      </c>
      <c r="I265" s="13" t="str">
        <f t="shared" si="44"/>
        <v/>
      </c>
      <c r="L265" s="1">
        <f t="shared" si="50"/>
        <v>245</v>
      </c>
      <c r="N265" s="4" t="str">
        <f>IF(L265&lt;=$P$3,VLOOKUP(L265,Cs!$CA$7:$CN$33000,3,FALSE),IF(L264=$P$3," ",""))</f>
        <v/>
      </c>
      <c r="O265" s="1" t="str">
        <f>IF(L265&lt;=$P$3,VLOOKUP(L265,Cs!$CA$7:$CN$33000,8,FALSE),"")</f>
        <v/>
      </c>
      <c r="R265" s="4" t="str">
        <f>IF(L265&lt;=$P$3,IF(VLOOKUP(L265,Cs!$CA$7:$CN$33000,10,FALSE)&lt;&gt;0,VLOOKUP(L265,Cs!$CA$7:$CN$33000,10,FALSE),""),"")</f>
        <v/>
      </c>
      <c r="S265" s="1" t="str">
        <f>IF(L265&lt;=$P$3,VLOOKUP(L265,Cs!$CA$7:$CN$33000,11,FALSE),"")</f>
        <v/>
      </c>
      <c r="T265" s="1" t="str">
        <f>IF(L265&lt;=$P$3,VLOOKUP(L265,Cs!$CA$7:$CN$33000,12,FALSE),"")</f>
        <v/>
      </c>
      <c r="U265" s="1" t="str">
        <f>IF(L265&lt;=$P$3,VLOOKUP(L265,Cs!$CA$7:$CN$33000,5,FALSE),"")</f>
        <v/>
      </c>
      <c r="V265" s="1" t="str">
        <f>IF(L265&lt;=$P$3,VLOOKUP(L265,Cs!$CA$7:$CN$33000,6,FALSE),"")</f>
        <v/>
      </c>
      <c r="W265" s="1" t="str">
        <f>IF(L265&lt;=$P$3,VLOOKUP(L265,Cs!$CA$7:$CN$33000,7,FALSE),"")</f>
        <v/>
      </c>
    </row>
    <row r="266" spans="1:69" x14ac:dyDescent="0.25">
      <c r="B266" s="4"/>
      <c r="E266" s="1" t="str">
        <f>IF(L265&lt;$P$3,$O$5,IF(L265=$P$3,$N$5,""))</f>
        <v/>
      </c>
      <c r="F266" s="19" t="str">
        <f>IF(L265&lt;$P$3,SUM(F225:F265),IF(L265=$P$3,$R$6,""))</f>
        <v/>
      </c>
      <c r="G266" s="19" t="str">
        <f>IF(L265&lt;$P$3,SUM(G225:G265),IF(L265=$P$3,$S$6,""))</f>
        <v/>
      </c>
      <c r="H266" s="19" t="str">
        <f>IF(L265&lt;$P$3,SUM(F266,-G266),IF(L265=$P$3,H265,""))</f>
        <v/>
      </c>
      <c r="I266" s="13"/>
      <c r="L266" s="6">
        <f>IF(L265&lt;$P$3,L265,SUM(L265,1))</f>
        <v>246</v>
      </c>
      <c r="N266" s="4"/>
    </row>
    <row r="267" spans="1:69" ht="26.4" x14ac:dyDescent="0.25">
      <c r="F267" s="7"/>
      <c r="I267" s="31" t="str">
        <f>"pg. "&amp;K267</f>
        <v xml:space="preserve">pg. </v>
      </c>
      <c r="K267" s="1" t="str">
        <f>IF(L226&lt;=$P$3,SUM(K224,1),"")</f>
        <v/>
      </c>
      <c r="L267" s="1">
        <f>L266</f>
        <v>246</v>
      </c>
      <c r="BQ267" s="8" t="s">
        <v>152</v>
      </c>
    </row>
    <row r="268" spans="1:69" x14ac:dyDescent="0.25">
      <c r="E268" s="52" t="str">
        <f>IF(L268&lt;$P$3,$U$2,"")</f>
        <v/>
      </c>
      <c r="F268" s="19" t="str">
        <f>IF(L268&lt;$P$3,H266,"")</f>
        <v/>
      </c>
      <c r="G268" s="19"/>
      <c r="H268" s="19"/>
      <c r="L268" s="1">
        <f>L267</f>
        <v>246</v>
      </c>
      <c r="N268" s="4" t="s">
        <v>0</v>
      </c>
      <c r="O268" s="1" t="s">
        <v>146</v>
      </c>
      <c r="R268" s="1" t="s">
        <v>142</v>
      </c>
      <c r="S268" s="1" t="s">
        <v>143</v>
      </c>
      <c r="T268" s="1" t="s">
        <v>42</v>
      </c>
      <c r="U268" s="1" t="s">
        <v>43</v>
      </c>
      <c r="V268" s="1" t="s">
        <v>144</v>
      </c>
      <c r="W268" s="1" t="s">
        <v>145</v>
      </c>
    </row>
    <row r="269" spans="1:69" x14ac:dyDescent="0.25">
      <c r="A269" s="1" t="str">
        <f>IF(L269&lt;=$P$3,L269,"")</f>
        <v/>
      </c>
      <c r="B269" s="4" t="str">
        <f>IF(N268&lt;&gt;N269,N269,"")</f>
        <v/>
      </c>
      <c r="C269" s="1" t="str">
        <f>TRIM(IF(L269&lt;=$P$3,VLOOKUP(L269,Cs!$CA$7:$CN$33000,13,FALSE),""))</f>
        <v/>
      </c>
      <c r="D269" s="1" t="str">
        <f>TRIM(IF(L269&lt;=$P$3,VLOOKUP(L269,Cs!$CA$7:$CN$33000,14,FALSE),""))</f>
        <v/>
      </c>
      <c r="E269" s="1" t="str">
        <f>IF(L269&lt;=$P$3,TRIM(R269&amp;" "&amp;S269&amp;" "&amp;T269),IF(L268=$P$3,$N$5,""))</f>
        <v/>
      </c>
      <c r="F269" s="19" t="str">
        <f>IF(L269&lt;=$P$3,IF(U269&lt;&gt;0,U269,""),IF(L268=$P$3,$R$6,""))</f>
        <v/>
      </c>
      <c r="G269" s="19" t="str">
        <f>IF(L269&lt;=$P$3,IF(V269&lt;&gt;0,V269,""),IF(L268=$P$3,$S$6,""))</f>
        <v/>
      </c>
      <c r="H269" s="19" t="str">
        <f>IF(AND(N269&lt;&gt;N270,N269&lt;&gt;" "),SUM($F$268:F269)-SUM($G$268:G269),IF(L268=$P$3,H268,""))</f>
        <v/>
      </c>
      <c r="I269" s="13" t="str">
        <f t="shared" ref="I269:I308" si="51">IF($P$3&gt;=L269,VLOOKUP(W269,Csfi,2,FALSE),"")</f>
        <v/>
      </c>
      <c r="L269" s="1">
        <f>L268+1</f>
        <v>247</v>
      </c>
      <c r="N269" s="4" t="str">
        <f>IF(L269&lt;=$P$3,VLOOKUP(L269,Cs!$CA$7:$CN$33000,3,FALSE),IF(L268=$P$3," ",""))</f>
        <v/>
      </c>
      <c r="O269" s="1" t="str">
        <f>IF(L269&lt;=$P$3,VLOOKUP(L269,Cs!$CA$7:$CN$33000,8,FALSE),"")</f>
        <v/>
      </c>
      <c r="R269" s="4" t="str">
        <f>IF(L269&lt;=$P$3,IF(VLOOKUP(L269,Cs!$CA$7:$CN$33000,10,FALSE)&lt;&gt;0,VLOOKUP(L269,Cs!$CA$7:$CN$33000,10,FALSE),""),"")</f>
        <v/>
      </c>
      <c r="S269" s="1" t="str">
        <f>IF(L269&lt;=$P$3,VLOOKUP(L269,Cs!$CA$7:$CN$33000,11,FALSE),"")</f>
        <v/>
      </c>
      <c r="T269" s="1" t="str">
        <f>IF(L269&lt;=$P$3,VLOOKUP(L269,Cs!$CA$7:$CN$33000,12,FALSE),"")</f>
        <v/>
      </c>
      <c r="U269" s="1" t="str">
        <f>IF(L269&lt;=$P$3,VLOOKUP(L269,Cs!$CA$7:$CN$33000,5,FALSE),"")</f>
        <v/>
      </c>
      <c r="V269" s="1" t="str">
        <f>IF(L269&lt;=$P$3,VLOOKUP(L269,Cs!$CA$7:$CN$33000,6,FALSE),"")</f>
        <v/>
      </c>
      <c r="W269" s="1" t="str">
        <f>IF(L269&lt;=$P$3,VLOOKUP(L269,Cs!$CA$7:$CN$33000,7,FALSE),"")</f>
        <v/>
      </c>
    </row>
    <row r="270" spans="1:69" x14ac:dyDescent="0.25">
      <c r="A270" s="1" t="str">
        <f t="shared" ref="A270:A308" si="52">IF(L270&lt;=$P$3,L270,"")</f>
        <v/>
      </c>
      <c r="B270" s="4" t="str">
        <f t="shared" ref="B270:B308" si="53">IF(N269&lt;&gt;N270,N270,"")</f>
        <v/>
      </c>
      <c r="C270" s="1" t="str">
        <f>TRIM(IF(L270&lt;=$P$3,VLOOKUP(L270,Cs!$CA$7:$CN$33000,13,FALSE),""))</f>
        <v/>
      </c>
      <c r="D270" s="1" t="str">
        <f>TRIM(IF(L270&lt;=$P$3,VLOOKUP(L270,Cs!$CA$7:$CN$33000,14,FALSE),""))</f>
        <v/>
      </c>
      <c r="E270" s="1" t="str">
        <f t="shared" ref="E270:E308" si="54">IF(L270&lt;=$P$3,TRIM(R270&amp;" "&amp;S270&amp;" "&amp;T270),IF(L269=$P$3,$N$5,""))</f>
        <v/>
      </c>
      <c r="F270" s="19" t="str">
        <f t="shared" ref="F270:F308" si="55">IF(L270&lt;=$P$3,IF(U270&lt;&gt;0,U270,""),IF(L269=$P$3,$R$6,""))</f>
        <v/>
      </c>
      <c r="G270" s="19" t="str">
        <f t="shared" ref="G270:G308" si="56">IF(L270&lt;=$P$3,IF(V270&lt;&gt;0,V270,""),IF(L269=$P$3,$S$6,""))</f>
        <v/>
      </c>
      <c r="H270" s="19" t="str">
        <f>IF(AND(N270&lt;&gt;N271,N270&lt;&gt;" "),SUM($F$268:F270)-SUM($G$268:G270),IF(L269=$P$3,H269,""))</f>
        <v/>
      </c>
      <c r="I270" s="13" t="str">
        <f t="shared" si="51"/>
        <v/>
      </c>
      <c r="L270" s="1">
        <f t="shared" ref="L270:L308" si="57">L269+1</f>
        <v>248</v>
      </c>
      <c r="N270" s="4" t="str">
        <f>IF(L270&lt;=$P$3,VLOOKUP(L270,Cs!$CA$7:$CN$33000,3,FALSE),IF(L269=$P$3," ",""))</f>
        <v/>
      </c>
      <c r="O270" s="1" t="str">
        <f>IF(L270&lt;=$P$3,VLOOKUP(L270,Cs!$CA$7:$CN$33000,8,FALSE),"")</f>
        <v/>
      </c>
      <c r="R270" s="4" t="str">
        <f>IF(L270&lt;=$P$3,IF(VLOOKUP(L270,Cs!$CA$7:$CN$33000,10,FALSE)&lt;&gt;0,VLOOKUP(L270,Cs!$CA$7:$CN$33000,10,FALSE),""),"")</f>
        <v/>
      </c>
      <c r="S270" s="1" t="str">
        <f>IF(L270&lt;=$P$3,VLOOKUP(L270,Cs!$CA$7:$CN$33000,11,FALSE),"")</f>
        <v/>
      </c>
      <c r="T270" s="1" t="str">
        <f>IF(L270&lt;=$P$3,VLOOKUP(L270,Cs!$CA$7:$CN$33000,12,FALSE),"")</f>
        <v/>
      </c>
      <c r="U270" s="1" t="str">
        <f>IF(L270&lt;=$P$3,VLOOKUP(L270,Cs!$CA$7:$CN$33000,5,FALSE),"")</f>
        <v/>
      </c>
      <c r="V270" s="1" t="str">
        <f>IF(L270&lt;=$P$3,VLOOKUP(L270,Cs!$CA$7:$CN$33000,6,FALSE),"")</f>
        <v/>
      </c>
      <c r="W270" s="1" t="str">
        <f>IF(L270&lt;=$P$3,VLOOKUP(L270,Cs!$CA$7:$CN$33000,7,FALSE),"")</f>
        <v/>
      </c>
    </row>
    <row r="271" spans="1:69" x14ac:dyDescent="0.25">
      <c r="A271" s="1" t="str">
        <f t="shared" si="52"/>
        <v/>
      </c>
      <c r="B271" s="4" t="str">
        <f t="shared" si="53"/>
        <v/>
      </c>
      <c r="C271" s="1" t="str">
        <f>TRIM(IF(L271&lt;=$P$3,VLOOKUP(L271,Cs!$CA$7:$CN$33000,13,FALSE),""))</f>
        <v/>
      </c>
      <c r="D271" s="1" t="str">
        <f>TRIM(IF(L271&lt;=$P$3,VLOOKUP(L271,Cs!$CA$7:$CN$33000,14,FALSE),""))</f>
        <v/>
      </c>
      <c r="E271" s="1" t="str">
        <f t="shared" si="54"/>
        <v/>
      </c>
      <c r="F271" s="19" t="str">
        <f t="shared" si="55"/>
        <v/>
      </c>
      <c r="G271" s="19" t="str">
        <f t="shared" si="56"/>
        <v/>
      </c>
      <c r="H271" s="19" t="str">
        <f>IF(AND(N271&lt;&gt;N272,N271&lt;&gt;" "),SUM($F$268:F271)-SUM($G$268:G271),IF(L270=$P$3,H270,""))</f>
        <v/>
      </c>
      <c r="I271" s="13" t="str">
        <f t="shared" si="51"/>
        <v/>
      </c>
      <c r="L271" s="1">
        <f t="shared" si="57"/>
        <v>249</v>
      </c>
      <c r="N271" s="4" t="str">
        <f>IF(L271&lt;=$P$3,VLOOKUP(L271,Cs!$CA$7:$CN$33000,3,FALSE),IF(L270=$P$3," ",""))</f>
        <v/>
      </c>
      <c r="O271" s="1" t="str">
        <f>IF(L271&lt;=$P$3,VLOOKUP(L271,Cs!$CA$7:$CN$33000,8,FALSE),"")</f>
        <v/>
      </c>
      <c r="R271" s="4" t="str">
        <f>IF(L271&lt;=$P$3,IF(VLOOKUP(L271,Cs!$CA$7:$CN$33000,10,FALSE)&lt;&gt;0,VLOOKUP(L271,Cs!$CA$7:$CN$33000,10,FALSE),""),"")</f>
        <v/>
      </c>
      <c r="S271" s="1" t="str">
        <f>IF(L271&lt;=$P$3,VLOOKUP(L271,Cs!$CA$7:$CN$33000,11,FALSE),"")</f>
        <v/>
      </c>
      <c r="T271" s="1" t="str">
        <f>IF(L271&lt;=$P$3,VLOOKUP(L271,Cs!$CA$7:$CN$33000,12,FALSE),"")</f>
        <v/>
      </c>
      <c r="U271" s="1" t="str">
        <f>IF(L271&lt;=$P$3,VLOOKUP(L271,Cs!$CA$7:$CN$33000,5,FALSE),"")</f>
        <v/>
      </c>
      <c r="V271" s="1" t="str">
        <f>IF(L271&lt;=$P$3,VLOOKUP(L271,Cs!$CA$7:$CN$33000,6,FALSE),"")</f>
        <v/>
      </c>
      <c r="W271" s="1" t="str">
        <f>IF(L271&lt;=$P$3,VLOOKUP(L271,Cs!$CA$7:$CN$33000,7,FALSE),"")</f>
        <v/>
      </c>
    </row>
    <row r="272" spans="1:69" x14ac:dyDescent="0.25">
      <c r="A272" s="1" t="str">
        <f t="shared" si="52"/>
        <v/>
      </c>
      <c r="B272" s="4" t="str">
        <f t="shared" si="53"/>
        <v/>
      </c>
      <c r="C272" s="1" t="str">
        <f>TRIM(IF(L272&lt;=$P$3,VLOOKUP(L272,Cs!$CA$7:$CN$33000,13,FALSE),""))</f>
        <v/>
      </c>
      <c r="D272" s="1" t="str">
        <f>TRIM(IF(L272&lt;=$P$3,VLOOKUP(L272,Cs!$CA$7:$CN$33000,14,FALSE),""))</f>
        <v/>
      </c>
      <c r="E272" s="1" t="str">
        <f t="shared" si="54"/>
        <v/>
      </c>
      <c r="F272" s="19" t="str">
        <f t="shared" si="55"/>
        <v/>
      </c>
      <c r="G272" s="19" t="str">
        <f t="shared" si="56"/>
        <v/>
      </c>
      <c r="H272" s="19" t="str">
        <f>IF(AND(N272&lt;&gt;N273,N272&lt;&gt;" "),SUM($F$268:F272)-SUM($G$268:G272),IF(L271=$P$3,H271,""))</f>
        <v/>
      </c>
      <c r="I272" s="13" t="str">
        <f t="shared" si="51"/>
        <v/>
      </c>
      <c r="L272" s="1">
        <f t="shared" si="57"/>
        <v>250</v>
      </c>
      <c r="N272" s="4" t="str">
        <f>IF(L272&lt;=$P$3,VLOOKUP(L272,Cs!$CA$7:$CN$33000,3,FALSE),IF(L271=$P$3," ",""))</f>
        <v/>
      </c>
      <c r="O272" s="1" t="str">
        <f>IF(L272&lt;=$P$3,VLOOKUP(L272,Cs!$CA$7:$CN$33000,8,FALSE),"")</f>
        <v/>
      </c>
      <c r="R272" s="4" t="str">
        <f>IF(L272&lt;=$P$3,IF(VLOOKUP(L272,Cs!$CA$7:$CN$33000,10,FALSE)&lt;&gt;0,VLOOKUP(L272,Cs!$CA$7:$CN$33000,10,FALSE),""),"")</f>
        <v/>
      </c>
      <c r="S272" s="1" t="str">
        <f>IF(L272&lt;=$P$3,VLOOKUP(L272,Cs!$CA$7:$CN$33000,11,FALSE),"")</f>
        <v/>
      </c>
      <c r="T272" s="1" t="str">
        <f>IF(L272&lt;=$P$3,VLOOKUP(L272,Cs!$CA$7:$CN$33000,12,FALSE),"")</f>
        <v/>
      </c>
      <c r="U272" s="1" t="str">
        <f>IF(L272&lt;=$P$3,VLOOKUP(L272,Cs!$CA$7:$CN$33000,5,FALSE),"")</f>
        <v/>
      </c>
      <c r="V272" s="1" t="str">
        <f>IF(L272&lt;=$P$3,VLOOKUP(L272,Cs!$CA$7:$CN$33000,6,FALSE),"")</f>
        <v/>
      </c>
      <c r="W272" s="1" t="str">
        <f>IF(L272&lt;=$P$3,VLOOKUP(L272,Cs!$CA$7:$CN$33000,7,FALSE),"")</f>
        <v/>
      </c>
    </row>
    <row r="273" spans="1:23" x14ac:dyDescent="0.25">
      <c r="A273" s="1" t="str">
        <f t="shared" si="52"/>
        <v/>
      </c>
      <c r="B273" s="4" t="str">
        <f t="shared" si="53"/>
        <v/>
      </c>
      <c r="C273" s="1" t="str">
        <f>TRIM(IF(L273&lt;=$P$3,VLOOKUP(L273,Cs!$CA$7:$CN$33000,13,FALSE),""))</f>
        <v/>
      </c>
      <c r="D273" s="1" t="str">
        <f>TRIM(IF(L273&lt;=$P$3,VLOOKUP(L273,Cs!$CA$7:$CN$33000,14,FALSE),""))</f>
        <v/>
      </c>
      <c r="E273" s="1" t="str">
        <f t="shared" si="54"/>
        <v/>
      </c>
      <c r="F273" s="19" t="str">
        <f t="shared" si="55"/>
        <v/>
      </c>
      <c r="G273" s="19" t="str">
        <f t="shared" si="56"/>
        <v/>
      </c>
      <c r="H273" s="19" t="str">
        <f>IF(AND(N273&lt;&gt;N274,N273&lt;&gt;" "),SUM($F$268:F273)-SUM($G$268:G273),IF(L272=$P$3,H272,""))</f>
        <v/>
      </c>
      <c r="I273" s="13" t="str">
        <f t="shared" si="51"/>
        <v/>
      </c>
      <c r="L273" s="1">
        <f t="shared" si="57"/>
        <v>251</v>
      </c>
      <c r="N273" s="4" t="str">
        <f>IF(L273&lt;=$P$3,VLOOKUP(L273,Cs!$CA$7:$CN$33000,3,FALSE),IF(L272=$P$3," ",""))</f>
        <v/>
      </c>
      <c r="O273" s="1" t="str">
        <f>IF(L273&lt;=$P$3,VLOOKUP(L273,Cs!$CA$7:$CN$33000,8,FALSE),"")</f>
        <v/>
      </c>
      <c r="R273" s="4" t="str">
        <f>IF(L273&lt;=$P$3,IF(VLOOKUP(L273,Cs!$CA$7:$CN$33000,10,FALSE)&lt;&gt;0,VLOOKUP(L273,Cs!$CA$7:$CN$33000,10,FALSE),""),"")</f>
        <v/>
      </c>
      <c r="S273" s="1" t="str">
        <f>IF(L273&lt;=$P$3,VLOOKUP(L273,Cs!$CA$7:$CN$33000,11,FALSE),"")</f>
        <v/>
      </c>
      <c r="T273" s="1" t="str">
        <f>IF(L273&lt;=$P$3,VLOOKUP(L273,Cs!$CA$7:$CN$33000,12,FALSE),"")</f>
        <v/>
      </c>
      <c r="U273" s="1" t="str">
        <f>IF(L273&lt;=$P$3,VLOOKUP(L273,Cs!$CA$7:$CN$33000,5,FALSE),"")</f>
        <v/>
      </c>
      <c r="V273" s="1" t="str">
        <f>IF(L273&lt;=$P$3,VLOOKUP(L273,Cs!$CA$7:$CN$33000,6,FALSE),"")</f>
        <v/>
      </c>
      <c r="W273" s="1" t="str">
        <f>IF(L273&lt;=$P$3,VLOOKUP(L273,Cs!$CA$7:$CN$33000,7,FALSE),"")</f>
        <v/>
      </c>
    </row>
    <row r="274" spans="1:23" x14ac:dyDescent="0.25">
      <c r="A274" s="1" t="str">
        <f t="shared" si="52"/>
        <v/>
      </c>
      <c r="B274" s="4" t="str">
        <f t="shared" si="53"/>
        <v/>
      </c>
      <c r="C274" s="1" t="str">
        <f>TRIM(IF(L274&lt;=$P$3,VLOOKUP(L274,Cs!$CA$7:$CN$33000,13,FALSE),""))</f>
        <v/>
      </c>
      <c r="D274" s="1" t="str">
        <f>TRIM(IF(L274&lt;=$P$3,VLOOKUP(L274,Cs!$CA$7:$CN$33000,14,FALSE),""))</f>
        <v/>
      </c>
      <c r="E274" s="1" t="str">
        <f t="shared" si="54"/>
        <v/>
      </c>
      <c r="F274" s="19" t="str">
        <f t="shared" si="55"/>
        <v/>
      </c>
      <c r="G274" s="19" t="str">
        <f t="shared" si="56"/>
        <v/>
      </c>
      <c r="H274" s="19" t="str">
        <f>IF(AND(N274&lt;&gt;N275,N274&lt;&gt;" "),SUM($F$268:F274)-SUM($G$268:G274),IF(L273=$P$3,H273,""))</f>
        <v/>
      </c>
      <c r="I274" s="13" t="str">
        <f t="shared" si="51"/>
        <v/>
      </c>
      <c r="L274" s="1">
        <f t="shared" si="57"/>
        <v>252</v>
      </c>
      <c r="N274" s="4" t="str">
        <f>IF(L274&lt;=$P$3,VLOOKUP(L274,Cs!$CA$7:$CN$33000,3,FALSE),IF(L273=$P$3," ",""))</f>
        <v/>
      </c>
      <c r="O274" s="1" t="str">
        <f>IF(L274&lt;=$P$3,VLOOKUP(L274,Cs!$CA$7:$CN$33000,8,FALSE),"")</f>
        <v/>
      </c>
      <c r="R274" s="4" t="str">
        <f>IF(L274&lt;=$P$3,IF(VLOOKUP(L274,Cs!$CA$7:$CN$33000,10,FALSE)&lt;&gt;0,VLOOKUP(L274,Cs!$CA$7:$CN$33000,10,FALSE),""),"")</f>
        <v/>
      </c>
      <c r="S274" s="1" t="str">
        <f>IF(L274&lt;=$P$3,VLOOKUP(L274,Cs!$CA$7:$CN$33000,11,FALSE),"")</f>
        <v/>
      </c>
      <c r="T274" s="1" t="str">
        <f>IF(L274&lt;=$P$3,VLOOKUP(L274,Cs!$CA$7:$CN$33000,12,FALSE),"")</f>
        <v/>
      </c>
      <c r="U274" s="1" t="str">
        <f>IF(L274&lt;=$P$3,VLOOKUP(L274,Cs!$CA$7:$CN$33000,5,FALSE),"")</f>
        <v/>
      </c>
      <c r="V274" s="1" t="str">
        <f>IF(L274&lt;=$P$3,VLOOKUP(L274,Cs!$CA$7:$CN$33000,6,FALSE),"")</f>
        <v/>
      </c>
      <c r="W274" s="1" t="str">
        <f>IF(L274&lt;=$P$3,VLOOKUP(L274,Cs!$CA$7:$CN$33000,7,FALSE),"")</f>
        <v/>
      </c>
    </row>
    <row r="275" spans="1:23" x14ac:dyDescent="0.25">
      <c r="A275" s="1" t="str">
        <f t="shared" si="52"/>
        <v/>
      </c>
      <c r="B275" s="4" t="str">
        <f t="shared" si="53"/>
        <v/>
      </c>
      <c r="C275" s="1" t="str">
        <f>TRIM(IF(L275&lt;=$P$3,VLOOKUP(L275,Cs!$CA$7:$CN$33000,13,FALSE),""))</f>
        <v/>
      </c>
      <c r="D275" s="1" t="str">
        <f>TRIM(IF(L275&lt;=$P$3,VLOOKUP(L275,Cs!$CA$7:$CN$33000,14,FALSE),""))</f>
        <v/>
      </c>
      <c r="E275" s="1" t="str">
        <f t="shared" si="54"/>
        <v/>
      </c>
      <c r="F275" s="19" t="str">
        <f t="shared" si="55"/>
        <v/>
      </c>
      <c r="G275" s="19" t="str">
        <f t="shared" si="56"/>
        <v/>
      </c>
      <c r="H275" s="19" t="str">
        <f>IF(AND(N275&lt;&gt;N276,N275&lt;&gt;" "),SUM($F$268:F275)-SUM($G$268:G275),IF(L274=$P$3,H274,""))</f>
        <v/>
      </c>
      <c r="I275" s="13" t="str">
        <f t="shared" si="51"/>
        <v/>
      </c>
      <c r="L275" s="1">
        <f t="shared" si="57"/>
        <v>253</v>
      </c>
      <c r="N275" s="4" t="str">
        <f>IF(L275&lt;=$P$3,VLOOKUP(L275,Cs!$CA$7:$CN$33000,3,FALSE),IF(L274=$P$3," ",""))</f>
        <v/>
      </c>
      <c r="O275" s="1" t="str">
        <f>IF(L275&lt;=$P$3,VLOOKUP(L275,Cs!$CA$7:$CN$33000,8,FALSE),"")</f>
        <v/>
      </c>
      <c r="R275" s="4" t="str">
        <f>IF(L275&lt;=$P$3,IF(VLOOKUP(L275,Cs!$CA$7:$CN$33000,10,FALSE)&lt;&gt;0,VLOOKUP(L275,Cs!$CA$7:$CN$33000,10,FALSE),""),"")</f>
        <v/>
      </c>
      <c r="S275" s="1" t="str">
        <f>IF(L275&lt;=$P$3,VLOOKUP(L275,Cs!$CA$7:$CN$33000,11,FALSE),"")</f>
        <v/>
      </c>
      <c r="T275" s="1" t="str">
        <f>IF(L275&lt;=$P$3,VLOOKUP(L275,Cs!$CA$7:$CN$33000,12,FALSE),"")</f>
        <v/>
      </c>
      <c r="U275" s="1" t="str">
        <f>IF(L275&lt;=$P$3,VLOOKUP(L275,Cs!$CA$7:$CN$33000,5,FALSE),"")</f>
        <v/>
      </c>
      <c r="V275" s="1" t="str">
        <f>IF(L275&lt;=$P$3,VLOOKUP(L275,Cs!$CA$7:$CN$33000,6,FALSE),"")</f>
        <v/>
      </c>
      <c r="W275" s="1" t="str">
        <f>IF(L275&lt;=$P$3,VLOOKUP(L275,Cs!$CA$7:$CN$33000,7,FALSE),"")</f>
        <v/>
      </c>
    </row>
    <row r="276" spans="1:23" x14ac:dyDescent="0.25">
      <c r="A276" s="1" t="str">
        <f t="shared" si="52"/>
        <v/>
      </c>
      <c r="B276" s="4" t="str">
        <f t="shared" si="53"/>
        <v/>
      </c>
      <c r="C276" s="1" t="str">
        <f>TRIM(IF(L276&lt;=$P$3,VLOOKUP(L276,Cs!$CA$7:$CN$33000,13,FALSE),""))</f>
        <v/>
      </c>
      <c r="D276" s="1" t="str">
        <f>TRIM(IF(L276&lt;=$P$3,VLOOKUP(L276,Cs!$CA$7:$CN$33000,14,FALSE),""))</f>
        <v/>
      </c>
      <c r="E276" s="1" t="str">
        <f t="shared" si="54"/>
        <v/>
      </c>
      <c r="F276" s="19" t="str">
        <f t="shared" si="55"/>
        <v/>
      </c>
      <c r="G276" s="19" t="str">
        <f t="shared" si="56"/>
        <v/>
      </c>
      <c r="H276" s="19" t="str">
        <f>IF(AND(N276&lt;&gt;N277,N276&lt;&gt;" "),SUM($F$268:F276)-SUM($G$268:G276),IF(L275=$P$3,H275,""))</f>
        <v/>
      </c>
      <c r="I276" s="13" t="str">
        <f t="shared" si="51"/>
        <v/>
      </c>
      <c r="L276" s="1">
        <f t="shared" si="57"/>
        <v>254</v>
      </c>
      <c r="N276" s="4" t="str">
        <f>IF(L276&lt;=$P$3,VLOOKUP(L276,Cs!$CA$7:$CN$33000,3,FALSE),IF(L275=$P$3," ",""))</f>
        <v/>
      </c>
      <c r="O276" s="1" t="str">
        <f>IF(L276&lt;=$P$3,VLOOKUP(L276,Cs!$CA$7:$CN$33000,8,FALSE),"")</f>
        <v/>
      </c>
      <c r="R276" s="4" t="str">
        <f>IF(L276&lt;=$P$3,IF(VLOOKUP(L276,Cs!$CA$7:$CN$33000,10,FALSE)&lt;&gt;0,VLOOKUP(L276,Cs!$CA$7:$CN$33000,10,FALSE),""),"")</f>
        <v/>
      </c>
      <c r="S276" s="1" t="str">
        <f>IF(L276&lt;=$P$3,VLOOKUP(L276,Cs!$CA$7:$CN$33000,11,FALSE),"")</f>
        <v/>
      </c>
      <c r="T276" s="1" t="str">
        <f>IF(L276&lt;=$P$3,VLOOKUP(L276,Cs!$CA$7:$CN$33000,12,FALSE),"")</f>
        <v/>
      </c>
      <c r="U276" s="1" t="str">
        <f>IF(L276&lt;=$P$3,VLOOKUP(L276,Cs!$CA$7:$CN$33000,5,FALSE),"")</f>
        <v/>
      </c>
      <c r="V276" s="1" t="str">
        <f>IF(L276&lt;=$P$3,VLOOKUP(L276,Cs!$CA$7:$CN$33000,6,FALSE),"")</f>
        <v/>
      </c>
      <c r="W276" s="1" t="str">
        <f>IF(L276&lt;=$P$3,VLOOKUP(L276,Cs!$CA$7:$CN$33000,7,FALSE),"")</f>
        <v/>
      </c>
    </row>
    <row r="277" spans="1:23" x14ac:dyDescent="0.25">
      <c r="A277" s="1" t="str">
        <f t="shared" si="52"/>
        <v/>
      </c>
      <c r="B277" s="4" t="str">
        <f t="shared" si="53"/>
        <v/>
      </c>
      <c r="C277" s="1" t="str">
        <f>TRIM(IF(L277&lt;=$P$3,VLOOKUP(L277,Cs!$CA$7:$CN$33000,13,FALSE),""))</f>
        <v/>
      </c>
      <c r="D277" s="1" t="str">
        <f>TRIM(IF(L277&lt;=$P$3,VLOOKUP(L277,Cs!$CA$7:$CN$33000,14,FALSE),""))</f>
        <v/>
      </c>
      <c r="E277" s="1" t="str">
        <f t="shared" si="54"/>
        <v/>
      </c>
      <c r="F277" s="19" t="str">
        <f t="shared" si="55"/>
        <v/>
      </c>
      <c r="G277" s="19" t="str">
        <f t="shared" si="56"/>
        <v/>
      </c>
      <c r="H277" s="19" t="str">
        <f>IF(AND(N277&lt;&gt;N278,N277&lt;&gt;" "),SUM($F$268:F277)-SUM($G$268:G277),IF(L276=$P$3,H276,""))</f>
        <v/>
      </c>
      <c r="I277" s="13" t="str">
        <f t="shared" si="51"/>
        <v/>
      </c>
      <c r="L277" s="1">
        <f t="shared" si="57"/>
        <v>255</v>
      </c>
      <c r="N277" s="4" t="str">
        <f>IF(L277&lt;=$P$3,VLOOKUP(L277,Cs!$CA$7:$CN$33000,3,FALSE),IF(L276=$P$3," ",""))</f>
        <v/>
      </c>
      <c r="O277" s="1" t="str">
        <f>IF(L277&lt;=$P$3,VLOOKUP(L277,Cs!$CA$7:$CN$33000,8,FALSE),"")</f>
        <v/>
      </c>
      <c r="R277" s="4" t="str">
        <f>IF(L277&lt;=$P$3,IF(VLOOKUP(L277,Cs!$CA$7:$CN$33000,10,FALSE)&lt;&gt;0,VLOOKUP(L277,Cs!$CA$7:$CN$33000,10,FALSE),""),"")</f>
        <v/>
      </c>
      <c r="S277" s="1" t="str">
        <f>IF(L277&lt;=$P$3,VLOOKUP(L277,Cs!$CA$7:$CN$33000,11,FALSE),"")</f>
        <v/>
      </c>
      <c r="T277" s="1" t="str">
        <f>IF(L277&lt;=$P$3,VLOOKUP(L277,Cs!$CA$7:$CN$33000,12,FALSE),"")</f>
        <v/>
      </c>
      <c r="U277" s="1" t="str">
        <f>IF(L277&lt;=$P$3,VLOOKUP(L277,Cs!$CA$7:$CN$33000,5,FALSE),"")</f>
        <v/>
      </c>
      <c r="V277" s="1" t="str">
        <f>IF(L277&lt;=$P$3,VLOOKUP(L277,Cs!$CA$7:$CN$33000,6,FALSE),"")</f>
        <v/>
      </c>
      <c r="W277" s="1" t="str">
        <f>IF(L277&lt;=$P$3,VLOOKUP(L277,Cs!$CA$7:$CN$33000,7,FALSE),"")</f>
        <v/>
      </c>
    </row>
    <row r="278" spans="1:23" x14ac:dyDescent="0.25">
      <c r="A278" s="1" t="str">
        <f t="shared" si="52"/>
        <v/>
      </c>
      <c r="B278" s="4" t="str">
        <f t="shared" si="53"/>
        <v/>
      </c>
      <c r="C278" s="1" t="str">
        <f>TRIM(IF(L278&lt;=$P$3,VLOOKUP(L278,Cs!$CA$7:$CN$33000,13,FALSE),""))</f>
        <v/>
      </c>
      <c r="D278" s="1" t="str">
        <f>TRIM(IF(L278&lt;=$P$3,VLOOKUP(L278,Cs!$CA$7:$CN$33000,14,FALSE),""))</f>
        <v/>
      </c>
      <c r="E278" s="1" t="str">
        <f t="shared" si="54"/>
        <v/>
      </c>
      <c r="F278" s="19" t="str">
        <f t="shared" si="55"/>
        <v/>
      </c>
      <c r="G278" s="19" t="str">
        <f t="shared" si="56"/>
        <v/>
      </c>
      <c r="H278" s="19" t="str">
        <f>IF(AND(N278&lt;&gt;N279,N278&lt;&gt;" "),SUM($F$268:F278)-SUM($G$268:G278),IF(L277=$P$3,H277,""))</f>
        <v/>
      </c>
      <c r="I278" s="13" t="str">
        <f t="shared" si="51"/>
        <v/>
      </c>
      <c r="L278" s="1">
        <f t="shared" si="57"/>
        <v>256</v>
      </c>
      <c r="N278" s="4" t="str">
        <f>IF(L278&lt;=$P$3,VLOOKUP(L278,Cs!$CA$7:$CN$33000,3,FALSE),IF(L277=$P$3," ",""))</f>
        <v/>
      </c>
      <c r="O278" s="1" t="str">
        <f>IF(L278&lt;=$P$3,VLOOKUP(L278,Cs!$CA$7:$CN$33000,8,FALSE),"")</f>
        <v/>
      </c>
      <c r="R278" s="4" t="str">
        <f>IF(L278&lt;=$P$3,IF(VLOOKUP(L278,Cs!$CA$7:$CN$33000,10,FALSE)&lt;&gt;0,VLOOKUP(L278,Cs!$CA$7:$CN$33000,10,FALSE),""),"")</f>
        <v/>
      </c>
      <c r="S278" s="1" t="str">
        <f>IF(L278&lt;=$P$3,VLOOKUP(L278,Cs!$CA$7:$CN$33000,11,FALSE),"")</f>
        <v/>
      </c>
      <c r="T278" s="1" t="str">
        <f>IF(L278&lt;=$P$3,VLOOKUP(L278,Cs!$CA$7:$CN$33000,12,FALSE),"")</f>
        <v/>
      </c>
      <c r="U278" s="1" t="str">
        <f>IF(L278&lt;=$P$3,VLOOKUP(L278,Cs!$CA$7:$CN$33000,5,FALSE),"")</f>
        <v/>
      </c>
      <c r="V278" s="1" t="str">
        <f>IF(L278&lt;=$P$3,VLOOKUP(L278,Cs!$CA$7:$CN$33000,6,FALSE),"")</f>
        <v/>
      </c>
      <c r="W278" s="1" t="str">
        <f>IF(L278&lt;=$P$3,VLOOKUP(L278,Cs!$CA$7:$CN$33000,7,FALSE),"")</f>
        <v/>
      </c>
    </row>
    <row r="279" spans="1:23" x14ac:dyDescent="0.25">
      <c r="A279" s="1" t="str">
        <f t="shared" si="52"/>
        <v/>
      </c>
      <c r="B279" s="4" t="str">
        <f t="shared" si="53"/>
        <v/>
      </c>
      <c r="C279" s="1" t="str">
        <f>TRIM(IF(L279&lt;=$P$3,VLOOKUP(L279,Cs!$CA$7:$CN$33000,13,FALSE),""))</f>
        <v/>
      </c>
      <c r="D279" s="1" t="str">
        <f>TRIM(IF(L279&lt;=$P$3,VLOOKUP(L279,Cs!$CA$7:$CN$33000,14,FALSE),""))</f>
        <v/>
      </c>
      <c r="E279" s="1" t="str">
        <f t="shared" si="54"/>
        <v/>
      </c>
      <c r="F279" s="19" t="str">
        <f t="shared" si="55"/>
        <v/>
      </c>
      <c r="G279" s="19" t="str">
        <f t="shared" si="56"/>
        <v/>
      </c>
      <c r="H279" s="19" t="str">
        <f>IF(AND(N279&lt;&gt;N280,N279&lt;&gt;" "),SUM($F$268:F279)-SUM($G$268:G279),IF(L278=$P$3,H278,""))</f>
        <v/>
      </c>
      <c r="I279" s="13" t="str">
        <f t="shared" si="51"/>
        <v/>
      </c>
      <c r="L279" s="1">
        <f t="shared" si="57"/>
        <v>257</v>
      </c>
      <c r="N279" s="4" t="str">
        <f>IF(L279&lt;=$P$3,VLOOKUP(L279,Cs!$CA$7:$CN$33000,3,FALSE),IF(L278=$P$3," ",""))</f>
        <v/>
      </c>
      <c r="O279" s="1" t="str">
        <f>IF(L279&lt;=$P$3,VLOOKUP(L279,Cs!$CA$7:$CN$33000,8,FALSE),"")</f>
        <v/>
      </c>
      <c r="R279" s="4" t="str">
        <f>IF(L279&lt;=$P$3,IF(VLOOKUP(L279,Cs!$CA$7:$CN$33000,10,FALSE)&lt;&gt;0,VLOOKUP(L279,Cs!$CA$7:$CN$33000,10,FALSE),""),"")</f>
        <v/>
      </c>
      <c r="S279" s="1" t="str">
        <f>IF(L279&lt;=$P$3,VLOOKUP(L279,Cs!$CA$7:$CN$33000,11,FALSE),"")</f>
        <v/>
      </c>
      <c r="T279" s="1" t="str">
        <f>IF(L279&lt;=$P$3,VLOOKUP(L279,Cs!$CA$7:$CN$33000,12,FALSE),"")</f>
        <v/>
      </c>
      <c r="U279" s="1" t="str">
        <f>IF(L279&lt;=$P$3,VLOOKUP(L279,Cs!$CA$7:$CN$33000,5,FALSE),"")</f>
        <v/>
      </c>
      <c r="V279" s="1" t="str">
        <f>IF(L279&lt;=$P$3,VLOOKUP(L279,Cs!$CA$7:$CN$33000,6,FALSE),"")</f>
        <v/>
      </c>
      <c r="W279" s="1" t="str">
        <f>IF(L279&lt;=$P$3,VLOOKUP(L279,Cs!$CA$7:$CN$33000,7,FALSE),"")</f>
        <v/>
      </c>
    </row>
    <row r="280" spans="1:23" x14ac:dyDescent="0.25">
      <c r="A280" s="1" t="str">
        <f t="shared" si="52"/>
        <v/>
      </c>
      <c r="B280" s="4" t="str">
        <f t="shared" si="53"/>
        <v/>
      </c>
      <c r="C280" s="1" t="str">
        <f>TRIM(IF(L280&lt;=$P$3,VLOOKUP(L280,Cs!$CA$7:$CN$33000,13,FALSE),""))</f>
        <v/>
      </c>
      <c r="D280" s="1" t="str">
        <f>TRIM(IF(L280&lt;=$P$3,VLOOKUP(L280,Cs!$CA$7:$CN$33000,14,FALSE),""))</f>
        <v/>
      </c>
      <c r="E280" s="1" t="str">
        <f t="shared" si="54"/>
        <v/>
      </c>
      <c r="F280" s="19" t="str">
        <f t="shared" si="55"/>
        <v/>
      </c>
      <c r="G280" s="19" t="str">
        <f t="shared" si="56"/>
        <v/>
      </c>
      <c r="H280" s="19" t="str">
        <f>IF(AND(N280&lt;&gt;N281,N280&lt;&gt;" "),SUM($F$268:F280)-SUM($G$268:G280),IF(L279=$P$3,H279,""))</f>
        <v/>
      </c>
      <c r="I280" s="13" t="str">
        <f t="shared" si="51"/>
        <v/>
      </c>
      <c r="L280" s="1">
        <f t="shared" si="57"/>
        <v>258</v>
      </c>
      <c r="N280" s="4" t="str">
        <f>IF(L280&lt;=$P$3,VLOOKUP(L280,Cs!$CA$7:$CN$33000,3,FALSE),IF(L279=$P$3," ",""))</f>
        <v/>
      </c>
      <c r="O280" s="1" t="str">
        <f>IF(L280&lt;=$P$3,VLOOKUP(L280,Cs!$CA$7:$CN$33000,8,FALSE),"")</f>
        <v/>
      </c>
      <c r="R280" s="4" t="str">
        <f>IF(L280&lt;=$P$3,IF(VLOOKUP(L280,Cs!$CA$7:$CN$33000,10,FALSE)&lt;&gt;0,VLOOKUP(L280,Cs!$CA$7:$CN$33000,10,FALSE),""),"")</f>
        <v/>
      </c>
      <c r="S280" s="1" t="str">
        <f>IF(L280&lt;=$P$3,VLOOKUP(L280,Cs!$CA$7:$CN$33000,11,FALSE),"")</f>
        <v/>
      </c>
      <c r="T280" s="1" t="str">
        <f>IF(L280&lt;=$P$3,VLOOKUP(L280,Cs!$CA$7:$CN$33000,12,FALSE),"")</f>
        <v/>
      </c>
      <c r="U280" s="1" t="str">
        <f>IF(L280&lt;=$P$3,VLOOKUP(L280,Cs!$CA$7:$CN$33000,5,FALSE),"")</f>
        <v/>
      </c>
      <c r="V280" s="1" t="str">
        <f>IF(L280&lt;=$P$3,VLOOKUP(L280,Cs!$CA$7:$CN$33000,6,FALSE),"")</f>
        <v/>
      </c>
      <c r="W280" s="1" t="str">
        <f>IF(L280&lt;=$P$3,VLOOKUP(L280,Cs!$CA$7:$CN$33000,7,FALSE),"")</f>
        <v/>
      </c>
    </row>
    <row r="281" spans="1:23" x14ac:dyDescent="0.25">
      <c r="A281" s="1" t="str">
        <f t="shared" si="52"/>
        <v/>
      </c>
      <c r="B281" s="4" t="str">
        <f t="shared" si="53"/>
        <v/>
      </c>
      <c r="C281" s="1" t="str">
        <f>TRIM(IF(L281&lt;=$P$3,VLOOKUP(L281,Cs!$CA$7:$CN$33000,13,FALSE),""))</f>
        <v/>
      </c>
      <c r="D281" s="1" t="str">
        <f>TRIM(IF(L281&lt;=$P$3,VLOOKUP(L281,Cs!$CA$7:$CN$33000,14,FALSE),""))</f>
        <v/>
      </c>
      <c r="E281" s="1" t="str">
        <f t="shared" si="54"/>
        <v/>
      </c>
      <c r="F281" s="19" t="str">
        <f t="shared" si="55"/>
        <v/>
      </c>
      <c r="G281" s="19" t="str">
        <f t="shared" si="56"/>
        <v/>
      </c>
      <c r="H281" s="19" t="str">
        <f>IF(AND(N281&lt;&gt;N282,N281&lt;&gt;" "),SUM($F$268:F281)-SUM($G$268:G281),IF(L280=$P$3,H280,""))</f>
        <v/>
      </c>
      <c r="I281" s="13" t="str">
        <f t="shared" si="51"/>
        <v/>
      </c>
      <c r="L281" s="1">
        <f t="shared" si="57"/>
        <v>259</v>
      </c>
      <c r="N281" s="4" t="str">
        <f>IF(L281&lt;=$P$3,VLOOKUP(L281,Cs!$CA$7:$CN$33000,3,FALSE),IF(L280=$P$3," ",""))</f>
        <v/>
      </c>
      <c r="O281" s="1" t="str">
        <f>IF(L281&lt;=$P$3,VLOOKUP(L281,Cs!$CA$7:$CN$33000,8,FALSE),"")</f>
        <v/>
      </c>
      <c r="R281" s="4" t="str">
        <f>IF(L281&lt;=$P$3,IF(VLOOKUP(L281,Cs!$CA$7:$CN$33000,10,FALSE)&lt;&gt;0,VLOOKUP(L281,Cs!$CA$7:$CN$33000,10,FALSE),""),"")</f>
        <v/>
      </c>
      <c r="S281" s="1" t="str">
        <f>IF(L281&lt;=$P$3,VLOOKUP(L281,Cs!$CA$7:$CN$33000,11,FALSE),"")</f>
        <v/>
      </c>
      <c r="T281" s="1" t="str">
        <f>IF(L281&lt;=$P$3,VLOOKUP(L281,Cs!$CA$7:$CN$33000,12,FALSE),"")</f>
        <v/>
      </c>
      <c r="U281" s="1" t="str">
        <f>IF(L281&lt;=$P$3,VLOOKUP(L281,Cs!$CA$7:$CN$33000,5,FALSE),"")</f>
        <v/>
      </c>
      <c r="V281" s="1" t="str">
        <f>IF(L281&lt;=$P$3,VLOOKUP(L281,Cs!$CA$7:$CN$33000,6,FALSE),"")</f>
        <v/>
      </c>
      <c r="W281" s="1" t="str">
        <f>IF(L281&lt;=$P$3,VLOOKUP(L281,Cs!$CA$7:$CN$33000,7,FALSE),"")</f>
        <v/>
      </c>
    </row>
    <row r="282" spans="1:23" x14ac:dyDescent="0.25">
      <c r="A282" s="1" t="str">
        <f t="shared" si="52"/>
        <v/>
      </c>
      <c r="B282" s="4" t="str">
        <f t="shared" si="53"/>
        <v/>
      </c>
      <c r="C282" s="1" t="str">
        <f>TRIM(IF(L282&lt;=$P$3,VLOOKUP(L282,Cs!$CA$7:$CN$33000,13,FALSE),""))</f>
        <v/>
      </c>
      <c r="D282" s="1" t="str">
        <f>TRIM(IF(L282&lt;=$P$3,VLOOKUP(L282,Cs!$CA$7:$CN$33000,14,FALSE),""))</f>
        <v/>
      </c>
      <c r="E282" s="1" t="str">
        <f t="shared" si="54"/>
        <v/>
      </c>
      <c r="F282" s="19" t="str">
        <f t="shared" si="55"/>
        <v/>
      </c>
      <c r="G282" s="19" t="str">
        <f t="shared" si="56"/>
        <v/>
      </c>
      <c r="H282" s="19" t="str">
        <f>IF(AND(N282&lt;&gt;N283,N282&lt;&gt;" "),SUM($F$268:F282)-SUM($G$268:G282),IF(L281=$P$3,H281,""))</f>
        <v/>
      </c>
      <c r="I282" s="13" t="str">
        <f t="shared" si="51"/>
        <v/>
      </c>
      <c r="L282" s="1">
        <f t="shared" si="57"/>
        <v>260</v>
      </c>
      <c r="N282" s="4" t="str">
        <f>IF(L282&lt;=$P$3,VLOOKUP(L282,Cs!$CA$7:$CN$33000,3,FALSE),IF(L281=$P$3," ",""))</f>
        <v/>
      </c>
      <c r="O282" s="1" t="str">
        <f>IF(L282&lt;=$P$3,VLOOKUP(L282,Cs!$CA$7:$CN$33000,8,FALSE),"")</f>
        <v/>
      </c>
      <c r="R282" s="4" t="str">
        <f>IF(L282&lt;=$P$3,IF(VLOOKUP(L282,Cs!$CA$7:$CN$33000,10,FALSE)&lt;&gt;0,VLOOKUP(L282,Cs!$CA$7:$CN$33000,10,FALSE),""),"")</f>
        <v/>
      </c>
      <c r="S282" s="1" t="str">
        <f>IF(L282&lt;=$P$3,VLOOKUP(L282,Cs!$CA$7:$CN$33000,11,FALSE),"")</f>
        <v/>
      </c>
      <c r="T282" s="1" t="str">
        <f>IF(L282&lt;=$P$3,VLOOKUP(L282,Cs!$CA$7:$CN$33000,12,FALSE),"")</f>
        <v/>
      </c>
      <c r="U282" s="1" t="str">
        <f>IF(L282&lt;=$P$3,VLOOKUP(L282,Cs!$CA$7:$CN$33000,5,FALSE),"")</f>
        <v/>
      </c>
      <c r="V282" s="1" t="str">
        <f>IF(L282&lt;=$P$3,VLOOKUP(L282,Cs!$CA$7:$CN$33000,6,FALSE),"")</f>
        <v/>
      </c>
      <c r="W282" s="1" t="str">
        <f>IF(L282&lt;=$P$3,VLOOKUP(L282,Cs!$CA$7:$CN$33000,7,FALSE),"")</f>
        <v/>
      </c>
    </row>
    <row r="283" spans="1:23" x14ac:dyDescent="0.25">
      <c r="A283" s="1" t="str">
        <f t="shared" si="52"/>
        <v/>
      </c>
      <c r="B283" s="4" t="str">
        <f t="shared" si="53"/>
        <v/>
      </c>
      <c r="C283" s="1" t="str">
        <f>TRIM(IF(L283&lt;=$P$3,VLOOKUP(L283,Cs!$CA$7:$CN$33000,13,FALSE),""))</f>
        <v/>
      </c>
      <c r="D283" s="1" t="str">
        <f>TRIM(IF(L283&lt;=$P$3,VLOOKUP(L283,Cs!$CA$7:$CN$33000,14,FALSE),""))</f>
        <v/>
      </c>
      <c r="E283" s="1" t="str">
        <f t="shared" si="54"/>
        <v/>
      </c>
      <c r="F283" s="19" t="str">
        <f t="shared" si="55"/>
        <v/>
      </c>
      <c r="G283" s="19" t="str">
        <f t="shared" si="56"/>
        <v/>
      </c>
      <c r="H283" s="19" t="str">
        <f>IF(AND(N283&lt;&gt;N284,N283&lt;&gt;" "),SUM($F$268:F283)-SUM($G$268:G283),IF(L282=$P$3,H282,""))</f>
        <v/>
      </c>
      <c r="I283" s="13" t="str">
        <f t="shared" si="51"/>
        <v/>
      </c>
      <c r="L283" s="1">
        <f t="shared" si="57"/>
        <v>261</v>
      </c>
      <c r="N283" s="4" t="str">
        <f>IF(L283&lt;=$P$3,VLOOKUP(L283,Cs!$CA$7:$CN$33000,3,FALSE),IF(L282=$P$3," ",""))</f>
        <v/>
      </c>
      <c r="O283" s="1" t="str">
        <f>IF(L283&lt;=$P$3,VLOOKUP(L283,Cs!$CA$7:$CN$33000,8,FALSE),"")</f>
        <v/>
      </c>
      <c r="R283" s="4" t="str">
        <f>IF(L283&lt;=$P$3,IF(VLOOKUP(L283,Cs!$CA$7:$CN$33000,10,FALSE)&lt;&gt;0,VLOOKUP(L283,Cs!$CA$7:$CN$33000,10,FALSE),""),"")</f>
        <v/>
      </c>
      <c r="S283" s="1" t="str">
        <f>IF(L283&lt;=$P$3,VLOOKUP(L283,Cs!$CA$7:$CN$33000,11,FALSE),"")</f>
        <v/>
      </c>
      <c r="T283" s="1" t="str">
        <f>IF(L283&lt;=$P$3,VLOOKUP(L283,Cs!$CA$7:$CN$33000,12,FALSE),"")</f>
        <v/>
      </c>
      <c r="U283" s="1" t="str">
        <f>IF(L283&lt;=$P$3,VLOOKUP(L283,Cs!$CA$7:$CN$33000,5,FALSE),"")</f>
        <v/>
      </c>
      <c r="V283" s="1" t="str">
        <f>IF(L283&lt;=$P$3,VLOOKUP(L283,Cs!$CA$7:$CN$33000,6,FALSE),"")</f>
        <v/>
      </c>
      <c r="W283" s="1" t="str">
        <f>IF(L283&lt;=$P$3,VLOOKUP(L283,Cs!$CA$7:$CN$33000,7,FALSE),"")</f>
        <v/>
      </c>
    </row>
    <row r="284" spans="1:23" x14ac:dyDescent="0.25">
      <c r="A284" s="1" t="str">
        <f t="shared" si="52"/>
        <v/>
      </c>
      <c r="B284" s="4" t="str">
        <f t="shared" si="53"/>
        <v/>
      </c>
      <c r="C284" s="1" t="str">
        <f>TRIM(IF(L284&lt;=$P$3,VLOOKUP(L284,Cs!$CA$7:$CN$33000,13,FALSE),""))</f>
        <v/>
      </c>
      <c r="D284" s="1" t="str">
        <f>TRIM(IF(L284&lt;=$P$3,VLOOKUP(L284,Cs!$CA$7:$CN$33000,14,FALSE),""))</f>
        <v/>
      </c>
      <c r="E284" s="1" t="str">
        <f t="shared" si="54"/>
        <v/>
      </c>
      <c r="F284" s="19" t="str">
        <f t="shared" si="55"/>
        <v/>
      </c>
      <c r="G284" s="19" t="str">
        <f t="shared" si="56"/>
        <v/>
      </c>
      <c r="H284" s="19" t="str">
        <f>IF(AND(N284&lt;&gt;N285,N284&lt;&gt;" "),SUM($F$268:F284)-SUM($G$268:G284),IF(L283=$P$3,H283,""))</f>
        <v/>
      </c>
      <c r="I284" s="13" t="str">
        <f t="shared" si="51"/>
        <v/>
      </c>
      <c r="L284" s="1">
        <f t="shared" si="57"/>
        <v>262</v>
      </c>
      <c r="N284" s="4" t="str">
        <f>IF(L284&lt;=$P$3,VLOOKUP(L284,Cs!$CA$7:$CN$33000,3,FALSE),IF(L283=$P$3," ",""))</f>
        <v/>
      </c>
      <c r="O284" s="1" t="str">
        <f>IF(L284&lt;=$P$3,VLOOKUP(L284,Cs!$CA$7:$CN$33000,8,FALSE),"")</f>
        <v/>
      </c>
      <c r="R284" s="4" t="str">
        <f>IF(L284&lt;=$P$3,IF(VLOOKUP(L284,Cs!$CA$7:$CN$33000,10,FALSE)&lt;&gt;0,VLOOKUP(L284,Cs!$CA$7:$CN$33000,10,FALSE),""),"")</f>
        <v/>
      </c>
      <c r="S284" s="1" t="str">
        <f>IF(L284&lt;=$P$3,VLOOKUP(L284,Cs!$CA$7:$CN$33000,11,FALSE),"")</f>
        <v/>
      </c>
      <c r="T284" s="1" t="str">
        <f>IF(L284&lt;=$P$3,VLOOKUP(L284,Cs!$CA$7:$CN$33000,12,FALSE),"")</f>
        <v/>
      </c>
      <c r="U284" s="1" t="str">
        <f>IF(L284&lt;=$P$3,VLOOKUP(L284,Cs!$CA$7:$CN$33000,5,FALSE),"")</f>
        <v/>
      </c>
      <c r="V284" s="1" t="str">
        <f>IF(L284&lt;=$P$3,VLOOKUP(L284,Cs!$CA$7:$CN$33000,6,FALSE),"")</f>
        <v/>
      </c>
      <c r="W284" s="1" t="str">
        <f>IF(L284&lt;=$P$3,VLOOKUP(L284,Cs!$CA$7:$CN$33000,7,FALSE),"")</f>
        <v/>
      </c>
    </row>
    <row r="285" spans="1:23" x14ac:dyDescent="0.25">
      <c r="A285" s="1" t="str">
        <f t="shared" si="52"/>
        <v/>
      </c>
      <c r="B285" s="4" t="str">
        <f t="shared" si="53"/>
        <v/>
      </c>
      <c r="C285" s="1" t="str">
        <f>TRIM(IF(L285&lt;=$P$3,VLOOKUP(L285,Cs!$CA$7:$CN$33000,13,FALSE),""))</f>
        <v/>
      </c>
      <c r="D285" s="1" t="str">
        <f>TRIM(IF(L285&lt;=$P$3,VLOOKUP(L285,Cs!$CA$7:$CN$33000,14,FALSE),""))</f>
        <v/>
      </c>
      <c r="E285" s="1" t="str">
        <f t="shared" si="54"/>
        <v/>
      </c>
      <c r="F285" s="19" t="str">
        <f t="shared" si="55"/>
        <v/>
      </c>
      <c r="G285" s="19" t="str">
        <f t="shared" si="56"/>
        <v/>
      </c>
      <c r="H285" s="19" t="str">
        <f>IF(AND(N285&lt;&gt;N286,N285&lt;&gt;" "),SUM($F$268:F285)-SUM($G$268:G285),IF(L284=$P$3,H284,""))</f>
        <v/>
      </c>
      <c r="I285" s="13" t="str">
        <f t="shared" si="51"/>
        <v/>
      </c>
      <c r="L285" s="1">
        <f t="shared" si="57"/>
        <v>263</v>
      </c>
      <c r="N285" s="4" t="str">
        <f>IF(L285&lt;=$P$3,VLOOKUP(L285,Cs!$CA$7:$CN$33000,3,FALSE),IF(L284=$P$3," ",""))</f>
        <v/>
      </c>
      <c r="O285" s="1" t="str">
        <f>IF(L285&lt;=$P$3,VLOOKUP(L285,Cs!$CA$7:$CN$33000,8,FALSE),"")</f>
        <v/>
      </c>
      <c r="R285" s="4" t="str">
        <f>IF(L285&lt;=$P$3,IF(VLOOKUP(L285,Cs!$CA$7:$CN$33000,10,FALSE)&lt;&gt;0,VLOOKUP(L285,Cs!$CA$7:$CN$33000,10,FALSE),""),"")</f>
        <v/>
      </c>
      <c r="S285" s="1" t="str">
        <f>IF(L285&lt;=$P$3,VLOOKUP(L285,Cs!$CA$7:$CN$33000,11,FALSE),"")</f>
        <v/>
      </c>
      <c r="T285" s="1" t="str">
        <f>IF(L285&lt;=$P$3,VLOOKUP(L285,Cs!$CA$7:$CN$33000,12,FALSE),"")</f>
        <v/>
      </c>
      <c r="U285" s="1" t="str">
        <f>IF(L285&lt;=$P$3,VLOOKUP(L285,Cs!$CA$7:$CN$33000,5,FALSE),"")</f>
        <v/>
      </c>
      <c r="V285" s="1" t="str">
        <f>IF(L285&lt;=$P$3,VLOOKUP(L285,Cs!$CA$7:$CN$33000,6,FALSE),"")</f>
        <v/>
      </c>
      <c r="W285" s="1" t="str">
        <f>IF(L285&lt;=$P$3,VLOOKUP(L285,Cs!$CA$7:$CN$33000,7,FALSE),"")</f>
        <v/>
      </c>
    </row>
    <row r="286" spans="1:23" x14ac:dyDescent="0.25">
      <c r="A286" s="1" t="str">
        <f t="shared" si="52"/>
        <v/>
      </c>
      <c r="B286" s="4" t="str">
        <f t="shared" si="53"/>
        <v/>
      </c>
      <c r="C286" s="1" t="str">
        <f>TRIM(IF(L286&lt;=$P$3,VLOOKUP(L286,Cs!$CA$7:$CN$33000,13,FALSE),""))</f>
        <v/>
      </c>
      <c r="D286" s="1" t="str">
        <f>TRIM(IF(L286&lt;=$P$3,VLOOKUP(L286,Cs!$CA$7:$CN$33000,14,FALSE),""))</f>
        <v/>
      </c>
      <c r="E286" s="1" t="str">
        <f t="shared" si="54"/>
        <v/>
      </c>
      <c r="F286" s="19" t="str">
        <f t="shared" si="55"/>
        <v/>
      </c>
      <c r="G286" s="19" t="str">
        <f t="shared" si="56"/>
        <v/>
      </c>
      <c r="H286" s="19" t="str">
        <f>IF(AND(N286&lt;&gt;N287,N286&lt;&gt;" "),SUM($F$268:F286)-SUM($G$268:G286),IF(L285=$P$3,H285,""))</f>
        <v/>
      </c>
      <c r="I286" s="13" t="str">
        <f t="shared" si="51"/>
        <v/>
      </c>
      <c r="L286" s="1">
        <f t="shared" si="57"/>
        <v>264</v>
      </c>
      <c r="N286" s="4" t="str">
        <f>IF(L286&lt;=$P$3,VLOOKUP(L286,Cs!$CA$7:$CN$33000,3,FALSE),IF(L285=$P$3," ",""))</f>
        <v/>
      </c>
      <c r="O286" s="1" t="str">
        <f>IF(L286&lt;=$P$3,VLOOKUP(L286,Cs!$CA$7:$CN$33000,8,FALSE),"")</f>
        <v/>
      </c>
      <c r="R286" s="4" t="str">
        <f>IF(L286&lt;=$P$3,IF(VLOOKUP(L286,Cs!$CA$7:$CN$33000,10,FALSE)&lt;&gt;0,VLOOKUP(L286,Cs!$CA$7:$CN$33000,10,FALSE),""),"")</f>
        <v/>
      </c>
      <c r="S286" s="1" t="str">
        <f>IF(L286&lt;=$P$3,VLOOKUP(L286,Cs!$CA$7:$CN$33000,11,FALSE),"")</f>
        <v/>
      </c>
      <c r="T286" s="1" t="str">
        <f>IF(L286&lt;=$P$3,VLOOKUP(L286,Cs!$CA$7:$CN$33000,12,FALSE),"")</f>
        <v/>
      </c>
      <c r="U286" s="1" t="str">
        <f>IF(L286&lt;=$P$3,VLOOKUP(L286,Cs!$CA$7:$CN$33000,5,FALSE),"")</f>
        <v/>
      </c>
      <c r="V286" s="1" t="str">
        <f>IF(L286&lt;=$P$3,VLOOKUP(L286,Cs!$CA$7:$CN$33000,6,FALSE),"")</f>
        <v/>
      </c>
      <c r="W286" s="1" t="str">
        <f>IF(L286&lt;=$P$3,VLOOKUP(L286,Cs!$CA$7:$CN$33000,7,FALSE),"")</f>
        <v/>
      </c>
    </row>
    <row r="287" spans="1:23" x14ac:dyDescent="0.25">
      <c r="A287" s="1" t="str">
        <f t="shared" si="52"/>
        <v/>
      </c>
      <c r="B287" s="4" t="str">
        <f t="shared" si="53"/>
        <v/>
      </c>
      <c r="C287" s="1" t="str">
        <f>TRIM(IF(L287&lt;=$P$3,VLOOKUP(L287,Cs!$CA$7:$CN$33000,13,FALSE),""))</f>
        <v/>
      </c>
      <c r="D287" s="1" t="str">
        <f>TRIM(IF(L287&lt;=$P$3,VLOOKUP(L287,Cs!$CA$7:$CN$33000,14,FALSE),""))</f>
        <v/>
      </c>
      <c r="E287" s="1" t="str">
        <f t="shared" si="54"/>
        <v/>
      </c>
      <c r="F287" s="19" t="str">
        <f t="shared" si="55"/>
        <v/>
      </c>
      <c r="G287" s="19" t="str">
        <f t="shared" si="56"/>
        <v/>
      </c>
      <c r="H287" s="19" t="str">
        <f>IF(AND(N287&lt;&gt;N288,N287&lt;&gt;" "),SUM($F$268:F287)-SUM($G$268:G287),IF(L286=$P$3,H286,""))</f>
        <v/>
      </c>
      <c r="I287" s="13" t="str">
        <f t="shared" si="51"/>
        <v/>
      </c>
      <c r="L287" s="1">
        <f t="shared" si="57"/>
        <v>265</v>
      </c>
      <c r="N287" s="4" t="str">
        <f>IF(L287&lt;=$P$3,VLOOKUP(L287,Cs!$CA$7:$CN$33000,3,FALSE),IF(L286=$P$3," ",""))</f>
        <v/>
      </c>
      <c r="O287" s="1" t="str">
        <f>IF(L287&lt;=$P$3,VLOOKUP(L287,Cs!$CA$7:$CN$33000,8,FALSE),"")</f>
        <v/>
      </c>
      <c r="R287" s="4" t="str">
        <f>IF(L287&lt;=$P$3,IF(VLOOKUP(L287,Cs!$CA$7:$CN$33000,10,FALSE)&lt;&gt;0,VLOOKUP(L287,Cs!$CA$7:$CN$33000,10,FALSE),""),"")</f>
        <v/>
      </c>
      <c r="S287" s="1" t="str">
        <f>IF(L287&lt;=$P$3,VLOOKUP(L287,Cs!$CA$7:$CN$33000,11,FALSE),"")</f>
        <v/>
      </c>
      <c r="T287" s="1" t="str">
        <f>IF(L287&lt;=$P$3,VLOOKUP(L287,Cs!$CA$7:$CN$33000,12,FALSE),"")</f>
        <v/>
      </c>
      <c r="U287" s="1" t="str">
        <f>IF(L287&lt;=$P$3,VLOOKUP(L287,Cs!$CA$7:$CN$33000,5,FALSE),"")</f>
        <v/>
      </c>
      <c r="V287" s="1" t="str">
        <f>IF(L287&lt;=$P$3,VLOOKUP(L287,Cs!$CA$7:$CN$33000,6,FALSE),"")</f>
        <v/>
      </c>
      <c r="W287" s="1" t="str">
        <f>IF(L287&lt;=$P$3,VLOOKUP(L287,Cs!$CA$7:$CN$33000,7,FALSE),"")</f>
        <v/>
      </c>
    </row>
    <row r="288" spans="1:23" x14ac:dyDescent="0.25">
      <c r="A288" s="1" t="str">
        <f t="shared" si="52"/>
        <v/>
      </c>
      <c r="B288" s="4" t="str">
        <f t="shared" si="53"/>
        <v/>
      </c>
      <c r="C288" s="1" t="str">
        <f>TRIM(IF(L288&lt;=$P$3,VLOOKUP(L288,Cs!$CA$7:$CN$33000,13,FALSE),""))</f>
        <v/>
      </c>
      <c r="D288" s="1" t="str">
        <f>TRIM(IF(L288&lt;=$P$3,VLOOKUP(L288,Cs!$CA$7:$CN$33000,14,FALSE),""))</f>
        <v/>
      </c>
      <c r="E288" s="1" t="str">
        <f t="shared" si="54"/>
        <v/>
      </c>
      <c r="F288" s="19" t="str">
        <f t="shared" si="55"/>
        <v/>
      </c>
      <c r="G288" s="19" t="str">
        <f t="shared" si="56"/>
        <v/>
      </c>
      <c r="H288" s="19" t="str">
        <f>IF(AND(N288&lt;&gt;N289,N288&lt;&gt;" "),SUM($F$268:F288)-SUM($G$268:G288),IF(L287=$P$3,H287,""))</f>
        <v/>
      </c>
      <c r="I288" s="13" t="str">
        <f t="shared" si="51"/>
        <v/>
      </c>
      <c r="L288" s="1">
        <f t="shared" si="57"/>
        <v>266</v>
      </c>
      <c r="N288" s="4" t="str">
        <f>IF(L288&lt;=$P$3,VLOOKUP(L288,Cs!$CA$7:$CN$33000,3,FALSE),IF(L287=$P$3," ",""))</f>
        <v/>
      </c>
      <c r="O288" s="1" t="str">
        <f>IF(L288&lt;=$P$3,VLOOKUP(L288,Cs!$CA$7:$CN$33000,8,FALSE),"")</f>
        <v/>
      </c>
      <c r="R288" s="4" t="str">
        <f>IF(L288&lt;=$P$3,IF(VLOOKUP(L288,Cs!$CA$7:$CN$33000,10,FALSE)&lt;&gt;0,VLOOKUP(L288,Cs!$CA$7:$CN$33000,10,FALSE),""),"")</f>
        <v/>
      </c>
      <c r="S288" s="1" t="str">
        <f>IF(L288&lt;=$P$3,VLOOKUP(L288,Cs!$CA$7:$CN$33000,11,FALSE),"")</f>
        <v/>
      </c>
      <c r="T288" s="1" t="str">
        <f>IF(L288&lt;=$P$3,VLOOKUP(L288,Cs!$CA$7:$CN$33000,12,FALSE),"")</f>
        <v/>
      </c>
      <c r="U288" s="1" t="str">
        <f>IF(L288&lt;=$P$3,VLOOKUP(L288,Cs!$CA$7:$CN$33000,5,FALSE),"")</f>
        <v/>
      </c>
      <c r="V288" s="1" t="str">
        <f>IF(L288&lt;=$P$3,VLOOKUP(L288,Cs!$CA$7:$CN$33000,6,FALSE),"")</f>
        <v/>
      </c>
      <c r="W288" s="1" t="str">
        <f>IF(L288&lt;=$P$3,VLOOKUP(L288,Cs!$CA$7:$CN$33000,7,FALSE),"")</f>
        <v/>
      </c>
    </row>
    <row r="289" spans="1:23" x14ac:dyDescent="0.25">
      <c r="A289" s="1" t="str">
        <f t="shared" si="52"/>
        <v/>
      </c>
      <c r="B289" s="4" t="str">
        <f t="shared" si="53"/>
        <v/>
      </c>
      <c r="C289" s="1" t="str">
        <f>TRIM(IF(L289&lt;=$P$3,VLOOKUP(L289,Cs!$CA$7:$CN$33000,13,FALSE),""))</f>
        <v/>
      </c>
      <c r="D289" s="1" t="str">
        <f>TRIM(IF(L289&lt;=$P$3,VLOOKUP(L289,Cs!$CA$7:$CN$33000,14,FALSE),""))</f>
        <v/>
      </c>
      <c r="E289" s="1" t="str">
        <f t="shared" si="54"/>
        <v/>
      </c>
      <c r="F289" s="19" t="str">
        <f t="shared" si="55"/>
        <v/>
      </c>
      <c r="G289" s="19" t="str">
        <f t="shared" si="56"/>
        <v/>
      </c>
      <c r="H289" s="19" t="str">
        <f>IF(AND(N289&lt;&gt;N290,N289&lt;&gt;" "),SUM($F$268:F289)-SUM($G$268:G289),IF(L288=$P$3,H288,""))</f>
        <v/>
      </c>
      <c r="I289" s="13" t="str">
        <f t="shared" si="51"/>
        <v/>
      </c>
      <c r="L289" s="1">
        <f t="shared" si="57"/>
        <v>267</v>
      </c>
      <c r="N289" s="4" t="str">
        <f>IF(L289&lt;=$P$3,VLOOKUP(L289,Cs!$CA$7:$CN$33000,3,FALSE),IF(L288=$P$3," ",""))</f>
        <v/>
      </c>
      <c r="O289" s="1" t="str">
        <f>IF(L289&lt;=$P$3,VLOOKUP(L289,Cs!$CA$7:$CN$33000,8,FALSE),"")</f>
        <v/>
      </c>
      <c r="R289" s="4" t="str">
        <f>IF(L289&lt;=$P$3,IF(VLOOKUP(L289,Cs!$CA$7:$CN$33000,10,FALSE)&lt;&gt;0,VLOOKUP(L289,Cs!$CA$7:$CN$33000,10,FALSE),""),"")</f>
        <v/>
      </c>
      <c r="S289" s="1" t="str">
        <f>IF(L289&lt;=$P$3,VLOOKUP(L289,Cs!$CA$7:$CN$33000,11,FALSE),"")</f>
        <v/>
      </c>
      <c r="T289" s="1" t="str">
        <f>IF(L289&lt;=$P$3,VLOOKUP(L289,Cs!$CA$7:$CN$33000,12,FALSE),"")</f>
        <v/>
      </c>
      <c r="U289" s="1" t="str">
        <f>IF(L289&lt;=$P$3,VLOOKUP(L289,Cs!$CA$7:$CN$33000,5,FALSE),"")</f>
        <v/>
      </c>
      <c r="V289" s="1" t="str">
        <f>IF(L289&lt;=$P$3,VLOOKUP(L289,Cs!$CA$7:$CN$33000,6,FALSE),"")</f>
        <v/>
      </c>
      <c r="W289" s="1" t="str">
        <f>IF(L289&lt;=$P$3,VLOOKUP(L289,Cs!$CA$7:$CN$33000,7,FALSE),"")</f>
        <v/>
      </c>
    </row>
    <row r="290" spans="1:23" x14ac:dyDescent="0.25">
      <c r="A290" s="1" t="str">
        <f t="shared" si="52"/>
        <v/>
      </c>
      <c r="B290" s="4" t="str">
        <f t="shared" si="53"/>
        <v/>
      </c>
      <c r="C290" s="1" t="str">
        <f>TRIM(IF(L290&lt;=$P$3,VLOOKUP(L290,Cs!$CA$7:$CN$33000,13,FALSE),""))</f>
        <v/>
      </c>
      <c r="D290" s="1" t="str">
        <f>TRIM(IF(L290&lt;=$P$3,VLOOKUP(L290,Cs!$CA$7:$CN$33000,14,FALSE),""))</f>
        <v/>
      </c>
      <c r="E290" s="1" t="str">
        <f t="shared" si="54"/>
        <v/>
      </c>
      <c r="F290" s="19" t="str">
        <f t="shared" si="55"/>
        <v/>
      </c>
      <c r="G290" s="19" t="str">
        <f t="shared" si="56"/>
        <v/>
      </c>
      <c r="H290" s="19" t="str">
        <f>IF(AND(N290&lt;&gt;N291,N290&lt;&gt;" "),SUM($F$268:F290)-SUM($G$268:G290),IF(L289=$P$3,H289,""))</f>
        <v/>
      </c>
      <c r="I290" s="13" t="str">
        <f t="shared" si="51"/>
        <v/>
      </c>
      <c r="L290" s="1">
        <f t="shared" si="57"/>
        <v>268</v>
      </c>
      <c r="N290" s="4" t="str">
        <f>IF(L290&lt;=$P$3,VLOOKUP(L290,Cs!$CA$7:$CN$33000,3,FALSE),IF(L289=$P$3," ",""))</f>
        <v/>
      </c>
      <c r="O290" s="1" t="str">
        <f>IF(L290&lt;=$P$3,VLOOKUP(L290,Cs!$CA$7:$CN$33000,8,FALSE),"")</f>
        <v/>
      </c>
      <c r="R290" s="4" t="str">
        <f>IF(L290&lt;=$P$3,IF(VLOOKUP(L290,Cs!$CA$7:$CN$33000,10,FALSE)&lt;&gt;0,VLOOKUP(L290,Cs!$CA$7:$CN$33000,10,FALSE),""),"")</f>
        <v/>
      </c>
      <c r="S290" s="1" t="str">
        <f>IF(L290&lt;=$P$3,VLOOKUP(L290,Cs!$CA$7:$CN$33000,11,FALSE),"")</f>
        <v/>
      </c>
      <c r="T290" s="1" t="str">
        <f>IF(L290&lt;=$P$3,VLOOKUP(L290,Cs!$CA$7:$CN$33000,12,FALSE),"")</f>
        <v/>
      </c>
      <c r="U290" s="1" t="str">
        <f>IF(L290&lt;=$P$3,VLOOKUP(L290,Cs!$CA$7:$CN$33000,5,FALSE),"")</f>
        <v/>
      </c>
      <c r="V290" s="1" t="str">
        <f>IF(L290&lt;=$P$3,VLOOKUP(L290,Cs!$CA$7:$CN$33000,6,FALSE),"")</f>
        <v/>
      </c>
      <c r="W290" s="1" t="str">
        <f>IF(L290&lt;=$P$3,VLOOKUP(L290,Cs!$CA$7:$CN$33000,7,FALSE),"")</f>
        <v/>
      </c>
    </row>
    <row r="291" spans="1:23" x14ac:dyDescent="0.25">
      <c r="A291" s="1" t="str">
        <f t="shared" si="52"/>
        <v/>
      </c>
      <c r="B291" s="4" t="str">
        <f t="shared" si="53"/>
        <v/>
      </c>
      <c r="C291" s="1" t="str">
        <f>TRIM(IF(L291&lt;=$P$3,VLOOKUP(L291,Cs!$CA$7:$CN$33000,13,FALSE),""))</f>
        <v/>
      </c>
      <c r="D291" s="1" t="str">
        <f>TRIM(IF(L291&lt;=$P$3,VLOOKUP(L291,Cs!$CA$7:$CN$33000,14,FALSE),""))</f>
        <v/>
      </c>
      <c r="E291" s="1" t="str">
        <f t="shared" si="54"/>
        <v/>
      </c>
      <c r="F291" s="19" t="str">
        <f t="shared" si="55"/>
        <v/>
      </c>
      <c r="G291" s="19" t="str">
        <f t="shared" si="56"/>
        <v/>
      </c>
      <c r="H291" s="19" t="str">
        <f>IF(AND(N291&lt;&gt;N292,N291&lt;&gt;" "),SUM($F$268:F291)-SUM($G$268:G291),IF(L290=$P$3,H290,""))</f>
        <v/>
      </c>
      <c r="I291" s="13" t="str">
        <f t="shared" si="51"/>
        <v/>
      </c>
      <c r="L291" s="1">
        <f t="shared" si="57"/>
        <v>269</v>
      </c>
      <c r="N291" s="4" t="str">
        <f>IF(L291&lt;=$P$3,VLOOKUP(L291,Cs!$CA$7:$CN$33000,3,FALSE),IF(L290=$P$3," ",""))</f>
        <v/>
      </c>
      <c r="O291" s="1" t="str">
        <f>IF(L291&lt;=$P$3,VLOOKUP(L291,Cs!$CA$7:$CN$33000,8,FALSE),"")</f>
        <v/>
      </c>
      <c r="R291" s="4" t="str">
        <f>IF(L291&lt;=$P$3,IF(VLOOKUP(L291,Cs!$CA$7:$CN$33000,10,FALSE)&lt;&gt;0,VLOOKUP(L291,Cs!$CA$7:$CN$33000,10,FALSE),""),"")</f>
        <v/>
      </c>
      <c r="S291" s="1" t="str">
        <f>IF(L291&lt;=$P$3,VLOOKUP(L291,Cs!$CA$7:$CN$33000,11,FALSE),"")</f>
        <v/>
      </c>
      <c r="T291" s="1" t="str">
        <f>IF(L291&lt;=$P$3,VLOOKUP(L291,Cs!$CA$7:$CN$33000,12,FALSE),"")</f>
        <v/>
      </c>
      <c r="U291" s="1" t="str">
        <f>IF(L291&lt;=$P$3,VLOOKUP(L291,Cs!$CA$7:$CN$33000,5,FALSE),"")</f>
        <v/>
      </c>
      <c r="V291" s="1" t="str">
        <f>IF(L291&lt;=$P$3,VLOOKUP(L291,Cs!$CA$7:$CN$33000,6,FALSE),"")</f>
        <v/>
      </c>
      <c r="W291" s="1" t="str">
        <f>IF(L291&lt;=$P$3,VLOOKUP(L291,Cs!$CA$7:$CN$33000,7,FALSE),"")</f>
        <v/>
      </c>
    </row>
    <row r="292" spans="1:23" x14ac:dyDescent="0.25">
      <c r="A292" s="1" t="str">
        <f t="shared" si="52"/>
        <v/>
      </c>
      <c r="B292" s="4" t="str">
        <f t="shared" si="53"/>
        <v/>
      </c>
      <c r="C292" s="1" t="str">
        <f>TRIM(IF(L292&lt;=$P$3,VLOOKUP(L292,Cs!$CA$7:$CN$33000,13,FALSE),""))</f>
        <v/>
      </c>
      <c r="D292" s="1" t="str">
        <f>TRIM(IF(L292&lt;=$P$3,VLOOKUP(L292,Cs!$CA$7:$CN$33000,14,FALSE),""))</f>
        <v/>
      </c>
      <c r="E292" s="1" t="str">
        <f t="shared" si="54"/>
        <v/>
      </c>
      <c r="F292" s="19" t="str">
        <f t="shared" si="55"/>
        <v/>
      </c>
      <c r="G292" s="19" t="str">
        <f t="shared" si="56"/>
        <v/>
      </c>
      <c r="H292" s="19" t="str">
        <f>IF(AND(N292&lt;&gt;N293,N292&lt;&gt;" "),SUM($F$268:F292)-SUM($G$268:G292),IF(L291=$P$3,H291,""))</f>
        <v/>
      </c>
      <c r="I292" s="13" t="str">
        <f t="shared" si="51"/>
        <v/>
      </c>
      <c r="L292" s="1">
        <f t="shared" si="57"/>
        <v>270</v>
      </c>
      <c r="N292" s="4" t="str">
        <f>IF(L292&lt;=$P$3,VLOOKUP(L292,Cs!$CA$7:$CN$33000,3,FALSE),IF(L291=$P$3," ",""))</f>
        <v/>
      </c>
      <c r="O292" s="1" t="str">
        <f>IF(L292&lt;=$P$3,VLOOKUP(L292,Cs!$CA$7:$CN$33000,8,FALSE),"")</f>
        <v/>
      </c>
      <c r="R292" s="4" t="str">
        <f>IF(L292&lt;=$P$3,IF(VLOOKUP(L292,Cs!$CA$7:$CN$33000,10,FALSE)&lt;&gt;0,VLOOKUP(L292,Cs!$CA$7:$CN$33000,10,FALSE),""),"")</f>
        <v/>
      </c>
      <c r="S292" s="1" t="str">
        <f>IF(L292&lt;=$P$3,VLOOKUP(L292,Cs!$CA$7:$CN$33000,11,FALSE),"")</f>
        <v/>
      </c>
      <c r="T292" s="1" t="str">
        <f>IF(L292&lt;=$P$3,VLOOKUP(L292,Cs!$CA$7:$CN$33000,12,FALSE),"")</f>
        <v/>
      </c>
      <c r="U292" s="1" t="str">
        <f>IF(L292&lt;=$P$3,VLOOKUP(L292,Cs!$CA$7:$CN$33000,5,FALSE),"")</f>
        <v/>
      </c>
      <c r="V292" s="1" t="str">
        <f>IF(L292&lt;=$P$3,VLOOKUP(L292,Cs!$CA$7:$CN$33000,6,FALSE),"")</f>
        <v/>
      </c>
      <c r="W292" s="1" t="str">
        <f>IF(L292&lt;=$P$3,VLOOKUP(L292,Cs!$CA$7:$CN$33000,7,FALSE),"")</f>
        <v/>
      </c>
    </row>
    <row r="293" spans="1:23" x14ac:dyDescent="0.25">
      <c r="A293" s="1" t="str">
        <f t="shared" si="52"/>
        <v/>
      </c>
      <c r="B293" s="4" t="str">
        <f t="shared" si="53"/>
        <v/>
      </c>
      <c r="C293" s="1" t="str">
        <f>TRIM(IF(L293&lt;=$P$3,VLOOKUP(L293,Cs!$CA$7:$CN$33000,13,FALSE),""))</f>
        <v/>
      </c>
      <c r="D293" s="1" t="str">
        <f>TRIM(IF(L293&lt;=$P$3,VLOOKUP(L293,Cs!$CA$7:$CN$33000,14,FALSE),""))</f>
        <v/>
      </c>
      <c r="E293" s="1" t="str">
        <f t="shared" si="54"/>
        <v/>
      </c>
      <c r="F293" s="19" t="str">
        <f t="shared" si="55"/>
        <v/>
      </c>
      <c r="G293" s="19" t="str">
        <f t="shared" si="56"/>
        <v/>
      </c>
      <c r="H293" s="19" t="str">
        <f>IF(AND(N293&lt;&gt;N294,N293&lt;&gt;" "),SUM($F$268:F293)-SUM($G$268:G293),IF(L292=$P$3,H292,""))</f>
        <v/>
      </c>
      <c r="I293" s="13" t="str">
        <f t="shared" si="51"/>
        <v/>
      </c>
      <c r="L293" s="1">
        <f t="shared" si="57"/>
        <v>271</v>
      </c>
      <c r="N293" s="4" t="str">
        <f>IF(L293&lt;=$P$3,VLOOKUP(L293,Cs!$CA$7:$CN$33000,3,FALSE),IF(L292=$P$3," ",""))</f>
        <v/>
      </c>
      <c r="O293" s="1" t="str">
        <f>IF(L293&lt;=$P$3,VLOOKUP(L293,Cs!$CA$7:$CN$33000,8,FALSE),"")</f>
        <v/>
      </c>
      <c r="R293" s="4" t="str">
        <f>IF(L293&lt;=$P$3,IF(VLOOKUP(L293,Cs!$CA$7:$CN$33000,10,FALSE)&lt;&gt;0,VLOOKUP(L293,Cs!$CA$7:$CN$33000,10,FALSE),""),"")</f>
        <v/>
      </c>
      <c r="S293" s="1" t="str">
        <f>IF(L293&lt;=$P$3,VLOOKUP(L293,Cs!$CA$7:$CN$33000,11,FALSE),"")</f>
        <v/>
      </c>
      <c r="T293" s="1" t="str">
        <f>IF(L293&lt;=$P$3,VLOOKUP(L293,Cs!$CA$7:$CN$33000,12,FALSE),"")</f>
        <v/>
      </c>
      <c r="U293" s="1" t="str">
        <f>IF(L293&lt;=$P$3,VLOOKUP(L293,Cs!$CA$7:$CN$33000,5,FALSE),"")</f>
        <v/>
      </c>
      <c r="V293" s="1" t="str">
        <f>IF(L293&lt;=$P$3,VLOOKUP(L293,Cs!$CA$7:$CN$33000,6,FALSE),"")</f>
        <v/>
      </c>
      <c r="W293" s="1" t="str">
        <f>IF(L293&lt;=$P$3,VLOOKUP(L293,Cs!$CA$7:$CN$33000,7,FALSE),"")</f>
        <v/>
      </c>
    </row>
    <row r="294" spans="1:23" x14ac:dyDescent="0.25">
      <c r="A294" s="1" t="str">
        <f t="shared" si="52"/>
        <v/>
      </c>
      <c r="B294" s="4" t="str">
        <f t="shared" si="53"/>
        <v/>
      </c>
      <c r="C294" s="1" t="str">
        <f>TRIM(IF(L294&lt;=$P$3,VLOOKUP(L294,Cs!$CA$7:$CN$33000,13,FALSE),""))</f>
        <v/>
      </c>
      <c r="D294" s="1" t="str">
        <f>TRIM(IF(L294&lt;=$P$3,VLOOKUP(L294,Cs!$CA$7:$CN$33000,14,FALSE),""))</f>
        <v/>
      </c>
      <c r="E294" s="1" t="str">
        <f t="shared" si="54"/>
        <v/>
      </c>
      <c r="F294" s="19" t="str">
        <f t="shared" si="55"/>
        <v/>
      </c>
      <c r="G294" s="19" t="str">
        <f t="shared" si="56"/>
        <v/>
      </c>
      <c r="H294" s="19" t="str">
        <f>IF(AND(N294&lt;&gt;N295,N294&lt;&gt;" "),SUM($F$268:F294)-SUM($G$268:G294),IF(L293=$P$3,H293,""))</f>
        <v/>
      </c>
      <c r="I294" s="13" t="str">
        <f t="shared" si="51"/>
        <v/>
      </c>
      <c r="L294" s="1">
        <f t="shared" si="57"/>
        <v>272</v>
      </c>
      <c r="N294" s="4" t="str">
        <f>IF(L294&lt;=$P$3,VLOOKUP(L294,Cs!$CA$7:$CN$33000,3,FALSE),IF(L293=$P$3," ",""))</f>
        <v/>
      </c>
      <c r="O294" s="1" t="str">
        <f>IF(L294&lt;=$P$3,VLOOKUP(L294,Cs!$CA$7:$CN$33000,8,FALSE),"")</f>
        <v/>
      </c>
      <c r="R294" s="4" t="str">
        <f>IF(L294&lt;=$P$3,IF(VLOOKUP(L294,Cs!$CA$7:$CN$33000,10,FALSE)&lt;&gt;0,VLOOKUP(L294,Cs!$CA$7:$CN$33000,10,FALSE),""),"")</f>
        <v/>
      </c>
      <c r="S294" s="1" t="str">
        <f>IF(L294&lt;=$P$3,VLOOKUP(L294,Cs!$CA$7:$CN$33000,11,FALSE),"")</f>
        <v/>
      </c>
      <c r="T294" s="1" t="str">
        <f>IF(L294&lt;=$P$3,VLOOKUP(L294,Cs!$CA$7:$CN$33000,12,FALSE),"")</f>
        <v/>
      </c>
      <c r="U294" s="1" t="str">
        <f>IF(L294&lt;=$P$3,VLOOKUP(L294,Cs!$CA$7:$CN$33000,5,FALSE),"")</f>
        <v/>
      </c>
      <c r="V294" s="1" t="str">
        <f>IF(L294&lt;=$P$3,VLOOKUP(L294,Cs!$CA$7:$CN$33000,6,FALSE),"")</f>
        <v/>
      </c>
      <c r="W294" s="1" t="str">
        <f>IF(L294&lt;=$P$3,VLOOKUP(L294,Cs!$CA$7:$CN$33000,7,FALSE),"")</f>
        <v/>
      </c>
    </row>
    <row r="295" spans="1:23" x14ac:dyDescent="0.25">
      <c r="A295" s="1" t="str">
        <f t="shared" si="52"/>
        <v/>
      </c>
      <c r="B295" s="4" t="str">
        <f t="shared" si="53"/>
        <v/>
      </c>
      <c r="C295" s="1" t="str">
        <f>TRIM(IF(L295&lt;=$P$3,VLOOKUP(L295,Cs!$CA$7:$CN$33000,13,FALSE),""))</f>
        <v/>
      </c>
      <c r="D295" s="1" t="str">
        <f>TRIM(IF(L295&lt;=$P$3,VLOOKUP(L295,Cs!$CA$7:$CN$33000,14,FALSE),""))</f>
        <v/>
      </c>
      <c r="E295" s="1" t="str">
        <f t="shared" si="54"/>
        <v/>
      </c>
      <c r="F295" s="19" t="str">
        <f t="shared" si="55"/>
        <v/>
      </c>
      <c r="G295" s="19" t="str">
        <f t="shared" si="56"/>
        <v/>
      </c>
      <c r="H295" s="19" t="str">
        <f>IF(AND(N295&lt;&gt;N296,N295&lt;&gt;" "),SUM($F$268:F295)-SUM($G$268:G295),IF(L294=$P$3,H294,""))</f>
        <v/>
      </c>
      <c r="I295" s="13" t="str">
        <f t="shared" si="51"/>
        <v/>
      </c>
      <c r="L295" s="1">
        <f t="shared" si="57"/>
        <v>273</v>
      </c>
      <c r="N295" s="4" t="str">
        <f>IF(L295&lt;=$P$3,VLOOKUP(L295,Cs!$CA$7:$CN$33000,3,FALSE),IF(L294=$P$3," ",""))</f>
        <v/>
      </c>
      <c r="O295" s="1" t="str">
        <f>IF(L295&lt;=$P$3,VLOOKUP(L295,Cs!$CA$7:$CN$33000,8,FALSE),"")</f>
        <v/>
      </c>
      <c r="R295" s="4" t="str">
        <f>IF(L295&lt;=$P$3,IF(VLOOKUP(L295,Cs!$CA$7:$CN$33000,10,FALSE)&lt;&gt;0,VLOOKUP(L295,Cs!$CA$7:$CN$33000,10,FALSE),""),"")</f>
        <v/>
      </c>
      <c r="S295" s="1" t="str">
        <f>IF(L295&lt;=$P$3,VLOOKUP(L295,Cs!$CA$7:$CN$33000,11,FALSE),"")</f>
        <v/>
      </c>
      <c r="T295" s="1" t="str">
        <f>IF(L295&lt;=$P$3,VLOOKUP(L295,Cs!$CA$7:$CN$33000,12,FALSE),"")</f>
        <v/>
      </c>
      <c r="U295" s="1" t="str">
        <f>IF(L295&lt;=$P$3,VLOOKUP(L295,Cs!$CA$7:$CN$33000,5,FALSE),"")</f>
        <v/>
      </c>
      <c r="V295" s="1" t="str">
        <f>IF(L295&lt;=$P$3,VLOOKUP(L295,Cs!$CA$7:$CN$33000,6,FALSE),"")</f>
        <v/>
      </c>
      <c r="W295" s="1" t="str">
        <f>IF(L295&lt;=$P$3,VLOOKUP(L295,Cs!$CA$7:$CN$33000,7,FALSE),"")</f>
        <v/>
      </c>
    </row>
    <row r="296" spans="1:23" x14ac:dyDescent="0.25">
      <c r="A296" s="1" t="str">
        <f t="shared" si="52"/>
        <v/>
      </c>
      <c r="B296" s="4" t="str">
        <f t="shared" si="53"/>
        <v/>
      </c>
      <c r="C296" s="1" t="str">
        <f>TRIM(IF(L296&lt;=$P$3,VLOOKUP(L296,Cs!$CA$7:$CN$33000,13,FALSE),""))</f>
        <v/>
      </c>
      <c r="D296" s="1" t="str">
        <f>TRIM(IF(L296&lt;=$P$3,VLOOKUP(L296,Cs!$CA$7:$CN$33000,14,FALSE),""))</f>
        <v/>
      </c>
      <c r="E296" s="1" t="str">
        <f t="shared" si="54"/>
        <v/>
      </c>
      <c r="F296" s="19" t="str">
        <f t="shared" si="55"/>
        <v/>
      </c>
      <c r="G296" s="19" t="str">
        <f t="shared" si="56"/>
        <v/>
      </c>
      <c r="H296" s="19" t="str">
        <f>IF(AND(N296&lt;&gt;N297,N296&lt;&gt;" "),SUM($F$268:F296)-SUM($G$268:G296),IF(L295=$P$3,H295,""))</f>
        <v/>
      </c>
      <c r="I296" s="13" t="str">
        <f t="shared" si="51"/>
        <v/>
      </c>
      <c r="L296" s="1">
        <f t="shared" si="57"/>
        <v>274</v>
      </c>
      <c r="N296" s="4" t="str">
        <f>IF(L296&lt;=$P$3,VLOOKUP(L296,Cs!$CA$7:$CN$33000,3,FALSE),IF(L295=$P$3," ",""))</f>
        <v/>
      </c>
      <c r="O296" s="1" t="str">
        <f>IF(L296&lt;=$P$3,VLOOKUP(L296,Cs!$CA$7:$CN$33000,8,FALSE),"")</f>
        <v/>
      </c>
      <c r="R296" s="4" t="str">
        <f>IF(L296&lt;=$P$3,IF(VLOOKUP(L296,Cs!$CA$7:$CN$33000,10,FALSE)&lt;&gt;0,VLOOKUP(L296,Cs!$CA$7:$CN$33000,10,FALSE),""),"")</f>
        <v/>
      </c>
      <c r="S296" s="1" t="str">
        <f>IF(L296&lt;=$P$3,VLOOKUP(L296,Cs!$CA$7:$CN$33000,11,FALSE),"")</f>
        <v/>
      </c>
      <c r="T296" s="1" t="str">
        <f>IF(L296&lt;=$P$3,VLOOKUP(L296,Cs!$CA$7:$CN$33000,12,FALSE),"")</f>
        <v/>
      </c>
      <c r="U296" s="1" t="str">
        <f>IF(L296&lt;=$P$3,VLOOKUP(L296,Cs!$CA$7:$CN$33000,5,FALSE),"")</f>
        <v/>
      </c>
      <c r="V296" s="1" t="str">
        <f>IF(L296&lt;=$P$3,VLOOKUP(L296,Cs!$CA$7:$CN$33000,6,FALSE),"")</f>
        <v/>
      </c>
      <c r="W296" s="1" t="str">
        <f>IF(L296&lt;=$P$3,VLOOKUP(L296,Cs!$CA$7:$CN$33000,7,FALSE),"")</f>
        <v/>
      </c>
    </row>
    <row r="297" spans="1:23" x14ac:dyDescent="0.25">
      <c r="A297" s="1" t="str">
        <f t="shared" si="52"/>
        <v/>
      </c>
      <c r="B297" s="4" t="str">
        <f t="shared" si="53"/>
        <v/>
      </c>
      <c r="C297" s="1" t="str">
        <f>TRIM(IF(L297&lt;=$P$3,VLOOKUP(L297,Cs!$CA$7:$CN$33000,13,FALSE),""))</f>
        <v/>
      </c>
      <c r="D297" s="1" t="str">
        <f>TRIM(IF(L297&lt;=$P$3,VLOOKUP(L297,Cs!$CA$7:$CN$33000,14,FALSE),""))</f>
        <v/>
      </c>
      <c r="E297" s="1" t="str">
        <f t="shared" si="54"/>
        <v/>
      </c>
      <c r="F297" s="19" t="str">
        <f t="shared" si="55"/>
        <v/>
      </c>
      <c r="G297" s="19" t="str">
        <f t="shared" si="56"/>
        <v/>
      </c>
      <c r="H297" s="19" t="str">
        <f>IF(AND(N297&lt;&gt;N298,N297&lt;&gt;" "),SUM($F$268:F297)-SUM($G$268:G297),IF(L296=$P$3,H296,""))</f>
        <v/>
      </c>
      <c r="I297" s="13" t="str">
        <f t="shared" si="51"/>
        <v/>
      </c>
      <c r="L297" s="1">
        <f t="shared" si="57"/>
        <v>275</v>
      </c>
      <c r="N297" s="4" t="str">
        <f>IF(L297&lt;=$P$3,VLOOKUP(L297,Cs!$CA$7:$CN$33000,3,FALSE),IF(L296=$P$3," ",""))</f>
        <v/>
      </c>
      <c r="O297" s="1" t="str">
        <f>IF(L297&lt;=$P$3,VLOOKUP(L297,Cs!$CA$7:$CN$33000,8,FALSE),"")</f>
        <v/>
      </c>
      <c r="R297" s="4" t="str">
        <f>IF(L297&lt;=$P$3,IF(VLOOKUP(L297,Cs!$CA$7:$CN$33000,10,FALSE)&lt;&gt;0,VLOOKUP(L297,Cs!$CA$7:$CN$33000,10,FALSE),""),"")</f>
        <v/>
      </c>
      <c r="S297" s="1" t="str">
        <f>IF(L297&lt;=$P$3,VLOOKUP(L297,Cs!$CA$7:$CN$33000,11,FALSE),"")</f>
        <v/>
      </c>
      <c r="T297" s="1" t="str">
        <f>IF(L297&lt;=$P$3,VLOOKUP(L297,Cs!$CA$7:$CN$33000,12,FALSE),"")</f>
        <v/>
      </c>
      <c r="U297" s="1" t="str">
        <f>IF(L297&lt;=$P$3,VLOOKUP(L297,Cs!$CA$7:$CN$33000,5,FALSE),"")</f>
        <v/>
      </c>
      <c r="V297" s="1" t="str">
        <f>IF(L297&lt;=$P$3,VLOOKUP(L297,Cs!$CA$7:$CN$33000,6,FALSE),"")</f>
        <v/>
      </c>
      <c r="W297" s="1" t="str">
        <f>IF(L297&lt;=$P$3,VLOOKUP(L297,Cs!$CA$7:$CN$33000,7,FALSE),"")</f>
        <v/>
      </c>
    </row>
    <row r="298" spans="1:23" x14ac:dyDescent="0.25">
      <c r="A298" s="1" t="str">
        <f t="shared" si="52"/>
        <v/>
      </c>
      <c r="B298" s="4" t="str">
        <f t="shared" si="53"/>
        <v/>
      </c>
      <c r="C298" s="1" t="str">
        <f>TRIM(IF(L298&lt;=$P$3,VLOOKUP(L298,Cs!$CA$7:$CN$33000,13,FALSE),""))</f>
        <v/>
      </c>
      <c r="D298" s="1" t="str">
        <f>TRIM(IF(L298&lt;=$P$3,VLOOKUP(L298,Cs!$CA$7:$CN$33000,14,FALSE),""))</f>
        <v/>
      </c>
      <c r="E298" s="1" t="str">
        <f t="shared" si="54"/>
        <v/>
      </c>
      <c r="F298" s="19" t="str">
        <f t="shared" si="55"/>
        <v/>
      </c>
      <c r="G298" s="19" t="str">
        <f t="shared" si="56"/>
        <v/>
      </c>
      <c r="H298" s="19" t="str">
        <f>IF(AND(N298&lt;&gt;N299,N298&lt;&gt;" "),SUM($F$268:F298)-SUM($G$268:G298),IF(L297=$P$3,H297,""))</f>
        <v/>
      </c>
      <c r="I298" s="13" t="str">
        <f t="shared" si="51"/>
        <v/>
      </c>
      <c r="L298" s="1">
        <f t="shared" si="57"/>
        <v>276</v>
      </c>
      <c r="N298" s="4" t="str">
        <f>IF(L298&lt;=$P$3,VLOOKUP(L298,Cs!$CA$7:$CN$33000,3,FALSE),IF(L297=$P$3," ",""))</f>
        <v/>
      </c>
      <c r="O298" s="1" t="str">
        <f>IF(L298&lt;=$P$3,VLOOKUP(L298,Cs!$CA$7:$CN$33000,8,FALSE),"")</f>
        <v/>
      </c>
      <c r="R298" s="4" t="str">
        <f>IF(L298&lt;=$P$3,IF(VLOOKUP(L298,Cs!$CA$7:$CN$33000,10,FALSE)&lt;&gt;0,VLOOKUP(L298,Cs!$CA$7:$CN$33000,10,FALSE),""),"")</f>
        <v/>
      </c>
      <c r="S298" s="1" t="str">
        <f>IF(L298&lt;=$P$3,VLOOKUP(L298,Cs!$CA$7:$CN$33000,11,FALSE),"")</f>
        <v/>
      </c>
      <c r="T298" s="1" t="str">
        <f>IF(L298&lt;=$P$3,VLOOKUP(L298,Cs!$CA$7:$CN$33000,12,FALSE),"")</f>
        <v/>
      </c>
      <c r="U298" s="1" t="str">
        <f>IF(L298&lt;=$P$3,VLOOKUP(L298,Cs!$CA$7:$CN$33000,5,FALSE),"")</f>
        <v/>
      </c>
      <c r="V298" s="1" t="str">
        <f>IF(L298&lt;=$P$3,VLOOKUP(L298,Cs!$CA$7:$CN$33000,6,FALSE),"")</f>
        <v/>
      </c>
      <c r="W298" s="1" t="str">
        <f>IF(L298&lt;=$P$3,VLOOKUP(L298,Cs!$CA$7:$CN$33000,7,FALSE),"")</f>
        <v/>
      </c>
    </row>
    <row r="299" spans="1:23" x14ac:dyDescent="0.25">
      <c r="A299" s="1" t="str">
        <f t="shared" si="52"/>
        <v/>
      </c>
      <c r="B299" s="4" t="str">
        <f t="shared" si="53"/>
        <v/>
      </c>
      <c r="C299" s="1" t="str">
        <f>TRIM(IF(L299&lt;=$P$3,VLOOKUP(L299,Cs!$CA$7:$CN$33000,13,FALSE),""))</f>
        <v/>
      </c>
      <c r="D299" s="1" t="str">
        <f>TRIM(IF(L299&lt;=$P$3,VLOOKUP(L299,Cs!$CA$7:$CN$33000,14,FALSE),""))</f>
        <v/>
      </c>
      <c r="E299" s="1" t="str">
        <f t="shared" si="54"/>
        <v/>
      </c>
      <c r="F299" s="19" t="str">
        <f t="shared" si="55"/>
        <v/>
      </c>
      <c r="G299" s="19" t="str">
        <f t="shared" si="56"/>
        <v/>
      </c>
      <c r="H299" s="19" t="str">
        <f>IF(AND(N299&lt;&gt;N300,N299&lt;&gt;" "),SUM($F$268:F299)-SUM($G$268:G299),IF(L298=$P$3,H298,""))</f>
        <v/>
      </c>
      <c r="I299" s="13" t="str">
        <f t="shared" si="51"/>
        <v/>
      </c>
      <c r="L299" s="1">
        <f t="shared" si="57"/>
        <v>277</v>
      </c>
      <c r="N299" s="4" t="str">
        <f>IF(L299&lt;=$P$3,VLOOKUP(L299,Cs!$CA$7:$CN$33000,3,FALSE),IF(L298=$P$3," ",""))</f>
        <v/>
      </c>
      <c r="O299" s="1" t="str">
        <f>IF(L299&lt;=$P$3,VLOOKUP(L299,Cs!$CA$7:$CN$33000,8,FALSE),"")</f>
        <v/>
      </c>
      <c r="R299" s="4" t="str">
        <f>IF(L299&lt;=$P$3,IF(VLOOKUP(L299,Cs!$CA$7:$CN$33000,10,FALSE)&lt;&gt;0,VLOOKUP(L299,Cs!$CA$7:$CN$33000,10,FALSE),""),"")</f>
        <v/>
      </c>
      <c r="S299" s="1" t="str">
        <f>IF(L299&lt;=$P$3,VLOOKUP(L299,Cs!$CA$7:$CN$33000,11,FALSE),"")</f>
        <v/>
      </c>
      <c r="T299" s="1" t="str">
        <f>IF(L299&lt;=$P$3,VLOOKUP(L299,Cs!$CA$7:$CN$33000,12,FALSE),"")</f>
        <v/>
      </c>
      <c r="U299" s="1" t="str">
        <f>IF(L299&lt;=$P$3,VLOOKUP(L299,Cs!$CA$7:$CN$33000,5,FALSE),"")</f>
        <v/>
      </c>
      <c r="V299" s="1" t="str">
        <f>IF(L299&lt;=$P$3,VLOOKUP(L299,Cs!$CA$7:$CN$33000,6,FALSE),"")</f>
        <v/>
      </c>
      <c r="W299" s="1" t="str">
        <f>IF(L299&lt;=$P$3,VLOOKUP(L299,Cs!$CA$7:$CN$33000,7,FALSE),"")</f>
        <v/>
      </c>
    </row>
    <row r="300" spans="1:23" x14ac:dyDescent="0.25">
      <c r="A300" s="1" t="str">
        <f t="shared" si="52"/>
        <v/>
      </c>
      <c r="B300" s="4" t="str">
        <f t="shared" si="53"/>
        <v/>
      </c>
      <c r="C300" s="1" t="str">
        <f>TRIM(IF(L300&lt;=$P$3,VLOOKUP(L300,Cs!$CA$7:$CN$33000,13,FALSE),""))</f>
        <v/>
      </c>
      <c r="D300" s="1" t="str">
        <f>TRIM(IF(L300&lt;=$P$3,VLOOKUP(L300,Cs!$CA$7:$CN$33000,14,FALSE),""))</f>
        <v/>
      </c>
      <c r="E300" s="1" t="str">
        <f t="shared" si="54"/>
        <v/>
      </c>
      <c r="F300" s="19" t="str">
        <f t="shared" si="55"/>
        <v/>
      </c>
      <c r="G300" s="19" t="str">
        <f t="shared" si="56"/>
        <v/>
      </c>
      <c r="H300" s="19" t="str">
        <f>IF(AND(N300&lt;&gt;N301,N300&lt;&gt;" "),SUM($F$268:F300)-SUM($G$268:G300),IF(L299=$P$3,H299,""))</f>
        <v/>
      </c>
      <c r="I300" s="13" t="str">
        <f t="shared" si="51"/>
        <v/>
      </c>
      <c r="L300" s="1">
        <f t="shared" si="57"/>
        <v>278</v>
      </c>
      <c r="N300" s="4" t="str">
        <f>IF(L300&lt;=$P$3,VLOOKUP(L300,Cs!$CA$7:$CN$33000,3,FALSE),IF(L299=$P$3," ",""))</f>
        <v/>
      </c>
      <c r="O300" s="1" t="str">
        <f>IF(L300&lt;=$P$3,VLOOKUP(L300,Cs!$CA$7:$CN$33000,8,FALSE),"")</f>
        <v/>
      </c>
      <c r="R300" s="4" t="str">
        <f>IF(L300&lt;=$P$3,IF(VLOOKUP(L300,Cs!$CA$7:$CN$33000,10,FALSE)&lt;&gt;0,VLOOKUP(L300,Cs!$CA$7:$CN$33000,10,FALSE),""),"")</f>
        <v/>
      </c>
      <c r="S300" s="1" t="str">
        <f>IF(L300&lt;=$P$3,VLOOKUP(L300,Cs!$CA$7:$CN$33000,11,FALSE),"")</f>
        <v/>
      </c>
      <c r="T300" s="1" t="str">
        <f>IF(L300&lt;=$P$3,VLOOKUP(L300,Cs!$CA$7:$CN$33000,12,FALSE),"")</f>
        <v/>
      </c>
      <c r="U300" s="1" t="str">
        <f>IF(L300&lt;=$P$3,VLOOKUP(L300,Cs!$CA$7:$CN$33000,5,FALSE),"")</f>
        <v/>
      </c>
      <c r="V300" s="1" t="str">
        <f>IF(L300&lt;=$P$3,VLOOKUP(L300,Cs!$CA$7:$CN$33000,6,FALSE),"")</f>
        <v/>
      </c>
      <c r="W300" s="1" t="str">
        <f>IF(L300&lt;=$P$3,VLOOKUP(L300,Cs!$CA$7:$CN$33000,7,FALSE),"")</f>
        <v/>
      </c>
    </row>
    <row r="301" spans="1:23" x14ac:dyDescent="0.25">
      <c r="A301" s="1" t="str">
        <f t="shared" si="52"/>
        <v/>
      </c>
      <c r="B301" s="4" t="str">
        <f t="shared" si="53"/>
        <v/>
      </c>
      <c r="C301" s="1" t="str">
        <f>TRIM(IF(L301&lt;=$P$3,VLOOKUP(L301,Cs!$CA$7:$CN$33000,13,FALSE),""))</f>
        <v/>
      </c>
      <c r="D301" s="1" t="str">
        <f>TRIM(IF(L301&lt;=$P$3,VLOOKUP(L301,Cs!$CA$7:$CN$33000,14,FALSE),""))</f>
        <v/>
      </c>
      <c r="E301" s="1" t="str">
        <f t="shared" si="54"/>
        <v/>
      </c>
      <c r="F301" s="19" t="str">
        <f t="shared" si="55"/>
        <v/>
      </c>
      <c r="G301" s="19" t="str">
        <f t="shared" si="56"/>
        <v/>
      </c>
      <c r="H301" s="19" t="str">
        <f>IF(AND(N301&lt;&gt;N302,N301&lt;&gt;" "),SUM($F$268:F301)-SUM($G$268:G301),IF(L300=$P$3,H300,""))</f>
        <v/>
      </c>
      <c r="I301" s="13" t="str">
        <f t="shared" si="51"/>
        <v/>
      </c>
      <c r="L301" s="1">
        <f t="shared" si="57"/>
        <v>279</v>
      </c>
      <c r="N301" s="4" t="str">
        <f>IF(L301&lt;=$P$3,VLOOKUP(L301,Cs!$CA$7:$CN$33000,3,FALSE),IF(L300=$P$3," ",""))</f>
        <v/>
      </c>
      <c r="O301" s="1" t="str">
        <f>IF(L301&lt;=$P$3,VLOOKUP(L301,Cs!$CA$7:$CN$33000,8,FALSE),"")</f>
        <v/>
      </c>
      <c r="R301" s="4" t="str">
        <f>IF(L301&lt;=$P$3,IF(VLOOKUP(L301,Cs!$CA$7:$CN$33000,10,FALSE)&lt;&gt;0,VLOOKUP(L301,Cs!$CA$7:$CN$33000,10,FALSE),""),"")</f>
        <v/>
      </c>
      <c r="S301" s="1" t="str">
        <f>IF(L301&lt;=$P$3,VLOOKUP(L301,Cs!$CA$7:$CN$33000,11,FALSE),"")</f>
        <v/>
      </c>
      <c r="T301" s="1" t="str">
        <f>IF(L301&lt;=$P$3,VLOOKUP(L301,Cs!$CA$7:$CN$33000,12,FALSE),"")</f>
        <v/>
      </c>
      <c r="U301" s="1" t="str">
        <f>IF(L301&lt;=$P$3,VLOOKUP(L301,Cs!$CA$7:$CN$33000,5,FALSE),"")</f>
        <v/>
      </c>
      <c r="V301" s="1" t="str">
        <f>IF(L301&lt;=$P$3,VLOOKUP(L301,Cs!$CA$7:$CN$33000,6,FALSE),"")</f>
        <v/>
      </c>
      <c r="W301" s="1" t="str">
        <f>IF(L301&lt;=$P$3,VLOOKUP(L301,Cs!$CA$7:$CN$33000,7,FALSE),"")</f>
        <v/>
      </c>
    </row>
    <row r="302" spans="1:23" x14ac:dyDescent="0.25">
      <c r="A302" s="1" t="str">
        <f t="shared" si="52"/>
        <v/>
      </c>
      <c r="B302" s="4" t="str">
        <f t="shared" si="53"/>
        <v/>
      </c>
      <c r="C302" s="1" t="str">
        <f>TRIM(IF(L302&lt;=$P$3,VLOOKUP(L302,Cs!$CA$7:$CN$33000,13,FALSE),""))</f>
        <v/>
      </c>
      <c r="D302" s="1" t="str">
        <f>TRIM(IF(L302&lt;=$P$3,VLOOKUP(L302,Cs!$CA$7:$CN$33000,14,FALSE),""))</f>
        <v/>
      </c>
      <c r="E302" s="1" t="str">
        <f t="shared" si="54"/>
        <v/>
      </c>
      <c r="F302" s="19" t="str">
        <f t="shared" si="55"/>
        <v/>
      </c>
      <c r="G302" s="19" t="str">
        <f t="shared" si="56"/>
        <v/>
      </c>
      <c r="H302" s="19" t="str">
        <f>IF(AND(N302&lt;&gt;N303,N302&lt;&gt;" "),SUM($F$268:F302)-SUM($G$268:G302),IF(L301=$P$3,H301,""))</f>
        <v/>
      </c>
      <c r="I302" s="13" t="str">
        <f t="shared" si="51"/>
        <v/>
      </c>
      <c r="L302" s="1">
        <f t="shared" si="57"/>
        <v>280</v>
      </c>
      <c r="N302" s="4" t="str">
        <f>IF(L302&lt;=$P$3,VLOOKUP(L302,Cs!$CA$7:$CN$33000,3,FALSE),IF(L301=$P$3," ",""))</f>
        <v/>
      </c>
      <c r="O302" s="1" t="str">
        <f>IF(L302&lt;=$P$3,VLOOKUP(L302,Cs!$CA$7:$CN$33000,8,FALSE),"")</f>
        <v/>
      </c>
      <c r="R302" s="4" t="str">
        <f>IF(L302&lt;=$P$3,IF(VLOOKUP(L302,Cs!$CA$7:$CN$33000,10,FALSE)&lt;&gt;0,VLOOKUP(L302,Cs!$CA$7:$CN$33000,10,FALSE),""),"")</f>
        <v/>
      </c>
      <c r="S302" s="1" t="str">
        <f>IF(L302&lt;=$P$3,VLOOKUP(L302,Cs!$CA$7:$CN$33000,11,FALSE),"")</f>
        <v/>
      </c>
      <c r="T302" s="1" t="str">
        <f>IF(L302&lt;=$P$3,VLOOKUP(L302,Cs!$CA$7:$CN$33000,12,FALSE),"")</f>
        <v/>
      </c>
      <c r="U302" s="1" t="str">
        <f>IF(L302&lt;=$P$3,VLOOKUP(L302,Cs!$CA$7:$CN$33000,5,FALSE),"")</f>
        <v/>
      </c>
      <c r="V302" s="1" t="str">
        <f>IF(L302&lt;=$P$3,VLOOKUP(L302,Cs!$CA$7:$CN$33000,6,FALSE),"")</f>
        <v/>
      </c>
      <c r="W302" s="1" t="str">
        <f>IF(L302&lt;=$P$3,VLOOKUP(L302,Cs!$CA$7:$CN$33000,7,FALSE),"")</f>
        <v/>
      </c>
    </row>
    <row r="303" spans="1:23" x14ac:dyDescent="0.25">
      <c r="A303" s="1" t="str">
        <f t="shared" si="52"/>
        <v/>
      </c>
      <c r="B303" s="4" t="str">
        <f t="shared" si="53"/>
        <v/>
      </c>
      <c r="C303" s="1" t="str">
        <f>TRIM(IF(L303&lt;=$P$3,VLOOKUP(L303,Cs!$CA$7:$CN$33000,13,FALSE),""))</f>
        <v/>
      </c>
      <c r="D303" s="1" t="str">
        <f>TRIM(IF(L303&lt;=$P$3,VLOOKUP(L303,Cs!$CA$7:$CN$33000,14,FALSE),""))</f>
        <v/>
      </c>
      <c r="E303" s="1" t="str">
        <f t="shared" si="54"/>
        <v/>
      </c>
      <c r="F303" s="19" t="str">
        <f t="shared" si="55"/>
        <v/>
      </c>
      <c r="G303" s="19" t="str">
        <f t="shared" si="56"/>
        <v/>
      </c>
      <c r="H303" s="19" t="str">
        <f>IF(AND(N303&lt;&gt;N304,N303&lt;&gt;" "),SUM($F$268:F303)-SUM($G$268:G303),IF(L302=$P$3,H302,""))</f>
        <v/>
      </c>
      <c r="I303" s="13" t="str">
        <f t="shared" si="51"/>
        <v/>
      </c>
      <c r="L303" s="1">
        <f t="shared" si="57"/>
        <v>281</v>
      </c>
      <c r="N303" s="4" t="str">
        <f>IF(L303&lt;=$P$3,VLOOKUP(L303,Cs!$CA$7:$CN$33000,3,FALSE),IF(L302=$P$3," ",""))</f>
        <v/>
      </c>
      <c r="O303" s="1" t="str">
        <f>IF(L303&lt;=$P$3,VLOOKUP(L303,Cs!$CA$7:$CN$33000,8,FALSE),"")</f>
        <v/>
      </c>
      <c r="R303" s="4" t="str">
        <f>IF(L303&lt;=$P$3,IF(VLOOKUP(L303,Cs!$CA$7:$CN$33000,10,FALSE)&lt;&gt;0,VLOOKUP(L303,Cs!$CA$7:$CN$33000,10,FALSE),""),"")</f>
        <v/>
      </c>
      <c r="S303" s="1" t="str">
        <f>IF(L303&lt;=$P$3,VLOOKUP(L303,Cs!$CA$7:$CN$33000,11,FALSE),"")</f>
        <v/>
      </c>
      <c r="T303" s="1" t="str">
        <f>IF(L303&lt;=$P$3,VLOOKUP(L303,Cs!$CA$7:$CN$33000,12,FALSE),"")</f>
        <v/>
      </c>
      <c r="U303" s="1" t="str">
        <f>IF(L303&lt;=$P$3,VLOOKUP(L303,Cs!$CA$7:$CN$33000,5,FALSE),"")</f>
        <v/>
      </c>
      <c r="V303" s="1" t="str">
        <f>IF(L303&lt;=$P$3,VLOOKUP(L303,Cs!$CA$7:$CN$33000,6,FALSE),"")</f>
        <v/>
      </c>
      <c r="W303" s="1" t="str">
        <f>IF(L303&lt;=$P$3,VLOOKUP(L303,Cs!$CA$7:$CN$33000,7,FALSE),"")</f>
        <v/>
      </c>
    </row>
    <row r="304" spans="1:23" x14ac:dyDescent="0.25">
      <c r="A304" s="1" t="str">
        <f t="shared" si="52"/>
        <v/>
      </c>
      <c r="B304" s="4" t="str">
        <f t="shared" si="53"/>
        <v/>
      </c>
      <c r="C304" s="1" t="str">
        <f>TRIM(IF(L304&lt;=$P$3,VLOOKUP(L304,Cs!$CA$7:$CN$33000,13,FALSE),""))</f>
        <v/>
      </c>
      <c r="D304" s="1" t="str">
        <f>TRIM(IF(L304&lt;=$P$3,VLOOKUP(L304,Cs!$CA$7:$CN$33000,14,FALSE),""))</f>
        <v/>
      </c>
      <c r="E304" s="1" t="str">
        <f t="shared" si="54"/>
        <v/>
      </c>
      <c r="F304" s="19" t="str">
        <f t="shared" si="55"/>
        <v/>
      </c>
      <c r="G304" s="19" t="str">
        <f t="shared" si="56"/>
        <v/>
      </c>
      <c r="H304" s="19" t="str">
        <f>IF(AND(N304&lt;&gt;N305,N304&lt;&gt;" "),SUM($F$268:F304)-SUM($G$268:G304),IF(L303=$P$3,H303,""))</f>
        <v/>
      </c>
      <c r="I304" s="13" t="str">
        <f t="shared" si="51"/>
        <v/>
      </c>
      <c r="L304" s="1">
        <f t="shared" si="57"/>
        <v>282</v>
      </c>
      <c r="N304" s="4" t="str">
        <f>IF(L304&lt;=$P$3,VLOOKUP(L304,Cs!$CA$7:$CN$33000,3,FALSE),IF(L303=$P$3," ",""))</f>
        <v/>
      </c>
      <c r="O304" s="1" t="str">
        <f>IF(L304&lt;=$P$3,VLOOKUP(L304,Cs!$CA$7:$CN$33000,8,FALSE),"")</f>
        <v/>
      </c>
      <c r="R304" s="4" t="str">
        <f>IF(L304&lt;=$P$3,IF(VLOOKUP(L304,Cs!$CA$7:$CN$33000,10,FALSE)&lt;&gt;0,VLOOKUP(L304,Cs!$CA$7:$CN$33000,10,FALSE),""),"")</f>
        <v/>
      </c>
      <c r="S304" s="1" t="str">
        <f>IF(L304&lt;=$P$3,VLOOKUP(L304,Cs!$CA$7:$CN$33000,11,FALSE),"")</f>
        <v/>
      </c>
      <c r="T304" s="1" t="str">
        <f>IF(L304&lt;=$P$3,VLOOKUP(L304,Cs!$CA$7:$CN$33000,12,FALSE),"")</f>
        <v/>
      </c>
      <c r="U304" s="1" t="str">
        <f>IF(L304&lt;=$P$3,VLOOKUP(L304,Cs!$CA$7:$CN$33000,5,FALSE),"")</f>
        <v/>
      </c>
      <c r="V304" s="1" t="str">
        <f>IF(L304&lt;=$P$3,VLOOKUP(L304,Cs!$CA$7:$CN$33000,6,FALSE),"")</f>
        <v/>
      </c>
      <c r="W304" s="1" t="str">
        <f>IF(L304&lt;=$P$3,VLOOKUP(L304,Cs!$CA$7:$CN$33000,7,FALSE),"")</f>
        <v/>
      </c>
    </row>
    <row r="305" spans="1:69" x14ac:dyDescent="0.25">
      <c r="A305" s="1" t="str">
        <f t="shared" si="52"/>
        <v/>
      </c>
      <c r="B305" s="4" t="str">
        <f t="shared" si="53"/>
        <v/>
      </c>
      <c r="C305" s="1" t="str">
        <f>TRIM(IF(L305&lt;=$P$3,VLOOKUP(L305,Cs!$CA$7:$CN$33000,13,FALSE),""))</f>
        <v/>
      </c>
      <c r="D305" s="1" t="str">
        <f>TRIM(IF(L305&lt;=$P$3,VLOOKUP(L305,Cs!$CA$7:$CN$33000,14,FALSE),""))</f>
        <v/>
      </c>
      <c r="E305" s="1" t="str">
        <f t="shared" si="54"/>
        <v/>
      </c>
      <c r="F305" s="19" t="str">
        <f t="shared" si="55"/>
        <v/>
      </c>
      <c r="G305" s="19" t="str">
        <f t="shared" si="56"/>
        <v/>
      </c>
      <c r="H305" s="19" t="str">
        <f>IF(AND(N305&lt;&gt;N306,N305&lt;&gt;" "),SUM($F$268:F305)-SUM($G$268:G305),IF(L304=$P$3,H304,""))</f>
        <v/>
      </c>
      <c r="I305" s="13" t="str">
        <f t="shared" si="51"/>
        <v/>
      </c>
      <c r="L305" s="1">
        <f t="shared" si="57"/>
        <v>283</v>
      </c>
      <c r="N305" s="4" t="str">
        <f>IF(L305&lt;=$P$3,VLOOKUP(L305,Cs!$CA$7:$CN$33000,3,FALSE),IF(L304=$P$3," ",""))</f>
        <v/>
      </c>
      <c r="O305" s="1" t="str">
        <f>IF(L305&lt;=$P$3,VLOOKUP(L305,Cs!$CA$7:$CN$33000,8,FALSE),"")</f>
        <v/>
      </c>
      <c r="R305" s="4" t="str">
        <f>IF(L305&lt;=$P$3,IF(VLOOKUP(L305,Cs!$CA$7:$CN$33000,10,FALSE)&lt;&gt;0,VLOOKUP(L305,Cs!$CA$7:$CN$33000,10,FALSE),""),"")</f>
        <v/>
      </c>
      <c r="S305" s="1" t="str">
        <f>IF(L305&lt;=$P$3,VLOOKUP(L305,Cs!$CA$7:$CN$33000,11,FALSE),"")</f>
        <v/>
      </c>
      <c r="T305" s="1" t="str">
        <f>IF(L305&lt;=$P$3,VLOOKUP(L305,Cs!$CA$7:$CN$33000,12,FALSE),"")</f>
        <v/>
      </c>
      <c r="U305" s="1" t="str">
        <f>IF(L305&lt;=$P$3,VLOOKUP(L305,Cs!$CA$7:$CN$33000,5,FALSE),"")</f>
        <v/>
      </c>
      <c r="V305" s="1" t="str">
        <f>IF(L305&lt;=$P$3,VLOOKUP(L305,Cs!$CA$7:$CN$33000,6,FALSE),"")</f>
        <v/>
      </c>
      <c r="W305" s="1" t="str">
        <f>IF(L305&lt;=$P$3,VLOOKUP(L305,Cs!$CA$7:$CN$33000,7,FALSE),"")</f>
        <v/>
      </c>
    </row>
    <row r="306" spans="1:69" x14ac:dyDescent="0.25">
      <c r="A306" s="1" t="str">
        <f t="shared" si="52"/>
        <v/>
      </c>
      <c r="B306" s="4" t="str">
        <f t="shared" si="53"/>
        <v/>
      </c>
      <c r="C306" s="1" t="str">
        <f>TRIM(IF(L306&lt;=$P$3,VLOOKUP(L306,Cs!$CA$7:$CN$33000,13,FALSE),""))</f>
        <v/>
      </c>
      <c r="D306" s="1" t="str">
        <f>TRIM(IF(L306&lt;=$P$3,VLOOKUP(L306,Cs!$CA$7:$CN$33000,14,FALSE),""))</f>
        <v/>
      </c>
      <c r="E306" s="1" t="str">
        <f t="shared" si="54"/>
        <v/>
      </c>
      <c r="F306" s="19" t="str">
        <f t="shared" si="55"/>
        <v/>
      </c>
      <c r="G306" s="19" t="str">
        <f t="shared" si="56"/>
        <v/>
      </c>
      <c r="H306" s="19" t="str">
        <f>IF(AND(N306&lt;&gt;N307,N306&lt;&gt;" "),SUM($F$268:F306)-SUM($G$268:G306),IF(L305=$P$3,H305,""))</f>
        <v/>
      </c>
      <c r="I306" s="13" t="str">
        <f t="shared" si="51"/>
        <v/>
      </c>
      <c r="L306" s="1">
        <f t="shared" si="57"/>
        <v>284</v>
      </c>
      <c r="N306" s="4" t="str">
        <f>IF(L306&lt;=$P$3,VLOOKUP(L306,Cs!$CA$7:$CN$33000,3,FALSE),IF(L305=$P$3," ",""))</f>
        <v/>
      </c>
      <c r="O306" s="1" t="str">
        <f>IF(L306&lt;=$P$3,VLOOKUP(L306,Cs!$CA$7:$CN$33000,8,FALSE),"")</f>
        <v/>
      </c>
      <c r="R306" s="4" t="str">
        <f>IF(L306&lt;=$P$3,IF(VLOOKUP(L306,Cs!$CA$7:$CN$33000,10,FALSE)&lt;&gt;0,VLOOKUP(L306,Cs!$CA$7:$CN$33000,10,FALSE),""),"")</f>
        <v/>
      </c>
      <c r="S306" s="1" t="str">
        <f>IF(L306&lt;=$P$3,VLOOKUP(L306,Cs!$CA$7:$CN$33000,11,FALSE),"")</f>
        <v/>
      </c>
      <c r="T306" s="1" t="str">
        <f>IF(L306&lt;=$P$3,VLOOKUP(L306,Cs!$CA$7:$CN$33000,12,FALSE),"")</f>
        <v/>
      </c>
      <c r="U306" s="1" t="str">
        <f>IF(L306&lt;=$P$3,VLOOKUP(L306,Cs!$CA$7:$CN$33000,5,FALSE),"")</f>
        <v/>
      </c>
      <c r="V306" s="1" t="str">
        <f>IF(L306&lt;=$P$3,VLOOKUP(L306,Cs!$CA$7:$CN$33000,6,FALSE),"")</f>
        <v/>
      </c>
      <c r="W306" s="1" t="str">
        <f>IF(L306&lt;=$P$3,VLOOKUP(L306,Cs!$CA$7:$CN$33000,7,FALSE),"")</f>
        <v/>
      </c>
    </row>
    <row r="307" spans="1:69" x14ac:dyDescent="0.25">
      <c r="A307" s="1" t="str">
        <f t="shared" si="52"/>
        <v/>
      </c>
      <c r="B307" s="4" t="str">
        <f t="shared" si="53"/>
        <v/>
      </c>
      <c r="C307" s="1" t="str">
        <f>TRIM(IF(L307&lt;=$P$3,VLOOKUP(L307,Cs!$CA$7:$CN$33000,13,FALSE),""))</f>
        <v/>
      </c>
      <c r="D307" s="1" t="str">
        <f>TRIM(IF(L307&lt;=$P$3,VLOOKUP(L307,Cs!$CA$7:$CN$33000,14,FALSE),""))</f>
        <v/>
      </c>
      <c r="E307" s="1" t="str">
        <f t="shared" si="54"/>
        <v/>
      </c>
      <c r="F307" s="19" t="str">
        <f t="shared" si="55"/>
        <v/>
      </c>
      <c r="G307" s="19" t="str">
        <f t="shared" si="56"/>
        <v/>
      </c>
      <c r="H307" s="19" t="str">
        <f>IF(AND(N307&lt;&gt;N308,N307&lt;&gt;" "),SUM($F$268:F307)-SUM($G$268:G307),IF(L306=$P$3,H306,""))</f>
        <v/>
      </c>
      <c r="I307" s="13" t="str">
        <f t="shared" si="51"/>
        <v/>
      </c>
      <c r="L307" s="1">
        <f t="shared" si="57"/>
        <v>285</v>
      </c>
      <c r="N307" s="4" t="str">
        <f>IF(L307&lt;=$P$3,VLOOKUP(L307,Cs!$CA$7:$CN$33000,3,FALSE),IF(L306=$P$3," ",""))</f>
        <v/>
      </c>
      <c r="O307" s="1" t="str">
        <f>IF(L307&lt;=$P$3,VLOOKUP(L307,Cs!$CA$7:$CN$33000,8,FALSE),"")</f>
        <v/>
      </c>
      <c r="R307" s="4" t="str">
        <f>IF(L307&lt;=$P$3,IF(VLOOKUP(L307,Cs!$CA$7:$CN$33000,10,FALSE)&lt;&gt;0,VLOOKUP(L307,Cs!$CA$7:$CN$33000,10,FALSE),""),"")</f>
        <v/>
      </c>
      <c r="S307" s="1" t="str">
        <f>IF(L307&lt;=$P$3,VLOOKUP(L307,Cs!$CA$7:$CN$33000,11,FALSE),"")</f>
        <v/>
      </c>
      <c r="T307" s="1" t="str">
        <f>IF(L307&lt;=$P$3,VLOOKUP(L307,Cs!$CA$7:$CN$33000,12,FALSE),"")</f>
        <v/>
      </c>
      <c r="U307" s="1" t="str">
        <f>IF(L307&lt;=$P$3,VLOOKUP(L307,Cs!$CA$7:$CN$33000,5,FALSE),"")</f>
        <v/>
      </c>
      <c r="V307" s="1" t="str">
        <f>IF(L307&lt;=$P$3,VLOOKUP(L307,Cs!$CA$7:$CN$33000,6,FALSE),"")</f>
        <v/>
      </c>
      <c r="W307" s="1" t="str">
        <f>IF(L307&lt;=$P$3,VLOOKUP(L307,Cs!$CA$7:$CN$33000,7,FALSE),"")</f>
        <v/>
      </c>
    </row>
    <row r="308" spans="1:69" x14ac:dyDescent="0.25">
      <c r="A308" s="1" t="str">
        <f t="shared" si="52"/>
        <v/>
      </c>
      <c r="B308" s="4" t="str">
        <f t="shared" si="53"/>
        <v/>
      </c>
      <c r="C308" s="1" t="str">
        <f>TRIM(IF(L308&lt;=$P$3,VLOOKUP(L308,Cs!$CA$7:$CN$33000,13,FALSE),""))</f>
        <v/>
      </c>
      <c r="D308" s="1" t="str">
        <f>TRIM(IF(L308&lt;=$P$3,VLOOKUP(L308,Cs!$CA$7:$CN$33000,14,FALSE),""))</f>
        <v/>
      </c>
      <c r="E308" s="1" t="str">
        <f t="shared" si="54"/>
        <v/>
      </c>
      <c r="F308" s="19" t="str">
        <f t="shared" si="55"/>
        <v/>
      </c>
      <c r="G308" s="19" t="str">
        <f t="shared" si="56"/>
        <v/>
      </c>
      <c r="H308" s="19" t="str">
        <f>IF(AND(N308&lt;&gt;N309,N308&lt;&gt;" "),SUM($F$268:F308)-SUM($G$268:G308),IF(L307=$P$3,H307,""))</f>
        <v/>
      </c>
      <c r="I308" s="13" t="str">
        <f t="shared" si="51"/>
        <v/>
      </c>
      <c r="L308" s="1">
        <f t="shared" si="57"/>
        <v>286</v>
      </c>
      <c r="N308" s="4" t="str">
        <f>IF(L308&lt;=$P$3,VLOOKUP(L308,Cs!$CA$7:$CN$33000,3,FALSE),IF(L307=$P$3," ",""))</f>
        <v/>
      </c>
      <c r="O308" s="1" t="str">
        <f>IF(L308&lt;=$P$3,VLOOKUP(L308,Cs!$CA$7:$CN$33000,8,FALSE),"")</f>
        <v/>
      </c>
      <c r="R308" s="4" t="str">
        <f>IF(L308&lt;=$P$3,IF(VLOOKUP(L308,Cs!$CA$7:$CN$33000,10,FALSE)&lt;&gt;0,VLOOKUP(L308,Cs!$CA$7:$CN$33000,10,FALSE),""),"")</f>
        <v/>
      </c>
      <c r="S308" s="1" t="str">
        <f>IF(L308&lt;=$P$3,VLOOKUP(L308,Cs!$CA$7:$CN$33000,11,FALSE),"")</f>
        <v/>
      </c>
      <c r="T308" s="1" t="str">
        <f>IF(L308&lt;=$P$3,VLOOKUP(L308,Cs!$CA$7:$CN$33000,12,FALSE),"")</f>
        <v/>
      </c>
      <c r="U308" s="1" t="str">
        <f>IF(L308&lt;=$P$3,VLOOKUP(L308,Cs!$CA$7:$CN$33000,5,FALSE),"")</f>
        <v/>
      </c>
      <c r="V308" s="1" t="str">
        <f>IF(L308&lt;=$P$3,VLOOKUP(L308,Cs!$CA$7:$CN$33000,6,FALSE),"")</f>
        <v/>
      </c>
      <c r="W308" s="1" t="str">
        <f>IF(L308&lt;=$P$3,VLOOKUP(L308,Cs!$CA$7:$CN$33000,7,FALSE),"")</f>
        <v/>
      </c>
    </row>
    <row r="309" spans="1:69" x14ac:dyDescent="0.25">
      <c r="B309" s="4"/>
      <c r="E309" s="1" t="str">
        <f>IF(L308&lt;$P$3,$O$5,IF(L308=$P$3,$N$5,""))</f>
        <v/>
      </c>
      <c r="F309" s="19" t="str">
        <f>IF(L308&lt;$P$3,SUM(F268:F308),IF(L308=$P$3,$R$6,""))</f>
        <v/>
      </c>
      <c r="G309" s="19" t="str">
        <f>IF(L308&lt;$P$3,SUM(G268:G308),IF(L308=$P$3,$S$6,""))</f>
        <v/>
      </c>
      <c r="H309" s="19" t="str">
        <f>IF(L308&lt;$P$3,SUM(F309,-G309),IF(L308=$P$3,H308,""))</f>
        <v/>
      </c>
      <c r="I309" s="13"/>
      <c r="L309" s="6">
        <f>IF(L308&lt;$P$3,L308,SUM(L308,1))</f>
        <v>287</v>
      </c>
      <c r="N309" s="4"/>
    </row>
    <row r="310" spans="1:69" ht="26.4" x14ac:dyDescent="0.25">
      <c r="F310" s="7"/>
      <c r="I310" s="31" t="str">
        <f>"pg. "&amp;K310</f>
        <v xml:space="preserve">pg. </v>
      </c>
      <c r="K310" s="1" t="str">
        <f>IF(L269&lt;=$P$3,SUM(K267,1),"")</f>
        <v/>
      </c>
      <c r="L310" s="1">
        <f>L309</f>
        <v>287</v>
      </c>
      <c r="BQ310" s="8" t="s">
        <v>152</v>
      </c>
    </row>
    <row r="311" spans="1:69" x14ac:dyDescent="0.25">
      <c r="E311" s="52" t="str">
        <f>IF(L311&lt;$P$3,$U$2,"")</f>
        <v/>
      </c>
      <c r="F311" s="19" t="str">
        <f>IF(L311&lt;$P$3,H309,"")</f>
        <v/>
      </c>
      <c r="G311" s="19"/>
      <c r="H311" s="19"/>
      <c r="L311" s="1">
        <f>L310</f>
        <v>287</v>
      </c>
      <c r="N311" s="4" t="s">
        <v>0</v>
      </c>
      <c r="O311" s="1" t="s">
        <v>146</v>
      </c>
      <c r="R311" s="1" t="s">
        <v>142</v>
      </c>
      <c r="S311" s="1" t="s">
        <v>143</v>
      </c>
      <c r="T311" s="1" t="s">
        <v>42</v>
      </c>
      <c r="U311" s="1" t="s">
        <v>43</v>
      </c>
      <c r="V311" s="1" t="s">
        <v>144</v>
      </c>
      <c r="W311" s="1" t="s">
        <v>145</v>
      </c>
    </row>
    <row r="312" spans="1:69" x14ac:dyDescent="0.25">
      <c r="A312" s="1" t="str">
        <f>IF(L312&lt;=$P$3,L312,"")</f>
        <v/>
      </c>
      <c r="B312" s="4" t="str">
        <f>IF(N311&lt;&gt;N312,N312,"")</f>
        <v/>
      </c>
      <c r="C312" s="1" t="str">
        <f>TRIM(IF(L312&lt;=$P$3,VLOOKUP(L312,Cs!$CA$7:$CN$33000,13,FALSE),""))</f>
        <v/>
      </c>
      <c r="D312" s="1" t="str">
        <f>TRIM(IF(L312&lt;=$P$3,VLOOKUP(L312,Cs!$CA$7:$CN$33000,14,FALSE),""))</f>
        <v/>
      </c>
      <c r="E312" s="1" t="str">
        <f>IF(L312&lt;=$P$3,TRIM(R312&amp;" "&amp;S312&amp;" "&amp;T312),IF(L311=$P$3,$N$5,""))</f>
        <v/>
      </c>
      <c r="F312" s="19" t="str">
        <f>IF(L312&lt;=$P$3,IF(U312&lt;&gt;0,U312,""),IF(L311=$P$3,$R$6,""))</f>
        <v/>
      </c>
      <c r="G312" s="19" t="str">
        <f>IF(L312&lt;=$P$3,IF(V312&lt;&gt;0,V312,""),IF(L311=$P$3,$S$6,""))</f>
        <v/>
      </c>
      <c r="H312" s="19" t="str">
        <f>IF(AND(N312&lt;&gt;N313,N312&lt;&gt;" "),SUM($F$311:F312)-SUM($G$311:G312),IF(L311=$P$3,H311,""))</f>
        <v/>
      </c>
      <c r="I312" s="13" t="str">
        <f t="shared" ref="I312:I351" si="58">IF($P$3&gt;=L312,VLOOKUP(W312,Csfi,2,FALSE),"")</f>
        <v/>
      </c>
      <c r="L312" s="1">
        <f>L311+1</f>
        <v>288</v>
      </c>
      <c r="N312" s="4" t="str">
        <f>IF(L312&lt;=$P$3,VLOOKUP(L312,Cs!$CA$7:$CN$33000,3,FALSE),IF(L311=$P$3," ",""))</f>
        <v/>
      </c>
      <c r="O312" s="1" t="str">
        <f>IF(L312&lt;=$P$3,VLOOKUP(L312,Cs!$CA$7:$CN$33000,8,FALSE),"")</f>
        <v/>
      </c>
      <c r="R312" s="4" t="str">
        <f>IF(L312&lt;=$P$3,IF(VLOOKUP(L312,Cs!$CA$7:$CN$33000,10,FALSE)&lt;&gt;0,VLOOKUP(L312,Cs!$CA$7:$CN$33000,10,FALSE),""),"")</f>
        <v/>
      </c>
      <c r="S312" s="1" t="str">
        <f>IF(L312&lt;=$P$3,VLOOKUP(L312,Cs!$CA$7:$CN$33000,11,FALSE),"")</f>
        <v/>
      </c>
      <c r="T312" s="1" t="str">
        <f>IF(L312&lt;=$P$3,VLOOKUP(L312,Cs!$CA$7:$CN$33000,12,FALSE),"")</f>
        <v/>
      </c>
      <c r="U312" s="1" t="str">
        <f>IF(L312&lt;=$P$3,VLOOKUP(L312,Cs!$CA$7:$CN$33000,5,FALSE),"")</f>
        <v/>
      </c>
      <c r="V312" s="1" t="str">
        <f>IF(L312&lt;=$P$3,VLOOKUP(L312,Cs!$CA$7:$CN$33000,6,FALSE),"")</f>
        <v/>
      </c>
      <c r="W312" s="1" t="str">
        <f>IF(L312&lt;=$P$3,VLOOKUP(L312,Cs!$CA$7:$CN$33000,7,FALSE),"")</f>
        <v/>
      </c>
    </row>
    <row r="313" spans="1:69" x14ac:dyDescent="0.25">
      <c r="A313" s="1" t="str">
        <f t="shared" ref="A313:A351" si="59">IF(L313&lt;=$P$3,L313,"")</f>
        <v/>
      </c>
      <c r="B313" s="4" t="str">
        <f t="shared" ref="B313:B351" si="60">IF(N312&lt;&gt;N313,N313,"")</f>
        <v/>
      </c>
      <c r="C313" s="1" t="str">
        <f>TRIM(IF(L313&lt;=$P$3,VLOOKUP(L313,Cs!$CA$7:$CN$33000,13,FALSE),""))</f>
        <v/>
      </c>
      <c r="D313" s="1" t="str">
        <f>TRIM(IF(L313&lt;=$P$3,VLOOKUP(L313,Cs!$CA$7:$CN$33000,14,FALSE),""))</f>
        <v/>
      </c>
      <c r="E313" s="1" t="str">
        <f t="shared" ref="E313:E351" si="61">IF(L313&lt;=$P$3,TRIM(R313&amp;" "&amp;S313&amp;" "&amp;T313),IF(L312=$P$3,$N$5,""))</f>
        <v/>
      </c>
      <c r="F313" s="19" t="str">
        <f t="shared" ref="F313:F351" si="62">IF(L313&lt;=$P$3,IF(U313&lt;&gt;0,U313,""),IF(L312=$P$3,$R$6,""))</f>
        <v/>
      </c>
      <c r="G313" s="19" t="str">
        <f t="shared" ref="G313:G351" si="63">IF(L313&lt;=$P$3,IF(V313&lt;&gt;0,V313,""),IF(L312=$P$3,$S$6,""))</f>
        <v/>
      </c>
      <c r="H313" s="19" t="str">
        <f>IF(AND(N313&lt;&gt;N314,N313&lt;&gt;" "),SUM($F$311:F313)-SUM($G$311:G313),IF(L312=$P$3,H312,""))</f>
        <v/>
      </c>
      <c r="I313" s="13" t="str">
        <f t="shared" si="58"/>
        <v/>
      </c>
      <c r="L313" s="1">
        <f t="shared" ref="L313:L351" si="64">L312+1</f>
        <v>289</v>
      </c>
      <c r="N313" s="4" t="str">
        <f>IF(L313&lt;=$P$3,VLOOKUP(L313,Cs!$CA$7:$CN$33000,3,FALSE),IF(L312=$P$3," ",""))</f>
        <v/>
      </c>
      <c r="O313" s="1" t="str">
        <f>IF(L313&lt;=$P$3,VLOOKUP(L313,Cs!$CA$7:$CN$33000,8,FALSE),"")</f>
        <v/>
      </c>
      <c r="R313" s="4" t="str">
        <f>IF(L313&lt;=$P$3,IF(VLOOKUP(L313,Cs!$CA$7:$CN$33000,10,FALSE)&lt;&gt;0,VLOOKUP(L313,Cs!$CA$7:$CN$33000,10,FALSE),""),"")</f>
        <v/>
      </c>
      <c r="S313" s="1" t="str">
        <f>IF(L313&lt;=$P$3,VLOOKUP(L313,Cs!$CA$7:$CN$33000,11,FALSE),"")</f>
        <v/>
      </c>
      <c r="T313" s="1" t="str">
        <f>IF(L313&lt;=$P$3,VLOOKUP(L313,Cs!$CA$7:$CN$33000,12,FALSE),"")</f>
        <v/>
      </c>
      <c r="U313" s="1" t="str">
        <f>IF(L313&lt;=$P$3,VLOOKUP(L313,Cs!$CA$7:$CN$33000,5,FALSE),"")</f>
        <v/>
      </c>
      <c r="V313" s="1" t="str">
        <f>IF(L313&lt;=$P$3,VLOOKUP(L313,Cs!$CA$7:$CN$33000,6,FALSE),"")</f>
        <v/>
      </c>
      <c r="W313" s="1" t="str">
        <f>IF(L313&lt;=$P$3,VLOOKUP(L313,Cs!$CA$7:$CN$33000,7,FALSE),"")</f>
        <v/>
      </c>
    </row>
    <row r="314" spans="1:69" x14ac:dyDescent="0.25">
      <c r="A314" s="1" t="str">
        <f t="shared" si="59"/>
        <v/>
      </c>
      <c r="B314" s="4" t="str">
        <f t="shared" si="60"/>
        <v/>
      </c>
      <c r="C314" s="1" t="str">
        <f>TRIM(IF(L314&lt;=$P$3,VLOOKUP(L314,Cs!$CA$7:$CN$33000,13,FALSE),""))</f>
        <v/>
      </c>
      <c r="D314" s="1" t="str">
        <f>TRIM(IF(L314&lt;=$P$3,VLOOKUP(L314,Cs!$CA$7:$CN$33000,14,FALSE),""))</f>
        <v/>
      </c>
      <c r="E314" s="1" t="str">
        <f t="shared" si="61"/>
        <v/>
      </c>
      <c r="F314" s="19" t="str">
        <f t="shared" si="62"/>
        <v/>
      </c>
      <c r="G314" s="19" t="str">
        <f t="shared" si="63"/>
        <v/>
      </c>
      <c r="H314" s="19" t="str">
        <f>IF(AND(N314&lt;&gt;N315,N314&lt;&gt;" "),SUM($F$311:F314)-SUM($G$311:G314),IF(L313=$P$3,H313,""))</f>
        <v/>
      </c>
      <c r="I314" s="13" t="str">
        <f t="shared" si="58"/>
        <v/>
      </c>
      <c r="L314" s="1">
        <f t="shared" si="64"/>
        <v>290</v>
      </c>
      <c r="N314" s="4" t="str">
        <f>IF(L314&lt;=$P$3,VLOOKUP(L314,Cs!$CA$7:$CN$33000,3,FALSE),IF(L313=$P$3," ",""))</f>
        <v/>
      </c>
      <c r="O314" s="1" t="str">
        <f>IF(L314&lt;=$P$3,VLOOKUP(L314,Cs!$CA$7:$CN$33000,8,FALSE),"")</f>
        <v/>
      </c>
      <c r="R314" s="4" t="str">
        <f>IF(L314&lt;=$P$3,IF(VLOOKUP(L314,Cs!$CA$7:$CN$33000,10,FALSE)&lt;&gt;0,VLOOKUP(L314,Cs!$CA$7:$CN$33000,10,FALSE),""),"")</f>
        <v/>
      </c>
      <c r="S314" s="1" t="str">
        <f>IF(L314&lt;=$P$3,VLOOKUP(L314,Cs!$CA$7:$CN$33000,11,FALSE),"")</f>
        <v/>
      </c>
      <c r="T314" s="1" t="str">
        <f>IF(L314&lt;=$P$3,VLOOKUP(L314,Cs!$CA$7:$CN$33000,12,FALSE),"")</f>
        <v/>
      </c>
      <c r="U314" s="1" t="str">
        <f>IF(L314&lt;=$P$3,VLOOKUP(L314,Cs!$CA$7:$CN$33000,5,FALSE),"")</f>
        <v/>
      </c>
      <c r="V314" s="1" t="str">
        <f>IF(L314&lt;=$P$3,VLOOKUP(L314,Cs!$CA$7:$CN$33000,6,FALSE),"")</f>
        <v/>
      </c>
      <c r="W314" s="1" t="str">
        <f>IF(L314&lt;=$P$3,VLOOKUP(L314,Cs!$CA$7:$CN$33000,7,FALSE),"")</f>
        <v/>
      </c>
    </row>
    <row r="315" spans="1:69" x14ac:dyDescent="0.25">
      <c r="A315" s="1" t="str">
        <f t="shared" si="59"/>
        <v/>
      </c>
      <c r="B315" s="4" t="str">
        <f t="shared" si="60"/>
        <v/>
      </c>
      <c r="C315" s="1" t="str">
        <f>TRIM(IF(L315&lt;=$P$3,VLOOKUP(L315,Cs!$CA$7:$CN$33000,13,FALSE),""))</f>
        <v/>
      </c>
      <c r="D315" s="1" t="str">
        <f>TRIM(IF(L315&lt;=$P$3,VLOOKUP(L315,Cs!$CA$7:$CN$33000,14,FALSE),""))</f>
        <v/>
      </c>
      <c r="E315" s="1" t="str">
        <f t="shared" si="61"/>
        <v/>
      </c>
      <c r="F315" s="19" t="str">
        <f t="shared" si="62"/>
        <v/>
      </c>
      <c r="G315" s="19" t="str">
        <f t="shared" si="63"/>
        <v/>
      </c>
      <c r="H315" s="19" t="str">
        <f>IF(AND(N315&lt;&gt;N316,N315&lt;&gt;" "),SUM($F$311:F315)-SUM($G$311:G315),IF(L314=$P$3,H314,""))</f>
        <v/>
      </c>
      <c r="I315" s="13" t="str">
        <f t="shared" si="58"/>
        <v/>
      </c>
      <c r="L315" s="1">
        <f t="shared" si="64"/>
        <v>291</v>
      </c>
      <c r="N315" s="4" t="str">
        <f>IF(L315&lt;=$P$3,VLOOKUP(L315,Cs!$CA$7:$CN$33000,3,FALSE),IF(L314=$P$3," ",""))</f>
        <v/>
      </c>
      <c r="O315" s="1" t="str">
        <f>IF(L315&lt;=$P$3,VLOOKUP(L315,Cs!$CA$7:$CN$33000,8,FALSE),"")</f>
        <v/>
      </c>
      <c r="R315" s="4" t="str">
        <f>IF(L315&lt;=$P$3,IF(VLOOKUP(L315,Cs!$CA$7:$CN$33000,10,FALSE)&lt;&gt;0,VLOOKUP(L315,Cs!$CA$7:$CN$33000,10,FALSE),""),"")</f>
        <v/>
      </c>
      <c r="S315" s="1" t="str">
        <f>IF(L315&lt;=$P$3,VLOOKUP(L315,Cs!$CA$7:$CN$33000,11,FALSE),"")</f>
        <v/>
      </c>
      <c r="T315" s="1" t="str">
        <f>IF(L315&lt;=$P$3,VLOOKUP(L315,Cs!$CA$7:$CN$33000,12,FALSE),"")</f>
        <v/>
      </c>
      <c r="U315" s="1" t="str">
        <f>IF(L315&lt;=$P$3,VLOOKUP(L315,Cs!$CA$7:$CN$33000,5,FALSE),"")</f>
        <v/>
      </c>
      <c r="V315" s="1" t="str">
        <f>IF(L315&lt;=$P$3,VLOOKUP(L315,Cs!$CA$7:$CN$33000,6,FALSE),"")</f>
        <v/>
      </c>
      <c r="W315" s="1" t="str">
        <f>IF(L315&lt;=$P$3,VLOOKUP(L315,Cs!$CA$7:$CN$33000,7,FALSE),"")</f>
        <v/>
      </c>
    </row>
    <row r="316" spans="1:69" x14ac:dyDescent="0.25">
      <c r="A316" s="1" t="str">
        <f t="shared" si="59"/>
        <v/>
      </c>
      <c r="B316" s="4" t="str">
        <f t="shared" si="60"/>
        <v/>
      </c>
      <c r="C316" s="1" t="str">
        <f>TRIM(IF(L316&lt;=$P$3,VLOOKUP(L316,Cs!$CA$7:$CN$33000,13,FALSE),""))</f>
        <v/>
      </c>
      <c r="D316" s="1" t="str">
        <f>TRIM(IF(L316&lt;=$P$3,VLOOKUP(L316,Cs!$CA$7:$CN$33000,14,FALSE),""))</f>
        <v/>
      </c>
      <c r="E316" s="1" t="str">
        <f t="shared" si="61"/>
        <v/>
      </c>
      <c r="F316" s="19" t="str">
        <f t="shared" si="62"/>
        <v/>
      </c>
      <c r="G316" s="19" t="str">
        <f t="shared" si="63"/>
        <v/>
      </c>
      <c r="H316" s="19" t="str">
        <f>IF(AND(N316&lt;&gt;N317,N316&lt;&gt;" "),SUM($F$311:F316)-SUM($G$311:G316),IF(L315=$P$3,H315,""))</f>
        <v/>
      </c>
      <c r="I316" s="13" t="str">
        <f t="shared" si="58"/>
        <v/>
      </c>
      <c r="L316" s="1">
        <f t="shared" si="64"/>
        <v>292</v>
      </c>
      <c r="N316" s="4" t="str">
        <f>IF(L316&lt;=$P$3,VLOOKUP(L316,Cs!$CA$7:$CN$33000,3,FALSE),IF(L315=$P$3," ",""))</f>
        <v/>
      </c>
      <c r="O316" s="1" t="str">
        <f>IF(L316&lt;=$P$3,VLOOKUP(L316,Cs!$CA$7:$CN$33000,8,FALSE),"")</f>
        <v/>
      </c>
      <c r="R316" s="4" t="str">
        <f>IF(L316&lt;=$P$3,IF(VLOOKUP(L316,Cs!$CA$7:$CN$33000,10,FALSE)&lt;&gt;0,VLOOKUP(L316,Cs!$CA$7:$CN$33000,10,FALSE),""),"")</f>
        <v/>
      </c>
      <c r="S316" s="1" t="str">
        <f>IF(L316&lt;=$P$3,VLOOKUP(L316,Cs!$CA$7:$CN$33000,11,FALSE),"")</f>
        <v/>
      </c>
      <c r="T316" s="1" t="str">
        <f>IF(L316&lt;=$P$3,VLOOKUP(L316,Cs!$CA$7:$CN$33000,12,FALSE),"")</f>
        <v/>
      </c>
      <c r="U316" s="1" t="str">
        <f>IF(L316&lt;=$P$3,VLOOKUP(L316,Cs!$CA$7:$CN$33000,5,FALSE),"")</f>
        <v/>
      </c>
      <c r="V316" s="1" t="str">
        <f>IF(L316&lt;=$P$3,VLOOKUP(L316,Cs!$CA$7:$CN$33000,6,FALSE),"")</f>
        <v/>
      </c>
      <c r="W316" s="1" t="str">
        <f>IF(L316&lt;=$P$3,VLOOKUP(L316,Cs!$CA$7:$CN$33000,7,FALSE),"")</f>
        <v/>
      </c>
    </row>
    <row r="317" spans="1:69" x14ac:dyDescent="0.25">
      <c r="A317" s="1" t="str">
        <f t="shared" si="59"/>
        <v/>
      </c>
      <c r="B317" s="4" t="str">
        <f t="shared" si="60"/>
        <v/>
      </c>
      <c r="C317" s="1" t="str">
        <f>TRIM(IF(L317&lt;=$P$3,VLOOKUP(L317,Cs!$CA$7:$CN$33000,13,FALSE),""))</f>
        <v/>
      </c>
      <c r="D317" s="1" t="str">
        <f>TRIM(IF(L317&lt;=$P$3,VLOOKUP(L317,Cs!$CA$7:$CN$33000,14,FALSE),""))</f>
        <v/>
      </c>
      <c r="E317" s="1" t="str">
        <f t="shared" si="61"/>
        <v/>
      </c>
      <c r="F317" s="19" t="str">
        <f t="shared" si="62"/>
        <v/>
      </c>
      <c r="G317" s="19" t="str">
        <f t="shared" si="63"/>
        <v/>
      </c>
      <c r="H317" s="19" t="str">
        <f>IF(AND(N317&lt;&gt;N318,N317&lt;&gt;" "),SUM($F$311:F317)-SUM($G$311:G317),IF(L316=$P$3,H316,""))</f>
        <v/>
      </c>
      <c r="I317" s="13" t="str">
        <f t="shared" si="58"/>
        <v/>
      </c>
      <c r="L317" s="1">
        <f t="shared" si="64"/>
        <v>293</v>
      </c>
      <c r="N317" s="4" t="str">
        <f>IF(L317&lt;=$P$3,VLOOKUP(L317,Cs!$CA$7:$CN$33000,3,FALSE),IF(L316=$P$3," ",""))</f>
        <v/>
      </c>
      <c r="O317" s="1" t="str">
        <f>IF(L317&lt;=$P$3,VLOOKUP(L317,Cs!$CA$7:$CN$33000,8,FALSE),"")</f>
        <v/>
      </c>
      <c r="R317" s="4" t="str">
        <f>IF(L317&lt;=$P$3,IF(VLOOKUP(L317,Cs!$CA$7:$CN$33000,10,FALSE)&lt;&gt;0,VLOOKUP(L317,Cs!$CA$7:$CN$33000,10,FALSE),""),"")</f>
        <v/>
      </c>
      <c r="S317" s="1" t="str">
        <f>IF(L317&lt;=$P$3,VLOOKUP(L317,Cs!$CA$7:$CN$33000,11,FALSE),"")</f>
        <v/>
      </c>
      <c r="T317" s="1" t="str">
        <f>IF(L317&lt;=$P$3,VLOOKUP(L317,Cs!$CA$7:$CN$33000,12,FALSE),"")</f>
        <v/>
      </c>
      <c r="U317" s="1" t="str">
        <f>IF(L317&lt;=$P$3,VLOOKUP(L317,Cs!$CA$7:$CN$33000,5,FALSE),"")</f>
        <v/>
      </c>
      <c r="V317" s="1" t="str">
        <f>IF(L317&lt;=$P$3,VLOOKUP(L317,Cs!$CA$7:$CN$33000,6,FALSE),"")</f>
        <v/>
      </c>
      <c r="W317" s="1" t="str">
        <f>IF(L317&lt;=$P$3,VLOOKUP(L317,Cs!$CA$7:$CN$33000,7,FALSE),"")</f>
        <v/>
      </c>
    </row>
    <row r="318" spans="1:69" x14ac:dyDescent="0.25">
      <c r="A318" s="1" t="str">
        <f t="shared" si="59"/>
        <v/>
      </c>
      <c r="B318" s="4" t="str">
        <f t="shared" si="60"/>
        <v/>
      </c>
      <c r="C318" s="1" t="str">
        <f>TRIM(IF(L318&lt;=$P$3,VLOOKUP(L318,Cs!$CA$7:$CN$33000,13,FALSE),""))</f>
        <v/>
      </c>
      <c r="D318" s="1" t="str">
        <f>TRIM(IF(L318&lt;=$P$3,VLOOKUP(L318,Cs!$CA$7:$CN$33000,14,FALSE),""))</f>
        <v/>
      </c>
      <c r="E318" s="1" t="str">
        <f t="shared" si="61"/>
        <v/>
      </c>
      <c r="F318" s="19" t="str">
        <f t="shared" si="62"/>
        <v/>
      </c>
      <c r="G318" s="19" t="str">
        <f t="shared" si="63"/>
        <v/>
      </c>
      <c r="H318" s="19" t="str">
        <f>IF(AND(N318&lt;&gt;N319,N318&lt;&gt;" "),SUM($F$311:F318)-SUM($G$311:G318),IF(L317=$P$3,H317,""))</f>
        <v/>
      </c>
      <c r="I318" s="13" t="str">
        <f t="shared" si="58"/>
        <v/>
      </c>
      <c r="L318" s="1">
        <f t="shared" si="64"/>
        <v>294</v>
      </c>
      <c r="N318" s="4" t="str">
        <f>IF(L318&lt;=$P$3,VLOOKUP(L318,Cs!$CA$7:$CN$33000,3,FALSE),IF(L317=$P$3," ",""))</f>
        <v/>
      </c>
      <c r="O318" s="1" t="str">
        <f>IF(L318&lt;=$P$3,VLOOKUP(L318,Cs!$CA$7:$CN$33000,8,FALSE),"")</f>
        <v/>
      </c>
      <c r="R318" s="4" t="str">
        <f>IF(L318&lt;=$P$3,IF(VLOOKUP(L318,Cs!$CA$7:$CN$33000,10,FALSE)&lt;&gt;0,VLOOKUP(L318,Cs!$CA$7:$CN$33000,10,FALSE),""),"")</f>
        <v/>
      </c>
      <c r="S318" s="1" t="str">
        <f>IF(L318&lt;=$P$3,VLOOKUP(L318,Cs!$CA$7:$CN$33000,11,FALSE),"")</f>
        <v/>
      </c>
      <c r="T318" s="1" t="str">
        <f>IF(L318&lt;=$P$3,VLOOKUP(L318,Cs!$CA$7:$CN$33000,12,FALSE),"")</f>
        <v/>
      </c>
      <c r="U318" s="1" t="str">
        <f>IF(L318&lt;=$P$3,VLOOKUP(L318,Cs!$CA$7:$CN$33000,5,FALSE),"")</f>
        <v/>
      </c>
      <c r="V318" s="1" t="str">
        <f>IF(L318&lt;=$P$3,VLOOKUP(L318,Cs!$CA$7:$CN$33000,6,FALSE),"")</f>
        <v/>
      </c>
      <c r="W318" s="1" t="str">
        <f>IF(L318&lt;=$P$3,VLOOKUP(L318,Cs!$CA$7:$CN$33000,7,FALSE),"")</f>
        <v/>
      </c>
    </row>
    <row r="319" spans="1:69" x14ac:dyDescent="0.25">
      <c r="A319" s="1" t="str">
        <f t="shared" si="59"/>
        <v/>
      </c>
      <c r="B319" s="4" t="str">
        <f t="shared" si="60"/>
        <v/>
      </c>
      <c r="C319" s="1" t="str">
        <f>TRIM(IF(L319&lt;=$P$3,VLOOKUP(L319,Cs!$CA$7:$CN$33000,13,FALSE),""))</f>
        <v/>
      </c>
      <c r="D319" s="1" t="str">
        <f>TRIM(IF(L319&lt;=$P$3,VLOOKUP(L319,Cs!$CA$7:$CN$33000,14,FALSE),""))</f>
        <v/>
      </c>
      <c r="E319" s="1" t="str">
        <f t="shared" si="61"/>
        <v/>
      </c>
      <c r="F319" s="19" t="str">
        <f t="shared" si="62"/>
        <v/>
      </c>
      <c r="G319" s="19" t="str">
        <f t="shared" si="63"/>
        <v/>
      </c>
      <c r="H319" s="19" t="str">
        <f>IF(AND(N319&lt;&gt;N320,N319&lt;&gt;" "),SUM($F$311:F319)-SUM($G$311:G319),IF(L318=$P$3,H318,""))</f>
        <v/>
      </c>
      <c r="I319" s="13" t="str">
        <f t="shared" si="58"/>
        <v/>
      </c>
      <c r="L319" s="1">
        <f t="shared" si="64"/>
        <v>295</v>
      </c>
      <c r="N319" s="4" t="str">
        <f>IF(L319&lt;=$P$3,VLOOKUP(L319,Cs!$CA$7:$CN$33000,3,FALSE),IF(L318=$P$3," ",""))</f>
        <v/>
      </c>
      <c r="O319" s="1" t="str">
        <f>IF(L319&lt;=$P$3,VLOOKUP(L319,Cs!$CA$7:$CN$33000,8,FALSE),"")</f>
        <v/>
      </c>
      <c r="R319" s="4" t="str">
        <f>IF(L319&lt;=$P$3,IF(VLOOKUP(L319,Cs!$CA$7:$CN$33000,10,FALSE)&lt;&gt;0,VLOOKUP(L319,Cs!$CA$7:$CN$33000,10,FALSE),""),"")</f>
        <v/>
      </c>
      <c r="S319" s="1" t="str">
        <f>IF(L319&lt;=$P$3,VLOOKUP(L319,Cs!$CA$7:$CN$33000,11,FALSE),"")</f>
        <v/>
      </c>
      <c r="T319" s="1" t="str">
        <f>IF(L319&lt;=$P$3,VLOOKUP(L319,Cs!$CA$7:$CN$33000,12,FALSE),"")</f>
        <v/>
      </c>
      <c r="U319" s="1" t="str">
        <f>IF(L319&lt;=$P$3,VLOOKUP(L319,Cs!$CA$7:$CN$33000,5,FALSE),"")</f>
        <v/>
      </c>
      <c r="V319" s="1" t="str">
        <f>IF(L319&lt;=$P$3,VLOOKUP(L319,Cs!$CA$7:$CN$33000,6,FALSE),"")</f>
        <v/>
      </c>
      <c r="W319" s="1" t="str">
        <f>IF(L319&lt;=$P$3,VLOOKUP(L319,Cs!$CA$7:$CN$33000,7,FALSE),"")</f>
        <v/>
      </c>
    </row>
    <row r="320" spans="1:69" x14ac:dyDescent="0.25">
      <c r="A320" s="1" t="str">
        <f t="shared" si="59"/>
        <v/>
      </c>
      <c r="B320" s="4" t="str">
        <f t="shared" si="60"/>
        <v/>
      </c>
      <c r="C320" s="1" t="str">
        <f>TRIM(IF(L320&lt;=$P$3,VLOOKUP(L320,Cs!$CA$7:$CN$33000,13,FALSE),""))</f>
        <v/>
      </c>
      <c r="D320" s="1" t="str">
        <f>TRIM(IF(L320&lt;=$P$3,VLOOKUP(L320,Cs!$CA$7:$CN$33000,14,FALSE),""))</f>
        <v/>
      </c>
      <c r="E320" s="1" t="str">
        <f t="shared" si="61"/>
        <v/>
      </c>
      <c r="F320" s="19" t="str">
        <f t="shared" si="62"/>
        <v/>
      </c>
      <c r="G320" s="19" t="str">
        <f t="shared" si="63"/>
        <v/>
      </c>
      <c r="H320" s="19" t="str">
        <f>IF(AND(N320&lt;&gt;N321,N320&lt;&gt;" "),SUM($F$311:F320)-SUM($G$311:G320),IF(L319=$P$3,H319,""))</f>
        <v/>
      </c>
      <c r="I320" s="13" t="str">
        <f t="shared" si="58"/>
        <v/>
      </c>
      <c r="L320" s="1">
        <f t="shared" si="64"/>
        <v>296</v>
      </c>
      <c r="N320" s="4" t="str">
        <f>IF(L320&lt;=$P$3,VLOOKUP(L320,Cs!$CA$7:$CN$33000,3,FALSE),IF(L319=$P$3," ",""))</f>
        <v/>
      </c>
      <c r="O320" s="1" t="str">
        <f>IF(L320&lt;=$P$3,VLOOKUP(L320,Cs!$CA$7:$CN$33000,8,FALSE),"")</f>
        <v/>
      </c>
      <c r="R320" s="4" t="str">
        <f>IF(L320&lt;=$P$3,IF(VLOOKUP(L320,Cs!$CA$7:$CN$33000,10,FALSE)&lt;&gt;0,VLOOKUP(L320,Cs!$CA$7:$CN$33000,10,FALSE),""),"")</f>
        <v/>
      </c>
      <c r="S320" s="1" t="str">
        <f>IF(L320&lt;=$P$3,VLOOKUP(L320,Cs!$CA$7:$CN$33000,11,FALSE),"")</f>
        <v/>
      </c>
      <c r="T320" s="1" t="str">
        <f>IF(L320&lt;=$P$3,VLOOKUP(L320,Cs!$CA$7:$CN$33000,12,FALSE),"")</f>
        <v/>
      </c>
      <c r="U320" s="1" t="str">
        <f>IF(L320&lt;=$P$3,VLOOKUP(L320,Cs!$CA$7:$CN$33000,5,FALSE),"")</f>
        <v/>
      </c>
      <c r="V320" s="1" t="str">
        <f>IF(L320&lt;=$P$3,VLOOKUP(L320,Cs!$CA$7:$CN$33000,6,FALSE),"")</f>
        <v/>
      </c>
      <c r="W320" s="1" t="str">
        <f>IF(L320&lt;=$P$3,VLOOKUP(L320,Cs!$CA$7:$CN$33000,7,FALSE),"")</f>
        <v/>
      </c>
    </row>
    <row r="321" spans="1:23" x14ac:dyDescent="0.25">
      <c r="A321" s="1" t="str">
        <f t="shared" si="59"/>
        <v/>
      </c>
      <c r="B321" s="4" t="str">
        <f t="shared" si="60"/>
        <v/>
      </c>
      <c r="C321" s="1" t="str">
        <f>TRIM(IF(L321&lt;=$P$3,VLOOKUP(L321,Cs!$CA$7:$CN$33000,13,FALSE),""))</f>
        <v/>
      </c>
      <c r="D321" s="1" t="str">
        <f>TRIM(IF(L321&lt;=$P$3,VLOOKUP(L321,Cs!$CA$7:$CN$33000,14,FALSE),""))</f>
        <v/>
      </c>
      <c r="E321" s="1" t="str">
        <f t="shared" si="61"/>
        <v/>
      </c>
      <c r="F321" s="19" t="str">
        <f t="shared" si="62"/>
        <v/>
      </c>
      <c r="G321" s="19" t="str">
        <f t="shared" si="63"/>
        <v/>
      </c>
      <c r="H321" s="19" t="str">
        <f>IF(AND(N321&lt;&gt;N322,N321&lt;&gt;" "),SUM($F$311:F321)-SUM($G$311:G321),IF(L320=$P$3,H320,""))</f>
        <v/>
      </c>
      <c r="I321" s="13" t="str">
        <f t="shared" si="58"/>
        <v/>
      </c>
      <c r="L321" s="1">
        <f t="shared" si="64"/>
        <v>297</v>
      </c>
      <c r="N321" s="4" t="str">
        <f>IF(L321&lt;=$P$3,VLOOKUP(L321,Cs!$CA$7:$CN$33000,3,FALSE),IF(L320=$P$3," ",""))</f>
        <v/>
      </c>
      <c r="O321" s="1" t="str">
        <f>IF(L321&lt;=$P$3,VLOOKUP(L321,Cs!$CA$7:$CN$33000,8,FALSE),"")</f>
        <v/>
      </c>
      <c r="R321" s="4" t="str">
        <f>IF(L321&lt;=$P$3,IF(VLOOKUP(L321,Cs!$CA$7:$CN$33000,10,FALSE)&lt;&gt;0,VLOOKUP(L321,Cs!$CA$7:$CN$33000,10,FALSE),""),"")</f>
        <v/>
      </c>
      <c r="S321" s="1" t="str">
        <f>IF(L321&lt;=$P$3,VLOOKUP(L321,Cs!$CA$7:$CN$33000,11,FALSE),"")</f>
        <v/>
      </c>
      <c r="T321" s="1" t="str">
        <f>IF(L321&lt;=$P$3,VLOOKUP(L321,Cs!$CA$7:$CN$33000,12,FALSE),"")</f>
        <v/>
      </c>
      <c r="U321" s="1" t="str">
        <f>IF(L321&lt;=$P$3,VLOOKUP(L321,Cs!$CA$7:$CN$33000,5,FALSE),"")</f>
        <v/>
      </c>
      <c r="V321" s="1" t="str">
        <f>IF(L321&lt;=$P$3,VLOOKUP(L321,Cs!$CA$7:$CN$33000,6,FALSE),"")</f>
        <v/>
      </c>
      <c r="W321" s="1" t="str">
        <f>IF(L321&lt;=$P$3,VLOOKUP(L321,Cs!$CA$7:$CN$33000,7,FALSE),"")</f>
        <v/>
      </c>
    </row>
    <row r="322" spans="1:23" x14ac:dyDescent="0.25">
      <c r="A322" s="1" t="str">
        <f t="shared" si="59"/>
        <v/>
      </c>
      <c r="B322" s="4" t="str">
        <f t="shared" si="60"/>
        <v/>
      </c>
      <c r="C322" s="1" t="str">
        <f>TRIM(IF(L322&lt;=$P$3,VLOOKUP(L322,Cs!$CA$7:$CN$33000,13,FALSE),""))</f>
        <v/>
      </c>
      <c r="D322" s="1" t="str">
        <f>TRIM(IF(L322&lt;=$P$3,VLOOKUP(L322,Cs!$CA$7:$CN$33000,14,FALSE),""))</f>
        <v/>
      </c>
      <c r="E322" s="1" t="str">
        <f t="shared" si="61"/>
        <v/>
      </c>
      <c r="F322" s="19" t="str">
        <f t="shared" si="62"/>
        <v/>
      </c>
      <c r="G322" s="19" t="str">
        <f t="shared" si="63"/>
        <v/>
      </c>
      <c r="H322" s="19" t="str">
        <f>IF(AND(N322&lt;&gt;N323,N322&lt;&gt;" "),SUM($F$311:F322)-SUM($G$311:G322),IF(L321=$P$3,H321,""))</f>
        <v/>
      </c>
      <c r="I322" s="13" t="str">
        <f t="shared" si="58"/>
        <v/>
      </c>
      <c r="L322" s="1">
        <f t="shared" si="64"/>
        <v>298</v>
      </c>
      <c r="N322" s="4" t="str">
        <f>IF(L322&lt;=$P$3,VLOOKUP(L322,Cs!$CA$7:$CN$33000,3,FALSE),IF(L321=$P$3," ",""))</f>
        <v/>
      </c>
      <c r="O322" s="1" t="str">
        <f>IF(L322&lt;=$P$3,VLOOKUP(L322,Cs!$CA$7:$CN$33000,8,FALSE),"")</f>
        <v/>
      </c>
      <c r="R322" s="4" t="str">
        <f>IF(L322&lt;=$P$3,IF(VLOOKUP(L322,Cs!$CA$7:$CN$33000,10,FALSE)&lt;&gt;0,VLOOKUP(L322,Cs!$CA$7:$CN$33000,10,FALSE),""),"")</f>
        <v/>
      </c>
      <c r="S322" s="1" t="str">
        <f>IF(L322&lt;=$P$3,VLOOKUP(L322,Cs!$CA$7:$CN$33000,11,FALSE),"")</f>
        <v/>
      </c>
      <c r="T322" s="1" t="str">
        <f>IF(L322&lt;=$P$3,VLOOKUP(L322,Cs!$CA$7:$CN$33000,12,FALSE),"")</f>
        <v/>
      </c>
      <c r="U322" s="1" t="str">
        <f>IF(L322&lt;=$P$3,VLOOKUP(L322,Cs!$CA$7:$CN$33000,5,FALSE),"")</f>
        <v/>
      </c>
      <c r="V322" s="1" t="str">
        <f>IF(L322&lt;=$P$3,VLOOKUP(L322,Cs!$CA$7:$CN$33000,6,FALSE),"")</f>
        <v/>
      </c>
      <c r="W322" s="1" t="str">
        <f>IF(L322&lt;=$P$3,VLOOKUP(L322,Cs!$CA$7:$CN$33000,7,FALSE),"")</f>
        <v/>
      </c>
    </row>
    <row r="323" spans="1:23" x14ac:dyDescent="0.25">
      <c r="A323" s="1" t="str">
        <f t="shared" si="59"/>
        <v/>
      </c>
      <c r="B323" s="4" t="str">
        <f t="shared" si="60"/>
        <v/>
      </c>
      <c r="C323" s="1" t="str">
        <f>TRIM(IF(L323&lt;=$P$3,VLOOKUP(L323,Cs!$CA$7:$CN$33000,13,FALSE),""))</f>
        <v/>
      </c>
      <c r="D323" s="1" t="str">
        <f>TRIM(IF(L323&lt;=$P$3,VLOOKUP(L323,Cs!$CA$7:$CN$33000,14,FALSE),""))</f>
        <v/>
      </c>
      <c r="E323" s="1" t="str">
        <f t="shared" si="61"/>
        <v/>
      </c>
      <c r="F323" s="19" t="str">
        <f t="shared" si="62"/>
        <v/>
      </c>
      <c r="G323" s="19" t="str">
        <f t="shared" si="63"/>
        <v/>
      </c>
      <c r="H323" s="19" t="str">
        <f>IF(AND(N323&lt;&gt;N324,N323&lt;&gt;" "),SUM($F$311:F323)-SUM($G$311:G323),IF(L322=$P$3,H322,""))</f>
        <v/>
      </c>
      <c r="I323" s="13" t="str">
        <f t="shared" si="58"/>
        <v/>
      </c>
      <c r="L323" s="1">
        <f t="shared" si="64"/>
        <v>299</v>
      </c>
      <c r="N323" s="4" t="str">
        <f>IF(L323&lt;=$P$3,VLOOKUP(L323,Cs!$CA$7:$CN$33000,3,FALSE),IF(L322=$P$3," ",""))</f>
        <v/>
      </c>
      <c r="O323" s="1" t="str">
        <f>IF(L323&lt;=$P$3,VLOOKUP(L323,Cs!$CA$7:$CN$33000,8,FALSE),"")</f>
        <v/>
      </c>
      <c r="R323" s="4" t="str">
        <f>IF(L323&lt;=$P$3,IF(VLOOKUP(L323,Cs!$CA$7:$CN$33000,10,FALSE)&lt;&gt;0,VLOOKUP(L323,Cs!$CA$7:$CN$33000,10,FALSE),""),"")</f>
        <v/>
      </c>
      <c r="S323" s="1" t="str">
        <f>IF(L323&lt;=$P$3,VLOOKUP(L323,Cs!$CA$7:$CN$33000,11,FALSE),"")</f>
        <v/>
      </c>
      <c r="T323" s="1" t="str">
        <f>IF(L323&lt;=$P$3,VLOOKUP(L323,Cs!$CA$7:$CN$33000,12,FALSE),"")</f>
        <v/>
      </c>
      <c r="U323" s="1" t="str">
        <f>IF(L323&lt;=$P$3,VLOOKUP(L323,Cs!$CA$7:$CN$33000,5,FALSE),"")</f>
        <v/>
      </c>
      <c r="V323" s="1" t="str">
        <f>IF(L323&lt;=$P$3,VLOOKUP(L323,Cs!$CA$7:$CN$33000,6,FALSE),"")</f>
        <v/>
      </c>
      <c r="W323" s="1" t="str">
        <f>IF(L323&lt;=$P$3,VLOOKUP(L323,Cs!$CA$7:$CN$33000,7,FALSE),"")</f>
        <v/>
      </c>
    </row>
    <row r="324" spans="1:23" x14ac:dyDescent="0.25">
      <c r="A324" s="1" t="str">
        <f t="shared" si="59"/>
        <v/>
      </c>
      <c r="B324" s="4" t="str">
        <f t="shared" si="60"/>
        <v/>
      </c>
      <c r="C324" s="1" t="str">
        <f>TRIM(IF(L324&lt;=$P$3,VLOOKUP(L324,Cs!$CA$7:$CN$33000,13,FALSE),""))</f>
        <v/>
      </c>
      <c r="D324" s="1" t="str">
        <f>TRIM(IF(L324&lt;=$P$3,VLOOKUP(L324,Cs!$CA$7:$CN$33000,14,FALSE),""))</f>
        <v/>
      </c>
      <c r="E324" s="1" t="str">
        <f t="shared" si="61"/>
        <v/>
      </c>
      <c r="F324" s="19" t="str">
        <f t="shared" si="62"/>
        <v/>
      </c>
      <c r="G324" s="19" t="str">
        <f t="shared" si="63"/>
        <v/>
      </c>
      <c r="H324" s="19" t="str">
        <f>IF(AND(N324&lt;&gt;N325,N324&lt;&gt;" "),SUM($F$311:F324)-SUM($G$311:G324),IF(L323=$P$3,H323,""))</f>
        <v/>
      </c>
      <c r="I324" s="13" t="str">
        <f t="shared" si="58"/>
        <v/>
      </c>
      <c r="L324" s="1">
        <f t="shared" si="64"/>
        <v>300</v>
      </c>
      <c r="N324" s="4" t="str">
        <f>IF(L324&lt;=$P$3,VLOOKUP(L324,Cs!$CA$7:$CN$33000,3,FALSE),IF(L323=$P$3," ",""))</f>
        <v/>
      </c>
      <c r="O324" s="1" t="str">
        <f>IF(L324&lt;=$P$3,VLOOKUP(L324,Cs!$CA$7:$CN$33000,8,FALSE),"")</f>
        <v/>
      </c>
      <c r="R324" s="4" t="str">
        <f>IF(L324&lt;=$P$3,IF(VLOOKUP(L324,Cs!$CA$7:$CN$33000,10,FALSE)&lt;&gt;0,VLOOKUP(L324,Cs!$CA$7:$CN$33000,10,FALSE),""),"")</f>
        <v/>
      </c>
      <c r="S324" s="1" t="str">
        <f>IF(L324&lt;=$P$3,VLOOKUP(L324,Cs!$CA$7:$CN$33000,11,FALSE),"")</f>
        <v/>
      </c>
      <c r="T324" s="1" t="str">
        <f>IF(L324&lt;=$P$3,VLOOKUP(L324,Cs!$CA$7:$CN$33000,12,FALSE),"")</f>
        <v/>
      </c>
      <c r="U324" s="1" t="str">
        <f>IF(L324&lt;=$P$3,VLOOKUP(L324,Cs!$CA$7:$CN$33000,5,FALSE),"")</f>
        <v/>
      </c>
      <c r="V324" s="1" t="str">
        <f>IF(L324&lt;=$P$3,VLOOKUP(L324,Cs!$CA$7:$CN$33000,6,FALSE),"")</f>
        <v/>
      </c>
      <c r="W324" s="1" t="str">
        <f>IF(L324&lt;=$P$3,VLOOKUP(L324,Cs!$CA$7:$CN$33000,7,FALSE),"")</f>
        <v/>
      </c>
    </row>
    <row r="325" spans="1:23" x14ac:dyDescent="0.25">
      <c r="A325" s="1" t="str">
        <f t="shared" si="59"/>
        <v/>
      </c>
      <c r="B325" s="4" t="str">
        <f t="shared" si="60"/>
        <v/>
      </c>
      <c r="C325" s="1" t="str">
        <f>TRIM(IF(L325&lt;=$P$3,VLOOKUP(L325,Cs!$CA$7:$CN$33000,13,FALSE),""))</f>
        <v/>
      </c>
      <c r="D325" s="1" t="str">
        <f>TRIM(IF(L325&lt;=$P$3,VLOOKUP(L325,Cs!$CA$7:$CN$33000,14,FALSE),""))</f>
        <v/>
      </c>
      <c r="E325" s="1" t="str">
        <f t="shared" si="61"/>
        <v/>
      </c>
      <c r="F325" s="19" t="str">
        <f t="shared" si="62"/>
        <v/>
      </c>
      <c r="G325" s="19" t="str">
        <f t="shared" si="63"/>
        <v/>
      </c>
      <c r="H325" s="19" t="str">
        <f>IF(AND(N325&lt;&gt;N326,N325&lt;&gt;" "),SUM($F$311:F325)-SUM($G$311:G325),IF(L324=$P$3,H324,""))</f>
        <v/>
      </c>
      <c r="I325" s="13" t="str">
        <f t="shared" si="58"/>
        <v/>
      </c>
      <c r="L325" s="1">
        <f t="shared" si="64"/>
        <v>301</v>
      </c>
      <c r="N325" s="4" t="str">
        <f>IF(L325&lt;=$P$3,VLOOKUP(L325,Cs!$CA$7:$CN$33000,3,FALSE),IF(L324=$P$3," ",""))</f>
        <v/>
      </c>
      <c r="O325" s="1" t="str">
        <f>IF(L325&lt;=$P$3,VLOOKUP(L325,Cs!$CA$7:$CN$33000,8,FALSE),"")</f>
        <v/>
      </c>
      <c r="R325" s="4" t="str">
        <f>IF(L325&lt;=$P$3,IF(VLOOKUP(L325,Cs!$CA$7:$CN$33000,10,FALSE)&lt;&gt;0,VLOOKUP(L325,Cs!$CA$7:$CN$33000,10,FALSE),""),"")</f>
        <v/>
      </c>
      <c r="S325" s="1" t="str">
        <f>IF(L325&lt;=$P$3,VLOOKUP(L325,Cs!$CA$7:$CN$33000,11,FALSE),"")</f>
        <v/>
      </c>
      <c r="T325" s="1" t="str">
        <f>IF(L325&lt;=$P$3,VLOOKUP(L325,Cs!$CA$7:$CN$33000,12,FALSE),"")</f>
        <v/>
      </c>
      <c r="U325" s="1" t="str">
        <f>IF(L325&lt;=$P$3,VLOOKUP(L325,Cs!$CA$7:$CN$33000,5,FALSE),"")</f>
        <v/>
      </c>
      <c r="V325" s="1" t="str">
        <f>IF(L325&lt;=$P$3,VLOOKUP(L325,Cs!$CA$7:$CN$33000,6,FALSE),"")</f>
        <v/>
      </c>
      <c r="W325" s="1" t="str">
        <f>IF(L325&lt;=$P$3,VLOOKUP(L325,Cs!$CA$7:$CN$33000,7,FALSE),"")</f>
        <v/>
      </c>
    </row>
    <row r="326" spans="1:23" x14ac:dyDescent="0.25">
      <c r="A326" s="1" t="str">
        <f t="shared" si="59"/>
        <v/>
      </c>
      <c r="B326" s="4" t="str">
        <f t="shared" si="60"/>
        <v/>
      </c>
      <c r="C326" s="1" t="str">
        <f>TRIM(IF(L326&lt;=$P$3,VLOOKUP(L326,Cs!$CA$7:$CN$33000,13,FALSE),""))</f>
        <v/>
      </c>
      <c r="D326" s="1" t="str">
        <f>TRIM(IF(L326&lt;=$P$3,VLOOKUP(L326,Cs!$CA$7:$CN$33000,14,FALSE),""))</f>
        <v/>
      </c>
      <c r="E326" s="1" t="str">
        <f t="shared" si="61"/>
        <v/>
      </c>
      <c r="F326" s="19" t="str">
        <f t="shared" si="62"/>
        <v/>
      </c>
      <c r="G326" s="19" t="str">
        <f t="shared" si="63"/>
        <v/>
      </c>
      <c r="H326" s="19" t="str">
        <f>IF(AND(N326&lt;&gt;N327,N326&lt;&gt;" "),SUM($F$311:F326)-SUM($G$311:G326),IF(L325=$P$3,H325,""))</f>
        <v/>
      </c>
      <c r="I326" s="13" t="str">
        <f t="shared" si="58"/>
        <v/>
      </c>
      <c r="L326" s="1">
        <f t="shared" si="64"/>
        <v>302</v>
      </c>
      <c r="N326" s="4" t="str">
        <f>IF(L326&lt;=$P$3,VLOOKUP(L326,Cs!$CA$7:$CN$33000,3,FALSE),IF(L325=$P$3," ",""))</f>
        <v/>
      </c>
      <c r="O326" s="1" t="str">
        <f>IF(L326&lt;=$P$3,VLOOKUP(L326,Cs!$CA$7:$CN$33000,8,FALSE),"")</f>
        <v/>
      </c>
      <c r="R326" s="4" t="str">
        <f>IF(L326&lt;=$P$3,IF(VLOOKUP(L326,Cs!$CA$7:$CN$33000,10,FALSE)&lt;&gt;0,VLOOKUP(L326,Cs!$CA$7:$CN$33000,10,FALSE),""),"")</f>
        <v/>
      </c>
      <c r="S326" s="1" t="str">
        <f>IF(L326&lt;=$P$3,VLOOKUP(L326,Cs!$CA$7:$CN$33000,11,FALSE),"")</f>
        <v/>
      </c>
      <c r="T326" s="1" t="str">
        <f>IF(L326&lt;=$P$3,VLOOKUP(L326,Cs!$CA$7:$CN$33000,12,FALSE),"")</f>
        <v/>
      </c>
      <c r="U326" s="1" t="str">
        <f>IF(L326&lt;=$P$3,VLOOKUP(L326,Cs!$CA$7:$CN$33000,5,FALSE),"")</f>
        <v/>
      </c>
      <c r="V326" s="1" t="str">
        <f>IF(L326&lt;=$P$3,VLOOKUP(L326,Cs!$CA$7:$CN$33000,6,FALSE),"")</f>
        <v/>
      </c>
      <c r="W326" s="1" t="str">
        <f>IF(L326&lt;=$P$3,VLOOKUP(L326,Cs!$CA$7:$CN$33000,7,FALSE),"")</f>
        <v/>
      </c>
    </row>
    <row r="327" spans="1:23" x14ac:dyDescent="0.25">
      <c r="A327" s="1" t="str">
        <f t="shared" si="59"/>
        <v/>
      </c>
      <c r="B327" s="4" t="str">
        <f t="shared" si="60"/>
        <v/>
      </c>
      <c r="C327" s="1" t="str">
        <f>TRIM(IF(L327&lt;=$P$3,VLOOKUP(L327,Cs!$CA$7:$CN$33000,13,FALSE),""))</f>
        <v/>
      </c>
      <c r="D327" s="1" t="str">
        <f>TRIM(IF(L327&lt;=$P$3,VLOOKUP(L327,Cs!$CA$7:$CN$33000,14,FALSE),""))</f>
        <v/>
      </c>
      <c r="E327" s="1" t="str">
        <f t="shared" si="61"/>
        <v/>
      </c>
      <c r="F327" s="19" t="str">
        <f t="shared" si="62"/>
        <v/>
      </c>
      <c r="G327" s="19" t="str">
        <f t="shared" si="63"/>
        <v/>
      </c>
      <c r="H327" s="19" t="str">
        <f>IF(AND(N327&lt;&gt;N328,N327&lt;&gt;" "),SUM($F$311:F327)-SUM($G$311:G327),IF(L326=$P$3,H326,""))</f>
        <v/>
      </c>
      <c r="I327" s="13" t="str">
        <f t="shared" si="58"/>
        <v/>
      </c>
      <c r="L327" s="1">
        <f t="shared" si="64"/>
        <v>303</v>
      </c>
      <c r="N327" s="4" t="str">
        <f>IF(L327&lt;=$P$3,VLOOKUP(L327,Cs!$CA$7:$CN$33000,3,FALSE),IF(L326=$P$3," ",""))</f>
        <v/>
      </c>
      <c r="O327" s="1" t="str">
        <f>IF(L327&lt;=$P$3,VLOOKUP(L327,Cs!$CA$7:$CN$33000,8,FALSE),"")</f>
        <v/>
      </c>
      <c r="R327" s="4" t="str">
        <f>IF(L327&lt;=$P$3,IF(VLOOKUP(L327,Cs!$CA$7:$CN$33000,10,FALSE)&lt;&gt;0,VLOOKUP(L327,Cs!$CA$7:$CN$33000,10,FALSE),""),"")</f>
        <v/>
      </c>
      <c r="S327" s="1" t="str">
        <f>IF(L327&lt;=$P$3,VLOOKUP(L327,Cs!$CA$7:$CN$33000,11,FALSE),"")</f>
        <v/>
      </c>
      <c r="T327" s="1" t="str">
        <f>IF(L327&lt;=$P$3,VLOOKUP(L327,Cs!$CA$7:$CN$33000,12,FALSE),"")</f>
        <v/>
      </c>
      <c r="U327" s="1" t="str">
        <f>IF(L327&lt;=$P$3,VLOOKUP(L327,Cs!$CA$7:$CN$33000,5,FALSE),"")</f>
        <v/>
      </c>
      <c r="V327" s="1" t="str">
        <f>IF(L327&lt;=$P$3,VLOOKUP(L327,Cs!$CA$7:$CN$33000,6,FALSE),"")</f>
        <v/>
      </c>
      <c r="W327" s="1" t="str">
        <f>IF(L327&lt;=$P$3,VLOOKUP(L327,Cs!$CA$7:$CN$33000,7,FALSE),"")</f>
        <v/>
      </c>
    </row>
    <row r="328" spans="1:23" x14ac:dyDescent="0.25">
      <c r="A328" s="1" t="str">
        <f t="shared" si="59"/>
        <v/>
      </c>
      <c r="B328" s="4" t="str">
        <f t="shared" si="60"/>
        <v/>
      </c>
      <c r="C328" s="1" t="str">
        <f>TRIM(IF(L328&lt;=$P$3,VLOOKUP(L328,Cs!$CA$7:$CN$33000,13,FALSE),""))</f>
        <v/>
      </c>
      <c r="D328" s="1" t="str">
        <f>TRIM(IF(L328&lt;=$P$3,VLOOKUP(L328,Cs!$CA$7:$CN$33000,14,FALSE),""))</f>
        <v/>
      </c>
      <c r="E328" s="1" t="str">
        <f t="shared" si="61"/>
        <v/>
      </c>
      <c r="F328" s="19" t="str">
        <f t="shared" si="62"/>
        <v/>
      </c>
      <c r="G328" s="19" t="str">
        <f t="shared" si="63"/>
        <v/>
      </c>
      <c r="H328" s="19" t="str">
        <f>IF(AND(N328&lt;&gt;N329,N328&lt;&gt;" "),SUM($F$311:F328)-SUM($G$311:G328),IF(L327=$P$3,H327,""))</f>
        <v/>
      </c>
      <c r="I328" s="13" t="str">
        <f t="shared" si="58"/>
        <v/>
      </c>
      <c r="L328" s="1">
        <f t="shared" si="64"/>
        <v>304</v>
      </c>
      <c r="N328" s="4" t="str">
        <f>IF(L328&lt;=$P$3,VLOOKUP(L328,Cs!$CA$7:$CN$33000,3,FALSE),IF(L327=$P$3," ",""))</f>
        <v/>
      </c>
      <c r="O328" s="1" t="str">
        <f>IF(L328&lt;=$P$3,VLOOKUP(L328,Cs!$CA$7:$CN$33000,8,FALSE),"")</f>
        <v/>
      </c>
      <c r="R328" s="4" t="str">
        <f>IF(L328&lt;=$P$3,IF(VLOOKUP(L328,Cs!$CA$7:$CN$33000,10,FALSE)&lt;&gt;0,VLOOKUP(L328,Cs!$CA$7:$CN$33000,10,FALSE),""),"")</f>
        <v/>
      </c>
      <c r="S328" s="1" t="str">
        <f>IF(L328&lt;=$P$3,VLOOKUP(L328,Cs!$CA$7:$CN$33000,11,FALSE),"")</f>
        <v/>
      </c>
      <c r="T328" s="1" t="str">
        <f>IF(L328&lt;=$P$3,VLOOKUP(L328,Cs!$CA$7:$CN$33000,12,FALSE),"")</f>
        <v/>
      </c>
      <c r="U328" s="1" t="str">
        <f>IF(L328&lt;=$P$3,VLOOKUP(L328,Cs!$CA$7:$CN$33000,5,FALSE),"")</f>
        <v/>
      </c>
      <c r="V328" s="1" t="str">
        <f>IF(L328&lt;=$P$3,VLOOKUP(L328,Cs!$CA$7:$CN$33000,6,FALSE),"")</f>
        <v/>
      </c>
      <c r="W328" s="1" t="str">
        <f>IF(L328&lt;=$P$3,VLOOKUP(L328,Cs!$CA$7:$CN$33000,7,FALSE),"")</f>
        <v/>
      </c>
    </row>
    <row r="329" spans="1:23" x14ac:dyDescent="0.25">
      <c r="A329" s="1" t="str">
        <f t="shared" si="59"/>
        <v/>
      </c>
      <c r="B329" s="4" t="str">
        <f t="shared" si="60"/>
        <v/>
      </c>
      <c r="C329" s="1" t="str">
        <f>TRIM(IF(L329&lt;=$P$3,VLOOKUP(L329,Cs!$CA$7:$CN$33000,13,FALSE),""))</f>
        <v/>
      </c>
      <c r="D329" s="1" t="str">
        <f>TRIM(IF(L329&lt;=$P$3,VLOOKUP(L329,Cs!$CA$7:$CN$33000,14,FALSE),""))</f>
        <v/>
      </c>
      <c r="E329" s="1" t="str">
        <f t="shared" si="61"/>
        <v/>
      </c>
      <c r="F329" s="19" t="str">
        <f t="shared" si="62"/>
        <v/>
      </c>
      <c r="G329" s="19" t="str">
        <f t="shared" si="63"/>
        <v/>
      </c>
      <c r="H329" s="19" t="str">
        <f>IF(AND(N329&lt;&gt;N330,N329&lt;&gt;" "),SUM($F$311:F329)-SUM($G$311:G329),IF(L328=$P$3,H328,""))</f>
        <v/>
      </c>
      <c r="I329" s="13" t="str">
        <f t="shared" si="58"/>
        <v/>
      </c>
      <c r="L329" s="1">
        <f t="shared" si="64"/>
        <v>305</v>
      </c>
      <c r="N329" s="4" t="str">
        <f>IF(L329&lt;=$P$3,VLOOKUP(L329,Cs!$CA$7:$CN$33000,3,FALSE),IF(L328=$P$3," ",""))</f>
        <v/>
      </c>
      <c r="O329" s="1" t="str">
        <f>IF(L329&lt;=$P$3,VLOOKUP(L329,Cs!$CA$7:$CN$33000,8,FALSE),"")</f>
        <v/>
      </c>
      <c r="R329" s="4" t="str">
        <f>IF(L329&lt;=$P$3,IF(VLOOKUP(L329,Cs!$CA$7:$CN$33000,10,FALSE)&lt;&gt;0,VLOOKUP(L329,Cs!$CA$7:$CN$33000,10,FALSE),""),"")</f>
        <v/>
      </c>
      <c r="S329" s="1" t="str">
        <f>IF(L329&lt;=$P$3,VLOOKUP(L329,Cs!$CA$7:$CN$33000,11,FALSE),"")</f>
        <v/>
      </c>
      <c r="T329" s="1" t="str">
        <f>IF(L329&lt;=$P$3,VLOOKUP(L329,Cs!$CA$7:$CN$33000,12,FALSE),"")</f>
        <v/>
      </c>
      <c r="U329" s="1" t="str">
        <f>IF(L329&lt;=$P$3,VLOOKUP(L329,Cs!$CA$7:$CN$33000,5,FALSE),"")</f>
        <v/>
      </c>
      <c r="V329" s="1" t="str">
        <f>IF(L329&lt;=$P$3,VLOOKUP(L329,Cs!$CA$7:$CN$33000,6,FALSE),"")</f>
        <v/>
      </c>
      <c r="W329" s="1" t="str">
        <f>IF(L329&lt;=$P$3,VLOOKUP(L329,Cs!$CA$7:$CN$33000,7,FALSE),"")</f>
        <v/>
      </c>
    </row>
    <row r="330" spans="1:23" x14ac:dyDescent="0.25">
      <c r="A330" s="1" t="str">
        <f t="shared" si="59"/>
        <v/>
      </c>
      <c r="B330" s="4" t="str">
        <f t="shared" si="60"/>
        <v/>
      </c>
      <c r="C330" s="1" t="str">
        <f>TRIM(IF(L330&lt;=$P$3,VLOOKUP(L330,Cs!$CA$7:$CN$33000,13,FALSE),""))</f>
        <v/>
      </c>
      <c r="D330" s="1" t="str">
        <f>TRIM(IF(L330&lt;=$P$3,VLOOKUP(L330,Cs!$CA$7:$CN$33000,14,FALSE),""))</f>
        <v/>
      </c>
      <c r="E330" s="1" t="str">
        <f t="shared" si="61"/>
        <v/>
      </c>
      <c r="F330" s="19" t="str">
        <f t="shared" si="62"/>
        <v/>
      </c>
      <c r="G330" s="19" t="str">
        <f t="shared" si="63"/>
        <v/>
      </c>
      <c r="H330" s="19" t="str">
        <f>IF(AND(N330&lt;&gt;N331,N330&lt;&gt;" "),SUM($F$311:F330)-SUM($G$311:G330),IF(L329=$P$3,H329,""))</f>
        <v/>
      </c>
      <c r="I330" s="13" t="str">
        <f t="shared" si="58"/>
        <v/>
      </c>
      <c r="L330" s="1">
        <f t="shared" si="64"/>
        <v>306</v>
      </c>
      <c r="N330" s="4" t="str">
        <f>IF(L330&lt;=$P$3,VLOOKUP(L330,Cs!$CA$7:$CN$33000,3,FALSE),IF(L329=$P$3," ",""))</f>
        <v/>
      </c>
      <c r="O330" s="1" t="str">
        <f>IF(L330&lt;=$P$3,VLOOKUP(L330,Cs!$CA$7:$CN$33000,8,FALSE),"")</f>
        <v/>
      </c>
      <c r="R330" s="4" t="str">
        <f>IF(L330&lt;=$P$3,IF(VLOOKUP(L330,Cs!$CA$7:$CN$33000,10,FALSE)&lt;&gt;0,VLOOKUP(L330,Cs!$CA$7:$CN$33000,10,FALSE),""),"")</f>
        <v/>
      </c>
      <c r="S330" s="1" t="str">
        <f>IF(L330&lt;=$P$3,VLOOKUP(L330,Cs!$CA$7:$CN$33000,11,FALSE),"")</f>
        <v/>
      </c>
      <c r="T330" s="1" t="str">
        <f>IF(L330&lt;=$P$3,VLOOKUP(L330,Cs!$CA$7:$CN$33000,12,FALSE),"")</f>
        <v/>
      </c>
      <c r="U330" s="1" t="str">
        <f>IF(L330&lt;=$P$3,VLOOKUP(L330,Cs!$CA$7:$CN$33000,5,FALSE),"")</f>
        <v/>
      </c>
      <c r="V330" s="1" t="str">
        <f>IF(L330&lt;=$P$3,VLOOKUP(L330,Cs!$CA$7:$CN$33000,6,FALSE),"")</f>
        <v/>
      </c>
      <c r="W330" s="1" t="str">
        <f>IF(L330&lt;=$P$3,VLOOKUP(L330,Cs!$CA$7:$CN$33000,7,FALSE),"")</f>
        <v/>
      </c>
    </row>
    <row r="331" spans="1:23" x14ac:dyDescent="0.25">
      <c r="A331" s="1" t="str">
        <f t="shared" si="59"/>
        <v/>
      </c>
      <c r="B331" s="4" t="str">
        <f t="shared" si="60"/>
        <v/>
      </c>
      <c r="C331" s="1" t="str">
        <f>TRIM(IF(L331&lt;=$P$3,VLOOKUP(L331,Cs!$CA$7:$CN$33000,13,FALSE),""))</f>
        <v/>
      </c>
      <c r="D331" s="1" t="str">
        <f>TRIM(IF(L331&lt;=$P$3,VLOOKUP(L331,Cs!$CA$7:$CN$33000,14,FALSE),""))</f>
        <v/>
      </c>
      <c r="E331" s="1" t="str">
        <f t="shared" si="61"/>
        <v/>
      </c>
      <c r="F331" s="19" t="str">
        <f t="shared" si="62"/>
        <v/>
      </c>
      <c r="G331" s="19" t="str">
        <f t="shared" si="63"/>
        <v/>
      </c>
      <c r="H331" s="19" t="str">
        <f>IF(AND(N331&lt;&gt;N332,N331&lt;&gt;" "),SUM($F$311:F331)-SUM($G$311:G331),IF(L330=$P$3,H330,""))</f>
        <v/>
      </c>
      <c r="I331" s="13" t="str">
        <f t="shared" si="58"/>
        <v/>
      </c>
      <c r="L331" s="1">
        <f t="shared" si="64"/>
        <v>307</v>
      </c>
      <c r="N331" s="4" t="str">
        <f>IF(L331&lt;=$P$3,VLOOKUP(L331,Cs!$CA$7:$CN$33000,3,FALSE),IF(L330=$P$3," ",""))</f>
        <v/>
      </c>
      <c r="O331" s="1" t="str">
        <f>IF(L331&lt;=$P$3,VLOOKUP(L331,Cs!$CA$7:$CN$33000,8,FALSE),"")</f>
        <v/>
      </c>
      <c r="R331" s="4" t="str">
        <f>IF(L331&lt;=$P$3,IF(VLOOKUP(L331,Cs!$CA$7:$CN$33000,10,FALSE)&lt;&gt;0,VLOOKUP(L331,Cs!$CA$7:$CN$33000,10,FALSE),""),"")</f>
        <v/>
      </c>
      <c r="S331" s="1" t="str">
        <f>IF(L331&lt;=$P$3,VLOOKUP(L331,Cs!$CA$7:$CN$33000,11,FALSE),"")</f>
        <v/>
      </c>
      <c r="T331" s="1" t="str">
        <f>IF(L331&lt;=$P$3,VLOOKUP(L331,Cs!$CA$7:$CN$33000,12,FALSE),"")</f>
        <v/>
      </c>
      <c r="U331" s="1" t="str">
        <f>IF(L331&lt;=$P$3,VLOOKUP(L331,Cs!$CA$7:$CN$33000,5,FALSE),"")</f>
        <v/>
      </c>
      <c r="V331" s="1" t="str">
        <f>IF(L331&lt;=$P$3,VLOOKUP(L331,Cs!$CA$7:$CN$33000,6,FALSE),"")</f>
        <v/>
      </c>
      <c r="W331" s="1" t="str">
        <f>IF(L331&lt;=$P$3,VLOOKUP(L331,Cs!$CA$7:$CN$33000,7,FALSE),"")</f>
        <v/>
      </c>
    </row>
    <row r="332" spans="1:23" x14ac:dyDescent="0.25">
      <c r="A332" s="1" t="str">
        <f t="shared" si="59"/>
        <v/>
      </c>
      <c r="B332" s="4" t="str">
        <f t="shared" si="60"/>
        <v/>
      </c>
      <c r="C332" s="1" t="str">
        <f>TRIM(IF(L332&lt;=$P$3,VLOOKUP(L332,Cs!$CA$7:$CN$33000,13,FALSE),""))</f>
        <v/>
      </c>
      <c r="D332" s="1" t="str">
        <f>TRIM(IF(L332&lt;=$P$3,VLOOKUP(L332,Cs!$CA$7:$CN$33000,14,FALSE),""))</f>
        <v/>
      </c>
      <c r="E332" s="1" t="str">
        <f t="shared" si="61"/>
        <v/>
      </c>
      <c r="F332" s="19" t="str">
        <f t="shared" si="62"/>
        <v/>
      </c>
      <c r="G332" s="19" t="str">
        <f t="shared" si="63"/>
        <v/>
      </c>
      <c r="H332" s="19" t="str">
        <f>IF(AND(N332&lt;&gt;N333,N332&lt;&gt;" "),SUM($F$311:F332)-SUM($G$311:G332),IF(L331=$P$3,H331,""))</f>
        <v/>
      </c>
      <c r="I332" s="13" t="str">
        <f t="shared" si="58"/>
        <v/>
      </c>
      <c r="L332" s="1">
        <f t="shared" si="64"/>
        <v>308</v>
      </c>
      <c r="N332" s="4" t="str">
        <f>IF(L332&lt;=$P$3,VLOOKUP(L332,Cs!$CA$7:$CN$33000,3,FALSE),IF(L331=$P$3," ",""))</f>
        <v/>
      </c>
      <c r="O332" s="1" t="str">
        <f>IF(L332&lt;=$P$3,VLOOKUP(L332,Cs!$CA$7:$CN$33000,8,FALSE),"")</f>
        <v/>
      </c>
      <c r="R332" s="4" t="str">
        <f>IF(L332&lt;=$P$3,IF(VLOOKUP(L332,Cs!$CA$7:$CN$33000,10,FALSE)&lt;&gt;0,VLOOKUP(L332,Cs!$CA$7:$CN$33000,10,FALSE),""),"")</f>
        <v/>
      </c>
      <c r="S332" s="1" t="str">
        <f>IF(L332&lt;=$P$3,VLOOKUP(L332,Cs!$CA$7:$CN$33000,11,FALSE),"")</f>
        <v/>
      </c>
      <c r="T332" s="1" t="str">
        <f>IF(L332&lt;=$P$3,VLOOKUP(L332,Cs!$CA$7:$CN$33000,12,FALSE),"")</f>
        <v/>
      </c>
      <c r="U332" s="1" t="str">
        <f>IF(L332&lt;=$P$3,VLOOKUP(L332,Cs!$CA$7:$CN$33000,5,FALSE),"")</f>
        <v/>
      </c>
      <c r="V332" s="1" t="str">
        <f>IF(L332&lt;=$P$3,VLOOKUP(L332,Cs!$CA$7:$CN$33000,6,FALSE),"")</f>
        <v/>
      </c>
      <c r="W332" s="1" t="str">
        <f>IF(L332&lt;=$P$3,VLOOKUP(L332,Cs!$CA$7:$CN$33000,7,FALSE),"")</f>
        <v/>
      </c>
    </row>
    <row r="333" spans="1:23" x14ac:dyDescent="0.25">
      <c r="A333" s="1" t="str">
        <f t="shared" si="59"/>
        <v/>
      </c>
      <c r="B333" s="4" t="str">
        <f t="shared" si="60"/>
        <v/>
      </c>
      <c r="C333" s="1" t="str">
        <f>TRIM(IF(L333&lt;=$P$3,VLOOKUP(L333,Cs!$CA$7:$CN$33000,13,FALSE),""))</f>
        <v/>
      </c>
      <c r="D333" s="1" t="str">
        <f>TRIM(IF(L333&lt;=$P$3,VLOOKUP(L333,Cs!$CA$7:$CN$33000,14,FALSE),""))</f>
        <v/>
      </c>
      <c r="E333" s="1" t="str">
        <f t="shared" si="61"/>
        <v/>
      </c>
      <c r="F333" s="19" t="str">
        <f t="shared" si="62"/>
        <v/>
      </c>
      <c r="G333" s="19" t="str">
        <f t="shared" si="63"/>
        <v/>
      </c>
      <c r="H333" s="19" t="str">
        <f>IF(AND(N333&lt;&gt;N334,N333&lt;&gt;" "),SUM($F$311:F333)-SUM($G$311:G333),IF(L332=$P$3,H332,""))</f>
        <v/>
      </c>
      <c r="I333" s="13" t="str">
        <f t="shared" si="58"/>
        <v/>
      </c>
      <c r="L333" s="1">
        <f t="shared" si="64"/>
        <v>309</v>
      </c>
      <c r="N333" s="4" t="str">
        <f>IF(L333&lt;=$P$3,VLOOKUP(L333,Cs!$CA$7:$CN$33000,3,FALSE),IF(L332=$P$3," ",""))</f>
        <v/>
      </c>
      <c r="O333" s="1" t="str">
        <f>IF(L333&lt;=$P$3,VLOOKUP(L333,Cs!$CA$7:$CN$33000,8,FALSE),"")</f>
        <v/>
      </c>
      <c r="R333" s="4" t="str">
        <f>IF(L333&lt;=$P$3,IF(VLOOKUP(L333,Cs!$CA$7:$CN$33000,10,FALSE)&lt;&gt;0,VLOOKUP(L333,Cs!$CA$7:$CN$33000,10,FALSE),""),"")</f>
        <v/>
      </c>
      <c r="S333" s="1" t="str">
        <f>IF(L333&lt;=$P$3,VLOOKUP(L333,Cs!$CA$7:$CN$33000,11,FALSE),"")</f>
        <v/>
      </c>
      <c r="T333" s="1" t="str">
        <f>IF(L333&lt;=$P$3,VLOOKUP(L333,Cs!$CA$7:$CN$33000,12,FALSE),"")</f>
        <v/>
      </c>
      <c r="U333" s="1" t="str">
        <f>IF(L333&lt;=$P$3,VLOOKUP(L333,Cs!$CA$7:$CN$33000,5,FALSE),"")</f>
        <v/>
      </c>
      <c r="V333" s="1" t="str">
        <f>IF(L333&lt;=$P$3,VLOOKUP(L333,Cs!$CA$7:$CN$33000,6,FALSE),"")</f>
        <v/>
      </c>
      <c r="W333" s="1" t="str">
        <f>IF(L333&lt;=$P$3,VLOOKUP(L333,Cs!$CA$7:$CN$33000,7,FALSE),"")</f>
        <v/>
      </c>
    </row>
    <row r="334" spans="1:23" x14ac:dyDescent="0.25">
      <c r="A334" s="1" t="str">
        <f t="shared" si="59"/>
        <v/>
      </c>
      <c r="B334" s="4" t="str">
        <f t="shared" si="60"/>
        <v/>
      </c>
      <c r="C334" s="1" t="str">
        <f>TRIM(IF(L334&lt;=$P$3,VLOOKUP(L334,Cs!$CA$7:$CN$33000,13,FALSE),""))</f>
        <v/>
      </c>
      <c r="D334" s="1" t="str">
        <f>TRIM(IF(L334&lt;=$P$3,VLOOKUP(L334,Cs!$CA$7:$CN$33000,14,FALSE),""))</f>
        <v/>
      </c>
      <c r="E334" s="1" t="str">
        <f t="shared" si="61"/>
        <v/>
      </c>
      <c r="F334" s="19" t="str">
        <f t="shared" si="62"/>
        <v/>
      </c>
      <c r="G334" s="19" t="str">
        <f t="shared" si="63"/>
        <v/>
      </c>
      <c r="H334" s="19" t="str">
        <f>IF(AND(N334&lt;&gt;N335,N334&lt;&gt;" "),SUM($F$311:F334)-SUM($G$311:G334),IF(L333=$P$3,H333,""))</f>
        <v/>
      </c>
      <c r="I334" s="13" t="str">
        <f t="shared" si="58"/>
        <v/>
      </c>
      <c r="L334" s="1">
        <f t="shared" si="64"/>
        <v>310</v>
      </c>
      <c r="N334" s="4" t="str">
        <f>IF(L334&lt;=$P$3,VLOOKUP(L334,Cs!$CA$7:$CN$33000,3,FALSE),IF(L333=$P$3," ",""))</f>
        <v/>
      </c>
      <c r="O334" s="1" t="str">
        <f>IF(L334&lt;=$P$3,VLOOKUP(L334,Cs!$CA$7:$CN$33000,8,FALSE),"")</f>
        <v/>
      </c>
      <c r="R334" s="4" t="str">
        <f>IF(L334&lt;=$P$3,IF(VLOOKUP(L334,Cs!$CA$7:$CN$33000,10,FALSE)&lt;&gt;0,VLOOKUP(L334,Cs!$CA$7:$CN$33000,10,FALSE),""),"")</f>
        <v/>
      </c>
      <c r="S334" s="1" t="str">
        <f>IF(L334&lt;=$P$3,VLOOKUP(L334,Cs!$CA$7:$CN$33000,11,FALSE),"")</f>
        <v/>
      </c>
      <c r="T334" s="1" t="str">
        <f>IF(L334&lt;=$P$3,VLOOKUP(L334,Cs!$CA$7:$CN$33000,12,FALSE),"")</f>
        <v/>
      </c>
      <c r="U334" s="1" t="str">
        <f>IF(L334&lt;=$P$3,VLOOKUP(L334,Cs!$CA$7:$CN$33000,5,FALSE),"")</f>
        <v/>
      </c>
      <c r="V334" s="1" t="str">
        <f>IF(L334&lt;=$P$3,VLOOKUP(L334,Cs!$CA$7:$CN$33000,6,FALSE),"")</f>
        <v/>
      </c>
      <c r="W334" s="1" t="str">
        <f>IF(L334&lt;=$P$3,VLOOKUP(L334,Cs!$CA$7:$CN$33000,7,FALSE),"")</f>
        <v/>
      </c>
    </row>
    <row r="335" spans="1:23" x14ac:dyDescent="0.25">
      <c r="A335" s="1" t="str">
        <f t="shared" si="59"/>
        <v/>
      </c>
      <c r="B335" s="4" t="str">
        <f t="shared" si="60"/>
        <v/>
      </c>
      <c r="C335" s="1" t="str">
        <f>TRIM(IF(L335&lt;=$P$3,VLOOKUP(L335,Cs!$CA$7:$CN$33000,13,FALSE),""))</f>
        <v/>
      </c>
      <c r="D335" s="1" t="str">
        <f>TRIM(IF(L335&lt;=$P$3,VLOOKUP(L335,Cs!$CA$7:$CN$33000,14,FALSE),""))</f>
        <v/>
      </c>
      <c r="E335" s="1" t="str">
        <f t="shared" si="61"/>
        <v/>
      </c>
      <c r="F335" s="19" t="str">
        <f t="shared" si="62"/>
        <v/>
      </c>
      <c r="G335" s="19" t="str">
        <f t="shared" si="63"/>
        <v/>
      </c>
      <c r="H335" s="19" t="str">
        <f>IF(AND(N335&lt;&gt;N336,N335&lt;&gt;" "),SUM($F$311:F335)-SUM($G$311:G335),IF(L334=$P$3,H334,""))</f>
        <v/>
      </c>
      <c r="I335" s="13" t="str">
        <f t="shared" si="58"/>
        <v/>
      </c>
      <c r="L335" s="1">
        <f t="shared" si="64"/>
        <v>311</v>
      </c>
      <c r="N335" s="4" t="str">
        <f>IF(L335&lt;=$P$3,VLOOKUP(L335,Cs!$CA$7:$CN$33000,3,FALSE),IF(L334=$P$3," ",""))</f>
        <v/>
      </c>
      <c r="O335" s="1" t="str">
        <f>IF(L335&lt;=$P$3,VLOOKUP(L335,Cs!$CA$7:$CN$33000,8,FALSE),"")</f>
        <v/>
      </c>
      <c r="R335" s="4" t="str">
        <f>IF(L335&lt;=$P$3,IF(VLOOKUP(L335,Cs!$CA$7:$CN$33000,10,FALSE)&lt;&gt;0,VLOOKUP(L335,Cs!$CA$7:$CN$33000,10,FALSE),""),"")</f>
        <v/>
      </c>
      <c r="S335" s="1" t="str">
        <f>IF(L335&lt;=$P$3,VLOOKUP(L335,Cs!$CA$7:$CN$33000,11,FALSE),"")</f>
        <v/>
      </c>
      <c r="T335" s="1" t="str">
        <f>IF(L335&lt;=$P$3,VLOOKUP(L335,Cs!$CA$7:$CN$33000,12,FALSE),"")</f>
        <v/>
      </c>
      <c r="U335" s="1" t="str">
        <f>IF(L335&lt;=$P$3,VLOOKUP(L335,Cs!$CA$7:$CN$33000,5,FALSE),"")</f>
        <v/>
      </c>
      <c r="V335" s="1" t="str">
        <f>IF(L335&lt;=$P$3,VLOOKUP(L335,Cs!$CA$7:$CN$33000,6,FALSE),"")</f>
        <v/>
      </c>
      <c r="W335" s="1" t="str">
        <f>IF(L335&lt;=$P$3,VLOOKUP(L335,Cs!$CA$7:$CN$33000,7,FALSE),"")</f>
        <v/>
      </c>
    </row>
    <row r="336" spans="1:23" x14ac:dyDescent="0.25">
      <c r="A336" s="1" t="str">
        <f t="shared" si="59"/>
        <v/>
      </c>
      <c r="B336" s="4" t="str">
        <f t="shared" si="60"/>
        <v/>
      </c>
      <c r="C336" s="1" t="str">
        <f>TRIM(IF(L336&lt;=$P$3,VLOOKUP(L336,Cs!$CA$7:$CN$33000,13,FALSE),""))</f>
        <v/>
      </c>
      <c r="D336" s="1" t="str">
        <f>TRIM(IF(L336&lt;=$P$3,VLOOKUP(L336,Cs!$CA$7:$CN$33000,14,FALSE),""))</f>
        <v/>
      </c>
      <c r="E336" s="1" t="str">
        <f t="shared" si="61"/>
        <v/>
      </c>
      <c r="F336" s="19" t="str">
        <f t="shared" si="62"/>
        <v/>
      </c>
      <c r="G336" s="19" t="str">
        <f t="shared" si="63"/>
        <v/>
      </c>
      <c r="H336" s="19" t="str">
        <f>IF(AND(N336&lt;&gt;N337,N336&lt;&gt;" "),SUM($F$311:F336)-SUM($G$311:G336),IF(L335=$P$3,H335,""))</f>
        <v/>
      </c>
      <c r="I336" s="13" t="str">
        <f t="shared" si="58"/>
        <v/>
      </c>
      <c r="L336" s="1">
        <f t="shared" si="64"/>
        <v>312</v>
      </c>
      <c r="N336" s="4" t="str">
        <f>IF(L336&lt;=$P$3,VLOOKUP(L336,Cs!$CA$7:$CN$33000,3,FALSE),IF(L335=$P$3," ",""))</f>
        <v/>
      </c>
      <c r="O336" s="1" t="str">
        <f>IF(L336&lt;=$P$3,VLOOKUP(L336,Cs!$CA$7:$CN$33000,8,FALSE),"")</f>
        <v/>
      </c>
      <c r="R336" s="4" t="str">
        <f>IF(L336&lt;=$P$3,IF(VLOOKUP(L336,Cs!$CA$7:$CN$33000,10,FALSE)&lt;&gt;0,VLOOKUP(L336,Cs!$CA$7:$CN$33000,10,FALSE),""),"")</f>
        <v/>
      </c>
      <c r="S336" s="1" t="str">
        <f>IF(L336&lt;=$P$3,VLOOKUP(L336,Cs!$CA$7:$CN$33000,11,FALSE),"")</f>
        <v/>
      </c>
      <c r="T336" s="1" t="str">
        <f>IF(L336&lt;=$P$3,VLOOKUP(L336,Cs!$CA$7:$CN$33000,12,FALSE),"")</f>
        <v/>
      </c>
      <c r="U336" s="1" t="str">
        <f>IF(L336&lt;=$P$3,VLOOKUP(L336,Cs!$CA$7:$CN$33000,5,FALSE),"")</f>
        <v/>
      </c>
      <c r="V336" s="1" t="str">
        <f>IF(L336&lt;=$P$3,VLOOKUP(L336,Cs!$CA$7:$CN$33000,6,FALSE),"")</f>
        <v/>
      </c>
      <c r="W336" s="1" t="str">
        <f>IF(L336&lt;=$P$3,VLOOKUP(L336,Cs!$CA$7:$CN$33000,7,FALSE),"")</f>
        <v/>
      </c>
    </row>
    <row r="337" spans="1:23" x14ac:dyDescent="0.25">
      <c r="A337" s="1" t="str">
        <f t="shared" si="59"/>
        <v/>
      </c>
      <c r="B337" s="4" t="str">
        <f t="shared" si="60"/>
        <v/>
      </c>
      <c r="C337" s="1" t="str">
        <f>TRIM(IF(L337&lt;=$P$3,VLOOKUP(L337,Cs!$CA$7:$CN$33000,13,FALSE),""))</f>
        <v/>
      </c>
      <c r="D337" s="1" t="str">
        <f>TRIM(IF(L337&lt;=$P$3,VLOOKUP(L337,Cs!$CA$7:$CN$33000,14,FALSE),""))</f>
        <v/>
      </c>
      <c r="E337" s="1" t="str">
        <f t="shared" si="61"/>
        <v/>
      </c>
      <c r="F337" s="19" t="str">
        <f t="shared" si="62"/>
        <v/>
      </c>
      <c r="G337" s="19" t="str">
        <f t="shared" si="63"/>
        <v/>
      </c>
      <c r="H337" s="19" t="str">
        <f>IF(AND(N337&lt;&gt;N338,N337&lt;&gt;" "),SUM($F$311:F337)-SUM($G$311:G337),IF(L336=$P$3,H336,""))</f>
        <v/>
      </c>
      <c r="I337" s="13" t="str">
        <f t="shared" si="58"/>
        <v/>
      </c>
      <c r="L337" s="1">
        <f t="shared" si="64"/>
        <v>313</v>
      </c>
      <c r="N337" s="4" t="str">
        <f>IF(L337&lt;=$P$3,VLOOKUP(L337,Cs!$CA$7:$CN$33000,3,FALSE),IF(L336=$P$3," ",""))</f>
        <v/>
      </c>
      <c r="O337" s="1" t="str">
        <f>IF(L337&lt;=$P$3,VLOOKUP(L337,Cs!$CA$7:$CN$33000,8,FALSE),"")</f>
        <v/>
      </c>
      <c r="R337" s="4" t="str">
        <f>IF(L337&lt;=$P$3,IF(VLOOKUP(L337,Cs!$CA$7:$CN$33000,10,FALSE)&lt;&gt;0,VLOOKUP(L337,Cs!$CA$7:$CN$33000,10,FALSE),""),"")</f>
        <v/>
      </c>
      <c r="S337" s="1" t="str">
        <f>IF(L337&lt;=$P$3,VLOOKUP(L337,Cs!$CA$7:$CN$33000,11,FALSE),"")</f>
        <v/>
      </c>
      <c r="T337" s="1" t="str">
        <f>IF(L337&lt;=$P$3,VLOOKUP(L337,Cs!$CA$7:$CN$33000,12,FALSE),"")</f>
        <v/>
      </c>
      <c r="U337" s="1" t="str">
        <f>IF(L337&lt;=$P$3,VLOOKUP(L337,Cs!$CA$7:$CN$33000,5,FALSE),"")</f>
        <v/>
      </c>
      <c r="V337" s="1" t="str">
        <f>IF(L337&lt;=$P$3,VLOOKUP(L337,Cs!$CA$7:$CN$33000,6,FALSE),"")</f>
        <v/>
      </c>
      <c r="W337" s="1" t="str">
        <f>IF(L337&lt;=$P$3,VLOOKUP(L337,Cs!$CA$7:$CN$33000,7,FALSE),"")</f>
        <v/>
      </c>
    </row>
    <row r="338" spans="1:23" x14ac:dyDescent="0.25">
      <c r="A338" s="1" t="str">
        <f t="shared" si="59"/>
        <v/>
      </c>
      <c r="B338" s="4" t="str">
        <f t="shared" si="60"/>
        <v/>
      </c>
      <c r="C338" s="1" t="str">
        <f>TRIM(IF(L338&lt;=$P$3,VLOOKUP(L338,Cs!$CA$7:$CN$33000,13,FALSE),""))</f>
        <v/>
      </c>
      <c r="D338" s="1" t="str">
        <f>TRIM(IF(L338&lt;=$P$3,VLOOKUP(L338,Cs!$CA$7:$CN$33000,14,FALSE),""))</f>
        <v/>
      </c>
      <c r="E338" s="1" t="str">
        <f t="shared" si="61"/>
        <v/>
      </c>
      <c r="F338" s="19" t="str">
        <f t="shared" si="62"/>
        <v/>
      </c>
      <c r="G338" s="19" t="str">
        <f t="shared" si="63"/>
        <v/>
      </c>
      <c r="H338" s="19" t="str">
        <f>IF(AND(N338&lt;&gt;N339,N338&lt;&gt;" "),SUM($F$311:F338)-SUM($G$311:G338),IF(L337=$P$3,H337,""))</f>
        <v/>
      </c>
      <c r="I338" s="13" t="str">
        <f t="shared" si="58"/>
        <v/>
      </c>
      <c r="L338" s="1">
        <f t="shared" si="64"/>
        <v>314</v>
      </c>
      <c r="N338" s="4" t="str">
        <f>IF(L338&lt;=$P$3,VLOOKUP(L338,Cs!$CA$7:$CN$33000,3,FALSE),IF(L337=$P$3," ",""))</f>
        <v/>
      </c>
      <c r="O338" s="1" t="str">
        <f>IF(L338&lt;=$P$3,VLOOKUP(L338,Cs!$CA$7:$CN$33000,8,FALSE),"")</f>
        <v/>
      </c>
      <c r="R338" s="4" t="str">
        <f>IF(L338&lt;=$P$3,IF(VLOOKUP(L338,Cs!$CA$7:$CN$33000,10,FALSE)&lt;&gt;0,VLOOKUP(L338,Cs!$CA$7:$CN$33000,10,FALSE),""),"")</f>
        <v/>
      </c>
      <c r="S338" s="1" t="str">
        <f>IF(L338&lt;=$P$3,VLOOKUP(L338,Cs!$CA$7:$CN$33000,11,FALSE),"")</f>
        <v/>
      </c>
      <c r="T338" s="1" t="str">
        <f>IF(L338&lt;=$P$3,VLOOKUP(L338,Cs!$CA$7:$CN$33000,12,FALSE),"")</f>
        <v/>
      </c>
      <c r="U338" s="1" t="str">
        <f>IF(L338&lt;=$P$3,VLOOKUP(L338,Cs!$CA$7:$CN$33000,5,FALSE),"")</f>
        <v/>
      </c>
      <c r="V338" s="1" t="str">
        <f>IF(L338&lt;=$P$3,VLOOKUP(L338,Cs!$CA$7:$CN$33000,6,FALSE),"")</f>
        <v/>
      </c>
      <c r="W338" s="1" t="str">
        <f>IF(L338&lt;=$P$3,VLOOKUP(L338,Cs!$CA$7:$CN$33000,7,FALSE),"")</f>
        <v/>
      </c>
    </row>
    <row r="339" spans="1:23" x14ac:dyDescent="0.25">
      <c r="A339" s="1" t="str">
        <f t="shared" si="59"/>
        <v/>
      </c>
      <c r="B339" s="4" t="str">
        <f t="shared" si="60"/>
        <v/>
      </c>
      <c r="C339" s="1" t="str">
        <f>TRIM(IF(L339&lt;=$P$3,VLOOKUP(L339,Cs!$CA$7:$CN$33000,13,FALSE),""))</f>
        <v/>
      </c>
      <c r="D339" s="1" t="str">
        <f>TRIM(IF(L339&lt;=$P$3,VLOOKUP(L339,Cs!$CA$7:$CN$33000,14,FALSE),""))</f>
        <v/>
      </c>
      <c r="E339" s="1" t="str">
        <f t="shared" si="61"/>
        <v/>
      </c>
      <c r="F339" s="19" t="str">
        <f t="shared" si="62"/>
        <v/>
      </c>
      <c r="G339" s="19" t="str">
        <f t="shared" si="63"/>
        <v/>
      </c>
      <c r="H339" s="19" t="str">
        <f>IF(AND(N339&lt;&gt;N340,N339&lt;&gt;" "),SUM($F$311:F339)-SUM($G$311:G339),IF(L338=$P$3,H338,""))</f>
        <v/>
      </c>
      <c r="I339" s="13" t="str">
        <f t="shared" si="58"/>
        <v/>
      </c>
      <c r="L339" s="1">
        <f t="shared" si="64"/>
        <v>315</v>
      </c>
      <c r="N339" s="4" t="str">
        <f>IF(L339&lt;=$P$3,VLOOKUP(L339,Cs!$CA$7:$CN$33000,3,FALSE),IF(L338=$P$3," ",""))</f>
        <v/>
      </c>
      <c r="O339" s="1" t="str">
        <f>IF(L339&lt;=$P$3,VLOOKUP(L339,Cs!$CA$7:$CN$33000,8,FALSE),"")</f>
        <v/>
      </c>
      <c r="R339" s="4" t="str">
        <f>IF(L339&lt;=$P$3,IF(VLOOKUP(L339,Cs!$CA$7:$CN$33000,10,FALSE)&lt;&gt;0,VLOOKUP(L339,Cs!$CA$7:$CN$33000,10,FALSE),""),"")</f>
        <v/>
      </c>
      <c r="S339" s="1" t="str">
        <f>IF(L339&lt;=$P$3,VLOOKUP(L339,Cs!$CA$7:$CN$33000,11,FALSE),"")</f>
        <v/>
      </c>
      <c r="T339" s="1" t="str">
        <f>IF(L339&lt;=$P$3,VLOOKUP(L339,Cs!$CA$7:$CN$33000,12,FALSE),"")</f>
        <v/>
      </c>
      <c r="U339" s="1" t="str">
        <f>IF(L339&lt;=$P$3,VLOOKUP(L339,Cs!$CA$7:$CN$33000,5,FALSE),"")</f>
        <v/>
      </c>
      <c r="V339" s="1" t="str">
        <f>IF(L339&lt;=$P$3,VLOOKUP(L339,Cs!$CA$7:$CN$33000,6,FALSE),"")</f>
        <v/>
      </c>
      <c r="W339" s="1" t="str">
        <f>IF(L339&lt;=$P$3,VLOOKUP(L339,Cs!$CA$7:$CN$33000,7,FALSE),"")</f>
        <v/>
      </c>
    </row>
    <row r="340" spans="1:23" x14ac:dyDescent="0.25">
      <c r="A340" s="1" t="str">
        <f t="shared" si="59"/>
        <v/>
      </c>
      <c r="B340" s="4" t="str">
        <f t="shared" si="60"/>
        <v/>
      </c>
      <c r="C340" s="1" t="str">
        <f>TRIM(IF(L340&lt;=$P$3,VLOOKUP(L340,Cs!$CA$7:$CN$33000,13,FALSE),""))</f>
        <v/>
      </c>
      <c r="D340" s="1" t="str">
        <f>TRIM(IF(L340&lt;=$P$3,VLOOKUP(L340,Cs!$CA$7:$CN$33000,14,FALSE),""))</f>
        <v/>
      </c>
      <c r="E340" s="1" t="str">
        <f t="shared" si="61"/>
        <v/>
      </c>
      <c r="F340" s="19" t="str">
        <f t="shared" si="62"/>
        <v/>
      </c>
      <c r="G340" s="19" t="str">
        <f t="shared" si="63"/>
        <v/>
      </c>
      <c r="H340" s="19" t="str">
        <f>IF(AND(N340&lt;&gt;N341,N340&lt;&gt;" "),SUM($F$311:F340)-SUM($G$311:G340),IF(L339=$P$3,H339,""))</f>
        <v/>
      </c>
      <c r="I340" s="13" t="str">
        <f t="shared" si="58"/>
        <v/>
      </c>
      <c r="L340" s="1">
        <f t="shared" si="64"/>
        <v>316</v>
      </c>
      <c r="N340" s="4" t="str">
        <f>IF(L340&lt;=$P$3,VLOOKUP(L340,Cs!$CA$7:$CN$33000,3,FALSE),IF(L339=$P$3," ",""))</f>
        <v/>
      </c>
      <c r="O340" s="1" t="str">
        <f>IF(L340&lt;=$P$3,VLOOKUP(L340,Cs!$CA$7:$CN$33000,8,FALSE),"")</f>
        <v/>
      </c>
      <c r="R340" s="4" t="str">
        <f>IF(L340&lt;=$P$3,IF(VLOOKUP(L340,Cs!$CA$7:$CN$33000,10,FALSE)&lt;&gt;0,VLOOKUP(L340,Cs!$CA$7:$CN$33000,10,FALSE),""),"")</f>
        <v/>
      </c>
      <c r="S340" s="1" t="str">
        <f>IF(L340&lt;=$P$3,VLOOKUP(L340,Cs!$CA$7:$CN$33000,11,FALSE),"")</f>
        <v/>
      </c>
      <c r="T340" s="1" t="str">
        <f>IF(L340&lt;=$P$3,VLOOKUP(L340,Cs!$CA$7:$CN$33000,12,FALSE),"")</f>
        <v/>
      </c>
      <c r="U340" s="1" t="str">
        <f>IF(L340&lt;=$P$3,VLOOKUP(L340,Cs!$CA$7:$CN$33000,5,FALSE),"")</f>
        <v/>
      </c>
      <c r="V340" s="1" t="str">
        <f>IF(L340&lt;=$P$3,VLOOKUP(L340,Cs!$CA$7:$CN$33000,6,FALSE),"")</f>
        <v/>
      </c>
      <c r="W340" s="1" t="str">
        <f>IF(L340&lt;=$P$3,VLOOKUP(L340,Cs!$CA$7:$CN$33000,7,FALSE),"")</f>
        <v/>
      </c>
    </row>
    <row r="341" spans="1:23" x14ac:dyDescent="0.25">
      <c r="A341" s="1" t="str">
        <f t="shared" si="59"/>
        <v/>
      </c>
      <c r="B341" s="4" t="str">
        <f t="shared" si="60"/>
        <v/>
      </c>
      <c r="C341" s="1" t="str">
        <f>TRIM(IF(L341&lt;=$P$3,VLOOKUP(L341,Cs!$CA$7:$CN$33000,13,FALSE),""))</f>
        <v/>
      </c>
      <c r="D341" s="1" t="str">
        <f>TRIM(IF(L341&lt;=$P$3,VLOOKUP(L341,Cs!$CA$7:$CN$33000,14,FALSE),""))</f>
        <v/>
      </c>
      <c r="E341" s="1" t="str">
        <f t="shared" si="61"/>
        <v/>
      </c>
      <c r="F341" s="19" t="str">
        <f t="shared" si="62"/>
        <v/>
      </c>
      <c r="G341" s="19" t="str">
        <f t="shared" si="63"/>
        <v/>
      </c>
      <c r="H341" s="19" t="str">
        <f>IF(AND(N341&lt;&gt;N342,N341&lt;&gt;" "),SUM($F$311:F341)-SUM($G$311:G341),IF(L340=$P$3,H340,""))</f>
        <v/>
      </c>
      <c r="I341" s="13" t="str">
        <f t="shared" si="58"/>
        <v/>
      </c>
      <c r="L341" s="1">
        <f t="shared" si="64"/>
        <v>317</v>
      </c>
      <c r="N341" s="4" t="str">
        <f>IF(L341&lt;=$P$3,VLOOKUP(L341,Cs!$CA$7:$CN$33000,3,FALSE),IF(L340=$P$3," ",""))</f>
        <v/>
      </c>
      <c r="O341" s="1" t="str">
        <f>IF(L341&lt;=$P$3,VLOOKUP(L341,Cs!$CA$7:$CN$33000,8,FALSE),"")</f>
        <v/>
      </c>
      <c r="R341" s="4" t="str">
        <f>IF(L341&lt;=$P$3,IF(VLOOKUP(L341,Cs!$CA$7:$CN$33000,10,FALSE)&lt;&gt;0,VLOOKUP(L341,Cs!$CA$7:$CN$33000,10,FALSE),""),"")</f>
        <v/>
      </c>
      <c r="S341" s="1" t="str">
        <f>IF(L341&lt;=$P$3,VLOOKUP(L341,Cs!$CA$7:$CN$33000,11,FALSE),"")</f>
        <v/>
      </c>
      <c r="T341" s="1" t="str">
        <f>IF(L341&lt;=$P$3,VLOOKUP(L341,Cs!$CA$7:$CN$33000,12,FALSE),"")</f>
        <v/>
      </c>
      <c r="U341" s="1" t="str">
        <f>IF(L341&lt;=$P$3,VLOOKUP(L341,Cs!$CA$7:$CN$33000,5,FALSE),"")</f>
        <v/>
      </c>
      <c r="V341" s="1" t="str">
        <f>IF(L341&lt;=$P$3,VLOOKUP(L341,Cs!$CA$7:$CN$33000,6,FALSE),"")</f>
        <v/>
      </c>
      <c r="W341" s="1" t="str">
        <f>IF(L341&lt;=$P$3,VLOOKUP(L341,Cs!$CA$7:$CN$33000,7,FALSE),"")</f>
        <v/>
      </c>
    </row>
    <row r="342" spans="1:23" x14ac:dyDescent="0.25">
      <c r="A342" s="1" t="str">
        <f t="shared" si="59"/>
        <v/>
      </c>
      <c r="B342" s="4" t="str">
        <f t="shared" si="60"/>
        <v/>
      </c>
      <c r="C342" s="1" t="str">
        <f>TRIM(IF(L342&lt;=$P$3,VLOOKUP(L342,Cs!$CA$7:$CN$33000,13,FALSE),""))</f>
        <v/>
      </c>
      <c r="D342" s="1" t="str">
        <f>TRIM(IF(L342&lt;=$P$3,VLOOKUP(L342,Cs!$CA$7:$CN$33000,14,FALSE),""))</f>
        <v/>
      </c>
      <c r="E342" s="1" t="str">
        <f t="shared" si="61"/>
        <v/>
      </c>
      <c r="F342" s="19" t="str">
        <f t="shared" si="62"/>
        <v/>
      </c>
      <c r="G342" s="19" t="str">
        <f t="shared" si="63"/>
        <v/>
      </c>
      <c r="H342" s="19" t="str">
        <f>IF(AND(N342&lt;&gt;N343,N342&lt;&gt;" "),SUM($F$311:F342)-SUM($G$311:G342),IF(L341=$P$3,H341,""))</f>
        <v/>
      </c>
      <c r="I342" s="13" t="str">
        <f t="shared" si="58"/>
        <v/>
      </c>
      <c r="L342" s="1">
        <f t="shared" si="64"/>
        <v>318</v>
      </c>
      <c r="N342" s="4" t="str">
        <f>IF(L342&lt;=$P$3,VLOOKUP(L342,Cs!$CA$7:$CN$33000,3,FALSE),IF(L341=$P$3," ",""))</f>
        <v/>
      </c>
      <c r="O342" s="1" t="str">
        <f>IF(L342&lt;=$P$3,VLOOKUP(L342,Cs!$CA$7:$CN$33000,8,FALSE),"")</f>
        <v/>
      </c>
      <c r="R342" s="4" t="str">
        <f>IF(L342&lt;=$P$3,IF(VLOOKUP(L342,Cs!$CA$7:$CN$33000,10,FALSE)&lt;&gt;0,VLOOKUP(L342,Cs!$CA$7:$CN$33000,10,FALSE),""),"")</f>
        <v/>
      </c>
      <c r="S342" s="1" t="str">
        <f>IF(L342&lt;=$P$3,VLOOKUP(L342,Cs!$CA$7:$CN$33000,11,FALSE),"")</f>
        <v/>
      </c>
      <c r="T342" s="1" t="str">
        <f>IF(L342&lt;=$P$3,VLOOKUP(L342,Cs!$CA$7:$CN$33000,12,FALSE),"")</f>
        <v/>
      </c>
      <c r="U342" s="1" t="str">
        <f>IF(L342&lt;=$P$3,VLOOKUP(L342,Cs!$CA$7:$CN$33000,5,FALSE),"")</f>
        <v/>
      </c>
      <c r="V342" s="1" t="str">
        <f>IF(L342&lt;=$P$3,VLOOKUP(L342,Cs!$CA$7:$CN$33000,6,FALSE),"")</f>
        <v/>
      </c>
      <c r="W342" s="1" t="str">
        <f>IF(L342&lt;=$P$3,VLOOKUP(L342,Cs!$CA$7:$CN$33000,7,FALSE),"")</f>
        <v/>
      </c>
    </row>
    <row r="343" spans="1:23" x14ac:dyDescent="0.25">
      <c r="A343" s="1" t="str">
        <f t="shared" si="59"/>
        <v/>
      </c>
      <c r="B343" s="4" t="str">
        <f t="shared" si="60"/>
        <v/>
      </c>
      <c r="C343" s="1" t="str">
        <f>TRIM(IF(L343&lt;=$P$3,VLOOKUP(L343,Cs!$CA$7:$CN$33000,13,FALSE),""))</f>
        <v/>
      </c>
      <c r="D343" s="1" t="str">
        <f>TRIM(IF(L343&lt;=$P$3,VLOOKUP(L343,Cs!$CA$7:$CN$33000,14,FALSE),""))</f>
        <v/>
      </c>
      <c r="E343" s="1" t="str">
        <f t="shared" si="61"/>
        <v/>
      </c>
      <c r="F343" s="19" t="str">
        <f t="shared" si="62"/>
        <v/>
      </c>
      <c r="G343" s="19" t="str">
        <f t="shared" si="63"/>
        <v/>
      </c>
      <c r="H343" s="19" t="str">
        <f>IF(AND(N343&lt;&gt;N344,N343&lt;&gt;" "),SUM($F$311:F343)-SUM($G$311:G343),IF(L342=$P$3,H342,""))</f>
        <v/>
      </c>
      <c r="I343" s="13" t="str">
        <f t="shared" si="58"/>
        <v/>
      </c>
      <c r="L343" s="1">
        <f t="shared" si="64"/>
        <v>319</v>
      </c>
      <c r="N343" s="4" t="str">
        <f>IF(L343&lt;=$P$3,VLOOKUP(L343,Cs!$CA$7:$CN$33000,3,FALSE),IF(L342=$P$3," ",""))</f>
        <v/>
      </c>
      <c r="O343" s="1" t="str">
        <f>IF(L343&lt;=$P$3,VLOOKUP(L343,Cs!$CA$7:$CN$33000,8,FALSE),"")</f>
        <v/>
      </c>
      <c r="R343" s="4" t="str">
        <f>IF(L343&lt;=$P$3,IF(VLOOKUP(L343,Cs!$CA$7:$CN$33000,10,FALSE)&lt;&gt;0,VLOOKUP(L343,Cs!$CA$7:$CN$33000,10,FALSE),""),"")</f>
        <v/>
      </c>
      <c r="S343" s="1" t="str">
        <f>IF(L343&lt;=$P$3,VLOOKUP(L343,Cs!$CA$7:$CN$33000,11,FALSE),"")</f>
        <v/>
      </c>
      <c r="T343" s="1" t="str">
        <f>IF(L343&lt;=$P$3,VLOOKUP(L343,Cs!$CA$7:$CN$33000,12,FALSE),"")</f>
        <v/>
      </c>
      <c r="U343" s="1" t="str">
        <f>IF(L343&lt;=$P$3,VLOOKUP(L343,Cs!$CA$7:$CN$33000,5,FALSE),"")</f>
        <v/>
      </c>
      <c r="V343" s="1" t="str">
        <f>IF(L343&lt;=$P$3,VLOOKUP(L343,Cs!$CA$7:$CN$33000,6,FALSE),"")</f>
        <v/>
      </c>
      <c r="W343" s="1" t="str">
        <f>IF(L343&lt;=$P$3,VLOOKUP(L343,Cs!$CA$7:$CN$33000,7,FALSE),"")</f>
        <v/>
      </c>
    </row>
    <row r="344" spans="1:23" x14ac:dyDescent="0.25">
      <c r="A344" s="1" t="str">
        <f t="shared" si="59"/>
        <v/>
      </c>
      <c r="B344" s="4" t="str">
        <f t="shared" si="60"/>
        <v/>
      </c>
      <c r="C344" s="1" t="str">
        <f>TRIM(IF(L344&lt;=$P$3,VLOOKUP(L344,Cs!$CA$7:$CN$33000,13,FALSE),""))</f>
        <v/>
      </c>
      <c r="D344" s="1" t="str">
        <f>TRIM(IF(L344&lt;=$P$3,VLOOKUP(L344,Cs!$CA$7:$CN$33000,14,FALSE),""))</f>
        <v/>
      </c>
      <c r="E344" s="1" t="str">
        <f t="shared" si="61"/>
        <v/>
      </c>
      <c r="F344" s="19" t="str">
        <f t="shared" si="62"/>
        <v/>
      </c>
      <c r="G344" s="19" t="str">
        <f t="shared" si="63"/>
        <v/>
      </c>
      <c r="H344" s="19" t="str">
        <f>IF(AND(N344&lt;&gt;N345,N344&lt;&gt;" "),SUM($F$311:F344)-SUM($G$311:G344),IF(L343=$P$3,H343,""))</f>
        <v/>
      </c>
      <c r="I344" s="13" t="str">
        <f t="shared" si="58"/>
        <v/>
      </c>
      <c r="L344" s="1">
        <f t="shared" si="64"/>
        <v>320</v>
      </c>
      <c r="N344" s="4" t="str">
        <f>IF(L344&lt;=$P$3,VLOOKUP(L344,Cs!$CA$7:$CN$33000,3,FALSE),IF(L343=$P$3," ",""))</f>
        <v/>
      </c>
      <c r="O344" s="1" t="str">
        <f>IF(L344&lt;=$P$3,VLOOKUP(L344,Cs!$CA$7:$CN$33000,8,FALSE),"")</f>
        <v/>
      </c>
      <c r="R344" s="4" t="str">
        <f>IF(L344&lt;=$P$3,IF(VLOOKUP(L344,Cs!$CA$7:$CN$33000,10,FALSE)&lt;&gt;0,VLOOKUP(L344,Cs!$CA$7:$CN$33000,10,FALSE),""),"")</f>
        <v/>
      </c>
      <c r="S344" s="1" t="str">
        <f>IF(L344&lt;=$P$3,VLOOKUP(L344,Cs!$CA$7:$CN$33000,11,FALSE),"")</f>
        <v/>
      </c>
      <c r="T344" s="1" t="str">
        <f>IF(L344&lt;=$P$3,VLOOKUP(L344,Cs!$CA$7:$CN$33000,12,FALSE),"")</f>
        <v/>
      </c>
      <c r="U344" s="1" t="str">
        <f>IF(L344&lt;=$P$3,VLOOKUP(L344,Cs!$CA$7:$CN$33000,5,FALSE),"")</f>
        <v/>
      </c>
      <c r="V344" s="1" t="str">
        <f>IF(L344&lt;=$P$3,VLOOKUP(L344,Cs!$CA$7:$CN$33000,6,FALSE),"")</f>
        <v/>
      </c>
      <c r="W344" s="1" t="str">
        <f>IF(L344&lt;=$P$3,VLOOKUP(L344,Cs!$CA$7:$CN$33000,7,FALSE),"")</f>
        <v/>
      </c>
    </row>
    <row r="345" spans="1:23" x14ac:dyDescent="0.25">
      <c r="A345" s="1" t="str">
        <f t="shared" si="59"/>
        <v/>
      </c>
      <c r="B345" s="4" t="str">
        <f t="shared" si="60"/>
        <v/>
      </c>
      <c r="C345" s="1" t="str">
        <f>TRIM(IF(L345&lt;=$P$3,VLOOKUP(L345,Cs!$CA$7:$CN$33000,13,FALSE),""))</f>
        <v/>
      </c>
      <c r="D345" s="1" t="str">
        <f>TRIM(IF(L345&lt;=$P$3,VLOOKUP(L345,Cs!$CA$7:$CN$33000,14,FALSE),""))</f>
        <v/>
      </c>
      <c r="E345" s="1" t="str">
        <f t="shared" si="61"/>
        <v/>
      </c>
      <c r="F345" s="19" t="str">
        <f t="shared" si="62"/>
        <v/>
      </c>
      <c r="G345" s="19" t="str">
        <f t="shared" si="63"/>
        <v/>
      </c>
      <c r="H345" s="19" t="str">
        <f>IF(AND(N345&lt;&gt;N346,N345&lt;&gt;" "),SUM($F$311:F345)-SUM($G$311:G345),IF(L344=$P$3,H344,""))</f>
        <v/>
      </c>
      <c r="I345" s="13" t="str">
        <f t="shared" si="58"/>
        <v/>
      </c>
      <c r="L345" s="1">
        <f t="shared" si="64"/>
        <v>321</v>
      </c>
      <c r="N345" s="4" t="str">
        <f>IF(L345&lt;=$P$3,VLOOKUP(L345,Cs!$CA$7:$CN$33000,3,FALSE),IF(L344=$P$3," ",""))</f>
        <v/>
      </c>
      <c r="O345" s="1" t="str">
        <f>IF(L345&lt;=$P$3,VLOOKUP(L345,Cs!$CA$7:$CN$33000,8,FALSE),"")</f>
        <v/>
      </c>
      <c r="R345" s="4" t="str">
        <f>IF(L345&lt;=$P$3,IF(VLOOKUP(L345,Cs!$CA$7:$CN$33000,10,FALSE)&lt;&gt;0,VLOOKUP(L345,Cs!$CA$7:$CN$33000,10,FALSE),""),"")</f>
        <v/>
      </c>
      <c r="S345" s="1" t="str">
        <f>IF(L345&lt;=$P$3,VLOOKUP(L345,Cs!$CA$7:$CN$33000,11,FALSE),"")</f>
        <v/>
      </c>
      <c r="T345" s="1" t="str">
        <f>IF(L345&lt;=$P$3,VLOOKUP(L345,Cs!$CA$7:$CN$33000,12,FALSE),"")</f>
        <v/>
      </c>
      <c r="U345" s="1" t="str">
        <f>IF(L345&lt;=$P$3,VLOOKUP(L345,Cs!$CA$7:$CN$33000,5,FALSE),"")</f>
        <v/>
      </c>
      <c r="V345" s="1" t="str">
        <f>IF(L345&lt;=$P$3,VLOOKUP(L345,Cs!$CA$7:$CN$33000,6,FALSE),"")</f>
        <v/>
      </c>
      <c r="W345" s="1" t="str">
        <f>IF(L345&lt;=$P$3,VLOOKUP(L345,Cs!$CA$7:$CN$33000,7,FALSE),"")</f>
        <v/>
      </c>
    </row>
    <row r="346" spans="1:23" x14ac:dyDescent="0.25">
      <c r="A346" s="1" t="str">
        <f t="shared" si="59"/>
        <v/>
      </c>
      <c r="B346" s="4" t="str">
        <f t="shared" si="60"/>
        <v/>
      </c>
      <c r="C346" s="1" t="str">
        <f>TRIM(IF(L346&lt;=$P$3,VLOOKUP(L346,Cs!$CA$7:$CN$33000,13,FALSE),""))</f>
        <v/>
      </c>
      <c r="D346" s="1" t="str">
        <f>TRIM(IF(L346&lt;=$P$3,VLOOKUP(L346,Cs!$CA$7:$CN$33000,14,FALSE),""))</f>
        <v/>
      </c>
      <c r="E346" s="1" t="str">
        <f t="shared" si="61"/>
        <v/>
      </c>
      <c r="F346" s="19" t="str">
        <f t="shared" si="62"/>
        <v/>
      </c>
      <c r="G346" s="19" t="str">
        <f t="shared" si="63"/>
        <v/>
      </c>
      <c r="H346" s="19" t="str">
        <f>IF(AND(N346&lt;&gt;N347,N346&lt;&gt;" "),SUM($F$311:F346)-SUM($G$311:G346),IF(L345=$P$3,H345,""))</f>
        <v/>
      </c>
      <c r="I346" s="13" t="str">
        <f t="shared" si="58"/>
        <v/>
      </c>
      <c r="L346" s="1">
        <f t="shared" si="64"/>
        <v>322</v>
      </c>
      <c r="N346" s="4" t="str">
        <f>IF(L346&lt;=$P$3,VLOOKUP(L346,Cs!$CA$7:$CN$33000,3,FALSE),IF(L345=$P$3," ",""))</f>
        <v/>
      </c>
      <c r="O346" s="1" t="str">
        <f>IF(L346&lt;=$P$3,VLOOKUP(L346,Cs!$CA$7:$CN$33000,8,FALSE),"")</f>
        <v/>
      </c>
      <c r="R346" s="4" t="str">
        <f>IF(L346&lt;=$P$3,IF(VLOOKUP(L346,Cs!$CA$7:$CN$33000,10,FALSE)&lt;&gt;0,VLOOKUP(L346,Cs!$CA$7:$CN$33000,10,FALSE),""),"")</f>
        <v/>
      </c>
      <c r="S346" s="1" t="str">
        <f>IF(L346&lt;=$P$3,VLOOKUP(L346,Cs!$CA$7:$CN$33000,11,FALSE),"")</f>
        <v/>
      </c>
      <c r="T346" s="1" t="str">
        <f>IF(L346&lt;=$P$3,VLOOKUP(L346,Cs!$CA$7:$CN$33000,12,FALSE),"")</f>
        <v/>
      </c>
      <c r="U346" s="1" t="str">
        <f>IF(L346&lt;=$P$3,VLOOKUP(L346,Cs!$CA$7:$CN$33000,5,FALSE),"")</f>
        <v/>
      </c>
      <c r="V346" s="1" t="str">
        <f>IF(L346&lt;=$P$3,VLOOKUP(L346,Cs!$CA$7:$CN$33000,6,FALSE),"")</f>
        <v/>
      </c>
      <c r="W346" s="1" t="str">
        <f>IF(L346&lt;=$P$3,VLOOKUP(L346,Cs!$CA$7:$CN$33000,7,FALSE),"")</f>
        <v/>
      </c>
    </row>
    <row r="347" spans="1:23" x14ac:dyDescent="0.25">
      <c r="A347" s="1" t="str">
        <f t="shared" si="59"/>
        <v/>
      </c>
      <c r="B347" s="4" t="str">
        <f t="shared" si="60"/>
        <v/>
      </c>
      <c r="C347" s="1" t="str">
        <f>TRIM(IF(L347&lt;=$P$3,VLOOKUP(L347,Cs!$CA$7:$CN$33000,13,FALSE),""))</f>
        <v/>
      </c>
      <c r="D347" s="1" t="str">
        <f>TRIM(IF(L347&lt;=$P$3,VLOOKUP(L347,Cs!$CA$7:$CN$33000,14,FALSE),""))</f>
        <v/>
      </c>
      <c r="E347" s="1" t="str">
        <f t="shared" si="61"/>
        <v/>
      </c>
      <c r="F347" s="19" t="str">
        <f t="shared" si="62"/>
        <v/>
      </c>
      <c r="G347" s="19" t="str">
        <f t="shared" si="63"/>
        <v/>
      </c>
      <c r="H347" s="19" t="str">
        <f>IF(AND(N347&lt;&gt;N348,N347&lt;&gt;" "),SUM($F$311:F347)-SUM($G$311:G347),IF(L346=$P$3,H346,""))</f>
        <v/>
      </c>
      <c r="I347" s="13" t="str">
        <f t="shared" si="58"/>
        <v/>
      </c>
      <c r="L347" s="1">
        <f t="shared" si="64"/>
        <v>323</v>
      </c>
      <c r="N347" s="4" t="str">
        <f>IF(L347&lt;=$P$3,VLOOKUP(L347,Cs!$CA$7:$CN$33000,3,FALSE),IF(L346=$P$3," ",""))</f>
        <v/>
      </c>
      <c r="O347" s="1" t="str">
        <f>IF(L347&lt;=$P$3,VLOOKUP(L347,Cs!$CA$7:$CN$33000,8,FALSE),"")</f>
        <v/>
      </c>
      <c r="R347" s="4" t="str">
        <f>IF(L347&lt;=$P$3,IF(VLOOKUP(L347,Cs!$CA$7:$CN$33000,10,FALSE)&lt;&gt;0,VLOOKUP(L347,Cs!$CA$7:$CN$33000,10,FALSE),""),"")</f>
        <v/>
      </c>
      <c r="S347" s="1" t="str">
        <f>IF(L347&lt;=$P$3,VLOOKUP(L347,Cs!$CA$7:$CN$33000,11,FALSE),"")</f>
        <v/>
      </c>
      <c r="T347" s="1" t="str">
        <f>IF(L347&lt;=$P$3,VLOOKUP(L347,Cs!$CA$7:$CN$33000,12,FALSE),"")</f>
        <v/>
      </c>
      <c r="U347" s="1" t="str">
        <f>IF(L347&lt;=$P$3,VLOOKUP(L347,Cs!$CA$7:$CN$33000,5,FALSE),"")</f>
        <v/>
      </c>
      <c r="V347" s="1" t="str">
        <f>IF(L347&lt;=$P$3,VLOOKUP(L347,Cs!$CA$7:$CN$33000,6,FALSE),"")</f>
        <v/>
      </c>
      <c r="W347" s="1" t="str">
        <f>IF(L347&lt;=$P$3,VLOOKUP(L347,Cs!$CA$7:$CN$33000,7,FALSE),"")</f>
        <v/>
      </c>
    </row>
    <row r="348" spans="1:23" x14ac:dyDescent="0.25">
      <c r="A348" s="1" t="str">
        <f t="shared" si="59"/>
        <v/>
      </c>
      <c r="B348" s="4" t="str">
        <f t="shared" si="60"/>
        <v/>
      </c>
      <c r="C348" s="1" t="str">
        <f>TRIM(IF(L348&lt;=$P$3,VLOOKUP(L348,Cs!$CA$7:$CN$33000,13,FALSE),""))</f>
        <v/>
      </c>
      <c r="D348" s="1" t="str">
        <f>TRIM(IF(L348&lt;=$P$3,VLOOKUP(L348,Cs!$CA$7:$CN$33000,14,FALSE),""))</f>
        <v/>
      </c>
      <c r="E348" s="1" t="str">
        <f t="shared" si="61"/>
        <v/>
      </c>
      <c r="F348" s="19" t="str">
        <f t="shared" si="62"/>
        <v/>
      </c>
      <c r="G348" s="19" t="str">
        <f t="shared" si="63"/>
        <v/>
      </c>
      <c r="H348" s="19" t="str">
        <f>IF(AND(N348&lt;&gt;N349,N348&lt;&gt;" "),SUM($F$311:F348)-SUM($G$311:G348),IF(L347=$P$3,H347,""))</f>
        <v/>
      </c>
      <c r="I348" s="13" t="str">
        <f t="shared" si="58"/>
        <v/>
      </c>
      <c r="L348" s="1">
        <f t="shared" si="64"/>
        <v>324</v>
      </c>
      <c r="N348" s="4" t="str">
        <f>IF(L348&lt;=$P$3,VLOOKUP(L348,Cs!$CA$7:$CN$33000,3,FALSE),IF(L347=$P$3," ",""))</f>
        <v/>
      </c>
      <c r="O348" s="1" t="str">
        <f>IF(L348&lt;=$P$3,VLOOKUP(L348,Cs!$CA$7:$CN$33000,8,FALSE),"")</f>
        <v/>
      </c>
      <c r="R348" s="4" t="str">
        <f>IF(L348&lt;=$P$3,IF(VLOOKUP(L348,Cs!$CA$7:$CN$33000,10,FALSE)&lt;&gt;0,VLOOKUP(L348,Cs!$CA$7:$CN$33000,10,FALSE),""),"")</f>
        <v/>
      </c>
      <c r="S348" s="1" t="str">
        <f>IF(L348&lt;=$P$3,VLOOKUP(L348,Cs!$CA$7:$CN$33000,11,FALSE),"")</f>
        <v/>
      </c>
      <c r="T348" s="1" t="str">
        <f>IF(L348&lt;=$P$3,VLOOKUP(L348,Cs!$CA$7:$CN$33000,12,FALSE),"")</f>
        <v/>
      </c>
      <c r="U348" s="1" t="str">
        <f>IF(L348&lt;=$P$3,VLOOKUP(L348,Cs!$CA$7:$CN$33000,5,FALSE),"")</f>
        <v/>
      </c>
      <c r="V348" s="1" t="str">
        <f>IF(L348&lt;=$P$3,VLOOKUP(L348,Cs!$CA$7:$CN$33000,6,FALSE),"")</f>
        <v/>
      </c>
      <c r="W348" s="1" t="str">
        <f>IF(L348&lt;=$P$3,VLOOKUP(L348,Cs!$CA$7:$CN$33000,7,FALSE),"")</f>
        <v/>
      </c>
    </row>
    <row r="349" spans="1:23" x14ac:dyDescent="0.25">
      <c r="A349" s="1" t="str">
        <f t="shared" si="59"/>
        <v/>
      </c>
      <c r="B349" s="4" t="str">
        <f t="shared" si="60"/>
        <v/>
      </c>
      <c r="C349" s="1" t="str">
        <f>TRIM(IF(L349&lt;=$P$3,VLOOKUP(L349,Cs!$CA$7:$CN$33000,13,FALSE),""))</f>
        <v/>
      </c>
      <c r="D349" s="1" t="str">
        <f>TRIM(IF(L349&lt;=$P$3,VLOOKUP(L349,Cs!$CA$7:$CN$33000,14,FALSE),""))</f>
        <v/>
      </c>
      <c r="E349" s="1" t="str">
        <f t="shared" si="61"/>
        <v/>
      </c>
      <c r="F349" s="19" t="str">
        <f t="shared" si="62"/>
        <v/>
      </c>
      <c r="G349" s="19" t="str">
        <f t="shared" si="63"/>
        <v/>
      </c>
      <c r="H349" s="19" t="str">
        <f>IF(AND(N349&lt;&gt;N350,N349&lt;&gt;" "),SUM($F$311:F349)-SUM($G$311:G349),IF(L348=$P$3,H348,""))</f>
        <v/>
      </c>
      <c r="I349" s="13" t="str">
        <f t="shared" si="58"/>
        <v/>
      </c>
      <c r="L349" s="1">
        <f t="shared" si="64"/>
        <v>325</v>
      </c>
      <c r="N349" s="4" t="str">
        <f>IF(L349&lt;=$P$3,VLOOKUP(L349,Cs!$CA$7:$CN$33000,3,FALSE),IF(L348=$P$3," ",""))</f>
        <v/>
      </c>
      <c r="O349" s="1" t="str">
        <f>IF(L349&lt;=$P$3,VLOOKUP(L349,Cs!$CA$7:$CN$33000,8,FALSE),"")</f>
        <v/>
      </c>
      <c r="R349" s="4" t="str">
        <f>IF(L349&lt;=$P$3,IF(VLOOKUP(L349,Cs!$CA$7:$CN$33000,10,FALSE)&lt;&gt;0,VLOOKUP(L349,Cs!$CA$7:$CN$33000,10,FALSE),""),"")</f>
        <v/>
      </c>
      <c r="S349" s="1" t="str">
        <f>IF(L349&lt;=$P$3,VLOOKUP(L349,Cs!$CA$7:$CN$33000,11,FALSE),"")</f>
        <v/>
      </c>
      <c r="T349" s="1" t="str">
        <f>IF(L349&lt;=$P$3,VLOOKUP(L349,Cs!$CA$7:$CN$33000,12,FALSE),"")</f>
        <v/>
      </c>
      <c r="U349" s="1" t="str">
        <f>IF(L349&lt;=$P$3,VLOOKUP(L349,Cs!$CA$7:$CN$33000,5,FALSE),"")</f>
        <v/>
      </c>
      <c r="V349" s="1" t="str">
        <f>IF(L349&lt;=$P$3,VLOOKUP(L349,Cs!$CA$7:$CN$33000,6,FALSE),"")</f>
        <v/>
      </c>
      <c r="W349" s="1" t="str">
        <f>IF(L349&lt;=$P$3,VLOOKUP(L349,Cs!$CA$7:$CN$33000,7,FALSE),"")</f>
        <v/>
      </c>
    </row>
    <row r="350" spans="1:23" x14ac:dyDescent="0.25">
      <c r="A350" s="1" t="str">
        <f t="shared" si="59"/>
        <v/>
      </c>
      <c r="B350" s="4" t="str">
        <f t="shared" si="60"/>
        <v/>
      </c>
      <c r="C350" s="1" t="str">
        <f>TRIM(IF(L350&lt;=$P$3,VLOOKUP(L350,Cs!$CA$7:$CN$33000,13,FALSE),""))</f>
        <v/>
      </c>
      <c r="D350" s="1" t="str">
        <f>TRIM(IF(L350&lt;=$P$3,VLOOKUP(L350,Cs!$CA$7:$CN$33000,14,FALSE),""))</f>
        <v/>
      </c>
      <c r="E350" s="1" t="str">
        <f t="shared" si="61"/>
        <v/>
      </c>
      <c r="F350" s="19" t="str">
        <f t="shared" si="62"/>
        <v/>
      </c>
      <c r="G350" s="19" t="str">
        <f t="shared" si="63"/>
        <v/>
      </c>
      <c r="H350" s="19" t="str">
        <f>IF(AND(N350&lt;&gt;N351,N350&lt;&gt;" "),SUM($F$311:F350)-SUM($G$311:G350),IF(L349=$P$3,H349,""))</f>
        <v/>
      </c>
      <c r="I350" s="13" t="str">
        <f t="shared" si="58"/>
        <v/>
      </c>
      <c r="L350" s="1">
        <f t="shared" si="64"/>
        <v>326</v>
      </c>
      <c r="N350" s="4" t="str">
        <f>IF(L350&lt;=$P$3,VLOOKUP(L350,Cs!$CA$7:$CN$33000,3,FALSE),IF(L349=$P$3," ",""))</f>
        <v/>
      </c>
      <c r="O350" s="1" t="str">
        <f>IF(L350&lt;=$P$3,VLOOKUP(L350,Cs!$CA$7:$CN$33000,8,FALSE),"")</f>
        <v/>
      </c>
      <c r="R350" s="4" t="str">
        <f>IF(L350&lt;=$P$3,IF(VLOOKUP(L350,Cs!$CA$7:$CN$33000,10,FALSE)&lt;&gt;0,VLOOKUP(L350,Cs!$CA$7:$CN$33000,10,FALSE),""),"")</f>
        <v/>
      </c>
      <c r="S350" s="1" t="str">
        <f>IF(L350&lt;=$P$3,VLOOKUP(L350,Cs!$CA$7:$CN$33000,11,FALSE),"")</f>
        <v/>
      </c>
      <c r="T350" s="1" t="str">
        <f>IF(L350&lt;=$P$3,VLOOKUP(L350,Cs!$CA$7:$CN$33000,12,FALSE),"")</f>
        <v/>
      </c>
      <c r="U350" s="1" t="str">
        <f>IF(L350&lt;=$P$3,VLOOKUP(L350,Cs!$CA$7:$CN$33000,5,FALSE),"")</f>
        <v/>
      </c>
      <c r="V350" s="1" t="str">
        <f>IF(L350&lt;=$P$3,VLOOKUP(L350,Cs!$CA$7:$CN$33000,6,FALSE),"")</f>
        <v/>
      </c>
      <c r="W350" s="1" t="str">
        <f>IF(L350&lt;=$P$3,VLOOKUP(L350,Cs!$CA$7:$CN$33000,7,FALSE),"")</f>
        <v/>
      </c>
    </row>
    <row r="351" spans="1:23" x14ac:dyDescent="0.25">
      <c r="A351" s="1" t="str">
        <f t="shared" si="59"/>
        <v/>
      </c>
      <c r="B351" s="4" t="str">
        <f t="shared" si="60"/>
        <v/>
      </c>
      <c r="C351" s="1" t="str">
        <f>TRIM(IF(L351&lt;=$P$3,VLOOKUP(L351,Cs!$CA$7:$CN$33000,13,FALSE),""))</f>
        <v/>
      </c>
      <c r="D351" s="1" t="str">
        <f>TRIM(IF(L351&lt;=$P$3,VLOOKUP(L351,Cs!$CA$7:$CN$33000,14,FALSE),""))</f>
        <v/>
      </c>
      <c r="E351" s="1" t="str">
        <f t="shared" si="61"/>
        <v/>
      </c>
      <c r="F351" s="19" t="str">
        <f t="shared" si="62"/>
        <v/>
      </c>
      <c r="G351" s="19" t="str">
        <f t="shared" si="63"/>
        <v/>
      </c>
      <c r="H351" s="19" t="str">
        <f>IF(AND(N351&lt;&gt;N352,N351&lt;&gt;" "),SUM($F$311:F351)-SUM($G$311:G351),IF(L350=$P$3,H350,""))</f>
        <v/>
      </c>
      <c r="I351" s="13" t="str">
        <f t="shared" si="58"/>
        <v/>
      </c>
      <c r="L351" s="1">
        <f t="shared" si="64"/>
        <v>327</v>
      </c>
      <c r="N351" s="4" t="str">
        <f>IF(L351&lt;=$P$3,VLOOKUP(L351,Cs!$CA$7:$CN$33000,3,FALSE),IF(L350=$P$3," ",""))</f>
        <v/>
      </c>
      <c r="O351" s="1" t="str">
        <f>IF(L351&lt;=$P$3,VLOOKUP(L351,Cs!$CA$7:$CN$33000,8,FALSE),"")</f>
        <v/>
      </c>
      <c r="R351" s="4" t="str">
        <f>IF(L351&lt;=$P$3,IF(VLOOKUP(L351,Cs!$CA$7:$CN$33000,10,FALSE)&lt;&gt;0,VLOOKUP(L351,Cs!$CA$7:$CN$33000,10,FALSE),""),"")</f>
        <v/>
      </c>
      <c r="S351" s="1" t="str">
        <f>IF(L351&lt;=$P$3,VLOOKUP(L351,Cs!$CA$7:$CN$33000,11,FALSE),"")</f>
        <v/>
      </c>
      <c r="T351" s="1" t="str">
        <f>IF(L351&lt;=$P$3,VLOOKUP(L351,Cs!$CA$7:$CN$33000,12,FALSE),"")</f>
        <v/>
      </c>
      <c r="U351" s="1" t="str">
        <f>IF(L351&lt;=$P$3,VLOOKUP(L351,Cs!$CA$7:$CN$33000,5,FALSE),"")</f>
        <v/>
      </c>
      <c r="V351" s="1" t="str">
        <f>IF(L351&lt;=$P$3,VLOOKUP(L351,Cs!$CA$7:$CN$33000,6,FALSE),"")</f>
        <v/>
      </c>
      <c r="W351" s="1" t="str">
        <f>IF(L351&lt;=$P$3,VLOOKUP(L351,Cs!$CA$7:$CN$33000,7,FALSE),"")</f>
        <v/>
      </c>
    </row>
    <row r="352" spans="1:23" x14ac:dyDescent="0.25">
      <c r="B352" s="4"/>
      <c r="E352" s="1" t="str">
        <f>IF(L351&lt;$P$3,$O$5,IF(L351=$P$3,$N$5,""))</f>
        <v/>
      </c>
      <c r="F352" s="19" t="str">
        <f>IF(L351&lt;$P$3,SUM(F311:F351),IF(L351=$P$3,$R$6,""))</f>
        <v/>
      </c>
      <c r="G352" s="19" t="str">
        <f>IF(L351&lt;$P$3,SUM(G311:G351),IF(L351=$P$3,$S$6,""))</f>
        <v/>
      </c>
      <c r="H352" s="19" t="str">
        <f>IF(L351&lt;$P$3,SUM(F352,-G352),IF(L351=$P$3,H351,""))</f>
        <v/>
      </c>
      <c r="I352" s="13"/>
      <c r="L352" s="6">
        <f>IF(L351&lt;$P$3,L351,SUM(L351,1))</f>
        <v>328</v>
      </c>
      <c r="N352" s="4"/>
    </row>
    <row r="353" spans="1:69" ht="26.4" x14ac:dyDescent="0.25">
      <c r="F353" s="7"/>
      <c r="I353" s="31" t="str">
        <f>"pg. "&amp;K353</f>
        <v xml:space="preserve">pg. </v>
      </c>
      <c r="K353" s="1" t="str">
        <f>IF(L312&lt;=$P$3,SUM(K310,1),"")</f>
        <v/>
      </c>
      <c r="L353" s="1">
        <f>L352</f>
        <v>328</v>
      </c>
      <c r="BQ353" s="8" t="s">
        <v>152</v>
      </c>
    </row>
    <row r="354" spans="1:69" x14ac:dyDescent="0.25">
      <c r="E354" s="52" t="str">
        <f>IF(L354&lt;$P$3,$U$2,"")</f>
        <v/>
      </c>
      <c r="F354" s="19" t="str">
        <f>IF(L354&lt;$P$3,H352,"")</f>
        <v/>
      </c>
      <c r="G354" s="19"/>
      <c r="H354" s="19"/>
      <c r="L354" s="1">
        <f>L353</f>
        <v>328</v>
      </c>
      <c r="N354" s="4" t="s">
        <v>0</v>
      </c>
      <c r="O354" s="1" t="s">
        <v>146</v>
      </c>
      <c r="R354" s="1" t="s">
        <v>142</v>
      </c>
      <c r="S354" s="1" t="s">
        <v>143</v>
      </c>
      <c r="T354" s="1" t="s">
        <v>42</v>
      </c>
      <c r="U354" s="1" t="s">
        <v>43</v>
      </c>
      <c r="V354" s="1" t="s">
        <v>144</v>
      </c>
      <c r="W354" s="1" t="s">
        <v>145</v>
      </c>
    </row>
    <row r="355" spans="1:69" x14ac:dyDescent="0.25">
      <c r="A355" s="1" t="str">
        <f>IF(L355&lt;=$P$3,L355,"")</f>
        <v/>
      </c>
      <c r="B355" s="4" t="str">
        <f>IF(N354&lt;&gt;N355,N355,"")</f>
        <v/>
      </c>
      <c r="C355" s="1" t="str">
        <f>TRIM(IF(L355&lt;=$P$3,VLOOKUP(L355,Cs!$CA$7:$CN$33000,13,FALSE),""))</f>
        <v/>
      </c>
      <c r="D355" s="1" t="str">
        <f>TRIM(IF(L355&lt;=$P$3,VLOOKUP(L355,Cs!$CA$7:$CN$33000,14,FALSE),""))</f>
        <v/>
      </c>
      <c r="E355" s="1" t="str">
        <f>IF(L355&lt;=$P$3,TRIM(R355&amp;" "&amp;S355&amp;" "&amp;T355),IF(L354=$P$3,$N$5,""))</f>
        <v/>
      </c>
      <c r="F355" s="19" t="str">
        <f>IF(L355&lt;=$P$3,IF(U355&lt;&gt;0,U355,""),IF(L354=$P$3,$R$6,""))</f>
        <v/>
      </c>
      <c r="G355" s="19" t="str">
        <f>IF(L355&lt;=$P$3,IF(V355&lt;&gt;0,V355,""),IF(L354=$P$3,$S$6,""))</f>
        <v/>
      </c>
      <c r="H355" s="19" t="str">
        <f>IF(AND(N355&lt;&gt;N356,N355&lt;&gt;" "),SUM($F$354:F355)-SUM($G$354:G355),IF(L354=$P$3,H354,""))</f>
        <v/>
      </c>
      <c r="I355" s="13" t="str">
        <f t="shared" ref="I355:I394" si="65">IF($P$3&gt;=L355,VLOOKUP(W355,Csfi,2,FALSE),"")</f>
        <v/>
      </c>
      <c r="L355" s="1">
        <f>L354+1</f>
        <v>329</v>
      </c>
      <c r="N355" s="4" t="str">
        <f>IF(L355&lt;=$P$3,VLOOKUP(L355,Cs!$CA$7:$CN$33000,3,FALSE),IF(L354=$P$3," ",""))</f>
        <v/>
      </c>
      <c r="O355" s="1" t="str">
        <f>IF(L355&lt;=$P$3,VLOOKUP(L355,Cs!$CA$7:$CN$33000,8,FALSE),"")</f>
        <v/>
      </c>
      <c r="R355" s="4" t="str">
        <f>IF(L355&lt;=$P$3,IF(VLOOKUP(L355,Cs!$CA$7:$CN$33000,10,FALSE)&lt;&gt;0,VLOOKUP(L355,Cs!$CA$7:$CN$33000,10,FALSE),""),"")</f>
        <v/>
      </c>
      <c r="S355" s="1" t="str">
        <f>IF(L355&lt;=$P$3,VLOOKUP(L355,Cs!$CA$7:$CN$33000,11,FALSE),"")</f>
        <v/>
      </c>
      <c r="T355" s="1" t="str">
        <f>IF(L355&lt;=$P$3,VLOOKUP(L355,Cs!$CA$7:$CN$33000,12,FALSE),"")</f>
        <v/>
      </c>
      <c r="U355" s="1" t="str">
        <f>IF(L355&lt;=$P$3,VLOOKUP(L355,Cs!$CA$7:$CN$33000,5,FALSE),"")</f>
        <v/>
      </c>
      <c r="V355" s="1" t="str">
        <f>IF(L355&lt;=$P$3,VLOOKUP(L355,Cs!$CA$7:$CN$33000,6,FALSE),"")</f>
        <v/>
      </c>
      <c r="W355" s="1" t="str">
        <f>IF(L355&lt;=$P$3,VLOOKUP(L355,Cs!$CA$7:$CN$33000,7,FALSE),"")</f>
        <v/>
      </c>
    </row>
    <row r="356" spans="1:69" x14ac:dyDescent="0.25">
      <c r="A356" s="1" t="str">
        <f t="shared" ref="A356:A394" si="66">IF(L356&lt;=$P$3,L356,"")</f>
        <v/>
      </c>
      <c r="B356" s="4" t="str">
        <f t="shared" ref="B356:B394" si="67">IF(N355&lt;&gt;N356,N356,"")</f>
        <v/>
      </c>
      <c r="C356" s="1" t="str">
        <f>TRIM(IF(L356&lt;=$P$3,VLOOKUP(L356,Cs!$CA$7:$CN$33000,13,FALSE),""))</f>
        <v/>
      </c>
      <c r="D356" s="1" t="str">
        <f>TRIM(IF(L356&lt;=$P$3,VLOOKUP(L356,Cs!$CA$7:$CN$33000,14,FALSE),""))</f>
        <v/>
      </c>
      <c r="E356" s="1" t="str">
        <f t="shared" ref="E356:E394" si="68">IF(L356&lt;=$P$3,TRIM(R356&amp;" "&amp;S356&amp;" "&amp;T356),IF(L355=$P$3,$N$5,""))</f>
        <v/>
      </c>
      <c r="F356" s="19" t="str">
        <f t="shared" ref="F356:F394" si="69">IF(L356&lt;=$P$3,IF(U356&lt;&gt;0,U356,""),IF(L355=$P$3,$R$6,""))</f>
        <v/>
      </c>
      <c r="G356" s="19" t="str">
        <f t="shared" ref="G356:G394" si="70">IF(L356&lt;=$P$3,IF(V356&lt;&gt;0,V356,""),IF(L355=$P$3,$S$6,""))</f>
        <v/>
      </c>
      <c r="H356" s="19" t="str">
        <f>IF(AND(N356&lt;&gt;N357,N356&lt;&gt;" "),SUM($F$354:F356)-SUM($G$354:G356),IF(L355=$P$3,H355,""))</f>
        <v/>
      </c>
      <c r="I356" s="13" t="str">
        <f t="shared" si="65"/>
        <v/>
      </c>
      <c r="L356" s="1">
        <f t="shared" ref="L356:L394" si="71">L355+1</f>
        <v>330</v>
      </c>
      <c r="N356" s="4" t="str">
        <f>IF(L356&lt;=$P$3,VLOOKUP(L356,Cs!$CA$7:$CN$33000,3,FALSE),IF(L355=$P$3," ",""))</f>
        <v/>
      </c>
      <c r="O356" s="1" t="str">
        <f>IF(L356&lt;=$P$3,VLOOKUP(L356,Cs!$CA$7:$CN$33000,8,FALSE),"")</f>
        <v/>
      </c>
      <c r="R356" s="4" t="str">
        <f>IF(L356&lt;=$P$3,IF(VLOOKUP(L356,Cs!$CA$7:$CN$33000,10,FALSE)&lt;&gt;0,VLOOKUP(L356,Cs!$CA$7:$CN$33000,10,FALSE),""),"")</f>
        <v/>
      </c>
      <c r="S356" s="1" t="str">
        <f>IF(L356&lt;=$P$3,VLOOKUP(L356,Cs!$CA$7:$CN$33000,11,FALSE),"")</f>
        <v/>
      </c>
      <c r="T356" s="1" t="str">
        <f>IF(L356&lt;=$P$3,VLOOKUP(L356,Cs!$CA$7:$CN$33000,12,FALSE),"")</f>
        <v/>
      </c>
      <c r="U356" s="1" t="str">
        <f>IF(L356&lt;=$P$3,VLOOKUP(L356,Cs!$CA$7:$CN$33000,5,FALSE),"")</f>
        <v/>
      </c>
      <c r="V356" s="1" t="str">
        <f>IF(L356&lt;=$P$3,VLOOKUP(L356,Cs!$CA$7:$CN$33000,6,FALSE),"")</f>
        <v/>
      </c>
      <c r="W356" s="1" t="str">
        <f>IF(L356&lt;=$P$3,VLOOKUP(L356,Cs!$CA$7:$CN$33000,7,FALSE),"")</f>
        <v/>
      </c>
    </row>
    <row r="357" spans="1:69" x14ac:dyDescent="0.25">
      <c r="A357" s="1" t="str">
        <f t="shared" si="66"/>
        <v/>
      </c>
      <c r="B357" s="4" t="str">
        <f t="shared" si="67"/>
        <v/>
      </c>
      <c r="C357" s="1" t="str">
        <f>TRIM(IF(L357&lt;=$P$3,VLOOKUP(L357,Cs!$CA$7:$CN$33000,13,FALSE),""))</f>
        <v/>
      </c>
      <c r="D357" s="1" t="str">
        <f>TRIM(IF(L357&lt;=$P$3,VLOOKUP(L357,Cs!$CA$7:$CN$33000,14,FALSE),""))</f>
        <v/>
      </c>
      <c r="E357" s="1" t="str">
        <f t="shared" si="68"/>
        <v/>
      </c>
      <c r="F357" s="19" t="str">
        <f t="shared" si="69"/>
        <v/>
      </c>
      <c r="G357" s="19" t="str">
        <f t="shared" si="70"/>
        <v/>
      </c>
      <c r="H357" s="19" t="str">
        <f>IF(AND(N357&lt;&gt;N358,N357&lt;&gt;" "),SUM($F$354:F357)-SUM($G$354:G357),IF(L356=$P$3,H356,""))</f>
        <v/>
      </c>
      <c r="I357" s="13" t="str">
        <f t="shared" si="65"/>
        <v/>
      </c>
      <c r="L357" s="1">
        <f t="shared" si="71"/>
        <v>331</v>
      </c>
      <c r="N357" s="4" t="str">
        <f>IF(L357&lt;=$P$3,VLOOKUP(L357,Cs!$CA$7:$CN$33000,3,FALSE),IF(L356=$P$3," ",""))</f>
        <v/>
      </c>
      <c r="O357" s="1" t="str">
        <f>IF(L357&lt;=$P$3,VLOOKUP(L357,Cs!$CA$7:$CN$33000,8,FALSE),"")</f>
        <v/>
      </c>
      <c r="R357" s="4" t="str">
        <f>IF(L357&lt;=$P$3,IF(VLOOKUP(L357,Cs!$CA$7:$CN$33000,10,FALSE)&lt;&gt;0,VLOOKUP(L357,Cs!$CA$7:$CN$33000,10,FALSE),""),"")</f>
        <v/>
      </c>
      <c r="S357" s="1" t="str">
        <f>IF(L357&lt;=$P$3,VLOOKUP(L357,Cs!$CA$7:$CN$33000,11,FALSE),"")</f>
        <v/>
      </c>
      <c r="T357" s="1" t="str">
        <f>IF(L357&lt;=$P$3,VLOOKUP(L357,Cs!$CA$7:$CN$33000,12,FALSE),"")</f>
        <v/>
      </c>
      <c r="U357" s="1" t="str">
        <f>IF(L357&lt;=$P$3,VLOOKUP(L357,Cs!$CA$7:$CN$33000,5,FALSE),"")</f>
        <v/>
      </c>
      <c r="V357" s="1" t="str">
        <f>IF(L357&lt;=$P$3,VLOOKUP(L357,Cs!$CA$7:$CN$33000,6,FALSE),"")</f>
        <v/>
      </c>
      <c r="W357" s="1" t="str">
        <f>IF(L357&lt;=$P$3,VLOOKUP(L357,Cs!$CA$7:$CN$33000,7,FALSE),"")</f>
        <v/>
      </c>
    </row>
    <row r="358" spans="1:69" x14ac:dyDescent="0.25">
      <c r="A358" s="1" t="str">
        <f t="shared" si="66"/>
        <v/>
      </c>
      <c r="B358" s="4" t="str">
        <f t="shared" si="67"/>
        <v/>
      </c>
      <c r="C358" s="1" t="str">
        <f>TRIM(IF(L358&lt;=$P$3,VLOOKUP(L358,Cs!$CA$7:$CN$33000,13,FALSE),""))</f>
        <v/>
      </c>
      <c r="D358" s="1" t="str">
        <f>TRIM(IF(L358&lt;=$P$3,VLOOKUP(L358,Cs!$CA$7:$CN$33000,14,FALSE),""))</f>
        <v/>
      </c>
      <c r="E358" s="1" t="str">
        <f t="shared" si="68"/>
        <v/>
      </c>
      <c r="F358" s="19" t="str">
        <f t="shared" si="69"/>
        <v/>
      </c>
      <c r="G358" s="19" t="str">
        <f t="shared" si="70"/>
        <v/>
      </c>
      <c r="H358" s="19" t="str">
        <f>IF(AND(N358&lt;&gt;N359,N358&lt;&gt;" "),SUM($F$354:F358)-SUM($G$354:G358),IF(L357=$P$3,H357,""))</f>
        <v/>
      </c>
      <c r="I358" s="13" t="str">
        <f t="shared" si="65"/>
        <v/>
      </c>
      <c r="L358" s="1">
        <f t="shared" si="71"/>
        <v>332</v>
      </c>
      <c r="N358" s="4" t="str">
        <f>IF(L358&lt;=$P$3,VLOOKUP(L358,Cs!$CA$7:$CN$33000,3,FALSE),IF(L357=$P$3," ",""))</f>
        <v/>
      </c>
      <c r="O358" s="1" t="str">
        <f>IF(L358&lt;=$P$3,VLOOKUP(L358,Cs!$CA$7:$CN$33000,8,FALSE),"")</f>
        <v/>
      </c>
      <c r="R358" s="4" t="str">
        <f>IF(L358&lt;=$P$3,IF(VLOOKUP(L358,Cs!$CA$7:$CN$33000,10,FALSE)&lt;&gt;0,VLOOKUP(L358,Cs!$CA$7:$CN$33000,10,FALSE),""),"")</f>
        <v/>
      </c>
      <c r="S358" s="1" t="str">
        <f>IF(L358&lt;=$P$3,VLOOKUP(L358,Cs!$CA$7:$CN$33000,11,FALSE),"")</f>
        <v/>
      </c>
      <c r="T358" s="1" t="str">
        <f>IF(L358&lt;=$P$3,VLOOKUP(L358,Cs!$CA$7:$CN$33000,12,FALSE),"")</f>
        <v/>
      </c>
      <c r="U358" s="1" t="str">
        <f>IF(L358&lt;=$P$3,VLOOKUP(L358,Cs!$CA$7:$CN$33000,5,FALSE),"")</f>
        <v/>
      </c>
      <c r="V358" s="1" t="str">
        <f>IF(L358&lt;=$P$3,VLOOKUP(L358,Cs!$CA$7:$CN$33000,6,FALSE),"")</f>
        <v/>
      </c>
      <c r="W358" s="1" t="str">
        <f>IF(L358&lt;=$P$3,VLOOKUP(L358,Cs!$CA$7:$CN$33000,7,FALSE),"")</f>
        <v/>
      </c>
    </row>
    <row r="359" spans="1:69" x14ac:dyDescent="0.25">
      <c r="A359" s="1" t="str">
        <f t="shared" si="66"/>
        <v/>
      </c>
      <c r="B359" s="4" t="str">
        <f t="shared" si="67"/>
        <v/>
      </c>
      <c r="C359" s="1" t="str">
        <f>TRIM(IF(L359&lt;=$P$3,VLOOKUP(L359,Cs!$CA$7:$CN$33000,13,FALSE),""))</f>
        <v/>
      </c>
      <c r="D359" s="1" t="str">
        <f>TRIM(IF(L359&lt;=$P$3,VLOOKUP(L359,Cs!$CA$7:$CN$33000,14,FALSE),""))</f>
        <v/>
      </c>
      <c r="E359" s="1" t="str">
        <f t="shared" si="68"/>
        <v/>
      </c>
      <c r="F359" s="19" t="str">
        <f t="shared" si="69"/>
        <v/>
      </c>
      <c r="G359" s="19" t="str">
        <f t="shared" si="70"/>
        <v/>
      </c>
      <c r="H359" s="19" t="str">
        <f>IF(AND(N359&lt;&gt;N360,N359&lt;&gt;" "),SUM($F$354:F359)-SUM($G$354:G359),IF(L358=$P$3,H358,""))</f>
        <v/>
      </c>
      <c r="I359" s="13" t="str">
        <f t="shared" si="65"/>
        <v/>
      </c>
      <c r="L359" s="1">
        <f t="shared" si="71"/>
        <v>333</v>
      </c>
      <c r="N359" s="4" t="str">
        <f>IF(L359&lt;=$P$3,VLOOKUP(L359,Cs!$CA$7:$CN$33000,3,FALSE),IF(L358=$P$3," ",""))</f>
        <v/>
      </c>
      <c r="O359" s="1" t="str">
        <f>IF(L359&lt;=$P$3,VLOOKUP(L359,Cs!$CA$7:$CN$33000,8,FALSE),"")</f>
        <v/>
      </c>
      <c r="R359" s="4" t="str">
        <f>IF(L359&lt;=$P$3,IF(VLOOKUP(L359,Cs!$CA$7:$CN$33000,10,FALSE)&lt;&gt;0,VLOOKUP(L359,Cs!$CA$7:$CN$33000,10,FALSE),""),"")</f>
        <v/>
      </c>
      <c r="S359" s="1" t="str">
        <f>IF(L359&lt;=$P$3,VLOOKUP(L359,Cs!$CA$7:$CN$33000,11,FALSE),"")</f>
        <v/>
      </c>
      <c r="T359" s="1" t="str">
        <f>IF(L359&lt;=$P$3,VLOOKUP(L359,Cs!$CA$7:$CN$33000,12,FALSE),"")</f>
        <v/>
      </c>
      <c r="U359" s="1" t="str">
        <f>IF(L359&lt;=$P$3,VLOOKUP(L359,Cs!$CA$7:$CN$33000,5,FALSE),"")</f>
        <v/>
      </c>
      <c r="V359" s="1" t="str">
        <f>IF(L359&lt;=$P$3,VLOOKUP(L359,Cs!$CA$7:$CN$33000,6,FALSE),"")</f>
        <v/>
      </c>
      <c r="W359" s="1" t="str">
        <f>IF(L359&lt;=$P$3,VLOOKUP(L359,Cs!$CA$7:$CN$33000,7,FALSE),"")</f>
        <v/>
      </c>
    </row>
    <row r="360" spans="1:69" x14ac:dyDescent="0.25">
      <c r="A360" s="1" t="str">
        <f t="shared" si="66"/>
        <v/>
      </c>
      <c r="B360" s="4" t="str">
        <f t="shared" si="67"/>
        <v/>
      </c>
      <c r="C360" s="1" t="str">
        <f>TRIM(IF(L360&lt;=$P$3,VLOOKUP(L360,Cs!$CA$7:$CN$33000,13,FALSE),""))</f>
        <v/>
      </c>
      <c r="D360" s="1" t="str">
        <f>TRIM(IF(L360&lt;=$P$3,VLOOKUP(L360,Cs!$CA$7:$CN$33000,14,FALSE),""))</f>
        <v/>
      </c>
      <c r="E360" s="1" t="str">
        <f t="shared" si="68"/>
        <v/>
      </c>
      <c r="F360" s="19" t="str">
        <f t="shared" si="69"/>
        <v/>
      </c>
      <c r="G360" s="19" t="str">
        <f t="shared" si="70"/>
        <v/>
      </c>
      <c r="H360" s="19" t="str">
        <f>IF(AND(N360&lt;&gt;N361,N360&lt;&gt;" "),SUM($F$354:F360)-SUM($G$354:G360),IF(L359=$P$3,H359,""))</f>
        <v/>
      </c>
      <c r="I360" s="13" t="str">
        <f t="shared" si="65"/>
        <v/>
      </c>
      <c r="L360" s="1">
        <f t="shared" si="71"/>
        <v>334</v>
      </c>
      <c r="N360" s="4" t="str">
        <f>IF(L360&lt;=$P$3,VLOOKUP(L360,Cs!$CA$7:$CN$33000,3,FALSE),IF(L359=$P$3," ",""))</f>
        <v/>
      </c>
      <c r="O360" s="1" t="str">
        <f>IF(L360&lt;=$P$3,VLOOKUP(L360,Cs!$CA$7:$CN$33000,8,FALSE),"")</f>
        <v/>
      </c>
      <c r="R360" s="4" t="str">
        <f>IF(L360&lt;=$P$3,IF(VLOOKUP(L360,Cs!$CA$7:$CN$33000,10,FALSE)&lt;&gt;0,VLOOKUP(L360,Cs!$CA$7:$CN$33000,10,FALSE),""),"")</f>
        <v/>
      </c>
      <c r="S360" s="1" t="str">
        <f>IF(L360&lt;=$P$3,VLOOKUP(L360,Cs!$CA$7:$CN$33000,11,FALSE),"")</f>
        <v/>
      </c>
      <c r="T360" s="1" t="str">
        <f>IF(L360&lt;=$P$3,VLOOKUP(L360,Cs!$CA$7:$CN$33000,12,FALSE),"")</f>
        <v/>
      </c>
      <c r="U360" s="1" t="str">
        <f>IF(L360&lt;=$P$3,VLOOKUP(L360,Cs!$CA$7:$CN$33000,5,FALSE),"")</f>
        <v/>
      </c>
      <c r="V360" s="1" t="str">
        <f>IF(L360&lt;=$P$3,VLOOKUP(L360,Cs!$CA$7:$CN$33000,6,FALSE),"")</f>
        <v/>
      </c>
      <c r="W360" s="1" t="str">
        <f>IF(L360&lt;=$P$3,VLOOKUP(L360,Cs!$CA$7:$CN$33000,7,FALSE),"")</f>
        <v/>
      </c>
    </row>
    <row r="361" spans="1:69" x14ac:dyDescent="0.25">
      <c r="A361" s="1" t="str">
        <f t="shared" si="66"/>
        <v/>
      </c>
      <c r="B361" s="4" t="str">
        <f t="shared" si="67"/>
        <v/>
      </c>
      <c r="C361" s="1" t="str">
        <f>TRIM(IF(L361&lt;=$P$3,VLOOKUP(L361,Cs!$CA$7:$CN$33000,13,FALSE),""))</f>
        <v/>
      </c>
      <c r="D361" s="1" t="str">
        <f>TRIM(IF(L361&lt;=$P$3,VLOOKUP(L361,Cs!$CA$7:$CN$33000,14,FALSE),""))</f>
        <v/>
      </c>
      <c r="E361" s="1" t="str">
        <f t="shared" si="68"/>
        <v/>
      </c>
      <c r="F361" s="19" t="str">
        <f t="shared" si="69"/>
        <v/>
      </c>
      <c r="G361" s="19" t="str">
        <f t="shared" si="70"/>
        <v/>
      </c>
      <c r="H361" s="19" t="str">
        <f>IF(AND(N361&lt;&gt;N362,N361&lt;&gt;" "),SUM($F$354:F361)-SUM($G$354:G361),IF(L360=$P$3,H360,""))</f>
        <v/>
      </c>
      <c r="I361" s="13" t="str">
        <f t="shared" si="65"/>
        <v/>
      </c>
      <c r="L361" s="1">
        <f t="shared" si="71"/>
        <v>335</v>
      </c>
      <c r="N361" s="4" t="str">
        <f>IF(L361&lt;=$P$3,VLOOKUP(L361,Cs!$CA$7:$CN$33000,3,FALSE),IF(L360=$P$3," ",""))</f>
        <v/>
      </c>
      <c r="O361" s="1" t="str">
        <f>IF(L361&lt;=$P$3,VLOOKUP(L361,Cs!$CA$7:$CN$33000,8,FALSE),"")</f>
        <v/>
      </c>
      <c r="R361" s="4" t="str">
        <f>IF(L361&lt;=$P$3,IF(VLOOKUP(L361,Cs!$CA$7:$CN$33000,10,FALSE)&lt;&gt;0,VLOOKUP(L361,Cs!$CA$7:$CN$33000,10,FALSE),""),"")</f>
        <v/>
      </c>
      <c r="S361" s="1" t="str">
        <f>IF(L361&lt;=$P$3,VLOOKUP(L361,Cs!$CA$7:$CN$33000,11,FALSE),"")</f>
        <v/>
      </c>
      <c r="T361" s="1" t="str">
        <f>IF(L361&lt;=$P$3,VLOOKUP(L361,Cs!$CA$7:$CN$33000,12,FALSE),"")</f>
        <v/>
      </c>
      <c r="U361" s="1" t="str">
        <f>IF(L361&lt;=$P$3,VLOOKUP(L361,Cs!$CA$7:$CN$33000,5,FALSE),"")</f>
        <v/>
      </c>
      <c r="V361" s="1" t="str">
        <f>IF(L361&lt;=$P$3,VLOOKUP(L361,Cs!$CA$7:$CN$33000,6,FALSE),"")</f>
        <v/>
      </c>
      <c r="W361" s="1" t="str">
        <f>IF(L361&lt;=$P$3,VLOOKUP(L361,Cs!$CA$7:$CN$33000,7,FALSE),"")</f>
        <v/>
      </c>
    </row>
    <row r="362" spans="1:69" x14ac:dyDescent="0.25">
      <c r="A362" s="1" t="str">
        <f t="shared" si="66"/>
        <v/>
      </c>
      <c r="B362" s="4" t="str">
        <f t="shared" si="67"/>
        <v/>
      </c>
      <c r="C362" s="1" t="str">
        <f>TRIM(IF(L362&lt;=$P$3,VLOOKUP(L362,Cs!$CA$7:$CN$33000,13,FALSE),""))</f>
        <v/>
      </c>
      <c r="D362" s="1" t="str">
        <f>TRIM(IF(L362&lt;=$P$3,VLOOKUP(L362,Cs!$CA$7:$CN$33000,14,FALSE),""))</f>
        <v/>
      </c>
      <c r="E362" s="1" t="str">
        <f t="shared" si="68"/>
        <v/>
      </c>
      <c r="F362" s="19" t="str">
        <f t="shared" si="69"/>
        <v/>
      </c>
      <c r="G362" s="19" t="str">
        <f t="shared" si="70"/>
        <v/>
      </c>
      <c r="H362" s="19" t="str">
        <f>IF(AND(N362&lt;&gt;N363,N362&lt;&gt;" "),SUM($F$354:F362)-SUM($G$354:G362),IF(L361=$P$3,H361,""))</f>
        <v/>
      </c>
      <c r="I362" s="13" t="str">
        <f t="shared" si="65"/>
        <v/>
      </c>
      <c r="L362" s="1">
        <f t="shared" si="71"/>
        <v>336</v>
      </c>
      <c r="N362" s="4" t="str">
        <f>IF(L362&lt;=$P$3,VLOOKUP(L362,Cs!$CA$7:$CN$33000,3,FALSE),IF(L361=$P$3," ",""))</f>
        <v/>
      </c>
      <c r="O362" s="1" t="str">
        <f>IF(L362&lt;=$P$3,VLOOKUP(L362,Cs!$CA$7:$CN$33000,8,FALSE),"")</f>
        <v/>
      </c>
      <c r="R362" s="4" t="str">
        <f>IF(L362&lt;=$P$3,IF(VLOOKUP(L362,Cs!$CA$7:$CN$33000,10,FALSE)&lt;&gt;0,VLOOKUP(L362,Cs!$CA$7:$CN$33000,10,FALSE),""),"")</f>
        <v/>
      </c>
      <c r="S362" s="1" t="str">
        <f>IF(L362&lt;=$P$3,VLOOKUP(L362,Cs!$CA$7:$CN$33000,11,FALSE),"")</f>
        <v/>
      </c>
      <c r="T362" s="1" t="str">
        <f>IF(L362&lt;=$P$3,VLOOKUP(L362,Cs!$CA$7:$CN$33000,12,FALSE),"")</f>
        <v/>
      </c>
      <c r="U362" s="1" t="str">
        <f>IF(L362&lt;=$P$3,VLOOKUP(L362,Cs!$CA$7:$CN$33000,5,FALSE),"")</f>
        <v/>
      </c>
      <c r="V362" s="1" t="str">
        <f>IF(L362&lt;=$P$3,VLOOKUP(L362,Cs!$CA$7:$CN$33000,6,FALSE),"")</f>
        <v/>
      </c>
      <c r="W362" s="1" t="str">
        <f>IF(L362&lt;=$P$3,VLOOKUP(L362,Cs!$CA$7:$CN$33000,7,FALSE),"")</f>
        <v/>
      </c>
    </row>
    <row r="363" spans="1:69" x14ac:dyDescent="0.25">
      <c r="A363" s="1" t="str">
        <f t="shared" si="66"/>
        <v/>
      </c>
      <c r="B363" s="4" t="str">
        <f t="shared" si="67"/>
        <v/>
      </c>
      <c r="C363" s="1" t="str">
        <f>TRIM(IF(L363&lt;=$P$3,VLOOKUP(L363,Cs!$CA$7:$CN$33000,13,FALSE),""))</f>
        <v/>
      </c>
      <c r="D363" s="1" t="str">
        <f>TRIM(IF(L363&lt;=$P$3,VLOOKUP(L363,Cs!$CA$7:$CN$33000,14,FALSE),""))</f>
        <v/>
      </c>
      <c r="E363" s="1" t="str">
        <f t="shared" si="68"/>
        <v/>
      </c>
      <c r="F363" s="19" t="str">
        <f t="shared" si="69"/>
        <v/>
      </c>
      <c r="G363" s="19" t="str">
        <f t="shared" si="70"/>
        <v/>
      </c>
      <c r="H363" s="19" t="str">
        <f>IF(AND(N363&lt;&gt;N364,N363&lt;&gt;" "),SUM($F$354:F363)-SUM($G$354:G363),IF(L362=$P$3,H362,""))</f>
        <v/>
      </c>
      <c r="I363" s="13" t="str">
        <f t="shared" si="65"/>
        <v/>
      </c>
      <c r="L363" s="1">
        <f t="shared" si="71"/>
        <v>337</v>
      </c>
      <c r="N363" s="4" t="str">
        <f>IF(L363&lt;=$P$3,VLOOKUP(L363,Cs!$CA$7:$CN$33000,3,FALSE),IF(L362=$P$3," ",""))</f>
        <v/>
      </c>
      <c r="O363" s="1" t="str">
        <f>IF(L363&lt;=$P$3,VLOOKUP(L363,Cs!$CA$7:$CN$33000,8,FALSE),"")</f>
        <v/>
      </c>
      <c r="R363" s="4" t="str">
        <f>IF(L363&lt;=$P$3,IF(VLOOKUP(L363,Cs!$CA$7:$CN$33000,10,FALSE)&lt;&gt;0,VLOOKUP(L363,Cs!$CA$7:$CN$33000,10,FALSE),""),"")</f>
        <v/>
      </c>
      <c r="S363" s="1" t="str">
        <f>IF(L363&lt;=$P$3,VLOOKUP(L363,Cs!$CA$7:$CN$33000,11,FALSE),"")</f>
        <v/>
      </c>
      <c r="T363" s="1" t="str">
        <f>IF(L363&lt;=$P$3,VLOOKUP(L363,Cs!$CA$7:$CN$33000,12,FALSE),"")</f>
        <v/>
      </c>
      <c r="U363" s="1" t="str">
        <f>IF(L363&lt;=$P$3,VLOOKUP(L363,Cs!$CA$7:$CN$33000,5,FALSE),"")</f>
        <v/>
      </c>
      <c r="V363" s="1" t="str">
        <f>IF(L363&lt;=$P$3,VLOOKUP(L363,Cs!$CA$7:$CN$33000,6,FALSE),"")</f>
        <v/>
      </c>
      <c r="W363" s="1" t="str">
        <f>IF(L363&lt;=$P$3,VLOOKUP(L363,Cs!$CA$7:$CN$33000,7,FALSE),"")</f>
        <v/>
      </c>
    </row>
    <row r="364" spans="1:69" x14ac:dyDescent="0.25">
      <c r="A364" s="1" t="str">
        <f t="shared" si="66"/>
        <v/>
      </c>
      <c r="B364" s="4" t="str">
        <f t="shared" si="67"/>
        <v/>
      </c>
      <c r="C364" s="1" t="str">
        <f>TRIM(IF(L364&lt;=$P$3,VLOOKUP(L364,Cs!$CA$7:$CN$33000,13,FALSE),""))</f>
        <v/>
      </c>
      <c r="D364" s="1" t="str">
        <f>TRIM(IF(L364&lt;=$P$3,VLOOKUP(L364,Cs!$CA$7:$CN$33000,14,FALSE),""))</f>
        <v/>
      </c>
      <c r="E364" s="1" t="str">
        <f t="shared" si="68"/>
        <v/>
      </c>
      <c r="F364" s="19" t="str">
        <f t="shared" si="69"/>
        <v/>
      </c>
      <c r="G364" s="19" t="str">
        <f t="shared" si="70"/>
        <v/>
      </c>
      <c r="H364" s="19" t="str">
        <f>IF(AND(N364&lt;&gt;N365,N364&lt;&gt;" "),SUM($F$354:F364)-SUM($G$354:G364),IF(L363=$P$3,H363,""))</f>
        <v/>
      </c>
      <c r="I364" s="13" t="str">
        <f t="shared" si="65"/>
        <v/>
      </c>
      <c r="L364" s="1">
        <f t="shared" si="71"/>
        <v>338</v>
      </c>
      <c r="N364" s="4" t="str">
        <f>IF(L364&lt;=$P$3,VLOOKUP(L364,Cs!$CA$7:$CN$33000,3,FALSE),IF(L363=$P$3," ",""))</f>
        <v/>
      </c>
      <c r="O364" s="1" t="str">
        <f>IF(L364&lt;=$P$3,VLOOKUP(L364,Cs!$CA$7:$CN$33000,8,FALSE),"")</f>
        <v/>
      </c>
      <c r="R364" s="4" t="str">
        <f>IF(L364&lt;=$P$3,IF(VLOOKUP(L364,Cs!$CA$7:$CN$33000,10,FALSE)&lt;&gt;0,VLOOKUP(L364,Cs!$CA$7:$CN$33000,10,FALSE),""),"")</f>
        <v/>
      </c>
      <c r="S364" s="1" t="str">
        <f>IF(L364&lt;=$P$3,VLOOKUP(L364,Cs!$CA$7:$CN$33000,11,FALSE),"")</f>
        <v/>
      </c>
      <c r="T364" s="1" t="str">
        <f>IF(L364&lt;=$P$3,VLOOKUP(L364,Cs!$CA$7:$CN$33000,12,FALSE),"")</f>
        <v/>
      </c>
      <c r="U364" s="1" t="str">
        <f>IF(L364&lt;=$P$3,VLOOKUP(L364,Cs!$CA$7:$CN$33000,5,FALSE),"")</f>
        <v/>
      </c>
      <c r="V364" s="1" t="str">
        <f>IF(L364&lt;=$P$3,VLOOKUP(L364,Cs!$CA$7:$CN$33000,6,FALSE),"")</f>
        <v/>
      </c>
      <c r="W364" s="1" t="str">
        <f>IF(L364&lt;=$P$3,VLOOKUP(L364,Cs!$CA$7:$CN$33000,7,FALSE),"")</f>
        <v/>
      </c>
    </row>
    <row r="365" spans="1:69" x14ac:dyDescent="0.25">
      <c r="A365" s="1" t="str">
        <f t="shared" si="66"/>
        <v/>
      </c>
      <c r="B365" s="4" t="str">
        <f t="shared" si="67"/>
        <v/>
      </c>
      <c r="C365" s="1" t="str">
        <f>TRIM(IF(L365&lt;=$P$3,VLOOKUP(L365,Cs!$CA$7:$CN$33000,13,FALSE),""))</f>
        <v/>
      </c>
      <c r="D365" s="1" t="str">
        <f>TRIM(IF(L365&lt;=$P$3,VLOOKUP(L365,Cs!$CA$7:$CN$33000,14,FALSE),""))</f>
        <v/>
      </c>
      <c r="E365" s="1" t="str">
        <f t="shared" si="68"/>
        <v/>
      </c>
      <c r="F365" s="19" t="str">
        <f t="shared" si="69"/>
        <v/>
      </c>
      <c r="G365" s="19" t="str">
        <f t="shared" si="70"/>
        <v/>
      </c>
      <c r="H365" s="19" t="str">
        <f>IF(AND(N365&lt;&gt;N366,N365&lt;&gt;" "),SUM($F$354:F365)-SUM($G$354:G365),IF(L364=$P$3,H364,""))</f>
        <v/>
      </c>
      <c r="I365" s="13" t="str">
        <f t="shared" si="65"/>
        <v/>
      </c>
      <c r="L365" s="1">
        <f t="shared" si="71"/>
        <v>339</v>
      </c>
      <c r="N365" s="4" t="str">
        <f>IF(L365&lt;=$P$3,VLOOKUP(L365,Cs!$CA$7:$CN$33000,3,FALSE),IF(L364=$P$3," ",""))</f>
        <v/>
      </c>
      <c r="O365" s="1" t="str">
        <f>IF(L365&lt;=$P$3,VLOOKUP(L365,Cs!$CA$7:$CN$33000,8,FALSE),"")</f>
        <v/>
      </c>
      <c r="R365" s="4" t="str">
        <f>IF(L365&lt;=$P$3,IF(VLOOKUP(L365,Cs!$CA$7:$CN$33000,10,FALSE)&lt;&gt;0,VLOOKUP(L365,Cs!$CA$7:$CN$33000,10,FALSE),""),"")</f>
        <v/>
      </c>
      <c r="S365" s="1" t="str">
        <f>IF(L365&lt;=$P$3,VLOOKUP(L365,Cs!$CA$7:$CN$33000,11,FALSE),"")</f>
        <v/>
      </c>
      <c r="T365" s="1" t="str">
        <f>IF(L365&lt;=$P$3,VLOOKUP(L365,Cs!$CA$7:$CN$33000,12,FALSE),"")</f>
        <v/>
      </c>
      <c r="U365" s="1" t="str">
        <f>IF(L365&lt;=$P$3,VLOOKUP(L365,Cs!$CA$7:$CN$33000,5,FALSE),"")</f>
        <v/>
      </c>
      <c r="V365" s="1" t="str">
        <f>IF(L365&lt;=$P$3,VLOOKUP(L365,Cs!$CA$7:$CN$33000,6,FALSE),"")</f>
        <v/>
      </c>
      <c r="W365" s="1" t="str">
        <f>IF(L365&lt;=$P$3,VLOOKUP(L365,Cs!$CA$7:$CN$33000,7,FALSE),"")</f>
        <v/>
      </c>
    </row>
    <row r="366" spans="1:69" x14ac:dyDescent="0.25">
      <c r="A366" s="1" t="str">
        <f t="shared" si="66"/>
        <v/>
      </c>
      <c r="B366" s="4" t="str">
        <f t="shared" si="67"/>
        <v/>
      </c>
      <c r="C366" s="1" t="str">
        <f>TRIM(IF(L366&lt;=$P$3,VLOOKUP(L366,Cs!$CA$7:$CN$33000,13,FALSE),""))</f>
        <v/>
      </c>
      <c r="D366" s="1" t="str">
        <f>TRIM(IF(L366&lt;=$P$3,VLOOKUP(L366,Cs!$CA$7:$CN$33000,14,FALSE),""))</f>
        <v/>
      </c>
      <c r="E366" s="1" t="str">
        <f t="shared" si="68"/>
        <v/>
      </c>
      <c r="F366" s="19" t="str">
        <f t="shared" si="69"/>
        <v/>
      </c>
      <c r="G366" s="19" t="str">
        <f t="shared" si="70"/>
        <v/>
      </c>
      <c r="H366" s="19" t="str">
        <f>IF(AND(N366&lt;&gt;N367,N366&lt;&gt;" "),SUM($F$354:F366)-SUM($G$354:G366),IF(L365=$P$3,H365,""))</f>
        <v/>
      </c>
      <c r="I366" s="13" t="str">
        <f t="shared" si="65"/>
        <v/>
      </c>
      <c r="L366" s="1">
        <f t="shared" si="71"/>
        <v>340</v>
      </c>
      <c r="N366" s="4" t="str">
        <f>IF(L366&lt;=$P$3,VLOOKUP(L366,Cs!$CA$7:$CN$33000,3,FALSE),IF(L365=$P$3," ",""))</f>
        <v/>
      </c>
      <c r="O366" s="1" t="str">
        <f>IF(L366&lt;=$P$3,VLOOKUP(L366,Cs!$CA$7:$CN$33000,8,FALSE),"")</f>
        <v/>
      </c>
      <c r="R366" s="4" t="str">
        <f>IF(L366&lt;=$P$3,IF(VLOOKUP(L366,Cs!$CA$7:$CN$33000,10,FALSE)&lt;&gt;0,VLOOKUP(L366,Cs!$CA$7:$CN$33000,10,FALSE),""),"")</f>
        <v/>
      </c>
      <c r="S366" s="1" t="str">
        <f>IF(L366&lt;=$P$3,VLOOKUP(L366,Cs!$CA$7:$CN$33000,11,FALSE),"")</f>
        <v/>
      </c>
      <c r="T366" s="1" t="str">
        <f>IF(L366&lt;=$P$3,VLOOKUP(L366,Cs!$CA$7:$CN$33000,12,FALSE),"")</f>
        <v/>
      </c>
      <c r="U366" s="1" t="str">
        <f>IF(L366&lt;=$P$3,VLOOKUP(L366,Cs!$CA$7:$CN$33000,5,FALSE),"")</f>
        <v/>
      </c>
      <c r="V366" s="1" t="str">
        <f>IF(L366&lt;=$P$3,VLOOKUP(L366,Cs!$CA$7:$CN$33000,6,FALSE),"")</f>
        <v/>
      </c>
      <c r="W366" s="1" t="str">
        <f>IF(L366&lt;=$P$3,VLOOKUP(L366,Cs!$CA$7:$CN$33000,7,FALSE),"")</f>
        <v/>
      </c>
    </row>
    <row r="367" spans="1:69" x14ac:dyDescent="0.25">
      <c r="A367" s="1" t="str">
        <f t="shared" si="66"/>
        <v/>
      </c>
      <c r="B367" s="4" t="str">
        <f t="shared" si="67"/>
        <v/>
      </c>
      <c r="C367" s="1" t="str">
        <f>TRIM(IF(L367&lt;=$P$3,VLOOKUP(L367,Cs!$CA$7:$CN$33000,13,FALSE),""))</f>
        <v/>
      </c>
      <c r="D367" s="1" t="str">
        <f>TRIM(IF(L367&lt;=$P$3,VLOOKUP(L367,Cs!$CA$7:$CN$33000,14,FALSE),""))</f>
        <v/>
      </c>
      <c r="E367" s="1" t="str">
        <f t="shared" si="68"/>
        <v/>
      </c>
      <c r="F367" s="19" t="str">
        <f t="shared" si="69"/>
        <v/>
      </c>
      <c r="G367" s="19" t="str">
        <f t="shared" si="70"/>
        <v/>
      </c>
      <c r="H367" s="19" t="str">
        <f>IF(AND(N367&lt;&gt;N368,N367&lt;&gt;" "),SUM($F$354:F367)-SUM($G$354:G367),IF(L366=$P$3,H366,""))</f>
        <v/>
      </c>
      <c r="I367" s="13" t="str">
        <f t="shared" si="65"/>
        <v/>
      </c>
      <c r="L367" s="1">
        <f t="shared" si="71"/>
        <v>341</v>
      </c>
      <c r="N367" s="4" t="str">
        <f>IF(L367&lt;=$P$3,VLOOKUP(L367,Cs!$CA$7:$CN$33000,3,FALSE),IF(L366=$P$3," ",""))</f>
        <v/>
      </c>
      <c r="O367" s="1" t="str">
        <f>IF(L367&lt;=$P$3,VLOOKUP(L367,Cs!$CA$7:$CN$33000,8,FALSE),"")</f>
        <v/>
      </c>
      <c r="R367" s="4" t="str">
        <f>IF(L367&lt;=$P$3,IF(VLOOKUP(L367,Cs!$CA$7:$CN$33000,10,FALSE)&lt;&gt;0,VLOOKUP(L367,Cs!$CA$7:$CN$33000,10,FALSE),""),"")</f>
        <v/>
      </c>
      <c r="S367" s="1" t="str">
        <f>IF(L367&lt;=$P$3,VLOOKUP(L367,Cs!$CA$7:$CN$33000,11,FALSE),"")</f>
        <v/>
      </c>
      <c r="T367" s="1" t="str">
        <f>IF(L367&lt;=$P$3,VLOOKUP(L367,Cs!$CA$7:$CN$33000,12,FALSE),"")</f>
        <v/>
      </c>
      <c r="U367" s="1" t="str">
        <f>IF(L367&lt;=$P$3,VLOOKUP(L367,Cs!$CA$7:$CN$33000,5,FALSE),"")</f>
        <v/>
      </c>
      <c r="V367" s="1" t="str">
        <f>IF(L367&lt;=$P$3,VLOOKUP(L367,Cs!$CA$7:$CN$33000,6,FALSE),"")</f>
        <v/>
      </c>
      <c r="W367" s="1" t="str">
        <f>IF(L367&lt;=$P$3,VLOOKUP(L367,Cs!$CA$7:$CN$33000,7,FALSE),"")</f>
        <v/>
      </c>
    </row>
    <row r="368" spans="1:69" x14ac:dyDescent="0.25">
      <c r="A368" s="1" t="str">
        <f t="shared" si="66"/>
        <v/>
      </c>
      <c r="B368" s="4" t="str">
        <f t="shared" si="67"/>
        <v/>
      </c>
      <c r="C368" s="1" t="str">
        <f>TRIM(IF(L368&lt;=$P$3,VLOOKUP(L368,Cs!$CA$7:$CN$33000,13,FALSE),""))</f>
        <v/>
      </c>
      <c r="D368" s="1" t="str">
        <f>TRIM(IF(L368&lt;=$P$3,VLOOKUP(L368,Cs!$CA$7:$CN$33000,14,FALSE),""))</f>
        <v/>
      </c>
      <c r="E368" s="1" t="str">
        <f t="shared" si="68"/>
        <v/>
      </c>
      <c r="F368" s="19" t="str">
        <f t="shared" si="69"/>
        <v/>
      </c>
      <c r="G368" s="19" t="str">
        <f t="shared" si="70"/>
        <v/>
      </c>
      <c r="H368" s="19" t="str">
        <f>IF(AND(N368&lt;&gt;N369,N368&lt;&gt;" "),SUM($F$354:F368)-SUM($G$354:G368),IF(L367=$P$3,H367,""))</f>
        <v/>
      </c>
      <c r="I368" s="13" t="str">
        <f t="shared" si="65"/>
        <v/>
      </c>
      <c r="L368" s="1">
        <f t="shared" si="71"/>
        <v>342</v>
      </c>
      <c r="N368" s="4" t="str">
        <f>IF(L368&lt;=$P$3,VLOOKUP(L368,Cs!$CA$7:$CN$33000,3,FALSE),IF(L367=$P$3," ",""))</f>
        <v/>
      </c>
      <c r="O368" s="1" t="str">
        <f>IF(L368&lt;=$P$3,VLOOKUP(L368,Cs!$CA$7:$CN$33000,8,FALSE),"")</f>
        <v/>
      </c>
      <c r="R368" s="4" t="str">
        <f>IF(L368&lt;=$P$3,IF(VLOOKUP(L368,Cs!$CA$7:$CN$33000,10,FALSE)&lt;&gt;0,VLOOKUP(L368,Cs!$CA$7:$CN$33000,10,FALSE),""),"")</f>
        <v/>
      </c>
      <c r="S368" s="1" t="str">
        <f>IF(L368&lt;=$P$3,VLOOKUP(L368,Cs!$CA$7:$CN$33000,11,FALSE),"")</f>
        <v/>
      </c>
      <c r="T368" s="1" t="str">
        <f>IF(L368&lt;=$P$3,VLOOKUP(L368,Cs!$CA$7:$CN$33000,12,FALSE),"")</f>
        <v/>
      </c>
      <c r="U368" s="1" t="str">
        <f>IF(L368&lt;=$P$3,VLOOKUP(L368,Cs!$CA$7:$CN$33000,5,FALSE),"")</f>
        <v/>
      </c>
      <c r="V368" s="1" t="str">
        <f>IF(L368&lt;=$P$3,VLOOKUP(L368,Cs!$CA$7:$CN$33000,6,FALSE),"")</f>
        <v/>
      </c>
      <c r="W368" s="1" t="str">
        <f>IF(L368&lt;=$P$3,VLOOKUP(L368,Cs!$CA$7:$CN$33000,7,FALSE),"")</f>
        <v/>
      </c>
    </row>
    <row r="369" spans="1:23" x14ac:dyDescent="0.25">
      <c r="A369" s="1" t="str">
        <f t="shared" si="66"/>
        <v/>
      </c>
      <c r="B369" s="4" t="str">
        <f t="shared" si="67"/>
        <v/>
      </c>
      <c r="C369" s="1" t="str">
        <f>TRIM(IF(L369&lt;=$P$3,VLOOKUP(L369,Cs!$CA$7:$CN$33000,13,FALSE),""))</f>
        <v/>
      </c>
      <c r="D369" s="1" t="str">
        <f>TRIM(IF(L369&lt;=$P$3,VLOOKUP(L369,Cs!$CA$7:$CN$33000,14,FALSE),""))</f>
        <v/>
      </c>
      <c r="E369" s="1" t="str">
        <f t="shared" si="68"/>
        <v/>
      </c>
      <c r="F369" s="19" t="str">
        <f t="shared" si="69"/>
        <v/>
      </c>
      <c r="G369" s="19" t="str">
        <f t="shared" si="70"/>
        <v/>
      </c>
      <c r="H369" s="19" t="str">
        <f>IF(AND(N369&lt;&gt;N370,N369&lt;&gt;" "),SUM($F$354:F369)-SUM($G$354:G369),IF(L368=$P$3,H368,""))</f>
        <v/>
      </c>
      <c r="I369" s="13" t="str">
        <f t="shared" si="65"/>
        <v/>
      </c>
      <c r="L369" s="1">
        <f t="shared" si="71"/>
        <v>343</v>
      </c>
      <c r="N369" s="4" t="str">
        <f>IF(L369&lt;=$P$3,VLOOKUP(L369,Cs!$CA$7:$CN$33000,3,FALSE),IF(L368=$P$3," ",""))</f>
        <v/>
      </c>
      <c r="O369" s="1" t="str">
        <f>IF(L369&lt;=$P$3,VLOOKUP(L369,Cs!$CA$7:$CN$33000,8,FALSE),"")</f>
        <v/>
      </c>
      <c r="R369" s="4" t="str">
        <f>IF(L369&lt;=$P$3,IF(VLOOKUP(L369,Cs!$CA$7:$CN$33000,10,FALSE)&lt;&gt;0,VLOOKUP(L369,Cs!$CA$7:$CN$33000,10,FALSE),""),"")</f>
        <v/>
      </c>
      <c r="S369" s="1" t="str">
        <f>IF(L369&lt;=$P$3,VLOOKUP(L369,Cs!$CA$7:$CN$33000,11,FALSE),"")</f>
        <v/>
      </c>
      <c r="T369" s="1" t="str">
        <f>IF(L369&lt;=$P$3,VLOOKUP(L369,Cs!$CA$7:$CN$33000,12,FALSE),"")</f>
        <v/>
      </c>
      <c r="U369" s="1" t="str">
        <f>IF(L369&lt;=$P$3,VLOOKUP(L369,Cs!$CA$7:$CN$33000,5,FALSE),"")</f>
        <v/>
      </c>
      <c r="V369" s="1" t="str">
        <f>IF(L369&lt;=$P$3,VLOOKUP(L369,Cs!$CA$7:$CN$33000,6,FALSE),"")</f>
        <v/>
      </c>
      <c r="W369" s="1" t="str">
        <f>IF(L369&lt;=$P$3,VLOOKUP(L369,Cs!$CA$7:$CN$33000,7,FALSE),"")</f>
        <v/>
      </c>
    </row>
    <row r="370" spans="1:23" x14ac:dyDescent="0.25">
      <c r="A370" s="1" t="str">
        <f t="shared" si="66"/>
        <v/>
      </c>
      <c r="B370" s="4" t="str">
        <f t="shared" si="67"/>
        <v/>
      </c>
      <c r="C370" s="1" t="str">
        <f>TRIM(IF(L370&lt;=$P$3,VLOOKUP(L370,Cs!$CA$7:$CN$33000,13,FALSE),""))</f>
        <v/>
      </c>
      <c r="D370" s="1" t="str">
        <f>TRIM(IF(L370&lt;=$P$3,VLOOKUP(L370,Cs!$CA$7:$CN$33000,14,FALSE),""))</f>
        <v/>
      </c>
      <c r="E370" s="1" t="str">
        <f t="shared" si="68"/>
        <v/>
      </c>
      <c r="F370" s="19" t="str">
        <f t="shared" si="69"/>
        <v/>
      </c>
      <c r="G370" s="19" t="str">
        <f t="shared" si="70"/>
        <v/>
      </c>
      <c r="H370" s="19" t="str">
        <f>IF(AND(N370&lt;&gt;N371,N370&lt;&gt;" "),SUM($F$354:F370)-SUM($G$354:G370),IF(L369=$P$3,H369,""))</f>
        <v/>
      </c>
      <c r="I370" s="13" t="str">
        <f t="shared" si="65"/>
        <v/>
      </c>
      <c r="L370" s="1">
        <f t="shared" si="71"/>
        <v>344</v>
      </c>
      <c r="N370" s="4" t="str">
        <f>IF(L370&lt;=$P$3,VLOOKUP(L370,Cs!$CA$7:$CN$33000,3,FALSE),IF(L369=$P$3," ",""))</f>
        <v/>
      </c>
      <c r="O370" s="1" t="str">
        <f>IF(L370&lt;=$P$3,VLOOKUP(L370,Cs!$CA$7:$CN$33000,8,FALSE),"")</f>
        <v/>
      </c>
      <c r="R370" s="4" t="str">
        <f>IF(L370&lt;=$P$3,IF(VLOOKUP(L370,Cs!$CA$7:$CN$33000,10,FALSE)&lt;&gt;0,VLOOKUP(L370,Cs!$CA$7:$CN$33000,10,FALSE),""),"")</f>
        <v/>
      </c>
      <c r="S370" s="1" t="str">
        <f>IF(L370&lt;=$P$3,VLOOKUP(L370,Cs!$CA$7:$CN$33000,11,FALSE),"")</f>
        <v/>
      </c>
      <c r="T370" s="1" t="str">
        <f>IF(L370&lt;=$P$3,VLOOKUP(L370,Cs!$CA$7:$CN$33000,12,FALSE),"")</f>
        <v/>
      </c>
      <c r="U370" s="1" t="str">
        <f>IF(L370&lt;=$P$3,VLOOKUP(L370,Cs!$CA$7:$CN$33000,5,FALSE),"")</f>
        <v/>
      </c>
      <c r="V370" s="1" t="str">
        <f>IF(L370&lt;=$P$3,VLOOKUP(L370,Cs!$CA$7:$CN$33000,6,FALSE),"")</f>
        <v/>
      </c>
      <c r="W370" s="1" t="str">
        <f>IF(L370&lt;=$P$3,VLOOKUP(L370,Cs!$CA$7:$CN$33000,7,FALSE),"")</f>
        <v/>
      </c>
    </row>
    <row r="371" spans="1:23" x14ac:dyDescent="0.25">
      <c r="A371" s="1" t="str">
        <f t="shared" si="66"/>
        <v/>
      </c>
      <c r="B371" s="4" t="str">
        <f t="shared" si="67"/>
        <v/>
      </c>
      <c r="C371" s="1" t="str">
        <f>TRIM(IF(L371&lt;=$P$3,VLOOKUP(L371,Cs!$CA$7:$CN$33000,13,FALSE),""))</f>
        <v/>
      </c>
      <c r="D371" s="1" t="str">
        <f>TRIM(IF(L371&lt;=$P$3,VLOOKUP(L371,Cs!$CA$7:$CN$33000,14,FALSE),""))</f>
        <v/>
      </c>
      <c r="E371" s="1" t="str">
        <f t="shared" si="68"/>
        <v/>
      </c>
      <c r="F371" s="19" t="str">
        <f t="shared" si="69"/>
        <v/>
      </c>
      <c r="G371" s="19" t="str">
        <f t="shared" si="70"/>
        <v/>
      </c>
      <c r="H371" s="19" t="str">
        <f>IF(AND(N371&lt;&gt;N372,N371&lt;&gt;" "),SUM($F$354:F371)-SUM($G$354:G371),IF(L370=$P$3,H370,""))</f>
        <v/>
      </c>
      <c r="I371" s="13" t="str">
        <f t="shared" si="65"/>
        <v/>
      </c>
      <c r="L371" s="1">
        <f t="shared" si="71"/>
        <v>345</v>
      </c>
      <c r="N371" s="4" t="str">
        <f>IF(L371&lt;=$P$3,VLOOKUP(L371,Cs!$CA$7:$CN$33000,3,FALSE),IF(L370=$P$3," ",""))</f>
        <v/>
      </c>
      <c r="O371" s="1" t="str">
        <f>IF(L371&lt;=$P$3,VLOOKUP(L371,Cs!$CA$7:$CN$33000,8,FALSE),"")</f>
        <v/>
      </c>
      <c r="R371" s="4" t="str">
        <f>IF(L371&lt;=$P$3,IF(VLOOKUP(L371,Cs!$CA$7:$CN$33000,10,FALSE)&lt;&gt;0,VLOOKUP(L371,Cs!$CA$7:$CN$33000,10,FALSE),""),"")</f>
        <v/>
      </c>
      <c r="S371" s="1" t="str">
        <f>IF(L371&lt;=$P$3,VLOOKUP(L371,Cs!$CA$7:$CN$33000,11,FALSE),"")</f>
        <v/>
      </c>
      <c r="T371" s="1" t="str">
        <f>IF(L371&lt;=$P$3,VLOOKUP(L371,Cs!$CA$7:$CN$33000,12,FALSE),"")</f>
        <v/>
      </c>
      <c r="U371" s="1" t="str">
        <f>IF(L371&lt;=$P$3,VLOOKUP(L371,Cs!$CA$7:$CN$33000,5,FALSE),"")</f>
        <v/>
      </c>
      <c r="V371" s="1" t="str">
        <f>IF(L371&lt;=$P$3,VLOOKUP(L371,Cs!$CA$7:$CN$33000,6,FALSE),"")</f>
        <v/>
      </c>
      <c r="W371" s="1" t="str">
        <f>IF(L371&lt;=$P$3,VLOOKUP(L371,Cs!$CA$7:$CN$33000,7,FALSE),"")</f>
        <v/>
      </c>
    </row>
    <row r="372" spans="1:23" x14ac:dyDescent="0.25">
      <c r="A372" s="1" t="str">
        <f t="shared" si="66"/>
        <v/>
      </c>
      <c r="B372" s="4" t="str">
        <f t="shared" si="67"/>
        <v/>
      </c>
      <c r="C372" s="1" t="str">
        <f>TRIM(IF(L372&lt;=$P$3,VLOOKUP(L372,Cs!$CA$7:$CN$33000,13,FALSE),""))</f>
        <v/>
      </c>
      <c r="D372" s="1" t="str">
        <f>TRIM(IF(L372&lt;=$P$3,VLOOKUP(L372,Cs!$CA$7:$CN$33000,14,FALSE),""))</f>
        <v/>
      </c>
      <c r="E372" s="1" t="str">
        <f t="shared" si="68"/>
        <v/>
      </c>
      <c r="F372" s="19" t="str">
        <f t="shared" si="69"/>
        <v/>
      </c>
      <c r="G372" s="19" t="str">
        <f t="shared" si="70"/>
        <v/>
      </c>
      <c r="H372" s="19" t="str">
        <f>IF(AND(N372&lt;&gt;N373,N372&lt;&gt;" "),SUM($F$354:F372)-SUM($G$354:G372),IF(L371=$P$3,H371,""))</f>
        <v/>
      </c>
      <c r="I372" s="13" t="str">
        <f t="shared" si="65"/>
        <v/>
      </c>
      <c r="L372" s="1">
        <f t="shared" si="71"/>
        <v>346</v>
      </c>
      <c r="N372" s="4" t="str">
        <f>IF(L372&lt;=$P$3,VLOOKUP(L372,Cs!$CA$7:$CN$33000,3,FALSE),IF(L371=$P$3," ",""))</f>
        <v/>
      </c>
      <c r="O372" s="1" t="str">
        <f>IF(L372&lt;=$P$3,VLOOKUP(L372,Cs!$CA$7:$CN$33000,8,FALSE),"")</f>
        <v/>
      </c>
      <c r="R372" s="4" t="str">
        <f>IF(L372&lt;=$P$3,IF(VLOOKUP(L372,Cs!$CA$7:$CN$33000,10,FALSE)&lt;&gt;0,VLOOKUP(L372,Cs!$CA$7:$CN$33000,10,FALSE),""),"")</f>
        <v/>
      </c>
      <c r="S372" s="1" t="str">
        <f>IF(L372&lt;=$P$3,VLOOKUP(L372,Cs!$CA$7:$CN$33000,11,FALSE),"")</f>
        <v/>
      </c>
      <c r="T372" s="1" t="str">
        <f>IF(L372&lt;=$P$3,VLOOKUP(L372,Cs!$CA$7:$CN$33000,12,FALSE),"")</f>
        <v/>
      </c>
      <c r="U372" s="1" t="str">
        <f>IF(L372&lt;=$P$3,VLOOKUP(L372,Cs!$CA$7:$CN$33000,5,FALSE),"")</f>
        <v/>
      </c>
      <c r="V372" s="1" t="str">
        <f>IF(L372&lt;=$P$3,VLOOKUP(L372,Cs!$CA$7:$CN$33000,6,FALSE),"")</f>
        <v/>
      </c>
      <c r="W372" s="1" t="str">
        <f>IF(L372&lt;=$P$3,VLOOKUP(L372,Cs!$CA$7:$CN$33000,7,FALSE),"")</f>
        <v/>
      </c>
    </row>
    <row r="373" spans="1:23" x14ac:dyDescent="0.25">
      <c r="A373" s="1" t="str">
        <f t="shared" si="66"/>
        <v/>
      </c>
      <c r="B373" s="4" t="str">
        <f t="shared" si="67"/>
        <v/>
      </c>
      <c r="C373" s="1" t="str">
        <f>TRIM(IF(L373&lt;=$P$3,VLOOKUP(L373,Cs!$CA$7:$CN$33000,13,FALSE),""))</f>
        <v/>
      </c>
      <c r="D373" s="1" t="str">
        <f>TRIM(IF(L373&lt;=$P$3,VLOOKUP(L373,Cs!$CA$7:$CN$33000,14,FALSE),""))</f>
        <v/>
      </c>
      <c r="E373" s="1" t="str">
        <f t="shared" si="68"/>
        <v/>
      </c>
      <c r="F373" s="19" t="str">
        <f t="shared" si="69"/>
        <v/>
      </c>
      <c r="G373" s="19" t="str">
        <f t="shared" si="70"/>
        <v/>
      </c>
      <c r="H373" s="19" t="str">
        <f>IF(AND(N373&lt;&gt;N374,N373&lt;&gt;" "),SUM($F$354:F373)-SUM($G$354:G373),IF(L372=$P$3,H372,""))</f>
        <v/>
      </c>
      <c r="I373" s="13" t="str">
        <f t="shared" si="65"/>
        <v/>
      </c>
      <c r="L373" s="1">
        <f t="shared" si="71"/>
        <v>347</v>
      </c>
      <c r="N373" s="4" t="str">
        <f>IF(L373&lt;=$P$3,VLOOKUP(L373,Cs!$CA$7:$CN$33000,3,FALSE),IF(L372=$P$3," ",""))</f>
        <v/>
      </c>
      <c r="O373" s="1" t="str">
        <f>IF(L373&lt;=$P$3,VLOOKUP(L373,Cs!$CA$7:$CN$33000,8,FALSE),"")</f>
        <v/>
      </c>
      <c r="R373" s="4" t="str">
        <f>IF(L373&lt;=$P$3,IF(VLOOKUP(L373,Cs!$CA$7:$CN$33000,10,FALSE)&lt;&gt;0,VLOOKUP(L373,Cs!$CA$7:$CN$33000,10,FALSE),""),"")</f>
        <v/>
      </c>
      <c r="S373" s="1" t="str">
        <f>IF(L373&lt;=$P$3,VLOOKUP(L373,Cs!$CA$7:$CN$33000,11,FALSE),"")</f>
        <v/>
      </c>
      <c r="T373" s="1" t="str">
        <f>IF(L373&lt;=$P$3,VLOOKUP(L373,Cs!$CA$7:$CN$33000,12,FALSE),"")</f>
        <v/>
      </c>
      <c r="U373" s="1" t="str">
        <f>IF(L373&lt;=$P$3,VLOOKUP(L373,Cs!$CA$7:$CN$33000,5,FALSE),"")</f>
        <v/>
      </c>
      <c r="V373" s="1" t="str">
        <f>IF(L373&lt;=$P$3,VLOOKUP(L373,Cs!$CA$7:$CN$33000,6,FALSE),"")</f>
        <v/>
      </c>
      <c r="W373" s="1" t="str">
        <f>IF(L373&lt;=$P$3,VLOOKUP(L373,Cs!$CA$7:$CN$33000,7,FALSE),"")</f>
        <v/>
      </c>
    </row>
    <row r="374" spans="1:23" x14ac:dyDescent="0.25">
      <c r="A374" s="1" t="str">
        <f t="shared" si="66"/>
        <v/>
      </c>
      <c r="B374" s="4" t="str">
        <f t="shared" si="67"/>
        <v/>
      </c>
      <c r="C374" s="1" t="str">
        <f>TRIM(IF(L374&lt;=$P$3,VLOOKUP(L374,Cs!$CA$7:$CN$33000,13,FALSE),""))</f>
        <v/>
      </c>
      <c r="D374" s="1" t="str">
        <f>TRIM(IF(L374&lt;=$P$3,VLOOKUP(L374,Cs!$CA$7:$CN$33000,14,FALSE),""))</f>
        <v/>
      </c>
      <c r="E374" s="1" t="str">
        <f t="shared" si="68"/>
        <v/>
      </c>
      <c r="F374" s="19" t="str">
        <f t="shared" si="69"/>
        <v/>
      </c>
      <c r="G374" s="19" t="str">
        <f t="shared" si="70"/>
        <v/>
      </c>
      <c r="H374" s="19" t="str">
        <f>IF(AND(N374&lt;&gt;N375,N374&lt;&gt;" "),SUM($F$354:F374)-SUM($G$354:G374),IF(L373=$P$3,H373,""))</f>
        <v/>
      </c>
      <c r="I374" s="13" t="str">
        <f t="shared" si="65"/>
        <v/>
      </c>
      <c r="L374" s="1">
        <f t="shared" si="71"/>
        <v>348</v>
      </c>
      <c r="N374" s="4" t="str">
        <f>IF(L374&lt;=$P$3,VLOOKUP(L374,Cs!$CA$7:$CN$33000,3,FALSE),IF(L373=$P$3," ",""))</f>
        <v/>
      </c>
      <c r="O374" s="1" t="str">
        <f>IF(L374&lt;=$P$3,VLOOKUP(L374,Cs!$CA$7:$CN$33000,8,FALSE),"")</f>
        <v/>
      </c>
      <c r="R374" s="4" t="str">
        <f>IF(L374&lt;=$P$3,IF(VLOOKUP(L374,Cs!$CA$7:$CN$33000,10,FALSE)&lt;&gt;0,VLOOKUP(L374,Cs!$CA$7:$CN$33000,10,FALSE),""),"")</f>
        <v/>
      </c>
      <c r="S374" s="1" t="str">
        <f>IF(L374&lt;=$P$3,VLOOKUP(L374,Cs!$CA$7:$CN$33000,11,FALSE),"")</f>
        <v/>
      </c>
      <c r="T374" s="1" t="str">
        <f>IF(L374&lt;=$P$3,VLOOKUP(L374,Cs!$CA$7:$CN$33000,12,FALSE),"")</f>
        <v/>
      </c>
      <c r="U374" s="1" t="str">
        <f>IF(L374&lt;=$P$3,VLOOKUP(L374,Cs!$CA$7:$CN$33000,5,FALSE),"")</f>
        <v/>
      </c>
      <c r="V374" s="1" t="str">
        <f>IF(L374&lt;=$P$3,VLOOKUP(L374,Cs!$CA$7:$CN$33000,6,FALSE),"")</f>
        <v/>
      </c>
      <c r="W374" s="1" t="str">
        <f>IF(L374&lt;=$P$3,VLOOKUP(L374,Cs!$CA$7:$CN$33000,7,FALSE),"")</f>
        <v/>
      </c>
    </row>
    <row r="375" spans="1:23" x14ac:dyDescent="0.25">
      <c r="A375" s="1" t="str">
        <f t="shared" si="66"/>
        <v/>
      </c>
      <c r="B375" s="4" t="str">
        <f t="shared" si="67"/>
        <v/>
      </c>
      <c r="C375" s="1" t="str">
        <f>TRIM(IF(L375&lt;=$P$3,VLOOKUP(L375,Cs!$CA$7:$CN$33000,13,FALSE),""))</f>
        <v/>
      </c>
      <c r="D375" s="1" t="str">
        <f>TRIM(IF(L375&lt;=$P$3,VLOOKUP(L375,Cs!$CA$7:$CN$33000,14,FALSE),""))</f>
        <v/>
      </c>
      <c r="E375" s="1" t="str">
        <f t="shared" si="68"/>
        <v/>
      </c>
      <c r="F375" s="19" t="str">
        <f t="shared" si="69"/>
        <v/>
      </c>
      <c r="G375" s="19" t="str">
        <f t="shared" si="70"/>
        <v/>
      </c>
      <c r="H375" s="19" t="str">
        <f>IF(AND(N375&lt;&gt;N376,N375&lt;&gt;" "),SUM($F$354:F375)-SUM($G$354:G375),IF(L374=$P$3,H374,""))</f>
        <v/>
      </c>
      <c r="I375" s="13" t="str">
        <f t="shared" si="65"/>
        <v/>
      </c>
      <c r="L375" s="1">
        <f t="shared" si="71"/>
        <v>349</v>
      </c>
      <c r="N375" s="4" t="str">
        <f>IF(L375&lt;=$P$3,VLOOKUP(L375,Cs!$CA$7:$CN$33000,3,FALSE),IF(L374=$P$3," ",""))</f>
        <v/>
      </c>
      <c r="O375" s="1" t="str">
        <f>IF(L375&lt;=$P$3,VLOOKUP(L375,Cs!$CA$7:$CN$33000,8,FALSE),"")</f>
        <v/>
      </c>
      <c r="R375" s="4" t="str">
        <f>IF(L375&lt;=$P$3,IF(VLOOKUP(L375,Cs!$CA$7:$CN$33000,10,FALSE)&lt;&gt;0,VLOOKUP(L375,Cs!$CA$7:$CN$33000,10,FALSE),""),"")</f>
        <v/>
      </c>
      <c r="S375" s="1" t="str">
        <f>IF(L375&lt;=$P$3,VLOOKUP(L375,Cs!$CA$7:$CN$33000,11,FALSE),"")</f>
        <v/>
      </c>
      <c r="T375" s="1" t="str">
        <f>IF(L375&lt;=$P$3,VLOOKUP(L375,Cs!$CA$7:$CN$33000,12,FALSE),"")</f>
        <v/>
      </c>
      <c r="U375" s="1" t="str">
        <f>IF(L375&lt;=$P$3,VLOOKUP(L375,Cs!$CA$7:$CN$33000,5,FALSE),"")</f>
        <v/>
      </c>
      <c r="V375" s="1" t="str">
        <f>IF(L375&lt;=$P$3,VLOOKUP(L375,Cs!$CA$7:$CN$33000,6,FALSE),"")</f>
        <v/>
      </c>
      <c r="W375" s="1" t="str">
        <f>IF(L375&lt;=$P$3,VLOOKUP(L375,Cs!$CA$7:$CN$33000,7,FALSE),"")</f>
        <v/>
      </c>
    </row>
    <row r="376" spans="1:23" x14ac:dyDescent="0.25">
      <c r="A376" s="1" t="str">
        <f t="shared" si="66"/>
        <v/>
      </c>
      <c r="B376" s="4" t="str">
        <f t="shared" si="67"/>
        <v/>
      </c>
      <c r="C376" s="1" t="str">
        <f>TRIM(IF(L376&lt;=$P$3,VLOOKUP(L376,Cs!$CA$7:$CN$33000,13,FALSE),""))</f>
        <v/>
      </c>
      <c r="D376" s="1" t="str">
        <f>TRIM(IF(L376&lt;=$P$3,VLOOKUP(L376,Cs!$CA$7:$CN$33000,14,FALSE),""))</f>
        <v/>
      </c>
      <c r="E376" s="1" t="str">
        <f t="shared" si="68"/>
        <v/>
      </c>
      <c r="F376" s="19" t="str">
        <f t="shared" si="69"/>
        <v/>
      </c>
      <c r="G376" s="19" t="str">
        <f t="shared" si="70"/>
        <v/>
      </c>
      <c r="H376" s="19" t="str">
        <f>IF(AND(N376&lt;&gt;N377,N376&lt;&gt;" "),SUM($F$354:F376)-SUM($G$354:G376),IF(L375=$P$3,H375,""))</f>
        <v/>
      </c>
      <c r="I376" s="13" t="str">
        <f t="shared" si="65"/>
        <v/>
      </c>
      <c r="L376" s="1">
        <f t="shared" si="71"/>
        <v>350</v>
      </c>
      <c r="N376" s="4" t="str">
        <f>IF(L376&lt;=$P$3,VLOOKUP(L376,Cs!$CA$7:$CN$33000,3,FALSE),IF(L375=$P$3," ",""))</f>
        <v/>
      </c>
      <c r="O376" s="1" t="str">
        <f>IF(L376&lt;=$P$3,VLOOKUP(L376,Cs!$CA$7:$CN$33000,8,FALSE),"")</f>
        <v/>
      </c>
      <c r="R376" s="4" t="str">
        <f>IF(L376&lt;=$P$3,IF(VLOOKUP(L376,Cs!$CA$7:$CN$33000,10,FALSE)&lt;&gt;0,VLOOKUP(L376,Cs!$CA$7:$CN$33000,10,FALSE),""),"")</f>
        <v/>
      </c>
      <c r="S376" s="1" t="str">
        <f>IF(L376&lt;=$P$3,VLOOKUP(L376,Cs!$CA$7:$CN$33000,11,FALSE),"")</f>
        <v/>
      </c>
      <c r="T376" s="1" t="str">
        <f>IF(L376&lt;=$P$3,VLOOKUP(L376,Cs!$CA$7:$CN$33000,12,FALSE),"")</f>
        <v/>
      </c>
      <c r="U376" s="1" t="str">
        <f>IF(L376&lt;=$P$3,VLOOKUP(L376,Cs!$CA$7:$CN$33000,5,FALSE),"")</f>
        <v/>
      </c>
      <c r="V376" s="1" t="str">
        <f>IF(L376&lt;=$P$3,VLOOKUP(L376,Cs!$CA$7:$CN$33000,6,FALSE),"")</f>
        <v/>
      </c>
      <c r="W376" s="1" t="str">
        <f>IF(L376&lt;=$P$3,VLOOKUP(L376,Cs!$CA$7:$CN$33000,7,FALSE),"")</f>
        <v/>
      </c>
    </row>
    <row r="377" spans="1:23" x14ac:dyDescent="0.25">
      <c r="A377" s="1" t="str">
        <f t="shared" si="66"/>
        <v/>
      </c>
      <c r="B377" s="4" t="str">
        <f t="shared" si="67"/>
        <v/>
      </c>
      <c r="C377" s="1" t="str">
        <f>TRIM(IF(L377&lt;=$P$3,VLOOKUP(L377,Cs!$CA$7:$CN$33000,13,FALSE),""))</f>
        <v/>
      </c>
      <c r="D377" s="1" t="str">
        <f>TRIM(IF(L377&lt;=$P$3,VLOOKUP(L377,Cs!$CA$7:$CN$33000,14,FALSE),""))</f>
        <v/>
      </c>
      <c r="E377" s="1" t="str">
        <f t="shared" si="68"/>
        <v/>
      </c>
      <c r="F377" s="19" t="str">
        <f t="shared" si="69"/>
        <v/>
      </c>
      <c r="G377" s="19" t="str">
        <f t="shared" si="70"/>
        <v/>
      </c>
      <c r="H377" s="19" t="str">
        <f>IF(AND(N377&lt;&gt;N378,N377&lt;&gt;" "),SUM($F$354:F377)-SUM($G$354:G377),IF(L376=$P$3,H376,""))</f>
        <v/>
      </c>
      <c r="I377" s="13" t="str">
        <f t="shared" si="65"/>
        <v/>
      </c>
      <c r="L377" s="1">
        <f t="shared" si="71"/>
        <v>351</v>
      </c>
      <c r="N377" s="4" t="str">
        <f>IF(L377&lt;=$P$3,VLOOKUP(L377,Cs!$CA$7:$CN$33000,3,FALSE),IF(L376=$P$3," ",""))</f>
        <v/>
      </c>
      <c r="O377" s="1" t="str">
        <f>IF(L377&lt;=$P$3,VLOOKUP(L377,Cs!$CA$7:$CN$33000,8,FALSE),"")</f>
        <v/>
      </c>
      <c r="R377" s="4" t="str">
        <f>IF(L377&lt;=$P$3,IF(VLOOKUP(L377,Cs!$CA$7:$CN$33000,10,FALSE)&lt;&gt;0,VLOOKUP(L377,Cs!$CA$7:$CN$33000,10,FALSE),""),"")</f>
        <v/>
      </c>
      <c r="S377" s="1" t="str">
        <f>IF(L377&lt;=$P$3,VLOOKUP(L377,Cs!$CA$7:$CN$33000,11,FALSE),"")</f>
        <v/>
      </c>
      <c r="T377" s="1" t="str">
        <f>IF(L377&lt;=$P$3,VLOOKUP(L377,Cs!$CA$7:$CN$33000,12,FALSE),"")</f>
        <v/>
      </c>
      <c r="U377" s="1" t="str">
        <f>IF(L377&lt;=$P$3,VLOOKUP(L377,Cs!$CA$7:$CN$33000,5,FALSE),"")</f>
        <v/>
      </c>
      <c r="V377" s="1" t="str">
        <f>IF(L377&lt;=$P$3,VLOOKUP(L377,Cs!$CA$7:$CN$33000,6,FALSE),"")</f>
        <v/>
      </c>
      <c r="W377" s="1" t="str">
        <f>IF(L377&lt;=$P$3,VLOOKUP(L377,Cs!$CA$7:$CN$33000,7,FALSE),"")</f>
        <v/>
      </c>
    </row>
    <row r="378" spans="1:23" x14ac:dyDescent="0.25">
      <c r="A378" s="1" t="str">
        <f t="shared" si="66"/>
        <v/>
      </c>
      <c r="B378" s="4" t="str">
        <f t="shared" si="67"/>
        <v/>
      </c>
      <c r="C378" s="1" t="str">
        <f>TRIM(IF(L378&lt;=$P$3,VLOOKUP(L378,Cs!$CA$7:$CN$33000,13,FALSE),""))</f>
        <v/>
      </c>
      <c r="D378" s="1" t="str">
        <f>TRIM(IF(L378&lt;=$P$3,VLOOKUP(L378,Cs!$CA$7:$CN$33000,14,FALSE),""))</f>
        <v/>
      </c>
      <c r="E378" s="1" t="str">
        <f t="shared" si="68"/>
        <v/>
      </c>
      <c r="F378" s="19" t="str">
        <f t="shared" si="69"/>
        <v/>
      </c>
      <c r="G378" s="19" t="str">
        <f t="shared" si="70"/>
        <v/>
      </c>
      <c r="H378" s="19" t="str">
        <f>IF(AND(N378&lt;&gt;N379,N378&lt;&gt;" "),SUM($F$354:F378)-SUM($G$354:G378),IF(L377=$P$3,H377,""))</f>
        <v/>
      </c>
      <c r="I378" s="13" t="str">
        <f t="shared" si="65"/>
        <v/>
      </c>
      <c r="L378" s="1">
        <f t="shared" si="71"/>
        <v>352</v>
      </c>
      <c r="N378" s="4" t="str">
        <f>IF(L378&lt;=$P$3,VLOOKUP(L378,Cs!$CA$7:$CN$33000,3,FALSE),IF(L377=$P$3," ",""))</f>
        <v/>
      </c>
      <c r="O378" s="1" t="str">
        <f>IF(L378&lt;=$P$3,VLOOKUP(L378,Cs!$CA$7:$CN$33000,8,FALSE),"")</f>
        <v/>
      </c>
      <c r="R378" s="4" t="str">
        <f>IF(L378&lt;=$P$3,IF(VLOOKUP(L378,Cs!$CA$7:$CN$33000,10,FALSE)&lt;&gt;0,VLOOKUP(L378,Cs!$CA$7:$CN$33000,10,FALSE),""),"")</f>
        <v/>
      </c>
      <c r="S378" s="1" t="str">
        <f>IF(L378&lt;=$P$3,VLOOKUP(L378,Cs!$CA$7:$CN$33000,11,FALSE),"")</f>
        <v/>
      </c>
      <c r="T378" s="1" t="str">
        <f>IF(L378&lt;=$P$3,VLOOKUP(L378,Cs!$CA$7:$CN$33000,12,FALSE),"")</f>
        <v/>
      </c>
      <c r="U378" s="1" t="str">
        <f>IF(L378&lt;=$P$3,VLOOKUP(L378,Cs!$CA$7:$CN$33000,5,FALSE),"")</f>
        <v/>
      </c>
      <c r="V378" s="1" t="str">
        <f>IF(L378&lt;=$P$3,VLOOKUP(L378,Cs!$CA$7:$CN$33000,6,FALSE),"")</f>
        <v/>
      </c>
      <c r="W378" s="1" t="str">
        <f>IF(L378&lt;=$P$3,VLOOKUP(L378,Cs!$CA$7:$CN$33000,7,FALSE),"")</f>
        <v/>
      </c>
    </row>
    <row r="379" spans="1:23" x14ac:dyDescent="0.25">
      <c r="A379" s="1" t="str">
        <f t="shared" si="66"/>
        <v/>
      </c>
      <c r="B379" s="4" t="str">
        <f t="shared" si="67"/>
        <v/>
      </c>
      <c r="C379" s="1" t="str">
        <f>TRIM(IF(L379&lt;=$P$3,VLOOKUP(L379,Cs!$CA$7:$CN$33000,13,FALSE),""))</f>
        <v/>
      </c>
      <c r="D379" s="1" t="str">
        <f>TRIM(IF(L379&lt;=$P$3,VLOOKUP(L379,Cs!$CA$7:$CN$33000,14,FALSE),""))</f>
        <v/>
      </c>
      <c r="E379" s="1" t="str">
        <f t="shared" si="68"/>
        <v/>
      </c>
      <c r="F379" s="19" t="str">
        <f t="shared" si="69"/>
        <v/>
      </c>
      <c r="G379" s="19" t="str">
        <f t="shared" si="70"/>
        <v/>
      </c>
      <c r="H379" s="19" t="str">
        <f>IF(AND(N379&lt;&gt;N380,N379&lt;&gt;" "),SUM($F$354:F379)-SUM($G$354:G379),IF(L378=$P$3,H378,""))</f>
        <v/>
      </c>
      <c r="I379" s="13" t="str">
        <f t="shared" si="65"/>
        <v/>
      </c>
      <c r="L379" s="1">
        <f t="shared" si="71"/>
        <v>353</v>
      </c>
      <c r="N379" s="4" t="str">
        <f>IF(L379&lt;=$P$3,VLOOKUP(L379,Cs!$CA$7:$CN$33000,3,FALSE),IF(L378=$P$3," ",""))</f>
        <v/>
      </c>
      <c r="O379" s="1" t="str">
        <f>IF(L379&lt;=$P$3,VLOOKUP(L379,Cs!$CA$7:$CN$33000,8,FALSE),"")</f>
        <v/>
      </c>
      <c r="R379" s="4" t="str">
        <f>IF(L379&lt;=$P$3,IF(VLOOKUP(L379,Cs!$CA$7:$CN$33000,10,FALSE)&lt;&gt;0,VLOOKUP(L379,Cs!$CA$7:$CN$33000,10,FALSE),""),"")</f>
        <v/>
      </c>
      <c r="S379" s="1" t="str">
        <f>IF(L379&lt;=$P$3,VLOOKUP(L379,Cs!$CA$7:$CN$33000,11,FALSE),"")</f>
        <v/>
      </c>
      <c r="T379" s="1" t="str">
        <f>IF(L379&lt;=$P$3,VLOOKUP(L379,Cs!$CA$7:$CN$33000,12,FALSE),"")</f>
        <v/>
      </c>
      <c r="U379" s="1" t="str">
        <f>IF(L379&lt;=$P$3,VLOOKUP(L379,Cs!$CA$7:$CN$33000,5,FALSE),"")</f>
        <v/>
      </c>
      <c r="V379" s="1" t="str">
        <f>IF(L379&lt;=$P$3,VLOOKUP(L379,Cs!$CA$7:$CN$33000,6,FALSE),"")</f>
        <v/>
      </c>
      <c r="W379" s="1" t="str">
        <f>IF(L379&lt;=$P$3,VLOOKUP(L379,Cs!$CA$7:$CN$33000,7,FALSE),"")</f>
        <v/>
      </c>
    </row>
    <row r="380" spans="1:23" x14ac:dyDescent="0.25">
      <c r="A380" s="1" t="str">
        <f t="shared" si="66"/>
        <v/>
      </c>
      <c r="B380" s="4" t="str">
        <f t="shared" si="67"/>
        <v/>
      </c>
      <c r="C380" s="1" t="str">
        <f>TRIM(IF(L380&lt;=$P$3,VLOOKUP(L380,Cs!$CA$7:$CN$33000,13,FALSE),""))</f>
        <v/>
      </c>
      <c r="D380" s="1" t="str">
        <f>TRIM(IF(L380&lt;=$P$3,VLOOKUP(L380,Cs!$CA$7:$CN$33000,14,FALSE),""))</f>
        <v/>
      </c>
      <c r="E380" s="1" t="str">
        <f t="shared" si="68"/>
        <v/>
      </c>
      <c r="F380" s="19" t="str">
        <f t="shared" si="69"/>
        <v/>
      </c>
      <c r="G380" s="19" t="str">
        <f t="shared" si="70"/>
        <v/>
      </c>
      <c r="H380" s="19" t="str">
        <f>IF(AND(N380&lt;&gt;N381,N380&lt;&gt;" "),SUM($F$354:F380)-SUM($G$354:G380),IF(L379=$P$3,H379,""))</f>
        <v/>
      </c>
      <c r="I380" s="13" t="str">
        <f t="shared" si="65"/>
        <v/>
      </c>
      <c r="L380" s="1">
        <f t="shared" si="71"/>
        <v>354</v>
      </c>
      <c r="N380" s="4" t="str">
        <f>IF(L380&lt;=$P$3,VLOOKUP(L380,Cs!$CA$7:$CN$33000,3,FALSE),IF(L379=$P$3," ",""))</f>
        <v/>
      </c>
      <c r="O380" s="1" t="str">
        <f>IF(L380&lt;=$P$3,VLOOKUP(L380,Cs!$CA$7:$CN$33000,8,FALSE),"")</f>
        <v/>
      </c>
      <c r="R380" s="4" t="str">
        <f>IF(L380&lt;=$P$3,IF(VLOOKUP(L380,Cs!$CA$7:$CN$33000,10,FALSE)&lt;&gt;0,VLOOKUP(L380,Cs!$CA$7:$CN$33000,10,FALSE),""),"")</f>
        <v/>
      </c>
      <c r="S380" s="1" t="str">
        <f>IF(L380&lt;=$P$3,VLOOKUP(L380,Cs!$CA$7:$CN$33000,11,FALSE),"")</f>
        <v/>
      </c>
      <c r="T380" s="1" t="str">
        <f>IF(L380&lt;=$P$3,VLOOKUP(L380,Cs!$CA$7:$CN$33000,12,FALSE),"")</f>
        <v/>
      </c>
      <c r="U380" s="1" t="str">
        <f>IF(L380&lt;=$P$3,VLOOKUP(L380,Cs!$CA$7:$CN$33000,5,FALSE),"")</f>
        <v/>
      </c>
      <c r="V380" s="1" t="str">
        <f>IF(L380&lt;=$P$3,VLOOKUP(L380,Cs!$CA$7:$CN$33000,6,FALSE),"")</f>
        <v/>
      </c>
      <c r="W380" s="1" t="str">
        <f>IF(L380&lt;=$P$3,VLOOKUP(L380,Cs!$CA$7:$CN$33000,7,FALSE),"")</f>
        <v/>
      </c>
    </row>
    <row r="381" spans="1:23" x14ac:dyDescent="0.25">
      <c r="A381" s="1" t="str">
        <f t="shared" si="66"/>
        <v/>
      </c>
      <c r="B381" s="4" t="str">
        <f t="shared" si="67"/>
        <v/>
      </c>
      <c r="C381" s="1" t="str">
        <f>TRIM(IF(L381&lt;=$P$3,VLOOKUP(L381,Cs!$CA$7:$CN$33000,13,FALSE),""))</f>
        <v/>
      </c>
      <c r="D381" s="1" t="str">
        <f>TRIM(IF(L381&lt;=$P$3,VLOOKUP(L381,Cs!$CA$7:$CN$33000,14,FALSE),""))</f>
        <v/>
      </c>
      <c r="E381" s="1" t="str">
        <f t="shared" si="68"/>
        <v/>
      </c>
      <c r="F381" s="19" t="str">
        <f t="shared" si="69"/>
        <v/>
      </c>
      <c r="G381" s="19" t="str">
        <f t="shared" si="70"/>
        <v/>
      </c>
      <c r="H381" s="19" t="str">
        <f>IF(AND(N381&lt;&gt;N382,N381&lt;&gt;" "),SUM($F$354:F381)-SUM($G$354:G381),IF(L380=$P$3,H380,""))</f>
        <v/>
      </c>
      <c r="I381" s="13" t="str">
        <f t="shared" si="65"/>
        <v/>
      </c>
      <c r="L381" s="1">
        <f t="shared" si="71"/>
        <v>355</v>
      </c>
      <c r="N381" s="4" t="str">
        <f>IF(L381&lt;=$P$3,VLOOKUP(L381,Cs!$CA$7:$CN$33000,3,FALSE),IF(L380=$P$3," ",""))</f>
        <v/>
      </c>
      <c r="O381" s="1" t="str">
        <f>IF(L381&lt;=$P$3,VLOOKUP(L381,Cs!$CA$7:$CN$33000,8,FALSE),"")</f>
        <v/>
      </c>
      <c r="R381" s="4" t="str">
        <f>IF(L381&lt;=$P$3,IF(VLOOKUP(L381,Cs!$CA$7:$CN$33000,10,FALSE)&lt;&gt;0,VLOOKUP(L381,Cs!$CA$7:$CN$33000,10,FALSE),""),"")</f>
        <v/>
      </c>
      <c r="S381" s="1" t="str">
        <f>IF(L381&lt;=$P$3,VLOOKUP(L381,Cs!$CA$7:$CN$33000,11,FALSE),"")</f>
        <v/>
      </c>
      <c r="T381" s="1" t="str">
        <f>IF(L381&lt;=$P$3,VLOOKUP(L381,Cs!$CA$7:$CN$33000,12,FALSE),"")</f>
        <v/>
      </c>
      <c r="U381" s="1" t="str">
        <f>IF(L381&lt;=$P$3,VLOOKUP(L381,Cs!$CA$7:$CN$33000,5,FALSE),"")</f>
        <v/>
      </c>
      <c r="V381" s="1" t="str">
        <f>IF(L381&lt;=$P$3,VLOOKUP(L381,Cs!$CA$7:$CN$33000,6,FALSE),"")</f>
        <v/>
      </c>
      <c r="W381" s="1" t="str">
        <f>IF(L381&lt;=$P$3,VLOOKUP(L381,Cs!$CA$7:$CN$33000,7,FALSE),"")</f>
        <v/>
      </c>
    </row>
    <row r="382" spans="1:23" x14ac:dyDescent="0.25">
      <c r="A382" s="1" t="str">
        <f t="shared" si="66"/>
        <v/>
      </c>
      <c r="B382" s="4" t="str">
        <f t="shared" si="67"/>
        <v/>
      </c>
      <c r="C382" s="1" t="str">
        <f>TRIM(IF(L382&lt;=$P$3,VLOOKUP(L382,Cs!$CA$7:$CN$33000,13,FALSE),""))</f>
        <v/>
      </c>
      <c r="D382" s="1" t="str">
        <f>TRIM(IF(L382&lt;=$P$3,VLOOKUP(L382,Cs!$CA$7:$CN$33000,14,FALSE),""))</f>
        <v/>
      </c>
      <c r="E382" s="1" t="str">
        <f t="shared" si="68"/>
        <v/>
      </c>
      <c r="F382" s="19" t="str">
        <f t="shared" si="69"/>
        <v/>
      </c>
      <c r="G382" s="19" t="str">
        <f t="shared" si="70"/>
        <v/>
      </c>
      <c r="H382" s="19" t="str">
        <f>IF(AND(N382&lt;&gt;N383,N382&lt;&gt;" "),SUM($F$354:F382)-SUM($G$354:G382),IF(L381=$P$3,H381,""))</f>
        <v/>
      </c>
      <c r="I382" s="13" t="str">
        <f t="shared" si="65"/>
        <v/>
      </c>
      <c r="L382" s="1">
        <f t="shared" si="71"/>
        <v>356</v>
      </c>
      <c r="N382" s="4" t="str">
        <f>IF(L382&lt;=$P$3,VLOOKUP(L382,Cs!$CA$7:$CN$33000,3,FALSE),IF(L381=$P$3," ",""))</f>
        <v/>
      </c>
      <c r="O382" s="1" t="str">
        <f>IF(L382&lt;=$P$3,VLOOKUP(L382,Cs!$CA$7:$CN$33000,8,FALSE),"")</f>
        <v/>
      </c>
      <c r="R382" s="4" t="str">
        <f>IF(L382&lt;=$P$3,IF(VLOOKUP(L382,Cs!$CA$7:$CN$33000,10,FALSE)&lt;&gt;0,VLOOKUP(L382,Cs!$CA$7:$CN$33000,10,FALSE),""),"")</f>
        <v/>
      </c>
      <c r="S382" s="1" t="str">
        <f>IF(L382&lt;=$P$3,VLOOKUP(L382,Cs!$CA$7:$CN$33000,11,FALSE),"")</f>
        <v/>
      </c>
      <c r="T382" s="1" t="str">
        <f>IF(L382&lt;=$P$3,VLOOKUP(L382,Cs!$CA$7:$CN$33000,12,FALSE),"")</f>
        <v/>
      </c>
      <c r="U382" s="1" t="str">
        <f>IF(L382&lt;=$P$3,VLOOKUP(L382,Cs!$CA$7:$CN$33000,5,FALSE),"")</f>
        <v/>
      </c>
      <c r="V382" s="1" t="str">
        <f>IF(L382&lt;=$P$3,VLOOKUP(L382,Cs!$CA$7:$CN$33000,6,FALSE),"")</f>
        <v/>
      </c>
      <c r="W382" s="1" t="str">
        <f>IF(L382&lt;=$P$3,VLOOKUP(L382,Cs!$CA$7:$CN$33000,7,FALSE),"")</f>
        <v/>
      </c>
    </row>
    <row r="383" spans="1:23" x14ac:dyDescent="0.25">
      <c r="A383" s="1" t="str">
        <f t="shared" si="66"/>
        <v/>
      </c>
      <c r="B383" s="4" t="str">
        <f t="shared" si="67"/>
        <v/>
      </c>
      <c r="C383" s="1" t="str">
        <f>TRIM(IF(L383&lt;=$P$3,VLOOKUP(L383,Cs!$CA$7:$CN$33000,13,FALSE),""))</f>
        <v/>
      </c>
      <c r="D383" s="1" t="str">
        <f>TRIM(IF(L383&lt;=$P$3,VLOOKUP(L383,Cs!$CA$7:$CN$33000,14,FALSE),""))</f>
        <v/>
      </c>
      <c r="E383" s="1" t="str">
        <f t="shared" si="68"/>
        <v/>
      </c>
      <c r="F383" s="19" t="str">
        <f t="shared" si="69"/>
        <v/>
      </c>
      <c r="G383" s="19" t="str">
        <f t="shared" si="70"/>
        <v/>
      </c>
      <c r="H383" s="19" t="str">
        <f>IF(AND(N383&lt;&gt;N384,N383&lt;&gt;" "),SUM($F$354:F383)-SUM($G$354:G383),IF(L382=$P$3,H382,""))</f>
        <v/>
      </c>
      <c r="I383" s="13" t="str">
        <f t="shared" si="65"/>
        <v/>
      </c>
      <c r="L383" s="1">
        <f t="shared" si="71"/>
        <v>357</v>
      </c>
      <c r="N383" s="4" t="str">
        <f>IF(L383&lt;=$P$3,VLOOKUP(L383,Cs!$CA$7:$CN$33000,3,FALSE),IF(L382=$P$3," ",""))</f>
        <v/>
      </c>
      <c r="O383" s="1" t="str">
        <f>IF(L383&lt;=$P$3,VLOOKUP(L383,Cs!$CA$7:$CN$33000,8,FALSE),"")</f>
        <v/>
      </c>
      <c r="R383" s="4" t="str">
        <f>IF(L383&lt;=$P$3,IF(VLOOKUP(L383,Cs!$CA$7:$CN$33000,10,FALSE)&lt;&gt;0,VLOOKUP(L383,Cs!$CA$7:$CN$33000,10,FALSE),""),"")</f>
        <v/>
      </c>
      <c r="S383" s="1" t="str">
        <f>IF(L383&lt;=$P$3,VLOOKUP(L383,Cs!$CA$7:$CN$33000,11,FALSE),"")</f>
        <v/>
      </c>
      <c r="T383" s="1" t="str">
        <f>IF(L383&lt;=$P$3,VLOOKUP(L383,Cs!$CA$7:$CN$33000,12,FALSE),"")</f>
        <v/>
      </c>
      <c r="U383" s="1" t="str">
        <f>IF(L383&lt;=$P$3,VLOOKUP(L383,Cs!$CA$7:$CN$33000,5,FALSE),"")</f>
        <v/>
      </c>
      <c r="V383" s="1" t="str">
        <f>IF(L383&lt;=$P$3,VLOOKUP(L383,Cs!$CA$7:$CN$33000,6,FALSE),"")</f>
        <v/>
      </c>
      <c r="W383" s="1" t="str">
        <f>IF(L383&lt;=$P$3,VLOOKUP(L383,Cs!$CA$7:$CN$33000,7,FALSE),"")</f>
        <v/>
      </c>
    </row>
    <row r="384" spans="1:23" x14ac:dyDescent="0.25">
      <c r="A384" s="1" t="str">
        <f t="shared" si="66"/>
        <v/>
      </c>
      <c r="B384" s="4" t="str">
        <f t="shared" si="67"/>
        <v/>
      </c>
      <c r="C384" s="1" t="str">
        <f>TRIM(IF(L384&lt;=$P$3,VLOOKUP(L384,Cs!$CA$7:$CN$33000,13,FALSE),""))</f>
        <v/>
      </c>
      <c r="D384" s="1" t="str">
        <f>TRIM(IF(L384&lt;=$P$3,VLOOKUP(L384,Cs!$CA$7:$CN$33000,14,FALSE),""))</f>
        <v/>
      </c>
      <c r="E384" s="1" t="str">
        <f t="shared" si="68"/>
        <v/>
      </c>
      <c r="F384" s="19" t="str">
        <f t="shared" si="69"/>
        <v/>
      </c>
      <c r="G384" s="19" t="str">
        <f t="shared" si="70"/>
        <v/>
      </c>
      <c r="H384" s="19" t="str">
        <f>IF(AND(N384&lt;&gt;N385,N384&lt;&gt;" "),SUM($F$354:F384)-SUM($G$354:G384),IF(L383=$P$3,H383,""))</f>
        <v/>
      </c>
      <c r="I384" s="13" t="str">
        <f t="shared" si="65"/>
        <v/>
      </c>
      <c r="L384" s="1">
        <f t="shared" si="71"/>
        <v>358</v>
      </c>
      <c r="N384" s="4" t="str">
        <f>IF(L384&lt;=$P$3,VLOOKUP(L384,Cs!$CA$7:$CN$33000,3,FALSE),IF(L383=$P$3," ",""))</f>
        <v/>
      </c>
      <c r="O384" s="1" t="str">
        <f>IF(L384&lt;=$P$3,VLOOKUP(L384,Cs!$CA$7:$CN$33000,8,FALSE),"")</f>
        <v/>
      </c>
      <c r="R384" s="4" t="str">
        <f>IF(L384&lt;=$P$3,IF(VLOOKUP(L384,Cs!$CA$7:$CN$33000,10,FALSE)&lt;&gt;0,VLOOKUP(L384,Cs!$CA$7:$CN$33000,10,FALSE),""),"")</f>
        <v/>
      </c>
      <c r="S384" s="1" t="str">
        <f>IF(L384&lt;=$P$3,VLOOKUP(L384,Cs!$CA$7:$CN$33000,11,FALSE),"")</f>
        <v/>
      </c>
      <c r="T384" s="1" t="str">
        <f>IF(L384&lt;=$P$3,VLOOKUP(L384,Cs!$CA$7:$CN$33000,12,FALSE),"")</f>
        <v/>
      </c>
      <c r="U384" s="1" t="str">
        <f>IF(L384&lt;=$P$3,VLOOKUP(L384,Cs!$CA$7:$CN$33000,5,FALSE),"")</f>
        <v/>
      </c>
      <c r="V384" s="1" t="str">
        <f>IF(L384&lt;=$P$3,VLOOKUP(L384,Cs!$CA$7:$CN$33000,6,FALSE),"")</f>
        <v/>
      </c>
      <c r="W384" s="1" t="str">
        <f>IF(L384&lt;=$P$3,VLOOKUP(L384,Cs!$CA$7:$CN$33000,7,FALSE),"")</f>
        <v/>
      </c>
    </row>
    <row r="385" spans="1:69" x14ac:dyDescent="0.25">
      <c r="A385" s="1" t="str">
        <f t="shared" si="66"/>
        <v/>
      </c>
      <c r="B385" s="4" t="str">
        <f t="shared" si="67"/>
        <v/>
      </c>
      <c r="C385" s="1" t="str">
        <f>TRIM(IF(L385&lt;=$P$3,VLOOKUP(L385,Cs!$CA$7:$CN$33000,13,FALSE),""))</f>
        <v/>
      </c>
      <c r="D385" s="1" t="str">
        <f>TRIM(IF(L385&lt;=$P$3,VLOOKUP(L385,Cs!$CA$7:$CN$33000,14,FALSE),""))</f>
        <v/>
      </c>
      <c r="E385" s="1" t="str">
        <f t="shared" si="68"/>
        <v/>
      </c>
      <c r="F385" s="19" t="str">
        <f t="shared" si="69"/>
        <v/>
      </c>
      <c r="G385" s="19" t="str">
        <f t="shared" si="70"/>
        <v/>
      </c>
      <c r="H385" s="19" t="str">
        <f>IF(AND(N385&lt;&gt;N386,N385&lt;&gt;" "),SUM($F$354:F385)-SUM($G$354:G385),IF(L384=$P$3,H384,""))</f>
        <v/>
      </c>
      <c r="I385" s="13" t="str">
        <f t="shared" si="65"/>
        <v/>
      </c>
      <c r="L385" s="1">
        <f t="shared" si="71"/>
        <v>359</v>
      </c>
      <c r="N385" s="4" t="str">
        <f>IF(L385&lt;=$P$3,VLOOKUP(L385,Cs!$CA$7:$CN$33000,3,FALSE),IF(L384=$P$3," ",""))</f>
        <v/>
      </c>
      <c r="O385" s="1" t="str">
        <f>IF(L385&lt;=$P$3,VLOOKUP(L385,Cs!$CA$7:$CN$33000,8,FALSE),"")</f>
        <v/>
      </c>
      <c r="R385" s="4" t="str">
        <f>IF(L385&lt;=$P$3,IF(VLOOKUP(L385,Cs!$CA$7:$CN$33000,10,FALSE)&lt;&gt;0,VLOOKUP(L385,Cs!$CA$7:$CN$33000,10,FALSE),""),"")</f>
        <v/>
      </c>
      <c r="S385" s="1" t="str">
        <f>IF(L385&lt;=$P$3,VLOOKUP(L385,Cs!$CA$7:$CN$33000,11,FALSE),"")</f>
        <v/>
      </c>
      <c r="T385" s="1" t="str">
        <f>IF(L385&lt;=$P$3,VLOOKUP(L385,Cs!$CA$7:$CN$33000,12,FALSE),"")</f>
        <v/>
      </c>
      <c r="U385" s="1" t="str">
        <f>IF(L385&lt;=$P$3,VLOOKUP(L385,Cs!$CA$7:$CN$33000,5,FALSE),"")</f>
        <v/>
      </c>
      <c r="V385" s="1" t="str">
        <f>IF(L385&lt;=$P$3,VLOOKUP(L385,Cs!$CA$7:$CN$33000,6,FALSE),"")</f>
        <v/>
      </c>
      <c r="W385" s="1" t="str">
        <f>IF(L385&lt;=$P$3,VLOOKUP(L385,Cs!$CA$7:$CN$33000,7,FALSE),"")</f>
        <v/>
      </c>
    </row>
    <row r="386" spans="1:69" x14ac:dyDescent="0.25">
      <c r="A386" s="1" t="str">
        <f t="shared" si="66"/>
        <v/>
      </c>
      <c r="B386" s="4" t="str">
        <f t="shared" si="67"/>
        <v/>
      </c>
      <c r="C386" s="1" t="str">
        <f>TRIM(IF(L386&lt;=$P$3,VLOOKUP(L386,Cs!$CA$7:$CN$33000,13,FALSE),""))</f>
        <v/>
      </c>
      <c r="D386" s="1" t="str">
        <f>TRIM(IF(L386&lt;=$P$3,VLOOKUP(L386,Cs!$CA$7:$CN$33000,14,FALSE),""))</f>
        <v/>
      </c>
      <c r="E386" s="1" t="str">
        <f t="shared" si="68"/>
        <v/>
      </c>
      <c r="F386" s="19" t="str">
        <f t="shared" si="69"/>
        <v/>
      </c>
      <c r="G386" s="19" t="str">
        <f t="shared" si="70"/>
        <v/>
      </c>
      <c r="H386" s="19" t="str">
        <f>IF(AND(N386&lt;&gt;N387,N386&lt;&gt;" "),SUM($F$354:F386)-SUM($G$354:G386),IF(L385=$P$3,H385,""))</f>
        <v/>
      </c>
      <c r="I386" s="13" t="str">
        <f t="shared" si="65"/>
        <v/>
      </c>
      <c r="L386" s="1">
        <f t="shared" si="71"/>
        <v>360</v>
      </c>
      <c r="N386" s="4" t="str">
        <f>IF(L386&lt;=$P$3,VLOOKUP(L386,Cs!$CA$7:$CN$33000,3,FALSE),IF(L385=$P$3," ",""))</f>
        <v/>
      </c>
      <c r="O386" s="1" t="str">
        <f>IF(L386&lt;=$P$3,VLOOKUP(L386,Cs!$CA$7:$CN$33000,8,FALSE),"")</f>
        <v/>
      </c>
      <c r="R386" s="4" t="str">
        <f>IF(L386&lt;=$P$3,IF(VLOOKUP(L386,Cs!$CA$7:$CN$33000,10,FALSE)&lt;&gt;0,VLOOKUP(L386,Cs!$CA$7:$CN$33000,10,FALSE),""),"")</f>
        <v/>
      </c>
      <c r="S386" s="1" t="str">
        <f>IF(L386&lt;=$P$3,VLOOKUP(L386,Cs!$CA$7:$CN$33000,11,FALSE),"")</f>
        <v/>
      </c>
      <c r="T386" s="1" t="str">
        <f>IF(L386&lt;=$P$3,VLOOKUP(L386,Cs!$CA$7:$CN$33000,12,FALSE),"")</f>
        <v/>
      </c>
      <c r="U386" s="1" t="str">
        <f>IF(L386&lt;=$P$3,VLOOKUP(L386,Cs!$CA$7:$CN$33000,5,FALSE),"")</f>
        <v/>
      </c>
      <c r="V386" s="1" t="str">
        <f>IF(L386&lt;=$P$3,VLOOKUP(L386,Cs!$CA$7:$CN$33000,6,FALSE),"")</f>
        <v/>
      </c>
      <c r="W386" s="1" t="str">
        <f>IF(L386&lt;=$P$3,VLOOKUP(L386,Cs!$CA$7:$CN$33000,7,FALSE),"")</f>
        <v/>
      </c>
    </row>
    <row r="387" spans="1:69" x14ac:dyDescent="0.25">
      <c r="A387" s="1" t="str">
        <f t="shared" si="66"/>
        <v/>
      </c>
      <c r="B387" s="4" t="str">
        <f t="shared" si="67"/>
        <v/>
      </c>
      <c r="C387" s="1" t="str">
        <f>TRIM(IF(L387&lt;=$P$3,VLOOKUP(L387,Cs!$CA$7:$CN$33000,13,FALSE),""))</f>
        <v/>
      </c>
      <c r="D387" s="1" t="str">
        <f>TRIM(IF(L387&lt;=$P$3,VLOOKUP(L387,Cs!$CA$7:$CN$33000,14,FALSE),""))</f>
        <v/>
      </c>
      <c r="E387" s="1" t="str">
        <f t="shared" si="68"/>
        <v/>
      </c>
      <c r="F387" s="19" t="str">
        <f t="shared" si="69"/>
        <v/>
      </c>
      <c r="G387" s="19" t="str">
        <f t="shared" si="70"/>
        <v/>
      </c>
      <c r="H387" s="19" t="str">
        <f>IF(AND(N387&lt;&gt;N388,N387&lt;&gt;" "),SUM($F$354:F387)-SUM($G$354:G387),IF(L386=$P$3,H386,""))</f>
        <v/>
      </c>
      <c r="I387" s="13" t="str">
        <f t="shared" si="65"/>
        <v/>
      </c>
      <c r="L387" s="1">
        <f t="shared" si="71"/>
        <v>361</v>
      </c>
      <c r="N387" s="4" t="str">
        <f>IF(L387&lt;=$P$3,VLOOKUP(L387,Cs!$CA$7:$CN$33000,3,FALSE),IF(L386=$P$3," ",""))</f>
        <v/>
      </c>
      <c r="O387" s="1" t="str">
        <f>IF(L387&lt;=$P$3,VLOOKUP(L387,Cs!$CA$7:$CN$33000,8,FALSE),"")</f>
        <v/>
      </c>
      <c r="R387" s="4" t="str">
        <f>IF(L387&lt;=$P$3,IF(VLOOKUP(L387,Cs!$CA$7:$CN$33000,10,FALSE)&lt;&gt;0,VLOOKUP(L387,Cs!$CA$7:$CN$33000,10,FALSE),""),"")</f>
        <v/>
      </c>
      <c r="S387" s="1" t="str">
        <f>IF(L387&lt;=$P$3,VLOOKUP(L387,Cs!$CA$7:$CN$33000,11,FALSE),"")</f>
        <v/>
      </c>
      <c r="T387" s="1" t="str">
        <f>IF(L387&lt;=$P$3,VLOOKUP(L387,Cs!$CA$7:$CN$33000,12,FALSE),"")</f>
        <v/>
      </c>
      <c r="U387" s="1" t="str">
        <f>IF(L387&lt;=$P$3,VLOOKUP(L387,Cs!$CA$7:$CN$33000,5,FALSE),"")</f>
        <v/>
      </c>
      <c r="V387" s="1" t="str">
        <f>IF(L387&lt;=$P$3,VLOOKUP(L387,Cs!$CA$7:$CN$33000,6,FALSE),"")</f>
        <v/>
      </c>
      <c r="W387" s="1" t="str">
        <f>IF(L387&lt;=$P$3,VLOOKUP(L387,Cs!$CA$7:$CN$33000,7,FALSE),"")</f>
        <v/>
      </c>
    </row>
    <row r="388" spans="1:69" x14ac:dyDescent="0.25">
      <c r="A388" s="1" t="str">
        <f t="shared" si="66"/>
        <v/>
      </c>
      <c r="B388" s="4" t="str">
        <f t="shared" si="67"/>
        <v/>
      </c>
      <c r="C388" s="1" t="str">
        <f>TRIM(IF(L388&lt;=$P$3,VLOOKUP(L388,Cs!$CA$7:$CN$33000,13,FALSE),""))</f>
        <v/>
      </c>
      <c r="D388" s="1" t="str">
        <f>TRIM(IF(L388&lt;=$P$3,VLOOKUP(L388,Cs!$CA$7:$CN$33000,14,FALSE),""))</f>
        <v/>
      </c>
      <c r="E388" s="1" t="str">
        <f t="shared" si="68"/>
        <v/>
      </c>
      <c r="F388" s="19" t="str">
        <f t="shared" si="69"/>
        <v/>
      </c>
      <c r="G388" s="19" t="str">
        <f t="shared" si="70"/>
        <v/>
      </c>
      <c r="H388" s="19" t="str">
        <f>IF(AND(N388&lt;&gt;N389,N388&lt;&gt;" "),SUM($F$354:F388)-SUM($G$354:G388),IF(L387=$P$3,H387,""))</f>
        <v/>
      </c>
      <c r="I388" s="13" t="str">
        <f t="shared" si="65"/>
        <v/>
      </c>
      <c r="L388" s="1">
        <f t="shared" si="71"/>
        <v>362</v>
      </c>
      <c r="N388" s="4" t="str">
        <f>IF(L388&lt;=$P$3,VLOOKUP(L388,Cs!$CA$7:$CN$33000,3,FALSE),IF(L387=$P$3," ",""))</f>
        <v/>
      </c>
      <c r="O388" s="1" t="str">
        <f>IF(L388&lt;=$P$3,VLOOKUP(L388,Cs!$CA$7:$CN$33000,8,FALSE),"")</f>
        <v/>
      </c>
      <c r="R388" s="4" t="str">
        <f>IF(L388&lt;=$P$3,IF(VLOOKUP(L388,Cs!$CA$7:$CN$33000,10,FALSE)&lt;&gt;0,VLOOKUP(L388,Cs!$CA$7:$CN$33000,10,FALSE),""),"")</f>
        <v/>
      </c>
      <c r="S388" s="1" t="str">
        <f>IF(L388&lt;=$P$3,VLOOKUP(L388,Cs!$CA$7:$CN$33000,11,FALSE),"")</f>
        <v/>
      </c>
      <c r="T388" s="1" t="str">
        <f>IF(L388&lt;=$P$3,VLOOKUP(L388,Cs!$CA$7:$CN$33000,12,FALSE),"")</f>
        <v/>
      </c>
      <c r="U388" s="1" t="str">
        <f>IF(L388&lt;=$P$3,VLOOKUP(L388,Cs!$CA$7:$CN$33000,5,FALSE),"")</f>
        <v/>
      </c>
      <c r="V388" s="1" t="str">
        <f>IF(L388&lt;=$P$3,VLOOKUP(L388,Cs!$CA$7:$CN$33000,6,FALSE),"")</f>
        <v/>
      </c>
      <c r="W388" s="1" t="str">
        <f>IF(L388&lt;=$P$3,VLOOKUP(L388,Cs!$CA$7:$CN$33000,7,FALSE),"")</f>
        <v/>
      </c>
    </row>
    <row r="389" spans="1:69" x14ac:dyDescent="0.25">
      <c r="A389" s="1" t="str">
        <f t="shared" si="66"/>
        <v/>
      </c>
      <c r="B389" s="4" t="str">
        <f t="shared" si="67"/>
        <v/>
      </c>
      <c r="C389" s="1" t="str">
        <f>TRIM(IF(L389&lt;=$P$3,VLOOKUP(L389,Cs!$CA$7:$CN$33000,13,FALSE),""))</f>
        <v/>
      </c>
      <c r="D389" s="1" t="str">
        <f>TRIM(IF(L389&lt;=$P$3,VLOOKUP(L389,Cs!$CA$7:$CN$33000,14,FALSE),""))</f>
        <v/>
      </c>
      <c r="E389" s="1" t="str">
        <f t="shared" si="68"/>
        <v/>
      </c>
      <c r="F389" s="19" t="str">
        <f t="shared" si="69"/>
        <v/>
      </c>
      <c r="G389" s="19" t="str">
        <f t="shared" si="70"/>
        <v/>
      </c>
      <c r="H389" s="19" t="str">
        <f>IF(AND(N389&lt;&gt;N390,N389&lt;&gt;" "),SUM($F$354:F389)-SUM($G$354:G389),IF(L388=$P$3,H388,""))</f>
        <v/>
      </c>
      <c r="I389" s="13" t="str">
        <f t="shared" si="65"/>
        <v/>
      </c>
      <c r="L389" s="1">
        <f t="shared" si="71"/>
        <v>363</v>
      </c>
      <c r="N389" s="4" t="str">
        <f>IF(L389&lt;=$P$3,VLOOKUP(L389,Cs!$CA$7:$CN$33000,3,FALSE),IF(L388=$P$3," ",""))</f>
        <v/>
      </c>
      <c r="O389" s="1" t="str">
        <f>IF(L389&lt;=$P$3,VLOOKUP(L389,Cs!$CA$7:$CN$33000,8,FALSE),"")</f>
        <v/>
      </c>
      <c r="R389" s="4" t="str">
        <f>IF(L389&lt;=$P$3,IF(VLOOKUP(L389,Cs!$CA$7:$CN$33000,10,FALSE)&lt;&gt;0,VLOOKUP(L389,Cs!$CA$7:$CN$33000,10,FALSE),""),"")</f>
        <v/>
      </c>
      <c r="S389" s="1" t="str">
        <f>IF(L389&lt;=$P$3,VLOOKUP(L389,Cs!$CA$7:$CN$33000,11,FALSE),"")</f>
        <v/>
      </c>
      <c r="T389" s="1" t="str">
        <f>IF(L389&lt;=$P$3,VLOOKUP(L389,Cs!$CA$7:$CN$33000,12,FALSE),"")</f>
        <v/>
      </c>
      <c r="U389" s="1" t="str">
        <f>IF(L389&lt;=$P$3,VLOOKUP(L389,Cs!$CA$7:$CN$33000,5,FALSE),"")</f>
        <v/>
      </c>
      <c r="V389" s="1" t="str">
        <f>IF(L389&lt;=$P$3,VLOOKUP(L389,Cs!$CA$7:$CN$33000,6,FALSE),"")</f>
        <v/>
      </c>
      <c r="W389" s="1" t="str">
        <f>IF(L389&lt;=$P$3,VLOOKUP(L389,Cs!$CA$7:$CN$33000,7,FALSE),"")</f>
        <v/>
      </c>
    </row>
    <row r="390" spans="1:69" x14ac:dyDescent="0.25">
      <c r="A390" s="1" t="str">
        <f t="shared" si="66"/>
        <v/>
      </c>
      <c r="B390" s="4" t="str">
        <f t="shared" si="67"/>
        <v/>
      </c>
      <c r="C390" s="1" t="str">
        <f>TRIM(IF(L390&lt;=$P$3,VLOOKUP(L390,Cs!$CA$7:$CN$33000,13,FALSE),""))</f>
        <v/>
      </c>
      <c r="D390" s="1" t="str">
        <f>TRIM(IF(L390&lt;=$P$3,VLOOKUP(L390,Cs!$CA$7:$CN$33000,14,FALSE),""))</f>
        <v/>
      </c>
      <c r="E390" s="1" t="str">
        <f t="shared" si="68"/>
        <v/>
      </c>
      <c r="F390" s="19" t="str">
        <f t="shared" si="69"/>
        <v/>
      </c>
      <c r="G390" s="19" t="str">
        <f t="shared" si="70"/>
        <v/>
      </c>
      <c r="H390" s="19" t="str">
        <f>IF(AND(N390&lt;&gt;N391,N390&lt;&gt;" "),SUM($F$354:F390)-SUM($G$354:G390),IF(L389=$P$3,H389,""))</f>
        <v/>
      </c>
      <c r="I390" s="13" t="str">
        <f t="shared" si="65"/>
        <v/>
      </c>
      <c r="L390" s="1">
        <f t="shared" si="71"/>
        <v>364</v>
      </c>
      <c r="N390" s="4" t="str">
        <f>IF(L390&lt;=$P$3,VLOOKUP(L390,Cs!$CA$7:$CN$33000,3,FALSE),IF(L389=$P$3," ",""))</f>
        <v/>
      </c>
      <c r="O390" s="1" t="str">
        <f>IF(L390&lt;=$P$3,VLOOKUP(L390,Cs!$CA$7:$CN$33000,8,FALSE),"")</f>
        <v/>
      </c>
      <c r="R390" s="4" t="str">
        <f>IF(L390&lt;=$P$3,IF(VLOOKUP(L390,Cs!$CA$7:$CN$33000,10,FALSE)&lt;&gt;0,VLOOKUP(L390,Cs!$CA$7:$CN$33000,10,FALSE),""),"")</f>
        <v/>
      </c>
      <c r="S390" s="1" t="str">
        <f>IF(L390&lt;=$P$3,VLOOKUP(L390,Cs!$CA$7:$CN$33000,11,FALSE),"")</f>
        <v/>
      </c>
      <c r="T390" s="1" t="str">
        <f>IF(L390&lt;=$P$3,VLOOKUP(L390,Cs!$CA$7:$CN$33000,12,FALSE),"")</f>
        <v/>
      </c>
      <c r="U390" s="1" t="str">
        <f>IF(L390&lt;=$P$3,VLOOKUP(L390,Cs!$CA$7:$CN$33000,5,FALSE),"")</f>
        <v/>
      </c>
      <c r="V390" s="1" t="str">
        <f>IF(L390&lt;=$P$3,VLOOKUP(L390,Cs!$CA$7:$CN$33000,6,FALSE),"")</f>
        <v/>
      </c>
      <c r="W390" s="1" t="str">
        <f>IF(L390&lt;=$P$3,VLOOKUP(L390,Cs!$CA$7:$CN$33000,7,FALSE),"")</f>
        <v/>
      </c>
    </row>
    <row r="391" spans="1:69" x14ac:dyDescent="0.25">
      <c r="A391" s="1" t="str">
        <f t="shared" si="66"/>
        <v/>
      </c>
      <c r="B391" s="4" t="str">
        <f t="shared" si="67"/>
        <v/>
      </c>
      <c r="C391" s="1" t="str">
        <f>TRIM(IF(L391&lt;=$P$3,VLOOKUP(L391,Cs!$CA$7:$CN$33000,13,FALSE),""))</f>
        <v/>
      </c>
      <c r="D391" s="1" t="str">
        <f>TRIM(IF(L391&lt;=$P$3,VLOOKUP(L391,Cs!$CA$7:$CN$33000,14,FALSE),""))</f>
        <v/>
      </c>
      <c r="E391" s="1" t="str">
        <f t="shared" si="68"/>
        <v/>
      </c>
      <c r="F391" s="19" t="str">
        <f t="shared" si="69"/>
        <v/>
      </c>
      <c r="G391" s="19" t="str">
        <f t="shared" si="70"/>
        <v/>
      </c>
      <c r="H391" s="19" t="str">
        <f>IF(AND(N391&lt;&gt;N392,N391&lt;&gt;" "),SUM($F$354:F391)-SUM($G$354:G391),IF(L390=$P$3,H390,""))</f>
        <v/>
      </c>
      <c r="I391" s="13" t="str">
        <f t="shared" si="65"/>
        <v/>
      </c>
      <c r="L391" s="1">
        <f t="shared" si="71"/>
        <v>365</v>
      </c>
      <c r="N391" s="4" t="str">
        <f>IF(L391&lt;=$P$3,VLOOKUP(L391,Cs!$CA$7:$CN$33000,3,FALSE),IF(L390=$P$3," ",""))</f>
        <v/>
      </c>
      <c r="O391" s="1" t="str">
        <f>IF(L391&lt;=$P$3,VLOOKUP(L391,Cs!$CA$7:$CN$33000,8,FALSE),"")</f>
        <v/>
      </c>
      <c r="R391" s="4" t="str">
        <f>IF(L391&lt;=$P$3,IF(VLOOKUP(L391,Cs!$CA$7:$CN$33000,10,FALSE)&lt;&gt;0,VLOOKUP(L391,Cs!$CA$7:$CN$33000,10,FALSE),""),"")</f>
        <v/>
      </c>
      <c r="S391" s="1" t="str">
        <f>IF(L391&lt;=$P$3,VLOOKUP(L391,Cs!$CA$7:$CN$33000,11,FALSE),"")</f>
        <v/>
      </c>
      <c r="T391" s="1" t="str">
        <f>IF(L391&lt;=$P$3,VLOOKUP(L391,Cs!$CA$7:$CN$33000,12,FALSE),"")</f>
        <v/>
      </c>
      <c r="U391" s="1" t="str">
        <f>IF(L391&lt;=$P$3,VLOOKUP(L391,Cs!$CA$7:$CN$33000,5,FALSE),"")</f>
        <v/>
      </c>
      <c r="V391" s="1" t="str">
        <f>IF(L391&lt;=$P$3,VLOOKUP(L391,Cs!$CA$7:$CN$33000,6,FALSE),"")</f>
        <v/>
      </c>
      <c r="W391" s="1" t="str">
        <f>IF(L391&lt;=$P$3,VLOOKUP(L391,Cs!$CA$7:$CN$33000,7,FALSE),"")</f>
        <v/>
      </c>
    </row>
    <row r="392" spans="1:69" x14ac:dyDescent="0.25">
      <c r="A392" s="1" t="str">
        <f t="shared" si="66"/>
        <v/>
      </c>
      <c r="B392" s="4" t="str">
        <f t="shared" si="67"/>
        <v/>
      </c>
      <c r="C392" s="1" t="str">
        <f>TRIM(IF(L392&lt;=$P$3,VLOOKUP(L392,Cs!$CA$7:$CN$33000,13,FALSE),""))</f>
        <v/>
      </c>
      <c r="D392" s="1" t="str">
        <f>TRIM(IF(L392&lt;=$P$3,VLOOKUP(L392,Cs!$CA$7:$CN$33000,14,FALSE),""))</f>
        <v/>
      </c>
      <c r="E392" s="1" t="str">
        <f t="shared" si="68"/>
        <v/>
      </c>
      <c r="F392" s="19" t="str">
        <f t="shared" si="69"/>
        <v/>
      </c>
      <c r="G392" s="19" t="str">
        <f t="shared" si="70"/>
        <v/>
      </c>
      <c r="H392" s="19" t="str">
        <f>IF(AND(N392&lt;&gt;N393,N392&lt;&gt;" "),SUM($F$354:F392)-SUM($G$354:G392),IF(L391=$P$3,H391,""))</f>
        <v/>
      </c>
      <c r="I392" s="13" t="str">
        <f t="shared" si="65"/>
        <v/>
      </c>
      <c r="L392" s="1">
        <f t="shared" si="71"/>
        <v>366</v>
      </c>
      <c r="N392" s="4" t="str">
        <f>IF(L392&lt;=$P$3,VLOOKUP(L392,Cs!$CA$7:$CN$33000,3,FALSE),IF(L391=$P$3," ",""))</f>
        <v/>
      </c>
      <c r="O392" s="1" t="str">
        <f>IF(L392&lt;=$P$3,VLOOKUP(L392,Cs!$CA$7:$CN$33000,8,FALSE),"")</f>
        <v/>
      </c>
      <c r="R392" s="4" t="str">
        <f>IF(L392&lt;=$P$3,IF(VLOOKUP(L392,Cs!$CA$7:$CN$33000,10,FALSE)&lt;&gt;0,VLOOKUP(L392,Cs!$CA$7:$CN$33000,10,FALSE),""),"")</f>
        <v/>
      </c>
      <c r="S392" s="1" t="str">
        <f>IF(L392&lt;=$P$3,VLOOKUP(L392,Cs!$CA$7:$CN$33000,11,FALSE),"")</f>
        <v/>
      </c>
      <c r="T392" s="1" t="str">
        <f>IF(L392&lt;=$P$3,VLOOKUP(L392,Cs!$CA$7:$CN$33000,12,FALSE),"")</f>
        <v/>
      </c>
      <c r="U392" s="1" t="str">
        <f>IF(L392&lt;=$P$3,VLOOKUP(L392,Cs!$CA$7:$CN$33000,5,FALSE),"")</f>
        <v/>
      </c>
      <c r="V392" s="1" t="str">
        <f>IF(L392&lt;=$P$3,VLOOKUP(L392,Cs!$CA$7:$CN$33000,6,FALSE),"")</f>
        <v/>
      </c>
      <c r="W392" s="1" t="str">
        <f>IF(L392&lt;=$P$3,VLOOKUP(L392,Cs!$CA$7:$CN$33000,7,FALSE),"")</f>
        <v/>
      </c>
    </row>
    <row r="393" spans="1:69" x14ac:dyDescent="0.25">
      <c r="A393" s="1" t="str">
        <f t="shared" si="66"/>
        <v/>
      </c>
      <c r="B393" s="4" t="str">
        <f t="shared" si="67"/>
        <v/>
      </c>
      <c r="C393" s="1" t="str">
        <f>TRIM(IF(L393&lt;=$P$3,VLOOKUP(L393,Cs!$CA$7:$CN$33000,13,FALSE),""))</f>
        <v/>
      </c>
      <c r="D393" s="1" t="str">
        <f>TRIM(IF(L393&lt;=$P$3,VLOOKUP(L393,Cs!$CA$7:$CN$33000,14,FALSE),""))</f>
        <v/>
      </c>
      <c r="E393" s="1" t="str">
        <f t="shared" si="68"/>
        <v/>
      </c>
      <c r="F393" s="19" t="str">
        <f t="shared" si="69"/>
        <v/>
      </c>
      <c r="G393" s="19" t="str">
        <f t="shared" si="70"/>
        <v/>
      </c>
      <c r="H393" s="19" t="str">
        <f>IF(AND(N393&lt;&gt;N394,N393&lt;&gt;" "),SUM($F$354:F393)-SUM($G$354:G393),IF(L392=$P$3,H392,""))</f>
        <v/>
      </c>
      <c r="I393" s="13" t="str">
        <f t="shared" si="65"/>
        <v/>
      </c>
      <c r="L393" s="1">
        <f t="shared" si="71"/>
        <v>367</v>
      </c>
      <c r="N393" s="4" t="str">
        <f>IF(L393&lt;=$P$3,VLOOKUP(L393,Cs!$CA$7:$CN$33000,3,FALSE),IF(L392=$P$3," ",""))</f>
        <v/>
      </c>
      <c r="O393" s="1" t="str">
        <f>IF(L393&lt;=$P$3,VLOOKUP(L393,Cs!$CA$7:$CN$33000,8,FALSE),"")</f>
        <v/>
      </c>
      <c r="R393" s="4" t="str">
        <f>IF(L393&lt;=$P$3,IF(VLOOKUP(L393,Cs!$CA$7:$CN$33000,10,FALSE)&lt;&gt;0,VLOOKUP(L393,Cs!$CA$7:$CN$33000,10,FALSE),""),"")</f>
        <v/>
      </c>
      <c r="S393" s="1" t="str">
        <f>IF(L393&lt;=$P$3,VLOOKUP(L393,Cs!$CA$7:$CN$33000,11,FALSE),"")</f>
        <v/>
      </c>
      <c r="T393" s="1" t="str">
        <f>IF(L393&lt;=$P$3,VLOOKUP(L393,Cs!$CA$7:$CN$33000,12,FALSE),"")</f>
        <v/>
      </c>
      <c r="U393" s="1" t="str">
        <f>IF(L393&lt;=$P$3,VLOOKUP(L393,Cs!$CA$7:$CN$33000,5,FALSE),"")</f>
        <v/>
      </c>
      <c r="V393" s="1" t="str">
        <f>IF(L393&lt;=$P$3,VLOOKUP(L393,Cs!$CA$7:$CN$33000,6,FALSE),"")</f>
        <v/>
      </c>
      <c r="W393" s="1" t="str">
        <f>IF(L393&lt;=$P$3,VLOOKUP(L393,Cs!$CA$7:$CN$33000,7,FALSE),"")</f>
        <v/>
      </c>
    </row>
    <row r="394" spans="1:69" x14ac:dyDescent="0.25">
      <c r="A394" s="1" t="str">
        <f t="shared" si="66"/>
        <v/>
      </c>
      <c r="B394" s="4" t="str">
        <f t="shared" si="67"/>
        <v/>
      </c>
      <c r="C394" s="1" t="str">
        <f>TRIM(IF(L394&lt;=$P$3,VLOOKUP(L394,Cs!$CA$7:$CN$33000,13,FALSE),""))</f>
        <v/>
      </c>
      <c r="D394" s="1" t="str">
        <f>TRIM(IF(L394&lt;=$P$3,VLOOKUP(L394,Cs!$CA$7:$CN$33000,14,FALSE),""))</f>
        <v/>
      </c>
      <c r="E394" s="1" t="str">
        <f t="shared" si="68"/>
        <v/>
      </c>
      <c r="F394" s="19" t="str">
        <f t="shared" si="69"/>
        <v/>
      </c>
      <c r="G394" s="19" t="str">
        <f t="shared" si="70"/>
        <v/>
      </c>
      <c r="H394" s="19" t="str">
        <f>IF(AND(N394&lt;&gt;N395,N394&lt;&gt;" "),SUM($F$354:F394)-SUM($G$354:G394),IF(L393=$P$3,H393,""))</f>
        <v/>
      </c>
      <c r="I394" s="13" t="str">
        <f t="shared" si="65"/>
        <v/>
      </c>
      <c r="L394" s="1">
        <f t="shared" si="71"/>
        <v>368</v>
      </c>
      <c r="N394" s="4" t="str">
        <f>IF(L394&lt;=$P$3,VLOOKUP(L394,Cs!$CA$7:$CN$33000,3,FALSE),IF(L393=$P$3," ",""))</f>
        <v/>
      </c>
      <c r="O394" s="1" t="str">
        <f>IF(L394&lt;=$P$3,VLOOKUP(L394,Cs!$CA$7:$CN$33000,8,FALSE),"")</f>
        <v/>
      </c>
      <c r="R394" s="4" t="str">
        <f>IF(L394&lt;=$P$3,IF(VLOOKUP(L394,Cs!$CA$7:$CN$33000,10,FALSE)&lt;&gt;0,VLOOKUP(L394,Cs!$CA$7:$CN$33000,10,FALSE),""),"")</f>
        <v/>
      </c>
      <c r="S394" s="1" t="str">
        <f>IF(L394&lt;=$P$3,VLOOKUP(L394,Cs!$CA$7:$CN$33000,11,FALSE),"")</f>
        <v/>
      </c>
      <c r="T394" s="1" t="str">
        <f>IF(L394&lt;=$P$3,VLOOKUP(L394,Cs!$CA$7:$CN$33000,12,FALSE),"")</f>
        <v/>
      </c>
      <c r="U394" s="1" t="str">
        <f>IF(L394&lt;=$P$3,VLOOKUP(L394,Cs!$CA$7:$CN$33000,5,FALSE),"")</f>
        <v/>
      </c>
      <c r="V394" s="1" t="str">
        <f>IF(L394&lt;=$P$3,VLOOKUP(L394,Cs!$CA$7:$CN$33000,6,FALSE),"")</f>
        <v/>
      </c>
      <c r="W394" s="1" t="str">
        <f>IF(L394&lt;=$P$3,VLOOKUP(L394,Cs!$CA$7:$CN$33000,7,FALSE),"")</f>
        <v/>
      </c>
    </row>
    <row r="395" spans="1:69" x14ac:dyDescent="0.25">
      <c r="B395" s="4"/>
      <c r="E395" s="1" t="str">
        <f>IF(L394&lt;$P$3,$O$5,IF(L394=$P$3,$N$5,""))</f>
        <v/>
      </c>
      <c r="F395" s="19" t="str">
        <f>IF(L394&lt;$P$3,SUM(F354:F394),IF(L394=$P$3,$R$6,""))</f>
        <v/>
      </c>
      <c r="G395" s="19" t="str">
        <f>IF(L394&lt;$P$3,SUM(G354:G394),IF(L394=$P$3,$S$6,""))</f>
        <v/>
      </c>
      <c r="H395" s="19" t="str">
        <f>IF(L394&lt;$P$3,SUM(F395,-G395),IF(L394=$P$3,H394,""))</f>
        <v/>
      </c>
      <c r="I395" s="13"/>
      <c r="L395" s="6">
        <f>IF(L394&lt;$P$3,L394,SUM(L394,1))</f>
        <v>369</v>
      </c>
      <c r="N395" s="4"/>
    </row>
    <row r="396" spans="1:69" ht="26.4" x14ac:dyDescent="0.25">
      <c r="F396" s="7"/>
      <c r="I396" s="31" t="str">
        <f>"pg. "&amp;K396</f>
        <v xml:space="preserve">pg. </v>
      </c>
      <c r="K396" s="1" t="str">
        <f>IF(L355&lt;=$P$3,SUM(K353,1),"")</f>
        <v/>
      </c>
      <c r="L396" s="1">
        <f>L395</f>
        <v>369</v>
      </c>
      <c r="BQ396" s="8" t="s">
        <v>152</v>
      </c>
    </row>
    <row r="397" spans="1:69" x14ac:dyDescent="0.25">
      <c r="E397" s="52" t="str">
        <f>IF(L397&lt;$P$3,$U$2,"")</f>
        <v/>
      </c>
      <c r="F397" s="19" t="str">
        <f>IF(L397&lt;$P$3,H395,"")</f>
        <v/>
      </c>
      <c r="G397" s="19"/>
      <c r="H397" s="19"/>
      <c r="L397" s="1">
        <f>L396</f>
        <v>369</v>
      </c>
      <c r="N397" s="4" t="s">
        <v>0</v>
      </c>
      <c r="O397" s="1" t="s">
        <v>146</v>
      </c>
      <c r="R397" s="1" t="s">
        <v>142</v>
      </c>
      <c r="S397" s="1" t="s">
        <v>143</v>
      </c>
      <c r="T397" s="1" t="s">
        <v>42</v>
      </c>
      <c r="U397" s="1" t="s">
        <v>43</v>
      </c>
      <c r="V397" s="1" t="s">
        <v>144</v>
      </c>
      <c r="W397" s="1" t="s">
        <v>145</v>
      </c>
    </row>
    <row r="398" spans="1:69" x14ac:dyDescent="0.25">
      <c r="A398" s="1" t="str">
        <f>IF(L398&lt;=$P$3,L398,"")</f>
        <v/>
      </c>
      <c r="B398" s="4" t="str">
        <f>IF(N397&lt;&gt;N398,N398,"")</f>
        <v/>
      </c>
      <c r="C398" s="1" t="str">
        <f>TRIM(IF(L398&lt;=$P$3,VLOOKUP(L398,Cs!$CA$7:$CN$33000,13,FALSE),""))</f>
        <v/>
      </c>
      <c r="D398" s="1" t="str">
        <f>TRIM(IF(L398&lt;=$P$3,VLOOKUP(L398,Cs!$CA$7:$CN$33000,14,FALSE),""))</f>
        <v/>
      </c>
      <c r="E398" s="1" t="str">
        <f>IF(L398&lt;=$P$3,TRIM(R398&amp;" "&amp;S398&amp;" "&amp;T398),IF(L397=$P$3,$N$5,""))</f>
        <v/>
      </c>
      <c r="F398" s="19" t="str">
        <f>IF(L398&lt;=$P$3,IF(U398&lt;&gt;0,U398,""),IF(L397=$P$3,$R$6,""))</f>
        <v/>
      </c>
      <c r="G398" s="19" t="str">
        <f>IF(L398&lt;=$P$3,IF(V398&lt;&gt;0,V398,""),IF(L397=$P$3,$S$6,""))</f>
        <v/>
      </c>
      <c r="H398" s="19" t="str">
        <f>IF(AND(N398&lt;&gt;N399,N398&lt;&gt;" "),SUM($F$397:F398)-SUM($G$397:G398),IF(L397=$P$3,H397,""))</f>
        <v/>
      </c>
      <c r="I398" s="13" t="str">
        <f t="shared" ref="I398:I437" si="72">IF($P$3&gt;=L398,VLOOKUP(W398,Csfi,2,FALSE),"")</f>
        <v/>
      </c>
      <c r="L398" s="1">
        <f>L397+1</f>
        <v>370</v>
      </c>
      <c r="N398" s="4" t="str">
        <f>IF(L398&lt;=$P$3,VLOOKUP(L398,Cs!$CA$7:$CN$33000,3,FALSE),IF(L397=$P$3," ",""))</f>
        <v/>
      </c>
      <c r="O398" s="1" t="str">
        <f>IF(L398&lt;=$P$3,VLOOKUP(L398,Cs!$CA$7:$CN$33000,8,FALSE),"")</f>
        <v/>
      </c>
      <c r="R398" s="4" t="str">
        <f>IF(L398&lt;=$P$3,IF(VLOOKUP(L398,Cs!$CA$7:$CN$33000,10,FALSE)&lt;&gt;0,VLOOKUP(L398,Cs!$CA$7:$CN$33000,10,FALSE),""),"")</f>
        <v/>
      </c>
      <c r="S398" s="1" t="str">
        <f>IF(L398&lt;=$P$3,VLOOKUP(L398,Cs!$CA$7:$CN$33000,11,FALSE),"")</f>
        <v/>
      </c>
      <c r="T398" s="1" t="str">
        <f>IF(L398&lt;=$P$3,VLOOKUP(L398,Cs!$CA$7:$CN$33000,12,FALSE),"")</f>
        <v/>
      </c>
      <c r="U398" s="1" t="str">
        <f>IF(L398&lt;=$P$3,VLOOKUP(L398,Cs!$CA$7:$CN$33000,5,FALSE),"")</f>
        <v/>
      </c>
      <c r="V398" s="1" t="str">
        <f>IF(L398&lt;=$P$3,VLOOKUP(L398,Cs!$CA$7:$CN$33000,6,FALSE),"")</f>
        <v/>
      </c>
      <c r="W398" s="1" t="str">
        <f>IF(L398&lt;=$P$3,VLOOKUP(L398,Cs!$CA$7:$CN$33000,7,FALSE),"")</f>
        <v/>
      </c>
    </row>
    <row r="399" spans="1:69" x14ac:dyDescent="0.25">
      <c r="A399" s="1" t="str">
        <f t="shared" ref="A399:A437" si="73">IF(L399&lt;=$P$3,L399,"")</f>
        <v/>
      </c>
      <c r="B399" s="4" t="str">
        <f t="shared" ref="B399:B437" si="74">IF(N398&lt;&gt;N399,N399,"")</f>
        <v/>
      </c>
      <c r="C399" s="1" t="str">
        <f>TRIM(IF(L399&lt;=$P$3,VLOOKUP(L399,Cs!$CA$7:$CN$33000,13,FALSE),""))</f>
        <v/>
      </c>
      <c r="D399" s="1" t="str">
        <f>TRIM(IF(L399&lt;=$P$3,VLOOKUP(L399,Cs!$CA$7:$CN$33000,14,FALSE),""))</f>
        <v/>
      </c>
      <c r="E399" s="1" t="str">
        <f t="shared" ref="E399:E437" si="75">IF(L399&lt;=$P$3,TRIM(R399&amp;" "&amp;S399&amp;" "&amp;T399),IF(L398=$P$3,$N$5,""))</f>
        <v/>
      </c>
      <c r="F399" s="19" t="str">
        <f t="shared" ref="F399:F437" si="76">IF(L399&lt;=$P$3,IF(U399&lt;&gt;0,U399,""),IF(L398=$P$3,$R$6,""))</f>
        <v/>
      </c>
      <c r="G399" s="19" t="str">
        <f t="shared" ref="G399:G437" si="77">IF(L399&lt;=$P$3,IF(V399&lt;&gt;0,V399,""),IF(L398=$P$3,$S$6,""))</f>
        <v/>
      </c>
      <c r="H399" s="19" t="str">
        <f>IF(AND(N399&lt;&gt;N400,N399&lt;&gt;" "),SUM($F$397:F399)-SUM($G$397:G399),IF(L398=$P$3,H398,""))</f>
        <v/>
      </c>
      <c r="I399" s="13" t="str">
        <f t="shared" si="72"/>
        <v/>
      </c>
      <c r="L399" s="1">
        <f t="shared" ref="L399:L437" si="78">L398+1</f>
        <v>371</v>
      </c>
      <c r="N399" s="4" t="str">
        <f>IF(L399&lt;=$P$3,VLOOKUP(L399,Cs!$CA$7:$CN$33000,3,FALSE),IF(L398=$P$3," ",""))</f>
        <v/>
      </c>
      <c r="O399" s="1" t="str">
        <f>IF(L399&lt;=$P$3,VLOOKUP(L399,Cs!$CA$7:$CN$33000,8,FALSE),"")</f>
        <v/>
      </c>
      <c r="R399" s="4" t="str">
        <f>IF(L399&lt;=$P$3,IF(VLOOKUP(L399,Cs!$CA$7:$CN$33000,10,FALSE)&lt;&gt;0,VLOOKUP(L399,Cs!$CA$7:$CN$33000,10,FALSE),""),"")</f>
        <v/>
      </c>
      <c r="S399" s="1" t="str">
        <f>IF(L399&lt;=$P$3,VLOOKUP(L399,Cs!$CA$7:$CN$33000,11,FALSE),"")</f>
        <v/>
      </c>
      <c r="T399" s="1" t="str">
        <f>IF(L399&lt;=$P$3,VLOOKUP(L399,Cs!$CA$7:$CN$33000,12,FALSE),"")</f>
        <v/>
      </c>
      <c r="U399" s="1" t="str">
        <f>IF(L399&lt;=$P$3,VLOOKUP(L399,Cs!$CA$7:$CN$33000,5,FALSE),"")</f>
        <v/>
      </c>
      <c r="V399" s="1" t="str">
        <f>IF(L399&lt;=$P$3,VLOOKUP(L399,Cs!$CA$7:$CN$33000,6,FALSE),"")</f>
        <v/>
      </c>
      <c r="W399" s="1" t="str">
        <f>IF(L399&lt;=$P$3,VLOOKUP(L399,Cs!$CA$7:$CN$33000,7,FALSE),"")</f>
        <v/>
      </c>
    </row>
    <row r="400" spans="1:69" x14ac:dyDescent="0.25">
      <c r="A400" s="1" t="str">
        <f t="shared" si="73"/>
        <v/>
      </c>
      <c r="B400" s="4" t="str">
        <f t="shared" si="74"/>
        <v/>
      </c>
      <c r="C400" s="1" t="str">
        <f>TRIM(IF(L400&lt;=$P$3,VLOOKUP(L400,Cs!$CA$7:$CN$33000,13,FALSE),""))</f>
        <v/>
      </c>
      <c r="D400" s="1" t="str">
        <f>TRIM(IF(L400&lt;=$P$3,VLOOKUP(L400,Cs!$CA$7:$CN$33000,14,FALSE),""))</f>
        <v/>
      </c>
      <c r="E400" s="1" t="str">
        <f t="shared" si="75"/>
        <v/>
      </c>
      <c r="F400" s="19" t="str">
        <f t="shared" si="76"/>
        <v/>
      </c>
      <c r="G400" s="19" t="str">
        <f t="shared" si="77"/>
        <v/>
      </c>
      <c r="H400" s="19" t="str">
        <f>IF(AND(N400&lt;&gt;N401,N400&lt;&gt;" "),SUM($F$397:F400)-SUM($G$397:G400),IF(L399=$P$3,H399,""))</f>
        <v/>
      </c>
      <c r="I400" s="13" t="str">
        <f t="shared" si="72"/>
        <v/>
      </c>
      <c r="L400" s="1">
        <f t="shared" si="78"/>
        <v>372</v>
      </c>
      <c r="N400" s="4" t="str">
        <f>IF(L400&lt;=$P$3,VLOOKUP(L400,Cs!$CA$7:$CN$33000,3,FALSE),IF(L399=$P$3," ",""))</f>
        <v/>
      </c>
      <c r="O400" s="1" t="str">
        <f>IF(L400&lt;=$P$3,VLOOKUP(L400,Cs!$CA$7:$CN$33000,8,FALSE),"")</f>
        <v/>
      </c>
      <c r="R400" s="4" t="str">
        <f>IF(L400&lt;=$P$3,IF(VLOOKUP(L400,Cs!$CA$7:$CN$33000,10,FALSE)&lt;&gt;0,VLOOKUP(L400,Cs!$CA$7:$CN$33000,10,FALSE),""),"")</f>
        <v/>
      </c>
      <c r="S400" s="1" t="str">
        <f>IF(L400&lt;=$P$3,VLOOKUP(L400,Cs!$CA$7:$CN$33000,11,FALSE),"")</f>
        <v/>
      </c>
      <c r="T400" s="1" t="str">
        <f>IF(L400&lt;=$P$3,VLOOKUP(L400,Cs!$CA$7:$CN$33000,12,FALSE),"")</f>
        <v/>
      </c>
      <c r="U400" s="1" t="str">
        <f>IF(L400&lt;=$P$3,VLOOKUP(L400,Cs!$CA$7:$CN$33000,5,FALSE),"")</f>
        <v/>
      </c>
      <c r="V400" s="1" t="str">
        <f>IF(L400&lt;=$P$3,VLOOKUP(L400,Cs!$CA$7:$CN$33000,6,FALSE),"")</f>
        <v/>
      </c>
      <c r="W400" s="1" t="str">
        <f>IF(L400&lt;=$P$3,VLOOKUP(L400,Cs!$CA$7:$CN$33000,7,FALSE),"")</f>
        <v/>
      </c>
    </row>
    <row r="401" spans="1:23" x14ac:dyDescent="0.25">
      <c r="A401" s="1" t="str">
        <f t="shared" si="73"/>
        <v/>
      </c>
      <c r="B401" s="4" t="str">
        <f t="shared" si="74"/>
        <v/>
      </c>
      <c r="C401" s="1" t="str">
        <f>TRIM(IF(L401&lt;=$P$3,VLOOKUP(L401,Cs!$CA$7:$CN$33000,13,FALSE),""))</f>
        <v/>
      </c>
      <c r="D401" s="1" t="str">
        <f>TRIM(IF(L401&lt;=$P$3,VLOOKUP(L401,Cs!$CA$7:$CN$33000,14,FALSE),""))</f>
        <v/>
      </c>
      <c r="E401" s="1" t="str">
        <f t="shared" si="75"/>
        <v/>
      </c>
      <c r="F401" s="19" t="str">
        <f t="shared" si="76"/>
        <v/>
      </c>
      <c r="G401" s="19" t="str">
        <f t="shared" si="77"/>
        <v/>
      </c>
      <c r="H401" s="19" t="str">
        <f>IF(AND(N401&lt;&gt;N402,N401&lt;&gt;" "),SUM($F$397:F401)-SUM($G$397:G401),IF(L400=$P$3,H400,""))</f>
        <v/>
      </c>
      <c r="I401" s="13" t="str">
        <f t="shared" si="72"/>
        <v/>
      </c>
      <c r="L401" s="1">
        <f t="shared" si="78"/>
        <v>373</v>
      </c>
      <c r="N401" s="4" t="str">
        <f>IF(L401&lt;=$P$3,VLOOKUP(L401,Cs!$CA$7:$CN$33000,3,FALSE),IF(L400=$P$3," ",""))</f>
        <v/>
      </c>
      <c r="O401" s="1" t="str">
        <f>IF(L401&lt;=$P$3,VLOOKUP(L401,Cs!$CA$7:$CN$33000,8,FALSE),"")</f>
        <v/>
      </c>
      <c r="R401" s="4" t="str">
        <f>IF(L401&lt;=$P$3,IF(VLOOKUP(L401,Cs!$CA$7:$CN$33000,10,FALSE)&lt;&gt;0,VLOOKUP(L401,Cs!$CA$7:$CN$33000,10,FALSE),""),"")</f>
        <v/>
      </c>
      <c r="S401" s="1" t="str">
        <f>IF(L401&lt;=$P$3,VLOOKUP(L401,Cs!$CA$7:$CN$33000,11,FALSE),"")</f>
        <v/>
      </c>
      <c r="T401" s="1" t="str">
        <f>IF(L401&lt;=$P$3,VLOOKUP(L401,Cs!$CA$7:$CN$33000,12,FALSE),"")</f>
        <v/>
      </c>
      <c r="U401" s="1" t="str">
        <f>IF(L401&lt;=$P$3,VLOOKUP(L401,Cs!$CA$7:$CN$33000,5,FALSE),"")</f>
        <v/>
      </c>
      <c r="V401" s="1" t="str">
        <f>IF(L401&lt;=$P$3,VLOOKUP(L401,Cs!$CA$7:$CN$33000,6,FALSE),"")</f>
        <v/>
      </c>
      <c r="W401" s="1" t="str">
        <f>IF(L401&lt;=$P$3,VLOOKUP(L401,Cs!$CA$7:$CN$33000,7,FALSE),"")</f>
        <v/>
      </c>
    </row>
    <row r="402" spans="1:23" x14ac:dyDescent="0.25">
      <c r="A402" s="1" t="str">
        <f t="shared" si="73"/>
        <v/>
      </c>
      <c r="B402" s="4" t="str">
        <f t="shared" si="74"/>
        <v/>
      </c>
      <c r="C402" s="1" t="str">
        <f>TRIM(IF(L402&lt;=$P$3,VLOOKUP(L402,Cs!$CA$7:$CN$33000,13,FALSE),""))</f>
        <v/>
      </c>
      <c r="D402" s="1" t="str">
        <f>TRIM(IF(L402&lt;=$P$3,VLOOKUP(L402,Cs!$CA$7:$CN$33000,14,FALSE),""))</f>
        <v/>
      </c>
      <c r="E402" s="1" t="str">
        <f t="shared" si="75"/>
        <v/>
      </c>
      <c r="F402" s="19" t="str">
        <f t="shared" si="76"/>
        <v/>
      </c>
      <c r="G402" s="19" t="str">
        <f t="shared" si="77"/>
        <v/>
      </c>
      <c r="H402" s="19" t="str">
        <f>IF(AND(N402&lt;&gt;N403,N402&lt;&gt;" "),SUM($F$397:F402)-SUM($G$397:G402),IF(L401=$P$3,H401,""))</f>
        <v/>
      </c>
      <c r="I402" s="13" t="str">
        <f t="shared" si="72"/>
        <v/>
      </c>
      <c r="L402" s="1">
        <f t="shared" si="78"/>
        <v>374</v>
      </c>
      <c r="N402" s="4" t="str">
        <f>IF(L402&lt;=$P$3,VLOOKUP(L402,Cs!$CA$7:$CN$33000,3,FALSE),IF(L401=$P$3," ",""))</f>
        <v/>
      </c>
      <c r="O402" s="1" t="str">
        <f>IF(L402&lt;=$P$3,VLOOKUP(L402,Cs!$CA$7:$CN$33000,8,FALSE),"")</f>
        <v/>
      </c>
      <c r="R402" s="4" t="str">
        <f>IF(L402&lt;=$P$3,IF(VLOOKUP(L402,Cs!$CA$7:$CN$33000,10,FALSE)&lt;&gt;0,VLOOKUP(L402,Cs!$CA$7:$CN$33000,10,FALSE),""),"")</f>
        <v/>
      </c>
      <c r="S402" s="1" t="str">
        <f>IF(L402&lt;=$P$3,VLOOKUP(L402,Cs!$CA$7:$CN$33000,11,FALSE),"")</f>
        <v/>
      </c>
      <c r="T402" s="1" t="str">
        <f>IF(L402&lt;=$P$3,VLOOKUP(L402,Cs!$CA$7:$CN$33000,12,FALSE),"")</f>
        <v/>
      </c>
      <c r="U402" s="1" t="str">
        <f>IF(L402&lt;=$P$3,VLOOKUP(L402,Cs!$CA$7:$CN$33000,5,FALSE),"")</f>
        <v/>
      </c>
      <c r="V402" s="1" t="str">
        <f>IF(L402&lt;=$P$3,VLOOKUP(L402,Cs!$CA$7:$CN$33000,6,FALSE),"")</f>
        <v/>
      </c>
      <c r="W402" s="1" t="str">
        <f>IF(L402&lt;=$P$3,VLOOKUP(L402,Cs!$CA$7:$CN$33000,7,FALSE),"")</f>
        <v/>
      </c>
    </row>
    <row r="403" spans="1:23" x14ac:dyDescent="0.25">
      <c r="A403" s="1" t="str">
        <f t="shared" si="73"/>
        <v/>
      </c>
      <c r="B403" s="4" t="str">
        <f t="shared" si="74"/>
        <v/>
      </c>
      <c r="C403" s="1" t="str">
        <f>TRIM(IF(L403&lt;=$P$3,VLOOKUP(L403,Cs!$CA$7:$CN$33000,13,FALSE),""))</f>
        <v/>
      </c>
      <c r="D403" s="1" t="str">
        <f>TRIM(IF(L403&lt;=$P$3,VLOOKUP(L403,Cs!$CA$7:$CN$33000,14,FALSE),""))</f>
        <v/>
      </c>
      <c r="E403" s="1" t="str">
        <f t="shared" si="75"/>
        <v/>
      </c>
      <c r="F403" s="19" t="str">
        <f t="shared" si="76"/>
        <v/>
      </c>
      <c r="G403" s="19" t="str">
        <f t="shared" si="77"/>
        <v/>
      </c>
      <c r="H403" s="19" t="str">
        <f>IF(AND(N403&lt;&gt;N404,N403&lt;&gt;" "),SUM($F$397:F403)-SUM($G$397:G403),IF(L402=$P$3,H402,""))</f>
        <v/>
      </c>
      <c r="I403" s="13" t="str">
        <f t="shared" si="72"/>
        <v/>
      </c>
      <c r="L403" s="1">
        <f t="shared" si="78"/>
        <v>375</v>
      </c>
      <c r="N403" s="4" t="str">
        <f>IF(L403&lt;=$P$3,VLOOKUP(L403,Cs!$CA$7:$CN$33000,3,FALSE),IF(L402=$P$3," ",""))</f>
        <v/>
      </c>
      <c r="O403" s="1" t="str">
        <f>IF(L403&lt;=$P$3,VLOOKUP(L403,Cs!$CA$7:$CN$33000,8,FALSE),"")</f>
        <v/>
      </c>
      <c r="R403" s="4" t="str">
        <f>IF(L403&lt;=$P$3,IF(VLOOKUP(L403,Cs!$CA$7:$CN$33000,10,FALSE)&lt;&gt;0,VLOOKUP(L403,Cs!$CA$7:$CN$33000,10,FALSE),""),"")</f>
        <v/>
      </c>
      <c r="S403" s="1" t="str">
        <f>IF(L403&lt;=$P$3,VLOOKUP(L403,Cs!$CA$7:$CN$33000,11,FALSE),"")</f>
        <v/>
      </c>
      <c r="T403" s="1" t="str">
        <f>IF(L403&lt;=$P$3,VLOOKUP(L403,Cs!$CA$7:$CN$33000,12,FALSE),"")</f>
        <v/>
      </c>
      <c r="U403" s="1" t="str">
        <f>IF(L403&lt;=$P$3,VLOOKUP(L403,Cs!$CA$7:$CN$33000,5,FALSE),"")</f>
        <v/>
      </c>
      <c r="V403" s="1" t="str">
        <f>IF(L403&lt;=$P$3,VLOOKUP(L403,Cs!$CA$7:$CN$33000,6,FALSE),"")</f>
        <v/>
      </c>
      <c r="W403" s="1" t="str">
        <f>IF(L403&lt;=$P$3,VLOOKUP(L403,Cs!$CA$7:$CN$33000,7,FALSE),"")</f>
        <v/>
      </c>
    </row>
    <row r="404" spans="1:23" x14ac:dyDescent="0.25">
      <c r="A404" s="1" t="str">
        <f t="shared" si="73"/>
        <v/>
      </c>
      <c r="B404" s="4" t="str">
        <f t="shared" si="74"/>
        <v/>
      </c>
      <c r="C404" s="1" t="str">
        <f>TRIM(IF(L404&lt;=$P$3,VLOOKUP(L404,Cs!$CA$7:$CN$33000,13,FALSE),""))</f>
        <v/>
      </c>
      <c r="D404" s="1" t="str">
        <f>TRIM(IF(L404&lt;=$P$3,VLOOKUP(L404,Cs!$CA$7:$CN$33000,14,FALSE),""))</f>
        <v/>
      </c>
      <c r="E404" s="1" t="str">
        <f t="shared" si="75"/>
        <v/>
      </c>
      <c r="F404" s="19" t="str">
        <f t="shared" si="76"/>
        <v/>
      </c>
      <c r="G404" s="19" t="str">
        <f t="shared" si="77"/>
        <v/>
      </c>
      <c r="H404" s="19" t="str">
        <f>IF(AND(N404&lt;&gt;N405,N404&lt;&gt;" "),SUM($F$397:F404)-SUM($G$397:G404),IF(L403=$P$3,H403,""))</f>
        <v/>
      </c>
      <c r="I404" s="13" t="str">
        <f t="shared" si="72"/>
        <v/>
      </c>
      <c r="L404" s="1">
        <f t="shared" si="78"/>
        <v>376</v>
      </c>
      <c r="N404" s="4" t="str">
        <f>IF(L404&lt;=$P$3,VLOOKUP(L404,Cs!$CA$7:$CN$33000,3,FALSE),IF(L403=$P$3," ",""))</f>
        <v/>
      </c>
      <c r="O404" s="1" t="str">
        <f>IF(L404&lt;=$P$3,VLOOKUP(L404,Cs!$CA$7:$CN$33000,8,FALSE),"")</f>
        <v/>
      </c>
      <c r="R404" s="4" t="str">
        <f>IF(L404&lt;=$P$3,IF(VLOOKUP(L404,Cs!$CA$7:$CN$33000,10,FALSE)&lt;&gt;0,VLOOKUP(L404,Cs!$CA$7:$CN$33000,10,FALSE),""),"")</f>
        <v/>
      </c>
      <c r="S404" s="1" t="str">
        <f>IF(L404&lt;=$P$3,VLOOKUP(L404,Cs!$CA$7:$CN$33000,11,FALSE),"")</f>
        <v/>
      </c>
      <c r="T404" s="1" t="str">
        <f>IF(L404&lt;=$P$3,VLOOKUP(L404,Cs!$CA$7:$CN$33000,12,FALSE),"")</f>
        <v/>
      </c>
      <c r="U404" s="1" t="str">
        <f>IF(L404&lt;=$P$3,VLOOKUP(L404,Cs!$CA$7:$CN$33000,5,FALSE),"")</f>
        <v/>
      </c>
      <c r="V404" s="1" t="str">
        <f>IF(L404&lt;=$P$3,VLOOKUP(L404,Cs!$CA$7:$CN$33000,6,FALSE),"")</f>
        <v/>
      </c>
      <c r="W404" s="1" t="str">
        <f>IF(L404&lt;=$P$3,VLOOKUP(L404,Cs!$CA$7:$CN$33000,7,FALSE),"")</f>
        <v/>
      </c>
    </row>
    <row r="405" spans="1:23" x14ac:dyDescent="0.25">
      <c r="A405" s="1" t="str">
        <f t="shared" si="73"/>
        <v/>
      </c>
      <c r="B405" s="4" t="str">
        <f t="shared" si="74"/>
        <v/>
      </c>
      <c r="C405" s="1" t="str">
        <f>TRIM(IF(L405&lt;=$P$3,VLOOKUP(L405,Cs!$CA$7:$CN$33000,13,FALSE),""))</f>
        <v/>
      </c>
      <c r="D405" s="1" t="str">
        <f>TRIM(IF(L405&lt;=$P$3,VLOOKUP(L405,Cs!$CA$7:$CN$33000,14,FALSE),""))</f>
        <v/>
      </c>
      <c r="E405" s="1" t="str">
        <f t="shared" si="75"/>
        <v/>
      </c>
      <c r="F405" s="19" t="str">
        <f t="shared" si="76"/>
        <v/>
      </c>
      <c r="G405" s="19" t="str">
        <f t="shared" si="77"/>
        <v/>
      </c>
      <c r="H405" s="19" t="str">
        <f>IF(AND(N405&lt;&gt;N406,N405&lt;&gt;" "),SUM($F$397:F405)-SUM($G$397:G405),IF(L404=$P$3,H404,""))</f>
        <v/>
      </c>
      <c r="I405" s="13" t="str">
        <f t="shared" si="72"/>
        <v/>
      </c>
      <c r="L405" s="1">
        <f t="shared" si="78"/>
        <v>377</v>
      </c>
      <c r="N405" s="4" t="str">
        <f>IF(L405&lt;=$P$3,VLOOKUP(L405,Cs!$CA$7:$CN$33000,3,FALSE),IF(L404=$P$3," ",""))</f>
        <v/>
      </c>
      <c r="O405" s="1" t="str">
        <f>IF(L405&lt;=$P$3,VLOOKUP(L405,Cs!$CA$7:$CN$33000,8,FALSE),"")</f>
        <v/>
      </c>
      <c r="R405" s="4" t="str">
        <f>IF(L405&lt;=$P$3,IF(VLOOKUP(L405,Cs!$CA$7:$CN$33000,10,FALSE)&lt;&gt;0,VLOOKUP(L405,Cs!$CA$7:$CN$33000,10,FALSE),""),"")</f>
        <v/>
      </c>
      <c r="S405" s="1" t="str">
        <f>IF(L405&lt;=$P$3,VLOOKUP(L405,Cs!$CA$7:$CN$33000,11,FALSE),"")</f>
        <v/>
      </c>
      <c r="T405" s="1" t="str">
        <f>IF(L405&lt;=$P$3,VLOOKUP(L405,Cs!$CA$7:$CN$33000,12,FALSE),"")</f>
        <v/>
      </c>
      <c r="U405" s="1" t="str">
        <f>IF(L405&lt;=$P$3,VLOOKUP(L405,Cs!$CA$7:$CN$33000,5,FALSE),"")</f>
        <v/>
      </c>
      <c r="V405" s="1" t="str">
        <f>IF(L405&lt;=$P$3,VLOOKUP(L405,Cs!$CA$7:$CN$33000,6,FALSE),"")</f>
        <v/>
      </c>
      <c r="W405" s="1" t="str">
        <f>IF(L405&lt;=$P$3,VLOOKUP(L405,Cs!$CA$7:$CN$33000,7,FALSE),"")</f>
        <v/>
      </c>
    </row>
    <row r="406" spans="1:23" x14ac:dyDescent="0.25">
      <c r="A406" s="1" t="str">
        <f t="shared" si="73"/>
        <v/>
      </c>
      <c r="B406" s="4" t="str">
        <f t="shared" si="74"/>
        <v/>
      </c>
      <c r="C406" s="1" t="str">
        <f>TRIM(IF(L406&lt;=$P$3,VLOOKUP(L406,Cs!$CA$7:$CN$33000,13,FALSE),""))</f>
        <v/>
      </c>
      <c r="D406" s="1" t="str">
        <f>TRIM(IF(L406&lt;=$P$3,VLOOKUP(L406,Cs!$CA$7:$CN$33000,14,FALSE),""))</f>
        <v/>
      </c>
      <c r="E406" s="1" t="str">
        <f t="shared" si="75"/>
        <v/>
      </c>
      <c r="F406" s="19" t="str">
        <f t="shared" si="76"/>
        <v/>
      </c>
      <c r="G406" s="19" t="str">
        <f t="shared" si="77"/>
        <v/>
      </c>
      <c r="H406" s="19" t="str">
        <f>IF(AND(N406&lt;&gt;N407,N406&lt;&gt;" "),SUM($F$397:F406)-SUM($G$397:G406),IF(L405=$P$3,H405,""))</f>
        <v/>
      </c>
      <c r="I406" s="13" t="str">
        <f t="shared" si="72"/>
        <v/>
      </c>
      <c r="L406" s="1">
        <f t="shared" si="78"/>
        <v>378</v>
      </c>
      <c r="N406" s="4" t="str">
        <f>IF(L406&lt;=$P$3,VLOOKUP(L406,Cs!$CA$7:$CN$33000,3,FALSE),IF(L405=$P$3," ",""))</f>
        <v/>
      </c>
      <c r="O406" s="1" t="str">
        <f>IF(L406&lt;=$P$3,VLOOKUP(L406,Cs!$CA$7:$CN$33000,8,FALSE),"")</f>
        <v/>
      </c>
      <c r="R406" s="4" t="str">
        <f>IF(L406&lt;=$P$3,IF(VLOOKUP(L406,Cs!$CA$7:$CN$33000,10,FALSE)&lt;&gt;0,VLOOKUP(L406,Cs!$CA$7:$CN$33000,10,FALSE),""),"")</f>
        <v/>
      </c>
      <c r="S406" s="1" t="str">
        <f>IF(L406&lt;=$P$3,VLOOKUP(L406,Cs!$CA$7:$CN$33000,11,FALSE),"")</f>
        <v/>
      </c>
      <c r="T406" s="1" t="str">
        <f>IF(L406&lt;=$P$3,VLOOKUP(L406,Cs!$CA$7:$CN$33000,12,FALSE),"")</f>
        <v/>
      </c>
      <c r="U406" s="1" t="str">
        <f>IF(L406&lt;=$P$3,VLOOKUP(L406,Cs!$CA$7:$CN$33000,5,FALSE),"")</f>
        <v/>
      </c>
      <c r="V406" s="1" t="str">
        <f>IF(L406&lt;=$P$3,VLOOKUP(L406,Cs!$CA$7:$CN$33000,6,FALSE),"")</f>
        <v/>
      </c>
      <c r="W406" s="1" t="str">
        <f>IF(L406&lt;=$P$3,VLOOKUP(L406,Cs!$CA$7:$CN$33000,7,FALSE),"")</f>
        <v/>
      </c>
    </row>
    <row r="407" spans="1:23" x14ac:dyDescent="0.25">
      <c r="A407" s="1" t="str">
        <f t="shared" si="73"/>
        <v/>
      </c>
      <c r="B407" s="4" t="str">
        <f t="shared" si="74"/>
        <v/>
      </c>
      <c r="C407" s="1" t="str">
        <f>TRIM(IF(L407&lt;=$P$3,VLOOKUP(L407,Cs!$CA$7:$CN$33000,13,FALSE),""))</f>
        <v/>
      </c>
      <c r="D407" s="1" t="str">
        <f>TRIM(IF(L407&lt;=$P$3,VLOOKUP(L407,Cs!$CA$7:$CN$33000,14,FALSE),""))</f>
        <v/>
      </c>
      <c r="E407" s="1" t="str">
        <f t="shared" si="75"/>
        <v/>
      </c>
      <c r="F407" s="19" t="str">
        <f t="shared" si="76"/>
        <v/>
      </c>
      <c r="G407" s="19" t="str">
        <f t="shared" si="77"/>
        <v/>
      </c>
      <c r="H407" s="19" t="str">
        <f>IF(AND(N407&lt;&gt;N408,N407&lt;&gt;" "),SUM($F$397:F407)-SUM($G$397:G407),IF(L406=$P$3,H406,""))</f>
        <v/>
      </c>
      <c r="I407" s="13" t="str">
        <f t="shared" si="72"/>
        <v/>
      </c>
      <c r="L407" s="1">
        <f t="shared" si="78"/>
        <v>379</v>
      </c>
      <c r="N407" s="4" t="str">
        <f>IF(L407&lt;=$P$3,VLOOKUP(L407,Cs!$CA$7:$CN$33000,3,FALSE),IF(L406=$P$3," ",""))</f>
        <v/>
      </c>
      <c r="O407" s="1" t="str">
        <f>IF(L407&lt;=$P$3,VLOOKUP(L407,Cs!$CA$7:$CN$33000,8,FALSE),"")</f>
        <v/>
      </c>
      <c r="R407" s="4" t="str">
        <f>IF(L407&lt;=$P$3,IF(VLOOKUP(L407,Cs!$CA$7:$CN$33000,10,FALSE)&lt;&gt;0,VLOOKUP(L407,Cs!$CA$7:$CN$33000,10,FALSE),""),"")</f>
        <v/>
      </c>
      <c r="S407" s="1" t="str">
        <f>IF(L407&lt;=$P$3,VLOOKUP(L407,Cs!$CA$7:$CN$33000,11,FALSE),"")</f>
        <v/>
      </c>
      <c r="T407" s="1" t="str">
        <f>IF(L407&lt;=$P$3,VLOOKUP(L407,Cs!$CA$7:$CN$33000,12,FALSE),"")</f>
        <v/>
      </c>
      <c r="U407" s="1" t="str">
        <f>IF(L407&lt;=$P$3,VLOOKUP(L407,Cs!$CA$7:$CN$33000,5,FALSE),"")</f>
        <v/>
      </c>
      <c r="V407" s="1" t="str">
        <f>IF(L407&lt;=$P$3,VLOOKUP(L407,Cs!$CA$7:$CN$33000,6,FALSE),"")</f>
        <v/>
      </c>
      <c r="W407" s="1" t="str">
        <f>IF(L407&lt;=$P$3,VLOOKUP(L407,Cs!$CA$7:$CN$33000,7,FALSE),"")</f>
        <v/>
      </c>
    </row>
    <row r="408" spans="1:23" x14ac:dyDescent="0.25">
      <c r="A408" s="1" t="str">
        <f t="shared" si="73"/>
        <v/>
      </c>
      <c r="B408" s="4" t="str">
        <f t="shared" si="74"/>
        <v/>
      </c>
      <c r="C408" s="1" t="str">
        <f>TRIM(IF(L408&lt;=$P$3,VLOOKUP(L408,Cs!$CA$7:$CN$33000,13,FALSE),""))</f>
        <v/>
      </c>
      <c r="D408" s="1" t="str">
        <f>TRIM(IF(L408&lt;=$P$3,VLOOKUP(L408,Cs!$CA$7:$CN$33000,14,FALSE),""))</f>
        <v/>
      </c>
      <c r="E408" s="1" t="str">
        <f t="shared" si="75"/>
        <v/>
      </c>
      <c r="F408" s="19" t="str">
        <f t="shared" si="76"/>
        <v/>
      </c>
      <c r="G408" s="19" t="str">
        <f t="shared" si="77"/>
        <v/>
      </c>
      <c r="H408" s="19" t="str">
        <f>IF(AND(N408&lt;&gt;N409,N408&lt;&gt;" "),SUM($F$397:F408)-SUM($G$397:G408),IF(L407=$P$3,H407,""))</f>
        <v/>
      </c>
      <c r="I408" s="13" t="str">
        <f t="shared" si="72"/>
        <v/>
      </c>
      <c r="L408" s="1">
        <f t="shared" si="78"/>
        <v>380</v>
      </c>
      <c r="N408" s="4" t="str">
        <f>IF(L408&lt;=$P$3,VLOOKUP(L408,Cs!$CA$7:$CN$33000,3,FALSE),IF(L407=$P$3," ",""))</f>
        <v/>
      </c>
      <c r="O408" s="1" t="str">
        <f>IF(L408&lt;=$P$3,VLOOKUP(L408,Cs!$CA$7:$CN$33000,8,FALSE),"")</f>
        <v/>
      </c>
      <c r="R408" s="4" t="str">
        <f>IF(L408&lt;=$P$3,IF(VLOOKUP(L408,Cs!$CA$7:$CN$33000,10,FALSE)&lt;&gt;0,VLOOKUP(L408,Cs!$CA$7:$CN$33000,10,FALSE),""),"")</f>
        <v/>
      </c>
      <c r="S408" s="1" t="str">
        <f>IF(L408&lt;=$P$3,VLOOKUP(L408,Cs!$CA$7:$CN$33000,11,FALSE),"")</f>
        <v/>
      </c>
      <c r="T408" s="1" t="str">
        <f>IF(L408&lt;=$P$3,VLOOKUP(L408,Cs!$CA$7:$CN$33000,12,FALSE),"")</f>
        <v/>
      </c>
      <c r="U408" s="1" t="str">
        <f>IF(L408&lt;=$P$3,VLOOKUP(L408,Cs!$CA$7:$CN$33000,5,FALSE),"")</f>
        <v/>
      </c>
      <c r="V408" s="1" t="str">
        <f>IF(L408&lt;=$P$3,VLOOKUP(L408,Cs!$CA$7:$CN$33000,6,FALSE),"")</f>
        <v/>
      </c>
      <c r="W408" s="1" t="str">
        <f>IF(L408&lt;=$P$3,VLOOKUP(L408,Cs!$CA$7:$CN$33000,7,FALSE),"")</f>
        <v/>
      </c>
    </row>
    <row r="409" spans="1:23" x14ac:dyDescent="0.25">
      <c r="A409" s="1" t="str">
        <f t="shared" si="73"/>
        <v/>
      </c>
      <c r="B409" s="4" t="str">
        <f t="shared" si="74"/>
        <v/>
      </c>
      <c r="C409" s="1" t="str">
        <f>TRIM(IF(L409&lt;=$P$3,VLOOKUP(L409,Cs!$CA$7:$CN$33000,13,FALSE),""))</f>
        <v/>
      </c>
      <c r="D409" s="1" t="str">
        <f>TRIM(IF(L409&lt;=$P$3,VLOOKUP(L409,Cs!$CA$7:$CN$33000,14,FALSE),""))</f>
        <v/>
      </c>
      <c r="E409" s="1" t="str">
        <f t="shared" si="75"/>
        <v/>
      </c>
      <c r="F409" s="19" t="str">
        <f t="shared" si="76"/>
        <v/>
      </c>
      <c r="G409" s="19" t="str">
        <f t="shared" si="77"/>
        <v/>
      </c>
      <c r="H409" s="19" t="str">
        <f>IF(AND(N409&lt;&gt;N410,N409&lt;&gt;" "),SUM($F$397:F409)-SUM($G$397:G409),IF(L408=$P$3,H408,""))</f>
        <v/>
      </c>
      <c r="I409" s="13" t="str">
        <f t="shared" si="72"/>
        <v/>
      </c>
      <c r="L409" s="1">
        <f t="shared" si="78"/>
        <v>381</v>
      </c>
      <c r="N409" s="4" t="str">
        <f>IF(L409&lt;=$P$3,VLOOKUP(L409,Cs!$CA$7:$CN$33000,3,FALSE),IF(L408=$P$3," ",""))</f>
        <v/>
      </c>
      <c r="O409" s="1" t="str">
        <f>IF(L409&lt;=$P$3,VLOOKUP(L409,Cs!$CA$7:$CN$33000,8,FALSE),"")</f>
        <v/>
      </c>
      <c r="R409" s="4" t="str">
        <f>IF(L409&lt;=$P$3,IF(VLOOKUP(L409,Cs!$CA$7:$CN$33000,10,FALSE)&lt;&gt;0,VLOOKUP(L409,Cs!$CA$7:$CN$33000,10,FALSE),""),"")</f>
        <v/>
      </c>
      <c r="S409" s="1" t="str">
        <f>IF(L409&lt;=$P$3,VLOOKUP(L409,Cs!$CA$7:$CN$33000,11,FALSE),"")</f>
        <v/>
      </c>
      <c r="T409" s="1" t="str">
        <f>IF(L409&lt;=$P$3,VLOOKUP(L409,Cs!$CA$7:$CN$33000,12,FALSE),"")</f>
        <v/>
      </c>
      <c r="U409" s="1" t="str">
        <f>IF(L409&lt;=$P$3,VLOOKUP(L409,Cs!$CA$7:$CN$33000,5,FALSE),"")</f>
        <v/>
      </c>
      <c r="V409" s="1" t="str">
        <f>IF(L409&lt;=$P$3,VLOOKUP(L409,Cs!$CA$7:$CN$33000,6,FALSE),"")</f>
        <v/>
      </c>
      <c r="W409" s="1" t="str">
        <f>IF(L409&lt;=$P$3,VLOOKUP(L409,Cs!$CA$7:$CN$33000,7,FALSE),"")</f>
        <v/>
      </c>
    </row>
    <row r="410" spans="1:23" x14ac:dyDescent="0.25">
      <c r="A410" s="1" t="str">
        <f t="shared" si="73"/>
        <v/>
      </c>
      <c r="B410" s="4" t="str">
        <f t="shared" si="74"/>
        <v/>
      </c>
      <c r="C410" s="1" t="str">
        <f>TRIM(IF(L410&lt;=$P$3,VLOOKUP(L410,Cs!$CA$7:$CN$33000,13,FALSE),""))</f>
        <v/>
      </c>
      <c r="D410" s="1" t="str">
        <f>TRIM(IF(L410&lt;=$P$3,VLOOKUP(L410,Cs!$CA$7:$CN$33000,14,FALSE),""))</f>
        <v/>
      </c>
      <c r="E410" s="1" t="str">
        <f t="shared" si="75"/>
        <v/>
      </c>
      <c r="F410" s="19" t="str">
        <f t="shared" si="76"/>
        <v/>
      </c>
      <c r="G410" s="19" t="str">
        <f t="shared" si="77"/>
        <v/>
      </c>
      <c r="H410" s="19" t="str">
        <f>IF(AND(N410&lt;&gt;N411,N410&lt;&gt;" "),SUM($F$397:F410)-SUM($G$397:G410),IF(L409=$P$3,H409,""))</f>
        <v/>
      </c>
      <c r="I410" s="13" t="str">
        <f t="shared" si="72"/>
        <v/>
      </c>
      <c r="L410" s="1">
        <f t="shared" si="78"/>
        <v>382</v>
      </c>
      <c r="N410" s="4" t="str">
        <f>IF(L410&lt;=$P$3,VLOOKUP(L410,Cs!$CA$7:$CN$33000,3,FALSE),IF(L409=$P$3," ",""))</f>
        <v/>
      </c>
      <c r="O410" s="1" t="str">
        <f>IF(L410&lt;=$P$3,VLOOKUP(L410,Cs!$CA$7:$CN$33000,8,FALSE),"")</f>
        <v/>
      </c>
      <c r="R410" s="4" t="str">
        <f>IF(L410&lt;=$P$3,IF(VLOOKUP(L410,Cs!$CA$7:$CN$33000,10,FALSE)&lt;&gt;0,VLOOKUP(L410,Cs!$CA$7:$CN$33000,10,FALSE),""),"")</f>
        <v/>
      </c>
      <c r="S410" s="1" t="str">
        <f>IF(L410&lt;=$P$3,VLOOKUP(L410,Cs!$CA$7:$CN$33000,11,FALSE),"")</f>
        <v/>
      </c>
      <c r="T410" s="1" t="str">
        <f>IF(L410&lt;=$P$3,VLOOKUP(L410,Cs!$CA$7:$CN$33000,12,FALSE),"")</f>
        <v/>
      </c>
      <c r="U410" s="1" t="str">
        <f>IF(L410&lt;=$P$3,VLOOKUP(L410,Cs!$CA$7:$CN$33000,5,FALSE),"")</f>
        <v/>
      </c>
      <c r="V410" s="1" t="str">
        <f>IF(L410&lt;=$P$3,VLOOKUP(L410,Cs!$CA$7:$CN$33000,6,FALSE),"")</f>
        <v/>
      </c>
      <c r="W410" s="1" t="str">
        <f>IF(L410&lt;=$P$3,VLOOKUP(L410,Cs!$CA$7:$CN$33000,7,FALSE),"")</f>
        <v/>
      </c>
    </row>
    <row r="411" spans="1:23" x14ac:dyDescent="0.25">
      <c r="A411" s="1" t="str">
        <f t="shared" si="73"/>
        <v/>
      </c>
      <c r="B411" s="4" t="str">
        <f t="shared" si="74"/>
        <v/>
      </c>
      <c r="C411" s="1" t="str">
        <f>TRIM(IF(L411&lt;=$P$3,VLOOKUP(L411,Cs!$CA$7:$CN$33000,13,FALSE),""))</f>
        <v/>
      </c>
      <c r="D411" s="1" t="str">
        <f>TRIM(IF(L411&lt;=$P$3,VLOOKUP(L411,Cs!$CA$7:$CN$33000,14,FALSE),""))</f>
        <v/>
      </c>
      <c r="E411" s="1" t="str">
        <f t="shared" si="75"/>
        <v/>
      </c>
      <c r="F411" s="19" t="str">
        <f t="shared" si="76"/>
        <v/>
      </c>
      <c r="G411" s="19" t="str">
        <f t="shared" si="77"/>
        <v/>
      </c>
      <c r="H411" s="19" t="str">
        <f>IF(AND(N411&lt;&gt;N412,N411&lt;&gt;" "),SUM($F$397:F411)-SUM($G$397:G411),IF(L410=$P$3,H410,""))</f>
        <v/>
      </c>
      <c r="I411" s="13" t="str">
        <f t="shared" si="72"/>
        <v/>
      </c>
      <c r="L411" s="1">
        <f t="shared" si="78"/>
        <v>383</v>
      </c>
      <c r="N411" s="4" t="str">
        <f>IF(L411&lt;=$P$3,VLOOKUP(L411,Cs!$CA$7:$CN$33000,3,FALSE),IF(L410=$P$3," ",""))</f>
        <v/>
      </c>
      <c r="O411" s="1" t="str">
        <f>IF(L411&lt;=$P$3,VLOOKUP(L411,Cs!$CA$7:$CN$33000,8,FALSE),"")</f>
        <v/>
      </c>
      <c r="R411" s="4" t="str">
        <f>IF(L411&lt;=$P$3,IF(VLOOKUP(L411,Cs!$CA$7:$CN$33000,10,FALSE)&lt;&gt;0,VLOOKUP(L411,Cs!$CA$7:$CN$33000,10,FALSE),""),"")</f>
        <v/>
      </c>
      <c r="S411" s="1" t="str">
        <f>IF(L411&lt;=$P$3,VLOOKUP(L411,Cs!$CA$7:$CN$33000,11,FALSE),"")</f>
        <v/>
      </c>
      <c r="T411" s="1" t="str">
        <f>IF(L411&lt;=$P$3,VLOOKUP(L411,Cs!$CA$7:$CN$33000,12,FALSE),"")</f>
        <v/>
      </c>
      <c r="U411" s="1" t="str">
        <f>IF(L411&lt;=$P$3,VLOOKUP(L411,Cs!$CA$7:$CN$33000,5,FALSE),"")</f>
        <v/>
      </c>
      <c r="V411" s="1" t="str">
        <f>IF(L411&lt;=$P$3,VLOOKUP(L411,Cs!$CA$7:$CN$33000,6,FALSE),"")</f>
        <v/>
      </c>
      <c r="W411" s="1" t="str">
        <f>IF(L411&lt;=$P$3,VLOOKUP(L411,Cs!$CA$7:$CN$33000,7,FALSE),"")</f>
        <v/>
      </c>
    </row>
    <row r="412" spans="1:23" x14ac:dyDescent="0.25">
      <c r="A412" s="1" t="str">
        <f t="shared" si="73"/>
        <v/>
      </c>
      <c r="B412" s="4" t="str">
        <f t="shared" si="74"/>
        <v/>
      </c>
      <c r="C412" s="1" t="str">
        <f>TRIM(IF(L412&lt;=$P$3,VLOOKUP(L412,Cs!$CA$7:$CN$33000,13,FALSE),""))</f>
        <v/>
      </c>
      <c r="D412" s="1" t="str">
        <f>TRIM(IF(L412&lt;=$P$3,VLOOKUP(L412,Cs!$CA$7:$CN$33000,14,FALSE),""))</f>
        <v/>
      </c>
      <c r="E412" s="1" t="str">
        <f t="shared" si="75"/>
        <v/>
      </c>
      <c r="F412" s="19" t="str">
        <f t="shared" si="76"/>
        <v/>
      </c>
      <c r="G412" s="19" t="str">
        <f t="shared" si="77"/>
        <v/>
      </c>
      <c r="H412" s="19" t="str">
        <f>IF(AND(N412&lt;&gt;N413,N412&lt;&gt;" "),SUM($F$397:F412)-SUM($G$397:G412),IF(L411=$P$3,H411,""))</f>
        <v/>
      </c>
      <c r="I412" s="13" t="str">
        <f t="shared" si="72"/>
        <v/>
      </c>
      <c r="L412" s="1">
        <f t="shared" si="78"/>
        <v>384</v>
      </c>
      <c r="N412" s="4" t="str">
        <f>IF(L412&lt;=$P$3,VLOOKUP(L412,Cs!$CA$7:$CN$33000,3,FALSE),IF(L411=$P$3," ",""))</f>
        <v/>
      </c>
      <c r="O412" s="1" t="str">
        <f>IF(L412&lt;=$P$3,VLOOKUP(L412,Cs!$CA$7:$CN$33000,8,FALSE),"")</f>
        <v/>
      </c>
      <c r="R412" s="4" t="str">
        <f>IF(L412&lt;=$P$3,IF(VLOOKUP(L412,Cs!$CA$7:$CN$33000,10,FALSE)&lt;&gt;0,VLOOKUP(L412,Cs!$CA$7:$CN$33000,10,FALSE),""),"")</f>
        <v/>
      </c>
      <c r="S412" s="1" t="str">
        <f>IF(L412&lt;=$P$3,VLOOKUP(L412,Cs!$CA$7:$CN$33000,11,FALSE),"")</f>
        <v/>
      </c>
      <c r="T412" s="1" t="str">
        <f>IF(L412&lt;=$P$3,VLOOKUP(L412,Cs!$CA$7:$CN$33000,12,FALSE),"")</f>
        <v/>
      </c>
      <c r="U412" s="1" t="str">
        <f>IF(L412&lt;=$P$3,VLOOKUP(L412,Cs!$CA$7:$CN$33000,5,FALSE),"")</f>
        <v/>
      </c>
      <c r="V412" s="1" t="str">
        <f>IF(L412&lt;=$P$3,VLOOKUP(L412,Cs!$CA$7:$CN$33000,6,FALSE),"")</f>
        <v/>
      </c>
      <c r="W412" s="1" t="str">
        <f>IF(L412&lt;=$P$3,VLOOKUP(L412,Cs!$CA$7:$CN$33000,7,FALSE),"")</f>
        <v/>
      </c>
    </row>
    <row r="413" spans="1:23" x14ac:dyDescent="0.25">
      <c r="A413" s="1" t="str">
        <f t="shared" si="73"/>
        <v/>
      </c>
      <c r="B413" s="4" t="str">
        <f t="shared" si="74"/>
        <v/>
      </c>
      <c r="C413" s="1" t="str">
        <f>TRIM(IF(L413&lt;=$P$3,VLOOKUP(L413,Cs!$CA$7:$CN$33000,13,FALSE),""))</f>
        <v/>
      </c>
      <c r="D413" s="1" t="str">
        <f>TRIM(IF(L413&lt;=$P$3,VLOOKUP(L413,Cs!$CA$7:$CN$33000,14,FALSE),""))</f>
        <v/>
      </c>
      <c r="E413" s="1" t="str">
        <f t="shared" si="75"/>
        <v/>
      </c>
      <c r="F413" s="19" t="str">
        <f t="shared" si="76"/>
        <v/>
      </c>
      <c r="G413" s="19" t="str">
        <f t="shared" si="77"/>
        <v/>
      </c>
      <c r="H413" s="19" t="str">
        <f>IF(AND(N413&lt;&gt;N414,N413&lt;&gt;" "),SUM($F$397:F413)-SUM($G$397:G413),IF(L412=$P$3,H412,""))</f>
        <v/>
      </c>
      <c r="I413" s="13" t="str">
        <f t="shared" si="72"/>
        <v/>
      </c>
      <c r="L413" s="1">
        <f t="shared" si="78"/>
        <v>385</v>
      </c>
      <c r="N413" s="4" t="str">
        <f>IF(L413&lt;=$P$3,VLOOKUP(L413,Cs!$CA$7:$CN$33000,3,FALSE),IF(L412=$P$3," ",""))</f>
        <v/>
      </c>
      <c r="O413" s="1" t="str">
        <f>IF(L413&lt;=$P$3,VLOOKUP(L413,Cs!$CA$7:$CN$33000,8,FALSE),"")</f>
        <v/>
      </c>
      <c r="R413" s="4" t="str">
        <f>IF(L413&lt;=$P$3,IF(VLOOKUP(L413,Cs!$CA$7:$CN$33000,10,FALSE)&lt;&gt;0,VLOOKUP(L413,Cs!$CA$7:$CN$33000,10,FALSE),""),"")</f>
        <v/>
      </c>
      <c r="S413" s="1" t="str">
        <f>IF(L413&lt;=$P$3,VLOOKUP(L413,Cs!$CA$7:$CN$33000,11,FALSE),"")</f>
        <v/>
      </c>
      <c r="T413" s="1" t="str">
        <f>IF(L413&lt;=$P$3,VLOOKUP(L413,Cs!$CA$7:$CN$33000,12,FALSE),"")</f>
        <v/>
      </c>
      <c r="U413" s="1" t="str">
        <f>IF(L413&lt;=$P$3,VLOOKUP(L413,Cs!$CA$7:$CN$33000,5,FALSE),"")</f>
        <v/>
      </c>
      <c r="V413" s="1" t="str">
        <f>IF(L413&lt;=$P$3,VLOOKUP(L413,Cs!$CA$7:$CN$33000,6,FALSE),"")</f>
        <v/>
      </c>
      <c r="W413" s="1" t="str">
        <f>IF(L413&lt;=$P$3,VLOOKUP(L413,Cs!$CA$7:$CN$33000,7,FALSE),"")</f>
        <v/>
      </c>
    </row>
    <row r="414" spans="1:23" x14ac:dyDescent="0.25">
      <c r="A414" s="1" t="str">
        <f t="shared" si="73"/>
        <v/>
      </c>
      <c r="B414" s="4" t="str">
        <f t="shared" si="74"/>
        <v/>
      </c>
      <c r="C414" s="1" t="str">
        <f>TRIM(IF(L414&lt;=$P$3,VLOOKUP(L414,Cs!$CA$7:$CN$33000,13,FALSE),""))</f>
        <v/>
      </c>
      <c r="D414" s="1" t="str">
        <f>TRIM(IF(L414&lt;=$P$3,VLOOKUP(L414,Cs!$CA$7:$CN$33000,14,FALSE),""))</f>
        <v/>
      </c>
      <c r="E414" s="1" t="str">
        <f t="shared" si="75"/>
        <v/>
      </c>
      <c r="F414" s="19" t="str">
        <f t="shared" si="76"/>
        <v/>
      </c>
      <c r="G414" s="19" t="str">
        <f t="shared" si="77"/>
        <v/>
      </c>
      <c r="H414" s="19" t="str">
        <f>IF(AND(N414&lt;&gt;N415,N414&lt;&gt;" "),SUM($F$397:F414)-SUM($G$397:G414),IF(L413=$P$3,H413,""))</f>
        <v/>
      </c>
      <c r="I414" s="13" t="str">
        <f t="shared" si="72"/>
        <v/>
      </c>
      <c r="L414" s="1">
        <f t="shared" si="78"/>
        <v>386</v>
      </c>
      <c r="N414" s="4" t="str">
        <f>IF(L414&lt;=$P$3,VLOOKUP(L414,Cs!$CA$7:$CN$33000,3,FALSE),IF(L413=$P$3," ",""))</f>
        <v/>
      </c>
      <c r="O414" s="1" t="str">
        <f>IF(L414&lt;=$P$3,VLOOKUP(L414,Cs!$CA$7:$CN$33000,8,FALSE),"")</f>
        <v/>
      </c>
      <c r="R414" s="4" t="str">
        <f>IF(L414&lt;=$P$3,IF(VLOOKUP(L414,Cs!$CA$7:$CN$33000,10,FALSE)&lt;&gt;0,VLOOKUP(L414,Cs!$CA$7:$CN$33000,10,FALSE),""),"")</f>
        <v/>
      </c>
      <c r="S414" s="1" t="str">
        <f>IF(L414&lt;=$P$3,VLOOKUP(L414,Cs!$CA$7:$CN$33000,11,FALSE),"")</f>
        <v/>
      </c>
      <c r="T414" s="1" t="str">
        <f>IF(L414&lt;=$P$3,VLOOKUP(L414,Cs!$CA$7:$CN$33000,12,FALSE),"")</f>
        <v/>
      </c>
      <c r="U414" s="1" t="str">
        <f>IF(L414&lt;=$P$3,VLOOKUP(L414,Cs!$CA$7:$CN$33000,5,FALSE),"")</f>
        <v/>
      </c>
      <c r="V414" s="1" t="str">
        <f>IF(L414&lt;=$P$3,VLOOKUP(L414,Cs!$CA$7:$CN$33000,6,FALSE),"")</f>
        <v/>
      </c>
      <c r="W414" s="1" t="str">
        <f>IF(L414&lt;=$P$3,VLOOKUP(L414,Cs!$CA$7:$CN$33000,7,FALSE),"")</f>
        <v/>
      </c>
    </row>
    <row r="415" spans="1:23" x14ac:dyDescent="0.25">
      <c r="A415" s="1" t="str">
        <f t="shared" si="73"/>
        <v/>
      </c>
      <c r="B415" s="4" t="str">
        <f t="shared" si="74"/>
        <v/>
      </c>
      <c r="C415" s="1" t="str">
        <f>TRIM(IF(L415&lt;=$P$3,VLOOKUP(L415,Cs!$CA$7:$CN$33000,13,FALSE),""))</f>
        <v/>
      </c>
      <c r="D415" s="1" t="str">
        <f>TRIM(IF(L415&lt;=$P$3,VLOOKUP(L415,Cs!$CA$7:$CN$33000,14,FALSE),""))</f>
        <v/>
      </c>
      <c r="E415" s="1" t="str">
        <f t="shared" si="75"/>
        <v/>
      </c>
      <c r="F415" s="19" t="str">
        <f t="shared" si="76"/>
        <v/>
      </c>
      <c r="G415" s="19" t="str">
        <f t="shared" si="77"/>
        <v/>
      </c>
      <c r="H415" s="19" t="str">
        <f>IF(AND(N415&lt;&gt;N416,N415&lt;&gt;" "),SUM($F$397:F415)-SUM($G$397:G415),IF(L414=$P$3,H414,""))</f>
        <v/>
      </c>
      <c r="I415" s="13" t="str">
        <f t="shared" si="72"/>
        <v/>
      </c>
      <c r="L415" s="1">
        <f t="shared" si="78"/>
        <v>387</v>
      </c>
      <c r="N415" s="4" t="str">
        <f>IF(L415&lt;=$P$3,VLOOKUP(L415,Cs!$CA$7:$CN$33000,3,FALSE),IF(L414=$P$3," ",""))</f>
        <v/>
      </c>
      <c r="O415" s="1" t="str">
        <f>IF(L415&lt;=$P$3,VLOOKUP(L415,Cs!$CA$7:$CN$33000,8,FALSE),"")</f>
        <v/>
      </c>
      <c r="R415" s="4" t="str">
        <f>IF(L415&lt;=$P$3,IF(VLOOKUP(L415,Cs!$CA$7:$CN$33000,10,FALSE)&lt;&gt;0,VLOOKUP(L415,Cs!$CA$7:$CN$33000,10,FALSE),""),"")</f>
        <v/>
      </c>
      <c r="S415" s="1" t="str">
        <f>IF(L415&lt;=$P$3,VLOOKUP(L415,Cs!$CA$7:$CN$33000,11,FALSE),"")</f>
        <v/>
      </c>
      <c r="T415" s="1" t="str">
        <f>IF(L415&lt;=$P$3,VLOOKUP(L415,Cs!$CA$7:$CN$33000,12,FALSE),"")</f>
        <v/>
      </c>
      <c r="U415" s="1" t="str">
        <f>IF(L415&lt;=$P$3,VLOOKUP(L415,Cs!$CA$7:$CN$33000,5,FALSE),"")</f>
        <v/>
      </c>
      <c r="V415" s="1" t="str">
        <f>IF(L415&lt;=$P$3,VLOOKUP(L415,Cs!$CA$7:$CN$33000,6,FALSE),"")</f>
        <v/>
      </c>
      <c r="W415" s="1" t="str">
        <f>IF(L415&lt;=$P$3,VLOOKUP(L415,Cs!$CA$7:$CN$33000,7,FALSE),"")</f>
        <v/>
      </c>
    </row>
    <row r="416" spans="1:23" x14ac:dyDescent="0.25">
      <c r="A416" s="1" t="str">
        <f t="shared" si="73"/>
        <v/>
      </c>
      <c r="B416" s="4" t="str">
        <f t="shared" si="74"/>
        <v/>
      </c>
      <c r="C416" s="1" t="str">
        <f>TRIM(IF(L416&lt;=$P$3,VLOOKUP(L416,Cs!$CA$7:$CN$33000,13,FALSE),""))</f>
        <v/>
      </c>
      <c r="D416" s="1" t="str">
        <f>TRIM(IF(L416&lt;=$P$3,VLOOKUP(L416,Cs!$CA$7:$CN$33000,14,FALSE),""))</f>
        <v/>
      </c>
      <c r="E416" s="1" t="str">
        <f t="shared" si="75"/>
        <v/>
      </c>
      <c r="F416" s="19" t="str">
        <f t="shared" si="76"/>
        <v/>
      </c>
      <c r="G416" s="19" t="str">
        <f t="shared" si="77"/>
        <v/>
      </c>
      <c r="H416" s="19" t="str">
        <f>IF(AND(N416&lt;&gt;N417,N416&lt;&gt;" "),SUM($F$397:F416)-SUM($G$397:G416),IF(L415=$P$3,H415,""))</f>
        <v/>
      </c>
      <c r="I416" s="13" t="str">
        <f t="shared" si="72"/>
        <v/>
      </c>
      <c r="L416" s="1">
        <f t="shared" si="78"/>
        <v>388</v>
      </c>
      <c r="N416" s="4" t="str">
        <f>IF(L416&lt;=$P$3,VLOOKUP(L416,Cs!$CA$7:$CN$33000,3,FALSE),IF(L415=$P$3," ",""))</f>
        <v/>
      </c>
      <c r="O416" s="1" t="str">
        <f>IF(L416&lt;=$P$3,VLOOKUP(L416,Cs!$CA$7:$CN$33000,8,FALSE),"")</f>
        <v/>
      </c>
      <c r="R416" s="4" t="str">
        <f>IF(L416&lt;=$P$3,IF(VLOOKUP(L416,Cs!$CA$7:$CN$33000,10,FALSE)&lt;&gt;0,VLOOKUP(L416,Cs!$CA$7:$CN$33000,10,FALSE),""),"")</f>
        <v/>
      </c>
      <c r="S416" s="1" t="str">
        <f>IF(L416&lt;=$P$3,VLOOKUP(L416,Cs!$CA$7:$CN$33000,11,FALSE),"")</f>
        <v/>
      </c>
      <c r="T416" s="1" t="str">
        <f>IF(L416&lt;=$P$3,VLOOKUP(L416,Cs!$CA$7:$CN$33000,12,FALSE),"")</f>
        <v/>
      </c>
      <c r="U416" s="1" t="str">
        <f>IF(L416&lt;=$P$3,VLOOKUP(L416,Cs!$CA$7:$CN$33000,5,FALSE),"")</f>
        <v/>
      </c>
      <c r="V416" s="1" t="str">
        <f>IF(L416&lt;=$P$3,VLOOKUP(L416,Cs!$CA$7:$CN$33000,6,FALSE),"")</f>
        <v/>
      </c>
      <c r="W416" s="1" t="str">
        <f>IF(L416&lt;=$P$3,VLOOKUP(L416,Cs!$CA$7:$CN$33000,7,FALSE),"")</f>
        <v/>
      </c>
    </row>
    <row r="417" spans="1:23" x14ac:dyDescent="0.25">
      <c r="A417" s="1" t="str">
        <f t="shared" si="73"/>
        <v/>
      </c>
      <c r="B417" s="4" t="str">
        <f t="shared" si="74"/>
        <v/>
      </c>
      <c r="C417" s="1" t="str">
        <f>TRIM(IF(L417&lt;=$P$3,VLOOKUP(L417,Cs!$CA$7:$CN$33000,13,FALSE),""))</f>
        <v/>
      </c>
      <c r="D417" s="1" t="str">
        <f>TRIM(IF(L417&lt;=$P$3,VLOOKUP(L417,Cs!$CA$7:$CN$33000,14,FALSE),""))</f>
        <v/>
      </c>
      <c r="E417" s="1" t="str">
        <f t="shared" si="75"/>
        <v/>
      </c>
      <c r="F417" s="19" t="str">
        <f t="shared" si="76"/>
        <v/>
      </c>
      <c r="G417" s="19" t="str">
        <f t="shared" si="77"/>
        <v/>
      </c>
      <c r="H417" s="19" t="str">
        <f>IF(AND(N417&lt;&gt;N418,N417&lt;&gt;" "),SUM($F$397:F417)-SUM($G$397:G417),IF(L416=$P$3,H416,""))</f>
        <v/>
      </c>
      <c r="I417" s="13" t="str">
        <f t="shared" si="72"/>
        <v/>
      </c>
      <c r="L417" s="1">
        <f t="shared" si="78"/>
        <v>389</v>
      </c>
      <c r="N417" s="4" t="str">
        <f>IF(L417&lt;=$P$3,VLOOKUP(L417,Cs!$CA$7:$CN$33000,3,FALSE),IF(L416=$P$3," ",""))</f>
        <v/>
      </c>
      <c r="O417" s="1" t="str">
        <f>IF(L417&lt;=$P$3,VLOOKUP(L417,Cs!$CA$7:$CN$33000,8,FALSE),"")</f>
        <v/>
      </c>
      <c r="R417" s="4" t="str">
        <f>IF(L417&lt;=$P$3,IF(VLOOKUP(L417,Cs!$CA$7:$CN$33000,10,FALSE)&lt;&gt;0,VLOOKUP(L417,Cs!$CA$7:$CN$33000,10,FALSE),""),"")</f>
        <v/>
      </c>
      <c r="S417" s="1" t="str">
        <f>IF(L417&lt;=$P$3,VLOOKUP(L417,Cs!$CA$7:$CN$33000,11,FALSE),"")</f>
        <v/>
      </c>
      <c r="T417" s="1" t="str">
        <f>IF(L417&lt;=$P$3,VLOOKUP(L417,Cs!$CA$7:$CN$33000,12,FALSE),"")</f>
        <v/>
      </c>
      <c r="U417" s="1" t="str">
        <f>IF(L417&lt;=$P$3,VLOOKUP(L417,Cs!$CA$7:$CN$33000,5,FALSE),"")</f>
        <v/>
      </c>
      <c r="V417" s="1" t="str">
        <f>IF(L417&lt;=$P$3,VLOOKUP(L417,Cs!$CA$7:$CN$33000,6,FALSE),"")</f>
        <v/>
      </c>
      <c r="W417" s="1" t="str">
        <f>IF(L417&lt;=$P$3,VLOOKUP(L417,Cs!$CA$7:$CN$33000,7,FALSE),"")</f>
        <v/>
      </c>
    </row>
    <row r="418" spans="1:23" x14ac:dyDescent="0.25">
      <c r="A418" s="1" t="str">
        <f t="shared" si="73"/>
        <v/>
      </c>
      <c r="B418" s="4" t="str">
        <f t="shared" si="74"/>
        <v/>
      </c>
      <c r="C418" s="1" t="str">
        <f>TRIM(IF(L418&lt;=$P$3,VLOOKUP(L418,Cs!$CA$7:$CN$33000,13,FALSE),""))</f>
        <v/>
      </c>
      <c r="D418" s="1" t="str">
        <f>TRIM(IF(L418&lt;=$P$3,VLOOKUP(L418,Cs!$CA$7:$CN$33000,14,FALSE),""))</f>
        <v/>
      </c>
      <c r="E418" s="1" t="str">
        <f t="shared" si="75"/>
        <v/>
      </c>
      <c r="F418" s="19" t="str">
        <f t="shared" si="76"/>
        <v/>
      </c>
      <c r="G418" s="19" t="str">
        <f t="shared" si="77"/>
        <v/>
      </c>
      <c r="H418" s="19" t="str">
        <f>IF(AND(N418&lt;&gt;N419,N418&lt;&gt;" "),SUM($F$397:F418)-SUM($G$397:G418),IF(L417=$P$3,H417,""))</f>
        <v/>
      </c>
      <c r="I418" s="13" t="str">
        <f t="shared" si="72"/>
        <v/>
      </c>
      <c r="L418" s="1">
        <f t="shared" si="78"/>
        <v>390</v>
      </c>
      <c r="N418" s="4" t="str">
        <f>IF(L418&lt;=$P$3,VLOOKUP(L418,Cs!$CA$7:$CN$33000,3,FALSE),IF(L417=$P$3," ",""))</f>
        <v/>
      </c>
      <c r="O418" s="1" t="str">
        <f>IF(L418&lt;=$P$3,VLOOKUP(L418,Cs!$CA$7:$CN$33000,8,FALSE),"")</f>
        <v/>
      </c>
      <c r="R418" s="4" t="str">
        <f>IF(L418&lt;=$P$3,IF(VLOOKUP(L418,Cs!$CA$7:$CN$33000,10,FALSE)&lt;&gt;0,VLOOKUP(L418,Cs!$CA$7:$CN$33000,10,FALSE),""),"")</f>
        <v/>
      </c>
      <c r="S418" s="1" t="str">
        <f>IF(L418&lt;=$P$3,VLOOKUP(L418,Cs!$CA$7:$CN$33000,11,FALSE),"")</f>
        <v/>
      </c>
      <c r="T418" s="1" t="str">
        <f>IF(L418&lt;=$P$3,VLOOKUP(L418,Cs!$CA$7:$CN$33000,12,FALSE),"")</f>
        <v/>
      </c>
      <c r="U418" s="1" t="str">
        <f>IF(L418&lt;=$P$3,VLOOKUP(L418,Cs!$CA$7:$CN$33000,5,FALSE),"")</f>
        <v/>
      </c>
      <c r="V418" s="1" t="str">
        <f>IF(L418&lt;=$P$3,VLOOKUP(L418,Cs!$CA$7:$CN$33000,6,FALSE),"")</f>
        <v/>
      </c>
      <c r="W418" s="1" t="str">
        <f>IF(L418&lt;=$P$3,VLOOKUP(L418,Cs!$CA$7:$CN$33000,7,FALSE),"")</f>
        <v/>
      </c>
    </row>
    <row r="419" spans="1:23" x14ac:dyDescent="0.25">
      <c r="A419" s="1" t="str">
        <f t="shared" si="73"/>
        <v/>
      </c>
      <c r="B419" s="4" t="str">
        <f t="shared" si="74"/>
        <v/>
      </c>
      <c r="C419" s="1" t="str">
        <f>TRIM(IF(L419&lt;=$P$3,VLOOKUP(L419,Cs!$CA$7:$CN$33000,13,FALSE),""))</f>
        <v/>
      </c>
      <c r="D419" s="1" t="str">
        <f>TRIM(IF(L419&lt;=$P$3,VLOOKUP(L419,Cs!$CA$7:$CN$33000,14,FALSE),""))</f>
        <v/>
      </c>
      <c r="E419" s="1" t="str">
        <f t="shared" si="75"/>
        <v/>
      </c>
      <c r="F419" s="19" t="str">
        <f t="shared" si="76"/>
        <v/>
      </c>
      <c r="G419" s="19" t="str">
        <f t="shared" si="77"/>
        <v/>
      </c>
      <c r="H419" s="19" t="str">
        <f>IF(AND(N419&lt;&gt;N420,N419&lt;&gt;" "),SUM($F$397:F419)-SUM($G$397:G419),IF(L418=$P$3,H418,""))</f>
        <v/>
      </c>
      <c r="I419" s="13" t="str">
        <f t="shared" si="72"/>
        <v/>
      </c>
      <c r="L419" s="1">
        <f t="shared" si="78"/>
        <v>391</v>
      </c>
      <c r="N419" s="4" t="str">
        <f>IF(L419&lt;=$P$3,VLOOKUP(L419,Cs!$CA$7:$CN$33000,3,FALSE),IF(L418=$P$3," ",""))</f>
        <v/>
      </c>
      <c r="O419" s="1" t="str">
        <f>IF(L419&lt;=$P$3,VLOOKUP(L419,Cs!$CA$7:$CN$33000,8,FALSE),"")</f>
        <v/>
      </c>
      <c r="R419" s="4" t="str">
        <f>IF(L419&lt;=$P$3,IF(VLOOKUP(L419,Cs!$CA$7:$CN$33000,10,FALSE)&lt;&gt;0,VLOOKUP(L419,Cs!$CA$7:$CN$33000,10,FALSE),""),"")</f>
        <v/>
      </c>
      <c r="S419" s="1" t="str">
        <f>IF(L419&lt;=$P$3,VLOOKUP(L419,Cs!$CA$7:$CN$33000,11,FALSE),"")</f>
        <v/>
      </c>
      <c r="T419" s="1" t="str">
        <f>IF(L419&lt;=$P$3,VLOOKUP(L419,Cs!$CA$7:$CN$33000,12,FALSE),"")</f>
        <v/>
      </c>
      <c r="U419" s="1" t="str">
        <f>IF(L419&lt;=$P$3,VLOOKUP(L419,Cs!$CA$7:$CN$33000,5,FALSE),"")</f>
        <v/>
      </c>
      <c r="V419" s="1" t="str">
        <f>IF(L419&lt;=$P$3,VLOOKUP(L419,Cs!$CA$7:$CN$33000,6,FALSE),"")</f>
        <v/>
      </c>
      <c r="W419" s="1" t="str">
        <f>IF(L419&lt;=$P$3,VLOOKUP(L419,Cs!$CA$7:$CN$33000,7,FALSE),"")</f>
        <v/>
      </c>
    </row>
    <row r="420" spans="1:23" x14ac:dyDescent="0.25">
      <c r="A420" s="1" t="str">
        <f t="shared" si="73"/>
        <v/>
      </c>
      <c r="B420" s="4" t="str">
        <f t="shared" si="74"/>
        <v/>
      </c>
      <c r="C420" s="1" t="str">
        <f>TRIM(IF(L420&lt;=$P$3,VLOOKUP(L420,Cs!$CA$7:$CN$33000,13,FALSE),""))</f>
        <v/>
      </c>
      <c r="D420" s="1" t="str">
        <f>TRIM(IF(L420&lt;=$P$3,VLOOKUP(L420,Cs!$CA$7:$CN$33000,14,FALSE),""))</f>
        <v/>
      </c>
      <c r="E420" s="1" t="str">
        <f t="shared" si="75"/>
        <v/>
      </c>
      <c r="F420" s="19" t="str">
        <f t="shared" si="76"/>
        <v/>
      </c>
      <c r="G420" s="19" t="str">
        <f t="shared" si="77"/>
        <v/>
      </c>
      <c r="H420" s="19" t="str">
        <f>IF(AND(N420&lt;&gt;N421,N420&lt;&gt;" "),SUM($F$397:F420)-SUM($G$397:G420),IF(L419=$P$3,H419,""))</f>
        <v/>
      </c>
      <c r="I420" s="13" t="str">
        <f t="shared" si="72"/>
        <v/>
      </c>
      <c r="L420" s="1">
        <f t="shared" si="78"/>
        <v>392</v>
      </c>
      <c r="N420" s="4" t="str">
        <f>IF(L420&lt;=$P$3,VLOOKUP(L420,Cs!$CA$7:$CN$33000,3,FALSE),IF(L419=$P$3," ",""))</f>
        <v/>
      </c>
      <c r="O420" s="1" t="str">
        <f>IF(L420&lt;=$P$3,VLOOKUP(L420,Cs!$CA$7:$CN$33000,8,FALSE),"")</f>
        <v/>
      </c>
      <c r="R420" s="4" t="str">
        <f>IF(L420&lt;=$P$3,IF(VLOOKUP(L420,Cs!$CA$7:$CN$33000,10,FALSE)&lt;&gt;0,VLOOKUP(L420,Cs!$CA$7:$CN$33000,10,FALSE),""),"")</f>
        <v/>
      </c>
      <c r="S420" s="1" t="str">
        <f>IF(L420&lt;=$P$3,VLOOKUP(L420,Cs!$CA$7:$CN$33000,11,FALSE),"")</f>
        <v/>
      </c>
      <c r="T420" s="1" t="str">
        <f>IF(L420&lt;=$P$3,VLOOKUP(L420,Cs!$CA$7:$CN$33000,12,FALSE),"")</f>
        <v/>
      </c>
      <c r="U420" s="1" t="str">
        <f>IF(L420&lt;=$P$3,VLOOKUP(L420,Cs!$CA$7:$CN$33000,5,FALSE),"")</f>
        <v/>
      </c>
      <c r="V420" s="1" t="str">
        <f>IF(L420&lt;=$P$3,VLOOKUP(L420,Cs!$CA$7:$CN$33000,6,FALSE),"")</f>
        <v/>
      </c>
      <c r="W420" s="1" t="str">
        <f>IF(L420&lt;=$P$3,VLOOKUP(L420,Cs!$CA$7:$CN$33000,7,FALSE),"")</f>
        <v/>
      </c>
    </row>
    <row r="421" spans="1:23" x14ac:dyDescent="0.25">
      <c r="A421" s="1" t="str">
        <f t="shared" si="73"/>
        <v/>
      </c>
      <c r="B421" s="4" t="str">
        <f t="shared" si="74"/>
        <v/>
      </c>
      <c r="C421" s="1" t="str">
        <f>TRIM(IF(L421&lt;=$P$3,VLOOKUP(L421,Cs!$CA$7:$CN$33000,13,FALSE),""))</f>
        <v/>
      </c>
      <c r="D421" s="1" t="str">
        <f>TRIM(IF(L421&lt;=$P$3,VLOOKUP(L421,Cs!$CA$7:$CN$33000,14,FALSE),""))</f>
        <v/>
      </c>
      <c r="E421" s="1" t="str">
        <f t="shared" si="75"/>
        <v/>
      </c>
      <c r="F421" s="19" t="str">
        <f t="shared" si="76"/>
        <v/>
      </c>
      <c r="G421" s="19" t="str">
        <f t="shared" si="77"/>
        <v/>
      </c>
      <c r="H421" s="19" t="str">
        <f>IF(AND(N421&lt;&gt;N422,N421&lt;&gt;" "),SUM($F$397:F421)-SUM($G$397:G421),IF(L420=$P$3,H420,""))</f>
        <v/>
      </c>
      <c r="I421" s="13" t="str">
        <f t="shared" si="72"/>
        <v/>
      </c>
      <c r="L421" s="1">
        <f t="shared" si="78"/>
        <v>393</v>
      </c>
      <c r="N421" s="4" t="str">
        <f>IF(L421&lt;=$P$3,VLOOKUP(L421,Cs!$CA$7:$CN$33000,3,FALSE),IF(L420=$P$3," ",""))</f>
        <v/>
      </c>
      <c r="O421" s="1" t="str">
        <f>IF(L421&lt;=$P$3,VLOOKUP(L421,Cs!$CA$7:$CN$33000,8,FALSE),"")</f>
        <v/>
      </c>
      <c r="R421" s="4" t="str">
        <f>IF(L421&lt;=$P$3,IF(VLOOKUP(L421,Cs!$CA$7:$CN$33000,10,FALSE)&lt;&gt;0,VLOOKUP(L421,Cs!$CA$7:$CN$33000,10,FALSE),""),"")</f>
        <v/>
      </c>
      <c r="S421" s="1" t="str">
        <f>IF(L421&lt;=$P$3,VLOOKUP(L421,Cs!$CA$7:$CN$33000,11,FALSE),"")</f>
        <v/>
      </c>
      <c r="T421" s="1" t="str">
        <f>IF(L421&lt;=$P$3,VLOOKUP(L421,Cs!$CA$7:$CN$33000,12,FALSE),"")</f>
        <v/>
      </c>
      <c r="U421" s="1" t="str">
        <f>IF(L421&lt;=$P$3,VLOOKUP(L421,Cs!$CA$7:$CN$33000,5,FALSE),"")</f>
        <v/>
      </c>
      <c r="V421" s="1" t="str">
        <f>IF(L421&lt;=$P$3,VLOOKUP(L421,Cs!$CA$7:$CN$33000,6,FALSE),"")</f>
        <v/>
      </c>
      <c r="W421" s="1" t="str">
        <f>IF(L421&lt;=$P$3,VLOOKUP(L421,Cs!$CA$7:$CN$33000,7,FALSE),"")</f>
        <v/>
      </c>
    </row>
    <row r="422" spans="1:23" x14ac:dyDescent="0.25">
      <c r="A422" s="1" t="str">
        <f t="shared" si="73"/>
        <v/>
      </c>
      <c r="B422" s="4" t="str">
        <f t="shared" si="74"/>
        <v/>
      </c>
      <c r="C422" s="1" t="str">
        <f>TRIM(IF(L422&lt;=$P$3,VLOOKUP(L422,Cs!$CA$7:$CN$33000,13,FALSE),""))</f>
        <v/>
      </c>
      <c r="D422" s="1" t="str">
        <f>TRIM(IF(L422&lt;=$P$3,VLOOKUP(L422,Cs!$CA$7:$CN$33000,14,FALSE),""))</f>
        <v/>
      </c>
      <c r="E422" s="1" t="str">
        <f t="shared" si="75"/>
        <v/>
      </c>
      <c r="F422" s="19" t="str">
        <f t="shared" si="76"/>
        <v/>
      </c>
      <c r="G422" s="19" t="str">
        <f t="shared" si="77"/>
        <v/>
      </c>
      <c r="H422" s="19" t="str">
        <f>IF(AND(N422&lt;&gt;N423,N422&lt;&gt;" "),SUM($F$397:F422)-SUM($G$397:G422),IF(L421=$P$3,H421,""))</f>
        <v/>
      </c>
      <c r="I422" s="13" t="str">
        <f t="shared" si="72"/>
        <v/>
      </c>
      <c r="L422" s="1">
        <f t="shared" si="78"/>
        <v>394</v>
      </c>
      <c r="N422" s="4" t="str">
        <f>IF(L422&lt;=$P$3,VLOOKUP(L422,Cs!$CA$7:$CN$33000,3,FALSE),IF(L421=$P$3," ",""))</f>
        <v/>
      </c>
      <c r="O422" s="1" t="str">
        <f>IF(L422&lt;=$P$3,VLOOKUP(L422,Cs!$CA$7:$CN$33000,8,FALSE),"")</f>
        <v/>
      </c>
      <c r="R422" s="4" t="str">
        <f>IF(L422&lt;=$P$3,IF(VLOOKUP(L422,Cs!$CA$7:$CN$33000,10,FALSE)&lt;&gt;0,VLOOKUP(L422,Cs!$CA$7:$CN$33000,10,FALSE),""),"")</f>
        <v/>
      </c>
      <c r="S422" s="1" t="str">
        <f>IF(L422&lt;=$P$3,VLOOKUP(L422,Cs!$CA$7:$CN$33000,11,FALSE),"")</f>
        <v/>
      </c>
      <c r="T422" s="1" t="str">
        <f>IF(L422&lt;=$P$3,VLOOKUP(L422,Cs!$CA$7:$CN$33000,12,FALSE),"")</f>
        <v/>
      </c>
      <c r="U422" s="1" t="str">
        <f>IF(L422&lt;=$P$3,VLOOKUP(L422,Cs!$CA$7:$CN$33000,5,FALSE),"")</f>
        <v/>
      </c>
      <c r="V422" s="1" t="str">
        <f>IF(L422&lt;=$P$3,VLOOKUP(L422,Cs!$CA$7:$CN$33000,6,FALSE),"")</f>
        <v/>
      </c>
      <c r="W422" s="1" t="str">
        <f>IF(L422&lt;=$P$3,VLOOKUP(L422,Cs!$CA$7:$CN$33000,7,FALSE),"")</f>
        <v/>
      </c>
    </row>
    <row r="423" spans="1:23" x14ac:dyDescent="0.25">
      <c r="A423" s="1" t="str">
        <f t="shared" si="73"/>
        <v/>
      </c>
      <c r="B423" s="4" t="str">
        <f t="shared" si="74"/>
        <v/>
      </c>
      <c r="C423" s="1" t="str">
        <f>TRIM(IF(L423&lt;=$P$3,VLOOKUP(L423,Cs!$CA$7:$CN$33000,13,FALSE),""))</f>
        <v/>
      </c>
      <c r="D423" s="1" t="str">
        <f>TRIM(IF(L423&lt;=$P$3,VLOOKUP(L423,Cs!$CA$7:$CN$33000,14,FALSE),""))</f>
        <v/>
      </c>
      <c r="E423" s="1" t="str">
        <f t="shared" si="75"/>
        <v/>
      </c>
      <c r="F423" s="19" t="str">
        <f t="shared" si="76"/>
        <v/>
      </c>
      <c r="G423" s="19" t="str">
        <f t="shared" si="77"/>
        <v/>
      </c>
      <c r="H423" s="19" t="str">
        <f>IF(AND(N423&lt;&gt;N424,N423&lt;&gt;" "),SUM($F$397:F423)-SUM($G$397:G423),IF(L422=$P$3,H422,""))</f>
        <v/>
      </c>
      <c r="I423" s="13" t="str">
        <f t="shared" si="72"/>
        <v/>
      </c>
      <c r="L423" s="1">
        <f t="shared" si="78"/>
        <v>395</v>
      </c>
      <c r="N423" s="4" t="str">
        <f>IF(L423&lt;=$P$3,VLOOKUP(L423,Cs!$CA$7:$CN$33000,3,FALSE),IF(L422=$P$3," ",""))</f>
        <v/>
      </c>
      <c r="O423" s="1" t="str">
        <f>IF(L423&lt;=$P$3,VLOOKUP(L423,Cs!$CA$7:$CN$33000,8,FALSE),"")</f>
        <v/>
      </c>
      <c r="R423" s="4" t="str">
        <f>IF(L423&lt;=$P$3,IF(VLOOKUP(L423,Cs!$CA$7:$CN$33000,10,FALSE)&lt;&gt;0,VLOOKUP(L423,Cs!$CA$7:$CN$33000,10,FALSE),""),"")</f>
        <v/>
      </c>
      <c r="S423" s="1" t="str">
        <f>IF(L423&lt;=$P$3,VLOOKUP(L423,Cs!$CA$7:$CN$33000,11,FALSE),"")</f>
        <v/>
      </c>
      <c r="T423" s="1" t="str">
        <f>IF(L423&lt;=$P$3,VLOOKUP(L423,Cs!$CA$7:$CN$33000,12,FALSE),"")</f>
        <v/>
      </c>
      <c r="U423" s="1" t="str">
        <f>IF(L423&lt;=$P$3,VLOOKUP(L423,Cs!$CA$7:$CN$33000,5,FALSE),"")</f>
        <v/>
      </c>
      <c r="V423" s="1" t="str">
        <f>IF(L423&lt;=$P$3,VLOOKUP(L423,Cs!$CA$7:$CN$33000,6,FALSE),"")</f>
        <v/>
      </c>
      <c r="W423" s="1" t="str">
        <f>IF(L423&lt;=$P$3,VLOOKUP(L423,Cs!$CA$7:$CN$33000,7,FALSE),"")</f>
        <v/>
      </c>
    </row>
    <row r="424" spans="1:23" x14ac:dyDescent="0.25">
      <c r="A424" s="1" t="str">
        <f t="shared" si="73"/>
        <v/>
      </c>
      <c r="B424" s="4" t="str">
        <f t="shared" si="74"/>
        <v/>
      </c>
      <c r="C424" s="1" t="str">
        <f>TRIM(IF(L424&lt;=$P$3,VLOOKUP(L424,Cs!$CA$7:$CN$33000,13,FALSE),""))</f>
        <v/>
      </c>
      <c r="D424" s="1" t="str">
        <f>TRIM(IF(L424&lt;=$P$3,VLOOKUP(L424,Cs!$CA$7:$CN$33000,14,FALSE),""))</f>
        <v/>
      </c>
      <c r="E424" s="1" t="str">
        <f t="shared" si="75"/>
        <v/>
      </c>
      <c r="F424" s="19" t="str">
        <f t="shared" si="76"/>
        <v/>
      </c>
      <c r="G424" s="19" t="str">
        <f t="shared" si="77"/>
        <v/>
      </c>
      <c r="H424" s="19" t="str">
        <f>IF(AND(N424&lt;&gt;N425,N424&lt;&gt;" "),SUM($F$397:F424)-SUM($G$397:G424),IF(L423=$P$3,H423,""))</f>
        <v/>
      </c>
      <c r="I424" s="13" t="str">
        <f t="shared" si="72"/>
        <v/>
      </c>
      <c r="L424" s="1">
        <f t="shared" si="78"/>
        <v>396</v>
      </c>
      <c r="N424" s="4" t="str">
        <f>IF(L424&lt;=$P$3,VLOOKUP(L424,Cs!$CA$7:$CN$33000,3,FALSE),IF(L423=$P$3," ",""))</f>
        <v/>
      </c>
      <c r="O424" s="1" t="str">
        <f>IF(L424&lt;=$P$3,VLOOKUP(L424,Cs!$CA$7:$CN$33000,8,FALSE),"")</f>
        <v/>
      </c>
      <c r="R424" s="4" t="str">
        <f>IF(L424&lt;=$P$3,IF(VLOOKUP(L424,Cs!$CA$7:$CN$33000,10,FALSE)&lt;&gt;0,VLOOKUP(L424,Cs!$CA$7:$CN$33000,10,FALSE),""),"")</f>
        <v/>
      </c>
      <c r="S424" s="1" t="str">
        <f>IF(L424&lt;=$P$3,VLOOKUP(L424,Cs!$CA$7:$CN$33000,11,FALSE),"")</f>
        <v/>
      </c>
      <c r="T424" s="1" t="str">
        <f>IF(L424&lt;=$P$3,VLOOKUP(L424,Cs!$CA$7:$CN$33000,12,FALSE),"")</f>
        <v/>
      </c>
      <c r="U424" s="1" t="str">
        <f>IF(L424&lt;=$P$3,VLOOKUP(L424,Cs!$CA$7:$CN$33000,5,FALSE),"")</f>
        <v/>
      </c>
      <c r="V424" s="1" t="str">
        <f>IF(L424&lt;=$P$3,VLOOKUP(L424,Cs!$CA$7:$CN$33000,6,FALSE),"")</f>
        <v/>
      </c>
      <c r="W424" s="1" t="str">
        <f>IF(L424&lt;=$P$3,VLOOKUP(L424,Cs!$CA$7:$CN$33000,7,FALSE),"")</f>
        <v/>
      </c>
    </row>
    <row r="425" spans="1:23" x14ac:dyDescent="0.25">
      <c r="A425" s="1" t="str">
        <f t="shared" si="73"/>
        <v/>
      </c>
      <c r="B425" s="4" t="str">
        <f t="shared" si="74"/>
        <v/>
      </c>
      <c r="C425" s="1" t="str">
        <f>TRIM(IF(L425&lt;=$P$3,VLOOKUP(L425,Cs!$CA$7:$CN$33000,13,FALSE),""))</f>
        <v/>
      </c>
      <c r="D425" s="1" t="str">
        <f>TRIM(IF(L425&lt;=$P$3,VLOOKUP(L425,Cs!$CA$7:$CN$33000,14,FALSE),""))</f>
        <v/>
      </c>
      <c r="E425" s="1" t="str">
        <f t="shared" si="75"/>
        <v/>
      </c>
      <c r="F425" s="19" t="str">
        <f t="shared" si="76"/>
        <v/>
      </c>
      <c r="G425" s="19" t="str">
        <f t="shared" si="77"/>
        <v/>
      </c>
      <c r="H425" s="19" t="str">
        <f>IF(AND(N425&lt;&gt;N426,N425&lt;&gt;" "),SUM($F$397:F425)-SUM($G$397:G425),IF(L424=$P$3,H424,""))</f>
        <v/>
      </c>
      <c r="I425" s="13" t="str">
        <f t="shared" si="72"/>
        <v/>
      </c>
      <c r="L425" s="1">
        <f t="shared" si="78"/>
        <v>397</v>
      </c>
      <c r="N425" s="4" t="str">
        <f>IF(L425&lt;=$P$3,VLOOKUP(L425,Cs!$CA$7:$CN$33000,3,FALSE),IF(L424=$P$3," ",""))</f>
        <v/>
      </c>
      <c r="O425" s="1" t="str">
        <f>IF(L425&lt;=$P$3,VLOOKUP(L425,Cs!$CA$7:$CN$33000,8,FALSE),"")</f>
        <v/>
      </c>
      <c r="R425" s="4" t="str">
        <f>IF(L425&lt;=$P$3,IF(VLOOKUP(L425,Cs!$CA$7:$CN$33000,10,FALSE)&lt;&gt;0,VLOOKUP(L425,Cs!$CA$7:$CN$33000,10,FALSE),""),"")</f>
        <v/>
      </c>
      <c r="S425" s="1" t="str">
        <f>IF(L425&lt;=$P$3,VLOOKUP(L425,Cs!$CA$7:$CN$33000,11,FALSE),"")</f>
        <v/>
      </c>
      <c r="T425" s="1" t="str">
        <f>IF(L425&lt;=$P$3,VLOOKUP(L425,Cs!$CA$7:$CN$33000,12,FALSE),"")</f>
        <v/>
      </c>
      <c r="U425" s="1" t="str">
        <f>IF(L425&lt;=$P$3,VLOOKUP(L425,Cs!$CA$7:$CN$33000,5,FALSE),"")</f>
        <v/>
      </c>
      <c r="V425" s="1" t="str">
        <f>IF(L425&lt;=$P$3,VLOOKUP(L425,Cs!$CA$7:$CN$33000,6,FALSE),"")</f>
        <v/>
      </c>
      <c r="W425" s="1" t="str">
        <f>IF(L425&lt;=$P$3,VLOOKUP(L425,Cs!$CA$7:$CN$33000,7,FALSE),"")</f>
        <v/>
      </c>
    </row>
    <row r="426" spans="1:23" x14ac:dyDescent="0.25">
      <c r="A426" s="1" t="str">
        <f t="shared" si="73"/>
        <v/>
      </c>
      <c r="B426" s="4" t="str">
        <f t="shared" si="74"/>
        <v/>
      </c>
      <c r="C426" s="1" t="str">
        <f>TRIM(IF(L426&lt;=$P$3,VLOOKUP(L426,Cs!$CA$7:$CN$33000,13,FALSE),""))</f>
        <v/>
      </c>
      <c r="D426" s="1" t="str">
        <f>TRIM(IF(L426&lt;=$P$3,VLOOKUP(L426,Cs!$CA$7:$CN$33000,14,FALSE),""))</f>
        <v/>
      </c>
      <c r="E426" s="1" t="str">
        <f t="shared" si="75"/>
        <v/>
      </c>
      <c r="F426" s="19" t="str">
        <f t="shared" si="76"/>
        <v/>
      </c>
      <c r="G426" s="19" t="str">
        <f t="shared" si="77"/>
        <v/>
      </c>
      <c r="H426" s="19" t="str">
        <f>IF(AND(N426&lt;&gt;N427,N426&lt;&gt;" "),SUM($F$397:F426)-SUM($G$397:G426),IF(L425=$P$3,H425,""))</f>
        <v/>
      </c>
      <c r="I426" s="13" t="str">
        <f t="shared" si="72"/>
        <v/>
      </c>
      <c r="L426" s="1">
        <f t="shared" si="78"/>
        <v>398</v>
      </c>
      <c r="N426" s="4" t="str">
        <f>IF(L426&lt;=$P$3,VLOOKUP(L426,Cs!$CA$7:$CN$33000,3,FALSE),IF(L425=$P$3," ",""))</f>
        <v/>
      </c>
      <c r="O426" s="1" t="str">
        <f>IF(L426&lt;=$P$3,VLOOKUP(L426,Cs!$CA$7:$CN$33000,8,FALSE),"")</f>
        <v/>
      </c>
      <c r="R426" s="4" t="str">
        <f>IF(L426&lt;=$P$3,IF(VLOOKUP(L426,Cs!$CA$7:$CN$33000,10,FALSE)&lt;&gt;0,VLOOKUP(L426,Cs!$CA$7:$CN$33000,10,FALSE),""),"")</f>
        <v/>
      </c>
      <c r="S426" s="1" t="str">
        <f>IF(L426&lt;=$P$3,VLOOKUP(L426,Cs!$CA$7:$CN$33000,11,FALSE),"")</f>
        <v/>
      </c>
      <c r="T426" s="1" t="str">
        <f>IF(L426&lt;=$P$3,VLOOKUP(L426,Cs!$CA$7:$CN$33000,12,FALSE),"")</f>
        <v/>
      </c>
      <c r="U426" s="1" t="str">
        <f>IF(L426&lt;=$P$3,VLOOKUP(L426,Cs!$CA$7:$CN$33000,5,FALSE),"")</f>
        <v/>
      </c>
      <c r="V426" s="1" t="str">
        <f>IF(L426&lt;=$P$3,VLOOKUP(L426,Cs!$CA$7:$CN$33000,6,FALSE),"")</f>
        <v/>
      </c>
      <c r="W426" s="1" t="str">
        <f>IF(L426&lt;=$P$3,VLOOKUP(L426,Cs!$CA$7:$CN$33000,7,FALSE),"")</f>
        <v/>
      </c>
    </row>
    <row r="427" spans="1:23" x14ac:dyDescent="0.25">
      <c r="A427" s="1" t="str">
        <f t="shared" si="73"/>
        <v/>
      </c>
      <c r="B427" s="4" t="str">
        <f t="shared" si="74"/>
        <v/>
      </c>
      <c r="C427" s="1" t="str">
        <f>TRIM(IF(L427&lt;=$P$3,VLOOKUP(L427,Cs!$CA$7:$CN$33000,13,FALSE),""))</f>
        <v/>
      </c>
      <c r="D427" s="1" t="str">
        <f>TRIM(IF(L427&lt;=$P$3,VLOOKUP(L427,Cs!$CA$7:$CN$33000,14,FALSE),""))</f>
        <v/>
      </c>
      <c r="E427" s="1" t="str">
        <f t="shared" si="75"/>
        <v/>
      </c>
      <c r="F427" s="19" t="str">
        <f t="shared" si="76"/>
        <v/>
      </c>
      <c r="G427" s="19" t="str">
        <f t="shared" si="77"/>
        <v/>
      </c>
      <c r="H427" s="19" t="str">
        <f>IF(AND(N427&lt;&gt;N428,N427&lt;&gt;" "),SUM($F$397:F427)-SUM($G$397:G427),IF(L426=$P$3,H426,""))</f>
        <v/>
      </c>
      <c r="I427" s="13" t="str">
        <f t="shared" si="72"/>
        <v/>
      </c>
      <c r="L427" s="1">
        <f t="shared" si="78"/>
        <v>399</v>
      </c>
      <c r="N427" s="4" t="str">
        <f>IF(L427&lt;=$P$3,VLOOKUP(L427,Cs!$CA$7:$CN$33000,3,FALSE),IF(L426=$P$3," ",""))</f>
        <v/>
      </c>
      <c r="O427" s="1" t="str">
        <f>IF(L427&lt;=$P$3,VLOOKUP(L427,Cs!$CA$7:$CN$33000,8,FALSE),"")</f>
        <v/>
      </c>
      <c r="R427" s="4" t="str">
        <f>IF(L427&lt;=$P$3,IF(VLOOKUP(L427,Cs!$CA$7:$CN$33000,10,FALSE)&lt;&gt;0,VLOOKUP(L427,Cs!$CA$7:$CN$33000,10,FALSE),""),"")</f>
        <v/>
      </c>
      <c r="S427" s="1" t="str">
        <f>IF(L427&lt;=$P$3,VLOOKUP(L427,Cs!$CA$7:$CN$33000,11,FALSE),"")</f>
        <v/>
      </c>
      <c r="T427" s="1" t="str">
        <f>IF(L427&lt;=$P$3,VLOOKUP(L427,Cs!$CA$7:$CN$33000,12,FALSE),"")</f>
        <v/>
      </c>
      <c r="U427" s="1" t="str">
        <f>IF(L427&lt;=$P$3,VLOOKUP(L427,Cs!$CA$7:$CN$33000,5,FALSE),"")</f>
        <v/>
      </c>
      <c r="V427" s="1" t="str">
        <f>IF(L427&lt;=$P$3,VLOOKUP(L427,Cs!$CA$7:$CN$33000,6,FALSE),"")</f>
        <v/>
      </c>
      <c r="W427" s="1" t="str">
        <f>IF(L427&lt;=$P$3,VLOOKUP(L427,Cs!$CA$7:$CN$33000,7,FALSE),"")</f>
        <v/>
      </c>
    </row>
    <row r="428" spans="1:23" x14ac:dyDescent="0.25">
      <c r="A428" s="1" t="str">
        <f t="shared" si="73"/>
        <v/>
      </c>
      <c r="B428" s="4" t="str">
        <f t="shared" si="74"/>
        <v/>
      </c>
      <c r="C428" s="1" t="str">
        <f>TRIM(IF(L428&lt;=$P$3,VLOOKUP(L428,Cs!$CA$7:$CN$33000,13,FALSE),""))</f>
        <v/>
      </c>
      <c r="D428" s="1" t="str">
        <f>TRIM(IF(L428&lt;=$P$3,VLOOKUP(L428,Cs!$CA$7:$CN$33000,14,FALSE),""))</f>
        <v/>
      </c>
      <c r="E428" s="1" t="str">
        <f t="shared" si="75"/>
        <v/>
      </c>
      <c r="F428" s="19" t="str">
        <f t="shared" si="76"/>
        <v/>
      </c>
      <c r="G428" s="19" t="str">
        <f t="shared" si="77"/>
        <v/>
      </c>
      <c r="H428" s="19" t="str">
        <f>IF(AND(N428&lt;&gt;N429,N428&lt;&gt;" "),SUM($F$397:F428)-SUM($G$397:G428),IF(L427=$P$3,H427,""))</f>
        <v/>
      </c>
      <c r="I428" s="13" t="str">
        <f t="shared" si="72"/>
        <v/>
      </c>
      <c r="L428" s="1">
        <f t="shared" si="78"/>
        <v>400</v>
      </c>
      <c r="N428" s="4" t="str">
        <f>IF(L428&lt;=$P$3,VLOOKUP(L428,Cs!$CA$7:$CN$33000,3,FALSE),IF(L427=$P$3," ",""))</f>
        <v/>
      </c>
      <c r="O428" s="1" t="str">
        <f>IF(L428&lt;=$P$3,VLOOKUP(L428,Cs!$CA$7:$CN$33000,8,FALSE),"")</f>
        <v/>
      </c>
      <c r="R428" s="4" t="str">
        <f>IF(L428&lt;=$P$3,IF(VLOOKUP(L428,Cs!$CA$7:$CN$33000,10,FALSE)&lt;&gt;0,VLOOKUP(L428,Cs!$CA$7:$CN$33000,10,FALSE),""),"")</f>
        <v/>
      </c>
      <c r="S428" s="1" t="str">
        <f>IF(L428&lt;=$P$3,VLOOKUP(L428,Cs!$CA$7:$CN$33000,11,FALSE),"")</f>
        <v/>
      </c>
      <c r="T428" s="1" t="str">
        <f>IF(L428&lt;=$P$3,VLOOKUP(L428,Cs!$CA$7:$CN$33000,12,FALSE),"")</f>
        <v/>
      </c>
      <c r="U428" s="1" t="str">
        <f>IF(L428&lt;=$P$3,VLOOKUP(L428,Cs!$CA$7:$CN$33000,5,FALSE),"")</f>
        <v/>
      </c>
      <c r="V428" s="1" t="str">
        <f>IF(L428&lt;=$P$3,VLOOKUP(L428,Cs!$CA$7:$CN$33000,6,FALSE),"")</f>
        <v/>
      </c>
      <c r="W428" s="1" t="str">
        <f>IF(L428&lt;=$P$3,VLOOKUP(L428,Cs!$CA$7:$CN$33000,7,FALSE),"")</f>
        <v/>
      </c>
    </row>
    <row r="429" spans="1:23" x14ac:dyDescent="0.25">
      <c r="A429" s="1" t="str">
        <f t="shared" si="73"/>
        <v/>
      </c>
      <c r="B429" s="4" t="str">
        <f t="shared" si="74"/>
        <v/>
      </c>
      <c r="C429" s="1" t="str">
        <f>TRIM(IF(L429&lt;=$P$3,VLOOKUP(L429,Cs!$CA$7:$CN$33000,13,FALSE),""))</f>
        <v/>
      </c>
      <c r="D429" s="1" t="str">
        <f>TRIM(IF(L429&lt;=$P$3,VLOOKUP(L429,Cs!$CA$7:$CN$33000,14,FALSE),""))</f>
        <v/>
      </c>
      <c r="E429" s="1" t="str">
        <f t="shared" si="75"/>
        <v/>
      </c>
      <c r="F429" s="19" t="str">
        <f t="shared" si="76"/>
        <v/>
      </c>
      <c r="G429" s="19" t="str">
        <f t="shared" si="77"/>
        <v/>
      </c>
      <c r="H429" s="19" t="str">
        <f>IF(AND(N429&lt;&gt;N430,N429&lt;&gt;" "),SUM($F$397:F429)-SUM($G$397:G429),IF(L428=$P$3,H428,""))</f>
        <v/>
      </c>
      <c r="I429" s="13" t="str">
        <f t="shared" si="72"/>
        <v/>
      </c>
      <c r="L429" s="1">
        <f t="shared" si="78"/>
        <v>401</v>
      </c>
      <c r="N429" s="4" t="str">
        <f>IF(L429&lt;=$P$3,VLOOKUP(L429,Cs!$CA$7:$CN$33000,3,FALSE),IF(L428=$P$3," ",""))</f>
        <v/>
      </c>
      <c r="O429" s="1" t="str">
        <f>IF(L429&lt;=$P$3,VLOOKUP(L429,Cs!$CA$7:$CN$33000,8,FALSE),"")</f>
        <v/>
      </c>
      <c r="R429" s="4" t="str">
        <f>IF(L429&lt;=$P$3,IF(VLOOKUP(L429,Cs!$CA$7:$CN$33000,10,FALSE)&lt;&gt;0,VLOOKUP(L429,Cs!$CA$7:$CN$33000,10,FALSE),""),"")</f>
        <v/>
      </c>
      <c r="S429" s="1" t="str">
        <f>IF(L429&lt;=$P$3,VLOOKUP(L429,Cs!$CA$7:$CN$33000,11,FALSE),"")</f>
        <v/>
      </c>
      <c r="T429" s="1" t="str">
        <f>IF(L429&lt;=$P$3,VLOOKUP(L429,Cs!$CA$7:$CN$33000,12,FALSE),"")</f>
        <v/>
      </c>
      <c r="U429" s="1" t="str">
        <f>IF(L429&lt;=$P$3,VLOOKUP(L429,Cs!$CA$7:$CN$33000,5,FALSE),"")</f>
        <v/>
      </c>
      <c r="V429" s="1" t="str">
        <f>IF(L429&lt;=$P$3,VLOOKUP(L429,Cs!$CA$7:$CN$33000,6,FALSE),"")</f>
        <v/>
      </c>
      <c r="W429" s="1" t="str">
        <f>IF(L429&lt;=$P$3,VLOOKUP(L429,Cs!$CA$7:$CN$33000,7,FALSE),"")</f>
        <v/>
      </c>
    </row>
    <row r="430" spans="1:23" x14ac:dyDescent="0.25">
      <c r="A430" s="1" t="str">
        <f t="shared" si="73"/>
        <v/>
      </c>
      <c r="B430" s="4" t="str">
        <f t="shared" si="74"/>
        <v/>
      </c>
      <c r="C430" s="1" t="str">
        <f>TRIM(IF(L430&lt;=$P$3,VLOOKUP(L430,Cs!$CA$7:$CN$33000,13,FALSE),""))</f>
        <v/>
      </c>
      <c r="D430" s="1" t="str">
        <f>TRIM(IF(L430&lt;=$P$3,VLOOKUP(L430,Cs!$CA$7:$CN$33000,14,FALSE),""))</f>
        <v/>
      </c>
      <c r="E430" s="1" t="str">
        <f t="shared" si="75"/>
        <v/>
      </c>
      <c r="F430" s="19" t="str">
        <f t="shared" si="76"/>
        <v/>
      </c>
      <c r="G430" s="19" t="str">
        <f t="shared" si="77"/>
        <v/>
      </c>
      <c r="H430" s="19" t="str">
        <f>IF(AND(N430&lt;&gt;N431,N430&lt;&gt;" "),SUM($F$397:F430)-SUM($G$397:G430),IF(L429=$P$3,H429,""))</f>
        <v/>
      </c>
      <c r="I430" s="13" t="str">
        <f t="shared" si="72"/>
        <v/>
      </c>
      <c r="L430" s="1">
        <f t="shared" si="78"/>
        <v>402</v>
      </c>
      <c r="N430" s="4" t="str">
        <f>IF(L430&lt;=$P$3,VLOOKUP(L430,Cs!$CA$7:$CN$33000,3,FALSE),IF(L429=$P$3," ",""))</f>
        <v/>
      </c>
      <c r="O430" s="1" t="str">
        <f>IF(L430&lt;=$P$3,VLOOKUP(L430,Cs!$CA$7:$CN$33000,8,FALSE),"")</f>
        <v/>
      </c>
      <c r="R430" s="4" t="str">
        <f>IF(L430&lt;=$P$3,IF(VLOOKUP(L430,Cs!$CA$7:$CN$33000,10,FALSE)&lt;&gt;0,VLOOKUP(L430,Cs!$CA$7:$CN$33000,10,FALSE),""),"")</f>
        <v/>
      </c>
      <c r="S430" s="1" t="str">
        <f>IF(L430&lt;=$P$3,VLOOKUP(L430,Cs!$CA$7:$CN$33000,11,FALSE),"")</f>
        <v/>
      </c>
      <c r="T430" s="1" t="str">
        <f>IF(L430&lt;=$P$3,VLOOKUP(L430,Cs!$CA$7:$CN$33000,12,FALSE),"")</f>
        <v/>
      </c>
      <c r="U430" s="1" t="str">
        <f>IF(L430&lt;=$P$3,VLOOKUP(L430,Cs!$CA$7:$CN$33000,5,FALSE),"")</f>
        <v/>
      </c>
      <c r="V430" s="1" t="str">
        <f>IF(L430&lt;=$P$3,VLOOKUP(L430,Cs!$CA$7:$CN$33000,6,FALSE),"")</f>
        <v/>
      </c>
      <c r="W430" s="1" t="str">
        <f>IF(L430&lt;=$P$3,VLOOKUP(L430,Cs!$CA$7:$CN$33000,7,FALSE),"")</f>
        <v/>
      </c>
    </row>
    <row r="431" spans="1:23" x14ac:dyDescent="0.25">
      <c r="A431" s="1" t="str">
        <f t="shared" si="73"/>
        <v/>
      </c>
      <c r="B431" s="4" t="str">
        <f t="shared" si="74"/>
        <v/>
      </c>
      <c r="C431" s="1" t="str">
        <f>TRIM(IF(L431&lt;=$P$3,VLOOKUP(L431,Cs!$CA$7:$CN$33000,13,FALSE),""))</f>
        <v/>
      </c>
      <c r="D431" s="1" t="str">
        <f>TRIM(IF(L431&lt;=$P$3,VLOOKUP(L431,Cs!$CA$7:$CN$33000,14,FALSE),""))</f>
        <v/>
      </c>
      <c r="E431" s="1" t="str">
        <f t="shared" si="75"/>
        <v/>
      </c>
      <c r="F431" s="19" t="str">
        <f t="shared" si="76"/>
        <v/>
      </c>
      <c r="G431" s="19" t="str">
        <f t="shared" si="77"/>
        <v/>
      </c>
      <c r="H431" s="19" t="str">
        <f>IF(AND(N431&lt;&gt;N432,N431&lt;&gt;" "),SUM($F$397:F431)-SUM($G$397:G431),IF(L430=$P$3,H430,""))</f>
        <v/>
      </c>
      <c r="I431" s="13" t="str">
        <f t="shared" si="72"/>
        <v/>
      </c>
      <c r="L431" s="1">
        <f t="shared" si="78"/>
        <v>403</v>
      </c>
      <c r="N431" s="4" t="str">
        <f>IF(L431&lt;=$P$3,VLOOKUP(L431,Cs!$CA$7:$CN$33000,3,FALSE),IF(L430=$P$3," ",""))</f>
        <v/>
      </c>
      <c r="O431" s="1" t="str">
        <f>IF(L431&lt;=$P$3,VLOOKUP(L431,Cs!$CA$7:$CN$33000,8,FALSE),"")</f>
        <v/>
      </c>
      <c r="R431" s="4" t="str">
        <f>IF(L431&lt;=$P$3,IF(VLOOKUP(L431,Cs!$CA$7:$CN$33000,10,FALSE)&lt;&gt;0,VLOOKUP(L431,Cs!$CA$7:$CN$33000,10,FALSE),""),"")</f>
        <v/>
      </c>
      <c r="S431" s="1" t="str">
        <f>IF(L431&lt;=$P$3,VLOOKUP(L431,Cs!$CA$7:$CN$33000,11,FALSE),"")</f>
        <v/>
      </c>
      <c r="T431" s="1" t="str">
        <f>IF(L431&lt;=$P$3,VLOOKUP(L431,Cs!$CA$7:$CN$33000,12,FALSE),"")</f>
        <v/>
      </c>
      <c r="U431" s="1" t="str">
        <f>IF(L431&lt;=$P$3,VLOOKUP(L431,Cs!$CA$7:$CN$33000,5,FALSE),"")</f>
        <v/>
      </c>
      <c r="V431" s="1" t="str">
        <f>IF(L431&lt;=$P$3,VLOOKUP(L431,Cs!$CA$7:$CN$33000,6,FALSE),"")</f>
        <v/>
      </c>
      <c r="W431" s="1" t="str">
        <f>IF(L431&lt;=$P$3,VLOOKUP(L431,Cs!$CA$7:$CN$33000,7,FALSE),"")</f>
        <v/>
      </c>
    </row>
    <row r="432" spans="1:23" x14ac:dyDescent="0.25">
      <c r="A432" s="1" t="str">
        <f t="shared" si="73"/>
        <v/>
      </c>
      <c r="B432" s="4" t="str">
        <f t="shared" si="74"/>
        <v/>
      </c>
      <c r="C432" s="1" t="str">
        <f>TRIM(IF(L432&lt;=$P$3,VLOOKUP(L432,Cs!$CA$7:$CN$33000,13,FALSE),""))</f>
        <v/>
      </c>
      <c r="D432" s="1" t="str">
        <f>TRIM(IF(L432&lt;=$P$3,VLOOKUP(L432,Cs!$CA$7:$CN$33000,14,FALSE),""))</f>
        <v/>
      </c>
      <c r="E432" s="1" t="str">
        <f t="shared" si="75"/>
        <v/>
      </c>
      <c r="F432" s="19" t="str">
        <f t="shared" si="76"/>
        <v/>
      </c>
      <c r="G432" s="19" t="str">
        <f t="shared" si="77"/>
        <v/>
      </c>
      <c r="H432" s="19" t="str">
        <f>IF(AND(N432&lt;&gt;N433,N432&lt;&gt;" "),SUM($F$397:F432)-SUM($G$397:G432),IF(L431=$P$3,H431,""))</f>
        <v/>
      </c>
      <c r="I432" s="13" t="str">
        <f t="shared" si="72"/>
        <v/>
      </c>
      <c r="L432" s="1">
        <f t="shared" si="78"/>
        <v>404</v>
      </c>
      <c r="N432" s="4" t="str">
        <f>IF(L432&lt;=$P$3,VLOOKUP(L432,Cs!$CA$7:$CN$33000,3,FALSE),IF(L431=$P$3," ",""))</f>
        <v/>
      </c>
      <c r="O432" s="1" t="str">
        <f>IF(L432&lt;=$P$3,VLOOKUP(L432,Cs!$CA$7:$CN$33000,8,FALSE),"")</f>
        <v/>
      </c>
      <c r="R432" s="4" t="str">
        <f>IF(L432&lt;=$P$3,IF(VLOOKUP(L432,Cs!$CA$7:$CN$33000,10,FALSE)&lt;&gt;0,VLOOKUP(L432,Cs!$CA$7:$CN$33000,10,FALSE),""),"")</f>
        <v/>
      </c>
      <c r="S432" s="1" t="str">
        <f>IF(L432&lt;=$P$3,VLOOKUP(L432,Cs!$CA$7:$CN$33000,11,FALSE),"")</f>
        <v/>
      </c>
      <c r="T432" s="1" t="str">
        <f>IF(L432&lt;=$P$3,VLOOKUP(L432,Cs!$CA$7:$CN$33000,12,FALSE),"")</f>
        <v/>
      </c>
      <c r="U432" s="1" t="str">
        <f>IF(L432&lt;=$P$3,VLOOKUP(L432,Cs!$CA$7:$CN$33000,5,FALSE),"")</f>
        <v/>
      </c>
      <c r="V432" s="1" t="str">
        <f>IF(L432&lt;=$P$3,VLOOKUP(L432,Cs!$CA$7:$CN$33000,6,FALSE),"")</f>
        <v/>
      </c>
      <c r="W432" s="1" t="str">
        <f>IF(L432&lt;=$P$3,VLOOKUP(L432,Cs!$CA$7:$CN$33000,7,FALSE),"")</f>
        <v/>
      </c>
    </row>
    <row r="433" spans="1:69" x14ac:dyDescent="0.25">
      <c r="A433" s="1" t="str">
        <f t="shared" si="73"/>
        <v/>
      </c>
      <c r="B433" s="4" t="str">
        <f t="shared" si="74"/>
        <v/>
      </c>
      <c r="C433" s="1" t="str">
        <f>TRIM(IF(L433&lt;=$P$3,VLOOKUP(L433,Cs!$CA$7:$CN$33000,13,FALSE),""))</f>
        <v/>
      </c>
      <c r="D433" s="1" t="str">
        <f>TRIM(IF(L433&lt;=$P$3,VLOOKUP(L433,Cs!$CA$7:$CN$33000,14,FALSE),""))</f>
        <v/>
      </c>
      <c r="E433" s="1" t="str">
        <f t="shared" si="75"/>
        <v/>
      </c>
      <c r="F433" s="19" t="str">
        <f t="shared" si="76"/>
        <v/>
      </c>
      <c r="G433" s="19" t="str">
        <f t="shared" si="77"/>
        <v/>
      </c>
      <c r="H433" s="19" t="str">
        <f>IF(AND(N433&lt;&gt;N434,N433&lt;&gt;" "),SUM($F$397:F433)-SUM($G$397:G433),IF(L432=$P$3,H432,""))</f>
        <v/>
      </c>
      <c r="I433" s="13" t="str">
        <f t="shared" si="72"/>
        <v/>
      </c>
      <c r="L433" s="1">
        <f t="shared" si="78"/>
        <v>405</v>
      </c>
      <c r="N433" s="4" t="str">
        <f>IF(L433&lt;=$P$3,VLOOKUP(L433,Cs!$CA$7:$CN$33000,3,FALSE),IF(L432=$P$3," ",""))</f>
        <v/>
      </c>
      <c r="O433" s="1" t="str">
        <f>IF(L433&lt;=$P$3,VLOOKUP(L433,Cs!$CA$7:$CN$33000,8,FALSE),"")</f>
        <v/>
      </c>
      <c r="R433" s="4" t="str">
        <f>IF(L433&lt;=$P$3,IF(VLOOKUP(L433,Cs!$CA$7:$CN$33000,10,FALSE)&lt;&gt;0,VLOOKUP(L433,Cs!$CA$7:$CN$33000,10,FALSE),""),"")</f>
        <v/>
      </c>
      <c r="S433" s="1" t="str">
        <f>IF(L433&lt;=$P$3,VLOOKUP(L433,Cs!$CA$7:$CN$33000,11,FALSE),"")</f>
        <v/>
      </c>
      <c r="T433" s="1" t="str">
        <f>IF(L433&lt;=$P$3,VLOOKUP(L433,Cs!$CA$7:$CN$33000,12,FALSE),"")</f>
        <v/>
      </c>
      <c r="U433" s="1" t="str">
        <f>IF(L433&lt;=$P$3,VLOOKUP(L433,Cs!$CA$7:$CN$33000,5,FALSE),"")</f>
        <v/>
      </c>
      <c r="V433" s="1" t="str">
        <f>IF(L433&lt;=$P$3,VLOOKUP(L433,Cs!$CA$7:$CN$33000,6,FALSE),"")</f>
        <v/>
      </c>
      <c r="W433" s="1" t="str">
        <f>IF(L433&lt;=$P$3,VLOOKUP(L433,Cs!$CA$7:$CN$33000,7,FALSE),"")</f>
        <v/>
      </c>
    </row>
    <row r="434" spans="1:69" x14ac:dyDescent="0.25">
      <c r="A434" s="1" t="str">
        <f t="shared" si="73"/>
        <v/>
      </c>
      <c r="B434" s="4" t="str">
        <f t="shared" si="74"/>
        <v/>
      </c>
      <c r="C434" s="1" t="str">
        <f>TRIM(IF(L434&lt;=$P$3,VLOOKUP(L434,Cs!$CA$7:$CN$33000,13,FALSE),""))</f>
        <v/>
      </c>
      <c r="D434" s="1" t="str">
        <f>TRIM(IF(L434&lt;=$P$3,VLOOKUP(L434,Cs!$CA$7:$CN$33000,14,FALSE),""))</f>
        <v/>
      </c>
      <c r="E434" s="1" t="str">
        <f t="shared" si="75"/>
        <v/>
      </c>
      <c r="F434" s="19" t="str">
        <f t="shared" si="76"/>
        <v/>
      </c>
      <c r="G434" s="19" t="str">
        <f t="shared" si="77"/>
        <v/>
      </c>
      <c r="H434" s="19" t="str">
        <f>IF(AND(N434&lt;&gt;N435,N434&lt;&gt;" "),SUM($F$397:F434)-SUM($G$397:G434),IF(L433=$P$3,H433,""))</f>
        <v/>
      </c>
      <c r="I434" s="13" t="str">
        <f t="shared" si="72"/>
        <v/>
      </c>
      <c r="L434" s="1">
        <f t="shared" si="78"/>
        <v>406</v>
      </c>
      <c r="N434" s="4" t="str">
        <f>IF(L434&lt;=$P$3,VLOOKUP(L434,Cs!$CA$7:$CN$33000,3,FALSE),IF(L433=$P$3," ",""))</f>
        <v/>
      </c>
      <c r="O434" s="1" t="str">
        <f>IF(L434&lt;=$P$3,VLOOKUP(L434,Cs!$CA$7:$CN$33000,8,FALSE),"")</f>
        <v/>
      </c>
      <c r="R434" s="4" t="str">
        <f>IF(L434&lt;=$P$3,IF(VLOOKUP(L434,Cs!$CA$7:$CN$33000,10,FALSE)&lt;&gt;0,VLOOKUP(L434,Cs!$CA$7:$CN$33000,10,FALSE),""),"")</f>
        <v/>
      </c>
      <c r="S434" s="1" t="str">
        <f>IF(L434&lt;=$P$3,VLOOKUP(L434,Cs!$CA$7:$CN$33000,11,FALSE),"")</f>
        <v/>
      </c>
      <c r="T434" s="1" t="str">
        <f>IF(L434&lt;=$P$3,VLOOKUP(L434,Cs!$CA$7:$CN$33000,12,FALSE),"")</f>
        <v/>
      </c>
      <c r="U434" s="1" t="str">
        <f>IF(L434&lt;=$P$3,VLOOKUP(L434,Cs!$CA$7:$CN$33000,5,FALSE),"")</f>
        <v/>
      </c>
      <c r="V434" s="1" t="str">
        <f>IF(L434&lt;=$P$3,VLOOKUP(L434,Cs!$CA$7:$CN$33000,6,FALSE),"")</f>
        <v/>
      </c>
      <c r="W434" s="1" t="str">
        <f>IF(L434&lt;=$P$3,VLOOKUP(L434,Cs!$CA$7:$CN$33000,7,FALSE),"")</f>
        <v/>
      </c>
    </row>
    <row r="435" spans="1:69" x14ac:dyDescent="0.25">
      <c r="A435" s="1" t="str">
        <f t="shared" si="73"/>
        <v/>
      </c>
      <c r="B435" s="4" t="str">
        <f t="shared" si="74"/>
        <v/>
      </c>
      <c r="C435" s="1" t="str">
        <f>TRIM(IF(L435&lt;=$P$3,VLOOKUP(L435,Cs!$CA$7:$CN$33000,13,FALSE),""))</f>
        <v/>
      </c>
      <c r="D435" s="1" t="str">
        <f>TRIM(IF(L435&lt;=$P$3,VLOOKUP(L435,Cs!$CA$7:$CN$33000,14,FALSE),""))</f>
        <v/>
      </c>
      <c r="E435" s="1" t="str">
        <f t="shared" si="75"/>
        <v/>
      </c>
      <c r="F435" s="19" t="str">
        <f t="shared" si="76"/>
        <v/>
      </c>
      <c r="G435" s="19" t="str">
        <f t="shared" si="77"/>
        <v/>
      </c>
      <c r="H435" s="19" t="str">
        <f>IF(AND(N435&lt;&gt;N436,N435&lt;&gt;" "),SUM($F$397:F435)-SUM($G$397:G435),IF(L434=$P$3,H434,""))</f>
        <v/>
      </c>
      <c r="I435" s="13" t="str">
        <f t="shared" si="72"/>
        <v/>
      </c>
      <c r="L435" s="1">
        <f t="shared" si="78"/>
        <v>407</v>
      </c>
      <c r="N435" s="4" t="str">
        <f>IF(L435&lt;=$P$3,VLOOKUP(L435,Cs!$CA$7:$CN$33000,3,FALSE),IF(L434=$P$3," ",""))</f>
        <v/>
      </c>
      <c r="O435" s="1" t="str">
        <f>IF(L435&lt;=$P$3,VLOOKUP(L435,Cs!$CA$7:$CN$33000,8,FALSE),"")</f>
        <v/>
      </c>
      <c r="R435" s="4" t="str">
        <f>IF(L435&lt;=$P$3,IF(VLOOKUP(L435,Cs!$CA$7:$CN$33000,10,FALSE)&lt;&gt;0,VLOOKUP(L435,Cs!$CA$7:$CN$33000,10,FALSE),""),"")</f>
        <v/>
      </c>
      <c r="S435" s="1" t="str">
        <f>IF(L435&lt;=$P$3,VLOOKUP(L435,Cs!$CA$7:$CN$33000,11,FALSE),"")</f>
        <v/>
      </c>
      <c r="T435" s="1" t="str">
        <f>IF(L435&lt;=$P$3,VLOOKUP(L435,Cs!$CA$7:$CN$33000,12,FALSE),"")</f>
        <v/>
      </c>
      <c r="U435" s="1" t="str">
        <f>IF(L435&lt;=$P$3,VLOOKUP(L435,Cs!$CA$7:$CN$33000,5,FALSE),"")</f>
        <v/>
      </c>
      <c r="V435" s="1" t="str">
        <f>IF(L435&lt;=$P$3,VLOOKUP(L435,Cs!$CA$7:$CN$33000,6,FALSE),"")</f>
        <v/>
      </c>
      <c r="W435" s="1" t="str">
        <f>IF(L435&lt;=$P$3,VLOOKUP(L435,Cs!$CA$7:$CN$33000,7,FALSE),"")</f>
        <v/>
      </c>
    </row>
    <row r="436" spans="1:69" x14ac:dyDescent="0.25">
      <c r="A436" s="1" t="str">
        <f t="shared" si="73"/>
        <v/>
      </c>
      <c r="B436" s="4" t="str">
        <f t="shared" si="74"/>
        <v/>
      </c>
      <c r="C436" s="1" t="str">
        <f>TRIM(IF(L436&lt;=$P$3,VLOOKUP(L436,Cs!$CA$7:$CN$33000,13,FALSE),""))</f>
        <v/>
      </c>
      <c r="D436" s="1" t="str">
        <f>TRIM(IF(L436&lt;=$P$3,VLOOKUP(L436,Cs!$CA$7:$CN$33000,14,FALSE),""))</f>
        <v/>
      </c>
      <c r="E436" s="1" t="str">
        <f t="shared" si="75"/>
        <v/>
      </c>
      <c r="F436" s="19" t="str">
        <f t="shared" si="76"/>
        <v/>
      </c>
      <c r="G436" s="19" t="str">
        <f t="shared" si="77"/>
        <v/>
      </c>
      <c r="H436" s="19" t="str">
        <f>IF(AND(N436&lt;&gt;N437,N436&lt;&gt;" "),SUM($F$397:F436)-SUM($G$397:G436),IF(L435=$P$3,H435,""))</f>
        <v/>
      </c>
      <c r="I436" s="13" t="str">
        <f t="shared" si="72"/>
        <v/>
      </c>
      <c r="L436" s="1">
        <f t="shared" si="78"/>
        <v>408</v>
      </c>
      <c r="N436" s="4" t="str">
        <f>IF(L436&lt;=$P$3,VLOOKUP(L436,Cs!$CA$7:$CN$33000,3,FALSE),IF(L435=$P$3," ",""))</f>
        <v/>
      </c>
      <c r="O436" s="1" t="str">
        <f>IF(L436&lt;=$P$3,VLOOKUP(L436,Cs!$CA$7:$CN$33000,8,FALSE),"")</f>
        <v/>
      </c>
      <c r="R436" s="4" t="str">
        <f>IF(L436&lt;=$P$3,IF(VLOOKUP(L436,Cs!$CA$7:$CN$33000,10,FALSE)&lt;&gt;0,VLOOKUP(L436,Cs!$CA$7:$CN$33000,10,FALSE),""),"")</f>
        <v/>
      </c>
      <c r="S436" s="1" t="str">
        <f>IF(L436&lt;=$P$3,VLOOKUP(L436,Cs!$CA$7:$CN$33000,11,FALSE),"")</f>
        <v/>
      </c>
      <c r="T436" s="1" t="str">
        <f>IF(L436&lt;=$P$3,VLOOKUP(L436,Cs!$CA$7:$CN$33000,12,FALSE),"")</f>
        <v/>
      </c>
      <c r="U436" s="1" t="str">
        <f>IF(L436&lt;=$P$3,VLOOKUP(L436,Cs!$CA$7:$CN$33000,5,FALSE),"")</f>
        <v/>
      </c>
      <c r="V436" s="1" t="str">
        <f>IF(L436&lt;=$P$3,VLOOKUP(L436,Cs!$CA$7:$CN$33000,6,FALSE),"")</f>
        <v/>
      </c>
      <c r="W436" s="1" t="str">
        <f>IF(L436&lt;=$P$3,VLOOKUP(L436,Cs!$CA$7:$CN$33000,7,FALSE),"")</f>
        <v/>
      </c>
    </row>
    <row r="437" spans="1:69" x14ac:dyDescent="0.25">
      <c r="A437" s="1" t="str">
        <f t="shared" si="73"/>
        <v/>
      </c>
      <c r="B437" s="4" t="str">
        <f t="shared" si="74"/>
        <v/>
      </c>
      <c r="C437" s="1" t="str">
        <f>TRIM(IF(L437&lt;=$P$3,VLOOKUP(L437,Cs!$CA$7:$CN$33000,13,FALSE),""))</f>
        <v/>
      </c>
      <c r="D437" s="1" t="str">
        <f>TRIM(IF(L437&lt;=$P$3,VLOOKUP(L437,Cs!$CA$7:$CN$33000,14,FALSE),""))</f>
        <v/>
      </c>
      <c r="E437" s="1" t="str">
        <f t="shared" si="75"/>
        <v/>
      </c>
      <c r="F437" s="19" t="str">
        <f t="shared" si="76"/>
        <v/>
      </c>
      <c r="G437" s="19" t="str">
        <f t="shared" si="77"/>
        <v/>
      </c>
      <c r="H437" s="19" t="str">
        <f>IF(AND(N437&lt;&gt;N438,N437&lt;&gt;" "),SUM($F$397:F437)-SUM($G$397:G437),IF(L436=$P$3,H436,""))</f>
        <v/>
      </c>
      <c r="I437" s="13" t="str">
        <f t="shared" si="72"/>
        <v/>
      </c>
      <c r="L437" s="1">
        <f t="shared" si="78"/>
        <v>409</v>
      </c>
      <c r="N437" s="4" t="str">
        <f>IF(L437&lt;=$P$3,VLOOKUP(L437,Cs!$CA$7:$CN$33000,3,FALSE),IF(L436=$P$3," ",""))</f>
        <v/>
      </c>
      <c r="O437" s="1" t="str">
        <f>IF(L437&lt;=$P$3,VLOOKUP(L437,Cs!$CA$7:$CN$33000,8,FALSE),"")</f>
        <v/>
      </c>
      <c r="R437" s="4" t="str">
        <f>IF(L437&lt;=$P$3,IF(VLOOKUP(L437,Cs!$CA$7:$CN$33000,10,FALSE)&lt;&gt;0,VLOOKUP(L437,Cs!$CA$7:$CN$33000,10,FALSE),""),"")</f>
        <v/>
      </c>
      <c r="S437" s="1" t="str">
        <f>IF(L437&lt;=$P$3,VLOOKUP(L437,Cs!$CA$7:$CN$33000,11,FALSE),"")</f>
        <v/>
      </c>
      <c r="T437" s="1" t="str">
        <f>IF(L437&lt;=$P$3,VLOOKUP(L437,Cs!$CA$7:$CN$33000,12,FALSE),"")</f>
        <v/>
      </c>
      <c r="U437" s="1" t="str">
        <f>IF(L437&lt;=$P$3,VLOOKUP(L437,Cs!$CA$7:$CN$33000,5,FALSE),"")</f>
        <v/>
      </c>
      <c r="V437" s="1" t="str">
        <f>IF(L437&lt;=$P$3,VLOOKUP(L437,Cs!$CA$7:$CN$33000,6,FALSE),"")</f>
        <v/>
      </c>
      <c r="W437" s="1" t="str">
        <f>IF(L437&lt;=$P$3,VLOOKUP(L437,Cs!$CA$7:$CN$33000,7,FALSE),"")</f>
        <v/>
      </c>
    </row>
    <row r="438" spans="1:69" x14ac:dyDescent="0.25">
      <c r="B438" s="4"/>
      <c r="E438" s="1" t="str">
        <f>IF(L437&lt;$P$3,$O$5,IF(L437=$P$3,$N$5,""))</f>
        <v/>
      </c>
      <c r="F438" s="19" t="str">
        <f>IF(L437&lt;$P$3,SUM(F397:F437),IF(L437=$P$3,$R$6,""))</f>
        <v/>
      </c>
      <c r="G438" s="19" t="str">
        <f>IF(L437&lt;$P$3,SUM(G397:G437),IF(L437=$P$3,$S$6,""))</f>
        <v/>
      </c>
      <c r="H438" s="19" t="str">
        <f>IF(L437&lt;$P$3,SUM(F438,-G438),IF(L437=$P$3,H437,""))</f>
        <v/>
      </c>
      <c r="I438" s="13"/>
      <c r="N438" s="4"/>
    </row>
    <row r="439" spans="1:69" ht="26.4" x14ac:dyDescent="0.25">
      <c r="F439" s="7"/>
      <c r="I439" s="31" t="str">
        <f>"pg. "&amp;K439</f>
        <v xml:space="preserve">pg. </v>
      </c>
      <c r="K439" s="1" t="str">
        <f>IF(L398&lt;=$P$3,SUM(K396,1),"")</f>
        <v/>
      </c>
      <c r="BQ439" s="8" t="s">
        <v>152</v>
      </c>
    </row>
    <row r="440" spans="1:69" x14ac:dyDescent="0.25"/>
  </sheetData>
  <sheetProtection algorithmName="SHA-512" hashValue="bwoJ6/tfl1cSgK+V3GHidKfPNvqQyQpNb2HHwCOVfx1bUFhg/Va9sx20NJv8CgSzJLBZ927wLikyS5oR2B7Ctw==" saltValue="snAY4AXsfy5+TdJhV41G8g==" spinCount="100000" sheet="1" objects="1" scenarios="1"/>
  <mergeCells count="11">
    <mergeCell ref="A1:G1"/>
    <mergeCell ref="A2:G2"/>
    <mergeCell ref="A3:G3"/>
    <mergeCell ref="A4:E4"/>
    <mergeCell ref="F4:H4"/>
    <mergeCell ref="A6:G6"/>
    <mergeCell ref="C7:D7"/>
    <mergeCell ref="F7:G7"/>
    <mergeCell ref="A5:B5"/>
    <mergeCell ref="E7:E8"/>
    <mergeCell ref="F5:I5"/>
  </mergeCells>
  <conditionalFormatting sqref="A10:A440 C10:G440 I10:I440">
    <cfRule type="expression" dxfId="11" priority="2" stopIfTrue="1">
      <formula>OR(SUM($F10:$H10)&lt;&gt;0,$E10&lt;&gt;"")</formula>
    </cfRule>
  </conditionalFormatting>
  <conditionalFormatting sqref="A3:G3">
    <cfRule type="expression" dxfId="10" priority="86" stopIfTrue="1">
      <formula>N3=0</formula>
    </cfRule>
  </conditionalFormatting>
  <conditionalFormatting sqref="B10:B440 H10:H440">
    <cfRule type="expression" dxfId="9" priority="1" stopIfTrue="1">
      <formula>OR($H10&lt;&gt;"",$E10=$U$2)</formula>
    </cfRule>
  </conditionalFormatting>
  <conditionalFormatting sqref="H3">
    <cfRule type="expression" dxfId="8" priority="110" stopIfTrue="1">
      <formula>N3&lt;=10</formula>
    </cfRule>
    <cfRule type="expression" dxfId="7" priority="111" stopIfTrue="1">
      <formula>AW2=1</formula>
    </cfRule>
    <cfRule type="expression" dxfId="6" priority="113" stopIfTrue="1">
      <formula>N3&gt;=10</formula>
    </cfRule>
  </conditionalFormatting>
  <dataValidations count="4">
    <dataValidation type="list" allowBlank="1" showInputMessage="1" showErrorMessage="1" errorTitle="Hiba!" error="Használd a lenyílót a hónapnevek kiválasztásához." sqref="H2" xr:uid="{00000000-0002-0000-0300-000000000000}">
      <formula1>$AA$1:$AA$13</formula1>
    </dataValidation>
    <dataValidation type="list" allowBlank="1" showInputMessage="1" showErrorMessage="1" errorTitle="Hiba!" error="A beírt név nem érvényes! Használd a lenyílót." sqref="H1" xr:uid="{00000000-0002-0000-0300-000001000000}">
      <formula1>$AI$1:$AI$13</formula1>
    </dataValidation>
    <dataValidation type="list" allowBlank="1" showInputMessage="1" showErrorMessage="1" errorTitle="Hiba!" error="Használd a lenyílót!" sqref="H3" xr:uid="{00000000-0002-0000-0300-000002000000}">
      <formula1>NaploSz</formula1>
    </dataValidation>
    <dataValidation allowBlank="1" showInputMessage="1" showErrorMessage="1" promptTitle="Egyházközség neve" prompt="Az egyházköség nevét a Fő könyv lapról veszi át. Ha ott rá javítottunk a névre, itt is az a név jelenik meg." sqref="A4:E4" xr:uid="{D9C0A4E2-0D75-4080-96C0-D254D714CD85}"/>
  </dataValidations>
  <pageMargins left="0.55118110236220474" right="0.36" top="0.31496062992125984" bottom="0.41" header="0.31496062992125984" footer="0.19685039370078741"/>
  <pageSetup paperSize="9" scale="83" orientation="landscape" r:id="rId1"/>
  <headerFooter>
    <oddFooter>&amp;LIntocmit - Készítette&amp;RVerificat - Ellenőrízte</oddFooter>
  </headerFooter>
  <rowBreaks count="9" manualBreakCount="9">
    <brk id="52" max="8" man="1"/>
    <brk id="95" max="8" man="1"/>
    <brk id="138" max="8" man="1"/>
    <brk id="181" max="8" man="1"/>
    <brk id="224" max="8" man="1"/>
    <brk id="267" max="8" man="1"/>
    <brk id="310" max="8" man="1"/>
    <brk id="353" max="8" man="1"/>
    <brk id="396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539"/>
  <sheetViews>
    <sheetView showGridLines="0" showRowColHeaders="0" workbookViewId="0">
      <pane ySplit="3" topLeftCell="A4" activePane="bottomLeft" state="frozen"/>
      <selection pane="bottomLeft" activeCell="A3" sqref="A3:H3"/>
    </sheetView>
  </sheetViews>
  <sheetFormatPr defaultColWidth="0" defaultRowHeight="13.2" zeroHeight="1" x14ac:dyDescent="0.25"/>
  <cols>
    <col min="1" max="1" width="5" style="1" bestFit="1" customWidth="1"/>
    <col min="2" max="2" width="10.5546875" style="1" customWidth="1"/>
    <col min="3" max="3" width="6.109375" style="1" customWidth="1"/>
    <col min="4" max="4" width="2.33203125" style="1" bestFit="1" customWidth="1"/>
    <col min="5" max="5" width="9.33203125" style="1" customWidth="1"/>
    <col min="6" max="6" width="24.44140625" style="1" customWidth="1"/>
    <col min="7" max="7" width="22.44140625" style="1" customWidth="1"/>
    <col min="8" max="8" width="11.33203125" style="1" customWidth="1"/>
    <col min="9" max="9" width="9.109375" style="1" customWidth="1"/>
    <col min="10" max="18" width="9.109375" style="1" hidden="1" customWidth="1"/>
    <col min="19" max="19" width="10.33203125" style="1" hidden="1" customWidth="1"/>
    <col min="20" max="16384" width="9.109375" style="1" hidden="1"/>
  </cols>
  <sheetData>
    <row r="1" spans="1:58" ht="28.2" thickBot="1" x14ac:dyDescent="0.3">
      <c r="A1" s="143" t="str">
        <f>IF(Q2&lt;=10,AA1&amp;Q2&amp;AA2,AA1&amp;Q2&amp;AA2&amp;AB2&amp;O2&amp;AA3&amp;AB3)</f>
        <v>A kiválasztott csoportnaplóban összesen 0 lap van.</v>
      </c>
      <c r="B1" s="143"/>
      <c r="C1" s="143"/>
      <c r="D1" s="143"/>
      <c r="E1" s="143"/>
      <c r="F1" s="143"/>
      <c r="G1" s="143"/>
      <c r="H1" s="56" t="s">
        <v>283</v>
      </c>
      <c r="I1" s="2"/>
      <c r="J1" s="2"/>
      <c r="K1" s="22" t="s">
        <v>152</v>
      </c>
      <c r="M1" s="1">
        <f>MATCH(N1,K1:K600,0)</f>
        <v>61</v>
      </c>
      <c r="N1" s="1">
        <f>MAX(K1:K600)</f>
        <v>1</v>
      </c>
      <c r="P1" s="6">
        <v>50</v>
      </c>
      <c r="Q1" s="1">
        <f>MAX(Cs!BY7:BY33000)</f>
        <v>0</v>
      </c>
      <c r="S1" s="1" t="s">
        <v>162</v>
      </c>
      <c r="T1" s="1" t="str">
        <f>"&lt;="&amp;L9</f>
        <v>&lt;=0</v>
      </c>
      <c r="W1" s="1">
        <v>2</v>
      </c>
      <c r="X1" s="1">
        <v>6</v>
      </c>
      <c r="Z1" s="1" t="str">
        <f>IF(A3&lt;&gt;0,A3&amp;AA5&amp;H2&amp;AA6,AA7&amp;H2&amp;AA6)</f>
        <v>Egyházfenntartói járulék költségvetési tétel szűrése  szerint</v>
      </c>
      <c r="AA1" s="1" t="s">
        <v>181</v>
      </c>
      <c r="AW1" s="1">
        <f>MATCH("www",AZ1:AZ100,0)-1</f>
        <v>1</v>
      </c>
      <c r="AZ1" s="1" t="str">
        <f>BA1&amp;" - "&amp;BE1</f>
        <v>1 - 10</v>
      </c>
      <c r="BA1" s="1">
        <v>1</v>
      </c>
      <c r="BB1" s="1">
        <v>10</v>
      </c>
      <c r="BC1" s="1">
        <f>BB1*$P$1</f>
        <v>500</v>
      </c>
      <c r="BD1" s="1">
        <v>1</v>
      </c>
      <c r="BE1" s="1">
        <f>IF(AND($Q$2&gt;=BA1,$Q$2&lt;=BB1),$Q$2,BB1)</f>
        <v>10</v>
      </c>
      <c r="BF1" s="1" t="str">
        <f>AZ1</f>
        <v>1 - 10</v>
      </c>
    </row>
    <row r="2" spans="1:58" ht="66.599999999999994" thickBot="1" x14ac:dyDescent="0.3">
      <c r="A2" s="139" t="s">
        <v>207</v>
      </c>
      <c r="B2" s="140"/>
      <c r="C2" s="140"/>
      <c r="D2" s="140"/>
      <c r="E2" s="140"/>
      <c r="F2" s="140"/>
      <c r="G2" s="141"/>
      <c r="H2" s="27"/>
      <c r="K2" s="8" t="s">
        <v>278</v>
      </c>
      <c r="O2" s="1" t="str">
        <f>VLOOKUP(P2,BA1:BF100,6,FALSE)</f>
        <v>1 - 10</v>
      </c>
      <c r="P2" s="1">
        <f>IF(ISERROR(VLOOKUP(H1,$AZ$1:$BD$100,5,FALSE))=TRUE,1,IF(OR(H1=0,H1="",VLOOKUP(H1,$AZ$1:$BD$100,5,FALSE)&gt;=Q1),1,VLOOKUP(H1,$AZ$1:$BD$100,2,FALSE)))</f>
        <v>1</v>
      </c>
      <c r="Q2" s="1">
        <f>ROUNDUP(Q1/P1,0)</f>
        <v>0</v>
      </c>
      <c r="S2" s="1" t="s">
        <v>163</v>
      </c>
      <c r="T2" s="1">
        <f>SUMIF(Cs!$BY$7:$BY$33000,$T$1,Cs!$CE$7:$CE$33000)</f>
        <v>0</v>
      </c>
      <c r="U2" s="1">
        <f>SUMIF(Cs!$BY$7:$BY$33000,$T$1,Cs!$CF$7:$CF$33000)</f>
        <v>0</v>
      </c>
      <c r="W2" s="1">
        <v>3</v>
      </c>
      <c r="X2" s="1">
        <v>11</v>
      </c>
      <c r="AA2" s="1" t="s">
        <v>275</v>
      </c>
      <c r="AB2" s="1" t="s">
        <v>276</v>
      </c>
      <c r="AW2" s="1">
        <f>IF(ISERROR(VLOOKUP(H1,$AZ$1:$BD$100,5,FALSE))=TRUE,1,0)</f>
        <v>0</v>
      </c>
      <c r="AZ2" s="1" t="str">
        <f>IF($Q$1&gt;=BC1,BA2&amp;" - "&amp;BE2,"www")</f>
        <v>www</v>
      </c>
      <c r="BA2" s="1">
        <v>11</v>
      </c>
      <c r="BB2" s="1">
        <v>20</v>
      </c>
      <c r="BC2" s="1">
        <f t="shared" ref="BC2:BC20" si="0">BB2*$P$1</f>
        <v>1000</v>
      </c>
      <c r="BD2" s="1">
        <v>201</v>
      </c>
      <c r="BE2" s="1">
        <f t="shared" ref="BE2:BE20" si="1">IF(AND($Q$2&gt;=BA2,$Q$2&lt;=BB2),$Q$2,BB2)</f>
        <v>20</v>
      </c>
      <c r="BF2" s="1" t="str">
        <f t="shared" ref="BF2:BF20" si="2">AZ2</f>
        <v>www</v>
      </c>
    </row>
    <row r="3" spans="1:58" ht="15" x14ac:dyDescent="0.25">
      <c r="A3" s="145" t="s">
        <v>284</v>
      </c>
      <c r="B3" s="146"/>
      <c r="C3" s="146"/>
      <c r="D3" s="146"/>
      <c r="E3" s="146"/>
      <c r="F3" s="146"/>
      <c r="G3" s="146"/>
      <c r="H3" s="147"/>
      <c r="K3" s="20" t="s">
        <v>279</v>
      </c>
      <c r="S3" s="1" t="s">
        <v>186</v>
      </c>
      <c r="W3" s="1">
        <v>4</v>
      </c>
      <c r="X3" s="1">
        <v>16</v>
      </c>
      <c r="AA3" s="1" t="s">
        <v>258</v>
      </c>
      <c r="AB3" s="1" t="str">
        <f>IF(Q2&gt;5," A jobboldali, zöld cellában lehet megadni a listázni kívánt lapok számát.","")</f>
        <v/>
      </c>
      <c r="AZ3" s="1" t="str">
        <f t="shared" ref="AZ3:AZ20" si="3">IF($Q$1&gt;=BC2,BA3&amp;" - "&amp;BE3,"www")</f>
        <v>www</v>
      </c>
      <c r="BA3" s="1">
        <v>21</v>
      </c>
      <c r="BB3" s="1">
        <v>30</v>
      </c>
      <c r="BC3" s="1">
        <f t="shared" si="0"/>
        <v>1500</v>
      </c>
      <c r="BD3" s="1">
        <v>401</v>
      </c>
      <c r="BE3" s="1">
        <f t="shared" si="1"/>
        <v>30</v>
      </c>
      <c r="BF3" s="1" t="str">
        <f t="shared" si="2"/>
        <v>www</v>
      </c>
    </row>
    <row r="4" spans="1:58" x14ac:dyDescent="0.25">
      <c r="A4" s="144" t="str">
        <f>TRIM(Cs!CK1&amp;" "&amp;Cs!CL1)</f>
        <v>0 Ref. Egyházközség</v>
      </c>
      <c r="B4" s="144"/>
      <c r="C4" s="144"/>
      <c r="D4" s="144"/>
      <c r="E4" s="144"/>
      <c r="F4" s="144"/>
      <c r="G4" s="144"/>
      <c r="H4" s="54">
        <f>Cs!CJ1</f>
        <v>2026</v>
      </c>
      <c r="W4" s="1">
        <v>5</v>
      </c>
      <c r="X4" s="1">
        <v>21</v>
      </c>
      <c r="AA4" s="1" t="s">
        <v>156</v>
      </c>
      <c r="AZ4" s="1" t="str">
        <f t="shared" si="3"/>
        <v>www</v>
      </c>
      <c r="BA4" s="1">
        <v>31</v>
      </c>
      <c r="BB4" s="1">
        <v>40</v>
      </c>
      <c r="BC4" s="1">
        <f t="shared" si="0"/>
        <v>2000</v>
      </c>
      <c r="BD4" s="1">
        <v>601</v>
      </c>
      <c r="BE4" s="1">
        <f t="shared" si="1"/>
        <v>40</v>
      </c>
      <c r="BF4" s="1" t="str">
        <f t="shared" si="2"/>
        <v>www</v>
      </c>
    </row>
    <row r="5" spans="1:58" ht="15.6" x14ac:dyDescent="0.3">
      <c r="A5" s="142" t="str">
        <f>IF(L5=0,AA8,IF(H2=0,AA4,Z1))</f>
        <v>Ezen a költségvetési tételen nem történt bevétel vagy kiadás.</v>
      </c>
      <c r="B5" s="142"/>
      <c r="C5" s="142"/>
      <c r="D5" s="142"/>
      <c r="E5" s="142"/>
      <c r="F5" s="142"/>
      <c r="G5" s="142"/>
      <c r="H5" s="142"/>
      <c r="L5" s="1">
        <f>Resz_szamadas!K9</f>
        <v>0</v>
      </c>
      <c r="W5" s="1">
        <v>6</v>
      </c>
      <c r="X5" s="1">
        <v>26</v>
      </c>
      <c r="AA5" s="1" t="s">
        <v>183</v>
      </c>
      <c r="AZ5" s="1" t="str">
        <f t="shared" si="3"/>
        <v>www</v>
      </c>
      <c r="BA5" s="1">
        <v>41</v>
      </c>
      <c r="BB5" s="1">
        <v>50</v>
      </c>
      <c r="BC5" s="1">
        <f t="shared" si="0"/>
        <v>2500</v>
      </c>
      <c r="BD5" s="1">
        <v>801</v>
      </c>
      <c r="BE5" s="1">
        <f t="shared" si="1"/>
        <v>50</v>
      </c>
      <c r="BF5" s="1" t="str">
        <f t="shared" si="2"/>
        <v>www</v>
      </c>
    </row>
    <row r="6" spans="1:58" x14ac:dyDescent="0.25">
      <c r="A6" s="136" t="str">
        <f>IF(A3&lt;&gt;0,A3,"")</f>
        <v>Egyházfenntartói járulék</v>
      </c>
      <c r="B6" s="136"/>
      <c r="C6" s="136"/>
      <c r="D6" s="136"/>
      <c r="E6" s="136"/>
      <c r="F6" s="136"/>
      <c r="G6" s="136"/>
      <c r="H6" s="136"/>
      <c r="W6" s="1">
        <v>7</v>
      </c>
      <c r="X6" s="1">
        <v>31</v>
      </c>
      <c r="AA6" s="1" t="s">
        <v>184</v>
      </c>
      <c r="AZ6" s="1" t="str">
        <f t="shared" si="3"/>
        <v>www</v>
      </c>
      <c r="BA6" s="1">
        <v>51</v>
      </c>
      <c r="BB6" s="1">
        <v>60</v>
      </c>
      <c r="BC6" s="1">
        <f t="shared" si="0"/>
        <v>3000</v>
      </c>
      <c r="BD6" s="1">
        <v>1001</v>
      </c>
      <c r="BE6" s="1">
        <f t="shared" si="1"/>
        <v>60</v>
      </c>
      <c r="BF6" s="1" t="str">
        <f t="shared" si="2"/>
        <v>www</v>
      </c>
    </row>
    <row r="7" spans="1:58" s="9" customFormat="1" ht="11.4" x14ac:dyDescent="0.2">
      <c r="A7" s="105"/>
      <c r="B7" s="105"/>
      <c r="C7" s="105"/>
      <c r="D7" s="105"/>
      <c r="E7" s="105"/>
      <c r="F7" s="105"/>
      <c r="G7" s="104"/>
      <c r="H7" s="104" t="str">
        <f>"Költségvetési tétel száma: "&amp;VLOOKUP(A3,Csfi,2,FALSE)</f>
        <v>Költségvetési tétel száma: 101,01</v>
      </c>
      <c r="W7" s="9">
        <v>8</v>
      </c>
      <c r="X7" s="9">
        <v>36</v>
      </c>
      <c r="AA7" s="9" t="s">
        <v>185</v>
      </c>
      <c r="AZ7" s="9" t="str">
        <f t="shared" si="3"/>
        <v>www</v>
      </c>
      <c r="BA7" s="9">
        <v>61</v>
      </c>
      <c r="BB7" s="9">
        <v>70</v>
      </c>
      <c r="BC7" s="9">
        <f t="shared" si="0"/>
        <v>3500</v>
      </c>
      <c r="BD7" s="9">
        <v>1201</v>
      </c>
      <c r="BE7" s="9">
        <f t="shared" si="1"/>
        <v>70</v>
      </c>
      <c r="BF7" s="9" t="str">
        <f t="shared" si="2"/>
        <v>www</v>
      </c>
    </row>
    <row r="8" spans="1:58" s="9" customFormat="1" ht="11.4" x14ac:dyDescent="0.2">
      <c r="A8" s="102" t="s">
        <v>157</v>
      </c>
      <c r="B8" s="102" t="s">
        <v>0</v>
      </c>
      <c r="C8" s="102" t="s">
        <v>148</v>
      </c>
      <c r="D8" s="102"/>
      <c r="E8" s="102" t="s">
        <v>2</v>
      </c>
      <c r="F8" s="102" t="s">
        <v>11</v>
      </c>
      <c r="G8" s="102" t="s">
        <v>147</v>
      </c>
      <c r="H8" s="102" t="s">
        <v>158</v>
      </c>
      <c r="W8" s="9">
        <v>9</v>
      </c>
      <c r="X8" s="9">
        <v>41</v>
      </c>
      <c r="AA8" s="9" t="s">
        <v>286</v>
      </c>
      <c r="AZ8" s="9" t="str">
        <f t="shared" si="3"/>
        <v>www</v>
      </c>
      <c r="BA8" s="9">
        <v>71</v>
      </c>
      <c r="BB8" s="9">
        <v>80</v>
      </c>
      <c r="BC8" s="9">
        <f t="shared" si="0"/>
        <v>4000</v>
      </c>
      <c r="BD8" s="9">
        <v>1401</v>
      </c>
      <c r="BE8" s="9">
        <f t="shared" si="1"/>
        <v>80</v>
      </c>
      <c r="BF8" s="9" t="str">
        <f t="shared" si="2"/>
        <v>www</v>
      </c>
    </row>
    <row r="9" spans="1:58" x14ac:dyDescent="0.25">
      <c r="A9" s="78"/>
      <c r="B9" s="78"/>
      <c r="C9" s="78"/>
      <c r="D9" s="78"/>
      <c r="E9" s="78"/>
      <c r="F9" s="78"/>
      <c r="G9" s="79" t="str">
        <f>IF(P2&gt;1,S2,"")</f>
        <v/>
      </c>
      <c r="H9" s="103" t="str">
        <f>IF(P2&gt;1,SUM(T2:U2),"")</f>
        <v/>
      </c>
      <c r="L9" s="1">
        <f>ROUND(SUM(P2,-1)*P1,0)</f>
        <v>0</v>
      </c>
      <c r="N9" s="1" t="str">
        <f>Cs!CP1</f>
        <v>kassza</v>
      </c>
      <c r="Q9" s="1" t="s">
        <v>11</v>
      </c>
      <c r="R9" s="1" t="s">
        <v>161</v>
      </c>
      <c r="S9" s="1" t="s">
        <v>147</v>
      </c>
      <c r="T9" s="1" t="s">
        <v>43</v>
      </c>
      <c r="U9" s="1" t="s">
        <v>44</v>
      </c>
      <c r="AZ9" s="1" t="str">
        <f t="shared" si="3"/>
        <v>www</v>
      </c>
      <c r="BA9" s="1">
        <v>81</v>
      </c>
      <c r="BB9" s="1">
        <v>90</v>
      </c>
      <c r="BC9" s="1">
        <f t="shared" si="0"/>
        <v>4500</v>
      </c>
      <c r="BD9" s="1">
        <v>1601</v>
      </c>
      <c r="BE9" s="1">
        <f t="shared" si="1"/>
        <v>90</v>
      </c>
      <c r="BF9" s="1" t="str">
        <f t="shared" si="2"/>
        <v>www</v>
      </c>
    </row>
    <row r="10" spans="1:58" x14ac:dyDescent="0.25">
      <c r="A10" s="17" t="str">
        <f>IF($Q$1&gt;=L10,L10,"")</f>
        <v/>
      </c>
      <c r="B10" s="18" t="str">
        <f>IF($Q$1&gt;=L10,VLOOKUP(L10,Cs!$BY$7:$CN$33000,5,FALSE),"")</f>
        <v/>
      </c>
      <c r="C10" s="1" t="str">
        <f>IF($Q$1&gt;=L10,TRIM(VLOOKUP(L10,Cs!$BY$7:$CN$33000,15,FALSE)),"")</f>
        <v/>
      </c>
      <c r="D10" s="1" t="str">
        <f>IF($Q$1&gt;=L10,IF(N10=$N$9,"",UPPER(LEFT(N10,1))),"")</f>
        <v/>
      </c>
      <c r="E10" s="1" t="str">
        <f>IF($Q$1&gt;=L10,TRIM(VLOOKUP(L10,Cs!$BY$7:$CN$33000,16,FALSE)),"")</f>
        <v/>
      </c>
      <c r="F10" s="1" t="str">
        <f>IF($Q$1&gt;=L10,TRIM(Q10&amp;" "&amp;W10),"")</f>
        <v/>
      </c>
      <c r="G10" s="1" t="str">
        <f>IF($Q$1&gt;=L10,TRIM(S10&amp;X10),IF($Q$1=L9,$S$1,""))</f>
        <v xml:space="preserve">Összesen: </v>
      </c>
      <c r="H10" s="26">
        <f>IF($Q$1&gt;=L10,SUM(T10,U10),IF($Q$1=L9,SUM($H$9:H9),""))</f>
        <v>0</v>
      </c>
      <c r="L10" s="1">
        <f t="shared" ref="L10:L59" si="4">L9+1</f>
        <v>1</v>
      </c>
      <c r="N10" s="1" t="str">
        <f>IF($Q$1&gt;=L10,VLOOKUP(L10,Cs!$BY$7:$CN$33000,11,FALSE),"")</f>
        <v/>
      </c>
      <c r="Q10" s="1" t="str">
        <f>IF($Q$1&gt;=L10,TRIM(VLOOKUP(L10,Cs!$BY$7:$CN$33000,12,FALSE)),"")</f>
        <v/>
      </c>
      <c r="R10" s="1" t="str">
        <f>IF($Q$1&gt;=L10,TRIM(VLOOKUP(L10,Cs!$BY$7:$CN$33000,13,FALSE)),"")</f>
        <v/>
      </c>
      <c r="S10" s="1" t="str">
        <f>IF($Q$1&gt;=L10,TRIM(VLOOKUP(L10,Cs!$BY$7:$CN$33000,14,FALSE)),"")</f>
        <v/>
      </c>
      <c r="T10" s="1" t="str">
        <f>IF($Q$1&gt;=L10,VLOOKUP(L10,Cs!$BY$7:$CN$33000,7,FALSE),"")</f>
        <v/>
      </c>
      <c r="U10" s="1" t="str">
        <f>IF($Q$1&gt;=L10,VLOOKUP(L10,Cs!$BY$7:$CN$33000,8,FALSE),"")</f>
        <v/>
      </c>
      <c r="W10" s="1" t="str">
        <f>IF(S10&lt;&gt;"",R10,"")</f>
        <v/>
      </c>
      <c r="X10" s="1" t="str">
        <f>IF(S10="",R10,"")</f>
        <v/>
      </c>
      <c r="AZ10" s="1" t="str">
        <f t="shared" si="3"/>
        <v>www</v>
      </c>
      <c r="BA10" s="1">
        <v>91</v>
      </c>
      <c r="BB10" s="1">
        <v>100</v>
      </c>
      <c r="BC10" s="1">
        <f t="shared" si="0"/>
        <v>5000</v>
      </c>
      <c r="BD10" s="1">
        <v>1801</v>
      </c>
      <c r="BE10" s="1">
        <f t="shared" si="1"/>
        <v>100</v>
      </c>
      <c r="BF10" s="1" t="str">
        <f t="shared" si="2"/>
        <v>www</v>
      </c>
    </row>
    <row r="11" spans="1:58" x14ac:dyDescent="0.25">
      <c r="A11" s="17" t="str">
        <f t="shared" ref="A11:A58" si="5">IF($Q$1&gt;=L11,L11,"")</f>
        <v/>
      </c>
      <c r="B11" s="18" t="str">
        <f>IF($Q$1&gt;=L11,VLOOKUP(L11,Cs!$BY$7:$CN$33000,5,FALSE),"")</f>
        <v/>
      </c>
      <c r="C11" s="1" t="str">
        <f>IF($Q$1&gt;=L11,TRIM(VLOOKUP(L11,Cs!$BY$7:$CN$33000,15,FALSE)),"")</f>
        <v/>
      </c>
      <c r="D11" s="1" t="str">
        <f t="shared" ref="D11:D59" si="6">IF($Q$1&gt;=L11,IF(N11=$N$9,"",UPPER(LEFT(N11,1))),"")</f>
        <v/>
      </c>
      <c r="E11" s="1" t="str">
        <f>IF($Q$1&gt;=L11,TRIM(VLOOKUP(L11,Cs!$BY$7:$CN$33000,16,FALSE)),"")</f>
        <v/>
      </c>
      <c r="F11" s="1" t="str">
        <f t="shared" ref="F11:F59" si="7">IF($Q$1&gt;=L11,TRIM(Q11&amp;" "&amp;W11),"")</f>
        <v/>
      </c>
      <c r="G11" s="1" t="str">
        <f t="shared" ref="G11:G59" si="8">IF($Q$1&gt;=L11,TRIM(S11&amp;X11),IF($Q$1=L10,$S$1,""))</f>
        <v/>
      </c>
      <c r="H11" s="26" t="str">
        <f>IF($Q$1&gt;=L11,SUM(T11,U11),IF($Q$1=L10,SUM($H$9:H10),""))</f>
        <v/>
      </c>
      <c r="L11" s="1">
        <f t="shared" si="4"/>
        <v>2</v>
      </c>
      <c r="N11" s="1" t="str">
        <f>IF($Q$1&gt;=L11,VLOOKUP(L11,Cs!$BY$7:$CN$33000,11,FALSE),"")</f>
        <v/>
      </c>
      <c r="Q11" s="1" t="str">
        <f>IF($Q$1&gt;=L11,TRIM(VLOOKUP(L11,Cs!$BY$7:$CN$33000,12,FALSE)),"")</f>
        <v/>
      </c>
      <c r="R11" s="1" t="str">
        <f>IF($Q$1&gt;=L11,TRIM(VLOOKUP(L11,Cs!$BY$7:$CN$33000,13,FALSE)),"")</f>
        <v/>
      </c>
      <c r="S11" s="1" t="str">
        <f>IF($Q$1&gt;=L11,TRIM(VLOOKUP(L11,Cs!$BY$7:$CN$33000,14,FALSE)),"")</f>
        <v/>
      </c>
      <c r="T11" s="1" t="str">
        <f>IF($Q$1&gt;=L11,VLOOKUP(L11,Cs!$BY$7:$CN$33000,7,FALSE),"")</f>
        <v/>
      </c>
      <c r="U11" s="1" t="str">
        <f>IF($Q$1&gt;=L11,VLOOKUP(L11,Cs!$BY$7:$CN$33000,8,FALSE),"")</f>
        <v/>
      </c>
      <c r="W11" s="1" t="str">
        <f t="shared" ref="W11:W74" si="9">IF(S11&lt;&gt;"",R11,"")</f>
        <v/>
      </c>
      <c r="X11" s="1" t="str">
        <f t="shared" ref="X11:X59" si="10">IF(S11="",R11,"")</f>
        <v/>
      </c>
      <c r="AZ11" s="1" t="str">
        <f t="shared" si="3"/>
        <v>www</v>
      </c>
      <c r="BA11" s="1">
        <v>101</v>
      </c>
      <c r="BB11" s="1">
        <v>110</v>
      </c>
      <c r="BC11" s="1">
        <f t="shared" si="0"/>
        <v>5500</v>
      </c>
      <c r="BD11" s="1">
        <v>2001</v>
      </c>
      <c r="BE11" s="1">
        <f t="shared" si="1"/>
        <v>110</v>
      </c>
      <c r="BF11" s="1" t="str">
        <f t="shared" si="2"/>
        <v>www</v>
      </c>
    </row>
    <row r="12" spans="1:58" x14ac:dyDescent="0.25">
      <c r="A12" s="17" t="str">
        <f t="shared" si="5"/>
        <v/>
      </c>
      <c r="B12" s="18" t="str">
        <f>IF($Q$1&gt;=L12,VLOOKUP(L12,Cs!$BY$7:$CN$33000,5,FALSE),"")</f>
        <v/>
      </c>
      <c r="C12" s="1" t="str">
        <f>IF($Q$1&gt;=L12,TRIM(VLOOKUP(L12,Cs!$BY$7:$CN$33000,15,FALSE)),"")</f>
        <v/>
      </c>
      <c r="D12" s="1" t="str">
        <f t="shared" si="6"/>
        <v/>
      </c>
      <c r="E12" s="1" t="str">
        <f>IF($Q$1&gt;=L12,TRIM(VLOOKUP(L12,Cs!$BY$7:$CN$33000,16,FALSE)),"")</f>
        <v/>
      </c>
      <c r="F12" s="1" t="str">
        <f t="shared" si="7"/>
        <v/>
      </c>
      <c r="G12" s="1" t="str">
        <f t="shared" si="8"/>
        <v/>
      </c>
      <c r="H12" s="26" t="str">
        <f>IF($Q$1&gt;=L12,SUM(T12,U12),IF($Q$1=L11,SUM($H$9:H11),""))</f>
        <v/>
      </c>
      <c r="L12" s="1">
        <f t="shared" si="4"/>
        <v>3</v>
      </c>
      <c r="N12" s="1" t="str">
        <f>IF($Q$1&gt;=L12,VLOOKUP(L12,Cs!$BY$7:$CN$33000,11,FALSE),"")</f>
        <v/>
      </c>
      <c r="Q12" s="1" t="str">
        <f>IF($Q$1&gt;=L12,TRIM(VLOOKUP(L12,Cs!$BY$7:$CN$33000,12,FALSE)),"")</f>
        <v/>
      </c>
      <c r="R12" s="1" t="str">
        <f>IF($Q$1&gt;=L12,TRIM(VLOOKUP(L12,Cs!$BY$7:$CN$33000,13,FALSE)),"")</f>
        <v/>
      </c>
      <c r="S12" s="1" t="str">
        <f>IF($Q$1&gt;=L12,TRIM(VLOOKUP(L12,Cs!$BY$7:$CN$33000,14,FALSE)),"")</f>
        <v/>
      </c>
      <c r="T12" s="1" t="str">
        <f>IF($Q$1&gt;=L12,VLOOKUP(L12,Cs!$BY$7:$CN$33000,7,FALSE),"")</f>
        <v/>
      </c>
      <c r="U12" s="1" t="str">
        <f>IF($Q$1&gt;=L12,VLOOKUP(L12,Cs!$BY$7:$CN$33000,8,FALSE),"")</f>
        <v/>
      </c>
      <c r="W12" s="1" t="str">
        <f t="shared" si="9"/>
        <v/>
      </c>
      <c r="X12" s="1" t="str">
        <f t="shared" si="10"/>
        <v/>
      </c>
      <c r="AZ12" s="1" t="str">
        <f t="shared" si="3"/>
        <v>www</v>
      </c>
      <c r="BA12" s="1">
        <v>111</v>
      </c>
      <c r="BB12" s="1">
        <v>120</v>
      </c>
      <c r="BC12" s="1">
        <f t="shared" si="0"/>
        <v>6000</v>
      </c>
      <c r="BD12" s="1">
        <v>2201</v>
      </c>
      <c r="BE12" s="1">
        <f t="shared" si="1"/>
        <v>120</v>
      </c>
      <c r="BF12" s="1" t="str">
        <f t="shared" si="2"/>
        <v>www</v>
      </c>
    </row>
    <row r="13" spans="1:58" x14ac:dyDescent="0.25">
      <c r="A13" s="17" t="str">
        <f t="shared" si="5"/>
        <v/>
      </c>
      <c r="B13" s="18" t="str">
        <f>IF($Q$1&gt;=L13,VLOOKUP(L13,Cs!$BY$7:$CN$33000,5,FALSE),"")</f>
        <v/>
      </c>
      <c r="C13" s="1" t="str">
        <f>IF($Q$1&gt;=L13,TRIM(VLOOKUP(L13,Cs!$BY$7:$CN$33000,15,FALSE)),"")</f>
        <v/>
      </c>
      <c r="D13" s="1" t="str">
        <f t="shared" si="6"/>
        <v/>
      </c>
      <c r="E13" s="1" t="str">
        <f>IF($Q$1&gt;=L13,TRIM(VLOOKUP(L13,Cs!$BY$7:$CN$33000,16,FALSE)),"")</f>
        <v/>
      </c>
      <c r="F13" s="1" t="str">
        <f t="shared" si="7"/>
        <v/>
      </c>
      <c r="G13" s="1" t="str">
        <f t="shared" si="8"/>
        <v/>
      </c>
      <c r="H13" s="26" t="str">
        <f>IF($Q$1&gt;=L13,SUM(T13,U13),IF($Q$1=L12,SUM($H$9:H12),""))</f>
        <v/>
      </c>
      <c r="L13" s="1">
        <f t="shared" si="4"/>
        <v>4</v>
      </c>
      <c r="N13" s="1" t="str">
        <f>IF($Q$1&gt;=L13,VLOOKUP(L13,Cs!$BY$7:$CN$33000,11,FALSE),"")</f>
        <v/>
      </c>
      <c r="Q13" s="1" t="str">
        <f>IF($Q$1&gt;=L13,TRIM(VLOOKUP(L13,Cs!$BY$7:$CN$33000,12,FALSE)),"")</f>
        <v/>
      </c>
      <c r="R13" s="1" t="str">
        <f>IF($Q$1&gt;=L13,TRIM(VLOOKUP(L13,Cs!$BY$7:$CN$33000,13,FALSE)),"")</f>
        <v/>
      </c>
      <c r="S13" s="1" t="str">
        <f>IF($Q$1&gt;=L13,TRIM(VLOOKUP(L13,Cs!$BY$7:$CN$33000,14,FALSE)),"")</f>
        <v/>
      </c>
      <c r="T13" s="1" t="str">
        <f>IF($Q$1&gt;=L13,VLOOKUP(L13,Cs!$BY$7:$CN$33000,7,FALSE),"")</f>
        <v/>
      </c>
      <c r="U13" s="1" t="str">
        <f>IF($Q$1&gt;=L13,VLOOKUP(L13,Cs!$BY$7:$CN$33000,8,FALSE),"")</f>
        <v/>
      </c>
      <c r="W13" s="1" t="str">
        <f t="shared" si="9"/>
        <v/>
      </c>
      <c r="X13" s="1" t="str">
        <f t="shared" si="10"/>
        <v/>
      </c>
      <c r="AZ13" s="1" t="str">
        <f t="shared" si="3"/>
        <v>www</v>
      </c>
      <c r="BA13" s="1">
        <v>121</v>
      </c>
      <c r="BB13" s="1">
        <v>130</v>
      </c>
      <c r="BC13" s="1">
        <f t="shared" si="0"/>
        <v>6500</v>
      </c>
      <c r="BD13" s="1">
        <v>2401</v>
      </c>
      <c r="BE13" s="1">
        <f t="shared" si="1"/>
        <v>130</v>
      </c>
      <c r="BF13" s="1" t="str">
        <f t="shared" si="2"/>
        <v>www</v>
      </c>
    </row>
    <row r="14" spans="1:58" x14ac:dyDescent="0.25">
      <c r="A14" s="17" t="str">
        <f t="shared" si="5"/>
        <v/>
      </c>
      <c r="B14" s="18" t="str">
        <f>IF($Q$1&gt;=L14,VLOOKUP(L14,Cs!$BY$7:$CN$33000,5,FALSE),"")</f>
        <v/>
      </c>
      <c r="C14" s="1" t="str">
        <f>IF($Q$1&gt;=L14,TRIM(VLOOKUP(L14,Cs!$BY$7:$CN$33000,15,FALSE)),"")</f>
        <v/>
      </c>
      <c r="D14" s="1" t="str">
        <f t="shared" si="6"/>
        <v/>
      </c>
      <c r="E14" s="1" t="str">
        <f>IF($Q$1&gt;=L14,TRIM(VLOOKUP(L14,Cs!$BY$7:$CN$33000,16,FALSE)),"")</f>
        <v/>
      </c>
      <c r="F14" s="1" t="str">
        <f t="shared" si="7"/>
        <v/>
      </c>
      <c r="G14" s="1" t="str">
        <f t="shared" si="8"/>
        <v/>
      </c>
      <c r="H14" s="26" t="str">
        <f>IF($Q$1&gt;=L14,SUM(T14,U14),IF($Q$1=L13,SUM($H$9:H13),""))</f>
        <v/>
      </c>
      <c r="L14" s="1">
        <f t="shared" si="4"/>
        <v>5</v>
      </c>
      <c r="N14" s="1" t="str">
        <f>IF($Q$1&gt;=L14,VLOOKUP(L14,Cs!$BY$7:$CN$33000,11,FALSE),"")</f>
        <v/>
      </c>
      <c r="Q14" s="1" t="str">
        <f>IF($Q$1&gt;=L14,TRIM(VLOOKUP(L14,Cs!$BY$7:$CN$33000,12,FALSE)),"")</f>
        <v/>
      </c>
      <c r="R14" s="1" t="str">
        <f>IF($Q$1&gt;=L14,TRIM(VLOOKUP(L14,Cs!$BY$7:$CN$33000,13,FALSE)),"")</f>
        <v/>
      </c>
      <c r="S14" s="1" t="str">
        <f>IF($Q$1&gt;=L14,TRIM(VLOOKUP(L14,Cs!$BY$7:$CN$33000,14,FALSE)),"")</f>
        <v/>
      </c>
      <c r="T14" s="1" t="str">
        <f>IF($Q$1&gt;=L14,VLOOKUP(L14,Cs!$BY$7:$CN$33000,7,FALSE),"")</f>
        <v/>
      </c>
      <c r="U14" s="1" t="str">
        <f>IF($Q$1&gt;=L14,VLOOKUP(L14,Cs!$BY$7:$CN$33000,8,FALSE),"")</f>
        <v/>
      </c>
      <c r="W14" s="1" t="str">
        <f t="shared" si="9"/>
        <v/>
      </c>
      <c r="X14" s="1" t="str">
        <f t="shared" si="10"/>
        <v/>
      </c>
      <c r="AZ14" s="1" t="str">
        <f t="shared" si="3"/>
        <v>www</v>
      </c>
      <c r="BA14" s="1">
        <v>131</v>
      </c>
      <c r="BB14" s="1">
        <v>140</v>
      </c>
      <c r="BC14" s="1">
        <f t="shared" si="0"/>
        <v>7000</v>
      </c>
      <c r="BD14" s="1">
        <v>2601</v>
      </c>
      <c r="BE14" s="1">
        <f t="shared" si="1"/>
        <v>140</v>
      </c>
      <c r="BF14" s="1" t="str">
        <f t="shared" si="2"/>
        <v>www</v>
      </c>
    </row>
    <row r="15" spans="1:58" x14ac:dyDescent="0.25">
      <c r="A15" s="17" t="str">
        <f t="shared" si="5"/>
        <v/>
      </c>
      <c r="B15" s="18" t="str">
        <f>IF($Q$1&gt;=L15,VLOOKUP(L15,Cs!$BY$7:$CN$33000,5,FALSE),"")</f>
        <v/>
      </c>
      <c r="C15" s="1" t="str">
        <f>IF($Q$1&gt;=L15,TRIM(VLOOKUP(L15,Cs!$BY$7:$CN$33000,15,FALSE)),"")</f>
        <v/>
      </c>
      <c r="D15" s="1" t="str">
        <f t="shared" si="6"/>
        <v/>
      </c>
      <c r="E15" s="1" t="str">
        <f>IF($Q$1&gt;=L15,TRIM(VLOOKUP(L15,Cs!$BY$7:$CN$33000,16,FALSE)),"")</f>
        <v/>
      </c>
      <c r="F15" s="1" t="str">
        <f t="shared" si="7"/>
        <v/>
      </c>
      <c r="G15" s="1" t="str">
        <f t="shared" si="8"/>
        <v/>
      </c>
      <c r="H15" s="26" t="str">
        <f>IF($Q$1&gt;=L15,SUM(T15,U15),IF($Q$1=L14,SUM($H$9:H14),""))</f>
        <v/>
      </c>
      <c r="L15" s="1">
        <f t="shared" si="4"/>
        <v>6</v>
      </c>
      <c r="N15" s="1" t="str">
        <f>IF($Q$1&gt;=L15,VLOOKUP(L15,Cs!$BY$7:$CN$33000,11,FALSE),"")</f>
        <v/>
      </c>
      <c r="Q15" s="1" t="str">
        <f>IF($Q$1&gt;=L15,TRIM(VLOOKUP(L15,Cs!$BY$7:$CN$33000,12,FALSE)),"")</f>
        <v/>
      </c>
      <c r="R15" s="1" t="str">
        <f>IF($Q$1&gt;=L15,TRIM(VLOOKUP(L15,Cs!$BY$7:$CN$33000,13,FALSE)),"")</f>
        <v/>
      </c>
      <c r="S15" s="1" t="str">
        <f>IF($Q$1&gt;=L15,TRIM(VLOOKUP(L15,Cs!$BY$7:$CN$33000,14,FALSE)),"")</f>
        <v/>
      </c>
      <c r="T15" s="1" t="str">
        <f>IF($Q$1&gt;=L15,VLOOKUP(L15,Cs!$BY$7:$CN$33000,7,FALSE),"")</f>
        <v/>
      </c>
      <c r="U15" s="1" t="str">
        <f>IF($Q$1&gt;=L15,VLOOKUP(L15,Cs!$BY$7:$CN$33000,8,FALSE),"")</f>
        <v/>
      </c>
      <c r="W15" s="1" t="str">
        <f t="shared" si="9"/>
        <v/>
      </c>
      <c r="X15" s="1" t="str">
        <f t="shared" si="10"/>
        <v/>
      </c>
      <c r="AZ15" s="1" t="str">
        <f t="shared" si="3"/>
        <v>www</v>
      </c>
      <c r="BA15" s="1">
        <v>141</v>
      </c>
      <c r="BB15" s="1">
        <v>150</v>
      </c>
      <c r="BC15" s="1">
        <f t="shared" si="0"/>
        <v>7500</v>
      </c>
      <c r="BD15" s="1">
        <v>2801</v>
      </c>
      <c r="BE15" s="1">
        <f t="shared" si="1"/>
        <v>150</v>
      </c>
      <c r="BF15" s="1" t="str">
        <f t="shared" si="2"/>
        <v>www</v>
      </c>
    </row>
    <row r="16" spans="1:58" x14ac:dyDescent="0.25">
      <c r="A16" s="17" t="str">
        <f t="shared" si="5"/>
        <v/>
      </c>
      <c r="B16" s="18" t="str">
        <f>IF($Q$1&gt;=L16,VLOOKUP(L16,Cs!$BY$7:$CN$33000,5,FALSE),"")</f>
        <v/>
      </c>
      <c r="C16" s="1" t="str">
        <f>IF($Q$1&gt;=L16,TRIM(VLOOKUP(L16,Cs!$BY$7:$CN$33000,15,FALSE)),"")</f>
        <v/>
      </c>
      <c r="D16" s="1" t="str">
        <f t="shared" si="6"/>
        <v/>
      </c>
      <c r="E16" s="1" t="str">
        <f>IF($Q$1&gt;=L16,TRIM(VLOOKUP(L16,Cs!$BY$7:$CN$33000,16,FALSE)),"")</f>
        <v/>
      </c>
      <c r="F16" s="1" t="str">
        <f t="shared" si="7"/>
        <v/>
      </c>
      <c r="G16" s="1" t="str">
        <f t="shared" si="8"/>
        <v/>
      </c>
      <c r="H16" s="26" t="str">
        <f>IF($Q$1&gt;=L16,SUM(T16,U16),IF($Q$1=L15,SUM($H$9:H15),""))</f>
        <v/>
      </c>
      <c r="L16" s="1">
        <f t="shared" si="4"/>
        <v>7</v>
      </c>
      <c r="N16" s="1" t="str">
        <f>IF($Q$1&gt;=L16,VLOOKUP(L16,Cs!$BY$7:$CN$33000,11,FALSE),"")</f>
        <v/>
      </c>
      <c r="Q16" s="1" t="str">
        <f>IF($Q$1&gt;=L16,TRIM(VLOOKUP(L16,Cs!$BY$7:$CN$33000,12,FALSE)),"")</f>
        <v/>
      </c>
      <c r="R16" s="1" t="str">
        <f>IF($Q$1&gt;=L16,TRIM(VLOOKUP(L16,Cs!$BY$7:$CN$33000,13,FALSE)),"")</f>
        <v/>
      </c>
      <c r="S16" s="1" t="str">
        <f>IF($Q$1&gt;=L16,TRIM(VLOOKUP(L16,Cs!$BY$7:$CN$33000,14,FALSE)),"")</f>
        <v/>
      </c>
      <c r="T16" s="1" t="str">
        <f>IF($Q$1&gt;=L16,VLOOKUP(L16,Cs!$BY$7:$CN$33000,7,FALSE),"")</f>
        <v/>
      </c>
      <c r="U16" s="1" t="str">
        <f>IF($Q$1&gt;=L16,VLOOKUP(L16,Cs!$BY$7:$CN$33000,8,FALSE),"")</f>
        <v/>
      </c>
      <c r="W16" s="1" t="str">
        <f t="shared" si="9"/>
        <v/>
      </c>
      <c r="X16" s="1" t="str">
        <f t="shared" si="10"/>
        <v/>
      </c>
      <c r="AZ16" s="1" t="str">
        <f t="shared" si="3"/>
        <v>www</v>
      </c>
      <c r="BA16" s="1">
        <v>151</v>
      </c>
      <c r="BB16" s="1">
        <v>160</v>
      </c>
      <c r="BC16" s="1">
        <f t="shared" si="0"/>
        <v>8000</v>
      </c>
      <c r="BD16" s="1">
        <v>3001</v>
      </c>
      <c r="BE16" s="1">
        <f t="shared" si="1"/>
        <v>160</v>
      </c>
      <c r="BF16" s="1" t="str">
        <f t="shared" si="2"/>
        <v>www</v>
      </c>
    </row>
    <row r="17" spans="1:58" x14ac:dyDescent="0.25">
      <c r="A17" s="17" t="str">
        <f t="shared" si="5"/>
        <v/>
      </c>
      <c r="B17" s="18" t="str">
        <f>IF($Q$1&gt;=L17,VLOOKUP(L17,Cs!$BY$7:$CN$33000,5,FALSE),"")</f>
        <v/>
      </c>
      <c r="C17" s="1" t="str">
        <f>IF($Q$1&gt;=L17,TRIM(VLOOKUP(L17,Cs!$BY$7:$CN$33000,15,FALSE)),"")</f>
        <v/>
      </c>
      <c r="D17" s="1" t="str">
        <f t="shared" si="6"/>
        <v/>
      </c>
      <c r="E17" s="1" t="str">
        <f>IF($Q$1&gt;=L17,TRIM(VLOOKUP(L17,Cs!$BY$7:$CN$33000,16,FALSE)),"")</f>
        <v/>
      </c>
      <c r="F17" s="1" t="str">
        <f t="shared" si="7"/>
        <v/>
      </c>
      <c r="G17" s="1" t="str">
        <f t="shared" si="8"/>
        <v/>
      </c>
      <c r="H17" s="26" t="str">
        <f>IF($Q$1&gt;=L17,SUM(T17,U17),IF($Q$1=L16,SUM($H$9:H16),""))</f>
        <v/>
      </c>
      <c r="L17" s="1">
        <f t="shared" si="4"/>
        <v>8</v>
      </c>
      <c r="N17" s="1" t="str">
        <f>IF($Q$1&gt;=L17,VLOOKUP(L17,Cs!$BY$7:$CN$33000,11,FALSE),"")</f>
        <v/>
      </c>
      <c r="Q17" s="1" t="str">
        <f>IF($Q$1&gt;=L17,TRIM(VLOOKUP(L17,Cs!$BY$7:$CN$33000,12,FALSE)),"")</f>
        <v/>
      </c>
      <c r="R17" s="1" t="str">
        <f>IF($Q$1&gt;=L17,TRIM(VLOOKUP(L17,Cs!$BY$7:$CN$33000,13,FALSE)),"")</f>
        <v/>
      </c>
      <c r="S17" s="1" t="str">
        <f>IF($Q$1&gt;=L17,TRIM(VLOOKUP(L17,Cs!$BY$7:$CN$33000,14,FALSE)),"")</f>
        <v/>
      </c>
      <c r="T17" s="1" t="str">
        <f>IF($Q$1&gt;=L17,VLOOKUP(L17,Cs!$BY$7:$CN$33000,7,FALSE),"")</f>
        <v/>
      </c>
      <c r="U17" s="1" t="str">
        <f>IF($Q$1&gt;=L17,VLOOKUP(L17,Cs!$BY$7:$CN$33000,8,FALSE),"")</f>
        <v/>
      </c>
      <c r="W17" s="1" t="str">
        <f t="shared" si="9"/>
        <v/>
      </c>
      <c r="X17" s="1" t="str">
        <f t="shared" si="10"/>
        <v/>
      </c>
      <c r="AZ17" s="1" t="str">
        <f t="shared" si="3"/>
        <v>www</v>
      </c>
      <c r="BA17" s="1">
        <v>161</v>
      </c>
      <c r="BB17" s="1">
        <v>170</v>
      </c>
      <c r="BC17" s="1">
        <f t="shared" si="0"/>
        <v>8500</v>
      </c>
      <c r="BD17" s="1">
        <v>3201</v>
      </c>
      <c r="BE17" s="1">
        <f t="shared" si="1"/>
        <v>170</v>
      </c>
      <c r="BF17" s="1" t="str">
        <f t="shared" si="2"/>
        <v>www</v>
      </c>
    </row>
    <row r="18" spans="1:58" x14ac:dyDescent="0.25">
      <c r="A18" s="17" t="str">
        <f t="shared" si="5"/>
        <v/>
      </c>
      <c r="B18" s="18" t="str">
        <f>IF($Q$1&gt;=L18,VLOOKUP(L18,Cs!$BY$7:$CN$33000,5,FALSE),"")</f>
        <v/>
      </c>
      <c r="C18" s="1" t="str">
        <f>IF($Q$1&gt;=L18,TRIM(VLOOKUP(L18,Cs!$BY$7:$CN$33000,15,FALSE)),"")</f>
        <v/>
      </c>
      <c r="D18" s="1" t="str">
        <f t="shared" si="6"/>
        <v/>
      </c>
      <c r="E18" s="1" t="str">
        <f>IF($Q$1&gt;=L18,TRIM(VLOOKUP(L18,Cs!$BY$7:$CN$33000,16,FALSE)),"")</f>
        <v/>
      </c>
      <c r="F18" s="1" t="str">
        <f t="shared" si="7"/>
        <v/>
      </c>
      <c r="G18" s="1" t="str">
        <f t="shared" si="8"/>
        <v/>
      </c>
      <c r="H18" s="26" t="str">
        <f>IF($Q$1&gt;=L18,SUM(T18,U18),IF($Q$1=L17,SUM($H$9:H17),""))</f>
        <v/>
      </c>
      <c r="L18" s="1">
        <f t="shared" si="4"/>
        <v>9</v>
      </c>
      <c r="N18" s="1" t="str">
        <f>IF($Q$1&gt;=L18,VLOOKUP(L18,Cs!$BY$7:$CN$33000,11,FALSE),"")</f>
        <v/>
      </c>
      <c r="Q18" s="1" t="str">
        <f>IF($Q$1&gt;=L18,TRIM(VLOOKUP(L18,Cs!$BY$7:$CN$33000,12,FALSE)),"")</f>
        <v/>
      </c>
      <c r="R18" s="1" t="str">
        <f>IF($Q$1&gt;=L18,TRIM(VLOOKUP(L18,Cs!$BY$7:$CN$33000,13,FALSE)),"")</f>
        <v/>
      </c>
      <c r="S18" s="1" t="str">
        <f>IF($Q$1&gt;=L18,TRIM(VLOOKUP(L18,Cs!$BY$7:$CN$33000,14,FALSE)),"")</f>
        <v/>
      </c>
      <c r="T18" s="1" t="str">
        <f>IF($Q$1&gt;=L18,VLOOKUP(L18,Cs!$BY$7:$CN$33000,7,FALSE),"")</f>
        <v/>
      </c>
      <c r="U18" s="1" t="str">
        <f>IF($Q$1&gt;=L18,VLOOKUP(L18,Cs!$BY$7:$CN$33000,8,FALSE),"")</f>
        <v/>
      </c>
      <c r="W18" s="1" t="str">
        <f t="shared" si="9"/>
        <v/>
      </c>
      <c r="X18" s="1" t="str">
        <f t="shared" si="10"/>
        <v/>
      </c>
      <c r="AZ18" s="1" t="str">
        <f t="shared" si="3"/>
        <v>www</v>
      </c>
      <c r="BA18" s="1">
        <v>171</v>
      </c>
      <c r="BB18" s="1">
        <v>180</v>
      </c>
      <c r="BC18" s="1">
        <f t="shared" si="0"/>
        <v>9000</v>
      </c>
      <c r="BD18" s="1">
        <v>3401</v>
      </c>
      <c r="BE18" s="1">
        <f t="shared" si="1"/>
        <v>180</v>
      </c>
      <c r="BF18" s="1" t="str">
        <f t="shared" si="2"/>
        <v>www</v>
      </c>
    </row>
    <row r="19" spans="1:58" x14ac:dyDescent="0.25">
      <c r="A19" s="17" t="str">
        <f t="shared" si="5"/>
        <v/>
      </c>
      <c r="B19" s="18" t="str">
        <f>IF($Q$1&gt;=L19,VLOOKUP(L19,Cs!$BY$7:$CN$33000,5,FALSE),"")</f>
        <v/>
      </c>
      <c r="C19" s="1" t="str">
        <f>IF($Q$1&gt;=L19,TRIM(VLOOKUP(L19,Cs!$BY$7:$CN$33000,15,FALSE)),"")</f>
        <v/>
      </c>
      <c r="D19" s="1" t="str">
        <f t="shared" si="6"/>
        <v/>
      </c>
      <c r="E19" s="1" t="str">
        <f>IF($Q$1&gt;=L19,TRIM(VLOOKUP(L19,Cs!$BY$7:$CN$33000,16,FALSE)),"")</f>
        <v/>
      </c>
      <c r="F19" s="1" t="str">
        <f t="shared" si="7"/>
        <v/>
      </c>
      <c r="G19" s="1" t="str">
        <f t="shared" si="8"/>
        <v/>
      </c>
      <c r="H19" s="26" t="str">
        <f>IF($Q$1&gt;=L19,SUM(T19,U19),IF($Q$1=L18,SUM($H$9:H18),""))</f>
        <v/>
      </c>
      <c r="L19" s="1">
        <f t="shared" si="4"/>
        <v>10</v>
      </c>
      <c r="N19" s="1" t="str">
        <f>IF($Q$1&gt;=L19,VLOOKUP(L19,Cs!$BY$7:$CN$33000,11,FALSE),"")</f>
        <v/>
      </c>
      <c r="Q19" s="1" t="str">
        <f>IF($Q$1&gt;=L19,TRIM(VLOOKUP(L19,Cs!$BY$7:$CN$33000,12,FALSE)),"")</f>
        <v/>
      </c>
      <c r="R19" s="1" t="str">
        <f>IF($Q$1&gt;=L19,TRIM(VLOOKUP(L19,Cs!$BY$7:$CN$33000,13,FALSE)),"")</f>
        <v/>
      </c>
      <c r="S19" s="1" t="str">
        <f>IF($Q$1&gt;=L19,TRIM(VLOOKUP(L19,Cs!$BY$7:$CN$33000,14,FALSE)),"")</f>
        <v/>
      </c>
      <c r="T19" s="1" t="str">
        <f>IF($Q$1&gt;=L19,VLOOKUP(L19,Cs!$BY$7:$CN$33000,7,FALSE),"")</f>
        <v/>
      </c>
      <c r="U19" s="1" t="str">
        <f>IF($Q$1&gt;=L19,VLOOKUP(L19,Cs!$BY$7:$CN$33000,8,FALSE),"")</f>
        <v/>
      </c>
      <c r="W19" s="1" t="str">
        <f t="shared" si="9"/>
        <v/>
      </c>
      <c r="X19" s="1" t="str">
        <f t="shared" si="10"/>
        <v/>
      </c>
      <c r="AZ19" s="1" t="str">
        <f t="shared" si="3"/>
        <v>www</v>
      </c>
      <c r="BA19" s="1">
        <v>181</v>
      </c>
      <c r="BB19" s="1">
        <v>190</v>
      </c>
      <c r="BC19" s="1">
        <f t="shared" si="0"/>
        <v>9500</v>
      </c>
      <c r="BD19" s="1">
        <v>3601</v>
      </c>
      <c r="BE19" s="1">
        <f t="shared" si="1"/>
        <v>190</v>
      </c>
      <c r="BF19" s="1" t="str">
        <f t="shared" si="2"/>
        <v>www</v>
      </c>
    </row>
    <row r="20" spans="1:58" x14ac:dyDescent="0.25">
      <c r="A20" s="17" t="str">
        <f t="shared" si="5"/>
        <v/>
      </c>
      <c r="B20" s="18" t="str">
        <f>IF($Q$1&gt;=L20,VLOOKUP(L20,Cs!$BY$7:$CN$33000,5,FALSE),"")</f>
        <v/>
      </c>
      <c r="C20" s="1" t="str">
        <f>IF($Q$1&gt;=L20,TRIM(VLOOKUP(L20,Cs!$BY$7:$CN$33000,15,FALSE)),"")</f>
        <v/>
      </c>
      <c r="D20" s="1" t="str">
        <f t="shared" si="6"/>
        <v/>
      </c>
      <c r="E20" s="1" t="str">
        <f>IF($Q$1&gt;=L20,TRIM(VLOOKUP(L20,Cs!$BY$7:$CN$33000,16,FALSE)),"")</f>
        <v/>
      </c>
      <c r="F20" s="1" t="str">
        <f t="shared" si="7"/>
        <v/>
      </c>
      <c r="G20" s="1" t="str">
        <f t="shared" si="8"/>
        <v/>
      </c>
      <c r="H20" s="26" t="str">
        <f>IF($Q$1&gt;=L20,SUM(T20,U20),IF($Q$1=L19,SUM($H$9:H19),""))</f>
        <v/>
      </c>
      <c r="L20" s="1">
        <f t="shared" si="4"/>
        <v>11</v>
      </c>
      <c r="N20" s="1" t="str">
        <f>IF($Q$1&gt;=L20,VLOOKUP(L20,Cs!$BY$7:$CN$33000,11,FALSE),"")</f>
        <v/>
      </c>
      <c r="Q20" s="1" t="str">
        <f>IF($Q$1&gt;=L20,TRIM(VLOOKUP(L20,Cs!$BY$7:$CN$33000,12,FALSE)),"")</f>
        <v/>
      </c>
      <c r="R20" s="1" t="str">
        <f>IF($Q$1&gt;=L20,TRIM(VLOOKUP(L20,Cs!$BY$7:$CN$33000,13,FALSE)),"")</f>
        <v/>
      </c>
      <c r="S20" s="1" t="str">
        <f>IF($Q$1&gt;=L20,TRIM(VLOOKUP(L20,Cs!$BY$7:$CN$33000,14,FALSE)),"")</f>
        <v/>
      </c>
      <c r="T20" s="1" t="str">
        <f>IF($Q$1&gt;=L20,VLOOKUP(L20,Cs!$BY$7:$CN$33000,7,FALSE),"")</f>
        <v/>
      </c>
      <c r="U20" s="1" t="str">
        <f>IF($Q$1&gt;=L20,VLOOKUP(L20,Cs!$BY$7:$CN$33000,8,FALSE),"")</f>
        <v/>
      </c>
      <c r="W20" s="1" t="str">
        <f t="shared" si="9"/>
        <v/>
      </c>
      <c r="X20" s="1" t="str">
        <f t="shared" si="10"/>
        <v/>
      </c>
      <c r="AZ20" s="1" t="str">
        <f t="shared" si="3"/>
        <v>www</v>
      </c>
      <c r="BA20" s="1">
        <v>191</v>
      </c>
      <c r="BB20" s="1">
        <v>200</v>
      </c>
      <c r="BC20" s="1">
        <f t="shared" si="0"/>
        <v>10000</v>
      </c>
      <c r="BD20" s="1">
        <v>3801</v>
      </c>
      <c r="BE20" s="1">
        <f t="shared" si="1"/>
        <v>200</v>
      </c>
      <c r="BF20" s="1" t="str">
        <f t="shared" si="2"/>
        <v>www</v>
      </c>
    </row>
    <row r="21" spans="1:58" x14ac:dyDescent="0.25">
      <c r="A21" s="17" t="str">
        <f t="shared" si="5"/>
        <v/>
      </c>
      <c r="B21" s="18" t="str">
        <f>IF($Q$1&gt;=L21,VLOOKUP(L21,Cs!$BY$7:$CN$33000,5,FALSE),"")</f>
        <v/>
      </c>
      <c r="C21" s="1" t="str">
        <f>IF($Q$1&gt;=L21,TRIM(VLOOKUP(L21,Cs!$BY$7:$CN$33000,15,FALSE)),"")</f>
        <v/>
      </c>
      <c r="D21" s="1" t="str">
        <f t="shared" si="6"/>
        <v/>
      </c>
      <c r="E21" s="1" t="str">
        <f>IF($Q$1&gt;=L21,TRIM(VLOOKUP(L21,Cs!$BY$7:$CN$33000,16,FALSE)),"")</f>
        <v/>
      </c>
      <c r="F21" s="1" t="str">
        <f t="shared" si="7"/>
        <v/>
      </c>
      <c r="G21" s="1" t="str">
        <f t="shared" si="8"/>
        <v/>
      </c>
      <c r="H21" s="26" t="str">
        <f>IF($Q$1&gt;=L21,SUM(T21,U21),IF($Q$1=L20,SUM($H$9:H20),""))</f>
        <v/>
      </c>
      <c r="L21" s="1">
        <f t="shared" si="4"/>
        <v>12</v>
      </c>
      <c r="N21" s="1" t="str">
        <f>IF($Q$1&gt;=L21,VLOOKUP(L21,Cs!$BY$7:$CN$33000,11,FALSE),"")</f>
        <v/>
      </c>
      <c r="Q21" s="1" t="str">
        <f>IF($Q$1&gt;=L21,TRIM(VLOOKUP(L21,Cs!$BY$7:$CN$33000,12,FALSE)),"")</f>
        <v/>
      </c>
      <c r="R21" s="1" t="str">
        <f>IF($Q$1&gt;=L21,TRIM(VLOOKUP(L21,Cs!$BY$7:$CN$33000,13,FALSE)),"")</f>
        <v/>
      </c>
      <c r="S21" s="1" t="str">
        <f>IF($Q$1&gt;=L21,TRIM(VLOOKUP(L21,Cs!$BY$7:$CN$33000,14,FALSE)),"")</f>
        <v/>
      </c>
      <c r="T21" s="1" t="str">
        <f>IF($Q$1&gt;=L21,VLOOKUP(L21,Cs!$BY$7:$CN$33000,7,FALSE),"")</f>
        <v/>
      </c>
      <c r="U21" s="1" t="str">
        <f>IF($Q$1&gt;=L21,VLOOKUP(L21,Cs!$BY$7:$CN$33000,8,FALSE),"")</f>
        <v/>
      </c>
      <c r="W21" s="1" t="str">
        <f t="shared" si="9"/>
        <v/>
      </c>
      <c r="X21" s="1" t="str">
        <f t="shared" si="10"/>
        <v/>
      </c>
      <c r="AZ21" s="1" t="s">
        <v>257</v>
      </c>
    </row>
    <row r="22" spans="1:58" x14ac:dyDescent="0.25">
      <c r="A22" s="17" t="str">
        <f t="shared" si="5"/>
        <v/>
      </c>
      <c r="B22" s="18" t="str">
        <f>IF($Q$1&gt;=L22,VLOOKUP(L22,Cs!$BY$7:$CN$33000,5,FALSE),"")</f>
        <v/>
      </c>
      <c r="C22" s="1" t="str">
        <f>IF($Q$1&gt;=L22,TRIM(VLOOKUP(L22,Cs!$BY$7:$CN$33000,15,FALSE)),"")</f>
        <v/>
      </c>
      <c r="D22" s="1" t="str">
        <f t="shared" si="6"/>
        <v/>
      </c>
      <c r="E22" s="1" t="str">
        <f>IF($Q$1&gt;=L22,TRIM(VLOOKUP(L22,Cs!$BY$7:$CN$33000,16,FALSE)),"")</f>
        <v/>
      </c>
      <c r="F22" s="1" t="str">
        <f t="shared" si="7"/>
        <v/>
      </c>
      <c r="G22" s="1" t="str">
        <f t="shared" si="8"/>
        <v/>
      </c>
      <c r="H22" s="26" t="str">
        <f>IF($Q$1&gt;=L22,SUM(T22,U22),IF($Q$1=L21,SUM($H$9:H21),""))</f>
        <v/>
      </c>
      <c r="L22" s="1">
        <f t="shared" si="4"/>
        <v>13</v>
      </c>
      <c r="N22" s="1" t="str">
        <f>IF($Q$1&gt;=L22,VLOOKUP(L22,Cs!$BY$7:$CN$33000,11,FALSE),"")</f>
        <v/>
      </c>
      <c r="Q22" s="1" t="str">
        <f>IF($Q$1&gt;=L22,TRIM(VLOOKUP(L22,Cs!$BY$7:$CN$33000,12,FALSE)),"")</f>
        <v/>
      </c>
      <c r="R22" s="1" t="str">
        <f>IF($Q$1&gt;=L22,TRIM(VLOOKUP(L22,Cs!$BY$7:$CN$33000,13,FALSE)),"")</f>
        <v/>
      </c>
      <c r="S22" s="1" t="str">
        <f>IF($Q$1&gt;=L22,TRIM(VLOOKUP(L22,Cs!$BY$7:$CN$33000,14,FALSE)),"")</f>
        <v/>
      </c>
      <c r="T22" s="1" t="str">
        <f>IF($Q$1&gt;=L22,VLOOKUP(L22,Cs!$BY$7:$CN$33000,7,FALSE),"")</f>
        <v/>
      </c>
      <c r="U22" s="1" t="str">
        <f>IF($Q$1&gt;=L22,VLOOKUP(L22,Cs!$BY$7:$CN$33000,8,FALSE),"")</f>
        <v/>
      </c>
      <c r="W22" s="1" t="str">
        <f t="shared" si="9"/>
        <v/>
      </c>
      <c r="X22" s="1" t="str">
        <f t="shared" si="10"/>
        <v/>
      </c>
    </row>
    <row r="23" spans="1:58" x14ac:dyDescent="0.25">
      <c r="A23" s="17" t="str">
        <f t="shared" si="5"/>
        <v/>
      </c>
      <c r="B23" s="18" t="str">
        <f>IF($Q$1&gt;=L23,VLOOKUP(L23,Cs!$BY$7:$CN$33000,5,FALSE),"")</f>
        <v/>
      </c>
      <c r="C23" s="1" t="str">
        <f>IF($Q$1&gt;=L23,TRIM(VLOOKUP(L23,Cs!$BY$7:$CN$33000,15,FALSE)),"")</f>
        <v/>
      </c>
      <c r="D23" s="1" t="str">
        <f t="shared" si="6"/>
        <v/>
      </c>
      <c r="E23" s="1" t="str">
        <f>IF($Q$1&gt;=L23,TRIM(VLOOKUP(L23,Cs!$BY$7:$CN$33000,16,FALSE)),"")</f>
        <v/>
      </c>
      <c r="F23" s="1" t="str">
        <f t="shared" si="7"/>
        <v/>
      </c>
      <c r="G23" s="1" t="str">
        <f t="shared" si="8"/>
        <v/>
      </c>
      <c r="H23" s="26" t="str">
        <f>IF($Q$1&gt;=L23,SUM(T23,U23),IF($Q$1=L22,SUM($H$9:H22),""))</f>
        <v/>
      </c>
      <c r="L23" s="1">
        <f t="shared" si="4"/>
        <v>14</v>
      </c>
      <c r="N23" s="1" t="str">
        <f>IF($Q$1&gt;=L23,VLOOKUP(L23,Cs!$BY$7:$CN$33000,11,FALSE),"")</f>
        <v/>
      </c>
      <c r="Q23" s="1" t="str">
        <f>IF($Q$1&gt;=L23,TRIM(VLOOKUP(L23,Cs!$BY$7:$CN$33000,12,FALSE)),"")</f>
        <v/>
      </c>
      <c r="R23" s="1" t="str">
        <f>IF($Q$1&gt;=L23,TRIM(VLOOKUP(L23,Cs!$BY$7:$CN$33000,13,FALSE)),"")</f>
        <v/>
      </c>
      <c r="S23" s="1" t="str">
        <f>IF($Q$1&gt;=L23,TRIM(VLOOKUP(L23,Cs!$BY$7:$CN$33000,14,FALSE)),"")</f>
        <v/>
      </c>
      <c r="T23" s="1" t="str">
        <f>IF($Q$1&gt;=L23,VLOOKUP(L23,Cs!$BY$7:$CN$33000,7,FALSE),"")</f>
        <v/>
      </c>
      <c r="U23" s="1" t="str">
        <f>IF($Q$1&gt;=L23,VLOOKUP(L23,Cs!$BY$7:$CN$33000,8,FALSE),"")</f>
        <v/>
      </c>
      <c r="W23" s="1" t="str">
        <f t="shared" si="9"/>
        <v/>
      </c>
      <c r="X23" s="1" t="str">
        <f t="shared" si="10"/>
        <v/>
      </c>
    </row>
    <row r="24" spans="1:58" x14ac:dyDescent="0.25">
      <c r="A24" s="17" t="str">
        <f t="shared" si="5"/>
        <v/>
      </c>
      <c r="B24" s="18" t="str">
        <f>IF($Q$1&gt;=L24,VLOOKUP(L24,Cs!$BY$7:$CN$33000,5,FALSE),"")</f>
        <v/>
      </c>
      <c r="C24" s="1" t="str">
        <f>IF($Q$1&gt;=L24,TRIM(VLOOKUP(L24,Cs!$BY$7:$CN$33000,15,FALSE)),"")</f>
        <v/>
      </c>
      <c r="D24" s="1" t="str">
        <f t="shared" si="6"/>
        <v/>
      </c>
      <c r="E24" s="1" t="str">
        <f>IF($Q$1&gt;=L24,TRIM(VLOOKUP(L24,Cs!$BY$7:$CN$33000,16,FALSE)),"")</f>
        <v/>
      </c>
      <c r="F24" s="1" t="str">
        <f t="shared" si="7"/>
        <v/>
      </c>
      <c r="G24" s="1" t="str">
        <f t="shared" si="8"/>
        <v/>
      </c>
      <c r="H24" s="26" t="str">
        <f>IF($Q$1&gt;=L24,SUM(T24,U24),IF($Q$1=L23,SUM($H$9:H23),""))</f>
        <v/>
      </c>
      <c r="L24" s="1">
        <f t="shared" si="4"/>
        <v>15</v>
      </c>
      <c r="N24" s="1" t="str">
        <f>IF($Q$1&gt;=L24,VLOOKUP(L24,Cs!$BY$7:$CN$33000,11,FALSE),"")</f>
        <v/>
      </c>
      <c r="Q24" s="1" t="str">
        <f>IF($Q$1&gt;=L24,TRIM(VLOOKUP(L24,Cs!$BY$7:$CN$33000,12,FALSE)),"")</f>
        <v/>
      </c>
      <c r="R24" s="1" t="str">
        <f>IF($Q$1&gt;=L24,TRIM(VLOOKUP(L24,Cs!$BY$7:$CN$33000,13,FALSE)),"")</f>
        <v/>
      </c>
      <c r="S24" s="1" t="str">
        <f>IF($Q$1&gt;=L24,TRIM(VLOOKUP(L24,Cs!$BY$7:$CN$33000,14,FALSE)),"")</f>
        <v/>
      </c>
      <c r="T24" s="1" t="str">
        <f>IF($Q$1&gt;=L24,VLOOKUP(L24,Cs!$BY$7:$CN$33000,7,FALSE),"")</f>
        <v/>
      </c>
      <c r="U24" s="1" t="str">
        <f>IF($Q$1&gt;=L24,VLOOKUP(L24,Cs!$BY$7:$CN$33000,8,FALSE),"")</f>
        <v/>
      </c>
      <c r="W24" s="1" t="str">
        <f t="shared" si="9"/>
        <v/>
      </c>
      <c r="X24" s="1" t="str">
        <f t="shared" si="10"/>
        <v/>
      </c>
    </row>
    <row r="25" spans="1:58" x14ac:dyDescent="0.25">
      <c r="A25" s="17" t="str">
        <f t="shared" si="5"/>
        <v/>
      </c>
      <c r="B25" s="18" t="str">
        <f>IF($Q$1&gt;=L25,VLOOKUP(L25,Cs!$BY$7:$CN$33000,5,FALSE),"")</f>
        <v/>
      </c>
      <c r="C25" s="1" t="str">
        <f>IF($Q$1&gt;=L25,TRIM(VLOOKUP(L25,Cs!$BY$7:$CN$33000,15,FALSE)),"")</f>
        <v/>
      </c>
      <c r="D25" s="1" t="str">
        <f t="shared" si="6"/>
        <v/>
      </c>
      <c r="E25" s="1" t="str">
        <f>IF($Q$1&gt;=L25,TRIM(VLOOKUP(L25,Cs!$BY$7:$CN$33000,16,FALSE)),"")</f>
        <v/>
      </c>
      <c r="F25" s="1" t="str">
        <f t="shared" si="7"/>
        <v/>
      </c>
      <c r="G25" s="1" t="str">
        <f t="shared" si="8"/>
        <v/>
      </c>
      <c r="H25" s="26" t="str">
        <f>IF($Q$1&gt;=L25,SUM(T25,U25),IF($Q$1=L24,SUM($H$9:H24),""))</f>
        <v/>
      </c>
      <c r="L25" s="1">
        <f t="shared" si="4"/>
        <v>16</v>
      </c>
      <c r="N25" s="1" t="str">
        <f>IF($Q$1&gt;=L25,VLOOKUP(L25,Cs!$BY$7:$CN$33000,11,FALSE),"")</f>
        <v/>
      </c>
      <c r="Q25" s="1" t="str">
        <f>IF($Q$1&gt;=L25,TRIM(VLOOKUP(L25,Cs!$BY$7:$CN$33000,12,FALSE)),"")</f>
        <v/>
      </c>
      <c r="R25" s="1" t="str">
        <f>IF($Q$1&gt;=L25,TRIM(VLOOKUP(L25,Cs!$BY$7:$CN$33000,13,FALSE)),"")</f>
        <v/>
      </c>
      <c r="S25" s="1" t="str">
        <f>IF($Q$1&gt;=L25,TRIM(VLOOKUP(L25,Cs!$BY$7:$CN$33000,14,FALSE)),"")</f>
        <v/>
      </c>
      <c r="T25" s="1" t="str">
        <f>IF($Q$1&gt;=L25,VLOOKUP(L25,Cs!$BY$7:$CN$33000,7,FALSE),"")</f>
        <v/>
      </c>
      <c r="U25" s="1" t="str">
        <f>IF($Q$1&gt;=L25,VLOOKUP(L25,Cs!$BY$7:$CN$33000,8,FALSE),"")</f>
        <v/>
      </c>
      <c r="W25" s="1" t="str">
        <f t="shared" si="9"/>
        <v/>
      </c>
      <c r="X25" s="1" t="str">
        <f t="shared" si="10"/>
        <v/>
      </c>
    </row>
    <row r="26" spans="1:58" x14ac:dyDescent="0.25">
      <c r="A26" s="17" t="str">
        <f t="shared" si="5"/>
        <v/>
      </c>
      <c r="B26" s="18" t="str">
        <f>IF($Q$1&gt;=L26,VLOOKUP(L26,Cs!$BY$7:$CN$33000,5,FALSE),"")</f>
        <v/>
      </c>
      <c r="C26" s="1" t="str">
        <f>IF($Q$1&gt;=L26,TRIM(VLOOKUP(L26,Cs!$BY$7:$CN$33000,15,FALSE)),"")</f>
        <v/>
      </c>
      <c r="D26" s="1" t="str">
        <f t="shared" si="6"/>
        <v/>
      </c>
      <c r="E26" s="1" t="str">
        <f>IF($Q$1&gt;=L26,TRIM(VLOOKUP(L26,Cs!$BY$7:$CN$33000,16,FALSE)),"")</f>
        <v/>
      </c>
      <c r="F26" s="1" t="str">
        <f t="shared" si="7"/>
        <v/>
      </c>
      <c r="G26" s="1" t="str">
        <f t="shared" si="8"/>
        <v/>
      </c>
      <c r="H26" s="26" t="str">
        <f>IF($Q$1&gt;=L26,SUM(T26,U26),IF($Q$1=L25,SUM($H$9:H25),""))</f>
        <v/>
      </c>
      <c r="L26" s="1">
        <f t="shared" si="4"/>
        <v>17</v>
      </c>
      <c r="N26" s="1" t="str">
        <f>IF($Q$1&gt;=L26,VLOOKUP(L26,Cs!$BY$7:$CN$33000,11,FALSE),"")</f>
        <v/>
      </c>
      <c r="Q26" s="1" t="str">
        <f>IF($Q$1&gt;=L26,TRIM(VLOOKUP(L26,Cs!$BY$7:$CN$33000,12,FALSE)),"")</f>
        <v/>
      </c>
      <c r="R26" s="1" t="str">
        <f>IF($Q$1&gt;=L26,TRIM(VLOOKUP(L26,Cs!$BY$7:$CN$33000,13,FALSE)),"")</f>
        <v/>
      </c>
      <c r="S26" s="1" t="str">
        <f>IF($Q$1&gt;=L26,TRIM(VLOOKUP(L26,Cs!$BY$7:$CN$33000,14,FALSE)),"")</f>
        <v/>
      </c>
      <c r="T26" s="1" t="str">
        <f>IF($Q$1&gt;=L26,VLOOKUP(L26,Cs!$BY$7:$CN$33000,7,FALSE),"")</f>
        <v/>
      </c>
      <c r="U26" s="1" t="str">
        <f>IF($Q$1&gt;=L26,VLOOKUP(L26,Cs!$BY$7:$CN$33000,8,FALSE),"")</f>
        <v/>
      </c>
      <c r="W26" s="1" t="str">
        <f t="shared" si="9"/>
        <v/>
      </c>
      <c r="X26" s="1" t="str">
        <f t="shared" si="10"/>
        <v/>
      </c>
    </row>
    <row r="27" spans="1:58" x14ac:dyDescent="0.25">
      <c r="A27" s="17" t="str">
        <f t="shared" si="5"/>
        <v/>
      </c>
      <c r="B27" s="18" t="str">
        <f>IF($Q$1&gt;=L27,VLOOKUP(L27,Cs!$BY$7:$CN$33000,5,FALSE),"")</f>
        <v/>
      </c>
      <c r="C27" s="1" t="str">
        <f>IF($Q$1&gt;=L27,TRIM(VLOOKUP(L27,Cs!$BY$7:$CN$33000,15,FALSE)),"")</f>
        <v/>
      </c>
      <c r="D27" s="1" t="str">
        <f t="shared" si="6"/>
        <v/>
      </c>
      <c r="E27" s="1" t="str">
        <f>IF($Q$1&gt;=L27,TRIM(VLOOKUP(L27,Cs!$BY$7:$CN$33000,16,FALSE)),"")</f>
        <v/>
      </c>
      <c r="F27" s="1" t="str">
        <f t="shared" si="7"/>
        <v/>
      </c>
      <c r="G27" s="1" t="str">
        <f t="shared" si="8"/>
        <v/>
      </c>
      <c r="H27" s="26" t="str">
        <f>IF($Q$1&gt;=L27,SUM(T27,U27),IF($Q$1=L26,SUM($H$9:H26),""))</f>
        <v/>
      </c>
      <c r="L27" s="1">
        <f t="shared" si="4"/>
        <v>18</v>
      </c>
      <c r="N27" s="1" t="str">
        <f>IF($Q$1&gt;=L27,VLOOKUP(L27,Cs!$BY$7:$CN$33000,11,FALSE),"")</f>
        <v/>
      </c>
      <c r="Q27" s="1" t="str">
        <f>IF($Q$1&gt;=L27,TRIM(VLOOKUP(L27,Cs!$BY$7:$CN$33000,12,FALSE)),"")</f>
        <v/>
      </c>
      <c r="R27" s="1" t="str">
        <f>IF($Q$1&gt;=L27,TRIM(VLOOKUP(L27,Cs!$BY$7:$CN$33000,13,FALSE)),"")</f>
        <v/>
      </c>
      <c r="S27" s="1" t="str">
        <f>IF($Q$1&gt;=L27,TRIM(VLOOKUP(L27,Cs!$BY$7:$CN$33000,14,FALSE)),"")</f>
        <v/>
      </c>
      <c r="T27" s="1" t="str">
        <f>IF($Q$1&gt;=L27,VLOOKUP(L27,Cs!$BY$7:$CN$33000,7,FALSE),"")</f>
        <v/>
      </c>
      <c r="U27" s="1" t="str">
        <f>IF($Q$1&gt;=L27,VLOOKUP(L27,Cs!$BY$7:$CN$33000,8,FALSE),"")</f>
        <v/>
      </c>
      <c r="W27" s="1" t="str">
        <f t="shared" si="9"/>
        <v/>
      </c>
      <c r="X27" s="1" t="str">
        <f t="shared" si="10"/>
        <v/>
      </c>
    </row>
    <row r="28" spans="1:58" x14ac:dyDescent="0.25">
      <c r="A28" s="17" t="str">
        <f t="shared" si="5"/>
        <v/>
      </c>
      <c r="B28" s="18" t="str">
        <f>IF($Q$1&gt;=L28,VLOOKUP(L28,Cs!$BY$7:$CN$33000,5,FALSE),"")</f>
        <v/>
      </c>
      <c r="C28" s="1" t="str">
        <f>IF($Q$1&gt;=L28,TRIM(VLOOKUP(L28,Cs!$BY$7:$CN$33000,15,FALSE)),"")</f>
        <v/>
      </c>
      <c r="D28" s="1" t="str">
        <f t="shared" si="6"/>
        <v/>
      </c>
      <c r="E28" s="1" t="str">
        <f>IF($Q$1&gt;=L28,TRIM(VLOOKUP(L28,Cs!$BY$7:$CN$33000,16,FALSE)),"")</f>
        <v/>
      </c>
      <c r="F28" s="1" t="str">
        <f t="shared" si="7"/>
        <v/>
      </c>
      <c r="G28" s="1" t="str">
        <f t="shared" si="8"/>
        <v/>
      </c>
      <c r="H28" s="26" t="str">
        <f>IF($Q$1&gt;=L28,SUM(T28,U28),IF($Q$1=L27,SUM($H$9:H27),""))</f>
        <v/>
      </c>
      <c r="L28" s="1">
        <f t="shared" si="4"/>
        <v>19</v>
      </c>
      <c r="N28" s="1" t="str">
        <f>IF($Q$1&gt;=L28,VLOOKUP(L28,Cs!$BY$7:$CN$33000,11,FALSE),"")</f>
        <v/>
      </c>
      <c r="Q28" s="1" t="str">
        <f>IF($Q$1&gt;=L28,TRIM(VLOOKUP(L28,Cs!$BY$7:$CN$33000,12,FALSE)),"")</f>
        <v/>
      </c>
      <c r="R28" s="1" t="str">
        <f>IF($Q$1&gt;=L28,TRIM(VLOOKUP(L28,Cs!$BY$7:$CN$33000,13,FALSE)),"")</f>
        <v/>
      </c>
      <c r="S28" s="1" t="str">
        <f>IF($Q$1&gt;=L28,TRIM(VLOOKUP(L28,Cs!$BY$7:$CN$33000,14,FALSE)),"")</f>
        <v/>
      </c>
      <c r="T28" s="1" t="str">
        <f>IF($Q$1&gt;=L28,VLOOKUP(L28,Cs!$BY$7:$CN$33000,7,FALSE),"")</f>
        <v/>
      </c>
      <c r="U28" s="1" t="str">
        <f>IF($Q$1&gt;=L28,VLOOKUP(L28,Cs!$BY$7:$CN$33000,8,FALSE),"")</f>
        <v/>
      </c>
      <c r="W28" s="1" t="str">
        <f t="shared" si="9"/>
        <v/>
      </c>
      <c r="X28" s="1" t="str">
        <f t="shared" si="10"/>
        <v/>
      </c>
    </row>
    <row r="29" spans="1:58" x14ac:dyDescent="0.25">
      <c r="A29" s="17" t="str">
        <f t="shared" si="5"/>
        <v/>
      </c>
      <c r="B29" s="18" t="str">
        <f>IF($Q$1&gt;=L29,VLOOKUP(L29,Cs!$BY$7:$CN$33000,5,FALSE),"")</f>
        <v/>
      </c>
      <c r="C29" s="1" t="str">
        <f>IF($Q$1&gt;=L29,TRIM(VLOOKUP(L29,Cs!$BY$7:$CN$33000,15,FALSE)),"")</f>
        <v/>
      </c>
      <c r="D29" s="1" t="str">
        <f t="shared" si="6"/>
        <v/>
      </c>
      <c r="E29" s="1" t="str">
        <f>IF($Q$1&gt;=L29,TRIM(VLOOKUP(L29,Cs!$BY$7:$CN$33000,16,FALSE)),"")</f>
        <v/>
      </c>
      <c r="F29" s="1" t="str">
        <f t="shared" si="7"/>
        <v/>
      </c>
      <c r="G29" s="1" t="str">
        <f t="shared" si="8"/>
        <v/>
      </c>
      <c r="H29" s="26" t="str">
        <f>IF($Q$1&gt;=L29,SUM(T29,U29),IF($Q$1=L28,SUM($H$9:H28),""))</f>
        <v/>
      </c>
      <c r="L29" s="1">
        <f t="shared" si="4"/>
        <v>20</v>
      </c>
      <c r="N29" s="1" t="str">
        <f>IF($Q$1&gt;=L29,VLOOKUP(L29,Cs!$BY$7:$CN$33000,11,FALSE),"")</f>
        <v/>
      </c>
      <c r="Q29" s="1" t="str">
        <f>IF($Q$1&gt;=L29,TRIM(VLOOKUP(L29,Cs!$BY$7:$CN$33000,12,FALSE)),"")</f>
        <v/>
      </c>
      <c r="R29" s="1" t="str">
        <f>IF($Q$1&gt;=L29,TRIM(VLOOKUP(L29,Cs!$BY$7:$CN$33000,13,FALSE)),"")</f>
        <v/>
      </c>
      <c r="S29" s="1" t="str">
        <f>IF($Q$1&gt;=L29,TRIM(VLOOKUP(L29,Cs!$BY$7:$CN$33000,14,FALSE)),"")</f>
        <v/>
      </c>
      <c r="T29" s="1" t="str">
        <f>IF($Q$1&gt;=L29,VLOOKUP(L29,Cs!$BY$7:$CN$33000,7,FALSE),"")</f>
        <v/>
      </c>
      <c r="U29" s="1" t="str">
        <f>IF($Q$1&gt;=L29,VLOOKUP(L29,Cs!$BY$7:$CN$33000,8,FALSE),"")</f>
        <v/>
      </c>
      <c r="W29" s="1" t="str">
        <f t="shared" si="9"/>
        <v/>
      </c>
      <c r="X29" s="1" t="str">
        <f t="shared" si="10"/>
        <v/>
      </c>
    </row>
    <row r="30" spans="1:58" x14ac:dyDescent="0.25">
      <c r="A30" s="17" t="str">
        <f t="shared" si="5"/>
        <v/>
      </c>
      <c r="B30" s="18" t="str">
        <f>IF($Q$1&gt;=L30,VLOOKUP(L30,Cs!$BY$7:$CN$33000,5,FALSE),"")</f>
        <v/>
      </c>
      <c r="C30" s="1" t="str">
        <f>IF($Q$1&gt;=L30,TRIM(VLOOKUP(L30,Cs!$BY$7:$CN$33000,15,FALSE)),"")</f>
        <v/>
      </c>
      <c r="D30" s="1" t="str">
        <f t="shared" si="6"/>
        <v/>
      </c>
      <c r="E30" s="1" t="str">
        <f>IF($Q$1&gt;=L30,TRIM(VLOOKUP(L30,Cs!$BY$7:$CN$33000,16,FALSE)),"")</f>
        <v/>
      </c>
      <c r="F30" s="1" t="str">
        <f t="shared" si="7"/>
        <v/>
      </c>
      <c r="G30" s="1" t="str">
        <f t="shared" si="8"/>
        <v/>
      </c>
      <c r="H30" s="26" t="str">
        <f>IF($Q$1&gt;=L30,SUM(T30,U30),IF($Q$1=L29,SUM($H$9:H29),""))</f>
        <v/>
      </c>
      <c r="L30" s="1">
        <f t="shared" si="4"/>
        <v>21</v>
      </c>
      <c r="N30" s="1" t="str">
        <f>IF($Q$1&gt;=L30,VLOOKUP(L30,Cs!$BY$7:$CN$33000,11,FALSE),"")</f>
        <v/>
      </c>
      <c r="Q30" s="1" t="str">
        <f>IF($Q$1&gt;=L30,TRIM(VLOOKUP(L30,Cs!$BY$7:$CN$33000,12,FALSE)),"")</f>
        <v/>
      </c>
      <c r="R30" s="1" t="str">
        <f>IF($Q$1&gt;=L30,TRIM(VLOOKUP(L30,Cs!$BY$7:$CN$33000,13,FALSE)),"")</f>
        <v/>
      </c>
      <c r="S30" s="1" t="str">
        <f>IF($Q$1&gt;=L30,TRIM(VLOOKUP(L30,Cs!$BY$7:$CN$33000,14,FALSE)),"")</f>
        <v/>
      </c>
      <c r="T30" s="1" t="str">
        <f>IF($Q$1&gt;=L30,VLOOKUP(L30,Cs!$BY$7:$CN$33000,7,FALSE),"")</f>
        <v/>
      </c>
      <c r="U30" s="1" t="str">
        <f>IF($Q$1&gt;=L30,VLOOKUP(L30,Cs!$BY$7:$CN$33000,8,FALSE),"")</f>
        <v/>
      </c>
      <c r="W30" s="1" t="str">
        <f t="shared" si="9"/>
        <v/>
      </c>
      <c r="X30" s="1" t="str">
        <f t="shared" si="10"/>
        <v/>
      </c>
    </row>
    <row r="31" spans="1:58" x14ac:dyDescent="0.25">
      <c r="A31" s="17" t="str">
        <f t="shared" si="5"/>
        <v/>
      </c>
      <c r="B31" s="18" t="str">
        <f>IF($Q$1&gt;=L31,VLOOKUP(L31,Cs!$BY$7:$CN$33000,5,FALSE),"")</f>
        <v/>
      </c>
      <c r="C31" s="1" t="str">
        <f>IF($Q$1&gt;=L31,TRIM(VLOOKUP(L31,Cs!$BY$7:$CN$33000,15,FALSE)),"")</f>
        <v/>
      </c>
      <c r="D31" s="1" t="str">
        <f t="shared" si="6"/>
        <v/>
      </c>
      <c r="E31" s="1" t="str">
        <f>IF($Q$1&gt;=L31,TRIM(VLOOKUP(L31,Cs!$BY$7:$CN$33000,16,FALSE)),"")</f>
        <v/>
      </c>
      <c r="F31" s="1" t="str">
        <f t="shared" si="7"/>
        <v/>
      </c>
      <c r="G31" s="1" t="str">
        <f t="shared" si="8"/>
        <v/>
      </c>
      <c r="H31" s="26" t="str">
        <f>IF($Q$1&gt;=L31,SUM(T31,U31),IF($Q$1=L30,SUM($H$9:H30),""))</f>
        <v/>
      </c>
      <c r="L31" s="1">
        <f t="shared" si="4"/>
        <v>22</v>
      </c>
      <c r="N31" s="1" t="str">
        <f>IF($Q$1&gt;=L31,VLOOKUP(L31,Cs!$BY$7:$CN$33000,11,FALSE),"")</f>
        <v/>
      </c>
      <c r="Q31" s="1" t="str">
        <f>IF($Q$1&gt;=L31,TRIM(VLOOKUP(L31,Cs!$BY$7:$CN$33000,12,FALSE)),"")</f>
        <v/>
      </c>
      <c r="R31" s="1" t="str">
        <f>IF($Q$1&gt;=L31,TRIM(VLOOKUP(L31,Cs!$BY$7:$CN$33000,13,FALSE)),"")</f>
        <v/>
      </c>
      <c r="S31" s="1" t="str">
        <f>IF($Q$1&gt;=L31,TRIM(VLOOKUP(L31,Cs!$BY$7:$CN$33000,14,FALSE)),"")</f>
        <v/>
      </c>
      <c r="T31" s="1" t="str">
        <f>IF($Q$1&gt;=L31,VLOOKUP(L31,Cs!$BY$7:$CN$33000,7,FALSE),"")</f>
        <v/>
      </c>
      <c r="U31" s="1" t="str">
        <f>IF($Q$1&gt;=L31,VLOOKUP(L31,Cs!$BY$7:$CN$33000,8,FALSE),"")</f>
        <v/>
      </c>
      <c r="W31" s="1" t="str">
        <f t="shared" si="9"/>
        <v/>
      </c>
      <c r="X31" s="1" t="str">
        <f t="shared" si="10"/>
        <v/>
      </c>
    </row>
    <row r="32" spans="1:58" x14ac:dyDescent="0.25">
      <c r="A32" s="17" t="str">
        <f t="shared" si="5"/>
        <v/>
      </c>
      <c r="B32" s="18" t="str">
        <f>IF($Q$1&gt;=L32,VLOOKUP(L32,Cs!$BY$7:$CN$33000,5,FALSE),"")</f>
        <v/>
      </c>
      <c r="C32" s="1" t="str">
        <f>IF($Q$1&gt;=L32,TRIM(VLOOKUP(L32,Cs!$BY$7:$CN$33000,15,FALSE)),"")</f>
        <v/>
      </c>
      <c r="D32" s="1" t="str">
        <f t="shared" si="6"/>
        <v/>
      </c>
      <c r="E32" s="1" t="str">
        <f>IF($Q$1&gt;=L32,TRIM(VLOOKUP(L32,Cs!$BY$7:$CN$33000,16,FALSE)),"")</f>
        <v/>
      </c>
      <c r="F32" s="1" t="str">
        <f t="shared" si="7"/>
        <v/>
      </c>
      <c r="G32" s="1" t="str">
        <f t="shared" si="8"/>
        <v/>
      </c>
      <c r="H32" s="26" t="str">
        <f>IF($Q$1&gt;=L32,SUM(T32,U32),IF($Q$1=L31,SUM($H$9:H31),""))</f>
        <v/>
      </c>
      <c r="L32" s="1">
        <f t="shared" si="4"/>
        <v>23</v>
      </c>
      <c r="N32" s="1" t="str">
        <f>IF($Q$1&gt;=L32,VLOOKUP(L32,Cs!$BY$7:$CN$33000,11,FALSE),"")</f>
        <v/>
      </c>
      <c r="Q32" s="1" t="str">
        <f>IF($Q$1&gt;=L32,TRIM(VLOOKUP(L32,Cs!$BY$7:$CN$33000,12,FALSE)),"")</f>
        <v/>
      </c>
      <c r="R32" s="1" t="str">
        <f>IF($Q$1&gt;=L32,TRIM(VLOOKUP(L32,Cs!$BY$7:$CN$33000,13,FALSE)),"")</f>
        <v/>
      </c>
      <c r="S32" s="1" t="str">
        <f>IF($Q$1&gt;=L32,TRIM(VLOOKUP(L32,Cs!$BY$7:$CN$33000,14,FALSE)),"")</f>
        <v/>
      </c>
      <c r="T32" s="1" t="str">
        <f>IF($Q$1&gt;=L32,VLOOKUP(L32,Cs!$BY$7:$CN$33000,7,FALSE),"")</f>
        <v/>
      </c>
      <c r="U32" s="1" t="str">
        <f>IF($Q$1&gt;=L32,VLOOKUP(L32,Cs!$BY$7:$CN$33000,8,FALSE),"")</f>
        <v/>
      </c>
      <c r="W32" s="1" t="str">
        <f t="shared" si="9"/>
        <v/>
      </c>
      <c r="X32" s="1" t="str">
        <f t="shared" si="10"/>
        <v/>
      </c>
    </row>
    <row r="33" spans="1:24" x14ac:dyDescent="0.25">
      <c r="A33" s="17" t="str">
        <f t="shared" si="5"/>
        <v/>
      </c>
      <c r="B33" s="18" t="str">
        <f>IF($Q$1&gt;=L33,VLOOKUP(L33,Cs!$BY$7:$CN$33000,5,FALSE),"")</f>
        <v/>
      </c>
      <c r="C33" s="1" t="str">
        <f>IF($Q$1&gt;=L33,TRIM(VLOOKUP(L33,Cs!$BY$7:$CN$33000,15,FALSE)),"")</f>
        <v/>
      </c>
      <c r="D33" s="1" t="str">
        <f t="shared" si="6"/>
        <v/>
      </c>
      <c r="E33" s="1" t="str">
        <f>IF($Q$1&gt;=L33,TRIM(VLOOKUP(L33,Cs!$BY$7:$CN$33000,16,FALSE)),"")</f>
        <v/>
      </c>
      <c r="F33" s="1" t="str">
        <f t="shared" si="7"/>
        <v/>
      </c>
      <c r="G33" s="1" t="str">
        <f t="shared" si="8"/>
        <v/>
      </c>
      <c r="H33" s="26" t="str">
        <f>IF($Q$1&gt;=L33,SUM(T33,U33),IF($Q$1=L32,SUM($H$9:H32),""))</f>
        <v/>
      </c>
      <c r="L33" s="1">
        <f t="shared" si="4"/>
        <v>24</v>
      </c>
      <c r="N33" s="1" t="str">
        <f>IF($Q$1&gt;=L33,VLOOKUP(L33,Cs!$BY$7:$CN$33000,11,FALSE),"")</f>
        <v/>
      </c>
      <c r="Q33" s="1" t="str">
        <f>IF($Q$1&gt;=L33,TRIM(VLOOKUP(L33,Cs!$BY$7:$CN$33000,12,FALSE)),"")</f>
        <v/>
      </c>
      <c r="R33" s="1" t="str">
        <f>IF($Q$1&gt;=L33,TRIM(VLOOKUP(L33,Cs!$BY$7:$CN$33000,13,FALSE)),"")</f>
        <v/>
      </c>
      <c r="S33" s="1" t="str">
        <f>IF($Q$1&gt;=L33,TRIM(VLOOKUP(L33,Cs!$BY$7:$CN$33000,14,FALSE)),"")</f>
        <v/>
      </c>
      <c r="T33" s="1" t="str">
        <f>IF($Q$1&gt;=L33,VLOOKUP(L33,Cs!$BY$7:$CN$33000,7,FALSE),"")</f>
        <v/>
      </c>
      <c r="U33" s="1" t="str">
        <f>IF($Q$1&gt;=L33,VLOOKUP(L33,Cs!$BY$7:$CN$33000,8,FALSE),"")</f>
        <v/>
      </c>
      <c r="W33" s="1" t="str">
        <f t="shared" si="9"/>
        <v/>
      </c>
      <c r="X33" s="1" t="str">
        <f t="shared" si="10"/>
        <v/>
      </c>
    </row>
    <row r="34" spans="1:24" x14ac:dyDescent="0.25">
      <c r="A34" s="17" t="str">
        <f t="shared" si="5"/>
        <v/>
      </c>
      <c r="B34" s="18" t="str">
        <f>IF($Q$1&gt;=L34,VLOOKUP(L34,Cs!$BY$7:$CN$33000,5,FALSE),"")</f>
        <v/>
      </c>
      <c r="C34" s="1" t="str">
        <f>IF($Q$1&gt;=L34,TRIM(VLOOKUP(L34,Cs!$BY$7:$CN$33000,15,FALSE)),"")</f>
        <v/>
      </c>
      <c r="D34" s="1" t="str">
        <f t="shared" si="6"/>
        <v/>
      </c>
      <c r="E34" s="1" t="str">
        <f>IF($Q$1&gt;=L34,TRIM(VLOOKUP(L34,Cs!$BY$7:$CN$33000,16,FALSE)),"")</f>
        <v/>
      </c>
      <c r="F34" s="1" t="str">
        <f t="shared" si="7"/>
        <v/>
      </c>
      <c r="G34" s="1" t="str">
        <f t="shared" si="8"/>
        <v/>
      </c>
      <c r="H34" s="26" t="str">
        <f>IF($Q$1&gt;=L34,SUM(T34,U34),IF($Q$1=L33,SUM($H$9:H33),""))</f>
        <v/>
      </c>
      <c r="L34" s="1">
        <f t="shared" si="4"/>
        <v>25</v>
      </c>
      <c r="N34" s="1" t="str">
        <f>IF($Q$1&gt;=L34,VLOOKUP(L34,Cs!$BY$7:$CN$33000,11,FALSE),"")</f>
        <v/>
      </c>
      <c r="Q34" s="1" t="str">
        <f>IF($Q$1&gt;=L34,TRIM(VLOOKUP(L34,Cs!$BY$7:$CN$33000,12,FALSE)),"")</f>
        <v/>
      </c>
      <c r="R34" s="1" t="str">
        <f>IF($Q$1&gt;=L34,TRIM(VLOOKUP(L34,Cs!$BY$7:$CN$33000,13,FALSE)),"")</f>
        <v/>
      </c>
      <c r="S34" s="1" t="str">
        <f>IF($Q$1&gt;=L34,TRIM(VLOOKUP(L34,Cs!$BY$7:$CN$33000,14,FALSE)),"")</f>
        <v/>
      </c>
      <c r="T34" s="1" t="str">
        <f>IF($Q$1&gt;=L34,VLOOKUP(L34,Cs!$BY$7:$CN$33000,7,FALSE),"")</f>
        <v/>
      </c>
      <c r="U34" s="1" t="str">
        <f>IF($Q$1&gt;=L34,VLOOKUP(L34,Cs!$BY$7:$CN$33000,8,FALSE),"")</f>
        <v/>
      </c>
      <c r="W34" s="1" t="str">
        <f t="shared" si="9"/>
        <v/>
      </c>
      <c r="X34" s="1" t="str">
        <f t="shared" si="10"/>
        <v/>
      </c>
    </row>
    <row r="35" spans="1:24" x14ac:dyDescent="0.25">
      <c r="A35" s="17" t="str">
        <f t="shared" si="5"/>
        <v/>
      </c>
      <c r="B35" s="18" t="str">
        <f>IF($Q$1&gt;=L35,VLOOKUP(L35,Cs!$BY$7:$CN$33000,5,FALSE),"")</f>
        <v/>
      </c>
      <c r="C35" s="1" t="str">
        <f>IF($Q$1&gt;=L35,TRIM(VLOOKUP(L35,Cs!$BY$7:$CN$33000,15,FALSE)),"")</f>
        <v/>
      </c>
      <c r="D35" s="1" t="str">
        <f t="shared" si="6"/>
        <v/>
      </c>
      <c r="E35" s="1" t="str">
        <f>IF($Q$1&gt;=L35,TRIM(VLOOKUP(L35,Cs!$BY$7:$CN$33000,16,FALSE)),"")</f>
        <v/>
      </c>
      <c r="F35" s="1" t="str">
        <f t="shared" si="7"/>
        <v/>
      </c>
      <c r="G35" s="1" t="str">
        <f t="shared" si="8"/>
        <v/>
      </c>
      <c r="H35" s="26" t="str">
        <f>IF($Q$1&gt;=L35,SUM(T35,U35),IF($Q$1=L34,SUM($H$9:H34),""))</f>
        <v/>
      </c>
      <c r="L35" s="1">
        <f t="shared" si="4"/>
        <v>26</v>
      </c>
      <c r="N35" s="1" t="str">
        <f>IF($Q$1&gt;=L35,VLOOKUP(L35,Cs!$BY$7:$CN$33000,11,FALSE),"")</f>
        <v/>
      </c>
      <c r="Q35" s="1" t="str">
        <f>IF($Q$1&gt;=L35,TRIM(VLOOKUP(L35,Cs!$BY$7:$CN$33000,12,FALSE)),"")</f>
        <v/>
      </c>
      <c r="R35" s="1" t="str">
        <f>IF($Q$1&gt;=L35,TRIM(VLOOKUP(L35,Cs!$BY$7:$CN$33000,13,FALSE)),"")</f>
        <v/>
      </c>
      <c r="S35" s="1" t="str">
        <f>IF($Q$1&gt;=L35,TRIM(VLOOKUP(L35,Cs!$BY$7:$CN$33000,14,FALSE)),"")</f>
        <v/>
      </c>
      <c r="T35" s="1" t="str">
        <f>IF($Q$1&gt;=L35,VLOOKUP(L35,Cs!$BY$7:$CN$33000,7,FALSE),"")</f>
        <v/>
      </c>
      <c r="U35" s="1" t="str">
        <f>IF($Q$1&gt;=L35,VLOOKUP(L35,Cs!$BY$7:$CN$33000,8,FALSE),"")</f>
        <v/>
      </c>
      <c r="W35" s="1" t="str">
        <f t="shared" si="9"/>
        <v/>
      </c>
      <c r="X35" s="1" t="str">
        <f t="shared" si="10"/>
        <v/>
      </c>
    </row>
    <row r="36" spans="1:24" x14ac:dyDescent="0.25">
      <c r="A36" s="17" t="str">
        <f t="shared" si="5"/>
        <v/>
      </c>
      <c r="B36" s="18" t="str">
        <f>IF($Q$1&gt;=L36,VLOOKUP(L36,Cs!$BY$7:$CN$33000,5,FALSE),"")</f>
        <v/>
      </c>
      <c r="C36" s="1" t="str">
        <f>IF($Q$1&gt;=L36,TRIM(VLOOKUP(L36,Cs!$BY$7:$CN$33000,15,FALSE)),"")</f>
        <v/>
      </c>
      <c r="D36" s="1" t="str">
        <f t="shared" si="6"/>
        <v/>
      </c>
      <c r="E36" s="1" t="str">
        <f>IF($Q$1&gt;=L36,TRIM(VLOOKUP(L36,Cs!$BY$7:$CN$33000,16,FALSE)),"")</f>
        <v/>
      </c>
      <c r="F36" s="1" t="str">
        <f t="shared" si="7"/>
        <v/>
      </c>
      <c r="G36" s="1" t="str">
        <f t="shared" si="8"/>
        <v/>
      </c>
      <c r="H36" s="26" t="str">
        <f>IF($Q$1&gt;=L36,SUM(T36,U36),IF($Q$1=L35,SUM($H$9:H35),""))</f>
        <v/>
      </c>
      <c r="L36" s="1">
        <f t="shared" si="4"/>
        <v>27</v>
      </c>
      <c r="N36" s="1" t="str">
        <f>IF($Q$1&gt;=L36,VLOOKUP(L36,Cs!$BY$7:$CN$33000,11,FALSE),"")</f>
        <v/>
      </c>
      <c r="Q36" s="1" t="str">
        <f>IF($Q$1&gt;=L36,TRIM(VLOOKUP(L36,Cs!$BY$7:$CN$33000,12,FALSE)),"")</f>
        <v/>
      </c>
      <c r="R36" s="1" t="str">
        <f>IF($Q$1&gt;=L36,TRIM(VLOOKUP(L36,Cs!$BY$7:$CN$33000,13,FALSE)),"")</f>
        <v/>
      </c>
      <c r="S36" s="1" t="str">
        <f>IF($Q$1&gt;=L36,TRIM(VLOOKUP(L36,Cs!$BY$7:$CN$33000,14,FALSE)),"")</f>
        <v/>
      </c>
      <c r="T36" s="1" t="str">
        <f>IF($Q$1&gt;=L36,VLOOKUP(L36,Cs!$BY$7:$CN$33000,7,FALSE),"")</f>
        <v/>
      </c>
      <c r="U36" s="1" t="str">
        <f>IF($Q$1&gt;=L36,VLOOKUP(L36,Cs!$BY$7:$CN$33000,8,FALSE),"")</f>
        <v/>
      </c>
      <c r="W36" s="1" t="str">
        <f t="shared" si="9"/>
        <v/>
      </c>
      <c r="X36" s="1" t="str">
        <f t="shared" si="10"/>
        <v/>
      </c>
    </row>
    <row r="37" spans="1:24" x14ac:dyDescent="0.25">
      <c r="A37" s="17" t="str">
        <f t="shared" si="5"/>
        <v/>
      </c>
      <c r="B37" s="18" t="str">
        <f>IF($Q$1&gt;=L37,VLOOKUP(L37,Cs!$BY$7:$CN$33000,5,FALSE),"")</f>
        <v/>
      </c>
      <c r="C37" s="1" t="str">
        <f>IF($Q$1&gt;=L37,TRIM(VLOOKUP(L37,Cs!$BY$7:$CN$33000,15,FALSE)),"")</f>
        <v/>
      </c>
      <c r="D37" s="1" t="str">
        <f t="shared" si="6"/>
        <v/>
      </c>
      <c r="E37" s="1" t="str">
        <f>IF($Q$1&gt;=L37,TRIM(VLOOKUP(L37,Cs!$BY$7:$CN$33000,16,FALSE)),"")</f>
        <v/>
      </c>
      <c r="F37" s="1" t="str">
        <f t="shared" si="7"/>
        <v/>
      </c>
      <c r="G37" s="1" t="str">
        <f t="shared" si="8"/>
        <v/>
      </c>
      <c r="H37" s="26" t="str">
        <f>IF($Q$1&gt;=L37,SUM(T37,U37),IF($Q$1=L36,SUM($H$9:H36),""))</f>
        <v/>
      </c>
      <c r="L37" s="1">
        <f t="shared" si="4"/>
        <v>28</v>
      </c>
      <c r="N37" s="1" t="str">
        <f>IF($Q$1&gt;=L37,VLOOKUP(L37,Cs!$BY$7:$CN$33000,11,FALSE),"")</f>
        <v/>
      </c>
      <c r="Q37" s="1" t="str">
        <f>IF($Q$1&gt;=L37,TRIM(VLOOKUP(L37,Cs!$BY$7:$CN$33000,12,FALSE)),"")</f>
        <v/>
      </c>
      <c r="R37" s="1" t="str">
        <f>IF($Q$1&gt;=L37,TRIM(VLOOKUP(L37,Cs!$BY$7:$CN$33000,13,FALSE)),"")</f>
        <v/>
      </c>
      <c r="S37" s="1" t="str">
        <f>IF($Q$1&gt;=L37,TRIM(VLOOKUP(L37,Cs!$BY$7:$CN$33000,14,FALSE)),"")</f>
        <v/>
      </c>
      <c r="T37" s="1" t="str">
        <f>IF($Q$1&gt;=L37,VLOOKUP(L37,Cs!$BY$7:$CN$33000,7,FALSE),"")</f>
        <v/>
      </c>
      <c r="U37" s="1" t="str">
        <f>IF($Q$1&gt;=L37,VLOOKUP(L37,Cs!$BY$7:$CN$33000,8,FALSE),"")</f>
        <v/>
      </c>
      <c r="W37" s="1" t="str">
        <f t="shared" si="9"/>
        <v/>
      </c>
      <c r="X37" s="1" t="str">
        <f t="shared" si="10"/>
        <v/>
      </c>
    </row>
    <row r="38" spans="1:24" x14ac:dyDescent="0.25">
      <c r="A38" s="17" t="str">
        <f t="shared" si="5"/>
        <v/>
      </c>
      <c r="B38" s="18" t="str">
        <f>IF($Q$1&gt;=L38,VLOOKUP(L38,Cs!$BY$7:$CN$33000,5,FALSE),"")</f>
        <v/>
      </c>
      <c r="C38" s="1" t="str">
        <f>IF($Q$1&gt;=L38,TRIM(VLOOKUP(L38,Cs!$BY$7:$CN$33000,15,FALSE)),"")</f>
        <v/>
      </c>
      <c r="D38" s="1" t="str">
        <f t="shared" si="6"/>
        <v/>
      </c>
      <c r="E38" s="1" t="str">
        <f>IF($Q$1&gt;=L38,TRIM(VLOOKUP(L38,Cs!$BY$7:$CN$33000,16,FALSE)),"")</f>
        <v/>
      </c>
      <c r="F38" s="1" t="str">
        <f t="shared" si="7"/>
        <v/>
      </c>
      <c r="G38" s="1" t="str">
        <f t="shared" si="8"/>
        <v/>
      </c>
      <c r="H38" s="26" t="str">
        <f>IF($Q$1&gt;=L38,SUM(T38,U38),IF($Q$1=L37,SUM($H$9:H37),""))</f>
        <v/>
      </c>
      <c r="L38" s="1">
        <f t="shared" si="4"/>
        <v>29</v>
      </c>
      <c r="N38" s="1" t="str">
        <f>IF($Q$1&gt;=L38,VLOOKUP(L38,Cs!$BY$7:$CN$33000,11,FALSE),"")</f>
        <v/>
      </c>
      <c r="Q38" s="1" t="str">
        <f>IF($Q$1&gt;=L38,TRIM(VLOOKUP(L38,Cs!$BY$7:$CN$33000,12,FALSE)),"")</f>
        <v/>
      </c>
      <c r="R38" s="1" t="str">
        <f>IF($Q$1&gt;=L38,TRIM(VLOOKUP(L38,Cs!$BY$7:$CN$33000,13,FALSE)),"")</f>
        <v/>
      </c>
      <c r="S38" s="1" t="str">
        <f>IF($Q$1&gt;=L38,TRIM(VLOOKUP(L38,Cs!$BY$7:$CN$33000,14,FALSE)),"")</f>
        <v/>
      </c>
      <c r="T38" s="1" t="str">
        <f>IF($Q$1&gt;=L38,VLOOKUP(L38,Cs!$BY$7:$CN$33000,7,FALSE),"")</f>
        <v/>
      </c>
      <c r="U38" s="1" t="str">
        <f>IF($Q$1&gt;=L38,VLOOKUP(L38,Cs!$BY$7:$CN$33000,8,FALSE),"")</f>
        <v/>
      </c>
      <c r="W38" s="1" t="str">
        <f t="shared" si="9"/>
        <v/>
      </c>
      <c r="X38" s="1" t="str">
        <f t="shared" si="10"/>
        <v/>
      </c>
    </row>
    <row r="39" spans="1:24" x14ac:dyDescent="0.25">
      <c r="A39" s="17" t="str">
        <f t="shared" si="5"/>
        <v/>
      </c>
      <c r="B39" s="18" t="str">
        <f>IF($Q$1&gt;=L39,VLOOKUP(L39,Cs!$BY$7:$CN$33000,5,FALSE),"")</f>
        <v/>
      </c>
      <c r="C39" s="1" t="str">
        <f>IF($Q$1&gt;=L39,TRIM(VLOOKUP(L39,Cs!$BY$7:$CN$33000,15,FALSE)),"")</f>
        <v/>
      </c>
      <c r="D39" s="1" t="str">
        <f t="shared" si="6"/>
        <v/>
      </c>
      <c r="E39" s="1" t="str">
        <f>IF($Q$1&gt;=L39,TRIM(VLOOKUP(L39,Cs!$BY$7:$CN$33000,16,FALSE)),"")</f>
        <v/>
      </c>
      <c r="F39" s="1" t="str">
        <f t="shared" si="7"/>
        <v/>
      </c>
      <c r="G39" s="1" t="str">
        <f t="shared" si="8"/>
        <v/>
      </c>
      <c r="H39" s="26" t="str">
        <f>IF($Q$1&gt;=L39,SUM(T39,U39),IF($Q$1=L38,SUM($H$9:H38),""))</f>
        <v/>
      </c>
      <c r="L39" s="1">
        <f t="shared" si="4"/>
        <v>30</v>
      </c>
      <c r="N39" s="1" t="str">
        <f>IF($Q$1&gt;=L39,VLOOKUP(L39,Cs!$BY$7:$CN$33000,11,FALSE),"")</f>
        <v/>
      </c>
      <c r="Q39" s="1" t="str">
        <f>IF($Q$1&gt;=L39,TRIM(VLOOKUP(L39,Cs!$BY$7:$CN$33000,12,FALSE)),"")</f>
        <v/>
      </c>
      <c r="R39" s="1" t="str">
        <f>IF($Q$1&gt;=L39,TRIM(VLOOKUP(L39,Cs!$BY$7:$CN$33000,13,FALSE)),"")</f>
        <v/>
      </c>
      <c r="S39" s="1" t="str">
        <f>IF($Q$1&gt;=L39,TRIM(VLOOKUP(L39,Cs!$BY$7:$CN$33000,14,FALSE)),"")</f>
        <v/>
      </c>
      <c r="T39" s="1" t="str">
        <f>IF($Q$1&gt;=L39,VLOOKUP(L39,Cs!$BY$7:$CN$33000,7,FALSE),"")</f>
        <v/>
      </c>
      <c r="U39" s="1" t="str">
        <f>IF($Q$1&gt;=L39,VLOOKUP(L39,Cs!$BY$7:$CN$33000,8,FALSE),"")</f>
        <v/>
      </c>
      <c r="W39" s="1" t="str">
        <f t="shared" si="9"/>
        <v/>
      </c>
      <c r="X39" s="1" t="str">
        <f t="shared" si="10"/>
        <v/>
      </c>
    </row>
    <row r="40" spans="1:24" x14ac:dyDescent="0.25">
      <c r="A40" s="17" t="str">
        <f t="shared" si="5"/>
        <v/>
      </c>
      <c r="B40" s="18" t="str">
        <f>IF($Q$1&gt;=L40,VLOOKUP(L40,Cs!$BY$7:$CN$33000,5,FALSE),"")</f>
        <v/>
      </c>
      <c r="C40" s="1" t="str">
        <f>IF($Q$1&gt;=L40,TRIM(VLOOKUP(L40,Cs!$BY$7:$CN$33000,15,FALSE)),"")</f>
        <v/>
      </c>
      <c r="D40" s="1" t="str">
        <f t="shared" si="6"/>
        <v/>
      </c>
      <c r="E40" s="1" t="str">
        <f>IF($Q$1&gt;=L40,TRIM(VLOOKUP(L40,Cs!$BY$7:$CN$33000,16,FALSE)),"")</f>
        <v/>
      </c>
      <c r="F40" s="1" t="str">
        <f t="shared" si="7"/>
        <v/>
      </c>
      <c r="G40" s="1" t="str">
        <f t="shared" si="8"/>
        <v/>
      </c>
      <c r="H40" s="26" t="str">
        <f>IF($Q$1&gt;=L40,SUM(T40,U40),IF($Q$1=L39,SUM($H$9:H39),""))</f>
        <v/>
      </c>
      <c r="L40" s="1">
        <f t="shared" si="4"/>
        <v>31</v>
      </c>
      <c r="N40" s="1" t="str">
        <f>IF($Q$1&gt;=L40,VLOOKUP(L40,Cs!$BY$7:$CN$33000,11,FALSE),"")</f>
        <v/>
      </c>
      <c r="Q40" s="1" t="str">
        <f>IF($Q$1&gt;=L40,TRIM(VLOOKUP(L40,Cs!$BY$7:$CN$33000,12,FALSE)),"")</f>
        <v/>
      </c>
      <c r="R40" s="1" t="str">
        <f>IF($Q$1&gt;=L40,TRIM(VLOOKUP(L40,Cs!$BY$7:$CN$33000,13,FALSE)),"")</f>
        <v/>
      </c>
      <c r="S40" s="1" t="str">
        <f>IF($Q$1&gt;=L40,TRIM(VLOOKUP(L40,Cs!$BY$7:$CN$33000,14,FALSE)),"")</f>
        <v/>
      </c>
      <c r="T40" s="1" t="str">
        <f>IF($Q$1&gt;=L40,VLOOKUP(L40,Cs!$BY$7:$CN$33000,7,FALSE),"")</f>
        <v/>
      </c>
      <c r="U40" s="1" t="str">
        <f>IF($Q$1&gt;=L40,VLOOKUP(L40,Cs!$BY$7:$CN$33000,8,FALSE),"")</f>
        <v/>
      </c>
      <c r="W40" s="1" t="str">
        <f t="shared" si="9"/>
        <v/>
      </c>
      <c r="X40" s="1" t="str">
        <f t="shared" si="10"/>
        <v/>
      </c>
    </row>
    <row r="41" spans="1:24" x14ac:dyDescent="0.25">
      <c r="A41" s="17" t="str">
        <f t="shared" si="5"/>
        <v/>
      </c>
      <c r="B41" s="18" t="str">
        <f>IF($Q$1&gt;=L41,VLOOKUP(L41,Cs!$BY$7:$CN$33000,5,FALSE),"")</f>
        <v/>
      </c>
      <c r="C41" s="1" t="str">
        <f>IF($Q$1&gt;=L41,TRIM(VLOOKUP(L41,Cs!$BY$7:$CN$33000,15,FALSE)),"")</f>
        <v/>
      </c>
      <c r="D41" s="1" t="str">
        <f t="shared" si="6"/>
        <v/>
      </c>
      <c r="E41" s="1" t="str">
        <f>IF($Q$1&gt;=L41,TRIM(VLOOKUP(L41,Cs!$BY$7:$CN$33000,16,FALSE)),"")</f>
        <v/>
      </c>
      <c r="F41" s="1" t="str">
        <f t="shared" si="7"/>
        <v/>
      </c>
      <c r="G41" s="1" t="str">
        <f t="shared" si="8"/>
        <v/>
      </c>
      <c r="H41" s="26" t="str">
        <f>IF($Q$1&gt;=L41,SUM(T41,U41),IF($Q$1=L40,SUM($H$9:H40),""))</f>
        <v/>
      </c>
      <c r="L41" s="1">
        <f t="shared" si="4"/>
        <v>32</v>
      </c>
      <c r="N41" s="1" t="str">
        <f>IF($Q$1&gt;=L41,VLOOKUP(L41,Cs!$BY$7:$CN$33000,11,FALSE),"")</f>
        <v/>
      </c>
      <c r="Q41" s="1" t="str">
        <f>IF($Q$1&gt;=L41,TRIM(VLOOKUP(L41,Cs!$BY$7:$CN$33000,12,FALSE)),"")</f>
        <v/>
      </c>
      <c r="R41" s="1" t="str">
        <f>IF($Q$1&gt;=L41,TRIM(VLOOKUP(L41,Cs!$BY$7:$CN$33000,13,FALSE)),"")</f>
        <v/>
      </c>
      <c r="S41" s="1" t="str">
        <f>IF($Q$1&gt;=L41,TRIM(VLOOKUP(L41,Cs!$BY$7:$CN$33000,14,FALSE)),"")</f>
        <v/>
      </c>
      <c r="T41" s="1" t="str">
        <f>IF($Q$1&gt;=L41,VLOOKUP(L41,Cs!$BY$7:$CN$33000,7,FALSE),"")</f>
        <v/>
      </c>
      <c r="U41" s="1" t="str">
        <f>IF($Q$1&gt;=L41,VLOOKUP(L41,Cs!$BY$7:$CN$33000,8,FALSE),"")</f>
        <v/>
      </c>
      <c r="W41" s="1" t="str">
        <f t="shared" si="9"/>
        <v/>
      </c>
      <c r="X41" s="1" t="str">
        <f t="shared" si="10"/>
        <v/>
      </c>
    </row>
    <row r="42" spans="1:24" x14ac:dyDescent="0.25">
      <c r="A42" s="17" t="str">
        <f t="shared" si="5"/>
        <v/>
      </c>
      <c r="B42" s="18" t="str">
        <f>IF($Q$1&gt;=L42,VLOOKUP(L42,Cs!$BY$7:$CN$33000,5,FALSE),"")</f>
        <v/>
      </c>
      <c r="C42" s="1" t="str">
        <f>IF($Q$1&gt;=L42,TRIM(VLOOKUP(L42,Cs!$BY$7:$CN$33000,15,FALSE)),"")</f>
        <v/>
      </c>
      <c r="D42" s="1" t="str">
        <f t="shared" si="6"/>
        <v/>
      </c>
      <c r="E42" s="1" t="str">
        <f>IF($Q$1&gt;=L42,TRIM(VLOOKUP(L42,Cs!$BY$7:$CN$33000,16,FALSE)),"")</f>
        <v/>
      </c>
      <c r="F42" s="1" t="str">
        <f t="shared" si="7"/>
        <v/>
      </c>
      <c r="G42" s="1" t="str">
        <f t="shared" si="8"/>
        <v/>
      </c>
      <c r="H42" s="26" t="str">
        <f>IF($Q$1&gt;=L42,SUM(T42,U42),IF($Q$1=L41,SUM($H$9:H41),""))</f>
        <v/>
      </c>
      <c r="L42" s="1">
        <f t="shared" si="4"/>
        <v>33</v>
      </c>
      <c r="N42" s="1" t="str">
        <f>IF($Q$1&gt;=L42,VLOOKUP(L42,Cs!$BY$7:$CN$33000,11,FALSE),"")</f>
        <v/>
      </c>
      <c r="Q42" s="1" t="str">
        <f>IF($Q$1&gt;=L42,TRIM(VLOOKUP(L42,Cs!$BY$7:$CN$33000,12,FALSE)),"")</f>
        <v/>
      </c>
      <c r="R42" s="1" t="str">
        <f>IF($Q$1&gt;=L42,TRIM(VLOOKUP(L42,Cs!$BY$7:$CN$33000,13,FALSE)),"")</f>
        <v/>
      </c>
      <c r="S42" s="1" t="str">
        <f>IF($Q$1&gt;=L42,TRIM(VLOOKUP(L42,Cs!$BY$7:$CN$33000,14,FALSE)),"")</f>
        <v/>
      </c>
      <c r="T42" s="1" t="str">
        <f>IF($Q$1&gt;=L42,VLOOKUP(L42,Cs!$BY$7:$CN$33000,7,FALSE),"")</f>
        <v/>
      </c>
      <c r="U42" s="1" t="str">
        <f>IF($Q$1&gt;=L42,VLOOKUP(L42,Cs!$BY$7:$CN$33000,8,FALSE),"")</f>
        <v/>
      </c>
      <c r="W42" s="1" t="str">
        <f t="shared" si="9"/>
        <v/>
      </c>
      <c r="X42" s="1" t="str">
        <f t="shared" si="10"/>
        <v/>
      </c>
    </row>
    <row r="43" spans="1:24" x14ac:dyDescent="0.25">
      <c r="A43" s="17" t="str">
        <f t="shared" si="5"/>
        <v/>
      </c>
      <c r="B43" s="18" t="str">
        <f>IF($Q$1&gt;=L43,VLOOKUP(L43,Cs!$BY$7:$CN$33000,5,FALSE),"")</f>
        <v/>
      </c>
      <c r="C43" s="1" t="str">
        <f>IF($Q$1&gt;=L43,TRIM(VLOOKUP(L43,Cs!$BY$7:$CN$33000,15,FALSE)),"")</f>
        <v/>
      </c>
      <c r="D43" s="1" t="str">
        <f t="shared" si="6"/>
        <v/>
      </c>
      <c r="E43" s="1" t="str">
        <f>IF($Q$1&gt;=L43,TRIM(VLOOKUP(L43,Cs!$BY$7:$CN$33000,16,FALSE)),"")</f>
        <v/>
      </c>
      <c r="F43" s="1" t="str">
        <f t="shared" si="7"/>
        <v/>
      </c>
      <c r="G43" s="1" t="str">
        <f t="shared" si="8"/>
        <v/>
      </c>
      <c r="H43" s="26" t="str">
        <f>IF($Q$1&gt;=L43,SUM(T43,U43),IF($Q$1=L42,SUM($H$9:H42),""))</f>
        <v/>
      </c>
      <c r="L43" s="1">
        <f t="shared" si="4"/>
        <v>34</v>
      </c>
      <c r="N43" s="1" t="str">
        <f>IF($Q$1&gt;=L43,VLOOKUP(L43,Cs!$BY$7:$CN$33000,11,FALSE),"")</f>
        <v/>
      </c>
      <c r="Q43" s="1" t="str">
        <f>IF($Q$1&gt;=L43,TRIM(VLOOKUP(L43,Cs!$BY$7:$CN$33000,12,FALSE)),"")</f>
        <v/>
      </c>
      <c r="R43" s="1" t="str">
        <f>IF($Q$1&gt;=L43,TRIM(VLOOKUP(L43,Cs!$BY$7:$CN$33000,13,FALSE)),"")</f>
        <v/>
      </c>
      <c r="S43" s="1" t="str">
        <f>IF($Q$1&gt;=L43,TRIM(VLOOKUP(L43,Cs!$BY$7:$CN$33000,14,FALSE)),"")</f>
        <v/>
      </c>
      <c r="T43" s="1" t="str">
        <f>IF($Q$1&gt;=L43,VLOOKUP(L43,Cs!$BY$7:$CN$33000,7,FALSE),"")</f>
        <v/>
      </c>
      <c r="U43" s="1" t="str">
        <f>IF($Q$1&gt;=L43,VLOOKUP(L43,Cs!$BY$7:$CN$33000,8,FALSE),"")</f>
        <v/>
      </c>
      <c r="W43" s="1" t="str">
        <f t="shared" si="9"/>
        <v/>
      </c>
      <c r="X43" s="1" t="str">
        <f t="shared" si="10"/>
        <v/>
      </c>
    </row>
    <row r="44" spans="1:24" x14ac:dyDescent="0.25">
      <c r="A44" s="17" t="str">
        <f t="shared" si="5"/>
        <v/>
      </c>
      <c r="B44" s="18" t="str">
        <f>IF($Q$1&gt;=L44,VLOOKUP(L44,Cs!$BY$7:$CN$33000,5,FALSE),"")</f>
        <v/>
      </c>
      <c r="C44" s="1" t="str">
        <f>IF($Q$1&gt;=L44,TRIM(VLOOKUP(L44,Cs!$BY$7:$CN$33000,15,FALSE)),"")</f>
        <v/>
      </c>
      <c r="D44" s="1" t="str">
        <f t="shared" si="6"/>
        <v/>
      </c>
      <c r="E44" s="1" t="str">
        <f>IF($Q$1&gt;=L44,TRIM(VLOOKUP(L44,Cs!$BY$7:$CN$33000,16,FALSE)),"")</f>
        <v/>
      </c>
      <c r="F44" s="1" t="str">
        <f t="shared" si="7"/>
        <v/>
      </c>
      <c r="G44" s="1" t="str">
        <f t="shared" si="8"/>
        <v/>
      </c>
      <c r="H44" s="26" t="str">
        <f>IF($Q$1&gt;=L44,SUM(T44,U44),IF($Q$1=L43,SUM($H$9:H43),""))</f>
        <v/>
      </c>
      <c r="L44" s="1">
        <f t="shared" si="4"/>
        <v>35</v>
      </c>
      <c r="N44" s="1" t="str">
        <f>IF($Q$1&gt;=L44,VLOOKUP(L44,Cs!$BY$7:$CN$33000,11,FALSE),"")</f>
        <v/>
      </c>
      <c r="Q44" s="1" t="str">
        <f>IF($Q$1&gt;=L44,TRIM(VLOOKUP(L44,Cs!$BY$7:$CN$33000,12,FALSE)),"")</f>
        <v/>
      </c>
      <c r="R44" s="1" t="str">
        <f>IF($Q$1&gt;=L44,TRIM(VLOOKUP(L44,Cs!$BY$7:$CN$33000,13,FALSE)),"")</f>
        <v/>
      </c>
      <c r="S44" s="1" t="str">
        <f>IF($Q$1&gt;=L44,TRIM(VLOOKUP(L44,Cs!$BY$7:$CN$33000,14,FALSE)),"")</f>
        <v/>
      </c>
      <c r="T44" s="1" t="str">
        <f>IF($Q$1&gt;=L44,VLOOKUP(L44,Cs!$BY$7:$CN$33000,7,FALSE),"")</f>
        <v/>
      </c>
      <c r="U44" s="1" t="str">
        <f>IF($Q$1&gt;=L44,VLOOKUP(L44,Cs!$BY$7:$CN$33000,8,FALSE),"")</f>
        <v/>
      </c>
      <c r="W44" s="1" t="str">
        <f t="shared" si="9"/>
        <v/>
      </c>
      <c r="X44" s="1" t="str">
        <f t="shared" si="10"/>
        <v/>
      </c>
    </row>
    <row r="45" spans="1:24" x14ac:dyDescent="0.25">
      <c r="A45" s="17" t="str">
        <f t="shared" si="5"/>
        <v/>
      </c>
      <c r="B45" s="18" t="str">
        <f>IF($Q$1&gt;=L45,VLOOKUP(L45,Cs!$BY$7:$CN$33000,5,FALSE),"")</f>
        <v/>
      </c>
      <c r="C45" s="1" t="str">
        <f>IF($Q$1&gt;=L45,TRIM(VLOOKUP(L45,Cs!$BY$7:$CN$33000,15,FALSE)),"")</f>
        <v/>
      </c>
      <c r="D45" s="1" t="str">
        <f t="shared" si="6"/>
        <v/>
      </c>
      <c r="E45" s="1" t="str">
        <f>IF($Q$1&gt;=L45,TRIM(VLOOKUP(L45,Cs!$BY$7:$CN$33000,16,FALSE)),"")</f>
        <v/>
      </c>
      <c r="F45" s="1" t="str">
        <f t="shared" si="7"/>
        <v/>
      </c>
      <c r="G45" s="1" t="str">
        <f t="shared" si="8"/>
        <v/>
      </c>
      <c r="H45" s="26" t="str">
        <f>IF($Q$1&gt;=L45,SUM(T45,U45),IF($Q$1=L44,SUM($H$9:H44),""))</f>
        <v/>
      </c>
      <c r="L45" s="1">
        <f t="shared" si="4"/>
        <v>36</v>
      </c>
      <c r="N45" s="1" t="str">
        <f>IF($Q$1&gt;=L45,VLOOKUP(L45,Cs!$BY$7:$CN$33000,11,FALSE),"")</f>
        <v/>
      </c>
      <c r="Q45" s="1" t="str">
        <f>IF($Q$1&gt;=L45,TRIM(VLOOKUP(L45,Cs!$BY$7:$CN$33000,12,FALSE)),"")</f>
        <v/>
      </c>
      <c r="R45" s="1" t="str">
        <f>IF($Q$1&gt;=L45,TRIM(VLOOKUP(L45,Cs!$BY$7:$CN$33000,13,FALSE)),"")</f>
        <v/>
      </c>
      <c r="S45" s="1" t="str">
        <f>IF($Q$1&gt;=L45,TRIM(VLOOKUP(L45,Cs!$BY$7:$CN$33000,14,FALSE)),"")</f>
        <v/>
      </c>
      <c r="T45" s="1" t="str">
        <f>IF($Q$1&gt;=L45,VLOOKUP(L45,Cs!$BY$7:$CN$33000,7,FALSE),"")</f>
        <v/>
      </c>
      <c r="U45" s="1" t="str">
        <f>IF($Q$1&gt;=L45,VLOOKUP(L45,Cs!$BY$7:$CN$33000,8,FALSE),"")</f>
        <v/>
      </c>
      <c r="W45" s="1" t="str">
        <f t="shared" si="9"/>
        <v/>
      </c>
      <c r="X45" s="1" t="str">
        <f t="shared" si="10"/>
        <v/>
      </c>
    </row>
    <row r="46" spans="1:24" x14ac:dyDescent="0.25">
      <c r="A46" s="17" t="str">
        <f t="shared" si="5"/>
        <v/>
      </c>
      <c r="B46" s="18" t="str">
        <f>IF($Q$1&gt;=L46,VLOOKUP(L46,Cs!$BY$7:$CN$33000,5,FALSE),"")</f>
        <v/>
      </c>
      <c r="C46" s="1" t="str">
        <f>IF($Q$1&gt;=L46,TRIM(VLOOKUP(L46,Cs!$BY$7:$CN$33000,15,FALSE)),"")</f>
        <v/>
      </c>
      <c r="D46" s="1" t="str">
        <f t="shared" si="6"/>
        <v/>
      </c>
      <c r="E46" s="1" t="str">
        <f>IF($Q$1&gt;=L46,TRIM(VLOOKUP(L46,Cs!$BY$7:$CN$33000,16,FALSE)),"")</f>
        <v/>
      </c>
      <c r="F46" s="1" t="str">
        <f t="shared" si="7"/>
        <v/>
      </c>
      <c r="G46" s="1" t="str">
        <f t="shared" si="8"/>
        <v/>
      </c>
      <c r="H46" s="26" t="str">
        <f>IF($Q$1&gt;=L46,SUM(T46,U46),IF($Q$1=L45,SUM($H$9:H45),""))</f>
        <v/>
      </c>
      <c r="L46" s="1">
        <f t="shared" si="4"/>
        <v>37</v>
      </c>
      <c r="N46" s="1" t="str">
        <f>IF($Q$1&gt;=L46,VLOOKUP(L46,Cs!$BY$7:$CN$33000,11,FALSE),"")</f>
        <v/>
      </c>
      <c r="Q46" s="1" t="str">
        <f>IF($Q$1&gt;=L46,TRIM(VLOOKUP(L46,Cs!$BY$7:$CN$33000,12,FALSE)),"")</f>
        <v/>
      </c>
      <c r="R46" s="1" t="str">
        <f>IF($Q$1&gt;=L46,TRIM(VLOOKUP(L46,Cs!$BY$7:$CN$33000,13,FALSE)),"")</f>
        <v/>
      </c>
      <c r="S46" s="1" t="str">
        <f>IF($Q$1&gt;=L46,TRIM(VLOOKUP(L46,Cs!$BY$7:$CN$33000,14,FALSE)),"")</f>
        <v/>
      </c>
      <c r="T46" s="1" t="str">
        <f>IF($Q$1&gt;=L46,VLOOKUP(L46,Cs!$BY$7:$CN$33000,7,FALSE),"")</f>
        <v/>
      </c>
      <c r="U46" s="1" t="str">
        <f>IF($Q$1&gt;=L46,VLOOKUP(L46,Cs!$BY$7:$CN$33000,8,FALSE),"")</f>
        <v/>
      </c>
      <c r="W46" s="1" t="str">
        <f t="shared" si="9"/>
        <v/>
      </c>
      <c r="X46" s="1" t="str">
        <f t="shared" si="10"/>
        <v/>
      </c>
    </row>
    <row r="47" spans="1:24" x14ac:dyDescent="0.25">
      <c r="A47" s="17" t="str">
        <f t="shared" si="5"/>
        <v/>
      </c>
      <c r="B47" s="18" t="str">
        <f>IF($Q$1&gt;=L47,VLOOKUP(L47,Cs!$BY$7:$CN$33000,5,FALSE),"")</f>
        <v/>
      </c>
      <c r="C47" s="1" t="str">
        <f>IF($Q$1&gt;=L47,TRIM(VLOOKUP(L47,Cs!$BY$7:$CN$33000,15,FALSE)),"")</f>
        <v/>
      </c>
      <c r="D47" s="1" t="str">
        <f t="shared" si="6"/>
        <v/>
      </c>
      <c r="E47" s="1" t="str">
        <f>IF($Q$1&gt;=L47,TRIM(VLOOKUP(L47,Cs!$BY$7:$CN$33000,16,FALSE)),"")</f>
        <v/>
      </c>
      <c r="F47" s="1" t="str">
        <f t="shared" si="7"/>
        <v/>
      </c>
      <c r="G47" s="1" t="str">
        <f t="shared" si="8"/>
        <v/>
      </c>
      <c r="H47" s="26" t="str">
        <f>IF($Q$1&gt;=L47,SUM(T47,U47),IF($Q$1=L46,SUM($H$9:H46),""))</f>
        <v/>
      </c>
      <c r="L47" s="1">
        <f t="shared" si="4"/>
        <v>38</v>
      </c>
      <c r="N47" s="1" t="str">
        <f>IF($Q$1&gt;=L47,VLOOKUP(L47,Cs!$BY$7:$CN$33000,11,FALSE),"")</f>
        <v/>
      </c>
      <c r="Q47" s="1" t="str">
        <f>IF($Q$1&gt;=L47,TRIM(VLOOKUP(L47,Cs!$BY$7:$CN$33000,12,FALSE)),"")</f>
        <v/>
      </c>
      <c r="R47" s="1" t="str">
        <f>IF($Q$1&gt;=L47,TRIM(VLOOKUP(L47,Cs!$BY$7:$CN$33000,13,FALSE)),"")</f>
        <v/>
      </c>
      <c r="S47" s="1" t="str">
        <f>IF($Q$1&gt;=L47,TRIM(VLOOKUP(L47,Cs!$BY$7:$CN$33000,14,FALSE)),"")</f>
        <v/>
      </c>
      <c r="T47" s="1" t="str">
        <f>IF($Q$1&gt;=L47,VLOOKUP(L47,Cs!$BY$7:$CN$33000,7,FALSE),"")</f>
        <v/>
      </c>
      <c r="U47" s="1" t="str">
        <f>IF($Q$1&gt;=L47,VLOOKUP(L47,Cs!$BY$7:$CN$33000,8,FALSE),"")</f>
        <v/>
      </c>
      <c r="W47" s="1" t="str">
        <f t="shared" si="9"/>
        <v/>
      </c>
      <c r="X47" s="1" t="str">
        <f t="shared" si="10"/>
        <v/>
      </c>
    </row>
    <row r="48" spans="1:24" x14ac:dyDescent="0.25">
      <c r="A48" s="17" t="str">
        <f t="shared" si="5"/>
        <v/>
      </c>
      <c r="B48" s="18" t="str">
        <f>IF($Q$1&gt;=L48,VLOOKUP(L48,Cs!$BY$7:$CN$33000,5,FALSE),"")</f>
        <v/>
      </c>
      <c r="C48" s="1" t="str">
        <f>IF($Q$1&gt;=L48,TRIM(VLOOKUP(L48,Cs!$BY$7:$CN$33000,15,FALSE)),"")</f>
        <v/>
      </c>
      <c r="D48" s="1" t="str">
        <f t="shared" si="6"/>
        <v/>
      </c>
      <c r="E48" s="1" t="str">
        <f>IF($Q$1&gt;=L48,TRIM(VLOOKUP(L48,Cs!$BY$7:$CN$33000,16,FALSE)),"")</f>
        <v/>
      </c>
      <c r="F48" s="1" t="str">
        <f t="shared" si="7"/>
        <v/>
      </c>
      <c r="G48" s="1" t="str">
        <f t="shared" si="8"/>
        <v/>
      </c>
      <c r="H48" s="26" t="str">
        <f>IF($Q$1&gt;=L48,SUM(T48,U48),IF($Q$1=L47,SUM($H$9:H47),""))</f>
        <v/>
      </c>
      <c r="L48" s="1">
        <f t="shared" si="4"/>
        <v>39</v>
      </c>
      <c r="N48" s="1" t="str">
        <f>IF($Q$1&gt;=L48,VLOOKUP(L48,Cs!$BY$7:$CN$33000,11,FALSE),"")</f>
        <v/>
      </c>
      <c r="Q48" s="1" t="str">
        <f>IF($Q$1&gt;=L48,TRIM(VLOOKUP(L48,Cs!$BY$7:$CN$33000,12,FALSE)),"")</f>
        <v/>
      </c>
      <c r="R48" s="1" t="str">
        <f>IF($Q$1&gt;=L48,TRIM(VLOOKUP(L48,Cs!$BY$7:$CN$33000,13,FALSE)),"")</f>
        <v/>
      </c>
      <c r="S48" s="1" t="str">
        <f>IF($Q$1&gt;=L48,TRIM(VLOOKUP(L48,Cs!$BY$7:$CN$33000,14,FALSE)),"")</f>
        <v/>
      </c>
      <c r="T48" s="1" t="str">
        <f>IF($Q$1&gt;=L48,VLOOKUP(L48,Cs!$BY$7:$CN$33000,7,FALSE),"")</f>
        <v/>
      </c>
      <c r="U48" s="1" t="str">
        <f>IF($Q$1&gt;=L48,VLOOKUP(L48,Cs!$BY$7:$CN$33000,8,FALSE),"")</f>
        <v/>
      </c>
      <c r="W48" s="1" t="str">
        <f t="shared" si="9"/>
        <v/>
      </c>
      <c r="X48" s="1" t="str">
        <f t="shared" si="10"/>
        <v/>
      </c>
    </row>
    <row r="49" spans="1:24" x14ac:dyDescent="0.25">
      <c r="A49" s="17" t="str">
        <f t="shared" si="5"/>
        <v/>
      </c>
      <c r="B49" s="18" t="str">
        <f>IF($Q$1&gt;=L49,VLOOKUP(L49,Cs!$BY$7:$CN$33000,5,FALSE),"")</f>
        <v/>
      </c>
      <c r="C49" s="1" t="str">
        <f>IF($Q$1&gt;=L49,TRIM(VLOOKUP(L49,Cs!$BY$7:$CN$33000,15,FALSE)),"")</f>
        <v/>
      </c>
      <c r="D49" s="1" t="str">
        <f t="shared" si="6"/>
        <v/>
      </c>
      <c r="E49" s="1" t="str">
        <f>IF($Q$1&gt;=L49,TRIM(VLOOKUP(L49,Cs!$BY$7:$CN$33000,16,FALSE)),"")</f>
        <v/>
      </c>
      <c r="F49" s="1" t="str">
        <f t="shared" si="7"/>
        <v/>
      </c>
      <c r="G49" s="1" t="str">
        <f t="shared" si="8"/>
        <v/>
      </c>
      <c r="H49" s="26" t="str">
        <f>IF($Q$1&gt;=L49,SUM(T49,U49),IF($Q$1=L48,SUM($H$9:H48),""))</f>
        <v/>
      </c>
      <c r="L49" s="1">
        <f t="shared" si="4"/>
        <v>40</v>
      </c>
      <c r="N49" s="1" t="str">
        <f>IF($Q$1&gt;=L49,VLOOKUP(L49,Cs!$BY$7:$CN$33000,11,FALSE),"")</f>
        <v/>
      </c>
      <c r="Q49" s="1" t="str">
        <f>IF($Q$1&gt;=L49,TRIM(VLOOKUP(L49,Cs!$BY$7:$CN$33000,12,FALSE)),"")</f>
        <v/>
      </c>
      <c r="R49" s="1" t="str">
        <f>IF($Q$1&gt;=L49,TRIM(VLOOKUP(L49,Cs!$BY$7:$CN$33000,13,FALSE)),"")</f>
        <v/>
      </c>
      <c r="S49" s="1" t="str">
        <f>IF($Q$1&gt;=L49,TRIM(VLOOKUP(L49,Cs!$BY$7:$CN$33000,14,FALSE)),"")</f>
        <v/>
      </c>
      <c r="T49" s="1" t="str">
        <f>IF($Q$1&gt;=L49,VLOOKUP(L49,Cs!$BY$7:$CN$33000,7,FALSE),"")</f>
        <v/>
      </c>
      <c r="U49" s="1" t="str">
        <f>IF($Q$1&gt;=L49,VLOOKUP(L49,Cs!$BY$7:$CN$33000,8,FALSE),"")</f>
        <v/>
      </c>
      <c r="W49" s="1" t="str">
        <f t="shared" si="9"/>
        <v/>
      </c>
      <c r="X49" s="1" t="str">
        <f t="shared" si="10"/>
        <v/>
      </c>
    </row>
    <row r="50" spans="1:24" x14ac:dyDescent="0.25">
      <c r="A50" s="17" t="str">
        <f t="shared" si="5"/>
        <v/>
      </c>
      <c r="B50" s="18" t="str">
        <f>IF($Q$1&gt;=L50,VLOOKUP(L50,Cs!$BY$7:$CN$33000,5,FALSE),"")</f>
        <v/>
      </c>
      <c r="C50" s="1" t="str">
        <f>IF($Q$1&gt;=L50,TRIM(VLOOKUP(L50,Cs!$BY$7:$CN$33000,15,FALSE)),"")</f>
        <v/>
      </c>
      <c r="D50" s="1" t="str">
        <f t="shared" si="6"/>
        <v/>
      </c>
      <c r="E50" s="1" t="str">
        <f>IF($Q$1&gt;=L50,TRIM(VLOOKUP(L50,Cs!$BY$7:$CN$33000,16,FALSE)),"")</f>
        <v/>
      </c>
      <c r="F50" s="1" t="str">
        <f t="shared" si="7"/>
        <v/>
      </c>
      <c r="G50" s="1" t="str">
        <f t="shared" si="8"/>
        <v/>
      </c>
      <c r="H50" s="26" t="str">
        <f>IF($Q$1&gt;=L50,SUM(T50,U50),IF($Q$1=L49,SUM($H$9:H49),""))</f>
        <v/>
      </c>
      <c r="L50" s="1">
        <f t="shared" si="4"/>
        <v>41</v>
      </c>
      <c r="N50" s="1" t="str">
        <f>IF($Q$1&gt;=L50,VLOOKUP(L50,Cs!$BY$7:$CN$33000,11,FALSE),"")</f>
        <v/>
      </c>
      <c r="Q50" s="1" t="str">
        <f>IF($Q$1&gt;=L50,TRIM(VLOOKUP(L50,Cs!$BY$7:$CN$33000,12,FALSE)),"")</f>
        <v/>
      </c>
      <c r="R50" s="1" t="str">
        <f>IF($Q$1&gt;=L50,TRIM(VLOOKUP(L50,Cs!$BY$7:$CN$33000,13,FALSE)),"")</f>
        <v/>
      </c>
      <c r="S50" s="1" t="str">
        <f>IF($Q$1&gt;=L50,TRIM(VLOOKUP(L50,Cs!$BY$7:$CN$33000,14,FALSE)),"")</f>
        <v/>
      </c>
      <c r="T50" s="1" t="str">
        <f>IF($Q$1&gt;=L50,VLOOKUP(L50,Cs!$BY$7:$CN$33000,7,FALSE),"")</f>
        <v/>
      </c>
      <c r="U50" s="1" t="str">
        <f>IF($Q$1&gt;=L50,VLOOKUP(L50,Cs!$BY$7:$CN$33000,8,FALSE),"")</f>
        <v/>
      </c>
      <c r="W50" s="1" t="str">
        <f t="shared" si="9"/>
        <v/>
      </c>
      <c r="X50" s="1" t="str">
        <f t="shared" si="10"/>
        <v/>
      </c>
    </row>
    <row r="51" spans="1:24" x14ac:dyDescent="0.25">
      <c r="A51" s="17" t="str">
        <f t="shared" si="5"/>
        <v/>
      </c>
      <c r="B51" s="18" t="str">
        <f>IF($Q$1&gt;=L51,VLOOKUP(L51,Cs!$BY$7:$CN$33000,5,FALSE),"")</f>
        <v/>
      </c>
      <c r="C51" s="1" t="str">
        <f>IF($Q$1&gt;=L51,TRIM(VLOOKUP(L51,Cs!$BY$7:$CN$33000,15,FALSE)),"")</f>
        <v/>
      </c>
      <c r="D51" s="1" t="str">
        <f t="shared" si="6"/>
        <v/>
      </c>
      <c r="E51" s="1" t="str">
        <f>IF($Q$1&gt;=L51,TRIM(VLOOKUP(L51,Cs!$BY$7:$CN$33000,16,FALSE)),"")</f>
        <v/>
      </c>
      <c r="F51" s="1" t="str">
        <f t="shared" si="7"/>
        <v/>
      </c>
      <c r="G51" s="1" t="str">
        <f t="shared" si="8"/>
        <v/>
      </c>
      <c r="H51" s="26" t="str">
        <f>IF($Q$1&gt;=L51,SUM(T51,U51),IF($Q$1=L50,SUM($H$9:H50),""))</f>
        <v/>
      </c>
      <c r="L51" s="1">
        <f t="shared" si="4"/>
        <v>42</v>
      </c>
      <c r="N51" s="1" t="str">
        <f>IF($Q$1&gt;=L51,VLOOKUP(L51,Cs!$BY$7:$CN$33000,11,FALSE),"")</f>
        <v/>
      </c>
      <c r="Q51" s="1" t="str">
        <f>IF($Q$1&gt;=L51,TRIM(VLOOKUP(L51,Cs!$BY$7:$CN$33000,12,FALSE)),"")</f>
        <v/>
      </c>
      <c r="R51" s="1" t="str">
        <f>IF($Q$1&gt;=L51,TRIM(VLOOKUP(L51,Cs!$BY$7:$CN$33000,13,FALSE)),"")</f>
        <v/>
      </c>
      <c r="S51" s="1" t="str">
        <f>IF($Q$1&gt;=L51,TRIM(VLOOKUP(L51,Cs!$BY$7:$CN$33000,14,FALSE)),"")</f>
        <v/>
      </c>
      <c r="T51" s="1" t="str">
        <f>IF($Q$1&gt;=L51,VLOOKUP(L51,Cs!$BY$7:$CN$33000,7,FALSE),"")</f>
        <v/>
      </c>
      <c r="U51" s="1" t="str">
        <f>IF($Q$1&gt;=L51,VLOOKUP(L51,Cs!$BY$7:$CN$33000,8,FALSE),"")</f>
        <v/>
      </c>
      <c r="W51" s="1" t="str">
        <f t="shared" si="9"/>
        <v/>
      </c>
      <c r="X51" s="1" t="str">
        <f t="shared" si="10"/>
        <v/>
      </c>
    </row>
    <row r="52" spans="1:24" x14ac:dyDescent="0.25">
      <c r="A52" s="17" t="str">
        <f t="shared" si="5"/>
        <v/>
      </c>
      <c r="B52" s="18" t="str">
        <f>IF($Q$1&gt;=L52,VLOOKUP(L52,Cs!$BY$7:$CN$33000,5,FALSE),"")</f>
        <v/>
      </c>
      <c r="C52" s="1" t="str">
        <f>IF($Q$1&gt;=L52,TRIM(VLOOKUP(L52,Cs!$BY$7:$CN$33000,15,FALSE)),"")</f>
        <v/>
      </c>
      <c r="D52" s="1" t="str">
        <f t="shared" si="6"/>
        <v/>
      </c>
      <c r="E52" s="1" t="str">
        <f>IF($Q$1&gt;=L52,TRIM(VLOOKUP(L52,Cs!$BY$7:$CN$33000,16,FALSE)),"")</f>
        <v/>
      </c>
      <c r="F52" s="1" t="str">
        <f t="shared" si="7"/>
        <v/>
      </c>
      <c r="G52" s="1" t="str">
        <f t="shared" si="8"/>
        <v/>
      </c>
      <c r="H52" s="26" t="str">
        <f>IF($Q$1&gt;=L52,SUM(T52,U52),IF($Q$1=L51,SUM($H$9:H51),""))</f>
        <v/>
      </c>
      <c r="L52" s="1">
        <f t="shared" si="4"/>
        <v>43</v>
      </c>
      <c r="N52" s="1" t="str">
        <f>IF($Q$1&gt;=L52,VLOOKUP(L52,Cs!$BY$7:$CN$33000,11,FALSE),"")</f>
        <v/>
      </c>
      <c r="Q52" s="1" t="str">
        <f>IF($Q$1&gt;=L52,TRIM(VLOOKUP(L52,Cs!$BY$7:$CN$33000,12,FALSE)),"")</f>
        <v/>
      </c>
      <c r="R52" s="1" t="str">
        <f>IF($Q$1&gt;=L52,TRIM(VLOOKUP(L52,Cs!$BY$7:$CN$33000,13,FALSE)),"")</f>
        <v/>
      </c>
      <c r="S52" s="1" t="str">
        <f>IF($Q$1&gt;=L52,TRIM(VLOOKUP(L52,Cs!$BY$7:$CN$33000,14,FALSE)),"")</f>
        <v/>
      </c>
      <c r="T52" s="1" t="str">
        <f>IF($Q$1&gt;=L52,VLOOKUP(L52,Cs!$BY$7:$CN$33000,7,FALSE),"")</f>
        <v/>
      </c>
      <c r="U52" s="1" t="str">
        <f>IF($Q$1&gt;=L52,VLOOKUP(L52,Cs!$BY$7:$CN$33000,8,FALSE),"")</f>
        <v/>
      </c>
      <c r="W52" s="1" t="str">
        <f t="shared" si="9"/>
        <v/>
      </c>
      <c r="X52" s="1" t="str">
        <f t="shared" si="10"/>
        <v/>
      </c>
    </row>
    <row r="53" spans="1:24" x14ac:dyDescent="0.25">
      <c r="A53" s="17" t="str">
        <f t="shared" si="5"/>
        <v/>
      </c>
      <c r="B53" s="18" t="str">
        <f>IF($Q$1&gt;=L53,VLOOKUP(L53,Cs!$BY$7:$CN$33000,5,FALSE),"")</f>
        <v/>
      </c>
      <c r="C53" s="1" t="str">
        <f>IF($Q$1&gt;=L53,TRIM(VLOOKUP(L53,Cs!$BY$7:$CN$33000,15,FALSE)),"")</f>
        <v/>
      </c>
      <c r="D53" s="1" t="str">
        <f t="shared" si="6"/>
        <v/>
      </c>
      <c r="E53" s="1" t="str">
        <f>IF($Q$1&gt;=L53,TRIM(VLOOKUP(L53,Cs!$BY$7:$CN$33000,16,FALSE)),"")</f>
        <v/>
      </c>
      <c r="F53" s="1" t="str">
        <f t="shared" si="7"/>
        <v/>
      </c>
      <c r="G53" s="1" t="str">
        <f t="shared" si="8"/>
        <v/>
      </c>
      <c r="H53" s="26" t="str">
        <f>IF($Q$1&gt;=L53,SUM(T53,U53),IF($Q$1=L52,SUM($H$9:H52),""))</f>
        <v/>
      </c>
      <c r="L53" s="1">
        <f t="shared" si="4"/>
        <v>44</v>
      </c>
      <c r="N53" s="1" t="str">
        <f>IF($Q$1&gt;=L53,VLOOKUP(L53,Cs!$BY$7:$CN$33000,11,FALSE),"")</f>
        <v/>
      </c>
      <c r="Q53" s="1" t="str">
        <f>IF($Q$1&gt;=L53,TRIM(VLOOKUP(L53,Cs!$BY$7:$CN$33000,12,FALSE)),"")</f>
        <v/>
      </c>
      <c r="R53" s="1" t="str">
        <f>IF($Q$1&gt;=L53,TRIM(VLOOKUP(L53,Cs!$BY$7:$CN$33000,13,FALSE)),"")</f>
        <v/>
      </c>
      <c r="S53" s="1" t="str">
        <f>IF($Q$1&gt;=L53,TRIM(VLOOKUP(L53,Cs!$BY$7:$CN$33000,14,FALSE)),"")</f>
        <v/>
      </c>
      <c r="T53" s="1" t="str">
        <f>IF($Q$1&gt;=L53,VLOOKUP(L53,Cs!$BY$7:$CN$33000,7,FALSE),"")</f>
        <v/>
      </c>
      <c r="U53" s="1" t="str">
        <f>IF($Q$1&gt;=L53,VLOOKUP(L53,Cs!$BY$7:$CN$33000,8,FALSE),"")</f>
        <v/>
      </c>
      <c r="W53" s="1" t="str">
        <f t="shared" si="9"/>
        <v/>
      </c>
      <c r="X53" s="1" t="str">
        <f t="shared" si="10"/>
        <v/>
      </c>
    </row>
    <row r="54" spans="1:24" x14ac:dyDescent="0.25">
      <c r="A54" s="17" t="str">
        <f t="shared" si="5"/>
        <v/>
      </c>
      <c r="B54" s="18" t="str">
        <f>IF($Q$1&gt;=L54,VLOOKUP(L54,Cs!$BY$7:$CN$33000,5,FALSE),"")</f>
        <v/>
      </c>
      <c r="C54" s="1" t="str">
        <f>IF($Q$1&gt;=L54,TRIM(VLOOKUP(L54,Cs!$BY$7:$CN$33000,15,FALSE)),"")</f>
        <v/>
      </c>
      <c r="D54" s="1" t="str">
        <f t="shared" si="6"/>
        <v/>
      </c>
      <c r="E54" s="1" t="str">
        <f>IF($Q$1&gt;=L54,TRIM(VLOOKUP(L54,Cs!$BY$7:$CN$33000,16,FALSE)),"")</f>
        <v/>
      </c>
      <c r="F54" s="1" t="str">
        <f t="shared" si="7"/>
        <v/>
      </c>
      <c r="G54" s="1" t="str">
        <f t="shared" si="8"/>
        <v/>
      </c>
      <c r="H54" s="26" t="str">
        <f>IF($Q$1&gt;=L54,SUM(T54,U54),IF($Q$1=L53,SUM($H$9:H53),""))</f>
        <v/>
      </c>
      <c r="L54" s="1">
        <f t="shared" si="4"/>
        <v>45</v>
      </c>
      <c r="N54" s="1" t="str">
        <f>IF($Q$1&gt;=L54,VLOOKUP(L54,Cs!$BY$7:$CN$33000,11,FALSE),"")</f>
        <v/>
      </c>
      <c r="Q54" s="1" t="str">
        <f>IF($Q$1&gt;=L54,TRIM(VLOOKUP(L54,Cs!$BY$7:$CN$33000,12,FALSE)),"")</f>
        <v/>
      </c>
      <c r="R54" s="1" t="str">
        <f>IF($Q$1&gt;=L54,TRIM(VLOOKUP(L54,Cs!$BY$7:$CN$33000,13,FALSE)),"")</f>
        <v/>
      </c>
      <c r="S54" s="1" t="str">
        <f>IF($Q$1&gt;=L54,TRIM(VLOOKUP(L54,Cs!$BY$7:$CN$33000,14,FALSE)),"")</f>
        <v/>
      </c>
      <c r="T54" s="1" t="str">
        <f>IF($Q$1&gt;=L54,VLOOKUP(L54,Cs!$BY$7:$CN$33000,7,FALSE),"")</f>
        <v/>
      </c>
      <c r="U54" s="1" t="str">
        <f>IF($Q$1&gt;=L54,VLOOKUP(L54,Cs!$BY$7:$CN$33000,8,FALSE),"")</f>
        <v/>
      </c>
      <c r="W54" s="1" t="str">
        <f t="shared" si="9"/>
        <v/>
      </c>
      <c r="X54" s="1" t="str">
        <f t="shared" si="10"/>
        <v/>
      </c>
    </row>
    <row r="55" spans="1:24" x14ac:dyDescent="0.25">
      <c r="A55" s="17" t="str">
        <f t="shared" si="5"/>
        <v/>
      </c>
      <c r="B55" s="18" t="str">
        <f>IF($Q$1&gt;=L55,VLOOKUP(L55,Cs!$BY$7:$CN$33000,5,FALSE),"")</f>
        <v/>
      </c>
      <c r="C55" s="1" t="str">
        <f>IF($Q$1&gt;=L55,TRIM(VLOOKUP(L55,Cs!$BY$7:$CN$33000,15,FALSE)),"")</f>
        <v/>
      </c>
      <c r="D55" s="1" t="str">
        <f t="shared" si="6"/>
        <v/>
      </c>
      <c r="E55" s="1" t="str">
        <f>IF($Q$1&gt;=L55,TRIM(VLOOKUP(L55,Cs!$BY$7:$CN$33000,16,FALSE)),"")</f>
        <v/>
      </c>
      <c r="F55" s="1" t="str">
        <f t="shared" si="7"/>
        <v/>
      </c>
      <c r="G55" s="1" t="str">
        <f t="shared" si="8"/>
        <v/>
      </c>
      <c r="H55" s="26" t="str">
        <f>IF($Q$1&gt;=L55,SUM(T55,U55),IF($Q$1=L54,SUM($H$9:H54),""))</f>
        <v/>
      </c>
      <c r="L55" s="1">
        <f t="shared" si="4"/>
        <v>46</v>
      </c>
      <c r="N55" s="1" t="str">
        <f>IF($Q$1&gt;=L55,VLOOKUP(L55,Cs!$BY$7:$CN$33000,11,FALSE),"")</f>
        <v/>
      </c>
      <c r="Q55" s="1" t="str">
        <f>IF($Q$1&gt;=L55,TRIM(VLOOKUP(L55,Cs!$BY$7:$CN$33000,12,FALSE)),"")</f>
        <v/>
      </c>
      <c r="R55" s="1" t="str">
        <f>IF($Q$1&gt;=L55,TRIM(VLOOKUP(L55,Cs!$BY$7:$CN$33000,13,FALSE)),"")</f>
        <v/>
      </c>
      <c r="S55" s="1" t="str">
        <f>IF($Q$1&gt;=L55,TRIM(VLOOKUP(L55,Cs!$BY$7:$CN$33000,14,FALSE)),"")</f>
        <v/>
      </c>
      <c r="T55" s="1" t="str">
        <f>IF($Q$1&gt;=L55,VLOOKUP(L55,Cs!$BY$7:$CN$33000,7,FALSE),"")</f>
        <v/>
      </c>
      <c r="U55" s="1" t="str">
        <f>IF($Q$1&gt;=L55,VLOOKUP(L55,Cs!$BY$7:$CN$33000,8,FALSE),"")</f>
        <v/>
      </c>
      <c r="W55" s="1" t="str">
        <f t="shared" si="9"/>
        <v/>
      </c>
      <c r="X55" s="1" t="str">
        <f t="shared" si="10"/>
        <v/>
      </c>
    </row>
    <row r="56" spans="1:24" x14ac:dyDescent="0.25">
      <c r="A56" s="17" t="str">
        <f t="shared" si="5"/>
        <v/>
      </c>
      <c r="B56" s="18" t="str">
        <f>IF($Q$1&gt;=L56,VLOOKUP(L56,Cs!$BY$7:$CN$33000,5,FALSE),"")</f>
        <v/>
      </c>
      <c r="C56" s="1" t="str">
        <f>IF($Q$1&gt;=L56,TRIM(VLOOKUP(L56,Cs!$BY$7:$CN$33000,15,FALSE)),"")</f>
        <v/>
      </c>
      <c r="D56" s="1" t="str">
        <f t="shared" si="6"/>
        <v/>
      </c>
      <c r="E56" s="1" t="str">
        <f>IF($Q$1&gt;=L56,TRIM(VLOOKUP(L56,Cs!$BY$7:$CN$33000,16,FALSE)),"")</f>
        <v/>
      </c>
      <c r="F56" s="1" t="str">
        <f t="shared" si="7"/>
        <v/>
      </c>
      <c r="G56" s="1" t="str">
        <f t="shared" si="8"/>
        <v/>
      </c>
      <c r="H56" s="26" t="str">
        <f>IF($Q$1&gt;=L56,SUM(T56,U56),IF($Q$1=L55,SUM($H$9:H55),""))</f>
        <v/>
      </c>
      <c r="L56" s="1">
        <f t="shared" si="4"/>
        <v>47</v>
      </c>
      <c r="N56" s="1" t="str">
        <f>IF($Q$1&gt;=L56,VLOOKUP(L56,Cs!$BY$7:$CN$33000,11,FALSE),"")</f>
        <v/>
      </c>
      <c r="Q56" s="1" t="str">
        <f>IF($Q$1&gt;=L56,TRIM(VLOOKUP(L56,Cs!$BY$7:$CN$33000,12,FALSE)),"")</f>
        <v/>
      </c>
      <c r="R56" s="1" t="str">
        <f>IF($Q$1&gt;=L56,TRIM(VLOOKUP(L56,Cs!$BY$7:$CN$33000,13,FALSE)),"")</f>
        <v/>
      </c>
      <c r="S56" s="1" t="str">
        <f>IF($Q$1&gt;=L56,TRIM(VLOOKUP(L56,Cs!$BY$7:$CN$33000,14,FALSE)),"")</f>
        <v/>
      </c>
      <c r="T56" s="1" t="str">
        <f>IF($Q$1&gt;=L56,VLOOKUP(L56,Cs!$BY$7:$CN$33000,7,FALSE),"")</f>
        <v/>
      </c>
      <c r="U56" s="1" t="str">
        <f>IF($Q$1&gt;=L56,VLOOKUP(L56,Cs!$BY$7:$CN$33000,8,FALSE),"")</f>
        <v/>
      </c>
      <c r="W56" s="1" t="str">
        <f t="shared" si="9"/>
        <v/>
      </c>
      <c r="X56" s="1" t="str">
        <f t="shared" si="10"/>
        <v/>
      </c>
    </row>
    <row r="57" spans="1:24" x14ac:dyDescent="0.25">
      <c r="A57" s="17" t="str">
        <f t="shared" si="5"/>
        <v/>
      </c>
      <c r="B57" s="18" t="str">
        <f>IF($Q$1&gt;=L57,VLOOKUP(L57,Cs!$BY$7:$CN$33000,5,FALSE),"")</f>
        <v/>
      </c>
      <c r="C57" s="1" t="str">
        <f>IF($Q$1&gt;=L57,TRIM(VLOOKUP(L57,Cs!$BY$7:$CN$33000,15,FALSE)),"")</f>
        <v/>
      </c>
      <c r="D57" s="1" t="str">
        <f t="shared" si="6"/>
        <v/>
      </c>
      <c r="E57" s="1" t="str">
        <f>IF($Q$1&gt;=L57,TRIM(VLOOKUP(L57,Cs!$BY$7:$CN$33000,16,FALSE)),"")</f>
        <v/>
      </c>
      <c r="F57" s="1" t="str">
        <f t="shared" si="7"/>
        <v/>
      </c>
      <c r="G57" s="1" t="str">
        <f t="shared" si="8"/>
        <v/>
      </c>
      <c r="H57" s="26" t="str">
        <f>IF($Q$1&gt;=L57,SUM(T57,U57),IF($Q$1=L56,SUM($H$9:H56),""))</f>
        <v/>
      </c>
      <c r="L57" s="1">
        <f t="shared" si="4"/>
        <v>48</v>
      </c>
      <c r="N57" s="1" t="str">
        <f>IF($Q$1&gt;=L57,VLOOKUP(L57,Cs!$BY$7:$CN$33000,11,FALSE),"")</f>
        <v/>
      </c>
      <c r="Q57" s="1" t="str">
        <f>IF($Q$1&gt;=L57,TRIM(VLOOKUP(L57,Cs!$BY$7:$CN$33000,12,FALSE)),"")</f>
        <v/>
      </c>
      <c r="R57" s="1" t="str">
        <f>IF($Q$1&gt;=L57,TRIM(VLOOKUP(L57,Cs!$BY$7:$CN$33000,13,FALSE)),"")</f>
        <v/>
      </c>
      <c r="S57" s="1" t="str">
        <f>IF($Q$1&gt;=L57,TRIM(VLOOKUP(L57,Cs!$BY$7:$CN$33000,14,FALSE)),"")</f>
        <v/>
      </c>
      <c r="T57" s="1" t="str">
        <f>IF($Q$1&gt;=L57,VLOOKUP(L57,Cs!$BY$7:$CN$33000,7,FALSE),"")</f>
        <v/>
      </c>
      <c r="U57" s="1" t="str">
        <f>IF($Q$1&gt;=L57,VLOOKUP(L57,Cs!$BY$7:$CN$33000,8,FALSE),"")</f>
        <v/>
      </c>
      <c r="W57" s="1" t="str">
        <f t="shared" si="9"/>
        <v/>
      </c>
      <c r="X57" s="1" t="str">
        <f t="shared" si="10"/>
        <v/>
      </c>
    </row>
    <row r="58" spans="1:24" x14ac:dyDescent="0.25">
      <c r="A58" s="17" t="str">
        <f t="shared" si="5"/>
        <v/>
      </c>
      <c r="B58" s="18" t="str">
        <f>IF($Q$1&gt;=L58,VLOOKUP(L58,Cs!$BY$7:$CN$33000,5,FALSE),"")</f>
        <v/>
      </c>
      <c r="C58" s="1" t="str">
        <f>IF($Q$1&gt;=L58,TRIM(VLOOKUP(L58,Cs!$BY$7:$CN$33000,15,FALSE)),"")</f>
        <v/>
      </c>
      <c r="D58" s="1" t="str">
        <f t="shared" si="6"/>
        <v/>
      </c>
      <c r="E58" s="1" t="str">
        <f>IF($Q$1&gt;=L58,TRIM(VLOOKUP(L58,Cs!$BY$7:$CN$33000,16,FALSE)),"")</f>
        <v/>
      </c>
      <c r="F58" s="1" t="str">
        <f t="shared" si="7"/>
        <v/>
      </c>
      <c r="G58" s="1" t="str">
        <f t="shared" si="8"/>
        <v/>
      </c>
      <c r="H58" s="26" t="str">
        <f>IF($Q$1&gt;=L58,SUM(T58,U58),IF($Q$1=L57,SUM($H$9:H57),""))</f>
        <v/>
      </c>
      <c r="L58" s="1">
        <f t="shared" si="4"/>
        <v>49</v>
      </c>
      <c r="N58" s="1" t="str">
        <f>IF($Q$1&gt;=L58,VLOOKUP(L58,Cs!$BY$7:$CN$33000,11,FALSE),"")</f>
        <v/>
      </c>
      <c r="Q58" s="1" t="str">
        <f>IF($Q$1&gt;=L58,TRIM(VLOOKUP(L58,Cs!$BY$7:$CN$33000,12,FALSE)),"")</f>
        <v/>
      </c>
      <c r="R58" s="1" t="str">
        <f>IF($Q$1&gt;=L58,TRIM(VLOOKUP(L58,Cs!$BY$7:$CN$33000,13,FALSE)),"")</f>
        <v/>
      </c>
      <c r="S58" s="1" t="str">
        <f>IF($Q$1&gt;=L58,TRIM(VLOOKUP(L58,Cs!$BY$7:$CN$33000,14,FALSE)),"")</f>
        <v/>
      </c>
      <c r="T58" s="1" t="str">
        <f>IF($Q$1&gt;=L58,VLOOKUP(L58,Cs!$BY$7:$CN$33000,7,FALSE),"")</f>
        <v/>
      </c>
      <c r="U58" s="1" t="str">
        <f>IF($Q$1&gt;=L58,VLOOKUP(L58,Cs!$BY$7:$CN$33000,8,FALSE),"")</f>
        <v/>
      </c>
      <c r="W58" s="1" t="str">
        <f t="shared" si="9"/>
        <v/>
      </c>
      <c r="X58" s="1" t="str">
        <f t="shared" si="10"/>
        <v/>
      </c>
    </row>
    <row r="59" spans="1:24" x14ac:dyDescent="0.25">
      <c r="A59" s="17" t="str">
        <f>IF($Q$1&gt;=L59,L59,"")</f>
        <v/>
      </c>
      <c r="B59" s="18" t="str">
        <f>IF($Q$1&gt;=L59,VLOOKUP(L59,Cs!$BY$7:$CN$33000,5,FALSE),"")</f>
        <v/>
      </c>
      <c r="C59" s="1" t="str">
        <f>IF($Q$1&gt;=L59,TRIM(VLOOKUP(L59,Cs!$BY$7:$CN$33000,15,FALSE)),"")</f>
        <v/>
      </c>
      <c r="D59" s="1" t="str">
        <f t="shared" si="6"/>
        <v/>
      </c>
      <c r="E59" s="1" t="str">
        <f>IF($Q$1&gt;=L59,TRIM(VLOOKUP(L59,Cs!$BY$7:$CN$33000,16,FALSE)),"")</f>
        <v/>
      </c>
      <c r="F59" s="1" t="str">
        <f t="shared" si="7"/>
        <v/>
      </c>
      <c r="G59" s="1" t="str">
        <f t="shared" si="8"/>
        <v/>
      </c>
      <c r="H59" s="26" t="str">
        <f>IF($Q$1&gt;=L59,SUM(T59,U59),IF($Q$1=L58,SUM($H$9:H58),""))</f>
        <v/>
      </c>
      <c r="L59" s="1">
        <f t="shared" si="4"/>
        <v>50</v>
      </c>
      <c r="N59" s="1" t="str">
        <f>IF($Q$1&gt;=L59,VLOOKUP(L59,Cs!$BY$7:$CN$33000,11,FALSE),"")</f>
        <v/>
      </c>
      <c r="Q59" s="1" t="str">
        <f>IF($Q$1&gt;=L59,TRIM(VLOOKUP(L59,Cs!$BY$7:$CN$33000,12,FALSE)),"")</f>
        <v/>
      </c>
      <c r="R59" s="1" t="str">
        <f>IF($Q$1&gt;=L59,TRIM(VLOOKUP(L59,Cs!$BY$7:$CN$33000,13,FALSE)),"")</f>
        <v/>
      </c>
      <c r="S59" s="1" t="str">
        <f>IF($Q$1&gt;=L59,TRIM(VLOOKUP(L59,Cs!$BY$7:$CN$33000,14,FALSE)),"")</f>
        <v/>
      </c>
      <c r="T59" s="1" t="str">
        <f>IF($Q$1&gt;=L59,VLOOKUP(L59,Cs!$BY$7:$CN$33000,7,FALSE),"")</f>
        <v/>
      </c>
      <c r="U59" s="1" t="str">
        <f>IF($Q$1&gt;=L59,VLOOKUP(L59,Cs!$BY$7:$CN$33000,8,FALSE),"")</f>
        <v/>
      </c>
      <c r="W59" s="1" t="str">
        <f t="shared" si="9"/>
        <v/>
      </c>
      <c r="X59" s="1" t="str">
        <f t="shared" si="10"/>
        <v/>
      </c>
    </row>
    <row r="60" spans="1:24" x14ac:dyDescent="0.25">
      <c r="G60" s="52" t="str">
        <f>IF($Q$1&gt;L59,$S$3,IF($Q$1=L59,$S$1,""))</f>
        <v/>
      </c>
      <c r="H60" s="26" t="str">
        <f>IF($Q$1&gt;=L59,SUM($H$9:H59),"")</f>
        <v/>
      </c>
      <c r="K60" s="1">
        <f>L9/50+Resz_szamadas!K8</f>
        <v>0</v>
      </c>
      <c r="L60" s="6">
        <f>IF(L59&lt;$Q$1,L59,SUM(L59,1))</f>
        <v>51</v>
      </c>
      <c r="W60" s="1" t="str">
        <f t="shared" si="9"/>
        <v/>
      </c>
    </row>
    <row r="61" spans="1:24" ht="15" x14ac:dyDescent="0.25">
      <c r="H61" s="31" t="str">
        <f>K61&amp;". oldal"</f>
        <v>1. oldal</v>
      </c>
      <c r="J61" s="20" t="s">
        <v>285</v>
      </c>
      <c r="K61" s="1">
        <f>K60+1</f>
        <v>1</v>
      </c>
      <c r="L61" s="1">
        <f>L60</f>
        <v>51</v>
      </c>
      <c r="W61" s="1" t="str">
        <f t="shared" si="9"/>
        <v/>
      </c>
    </row>
    <row r="62" spans="1:24" x14ac:dyDescent="0.25">
      <c r="G62" s="52" t="str">
        <f>IF($Q$1&gt;L62,$S$2,"")</f>
        <v/>
      </c>
      <c r="H62" s="26" t="str">
        <f>IF($Q$1&gt;L59,H60,"")</f>
        <v/>
      </c>
      <c r="L62" s="1">
        <f>L61</f>
        <v>51</v>
      </c>
      <c r="W62" s="1" t="str">
        <f t="shared" si="9"/>
        <v/>
      </c>
    </row>
    <row r="63" spans="1:24" x14ac:dyDescent="0.25">
      <c r="A63" s="17" t="str">
        <f>IF($Q$1&gt;=L63,L63,"")</f>
        <v/>
      </c>
      <c r="B63" s="18" t="str">
        <f>IF($Q$1&gt;=L63,VLOOKUP(L63,Cs!$BY$7:$CN$33000,5,FALSE),"")</f>
        <v/>
      </c>
      <c r="C63" s="1" t="str">
        <f>IF($Q$1&gt;=L63,TRIM(VLOOKUP(L63,Cs!$BY$7:$CN$33000,15,FALSE)),"")</f>
        <v/>
      </c>
      <c r="D63" s="1" t="str">
        <f t="shared" ref="D63" si="11">IF($Q$1&gt;=L63,IF(N63=$N$9,"",UPPER(LEFT(N63,1))),"")</f>
        <v/>
      </c>
      <c r="E63" s="1" t="str">
        <f>IF($Q$1&gt;=L63,TRIM(VLOOKUP(L63,Cs!$BY$7:$CN$33000,16,FALSE)),"")</f>
        <v/>
      </c>
      <c r="F63" s="1" t="str">
        <f t="shared" ref="F63" si="12">IF($Q$1&gt;=L63,TRIM(Q63&amp;" "&amp;W63),"")</f>
        <v/>
      </c>
      <c r="G63" s="1" t="str">
        <f t="shared" ref="G63" si="13">IF($Q$1&gt;=L63,TRIM(S63&amp;X63),IF($Q$1=L62,$S$1,""))</f>
        <v/>
      </c>
      <c r="H63" s="26" t="str">
        <f>IF($Q$1&gt;=L63,SUM(T63,U63),IF($Q$1=L62,SUM($H$62:H62),""))</f>
        <v/>
      </c>
      <c r="L63" s="1">
        <f t="shared" ref="L63:L112" si="14">L62+1</f>
        <v>52</v>
      </c>
      <c r="N63" s="1" t="str">
        <f>IF($Q$1&gt;=L63,VLOOKUP(L63,Cs!$BY$7:$CN$33000,11,FALSE),"")</f>
        <v/>
      </c>
      <c r="Q63" s="1" t="str">
        <f>IF($Q$1&gt;=L63,TRIM(VLOOKUP(L63,Cs!$BY$7:$CN$33000,12,FALSE)),"")</f>
        <v/>
      </c>
      <c r="R63" s="1" t="str">
        <f>IF($Q$1&gt;=L63,TRIM(VLOOKUP(L63,Cs!$BY$7:$CN$33000,13,FALSE)),"")</f>
        <v/>
      </c>
      <c r="S63" s="1" t="str">
        <f>IF($Q$1&gt;=L63,TRIM(VLOOKUP(L63,Cs!$BY$7:$CN$33000,14,FALSE)),"")</f>
        <v/>
      </c>
      <c r="T63" s="1" t="str">
        <f>IF($Q$1&gt;=L63,VLOOKUP(L63,Cs!$BY$7:$CN$33000,7,FALSE),"")</f>
        <v/>
      </c>
      <c r="U63" s="1" t="str">
        <f>IF($Q$1&gt;=L63,VLOOKUP(L63,Cs!$BY$7:$CN$33000,8,FALSE),"")</f>
        <v/>
      </c>
      <c r="W63" s="1" t="str">
        <f t="shared" si="9"/>
        <v/>
      </c>
      <c r="X63" s="1" t="str">
        <f t="shared" ref="X63:X126" si="15">IF(S63="",R63,"")</f>
        <v/>
      </c>
    </row>
    <row r="64" spans="1:24" x14ac:dyDescent="0.25">
      <c r="A64" s="17" t="str">
        <f t="shared" ref="A64:A112" si="16">IF($Q$1&gt;=L64,L64,"")</f>
        <v/>
      </c>
      <c r="B64" s="18" t="str">
        <f>IF($Q$1&gt;=L64,VLOOKUP(L64,Cs!$BY$7:$CN$33000,5,FALSE),"")</f>
        <v/>
      </c>
      <c r="C64" s="1" t="str">
        <f>IF($Q$1&gt;=L64,TRIM(VLOOKUP(L64,Cs!$BY$7:$CN$33000,15,FALSE)),"")</f>
        <v/>
      </c>
      <c r="D64" s="1" t="str">
        <f t="shared" ref="D64:D112" si="17">IF($Q$1&gt;=L64,IF(N64=$N$9,"",UPPER(LEFT(N64,1))),"")</f>
        <v/>
      </c>
      <c r="E64" s="1" t="str">
        <f>IF($Q$1&gt;=L64,TRIM(VLOOKUP(L64,Cs!$BY$7:$CN$33000,16,FALSE)),"")</f>
        <v/>
      </c>
      <c r="F64" s="1" t="str">
        <f t="shared" ref="F64:F112" si="18">IF($Q$1&gt;=L64,TRIM(Q64&amp;" "&amp;W64),"")</f>
        <v/>
      </c>
      <c r="G64" s="1" t="str">
        <f t="shared" ref="G64:G112" si="19">IF($Q$1&gt;=L64,TRIM(S64&amp;X64),IF($Q$1=L63,$S$1,""))</f>
        <v/>
      </c>
      <c r="H64" s="26" t="str">
        <f>IF($Q$1&gt;=L64,SUM(T64,U64),IF($Q$1=L63,SUM($H$62:H63),""))</f>
        <v/>
      </c>
      <c r="L64" s="1">
        <f t="shared" si="14"/>
        <v>53</v>
      </c>
      <c r="N64" s="1" t="str">
        <f>IF($Q$1&gt;=L64,VLOOKUP(L64,Cs!$BY$7:$CN$33000,11,FALSE),"")</f>
        <v/>
      </c>
      <c r="Q64" s="1" t="str">
        <f>IF($Q$1&gt;=L64,TRIM(VLOOKUP(L64,Cs!$BY$7:$CN$33000,12,FALSE)),"")</f>
        <v/>
      </c>
      <c r="R64" s="1" t="str">
        <f>IF($Q$1&gt;=L64,TRIM(VLOOKUP(L64,Cs!$BY$7:$CN$33000,13,FALSE)),"")</f>
        <v/>
      </c>
      <c r="S64" s="1" t="str">
        <f>IF($Q$1&gt;=L64,TRIM(VLOOKUP(L64,Cs!$BY$7:$CN$33000,14,FALSE)),"")</f>
        <v/>
      </c>
      <c r="T64" s="1" t="str">
        <f>IF($Q$1&gt;=L64,VLOOKUP(L64,Cs!$BY$7:$CN$33000,7,FALSE),"")</f>
        <v/>
      </c>
      <c r="U64" s="1" t="str">
        <f>IF($Q$1&gt;=L64,VLOOKUP(L64,Cs!$BY$7:$CN$33000,8,FALSE),"")</f>
        <v/>
      </c>
      <c r="W64" s="1" t="str">
        <f t="shared" si="9"/>
        <v/>
      </c>
      <c r="X64" s="1" t="str">
        <f t="shared" si="15"/>
        <v/>
      </c>
    </row>
    <row r="65" spans="1:24" x14ac:dyDescent="0.25">
      <c r="A65" s="17" t="str">
        <f t="shared" si="16"/>
        <v/>
      </c>
      <c r="B65" s="18" t="str">
        <f>IF($Q$1&gt;=L65,VLOOKUP(L65,Cs!$BY$7:$CN$33000,5,FALSE),"")</f>
        <v/>
      </c>
      <c r="C65" s="1" t="str">
        <f>IF($Q$1&gt;=L65,TRIM(VLOOKUP(L65,Cs!$BY$7:$CN$33000,15,FALSE)),"")</f>
        <v/>
      </c>
      <c r="D65" s="1" t="str">
        <f t="shared" si="17"/>
        <v/>
      </c>
      <c r="E65" s="1" t="str">
        <f>IF($Q$1&gt;=L65,TRIM(VLOOKUP(L65,Cs!$BY$7:$CN$33000,16,FALSE)),"")</f>
        <v/>
      </c>
      <c r="F65" s="1" t="str">
        <f t="shared" si="18"/>
        <v/>
      </c>
      <c r="G65" s="1" t="str">
        <f t="shared" si="19"/>
        <v/>
      </c>
      <c r="H65" s="26" t="str">
        <f>IF($Q$1&gt;=L65,SUM(T65,U65),IF($Q$1=L64,SUM($H$62:H64),""))</f>
        <v/>
      </c>
      <c r="L65" s="1">
        <f t="shared" si="14"/>
        <v>54</v>
      </c>
      <c r="N65" s="1" t="str">
        <f>IF($Q$1&gt;=L65,VLOOKUP(L65,Cs!$BY$7:$CN$33000,11,FALSE),"")</f>
        <v/>
      </c>
      <c r="Q65" s="1" t="str">
        <f>IF($Q$1&gt;=L65,TRIM(VLOOKUP(L65,Cs!$BY$7:$CN$33000,12,FALSE)),"")</f>
        <v/>
      </c>
      <c r="R65" s="1" t="str">
        <f>IF($Q$1&gt;=L65,TRIM(VLOOKUP(L65,Cs!$BY$7:$CN$33000,13,FALSE)),"")</f>
        <v/>
      </c>
      <c r="S65" s="1" t="str">
        <f>IF($Q$1&gt;=L65,TRIM(VLOOKUP(L65,Cs!$BY$7:$CN$33000,14,FALSE)),"")</f>
        <v/>
      </c>
      <c r="T65" s="1" t="str">
        <f>IF($Q$1&gt;=L65,VLOOKUP(L65,Cs!$BY$7:$CN$33000,7,FALSE),"")</f>
        <v/>
      </c>
      <c r="U65" s="1" t="str">
        <f>IF($Q$1&gt;=L65,VLOOKUP(L65,Cs!$BY$7:$CN$33000,8,FALSE),"")</f>
        <v/>
      </c>
      <c r="W65" s="1" t="str">
        <f t="shared" si="9"/>
        <v/>
      </c>
      <c r="X65" s="1" t="str">
        <f t="shared" si="15"/>
        <v/>
      </c>
    </row>
    <row r="66" spans="1:24" x14ac:dyDescent="0.25">
      <c r="A66" s="17" t="str">
        <f t="shared" si="16"/>
        <v/>
      </c>
      <c r="B66" s="18" t="str">
        <f>IF($Q$1&gt;=L66,VLOOKUP(L66,Cs!$BY$7:$CN$33000,5,FALSE),"")</f>
        <v/>
      </c>
      <c r="C66" s="1" t="str">
        <f>IF($Q$1&gt;=L66,TRIM(VLOOKUP(L66,Cs!$BY$7:$CN$33000,15,FALSE)),"")</f>
        <v/>
      </c>
      <c r="D66" s="1" t="str">
        <f t="shared" si="17"/>
        <v/>
      </c>
      <c r="E66" s="1" t="str">
        <f>IF($Q$1&gt;=L66,TRIM(VLOOKUP(L66,Cs!$BY$7:$CN$33000,16,FALSE)),"")</f>
        <v/>
      </c>
      <c r="F66" s="1" t="str">
        <f t="shared" si="18"/>
        <v/>
      </c>
      <c r="G66" s="1" t="str">
        <f t="shared" si="19"/>
        <v/>
      </c>
      <c r="H66" s="26" t="str">
        <f>IF($Q$1&gt;=L66,SUM(T66,U66),IF($Q$1=L65,SUM($H$62:H65),""))</f>
        <v/>
      </c>
      <c r="L66" s="1">
        <f t="shared" si="14"/>
        <v>55</v>
      </c>
      <c r="N66" s="1" t="str">
        <f>IF($Q$1&gt;=L66,VLOOKUP(L66,Cs!$BY$7:$CN$33000,11,FALSE),"")</f>
        <v/>
      </c>
      <c r="Q66" s="1" t="str">
        <f>IF($Q$1&gt;=L66,TRIM(VLOOKUP(L66,Cs!$BY$7:$CN$33000,12,FALSE)),"")</f>
        <v/>
      </c>
      <c r="R66" s="1" t="str">
        <f>IF($Q$1&gt;=L66,TRIM(VLOOKUP(L66,Cs!$BY$7:$CN$33000,13,FALSE)),"")</f>
        <v/>
      </c>
      <c r="S66" s="1" t="str">
        <f>IF($Q$1&gt;=L66,TRIM(VLOOKUP(L66,Cs!$BY$7:$CN$33000,14,FALSE)),"")</f>
        <v/>
      </c>
      <c r="T66" s="1" t="str">
        <f>IF($Q$1&gt;=L66,VLOOKUP(L66,Cs!$BY$7:$CN$33000,7,FALSE),"")</f>
        <v/>
      </c>
      <c r="U66" s="1" t="str">
        <f>IF($Q$1&gt;=L66,VLOOKUP(L66,Cs!$BY$7:$CN$33000,8,FALSE),"")</f>
        <v/>
      </c>
      <c r="W66" s="1" t="str">
        <f t="shared" si="9"/>
        <v/>
      </c>
      <c r="X66" s="1" t="str">
        <f t="shared" si="15"/>
        <v/>
      </c>
    </row>
    <row r="67" spans="1:24" x14ac:dyDescent="0.25">
      <c r="A67" s="17" t="str">
        <f t="shared" si="16"/>
        <v/>
      </c>
      <c r="B67" s="18" t="str">
        <f>IF($Q$1&gt;=L67,VLOOKUP(L67,Cs!$BY$7:$CN$33000,5,FALSE),"")</f>
        <v/>
      </c>
      <c r="C67" s="1" t="str">
        <f>IF($Q$1&gt;=L67,TRIM(VLOOKUP(L67,Cs!$BY$7:$CN$33000,15,FALSE)),"")</f>
        <v/>
      </c>
      <c r="D67" s="1" t="str">
        <f t="shared" si="17"/>
        <v/>
      </c>
      <c r="E67" s="1" t="str">
        <f>IF($Q$1&gt;=L67,TRIM(VLOOKUP(L67,Cs!$BY$7:$CN$33000,16,FALSE)),"")</f>
        <v/>
      </c>
      <c r="F67" s="1" t="str">
        <f t="shared" si="18"/>
        <v/>
      </c>
      <c r="G67" s="1" t="str">
        <f t="shared" si="19"/>
        <v/>
      </c>
      <c r="H67" s="26" t="str">
        <f>IF($Q$1&gt;=L67,SUM(T67,U67),IF($Q$1=L66,SUM($H$62:H66),""))</f>
        <v/>
      </c>
      <c r="L67" s="1">
        <f t="shared" si="14"/>
        <v>56</v>
      </c>
      <c r="N67" s="1" t="str">
        <f>IF($Q$1&gt;=L67,VLOOKUP(L67,Cs!$BY$7:$CN$33000,11,FALSE),"")</f>
        <v/>
      </c>
      <c r="Q67" s="1" t="str">
        <f>IF($Q$1&gt;=L67,TRIM(VLOOKUP(L67,Cs!$BY$7:$CN$33000,12,FALSE)),"")</f>
        <v/>
      </c>
      <c r="R67" s="1" t="str">
        <f>IF($Q$1&gt;=L67,TRIM(VLOOKUP(L67,Cs!$BY$7:$CN$33000,13,FALSE)),"")</f>
        <v/>
      </c>
      <c r="S67" s="1" t="str">
        <f>IF($Q$1&gt;=L67,TRIM(VLOOKUP(L67,Cs!$BY$7:$CN$33000,14,FALSE)),"")</f>
        <v/>
      </c>
      <c r="T67" s="1" t="str">
        <f>IF($Q$1&gt;=L67,VLOOKUP(L67,Cs!$BY$7:$CN$33000,7,FALSE),"")</f>
        <v/>
      </c>
      <c r="U67" s="1" t="str">
        <f>IF($Q$1&gt;=L67,VLOOKUP(L67,Cs!$BY$7:$CN$33000,8,FALSE),"")</f>
        <v/>
      </c>
      <c r="W67" s="1" t="str">
        <f t="shared" si="9"/>
        <v/>
      </c>
      <c r="X67" s="1" t="str">
        <f t="shared" si="15"/>
        <v/>
      </c>
    </row>
    <row r="68" spans="1:24" x14ac:dyDescent="0.25">
      <c r="A68" s="17" t="str">
        <f t="shared" si="16"/>
        <v/>
      </c>
      <c r="B68" s="18" t="str">
        <f>IF($Q$1&gt;=L68,VLOOKUP(L68,Cs!$BY$7:$CN$33000,5,FALSE),"")</f>
        <v/>
      </c>
      <c r="C68" s="1" t="str">
        <f>IF($Q$1&gt;=L68,TRIM(VLOOKUP(L68,Cs!$BY$7:$CN$33000,15,FALSE)),"")</f>
        <v/>
      </c>
      <c r="D68" s="1" t="str">
        <f t="shared" si="17"/>
        <v/>
      </c>
      <c r="E68" s="1" t="str">
        <f>IF($Q$1&gt;=L68,TRIM(VLOOKUP(L68,Cs!$BY$7:$CN$33000,16,FALSE)),"")</f>
        <v/>
      </c>
      <c r="F68" s="1" t="str">
        <f t="shared" si="18"/>
        <v/>
      </c>
      <c r="G68" s="1" t="str">
        <f t="shared" si="19"/>
        <v/>
      </c>
      <c r="H68" s="26" t="str">
        <f>IF($Q$1&gt;=L68,SUM(T68,U68),IF($Q$1=L67,SUM($H$62:H67),""))</f>
        <v/>
      </c>
      <c r="L68" s="1">
        <f t="shared" si="14"/>
        <v>57</v>
      </c>
      <c r="N68" s="1" t="str">
        <f>IF($Q$1&gt;=L68,VLOOKUP(L68,Cs!$BY$7:$CN$33000,11,FALSE),"")</f>
        <v/>
      </c>
      <c r="Q68" s="1" t="str">
        <f>IF($Q$1&gt;=L68,TRIM(VLOOKUP(L68,Cs!$BY$7:$CN$33000,12,FALSE)),"")</f>
        <v/>
      </c>
      <c r="R68" s="1" t="str">
        <f>IF($Q$1&gt;=L68,TRIM(VLOOKUP(L68,Cs!$BY$7:$CN$33000,13,FALSE)),"")</f>
        <v/>
      </c>
      <c r="S68" s="1" t="str">
        <f>IF($Q$1&gt;=L68,TRIM(VLOOKUP(L68,Cs!$BY$7:$CN$33000,14,FALSE)),"")</f>
        <v/>
      </c>
      <c r="T68" s="1" t="str">
        <f>IF($Q$1&gt;=L68,VLOOKUP(L68,Cs!$BY$7:$CN$33000,7,FALSE),"")</f>
        <v/>
      </c>
      <c r="U68" s="1" t="str">
        <f>IF($Q$1&gt;=L68,VLOOKUP(L68,Cs!$BY$7:$CN$33000,8,FALSE),"")</f>
        <v/>
      </c>
      <c r="W68" s="1" t="str">
        <f t="shared" si="9"/>
        <v/>
      </c>
      <c r="X68" s="1" t="str">
        <f t="shared" si="15"/>
        <v/>
      </c>
    </row>
    <row r="69" spans="1:24" x14ac:dyDescent="0.25">
      <c r="A69" s="17" t="str">
        <f t="shared" si="16"/>
        <v/>
      </c>
      <c r="B69" s="18" t="str">
        <f>IF($Q$1&gt;=L69,VLOOKUP(L69,Cs!$BY$7:$CN$33000,5,FALSE),"")</f>
        <v/>
      </c>
      <c r="C69" s="1" t="str">
        <f>IF($Q$1&gt;=L69,TRIM(VLOOKUP(L69,Cs!$BY$7:$CN$33000,15,FALSE)),"")</f>
        <v/>
      </c>
      <c r="D69" s="1" t="str">
        <f t="shared" si="17"/>
        <v/>
      </c>
      <c r="E69" s="1" t="str">
        <f>IF($Q$1&gt;=L69,TRIM(VLOOKUP(L69,Cs!$BY$7:$CN$33000,16,FALSE)),"")</f>
        <v/>
      </c>
      <c r="F69" s="1" t="str">
        <f t="shared" si="18"/>
        <v/>
      </c>
      <c r="G69" s="1" t="str">
        <f t="shared" si="19"/>
        <v/>
      </c>
      <c r="H69" s="26" t="str">
        <f>IF($Q$1&gt;=L69,SUM(T69,U69),IF($Q$1=L68,SUM($H$62:H68),""))</f>
        <v/>
      </c>
      <c r="L69" s="1">
        <f t="shared" si="14"/>
        <v>58</v>
      </c>
      <c r="N69" s="1" t="str">
        <f>IF($Q$1&gt;=L69,VLOOKUP(L69,Cs!$BY$7:$CN$33000,11,FALSE),"")</f>
        <v/>
      </c>
      <c r="Q69" s="1" t="str">
        <f>IF($Q$1&gt;=L69,TRIM(VLOOKUP(L69,Cs!$BY$7:$CN$33000,12,FALSE)),"")</f>
        <v/>
      </c>
      <c r="R69" s="1" t="str">
        <f>IF($Q$1&gt;=L69,TRIM(VLOOKUP(L69,Cs!$BY$7:$CN$33000,13,FALSE)),"")</f>
        <v/>
      </c>
      <c r="S69" s="1" t="str">
        <f>IF($Q$1&gt;=L69,TRIM(VLOOKUP(L69,Cs!$BY$7:$CN$33000,14,FALSE)),"")</f>
        <v/>
      </c>
      <c r="T69" s="1" t="str">
        <f>IF($Q$1&gt;=L69,VLOOKUP(L69,Cs!$BY$7:$CN$33000,7,FALSE),"")</f>
        <v/>
      </c>
      <c r="U69" s="1" t="str">
        <f>IF($Q$1&gt;=L69,VLOOKUP(L69,Cs!$BY$7:$CN$33000,8,FALSE),"")</f>
        <v/>
      </c>
      <c r="W69" s="1" t="str">
        <f t="shared" si="9"/>
        <v/>
      </c>
      <c r="X69" s="1" t="str">
        <f t="shared" si="15"/>
        <v/>
      </c>
    </row>
    <row r="70" spans="1:24" x14ac:dyDescent="0.25">
      <c r="A70" s="17" t="str">
        <f t="shared" si="16"/>
        <v/>
      </c>
      <c r="B70" s="18" t="str">
        <f>IF($Q$1&gt;=L70,VLOOKUP(L70,Cs!$BY$7:$CN$33000,5,FALSE),"")</f>
        <v/>
      </c>
      <c r="C70" s="1" t="str">
        <f>IF($Q$1&gt;=L70,TRIM(VLOOKUP(L70,Cs!$BY$7:$CN$33000,15,FALSE)),"")</f>
        <v/>
      </c>
      <c r="D70" s="1" t="str">
        <f t="shared" si="17"/>
        <v/>
      </c>
      <c r="E70" s="1" t="str">
        <f>IF($Q$1&gt;=L70,TRIM(VLOOKUP(L70,Cs!$BY$7:$CN$33000,16,FALSE)),"")</f>
        <v/>
      </c>
      <c r="F70" s="1" t="str">
        <f t="shared" si="18"/>
        <v/>
      </c>
      <c r="G70" s="1" t="str">
        <f t="shared" si="19"/>
        <v/>
      </c>
      <c r="H70" s="26" t="str">
        <f>IF($Q$1&gt;=L70,SUM(T70,U70),IF($Q$1=L69,SUM($H$62:H69),""))</f>
        <v/>
      </c>
      <c r="L70" s="1">
        <f t="shared" si="14"/>
        <v>59</v>
      </c>
      <c r="N70" s="1" t="str">
        <f>IF($Q$1&gt;=L70,VLOOKUP(L70,Cs!$BY$7:$CN$33000,11,FALSE),"")</f>
        <v/>
      </c>
      <c r="Q70" s="1" t="str">
        <f>IF($Q$1&gt;=L70,TRIM(VLOOKUP(L70,Cs!$BY$7:$CN$33000,12,FALSE)),"")</f>
        <v/>
      </c>
      <c r="R70" s="1" t="str">
        <f>IF($Q$1&gt;=L70,TRIM(VLOOKUP(L70,Cs!$BY$7:$CN$33000,13,FALSE)),"")</f>
        <v/>
      </c>
      <c r="S70" s="1" t="str">
        <f>IF($Q$1&gt;=L70,TRIM(VLOOKUP(L70,Cs!$BY$7:$CN$33000,14,FALSE)),"")</f>
        <v/>
      </c>
      <c r="T70" s="1" t="str">
        <f>IF($Q$1&gt;=L70,VLOOKUP(L70,Cs!$BY$7:$CN$33000,7,FALSE),"")</f>
        <v/>
      </c>
      <c r="U70" s="1" t="str">
        <f>IF($Q$1&gt;=L70,VLOOKUP(L70,Cs!$BY$7:$CN$33000,8,FALSE),"")</f>
        <v/>
      </c>
      <c r="W70" s="1" t="str">
        <f t="shared" si="9"/>
        <v/>
      </c>
      <c r="X70" s="1" t="str">
        <f t="shared" si="15"/>
        <v/>
      </c>
    </row>
    <row r="71" spans="1:24" x14ac:dyDescent="0.25">
      <c r="A71" s="17" t="str">
        <f t="shared" si="16"/>
        <v/>
      </c>
      <c r="B71" s="18" t="str">
        <f>IF($Q$1&gt;=L71,VLOOKUP(L71,Cs!$BY$7:$CN$33000,5,FALSE),"")</f>
        <v/>
      </c>
      <c r="C71" s="1" t="str">
        <f>IF($Q$1&gt;=L71,TRIM(VLOOKUP(L71,Cs!$BY$7:$CN$33000,15,FALSE)),"")</f>
        <v/>
      </c>
      <c r="D71" s="1" t="str">
        <f t="shared" si="17"/>
        <v/>
      </c>
      <c r="E71" s="1" t="str">
        <f>IF($Q$1&gt;=L71,TRIM(VLOOKUP(L71,Cs!$BY$7:$CN$33000,16,FALSE)),"")</f>
        <v/>
      </c>
      <c r="F71" s="1" t="str">
        <f t="shared" si="18"/>
        <v/>
      </c>
      <c r="G71" s="1" t="str">
        <f t="shared" si="19"/>
        <v/>
      </c>
      <c r="H71" s="26" t="str">
        <f>IF($Q$1&gt;=L71,SUM(T71,U71),IF($Q$1=L70,SUM($H$62:H70),""))</f>
        <v/>
      </c>
      <c r="L71" s="1">
        <f t="shared" si="14"/>
        <v>60</v>
      </c>
      <c r="N71" s="1" t="str">
        <f>IF($Q$1&gt;=L71,VLOOKUP(L71,Cs!$BY$7:$CN$33000,11,FALSE),"")</f>
        <v/>
      </c>
      <c r="Q71" s="1" t="str">
        <f>IF($Q$1&gt;=L71,TRIM(VLOOKUP(L71,Cs!$BY$7:$CN$33000,12,FALSE)),"")</f>
        <v/>
      </c>
      <c r="R71" s="1" t="str">
        <f>IF($Q$1&gt;=L71,TRIM(VLOOKUP(L71,Cs!$BY$7:$CN$33000,13,FALSE)),"")</f>
        <v/>
      </c>
      <c r="S71" s="1" t="str">
        <f>IF($Q$1&gt;=L71,TRIM(VLOOKUP(L71,Cs!$BY$7:$CN$33000,14,FALSE)),"")</f>
        <v/>
      </c>
      <c r="T71" s="1" t="str">
        <f>IF($Q$1&gt;=L71,VLOOKUP(L71,Cs!$BY$7:$CN$33000,7,FALSE),"")</f>
        <v/>
      </c>
      <c r="U71" s="1" t="str">
        <f>IF($Q$1&gt;=L71,VLOOKUP(L71,Cs!$BY$7:$CN$33000,8,FALSE),"")</f>
        <v/>
      </c>
      <c r="W71" s="1" t="str">
        <f t="shared" si="9"/>
        <v/>
      </c>
      <c r="X71" s="1" t="str">
        <f t="shared" si="15"/>
        <v/>
      </c>
    </row>
    <row r="72" spans="1:24" x14ac:dyDescent="0.25">
      <c r="A72" s="17" t="str">
        <f t="shared" si="16"/>
        <v/>
      </c>
      <c r="B72" s="18" t="str">
        <f>IF($Q$1&gt;=L72,VLOOKUP(L72,Cs!$BY$7:$CN$33000,5,FALSE),"")</f>
        <v/>
      </c>
      <c r="C72" s="1" t="str">
        <f>IF($Q$1&gt;=L72,TRIM(VLOOKUP(L72,Cs!$BY$7:$CN$33000,15,FALSE)),"")</f>
        <v/>
      </c>
      <c r="D72" s="1" t="str">
        <f t="shared" si="17"/>
        <v/>
      </c>
      <c r="E72" s="1" t="str">
        <f>IF($Q$1&gt;=L72,TRIM(VLOOKUP(L72,Cs!$BY$7:$CN$33000,16,FALSE)),"")</f>
        <v/>
      </c>
      <c r="F72" s="1" t="str">
        <f t="shared" si="18"/>
        <v/>
      </c>
      <c r="G72" s="1" t="str">
        <f t="shared" si="19"/>
        <v/>
      </c>
      <c r="H72" s="26" t="str">
        <f>IF($Q$1&gt;=L72,SUM(T72,U72),IF($Q$1=L71,SUM($H$62:H71),""))</f>
        <v/>
      </c>
      <c r="L72" s="1">
        <f t="shared" si="14"/>
        <v>61</v>
      </c>
      <c r="N72" s="1" t="str">
        <f>IF($Q$1&gt;=L72,VLOOKUP(L72,Cs!$BY$7:$CN$33000,11,FALSE),"")</f>
        <v/>
      </c>
      <c r="Q72" s="1" t="str">
        <f>IF($Q$1&gt;=L72,TRIM(VLOOKUP(L72,Cs!$BY$7:$CN$33000,12,FALSE)),"")</f>
        <v/>
      </c>
      <c r="R72" s="1" t="str">
        <f>IF($Q$1&gt;=L72,TRIM(VLOOKUP(L72,Cs!$BY$7:$CN$33000,13,FALSE)),"")</f>
        <v/>
      </c>
      <c r="S72" s="1" t="str">
        <f>IF($Q$1&gt;=L72,TRIM(VLOOKUP(L72,Cs!$BY$7:$CN$33000,14,FALSE)),"")</f>
        <v/>
      </c>
      <c r="T72" s="1" t="str">
        <f>IF($Q$1&gt;=L72,VLOOKUP(L72,Cs!$BY$7:$CN$33000,7,FALSE),"")</f>
        <v/>
      </c>
      <c r="U72" s="1" t="str">
        <f>IF($Q$1&gt;=L72,VLOOKUP(L72,Cs!$BY$7:$CN$33000,8,FALSE),"")</f>
        <v/>
      </c>
      <c r="W72" s="1" t="str">
        <f t="shared" si="9"/>
        <v/>
      </c>
      <c r="X72" s="1" t="str">
        <f t="shared" si="15"/>
        <v/>
      </c>
    </row>
    <row r="73" spans="1:24" x14ac:dyDescent="0.25">
      <c r="A73" s="17" t="str">
        <f t="shared" si="16"/>
        <v/>
      </c>
      <c r="B73" s="18" t="str">
        <f>IF($Q$1&gt;=L73,VLOOKUP(L73,Cs!$BY$7:$CN$33000,5,FALSE),"")</f>
        <v/>
      </c>
      <c r="C73" s="1" t="str">
        <f>IF($Q$1&gt;=L73,TRIM(VLOOKUP(L73,Cs!$BY$7:$CN$33000,15,FALSE)),"")</f>
        <v/>
      </c>
      <c r="D73" s="1" t="str">
        <f t="shared" si="17"/>
        <v/>
      </c>
      <c r="E73" s="1" t="str">
        <f>IF($Q$1&gt;=L73,TRIM(VLOOKUP(L73,Cs!$BY$7:$CN$33000,16,FALSE)),"")</f>
        <v/>
      </c>
      <c r="F73" s="1" t="str">
        <f t="shared" si="18"/>
        <v/>
      </c>
      <c r="G73" s="1" t="str">
        <f t="shared" si="19"/>
        <v/>
      </c>
      <c r="H73" s="26" t="str">
        <f>IF($Q$1&gt;=L73,SUM(T73,U73),IF($Q$1=L72,SUM($H$62:H72),""))</f>
        <v/>
      </c>
      <c r="L73" s="1">
        <f t="shared" si="14"/>
        <v>62</v>
      </c>
      <c r="N73" s="1" t="str">
        <f>IF($Q$1&gt;=L73,VLOOKUP(L73,Cs!$BY$7:$CN$33000,11,FALSE),"")</f>
        <v/>
      </c>
      <c r="Q73" s="1" t="str">
        <f>IF($Q$1&gt;=L73,TRIM(VLOOKUP(L73,Cs!$BY$7:$CN$33000,12,FALSE)),"")</f>
        <v/>
      </c>
      <c r="R73" s="1" t="str">
        <f>IF($Q$1&gt;=L73,TRIM(VLOOKUP(L73,Cs!$BY$7:$CN$33000,13,FALSE)),"")</f>
        <v/>
      </c>
      <c r="S73" s="1" t="str">
        <f>IF($Q$1&gt;=L73,TRIM(VLOOKUP(L73,Cs!$BY$7:$CN$33000,14,FALSE)),"")</f>
        <v/>
      </c>
      <c r="T73" s="1" t="str">
        <f>IF($Q$1&gt;=L73,VLOOKUP(L73,Cs!$BY$7:$CN$33000,7,FALSE),"")</f>
        <v/>
      </c>
      <c r="U73" s="1" t="str">
        <f>IF($Q$1&gt;=L73,VLOOKUP(L73,Cs!$BY$7:$CN$33000,8,FALSE),"")</f>
        <v/>
      </c>
      <c r="W73" s="1" t="str">
        <f t="shared" si="9"/>
        <v/>
      </c>
      <c r="X73" s="1" t="str">
        <f t="shared" si="15"/>
        <v/>
      </c>
    </row>
    <row r="74" spans="1:24" x14ac:dyDescent="0.25">
      <c r="A74" s="17" t="str">
        <f t="shared" si="16"/>
        <v/>
      </c>
      <c r="B74" s="18" t="str">
        <f>IF($Q$1&gt;=L74,VLOOKUP(L74,Cs!$BY$7:$CN$33000,5,FALSE),"")</f>
        <v/>
      </c>
      <c r="C74" s="1" t="str">
        <f>IF($Q$1&gt;=L74,TRIM(VLOOKUP(L74,Cs!$BY$7:$CN$33000,15,FALSE)),"")</f>
        <v/>
      </c>
      <c r="D74" s="1" t="str">
        <f t="shared" si="17"/>
        <v/>
      </c>
      <c r="E74" s="1" t="str">
        <f>IF($Q$1&gt;=L74,TRIM(VLOOKUP(L74,Cs!$BY$7:$CN$33000,16,FALSE)),"")</f>
        <v/>
      </c>
      <c r="F74" s="1" t="str">
        <f t="shared" si="18"/>
        <v/>
      </c>
      <c r="G74" s="1" t="str">
        <f t="shared" si="19"/>
        <v/>
      </c>
      <c r="H74" s="26" t="str">
        <f>IF($Q$1&gt;=L74,SUM(T74,U74),IF($Q$1=L73,SUM($H$62:H73),""))</f>
        <v/>
      </c>
      <c r="L74" s="1">
        <f t="shared" si="14"/>
        <v>63</v>
      </c>
      <c r="N74" s="1" t="str">
        <f>IF($Q$1&gt;=L74,VLOOKUP(L74,Cs!$BY$7:$CN$33000,11,FALSE),"")</f>
        <v/>
      </c>
      <c r="Q74" s="1" t="str">
        <f>IF($Q$1&gt;=L74,TRIM(VLOOKUP(L74,Cs!$BY$7:$CN$33000,12,FALSE)),"")</f>
        <v/>
      </c>
      <c r="R74" s="1" t="str">
        <f>IF($Q$1&gt;=L74,TRIM(VLOOKUP(L74,Cs!$BY$7:$CN$33000,13,FALSE)),"")</f>
        <v/>
      </c>
      <c r="S74" s="1" t="str">
        <f>IF($Q$1&gt;=L74,TRIM(VLOOKUP(L74,Cs!$BY$7:$CN$33000,14,FALSE)),"")</f>
        <v/>
      </c>
      <c r="T74" s="1" t="str">
        <f>IF($Q$1&gt;=L74,VLOOKUP(L74,Cs!$BY$7:$CN$33000,7,FALSE),"")</f>
        <v/>
      </c>
      <c r="U74" s="1" t="str">
        <f>IF($Q$1&gt;=L74,VLOOKUP(L74,Cs!$BY$7:$CN$33000,8,FALSE),"")</f>
        <v/>
      </c>
      <c r="W74" s="1" t="str">
        <f t="shared" si="9"/>
        <v/>
      </c>
      <c r="X74" s="1" t="str">
        <f t="shared" si="15"/>
        <v/>
      </c>
    </row>
    <row r="75" spans="1:24" x14ac:dyDescent="0.25">
      <c r="A75" s="17" t="str">
        <f t="shared" si="16"/>
        <v/>
      </c>
      <c r="B75" s="18" t="str">
        <f>IF($Q$1&gt;=L75,VLOOKUP(L75,Cs!$BY$7:$CN$33000,5,FALSE),"")</f>
        <v/>
      </c>
      <c r="C75" s="1" t="str">
        <f>IF($Q$1&gt;=L75,TRIM(VLOOKUP(L75,Cs!$BY$7:$CN$33000,15,FALSE)),"")</f>
        <v/>
      </c>
      <c r="D75" s="1" t="str">
        <f t="shared" si="17"/>
        <v/>
      </c>
      <c r="E75" s="1" t="str">
        <f>IF($Q$1&gt;=L75,TRIM(VLOOKUP(L75,Cs!$BY$7:$CN$33000,16,FALSE)),"")</f>
        <v/>
      </c>
      <c r="F75" s="1" t="str">
        <f t="shared" si="18"/>
        <v/>
      </c>
      <c r="G75" s="1" t="str">
        <f t="shared" si="19"/>
        <v/>
      </c>
      <c r="H75" s="26" t="str">
        <f>IF($Q$1&gt;=L75,SUM(T75,U75),IF($Q$1=L74,SUM($H$62:H74),""))</f>
        <v/>
      </c>
      <c r="L75" s="1">
        <f t="shared" si="14"/>
        <v>64</v>
      </c>
      <c r="N75" s="1" t="str">
        <f>IF($Q$1&gt;=L75,VLOOKUP(L75,Cs!$BY$7:$CN$33000,11,FALSE),"")</f>
        <v/>
      </c>
      <c r="Q75" s="1" t="str">
        <f>IF($Q$1&gt;=L75,TRIM(VLOOKUP(L75,Cs!$BY$7:$CN$33000,12,FALSE)),"")</f>
        <v/>
      </c>
      <c r="R75" s="1" t="str">
        <f>IF($Q$1&gt;=L75,TRIM(VLOOKUP(L75,Cs!$BY$7:$CN$33000,13,FALSE)),"")</f>
        <v/>
      </c>
      <c r="S75" s="1" t="str">
        <f>IF($Q$1&gt;=L75,TRIM(VLOOKUP(L75,Cs!$BY$7:$CN$33000,14,FALSE)),"")</f>
        <v/>
      </c>
      <c r="T75" s="1" t="str">
        <f>IF($Q$1&gt;=L75,VLOOKUP(L75,Cs!$BY$7:$CN$33000,7,FALSE),"")</f>
        <v/>
      </c>
      <c r="U75" s="1" t="str">
        <f>IF($Q$1&gt;=L75,VLOOKUP(L75,Cs!$BY$7:$CN$33000,8,FALSE),"")</f>
        <v/>
      </c>
      <c r="W75" s="1" t="str">
        <f t="shared" ref="W75:W138" si="20">IF(S75&lt;&gt;"",R75,"")</f>
        <v/>
      </c>
      <c r="X75" s="1" t="str">
        <f t="shared" si="15"/>
        <v/>
      </c>
    </row>
    <row r="76" spans="1:24" x14ac:dyDescent="0.25">
      <c r="A76" s="17" t="str">
        <f t="shared" si="16"/>
        <v/>
      </c>
      <c r="B76" s="18" t="str">
        <f>IF($Q$1&gt;=L76,VLOOKUP(L76,Cs!$BY$7:$CN$33000,5,FALSE),"")</f>
        <v/>
      </c>
      <c r="C76" s="1" t="str">
        <f>IF($Q$1&gt;=L76,TRIM(VLOOKUP(L76,Cs!$BY$7:$CN$33000,15,FALSE)),"")</f>
        <v/>
      </c>
      <c r="D76" s="1" t="str">
        <f t="shared" si="17"/>
        <v/>
      </c>
      <c r="E76" s="1" t="str">
        <f>IF($Q$1&gt;=L76,TRIM(VLOOKUP(L76,Cs!$BY$7:$CN$33000,16,FALSE)),"")</f>
        <v/>
      </c>
      <c r="F76" s="1" t="str">
        <f t="shared" si="18"/>
        <v/>
      </c>
      <c r="G76" s="1" t="str">
        <f t="shared" si="19"/>
        <v/>
      </c>
      <c r="H76" s="26" t="str">
        <f>IF($Q$1&gt;=L76,SUM(T76,U76),IF($Q$1=L75,SUM($H$62:H75),""))</f>
        <v/>
      </c>
      <c r="L76" s="1">
        <f t="shared" si="14"/>
        <v>65</v>
      </c>
      <c r="N76" s="1" t="str">
        <f>IF($Q$1&gt;=L76,VLOOKUP(L76,Cs!$BY$7:$CN$33000,11,FALSE),"")</f>
        <v/>
      </c>
      <c r="Q76" s="1" t="str">
        <f>IF($Q$1&gt;=L76,TRIM(VLOOKUP(L76,Cs!$BY$7:$CN$33000,12,FALSE)),"")</f>
        <v/>
      </c>
      <c r="R76" s="1" t="str">
        <f>IF($Q$1&gt;=L76,TRIM(VLOOKUP(L76,Cs!$BY$7:$CN$33000,13,FALSE)),"")</f>
        <v/>
      </c>
      <c r="S76" s="1" t="str">
        <f>IF($Q$1&gt;=L76,TRIM(VLOOKUP(L76,Cs!$BY$7:$CN$33000,14,FALSE)),"")</f>
        <v/>
      </c>
      <c r="T76" s="1" t="str">
        <f>IF($Q$1&gt;=L76,VLOOKUP(L76,Cs!$BY$7:$CN$33000,7,FALSE),"")</f>
        <v/>
      </c>
      <c r="U76" s="1" t="str">
        <f>IF($Q$1&gt;=L76,VLOOKUP(L76,Cs!$BY$7:$CN$33000,8,FALSE),"")</f>
        <v/>
      </c>
      <c r="W76" s="1" t="str">
        <f t="shared" si="20"/>
        <v/>
      </c>
      <c r="X76" s="1" t="str">
        <f t="shared" si="15"/>
        <v/>
      </c>
    </row>
    <row r="77" spans="1:24" x14ac:dyDescent="0.25">
      <c r="A77" s="17" t="str">
        <f t="shared" si="16"/>
        <v/>
      </c>
      <c r="B77" s="18" t="str">
        <f>IF($Q$1&gt;=L77,VLOOKUP(L77,Cs!$BY$7:$CN$33000,5,FALSE),"")</f>
        <v/>
      </c>
      <c r="C77" s="1" t="str">
        <f>IF($Q$1&gt;=L77,TRIM(VLOOKUP(L77,Cs!$BY$7:$CN$33000,15,FALSE)),"")</f>
        <v/>
      </c>
      <c r="D77" s="1" t="str">
        <f t="shared" si="17"/>
        <v/>
      </c>
      <c r="E77" s="1" t="str">
        <f>IF($Q$1&gt;=L77,TRIM(VLOOKUP(L77,Cs!$BY$7:$CN$33000,16,FALSE)),"")</f>
        <v/>
      </c>
      <c r="F77" s="1" t="str">
        <f t="shared" si="18"/>
        <v/>
      </c>
      <c r="G77" s="1" t="str">
        <f t="shared" si="19"/>
        <v/>
      </c>
      <c r="H77" s="26" t="str">
        <f>IF($Q$1&gt;=L77,SUM(T77,U77),IF($Q$1=L76,SUM($H$62:H76),""))</f>
        <v/>
      </c>
      <c r="L77" s="1">
        <f t="shared" si="14"/>
        <v>66</v>
      </c>
      <c r="N77" s="1" t="str">
        <f>IF($Q$1&gt;=L77,VLOOKUP(L77,Cs!$BY$7:$CN$33000,11,FALSE),"")</f>
        <v/>
      </c>
      <c r="Q77" s="1" t="str">
        <f>IF($Q$1&gt;=L77,TRIM(VLOOKUP(L77,Cs!$BY$7:$CN$33000,12,FALSE)),"")</f>
        <v/>
      </c>
      <c r="R77" s="1" t="str">
        <f>IF($Q$1&gt;=L77,TRIM(VLOOKUP(L77,Cs!$BY$7:$CN$33000,13,FALSE)),"")</f>
        <v/>
      </c>
      <c r="S77" s="1" t="str">
        <f>IF($Q$1&gt;=L77,TRIM(VLOOKUP(L77,Cs!$BY$7:$CN$33000,14,FALSE)),"")</f>
        <v/>
      </c>
      <c r="T77" s="1" t="str">
        <f>IF($Q$1&gt;=L77,VLOOKUP(L77,Cs!$BY$7:$CN$33000,7,FALSE),"")</f>
        <v/>
      </c>
      <c r="U77" s="1" t="str">
        <f>IF($Q$1&gt;=L77,VLOOKUP(L77,Cs!$BY$7:$CN$33000,8,FALSE),"")</f>
        <v/>
      </c>
      <c r="W77" s="1" t="str">
        <f t="shared" si="20"/>
        <v/>
      </c>
      <c r="X77" s="1" t="str">
        <f t="shared" si="15"/>
        <v/>
      </c>
    </row>
    <row r="78" spans="1:24" x14ac:dyDescent="0.25">
      <c r="A78" s="17" t="str">
        <f t="shared" si="16"/>
        <v/>
      </c>
      <c r="B78" s="18" t="str">
        <f>IF($Q$1&gt;=L78,VLOOKUP(L78,Cs!$BY$7:$CN$33000,5,FALSE),"")</f>
        <v/>
      </c>
      <c r="C78" s="1" t="str">
        <f>IF($Q$1&gt;=L78,TRIM(VLOOKUP(L78,Cs!$BY$7:$CN$33000,15,FALSE)),"")</f>
        <v/>
      </c>
      <c r="D78" s="1" t="str">
        <f t="shared" si="17"/>
        <v/>
      </c>
      <c r="E78" s="1" t="str">
        <f>IF($Q$1&gt;=L78,TRIM(VLOOKUP(L78,Cs!$BY$7:$CN$33000,16,FALSE)),"")</f>
        <v/>
      </c>
      <c r="F78" s="1" t="str">
        <f t="shared" si="18"/>
        <v/>
      </c>
      <c r="G78" s="1" t="str">
        <f t="shared" si="19"/>
        <v/>
      </c>
      <c r="H78" s="26" t="str">
        <f>IF($Q$1&gt;=L78,SUM(T78,U78),IF($Q$1=L77,SUM($H$62:H77),""))</f>
        <v/>
      </c>
      <c r="L78" s="1">
        <f t="shared" si="14"/>
        <v>67</v>
      </c>
      <c r="N78" s="1" t="str">
        <f>IF($Q$1&gt;=L78,VLOOKUP(L78,Cs!$BY$7:$CN$33000,11,FALSE),"")</f>
        <v/>
      </c>
      <c r="Q78" s="1" t="str">
        <f>IF($Q$1&gt;=L78,TRIM(VLOOKUP(L78,Cs!$BY$7:$CN$33000,12,FALSE)),"")</f>
        <v/>
      </c>
      <c r="R78" s="1" t="str">
        <f>IF($Q$1&gt;=L78,TRIM(VLOOKUP(L78,Cs!$BY$7:$CN$33000,13,FALSE)),"")</f>
        <v/>
      </c>
      <c r="S78" s="1" t="str">
        <f>IF($Q$1&gt;=L78,TRIM(VLOOKUP(L78,Cs!$BY$7:$CN$33000,14,FALSE)),"")</f>
        <v/>
      </c>
      <c r="T78" s="1" t="str">
        <f>IF($Q$1&gt;=L78,VLOOKUP(L78,Cs!$BY$7:$CN$33000,7,FALSE),"")</f>
        <v/>
      </c>
      <c r="U78" s="1" t="str">
        <f>IF($Q$1&gt;=L78,VLOOKUP(L78,Cs!$BY$7:$CN$33000,8,FALSE),"")</f>
        <v/>
      </c>
      <c r="W78" s="1" t="str">
        <f t="shared" si="20"/>
        <v/>
      </c>
      <c r="X78" s="1" t="str">
        <f t="shared" si="15"/>
        <v/>
      </c>
    </row>
    <row r="79" spans="1:24" x14ac:dyDescent="0.25">
      <c r="A79" s="17" t="str">
        <f t="shared" si="16"/>
        <v/>
      </c>
      <c r="B79" s="18" t="str">
        <f>IF($Q$1&gt;=L79,VLOOKUP(L79,Cs!$BY$7:$CN$33000,5,FALSE),"")</f>
        <v/>
      </c>
      <c r="C79" s="1" t="str">
        <f>IF($Q$1&gt;=L79,TRIM(VLOOKUP(L79,Cs!$BY$7:$CN$33000,15,FALSE)),"")</f>
        <v/>
      </c>
      <c r="D79" s="1" t="str">
        <f t="shared" si="17"/>
        <v/>
      </c>
      <c r="E79" s="1" t="str">
        <f>IF($Q$1&gt;=L79,TRIM(VLOOKUP(L79,Cs!$BY$7:$CN$33000,16,FALSE)),"")</f>
        <v/>
      </c>
      <c r="F79" s="1" t="str">
        <f t="shared" si="18"/>
        <v/>
      </c>
      <c r="G79" s="1" t="str">
        <f t="shared" si="19"/>
        <v/>
      </c>
      <c r="H79" s="26" t="str">
        <f>IF($Q$1&gt;=L79,SUM(T79,U79),IF($Q$1=L78,SUM($H$62:H78),""))</f>
        <v/>
      </c>
      <c r="L79" s="1">
        <f t="shared" si="14"/>
        <v>68</v>
      </c>
      <c r="N79" s="1" t="str">
        <f>IF($Q$1&gt;=L79,VLOOKUP(L79,Cs!$BY$7:$CN$33000,11,FALSE),"")</f>
        <v/>
      </c>
      <c r="Q79" s="1" t="str">
        <f>IF($Q$1&gt;=L79,TRIM(VLOOKUP(L79,Cs!$BY$7:$CN$33000,12,FALSE)),"")</f>
        <v/>
      </c>
      <c r="R79" s="1" t="str">
        <f>IF($Q$1&gt;=L79,TRIM(VLOOKUP(L79,Cs!$BY$7:$CN$33000,13,FALSE)),"")</f>
        <v/>
      </c>
      <c r="S79" s="1" t="str">
        <f>IF($Q$1&gt;=L79,TRIM(VLOOKUP(L79,Cs!$BY$7:$CN$33000,14,FALSE)),"")</f>
        <v/>
      </c>
      <c r="T79" s="1" t="str">
        <f>IF($Q$1&gt;=L79,VLOOKUP(L79,Cs!$BY$7:$CN$33000,7,FALSE),"")</f>
        <v/>
      </c>
      <c r="U79" s="1" t="str">
        <f>IF($Q$1&gt;=L79,VLOOKUP(L79,Cs!$BY$7:$CN$33000,8,FALSE),"")</f>
        <v/>
      </c>
      <c r="W79" s="1" t="str">
        <f t="shared" si="20"/>
        <v/>
      </c>
      <c r="X79" s="1" t="str">
        <f t="shared" si="15"/>
        <v/>
      </c>
    </row>
    <row r="80" spans="1:24" x14ac:dyDescent="0.25">
      <c r="A80" s="17" t="str">
        <f t="shared" si="16"/>
        <v/>
      </c>
      <c r="B80" s="18" t="str">
        <f>IF($Q$1&gt;=L80,VLOOKUP(L80,Cs!$BY$7:$CN$33000,5,FALSE),"")</f>
        <v/>
      </c>
      <c r="C80" s="1" t="str">
        <f>IF($Q$1&gt;=L80,TRIM(VLOOKUP(L80,Cs!$BY$7:$CN$33000,15,FALSE)),"")</f>
        <v/>
      </c>
      <c r="D80" s="1" t="str">
        <f t="shared" si="17"/>
        <v/>
      </c>
      <c r="E80" s="1" t="str">
        <f>IF($Q$1&gt;=L80,TRIM(VLOOKUP(L80,Cs!$BY$7:$CN$33000,16,FALSE)),"")</f>
        <v/>
      </c>
      <c r="F80" s="1" t="str">
        <f t="shared" si="18"/>
        <v/>
      </c>
      <c r="G80" s="1" t="str">
        <f t="shared" si="19"/>
        <v/>
      </c>
      <c r="H80" s="26" t="str">
        <f>IF($Q$1&gt;=L80,SUM(T80,U80),IF($Q$1=L79,SUM($H$62:H79),""))</f>
        <v/>
      </c>
      <c r="L80" s="1">
        <f t="shared" si="14"/>
        <v>69</v>
      </c>
      <c r="N80" s="1" t="str">
        <f>IF($Q$1&gt;=L80,VLOOKUP(L80,Cs!$BY$7:$CN$33000,11,FALSE),"")</f>
        <v/>
      </c>
      <c r="Q80" s="1" t="str">
        <f>IF($Q$1&gt;=L80,TRIM(VLOOKUP(L80,Cs!$BY$7:$CN$33000,12,FALSE)),"")</f>
        <v/>
      </c>
      <c r="R80" s="1" t="str">
        <f>IF($Q$1&gt;=L80,TRIM(VLOOKUP(L80,Cs!$BY$7:$CN$33000,13,FALSE)),"")</f>
        <v/>
      </c>
      <c r="S80" s="1" t="str">
        <f>IF($Q$1&gt;=L80,TRIM(VLOOKUP(L80,Cs!$BY$7:$CN$33000,14,FALSE)),"")</f>
        <v/>
      </c>
      <c r="T80" s="1" t="str">
        <f>IF($Q$1&gt;=L80,VLOOKUP(L80,Cs!$BY$7:$CN$33000,7,FALSE),"")</f>
        <v/>
      </c>
      <c r="U80" s="1" t="str">
        <f>IF($Q$1&gt;=L80,VLOOKUP(L80,Cs!$BY$7:$CN$33000,8,FALSE),"")</f>
        <v/>
      </c>
      <c r="W80" s="1" t="str">
        <f t="shared" si="20"/>
        <v/>
      </c>
      <c r="X80" s="1" t="str">
        <f t="shared" si="15"/>
        <v/>
      </c>
    </row>
    <row r="81" spans="1:24" x14ac:dyDescent="0.25">
      <c r="A81" s="17" t="str">
        <f t="shared" si="16"/>
        <v/>
      </c>
      <c r="B81" s="18" t="str">
        <f>IF($Q$1&gt;=L81,VLOOKUP(L81,Cs!$BY$7:$CN$33000,5,FALSE),"")</f>
        <v/>
      </c>
      <c r="C81" s="1" t="str">
        <f>IF($Q$1&gt;=L81,TRIM(VLOOKUP(L81,Cs!$BY$7:$CN$33000,15,FALSE)),"")</f>
        <v/>
      </c>
      <c r="D81" s="1" t="str">
        <f t="shared" si="17"/>
        <v/>
      </c>
      <c r="E81" s="1" t="str">
        <f>IF($Q$1&gt;=L81,TRIM(VLOOKUP(L81,Cs!$BY$7:$CN$33000,16,FALSE)),"")</f>
        <v/>
      </c>
      <c r="F81" s="1" t="str">
        <f t="shared" si="18"/>
        <v/>
      </c>
      <c r="G81" s="1" t="str">
        <f t="shared" si="19"/>
        <v/>
      </c>
      <c r="H81" s="26" t="str">
        <f>IF($Q$1&gt;=L81,SUM(T81,U81),IF($Q$1=L80,SUM($H$62:H80),""))</f>
        <v/>
      </c>
      <c r="L81" s="1">
        <f t="shared" si="14"/>
        <v>70</v>
      </c>
      <c r="N81" s="1" t="str">
        <f>IF($Q$1&gt;=L81,VLOOKUP(L81,Cs!$BY$7:$CN$33000,11,FALSE),"")</f>
        <v/>
      </c>
      <c r="Q81" s="1" t="str">
        <f>IF($Q$1&gt;=L81,TRIM(VLOOKUP(L81,Cs!$BY$7:$CN$33000,12,FALSE)),"")</f>
        <v/>
      </c>
      <c r="R81" s="1" t="str">
        <f>IF($Q$1&gt;=L81,TRIM(VLOOKUP(L81,Cs!$BY$7:$CN$33000,13,FALSE)),"")</f>
        <v/>
      </c>
      <c r="S81" s="1" t="str">
        <f>IF($Q$1&gt;=L81,TRIM(VLOOKUP(L81,Cs!$BY$7:$CN$33000,14,FALSE)),"")</f>
        <v/>
      </c>
      <c r="T81" s="1" t="str">
        <f>IF($Q$1&gt;=L81,VLOOKUP(L81,Cs!$BY$7:$CN$33000,7,FALSE),"")</f>
        <v/>
      </c>
      <c r="U81" s="1" t="str">
        <f>IF($Q$1&gt;=L81,VLOOKUP(L81,Cs!$BY$7:$CN$33000,8,FALSE),"")</f>
        <v/>
      </c>
      <c r="W81" s="1" t="str">
        <f t="shared" si="20"/>
        <v/>
      </c>
      <c r="X81" s="1" t="str">
        <f t="shared" si="15"/>
        <v/>
      </c>
    </row>
    <row r="82" spans="1:24" x14ac:dyDescent="0.25">
      <c r="A82" s="17" t="str">
        <f t="shared" si="16"/>
        <v/>
      </c>
      <c r="B82" s="18" t="str">
        <f>IF($Q$1&gt;=L82,VLOOKUP(L82,Cs!$BY$7:$CN$33000,5,FALSE),"")</f>
        <v/>
      </c>
      <c r="C82" s="1" t="str">
        <f>IF($Q$1&gt;=L82,TRIM(VLOOKUP(L82,Cs!$BY$7:$CN$33000,15,FALSE)),"")</f>
        <v/>
      </c>
      <c r="D82" s="1" t="str">
        <f t="shared" si="17"/>
        <v/>
      </c>
      <c r="E82" s="1" t="str">
        <f>IF($Q$1&gt;=L82,TRIM(VLOOKUP(L82,Cs!$BY$7:$CN$33000,16,FALSE)),"")</f>
        <v/>
      </c>
      <c r="F82" s="1" t="str">
        <f t="shared" si="18"/>
        <v/>
      </c>
      <c r="G82" s="1" t="str">
        <f t="shared" si="19"/>
        <v/>
      </c>
      <c r="H82" s="26" t="str">
        <f>IF($Q$1&gt;=L82,SUM(T82,U82),IF($Q$1=L81,SUM($H$62:H81),""))</f>
        <v/>
      </c>
      <c r="L82" s="1">
        <f t="shared" si="14"/>
        <v>71</v>
      </c>
      <c r="N82" s="1" t="str">
        <f>IF($Q$1&gt;=L82,VLOOKUP(L82,Cs!$BY$7:$CN$33000,11,FALSE),"")</f>
        <v/>
      </c>
      <c r="Q82" s="1" t="str">
        <f>IF($Q$1&gt;=L82,TRIM(VLOOKUP(L82,Cs!$BY$7:$CN$33000,12,FALSE)),"")</f>
        <v/>
      </c>
      <c r="R82" s="1" t="str">
        <f>IF($Q$1&gt;=L82,TRIM(VLOOKUP(L82,Cs!$BY$7:$CN$33000,13,FALSE)),"")</f>
        <v/>
      </c>
      <c r="S82" s="1" t="str">
        <f>IF($Q$1&gt;=L82,TRIM(VLOOKUP(L82,Cs!$BY$7:$CN$33000,14,FALSE)),"")</f>
        <v/>
      </c>
      <c r="T82" s="1" t="str">
        <f>IF($Q$1&gt;=L82,VLOOKUP(L82,Cs!$BY$7:$CN$33000,7,FALSE),"")</f>
        <v/>
      </c>
      <c r="U82" s="1" t="str">
        <f>IF($Q$1&gt;=L82,VLOOKUP(L82,Cs!$BY$7:$CN$33000,8,FALSE),"")</f>
        <v/>
      </c>
      <c r="W82" s="1" t="str">
        <f t="shared" si="20"/>
        <v/>
      </c>
      <c r="X82" s="1" t="str">
        <f t="shared" si="15"/>
        <v/>
      </c>
    </row>
    <row r="83" spans="1:24" x14ac:dyDescent="0.25">
      <c r="A83" s="17" t="str">
        <f t="shared" si="16"/>
        <v/>
      </c>
      <c r="B83" s="18" t="str">
        <f>IF($Q$1&gt;=L83,VLOOKUP(L83,Cs!$BY$7:$CN$33000,5,FALSE),"")</f>
        <v/>
      </c>
      <c r="C83" s="1" t="str">
        <f>IF($Q$1&gt;=L83,TRIM(VLOOKUP(L83,Cs!$BY$7:$CN$33000,15,FALSE)),"")</f>
        <v/>
      </c>
      <c r="D83" s="1" t="str">
        <f t="shared" si="17"/>
        <v/>
      </c>
      <c r="E83" s="1" t="str">
        <f>IF($Q$1&gt;=L83,TRIM(VLOOKUP(L83,Cs!$BY$7:$CN$33000,16,FALSE)),"")</f>
        <v/>
      </c>
      <c r="F83" s="1" t="str">
        <f t="shared" si="18"/>
        <v/>
      </c>
      <c r="G83" s="1" t="str">
        <f t="shared" si="19"/>
        <v/>
      </c>
      <c r="H83" s="26" t="str">
        <f>IF($Q$1&gt;=L83,SUM(T83,U83),IF($Q$1=L82,SUM($H$62:H82),""))</f>
        <v/>
      </c>
      <c r="L83" s="1">
        <f t="shared" si="14"/>
        <v>72</v>
      </c>
      <c r="N83" s="1" t="str">
        <f>IF($Q$1&gt;=L83,VLOOKUP(L83,Cs!$BY$7:$CN$33000,11,FALSE),"")</f>
        <v/>
      </c>
      <c r="Q83" s="1" t="str">
        <f>IF($Q$1&gt;=L83,TRIM(VLOOKUP(L83,Cs!$BY$7:$CN$33000,12,FALSE)),"")</f>
        <v/>
      </c>
      <c r="R83" s="1" t="str">
        <f>IF($Q$1&gt;=L83,TRIM(VLOOKUP(L83,Cs!$BY$7:$CN$33000,13,FALSE)),"")</f>
        <v/>
      </c>
      <c r="S83" s="1" t="str">
        <f>IF($Q$1&gt;=L83,TRIM(VLOOKUP(L83,Cs!$BY$7:$CN$33000,14,FALSE)),"")</f>
        <v/>
      </c>
      <c r="T83" s="1" t="str">
        <f>IF($Q$1&gt;=L83,VLOOKUP(L83,Cs!$BY$7:$CN$33000,7,FALSE),"")</f>
        <v/>
      </c>
      <c r="U83" s="1" t="str">
        <f>IF($Q$1&gt;=L83,VLOOKUP(L83,Cs!$BY$7:$CN$33000,8,FALSE),"")</f>
        <v/>
      </c>
      <c r="W83" s="1" t="str">
        <f t="shared" si="20"/>
        <v/>
      </c>
      <c r="X83" s="1" t="str">
        <f t="shared" si="15"/>
        <v/>
      </c>
    </row>
    <row r="84" spans="1:24" x14ac:dyDescent="0.25">
      <c r="A84" s="17" t="str">
        <f t="shared" si="16"/>
        <v/>
      </c>
      <c r="B84" s="18" t="str">
        <f>IF($Q$1&gt;=L84,VLOOKUP(L84,Cs!$BY$7:$CN$33000,5,FALSE),"")</f>
        <v/>
      </c>
      <c r="C84" s="1" t="str">
        <f>IF($Q$1&gt;=L84,TRIM(VLOOKUP(L84,Cs!$BY$7:$CN$33000,15,FALSE)),"")</f>
        <v/>
      </c>
      <c r="D84" s="1" t="str">
        <f t="shared" si="17"/>
        <v/>
      </c>
      <c r="E84" s="1" t="str">
        <f>IF($Q$1&gt;=L84,TRIM(VLOOKUP(L84,Cs!$BY$7:$CN$33000,16,FALSE)),"")</f>
        <v/>
      </c>
      <c r="F84" s="1" t="str">
        <f t="shared" si="18"/>
        <v/>
      </c>
      <c r="G84" s="1" t="str">
        <f t="shared" si="19"/>
        <v/>
      </c>
      <c r="H84" s="26" t="str">
        <f>IF($Q$1&gt;=L84,SUM(T84,U84),IF($Q$1=L83,SUM($H$62:H83),""))</f>
        <v/>
      </c>
      <c r="L84" s="1">
        <f t="shared" si="14"/>
        <v>73</v>
      </c>
      <c r="N84" s="1" t="str">
        <f>IF($Q$1&gt;=L84,VLOOKUP(L84,Cs!$BY$7:$CN$33000,11,FALSE),"")</f>
        <v/>
      </c>
      <c r="Q84" s="1" t="str">
        <f>IF($Q$1&gt;=L84,TRIM(VLOOKUP(L84,Cs!$BY$7:$CN$33000,12,FALSE)),"")</f>
        <v/>
      </c>
      <c r="R84" s="1" t="str">
        <f>IF($Q$1&gt;=L84,TRIM(VLOOKUP(L84,Cs!$BY$7:$CN$33000,13,FALSE)),"")</f>
        <v/>
      </c>
      <c r="S84" s="1" t="str">
        <f>IF($Q$1&gt;=L84,TRIM(VLOOKUP(L84,Cs!$BY$7:$CN$33000,14,FALSE)),"")</f>
        <v/>
      </c>
      <c r="T84" s="1" t="str">
        <f>IF($Q$1&gt;=L84,VLOOKUP(L84,Cs!$BY$7:$CN$33000,7,FALSE),"")</f>
        <v/>
      </c>
      <c r="U84" s="1" t="str">
        <f>IF($Q$1&gt;=L84,VLOOKUP(L84,Cs!$BY$7:$CN$33000,8,FALSE),"")</f>
        <v/>
      </c>
      <c r="W84" s="1" t="str">
        <f t="shared" si="20"/>
        <v/>
      </c>
      <c r="X84" s="1" t="str">
        <f t="shared" si="15"/>
        <v/>
      </c>
    </row>
    <row r="85" spans="1:24" x14ac:dyDescent="0.25">
      <c r="A85" s="17" t="str">
        <f t="shared" si="16"/>
        <v/>
      </c>
      <c r="B85" s="18" t="str">
        <f>IF($Q$1&gt;=L85,VLOOKUP(L85,Cs!$BY$7:$CN$33000,5,FALSE),"")</f>
        <v/>
      </c>
      <c r="C85" s="1" t="str">
        <f>IF($Q$1&gt;=L85,TRIM(VLOOKUP(L85,Cs!$BY$7:$CN$33000,15,FALSE)),"")</f>
        <v/>
      </c>
      <c r="D85" s="1" t="str">
        <f t="shared" si="17"/>
        <v/>
      </c>
      <c r="E85" s="1" t="str">
        <f>IF($Q$1&gt;=L85,TRIM(VLOOKUP(L85,Cs!$BY$7:$CN$33000,16,FALSE)),"")</f>
        <v/>
      </c>
      <c r="F85" s="1" t="str">
        <f t="shared" si="18"/>
        <v/>
      </c>
      <c r="G85" s="1" t="str">
        <f t="shared" si="19"/>
        <v/>
      </c>
      <c r="H85" s="26" t="str">
        <f>IF($Q$1&gt;=L85,SUM(T85,U85),IF($Q$1=L84,SUM($H$62:H84),""))</f>
        <v/>
      </c>
      <c r="L85" s="1">
        <f t="shared" si="14"/>
        <v>74</v>
      </c>
      <c r="N85" s="1" t="str">
        <f>IF($Q$1&gt;=L85,VLOOKUP(L85,Cs!$BY$7:$CN$33000,11,FALSE),"")</f>
        <v/>
      </c>
      <c r="Q85" s="1" t="str">
        <f>IF($Q$1&gt;=L85,TRIM(VLOOKUP(L85,Cs!$BY$7:$CN$33000,12,FALSE)),"")</f>
        <v/>
      </c>
      <c r="R85" s="1" t="str">
        <f>IF($Q$1&gt;=L85,TRIM(VLOOKUP(L85,Cs!$BY$7:$CN$33000,13,FALSE)),"")</f>
        <v/>
      </c>
      <c r="S85" s="1" t="str">
        <f>IF($Q$1&gt;=L85,TRIM(VLOOKUP(L85,Cs!$BY$7:$CN$33000,14,FALSE)),"")</f>
        <v/>
      </c>
      <c r="T85" s="1" t="str">
        <f>IF($Q$1&gt;=L85,VLOOKUP(L85,Cs!$BY$7:$CN$33000,7,FALSE),"")</f>
        <v/>
      </c>
      <c r="U85" s="1" t="str">
        <f>IF($Q$1&gt;=L85,VLOOKUP(L85,Cs!$BY$7:$CN$33000,8,FALSE),"")</f>
        <v/>
      </c>
      <c r="W85" s="1" t="str">
        <f t="shared" si="20"/>
        <v/>
      </c>
      <c r="X85" s="1" t="str">
        <f t="shared" si="15"/>
        <v/>
      </c>
    </row>
    <row r="86" spans="1:24" x14ac:dyDescent="0.25">
      <c r="A86" s="17" t="str">
        <f t="shared" si="16"/>
        <v/>
      </c>
      <c r="B86" s="18" t="str">
        <f>IF($Q$1&gt;=L86,VLOOKUP(L86,Cs!$BY$7:$CN$33000,5,FALSE),"")</f>
        <v/>
      </c>
      <c r="C86" s="1" t="str">
        <f>IF($Q$1&gt;=L86,TRIM(VLOOKUP(L86,Cs!$BY$7:$CN$33000,15,FALSE)),"")</f>
        <v/>
      </c>
      <c r="D86" s="1" t="str">
        <f t="shared" si="17"/>
        <v/>
      </c>
      <c r="E86" s="1" t="str">
        <f>IF($Q$1&gt;=L86,TRIM(VLOOKUP(L86,Cs!$BY$7:$CN$33000,16,FALSE)),"")</f>
        <v/>
      </c>
      <c r="F86" s="1" t="str">
        <f t="shared" si="18"/>
        <v/>
      </c>
      <c r="G86" s="1" t="str">
        <f t="shared" si="19"/>
        <v/>
      </c>
      <c r="H86" s="26" t="str">
        <f>IF($Q$1&gt;=L86,SUM(T86,U86),IF($Q$1=L85,SUM($H$62:H85),""))</f>
        <v/>
      </c>
      <c r="L86" s="1">
        <f t="shared" si="14"/>
        <v>75</v>
      </c>
      <c r="N86" s="1" t="str">
        <f>IF($Q$1&gt;=L86,VLOOKUP(L86,Cs!$BY$7:$CN$33000,11,FALSE),"")</f>
        <v/>
      </c>
      <c r="Q86" s="1" t="str">
        <f>IF($Q$1&gt;=L86,TRIM(VLOOKUP(L86,Cs!$BY$7:$CN$33000,12,FALSE)),"")</f>
        <v/>
      </c>
      <c r="R86" s="1" t="str">
        <f>IF($Q$1&gt;=L86,TRIM(VLOOKUP(L86,Cs!$BY$7:$CN$33000,13,FALSE)),"")</f>
        <v/>
      </c>
      <c r="S86" s="1" t="str">
        <f>IF($Q$1&gt;=L86,TRIM(VLOOKUP(L86,Cs!$BY$7:$CN$33000,14,FALSE)),"")</f>
        <v/>
      </c>
      <c r="T86" s="1" t="str">
        <f>IF($Q$1&gt;=L86,VLOOKUP(L86,Cs!$BY$7:$CN$33000,7,FALSE),"")</f>
        <v/>
      </c>
      <c r="U86" s="1" t="str">
        <f>IF($Q$1&gt;=L86,VLOOKUP(L86,Cs!$BY$7:$CN$33000,8,FALSE),"")</f>
        <v/>
      </c>
      <c r="W86" s="1" t="str">
        <f t="shared" si="20"/>
        <v/>
      </c>
      <c r="X86" s="1" t="str">
        <f t="shared" si="15"/>
        <v/>
      </c>
    </row>
    <row r="87" spans="1:24" x14ac:dyDescent="0.25">
      <c r="A87" s="17" t="str">
        <f t="shared" si="16"/>
        <v/>
      </c>
      <c r="B87" s="18" t="str">
        <f>IF($Q$1&gt;=L87,VLOOKUP(L87,Cs!$BY$7:$CN$33000,5,FALSE),"")</f>
        <v/>
      </c>
      <c r="C87" s="1" t="str">
        <f>IF($Q$1&gt;=L87,TRIM(VLOOKUP(L87,Cs!$BY$7:$CN$33000,15,FALSE)),"")</f>
        <v/>
      </c>
      <c r="D87" s="1" t="str">
        <f t="shared" si="17"/>
        <v/>
      </c>
      <c r="E87" s="1" t="str">
        <f>IF($Q$1&gt;=L87,TRIM(VLOOKUP(L87,Cs!$BY$7:$CN$33000,16,FALSE)),"")</f>
        <v/>
      </c>
      <c r="F87" s="1" t="str">
        <f t="shared" si="18"/>
        <v/>
      </c>
      <c r="G87" s="1" t="str">
        <f t="shared" si="19"/>
        <v/>
      </c>
      <c r="H87" s="26" t="str">
        <f>IF($Q$1&gt;=L87,SUM(T87,U87),IF($Q$1=L86,SUM($H$62:H86),""))</f>
        <v/>
      </c>
      <c r="L87" s="1">
        <f t="shared" si="14"/>
        <v>76</v>
      </c>
      <c r="N87" s="1" t="str">
        <f>IF($Q$1&gt;=L87,VLOOKUP(L87,Cs!$BY$7:$CN$33000,11,FALSE),"")</f>
        <v/>
      </c>
      <c r="Q87" s="1" t="str">
        <f>IF($Q$1&gt;=L87,TRIM(VLOOKUP(L87,Cs!$BY$7:$CN$33000,12,FALSE)),"")</f>
        <v/>
      </c>
      <c r="R87" s="1" t="str">
        <f>IF($Q$1&gt;=L87,TRIM(VLOOKUP(L87,Cs!$BY$7:$CN$33000,13,FALSE)),"")</f>
        <v/>
      </c>
      <c r="S87" s="1" t="str">
        <f>IF($Q$1&gt;=L87,TRIM(VLOOKUP(L87,Cs!$BY$7:$CN$33000,14,FALSE)),"")</f>
        <v/>
      </c>
      <c r="T87" s="1" t="str">
        <f>IF($Q$1&gt;=L87,VLOOKUP(L87,Cs!$BY$7:$CN$33000,7,FALSE),"")</f>
        <v/>
      </c>
      <c r="U87" s="1" t="str">
        <f>IF($Q$1&gt;=L87,VLOOKUP(L87,Cs!$BY$7:$CN$33000,8,FALSE),"")</f>
        <v/>
      </c>
      <c r="W87" s="1" t="str">
        <f t="shared" si="20"/>
        <v/>
      </c>
      <c r="X87" s="1" t="str">
        <f t="shared" si="15"/>
        <v/>
      </c>
    </row>
    <row r="88" spans="1:24" x14ac:dyDescent="0.25">
      <c r="A88" s="17" t="str">
        <f t="shared" si="16"/>
        <v/>
      </c>
      <c r="B88" s="18" t="str">
        <f>IF($Q$1&gt;=L88,VLOOKUP(L88,Cs!$BY$7:$CN$33000,5,FALSE),"")</f>
        <v/>
      </c>
      <c r="C88" s="1" t="str">
        <f>IF($Q$1&gt;=L88,TRIM(VLOOKUP(L88,Cs!$BY$7:$CN$33000,15,FALSE)),"")</f>
        <v/>
      </c>
      <c r="D88" s="1" t="str">
        <f t="shared" si="17"/>
        <v/>
      </c>
      <c r="E88" s="1" t="str">
        <f>IF($Q$1&gt;=L88,TRIM(VLOOKUP(L88,Cs!$BY$7:$CN$33000,16,FALSE)),"")</f>
        <v/>
      </c>
      <c r="F88" s="1" t="str">
        <f t="shared" si="18"/>
        <v/>
      </c>
      <c r="G88" s="1" t="str">
        <f t="shared" si="19"/>
        <v/>
      </c>
      <c r="H88" s="26" t="str">
        <f>IF($Q$1&gt;=L88,SUM(T88,U88),IF($Q$1=L87,SUM($H$62:H87),""))</f>
        <v/>
      </c>
      <c r="L88" s="1">
        <f t="shared" si="14"/>
        <v>77</v>
      </c>
      <c r="N88" s="1" t="str">
        <f>IF($Q$1&gt;=L88,VLOOKUP(L88,Cs!$BY$7:$CN$33000,11,FALSE),"")</f>
        <v/>
      </c>
      <c r="Q88" s="1" t="str">
        <f>IF($Q$1&gt;=L88,TRIM(VLOOKUP(L88,Cs!$BY$7:$CN$33000,12,FALSE)),"")</f>
        <v/>
      </c>
      <c r="R88" s="1" t="str">
        <f>IF($Q$1&gt;=L88,TRIM(VLOOKUP(L88,Cs!$BY$7:$CN$33000,13,FALSE)),"")</f>
        <v/>
      </c>
      <c r="S88" s="1" t="str">
        <f>IF($Q$1&gt;=L88,TRIM(VLOOKUP(L88,Cs!$BY$7:$CN$33000,14,FALSE)),"")</f>
        <v/>
      </c>
      <c r="T88" s="1" t="str">
        <f>IF($Q$1&gt;=L88,VLOOKUP(L88,Cs!$BY$7:$CN$33000,7,FALSE),"")</f>
        <v/>
      </c>
      <c r="U88" s="1" t="str">
        <f>IF($Q$1&gt;=L88,VLOOKUP(L88,Cs!$BY$7:$CN$33000,8,FALSE),"")</f>
        <v/>
      </c>
      <c r="W88" s="1" t="str">
        <f t="shared" si="20"/>
        <v/>
      </c>
      <c r="X88" s="1" t="str">
        <f t="shared" si="15"/>
        <v/>
      </c>
    </row>
    <row r="89" spans="1:24" x14ac:dyDescent="0.25">
      <c r="A89" s="17" t="str">
        <f t="shared" si="16"/>
        <v/>
      </c>
      <c r="B89" s="18" t="str">
        <f>IF($Q$1&gt;=L89,VLOOKUP(L89,Cs!$BY$7:$CN$33000,5,FALSE),"")</f>
        <v/>
      </c>
      <c r="C89" s="1" t="str">
        <f>IF($Q$1&gt;=L89,TRIM(VLOOKUP(L89,Cs!$BY$7:$CN$33000,15,FALSE)),"")</f>
        <v/>
      </c>
      <c r="D89" s="1" t="str">
        <f t="shared" si="17"/>
        <v/>
      </c>
      <c r="E89" s="1" t="str">
        <f>IF($Q$1&gt;=L89,TRIM(VLOOKUP(L89,Cs!$BY$7:$CN$33000,16,FALSE)),"")</f>
        <v/>
      </c>
      <c r="F89" s="1" t="str">
        <f t="shared" si="18"/>
        <v/>
      </c>
      <c r="G89" s="1" t="str">
        <f t="shared" si="19"/>
        <v/>
      </c>
      <c r="H89" s="26" t="str">
        <f>IF($Q$1&gt;=L89,SUM(T89,U89),IF($Q$1=L88,SUM($H$62:H88),""))</f>
        <v/>
      </c>
      <c r="L89" s="1">
        <f t="shared" si="14"/>
        <v>78</v>
      </c>
      <c r="N89" s="1" t="str">
        <f>IF($Q$1&gt;=L89,VLOOKUP(L89,Cs!$BY$7:$CN$33000,11,FALSE),"")</f>
        <v/>
      </c>
      <c r="Q89" s="1" t="str">
        <f>IF($Q$1&gt;=L89,TRIM(VLOOKUP(L89,Cs!$BY$7:$CN$33000,12,FALSE)),"")</f>
        <v/>
      </c>
      <c r="R89" s="1" t="str">
        <f>IF($Q$1&gt;=L89,TRIM(VLOOKUP(L89,Cs!$BY$7:$CN$33000,13,FALSE)),"")</f>
        <v/>
      </c>
      <c r="S89" s="1" t="str">
        <f>IF($Q$1&gt;=L89,TRIM(VLOOKUP(L89,Cs!$BY$7:$CN$33000,14,FALSE)),"")</f>
        <v/>
      </c>
      <c r="T89" s="1" t="str">
        <f>IF($Q$1&gt;=L89,VLOOKUP(L89,Cs!$BY$7:$CN$33000,7,FALSE),"")</f>
        <v/>
      </c>
      <c r="U89" s="1" t="str">
        <f>IF($Q$1&gt;=L89,VLOOKUP(L89,Cs!$BY$7:$CN$33000,8,FALSE),"")</f>
        <v/>
      </c>
      <c r="W89" s="1" t="str">
        <f t="shared" si="20"/>
        <v/>
      </c>
      <c r="X89" s="1" t="str">
        <f t="shared" si="15"/>
        <v/>
      </c>
    </row>
    <row r="90" spans="1:24" x14ac:dyDescent="0.25">
      <c r="A90" s="17" t="str">
        <f t="shared" si="16"/>
        <v/>
      </c>
      <c r="B90" s="18" t="str">
        <f>IF($Q$1&gt;=L90,VLOOKUP(L90,Cs!$BY$7:$CN$33000,5,FALSE),"")</f>
        <v/>
      </c>
      <c r="C90" s="1" t="str">
        <f>IF($Q$1&gt;=L90,TRIM(VLOOKUP(L90,Cs!$BY$7:$CN$33000,15,FALSE)),"")</f>
        <v/>
      </c>
      <c r="D90" s="1" t="str">
        <f t="shared" si="17"/>
        <v/>
      </c>
      <c r="E90" s="1" t="str">
        <f>IF($Q$1&gt;=L90,TRIM(VLOOKUP(L90,Cs!$BY$7:$CN$33000,16,FALSE)),"")</f>
        <v/>
      </c>
      <c r="F90" s="1" t="str">
        <f t="shared" si="18"/>
        <v/>
      </c>
      <c r="G90" s="1" t="str">
        <f t="shared" si="19"/>
        <v/>
      </c>
      <c r="H90" s="26" t="str">
        <f>IF($Q$1&gt;=L90,SUM(T90,U90),IF($Q$1=L89,SUM($H$62:H89),""))</f>
        <v/>
      </c>
      <c r="L90" s="1">
        <f t="shared" si="14"/>
        <v>79</v>
      </c>
      <c r="N90" s="1" t="str">
        <f>IF($Q$1&gt;=L90,VLOOKUP(L90,Cs!$BY$7:$CN$33000,11,FALSE),"")</f>
        <v/>
      </c>
      <c r="Q90" s="1" t="str">
        <f>IF($Q$1&gt;=L90,TRIM(VLOOKUP(L90,Cs!$BY$7:$CN$33000,12,FALSE)),"")</f>
        <v/>
      </c>
      <c r="R90" s="1" t="str">
        <f>IF($Q$1&gt;=L90,TRIM(VLOOKUP(L90,Cs!$BY$7:$CN$33000,13,FALSE)),"")</f>
        <v/>
      </c>
      <c r="S90" s="1" t="str">
        <f>IF($Q$1&gt;=L90,TRIM(VLOOKUP(L90,Cs!$BY$7:$CN$33000,14,FALSE)),"")</f>
        <v/>
      </c>
      <c r="T90" s="1" t="str">
        <f>IF($Q$1&gt;=L90,VLOOKUP(L90,Cs!$BY$7:$CN$33000,7,FALSE),"")</f>
        <v/>
      </c>
      <c r="U90" s="1" t="str">
        <f>IF($Q$1&gt;=L90,VLOOKUP(L90,Cs!$BY$7:$CN$33000,8,FALSE),"")</f>
        <v/>
      </c>
      <c r="W90" s="1" t="str">
        <f t="shared" si="20"/>
        <v/>
      </c>
      <c r="X90" s="1" t="str">
        <f t="shared" si="15"/>
        <v/>
      </c>
    </row>
    <row r="91" spans="1:24" x14ac:dyDescent="0.25">
      <c r="A91" s="17" t="str">
        <f t="shared" si="16"/>
        <v/>
      </c>
      <c r="B91" s="18" t="str">
        <f>IF($Q$1&gt;=L91,VLOOKUP(L91,Cs!$BY$7:$CN$33000,5,FALSE),"")</f>
        <v/>
      </c>
      <c r="C91" s="1" t="str">
        <f>IF($Q$1&gt;=L91,TRIM(VLOOKUP(L91,Cs!$BY$7:$CN$33000,15,FALSE)),"")</f>
        <v/>
      </c>
      <c r="D91" s="1" t="str">
        <f t="shared" si="17"/>
        <v/>
      </c>
      <c r="E91" s="1" t="str">
        <f>IF($Q$1&gt;=L91,TRIM(VLOOKUP(L91,Cs!$BY$7:$CN$33000,16,FALSE)),"")</f>
        <v/>
      </c>
      <c r="F91" s="1" t="str">
        <f t="shared" si="18"/>
        <v/>
      </c>
      <c r="G91" s="1" t="str">
        <f t="shared" si="19"/>
        <v/>
      </c>
      <c r="H91" s="26" t="str">
        <f>IF($Q$1&gt;=L91,SUM(T91,U91),IF($Q$1=L90,SUM($H$62:H90),""))</f>
        <v/>
      </c>
      <c r="L91" s="1">
        <f t="shared" si="14"/>
        <v>80</v>
      </c>
      <c r="N91" s="1" t="str">
        <f>IF($Q$1&gt;=L91,VLOOKUP(L91,Cs!$BY$7:$CN$33000,11,FALSE),"")</f>
        <v/>
      </c>
      <c r="Q91" s="1" t="str">
        <f>IF($Q$1&gt;=L91,TRIM(VLOOKUP(L91,Cs!$BY$7:$CN$33000,12,FALSE)),"")</f>
        <v/>
      </c>
      <c r="R91" s="1" t="str">
        <f>IF($Q$1&gt;=L91,TRIM(VLOOKUP(L91,Cs!$BY$7:$CN$33000,13,FALSE)),"")</f>
        <v/>
      </c>
      <c r="S91" s="1" t="str">
        <f>IF($Q$1&gt;=L91,TRIM(VLOOKUP(L91,Cs!$BY$7:$CN$33000,14,FALSE)),"")</f>
        <v/>
      </c>
      <c r="T91" s="1" t="str">
        <f>IF($Q$1&gt;=L91,VLOOKUP(L91,Cs!$BY$7:$CN$33000,7,FALSE),"")</f>
        <v/>
      </c>
      <c r="U91" s="1" t="str">
        <f>IF($Q$1&gt;=L91,VLOOKUP(L91,Cs!$BY$7:$CN$33000,8,FALSE),"")</f>
        <v/>
      </c>
      <c r="W91" s="1" t="str">
        <f t="shared" si="20"/>
        <v/>
      </c>
      <c r="X91" s="1" t="str">
        <f t="shared" si="15"/>
        <v/>
      </c>
    </row>
    <row r="92" spans="1:24" x14ac:dyDescent="0.25">
      <c r="A92" s="17" t="str">
        <f t="shared" si="16"/>
        <v/>
      </c>
      <c r="B92" s="18" t="str">
        <f>IF($Q$1&gt;=L92,VLOOKUP(L92,Cs!$BY$7:$CN$33000,5,FALSE),"")</f>
        <v/>
      </c>
      <c r="C92" s="1" t="str">
        <f>IF($Q$1&gt;=L92,TRIM(VLOOKUP(L92,Cs!$BY$7:$CN$33000,15,FALSE)),"")</f>
        <v/>
      </c>
      <c r="D92" s="1" t="str">
        <f t="shared" si="17"/>
        <v/>
      </c>
      <c r="E92" s="1" t="str">
        <f>IF($Q$1&gt;=L92,TRIM(VLOOKUP(L92,Cs!$BY$7:$CN$33000,16,FALSE)),"")</f>
        <v/>
      </c>
      <c r="F92" s="1" t="str">
        <f t="shared" si="18"/>
        <v/>
      </c>
      <c r="G92" s="1" t="str">
        <f t="shared" si="19"/>
        <v/>
      </c>
      <c r="H92" s="26" t="str">
        <f>IF($Q$1&gt;=L92,SUM(T92,U92),IF($Q$1=L91,SUM($H$62:H91),""))</f>
        <v/>
      </c>
      <c r="L92" s="1">
        <f t="shared" si="14"/>
        <v>81</v>
      </c>
      <c r="N92" s="1" t="str">
        <f>IF($Q$1&gt;=L92,VLOOKUP(L92,Cs!$BY$7:$CN$33000,11,FALSE),"")</f>
        <v/>
      </c>
      <c r="Q92" s="1" t="str">
        <f>IF($Q$1&gt;=L92,TRIM(VLOOKUP(L92,Cs!$BY$7:$CN$33000,12,FALSE)),"")</f>
        <v/>
      </c>
      <c r="R92" s="1" t="str">
        <f>IF($Q$1&gt;=L92,TRIM(VLOOKUP(L92,Cs!$BY$7:$CN$33000,13,FALSE)),"")</f>
        <v/>
      </c>
      <c r="S92" s="1" t="str">
        <f>IF($Q$1&gt;=L92,TRIM(VLOOKUP(L92,Cs!$BY$7:$CN$33000,14,FALSE)),"")</f>
        <v/>
      </c>
      <c r="T92" s="1" t="str">
        <f>IF($Q$1&gt;=L92,VLOOKUP(L92,Cs!$BY$7:$CN$33000,7,FALSE),"")</f>
        <v/>
      </c>
      <c r="U92" s="1" t="str">
        <f>IF($Q$1&gt;=L92,VLOOKUP(L92,Cs!$BY$7:$CN$33000,8,FALSE),"")</f>
        <v/>
      </c>
      <c r="W92" s="1" t="str">
        <f t="shared" si="20"/>
        <v/>
      </c>
      <c r="X92" s="1" t="str">
        <f t="shared" si="15"/>
        <v/>
      </c>
    </row>
    <row r="93" spans="1:24" x14ac:dyDescent="0.25">
      <c r="A93" s="17" t="str">
        <f t="shared" si="16"/>
        <v/>
      </c>
      <c r="B93" s="18" t="str">
        <f>IF($Q$1&gt;=L93,VLOOKUP(L93,Cs!$BY$7:$CN$33000,5,FALSE),"")</f>
        <v/>
      </c>
      <c r="C93" s="1" t="str">
        <f>IF($Q$1&gt;=L93,TRIM(VLOOKUP(L93,Cs!$BY$7:$CN$33000,15,FALSE)),"")</f>
        <v/>
      </c>
      <c r="D93" s="1" t="str">
        <f t="shared" si="17"/>
        <v/>
      </c>
      <c r="E93" s="1" t="str">
        <f>IF($Q$1&gt;=L93,TRIM(VLOOKUP(L93,Cs!$BY$7:$CN$33000,16,FALSE)),"")</f>
        <v/>
      </c>
      <c r="F93" s="1" t="str">
        <f t="shared" si="18"/>
        <v/>
      </c>
      <c r="G93" s="1" t="str">
        <f t="shared" si="19"/>
        <v/>
      </c>
      <c r="H93" s="26" t="str">
        <f>IF($Q$1&gt;=L93,SUM(T93,U93),IF($Q$1=L92,SUM($H$62:H92),""))</f>
        <v/>
      </c>
      <c r="L93" s="1">
        <f t="shared" si="14"/>
        <v>82</v>
      </c>
      <c r="N93" s="1" t="str">
        <f>IF($Q$1&gt;=L93,VLOOKUP(L93,Cs!$BY$7:$CN$33000,11,FALSE),"")</f>
        <v/>
      </c>
      <c r="Q93" s="1" t="str">
        <f>IF($Q$1&gt;=L93,TRIM(VLOOKUP(L93,Cs!$BY$7:$CN$33000,12,FALSE)),"")</f>
        <v/>
      </c>
      <c r="R93" s="1" t="str">
        <f>IF($Q$1&gt;=L93,TRIM(VLOOKUP(L93,Cs!$BY$7:$CN$33000,13,FALSE)),"")</f>
        <v/>
      </c>
      <c r="S93" s="1" t="str">
        <f>IF($Q$1&gt;=L93,TRIM(VLOOKUP(L93,Cs!$BY$7:$CN$33000,14,FALSE)),"")</f>
        <v/>
      </c>
      <c r="T93" s="1" t="str">
        <f>IF($Q$1&gt;=L93,VLOOKUP(L93,Cs!$BY$7:$CN$33000,7,FALSE),"")</f>
        <v/>
      </c>
      <c r="U93" s="1" t="str">
        <f>IF($Q$1&gt;=L93,VLOOKUP(L93,Cs!$BY$7:$CN$33000,8,FALSE),"")</f>
        <v/>
      </c>
      <c r="W93" s="1" t="str">
        <f t="shared" si="20"/>
        <v/>
      </c>
      <c r="X93" s="1" t="str">
        <f t="shared" si="15"/>
        <v/>
      </c>
    </row>
    <row r="94" spans="1:24" x14ac:dyDescent="0.25">
      <c r="A94" s="17" t="str">
        <f t="shared" si="16"/>
        <v/>
      </c>
      <c r="B94" s="18" t="str">
        <f>IF($Q$1&gt;=L94,VLOOKUP(L94,Cs!$BY$7:$CN$33000,5,FALSE),"")</f>
        <v/>
      </c>
      <c r="C94" s="1" t="str">
        <f>IF($Q$1&gt;=L94,TRIM(VLOOKUP(L94,Cs!$BY$7:$CN$33000,15,FALSE)),"")</f>
        <v/>
      </c>
      <c r="D94" s="1" t="str">
        <f t="shared" si="17"/>
        <v/>
      </c>
      <c r="E94" s="1" t="str">
        <f>IF($Q$1&gt;=L94,TRIM(VLOOKUP(L94,Cs!$BY$7:$CN$33000,16,FALSE)),"")</f>
        <v/>
      </c>
      <c r="F94" s="1" t="str">
        <f t="shared" si="18"/>
        <v/>
      </c>
      <c r="G94" s="1" t="str">
        <f t="shared" si="19"/>
        <v/>
      </c>
      <c r="H94" s="26" t="str">
        <f>IF($Q$1&gt;=L94,SUM(T94,U94),IF($Q$1=L93,SUM($H$62:H93),""))</f>
        <v/>
      </c>
      <c r="L94" s="1">
        <f t="shared" si="14"/>
        <v>83</v>
      </c>
      <c r="N94" s="1" t="str">
        <f>IF($Q$1&gt;=L94,VLOOKUP(L94,Cs!$BY$7:$CN$33000,11,FALSE),"")</f>
        <v/>
      </c>
      <c r="Q94" s="1" t="str">
        <f>IF($Q$1&gt;=L94,TRIM(VLOOKUP(L94,Cs!$BY$7:$CN$33000,12,FALSE)),"")</f>
        <v/>
      </c>
      <c r="R94" s="1" t="str">
        <f>IF($Q$1&gt;=L94,TRIM(VLOOKUP(L94,Cs!$BY$7:$CN$33000,13,FALSE)),"")</f>
        <v/>
      </c>
      <c r="S94" s="1" t="str">
        <f>IF($Q$1&gt;=L94,TRIM(VLOOKUP(L94,Cs!$BY$7:$CN$33000,14,FALSE)),"")</f>
        <v/>
      </c>
      <c r="T94" s="1" t="str">
        <f>IF($Q$1&gt;=L94,VLOOKUP(L94,Cs!$BY$7:$CN$33000,7,FALSE),"")</f>
        <v/>
      </c>
      <c r="U94" s="1" t="str">
        <f>IF($Q$1&gt;=L94,VLOOKUP(L94,Cs!$BY$7:$CN$33000,8,FALSE),"")</f>
        <v/>
      </c>
      <c r="W94" s="1" t="str">
        <f t="shared" si="20"/>
        <v/>
      </c>
      <c r="X94" s="1" t="str">
        <f t="shared" si="15"/>
        <v/>
      </c>
    </row>
    <row r="95" spans="1:24" x14ac:dyDescent="0.25">
      <c r="A95" s="17" t="str">
        <f t="shared" si="16"/>
        <v/>
      </c>
      <c r="B95" s="18" t="str">
        <f>IF($Q$1&gt;=L95,VLOOKUP(L95,Cs!$BY$7:$CN$33000,5,FALSE),"")</f>
        <v/>
      </c>
      <c r="C95" s="1" t="str">
        <f>IF($Q$1&gt;=L95,TRIM(VLOOKUP(L95,Cs!$BY$7:$CN$33000,15,FALSE)),"")</f>
        <v/>
      </c>
      <c r="D95" s="1" t="str">
        <f t="shared" si="17"/>
        <v/>
      </c>
      <c r="E95" s="1" t="str">
        <f>IF($Q$1&gt;=L95,TRIM(VLOOKUP(L95,Cs!$BY$7:$CN$33000,16,FALSE)),"")</f>
        <v/>
      </c>
      <c r="F95" s="1" t="str">
        <f t="shared" si="18"/>
        <v/>
      </c>
      <c r="G95" s="1" t="str">
        <f t="shared" si="19"/>
        <v/>
      </c>
      <c r="H95" s="26" t="str">
        <f>IF($Q$1&gt;=L95,SUM(T95,U95),IF($Q$1=L94,SUM($H$62:H94),""))</f>
        <v/>
      </c>
      <c r="L95" s="1">
        <f t="shared" si="14"/>
        <v>84</v>
      </c>
      <c r="N95" s="1" t="str">
        <f>IF($Q$1&gt;=L95,VLOOKUP(L95,Cs!$BY$7:$CN$33000,11,FALSE),"")</f>
        <v/>
      </c>
      <c r="Q95" s="1" t="str">
        <f>IF($Q$1&gt;=L95,TRIM(VLOOKUP(L95,Cs!$BY$7:$CN$33000,12,FALSE)),"")</f>
        <v/>
      </c>
      <c r="R95" s="1" t="str">
        <f>IF($Q$1&gt;=L95,TRIM(VLOOKUP(L95,Cs!$BY$7:$CN$33000,13,FALSE)),"")</f>
        <v/>
      </c>
      <c r="S95" s="1" t="str">
        <f>IF($Q$1&gt;=L95,TRIM(VLOOKUP(L95,Cs!$BY$7:$CN$33000,14,FALSE)),"")</f>
        <v/>
      </c>
      <c r="T95" s="1" t="str">
        <f>IF($Q$1&gt;=L95,VLOOKUP(L95,Cs!$BY$7:$CN$33000,7,FALSE),"")</f>
        <v/>
      </c>
      <c r="U95" s="1" t="str">
        <f>IF($Q$1&gt;=L95,VLOOKUP(L95,Cs!$BY$7:$CN$33000,8,FALSE),"")</f>
        <v/>
      </c>
      <c r="W95" s="1" t="str">
        <f t="shared" si="20"/>
        <v/>
      </c>
      <c r="X95" s="1" t="str">
        <f t="shared" si="15"/>
        <v/>
      </c>
    </row>
    <row r="96" spans="1:24" x14ac:dyDescent="0.25">
      <c r="A96" s="17" t="str">
        <f t="shared" si="16"/>
        <v/>
      </c>
      <c r="B96" s="18" t="str">
        <f>IF($Q$1&gt;=L96,VLOOKUP(L96,Cs!$BY$7:$CN$33000,5,FALSE),"")</f>
        <v/>
      </c>
      <c r="C96" s="1" t="str">
        <f>IF($Q$1&gt;=L96,TRIM(VLOOKUP(L96,Cs!$BY$7:$CN$33000,15,FALSE)),"")</f>
        <v/>
      </c>
      <c r="D96" s="1" t="str">
        <f t="shared" si="17"/>
        <v/>
      </c>
      <c r="E96" s="1" t="str">
        <f>IF($Q$1&gt;=L96,TRIM(VLOOKUP(L96,Cs!$BY$7:$CN$33000,16,FALSE)),"")</f>
        <v/>
      </c>
      <c r="F96" s="1" t="str">
        <f t="shared" si="18"/>
        <v/>
      </c>
      <c r="G96" s="1" t="str">
        <f t="shared" si="19"/>
        <v/>
      </c>
      <c r="H96" s="26" t="str">
        <f>IF($Q$1&gt;=L96,SUM(T96,U96),IF($Q$1=L95,SUM($H$62:H95),""))</f>
        <v/>
      </c>
      <c r="L96" s="1">
        <f t="shared" si="14"/>
        <v>85</v>
      </c>
      <c r="N96" s="1" t="str">
        <f>IF($Q$1&gt;=L96,VLOOKUP(L96,Cs!$BY$7:$CN$33000,11,FALSE),"")</f>
        <v/>
      </c>
      <c r="Q96" s="1" t="str">
        <f>IF($Q$1&gt;=L96,TRIM(VLOOKUP(L96,Cs!$BY$7:$CN$33000,12,FALSE)),"")</f>
        <v/>
      </c>
      <c r="R96" s="1" t="str">
        <f>IF($Q$1&gt;=L96,TRIM(VLOOKUP(L96,Cs!$BY$7:$CN$33000,13,FALSE)),"")</f>
        <v/>
      </c>
      <c r="S96" s="1" t="str">
        <f>IF($Q$1&gt;=L96,TRIM(VLOOKUP(L96,Cs!$BY$7:$CN$33000,14,FALSE)),"")</f>
        <v/>
      </c>
      <c r="T96" s="1" t="str">
        <f>IF($Q$1&gt;=L96,VLOOKUP(L96,Cs!$BY$7:$CN$33000,7,FALSE),"")</f>
        <v/>
      </c>
      <c r="U96" s="1" t="str">
        <f>IF($Q$1&gt;=L96,VLOOKUP(L96,Cs!$BY$7:$CN$33000,8,FALSE),"")</f>
        <v/>
      </c>
      <c r="W96" s="1" t="str">
        <f t="shared" si="20"/>
        <v/>
      </c>
      <c r="X96" s="1" t="str">
        <f t="shared" si="15"/>
        <v/>
      </c>
    </row>
    <row r="97" spans="1:24" x14ac:dyDescent="0.25">
      <c r="A97" s="17" t="str">
        <f t="shared" si="16"/>
        <v/>
      </c>
      <c r="B97" s="18" t="str">
        <f>IF($Q$1&gt;=L97,VLOOKUP(L97,Cs!$BY$7:$CN$33000,5,FALSE),"")</f>
        <v/>
      </c>
      <c r="C97" s="1" t="str">
        <f>IF($Q$1&gt;=L97,TRIM(VLOOKUP(L97,Cs!$BY$7:$CN$33000,15,FALSE)),"")</f>
        <v/>
      </c>
      <c r="D97" s="1" t="str">
        <f t="shared" si="17"/>
        <v/>
      </c>
      <c r="E97" s="1" t="str">
        <f>IF($Q$1&gt;=L97,TRIM(VLOOKUP(L97,Cs!$BY$7:$CN$33000,16,FALSE)),"")</f>
        <v/>
      </c>
      <c r="F97" s="1" t="str">
        <f t="shared" si="18"/>
        <v/>
      </c>
      <c r="G97" s="1" t="str">
        <f t="shared" si="19"/>
        <v/>
      </c>
      <c r="H97" s="26" t="str">
        <f>IF($Q$1&gt;=L97,SUM(T97,U97),IF($Q$1=L96,SUM($H$62:H96),""))</f>
        <v/>
      </c>
      <c r="L97" s="1">
        <f t="shared" si="14"/>
        <v>86</v>
      </c>
      <c r="N97" s="1" t="str">
        <f>IF($Q$1&gt;=L97,VLOOKUP(L97,Cs!$BY$7:$CN$33000,11,FALSE),"")</f>
        <v/>
      </c>
      <c r="Q97" s="1" t="str">
        <f>IF($Q$1&gt;=L97,TRIM(VLOOKUP(L97,Cs!$BY$7:$CN$33000,12,FALSE)),"")</f>
        <v/>
      </c>
      <c r="R97" s="1" t="str">
        <f>IF($Q$1&gt;=L97,TRIM(VLOOKUP(L97,Cs!$BY$7:$CN$33000,13,FALSE)),"")</f>
        <v/>
      </c>
      <c r="S97" s="1" t="str">
        <f>IF($Q$1&gt;=L97,TRIM(VLOOKUP(L97,Cs!$BY$7:$CN$33000,14,FALSE)),"")</f>
        <v/>
      </c>
      <c r="T97" s="1" t="str">
        <f>IF($Q$1&gt;=L97,VLOOKUP(L97,Cs!$BY$7:$CN$33000,7,FALSE),"")</f>
        <v/>
      </c>
      <c r="U97" s="1" t="str">
        <f>IF($Q$1&gt;=L97,VLOOKUP(L97,Cs!$BY$7:$CN$33000,8,FALSE),"")</f>
        <v/>
      </c>
      <c r="W97" s="1" t="str">
        <f t="shared" si="20"/>
        <v/>
      </c>
      <c r="X97" s="1" t="str">
        <f t="shared" si="15"/>
        <v/>
      </c>
    </row>
    <row r="98" spans="1:24" x14ac:dyDescent="0.25">
      <c r="A98" s="17" t="str">
        <f t="shared" si="16"/>
        <v/>
      </c>
      <c r="B98" s="18" t="str">
        <f>IF($Q$1&gt;=L98,VLOOKUP(L98,Cs!$BY$7:$CN$33000,5,FALSE),"")</f>
        <v/>
      </c>
      <c r="C98" s="1" t="str">
        <f>IF($Q$1&gt;=L98,TRIM(VLOOKUP(L98,Cs!$BY$7:$CN$33000,15,FALSE)),"")</f>
        <v/>
      </c>
      <c r="D98" s="1" t="str">
        <f t="shared" si="17"/>
        <v/>
      </c>
      <c r="E98" s="1" t="str">
        <f>IF($Q$1&gt;=L98,TRIM(VLOOKUP(L98,Cs!$BY$7:$CN$33000,16,FALSE)),"")</f>
        <v/>
      </c>
      <c r="F98" s="1" t="str">
        <f t="shared" si="18"/>
        <v/>
      </c>
      <c r="G98" s="1" t="str">
        <f t="shared" si="19"/>
        <v/>
      </c>
      <c r="H98" s="26" t="str">
        <f>IF($Q$1&gt;=L98,SUM(T98,U98),IF($Q$1=L97,SUM($H$62:H97),""))</f>
        <v/>
      </c>
      <c r="L98" s="1">
        <f t="shared" si="14"/>
        <v>87</v>
      </c>
      <c r="N98" s="1" t="str">
        <f>IF($Q$1&gt;=L98,VLOOKUP(L98,Cs!$BY$7:$CN$33000,11,FALSE),"")</f>
        <v/>
      </c>
      <c r="Q98" s="1" t="str">
        <f>IF($Q$1&gt;=L98,TRIM(VLOOKUP(L98,Cs!$BY$7:$CN$33000,12,FALSE)),"")</f>
        <v/>
      </c>
      <c r="R98" s="1" t="str">
        <f>IF($Q$1&gt;=L98,TRIM(VLOOKUP(L98,Cs!$BY$7:$CN$33000,13,FALSE)),"")</f>
        <v/>
      </c>
      <c r="S98" s="1" t="str">
        <f>IF($Q$1&gt;=L98,TRIM(VLOOKUP(L98,Cs!$BY$7:$CN$33000,14,FALSE)),"")</f>
        <v/>
      </c>
      <c r="T98" s="1" t="str">
        <f>IF($Q$1&gt;=L98,VLOOKUP(L98,Cs!$BY$7:$CN$33000,7,FALSE),"")</f>
        <v/>
      </c>
      <c r="U98" s="1" t="str">
        <f>IF($Q$1&gt;=L98,VLOOKUP(L98,Cs!$BY$7:$CN$33000,8,FALSE),"")</f>
        <v/>
      </c>
      <c r="W98" s="1" t="str">
        <f t="shared" si="20"/>
        <v/>
      </c>
      <c r="X98" s="1" t="str">
        <f t="shared" si="15"/>
        <v/>
      </c>
    </row>
    <row r="99" spans="1:24" x14ac:dyDescent="0.25">
      <c r="A99" s="17" t="str">
        <f t="shared" si="16"/>
        <v/>
      </c>
      <c r="B99" s="18" t="str">
        <f>IF($Q$1&gt;=L99,VLOOKUP(L99,Cs!$BY$7:$CN$33000,5,FALSE),"")</f>
        <v/>
      </c>
      <c r="C99" s="1" t="str">
        <f>IF($Q$1&gt;=L99,TRIM(VLOOKUP(L99,Cs!$BY$7:$CN$33000,15,FALSE)),"")</f>
        <v/>
      </c>
      <c r="D99" s="1" t="str">
        <f t="shared" si="17"/>
        <v/>
      </c>
      <c r="E99" s="1" t="str">
        <f>IF($Q$1&gt;=L99,TRIM(VLOOKUP(L99,Cs!$BY$7:$CN$33000,16,FALSE)),"")</f>
        <v/>
      </c>
      <c r="F99" s="1" t="str">
        <f t="shared" si="18"/>
        <v/>
      </c>
      <c r="G99" s="1" t="str">
        <f t="shared" si="19"/>
        <v/>
      </c>
      <c r="H99" s="26" t="str">
        <f>IF($Q$1&gt;=L99,SUM(T99,U99),IF($Q$1=L98,SUM($H$62:H98),""))</f>
        <v/>
      </c>
      <c r="L99" s="1">
        <f t="shared" si="14"/>
        <v>88</v>
      </c>
      <c r="N99" s="1" t="str">
        <f>IF($Q$1&gt;=L99,VLOOKUP(L99,Cs!$BY$7:$CN$33000,11,FALSE),"")</f>
        <v/>
      </c>
      <c r="Q99" s="1" t="str">
        <f>IF($Q$1&gt;=L99,TRIM(VLOOKUP(L99,Cs!$BY$7:$CN$33000,12,FALSE)),"")</f>
        <v/>
      </c>
      <c r="R99" s="1" t="str">
        <f>IF($Q$1&gt;=L99,TRIM(VLOOKUP(L99,Cs!$BY$7:$CN$33000,13,FALSE)),"")</f>
        <v/>
      </c>
      <c r="S99" s="1" t="str">
        <f>IF($Q$1&gt;=L99,TRIM(VLOOKUP(L99,Cs!$BY$7:$CN$33000,14,FALSE)),"")</f>
        <v/>
      </c>
      <c r="T99" s="1" t="str">
        <f>IF($Q$1&gt;=L99,VLOOKUP(L99,Cs!$BY$7:$CN$33000,7,FALSE),"")</f>
        <v/>
      </c>
      <c r="U99" s="1" t="str">
        <f>IF($Q$1&gt;=L99,VLOOKUP(L99,Cs!$BY$7:$CN$33000,8,FALSE),"")</f>
        <v/>
      </c>
      <c r="W99" s="1" t="str">
        <f t="shared" si="20"/>
        <v/>
      </c>
      <c r="X99" s="1" t="str">
        <f t="shared" si="15"/>
        <v/>
      </c>
    </row>
    <row r="100" spans="1:24" x14ac:dyDescent="0.25">
      <c r="A100" s="17" t="str">
        <f t="shared" si="16"/>
        <v/>
      </c>
      <c r="B100" s="18" t="str">
        <f>IF($Q$1&gt;=L100,VLOOKUP(L100,Cs!$BY$7:$CN$33000,5,FALSE),"")</f>
        <v/>
      </c>
      <c r="C100" s="1" t="str">
        <f>IF($Q$1&gt;=L100,TRIM(VLOOKUP(L100,Cs!$BY$7:$CN$33000,15,FALSE)),"")</f>
        <v/>
      </c>
      <c r="D100" s="1" t="str">
        <f t="shared" si="17"/>
        <v/>
      </c>
      <c r="E100" s="1" t="str">
        <f>IF($Q$1&gt;=L100,TRIM(VLOOKUP(L100,Cs!$BY$7:$CN$33000,16,FALSE)),"")</f>
        <v/>
      </c>
      <c r="F100" s="1" t="str">
        <f t="shared" si="18"/>
        <v/>
      </c>
      <c r="G100" s="1" t="str">
        <f t="shared" si="19"/>
        <v/>
      </c>
      <c r="H100" s="26" t="str">
        <f>IF($Q$1&gt;=L100,SUM(T100,U100),IF($Q$1=L99,SUM($H$62:H99),""))</f>
        <v/>
      </c>
      <c r="L100" s="1">
        <f t="shared" si="14"/>
        <v>89</v>
      </c>
      <c r="N100" s="1" t="str">
        <f>IF($Q$1&gt;=L100,VLOOKUP(L100,Cs!$BY$7:$CN$33000,11,FALSE),"")</f>
        <v/>
      </c>
      <c r="Q100" s="1" t="str">
        <f>IF($Q$1&gt;=L100,TRIM(VLOOKUP(L100,Cs!$BY$7:$CN$33000,12,FALSE)),"")</f>
        <v/>
      </c>
      <c r="R100" s="1" t="str">
        <f>IF($Q$1&gt;=L100,TRIM(VLOOKUP(L100,Cs!$BY$7:$CN$33000,13,FALSE)),"")</f>
        <v/>
      </c>
      <c r="S100" s="1" t="str">
        <f>IF($Q$1&gt;=L100,TRIM(VLOOKUP(L100,Cs!$BY$7:$CN$33000,14,FALSE)),"")</f>
        <v/>
      </c>
      <c r="T100" s="1" t="str">
        <f>IF($Q$1&gt;=L100,VLOOKUP(L100,Cs!$BY$7:$CN$33000,7,FALSE),"")</f>
        <v/>
      </c>
      <c r="U100" s="1" t="str">
        <f>IF($Q$1&gt;=L100,VLOOKUP(L100,Cs!$BY$7:$CN$33000,8,FALSE),"")</f>
        <v/>
      </c>
      <c r="W100" s="1" t="str">
        <f t="shared" si="20"/>
        <v/>
      </c>
      <c r="X100" s="1" t="str">
        <f t="shared" si="15"/>
        <v/>
      </c>
    </row>
    <row r="101" spans="1:24" x14ac:dyDescent="0.25">
      <c r="A101" s="17" t="str">
        <f t="shared" si="16"/>
        <v/>
      </c>
      <c r="B101" s="18" t="str">
        <f>IF($Q$1&gt;=L101,VLOOKUP(L101,Cs!$BY$7:$CN$33000,5,FALSE),"")</f>
        <v/>
      </c>
      <c r="C101" s="1" t="str">
        <f>IF($Q$1&gt;=L101,TRIM(VLOOKUP(L101,Cs!$BY$7:$CN$33000,15,FALSE)),"")</f>
        <v/>
      </c>
      <c r="D101" s="1" t="str">
        <f t="shared" si="17"/>
        <v/>
      </c>
      <c r="E101" s="1" t="str">
        <f>IF($Q$1&gt;=L101,TRIM(VLOOKUP(L101,Cs!$BY$7:$CN$33000,16,FALSE)),"")</f>
        <v/>
      </c>
      <c r="F101" s="1" t="str">
        <f t="shared" si="18"/>
        <v/>
      </c>
      <c r="G101" s="1" t="str">
        <f t="shared" si="19"/>
        <v/>
      </c>
      <c r="H101" s="26" t="str">
        <f>IF($Q$1&gt;=L101,SUM(T101,U101),IF($Q$1=L100,SUM($H$62:H100),""))</f>
        <v/>
      </c>
      <c r="L101" s="1">
        <f t="shared" si="14"/>
        <v>90</v>
      </c>
      <c r="N101" s="1" t="str">
        <f>IF($Q$1&gt;=L101,VLOOKUP(L101,Cs!$BY$7:$CN$33000,11,FALSE),"")</f>
        <v/>
      </c>
      <c r="Q101" s="1" t="str">
        <f>IF($Q$1&gt;=L101,TRIM(VLOOKUP(L101,Cs!$BY$7:$CN$33000,12,FALSE)),"")</f>
        <v/>
      </c>
      <c r="R101" s="1" t="str">
        <f>IF($Q$1&gt;=L101,TRIM(VLOOKUP(L101,Cs!$BY$7:$CN$33000,13,FALSE)),"")</f>
        <v/>
      </c>
      <c r="S101" s="1" t="str">
        <f>IF($Q$1&gt;=L101,TRIM(VLOOKUP(L101,Cs!$BY$7:$CN$33000,14,FALSE)),"")</f>
        <v/>
      </c>
      <c r="T101" s="1" t="str">
        <f>IF($Q$1&gt;=L101,VLOOKUP(L101,Cs!$BY$7:$CN$33000,7,FALSE),"")</f>
        <v/>
      </c>
      <c r="U101" s="1" t="str">
        <f>IF($Q$1&gt;=L101,VLOOKUP(L101,Cs!$BY$7:$CN$33000,8,FALSE),"")</f>
        <v/>
      </c>
      <c r="W101" s="1" t="str">
        <f t="shared" si="20"/>
        <v/>
      </c>
      <c r="X101" s="1" t="str">
        <f t="shared" si="15"/>
        <v/>
      </c>
    </row>
    <row r="102" spans="1:24" x14ac:dyDescent="0.25">
      <c r="A102" s="17" t="str">
        <f t="shared" si="16"/>
        <v/>
      </c>
      <c r="B102" s="18" t="str">
        <f>IF($Q$1&gt;=L102,VLOOKUP(L102,Cs!$BY$7:$CN$33000,5,FALSE),"")</f>
        <v/>
      </c>
      <c r="C102" s="1" t="str">
        <f>IF($Q$1&gt;=L102,TRIM(VLOOKUP(L102,Cs!$BY$7:$CN$33000,15,FALSE)),"")</f>
        <v/>
      </c>
      <c r="D102" s="1" t="str">
        <f t="shared" si="17"/>
        <v/>
      </c>
      <c r="E102" s="1" t="str">
        <f>IF($Q$1&gt;=L102,TRIM(VLOOKUP(L102,Cs!$BY$7:$CN$33000,16,FALSE)),"")</f>
        <v/>
      </c>
      <c r="F102" s="1" t="str">
        <f t="shared" si="18"/>
        <v/>
      </c>
      <c r="G102" s="1" t="str">
        <f t="shared" si="19"/>
        <v/>
      </c>
      <c r="H102" s="26" t="str">
        <f>IF($Q$1&gt;=L102,SUM(T102,U102),IF($Q$1=L101,SUM($H$62:H101),""))</f>
        <v/>
      </c>
      <c r="L102" s="1">
        <f t="shared" si="14"/>
        <v>91</v>
      </c>
      <c r="N102" s="1" t="str">
        <f>IF($Q$1&gt;=L102,VLOOKUP(L102,Cs!$BY$7:$CN$33000,11,FALSE),"")</f>
        <v/>
      </c>
      <c r="Q102" s="1" t="str">
        <f>IF($Q$1&gt;=L102,TRIM(VLOOKUP(L102,Cs!$BY$7:$CN$33000,12,FALSE)),"")</f>
        <v/>
      </c>
      <c r="R102" s="1" t="str">
        <f>IF($Q$1&gt;=L102,TRIM(VLOOKUP(L102,Cs!$BY$7:$CN$33000,13,FALSE)),"")</f>
        <v/>
      </c>
      <c r="S102" s="1" t="str">
        <f>IF($Q$1&gt;=L102,TRIM(VLOOKUP(L102,Cs!$BY$7:$CN$33000,14,FALSE)),"")</f>
        <v/>
      </c>
      <c r="T102" s="1" t="str">
        <f>IF($Q$1&gt;=L102,VLOOKUP(L102,Cs!$BY$7:$CN$33000,7,FALSE),"")</f>
        <v/>
      </c>
      <c r="U102" s="1" t="str">
        <f>IF($Q$1&gt;=L102,VLOOKUP(L102,Cs!$BY$7:$CN$33000,8,FALSE),"")</f>
        <v/>
      </c>
      <c r="W102" s="1" t="str">
        <f t="shared" si="20"/>
        <v/>
      </c>
      <c r="X102" s="1" t="str">
        <f t="shared" si="15"/>
        <v/>
      </c>
    </row>
    <row r="103" spans="1:24" x14ac:dyDescent="0.25">
      <c r="A103" s="17" t="str">
        <f t="shared" si="16"/>
        <v/>
      </c>
      <c r="B103" s="18" t="str">
        <f>IF($Q$1&gt;=L103,VLOOKUP(L103,Cs!$BY$7:$CN$33000,5,FALSE),"")</f>
        <v/>
      </c>
      <c r="C103" s="1" t="str">
        <f>IF($Q$1&gt;=L103,TRIM(VLOOKUP(L103,Cs!$BY$7:$CN$33000,15,FALSE)),"")</f>
        <v/>
      </c>
      <c r="D103" s="1" t="str">
        <f t="shared" si="17"/>
        <v/>
      </c>
      <c r="E103" s="1" t="str">
        <f>IF($Q$1&gt;=L103,TRIM(VLOOKUP(L103,Cs!$BY$7:$CN$33000,16,FALSE)),"")</f>
        <v/>
      </c>
      <c r="F103" s="1" t="str">
        <f t="shared" si="18"/>
        <v/>
      </c>
      <c r="G103" s="1" t="str">
        <f t="shared" si="19"/>
        <v/>
      </c>
      <c r="H103" s="26" t="str">
        <f>IF($Q$1&gt;=L103,SUM(T103,U103),IF($Q$1=L102,SUM($H$62:H102),""))</f>
        <v/>
      </c>
      <c r="L103" s="1">
        <f t="shared" si="14"/>
        <v>92</v>
      </c>
      <c r="N103" s="1" t="str">
        <f>IF($Q$1&gt;=L103,VLOOKUP(L103,Cs!$BY$7:$CN$33000,11,FALSE),"")</f>
        <v/>
      </c>
      <c r="Q103" s="1" t="str">
        <f>IF($Q$1&gt;=L103,TRIM(VLOOKUP(L103,Cs!$BY$7:$CN$33000,12,FALSE)),"")</f>
        <v/>
      </c>
      <c r="R103" s="1" t="str">
        <f>IF($Q$1&gt;=L103,TRIM(VLOOKUP(L103,Cs!$BY$7:$CN$33000,13,FALSE)),"")</f>
        <v/>
      </c>
      <c r="S103" s="1" t="str">
        <f>IF($Q$1&gt;=L103,TRIM(VLOOKUP(L103,Cs!$BY$7:$CN$33000,14,FALSE)),"")</f>
        <v/>
      </c>
      <c r="T103" s="1" t="str">
        <f>IF($Q$1&gt;=L103,VLOOKUP(L103,Cs!$BY$7:$CN$33000,7,FALSE),"")</f>
        <v/>
      </c>
      <c r="U103" s="1" t="str">
        <f>IF($Q$1&gt;=L103,VLOOKUP(L103,Cs!$BY$7:$CN$33000,8,FALSE),"")</f>
        <v/>
      </c>
      <c r="W103" s="1" t="str">
        <f t="shared" si="20"/>
        <v/>
      </c>
      <c r="X103" s="1" t="str">
        <f t="shared" si="15"/>
        <v/>
      </c>
    </row>
    <row r="104" spans="1:24" x14ac:dyDescent="0.25">
      <c r="A104" s="17" t="str">
        <f t="shared" si="16"/>
        <v/>
      </c>
      <c r="B104" s="18" t="str">
        <f>IF($Q$1&gt;=L104,VLOOKUP(L104,Cs!$BY$7:$CN$33000,5,FALSE),"")</f>
        <v/>
      </c>
      <c r="C104" s="1" t="str">
        <f>IF($Q$1&gt;=L104,TRIM(VLOOKUP(L104,Cs!$BY$7:$CN$33000,15,FALSE)),"")</f>
        <v/>
      </c>
      <c r="D104" s="1" t="str">
        <f t="shared" si="17"/>
        <v/>
      </c>
      <c r="E104" s="1" t="str">
        <f>IF($Q$1&gt;=L104,TRIM(VLOOKUP(L104,Cs!$BY$7:$CN$33000,16,FALSE)),"")</f>
        <v/>
      </c>
      <c r="F104" s="1" t="str">
        <f t="shared" si="18"/>
        <v/>
      </c>
      <c r="G104" s="1" t="str">
        <f t="shared" si="19"/>
        <v/>
      </c>
      <c r="H104" s="26" t="str">
        <f>IF($Q$1&gt;=L104,SUM(T104,U104),IF($Q$1=L103,SUM($H$62:H103),""))</f>
        <v/>
      </c>
      <c r="L104" s="1">
        <f t="shared" si="14"/>
        <v>93</v>
      </c>
      <c r="N104" s="1" t="str">
        <f>IF($Q$1&gt;=L104,VLOOKUP(L104,Cs!$BY$7:$CN$33000,11,FALSE),"")</f>
        <v/>
      </c>
      <c r="Q104" s="1" t="str">
        <f>IF($Q$1&gt;=L104,TRIM(VLOOKUP(L104,Cs!$BY$7:$CN$33000,12,FALSE)),"")</f>
        <v/>
      </c>
      <c r="R104" s="1" t="str">
        <f>IF($Q$1&gt;=L104,TRIM(VLOOKUP(L104,Cs!$BY$7:$CN$33000,13,FALSE)),"")</f>
        <v/>
      </c>
      <c r="S104" s="1" t="str">
        <f>IF($Q$1&gt;=L104,TRIM(VLOOKUP(L104,Cs!$BY$7:$CN$33000,14,FALSE)),"")</f>
        <v/>
      </c>
      <c r="T104" s="1" t="str">
        <f>IF($Q$1&gt;=L104,VLOOKUP(L104,Cs!$BY$7:$CN$33000,7,FALSE),"")</f>
        <v/>
      </c>
      <c r="U104" s="1" t="str">
        <f>IF($Q$1&gt;=L104,VLOOKUP(L104,Cs!$BY$7:$CN$33000,8,FALSE),"")</f>
        <v/>
      </c>
      <c r="W104" s="1" t="str">
        <f t="shared" si="20"/>
        <v/>
      </c>
      <c r="X104" s="1" t="str">
        <f t="shared" si="15"/>
        <v/>
      </c>
    </row>
    <row r="105" spans="1:24" x14ac:dyDescent="0.25">
      <c r="A105" s="17" t="str">
        <f t="shared" si="16"/>
        <v/>
      </c>
      <c r="B105" s="18" t="str">
        <f>IF($Q$1&gt;=L105,VLOOKUP(L105,Cs!$BY$7:$CN$33000,5,FALSE),"")</f>
        <v/>
      </c>
      <c r="C105" s="1" t="str">
        <f>IF($Q$1&gt;=L105,TRIM(VLOOKUP(L105,Cs!$BY$7:$CN$33000,15,FALSE)),"")</f>
        <v/>
      </c>
      <c r="D105" s="1" t="str">
        <f t="shared" si="17"/>
        <v/>
      </c>
      <c r="E105" s="1" t="str">
        <f>IF($Q$1&gt;=L105,TRIM(VLOOKUP(L105,Cs!$BY$7:$CN$33000,16,FALSE)),"")</f>
        <v/>
      </c>
      <c r="F105" s="1" t="str">
        <f t="shared" si="18"/>
        <v/>
      </c>
      <c r="G105" s="1" t="str">
        <f t="shared" si="19"/>
        <v/>
      </c>
      <c r="H105" s="26" t="str">
        <f>IF($Q$1&gt;=L105,SUM(T105,U105),IF($Q$1=L104,SUM($H$62:H104),""))</f>
        <v/>
      </c>
      <c r="L105" s="1">
        <f t="shared" si="14"/>
        <v>94</v>
      </c>
      <c r="N105" s="1" t="str">
        <f>IF($Q$1&gt;=L105,VLOOKUP(L105,Cs!$BY$7:$CN$33000,11,FALSE),"")</f>
        <v/>
      </c>
      <c r="Q105" s="1" t="str">
        <f>IF($Q$1&gt;=L105,TRIM(VLOOKUP(L105,Cs!$BY$7:$CN$33000,12,FALSE)),"")</f>
        <v/>
      </c>
      <c r="R105" s="1" t="str">
        <f>IF($Q$1&gt;=L105,TRIM(VLOOKUP(L105,Cs!$BY$7:$CN$33000,13,FALSE)),"")</f>
        <v/>
      </c>
      <c r="S105" s="1" t="str">
        <f>IF($Q$1&gt;=L105,TRIM(VLOOKUP(L105,Cs!$BY$7:$CN$33000,14,FALSE)),"")</f>
        <v/>
      </c>
      <c r="T105" s="1" t="str">
        <f>IF($Q$1&gt;=L105,VLOOKUP(L105,Cs!$BY$7:$CN$33000,7,FALSE),"")</f>
        <v/>
      </c>
      <c r="U105" s="1" t="str">
        <f>IF($Q$1&gt;=L105,VLOOKUP(L105,Cs!$BY$7:$CN$33000,8,FALSE),"")</f>
        <v/>
      </c>
      <c r="W105" s="1" t="str">
        <f t="shared" si="20"/>
        <v/>
      </c>
      <c r="X105" s="1" t="str">
        <f t="shared" si="15"/>
        <v/>
      </c>
    </row>
    <row r="106" spans="1:24" x14ac:dyDescent="0.25">
      <c r="A106" s="17" t="str">
        <f t="shared" si="16"/>
        <v/>
      </c>
      <c r="B106" s="18" t="str">
        <f>IF($Q$1&gt;=L106,VLOOKUP(L106,Cs!$BY$7:$CN$33000,5,FALSE),"")</f>
        <v/>
      </c>
      <c r="C106" s="1" t="str">
        <f>IF($Q$1&gt;=L106,TRIM(VLOOKUP(L106,Cs!$BY$7:$CN$33000,15,FALSE)),"")</f>
        <v/>
      </c>
      <c r="D106" s="1" t="str">
        <f t="shared" si="17"/>
        <v/>
      </c>
      <c r="E106" s="1" t="str">
        <f>IF($Q$1&gt;=L106,TRIM(VLOOKUP(L106,Cs!$BY$7:$CN$33000,16,FALSE)),"")</f>
        <v/>
      </c>
      <c r="F106" s="1" t="str">
        <f t="shared" si="18"/>
        <v/>
      </c>
      <c r="G106" s="1" t="str">
        <f t="shared" si="19"/>
        <v/>
      </c>
      <c r="H106" s="26" t="str">
        <f>IF($Q$1&gt;=L106,SUM(T106,U106),IF($Q$1=L105,SUM($H$62:H105),""))</f>
        <v/>
      </c>
      <c r="L106" s="1">
        <f t="shared" si="14"/>
        <v>95</v>
      </c>
      <c r="N106" s="1" t="str">
        <f>IF($Q$1&gt;=L106,VLOOKUP(L106,Cs!$BY$7:$CN$33000,11,FALSE),"")</f>
        <v/>
      </c>
      <c r="Q106" s="1" t="str">
        <f>IF($Q$1&gt;=L106,TRIM(VLOOKUP(L106,Cs!$BY$7:$CN$33000,12,FALSE)),"")</f>
        <v/>
      </c>
      <c r="R106" s="1" t="str">
        <f>IF($Q$1&gt;=L106,TRIM(VLOOKUP(L106,Cs!$BY$7:$CN$33000,13,FALSE)),"")</f>
        <v/>
      </c>
      <c r="S106" s="1" t="str">
        <f>IF($Q$1&gt;=L106,TRIM(VLOOKUP(L106,Cs!$BY$7:$CN$33000,14,FALSE)),"")</f>
        <v/>
      </c>
      <c r="T106" s="1" t="str">
        <f>IF($Q$1&gt;=L106,VLOOKUP(L106,Cs!$BY$7:$CN$33000,7,FALSE),"")</f>
        <v/>
      </c>
      <c r="U106" s="1" t="str">
        <f>IF($Q$1&gt;=L106,VLOOKUP(L106,Cs!$BY$7:$CN$33000,8,FALSE),"")</f>
        <v/>
      </c>
      <c r="W106" s="1" t="str">
        <f t="shared" si="20"/>
        <v/>
      </c>
      <c r="X106" s="1" t="str">
        <f t="shared" si="15"/>
        <v/>
      </c>
    </row>
    <row r="107" spans="1:24" x14ac:dyDescent="0.25">
      <c r="A107" s="17" t="str">
        <f t="shared" si="16"/>
        <v/>
      </c>
      <c r="B107" s="18" t="str">
        <f>IF($Q$1&gt;=L107,VLOOKUP(L107,Cs!$BY$7:$CN$33000,5,FALSE),"")</f>
        <v/>
      </c>
      <c r="C107" s="1" t="str">
        <f>IF($Q$1&gt;=L107,TRIM(VLOOKUP(L107,Cs!$BY$7:$CN$33000,15,FALSE)),"")</f>
        <v/>
      </c>
      <c r="D107" s="1" t="str">
        <f t="shared" si="17"/>
        <v/>
      </c>
      <c r="E107" s="1" t="str">
        <f>IF($Q$1&gt;=L107,TRIM(VLOOKUP(L107,Cs!$BY$7:$CN$33000,16,FALSE)),"")</f>
        <v/>
      </c>
      <c r="F107" s="1" t="str">
        <f t="shared" si="18"/>
        <v/>
      </c>
      <c r="G107" s="1" t="str">
        <f t="shared" si="19"/>
        <v/>
      </c>
      <c r="H107" s="26" t="str">
        <f>IF($Q$1&gt;=L107,SUM(T107,U107),IF($Q$1=L106,SUM($H$62:H106),""))</f>
        <v/>
      </c>
      <c r="L107" s="1">
        <f t="shared" si="14"/>
        <v>96</v>
      </c>
      <c r="N107" s="1" t="str">
        <f>IF($Q$1&gt;=L107,VLOOKUP(L107,Cs!$BY$7:$CN$33000,11,FALSE),"")</f>
        <v/>
      </c>
      <c r="Q107" s="1" t="str">
        <f>IF($Q$1&gt;=L107,TRIM(VLOOKUP(L107,Cs!$BY$7:$CN$33000,12,FALSE)),"")</f>
        <v/>
      </c>
      <c r="R107" s="1" t="str">
        <f>IF($Q$1&gt;=L107,TRIM(VLOOKUP(L107,Cs!$BY$7:$CN$33000,13,FALSE)),"")</f>
        <v/>
      </c>
      <c r="S107" s="1" t="str">
        <f>IF($Q$1&gt;=L107,TRIM(VLOOKUP(L107,Cs!$BY$7:$CN$33000,14,FALSE)),"")</f>
        <v/>
      </c>
      <c r="T107" s="1" t="str">
        <f>IF($Q$1&gt;=L107,VLOOKUP(L107,Cs!$BY$7:$CN$33000,7,FALSE),"")</f>
        <v/>
      </c>
      <c r="U107" s="1" t="str">
        <f>IF($Q$1&gt;=L107,VLOOKUP(L107,Cs!$BY$7:$CN$33000,8,FALSE),"")</f>
        <v/>
      </c>
      <c r="W107" s="1" t="str">
        <f t="shared" si="20"/>
        <v/>
      </c>
      <c r="X107" s="1" t="str">
        <f t="shared" si="15"/>
        <v/>
      </c>
    </row>
    <row r="108" spans="1:24" x14ac:dyDescent="0.25">
      <c r="A108" s="17" t="str">
        <f t="shared" si="16"/>
        <v/>
      </c>
      <c r="B108" s="18" t="str">
        <f>IF($Q$1&gt;=L108,VLOOKUP(L108,Cs!$BY$7:$CN$33000,5,FALSE),"")</f>
        <v/>
      </c>
      <c r="C108" s="1" t="str">
        <f>IF($Q$1&gt;=L108,TRIM(VLOOKUP(L108,Cs!$BY$7:$CN$33000,15,FALSE)),"")</f>
        <v/>
      </c>
      <c r="D108" s="1" t="str">
        <f t="shared" si="17"/>
        <v/>
      </c>
      <c r="E108" s="1" t="str">
        <f>IF($Q$1&gt;=L108,TRIM(VLOOKUP(L108,Cs!$BY$7:$CN$33000,16,FALSE)),"")</f>
        <v/>
      </c>
      <c r="F108" s="1" t="str">
        <f t="shared" si="18"/>
        <v/>
      </c>
      <c r="G108" s="1" t="str">
        <f t="shared" si="19"/>
        <v/>
      </c>
      <c r="H108" s="26" t="str">
        <f>IF($Q$1&gt;=L108,SUM(T108,U108),IF($Q$1=L107,SUM($H$62:H107),""))</f>
        <v/>
      </c>
      <c r="L108" s="1">
        <f t="shared" si="14"/>
        <v>97</v>
      </c>
      <c r="N108" s="1" t="str">
        <f>IF($Q$1&gt;=L108,VLOOKUP(L108,Cs!$BY$7:$CN$33000,11,FALSE),"")</f>
        <v/>
      </c>
      <c r="Q108" s="1" t="str">
        <f>IF($Q$1&gt;=L108,TRIM(VLOOKUP(L108,Cs!$BY$7:$CN$33000,12,FALSE)),"")</f>
        <v/>
      </c>
      <c r="R108" s="1" t="str">
        <f>IF($Q$1&gt;=L108,TRIM(VLOOKUP(L108,Cs!$BY$7:$CN$33000,13,FALSE)),"")</f>
        <v/>
      </c>
      <c r="S108" s="1" t="str">
        <f>IF($Q$1&gt;=L108,TRIM(VLOOKUP(L108,Cs!$BY$7:$CN$33000,14,FALSE)),"")</f>
        <v/>
      </c>
      <c r="T108" s="1" t="str">
        <f>IF($Q$1&gt;=L108,VLOOKUP(L108,Cs!$BY$7:$CN$33000,7,FALSE),"")</f>
        <v/>
      </c>
      <c r="U108" s="1" t="str">
        <f>IF($Q$1&gt;=L108,VLOOKUP(L108,Cs!$BY$7:$CN$33000,8,FALSE),"")</f>
        <v/>
      </c>
      <c r="W108" s="1" t="str">
        <f t="shared" si="20"/>
        <v/>
      </c>
      <c r="X108" s="1" t="str">
        <f t="shared" si="15"/>
        <v/>
      </c>
    </row>
    <row r="109" spans="1:24" x14ac:dyDescent="0.25">
      <c r="A109" s="17" t="str">
        <f t="shared" si="16"/>
        <v/>
      </c>
      <c r="B109" s="18" t="str">
        <f>IF($Q$1&gt;=L109,VLOOKUP(L109,Cs!$BY$7:$CN$33000,5,FALSE),"")</f>
        <v/>
      </c>
      <c r="C109" s="1" t="str">
        <f>IF($Q$1&gt;=L109,TRIM(VLOOKUP(L109,Cs!$BY$7:$CN$33000,15,FALSE)),"")</f>
        <v/>
      </c>
      <c r="D109" s="1" t="str">
        <f t="shared" si="17"/>
        <v/>
      </c>
      <c r="E109" s="1" t="str">
        <f>IF($Q$1&gt;=L109,TRIM(VLOOKUP(L109,Cs!$BY$7:$CN$33000,16,FALSE)),"")</f>
        <v/>
      </c>
      <c r="F109" s="1" t="str">
        <f t="shared" si="18"/>
        <v/>
      </c>
      <c r="G109" s="1" t="str">
        <f t="shared" si="19"/>
        <v/>
      </c>
      <c r="H109" s="26" t="str">
        <f>IF($Q$1&gt;=L109,SUM(T109,U109),IF($Q$1=L108,SUM($H$62:H108),""))</f>
        <v/>
      </c>
      <c r="L109" s="1">
        <f t="shared" si="14"/>
        <v>98</v>
      </c>
      <c r="N109" s="1" t="str">
        <f>IF($Q$1&gt;=L109,VLOOKUP(L109,Cs!$BY$7:$CN$33000,11,FALSE),"")</f>
        <v/>
      </c>
      <c r="Q109" s="1" t="str">
        <f>IF($Q$1&gt;=L109,TRIM(VLOOKUP(L109,Cs!$BY$7:$CN$33000,12,FALSE)),"")</f>
        <v/>
      </c>
      <c r="R109" s="1" t="str">
        <f>IF($Q$1&gt;=L109,TRIM(VLOOKUP(L109,Cs!$BY$7:$CN$33000,13,FALSE)),"")</f>
        <v/>
      </c>
      <c r="S109" s="1" t="str">
        <f>IF($Q$1&gt;=L109,TRIM(VLOOKUP(L109,Cs!$BY$7:$CN$33000,14,FALSE)),"")</f>
        <v/>
      </c>
      <c r="T109" s="1" t="str">
        <f>IF($Q$1&gt;=L109,VLOOKUP(L109,Cs!$BY$7:$CN$33000,7,FALSE),"")</f>
        <v/>
      </c>
      <c r="U109" s="1" t="str">
        <f>IF($Q$1&gt;=L109,VLOOKUP(L109,Cs!$BY$7:$CN$33000,8,FALSE),"")</f>
        <v/>
      </c>
      <c r="W109" s="1" t="str">
        <f t="shared" si="20"/>
        <v/>
      </c>
      <c r="X109" s="1" t="str">
        <f t="shared" si="15"/>
        <v/>
      </c>
    </row>
    <row r="110" spans="1:24" x14ac:dyDescent="0.25">
      <c r="A110" s="17" t="str">
        <f t="shared" si="16"/>
        <v/>
      </c>
      <c r="B110" s="18" t="str">
        <f>IF($Q$1&gt;=L110,VLOOKUP(L110,Cs!$BY$7:$CN$33000,5,FALSE),"")</f>
        <v/>
      </c>
      <c r="C110" s="1" t="str">
        <f>IF($Q$1&gt;=L110,TRIM(VLOOKUP(L110,Cs!$BY$7:$CN$33000,15,FALSE)),"")</f>
        <v/>
      </c>
      <c r="D110" s="1" t="str">
        <f t="shared" si="17"/>
        <v/>
      </c>
      <c r="E110" s="1" t="str">
        <f>IF($Q$1&gt;=L110,TRIM(VLOOKUP(L110,Cs!$BY$7:$CN$33000,16,FALSE)),"")</f>
        <v/>
      </c>
      <c r="F110" s="1" t="str">
        <f t="shared" si="18"/>
        <v/>
      </c>
      <c r="G110" s="1" t="str">
        <f t="shared" si="19"/>
        <v/>
      </c>
      <c r="H110" s="26" t="str">
        <f>IF($Q$1&gt;=L110,SUM(T110,U110),IF($Q$1=L109,SUM($H$62:H109),""))</f>
        <v/>
      </c>
      <c r="L110" s="1">
        <f t="shared" si="14"/>
        <v>99</v>
      </c>
      <c r="N110" s="1" t="str">
        <f>IF($Q$1&gt;=L110,VLOOKUP(L110,Cs!$BY$7:$CN$33000,11,FALSE),"")</f>
        <v/>
      </c>
      <c r="Q110" s="1" t="str">
        <f>IF($Q$1&gt;=L110,TRIM(VLOOKUP(L110,Cs!$BY$7:$CN$33000,12,FALSE)),"")</f>
        <v/>
      </c>
      <c r="R110" s="1" t="str">
        <f>IF($Q$1&gt;=L110,TRIM(VLOOKUP(L110,Cs!$BY$7:$CN$33000,13,FALSE)),"")</f>
        <v/>
      </c>
      <c r="S110" s="1" t="str">
        <f>IF($Q$1&gt;=L110,TRIM(VLOOKUP(L110,Cs!$BY$7:$CN$33000,14,FALSE)),"")</f>
        <v/>
      </c>
      <c r="T110" s="1" t="str">
        <f>IF($Q$1&gt;=L110,VLOOKUP(L110,Cs!$BY$7:$CN$33000,7,FALSE),"")</f>
        <v/>
      </c>
      <c r="U110" s="1" t="str">
        <f>IF($Q$1&gt;=L110,VLOOKUP(L110,Cs!$BY$7:$CN$33000,8,FALSE),"")</f>
        <v/>
      </c>
      <c r="W110" s="1" t="str">
        <f t="shared" si="20"/>
        <v/>
      </c>
      <c r="X110" s="1" t="str">
        <f t="shared" si="15"/>
        <v/>
      </c>
    </row>
    <row r="111" spans="1:24" x14ac:dyDescent="0.25">
      <c r="A111" s="17" t="str">
        <f t="shared" si="16"/>
        <v/>
      </c>
      <c r="B111" s="18" t="str">
        <f>IF($Q$1&gt;=L111,VLOOKUP(L111,Cs!$BY$7:$CN$33000,5,FALSE),"")</f>
        <v/>
      </c>
      <c r="C111" s="1" t="str">
        <f>IF($Q$1&gt;=L111,TRIM(VLOOKUP(L111,Cs!$BY$7:$CN$33000,15,FALSE)),"")</f>
        <v/>
      </c>
      <c r="D111" s="1" t="str">
        <f t="shared" si="17"/>
        <v/>
      </c>
      <c r="E111" s="1" t="str">
        <f>IF($Q$1&gt;=L111,TRIM(VLOOKUP(L111,Cs!$BY$7:$CN$33000,16,FALSE)),"")</f>
        <v/>
      </c>
      <c r="F111" s="1" t="str">
        <f t="shared" si="18"/>
        <v/>
      </c>
      <c r="G111" s="1" t="str">
        <f t="shared" si="19"/>
        <v/>
      </c>
      <c r="H111" s="26" t="str">
        <f>IF($Q$1&gt;=L111,SUM(T111,U111),IF($Q$1=L110,SUM($H$62:H110),""))</f>
        <v/>
      </c>
      <c r="L111" s="1">
        <f t="shared" si="14"/>
        <v>100</v>
      </c>
      <c r="N111" s="1" t="str">
        <f>IF($Q$1&gt;=L111,VLOOKUP(L111,Cs!$BY$7:$CN$33000,11,FALSE),"")</f>
        <v/>
      </c>
      <c r="Q111" s="1" t="str">
        <f>IF($Q$1&gt;=L111,TRIM(VLOOKUP(L111,Cs!$BY$7:$CN$33000,12,FALSE)),"")</f>
        <v/>
      </c>
      <c r="R111" s="1" t="str">
        <f>IF($Q$1&gt;=L111,TRIM(VLOOKUP(L111,Cs!$BY$7:$CN$33000,13,FALSE)),"")</f>
        <v/>
      </c>
      <c r="S111" s="1" t="str">
        <f>IF($Q$1&gt;=L111,TRIM(VLOOKUP(L111,Cs!$BY$7:$CN$33000,14,FALSE)),"")</f>
        <v/>
      </c>
      <c r="T111" s="1" t="str">
        <f>IF($Q$1&gt;=L111,VLOOKUP(L111,Cs!$BY$7:$CN$33000,7,FALSE),"")</f>
        <v/>
      </c>
      <c r="U111" s="1" t="str">
        <f>IF($Q$1&gt;=L111,VLOOKUP(L111,Cs!$BY$7:$CN$33000,8,FALSE),"")</f>
        <v/>
      </c>
      <c r="W111" s="1" t="str">
        <f t="shared" si="20"/>
        <v/>
      </c>
      <c r="X111" s="1" t="str">
        <f t="shared" si="15"/>
        <v/>
      </c>
    </row>
    <row r="112" spans="1:24" x14ac:dyDescent="0.25">
      <c r="A112" s="17" t="str">
        <f t="shared" si="16"/>
        <v/>
      </c>
      <c r="B112" s="18" t="str">
        <f>IF($Q$1&gt;=L112,VLOOKUP(L112,Cs!$BY$7:$CN$33000,5,FALSE),"")</f>
        <v/>
      </c>
      <c r="C112" s="1" t="str">
        <f>IF($Q$1&gt;=L112,TRIM(VLOOKUP(L112,Cs!$BY$7:$CN$33000,15,FALSE)),"")</f>
        <v/>
      </c>
      <c r="D112" s="1" t="str">
        <f t="shared" si="17"/>
        <v/>
      </c>
      <c r="E112" s="1" t="str">
        <f>IF($Q$1&gt;=L112,TRIM(VLOOKUP(L112,Cs!$BY$7:$CN$33000,16,FALSE)),"")</f>
        <v/>
      </c>
      <c r="F112" s="1" t="str">
        <f t="shared" si="18"/>
        <v/>
      </c>
      <c r="G112" s="1" t="str">
        <f t="shared" si="19"/>
        <v/>
      </c>
      <c r="H112" s="26" t="str">
        <f>IF($Q$1&gt;=L112,SUM(T112,U112),IF($Q$1=L111,SUM($H$62:H111),""))</f>
        <v/>
      </c>
      <c r="L112" s="1">
        <f t="shared" si="14"/>
        <v>101</v>
      </c>
      <c r="N112" s="1" t="str">
        <f>IF($Q$1&gt;=L112,VLOOKUP(L112,Cs!$BY$7:$CN$33000,11,FALSE),"")</f>
        <v/>
      </c>
      <c r="Q112" s="1" t="str">
        <f>IF($Q$1&gt;=L112,TRIM(VLOOKUP(L112,Cs!$BY$7:$CN$33000,12,FALSE)),"")</f>
        <v/>
      </c>
      <c r="R112" s="1" t="str">
        <f>IF($Q$1&gt;=L112,TRIM(VLOOKUP(L112,Cs!$BY$7:$CN$33000,13,FALSE)),"")</f>
        <v/>
      </c>
      <c r="S112" s="1" t="str">
        <f>IF($Q$1&gt;=L112,TRIM(VLOOKUP(L112,Cs!$BY$7:$CN$33000,14,FALSE)),"")</f>
        <v/>
      </c>
      <c r="T112" s="1" t="str">
        <f>IF($Q$1&gt;=L112,VLOOKUP(L112,Cs!$BY$7:$CN$33000,7,FALSE),"")</f>
        <v/>
      </c>
      <c r="U112" s="1" t="str">
        <f>IF($Q$1&gt;=L112,VLOOKUP(L112,Cs!$BY$7:$CN$33000,8,FALSE),"")</f>
        <v/>
      </c>
      <c r="W112" s="1" t="str">
        <f t="shared" si="20"/>
        <v/>
      </c>
      <c r="X112" s="1" t="str">
        <f t="shared" si="15"/>
        <v/>
      </c>
    </row>
    <row r="113" spans="1:24" x14ac:dyDescent="0.25">
      <c r="G113" s="52" t="str">
        <f>IF($Q$1&gt;L112,$S$3,IF($Q$1=L112,$S$1,""))</f>
        <v/>
      </c>
      <c r="H113" s="26" t="str">
        <f>IF($Q$1&gt;=L112,SUM($H$62:H112),"")</f>
        <v/>
      </c>
      <c r="L113" s="6">
        <f>IF(L112&lt;$Q$1,L112,SUM(L112,1))</f>
        <v>102</v>
      </c>
    </row>
    <row r="114" spans="1:24" x14ac:dyDescent="0.25">
      <c r="H114" s="31" t="str">
        <f>IF(L63&lt;=$Q$1,K114&amp;". oldal","")</f>
        <v/>
      </c>
      <c r="J114" s="8"/>
      <c r="K114" s="1" t="str">
        <f>IF(L63&lt;=$Q$1,K61+1,"")</f>
        <v/>
      </c>
      <c r="L114" s="1">
        <f t="shared" ref="L114:L115" si="21">L113</f>
        <v>102</v>
      </c>
    </row>
    <row r="115" spans="1:24" x14ac:dyDescent="0.25">
      <c r="G115" s="52" t="str">
        <f>IF($Q$1&gt;L115,$S$2,"")</f>
        <v/>
      </c>
      <c r="H115" s="26" t="str">
        <f>IF($Q$1&gt;L112,H113,"")</f>
        <v/>
      </c>
      <c r="L115" s="1">
        <f t="shared" si="21"/>
        <v>102</v>
      </c>
    </row>
    <row r="116" spans="1:24" x14ac:dyDescent="0.25">
      <c r="A116" s="17" t="str">
        <f>IF($Q$1&gt;=L116,L116,"")</f>
        <v/>
      </c>
      <c r="B116" s="18" t="str">
        <f>IF($Q$1&gt;=L116,VLOOKUP(L116,Cs!$BY$7:$CN$33000,5,FALSE),"")</f>
        <v/>
      </c>
      <c r="C116" s="1" t="str">
        <f>IF($Q$1&gt;=L116,TRIM(VLOOKUP(L116,Cs!$BY$7:$CN$33000,15,FALSE)),"")</f>
        <v/>
      </c>
      <c r="D116" s="1" t="str">
        <f t="shared" ref="D116:D165" si="22">IF($Q$1&gt;=L116,IF(N116=$N$9,"",UPPER(LEFT(N116,1))),"")</f>
        <v/>
      </c>
      <c r="E116" s="1" t="str">
        <f>IF($Q$1&gt;=L116,TRIM(VLOOKUP(L116,Cs!$BY$7:$CN$33000,16,FALSE)),"")</f>
        <v/>
      </c>
      <c r="F116" s="1" t="str">
        <f t="shared" ref="F116:F165" si="23">IF($Q$1&gt;=L116,TRIM(Q116&amp;" "&amp;W116),"")</f>
        <v/>
      </c>
      <c r="G116" s="1" t="str">
        <f t="shared" ref="G116:G165" si="24">IF($Q$1&gt;=L116,TRIM(S116&amp;X116),IF($Q$1=L115,$S$1,""))</f>
        <v/>
      </c>
      <c r="H116" s="26" t="str">
        <f>IF($Q$1&gt;=L116,SUM(T116,U116),IF($Q$1=L115,SUM($H$115:H115),""))</f>
        <v/>
      </c>
      <c r="L116" s="1">
        <f t="shared" ref="L116:L165" si="25">L115+1</f>
        <v>103</v>
      </c>
      <c r="N116" s="1" t="str">
        <f>IF($Q$1&gt;=L116,VLOOKUP(L116,Cs!$BY$7:$CN$33000,11,FALSE),"")</f>
        <v/>
      </c>
      <c r="Q116" s="1" t="str">
        <f>IF($Q$1&gt;=L116,TRIM(VLOOKUP(L116,Cs!$BY$7:$CN$33000,12,FALSE)),"")</f>
        <v/>
      </c>
      <c r="R116" s="1" t="str">
        <f>IF($Q$1&gt;=L116,TRIM(VLOOKUP(L116,Cs!$BY$7:$CN$33000,13,FALSE)),"")</f>
        <v/>
      </c>
      <c r="S116" s="1" t="str">
        <f>IF($Q$1&gt;=L116,TRIM(VLOOKUP(L116,Cs!$BY$7:$CN$33000,14,FALSE)),"")</f>
        <v/>
      </c>
      <c r="T116" s="1" t="str">
        <f>IF($Q$1&gt;=L116,VLOOKUP(L116,Cs!$BY$7:$CN$33000,7,FALSE),"")</f>
        <v/>
      </c>
      <c r="U116" s="1" t="str">
        <f>IF($Q$1&gt;=L116,VLOOKUP(L116,Cs!$BY$7:$CN$33000,8,FALSE),"")</f>
        <v/>
      </c>
      <c r="W116" s="1" t="str">
        <f t="shared" si="20"/>
        <v/>
      </c>
      <c r="X116" s="1" t="str">
        <f t="shared" si="15"/>
        <v/>
      </c>
    </row>
    <row r="117" spans="1:24" x14ac:dyDescent="0.25">
      <c r="A117" s="17" t="str">
        <f t="shared" ref="A117:A165" si="26">IF($Q$1&gt;=L117,L117,"")</f>
        <v/>
      </c>
      <c r="B117" s="18" t="str">
        <f>IF($Q$1&gt;=L117,VLOOKUP(L117,Cs!$BY$7:$CN$33000,5,FALSE),"")</f>
        <v/>
      </c>
      <c r="C117" s="1" t="str">
        <f>IF($Q$1&gt;=L117,TRIM(VLOOKUP(L117,Cs!$BY$7:$CN$33000,15,FALSE)),"")</f>
        <v/>
      </c>
      <c r="D117" s="1" t="str">
        <f t="shared" si="22"/>
        <v/>
      </c>
      <c r="E117" s="1" t="str">
        <f>IF($Q$1&gt;=L117,TRIM(VLOOKUP(L117,Cs!$BY$7:$CN$33000,16,FALSE)),"")</f>
        <v/>
      </c>
      <c r="F117" s="1" t="str">
        <f t="shared" si="23"/>
        <v/>
      </c>
      <c r="G117" s="1" t="str">
        <f t="shared" si="24"/>
        <v/>
      </c>
      <c r="H117" s="26" t="str">
        <f>IF($Q$1&gt;=L117,SUM(T117,U117),IF($Q$1=L116,SUM($H$115:H116),""))</f>
        <v/>
      </c>
      <c r="L117" s="1">
        <f t="shared" si="25"/>
        <v>104</v>
      </c>
      <c r="N117" s="1" t="str">
        <f>IF($Q$1&gt;=L117,VLOOKUP(L117,Cs!$BY$7:$CN$33000,11,FALSE),"")</f>
        <v/>
      </c>
      <c r="Q117" s="1" t="str">
        <f>IF($Q$1&gt;=L117,TRIM(VLOOKUP(L117,Cs!$BY$7:$CN$33000,12,FALSE)),"")</f>
        <v/>
      </c>
      <c r="R117" s="1" t="str">
        <f>IF($Q$1&gt;=L117,TRIM(VLOOKUP(L117,Cs!$BY$7:$CN$33000,13,FALSE)),"")</f>
        <v/>
      </c>
      <c r="S117" s="1" t="str">
        <f>IF($Q$1&gt;=L117,TRIM(VLOOKUP(L117,Cs!$BY$7:$CN$33000,14,FALSE)),"")</f>
        <v/>
      </c>
      <c r="T117" s="1" t="str">
        <f>IF($Q$1&gt;=L117,VLOOKUP(L117,Cs!$BY$7:$CN$33000,7,FALSE),"")</f>
        <v/>
      </c>
      <c r="U117" s="1" t="str">
        <f>IF($Q$1&gt;=L117,VLOOKUP(L117,Cs!$BY$7:$CN$33000,8,FALSE),"")</f>
        <v/>
      </c>
      <c r="W117" s="1" t="str">
        <f t="shared" si="20"/>
        <v/>
      </c>
      <c r="X117" s="1" t="str">
        <f t="shared" si="15"/>
        <v/>
      </c>
    </row>
    <row r="118" spans="1:24" x14ac:dyDescent="0.25">
      <c r="A118" s="17" t="str">
        <f t="shared" si="26"/>
        <v/>
      </c>
      <c r="B118" s="18" t="str">
        <f>IF($Q$1&gt;=L118,VLOOKUP(L118,Cs!$BY$7:$CN$33000,5,FALSE),"")</f>
        <v/>
      </c>
      <c r="C118" s="1" t="str">
        <f>IF($Q$1&gt;=L118,TRIM(VLOOKUP(L118,Cs!$BY$7:$CN$33000,15,FALSE)),"")</f>
        <v/>
      </c>
      <c r="D118" s="1" t="str">
        <f t="shared" si="22"/>
        <v/>
      </c>
      <c r="E118" s="1" t="str">
        <f>IF($Q$1&gt;=L118,TRIM(VLOOKUP(L118,Cs!$BY$7:$CN$33000,16,FALSE)),"")</f>
        <v/>
      </c>
      <c r="F118" s="1" t="str">
        <f t="shared" si="23"/>
        <v/>
      </c>
      <c r="G118" s="1" t="str">
        <f t="shared" si="24"/>
        <v/>
      </c>
      <c r="H118" s="26" t="str">
        <f>IF($Q$1&gt;=L118,SUM(T118,U118),IF($Q$1=L117,SUM($H$115:H117),""))</f>
        <v/>
      </c>
      <c r="L118" s="1">
        <f t="shared" si="25"/>
        <v>105</v>
      </c>
      <c r="N118" s="1" t="str">
        <f>IF($Q$1&gt;=L118,VLOOKUP(L118,Cs!$BY$7:$CN$33000,11,FALSE),"")</f>
        <v/>
      </c>
      <c r="Q118" s="1" t="str">
        <f>IF($Q$1&gt;=L118,TRIM(VLOOKUP(L118,Cs!$BY$7:$CN$33000,12,FALSE)),"")</f>
        <v/>
      </c>
      <c r="R118" s="1" t="str">
        <f>IF($Q$1&gt;=L118,TRIM(VLOOKUP(L118,Cs!$BY$7:$CN$33000,13,FALSE)),"")</f>
        <v/>
      </c>
      <c r="S118" s="1" t="str">
        <f>IF($Q$1&gt;=L118,TRIM(VLOOKUP(L118,Cs!$BY$7:$CN$33000,14,FALSE)),"")</f>
        <v/>
      </c>
      <c r="T118" s="1" t="str">
        <f>IF($Q$1&gt;=L118,VLOOKUP(L118,Cs!$BY$7:$CN$33000,7,FALSE),"")</f>
        <v/>
      </c>
      <c r="U118" s="1" t="str">
        <f>IF($Q$1&gt;=L118,VLOOKUP(L118,Cs!$BY$7:$CN$33000,8,FALSE),"")</f>
        <v/>
      </c>
      <c r="W118" s="1" t="str">
        <f t="shared" si="20"/>
        <v/>
      </c>
      <c r="X118" s="1" t="str">
        <f t="shared" si="15"/>
        <v/>
      </c>
    </row>
    <row r="119" spans="1:24" x14ac:dyDescent="0.25">
      <c r="A119" s="17" t="str">
        <f t="shared" si="26"/>
        <v/>
      </c>
      <c r="B119" s="18" t="str">
        <f>IF($Q$1&gt;=L119,VLOOKUP(L119,Cs!$BY$7:$CN$33000,5,FALSE),"")</f>
        <v/>
      </c>
      <c r="C119" s="1" t="str">
        <f>IF($Q$1&gt;=L119,TRIM(VLOOKUP(L119,Cs!$BY$7:$CN$33000,15,FALSE)),"")</f>
        <v/>
      </c>
      <c r="D119" s="1" t="str">
        <f t="shared" si="22"/>
        <v/>
      </c>
      <c r="E119" s="1" t="str">
        <f>IF($Q$1&gt;=L119,TRIM(VLOOKUP(L119,Cs!$BY$7:$CN$33000,16,FALSE)),"")</f>
        <v/>
      </c>
      <c r="F119" s="1" t="str">
        <f t="shared" si="23"/>
        <v/>
      </c>
      <c r="G119" s="1" t="str">
        <f t="shared" si="24"/>
        <v/>
      </c>
      <c r="H119" s="26" t="str">
        <f>IF($Q$1&gt;=L119,SUM(T119,U119),IF($Q$1=L118,SUM($H$115:H118),""))</f>
        <v/>
      </c>
      <c r="L119" s="1">
        <f t="shared" si="25"/>
        <v>106</v>
      </c>
      <c r="N119" s="1" t="str">
        <f>IF($Q$1&gt;=L119,VLOOKUP(L119,Cs!$BY$7:$CN$33000,11,FALSE),"")</f>
        <v/>
      </c>
      <c r="Q119" s="1" t="str">
        <f>IF($Q$1&gt;=L119,TRIM(VLOOKUP(L119,Cs!$BY$7:$CN$33000,12,FALSE)),"")</f>
        <v/>
      </c>
      <c r="R119" s="1" t="str">
        <f>IF($Q$1&gt;=L119,TRIM(VLOOKUP(L119,Cs!$BY$7:$CN$33000,13,FALSE)),"")</f>
        <v/>
      </c>
      <c r="S119" s="1" t="str">
        <f>IF($Q$1&gt;=L119,TRIM(VLOOKUP(L119,Cs!$BY$7:$CN$33000,14,FALSE)),"")</f>
        <v/>
      </c>
      <c r="T119" s="1" t="str">
        <f>IF($Q$1&gt;=L119,VLOOKUP(L119,Cs!$BY$7:$CN$33000,7,FALSE),"")</f>
        <v/>
      </c>
      <c r="U119" s="1" t="str">
        <f>IF($Q$1&gt;=L119,VLOOKUP(L119,Cs!$BY$7:$CN$33000,8,FALSE),"")</f>
        <v/>
      </c>
      <c r="W119" s="1" t="str">
        <f t="shared" si="20"/>
        <v/>
      </c>
      <c r="X119" s="1" t="str">
        <f t="shared" si="15"/>
        <v/>
      </c>
    </row>
    <row r="120" spans="1:24" x14ac:dyDescent="0.25">
      <c r="A120" s="17" t="str">
        <f t="shared" si="26"/>
        <v/>
      </c>
      <c r="B120" s="18" t="str">
        <f>IF($Q$1&gt;=L120,VLOOKUP(L120,Cs!$BY$7:$CN$33000,5,FALSE),"")</f>
        <v/>
      </c>
      <c r="C120" s="1" t="str">
        <f>IF($Q$1&gt;=L120,TRIM(VLOOKUP(L120,Cs!$BY$7:$CN$33000,15,FALSE)),"")</f>
        <v/>
      </c>
      <c r="D120" s="1" t="str">
        <f t="shared" si="22"/>
        <v/>
      </c>
      <c r="E120" s="1" t="str">
        <f>IF($Q$1&gt;=L120,TRIM(VLOOKUP(L120,Cs!$BY$7:$CN$33000,16,FALSE)),"")</f>
        <v/>
      </c>
      <c r="F120" s="1" t="str">
        <f t="shared" si="23"/>
        <v/>
      </c>
      <c r="G120" s="1" t="str">
        <f t="shared" si="24"/>
        <v/>
      </c>
      <c r="H120" s="26" t="str">
        <f>IF($Q$1&gt;=L120,SUM(T120,U120),IF($Q$1=L119,SUM($H$115:H119),""))</f>
        <v/>
      </c>
      <c r="L120" s="1">
        <f t="shared" si="25"/>
        <v>107</v>
      </c>
      <c r="N120" s="1" t="str">
        <f>IF($Q$1&gt;=L120,VLOOKUP(L120,Cs!$BY$7:$CN$33000,11,FALSE),"")</f>
        <v/>
      </c>
      <c r="Q120" s="1" t="str">
        <f>IF($Q$1&gt;=L120,TRIM(VLOOKUP(L120,Cs!$BY$7:$CN$33000,12,FALSE)),"")</f>
        <v/>
      </c>
      <c r="R120" s="1" t="str">
        <f>IF($Q$1&gt;=L120,TRIM(VLOOKUP(L120,Cs!$BY$7:$CN$33000,13,FALSE)),"")</f>
        <v/>
      </c>
      <c r="S120" s="1" t="str">
        <f>IF($Q$1&gt;=L120,TRIM(VLOOKUP(L120,Cs!$BY$7:$CN$33000,14,FALSE)),"")</f>
        <v/>
      </c>
      <c r="T120" s="1" t="str">
        <f>IF($Q$1&gt;=L120,VLOOKUP(L120,Cs!$BY$7:$CN$33000,7,FALSE),"")</f>
        <v/>
      </c>
      <c r="U120" s="1" t="str">
        <f>IF($Q$1&gt;=L120,VLOOKUP(L120,Cs!$BY$7:$CN$33000,8,FALSE),"")</f>
        <v/>
      </c>
      <c r="W120" s="1" t="str">
        <f t="shared" si="20"/>
        <v/>
      </c>
      <c r="X120" s="1" t="str">
        <f t="shared" si="15"/>
        <v/>
      </c>
    </row>
    <row r="121" spans="1:24" x14ac:dyDescent="0.25">
      <c r="A121" s="17" t="str">
        <f t="shared" si="26"/>
        <v/>
      </c>
      <c r="B121" s="18" t="str">
        <f>IF($Q$1&gt;=L121,VLOOKUP(L121,Cs!$BY$7:$CN$33000,5,FALSE),"")</f>
        <v/>
      </c>
      <c r="C121" s="1" t="str">
        <f>IF($Q$1&gt;=L121,TRIM(VLOOKUP(L121,Cs!$BY$7:$CN$33000,15,FALSE)),"")</f>
        <v/>
      </c>
      <c r="D121" s="1" t="str">
        <f t="shared" si="22"/>
        <v/>
      </c>
      <c r="E121" s="1" t="str">
        <f>IF($Q$1&gt;=L121,TRIM(VLOOKUP(L121,Cs!$BY$7:$CN$33000,16,FALSE)),"")</f>
        <v/>
      </c>
      <c r="F121" s="1" t="str">
        <f t="shared" si="23"/>
        <v/>
      </c>
      <c r="G121" s="1" t="str">
        <f t="shared" si="24"/>
        <v/>
      </c>
      <c r="H121" s="26" t="str">
        <f>IF($Q$1&gt;=L121,SUM(T121,U121),IF($Q$1=L120,SUM($H$115:H120),""))</f>
        <v/>
      </c>
      <c r="L121" s="1">
        <f t="shared" si="25"/>
        <v>108</v>
      </c>
      <c r="N121" s="1" t="str">
        <f>IF($Q$1&gt;=L121,VLOOKUP(L121,Cs!$BY$7:$CN$33000,11,FALSE),"")</f>
        <v/>
      </c>
      <c r="Q121" s="1" t="str">
        <f>IF($Q$1&gt;=L121,TRIM(VLOOKUP(L121,Cs!$BY$7:$CN$33000,12,FALSE)),"")</f>
        <v/>
      </c>
      <c r="R121" s="1" t="str">
        <f>IF($Q$1&gt;=L121,TRIM(VLOOKUP(L121,Cs!$BY$7:$CN$33000,13,FALSE)),"")</f>
        <v/>
      </c>
      <c r="S121" s="1" t="str">
        <f>IF($Q$1&gt;=L121,TRIM(VLOOKUP(L121,Cs!$BY$7:$CN$33000,14,FALSE)),"")</f>
        <v/>
      </c>
      <c r="T121" s="1" t="str">
        <f>IF($Q$1&gt;=L121,VLOOKUP(L121,Cs!$BY$7:$CN$33000,7,FALSE),"")</f>
        <v/>
      </c>
      <c r="U121" s="1" t="str">
        <f>IF($Q$1&gt;=L121,VLOOKUP(L121,Cs!$BY$7:$CN$33000,8,FALSE),"")</f>
        <v/>
      </c>
      <c r="W121" s="1" t="str">
        <f t="shared" si="20"/>
        <v/>
      </c>
      <c r="X121" s="1" t="str">
        <f t="shared" si="15"/>
        <v/>
      </c>
    </row>
    <row r="122" spans="1:24" x14ac:dyDescent="0.25">
      <c r="A122" s="17" t="str">
        <f t="shared" si="26"/>
        <v/>
      </c>
      <c r="B122" s="18" t="str">
        <f>IF($Q$1&gt;=L122,VLOOKUP(L122,Cs!$BY$7:$CN$33000,5,FALSE),"")</f>
        <v/>
      </c>
      <c r="C122" s="1" t="str">
        <f>IF($Q$1&gt;=L122,TRIM(VLOOKUP(L122,Cs!$BY$7:$CN$33000,15,FALSE)),"")</f>
        <v/>
      </c>
      <c r="D122" s="1" t="str">
        <f t="shared" si="22"/>
        <v/>
      </c>
      <c r="E122" s="1" t="str">
        <f>IF($Q$1&gt;=L122,TRIM(VLOOKUP(L122,Cs!$BY$7:$CN$33000,16,FALSE)),"")</f>
        <v/>
      </c>
      <c r="F122" s="1" t="str">
        <f t="shared" si="23"/>
        <v/>
      </c>
      <c r="G122" s="1" t="str">
        <f t="shared" si="24"/>
        <v/>
      </c>
      <c r="H122" s="26" t="str">
        <f>IF($Q$1&gt;=L122,SUM(T122,U122),IF($Q$1=L121,SUM($H$115:H121),""))</f>
        <v/>
      </c>
      <c r="L122" s="1">
        <f t="shared" si="25"/>
        <v>109</v>
      </c>
      <c r="N122" s="1" t="str">
        <f>IF($Q$1&gt;=L122,VLOOKUP(L122,Cs!$BY$7:$CN$33000,11,FALSE),"")</f>
        <v/>
      </c>
      <c r="Q122" s="1" t="str">
        <f>IF($Q$1&gt;=L122,TRIM(VLOOKUP(L122,Cs!$BY$7:$CN$33000,12,FALSE)),"")</f>
        <v/>
      </c>
      <c r="R122" s="1" t="str">
        <f>IF($Q$1&gt;=L122,TRIM(VLOOKUP(L122,Cs!$BY$7:$CN$33000,13,FALSE)),"")</f>
        <v/>
      </c>
      <c r="S122" s="1" t="str">
        <f>IF($Q$1&gt;=L122,TRIM(VLOOKUP(L122,Cs!$BY$7:$CN$33000,14,FALSE)),"")</f>
        <v/>
      </c>
      <c r="T122" s="1" t="str">
        <f>IF($Q$1&gt;=L122,VLOOKUP(L122,Cs!$BY$7:$CN$33000,7,FALSE),"")</f>
        <v/>
      </c>
      <c r="U122" s="1" t="str">
        <f>IF($Q$1&gt;=L122,VLOOKUP(L122,Cs!$BY$7:$CN$33000,8,FALSE),"")</f>
        <v/>
      </c>
      <c r="W122" s="1" t="str">
        <f t="shared" si="20"/>
        <v/>
      </c>
      <c r="X122" s="1" t="str">
        <f t="shared" si="15"/>
        <v/>
      </c>
    </row>
    <row r="123" spans="1:24" x14ac:dyDescent="0.25">
      <c r="A123" s="17" t="str">
        <f t="shared" si="26"/>
        <v/>
      </c>
      <c r="B123" s="18" t="str">
        <f>IF($Q$1&gt;=L123,VLOOKUP(L123,Cs!$BY$7:$CN$33000,5,FALSE),"")</f>
        <v/>
      </c>
      <c r="C123" s="1" t="str">
        <f>IF($Q$1&gt;=L123,TRIM(VLOOKUP(L123,Cs!$BY$7:$CN$33000,15,FALSE)),"")</f>
        <v/>
      </c>
      <c r="D123" s="1" t="str">
        <f t="shared" si="22"/>
        <v/>
      </c>
      <c r="E123" s="1" t="str">
        <f>IF($Q$1&gt;=L123,TRIM(VLOOKUP(L123,Cs!$BY$7:$CN$33000,16,FALSE)),"")</f>
        <v/>
      </c>
      <c r="F123" s="1" t="str">
        <f t="shared" si="23"/>
        <v/>
      </c>
      <c r="G123" s="1" t="str">
        <f t="shared" si="24"/>
        <v/>
      </c>
      <c r="H123" s="26" t="str">
        <f>IF($Q$1&gt;=L123,SUM(T123,U123),IF($Q$1=L122,SUM($H$115:H122),""))</f>
        <v/>
      </c>
      <c r="L123" s="1">
        <f t="shared" si="25"/>
        <v>110</v>
      </c>
      <c r="N123" s="1" t="str">
        <f>IF($Q$1&gt;=L123,VLOOKUP(L123,Cs!$BY$7:$CN$33000,11,FALSE),"")</f>
        <v/>
      </c>
      <c r="Q123" s="1" t="str">
        <f>IF($Q$1&gt;=L123,TRIM(VLOOKUP(L123,Cs!$BY$7:$CN$33000,12,FALSE)),"")</f>
        <v/>
      </c>
      <c r="R123" s="1" t="str">
        <f>IF($Q$1&gt;=L123,TRIM(VLOOKUP(L123,Cs!$BY$7:$CN$33000,13,FALSE)),"")</f>
        <v/>
      </c>
      <c r="S123" s="1" t="str">
        <f>IF($Q$1&gt;=L123,TRIM(VLOOKUP(L123,Cs!$BY$7:$CN$33000,14,FALSE)),"")</f>
        <v/>
      </c>
      <c r="T123" s="1" t="str">
        <f>IF($Q$1&gt;=L123,VLOOKUP(L123,Cs!$BY$7:$CN$33000,7,FALSE),"")</f>
        <v/>
      </c>
      <c r="U123" s="1" t="str">
        <f>IF($Q$1&gt;=L123,VLOOKUP(L123,Cs!$BY$7:$CN$33000,8,FALSE),"")</f>
        <v/>
      </c>
      <c r="W123" s="1" t="str">
        <f t="shared" si="20"/>
        <v/>
      </c>
      <c r="X123" s="1" t="str">
        <f t="shared" si="15"/>
        <v/>
      </c>
    </row>
    <row r="124" spans="1:24" x14ac:dyDescent="0.25">
      <c r="A124" s="17" t="str">
        <f t="shared" si="26"/>
        <v/>
      </c>
      <c r="B124" s="18" t="str">
        <f>IF($Q$1&gt;=L124,VLOOKUP(L124,Cs!$BY$7:$CN$33000,5,FALSE),"")</f>
        <v/>
      </c>
      <c r="C124" s="1" t="str">
        <f>IF($Q$1&gt;=L124,TRIM(VLOOKUP(L124,Cs!$BY$7:$CN$33000,15,FALSE)),"")</f>
        <v/>
      </c>
      <c r="D124" s="1" t="str">
        <f t="shared" si="22"/>
        <v/>
      </c>
      <c r="E124" s="1" t="str">
        <f>IF($Q$1&gt;=L124,TRIM(VLOOKUP(L124,Cs!$BY$7:$CN$33000,16,FALSE)),"")</f>
        <v/>
      </c>
      <c r="F124" s="1" t="str">
        <f t="shared" si="23"/>
        <v/>
      </c>
      <c r="G124" s="1" t="str">
        <f t="shared" si="24"/>
        <v/>
      </c>
      <c r="H124" s="26" t="str">
        <f>IF($Q$1&gt;=L124,SUM(T124,U124),IF($Q$1=L123,SUM($H$115:H123),""))</f>
        <v/>
      </c>
      <c r="L124" s="1">
        <f t="shared" si="25"/>
        <v>111</v>
      </c>
      <c r="N124" s="1" t="str">
        <f>IF($Q$1&gt;=L124,VLOOKUP(L124,Cs!$BY$7:$CN$33000,11,FALSE),"")</f>
        <v/>
      </c>
      <c r="Q124" s="1" t="str">
        <f>IF($Q$1&gt;=L124,TRIM(VLOOKUP(L124,Cs!$BY$7:$CN$33000,12,FALSE)),"")</f>
        <v/>
      </c>
      <c r="R124" s="1" t="str">
        <f>IF($Q$1&gt;=L124,TRIM(VLOOKUP(L124,Cs!$BY$7:$CN$33000,13,FALSE)),"")</f>
        <v/>
      </c>
      <c r="S124" s="1" t="str">
        <f>IF($Q$1&gt;=L124,TRIM(VLOOKUP(L124,Cs!$BY$7:$CN$33000,14,FALSE)),"")</f>
        <v/>
      </c>
      <c r="T124" s="1" t="str">
        <f>IF($Q$1&gt;=L124,VLOOKUP(L124,Cs!$BY$7:$CN$33000,7,FALSE),"")</f>
        <v/>
      </c>
      <c r="U124" s="1" t="str">
        <f>IF($Q$1&gt;=L124,VLOOKUP(L124,Cs!$BY$7:$CN$33000,8,FALSE),"")</f>
        <v/>
      </c>
      <c r="W124" s="1" t="str">
        <f t="shared" si="20"/>
        <v/>
      </c>
      <c r="X124" s="1" t="str">
        <f t="shared" si="15"/>
        <v/>
      </c>
    </row>
    <row r="125" spans="1:24" x14ac:dyDescent="0.25">
      <c r="A125" s="17" t="str">
        <f t="shared" si="26"/>
        <v/>
      </c>
      <c r="B125" s="18" t="str">
        <f>IF($Q$1&gt;=L125,VLOOKUP(L125,Cs!$BY$7:$CN$33000,5,FALSE),"")</f>
        <v/>
      </c>
      <c r="C125" s="1" t="str">
        <f>IF($Q$1&gt;=L125,TRIM(VLOOKUP(L125,Cs!$BY$7:$CN$33000,15,FALSE)),"")</f>
        <v/>
      </c>
      <c r="D125" s="1" t="str">
        <f t="shared" si="22"/>
        <v/>
      </c>
      <c r="E125" s="1" t="str">
        <f>IF($Q$1&gt;=L125,TRIM(VLOOKUP(L125,Cs!$BY$7:$CN$33000,16,FALSE)),"")</f>
        <v/>
      </c>
      <c r="F125" s="1" t="str">
        <f t="shared" si="23"/>
        <v/>
      </c>
      <c r="G125" s="1" t="str">
        <f t="shared" si="24"/>
        <v/>
      </c>
      <c r="H125" s="26" t="str">
        <f>IF($Q$1&gt;=L125,SUM(T125,U125),IF($Q$1=L124,SUM($H$115:H124),""))</f>
        <v/>
      </c>
      <c r="L125" s="1">
        <f t="shared" si="25"/>
        <v>112</v>
      </c>
      <c r="N125" s="1" t="str">
        <f>IF($Q$1&gt;=L125,VLOOKUP(L125,Cs!$BY$7:$CN$33000,11,FALSE),"")</f>
        <v/>
      </c>
      <c r="Q125" s="1" t="str">
        <f>IF($Q$1&gt;=L125,TRIM(VLOOKUP(L125,Cs!$BY$7:$CN$33000,12,FALSE)),"")</f>
        <v/>
      </c>
      <c r="R125" s="1" t="str">
        <f>IF($Q$1&gt;=L125,TRIM(VLOOKUP(L125,Cs!$BY$7:$CN$33000,13,FALSE)),"")</f>
        <v/>
      </c>
      <c r="S125" s="1" t="str">
        <f>IF($Q$1&gt;=L125,TRIM(VLOOKUP(L125,Cs!$BY$7:$CN$33000,14,FALSE)),"")</f>
        <v/>
      </c>
      <c r="T125" s="1" t="str">
        <f>IF($Q$1&gt;=L125,VLOOKUP(L125,Cs!$BY$7:$CN$33000,7,FALSE),"")</f>
        <v/>
      </c>
      <c r="U125" s="1" t="str">
        <f>IF($Q$1&gt;=L125,VLOOKUP(L125,Cs!$BY$7:$CN$33000,8,FALSE),"")</f>
        <v/>
      </c>
      <c r="W125" s="1" t="str">
        <f t="shared" si="20"/>
        <v/>
      </c>
      <c r="X125" s="1" t="str">
        <f t="shared" si="15"/>
        <v/>
      </c>
    </row>
    <row r="126" spans="1:24" x14ac:dyDescent="0.25">
      <c r="A126" s="17" t="str">
        <f t="shared" si="26"/>
        <v/>
      </c>
      <c r="B126" s="18" t="str">
        <f>IF($Q$1&gt;=L126,VLOOKUP(L126,Cs!$BY$7:$CN$33000,5,FALSE),"")</f>
        <v/>
      </c>
      <c r="C126" s="1" t="str">
        <f>IF($Q$1&gt;=L126,TRIM(VLOOKUP(L126,Cs!$BY$7:$CN$33000,15,FALSE)),"")</f>
        <v/>
      </c>
      <c r="D126" s="1" t="str">
        <f t="shared" si="22"/>
        <v/>
      </c>
      <c r="E126" s="1" t="str">
        <f>IF($Q$1&gt;=L126,TRIM(VLOOKUP(L126,Cs!$BY$7:$CN$33000,16,FALSE)),"")</f>
        <v/>
      </c>
      <c r="F126" s="1" t="str">
        <f t="shared" si="23"/>
        <v/>
      </c>
      <c r="G126" s="1" t="str">
        <f t="shared" si="24"/>
        <v/>
      </c>
      <c r="H126" s="26" t="str">
        <f>IF($Q$1&gt;=L126,SUM(T126,U126),IF($Q$1=L125,SUM($H$115:H125),""))</f>
        <v/>
      </c>
      <c r="L126" s="1">
        <f t="shared" si="25"/>
        <v>113</v>
      </c>
      <c r="N126" s="1" t="str">
        <f>IF($Q$1&gt;=L126,VLOOKUP(L126,Cs!$BY$7:$CN$33000,11,FALSE),"")</f>
        <v/>
      </c>
      <c r="Q126" s="1" t="str">
        <f>IF($Q$1&gt;=L126,TRIM(VLOOKUP(L126,Cs!$BY$7:$CN$33000,12,FALSE)),"")</f>
        <v/>
      </c>
      <c r="R126" s="1" t="str">
        <f>IF($Q$1&gt;=L126,TRIM(VLOOKUP(L126,Cs!$BY$7:$CN$33000,13,FALSE)),"")</f>
        <v/>
      </c>
      <c r="S126" s="1" t="str">
        <f>IF($Q$1&gt;=L126,TRIM(VLOOKUP(L126,Cs!$BY$7:$CN$33000,14,FALSE)),"")</f>
        <v/>
      </c>
      <c r="T126" s="1" t="str">
        <f>IF($Q$1&gt;=L126,VLOOKUP(L126,Cs!$BY$7:$CN$33000,7,FALSE),"")</f>
        <v/>
      </c>
      <c r="U126" s="1" t="str">
        <f>IF($Q$1&gt;=L126,VLOOKUP(L126,Cs!$BY$7:$CN$33000,8,FALSE),"")</f>
        <v/>
      </c>
      <c r="W126" s="1" t="str">
        <f t="shared" si="20"/>
        <v/>
      </c>
      <c r="X126" s="1" t="str">
        <f t="shared" si="15"/>
        <v/>
      </c>
    </row>
    <row r="127" spans="1:24" x14ac:dyDescent="0.25">
      <c r="A127" s="17" t="str">
        <f t="shared" si="26"/>
        <v/>
      </c>
      <c r="B127" s="18" t="str">
        <f>IF($Q$1&gt;=L127,VLOOKUP(L127,Cs!$BY$7:$CN$33000,5,FALSE),"")</f>
        <v/>
      </c>
      <c r="C127" s="1" t="str">
        <f>IF($Q$1&gt;=L127,TRIM(VLOOKUP(L127,Cs!$BY$7:$CN$33000,15,FALSE)),"")</f>
        <v/>
      </c>
      <c r="D127" s="1" t="str">
        <f t="shared" si="22"/>
        <v/>
      </c>
      <c r="E127" s="1" t="str">
        <f>IF($Q$1&gt;=L127,TRIM(VLOOKUP(L127,Cs!$BY$7:$CN$33000,16,FALSE)),"")</f>
        <v/>
      </c>
      <c r="F127" s="1" t="str">
        <f t="shared" si="23"/>
        <v/>
      </c>
      <c r="G127" s="1" t="str">
        <f t="shared" si="24"/>
        <v/>
      </c>
      <c r="H127" s="26" t="str">
        <f>IF($Q$1&gt;=L127,SUM(T127,U127),IF($Q$1=L126,SUM($H$115:H126),""))</f>
        <v/>
      </c>
      <c r="L127" s="1">
        <f t="shared" si="25"/>
        <v>114</v>
      </c>
      <c r="N127" s="1" t="str">
        <f>IF($Q$1&gt;=L127,VLOOKUP(L127,Cs!$BY$7:$CN$33000,11,FALSE),"")</f>
        <v/>
      </c>
      <c r="Q127" s="1" t="str">
        <f>IF($Q$1&gt;=L127,TRIM(VLOOKUP(L127,Cs!$BY$7:$CN$33000,12,FALSE)),"")</f>
        <v/>
      </c>
      <c r="R127" s="1" t="str">
        <f>IF($Q$1&gt;=L127,TRIM(VLOOKUP(L127,Cs!$BY$7:$CN$33000,13,FALSE)),"")</f>
        <v/>
      </c>
      <c r="S127" s="1" t="str">
        <f>IF($Q$1&gt;=L127,TRIM(VLOOKUP(L127,Cs!$BY$7:$CN$33000,14,FALSE)),"")</f>
        <v/>
      </c>
      <c r="T127" s="1" t="str">
        <f>IF($Q$1&gt;=L127,VLOOKUP(L127,Cs!$BY$7:$CN$33000,7,FALSE),"")</f>
        <v/>
      </c>
      <c r="U127" s="1" t="str">
        <f>IF($Q$1&gt;=L127,VLOOKUP(L127,Cs!$BY$7:$CN$33000,8,FALSE),"")</f>
        <v/>
      </c>
      <c r="W127" s="1" t="str">
        <f t="shared" si="20"/>
        <v/>
      </c>
      <c r="X127" s="1" t="str">
        <f t="shared" ref="X127:X190" si="27">IF(S127="",R127,"")</f>
        <v/>
      </c>
    </row>
    <row r="128" spans="1:24" x14ac:dyDescent="0.25">
      <c r="A128" s="17" t="str">
        <f t="shared" si="26"/>
        <v/>
      </c>
      <c r="B128" s="18" t="str">
        <f>IF($Q$1&gt;=L128,VLOOKUP(L128,Cs!$BY$7:$CN$33000,5,FALSE),"")</f>
        <v/>
      </c>
      <c r="C128" s="1" t="str">
        <f>IF($Q$1&gt;=L128,TRIM(VLOOKUP(L128,Cs!$BY$7:$CN$33000,15,FALSE)),"")</f>
        <v/>
      </c>
      <c r="D128" s="1" t="str">
        <f t="shared" si="22"/>
        <v/>
      </c>
      <c r="E128" s="1" t="str">
        <f>IF($Q$1&gt;=L128,TRIM(VLOOKUP(L128,Cs!$BY$7:$CN$33000,16,FALSE)),"")</f>
        <v/>
      </c>
      <c r="F128" s="1" t="str">
        <f t="shared" si="23"/>
        <v/>
      </c>
      <c r="G128" s="1" t="str">
        <f t="shared" si="24"/>
        <v/>
      </c>
      <c r="H128" s="26" t="str">
        <f>IF($Q$1&gt;=L128,SUM(T128,U128),IF($Q$1=L127,SUM($H$115:H127),""))</f>
        <v/>
      </c>
      <c r="L128" s="1">
        <f t="shared" si="25"/>
        <v>115</v>
      </c>
      <c r="N128" s="1" t="str">
        <f>IF($Q$1&gt;=L128,VLOOKUP(L128,Cs!$BY$7:$CN$33000,11,FALSE),"")</f>
        <v/>
      </c>
      <c r="Q128" s="1" t="str">
        <f>IF($Q$1&gt;=L128,TRIM(VLOOKUP(L128,Cs!$BY$7:$CN$33000,12,FALSE)),"")</f>
        <v/>
      </c>
      <c r="R128" s="1" t="str">
        <f>IF($Q$1&gt;=L128,TRIM(VLOOKUP(L128,Cs!$BY$7:$CN$33000,13,FALSE)),"")</f>
        <v/>
      </c>
      <c r="S128" s="1" t="str">
        <f>IF($Q$1&gt;=L128,TRIM(VLOOKUP(L128,Cs!$BY$7:$CN$33000,14,FALSE)),"")</f>
        <v/>
      </c>
      <c r="T128" s="1" t="str">
        <f>IF($Q$1&gt;=L128,VLOOKUP(L128,Cs!$BY$7:$CN$33000,7,FALSE),"")</f>
        <v/>
      </c>
      <c r="U128" s="1" t="str">
        <f>IF($Q$1&gt;=L128,VLOOKUP(L128,Cs!$BY$7:$CN$33000,8,FALSE),"")</f>
        <v/>
      </c>
      <c r="W128" s="1" t="str">
        <f t="shared" si="20"/>
        <v/>
      </c>
      <c r="X128" s="1" t="str">
        <f t="shared" si="27"/>
        <v/>
      </c>
    </row>
    <row r="129" spans="1:24" x14ac:dyDescent="0.25">
      <c r="A129" s="17" t="str">
        <f t="shared" si="26"/>
        <v/>
      </c>
      <c r="B129" s="18" t="str">
        <f>IF($Q$1&gt;=L129,VLOOKUP(L129,Cs!$BY$7:$CN$33000,5,FALSE),"")</f>
        <v/>
      </c>
      <c r="C129" s="1" t="str">
        <f>IF($Q$1&gt;=L129,TRIM(VLOOKUP(L129,Cs!$BY$7:$CN$33000,15,FALSE)),"")</f>
        <v/>
      </c>
      <c r="D129" s="1" t="str">
        <f t="shared" si="22"/>
        <v/>
      </c>
      <c r="E129" s="1" t="str">
        <f>IF($Q$1&gt;=L129,TRIM(VLOOKUP(L129,Cs!$BY$7:$CN$33000,16,FALSE)),"")</f>
        <v/>
      </c>
      <c r="F129" s="1" t="str">
        <f t="shared" si="23"/>
        <v/>
      </c>
      <c r="G129" s="1" t="str">
        <f t="shared" si="24"/>
        <v/>
      </c>
      <c r="H129" s="26" t="str">
        <f>IF($Q$1&gt;=L129,SUM(T129,U129),IF($Q$1=L128,SUM($H$115:H128),""))</f>
        <v/>
      </c>
      <c r="L129" s="1">
        <f t="shared" si="25"/>
        <v>116</v>
      </c>
      <c r="N129" s="1" t="str">
        <f>IF($Q$1&gt;=L129,VLOOKUP(L129,Cs!$BY$7:$CN$33000,11,FALSE),"")</f>
        <v/>
      </c>
      <c r="Q129" s="1" t="str">
        <f>IF($Q$1&gt;=L129,TRIM(VLOOKUP(L129,Cs!$BY$7:$CN$33000,12,FALSE)),"")</f>
        <v/>
      </c>
      <c r="R129" s="1" t="str">
        <f>IF($Q$1&gt;=L129,TRIM(VLOOKUP(L129,Cs!$BY$7:$CN$33000,13,FALSE)),"")</f>
        <v/>
      </c>
      <c r="S129" s="1" t="str">
        <f>IF($Q$1&gt;=L129,TRIM(VLOOKUP(L129,Cs!$BY$7:$CN$33000,14,FALSE)),"")</f>
        <v/>
      </c>
      <c r="T129" s="1" t="str">
        <f>IF($Q$1&gt;=L129,VLOOKUP(L129,Cs!$BY$7:$CN$33000,7,FALSE),"")</f>
        <v/>
      </c>
      <c r="U129" s="1" t="str">
        <f>IF($Q$1&gt;=L129,VLOOKUP(L129,Cs!$BY$7:$CN$33000,8,FALSE),"")</f>
        <v/>
      </c>
      <c r="W129" s="1" t="str">
        <f t="shared" si="20"/>
        <v/>
      </c>
      <c r="X129" s="1" t="str">
        <f t="shared" si="27"/>
        <v/>
      </c>
    </row>
    <row r="130" spans="1:24" x14ac:dyDescent="0.25">
      <c r="A130" s="17" t="str">
        <f t="shared" si="26"/>
        <v/>
      </c>
      <c r="B130" s="18" t="str">
        <f>IF($Q$1&gt;=L130,VLOOKUP(L130,Cs!$BY$7:$CN$33000,5,FALSE),"")</f>
        <v/>
      </c>
      <c r="C130" s="1" t="str">
        <f>IF($Q$1&gt;=L130,TRIM(VLOOKUP(L130,Cs!$BY$7:$CN$33000,15,FALSE)),"")</f>
        <v/>
      </c>
      <c r="D130" s="1" t="str">
        <f t="shared" si="22"/>
        <v/>
      </c>
      <c r="E130" s="1" t="str">
        <f>IF($Q$1&gt;=L130,TRIM(VLOOKUP(L130,Cs!$BY$7:$CN$33000,16,FALSE)),"")</f>
        <v/>
      </c>
      <c r="F130" s="1" t="str">
        <f t="shared" si="23"/>
        <v/>
      </c>
      <c r="G130" s="1" t="str">
        <f t="shared" si="24"/>
        <v/>
      </c>
      <c r="H130" s="26" t="str">
        <f>IF($Q$1&gt;=L130,SUM(T130,U130),IF($Q$1=L129,SUM($H$115:H129),""))</f>
        <v/>
      </c>
      <c r="L130" s="1">
        <f t="shared" si="25"/>
        <v>117</v>
      </c>
      <c r="N130" s="1" t="str">
        <f>IF($Q$1&gt;=L130,VLOOKUP(L130,Cs!$BY$7:$CN$33000,11,FALSE),"")</f>
        <v/>
      </c>
      <c r="Q130" s="1" t="str">
        <f>IF($Q$1&gt;=L130,TRIM(VLOOKUP(L130,Cs!$BY$7:$CN$33000,12,FALSE)),"")</f>
        <v/>
      </c>
      <c r="R130" s="1" t="str">
        <f>IF($Q$1&gt;=L130,TRIM(VLOOKUP(L130,Cs!$BY$7:$CN$33000,13,FALSE)),"")</f>
        <v/>
      </c>
      <c r="S130" s="1" t="str">
        <f>IF($Q$1&gt;=L130,TRIM(VLOOKUP(L130,Cs!$BY$7:$CN$33000,14,FALSE)),"")</f>
        <v/>
      </c>
      <c r="T130" s="1" t="str">
        <f>IF($Q$1&gt;=L130,VLOOKUP(L130,Cs!$BY$7:$CN$33000,7,FALSE),"")</f>
        <v/>
      </c>
      <c r="U130" s="1" t="str">
        <f>IF($Q$1&gt;=L130,VLOOKUP(L130,Cs!$BY$7:$CN$33000,8,FALSE),"")</f>
        <v/>
      </c>
      <c r="W130" s="1" t="str">
        <f t="shared" si="20"/>
        <v/>
      </c>
      <c r="X130" s="1" t="str">
        <f t="shared" si="27"/>
        <v/>
      </c>
    </row>
    <row r="131" spans="1:24" x14ac:dyDescent="0.25">
      <c r="A131" s="17" t="str">
        <f t="shared" si="26"/>
        <v/>
      </c>
      <c r="B131" s="18" t="str">
        <f>IF($Q$1&gt;=L131,VLOOKUP(L131,Cs!$BY$7:$CN$33000,5,FALSE),"")</f>
        <v/>
      </c>
      <c r="C131" s="1" t="str">
        <f>IF($Q$1&gt;=L131,TRIM(VLOOKUP(L131,Cs!$BY$7:$CN$33000,15,FALSE)),"")</f>
        <v/>
      </c>
      <c r="D131" s="1" t="str">
        <f t="shared" si="22"/>
        <v/>
      </c>
      <c r="E131" s="1" t="str">
        <f>IF($Q$1&gt;=L131,TRIM(VLOOKUP(L131,Cs!$BY$7:$CN$33000,16,FALSE)),"")</f>
        <v/>
      </c>
      <c r="F131" s="1" t="str">
        <f t="shared" si="23"/>
        <v/>
      </c>
      <c r="G131" s="1" t="str">
        <f t="shared" si="24"/>
        <v/>
      </c>
      <c r="H131" s="26" t="str">
        <f>IF($Q$1&gt;=L131,SUM(T131,U131),IF($Q$1=L130,SUM($H$115:H130),""))</f>
        <v/>
      </c>
      <c r="L131" s="1">
        <f t="shared" si="25"/>
        <v>118</v>
      </c>
      <c r="N131" s="1" t="str">
        <f>IF($Q$1&gt;=L131,VLOOKUP(L131,Cs!$BY$7:$CN$33000,11,FALSE),"")</f>
        <v/>
      </c>
      <c r="Q131" s="1" t="str">
        <f>IF($Q$1&gt;=L131,TRIM(VLOOKUP(L131,Cs!$BY$7:$CN$33000,12,FALSE)),"")</f>
        <v/>
      </c>
      <c r="R131" s="1" t="str">
        <f>IF($Q$1&gt;=L131,TRIM(VLOOKUP(L131,Cs!$BY$7:$CN$33000,13,FALSE)),"")</f>
        <v/>
      </c>
      <c r="S131" s="1" t="str">
        <f>IF($Q$1&gt;=L131,TRIM(VLOOKUP(L131,Cs!$BY$7:$CN$33000,14,FALSE)),"")</f>
        <v/>
      </c>
      <c r="T131" s="1" t="str">
        <f>IF($Q$1&gt;=L131,VLOOKUP(L131,Cs!$BY$7:$CN$33000,7,FALSE),"")</f>
        <v/>
      </c>
      <c r="U131" s="1" t="str">
        <f>IF($Q$1&gt;=L131,VLOOKUP(L131,Cs!$BY$7:$CN$33000,8,FALSE),"")</f>
        <v/>
      </c>
      <c r="W131" s="1" t="str">
        <f t="shared" si="20"/>
        <v/>
      </c>
      <c r="X131" s="1" t="str">
        <f t="shared" si="27"/>
        <v/>
      </c>
    </row>
    <row r="132" spans="1:24" x14ac:dyDescent="0.25">
      <c r="A132" s="17" t="str">
        <f t="shared" si="26"/>
        <v/>
      </c>
      <c r="B132" s="18" t="str">
        <f>IF($Q$1&gt;=L132,VLOOKUP(L132,Cs!$BY$7:$CN$33000,5,FALSE),"")</f>
        <v/>
      </c>
      <c r="C132" s="1" t="str">
        <f>IF($Q$1&gt;=L132,TRIM(VLOOKUP(L132,Cs!$BY$7:$CN$33000,15,FALSE)),"")</f>
        <v/>
      </c>
      <c r="D132" s="1" t="str">
        <f t="shared" si="22"/>
        <v/>
      </c>
      <c r="E132" s="1" t="str">
        <f>IF($Q$1&gt;=L132,TRIM(VLOOKUP(L132,Cs!$BY$7:$CN$33000,16,FALSE)),"")</f>
        <v/>
      </c>
      <c r="F132" s="1" t="str">
        <f t="shared" si="23"/>
        <v/>
      </c>
      <c r="G132" s="1" t="str">
        <f t="shared" si="24"/>
        <v/>
      </c>
      <c r="H132" s="26" t="str">
        <f>IF($Q$1&gt;=L132,SUM(T132,U132),IF($Q$1=L131,SUM($H$115:H131),""))</f>
        <v/>
      </c>
      <c r="L132" s="1">
        <f t="shared" si="25"/>
        <v>119</v>
      </c>
      <c r="N132" s="1" t="str">
        <f>IF($Q$1&gt;=L132,VLOOKUP(L132,Cs!$BY$7:$CN$33000,11,FALSE),"")</f>
        <v/>
      </c>
      <c r="Q132" s="1" t="str">
        <f>IF($Q$1&gt;=L132,TRIM(VLOOKUP(L132,Cs!$BY$7:$CN$33000,12,FALSE)),"")</f>
        <v/>
      </c>
      <c r="R132" s="1" t="str">
        <f>IF($Q$1&gt;=L132,TRIM(VLOOKUP(L132,Cs!$BY$7:$CN$33000,13,FALSE)),"")</f>
        <v/>
      </c>
      <c r="S132" s="1" t="str">
        <f>IF($Q$1&gt;=L132,TRIM(VLOOKUP(L132,Cs!$BY$7:$CN$33000,14,FALSE)),"")</f>
        <v/>
      </c>
      <c r="T132" s="1" t="str">
        <f>IF($Q$1&gt;=L132,VLOOKUP(L132,Cs!$BY$7:$CN$33000,7,FALSE),"")</f>
        <v/>
      </c>
      <c r="U132" s="1" t="str">
        <f>IF($Q$1&gt;=L132,VLOOKUP(L132,Cs!$BY$7:$CN$33000,8,FALSE),"")</f>
        <v/>
      </c>
      <c r="W132" s="1" t="str">
        <f t="shared" si="20"/>
        <v/>
      </c>
      <c r="X132" s="1" t="str">
        <f t="shared" si="27"/>
        <v/>
      </c>
    </row>
    <row r="133" spans="1:24" x14ac:dyDescent="0.25">
      <c r="A133" s="17" t="str">
        <f t="shared" si="26"/>
        <v/>
      </c>
      <c r="B133" s="18" t="str">
        <f>IF($Q$1&gt;=L133,VLOOKUP(L133,Cs!$BY$7:$CN$33000,5,FALSE),"")</f>
        <v/>
      </c>
      <c r="C133" s="1" t="str">
        <f>IF($Q$1&gt;=L133,TRIM(VLOOKUP(L133,Cs!$BY$7:$CN$33000,15,FALSE)),"")</f>
        <v/>
      </c>
      <c r="D133" s="1" t="str">
        <f t="shared" si="22"/>
        <v/>
      </c>
      <c r="E133" s="1" t="str">
        <f>IF($Q$1&gt;=L133,TRIM(VLOOKUP(L133,Cs!$BY$7:$CN$33000,16,FALSE)),"")</f>
        <v/>
      </c>
      <c r="F133" s="1" t="str">
        <f t="shared" si="23"/>
        <v/>
      </c>
      <c r="G133" s="1" t="str">
        <f t="shared" si="24"/>
        <v/>
      </c>
      <c r="H133" s="26" t="str">
        <f>IF($Q$1&gt;=L133,SUM(T133,U133),IF($Q$1=L132,SUM($H$115:H132),""))</f>
        <v/>
      </c>
      <c r="L133" s="1">
        <f t="shared" si="25"/>
        <v>120</v>
      </c>
      <c r="N133" s="1" t="str">
        <f>IF($Q$1&gt;=L133,VLOOKUP(L133,Cs!$BY$7:$CN$33000,11,FALSE),"")</f>
        <v/>
      </c>
      <c r="Q133" s="1" t="str">
        <f>IF($Q$1&gt;=L133,TRIM(VLOOKUP(L133,Cs!$BY$7:$CN$33000,12,FALSE)),"")</f>
        <v/>
      </c>
      <c r="R133" s="1" t="str">
        <f>IF($Q$1&gt;=L133,TRIM(VLOOKUP(L133,Cs!$BY$7:$CN$33000,13,FALSE)),"")</f>
        <v/>
      </c>
      <c r="S133" s="1" t="str">
        <f>IF($Q$1&gt;=L133,TRIM(VLOOKUP(L133,Cs!$BY$7:$CN$33000,14,FALSE)),"")</f>
        <v/>
      </c>
      <c r="T133" s="1" t="str">
        <f>IF($Q$1&gt;=L133,VLOOKUP(L133,Cs!$BY$7:$CN$33000,7,FALSE),"")</f>
        <v/>
      </c>
      <c r="U133" s="1" t="str">
        <f>IF($Q$1&gt;=L133,VLOOKUP(L133,Cs!$BY$7:$CN$33000,8,FALSE),"")</f>
        <v/>
      </c>
      <c r="W133" s="1" t="str">
        <f t="shared" si="20"/>
        <v/>
      </c>
      <c r="X133" s="1" t="str">
        <f t="shared" si="27"/>
        <v/>
      </c>
    </row>
    <row r="134" spans="1:24" x14ac:dyDescent="0.25">
      <c r="A134" s="17" t="str">
        <f t="shared" si="26"/>
        <v/>
      </c>
      <c r="B134" s="18" t="str">
        <f>IF($Q$1&gt;=L134,VLOOKUP(L134,Cs!$BY$7:$CN$33000,5,FALSE),"")</f>
        <v/>
      </c>
      <c r="C134" s="1" t="str">
        <f>IF($Q$1&gt;=L134,TRIM(VLOOKUP(L134,Cs!$BY$7:$CN$33000,15,FALSE)),"")</f>
        <v/>
      </c>
      <c r="D134" s="1" t="str">
        <f t="shared" si="22"/>
        <v/>
      </c>
      <c r="E134" s="1" t="str">
        <f>IF($Q$1&gt;=L134,TRIM(VLOOKUP(L134,Cs!$BY$7:$CN$33000,16,FALSE)),"")</f>
        <v/>
      </c>
      <c r="F134" s="1" t="str">
        <f t="shared" si="23"/>
        <v/>
      </c>
      <c r="G134" s="1" t="str">
        <f t="shared" si="24"/>
        <v/>
      </c>
      <c r="H134" s="26" t="str">
        <f>IF($Q$1&gt;=L134,SUM(T134,U134),IF($Q$1=L133,SUM($H$115:H133),""))</f>
        <v/>
      </c>
      <c r="L134" s="1">
        <f t="shared" si="25"/>
        <v>121</v>
      </c>
      <c r="N134" s="1" t="str">
        <f>IF($Q$1&gt;=L134,VLOOKUP(L134,Cs!$BY$7:$CN$33000,11,FALSE),"")</f>
        <v/>
      </c>
      <c r="Q134" s="1" t="str">
        <f>IF($Q$1&gt;=L134,TRIM(VLOOKUP(L134,Cs!$BY$7:$CN$33000,12,FALSE)),"")</f>
        <v/>
      </c>
      <c r="R134" s="1" t="str">
        <f>IF($Q$1&gt;=L134,TRIM(VLOOKUP(L134,Cs!$BY$7:$CN$33000,13,FALSE)),"")</f>
        <v/>
      </c>
      <c r="S134" s="1" t="str">
        <f>IF($Q$1&gt;=L134,TRIM(VLOOKUP(L134,Cs!$BY$7:$CN$33000,14,FALSE)),"")</f>
        <v/>
      </c>
      <c r="T134" s="1" t="str">
        <f>IF($Q$1&gt;=L134,VLOOKUP(L134,Cs!$BY$7:$CN$33000,7,FALSE),"")</f>
        <v/>
      </c>
      <c r="U134" s="1" t="str">
        <f>IF($Q$1&gt;=L134,VLOOKUP(L134,Cs!$BY$7:$CN$33000,8,FALSE),"")</f>
        <v/>
      </c>
      <c r="W134" s="1" t="str">
        <f t="shared" si="20"/>
        <v/>
      </c>
      <c r="X134" s="1" t="str">
        <f t="shared" si="27"/>
        <v/>
      </c>
    </row>
    <row r="135" spans="1:24" x14ac:dyDescent="0.25">
      <c r="A135" s="17" t="str">
        <f t="shared" si="26"/>
        <v/>
      </c>
      <c r="B135" s="18" t="str">
        <f>IF($Q$1&gt;=L135,VLOOKUP(L135,Cs!$BY$7:$CN$33000,5,FALSE),"")</f>
        <v/>
      </c>
      <c r="C135" s="1" t="str">
        <f>IF($Q$1&gt;=L135,TRIM(VLOOKUP(L135,Cs!$BY$7:$CN$33000,15,FALSE)),"")</f>
        <v/>
      </c>
      <c r="D135" s="1" t="str">
        <f t="shared" si="22"/>
        <v/>
      </c>
      <c r="E135" s="1" t="str">
        <f>IF($Q$1&gt;=L135,TRIM(VLOOKUP(L135,Cs!$BY$7:$CN$33000,16,FALSE)),"")</f>
        <v/>
      </c>
      <c r="F135" s="1" t="str">
        <f t="shared" si="23"/>
        <v/>
      </c>
      <c r="G135" s="1" t="str">
        <f t="shared" si="24"/>
        <v/>
      </c>
      <c r="H135" s="26" t="str">
        <f>IF($Q$1&gt;=L135,SUM(T135,U135),IF($Q$1=L134,SUM($H$115:H134),""))</f>
        <v/>
      </c>
      <c r="L135" s="1">
        <f t="shared" si="25"/>
        <v>122</v>
      </c>
      <c r="N135" s="1" t="str">
        <f>IF($Q$1&gt;=L135,VLOOKUP(L135,Cs!$BY$7:$CN$33000,11,FALSE),"")</f>
        <v/>
      </c>
      <c r="Q135" s="1" t="str">
        <f>IF($Q$1&gt;=L135,TRIM(VLOOKUP(L135,Cs!$BY$7:$CN$33000,12,FALSE)),"")</f>
        <v/>
      </c>
      <c r="R135" s="1" t="str">
        <f>IF($Q$1&gt;=L135,TRIM(VLOOKUP(L135,Cs!$BY$7:$CN$33000,13,FALSE)),"")</f>
        <v/>
      </c>
      <c r="S135" s="1" t="str">
        <f>IF($Q$1&gt;=L135,TRIM(VLOOKUP(L135,Cs!$BY$7:$CN$33000,14,FALSE)),"")</f>
        <v/>
      </c>
      <c r="T135" s="1" t="str">
        <f>IF($Q$1&gt;=L135,VLOOKUP(L135,Cs!$BY$7:$CN$33000,7,FALSE),"")</f>
        <v/>
      </c>
      <c r="U135" s="1" t="str">
        <f>IF($Q$1&gt;=L135,VLOOKUP(L135,Cs!$BY$7:$CN$33000,8,FALSE),"")</f>
        <v/>
      </c>
      <c r="W135" s="1" t="str">
        <f t="shared" si="20"/>
        <v/>
      </c>
      <c r="X135" s="1" t="str">
        <f t="shared" si="27"/>
        <v/>
      </c>
    </row>
    <row r="136" spans="1:24" x14ac:dyDescent="0.25">
      <c r="A136" s="17" t="str">
        <f t="shared" si="26"/>
        <v/>
      </c>
      <c r="B136" s="18" t="str">
        <f>IF($Q$1&gt;=L136,VLOOKUP(L136,Cs!$BY$7:$CN$33000,5,FALSE),"")</f>
        <v/>
      </c>
      <c r="C136" s="1" t="str">
        <f>IF($Q$1&gt;=L136,TRIM(VLOOKUP(L136,Cs!$BY$7:$CN$33000,15,FALSE)),"")</f>
        <v/>
      </c>
      <c r="D136" s="1" t="str">
        <f t="shared" si="22"/>
        <v/>
      </c>
      <c r="E136" s="1" t="str">
        <f>IF($Q$1&gt;=L136,TRIM(VLOOKUP(L136,Cs!$BY$7:$CN$33000,16,FALSE)),"")</f>
        <v/>
      </c>
      <c r="F136" s="1" t="str">
        <f t="shared" si="23"/>
        <v/>
      </c>
      <c r="G136" s="1" t="str">
        <f t="shared" si="24"/>
        <v/>
      </c>
      <c r="H136" s="26" t="str">
        <f>IF($Q$1&gt;=L136,SUM(T136,U136),IF($Q$1=L135,SUM($H$115:H135),""))</f>
        <v/>
      </c>
      <c r="L136" s="1">
        <f t="shared" si="25"/>
        <v>123</v>
      </c>
      <c r="N136" s="1" t="str">
        <f>IF($Q$1&gt;=L136,VLOOKUP(L136,Cs!$BY$7:$CN$33000,11,FALSE),"")</f>
        <v/>
      </c>
      <c r="Q136" s="1" t="str">
        <f>IF($Q$1&gt;=L136,TRIM(VLOOKUP(L136,Cs!$BY$7:$CN$33000,12,FALSE)),"")</f>
        <v/>
      </c>
      <c r="R136" s="1" t="str">
        <f>IF($Q$1&gt;=L136,TRIM(VLOOKUP(L136,Cs!$BY$7:$CN$33000,13,FALSE)),"")</f>
        <v/>
      </c>
      <c r="S136" s="1" t="str">
        <f>IF($Q$1&gt;=L136,TRIM(VLOOKUP(L136,Cs!$BY$7:$CN$33000,14,FALSE)),"")</f>
        <v/>
      </c>
      <c r="T136" s="1" t="str">
        <f>IF($Q$1&gt;=L136,VLOOKUP(L136,Cs!$BY$7:$CN$33000,7,FALSE),"")</f>
        <v/>
      </c>
      <c r="U136" s="1" t="str">
        <f>IF($Q$1&gt;=L136,VLOOKUP(L136,Cs!$BY$7:$CN$33000,8,FALSE),"")</f>
        <v/>
      </c>
      <c r="W136" s="1" t="str">
        <f t="shared" si="20"/>
        <v/>
      </c>
      <c r="X136" s="1" t="str">
        <f t="shared" si="27"/>
        <v/>
      </c>
    </row>
    <row r="137" spans="1:24" x14ac:dyDescent="0.25">
      <c r="A137" s="17" t="str">
        <f t="shared" si="26"/>
        <v/>
      </c>
      <c r="B137" s="18" t="str">
        <f>IF($Q$1&gt;=L137,VLOOKUP(L137,Cs!$BY$7:$CN$33000,5,FALSE),"")</f>
        <v/>
      </c>
      <c r="C137" s="1" t="str">
        <f>IF($Q$1&gt;=L137,TRIM(VLOOKUP(L137,Cs!$BY$7:$CN$33000,15,FALSE)),"")</f>
        <v/>
      </c>
      <c r="D137" s="1" t="str">
        <f t="shared" si="22"/>
        <v/>
      </c>
      <c r="E137" s="1" t="str">
        <f>IF($Q$1&gt;=L137,TRIM(VLOOKUP(L137,Cs!$BY$7:$CN$33000,16,FALSE)),"")</f>
        <v/>
      </c>
      <c r="F137" s="1" t="str">
        <f t="shared" si="23"/>
        <v/>
      </c>
      <c r="G137" s="1" t="str">
        <f t="shared" si="24"/>
        <v/>
      </c>
      <c r="H137" s="26" t="str">
        <f>IF($Q$1&gt;=L137,SUM(T137,U137),IF($Q$1=L136,SUM($H$115:H136),""))</f>
        <v/>
      </c>
      <c r="L137" s="1">
        <f t="shared" si="25"/>
        <v>124</v>
      </c>
      <c r="N137" s="1" t="str">
        <f>IF($Q$1&gt;=L137,VLOOKUP(L137,Cs!$BY$7:$CN$33000,11,FALSE),"")</f>
        <v/>
      </c>
      <c r="Q137" s="1" t="str">
        <f>IF($Q$1&gt;=L137,TRIM(VLOOKUP(L137,Cs!$BY$7:$CN$33000,12,FALSE)),"")</f>
        <v/>
      </c>
      <c r="R137" s="1" t="str">
        <f>IF($Q$1&gt;=L137,TRIM(VLOOKUP(L137,Cs!$BY$7:$CN$33000,13,FALSE)),"")</f>
        <v/>
      </c>
      <c r="S137" s="1" t="str">
        <f>IF($Q$1&gt;=L137,TRIM(VLOOKUP(L137,Cs!$BY$7:$CN$33000,14,FALSE)),"")</f>
        <v/>
      </c>
      <c r="T137" s="1" t="str">
        <f>IF($Q$1&gt;=L137,VLOOKUP(L137,Cs!$BY$7:$CN$33000,7,FALSE),"")</f>
        <v/>
      </c>
      <c r="U137" s="1" t="str">
        <f>IF($Q$1&gt;=L137,VLOOKUP(L137,Cs!$BY$7:$CN$33000,8,FALSE),"")</f>
        <v/>
      </c>
      <c r="W137" s="1" t="str">
        <f t="shared" si="20"/>
        <v/>
      </c>
      <c r="X137" s="1" t="str">
        <f t="shared" si="27"/>
        <v/>
      </c>
    </row>
    <row r="138" spans="1:24" x14ac:dyDescent="0.25">
      <c r="A138" s="17" t="str">
        <f t="shared" si="26"/>
        <v/>
      </c>
      <c r="B138" s="18" t="str">
        <f>IF($Q$1&gt;=L138,VLOOKUP(L138,Cs!$BY$7:$CN$33000,5,FALSE),"")</f>
        <v/>
      </c>
      <c r="C138" s="1" t="str">
        <f>IF($Q$1&gt;=L138,TRIM(VLOOKUP(L138,Cs!$BY$7:$CN$33000,15,FALSE)),"")</f>
        <v/>
      </c>
      <c r="D138" s="1" t="str">
        <f t="shared" si="22"/>
        <v/>
      </c>
      <c r="E138" s="1" t="str">
        <f>IF($Q$1&gt;=L138,TRIM(VLOOKUP(L138,Cs!$BY$7:$CN$33000,16,FALSE)),"")</f>
        <v/>
      </c>
      <c r="F138" s="1" t="str">
        <f t="shared" si="23"/>
        <v/>
      </c>
      <c r="G138" s="1" t="str">
        <f t="shared" si="24"/>
        <v/>
      </c>
      <c r="H138" s="26" t="str">
        <f>IF($Q$1&gt;=L138,SUM(T138,U138),IF($Q$1=L137,SUM($H$115:H137),""))</f>
        <v/>
      </c>
      <c r="L138" s="1">
        <f t="shared" si="25"/>
        <v>125</v>
      </c>
      <c r="N138" s="1" t="str">
        <f>IF($Q$1&gt;=L138,VLOOKUP(L138,Cs!$BY$7:$CN$33000,11,FALSE),"")</f>
        <v/>
      </c>
      <c r="Q138" s="1" t="str">
        <f>IF($Q$1&gt;=L138,TRIM(VLOOKUP(L138,Cs!$BY$7:$CN$33000,12,FALSE)),"")</f>
        <v/>
      </c>
      <c r="R138" s="1" t="str">
        <f>IF($Q$1&gt;=L138,TRIM(VLOOKUP(L138,Cs!$BY$7:$CN$33000,13,FALSE)),"")</f>
        <v/>
      </c>
      <c r="S138" s="1" t="str">
        <f>IF($Q$1&gt;=L138,TRIM(VLOOKUP(L138,Cs!$BY$7:$CN$33000,14,FALSE)),"")</f>
        <v/>
      </c>
      <c r="T138" s="1" t="str">
        <f>IF($Q$1&gt;=L138,VLOOKUP(L138,Cs!$BY$7:$CN$33000,7,FALSE),"")</f>
        <v/>
      </c>
      <c r="U138" s="1" t="str">
        <f>IF($Q$1&gt;=L138,VLOOKUP(L138,Cs!$BY$7:$CN$33000,8,FALSE),"")</f>
        <v/>
      </c>
      <c r="W138" s="1" t="str">
        <f t="shared" si="20"/>
        <v/>
      </c>
      <c r="X138" s="1" t="str">
        <f t="shared" si="27"/>
        <v/>
      </c>
    </row>
    <row r="139" spans="1:24" x14ac:dyDescent="0.25">
      <c r="A139" s="17" t="str">
        <f t="shared" si="26"/>
        <v/>
      </c>
      <c r="B139" s="18" t="str">
        <f>IF($Q$1&gt;=L139,VLOOKUP(L139,Cs!$BY$7:$CN$33000,5,FALSE),"")</f>
        <v/>
      </c>
      <c r="C139" s="1" t="str">
        <f>IF($Q$1&gt;=L139,TRIM(VLOOKUP(L139,Cs!$BY$7:$CN$33000,15,FALSE)),"")</f>
        <v/>
      </c>
      <c r="D139" s="1" t="str">
        <f t="shared" si="22"/>
        <v/>
      </c>
      <c r="E139" s="1" t="str">
        <f>IF($Q$1&gt;=L139,TRIM(VLOOKUP(L139,Cs!$BY$7:$CN$33000,16,FALSE)),"")</f>
        <v/>
      </c>
      <c r="F139" s="1" t="str">
        <f t="shared" si="23"/>
        <v/>
      </c>
      <c r="G139" s="1" t="str">
        <f t="shared" si="24"/>
        <v/>
      </c>
      <c r="H139" s="26" t="str">
        <f>IF($Q$1&gt;=L139,SUM(T139,U139),IF($Q$1=L138,SUM($H$115:H138),""))</f>
        <v/>
      </c>
      <c r="L139" s="1">
        <f t="shared" si="25"/>
        <v>126</v>
      </c>
      <c r="N139" s="1" t="str">
        <f>IF($Q$1&gt;=L139,VLOOKUP(L139,Cs!$BY$7:$CN$33000,11,FALSE),"")</f>
        <v/>
      </c>
      <c r="Q139" s="1" t="str">
        <f>IF($Q$1&gt;=L139,TRIM(VLOOKUP(L139,Cs!$BY$7:$CN$33000,12,FALSE)),"")</f>
        <v/>
      </c>
      <c r="R139" s="1" t="str">
        <f>IF($Q$1&gt;=L139,TRIM(VLOOKUP(L139,Cs!$BY$7:$CN$33000,13,FALSE)),"")</f>
        <v/>
      </c>
      <c r="S139" s="1" t="str">
        <f>IF($Q$1&gt;=L139,TRIM(VLOOKUP(L139,Cs!$BY$7:$CN$33000,14,FALSE)),"")</f>
        <v/>
      </c>
      <c r="T139" s="1" t="str">
        <f>IF($Q$1&gt;=L139,VLOOKUP(L139,Cs!$BY$7:$CN$33000,7,FALSE),"")</f>
        <v/>
      </c>
      <c r="U139" s="1" t="str">
        <f>IF($Q$1&gt;=L139,VLOOKUP(L139,Cs!$BY$7:$CN$33000,8,FALSE),"")</f>
        <v/>
      </c>
      <c r="W139" s="1" t="str">
        <f t="shared" ref="W139:W202" si="28">IF(S139&lt;&gt;"",R139,"")</f>
        <v/>
      </c>
      <c r="X139" s="1" t="str">
        <f t="shared" si="27"/>
        <v/>
      </c>
    </row>
    <row r="140" spans="1:24" x14ac:dyDescent="0.25">
      <c r="A140" s="17" t="str">
        <f t="shared" si="26"/>
        <v/>
      </c>
      <c r="B140" s="18" t="str">
        <f>IF($Q$1&gt;=L140,VLOOKUP(L140,Cs!$BY$7:$CN$33000,5,FALSE),"")</f>
        <v/>
      </c>
      <c r="C140" s="1" t="str">
        <f>IF($Q$1&gt;=L140,TRIM(VLOOKUP(L140,Cs!$BY$7:$CN$33000,15,FALSE)),"")</f>
        <v/>
      </c>
      <c r="D140" s="1" t="str">
        <f t="shared" si="22"/>
        <v/>
      </c>
      <c r="E140" s="1" t="str">
        <f>IF($Q$1&gt;=L140,TRIM(VLOOKUP(L140,Cs!$BY$7:$CN$33000,16,FALSE)),"")</f>
        <v/>
      </c>
      <c r="F140" s="1" t="str">
        <f t="shared" si="23"/>
        <v/>
      </c>
      <c r="G140" s="1" t="str">
        <f t="shared" si="24"/>
        <v/>
      </c>
      <c r="H140" s="26" t="str">
        <f>IF($Q$1&gt;=L140,SUM(T140,U140),IF($Q$1=L139,SUM($H$115:H139),""))</f>
        <v/>
      </c>
      <c r="L140" s="1">
        <f t="shared" si="25"/>
        <v>127</v>
      </c>
      <c r="N140" s="1" t="str">
        <f>IF($Q$1&gt;=L140,VLOOKUP(L140,Cs!$BY$7:$CN$33000,11,FALSE),"")</f>
        <v/>
      </c>
      <c r="Q140" s="1" t="str">
        <f>IF($Q$1&gt;=L140,TRIM(VLOOKUP(L140,Cs!$BY$7:$CN$33000,12,FALSE)),"")</f>
        <v/>
      </c>
      <c r="R140" s="1" t="str">
        <f>IF($Q$1&gt;=L140,TRIM(VLOOKUP(L140,Cs!$BY$7:$CN$33000,13,FALSE)),"")</f>
        <v/>
      </c>
      <c r="S140" s="1" t="str">
        <f>IF($Q$1&gt;=L140,TRIM(VLOOKUP(L140,Cs!$BY$7:$CN$33000,14,FALSE)),"")</f>
        <v/>
      </c>
      <c r="T140" s="1" t="str">
        <f>IF($Q$1&gt;=L140,VLOOKUP(L140,Cs!$BY$7:$CN$33000,7,FALSE),"")</f>
        <v/>
      </c>
      <c r="U140" s="1" t="str">
        <f>IF($Q$1&gt;=L140,VLOOKUP(L140,Cs!$BY$7:$CN$33000,8,FALSE),"")</f>
        <v/>
      </c>
      <c r="W140" s="1" t="str">
        <f t="shared" si="28"/>
        <v/>
      </c>
      <c r="X140" s="1" t="str">
        <f t="shared" si="27"/>
        <v/>
      </c>
    </row>
    <row r="141" spans="1:24" x14ac:dyDescent="0.25">
      <c r="A141" s="17" t="str">
        <f t="shared" si="26"/>
        <v/>
      </c>
      <c r="B141" s="18" t="str">
        <f>IF($Q$1&gt;=L141,VLOOKUP(L141,Cs!$BY$7:$CN$33000,5,FALSE),"")</f>
        <v/>
      </c>
      <c r="C141" s="1" t="str">
        <f>IF($Q$1&gt;=L141,TRIM(VLOOKUP(L141,Cs!$BY$7:$CN$33000,15,FALSE)),"")</f>
        <v/>
      </c>
      <c r="D141" s="1" t="str">
        <f t="shared" si="22"/>
        <v/>
      </c>
      <c r="E141" s="1" t="str">
        <f>IF($Q$1&gt;=L141,TRIM(VLOOKUP(L141,Cs!$BY$7:$CN$33000,16,FALSE)),"")</f>
        <v/>
      </c>
      <c r="F141" s="1" t="str">
        <f t="shared" si="23"/>
        <v/>
      </c>
      <c r="G141" s="1" t="str">
        <f t="shared" si="24"/>
        <v/>
      </c>
      <c r="H141" s="26" t="str">
        <f>IF($Q$1&gt;=L141,SUM(T141,U141),IF($Q$1=L140,SUM($H$115:H140),""))</f>
        <v/>
      </c>
      <c r="L141" s="1">
        <f t="shared" si="25"/>
        <v>128</v>
      </c>
      <c r="N141" s="1" t="str">
        <f>IF($Q$1&gt;=L141,VLOOKUP(L141,Cs!$BY$7:$CN$33000,11,FALSE),"")</f>
        <v/>
      </c>
      <c r="Q141" s="1" t="str">
        <f>IF($Q$1&gt;=L141,TRIM(VLOOKUP(L141,Cs!$BY$7:$CN$33000,12,FALSE)),"")</f>
        <v/>
      </c>
      <c r="R141" s="1" t="str">
        <f>IF($Q$1&gt;=L141,TRIM(VLOOKUP(L141,Cs!$BY$7:$CN$33000,13,FALSE)),"")</f>
        <v/>
      </c>
      <c r="S141" s="1" t="str">
        <f>IF($Q$1&gt;=L141,TRIM(VLOOKUP(L141,Cs!$BY$7:$CN$33000,14,FALSE)),"")</f>
        <v/>
      </c>
      <c r="T141" s="1" t="str">
        <f>IF($Q$1&gt;=L141,VLOOKUP(L141,Cs!$BY$7:$CN$33000,7,FALSE),"")</f>
        <v/>
      </c>
      <c r="U141" s="1" t="str">
        <f>IF($Q$1&gt;=L141,VLOOKUP(L141,Cs!$BY$7:$CN$33000,8,FALSE),"")</f>
        <v/>
      </c>
      <c r="W141" s="1" t="str">
        <f t="shared" si="28"/>
        <v/>
      </c>
      <c r="X141" s="1" t="str">
        <f t="shared" si="27"/>
        <v/>
      </c>
    </row>
    <row r="142" spans="1:24" x14ac:dyDescent="0.25">
      <c r="A142" s="17" t="str">
        <f t="shared" si="26"/>
        <v/>
      </c>
      <c r="B142" s="18" t="str">
        <f>IF($Q$1&gt;=L142,VLOOKUP(L142,Cs!$BY$7:$CN$33000,5,FALSE),"")</f>
        <v/>
      </c>
      <c r="C142" s="1" t="str">
        <f>IF($Q$1&gt;=L142,TRIM(VLOOKUP(L142,Cs!$BY$7:$CN$33000,15,FALSE)),"")</f>
        <v/>
      </c>
      <c r="D142" s="1" t="str">
        <f t="shared" si="22"/>
        <v/>
      </c>
      <c r="E142" s="1" t="str">
        <f>IF($Q$1&gt;=L142,TRIM(VLOOKUP(L142,Cs!$BY$7:$CN$33000,16,FALSE)),"")</f>
        <v/>
      </c>
      <c r="F142" s="1" t="str">
        <f t="shared" si="23"/>
        <v/>
      </c>
      <c r="G142" s="1" t="str">
        <f t="shared" si="24"/>
        <v/>
      </c>
      <c r="H142" s="26" t="str">
        <f>IF($Q$1&gt;=L142,SUM(T142,U142),IF($Q$1=L141,SUM($H$115:H141),""))</f>
        <v/>
      </c>
      <c r="L142" s="1">
        <f t="shared" si="25"/>
        <v>129</v>
      </c>
      <c r="N142" s="1" t="str">
        <f>IF($Q$1&gt;=L142,VLOOKUP(L142,Cs!$BY$7:$CN$33000,11,FALSE),"")</f>
        <v/>
      </c>
      <c r="Q142" s="1" t="str">
        <f>IF($Q$1&gt;=L142,TRIM(VLOOKUP(L142,Cs!$BY$7:$CN$33000,12,FALSE)),"")</f>
        <v/>
      </c>
      <c r="R142" s="1" t="str">
        <f>IF($Q$1&gt;=L142,TRIM(VLOOKUP(L142,Cs!$BY$7:$CN$33000,13,FALSE)),"")</f>
        <v/>
      </c>
      <c r="S142" s="1" t="str">
        <f>IF($Q$1&gt;=L142,TRIM(VLOOKUP(L142,Cs!$BY$7:$CN$33000,14,FALSE)),"")</f>
        <v/>
      </c>
      <c r="T142" s="1" t="str">
        <f>IF($Q$1&gt;=L142,VLOOKUP(L142,Cs!$BY$7:$CN$33000,7,FALSE),"")</f>
        <v/>
      </c>
      <c r="U142" s="1" t="str">
        <f>IF($Q$1&gt;=L142,VLOOKUP(L142,Cs!$BY$7:$CN$33000,8,FALSE),"")</f>
        <v/>
      </c>
      <c r="W142" s="1" t="str">
        <f t="shared" si="28"/>
        <v/>
      </c>
      <c r="X142" s="1" t="str">
        <f t="shared" si="27"/>
        <v/>
      </c>
    </row>
    <row r="143" spans="1:24" x14ac:dyDescent="0.25">
      <c r="A143" s="17" t="str">
        <f t="shared" si="26"/>
        <v/>
      </c>
      <c r="B143" s="18" t="str">
        <f>IF($Q$1&gt;=L143,VLOOKUP(L143,Cs!$BY$7:$CN$33000,5,FALSE),"")</f>
        <v/>
      </c>
      <c r="C143" s="1" t="str">
        <f>IF($Q$1&gt;=L143,TRIM(VLOOKUP(L143,Cs!$BY$7:$CN$33000,15,FALSE)),"")</f>
        <v/>
      </c>
      <c r="D143" s="1" t="str">
        <f t="shared" si="22"/>
        <v/>
      </c>
      <c r="E143" s="1" t="str">
        <f>IF($Q$1&gt;=L143,TRIM(VLOOKUP(L143,Cs!$BY$7:$CN$33000,16,FALSE)),"")</f>
        <v/>
      </c>
      <c r="F143" s="1" t="str">
        <f t="shared" si="23"/>
        <v/>
      </c>
      <c r="G143" s="1" t="str">
        <f t="shared" si="24"/>
        <v/>
      </c>
      <c r="H143" s="26" t="str">
        <f>IF($Q$1&gt;=L143,SUM(T143,U143),IF($Q$1=L142,SUM($H$115:H142),""))</f>
        <v/>
      </c>
      <c r="L143" s="1">
        <f t="shared" si="25"/>
        <v>130</v>
      </c>
      <c r="N143" s="1" t="str">
        <f>IF($Q$1&gt;=L143,VLOOKUP(L143,Cs!$BY$7:$CN$33000,11,FALSE),"")</f>
        <v/>
      </c>
      <c r="Q143" s="1" t="str">
        <f>IF($Q$1&gt;=L143,TRIM(VLOOKUP(L143,Cs!$BY$7:$CN$33000,12,FALSE)),"")</f>
        <v/>
      </c>
      <c r="R143" s="1" t="str">
        <f>IF($Q$1&gt;=L143,TRIM(VLOOKUP(L143,Cs!$BY$7:$CN$33000,13,FALSE)),"")</f>
        <v/>
      </c>
      <c r="S143" s="1" t="str">
        <f>IF($Q$1&gt;=L143,TRIM(VLOOKUP(L143,Cs!$BY$7:$CN$33000,14,FALSE)),"")</f>
        <v/>
      </c>
      <c r="T143" s="1" t="str">
        <f>IF($Q$1&gt;=L143,VLOOKUP(L143,Cs!$BY$7:$CN$33000,7,FALSE),"")</f>
        <v/>
      </c>
      <c r="U143" s="1" t="str">
        <f>IF($Q$1&gt;=L143,VLOOKUP(L143,Cs!$BY$7:$CN$33000,8,FALSE),"")</f>
        <v/>
      </c>
      <c r="W143" s="1" t="str">
        <f t="shared" si="28"/>
        <v/>
      </c>
      <c r="X143" s="1" t="str">
        <f t="shared" si="27"/>
        <v/>
      </c>
    </row>
    <row r="144" spans="1:24" x14ac:dyDescent="0.25">
      <c r="A144" s="17" t="str">
        <f t="shared" si="26"/>
        <v/>
      </c>
      <c r="B144" s="18" t="str">
        <f>IF($Q$1&gt;=L144,VLOOKUP(L144,Cs!$BY$7:$CN$33000,5,FALSE),"")</f>
        <v/>
      </c>
      <c r="C144" s="1" t="str">
        <f>IF($Q$1&gt;=L144,TRIM(VLOOKUP(L144,Cs!$BY$7:$CN$33000,15,FALSE)),"")</f>
        <v/>
      </c>
      <c r="D144" s="1" t="str">
        <f t="shared" si="22"/>
        <v/>
      </c>
      <c r="E144" s="1" t="str">
        <f>IF($Q$1&gt;=L144,TRIM(VLOOKUP(L144,Cs!$BY$7:$CN$33000,16,FALSE)),"")</f>
        <v/>
      </c>
      <c r="F144" s="1" t="str">
        <f t="shared" si="23"/>
        <v/>
      </c>
      <c r="G144" s="1" t="str">
        <f t="shared" si="24"/>
        <v/>
      </c>
      <c r="H144" s="26" t="str">
        <f>IF($Q$1&gt;=L144,SUM(T144,U144),IF($Q$1=L143,SUM($H$115:H143),""))</f>
        <v/>
      </c>
      <c r="L144" s="1">
        <f t="shared" si="25"/>
        <v>131</v>
      </c>
      <c r="N144" s="1" t="str">
        <f>IF($Q$1&gt;=L144,VLOOKUP(L144,Cs!$BY$7:$CN$33000,11,FALSE),"")</f>
        <v/>
      </c>
      <c r="Q144" s="1" t="str">
        <f>IF($Q$1&gt;=L144,TRIM(VLOOKUP(L144,Cs!$BY$7:$CN$33000,12,FALSE)),"")</f>
        <v/>
      </c>
      <c r="R144" s="1" t="str">
        <f>IF($Q$1&gt;=L144,TRIM(VLOOKUP(L144,Cs!$BY$7:$CN$33000,13,FALSE)),"")</f>
        <v/>
      </c>
      <c r="S144" s="1" t="str">
        <f>IF($Q$1&gt;=L144,TRIM(VLOOKUP(L144,Cs!$BY$7:$CN$33000,14,FALSE)),"")</f>
        <v/>
      </c>
      <c r="T144" s="1" t="str">
        <f>IF($Q$1&gt;=L144,VLOOKUP(L144,Cs!$BY$7:$CN$33000,7,FALSE),"")</f>
        <v/>
      </c>
      <c r="U144" s="1" t="str">
        <f>IF($Q$1&gt;=L144,VLOOKUP(L144,Cs!$BY$7:$CN$33000,8,FALSE),"")</f>
        <v/>
      </c>
      <c r="W144" s="1" t="str">
        <f t="shared" si="28"/>
        <v/>
      </c>
      <c r="X144" s="1" t="str">
        <f t="shared" si="27"/>
        <v/>
      </c>
    </row>
    <row r="145" spans="1:24" x14ac:dyDescent="0.25">
      <c r="A145" s="17" t="str">
        <f t="shared" si="26"/>
        <v/>
      </c>
      <c r="B145" s="18" t="str">
        <f>IF($Q$1&gt;=L145,VLOOKUP(L145,Cs!$BY$7:$CN$33000,5,FALSE),"")</f>
        <v/>
      </c>
      <c r="C145" s="1" t="str">
        <f>IF($Q$1&gt;=L145,TRIM(VLOOKUP(L145,Cs!$BY$7:$CN$33000,15,FALSE)),"")</f>
        <v/>
      </c>
      <c r="D145" s="1" t="str">
        <f t="shared" si="22"/>
        <v/>
      </c>
      <c r="E145" s="1" t="str">
        <f>IF($Q$1&gt;=L145,TRIM(VLOOKUP(L145,Cs!$BY$7:$CN$33000,16,FALSE)),"")</f>
        <v/>
      </c>
      <c r="F145" s="1" t="str">
        <f t="shared" si="23"/>
        <v/>
      </c>
      <c r="G145" s="1" t="str">
        <f t="shared" si="24"/>
        <v/>
      </c>
      <c r="H145" s="26" t="str">
        <f>IF($Q$1&gt;=L145,SUM(T145,U145),IF($Q$1=L144,SUM($H$115:H144),""))</f>
        <v/>
      </c>
      <c r="L145" s="1">
        <f t="shared" si="25"/>
        <v>132</v>
      </c>
      <c r="N145" s="1" t="str">
        <f>IF($Q$1&gt;=L145,VLOOKUP(L145,Cs!$BY$7:$CN$33000,11,FALSE),"")</f>
        <v/>
      </c>
      <c r="Q145" s="1" t="str">
        <f>IF($Q$1&gt;=L145,TRIM(VLOOKUP(L145,Cs!$BY$7:$CN$33000,12,FALSE)),"")</f>
        <v/>
      </c>
      <c r="R145" s="1" t="str">
        <f>IF($Q$1&gt;=L145,TRIM(VLOOKUP(L145,Cs!$BY$7:$CN$33000,13,FALSE)),"")</f>
        <v/>
      </c>
      <c r="S145" s="1" t="str">
        <f>IF($Q$1&gt;=L145,TRIM(VLOOKUP(L145,Cs!$BY$7:$CN$33000,14,FALSE)),"")</f>
        <v/>
      </c>
      <c r="T145" s="1" t="str">
        <f>IF($Q$1&gt;=L145,VLOOKUP(L145,Cs!$BY$7:$CN$33000,7,FALSE),"")</f>
        <v/>
      </c>
      <c r="U145" s="1" t="str">
        <f>IF($Q$1&gt;=L145,VLOOKUP(L145,Cs!$BY$7:$CN$33000,8,FALSE),"")</f>
        <v/>
      </c>
      <c r="W145" s="1" t="str">
        <f t="shared" si="28"/>
        <v/>
      </c>
      <c r="X145" s="1" t="str">
        <f t="shared" si="27"/>
        <v/>
      </c>
    </row>
    <row r="146" spans="1:24" x14ac:dyDescent="0.25">
      <c r="A146" s="17" t="str">
        <f t="shared" si="26"/>
        <v/>
      </c>
      <c r="B146" s="18" t="str">
        <f>IF($Q$1&gt;=L146,VLOOKUP(L146,Cs!$BY$7:$CN$33000,5,FALSE),"")</f>
        <v/>
      </c>
      <c r="C146" s="1" t="str">
        <f>IF($Q$1&gt;=L146,TRIM(VLOOKUP(L146,Cs!$BY$7:$CN$33000,15,FALSE)),"")</f>
        <v/>
      </c>
      <c r="D146" s="1" t="str">
        <f t="shared" si="22"/>
        <v/>
      </c>
      <c r="E146" s="1" t="str">
        <f>IF($Q$1&gt;=L146,TRIM(VLOOKUP(L146,Cs!$BY$7:$CN$33000,16,FALSE)),"")</f>
        <v/>
      </c>
      <c r="F146" s="1" t="str">
        <f t="shared" si="23"/>
        <v/>
      </c>
      <c r="G146" s="1" t="str">
        <f t="shared" si="24"/>
        <v/>
      </c>
      <c r="H146" s="26" t="str">
        <f>IF($Q$1&gt;=L146,SUM(T146,U146),IF($Q$1=L145,SUM($H$115:H145),""))</f>
        <v/>
      </c>
      <c r="L146" s="1">
        <f t="shared" si="25"/>
        <v>133</v>
      </c>
      <c r="N146" s="1" t="str">
        <f>IF($Q$1&gt;=L146,VLOOKUP(L146,Cs!$BY$7:$CN$33000,11,FALSE),"")</f>
        <v/>
      </c>
      <c r="Q146" s="1" t="str">
        <f>IF($Q$1&gt;=L146,TRIM(VLOOKUP(L146,Cs!$BY$7:$CN$33000,12,FALSE)),"")</f>
        <v/>
      </c>
      <c r="R146" s="1" t="str">
        <f>IF($Q$1&gt;=L146,TRIM(VLOOKUP(L146,Cs!$BY$7:$CN$33000,13,FALSE)),"")</f>
        <v/>
      </c>
      <c r="S146" s="1" t="str">
        <f>IF($Q$1&gt;=L146,TRIM(VLOOKUP(L146,Cs!$BY$7:$CN$33000,14,FALSE)),"")</f>
        <v/>
      </c>
      <c r="T146" s="1" t="str">
        <f>IF($Q$1&gt;=L146,VLOOKUP(L146,Cs!$BY$7:$CN$33000,7,FALSE),"")</f>
        <v/>
      </c>
      <c r="U146" s="1" t="str">
        <f>IF($Q$1&gt;=L146,VLOOKUP(L146,Cs!$BY$7:$CN$33000,8,FALSE),"")</f>
        <v/>
      </c>
      <c r="W146" s="1" t="str">
        <f t="shared" si="28"/>
        <v/>
      </c>
      <c r="X146" s="1" t="str">
        <f t="shared" si="27"/>
        <v/>
      </c>
    </row>
    <row r="147" spans="1:24" x14ac:dyDescent="0.25">
      <c r="A147" s="17" t="str">
        <f t="shared" si="26"/>
        <v/>
      </c>
      <c r="B147" s="18" t="str">
        <f>IF($Q$1&gt;=L147,VLOOKUP(L147,Cs!$BY$7:$CN$33000,5,FALSE),"")</f>
        <v/>
      </c>
      <c r="C147" s="1" t="str">
        <f>IF($Q$1&gt;=L147,TRIM(VLOOKUP(L147,Cs!$BY$7:$CN$33000,15,FALSE)),"")</f>
        <v/>
      </c>
      <c r="D147" s="1" t="str">
        <f t="shared" si="22"/>
        <v/>
      </c>
      <c r="E147" s="1" t="str">
        <f>IF($Q$1&gt;=L147,TRIM(VLOOKUP(L147,Cs!$BY$7:$CN$33000,16,FALSE)),"")</f>
        <v/>
      </c>
      <c r="F147" s="1" t="str">
        <f t="shared" si="23"/>
        <v/>
      </c>
      <c r="G147" s="1" t="str">
        <f t="shared" si="24"/>
        <v/>
      </c>
      <c r="H147" s="26" t="str">
        <f>IF($Q$1&gt;=L147,SUM(T147,U147),IF($Q$1=L146,SUM($H$115:H146),""))</f>
        <v/>
      </c>
      <c r="L147" s="1">
        <f t="shared" si="25"/>
        <v>134</v>
      </c>
      <c r="N147" s="1" t="str">
        <f>IF($Q$1&gt;=L147,VLOOKUP(L147,Cs!$BY$7:$CN$33000,11,FALSE),"")</f>
        <v/>
      </c>
      <c r="Q147" s="1" t="str">
        <f>IF($Q$1&gt;=L147,TRIM(VLOOKUP(L147,Cs!$BY$7:$CN$33000,12,FALSE)),"")</f>
        <v/>
      </c>
      <c r="R147" s="1" t="str">
        <f>IF($Q$1&gt;=L147,TRIM(VLOOKUP(L147,Cs!$BY$7:$CN$33000,13,FALSE)),"")</f>
        <v/>
      </c>
      <c r="S147" s="1" t="str">
        <f>IF($Q$1&gt;=L147,TRIM(VLOOKUP(L147,Cs!$BY$7:$CN$33000,14,FALSE)),"")</f>
        <v/>
      </c>
      <c r="T147" s="1" t="str">
        <f>IF($Q$1&gt;=L147,VLOOKUP(L147,Cs!$BY$7:$CN$33000,7,FALSE),"")</f>
        <v/>
      </c>
      <c r="U147" s="1" t="str">
        <f>IF($Q$1&gt;=L147,VLOOKUP(L147,Cs!$BY$7:$CN$33000,8,FALSE),"")</f>
        <v/>
      </c>
      <c r="W147" s="1" t="str">
        <f t="shared" si="28"/>
        <v/>
      </c>
      <c r="X147" s="1" t="str">
        <f t="shared" si="27"/>
        <v/>
      </c>
    </row>
    <row r="148" spans="1:24" x14ac:dyDescent="0.25">
      <c r="A148" s="17" t="str">
        <f t="shared" si="26"/>
        <v/>
      </c>
      <c r="B148" s="18" t="str">
        <f>IF($Q$1&gt;=L148,VLOOKUP(L148,Cs!$BY$7:$CN$33000,5,FALSE),"")</f>
        <v/>
      </c>
      <c r="C148" s="1" t="str">
        <f>IF($Q$1&gt;=L148,TRIM(VLOOKUP(L148,Cs!$BY$7:$CN$33000,15,FALSE)),"")</f>
        <v/>
      </c>
      <c r="D148" s="1" t="str">
        <f t="shared" si="22"/>
        <v/>
      </c>
      <c r="E148" s="1" t="str">
        <f>IF($Q$1&gt;=L148,TRIM(VLOOKUP(L148,Cs!$BY$7:$CN$33000,16,FALSE)),"")</f>
        <v/>
      </c>
      <c r="F148" s="1" t="str">
        <f t="shared" si="23"/>
        <v/>
      </c>
      <c r="G148" s="1" t="str">
        <f t="shared" si="24"/>
        <v/>
      </c>
      <c r="H148" s="26" t="str">
        <f>IF($Q$1&gt;=L148,SUM(T148,U148),IF($Q$1=L147,SUM($H$115:H147),""))</f>
        <v/>
      </c>
      <c r="L148" s="1">
        <f t="shared" si="25"/>
        <v>135</v>
      </c>
      <c r="N148" s="1" t="str">
        <f>IF($Q$1&gt;=L148,VLOOKUP(L148,Cs!$BY$7:$CN$33000,11,FALSE),"")</f>
        <v/>
      </c>
      <c r="Q148" s="1" t="str">
        <f>IF($Q$1&gt;=L148,TRIM(VLOOKUP(L148,Cs!$BY$7:$CN$33000,12,FALSE)),"")</f>
        <v/>
      </c>
      <c r="R148" s="1" t="str">
        <f>IF($Q$1&gt;=L148,TRIM(VLOOKUP(L148,Cs!$BY$7:$CN$33000,13,FALSE)),"")</f>
        <v/>
      </c>
      <c r="S148" s="1" t="str">
        <f>IF($Q$1&gt;=L148,TRIM(VLOOKUP(L148,Cs!$BY$7:$CN$33000,14,FALSE)),"")</f>
        <v/>
      </c>
      <c r="T148" s="1" t="str">
        <f>IF($Q$1&gt;=L148,VLOOKUP(L148,Cs!$BY$7:$CN$33000,7,FALSE),"")</f>
        <v/>
      </c>
      <c r="U148" s="1" t="str">
        <f>IF($Q$1&gt;=L148,VLOOKUP(L148,Cs!$BY$7:$CN$33000,8,FALSE),"")</f>
        <v/>
      </c>
      <c r="W148" s="1" t="str">
        <f t="shared" si="28"/>
        <v/>
      </c>
      <c r="X148" s="1" t="str">
        <f t="shared" si="27"/>
        <v/>
      </c>
    </row>
    <row r="149" spans="1:24" x14ac:dyDescent="0.25">
      <c r="A149" s="17" t="str">
        <f t="shared" si="26"/>
        <v/>
      </c>
      <c r="B149" s="18" t="str">
        <f>IF($Q$1&gt;=L149,VLOOKUP(L149,Cs!$BY$7:$CN$33000,5,FALSE),"")</f>
        <v/>
      </c>
      <c r="C149" s="1" t="str">
        <f>IF($Q$1&gt;=L149,TRIM(VLOOKUP(L149,Cs!$BY$7:$CN$33000,15,FALSE)),"")</f>
        <v/>
      </c>
      <c r="D149" s="1" t="str">
        <f t="shared" si="22"/>
        <v/>
      </c>
      <c r="E149" s="1" t="str">
        <f>IF($Q$1&gt;=L149,TRIM(VLOOKUP(L149,Cs!$BY$7:$CN$33000,16,FALSE)),"")</f>
        <v/>
      </c>
      <c r="F149" s="1" t="str">
        <f t="shared" si="23"/>
        <v/>
      </c>
      <c r="G149" s="1" t="str">
        <f t="shared" si="24"/>
        <v/>
      </c>
      <c r="H149" s="26" t="str">
        <f>IF($Q$1&gt;=L149,SUM(T149,U149),IF($Q$1=L148,SUM($H$115:H148),""))</f>
        <v/>
      </c>
      <c r="L149" s="1">
        <f t="shared" si="25"/>
        <v>136</v>
      </c>
      <c r="N149" s="1" t="str">
        <f>IF($Q$1&gt;=L149,VLOOKUP(L149,Cs!$BY$7:$CN$33000,11,FALSE),"")</f>
        <v/>
      </c>
      <c r="Q149" s="1" t="str">
        <f>IF($Q$1&gt;=L149,TRIM(VLOOKUP(L149,Cs!$BY$7:$CN$33000,12,FALSE)),"")</f>
        <v/>
      </c>
      <c r="R149" s="1" t="str">
        <f>IF($Q$1&gt;=L149,TRIM(VLOOKUP(L149,Cs!$BY$7:$CN$33000,13,FALSE)),"")</f>
        <v/>
      </c>
      <c r="S149" s="1" t="str">
        <f>IF($Q$1&gt;=L149,TRIM(VLOOKUP(L149,Cs!$BY$7:$CN$33000,14,FALSE)),"")</f>
        <v/>
      </c>
      <c r="T149" s="1" t="str">
        <f>IF($Q$1&gt;=L149,VLOOKUP(L149,Cs!$BY$7:$CN$33000,7,FALSE),"")</f>
        <v/>
      </c>
      <c r="U149" s="1" t="str">
        <f>IF($Q$1&gt;=L149,VLOOKUP(L149,Cs!$BY$7:$CN$33000,8,FALSE),"")</f>
        <v/>
      </c>
      <c r="W149" s="1" t="str">
        <f t="shared" si="28"/>
        <v/>
      </c>
      <c r="X149" s="1" t="str">
        <f t="shared" si="27"/>
        <v/>
      </c>
    </row>
    <row r="150" spans="1:24" x14ac:dyDescent="0.25">
      <c r="A150" s="17" t="str">
        <f t="shared" si="26"/>
        <v/>
      </c>
      <c r="B150" s="18" t="str">
        <f>IF($Q$1&gt;=L150,VLOOKUP(L150,Cs!$BY$7:$CN$33000,5,FALSE),"")</f>
        <v/>
      </c>
      <c r="C150" s="1" t="str">
        <f>IF($Q$1&gt;=L150,TRIM(VLOOKUP(L150,Cs!$BY$7:$CN$33000,15,FALSE)),"")</f>
        <v/>
      </c>
      <c r="D150" s="1" t="str">
        <f t="shared" si="22"/>
        <v/>
      </c>
      <c r="E150" s="1" t="str">
        <f>IF($Q$1&gt;=L150,TRIM(VLOOKUP(L150,Cs!$BY$7:$CN$33000,16,FALSE)),"")</f>
        <v/>
      </c>
      <c r="F150" s="1" t="str">
        <f t="shared" si="23"/>
        <v/>
      </c>
      <c r="G150" s="1" t="str">
        <f t="shared" si="24"/>
        <v/>
      </c>
      <c r="H150" s="26" t="str">
        <f>IF($Q$1&gt;=L150,SUM(T150,U150),IF($Q$1=L149,SUM($H$115:H149),""))</f>
        <v/>
      </c>
      <c r="L150" s="1">
        <f t="shared" si="25"/>
        <v>137</v>
      </c>
      <c r="N150" s="1" t="str">
        <f>IF($Q$1&gt;=L150,VLOOKUP(L150,Cs!$BY$7:$CN$33000,11,FALSE),"")</f>
        <v/>
      </c>
      <c r="Q150" s="1" t="str">
        <f>IF($Q$1&gt;=L150,TRIM(VLOOKUP(L150,Cs!$BY$7:$CN$33000,12,FALSE)),"")</f>
        <v/>
      </c>
      <c r="R150" s="1" t="str">
        <f>IF($Q$1&gt;=L150,TRIM(VLOOKUP(L150,Cs!$BY$7:$CN$33000,13,FALSE)),"")</f>
        <v/>
      </c>
      <c r="S150" s="1" t="str">
        <f>IF($Q$1&gt;=L150,TRIM(VLOOKUP(L150,Cs!$BY$7:$CN$33000,14,FALSE)),"")</f>
        <v/>
      </c>
      <c r="T150" s="1" t="str">
        <f>IF($Q$1&gt;=L150,VLOOKUP(L150,Cs!$BY$7:$CN$33000,7,FALSE),"")</f>
        <v/>
      </c>
      <c r="U150" s="1" t="str">
        <f>IF($Q$1&gt;=L150,VLOOKUP(L150,Cs!$BY$7:$CN$33000,8,FALSE),"")</f>
        <v/>
      </c>
      <c r="W150" s="1" t="str">
        <f t="shared" si="28"/>
        <v/>
      </c>
      <c r="X150" s="1" t="str">
        <f t="shared" si="27"/>
        <v/>
      </c>
    </row>
    <row r="151" spans="1:24" x14ac:dyDescent="0.25">
      <c r="A151" s="17" t="str">
        <f t="shared" si="26"/>
        <v/>
      </c>
      <c r="B151" s="18" t="str">
        <f>IF($Q$1&gt;=L151,VLOOKUP(L151,Cs!$BY$7:$CN$33000,5,FALSE),"")</f>
        <v/>
      </c>
      <c r="C151" s="1" t="str">
        <f>IF($Q$1&gt;=L151,TRIM(VLOOKUP(L151,Cs!$BY$7:$CN$33000,15,FALSE)),"")</f>
        <v/>
      </c>
      <c r="D151" s="1" t="str">
        <f t="shared" si="22"/>
        <v/>
      </c>
      <c r="E151" s="1" t="str">
        <f>IF($Q$1&gt;=L151,TRIM(VLOOKUP(L151,Cs!$BY$7:$CN$33000,16,FALSE)),"")</f>
        <v/>
      </c>
      <c r="F151" s="1" t="str">
        <f t="shared" si="23"/>
        <v/>
      </c>
      <c r="G151" s="1" t="str">
        <f t="shared" si="24"/>
        <v/>
      </c>
      <c r="H151" s="26" t="str">
        <f>IF($Q$1&gt;=L151,SUM(T151,U151),IF($Q$1=L150,SUM($H$115:H150),""))</f>
        <v/>
      </c>
      <c r="L151" s="1">
        <f t="shared" si="25"/>
        <v>138</v>
      </c>
      <c r="N151" s="1" t="str">
        <f>IF($Q$1&gt;=L151,VLOOKUP(L151,Cs!$BY$7:$CN$33000,11,FALSE),"")</f>
        <v/>
      </c>
      <c r="Q151" s="1" t="str">
        <f>IF($Q$1&gt;=L151,TRIM(VLOOKUP(L151,Cs!$BY$7:$CN$33000,12,FALSE)),"")</f>
        <v/>
      </c>
      <c r="R151" s="1" t="str">
        <f>IF($Q$1&gt;=L151,TRIM(VLOOKUP(L151,Cs!$BY$7:$CN$33000,13,FALSE)),"")</f>
        <v/>
      </c>
      <c r="S151" s="1" t="str">
        <f>IF($Q$1&gt;=L151,TRIM(VLOOKUP(L151,Cs!$BY$7:$CN$33000,14,FALSE)),"")</f>
        <v/>
      </c>
      <c r="T151" s="1" t="str">
        <f>IF($Q$1&gt;=L151,VLOOKUP(L151,Cs!$BY$7:$CN$33000,7,FALSE),"")</f>
        <v/>
      </c>
      <c r="U151" s="1" t="str">
        <f>IF($Q$1&gt;=L151,VLOOKUP(L151,Cs!$BY$7:$CN$33000,8,FALSE),"")</f>
        <v/>
      </c>
      <c r="W151" s="1" t="str">
        <f t="shared" si="28"/>
        <v/>
      </c>
      <c r="X151" s="1" t="str">
        <f t="shared" si="27"/>
        <v/>
      </c>
    </row>
    <row r="152" spans="1:24" x14ac:dyDescent="0.25">
      <c r="A152" s="17" t="str">
        <f t="shared" si="26"/>
        <v/>
      </c>
      <c r="B152" s="18" t="str">
        <f>IF($Q$1&gt;=L152,VLOOKUP(L152,Cs!$BY$7:$CN$33000,5,FALSE),"")</f>
        <v/>
      </c>
      <c r="C152" s="1" t="str">
        <f>IF($Q$1&gt;=L152,TRIM(VLOOKUP(L152,Cs!$BY$7:$CN$33000,15,FALSE)),"")</f>
        <v/>
      </c>
      <c r="D152" s="1" t="str">
        <f t="shared" si="22"/>
        <v/>
      </c>
      <c r="E152" s="1" t="str">
        <f>IF($Q$1&gt;=L152,TRIM(VLOOKUP(L152,Cs!$BY$7:$CN$33000,16,FALSE)),"")</f>
        <v/>
      </c>
      <c r="F152" s="1" t="str">
        <f t="shared" si="23"/>
        <v/>
      </c>
      <c r="G152" s="1" t="str">
        <f t="shared" si="24"/>
        <v/>
      </c>
      <c r="H152" s="26" t="str">
        <f>IF($Q$1&gt;=L152,SUM(T152,U152),IF($Q$1=L151,SUM($H$115:H151),""))</f>
        <v/>
      </c>
      <c r="L152" s="1">
        <f t="shared" si="25"/>
        <v>139</v>
      </c>
      <c r="N152" s="1" t="str">
        <f>IF($Q$1&gt;=L152,VLOOKUP(L152,Cs!$BY$7:$CN$33000,11,FALSE),"")</f>
        <v/>
      </c>
      <c r="Q152" s="1" t="str">
        <f>IF($Q$1&gt;=L152,TRIM(VLOOKUP(L152,Cs!$BY$7:$CN$33000,12,FALSE)),"")</f>
        <v/>
      </c>
      <c r="R152" s="1" t="str">
        <f>IF($Q$1&gt;=L152,TRIM(VLOOKUP(L152,Cs!$BY$7:$CN$33000,13,FALSE)),"")</f>
        <v/>
      </c>
      <c r="S152" s="1" t="str">
        <f>IF($Q$1&gt;=L152,TRIM(VLOOKUP(L152,Cs!$BY$7:$CN$33000,14,FALSE)),"")</f>
        <v/>
      </c>
      <c r="T152" s="1" t="str">
        <f>IF($Q$1&gt;=L152,VLOOKUP(L152,Cs!$BY$7:$CN$33000,7,FALSE),"")</f>
        <v/>
      </c>
      <c r="U152" s="1" t="str">
        <f>IF($Q$1&gt;=L152,VLOOKUP(L152,Cs!$BY$7:$CN$33000,8,FALSE),"")</f>
        <v/>
      </c>
      <c r="W152" s="1" t="str">
        <f t="shared" si="28"/>
        <v/>
      </c>
      <c r="X152" s="1" t="str">
        <f t="shared" si="27"/>
        <v/>
      </c>
    </row>
    <row r="153" spans="1:24" x14ac:dyDescent="0.25">
      <c r="A153" s="17" t="str">
        <f t="shared" si="26"/>
        <v/>
      </c>
      <c r="B153" s="18" t="str">
        <f>IF($Q$1&gt;=L153,VLOOKUP(L153,Cs!$BY$7:$CN$33000,5,FALSE),"")</f>
        <v/>
      </c>
      <c r="C153" s="1" t="str">
        <f>IF($Q$1&gt;=L153,TRIM(VLOOKUP(L153,Cs!$BY$7:$CN$33000,15,FALSE)),"")</f>
        <v/>
      </c>
      <c r="D153" s="1" t="str">
        <f t="shared" si="22"/>
        <v/>
      </c>
      <c r="E153" s="1" t="str">
        <f>IF($Q$1&gt;=L153,TRIM(VLOOKUP(L153,Cs!$BY$7:$CN$33000,16,FALSE)),"")</f>
        <v/>
      </c>
      <c r="F153" s="1" t="str">
        <f t="shared" si="23"/>
        <v/>
      </c>
      <c r="G153" s="1" t="str">
        <f t="shared" si="24"/>
        <v/>
      </c>
      <c r="H153" s="26" t="str">
        <f>IF($Q$1&gt;=L153,SUM(T153,U153),IF($Q$1=L152,SUM($H$115:H152),""))</f>
        <v/>
      </c>
      <c r="L153" s="1">
        <f t="shared" si="25"/>
        <v>140</v>
      </c>
      <c r="N153" s="1" t="str">
        <f>IF($Q$1&gt;=L153,VLOOKUP(L153,Cs!$BY$7:$CN$33000,11,FALSE),"")</f>
        <v/>
      </c>
      <c r="Q153" s="1" t="str">
        <f>IF($Q$1&gt;=L153,TRIM(VLOOKUP(L153,Cs!$BY$7:$CN$33000,12,FALSE)),"")</f>
        <v/>
      </c>
      <c r="R153" s="1" t="str">
        <f>IF($Q$1&gt;=L153,TRIM(VLOOKUP(L153,Cs!$BY$7:$CN$33000,13,FALSE)),"")</f>
        <v/>
      </c>
      <c r="S153" s="1" t="str">
        <f>IF($Q$1&gt;=L153,TRIM(VLOOKUP(L153,Cs!$BY$7:$CN$33000,14,FALSE)),"")</f>
        <v/>
      </c>
      <c r="T153" s="1" t="str">
        <f>IF($Q$1&gt;=L153,VLOOKUP(L153,Cs!$BY$7:$CN$33000,7,FALSE),"")</f>
        <v/>
      </c>
      <c r="U153" s="1" t="str">
        <f>IF($Q$1&gt;=L153,VLOOKUP(L153,Cs!$BY$7:$CN$33000,8,FALSE),"")</f>
        <v/>
      </c>
      <c r="W153" s="1" t="str">
        <f t="shared" si="28"/>
        <v/>
      </c>
      <c r="X153" s="1" t="str">
        <f t="shared" si="27"/>
        <v/>
      </c>
    </row>
    <row r="154" spans="1:24" x14ac:dyDescent="0.25">
      <c r="A154" s="17" t="str">
        <f t="shared" si="26"/>
        <v/>
      </c>
      <c r="B154" s="18" t="str">
        <f>IF($Q$1&gt;=L154,VLOOKUP(L154,Cs!$BY$7:$CN$33000,5,FALSE),"")</f>
        <v/>
      </c>
      <c r="C154" s="1" t="str">
        <f>IF($Q$1&gt;=L154,TRIM(VLOOKUP(L154,Cs!$BY$7:$CN$33000,15,FALSE)),"")</f>
        <v/>
      </c>
      <c r="D154" s="1" t="str">
        <f t="shared" si="22"/>
        <v/>
      </c>
      <c r="E154" s="1" t="str">
        <f>IF($Q$1&gt;=L154,TRIM(VLOOKUP(L154,Cs!$BY$7:$CN$33000,16,FALSE)),"")</f>
        <v/>
      </c>
      <c r="F154" s="1" t="str">
        <f t="shared" si="23"/>
        <v/>
      </c>
      <c r="G154" s="1" t="str">
        <f t="shared" si="24"/>
        <v/>
      </c>
      <c r="H154" s="26" t="str">
        <f>IF($Q$1&gt;=L154,SUM(T154,U154),IF($Q$1=L153,SUM($H$115:H153),""))</f>
        <v/>
      </c>
      <c r="L154" s="1">
        <f t="shared" si="25"/>
        <v>141</v>
      </c>
      <c r="N154" s="1" t="str">
        <f>IF($Q$1&gt;=L154,VLOOKUP(L154,Cs!$BY$7:$CN$33000,11,FALSE),"")</f>
        <v/>
      </c>
      <c r="Q154" s="1" t="str">
        <f>IF($Q$1&gt;=L154,TRIM(VLOOKUP(L154,Cs!$BY$7:$CN$33000,12,FALSE)),"")</f>
        <v/>
      </c>
      <c r="R154" s="1" t="str">
        <f>IF($Q$1&gt;=L154,TRIM(VLOOKUP(L154,Cs!$BY$7:$CN$33000,13,FALSE)),"")</f>
        <v/>
      </c>
      <c r="S154" s="1" t="str">
        <f>IF($Q$1&gt;=L154,TRIM(VLOOKUP(L154,Cs!$BY$7:$CN$33000,14,FALSE)),"")</f>
        <v/>
      </c>
      <c r="T154" s="1" t="str">
        <f>IF($Q$1&gt;=L154,VLOOKUP(L154,Cs!$BY$7:$CN$33000,7,FALSE),"")</f>
        <v/>
      </c>
      <c r="U154" s="1" t="str">
        <f>IF($Q$1&gt;=L154,VLOOKUP(L154,Cs!$BY$7:$CN$33000,8,FALSE),"")</f>
        <v/>
      </c>
      <c r="W154" s="1" t="str">
        <f t="shared" si="28"/>
        <v/>
      </c>
      <c r="X154" s="1" t="str">
        <f t="shared" si="27"/>
        <v/>
      </c>
    </row>
    <row r="155" spans="1:24" x14ac:dyDescent="0.25">
      <c r="A155" s="17" t="str">
        <f t="shared" si="26"/>
        <v/>
      </c>
      <c r="B155" s="18" t="str">
        <f>IF($Q$1&gt;=L155,VLOOKUP(L155,Cs!$BY$7:$CN$33000,5,FALSE),"")</f>
        <v/>
      </c>
      <c r="C155" s="1" t="str">
        <f>IF($Q$1&gt;=L155,TRIM(VLOOKUP(L155,Cs!$BY$7:$CN$33000,15,FALSE)),"")</f>
        <v/>
      </c>
      <c r="D155" s="1" t="str">
        <f t="shared" si="22"/>
        <v/>
      </c>
      <c r="E155" s="1" t="str">
        <f>IF($Q$1&gt;=L155,TRIM(VLOOKUP(L155,Cs!$BY$7:$CN$33000,16,FALSE)),"")</f>
        <v/>
      </c>
      <c r="F155" s="1" t="str">
        <f t="shared" si="23"/>
        <v/>
      </c>
      <c r="G155" s="1" t="str">
        <f t="shared" si="24"/>
        <v/>
      </c>
      <c r="H155" s="26" t="str">
        <f>IF($Q$1&gt;=L155,SUM(T155,U155),IF($Q$1=L154,SUM($H$115:H154),""))</f>
        <v/>
      </c>
      <c r="L155" s="1">
        <f t="shared" si="25"/>
        <v>142</v>
      </c>
      <c r="N155" s="1" t="str">
        <f>IF($Q$1&gt;=L155,VLOOKUP(L155,Cs!$BY$7:$CN$33000,11,FALSE),"")</f>
        <v/>
      </c>
      <c r="Q155" s="1" t="str">
        <f>IF($Q$1&gt;=L155,TRIM(VLOOKUP(L155,Cs!$BY$7:$CN$33000,12,FALSE)),"")</f>
        <v/>
      </c>
      <c r="R155" s="1" t="str">
        <f>IF($Q$1&gt;=L155,TRIM(VLOOKUP(L155,Cs!$BY$7:$CN$33000,13,FALSE)),"")</f>
        <v/>
      </c>
      <c r="S155" s="1" t="str">
        <f>IF($Q$1&gt;=L155,TRIM(VLOOKUP(L155,Cs!$BY$7:$CN$33000,14,FALSE)),"")</f>
        <v/>
      </c>
      <c r="T155" s="1" t="str">
        <f>IF($Q$1&gt;=L155,VLOOKUP(L155,Cs!$BY$7:$CN$33000,7,FALSE),"")</f>
        <v/>
      </c>
      <c r="U155" s="1" t="str">
        <f>IF($Q$1&gt;=L155,VLOOKUP(L155,Cs!$BY$7:$CN$33000,8,FALSE),"")</f>
        <v/>
      </c>
      <c r="W155" s="1" t="str">
        <f t="shared" si="28"/>
        <v/>
      </c>
      <c r="X155" s="1" t="str">
        <f t="shared" si="27"/>
        <v/>
      </c>
    </row>
    <row r="156" spans="1:24" x14ac:dyDescent="0.25">
      <c r="A156" s="17" t="str">
        <f t="shared" si="26"/>
        <v/>
      </c>
      <c r="B156" s="18" t="str">
        <f>IF($Q$1&gt;=L156,VLOOKUP(L156,Cs!$BY$7:$CN$33000,5,FALSE),"")</f>
        <v/>
      </c>
      <c r="C156" s="1" t="str">
        <f>IF($Q$1&gt;=L156,TRIM(VLOOKUP(L156,Cs!$BY$7:$CN$33000,15,FALSE)),"")</f>
        <v/>
      </c>
      <c r="D156" s="1" t="str">
        <f t="shared" si="22"/>
        <v/>
      </c>
      <c r="E156" s="1" t="str">
        <f>IF($Q$1&gt;=L156,TRIM(VLOOKUP(L156,Cs!$BY$7:$CN$33000,16,FALSE)),"")</f>
        <v/>
      </c>
      <c r="F156" s="1" t="str">
        <f t="shared" si="23"/>
        <v/>
      </c>
      <c r="G156" s="1" t="str">
        <f t="shared" si="24"/>
        <v/>
      </c>
      <c r="H156" s="26" t="str">
        <f>IF($Q$1&gt;=L156,SUM(T156,U156),IF($Q$1=L155,SUM($H$115:H155),""))</f>
        <v/>
      </c>
      <c r="L156" s="1">
        <f t="shared" si="25"/>
        <v>143</v>
      </c>
      <c r="N156" s="1" t="str">
        <f>IF($Q$1&gt;=L156,VLOOKUP(L156,Cs!$BY$7:$CN$33000,11,FALSE),"")</f>
        <v/>
      </c>
      <c r="Q156" s="1" t="str">
        <f>IF($Q$1&gt;=L156,TRIM(VLOOKUP(L156,Cs!$BY$7:$CN$33000,12,FALSE)),"")</f>
        <v/>
      </c>
      <c r="R156" s="1" t="str">
        <f>IF($Q$1&gt;=L156,TRIM(VLOOKUP(L156,Cs!$BY$7:$CN$33000,13,FALSE)),"")</f>
        <v/>
      </c>
      <c r="S156" s="1" t="str">
        <f>IF($Q$1&gt;=L156,TRIM(VLOOKUP(L156,Cs!$BY$7:$CN$33000,14,FALSE)),"")</f>
        <v/>
      </c>
      <c r="T156" s="1" t="str">
        <f>IF($Q$1&gt;=L156,VLOOKUP(L156,Cs!$BY$7:$CN$33000,7,FALSE),"")</f>
        <v/>
      </c>
      <c r="U156" s="1" t="str">
        <f>IF($Q$1&gt;=L156,VLOOKUP(L156,Cs!$BY$7:$CN$33000,8,FALSE),"")</f>
        <v/>
      </c>
      <c r="W156" s="1" t="str">
        <f t="shared" si="28"/>
        <v/>
      </c>
      <c r="X156" s="1" t="str">
        <f t="shared" si="27"/>
        <v/>
      </c>
    </row>
    <row r="157" spans="1:24" x14ac:dyDescent="0.25">
      <c r="A157" s="17" t="str">
        <f t="shared" si="26"/>
        <v/>
      </c>
      <c r="B157" s="18" t="str">
        <f>IF($Q$1&gt;=L157,VLOOKUP(L157,Cs!$BY$7:$CN$33000,5,FALSE),"")</f>
        <v/>
      </c>
      <c r="C157" s="1" t="str">
        <f>IF($Q$1&gt;=L157,TRIM(VLOOKUP(L157,Cs!$BY$7:$CN$33000,15,FALSE)),"")</f>
        <v/>
      </c>
      <c r="D157" s="1" t="str">
        <f t="shared" si="22"/>
        <v/>
      </c>
      <c r="E157" s="1" t="str">
        <f>IF($Q$1&gt;=L157,TRIM(VLOOKUP(L157,Cs!$BY$7:$CN$33000,16,FALSE)),"")</f>
        <v/>
      </c>
      <c r="F157" s="1" t="str">
        <f t="shared" si="23"/>
        <v/>
      </c>
      <c r="G157" s="1" t="str">
        <f t="shared" si="24"/>
        <v/>
      </c>
      <c r="H157" s="26" t="str">
        <f>IF($Q$1&gt;=L157,SUM(T157,U157),IF($Q$1=L156,SUM($H$115:H156),""))</f>
        <v/>
      </c>
      <c r="L157" s="1">
        <f t="shared" si="25"/>
        <v>144</v>
      </c>
      <c r="N157" s="1" t="str">
        <f>IF($Q$1&gt;=L157,VLOOKUP(L157,Cs!$BY$7:$CN$33000,11,FALSE),"")</f>
        <v/>
      </c>
      <c r="Q157" s="1" t="str">
        <f>IF($Q$1&gt;=L157,TRIM(VLOOKUP(L157,Cs!$BY$7:$CN$33000,12,FALSE)),"")</f>
        <v/>
      </c>
      <c r="R157" s="1" t="str">
        <f>IF($Q$1&gt;=L157,TRIM(VLOOKUP(L157,Cs!$BY$7:$CN$33000,13,FALSE)),"")</f>
        <v/>
      </c>
      <c r="S157" s="1" t="str">
        <f>IF($Q$1&gt;=L157,TRIM(VLOOKUP(L157,Cs!$BY$7:$CN$33000,14,FALSE)),"")</f>
        <v/>
      </c>
      <c r="T157" s="1" t="str">
        <f>IF($Q$1&gt;=L157,VLOOKUP(L157,Cs!$BY$7:$CN$33000,7,FALSE),"")</f>
        <v/>
      </c>
      <c r="U157" s="1" t="str">
        <f>IF($Q$1&gt;=L157,VLOOKUP(L157,Cs!$BY$7:$CN$33000,8,FALSE),"")</f>
        <v/>
      </c>
      <c r="W157" s="1" t="str">
        <f t="shared" si="28"/>
        <v/>
      </c>
      <c r="X157" s="1" t="str">
        <f t="shared" si="27"/>
        <v/>
      </c>
    </row>
    <row r="158" spans="1:24" x14ac:dyDescent="0.25">
      <c r="A158" s="17" t="str">
        <f t="shared" si="26"/>
        <v/>
      </c>
      <c r="B158" s="18" t="str">
        <f>IF($Q$1&gt;=L158,VLOOKUP(L158,Cs!$BY$7:$CN$33000,5,FALSE),"")</f>
        <v/>
      </c>
      <c r="C158" s="1" t="str">
        <f>IF($Q$1&gt;=L158,TRIM(VLOOKUP(L158,Cs!$BY$7:$CN$33000,15,FALSE)),"")</f>
        <v/>
      </c>
      <c r="D158" s="1" t="str">
        <f t="shared" si="22"/>
        <v/>
      </c>
      <c r="E158" s="1" t="str">
        <f>IF($Q$1&gt;=L158,TRIM(VLOOKUP(L158,Cs!$BY$7:$CN$33000,16,FALSE)),"")</f>
        <v/>
      </c>
      <c r="F158" s="1" t="str">
        <f t="shared" si="23"/>
        <v/>
      </c>
      <c r="G158" s="1" t="str">
        <f t="shared" si="24"/>
        <v/>
      </c>
      <c r="H158" s="26" t="str">
        <f>IF($Q$1&gt;=L158,SUM(T158,U158),IF($Q$1=L157,SUM($H$115:H157),""))</f>
        <v/>
      </c>
      <c r="L158" s="1">
        <f t="shared" si="25"/>
        <v>145</v>
      </c>
      <c r="N158" s="1" t="str">
        <f>IF($Q$1&gt;=L158,VLOOKUP(L158,Cs!$BY$7:$CN$33000,11,FALSE),"")</f>
        <v/>
      </c>
      <c r="Q158" s="1" t="str">
        <f>IF($Q$1&gt;=L158,TRIM(VLOOKUP(L158,Cs!$BY$7:$CN$33000,12,FALSE)),"")</f>
        <v/>
      </c>
      <c r="R158" s="1" t="str">
        <f>IF($Q$1&gt;=L158,TRIM(VLOOKUP(L158,Cs!$BY$7:$CN$33000,13,FALSE)),"")</f>
        <v/>
      </c>
      <c r="S158" s="1" t="str">
        <f>IF($Q$1&gt;=L158,TRIM(VLOOKUP(L158,Cs!$BY$7:$CN$33000,14,FALSE)),"")</f>
        <v/>
      </c>
      <c r="T158" s="1" t="str">
        <f>IF($Q$1&gt;=L158,VLOOKUP(L158,Cs!$BY$7:$CN$33000,7,FALSE),"")</f>
        <v/>
      </c>
      <c r="U158" s="1" t="str">
        <f>IF($Q$1&gt;=L158,VLOOKUP(L158,Cs!$BY$7:$CN$33000,8,FALSE),"")</f>
        <v/>
      </c>
      <c r="W158" s="1" t="str">
        <f t="shared" si="28"/>
        <v/>
      </c>
      <c r="X158" s="1" t="str">
        <f t="shared" si="27"/>
        <v/>
      </c>
    </row>
    <row r="159" spans="1:24" x14ac:dyDescent="0.25">
      <c r="A159" s="17" t="str">
        <f t="shared" si="26"/>
        <v/>
      </c>
      <c r="B159" s="18" t="str">
        <f>IF($Q$1&gt;=L159,VLOOKUP(L159,Cs!$BY$7:$CN$33000,5,FALSE),"")</f>
        <v/>
      </c>
      <c r="C159" s="1" t="str">
        <f>IF($Q$1&gt;=L159,TRIM(VLOOKUP(L159,Cs!$BY$7:$CN$33000,15,FALSE)),"")</f>
        <v/>
      </c>
      <c r="D159" s="1" t="str">
        <f t="shared" si="22"/>
        <v/>
      </c>
      <c r="E159" s="1" t="str">
        <f>IF($Q$1&gt;=L159,TRIM(VLOOKUP(L159,Cs!$BY$7:$CN$33000,16,FALSE)),"")</f>
        <v/>
      </c>
      <c r="F159" s="1" t="str">
        <f t="shared" si="23"/>
        <v/>
      </c>
      <c r="G159" s="1" t="str">
        <f t="shared" si="24"/>
        <v/>
      </c>
      <c r="H159" s="26" t="str">
        <f>IF($Q$1&gt;=L159,SUM(T159,U159),IF($Q$1=L158,SUM($H$115:H158),""))</f>
        <v/>
      </c>
      <c r="L159" s="1">
        <f t="shared" si="25"/>
        <v>146</v>
      </c>
      <c r="N159" s="1" t="str">
        <f>IF($Q$1&gt;=L159,VLOOKUP(L159,Cs!$BY$7:$CN$33000,11,FALSE),"")</f>
        <v/>
      </c>
      <c r="Q159" s="1" t="str">
        <f>IF($Q$1&gt;=L159,TRIM(VLOOKUP(L159,Cs!$BY$7:$CN$33000,12,FALSE)),"")</f>
        <v/>
      </c>
      <c r="R159" s="1" t="str">
        <f>IF($Q$1&gt;=L159,TRIM(VLOOKUP(L159,Cs!$BY$7:$CN$33000,13,FALSE)),"")</f>
        <v/>
      </c>
      <c r="S159" s="1" t="str">
        <f>IF($Q$1&gt;=L159,TRIM(VLOOKUP(L159,Cs!$BY$7:$CN$33000,14,FALSE)),"")</f>
        <v/>
      </c>
      <c r="T159" s="1" t="str">
        <f>IF($Q$1&gt;=L159,VLOOKUP(L159,Cs!$BY$7:$CN$33000,7,FALSE),"")</f>
        <v/>
      </c>
      <c r="U159" s="1" t="str">
        <f>IF($Q$1&gt;=L159,VLOOKUP(L159,Cs!$BY$7:$CN$33000,8,FALSE),"")</f>
        <v/>
      </c>
      <c r="W159" s="1" t="str">
        <f t="shared" si="28"/>
        <v/>
      </c>
      <c r="X159" s="1" t="str">
        <f t="shared" si="27"/>
        <v/>
      </c>
    </row>
    <row r="160" spans="1:24" x14ac:dyDescent="0.25">
      <c r="A160" s="17" t="str">
        <f t="shared" si="26"/>
        <v/>
      </c>
      <c r="B160" s="18" t="str">
        <f>IF($Q$1&gt;=L160,VLOOKUP(L160,Cs!$BY$7:$CN$33000,5,FALSE),"")</f>
        <v/>
      </c>
      <c r="C160" s="1" t="str">
        <f>IF($Q$1&gt;=L160,TRIM(VLOOKUP(L160,Cs!$BY$7:$CN$33000,15,FALSE)),"")</f>
        <v/>
      </c>
      <c r="D160" s="1" t="str">
        <f t="shared" si="22"/>
        <v/>
      </c>
      <c r="E160" s="1" t="str">
        <f>IF($Q$1&gt;=L160,TRIM(VLOOKUP(L160,Cs!$BY$7:$CN$33000,16,FALSE)),"")</f>
        <v/>
      </c>
      <c r="F160" s="1" t="str">
        <f t="shared" si="23"/>
        <v/>
      </c>
      <c r="G160" s="1" t="str">
        <f t="shared" si="24"/>
        <v/>
      </c>
      <c r="H160" s="26" t="str">
        <f>IF($Q$1&gt;=L160,SUM(T160,U160),IF($Q$1=L159,SUM($H$115:H159),""))</f>
        <v/>
      </c>
      <c r="L160" s="1">
        <f t="shared" si="25"/>
        <v>147</v>
      </c>
      <c r="N160" s="1" t="str">
        <f>IF($Q$1&gt;=L160,VLOOKUP(L160,Cs!$BY$7:$CN$33000,11,FALSE),"")</f>
        <v/>
      </c>
      <c r="Q160" s="1" t="str">
        <f>IF($Q$1&gt;=L160,TRIM(VLOOKUP(L160,Cs!$BY$7:$CN$33000,12,FALSE)),"")</f>
        <v/>
      </c>
      <c r="R160" s="1" t="str">
        <f>IF($Q$1&gt;=L160,TRIM(VLOOKUP(L160,Cs!$BY$7:$CN$33000,13,FALSE)),"")</f>
        <v/>
      </c>
      <c r="S160" s="1" t="str">
        <f>IF($Q$1&gt;=L160,TRIM(VLOOKUP(L160,Cs!$BY$7:$CN$33000,14,FALSE)),"")</f>
        <v/>
      </c>
      <c r="T160" s="1" t="str">
        <f>IF($Q$1&gt;=L160,VLOOKUP(L160,Cs!$BY$7:$CN$33000,7,FALSE),"")</f>
        <v/>
      </c>
      <c r="U160" s="1" t="str">
        <f>IF($Q$1&gt;=L160,VLOOKUP(L160,Cs!$BY$7:$CN$33000,8,FALSE),"")</f>
        <v/>
      </c>
      <c r="W160" s="1" t="str">
        <f t="shared" si="28"/>
        <v/>
      </c>
      <c r="X160" s="1" t="str">
        <f t="shared" si="27"/>
        <v/>
      </c>
    </row>
    <row r="161" spans="1:24" x14ac:dyDescent="0.25">
      <c r="A161" s="17" t="str">
        <f t="shared" si="26"/>
        <v/>
      </c>
      <c r="B161" s="18" t="str">
        <f>IF($Q$1&gt;=L161,VLOOKUP(L161,Cs!$BY$7:$CN$33000,5,FALSE),"")</f>
        <v/>
      </c>
      <c r="C161" s="1" t="str">
        <f>IF($Q$1&gt;=L161,TRIM(VLOOKUP(L161,Cs!$BY$7:$CN$33000,15,FALSE)),"")</f>
        <v/>
      </c>
      <c r="D161" s="1" t="str">
        <f t="shared" si="22"/>
        <v/>
      </c>
      <c r="E161" s="1" t="str">
        <f>IF($Q$1&gt;=L161,TRIM(VLOOKUP(L161,Cs!$BY$7:$CN$33000,16,FALSE)),"")</f>
        <v/>
      </c>
      <c r="F161" s="1" t="str">
        <f t="shared" si="23"/>
        <v/>
      </c>
      <c r="G161" s="1" t="str">
        <f t="shared" si="24"/>
        <v/>
      </c>
      <c r="H161" s="26" t="str">
        <f>IF($Q$1&gt;=L161,SUM(T161,U161),IF($Q$1=L160,SUM($H$115:H160),""))</f>
        <v/>
      </c>
      <c r="L161" s="1">
        <f t="shared" si="25"/>
        <v>148</v>
      </c>
      <c r="N161" s="1" t="str">
        <f>IF($Q$1&gt;=L161,VLOOKUP(L161,Cs!$BY$7:$CN$33000,11,FALSE),"")</f>
        <v/>
      </c>
      <c r="Q161" s="1" t="str">
        <f>IF($Q$1&gt;=L161,TRIM(VLOOKUP(L161,Cs!$BY$7:$CN$33000,12,FALSE)),"")</f>
        <v/>
      </c>
      <c r="R161" s="1" t="str">
        <f>IF($Q$1&gt;=L161,TRIM(VLOOKUP(L161,Cs!$BY$7:$CN$33000,13,FALSE)),"")</f>
        <v/>
      </c>
      <c r="S161" s="1" t="str">
        <f>IF($Q$1&gt;=L161,TRIM(VLOOKUP(L161,Cs!$BY$7:$CN$33000,14,FALSE)),"")</f>
        <v/>
      </c>
      <c r="T161" s="1" t="str">
        <f>IF($Q$1&gt;=L161,VLOOKUP(L161,Cs!$BY$7:$CN$33000,7,FALSE),"")</f>
        <v/>
      </c>
      <c r="U161" s="1" t="str">
        <f>IF($Q$1&gt;=L161,VLOOKUP(L161,Cs!$BY$7:$CN$33000,8,FALSE),"")</f>
        <v/>
      </c>
      <c r="W161" s="1" t="str">
        <f t="shared" si="28"/>
        <v/>
      </c>
      <c r="X161" s="1" t="str">
        <f t="shared" si="27"/>
        <v/>
      </c>
    </row>
    <row r="162" spans="1:24" x14ac:dyDescent="0.25">
      <c r="A162" s="17" t="str">
        <f t="shared" si="26"/>
        <v/>
      </c>
      <c r="B162" s="18" t="str">
        <f>IF($Q$1&gt;=L162,VLOOKUP(L162,Cs!$BY$7:$CN$33000,5,FALSE),"")</f>
        <v/>
      </c>
      <c r="C162" s="1" t="str">
        <f>IF($Q$1&gt;=L162,TRIM(VLOOKUP(L162,Cs!$BY$7:$CN$33000,15,FALSE)),"")</f>
        <v/>
      </c>
      <c r="D162" s="1" t="str">
        <f t="shared" si="22"/>
        <v/>
      </c>
      <c r="E162" s="1" t="str">
        <f>IF($Q$1&gt;=L162,TRIM(VLOOKUP(L162,Cs!$BY$7:$CN$33000,16,FALSE)),"")</f>
        <v/>
      </c>
      <c r="F162" s="1" t="str">
        <f t="shared" si="23"/>
        <v/>
      </c>
      <c r="G162" s="1" t="str">
        <f t="shared" si="24"/>
        <v/>
      </c>
      <c r="H162" s="26" t="str">
        <f>IF($Q$1&gt;=L162,SUM(T162,U162),IF($Q$1=L161,SUM($H$115:H161),""))</f>
        <v/>
      </c>
      <c r="L162" s="1">
        <f t="shared" si="25"/>
        <v>149</v>
      </c>
      <c r="N162" s="1" t="str">
        <f>IF($Q$1&gt;=L162,VLOOKUP(L162,Cs!$BY$7:$CN$33000,11,FALSE),"")</f>
        <v/>
      </c>
      <c r="Q162" s="1" t="str">
        <f>IF($Q$1&gt;=L162,TRIM(VLOOKUP(L162,Cs!$BY$7:$CN$33000,12,FALSE)),"")</f>
        <v/>
      </c>
      <c r="R162" s="1" t="str">
        <f>IF($Q$1&gt;=L162,TRIM(VLOOKUP(L162,Cs!$BY$7:$CN$33000,13,FALSE)),"")</f>
        <v/>
      </c>
      <c r="S162" s="1" t="str">
        <f>IF($Q$1&gt;=L162,TRIM(VLOOKUP(L162,Cs!$BY$7:$CN$33000,14,FALSE)),"")</f>
        <v/>
      </c>
      <c r="T162" s="1" t="str">
        <f>IF($Q$1&gt;=L162,VLOOKUP(L162,Cs!$BY$7:$CN$33000,7,FALSE),"")</f>
        <v/>
      </c>
      <c r="U162" s="1" t="str">
        <f>IF($Q$1&gt;=L162,VLOOKUP(L162,Cs!$BY$7:$CN$33000,8,FALSE),"")</f>
        <v/>
      </c>
      <c r="W162" s="1" t="str">
        <f t="shared" si="28"/>
        <v/>
      </c>
      <c r="X162" s="1" t="str">
        <f t="shared" si="27"/>
        <v/>
      </c>
    </row>
    <row r="163" spans="1:24" x14ac:dyDescent="0.25">
      <c r="A163" s="17" t="str">
        <f t="shared" si="26"/>
        <v/>
      </c>
      <c r="B163" s="18" t="str">
        <f>IF($Q$1&gt;=L163,VLOOKUP(L163,Cs!$BY$7:$CN$33000,5,FALSE),"")</f>
        <v/>
      </c>
      <c r="C163" s="1" t="str">
        <f>IF($Q$1&gt;=L163,TRIM(VLOOKUP(L163,Cs!$BY$7:$CN$33000,15,FALSE)),"")</f>
        <v/>
      </c>
      <c r="D163" s="1" t="str">
        <f t="shared" si="22"/>
        <v/>
      </c>
      <c r="E163" s="1" t="str">
        <f>IF($Q$1&gt;=L163,TRIM(VLOOKUP(L163,Cs!$BY$7:$CN$33000,16,FALSE)),"")</f>
        <v/>
      </c>
      <c r="F163" s="1" t="str">
        <f t="shared" si="23"/>
        <v/>
      </c>
      <c r="G163" s="1" t="str">
        <f t="shared" si="24"/>
        <v/>
      </c>
      <c r="H163" s="26" t="str">
        <f>IF($Q$1&gt;=L163,SUM(T163,U163),IF($Q$1=L162,SUM($H$115:H162),""))</f>
        <v/>
      </c>
      <c r="L163" s="1">
        <f t="shared" si="25"/>
        <v>150</v>
      </c>
      <c r="N163" s="1" t="str">
        <f>IF($Q$1&gt;=L163,VLOOKUP(L163,Cs!$BY$7:$CN$33000,11,FALSE),"")</f>
        <v/>
      </c>
      <c r="Q163" s="1" t="str">
        <f>IF($Q$1&gt;=L163,TRIM(VLOOKUP(L163,Cs!$BY$7:$CN$33000,12,FALSE)),"")</f>
        <v/>
      </c>
      <c r="R163" s="1" t="str">
        <f>IF($Q$1&gt;=L163,TRIM(VLOOKUP(L163,Cs!$BY$7:$CN$33000,13,FALSE)),"")</f>
        <v/>
      </c>
      <c r="S163" s="1" t="str">
        <f>IF($Q$1&gt;=L163,TRIM(VLOOKUP(L163,Cs!$BY$7:$CN$33000,14,FALSE)),"")</f>
        <v/>
      </c>
      <c r="T163" s="1" t="str">
        <f>IF($Q$1&gt;=L163,VLOOKUP(L163,Cs!$BY$7:$CN$33000,7,FALSE),"")</f>
        <v/>
      </c>
      <c r="U163" s="1" t="str">
        <f>IF($Q$1&gt;=L163,VLOOKUP(L163,Cs!$BY$7:$CN$33000,8,FALSE),"")</f>
        <v/>
      </c>
      <c r="W163" s="1" t="str">
        <f t="shared" si="28"/>
        <v/>
      </c>
      <c r="X163" s="1" t="str">
        <f t="shared" si="27"/>
        <v/>
      </c>
    </row>
    <row r="164" spans="1:24" x14ac:dyDescent="0.25">
      <c r="A164" s="17" t="str">
        <f t="shared" si="26"/>
        <v/>
      </c>
      <c r="B164" s="18" t="str">
        <f>IF($Q$1&gt;=L164,VLOOKUP(L164,Cs!$BY$7:$CN$33000,5,FALSE),"")</f>
        <v/>
      </c>
      <c r="C164" s="1" t="str">
        <f>IF($Q$1&gt;=L164,TRIM(VLOOKUP(L164,Cs!$BY$7:$CN$33000,15,FALSE)),"")</f>
        <v/>
      </c>
      <c r="D164" s="1" t="str">
        <f t="shared" si="22"/>
        <v/>
      </c>
      <c r="E164" s="1" t="str">
        <f>IF($Q$1&gt;=L164,TRIM(VLOOKUP(L164,Cs!$BY$7:$CN$33000,16,FALSE)),"")</f>
        <v/>
      </c>
      <c r="F164" s="1" t="str">
        <f t="shared" si="23"/>
        <v/>
      </c>
      <c r="G164" s="1" t="str">
        <f t="shared" si="24"/>
        <v/>
      </c>
      <c r="H164" s="26" t="str">
        <f>IF($Q$1&gt;=L164,SUM(T164,U164),IF($Q$1=L163,SUM($H$115:H163),""))</f>
        <v/>
      </c>
      <c r="L164" s="1">
        <f t="shared" si="25"/>
        <v>151</v>
      </c>
      <c r="N164" s="1" t="str">
        <f>IF($Q$1&gt;=L164,VLOOKUP(L164,Cs!$BY$7:$CN$33000,11,FALSE),"")</f>
        <v/>
      </c>
      <c r="Q164" s="1" t="str">
        <f>IF($Q$1&gt;=L164,TRIM(VLOOKUP(L164,Cs!$BY$7:$CN$33000,12,FALSE)),"")</f>
        <v/>
      </c>
      <c r="R164" s="1" t="str">
        <f>IF($Q$1&gt;=L164,TRIM(VLOOKUP(L164,Cs!$BY$7:$CN$33000,13,FALSE)),"")</f>
        <v/>
      </c>
      <c r="S164" s="1" t="str">
        <f>IF($Q$1&gt;=L164,TRIM(VLOOKUP(L164,Cs!$BY$7:$CN$33000,14,FALSE)),"")</f>
        <v/>
      </c>
      <c r="T164" s="1" t="str">
        <f>IF($Q$1&gt;=L164,VLOOKUP(L164,Cs!$BY$7:$CN$33000,7,FALSE),"")</f>
        <v/>
      </c>
      <c r="U164" s="1" t="str">
        <f>IF($Q$1&gt;=L164,VLOOKUP(L164,Cs!$BY$7:$CN$33000,8,FALSE),"")</f>
        <v/>
      </c>
      <c r="W164" s="1" t="str">
        <f t="shared" si="28"/>
        <v/>
      </c>
      <c r="X164" s="1" t="str">
        <f t="shared" si="27"/>
        <v/>
      </c>
    </row>
    <row r="165" spans="1:24" x14ac:dyDescent="0.25">
      <c r="A165" s="17" t="str">
        <f t="shared" si="26"/>
        <v/>
      </c>
      <c r="B165" s="18" t="str">
        <f>IF($Q$1&gt;=L165,VLOOKUP(L165,Cs!$BY$7:$CN$33000,5,FALSE),"")</f>
        <v/>
      </c>
      <c r="C165" s="1" t="str">
        <f>IF($Q$1&gt;=L165,TRIM(VLOOKUP(L165,Cs!$BY$7:$CN$33000,15,FALSE)),"")</f>
        <v/>
      </c>
      <c r="D165" s="1" t="str">
        <f t="shared" si="22"/>
        <v/>
      </c>
      <c r="E165" s="1" t="str">
        <f>IF($Q$1&gt;=L165,TRIM(VLOOKUP(L165,Cs!$BY$7:$CN$33000,16,FALSE)),"")</f>
        <v/>
      </c>
      <c r="F165" s="1" t="str">
        <f t="shared" si="23"/>
        <v/>
      </c>
      <c r="G165" s="1" t="str">
        <f t="shared" si="24"/>
        <v/>
      </c>
      <c r="H165" s="26" t="str">
        <f>IF($Q$1&gt;=L165,SUM(T165,U165),IF($Q$1=L164,SUM($H$115:H164),""))</f>
        <v/>
      </c>
      <c r="L165" s="1">
        <f t="shared" si="25"/>
        <v>152</v>
      </c>
      <c r="N165" s="1" t="str">
        <f>IF($Q$1&gt;=L165,VLOOKUP(L165,Cs!$BY$7:$CN$33000,11,FALSE),"")</f>
        <v/>
      </c>
      <c r="Q165" s="1" t="str">
        <f>IF($Q$1&gt;=L165,TRIM(VLOOKUP(L165,Cs!$BY$7:$CN$33000,12,FALSE)),"")</f>
        <v/>
      </c>
      <c r="R165" s="1" t="str">
        <f>IF($Q$1&gt;=L165,TRIM(VLOOKUP(L165,Cs!$BY$7:$CN$33000,13,FALSE)),"")</f>
        <v/>
      </c>
      <c r="S165" s="1" t="str">
        <f>IF($Q$1&gt;=L165,TRIM(VLOOKUP(L165,Cs!$BY$7:$CN$33000,14,FALSE)),"")</f>
        <v/>
      </c>
      <c r="T165" s="1" t="str">
        <f>IF($Q$1&gt;=L165,VLOOKUP(L165,Cs!$BY$7:$CN$33000,7,FALSE),"")</f>
        <v/>
      </c>
      <c r="U165" s="1" t="str">
        <f>IF($Q$1&gt;=L165,VLOOKUP(L165,Cs!$BY$7:$CN$33000,8,FALSE),"")</f>
        <v/>
      </c>
      <c r="W165" s="1" t="str">
        <f t="shared" si="28"/>
        <v/>
      </c>
      <c r="X165" s="1" t="str">
        <f t="shared" si="27"/>
        <v/>
      </c>
    </row>
    <row r="166" spans="1:24" x14ac:dyDescent="0.25">
      <c r="G166" s="52" t="str">
        <f>IF($Q$1&gt;L165,$S$3,IF($Q$1=L165,$S$1,""))</f>
        <v/>
      </c>
      <c r="H166" s="26" t="str">
        <f>IF($Q$1&gt;=L165,SUM($H$115:H165),"")</f>
        <v/>
      </c>
      <c r="L166" s="6">
        <f>IF(L165&lt;$Q$1,L165,SUM(L165,1))</f>
        <v>153</v>
      </c>
    </row>
    <row r="167" spans="1:24" x14ac:dyDescent="0.25">
      <c r="H167" s="31" t="str">
        <f>IF(L116&lt;=$Q$1,K167&amp;". oldal","")</f>
        <v/>
      </c>
      <c r="J167" s="8"/>
      <c r="K167" s="1" t="str">
        <f>IF(L116&lt;=$Q$1,K114+1,"")</f>
        <v/>
      </c>
      <c r="L167" s="1">
        <f t="shared" ref="L167:L168" si="29">L166</f>
        <v>153</v>
      </c>
    </row>
    <row r="168" spans="1:24" x14ac:dyDescent="0.25">
      <c r="G168" s="52" t="str">
        <f>IF($Q$1&gt;L168,$S$2,"")</f>
        <v/>
      </c>
      <c r="H168" s="26" t="str">
        <f>IF($Q$1&gt;L165,H166,"")</f>
        <v/>
      </c>
      <c r="L168" s="1">
        <f t="shared" si="29"/>
        <v>153</v>
      </c>
    </row>
    <row r="169" spans="1:24" x14ac:dyDescent="0.25">
      <c r="A169" s="17" t="str">
        <f>IF($Q$1&gt;=L169,L169,"")</f>
        <v/>
      </c>
      <c r="B169" s="18" t="str">
        <f>IF($Q$1&gt;=L169,VLOOKUP(L169,Cs!$BY$7:$CN$33000,5,FALSE),"")</f>
        <v/>
      </c>
      <c r="C169" s="1" t="str">
        <f>IF($Q$1&gt;=L169,TRIM(VLOOKUP(L169,Cs!$BY$7:$CN$33000,15,FALSE)),"")</f>
        <v/>
      </c>
      <c r="D169" s="1" t="str">
        <f t="shared" ref="D169:D218" si="30">IF($Q$1&gt;=L169,IF(N169=$N$9,"",UPPER(LEFT(N169,1))),"")</f>
        <v/>
      </c>
      <c r="E169" s="1" t="str">
        <f>IF($Q$1&gt;=L169,TRIM(VLOOKUP(L169,Cs!$BY$7:$CN$33000,16,FALSE)),"")</f>
        <v/>
      </c>
      <c r="F169" s="1" t="str">
        <f t="shared" ref="F169:F218" si="31">IF($Q$1&gt;=L169,TRIM(Q169&amp;" "&amp;W169),"")</f>
        <v/>
      </c>
      <c r="G169" s="1" t="str">
        <f t="shared" ref="G169:G218" si="32">IF($Q$1&gt;=L169,TRIM(S169&amp;X169),IF($Q$1=L168,$S$1,""))</f>
        <v/>
      </c>
      <c r="H169" s="26" t="str">
        <f>IF($Q$1&gt;=L169,SUM(T169,U169),IF($Q$1=L168,SUM($H$168:H168),""))</f>
        <v/>
      </c>
      <c r="L169" s="1">
        <f t="shared" ref="L169:L218" si="33">L168+1</f>
        <v>154</v>
      </c>
      <c r="N169" s="1" t="str">
        <f>IF($Q$1&gt;=L169,VLOOKUP(L169,Cs!$BY$7:$CN$33000,11,FALSE),"")</f>
        <v/>
      </c>
      <c r="Q169" s="1" t="str">
        <f>IF($Q$1&gt;=L169,TRIM(VLOOKUP(L169,Cs!$BY$7:$CN$33000,12,FALSE)),"")</f>
        <v/>
      </c>
      <c r="R169" s="1" t="str">
        <f>IF($Q$1&gt;=L169,TRIM(VLOOKUP(L169,Cs!$BY$7:$CN$33000,13,FALSE)),"")</f>
        <v/>
      </c>
      <c r="S169" s="1" t="str">
        <f>IF($Q$1&gt;=L169,TRIM(VLOOKUP(L169,Cs!$BY$7:$CN$33000,14,FALSE)),"")</f>
        <v/>
      </c>
      <c r="T169" s="1" t="str">
        <f>IF($Q$1&gt;=L169,VLOOKUP(L169,Cs!$BY$7:$CN$33000,7,FALSE),"")</f>
        <v/>
      </c>
      <c r="U169" s="1" t="str">
        <f>IF($Q$1&gt;=L169,VLOOKUP(L169,Cs!$BY$7:$CN$33000,8,FALSE),"")</f>
        <v/>
      </c>
      <c r="W169" s="1" t="str">
        <f t="shared" si="28"/>
        <v/>
      </c>
      <c r="X169" s="1" t="str">
        <f t="shared" si="27"/>
        <v/>
      </c>
    </row>
    <row r="170" spans="1:24" x14ac:dyDescent="0.25">
      <c r="A170" s="17" t="str">
        <f t="shared" ref="A170:A218" si="34">IF($Q$1&gt;=L170,L170,"")</f>
        <v/>
      </c>
      <c r="B170" s="18" t="str">
        <f>IF($Q$1&gt;=L170,VLOOKUP(L170,Cs!$BY$7:$CN$33000,5,FALSE),"")</f>
        <v/>
      </c>
      <c r="C170" s="1" t="str">
        <f>IF($Q$1&gt;=L170,TRIM(VLOOKUP(L170,Cs!$BY$7:$CN$33000,15,FALSE)),"")</f>
        <v/>
      </c>
      <c r="D170" s="1" t="str">
        <f t="shared" si="30"/>
        <v/>
      </c>
      <c r="E170" s="1" t="str">
        <f>IF($Q$1&gt;=L170,TRIM(VLOOKUP(L170,Cs!$BY$7:$CN$33000,16,FALSE)),"")</f>
        <v/>
      </c>
      <c r="F170" s="1" t="str">
        <f t="shared" si="31"/>
        <v/>
      </c>
      <c r="G170" s="1" t="str">
        <f t="shared" si="32"/>
        <v/>
      </c>
      <c r="H170" s="26" t="str">
        <f>IF($Q$1&gt;=L170,SUM(T170,U170),IF($Q$1=L169,SUM($H$168:H169),""))</f>
        <v/>
      </c>
      <c r="L170" s="1">
        <f t="shared" si="33"/>
        <v>155</v>
      </c>
      <c r="N170" s="1" t="str">
        <f>IF($Q$1&gt;=L170,VLOOKUP(L170,Cs!$BY$7:$CN$33000,11,FALSE),"")</f>
        <v/>
      </c>
      <c r="Q170" s="1" t="str">
        <f>IF($Q$1&gt;=L170,TRIM(VLOOKUP(L170,Cs!$BY$7:$CN$33000,12,FALSE)),"")</f>
        <v/>
      </c>
      <c r="R170" s="1" t="str">
        <f>IF($Q$1&gt;=L170,TRIM(VLOOKUP(L170,Cs!$BY$7:$CN$33000,13,FALSE)),"")</f>
        <v/>
      </c>
      <c r="S170" s="1" t="str">
        <f>IF($Q$1&gt;=L170,TRIM(VLOOKUP(L170,Cs!$BY$7:$CN$33000,14,FALSE)),"")</f>
        <v/>
      </c>
      <c r="T170" s="1" t="str">
        <f>IF($Q$1&gt;=L170,VLOOKUP(L170,Cs!$BY$7:$CN$33000,7,FALSE),"")</f>
        <v/>
      </c>
      <c r="U170" s="1" t="str">
        <f>IF($Q$1&gt;=L170,VLOOKUP(L170,Cs!$BY$7:$CN$33000,8,FALSE),"")</f>
        <v/>
      </c>
      <c r="W170" s="1" t="str">
        <f t="shared" si="28"/>
        <v/>
      </c>
      <c r="X170" s="1" t="str">
        <f t="shared" si="27"/>
        <v/>
      </c>
    </row>
    <row r="171" spans="1:24" x14ac:dyDescent="0.25">
      <c r="A171" s="17" t="str">
        <f t="shared" si="34"/>
        <v/>
      </c>
      <c r="B171" s="18" t="str">
        <f>IF($Q$1&gt;=L171,VLOOKUP(L171,Cs!$BY$7:$CN$33000,5,FALSE),"")</f>
        <v/>
      </c>
      <c r="C171" s="1" t="str">
        <f>IF($Q$1&gt;=L171,TRIM(VLOOKUP(L171,Cs!$BY$7:$CN$33000,15,FALSE)),"")</f>
        <v/>
      </c>
      <c r="D171" s="1" t="str">
        <f t="shared" si="30"/>
        <v/>
      </c>
      <c r="E171" s="1" t="str">
        <f>IF($Q$1&gt;=L171,TRIM(VLOOKUP(L171,Cs!$BY$7:$CN$33000,16,FALSE)),"")</f>
        <v/>
      </c>
      <c r="F171" s="1" t="str">
        <f t="shared" si="31"/>
        <v/>
      </c>
      <c r="G171" s="1" t="str">
        <f t="shared" si="32"/>
        <v/>
      </c>
      <c r="H171" s="26" t="str">
        <f>IF($Q$1&gt;=L171,SUM(T171,U171),IF($Q$1=L170,SUM($H$168:H170),""))</f>
        <v/>
      </c>
      <c r="L171" s="1">
        <f t="shared" si="33"/>
        <v>156</v>
      </c>
      <c r="N171" s="1" t="str">
        <f>IF($Q$1&gt;=L171,VLOOKUP(L171,Cs!$BY$7:$CN$33000,11,FALSE),"")</f>
        <v/>
      </c>
      <c r="Q171" s="1" t="str">
        <f>IF($Q$1&gt;=L171,TRIM(VLOOKUP(L171,Cs!$BY$7:$CN$33000,12,FALSE)),"")</f>
        <v/>
      </c>
      <c r="R171" s="1" t="str">
        <f>IF($Q$1&gt;=L171,TRIM(VLOOKUP(L171,Cs!$BY$7:$CN$33000,13,FALSE)),"")</f>
        <v/>
      </c>
      <c r="S171" s="1" t="str">
        <f>IF($Q$1&gt;=L171,TRIM(VLOOKUP(L171,Cs!$BY$7:$CN$33000,14,FALSE)),"")</f>
        <v/>
      </c>
      <c r="T171" s="1" t="str">
        <f>IF($Q$1&gt;=L171,VLOOKUP(L171,Cs!$BY$7:$CN$33000,7,FALSE),"")</f>
        <v/>
      </c>
      <c r="U171" s="1" t="str">
        <f>IF($Q$1&gt;=L171,VLOOKUP(L171,Cs!$BY$7:$CN$33000,8,FALSE),"")</f>
        <v/>
      </c>
      <c r="W171" s="1" t="str">
        <f t="shared" si="28"/>
        <v/>
      </c>
      <c r="X171" s="1" t="str">
        <f t="shared" si="27"/>
        <v/>
      </c>
    </row>
    <row r="172" spans="1:24" x14ac:dyDescent="0.25">
      <c r="A172" s="17" t="str">
        <f t="shared" si="34"/>
        <v/>
      </c>
      <c r="B172" s="18" t="str">
        <f>IF($Q$1&gt;=L172,VLOOKUP(L172,Cs!$BY$7:$CN$33000,5,FALSE),"")</f>
        <v/>
      </c>
      <c r="C172" s="1" t="str">
        <f>IF($Q$1&gt;=L172,TRIM(VLOOKUP(L172,Cs!$BY$7:$CN$33000,15,FALSE)),"")</f>
        <v/>
      </c>
      <c r="D172" s="1" t="str">
        <f t="shared" si="30"/>
        <v/>
      </c>
      <c r="E172" s="1" t="str">
        <f>IF($Q$1&gt;=L172,TRIM(VLOOKUP(L172,Cs!$BY$7:$CN$33000,16,FALSE)),"")</f>
        <v/>
      </c>
      <c r="F172" s="1" t="str">
        <f t="shared" si="31"/>
        <v/>
      </c>
      <c r="G172" s="1" t="str">
        <f t="shared" si="32"/>
        <v/>
      </c>
      <c r="H172" s="26" t="str">
        <f>IF($Q$1&gt;=L172,SUM(T172,U172),IF($Q$1=L171,SUM($H$168:H171),""))</f>
        <v/>
      </c>
      <c r="L172" s="1">
        <f t="shared" si="33"/>
        <v>157</v>
      </c>
      <c r="N172" s="1" t="str">
        <f>IF($Q$1&gt;=L172,VLOOKUP(L172,Cs!$BY$7:$CN$33000,11,FALSE),"")</f>
        <v/>
      </c>
      <c r="Q172" s="1" t="str">
        <f>IF($Q$1&gt;=L172,TRIM(VLOOKUP(L172,Cs!$BY$7:$CN$33000,12,FALSE)),"")</f>
        <v/>
      </c>
      <c r="R172" s="1" t="str">
        <f>IF($Q$1&gt;=L172,TRIM(VLOOKUP(L172,Cs!$BY$7:$CN$33000,13,FALSE)),"")</f>
        <v/>
      </c>
      <c r="S172" s="1" t="str">
        <f>IF($Q$1&gt;=L172,TRIM(VLOOKUP(L172,Cs!$BY$7:$CN$33000,14,FALSE)),"")</f>
        <v/>
      </c>
      <c r="T172" s="1" t="str">
        <f>IF($Q$1&gt;=L172,VLOOKUP(L172,Cs!$BY$7:$CN$33000,7,FALSE),"")</f>
        <v/>
      </c>
      <c r="U172" s="1" t="str">
        <f>IF($Q$1&gt;=L172,VLOOKUP(L172,Cs!$BY$7:$CN$33000,8,FALSE),"")</f>
        <v/>
      </c>
      <c r="W172" s="1" t="str">
        <f t="shared" si="28"/>
        <v/>
      </c>
      <c r="X172" s="1" t="str">
        <f t="shared" si="27"/>
        <v/>
      </c>
    </row>
    <row r="173" spans="1:24" x14ac:dyDescent="0.25">
      <c r="A173" s="17" t="str">
        <f t="shared" si="34"/>
        <v/>
      </c>
      <c r="B173" s="18" t="str">
        <f>IF($Q$1&gt;=L173,VLOOKUP(L173,Cs!$BY$7:$CN$33000,5,FALSE),"")</f>
        <v/>
      </c>
      <c r="C173" s="1" t="str">
        <f>IF($Q$1&gt;=L173,TRIM(VLOOKUP(L173,Cs!$BY$7:$CN$33000,15,FALSE)),"")</f>
        <v/>
      </c>
      <c r="D173" s="1" t="str">
        <f t="shared" si="30"/>
        <v/>
      </c>
      <c r="E173" s="1" t="str">
        <f>IF($Q$1&gt;=L173,TRIM(VLOOKUP(L173,Cs!$BY$7:$CN$33000,16,FALSE)),"")</f>
        <v/>
      </c>
      <c r="F173" s="1" t="str">
        <f t="shared" si="31"/>
        <v/>
      </c>
      <c r="G173" s="1" t="str">
        <f t="shared" si="32"/>
        <v/>
      </c>
      <c r="H173" s="26" t="str">
        <f>IF($Q$1&gt;=L173,SUM(T173,U173),IF($Q$1=L172,SUM($H$168:H172),""))</f>
        <v/>
      </c>
      <c r="L173" s="1">
        <f t="shared" si="33"/>
        <v>158</v>
      </c>
      <c r="N173" s="1" t="str">
        <f>IF($Q$1&gt;=L173,VLOOKUP(L173,Cs!$BY$7:$CN$33000,11,FALSE),"")</f>
        <v/>
      </c>
      <c r="Q173" s="1" t="str">
        <f>IF($Q$1&gt;=L173,TRIM(VLOOKUP(L173,Cs!$BY$7:$CN$33000,12,FALSE)),"")</f>
        <v/>
      </c>
      <c r="R173" s="1" t="str">
        <f>IF($Q$1&gt;=L173,TRIM(VLOOKUP(L173,Cs!$BY$7:$CN$33000,13,FALSE)),"")</f>
        <v/>
      </c>
      <c r="S173" s="1" t="str">
        <f>IF($Q$1&gt;=L173,TRIM(VLOOKUP(L173,Cs!$BY$7:$CN$33000,14,FALSE)),"")</f>
        <v/>
      </c>
      <c r="T173" s="1" t="str">
        <f>IF($Q$1&gt;=L173,VLOOKUP(L173,Cs!$BY$7:$CN$33000,7,FALSE),"")</f>
        <v/>
      </c>
      <c r="U173" s="1" t="str">
        <f>IF($Q$1&gt;=L173,VLOOKUP(L173,Cs!$BY$7:$CN$33000,8,FALSE),"")</f>
        <v/>
      </c>
      <c r="W173" s="1" t="str">
        <f t="shared" si="28"/>
        <v/>
      </c>
      <c r="X173" s="1" t="str">
        <f t="shared" si="27"/>
        <v/>
      </c>
    </row>
    <row r="174" spans="1:24" x14ac:dyDescent="0.25">
      <c r="A174" s="17" t="str">
        <f t="shared" si="34"/>
        <v/>
      </c>
      <c r="B174" s="18" t="str">
        <f>IF($Q$1&gt;=L174,VLOOKUP(L174,Cs!$BY$7:$CN$33000,5,FALSE),"")</f>
        <v/>
      </c>
      <c r="C174" s="1" t="str">
        <f>IF($Q$1&gt;=L174,TRIM(VLOOKUP(L174,Cs!$BY$7:$CN$33000,15,FALSE)),"")</f>
        <v/>
      </c>
      <c r="D174" s="1" t="str">
        <f t="shared" si="30"/>
        <v/>
      </c>
      <c r="E174" s="1" t="str">
        <f>IF($Q$1&gt;=L174,TRIM(VLOOKUP(L174,Cs!$BY$7:$CN$33000,16,FALSE)),"")</f>
        <v/>
      </c>
      <c r="F174" s="1" t="str">
        <f t="shared" si="31"/>
        <v/>
      </c>
      <c r="G174" s="1" t="str">
        <f t="shared" si="32"/>
        <v/>
      </c>
      <c r="H174" s="26" t="str">
        <f>IF($Q$1&gt;=L174,SUM(T174,U174),IF($Q$1=L173,SUM($H$168:H173),""))</f>
        <v/>
      </c>
      <c r="L174" s="1">
        <f t="shared" si="33"/>
        <v>159</v>
      </c>
      <c r="N174" s="1" t="str">
        <f>IF($Q$1&gt;=L174,VLOOKUP(L174,Cs!$BY$7:$CN$33000,11,FALSE),"")</f>
        <v/>
      </c>
      <c r="Q174" s="1" t="str">
        <f>IF($Q$1&gt;=L174,TRIM(VLOOKUP(L174,Cs!$BY$7:$CN$33000,12,FALSE)),"")</f>
        <v/>
      </c>
      <c r="R174" s="1" t="str">
        <f>IF($Q$1&gt;=L174,TRIM(VLOOKUP(L174,Cs!$BY$7:$CN$33000,13,FALSE)),"")</f>
        <v/>
      </c>
      <c r="S174" s="1" t="str">
        <f>IF($Q$1&gt;=L174,TRIM(VLOOKUP(L174,Cs!$BY$7:$CN$33000,14,FALSE)),"")</f>
        <v/>
      </c>
      <c r="T174" s="1" t="str">
        <f>IF($Q$1&gt;=L174,VLOOKUP(L174,Cs!$BY$7:$CN$33000,7,FALSE),"")</f>
        <v/>
      </c>
      <c r="U174" s="1" t="str">
        <f>IF($Q$1&gt;=L174,VLOOKUP(L174,Cs!$BY$7:$CN$33000,8,FALSE),"")</f>
        <v/>
      </c>
      <c r="W174" s="1" t="str">
        <f t="shared" si="28"/>
        <v/>
      </c>
      <c r="X174" s="1" t="str">
        <f t="shared" si="27"/>
        <v/>
      </c>
    </row>
    <row r="175" spans="1:24" x14ac:dyDescent="0.25">
      <c r="A175" s="17" t="str">
        <f t="shared" si="34"/>
        <v/>
      </c>
      <c r="B175" s="18" t="str">
        <f>IF($Q$1&gt;=L175,VLOOKUP(L175,Cs!$BY$7:$CN$33000,5,FALSE),"")</f>
        <v/>
      </c>
      <c r="C175" s="1" t="str">
        <f>IF($Q$1&gt;=L175,TRIM(VLOOKUP(L175,Cs!$BY$7:$CN$33000,15,FALSE)),"")</f>
        <v/>
      </c>
      <c r="D175" s="1" t="str">
        <f t="shared" si="30"/>
        <v/>
      </c>
      <c r="E175" s="1" t="str">
        <f>IF($Q$1&gt;=L175,TRIM(VLOOKUP(L175,Cs!$BY$7:$CN$33000,16,FALSE)),"")</f>
        <v/>
      </c>
      <c r="F175" s="1" t="str">
        <f t="shared" si="31"/>
        <v/>
      </c>
      <c r="G175" s="1" t="str">
        <f t="shared" si="32"/>
        <v/>
      </c>
      <c r="H175" s="26" t="str">
        <f>IF($Q$1&gt;=L175,SUM(T175,U175),IF($Q$1=L174,SUM($H$168:H174),""))</f>
        <v/>
      </c>
      <c r="L175" s="1">
        <f t="shared" si="33"/>
        <v>160</v>
      </c>
      <c r="N175" s="1" t="str">
        <f>IF($Q$1&gt;=L175,VLOOKUP(L175,Cs!$BY$7:$CN$33000,11,FALSE),"")</f>
        <v/>
      </c>
      <c r="Q175" s="1" t="str">
        <f>IF($Q$1&gt;=L175,TRIM(VLOOKUP(L175,Cs!$BY$7:$CN$33000,12,FALSE)),"")</f>
        <v/>
      </c>
      <c r="R175" s="1" t="str">
        <f>IF($Q$1&gt;=L175,TRIM(VLOOKUP(L175,Cs!$BY$7:$CN$33000,13,FALSE)),"")</f>
        <v/>
      </c>
      <c r="S175" s="1" t="str">
        <f>IF($Q$1&gt;=L175,TRIM(VLOOKUP(L175,Cs!$BY$7:$CN$33000,14,FALSE)),"")</f>
        <v/>
      </c>
      <c r="T175" s="1" t="str">
        <f>IF($Q$1&gt;=L175,VLOOKUP(L175,Cs!$BY$7:$CN$33000,7,FALSE),"")</f>
        <v/>
      </c>
      <c r="U175" s="1" t="str">
        <f>IF($Q$1&gt;=L175,VLOOKUP(L175,Cs!$BY$7:$CN$33000,8,FALSE),"")</f>
        <v/>
      </c>
      <c r="W175" s="1" t="str">
        <f t="shared" si="28"/>
        <v/>
      </c>
      <c r="X175" s="1" t="str">
        <f t="shared" si="27"/>
        <v/>
      </c>
    </row>
    <row r="176" spans="1:24" x14ac:dyDescent="0.25">
      <c r="A176" s="17" t="str">
        <f t="shared" si="34"/>
        <v/>
      </c>
      <c r="B176" s="18" t="str">
        <f>IF($Q$1&gt;=L176,VLOOKUP(L176,Cs!$BY$7:$CN$33000,5,FALSE),"")</f>
        <v/>
      </c>
      <c r="C176" s="1" t="str">
        <f>IF($Q$1&gt;=L176,TRIM(VLOOKUP(L176,Cs!$BY$7:$CN$33000,15,FALSE)),"")</f>
        <v/>
      </c>
      <c r="D176" s="1" t="str">
        <f t="shared" si="30"/>
        <v/>
      </c>
      <c r="E176" s="1" t="str">
        <f>IF($Q$1&gt;=L176,TRIM(VLOOKUP(L176,Cs!$BY$7:$CN$33000,16,FALSE)),"")</f>
        <v/>
      </c>
      <c r="F176" s="1" t="str">
        <f t="shared" si="31"/>
        <v/>
      </c>
      <c r="G176" s="1" t="str">
        <f t="shared" si="32"/>
        <v/>
      </c>
      <c r="H176" s="26" t="str">
        <f>IF($Q$1&gt;=L176,SUM(T176,U176),IF($Q$1=L175,SUM($H$168:H175),""))</f>
        <v/>
      </c>
      <c r="L176" s="1">
        <f t="shared" si="33"/>
        <v>161</v>
      </c>
      <c r="N176" s="1" t="str">
        <f>IF($Q$1&gt;=L176,VLOOKUP(L176,Cs!$BY$7:$CN$33000,11,FALSE),"")</f>
        <v/>
      </c>
      <c r="Q176" s="1" t="str">
        <f>IF($Q$1&gt;=L176,TRIM(VLOOKUP(L176,Cs!$BY$7:$CN$33000,12,FALSE)),"")</f>
        <v/>
      </c>
      <c r="R176" s="1" t="str">
        <f>IF($Q$1&gt;=L176,TRIM(VLOOKUP(L176,Cs!$BY$7:$CN$33000,13,FALSE)),"")</f>
        <v/>
      </c>
      <c r="S176" s="1" t="str">
        <f>IF($Q$1&gt;=L176,TRIM(VLOOKUP(L176,Cs!$BY$7:$CN$33000,14,FALSE)),"")</f>
        <v/>
      </c>
      <c r="T176" s="1" t="str">
        <f>IF($Q$1&gt;=L176,VLOOKUP(L176,Cs!$BY$7:$CN$33000,7,FALSE),"")</f>
        <v/>
      </c>
      <c r="U176" s="1" t="str">
        <f>IF($Q$1&gt;=L176,VLOOKUP(L176,Cs!$BY$7:$CN$33000,8,FALSE),"")</f>
        <v/>
      </c>
      <c r="W176" s="1" t="str">
        <f t="shared" si="28"/>
        <v/>
      </c>
      <c r="X176" s="1" t="str">
        <f t="shared" si="27"/>
        <v/>
      </c>
    </row>
    <row r="177" spans="1:24" x14ac:dyDescent="0.25">
      <c r="A177" s="17" t="str">
        <f t="shared" si="34"/>
        <v/>
      </c>
      <c r="B177" s="18" t="str">
        <f>IF($Q$1&gt;=L177,VLOOKUP(L177,Cs!$BY$7:$CN$33000,5,FALSE),"")</f>
        <v/>
      </c>
      <c r="C177" s="1" t="str">
        <f>IF($Q$1&gt;=L177,TRIM(VLOOKUP(L177,Cs!$BY$7:$CN$33000,15,FALSE)),"")</f>
        <v/>
      </c>
      <c r="D177" s="1" t="str">
        <f t="shared" si="30"/>
        <v/>
      </c>
      <c r="E177" s="1" t="str">
        <f>IF($Q$1&gt;=L177,TRIM(VLOOKUP(L177,Cs!$BY$7:$CN$33000,16,FALSE)),"")</f>
        <v/>
      </c>
      <c r="F177" s="1" t="str">
        <f t="shared" si="31"/>
        <v/>
      </c>
      <c r="G177" s="1" t="str">
        <f t="shared" si="32"/>
        <v/>
      </c>
      <c r="H177" s="26" t="str">
        <f>IF($Q$1&gt;=L177,SUM(T177,U177),IF($Q$1=L176,SUM($H$168:H176),""))</f>
        <v/>
      </c>
      <c r="L177" s="1">
        <f t="shared" si="33"/>
        <v>162</v>
      </c>
      <c r="N177" s="1" t="str">
        <f>IF($Q$1&gt;=L177,VLOOKUP(L177,Cs!$BY$7:$CN$33000,11,FALSE),"")</f>
        <v/>
      </c>
      <c r="Q177" s="1" t="str">
        <f>IF($Q$1&gt;=L177,TRIM(VLOOKUP(L177,Cs!$BY$7:$CN$33000,12,FALSE)),"")</f>
        <v/>
      </c>
      <c r="R177" s="1" t="str">
        <f>IF($Q$1&gt;=L177,TRIM(VLOOKUP(L177,Cs!$BY$7:$CN$33000,13,FALSE)),"")</f>
        <v/>
      </c>
      <c r="S177" s="1" t="str">
        <f>IF($Q$1&gt;=L177,TRIM(VLOOKUP(L177,Cs!$BY$7:$CN$33000,14,FALSE)),"")</f>
        <v/>
      </c>
      <c r="T177" s="1" t="str">
        <f>IF($Q$1&gt;=L177,VLOOKUP(L177,Cs!$BY$7:$CN$33000,7,FALSE),"")</f>
        <v/>
      </c>
      <c r="U177" s="1" t="str">
        <f>IF($Q$1&gt;=L177,VLOOKUP(L177,Cs!$BY$7:$CN$33000,8,FALSE),"")</f>
        <v/>
      </c>
      <c r="W177" s="1" t="str">
        <f t="shared" si="28"/>
        <v/>
      </c>
      <c r="X177" s="1" t="str">
        <f t="shared" si="27"/>
        <v/>
      </c>
    </row>
    <row r="178" spans="1:24" x14ac:dyDescent="0.25">
      <c r="A178" s="17" t="str">
        <f t="shared" si="34"/>
        <v/>
      </c>
      <c r="B178" s="18" t="str">
        <f>IF($Q$1&gt;=L178,VLOOKUP(L178,Cs!$BY$7:$CN$33000,5,FALSE),"")</f>
        <v/>
      </c>
      <c r="C178" s="1" t="str">
        <f>IF($Q$1&gt;=L178,TRIM(VLOOKUP(L178,Cs!$BY$7:$CN$33000,15,FALSE)),"")</f>
        <v/>
      </c>
      <c r="D178" s="1" t="str">
        <f t="shared" si="30"/>
        <v/>
      </c>
      <c r="E178" s="1" t="str">
        <f>IF($Q$1&gt;=L178,TRIM(VLOOKUP(L178,Cs!$BY$7:$CN$33000,16,FALSE)),"")</f>
        <v/>
      </c>
      <c r="F178" s="1" t="str">
        <f t="shared" si="31"/>
        <v/>
      </c>
      <c r="G178" s="1" t="str">
        <f t="shared" si="32"/>
        <v/>
      </c>
      <c r="H178" s="26" t="str">
        <f>IF($Q$1&gt;=L178,SUM(T178,U178),IF($Q$1=L177,SUM($H$168:H177),""))</f>
        <v/>
      </c>
      <c r="L178" s="1">
        <f t="shared" si="33"/>
        <v>163</v>
      </c>
      <c r="N178" s="1" t="str">
        <f>IF($Q$1&gt;=L178,VLOOKUP(L178,Cs!$BY$7:$CN$33000,11,FALSE),"")</f>
        <v/>
      </c>
      <c r="Q178" s="1" t="str">
        <f>IF($Q$1&gt;=L178,TRIM(VLOOKUP(L178,Cs!$BY$7:$CN$33000,12,FALSE)),"")</f>
        <v/>
      </c>
      <c r="R178" s="1" t="str">
        <f>IF($Q$1&gt;=L178,TRIM(VLOOKUP(L178,Cs!$BY$7:$CN$33000,13,FALSE)),"")</f>
        <v/>
      </c>
      <c r="S178" s="1" t="str">
        <f>IF($Q$1&gt;=L178,TRIM(VLOOKUP(L178,Cs!$BY$7:$CN$33000,14,FALSE)),"")</f>
        <v/>
      </c>
      <c r="T178" s="1" t="str">
        <f>IF($Q$1&gt;=L178,VLOOKUP(L178,Cs!$BY$7:$CN$33000,7,FALSE),"")</f>
        <v/>
      </c>
      <c r="U178" s="1" t="str">
        <f>IF($Q$1&gt;=L178,VLOOKUP(L178,Cs!$BY$7:$CN$33000,8,FALSE),"")</f>
        <v/>
      </c>
      <c r="W178" s="1" t="str">
        <f t="shared" si="28"/>
        <v/>
      </c>
      <c r="X178" s="1" t="str">
        <f t="shared" si="27"/>
        <v/>
      </c>
    </row>
    <row r="179" spans="1:24" x14ac:dyDescent="0.25">
      <c r="A179" s="17" t="str">
        <f t="shared" si="34"/>
        <v/>
      </c>
      <c r="B179" s="18" t="str">
        <f>IF($Q$1&gt;=L179,VLOOKUP(L179,Cs!$BY$7:$CN$33000,5,FALSE),"")</f>
        <v/>
      </c>
      <c r="C179" s="1" t="str">
        <f>IF($Q$1&gt;=L179,TRIM(VLOOKUP(L179,Cs!$BY$7:$CN$33000,15,FALSE)),"")</f>
        <v/>
      </c>
      <c r="D179" s="1" t="str">
        <f t="shared" si="30"/>
        <v/>
      </c>
      <c r="E179" s="1" t="str">
        <f>IF($Q$1&gt;=L179,TRIM(VLOOKUP(L179,Cs!$BY$7:$CN$33000,16,FALSE)),"")</f>
        <v/>
      </c>
      <c r="F179" s="1" t="str">
        <f t="shared" si="31"/>
        <v/>
      </c>
      <c r="G179" s="1" t="str">
        <f t="shared" si="32"/>
        <v/>
      </c>
      <c r="H179" s="26" t="str">
        <f>IF($Q$1&gt;=L179,SUM(T179,U179),IF($Q$1=L178,SUM($H$168:H178),""))</f>
        <v/>
      </c>
      <c r="L179" s="1">
        <f t="shared" si="33"/>
        <v>164</v>
      </c>
      <c r="N179" s="1" t="str">
        <f>IF($Q$1&gt;=L179,VLOOKUP(L179,Cs!$BY$7:$CN$33000,11,FALSE),"")</f>
        <v/>
      </c>
      <c r="Q179" s="1" t="str">
        <f>IF($Q$1&gt;=L179,TRIM(VLOOKUP(L179,Cs!$BY$7:$CN$33000,12,FALSE)),"")</f>
        <v/>
      </c>
      <c r="R179" s="1" t="str">
        <f>IF($Q$1&gt;=L179,TRIM(VLOOKUP(L179,Cs!$BY$7:$CN$33000,13,FALSE)),"")</f>
        <v/>
      </c>
      <c r="S179" s="1" t="str">
        <f>IF($Q$1&gt;=L179,TRIM(VLOOKUP(L179,Cs!$BY$7:$CN$33000,14,FALSE)),"")</f>
        <v/>
      </c>
      <c r="T179" s="1" t="str">
        <f>IF($Q$1&gt;=L179,VLOOKUP(L179,Cs!$BY$7:$CN$33000,7,FALSE),"")</f>
        <v/>
      </c>
      <c r="U179" s="1" t="str">
        <f>IF($Q$1&gt;=L179,VLOOKUP(L179,Cs!$BY$7:$CN$33000,8,FALSE),"")</f>
        <v/>
      </c>
      <c r="W179" s="1" t="str">
        <f t="shared" si="28"/>
        <v/>
      </c>
      <c r="X179" s="1" t="str">
        <f t="shared" si="27"/>
        <v/>
      </c>
    </row>
    <row r="180" spans="1:24" x14ac:dyDescent="0.25">
      <c r="A180" s="17" t="str">
        <f t="shared" si="34"/>
        <v/>
      </c>
      <c r="B180" s="18" t="str">
        <f>IF($Q$1&gt;=L180,VLOOKUP(L180,Cs!$BY$7:$CN$33000,5,FALSE),"")</f>
        <v/>
      </c>
      <c r="C180" s="1" t="str">
        <f>IF($Q$1&gt;=L180,TRIM(VLOOKUP(L180,Cs!$BY$7:$CN$33000,15,FALSE)),"")</f>
        <v/>
      </c>
      <c r="D180" s="1" t="str">
        <f t="shared" si="30"/>
        <v/>
      </c>
      <c r="E180" s="1" t="str">
        <f>IF($Q$1&gt;=L180,TRIM(VLOOKUP(L180,Cs!$BY$7:$CN$33000,16,FALSE)),"")</f>
        <v/>
      </c>
      <c r="F180" s="1" t="str">
        <f t="shared" si="31"/>
        <v/>
      </c>
      <c r="G180" s="1" t="str">
        <f t="shared" si="32"/>
        <v/>
      </c>
      <c r="H180" s="26" t="str">
        <f>IF($Q$1&gt;=L180,SUM(T180,U180),IF($Q$1=L179,SUM($H$168:H179),""))</f>
        <v/>
      </c>
      <c r="L180" s="1">
        <f t="shared" si="33"/>
        <v>165</v>
      </c>
      <c r="N180" s="1" t="str">
        <f>IF($Q$1&gt;=L180,VLOOKUP(L180,Cs!$BY$7:$CN$33000,11,FALSE),"")</f>
        <v/>
      </c>
      <c r="Q180" s="1" t="str">
        <f>IF($Q$1&gt;=L180,TRIM(VLOOKUP(L180,Cs!$BY$7:$CN$33000,12,FALSE)),"")</f>
        <v/>
      </c>
      <c r="R180" s="1" t="str">
        <f>IF($Q$1&gt;=L180,TRIM(VLOOKUP(L180,Cs!$BY$7:$CN$33000,13,FALSE)),"")</f>
        <v/>
      </c>
      <c r="S180" s="1" t="str">
        <f>IF($Q$1&gt;=L180,TRIM(VLOOKUP(L180,Cs!$BY$7:$CN$33000,14,FALSE)),"")</f>
        <v/>
      </c>
      <c r="T180" s="1" t="str">
        <f>IF($Q$1&gt;=L180,VLOOKUP(L180,Cs!$BY$7:$CN$33000,7,FALSE),"")</f>
        <v/>
      </c>
      <c r="U180" s="1" t="str">
        <f>IF($Q$1&gt;=L180,VLOOKUP(L180,Cs!$BY$7:$CN$33000,8,FALSE),"")</f>
        <v/>
      </c>
      <c r="W180" s="1" t="str">
        <f t="shared" si="28"/>
        <v/>
      </c>
      <c r="X180" s="1" t="str">
        <f t="shared" si="27"/>
        <v/>
      </c>
    </row>
    <row r="181" spans="1:24" x14ac:dyDescent="0.25">
      <c r="A181" s="17" t="str">
        <f t="shared" si="34"/>
        <v/>
      </c>
      <c r="B181" s="18" t="str">
        <f>IF($Q$1&gt;=L181,VLOOKUP(L181,Cs!$BY$7:$CN$33000,5,FALSE),"")</f>
        <v/>
      </c>
      <c r="C181" s="1" t="str">
        <f>IF($Q$1&gt;=L181,TRIM(VLOOKUP(L181,Cs!$BY$7:$CN$33000,15,FALSE)),"")</f>
        <v/>
      </c>
      <c r="D181" s="1" t="str">
        <f t="shared" si="30"/>
        <v/>
      </c>
      <c r="E181" s="1" t="str">
        <f>IF($Q$1&gt;=L181,TRIM(VLOOKUP(L181,Cs!$BY$7:$CN$33000,16,FALSE)),"")</f>
        <v/>
      </c>
      <c r="F181" s="1" t="str">
        <f t="shared" si="31"/>
        <v/>
      </c>
      <c r="G181" s="1" t="str">
        <f t="shared" si="32"/>
        <v/>
      </c>
      <c r="H181" s="26" t="str">
        <f>IF($Q$1&gt;=L181,SUM(T181,U181),IF($Q$1=L180,SUM($H$168:H180),""))</f>
        <v/>
      </c>
      <c r="L181" s="1">
        <f t="shared" si="33"/>
        <v>166</v>
      </c>
      <c r="N181" s="1" t="str">
        <f>IF($Q$1&gt;=L181,VLOOKUP(L181,Cs!$BY$7:$CN$33000,11,FALSE),"")</f>
        <v/>
      </c>
      <c r="Q181" s="1" t="str">
        <f>IF($Q$1&gt;=L181,TRIM(VLOOKUP(L181,Cs!$BY$7:$CN$33000,12,FALSE)),"")</f>
        <v/>
      </c>
      <c r="R181" s="1" t="str">
        <f>IF($Q$1&gt;=L181,TRIM(VLOOKUP(L181,Cs!$BY$7:$CN$33000,13,FALSE)),"")</f>
        <v/>
      </c>
      <c r="S181" s="1" t="str">
        <f>IF($Q$1&gt;=L181,TRIM(VLOOKUP(L181,Cs!$BY$7:$CN$33000,14,FALSE)),"")</f>
        <v/>
      </c>
      <c r="T181" s="1" t="str">
        <f>IF($Q$1&gt;=L181,VLOOKUP(L181,Cs!$BY$7:$CN$33000,7,FALSE),"")</f>
        <v/>
      </c>
      <c r="U181" s="1" t="str">
        <f>IF($Q$1&gt;=L181,VLOOKUP(L181,Cs!$BY$7:$CN$33000,8,FALSE),"")</f>
        <v/>
      </c>
      <c r="W181" s="1" t="str">
        <f t="shared" si="28"/>
        <v/>
      </c>
      <c r="X181" s="1" t="str">
        <f t="shared" si="27"/>
        <v/>
      </c>
    </row>
    <row r="182" spans="1:24" x14ac:dyDescent="0.25">
      <c r="A182" s="17" t="str">
        <f t="shared" si="34"/>
        <v/>
      </c>
      <c r="B182" s="18" t="str">
        <f>IF($Q$1&gt;=L182,VLOOKUP(L182,Cs!$BY$7:$CN$33000,5,FALSE),"")</f>
        <v/>
      </c>
      <c r="C182" s="1" t="str">
        <f>IF($Q$1&gt;=L182,TRIM(VLOOKUP(L182,Cs!$BY$7:$CN$33000,15,FALSE)),"")</f>
        <v/>
      </c>
      <c r="D182" s="1" t="str">
        <f t="shared" si="30"/>
        <v/>
      </c>
      <c r="E182" s="1" t="str">
        <f>IF($Q$1&gt;=L182,TRIM(VLOOKUP(L182,Cs!$BY$7:$CN$33000,16,FALSE)),"")</f>
        <v/>
      </c>
      <c r="F182" s="1" t="str">
        <f t="shared" si="31"/>
        <v/>
      </c>
      <c r="G182" s="1" t="str">
        <f t="shared" si="32"/>
        <v/>
      </c>
      <c r="H182" s="26" t="str">
        <f>IF($Q$1&gt;=L182,SUM(T182,U182),IF($Q$1=L181,SUM($H$168:H181),""))</f>
        <v/>
      </c>
      <c r="L182" s="1">
        <f t="shared" si="33"/>
        <v>167</v>
      </c>
      <c r="N182" s="1" t="str">
        <f>IF($Q$1&gt;=L182,VLOOKUP(L182,Cs!$BY$7:$CN$33000,11,FALSE),"")</f>
        <v/>
      </c>
      <c r="Q182" s="1" t="str">
        <f>IF($Q$1&gt;=L182,TRIM(VLOOKUP(L182,Cs!$BY$7:$CN$33000,12,FALSE)),"")</f>
        <v/>
      </c>
      <c r="R182" s="1" t="str">
        <f>IF($Q$1&gt;=L182,TRIM(VLOOKUP(L182,Cs!$BY$7:$CN$33000,13,FALSE)),"")</f>
        <v/>
      </c>
      <c r="S182" s="1" t="str">
        <f>IF($Q$1&gt;=L182,TRIM(VLOOKUP(L182,Cs!$BY$7:$CN$33000,14,FALSE)),"")</f>
        <v/>
      </c>
      <c r="T182" s="1" t="str">
        <f>IF($Q$1&gt;=L182,VLOOKUP(L182,Cs!$BY$7:$CN$33000,7,FALSE),"")</f>
        <v/>
      </c>
      <c r="U182" s="1" t="str">
        <f>IF($Q$1&gt;=L182,VLOOKUP(L182,Cs!$BY$7:$CN$33000,8,FALSE),"")</f>
        <v/>
      </c>
      <c r="W182" s="1" t="str">
        <f t="shared" si="28"/>
        <v/>
      </c>
      <c r="X182" s="1" t="str">
        <f t="shared" si="27"/>
        <v/>
      </c>
    </row>
    <row r="183" spans="1:24" x14ac:dyDescent="0.25">
      <c r="A183" s="17" t="str">
        <f t="shared" si="34"/>
        <v/>
      </c>
      <c r="B183" s="18" t="str">
        <f>IF($Q$1&gt;=L183,VLOOKUP(L183,Cs!$BY$7:$CN$33000,5,FALSE),"")</f>
        <v/>
      </c>
      <c r="C183" s="1" t="str">
        <f>IF($Q$1&gt;=L183,TRIM(VLOOKUP(L183,Cs!$BY$7:$CN$33000,15,FALSE)),"")</f>
        <v/>
      </c>
      <c r="D183" s="1" t="str">
        <f t="shared" si="30"/>
        <v/>
      </c>
      <c r="E183" s="1" t="str">
        <f>IF($Q$1&gt;=L183,TRIM(VLOOKUP(L183,Cs!$BY$7:$CN$33000,16,FALSE)),"")</f>
        <v/>
      </c>
      <c r="F183" s="1" t="str">
        <f t="shared" si="31"/>
        <v/>
      </c>
      <c r="G183" s="1" t="str">
        <f t="shared" si="32"/>
        <v/>
      </c>
      <c r="H183" s="26" t="str">
        <f>IF($Q$1&gt;=L183,SUM(T183,U183),IF($Q$1=L182,SUM($H$168:H182),""))</f>
        <v/>
      </c>
      <c r="L183" s="1">
        <f t="shared" si="33"/>
        <v>168</v>
      </c>
      <c r="N183" s="1" t="str">
        <f>IF($Q$1&gt;=L183,VLOOKUP(L183,Cs!$BY$7:$CN$33000,11,FALSE),"")</f>
        <v/>
      </c>
      <c r="Q183" s="1" t="str">
        <f>IF($Q$1&gt;=L183,TRIM(VLOOKUP(L183,Cs!$BY$7:$CN$33000,12,FALSE)),"")</f>
        <v/>
      </c>
      <c r="R183" s="1" t="str">
        <f>IF($Q$1&gt;=L183,TRIM(VLOOKUP(L183,Cs!$BY$7:$CN$33000,13,FALSE)),"")</f>
        <v/>
      </c>
      <c r="S183" s="1" t="str">
        <f>IF($Q$1&gt;=L183,TRIM(VLOOKUP(L183,Cs!$BY$7:$CN$33000,14,FALSE)),"")</f>
        <v/>
      </c>
      <c r="T183" s="1" t="str">
        <f>IF($Q$1&gt;=L183,VLOOKUP(L183,Cs!$BY$7:$CN$33000,7,FALSE),"")</f>
        <v/>
      </c>
      <c r="U183" s="1" t="str">
        <f>IF($Q$1&gt;=L183,VLOOKUP(L183,Cs!$BY$7:$CN$33000,8,FALSE),"")</f>
        <v/>
      </c>
      <c r="W183" s="1" t="str">
        <f t="shared" si="28"/>
        <v/>
      </c>
      <c r="X183" s="1" t="str">
        <f t="shared" si="27"/>
        <v/>
      </c>
    </row>
    <row r="184" spans="1:24" x14ac:dyDescent="0.25">
      <c r="A184" s="17" t="str">
        <f t="shared" si="34"/>
        <v/>
      </c>
      <c r="B184" s="18" t="str">
        <f>IF($Q$1&gt;=L184,VLOOKUP(L184,Cs!$BY$7:$CN$33000,5,FALSE),"")</f>
        <v/>
      </c>
      <c r="C184" s="1" t="str">
        <f>IF($Q$1&gt;=L184,TRIM(VLOOKUP(L184,Cs!$BY$7:$CN$33000,15,FALSE)),"")</f>
        <v/>
      </c>
      <c r="D184" s="1" t="str">
        <f t="shared" si="30"/>
        <v/>
      </c>
      <c r="E184" s="1" t="str">
        <f>IF($Q$1&gt;=L184,TRIM(VLOOKUP(L184,Cs!$BY$7:$CN$33000,16,FALSE)),"")</f>
        <v/>
      </c>
      <c r="F184" s="1" t="str">
        <f t="shared" si="31"/>
        <v/>
      </c>
      <c r="G184" s="1" t="str">
        <f t="shared" si="32"/>
        <v/>
      </c>
      <c r="H184" s="26" t="str">
        <f>IF($Q$1&gt;=L184,SUM(T184,U184),IF($Q$1=L183,SUM($H$168:H183),""))</f>
        <v/>
      </c>
      <c r="L184" s="1">
        <f t="shared" si="33"/>
        <v>169</v>
      </c>
      <c r="N184" s="1" t="str">
        <f>IF($Q$1&gt;=L184,VLOOKUP(L184,Cs!$BY$7:$CN$33000,11,FALSE),"")</f>
        <v/>
      </c>
      <c r="Q184" s="1" t="str">
        <f>IF($Q$1&gt;=L184,TRIM(VLOOKUP(L184,Cs!$BY$7:$CN$33000,12,FALSE)),"")</f>
        <v/>
      </c>
      <c r="R184" s="1" t="str">
        <f>IF($Q$1&gt;=L184,TRIM(VLOOKUP(L184,Cs!$BY$7:$CN$33000,13,FALSE)),"")</f>
        <v/>
      </c>
      <c r="S184" s="1" t="str">
        <f>IF($Q$1&gt;=L184,TRIM(VLOOKUP(L184,Cs!$BY$7:$CN$33000,14,FALSE)),"")</f>
        <v/>
      </c>
      <c r="T184" s="1" t="str">
        <f>IF($Q$1&gt;=L184,VLOOKUP(L184,Cs!$BY$7:$CN$33000,7,FALSE),"")</f>
        <v/>
      </c>
      <c r="U184" s="1" t="str">
        <f>IF($Q$1&gt;=L184,VLOOKUP(L184,Cs!$BY$7:$CN$33000,8,FALSE),"")</f>
        <v/>
      </c>
      <c r="W184" s="1" t="str">
        <f t="shared" si="28"/>
        <v/>
      </c>
      <c r="X184" s="1" t="str">
        <f t="shared" si="27"/>
        <v/>
      </c>
    </row>
    <row r="185" spans="1:24" x14ac:dyDescent="0.25">
      <c r="A185" s="17" t="str">
        <f t="shared" si="34"/>
        <v/>
      </c>
      <c r="B185" s="18" t="str">
        <f>IF($Q$1&gt;=L185,VLOOKUP(L185,Cs!$BY$7:$CN$33000,5,FALSE),"")</f>
        <v/>
      </c>
      <c r="C185" s="1" t="str">
        <f>IF($Q$1&gt;=L185,TRIM(VLOOKUP(L185,Cs!$BY$7:$CN$33000,15,FALSE)),"")</f>
        <v/>
      </c>
      <c r="D185" s="1" t="str">
        <f t="shared" si="30"/>
        <v/>
      </c>
      <c r="E185" s="1" t="str">
        <f>IF($Q$1&gt;=L185,TRIM(VLOOKUP(L185,Cs!$BY$7:$CN$33000,16,FALSE)),"")</f>
        <v/>
      </c>
      <c r="F185" s="1" t="str">
        <f t="shared" si="31"/>
        <v/>
      </c>
      <c r="G185" s="1" t="str">
        <f t="shared" si="32"/>
        <v/>
      </c>
      <c r="H185" s="26" t="str">
        <f>IF($Q$1&gt;=L185,SUM(T185,U185),IF($Q$1=L184,SUM($H$168:H184),""))</f>
        <v/>
      </c>
      <c r="L185" s="1">
        <f t="shared" si="33"/>
        <v>170</v>
      </c>
      <c r="N185" s="1" t="str">
        <f>IF($Q$1&gt;=L185,VLOOKUP(L185,Cs!$BY$7:$CN$33000,11,FALSE),"")</f>
        <v/>
      </c>
      <c r="Q185" s="1" t="str">
        <f>IF($Q$1&gt;=L185,TRIM(VLOOKUP(L185,Cs!$BY$7:$CN$33000,12,FALSE)),"")</f>
        <v/>
      </c>
      <c r="R185" s="1" t="str">
        <f>IF($Q$1&gt;=L185,TRIM(VLOOKUP(L185,Cs!$BY$7:$CN$33000,13,FALSE)),"")</f>
        <v/>
      </c>
      <c r="S185" s="1" t="str">
        <f>IF($Q$1&gt;=L185,TRIM(VLOOKUP(L185,Cs!$BY$7:$CN$33000,14,FALSE)),"")</f>
        <v/>
      </c>
      <c r="T185" s="1" t="str">
        <f>IF($Q$1&gt;=L185,VLOOKUP(L185,Cs!$BY$7:$CN$33000,7,FALSE),"")</f>
        <v/>
      </c>
      <c r="U185" s="1" t="str">
        <f>IF($Q$1&gt;=L185,VLOOKUP(L185,Cs!$BY$7:$CN$33000,8,FALSE),"")</f>
        <v/>
      </c>
      <c r="W185" s="1" t="str">
        <f t="shared" si="28"/>
        <v/>
      </c>
      <c r="X185" s="1" t="str">
        <f t="shared" si="27"/>
        <v/>
      </c>
    </row>
    <row r="186" spans="1:24" x14ac:dyDescent="0.25">
      <c r="A186" s="17" t="str">
        <f t="shared" si="34"/>
        <v/>
      </c>
      <c r="B186" s="18" t="str">
        <f>IF($Q$1&gt;=L186,VLOOKUP(L186,Cs!$BY$7:$CN$33000,5,FALSE),"")</f>
        <v/>
      </c>
      <c r="C186" s="1" t="str">
        <f>IF($Q$1&gt;=L186,TRIM(VLOOKUP(L186,Cs!$BY$7:$CN$33000,15,FALSE)),"")</f>
        <v/>
      </c>
      <c r="D186" s="1" t="str">
        <f t="shared" si="30"/>
        <v/>
      </c>
      <c r="E186" s="1" t="str">
        <f>IF($Q$1&gt;=L186,TRIM(VLOOKUP(L186,Cs!$BY$7:$CN$33000,16,FALSE)),"")</f>
        <v/>
      </c>
      <c r="F186" s="1" t="str">
        <f t="shared" si="31"/>
        <v/>
      </c>
      <c r="G186" s="1" t="str">
        <f t="shared" si="32"/>
        <v/>
      </c>
      <c r="H186" s="26" t="str">
        <f>IF($Q$1&gt;=L186,SUM(T186,U186),IF($Q$1=L185,SUM($H$168:H185),""))</f>
        <v/>
      </c>
      <c r="L186" s="1">
        <f t="shared" si="33"/>
        <v>171</v>
      </c>
      <c r="N186" s="1" t="str">
        <f>IF($Q$1&gt;=L186,VLOOKUP(L186,Cs!$BY$7:$CN$33000,11,FALSE),"")</f>
        <v/>
      </c>
      <c r="Q186" s="1" t="str">
        <f>IF($Q$1&gt;=L186,TRIM(VLOOKUP(L186,Cs!$BY$7:$CN$33000,12,FALSE)),"")</f>
        <v/>
      </c>
      <c r="R186" s="1" t="str">
        <f>IF($Q$1&gt;=L186,TRIM(VLOOKUP(L186,Cs!$BY$7:$CN$33000,13,FALSE)),"")</f>
        <v/>
      </c>
      <c r="S186" s="1" t="str">
        <f>IF($Q$1&gt;=L186,TRIM(VLOOKUP(L186,Cs!$BY$7:$CN$33000,14,FALSE)),"")</f>
        <v/>
      </c>
      <c r="T186" s="1" t="str">
        <f>IF($Q$1&gt;=L186,VLOOKUP(L186,Cs!$BY$7:$CN$33000,7,FALSE),"")</f>
        <v/>
      </c>
      <c r="U186" s="1" t="str">
        <f>IF($Q$1&gt;=L186,VLOOKUP(L186,Cs!$BY$7:$CN$33000,8,FALSE),"")</f>
        <v/>
      </c>
      <c r="W186" s="1" t="str">
        <f t="shared" si="28"/>
        <v/>
      </c>
      <c r="X186" s="1" t="str">
        <f t="shared" si="27"/>
        <v/>
      </c>
    </row>
    <row r="187" spans="1:24" x14ac:dyDescent="0.25">
      <c r="A187" s="17" t="str">
        <f t="shared" si="34"/>
        <v/>
      </c>
      <c r="B187" s="18" t="str">
        <f>IF($Q$1&gt;=L187,VLOOKUP(L187,Cs!$BY$7:$CN$33000,5,FALSE),"")</f>
        <v/>
      </c>
      <c r="C187" s="1" t="str">
        <f>IF($Q$1&gt;=L187,TRIM(VLOOKUP(L187,Cs!$BY$7:$CN$33000,15,FALSE)),"")</f>
        <v/>
      </c>
      <c r="D187" s="1" t="str">
        <f t="shared" si="30"/>
        <v/>
      </c>
      <c r="E187" s="1" t="str">
        <f>IF($Q$1&gt;=L187,TRIM(VLOOKUP(L187,Cs!$BY$7:$CN$33000,16,FALSE)),"")</f>
        <v/>
      </c>
      <c r="F187" s="1" t="str">
        <f t="shared" si="31"/>
        <v/>
      </c>
      <c r="G187" s="1" t="str">
        <f t="shared" si="32"/>
        <v/>
      </c>
      <c r="H187" s="26" t="str">
        <f>IF($Q$1&gt;=L187,SUM(T187,U187),IF($Q$1=L186,SUM($H$168:H186),""))</f>
        <v/>
      </c>
      <c r="L187" s="1">
        <f t="shared" si="33"/>
        <v>172</v>
      </c>
      <c r="N187" s="1" t="str">
        <f>IF($Q$1&gt;=L187,VLOOKUP(L187,Cs!$BY$7:$CN$33000,11,FALSE),"")</f>
        <v/>
      </c>
      <c r="Q187" s="1" t="str">
        <f>IF($Q$1&gt;=L187,TRIM(VLOOKUP(L187,Cs!$BY$7:$CN$33000,12,FALSE)),"")</f>
        <v/>
      </c>
      <c r="R187" s="1" t="str">
        <f>IF($Q$1&gt;=L187,TRIM(VLOOKUP(L187,Cs!$BY$7:$CN$33000,13,FALSE)),"")</f>
        <v/>
      </c>
      <c r="S187" s="1" t="str">
        <f>IF($Q$1&gt;=L187,TRIM(VLOOKUP(L187,Cs!$BY$7:$CN$33000,14,FALSE)),"")</f>
        <v/>
      </c>
      <c r="T187" s="1" t="str">
        <f>IF($Q$1&gt;=L187,VLOOKUP(L187,Cs!$BY$7:$CN$33000,7,FALSE),"")</f>
        <v/>
      </c>
      <c r="U187" s="1" t="str">
        <f>IF($Q$1&gt;=L187,VLOOKUP(L187,Cs!$BY$7:$CN$33000,8,FALSE),"")</f>
        <v/>
      </c>
      <c r="W187" s="1" t="str">
        <f t="shared" si="28"/>
        <v/>
      </c>
      <c r="X187" s="1" t="str">
        <f t="shared" si="27"/>
        <v/>
      </c>
    </row>
    <row r="188" spans="1:24" x14ac:dyDescent="0.25">
      <c r="A188" s="17" t="str">
        <f t="shared" si="34"/>
        <v/>
      </c>
      <c r="B188" s="18" t="str">
        <f>IF($Q$1&gt;=L188,VLOOKUP(L188,Cs!$BY$7:$CN$33000,5,FALSE),"")</f>
        <v/>
      </c>
      <c r="C188" s="1" t="str">
        <f>IF($Q$1&gt;=L188,TRIM(VLOOKUP(L188,Cs!$BY$7:$CN$33000,15,FALSE)),"")</f>
        <v/>
      </c>
      <c r="D188" s="1" t="str">
        <f t="shared" si="30"/>
        <v/>
      </c>
      <c r="E188" s="1" t="str">
        <f>IF($Q$1&gt;=L188,TRIM(VLOOKUP(L188,Cs!$BY$7:$CN$33000,16,FALSE)),"")</f>
        <v/>
      </c>
      <c r="F188" s="1" t="str">
        <f t="shared" si="31"/>
        <v/>
      </c>
      <c r="G188" s="1" t="str">
        <f t="shared" si="32"/>
        <v/>
      </c>
      <c r="H188" s="26" t="str">
        <f>IF($Q$1&gt;=L188,SUM(T188,U188),IF($Q$1=L187,SUM($H$168:H187),""))</f>
        <v/>
      </c>
      <c r="L188" s="1">
        <f t="shared" si="33"/>
        <v>173</v>
      </c>
      <c r="N188" s="1" t="str">
        <f>IF($Q$1&gt;=L188,VLOOKUP(L188,Cs!$BY$7:$CN$33000,11,FALSE),"")</f>
        <v/>
      </c>
      <c r="Q188" s="1" t="str">
        <f>IF($Q$1&gt;=L188,TRIM(VLOOKUP(L188,Cs!$BY$7:$CN$33000,12,FALSE)),"")</f>
        <v/>
      </c>
      <c r="R188" s="1" t="str">
        <f>IF($Q$1&gt;=L188,TRIM(VLOOKUP(L188,Cs!$BY$7:$CN$33000,13,FALSE)),"")</f>
        <v/>
      </c>
      <c r="S188" s="1" t="str">
        <f>IF($Q$1&gt;=L188,TRIM(VLOOKUP(L188,Cs!$BY$7:$CN$33000,14,FALSE)),"")</f>
        <v/>
      </c>
      <c r="T188" s="1" t="str">
        <f>IF($Q$1&gt;=L188,VLOOKUP(L188,Cs!$BY$7:$CN$33000,7,FALSE),"")</f>
        <v/>
      </c>
      <c r="U188" s="1" t="str">
        <f>IF($Q$1&gt;=L188,VLOOKUP(L188,Cs!$BY$7:$CN$33000,8,FALSE),"")</f>
        <v/>
      </c>
      <c r="W188" s="1" t="str">
        <f t="shared" si="28"/>
        <v/>
      </c>
      <c r="X188" s="1" t="str">
        <f t="shared" si="27"/>
        <v/>
      </c>
    </row>
    <row r="189" spans="1:24" x14ac:dyDescent="0.25">
      <c r="A189" s="17" t="str">
        <f t="shared" si="34"/>
        <v/>
      </c>
      <c r="B189" s="18" t="str">
        <f>IF($Q$1&gt;=L189,VLOOKUP(L189,Cs!$BY$7:$CN$33000,5,FALSE),"")</f>
        <v/>
      </c>
      <c r="C189" s="1" t="str">
        <f>IF($Q$1&gt;=L189,TRIM(VLOOKUP(L189,Cs!$BY$7:$CN$33000,15,FALSE)),"")</f>
        <v/>
      </c>
      <c r="D189" s="1" t="str">
        <f t="shared" si="30"/>
        <v/>
      </c>
      <c r="E189" s="1" t="str">
        <f>IF($Q$1&gt;=L189,TRIM(VLOOKUP(L189,Cs!$BY$7:$CN$33000,16,FALSE)),"")</f>
        <v/>
      </c>
      <c r="F189" s="1" t="str">
        <f t="shared" si="31"/>
        <v/>
      </c>
      <c r="G189" s="1" t="str">
        <f t="shared" si="32"/>
        <v/>
      </c>
      <c r="H189" s="26" t="str">
        <f>IF($Q$1&gt;=L189,SUM(T189,U189),IF($Q$1=L188,SUM($H$168:H188),""))</f>
        <v/>
      </c>
      <c r="L189" s="1">
        <f t="shared" si="33"/>
        <v>174</v>
      </c>
      <c r="N189" s="1" t="str">
        <f>IF($Q$1&gt;=L189,VLOOKUP(L189,Cs!$BY$7:$CN$33000,11,FALSE),"")</f>
        <v/>
      </c>
      <c r="Q189" s="1" t="str">
        <f>IF($Q$1&gt;=L189,TRIM(VLOOKUP(L189,Cs!$BY$7:$CN$33000,12,FALSE)),"")</f>
        <v/>
      </c>
      <c r="R189" s="1" t="str">
        <f>IF($Q$1&gt;=L189,TRIM(VLOOKUP(L189,Cs!$BY$7:$CN$33000,13,FALSE)),"")</f>
        <v/>
      </c>
      <c r="S189" s="1" t="str">
        <f>IF($Q$1&gt;=L189,TRIM(VLOOKUP(L189,Cs!$BY$7:$CN$33000,14,FALSE)),"")</f>
        <v/>
      </c>
      <c r="T189" s="1" t="str">
        <f>IF($Q$1&gt;=L189,VLOOKUP(L189,Cs!$BY$7:$CN$33000,7,FALSE),"")</f>
        <v/>
      </c>
      <c r="U189" s="1" t="str">
        <f>IF($Q$1&gt;=L189,VLOOKUP(L189,Cs!$BY$7:$CN$33000,8,FALSE),"")</f>
        <v/>
      </c>
      <c r="W189" s="1" t="str">
        <f t="shared" si="28"/>
        <v/>
      </c>
      <c r="X189" s="1" t="str">
        <f t="shared" si="27"/>
        <v/>
      </c>
    </row>
    <row r="190" spans="1:24" x14ac:dyDescent="0.25">
      <c r="A190" s="17" t="str">
        <f t="shared" si="34"/>
        <v/>
      </c>
      <c r="B190" s="18" t="str">
        <f>IF($Q$1&gt;=L190,VLOOKUP(L190,Cs!$BY$7:$CN$33000,5,FALSE),"")</f>
        <v/>
      </c>
      <c r="C190" s="1" t="str">
        <f>IF($Q$1&gt;=L190,TRIM(VLOOKUP(L190,Cs!$BY$7:$CN$33000,15,FALSE)),"")</f>
        <v/>
      </c>
      <c r="D190" s="1" t="str">
        <f t="shared" si="30"/>
        <v/>
      </c>
      <c r="E190" s="1" t="str">
        <f>IF($Q$1&gt;=L190,TRIM(VLOOKUP(L190,Cs!$BY$7:$CN$33000,16,FALSE)),"")</f>
        <v/>
      </c>
      <c r="F190" s="1" t="str">
        <f t="shared" si="31"/>
        <v/>
      </c>
      <c r="G190" s="1" t="str">
        <f t="shared" si="32"/>
        <v/>
      </c>
      <c r="H190" s="26" t="str">
        <f>IF($Q$1&gt;=L190,SUM(T190,U190),IF($Q$1=L189,SUM($H$168:H189),""))</f>
        <v/>
      </c>
      <c r="L190" s="1">
        <f t="shared" si="33"/>
        <v>175</v>
      </c>
      <c r="N190" s="1" t="str">
        <f>IF($Q$1&gt;=L190,VLOOKUP(L190,Cs!$BY$7:$CN$33000,11,FALSE),"")</f>
        <v/>
      </c>
      <c r="Q190" s="1" t="str">
        <f>IF($Q$1&gt;=L190,TRIM(VLOOKUP(L190,Cs!$BY$7:$CN$33000,12,FALSE)),"")</f>
        <v/>
      </c>
      <c r="R190" s="1" t="str">
        <f>IF($Q$1&gt;=L190,TRIM(VLOOKUP(L190,Cs!$BY$7:$CN$33000,13,FALSE)),"")</f>
        <v/>
      </c>
      <c r="S190" s="1" t="str">
        <f>IF($Q$1&gt;=L190,TRIM(VLOOKUP(L190,Cs!$BY$7:$CN$33000,14,FALSE)),"")</f>
        <v/>
      </c>
      <c r="T190" s="1" t="str">
        <f>IF($Q$1&gt;=L190,VLOOKUP(L190,Cs!$BY$7:$CN$33000,7,FALSE),"")</f>
        <v/>
      </c>
      <c r="U190" s="1" t="str">
        <f>IF($Q$1&gt;=L190,VLOOKUP(L190,Cs!$BY$7:$CN$33000,8,FALSE),"")</f>
        <v/>
      </c>
      <c r="W190" s="1" t="str">
        <f t="shared" si="28"/>
        <v/>
      </c>
      <c r="X190" s="1" t="str">
        <f t="shared" si="27"/>
        <v/>
      </c>
    </row>
    <row r="191" spans="1:24" x14ac:dyDescent="0.25">
      <c r="A191" s="17" t="str">
        <f t="shared" si="34"/>
        <v/>
      </c>
      <c r="B191" s="18" t="str">
        <f>IF($Q$1&gt;=L191,VLOOKUP(L191,Cs!$BY$7:$CN$33000,5,FALSE),"")</f>
        <v/>
      </c>
      <c r="C191" s="1" t="str">
        <f>IF($Q$1&gt;=L191,TRIM(VLOOKUP(L191,Cs!$BY$7:$CN$33000,15,FALSE)),"")</f>
        <v/>
      </c>
      <c r="D191" s="1" t="str">
        <f t="shared" si="30"/>
        <v/>
      </c>
      <c r="E191" s="1" t="str">
        <f>IF($Q$1&gt;=L191,TRIM(VLOOKUP(L191,Cs!$BY$7:$CN$33000,16,FALSE)),"")</f>
        <v/>
      </c>
      <c r="F191" s="1" t="str">
        <f t="shared" si="31"/>
        <v/>
      </c>
      <c r="G191" s="1" t="str">
        <f t="shared" si="32"/>
        <v/>
      </c>
      <c r="H191" s="26" t="str">
        <f>IF($Q$1&gt;=L191,SUM(T191,U191),IF($Q$1=L190,SUM($H$168:H190),""))</f>
        <v/>
      </c>
      <c r="L191" s="1">
        <f t="shared" si="33"/>
        <v>176</v>
      </c>
      <c r="N191" s="1" t="str">
        <f>IF($Q$1&gt;=L191,VLOOKUP(L191,Cs!$BY$7:$CN$33000,11,FALSE),"")</f>
        <v/>
      </c>
      <c r="Q191" s="1" t="str">
        <f>IF($Q$1&gt;=L191,TRIM(VLOOKUP(L191,Cs!$BY$7:$CN$33000,12,FALSE)),"")</f>
        <v/>
      </c>
      <c r="R191" s="1" t="str">
        <f>IF($Q$1&gt;=L191,TRIM(VLOOKUP(L191,Cs!$BY$7:$CN$33000,13,FALSE)),"")</f>
        <v/>
      </c>
      <c r="S191" s="1" t="str">
        <f>IF($Q$1&gt;=L191,TRIM(VLOOKUP(L191,Cs!$BY$7:$CN$33000,14,FALSE)),"")</f>
        <v/>
      </c>
      <c r="T191" s="1" t="str">
        <f>IF($Q$1&gt;=L191,VLOOKUP(L191,Cs!$BY$7:$CN$33000,7,FALSE),"")</f>
        <v/>
      </c>
      <c r="U191" s="1" t="str">
        <f>IF($Q$1&gt;=L191,VLOOKUP(L191,Cs!$BY$7:$CN$33000,8,FALSE),"")</f>
        <v/>
      </c>
      <c r="W191" s="1" t="str">
        <f t="shared" si="28"/>
        <v/>
      </c>
      <c r="X191" s="1" t="str">
        <f t="shared" ref="X191:X254" si="35">IF(S191="",R191,"")</f>
        <v/>
      </c>
    </row>
    <row r="192" spans="1:24" x14ac:dyDescent="0.25">
      <c r="A192" s="17" t="str">
        <f t="shared" si="34"/>
        <v/>
      </c>
      <c r="B192" s="18" t="str">
        <f>IF($Q$1&gt;=L192,VLOOKUP(L192,Cs!$BY$7:$CN$33000,5,FALSE),"")</f>
        <v/>
      </c>
      <c r="C192" s="1" t="str">
        <f>IF($Q$1&gt;=L192,TRIM(VLOOKUP(L192,Cs!$BY$7:$CN$33000,15,FALSE)),"")</f>
        <v/>
      </c>
      <c r="D192" s="1" t="str">
        <f t="shared" si="30"/>
        <v/>
      </c>
      <c r="E192" s="1" t="str">
        <f>IF($Q$1&gt;=L192,TRIM(VLOOKUP(L192,Cs!$BY$7:$CN$33000,16,FALSE)),"")</f>
        <v/>
      </c>
      <c r="F192" s="1" t="str">
        <f t="shared" si="31"/>
        <v/>
      </c>
      <c r="G192" s="1" t="str">
        <f t="shared" si="32"/>
        <v/>
      </c>
      <c r="H192" s="26" t="str">
        <f>IF($Q$1&gt;=L192,SUM(T192,U192),IF($Q$1=L191,SUM($H$168:H191),""))</f>
        <v/>
      </c>
      <c r="L192" s="1">
        <f t="shared" si="33"/>
        <v>177</v>
      </c>
      <c r="N192" s="1" t="str">
        <f>IF($Q$1&gt;=L192,VLOOKUP(L192,Cs!$BY$7:$CN$33000,11,FALSE),"")</f>
        <v/>
      </c>
      <c r="Q192" s="1" t="str">
        <f>IF($Q$1&gt;=L192,TRIM(VLOOKUP(L192,Cs!$BY$7:$CN$33000,12,FALSE)),"")</f>
        <v/>
      </c>
      <c r="R192" s="1" t="str">
        <f>IF($Q$1&gt;=L192,TRIM(VLOOKUP(L192,Cs!$BY$7:$CN$33000,13,FALSE)),"")</f>
        <v/>
      </c>
      <c r="S192" s="1" t="str">
        <f>IF($Q$1&gt;=L192,TRIM(VLOOKUP(L192,Cs!$BY$7:$CN$33000,14,FALSE)),"")</f>
        <v/>
      </c>
      <c r="T192" s="1" t="str">
        <f>IF($Q$1&gt;=L192,VLOOKUP(L192,Cs!$BY$7:$CN$33000,7,FALSE),"")</f>
        <v/>
      </c>
      <c r="U192" s="1" t="str">
        <f>IF($Q$1&gt;=L192,VLOOKUP(L192,Cs!$BY$7:$CN$33000,8,FALSE),"")</f>
        <v/>
      </c>
      <c r="W192" s="1" t="str">
        <f t="shared" si="28"/>
        <v/>
      </c>
      <c r="X192" s="1" t="str">
        <f t="shared" si="35"/>
        <v/>
      </c>
    </row>
    <row r="193" spans="1:24" x14ac:dyDescent="0.25">
      <c r="A193" s="17" t="str">
        <f t="shared" si="34"/>
        <v/>
      </c>
      <c r="B193" s="18" t="str">
        <f>IF($Q$1&gt;=L193,VLOOKUP(L193,Cs!$BY$7:$CN$33000,5,FALSE),"")</f>
        <v/>
      </c>
      <c r="C193" s="1" t="str">
        <f>IF($Q$1&gt;=L193,TRIM(VLOOKUP(L193,Cs!$BY$7:$CN$33000,15,FALSE)),"")</f>
        <v/>
      </c>
      <c r="D193" s="1" t="str">
        <f t="shared" si="30"/>
        <v/>
      </c>
      <c r="E193" s="1" t="str">
        <f>IF($Q$1&gt;=L193,TRIM(VLOOKUP(L193,Cs!$BY$7:$CN$33000,16,FALSE)),"")</f>
        <v/>
      </c>
      <c r="F193" s="1" t="str">
        <f t="shared" si="31"/>
        <v/>
      </c>
      <c r="G193" s="1" t="str">
        <f t="shared" si="32"/>
        <v/>
      </c>
      <c r="H193" s="26" t="str">
        <f>IF($Q$1&gt;=L193,SUM(T193,U193),IF($Q$1=L192,SUM($H$168:H192),""))</f>
        <v/>
      </c>
      <c r="L193" s="1">
        <f t="shared" si="33"/>
        <v>178</v>
      </c>
      <c r="N193" s="1" t="str">
        <f>IF($Q$1&gt;=L193,VLOOKUP(L193,Cs!$BY$7:$CN$33000,11,FALSE),"")</f>
        <v/>
      </c>
      <c r="Q193" s="1" t="str">
        <f>IF($Q$1&gt;=L193,TRIM(VLOOKUP(L193,Cs!$BY$7:$CN$33000,12,FALSE)),"")</f>
        <v/>
      </c>
      <c r="R193" s="1" t="str">
        <f>IF($Q$1&gt;=L193,TRIM(VLOOKUP(L193,Cs!$BY$7:$CN$33000,13,FALSE)),"")</f>
        <v/>
      </c>
      <c r="S193" s="1" t="str">
        <f>IF($Q$1&gt;=L193,TRIM(VLOOKUP(L193,Cs!$BY$7:$CN$33000,14,FALSE)),"")</f>
        <v/>
      </c>
      <c r="T193" s="1" t="str">
        <f>IF($Q$1&gt;=L193,VLOOKUP(L193,Cs!$BY$7:$CN$33000,7,FALSE),"")</f>
        <v/>
      </c>
      <c r="U193" s="1" t="str">
        <f>IF($Q$1&gt;=L193,VLOOKUP(L193,Cs!$BY$7:$CN$33000,8,FALSE),"")</f>
        <v/>
      </c>
      <c r="W193" s="1" t="str">
        <f t="shared" si="28"/>
        <v/>
      </c>
      <c r="X193" s="1" t="str">
        <f t="shared" si="35"/>
        <v/>
      </c>
    </row>
    <row r="194" spans="1:24" x14ac:dyDescent="0.25">
      <c r="A194" s="17" t="str">
        <f t="shared" si="34"/>
        <v/>
      </c>
      <c r="B194" s="18" t="str">
        <f>IF($Q$1&gt;=L194,VLOOKUP(L194,Cs!$BY$7:$CN$33000,5,FALSE),"")</f>
        <v/>
      </c>
      <c r="C194" s="1" t="str">
        <f>IF($Q$1&gt;=L194,TRIM(VLOOKUP(L194,Cs!$BY$7:$CN$33000,15,FALSE)),"")</f>
        <v/>
      </c>
      <c r="D194" s="1" t="str">
        <f t="shared" si="30"/>
        <v/>
      </c>
      <c r="E194" s="1" t="str">
        <f>IF($Q$1&gt;=L194,TRIM(VLOOKUP(L194,Cs!$BY$7:$CN$33000,16,FALSE)),"")</f>
        <v/>
      </c>
      <c r="F194" s="1" t="str">
        <f t="shared" si="31"/>
        <v/>
      </c>
      <c r="G194" s="1" t="str">
        <f t="shared" si="32"/>
        <v/>
      </c>
      <c r="H194" s="26" t="str">
        <f>IF($Q$1&gt;=L194,SUM(T194,U194),IF($Q$1=L193,SUM($H$168:H193),""))</f>
        <v/>
      </c>
      <c r="L194" s="1">
        <f t="shared" si="33"/>
        <v>179</v>
      </c>
      <c r="N194" s="1" t="str">
        <f>IF($Q$1&gt;=L194,VLOOKUP(L194,Cs!$BY$7:$CN$33000,11,FALSE),"")</f>
        <v/>
      </c>
      <c r="Q194" s="1" t="str">
        <f>IF($Q$1&gt;=L194,TRIM(VLOOKUP(L194,Cs!$BY$7:$CN$33000,12,FALSE)),"")</f>
        <v/>
      </c>
      <c r="R194" s="1" t="str">
        <f>IF($Q$1&gt;=L194,TRIM(VLOOKUP(L194,Cs!$BY$7:$CN$33000,13,FALSE)),"")</f>
        <v/>
      </c>
      <c r="S194" s="1" t="str">
        <f>IF($Q$1&gt;=L194,TRIM(VLOOKUP(L194,Cs!$BY$7:$CN$33000,14,FALSE)),"")</f>
        <v/>
      </c>
      <c r="T194" s="1" t="str">
        <f>IF($Q$1&gt;=L194,VLOOKUP(L194,Cs!$BY$7:$CN$33000,7,FALSE),"")</f>
        <v/>
      </c>
      <c r="U194" s="1" t="str">
        <f>IF($Q$1&gt;=L194,VLOOKUP(L194,Cs!$BY$7:$CN$33000,8,FALSE),"")</f>
        <v/>
      </c>
      <c r="W194" s="1" t="str">
        <f t="shared" si="28"/>
        <v/>
      </c>
      <c r="X194" s="1" t="str">
        <f t="shared" si="35"/>
        <v/>
      </c>
    </row>
    <row r="195" spans="1:24" x14ac:dyDescent="0.25">
      <c r="A195" s="17" t="str">
        <f t="shared" si="34"/>
        <v/>
      </c>
      <c r="B195" s="18" t="str">
        <f>IF($Q$1&gt;=L195,VLOOKUP(L195,Cs!$BY$7:$CN$33000,5,FALSE),"")</f>
        <v/>
      </c>
      <c r="C195" s="1" t="str">
        <f>IF($Q$1&gt;=L195,TRIM(VLOOKUP(L195,Cs!$BY$7:$CN$33000,15,FALSE)),"")</f>
        <v/>
      </c>
      <c r="D195" s="1" t="str">
        <f t="shared" si="30"/>
        <v/>
      </c>
      <c r="E195" s="1" t="str">
        <f>IF($Q$1&gt;=L195,TRIM(VLOOKUP(L195,Cs!$BY$7:$CN$33000,16,FALSE)),"")</f>
        <v/>
      </c>
      <c r="F195" s="1" t="str">
        <f t="shared" si="31"/>
        <v/>
      </c>
      <c r="G195" s="1" t="str">
        <f t="shared" si="32"/>
        <v/>
      </c>
      <c r="H195" s="26" t="str">
        <f>IF($Q$1&gt;=L195,SUM(T195,U195),IF($Q$1=L194,SUM($H$168:H194),""))</f>
        <v/>
      </c>
      <c r="L195" s="1">
        <f t="shared" si="33"/>
        <v>180</v>
      </c>
      <c r="N195" s="1" t="str">
        <f>IF($Q$1&gt;=L195,VLOOKUP(L195,Cs!$BY$7:$CN$33000,11,FALSE),"")</f>
        <v/>
      </c>
      <c r="Q195" s="1" t="str">
        <f>IF($Q$1&gt;=L195,TRIM(VLOOKUP(L195,Cs!$BY$7:$CN$33000,12,FALSE)),"")</f>
        <v/>
      </c>
      <c r="R195" s="1" t="str">
        <f>IF($Q$1&gt;=L195,TRIM(VLOOKUP(L195,Cs!$BY$7:$CN$33000,13,FALSE)),"")</f>
        <v/>
      </c>
      <c r="S195" s="1" t="str">
        <f>IF($Q$1&gt;=L195,TRIM(VLOOKUP(L195,Cs!$BY$7:$CN$33000,14,FALSE)),"")</f>
        <v/>
      </c>
      <c r="T195" s="1" t="str">
        <f>IF($Q$1&gt;=L195,VLOOKUP(L195,Cs!$BY$7:$CN$33000,7,FALSE),"")</f>
        <v/>
      </c>
      <c r="U195" s="1" t="str">
        <f>IF($Q$1&gt;=L195,VLOOKUP(L195,Cs!$BY$7:$CN$33000,8,FALSE),"")</f>
        <v/>
      </c>
      <c r="W195" s="1" t="str">
        <f t="shared" si="28"/>
        <v/>
      </c>
      <c r="X195" s="1" t="str">
        <f t="shared" si="35"/>
        <v/>
      </c>
    </row>
    <row r="196" spans="1:24" x14ac:dyDescent="0.25">
      <c r="A196" s="17" t="str">
        <f t="shared" si="34"/>
        <v/>
      </c>
      <c r="B196" s="18" t="str">
        <f>IF($Q$1&gt;=L196,VLOOKUP(L196,Cs!$BY$7:$CN$33000,5,FALSE),"")</f>
        <v/>
      </c>
      <c r="C196" s="1" t="str">
        <f>IF($Q$1&gt;=L196,TRIM(VLOOKUP(L196,Cs!$BY$7:$CN$33000,15,FALSE)),"")</f>
        <v/>
      </c>
      <c r="D196" s="1" t="str">
        <f t="shared" si="30"/>
        <v/>
      </c>
      <c r="E196" s="1" t="str">
        <f>IF($Q$1&gt;=L196,TRIM(VLOOKUP(L196,Cs!$BY$7:$CN$33000,16,FALSE)),"")</f>
        <v/>
      </c>
      <c r="F196" s="1" t="str">
        <f t="shared" si="31"/>
        <v/>
      </c>
      <c r="G196" s="1" t="str">
        <f t="shared" si="32"/>
        <v/>
      </c>
      <c r="H196" s="26" t="str">
        <f>IF($Q$1&gt;=L196,SUM(T196,U196),IF($Q$1=L195,SUM($H$168:H195),""))</f>
        <v/>
      </c>
      <c r="L196" s="1">
        <f t="shared" si="33"/>
        <v>181</v>
      </c>
      <c r="N196" s="1" t="str">
        <f>IF($Q$1&gt;=L196,VLOOKUP(L196,Cs!$BY$7:$CN$33000,11,FALSE),"")</f>
        <v/>
      </c>
      <c r="Q196" s="1" t="str">
        <f>IF($Q$1&gt;=L196,TRIM(VLOOKUP(L196,Cs!$BY$7:$CN$33000,12,FALSE)),"")</f>
        <v/>
      </c>
      <c r="R196" s="1" t="str">
        <f>IF($Q$1&gt;=L196,TRIM(VLOOKUP(L196,Cs!$BY$7:$CN$33000,13,FALSE)),"")</f>
        <v/>
      </c>
      <c r="S196" s="1" t="str">
        <f>IF($Q$1&gt;=L196,TRIM(VLOOKUP(L196,Cs!$BY$7:$CN$33000,14,FALSE)),"")</f>
        <v/>
      </c>
      <c r="T196" s="1" t="str">
        <f>IF($Q$1&gt;=L196,VLOOKUP(L196,Cs!$BY$7:$CN$33000,7,FALSE),"")</f>
        <v/>
      </c>
      <c r="U196" s="1" t="str">
        <f>IF($Q$1&gt;=L196,VLOOKUP(L196,Cs!$BY$7:$CN$33000,8,FALSE),"")</f>
        <v/>
      </c>
      <c r="W196" s="1" t="str">
        <f t="shared" si="28"/>
        <v/>
      </c>
      <c r="X196" s="1" t="str">
        <f t="shared" si="35"/>
        <v/>
      </c>
    </row>
    <row r="197" spans="1:24" x14ac:dyDescent="0.25">
      <c r="A197" s="17" t="str">
        <f t="shared" si="34"/>
        <v/>
      </c>
      <c r="B197" s="18" t="str">
        <f>IF($Q$1&gt;=L197,VLOOKUP(L197,Cs!$BY$7:$CN$33000,5,FALSE),"")</f>
        <v/>
      </c>
      <c r="C197" s="1" t="str">
        <f>IF($Q$1&gt;=L197,TRIM(VLOOKUP(L197,Cs!$BY$7:$CN$33000,15,FALSE)),"")</f>
        <v/>
      </c>
      <c r="D197" s="1" t="str">
        <f t="shared" si="30"/>
        <v/>
      </c>
      <c r="E197" s="1" t="str">
        <f>IF($Q$1&gt;=L197,TRIM(VLOOKUP(L197,Cs!$BY$7:$CN$33000,16,FALSE)),"")</f>
        <v/>
      </c>
      <c r="F197" s="1" t="str">
        <f t="shared" si="31"/>
        <v/>
      </c>
      <c r="G197" s="1" t="str">
        <f t="shared" si="32"/>
        <v/>
      </c>
      <c r="H197" s="26" t="str">
        <f>IF($Q$1&gt;=L197,SUM(T197,U197),IF($Q$1=L196,SUM($H$168:H196),""))</f>
        <v/>
      </c>
      <c r="L197" s="1">
        <f t="shared" si="33"/>
        <v>182</v>
      </c>
      <c r="N197" s="1" t="str">
        <f>IF($Q$1&gt;=L197,VLOOKUP(L197,Cs!$BY$7:$CN$33000,11,FALSE),"")</f>
        <v/>
      </c>
      <c r="Q197" s="1" t="str">
        <f>IF($Q$1&gt;=L197,TRIM(VLOOKUP(L197,Cs!$BY$7:$CN$33000,12,FALSE)),"")</f>
        <v/>
      </c>
      <c r="R197" s="1" t="str">
        <f>IF($Q$1&gt;=L197,TRIM(VLOOKUP(L197,Cs!$BY$7:$CN$33000,13,FALSE)),"")</f>
        <v/>
      </c>
      <c r="S197" s="1" t="str">
        <f>IF($Q$1&gt;=L197,TRIM(VLOOKUP(L197,Cs!$BY$7:$CN$33000,14,FALSE)),"")</f>
        <v/>
      </c>
      <c r="T197" s="1" t="str">
        <f>IF($Q$1&gt;=L197,VLOOKUP(L197,Cs!$BY$7:$CN$33000,7,FALSE),"")</f>
        <v/>
      </c>
      <c r="U197" s="1" t="str">
        <f>IF($Q$1&gt;=L197,VLOOKUP(L197,Cs!$BY$7:$CN$33000,8,FALSE),"")</f>
        <v/>
      </c>
      <c r="W197" s="1" t="str">
        <f t="shared" si="28"/>
        <v/>
      </c>
      <c r="X197" s="1" t="str">
        <f t="shared" si="35"/>
        <v/>
      </c>
    </row>
    <row r="198" spans="1:24" x14ac:dyDescent="0.25">
      <c r="A198" s="17" t="str">
        <f t="shared" si="34"/>
        <v/>
      </c>
      <c r="B198" s="18" t="str">
        <f>IF($Q$1&gt;=L198,VLOOKUP(L198,Cs!$BY$7:$CN$33000,5,FALSE),"")</f>
        <v/>
      </c>
      <c r="C198" s="1" t="str">
        <f>IF($Q$1&gt;=L198,TRIM(VLOOKUP(L198,Cs!$BY$7:$CN$33000,15,FALSE)),"")</f>
        <v/>
      </c>
      <c r="D198" s="1" t="str">
        <f t="shared" si="30"/>
        <v/>
      </c>
      <c r="E198" s="1" t="str">
        <f>IF($Q$1&gt;=L198,TRIM(VLOOKUP(L198,Cs!$BY$7:$CN$33000,16,FALSE)),"")</f>
        <v/>
      </c>
      <c r="F198" s="1" t="str">
        <f t="shared" si="31"/>
        <v/>
      </c>
      <c r="G198" s="1" t="str">
        <f t="shared" si="32"/>
        <v/>
      </c>
      <c r="H198" s="26" t="str">
        <f>IF($Q$1&gt;=L198,SUM(T198,U198),IF($Q$1=L197,SUM($H$168:H197),""))</f>
        <v/>
      </c>
      <c r="L198" s="1">
        <f t="shared" si="33"/>
        <v>183</v>
      </c>
      <c r="N198" s="1" t="str">
        <f>IF($Q$1&gt;=L198,VLOOKUP(L198,Cs!$BY$7:$CN$33000,11,FALSE),"")</f>
        <v/>
      </c>
      <c r="Q198" s="1" t="str">
        <f>IF($Q$1&gt;=L198,TRIM(VLOOKUP(L198,Cs!$BY$7:$CN$33000,12,FALSE)),"")</f>
        <v/>
      </c>
      <c r="R198" s="1" t="str">
        <f>IF($Q$1&gt;=L198,TRIM(VLOOKUP(L198,Cs!$BY$7:$CN$33000,13,FALSE)),"")</f>
        <v/>
      </c>
      <c r="S198" s="1" t="str">
        <f>IF($Q$1&gt;=L198,TRIM(VLOOKUP(L198,Cs!$BY$7:$CN$33000,14,FALSE)),"")</f>
        <v/>
      </c>
      <c r="T198" s="1" t="str">
        <f>IF($Q$1&gt;=L198,VLOOKUP(L198,Cs!$BY$7:$CN$33000,7,FALSE),"")</f>
        <v/>
      </c>
      <c r="U198" s="1" t="str">
        <f>IF($Q$1&gt;=L198,VLOOKUP(L198,Cs!$BY$7:$CN$33000,8,FALSE),"")</f>
        <v/>
      </c>
      <c r="W198" s="1" t="str">
        <f t="shared" si="28"/>
        <v/>
      </c>
      <c r="X198" s="1" t="str">
        <f t="shared" si="35"/>
        <v/>
      </c>
    </row>
    <row r="199" spans="1:24" x14ac:dyDescent="0.25">
      <c r="A199" s="17" t="str">
        <f t="shared" si="34"/>
        <v/>
      </c>
      <c r="B199" s="18" t="str">
        <f>IF($Q$1&gt;=L199,VLOOKUP(L199,Cs!$BY$7:$CN$33000,5,FALSE),"")</f>
        <v/>
      </c>
      <c r="C199" s="1" t="str">
        <f>IF($Q$1&gt;=L199,TRIM(VLOOKUP(L199,Cs!$BY$7:$CN$33000,15,FALSE)),"")</f>
        <v/>
      </c>
      <c r="D199" s="1" t="str">
        <f t="shared" si="30"/>
        <v/>
      </c>
      <c r="E199" s="1" t="str">
        <f>IF($Q$1&gt;=L199,TRIM(VLOOKUP(L199,Cs!$BY$7:$CN$33000,16,FALSE)),"")</f>
        <v/>
      </c>
      <c r="F199" s="1" t="str">
        <f t="shared" si="31"/>
        <v/>
      </c>
      <c r="G199" s="1" t="str">
        <f t="shared" si="32"/>
        <v/>
      </c>
      <c r="H199" s="26" t="str">
        <f>IF($Q$1&gt;=L199,SUM(T199,U199),IF($Q$1=L198,SUM($H$168:H198),""))</f>
        <v/>
      </c>
      <c r="L199" s="1">
        <f t="shared" si="33"/>
        <v>184</v>
      </c>
      <c r="N199" s="1" t="str">
        <f>IF($Q$1&gt;=L199,VLOOKUP(L199,Cs!$BY$7:$CN$33000,11,FALSE),"")</f>
        <v/>
      </c>
      <c r="Q199" s="1" t="str">
        <f>IF($Q$1&gt;=L199,TRIM(VLOOKUP(L199,Cs!$BY$7:$CN$33000,12,FALSE)),"")</f>
        <v/>
      </c>
      <c r="R199" s="1" t="str">
        <f>IF($Q$1&gt;=L199,TRIM(VLOOKUP(L199,Cs!$BY$7:$CN$33000,13,FALSE)),"")</f>
        <v/>
      </c>
      <c r="S199" s="1" t="str">
        <f>IF($Q$1&gt;=L199,TRIM(VLOOKUP(L199,Cs!$BY$7:$CN$33000,14,FALSE)),"")</f>
        <v/>
      </c>
      <c r="T199" s="1" t="str">
        <f>IF($Q$1&gt;=L199,VLOOKUP(L199,Cs!$BY$7:$CN$33000,7,FALSE),"")</f>
        <v/>
      </c>
      <c r="U199" s="1" t="str">
        <f>IF($Q$1&gt;=L199,VLOOKUP(L199,Cs!$BY$7:$CN$33000,8,FALSE),"")</f>
        <v/>
      </c>
      <c r="W199" s="1" t="str">
        <f t="shared" si="28"/>
        <v/>
      </c>
      <c r="X199" s="1" t="str">
        <f t="shared" si="35"/>
        <v/>
      </c>
    </row>
    <row r="200" spans="1:24" x14ac:dyDescent="0.25">
      <c r="A200" s="17" t="str">
        <f t="shared" si="34"/>
        <v/>
      </c>
      <c r="B200" s="18" t="str">
        <f>IF($Q$1&gt;=L200,VLOOKUP(L200,Cs!$BY$7:$CN$33000,5,FALSE),"")</f>
        <v/>
      </c>
      <c r="C200" s="1" t="str">
        <f>IF($Q$1&gt;=L200,TRIM(VLOOKUP(L200,Cs!$BY$7:$CN$33000,15,FALSE)),"")</f>
        <v/>
      </c>
      <c r="D200" s="1" t="str">
        <f t="shared" si="30"/>
        <v/>
      </c>
      <c r="E200" s="1" t="str">
        <f>IF($Q$1&gt;=L200,TRIM(VLOOKUP(L200,Cs!$BY$7:$CN$33000,16,FALSE)),"")</f>
        <v/>
      </c>
      <c r="F200" s="1" t="str">
        <f t="shared" si="31"/>
        <v/>
      </c>
      <c r="G200" s="1" t="str">
        <f t="shared" si="32"/>
        <v/>
      </c>
      <c r="H200" s="26" t="str">
        <f>IF($Q$1&gt;=L200,SUM(T200,U200),IF($Q$1=L199,SUM($H$168:H199),""))</f>
        <v/>
      </c>
      <c r="L200" s="1">
        <f t="shared" si="33"/>
        <v>185</v>
      </c>
      <c r="N200" s="1" t="str">
        <f>IF($Q$1&gt;=L200,VLOOKUP(L200,Cs!$BY$7:$CN$33000,11,FALSE),"")</f>
        <v/>
      </c>
      <c r="Q200" s="1" t="str">
        <f>IF($Q$1&gt;=L200,TRIM(VLOOKUP(L200,Cs!$BY$7:$CN$33000,12,FALSE)),"")</f>
        <v/>
      </c>
      <c r="R200" s="1" t="str">
        <f>IF($Q$1&gt;=L200,TRIM(VLOOKUP(L200,Cs!$BY$7:$CN$33000,13,FALSE)),"")</f>
        <v/>
      </c>
      <c r="S200" s="1" t="str">
        <f>IF($Q$1&gt;=L200,TRIM(VLOOKUP(L200,Cs!$BY$7:$CN$33000,14,FALSE)),"")</f>
        <v/>
      </c>
      <c r="T200" s="1" t="str">
        <f>IF($Q$1&gt;=L200,VLOOKUP(L200,Cs!$BY$7:$CN$33000,7,FALSE),"")</f>
        <v/>
      </c>
      <c r="U200" s="1" t="str">
        <f>IF($Q$1&gt;=L200,VLOOKUP(L200,Cs!$BY$7:$CN$33000,8,FALSE),"")</f>
        <v/>
      </c>
      <c r="W200" s="1" t="str">
        <f t="shared" si="28"/>
        <v/>
      </c>
      <c r="X200" s="1" t="str">
        <f t="shared" si="35"/>
        <v/>
      </c>
    </row>
    <row r="201" spans="1:24" x14ac:dyDescent="0.25">
      <c r="A201" s="17" t="str">
        <f t="shared" si="34"/>
        <v/>
      </c>
      <c r="B201" s="18" t="str">
        <f>IF($Q$1&gt;=L201,VLOOKUP(L201,Cs!$BY$7:$CN$33000,5,FALSE),"")</f>
        <v/>
      </c>
      <c r="C201" s="1" t="str">
        <f>IF($Q$1&gt;=L201,TRIM(VLOOKUP(L201,Cs!$BY$7:$CN$33000,15,FALSE)),"")</f>
        <v/>
      </c>
      <c r="D201" s="1" t="str">
        <f t="shared" si="30"/>
        <v/>
      </c>
      <c r="E201" s="1" t="str">
        <f>IF($Q$1&gt;=L201,TRIM(VLOOKUP(L201,Cs!$BY$7:$CN$33000,16,FALSE)),"")</f>
        <v/>
      </c>
      <c r="F201" s="1" t="str">
        <f t="shared" si="31"/>
        <v/>
      </c>
      <c r="G201" s="1" t="str">
        <f t="shared" si="32"/>
        <v/>
      </c>
      <c r="H201" s="26" t="str">
        <f>IF($Q$1&gt;=L201,SUM(T201,U201),IF($Q$1=L200,SUM($H$168:H200),""))</f>
        <v/>
      </c>
      <c r="L201" s="1">
        <f t="shared" si="33"/>
        <v>186</v>
      </c>
      <c r="N201" s="1" t="str">
        <f>IF($Q$1&gt;=L201,VLOOKUP(L201,Cs!$BY$7:$CN$33000,11,FALSE),"")</f>
        <v/>
      </c>
      <c r="Q201" s="1" t="str">
        <f>IF($Q$1&gt;=L201,TRIM(VLOOKUP(L201,Cs!$BY$7:$CN$33000,12,FALSE)),"")</f>
        <v/>
      </c>
      <c r="R201" s="1" t="str">
        <f>IF($Q$1&gt;=L201,TRIM(VLOOKUP(L201,Cs!$BY$7:$CN$33000,13,FALSE)),"")</f>
        <v/>
      </c>
      <c r="S201" s="1" t="str">
        <f>IF($Q$1&gt;=L201,TRIM(VLOOKUP(L201,Cs!$BY$7:$CN$33000,14,FALSE)),"")</f>
        <v/>
      </c>
      <c r="T201" s="1" t="str">
        <f>IF($Q$1&gt;=L201,VLOOKUP(L201,Cs!$BY$7:$CN$33000,7,FALSE),"")</f>
        <v/>
      </c>
      <c r="U201" s="1" t="str">
        <f>IF($Q$1&gt;=L201,VLOOKUP(L201,Cs!$BY$7:$CN$33000,8,FALSE),"")</f>
        <v/>
      </c>
      <c r="W201" s="1" t="str">
        <f t="shared" si="28"/>
        <v/>
      </c>
      <c r="X201" s="1" t="str">
        <f t="shared" si="35"/>
        <v/>
      </c>
    </row>
    <row r="202" spans="1:24" x14ac:dyDescent="0.25">
      <c r="A202" s="17" t="str">
        <f t="shared" si="34"/>
        <v/>
      </c>
      <c r="B202" s="18" t="str">
        <f>IF($Q$1&gt;=L202,VLOOKUP(L202,Cs!$BY$7:$CN$33000,5,FALSE),"")</f>
        <v/>
      </c>
      <c r="C202" s="1" t="str">
        <f>IF($Q$1&gt;=L202,TRIM(VLOOKUP(L202,Cs!$BY$7:$CN$33000,15,FALSE)),"")</f>
        <v/>
      </c>
      <c r="D202" s="1" t="str">
        <f t="shared" si="30"/>
        <v/>
      </c>
      <c r="E202" s="1" t="str">
        <f>IF($Q$1&gt;=L202,TRIM(VLOOKUP(L202,Cs!$BY$7:$CN$33000,16,FALSE)),"")</f>
        <v/>
      </c>
      <c r="F202" s="1" t="str">
        <f t="shared" si="31"/>
        <v/>
      </c>
      <c r="G202" s="1" t="str">
        <f t="shared" si="32"/>
        <v/>
      </c>
      <c r="H202" s="26" t="str">
        <f>IF($Q$1&gt;=L202,SUM(T202,U202),IF($Q$1=L201,SUM($H$168:H201),""))</f>
        <v/>
      </c>
      <c r="L202" s="1">
        <f t="shared" si="33"/>
        <v>187</v>
      </c>
      <c r="N202" s="1" t="str">
        <f>IF($Q$1&gt;=L202,VLOOKUP(L202,Cs!$BY$7:$CN$33000,11,FALSE),"")</f>
        <v/>
      </c>
      <c r="Q202" s="1" t="str">
        <f>IF($Q$1&gt;=L202,TRIM(VLOOKUP(L202,Cs!$BY$7:$CN$33000,12,FALSE)),"")</f>
        <v/>
      </c>
      <c r="R202" s="1" t="str">
        <f>IF($Q$1&gt;=L202,TRIM(VLOOKUP(L202,Cs!$BY$7:$CN$33000,13,FALSE)),"")</f>
        <v/>
      </c>
      <c r="S202" s="1" t="str">
        <f>IF($Q$1&gt;=L202,TRIM(VLOOKUP(L202,Cs!$BY$7:$CN$33000,14,FALSE)),"")</f>
        <v/>
      </c>
      <c r="T202" s="1" t="str">
        <f>IF($Q$1&gt;=L202,VLOOKUP(L202,Cs!$BY$7:$CN$33000,7,FALSE),"")</f>
        <v/>
      </c>
      <c r="U202" s="1" t="str">
        <f>IF($Q$1&gt;=L202,VLOOKUP(L202,Cs!$BY$7:$CN$33000,8,FALSE),"")</f>
        <v/>
      </c>
      <c r="W202" s="1" t="str">
        <f t="shared" si="28"/>
        <v/>
      </c>
      <c r="X202" s="1" t="str">
        <f t="shared" si="35"/>
        <v/>
      </c>
    </row>
    <row r="203" spans="1:24" x14ac:dyDescent="0.25">
      <c r="A203" s="17" t="str">
        <f t="shared" si="34"/>
        <v/>
      </c>
      <c r="B203" s="18" t="str">
        <f>IF($Q$1&gt;=L203,VLOOKUP(L203,Cs!$BY$7:$CN$33000,5,FALSE),"")</f>
        <v/>
      </c>
      <c r="C203" s="1" t="str">
        <f>IF($Q$1&gt;=L203,TRIM(VLOOKUP(L203,Cs!$BY$7:$CN$33000,15,FALSE)),"")</f>
        <v/>
      </c>
      <c r="D203" s="1" t="str">
        <f t="shared" si="30"/>
        <v/>
      </c>
      <c r="E203" s="1" t="str">
        <f>IF($Q$1&gt;=L203,TRIM(VLOOKUP(L203,Cs!$BY$7:$CN$33000,16,FALSE)),"")</f>
        <v/>
      </c>
      <c r="F203" s="1" t="str">
        <f t="shared" si="31"/>
        <v/>
      </c>
      <c r="G203" s="1" t="str">
        <f t="shared" si="32"/>
        <v/>
      </c>
      <c r="H203" s="26" t="str">
        <f>IF($Q$1&gt;=L203,SUM(T203,U203),IF($Q$1=L202,SUM($H$168:H202),""))</f>
        <v/>
      </c>
      <c r="L203" s="1">
        <f t="shared" si="33"/>
        <v>188</v>
      </c>
      <c r="N203" s="1" t="str">
        <f>IF($Q$1&gt;=L203,VLOOKUP(L203,Cs!$BY$7:$CN$33000,11,FALSE),"")</f>
        <v/>
      </c>
      <c r="Q203" s="1" t="str">
        <f>IF($Q$1&gt;=L203,TRIM(VLOOKUP(L203,Cs!$BY$7:$CN$33000,12,FALSE)),"")</f>
        <v/>
      </c>
      <c r="R203" s="1" t="str">
        <f>IF($Q$1&gt;=L203,TRIM(VLOOKUP(L203,Cs!$BY$7:$CN$33000,13,FALSE)),"")</f>
        <v/>
      </c>
      <c r="S203" s="1" t="str">
        <f>IF($Q$1&gt;=L203,TRIM(VLOOKUP(L203,Cs!$BY$7:$CN$33000,14,FALSE)),"")</f>
        <v/>
      </c>
      <c r="T203" s="1" t="str">
        <f>IF($Q$1&gt;=L203,VLOOKUP(L203,Cs!$BY$7:$CN$33000,7,FALSE),"")</f>
        <v/>
      </c>
      <c r="U203" s="1" t="str">
        <f>IF($Q$1&gt;=L203,VLOOKUP(L203,Cs!$BY$7:$CN$33000,8,FALSE),"")</f>
        <v/>
      </c>
      <c r="W203" s="1" t="str">
        <f t="shared" ref="W203:W266" si="36">IF(S203&lt;&gt;"",R203,"")</f>
        <v/>
      </c>
      <c r="X203" s="1" t="str">
        <f t="shared" si="35"/>
        <v/>
      </c>
    </row>
    <row r="204" spans="1:24" x14ac:dyDescent="0.25">
      <c r="A204" s="17" t="str">
        <f t="shared" si="34"/>
        <v/>
      </c>
      <c r="B204" s="18" t="str">
        <f>IF($Q$1&gt;=L204,VLOOKUP(L204,Cs!$BY$7:$CN$33000,5,FALSE),"")</f>
        <v/>
      </c>
      <c r="C204" s="1" t="str">
        <f>IF($Q$1&gt;=L204,TRIM(VLOOKUP(L204,Cs!$BY$7:$CN$33000,15,FALSE)),"")</f>
        <v/>
      </c>
      <c r="D204" s="1" t="str">
        <f t="shared" si="30"/>
        <v/>
      </c>
      <c r="E204" s="1" t="str">
        <f>IF($Q$1&gt;=L204,TRIM(VLOOKUP(L204,Cs!$BY$7:$CN$33000,16,FALSE)),"")</f>
        <v/>
      </c>
      <c r="F204" s="1" t="str">
        <f t="shared" si="31"/>
        <v/>
      </c>
      <c r="G204" s="1" t="str">
        <f t="shared" si="32"/>
        <v/>
      </c>
      <c r="H204" s="26" t="str">
        <f>IF($Q$1&gt;=L204,SUM(T204,U204),IF($Q$1=L203,SUM($H$168:H203),""))</f>
        <v/>
      </c>
      <c r="L204" s="1">
        <f t="shared" si="33"/>
        <v>189</v>
      </c>
      <c r="N204" s="1" t="str">
        <f>IF($Q$1&gt;=L204,VLOOKUP(L204,Cs!$BY$7:$CN$33000,11,FALSE),"")</f>
        <v/>
      </c>
      <c r="Q204" s="1" t="str">
        <f>IF($Q$1&gt;=L204,TRIM(VLOOKUP(L204,Cs!$BY$7:$CN$33000,12,FALSE)),"")</f>
        <v/>
      </c>
      <c r="R204" s="1" t="str">
        <f>IF($Q$1&gt;=L204,TRIM(VLOOKUP(L204,Cs!$BY$7:$CN$33000,13,FALSE)),"")</f>
        <v/>
      </c>
      <c r="S204" s="1" t="str">
        <f>IF($Q$1&gt;=L204,TRIM(VLOOKUP(L204,Cs!$BY$7:$CN$33000,14,FALSE)),"")</f>
        <v/>
      </c>
      <c r="T204" s="1" t="str">
        <f>IF($Q$1&gt;=L204,VLOOKUP(L204,Cs!$BY$7:$CN$33000,7,FALSE),"")</f>
        <v/>
      </c>
      <c r="U204" s="1" t="str">
        <f>IF($Q$1&gt;=L204,VLOOKUP(L204,Cs!$BY$7:$CN$33000,8,FALSE),"")</f>
        <v/>
      </c>
      <c r="W204" s="1" t="str">
        <f t="shared" si="36"/>
        <v/>
      </c>
      <c r="X204" s="1" t="str">
        <f t="shared" si="35"/>
        <v/>
      </c>
    </row>
    <row r="205" spans="1:24" x14ac:dyDescent="0.25">
      <c r="A205" s="17" t="str">
        <f t="shared" si="34"/>
        <v/>
      </c>
      <c r="B205" s="18" t="str">
        <f>IF($Q$1&gt;=L205,VLOOKUP(L205,Cs!$BY$7:$CN$33000,5,FALSE),"")</f>
        <v/>
      </c>
      <c r="C205" s="1" t="str">
        <f>IF($Q$1&gt;=L205,TRIM(VLOOKUP(L205,Cs!$BY$7:$CN$33000,15,FALSE)),"")</f>
        <v/>
      </c>
      <c r="D205" s="1" t="str">
        <f t="shared" si="30"/>
        <v/>
      </c>
      <c r="E205" s="1" t="str">
        <f>IF($Q$1&gt;=L205,TRIM(VLOOKUP(L205,Cs!$BY$7:$CN$33000,16,FALSE)),"")</f>
        <v/>
      </c>
      <c r="F205" s="1" t="str">
        <f t="shared" si="31"/>
        <v/>
      </c>
      <c r="G205" s="1" t="str">
        <f t="shared" si="32"/>
        <v/>
      </c>
      <c r="H205" s="26" t="str">
        <f>IF($Q$1&gt;=L205,SUM(T205,U205),IF($Q$1=L204,SUM($H$168:H204),""))</f>
        <v/>
      </c>
      <c r="L205" s="1">
        <f t="shared" si="33"/>
        <v>190</v>
      </c>
      <c r="N205" s="1" t="str">
        <f>IF($Q$1&gt;=L205,VLOOKUP(L205,Cs!$BY$7:$CN$33000,11,FALSE),"")</f>
        <v/>
      </c>
      <c r="Q205" s="1" t="str">
        <f>IF($Q$1&gt;=L205,TRIM(VLOOKUP(L205,Cs!$BY$7:$CN$33000,12,FALSE)),"")</f>
        <v/>
      </c>
      <c r="R205" s="1" t="str">
        <f>IF($Q$1&gt;=L205,TRIM(VLOOKUP(L205,Cs!$BY$7:$CN$33000,13,FALSE)),"")</f>
        <v/>
      </c>
      <c r="S205" s="1" t="str">
        <f>IF($Q$1&gt;=L205,TRIM(VLOOKUP(L205,Cs!$BY$7:$CN$33000,14,FALSE)),"")</f>
        <v/>
      </c>
      <c r="T205" s="1" t="str">
        <f>IF($Q$1&gt;=L205,VLOOKUP(L205,Cs!$BY$7:$CN$33000,7,FALSE),"")</f>
        <v/>
      </c>
      <c r="U205" s="1" t="str">
        <f>IF($Q$1&gt;=L205,VLOOKUP(L205,Cs!$BY$7:$CN$33000,8,FALSE),"")</f>
        <v/>
      </c>
      <c r="W205" s="1" t="str">
        <f t="shared" si="36"/>
        <v/>
      </c>
      <c r="X205" s="1" t="str">
        <f t="shared" si="35"/>
        <v/>
      </c>
    </row>
    <row r="206" spans="1:24" x14ac:dyDescent="0.25">
      <c r="A206" s="17" t="str">
        <f t="shared" si="34"/>
        <v/>
      </c>
      <c r="B206" s="18" t="str">
        <f>IF($Q$1&gt;=L206,VLOOKUP(L206,Cs!$BY$7:$CN$33000,5,FALSE),"")</f>
        <v/>
      </c>
      <c r="C206" s="1" t="str">
        <f>IF($Q$1&gt;=L206,TRIM(VLOOKUP(L206,Cs!$BY$7:$CN$33000,15,FALSE)),"")</f>
        <v/>
      </c>
      <c r="D206" s="1" t="str">
        <f t="shared" si="30"/>
        <v/>
      </c>
      <c r="E206" s="1" t="str">
        <f>IF($Q$1&gt;=L206,TRIM(VLOOKUP(L206,Cs!$BY$7:$CN$33000,16,FALSE)),"")</f>
        <v/>
      </c>
      <c r="F206" s="1" t="str">
        <f t="shared" si="31"/>
        <v/>
      </c>
      <c r="G206" s="1" t="str">
        <f t="shared" si="32"/>
        <v/>
      </c>
      <c r="H206" s="26" t="str">
        <f>IF($Q$1&gt;=L206,SUM(T206,U206),IF($Q$1=L205,SUM($H$168:H205),""))</f>
        <v/>
      </c>
      <c r="L206" s="1">
        <f t="shared" si="33"/>
        <v>191</v>
      </c>
      <c r="N206" s="1" t="str">
        <f>IF($Q$1&gt;=L206,VLOOKUP(L206,Cs!$BY$7:$CN$33000,11,FALSE),"")</f>
        <v/>
      </c>
      <c r="Q206" s="1" t="str">
        <f>IF($Q$1&gt;=L206,TRIM(VLOOKUP(L206,Cs!$BY$7:$CN$33000,12,FALSE)),"")</f>
        <v/>
      </c>
      <c r="R206" s="1" t="str">
        <f>IF($Q$1&gt;=L206,TRIM(VLOOKUP(L206,Cs!$BY$7:$CN$33000,13,FALSE)),"")</f>
        <v/>
      </c>
      <c r="S206" s="1" t="str">
        <f>IF($Q$1&gt;=L206,TRIM(VLOOKUP(L206,Cs!$BY$7:$CN$33000,14,FALSE)),"")</f>
        <v/>
      </c>
      <c r="T206" s="1" t="str">
        <f>IF($Q$1&gt;=L206,VLOOKUP(L206,Cs!$BY$7:$CN$33000,7,FALSE),"")</f>
        <v/>
      </c>
      <c r="U206" s="1" t="str">
        <f>IF($Q$1&gt;=L206,VLOOKUP(L206,Cs!$BY$7:$CN$33000,8,FALSE),"")</f>
        <v/>
      </c>
      <c r="W206" s="1" t="str">
        <f t="shared" si="36"/>
        <v/>
      </c>
      <c r="X206" s="1" t="str">
        <f t="shared" si="35"/>
        <v/>
      </c>
    </row>
    <row r="207" spans="1:24" x14ac:dyDescent="0.25">
      <c r="A207" s="17" t="str">
        <f t="shared" si="34"/>
        <v/>
      </c>
      <c r="B207" s="18" t="str">
        <f>IF($Q$1&gt;=L207,VLOOKUP(L207,Cs!$BY$7:$CN$33000,5,FALSE),"")</f>
        <v/>
      </c>
      <c r="C207" s="1" t="str">
        <f>IF($Q$1&gt;=L207,TRIM(VLOOKUP(L207,Cs!$BY$7:$CN$33000,15,FALSE)),"")</f>
        <v/>
      </c>
      <c r="D207" s="1" t="str">
        <f t="shared" si="30"/>
        <v/>
      </c>
      <c r="E207" s="1" t="str">
        <f>IF($Q$1&gt;=L207,TRIM(VLOOKUP(L207,Cs!$BY$7:$CN$33000,16,FALSE)),"")</f>
        <v/>
      </c>
      <c r="F207" s="1" t="str">
        <f t="shared" si="31"/>
        <v/>
      </c>
      <c r="G207" s="1" t="str">
        <f t="shared" si="32"/>
        <v/>
      </c>
      <c r="H207" s="26" t="str">
        <f>IF($Q$1&gt;=L207,SUM(T207,U207),IF($Q$1=L206,SUM($H$168:H206),""))</f>
        <v/>
      </c>
      <c r="L207" s="1">
        <f t="shared" si="33"/>
        <v>192</v>
      </c>
      <c r="N207" s="1" t="str">
        <f>IF($Q$1&gt;=L207,VLOOKUP(L207,Cs!$BY$7:$CN$33000,11,FALSE),"")</f>
        <v/>
      </c>
      <c r="Q207" s="1" t="str">
        <f>IF($Q$1&gt;=L207,TRIM(VLOOKUP(L207,Cs!$BY$7:$CN$33000,12,FALSE)),"")</f>
        <v/>
      </c>
      <c r="R207" s="1" t="str">
        <f>IF($Q$1&gt;=L207,TRIM(VLOOKUP(L207,Cs!$BY$7:$CN$33000,13,FALSE)),"")</f>
        <v/>
      </c>
      <c r="S207" s="1" t="str">
        <f>IF($Q$1&gt;=L207,TRIM(VLOOKUP(L207,Cs!$BY$7:$CN$33000,14,FALSE)),"")</f>
        <v/>
      </c>
      <c r="T207" s="1" t="str">
        <f>IF($Q$1&gt;=L207,VLOOKUP(L207,Cs!$BY$7:$CN$33000,7,FALSE),"")</f>
        <v/>
      </c>
      <c r="U207" s="1" t="str">
        <f>IF($Q$1&gt;=L207,VLOOKUP(L207,Cs!$BY$7:$CN$33000,8,FALSE),"")</f>
        <v/>
      </c>
      <c r="W207" s="1" t="str">
        <f t="shared" si="36"/>
        <v/>
      </c>
      <c r="X207" s="1" t="str">
        <f t="shared" si="35"/>
        <v/>
      </c>
    </row>
    <row r="208" spans="1:24" x14ac:dyDescent="0.25">
      <c r="A208" s="17" t="str">
        <f t="shared" si="34"/>
        <v/>
      </c>
      <c r="B208" s="18" t="str">
        <f>IF($Q$1&gt;=L208,VLOOKUP(L208,Cs!$BY$7:$CN$33000,5,FALSE),"")</f>
        <v/>
      </c>
      <c r="C208" s="1" t="str">
        <f>IF($Q$1&gt;=L208,TRIM(VLOOKUP(L208,Cs!$BY$7:$CN$33000,15,FALSE)),"")</f>
        <v/>
      </c>
      <c r="D208" s="1" t="str">
        <f t="shared" si="30"/>
        <v/>
      </c>
      <c r="E208" s="1" t="str">
        <f>IF($Q$1&gt;=L208,TRIM(VLOOKUP(L208,Cs!$BY$7:$CN$33000,16,FALSE)),"")</f>
        <v/>
      </c>
      <c r="F208" s="1" t="str">
        <f t="shared" si="31"/>
        <v/>
      </c>
      <c r="G208" s="1" t="str">
        <f t="shared" si="32"/>
        <v/>
      </c>
      <c r="H208" s="26" t="str">
        <f>IF($Q$1&gt;=L208,SUM(T208,U208),IF($Q$1=L207,SUM($H$168:H207),""))</f>
        <v/>
      </c>
      <c r="L208" s="1">
        <f t="shared" si="33"/>
        <v>193</v>
      </c>
      <c r="N208" s="1" t="str">
        <f>IF($Q$1&gt;=L208,VLOOKUP(L208,Cs!$BY$7:$CN$33000,11,FALSE),"")</f>
        <v/>
      </c>
      <c r="Q208" s="1" t="str">
        <f>IF($Q$1&gt;=L208,TRIM(VLOOKUP(L208,Cs!$BY$7:$CN$33000,12,FALSE)),"")</f>
        <v/>
      </c>
      <c r="R208" s="1" t="str">
        <f>IF($Q$1&gt;=L208,TRIM(VLOOKUP(L208,Cs!$BY$7:$CN$33000,13,FALSE)),"")</f>
        <v/>
      </c>
      <c r="S208" s="1" t="str">
        <f>IF($Q$1&gt;=L208,TRIM(VLOOKUP(L208,Cs!$BY$7:$CN$33000,14,FALSE)),"")</f>
        <v/>
      </c>
      <c r="T208" s="1" t="str">
        <f>IF($Q$1&gt;=L208,VLOOKUP(L208,Cs!$BY$7:$CN$33000,7,FALSE),"")</f>
        <v/>
      </c>
      <c r="U208" s="1" t="str">
        <f>IF($Q$1&gt;=L208,VLOOKUP(L208,Cs!$BY$7:$CN$33000,8,FALSE),"")</f>
        <v/>
      </c>
      <c r="W208" s="1" t="str">
        <f t="shared" si="36"/>
        <v/>
      </c>
      <c r="X208" s="1" t="str">
        <f t="shared" si="35"/>
        <v/>
      </c>
    </row>
    <row r="209" spans="1:24" x14ac:dyDescent="0.25">
      <c r="A209" s="17" t="str">
        <f t="shared" si="34"/>
        <v/>
      </c>
      <c r="B209" s="18" t="str">
        <f>IF($Q$1&gt;=L209,VLOOKUP(L209,Cs!$BY$7:$CN$33000,5,FALSE),"")</f>
        <v/>
      </c>
      <c r="C209" s="1" t="str">
        <f>IF($Q$1&gt;=L209,TRIM(VLOOKUP(L209,Cs!$BY$7:$CN$33000,15,FALSE)),"")</f>
        <v/>
      </c>
      <c r="D209" s="1" t="str">
        <f t="shared" si="30"/>
        <v/>
      </c>
      <c r="E209" s="1" t="str">
        <f>IF($Q$1&gt;=L209,TRIM(VLOOKUP(L209,Cs!$BY$7:$CN$33000,16,FALSE)),"")</f>
        <v/>
      </c>
      <c r="F209" s="1" t="str">
        <f t="shared" si="31"/>
        <v/>
      </c>
      <c r="G209" s="1" t="str">
        <f t="shared" si="32"/>
        <v/>
      </c>
      <c r="H209" s="26" t="str">
        <f>IF($Q$1&gt;=L209,SUM(T209,U209),IF($Q$1=L208,SUM($H$168:H208),""))</f>
        <v/>
      </c>
      <c r="L209" s="1">
        <f t="shared" si="33"/>
        <v>194</v>
      </c>
      <c r="N209" s="1" t="str">
        <f>IF($Q$1&gt;=L209,VLOOKUP(L209,Cs!$BY$7:$CN$33000,11,FALSE),"")</f>
        <v/>
      </c>
      <c r="Q209" s="1" t="str">
        <f>IF($Q$1&gt;=L209,TRIM(VLOOKUP(L209,Cs!$BY$7:$CN$33000,12,FALSE)),"")</f>
        <v/>
      </c>
      <c r="R209" s="1" t="str">
        <f>IF($Q$1&gt;=L209,TRIM(VLOOKUP(L209,Cs!$BY$7:$CN$33000,13,FALSE)),"")</f>
        <v/>
      </c>
      <c r="S209" s="1" t="str">
        <f>IF($Q$1&gt;=L209,TRIM(VLOOKUP(L209,Cs!$BY$7:$CN$33000,14,FALSE)),"")</f>
        <v/>
      </c>
      <c r="T209" s="1" t="str">
        <f>IF($Q$1&gt;=L209,VLOOKUP(L209,Cs!$BY$7:$CN$33000,7,FALSE),"")</f>
        <v/>
      </c>
      <c r="U209" s="1" t="str">
        <f>IF($Q$1&gt;=L209,VLOOKUP(L209,Cs!$BY$7:$CN$33000,8,FALSE),"")</f>
        <v/>
      </c>
      <c r="W209" s="1" t="str">
        <f t="shared" si="36"/>
        <v/>
      </c>
      <c r="X209" s="1" t="str">
        <f t="shared" si="35"/>
        <v/>
      </c>
    </row>
    <row r="210" spans="1:24" x14ac:dyDescent="0.25">
      <c r="A210" s="17" t="str">
        <f t="shared" si="34"/>
        <v/>
      </c>
      <c r="B210" s="18" t="str">
        <f>IF($Q$1&gt;=L210,VLOOKUP(L210,Cs!$BY$7:$CN$33000,5,FALSE),"")</f>
        <v/>
      </c>
      <c r="C210" s="1" t="str">
        <f>IF($Q$1&gt;=L210,TRIM(VLOOKUP(L210,Cs!$BY$7:$CN$33000,15,FALSE)),"")</f>
        <v/>
      </c>
      <c r="D210" s="1" t="str">
        <f t="shared" si="30"/>
        <v/>
      </c>
      <c r="E210" s="1" t="str">
        <f>IF($Q$1&gt;=L210,TRIM(VLOOKUP(L210,Cs!$BY$7:$CN$33000,16,FALSE)),"")</f>
        <v/>
      </c>
      <c r="F210" s="1" t="str">
        <f t="shared" si="31"/>
        <v/>
      </c>
      <c r="G210" s="1" t="str">
        <f t="shared" si="32"/>
        <v/>
      </c>
      <c r="H210" s="26" t="str">
        <f>IF($Q$1&gt;=L210,SUM(T210,U210),IF($Q$1=L209,SUM($H$168:H209),""))</f>
        <v/>
      </c>
      <c r="L210" s="1">
        <f t="shared" si="33"/>
        <v>195</v>
      </c>
      <c r="N210" s="1" t="str">
        <f>IF($Q$1&gt;=L210,VLOOKUP(L210,Cs!$BY$7:$CN$33000,11,FALSE),"")</f>
        <v/>
      </c>
      <c r="Q210" s="1" t="str">
        <f>IF($Q$1&gt;=L210,TRIM(VLOOKUP(L210,Cs!$BY$7:$CN$33000,12,FALSE)),"")</f>
        <v/>
      </c>
      <c r="R210" s="1" t="str">
        <f>IF($Q$1&gt;=L210,TRIM(VLOOKUP(L210,Cs!$BY$7:$CN$33000,13,FALSE)),"")</f>
        <v/>
      </c>
      <c r="S210" s="1" t="str">
        <f>IF($Q$1&gt;=L210,TRIM(VLOOKUP(L210,Cs!$BY$7:$CN$33000,14,FALSE)),"")</f>
        <v/>
      </c>
      <c r="T210" s="1" t="str">
        <f>IF($Q$1&gt;=L210,VLOOKUP(L210,Cs!$BY$7:$CN$33000,7,FALSE),"")</f>
        <v/>
      </c>
      <c r="U210" s="1" t="str">
        <f>IF($Q$1&gt;=L210,VLOOKUP(L210,Cs!$BY$7:$CN$33000,8,FALSE),"")</f>
        <v/>
      </c>
      <c r="W210" s="1" t="str">
        <f t="shared" si="36"/>
        <v/>
      </c>
      <c r="X210" s="1" t="str">
        <f t="shared" si="35"/>
        <v/>
      </c>
    </row>
    <row r="211" spans="1:24" x14ac:dyDescent="0.25">
      <c r="A211" s="17" t="str">
        <f t="shared" si="34"/>
        <v/>
      </c>
      <c r="B211" s="18" t="str">
        <f>IF($Q$1&gt;=L211,VLOOKUP(L211,Cs!$BY$7:$CN$33000,5,FALSE),"")</f>
        <v/>
      </c>
      <c r="C211" s="1" t="str">
        <f>IF($Q$1&gt;=L211,TRIM(VLOOKUP(L211,Cs!$BY$7:$CN$33000,15,FALSE)),"")</f>
        <v/>
      </c>
      <c r="D211" s="1" t="str">
        <f t="shared" si="30"/>
        <v/>
      </c>
      <c r="E211" s="1" t="str">
        <f>IF($Q$1&gt;=L211,TRIM(VLOOKUP(L211,Cs!$BY$7:$CN$33000,16,FALSE)),"")</f>
        <v/>
      </c>
      <c r="F211" s="1" t="str">
        <f t="shared" si="31"/>
        <v/>
      </c>
      <c r="G211" s="1" t="str">
        <f t="shared" si="32"/>
        <v/>
      </c>
      <c r="H211" s="26" t="str">
        <f>IF($Q$1&gt;=L211,SUM(T211,U211),IF($Q$1=L210,SUM($H$168:H210),""))</f>
        <v/>
      </c>
      <c r="L211" s="1">
        <f t="shared" si="33"/>
        <v>196</v>
      </c>
      <c r="N211" s="1" t="str">
        <f>IF($Q$1&gt;=L211,VLOOKUP(L211,Cs!$BY$7:$CN$33000,11,FALSE),"")</f>
        <v/>
      </c>
      <c r="Q211" s="1" t="str">
        <f>IF($Q$1&gt;=L211,TRIM(VLOOKUP(L211,Cs!$BY$7:$CN$33000,12,FALSE)),"")</f>
        <v/>
      </c>
      <c r="R211" s="1" t="str">
        <f>IF($Q$1&gt;=L211,TRIM(VLOOKUP(L211,Cs!$BY$7:$CN$33000,13,FALSE)),"")</f>
        <v/>
      </c>
      <c r="S211" s="1" t="str">
        <f>IF($Q$1&gt;=L211,TRIM(VLOOKUP(L211,Cs!$BY$7:$CN$33000,14,FALSE)),"")</f>
        <v/>
      </c>
      <c r="T211" s="1" t="str">
        <f>IF($Q$1&gt;=L211,VLOOKUP(L211,Cs!$BY$7:$CN$33000,7,FALSE),"")</f>
        <v/>
      </c>
      <c r="U211" s="1" t="str">
        <f>IF($Q$1&gt;=L211,VLOOKUP(L211,Cs!$BY$7:$CN$33000,8,FALSE),"")</f>
        <v/>
      </c>
      <c r="W211" s="1" t="str">
        <f t="shared" si="36"/>
        <v/>
      </c>
      <c r="X211" s="1" t="str">
        <f t="shared" si="35"/>
        <v/>
      </c>
    </row>
    <row r="212" spans="1:24" x14ac:dyDescent="0.25">
      <c r="A212" s="17" t="str">
        <f t="shared" si="34"/>
        <v/>
      </c>
      <c r="B212" s="18" t="str">
        <f>IF($Q$1&gt;=L212,VLOOKUP(L212,Cs!$BY$7:$CN$33000,5,FALSE),"")</f>
        <v/>
      </c>
      <c r="C212" s="1" t="str">
        <f>IF($Q$1&gt;=L212,TRIM(VLOOKUP(L212,Cs!$BY$7:$CN$33000,15,FALSE)),"")</f>
        <v/>
      </c>
      <c r="D212" s="1" t="str">
        <f t="shared" si="30"/>
        <v/>
      </c>
      <c r="E212" s="1" t="str">
        <f>IF($Q$1&gt;=L212,TRIM(VLOOKUP(L212,Cs!$BY$7:$CN$33000,16,FALSE)),"")</f>
        <v/>
      </c>
      <c r="F212" s="1" t="str">
        <f t="shared" si="31"/>
        <v/>
      </c>
      <c r="G212" s="1" t="str">
        <f t="shared" si="32"/>
        <v/>
      </c>
      <c r="H212" s="26" t="str">
        <f>IF($Q$1&gt;=L212,SUM(T212,U212),IF($Q$1=L211,SUM($H$168:H211),""))</f>
        <v/>
      </c>
      <c r="L212" s="1">
        <f t="shared" si="33"/>
        <v>197</v>
      </c>
      <c r="N212" s="1" t="str">
        <f>IF($Q$1&gt;=L212,VLOOKUP(L212,Cs!$BY$7:$CN$33000,11,FALSE),"")</f>
        <v/>
      </c>
      <c r="Q212" s="1" t="str">
        <f>IF($Q$1&gt;=L212,TRIM(VLOOKUP(L212,Cs!$BY$7:$CN$33000,12,FALSE)),"")</f>
        <v/>
      </c>
      <c r="R212" s="1" t="str">
        <f>IF($Q$1&gt;=L212,TRIM(VLOOKUP(L212,Cs!$BY$7:$CN$33000,13,FALSE)),"")</f>
        <v/>
      </c>
      <c r="S212" s="1" t="str">
        <f>IF($Q$1&gt;=L212,TRIM(VLOOKUP(L212,Cs!$BY$7:$CN$33000,14,FALSE)),"")</f>
        <v/>
      </c>
      <c r="T212" s="1" t="str">
        <f>IF($Q$1&gt;=L212,VLOOKUP(L212,Cs!$BY$7:$CN$33000,7,FALSE),"")</f>
        <v/>
      </c>
      <c r="U212" s="1" t="str">
        <f>IF($Q$1&gt;=L212,VLOOKUP(L212,Cs!$BY$7:$CN$33000,8,FALSE),"")</f>
        <v/>
      </c>
      <c r="W212" s="1" t="str">
        <f t="shared" si="36"/>
        <v/>
      </c>
      <c r="X212" s="1" t="str">
        <f t="shared" si="35"/>
        <v/>
      </c>
    </row>
    <row r="213" spans="1:24" x14ac:dyDescent="0.25">
      <c r="A213" s="17" t="str">
        <f t="shared" si="34"/>
        <v/>
      </c>
      <c r="B213" s="18" t="str">
        <f>IF($Q$1&gt;=L213,VLOOKUP(L213,Cs!$BY$7:$CN$33000,5,FALSE),"")</f>
        <v/>
      </c>
      <c r="C213" s="1" t="str">
        <f>IF($Q$1&gt;=L213,TRIM(VLOOKUP(L213,Cs!$BY$7:$CN$33000,15,FALSE)),"")</f>
        <v/>
      </c>
      <c r="D213" s="1" t="str">
        <f t="shared" si="30"/>
        <v/>
      </c>
      <c r="E213" s="1" t="str">
        <f>IF($Q$1&gt;=L213,TRIM(VLOOKUP(L213,Cs!$BY$7:$CN$33000,16,FALSE)),"")</f>
        <v/>
      </c>
      <c r="F213" s="1" t="str">
        <f t="shared" si="31"/>
        <v/>
      </c>
      <c r="G213" s="1" t="str">
        <f t="shared" si="32"/>
        <v/>
      </c>
      <c r="H213" s="26" t="str">
        <f>IF($Q$1&gt;=L213,SUM(T213,U213),IF($Q$1=L212,SUM($H$168:H212),""))</f>
        <v/>
      </c>
      <c r="L213" s="1">
        <f t="shared" si="33"/>
        <v>198</v>
      </c>
      <c r="N213" s="1" t="str">
        <f>IF($Q$1&gt;=L213,VLOOKUP(L213,Cs!$BY$7:$CN$33000,11,FALSE),"")</f>
        <v/>
      </c>
      <c r="Q213" s="1" t="str">
        <f>IF($Q$1&gt;=L213,TRIM(VLOOKUP(L213,Cs!$BY$7:$CN$33000,12,FALSE)),"")</f>
        <v/>
      </c>
      <c r="R213" s="1" t="str">
        <f>IF($Q$1&gt;=L213,TRIM(VLOOKUP(L213,Cs!$BY$7:$CN$33000,13,FALSE)),"")</f>
        <v/>
      </c>
      <c r="S213" s="1" t="str">
        <f>IF($Q$1&gt;=L213,TRIM(VLOOKUP(L213,Cs!$BY$7:$CN$33000,14,FALSE)),"")</f>
        <v/>
      </c>
      <c r="T213" s="1" t="str">
        <f>IF($Q$1&gt;=L213,VLOOKUP(L213,Cs!$BY$7:$CN$33000,7,FALSE),"")</f>
        <v/>
      </c>
      <c r="U213" s="1" t="str">
        <f>IF($Q$1&gt;=L213,VLOOKUP(L213,Cs!$BY$7:$CN$33000,8,FALSE),"")</f>
        <v/>
      </c>
      <c r="W213" s="1" t="str">
        <f t="shared" si="36"/>
        <v/>
      </c>
      <c r="X213" s="1" t="str">
        <f t="shared" si="35"/>
        <v/>
      </c>
    </row>
    <row r="214" spans="1:24" x14ac:dyDescent="0.25">
      <c r="A214" s="17" t="str">
        <f t="shared" si="34"/>
        <v/>
      </c>
      <c r="B214" s="18" t="str">
        <f>IF($Q$1&gt;=L214,VLOOKUP(L214,Cs!$BY$7:$CN$33000,5,FALSE),"")</f>
        <v/>
      </c>
      <c r="C214" s="1" t="str">
        <f>IF($Q$1&gt;=L214,TRIM(VLOOKUP(L214,Cs!$BY$7:$CN$33000,15,FALSE)),"")</f>
        <v/>
      </c>
      <c r="D214" s="1" t="str">
        <f t="shared" si="30"/>
        <v/>
      </c>
      <c r="E214" s="1" t="str">
        <f>IF($Q$1&gt;=L214,TRIM(VLOOKUP(L214,Cs!$BY$7:$CN$33000,16,FALSE)),"")</f>
        <v/>
      </c>
      <c r="F214" s="1" t="str">
        <f t="shared" si="31"/>
        <v/>
      </c>
      <c r="G214" s="1" t="str">
        <f t="shared" si="32"/>
        <v/>
      </c>
      <c r="H214" s="26" t="str">
        <f>IF($Q$1&gt;=L214,SUM(T214,U214),IF($Q$1=L213,SUM($H$168:H213),""))</f>
        <v/>
      </c>
      <c r="L214" s="1">
        <f t="shared" si="33"/>
        <v>199</v>
      </c>
      <c r="N214" s="1" t="str">
        <f>IF($Q$1&gt;=L214,VLOOKUP(L214,Cs!$BY$7:$CN$33000,11,FALSE),"")</f>
        <v/>
      </c>
      <c r="Q214" s="1" t="str">
        <f>IF($Q$1&gt;=L214,TRIM(VLOOKUP(L214,Cs!$BY$7:$CN$33000,12,FALSE)),"")</f>
        <v/>
      </c>
      <c r="R214" s="1" t="str">
        <f>IF($Q$1&gt;=L214,TRIM(VLOOKUP(L214,Cs!$BY$7:$CN$33000,13,FALSE)),"")</f>
        <v/>
      </c>
      <c r="S214" s="1" t="str">
        <f>IF($Q$1&gt;=L214,TRIM(VLOOKUP(L214,Cs!$BY$7:$CN$33000,14,FALSE)),"")</f>
        <v/>
      </c>
      <c r="T214" s="1" t="str">
        <f>IF($Q$1&gt;=L214,VLOOKUP(L214,Cs!$BY$7:$CN$33000,7,FALSE),"")</f>
        <v/>
      </c>
      <c r="U214" s="1" t="str">
        <f>IF($Q$1&gt;=L214,VLOOKUP(L214,Cs!$BY$7:$CN$33000,8,FALSE),"")</f>
        <v/>
      </c>
      <c r="W214" s="1" t="str">
        <f t="shared" si="36"/>
        <v/>
      </c>
      <c r="X214" s="1" t="str">
        <f t="shared" si="35"/>
        <v/>
      </c>
    </row>
    <row r="215" spans="1:24" x14ac:dyDescent="0.25">
      <c r="A215" s="17" t="str">
        <f t="shared" si="34"/>
        <v/>
      </c>
      <c r="B215" s="18" t="str">
        <f>IF($Q$1&gt;=L215,VLOOKUP(L215,Cs!$BY$7:$CN$33000,5,FALSE),"")</f>
        <v/>
      </c>
      <c r="C215" s="1" t="str">
        <f>IF($Q$1&gt;=L215,TRIM(VLOOKUP(L215,Cs!$BY$7:$CN$33000,15,FALSE)),"")</f>
        <v/>
      </c>
      <c r="D215" s="1" t="str">
        <f t="shared" si="30"/>
        <v/>
      </c>
      <c r="E215" s="1" t="str">
        <f>IF($Q$1&gt;=L215,TRIM(VLOOKUP(L215,Cs!$BY$7:$CN$33000,16,FALSE)),"")</f>
        <v/>
      </c>
      <c r="F215" s="1" t="str">
        <f t="shared" si="31"/>
        <v/>
      </c>
      <c r="G215" s="1" t="str">
        <f t="shared" si="32"/>
        <v/>
      </c>
      <c r="H215" s="26" t="str">
        <f>IF($Q$1&gt;=L215,SUM(T215,U215),IF($Q$1=L214,SUM($H$168:H214),""))</f>
        <v/>
      </c>
      <c r="L215" s="1">
        <f t="shared" si="33"/>
        <v>200</v>
      </c>
      <c r="N215" s="1" t="str">
        <f>IF($Q$1&gt;=L215,VLOOKUP(L215,Cs!$BY$7:$CN$33000,11,FALSE),"")</f>
        <v/>
      </c>
      <c r="Q215" s="1" t="str">
        <f>IF($Q$1&gt;=L215,TRIM(VLOOKUP(L215,Cs!$BY$7:$CN$33000,12,FALSE)),"")</f>
        <v/>
      </c>
      <c r="R215" s="1" t="str">
        <f>IF($Q$1&gt;=L215,TRIM(VLOOKUP(L215,Cs!$BY$7:$CN$33000,13,FALSE)),"")</f>
        <v/>
      </c>
      <c r="S215" s="1" t="str">
        <f>IF($Q$1&gt;=L215,TRIM(VLOOKUP(L215,Cs!$BY$7:$CN$33000,14,FALSE)),"")</f>
        <v/>
      </c>
      <c r="T215" s="1" t="str">
        <f>IF($Q$1&gt;=L215,VLOOKUP(L215,Cs!$BY$7:$CN$33000,7,FALSE),"")</f>
        <v/>
      </c>
      <c r="U215" s="1" t="str">
        <f>IF($Q$1&gt;=L215,VLOOKUP(L215,Cs!$BY$7:$CN$33000,8,FALSE),"")</f>
        <v/>
      </c>
      <c r="W215" s="1" t="str">
        <f t="shared" si="36"/>
        <v/>
      </c>
      <c r="X215" s="1" t="str">
        <f t="shared" si="35"/>
        <v/>
      </c>
    </row>
    <row r="216" spans="1:24" x14ac:dyDescent="0.25">
      <c r="A216" s="17" t="str">
        <f t="shared" si="34"/>
        <v/>
      </c>
      <c r="B216" s="18" t="str">
        <f>IF($Q$1&gt;=L216,VLOOKUP(L216,Cs!$BY$7:$CN$33000,5,FALSE),"")</f>
        <v/>
      </c>
      <c r="C216" s="1" t="str">
        <f>IF($Q$1&gt;=L216,TRIM(VLOOKUP(L216,Cs!$BY$7:$CN$33000,15,FALSE)),"")</f>
        <v/>
      </c>
      <c r="D216" s="1" t="str">
        <f t="shared" si="30"/>
        <v/>
      </c>
      <c r="E216" s="1" t="str">
        <f>IF($Q$1&gt;=L216,TRIM(VLOOKUP(L216,Cs!$BY$7:$CN$33000,16,FALSE)),"")</f>
        <v/>
      </c>
      <c r="F216" s="1" t="str">
        <f t="shared" si="31"/>
        <v/>
      </c>
      <c r="G216" s="1" t="str">
        <f t="shared" si="32"/>
        <v/>
      </c>
      <c r="H216" s="26" t="str">
        <f>IF($Q$1&gt;=L216,SUM(T216,U216),IF($Q$1=L215,SUM($H$168:H215),""))</f>
        <v/>
      </c>
      <c r="L216" s="1">
        <f t="shared" si="33"/>
        <v>201</v>
      </c>
      <c r="N216" s="1" t="str">
        <f>IF($Q$1&gt;=L216,VLOOKUP(L216,Cs!$BY$7:$CN$33000,11,FALSE),"")</f>
        <v/>
      </c>
      <c r="Q216" s="1" t="str">
        <f>IF($Q$1&gt;=L216,TRIM(VLOOKUP(L216,Cs!$BY$7:$CN$33000,12,FALSE)),"")</f>
        <v/>
      </c>
      <c r="R216" s="1" t="str">
        <f>IF($Q$1&gt;=L216,TRIM(VLOOKUP(L216,Cs!$BY$7:$CN$33000,13,FALSE)),"")</f>
        <v/>
      </c>
      <c r="S216" s="1" t="str">
        <f>IF($Q$1&gt;=L216,TRIM(VLOOKUP(L216,Cs!$BY$7:$CN$33000,14,FALSE)),"")</f>
        <v/>
      </c>
      <c r="T216" s="1" t="str">
        <f>IF($Q$1&gt;=L216,VLOOKUP(L216,Cs!$BY$7:$CN$33000,7,FALSE),"")</f>
        <v/>
      </c>
      <c r="U216" s="1" t="str">
        <f>IF($Q$1&gt;=L216,VLOOKUP(L216,Cs!$BY$7:$CN$33000,8,FALSE),"")</f>
        <v/>
      </c>
      <c r="W216" s="1" t="str">
        <f t="shared" si="36"/>
        <v/>
      </c>
      <c r="X216" s="1" t="str">
        <f t="shared" si="35"/>
        <v/>
      </c>
    </row>
    <row r="217" spans="1:24" x14ac:dyDescent="0.25">
      <c r="A217" s="17" t="str">
        <f t="shared" si="34"/>
        <v/>
      </c>
      <c r="B217" s="18" t="str">
        <f>IF($Q$1&gt;=L217,VLOOKUP(L217,Cs!$BY$7:$CN$33000,5,FALSE),"")</f>
        <v/>
      </c>
      <c r="C217" s="1" t="str">
        <f>IF($Q$1&gt;=L217,TRIM(VLOOKUP(L217,Cs!$BY$7:$CN$33000,15,FALSE)),"")</f>
        <v/>
      </c>
      <c r="D217" s="1" t="str">
        <f t="shared" si="30"/>
        <v/>
      </c>
      <c r="E217" s="1" t="str">
        <f>IF($Q$1&gt;=L217,TRIM(VLOOKUP(L217,Cs!$BY$7:$CN$33000,16,FALSE)),"")</f>
        <v/>
      </c>
      <c r="F217" s="1" t="str">
        <f t="shared" si="31"/>
        <v/>
      </c>
      <c r="G217" s="1" t="str">
        <f t="shared" si="32"/>
        <v/>
      </c>
      <c r="H217" s="26" t="str">
        <f>IF($Q$1&gt;=L217,SUM(T217,U217),IF($Q$1=L216,SUM($H$168:H216),""))</f>
        <v/>
      </c>
      <c r="L217" s="1">
        <f t="shared" si="33"/>
        <v>202</v>
      </c>
      <c r="N217" s="1" t="str">
        <f>IF($Q$1&gt;=L217,VLOOKUP(L217,Cs!$BY$7:$CN$33000,11,FALSE),"")</f>
        <v/>
      </c>
      <c r="Q217" s="1" t="str">
        <f>IF($Q$1&gt;=L217,TRIM(VLOOKUP(L217,Cs!$BY$7:$CN$33000,12,FALSE)),"")</f>
        <v/>
      </c>
      <c r="R217" s="1" t="str">
        <f>IF($Q$1&gt;=L217,TRIM(VLOOKUP(L217,Cs!$BY$7:$CN$33000,13,FALSE)),"")</f>
        <v/>
      </c>
      <c r="S217" s="1" t="str">
        <f>IF($Q$1&gt;=L217,TRIM(VLOOKUP(L217,Cs!$BY$7:$CN$33000,14,FALSE)),"")</f>
        <v/>
      </c>
      <c r="T217" s="1" t="str">
        <f>IF($Q$1&gt;=L217,VLOOKUP(L217,Cs!$BY$7:$CN$33000,7,FALSE),"")</f>
        <v/>
      </c>
      <c r="U217" s="1" t="str">
        <f>IF($Q$1&gt;=L217,VLOOKUP(L217,Cs!$BY$7:$CN$33000,8,FALSE),"")</f>
        <v/>
      </c>
      <c r="W217" s="1" t="str">
        <f t="shared" si="36"/>
        <v/>
      </c>
      <c r="X217" s="1" t="str">
        <f t="shared" si="35"/>
        <v/>
      </c>
    </row>
    <row r="218" spans="1:24" x14ac:dyDescent="0.25">
      <c r="A218" s="17" t="str">
        <f t="shared" si="34"/>
        <v/>
      </c>
      <c r="B218" s="18" t="str">
        <f>IF($Q$1&gt;=L218,VLOOKUP(L218,Cs!$BY$7:$CN$33000,5,FALSE),"")</f>
        <v/>
      </c>
      <c r="C218" s="1" t="str">
        <f>IF($Q$1&gt;=L218,TRIM(VLOOKUP(L218,Cs!$BY$7:$CN$33000,15,FALSE)),"")</f>
        <v/>
      </c>
      <c r="D218" s="1" t="str">
        <f t="shared" si="30"/>
        <v/>
      </c>
      <c r="E218" s="1" t="str">
        <f>IF($Q$1&gt;=L218,TRIM(VLOOKUP(L218,Cs!$BY$7:$CN$33000,16,FALSE)),"")</f>
        <v/>
      </c>
      <c r="F218" s="1" t="str">
        <f t="shared" si="31"/>
        <v/>
      </c>
      <c r="G218" s="1" t="str">
        <f t="shared" si="32"/>
        <v/>
      </c>
      <c r="H218" s="26" t="str">
        <f>IF($Q$1&gt;=L218,SUM(T218,U218),IF($Q$1=L217,SUM($H$168:H217),""))</f>
        <v/>
      </c>
      <c r="L218" s="1">
        <f t="shared" si="33"/>
        <v>203</v>
      </c>
      <c r="N218" s="1" t="str">
        <f>IF($Q$1&gt;=L218,VLOOKUP(L218,Cs!$BY$7:$CN$33000,11,FALSE),"")</f>
        <v/>
      </c>
      <c r="Q218" s="1" t="str">
        <f>IF($Q$1&gt;=L218,TRIM(VLOOKUP(L218,Cs!$BY$7:$CN$33000,12,FALSE)),"")</f>
        <v/>
      </c>
      <c r="R218" s="1" t="str">
        <f>IF($Q$1&gt;=L218,TRIM(VLOOKUP(L218,Cs!$BY$7:$CN$33000,13,FALSE)),"")</f>
        <v/>
      </c>
      <c r="S218" s="1" t="str">
        <f>IF($Q$1&gt;=L218,TRIM(VLOOKUP(L218,Cs!$BY$7:$CN$33000,14,FALSE)),"")</f>
        <v/>
      </c>
      <c r="T218" s="1" t="str">
        <f>IF($Q$1&gt;=L218,VLOOKUP(L218,Cs!$BY$7:$CN$33000,7,FALSE),"")</f>
        <v/>
      </c>
      <c r="U218" s="1" t="str">
        <f>IF($Q$1&gt;=L218,VLOOKUP(L218,Cs!$BY$7:$CN$33000,8,FALSE),"")</f>
        <v/>
      </c>
      <c r="W218" s="1" t="str">
        <f t="shared" si="36"/>
        <v/>
      </c>
      <c r="X218" s="1" t="str">
        <f t="shared" si="35"/>
        <v/>
      </c>
    </row>
    <row r="219" spans="1:24" x14ac:dyDescent="0.25">
      <c r="G219" s="52" t="str">
        <f>IF($Q$1&gt;L218,$S$3,IF($Q$1=L218,$S$1,""))</f>
        <v/>
      </c>
      <c r="H219" s="26" t="str">
        <f>IF($Q$1&gt;=L218,SUM($H$168:H218),"")</f>
        <v/>
      </c>
      <c r="L219" s="6">
        <f>IF(L218&lt;$Q$1,L218,SUM(L218,1))</f>
        <v>204</v>
      </c>
    </row>
    <row r="220" spans="1:24" x14ac:dyDescent="0.25">
      <c r="H220" s="31" t="str">
        <f>IF(L169&lt;=$Q$1,K220&amp;". oldal","")</f>
        <v/>
      </c>
      <c r="J220" s="8"/>
      <c r="K220" s="1" t="str">
        <f>IF(L169&lt;=$Q$1,K167+1,"")</f>
        <v/>
      </c>
      <c r="L220" s="1">
        <f t="shared" ref="L220:L221" si="37">L219</f>
        <v>204</v>
      </c>
    </row>
    <row r="221" spans="1:24" x14ac:dyDescent="0.25">
      <c r="G221" s="52" t="str">
        <f>IF($Q$1&gt;L221,$S$2,"")</f>
        <v/>
      </c>
      <c r="H221" s="26" t="str">
        <f>IF($Q$1&gt;L218,H219,"")</f>
        <v/>
      </c>
      <c r="L221" s="1">
        <f t="shared" si="37"/>
        <v>204</v>
      </c>
    </row>
    <row r="222" spans="1:24" x14ac:dyDescent="0.25">
      <c r="A222" s="17" t="str">
        <f>IF($Q$1&gt;=L222,L222,"")</f>
        <v/>
      </c>
      <c r="B222" s="18" t="str">
        <f>IF($Q$1&gt;=L222,VLOOKUP(L222,Cs!$BY$7:$CN$33000,5,FALSE),"")</f>
        <v/>
      </c>
      <c r="C222" s="1" t="str">
        <f>IF($Q$1&gt;=L222,TRIM(VLOOKUP(L222,Cs!$BY$7:$CN$33000,15,FALSE)),"")</f>
        <v/>
      </c>
      <c r="D222" s="1" t="str">
        <f t="shared" ref="D222:D271" si="38">IF($Q$1&gt;=L222,IF(N222=$N$9,"",UPPER(LEFT(N222,1))),"")</f>
        <v/>
      </c>
      <c r="E222" s="1" t="str">
        <f>IF($Q$1&gt;=L222,TRIM(VLOOKUP(L222,Cs!$BY$7:$CN$33000,16,FALSE)),"")</f>
        <v/>
      </c>
      <c r="F222" s="1" t="str">
        <f t="shared" ref="F222:F271" si="39">IF($Q$1&gt;=L222,TRIM(Q222&amp;" "&amp;W222),"")</f>
        <v/>
      </c>
      <c r="G222" s="1" t="str">
        <f t="shared" ref="G222:G271" si="40">IF($Q$1&gt;=L222,TRIM(S222&amp;X222),IF($Q$1=L221,$S$1,""))</f>
        <v/>
      </c>
      <c r="H222" s="26" t="str">
        <f>IF($Q$1&gt;=L222,SUM(T222,U222),IF($Q$1=L221,SUM($H$221:H221),""))</f>
        <v/>
      </c>
      <c r="L222" s="1">
        <f t="shared" ref="L222:L271" si="41">L221+1</f>
        <v>205</v>
      </c>
      <c r="N222" s="1" t="str">
        <f>IF($Q$1&gt;=L222,VLOOKUP(L222,Cs!$BY$7:$CN$33000,11,FALSE),"")</f>
        <v/>
      </c>
      <c r="Q222" s="1" t="str">
        <f>IF($Q$1&gt;=L222,TRIM(VLOOKUP(L222,Cs!$BY$7:$CN$33000,12,FALSE)),"")</f>
        <v/>
      </c>
      <c r="R222" s="1" t="str">
        <f>IF($Q$1&gt;=L222,TRIM(VLOOKUP(L222,Cs!$BY$7:$CN$33000,13,FALSE)),"")</f>
        <v/>
      </c>
      <c r="S222" s="1" t="str">
        <f>IF($Q$1&gt;=L222,TRIM(VLOOKUP(L222,Cs!$BY$7:$CN$33000,14,FALSE)),"")</f>
        <v/>
      </c>
      <c r="T222" s="1" t="str">
        <f>IF($Q$1&gt;=L222,VLOOKUP(L222,Cs!$BY$7:$CN$33000,7,FALSE),"")</f>
        <v/>
      </c>
      <c r="U222" s="1" t="str">
        <f>IF($Q$1&gt;=L222,VLOOKUP(L222,Cs!$BY$7:$CN$33000,8,FALSE),"")</f>
        <v/>
      </c>
      <c r="W222" s="1" t="str">
        <f t="shared" si="36"/>
        <v/>
      </c>
      <c r="X222" s="1" t="str">
        <f t="shared" si="35"/>
        <v/>
      </c>
    </row>
    <row r="223" spans="1:24" x14ac:dyDescent="0.25">
      <c r="A223" s="17" t="str">
        <f t="shared" ref="A223:A271" si="42">IF($Q$1&gt;=L223,L223,"")</f>
        <v/>
      </c>
      <c r="B223" s="18" t="str">
        <f>IF($Q$1&gt;=L223,VLOOKUP(L223,Cs!$BY$7:$CN$33000,5,FALSE),"")</f>
        <v/>
      </c>
      <c r="C223" s="1" t="str">
        <f>IF($Q$1&gt;=L223,TRIM(VLOOKUP(L223,Cs!$BY$7:$CN$33000,15,FALSE)),"")</f>
        <v/>
      </c>
      <c r="D223" s="1" t="str">
        <f t="shared" si="38"/>
        <v/>
      </c>
      <c r="E223" s="1" t="str">
        <f>IF($Q$1&gt;=L223,TRIM(VLOOKUP(L223,Cs!$BY$7:$CN$33000,16,FALSE)),"")</f>
        <v/>
      </c>
      <c r="F223" s="1" t="str">
        <f t="shared" si="39"/>
        <v/>
      </c>
      <c r="G223" s="1" t="str">
        <f t="shared" si="40"/>
        <v/>
      </c>
      <c r="H223" s="26" t="str">
        <f>IF($Q$1&gt;=L223,SUM(T223,U223),IF($Q$1=L222,SUM($H$221:H222),""))</f>
        <v/>
      </c>
      <c r="L223" s="1">
        <f t="shared" si="41"/>
        <v>206</v>
      </c>
      <c r="N223" s="1" t="str">
        <f>IF($Q$1&gt;=L223,VLOOKUP(L223,Cs!$BY$7:$CN$33000,11,FALSE),"")</f>
        <v/>
      </c>
      <c r="Q223" s="1" t="str">
        <f>IF($Q$1&gt;=L223,TRIM(VLOOKUP(L223,Cs!$BY$7:$CN$33000,12,FALSE)),"")</f>
        <v/>
      </c>
      <c r="R223" s="1" t="str">
        <f>IF($Q$1&gt;=L223,TRIM(VLOOKUP(L223,Cs!$BY$7:$CN$33000,13,FALSE)),"")</f>
        <v/>
      </c>
      <c r="S223" s="1" t="str">
        <f>IF($Q$1&gt;=L223,TRIM(VLOOKUP(L223,Cs!$BY$7:$CN$33000,14,FALSE)),"")</f>
        <v/>
      </c>
      <c r="T223" s="1" t="str">
        <f>IF($Q$1&gt;=L223,VLOOKUP(L223,Cs!$BY$7:$CN$33000,7,FALSE),"")</f>
        <v/>
      </c>
      <c r="U223" s="1" t="str">
        <f>IF($Q$1&gt;=L223,VLOOKUP(L223,Cs!$BY$7:$CN$33000,8,FALSE),"")</f>
        <v/>
      </c>
      <c r="W223" s="1" t="str">
        <f t="shared" si="36"/>
        <v/>
      </c>
      <c r="X223" s="1" t="str">
        <f t="shared" si="35"/>
        <v/>
      </c>
    </row>
    <row r="224" spans="1:24" x14ac:dyDescent="0.25">
      <c r="A224" s="17" t="str">
        <f t="shared" si="42"/>
        <v/>
      </c>
      <c r="B224" s="18" t="str">
        <f>IF($Q$1&gt;=L224,VLOOKUP(L224,Cs!$BY$7:$CN$33000,5,FALSE),"")</f>
        <v/>
      </c>
      <c r="C224" s="1" t="str">
        <f>IF($Q$1&gt;=L224,TRIM(VLOOKUP(L224,Cs!$BY$7:$CN$33000,15,FALSE)),"")</f>
        <v/>
      </c>
      <c r="D224" s="1" t="str">
        <f t="shared" si="38"/>
        <v/>
      </c>
      <c r="E224" s="1" t="str">
        <f>IF($Q$1&gt;=L224,TRIM(VLOOKUP(L224,Cs!$BY$7:$CN$33000,16,FALSE)),"")</f>
        <v/>
      </c>
      <c r="F224" s="1" t="str">
        <f t="shared" si="39"/>
        <v/>
      </c>
      <c r="G224" s="1" t="str">
        <f t="shared" si="40"/>
        <v/>
      </c>
      <c r="H224" s="26" t="str">
        <f>IF($Q$1&gt;=L224,SUM(T224,U224),IF($Q$1=L223,SUM($H$221:H223),""))</f>
        <v/>
      </c>
      <c r="L224" s="1">
        <f t="shared" si="41"/>
        <v>207</v>
      </c>
      <c r="N224" s="1" t="str">
        <f>IF($Q$1&gt;=L224,VLOOKUP(L224,Cs!$BY$7:$CN$33000,11,FALSE),"")</f>
        <v/>
      </c>
      <c r="Q224" s="1" t="str">
        <f>IF($Q$1&gt;=L224,TRIM(VLOOKUP(L224,Cs!$BY$7:$CN$33000,12,FALSE)),"")</f>
        <v/>
      </c>
      <c r="R224" s="1" t="str">
        <f>IF($Q$1&gt;=L224,TRIM(VLOOKUP(L224,Cs!$BY$7:$CN$33000,13,FALSE)),"")</f>
        <v/>
      </c>
      <c r="S224" s="1" t="str">
        <f>IF($Q$1&gt;=L224,TRIM(VLOOKUP(L224,Cs!$BY$7:$CN$33000,14,FALSE)),"")</f>
        <v/>
      </c>
      <c r="T224" s="1" t="str">
        <f>IF($Q$1&gt;=L224,VLOOKUP(L224,Cs!$BY$7:$CN$33000,7,FALSE),"")</f>
        <v/>
      </c>
      <c r="U224" s="1" t="str">
        <f>IF($Q$1&gt;=L224,VLOOKUP(L224,Cs!$BY$7:$CN$33000,8,FALSE),"")</f>
        <v/>
      </c>
      <c r="W224" s="1" t="str">
        <f t="shared" si="36"/>
        <v/>
      </c>
      <c r="X224" s="1" t="str">
        <f t="shared" si="35"/>
        <v/>
      </c>
    </row>
    <row r="225" spans="1:24" x14ac:dyDescent="0.25">
      <c r="A225" s="17" t="str">
        <f t="shared" si="42"/>
        <v/>
      </c>
      <c r="B225" s="18" t="str">
        <f>IF($Q$1&gt;=L225,VLOOKUP(L225,Cs!$BY$7:$CN$33000,5,FALSE),"")</f>
        <v/>
      </c>
      <c r="C225" s="1" t="str">
        <f>IF($Q$1&gt;=L225,TRIM(VLOOKUP(L225,Cs!$BY$7:$CN$33000,15,FALSE)),"")</f>
        <v/>
      </c>
      <c r="D225" s="1" t="str">
        <f t="shared" si="38"/>
        <v/>
      </c>
      <c r="E225" s="1" t="str">
        <f>IF($Q$1&gt;=L225,TRIM(VLOOKUP(L225,Cs!$BY$7:$CN$33000,16,FALSE)),"")</f>
        <v/>
      </c>
      <c r="F225" s="1" t="str">
        <f t="shared" si="39"/>
        <v/>
      </c>
      <c r="G225" s="1" t="str">
        <f t="shared" si="40"/>
        <v/>
      </c>
      <c r="H225" s="26" t="str">
        <f>IF($Q$1&gt;=L225,SUM(T225,U225),IF($Q$1=L224,SUM($H$221:H224),""))</f>
        <v/>
      </c>
      <c r="L225" s="1">
        <f t="shared" si="41"/>
        <v>208</v>
      </c>
      <c r="N225" s="1" t="str">
        <f>IF($Q$1&gt;=L225,VLOOKUP(L225,Cs!$BY$7:$CN$33000,11,FALSE),"")</f>
        <v/>
      </c>
      <c r="Q225" s="1" t="str">
        <f>IF($Q$1&gt;=L225,TRIM(VLOOKUP(L225,Cs!$BY$7:$CN$33000,12,FALSE)),"")</f>
        <v/>
      </c>
      <c r="R225" s="1" t="str">
        <f>IF($Q$1&gt;=L225,TRIM(VLOOKUP(L225,Cs!$BY$7:$CN$33000,13,FALSE)),"")</f>
        <v/>
      </c>
      <c r="S225" s="1" t="str">
        <f>IF($Q$1&gt;=L225,TRIM(VLOOKUP(L225,Cs!$BY$7:$CN$33000,14,FALSE)),"")</f>
        <v/>
      </c>
      <c r="T225" s="1" t="str">
        <f>IF($Q$1&gt;=L225,VLOOKUP(L225,Cs!$BY$7:$CN$33000,7,FALSE),"")</f>
        <v/>
      </c>
      <c r="U225" s="1" t="str">
        <f>IF($Q$1&gt;=L225,VLOOKUP(L225,Cs!$BY$7:$CN$33000,8,FALSE),"")</f>
        <v/>
      </c>
      <c r="W225" s="1" t="str">
        <f t="shared" si="36"/>
        <v/>
      </c>
      <c r="X225" s="1" t="str">
        <f t="shared" si="35"/>
        <v/>
      </c>
    </row>
    <row r="226" spans="1:24" x14ac:dyDescent="0.25">
      <c r="A226" s="17" t="str">
        <f t="shared" si="42"/>
        <v/>
      </c>
      <c r="B226" s="18" t="str">
        <f>IF($Q$1&gt;=L226,VLOOKUP(L226,Cs!$BY$7:$CN$33000,5,FALSE),"")</f>
        <v/>
      </c>
      <c r="C226" s="1" t="str">
        <f>IF($Q$1&gt;=L226,TRIM(VLOOKUP(L226,Cs!$BY$7:$CN$33000,15,FALSE)),"")</f>
        <v/>
      </c>
      <c r="D226" s="1" t="str">
        <f t="shared" si="38"/>
        <v/>
      </c>
      <c r="E226" s="1" t="str">
        <f>IF($Q$1&gt;=L226,TRIM(VLOOKUP(L226,Cs!$BY$7:$CN$33000,16,FALSE)),"")</f>
        <v/>
      </c>
      <c r="F226" s="1" t="str">
        <f t="shared" si="39"/>
        <v/>
      </c>
      <c r="G226" s="1" t="str">
        <f t="shared" si="40"/>
        <v/>
      </c>
      <c r="H226" s="26" t="str">
        <f>IF($Q$1&gt;=L226,SUM(T226,U226),IF($Q$1=L225,SUM($H$221:H225),""))</f>
        <v/>
      </c>
      <c r="L226" s="1">
        <f t="shared" si="41"/>
        <v>209</v>
      </c>
      <c r="N226" s="1" t="str">
        <f>IF($Q$1&gt;=L226,VLOOKUP(L226,Cs!$BY$7:$CN$33000,11,FALSE),"")</f>
        <v/>
      </c>
      <c r="Q226" s="1" t="str">
        <f>IF($Q$1&gt;=L226,TRIM(VLOOKUP(L226,Cs!$BY$7:$CN$33000,12,FALSE)),"")</f>
        <v/>
      </c>
      <c r="R226" s="1" t="str">
        <f>IF($Q$1&gt;=L226,TRIM(VLOOKUP(L226,Cs!$BY$7:$CN$33000,13,FALSE)),"")</f>
        <v/>
      </c>
      <c r="S226" s="1" t="str">
        <f>IF($Q$1&gt;=L226,TRIM(VLOOKUP(L226,Cs!$BY$7:$CN$33000,14,FALSE)),"")</f>
        <v/>
      </c>
      <c r="T226" s="1" t="str">
        <f>IF($Q$1&gt;=L226,VLOOKUP(L226,Cs!$BY$7:$CN$33000,7,FALSE),"")</f>
        <v/>
      </c>
      <c r="U226" s="1" t="str">
        <f>IF($Q$1&gt;=L226,VLOOKUP(L226,Cs!$BY$7:$CN$33000,8,FALSE),"")</f>
        <v/>
      </c>
      <c r="W226" s="1" t="str">
        <f t="shared" si="36"/>
        <v/>
      </c>
      <c r="X226" s="1" t="str">
        <f t="shared" si="35"/>
        <v/>
      </c>
    </row>
    <row r="227" spans="1:24" x14ac:dyDescent="0.25">
      <c r="A227" s="17" t="str">
        <f t="shared" si="42"/>
        <v/>
      </c>
      <c r="B227" s="18" t="str">
        <f>IF($Q$1&gt;=L227,VLOOKUP(L227,Cs!$BY$7:$CN$33000,5,FALSE),"")</f>
        <v/>
      </c>
      <c r="C227" s="1" t="str">
        <f>IF($Q$1&gt;=L227,TRIM(VLOOKUP(L227,Cs!$BY$7:$CN$33000,15,FALSE)),"")</f>
        <v/>
      </c>
      <c r="D227" s="1" t="str">
        <f t="shared" si="38"/>
        <v/>
      </c>
      <c r="E227" s="1" t="str">
        <f>IF($Q$1&gt;=L227,TRIM(VLOOKUP(L227,Cs!$BY$7:$CN$33000,16,FALSE)),"")</f>
        <v/>
      </c>
      <c r="F227" s="1" t="str">
        <f t="shared" si="39"/>
        <v/>
      </c>
      <c r="G227" s="1" t="str">
        <f t="shared" si="40"/>
        <v/>
      </c>
      <c r="H227" s="26" t="str">
        <f>IF($Q$1&gt;=L227,SUM(T227,U227),IF($Q$1=L226,SUM($H$221:H226),""))</f>
        <v/>
      </c>
      <c r="L227" s="1">
        <f t="shared" si="41"/>
        <v>210</v>
      </c>
      <c r="N227" s="1" t="str">
        <f>IF($Q$1&gt;=L227,VLOOKUP(L227,Cs!$BY$7:$CN$33000,11,FALSE),"")</f>
        <v/>
      </c>
      <c r="Q227" s="1" t="str">
        <f>IF($Q$1&gt;=L227,TRIM(VLOOKUP(L227,Cs!$BY$7:$CN$33000,12,FALSE)),"")</f>
        <v/>
      </c>
      <c r="R227" s="1" t="str">
        <f>IF($Q$1&gt;=L227,TRIM(VLOOKUP(L227,Cs!$BY$7:$CN$33000,13,FALSE)),"")</f>
        <v/>
      </c>
      <c r="S227" s="1" t="str">
        <f>IF($Q$1&gt;=L227,TRIM(VLOOKUP(L227,Cs!$BY$7:$CN$33000,14,FALSE)),"")</f>
        <v/>
      </c>
      <c r="T227" s="1" t="str">
        <f>IF($Q$1&gt;=L227,VLOOKUP(L227,Cs!$BY$7:$CN$33000,7,FALSE),"")</f>
        <v/>
      </c>
      <c r="U227" s="1" t="str">
        <f>IF($Q$1&gt;=L227,VLOOKUP(L227,Cs!$BY$7:$CN$33000,8,FALSE),"")</f>
        <v/>
      </c>
      <c r="W227" s="1" t="str">
        <f t="shared" si="36"/>
        <v/>
      </c>
      <c r="X227" s="1" t="str">
        <f t="shared" si="35"/>
        <v/>
      </c>
    </row>
    <row r="228" spans="1:24" x14ac:dyDescent="0.25">
      <c r="A228" s="17" t="str">
        <f t="shared" si="42"/>
        <v/>
      </c>
      <c r="B228" s="18" t="str">
        <f>IF($Q$1&gt;=L228,VLOOKUP(L228,Cs!$BY$7:$CN$33000,5,FALSE),"")</f>
        <v/>
      </c>
      <c r="C228" s="1" t="str">
        <f>IF($Q$1&gt;=L228,TRIM(VLOOKUP(L228,Cs!$BY$7:$CN$33000,15,FALSE)),"")</f>
        <v/>
      </c>
      <c r="D228" s="1" t="str">
        <f t="shared" si="38"/>
        <v/>
      </c>
      <c r="E228" s="1" t="str">
        <f>IF($Q$1&gt;=L228,TRIM(VLOOKUP(L228,Cs!$BY$7:$CN$33000,16,FALSE)),"")</f>
        <v/>
      </c>
      <c r="F228" s="1" t="str">
        <f t="shared" si="39"/>
        <v/>
      </c>
      <c r="G228" s="1" t="str">
        <f t="shared" si="40"/>
        <v/>
      </c>
      <c r="H228" s="26" t="str">
        <f>IF($Q$1&gt;=L228,SUM(T228,U228),IF($Q$1=L227,SUM($H$221:H227),""))</f>
        <v/>
      </c>
      <c r="L228" s="1">
        <f t="shared" si="41"/>
        <v>211</v>
      </c>
      <c r="N228" s="1" t="str">
        <f>IF($Q$1&gt;=L228,VLOOKUP(L228,Cs!$BY$7:$CN$33000,11,FALSE),"")</f>
        <v/>
      </c>
      <c r="Q228" s="1" t="str">
        <f>IF($Q$1&gt;=L228,TRIM(VLOOKUP(L228,Cs!$BY$7:$CN$33000,12,FALSE)),"")</f>
        <v/>
      </c>
      <c r="R228" s="1" t="str">
        <f>IF($Q$1&gt;=L228,TRIM(VLOOKUP(L228,Cs!$BY$7:$CN$33000,13,FALSE)),"")</f>
        <v/>
      </c>
      <c r="S228" s="1" t="str">
        <f>IF($Q$1&gt;=L228,TRIM(VLOOKUP(L228,Cs!$BY$7:$CN$33000,14,FALSE)),"")</f>
        <v/>
      </c>
      <c r="T228" s="1" t="str">
        <f>IF($Q$1&gt;=L228,VLOOKUP(L228,Cs!$BY$7:$CN$33000,7,FALSE),"")</f>
        <v/>
      </c>
      <c r="U228" s="1" t="str">
        <f>IF($Q$1&gt;=L228,VLOOKUP(L228,Cs!$BY$7:$CN$33000,8,FALSE),"")</f>
        <v/>
      </c>
      <c r="W228" s="1" t="str">
        <f t="shared" si="36"/>
        <v/>
      </c>
      <c r="X228" s="1" t="str">
        <f t="shared" si="35"/>
        <v/>
      </c>
    </row>
    <row r="229" spans="1:24" x14ac:dyDescent="0.25">
      <c r="A229" s="17" t="str">
        <f t="shared" si="42"/>
        <v/>
      </c>
      <c r="B229" s="18" t="str">
        <f>IF($Q$1&gt;=L229,VLOOKUP(L229,Cs!$BY$7:$CN$33000,5,FALSE),"")</f>
        <v/>
      </c>
      <c r="C229" s="1" t="str">
        <f>IF($Q$1&gt;=L229,TRIM(VLOOKUP(L229,Cs!$BY$7:$CN$33000,15,FALSE)),"")</f>
        <v/>
      </c>
      <c r="D229" s="1" t="str">
        <f t="shared" si="38"/>
        <v/>
      </c>
      <c r="E229" s="1" t="str">
        <f>IF($Q$1&gt;=L229,TRIM(VLOOKUP(L229,Cs!$BY$7:$CN$33000,16,FALSE)),"")</f>
        <v/>
      </c>
      <c r="F229" s="1" t="str">
        <f t="shared" si="39"/>
        <v/>
      </c>
      <c r="G229" s="1" t="str">
        <f t="shared" si="40"/>
        <v/>
      </c>
      <c r="H229" s="26" t="str">
        <f>IF($Q$1&gt;=L229,SUM(T229,U229),IF($Q$1=L228,SUM($H$221:H228),""))</f>
        <v/>
      </c>
      <c r="L229" s="1">
        <f t="shared" si="41"/>
        <v>212</v>
      </c>
      <c r="N229" s="1" t="str">
        <f>IF($Q$1&gt;=L229,VLOOKUP(L229,Cs!$BY$7:$CN$33000,11,FALSE),"")</f>
        <v/>
      </c>
      <c r="Q229" s="1" t="str">
        <f>IF($Q$1&gt;=L229,TRIM(VLOOKUP(L229,Cs!$BY$7:$CN$33000,12,FALSE)),"")</f>
        <v/>
      </c>
      <c r="R229" s="1" t="str">
        <f>IF($Q$1&gt;=L229,TRIM(VLOOKUP(L229,Cs!$BY$7:$CN$33000,13,FALSE)),"")</f>
        <v/>
      </c>
      <c r="S229" s="1" t="str">
        <f>IF($Q$1&gt;=L229,TRIM(VLOOKUP(L229,Cs!$BY$7:$CN$33000,14,FALSE)),"")</f>
        <v/>
      </c>
      <c r="T229" s="1" t="str">
        <f>IF($Q$1&gt;=L229,VLOOKUP(L229,Cs!$BY$7:$CN$33000,7,FALSE),"")</f>
        <v/>
      </c>
      <c r="U229" s="1" t="str">
        <f>IF($Q$1&gt;=L229,VLOOKUP(L229,Cs!$BY$7:$CN$33000,8,FALSE),"")</f>
        <v/>
      </c>
      <c r="W229" s="1" t="str">
        <f t="shared" si="36"/>
        <v/>
      </c>
      <c r="X229" s="1" t="str">
        <f t="shared" si="35"/>
        <v/>
      </c>
    </row>
    <row r="230" spans="1:24" x14ac:dyDescent="0.25">
      <c r="A230" s="17" t="str">
        <f t="shared" si="42"/>
        <v/>
      </c>
      <c r="B230" s="18" t="str">
        <f>IF($Q$1&gt;=L230,VLOOKUP(L230,Cs!$BY$7:$CN$33000,5,FALSE),"")</f>
        <v/>
      </c>
      <c r="C230" s="1" t="str">
        <f>IF($Q$1&gt;=L230,TRIM(VLOOKUP(L230,Cs!$BY$7:$CN$33000,15,FALSE)),"")</f>
        <v/>
      </c>
      <c r="D230" s="1" t="str">
        <f t="shared" si="38"/>
        <v/>
      </c>
      <c r="E230" s="1" t="str">
        <f>IF($Q$1&gt;=L230,TRIM(VLOOKUP(L230,Cs!$BY$7:$CN$33000,16,FALSE)),"")</f>
        <v/>
      </c>
      <c r="F230" s="1" t="str">
        <f t="shared" si="39"/>
        <v/>
      </c>
      <c r="G230" s="1" t="str">
        <f t="shared" si="40"/>
        <v/>
      </c>
      <c r="H230" s="26" t="str">
        <f>IF($Q$1&gt;=L230,SUM(T230,U230),IF($Q$1=L229,SUM($H$221:H229),""))</f>
        <v/>
      </c>
      <c r="L230" s="1">
        <f t="shared" si="41"/>
        <v>213</v>
      </c>
      <c r="N230" s="1" t="str">
        <f>IF($Q$1&gt;=L230,VLOOKUP(L230,Cs!$BY$7:$CN$33000,11,FALSE),"")</f>
        <v/>
      </c>
      <c r="Q230" s="1" t="str">
        <f>IF($Q$1&gt;=L230,TRIM(VLOOKUP(L230,Cs!$BY$7:$CN$33000,12,FALSE)),"")</f>
        <v/>
      </c>
      <c r="R230" s="1" t="str">
        <f>IF($Q$1&gt;=L230,TRIM(VLOOKUP(L230,Cs!$BY$7:$CN$33000,13,FALSE)),"")</f>
        <v/>
      </c>
      <c r="S230" s="1" t="str">
        <f>IF($Q$1&gt;=L230,TRIM(VLOOKUP(L230,Cs!$BY$7:$CN$33000,14,FALSE)),"")</f>
        <v/>
      </c>
      <c r="T230" s="1" t="str">
        <f>IF($Q$1&gt;=L230,VLOOKUP(L230,Cs!$BY$7:$CN$33000,7,FALSE),"")</f>
        <v/>
      </c>
      <c r="U230" s="1" t="str">
        <f>IF($Q$1&gt;=L230,VLOOKUP(L230,Cs!$BY$7:$CN$33000,8,FALSE),"")</f>
        <v/>
      </c>
      <c r="W230" s="1" t="str">
        <f t="shared" si="36"/>
        <v/>
      </c>
      <c r="X230" s="1" t="str">
        <f t="shared" si="35"/>
        <v/>
      </c>
    </row>
    <row r="231" spans="1:24" x14ac:dyDescent="0.25">
      <c r="A231" s="17" t="str">
        <f t="shared" si="42"/>
        <v/>
      </c>
      <c r="B231" s="18" t="str">
        <f>IF($Q$1&gt;=L231,VLOOKUP(L231,Cs!$BY$7:$CN$33000,5,FALSE),"")</f>
        <v/>
      </c>
      <c r="C231" s="1" t="str">
        <f>IF($Q$1&gt;=L231,TRIM(VLOOKUP(L231,Cs!$BY$7:$CN$33000,15,FALSE)),"")</f>
        <v/>
      </c>
      <c r="D231" s="1" t="str">
        <f t="shared" si="38"/>
        <v/>
      </c>
      <c r="E231" s="1" t="str">
        <f>IF($Q$1&gt;=L231,TRIM(VLOOKUP(L231,Cs!$BY$7:$CN$33000,16,FALSE)),"")</f>
        <v/>
      </c>
      <c r="F231" s="1" t="str">
        <f t="shared" si="39"/>
        <v/>
      </c>
      <c r="G231" s="1" t="str">
        <f t="shared" si="40"/>
        <v/>
      </c>
      <c r="H231" s="26" t="str">
        <f>IF($Q$1&gt;=L231,SUM(T231,U231),IF($Q$1=L230,SUM($H$221:H230),""))</f>
        <v/>
      </c>
      <c r="L231" s="1">
        <f t="shared" si="41"/>
        <v>214</v>
      </c>
      <c r="N231" s="1" t="str">
        <f>IF($Q$1&gt;=L231,VLOOKUP(L231,Cs!$BY$7:$CN$33000,11,FALSE),"")</f>
        <v/>
      </c>
      <c r="Q231" s="1" t="str">
        <f>IF($Q$1&gt;=L231,TRIM(VLOOKUP(L231,Cs!$BY$7:$CN$33000,12,FALSE)),"")</f>
        <v/>
      </c>
      <c r="R231" s="1" t="str">
        <f>IF($Q$1&gt;=L231,TRIM(VLOOKUP(L231,Cs!$BY$7:$CN$33000,13,FALSE)),"")</f>
        <v/>
      </c>
      <c r="S231" s="1" t="str">
        <f>IF($Q$1&gt;=L231,TRIM(VLOOKUP(L231,Cs!$BY$7:$CN$33000,14,FALSE)),"")</f>
        <v/>
      </c>
      <c r="T231" s="1" t="str">
        <f>IF($Q$1&gt;=L231,VLOOKUP(L231,Cs!$BY$7:$CN$33000,7,FALSE),"")</f>
        <v/>
      </c>
      <c r="U231" s="1" t="str">
        <f>IF($Q$1&gt;=L231,VLOOKUP(L231,Cs!$BY$7:$CN$33000,8,FALSE),"")</f>
        <v/>
      </c>
      <c r="W231" s="1" t="str">
        <f t="shared" si="36"/>
        <v/>
      </c>
      <c r="X231" s="1" t="str">
        <f t="shared" si="35"/>
        <v/>
      </c>
    </row>
    <row r="232" spans="1:24" x14ac:dyDescent="0.25">
      <c r="A232" s="17" t="str">
        <f t="shared" si="42"/>
        <v/>
      </c>
      <c r="B232" s="18" t="str">
        <f>IF($Q$1&gt;=L232,VLOOKUP(L232,Cs!$BY$7:$CN$33000,5,FALSE),"")</f>
        <v/>
      </c>
      <c r="C232" s="1" t="str">
        <f>IF($Q$1&gt;=L232,TRIM(VLOOKUP(L232,Cs!$BY$7:$CN$33000,15,FALSE)),"")</f>
        <v/>
      </c>
      <c r="D232" s="1" t="str">
        <f t="shared" si="38"/>
        <v/>
      </c>
      <c r="E232" s="1" t="str">
        <f>IF($Q$1&gt;=L232,TRIM(VLOOKUP(L232,Cs!$BY$7:$CN$33000,16,FALSE)),"")</f>
        <v/>
      </c>
      <c r="F232" s="1" t="str">
        <f t="shared" si="39"/>
        <v/>
      </c>
      <c r="G232" s="1" t="str">
        <f t="shared" si="40"/>
        <v/>
      </c>
      <c r="H232" s="26" t="str">
        <f>IF($Q$1&gt;=L232,SUM(T232,U232),IF($Q$1=L231,SUM($H$221:H231),""))</f>
        <v/>
      </c>
      <c r="L232" s="1">
        <f t="shared" si="41"/>
        <v>215</v>
      </c>
      <c r="N232" s="1" t="str">
        <f>IF($Q$1&gt;=L232,VLOOKUP(L232,Cs!$BY$7:$CN$33000,11,FALSE),"")</f>
        <v/>
      </c>
      <c r="Q232" s="1" t="str">
        <f>IF($Q$1&gt;=L232,TRIM(VLOOKUP(L232,Cs!$BY$7:$CN$33000,12,FALSE)),"")</f>
        <v/>
      </c>
      <c r="R232" s="1" t="str">
        <f>IF($Q$1&gt;=L232,TRIM(VLOOKUP(L232,Cs!$BY$7:$CN$33000,13,FALSE)),"")</f>
        <v/>
      </c>
      <c r="S232" s="1" t="str">
        <f>IF($Q$1&gt;=L232,TRIM(VLOOKUP(L232,Cs!$BY$7:$CN$33000,14,FALSE)),"")</f>
        <v/>
      </c>
      <c r="T232" s="1" t="str">
        <f>IF($Q$1&gt;=L232,VLOOKUP(L232,Cs!$BY$7:$CN$33000,7,FALSE),"")</f>
        <v/>
      </c>
      <c r="U232" s="1" t="str">
        <f>IF($Q$1&gt;=L232,VLOOKUP(L232,Cs!$BY$7:$CN$33000,8,FALSE),"")</f>
        <v/>
      </c>
      <c r="W232" s="1" t="str">
        <f t="shared" si="36"/>
        <v/>
      </c>
      <c r="X232" s="1" t="str">
        <f t="shared" si="35"/>
        <v/>
      </c>
    </row>
    <row r="233" spans="1:24" x14ac:dyDescent="0.25">
      <c r="A233" s="17" t="str">
        <f t="shared" si="42"/>
        <v/>
      </c>
      <c r="B233" s="18" t="str">
        <f>IF($Q$1&gt;=L233,VLOOKUP(L233,Cs!$BY$7:$CN$33000,5,FALSE),"")</f>
        <v/>
      </c>
      <c r="C233" s="1" t="str">
        <f>IF($Q$1&gt;=L233,TRIM(VLOOKUP(L233,Cs!$BY$7:$CN$33000,15,FALSE)),"")</f>
        <v/>
      </c>
      <c r="D233" s="1" t="str">
        <f t="shared" si="38"/>
        <v/>
      </c>
      <c r="E233" s="1" t="str">
        <f>IF($Q$1&gt;=L233,TRIM(VLOOKUP(L233,Cs!$BY$7:$CN$33000,16,FALSE)),"")</f>
        <v/>
      </c>
      <c r="F233" s="1" t="str">
        <f t="shared" si="39"/>
        <v/>
      </c>
      <c r="G233" s="1" t="str">
        <f t="shared" si="40"/>
        <v/>
      </c>
      <c r="H233" s="26" t="str">
        <f>IF($Q$1&gt;=L233,SUM(T233,U233),IF($Q$1=L232,SUM($H$221:H232),""))</f>
        <v/>
      </c>
      <c r="L233" s="1">
        <f t="shared" si="41"/>
        <v>216</v>
      </c>
      <c r="N233" s="1" t="str">
        <f>IF($Q$1&gt;=L233,VLOOKUP(L233,Cs!$BY$7:$CN$33000,11,FALSE),"")</f>
        <v/>
      </c>
      <c r="Q233" s="1" t="str">
        <f>IF($Q$1&gt;=L233,TRIM(VLOOKUP(L233,Cs!$BY$7:$CN$33000,12,FALSE)),"")</f>
        <v/>
      </c>
      <c r="R233" s="1" t="str">
        <f>IF($Q$1&gt;=L233,TRIM(VLOOKUP(L233,Cs!$BY$7:$CN$33000,13,FALSE)),"")</f>
        <v/>
      </c>
      <c r="S233" s="1" t="str">
        <f>IF($Q$1&gt;=L233,TRIM(VLOOKUP(L233,Cs!$BY$7:$CN$33000,14,FALSE)),"")</f>
        <v/>
      </c>
      <c r="T233" s="1" t="str">
        <f>IF($Q$1&gt;=L233,VLOOKUP(L233,Cs!$BY$7:$CN$33000,7,FALSE),"")</f>
        <v/>
      </c>
      <c r="U233" s="1" t="str">
        <f>IF($Q$1&gt;=L233,VLOOKUP(L233,Cs!$BY$7:$CN$33000,8,FALSE),"")</f>
        <v/>
      </c>
      <c r="W233" s="1" t="str">
        <f t="shared" si="36"/>
        <v/>
      </c>
      <c r="X233" s="1" t="str">
        <f t="shared" si="35"/>
        <v/>
      </c>
    </row>
    <row r="234" spans="1:24" x14ac:dyDescent="0.25">
      <c r="A234" s="17" t="str">
        <f t="shared" si="42"/>
        <v/>
      </c>
      <c r="B234" s="18" t="str">
        <f>IF($Q$1&gt;=L234,VLOOKUP(L234,Cs!$BY$7:$CN$33000,5,FALSE),"")</f>
        <v/>
      </c>
      <c r="C234" s="1" t="str">
        <f>IF($Q$1&gt;=L234,TRIM(VLOOKUP(L234,Cs!$BY$7:$CN$33000,15,FALSE)),"")</f>
        <v/>
      </c>
      <c r="D234" s="1" t="str">
        <f t="shared" si="38"/>
        <v/>
      </c>
      <c r="E234" s="1" t="str">
        <f>IF($Q$1&gt;=L234,TRIM(VLOOKUP(L234,Cs!$BY$7:$CN$33000,16,FALSE)),"")</f>
        <v/>
      </c>
      <c r="F234" s="1" t="str">
        <f t="shared" si="39"/>
        <v/>
      </c>
      <c r="G234" s="1" t="str">
        <f t="shared" si="40"/>
        <v/>
      </c>
      <c r="H234" s="26" t="str">
        <f>IF($Q$1&gt;=L234,SUM(T234,U234),IF($Q$1=L233,SUM($H$221:H233),""))</f>
        <v/>
      </c>
      <c r="L234" s="1">
        <f t="shared" si="41"/>
        <v>217</v>
      </c>
      <c r="N234" s="1" t="str">
        <f>IF($Q$1&gt;=L234,VLOOKUP(L234,Cs!$BY$7:$CN$33000,11,FALSE),"")</f>
        <v/>
      </c>
      <c r="Q234" s="1" t="str">
        <f>IF($Q$1&gt;=L234,TRIM(VLOOKUP(L234,Cs!$BY$7:$CN$33000,12,FALSE)),"")</f>
        <v/>
      </c>
      <c r="R234" s="1" t="str">
        <f>IF($Q$1&gt;=L234,TRIM(VLOOKUP(L234,Cs!$BY$7:$CN$33000,13,FALSE)),"")</f>
        <v/>
      </c>
      <c r="S234" s="1" t="str">
        <f>IF($Q$1&gt;=L234,TRIM(VLOOKUP(L234,Cs!$BY$7:$CN$33000,14,FALSE)),"")</f>
        <v/>
      </c>
      <c r="T234" s="1" t="str">
        <f>IF($Q$1&gt;=L234,VLOOKUP(L234,Cs!$BY$7:$CN$33000,7,FALSE),"")</f>
        <v/>
      </c>
      <c r="U234" s="1" t="str">
        <f>IF($Q$1&gt;=L234,VLOOKUP(L234,Cs!$BY$7:$CN$33000,8,FALSE),"")</f>
        <v/>
      </c>
      <c r="W234" s="1" t="str">
        <f t="shared" si="36"/>
        <v/>
      </c>
      <c r="X234" s="1" t="str">
        <f t="shared" si="35"/>
        <v/>
      </c>
    </row>
    <row r="235" spans="1:24" x14ac:dyDescent="0.25">
      <c r="A235" s="17" t="str">
        <f t="shared" si="42"/>
        <v/>
      </c>
      <c r="B235" s="18" t="str">
        <f>IF($Q$1&gt;=L235,VLOOKUP(L235,Cs!$BY$7:$CN$33000,5,FALSE),"")</f>
        <v/>
      </c>
      <c r="C235" s="1" t="str">
        <f>IF($Q$1&gt;=L235,TRIM(VLOOKUP(L235,Cs!$BY$7:$CN$33000,15,FALSE)),"")</f>
        <v/>
      </c>
      <c r="D235" s="1" t="str">
        <f t="shared" si="38"/>
        <v/>
      </c>
      <c r="E235" s="1" t="str">
        <f>IF($Q$1&gt;=L235,TRIM(VLOOKUP(L235,Cs!$BY$7:$CN$33000,16,FALSE)),"")</f>
        <v/>
      </c>
      <c r="F235" s="1" t="str">
        <f t="shared" si="39"/>
        <v/>
      </c>
      <c r="G235" s="1" t="str">
        <f t="shared" si="40"/>
        <v/>
      </c>
      <c r="H235" s="26" t="str">
        <f>IF($Q$1&gt;=L235,SUM(T235,U235),IF($Q$1=L234,SUM($H$221:H234),""))</f>
        <v/>
      </c>
      <c r="L235" s="1">
        <f t="shared" si="41"/>
        <v>218</v>
      </c>
      <c r="N235" s="1" t="str">
        <f>IF($Q$1&gt;=L235,VLOOKUP(L235,Cs!$BY$7:$CN$33000,11,FALSE),"")</f>
        <v/>
      </c>
      <c r="Q235" s="1" t="str">
        <f>IF($Q$1&gt;=L235,TRIM(VLOOKUP(L235,Cs!$BY$7:$CN$33000,12,FALSE)),"")</f>
        <v/>
      </c>
      <c r="R235" s="1" t="str">
        <f>IF($Q$1&gt;=L235,TRIM(VLOOKUP(L235,Cs!$BY$7:$CN$33000,13,FALSE)),"")</f>
        <v/>
      </c>
      <c r="S235" s="1" t="str">
        <f>IF($Q$1&gt;=L235,TRIM(VLOOKUP(L235,Cs!$BY$7:$CN$33000,14,FALSE)),"")</f>
        <v/>
      </c>
      <c r="T235" s="1" t="str">
        <f>IF($Q$1&gt;=L235,VLOOKUP(L235,Cs!$BY$7:$CN$33000,7,FALSE),"")</f>
        <v/>
      </c>
      <c r="U235" s="1" t="str">
        <f>IF($Q$1&gt;=L235,VLOOKUP(L235,Cs!$BY$7:$CN$33000,8,FALSE),"")</f>
        <v/>
      </c>
      <c r="W235" s="1" t="str">
        <f t="shared" si="36"/>
        <v/>
      </c>
      <c r="X235" s="1" t="str">
        <f t="shared" si="35"/>
        <v/>
      </c>
    </row>
    <row r="236" spans="1:24" x14ac:dyDescent="0.25">
      <c r="A236" s="17" t="str">
        <f t="shared" si="42"/>
        <v/>
      </c>
      <c r="B236" s="18" t="str">
        <f>IF($Q$1&gt;=L236,VLOOKUP(L236,Cs!$BY$7:$CN$33000,5,FALSE),"")</f>
        <v/>
      </c>
      <c r="C236" s="1" t="str">
        <f>IF($Q$1&gt;=L236,TRIM(VLOOKUP(L236,Cs!$BY$7:$CN$33000,15,FALSE)),"")</f>
        <v/>
      </c>
      <c r="D236" s="1" t="str">
        <f t="shared" si="38"/>
        <v/>
      </c>
      <c r="E236" s="1" t="str">
        <f>IF($Q$1&gt;=L236,TRIM(VLOOKUP(L236,Cs!$BY$7:$CN$33000,16,FALSE)),"")</f>
        <v/>
      </c>
      <c r="F236" s="1" t="str">
        <f t="shared" si="39"/>
        <v/>
      </c>
      <c r="G236" s="1" t="str">
        <f t="shared" si="40"/>
        <v/>
      </c>
      <c r="H236" s="26" t="str">
        <f>IF($Q$1&gt;=L236,SUM(T236,U236),IF($Q$1=L235,SUM($H$221:H235),""))</f>
        <v/>
      </c>
      <c r="L236" s="1">
        <f t="shared" si="41"/>
        <v>219</v>
      </c>
      <c r="N236" s="1" t="str">
        <f>IF($Q$1&gt;=L236,VLOOKUP(L236,Cs!$BY$7:$CN$33000,11,FALSE),"")</f>
        <v/>
      </c>
      <c r="Q236" s="1" t="str">
        <f>IF($Q$1&gt;=L236,TRIM(VLOOKUP(L236,Cs!$BY$7:$CN$33000,12,FALSE)),"")</f>
        <v/>
      </c>
      <c r="R236" s="1" t="str">
        <f>IF($Q$1&gt;=L236,TRIM(VLOOKUP(L236,Cs!$BY$7:$CN$33000,13,FALSE)),"")</f>
        <v/>
      </c>
      <c r="S236" s="1" t="str">
        <f>IF($Q$1&gt;=L236,TRIM(VLOOKUP(L236,Cs!$BY$7:$CN$33000,14,FALSE)),"")</f>
        <v/>
      </c>
      <c r="T236" s="1" t="str">
        <f>IF($Q$1&gt;=L236,VLOOKUP(L236,Cs!$BY$7:$CN$33000,7,FALSE),"")</f>
        <v/>
      </c>
      <c r="U236" s="1" t="str">
        <f>IF($Q$1&gt;=L236,VLOOKUP(L236,Cs!$BY$7:$CN$33000,8,FALSE),"")</f>
        <v/>
      </c>
      <c r="W236" s="1" t="str">
        <f t="shared" si="36"/>
        <v/>
      </c>
      <c r="X236" s="1" t="str">
        <f t="shared" si="35"/>
        <v/>
      </c>
    </row>
    <row r="237" spans="1:24" x14ac:dyDescent="0.25">
      <c r="A237" s="17" t="str">
        <f t="shared" si="42"/>
        <v/>
      </c>
      <c r="B237" s="18" t="str">
        <f>IF($Q$1&gt;=L237,VLOOKUP(L237,Cs!$BY$7:$CN$33000,5,FALSE),"")</f>
        <v/>
      </c>
      <c r="C237" s="1" t="str">
        <f>IF($Q$1&gt;=L237,TRIM(VLOOKUP(L237,Cs!$BY$7:$CN$33000,15,FALSE)),"")</f>
        <v/>
      </c>
      <c r="D237" s="1" t="str">
        <f t="shared" si="38"/>
        <v/>
      </c>
      <c r="E237" s="1" t="str">
        <f>IF($Q$1&gt;=L237,TRIM(VLOOKUP(L237,Cs!$BY$7:$CN$33000,16,FALSE)),"")</f>
        <v/>
      </c>
      <c r="F237" s="1" t="str">
        <f t="shared" si="39"/>
        <v/>
      </c>
      <c r="G237" s="1" t="str">
        <f t="shared" si="40"/>
        <v/>
      </c>
      <c r="H237" s="26" t="str">
        <f>IF($Q$1&gt;=L237,SUM(T237,U237),IF($Q$1=L236,SUM($H$221:H236),""))</f>
        <v/>
      </c>
      <c r="L237" s="1">
        <f t="shared" si="41"/>
        <v>220</v>
      </c>
      <c r="N237" s="1" t="str">
        <f>IF($Q$1&gt;=L237,VLOOKUP(L237,Cs!$BY$7:$CN$33000,11,FALSE),"")</f>
        <v/>
      </c>
      <c r="Q237" s="1" t="str">
        <f>IF($Q$1&gt;=L237,TRIM(VLOOKUP(L237,Cs!$BY$7:$CN$33000,12,FALSE)),"")</f>
        <v/>
      </c>
      <c r="R237" s="1" t="str">
        <f>IF($Q$1&gt;=L237,TRIM(VLOOKUP(L237,Cs!$BY$7:$CN$33000,13,FALSE)),"")</f>
        <v/>
      </c>
      <c r="S237" s="1" t="str">
        <f>IF($Q$1&gt;=L237,TRIM(VLOOKUP(L237,Cs!$BY$7:$CN$33000,14,FALSE)),"")</f>
        <v/>
      </c>
      <c r="T237" s="1" t="str">
        <f>IF($Q$1&gt;=L237,VLOOKUP(L237,Cs!$BY$7:$CN$33000,7,FALSE),"")</f>
        <v/>
      </c>
      <c r="U237" s="1" t="str">
        <f>IF($Q$1&gt;=L237,VLOOKUP(L237,Cs!$BY$7:$CN$33000,8,FALSE),"")</f>
        <v/>
      </c>
      <c r="W237" s="1" t="str">
        <f t="shared" si="36"/>
        <v/>
      </c>
      <c r="X237" s="1" t="str">
        <f t="shared" si="35"/>
        <v/>
      </c>
    </row>
    <row r="238" spans="1:24" x14ac:dyDescent="0.25">
      <c r="A238" s="17" t="str">
        <f t="shared" si="42"/>
        <v/>
      </c>
      <c r="B238" s="18" t="str">
        <f>IF($Q$1&gt;=L238,VLOOKUP(L238,Cs!$BY$7:$CN$33000,5,FALSE),"")</f>
        <v/>
      </c>
      <c r="C238" s="1" t="str">
        <f>IF($Q$1&gt;=L238,TRIM(VLOOKUP(L238,Cs!$BY$7:$CN$33000,15,FALSE)),"")</f>
        <v/>
      </c>
      <c r="D238" s="1" t="str">
        <f t="shared" si="38"/>
        <v/>
      </c>
      <c r="E238" s="1" t="str">
        <f>IF($Q$1&gt;=L238,TRIM(VLOOKUP(L238,Cs!$BY$7:$CN$33000,16,FALSE)),"")</f>
        <v/>
      </c>
      <c r="F238" s="1" t="str">
        <f t="shared" si="39"/>
        <v/>
      </c>
      <c r="G238" s="1" t="str">
        <f t="shared" si="40"/>
        <v/>
      </c>
      <c r="H238" s="26" t="str">
        <f>IF($Q$1&gt;=L238,SUM(T238,U238),IF($Q$1=L237,SUM($H$221:H237),""))</f>
        <v/>
      </c>
      <c r="L238" s="1">
        <f t="shared" si="41"/>
        <v>221</v>
      </c>
      <c r="N238" s="1" t="str">
        <f>IF($Q$1&gt;=L238,VLOOKUP(L238,Cs!$BY$7:$CN$33000,11,FALSE),"")</f>
        <v/>
      </c>
      <c r="Q238" s="1" t="str">
        <f>IF($Q$1&gt;=L238,TRIM(VLOOKUP(L238,Cs!$BY$7:$CN$33000,12,FALSE)),"")</f>
        <v/>
      </c>
      <c r="R238" s="1" t="str">
        <f>IF($Q$1&gt;=L238,TRIM(VLOOKUP(L238,Cs!$BY$7:$CN$33000,13,FALSE)),"")</f>
        <v/>
      </c>
      <c r="S238" s="1" t="str">
        <f>IF($Q$1&gt;=L238,TRIM(VLOOKUP(L238,Cs!$BY$7:$CN$33000,14,FALSE)),"")</f>
        <v/>
      </c>
      <c r="T238" s="1" t="str">
        <f>IF($Q$1&gt;=L238,VLOOKUP(L238,Cs!$BY$7:$CN$33000,7,FALSE),"")</f>
        <v/>
      </c>
      <c r="U238" s="1" t="str">
        <f>IF($Q$1&gt;=L238,VLOOKUP(L238,Cs!$BY$7:$CN$33000,8,FALSE),"")</f>
        <v/>
      </c>
      <c r="W238" s="1" t="str">
        <f t="shared" si="36"/>
        <v/>
      </c>
      <c r="X238" s="1" t="str">
        <f t="shared" si="35"/>
        <v/>
      </c>
    </row>
    <row r="239" spans="1:24" x14ac:dyDescent="0.25">
      <c r="A239" s="17" t="str">
        <f t="shared" si="42"/>
        <v/>
      </c>
      <c r="B239" s="18" t="str">
        <f>IF($Q$1&gt;=L239,VLOOKUP(L239,Cs!$BY$7:$CN$33000,5,FALSE),"")</f>
        <v/>
      </c>
      <c r="C239" s="1" t="str">
        <f>IF($Q$1&gt;=L239,TRIM(VLOOKUP(L239,Cs!$BY$7:$CN$33000,15,FALSE)),"")</f>
        <v/>
      </c>
      <c r="D239" s="1" t="str">
        <f t="shared" si="38"/>
        <v/>
      </c>
      <c r="E239" s="1" t="str">
        <f>IF($Q$1&gt;=L239,TRIM(VLOOKUP(L239,Cs!$BY$7:$CN$33000,16,FALSE)),"")</f>
        <v/>
      </c>
      <c r="F239" s="1" t="str">
        <f t="shared" si="39"/>
        <v/>
      </c>
      <c r="G239" s="1" t="str">
        <f t="shared" si="40"/>
        <v/>
      </c>
      <c r="H239" s="26" t="str">
        <f>IF($Q$1&gt;=L239,SUM(T239,U239),IF($Q$1=L238,SUM($H$221:H238),""))</f>
        <v/>
      </c>
      <c r="L239" s="1">
        <f t="shared" si="41"/>
        <v>222</v>
      </c>
      <c r="N239" s="1" t="str">
        <f>IF($Q$1&gt;=L239,VLOOKUP(L239,Cs!$BY$7:$CN$33000,11,FALSE),"")</f>
        <v/>
      </c>
      <c r="Q239" s="1" t="str">
        <f>IF($Q$1&gt;=L239,TRIM(VLOOKUP(L239,Cs!$BY$7:$CN$33000,12,FALSE)),"")</f>
        <v/>
      </c>
      <c r="R239" s="1" t="str">
        <f>IF($Q$1&gt;=L239,TRIM(VLOOKUP(L239,Cs!$BY$7:$CN$33000,13,FALSE)),"")</f>
        <v/>
      </c>
      <c r="S239" s="1" t="str">
        <f>IF($Q$1&gt;=L239,TRIM(VLOOKUP(L239,Cs!$BY$7:$CN$33000,14,FALSE)),"")</f>
        <v/>
      </c>
      <c r="T239" s="1" t="str">
        <f>IF($Q$1&gt;=L239,VLOOKUP(L239,Cs!$BY$7:$CN$33000,7,FALSE),"")</f>
        <v/>
      </c>
      <c r="U239" s="1" t="str">
        <f>IF($Q$1&gt;=L239,VLOOKUP(L239,Cs!$BY$7:$CN$33000,8,FALSE),"")</f>
        <v/>
      </c>
      <c r="W239" s="1" t="str">
        <f t="shared" si="36"/>
        <v/>
      </c>
      <c r="X239" s="1" t="str">
        <f t="shared" si="35"/>
        <v/>
      </c>
    </row>
    <row r="240" spans="1:24" x14ac:dyDescent="0.25">
      <c r="A240" s="17" t="str">
        <f t="shared" si="42"/>
        <v/>
      </c>
      <c r="B240" s="18" t="str">
        <f>IF($Q$1&gt;=L240,VLOOKUP(L240,Cs!$BY$7:$CN$33000,5,FALSE),"")</f>
        <v/>
      </c>
      <c r="C240" s="1" t="str">
        <f>IF($Q$1&gt;=L240,TRIM(VLOOKUP(L240,Cs!$BY$7:$CN$33000,15,FALSE)),"")</f>
        <v/>
      </c>
      <c r="D240" s="1" t="str">
        <f t="shared" si="38"/>
        <v/>
      </c>
      <c r="E240" s="1" t="str">
        <f>IF($Q$1&gt;=L240,TRIM(VLOOKUP(L240,Cs!$BY$7:$CN$33000,16,FALSE)),"")</f>
        <v/>
      </c>
      <c r="F240" s="1" t="str">
        <f t="shared" si="39"/>
        <v/>
      </c>
      <c r="G240" s="1" t="str">
        <f t="shared" si="40"/>
        <v/>
      </c>
      <c r="H240" s="26" t="str">
        <f>IF($Q$1&gt;=L240,SUM(T240,U240),IF($Q$1=L239,SUM($H$221:H239),""))</f>
        <v/>
      </c>
      <c r="L240" s="1">
        <f t="shared" si="41"/>
        <v>223</v>
      </c>
      <c r="N240" s="1" t="str">
        <f>IF($Q$1&gt;=L240,VLOOKUP(L240,Cs!$BY$7:$CN$33000,11,FALSE),"")</f>
        <v/>
      </c>
      <c r="Q240" s="1" t="str">
        <f>IF($Q$1&gt;=L240,TRIM(VLOOKUP(L240,Cs!$BY$7:$CN$33000,12,FALSE)),"")</f>
        <v/>
      </c>
      <c r="R240" s="1" t="str">
        <f>IF($Q$1&gt;=L240,TRIM(VLOOKUP(L240,Cs!$BY$7:$CN$33000,13,FALSE)),"")</f>
        <v/>
      </c>
      <c r="S240" s="1" t="str">
        <f>IF($Q$1&gt;=L240,TRIM(VLOOKUP(L240,Cs!$BY$7:$CN$33000,14,FALSE)),"")</f>
        <v/>
      </c>
      <c r="T240" s="1" t="str">
        <f>IF($Q$1&gt;=L240,VLOOKUP(L240,Cs!$BY$7:$CN$33000,7,FALSE),"")</f>
        <v/>
      </c>
      <c r="U240" s="1" t="str">
        <f>IF($Q$1&gt;=L240,VLOOKUP(L240,Cs!$BY$7:$CN$33000,8,FALSE),"")</f>
        <v/>
      </c>
      <c r="W240" s="1" t="str">
        <f t="shared" si="36"/>
        <v/>
      </c>
      <c r="X240" s="1" t="str">
        <f t="shared" si="35"/>
        <v/>
      </c>
    </row>
    <row r="241" spans="1:24" x14ac:dyDescent="0.25">
      <c r="A241" s="17" t="str">
        <f t="shared" si="42"/>
        <v/>
      </c>
      <c r="B241" s="18" t="str">
        <f>IF($Q$1&gt;=L241,VLOOKUP(L241,Cs!$BY$7:$CN$33000,5,FALSE),"")</f>
        <v/>
      </c>
      <c r="C241" s="1" t="str">
        <f>IF($Q$1&gt;=L241,TRIM(VLOOKUP(L241,Cs!$BY$7:$CN$33000,15,FALSE)),"")</f>
        <v/>
      </c>
      <c r="D241" s="1" t="str">
        <f t="shared" si="38"/>
        <v/>
      </c>
      <c r="E241" s="1" t="str">
        <f>IF($Q$1&gt;=L241,TRIM(VLOOKUP(L241,Cs!$BY$7:$CN$33000,16,FALSE)),"")</f>
        <v/>
      </c>
      <c r="F241" s="1" t="str">
        <f t="shared" si="39"/>
        <v/>
      </c>
      <c r="G241" s="1" t="str">
        <f t="shared" si="40"/>
        <v/>
      </c>
      <c r="H241" s="26" t="str">
        <f>IF($Q$1&gt;=L241,SUM(T241,U241),IF($Q$1=L240,SUM($H$221:H240),""))</f>
        <v/>
      </c>
      <c r="L241" s="1">
        <f t="shared" si="41"/>
        <v>224</v>
      </c>
      <c r="N241" s="1" t="str">
        <f>IF($Q$1&gt;=L241,VLOOKUP(L241,Cs!$BY$7:$CN$33000,11,FALSE),"")</f>
        <v/>
      </c>
      <c r="Q241" s="1" t="str">
        <f>IF($Q$1&gt;=L241,TRIM(VLOOKUP(L241,Cs!$BY$7:$CN$33000,12,FALSE)),"")</f>
        <v/>
      </c>
      <c r="R241" s="1" t="str">
        <f>IF($Q$1&gt;=L241,TRIM(VLOOKUP(L241,Cs!$BY$7:$CN$33000,13,FALSE)),"")</f>
        <v/>
      </c>
      <c r="S241" s="1" t="str">
        <f>IF($Q$1&gt;=L241,TRIM(VLOOKUP(L241,Cs!$BY$7:$CN$33000,14,FALSE)),"")</f>
        <v/>
      </c>
      <c r="T241" s="1" t="str">
        <f>IF($Q$1&gt;=L241,VLOOKUP(L241,Cs!$BY$7:$CN$33000,7,FALSE),"")</f>
        <v/>
      </c>
      <c r="U241" s="1" t="str">
        <f>IF($Q$1&gt;=L241,VLOOKUP(L241,Cs!$BY$7:$CN$33000,8,FALSE),"")</f>
        <v/>
      </c>
      <c r="W241" s="1" t="str">
        <f t="shared" si="36"/>
        <v/>
      </c>
      <c r="X241" s="1" t="str">
        <f t="shared" si="35"/>
        <v/>
      </c>
    </row>
    <row r="242" spans="1:24" x14ac:dyDescent="0.25">
      <c r="A242" s="17" t="str">
        <f t="shared" si="42"/>
        <v/>
      </c>
      <c r="B242" s="18" t="str">
        <f>IF($Q$1&gt;=L242,VLOOKUP(L242,Cs!$BY$7:$CN$33000,5,FALSE),"")</f>
        <v/>
      </c>
      <c r="C242" s="1" t="str">
        <f>IF($Q$1&gt;=L242,TRIM(VLOOKUP(L242,Cs!$BY$7:$CN$33000,15,FALSE)),"")</f>
        <v/>
      </c>
      <c r="D242" s="1" t="str">
        <f t="shared" si="38"/>
        <v/>
      </c>
      <c r="E242" s="1" t="str">
        <f>IF($Q$1&gt;=L242,TRIM(VLOOKUP(L242,Cs!$BY$7:$CN$33000,16,FALSE)),"")</f>
        <v/>
      </c>
      <c r="F242" s="1" t="str">
        <f t="shared" si="39"/>
        <v/>
      </c>
      <c r="G242" s="1" t="str">
        <f t="shared" si="40"/>
        <v/>
      </c>
      <c r="H242" s="26" t="str">
        <f>IF($Q$1&gt;=L242,SUM(T242,U242),IF($Q$1=L241,SUM($H$221:H241),""))</f>
        <v/>
      </c>
      <c r="L242" s="1">
        <f t="shared" si="41"/>
        <v>225</v>
      </c>
      <c r="N242" s="1" t="str">
        <f>IF($Q$1&gt;=L242,VLOOKUP(L242,Cs!$BY$7:$CN$33000,11,FALSE),"")</f>
        <v/>
      </c>
      <c r="Q242" s="1" t="str">
        <f>IF($Q$1&gt;=L242,TRIM(VLOOKUP(L242,Cs!$BY$7:$CN$33000,12,FALSE)),"")</f>
        <v/>
      </c>
      <c r="R242" s="1" t="str">
        <f>IF($Q$1&gt;=L242,TRIM(VLOOKUP(L242,Cs!$BY$7:$CN$33000,13,FALSE)),"")</f>
        <v/>
      </c>
      <c r="S242" s="1" t="str">
        <f>IF($Q$1&gt;=L242,TRIM(VLOOKUP(L242,Cs!$BY$7:$CN$33000,14,FALSE)),"")</f>
        <v/>
      </c>
      <c r="T242" s="1" t="str">
        <f>IF($Q$1&gt;=L242,VLOOKUP(L242,Cs!$BY$7:$CN$33000,7,FALSE),"")</f>
        <v/>
      </c>
      <c r="U242" s="1" t="str">
        <f>IF($Q$1&gt;=L242,VLOOKUP(L242,Cs!$BY$7:$CN$33000,8,FALSE),"")</f>
        <v/>
      </c>
      <c r="W242" s="1" t="str">
        <f t="shared" si="36"/>
        <v/>
      </c>
      <c r="X242" s="1" t="str">
        <f t="shared" si="35"/>
        <v/>
      </c>
    </row>
    <row r="243" spans="1:24" x14ac:dyDescent="0.25">
      <c r="A243" s="17" t="str">
        <f t="shared" si="42"/>
        <v/>
      </c>
      <c r="B243" s="18" t="str">
        <f>IF($Q$1&gt;=L243,VLOOKUP(L243,Cs!$BY$7:$CN$33000,5,FALSE),"")</f>
        <v/>
      </c>
      <c r="C243" s="1" t="str">
        <f>IF($Q$1&gt;=L243,TRIM(VLOOKUP(L243,Cs!$BY$7:$CN$33000,15,FALSE)),"")</f>
        <v/>
      </c>
      <c r="D243" s="1" t="str">
        <f t="shared" si="38"/>
        <v/>
      </c>
      <c r="E243" s="1" t="str">
        <f>IF($Q$1&gt;=L243,TRIM(VLOOKUP(L243,Cs!$BY$7:$CN$33000,16,FALSE)),"")</f>
        <v/>
      </c>
      <c r="F243" s="1" t="str">
        <f t="shared" si="39"/>
        <v/>
      </c>
      <c r="G243" s="1" t="str">
        <f t="shared" si="40"/>
        <v/>
      </c>
      <c r="H243" s="26" t="str">
        <f>IF($Q$1&gt;=L243,SUM(T243,U243),IF($Q$1=L242,SUM($H$221:H242),""))</f>
        <v/>
      </c>
      <c r="L243" s="1">
        <f t="shared" si="41"/>
        <v>226</v>
      </c>
      <c r="N243" s="1" t="str">
        <f>IF($Q$1&gt;=L243,VLOOKUP(L243,Cs!$BY$7:$CN$33000,11,FALSE),"")</f>
        <v/>
      </c>
      <c r="Q243" s="1" t="str">
        <f>IF($Q$1&gt;=L243,TRIM(VLOOKUP(L243,Cs!$BY$7:$CN$33000,12,FALSE)),"")</f>
        <v/>
      </c>
      <c r="R243" s="1" t="str">
        <f>IF($Q$1&gt;=L243,TRIM(VLOOKUP(L243,Cs!$BY$7:$CN$33000,13,FALSE)),"")</f>
        <v/>
      </c>
      <c r="S243" s="1" t="str">
        <f>IF($Q$1&gt;=L243,TRIM(VLOOKUP(L243,Cs!$BY$7:$CN$33000,14,FALSE)),"")</f>
        <v/>
      </c>
      <c r="T243" s="1" t="str">
        <f>IF($Q$1&gt;=L243,VLOOKUP(L243,Cs!$BY$7:$CN$33000,7,FALSE),"")</f>
        <v/>
      </c>
      <c r="U243" s="1" t="str">
        <f>IF($Q$1&gt;=L243,VLOOKUP(L243,Cs!$BY$7:$CN$33000,8,FALSE),"")</f>
        <v/>
      </c>
      <c r="W243" s="1" t="str">
        <f t="shared" si="36"/>
        <v/>
      </c>
      <c r="X243" s="1" t="str">
        <f t="shared" si="35"/>
        <v/>
      </c>
    </row>
    <row r="244" spans="1:24" x14ac:dyDescent="0.25">
      <c r="A244" s="17" t="str">
        <f t="shared" si="42"/>
        <v/>
      </c>
      <c r="B244" s="18" t="str">
        <f>IF($Q$1&gt;=L244,VLOOKUP(L244,Cs!$BY$7:$CN$33000,5,FALSE),"")</f>
        <v/>
      </c>
      <c r="C244" s="1" t="str">
        <f>IF($Q$1&gt;=L244,TRIM(VLOOKUP(L244,Cs!$BY$7:$CN$33000,15,FALSE)),"")</f>
        <v/>
      </c>
      <c r="D244" s="1" t="str">
        <f t="shared" si="38"/>
        <v/>
      </c>
      <c r="E244" s="1" t="str">
        <f>IF($Q$1&gt;=L244,TRIM(VLOOKUP(L244,Cs!$BY$7:$CN$33000,16,FALSE)),"")</f>
        <v/>
      </c>
      <c r="F244" s="1" t="str">
        <f t="shared" si="39"/>
        <v/>
      </c>
      <c r="G244" s="1" t="str">
        <f t="shared" si="40"/>
        <v/>
      </c>
      <c r="H244" s="26" t="str">
        <f>IF($Q$1&gt;=L244,SUM(T244,U244),IF($Q$1=L243,SUM($H$221:H243),""))</f>
        <v/>
      </c>
      <c r="L244" s="1">
        <f t="shared" si="41"/>
        <v>227</v>
      </c>
      <c r="N244" s="1" t="str">
        <f>IF($Q$1&gt;=L244,VLOOKUP(L244,Cs!$BY$7:$CN$33000,11,FALSE),"")</f>
        <v/>
      </c>
      <c r="Q244" s="1" t="str">
        <f>IF($Q$1&gt;=L244,TRIM(VLOOKUP(L244,Cs!$BY$7:$CN$33000,12,FALSE)),"")</f>
        <v/>
      </c>
      <c r="R244" s="1" t="str">
        <f>IF($Q$1&gt;=L244,TRIM(VLOOKUP(L244,Cs!$BY$7:$CN$33000,13,FALSE)),"")</f>
        <v/>
      </c>
      <c r="S244" s="1" t="str">
        <f>IF($Q$1&gt;=L244,TRIM(VLOOKUP(L244,Cs!$BY$7:$CN$33000,14,FALSE)),"")</f>
        <v/>
      </c>
      <c r="T244" s="1" t="str">
        <f>IF($Q$1&gt;=L244,VLOOKUP(L244,Cs!$BY$7:$CN$33000,7,FALSE),"")</f>
        <v/>
      </c>
      <c r="U244" s="1" t="str">
        <f>IF($Q$1&gt;=L244,VLOOKUP(L244,Cs!$BY$7:$CN$33000,8,FALSE),"")</f>
        <v/>
      </c>
      <c r="W244" s="1" t="str">
        <f t="shared" si="36"/>
        <v/>
      </c>
      <c r="X244" s="1" t="str">
        <f t="shared" si="35"/>
        <v/>
      </c>
    </row>
    <row r="245" spans="1:24" x14ac:dyDescent="0.25">
      <c r="A245" s="17" t="str">
        <f t="shared" si="42"/>
        <v/>
      </c>
      <c r="B245" s="18" t="str">
        <f>IF($Q$1&gt;=L245,VLOOKUP(L245,Cs!$BY$7:$CN$33000,5,FALSE),"")</f>
        <v/>
      </c>
      <c r="C245" s="1" t="str">
        <f>IF($Q$1&gt;=L245,TRIM(VLOOKUP(L245,Cs!$BY$7:$CN$33000,15,FALSE)),"")</f>
        <v/>
      </c>
      <c r="D245" s="1" t="str">
        <f t="shared" si="38"/>
        <v/>
      </c>
      <c r="E245" s="1" t="str">
        <f>IF($Q$1&gt;=L245,TRIM(VLOOKUP(L245,Cs!$BY$7:$CN$33000,16,FALSE)),"")</f>
        <v/>
      </c>
      <c r="F245" s="1" t="str">
        <f t="shared" si="39"/>
        <v/>
      </c>
      <c r="G245" s="1" t="str">
        <f t="shared" si="40"/>
        <v/>
      </c>
      <c r="H245" s="26" t="str">
        <f>IF($Q$1&gt;=L245,SUM(T245,U245),IF($Q$1=L244,SUM($H$221:H244),""))</f>
        <v/>
      </c>
      <c r="L245" s="1">
        <f t="shared" si="41"/>
        <v>228</v>
      </c>
      <c r="N245" s="1" t="str">
        <f>IF($Q$1&gt;=L245,VLOOKUP(L245,Cs!$BY$7:$CN$33000,11,FALSE),"")</f>
        <v/>
      </c>
      <c r="Q245" s="1" t="str">
        <f>IF($Q$1&gt;=L245,TRIM(VLOOKUP(L245,Cs!$BY$7:$CN$33000,12,FALSE)),"")</f>
        <v/>
      </c>
      <c r="R245" s="1" t="str">
        <f>IF($Q$1&gt;=L245,TRIM(VLOOKUP(L245,Cs!$BY$7:$CN$33000,13,FALSE)),"")</f>
        <v/>
      </c>
      <c r="S245" s="1" t="str">
        <f>IF($Q$1&gt;=L245,TRIM(VLOOKUP(L245,Cs!$BY$7:$CN$33000,14,FALSE)),"")</f>
        <v/>
      </c>
      <c r="T245" s="1" t="str">
        <f>IF($Q$1&gt;=L245,VLOOKUP(L245,Cs!$BY$7:$CN$33000,7,FALSE),"")</f>
        <v/>
      </c>
      <c r="U245" s="1" t="str">
        <f>IF($Q$1&gt;=L245,VLOOKUP(L245,Cs!$BY$7:$CN$33000,8,FALSE),"")</f>
        <v/>
      </c>
      <c r="W245" s="1" t="str">
        <f t="shared" si="36"/>
        <v/>
      </c>
      <c r="X245" s="1" t="str">
        <f t="shared" si="35"/>
        <v/>
      </c>
    </row>
    <row r="246" spans="1:24" x14ac:dyDescent="0.25">
      <c r="A246" s="17" t="str">
        <f t="shared" si="42"/>
        <v/>
      </c>
      <c r="B246" s="18" t="str">
        <f>IF($Q$1&gt;=L246,VLOOKUP(L246,Cs!$BY$7:$CN$33000,5,FALSE),"")</f>
        <v/>
      </c>
      <c r="C246" s="1" t="str">
        <f>IF($Q$1&gt;=L246,TRIM(VLOOKUP(L246,Cs!$BY$7:$CN$33000,15,FALSE)),"")</f>
        <v/>
      </c>
      <c r="D246" s="1" t="str">
        <f t="shared" si="38"/>
        <v/>
      </c>
      <c r="E246" s="1" t="str">
        <f>IF($Q$1&gt;=L246,TRIM(VLOOKUP(L246,Cs!$BY$7:$CN$33000,16,FALSE)),"")</f>
        <v/>
      </c>
      <c r="F246" s="1" t="str">
        <f t="shared" si="39"/>
        <v/>
      </c>
      <c r="G246" s="1" t="str">
        <f t="shared" si="40"/>
        <v/>
      </c>
      <c r="H246" s="26" t="str">
        <f>IF($Q$1&gt;=L246,SUM(T246,U246),IF($Q$1=L245,SUM($H$221:H245),""))</f>
        <v/>
      </c>
      <c r="L246" s="1">
        <f t="shared" si="41"/>
        <v>229</v>
      </c>
      <c r="N246" s="1" t="str">
        <f>IF($Q$1&gt;=L246,VLOOKUP(L246,Cs!$BY$7:$CN$33000,11,FALSE),"")</f>
        <v/>
      </c>
      <c r="Q246" s="1" t="str">
        <f>IF($Q$1&gt;=L246,TRIM(VLOOKUP(L246,Cs!$BY$7:$CN$33000,12,FALSE)),"")</f>
        <v/>
      </c>
      <c r="R246" s="1" t="str">
        <f>IF($Q$1&gt;=L246,TRIM(VLOOKUP(L246,Cs!$BY$7:$CN$33000,13,FALSE)),"")</f>
        <v/>
      </c>
      <c r="S246" s="1" t="str">
        <f>IF($Q$1&gt;=L246,TRIM(VLOOKUP(L246,Cs!$BY$7:$CN$33000,14,FALSE)),"")</f>
        <v/>
      </c>
      <c r="T246" s="1" t="str">
        <f>IF($Q$1&gt;=L246,VLOOKUP(L246,Cs!$BY$7:$CN$33000,7,FALSE),"")</f>
        <v/>
      </c>
      <c r="U246" s="1" t="str">
        <f>IF($Q$1&gt;=L246,VLOOKUP(L246,Cs!$BY$7:$CN$33000,8,FALSE),"")</f>
        <v/>
      </c>
      <c r="W246" s="1" t="str">
        <f t="shared" si="36"/>
        <v/>
      </c>
      <c r="X246" s="1" t="str">
        <f t="shared" si="35"/>
        <v/>
      </c>
    </row>
    <row r="247" spans="1:24" x14ac:dyDescent="0.25">
      <c r="A247" s="17" t="str">
        <f t="shared" si="42"/>
        <v/>
      </c>
      <c r="B247" s="18" t="str">
        <f>IF($Q$1&gt;=L247,VLOOKUP(L247,Cs!$BY$7:$CN$33000,5,FALSE),"")</f>
        <v/>
      </c>
      <c r="C247" s="1" t="str">
        <f>IF($Q$1&gt;=L247,TRIM(VLOOKUP(L247,Cs!$BY$7:$CN$33000,15,FALSE)),"")</f>
        <v/>
      </c>
      <c r="D247" s="1" t="str">
        <f t="shared" si="38"/>
        <v/>
      </c>
      <c r="E247" s="1" t="str">
        <f>IF($Q$1&gt;=L247,TRIM(VLOOKUP(L247,Cs!$BY$7:$CN$33000,16,FALSE)),"")</f>
        <v/>
      </c>
      <c r="F247" s="1" t="str">
        <f t="shared" si="39"/>
        <v/>
      </c>
      <c r="G247" s="1" t="str">
        <f t="shared" si="40"/>
        <v/>
      </c>
      <c r="H247" s="26" t="str">
        <f>IF($Q$1&gt;=L247,SUM(T247,U247),IF($Q$1=L246,SUM($H$221:H246),""))</f>
        <v/>
      </c>
      <c r="L247" s="1">
        <f t="shared" si="41"/>
        <v>230</v>
      </c>
      <c r="N247" s="1" t="str">
        <f>IF($Q$1&gt;=L247,VLOOKUP(L247,Cs!$BY$7:$CN$33000,11,FALSE),"")</f>
        <v/>
      </c>
      <c r="Q247" s="1" t="str">
        <f>IF($Q$1&gt;=L247,TRIM(VLOOKUP(L247,Cs!$BY$7:$CN$33000,12,FALSE)),"")</f>
        <v/>
      </c>
      <c r="R247" s="1" t="str">
        <f>IF($Q$1&gt;=L247,TRIM(VLOOKUP(L247,Cs!$BY$7:$CN$33000,13,FALSE)),"")</f>
        <v/>
      </c>
      <c r="S247" s="1" t="str">
        <f>IF($Q$1&gt;=L247,TRIM(VLOOKUP(L247,Cs!$BY$7:$CN$33000,14,FALSE)),"")</f>
        <v/>
      </c>
      <c r="T247" s="1" t="str">
        <f>IF($Q$1&gt;=L247,VLOOKUP(L247,Cs!$BY$7:$CN$33000,7,FALSE),"")</f>
        <v/>
      </c>
      <c r="U247" s="1" t="str">
        <f>IF($Q$1&gt;=L247,VLOOKUP(L247,Cs!$BY$7:$CN$33000,8,FALSE),"")</f>
        <v/>
      </c>
      <c r="W247" s="1" t="str">
        <f t="shared" si="36"/>
        <v/>
      </c>
      <c r="X247" s="1" t="str">
        <f t="shared" si="35"/>
        <v/>
      </c>
    </row>
    <row r="248" spans="1:24" x14ac:dyDescent="0.25">
      <c r="A248" s="17" t="str">
        <f t="shared" si="42"/>
        <v/>
      </c>
      <c r="B248" s="18" t="str">
        <f>IF($Q$1&gt;=L248,VLOOKUP(L248,Cs!$BY$7:$CN$33000,5,FALSE),"")</f>
        <v/>
      </c>
      <c r="C248" s="1" t="str">
        <f>IF($Q$1&gt;=L248,TRIM(VLOOKUP(L248,Cs!$BY$7:$CN$33000,15,FALSE)),"")</f>
        <v/>
      </c>
      <c r="D248" s="1" t="str">
        <f t="shared" si="38"/>
        <v/>
      </c>
      <c r="E248" s="1" t="str">
        <f>IF($Q$1&gt;=L248,TRIM(VLOOKUP(L248,Cs!$BY$7:$CN$33000,16,FALSE)),"")</f>
        <v/>
      </c>
      <c r="F248" s="1" t="str">
        <f t="shared" si="39"/>
        <v/>
      </c>
      <c r="G248" s="1" t="str">
        <f t="shared" si="40"/>
        <v/>
      </c>
      <c r="H248" s="26" t="str">
        <f>IF($Q$1&gt;=L248,SUM(T248,U248),IF($Q$1=L247,SUM($H$221:H247),""))</f>
        <v/>
      </c>
      <c r="L248" s="1">
        <f t="shared" si="41"/>
        <v>231</v>
      </c>
      <c r="N248" s="1" t="str">
        <f>IF($Q$1&gt;=L248,VLOOKUP(L248,Cs!$BY$7:$CN$33000,11,FALSE),"")</f>
        <v/>
      </c>
      <c r="Q248" s="1" t="str">
        <f>IF($Q$1&gt;=L248,TRIM(VLOOKUP(L248,Cs!$BY$7:$CN$33000,12,FALSE)),"")</f>
        <v/>
      </c>
      <c r="R248" s="1" t="str">
        <f>IF($Q$1&gt;=L248,TRIM(VLOOKUP(L248,Cs!$BY$7:$CN$33000,13,FALSE)),"")</f>
        <v/>
      </c>
      <c r="S248" s="1" t="str">
        <f>IF($Q$1&gt;=L248,TRIM(VLOOKUP(L248,Cs!$BY$7:$CN$33000,14,FALSE)),"")</f>
        <v/>
      </c>
      <c r="T248" s="1" t="str">
        <f>IF($Q$1&gt;=L248,VLOOKUP(L248,Cs!$BY$7:$CN$33000,7,FALSE),"")</f>
        <v/>
      </c>
      <c r="U248" s="1" t="str">
        <f>IF($Q$1&gt;=L248,VLOOKUP(L248,Cs!$BY$7:$CN$33000,8,FALSE),"")</f>
        <v/>
      </c>
      <c r="W248" s="1" t="str">
        <f t="shared" si="36"/>
        <v/>
      </c>
      <c r="X248" s="1" t="str">
        <f t="shared" si="35"/>
        <v/>
      </c>
    </row>
    <row r="249" spans="1:24" x14ac:dyDescent="0.25">
      <c r="A249" s="17" t="str">
        <f t="shared" si="42"/>
        <v/>
      </c>
      <c r="B249" s="18" t="str">
        <f>IF($Q$1&gt;=L249,VLOOKUP(L249,Cs!$BY$7:$CN$33000,5,FALSE),"")</f>
        <v/>
      </c>
      <c r="C249" s="1" t="str">
        <f>IF($Q$1&gt;=L249,TRIM(VLOOKUP(L249,Cs!$BY$7:$CN$33000,15,FALSE)),"")</f>
        <v/>
      </c>
      <c r="D249" s="1" t="str">
        <f t="shared" si="38"/>
        <v/>
      </c>
      <c r="E249" s="1" t="str">
        <f>IF($Q$1&gt;=L249,TRIM(VLOOKUP(L249,Cs!$BY$7:$CN$33000,16,FALSE)),"")</f>
        <v/>
      </c>
      <c r="F249" s="1" t="str">
        <f t="shared" si="39"/>
        <v/>
      </c>
      <c r="G249" s="1" t="str">
        <f t="shared" si="40"/>
        <v/>
      </c>
      <c r="H249" s="26" t="str">
        <f>IF($Q$1&gt;=L249,SUM(T249,U249),IF($Q$1=L248,SUM($H$221:H248),""))</f>
        <v/>
      </c>
      <c r="L249" s="1">
        <f t="shared" si="41"/>
        <v>232</v>
      </c>
      <c r="N249" s="1" t="str">
        <f>IF($Q$1&gt;=L249,VLOOKUP(L249,Cs!$BY$7:$CN$33000,11,FALSE),"")</f>
        <v/>
      </c>
      <c r="Q249" s="1" t="str">
        <f>IF($Q$1&gt;=L249,TRIM(VLOOKUP(L249,Cs!$BY$7:$CN$33000,12,FALSE)),"")</f>
        <v/>
      </c>
      <c r="R249" s="1" t="str">
        <f>IF($Q$1&gt;=L249,TRIM(VLOOKUP(L249,Cs!$BY$7:$CN$33000,13,FALSE)),"")</f>
        <v/>
      </c>
      <c r="S249" s="1" t="str">
        <f>IF($Q$1&gt;=L249,TRIM(VLOOKUP(L249,Cs!$BY$7:$CN$33000,14,FALSE)),"")</f>
        <v/>
      </c>
      <c r="T249" s="1" t="str">
        <f>IF($Q$1&gt;=L249,VLOOKUP(L249,Cs!$BY$7:$CN$33000,7,FALSE),"")</f>
        <v/>
      </c>
      <c r="U249" s="1" t="str">
        <f>IF($Q$1&gt;=L249,VLOOKUP(L249,Cs!$BY$7:$CN$33000,8,FALSE),"")</f>
        <v/>
      </c>
      <c r="W249" s="1" t="str">
        <f t="shared" si="36"/>
        <v/>
      </c>
      <c r="X249" s="1" t="str">
        <f t="shared" si="35"/>
        <v/>
      </c>
    </row>
    <row r="250" spans="1:24" x14ac:dyDescent="0.25">
      <c r="A250" s="17" t="str">
        <f t="shared" si="42"/>
        <v/>
      </c>
      <c r="B250" s="18" t="str">
        <f>IF($Q$1&gt;=L250,VLOOKUP(L250,Cs!$BY$7:$CN$33000,5,FALSE),"")</f>
        <v/>
      </c>
      <c r="C250" s="1" t="str">
        <f>IF($Q$1&gt;=L250,TRIM(VLOOKUP(L250,Cs!$BY$7:$CN$33000,15,FALSE)),"")</f>
        <v/>
      </c>
      <c r="D250" s="1" t="str">
        <f t="shared" si="38"/>
        <v/>
      </c>
      <c r="E250" s="1" t="str">
        <f>IF($Q$1&gt;=L250,TRIM(VLOOKUP(L250,Cs!$BY$7:$CN$33000,16,FALSE)),"")</f>
        <v/>
      </c>
      <c r="F250" s="1" t="str">
        <f t="shared" si="39"/>
        <v/>
      </c>
      <c r="G250" s="1" t="str">
        <f t="shared" si="40"/>
        <v/>
      </c>
      <c r="H250" s="26" t="str">
        <f>IF($Q$1&gt;=L250,SUM(T250,U250),IF($Q$1=L249,SUM($H$221:H249),""))</f>
        <v/>
      </c>
      <c r="L250" s="1">
        <f t="shared" si="41"/>
        <v>233</v>
      </c>
      <c r="N250" s="1" t="str">
        <f>IF($Q$1&gt;=L250,VLOOKUP(L250,Cs!$BY$7:$CN$33000,11,FALSE),"")</f>
        <v/>
      </c>
      <c r="Q250" s="1" t="str">
        <f>IF($Q$1&gt;=L250,TRIM(VLOOKUP(L250,Cs!$BY$7:$CN$33000,12,FALSE)),"")</f>
        <v/>
      </c>
      <c r="R250" s="1" t="str">
        <f>IF($Q$1&gt;=L250,TRIM(VLOOKUP(L250,Cs!$BY$7:$CN$33000,13,FALSE)),"")</f>
        <v/>
      </c>
      <c r="S250" s="1" t="str">
        <f>IF($Q$1&gt;=L250,TRIM(VLOOKUP(L250,Cs!$BY$7:$CN$33000,14,FALSE)),"")</f>
        <v/>
      </c>
      <c r="T250" s="1" t="str">
        <f>IF($Q$1&gt;=L250,VLOOKUP(L250,Cs!$BY$7:$CN$33000,7,FALSE),"")</f>
        <v/>
      </c>
      <c r="U250" s="1" t="str">
        <f>IF($Q$1&gt;=L250,VLOOKUP(L250,Cs!$BY$7:$CN$33000,8,FALSE),"")</f>
        <v/>
      </c>
      <c r="W250" s="1" t="str">
        <f t="shared" si="36"/>
        <v/>
      </c>
      <c r="X250" s="1" t="str">
        <f t="shared" si="35"/>
        <v/>
      </c>
    </row>
    <row r="251" spans="1:24" x14ac:dyDescent="0.25">
      <c r="A251" s="17" t="str">
        <f t="shared" si="42"/>
        <v/>
      </c>
      <c r="B251" s="18" t="str">
        <f>IF($Q$1&gt;=L251,VLOOKUP(L251,Cs!$BY$7:$CN$33000,5,FALSE),"")</f>
        <v/>
      </c>
      <c r="C251" s="1" t="str">
        <f>IF($Q$1&gt;=L251,TRIM(VLOOKUP(L251,Cs!$BY$7:$CN$33000,15,FALSE)),"")</f>
        <v/>
      </c>
      <c r="D251" s="1" t="str">
        <f t="shared" si="38"/>
        <v/>
      </c>
      <c r="E251" s="1" t="str">
        <f>IF($Q$1&gt;=L251,TRIM(VLOOKUP(L251,Cs!$BY$7:$CN$33000,16,FALSE)),"")</f>
        <v/>
      </c>
      <c r="F251" s="1" t="str">
        <f t="shared" si="39"/>
        <v/>
      </c>
      <c r="G251" s="1" t="str">
        <f t="shared" si="40"/>
        <v/>
      </c>
      <c r="H251" s="26" t="str">
        <f>IF($Q$1&gt;=L251,SUM(T251,U251),IF($Q$1=L250,SUM($H$221:H250),""))</f>
        <v/>
      </c>
      <c r="L251" s="1">
        <f t="shared" si="41"/>
        <v>234</v>
      </c>
      <c r="N251" s="1" t="str">
        <f>IF($Q$1&gt;=L251,VLOOKUP(L251,Cs!$BY$7:$CN$33000,11,FALSE),"")</f>
        <v/>
      </c>
      <c r="Q251" s="1" t="str">
        <f>IF($Q$1&gt;=L251,TRIM(VLOOKUP(L251,Cs!$BY$7:$CN$33000,12,FALSE)),"")</f>
        <v/>
      </c>
      <c r="R251" s="1" t="str">
        <f>IF($Q$1&gt;=L251,TRIM(VLOOKUP(L251,Cs!$BY$7:$CN$33000,13,FALSE)),"")</f>
        <v/>
      </c>
      <c r="S251" s="1" t="str">
        <f>IF($Q$1&gt;=L251,TRIM(VLOOKUP(L251,Cs!$BY$7:$CN$33000,14,FALSE)),"")</f>
        <v/>
      </c>
      <c r="T251" s="1" t="str">
        <f>IF($Q$1&gt;=L251,VLOOKUP(L251,Cs!$BY$7:$CN$33000,7,FALSE),"")</f>
        <v/>
      </c>
      <c r="U251" s="1" t="str">
        <f>IF($Q$1&gt;=L251,VLOOKUP(L251,Cs!$BY$7:$CN$33000,8,FALSE),"")</f>
        <v/>
      </c>
      <c r="W251" s="1" t="str">
        <f t="shared" si="36"/>
        <v/>
      </c>
      <c r="X251" s="1" t="str">
        <f t="shared" si="35"/>
        <v/>
      </c>
    </row>
    <row r="252" spans="1:24" x14ac:dyDescent="0.25">
      <c r="A252" s="17" t="str">
        <f t="shared" si="42"/>
        <v/>
      </c>
      <c r="B252" s="18" t="str">
        <f>IF($Q$1&gt;=L252,VLOOKUP(L252,Cs!$BY$7:$CN$33000,5,FALSE),"")</f>
        <v/>
      </c>
      <c r="C252" s="1" t="str">
        <f>IF($Q$1&gt;=L252,TRIM(VLOOKUP(L252,Cs!$BY$7:$CN$33000,15,FALSE)),"")</f>
        <v/>
      </c>
      <c r="D252" s="1" t="str">
        <f t="shared" si="38"/>
        <v/>
      </c>
      <c r="E252" s="1" t="str">
        <f>IF($Q$1&gt;=L252,TRIM(VLOOKUP(L252,Cs!$BY$7:$CN$33000,16,FALSE)),"")</f>
        <v/>
      </c>
      <c r="F252" s="1" t="str">
        <f t="shared" si="39"/>
        <v/>
      </c>
      <c r="G252" s="1" t="str">
        <f t="shared" si="40"/>
        <v/>
      </c>
      <c r="H252" s="26" t="str">
        <f>IF($Q$1&gt;=L252,SUM(T252,U252),IF($Q$1=L251,SUM($H$221:H251),""))</f>
        <v/>
      </c>
      <c r="L252" s="1">
        <f t="shared" si="41"/>
        <v>235</v>
      </c>
      <c r="N252" s="1" t="str">
        <f>IF($Q$1&gt;=L252,VLOOKUP(L252,Cs!$BY$7:$CN$33000,11,FALSE),"")</f>
        <v/>
      </c>
      <c r="Q252" s="1" t="str">
        <f>IF($Q$1&gt;=L252,TRIM(VLOOKUP(L252,Cs!$BY$7:$CN$33000,12,FALSE)),"")</f>
        <v/>
      </c>
      <c r="R252" s="1" t="str">
        <f>IF($Q$1&gt;=L252,TRIM(VLOOKUP(L252,Cs!$BY$7:$CN$33000,13,FALSE)),"")</f>
        <v/>
      </c>
      <c r="S252" s="1" t="str">
        <f>IF($Q$1&gt;=L252,TRIM(VLOOKUP(L252,Cs!$BY$7:$CN$33000,14,FALSE)),"")</f>
        <v/>
      </c>
      <c r="T252" s="1" t="str">
        <f>IF($Q$1&gt;=L252,VLOOKUP(L252,Cs!$BY$7:$CN$33000,7,FALSE),"")</f>
        <v/>
      </c>
      <c r="U252" s="1" t="str">
        <f>IF($Q$1&gt;=L252,VLOOKUP(L252,Cs!$BY$7:$CN$33000,8,FALSE),"")</f>
        <v/>
      </c>
      <c r="W252" s="1" t="str">
        <f t="shared" si="36"/>
        <v/>
      </c>
      <c r="X252" s="1" t="str">
        <f t="shared" si="35"/>
        <v/>
      </c>
    </row>
    <row r="253" spans="1:24" x14ac:dyDescent="0.25">
      <c r="A253" s="17" t="str">
        <f t="shared" si="42"/>
        <v/>
      </c>
      <c r="B253" s="18" t="str">
        <f>IF($Q$1&gt;=L253,VLOOKUP(L253,Cs!$BY$7:$CN$33000,5,FALSE),"")</f>
        <v/>
      </c>
      <c r="C253" s="1" t="str">
        <f>IF($Q$1&gt;=L253,TRIM(VLOOKUP(L253,Cs!$BY$7:$CN$33000,15,FALSE)),"")</f>
        <v/>
      </c>
      <c r="D253" s="1" t="str">
        <f t="shared" si="38"/>
        <v/>
      </c>
      <c r="E253" s="1" t="str">
        <f>IF($Q$1&gt;=L253,TRIM(VLOOKUP(L253,Cs!$BY$7:$CN$33000,16,FALSE)),"")</f>
        <v/>
      </c>
      <c r="F253" s="1" t="str">
        <f t="shared" si="39"/>
        <v/>
      </c>
      <c r="G253" s="1" t="str">
        <f t="shared" si="40"/>
        <v/>
      </c>
      <c r="H253" s="26" t="str">
        <f>IF($Q$1&gt;=L253,SUM(T253,U253),IF($Q$1=L252,SUM($H$221:H252),""))</f>
        <v/>
      </c>
      <c r="L253" s="1">
        <f t="shared" si="41"/>
        <v>236</v>
      </c>
      <c r="N253" s="1" t="str">
        <f>IF($Q$1&gt;=L253,VLOOKUP(L253,Cs!$BY$7:$CN$33000,11,FALSE),"")</f>
        <v/>
      </c>
      <c r="Q253" s="1" t="str">
        <f>IF($Q$1&gt;=L253,TRIM(VLOOKUP(L253,Cs!$BY$7:$CN$33000,12,FALSE)),"")</f>
        <v/>
      </c>
      <c r="R253" s="1" t="str">
        <f>IF($Q$1&gt;=L253,TRIM(VLOOKUP(L253,Cs!$BY$7:$CN$33000,13,FALSE)),"")</f>
        <v/>
      </c>
      <c r="S253" s="1" t="str">
        <f>IF($Q$1&gt;=L253,TRIM(VLOOKUP(L253,Cs!$BY$7:$CN$33000,14,FALSE)),"")</f>
        <v/>
      </c>
      <c r="T253" s="1" t="str">
        <f>IF($Q$1&gt;=L253,VLOOKUP(L253,Cs!$BY$7:$CN$33000,7,FALSE),"")</f>
        <v/>
      </c>
      <c r="U253" s="1" t="str">
        <f>IF($Q$1&gt;=L253,VLOOKUP(L253,Cs!$BY$7:$CN$33000,8,FALSE),"")</f>
        <v/>
      </c>
      <c r="W253" s="1" t="str">
        <f t="shared" si="36"/>
        <v/>
      </c>
      <c r="X253" s="1" t="str">
        <f t="shared" si="35"/>
        <v/>
      </c>
    </row>
    <row r="254" spans="1:24" x14ac:dyDescent="0.25">
      <c r="A254" s="17" t="str">
        <f t="shared" si="42"/>
        <v/>
      </c>
      <c r="B254" s="18" t="str">
        <f>IF($Q$1&gt;=L254,VLOOKUP(L254,Cs!$BY$7:$CN$33000,5,FALSE),"")</f>
        <v/>
      </c>
      <c r="C254" s="1" t="str">
        <f>IF($Q$1&gt;=L254,TRIM(VLOOKUP(L254,Cs!$BY$7:$CN$33000,15,FALSE)),"")</f>
        <v/>
      </c>
      <c r="D254" s="1" t="str">
        <f t="shared" si="38"/>
        <v/>
      </c>
      <c r="E254" s="1" t="str">
        <f>IF($Q$1&gt;=L254,TRIM(VLOOKUP(L254,Cs!$BY$7:$CN$33000,16,FALSE)),"")</f>
        <v/>
      </c>
      <c r="F254" s="1" t="str">
        <f t="shared" si="39"/>
        <v/>
      </c>
      <c r="G254" s="1" t="str">
        <f t="shared" si="40"/>
        <v/>
      </c>
      <c r="H254" s="26" t="str">
        <f>IF($Q$1&gt;=L254,SUM(T254,U254),IF($Q$1=L253,SUM($H$221:H253),""))</f>
        <v/>
      </c>
      <c r="L254" s="1">
        <f t="shared" si="41"/>
        <v>237</v>
      </c>
      <c r="N254" s="1" t="str">
        <f>IF($Q$1&gt;=L254,VLOOKUP(L254,Cs!$BY$7:$CN$33000,11,FALSE),"")</f>
        <v/>
      </c>
      <c r="Q254" s="1" t="str">
        <f>IF($Q$1&gt;=L254,TRIM(VLOOKUP(L254,Cs!$BY$7:$CN$33000,12,FALSE)),"")</f>
        <v/>
      </c>
      <c r="R254" s="1" t="str">
        <f>IF($Q$1&gt;=L254,TRIM(VLOOKUP(L254,Cs!$BY$7:$CN$33000,13,FALSE)),"")</f>
        <v/>
      </c>
      <c r="S254" s="1" t="str">
        <f>IF($Q$1&gt;=L254,TRIM(VLOOKUP(L254,Cs!$BY$7:$CN$33000,14,FALSE)),"")</f>
        <v/>
      </c>
      <c r="T254" s="1" t="str">
        <f>IF($Q$1&gt;=L254,VLOOKUP(L254,Cs!$BY$7:$CN$33000,7,FALSE),"")</f>
        <v/>
      </c>
      <c r="U254" s="1" t="str">
        <f>IF($Q$1&gt;=L254,VLOOKUP(L254,Cs!$BY$7:$CN$33000,8,FALSE),"")</f>
        <v/>
      </c>
      <c r="W254" s="1" t="str">
        <f t="shared" si="36"/>
        <v/>
      </c>
      <c r="X254" s="1" t="str">
        <f t="shared" si="35"/>
        <v/>
      </c>
    </row>
    <row r="255" spans="1:24" x14ac:dyDescent="0.25">
      <c r="A255" s="17" t="str">
        <f t="shared" si="42"/>
        <v/>
      </c>
      <c r="B255" s="18" t="str">
        <f>IF($Q$1&gt;=L255,VLOOKUP(L255,Cs!$BY$7:$CN$33000,5,FALSE),"")</f>
        <v/>
      </c>
      <c r="C255" s="1" t="str">
        <f>IF($Q$1&gt;=L255,TRIM(VLOOKUP(L255,Cs!$BY$7:$CN$33000,15,FALSE)),"")</f>
        <v/>
      </c>
      <c r="D255" s="1" t="str">
        <f t="shared" si="38"/>
        <v/>
      </c>
      <c r="E255" s="1" t="str">
        <f>IF($Q$1&gt;=L255,TRIM(VLOOKUP(L255,Cs!$BY$7:$CN$33000,16,FALSE)),"")</f>
        <v/>
      </c>
      <c r="F255" s="1" t="str">
        <f t="shared" si="39"/>
        <v/>
      </c>
      <c r="G255" s="1" t="str">
        <f t="shared" si="40"/>
        <v/>
      </c>
      <c r="H255" s="26" t="str">
        <f>IF($Q$1&gt;=L255,SUM(T255,U255),IF($Q$1=L254,SUM($H$221:H254),""))</f>
        <v/>
      </c>
      <c r="L255" s="1">
        <f t="shared" si="41"/>
        <v>238</v>
      </c>
      <c r="N255" s="1" t="str">
        <f>IF($Q$1&gt;=L255,VLOOKUP(L255,Cs!$BY$7:$CN$33000,11,FALSE),"")</f>
        <v/>
      </c>
      <c r="Q255" s="1" t="str">
        <f>IF($Q$1&gt;=L255,TRIM(VLOOKUP(L255,Cs!$BY$7:$CN$33000,12,FALSE)),"")</f>
        <v/>
      </c>
      <c r="R255" s="1" t="str">
        <f>IF($Q$1&gt;=L255,TRIM(VLOOKUP(L255,Cs!$BY$7:$CN$33000,13,FALSE)),"")</f>
        <v/>
      </c>
      <c r="S255" s="1" t="str">
        <f>IF($Q$1&gt;=L255,TRIM(VLOOKUP(L255,Cs!$BY$7:$CN$33000,14,FALSE)),"")</f>
        <v/>
      </c>
      <c r="T255" s="1" t="str">
        <f>IF($Q$1&gt;=L255,VLOOKUP(L255,Cs!$BY$7:$CN$33000,7,FALSE),"")</f>
        <v/>
      </c>
      <c r="U255" s="1" t="str">
        <f>IF($Q$1&gt;=L255,VLOOKUP(L255,Cs!$BY$7:$CN$33000,8,FALSE),"")</f>
        <v/>
      </c>
      <c r="W255" s="1" t="str">
        <f t="shared" si="36"/>
        <v/>
      </c>
      <c r="X255" s="1" t="str">
        <f t="shared" ref="X255:X318" si="43">IF(S255="",R255,"")</f>
        <v/>
      </c>
    </row>
    <row r="256" spans="1:24" x14ac:dyDescent="0.25">
      <c r="A256" s="17" t="str">
        <f t="shared" si="42"/>
        <v/>
      </c>
      <c r="B256" s="18" t="str">
        <f>IF($Q$1&gt;=L256,VLOOKUP(L256,Cs!$BY$7:$CN$33000,5,FALSE),"")</f>
        <v/>
      </c>
      <c r="C256" s="1" t="str">
        <f>IF($Q$1&gt;=L256,TRIM(VLOOKUP(L256,Cs!$BY$7:$CN$33000,15,FALSE)),"")</f>
        <v/>
      </c>
      <c r="D256" s="1" t="str">
        <f t="shared" si="38"/>
        <v/>
      </c>
      <c r="E256" s="1" t="str">
        <f>IF($Q$1&gt;=L256,TRIM(VLOOKUP(L256,Cs!$BY$7:$CN$33000,16,FALSE)),"")</f>
        <v/>
      </c>
      <c r="F256" s="1" t="str">
        <f t="shared" si="39"/>
        <v/>
      </c>
      <c r="G256" s="1" t="str">
        <f t="shared" si="40"/>
        <v/>
      </c>
      <c r="H256" s="26" t="str">
        <f>IF($Q$1&gt;=L256,SUM(T256,U256),IF($Q$1=L255,SUM($H$221:H255),""))</f>
        <v/>
      </c>
      <c r="L256" s="1">
        <f t="shared" si="41"/>
        <v>239</v>
      </c>
      <c r="N256" s="1" t="str">
        <f>IF($Q$1&gt;=L256,VLOOKUP(L256,Cs!$BY$7:$CN$33000,11,FALSE),"")</f>
        <v/>
      </c>
      <c r="Q256" s="1" t="str">
        <f>IF($Q$1&gt;=L256,TRIM(VLOOKUP(L256,Cs!$BY$7:$CN$33000,12,FALSE)),"")</f>
        <v/>
      </c>
      <c r="R256" s="1" t="str">
        <f>IF($Q$1&gt;=L256,TRIM(VLOOKUP(L256,Cs!$BY$7:$CN$33000,13,FALSE)),"")</f>
        <v/>
      </c>
      <c r="S256" s="1" t="str">
        <f>IF($Q$1&gt;=L256,TRIM(VLOOKUP(L256,Cs!$BY$7:$CN$33000,14,FALSE)),"")</f>
        <v/>
      </c>
      <c r="T256" s="1" t="str">
        <f>IF($Q$1&gt;=L256,VLOOKUP(L256,Cs!$BY$7:$CN$33000,7,FALSE),"")</f>
        <v/>
      </c>
      <c r="U256" s="1" t="str">
        <f>IF($Q$1&gt;=L256,VLOOKUP(L256,Cs!$BY$7:$CN$33000,8,FALSE),"")</f>
        <v/>
      </c>
      <c r="W256" s="1" t="str">
        <f t="shared" si="36"/>
        <v/>
      </c>
      <c r="X256" s="1" t="str">
        <f t="shared" si="43"/>
        <v/>
      </c>
    </row>
    <row r="257" spans="1:24" x14ac:dyDescent="0.25">
      <c r="A257" s="17" t="str">
        <f t="shared" si="42"/>
        <v/>
      </c>
      <c r="B257" s="18" t="str">
        <f>IF($Q$1&gt;=L257,VLOOKUP(L257,Cs!$BY$7:$CN$33000,5,FALSE),"")</f>
        <v/>
      </c>
      <c r="C257" s="1" t="str">
        <f>IF($Q$1&gt;=L257,TRIM(VLOOKUP(L257,Cs!$BY$7:$CN$33000,15,FALSE)),"")</f>
        <v/>
      </c>
      <c r="D257" s="1" t="str">
        <f t="shared" si="38"/>
        <v/>
      </c>
      <c r="E257" s="1" t="str">
        <f>IF($Q$1&gt;=L257,TRIM(VLOOKUP(L257,Cs!$BY$7:$CN$33000,16,FALSE)),"")</f>
        <v/>
      </c>
      <c r="F257" s="1" t="str">
        <f t="shared" si="39"/>
        <v/>
      </c>
      <c r="G257" s="1" t="str">
        <f t="shared" si="40"/>
        <v/>
      </c>
      <c r="H257" s="26" t="str">
        <f>IF($Q$1&gt;=L257,SUM(T257,U257),IF($Q$1=L256,SUM($H$221:H256),""))</f>
        <v/>
      </c>
      <c r="L257" s="1">
        <f t="shared" si="41"/>
        <v>240</v>
      </c>
      <c r="N257" s="1" t="str">
        <f>IF($Q$1&gt;=L257,VLOOKUP(L257,Cs!$BY$7:$CN$33000,11,FALSE),"")</f>
        <v/>
      </c>
      <c r="Q257" s="1" t="str">
        <f>IF($Q$1&gt;=L257,TRIM(VLOOKUP(L257,Cs!$BY$7:$CN$33000,12,FALSE)),"")</f>
        <v/>
      </c>
      <c r="R257" s="1" t="str">
        <f>IF($Q$1&gt;=L257,TRIM(VLOOKUP(L257,Cs!$BY$7:$CN$33000,13,FALSE)),"")</f>
        <v/>
      </c>
      <c r="S257" s="1" t="str">
        <f>IF($Q$1&gt;=L257,TRIM(VLOOKUP(L257,Cs!$BY$7:$CN$33000,14,FALSE)),"")</f>
        <v/>
      </c>
      <c r="T257" s="1" t="str">
        <f>IF($Q$1&gt;=L257,VLOOKUP(L257,Cs!$BY$7:$CN$33000,7,FALSE),"")</f>
        <v/>
      </c>
      <c r="U257" s="1" t="str">
        <f>IF($Q$1&gt;=L257,VLOOKUP(L257,Cs!$BY$7:$CN$33000,8,FALSE),"")</f>
        <v/>
      </c>
      <c r="W257" s="1" t="str">
        <f t="shared" si="36"/>
        <v/>
      </c>
      <c r="X257" s="1" t="str">
        <f t="shared" si="43"/>
        <v/>
      </c>
    </row>
    <row r="258" spans="1:24" x14ac:dyDescent="0.25">
      <c r="A258" s="17" t="str">
        <f t="shared" si="42"/>
        <v/>
      </c>
      <c r="B258" s="18" t="str">
        <f>IF($Q$1&gt;=L258,VLOOKUP(L258,Cs!$BY$7:$CN$33000,5,FALSE),"")</f>
        <v/>
      </c>
      <c r="C258" s="1" t="str">
        <f>IF($Q$1&gt;=L258,TRIM(VLOOKUP(L258,Cs!$BY$7:$CN$33000,15,FALSE)),"")</f>
        <v/>
      </c>
      <c r="D258" s="1" t="str">
        <f t="shared" si="38"/>
        <v/>
      </c>
      <c r="E258" s="1" t="str">
        <f>IF($Q$1&gt;=L258,TRIM(VLOOKUP(L258,Cs!$BY$7:$CN$33000,16,FALSE)),"")</f>
        <v/>
      </c>
      <c r="F258" s="1" t="str">
        <f t="shared" si="39"/>
        <v/>
      </c>
      <c r="G258" s="1" t="str">
        <f t="shared" si="40"/>
        <v/>
      </c>
      <c r="H258" s="26" t="str">
        <f>IF($Q$1&gt;=L258,SUM(T258,U258),IF($Q$1=L257,SUM($H$221:H257),""))</f>
        <v/>
      </c>
      <c r="L258" s="1">
        <f t="shared" si="41"/>
        <v>241</v>
      </c>
      <c r="N258" s="1" t="str">
        <f>IF($Q$1&gt;=L258,VLOOKUP(L258,Cs!$BY$7:$CN$33000,11,FALSE),"")</f>
        <v/>
      </c>
      <c r="Q258" s="1" t="str">
        <f>IF($Q$1&gt;=L258,TRIM(VLOOKUP(L258,Cs!$BY$7:$CN$33000,12,FALSE)),"")</f>
        <v/>
      </c>
      <c r="R258" s="1" t="str">
        <f>IF($Q$1&gt;=L258,TRIM(VLOOKUP(L258,Cs!$BY$7:$CN$33000,13,FALSE)),"")</f>
        <v/>
      </c>
      <c r="S258" s="1" t="str">
        <f>IF($Q$1&gt;=L258,TRIM(VLOOKUP(L258,Cs!$BY$7:$CN$33000,14,FALSE)),"")</f>
        <v/>
      </c>
      <c r="T258" s="1" t="str">
        <f>IF($Q$1&gt;=L258,VLOOKUP(L258,Cs!$BY$7:$CN$33000,7,FALSE),"")</f>
        <v/>
      </c>
      <c r="U258" s="1" t="str">
        <f>IF($Q$1&gt;=L258,VLOOKUP(L258,Cs!$BY$7:$CN$33000,8,FALSE),"")</f>
        <v/>
      </c>
      <c r="W258" s="1" t="str">
        <f t="shared" si="36"/>
        <v/>
      </c>
      <c r="X258" s="1" t="str">
        <f t="shared" si="43"/>
        <v/>
      </c>
    </row>
    <row r="259" spans="1:24" x14ac:dyDescent="0.25">
      <c r="A259" s="17" t="str">
        <f t="shared" si="42"/>
        <v/>
      </c>
      <c r="B259" s="18" t="str">
        <f>IF($Q$1&gt;=L259,VLOOKUP(L259,Cs!$BY$7:$CN$33000,5,FALSE),"")</f>
        <v/>
      </c>
      <c r="C259" s="1" t="str">
        <f>IF($Q$1&gt;=L259,TRIM(VLOOKUP(L259,Cs!$BY$7:$CN$33000,15,FALSE)),"")</f>
        <v/>
      </c>
      <c r="D259" s="1" t="str">
        <f t="shared" si="38"/>
        <v/>
      </c>
      <c r="E259" s="1" t="str">
        <f>IF($Q$1&gt;=L259,TRIM(VLOOKUP(L259,Cs!$BY$7:$CN$33000,16,FALSE)),"")</f>
        <v/>
      </c>
      <c r="F259" s="1" t="str">
        <f t="shared" si="39"/>
        <v/>
      </c>
      <c r="G259" s="1" t="str">
        <f t="shared" si="40"/>
        <v/>
      </c>
      <c r="H259" s="26" t="str">
        <f>IF($Q$1&gt;=L259,SUM(T259,U259),IF($Q$1=L258,SUM($H$221:H258),""))</f>
        <v/>
      </c>
      <c r="L259" s="1">
        <f t="shared" si="41"/>
        <v>242</v>
      </c>
      <c r="N259" s="1" t="str">
        <f>IF($Q$1&gt;=L259,VLOOKUP(L259,Cs!$BY$7:$CN$33000,11,FALSE),"")</f>
        <v/>
      </c>
      <c r="Q259" s="1" t="str">
        <f>IF($Q$1&gt;=L259,TRIM(VLOOKUP(L259,Cs!$BY$7:$CN$33000,12,FALSE)),"")</f>
        <v/>
      </c>
      <c r="R259" s="1" t="str">
        <f>IF($Q$1&gt;=L259,TRIM(VLOOKUP(L259,Cs!$BY$7:$CN$33000,13,FALSE)),"")</f>
        <v/>
      </c>
      <c r="S259" s="1" t="str">
        <f>IF($Q$1&gt;=L259,TRIM(VLOOKUP(L259,Cs!$BY$7:$CN$33000,14,FALSE)),"")</f>
        <v/>
      </c>
      <c r="T259" s="1" t="str">
        <f>IF($Q$1&gt;=L259,VLOOKUP(L259,Cs!$BY$7:$CN$33000,7,FALSE),"")</f>
        <v/>
      </c>
      <c r="U259" s="1" t="str">
        <f>IF($Q$1&gt;=L259,VLOOKUP(L259,Cs!$BY$7:$CN$33000,8,FALSE),"")</f>
        <v/>
      </c>
      <c r="W259" s="1" t="str">
        <f t="shared" si="36"/>
        <v/>
      </c>
      <c r="X259" s="1" t="str">
        <f t="shared" si="43"/>
        <v/>
      </c>
    </row>
    <row r="260" spans="1:24" x14ac:dyDescent="0.25">
      <c r="A260" s="17" t="str">
        <f t="shared" si="42"/>
        <v/>
      </c>
      <c r="B260" s="18" t="str">
        <f>IF($Q$1&gt;=L260,VLOOKUP(L260,Cs!$BY$7:$CN$33000,5,FALSE),"")</f>
        <v/>
      </c>
      <c r="C260" s="1" t="str">
        <f>IF($Q$1&gt;=L260,TRIM(VLOOKUP(L260,Cs!$BY$7:$CN$33000,15,FALSE)),"")</f>
        <v/>
      </c>
      <c r="D260" s="1" t="str">
        <f t="shared" si="38"/>
        <v/>
      </c>
      <c r="E260" s="1" t="str">
        <f>IF($Q$1&gt;=L260,TRIM(VLOOKUP(L260,Cs!$BY$7:$CN$33000,16,FALSE)),"")</f>
        <v/>
      </c>
      <c r="F260" s="1" t="str">
        <f t="shared" si="39"/>
        <v/>
      </c>
      <c r="G260" s="1" t="str">
        <f t="shared" si="40"/>
        <v/>
      </c>
      <c r="H260" s="26" t="str">
        <f>IF($Q$1&gt;=L260,SUM(T260,U260),IF($Q$1=L259,SUM($H$221:H259),""))</f>
        <v/>
      </c>
      <c r="L260" s="1">
        <f t="shared" si="41"/>
        <v>243</v>
      </c>
      <c r="N260" s="1" t="str">
        <f>IF($Q$1&gt;=L260,VLOOKUP(L260,Cs!$BY$7:$CN$33000,11,FALSE),"")</f>
        <v/>
      </c>
      <c r="Q260" s="1" t="str">
        <f>IF($Q$1&gt;=L260,TRIM(VLOOKUP(L260,Cs!$BY$7:$CN$33000,12,FALSE)),"")</f>
        <v/>
      </c>
      <c r="R260" s="1" t="str">
        <f>IF($Q$1&gt;=L260,TRIM(VLOOKUP(L260,Cs!$BY$7:$CN$33000,13,FALSE)),"")</f>
        <v/>
      </c>
      <c r="S260" s="1" t="str">
        <f>IF($Q$1&gt;=L260,TRIM(VLOOKUP(L260,Cs!$BY$7:$CN$33000,14,FALSE)),"")</f>
        <v/>
      </c>
      <c r="T260" s="1" t="str">
        <f>IF($Q$1&gt;=L260,VLOOKUP(L260,Cs!$BY$7:$CN$33000,7,FALSE),"")</f>
        <v/>
      </c>
      <c r="U260" s="1" t="str">
        <f>IF($Q$1&gt;=L260,VLOOKUP(L260,Cs!$BY$7:$CN$33000,8,FALSE),"")</f>
        <v/>
      </c>
      <c r="W260" s="1" t="str">
        <f t="shared" si="36"/>
        <v/>
      </c>
      <c r="X260" s="1" t="str">
        <f t="shared" si="43"/>
        <v/>
      </c>
    </row>
    <row r="261" spans="1:24" x14ac:dyDescent="0.25">
      <c r="A261" s="17" t="str">
        <f t="shared" si="42"/>
        <v/>
      </c>
      <c r="B261" s="18" t="str">
        <f>IF($Q$1&gt;=L261,VLOOKUP(L261,Cs!$BY$7:$CN$33000,5,FALSE),"")</f>
        <v/>
      </c>
      <c r="C261" s="1" t="str">
        <f>IF($Q$1&gt;=L261,TRIM(VLOOKUP(L261,Cs!$BY$7:$CN$33000,15,FALSE)),"")</f>
        <v/>
      </c>
      <c r="D261" s="1" t="str">
        <f t="shared" si="38"/>
        <v/>
      </c>
      <c r="E261" s="1" t="str">
        <f>IF($Q$1&gt;=L261,TRIM(VLOOKUP(L261,Cs!$BY$7:$CN$33000,16,FALSE)),"")</f>
        <v/>
      </c>
      <c r="F261" s="1" t="str">
        <f t="shared" si="39"/>
        <v/>
      </c>
      <c r="G261" s="1" t="str">
        <f t="shared" si="40"/>
        <v/>
      </c>
      <c r="H261" s="26" t="str">
        <f>IF($Q$1&gt;=L261,SUM(T261,U261),IF($Q$1=L260,SUM($H$221:H260),""))</f>
        <v/>
      </c>
      <c r="L261" s="1">
        <f t="shared" si="41"/>
        <v>244</v>
      </c>
      <c r="N261" s="1" t="str">
        <f>IF($Q$1&gt;=L261,VLOOKUP(L261,Cs!$BY$7:$CN$33000,11,FALSE),"")</f>
        <v/>
      </c>
      <c r="Q261" s="1" t="str">
        <f>IF($Q$1&gt;=L261,TRIM(VLOOKUP(L261,Cs!$BY$7:$CN$33000,12,FALSE)),"")</f>
        <v/>
      </c>
      <c r="R261" s="1" t="str">
        <f>IF($Q$1&gt;=L261,TRIM(VLOOKUP(L261,Cs!$BY$7:$CN$33000,13,FALSE)),"")</f>
        <v/>
      </c>
      <c r="S261" s="1" t="str">
        <f>IF($Q$1&gt;=L261,TRIM(VLOOKUP(L261,Cs!$BY$7:$CN$33000,14,FALSE)),"")</f>
        <v/>
      </c>
      <c r="T261" s="1" t="str">
        <f>IF($Q$1&gt;=L261,VLOOKUP(L261,Cs!$BY$7:$CN$33000,7,FALSE),"")</f>
        <v/>
      </c>
      <c r="U261" s="1" t="str">
        <f>IF($Q$1&gt;=L261,VLOOKUP(L261,Cs!$BY$7:$CN$33000,8,FALSE),"")</f>
        <v/>
      </c>
      <c r="W261" s="1" t="str">
        <f t="shared" si="36"/>
        <v/>
      </c>
      <c r="X261" s="1" t="str">
        <f t="shared" si="43"/>
        <v/>
      </c>
    </row>
    <row r="262" spans="1:24" x14ac:dyDescent="0.25">
      <c r="A262" s="17" t="str">
        <f t="shared" si="42"/>
        <v/>
      </c>
      <c r="B262" s="18" t="str">
        <f>IF($Q$1&gt;=L262,VLOOKUP(L262,Cs!$BY$7:$CN$33000,5,FALSE),"")</f>
        <v/>
      </c>
      <c r="C262" s="1" t="str">
        <f>IF($Q$1&gt;=L262,TRIM(VLOOKUP(L262,Cs!$BY$7:$CN$33000,15,FALSE)),"")</f>
        <v/>
      </c>
      <c r="D262" s="1" t="str">
        <f t="shared" si="38"/>
        <v/>
      </c>
      <c r="E262" s="1" t="str">
        <f>IF($Q$1&gt;=L262,TRIM(VLOOKUP(L262,Cs!$BY$7:$CN$33000,16,FALSE)),"")</f>
        <v/>
      </c>
      <c r="F262" s="1" t="str">
        <f t="shared" si="39"/>
        <v/>
      </c>
      <c r="G262" s="1" t="str">
        <f t="shared" si="40"/>
        <v/>
      </c>
      <c r="H262" s="26" t="str">
        <f>IF($Q$1&gt;=L262,SUM(T262,U262),IF($Q$1=L261,SUM($H$221:H261),""))</f>
        <v/>
      </c>
      <c r="L262" s="1">
        <f t="shared" si="41"/>
        <v>245</v>
      </c>
      <c r="N262" s="1" t="str">
        <f>IF($Q$1&gt;=L262,VLOOKUP(L262,Cs!$BY$7:$CN$33000,11,FALSE),"")</f>
        <v/>
      </c>
      <c r="Q262" s="1" t="str">
        <f>IF($Q$1&gt;=L262,TRIM(VLOOKUP(L262,Cs!$BY$7:$CN$33000,12,FALSE)),"")</f>
        <v/>
      </c>
      <c r="R262" s="1" t="str">
        <f>IF($Q$1&gt;=L262,TRIM(VLOOKUP(L262,Cs!$BY$7:$CN$33000,13,FALSE)),"")</f>
        <v/>
      </c>
      <c r="S262" s="1" t="str">
        <f>IF($Q$1&gt;=L262,TRIM(VLOOKUP(L262,Cs!$BY$7:$CN$33000,14,FALSE)),"")</f>
        <v/>
      </c>
      <c r="T262" s="1" t="str">
        <f>IF($Q$1&gt;=L262,VLOOKUP(L262,Cs!$BY$7:$CN$33000,7,FALSE),"")</f>
        <v/>
      </c>
      <c r="U262" s="1" t="str">
        <f>IF($Q$1&gt;=L262,VLOOKUP(L262,Cs!$BY$7:$CN$33000,8,FALSE),"")</f>
        <v/>
      </c>
      <c r="W262" s="1" t="str">
        <f t="shared" si="36"/>
        <v/>
      </c>
      <c r="X262" s="1" t="str">
        <f t="shared" si="43"/>
        <v/>
      </c>
    </row>
    <row r="263" spans="1:24" x14ac:dyDescent="0.25">
      <c r="A263" s="17" t="str">
        <f t="shared" si="42"/>
        <v/>
      </c>
      <c r="B263" s="18" t="str">
        <f>IF($Q$1&gt;=L263,VLOOKUP(L263,Cs!$BY$7:$CN$33000,5,FALSE),"")</f>
        <v/>
      </c>
      <c r="C263" s="1" t="str">
        <f>IF($Q$1&gt;=L263,TRIM(VLOOKUP(L263,Cs!$BY$7:$CN$33000,15,FALSE)),"")</f>
        <v/>
      </c>
      <c r="D263" s="1" t="str">
        <f t="shared" si="38"/>
        <v/>
      </c>
      <c r="E263" s="1" t="str">
        <f>IF($Q$1&gt;=L263,TRIM(VLOOKUP(L263,Cs!$BY$7:$CN$33000,16,FALSE)),"")</f>
        <v/>
      </c>
      <c r="F263" s="1" t="str">
        <f t="shared" si="39"/>
        <v/>
      </c>
      <c r="G263" s="1" t="str">
        <f t="shared" si="40"/>
        <v/>
      </c>
      <c r="H263" s="26" t="str">
        <f>IF($Q$1&gt;=L263,SUM(T263,U263),IF($Q$1=L262,SUM($H$221:H262),""))</f>
        <v/>
      </c>
      <c r="L263" s="1">
        <f t="shared" si="41"/>
        <v>246</v>
      </c>
      <c r="N263" s="1" t="str">
        <f>IF($Q$1&gt;=L263,VLOOKUP(L263,Cs!$BY$7:$CN$33000,11,FALSE),"")</f>
        <v/>
      </c>
      <c r="Q263" s="1" t="str">
        <f>IF($Q$1&gt;=L263,TRIM(VLOOKUP(L263,Cs!$BY$7:$CN$33000,12,FALSE)),"")</f>
        <v/>
      </c>
      <c r="R263" s="1" t="str">
        <f>IF($Q$1&gt;=L263,TRIM(VLOOKUP(L263,Cs!$BY$7:$CN$33000,13,FALSE)),"")</f>
        <v/>
      </c>
      <c r="S263" s="1" t="str">
        <f>IF($Q$1&gt;=L263,TRIM(VLOOKUP(L263,Cs!$BY$7:$CN$33000,14,FALSE)),"")</f>
        <v/>
      </c>
      <c r="T263" s="1" t="str">
        <f>IF($Q$1&gt;=L263,VLOOKUP(L263,Cs!$BY$7:$CN$33000,7,FALSE),"")</f>
        <v/>
      </c>
      <c r="U263" s="1" t="str">
        <f>IF($Q$1&gt;=L263,VLOOKUP(L263,Cs!$BY$7:$CN$33000,8,FALSE),"")</f>
        <v/>
      </c>
      <c r="W263" s="1" t="str">
        <f t="shared" si="36"/>
        <v/>
      </c>
      <c r="X263" s="1" t="str">
        <f t="shared" si="43"/>
        <v/>
      </c>
    </row>
    <row r="264" spans="1:24" x14ac:dyDescent="0.25">
      <c r="A264" s="17" t="str">
        <f t="shared" si="42"/>
        <v/>
      </c>
      <c r="B264" s="18" t="str">
        <f>IF($Q$1&gt;=L264,VLOOKUP(L264,Cs!$BY$7:$CN$33000,5,FALSE),"")</f>
        <v/>
      </c>
      <c r="C264" s="1" t="str">
        <f>IF($Q$1&gt;=L264,TRIM(VLOOKUP(L264,Cs!$BY$7:$CN$33000,15,FALSE)),"")</f>
        <v/>
      </c>
      <c r="D264" s="1" t="str">
        <f t="shared" si="38"/>
        <v/>
      </c>
      <c r="E264" s="1" t="str">
        <f>IF($Q$1&gt;=L264,TRIM(VLOOKUP(L264,Cs!$BY$7:$CN$33000,16,FALSE)),"")</f>
        <v/>
      </c>
      <c r="F264" s="1" t="str">
        <f t="shared" si="39"/>
        <v/>
      </c>
      <c r="G264" s="1" t="str">
        <f t="shared" si="40"/>
        <v/>
      </c>
      <c r="H264" s="26" t="str">
        <f>IF($Q$1&gt;=L264,SUM(T264,U264),IF($Q$1=L263,SUM($H$221:H263),""))</f>
        <v/>
      </c>
      <c r="L264" s="1">
        <f t="shared" si="41"/>
        <v>247</v>
      </c>
      <c r="N264" s="1" t="str">
        <f>IF($Q$1&gt;=L264,VLOOKUP(L264,Cs!$BY$7:$CN$33000,11,FALSE),"")</f>
        <v/>
      </c>
      <c r="Q264" s="1" t="str">
        <f>IF($Q$1&gt;=L264,TRIM(VLOOKUP(L264,Cs!$BY$7:$CN$33000,12,FALSE)),"")</f>
        <v/>
      </c>
      <c r="R264" s="1" t="str">
        <f>IF($Q$1&gt;=L264,TRIM(VLOOKUP(L264,Cs!$BY$7:$CN$33000,13,FALSE)),"")</f>
        <v/>
      </c>
      <c r="S264" s="1" t="str">
        <f>IF($Q$1&gt;=L264,TRIM(VLOOKUP(L264,Cs!$BY$7:$CN$33000,14,FALSE)),"")</f>
        <v/>
      </c>
      <c r="T264" s="1" t="str">
        <f>IF($Q$1&gt;=L264,VLOOKUP(L264,Cs!$BY$7:$CN$33000,7,FALSE),"")</f>
        <v/>
      </c>
      <c r="U264" s="1" t="str">
        <f>IF($Q$1&gt;=L264,VLOOKUP(L264,Cs!$BY$7:$CN$33000,8,FALSE),"")</f>
        <v/>
      </c>
      <c r="W264" s="1" t="str">
        <f t="shared" si="36"/>
        <v/>
      </c>
      <c r="X264" s="1" t="str">
        <f t="shared" si="43"/>
        <v/>
      </c>
    </row>
    <row r="265" spans="1:24" x14ac:dyDescent="0.25">
      <c r="A265" s="17" t="str">
        <f t="shared" si="42"/>
        <v/>
      </c>
      <c r="B265" s="18" t="str">
        <f>IF($Q$1&gt;=L265,VLOOKUP(L265,Cs!$BY$7:$CN$33000,5,FALSE),"")</f>
        <v/>
      </c>
      <c r="C265" s="1" t="str">
        <f>IF($Q$1&gt;=L265,TRIM(VLOOKUP(L265,Cs!$BY$7:$CN$33000,15,FALSE)),"")</f>
        <v/>
      </c>
      <c r="D265" s="1" t="str">
        <f t="shared" si="38"/>
        <v/>
      </c>
      <c r="E265" s="1" t="str">
        <f>IF($Q$1&gt;=L265,TRIM(VLOOKUP(L265,Cs!$BY$7:$CN$33000,16,FALSE)),"")</f>
        <v/>
      </c>
      <c r="F265" s="1" t="str">
        <f t="shared" si="39"/>
        <v/>
      </c>
      <c r="G265" s="1" t="str">
        <f t="shared" si="40"/>
        <v/>
      </c>
      <c r="H265" s="26" t="str">
        <f>IF($Q$1&gt;=L265,SUM(T265,U265),IF($Q$1=L264,SUM($H$221:H264),""))</f>
        <v/>
      </c>
      <c r="L265" s="1">
        <f t="shared" si="41"/>
        <v>248</v>
      </c>
      <c r="N265" s="1" t="str">
        <f>IF($Q$1&gt;=L265,VLOOKUP(L265,Cs!$BY$7:$CN$33000,11,FALSE),"")</f>
        <v/>
      </c>
      <c r="Q265" s="1" t="str">
        <f>IF($Q$1&gt;=L265,TRIM(VLOOKUP(L265,Cs!$BY$7:$CN$33000,12,FALSE)),"")</f>
        <v/>
      </c>
      <c r="R265" s="1" t="str">
        <f>IF($Q$1&gt;=L265,TRIM(VLOOKUP(L265,Cs!$BY$7:$CN$33000,13,FALSE)),"")</f>
        <v/>
      </c>
      <c r="S265" s="1" t="str">
        <f>IF($Q$1&gt;=L265,TRIM(VLOOKUP(L265,Cs!$BY$7:$CN$33000,14,FALSE)),"")</f>
        <v/>
      </c>
      <c r="T265" s="1" t="str">
        <f>IF($Q$1&gt;=L265,VLOOKUP(L265,Cs!$BY$7:$CN$33000,7,FALSE),"")</f>
        <v/>
      </c>
      <c r="U265" s="1" t="str">
        <f>IF($Q$1&gt;=L265,VLOOKUP(L265,Cs!$BY$7:$CN$33000,8,FALSE),"")</f>
        <v/>
      </c>
      <c r="W265" s="1" t="str">
        <f t="shared" si="36"/>
        <v/>
      </c>
      <c r="X265" s="1" t="str">
        <f t="shared" si="43"/>
        <v/>
      </c>
    </row>
    <row r="266" spans="1:24" x14ac:dyDescent="0.25">
      <c r="A266" s="17" t="str">
        <f t="shared" si="42"/>
        <v/>
      </c>
      <c r="B266" s="18" t="str">
        <f>IF($Q$1&gt;=L266,VLOOKUP(L266,Cs!$BY$7:$CN$33000,5,FALSE),"")</f>
        <v/>
      </c>
      <c r="C266" s="1" t="str">
        <f>IF($Q$1&gt;=L266,TRIM(VLOOKUP(L266,Cs!$BY$7:$CN$33000,15,FALSE)),"")</f>
        <v/>
      </c>
      <c r="D266" s="1" t="str">
        <f t="shared" si="38"/>
        <v/>
      </c>
      <c r="E266" s="1" t="str">
        <f>IF($Q$1&gt;=L266,TRIM(VLOOKUP(L266,Cs!$BY$7:$CN$33000,16,FALSE)),"")</f>
        <v/>
      </c>
      <c r="F266" s="1" t="str">
        <f t="shared" si="39"/>
        <v/>
      </c>
      <c r="G266" s="1" t="str">
        <f t="shared" si="40"/>
        <v/>
      </c>
      <c r="H266" s="26" t="str">
        <f>IF($Q$1&gt;=L266,SUM(T266,U266),IF($Q$1=L265,SUM($H$221:H265),""))</f>
        <v/>
      </c>
      <c r="L266" s="1">
        <f t="shared" si="41"/>
        <v>249</v>
      </c>
      <c r="N266" s="1" t="str">
        <f>IF($Q$1&gt;=L266,VLOOKUP(L266,Cs!$BY$7:$CN$33000,11,FALSE),"")</f>
        <v/>
      </c>
      <c r="Q266" s="1" t="str">
        <f>IF($Q$1&gt;=L266,TRIM(VLOOKUP(L266,Cs!$BY$7:$CN$33000,12,FALSE)),"")</f>
        <v/>
      </c>
      <c r="R266" s="1" t="str">
        <f>IF($Q$1&gt;=L266,TRIM(VLOOKUP(L266,Cs!$BY$7:$CN$33000,13,FALSE)),"")</f>
        <v/>
      </c>
      <c r="S266" s="1" t="str">
        <f>IF($Q$1&gt;=L266,TRIM(VLOOKUP(L266,Cs!$BY$7:$CN$33000,14,FALSE)),"")</f>
        <v/>
      </c>
      <c r="T266" s="1" t="str">
        <f>IF($Q$1&gt;=L266,VLOOKUP(L266,Cs!$BY$7:$CN$33000,7,FALSE),"")</f>
        <v/>
      </c>
      <c r="U266" s="1" t="str">
        <f>IF($Q$1&gt;=L266,VLOOKUP(L266,Cs!$BY$7:$CN$33000,8,FALSE),"")</f>
        <v/>
      </c>
      <c r="W266" s="1" t="str">
        <f t="shared" si="36"/>
        <v/>
      </c>
      <c r="X266" s="1" t="str">
        <f t="shared" si="43"/>
        <v/>
      </c>
    </row>
    <row r="267" spans="1:24" x14ac:dyDescent="0.25">
      <c r="A267" s="17" t="str">
        <f t="shared" si="42"/>
        <v/>
      </c>
      <c r="B267" s="18" t="str">
        <f>IF($Q$1&gt;=L267,VLOOKUP(L267,Cs!$BY$7:$CN$33000,5,FALSE),"")</f>
        <v/>
      </c>
      <c r="C267" s="1" t="str">
        <f>IF($Q$1&gt;=L267,TRIM(VLOOKUP(L267,Cs!$BY$7:$CN$33000,15,FALSE)),"")</f>
        <v/>
      </c>
      <c r="D267" s="1" t="str">
        <f t="shared" si="38"/>
        <v/>
      </c>
      <c r="E267" s="1" t="str">
        <f>IF($Q$1&gt;=L267,TRIM(VLOOKUP(L267,Cs!$BY$7:$CN$33000,16,FALSE)),"")</f>
        <v/>
      </c>
      <c r="F267" s="1" t="str">
        <f t="shared" si="39"/>
        <v/>
      </c>
      <c r="G267" s="1" t="str">
        <f t="shared" si="40"/>
        <v/>
      </c>
      <c r="H267" s="26" t="str">
        <f>IF($Q$1&gt;=L267,SUM(T267,U267),IF($Q$1=L266,SUM($H$221:H266),""))</f>
        <v/>
      </c>
      <c r="L267" s="1">
        <f t="shared" si="41"/>
        <v>250</v>
      </c>
      <c r="N267" s="1" t="str">
        <f>IF($Q$1&gt;=L267,VLOOKUP(L267,Cs!$BY$7:$CN$33000,11,FALSE),"")</f>
        <v/>
      </c>
      <c r="Q267" s="1" t="str">
        <f>IF($Q$1&gt;=L267,TRIM(VLOOKUP(L267,Cs!$BY$7:$CN$33000,12,FALSE)),"")</f>
        <v/>
      </c>
      <c r="R267" s="1" t="str">
        <f>IF($Q$1&gt;=L267,TRIM(VLOOKUP(L267,Cs!$BY$7:$CN$33000,13,FALSE)),"")</f>
        <v/>
      </c>
      <c r="S267" s="1" t="str">
        <f>IF($Q$1&gt;=L267,TRIM(VLOOKUP(L267,Cs!$BY$7:$CN$33000,14,FALSE)),"")</f>
        <v/>
      </c>
      <c r="T267" s="1" t="str">
        <f>IF($Q$1&gt;=L267,VLOOKUP(L267,Cs!$BY$7:$CN$33000,7,FALSE),"")</f>
        <v/>
      </c>
      <c r="U267" s="1" t="str">
        <f>IF($Q$1&gt;=L267,VLOOKUP(L267,Cs!$BY$7:$CN$33000,8,FALSE),"")</f>
        <v/>
      </c>
      <c r="W267" s="1" t="str">
        <f t="shared" ref="W267:W330" si="44">IF(S267&lt;&gt;"",R267,"")</f>
        <v/>
      </c>
      <c r="X267" s="1" t="str">
        <f t="shared" si="43"/>
        <v/>
      </c>
    </row>
    <row r="268" spans="1:24" x14ac:dyDescent="0.25">
      <c r="A268" s="17" t="str">
        <f t="shared" si="42"/>
        <v/>
      </c>
      <c r="B268" s="18" t="str">
        <f>IF($Q$1&gt;=L268,VLOOKUP(L268,Cs!$BY$7:$CN$33000,5,FALSE),"")</f>
        <v/>
      </c>
      <c r="C268" s="1" t="str">
        <f>IF($Q$1&gt;=L268,TRIM(VLOOKUP(L268,Cs!$BY$7:$CN$33000,15,FALSE)),"")</f>
        <v/>
      </c>
      <c r="D268" s="1" t="str">
        <f t="shared" si="38"/>
        <v/>
      </c>
      <c r="E268" s="1" t="str">
        <f>IF($Q$1&gt;=L268,TRIM(VLOOKUP(L268,Cs!$BY$7:$CN$33000,16,FALSE)),"")</f>
        <v/>
      </c>
      <c r="F268" s="1" t="str">
        <f t="shared" si="39"/>
        <v/>
      </c>
      <c r="G268" s="1" t="str">
        <f t="shared" si="40"/>
        <v/>
      </c>
      <c r="H268" s="26" t="str">
        <f>IF($Q$1&gt;=L268,SUM(T268,U268),IF($Q$1=L267,SUM($H$221:H267),""))</f>
        <v/>
      </c>
      <c r="L268" s="1">
        <f t="shared" si="41"/>
        <v>251</v>
      </c>
      <c r="N268" s="1" t="str">
        <f>IF($Q$1&gt;=L268,VLOOKUP(L268,Cs!$BY$7:$CN$33000,11,FALSE),"")</f>
        <v/>
      </c>
      <c r="Q268" s="1" t="str">
        <f>IF($Q$1&gt;=L268,TRIM(VLOOKUP(L268,Cs!$BY$7:$CN$33000,12,FALSE)),"")</f>
        <v/>
      </c>
      <c r="R268" s="1" t="str">
        <f>IF($Q$1&gt;=L268,TRIM(VLOOKUP(L268,Cs!$BY$7:$CN$33000,13,FALSE)),"")</f>
        <v/>
      </c>
      <c r="S268" s="1" t="str">
        <f>IF($Q$1&gt;=L268,TRIM(VLOOKUP(L268,Cs!$BY$7:$CN$33000,14,FALSE)),"")</f>
        <v/>
      </c>
      <c r="T268" s="1" t="str">
        <f>IF($Q$1&gt;=L268,VLOOKUP(L268,Cs!$BY$7:$CN$33000,7,FALSE),"")</f>
        <v/>
      </c>
      <c r="U268" s="1" t="str">
        <f>IF($Q$1&gt;=L268,VLOOKUP(L268,Cs!$BY$7:$CN$33000,8,FALSE),"")</f>
        <v/>
      </c>
      <c r="W268" s="1" t="str">
        <f t="shared" si="44"/>
        <v/>
      </c>
      <c r="X268" s="1" t="str">
        <f t="shared" si="43"/>
        <v/>
      </c>
    </row>
    <row r="269" spans="1:24" x14ac:dyDescent="0.25">
      <c r="A269" s="17" t="str">
        <f t="shared" si="42"/>
        <v/>
      </c>
      <c r="B269" s="18" t="str">
        <f>IF($Q$1&gt;=L269,VLOOKUP(L269,Cs!$BY$7:$CN$33000,5,FALSE),"")</f>
        <v/>
      </c>
      <c r="C269" s="1" t="str">
        <f>IF($Q$1&gt;=L269,TRIM(VLOOKUP(L269,Cs!$BY$7:$CN$33000,15,FALSE)),"")</f>
        <v/>
      </c>
      <c r="D269" s="1" t="str">
        <f t="shared" si="38"/>
        <v/>
      </c>
      <c r="E269" s="1" t="str">
        <f>IF($Q$1&gt;=L269,TRIM(VLOOKUP(L269,Cs!$BY$7:$CN$33000,16,FALSE)),"")</f>
        <v/>
      </c>
      <c r="F269" s="1" t="str">
        <f t="shared" si="39"/>
        <v/>
      </c>
      <c r="G269" s="1" t="str">
        <f t="shared" si="40"/>
        <v/>
      </c>
      <c r="H269" s="26" t="str">
        <f>IF($Q$1&gt;=L269,SUM(T269,U269),IF($Q$1=L268,SUM($H$221:H268),""))</f>
        <v/>
      </c>
      <c r="L269" s="1">
        <f t="shared" si="41"/>
        <v>252</v>
      </c>
      <c r="N269" s="1" t="str">
        <f>IF($Q$1&gt;=L269,VLOOKUP(L269,Cs!$BY$7:$CN$33000,11,FALSE),"")</f>
        <v/>
      </c>
      <c r="Q269" s="1" t="str">
        <f>IF($Q$1&gt;=L269,TRIM(VLOOKUP(L269,Cs!$BY$7:$CN$33000,12,FALSE)),"")</f>
        <v/>
      </c>
      <c r="R269" s="1" t="str">
        <f>IF($Q$1&gt;=L269,TRIM(VLOOKUP(L269,Cs!$BY$7:$CN$33000,13,FALSE)),"")</f>
        <v/>
      </c>
      <c r="S269" s="1" t="str">
        <f>IF($Q$1&gt;=L269,TRIM(VLOOKUP(L269,Cs!$BY$7:$CN$33000,14,FALSE)),"")</f>
        <v/>
      </c>
      <c r="T269" s="1" t="str">
        <f>IF($Q$1&gt;=L269,VLOOKUP(L269,Cs!$BY$7:$CN$33000,7,FALSE),"")</f>
        <v/>
      </c>
      <c r="U269" s="1" t="str">
        <f>IF($Q$1&gt;=L269,VLOOKUP(L269,Cs!$BY$7:$CN$33000,8,FALSE),"")</f>
        <v/>
      </c>
      <c r="W269" s="1" t="str">
        <f t="shared" si="44"/>
        <v/>
      </c>
      <c r="X269" s="1" t="str">
        <f t="shared" si="43"/>
        <v/>
      </c>
    </row>
    <row r="270" spans="1:24" x14ac:dyDescent="0.25">
      <c r="A270" s="17" t="str">
        <f t="shared" si="42"/>
        <v/>
      </c>
      <c r="B270" s="18" t="str">
        <f>IF($Q$1&gt;=L270,VLOOKUP(L270,Cs!$BY$7:$CN$33000,5,FALSE),"")</f>
        <v/>
      </c>
      <c r="C270" s="1" t="str">
        <f>IF($Q$1&gt;=L270,TRIM(VLOOKUP(L270,Cs!$BY$7:$CN$33000,15,FALSE)),"")</f>
        <v/>
      </c>
      <c r="D270" s="1" t="str">
        <f t="shared" si="38"/>
        <v/>
      </c>
      <c r="E270" s="1" t="str">
        <f>IF($Q$1&gt;=L270,TRIM(VLOOKUP(L270,Cs!$BY$7:$CN$33000,16,FALSE)),"")</f>
        <v/>
      </c>
      <c r="F270" s="1" t="str">
        <f t="shared" si="39"/>
        <v/>
      </c>
      <c r="G270" s="1" t="str">
        <f t="shared" si="40"/>
        <v/>
      </c>
      <c r="H270" s="26" t="str">
        <f>IF($Q$1&gt;=L270,SUM(T270,U270),IF($Q$1=L269,SUM($H$221:H269),""))</f>
        <v/>
      </c>
      <c r="L270" s="1">
        <f t="shared" si="41"/>
        <v>253</v>
      </c>
      <c r="N270" s="1" t="str">
        <f>IF($Q$1&gt;=L270,VLOOKUP(L270,Cs!$BY$7:$CN$33000,11,FALSE),"")</f>
        <v/>
      </c>
      <c r="Q270" s="1" t="str">
        <f>IF($Q$1&gt;=L270,TRIM(VLOOKUP(L270,Cs!$BY$7:$CN$33000,12,FALSE)),"")</f>
        <v/>
      </c>
      <c r="R270" s="1" t="str">
        <f>IF($Q$1&gt;=L270,TRIM(VLOOKUP(L270,Cs!$BY$7:$CN$33000,13,FALSE)),"")</f>
        <v/>
      </c>
      <c r="S270" s="1" t="str">
        <f>IF($Q$1&gt;=L270,TRIM(VLOOKUP(L270,Cs!$BY$7:$CN$33000,14,FALSE)),"")</f>
        <v/>
      </c>
      <c r="T270" s="1" t="str">
        <f>IF($Q$1&gt;=L270,VLOOKUP(L270,Cs!$BY$7:$CN$33000,7,FALSE),"")</f>
        <v/>
      </c>
      <c r="U270" s="1" t="str">
        <f>IF($Q$1&gt;=L270,VLOOKUP(L270,Cs!$BY$7:$CN$33000,8,FALSE),"")</f>
        <v/>
      </c>
      <c r="W270" s="1" t="str">
        <f t="shared" si="44"/>
        <v/>
      </c>
      <c r="X270" s="1" t="str">
        <f t="shared" si="43"/>
        <v/>
      </c>
    </row>
    <row r="271" spans="1:24" x14ac:dyDescent="0.25">
      <c r="A271" s="17" t="str">
        <f t="shared" si="42"/>
        <v/>
      </c>
      <c r="B271" s="18" t="str">
        <f>IF($Q$1&gt;=L271,VLOOKUP(L271,Cs!$BY$7:$CN$33000,5,FALSE),"")</f>
        <v/>
      </c>
      <c r="C271" s="1" t="str">
        <f>IF($Q$1&gt;=L271,TRIM(VLOOKUP(L271,Cs!$BY$7:$CN$33000,15,FALSE)),"")</f>
        <v/>
      </c>
      <c r="D271" s="1" t="str">
        <f t="shared" si="38"/>
        <v/>
      </c>
      <c r="E271" s="1" t="str">
        <f>IF($Q$1&gt;=L271,TRIM(VLOOKUP(L271,Cs!$BY$7:$CN$33000,16,FALSE)),"")</f>
        <v/>
      </c>
      <c r="F271" s="1" t="str">
        <f t="shared" si="39"/>
        <v/>
      </c>
      <c r="G271" s="1" t="str">
        <f t="shared" si="40"/>
        <v/>
      </c>
      <c r="H271" s="26" t="str">
        <f>IF($Q$1&gt;=L271,SUM(T271,U271),IF($Q$1=L270,SUM($H$221:H270),""))</f>
        <v/>
      </c>
      <c r="L271" s="1">
        <f t="shared" si="41"/>
        <v>254</v>
      </c>
      <c r="N271" s="1" t="str">
        <f>IF($Q$1&gt;=L271,VLOOKUP(L271,Cs!$BY$7:$CN$33000,11,FALSE),"")</f>
        <v/>
      </c>
      <c r="Q271" s="1" t="str">
        <f>IF($Q$1&gt;=L271,TRIM(VLOOKUP(L271,Cs!$BY$7:$CN$33000,12,FALSE)),"")</f>
        <v/>
      </c>
      <c r="R271" s="1" t="str">
        <f>IF($Q$1&gt;=L271,TRIM(VLOOKUP(L271,Cs!$BY$7:$CN$33000,13,FALSE)),"")</f>
        <v/>
      </c>
      <c r="S271" s="1" t="str">
        <f>IF($Q$1&gt;=L271,TRIM(VLOOKUP(L271,Cs!$BY$7:$CN$33000,14,FALSE)),"")</f>
        <v/>
      </c>
      <c r="T271" s="1" t="str">
        <f>IF($Q$1&gt;=L271,VLOOKUP(L271,Cs!$BY$7:$CN$33000,7,FALSE),"")</f>
        <v/>
      </c>
      <c r="U271" s="1" t="str">
        <f>IF($Q$1&gt;=L271,VLOOKUP(L271,Cs!$BY$7:$CN$33000,8,FALSE),"")</f>
        <v/>
      </c>
      <c r="W271" s="1" t="str">
        <f t="shared" si="44"/>
        <v/>
      </c>
      <c r="X271" s="1" t="str">
        <f t="shared" si="43"/>
        <v/>
      </c>
    </row>
    <row r="272" spans="1:24" x14ac:dyDescent="0.25">
      <c r="G272" s="52" t="str">
        <f>IF($Q$1&gt;L271,$S$3,IF($Q$1=L271,$S$1,""))</f>
        <v/>
      </c>
      <c r="H272" s="26" t="str">
        <f>IF($Q$1&gt;=L271,SUM($H$221:H271),"")</f>
        <v/>
      </c>
      <c r="L272" s="6">
        <f>IF(L271&lt;$Q$1,L271,SUM(L271,1))</f>
        <v>255</v>
      </c>
    </row>
    <row r="273" spans="1:24" x14ac:dyDescent="0.25">
      <c r="H273" s="31" t="str">
        <f>IF(L222&lt;=$Q$1,K273&amp;". oldal","")</f>
        <v/>
      </c>
      <c r="J273" s="8"/>
      <c r="K273" s="1" t="str">
        <f>IF(L222&lt;=$Q$1,K220+1,"")</f>
        <v/>
      </c>
      <c r="L273" s="1">
        <f>L272</f>
        <v>255</v>
      </c>
    </row>
    <row r="274" spans="1:24" x14ac:dyDescent="0.25">
      <c r="G274" s="52" t="str">
        <f>IF($Q$1&gt;L274,$S$2,"")</f>
        <v/>
      </c>
      <c r="H274" s="26" t="str">
        <f>IF($Q$1&gt;L271,H272,"")</f>
        <v/>
      </c>
      <c r="L274" s="1">
        <f t="shared" ref="L274" si="45">L273</f>
        <v>255</v>
      </c>
    </row>
    <row r="275" spans="1:24" x14ac:dyDescent="0.25">
      <c r="A275" s="17" t="str">
        <f>IF($Q$1&gt;=L275,L275,"")</f>
        <v/>
      </c>
      <c r="B275" s="18" t="str">
        <f>IF($Q$1&gt;=L275,VLOOKUP(L275,Cs!$BY$7:$CN$33000,5,FALSE),"")</f>
        <v/>
      </c>
      <c r="C275" s="1" t="str">
        <f>IF($Q$1&gt;=L275,TRIM(VLOOKUP(L275,Cs!$BY$7:$CN$33000,15,FALSE)),"")</f>
        <v/>
      </c>
      <c r="D275" s="1" t="str">
        <f t="shared" ref="D275:D324" si="46">IF($Q$1&gt;=L275,IF(N275=$N$9,"",UPPER(LEFT(N275,1))),"")</f>
        <v/>
      </c>
      <c r="E275" s="1" t="str">
        <f>IF($Q$1&gt;=L275,TRIM(VLOOKUP(L275,Cs!$BY$7:$CN$33000,16,FALSE)),"")</f>
        <v/>
      </c>
      <c r="F275" s="1" t="str">
        <f t="shared" ref="F275:F324" si="47">IF($Q$1&gt;=L275,TRIM(Q275&amp;" "&amp;W275),"")</f>
        <v/>
      </c>
      <c r="G275" s="1" t="str">
        <f t="shared" ref="G275:G324" si="48">IF($Q$1&gt;=L275,TRIM(S275&amp;X275),IF($Q$1=L274,$S$1,""))</f>
        <v/>
      </c>
      <c r="H275" s="26" t="str">
        <f>IF($Q$1&gt;=L275,SUM(T275,U275),IF($Q$1=L274,SUM($H$274:H274),""))</f>
        <v/>
      </c>
      <c r="L275" s="1">
        <f t="shared" ref="L275:L324" si="49">L274+1</f>
        <v>256</v>
      </c>
      <c r="N275" s="1" t="str">
        <f>IF($Q$1&gt;=L275,VLOOKUP(L275,Cs!$BY$7:$CN$33000,11,FALSE),"")</f>
        <v/>
      </c>
      <c r="Q275" s="1" t="str">
        <f>IF($Q$1&gt;=L275,TRIM(VLOOKUP(L275,Cs!$BY$7:$CN$33000,12,FALSE)),"")</f>
        <v/>
      </c>
      <c r="R275" s="1" t="str">
        <f>IF($Q$1&gt;=L275,TRIM(VLOOKUP(L275,Cs!$BY$7:$CN$33000,13,FALSE)),"")</f>
        <v/>
      </c>
      <c r="S275" s="1" t="str">
        <f>IF($Q$1&gt;=L275,TRIM(VLOOKUP(L275,Cs!$BY$7:$CN$33000,14,FALSE)),"")</f>
        <v/>
      </c>
      <c r="T275" s="1" t="str">
        <f>IF($Q$1&gt;=L275,VLOOKUP(L275,Cs!$BY$7:$CN$33000,7,FALSE),"")</f>
        <v/>
      </c>
      <c r="U275" s="1" t="str">
        <f>IF($Q$1&gt;=L275,VLOOKUP(L275,Cs!$BY$7:$CN$33000,8,FALSE),"")</f>
        <v/>
      </c>
      <c r="W275" s="1" t="str">
        <f t="shared" si="44"/>
        <v/>
      </c>
      <c r="X275" s="1" t="str">
        <f t="shared" si="43"/>
        <v/>
      </c>
    </row>
    <row r="276" spans="1:24" x14ac:dyDescent="0.25">
      <c r="A276" s="17" t="str">
        <f t="shared" ref="A276:A324" si="50">IF($Q$1&gt;=L276,L276,"")</f>
        <v/>
      </c>
      <c r="B276" s="18" t="str">
        <f>IF($Q$1&gt;=L276,VLOOKUP(L276,Cs!$BY$7:$CN$33000,5,FALSE),"")</f>
        <v/>
      </c>
      <c r="C276" s="1" t="str">
        <f>IF($Q$1&gt;=L276,TRIM(VLOOKUP(L276,Cs!$BY$7:$CN$33000,15,FALSE)),"")</f>
        <v/>
      </c>
      <c r="D276" s="1" t="str">
        <f t="shared" si="46"/>
        <v/>
      </c>
      <c r="E276" s="1" t="str">
        <f>IF($Q$1&gt;=L276,TRIM(VLOOKUP(L276,Cs!$BY$7:$CN$33000,16,FALSE)),"")</f>
        <v/>
      </c>
      <c r="F276" s="1" t="str">
        <f t="shared" si="47"/>
        <v/>
      </c>
      <c r="G276" s="1" t="str">
        <f t="shared" si="48"/>
        <v/>
      </c>
      <c r="H276" s="26" t="str">
        <f>IF($Q$1&gt;=L276,SUM(T276,U276),IF($Q$1=L275,SUM($H$274:H275),""))</f>
        <v/>
      </c>
      <c r="L276" s="1">
        <f t="shared" si="49"/>
        <v>257</v>
      </c>
      <c r="N276" s="1" t="str">
        <f>IF($Q$1&gt;=L276,VLOOKUP(L276,Cs!$BY$7:$CN$33000,11,FALSE),"")</f>
        <v/>
      </c>
      <c r="Q276" s="1" t="str">
        <f>IF($Q$1&gt;=L276,TRIM(VLOOKUP(L276,Cs!$BY$7:$CN$33000,12,FALSE)),"")</f>
        <v/>
      </c>
      <c r="R276" s="1" t="str">
        <f>IF($Q$1&gt;=L276,TRIM(VLOOKUP(L276,Cs!$BY$7:$CN$33000,13,FALSE)),"")</f>
        <v/>
      </c>
      <c r="S276" s="1" t="str">
        <f>IF($Q$1&gt;=L276,TRIM(VLOOKUP(L276,Cs!$BY$7:$CN$33000,14,FALSE)),"")</f>
        <v/>
      </c>
      <c r="T276" s="1" t="str">
        <f>IF($Q$1&gt;=L276,VLOOKUP(L276,Cs!$BY$7:$CN$33000,7,FALSE),"")</f>
        <v/>
      </c>
      <c r="U276" s="1" t="str">
        <f>IF($Q$1&gt;=L276,VLOOKUP(L276,Cs!$BY$7:$CN$33000,8,FALSE),"")</f>
        <v/>
      </c>
      <c r="W276" s="1" t="str">
        <f t="shared" si="44"/>
        <v/>
      </c>
      <c r="X276" s="1" t="str">
        <f t="shared" si="43"/>
        <v/>
      </c>
    </row>
    <row r="277" spans="1:24" x14ac:dyDescent="0.25">
      <c r="A277" s="17" t="str">
        <f t="shared" si="50"/>
        <v/>
      </c>
      <c r="B277" s="18" t="str">
        <f>IF($Q$1&gt;=L277,VLOOKUP(L277,Cs!$BY$7:$CN$33000,5,FALSE),"")</f>
        <v/>
      </c>
      <c r="C277" s="1" t="str">
        <f>IF($Q$1&gt;=L277,TRIM(VLOOKUP(L277,Cs!$BY$7:$CN$33000,15,FALSE)),"")</f>
        <v/>
      </c>
      <c r="D277" s="1" t="str">
        <f t="shared" si="46"/>
        <v/>
      </c>
      <c r="E277" s="1" t="str">
        <f>IF($Q$1&gt;=L277,TRIM(VLOOKUP(L277,Cs!$BY$7:$CN$33000,16,FALSE)),"")</f>
        <v/>
      </c>
      <c r="F277" s="1" t="str">
        <f t="shared" si="47"/>
        <v/>
      </c>
      <c r="G277" s="1" t="str">
        <f t="shared" si="48"/>
        <v/>
      </c>
      <c r="H277" s="26" t="str">
        <f>IF($Q$1&gt;=L277,SUM(T277,U277),IF($Q$1=L276,SUM($H$274:H276),""))</f>
        <v/>
      </c>
      <c r="L277" s="1">
        <f t="shared" si="49"/>
        <v>258</v>
      </c>
      <c r="N277" s="1" t="str">
        <f>IF($Q$1&gt;=L277,VLOOKUP(L277,Cs!$BY$7:$CN$33000,11,FALSE),"")</f>
        <v/>
      </c>
      <c r="Q277" s="1" t="str">
        <f>IF($Q$1&gt;=L277,TRIM(VLOOKUP(L277,Cs!$BY$7:$CN$33000,12,FALSE)),"")</f>
        <v/>
      </c>
      <c r="R277" s="1" t="str">
        <f>IF($Q$1&gt;=L277,TRIM(VLOOKUP(L277,Cs!$BY$7:$CN$33000,13,FALSE)),"")</f>
        <v/>
      </c>
      <c r="S277" s="1" t="str">
        <f>IF($Q$1&gt;=L277,TRIM(VLOOKUP(L277,Cs!$BY$7:$CN$33000,14,FALSE)),"")</f>
        <v/>
      </c>
      <c r="T277" s="1" t="str">
        <f>IF($Q$1&gt;=L277,VLOOKUP(L277,Cs!$BY$7:$CN$33000,7,FALSE),"")</f>
        <v/>
      </c>
      <c r="U277" s="1" t="str">
        <f>IF($Q$1&gt;=L277,VLOOKUP(L277,Cs!$BY$7:$CN$33000,8,FALSE),"")</f>
        <v/>
      </c>
      <c r="W277" s="1" t="str">
        <f t="shared" si="44"/>
        <v/>
      </c>
      <c r="X277" s="1" t="str">
        <f t="shared" si="43"/>
        <v/>
      </c>
    </row>
    <row r="278" spans="1:24" x14ac:dyDescent="0.25">
      <c r="A278" s="17" t="str">
        <f t="shared" si="50"/>
        <v/>
      </c>
      <c r="B278" s="18" t="str">
        <f>IF($Q$1&gt;=L278,VLOOKUP(L278,Cs!$BY$7:$CN$33000,5,FALSE),"")</f>
        <v/>
      </c>
      <c r="C278" s="1" t="str">
        <f>IF($Q$1&gt;=L278,TRIM(VLOOKUP(L278,Cs!$BY$7:$CN$33000,15,FALSE)),"")</f>
        <v/>
      </c>
      <c r="D278" s="1" t="str">
        <f t="shared" si="46"/>
        <v/>
      </c>
      <c r="E278" s="1" t="str">
        <f>IF($Q$1&gt;=L278,TRIM(VLOOKUP(L278,Cs!$BY$7:$CN$33000,16,FALSE)),"")</f>
        <v/>
      </c>
      <c r="F278" s="1" t="str">
        <f t="shared" si="47"/>
        <v/>
      </c>
      <c r="G278" s="1" t="str">
        <f t="shared" si="48"/>
        <v/>
      </c>
      <c r="H278" s="26" t="str">
        <f>IF($Q$1&gt;=L278,SUM(T278,U278),IF($Q$1=L277,SUM($H$274:H277),""))</f>
        <v/>
      </c>
      <c r="L278" s="1">
        <f t="shared" si="49"/>
        <v>259</v>
      </c>
      <c r="N278" s="1" t="str">
        <f>IF($Q$1&gt;=L278,VLOOKUP(L278,Cs!$BY$7:$CN$33000,11,FALSE),"")</f>
        <v/>
      </c>
      <c r="Q278" s="1" t="str">
        <f>IF($Q$1&gt;=L278,TRIM(VLOOKUP(L278,Cs!$BY$7:$CN$33000,12,FALSE)),"")</f>
        <v/>
      </c>
      <c r="R278" s="1" t="str">
        <f>IF($Q$1&gt;=L278,TRIM(VLOOKUP(L278,Cs!$BY$7:$CN$33000,13,FALSE)),"")</f>
        <v/>
      </c>
      <c r="S278" s="1" t="str">
        <f>IF($Q$1&gt;=L278,TRIM(VLOOKUP(L278,Cs!$BY$7:$CN$33000,14,FALSE)),"")</f>
        <v/>
      </c>
      <c r="T278" s="1" t="str">
        <f>IF($Q$1&gt;=L278,VLOOKUP(L278,Cs!$BY$7:$CN$33000,7,FALSE),"")</f>
        <v/>
      </c>
      <c r="U278" s="1" t="str">
        <f>IF($Q$1&gt;=L278,VLOOKUP(L278,Cs!$BY$7:$CN$33000,8,FALSE),"")</f>
        <v/>
      </c>
      <c r="W278" s="1" t="str">
        <f t="shared" si="44"/>
        <v/>
      </c>
      <c r="X278" s="1" t="str">
        <f t="shared" si="43"/>
        <v/>
      </c>
    </row>
    <row r="279" spans="1:24" x14ac:dyDescent="0.25">
      <c r="A279" s="17" t="str">
        <f t="shared" si="50"/>
        <v/>
      </c>
      <c r="B279" s="18" t="str">
        <f>IF($Q$1&gt;=L279,VLOOKUP(L279,Cs!$BY$7:$CN$33000,5,FALSE),"")</f>
        <v/>
      </c>
      <c r="C279" s="1" t="str">
        <f>IF($Q$1&gt;=L279,TRIM(VLOOKUP(L279,Cs!$BY$7:$CN$33000,15,FALSE)),"")</f>
        <v/>
      </c>
      <c r="D279" s="1" t="str">
        <f t="shared" si="46"/>
        <v/>
      </c>
      <c r="E279" s="1" t="str">
        <f>IF($Q$1&gt;=L279,TRIM(VLOOKUP(L279,Cs!$BY$7:$CN$33000,16,FALSE)),"")</f>
        <v/>
      </c>
      <c r="F279" s="1" t="str">
        <f t="shared" si="47"/>
        <v/>
      </c>
      <c r="G279" s="1" t="str">
        <f t="shared" si="48"/>
        <v/>
      </c>
      <c r="H279" s="26" t="str">
        <f>IF($Q$1&gt;=L279,SUM(T279,U279),IF($Q$1=L278,SUM($H$274:H278),""))</f>
        <v/>
      </c>
      <c r="L279" s="1">
        <f t="shared" si="49"/>
        <v>260</v>
      </c>
      <c r="N279" s="1" t="str">
        <f>IF($Q$1&gt;=L279,VLOOKUP(L279,Cs!$BY$7:$CN$33000,11,FALSE),"")</f>
        <v/>
      </c>
      <c r="Q279" s="1" t="str">
        <f>IF($Q$1&gt;=L279,TRIM(VLOOKUP(L279,Cs!$BY$7:$CN$33000,12,FALSE)),"")</f>
        <v/>
      </c>
      <c r="R279" s="1" t="str">
        <f>IF($Q$1&gt;=L279,TRIM(VLOOKUP(L279,Cs!$BY$7:$CN$33000,13,FALSE)),"")</f>
        <v/>
      </c>
      <c r="S279" s="1" t="str">
        <f>IF($Q$1&gt;=L279,TRIM(VLOOKUP(L279,Cs!$BY$7:$CN$33000,14,FALSE)),"")</f>
        <v/>
      </c>
      <c r="T279" s="1" t="str">
        <f>IF($Q$1&gt;=L279,VLOOKUP(L279,Cs!$BY$7:$CN$33000,7,FALSE),"")</f>
        <v/>
      </c>
      <c r="U279" s="1" t="str">
        <f>IF($Q$1&gt;=L279,VLOOKUP(L279,Cs!$BY$7:$CN$33000,8,FALSE),"")</f>
        <v/>
      </c>
      <c r="W279" s="1" t="str">
        <f t="shared" si="44"/>
        <v/>
      </c>
      <c r="X279" s="1" t="str">
        <f t="shared" si="43"/>
        <v/>
      </c>
    </row>
    <row r="280" spans="1:24" x14ac:dyDescent="0.25">
      <c r="A280" s="17" t="str">
        <f t="shared" si="50"/>
        <v/>
      </c>
      <c r="B280" s="18" t="str">
        <f>IF($Q$1&gt;=L280,VLOOKUP(L280,Cs!$BY$7:$CN$33000,5,FALSE),"")</f>
        <v/>
      </c>
      <c r="C280" s="1" t="str">
        <f>IF($Q$1&gt;=L280,TRIM(VLOOKUP(L280,Cs!$BY$7:$CN$33000,15,FALSE)),"")</f>
        <v/>
      </c>
      <c r="D280" s="1" t="str">
        <f t="shared" si="46"/>
        <v/>
      </c>
      <c r="E280" s="1" t="str">
        <f>IF($Q$1&gt;=L280,TRIM(VLOOKUP(L280,Cs!$BY$7:$CN$33000,16,FALSE)),"")</f>
        <v/>
      </c>
      <c r="F280" s="1" t="str">
        <f t="shared" si="47"/>
        <v/>
      </c>
      <c r="G280" s="1" t="str">
        <f t="shared" si="48"/>
        <v/>
      </c>
      <c r="H280" s="26" t="str">
        <f>IF($Q$1&gt;=L280,SUM(T280,U280),IF($Q$1=L279,SUM($H$274:H279),""))</f>
        <v/>
      </c>
      <c r="L280" s="1">
        <f t="shared" si="49"/>
        <v>261</v>
      </c>
      <c r="N280" s="1" t="str">
        <f>IF($Q$1&gt;=L280,VLOOKUP(L280,Cs!$BY$7:$CN$33000,11,FALSE),"")</f>
        <v/>
      </c>
      <c r="Q280" s="1" t="str">
        <f>IF($Q$1&gt;=L280,TRIM(VLOOKUP(L280,Cs!$BY$7:$CN$33000,12,FALSE)),"")</f>
        <v/>
      </c>
      <c r="R280" s="1" t="str">
        <f>IF($Q$1&gt;=L280,TRIM(VLOOKUP(L280,Cs!$BY$7:$CN$33000,13,FALSE)),"")</f>
        <v/>
      </c>
      <c r="S280" s="1" t="str">
        <f>IF($Q$1&gt;=L280,TRIM(VLOOKUP(L280,Cs!$BY$7:$CN$33000,14,FALSE)),"")</f>
        <v/>
      </c>
      <c r="T280" s="1" t="str">
        <f>IF($Q$1&gt;=L280,VLOOKUP(L280,Cs!$BY$7:$CN$33000,7,FALSE),"")</f>
        <v/>
      </c>
      <c r="U280" s="1" t="str">
        <f>IF($Q$1&gt;=L280,VLOOKUP(L280,Cs!$BY$7:$CN$33000,8,FALSE),"")</f>
        <v/>
      </c>
      <c r="W280" s="1" t="str">
        <f t="shared" si="44"/>
        <v/>
      </c>
      <c r="X280" s="1" t="str">
        <f t="shared" si="43"/>
        <v/>
      </c>
    </row>
    <row r="281" spans="1:24" x14ac:dyDescent="0.25">
      <c r="A281" s="17" t="str">
        <f t="shared" si="50"/>
        <v/>
      </c>
      <c r="B281" s="18" t="str">
        <f>IF($Q$1&gt;=L281,VLOOKUP(L281,Cs!$BY$7:$CN$33000,5,FALSE),"")</f>
        <v/>
      </c>
      <c r="C281" s="1" t="str">
        <f>IF($Q$1&gt;=L281,TRIM(VLOOKUP(L281,Cs!$BY$7:$CN$33000,15,FALSE)),"")</f>
        <v/>
      </c>
      <c r="D281" s="1" t="str">
        <f t="shared" si="46"/>
        <v/>
      </c>
      <c r="E281" s="1" t="str">
        <f>IF($Q$1&gt;=L281,TRIM(VLOOKUP(L281,Cs!$BY$7:$CN$33000,16,FALSE)),"")</f>
        <v/>
      </c>
      <c r="F281" s="1" t="str">
        <f t="shared" si="47"/>
        <v/>
      </c>
      <c r="G281" s="1" t="str">
        <f t="shared" si="48"/>
        <v/>
      </c>
      <c r="H281" s="26" t="str">
        <f>IF($Q$1&gt;=L281,SUM(T281,U281),IF($Q$1=L280,SUM($H$274:H280),""))</f>
        <v/>
      </c>
      <c r="L281" s="1">
        <f t="shared" si="49"/>
        <v>262</v>
      </c>
      <c r="N281" s="1" t="str">
        <f>IF($Q$1&gt;=L281,VLOOKUP(L281,Cs!$BY$7:$CN$33000,11,FALSE),"")</f>
        <v/>
      </c>
      <c r="Q281" s="1" t="str">
        <f>IF($Q$1&gt;=L281,TRIM(VLOOKUP(L281,Cs!$BY$7:$CN$33000,12,FALSE)),"")</f>
        <v/>
      </c>
      <c r="R281" s="1" t="str">
        <f>IF($Q$1&gt;=L281,TRIM(VLOOKUP(L281,Cs!$BY$7:$CN$33000,13,FALSE)),"")</f>
        <v/>
      </c>
      <c r="S281" s="1" t="str">
        <f>IF($Q$1&gt;=L281,TRIM(VLOOKUP(L281,Cs!$BY$7:$CN$33000,14,FALSE)),"")</f>
        <v/>
      </c>
      <c r="T281" s="1" t="str">
        <f>IF($Q$1&gt;=L281,VLOOKUP(L281,Cs!$BY$7:$CN$33000,7,FALSE),"")</f>
        <v/>
      </c>
      <c r="U281" s="1" t="str">
        <f>IF($Q$1&gt;=L281,VLOOKUP(L281,Cs!$BY$7:$CN$33000,8,FALSE),"")</f>
        <v/>
      </c>
      <c r="W281" s="1" t="str">
        <f t="shared" si="44"/>
        <v/>
      </c>
      <c r="X281" s="1" t="str">
        <f t="shared" si="43"/>
        <v/>
      </c>
    </row>
    <row r="282" spans="1:24" x14ac:dyDescent="0.25">
      <c r="A282" s="17" t="str">
        <f t="shared" si="50"/>
        <v/>
      </c>
      <c r="B282" s="18" t="str">
        <f>IF($Q$1&gt;=L282,VLOOKUP(L282,Cs!$BY$7:$CN$33000,5,FALSE),"")</f>
        <v/>
      </c>
      <c r="C282" s="1" t="str">
        <f>IF($Q$1&gt;=L282,TRIM(VLOOKUP(L282,Cs!$BY$7:$CN$33000,15,FALSE)),"")</f>
        <v/>
      </c>
      <c r="D282" s="1" t="str">
        <f t="shared" si="46"/>
        <v/>
      </c>
      <c r="E282" s="1" t="str">
        <f>IF($Q$1&gt;=L282,TRIM(VLOOKUP(L282,Cs!$BY$7:$CN$33000,16,FALSE)),"")</f>
        <v/>
      </c>
      <c r="F282" s="1" t="str">
        <f t="shared" si="47"/>
        <v/>
      </c>
      <c r="G282" s="1" t="str">
        <f t="shared" si="48"/>
        <v/>
      </c>
      <c r="H282" s="26" t="str">
        <f>IF($Q$1&gt;=L282,SUM(T282,U282),IF($Q$1=L281,SUM($H$274:H281),""))</f>
        <v/>
      </c>
      <c r="L282" s="1">
        <f t="shared" si="49"/>
        <v>263</v>
      </c>
      <c r="N282" s="1" t="str">
        <f>IF($Q$1&gt;=L282,VLOOKUP(L282,Cs!$BY$7:$CN$33000,11,FALSE),"")</f>
        <v/>
      </c>
      <c r="Q282" s="1" t="str">
        <f>IF($Q$1&gt;=L282,TRIM(VLOOKUP(L282,Cs!$BY$7:$CN$33000,12,FALSE)),"")</f>
        <v/>
      </c>
      <c r="R282" s="1" t="str">
        <f>IF($Q$1&gt;=L282,TRIM(VLOOKUP(L282,Cs!$BY$7:$CN$33000,13,FALSE)),"")</f>
        <v/>
      </c>
      <c r="S282" s="1" t="str">
        <f>IF($Q$1&gt;=L282,TRIM(VLOOKUP(L282,Cs!$BY$7:$CN$33000,14,FALSE)),"")</f>
        <v/>
      </c>
      <c r="T282" s="1" t="str">
        <f>IF($Q$1&gt;=L282,VLOOKUP(L282,Cs!$BY$7:$CN$33000,7,FALSE),"")</f>
        <v/>
      </c>
      <c r="U282" s="1" t="str">
        <f>IF($Q$1&gt;=L282,VLOOKUP(L282,Cs!$BY$7:$CN$33000,8,FALSE),"")</f>
        <v/>
      </c>
      <c r="W282" s="1" t="str">
        <f t="shared" si="44"/>
        <v/>
      </c>
      <c r="X282" s="1" t="str">
        <f t="shared" si="43"/>
        <v/>
      </c>
    </row>
    <row r="283" spans="1:24" x14ac:dyDescent="0.25">
      <c r="A283" s="17" t="str">
        <f t="shared" si="50"/>
        <v/>
      </c>
      <c r="B283" s="18" t="str">
        <f>IF($Q$1&gt;=L283,VLOOKUP(L283,Cs!$BY$7:$CN$33000,5,FALSE),"")</f>
        <v/>
      </c>
      <c r="C283" s="1" t="str">
        <f>IF($Q$1&gt;=L283,TRIM(VLOOKUP(L283,Cs!$BY$7:$CN$33000,15,FALSE)),"")</f>
        <v/>
      </c>
      <c r="D283" s="1" t="str">
        <f t="shared" si="46"/>
        <v/>
      </c>
      <c r="E283" s="1" t="str">
        <f>IF($Q$1&gt;=L283,TRIM(VLOOKUP(L283,Cs!$BY$7:$CN$33000,16,FALSE)),"")</f>
        <v/>
      </c>
      <c r="F283" s="1" t="str">
        <f t="shared" si="47"/>
        <v/>
      </c>
      <c r="G283" s="1" t="str">
        <f t="shared" si="48"/>
        <v/>
      </c>
      <c r="H283" s="26" t="str">
        <f>IF($Q$1&gt;=L283,SUM(T283,U283),IF($Q$1=L282,SUM($H$274:H282),""))</f>
        <v/>
      </c>
      <c r="L283" s="1">
        <f t="shared" si="49"/>
        <v>264</v>
      </c>
      <c r="N283" s="1" t="str">
        <f>IF($Q$1&gt;=L283,VLOOKUP(L283,Cs!$BY$7:$CN$33000,11,FALSE),"")</f>
        <v/>
      </c>
      <c r="Q283" s="1" t="str">
        <f>IF($Q$1&gt;=L283,TRIM(VLOOKUP(L283,Cs!$BY$7:$CN$33000,12,FALSE)),"")</f>
        <v/>
      </c>
      <c r="R283" s="1" t="str">
        <f>IF($Q$1&gt;=L283,TRIM(VLOOKUP(L283,Cs!$BY$7:$CN$33000,13,FALSE)),"")</f>
        <v/>
      </c>
      <c r="S283" s="1" t="str">
        <f>IF($Q$1&gt;=L283,TRIM(VLOOKUP(L283,Cs!$BY$7:$CN$33000,14,FALSE)),"")</f>
        <v/>
      </c>
      <c r="T283" s="1" t="str">
        <f>IF($Q$1&gt;=L283,VLOOKUP(L283,Cs!$BY$7:$CN$33000,7,FALSE),"")</f>
        <v/>
      </c>
      <c r="U283" s="1" t="str">
        <f>IF($Q$1&gt;=L283,VLOOKUP(L283,Cs!$BY$7:$CN$33000,8,FALSE),"")</f>
        <v/>
      </c>
      <c r="W283" s="1" t="str">
        <f t="shared" si="44"/>
        <v/>
      </c>
      <c r="X283" s="1" t="str">
        <f t="shared" si="43"/>
        <v/>
      </c>
    </row>
    <row r="284" spans="1:24" x14ac:dyDescent="0.25">
      <c r="A284" s="17" t="str">
        <f t="shared" si="50"/>
        <v/>
      </c>
      <c r="B284" s="18" t="str">
        <f>IF($Q$1&gt;=L284,VLOOKUP(L284,Cs!$BY$7:$CN$33000,5,FALSE),"")</f>
        <v/>
      </c>
      <c r="C284" s="1" t="str">
        <f>IF($Q$1&gt;=L284,TRIM(VLOOKUP(L284,Cs!$BY$7:$CN$33000,15,FALSE)),"")</f>
        <v/>
      </c>
      <c r="D284" s="1" t="str">
        <f t="shared" si="46"/>
        <v/>
      </c>
      <c r="E284" s="1" t="str">
        <f>IF($Q$1&gt;=L284,TRIM(VLOOKUP(L284,Cs!$BY$7:$CN$33000,16,FALSE)),"")</f>
        <v/>
      </c>
      <c r="F284" s="1" t="str">
        <f t="shared" si="47"/>
        <v/>
      </c>
      <c r="G284" s="1" t="str">
        <f t="shared" si="48"/>
        <v/>
      </c>
      <c r="H284" s="26" t="str">
        <f>IF($Q$1&gt;=L284,SUM(T284,U284),IF($Q$1=L283,SUM($H$274:H283),""))</f>
        <v/>
      </c>
      <c r="L284" s="1">
        <f t="shared" si="49"/>
        <v>265</v>
      </c>
      <c r="N284" s="1" t="str">
        <f>IF($Q$1&gt;=L284,VLOOKUP(L284,Cs!$BY$7:$CN$33000,11,FALSE),"")</f>
        <v/>
      </c>
      <c r="Q284" s="1" t="str">
        <f>IF($Q$1&gt;=L284,TRIM(VLOOKUP(L284,Cs!$BY$7:$CN$33000,12,FALSE)),"")</f>
        <v/>
      </c>
      <c r="R284" s="1" t="str">
        <f>IF($Q$1&gt;=L284,TRIM(VLOOKUP(L284,Cs!$BY$7:$CN$33000,13,FALSE)),"")</f>
        <v/>
      </c>
      <c r="S284" s="1" t="str">
        <f>IF($Q$1&gt;=L284,TRIM(VLOOKUP(L284,Cs!$BY$7:$CN$33000,14,FALSE)),"")</f>
        <v/>
      </c>
      <c r="T284" s="1" t="str">
        <f>IF($Q$1&gt;=L284,VLOOKUP(L284,Cs!$BY$7:$CN$33000,7,FALSE),"")</f>
        <v/>
      </c>
      <c r="U284" s="1" t="str">
        <f>IF($Q$1&gt;=L284,VLOOKUP(L284,Cs!$BY$7:$CN$33000,8,FALSE),"")</f>
        <v/>
      </c>
      <c r="W284" s="1" t="str">
        <f t="shared" si="44"/>
        <v/>
      </c>
      <c r="X284" s="1" t="str">
        <f t="shared" si="43"/>
        <v/>
      </c>
    </row>
    <row r="285" spans="1:24" x14ac:dyDescent="0.25">
      <c r="A285" s="17" t="str">
        <f t="shared" si="50"/>
        <v/>
      </c>
      <c r="B285" s="18" t="str">
        <f>IF($Q$1&gt;=L285,VLOOKUP(L285,Cs!$BY$7:$CN$33000,5,FALSE),"")</f>
        <v/>
      </c>
      <c r="C285" s="1" t="str">
        <f>IF($Q$1&gt;=L285,TRIM(VLOOKUP(L285,Cs!$BY$7:$CN$33000,15,FALSE)),"")</f>
        <v/>
      </c>
      <c r="D285" s="1" t="str">
        <f t="shared" si="46"/>
        <v/>
      </c>
      <c r="E285" s="1" t="str">
        <f>IF($Q$1&gt;=L285,TRIM(VLOOKUP(L285,Cs!$BY$7:$CN$33000,16,FALSE)),"")</f>
        <v/>
      </c>
      <c r="F285" s="1" t="str">
        <f t="shared" si="47"/>
        <v/>
      </c>
      <c r="G285" s="1" t="str">
        <f t="shared" si="48"/>
        <v/>
      </c>
      <c r="H285" s="26" t="str">
        <f>IF($Q$1&gt;=L285,SUM(T285,U285),IF($Q$1=L284,SUM($H$274:H284),""))</f>
        <v/>
      </c>
      <c r="L285" s="1">
        <f t="shared" si="49"/>
        <v>266</v>
      </c>
      <c r="N285" s="1" t="str">
        <f>IF($Q$1&gt;=L285,VLOOKUP(L285,Cs!$BY$7:$CN$33000,11,FALSE),"")</f>
        <v/>
      </c>
      <c r="Q285" s="1" t="str">
        <f>IF($Q$1&gt;=L285,TRIM(VLOOKUP(L285,Cs!$BY$7:$CN$33000,12,FALSE)),"")</f>
        <v/>
      </c>
      <c r="R285" s="1" t="str">
        <f>IF($Q$1&gt;=L285,TRIM(VLOOKUP(L285,Cs!$BY$7:$CN$33000,13,FALSE)),"")</f>
        <v/>
      </c>
      <c r="S285" s="1" t="str">
        <f>IF($Q$1&gt;=L285,TRIM(VLOOKUP(L285,Cs!$BY$7:$CN$33000,14,FALSE)),"")</f>
        <v/>
      </c>
      <c r="T285" s="1" t="str">
        <f>IF($Q$1&gt;=L285,VLOOKUP(L285,Cs!$BY$7:$CN$33000,7,FALSE),"")</f>
        <v/>
      </c>
      <c r="U285" s="1" t="str">
        <f>IF($Q$1&gt;=L285,VLOOKUP(L285,Cs!$BY$7:$CN$33000,8,FALSE),"")</f>
        <v/>
      </c>
      <c r="W285" s="1" t="str">
        <f t="shared" si="44"/>
        <v/>
      </c>
      <c r="X285" s="1" t="str">
        <f t="shared" si="43"/>
        <v/>
      </c>
    </row>
    <row r="286" spans="1:24" x14ac:dyDescent="0.25">
      <c r="A286" s="17" t="str">
        <f t="shared" si="50"/>
        <v/>
      </c>
      <c r="B286" s="18" t="str">
        <f>IF($Q$1&gt;=L286,VLOOKUP(L286,Cs!$BY$7:$CN$33000,5,FALSE),"")</f>
        <v/>
      </c>
      <c r="C286" s="1" t="str">
        <f>IF($Q$1&gt;=L286,TRIM(VLOOKUP(L286,Cs!$BY$7:$CN$33000,15,FALSE)),"")</f>
        <v/>
      </c>
      <c r="D286" s="1" t="str">
        <f t="shared" si="46"/>
        <v/>
      </c>
      <c r="E286" s="1" t="str">
        <f>IF($Q$1&gt;=L286,TRIM(VLOOKUP(L286,Cs!$BY$7:$CN$33000,16,FALSE)),"")</f>
        <v/>
      </c>
      <c r="F286" s="1" t="str">
        <f t="shared" si="47"/>
        <v/>
      </c>
      <c r="G286" s="1" t="str">
        <f t="shared" si="48"/>
        <v/>
      </c>
      <c r="H286" s="26" t="str">
        <f>IF($Q$1&gt;=L286,SUM(T286,U286),IF($Q$1=L285,SUM($H$274:H285),""))</f>
        <v/>
      </c>
      <c r="L286" s="1">
        <f t="shared" si="49"/>
        <v>267</v>
      </c>
      <c r="N286" s="1" t="str">
        <f>IF($Q$1&gt;=L286,VLOOKUP(L286,Cs!$BY$7:$CN$33000,11,FALSE),"")</f>
        <v/>
      </c>
      <c r="Q286" s="1" t="str">
        <f>IF($Q$1&gt;=L286,TRIM(VLOOKUP(L286,Cs!$BY$7:$CN$33000,12,FALSE)),"")</f>
        <v/>
      </c>
      <c r="R286" s="1" t="str">
        <f>IF($Q$1&gt;=L286,TRIM(VLOOKUP(L286,Cs!$BY$7:$CN$33000,13,FALSE)),"")</f>
        <v/>
      </c>
      <c r="S286" s="1" t="str">
        <f>IF($Q$1&gt;=L286,TRIM(VLOOKUP(L286,Cs!$BY$7:$CN$33000,14,FALSE)),"")</f>
        <v/>
      </c>
      <c r="T286" s="1" t="str">
        <f>IF($Q$1&gt;=L286,VLOOKUP(L286,Cs!$BY$7:$CN$33000,7,FALSE),"")</f>
        <v/>
      </c>
      <c r="U286" s="1" t="str">
        <f>IF($Q$1&gt;=L286,VLOOKUP(L286,Cs!$BY$7:$CN$33000,8,FALSE),"")</f>
        <v/>
      </c>
      <c r="W286" s="1" t="str">
        <f t="shared" si="44"/>
        <v/>
      </c>
      <c r="X286" s="1" t="str">
        <f t="shared" si="43"/>
        <v/>
      </c>
    </row>
    <row r="287" spans="1:24" x14ac:dyDescent="0.25">
      <c r="A287" s="17" t="str">
        <f t="shared" si="50"/>
        <v/>
      </c>
      <c r="B287" s="18" t="str">
        <f>IF($Q$1&gt;=L287,VLOOKUP(L287,Cs!$BY$7:$CN$33000,5,FALSE),"")</f>
        <v/>
      </c>
      <c r="C287" s="1" t="str">
        <f>IF($Q$1&gt;=L287,TRIM(VLOOKUP(L287,Cs!$BY$7:$CN$33000,15,FALSE)),"")</f>
        <v/>
      </c>
      <c r="D287" s="1" t="str">
        <f t="shared" si="46"/>
        <v/>
      </c>
      <c r="E287" s="1" t="str">
        <f>IF($Q$1&gt;=L287,TRIM(VLOOKUP(L287,Cs!$BY$7:$CN$33000,16,FALSE)),"")</f>
        <v/>
      </c>
      <c r="F287" s="1" t="str">
        <f t="shared" si="47"/>
        <v/>
      </c>
      <c r="G287" s="1" t="str">
        <f t="shared" si="48"/>
        <v/>
      </c>
      <c r="H287" s="26" t="str">
        <f>IF($Q$1&gt;=L287,SUM(T287,U287),IF($Q$1=L286,SUM($H$274:H286),""))</f>
        <v/>
      </c>
      <c r="L287" s="1">
        <f t="shared" si="49"/>
        <v>268</v>
      </c>
      <c r="N287" s="1" t="str">
        <f>IF($Q$1&gt;=L287,VLOOKUP(L287,Cs!$BY$7:$CN$33000,11,FALSE),"")</f>
        <v/>
      </c>
      <c r="Q287" s="1" t="str">
        <f>IF($Q$1&gt;=L287,TRIM(VLOOKUP(L287,Cs!$BY$7:$CN$33000,12,FALSE)),"")</f>
        <v/>
      </c>
      <c r="R287" s="1" t="str">
        <f>IF($Q$1&gt;=L287,TRIM(VLOOKUP(L287,Cs!$BY$7:$CN$33000,13,FALSE)),"")</f>
        <v/>
      </c>
      <c r="S287" s="1" t="str">
        <f>IF($Q$1&gt;=L287,TRIM(VLOOKUP(L287,Cs!$BY$7:$CN$33000,14,FALSE)),"")</f>
        <v/>
      </c>
      <c r="T287" s="1" t="str">
        <f>IF($Q$1&gt;=L287,VLOOKUP(L287,Cs!$BY$7:$CN$33000,7,FALSE),"")</f>
        <v/>
      </c>
      <c r="U287" s="1" t="str">
        <f>IF($Q$1&gt;=L287,VLOOKUP(L287,Cs!$BY$7:$CN$33000,8,FALSE),"")</f>
        <v/>
      </c>
      <c r="W287" s="1" t="str">
        <f t="shared" si="44"/>
        <v/>
      </c>
      <c r="X287" s="1" t="str">
        <f t="shared" si="43"/>
        <v/>
      </c>
    </row>
    <row r="288" spans="1:24" x14ac:dyDescent="0.25">
      <c r="A288" s="17" t="str">
        <f t="shared" si="50"/>
        <v/>
      </c>
      <c r="B288" s="18" t="str">
        <f>IF($Q$1&gt;=L288,VLOOKUP(L288,Cs!$BY$7:$CN$33000,5,FALSE),"")</f>
        <v/>
      </c>
      <c r="C288" s="1" t="str">
        <f>IF($Q$1&gt;=L288,TRIM(VLOOKUP(L288,Cs!$BY$7:$CN$33000,15,FALSE)),"")</f>
        <v/>
      </c>
      <c r="D288" s="1" t="str">
        <f t="shared" si="46"/>
        <v/>
      </c>
      <c r="E288" s="1" t="str">
        <f>IF($Q$1&gt;=L288,TRIM(VLOOKUP(L288,Cs!$BY$7:$CN$33000,16,FALSE)),"")</f>
        <v/>
      </c>
      <c r="F288" s="1" t="str">
        <f t="shared" si="47"/>
        <v/>
      </c>
      <c r="G288" s="1" t="str">
        <f t="shared" si="48"/>
        <v/>
      </c>
      <c r="H288" s="26" t="str">
        <f>IF($Q$1&gt;=L288,SUM(T288,U288),IF($Q$1=L287,SUM($H$274:H287),""))</f>
        <v/>
      </c>
      <c r="L288" s="1">
        <f t="shared" si="49"/>
        <v>269</v>
      </c>
      <c r="N288" s="1" t="str">
        <f>IF($Q$1&gt;=L288,VLOOKUP(L288,Cs!$BY$7:$CN$33000,11,FALSE),"")</f>
        <v/>
      </c>
      <c r="Q288" s="1" t="str">
        <f>IF($Q$1&gt;=L288,TRIM(VLOOKUP(L288,Cs!$BY$7:$CN$33000,12,FALSE)),"")</f>
        <v/>
      </c>
      <c r="R288" s="1" t="str">
        <f>IF($Q$1&gt;=L288,TRIM(VLOOKUP(L288,Cs!$BY$7:$CN$33000,13,FALSE)),"")</f>
        <v/>
      </c>
      <c r="S288" s="1" t="str">
        <f>IF($Q$1&gt;=L288,TRIM(VLOOKUP(L288,Cs!$BY$7:$CN$33000,14,FALSE)),"")</f>
        <v/>
      </c>
      <c r="T288" s="1" t="str">
        <f>IF($Q$1&gt;=L288,VLOOKUP(L288,Cs!$BY$7:$CN$33000,7,FALSE),"")</f>
        <v/>
      </c>
      <c r="U288" s="1" t="str">
        <f>IF($Q$1&gt;=L288,VLOOKUP(L288,Cs!$BY$7:$CN$33000,8,FALSE),"")</f>
        <v/>
      </c>
      <c r="W288" s="1" t="str">
        <f t="shared" si="44"/>
        <v/>
      </c>
      <c r="X288" s="1" t="str">
        <f t="shared" si="43"/>
        <v/>
      </c>
    </row>
    <row r="289" spans="1:24" x14ac:dyDescent="0.25">
      <c r="A289" s="17" t="str">
        <f t="shared" si="50"/>
        <v/>
      </c>
      <c r="B289" s="18" t="str">
        <f>IF($Q$1&gt;=L289,VLOOKUP(L289,Cs!$BY$7:$CN$33000,5,FALSE),"")</f>
        <v/>
      </c>
      <c r="C289" s="1" t="str">
        <f>IF($Q$1&gt;=L289,TRIM(VLOOKUP(L289,Cs!$BY$7:$CN$33000,15,FALSE)),"")</f>
        <v/>
      </c>
      <c r="D289" s="1" t="str">
        <f t="shared" si="46"/>
        <v/>
      </c>
      <c r="E289" s="1" t="str">
        <f>IF($Q$1&gt;=L289,TRIM(VLOOKUP(L289,Cs!$BY$7:$CN$33000,16,FALSE)),"")</f>
        <v/>
      </c>
      <c r="F289" s="1" t="str">
        <f t="shared" si="47"/>
        <v/>
      </c>
      <c r="G289" s="1" t="str">
        <f t="shared" si="48"/>
        <v/>
      </c>
      <c r="H289" s="26" t="str">
        <f>IF($Q$1&gt;=L289,SUM(T289,U289),IF($Q$1=L288,SUM($H$274:H288),""))</f>
        <v/>
      </c>
      <c r="L289" s="1">
        <f t="shared" si="49"/>
        <v>270</v>
      </c>
      <c r="N289" s="1" t="str">
        <f>IF($Q$1&gt;=L289,VLOOKUP(L289,Cs!$BY$7:$CN$33000,11,FALSE),"")</f>
        <v/>
      </c>
      <c r="Q289" s="1" t="str">
        <f>IF($Q$1&gt;=L289,TRIM(VLOOKUP(L289,Cs!$BY$7:$CN$33000,12,FALSE)),"")</f>
        <v/>
      </c>
      <c r="R289" s="1" t="str">
        <f>IF($Q$1&gt;=L289,TRIM(VLOOKUP(L289,Cs!$BY$7:$CN$33000,13,FALSE)),"")</f>
        <v/>
      </c>
      <c r="S289" s="1" t="str">
        <f>IF($Q$1&gt;=L289,TRIM(VLOOKUP(L289,Cs!$BY$7:$CN$33000,14,FALSE)),"")</f>
        <v/>
      </c>
      <c r="T289" s="1" t="str">
        <f>IF($Q$1&gt;=L289,VLOOKUP(L289,Cs!$BY$7:$CN$33000,7,FALSE),"")</f>
        <v/>
      </c>
      <c r="U289" s="1" t="str">
        <f>IF($Q$1&gt;=L289,VLOOKUP(L289,Cs!$BY$7:$CN$33000,8,FALSE),"")</f>
        <v/>
      </c>
      <c r="W289" s="1" t="str">
        <f t="shared" si="44"/>
        <v/>
      </c>
      <c r="X289" s="1" t="str">
        <f t="shared" si="43"/>
        <v/>
      </c>
    </row>
    <row r="290" spans="1:24" x14ac:dyDescent="0.25">
      <c r="A290" s="17" t="str">
        <f t="shared" si="50"/>
        <v/>
      </c>
      <c r="B290" s="18" t="str">
        <f>IF($Q$1&gt;=L290,VLOOKUP(L290,Cs!$BY$7:$CN$33000,5,FALSE),"")</f>
        <v/>
      </c>
      <c r="C290" s="1" t="str">
        <f>IF($Q$1&gt;=L290,TRIM(VLOOKUP(L290,Cs!$BY$7:$CN$33000,15,FALSE)),"")</f>
        <v/>
      </c>
      <c r="D290" s="1" t="str">
        <f t="shared" si="46"/>
        <v/>
      </c>
      <c r="E290" s="1" t="str">
        <f>IF($Q$1&gt;=L290,TRIM(VLOOKUP(L290,Cs!$BY$7:$CN$33000,16,FALSE)),"")</f>
        <v/>
      </c>
      <c r="F290" s="1" t="str">
        <f t="shared" si="47"/>
        <v/>
      </c>
      <c r="G290" s="1" t="str">
        <f t="shared" si="48"/>
        <v/>
      </c>
      <c r="H290" s="26" t="str">
        <f>IF($Q$1&gt;=L290,SUM(T290,U290),IF($Q$1=L289,SUM($H$274:H289),""))</f>
        <v/>
      </c>
      <c r="L290" s="1">
        <f t="shared" si="49"/>
        <v>271</v>
      </c>
      <c r="N290" s="1" t="str">
        <f>IF($Q$1&gt;=L290,VLOOKUP(L290,Cs!$BY$7:$CN$33000,11,FALSE),"")</f>
        <v/>
      </c>
      <c r="Q290" s="1" t="str">
        <f>IF($Q$1&gt;=L290,TRIM(VLOOKUP(L290,Cs!$BY$7:$CN$33000,12,FALSE)),"")</f>
        <v/>
      </c>
      <c r="R290" s="1" t="str">
        <f>IF($Q$1&gt;=L290,TRIM(VLOOKUP(L290,Cs!$BY$7:$CN$33000,13,FALSE)),"")</f>
        <v/>
      </c>
      <c r="S290" s="1" t="str">
        <f>IF($Q$1&gt;=L290,TRIM(VLOOKUP(L290,Cs!$BY$7:$CN$33000,14,FALSE)),"")</f>
        <v/>
      </c>
      <c r="T290" s="1" t="str">
        <f>IF($Q$1&gt;=L290,VLOOKUP(L290,Cs!$BY$7:$CN$33000,7,FALSE),"")</f>
        <v/>
      </c>
      <c r="U290" s="1" t="str">
        <f>IF($Q$1&gt;=L290,VLOOKUP(L290,Cs!$BY$7:$CN$33000,8,FALSE),"")</f>
        <v/>
      </c>
      <c r="W290" s="1" t="str">
        <f t="shared" si="44"/>
        <v/>
      </c>
      <c r="X290" s="1" t="str">
        <f t="shared" si="43"/>
        <v/>
      </c>
    </row>
    <row r="291" spans="1:24" x14ac:dyDescent="0.25">
      <c r="A291" s="17" t="str">
        <f t="shared" si="50"/>
        <v/>
      </c>
      <c r="B291" s="18" t="str">
        <f>IF($Q$1&gt;=L291,VLOOKUP(L291,Cs!$BY$7:$CN$33000,5,FALSE),"")</f>
        <v/>
      </c>
      <c r="C291" s="1" t="str">
        <f>IF($Q$1&gt;=L291,TRIM(VLOOKUP(L291,Cs!$BY$7:$CN$33000,15,FALSE)),"")</f>
        <v/>
      </c>
      <c r="D291" s="1" t="str">
        <f t="shared" si="46"/>
        <v/>
      </c>
      <c r="E291" s="1" t="str">
        <f>IF($Q$1&gt;=L291,TRIM(VLOOKUP(L291,Cs!$BY$7:$CN$33000,16,FALSE)),"")</f>
        <v/>
      </c>
      <c r="F291" s="1" t="str">
        <f t="shared" si="47"/>
        <v/>
      </c>
      <c r="G291" s="1" t="str">
        <f t="shared" si="48"/>
        <v/>
      </c>
      <c r="H291" s="26" t="str">
        <f>IF($Q$1&gt;=L291,SUM(T291,U291),IF($Q$1=L290,SUM($H$274:H290),""))</f>
        <v/>
      </c>
      <c r="L291" s="1">
        <f t="shared" si="49"/>
        <v>272</v>
      </c>
      <c r="N291" s="1" t="str">
        <f>IF($Q$1&gt;=L291,VLOOKUP(L291,Cs!$BY$7:$CN$33000,11,FALSE),"")</f>
        <v/>
      </c>
      <c r="Q291" s="1" t="str">
        <f>IF($Q$1&gt;=L291,TRIM(VLOOKUP(L291,Cs!$BY$7:$CN$33000,12,FALSE)),"")</f>
        <v/>
      </c>
      <c r="R291" s="1" t="str">
        <f>IF($Q$1&gt;=L291,TRIM(VLOOKUP(L291,Cs!$BY$7:$CN$33000,13,FALSE)),"")</f>
        <v/>
      </c>
      <c r="S291" s="1" t="str">
        <f>IF($Q$1&gt;=L291,TRIM(VLOOKUP(L291,Cs!$BY$7:$CN$33000,14,FALSE)),"")</f>
        <v/>
      </c>
      <c r="T291" s="1" t="str">
        <f>IF($Q$1&gt;=L291,VLOOKUP(L291,Cs!$BY$7:$CN$33000,7,FALSE),"")</f>
        <v/>
      </c>
      <c r="U291" s="1" t="str">
        <f>IF($Q$1&gt;=L291,VLOOKUP(L291,Cs!$BY$7:$CN$33000,8,FALSE),"")</f>
        <v/>
      </c>
      <c r="W291" s="1" t="str">
        <f t="shared" si="44"/>
        <v/>
      </c>
      <c r="X291" s="1" t="str">
        <f t="shared" si="43"/>
        <v/>
      </c>
    </row>
    <row r="292" spans="1:24" x14ac:dyDescent="0.25">
      <c r="A292" s="17" t="str">
        <f t="shared" si="50"/>
        <v/>
      </c>
      <c r="B292" s="18" t="str">
        <f>IF($Q$1&gt;=L292,VLOOKUP(L292,Cs!$BY$7:$CN$33000,5,FALSE),"")</f>
        <v/>
      </c>
      <c r="C292" s="1" t="str">
        <f>IF($Q$1&gt;=L292,TRIM(VLOOKUP(L292,Cs!$BY$7:$CN$33000,15,FALSE)),"")</f>
        <v/>
      </c>
      <c r="D292" s="1" t="str">
        <f t="shared" si="46"/>
        <v/>
      </c>
      <c r="E292" s="1" t="str">
        <f>IF($Q$1&gt;=L292,TRIM(VLOOKUP(L292,Cs!$BY$7:$CN$33000,16,FALSE)),"")</f>
        <v/>
      </c>
      <c r="F292" s="1" t="str">
        <f t="shared" si="47"/>
        <v/>
      </c>
      <c r="G292" s="1" t="str">
        <f t="shared" si="48"/>
        <v/>
      </c>
      <c r="H292" s="26" t="str">
        <f>IF($Q$1&gt;=L292,SUM(T292,U292),IF($Q$1=L291,SUM($H$274:H291),""))</f>
        <v/>
      </c>
      <c r="L292" s="1">
        <f t="shared" si="49"/>
        <v>273</v>
      </c>
      <c r="N292" s="1" t="str">
        <f>IF($Q$1&gt;=L292,VLOOKUP(L292,Cs!$BY$7:$CN$33000,11,FALSE),"")</f>
        <v/>
      </c>
      <c r="Q292" s="1" t="str">
        <f>IF($Q$1&gt;=L292,TRIM(VLOOKUP(L292,Cs!$BY$7:$CN$33000,12,FALSE)),"")</f>
        <v/>
      </c>
      <c r="R292" s="1" t="str">
        <f>IF($Q$1&gt;=L292,TRIM(VLOOKUP(L292,Cs!$BY$7:$CN$33000,13,FALSE)),"")</f>
        <v/>
      </c>
      <c r="S292" s="1" t="str">
        <f>IF($Q$1&gt;=L292,TRIM(VLOOKUP(L292,Cs!$BY$7:$CN$33000,14,FALSE)),"")</f>
        <v/>
      </c>
      <c r="T292" s="1" t="str">
        <f>IF($Q$1&gt;=L292,VLOOKUP(L292,Cs!$BY$7:$CN$33000,7,FALSE),"")</f>
        <v/>
      </c>
      <c r="U292" s="1" t="str">
        <f>IF($Q$1&gt;=L292,VLOOKUP(L292,Cs!$BY$7:$CN$33000,8,FALSE),"")</f>
        <v/>
      </c>
      <c r="W292" s="1" t="str">
        <f t="shared" si="44"/>
        <v/>
      </c>
      <c r="X292" s="1" t="str">
        <f t="shared" si="43"/>
        <v/>
      </c>
    </row>
    <row r="293" spans="1:24" x14ac:dyDescent="0.25">
      <c r="A293" s="17" t="str">
        <f t="shared" si="50"/>
        <v/>
      </c>
      <c r="B293" s="18" t="str">
        <f>IF($Q$1&gt;=L293,VLOOKUP(L293,Cs!$BY$7:$CN$33000,5,FALSE),"")</f>
        <v/>
      </c>
      <c r="C293" s="1" t="str">
        <f>IF($Q$1&gt;=L293,TRIM(VLOOKUP(L293,Cs!$BY$7:$CN$33000,15,FALSE)),"")</f>
        <v/>
      </c>
      <c r="D293" s="1" t="str">
        <f t="shared" si="46"/>
        <v/>
      </c>
      <c r="E293" s="1" t="str">
        <f>IF($Q$1&gt;=L293,TRIM(VLOOKUP(L293,Cs!$BY$7:$CN$33000,16,FALSE)),"")</f>
        <v/>
      </c>
      <c r="F293" s="1" t="str">
        <f t="shared" si="47"/>
        <v/>
      </c>
      <c r="G293" s="1" t="str">
        <f t="shared" si="48"/>
        <v/>
      </c>
      <c r="H293" s="26" t="str">
        <f>IF($Q$1&gt;=L293,SUM(T293,U293),IF($Q$1=L292,SUM($H$274:H292),""))</f>
        <v/>
      </c>
      <c r="L293" s="1">
        <f t="shared" si="49"/>
        <v>274</v>
      </c>
      <c r="N293" s="1" t="str">
        <f>IF($Q$1&gt;=L293,VLOOKUP(L293,Cs!$BY$7:$CN$33000,11,FALSE),"")</f>
        <v/>
      </c>
      <c r="Q293" s="1" t="str">
        <f>IF($Q$1&gt;=L293,TRIM(VLOOKUP(L293,Cs!$BY$7:$CN$33000,12,FALSE)),"")</f>
        <v/>
      </c>
      <c r="R293" s="1" t="str">
        <f>IF($Q$1&gt;=L293,TRIM(VLOOKUP(L293,Cs!$BY$7:$CN$33000,13,FALSE)),"")</f>
        <v/>
      </c>
      <c r="S293" s="1" t="str">
        <f>IF($Q$1&gt;=L293,TRIM(VLOOKUP(L293,Cs!$BY$7:$CN$33000,14,FALSE)),"")</f>
        <v/>
      </c>
      <c r="T293" s="1" t="str">
        <f>IF($Q$1&gt;=L293,VLOOKUP(L293,Cs!$BY$7:$CN$33000,7,FALSE),"")</f>
        <v/>
      </c>
      <c r="U293" s="1" t="str">
        <f>IF($Q$1&gt;=L293,VLOOKUP(L293,Cs!$BY$7:$CN$33000,8,FALSE),"")</f>
        <v/>
      </c>
      <c r="W293" s="1" t="str">
        <f t="shared" si="44"/>
        <v/>
      </c>
      <c r="X293" s="1" t="str">
        <f t="shared" si="43"/>
        <v/>
      </c>
    </row>
    <row r="294" spans="1:24" x14ac:dyDescent="0.25">
      <c r="A294" s="17" t="str">
        <f t="shared" si="50"/>
        <v/>
      </c>
      <c r="B294" s="18" t="str">
        <f>IF($Q$1&gt;=L294,VLOOKUP(L294,Cs!$BY$7:$CN$33000,5,FALSE),"")</f>
        <v/>
      </c>
      <c r="C294" s="1" t="str">
        <f>IF($Q$1&gt;=L294,TRIM(VLOOKUP(L294,Cs!$BY$7:$CN$33000,15,FALSE)),"")</f>
        <v/>
      </c>
      <c r="D294" s="1" t="str">
        <f t="shared" si="46"/>
        <v/>
      </c>
      <c r="E294" s="1" t="str">
        <f>IF($Q$1&gt;=L294,TRIM(VLOOKUP(L294,Cs!$BY$7:$CN$33000,16,FALSE)),"")</f>
        <v/>
      </c>
      <c r="F294" s="1" t="str">
        <f t="shared" si="47"/>
        <v/>
      </c>
      <c r="G294" s="1" t="str">
        <f t="shared" si="48"/>
        <v/>
      </c>
      <c r="H294" s="26" t="str">
        <f>IF($Q$1&gt;=L294,SUM(T294,U294),IF($Q$1=L293,SUM($H$274:H293),""))</f>
        <v/>
      </c>
      <c r="L294" s="1">
        <f t="shared" si="49"/>
        <v>275</v>
      </c>
      <c r="N294" s="1" t="str">
        <f>IF($Q$1&gt;=L294,VLOOKUP(L294,Cs!$BY$7:$CN$33000,11,FALSE),"")</f>
        <v/>
      </c>
      <c r="Q294" s="1" t="str">
        <f>IF($Q$1&gt;=L294,TRIM(VLOOKUP(L294,Cs!$BY$7:$CN$33000,12,FALSE)),"")</f>
        <v/>
      </c>
      <c r="R294" s="1" t="str">
        <f>IF($Q$1&gt;=L294,TRIM(VLOOKUP(L294,Cs!$BY$7:$CN$33000,13,FALSE)),"")</f>
        <v/>
      </c>
      <c r="S294" s="1" t="str">
        <f>IF($Q$1&gt;=L294,TRIM(VLOOKUP(L294,Cs!$BY$7:$CN$33000,14,FALSE)),"")</f>
        <v/>
      </c>
      <c r="T294" s="1" t="str">
        <f>IF($Q$1&gt;=L294,VLOOKUP(L294,Cs!$BY$7:$CN$33000,7,FALSE),"")</f>
        <v/>
      </c>
      <c r="U294" s="1" t="str">
        <f>IF($Q$1&gt;=L294,VLOOKUP(L294,Cs!$BY$7:$CN$33000,8,FALSE),"")</f>
        <v/>
      </c>
      <c r="W294" s="1" t="str">
        <f t="shared" si="44"/>
        <v/>
      </c>
      <c r="X294" s="1" t="str">
        <f t="shared" si="43"/>
        <v/>
      </c>
    </row>
    <row r="295" spans="1:24" x14ac:dyDescent="0.25">
      <c r="A295" s="17" t="str">
        <f t="shared" si="50"/>
        <v/>
      </c>
      <c r="B295" s="18" t="str">
        <f>IF($Q$1&gt;=L295,VLOOKUP(L295,Cs!$BY$7:$CN$33000,5,FALSE),"")</f>
        <v/>
      </c>
      <c r="C295" s="1" t="str">
        <f>IF($Q$1&gt;=L295,TRIM(VLOOKUP(L295,Cs!$BY$7:$CN$33000,15,FALSE)),"")</f>
        <v/>
      </c>
      <c r="D295" s="1" t="str">
        <f t="shared" si="46"/>
        <v/>
      </c>
      <c r="E295" s="1" t="str">
        <f>IF($Q$1&gt;=L295,TRIM(VLOOKUP(L295,Cs!$BY$7:$CN$33000,16,FALSE)),"")</f>
        <v/>
      </c>
      <c r="F295" s="1" t="str">
        <f t="shared" si="47"/>
        <v/>
      </c>
      <c r="G295" s="1" t="str">
        <f t="shared" si="48"/>
        <v/>
      </c>
      <c r="H295" s="26" t="str">
        <f>IF($Q$1&gt;=L295,SUM(T295,U295),IF($Q$1=L294,SUM($H$274:H294),""))</f>
        <v/>
      </c>
      <c r="L295" s="1">
        <f t="shared" si="49"/>
        <v>276</v>
      </c>
      <c r="N295" s="1" t="str">
        <f>IF($Q$1&gt;=L295,VLOOKUP(L295,Cs!$BY$7:$CN$33000,11,FALSE),"")</f>
        <v/>
      </c>
      <c r="Q295" s="1" t="str">
        <f>IF($Q$1&gt;=L295,TRIM(VLOOKUP(L295,Cs!$BY$7:$CN$33000,12,FALSE)),"")</f>
        <v/>
      </c>
      <c r="R295" s="1" t="str">
        <f>IF($Q$1&gt;=L295,TRIM(VLOOKUP(L295,Cs!$BY$7:$CN$33000,13,FALSE)),"")</f>
        <v/>
      </c>
      <c r="S295" s="1" t="str">
        <f>IF($Q$1&gt;=L295,TRIM(VLOOKUP(L295,Cs!$BY$7:$CN$33000,14,FALSE)),"")</f>
        <v/>
      </c>
      <c r="T295" s="1" t="str">
        <f>IF($Q$1&gt;=L295,VLOOKUP(L295,Cs!$BY$7:$CN$33000,7,FALSE),"")</f>
        <v/>
      </c>
      <c r="U295" s="1" t="str">
        <f>IF($Q$1&gt;=L295,VLOOKUP(L295,Cs!$BY$7:$CN$33000,8,FALSE),"")</f>
        <v/>
      </c>
      <c r="W295" s="1" t="str">
        <f t="shared" si="44"/>
        <v/>
      </c>
      <c r="X295" s="1" t="str">
        <f t="shared" si="43"/>
        <v/>
      </c>
    </row>
    <row r="296" spans="1:24" x14ac:dyDescent="0.25">
      <c r="A296" s="17" t="str">
        <f t="shared" si="50"/>
        <v/>
      </c>
      <c r="B296" s="18" t="str">
        <f>IF($Q$1&gt;=L296,VLOOKUP(L296,Cs!$BY$7:$CN$33000,5,FALSE),"")</f>
        <v/>
      </c>
      <c r="C296" s="1" t="str">
        <f>IF($Q$1&gt;=L296,TRIM(VLOOKUP(L296,Cs!$BY$7:$CN$33000,15,FALSE)),"")</f>
        <v/>
      </c>
      <c r="D296" s="1" t="str">
        <f t="shared" si="46"/>
        <v/>
      </c>
      <c r="E296" s="1" t="str">
        <f>IF($Q$1&gt;=L296,TRIM(VLOOKUP(L296,Cs!$BY$7:$CN$33000,16,FALSE)),"")</f>
        <v/>
      </c>
      <c r="F296" s="1" t="str">
        <f t="shared" si="47"/>
        <v/>
      </c>
      <c r="G296" s="1" t="str">
        <f t="shared" si="48"/>
        <v/>
      </c>
      <c r="H296" s="26" t="str">
        <f>IF($Q$1&gt;=L296,SUM(T296,U296),IF($Q$1=L295,SUM($H$274:H295),""))</f>
        <v/>
      </c>
      <c r="L296" s="1">
        <f t="shared" si="49"/>
        <v>277</v>
      </c>
      <c r="N296" s="1" t="str">
        <f>IF($Q$1&gt;=L296,VLOOKUP(L296,Cs!$BY$7:$CN$33000,11,FALSE),"")</f>
        <v/>
      </c>
      <c r="Q296" s="1" t="str">
        <f>IF($Q$1&gt;=L296,TRIM(VLOOKUP(L296,Cs!$BY$7:$CN$33000,12,FALSE)),"")</f>
        <v/>
      </c>
      <c r="R296" s="1" t="str">
        <f>IF($Q$1&gt;=L296,TRIM(VLOOKUP(L296,Cs!$BY$7:$CN$33000,13,FALSE)),"")</f>
        <v/>
      </c>
      <c r="S296" s="1" t="str">
        <f>IF($Q$1&gt;=L296,TRIM(VLOOKUP(L296,Cs!$BY$7:$CN$33000,14,FALSE)),"")</f>
        <v/>
      </c>
      <c r="T296" s="1" t="str">
        <f>IF($Q$1&gt;=L296,VLOOKUP(L296,Cs!$BY$7:$CN$33000,7,FALSE),"")</f>
        <v/>
      </c>
      <c r="U296" s="1" t="str">
        <f>IF($Q$1&gt;=L296,VLOOKUP(L296,Cs!$BY$7:$CN$33000,8,FALSE),"")</f>
        <v/>
      </c>
      <c r="W296" s="1" t="str">
        <f t="shared" si="44"/>
        <v/>
      </c>
      <c r="X296" s="1" t="str">
        <f t="shared" si="43"/>
        <v/>
      </c>
    </row>
    <row r="297" spans="1:24" x14ac:dyDescent="0.25">
      <c r="A297" s="17" t="str">
        <f t="shared" si="50"/>
        <v/>
      </c>
      <c r="B297" s="18" t="str">
        <f>IF($Q$1&gt;=L297,VLOOKUP(L297,Cs!$BY$7:$CN$33000,5,FALSE),"")</f>
        <v/>
      </c>
      <c r="C297" s="1" t="str">
        <f>IF($Q$1&gt;=L297,TRIM(VLOOKUP(L297,Cs!$BY$7:$CN$33000,15,FALSE)),"")</f>
        <v/>
      </c>
      <c r="D297" s="1" t="str">
        <f t="shared" si="46"/>
        <v/>
      </c>
      <c r="E297" s="1" t="str">
        <f>IF($Q$1&gt;=L297,TRIM(VLOOKUP(L297,Cs!$BY$7:$CN$33000,16,FALSE)),"")</f>
        <v/>
      </c>
      <c r="F297" s="1" t="str">
        <f t="shared" si="47"/>
        <v/>
      </c>
      <c r="G297" s="1" t="str">
        <f t="shared" si="48"/>
        <v/>
      </c>
      <c r="H297" s="26" t="str">
        <f>IF($Q$1&gt;=L297,SUM(T297,U297),IF($Q$1=L296,SUM($H$274:H296),""))</f>
        <v/>
      </c>
      <c r="L297" s="1">
        <f t="shared" si="49"/>
        <v>278</v>
      </c>
      <c r="N297" s="1" t="str">
        <f>IF($Q$1&gt;=L297,VLOOKUP(L297,Cs!$BY$7:$CN$33000,11,FALSE),"")</f>
        <v/>
      </c>
      <c r="Q297" s="1" t="str">
        <f>IF($Q$1&gt;=L297,TRIM(VLOOKUP(L297,Cs!$BY$7:$CN$33000,12,FALSE)),"")</f>
        <v/>
      </c>
      <c r="R297" s="1" t="str">
        <f>IF($Q$1&gt;=L297,TRIM(VLOOKUP(L297,Cs!$BY$7:$CN$33000,13,FALSE)),"")</f>
        <v/>
      </c>
      <c r="S297" s="1" t="str">
        <f>IF($Q$1&gt;=L297,TRIM(VLOOKUP(L297,Cs!$BY$7:$CN$33000,14,FALSE)),"")</f>
        <v/>
      </c>
      <c r="T297" s="1" t="str">
        <f>IF($Q$1&gt;=L297,VLOOKUP(L297,Cs!$BY$7:$CN$33000,7,FALSE),"")</f>
        <v/>
      </c>
      <c r="U297" s="1" t="str">
        <f>IF($Q$1&gt;=L297,VLOOKUP(L297,Cs!$BY$7:$CN$33000,8,FALSE),"")</f>
        <v/>
      </c>
      <c r="W297" s="1" t="str">
        <f t="shared" si="44"/>
        <v/>
      </c>
      <c r="X297" s="1" t="str">
        <f t="shared" si="43"/>
        <v/>
      </c>
    </row>
    <row r="298" spans="1:24" x14ac:dyDescent="0.25">
      <c r="A298" s="17" t="str">
        <f t="shared" si="50"/>
        <v/>
      </c>
      <c r="B298" s="18" t="str">
        <f>IF($Q$1&gt;=L298,VLOOKUP(L298,Cs!$BY$7:$CN$33000,5,FALSE),"")</f>
        <v/>
      </c>
      <c r="C298" s="1" t="str">
        <f>IF($Q$1&gt;=L298,TRIM(VLOOKUP(L298,Cs!$BY$7:$CN$33000,15,FALSE)),"")</f>
        <v/>
      </c>
      <c r="D298" s="1" t="str">
        <f t="shared" si="46"/>
        <v/>
      </c>
      <c r="E298" s="1" t="str">
        <f>IF($Q$1&gt;=L298,TRIM(VLOOKUP(L298,Cs!$BY$7:$CN$33000,16,FALSE)),"")</f>
        <v/>
      </c>
      <c r="F298" s="1" t="str">
        <f t="shared" si="47"/>
        <v/>
      </c>
      <c r="G298" s="1" t="str">
        <f t="shared" si="48"/>
        <v/>
      </c>
      <c r="H298" s="26" t="str">
        <f>IF($Q$1&gt;=L298,SUM(T298,U298),IF($Q$1=L297,SUM($H$274:H297),""))</f>
        <v/>
      </c>
      <c r="L298" s="1">
        <f t="shared" si="49"/>
        <v>279</v>
      </c>
      <c r="N298" s="1" t="str">
        <f>IF($Q$1&gt;=L298,VLOOKUP(L298,Cs!$BY$7:$CN$33000,11,FALSE),"")</f>
        <v/>
      </c>
      <c r="Q298" s="1" t="str">
        <f>IF($Q$1&gt;=L298,TRIM(VLOOKUP(L298,Cs!$BY$7:$CN$33000,12,FALSE)),"")</f>
        <v/>
      </c>
      <c r="R298" s="1" t="str">
        <f>IF($Q$1&gt;=L298,TRIM(VLOOKUP(L298,Cs!$BY$7:$CN$33000,13,FALSE)),"")</f>
        <v/>
      </c>
      <c r="S298" s="1" t="str">
        <f>IF($Q$1&gt;=L298,TRIM(VLOOKUP(L298,Cs!$BY$7:$CN$33000,14,FALSE)),"")</f>
        <v/>
      </c>
      <c r="T298" s="1" t="str">
        <f>IF($Q$1&gt;=L298,VLOOKUP(L298,Cs!$BY$7:$CN$33000,7,FALSE),"")</f>
        <v/>
      </c>
      <c r="U298" s="1" t="str">
        <f>IF($Q$1&gt;=L298,VLOOKUP(L298,Cs!$BY$7:$CN$33000,8,FALSE),"")</f>
        <v/>
      </c>
      <c r="W298" s="1" t="str">
        <f t="shared" si="44"/>
        <v/>
      </c>
      <c r="X298" s="1" t="str">
        <f t="shared" si="43"/>
        <v/>
      </c>
    </row>
    <row r="299" spans="1:24" x14ac:dyDescent="0.25">
      <c r="A299" s="17" t="str">
        <f t="shared" si="50"/>
        <v/>
      </c>
      <c r="B299" s="18" t="str">
        <f>IF($Q$1&gt;=L299,VLOOKUP(L299,Cs!$BY$7:$CN$33000,5,FALSE),"")</f>
        <v/>
      </c>
      <c r="C299" s="1" t="str">
        <f>IF($Q$1&gt;=L299,TRIM(VLOOKUP(L299,Cs!$BY$7:$CN$33000,15,FALSE)),"")</f>
        <v/>
      </c>
      <c r="D299" s="1" t="str">
        <f t="shared" si="46"/>
        <v/>
      </c>
      <c r="E299" s="1" t="str">
        <f>IF($Q$1&gt;=L299,TRIM(VLOOKUP(L299,Cs!$BY$7:$CN$33000,16,FALSE)),"")</f>
        <v/>
      </c>
      <c r="F299" s="1" t="str">
        <f t="shared" si="47"/>
        <v/>
      </c>
      <c r="G299" s="1" t="str">
        <f t="shared" si="48"/>
        <v/>
      </c>
      <c r="H299" s="26" t="str">
        <f>IF($Q$1&gt;=L299,SUM(T299,U299),IF($Q$1=L298,SUM($H$274:H298),""))</f>
        <v/>
      </c>
      <c r="L299" s="1">
        <f t="shared" si="49"/>
        <v>280</v>
      </c>
      <c r="N299" s="1" t="str">
        <f>IF($Q$1&gt;=L299,VLOOKUP(L299,Cs!$BY$7:$CN$33000,11,FALSE),"")</f>
        <v/>
      </c>
      <c r="Q299" s="1" t="str">
        <f>IF($Q$1&gt;=L299,TRIM(VLOOKUP(L299,Cs!$BY$7:$CN$33000,12,FALSE)),"")</f>
        <v/>
      </c>
      <c r="R299" s="1" t="str">
        <f>IF($Q$1&gt;=L299,TRIM(VLOOKUP(L299,Cs!$BY$7:$CN$33000,13,FALSE)),"")</f>
        <v/>
      </c>
      <c r="S299" s="1" t="str">
        <f>IF($Q$1&gt;=L299,TRIM(VLOOKUP(L299,Cs!$BY$7:$CN$33000,14,FALSE)),"")</f>
        <v/>
      </c>
      <c r="T299" s="1" t="str">
        <f>IF($Q$1&gt;=L299,VLOOKUP(L299,Cs!$BY$7:$CN$33000,7,FALSE),"")</f>
        <v/>
      </c>
      <c r="U299" s="1" t="str">
        <f>IF($Q$1&gt;=L299,VLOOKUP(L299,Cs!$BY$7:$CN$33000,8,FALSE),"")</f>
        <v/>
      </c>
      <c r="W299" s="1" t="str">
        <f t="shared" si="44"/>
        <v/>
      </c>
      <c r="X299" s="1" t="str">
        <f t="shared" si="43"/>
        <v/>
      </c>
    </row>
    <row r="300" spans="1:24" x14ac:dyDescent="0.25">
      <c r="A300" s="17" t="str">
        <f t="shared" si="50"/>
        <v/>
      </c>
      <c r="B300" s="18" t="str">
        <f>IF($Q$1&gt;=L300,VLOOKUP(L300,Cs!$BY$7:$CN$33000,5,FALSE),"")</f>
        <v/>
      </c>
      <c r="C300" s="1" t="str">
        <f>IF($Q$1&gt;=L300,TRIM(VLOOKUP(L300,Cs!$BY$7:$CN$33000,15,FALSE)),"")</f>
        <v/>
      </c>
      <c r="D300" s="1" t="str">
        <f t="shared" si="46"/>
        <v/>
      </c>
      <c r="E300" s="1" t="str">
        <f>IF($Q$1&gt;=L300,TRIM(VLOOKUP(L300,Cs!$BY$7:$CN$33000,16,FALSE)),"")</f>
        <v/>
      </c>
      <c r="F300" s="1" t="str">
        <f t="shared" si="47"/>
        <v/>
      </c>
      <c r="G300" s="1" t="str">
        <f t="shared" si="48"/>
        <v/>
      </c>
      <c r="H300" s="26" t="str">
        <f>IF($Q$1&gt;=L300,SUM(T300,U300),IF($Q$1=L299,SUM($H$274:H299),""))</f>
        <v/>
      </c>
      <c r="L300" s="1">
        <f t="shared" si="49"/>
        <v>281</v>
      </c>
      <c r="N300" s="1" t="str">
        <f>IF($Q$1&gt;=L300,VLOOKUP(L300,Cs!$BY$7:$CN$33000,11,FALSE),"")</f>
        <v/>
      </c>
      <c r="Q300" s="1" t="str">
        <f>IF($Q$1&gt;=L300,TRIM(VLOOKUP(L300,Cs!$BY$7:$CN$33000,12,FALSE)),"")</f>
        <v/>
      </c>
      <c r="R300" s="1" t="str">
        <f>IF($Q$1&gt;=L300,TRIM(VLOOKUP(L300,Cs!$BY$7:$CN$33000,13,FALSE)),"")</f>
        <v/>
      </c>
      <c r="S300" s="1" t="str">
        <f>IF($Q$1&gt;=L300,TRIM(VLOOKUP(L300,Cs!$BY$7:$CN$33000,14,FALSE)),"")</f>
        <v/>
      </c>
      <c r="T300" s="1" t="str">
        <f>IF($Q$1&gt;=L300,VLOOKUP(L300,Cs!$BY$7:$CN$33000,7,FALSE),"")</f>
        <v/>
      </c>
      <c r="U300" s="1" t="str">
        <f>IF($Q$1&gt;=L300,VLOOKUP(L300,Cs!$BY$7:$CN$33000,8,FALSE),"")</f>
        <v/>
      </c>
      <c r="W300" s="1" t="str">
        <f t="shared" si="44"/>
        <v/>
      </c>
      <c r="X300" s="1" t="str">
        <f t="shared" si="43"/>
        <v/>
      </c>
    </row>
    <row r="301" spans="1:24" x14ac:dyDescent="0.25">
      <c r="A301" s="17" t="str">
        <f t="shared" si="50"/>
        <v/>
      </c>
      <c r="B301" s="18" t="str">
        <f>IF($Q$1&gt;=L301,VLOOKUP(L301,Cs!$BY$7:$CN$33000,5,FALSE),"")</f>
        <v/>
      </c>
      <c r="C301" s="1" t="str">
        <f>IF($Q$1&gt;=L301,TRIM(VLOOKUP(L301,Cs!$BY$7:$CN$33000,15,FALSE)),"")</f>
        <v/>
      </c>
      <c r="D301" s="1" t="str">
        <f t="shared" si="46"/>
        <v/>
      </c>
      <c r="E301" s="1" t="str">
        <f>IF($Q$1&gt;=L301,TRIM(VLOOKUP(L301,Cs!$BY$7:$CN$33000,16,FALSE)),"")</f>
        <v/>
      </c>
      <c r="F301" s="1" t="str">
        <f t="shared" si="47"/>
        <v/>
      </c>
      <c r="G301" s="1" t="str">
        <f t="shared" si="48"/>
        <v/>
      </c>
      <c r="H301" s="26" t="str">
        <f>IF($Q$1&gt;=L301,SUM(T301,U301),IF($Q$1=L300,SUM($H$274:H300),""))</f>
        <v/>
      </c>
      <c r="L301" s="1">
        <f t="shared" si="49"/>
        <v>282</v>
      </c>
      <c r="N301" s="1" t="str">
        <f>IF($Q$1&gt;=L301,VLOOKUP(L301,Cs!$BY$7:$CN$33000,11,FALSE),"")</f>
        <v/>
      </c>
      <c r="Q301" s="1" t="str">
        <f>IF($Q$1&gt;=L301,TRIM(VLOOKUP(L301,Cs!$BY$7:$CN$33000,12,FALSE)),"")</f>
        <v/>
      </c>
      <c r="R301" s="1" t="str">
        <f>IF($Q$1&gt;=L301,TRIM(VLOOKUP(L301,Cs!$BY$7:$CN$33000,13,FALSE)),"")</f>
        <v/>
      </c>
      <c r="S301" s="1" t="str">
        <f>IF($Q$1&gt;=L301,TRIM(VLOOKUP(L301,Cs!$BY$7:$CN$33000,14,FALSE)),"")</f>
        <v/>
      </c>
      <c r="T301" s="1" t="str">
        <f>IF($Q$1&gt;=L301,VLOOKUP(L301,Cs!$BY$7:$CN$33000,7,FALSE),"")</f>
        <v/>
      </c>
      <c r="U301" s="1" t="str">
        <f>IF($Q$1&gt;=L301,VLOOKUP(L301,Cs!$BY$7:$CN$33000,8,FALSE),"")</f>
        <v/>
      </c>
      <c r="W301" s="1" t="str">
        <f t="shared" si="44"/>
        <v/>
      </c>
      <c r="X301" s="1" t="str">
        <f t="shared" si="43"/>
        <v/>
      </c>
    </row>
    <row r="302" spans="1:24" x14ac:dyDescent="0.25">
      <c r="A302" s="17" t="str">
        <f t="shared" si="50"/>
        <v/>
      </c>
      <c r="B302" s="18" t="str">
        <f>IF($Q$1&gt;=L302,VLOOKUP(L302,Cs!$BY$7:$CN$33000,5,FALSE),"")</f>
        <v/>
      </c>
      <c r="C302" s="1" t="str">
        <f>IF($Q$1&gt;=L302,TRIM(VLOOKUP(L302,Cs!$BY$7:$CN$33000,15,FALSE)),"")</f>
        <v/>
      </c>
      <c r="D302" s="1" t="str">
        <f t="shared" si="46"/>
        <v/>
      </c>
      <c r="E302" s="1" t="str">
        <f>IF($Q$1&gt;=L302,TRIM(VLOOKUP(L302,Cs!$BY$7:$CN$33000,16,FALSE)),"")</f>
        <v/>
      </c>
      <c r="F302" s="1" t="str">
        <f t="shared" si="47"/>
        <v/>
      </c>
      <c r="G302" s="1" t="str">
        <f t="shared" si="48"/>
        <v/>
      </c>
      <c r="H302" s="26" t="str">
        <f>IF($Q$1&gt;=L302,SUM(T302,U302),IF($Q$1=L301,SUM($H$274:H301),""))</f>
        <v/>
      </c>
      <c r="L302" s="1">
        <f t="shared" si="49"/>
        <v>283</v>
      </c>
      <c r="N302" s="1" t="str">
        <f>IF($Q$1&gt;=L302,VLOOKUP(L302,Cs!$BY$7:$CN$33000,11,FALSE),"")</f>
        <v/>
      </c>
      <c r="Q302" s="1" t="str">
        <f>IF($Q$1&gt;=L302,TRIM(VLOOKUP(L302,Cs!$BY$7:$CN$33000,12,FALSE)),"")</f>
        <v/>
      </c>
      <c r="R302" s="1" t="str">
        <f>IF($Q$1&gt;=L302,TRIM(VLOOKUP(L302,Cs!$BY$7:$CN$33000,13,FALSE)),"")</f>
        <v/>
      </c>
      <c r="S302" s="1" t="str">
        <f>IF($Q$1&gt;=L302,TRIM(VLOOKUP(L302,Cs!$BY$7:$CN$33000,14,FALSE)),"")</f>
        <v/>
      </c>
      <c r="T302" s="1" t="str">
        <f>IF($Q$1&gt;=L302,VLOOKUP(L302,Cs!$BY$7:$CN$33000,7,FALSE),"")</f>
        <v/>
      </c>
      <c r="U302" s="1" t="str">
        <f>IF($Q$1&gt;=L302,VLOOKUP(L302,Cs!$BY$7:$CN$33000,8,FALSE),"")</f>
        <v/>
      </c>
      <c r="W302" s="1" t="str">
        <f t="shared" si="44"/>
        <v/>
      </c>
      <c r="X302" s="1" t="str">
        <f t="shared" si="43"/>
        <v/>
      </c>
    </row>
    <row r="303" spans="1:24" x14ac:dyDescent="0.25">
      <c r="A303" s="17" t="str">
        <f t="shared" si="50"/>
        <v/>
      </c>
      <c r="B303" s="18" t="str">
        <f>IF($Q$1&gt;=L303,VLOOKUP(L303,Cs!$BY$7:$CN$33000,5,FALSE),"")</f>
        <v/>
      </c>
      <c r="C303" s="1" t="str">
        <f>IF($Q$1&gt;=L303,TRIM(VLOOKUP(L303,Cs!$BY$7:$CN$33000,15,FALSE)),"")</f>
        <v/>
      </c>
      <c r="D303" s="1" t="str">
        <f t="shared" si="46"/>
        <v/>
      </c>
      <c r="E303" s="1" t="str">
        <f>IF($Q$1&gt;=L303,TRIM(VLOOKUP(L303,Cs!$BY$7:$CN$33000,16,FALSE)),"")</f>
        <v/>
      </c>
      <c r="F303" s="1" t="str">
        <f t="shared" si="47"/>
        <v/>
      </c>
      <c r="G303" s="1" t="str">
        <f t="shared" si="48"/>
        <v/>
      </c>
      <c r="H303" s="26" t="str">
        <f>IF($Q$1&gt;=L303,SUM(T303,U303),IF($Q$1=L302,SUM($H$274:H302),""))</f>
        <v/>
      </c>
      <c r="L303" s="1">
        <f t="shared" si="49"/>
        <v>284</v>
      </c>
      <c r="N303" s="1" t="str">
        <f>IF($Q$1&gt;=L303,VLOOKUP(L303,Cs!$BY$7:$CN$33000,11,FALSE),"")</f>
        <v/>
      </c>
      <c r="Q303" s="1" t="str">
        <f>IF($Q$1&gt;=L303,TRIM(VLOOKUP(L303,Cs!$BY$7:$CN$33000,12,FALSE)),"")</f>
        <v/>
      </c>
      <c r="R303" s="1" t="str">
        <f>IF($Q$1&gt;=L303,TRIM(VLOOKUP(L303,Cs!$BY$7:$CN$33000,13,FALSE)),"")</f>
        <v/>
      </c>
      <c r="S303" s="1" t="str">
        <f>IF($Q$1&gt;=L303,TRIM(VLOOKUP(L303,Cs!$BY$7:$CN$33000,14,FALSE)),"")</f>
        <v/>
      </c>
      <c r="T303" s="1" t="str">
        <f>IF($Q$1&gt;=L303,VLOOKUP(L303,Cs!$BY$7:$CN$33000,7,FALSE),"")</f>
        <v/>
      </c>
      <c r="U303" s="1" t="str">
        <f>IF($Q$1&gt;=L303,VLOOKUP(L303,Cs!$BY$7:$CN$33000,8,FALSE),"")</f>
        <v/>
      </c>
      <c r="W303" s="1" t="str">
        <f t="shared" si="44"/>
        <v/>
      </c>
      <c r="X303" s="1" t="str">
        <f t="shared" si="43"/>
        <v/>
      </c>
    </row>
    <row r="304" spans="1:24" x14ac:dyDescent="0.25">
      <c r="A304" s="17" t="str">
        <f t="shared" si="50"/>
        <v/>
      </c>
      <c r="B304" s="18" t="str">
        <f>IF($Q$1&gt;=L304,VLOOKUP(L304,Cs!$BY$7:$CN$33000,5,FALSE),"")</f>
        <v/>
      </c>
      <c r="C304" s="1" t="str">
        <f>IF($Q$1&gt;=L304,TRIM(VLOOKUP(L304,Cs!$BY$7:$CN$33000,15,FALSE)),"")</f>
        <v/>
      </c>
      <c r="D304" s="1" t="str">
        <f t="shared" si="46"/>
        <v/>
      </c>
      <c r="E304" s="1" t="str">
        <f>IF($Q$1&gt;=L304,TRIM(VLOOKUP(L304,Cs!$BY$7:$CN$33000,16,FALSE)),"")</f>
        <v/>
      </c>
      <c r="F304" s="1" t="str">
        <f t="shared" si="47"/>
        <v/>
      </c>
      <c r="G304" s="1" t="str">
        <f t="shared" si="48"/>
        <v/>
      </c>
      <c r="H304" s="26" t="str">
        <f>IF($Q$1&gt;=L304,SUM(T304,U304),IF($Q$1=L303,SUM($H$274:H303),""))</f>
        <v/>
      </c>
      <c r="L304" s="1">
        <f t="shared" si="49"/>
        <v>285</v>
      </c>
      <c r="N304" s="1" t="str">
        <f>IF($Q$1&gt;=L304,VLOOKUP(L304,Cs!$BY$7:$CN$33000,11,FALSE),"")</f>
        <v/>
      </c>
      <c r="Q304" s="1" t="str">
        <f>IF($Q$1&gt;=L304,TRIM(VLOOKUP(L304,Cs!$BY$7:$CN$33000,12,FALSE)),"")</f>
        <v/>
      </c>
      <c r="R304" s="1" t="str">
        <f>IF($Q$1&gt;=L304,TRIM(VLOOKUP(L304,Cs!$BY$7:$CN$33000,13,FALSE)),"")</f>
        <v/>
      </c>
      <c r="S304" s="1" t="str">
        <f>IF($Q$1&gt;=L304,TRIM(VLOOKUP(L304,Cs!$BY$7:$CN$33000,14,FALSE)),"")</f>
        <v/>
      </c>
      <c r="T304" s="1" t="str">
        <f>IF($Q$1&gt;=L304,VLOOKUP(L304,Cs!$BY$7:$CN$33000,7,FALSE),"")</f>
        <v/>
      </c>
      <c r="U304" s="1" t="str">
        <f>IF($Q$1&gt;=L304,VLOOKUP(L304,Cs!$BY$7:$CN$33000,8,FALSE),"")</f>
        <v/>
      </c>
      <c r="W304" s="1" t="str">
        <f t="shared" si="44"/>
        <v/>
      </c>
      <c r="X304" s="1" t="str">
        <f t="shared" si="43"/>
        <v/>
      </c>
    </row>
    <row r="305" spans="1:24" x14ac:dyDescent="0.25">
      <c r="A305" s="17" t="str">
        <f t="shared" si="50"/>
        <v/>
      </c>
      <c r="B305" s="18" t="str">
        <f>IF($Q$1&gt;=L305,VLOOKUP(L305,Cs!$BY$7:$CN$33000,5,FALSE),"")</f>
        <v/>
      </c>
      <c r="C305" s="1" t="str">
        <f>IF($Q$1&gt;=L305,TRIM(VLOOKUP(L305,Cs!$BY$7:$CN$33000,15,FALSE)),"")</f>
        <v/>
      </c>
      <c r="D305" s="1" t="str">
        <f t="shared" si="46"/>
        <v/>
      </c>
      <c r="E305" s="1" t="str">
        <f>IF($Q$1&gt;=L305,TRIM(VLOOKUP(L305,Cs!$BY$7:$CN$33000,16,FALSE)),"")</f>
        <v/>
      </c>
      <c r="F305" s="1" t="str">
        <f t="shared" si="47"/>
        <v/>
      </c>
      <c r="G305" s="1" t="str">
        <f t="shared" si="48"/>
        <v/>
      </c>
      <c r="H305" s="26" t="str">
        <f>IF($Q$1&gt;=L305,SUM(T305,U305),IF($Q$1=L304,SUM($H$274:H304),""))</f>
        <v/>
      </c>
      <c r="L305" s="1">
        <f t="shared" si="49"/>
        <v>286</v>
      </c>
      <c r="N305" s="1" t="str">
        <f>IF($Q$1&gt;=L305,VLOOKUP(L305,Cs!$BY$7:$CN$33000,11,FALSE),"")</f>
        <v/>
      </c>
      <c r="Q305" s="1" t="str">
        <f>IF($Q$1&gt;=L305,TRIM(VLOOKUP(L305,Cs!$BY$7:$CN$33000,12,FALSE)),"")</f>
        <v/>
      </c>
      <c r="R305" s="1" t="str">
        <f>IF($Q$1&gt;=L305,TRIM(VLOOKUP(L305,Cs!$BY$7:$CN$33000,13,FALSE)),"")</f>
        <v/>
      </c>
      <c r="S305" s="1" t="str">
        <f>IF($Q$1&gt;=L305,TRIM(VLOOKUP(L305,Cs!$BY$7:$CN$33000,14,FALSE)),"")</f>
        <v/>
      </c>
      <c r="T305" s="1" t="str">
        <f>IF($Q$1&gt;=L305,VLOOKUP(L305,Cs!$BY$7:$CN$33000,7,FALSE),"")</f>
        <v/>
      </c>
      <c r="U305" s="1" t="str">
        <f>IF($Q$1&gt;=L305,VLOOKUP(L305,Cs!$BY$7:$CN$33000,8,FALSE),"")</f>
        <v/>
      </c>
      <c r="W305" s="1" t="str">
        <f t="shared" si="44"/>
        <v/>
      </c>
      <c r="X305" s="1" t="str">
        <f t="shared" si="43"/>
        <v/>
      </c>
    </row>
    <row r="306" spans="1:24" x14ac:dyDescent="0.25">
      <c r="A306" s="17" t="str">
        <f t="shared" si="50"/>
        <v/>
      </c>
      <c r="B306" s="18" t="str">
        <f>IF($Q$1&gt;=L306,VLOOKUP(L306,Cs!$BY$7:$CN$33000,5,FALSE),"")</f>
        <v/>
      </c>
      <c r="C306" s="1" t="str">
        <f>IF($Q$1&gt;=L306,TRIM(VLOOKUP(L306,Cs!$BY$7:$CN$33000,15,FALSE)),"")</f>
        <v/>
      </c>
      <c r="D306" s="1" t="str">
        <f t="shared" si="46"/>
        <v/>
      </c>
      <c r="E306" s="1" t="str">
        <f>IF($Q$1&gt;=L306,TRIM(VLOOKUP(L306,Cs!$BY$7:$CN$33000,16,FALSE)),"")</f>
        <v/>
      </c>
      <c r="F306" s="1" t="str">
        <f t="shared" si="47"/>
        <v/>
      </c>
      <c r="G306" s="1" t="str">
        <f t="shared" si="48"/>
        <v/>
      </c>
      <c r="H306" s="26" t="str">
        <f>IF($Q$1&gt;=L306,SUM(T306,U306),IF($Q$1=L305,SUM($H$274:H305),""))</f>
        <v/>
      </c>
      <c r="L306" s="1">
        <f t="shared" si="49"/>
        <v>287</v>
      </c>
      <c r="N306" s="1" t="str">
        <f>IF($Q$1&gt;=L306,VLOOKUP(L306,Cs!$BY$7:$CN$33000,11,FALSE),"")</f>
        <v/>
      </c>
      <c r="Q306" s="1" t="str">
        <f>IF($Q$1&gt;=L306,TRIM(VLOOKUP(L306,Cs!$BY$7:$CN$33000,12,FALSE)),"")</f>
        <v/>
      </c>
      <c r="R306" s="1" t="str">
        <f>IF($Q$1&gt;=L306,TRIM(VLOOKUP(L306,Cs!$BY$7:$CN$33000,13,FALSE)),"")</f>
        <v/>
      </c>
      <c r="S306" s="1" t="str">
        <f>IF($Q$1&gt;=L306,TRIM(VLOOKUP(L306,Cs!$BY$7:$CN$33000,14,FALSE)),"")</f>
        <v/>
      </c>
      <c r="T306" s="1" t="str">
        <f>IF($Q$1&gt;=L306,VLOOKUP(L306,Cs!$BY$7:$CN$33000,7,FALSE),"")</f>
        <v/>
      </c>
      <c r="U306" s="1" t="str">
        <f>IF($Q$1&gt;=L306,VLOOKUP(L306,Cs!$BY$7:$CN$33000,8,FALSE),"")</f>
        <v/>
      </c>
      <c r="W306" s="1" t="str">
        <f t="shared" si="44"/>
        <v/>
      </c>
      <c r="X306" s="1" t="str">
        <f t="shared" si="43"/>
        <v/>
      </c>
    </row>
    <row r="307" spans="1:24" x14ac:dyDescent="0.25">
      <c r="A307" s="17" t="str">
        <f t="shared" si="50"/>
        <v/>
      </c>
      <c r="B307" s="18" t="str">
        <f>IF($Q$1&gt;=L307,VLOOKUP(L307,Cs!$BY$7:$CN$33000,5,FALSE),"")</f>
        <v/>
      </c>
      <c r="C307" s="1" t="str">
        <f>IF($Q$1&gt;=L307,TRIM(VLOOKUP(L307,Cs!$BY$7:$CN$33000,15,FALSE)),"")</f>
        <v/>
      </c>
      <c r="D307" s="1" t="str">
        <f t="shared" si="46"/>
        <v/>
      </c>
      <c r="E307" s="1" t="str">
        <f>IF($Q$1&gt;=L307,TRIM(VLOOKUP(L307,Cs!$BY$7:$CN$33000,16,FALSE)),"")</f>
        <v/>
      </c>
      <c r="F307" s="1" t="str">
        <f t="shared" si="47"/>
        <v/>
      </c>
      <c r="G307" s="1" t="str">
        <f t="shared" si="48"/>
        <v/>
      </c>
      <c r="H307" s="26" t="str">
        <f>IF($Q$1&gt;=L307,SUM(T307,U307),IF($Q$1=L306,SUM($H$274:H306),""))</f>
        <v/>
      </c>
      <c r="L307" s="1">
        <f t="shared" si="49"/>
        <v>288</v>
      </c>
      <c r="N307" s="1" t="str">
        <f>IF($Q$1&gt;=L307,VLOOKUP(L307,Cs!$BY$7:$CN$33000,11,FALSE),"")</f>
        <v/>
      </c>
      <c r="Q307" s="1" t="str">
        <f>IF($Q$1&gt;=L307,TRIM(VLOOKUP(L307,Cs!$BY$7:$CN$33000,12,FALSE)),"")</f>
        <v/>
      </c>
      <c r="R307" s="1" t="str">
        <f>IF($Q$1&gt;=L307,TRIM(VLOOKUP(L307,Cs!$BY$7:$CN$33000,13,FALSE)),"")</f>
        <v/>
      </c>
      <c r="S307" s="1" t="str">
        <f>IF($Q$1&gt;=L307,TRIM(VLOOKUP(L307,Cs!$BY$7:$CN$33000,14,FALSE)),"")</f>
        <v/>
      </c>
      <c r="T307" s="1" t="str">
        <f>IF($Q$1&gt;=L307,VLOOKUP(L307,Cs!$BY$7:$CN$33000,7,FALSE),"")</f>
        <v/>
      </c>
      <c r="U307" s="1" t="str">
        <f>IF($Q$1&gt;=L307,VLOOKUP(L307,Cs!$BY$7:$CN$33000,8,FALSE),"")</f>
        <v/>
      </c>
      <c r="W307" s="1" t="str">
        <f t="shared" si="44"/>
        <v/>
      </c>
      <c r="X307" s="1" t="str">
        <f t="shared" si="43"/>
        <v/>
      </c>
    </row>
    <row r="308" spans="1:24" x14ac:dyDescent="0.25">
      <c r="A308" s="17" t="str">
        <f t="shared" si="50"/>
        <v/>
      </c>
      <c r="B308" s="18" t="str">
        <f>IF($Q$1&gt;=L308,VLOOKUP(L308,Cs!$BY$7:$CN$33000,5,FALSE),"")</f>
        <v/>
      </c>
      <c r="C308" s="1" t="str">
        <f>IF($Q$1&gt;=L308,TRIM(VLOOKUP(L308,Cs!$BY$7:$CN$33000,15,FALSE)),"")</f>
        <v/>
      </c>
      <c r="D308" s="1" t="str">
        <f t="shared" si="46"/>
        <v/>
      </c>
      <c r="E308" s="1" t="str">
        <f>IF($Q$1&gt;=L308,TRIM(VLOOKUP(L308,Cs!$BY$7:$CN$33000,16,FALSE)),"")</f>
        <v/>
      </c>
      <c r="F308" s="1" t="str">
        <f t="shared" si="47"/>
        <v/>
      </c>
      <c r="G308" s="1" t="str">
        <f t="shared" si="48"/>
        <v/>
      </c>
      <c r="H308" s="26" t="str">
        <f>IF($Q$1&gt;=L308,SUM(T308,U308),IF($Q$1=L307,SUM($H$274:H307),""))</f>
        <v/>
      </c>
      <c r="L308" s="1">
        <f t="shared" si="49"/>
        <v>289</v>
      </c>
      <c r="N308" s="1" t="str">
        <f>IF($Q$1&gt;=L308,VLOOKUP(L308,Cs!$BY$7:$CN$33000,11,FALSE),"")</f>
        <v/>
      </c>
      <c r="Q308" s="1" t="str">
        <f>IF($Q$1&gt;=L308,TRIM(VLOOKUP(L308,Cs!$BY$7:$CN$33000,12,FALSE)),"")</f>
        <v/>
      </c>
      <c r="R308" s="1" t="str">
        <f>IF($Q$1&gt;=L308,TRIM(VLOOKUP(L308,Cs!$BY$7:$CN$33000,13,FALSE)),"")</f>
        <v/>
      </c>
      <c r="S308" s="1" t="str">
        <f>IF($Q$1&gt;=L308,TRIM(VLOOKUP(L308,Cs!$BY$7:$CN$33000,14,FALSE)),"")</f>
        <v/>
      </c>
      <c r="T308" s="1" t="str">
        <f>IF($Q$1&gt;=L308,VLOOKUP(L308,Cs!$BY$7:$CN$33000,7,FALSE),"")</f>
        <v/>
      </c>
      <c r="U308" s="1" t="str">
        <f>IF($Q$1&gt;=L308,VLOOKUP(L308,Cs!$BY$7:$CN$33000,8,FALSE),"")</f>
        <v/>
      </c>
      <c r="W308" s="1" t="str">
        <f t="shared" si="44"/>
        <v/>
      </c>
      <c r="X308" s="1" t="str">
        <f t="shared" si="43"/>
        <v/>
      </c>
    </row>
    <row r="309" spans="1:24" x14ac:dyDescent="0.25">
      <c r="A309" s="17" t="str">
        <f t="shared" si="50"/>
        <v/>
      </c>
      <c r="B309" s="18" t="str">
        <f>IF($Q$1&gt;=L309,VLOOKUP(L309,Cs!$BY$7:$CN$33000,5,FALSE),"")</f>
        <v/>
      </c>
      <c r="C309" s="1" t="str">
        <f>IF($Q$1&gt;=L309,TRIM(VLOOKUP(L309,Cs!$BY$7:$CN$33000,15,FALSE)),"")</f>
        <v/>
      </c>
      <c r="D309" s="1" t="str">
        <f t="shared" si="46"/>
        <v/>
      </c>
      <c r="E309" s="1" t="str">
        <f>IF($Q$1&gt;=L309,TRIM(VLOOKUP(L309,Cs!$BY$7:$CN$33000,16,FALSE)),"")</f>
        <v/>
      </c>
      <c r="F309" s="1" t="str">
        <f t="shared" si="47"/>
        <v/>
      </c>
      <c r="G309" s="1" t="str">
        <f t="shared" si="48"/>
        <v/>
      </c>
      <c r="H309" s="26" t="str">
        <f>IF($Q$1&gt;=L309,SUM(T309,U309),IF($Q$1=L308,SUM($H$274:H308),""))</f>
        <v/>
      </c>
      <c r="L309" s="1">
        <f t="shared" si="49"/>
        <v>290</v>
      </c>
      <c r="N309" s="1" t="str">
        <f>IF($Q$1&gt;=L309,VLOOKUP(L309,Cs!$BY$7:$CN$33000,11,FALSE),"")</f>
        <v/>
      </c>
      <c r="Q309" s="1" t="str">
        <f>IF($Q$1&gt;=L309,TRIM(VLOOKUP(L309,Cs!$BY$7:$CN$33000,12,FALSE)),"")</f>
        <v/>
      </c>
      <c r="R309" s="1" t="str">
        <f>IF($Q$1&gt;=L309,TRIM(VLOOKUP(L309,Cs!$BY$7:$CN$33000,13,FALSE)),"")</f>
        <v/>
      </c>
      <c r="S309" s="1" t="str">
        <f>IF($Q$1&gt;=L309,TRIM(VLOOKUP(L309,Cs!$BY$7:$CN$33000,14,FALSE)),"")</f>
        <v/>
      </c>
      <c r="T309" s="1" t="str">
        <f>IF($Q$1&gt;=L309,VLOOKUP(L309,Cs!$BY$7:$CN$33000,7,FALSE),"")</f>
        <v/>
      </c>
      <c r="U309" s="1" t="str">
        <f>IF($Q$1&gt;=L309,VLOOKUP(L309,Cs!$BY$7:$CN$33000,8,FALSE),"")</f>
        <v/>
      </c>
      <c r="W309" s="1" t="str">
        <f t="shared" si="44"/>
        <v/>
      </c>
      <c r="X309" s="1" t="str">
        <f t="shared" si="43"/>
        <v/>
      </c>
    </row>
    <row r="310" spans="1:24" x14ac:dyDescent="0.25">
      <c r="A310" s="17" t="str">
        <f t="shared" si="50"/>
        <v/>
      </c>
      <c r="B310" s="18" t="str">
        <f>IF($Q$1&gt;=L310,VLOOKUP(L310,Cs!$BY$7:$CN$33000,5,FALSE),"")</f>
        <v/>
      </c>
      <c r="C310" s="1" t="str">
        <f>IF($Q$1&gt;=L310,TRIM(VLOOKUP(L310,Cs!$BY$7:$CN$33000,15,FALSE)),"")</f>
        <v/>
      </c>
      <c r="D310" s="1" t="str">
        <f t="shared" si="46"/>
        <v/>
      </c>
      <c r="E310" s="1" t="str">
        <f>IF($Q$1&gt;=L310,TRIM(VLOOKUP(L310,Cs!$BY$7:$CN$33000,16,FALSE)),"")</f>
        <v/>
      </c>
      <c r="F310" s="1" t="str">
        <f t="shared" si="47"/>
        <v/>
      </c>
      <c r="G310" s="1" t="str">
        <f t="shared" si="48"/>
        <v/>
      </c>
      <c r="H310" s="26" t="str">
        <f>IF($Q$1&gt;=L310,SUM(T310,U310),IF($Q$1=L309,SUM($H$274:H309),""))</f>
        <v/>
      </c>
      <c r="L310" s="1">
        <f t="shared" si="49"/>
        <v>291</v>
      </c>
      <c r="N310" s="1" t="str">
        <f>IF($Q$1&gt;=L310,VLOOKUP(L310,Cs!$BY$7:$CN$33000,11,FALSE),"")</f>
        <v/>
      </c>
      <c r="Q310" s="1" t="str">
        <f>IF($Q$1&gt;=L310,TRIM(VLOOKUP(L310,Cs!$BY$7:$CN$33000,12,FALSE)),"")</f>
        <v/>
      </c>
      <c r="R310" s="1" t="str">
        <f>IF($Q$1&gt;=L310,TRIM(VLOOKUP(L310,Cs!$BY$7:$CN$33000,13,FALSE)),"")</f>
        <v/>
      </c>
      <c r="S310" s="1" t="str">
        <f>IF($Q$1&gt;=L310,TRIM(VLOOKUP(L310,Cs!$BY$7:$CN$33000,14,FALSE)),"")</f>
        <v/>
      </c>
      <c r="T310" s="1" t="str">
        <f>IF($Q$1&gt;=L310,VLOOKUP(L310,Cs!$BY$7:$CN$33000,7,FALSE),"")</f>
        <v/>
      </c>
      <c r="U310" s="1" t="str">
        <f>IF($Q$1&gt;=L310,VLOOKUP(L310,Cs!$BY$7:$CN$33000,8,FALSE),"")</f>
        <v/>
      </c>
      <c r="W310" s="1" t="str">
        <f t="shared" si="44"/>
        <v/>
      </c>
      <c r="X310" s="1" t="str">
        <f t="shared" si="43"/>
        <v/>
      </c>
    </row>
    <row r="311" spans="1:24" x14ac:dyDescent="0.25">
      <c r="A311" s="17" t="str">
        <f t="shared" si="50"/>
        <v/>
      </c>
      <c r="B311" s="18" t="str">
        <f>IF($Q$1&gt;=L311,VLOOKUP(L311,Cs!$BY$7:$CN$33000,5,FALSE),"")</f>
        <v/>
      </c>
      <c r="C311" s="1" t="str">
        <f>IF($Q$1&gt;=L311,TRIM(VLOOKUP(L311,Cs!$BY$7:$CN$33000,15,FALSE)),"")</f>
        <v/>
      </c>
      <c r="D311" s="1" t="str">
        <f t="shared" si="46"/>
        <v/>
      </c>
      <c r="E311" s="1" t="str">
        <f>IF($Q$1&gt;=L311,TRIM(VLOOKUP(L311,Cs!$BY$7:$CN$33000,16,FALSE)),"")</f>
        <v/>
      </c>
      <c r="F311" s="1" t="str">
        <f t="shared" si="47"/>
        <v/>
      </c>
      <c r="G311" s="1" t="str">
        <f t="shared" si="48"/>
        <v/>
      </c>
      <c r="H311" s="26" t="str">
        <f>IF($Q$1&gt;=L311,SUM(T311,U311),IF($Q$1=L310,SUM($H$274:H310),""))</f>
        <v/>
      </c>
      <c r="L311" s="1">
        <f t="shared" si="49"/>
        <v>292</v>
      </c>
      <c r="N311" s="1" t="str">
        <f>IF($Q$1&gt;=L311,VLOOKUP(L311,Cs!$BY$7:$CN$33000,11,FALSE),"")</f>
        <v/>
      </c>
      <c r="Q311" s="1" t="str">
        <f>IF($Q$1&gt;=L311,TRIM(VLOOKUP(L311,Cs!$BY$7:$CN$33000,12,FALSE)),"")</f>
        <v/>
      </c>
      <c r="R311" s="1" t="str">
        <f>IF($Q$1&gt;=L311,TRIM(VLOOKUP(L311,Cs!$BY$7:$CN$33000,13,FALSE)),"")</f>
        <v/>
      </c>
      <c r="S311" s="1" t="str">
        <f>IF($Q$1&gt;=L311,TRIM(VLOOKUP(L311,Cs!$BY$7:$CN$33000,14,FALSE)),"")</f>
        <v/>
      </c>
      <c r="T311" s="1" t="str">
        <f>IF($Q$1&gt;=L311,VLOOKUP(L311,Cs!$BY$7:$CN$33000,7,FALSE),"")</f>
        <v/>
      </c>
      <c r="U311" s="1" t="str">
        <f>IF($Q$1&gt;=L311,VLOOKUP(L311,Cs!$BY$7:$CN$33000,8,FALSE),"")</f>
        <v/>
      </c>
      <c r="W311" s="1" t="str">
        <f t="shared" si="44"/>
        <v/>
      </c>
      <c r="X311" s="1" t="str">
        <f t="shared" si="43"/>
        <v/>
      </c>
    </row>
    <row r="312" spans="1:24" x14ac:dyDescent="0.25">
      <c r="A312" s="17" t="str">
        <f t="shared" si="50"/>
        <v/>
      </c>
      <c r="B312" s="18" t="str">
        <f>IF($Q$1&gt;=L312,VLOOKUP(L312,Cs!$BY$7:$CN$33000,5,FALSE),"")</f>
        <v/>
      </c>
      <c r="C312" s="1" t="str">
        <f>IF($Q$1&gt;=L312,TRIM(VLOOKUP(L312,Cs!$BY$7:$CN$33000,15,FALSE)),"")</f>
        <v/>
      </c>
      <c r="D312" s="1" t="str">
        <f t="shared" si="46"/>
        <v/>
      </c>
      <c r="E312" s="1" t="str">
        <f>IF($Q$1&gt;=L312,TRIM(VLOOKUP(L312,Cs!$BY$7:$CN$33000,16,FALSE)),"")</f>
        <v/>
      </c>
      <c r="F312" s="1" t="str">
        <f t="shared" si="47"/>
        <v/>
      </c>
      <c r="G312" s="1" t="str">
        <f t="shared" si="48"/>
        <v/>
      </c>
      <c r="H312" s="26" t="str">
        <f>IF($Q$1&gt;=L312,SUM(T312,U312),IF($Q$1=L311,SUM($H$274:H311),""))</f>
        <v/>
      </c>
      <c r="L312" s="1">
        <f t="shared" si="49"/>
        <v>293</v>
      </c>
      <c r="N312" s="1" t="str">
        <f>IF($Q$1&gt;=L312,VLOOKUP(L312,Cs!$BY$7:$CN$33000,11,FALSE),"")</f>
        <v/>
      </c>
      <c r="Q312" s="1" t="str">
        <f>IF($Q$1&gt;=L312,TRIM(VLOOKUP(L312,Cs!$BY$7:$CN$33000,12,FALSE)),"")</f>
        <v/>
      </c>
      <c r="R312" s="1" t="str">
        <f>IF($Q$1&gt;=L312,TRIM(VLOOKUP(L312,Cs!$BY$7:$CN$33000,13,FALSE)),"")</f>
        <v/>
      </c>
      <c r="S312" s="1" t="str">
        <f>IF($Q$1&gt;=L312,TRIM(VLOOKUP(L312,Cs!$BY$7:$CN$33000,14,FALSE)),"")</f>
        <v/>
      </c>
      <c r="T312" s="1" t="str">
        <f>IF($Q$1&gt;=L312,VLOOKUP(L312,Cs!$BY$7:$CN$33000,7,FALSE),"")</f>
        <v/>
      </c>
      <c r="U312" s="1" t="str">
        <f>IF($Q$1&gt;=L312,VLOOKUP(L312,Cs!$BY$7:$CN$33000,8,FALSE),"")</f>
        <v/>
      </c>
      <c r="W312" s="1" t="str">
        <f t="shared" si="44"/>
        <v/>
      </c>
      <c r="X312" s="1" t="str">
        <f t="shared" si="43"/>
        <v/>
      </c>
    </row>
    <row r="313" spans="1:24" x14ac:dyDescent="0.25">
      <c r="A313" s="17" t="str">
        <f t="shared" si="50"/>
        <v/>
      </c>
      <c r="B313" s="18" t="str">
        <f>IF($Q$1&gt;=L313,VLOOKUP(L313,Cs!$BY$7:$CN$33000,5,FALSE),"")</f>
        <v/>
      </c>
      <c r="C313" s="1" t="str">
        <f>IF($Q$1&gt;=L313,TRIM(VLOOKUP(L313,Cs!$BY$7:$CN$33000,15,FALSE)),"")</f>
        <v/>
      </c>
      <c r="D313" s="1" t="str">
        <f t="shared" si="46"/>
        <v/>
      </c>
      <c r="E313" s="1" t="str">
        <f>IF($Q$1&gt;=L313,TRIM(VLOOKUP(L313,Cs!$BY$7:$CN$33000,16,FALSE)),"")</f>
        <v/>
      </c>
      <c r="F313" s="1" t="str">
        <f t="shared" si="47"/>
        <v/>
      </c>
      <c r="G313" s="1" t="str">
        <f t="shared" si="48"/>
        <v/>
      </c>
      <c r="H313" s="26" t="str">
        <f>IF($Q$1&gt;=L313,SUM(T313,U313),IF($Q$1=L312,SUM($H$274:H312),""))</f>
        <v/>
      </c>
      <c r="L313" s="1">
        <f t="shared" si="49"/>
        <v>294</v>
      </c>
      <c r="N313" s="1" t="str">
        <f>IF($Q$1&gt;=L313,VLOOKUP(L313,Cs!$BY$7:$CN$33000,11,FALSE),"")</f>
        <v/>
      </c>
      <c r="Q313" s="1" t="str">
        <f>IF($Q$1&gt;=L313,TRIM(VLOOKUP(L313,Cs!$BY$7:$CN$33000,12,FALSE)),"")</f>
        <v/>
      </c>
      <c r="R313" s="1" t="str">
        <f>IF($Q$1&gt;=L313,TRIM(VLOOKUP(L313,Cs!$BY$7:$CN$33000,13,FALSE)),"")</f>
        <v/>
      </c>
      <c r="S313" s="1" t="str">
        <f>IF($Q$1&gt;=L313,TRIM(VLOOKUP(L313,Cs!$BY$7:$CN$33000,14,FALSE)),"")</f>
        <v/>
      </c>
      <c r="T313" s="1" t="str">
        <f>IF($Q$1&gt;=L313,VLOOKUP(L313,Cs!$BY$7:$CN$33000,7,FALSE),"")</f>
        <v/>
      </c>
      <c r="U313" s="1" t="str">
        <f>IF($Q$1&gt;=L313,VLOOKUP(L313,Cs!$BY$7:$CN$33000,8,FALSE),"")</f>
        <v/>
      </c>
      <c r="W313" s="1" t="str">
        <f t="shared" si="44"/>
        <v/>
      </c>
      <c r="X313" s="1" t="str">
        <f t="shared" si="43"/>
        <v/>
      </c>
    </row>
    <row r="314" spans="1:24" x14ac:dyDescent="0.25">
      <c r="A314" s="17" t="str">
        <f t="shared" si="50"/>
        <v/>
      </c>
      <c r="B314" s="18" t="str">
        <f>IF($Q$1&gt;=L314,VLOOKUP(L314,Cs!$BY$7:$CN$33000,5,FALSE),"")</f>
        <v/>
      </c>
      <c r="C314" s="1" t="str">
        <f>IF($Q$1&gt;=L314,TRIM(VLOOKUP(L314,Cs!$BY$7:$CN$33000,15,FALSE)),"")</f>
        <v/>
      </c>
      <c r="D314" s="1" t="str">
        <f t="shared" si="46"/>
        <v/>
      </c>
      <c r="E314" s="1" t="str">
        <f>IF($Q$1&gt;=L314,TRIM(VLOOKUP(L314,Cs!$BY$7:$CN$33000,16,FALSE)),"")</f>
        <v/>
      </c>
      <c r="F314" s="1" t="str">
        <f t="shared" si="47"/>
        <v/>
      </c>
      <c r="G314" s="1" t="str">
        <f t="shared" si="48"/>
        <v/>
      </c>
      <c r="H314" s="26" t="str">
        <f>IF($Q$1&gt;=L314,SUM(T314,U314),IF($Q$1=L313,SUM($H$274:H313),""))</f>
        <v/>
      </c>
      <c r="L314" s="1">
        <f t="shared" si="49"/>
        <v>295</v>
      </c>
      <c r="N314" s="1" t="str">
        <f>IF($Q$1&gt;=L314,VLOOKUP(L314,Cs!$BY$7:$CN$33000,11,FALSE),"")</f>
        <v/>
      </c>
      <c r="Q314" s="1" t="str">
        <f>IF($Q$1&gt;=L314,TRIM(VLOOKUP(L314,Cs!$BY$7:$CN$33000,12,FALSE)),"")</f>
        <v/>
      </c>
      <c r="R314" s="1" t="str">
        <f>IF($Q$1&gt;=L314,TRIM(VLOOKUP(L314,Cs!$BY$7:$CN$33000,13,FALSE)),"")</f>
        <v/>
      </c>
      <c r="S314" s="1" t="str">
        <f>IF($Q$1&gt;=L314,TRIM(VLOOKUP(L314,Cs!$BY$7:$CN$33000,14,FALSE)),"")</f>
        <v/>
      </c>
      <c r="T314" s="1" t="str">
        <f>IF($Q$1&gt;=L314,VLOOKUP(L314,Cs!$BY$7:$CN$33000,7,FALSE),"")</f>
        <v/>
      </c>
      <c r="U314" s="1" t="str">
        <f>IF($Q$1&gt;=L314,VLOOKUP(L314,Cs!$BY$7:$CN$33000,8,FALSE),"")</f>
        <v/>
      </c>
      <c r="W314" s="1" t="str">
        <f t="shared" si="44"/>
        <v/>
      </c>
      <c r="X314" s="1" t="str">
        <f t="shared" si="43"/>
        <v/>
      </c>
    </row>
    <row r="315" spans="1:24" x14ac:dyDescent="0.25">
      <c r="A315" s="17" t="str">
        <f t="shared" si="50"/>
        <v/>
      </c>
      <c r="B315" s="18" t="str">
        <f>IF($Q$1&gt;=L315,VLOOKUP(L315,Cs!$BY$7:$CN$33000,5,FALSE),"")</f>
        <v/>
      </c>
      <c r="C315" s="1" t="str">
        <f>IF($Q$1&gt;=L315,TRIM(VLOOKUP(L315,Cs!$BY$7:$CN$33000,15,FALSE)),"")</f>
        <v/>
      </c>
      <c r="D315" s="1" t="str">
        <f t="shared" si="46"/>
        <v/>
      </c>
      <c r="E315" s="1" t="str">
        <f>IF($Q$1&gt;=L315,TRIM(VLOOKUP(L315,Cs!$BY$7:$CN$33000,16,FALSE)),"")</f>
        <v/>
      </c>
      <c r="F315" s="1" t="str">
        <f t="shared" si="47"/>
        <v/>
      </c>
      <c r="G315" s="1" t="str">
        <f t="shared" si="48"/>
        <v/>
      </c>
      <c r="H315" s="26" t="str">
        <f>IF($Q$1&gt;=L315,SUM(T315,U315),IF($Q$1=L314,SUM($H$274:H314),""))</f>
        <v/>
      </c>
      <c r="L315" s="1">
        <f t="shared" si="49"/>
        <v>296</v>
      </c>
      <c r="N315" s="1" t="str">
        <f>IF($Q$1&gt;=L315,VLOOKUP(L315,Cs!$BY$7:$CN$33000,11,FALSE),"")</f>
        <v/>
      </c>
      <c r="Q315" s="1" t="str">
        <f>IF($Q$1&gt;=L315,TRIM(VLOOKUP(L315,Cs!$BY$7:$CN$33000,12,FALSE)),"")</f>
        <v/>
      </c>
      <c r="R315" s="1" t="str">
        <f>IF($Q$1&gt;=L315,TRIM(VLOOKUP(L315,Cs!$BY$7:$CN$33000,13,FALSE)),"")</f>
        <v/>
      </c>
      <c r="S315" s="1" t="str">
        <f>IF($Q$1&gt;=L315,TRIM(VLOOKUP(L315,Cs!$BY$7:$CN$33000,14,FALSE)),"")</f>
        <v/>
      </c>
      <c r="T315" s="1" t="str">
        <f>IF($Q$1&gt;=L315,VLOOKUP(L315,Cs!$BY$7:$CN$33000,7,FALSE),"")</f>
        <v/>
      </c>
      <c r="U315" s="1" t="str">
        <f>IF($Q$1&gt;=L315,VLOOKUP(L315,Cs!$BY$7:$CN$33000,8,FALSE),"")</f>
        <v/>
      </c>
      <c r="W315" s="1" t="str">
        <f t="shared" si="44"/>
        <v/>
      </c>
      <c r="X315" s="1" t="str">
        <f t="shared" si="43"/>
        <v/>
      </c>
    </row>
    <row r="316" spans="1:24" x14ac:dyDescent="0.25">
      <c r="A316" s="17" t="str">
        <f t="shared" si="50"/>
        <v/>
      </c>
      <c r="B316" s="18" t="str">
        <f>IF($Q$1&gt;=L316,VLOOKUP(L316,Cs!$BY$7:$CN$33000,5,FALSE),"")</f>
        <v/>
      </c>
      <c r="C316" s="1" t="str">
        <f>IF($Q$1&gt;=L316,TRIM(VLOOKUP(L316,Cs!$BY$7:$CN$33000,15,FALSE)),"")</f>
        <v/>
      </c>
      <c r="D316" s="1" t="str">
        <f t="shared" si="46"/>
        <v/>
      </c>
      <c r="E316" s="1" t="str">
        <f>IF($Q$1&gt;=L316,TRIM(VLOOKUP(L316,Cs!$BY$7:$CN$33000,16,FALSE)),"")</f>
        <v/>
      </c>
      <c r="F316" s="1" t="str">
        <f t="shared" si="47"/>
        <v/>
      </c>
      <c r="G316" s="1" t="str">
        <f t="shared" si="48"/>
        <v/>
      </c>
      <c r="H316" s="26" t="str">
        <f>IF($Q$1&gt;=L316,SUM(T316,U316),IF($Q$1=L315,SUM($H$274:H315),""))</f>
        <v/>
      </c>
      <c r="L316" s="1">
        <f t="shared" si="49"/>
        <v>297</v>
      </c>
      <c r="N316" s="1" t="str">
        <f>IF($Q$1&gt;=L316,VLOOKUP(L316,Cs!$BY$7:$CN$33000,11,FALSE),"")</f>
        <v/>
      </c>
      <c r="Q316" s="1" t="str">
        <f>IF($Q$1&gt;=L316,TRIM(VLOOKUP(L316,Cs!$BY$7:$CN$33000,12,FALSE)),"")</f>
        <v/>
      </c>
      <c r="R316" s="1" t="str">
        <f>IF($Q$1&gt;=L316,TRIM(VLOOKUP(L316,Cs!$BY$7:$CN$33000,13,FALSE)),"")</f>
        <v/>
      </c>
      <c r="S316" s="1" t="str">
        <f>IF($Q$1&gt;=L316,TRIM(VLOOKUP(L316,Cs!$BY$7:$CN$33000,14,FALSE)),"")</f>
        <v/>
      </c>
      <c r="T316" s="1" t="str">
        <f>IF($Q$1&gt;=L316,VLOOKUP(L316,Cs!$BY$7:$CN$33000,7,FALSE),"")</f>
        <v/>
      </c>
      <c r="U316" s="1" t="str">
        <f>IF($Q$1&gt;=L316,VLOOKUP(L316,Cs!$BY$7:$CN$33000,8,FALSE),"")</f>
        <v/>
      </c>
      <c r="W316" s="1" t="str">
        <f t="shared" si="44"/>
        <v/>
      </c>
      <c r="X316" s="1" t="str">
        <f t="shared" si="43"/>
        <v/>
      </c>
    </row>
    <row r="317" spans="1:24" x14ac:dyDescent="0.25">
      <c r="A317" s="17" t="str">
        <f t="shared" si="50"/>
        <v/>
      </c>
      <c r="B317" s="18" t="str">
        <f>IF($Q$1&gt;=L317,VLOOKUP(L317,Cs!$BY$7:$CN$33000,5,FALSE),"")</f>
        <v/>
      </c>
      <c r="C317" s="1" t="str">
        <f>IF($Q$1&gt;=L317,TRIM(VLOOKUP(L317,Cs!$BY$7:$CN$33000,15,FALSE)),"")</f>
        <v/>
      </c>
      <c r="D317" s="1" t="str">
        <f t="shared" si="46"/>
        <v/>
      </c>
      <c r="E317" s="1" t="str">
        <f>IF($Q$1&gt;=L317,TRIM(VLOOKUP(L317,Cs!$BY$7:$CN$33000,16,FALSE)),"")</f>
        <v/>
      </c>
      <c r="F317" s="1" t="str">
        <f t="shared" si="47"/>
        <v/>
      </c>
      <c r="G317" s="1" t="str">
        <f t="shared" si="48"/>
        <v/>
      </c>
      <c r="H317" s="26" t="str">
        <f>IF($Q$1&gt;=L317,SUM(T317,U317),IF($Q$1=L316,SUM($H$274:H316),""))</f>
        <v/>
      </c>
      <c r="L317" s="1">
        <f t="shared" si="49"/>
        <v>298</v>
      </c>
      <c r="N317" s="1" t="str">
        <f>IF($Q$1&gt;=L317,VLOOKUP(L317,Cs!$BY$7:$CN$33000,11,FALSE),"")</f>
        <v/>
      </c>
      <c r="Q317" s="1" t="str">
        <f>IF($Q$1&gt;=L317,TRIM(VLOOKUP(L317,Cs!$BY$7:$CN$33000,12,FALSE)),"")</f>
        <v/>
      </c>
      <c r="R317" s="1" t="str">
        <f>IF($Q$1&gt;=L317,TRIM(VLOOKUP(L317,Cs!$BY$7:$CN$33000,13,FALSE)),"")</f>
        <v/>
      </c>
      <c r="S317" s="1" t="str">
        <f>IF($Q$1&gt;=L317,TRIM(VLOOKUP(L317,Cs!$BY$7:$CN$33000,14,FALSE)),"")</f>
        <v/>
      </c>
      <c r="T317" s="1" t="str">
        <f>IF($Q$1&gt;=L317,VLOOKUP(L317,Cs!$BY$7:$CN$33000,7,FALSE),"")</f>
        <v/>
      </c>
      <c r="U317" s="1" t="str">
        <f>IF($Q$1&gt;=L317,VLOOKUP(L317,Cs!$BY$7:$CN$33000,8,FALSE),"")</f>
        <v/>
      </c>
      <c r="W317" s="1" t="str">
        <f t="shared" si="44"/>
        <v/>
      </c>
      <c r="X317" s="1" t="str">
        <f t="shared" si="43"/>
        <v/>
      </c>
    </row>
    <row r="318" spans="1:24" x14ac:dyDescent="0.25">
      <c r="A318" s="17" t="str">
        <f t="shared" si="50"/>
        <v/>
      </c>
      <c r="B318" s="18" t="str">
        <f>IF($Q$1&gt;=L318,VLOOKUP(L318,Cs!$BY$7:$CN$33000,5,FALSE),"")</f>
        <v/>
      </c>
      <c r="C318" s="1" t="str">
        <f>IF($Q$1&gt;=L318,TRIM(VLOOKUP(L318,Cs!$BY$7:$CN$33000,15,FALSE)),"")</f>
        <v/>
      </c>
      <c r="D318" s="1" t="str">
        <f t="shared" si="46"/>
        <v/>
      </c>
      <c r="E318" s="1" t="str">
        <f>IF($Q$1&gt;=L318,TRIM(VLOOKUP(L318,Cs!$BY$7:$CN$33000,16,FALSE)),"")</f>
        <v/>
      </c>
      <c r="F318" s="1" t="str">
        <f t="shared" si="47"/>
        <v/>
      </c>
      <c r="G318" s="1" t="str">
        <f t="shared" si="48"/>
        <v/>
      </c>
      <c r="H318" s="26" t="str">
        <f>IF($Q$1&gt;=L318,SUM(T318,U318),IF($Q$1=L317,SUM($H$274:H317),""))</f>
        <v/>
      </c>
      <c r="L318" s="1">
        <f t="shared" si="49"/>
        <v>299</v>
      </c>
      <c r="N318" s="1" t="str">
        <f>IF($Q$1&gt;=L318,VLOOKUP(L318,Cs!$BY$7:$CN$33000,11,FALSE),"")</f>
        <v/>
      </c>
      <c r="Q318" s="1" t="str">
        <f>IF($Q$1&gt;=L318,TRIM(VLOOKUP(L318,Cs!$BY$7:$CN$33000,12,FALSE)),"")</f>
        <v/>
      </c>
      <c r="R318" s="1" t="str">
        <f>IF($Q$1&gt;=L318,TRIM(VLOOKUP(L318,Cs!$BY$7:$CN$33000,13,FALSE)),"")</f>
        <v/>
      </c>
      <c r="S318" s="1" t="str">
        <f>IF($Q$1&gt;=L318,TRIM(VLOOKUP(L318,Cs!$BY$7:$CN$33000,14,FALSE)),"")</f>
        <v/>
      </c>
      <c r="T318" s="1" t="str">
        <f>IF($Q$1&gt;=L318,VLOOKUP(L318,Cs!$BY$7:$CN$33000,7,FALSE),"")</f>
        <v/>
      </c>
      <c r="U318" s="1" t="str">
        <f>IF($Q$1&gt;=L318,VLOOKUP(L318,Cs!$BY$7:$CN$33000,8,FALSE),"")</f>
        <v/>
      </c>
      <c r="W318" s="1" t="str">
        <f t="shared" si="44"/>
        <v/>
      </c>
      <c r="X318" s="1" t="str">
        <f t="shared" si="43"/>
        <v/>
      </c>
    </row>
    <row r="319" spans="1:24" x14ac:dyDescent="0.25">
      <c r="A319" s="17" t="str">
        <f t="shared" si="50"/>
        <v/>
      </c>
      <c r="B319" s="18" t="str">
        <f>IF($Q$1&gt;=L319,VLOOKUP(L319,Cs!$BY$7:$CN$33000,5,FALSE),"")</f>
        <v/>
      </c>
      <c r="C319" s="1" t="str">
        <f>IF($Q$1&gt;=L319,TRIM(VLOOKUP(L319,Cs!$BY$7:$CN$33000,15,FALSE)),"")</f>
        <v/>
      </c>
      <c r="D319" s="1" t="str">
        <f t="shared" si="46"/>
        <v/>
      </c>
      <c r="E319" s="1" t="str">
        <f>IF($Q$1&gt;=L319,TRIM(VLOOKUP(L319,Cs!$BY$7:$CN$33000,16,FALSE)),"")</f>
        <v/>
      </c>
      <c r="F319" s="1" t="str">
        <f t="shared" si="47"/>
        <v/>
      </c>
      <c r="G319" s="1" t="str">
        <f t="shared" si="48"/>
        <v/>
      </c>
      <c r="H319" s="26" t="str">
        <f>IF($Q$1&gt;=L319,SUM(T319,U319),IF($Q$1=L318,SUM($H$274:H318),""))</f>
        <v/>
      </c>
      <c r="L319" s="1">
        <f t="shared" si="49"/>
        <v>300</v>
      </c>
      <c r="N319" s="1" t="str">
        <f>IF($Q$1&gt;=L319,VLOOKUP(L319,Cs!$BY$7:$CN$33000,11,FALSE),"")</f>
        <v/>
      </c>
      <c r="Q319" s="1" t="str">
        <f>IF($Q$1&gt;=L319,TRIM(VLOOKUP(L319,Cs!$BY$7:$CN$33000,12,FALSE)),"")</f>
        <v/>
      </c>
      <c r="R319" s="1" t="str">
        <f>IF($Q$1&gt;=L319,TRIM(VLOOKUP(L319,Cs!$BY$7:$CN$33000,13,FALSE)),"")</f>
        <v/>
      </c>
      <c r="S319" s="1" t="str">
        <f>IF($Q$1&gt;=L319,TRIM(VLOOKUP(L319,Cs!$BY$7:$CN$33000,14,FALSE)),"")</f>
        <v/>
      </c>
      <c r="T319" s="1" t="str">
        <f>IF($Q$1&gt;=L319,VLOOKUP(L319,Cs!$BY$7:$CN$33000,7,FALSE),"")</f>
        <v/>
      </c>
      <c r="U319" s="1" t="str">
        <f>IF($Q$1&gt;=L319,VLOOKUP(L319,Cs!$BY$7:$CN$33000,8,FALSE),"")</f>
        <v/>
      </c>
      <c r="W319" s="1" t="str">
        <f t="shared" si="44"/>
        <v/>
      </c>
      <c r="X319" s="1" t="str">
        <f t="shared" ref="X319:X382" si="51">IF(S319="",R319,"")</f>
        <v/>
      </c>
    </row>
    <row r="320" spans="1:24" x14ac:dyDescent="0.25">
      <c r="A320" s="17" t="str">
        <f t="shared" si="50"/>
        <v/>
      </c>
      <c r="B320" s="18" t="str">
        <f>IF($Q$1&gt;=L320,VLOOKUP(L320,Cs!$BY$7:$CN$33000,5,FALSE),"")</f>
        <v/>
      </c>
      <c r="C320" s="1" t="str">
        <f>IF($Q$1&gt;=L320,TRIM(VLOOKUP(L320,Cs!$BY$7:$CN$33000,15,FALSE)),"")</f>
        <v/>
      </c>
      <c r="D320" s="1" t="str">
        <f t="shared" si="46"/>
        <v/>
      </c>
      <c r="E320" s="1" t="str">
        <f>IF($Q$1&gt;=L320,TRIM(VLOOKUP(L320,Cs!$BY$7:$CN$33000,16,FALSE)),"")</f>
        <v/>
      </c>
      <c r="F320" s="1" t="str">
        <f t="shared" si="47"/>
        <v/>
      </c>
      <c r="G320" s="1" t="str">
        <f t="shared" si="48"/>
        <v/>
      </c>
      <c r="H320" s="26" t="str">
        <f>IF($Q$1&gt;=L320,SUM(T320,U320),IF($Q$1=L319,SUM($H$274:H319),""))</f>
        <v/>
      </c>
      <c r="L320" s="1">
        <f t="shared" si="49"/>
        <v>301</v>
      </c>
      <c r="N320" s="1" t="str">
        <f>IF($Q$1&gt;=L320,VLOOKUP(L320,Cs!$BY$7:$CN$33000,11,FALSE),"")</f>
        <v/>
      </c>
      <c r="Q320" s="1" t="str">
        <f>IF($Q$1&gt;=L320,TRIM(VLOOKUP(L320,Cs!$BY$7:$CN$33000,12,FALSE)),"")</f>
        <v/>
      </c>
      <c r="R320" s="1" t="str">
        <f>IF($Q$1&gt;=L320,TRIM(VLOOKUP(L320,Cs!$BY$7:$CN$33000,13,FALSE)),"")</f>
        <v/>
      </c>
      <c r="S320" s="1" t="str">
        <f>IF($Q$1&gt;=L320,TRIM(VLOOKUP(L320,Cs!$BY$7:$CN$33000,14,FALSE)),"")</f>
        <v/>
      </c>
      <c r="T320" s="1" t="str">
        <f>IF($Q$1&gt;=L320,VLOOKUP(L320,Cs!$BY$7:$CN$33000,7,FALSE),"")</f>
        <v/>
      </c>
      <c r="U320" s="1" t="str">
        <f>IF($Q$1&gt;=L320,VLOOKUP(L320,Cs!$BY$7:$CN$33000,8,FALSE),"")</f>
        <v/>
      </c>
      <c r="W320" s="1" t="str">
        <f t="shared" si="44"/>
        <v/>
      </c>
      <c r="X320" s="1" t="str">
        <f t="shared" si="51"/>
        <v/>
      </c>
    </row>
    <row r="321" spans="1:24" x14ac:dyDescent="0.25">
      <c r="A321" s="17" t="str">
        <f t="shared" si="50"/>
        <v/>
      </c>
      <c r="B321" s="18" t="str">
        <f>IF($Q$1&gt;=L321,VLOOKUP(L321,Cs!$BY$7:$CN$33000,5,FALSE),"")</f>
        <v/>
      </c>
      <c r="C321" s="1" t="str">
        <f>IF($Q$1&gt;=L321,TRIM(VLOOKUP(L321,Cs!$BY$7:$CN$33000,15,FALSE)),"")</f>
        <v/>
      </c>
      <c r="D321" s="1" t="str">
        <f t="shared" si="46"/>
        <v/>
      </c>
      <c r="E321" s="1" t="str">
        <f>IF($Q$1&gt;=L321,TRIM(VLOOKUP(L321,Cs!$BY$7:$CN$33000,16,FALSE)),"")</f>
        <v/>
      </c>
      <c r="F321" s="1" t="str">
        <f t="shared" si="47"/>
        <v/>
      </c>
      <c r="G321" s="1" t="str">
        <f t="shared" si="48"/>
        <v/>
      </c>
      <c r="H321" s="26" t="str">
        <f>IF($Q$1&gt;=L321,SUM(T321,U321),IF($Q$1=L320,SUM($H$274:H320),""))</f>
        <v/>
      </c>
      <c r="L321" s="1">
        <f t="shared" si="49"/>
        <v>302</v>
      </c>
      <c r="N321" s="1" t="str">
        <f>IF($Q$1&gt;=L321,VLOOKUP(L321,Cs!$BY$7:$CN$33000,11,FALSE),"")</f>
        <v/>
      </c>
      <c r="Q321" s="1" t="str">
        <f>IF($Q$1&gt;=L321,TRIM(VLOOKUP(L321,Cs!$BY$7:$CN$33000,12,FALSE)),"")</f>
        <v/>
      </c>
      <c r="R321" s="1" t="str">
        <f>IF($Q$1&gt;=L321,TRIM(VLOOKUP(L321,Cs!$BY$7:$CN$33000,13,FALSE)),"")</f>
        <v/>
      </c>
      <c r="S321" s="1" t="str">
        <f>IF($Q$1&gt;=L321,TRIM(VLOOKUP(L321,Cs!$BY$7:$CN$33000,14,FALSE)),"")</f>
        <v/>
      </c>
      <c r="T321" s="1" t="str">
        <f>IF($Q$1&gt;=L321,VLOOKUP(L321,Cs!$BY$7:$CN$33000,7,FALSE),"")</f>
        <v/>
      </c>
      <c r="U321" s="1" t="str">
        <f>IF($Q$1&gt;=L321,VLOOKUP(L321,Cs!$BY$7:$CN$33000,8,FALSE),"")</f>
        <v/>
      </c>
      <c r="W321" s="1" t="str">
        <f t="shared" si="44"/>
        <v/>
      </c>
      <c r="X321" s="1" t="str">
        <f t="shared" si="51"/>
        <v/>
      </c>
    </row>
    <row r="322" spans="1:24" x14ac:dyDescent="0.25">
      <c r="A322" s="17" t="str">
        <f t="shared" si="50"/>
        <v/>
      </c>
      <c r="B322" s="18" t="str">
        <f>IF($Q$1&gt;=L322,VLOOKUP(L322,Cs!$BY$7:$CN$33000,5,FALSE),"")</f>
        <v/>
      </c>
      <c r="C322" s="1" t="str">
        <f>IF($Q$1&gt;=L322,TRIM(VLOOKUP(L322,Cs!$BY$7:$CN$33000,15,FALSE)),"")</f>
        <v/>
      </c>
      <c r="D322" s="1" t="str">
        <f t="shared" si="46"/>
        <v/>
      </c>
      <c r="E322" s="1" t="str">
        <f>IF($Q$1&gt;=L322,TRIM(VLOOKUP(L322,Cs!$BY$7:$CN$33000,16,FALSE)),"")</f>
        <v/>
      </c>
      <c r="F322" s="1" t="str">
        <f t="shared" si="47"/>
        <v/>
      </c>
      <c r="G322" s="1" t="str">
        <f t="shared" si="48"/>
        <v/>
      </c>
      <c r="H322" s="26" t="str">
        <f>IF($Q$1&gt;=L322,SUM(T322,U322),IF($Q$1=L321,SUM($H$274:H321),""))</f>
        <v/>
      </c>
      <c r="L322" s="1">
        <f t="shared" si="49"/>
        <v>303</v>
      </c>
      <c r="N322" s="1" t="str">
        <f>IF($Q$1&gt;=L322,VLOOKUP(L322,Cs!$BY$7:$CN$33000,11,FALSE),"")</f>
        <v/>
      </c>
      <c r="Q322" s="1" t="str">
        <f>IF($Q$1&gt;=L322,TRIM(VLOOKUP(L322,Cs!$BY$7:$CN$33000,12,FALSE)),"")</f>
        <v/>
      </c>
      <c r="R322" s="1" t="str">
        <f>IF($Q$1&gt;=L322,TRIM(VLOOKUP(L322,Cs!$BY$7:$CN$33000,13,FALSE)),"")</f>
        <v/>
      </c>
      <c r="S322" s="1" t="str">
        <f>IF($Q$1&gt;=L322,TRIM(VLOOKUP(L322,Cs!$BY$7:$CN$33000,14,FALSE)),"")</f>
        <v/>
      </c>
      <c r="T322" s="1" t="str">
        <f>IF($Q$1&gt;=L322,VLOOKUP(L322,Cs!$BY$7:$CN$33000,7,FALSE),"")</f>
        <v/>
      </c>
      <c r="U322" s="1" t="str">
        <f>IF($Q$1&gt;=L322,VLOOKUP(L322,Cs!$BY$7:$CN$33000,8,FALSE),"")</f>
        <v/>
      </c>
      <c r="W322" s="1" t="str">
        <f t="shared" si="44"/>
        <v/>
      </c>
      <c r="X322" s="1" t="str">
        <f t="shared" si="51"/>
        <v/>
      </c>
    </row>
    <row r="323" spans="1:24" x14ac:dyDescent="0.25">
      <c r="A323" s="17" t="str">
        <f t="shared" si="50"/>
        <v/>
      </c>
      <c r="B323" s="18" t="str">
        <f>IF($Q$1&gt;=L323,VLOOKUP(L323,Cs!$BY$7:$CN$33000,5,FALSE),"")</f>
        <v/>
      </c>
      <c r="C323" s="1" t="str">
        <f>IF($Q$1&gt;=L323,TRIM(VLOOKUP(L323,Cs!$BY$7:$CN$33000,15,FALSE)),"")</f>
        <v/>
      </c>
      <c r="D323" s="1" t="str">
        <f t="shared" si="46"/>
        <v/>
      </c>
      <c r="E323" s="1" t="str">
        <f>IF($Q$1&gt;=L323,TRIM(VLOOKUP(L323,Cs!$BY$7:$CN$33000,16,FALSE)),"")</f>
        <v/>
      </c>
      <c r="F323" s="1" t="str">
        <f t="shared" si="47"/>
        <v/>
      </c>
      <c r="G323" s="1" t="str">
        <f t="shared" si="48"/>
        <v/>
      </c>
      <c r="H323" s="26" t="str">
        <f>IF($Q$1&gt;=L323,SUM(T323,U323),IF($Q$1=L322,SUM($H$274:H322),""))</f>
        <v/>
      </c>
      <c r="L323" s="1">
        <f t="shared" si="49"/>
        <v>304</v>
      </c>
      <c r="N323" s="1" t="str">
        <f>IF($Q$1&gt;=L323,VLOOKUP(L323,Cs!$BY$7:$CN$33000,11,FALSE),"")</f>
        <v/>
      </c>
      <c r="Q323" s="1" t="str">
        <f>IF($Q$1&gt;=L323,TRIM(VLOOKUP(L323,Cs!$BY$7:$CN$33000,12,FALSE)),"")</f>
        <v/>
      </c>
      <c r="R323" s="1" t="str">
        <f>IF($Q$1&gt;=L323,TRIM(VLOOKUP(L323,Cs!$BY$7:$CN$33000,13,FALSE)),"")</f>
        <v/>
      </c>
      <c r="S323" s="1" t="str">
        <f>IF($Q$1&gt;=L323,TRIM(VLOOKUP(L323,Cs!$BY$7:$CN$33000,14,FALSE)),"")</f>
        <v/>
      </c>
      <c r="T323" s="1" t="str">
        <f>IF($Q$1&gt;=L323,VLOOKUP(L323,Cs!$BY$7:$CN$33000,7,FALSE),"")</f>
        <v/>
      </c>
      <c r="U323" s="1" t="str">
        <f>IF($Q$1&gt;=L323,VLOOKUP(L323,Cs!$BY$7:$CN$33000,8,FALSE),"")</f>
        <v/>
      </c>
      <c r="W323" s="1" t="str">
        <f t="shared" si="44"/>
        <v/>
      </c>
      <c r="X323" s="1" t="str">
        <f t="shared" si="51"/>
        <v/>
      </c>
    </row>
    <row r="324" spans="1:24" x14ac:dyDescent="0.25">
      <c r="A324" s="17" t="str">
        <f t="shared" si="50"/>
        <v/>
      </c>
      <c r="B324" s="18" t="str">
        <f>IF($Q$1&gt;=L324,VLOOKUP(L324,Cs!$BY$7:$CN$33000,5,FALSE),"")</f>
        <v/>
      </c>
      <c r="C324" s="1" t="str">
        <f>IF($Q$1&gt;=L324,TRIM(VLOOKUP(L324,Cs!$BY$7:$CN$33000,15,FALSE)),"")</f>
        <v/>
      </c>
      <c r="D324" s="1" t="str">
        <f t="shared" si="46"/>
        <v/>
      </c>
      <c r="E324" s="1" t="str">
        <f>IF($Q$1&gt;=L324,TRIM(VLOOKUP(L324,Cs!$BY$7:$CN$33000,16,FALSE)),"")</f>
        <v/>
      </c>
      <c r="F324" s="1" t="str">
        <f t="shared" si="47"/>
        <v/>
      </c>
      <c r="G324" s="1" t="str">
        <f t="shared" si="48"/>
        <v/>
      </c>
      <c r="H324" s="26" t="str">
        <f>IF($Q$1&gt;=L324,SUM(T324,U324),IF($Q$1=L323,SUM($H$274:H323),""))</f>
        <v/>
      </c>
      <c r="L324" s="1">
        <f t="shared" si="49"/>
        <v>305</v>
      </c>
      <c r="N324" s="1" t="str">
        <f>IF($Q$1&gt;=L324,VLOOKUP(L324,Cs!$BY$7:$CN$33000,11,FALSE),"")</f>
        <v/>
      </c>
      <c r="Q324" s="1" t="str">
        <f>IF($Q$1&gt;=L324,TRIM(VLOOKUP(L324,Cs!$BY$7:$CN$33000,12,FALSE)),"")</f>
        <v/>
      </c>
      <c r="R324" s="1" t="str">
        <f>IF($Q$1&gt;=L324,TRIM(VLOOKUP(L324,Cs!$BY$7:$CN$33000,13,FALSE)),"")</f>
        <v/>
      </c>
      <c r="S324" s="1" t="str">
        <f>IF($Q$1&gt;=L324,TRIM(VLOOKUP(L324,Cs!$BY$7:$CN$33000,14,FALSE)),"")</f>
        <v/>
      </c>
      <c r="T324" s="1" t="str">
        <f>IF($Q$1&gt;=L324,VLOOKUP(L324,Cs!$BY$7:$CN$33000,7,FALSE),"")</f>
        <v/>
      </c>
      <c r="U324" s="1" t="str">
        <f>IF($Q$1&gt;=L324,VLOOKUP(L324,Cs!$BY$7:$CN$33000,8,FALSE),"")</f>
        <v/>
      </c>
      <c r="W324" s="1" t="str">
        <f t="shared" si="44"/>
        <v/>
      </c>
      <c r="X324" s="1" t="str">
        <f t="shared" si="51"/>
        <v/>
      </c>
    </row>
    <row r="325" spans="1:24" x14ac:dyDescent="0.25">
      <c r="G325" s="52" t="str">
        <f>IF($Q$1&gt;L324,$S$3,IF($Q$1=L324,$S$1,""))</f>
        <v/>
      </c>
      <c r="H325" s="26" t="str">
        <f>IF($Q$1&gt;=L324,SUM($H$274:H324),"")</f>
        <v/>
      </c>
      <c r="L325" s="6">
        <f>IF(L324&lt;$Q$1,L324,SUM(L324,1))</f>
        <v>306</v>
      </c>
    </row>
    <row r="326" spans="1:24" x14ac:dyDescent="0.25">
      <c r="H326" s="31" t="str">
        <f>IF(L275&lt;=$Q$1,K326&amp;". oldal","")</f>
        <v/>
      </c>
      <c r="J326" s="8"/>
      <c r="K326" s="1" t="str">
        <f>IF(L275&lt;=$Q$1,K273+1,"")</f>
        <v/>
      </c>
      <c r="L326" s="1">
        <f>L325</f>
        <v>306</v>
      </c>
    </row>
    <row r="327" spans="1:24" x14ac:dyDescent="0.25">
      <c r="G327" s="52" t="str">
        <f>IF($Q$1&gt;L327,$S$2,"")</f>
        <v/>
      </c>
      <c r="H327" s="26" t="str">
        <f>IF($Q$1&gt;L324,H325,"")</f>
        <v/>
      </c>
      <c r="L327" s="1">
        <f t="shared" ref="L327" si="52">L326</f>
        <v>306</v>
      </c>
    </row>
    <row r="328" spans="1:24" x14ac:dyDescent="0.25">
      <c r="A328" s="17" t="str">
        <f>IF($Q$1&gt;=L328,L328,"")</f>
        <v/>
      </c>
      <c r="B328" s="18" t="str">
        <f>IF($Q$1&gt;=L328,VLOOKUP(L328,Cs!$BY$7:$CN$33000,5,FALSE),"")</f>
        <v/>
      </c>
      <c r="C328" s="1" t="str">
        <f>IF($Q$1&gt;=L328,TRIM(VLOOKUP(L328,Cs!$BY$7:$CN$33000,15,FALSE)),"")</f>
        <v/>
      </c>
      <c r="D328" s="1" t="str">
        <f t="shared" ref="D328:D377" si="53">IF($Q$1&gt;=L328,IF(N328=$N$9,"",UPPER(LEFT(N328,1))),"")</f>
        <v/>
      </c>
      <c r="E328" s="1" t="str">
        <f>IF($Q$1&gt;=L328,TRIM(VLOOKUP(L328,Cs!$BY$7:$CN$33000,16,FALSE)),"")</f>
        <v/>
      </c>
      <c r="F328" s="1" t="str">
        <f t="shared" ref="F328:F377" si="54">IF($Q$1&gt;=L328,TRIM(Q328&amp;" "&amp;W328),"")</f>
        <v/>
      </c>
      <c r="G328" s="1" t="str">
        <f t="shared" ref="G328:G377" si="55">IF($Q$1&gt;=L328,TRIM(S328&amp;X328),IF($Q$1=L327,$S$1,""))</f>
        <v/>
      </c>
      <c r="H328" s="26" t="str">
        <f>IF($Q$1&gt;=L328,SUM(T328,U328),IF($Q$1=L327,SUM($H$327:H327),""))</f>
        <v/>
      </c>
      <c r="L328" s="1">
        <f t="shared" ref="L328:L377" si="56">L327+1</f>
        <v>307</v>
      </c>
      <c r="N328" s="1" t="str">
        <f>IF($Q$1&gt;=L328,VLOOKUP(L328,Cs!$BY$7:$CN$33000,11,FALSE),"")</f>
        <v/>
      </c>
      <c r="Q328" s="1" t="str">
        <f>IF($Q$1&gt;=L328,TRIM(VLOOKUP(L328,Cs!$BY$7:$CN$33000,12,FALSE)),"")</f>
        <v/>
      </c>
      <c r="R328" s="1" t="str">
        <f>IF($Q$1&gt;=L328,TRIM(VLOOKUP(L328,Cs!$BY$7:$CN$33000,13,FALSE)),"")</f>
        <v/>
      </c>
      <c r="S328" s="1" t="str">
        <f>IF($Q$1&gt;=L328,TRIM(VLOOKUP(L328,Cs!$BY$7:$CN$33000,14,FALSE)),"")</f>
        <v/>
      </c>
      <c r="T328" s="1" t="str">
        <f>IF($Q$1&gt;=L328,VLOOKUP(L328,Cs!$BY$7:$CN$33000,7,FALSE),"")</f>
        <v/>
      </c>
      <c r="U328" s="1" t="str">
        <f>IF($Q$1&gt;=L328,VLOOKUP(L328,Cs!$BY$7:$CN$33000,8,FALSE),"")</f>
        <v/>
      </c>
      <c r="W328" s="1" t="str">
        <f t="shared" si="44"/>
        <v/>
      </c>
      <c r="X328" s="1" t="str">
        <f t="shared" si="51"/>
        <v/>
      </c>
    </row>
    <row r="329" spans="1:24" x14ac:dyDescent="0.25">
      <c r="A329" s="17" t="str">
        <f t="shared" ref="A329:A377" si="57">IF($Q$1&gt;=L329,L329,"")</f>
        <v/>
      </c>
      <c r="B329" s="18" t="str">
        <f>IF($Q$1&gt;=L329,VLOOKUP(L329,Cs!$BY$7:$CN$33000,5,FALSE),"")</f>
        <v/>
      </c>
      <c r="C329" s="1" t="str">
        <f>IF($Q$1&gt;=L329,TRIM(VLOOKUP(L329,Cs!$BY$7:$CN$33000,15,FALSE)),"")</f>
        <v/>
      </c>
      <c r="D329" s="1" t="str">
        <f t="shared" si="53"/>
        <v/>
      </c>
      <c r="E329" s="1" t="str">
        <f>IF($Q$1&gt;=L329,TRIM(VLOOKUP(L329,Cs!$BY$7:$CN$33000,16,FALSE)),"")</f>
        <v/>
      </c>
      <c r="F329" s="1" t="str">
        <f t="shared" si="54"/>
        <v/>
      </c>
      <c r="G329" s="1" t="str">
        <f t="shared" si="55"/>
        <v/>
      </c>
      <c r="H329" s="26" t="str">
        <f>IF($Q$1&gt;=L329,SUM(T329,U329),IF($Q$1=L328,SUM($H$327:H328),""))</f>
        <v/>
      </c>
      <c r="L329" s="1">
        <f t="shared" si="56"/>
        <v>308</v>
      </c>
      <c r="N329" s="1" t="str">
        <f>IF($Q$1&gt;=L329,VLOOKUP(L329,Cs!$BY$7:$CN$33000,11,FALSE),"")</f>
        <v/>
      </c>
      <c r="Q329" s="1" t="str">
        <f>IF($Q$1&gt;=L329,TRIM(VLOOKUP(L329,Cs!$BY$7:$CN$33000,12,FALSE)),"")</f>
        <v/>
      </c>
      <c r="R329" s="1" t="str">
        <f>IF($Q$1&gt;=L329,TRIM(VLOOKUP(L329,Cs!$BY$7:$CN$33000,13,FALSE)),"")</f>
        <v/>
      </c>
      <c r="S329" s="1" t="str">
        <f>IF($Q$1&gt;=L329,TRIM(VLOOKUP(L329,Cs!$BY$7:$CN$33000,14,FALSE)),"")</f>
        <v/>
      </c>
      <c r="T329" s="1" t="str">
        <f>IF($Q$1&gt;=L329,VLOOKUP(L329,Cs!$BY$7:$CN$33000,7,FALSE),"")</f>
        <v/>
      </c>
      <c r="U329" s="1" t="str">
        <f>IF($Q$1&gt;=L329,VLOOKUP(L329,Cs!$BY$7:$CN$33000,8,FALSE),"")</f>
        <v/>
      </c>
      <c r="W329" s="1" t="str">
        <f t="shared" si="44"/>
        <v/>
      </c>
      <c r="X329" s="1" t="str">
        <f t="shared" si="51"/>
        <v/>
      </c>
    </row>
    <row r="330" spans="1:24" x14ac:dyDescent="0.25">
      <c r="A330" s="17" t="str">
        <f t="shared" si="57"/>
        <v/>
      </c>
      <c r="B330" s="18" t="str">
        <f>IF($Q$1&gt;=L330,VLOOKUP(L330,Cs!$BY$7:$CN$33000,5,FALSE),"")</f>
        <v/>
      </c>
      <c r="C330" s="1" t="str">
        <f>IF($Q$1&gt;=L330,TRIM(VLOOKUP(L330,Cs!$BY$7:$CN$33000,15,FALSE)),"")</f>
        <v/>
      </c>
      <c r="D330" s="1" t="str">
        <f t="shared" si="53"/>
        <v/>
      </c>
      <c r="E330" s="1" t="str">
        <f>IF($Q$1&gt;=L330,TRIM(VLOOKUP(L330,Cs!$BY$7:$CN$33000,16,FALSE)),"")</f>
        <v/>
      </c>
      <c r="F330" s="1" t="str">
        <f t="shared" si="54"/>
        <v/>
      </c>
      <c r="G330" s="1" t="str">
        <f t="shared" si="55"/>
        <v/>
      </c>
      <c r="H330" s="26" t="str">
        <f>IF($Q$1&gt;=L330,SUM(T330,U330),IF($Q$1=L329,SUM($H$327:H329),""))</f>
        <v/>
      </c>
      <c r="L330" s="1">
        <f t="shared" si="56"/>
        <v>309</v>
      </c>
      <c r="N330" s="1" t="str">
        <f>IF($Q$1&gt;=L330,VLOOKUP(L330,Cs!$BY$7:$CN$33000,11,FALSE),"")</f>
        <v/>
      </c>
      <c r="Q330" s="1" t="str">
        <f>IF($Q$1&gt;=L330,TRIM(VLOOKUP(L330,Cs!$BY$7:$CN$33000,12,FALSE)),"")</f>
        <v/>
      </c>
      <c r="R330" s="1" t="str">
        <f>IF($Q$1&gt;=L330,TRIM(VLOOKUP(L330,Cs!$BY$7:$CN$33000,13,FALSE)),"")</f>
        <v/>
      </c>
      <c r="S330" s="1" t="str">
        <f>IF($Q$1&gt;=L330,TRIM(VLOOKUP(L330,Cs!$BY$7:$CN$33000,14,FALSE)),"")</f>
        <v/>
      </c>
      <c r="T330" s="1" t="str">
        <f>IF($Q$1&gt;=L330,VLOOKUP(L330,Cs!$BY$7:$CN$33000,7,FALSE),"")</f>
        <v/>
      </c>
      <c r="U330" s="1" t="str">
        <f>IF($Q$1&gt;=L330,VLOOKUP(L330,Cs!$BY$7:$CN$33000,8,FALSE),"")</f>
        <v/>
      </c>
      <c r="W330" s="1" t="str">
        <f t="shared" si="44"/>
        <v/>
      </c>
      <c r="X330" s="1" t="str">
        <f t="shared" si="51"/>
        <v/>
      </c>
    </row>
    <row r="331" spans="1:24" x14ac:dyDescent="0.25">
      <c r="A331" s="17" t="str">
        <f t="shared" si="57"/>
        <v/>
      </c>
      <c r="B331" s="18" t="str">
        <f>IF($Q$1&gt;=L331,VLOOKUP(L331,Cs!$BY$7:$CN$33000,5,FALSE),"")</f>
        <v/>
      </c>
      <c r="C331" s="1" t="str">
        <f>IF($Q$1&gt;=L331,TRIM(VLOOKUP(L331,Cs!$BY$7:$CN$33000,15,FALSE)),"")</f>
        <v/>
      </c>
      <c r="D331" s="1" t="str">
        <f t="shared" si="53"/>
        <v/>
      </c>
      <c r="E331" s="1" t="str">
        <f>IF($Q$1&gt;=L331,TRIM(VLOOKUP(L331,Cs!$BY$7:$CN$33000,16,FALSE)),"")</f>
        <v/>
      </c>
      <c r="F331" s="1" t="str">
        <f t="shared" si="54"/>
        <v/>
      </c>
      <c r="G331" s="1" t="str">
        <f t="shared" si="55"/>
        <v/>
      </c>
      <c r="H331" s="26" t="str">
        <f>IF($Q$1&gt;=L331,SUM(T331,U331),IF($Q$1=L330,SUM($H$327:H330),""))</f>
        <v/>
      </c>
      <c r="L331" s="1">
        <f t="shared" si="56"/>
        <v>310</v>
      </c>
      <c r="N331" s="1" t="str">
        <f>IF($Q$1&gt;=L331,VLOOKUP(L331,Cs!$BY$7:$CN$33000,11,FALSE),"")</f>
        <v/>
      </c>
      <c r="Q331" s="1" t="str">
        <f>IF($Q$1&gt;=L331,TRIM(VLOOKUP(L331,Cs!$BY$7:$CN$33000,12,FALSE)),"")</f>
        <v/>
      </c>
      <c r="R331" s="1" t="str">
        <f>IF($Q$1&gt;=L331,TRIM(VLOOKUP(L331,Cs!$BY$7:$CN$33000,13,FALSE)),"")</f>
        <v/>
      </c>
      <c r="S331" s="1" t="str">
        <f>IF($Q$1&gt;=L331,TRIM(VLOOKUP(L331,Cs!$BY$7:$CN$33000,14,FALSE)),"")</f>
        <v/>
      </c>
      <c r="T331" s="1" t="str">
        <f>IF($Q$1&gt;=L331,VLOOKUP(L331,Cs!$BY$7:$CN$33000,7,FALSE),"")</f>
        <v/>
      </c>
      <c r="U331" s="1" t="str">
        <f>IF($Q$1&gt;=L331,VLOOKUP(L331,Cs!$BY$7:$CN$33000,8,FALSE),"")</f>
        <v/>
      </c>
      <c r="W331" s="1" t="str">
        <f t="shared" ref="W331:W394" si="58">IF(S331&lt;&gt;"",R331,"")</f>
        <v/>
      </c>
      <c r="X331" s="1" t="str">
        <f t="shared" si="51"/>
        <v/>
      </c>
    </row>
    <row r="332" spans="1:24" x14ac:dyDescent="0.25">
      <c r="A332" s="17" t="str">
        <f t="shared" si="57"/>
        <v/>
      </c>
      <c r="B332" s="18" t="str">
        <f>IF($Q$1&gt;=L332,VLOOKUP(L332,Cs!$BY$7:$CN$33000,5,FALSE),"")</f>
        <v/>
      </c>
      <c r="C332" s="1" t="str">
        <f>IF($Q$1&gt;=L332,TRIM(VLOOKUP(L332,Cs!$BY$7:$CN$33000,15,FALSE)),"")</f>
        <v/>
      </c>
      <c r="D332" s="1" t="str">
        <f t="shared" si="53"/>
        <v/>
      </c>
      <c r="E332" s="1" t="str">
        <f>IF($Q$1&gt;=L332,TRIM(VLOOKUP(L332,Cs!$BY$7:$CN$33000,16,FALSE)),"")</f>
        <v/>
      </c>
      <c r="F332" s="1" t="str">
        <f t="shared" si="54"/>
        <v/>
      </c>
      <c r="G332" s="1" t="str">
        <f t="shared" si="55"/>
        <v/>
      </c>
      <c r="H332" s="26" t="str">
        <f>IF($Q$1&gt;=L332,SUM(T332,U332),IF($Q$1=L331,SUM($H$327:H331),""))</f>
        <v/>
      </c>
      <c r="L332" s="1">
        <f t="shared" si="56"/>
        <v>311</v>
      </c>
      <c r="N332" s="1" t="str">
        <f>IF($Q$1&gt;=L332,VLOOKUP(L332,Cs!$BY$7:$CN$33000,11,FALSE),"")</f>
        <v/>
      </c>
      <c r="Q332" s="1" t="str">
        <f>IF($Q$1&gt;=L332,TRIM(VLOOKUP(L332,Cs!$BY$7:$CN$33000,12,FALSE)),"")</f>
        <v/>
      </c>
      <c r="R332" s="1" t="str">
        <f>IF($Q$1&gt;=L332,TRIM(VLOOKUP(L332,Cs!$BY$7:$CN$33000,13,FALSE)),"")</f>
        <v/>
      </c>
      <c r="S332" s="1" t="str">
        <f>IF($Q$1&gt;=L332,TRIM(VLOOKUP(L332,Cs!$BY$7:$CN$33000,14,FALSE)),"")</f>
        <v/>
      </c>
      <c r="T332" s="1" t="str">
        <f>IF($Q$1&gt;=L332,VLOOKUP(L332,Cs!$BY$7:$CN$33000,7,FALSE),"")</f>
        <v/>
      </c>
      <c r="U332" s="1" t="str">
        <f>IF($Q$1&gt;=L332,VLOOKUP(L332,Cs!$BY$7:$CN$33000,8,FALSE),"")</f>
        <v/>
      </c>
      <c r="W332" s="1" t="str">
        <f t="shared" si="58"/>
        <v/>
      </c>
      <c r="X332" s="1" t="str">
        <f t="shared" si="51"/>
        <v/>
      </c>
    </row>
    <row r="333" spans="1:24" x14ac:dyDescent="0.25">
      <c r="A333" s="17" t="str">
        <f t="shared" si="57"/>
        <v/>
      </c>
      <c r="B333" s="18" t="str">
        <f>IF($Q$1&gt;=L333,VLOOKUP(L333,Cs!$BY$7:$CN$33000,5,FALSE),"")</f>
        <v/>
      </c>
      <c r="C333" s="1" t="str">
        <f>IF($Q$1&gt;=L333,TRIM(VLOOKUP(L333,Cs!$BY$7:$CN$33000,15,FALSE)),"")</f>
        <v/>
      </c>
      <c r="D333" s="1" t="str">
        <f t="shared" si="53"/>
        <v/>
      </c>
      <c r="E333" s="1" t="str">
        <f>IF($Q$1&gt;=L333,TRIM(VLOOKUP(L333,Cs!$BY$7:$CN$33000,16,FALSE)),"")</f>
        <v/>
      </c>
      <c r="F333" s="1" t="str">
        <f t="shared" si="54"/>
        <v/>
      </c>
      <c r="G333" s="1" t="str">
        <f t="shared" si="55"/>
        <v/>
      </c>
      <c r="H333" s="26" t="str">
        <f>IF($Q$1&gt;=L333,SUM(T333,U333),IF($Q$1=L332,SUM($H$327:H332),""))</f>
        <v/>
      </c>
      <c r="L333" s="1">
        <f t="shared" si="56"/>
        <v>312</v>
      </c>
      <c r="N333" s="1" t="str">
        <f>IF($Q$1&gt;=L333,VLOOKUP(L333,Cs!$BY$7:$CN$33000,11,FALSE),"")</f>
        <v/>
      </c>
      <c r="Q333" s="1" t="str">
        <f>IF($Q$1&gt;=L333,TRIM(VLOOKUP(L333,Cs!$BY$7:$CN$33000,12,FALSE)),"")</f>
        <v/>
      </c>
      <c r="R333" s="1" t="str">
        <f>IF($Q$1&gt;=L333,TRIM(VLOOKUP(L333,Cs!$BY$7:$CN$33000,13,FALSE)),"")</f>
        <v/>
      </c>
      <c r="S333" s="1" t="str">
        <f>IF($Q$1&gt;=L333,TRIM(VLOOKUP(L333,Cs!$BY$7:$CN$33000,14,FALSE)),"")</f>
        <v/>
      </c>
      <c r="T333" s="1" t="str">
        <f>IF($Q$1&gt;=L333,VLOOKUP(L333,Cs!$BY$7:$CN$33000,7,FALSE),"")</f>
        <v/>
      </c>
      <c r="U333" s="1" t="str">
        <f>IF($Q$1&gt;=L333,VLOOKUP(L333,Cs!$BY$7:$CN$33000,8,FALSE),"")</f>
        <v/>
      </c>
      <c r="W333" s="1" t="str">
        <f t="shared" si="58"/>
        <v/>
      </c>
      <c r="X333" s="1" t="str">
        <f t="shared" si="51"/>
        <v/>
      </c>
    </row>
    <row r="334" spans="1:24" x14ac:dyDescent="0.25">
      <c r="A334" s="17" t="str">
        <f t="shared" si="57"/>
        <v/>
      </c>
      <c r="B334" s="18" t="str">
        <f>IF($Q$1&gt;=L334,VLOOKUP(L334,Cs!$BY$7:$CN$33000,5,FALSE),"")</f>
        <v/>
      </c>
      <c r="C334" s="1" t="str">
        <f>IF($Q$1&gt;=L334,TRIM(VLOOKUP(L334,Cs!$BY$7:$CN$33000,15,FALSE)),"")</f>
        <v/>
      </c>
      <c r="D334" s="1" t="str">
        <f t="shared" si="53"/>
        <v/>
      </c>
      <c r="E334" s="1" t="str">
        <f>IF($Q$1&gt;=L334,TRIM(VLOOKUP(L334,Cs!$BY$7:$CN$33000,16,FALSE)),"")</f>
        <v/>
      </c>
      <c r="F334" s="1" t="str">
        <f t="shared" si="54"/>
        <v/>
      </c>
      <c r="G334" s="1" t="str">
        <f t="shared" si="55"/>
        <v/>
      </c>
      <c r="H334" s="26" t="str">
        <f>IF($Q$1&gt;=L334,SUM(T334,U334),IF($Q$1=L333,SUM($H$327:H333),""))</f>
        <v/>
      </c>
      <c r="L334" s="1">
        <f t="shared" si="56"/>
        <v>313</v>
      </c>
      <c r="N334" s="1" t="str">
        <f>IF($Q$1&gt;=L334,VLOOKUP(L334,Cs!$BY$7:$CN$33000,11,FALSE),"")</f>
        <v/>
      </c>
      <c r="Q334" s="1" t="str">
        <f>IF($Q$1&gt;=L334,TRIM(VLOOKUP(L334,Cs!$BY$7:$CN$33000,12,FALSE)),"")</f>
        <v/>
      </c>
      <c r="R334" s="1" t="str">
        <f>IF($Q$1&gt;=L334,TRIM(VLOOKUP(L334,Cs!$BY$7:$CN$33000,13,FALSE)),"")</f>
        <v/>
      </c>
      <c r="S334" s="1" t="str">
        <f>IF($Q$1&gt;=L334,TRIM(VLOOKUP(L334,Cs!$BY$7:$CN$33000,14,FALSE)),"")</f>
        <v/>
      </c>
      <c r="T334" s="1" t="str">
        <f>IF($Q$1&gt;=L334,VLOOKUP(L334,Cs!$BY$7:$CN$33000,7,FALSE),"")</f>
        <v/>
      </c>
      <c r="U334" s="1" t="str">
        <f>IF($Q$1&gt;=L334,VLOOKUP(L334,Cs!$BY$7:$CN$33000,8,FALSE),"")</f>
        <v/>
      </c>
      <c r="W334" s="1" t="str">
        <f t="shared" si="58"/>
        <v/>
      </c>
      <c r="X334" s="1" t="str">
        <f t="shared" si="51"/>
        <v/>
      </c>
    </row>
    <row r="335" spans="1:24" x14ac:dyDescent="0.25">
      <c r="A335" s="17" t="str">
        <f t="shared" si="57"/>
        <v/>
      </c>
      <c r="B335" s="18" t="str">
        <f>IF($Q$1&gt;=L335,VLOOKUP(L335,Cs!$BY$7:$CN$33000,5,FALSE),"")</f>
        <v/>
      </c>
      <c r="C335" s="1" t="str">
        <f>IF($Q$1&gt;=L335,TRIM(VLOOKUP(L335,Cs!$BY$7:$CN$33000,15,FALSE)),"")</f>
        <v/>
      </c>
      <c r="D335" s="1" t="str">
        <f t="shared" si="53"/>
        <v/>
      </c>
      <c r="E335" s="1" t="str">
        <f>IF($Q$1&gt;=L335,TRIM(VLOOKUP(L335,Cs!$BY$7:$CN$33000,16,FALSE)),"")</f>
        <v/>
      </c>
      <c r="F335" s="1" t="str">
        <f t="shared" si="54"/>
        <v/>
      </c>
      <c r="G335" s="1" t="str">
        <f t="shared" si="55"/>
        <v/>
      </c>
      <c r="H335" s="26" t="str">
        <f>IF($Q$1&gt;=L335,SUM(T335,U335),IF($Q$1=L334,SUM($H$327:H334),""))</f>
        <v/>
      </c>
      <c r="L335" s="1">
        <f t="shared" si="56"/>
        <v>314</v>
      </c>
      <c r="N335" s="1" t="str">
        <f>IF($Q$1&gt;=L335,VLOOKUP(L335,Cs!$BY$7:$CN$33000,11,FALSE),"")</f>
        <v/>
      </c>
      <c r="Q335" s="1" t="str">
        <f>IF($Q$1&gt;=L335,TRIM(VLOOKUP(L335,Cs!$BY$7:$CN$33000,12,FALSE)),"")</f>
        <v/>
      </c>
      <c r="R335" s="1" t="str">
        <f>IF($Q$1&gt;=L335,TRIM(VLOOKUP(L335,Cs!$BY$7:$CN$33000,13,FALSE)),"")</f>
        <v/>
      </c>
      <c r="S335" s="1" t="str">
        <f>IF($Q$1&gt;=L335,TRIM(VLOOKUP(L335,Cs!$BY$7:$CN$33000,14,FALSE)),"")</f>
        <v/>
      </c>
      <c r="T335" s="1" t="str">
        <f>IF($Q$1&gt;=L335,VLOOKUP(L335,Cs!$BY$7:$CN$33000,7,FALSE),"")</f>
        <v/>
      </c>
      <c r="U335" s="1" t="str">
        <f>IF($Q$1&gt;=L335,VLOOKUP(L335,Cs!$BY$7:$CN$33000,8,FALSE),"")</f>
        <v/>
      </c>
      <c r="W335" s="1" t="str">
        <f t="shared" si="58"/>
        <v/>
      </c>
      <c r="X335" s="1" t="str">
        <f t="shared" si="51"/>
        <v/>
      </c>
    </row>
    <row r="336" spans="1:24" x14ac:dyDescent="0.25">
      <c r="A336" s="17" t="str">
        <f t="shared" si="57"/>
        <v/>
      </c>
      <c r="B336" s="18" t="str">
        <f>IF($Q$1&gt;=L336,VLOOKUP(L336,Cs!$BY$7:$CN$33000,5,FALSE),"")</f>
        <v/>
      </c>
      <c r="C336" s="1" t="str">
        <f>IF($Q$1&gt;=L336,TRIM(VLOOKUP(L336,Cs!$BY$7:$CN$33000,15,FALSE)),"")</f>
        <v/>
      </c>
      <c r="D336" s="1" t="str">
        <f t="shared" si="53"/>
        <v/>
      </c>
      <c r="E336" s="1" t="str">
        <f>IF($Q$1&gt;=L336,TRIM(VLOOKUP(L336,Cs!$BY$7:$CN$33000,16,FALSE)),"")</f>
        <v/>
      </c>
      <c r="F336" s="1" t="str">
        <f t="shared" si="54"/>
        <v/>
      </c>
      <c r="G336" s="1" t="str">
        <f t="shared" si="55"/>
        <v/>
      </c>
      <c r="H336" s="26" t="str">
        <f>IF($Q$1&gt;=L336,SUM(T336,U336),IF($Q$1=L335,SUM($H$327:H335),""))</f>
        <v/>
      </c>
      <c r="L336" s="1">
        <f t="shared" si="56"/>
        <v>315</v>
      </c>
      <c r="N336" s="1" t="str">
        <f>IF($Q$1&gt;=L336,VLOOKUP(L336,Cs!$BY$7:$CN$33000,11,FALSE),"")</f>
        <v/>
      </c>
      <c r="Q336" s="1" t="str">
        <f>IF($Q$1&gt;=L336,TRIM(VLOOKUP(L336,Cs!$BY$7:$CN$33000,12,FALSE)),"")</f>
        <v/>
      </c>
      <c r="R336" s="1" t="str">
        <f>IF($Q$1&gt;=L336,TRIM(VLOOKUP(L336,Cs!$BY$7:$CN$33000,13,FALSE)),"")</f>
        <v/>
      </c>
      <c r="S336" s="1" t="str">
        <f>IF($Q$1&gt;=L336,TRIM(VLOOKUP(L336,Cs!$BY$7:$CN$33000,14,FALSE)),"")</f>
        <v/>
      </c>
      <c r="T336" s="1" t="str">
        <f>IF($Q$1&gt;=L336,VLOOKUP(L336,Cs!$BY$7:$CN$33000,7,FALSE),"")</f>
        <v/>
      </c>
      <c r="U336" s="1" t="str">
        <f>IF($Q$1&gt;=L336,VLOOKUP(L336,Cs!$BY$7:$CN$33000,8,FALSE),"")</f>
        <v/>
      </c>
      <c r="W336" s="1" t="str">
        <f t="shared" si="58"/>
        <v/>
      </c>
      <c r="X336" s="1" t="str">
        <f t="shared" si="51"/>
        <v/>
      </c>
    </row>
    <row r="337" spans="1:24" x14ac:dyDescent="0.25">
      <c r="A337" s="17" t="str">
        <f t="shared" si="57"/>
        <v/>
      </c>
      <c r="B337" s="18" t="str">
        <f>IF($Q$1&gt;=L337,VLOOKUP(L337,Cs!$BY$7:$CN$33000,5,FALSE),"")</f>
        <v/>
      </c>
      <c r="C337" s="1" t="str">
        <f>IF($Q$1&gt;=L337,TRIM(VLOOKUP(L337,Cs!$BY$7:$CN$33000,15,FALSE)),"")</f>
        <v/>
      </c>
      <c r="D337" s="1" t="str">
        <f t="shared" si="53"/>
        <v/>
      </c>
      <c r="E337" s="1" t="str">
        <f>IF($Q$1&gt;=L337,TRIM(VLOOKUP(L337,Cs!$BY$7:$CN$33000,16,FALSE)),"")</f>
        <v/>
      </c>
      <c r="F337" s="1" t="str">
        <f t="shared" si="54"/>
        <v/>
      </c>
      <c r="G337" s="1" t="str">
        <f t="shared" si="55"/>
        <v/>
      </c>
      <c r="H337" s="26" t="str">
        <f>IF($Q$1&gt;=L337,SUM(T337,U337),IF($Q$1=L336,SUM($H$327:H336),""))</f>
        <v/>
      </c>
      <c r="L337" s="1">
        <f t="shared" si="56"/>
        <v>316</v>
      </c>
      <c r="N337" s="1" t="str">
        <f>IF($Q$1&gt;=L337,VLOOKUP(L337,Cs!$BY$7:$CN$33000,11,FALSE),"")</f>
        <v/>
      </c>
      <c r="Q337" s="1" t="str">
        <f>IF($Q$1&gt;=L337,TRIM(VLOOKUP(L337,Cs!$BY$7:$CN$33000,12,FALSE)),"")</f>
        <v/>
      </c>
      <c r="R337" s="1" t="str">
        <f>IF($Q$1&gt;=L337,TRIM(VLOOKUP(L337,Cs!$BY$7:$CN$33000,13,FALSE)),"")</f>
        <v/>
      </c>
      <c r="S337" s="1" t="str">
        <f>IF($Q$1&gt;=L337,TRIM(VLOOKUP(L337,Cs!$BY$7:$CN$33000,14,FALSE)),"")</f>
        <v/>
      </c>
      <c r="T337" s="1" t="str">
        <f>IF($Q$1&gt;=L337,VLOOKUP(L337,Cs!$BY$7:$CN$33000,7,FALSE),"")</f>
        <v/>
      </c>
      <c r="U337" s="1" t="str">
        <f>IF($Q$1&gt;=L337,VLOOKUP(L337,Cs!$BY$7:$CN$33000,8,FALSE),"")</f>
        <v/>
      </c>
      <c r="W337" s="1" t="str">
        <f t="shared" si="58"/>
        <v/>
      </c>
      <c r="X337" s="1" t="str">
        <f t="shared" si="51"/>
        <v/>
      </c>
    </row>
    <row r="338" spans="1:24" x14ac:dyDescent="0.25">
      <c r="A338" s="17" t="str">
        <f t="shared" si="57"/>
        <v/>
      </c>
      <c r="B338" s="18" t="str">
        <f>IF($Q$1&gt;=L338,VLOOKUP(L338,Cs!$BY$7:$CN$33000,5,FALSE),"")</f>
        <v/>
      </c>
      <c r="C338" s="1" t="str">
        <f>IF($Q$1&gt;=L338,TRIM(VLOOKUP(L338,Cs!$BY$7:$CN$33000,15,FALSE)),"")</f>
        <v/>
      </c>
      <c r="D338" s="1" t="str">
        <f t="shared" si="53"/>
        <v/>
      </c>
      <c r="E338" s="1" t="str">
        <f>IF($Q$1&gt;=L338,TRIM(VLOOKUP(L338,Cs!$BY$7:$CN$33000,16,FALSE)),"")</f>
        <v/>
      </c>
      <c r="F338" s="1" t="str">
        <f t="shared" si="54"/>
        <v/>
      </c>
      <c r="G338" s="1" t="str">
        <f t="shared" si="55"/>
        <v/>
      </c>
      <c r="H338" s="26" t="str">
        <f>IF($Q$1&gt;=L338,SUM(T338,U338),IF($Q$1=L337,SUM($H$327:H337),""))</f>
        <v/>
      </c>
      <c r="L338" s="1">
        <f t="shared" si="56"/>
        <v>317</v>
      </c>
      <c r="N338" s="1" t="str">
        <f>IF($Q$1&gt;=L338,VLOOKUP(L338,Cs!$BY$7:$CN$33000,11,FALSE),"")</f>
        <v/>
      </c>
      <c r="Q338" s="1" t="str">
        <f>IF($Q$1&gt;=L338,TRIM(VLOOKUP(L338,Cs!$BY$7:$CN$33000,12,FALSE)),"")</f>
        <v/>
      </c>
      <c r="R338" s="1" t="str">
        <f>IF($Q$1&gt;=L338,TRIM(VLOOKUP(L338,Cs!$BY$7:$CN$33000,13,FALSE)),"")</f>
        <v/>
      </c>
      <c r="S338" s="1" t="str">
        <f>IF($Q$1&gt;=L338,TRIM(VLOOKUP(L338,Cs!$BY$7:$CN$33000,14,FALSE)),"")</f>
        <v/>
      </c>
      <c r="T338" s="1" t="str">
        <f>IF($Q$1&gt;=L338,VLOOKUP(L338,Cs!$BY$7:$CN$33000,7,FALSE),"")</f>
        <v/>
      </c>
      <c r="U338" s="1" t="str">
        <f>IF($Q$1&gt;=L338,VLOOKUP(L338,Cs!$BY$7:$CN$33000,8,FALSE),"")</f>
        <v/>
      </c>
      <c r="W338" s="1" t="str">
        <f t="shared" si="58"/>
        <v/>
      </c>
      <c r="X338" s="1" t="str">
        <f t="shared" si="51"/>
        <v/>
      </c>
    </row>
    <row r="339" spans="1:24" x14ac:dyDescent="0.25">
      <c r="A339" s="17" t="str">
        <f t="shared" si="57"/>
        <v/>
      </c>
      <c r="B339" s="18" t="str">
        <f>IF($Q$1&gt;=L339,VLOOKUP(L339,Cs!$BY$7:$CN$33000,5,FALSE),"")</f>
        <v/>
      </c>
      <c r="C339" s="1" t="str">
        <f>IF($Q$1&gt;=L339,TRIM(VLOOKUP(L339,Cs!$BY$7:$CN$33000,15,FALSE)),"")</f>
        <v/>
      </c>
      <c r="D339" s="1" t="str">
        <f t="shared" si="53"/>
        <v/>
      </c>
      <c r="E339" s="1" t="str">
        <f>IF($Q$1&gt;=L339,TRIM(VLOOKUP(L339,Cs!$BY$7:$CN$33000,16,FALSE)),"")</f>
        <v/>
      </c>
      <c r="F339" s="1" t="str">
        <f t="shared" si="54"/>
        <v/>
      </c>
      <c r="G339" s="1" t="str">
        <f t="shared" si="55"/>
        <v/>
      </c>
      <c r="H339" s="26" t="str">
        <f>IF($Q$1&gt;=L339,SUM(T339,U339),IF($Q$1=L338,SUM($H$327:H338),""))</f>
        <v/>
      </c>
      <c r="L339" s="1">
        <f t="shared" si="56"/>
        <v>318</v>
      </c>
      <c r="N339" s="1" t="str">
        <f>IF($Q$1&gt;=L339,VLOOKUP(L339,Cs!$BY$7:$CN$33000,11,FALSE),"")</f>
        <v/>
      </c>
      <c r="Q339" s="1" t="str">
        <f>IF($Q$1&gt;=L339,TRIM(VLOOKUP(L339,Cs!$BY$7:$CN$33000,12,FALSE)),"")</f>
        <v/>
      </c>
      <c r="R339" s="1" t="str">
        <f>IF($Q$1&gt;=L339,TRIM(VLOOKUP(L339,Cs!$BY$7:$CN$33000,13,FALSE)),"")</f>
        <v/>
      </c>
      <c r="S339" s="1" t="str">
        <f>IF($Q$1&gt;=L339,TRIM(VLOOKUP(L339,Cs!$BY$7:$CN$33000,14,FALSE)),"")</f>
        <v/>
      </c>
      <c r="T339" s="1" t="str">
        <f>IF($Q$1&gt;=L339,VLOOKUP(L339,Cs!$BY$7:$CN$33000,7,FALSE),"")</f>
        <v/>
      </c>
      <c r="U339" s="1" t="str">
        <f>IF($Q$1&gt;=L339,VLOOKUP(L339,Cs!$BY$7:$CN$33000,8,FALSE),"")</f>
        <v/>
      </c>
      <c r="W339" s="1" t="str">
        <f t="shared" si="58"/>
        <v/>
      </c>
      <c r="X339" s="1" t="str">
        <f t="shared" si="51"/>
        <v/>
      </c>
    </row>
    <row r="340" spans="1:24" x14ac:dyDescent="0.25">
      <c r="A340" s="17" t="str">
        <f t="shared" si="57"/>
        <v/>
      </c>
      <c r="B340" s="18" t="str">
        <f>IF($Q$1&gt;=L340,VLOOKUP(L340,Cs!$BY$7:$CN$33000,5,FALSE),"")</f>
        <v/>
      </c>
      <c r="C340" s="1" t="str">
        <f>IF($Q$1&gt;=L340,TRIM(VLOOKUP(L340,Cs!$BY$7:$CN$33000,15,FALSE)),"")</f>
        <v/>
      </c>
      <c r="D340" s="1" t="str">
        <f t="shared" si="53"/>
        <v/>
      </c>
      <c r="E340" s="1" t="str">
        <f>IF($Q$1&gt;=L340,TRIM(VLOOKUP(L340,Cs!$BY$7:$CN$33000,16,FALSE)),"")</f>
        <v/>
      </c>
      <c r="F340" s="1" t="str">
        <f t="shared" si="54"/>
        <v/>
      </c>
      <c r="G340" s="1" t="str">
        <f t="shared" si="55"/>
        <v/>
      </c>
      <c r="H340" s="26" t="str">
        <f>IF($Q$1&gt;=L340,SUM(T340,U340),IF($Q$1=L339,SUM($H$327:H339),""))</f>
        <v/>
      </c>
      <c r="L340" s="1">
        <f t="shared" si="56"/>
        <v>319</v>
      </c>
      <c r="N340" s="1" t="str">
        <f>IF($Q$1&gt;=L340,VLOOKUP(L340,Cs!$BY$7:$CN$33000,11,FALSE),"")</f>
        <v/>
      </c>
      <c r="Q340" s="1" t="str">
        <f>IF($Q$1&gt;=L340,TRIM(VLOOKUP(L340,Cs!$BY$7:$CN$33000,12,FALSE)),"")</f>
        <v/>
      </c>
      <c r="R340" s="1" t="str">
        <f>IF($Q$1&gt;=L340,TRIM(VLOOKUP(L340,Cs!$BY$7:$CN$33000,13,FALSE)),"")</f>
        <v/>
      </c>
      <c r="S340" s="1" t="str">
        <f>IF($Q$1&gt;=L340,TRIM(VLOOKUP(L340,Cs!$BY$7:$CN$33000,14,FALSE)),"")</f>
        <v/>
      </c>
      <c r="T340" s="1" t="str">
        <f>IF($Q$1&gt;=L340,VLOOKUP(L340,Cs!$BY$7:$CN$33000,7,FALSE),"")</f>
        <v/>
      </c>
      <c r="U340" s="1" t="str">
        <f>IF($Q$1&gt;=L340,VLOOKUP(L340,Cs!$BY$7:$CN$33000,8,FALSE),"")</f>
        <v/>
      </c>
      <c r="W340" s="1" t="str">
        <f t="shared" si="58"/>
        <v/>
      </c>
      <c r="X340" s="1" t="str">
        <f t="shared" si="51"/>
        <v/>
      </c>
    </row>
    <row r="341" spans="1:24" x14ac:dyDescent="0.25">
      <c r="A341" s="17" t="str">
        <f t="shared" si="57"/>
        <v/>
      </c>
      <c r="B341" s="18" t="str">
        <f>IF($Q$1&gt;=L341,VLOOKUP(L341,Cs!$BY$7:$CN$33000,5,FALSE),"")</f>
        <v/>
      </c>
      <c r="C341" s="1" t="str">
        <f>IF($Q$1&gt;=L341,TRIM(VLOOKUP(L341,Cs!$BY$7:$CN$33000,15,FALSE)),"")</f>
        <v/>
      </c>
      <c r="D341" s="1" t="str">
        <f t="shared" si="53"/>
        <v/>
      </c>
      <c r="E341" s="1" t="str">
        <f>IF($Q$1&gt;=L341,TRIM(VLOOKUP(L341,Cs!$BY$7:$CN$33000,16,FALSE)),"")</f>
        <v/>
      </c>
      <c r="F341" s="1" t="str">
        <f t="shared" si="54"/>
        <v/>
      </c>
      <c r="G341" s="1" t="str">
        <f t="shared" si="55"/>
        <v/>
      </c>
      <c r="H341" s="26" t="str">
        <f>IF($Q$1&gt;=L341,SUM(T341,U341),IF($Q$1=L340,SUM($H$327:H340),""))</f>
        <v/>
      </c>
      <c r="L341" s="1">
        <f t="shared" si="56"/>
        <v>320</v>
      </c>
      <c r="N341" s="1" t="str">
        <f>IF($Q$1&gt;=L341,VLOOKUP(L341,Cs!$BY$7:$CN$33000,11,FALSE),"")</f>
        <v/>
      </c>
      <c r="Q341" s="1" t="str">
        <f>IF($Q$1&gt;=L341,TRIM(VLOOKUP(L341,Cs!$BY$7:$CN$33000,12,FALSE)),"")</f>
        <v/>
      </c>
      <c r="R341" s="1" t="str">
        <f>IF($Q$1&gt;=L341,TRIM(VLOOKUP(L341,Cs!$BY$7:$CN$33000,13,FALSE)),"")</f>
        <v/>
      </c>
      <c r="S341" s="1" t="str">
        <f>IF($Q$1&gt;=L341,TRIM(VLOOKUP(L341,Cs!$BY$7:$CN$33000,14,FALSE)),"")</f>
        <v/>
      </c>
      <c r="T341" s="1" t="str">
        <f>IF($Q$1&gt;=L341,VLOOKUP(L341,Cs!$BY$7:$CN$33000,7,FALSE),"")</f>
        <v/>
      </c>
      <c r="U341" s="1" t="str">
        <f>IF($Q$1&gt;=L341,VLOOKUP(L341,Cs!$BY$7:$CN$33000,8,FALSE),"")</f>
        <v/>
      </c>
      <c r="W341" s="1" t="str">
        <f t="shared" si="58"/>
        <v/>
      </c>
      <c r="X341" s="1" t="str">
        <f t="shared" si="51"/>
        <v/>
      </c>
    </row>
    <row r="342" spans="1:24" x14ac:dyDescent="0.25">
      <c r="A342" s="17" t="str">
        <f t="shared" si="57"/>
        <v/>
      </c>
      <c r="B342" s="18" t="str">
        <f>IF($Q$1&gt;=L342,VLOOKUP(L342,Cs!$BY$7:$CN$33000,5,FALSE),"")</f>
        <v/>
      </c>
      <c r="C342" s="1" t="str">
        <f>IF($Q$1&gt;=L342,TRIM(VLOOKUP(L342,Cs!$BY$7:$CN$33000,15,FALSE)),"")</f>
        <v/>
      </c>
      <c r="D342" s="1" t="str">
        <f t="shared" si="53"/>
        <v/>
      </c>
      <c r="E342" s="1" t="str">
        <f>IF($Q$1&gt;=L342,TRIM(VLOOKUP(L342,Cs!$BY$7:$CN$33000,16,FALSE)),"")</f>
        <v/>
      </c>
      <c r="F342" s="1" t="str">
        <f t="shared" si="54"/>
        <v/>
      </c>
      <c r="G342" s="1" t="str">
        <f t="shared" si="55"/>
        <v/>
      </c>
      <c r="H342" s="26" t="str">
        <f>IF($Q$1&gt;=L342,SUM(T342,U342),IF($Q$1=L341,SUM($H$327:H341),""))</f>
        <v/>
      </c>
      <c r="L342" s="1">
        <f t="shared" si="56"/>
        <v>321</v>
      </c>
      <c r="N342" s="1" t="str">
        <f>IF($Q$1&gt;=L342,VLOOKUP(L342,Cs!$BY$7:$CN$33000,11,FALSE),"")</f>
        <v/>
      </c>
      <c r="Q342" s="1" t="str">
        <f>IF($Q$1&gt;=L342,TRIM(VLOOKUP(L342,Cs!$BY$7:$CN$33000,12,FALSE)),"")</f>
        <v/>
      </c>
      <c r="R342" s="1" t="str">
        <f>IF($Q$1&gt;=L342,TRIM(VLOOKUP(L342,Cs!$BY$7:$CN$33000,13,FALSE)),"")</f>
        <v/>
      </c>
      <c r="S342" s="1" t="str">
        <f>IF($Q$1&gt;=L342,TRIM(VLOOKUP(L342,Cs!$BY$7:$CN$33000,14,FALSE)),"")</f>
        <v/>
      </c>
      <c r="T342" s="1" t="str">
        <f>IF($Q$1&gt;=L342,VLOOKUP(L342,Cs!$BY$7:$CN$33000,7,FALSE),"")</f>
        <v/>
      </c>
      <c r="U342" s="1" t="str">
        <f>IF($Q$1&gt;=L342,VLOOKUP(L342,Cs!$BY$7:$CN$33000,8,FALSE),"")</f>
        <v/>
      </c>
      <c r="W342" s="1" t="str">
        <f t="shared" si="58"/>
        <v/>
      </c>
      <c r="X342" s="1" t="str">
        <f t="shared" si="51"/>
        <v/>
      </c>
    </row>
    <row r="343" spans="1:24" x14ac:dyDescent="0.25">
      <c r="A343" s="17" t="str">
        <f t="shared" si="57"/>
        <v/>
      </c>
      <c r="B343" s="18" t="str">
        <f>IF($Q$1&gt;=L343,VLOOKUP(L343,Cs!$BY$7:$CN$33000,5,FALSE),"")</f>
        <v/>
      </c>
      <c r="C343" s="1" t="str">
        <f>IF($Q$1&gt;=L343,TRIM(VLOOKUP(L343,Cs!$BY$7:$CN$33000,15,FALSE)),"")</f>
        <v/>
      </c>
      <c r="D343" s="1" t="str">
        <f t="shared" si="53"/>
        <v/>
      </c>
      <c r="E343" s="1" t="str">
        <f>IF($Q$1&gt;=L343,TRIM(VLOOKUP(L343,Cs!$BY$7:$CN$33000,16,FALSE)),"")</f>
        <v/>
      </c>
      <c r="F343" s="1" t="str">
        <f t="shared" si="54"/>
        <v/>
      </c>
      <c r="G343" s="1" t="str">
        <f t="shared" si="55"/>
        <v/>
      </c>
      <c r="H343" s="26" t="str">
        <f>IF($Q$1&gt;=L343,SUM(T343,U343),IF($Q$1=L342,SUM($H$327:H342),""))</f>
        <v/>
      </c>
      <c r="L343" s="1">
        <f t="shared" si="56"/>
        <v>322</v>
      </c>
      <c r="N343" s="1" t="str">
        <f>IF($Q$1&gt;=L343,VLOOKUP(L343,Cs!$BY$7:$CN$33000,11,FALSE),"")</f>
        <v/>
      </c>
      <c r="Q343" s="1" t="str">
        <f>IF($Q$1&gt;=L343,TRIM(VLOOKUP(L343,Cs!$BY$7:$CN$33000,12,FALSE)),"")</f>
        <v/>
      </c>
      <c r="R343" s="1" t="str">
        <f>IF($Q$1&gt;=L343,TRIM(VLOOKUP(L343,Cs!$BY$7:$CN$33000,13,FALSE)),"")</f>
        <v/>
      </c>
      <c r="S343" s="1" t="str">
        <f>IF($Q$1&gt;=L343,TRIM(VLOOKUP(L343,Cs!$BY$7:$CN$33000,14,FALSE)),"")</f>
        <v/>
      </c>
      <c r="T343" s="1" t="str">
        <f>IF($Q$1&gt;=L343,VLOOKUP(L343,Cs!$BY$7:$CN$33000,7,FALSE),"")</f>
        <v/>
      </c>
      <c r="U343" s="1" t="str">
        <f>IF($Q$1&gt;=L343,VLOOKUP(L343,Cs!$BY$7:$CN$33000,8,FALSE),"")</f>
        <v/>
      </c>
      <c r="W343" s="1" t="str">
        <f t="shared" si="58"/>
        <v/>
      </c>
      <c r="X343" s="1" t="str">
        <f t="shared" si="51"/>
        <v/>
      </c>
    </row>
    <row r="344" spans="1:24" x14ac:dyDescent="0.25">
      <c r="A344" s="17" t="str">
        <f t="shared" si="57"/>
        <v/>
      </c>
      <c r="B344" s="18" t="str">
        <f>IF($Q$1&gt;=L344,VLOOKUP(L344,Cs!$BY$7:$CN$33000,5,FALSE),"")</f>
        <v/>
      </c>
      <c r="C344" s="1" t="str">
        <f>IF($Q$1&gt;=L344,TRIM(VLOOKUP(L344,Cs!$BY$7:$CN$33000,15,FALSE)),"")</f>
        <v/>
      </c>
      <c r="D344" s="1" t="str">
        <f t="shared" si="53"/>
        <v/>
      </c>
      <c r="E344" s="1" t="str">
        <f>IF($Q$1&gt;=L344,TRIM(VLOOKUP(L344,Cs!$BY$7:$CN$33000,16,FALSE)),"")</f>
        <v/>
      </c>
      <c r="F344" s="1" t="str">
        <f t="shared" si="54"/>
        <v/>
      </c>
      <c r="G344" s="1" t="str">
        <f t="shared" si="55"/>
        <v/>
      </c>
      <c r="H344" s="26" t="str">
        <f>IF($Q$1&gt;=L344,SUM(T344,U344),IF($Q$1=L343,SUM($H$327:H343),""))</f>
        <v/>
      </c>
      <c r="L344" s="1">
        <f t="shared" si="56"/>
        <v>323</v>
      </c>
      <c r="N344" s="1" t="str">
        <f>IF($Q$1&gt;=L344,VLOOKUP(L344,Cs!$BY$7:$CN$33000,11,FALSE),"")</f>
        <v/>
      </c>
      <c r="Q344" s="1" t="str">
        <f>IF($Q$1&gt;=L344,TRIM(VLOOKUP(L344,Cs!$BY$7:$CN$33000,12,FALSE)),"")</f>
        <v/>
      </c>
      <c r="R344" s="1" t="str">
        <f>IF($Q$1&gt;=L344,TRIM(VLOOKUP(L344,Cs!$BY$7:$CN$33000,13,FALSE)),"")</f>
        <v/>
      </c>
      <c r="S344" s="1" t="str">
        <f>IF($Q$1&gt;=L344,TRIM(VLOOKUP(L344,Cs!$BY$7:$CN$33000,14,FALSE)),"")</f>
        <v/>
      </c>
      <c r="T344" s="1" t="str">
        <f>IF($Q$1&gt;=L344,VLOOKUP(L344,Cs!$BY$7:$CN$33000,7,FALSE),"")</f>
        <v/>
      </c>
      <c r="U344" s="1" t="str">
        <f>IF($Q$1&gt;=L344,VLOOKUP(L344,Cs!$BY$7:$CN$33000,8,FALSE),"")</f>
        <v/>
      </c>
      <c r="W344" s="1" t="str">
        <f t="shared" si="58"/>
        <v/>
      </c>
      <c r="X344" s="1" t="str">
        <f t="shared" si="51"/>
        <v/>
      </c>
    </row>
    <row r="345" spans="1:24" x14ac:dyDescent="0.25">
      <c r="A345" s="17" t="str">
        <f t="shared" si="57"/>
        <v/>
      </c>
      <c r="B345" s="18" t="str">
        <f>IF($Q$1&gt;=L345,VLOOKUP(L345,Cs!$BY$7:$CN$33000,5,FALSE),"")</f>
        <v/>
      </c>
      <c r="C345" s="1" t="str">
        <f>IF($Q$1&gt;=L345,TRIM(VLOOKUP(L345,Cs!$BY$7:$CN$33000,15,FALSE)),"")</f>
        <v/>
      </c>
      <c r="D345" s="1" t="str">
        <f t="shared" si="53"/>
        <v/>
      </c>
      <c r="E345" s="1" t="str">
        <f>IF($Q$1&gt;=L345,TRIM(VLOOKUP(L345,Cs!$BY$7:$CN$33000,16,FALSE)),"")</f>
        <v/>
      </c>
      <c r="F345" s="1" t="str">
        <f t="shared" si="54"/>
        <v/>
      </c>
      <c r="G345" s="1" t="str">
        <f t="shared" si="55"/>
        <v/>
      </c>
      <c r="H345" s="26" t="str">
        <f>IF($Q$1&gt;=L345,SUM(T345,U345),IF($Q$1=L344,SUM($H$327:H344),""))</f>
        <v/>
      </c>
      <c r="L345" s="1">
        <f t="shared" si="56"/>
        <v>324</v>
      </c>
      <c r="N345" s="1" t="str">
        <f>IF($Q$1&gt;=L345,VLOOKUP(L345,Cs!$BY$7:$CN$33000,11,FALSE),"")</f>
        <v/>
      </c>
      <c r="Q345" s="1" t="str">
        <f>IF($Q$1&gt;=L345,TRIM(VLOOKUP(L345,Cs!$BY$7:$CN$33000,12,FALSE)),"")</f>
        <v/>
      </c>
      <c r="R345" s="1" t="str">
        <f>IF($Q$1&gt;=L345,TRIM(VLOOKUP(L345,Cs!$BY$7:$CN$33000,13,FALSE)),"")</f>
        <v/>
      </c>
      <c r="S345" s="1" t="str">
        <f>IF($Q$1&gt;=L345,TRIM(VLOOKUP(L345,Cs!$BY$7:$CN$33000,14,FALSE)),"")</f>
        <v/>
      </c>
      <c r="T345" s="1" t="str">
        <f>IF($Q$1&gt;=L345,VLOOKUP(L345,Cs!$BY$7:$CN$33000,7,FALSE),"")</f>
        <v/>
      </c>
      <c r="U345" s="1" t="str">
        <f>IF($Q$1&gt;=L345,VLOOKUP(L345,Cs!$BY$7:$CN$33000,8,FALSE),"")</f>
        <v/>
      </c>
      <c r="W345" s="1" t="str">
        <f t="shared" si="58"/>
        <v/>
      </c>
      <c r="X345" s="1" t="str">
        <f t="shared" si="51"/>
        <v/>
      </c>
    </row>
    <row r="346" spans="1:24" x14ac:dyDescent="0.25">
      <c r="A346" s="17" t="str">
        <f t="shared" si="57"/>
        <v/>
      </c>
      <c r="B346" s="18" t="str">
        <f>IF($Q$1&gt;=L346,VLOOKUP(L346,Cs!$BY$7:$CN$33000,5,FALSE),"")</f>
        <v/>
      </c>
      <c r="C346" s="1" t="str">
        <f>IF($Q$1&gt;=L346,TRIM(VLOOKUP(L346,Cs!$BY$7:$CN$33000,15,FALSE)),"")</f>
        <v/>
      </c>
      <c r="D346" s="1" t="str">
        <f t="shared" si="53"/>
        <v/>
      </c>
      <c r="E346" s="1" t="str">
        <f>IF($Q$1&gt;=L346,TRIM(VLOOKUP(L346,Cs!$BY$7:$CN$33000,16,FALSE)),"")</f>
        <v/>
      </c>
      <c r="F346" s="1" t="str">
        <f t="shared" si="54"/>
        <v/>
      </c>
      <c r="G346" s="1" t="str">
        <f t="shared" si="55"/>
        <v/>
      </c>
      <c r="H346" s="26" t="str">
        <f>IF($Q$1&gt;=L346,SUM(T346,U346),IF($Q$1=L345,SUM($H$327:H345),""))</f>
        <v/>
      </c>
      <c r="L346" s="1">
        <f t="shared" si="56"/>
        <v>325</v>
      </c>
      <c r="N346" s="1" t="str">
        <f>IF($Q$1&gt;=L346,VLOOKUP(L346,Cs!$BY$7:$CN$33000,11,FALSE),"")</f>
        <v/>
      </c>
      <c r="Q346" s="1" t="str">
        <f>IF($Q$1&gt;=L346,TRIM(VLOOKUP(L346,Cs!$BY$7:$CN$33000,12,FALSE)),"")</f>
        <v/>
      </c>
      <c r="R346" s="1" t="str">
        <f>IF($Q$1&gt;=L346,TRIM(VLOOKUP(L346,Cs!$BY$7:$CN$33000,13,FALSE)),"")</f>
        <v/>
      </c>
      <c r="S346" s="1" t="str">
        <f>IF($Q$1&gt;=L346,TRIM(VLOOKUP(L346,Cs!$BY$7:$CN$33000,14,FALSE)),"")</f>
        <v/>
      </c>
      <c r="T346" s="1" t="str">
        <f>IF($Q$1&gt;=L346,VLOOKUP(L346,Cs!$BY$7:$CN$33000,7,FALSE),"")</f>
        <v/>
      </c>
      <c r="U346" s="1" t="str">
        <f>IF($Q$1&gt;=L346,VLOOKUP(L346,Cs!$BY$7:$CN$33000,8,FALSE),"")</f>
        <v/>
      </c>
      <c r="W346" s="1" t="str">
        <f t="shared" si="58"/>
        <v/>
      </c>
      <c r="X346" s="1" t="str">
        <f t="shared" si="51"/>
        <v/>
      </c>
    </row>
    <row r="347" spans="1:24" x14ac:dyDescent="0.25">
      <c r="A347" s="17" t="str">
        <f t="shared" si="57"/>
        <v/>
      </c>
      <c r="B347" s="18" t="str">
        <f>IF($Q$1&gt;=L347,VLOOKUP(L347,Cs!$BY$7:$CN$33000,5,FALSE),"")</f>
        <v/>
      </c>
      <c r="C347" s="1" t="str">
        <f>IF($Q$1&gt;=L347,TRIM(VLOOKUP(L347,Cs!$BY$7:$CN$33000,15,FALSE)),"")</f>
        <v/>
      </c>
      <c r="D347" s="1" t="str">
        <f t="shared" si="53"/>
        <v/>
      </c>
      <c r="E347" s="1" t="str">
        <f>IF($Q$1&gt;=L347,TRIM(VLOOKUP(L347,Cs!$BY$7:$CN$33000,16,FALSE)),"")</f>
        <v/>
      </c>
      <c r="F347" s="1" t="str">
        <f t="shared" si="54"/>
        <v/>
      </c>
      <c r="G347" s="1" t="str">
        <f t="shared" si="55"/>
        <v/>
      </c>
      <c r="H347" s="26" t="str">
        <f>IF($Q$1&gt;=L347,SUM(T347,U347),IF($Q$1=L346,SUM($H$327:H346),""))</f>
        <v/>
      </c>
      <c r="L347" s="1">
        <f t="shared" si="56"/>
        <v>326</v>
      </c>
      <c r="N347" s="1" t="str">
        <f>IF($Q$1&gt;=L347,VLOOKUP(L347,Cs!$BY$7:$CN$33000,11,FALSE),"")</f>
        <v/>
      </c>
      <c r="Q347" s="1" t="str">
        <f>IF($Q$1&gt;=L347,TRIM(VLOOKUP(L347,Cs!$BY$7:$CN$33000,12,FALSE)),"")</f>
        <v/>
      </c>
      <c r="R347" s="1" t="str">
        <f>IF($Q$1&gt;=L347,TRIM(VLOOKUP(L347,Cs!$BY$7:$CN$33000,13,FALSE)),"")</f>
        <v/>
      </c>
      <c r="S347" s="1" t="str">
        <f>IF($Q$1&gt;=L347,TRIM(VLOOKUP(L347,Cs!$BY$7:$CN$33000,14,FALSE)),"")</f>
        <v/>
      </c>
      <c r="T347" s="1" t="str">
        <f>IF($Q$1&gt;=L347,VLOOKUP(L347,Cs!$BY$7:$CN$33000,7,FALSE),"")</f>
        <v/>
      </c>
      <c r="U347" s="1" t="str">
        <f>IF($Q$1&gt;=L347,VLOOKUP(L347,Cs!$BY$7:$CN$33000,8,FALSE),"")</f>
        <v/>
      </c>
      <c r="W347" s="1" t="str">
        <f t="shared" si="58"/>
        <v/>
      </c>
      <c r="X347" s="1" t="str">
        <f t="shared" si="51"/>
        <v/>
      </c>
    </row>
    <row r="348" spans="1:24" x14ac:dyDescent="0.25">
      <c r="A348" s="17" t="str">
        <f t="shared" si="57"/>
        <v/>
      </c>
      <c r="B348" s="18" t="str">
        <f>IF($Q$1&gt;=L348,VLOOKUP(L348,Cs!$BY$7:$CN$33000,5,FALSE),"")</f>
        <v/>
      </c>
      <c r="C348" s="1" t="str">
        <f>IF($Q$1&gt;=L348,TRIM(VLOOKUP(L348,Cs!$BY$7:$CN$33000,15,FALSE)),"")</f>
        <v/>
      </c>
      <c r="D348" s="1" t="str">
        <f t="shared" si="53"/>
        <v/>
      </c>
      <c r="E348" s="1" t="str">
        <f>IF($Q$1&gt;=L348,TRIM(VLOOKUP(L348,Cs!$BY$7:$CN$33000,16,FALSE)),"")</f>
        <v/>
      </c>
      <c r="F348" s="1" t="str">
        <f t="shared" si="54"/>
        <v/>
      </c>
      <c r="G348" s="1" t="str">
        <f t="shared" si="55"/>
        <v/>
      </c>
      <c r="H348" s="26" t="str">
        <f>IF($Q$1&gt;=L348,SUM(T348,U348),IF($Q$1=L347,SUM($H$327:H347),""))</f>
        <v/>
      </c>
      <c r="L348" s="1">
        <f t="shared" si="56"/>
        <v>327</v>
      </c>
      <c r="N348" s="1" t="str">
        <f>IF($Q$1&gt;=L348,VLOOKUP(L348,Cs!$BY$7:$CN$33000,11,FALSE),"")</f>
        <v/>
      </c>
      <c r="Q348" s="1" t="str">
        <f>IF($Q$1&gt;=L348,TRIM(VLOOKUP(L348,Cs!$BY$7:$CN$33000,12,FALSE)),"")</f>
        <v/>
      </c>
      <c r="R348" s="1" t="str">
        <f>IF($Q$1&gt;=L348,TRIM(VLOOKUP(L348,Cs!$BY$7:$CN$33000,13,FALSE)),"")</f>
        <v/>
      </c>
      <c r="S348" s="1" t="str">
        <f>IF($Q$1&gt;=L348,TRIM(VLOOKUP(L348,Cs!$BY$7:$CN$33000,14,FALSE)),"")</f>
        <v/>
      </c>
      <c r="T348" s="1" t="str">
        <f>IF($Q$1&gt;=L348,VLOOKUP(L348,Cs!$BY$7:$CN$33000,7,FALSE),"")</f>
        <v/>
      </c>
      <c r="U348" s="1" t="str">
        <f>IF($Q$1&gt;=L348,VLOOKUP(L348,Cs!$BY$7:$CN$33000,8,FALSE),"")</f>
        <v/>
      </c>
      <c r="W348" s="1" t="str">
        <f t="shared" si="58"/>
        <v/>
      </c>
      <c r="X348" s="1" t="str">
        <f t="shared" si="51"/>
        <v/>
      </c>
    </row>
    <row r="349" spans="1:24" x14ac:dyDescent="0.25">
      <c r="A349" s="17" t="str">
        <f t="shared" si="57"/>
        <v/>
      </c>
      <c r="B349" s="18" t="str">
        <f>IF($Q$1&gt;=L349,VLOOKUP(L349,Cs!$BY$7:$CN$33000,5,FALSE),"")</f>
        <v/>
      </c>
      <c r="C349" s="1" t="str">
        <f>IF($Q$1&gt;=L349,TRIM(VLOOKUP(L349,Cs!$BY$7:$CN$33000,15,FALSE)),"")</f>
        <v/>
      </c>
      <c r="D349" s="1" t="str">
        <f t="shared" si="53"/>
        <v/>
      </c>
      <c r="E349" s="1" t="str">
        <f>IF($Q$1&gt;=L349,TRIM(VLOOKUP(L349,Cs!$BY$7:$CN$33000,16,FALSE)),"")</f>
        <v/>
      </c>
      <c r="F349" s="1" t="str">
        <f t="shared" si="54"/>
        <v/>
      </c>
      <c r="G349" s="1" t="str">
        <f t="shared" si="55"/>
        <v/>
      </c>
      <c r="H349" s="26" t="str">
        <f>IF($Q$1&gt;=L349,SUM(T349,U349),IF($Q$1=L348,SUM($H$327:H348),""))</f>
        <v/>
      </c>
      <c r="L349" s="1">
        <f t="shared" si="56"/>
        <v>328</v>
      </c>
      <c r="N349" s="1" t="str">
        <f>IF($Q$1&gt;=L349,VLOOKUP(L349,Cs!$BY$7:$CN$33000,11,FALSE),"")</f>
        <v/>
      </c>
      <c r="Q349" s="1" t="str">
        <f>IF($Q$1&gt;=L349,TRIM(VLOOKUP(L349,Cs!$BY$7:$CN$33000,12,FALSE)),"")</f>
        <v/>
      </c>
      <c r="R349" s="1" t="str">
        <f>IF($Q$1&gt;=L349,TRIM(VLOOKUP(L349,Cs!$BY$7:$CN$33000,13,FALSE)),"")</f>
        <v/>
      </c>
      <c r="S349" s="1" t="str">
        <f>IF($Q$1&gt;=L349,TRIM(VLOOKUP(L349,Cs!$BY$7:$CN$33000,14,FALSE)),"")</f>
        <v/>
      </c>
      <c r="T349" s="1" t="str">
        <f>IF($Q$1&gt;=L349,VLOOKUP(L349,Cs!$BY$7:$CN$33000,7,FALSE),"")</f>
        <v/>
      </c>
      <c r="U349" s="1" t="str">
        <f>IF($Q$1&gt;=L349,VLOOKUP(L349,Cs!$BY$7:$CN$33000,8,FALSE),"")</f>
        <v/>
      </c>
      <c r="W349" s="1" t="str">
        <f t="shared" si="58"/>
        <v/>
      </c>
      <c r="X349" s="1" t="str">
        <f t="shared" si="51"/>
        <v/>
      </c>
    </row>
    <row r="350" spans="1:24" x14ac:dyDescent="0.25">
      <c r="A350" s="17" t="str">
        <f t="shared" si="57"/>
        <v/>
      </c>
      <c r="B350" s="18" t="str">
        <f>IF($Q$1&gt;=L350,VLOOKUP(L350,Cs!$BY$7:$CN$33000,5,FALSE),"")</f>
        <v/>
      </c>
      <c r="C350" s="1" t="str">
        <f>IF($Q$1&gt;=L350,TRIM(VLOOKUP(L350,Cs!$BY$7:$CN$33000,15,FALSE)),"")</f>
        <v/>
      </c>
      <c r="D350" s="1" t="str">
        <f t="shared" si="53"/>
        <v/>
      </c>
      <c r="E350" s="1" t="str">
        <f>IF($Q$1&gt;=L350,TRIM(VLOOKUP(L350,Cs!$BY$7:$CN$33000,16,FALSE)),"")</f>
        <v/>
      </c>
      <c r="F350" s="1" t="str">
        <f t="shared" si="54"/>
        <v/>
      </c>
      <c r="G350" s="1" t="str">
        <f t="shared" si="55"/>
        <v/>
      </c>
      <c r="H350" s="26" t="str">
        <f>IF($Q$1&gt;=L350,SUM(T350,U350),IF($Q$1=L349,SUM($H$327:H349),""))</f>
        <v/>
      </c>
      <c r="L350" s="1">
        <f t="shared" si="56"/>
        <v>329</v>
      </c>
      <c r="N350" s="1" t="str">
        <f>IF($Q$1&gt;=L350,VLOOKUP(L350,Cs!$BY$7:$CN$33000,11,FALSE),"")</f>
        <v/>
      </c>
      <c r="Q350" s="1" t="str">
        <f>IF($Q$1&gt;=L350,TRIM(VLOOKUP(L350,Cs!$BY$7:$CN$33000,12,FALSE)),"")</f>
        <v/>
      </c>
      <c r="R350" s="1" t="str">
        <f>IF($Q$1&gt;=L350,TRIM(VLOOKUP(L350,Cs!$BY$7:$CN$33000,13,FALSE)),"")</f>
        <v/>
      </c>
      <c r="S350" s="1" t="str">
        <f>IF($Q$1&gt;=L350,TRIM(VLOOKUP(L350,Cs!$BY$7:$CN$33000,14,FALSE)),"")</f>
        <v/>
      </c>
      <c r="T350" s="1" t="str">
        <f>IF($Q$1&gt;=L350,VLOOKUP(L350,Cs!$BY$7:$CN$33000,7,FALSE),"")</f>
        <v/>
      </c>
      <c r="U350" s="1" t="str">
        <f>IF($Q$1&gt;=L350,VLOOKUP(L350,Cs!$BY$7:$CN$33000,8,FALSE),"")</f>
        <v/>
      </c>
      <c r="W350" s="1" t="str">
        <f t="shared" si="58"/>
        <v/>
      </c>
      <c r="X350" s="1" t="str">
        <f t="shared" si="51"/>
        <v/>
      </c>
    </row>
    <row r="351" spans="1:24" x14ac:dyDescent="0.25">
      <c r="A351" s="17" t="str">
        <f t="shared" si="57"/>
        <v/>
      </c>
      <c r="B351" s="18" t="str">
        <f>IF($Q$1&gt;=L351,VLOOKUP(L351,Cs!$BY$7:$CN$33000,5,FALSE),"")</f>
        <v/>
      </c>
      <c r="C351" s="1" t="str">
        <f>IF($Q$1&gt;=L351,TRIM(VLOOKUP(L351,Cs!$BY$7:$CN$33000,15,FALSE)),"")</f>
        <v/>
      </c>
      <c r="D351" s="1" t="str">
        <f t="shared" si="53"/>
        <v/>
      </c>
      <c r="E351" s="1" t="str">
        <f>IF($Q$1&gt;=L351,TRIM(VLOOKUP(L351,Cs!$BY$7:$CN$33000,16,FALSE)),"")</f>
        <v/>
      </c>
      <c r="F351" s="1" t="str">
        <f t="shared" si="54"/>
        <v/>
      </c>
      <c r="G351" s="1" t="str">
        <f t="shared" si="55"/>
        <v/>
      </c>
      <c r="H351" s="26" t="str">
        <f>IF($Q$1&gt;=L351,SUM(T351,U351),IF($Q$1=L350,SUM($H$327:H350),""))</f>
        <v/>
      </c>
      <c r="L351" s="1">
        <f t="shared" si="56"/>
        <v>330</v>
      </c>
      <c r="N351" s="1" t="str">
        <f>IF($Q$1&gt;=L351,VLOOKUP(L351,Cs!$BY$7:$CN$33000,11,FALSE),"")</f>
        <v/>
      </c>
      <c r="Q351" s="1" t="str">
        <f>IF($Q$1&gt;=L351,TRIM(VLOOKUP(L351,Cs!$BY$7:$CN$33000,12,FALSE)),"")</f>
        <v/>
      </c>
      <c r="R351" s="1" t="str">
        <f>IF($Q$1&gt;=L351,TRIM(VLOOKUP(L351,Cs!$BY$7:$CN$33000,13,FALSE)),"")</f>
        <v/>
      </c>
      <c r="S351" s="1" t="str">
        <f>IF($Q$1&gt;=L351,TRIM(VLOOKUP(L351,Cs!$BY$7:$CN$33000,14,FALSE)),"")</f>
        <v/>
      </c>
      <c r="T351" s="1" t="str">
        <f>IF($Q$1&gt;=L351,VLOOKUP(L351,Cs!$BY$7:$CN$33000,7,FALSE),"")</f>
        <v/>
      </c>
      <c r="U351" s="1" t="str">
        <f>IF($Q$1&gt;=L351,VLOOKUP(L351,Cs!$BY$7:$CN$33000,8,FALSE),"")</f>
        <v/>
      </c>
      <c r="W351" s="1" t="str">
        <f t="shared" si="58"/>
        <v/>
      </c>
      <c r="X351" s="1" t="str">
        <f t="shared" si="51"/>
        <v/>
      </c>
    </row>
    <row r="352" spans="1:24" x14ac:dyDescent="0.25">
      <c r="A352" s="17" t="str">
        <f t="shared" si="57"/>
        <v/>
      </c>
      <c r="B352" s="18" t="str">
        <f>IF($Q$1&gt;=L352,VLOOKUP(L352,Cs!$BY$7:$CN$33000,5,FALSE),"")</f>
        <v/>
      </c>
      <c r="C352" s="1" t="str">
        <f>IF($Q$1&gt;=L352,TRIM(VLOOKUP(L352,Cs!$BY$7:$CN$33000,15,FALSE)),"")</f>
        <v/>
      </c>
      <c r="D352" s="1" t="str">
        <f t="shared" si="53"/>
        <v/>
      </c>
      <c r="E352" s="1" t="str">
        <f>IF($Q$1&gt;=L352,TRIM(VLOOKUP(L352,Cs!$BY$7:$CN$33000,16,FALSE)),"")</f>
        <v/>
      </c>
      <c r="F352" s="1" t="str">
        <f t="shared" si="54"/>
        <v/>
      </c>
      <c r="G352" s="1" t="str">
        <f t="shared" si="55"/>
        <v/>
      </c>
      <c r="H352" s="26" t="str">
        <f>IF($Q$1&gt;=L352,SUM(T352,U352),IF($Q$1=L351,SUM($H$327:H351),""))</f>
        <v/>
      </c>
      <c r="L352" s="1">
        <f t="shared" si="56"/>
        <v>331</v>
      </c>
      <c r="N352" s="1" t="str">
        <f>IF($Q$1&gt;=L352,VLOOKUP(L352,Cs!$BY$7:$CN$33000,11,FALSE),"")</f>
        <v/>
      </c>
      <c r="Q352" s="1" t="str">
        <f>IF($Q$1&gt;=L352,TRIM(VLOOKUP(L352,Cs!$BY$7:$CN$33000,12,FALSE)),"")</f>
        <v/>
      </c>
      <c r="R352" s="1" t="str">
        <f>IF($Q$1&gt;=L352,TRIM(VLOOKUP(L352,Cs!$BY$7:$CN$33000,13,FALSE)),"")</f>
        <v/>
      </c>
      <c r="S352" s="1" t="str">
        <f>IF($Q$1&gt;=L352,TRIM(VLOOKUP(L352,Cs!$BY$7:$CN$33000,14,FALSE)),"")</f>
        <v/>
      </c>
      <c r="T352" s="1" t="str">
        <f>IF($Q$1&gt;=L352,VLOOKUP(L352,Cs!$BY$7:$CN$33000,7,FALSE),"")</f>
        <v/>
      </c>
      <c r="U352" s="1" t="str">
        <f>IF($Q$1&gt;=L352,VLOOKUP(L352,Cs!$BY$7:$CN$33000,8,FALSE),"")</f>
        <v/>
      </c>
      <c r="W352" s="1" t="str">
        <f t="shared" si="58"/>
        <v/>
      </c>
      <c r="X352" s="1" t="str">
        <f t="shared" si="51"/>
        <v/>
      </c>
    </row>
    <row r="353" spans="1:24" x14ac:dyDescent="0.25">
      <c r="A353" s="17" t="str">
        <f t="shared" si="57"/>
        <v/>
      </c>
      <c r="B353" s="18" t="str">
        <f>IF($Q$1&gt;=L353,VLOOKUP(L353,Cs!$BY$7:$CN$33000,5,FALSE),"")</f>
        <v/>
      </c>
      <c r="C353" s="1" t="str">
        <f>IF($Q$1&gt;=L353,TRIM(VLOOKUP(L353,Cs!$BY$7:$CN$33000,15,FALSE)),"")</f>
        <v/>
      </c>
      <c r="D353" s="1" t="str">
        <f t="shared" si="53"/>
        <v/>
      </c>
      <c r="E353" s="1" t="str">
        <f>IF($Q$1&gt;=L353,TRIM(VLOOKUP(L353,Cs!$BY$7:$CN$33000,16,FALSE)),"")</f>
        <v/>
      </c>
      <c r="F353" s="1" t="str">
        <f t="shared" si="54"/>
        <v/>
      </c>
      <c r="G353" s="1" t="str">
        <f t="shared" si="55"/>
        <v/>
      </c>
      <c r="H353" s="26" t="str">
        <f>IF($Q$1&gt;=L353,SUM(T353,U353),IF($Q$1=L352,SUM($H$327:H352),""))</f>
        <v/>
      </c>
      <c r="L353" s="1">
        <f t="shared" si="56"/>
        <v>332</v>
      </c>
      <c r="N353" s="1" t="str">
        <f>IF($Q$1&gt;=L353,VLOOKUP(L353,Cs!$BY$7:$CN$33000,11,FALSE),"")</f>
        <v/>
      </c>
      <c r="Q353" s="1" t="str">
        <f>IF($Q$1&gt;=L353,TRIM(VLOOKUP(L353,Cs!$BY$7:$CN$33000,12,FALSE)),"")</f>
        <v/>
      </c>
      <c r="R353" s="1" t="str">
        <f>IF($Q$1&gt;=L353,TRIM(VLOOKUP(L353,Cs!$BY$7:$CN$33000,13,FALSE)),"")</f>
        <v/>
      </c>
      <c r="S353" s="1" t="str">
        <f>IF($Q$1&gt;=L353,TRIM(VLOOKUP(L353,Cs!$BY$7:$CN$33000,14,FALSE)),"")</f>
        <v/>
      </c>
      <c r="T353" s="1" t="str">
        <f>IF($Q$1&gt;=L353,VLOOKUP(L353,Cs!$BY$7:$CN$33000,7,FALSE),"")</f>
        <v/>
      </c>
      <c r="U353" s="1" t="str">
        <f>IF($Q$1&gt;=L353,VLOOKUP(L353,Cs!$BY$7:$CN$33000,8,FALSE),"")</f>
        <v/>
      </c>
      <c r="W353" s="1" t="str">
        <f t="shared" si="58"/>
        <v/>
      </c>
      <c r="X353" s="1" t="str">
        <f t="shared" si="51"/>
        <v/>
      </c>
    </row>
    <row r="354" spans="1:24" x14ac:dyDescent="0.25">
      <c r="A354" s="17" t="str">
        <f t="shared" si="57"/>
        <v/>
      </c>
      <c r="B354" s="18" t="str">
        <f>IF($Q$1&gt;=L354,VLOOKUP(L354,Cs!$BY$7:$CN$33000,5,FALSE),"")</f>
        <v/>
      </c>
      <c r="C354" s="1" t="str">
        <f>IF($Q$1&gt;=L354,TRIM(VLOOKUP(L354,Cs!$BY$7:$CN$33000,15,FALSE)),"")</f>
        <v/>
      </c>
      <c r="D354" s="1" t="str">
        <f t="shared" si="53"/>
        <v/>
      </c>
      <c r="E354" s="1" t="str">
        <f>IF($Q$1&gt;=L354,TRIM(VLOOKUP(L354,Cs!$BY$7:$CN$33000,16,FALSE)),"")</f>
        <v/>
      </c>
      <c r="F354" s="1" t="str">
        <f t="shared" si="54"/>
        <v/>
      </c>
      <c r="G354" s="1" t="str">
        <f t="shared" si="55"/>
        <v/>
      </c>
      <c r="H354" s="26" t="str">
        <f>IF($Q$1&gt;=L354,SUM(T354,U354),IF($Q$1=L353,SUM($H$327:H353),""))</f>
        <v/>
      </c>
      <c r="L354" s="1">
        <f t="shared" si="56"/>
        <v>333</v>
      </c>
      <c r="N354" s="1" t="str">
        <f>IF($Q$1&gt;=L354,VLOOKUP(L354,Cs!$BY$7:$CN$33000,11,FALSE),"")</f>
        <v/>
      </c>
      <c r="Q354" s="1" t="str">
        <f>IF($Q$1&gt;=L354,TRIM(VLOOKUP(L354,Cs!$BY$7:$CN$33000,12,FALSE)),"")</f>
        <v/>
      </c>
      <c r="R354" s="1" t="str">
        <f>IF($Q$1&gt;=L354,TRIM(VLOOKUP(L354,Cs!$BY$7:$CN$33000,13,FALSE)),"")</f>
        <v/>
      </c>
      <c r="S354" s="1" t="str">
        <f>IF($Q$1&gt;=L354,TRIM(VLOOKUP(L354,Cs!$BY$7:$CN$33000,14,FALSE)),"")</f>
        <v/>
      </c>
      <c r="T354" s="1" t="str">
        <f>IF($Q$1&gt;=L354,VLOOKUP(L354,Cs!$BY$7:$CN$33000,7,FALSE),"")</f>
        <v/>
      </c>
      <c r="U354" s="1" t="str">
        <f>IF($Q$1&gt;=L354,VLOOKUP(L354,Cs!$BY$7:$CN$33000,8,FALSE),"")</f>
        <v/>
      </c>
      <c r="W354" s="1" t="str">
        <f t="shared" si="58"/>
        <v/>
      </c>
      <c r="X354" s="1" t="str">
        <f t="shared" si="51"/>
        <v/>
      </c>
    </row>
    <row r="355" spans="1:24" x14ac:dyDescent="0.25">
      <c r="A355" s="17" t="str">
        <f t="shared" si="57"/>
        <v/>
      </c>
      <c r="B355" s="18" t="str">
        <f>IF($Q$1&gt;=L355,VLOOKUP(L355,Cs!$BY$7:$CN$33000,5,FALSE),"")</f>
        <v/>
      </c>
      <c r="C355" s="1" t="str">
        <f>IF($Q$1&gt;=L355,TRIM(VLOOKUP(L355,Cs!$BY$7:$CN$33000,15,FALSE)),"")</f>
        <v/>
      </c>
      <c r="D355" s="1" t="str">
        <f t="shared" si="53"/>
        <v/>
      </c>
      <c r="E355" s="1" t="str">
        <f>IF($Q$1&gt;=L355,TRIM(VLOOKUP(L355,Cs!$BY$7:$CN$33000,16,FALSE)),"")</f>
        <v/>
      </c>
      <c r="F355" s="1" t="str">
        <f t="shared" si="54"/>
        <v/>
      </c>
      <c r="G355" s="1" t="str">
        <f t="shared" si="55"/>
        <v/>
      </c>
      <c r="H355" s="26" t="str">
        <f>IF($Q$1&gt;=L355,SUM(T355,U355),IF($Q$1=L354,SUM($H$327:H354),""))</f>
        <v/>
      </c>
      <c r="L355" s="1">
        <f t="shared" si="56"/>
        <v>334</v>
      </c>
      <c r="N355" s="1" t="str">
        <f>IF($Q$1&gt;=L355,VLOOKUP(L355,Cs!$BY$7:$CN$33000,11,FALSE),"")</f>
        <v/>
      </c>
      <c r="Q355" s="1" t="str">
        <f>IF($Q$1&gt;=L355,TRIM(VLOOKUP(L355,Cs!$BY$7:$CN$33000,12,FALSE)),"")</f>
        <v/>
      </c>
      <c r="R355" s="1" t="str">
        <f>IF($Q$1&gt;=L355,TRIM(VLOOKUP(L355,Cs!$BY$7:$CN$33000,13,FALSE)),"")</f>
        <v/>
      </c>
      <c r="S355" s="1" t="str">
        <f>IF($Q$1&gt;=L355,TRIM(VLOOKUP(L355,Cs!$BY$7:$CN$33000,14,FALSE)),"")</f>
        <v/>
      </c>
      <c r="T355" s="1" t="str">
        <f>IF($Q$1&gt;=L355,VLOOKUP(L355,Cs!$BY$7:$CN$33000,7,FALSE),"")</f>
        <v/>
      </c>
      <c r="U355" s="1" t="str">
        <f>IF($Q$1&gt;=L355,VLOOKUP(L355,Cs!$BY$7:$CN$33000,8,FALSE),"")</f>
        <v/>
      </c>
      <c r="W355" s="1" t="str">
        <f t="shared" si="58"/>
        <v/>
      </c>
      <c r="X355" s="1" t="str">
        <f t="shared" si="51"/>
        <v/>
      </c>
    </row>
    <row r="356" spans="1:24" x14ac:dyDescent="0.25">
      <c r="A356" s="17" t="str">
        <f t="shared" si="57"/>
        <v/>
      </c>
      <c r="B356" s="18" t="str">
        <f>IF($Q$1&gt;=L356,VLOOKUP(L356,Cs!$BY$7:$CN$33000,5,FALSE),"")</f>
        <v/>
      </c>
      <c r="C356" s="1" t="str">
        <f>IF($Q$1&gt;=L356,TRIM(VLOOKUP(L356,Cs!$BY$7:$CN$33000,15,FALSE)),"")</f>
        <v/>
      </c>
      <c r="D356" s="1" t="str">
        <f t="shared" si="53"/>
        <v/>
      </c>
      <c r="E356" s="1" t="str">
        <f>IF($Q$1&gt;=L356,TRIM(VLOOKUP(L356,Cs!$BY$7:$CN$33000,16,FALSE)),"")</f>
        <v/>
      </c>
      <c r="F356" s="1" t="str">
        <f t="shared" si="54"/>
        <v/>
      </c>
      <c r="G356" s="1" t="str">
        <f t="shared" si="55"/>
        <v/>
      </c>
      <c r="H356" s="26" t="str">
        <f>IF($Q$1&gt;=L356,SUM(T356,U356),IF($Q$1=L355,SUM($H$327:H355),""))</f>
        <v/>
      </c>
      <c r="L356" s="1">
        <f t="shared" si="56"/>
        <v>335</v>
      </c>
      <c r="N356" s="1" t="str">
        <f>IF($Q$1&gt;=L356,VLOOKUP(L356,Cs!$BY$7:$CN$33000,11,FALSE),"")</f>
        <v/>
      </c>
      <c r="Q356" s="1" t="str">
        <f>IF($Q$1&gt;=L356,TRIM(VLOOKUP(L356,Cs!$BY$7:$CN$33000,12,FALSE)),"")</f>
        <v/>
      </c>
      <c r="R356" s="1" t="str">
        <f>IF($Q$1&gt;=L356,TRIM(VLOOKUP(L356,Cs!$BY$7:$CN$33000,13,FALSE)),"")</f>
        <v/>
      </c>
      <c r="S356" s="1" t="str">
        <f>IF($Q$1&gt;=L356,TRIM(VLOOKUP(L356,Cs!$BY$7:$CN$33000,14,FALSE)),"")</f>
        <v/>
      </c>
      <c r="T356" s="1" t="str">
        <f>IF($Q$1&gt;=L356,VLOOKUP(L356,Cs!$BY$7:$CN$33000,7,FALSE),"")</f>
        <v/>
      </c>
      <c r="U356" s="1" t="str">
        <f>IF($Q$1&gt;=L356,VLOOKUP(L356,Cs!$BY$7:$CN$33000,8,FALSE),"")</f>
        <v/>
      </c>
      <c r="W356" s="1" t="str">
        <f t="shared" si="58"/>
        <v/>
      </c>
      <c r="X356" s="1" t="str">
        <f t="shared" si="51"/>
        <v/>
      </c>
    </row>
    <row r="357" spans="1:24" x14ac:dyDescent="0.25">
      <c r="A357" s="17" t="str">
        <f t="shared" si="57"/>
        <v/>
      </c>
      <c r="B357" s="18" t="str">
        <f>IF($Q$1&gt;=L357,VLOOKUP(L357,Cs!$BY$7:$CN$33000,5,FALSE),"")</f>
        <v/>
      </c>
      <c r="C357" s="1" t="str">
        <f>IF($Q$1&gt;=L357,TRIM(VLOOKUP(L357,Cs!$BY$7:$CN$33000,15,FALSE)),"")</f>
        <v/>
      </c>
      <c r="D357" s="1" t="str">
        <f t="shared" si="53"/>
        <v/>
      </c>
      <c r="E357" s="1" t="str">
        <f>IF($Q$1&gt;=L357,TRIM(VLOOKUP(L357,Cs!$BY$7:$CN$33000,16,FALSE)),"")</f>
        <v/>
      </c>
      <c r="F357" s="1" t="str">
        <f t="shared" si="54"/>
        <v/>
      </c>
      <c r="G357" s="1" t="str">
        <f t="shared" si="55"/>
        <v/>
      </c>
      <c r="H357" s="26" t="str">
        <f>IF($Q$1&gt;=L357,SUM(T357,U357),IF($Q$1=L356,SUM($H$327:H356),""))</f>
        <v/>
      </c>
      <c r="L357" s="1">
        <f t="shared" si="56"/>
        <v>336</v>
      </c>
      <c r="N357" s="1" t="str">
        <f>IF($Q$1&gt;=L357,VLOOKUP(L357,Cs!$BY$7:$CN$33000,11,FALSE),"")</f>
        <v/>
      </c>
      <c r="Q357" s="1" t="str">
        <f>IF($Q$1&gt;=L357,TRIM(VLOOKUP(L357,Cs!$BY$7:$CN$33000,12,FALSE)),"")</f>
        <v/>
      </c>
      <c r="R357" s="1" t="str">
        <f>IF($Q$1&gt;=L357,TRIM(VLOOKUP(L357,Cs!$BY$7:$CN$33000,13,FALSE)),"")</f>
        <v/>
      </c>
      <c r="S357" s="1" t="str">
        <f>IF($Q$1&gt;=L357,TRIM(VLOOKUP(L357,Cs!$BY$7:$CN$33000,14,FALSE)),"")</f>
        <v/>
      </c>
      <c r="T357" s="1" t="str">
        <f>IF($Q$1&gt;=L357,VLOOKUP(L357,Cs!$BY$7:$CN$33000,7,FALSE),"")</f>
        <v/>
      </c>
      <c r="U357" s="1" t="str">
        <f>IF($Q$1&gt;=L357,VLOOKUP(L357,Cs!$BY$7:$CN$33000,8,FALSE),"")</f>
        <v/>
      </c>
      <c r="W357" s="1" t="str">
        <f t="shared" si="58"/>
        <v/>
      </c>
      <c r="X357" s="1" t="str">
        <f t="shared" si="51"/>
        <v/>
      </c>
    </row>
    <row r="358" spans="1:24" x14ac:dyDescent="0.25">
      <c r="A358" s="17" t="str">
        <f t="shared" si="57"/>
        <v/>
      </c>
      <c r="B358" s="18" t="str">
        <f>IF($Q$1&gt;=L358,VLOOKUP(L358,Cs!$BY$7:$CN$33000,5,FALSE),"")</f>
        <v/>
      </c>
      <c r="C358" s="1" t="str">
        <f>IF($Q$1&gt;=L358,TRIM(VLOOKUP(L358,Cs!$BY$7:$CN$33000,15,FALSE)),"")</f>
        <v/>
      </c>
      <c r="D358" s="1" t="str">
        <f t="shared" si="53"/>
        <v/>
      </c>
      <c r="E358" s="1" t="str">
        <f>IF($Q$1&gt;=L358,TRIM(VLOOKUP(L358,Cs!$BY$7:$CN$33000,16,FALSE)),"")</f>
        <v/>
      </c>
      <c r="F358" s="1" t="str">
        <f t="shared" si="54"/>
        <v/>
      </c>
      <c r="G358" s="1" t="str">
        <f t="shared" si="55"/>
        <v/>
      </c>
      <c r="H358" s="26" t="str">
        <f>IF($Q$1&gt;=L358,SUM(T358,U358),IF($Q$1=L357,SUM($H$327:H357),""))</f>
        <v/>
      </c>
      <c r="L358" s="1">
        <f t="shared" si="56"/>
        <v>337</v>
      </c>
      <c r="N358" s="1" t="str">
        <f>IF($Q$1&gt;=L358,VLOOKUP(L358,Cs!$BY$7:$CN$33000,11,FALSE),"")</f>
        <v/>
      </c>
      <c r="Q358" s="1" t="str">
        <f>IF($Q$1&gt;=L358,TRIM(VLOOKUP(L358,Cs!$BY$7:$CN$33000,12,FALSE)),"")</f>
        <v/>
      </c>
      <c r="R358" s="1" t="str">
        <f>IF($Q$1&gt;=L358,TRIM(VLOOKUP(L358,Cs!$BY$7:$CN$33000,13,FALSE)),"")</f>
        <v/>
      </c>
      <c r="S358" s="1" t="str">
        <f>IF($Q$1&gt;=L358,TRIM(VLOOKUP(L358,Cs!$BY$7:$CN$33000,14,FALSE)),"")</f>
        <v/>
      </c>
      <c r="T358" s="1" t="str">
        <f>IF($Q$1&gt;=L358,VLOOKUP(L358,Cs!$BY$7:$CN$33000,7,FALSE),"")</f>
        <v/>
      </c>
      <c r="U358" s="1" t="str">
        <f>IF($Q$1&gt;=L358,VLOOKUP(L358,Cs!$BY$7:$CN$33000,8,FALSE),"")</f>
        <v/>
      </c>
      <c r="W358" s="1" t="str">
        <f t="shared" si="58"/>
        <v/>
      </c>
      <c r="X358" s="1" t="str">
        <f t="shared" si="51"/>
        <v/>
      </c>
    </row>
    <row r="359" spans="1:24" x14ac:dyDescent="0.25">
      <c r="A359" s="17" t="str">
        <f t="shared" si="57"/>
        <v/>
      </c>
      <c r="B359" s="18" t="str">
        <f>IF($Q$1&gt;=L359,VLOOKUP(L359,Cs!$BY$7:$CN$33000,5,FALSE),"")</f>
        <v/>
      </c>
      <c r="C359" s="1" t="str">
        <f>IF($Q$1&gt;=L359,TRIM(VLOOKUP(L359,Cs!$BY$7:$CN$33000,15,FALSE)),"")</f>
        <v/>
      </c>
      <c r="D359" s="1" t="str">
        <f t="shared" si="53"/>
        <v/>
      </c>
      <c r="E359" s="1" t="str">
        <f>IF($Q$1&gt;=L359,TRIM(VLOOKUP(L359,Cs!$BY$7:$CN$33000,16,FALSE)),"")</f>
        <v/>
      </c>
      <c r="F359" s="1" t="str">
        <f t="shared" si="54"/>
        <v/>
      </c>
      <c r="G359" s="1" t="str">
        <f t="shared" si="55"/>
        <v/>
      </c>
      <c r="H359" s="26" t="str">
        <f>IF($Q$1&gt;=L359,SUM(T359,U359),IF($Q$1=L358,SUM($H$327:H358),""))</f>
        <v/>
      </c>
      <c r="L359" s="1">
        <f t="shared" si="56"/>
        <v>338</v>
      </c>
      <c r="N359" s="1" t="str">
        <f>IF($Q$1&gt;=L359,VLOOKUP(L359,Cs!$BY$7:$CN$33000,11,FALSE),"")</f>
        <v/>
      </c>
      <c r="Q359" s="1" t="str">
        <f>IF($Q$1&gt;=L359,TRIM(VLOOKUP(L359,Cs!$BY$7:$CN$33000,12,FALSE)),"")</f>
        <v/>
      </c>
      <c r="R359" s="1" t="str">
        <f>IF($Q$1&gt;=L359,TRIM(VLOOKUP(L359,Cs!$BY$7:$CN$33000,13,FALSE)),"")</f>
        <v/>
      </c>
      <c r="S359" s="1" t="str">
        <f>IF($Q$1&gt;=L359,TRIM(VLOOKUP(L359,Cs!$BY$7:$CN$33000,14,FALSE)),"")</f>
        <v/>
      </c>
      <c r="T359" s="1" t="str">
        <f>IF($Q$1&gt;=L359,VLOOKUP(L359,Cs!$BY$7:$CN$33000,7,FALSE),"")</f>
        <v/>
      </c>
      <c r="U359" s="1" t="str">
        <f>IF($Q$1&gt;=L359,VLOOKUP(L359,Cs!$BY$7:$CN$33000,8,FALSE),"")</f>
        <v/>
      </c>
      <c r="W359" s="1" t="str">
        <f t="shared" si="58"/>
        <v/>
      </c>
      <c r="X359" s="1" t="str">
        <f t="shared" si="51"/>
        <v/>
      </c>
    </row>
    <row r="360" spans="1:24" x14ac:dyDescent="0.25">
      <c r="A360" s="17" t="str">
        <f t="shared" si="57"/>
        <v/>
      </c>
      <c r="B360" s="18" t="str">
        <f>IF($Q$1&gt;=L360,VLOOKUP(L360,Cs!$BY$7:$CN$33000,5,FALSE),"")</f>
        <v/>
      </c>
      <c r="C360" s="1" t="str">
        <f>IF($Q$1&gt;=L360,TRIM(VLOOKUP(L360,Cs!$BY$7:$CN$33000,15,FALSE)),"")</f>
        <v/>
      </c>
      <c r="D360" s="1" t="str">
        <f t="shared" si="53"/>
        <v/>
      </c>
      <c r="E360" s="1" t="str">
        <f>IF($Q$1&gt;=L360,TRIM(VLOOKUP(L360,Cs!$BY$7:$CN$33000,16,FALSE)),"")</f>
        <v/>
      </c>
      <c r="F360" s="1" t="str">
        <f t="shared" si="54"/>
        <v/>
      </c>
      <c r="G360" s="1" t="str">
        <f t="shared" si="55"/>
        <v/>
      </c>
      <c r="H360" s="26" t="str">
        <f>IF($Q$1&gt;=L360,SUM(T360,U360),IF($Q$1=L359,SUM($H$327:H359),""))</f>
        <v/>
      </c>
      <c r="L360" s="1">
        <f t="shared" si="56"/>
        <v>339</v>
      </c>
      <c r="N360" s="1" t="str">
        <f>IF($Q$1&gt;=L360,VLOOKUP(L360,Cs!$BY$7:$CN$33000,11,FALSE),"")</f>
        <v/>
      </c>
      <c r="Q360" s="1" t="str">
        <f>IF($Q$1&gt;=L360,TRIM(VLOOKUP(L360,Cs!$BY$7:$CN$33000,12,FALSE)),"")</f>
        <v/>
      </c>
      <c r="R360" s="1" t="str">
        <f>IF($Q$1&gt;=L360,TRIM(VLOOKUP(L360,Cs!$BY$7:$CN$33000,13,FALSE)),"")</f>
        <v/>
      </c>
      <c r="S360" s="1" t="str">
        <f>IF($Q$1&gt;=L360,TRIM(VLOOKUP(L360,Cs!$BY$7:$CN$33000,14,FALSE)),"")</f>
        <v/>
      </c>
      <c r="T360" s="1" t="str">
        <f>IF($Q$1&gt;=L360,VLOOKUP(L360,Cs!$BY$7:$CN$33000,7,FALSE),"")</f>
        <v/>
      </c>
      <c r="U360" s="1" t="str">
        <f>IF($Q$1&gt;=L360,VLOOKUP(L360,Cs!$BY$7:$CN$33000,8,FALSE),"")</f>
        <v/>
      </c>
      <c r="W360" s="1" t="str">
        <f t="shared" si="58"/>
        <v/>
      </c>
      <c r="X360" s="1" t="str">
        <f t="shared" si="51"/>
        <v/>
      </c>
    </row>
    <row r="361" spans="1:24" x14ac:dyDescent="0.25">
      <c r="A361" s="17" t="str">
        <f t="shared" si="57"/>
        <v/>
      </c>
      <c r="B361" s="18" t="str">
        <f>IF($Q$1&gt;=L361,VLOOKUP(L361,Cs!$BY$7:$CN$33000,5,FALSE),"")</f>
        <v/>
      </c>
      <c r="C361" s="1" t="str">
        <f>IF($Q$1&gt;=L361,TRIM(VLOOKUP(L361,Cs!$BY$7:$CN$33000,15,FALSE)),"")</f>
        <v/>
      </c>
      <c r="D361" s="1" t="str">
        <f t="shared" si="53"/>
        <v/>
      </c>
      <c r="E361" s="1" t="str">
        <f>IF($Q$1&gt;=L361,TRIM(VLOOKUP(L361,Cs!$BY$7:$CN$33000,16,FALSE)),"")</f>
        <v/>
      </c>
      <c r="F361" s="1" t="str">
        <f t="shared" si="54"/>
        <v/>
      </c>
      <c r="G361" s="1" t="str">
        <f t="shared" si="55"/>
        <v/>
      </c>
      <c r="H361" s="26" t="str">
        <f>IF($Q$1&gt;=L361,SUM(T361,U361),IF($Q$1=L360,SUM($H$327:H360),""))</f>
        <v/>
      </c>
      <c r="L361" s="1">
        <f t="shared" si="56"/>
        <v>340</v>
      </c>
      <c r="N361" s="1" t="str">
        <f>IF($Q$1&gt;=L361,VLOOKUP(L361,Cs!$BY$7:$CN$33000,11,FALSE),"")</f>
        <v/>
      </c>
      <c r="Q361" s="1" t="str">
        <f>IF($Q$1&gt;=L361,TRIM(VLOOKUP(L361,Cs!$BY$7:$CN$33000,12,FALSE)),"")</f>
        <v/>
      </c>
      <c r="R361" s="1" t="str">
        <f>IF($Q$1&gt;=L361,TRIM(VLOOKUP(L361,Cs!$BY$7:$CN$33000,13,FALSE)),"")</f>
        <v/>
      </c>
      <c r="S361" s="1" t="str">
        <f>IF($Q$1&gt;=L361,TRIM(VLOOKUP(L361,Cs!$BY$7:$CN$33000,14,FALSE)),"")</f>
        <v/>
      </c>
      <c r="T361" s="1" t="str">
        <f>IF($Q$1&gt;=L361,VLOOKUP(L361,Cs!$BY$7:$CN$33000,7,FALSE),"")</f>
        <v/>
      </c>
      <c r="U361" s="1" t="str">
        <f>IF($Q$1&gt;=L361,VLOOKUP(L361,Cs!$BY$7:$CN$33000,8,FALSE),"")</f>
        <v/>
      </c>
      <c r="W361" s="1" t="str">
        <f t="shared" si="58"/>
        <v/>
      </c>
      <c r="X361" s="1" t="str">
        <f t="shared" si="51"/>
        <v/>
      </c>
    </row>
    <row r="362" spans="1:24" x14ac:dyDescent="0.25">
      <c r="A362" s="17" t="str">
        <f t="shared" si="57"/>
        <v/>
      </c>
      <c r="B362" s="18" t="str">
        <f>IF($Q$1&gt;=L362,VLOOKUP(L362,Cs!$BY$7:$CN$33000,5,FALSE),"")</f>
        <v/>
      </c>
      <c r="C362" s="1" t="str">
        <f>IF($Q$1&gt;=L362,TRIM(VLOOKUP(L362,Cs!$BY$7:$CN$33000,15,FALSE)),"")</f>
        <v/>
      </c>
      <c r="D362" s="1" t="str">
        <f t="shared" si="53"/>
        <v/>
      </c>
      <c r="E362" s="1" t="str">
        <f>IF($Q$1&gt;=L362,TRIM(VLOOKUP(L362,Cs!$BY$7:$CN$33000,16,FALSE)),"")</f>
        <v/>
      </c>
      <c r="F362" s="1" t="str">
        <f t="shared" si="54"/>
        <v/>
      </c>
      <c r="G362" s="1" t="str">
        <f t="shared" si="55"/>
        <v/>
      </c>
      <c r="H362" s="26" t="str">
        <f>IF($Q$1&gt;=L362,SUM(T362,U362),IF($Q$1=L361,SUM($H$327:H361),""))</f>
        <v/>
      </c>
      <c r="L362" s="1">
        <f t="shared" si="56"/>
        <v>341</v>
      </c>
      <c r="N362" s="1" t="str">
        <f>IF($Q$1&gt;=L362,VLOOKUP(L362,Cs!$BY$7:$CN$33000,11,FALSE),"")</f>
        <v/>
      </c>
      <c r="Q362" s="1" t="str">
        <f>IF($Q$1&gt;=L362,TRIM(VLOOKUP(L362,Cs!$BY$7:$CN$33000,12,FALSE)),"")</f>
        <v/>
      </c>
      <c r="R362" s="1" t="str">
        <f>IF($Q$1&gt;=L362,TRIM(VLOOKUP(L362,Cs!$BY$7:$CN$33000,13,FALSE)),"")</f>
        <v/>
      </c>
      <c r="S362" s="1" t="str">
        <f>IF($Q$1&gt;=L362,TRIM(VLOOKUP(L362,Cs!$BY$7:$CN$33000,14,FALSE)),"")</f>
        <v/>
      </c>
      <c r="T362" s="1" t="str">
        <f>IF($Q$1&gt;=L362,VLOOKUP(L362,Cs!$BY$7:$CN$33000,7,FALSE),"")</f>
        <v/>
      </c>
      <c r="U362" s="1" t="str">
        <f>IF($Q$1&gt;=L362,VLOOKUP(L362,Cs!$BY$7:$CN$33000,8,FALSE),"")</f>
        <v/>
      </c>
      <c r="W362" s="1" t="str">
        <f t="shared" si="58"/>
        <v/>
      </c>
      <c r="X362" s="1" t="str">
        <f t="shared" si="51"/>
        <v/>
      </c>
    </row>
    <row r="363" spans="1:24" x14ac:dyDescent="0.25">
      <c r="A363" s="17" t="str">
        <f t="shared" si="57"/>
        <v/>
      </c>
      <c r="B363" s="18" t="str">
        <f>IF($Q$1&gt;=L363,VLOOKUP(L363,Cs!$BY$7:$CN$33000,5,FALSE),"")</f>
        <v/>
      </c>
      <c r="C363" s="1" t="str">
        <f>IF($Q$1&gt;=L363,TRIM(VLOOKUP(L363,Cs!$BY$7:$CN$33000,15,FALSE)),"")</f>
        <v/>
      </c>
      <c r="D363" s="1" t="str">
        <f t="shared" si="53"/>
        <v/>
      </c>
      <c r="E363" s="1" t="str">
        <f>IF($Q$1&gt;=L363,TRIM(VLOOKUP(L363,Cs!$BY$7:$CN$33000,16,FALSE)),"")</f>
        <v/>
      </c>
      <c r="F363" s="1" t="str">
        <f t="shared" si="54"/>
        <v/>
      </c>
      <c r="G363" s="1" t="str">
        <f t="shared" si="55"/>
        <v/>
      </c>
      <c r="H363" s="26" t="str">
        <f>IF($Q$1&gt;=L363,SUM(T363,U363),IF($Q$1=L362,SUM($H$327:H362),""))</f>
        <v/>
      </c>
      <c r="L363" s="1">
        <f t="shared" si="56"/>
        <v>342</v>
      </c>
      <c r="N363" s="1" t="str">
        <f>IF($Q$1&gt;=L363,VLOOKUP(L363,Cs!$BY$7:$CN$33000,11,FALSE),"")</f>
        <v/>
      </c>
      <c r="Q363" s="1" t="str">
        <f>IF($Q$1&gt;=L363,TRIM(VLOOKUP(L363,Cs!$BY$7:$CN$33000,12,FALSE)),"")</f>
        <v/>
      </c>
      <c r="R363" s="1" t="str">
        <f>IF($Q$1&gt;=L363,TRIM(VLOOKUP(L363,Cs!$BY$7:$CN$33000,13,FALSE)),"")</f>
        <v/>
      </c>
      <c r="S363" s="1" t="str">
        <f>IF($Q$1&gt;=L363,TRIM(VLOOKUP(L363,Cs!$BY$7:$CN$33000,14,FALSE)),"")</f>
        <v/>
      </c>
      <c r="T363" s="1" t="str">
        <f>IF($Q$1&gt;=L363,VLOOKUP(L363,Cs!$BY$7:$CN$33000,7,FALSE),"")</f>
        <v/>
      </c>
      <c r="U363" s="1" t="str">
        <f>IF($Q$1&gt;=L363,VLOOKUP(L363,Cs!$BY$7:$CN$33000,8,FALSE),"")</f>
        <v/>
      </c>
      <c r="W363" s="1" t="str">
        <f t="shared" si="58"/>
        <v/>
      </c>
      <c r="X363" s="1" t="str">
        <f t="shared" si="51"/>
        <v/>
      </c>
    </row>
    <row r="364" spans="1:24" x14ac:dyDescent="0.25">
      <c r="A364" s="17" t="str">
        <f t="shared" si="57"/>
        <v/>
      </c>
      <c r="B364" s="18" t="str">
        <f>IF($Q$1&gt;=L364,VLOOKUP(L364,Cs!$BY$7:$CN$33000,5,FALSE),"")</f>
        <v/>
      </c>
      <c r="C364" s="1" t="str">
        <f>IF($Q$1&gt;=L364,TRIM(VLOOKUP(L364,Cs!$BY$7:$CN$33000,15,FALSE)),"")</f>
        <v/>
      </c>
      <c r="D364" s="1" t="str">
        <f t="shared" si="53"/>
        <v/>
      </c>
      <c r="E364" s="1" t="str">
        <f>IF($Q$1&gt;=L364,TRIM(VLOOKUP(L364,Cs!$BY$7:$CN$33000,16,FALSE)),"")</f>
        <v/>
      </c>
      <c r="F364" s="1" t="str">
        <f t="shared" si="54"/>
        <v/>
      </c>
      <c r="G364" s="1" t="str">
        <f t="shared" si="55"/>
        <v/>
      </c>
      <c r="H364" s="26" t="str">
        <f>IF($Q$1&gt;=L364,SUM(T364,U364),IF($Q$1=L363,SUM($H$327:H363),""))</f>
        <v/>
      </c>
      <c r="L364" s="1">
        <f t="shared" si="56"/>
        <v>343</v>
      </c>
      <c r="N364" s="1" t="str">
        <f>IF($Q$1&gt;=L364,VLOOKUP(L364,Cs!$BY$7:$CN$33000,11,FALSE),"")</f>
        <v/>
      </c>
      <c r="Q364" s="1" t="str">
        <f>IF($Q$1&gt;=L364,TRIM(VLOOKUP(L364,Cs!$BY$7:$CN$33000,12,FALSE)),"")</f>
        <v/>
      </c>
      <c r="R364" s="1" t="str">
        <f>IF($Q$1&gt;=L364,TRIM(VLOOKUP(L364,Cs!$BY$7:$CN$33000,13,FALSE)),"")</f>
        <v/>
      </c>
      <c r="S364" s="1" t="str">
        <f>IF($Q$1&gt;=L364,TRIM(VLOOKUP(L364,Cs!$BY$7:$CN$33000,14,FALSE)),"")</f>
        <v/>
      </c>
      <c r="T364" s="1" t="str">
        <f>IF($Q$1&gt;=L364,VLOOKUP(L364,Cs!$BY$7:$CN$33000,7,FALSE),"")</f>
        <v/>
      </c>
      <c r="U364" s="1" t="str">
        <f>IF($Q$1&gt;=L364,VLOOKUP(L364,Cs!$BY$7:$CN$33000,8,FALSE),"")</f>
        <v/>
      </c>
      <c r="W364" s="1" t="str">
        <f t="shared" si="58"/>
        <v/>
      </c>
      <c r="X364" s="1" t="str">
        <f t="shared" si="51"/>
        <v/>
      </c>
    </row>
    <row r="365" spans="1:24" x14ac:dyDescent="0.25">
      <c r="A365" s="17" t="str">
        <f t="shared" si="57"/>
        <v/>
      </c>
      <c r="B365" s="18" t="str">
        <f>IF($Q$1&gt;=L365,VLOOKUP(L365,Cs!$BY$7:$CN$33000,5,FALSE),"")</f>
        <v/>
      </c>
      <c r="C365" s="1" t="str">
        <f>IF($Q$1&gt;=L365,TRIM(VLOOKUP(L365,Cs!$BY$7:$CN$33000,15,FALSE)),"")</f>
        <v/>
      </c>
      <c r="D365" s="1" t="str">
        <f t="shared" si="53"/>
        <v/>
      </c>
      <c r="E365" s="1" t="str">
        <f>IF($Q$1&gt;=L365,TRIM(VLOOKUP(L365,Cs!$BY$7:$CN$33000,16,FALSE)),"")</f>
        <v/>
      </c>
      <c r="F365" s="1" t="str">
        <f t="shared" si="54"/>
        <v/>
      </c>
      <c r="G365" s="1" t="str">
        <f t="shared" si="55"/>
        <v/>
      </c>
      <c r="H365" s="26" t="str">
        <f>IF($Q$1&gt;=L365,SUM(T365,U365),IF($Q$1=L364,SUM($H$327:H364),""))</f>
        <v/>
      </c>
      <c r="L365" s="1">
        <f t="shared" si="56"/>
        <v>344</v>
      </c>
      <c r="N365" s="1" t="str">
        <f>IF($Q$1&gt;=L365,VLOOKUP(L365,Cs!$BY$7:$CN$33000,11,FALSE),"")</f>
        <v/>
      </c>
      <c r="Q365" s="1" t="str">
        <f>IF($Q$1&gt;=L365,TRIM(VLOOKUP(L365,Cs!$BY$7:$CN$33000,12,FALSE)),"")</f>
        <v/>
      </c>
      <c r="R365" s="1" t="str">
        <f>IF($Q$1&gt;=L365,TRIM(VLOOKUP(L365,Cs!$BY$7:$CN$33000,13,FALSE)),"")</f>
        <v/>
      </c>
      <c r="S365" s="1" t="str">
        <f>IF($Q$1&gt;=L365,TRIM(VLOOKUP(L365,Cs!$BY$7:$CN$33000,14,FALSE)),"")</f>
        <v/>
      </c>
      <c r="T365" s="1" t="str">
        <f>IF($Q$1&gt;=L365,VLOOKUP(L365,Cs!$BY$7:$CN$33000,7,FALSE),"")</f>
        <v/>
      </c>
      <c r="U365" s="1" t="str">
        <f>IF($Q$1&gt;=L365,VLOOKUP(L365,Cs!$BY$7:$CN$33000,8,FALSE),"")</f>
        <v/>
      </c>
      <c r="W365" s="1" t="str">
        <f t="shared" si="58"/>
        <v/>
      </c>
      <c r="X365" s="1" t="str">
        <f t="shared" si="51"/>
        <v/>
      </c>
    </row>
    <row r="366" spans="1:24" x14ac:dyDescent="0.25">
      <c r="A366" s="17" t="str">
        <f t="shared" si="57"/>
        <v/>
      </c>
      <c r="B366" s="18" t="str">
        <f>IF($Q$1&gt;=L366,VLOOKUP(L366,Cs!$BY$7:$CN$33000,5,FALSE),"")</f>
        <v/>
      </c>
      <c r="C366" s="1" t="str">
        <f>IF($Q$1&gt;=L366,TRIM(VLOOKUP(L366,Cs!$BY$7:$CN$33000,15,FALSE)),"")</f>
        <v/>
      </c>
      <c r="D366" s="1" t="str">
        <f t="shared" si="53"/>
        <v/>
      </c>
      <c r="E366" s="1" t="str">
        <f>IF($Q$1&gt;=L366,TRIM(VLOOKUP(L366,Cs!$BY$7:$CN$33000,16,FALSE)),"")</f>
        <v/>
      </c>
      <c r="F366" s="1" t="str">
        <f t="shared" si="54"/>
        <v/>
      </c>
      <c r="G366" s="1" t="str">
        <f t="shared" si="55"/>
        <v/>
      </c>
      <c r="H366" s="26" t="str">
        <f>IF($Q$1&gt;=L366,SUM(T366,U366),IF($Q$1=L365,SUM($H$327:H365),""))</f>
        <v/>
      </c>
      <c r="L366" s="1">
        <f t="shared" si="56"/>
        <v>345</v>
      </c>
      <c r="N366" s="1" t="str">
        <f>IF($Q$1&gt;=L366,VLOOKUP(L366,Cs!$BY$7:$CN$33000,11,FALSE),"")</f>
        <v/>
      </c>
      <c r="Q366" s="1" t="str">
        <f>IF($Q$1&gt;=L366,TRIM(VLOOKUP(L366,Cs!$BY$7:$CN$33000,12,FALSE)),"")</f>
        <v/>
      </c>
      <c r="R366" s="1" t="str">
        <f>IF($Q$1&gt;=L366,TRIM(VLOOKUP(L366,Cs!$BY$7:$CN$33000,13,FALSE)),"")</f>
        <v/>
      </c>
      <c r="S366" s="1" t="str">
        <f>IF($Q$1&gt;=L366,TRIM(VLOOKUP(L366,Cs!$BY$7:$CN$33000,14,FALSE)),"")</f>
        <v/>
      </c>
      <c r="T366" s="1" t="str">
        <f>IF($Q$1&gt;=L366,VLOOKUP(L366,Cs!$BY$7:$CN$33000,7,FALSE),"")</f>
        <v/>
      </c>
      <c r="U366" s="1" t="str">
        <f>IF($Q$1&gt;=L366,VLOOKUP(L366,Cs!$BY$7:$CN$33000,8,FALSE),"")</f>
        <v/>
      </c>
      <c r="W366" s="1" t="str">
        <f t="shared" si="58"/>
        <v/>
      </c>
      <c r="X366" s="1" t="str">
        <f t="shared" si="51"/>
        <v/>
      </c>
    </row>
    <row r="367" spans="1:24" x14ac:dyDescent="0.25">
      <c r="A367" s="17" t="str">
        <f t="shared" si="57"/>
        <v/>
      </c>
      <c r="B367" s="18" t="str">
        <f>IF($Q$1&gt;=L367,VLOOKUP(L367,Cs!$BY$7:$CN$33000,5,FALSE),"")</f>
        <v/>
      </c>
      <c r="C367" s="1" t="str">
        <f>IF($Q$1&gt;=L367,TRIM(VLOOKUP(L367,Cs!$BY$7:$CN$33000,15,FALSE)),"")</f>
        <v/>
      </c>
      <c r="D367" s="1" t="str">
        <f t="shared" si="53"/>
        <v/>
      </c>
      <c r="E367" s="1" t="str">
        <f>IF($Q$1&gt;=L367,TRIM(VLOOKUP(L367,Cs!$BY$7:$CN$33000,16,FALSE)),"")</f>
        <v/>
      </c>
      <c r="F367" s="1" t="str">
        <f t="shared" si="54"/>
        <v/>
      </c>
      <c r="G367" s="1" t="str">
        <f t="shared" si="55"/>
        <v/>
      </c>
      <c r="H367" s="26" t="str">
        <f>IF($Q$1&gt;=L367,SUM(T367,U367),IF($Q$1=L366,SUM($H$327:H366),""))</f>
        <v/>
      </c>
      <c r="L367" s="1">
        <f t="shared" si="56"/>
        <v>346</v>
      </c>
      <c r="N367" s="1" t="str">
        <f>IF($Q$1&gt;=L367,VLOOKUP(L367,Cs!$BY$7:$CN$33000,11,FALSE),"")</f>
        <v/>
      </c>
      <c r="Q367" s="1" t="str">
        <f>IF($Q$1&gt;=L367,TRIM(VLOOKUP(L367,Cs!$BY$7:$CN$33000,12,FALSE)),"")</f>
        <v/>
      </c>
      <c r="R367" s="1" t="str">
        <f>IF($Q$1&gt;=L367,TRIM(VLOOKUP(L367,Cs!$BY$7:$CN$33000,13,FALSE)),"")</f>
        <v/>
      </c>
      <c r="S367" s="1" t="str">
        <f>IF($Q$1&gt;=L367,TRIM(VLOOKUP(L367,Cs!$BY$7:$CN$33000,14,FALSE)),"")</f>
        <v/>
      </c>
      <c r="T367" s="1" t="str">
        <f>IF($Q$1&gt;=L367,VLOOKUP(L367,Cs!$BY$7:$CN$33000,7,FALSE),"")</f>
        <v/>
      </c>
      <c r="U367" s="1" t="str">
        <f>IF($Q$1&gt;=L367,VLOOKUP(L367,Cs!$BY$7:$CN$33000,8,FALSE),"")</f>
        <v/>
      </c>
      <c r="W367" s="1" t="str">
        <f t="shared" si="58"/>
        <v/>
      </c>
      <c r="X367" s="1" t="str">
        <f t="shared" si="51"/>
        <v/>
      </c>
    </row>
    <row r="368" spans="1:24" x14ac:dyDescent="0.25">
      <c r="A368" s="17" t="str">
        <f t="shared" si="57"/>
        <v/>
      </c>
      <c r="B368" s="18" t="str">
        <f>IF($Q$1&gt;=L368,VLOOKUP(L368,Cs!$BY$7:$CN$33000,5,FALSE),"")</f>
        <v/>
      </c>
      <c r="C368" s="1" t="str">
        <f>IF($Q$1&gt;=L368,TRIM(VLOOKUP(L368,Cs!$BY$7:$CN$33000,15,FALSE)),"")</f>
        <v/>
      </c>
      <c r="D368" s="1" t="str">
        <f t="shared" si="53"/>
        <v/>
      </c>
      <c r="E368" s="1" t="str">
        <f>IF($Q$1&gt;=L368,TRIM(VLOOKUP(L368,Cs!$BY$7:$CN$33000,16,FALSE)),"")</f>
        <v/>
      </c>
      <c r="F368" s="1" t="str">
        <f t="shared" si="54"/>
        <v/>
      </c>
      <c r="G368" s="1" t="str">
        <f t="shared" si="55"/>
        <v/>
      </c>
      <c r="H368" s="26" t="str">
        <f>IF($Q$1&gt;=L368,SUM(T368,U368),IF($Q$1=L367,SUM($H$327:H367),""))</f>
        <v/>
      </c>
      <c r="L368" s="1">
        <f t="shared" si="56"/>
        <v>347</v>
      </c>
      <c r="N368" s="1" t="str">
        <f>IF($Q$1&gt;=L368,VLOOKUP(L368,Cs!$BY$7:$CN$33000,11,FALSE),"")</f>
        <v/>
      </c>
      <c r="Q368" s="1" t="str">
        <f>IF($Q$1&gt;=L368,TRIM(VLOOKUP(L368,Cs!$BY$7:$CN$33000,12,FALSE)),"")</f>
        <v/>
      </c>
      <c r="R368" s="1" t="str">
        <f>IF($Q$1&gt;=L368,TRIM(VLOOKUP(L368,Cs!$BY$7:$CN$33000,13,FALSE)),"")</f>
        <v/>
      </c>
      <c r="S368" s="1" t="str">
        <f>IF($Q$1&gt;=L368,TRIM(VLOOKUP(L368,Cs!$BY$7:$CN$33000,14,FALSE)),"")</f>
        <v/>
      </c>
      <c r="T368" s="1" t="str">
        <f>IF($Q$1&gt;=L368,VLOOKUP(L368,Cs!$BY$7:$CN$33000,7,FALSE),"")</f>
        <v/>
      </c>
      <c r="U368" s="1" t="str">
        <f>IF($Q$1&gt;=L368,VLOOKUP(L368,Cs!$BY$7:$CN$33000,8,FALSE),"")</f>
        <v/>
      </c>
      <c r="W368" s="1" t="str">
        <f t="shared" si="58"/>
        <v/>
      </c>
      <c r="X368" s="1" t="str">
        <f t="shared" si="51"/>
        <v/>
      </c>
    </row>
    <row r="369" spans="1:24" x14ac:dyDescent="0.25">
      <c r="A369" s="17" t="str">
        <f t="shared" si="57"/>
        <v/>
      </c>
      <c r="B369" s="18" t="str">
        <f>IF($Q$1&gt;=L369,VLOOKUP(L369,Cs!$BY$7:$CN$33000,5,FALSE),"")</f>
        <v/>
      </c>
      <c r="C369" s="1" t="str">
        <f>IF($Q$1&gt;=L369,TRIM(VLOOKUP(L369,Cs!$BY$7:$CN$33000,15,FALSE)),"")</f>
        <v/>
      </c>
      <c r="D369" s="1" t="str">
        <f t="shared" si="53"/>
        <v/>
      </c>
      <c r="E369" s="1" t="str">
        <f>IF($Q$1&gt;=L369,TRIM(VLOOKUP(L369,Cs!$BY$7:$CN$33000,16,FALSE)),"")</f>
        <v/>
      </c>
      <c r="F369" s="1" t="str">
        <f t="shared" si="54"/>
        <v/>
      </c>
      <c r="G369" s="1" t="str">
        <f t="shared" si="55"/>
        <v/>
      </c>
      <c r="H369" s="26" t="str">
        <f>IF($Q$1&gt;=L369,SUM(T369,U369),IF($Q$1=L368,SUM($H$327:H368),""))</f>
        <v/>
      </c>
      <c r="L369" s="1">
        <f t="shared" si="56"/>
        <v>348</v>
      </c>
      <c r="N369" s="1" t="str">
        <f>IF($Q$1&gt;=L369,VLOOKUP(L369,Cs!$BY$7:$CN$33000,11,FALSE),"")</f>
        <v/>
      </c>
      <c r="Q369" s="1" t="str">
        <f>IF($Q$1&gt;=L369,TRIM(VLOOKUP(L369,Cs!$BY$7:$CN$33000,12,FALSE)),"")</f>
        <v/>
      </c>
      <c r="R369" s="1" t="str">
        <f>IF($Q$1&gt;=L369,TRIM(VLOOKUP(L369,Cs!$BY$7:$CN$33000,13,FALSE)),"")</f>
        <v/>
      </c>
      <c r="S369" s="1" t="str">
        <f>IF($Q$1&gt;=L369,TRIM(VLOOKUP(L369,Cs!$BY$7:$CN$33000,14,FALSE)),"")</f>
        <v/>
      </c>
      <c r="T369" s="1" t="str">
        <f>IF($Q$1&gt;=L369,VLOOKUP(L369,Cs!$BY$7:$CN$33000,7,FALSE),"")</f>
        <v/>
      </c>
      <c r="U369" s="1" t="str">
        <f>IF($Q$1&gt;=L369,VLOOKUP(L369,Cs!$BY$7:$CN$33000,8,FALSE),"")</f>
        <v/>
      </c>
      <c r="W369" s="1" t="str">
        <f t="shared" si="58"/>
        <v/>
      </c>
      <c r="X369" s="1" t="str">
        <f t="shared" si="51"/>
        <v/>
      </c>
    </row>
    <row r="370" spans="1:24" x14ac:dyDescent="0.25">
      <c r="A370" s="17" t="str">
        <f t="shared" si="57"/>
        <v/>
      </c>
      <c r="B370" s="18" t="str">
        <f>IF($Q$1&gt;=L370,VLOOKUP(L370,Cs!$BY$7:$CN$33000,5,FALSE),"")</f>
        <v/>
      </c>
      <c r="C370" s="1" t="str">
        <f>IF($Q$1&gt;=L370,TRIM(VLOOKUP(L370,Cs!$BY$7:$CN$33000,15,FALSE)),"")</f>
        <v/>
      </c>
      <c r="D370" s="1" t="str">
        <f t="shared" si="53"/>
        <v/>
      </c>
      <c r="E370" s="1" t="str">
        <f>IF($Q$1&gt;=L370,TRIM(VLOOKUP(L370,Cs!$BY$7:$CN$33000,16,FALSE)),"")</f>
        <v/>
      </c>
      <c r="F370" s="1" t="str">
        <f t="shared" si="54"/>
        <v/>
      </c>
      <c r="G370" s="1" t="str">
        <f t="shared" si="55"/>
        <v/>
      </c>
      <c r="H370" s="26" t="str">
        <f>IF($Q$1&gt;=L370,SUM(T370,U370),IF($Q$1=L369,SUM($H$327:H369),""))</f>
        <v/>
      </c>
      <c r="L370" s="1">
        <f t="shared" si="56"/>
        <v>349</v>
      </c>
      <c r="N370" s="1" t="str">
        <f>IF($Q$1&gt;=L370,VLOOKUP(L370,Cs!$BY$7:$CN$33000,11,FALSE),"")</f>
        <v/>
      </c>
      <c r="Q370" s="1" t="str">
        <f>IF($Q$1&gt;=L370,TRIM(VLOOKUP(L370,Cs!$BY$7:$CN$33000,12,FALSE)),"")</f>
        <v/>
      </c>
      <c r="R370" s="1" t="str">
        <f>IF($Q$1&gt;=L370,TRIM(VLOOKUP(L370,Cs!$BY$7:$CN$33000,13,FALSE)),"")</f>
        <v/>
      </c>
      <c r="S370" s="1" t="str">
        <f>IF($Q$1&gt;=L370,TRIM(VLOOKUP(L370,Cs!$BY$7:$CN$33000,14,FALSE)),"")</f>
        <v/>
      </c>
      <c r="T370" s="1" t="str">
        <f>IF($Q$1&gt;=L370,VLOOKUP(L370,Cs!$BY$7:$CN$33000,7,FALSE),"")</f>
        <v/>
      </c>
      <c r="U370" s="1" t="str">
        <f>IF($Q$1&gt;=L370,VLOOKUP(L370,Cs!$BY$7:$CN$33000,8,FALSE),"")</f>
        <v/>
      </c>
      <c r="W370" s="1" t="str">
        <f t="shared" si="58"/>
        <v/>
      </c>
      <c r="X370" s="1" t="str">
        <f t="shared" si="51"/>
        <v/>
      </c>
    </row>
    <row r="371" spans="1:24" x14ac:dyDescent="0.25">
      <c r="A371" s="17" t="str">
        <f t="shared" si="57"/>
        <v/>
      </c>
      <c r="B371" s="18" t="str">
        <f>IF($Q$1&gt;=L371,VLOOKUP(L371,Cs!$BY$7:$CN$33000,5,FALSE),"")</f>
        <v/>
      </c>
      <c r="C371" s="1" t="str">
        <f>IF($Q$1&gt;=L371,TRIM(VLOOKUP(L371,Cs!$BY$7:$CN$33000,15,FALSE)),"")</f>
        <v/>
      </c>
      <c r="D371" s="1" t="str">
        <f t="shared" si="53"/>
        <v/>
      </c>
      <c r="E371" s="1" t="str">
        <f>IF($Q$1&gt;=L371,TRIM(VLOOKUP(L371,Cs!$BY$7:$CN$33000,16,FALSE)),"")</f>
        <v/>
      </c>
      <c r="F371" s="1" t="str">
        <f t="shared" si="54"/>
        <v/>
      </c>
      <c r="G371" s="1" t="str">
        <f t="shared" si="55"/>
        <v/>
      </c>
      <c r="H371" s="26" t="str">
        <f>IF($Q$1&gt;=L371,SUM(T371,U371),IF($Q$1=L370,SUM($H$327:H370),""))</f>
        <v/>
      </c>
      <c r="L371" s="1">
        <f t="shared" si="56"/>
        <v>350</v>
      </c>
      <c r="N371" s="1" t="str">
        <f>IF($Q$1&gt;=L371,VLOOKUP(L371,Cs!$BY$7:$CN$33000,11,FALSE),"")</f>
        <v/>
      </c>
      <c r="Q371" s="1" t="str">
        <f>IF($Q$1&gt;=L371,TRIM(VLOOKUP(L371,Cs!$BY$7:$CN$33000,12,FALSE)),"")</f>
        <v/>
      </c>
      <c r="R371" s="1" t="str">
        <f>IF($Q$1&gt;=L371,TRIM(VLOOKUP(L371,Cs!$BY$7:$CN$33000,13,FALSE)),"")</f>
        <v/>
      </c>
      <c r="S371" s="1" t="str">
        <f>IF($Q$1&gt;=L371,TRIM(VLOOKUP(L371,Cs!$BY$7:$CN$33000,14,FALSE)),"")</f>
        <v/>
      </c>
      <c r="T371" s="1" t="str">
        <f>IF($Q$1&gt;=L371,VLOOKUP(L371,Cs!$BY$7:$CN$33000,7,FALSE),"")</f>
        <v/>
      </c>
      <c r="U371" s="1" t="str">
        <f>IF($Q$1&gt;=L371,VLOOKUP(L371,Cs!$BY$7:$CN$33000,8,FALSE),"")</f>
        <v/>
      </c>
      <c r="W371" s="1" t="str">
        <f t="shared" si="58"/>
        <v/>
      </c>
      <c r="X371" s="1" t="str">
        <f t="shared" si="51"/>
        <v/>
      </c>
    </row>
    <row r="372" spans="1:24" x14ac:dyDescent="0.25">
      <c r="A372" s="17" t="str">
        <f t="shared" si="57"/>
        <v/>
      </c>
      <c r="B372" s="18" t="str">
        <f>IF($Q$1&gt;=L372,VLOOKUP(L372,Cs!$BY$7:$CN$33000,5,FALSE),"")</f>
        <v/>
      </c>
      <c r="C372" s="1" t="str">
        <f>IF($Q$1&gt;=L372,TRIM(VLOOKUP(L372,Cs!$BY$7:$CN$33000,15,FALSE)),"")</f>
        <v/>
      </c>
      <c r="D372" s="1" t="str">
        <f t="shared" si="53"/>
        <v/>
      </c>
      <c r="E372" s="1" t="str">
        <f>IF($Q$1&gt;=L372,TRIM(VLOOKUP(L372,Cs!$BY$7:$CN$33000,16,FALSE)),"")</f>
        <v/>
      </c>
      <c r="F372" s="1" t="str">
        <f t="shared" si="54"/>
        <v/>
      </c>
      <c r="G372" s="1" t="str">
        <f t="shared" si="55"/>
        <v/>
      </c>
      <c r="H372" s="26" t="str">
        <f>IF($Q$1&gt;=L372,SUM(T372,U372),IF($Q$1=L371,SUM($H$327:H371),""))</f>
        <v/>
      </c>
      <c r="L372" s="1">
        <f t="shared" si="56"/>
        <v>351</v>
      </c>
      <c r="N372" s="1" t="str">
        <f>IF($Q$1&gt;=L372,VLOOKUP(L372,Cs!$BY$7:$CN$33000,11,FALSE),"")</f>
        <v/>
      </c>
      <c r="Q372" s="1" t="str">
        <f>IF($Q$1&gt;=L372,TRIM(VLOOKUP(L372,Cs!$BY$7:$CN$33000,12,FALSE)),"")</f>
        <v/>
      </c>
      <c r="R372" s="1" t="str">
        <f>IF($Q$1&gt;=L372,TRIM(VLOOKUP(L372,Cs!$BY$7:$CN$33000,13,FALSE)),"")</f>
        <v/>
      </c>
      <c r="S372" s="1" t="str">
        <f>IF($Q$1&gt;=L372,TRIM(VLOOKUP(L372,Cs!$BY$7:$CN$33000,14,FALSE)),"")</f>
        <v/>
      </c>
      <c r="T372" s="1" t="str">
        <f>IF($Q$1&gt;=L372,VLOOKUP(L372,Cs!$BY$7:$CN$33000,7,FALSE),"")</f>
        <v/>
      </c>
      <c r="U372" s="1" t="str">
        <f>IF($Q$1&gt;=L372,VLOOKUP(L372,Cs!$BY$7:$CN$33000,8,FALSE),"")</f>
        <v/>
      </c>
      <c r="W372" s="1" t="str">
        <f t="shared" si="58"/>
        <v/>
      </c>
      <c r="X372" s="1" t="str">
        <f t="shared" si="51"/>
        <v/>
      </c>
    </row>
    <row r="373" spans="1:24" x14ac:dyDescent="0.25">
      <c r="A373" s="17" t="str">
        <f t="shared" si="57"/>
        <v/>
      </c>
      <c r="B373" s="18" t="str">
        <f>IF($Q$1&gt;=L373,VLOOKUP(L373,Cs!$BY$7:$CN$33000,5,FALSE),"")</f>
        <v/>
      </c>
      <c r="C373" s="1" t="str">
        <f>IF($Q$1&gt;=L373,TRIM(VLOOKUP(L373,Cs!$BY$7:$CN$33000,15,FALSE)),"")</f>
        <v/>
      </c>
      <c r="D373" s="1" t="str">
        <f t="shared" si="53"/>
        <v/>
      </c>
      <c r="E373" s="1" t="str">
        <f>IF($Q$1&gt;=L373,TRIM(VLOOKUP(L373,Cs!$BY$7:$CN$33000,16,FALSE)),"")</f>
        <v/>
      </c>
      <c r="F373" s="1" t="str">
        <f t="shared" si="54"/>
        <v/>
      </c>
      <c r="G373" s="1" t="str">
        <f t="shared" si="55"/>
        <v/>
      </c>
      <c r="H373" s="26" t="str">
        <f>IF($Q$1&gt;=L373,SUM(T373,U373),IF($Q$1=L372,SUM($H$327:H372),""))</f>
        <v/>
      </c>
      <c r="L373" s="1">
        <f t="shared" si="56"/>
        <v>352</v>
      </c>
      <c r="N373" s="1" t="str">
        <f>IF($Q$1&gt;=L373,VLOOKUP(L373,Cs!$BY$7:$CN$33000,11,FALSE),"")</f>
        <v/>
      </c>
      <c r="Q373" s="1" t="str">
        <f>IF($Q$1&gt;=L373,TRIM(VLOOKUP(L373,Cs!$BY$7:$CN$33000,12,FALSE)),"")</f>
        <v/>
      </c>
      <c r="R373" s="1" t="str">
        <f>IF($Q$1&gt;=L373,TRIM(VLOOKUP(L373,Cs!$BY$7:$CN$33000,13,FALSE)),"")</f>
        <v/>
      </c>
      <c r="S373" s="1" t="str">
        <f>IF($Q$1&gt;=L373,TRIM(VLOOKUP(L373,Cs!$BY$7:$CN$33000,14,FALSE)),"")</f>
        <v/>
      </c>
      <c r="T373" s="1" t="str">
        <f>IF($Q$1&gt;=L373,VLOOKUP(L373,Cs!$BY$7:$CN$33000,7,FALSE),"")</f>
        <v/>
      </c>
      <c r="U373" s="1" t="str">
        <f>IF($Q$1&gt;=L373,VLOOKUP(L373,Cs!$BY$7:$CN$33000,8,FALSE),"")</f>
        <v/>
      </c>
      <c r="W373" s="1" t="str">
        <f t="shared" si="58"/>
        <v/>
      </c>
      <c r="X373" s="1" t="str">
        <f t="shared" si="51"/>
        <v/>
      </c>
    </row>
    <row r="374" spans="1:24" x14ac:dyDescent="0.25">
      <c r="A374" s="17" t="str">
        <f t="shared" si="57"/>
        <v/>
      </c>
      <c r="B374" s="18" t="str">
        <f>IF($Q$1&gt;=L374,VLOOKUP(L374,Cs!$BY$7:$CN$33000,5,FALSE),"")</f>
        <v/>
      </c>
      <c r="C374" s="1" t="str">
        <f>IF($Q$1&gt;=L374,TRIM(VLOOKUP(L374,Cs!$BY$7:$CN$33000,15,FALSE)),"")</f>
        <v/>
      </c>
      <c r="D374" s="1" t="str">
        <f t="shared" si="53"/>
        <v/>
      </c>
      <c r="E374" s="1" t="str">
        <f>IF($Q$1&gt;=L374,TRIM(VLOOKUP(L374,Cs!$BY$7:$CN$33000,16,FALSE)),"")</f>
        <v/>
      </c>
      <c r="F374" s="1" t="str">
        <f t="shared" si="54"/>
        <v/>
      </c>
      <c r="G374" s="1" t="str">
        <f t="shared" si="55"/>
        <v/>
      </c>
      <c r="H374" s="26" t="str">
        <f>IF($Q$1&gt;=L374,SUM(T374,U374),IF($Q$1=L373,SUM($H$327:H373),""))</f>
        <v/>
      </c>
      <c r="L374" s="1">
        <f t="shared" si="56"/>
        <v>353</v>
      </c>
      <c r="N374" s="1" t="str">
        <f>IF($Q$1&gt;=L374,VLOOKUP(L374,Cs!$BY$7:$CN$33000,11,FALSE),"")</f>
        <v/>
      </c>
      <c r="Q374" s="1" t="str">
        <f>IF($Q$1&gt;=L374,TRIM(VLOOKUP(L374,Cs!$BY$7:$CN$33000,12,FALSE)),"")</f>
        <v/>
      </c>
      <c r="R374" s="1" t="str">
        <f>IF($Q$1&gt;=L374,TRIM(VLOOKUP(L374,Cs!$BY$7:$CN$33000,13,FALSE)),"")</f>
        <v/>
      </c>
      <c r="S374" s="1" t="str">
        <f>IF($Q$1&gt;=L374,TRIM(VLOOKUP(L374,Cs!$BY$7:$CN$33000,14,FALSE)),"")</f>
        <v/>
      </c>
      <c r="T374" s="1" t="str">
        <f>IF($Q$1&gt;=L374,VLOOKUP(L374,Cs!$BY$7:$CN$33000,7,FALSE),"")</f>
        <v/>
      </c>
      <c r="U374" s="1" t="str">
        <f>IF($Q$1&gt;=L374,VLOOKUP(L374,Cs!$BY$7:$CN$33000,8,FALSE),"")</f>
        <v/>
      </c>
      <c r="W374" s="1" t="str">
        <f t="shared" si="58"/>
        <v/>
      </c>
      <c r="X374" s="1" t="str">
        <f t="shared" si="51"/>
        <v/>
      </c>
    </row>
    <row r="375" spans="1:24" x14ac:dyDescent="0.25">
      <c r="A375" s="17" t="str">
        <f t="shared" si="57"/>
        <v/>
      </c>
      <c r="B375" s="18" t="str">
        <f>IF($Q$1&gt;=L375,VLOOKUP(L375,Cs!$BY$7:$CN$33000,5,FALSE),"")</f>
        <v/>
      </c>
      <c r="C375" s="1" t="str">
        <f>IF($Q$1&gt;=L375,TRIM(VLOOKUP(L375,Cs!$BY$7:$CN$33000,15,FALSE)),"")</f>
        <v/>
      </c>
      <c r="D375" s="1" t="str">
        <f t="shared" si="53"/>
        <v/>
      </c>
      <c r="E375" s="1" t="str">
        <f>IF($Q$1&gt;=L375,TRIM(VLOOKUP(L375,Cs!$BY$7:$CN$33000,16,FALSE)),"")</f>
        <v/>
      </c>
      <c r="F375" s="1" t="str">
        <f t="shared" si="54"/>
        <v/>
      </c>
      <c r="G375" s="1" t="str">
        <f t="shared" si="55"/>
        <v/>
      </c>
      <c r="H375" s="26" t="str">
        <f>IF($Q$1&gt;=L375,SUM(T375,U375),IF($Q$1=L374,SUM($H$327:H374),""))</f>
        <v/>
      </c>
      <c r="L375" s="1">
        <f t="shared" si="56"/>
        <v>354</v>
      </c>
      <c r="N375" s="1" t="str">
        <f>IF($Q$1&gt;=L375,VLOOKUP(L375,Cs!$BY$7:$CN$33000,11,FALSE),"")</f>
        <v/>
      </c>
      <c r="Q375" s="1" t="str">
        <f>IF($Q$1&gt;=L375,TRIM(VLOOKUP(L375,Cs!$BY$7:$CN$33000,12,FALSE)),"")</f>
        <v/>
      </c>
      <c r="R375" s="1" t="str">
        <f>IF($Q$1&gt;=L375,TRIM(VLOOKUP(L375,Cs!$BY$7:$CN$33000,13,FALSE)),"")</f>
        <v/>
      </c>
      <c r="S375" s="1" t="str">
        <f>IF($Q$1&gt;=L375,TRIM(VLOOKUP(L375,Cs!$BY$7:$CN$33000,14,FALSE)),"")</f>
        <v/>
      </c>
      <c r="T375" s="1" t="str">
        <f>IF($Q$1&gt;=L375,VLOOKUP(L375,Cs!$BY$7:$CN$33000,7,FALSE),"")</f>
        <v/>
      </c>
      <c r="U375" s="1" t="str">
        <f>IF($Q$1&gt;=L375,VLOOKUP(L375,Cs!$BY$7:$CN$33000,8,FALSE),"")</f>
        <v/>
      </c>
      <c r="W375" s="1" t="str">
        <f t="shared" si="58"/>
        <v/>
      </c>
      <c r="X375" s="1" t="str">
        <f t="shared" si="51"/>
        <v/>
      </c>
    </row>
    <row r="376" spans="1:24" x14ac:dyDescent="0.25">
      <c r="A376" s="17" t="str">
        <f t="shared" si="57"/>
        <v/>
      </c>
      <c r="B376" s="18" t="str">
        <f>IF($Q$1&gt;=L376,VLOOKUP(L376,Cs!$BY$7:$CN$33000,5,FALSE),"")</f>
        <v/>
      </c>
      <c r="C376" s="1" t="str">
        <f>IF($Q$1&gt;=L376,TRIM(VLOOKUP(L376,Cs!$BY$7:$CN$33000,15,FALSE)),"")</f>
        <v/>
      </c>
      <c r="D376" s="1" t="str">
        <f t="shared" si="53"/>
        <v/>
      </c>
      <c r="E376" s="1" t="str">
        <f>IF($Q$1&gt;=L376,TRIM(VLOOKUP(L376,Cs!$BY$7:$CN$33000,16,FALSE)),"")</f>
        <v/>
      </c>
      <c r="F376" s="1" t="str">
        <f t="shared" si="54"/>
        <v/>
      </c>
      <c r="G376" s="1" t="str">
        <f t="shared" si="55"/>
        <v/>
      </c>
      <c r="H376" s="26" t="str">
        <f>IF($Q$1&gt;=L376,SUM(T376,U376),IF($Q$1=L375,SUM($H$327:H375),""))</f>
        <v/>
      </c>
      <c r="L376" s="1">
        <f t="shared" si="56"/>
        <v>355</v>
      </c>
      <c r="N376" s="1" t="str">
        <f>IF($Q$1&gt;=L376,VLOOKUP(L376,Cs!$BY$7:$CN$33000,11,FALSE),"")</f>
        <v/>
      </c>
      <c r="Q376" s="1" t="str">
        <f>IF($Q$1&gt;=L376,TRIM(VLOOKUP(L376,Cs!$BY$7:$CN$33000,12,FALSE)),"")</f>
        <v/>
      </c>
      <c r="R376" s="1" t="str">
        <f>IF($Q$1&gt;=L376,TRIM(VLOOKUP(L376,Cs!$BY$7:$CN$33000,13,FALSE)),"")</f>
        <v/>
      </c>
      <c r="S376" s="1" t="str">
        <f>IF($Q$1&gt;=L376,TRIM(VLOOKUP(L376,Cs!$BY$7:$CN$33000,14,FALSE)),"")</f>
        <v/>
      </c>
      <c r="T376" s="1" t="str">
        <f>IF($Q$1&gt;=L376,VLOOKUP(L376,Cs!$BY$7:$CN$33000,7,FALSE),"")</f>
        <v/>
      </c>
      <c r="U376" s="1" t="str">
        <f>IF($Q$1&gt;=L376,VLOOKUP(L376,Cs!$BY$7:$CN$33000,8,FALSE),"")</f>
        <v/>
      </c>
      <c r="W376" s="1" t="str">
        <f t="shared" si="58"/>
        <v/>
      </c>
      <c r="X376" s="1" t="str">
        <f t="shared" si="51"/>
        <v/>
      </c>
    </row>
    <row r="377" spans="1:24" x14ac:dyDescent="0.25">
      <c r="A377" s="17" t="str">
        <f t="shared" si="57"/>
        <v/>
      </c>
      <c r="B377" s="18" t="str">
        <f>IF($Q$1&gt;=L377,VLOOKUP(L377,Cs!$BY$7:$CN$33000,5,FALSE),"")</f>
        <v/>
      </c>
      <c r="C377" s="1" t="str">
        <f>IF($Q$1&gt;=L377,TRIM(VLOOKUP(L377,Cs!$BY$7:$CN$33000,15,FALSE)),"")</f>
        <v/>
      </c>
      <c r="D377" s="1" t="str">
        <f t="shared" si="53"/>
        <v/>
      </c>
      <c r="E377" s="1" t="str">
        <f>IF($Q$1&gt;=L377,TRIM(VLOOKUP(L377,Cs!$BY$7:$CN$33000,16,FALSE)),"")</f>
        <v/>
      </c>
      <c r="F377" s="1" t="str">
        <f t="shared" si="54"/>
        <v/>
      </c>
      <c r="G377" s="1" t="str">
        <f t="shared" si="55"/>
        <v/>
      </c>
      <c r="H377" s="26" t="str">
        <f>IF($Q$1&gt;=L377,SUM(T377,U377),IF($Q$1=L376,SUM($H$327:H376),""))</f>
        <v/>
      </c>
      <c r="L377" s="1">
        <f t="shared" si="56"/>
        <v>356</v>
      </c>
      <c r="N377" s="1" t="str">
        <f>IF($Q$1&gt;=L377,VLOOKUP(L377,Cs!$BY$7:$CN$33000,11,FALSE),"")</f>
        <v/>
      </c>
      <c r="Q377" s="1" t="str">
        <f>IF($Q$1&gt;=L377,TRIM(VLOOKUP(L377,Cs!$BY$7:$CN$33000,12,FALSE)),"")</f>
        <v/>
      </c>
      <c r="R377" s="1" t="str">
        <f>IF($Q$1&gt;=L377,TRIM(VLOOKUP(L377,Cs!$BY$7:$CN$33000,13,FALSE)),"")</f>
        <v/>
      </c>
      <c r="S377" s="1" t="str">
        <f>IF($Q$1&gt;=L377,TRIM(VLOOKUP(L377,Cs!$BY$7:$CN$33000,14,FALSE)),"")</f>
        <v/>
      </c>
      <c r="T377" s="1" t="str">
        <f>IF($Q$1&gt;=L377,VLOOKUP(L377,Cs!$BY$7:$CN$33000,7,FALSE),"")</f>
        <v/>
      </c>
      <c r="U377" s="1" t="str">
        <f>IF($Q$1&gt;=L377,VLOOKUP(L377,Cs!$BY$7:$CN$33000,8,FALSE),"")</f>
        <v/>
      </c>
      <c r="W377" s="1" t="str">
        <f t="shared" si="58"/>
        <v/>
      </c>
      <c r="X377" s="1" t="str">
        <f t="shared" si="51"/>
        <v/>
      </c>
    </row>
    <row r="378" spans="1:24" x14ac:dyDescent="0.25">
      <c r="G378" s="52" t="str">
        <f>IF($Q$1&gt;L377,$S$3,IF($Q$1=L377,$S$1,""))</f>
        <v/>
      </c>
      <c r="H378" s="26" t="str">
        <f>IF($Q$1&gt;=L377,SUM($H$327:H377),"")</f>
        <v/>
      </c>
      <c r="L378" s="6">
        <f>IF(L377&lt;$Q$1,L377,SUM(L377,1))</f>
        <v>357</v>
      </c>
    </row>
    <row r="379" spans="1:24" x14ac:dyDescent="0.25">
      <c r="H379" s="31" t="str">
        <f>IF(L328&lt;=$Q$1,K379&amp;". oldal","")</f>
        <v/>
      </c>
      <c r="J379" s="8"/>
      <c r="K379" s="1" t="str">
        <f>IF(L328&lt;=$Q$1,K326+1,"")</f>
        <v/>
      </c>
      <c r="L379" s="1">
        <f>L378</f>
        <v>357</v>
      </c>
    </row>
    <row r="380" spans="1:24" x14ac:dyDescent="0.25">
      <c r="G380" s="52" t="str">
        <f>IF($Q$1&gt;L380,$S$2,"")</f>
        <v/>
      </c>
      <c r="H380" s="26" t="str">
        <f>IF($Q$1&gt;L377,H378,"")</f>
        <v/>
      </c>
      <c r="L380" s="1">
        <f t="shared" ref="L380" si="59">L379</f>
        <v>357</v>
      </c>
    </row>
    <row r="381" spans="1:24" x14ac:dyDescent="0.25">
      <c r="A381" s="17" t="str">
        <f>IF($Q$1&gt;=L381,L381,"")</f>
        <v/>
      </c>
      <c r="B381" s="18" t="str">
        <f>IF($Q$1&gt;=L381,VLOOKUP(L381,Cs!$BY$7:$CN$33000,5,FALSE),"")</f>
        <v/>
      </c>
      <c r="C381" s="1" t="str">
        <f>IF($Q$1&gt;=L381,TRIM(VLOOKUP(L381,Cs!$BY$7:$CN$33000,15,FALSE)),"")</f>
        <v/>
      </c>
      <c r="D381" s="1" t="str">
        <f t="shared" ref="D381:D430" si="60">IF($Q$1&gt;=L381,IF(N381=$N$9,"",UPPER(LEFT(N381,1))),"")</f>
        <v/>
      </c>
      <c r="E381" s="1" t="str">
        <f>IF($Q$1&gt;=L381,TRIM(VLOOKUP(L381,Cs!$BY$7:$CN$33000,16,FALSE)),"")</f>
        <v/>
      </c>
      <c r="F381" s="1" t="str">
        <f t="shared" ref="F381:F430" si="61">IF($Q$1&gt;=L381,TRIM(Q381&amp;" "&amp;W381),"")</f>
        <v/>
      </c>
      <c r="G381" s="1" t="str">
        <f t="shared" ref="G381:G430" si="62">IF($Q$1&gt;=L381,TRIM(S381&amp;X381),IF($Q$1=L380,$S$1,""))</f>
        <v/>
      </c>
      <c r="H381" s="26" t="str">
        <f>IF($Q$1&gt;=L381,SUM(T381,U381),IF($Q$1=L380,SUM($H$380:H380),""))</f>
        <v/>
      </c>
      <c r="L381" s="1">
        <f t="shared" ref="L381:L430" si="63">L380+1</f>
        <v>358</v>
      </c>
      <c r="N381" s="1" t="str">
        <f>IF($Q$1&gt;=L381,VLOOKUP(L381,Cs!$BY$7:$CN$33000,11,FALSE),"")</f>
        <v/>
      </c>
      <c r="Q381" s="1" t="str">
        <f>IF($Q$1&gt;=L381,TRIM(VLOOKUP(L381,Cs!$BY$7:$CN$33000,12,FALSE)),"")</f>
        <v/>
      </c>
      <c r="R381" s="1" t="str">
        <f>IF($Q$1&gt;=L381,TRIM(VLOOKUP(L381,Cs!$BY$7:$CN$33000,13,FALSE)),"")</f>
        <v/>
      </c>
      <c r="S381" s="1" t="str">
        <f>IF($Q$1&gt;=L381,TRIM(VLOOKUP(L381,Cs!$BY$7:$CN$33000,14,FALSE)),"")</f>
        <v/>
      </c>
      <c r="T381" s="1" t="str">
        <f>IF($Q$1&gt;=L381,VLOOKUP(L381,Cs!$BY$7:$CN$33000,7,FALSE),"")</f>
        <v/>
      </c>
      <c r="U381" s="1" t="str">
        <f>IF($Q$1&gt;=L381,VLOOKUP(L381,Cs!$BY$7:$CN$33000,8,FALSE),"")</f>
        <v/>
      </c>
      <c r="W381" s="1" t="str">
        <f t="shared" si="58"/>
        <v/>
      </c>
      <c r="X381" s="1" t="str">
        <f t="shared" si="51"/>
        <v/>
      </c>
    </row>
    <row r="382" spans="1:24" x14ac:dyDescent="0.25">
      <c r="A382" s="17" t="str">
        <f t="shared" ref="A382:A430" si="64">IF($Q$1&gt;=L382,L382,"")</f>
        <v/>
      </c>
      <c r="B382" s="18" t="str">
        <f>IF($Q$1&gt;=L382,VLOOKUP(L382,Cs!$BY$7:$CN$33000,5,FALSE),"")</f>
        <v/>
      </c>
      <c r="C382" s="1" t="str">
        <f>IF($Q$1&gt;=L382,TRIM(VLOOKUP(L382,Cs!$BY$7:$CN$33000,15,FALSE)),"")</f>
        <v/>
      </c>
      <c r="D382" s="1" t="str">
        <f t="shared" si="60"/>
        <v/>
      </c>
      <c r="E382" s="1" t="str">
        <f>IF($Q$1&gt;=L382,TRIM(VLOOKUP(L382,Cs!$BY$7:$CN$33000,16,FALSE)),"")</f>
        <v/>
      </c>
      <c r="F382" s="1" t="str">
        <f t="shared" si="61"/>
        <v/>
      </c>
      <c r="G382" s="1" t="str">
        <f t="shared" si="62"/>
        <v/>
      </c>
      <c r="H382" s="26" t="str">
        <f>IF($Q$1&gt;=L382,SUM(T382,U382),IF($Q$1=L381,SUM($H$380:H381),""))</f>
        <v/>
      </c>
      <c r="L382" s="1">
        <f t="shared" si="63"/>
        <v>359</v>
      </c>
      <c r="N382" s="1" t="str">
        <f>IF($Q$1&gt;=L382,VLOOKUP(L382,Cs!$BY$7:$CN$33000,11,FALSE),"")</f>
        <v/>
      </c>
      <c r="Q382" s="1" t="str">
        <f>IF($Q$1&gt;=L382,TRIM(VLOOKUP(L382,Cs!$BY$7:$CN$33000,12,FALSE)),"")</f>
        <v/>
      </c>
      <c r="R382" s="1" t="str">
        <f>IF($Q$1&gt;=L382,TRIM(VLOOKUP(L382,Cs!$BY$7:$CN$33000,13,FALSE)),"")</f>
        <v/>
      </c>
      <c r="S382" s="1" t="str">
        <f>IF($Q$1&gt;=L382,TRIM(VLOOKUP(L382,Cs!$BY$7:$CN$33000,14,FALSE)),"")</f>
        <v/>
      </c>
      <c r="T382" s="1" t="str">
        <f>IF($Q$1&gt;=L382,VLOOKUP(L382,Cs!$BY$7:$CN$33000,7,FALSE),"")</f>
        <v/>
      </c>
      <c r="U382" s="1" t="str">
        <f>IF($Q$1&gt;=L382,VLOOKUP(L382,Cs!$BY$7:$CN$33000,8,FALSE),"")</f>
        <v/>
      </c>
      <c r="W382" s="1" t="str">
        <f t="shared" si="58"/>
        <v/>
      </c>
      <c r="X382" s="1" t="str">
        <f t="shared" si="51"/>
        <v/>
      </c>
    </row>
    <row r="383" spans="1:24" x14ac:dyDescent="0.25">
      <c r="A383" s="17" t="str">
        <f t="shared" si="64"/>
        <v/>
      </c>
      <c r="B383" s="18" t="str">
        <f>IF($Q$1&gt;=L383,VLOOKUP(L383,Cs!$BY$7:$CN$33000,5,FALSE),"")</f>
        <v/>
      </c>
      <c r="C383" s="1" t="str">
        <f>IF($Q$1&gt;=L383,TRIM(VLOOKUP(L383,Cs!$BY$7:$CN$33000,15,FALSE)),"")</f>
        <v/>
      </c>
      <c r="D383" s="1" t="str">
        <f t="shared" si="60"/>
        <v/>
      </c>
      <c r="E383" s="1" t="str">
        <f>IF($Q$1&gt;=L383,TRIM(VLOOKUP(L383,Cs!$BY$7:$CN$33000,16,FALSE)),"")</f>
        <v/>
      </c>
      <c r="F383" s="1" t="str">
        <f t="shared" si="61"/>
        <v/>
      </c>
      <c r="G383" s="1" t="str">
        <f t="shared" si="62"/>
        <v/>
      </c>
      <c r="H383" s="26" t="str">
        <f>IF($Q$1&gt;=L383,SUM(T383,U383),IF($Q$1=L382,SUM($H$380:H382),""))</f>
        <v/>
      </c>
      <c r="L383" s="1">
        <f t="shared" si="63"/>
        <v>360</v>
      </c>
      <c r="N383" s="1" t="str">
        <f>IF($Q$1&gt;=L383,VLOOKUP(L383,Cs!$BY$7:$CN$33000,11,FALSE),"")</f>
        <v/>
      </c>
      <c r="Q383" s="1" t="str">
        <f>IF($Q$1&gt;=L383,TRIM(VLOOKUP(L383,Cs!$BY$7:$CN$33000,12,FALSE)),"")</f>
        <v/>
      </c>
      <c r="R383" s="1" t="str">
        <f>IF($Q$1&gt;=L383,TRIM(VLOOKUP(L383,Cs!$BY$7:$CN$33000,13,FALSE)),"")</f>
        <v/>
      </c>
      <c r="S383" s="1" t="str">
        <f>IF($Q$1&gt;=L383,TRIM(VLOOKUP(L383,Cs!$BY$7:$CN$33000,14,FALSE)),"")</f>
        <v/>
      </c>
      <c r="T383" s="1" t="str">
        <f>IF($Q$1&gt;=L383,VLOOKUP(L383,Cs!$BY$7:$CN$33000,7,FALSE),"")</f>
        <v/>
      </c>
      <c r="U383" s="1" t="str">
        <f>IF($Q$1&gt;=L383,VLOOKUP(L383,Cs!$BY$7:$CN$33000,8,FALSE),"")</f>
        <v/>
      </c>
      <c r="W383" s="1" t="str">
        <f t="shared" si="58"/>
        <v/>
      </c>
      <c r="X383" s="1" t="str">
        <f t="shared" ref="X383:X446" si="65">IF(S383="",R383,"")</f>
        <v/>
      </c>
    </row>
    <row r="384" spans="1:24" x14ac:dyDescent="0.25">
      <c r="A384" s="17" t="str">
        <f t="shared" si="64"/>
        <v/>
      </c>
      <c r="B384" s="18" t="str">
        <f>IF($Q$1&gt;=L384,VLOOKUP(L384,Cs!$BY$7:$CN$33000,5,FALSE),"")</f>
        <v/>
      </c>
      <c r="C384" s="1" t="str">
        <f>IF($Q$1&gt;=L384,TRIM(VLOOKUP(L384,Cs!$BY$7:$CN$33000,15,FALSE)),"")</f>
        <v/>
      </c>
      <c r="D384" s="1" t="str">
        <f t="shared" si="60"/>
        <v/>
      </c>
      <c r="E384" s="1" t="str">
        <f>IF($Q$1&gt;=L384,TRIM(VLOOKUP(L384,Cs!$BY$7:$CN$33000,16,FALSE)),"")</f>
        <v/>
      </c>
      <c r="F384" s="1" t="str">
        <f t="shared" si="61"/>
        <v/>
      </c>
      <c r="G384" s="1" t="str">
        <f t="shared" si="62"/>
        <v/>
      </c>
      <c r="H384" s="26" t="str">
        <f>IF($Q$1&gt;=L384,SUM(T384,U384),IF($Q$1=L383,SUM($H$380:H383),""))</f>
        <v/>
      </c>
      <c r="L384" s="1">
        <f t="shared" si="63"/>
        <v>361</v>
      </c>
      <c r="N384" s="1" t="str">
        <f>IF($Q$1&gt;=L384,VLOOKUP(L384,Cs!$BY$7:$CN$33000,11,FALSE),"")</f>
        <v/>
      </c>
      <c r="Q384" s="1" t="str">
        <f>IF($Q$1&gt;=L384,TRIM(VLOOKUP(L384,Cs!$BY$7:$CN$33000,12,FALSE)),"")</f>
        <v/>
      </c>
      <c r="R384" s="1" t="str">
        <f>IF($Q$1&gt;=L384,TRIM(VLOOKUP(L384,Cs!$BY$7:$CN$33000,13,FALSE)),"")</f>
        <v/>
      </c>
      <c r="S384" s="1" t="str">
        <f>IF($Q$1&gt;=L384,TRIM(VLOOKUP(L384,Cs!$BY$7:$CN$33000,14,FALSE)),"")</f>
        <v/>
      </c>
      <c r="T384" s="1" t="str">
        <f>IF($Q$1&gt;=L384,VLOOKUP(L384,Cs!$BY$7:$CN$33000,7,FALSE),"")</f>
        <v/>
      </c>
      <c r="U384" s="1" t="str">
        <f>IF($Q$1&gt;=L384,VLOOKUP(L384,Cs!$BY$7:$CN$33000,8,FALSE),"")</f>
        <v/>
      </c>
      <c r="W384" s="1" t="str">
        <f t="shared" si="58"/>
        <v/>
      </c>
      <c r="X384" s="1" t="str">
        <f t="shared" si="65"/>
        <v/>
      </c>
    </row>
    <row r="385" spans="1:24" x14ac:dyDescent="0.25">
      <c r="A385" s="17" t="str">
        <f t="shared" si="64"/>
        <v/>
      </c>
      <c r="B385" s="18" t="str">
        <f>IF($Q$1&gt;=L385,VLOOKUP(L385,Cs!$BY$7:$CN$33000,5,FALSE),"")</f>
        <v/>
      </c>
      <c r="C385" s="1" t="str">
        <f>IF($Q$1&gt;=L385,TRIM(VLOOKUP(L385,Cs!$BY$7:$CN$33000,15,FALSE)),"")</f>
        <v/>
      </c>
      <c r="D385" s="1" t="str">
        <f t="shared" si="60"/>
        <v/>
      </c>
      <c r="E385" s="1" t="str">
        <f>IF($Q$1&gt;=L385,TRIM(VLOOKUP(L385,Cs!$BY$7:$CN$33000,16,FALSE)),"")</f>
        <v/>
      </c>
      <c r="F385" s="1" t="str">
        <f t="shared" si="61"/>
        <v/>
      </c>
      <c r="G385" s="1" t="str">
        <f t="shared" si="62"/>
        <v/>
      </c>
      <c r="H385" s="26" t="str">
        <f>IF($Q$1&gt;=L385,SUM(T385,U385),IF($Q$1=L384,SUM($H$380:H384),""))</f>
        <v/>
      </c>
      <c r="L385" s="1">
        <f t="shared" si="63"/>
        <v>362</v>
      </c>
      <c r="N385" s="1" t="str">
        <f>IF($Q$1&gt;=L385,VLOOKUP(L385,Cs!$BY$7:$CN$33000,11,FALSE),"")</f>
        <v/>
      </c>
      <c r="Q385" s="1" t="str">
        <f>IF($Q$1&gt;=L385,TRIM(VLOOKUP(L385,Cs!$BY$7:$CN$33000,12,FALSE)),"")</f>
        <v/>
      </c>
      <c r="R385" s="1" t="str">
        <f>IF($Q$1&gt;=L385,TRIM(VLOOKUP(L385,Cs!$BY$7:$CN$33000,13,FALSE)),"")</f>
        <v/>
      </c>
      <c r="S385" s="1" t="str">
        <f>IF($Q$1&gt;=L385,TRIM(VLOOKUP(L385,Cs!$BY$7:$CN$33000,14,FALSE)),"")</f>
        <v/>
      </c>
      <c r="T385" s="1" t="str">
        <f>IF($Q$1&gt;=L385,VLOOKUP(L385,Cs!$BY$7:$CN$33000,7,FALSE),"")</f>
        <v/>
      </c>
      <c r="U385" s="1" t="str">
        <f>IF($Q$1&gt;=L385,VLOOKUP(L385,Cs!$BY$7:$CN$33000,8,FALSE),"")</f>
        <v/>
      </c>
      <c r="W385" s="1" t="str">
        <f t="shared" si="58"/>
        <v/>
      </c>
      <c r="X385" s="1" t="str">
        <f t="shared" si="65"/>
        <v/>
      </c>
    </row>
    <row r="386" spans="1:24" x14ac:dyDescent="0.25">
      <c r="A386" s="17" t="str">
        <f t="shared" si="64"/>
        <v/>
      </c>
      <c r="B386" s="18" t="str">
        <f>IF($Q$1&gt;=L386,VLOOKUP(L386,Cs!$BY$7:$CN$33000,5,FALSE),"")</f>
        <v/>
      </c>
      <c r="C386" s="1" t="str">
        <f>IF($Q$1&gt;=L386,TRIM(VLOOKUP(L386,Cs!$BY$7:$CN$33000,15,FALSE)),"")</f>
        <v/>
      </c>
      <c r="D386" s="1" t="str">
        <f t="shared" si="60"/>
        <v/>
      </c>
      <c r="E386" s="1" t="str">
        <f>IF($Q$1&gt;=L386,TRIM(VLOOKUP(L386,Cs!$BY$7:$CN$33000,16,FALSE)),"")</f>
        <v/>
      </c>
      <c r="F386" s="1" t="str">
        <f t="shared" si="61"/>
        <v/>
      </c>
      <c r="G386" s="1" t="str">
        <f t="shared" si="62"/>
        <v/>
      </c>
      <c r="H386" s="26" t="str">
        <f>IF($Q$1&gt;=L386,SUM(T386,U386),IF($Q$1=L385,SUM($H$380:H385),""))</f>
        <v/>
      </c>
      <c r="L386" s="1">
        <f t="shared" si="63"/>
        <v>363</v>
      </c>
      <c r="N386" s="1" t="str">
        <f>IF($Q$1&gt;=L386,VLOOKUP(L386,Cs!$BY$7:$CN$33000,11,FALSE),"")</f>
        <v/>
      </c>
      <c r="Q386" s="1" t="str">
        <f>IF($Q$1&gt;=L386,TRIM(VLOOKUP(L386,Cs!$BY$7:$CN$33000,12,FALSE)),"")</f>
        <v/>
      </c>
      <c r="R386" s="1" t="str">
        <f>IF($Q$1&gt;=L386,TRIM(VLOOKUP(L386,Cs!$BY$7:$CN$33000,13,FALSE)),"")</f>
        <v/>
      </c>
      <c r="S386" s="1" t="str">
        <f>IF($Q$1&gt;=L386,TRIM(VLOOKUP(L386,Cs!$BY$7:$CN$33000,14,FALSE)),"")</f>
        <v/>
      </c>
      <c r="T386" s="1" t="str">
        <f>IF($Q$1&gt;=L386,VLOOKUP(L386,Cs!$BY$7:$CN$33000,7,FALSE),"")</f>
        <v/>
      </c>
      <c r="U386" s="1" t="str">
        <f>IF($Q$1&gt;=L386,VLOOKUP(L386,Cs!$BY$7:$CN$33000,8,FALSE),"")</f>
        <v/>
      </c>
      <c r="W386" s="1" t="str">
        <f t="shared" si="58"/>
        <v/>
      </c>
      <c r="X386" s="1" t="str">
        <f t="shared" si="65"/>
        <v/>
      </c>
    </row>
    <row r="387" spans="1:24" x14ac:dyDescent="0.25">
      <c r="A387" s="17" t="str">
        <f t="shared" si="64"/>
        <v/>
      </c>
      <c r="B387" s="18" t="str">
        <f>IF($Q$1&gt;=L387,VLOOKUP(L387,Cs!$BY$7:$CN$33000,5,FALSE),"")</f>
        <v/>
      </c>
      <c r="C387" s="1" t="str">
        <f>IF($Q$1&gt;=L387,TRIM(VLOOKUP(L387,Cs!$BY$7:$CN$33000,15,FALSE)),"")</f>
        <v/>
      </c>
      <c r="D387" s="1" t="str">
        <f t="shared" si="60"/>
        <v/>
      </c>
      <c r="E387" s="1" t="str">
        <f>IF($Q$1&gt;=L387,TRIM(VLOOKUP(L387,Cs!$BY$7:$CN$33000,16,FALSE)),"")</f>
        <v/>
      </c>
      <c r="F387" s="1" t="str">
        <f t="shared" si="61"/>
        <v/>
      </c>
      <c r="G387" s="1" t="str">
        <f t="shared" si="62"/>
        <v/>
      </c>
      <c r="H387" s="26" t="str">
        <f>IF($Q$1&gt;=L387,SUM(T387,U387),IF($Q$1=L386,SUM($H$380:H386),""))</f>
        <v/>
      </c>
      <c r="L387" s="1">
        <f t="shared" si="63"/>
        <v>364</v>
      </c>
      <c r="N387" s="1" t="str">
        <f>IF($Q$1&gt;=L387,VLOOKUP(L387,Cs!$BY$7:$CN$33000,11,FALSE),"")</f>
        <v/>
      </c>
      <c r="Q387" s="1" t="str">
        <f>IF($Q$1&gt;=L387,TRIM(VLOOKUP(L387,Cs!$BY$7:$CN$33000,12,FALSE)),"")</f>
        <v/>
      </c>
      <c r="R387" s="1" t="str">
        <f>IF($Q$1&gt;=L387,TRIM(VLOOKUP(L387,Cs!$BY$7:$CN$33000,13,FALSE)),"")</f>
        <v/>
      </c>
      <c r="S387" s="1" t="str">
        <f>IF($Q$1&gt;=L387,TRIM(VLOOKUP(L387,Cs!$BY$7:$CN$33000,14,FALSE)),"")</f>
        <v/>
      </c>
      <c r="T387" s="1" t="str">
        <f>IF($Q$1&gt;=L387,VLOOKUP(L387,Cs!$BY$7:$CN$33000,7,FALSE),"")</f>
        <v/>
      </c>
      <c r="U387" s="1" t="str">
        <f>IF($Q$1&gt;=L387,VLOOKUP(L387,Cs!$BY$7:$CN$33000,8,FALSE),"")</f>
        <v/>
      </c>
      <c r="W387" s="1" t="str">
        <f t="shared" si="58"/>
        <v/>
      </c>
      <c r="X387" s="1" t="str">
        <f t="shared" si="65"/>
        <v/>
      </c>
    </row>
    <row r="388" spans="1:24" x14ac:dyDescent="0.25">
      <c r="A388" s="17" t="str">
        <f t="shared" si="64"/>
        <v/>
      </c>
      <c r="B388" s="18" t="str">
        <f>IF($Q$1&gt;=L388,VLOOKUP(L388,Cs!$BY$7:$CN$33000,5,FALSE),"")</f>
        <v/>
      </c>
      <c r="C388" s="1" t="str">
        <f>IF($Q$1&gt;=L388,TRIM(VLOOKUP(L388,Cs!$BY$7:$CN$33000,15,FALSE)),"")</f>
        <v/>
      </c>
      <c r="D388" s="1" t="str">
        <f t="shared" si="60"/>
        <v/>
      </c>
      <c r="E388" s="1" t="str">
        <f>IF($Q$1&gt;=L388,TRIM(VLOOKUP(L388,Cs!$BY$7:$CN$33000,16,FALSE)),"")</f>
        <v/>
      </c>
      <c r="F388" s="1" t="str">
        <f t="shared" si="61"/>
        <v/>
      </c>
      <c r="G388" s="1" t="str">
        <f t="shared" si="62"/>
        <v/>
      </c>
      <c r="H388" s="26" t="str">
        <f>IF($Q$1&gt;=L388,SUM(T388,U388),IF($Q$1=L387,SUM($H$380:H387),""))</f>
        <v/>
      </c>
      <c r="L388" s="1">
        <f t="shared" si="63"/>
        <v>365</v>
      </c>
      <c r="N388" s="1" t="str">
        <f>IF($Q$1&gt;=L388,VLOOKUP(L388,Cs!$BY$7:$CN$33000,11,FALSE),"")</f>
        <v/>
      </c>
      <c r="Q388" s="1" t="str">
        <f>IF($Q$1&gt;=L388,TRIM(VLOOKUP(L388,Cs!$BY$7:$CN$33000,12,FALSE)),"")</f>
        <v/>
      </c>
      <c r="R388" s="1" t="str">
        <f>IF($Q$1&gt;=L388,TRIM(VLOOKUP(L388,Cs!$BY$7:$CN$33000,13,FALSE)),"")</f>
        <v/>
      </c>
      <c r="S388" s="1" t="str">
        <f>IF($Q$1&gt;=L388,TRIM(VLOOKUP(L388,Cs!$BY$7:$CN$33000,14,FALSE)),"")</f>
        <v/>
      </c>
      <c r="T388" s="1" t="str">
        <f>IF($Q$1&gt;=L388,VLOOKUP(L388,Cs!$BY$7:$CN$33000,7,FALSE),"")</f>
        <v/>
      </c>
      <c r="U388" s="1" t="str">
        <f>IF($Q$1&gt;=L388,VLOOKUP(L388,Cs!$BY$7:$CN$33000,8,FALSE),"")</f>
        <v/>
      </c>
      <c r="W388" s="1" t="str">
        <f t="shared" si="58"/>
        <v/>
      </c>
      <c r="X388" s="1" t="str">
        <f t="shared" si="65"/>
        <v/>
      </c>
    </row>
    <row r="389" spans="1:24" x14ac:dyDescent="0.25">
      <c r="A389" s="17" t="str">
        <f t="shared" si="64"/>
        <v/>
      </c>
      <c r="B389" s="18" t="str">
        <f>IF($Q$1&gt;=L389,VLOOKUP(L389,Cs!$BY$7:$CN$33000,5,FALSE),"")</f>
        <v/>
      </c>
      <c r="C389" s="1" t="str">
        <f>IF($Q$1&gt;=L389,TRIM(VLOOKUP(L389,Cs!$BY$7:$CN$33000,15,FALSE)),"")</f>
        <v/>
      </c>
      <c r="D389" s="1" t="str">
        <f t="shared" si="60"/>
        <v/>
      </c>
      <c r="E389" s="1" t="str">
        <f>IF($Q$1&gt;=L389,TRIM(VLOOKUP(L389,Cs!$BY$7:$CN$33000,16,FALSE)),"")</f>
        <v/>
      </c>
      <c r="F389" s="1" t="str">
        <f t="shared" si="61"/>
        <v/>
      </c>
      <c r="G389" s="1" t="str">
        <f t="shared" si="62"/>
        <v/>
      </c>
      <c r="H389" s="26" t="str">
        <f>IF($Q$1&gt;=L389,SUM(T389,U389),IF($Q$1=L388,SUM($H$380:H388),""))</f>
        <v/>
      </c>
      <c r="L389" s="1">
        <f t="shared" si="63"/>
        <v>366</v>
      </c>
      <c r="N389" s="1" t="str">
        <f>IF($Q$1&gt;=L389,VLOOKUP(L389,Cs!$BY$7:$CN$33000,11,FALSE),"")</f>
        <v/>
      </c>
      <c r="Q389" s="1" t="str">
        <f>IF($Q$1&gt;=L389,TRIM(VLOOKUP(L389,Cs!$BY$7:$CN$33000,12,FALSE)),"")</f>
        <v/>
      </c>
      <c r="R389" s="1" t="str">
        <f>IF($Q$1&gt;=L389,TRIM(VLOOKUP(L389,Cs!$BY$7:$CN$33000,13,FALSE)),"")</f>
        <v/>
      </c>
      <c r="S389" s="1" t="str">
        <f>IF($Q$1&gt;=L389,TRIM(VLOOKUP(L389,Cs!$BY$7:$CN$33000,14,FALSE)),"")</f>
        <v/>
      </c>
      <c r="T389" s="1" t="str">
        <f>IF($Q$1&gt;=L389,VLOOKUP(L389,Cs!$BY$7:$CN$33000,7,FALSE),"")</f>
        <v/>
      </c>
      <c r="U389" s="1" t="str">
        <f>IF($Q$1&gt;=L389,VLOOKUP(L389,Cs!$BY$7:$CN$33000,8,FALSE),"")</f>
        <v/>
      </c>
      <c r="W389" s="1" t="str">
        <f t="shared" si="58"/>
        <v/>
      </c>
      <c r="X389" s="1" t="str">
        <f t="shared" si="65"/>
        <v/>
      </c>
    </row>
    <row r="390" spans="1:24" x14ac:dyDescent="0.25">
      <c r="A390" s="17" t="str">
        <f t="shared" si="64"/>
        <v/>
      </c>
      <c r="B390" s="18" t="str">
        <f>IF($Q$1&gt;=L390,VLOOKUP(L390,Cs!$BY$7:$CN$33000,5,FALSE),"")</f>
        <v/>
      </c>
      <c r="C390" s="1" t="str">
        <f>IF($Q$1&gt;=L390,TRIM(VLOOKUP(L390,Cs!$BY$7:$CN$33000,15,FALSE)),"")</f>
        <v/>
      </c>
      <c r="D390" s="1" t="str">
        <f t="shared" si="60"/>
        <v/>
      </c>
      <c r="E390" s="1" t="str">
        <f>IF($Q$1&gt;=L390,TRIM(VLOOKUP(L390,Cs!$BY$7:$CN$33000,16,FALSE)),"")</f>
        <v/>
      </c>
      <c r="F390" s="1" t="str">
        <f t="shared" si="61"/>
        <v/>
      </c>
      <c r="G390" s="1" t="str">
        <f t="shared" si="62"/>
        <v/>
      </c>
      <c r="H390" s="26" t="str">
        <f>IF($Q$1&gt;=L390,SUM(T390,U390),IF($Q$1=L389,SUM($H$380:H389),""))</f>
        <v/>
      </c>
      <c r="L390" s="1">
        <f t="shared" si="63"/>
        <v>367</v>
      </c>
      <c r="N390" s="1" t="str">
        <f>IF($Q$1&gt;=L390,VLOOKUP(L390,Cs!$BY$7:$CN$33000,11,FALSE),"")</f>
        <v/>
      </c>
      <c r="Q390" s="1" t="str">
        <f>IF($Q$1&gt;=L390,TRIM(VLOOKUP(L390,Cs!$BY$7:$CN$33000,12,FALSE)),"")</f>
        <v/>
      </c>
      <c r="R390" s="1" t="str">
        <f>IF($Q$1&gt;=L390,TRIM(VLOOKUP(L390,Cs!$BY$7:$CN$33000,13,FALSE)),"")</f>
        <v/>
      </c>
      <c r="S390" s="1" t="str">
        <f>IF($Q$1&gt;=L390,TRIM(VLOOKUP(L390,Cs!$BY$7:$CN$33000,14,FALSE)),"")</f>
        <v/>
      </c>
      <c r="T390" s="1" t="str">
        <f>IF($Q$1&gt;=L390,VLOOKUP(L390,Cs!$BY$7:$CN$33000,7,FALSE),"")</f>
        <v/>
      </c>
      <c r="U390" s="1" t="str">
        <f>IF($Q$1&gt;=L390,VLOOKUP(L390,Cs!$BY$7:$CN$33000,8,FALSE),"")</f>
        <v/>
      </c>
      <c r="W390" s="1" t="str">
        <f t="shared" si="58"/>
        <v/>
      </c>
      <c r="X390" s="1" t="str">
        <f t="shared" si="65"/>
        <v/>
      </c>
    </row>
    <row r="391" spans="1:24" x14ac:dyDescent="0.25">
      <c r="A391" s="17" t="str">
        <f t="shared" si="64"/>
        <v/>
      </c>
      <c r="B391" s="18" t="str">
        <f>IF($Q$1&gt;=L391,VLOOKUP(L391,Cs!$BY$7:$CN$33000,5,FALSE),"")</f>
        <v/>
      </c>
      <c r="C391" s="1" t="str">
        <f>IF($Q$1&gt;=L391,TRIM(VLOOKUP(L391,Cs!$BY$7:$CN$33000,15,FALSE)),"")</f>
        <v/>
      </c>
      <c r="D391" s="1" t="str">
        <f t="shared" si="60"/>
        <v/>
      </c>
      <c r="E391" s="1" t="str">
        <f>IF($Q$1&gt;=L391,TRIM(VLOOKUP(L391,Cs!$BY$7:$CN$33000,16,FALSE)),"")</f>
        <v/>
      </c>
      <c r="F391" s="1" t="str">
        <f t="shared" si="61"/>
        <v/>
      </c>
      <c r="G391" s="1" t="str">
        <f t="shared" si="62"/>
        <v/>
      </c>
      <c r="H391" s="26" t="str">
        <f>IF($Q$1&gt;=L391,SUM(T391,U391),IF($Q$1=L390,SUM($H$380:H390),""))</f>
        <v/>
      </c>
      <c r="L391" s="1">
        <f t="shared" si="63"/>
        <v>368</v>
      </c>
      <c r="N391" s="1" t="str">
        <f>IF($Q$1&gt;=L391,VLOOKUP(L391,Cs!$BY$7:$CN$33000,11,FALSE),"")</f>
        <v/>
      </c>
      <c r="Q391" s="1" t="str">
        <f>IF($Q$1&gt;=L391,TRIM(VLOOKUP(L391,Cs!$BY$7:$CN$33000,12,FALSE)),"")</f>
        <v/>
      </c>
      <c r="R391" s="1" t="str">
        <f>IF($Q$1&gt;=L391,TRIM(VLOOKUP(L391,Cs!$BY$7:$CN$33000,13,FALSE)),"")</f>
        <v/>
      </c>
      <c r="S391" s="1" t="str">
        <f>IF($Q$1&gt;=L391,TRIM(VLOOKUP(L391,Cs!$BY$7:$CN$33000,14,FALSE)),"")</f>
        <v/>
      </c>
      <c r="T391" s="1" t="str">
        <f>IF($Q$1&gt;=L391,VLOOKUP(L391,Cs!$BY$7:$CN$33000,7,FALSE),"")</f>
        <v/>
      </c>
      <c r="U391" s="1" t="str">
        <f>IF($Q$1&gt;=L391,VLOOKUP(L391,Cs!$BY$7:$CN$33000,8,FALSE),"")</f>
        <v/>
      </c>
      <c r="W391" s="1" t="str">
        <f t="shared" si="58"/>
        <v/>
      </c>
      <c r="X391" s="1" t="str">
        <f t="shared" si="65"/>
        <v/>
      </c>
    </row>
    <row r="392" spans="1:24" x14ac:dyDescent="0.25">
      <c r="A392" s="17" t="str">
        <f t="shared" si="64"/>
        <v/>
      </c>
      <c r="B392" s="18" t="str">
        <f>IF($Q$1&gt;=L392,VLOOKUP(L392,Cs!$BY$7:$CN$33000,5,FALSE),"")</f>
        <v/>
      </c>
      <c r="C392" s="1" t="str">
        <f>IF($Q$1&gt;=L392,TRIM(VLOOKUP(L392,Cs!$BY$7:$CN$33000,15,FALSE)),"")</f>
        <v/>
      </c>
      <c r="D392" s="1" t="str">
        <f t="shared" si="60"/>
        <v/>
      </c>
      <c r="E392" s="1" t="str">
        <f>IF($Q$1&gt;=L392,TRIM(VLOOKUP(L392,Cs!$BY$7:$CN$33000,16,FALSE)),"")</f>
        <v/>
      </c>
      <c r="F392" s="1" t="str">
        <f t="shared" si="61"/>
        <v/>
      </c>
      <c r="G392" s="1" t="str">
        <f t="shared" si="62"/>
        <v/>
      </c>
      <c r="H392" s="26" t="str">
        <f>IF($Q$1&gt;=L392,SUM(T392,U392),IF($Q$1=L391,SUM($H$380:H391),""))</f>
        <v/>
      </c>
      <c r="L392" s="1">
        <f t="shared" si="63"/>
        <v>369</v>
      </c>
      <c r="N392" s="1" t="str">
        <f>IF($Q$1&gt;=L392,VLOOKUP(L392,Cs!$BY$7:$CN$33000,11,FALSE),"")</f>
        <v/>
      </c>
      <c r="Q392" s="1" t="str">
        <f>IF($Q$1&gt;=L392,TRIM(VLOOKUP(L392,Cs!$BY$7:$CN$33000,12,FALSE)),"")</f>
        <v/>
      </c>
      <c r="R392" s="1" t="str">
        <f>IF($Q$1&gt;=L392,TRIM(VLOOKUP(L392,Cs!$BY$7:$CN$33000,13,FALSE)),"")</f>
        <v/>
      </c>
      <c r="S392" s="1" t="str">
        <f>IF($Q$1&gt;=L392,TRIM(VLOOKUP(L392,Cs!$BY$7:$CN$33000,14,FALSE)),"")</f>
        <v/>
      </c>
      <c r="T392" s="1" t="str">
        <f>IF($Q$1&gt;=L392,VLOOKUP(L392,Cs!$BY$7:$CN$33000,7,FALSE),"")</f>
        <v/>
      </c>
      <c r="U392" s="1" t="str">
        <f>IF($Q$1&gt;=L392,VLOOKUP(L392,Cs!$BY$7:$CN$33000,8,FALSE),"")</f>
        <v/>
      </c>
      <c r="W392" s="1" t="str">
        <f t="shared" si="58"/>
        <v/>
      </c>
      <c r="X392" s="1" t="str">
        <f t="shared" si="65"/>
        <v/>
      </c>
    </row>
    <row r="393" spans="1:24" x14ac:dyDescent="0.25">
      <c r="A393" s="17" t="str">
        <f t="shared" si="64"/>
        <v/>
      </c>
      <c r="B393" s="18" t="str">
        <f>IF($Q$1&gt;=L393,VLOOKUP(L393,Cs!$BY$7:$CN$33000,5,FALSE),"")</f>
        <v/>
      </c>
      <c r="C393" s="1" t="str">
        <f>IF($Q$1&gt;=L393,TRIM(VLOOKUP(L393,Cs!$BY$7:$CN$33000,15,FALSE)),"")</f>
        <v/>
      </c>
      <c r="D393" s="1" t="str">
        <f t="shared" si="60"/>
        <v/>
      </c>
      <c r="E393" s="1" t="str">
        <f>IF($Q$1&gt;=L393,TRIM(VLOOKUP(L393,Cs!$BY$7:$CN$33000,16,FALSE)),"")</f>
        <v/>
      </c>
      <c r="F393" s="1" t="str">
        <f t="shared" si="61"/>
        <v/>
      </c>
      <c r="G393" s="1" t="str">
        <f t="shared" si="62"/>
        <v/>
      </c>
      <c r="H393" s="26" t="str">
        <f>IF($Q$1&gt;=L393,SUM(T393,U393),IF($Q$1=L392,SUM($H$380:H392),""))</f>
        <v/>
      </c>
      <c r="L393" s="1">
        <f t="shared" si="63"/>
        <v>370</v>
      </c>
      <c r="N393" s="1" t="str">
        <f>IF($Q$1&gt;=L393,VLOOKUP(L393,Cs!$BY$7:$CN$33000,11,FALSE),"")</f>
        <v/>
      </c>
      <c r="Q393" s="1" t="str">
        <f>IF($Q$1&gt;=L393,TRIM(VLOOKUP(L393,Cs!$BY$7:$CN$33000,12,FALSE)),"")</f>
        <v/>
      </c>
      <c r="R393" s="1" t="str">
        <f>IF($Q$1&gt;=L393,TRIM(VLOOKUP(L393,Cs!$BY$7:$CN$33000,13,FALSE)),"")</f>
        <v/>
      </c>
      <c r="S393" s="1" t="str">
        <f>IF($Q$1&gt;=L393,TRIM(VLOOKUP(L393,Cs!$BY$7:$CN$33000,14,FALSE)),"")</f>
        <v/>
      </c>
      <c r="T393" s="1" t="str">
        <f>IF($Q$1&gt;=L393,VLOOKUP(L393,Cs!$BY$7:$CN$33000,7,FALSE),"")</f>
        <v/>
      </c>
      <c r="U393" s="1" t="str">
        <f>IF($Q$1&gt;=L393,VLOOKUP(L393,Cs!$BY$7:$CN$33000,8,FALSE),"")</f>
        <v/>
      </c>
      <c r="W393" s="1" t="str">
        <f t="shared" si="58"/>
        <v/>
      </c>
      <c r="X393" s="1" t="str">
        <f t="shared" si="65"/>
        <v/>
      </c>
    </row>
    <row r="394" spans="1:24" x14ac:dyDescent="0.25">
      <c r="A394" s="17" t="str">
        <f t="shared" si="64"/>
        <v/>
      </c>
      <c r="B394" s="18" t="str">
        <f>IF($Q$1&gt;=L394,VLOOKUP(L394,Cs!$BY$7:$CN$33000,5,FALSE),"")</f>
        <v/>
      </c>
      <c r="C394" s="1" t="str">
        <f>IF($Q$1&gt;=L394,TRIM(VLOOKUP(L394,Cs!$BY$7:$CN$33000,15,FALSE)),"")</f>
        <v/>
      </c>
      <c r="D394" s="1" t="str">
        <f t="shared" si="60"/>
        <v/>
      </c>
      <c r="E394" s="1" t="str">
        <f>IF($Q$1&gt;=L394,TRIM(VLOOKUP(L394,Cs!$BY$7:$CN$33000,16,FALSE)),"")</f>
        <v/>
      </c>
      <c r="F394" s="1" t="str">
        <f t="shared" si="61"/>
        <v/>
      </c>
      <c r="G394" s="1" t="str">
        <f t="shared" si="62"/>
        <v/>
      </c>
      <c r="H394" s="26" t="str">
        <f>IF($Q$1&gt;=L394,SUM(T394,U394),IF($Q$1=L393,SUM($H$380:H393),""))</f>
        <v/>
      </c>
      <c r="L394" s="1">
        <f t="shared" si="63"/>
        <v>371</v>
      </c>
      <c r="N394" s="1" t="str">
        <f>IF($Q$1&gt;=L394,VLOOKUP(L394,Cs!$BY$7:$CN$33000,11,FALSE),"")</f>
        <v/>
      </c>
      <c r="Q394" s="1" t="str">
        <f>IF($Q$1&gt;=L394,TRIM(VLOOKUP(L394,Cs!$BY$7:$CN$33000,12,FALSE)),"")</f>
        <v/>
      </c>
      <c r="R394" s="1" t="str">
        <f>IF($Q$1&gt;=L394,TRIM(VLOOKUP(L394,Cs!$BY$7:$CN$33000,13,FALSE)),"")</f>
        <v/>
      </c>
      <c r="S394" s="1" t="str">
        <f>IF($Q$1&gt;=L394,TRIM(VLOOKUP(L394,Cs!$BY$7:$CN$33000,14,FALSE)),"")</f>
        <v/>
      </c>
      <c r="T394" s="1" t="str">
        <f>IF($Q$1&gt;=L394,VLOOKUP(L394,Cs!$BY$7:$CN$33000,7,FALSE),"")</f>
        <v/>
      </c>
      <c r="U394" s="1" t="str">
        <f>IF($Q$1&gt;=L394,VLOOKUP(L394,Cs!$BY$7:$CN$33000,8,FALSE),"")</f>
        <v/>
      </c>
      <c r="W394" s="1" t="str">
        <f t="shared" si="58"/>
        <v/>
      </c>
      <c r="X394" s="1" t="str">
        <f t="shared" si="65"/>
        <v/>
      </c>
    </row>
    <row r="395" spans="1:24" x14ac:dyDescent="0.25">
      <c r="A395" s="17" t="str">
        <f t="shared" si="64"/>
        <v/>
      </c>
      <c r="B395" s="18" t="str">
        <f>IF($Q$1&gt;=L395,VLOOKUP(L395,Cs!$BY$7:$CN$33000,5,FALSE),"")</f>
        <v/>
      </c>
      <c r="C395" s="1" t="str">
        <f>IF($Q$1&gt;=L395,TRIM(VLOOKUP(L395,Cs!$BY$7:$CN$33000,15,FALSE)),"")</f>
        <v/>
      </c>
      <c r="D395" s="1" t="str">
        <f t="shared" si="60"/>
        <v/>
      </c>
      <c r="E395" s="1" t="str">
        <f>IF($Q$1&gt;=L395,TRIM(VLOOKUP(L395,Cs!$BY$7:$CN$33000,16,FALSE)),"")</f>
        <v/>
      </c>
      <c r="F395" s="1" t="str">
        <f t="shared" si="61"/>
        <v/>
      </c>
      <c r="G395" s="1" t="str">
        <f t="shared" si="62"/>
        <v/>
      </c>
      <c r="H395" s="26" t="str">
        <f>IF($Q$1&gt;=L395,SUM(T395,U395),IF($Q$1=L394,SUM($H$380:H394),""))</f>
        <v/>
      </c>
      <c r="L395" s="1">
        <f t="shared" si="63"/>
        <v>372</v>
      </c>
      <c r="N395" s="1" t="str">
        <f>IF($Q$1&gt;=L395,VLOOKUP(L395,Cs!$BY$7:$CN$33000,11,FALSE),"")</f>
        <v/>
      </c>
      <c r="Q395" s="1" t="str">
        <f>IF($Q$1&gt;=L395,TRIM(VLOOKUP(L395,Cs!$BY$7:$CN$33000,12,FALSE)),"")</f>
        <v/>
      </c>
      <c r="R395" s="1" t="str">
        <f>IF($Q$1&gt;=L395,TRIM(VLOOKUP(L395,Cs!$BY$7:$CN$33000,13,FALSE)),"")</f>
        <v/>
      </c>
      <c r="S395" s="1" t="str">
        <f>IF($Q$1&gt;=L395,TRIM(VLOOKUP(L395,Cs!$BY$7:$CN$33000,14,FALSE)),"")</f>
        <v/>
      </c>
      <c r="T395" s="1" t="str">
        <f>IF($Q$1&gt;=L395,VLOOKUP(L395,Cs!$BY$7:$CN$33000,7,FALSE),"")</f>
        <v/>
      </c>
      <c r="U395" s="1" t="str">
        <f>IF($Q$1&gt;=L395,VLOOKUP(L395,Cs!$BY$7:$CN$33000,8,FALSE),"")</f>
        <v/>
      </c>
      <c r="W395" s="1" t="str">
        <f t="shared" ref="W395:W458" si="66">IF(S395&lt;&gt;"",R395,"")</f>
        <v/>
      </c>
      <c r="X395" s="1" t="str">
        <f t="shared" si="65"/>
        <v/>
      </c>
    </row>
    <row r="396" spans="1:24" x14ac:dyDescent="0.25">
      <c r="A396" s="17" t="str">
        <f t="shared" si="64"/>
        <v/>
      </c>
      <c r="B396" s="18" t="str">
        <f>IF($Q$1&gt;=L396,VLOOKUP(L396,Cs!$BY$7:$CN$33000,5,FALSE),"")</f>
        <v/>
      </c>
      <c r="C396" s="1" t="str">
        <f>IF($Q$1&gt;=L396,TRIM(VLOOKUP(L396,Cs!$BY$7:$CN$33000,15,FALSE)),"")</f>
        <v/>
      </c>
      <c r="D396" s="1" t="str">
        <f t="shared" si="60"/>
        <v/>
      </c>
      <c r="E396" s="1" t="str">
        <f>IF($Q$1&gt;=L396,TRIM(VLOOKUP(L396,Cs!$BY$7:$CN$33000,16,FALSE)),"")</f>
        <v/>
      </c>
      <c r="F396" s="1" t="str">
        <f t="shared" si="61"/>
        <v/>
      </c>
      <c r="G396" s="1" t="str">
        <f t="shared" si="62"/>
        <v/>
      </c>
      <c r="H396" s="26" t="str">
        <f>IF($Q$1&gt;=L396,SUM(T396,U396),IF($Q$1=L395,SUM($H$380:H395),""))</f>
        <v/>
      </c>
      <c r="L396" s="1">
        <f t="shared" si="63"/>
        <v>373</v>
      </c>
      <c r="N396" s="1" t="str">
        <f>IF($Q$1&gt;=L396,VLOOKUP(L396,Cs!$BY$7:$CN$33000,11,FALSE),"")</f>
        <v/>
      </c>
      <c r="Q396" s="1" t="str">
        <f>IF($Q$1&gt;=L396,TRIM(VLOOKUP(L396,Cs!$BY$7:$CN$33000,12,FALSE)),"")</f>
        <v/>
      </c>
      <c r="R396" s="1" t="str">
        <f>IF($Q$1&gt;=L396,TRIM(VLOOKUP(L396,Cs!$BY$7:$CN$33000,13,FALSE)),"")</f>
        <v/>
      </c>
      <c r="S396" s="1" t="str">
        <f>IF($Q$1&gt;=L396,TRIM(VLOOKUP(L396,Cs!$BY$7:$CN$33000,14,FALSE)),"")</f>
        <v/>
      </c>
      <c r="T396" s="1" t="str">
        <f>IF($Q$1&gt;=L396,VLOOKUP(L396,Cs!$BY$7:$CN$33000,7,FALSE),"")</f>
        <v/>
      </c>
      <c r="U396" s="1" t="str">
        <f>IF($Q$1&gt;=L396,VLOOKUP(L396,Cs!$BY$7:$CN$33000,8,FALSE),"")</f>
        <v/>
      </c>
      <c r="W396" s="1" t="str">
        <f t="shared" si="66"/>
        <v/>
      </c>
      <c r="X396" s="1" t="str">
        <f t="shared" si="65"/>
        <v/>
      </c>
    </row>
    <row r="397" spans="1:24" x14ac:dyDescent="0.25">
      <c r="A397" s="17" t="str">
        <f t="shared" si="64"/>
        <v/>
      </c>
      <c r="B397" s="18" t="str">
        <f>IF($Q$1&gt;=L397,VLOOKUP(L397,Cs!$BY$7:$CN$33000,5,FALSE),"")</f>
        <v/>
      </c>
      <c r="C397" s="1" t="str">
        <f>IF($Q$1&gt;=L397,TRIM(VLOOKUP(L397,Cs!$BY$7:$CN$33000,15,FALSE)),"")</f>
        <v/>
      </c>
      <c r="D397" s="1" t="str">
        <f t="shared" si="60"/>
        <v/>
      </c>
      <c r="E397" s="1" t="str">
        <f>IF($Q$1&gt;=L397,TRIM(VLOOKUP(L397,Cs!$BY$7:$CN$33000,16,FALSE)),"")</f>
        <v/>
      </c>
      <c r="F397" s="1" t="str">
        <f t="shared" si="61"/>
        <v/>
      </c>
      <c r="G397" s="1" t="str">
        <f t="shared" si="62"/>
        <v/>
      </c>
      <c r="H397" s="26" t="str">
        <f>IF($Q$1&gt;=L397,SUM(T397,U397),IF($Q$1=L396,SUM($H$380:H396),""))</f>
        <v/>
      </c>
      <c r="L397" s="1">
        <f t="shared" si="63"/>
        <v>374</v>
      </c>
      <c r="N397" s="1" t="str">
        <f>IF($Q$1&gt;=L397,VLOOKUP(L397,Cs!$BY$7:$CN$33000,11,FALSE),"")</f>
        <v/>
      </c>
      <c r="Q397" s="1" t="str">
        <f>IF($Q$1&gt;=L397,TRIM(VLOOKUP(L397,Cs!$BY$7:$CN$33000,12,FALSE)),"")</f>
        <v/>
      </c>
      <c r="R397" s="1" t="str">
        <f>IF($Q$1&gt;=L397,TRIM(VLOOKUP(L397,Cs!$BY$7:$CN$33000,13,FALSE)),"")</f>
        <v/>
      </c>
      <c r="S397" s="1" t="str">
        <f>IF($Q$1&gt;=L397,TRIM(VLOOKUP(L397,Cs!$BY$7:$CN$33000,14,FALSE)),"")</f>
        <v/>
      </c>
      <c r="T397" s="1" t="str">
        <f>IF($Q$1&gt;=L397,VLOOKUP(L397,Cs!$BY$7:$CN$33000,7,FALSE),"")</f>
        <v/>
      </c>
      <c r="U397" s="1" t="str">
        <f>IF($Q$1&gt;=L397,VLOOKUP(L397,Cs!$BY$7:$CN$33000,8,FALSE),"")</f>
        <v/>
      </c>
      <c r="W397" s="1" t="str">
        <f t="shared" si="66"/>
        <v/>
      </c>
      <c r="X397" s="1" t="str">
        <f t="shared" si="65"/>
        <v/>
      </c>
    </row>
    <row r="398" spans="1:24" x14ac:dyDescent="0.25">
      <c r="A398" s="17" t="str">
        <f t="shared" si="64"/>
        <v/>
      </c>
      <c r="B398" s="18" t="str">
        <f>IF($Q$1&gt;=L398,VLOOKUP(L398,Cs!$BY$7:$CN$33000,5,FALSE),"")</f>
        <v/>
      </c>
      <c r="C398" s="1" t="str">
        <f>IF($Q$1&gt;=L398,TRIM(VLOOKUP(L398,Cs!$BY$7:$CN$33000,15,FALSE)),"")</f>
        <v/>
      </c>
      <c r="D398" s="1" t="str">
        <f t="shared" si="60"/>
        <v/>
      </c>
      <c r="E398" s="1" t="str">
        <f>IF($Q$1&gt;=L398,TRIM(VLOOKUP(L398,Cs!$BY$7:$CN$33000,16,FALSE)),"")</f>
        <v/>
      </c>
      <c r="F398" s="1" t="str">
        <f t="shared" si="61"/>
        <v/>
      </c>
      <c r="G398" s="1" t="str">
        <f t="shared" si="62"/>
        <v/>
      </c>
      <c r="H398" s="26" t="str">
        <f>IF($Q$1&gt;=L398,SUM(T398,U398),IF($Q$1=L397,SUM($H$380:H397),""))</f>
        <v/>
      </c>
      <c r="L398" s="1">
        <f t="shared" si="63"/>
        <v>375</v>
      </c>
      <c r="N398" s="1" t="str">
        <f>IF($Q$1&gt;=L398,VLOOKUP(L398,Cs!$BY$7:$CN$33000,11,FALSE),"")</f>
        <v/>
      </c>
      <c r="Q398" s="1" t="str">
        <f>IF($Q$1&gt;=L398,TRIM(VLOOKUP(L398,Cs!$BY$7:$CN$33000,12,FALSE)),"")</f>
        <v/>
      </c>
      <c r="R398" s="1" t="str">
        <f>IF($Q$1&gt;=L398,TRIM(VLOOKUP(L398,Cs!$BY$7:$CN$33000,13,FALSE)),"")</f>
        <v/>
      </c>
      <c r="S398" s="1" t="str">
        <f>IF($Q$1&gt;=L398,TRIM(VLOOKUP(L398,Cs!$BY$7:$CN$33000,14,FALSE)),"")</f>
        <v/>
      </c>
      <c r="T398" s="1" t="str">
        <f>IF($Q$1&gt;=L398,VLOOKUP(L398,Cs!$BY$7:$CN$33000,7,FALSE),"")</f>
        <v/>
      </c>
      <c r="U398" s="1" t="str">
        <f>IF($Q$1&gt;=L398,VLOOKUP(L398,Cs!$BY$7:$CN$33000,8,FALSE),"")</f>
        <v/>
      </c>
      <c r="W398" s="1" t="str">
        <f t="shared" si="66"/>
        <v/>
      </c>
      <c r="X398" s="1" t="str">
        <f t="shared" si="65"/>
        <v/>
      </c>
    </row>
    <row r="399" spans="1:24" x14ac:dyDescent="0.25">
      <c r="A399" s="17" t="str">
        <f t="shared" si="64"/>
        <v/>
      </c>
      <c r="B399" s="18" t="str">
        <f>IF($Q$1&gt;=L399,VLOOKUP(L399,Cs!$BY$7:$CN$33000,5,FALSE),"")</f>
        <v/>
      </c>
      <c r="C399" s="1" t="str">
        <f>IF($Q$1&gt;=L399,TRIM(VLOOKUP(L399,Cs!$BY$7:$CN$33000,15,FALSE)),"")</f>
        <v/>
      </c>
      <c r="D399" s="1" t="str">
        <f t="shared" si="60"/>
        <v/>
      </c>
      <c r="E399" s="1" t="str">
        <f>IF($Q$1&gt;=L399,TRIM(VLOOKUP(L399,Cs!$BY$7:$CN$33000,16,FALSE)),"")</f>
        <v/>
      </c>
      <c r="F399" s="1" t="str">
        <f t="shared" si="61"/>
        <v/>
      </c>
      <c r="G399" s="1" t="str">
        <f t="shared" si="62"/>
        <v/>
      </c>
      <c r="H399" s="26" t="str">
        <f>IF($Q$1&gt;=L399,SUM(T399,U399),IF($Q$1=L398,SUM($H$380:H398),""))</f>
        <v/>
      </c>
      <c r="L399" s="1">
        <f t="shared" si="63"/>
        <v>376</v>
      </c>
      <c r="N399" s="1" t="str">
        <f>IF($Q$1&gt;=L399,VLOOKUP(L399,Cs!$BY$7:$CN$33000,11,FALSE),"")</f>
        <v/>
      </c>
      <c r="Q399" s="1" t="str">
        <f>IF($Q$1&gt;=L399,TRIM(VLOOKUP(L399,Cs!$BY$7:$CN$33000,12,FALSE)),"")</f>
        <v/>
      </c>
      <c r="R399" s="1" t="str">
        <f>IF($Q$1&gt;=L399,TRIM(VLOOKUP(L399,Cs!$BY$7:$CN$33000,13,FALSE)),"")</f>
        <v/>
      </c>
      <c r="S399" s="1" t="str">
        <f>IF($Q$1&gt;=L399,TRIM(VLOOKUP(L399,Cs!$BY$7:$CN$33000,14,FALSE)),"")</f>
        <v/>
      </c>
      <c r="T399" s="1" t="str">
        <f>IF($Q$1&gt;=L399,VLOOKUP(L399,Cs!$BY$7:$CN$33000,7,FALSE),"")</f>
        <v/>
      </c>
      <c r="U399" s="1" t="str">
        <f>IF($Q$1&gt;=L399,VLOOKUP(L399,Cs!$BY$7:$CN$33000,8,FALSE),"")</f>
        <v/>
      </c>
      <c r="W399" s="1" t="str">
        <f t="shared" si="66"/>
        <v/>
      </c>
      <c r="X399" s="1" t="str">
        <f t="shared" si="65"/>
        <v/>
      </c>
    </row>
    <row r="400" spans="1:24" x14ac:dyDescent="0.25">
      <c r="A400" s="17" t="str">
        <f t="shared" si="64"/>
        <v/>
      </c>
      <c r="B400" s="18" t="str">
        <f>IF($Q$1&gt;=L400,VLOOKUP(L400,Cs!$BY$7:$CN$33000,5,FALSE),"")</f>
        <v/>
      </c>
      <c r="C400" s="1" t="str">
        <f>IF($Q$1&gt;=L400,TRIM(VLOOKUP(L400,Cs!$BY$7:$CN$33000,15,FALSE)),"")</f>
        <v/>
      </c>
      <c r="D400" s="1" t="str">
        <f t="shared" si="60"/>
        <v/>
      </c>
      <c r="E400" s="1" t="str">
        <f>IF($Q$1&gt;=L400,TRIM(VLOOKUP(L400,Cs!$BY$7:$CN$33000,16,FALSE)),"")</f>
        <v/>
      </c>
      <c r="F400" s="1" t="str">
        <f t="shared" si="61"/>
        <v/>
      </c>
      <c r="G400" s="1" t="str">
        <f t="shared" si="62"/>
        <v/>
      </c>
      <c r="H400" s="26" t="str">
        <f>IF($Q$1&gt;=L400,SUM(T400,U400),IF($Q$1=L399,SUM($H$380:H399),""))</f>
        <v/>
      </c>
      <c r="L400" s="1">
        <f t="shared" si="63"/>
        <v>377</v>
      </c>
      <c r="N400" s="1" t="str">
        <f>IF($Q$1&gt;=L400,VLOOKUP(L400,Cs!$BY$7:$CN$33000,11,FALSE),"")</f>
        <v/>
      </c>
      <c r="Q400" s="1" t="str">
        <f>IF($Q$1&gt;=L400,TRIM(VLOOKUP(L400,Cs!$BY$7:$CN$33000,12,FALSE)),"")</f>
        <v/>
      </c>
      <c r="R400" s="1" t="str">
        <f>IF($Q$1&gt;=L400,TRIM(VLOOKUP(L400,Cs!$BY$7:$CN$33000,13,FALSE)),"")</f>
        <v/>
      </c>
      <c r="S400" s="1" t="str">
        <f>IF($Q$1&gt;=L400,TRIM(VLOOKUP(L400,Cs!$BY$7:$CN$33000,14,FALSE)),"")</f>
        <v/>
      </c>
      <c r="T400" s="1" t="str">
        <f>IF($Q$1&gt;=L400,VLOOKUP(L400,Cs!$BY$7:$CN$33000,7,FALSE),"")</f>
        <v/>
      </c>
      <c r="U400" s="1" t="str">
        <f>IF($Q$1&gt;=L400,VLOOKUP(L400,Cs!$BY$7:$CN$33000,8,FALSE),"")</f>
        <v/>
      </c>
      <c r="W400" s="1" t="str">
        <f t="shared" si="66"/>
        <v/>
      </c>
      <c r="X400" s="1" t="str">
        <f t="shared" si="65"/>
        <v/>
      </c>
    </row>
    <row r="401" spans="1:24" x14ac:dyDescent="0.25">
      <c r="A401" s="17" t="str">
        <f t="shared" si="64"/>
        <v/>
      </c>
      <c r="B401" s="18" t="str">
        <f>IF($Q$1&gt;=L401,VLOOKUP(L401,Cs!$BY$7:$CN$33000,5,FALSE),"")</f>
        <v/>
      </c>
      <c r="C401" s="1" t="str">
        <f>IF($Q$1&gt;=L401,TRIM(VLOOKUP(L401,Cs!$BY$7:$CN$33000,15,FALSE)),"")</f>
        <v/>
      </c>
      <c r="D401" s="1" t="str">
        <f t="shared" si="60"/>
        <v/>
      </c>
      <c r="E401" s="1" t="str">
        <f>IF($Q$1&gt;=L401,TRIM(VLOOKUP(L401,Cs!$BY$7:$CN$33000,16,FALSE)),"")</f>
        <v/>
      </c>
      <c r="F401" s="1" t="str">
        <f t="shared" si="61"/>
        <v/>
      </c>
      <c r="G401" s="1" t="str">
        <f t="shared" si="62"/>
        <v/>
      </c>
      <c r="H401" s="26" t="str">
        <f>IF($Q$1&gt;=L401,SUM(T401,U401),IF($Q$1=L400,SUM($H$380:H400),""))</f>
        <v/>
      </c>
      <c r="L401" s="1">
        <f t="shared" si="63"/>
        <v>378</v>
      </c>
      <c r="N401" s="1" t="str">
        <f>IF($Q$1&gt;=L401,VLOOKUP(L401,Cs!$BY$7:$CN$33000,11,FALSE),"")</f>
        <v/>
      </c>
      <c r="Q401" s="1" t="str">
        <f>IF($Q$1&gt;=L401,TRIM(VLOOKUP(L401,Cs!$BY$7:$CN$33000,12,FALSE)),"")</f>
        <v/>
      </c>
      <c r="R401" s="1" t="str">
        <f>IF($Q$1&gt;=L401,TRIM(VLOOKUP(L401,Cs!$BY$7:$CN$33000,13,FALSE)),"")</f>
        <v/>
      </c>
      <c r="S401" s="1" t="str">
        <f>IF($Q$1&gt;=L401,TRIM(VLOOKUP(L401,Cs!$BY$7:$CN$33000,14,FALSE)),"")</f>
        <v/>
      </c>
      <c r="T401" s="1" t="str">
        <f>IF($Q$1&gt;=L401,VLOOKUP(L401,Cs!$BY$7:$CN$33000,7,FALSE),"")</f>
        <v/>
      </c>
      <c r="U401" s="1" t="str">
        <f>IF($Q$1&gt;=L401,VLOOKUP(L401,Cs!$BY$7:$CN$33000,8,FALSE),"")</f>
        <v/>
      </c>
      <c r="W401" s="1" t="str">
        <f t="shared" si="66"/>
        <v/>
      </c>
      <c r="X401" s="1" t="str">
        <f t="shared" si="65"/>
        <v/>
      </c>
    </row>
    <row r="402" spans="1:24" x14ac:dyDescent="0.25">
      <c r="A402" s="17" t="str">
        <f t="shared" si="64"/>
        <v/>
      </c>
      <c r="B402" s="18" t="str">
        <f>IF($Q$1&gt;=L402,VLOOKUP(L402,Cs!$BY$7:$CN$33000,5,FALSE),"")</f>
        <v/>
      </c>
      <c r="C402" s="1" t="str">
        <f>IF($Q$1&gt;=L402,TRIM(VLOOKUP(L402,Cs!$BY$7:$CN$33000,15,FALSE)),"")</f>
        <v/>
      </c>
      <c r="D402" s="1" t="str">
        <f t="shared" si="60"/>
        <v/>
      </c>
      <c r="E402" s="1" t="str">
        <f>IF($Q$1&gt;=L402,TRIM(VLOOKUP(L402,Cs!$BY$7:$CN$33000,16,FALSE)),"")</f>
        <v/>
      </c>
      <c r="F402" s="1" t="str">
        <f t="shared" si="61"/>
        <v/>
      </c>
      <c r="G402" s="1" t="str">
        <f t="shared" si="62"/>
        <v/>
      </c>
      <c r="H402" s="26" t="str">
        <f>IF($Q$1&gt;=L402,SUM(T402,U402),IF($Q$1=L401,SUM($H$380:H401),""))</f>
        <v/>
      </c>
      <c r="L402" s="1">
        <f t="shared" si="63"/>
        <v>379</v>
      </c>
      <c r="N402" s="1" t="str">
        <f>IF($Q$1&gt;=L402,VLOOKUP(L402,Cs!$BY$7:$CN$33000,11,FALSE),"")</f>
        <v/>
      </c>
      <c r="Q402" s="1" t="str">
        <f>IF($Q$1&gt;=L402,TRIM(VLOOKUP(L402,Cs!$BY$7:$CN$33000,12,FALSE)),"")</f>
        <v/>
      </c>
      <c r="R402" s="1" t="str">
        <f>IF($Q$1&gt;=L402,TRIM(VLOOKUP(L402,Cs!$BY$7:$CN$33000,13,FALSE)),"")</f>
        <v/>
      </c>
      <c r="S402" s="1" t="str">
        <f>IF($Q$1&gt;=L402,TRIM(VLOOKUP(L402,Cs!$BY$7:$CN$33000,14,FALSE)),"")</f>
        <v/>
      </c>
      <c r="T402" s="1" t="str">
        <f>IF($Q$1&gt;=L402,VLOOKUP(L402,Cs!$BY$7:$CN$33000,7,FALSE),"")</f>
        <v/>
      </c>
      <c r="U402" s="1" t="str">
        <f>IF($Q$1&gt;=L402,VLOOKUP(L402,Cs!$BY$7:$CN$33000,8,FALSE),"")</f>
        <v/>
      </c>
      <c r="W402" s="1" t="str">
        <f t="shared" si="66"/>
        <v/>
      </c>
      <c r="X402" s="1" t="str">
        <f t="shared" si="65"/>
        <v/>
      </c>
    </row>
    <row r="403" spans="1:24" x14ac:dyDescent="0.25">
      <c r="A403" s="17" t="str">
        <f t="shared" si="64"/>
        <v/>
      </c>
      <c r="B403" s="18" t="str">
        <f>IF($Q$1&gt;=L403,VLOOKUP(L403,Cs!$BY$7:$CN$33000,5,FALSE),"")</f>
        <v/>
      </c>
      <c r="C403" s="1" t="str">
        <f>IF($Q$1&gt;=L403,TRIM(VLOOKUP(L403,Cs!$BY$7:$CN$33000,15,FALSE)),"")</f>
        <v/>
      </c>
      <c r="D403" s="1" t="str">
        <f t="shared" si="60"/>
        <v/>
      </c>
      <c r="E403" s="1" t="str">
        <f>IF($Q$1&gt;=L403,TRIM(VLOOKUP(L403,Cs!$BY$7:$CN$33000,16,FALSE)),"")</f>
        <v/>
      </c>
      <c r="F403" s="1" t="str">
        <f t="shared" si="61"/>
        <v/>
      </c>
      <c r="G403" s="1" t="str">
        <f t="shared" si="62"/>
        <v/>
      </c>
      <c r="H403" s="26" t="str">
        <f>IF($Q$1&gt;=L403,SUM(T403,U403),IF($Q$1=L402,SUM($H$380:H402),""))</f>
        <v/>
      </c>
      <c r="L403" s="1">
        <f t="shared" si="63"/>
        <v>380</v>
      </c>
      <c r="N403" s="1" t="str">
        <f>IF($Q$1&gt;=L403,VLOOKUP(L403,Cs!$BY$7:$CN$33000,11,FALSE),"")</f>
        <v/>
      </c>
      <c r="Q403" s="1" t="str">
        <f>IF($Q$1&gt;=L403,TRIM(VLOOKUP(L403,Cs!$BY$7:$CN$33000,12,FALSE)),"")</f>
        <v/>
      </c>
      <c r="R403" s="1" t="str">
        <f>IF($Q$1&gt;=L403,TRIM(VLOOKUP(L403,Cs!$BY$7:$CN$33000,13,FALSE)),"")</f>
        <v/>
      </c>
      <c r="S403" s="1" t="str">
        <f>IF($Q$1&gt;=L403,TRIM(VLOOKUP(L403,Cs!$BY$7:$CN$33000,14,FALSE)),"")</f>
        <v/>
      </c>
      <c r="T403" s="1" t="str">
        <f>IF($Q$1&gt;=L403,VLOOKUP(L403,Cs!$BY$7:$CN$33000,7,FALSE),"")</f>
        <v/>
      </c>
      <c r="U403" s="1" t="str">
        <f>IF($Q$1&gt;=L403,VLOOKUP(L403,Cs!$BY$7:$CN$33000,8,FALSE),"")</f>
        <v/>
      </c>
      <c r="W403" s="1" t="str">
        <f t="shared" si="66"/>
        <v/>
      </c>
      <c r="X403" s="1" t="str">
        <f t="shared" si="65"/>
        <v/>
      </c>
    </row>
    <row r="404" spans="1:24" x14ac:dyDescent="0.25">
      <c r="A404" s="17" t="str">
        <f t="shared" si="64"/>
        <v/>
      </c>
      <c r="B404" s="18" t="str">
        <f>IF($Q$1&gt;=L404,VLOOKUP(L404,Cs!$BY$7:$CN$33000,5,FALSE),"")</f>
        <v/>
      </c>
      <c r="C404" s="1" t="str">
        <f>IF($Q$1&gt;=L404,TRIM(VLOOKUP(L404,Cs!$BY$7:$CN$33000,15,FALSE)),"")</f>
        <v/>
      </c>
      <c r="D404" s="1" t="str">
        <f t="shared" si="60"/>
        <v/>
      </c>
      <c r="E404" s="1" t="str">
        <f>IF($Q$1&gt;=L404,TRIM(VLOOKUP(L404,Cs!$BY$7:$CN$33000,16,FALSE)),"")</f>
        <v/>
      </c>
      <c r="F404" s="1" t="str">
        <f t="shared" si="61"/>
        <v/>
      </c>
      <c r="G404" s="1" t="str">
        <f t="shared" si="62"/>
        <v/>
      </c>
      <c r="H404" s="26" t="str">
        <f>IF($Q$1&gt;=L404,SUM(T404,U404),IF($Q$1=L403,SUM($H$380:H403),""))</f>
        <v/>
      </c>
      <c r="L404" s="1">
        <f t="shared" si="63"/>
        <v>381</v>
      </c>
      <c r="N404" s="1" t="str">
        <f>IF($Q$1&gt;=L404,VLOOKUP(L404,Cs!$BY$7:$CN$33000,11,FALSE),"")</f>
        <v/>
      </c>
      <c r="Q404" s="1" t="str">
        <f>IF($Q$1&gt;=L404,TRIM(VLOOKUP(L404,Cs!$BY$7:$CN$33000,12,FALSE)),"")</f>
        <v/>
      </c>
      <c r="R404" s="1" t="str">
        <f>IF($Q$1&gt;=L404,TRIM(VLOOKUP(L404,Cs!$BY$7:$CN$33000,13,FALSE)),"")</f>
        <v/>
      </c>
      <c r="S404" s="1" t="str">
        <f>IF($Q$1&gt;=L404,TRIM(VLOOKUP(L404,Cs!$BY$7:$CN$33000,14,FALSE)),"")</f>
        <v/>
      </c>
      <c r="T404" s="1" t="str">
        <f>IF($Q$1&gt;=L404,VLOOKUP(L404,Cs!$BY$7:$CN$33000,7,FALSE),"")</f>
        <v/>
      </c>
      <c r="U404" s="1" t="str">
        <f>IF($Q$1&gt;=L404,VLOOKUP(L404,Cs!$BY$7:$CN$33000,8,FALSE),"")</f>
        <v/>
      </c>
      <c r="W404" s="1" t="str">
        <f t="shared" si="66"/>
        <v/>
      </c>
      <c r="X404" s="1" t="str">
        <f t="shared" si="65"/>
        <v/>
      </c>
    </row>
    <row r="405" spans="1:24" x14ac:dyDescent="0.25">
      <c r="A405" s="17" t="str">
        <f t="shared" si="64"/>
        <v/>
      </c>
      <c r="B405" s="18" t="str">
        <f>IF($Q$1&gt;=L405,VLOOKUP(L405,Cs!$BY$7:$CN$33000,5,FALSE),"")</f>
        <v/>
      </c>
      <c r="C405" s="1" t="str">
        <f>IF($Q$1&gt;=L405,TRIM(VLOOKUP(L405,Cs!$BY$7:$CN$33000,15,FALSE)),"")</f>
        <v/>
      </c>
      <c r="D405" s="1" t="str">
        <f t="shared" si="60"/>
        <v/>
      </c>
      <c r="E405" s="1" t="str">
        <f>IF($Q$1&gt;=L405,TRIM(VLOOKUP(L405,Cs!$BY$7:$CN$33000,16,FALSE)),"")</f>
        <v/>
      </c>
      <c r="F405" s="1" t="str">
        <f t="shared" si="61"/>
        <v/>
      </c>
      <c r="G405" s="1" t="str">
        <f t="shared" si="62"/>
        <v/>
      </c>
      <c r="H405" s="26" t="str">
        <f>IF($Q$1&gt;=L405,SUM(T405,U405),IF($Q$1=L404,SUM($H$380:H404),""))</f>
        <v/>
      </c>
      <c r="L405" s="1">
        <f t="shared" si="63"/>
        <v>382</v>
      </c>
      <c r="N405" s="1" t="str">
        <f>IF($Q$1&gt;=L405,VLOOKUP(L405,Cs!$BY$7:$CN$33000,11,FALSE),"")</f>
        <v/>
      </c>
      <c r="Q405" s="1" t="str">
        <f>IF($Q$1&gt;=L405,TRIM(VLOOKUP(L405,Cs!$BY$7:$CN$33000,12,FALSE)),"")</f>
        <v/>
      </c>
      <c r="R405" s="1" t="str">
        <f>IF($Q$1&gt;=L405,TRIM(VLOOKUP(L405,Cs!$BY$7:$CN$33000,13,FALSE)),"")</f>
        <v/>
      </c>
      <c r="S405" s="1" t="str">
        <f>IF($Q$1&gt;=L405,TRIM(VLOOKUP(L405,Cs!$BY$7:$CN$33000,14,FALSE)),"")</f>
        <v/>
      </c>
      <c r="T405" s="1" t="str">
        <f>IF($Q$1&gt;=L405,VLOOKUP(L405,Cs!$BY$7:$CN$33000,7,FALSE),"")</f>
        <v/>
      </c>
      <c r="U405" s="1" t="str">
        <f>IF($Q$1&gt;=L405,VLOOKUP(L405,Cs!$BY$7:$CN$33000,8,FALSE),"")</f>
        <v/>
      </c>
      <c r="W405" s="1" t="str">
        <f t="shared" si="66"/>
        <v/>
      </c>
      <c r="X405" s="1" t="str">
        <f t="shared" si="65"/>
        <v/>
      </c>
    </row>
    <row r="406" spans="1:24" x14ac:dyDescent="0.25">
      <c r="A406" s="17" t="str">
        <f t="shared" si="64"/>
        <v/>
      </c>
      <c r="B406" s="18" t="str">
        <f>IF($Q$1&gt;=L406,VLOOKUP(L406,Cs!$BY$7:$CN$33000,5,FALSE),"")</f>
        <v/>
      </c>
      <c r="C406" s="1" t="str">
        <f>IF($Q$1&gt;=L406,TRIM(VLOOKUP(L406,Cs!$BY$7:$CN$33000,15,FALSE)),"")</f>
        <v/>
      </c>
      <c r="D406" s="1" t="str">
        <f t="shared" si="60"/>
        <v/>
      </c>
      <c r="E406" s="1" t="str">
        <f>IF($Q$1&gt;=L406,TRIM(VLOOKUP(L406,Cs!$BY$7:$CN$33000,16,FALSE)),"")</f>
        <v/>
      </c>
      <c r="F406" s="1" t="str">
        <f t="shared" si="61"/>
        <v/>
      </c>
      <c r="G406" s="1" t="str">
        <f t="shared" si="62"/>
        <v/>
      </c>
      <c r="H406" s="26" t="str">
        <f>IF($Q$1&gt;=L406,SUM(T406,U406),IF($Q$1=L405,SUM($H$380:H405),""))</f>
        <v/>
      </c>
      <c r="L406" s="1">
        <f t="shared" si="63"/>
        <v>383</v>
      </c>
      <c r="N406" s="1" t="str">
        <f>IF($Q$1&gt;=L406,VLOOKUP(L406,Cs!$BY$7:$CN$33000,11,FALSE),"")</f>
        <v/>
      </c>
      <c r="Q406" s="1" t="str">
        <f>IF($Q$1&gt;=L406,TRIM(VLOOKUP(L406,Cs!$BY$7:$CN$33000,12,FALSE)),"")</f>
        <v/>
      </c>
      <c r="R406" s="1" t="str">
        <f>IF($Q$1&gt;=L406,TRIM(VLOOKUP(L406,Cs!$BY$7:$CN$33000,13,FALSE)),"")</f>
        <v/>
      </c>
      <c r="S406" s="1" t="str">
        <f>IF($Q$1&gt;=L406,TRIM(VLOOKUP(L406,Cs!$BY$7:$CN$33000,14,FALSE)),"")</f>
        <v/>
      </c>
      <c r="T406" s="1" t="str">
        <f>IF($Q$1&gt;=L406,VLOOKUP(L406,Cs!$BY$7:$CN$33000,7,FALSE),"")</f>
        <v/>
      </c>
      <c r="U406" s="1" t="str">
        <f>IF($Q$1&gt;=L406,VLOOKUP(L406,Cs!$BY$7:$CN$33000,8,FALSE),"")</f>
        <v/>
      </c>
      <c r="W406" s="1" t="str">
        <f t="shared" si="66"/>
        <v/>
      </c>
      <c r="X406" s="1" t="str">
        <f t="shared" si="65"/>
        <v/>
      </c>
    </row>
    <row r="407" spans="1:24" x14ac:dyDescent="0.25">
      <c r="A407" s="17" t="str">
        <f t="shared" si="64"/>
        <v/>
      </c>
      <c r="B407" s="18" t="str">
        <f>IF($Q$1&gt;=L407,VLOOKUP(L407,Cs!$BY$7:$CN$33000,5,FALSE),"")</f>
        <v/>
      </c>
      <c r="C407" s="1" t="str">
        <f>IF($Q$1&gt;=L407,TRIM(VLOOKUP(L407,Cs!$BY$7:$CN$33000,15,FALSE)),"")</f>
        <v/>
      </c>
      <c r="D407" s="1" t="str">
        <f t="shared" si="60"/>
        <v/>
      </c>
      <c r="E407" s="1" t="str">
        <f>IF($Q$1&gt;=L407,TRIM(VLOOKUP(L407,Cs!$BY$7:$CN$33000,16,FALSE)),"")</f>
        <v/>
      </c>
      <c r="F407" s="1" t="str">
        <f t="shared" si="61"/>
        <v/>
      </c>
      <c r="G407" s="1" t="str">
        <f t="shared" si="62"/>
        <v/>
      </c>
      <c r="H407" s="26" t="str">
        <f>IF($Q$1&gt;=L407,SUM(T407,U407),IF($Q$1=L406,SUM($H$380:H406),""))</f>
        <v/>
      </c>
      <c r="L407" s="1">
        <f t="shared" si="63"/>
        <v>384</v>
      </c>
      <c r="N407" s="1" t="str">
        <f>IF($Q$1&gt;=L407,VLOOKUP(L407,Cs!$BY$7:$CN$33000,11,FALSE),"")</f>
        <v/>
      </c>
      <c r="Q407" s="1" t="str">
        <f>IF($Q$1&gt;=L407,TRIM(VLOOKUP(L407,Cs!$BY$7:$CN$33000,12,FALSE)),"")</f>
        <v/>
      </c>
      <c r="R407" s="1" t="str">
        <f>IF($Q$1&gt;=L407,TRIM(VLOOKUP(L407,Cs!$BY$7:$CN$33000,13,FALSE)),"")</f>
        <v/>
      </c>
      <c r="S407" s="1" t="str">
        <f>IF($Q$1&gt;=L407,TRIM(VLOOKUP(L407,Cs!$BY$7:$CN$33000,14,FALSE)),"")</f>
        <v/>
      </c>
      <c r="T407" s="1" t="str">
        <f>IF($Q$1&gt;=L407,VLOOKUP(L407,Cs!$BY$7:$CN$33000,7,FALSE),"")</f>
        <v/>
      </c>
      <c r="U407" s="1" t="str">
        <f>IF($Q$1&gt;=L407,VLOOKUP(L407,Cs!$BY$7:$CN$33000,8,FALSE),"")</f>
        <v/>
      </c>
      <c r="W407" s="1" t="str">
        <f t="shared" si="66"/>
        <v/>
      </c>
      <c r="X407" s="1" t="str">
        <f t="shared" si="65"/>
        <v/>
      </c>
    </row>
    <row r="408" spans="1:24" x14ac:dyDescent="0.25">
      <c r="A408" s="17" t="str">
        <f t="shared" si="64"/>
        <v/>
      </c>
      <c r="B408" s="18" t="str">
        <f>IF($Q$1&gt;=L408,VLOOKUP(L408,Cs!$BY$7:$CN$33000,5,FALSE),"")</f>
        <v/>
      </c>
      <c r="C408" s="1" t="str">
        <f>IF($Q$1&gt;=L408,TRIM(VLOOKUP(L408,Cs!$BY$7:$CN$33000,15,FALSE)),"")</f>
        <v/>
      </c>
      <c r="D408" s="1" t="str">
        <f t="shared" si="60"/>
        <v/>
      </c>
      <c r="E408" s="1" t="str">
        <f>IF($Q$1&gt;=L408,TRIM(VLOOKUP(L408,Cs!$BY$7:$CN$33000,16,FALSE)),"")</f>
        <v/>
      </c>
      <c r="F408" s="1" t="str">
        <f t="shared" si="61"/>
        <v/>
      </c>
      <c r="G408" s="1" t="str">
        <f t="shared" si="62"/>
        <v/>
      </c>
      <c r="H408" s="26" t="str">
        <f>IF($Q$1&gt;=L408,SUM(T408,U408),IF($Q$1=L407,SUM($H$380:H407),""))</f>
        <v/>
      </c>
      <c r="L408" s="1">
        <f t="shared" si="63"/>
        <v>385</v>
      </c>
      <c r="N408" s="1" t="str">
        <f>IF($Q$1&gt;=L408,VLOOKUP(L408,Cs!$BY$7:$CN$33000,11,FALSE),"")</f>
        <v/>
      </c>
      <c r="Q408" s="1" t="str">
        <f>IF($Q$1&gt;=L408,TRIM(VLOOKUP(L408,Cs!$BY$7:$CN$33000,12,FALSE)),"")</f>
        <v/>
      </c>
      <c r="R408" s="1" t="str">
        <f>IF($Q$1&gt;=L408,TRIM(VLOOKUP(L408,Cs!$BY$7:$CN$33000,13,FALSE)),"")</f>
        <v/>
      </c>
      <c r="S408" s="1" t="str">
        <f>IF($Q$1&gt;=L408,TRIM(VLOOKUP(L408,Cs!$BY$7:$CN$33000,14,FALSE)),"")</f>
        <v/>
      </c>
      <c r="T408" s="1" t="str">
        <f>IF($Q$1&gt;=L408,VLOOKUP(L408,Cs!$BY$7:$CN$33000,7,FALSE),"")</f>
        <v/>
      </c>
      <c r="U408" s="1" t="str">
        <f>IF($Q$1&gt;=L408,VLOOKUP(L408,Cs!$BY$7:$CN$33000,8,FALSE),"")</f>
        <v/>
      </c>
      <c r="W408" s="1" t="str">
        <f t="shared" si="66"/>
        <v/>
      </c>
      <c r="X408" s="1" t="str">
        <f t="shared" si="65"/>
        <v/>
      </c>
    </row>
    <row r="409" spans="1:24" x14ac:dyDescent="0.25">
      <c r="A409" s="17" t="str">
        <f t="shared" si="64"/>
        <v/>
      </c>
      <c r="B409" s="18" t="str">
        <f>IF($Q$1&gt;=L409,VLOOKUP(L409,Cs!$BY$7:$CN$33000,5,FALSE),"")</f>
        <v/>
      </c>
      <c r="C409" s="1" t="str">
        <f>IF($Q$1&gt;=L409,TRIM(VLOOKUP(L409,Cs!$BY$7:$CN$33000,15,FALSE)),"")</f>
        <v/>
      </c>
      <c r="D409" s="1" t="str">
        <f t="shared" si="60"/>
        <v/>
      </c>
      <c r="E409" s="1" t="str">
        <f>IF($Q$1&gt;=L409,TRIM(VLOOKUP(L409,Cs!$BY$7:$CN$33000,16,FALSE)),"")</f>
        <v/>
      </c>
      <c r="F409" s="1" t="str">
        <f t="shared" si="61"/>
        <v/>
      </c>
      <c r="G409" s="1" t="str">
        <f t="shared" si="62"/>
        <v/>
      </c>
      <c r="H409" s="26" t="str">
        <f>IF($Q$1&gt;=L409,SUM(T409,U409),IF($Q$1=L408,SUM($H$380:H408),""))</f>
        <v/>
      </c>
      <c r="L409" s="1">
        <f t="shared" si="63"/>
        <v>386</v>
      </c>
      <c r="N409" s="1" t="str">
        <f>IF($Q$1&gt;=L409,VLOOKUP(L409,Cs!$BY$7:$CN$33000,11,FALSE),"")</f>
        <v/>
      </c>
      <c r="Q409" s="1" t="str">
        <f>IF($Q$1&gt;=L409,TRIM(VLOOKUP(L409,Cs!$BY$7:$CN$33000,12,FALSE)),"")</f>
        <v/>
      </c>
      <c r="R409" s="1" t="str">
        <f>IF($Q$1&gt;=L409,TRIM(VLOOKUP(L409,Cs!$BY$7:$CN$33000,13,FALSE)),"")</f>
        <v/>
      </c>
      <c r="S409" s="1" t="str">
        <f>IF($Q$1&gt;=L409,TRIM(VLOOKUP(L409,Cs!$BY$7:$CN$33000,14,FALSE)),"")</f>
        <v/>
      </c>
      <c r="T409" s="1" t="str">
        <f>IF($Q$1&gt;=L409,VLOOKUP(L409,Cs!$BY$7:$CN$33000,7,FALSE),"")</f>
        <v/>
      </c>
      <c r="U409" s="1" t="str">
        <f>IF($Q$1&gt;=L409,VLOOKUP(L409,Cs!$BY$7:$CN$33000,8,FALSE),"")</f>
        <v/>
      </c>
      <c r="W409" s="1" t="str">
        <f t="shared" si="66"/>
        <v/>
      </c>
      <c r="X409" s="1" t="str">
        <f t="shared" si="65"/>
        <v/>
      </c>
    </row>
    <row r="410" spans="1:24" x14ac:dyDescent="0.25">
      <c r="A410" s="17" t="str">
        <f t="shared" si="64"/>
        <v/>
      </c>
      <c r="B410" s="18" t="str">
        <f>IF($Q$1&gt;=L410,VLOOKUP(L410,Cs!$BY$7:$CN$33000,5,FALSE),"")</f>
        <v/>
      </c>
      <c r="C410" s="1" t="str">
        <f>IF($Q$1&gt;=L410,TRIM(VLOOKUP(L410,Cs!$BY$7:$CN$33000,15,FALSE)),"")</f>
        <v/>
      </c>
      <c r="D410" s="1" t="str">
        <f t="shared" si="60"/>
        <v/>
      </c>
      <c r="E410" s="1" t="str">
        <f>IF($Q$1&gt;=L410,TRIM(VLOOKUP(L410,Cs!$BY$7:$CN$33000,16,FALSE)),"")</f>
        <v/>
      </c>
      <c r="F410" s="1" t="str">
        <f t="shared" si="61"/>
        <v/>
      </c>
      <c r="G410" s="1" t="str">
        <f t="shared" si="62"/>
        <v/>
      </c>
      <c r="H410" s="26" t="str">
        <f>IF($Q$1&gt;=L410,SUM(T410,U410),IF($Q$1=L409,SUM($H$380:H409),""))</f>
        <v/>
      </c>
      <c r="L410" s="1">
        <f t="shared" si="63"/>
        <v>387</v>
      </c>
      <c r="N410" s="1" t="str">
        <f>IF($Q$1&gt;=L410,VLOOKUP(L410,Cs!$BY$7:$CN$33000,11,FALSE),"")</f>
        <v/>
      </c>
      <c r="Q410" s="1" t="str">
        <f>IF($Q$1&gt;=L410,TRIM(VLOOKUP(L410,Cs!$BY$7:$CN$33000,12,FALSE)),"")</f>
        <v/>
      </c>
      <c r="R410" s="1" t="str">
        <f>IF($Q$1&gt;=L410,TRIM(VLOOKUP(L410,Cs!$BY$7:$CN$33000,13,FALSE)),"")</f>
        <v/>
      </c>
      <c r="S410" s="1" t="str">
        <f>IF($Q$1&gt;=L410,TRIM(VLOOKUP(L410,Cs!$BY$7:$CN$33000,14,FALSE)),"")</f>
        <v/>
      </c>
      <c r="T410" s="1" t="str">
        <f>IF($Q$1&gt;=L410,VLOOKUP(L410,Cs!$BY$7:$CN$33000,7,FALSE),"")</f>
        <v/>
      </c>
      <c r="U410" s="1" t="str">
        <f>IF($Q$1&gt;=L410,VLOOKUP(L410,Cs!$BY$7:$CN$33000,8,FALSE),"")</f>
        <v/>
      </c>
      <c r="W410" s="1" t="str">
        <f t="shared" si="66"/>
        <v/>
      </c>
      <c r="X410" s="1" t="str">
        <f t="shared" si="65"/>
        <v/>
      </c>
    </row>
    <row r="411" spans="1:24" x14ac:dyDescent="0.25">
      <c r="A411" s="17" t="str">
        <f t="shared" si="64"/>
        <v/>
      </c>
      <c r="B411" s="18" t="str">
        <f>IF($Q$1&gt;=L411,VLOOKUP(L411,Cs!$BY$7:$CN$33000,5,FALSE),"")</f>
        <v/>
      </c>
      <c r="C411" s="1" t="str">
        <f>IF($Q$1&gt;=L411,TRIM(VLOOKUP(L411,Cs!$BY$7:$CN$33000,15,FALSE)),"")</f>
        <v/>
      </c>
      <c r="D411" s="1" t="str">
        <f t="shared" si="60"/>
        <v/>
      </c>
      <c r="E411" s="1" t="str">
        <f>IF($Q$1&gt;=L411,TRIM(VLOOKUP(L411,Cs!$BY$7:$CN$33000,16,FALSE)),"")</f>
        <v/>
      </c>
      <c r="F411" s="1" t="str">
        <f t="shared" si="61"/>
        <v/>
      </c>
      <c r="G411" s="1" t="str">
        <f t="shared" si="62"/>
        <v/>
      </c>
      <c r="H411" s="26" t="str">
        <f>IF($Q$1&gt;=L411,SUM(T411,U411),IF($Q$1=L410,SUM($H$380:H410),""))</f>
        <v/>
      </c>
      <c r="L411" s="1">
        <f t="shared" si="63"/>
        <v>388</v>
      </c>
      <c r="N411" s="1" t="str">
        <f>IF($Q$1&gt;=L411,VLOOKUP(L411,Cs!$BY$7:$CN$33000,11,FALSE),"")</f>
        <v/>
      </c>
      <c r="Q411" s="1" t="str">
        <f>IF($Q$1&gt;=L411,TRIM(VLOOKUP(L411,Cs!$BY$7:$CN$33000,12,FALSE)),"")</f>
        <v/>
      </c>
      <c r="R411" s="1" t="str">
        <f>IF($Q$1&gt;=L411,TRIM(VLOOKUP(L411,Cs!$BY$7:$CN$33000,13,FALSE)),"")</f>
        <v/>
      </c>
      <c r="S411" s="1" t="str">
        <f>IF($Q$1&gt;=L411,TRIM(VLOOKUP(L411,Cs!$BY$7:$CN$33000,14,FALSE)),"")</f>
        <v/>
      </c>
      <c r="T411" s="1" t="str">
        <f>IF($Q$1&gt;=L411,VLOOKUP(L411,Cs!$BY$7:$CN$33000,7,FALSE),"")</f>
        <v/>
      </c>
      <c r="U411" s="1" t="str">
        <f>IF($Q$1&gt;=L411,VLOOKUP(L411,Cs!$BY$7:$CN$33000,8,FALSE),"")</f>
        <v/>
      </c>
      <c r="W411" s="1" t="str">
        <f t="shared" si="66"/>
        <v/>
      </c>
      <c r="X411" s="1" t="str">
        <f t="shared" si="65"/>
        <v/>
      </c>
    </row>
    <row r="412" spans="1:24" x14ac:dyDescent="0.25">
      <c r="A412" s="17" t="str">
        <f t="shared" si="64"/>
        <v/>
      </c>
      <c r="B412" s="18" t="str">
        <f>IF($Q$1&gt;=L412,VLOOKUP(L412,Cs!$BY$7:$CN$33000,5,FALSE),"")</f>
        <v/>
      </c>
      <c r="C412" s="1" t="str">
        <f>IF($Q$1&gt;=L412,TRIM(VLOOKUP(L412,Cs!$BY$7:$CN$33000,15,FALSE)),"")</f>
        <v/>
      </c>
      <c r="D412" s="1" t="str">
        <f t="shared" si="60"/>
        <v/>
      </c>
      <c r="E412" s="1" t="str">
        <f>IF($Q$1&gt;=L412,TRIM(VLOOKUP(L412,Cs!$BY$7:$CN$33000,16,FALSE)),"")</f>
        <v/>
      </c>
      <c r="F412" s="1" t="str">
        <f t="shared" si="61"/>
        <v/>
      </c>
      <c r="G412" s="1" t="str">
        <f t="shared" si="62"/>
        <v/>
      </c>
      <c r="H412" s="26" t="str">
        <f>IF($Q$1&gt;=L412,SUM(T412,U412),IF($Q$1=L411,SUM($H$380:H411),""))</f>
        <v/>
      </c>
      <c r="L412" s="1">
        <f t="shared" si="63"/>
        <v>389</v>
      </c>
      <c r="N412" s="1" t="str">
        <f>IF($Q$1&gt;=L412,VLOOKUP(L412,Cs!$BY$7:$CN$33000,11,FALSE),"")</f>
        <v/>
      </c>
      <c r="Q412" s="1" t="str">
        <f>IF($Q$1&gt;=L412,TRIM(VLOOKUP(L412,Cs!$BY$7:$CN$33000,12,FALSE)),"")</f>
        <v/>
      </c>
      <c r="R412" s="1" t="str">
        <f>IF($Q$1&gt;=L412,TRIM(VLOOKUP(L412,Cs!$BY$7:$CN$33000,13,FALSE)),"")</f>
        <v/>
      </c>
      <c r="S412" s="1" t="str">
        <f>IF($Q$1&gt;=L412,TRIM(VLOOKUP(L412,Cs!$BY$7:$CN$33000,14,FALSE)),"")</f>
        <v/>
      </c>
      <c r="T412" s="1" t="str">
        <f>IF($Q$1&gt;=L412,VLOOKUP(L412,Cs!$BY$7:$CN$33000,7,FALSE),"")</f>
        <v/>
      </c>
      <c r="U412" s="1" t="str">
        <f>IF($Q$1&gt;=L412,VLOOKUP(L412,Cs!$BY$7:$CN$33000,8,FALSE),"")</f>
        <v/>
      </c>
      <c r="W412" s="1" t="str">
        <f t="shared" si="66"/>
        <v/>
      </c>
      <c r="X412" s="1" t="str">
        <f t="shared" si="65"/>
        <v/>
      </c>
    </row>
    <row r="413" spans="1:24" x14ac:dyDescent="0.25">
      <c r="A413" s="17" t="str">
        <f t="shared" si="64"/>
        <v/>
      </c>
      <c r="B413" s="18" t="str">
        <f>IF($Q$1&gt;=L413,VLOOKUP(L413,Cs!$BY$7:$CN$33000,5,FALSE),"")</f>
        <v/>
      </c>
      <c r="C413" s="1" t="str">
        <f>IF($Q$1&gt;=L413,TRIM(VLOOKUP(L413,Cs!$BY$7:$CN$33000,15,FALSE)),"")</f>
        <v/>
      </c>
      <c r="D413" s="1" t="str">
        <f t="shared" si="60"/>
        <v/>
      </c>
      <c r="E413" s="1" t="str">
        <f>IF($Q$1&gt;=L413,TRIM(VLOOKUP(L413,Cs!$BY$7:$CN$33000,16,FALSE)),"")</f>
        <v/>
      </c>
      <c r="F413" s="1" t="str">
        <f t="shared" si="61"/>
        <v/>
      </c>
      <c r="G413" s="1" t="str">
        <f t="shared" si="62"/>
        <v/>
      </c>
      <c r="H413" s="26" t="str">
        <f>IF($Q$1&gt;=L413,SUM(T413,U413),IF($Q$1=L412,SUM($H$380:H412),""))</f>
        <v/>
      </c>
      <c r="L413" s="1">
        <f t="shared" si="63"/>
        <v>390</v>
      </c>
      <c r="N413" s="1" t="str">
        <f>IF($Q$1&gt;=L413,VLOOKUP(L413,Cs!$BY$7:$CN$33000,11,FALSE),"")</f>
        <v/>
      </c>
      <c r="Q413" s="1" t="str">
        <f>IF($Q$1&gt;=L413,TRIM(VLOOKUP(L413,Cs!$BY$7:$CN$33000,12,FALSE)),"")</f>
        <v/>
      </c>
      <c r="R413" s="1" t="str">
        <f>IF($Q$1&gt;=L413,TRIM(VLOOKUP(L413,Cs!$BY$7:$CN$33000,13,FALSE)),"")</f>
        <v/>
      </c>
      <c r="S413" s="1" t="str">
        <f>IF($Q$1&gt;=L413,TRIM(VLOOKUP(L413,Cs!$BY$7:$CN$33000,14,FALSE)),"")</f>
        <v/>
      </c>
      <c r="T413" s="1" t="str">
        <f>IF($Q$1&gt;=L413,VLOOKUP(L413,Cs!$BY$7:$CN$33000,7,FALSE),"")</f>
        <v/>
      </c>
      <c r="U413" s="1" t="str">
        <f>IF($Q$1&gt;=L413,VLOOKUP(L413,Cs!$BY$7:$CN$33000,8,FALSE),"")</f>
        <v/>
      </c>
      <c r="W413" s="1" t="str">
        <f t="shared" si="66"/>
        <v/>
      </c>
      <c r="X413" s="1" t="str">
        <f t="shared" si="65"/>
        <v/>
      </c>
    </row>
    <row r="414" spans="1:24" x14ac:dyDescent="0.25">
      <c r="A414" s="17" t="str">
        <f t="shared" si="64"/>
        <v/>
      </c>
      <c r="B414" s="18" t="str">
        <f>IF($Q$1&gt;=L414,VLOOKUP(L414,Cs!$BY$7:$CN$33000,5,FALSE),"")</f>
        <v/>
      </c>
      <c r="C414" s="1" t="str">
        <f>IF($Q$1&gt;=L414,TRIM(VLOOKUP(L414,Cs!$BY$7:$CN$33000,15,FALSE)),"")</f>
        <v/>
      </c>
      <c r="D414" s="1" t="str">
        <f t="shared" si="60"/>
        <v/>
      </c>
      <c r="E414" s="1" t="str">
        <f>IF($Q$1&gt;=L414,TRIM(VLOOKUP(L414,Cs!$BY$7:$CN$33000,16,FALSE)),"")</f>
        <v/>
      </c>
      <c r="F414" s="1" t="str">
        <f t="shared" si="61"/>
        <v/>
      </c>
      <c r="G414" s="1" t="str">
        <f t="shared" si="62"/>
        <v/>
      </c>
      <c r="H414" s="26" t="str">
        <f>IF($Q$1&gt;=L414,SUM(T414,U414),IF($Q$1=L413,SUM($H$380:H413),""))</f>
        <v/>
      </c>
      <c r="L414" s="1">
        <f t="shared" si="63"/>
        <v>391</v>
      </c>
      <c r="N414" s="1" t="str">
        <f>IF($Q$1&gt;=L414,VLOOKUP(L414,Cs!$BY$7:$CN$33000,11,FALSE),"")</f>
        <v/>
      </c>
      <c r="Q414" s="1" t="str">
        <f>IF($Q$1&gt;=L414,TRIM(VLOOKUP(L414,Cs!$BY$7:$CN$33000,12,FALSE)),"")</f>
        <v/>
      </c>
      <c r="R414" s="1" t="str">
        <f>IF($Q$1&gt;=L414,TRIM(VLOOKUP(L414,Cs!$BY$7:$CN$33000,13,FALSE)),"")</f>
        <v/>
      </c>
      <c r="S414" s="1" t="str">
        <f>IF($Q$1&gt;=L414,TRIM(VLOOKUP(L414,Cs!$BY$7:$CN$33000,14,FALSE)),"")</f>
        <v/>
      </c>
      <c r="T414" s="1" t="str">
        <f>IF($Q$1&gt;=L414,VLOOKUP(L414,Cs!$BY$7:$CN$33000,7,FALSE),"")</f>
        <v/>
      </c>
      <c r="U414" s="1" t="str">
        <f>IF($Q$1&gt;=L414,VLOOKUP(L414,Cs!$BY$7:$CN$33000,8,FALSE),"")</f>
        <v/>
      </c>
      <c r="W414" s="1" t="str">
        <f t="shared" si="66"/>
        <v/>
      </c>
      <c r="X414" s="1" t="str">
        <f t="shared" si="65"/>
        <v/>
      </c>
    </row>
    <row r="415" spans="1:24" x14ac:dyDescent="0.25">
      <c r="A415" s="17" t="str">
        <f t="shared" si="64"/>
        <v/>
      </c>
      <c r="B415" s="18" t="str">
        <f>IF($Q$1&gt;=L415,VLOOKUP(L415,Cs!$BY$7:$CN$33000,5,FALSE),"")</f>
        <v/>
      </c>
      <c r="C415" s="1" t="str">
        <f>IF($Q$1&gt;=L415,TRIM(VLOOKUP(L415,Cs!$BY$7:$CN$33000,15,FALSE)),"")</f>
        <v/>
      </c>
      <c r="D415" s="1" t="str">
        <f t="shared" si="60"/>
        <v/>
      </c>
      <c r="E415" s="1" t="str">
        <f>IF($Q$1&gt;=L415,TRIM(VLOOKUP(L415,Cs!$BY$7:$CN$33000,16,FALSE)),"")</f>
        <v/>
      </c>
      <c r="F415" s="1" t="str">
        <f t="shared" si="61"/>
        <v/>
      </c>
      <c r="G415" s="1" t="str">
        <f t="shared" si="62"/>
        <v/>
      </c>
      <c r="H415" s="26" t="str">
        <f>IF($Q$1&gt;=L415,SUM(T415,U415),IF($Q$1=L414,SUM($H$380:H414),""))</f>
        <v/>
      </c>
      <c r="L415" s="1">
        <f t="shared" si="63"/>
        <v>392</v>
      </c>
      <c r="N415" s="1" t="str">
        <f>IF($Q$1&gt;=L415,VLOOKUP(L415,Cs!$BY$7:$CN$33000,11,FALSE),"")</f>
        <v/>
      </c>
      <c r="Q415" s="1" t="str">
        <f>IF($Q$1&gt;=L415,TRIM(VLOOKUP(L415,Cs!$BY$7:$CN$33000,12,FALSE)),"")</f>
        <v/>
      </c>
      <c r="R415" s="1" t="str">
        <f>IF($Q$1&gt;=L415,TRIM(VLOOKUP(L415,Cs!$BY$7:$CN$33000,13,FALSE)),"")</f>
        <v/>
      </c>
      <c r="S415" s="1" t="str">
        <f>IF($Q$1&gt;=L415,TRIM(VLOOKUP(L415,Cs!$BY$7:$CN$33000,14,FALSE)),"")</f>
        <v/>
      </c>
      <c r="T415" s="1" t="str">
        <f>IF($Q$1&gt;=L415,VLOOKUP(L415,Cs!$BY$7:$CN$33000,7,FALSE),"")</f>
        <v/>
      </c>
      <c r="U415" s="1" t="str">
        <f>IF($Q$1&gt;=L415,VLOOKUP(L415,Cs!$BY$7:$CN$33000,8,FALSE),"")</f>
        <v/>
      </c>
      <c r="W415" s="1" t="str">
        <f t="shared" si="66"/>
        <v/>
      </c>
      <c r="X415" s="1" t="str">
        <f t="shared" si="65"/>
        <v/>
      </c>
    </row>
    <row r="416" spans="1:24" x14ac:dyDescent="0.25">
      <c r="A416" s="17" t="str">
        <f t="shared" si="64"/>
        <v/>
      </c>
      <c r="B416" s="18" t="str">
        <f>IF($Q$1&gt;=L416,VLOOKUP(L416,Cs!$BY$7:$CN$33000,5,FALSE),"")</f>
        <v/>
      </c>
      <c r="C416" s="1" t="str">
        <f>IF($Q$1&gt;=L416,TRIM(VLOOKUP(L416,Cs!$BY$7:$CN$33000,15,FALSE)),"")</f>
        <v/>
      </c>
      <c r="D416" s="1" t="str">
        <f t="shared" si="60"/>
        <v/>
      </c>
      <c r="E416" s="1" t="str">
        <f>IF($Q$1&gt;=L416,TRIM(VLOOKUP(L416,Cs!$BY$7:$CN$33000,16,FALSE)),"")</f>
        <v/>
      </c>
      <c r="F416" s="1" t="str">
        <f t="shared" si="61"/>
        <v/>
      </c>
      <c r="G416" s="1" t="str">
        <f t="shared" si="62"/>
        <v/>
      </c>
      <c r="H416" s="26" t="str">
        <f>IF($Q$1&gt;=L416,SUM(T416,U416),IF($Q$1=L415,SUM($H$380:H415),""))</f>
        <v/>
      </c>
      <c r="L416" s="1">
        <f t="shared" si="63"/>
        <v>393</v>
      </c>
      <c r="N416" s="1" t="str">
        <f>IF($Q$1&gt;=L416,VLOOKUP(L416,Cs!$BY$7:$CN$33000,11,FALSE),"")</f>
        <v/>
      </c>
      <c r="Q416" s="1" t="str">
        <f>IF($Q$1&gt;=L416,TRIM(VLOOKUP(L416,Cs!$BY$7:$CN$33000,12,FALSE)),"")</f>
        <v/>
      </c>
      <c r="R416" s="1" t="str">
        <f>IF($Q$1&gt;=L416,TRIM(VLOOKUP(L416,Cs!$BY$7:$CN$33000,13,FALSE)),"")</f>
        <v/>
      </c>
      <c r="S416" s="1" t="str">
        <f>IF($Q$1&gt;=L416,TRIM(VLOOKUP(L416,Cs!$BY$7:$CN$33000,14,FALSE)),"")</f>
        <v/>
      </c>
      <c r="T416" s="1" t="str">
        <f>IF($Q$1&gt;=L416,VLOOKUP(L416,Cs!$BY$7:$CN$33000,7,FALSE),"")</f>
        <v/>
      </c>
      <c r="U416" s="1" t="str">
        <f>IF($Q$1&gt;=L416,VLOOKUP(L416,Cs!$BY$7:$CN$33000,8,FALSE),"")</f>
        <v/>
      </c>
      <c r="W416" s="1" t="str">
        <f t="shared" si="66"/>
        <v/>
      </c>
      <c r="X416" s="1" t="str">
        <f t="shared" si="65"/>
        <v/>
      </c>
    </row>
    <row r="417" spans="1:24" x14ac:dyDescent="0.25">
      <c r="A417" s="17" t="str">
        <f t="shared" si="64"/>
        <v/>
      </c>
      <c r="B417" s="18" t="str">
        <f>IF($Q$1&gt;=L417,VLOOKUP(L417,Cs!$BY$7:$CN$33000,5,FALSE),"")</f>
        <v/>
      </c>
      <c r="C417" s="1" t="str">
        <f>IF($Q$1&gt;=L417,TRIM(VLOOKUP(L417,Cs!$BY$7:$CN$33000,15,FALSE)),"")</f>
        <v/>
      </c>
      <c r="D417" s="1" t="str">
        <f t="shared" si="60"/>
        <v/>
      </c>
      <c r="E417" s="1" t="str">
        <f>IF($Q$1&gt;=L417,TRIM(VLOOKUP(L417,Cs!$BY$7:$CN$33000,16,FALSE)),"")</f>
        <v/>
      </c>
      <c r="F417" s="1" t="str">
        <f t="shared" si="61"/>
        <v/>
      </c>
      <c r="G417" s="1" t="str">
        <f t="shared" si="62"/>
        <v/>
      </c>
      <c r="H417" s="26" t="str">
        <f>IF($Q$1&gt;=L417,SUM(T417,U417),IF($Q$1=L416,SUM($H$380:H416),""))</f>
        <v/>
      </c>
      <c r="L417" s="1">
        <f t="shared" si="63"/>
        <v>394</v>
      </c>
      <c r="N417" s="1" t="str">
        <f>IF($Q$1&gt;=L417,VLOOKUP(L417,Cs!$BY$7:$CN$33000,11,FALSE),"")</f>
        <v/>
      </c>
      <c r="Q417" s="1" t="str">
        <f>IF($Q$1&gt;=L417,TRIM(VLOOKUP(L417,Cs!$BY$7:$CN$33000,12,FALSE)),"")</f>
        <v/>
      </c>
      <c r="R417" s="1" t="str">
        <f>IF($Q$1&gt;=L417,TRIM(VLOOKUP(L417,Cs!$BY$7:$CN$33000,13,FALSE)),"")</f>
        <v/>
      </c>
      <c r="S417" s="1" t="str">
        <f>IF($Q$1&gt;=L417,TRIM(VLOOKUP(L417,Cs!$BY$7:$CN$33000,14,FALSE)),"")</f>
        <v/>
      </c>
      <c r="T417" s="1" t="str">
        <f>IF($Q$1&gt;=L417,VLOOKUP(L417,Cs!$BY$7:$CN$33000,7,FALSE),"")</f>
        <v/>
      </c>
      <c r="U417" s="1" t="str">
        <f>IF($Q$1&gt;=L417,VLOOKUP(L417,Cs!$BY$7:$CN$33000,8,FALSE),"")</f>
        <v/>
      </c>
      <c r="W417" s="1" t="str">
        <f t="shared" si="66"/>
        <v/>
      </c>
      <c r="X417" s="1" t="str">
        <f t="shared" si="65"/>
        <v/>
      </c>
    </row>
    <row r="418" spans="1:24" x14ac:dyDescent="0.25">
      <c r="A418" s="17" t="str">
        <f t="shared" si="64"/>
        <v/>
      </c>
      <c r="B418" s="18" t="str">
        <f>IF($Q$1&gt;=L418,VLOOKUP(L418,Cs!$BY$7:$CN$33000,5,FALSE),"")</f>
        <v/>
      </c>
      <c r="C418" s="1" t="str">
        <f>IF($Q$1&gt;=L418,TRIM(VLOOKUP(L418,Cs!$BY$7:$CN$33000,15,FALSE)),"")</f>
        <v/>
      </c>
      <c r="D418" s="1" t="str">
        <f t="shared" si="60"/>
        <v/>
      </c>
      <c r="E418" s="1" t="str">
        <f>IF($Q$1&gt;=L418,TRIM(VLOOKUP(L418,Cs!$BY$7:$CN$33000,16,FALSE)),"")</f>
        <v/>
      </c>
      <c r="F418" s="1" t="str">
        <f t="shared" si="61"/>
        <v/>
      </c>
      <c r="G418" s="1" t="str">
        <f t="shared" si="62"/>
        <v/>
      </c>
      <c r="H418" s="26" t="str">
        <f>IF($Q$1&gt;=L418,SUM(T418,U418),IF($Q$1=L417,SUM($H$380:H417),""))</f>
        <v/>
      </c>
      <c r="L418" s="1">
        <f t="shared" si="63"/>
        <v>395</v>
      </c>
      <c r="N418" s="1" t="str">
        <f>IF($Q$1&gt;=L418,VLOOKUP(L418,Cs!$BY$7:$CN$33000,11,FALSE),"")</f>
        <v/>
      </c>
      <c r="Q418" s="1" t="str">
        <f>IF($Q$1&gt;=L418,TRIM(VLOOKUP(L418,Cs!$BY$7:$CN$33000,12,FALSE)),"")</f>
        <v/>
      </c>
      <c r="R418" s="1" t="str">
        <f>IF($Q$1&gt;=L418,TRIM(VLOOKUP(L418,Cs!$BY$7:$CN$33000,13,FALSE)),"")</f>
        <v/>
      </c>
      <c r="S418" s="1" t="str">
        <f>IF($Q$1&gt;=L418,TRIM(VLOOKUP(L418,Cs!$BY$7:$CN$33000,14,FALSE)),"")</f>
        <v/>
      </c>
      <c r="T418" s="1" t="str">
        <f>IF($Q$1&gt;=L418,VLOOKUP(L418,Cs!$BY$7:$CN$33000,7,FALSE),"")</f>
        <v/>
      </c>
      <c r="U418" s="1" t="str">
        <f>IF($Q$1&gt;=L418,VLOOKUP(L418,Cs!$BY$7:$CN$33000,8,FALSE),"")</f>
        <v/>
      </c>
      <c r="W418" s="1" t="str">
        <f t="shared" si="66"/>
        <v/>
      </c>
      <c r="X418" s="1" t="str">
        <f t="shared" si="65"/>
        <v/>
      </c>
    </row>
    <row r="419" spans="1:24" x14ac:dyDescent="0.25">
      <c r="A419" s="17" t="str">
        <f t="shared" si="64"/>
        <v/>
      </c>
      <c r="B419" s="18" t="str">
        <f>IF($Q$1&gt;=L419,VLOOKUP(L419,Cs!$BY$7:$CN$33000,5,FALSE),"")</f>
        <v/>
      </c>
      <c r="C419" s="1" t="str">
        <f>IF($Q$1&gt;=L419,TRIM(VLOOKUP(L419,Cs!$BY$7:$CN$33000,15,FALSE)),"")</f>
        <v/>
      </c>
      <c r="D419" s="1" t="str">
        <f t="shared" si="60"/>
        <v/>
      </c>
      <c r="E419" s="1" t="str">
        <f>IF($Q$1&gt;=L419,TRIM(VLOOKUP(L419,Cs!$BY$7:$CN$33000,16,FALSE)),"")</f>
        <v/>
      </c>
      <c r="F419" s="1" t="str">
        <f t="shared" si="61"/>
        <v/>
      </c>
      <c r="G419" s="1" t="str">
        <f t="shared" si="62"/>
        <v/>
      </c>
      <c r="H419" s="26" t="str">
        <f>IF($Q$1&gt;=L419,SUM(T419,U419),IF($Q$1=L418,SUM($H$380:H418),""))</f>
        <v/>
      </c>
      <c r="L419" s="1">
        <f t="shared" si="63"/>
        <v>396</v>
      </c>
      <c r="N419" s="1" t="str">
        <f>IF($Q$1&gt;=L419,VLOOKUP(L419,Cs!$BY$7:$CN$33000,11,FALSE),"")</f>
        <v/>
      </c>
      <c r="Q419" s="1" t="str">
        <f>IF($Q$1&gt;=L419,TRIM(VLOOKUP(L419,Cs!$BY$7:$CN$33000,12,FALSE)),"")</f>
        <v/>
      </c>
      <c r="R419" s="1" t="str">
        <f>IF($Q$1&gt;=L419,TRIM(VLOOKUP(L419,Cs!$BY$7:$CN$33000,13,FALSE)),"")</f>
        <v/>
      </c>
      <c r="S419" s="1" t="str">
        <f>IF($Q$1&gt;=L419,TRIM(VLOOKUP(L419,Cs!$BY$7:$CN$33000,14,FALSE)),"")</f>
        <v/>
      </c>
      <c r="T419" s="1" t="str">
        <f>IF($Q$1&gt;=L419,VLOOKUP(L419,Cs!$BY$7:$CN$33000,7,FALSE),"")</f>
        <v/>
      </c>
      <c r="U419" s="1" t="str">
        <f>IF($Q$1&gt;=L419,VLOOKUP(L419,Cs!$BY$7:$CN$33000,8,FALSE),"")</f>
        <v/>
      </c>
      <c r="W419" s="1" t="str">
        <f t="shared" si="66"/>
        <v/>
      </c>
      <c r="X419" s="1" t="str">
        <f t="shared" si="65"/>
        <v/>
      </c>
    </row>
    <row r="420" spans="1:24" x14ac:dyDescent="0.25">
      <c r="A420" s="17" t="str">
        <f t="shared" si="64"/>
        <v/>
      </c>
      <c r="B420" s="18" t="str">
        <f>IF($Q$1&gt;=L420,VLOOKUP(L420,Cs!$BY$7:$CN$33000,5,FALSE),"")</f>
        <v/>
      </c>
      <c r="C420" s="1" t="str">
        <f>IF($Q$1&gt;=L420,TRIM(VLOOKUP(L420,Cs!$BY$7:$CN$33000,15,FALSE)),"")</f>
        <v/>
      </c>
      <c r="D420" s="1" t="str">
        <f t="shared" si="60"/>
        <v/>
      </c>
      <c r="E420" s="1" t="str">
        <f>IF($Q$1&gt;=L420,TRIM(VLOOKUP(L420,Cs!$BY$7:$CN$33000,16,FALSE)),"")</f>
        <v/>
      </c>
      <c r="F420" s="1" t="str">
        <f t="shared" si="61"/>
        <v/>
      </c>
      <c r="G420" s="1" t="str">
        <f t="shared" si="62"/>
        <v/>
      </c>
      <c r="H420" s="26" t="str">
        <f>IF($Q$1&gt;=L420,SUM(T420,U420),IF($Q$1=L419,SUM($H$380:H419),""))</f>
        <v/>
      </c>
      <c r="L420" s="1">
        <f t="shared" si="63"/>
        <v>397</v>
      </c>
      <c r="N420" s="1" t="str">
        <f>IF($Q$1&gt;=L420,VLOOKUP(L420,Cs!$BY$7:$CN$33000,11,FALSE),"")</f>
        <v/>
      </c>
      <c r="Q420" s="1" t="str">
        <f>IF($Q$1&gt;=L420,TRIM(VLOOKUP(L420,Cs!$BY$7:$CN$33000,12,FALSE)),"")</f>
        <v/>
      </c>
      <c r="R420" s="1" t="str">
        <f>IF($Q$1&gt;=L420,TRIM(VLOOKUP(L420,Cs!$BY$7:$CN$33000,13,FALSE)),"")</f>
        <v/>
      </c>
      <c r="S420" s="1" t="str">
        <f>IF($Q$1&gt;=L420,TRIM(VLOOKUP(L420,Cs!$BY$7:$CN$33000,14,FALSE)),"")</f>
        <v/>
      </c>
      <c r="T420" s="1" t="str">
        <f>IF($Q$1&gt;=L420,VLOOKUP(L420,Cs!$BY$7:$CN$33000,7,FALSE),"")</f>
        <v/>
      </c>
      <c r="U420" s="1" t="str">
        <f>IF($Q$1&gt;=L420,VLOOKUP(L420,Cs!$BY$7:$CN$33000,8,FALSE),"")</f>
        <v/>
      </c>
      <c r="W420" s="1" t="str">
        <f t="shared" si="66"/>
        <v/>
      </c>
      <c r="X420" s="1" t="str">
        <f t="shared" si="65"/>
        <v/>
      </c>
    </row>
    <row r="421" spans="1:24" x14ac:dyDescent="0.25">
      <c r="A421" s="17" t="str">
        <f t="shared" si="64"/>
        <v/>
      </c>
      <c r="B421" s="18" t="str">
        <f>IF($Q$1&gt;=L421,VLOOKUP(L421,Cs!$BY$7:$CN$33000,5,FALSE),"")</f>
        <v/>
      </c>
      <c r="C421" s="1" t="str">
        <f>IF($Q$1&gt;=L421,TRIM(VLOOKUP(L421,Cs!$BY$7:$CN$33000,15,FALSE)),"")</f>
        <v/>
      </c>
      <c r="D421" s="1" t="str">
        <f t="shared" si="60"/>
        <v/>
      </c>
      <c r="E421" s="1" t="str">
        <f>IF($Q$1&gt;=L421,TRIM(VLOOKUP(L421,Cs!$BY$7:$CN$33000,16,FALSE)),"")</f>
        <v/>
      </c>
      <c r="F421" s="1" t="str">
        <f t="shared" si="61"/>
        <v/>
      </c>
      <c r="G421" s="1" t="str">
        <f t="shared" si="62"/>
        <v/>
      </c>
      <c r="H421" s="26" t="str">
        <f>IF($Q$1&gt;=L421,SUM(T421,U421),IF($Q$1=L420,SUM($H$380:H420),""))</f>
        <v/>
      </c>
      <c r="L421" s="1">
        <f t="shared" si="63"/>
        <v>398</v>
      </c>
      <c r="N421" s="1" t="str">
        <f>IF($Q$1&gt;=L421,VLOOKUP(L421,Cs!$BY$7:$CN$33000,11,FALSE),"")</f>
        <v/>
      </c>
      <c r="Q421" s="1" t="str">
        <f>IF($Q$1&gt;=L421,TRIM(VLOOKUP(L421,Cs!$BY$7:$CN$33000,12,FALSE)),"")</f>
        <v/>
      </c>
      <c r="R421" s="1" t="str">
        <f>IF($Q$1&gt;=L421,TRIM(VLOOKUP(L421,Cs!$BY$7:$CN$33000,13,FALSE)),"")</f>
        <v/>
      </c>
      <c r="S421" s="1" t="str">
        <f>IF($Q$1&gt;=L421,TRIM(VLOOKUP(L421,Cs!$BY$7:$CN$33000,14,FALSE)),"")</f>
        <v/>
      </c>
      <c r="T421" s="1" t="str">
        <f>IF($Q$1&gt;=L421,VLOOKUP(L421,Cs!$BY$7:$CN$33000,7,FALSE),"")</f>
        <v/>
      </c>
      <c r="U421" s="1" t="str">
        <f>IF($Q$1&gt;=L421,VLOOKUP(L421,Cs!$BY$7:$CN$33000,8,FALSE),"")</f>
        <v/>
      </c>
      <c r="W421" s="1" t="str">
        <f t="shared" si="66"/>
        <v/>
      </c>
      <c r="X421" s="1" t="str">
        <f t="shared" si="65"/>
        <v/>
      </c>
    </row>
    <row r="422" spans="1:24" x14ac:dyDescent="0.25">
      <c r="A422" s="17" t="str">
        <f t="shared" si="64"/>
        <v/>
      </c>
      <c r="B422" s="18" t="str">
        <f>IF($Q$1&gt;=L422,VLOOKUP(L422,Cs!$BY$7:$CN$33000,5,FALSE),"")</f>
        <v/>
      </c>
      <c r="C422" s="1" t="str">
        <f>IF($Q$1&gt;=L422,TRIM(VLOOKUP(L422,Cs!$BY$7:$CN$33000,15,FALSE)),"")</f>
        <v/>
      </c>
      <c r="D422" s="1" t="str">
        <f t="shared" si="60"/>
        <v/>
      </c>
      <c r="E422" s="1" t="str">
        <f>IF($Q$1&gt;=L422,TRIM(VLOOKUP(L422,Cs!$BY$7:$CN$33000,16,FALSE)),"")</f>
        <v/>
      </c>
      <c r="F422" s="1" t="str">
        <f t="shared" si="61"/>
        <v/>
      </c>
      <c r="G422" s="1" t="str">
        <f t="shared" si="62"/>
        <v/>
      </c>
      <c r="H422" s="26" t="str">
        <f>IF($Q$1&gt;=L422,SUM(T422,U422),IF($Q$1=L421,SUM($H$380:H421),""))</f>
        <v/>
      </c>
      <c r="L422" s="1">
        <f t="shared" si="63"/>
        <v>399</v>
      </c>
      <c r="N422" s="1" t="str">
        <f>IF($Q$1&gt;=L422,VLOOKUP(L422,Cs!$BY$7:$CN$33000,11,FALSE),"")</f>
        <v/>
      </c>
      <c r="Q422" s="1" t="str">
        <f>IF($Q$1&gt;=L422,TRIM(VLOOKUP(L422,Cs!$BY$7:$CN$33000,12,FALSE)),"")</f>
        <v/>
      </c>
      <c r="R422" s="1" t="str">
        <f>IF($Q$1&gt;=L422,TRIM(VLOOKUP(L422,Cs!$BY$7:$CN$33000,13,FALSE)),"")</f>
        <v/>
      </c>
      <c r="S422" s="1" t="str">
        <f>IF($Q$1&gt;=L422,TRIM(VLOOKUP(L422,Cs!$BY$7:$CN$33000,14,FALSE)),"")</f>
        <v/>
      </c>
      <c r="T422" s="1" t="str">
        <f>IF($Q$1&gt;=L422,VLOOKUP(L422,Cs!$BY$7:$CN$33000,7,FALSE),"")</f>
        <v/>
      </c>
      <c r="U422" s="1" t="str">
        <f>IF($Q$1&gt;=L422,VLOOKUP(L422,Cs!$BY$7:$CN$33000,8,FALSE),"")</f>
        <v/>
      </c>
      <c r="W422" s="1" t="str">
        <f t="shared" si="66"/>
        <v/>
      </c>
      <c r="X422" s="1" t="str">
        <f t="shared" si="65"/>
        <v/>
      </c>
    </row>
    <row r="423" spans="1:24" x14ac:dyDescent="0.25">
      <c r="A423" s="17" t="str">
        <f t="shared" si="64"/>
        <v/>
      </c>
      <c r="B423" s="18" t="str">
        <f>IF($Q$1&gt;=L423,VLOOKUP(L423,Cs!$BY$7:$CN$33000,5,FALSE),"")</f>
        <v/>
      </c>
      <c r="C423" s="1" t="str">
        <f>IF($Q$1&gt;=L423,TRIM(VLOOKUP(L423,Cs!$BY$7:$CN$33000,15,FALSE)),"")</f>
        <v/>
      </c>
      <c r="D423" s="1" t="str">
        <f t="shared" si="60"/>
        <v/>
      </c>
      <c r="E423" s="1" t="str">
        <f>IF($Q$1&gt;=L423,TRIM(VLOOKUP(L423,Cs!$BY$7:$CN$33000,16,FALSE)),"")</f>
        <v/>
      </c>
      <c r="F423" s="1" t="str">
        <f t="shared" si="61"/>
        <v/>
      </c>
      <c r="G423" s="1" t="str">
        <f t="shared" si="62"/>
        <v/>
      </c>
      <c r="H423" s="26" t="str">
        <f>IF($Q$1&gt;=L423,SUM(T423,U423),IF($Q$1=L422,SUM($H$380:H422),""))</f>
        <v/>
      </c>
      <c r="L423" s="1">
        <f t="shared" si="63"/>
        <v>400</v>
      </c>
      <c r="N423" s="1" t="str">
        <f>IF($Q$1&gt;=L423,VLOOKUP(L423,Cs!$BY$7:$CN$33000,11,FALSE),"")</f>
        <v/>
      </c>
      <c r="Q423" s="1" t="str">
        <f>IF($Q$1&gt;=L423,TRIM(VLOOKUP(L423,Cs!$BY$7:$CN$33000,12,FALSE)),"")</f>
        <v/>
      </c>
      <c r="R423" s="1" t="str">
        <f>IF($Q$1&gt;=L423,TRIM(VLOOKUP(L423,Cs!$BY$7:$CN$33000,13,FALSE)),"")</f>
        <v/>
      </c>
      <c r="S423" s="1" t="str">
        <f>IF($Q$1&gt;=L423,TRIM(VLOOKUP(L423,Cs!$BY$7:$CN$33000,14,FALSE)),"")</f>
        <v/>
      </c>
      <c r="T423" s="1" t="str">
        <f>IF($Q$1&gt;=L423,VLOOKUP(L423,Cs!$BY$7:$CN$33000,7,FALSE),"")</f>
        <v/>
      </c>
      <c r="U423" s="1" t="str">
        <f>IF($Q$1&gt;=L423,VLOOKUP(L423,Cs!$BY$7:$CN$33000,8,FALSE),"")</f>
        <v/>
      </c>
      <c r="W423" s="1" t="str">
        <f t="shared" si="66"/>
        <v/>
      </c>
      <c r="X423" s="1" t="str">
        <f t="shared" si="65"/>
        <v/>
      </c>
    </row>
    <row r="424" spans="1:24" x14ac:dyDescent="0.25">
      <c r="A424" s="17" t="str">
        <f t="shared" si="64"/>
        <v/>
      </c>
      <c r="B424" s="18" t="str">
        <f>IF($Q$1&gt;=L424,VLOOKUP(L424,Cs!$BY$7:$CN$33000,5,FALSE),"")</f>
        <v/>
      </c>
      <c r="C424" s="1" t="str">
        <f>IF($Q$1&gt;=L424,TRIM(VLOOKUP(L424,Cs!$BY$7:$CN$33000,15,FALSE)),"")</f>
        <v/>
      </c>
      <c r="D424" s="1" t="str">
        <f t="shared" si="60"/>
        <v/>
      </c>
      <c r="E424" s="1" t="str">
        <f>IF($Q$1&gt;=L424,TRIM(VLOOKUP(L424,Cs!$BY$7:$CN$33000,16,FALSE)),"")</f>
        <v/>
      </c>
      <c r="F424" s="1" t="str">
        <f t="shared" si="61"/>
        <v/>
      </c>
      <c r="G424" s="1" t="str">
        <f t="shared" si="62"/>
        <v/>
      </c>
      <c r="H424" s="26" t="str">
        <f>IF($Q$1&gt;=L424,SUM(T424,U424),IF($Q$1=L423,SUM($H$380:H423),""))</f>
        <v/>
      </c>
      <c r="L424" s="1">
        <f t="shared" si="63"/>
        <v>401</v>
      </c>
      <c r="N424" s="1" t="str">
        <f>IF($Q$1&gt;=L424,VLOOKUP(L424,Cs!$BY$7:$CN$33000,11,FALSE),"")</f>
        <v/>
      </c>
      <c r="Q424" s="1" t="str">
        <f>IF($Q$1&gt;=L424,TRIM(VLOOKUP(L424,Cs!$BY$7:$CN$33000,12,FALSE)),"")</f>
        <v/>
      </c>
      <c r="R424" s="1" t="str">
        <f>IF($Q$1&gt;=L424,TRIM(VLOOKUP(L424,Cs!$BY$7:$CN$33000,13,FALSE)),"")</f>
        <v/>
      </c>
      <c r="S424" s="1" t="str">
        <f>IF($Q$1&gt;=L424,TRIM(VLOOKUP(L424,Cs!$BY$7:$CN$33000,14,FALSE)),"")</f>
        <v/>
      </c>
      <c r="T424" s="1" t="str">
        <f>IF($Q$1&gt;=L424,VLOOKUP(L424,Cs!$BY$7:$CN$33000,7,FALSE),"")</f>
        <v/>
      </c>
      <c r="U424" s="1" t="str">
        <f>IF($Q$1&gt;=L424,VLOOKUP(L424,Cs!$BY$7:$CN$33000,8,FALSE),"")</f>
        <v/>
      </c>
      <c r="W424" s="1" t="str">
        <f t="shared" si="66"/>
        <v/>
      </c>
      <c r="X424" s="1" t="str">
        <f t="shared" si="65"/>
        <v/>
      </c>
    </row>
    <row r="425" spans="1:24" x14ac:dyDescent="0.25">
      <c r="A425" s="17" t="str">
        <f t="shared" si="64"/>
        <v/>
      </c>
      <c r="B425" s="18" t="str">
        <f>IF($Q$1&gt;=L425,VLOOKUP(L425,Cs!$BY$7:$CN$33000,5,FALSE),"")</f>
        <v/>
      </c>
      <c r="C425" s="1" t="str">
        <f>IF($Q$1&gt;=L425,TRIM(VLOOKUP(L425,Cs!$BY$7:$CN$33000,15,FALSE)),"")</f>
        <v/>
      </c>
      <c r="D425" s="1" t="str">
        <f t="shared" si="60"/>
        <v/>
      </c>
      <c r="E425" s="1" t="str">
        <f>IF($Q$1&gt;=L425,TRIM(VLOOKUP(L425,Cs!$BY$7:$CN$33000,16,FALSE)),"")</f>
        <v/>
      </c>
      <c r="F425" s="1" t="str">
        <f t="shared" si="61"/>
        <v/>
      </c>
      <c r="G425" s="1" t="str">
        <f t="shared" si="62"/>
        <v/>
      </c>
      <c r="H425" s="26" t="str">
        <f>IF($Q$1&gt;=L425,SUM(T425,U425),IF($Q$1=L424,SUM($H$380:H424),""))</f>
        <v/>
      </c>
      <c r="L425" s="1">
        <f t="shared" si="63"/>
        <v>402</v>
      </c>
      <c r="N425" s="1" t="str">
        <f>IF($Q$1&gt;=L425,VLOOKUP(L425,Cs!$BY$7:$CN$33000,11,FALSE),"")</f>
        <v/>
      </c>
      <c r="Q425" s="1" t="str">
        <f>IF($Q$1&gt;=L425,TRIM(VLOOKUP(L425,Cs!$BY$7:$CN$33000,12,FALSE)),"")</f>
        <v/>
      </c>
      <c r="R425" s="1" t="str">
        <f>IF($Q$1&gt;=L425,TRIM(VLOOKUP(L425,Cs!$BY$7:$CN$33000,13,FALSE)),"")</f>
        <v/>
      </c>
      <c r="S425" s="1" t="str">
        <f>IF($Q$1&gt;=L425,TRIM(VLOOKUP(L425,Cs!$BY$7:$CN$33000,14,FALSE)),"")</f>
        <v/>
      </c>
      <c r="T425" s="1" t="str">
        <f>IF($Q$1&gt;=L425,VLOOKUP(L425,Cs!$BY$7:$CN$33000,7,FALSE),"")</f>
        <v/>
      </c>
      <c r="U425" s="1" t="str">
        <f>IF($Q$1&gt;=L425,VLOOKUP(L425,Cs!$BY$7:$CN$33000,8,FALSE),"")</f>
        <v/>
      </c>
      <c r="W425" s="1" t="str">
        <f t="shared" si="66"/>
        <v/>
      </c>
      <c r="X425" s="1" t="str">
        <f t="shared" si="65"/>
        <v/>
      </c>
    </row>
    <row r="426" spans="1:24" x14ac:dyDescent="0.25">
      <c r="A426" s="17" t="str">
        <f t="shared" si="64"/>
        <v/>
      </c>
      <c r="B426" s="18" t="str">
        <f>IF($Q$1&gt;=L426,VLOOKUP(L426,Cs!$BY$7:$CN$33000,5,FALSE),"")</f>
        <v/>
      </c>
      <c r="C426" s="1" t="str">
        <f>IF($Q$1&gt;=L426,TRIM(VLOOKUP(L426,Cs!$BY$7:$CN$33000,15,FALSE)),"")</f>
        <v/>
      </c>
      <c r="D426" s="1" t="str">
        <f t="shared" si="60"/>
        <v/>
      </c>
      <c r="E426" s="1" t="str">
        <f>IF($Q$1&gt;=L426,TRIM(VLOOKUP(L426,Cs!$BY$7:$CN$33000,16,FALSE)),"")</f>
        <v/>
      </c>
      <c r="F426" s="1" t="str">
        <f t="shared" si="61"/>
        <v/>
      </c>
      <c r="G426" s="1" t="str">
        <f t="shared" si="62"/>
        <v/>
      </c>
      <c r="H426" s="26" t="str">
        <f>IF($Q$1&gt;=L426,SUM(T426,U426),IF($Q$1=L425,SUM($H$380:H425),""))</f>
        <v/>
      </c>
      <c r="L426" s="1">
        <f t="shared" si="63"/>
        <v>403</v>
      </c>
      <c r="N426" s="1" t="str">
        <f>IF($Q$1&gt;=L426,VLOOKUP(L426,Cs!$BY$7:$CN$33000,11,FALSE),"")</f>
        <v/>
      </c>
      <c r="Q426" s="1" t="str">
        <f>IF($Q$1&gt;=L426,TRIM(VLOOKUP(L426,Cs!$BY$7:$CN$33000,12,FALSE)),"")</f>
        <v/>
      </c>
      <c r="R426" s="1" t="str">
        <f>IF($Q$1&gt;=L426,TRIM(VLOOKUP(L426,Cs!$BY$7:$CN$33000,13,FALSE)),"")</f>
        <v/>
      </c>
      <c r="S426" s="1" t="str">
        <f>IF($Q$1&gt;=L426,TRIM(VLOOKUP(L426,Cs!$BY$7:$CN$33000,14,FALSE)),"")</f>
        <v/>
      </c>
      <c r="T426" s="1" t="str">
        <f>IF($Q$1&gt;=L426,VLOOKUP(L426,Cs!$BY$7:$CN$33000,7,FALSE),"")</f>
        <v/>
      </c>
      <c r="U426" s="1" t="str">
        <f>IF($Q$1&gt;=L426,VLOOKUP(L426,Cs!$BY$7:$CN$33000,8,FALSE),"")</f>
        <v/>
      </c>
      <c r="W426" s="1" t="str">
        <f t="shared" si="66"/>
        <v/>
      </c>
      <c r="X426" s="1" t="str">
        <f t="shared" si="65"/>
        <v/>
      </c>
    </row>
    <row r="427" spans="1:24" x14ac:dyDescent="0.25">
      <c r="A427" s="17" t="str">
        <f t="shared" si="64"/>
        <v/>
      </c>
      <c r="B427" s="18" t="str">
        <f>IF($Q$1&gt;=L427,VLOOKUP(L427,Cs!$BY$7:$CN$33000,5,FALSE),"")</f>
        <v/>
      </c>
      <c r="C427" s="1" t="str">
        <f>IF($Q$1&gt;=L427,TRIM(VLOOKUP(L427,Cs!$BY$7:$CN$33000,15,FALSE)),"")</f>
        <v/>
      </c>
      <c r="D427" s="1" t="str">
        <f t="shared" si="60"/>
        <v/>
      </c>
      <c r="E427" s="1" t="str">
        <f>IF($Q$1&gt;=L427,TRIM(VLOOKUP(L427,Cs!$BY$7:$CN$33000,16,FALSE)),"")</f>
        <v/>
      </c>
      <c r="F427" s="1" t="str">
        <f t="shared" si="61"/>
        <v/>
      </c>
      <c r="G427" s="1" t="str">
        <f t="shared" si="62"/>
        <v/>
      </c>
      <c r="H427" s="26" t="str">
        <f>IF($Q$1&gt;=L427,SUM(T427,U427),IF($Q$1=L426,SUM($H$380:H426),""))</f>
        <v/>
      </c>
      <c r="L427" s="1">
        <f t="shared" si="63"/>
        <v>404</v>
      </c>
      <c r="N427" s="1" t="str">
        <f>IF($Q$1&gt;=L427,VLOOKUP(L427,Cs!$BY$7:$CN$33000,11,FALSE),"")</f>
        <v/>
      </c>
      <c r="Q427" s="1" t="str">
        <f>IF($Q$1&gt;=L427,TRIM(VLOOKUP(L427,Cs!$BY$7:$CN$33000,12,FALSE)),"")</f>
        <v/>
      </c>
      <c r="R427" s="1" t="str">
        <f>IF($Q$1&gt;=L427,TRIM(VLOOKUP(L427,Cs!$BY$7:$CN$33000,13,FALSE)),"")</f>
        <v/>
      </c>
      <c r="S427" s="1" t="str">
        <f>IF($Q$1&gt;=L427,TRIM(VLOOKUP(L427,Cs!$BY$7:$CN$33000,14,FALSE)),"")</f>
        <v/>
      </c>
      <c r="T427" s="1" t="str">
        <f>IF($Q$1&gt;=L427,VLOOKUP(L427,Cs!$BY$7:$CN$33000,7,FALSE),"")</f>
        <v/>
      </c>
      <c r="U427" s="1" t="str">
        <f>IF($Q$1&gt;=L427,VLOOKUP(L427,Cs!$BY$7:$CN$33000,8,FALSE),"")</f>
        <v/>
      </c>
      <c r="W427" s="1" t="str">
        <f t="shared" si="66"/>
        <v/>
      </c>
      <c r="X427" s="1" t="str">
        <f t="shared" si="65"/>
        <v/>
      </c>
    </row>
    <row r="428" spans="1:24" x14ac:dyDescent="0.25">
      <c r="A428" s="17" t="str">
        <f t="shared" si="64"/>
        <v/>
      </c>
      <c r="B428" s="18" t="str">
        <f>IF($Q$1&gt;=L428,VLOOKUP(L428,Cs!$BY$7:$CN$33000,5,FALSE),"")</f>
        <v/>
      </c>
      <c r="C428" s="1" t="str">
        <f>IF($Q$1&gt;=L428,TRIM(VLOOKUP(L428,Cs!$BY$7:$CN$33000,15,FALSE)),"")</f>
        <v/>
      </c>
      <c r="D428" s="1" t="str">
        <f t="shared" si="60"/>
        <v/>
      </c>
      <c r="E428" s="1" t="str">
        <f>IF($Q$1&gt;=L428,TRIM(VLOOKUP(L428,Cs!$BY$7:$CN$33000,16,FALSE)),"")</f>
        <v/>
      </c>
      <c r="F428" s="1" t="str">
        <f t="shared" si="61"/>
        <v/>
      </c>
      <c r="G428" s="1" t="str">
        <f t="shared" si="62"/>
        <v/>
      </c>
      <c r="H428" s="26" t="str">
        <f>IF($Q$1&gt;=L428,SUM(T428,U428),IF($Q$1=L427,SUM($H$380:H427),""))</f>
        <v/>
      </c>
      <c r="L428" s="1">
        <f t="shared" si="63"/>
        <v>405</v>
      </c>
      <c r="N428" s="1" t="str">
        <f>IF($Q$1&gt;=L428,VLOOKUP(L428,Cs!$BY$7:$CN$33000,11,FALSE),"")</f>
        <v/>
      </c>
      <c r="Q428" s="1" t="str">
        <f>IF($Q$1&gt;=L428,TRIM(VLOOKUP(L428,Cs!$BY$7:$CN$33000,12,FALSE)),"")</f>
        <v/>
      </c>
      <c r="R428" s="1" t="str">
        <f>IF($Q$1&gt;=L428,TRIM(VLOOKUP(L428,Cs!$BY$7:$CN$33000,13,FALSE)),"")</f>
        <v/>
      </c>
      <c r="S428" s="1" t="str">
        <f>IF($Q$1&gt;=L428,TRIM(VLOOKUP(L428,Cs!$BY$7:$CN$33000,14,FALSE)),"")</f>
        <v/>
      </c>
      <c r="T428" s="1" t="str">
        <f>IF($Q$1&gt;=L428,VLOOKUP(L428,Cs!$BY$7:$CN$33000,7,FALSE),"")</f>
        <v/>
      </c>
      <c r="U428" s="1" t="str">
        <f>IF($Q$1&gt;=L428,VLOOKUP(L428,Cs!$BY$7:$CN$33000,8,FALSE),"")</f>
        <v/>
      </c>
      <c r="W428" s="1" t="str">
        <f t="shared" si="66"/>
        <v/>
      </c>
      <c r="X428" s="1" t="str">
        <f t="shared" si="65"/>
        <v/>
      </c>
    </row>
    <row r="429" spans="1:24" x14ac:dyDescent="0.25">
      <c r="A429" s="17" t="str">
        <f t="shared" si="64"/>
        <v/>
      </c>
      <c r="B429" s="18" t="str">
        <f>IF($Q$1&gt;=L429,VLOOKUP(L429,Cs!$BY$7:$CN$33000,5,FALSE),"")</f>
        <v/>
      </c>
      <c r="C429" s="1" t="str">
        <f>IF($Q$1&gt;=L429,TRIM(VLOOKUP(L429,Cs!$BY$7:$CN$33000,15,FALSE)),"")</f>
        <v/>
      </c>
      <c r="D429" s="1" t="str">
        <f t="shared" si="60"/>
        <v/>
      </c>
      <c r="E429" s="1" t="str">
        <f>IF($Q$1&gt;=L429,TRIM(VLOOKUP(L429,Cs!$BY$7:$CN$33000,16,FALSE)),"")</f>
        <v/>
      </c>
      <c r="F429" s="1" t="str">
        <f t="shared" si="61"/>
        <v/>
      </c>
      <c r="G429" s="1" t="str">
        <f t="shared" si="62"/>
        <v/>
      </c>
      <c r="H429" s="26" t="str">
        <f>IF($Q$1&gt;=L429,SUM(T429,U429),IF($Q$1=L428,SUM($H$380:H428),""))</f>
        <v/>
      </c>
      <c r="L429" s="1">
        <f t="shared" si="63"/>
        <v>406</v>
      </c>
      <c r="N429" s="1" t="str">
        <f>IF($Q$1&gt;=L429,VLOOKUP(L429,Cs!$BY$7:$CN$33000,11,FALSE),"")</f>
        <v/>
      </c>
      <c r="Q429" s="1" t="str">
        <f>IF($Q$1&gt;=L429,TRIM(VLOOKUP(L429,Cs!$BY$7:$CN$33000,12,FALSE)),"")</f>
        <v/>
      </c>
      <c r="R429" s="1" t="str">
        <f>IF($Q$1&gt;=L429,TRIM(VLOOKUP(L429,Cs!$BY$7:$CN$33000,13,FALSE)),"")</f>
        <v/>
      </c>
      <c r="S429" s="1" t="str">
        <f>IF($Q$1&gt;=L429,TRIM(VLOOKUP(L429,Cs!$BY$7:$CN$33000,14,FALSE)),"")</f>
        <v/>
      </c>
      <c r="T429" s="1" t="str">
        <f>IF($Q$1&gt;=L429,VLOOKUP(L429,Cs!$BY$7:$CN$33000,7,FALSE),"")</f>
        <v/>
      </c>
      <c r="U429" s="1" t="str">
        <f>IF($Q$1&gt;=L429,VLOOKUP(L429,Cs!$BY$7:$CN$33000,8,FALSE),"")</f>
        <v/>
      </c>
      <c r="W429" s="1" t="str">
        <f t="shared" si="66"/>
        <v/>
      </c>
      <c r="X429" s="1" t="str">
        <f t="shared" si="65"/>
        <v/>
      </c>
    </row>
    <row r="430" spans="1:24" x14ac:dyDescent="0.25">
      <c r="A430" s="17" t="str">
        <f t="shared" si="64"/>
        <v/>
      </c>
      <c r="B430" s="18" t="str">
        <f>IF($Q$1&gt;=L430,VLOOKUP(L430,Cs!$BY$7:$CN$33000,5,FALSE),"")</f>
        <v/>
      </c>
      <c r="C430" s="1" t="str">
        <f>IF($Q$1&gt;=L430,TRIM(VLOOKUP(L430,Cs!$BY$7:$CN$33000,15,FALSE)),"")</f>
        <v/>
      </c>
      <c r="D430" s="1" t="str">
        <f t="shared" si="60"/>
        <v/>
      </c>
      <c r="E430" s="1" t="str">
        <f>IF($Q$1&gt;=L430,TRIM(VLOOKUP(L430,Cs!$BY$7:$CN$33000,16,FALSE)),"")</f>
        <v/>
      </c>
      <c r="F430" s="1" t="str">
        <f t="shared" si="61"/>
        <v/>
      </c>
      <c r="G430" s="1" t="str">
        <f t="shared" si="62"/>
        <v/>
      </c>
      <c r="H430" s="26" t="str">
        <f>IF($Q$1&gt;=L430,SUM(T430,U430),IF($Q$1=L429,SUM($H$380:H429),""))</f>
        <v/>
      </c>
      <c r="L430" s="1">
        <f t="shared" si="63"/>
        <v>407</v>
      </c>
      <c r="N430" s="1" t="str">
        <f>IF($Q$1&gt;=L430,VLOOKUP(L430,Cs!$BY$7:$CN$33000,11,FALSE),"")</f>
        <v/>
      </c>
      <c r="Q430" s="1" t="str">
        <f>IF($Q$1&gt;=L430,TRIM(VLOOKUP(L430,Cs!$BY$7:$CN$33000,12,FALSE)),"")</f>
        <v/>
      </c>
      <c r="R430" s="1" t="str">
        <f>IF($Q$1&gt;=L430,TRIM(VLOOKUP(L430,Cs!$BY$7:$CN$33000,13,FALSE)),"")</f>
        <v/>
      </c>
      <c r="S430" s="1" t="str">
        <f>IF($Q$1&gt;=L430,TRIM(VLOOKUP(L430,Cs!$BY$7:$CN$33000,14,FALSE)),"")</f>
        <v/>
      </c>
      <c r="T430" s="1" t="str">
        <f>IF($Q$1&gt;=L430,VLOOKUP(L430,Cs!$BY$7:$CN$33000,7,FALSE),"")</f>
        <v/>
      </c>
      <c r="U430" s="1" t="str">
        <f>IF($Q$1&gt;=L430,VLOOKUP(L430,Cs!$BY$7:$CN$33000,8,FALSE),"")</f>
        <v/>
      </c>
      <c r="W430" s="1" t="str">
        <f t="shared" si="66"/>
        <v/>
      </c>
      <c r="X430" s="1" t="str">
        <f t="shared" si="65"/>
        <v/>
      </c>
    </row>
    <row r="431" spans="1:24" x14ac:dyDescent="0.25">
      <c r="G431" s="52" t="str">
        <f>IF($Q$1&gt;L430,$S$3,IF($Q$1=L430,$S$1,""))</f>
        <v/>
      </c>
      <c r="H431" s="26" t="str">
        <f>IF($Q$1&gt;=L430,SUM($H$380:H430),"")</f>
        <v/>
      </c>
      <c r="L431" s="6">
        <f>IF(L430&lt;$Q$1,L430,SUM(L430,1))</f>
        <v>408</v>
      </c>
    </row>
    <row r="432" spans="1:24" x14ac:dyDescent="0.25">
      <c r="H432" s="31" t="str">
        <f>IF(L381&lt;=$Q$1,K432&amp;". oldal","")</f>
        <v/>
      </c>
      <c r="J432" s="8"/>
      <c r="K432" s="1" t="str">
        <f>IF(L381&lt;=$Q$1,K379+1,"")</f>
        <v/>
      </c>
      <c r="L432" s="1">
        <f>L431</f>
        <v>408</v>
      </c>
    </row>
    <row r="433" spans="1:24" x14ac:dyDescent="0.25">
      <c r="G433" s="52" t="str">
        <f>IF($Q$1&gt;L433,$S$2,"")</f>
        <v/>
      </c>
      <c r="H433" s="26" t="str">
        <f>IF($Q$1&gt;L430,H431,"")</f>
        <v/>
      </c>
      <c r="L433" s="1">
        <f t="shared" ref="L433" si="67">L432</f>
        <v>408</v>
      </c>
    </row>
    <row r="434" spans="1:24" x14ac:dyDescent="0.25">
      <c r="A434" s="17" t="str">
        <f>IF($Q$1&gt;=L434,L434,"")</f>
        <v/>
      </c>
      <c r="B434" s="18" t="str">
        <f>IF($Q$1&gt;=L434,VLOOKUP(L434,Cs!$BY$7:$CN$33000,5,FALSE),"")</f>
        <v/>
      </c>
      <c r="C434" s="1" t="str">
        <f>IF($Q$1&gt;=L434,TRIM(VLOOKUP(L434,Cs!$BY$7:$CN$33000,15,FALSE)),"")</f>
        <v/>
      </c>
      <c r="D434" s="1" t="str">
        <f t="shared" ref="D434:D483" si="68">IF($Q$1&gt;=L434,IF(N434=$N$9,"",UPPER(LEFT(N434,1))),"")</f>
        <v/>
      </c>
      <c r="E434" s="1" t="str">
        <f>IF($Q$1&gt;=L434,TRIM(VLOOKUP(L434,Cs!$BY$7:$CN$33000,16,FALSE)),"")</f>
        <v/>
      </c>
      <c r="F434" s="1" t="str">
        <f t="shared" ref="F434:F483" si="69">IF($Q$1&gt;=L434,TRIM(Q434&amp;" "&amp;W434),"")</f>
        <v/>
      </c>
      <c r="G434" s="1" t="str">
        <f t="shared" ref="G434:G483" si="70">IF($Q$1&gt;=L434,TRIM(S434&amp;X434),IF($Q$1=L433,$S$1,""))</f>
        <v/>
      </c>
      <c r="H434" s="26" t="str">
        <f>IF($Q$1&gt;=L434,SUM(T434,U434),IF($Q$1=L433,SUM($H$433:H433),""))</f>
        <v/>
      </c>
      <c r="L434" s="1">
        <f t="shared" ref="L434:L483" si="71">L433+1</f>
        <v>409</v>
      </c>
      <c r="N434" s="1" t="str">
        <f>IF($Q$1&gt;=L434,VLOOKUP(L434,Cs!$BY$7:$CN$33000,11,FALSE),"")</f>
        <v/>
      </c>
      <c r="Q434" s="1" t="str">
        <f>IF($Q$1&gt;=L434,TRIM(VLOOKUP(L434,Cs!$BY$7:$CN$33000,12,FALSE)),"")</f>
        <v/>
      </c>
      <c r="R434" s="1" t="str">
        <f>IF($Q$1&gt;=L434,TRIM(VLOOKUP(L434,Cs!$BY$7:$CN$33000,13,FALSE)),"")</f>
        <v/>
      </c>
      <c r="S434" s="1" t="str">
        <f>IF($Q$1&gt;=L434,TRIM(VLOOKUP(L434,Cs!$BY$7:$CN$33000,14,FALSE)),"")</f>
        <v/>
      </c>
      <c r="T434" s="1" t="str">
        <f>IF($Q$1&gt;=L434,VLOOKUP(L434,Cs!$BY$7:$CN$33000,7,FALSE),"")</f>
        <v/>
      </c>
      <c r="U434" s="1" t="str">
        <f>IF($Q$1&gt;=L434,VLOOKUP(L434,Cs!$BY$7:$CN$33000,8,FALSE),"")</f>
        <v/>
      </c>
      <c r="W434" s="1" t="str">
        <f t="shared" si="66"/>
        <v/>
      </c>
      <c r="X434" s="1" t="str">
        <f t="shared" si="65"/>
        <v/>
      </c>
    </row>
    <row r="435" spans="1:24" x14ac:dyDescent="0.25">
      <c r="A435" s="17" t="str">
        <f t="shared" ref="A435:A483" si="72">IF($Q$1&gt;=L435,L435,"")</f>
        <v/>
      </c>
      <c r="B435" s="18" t="str">
        <f>IF($Q$1&gt;=L435,VLOOKUP(L435,Cs!$BY$7:$CN$33000,5,FALSE),"")</f>
        <v/>
      </c>
      <c r="C435" s="1" t="str">
        <f>IF($Q$1&gt;=L435,TRIM(VLOOKUP(L435,Cs!$BY$7:$CN$33000,15,FALSE)),"")</f>
        <v/>
      </c>
      <c r="D435" s="1" t="str">
        <f t="shared" si="68"/>
        <v/>
      </c>
      <c r="E435" s="1" t="str">
        <f>IF($Q$1&gt;=L435,TRIM(VLOOKUP(L435,Cs!$BY$7:$CN$33000,16,FALSE)),"")</f>
        <v/>
      </c>
      <c r="F435" s="1" t="str">
        <f t="shared" si="69"/>
        <v/>
      </c>
      <c r="G435" s="1" t="str">
        <f t="shared" si="70"/>
        <v/>
      </c>
      <c r="H435" s="26" t="str">
        <f>IF($Q$1&gt;=L435,SUM(T435,U435),IF($Q$1=L434,SUM($H$433:H434),""))</f>
        <v/>
      </c>
      <c r="L435" s="1">
        <f t="shared" si="71"/>
        <v>410</v>
      </c>
      <c r="N435" s="1" t="str">
        <f>IF($Q$1&gt;=L435,VLOOKUP(L435,Cs!$BY$7:$CN$33000,11,FALSE),"")</f>
        <v/>
      </c>
      <c r="Q435" s="1" t="str">
        <f>IF($Q$1&gt;=L435,TRIM(VLOOKUP(L435,Cs!$BY$7:$CN$33000,12,FALSE)),"")</f>
        <v/>
      </c>
      <c r="R435" s="1" t="str">
        <f>IF($Q$1&gt;=L435,TRIM(VLOOKUP(L435,Cs!$BY$7:$CN$33000,13,FALSE)),"")</f>
        <v/>
      </c>
      <c r="S435" s="1" t="str">
        <f>IF($Q$1&gt;=L435,TRIM(VLOOKUP(L435,Cs!$BY$7:$CN$33000,14,FALSE)),"")</f>
        <v/>
      </c>
      <c r="T435" s="1" t="str">
        <f>IF($Q$1&gt;=L435,VLOOKUP(L435,Cs!$BY$7:$CN$33000,7,FALSE),"")</f>
        <v/>
      </c>
      <c r="U435" s="1" t="str">
        <f>IF($Q$1&gt;=L435,VLOOKUP(L435,Cs!$BY$7:$CN$33000,8,FALSE),"")</f>
        <v/>
      </c>
      <c r="W435" s="1" t="str">
        <f t="shared" si="66"/>
        <v/>
      </c>
      <c r="X435" s="1" t="str">
        <f t="shared" si="65"/>
        <v/>
      </c>
    </row>
    <row r="436" spans="1:24" x14ac:dyDescent="0.25">
      <c r="A436" s="17" t="str">
        <f t="shared" si="72"/>
        <v/>
      </c>
      <c r="B436" s="18" t="str">
        <f>IF($Q$1&gt;=L436,VLOOKUP(L436,Cs!$BY$7:$CN$33000,5,FALSE),"")</f>
        <v/>
      </c>
      <c r="C436" s="1" t="str">
        <f>IF($Q$1&gt;=L436,TRIM(VLOOKUP(L436,Cs!$BY$7:$CN$33000,15,FALSE)),"")</f>
        <v/>
      </c>
      <c r="D436" s="1" t="str">
        <f t="shared" si="68"/>
        <v/>
      </c>
      <c r="E436" s="1" t="str">
        <f>IF($Q$1&gt;=L436,TRIM(VLOOKUP(L436,Cs!$BY$7:$CN$33000,16,FALSE)),"")</f>
        <v/>
      </c>
      <c r="F436" s="1" t="str">
        <f t="shared" si="69"/>
        <v/>
      </c>
      <c r="G436" s="1" t="str">
        <f t="shared" si="70"/>
        <v/>
      </c>
      <c r="H436" s="26" t="str">
        <f>IF($Q$1&gt;=L436,SUM(T436,U436),IF($Q$1=L435,SUM($H$433:H435),""))</f>
        <v/>
      </c>
      <c r="L436" s="1">
        <f t="shared" si="71"/>
        <v>411</v>
      </c>
      <c r="N436" s="1" t="str">
        <f>IF($Q$1&gt;=L436,VLOOKUP(L436,Cs!$BY$7:$CN$33000,11,FALSE),"")</f>
        <v/>
      </c>
      <c r="Q436" s="1" t="str">
        <f>IF($Q$1&gt;=L436,TRIM(VLOOKUP(L436,Cs!$BY$7:$CN$33000,12,FALSE)),"")</f>
        <v/>
      </c>
      <c r="R436" s="1" t="str">
        <f>IF($Q$1&gt;=L436,TRIM(VLOOKUP(L436,Cs!$BY$7:$CN$33000,13,FALSE)),"")</f>
        <v/>
      </c>
      <c r="S436" s="1" t="str">
        <f>IF($Q$1&gt;=L436,TRIM(VLOOKUP(L436,Cs!$BY$7:$CN$33000,14,FALSE)),"")</f>
        <v/>
      </c>
      <c r="T436" s="1" t="str">
        <f>IF($Q$1&gt;=L436,VLOOKUP(L436,Cs!$BY$7:$CN$33000,7,FALSE),"")</f>
        <v/>
      </c>
      <c r="U436" s="1" t="str">
        <f>IF($Q$1&gt;=L436,VLOOKUP(L436,Cs!$BY$7:$CN$33000,8,FALSE),"")</f>
        <v/>
      </c>
      <c r="W436" s="1" t="str">
        <f t="shared" si="66"/>
        <v/>
      </c>
      <c r="X436" s="1" t="str">
        <f t="shared" si="65"/>
        <v/>
      </c>
    </row>
    <row r="437" spans="1:24" x14ac:dyDescent="0.25">
      <c r="A437" s="17" t="str">
        <f t="shared" si="72"/>
        <v/>
      </c>
      <c r="B437" s="18" t="str">
        <f>IF($Q$1&gt;=L437,VLOOKUP(L437,Cs!$BY$7:$CN$33000,5,FALSE),"")</f>
        <v/>
      </c>
      <c r="C437" s="1" t="str">
        <f>IF($Q$1&gt;=L437,TRIM(VLOOKUP(L437,Cs!$BY$7:$CN$33000,15,FALSE)),"")</f>
        <v/>
      </c>
      <c r="D437" s="1" t="str">
        <f t="shared" si="68"/>
        <v/>
      </c>
      <c r="E437" s="1" t="str">
        <f>IF($Q$1&gt;=L437,TRIM(VLOOKUP(L437,Cs!$BY$7:$CN$33000,16,FALSE)),"")</f>
        <v/>
      </c>
      <c r="F437" s="1" t="str">
        <f t="shared" si="69"/>
        <v/>
      </c>
      <c r="G437" s="1" t="str">
        <f t="shared" si="70"/>
        <v/>
      </c>
      <c r="H437" s="26" t="str">
        <f>IF($Q$1&gt;=L437,SUM(T437,U437),IF($Q$1=L436,SUM($H$433:H436),""))</f>
        <v/>
      </c>
      <c r="L437" s="1">
        <f t="shared" si="71"/>
        <v>412</v>
      </c>
      <c r="N437" s="1" t="str">
        <f>IF($Q$1&gt;=L437,VLOOKUP(L437,Cs!$BY$7:$CN$33000,11,FALSE),"")</f>
        <v/>
      </c>
      <c r="Q437" s="1" t="str">
        <f>IF($Q$1&gt;=L437,TRIM(VLOOKUP(L437,Cs!$BY$7:$CN$33000,12,FALSE)),"")</f>
        <v/>
      </c>
      <c r="R437" s="1" t="str">
        <f>IF($Q$1&gt;=L437,TRIM(VLOOKUP(L437,Cs!$BY$7:$CN$33000,13,FALSE)),"")</f>
        <v/>
      </c>
      <c r="S437" s="1" t="str">
        <f>IF($Q$1&gt;=L437,TRIM(VLOOKUP(L437,Cs!$BY$7:$CN$33000,14,FALSE)),"")</f>
        <v/>
      </c>
      <c r="T437" s="1" t="str">
        <f>IF($Q$1&gt;=L437,VLOOKUP(L437,Cs!$BY$7:$CN$33000,7,FALSE),"")</f>
        <v/>
      </c>
      <c r="U437" s="1" t="str">
        <f>IF($Q$1&gt;=L437,VLOOKUP(L437,Cs!$BY$7:$CN$33000,8,FALSE),"")</f>
        <v/>
      </c>
      <c r="W437" s="1" t="str">
        <f t="shared" si="66"/>
        <v/>
      </c>
      <c r="X437" s="1" t="str">
        <f t="shared" si="65"/>
        <v/>
      </c>
    </row>
    <row r="438" spans="1:24" x14ac:dyDescent="0.25">
      <c r="A438" s="17" t="str">
        <f t="shared" si="72"/>
        <v/>
      </c>
      <c r="B438" s="18" t="str">
        <f>IF($Q$1&gt;=L438,VLOOKUP(L438,Cs!$BY$7:$CN$33000,5,FALSE),"")</f>
        <v/>
      </c>
      <c r="C438" s="1" t="str">
        <f>IF($Q$1&gt;=L438,TRIM(VLOOKUP(L438,Cs!$BY$7:$CN$33000,15,FALSE)),"")</f>
        <v/>
      </c>
      <c r="D438" s="1" t="str">
        <f t="shared" si="68"/>
        <v/>
      </c>
      <c r="E438" s="1" t="str">
        <f>IF($Q$1&gt;=L438,TRIM(VLOOKUP(L438,Cs!$BY$7:$CN$33000,16,FALSE)),"")</f>
        <v/>
      </c>
      <c r="F438" s="1" t="str">
        <f t="shared" si="69"/>
        <v/>
      </c>
      <c r="G438" s="1" t="str">
        <f t="shared" si="70"/>
        <v/>
      </c>
      <c r="H438" s="26" t="str">
        <f>IF($Q$1&gt;=L438,SUM(T438,U438),IF($Q$1=L437,SUM($H$433:H437),""))</f>
        <v/>
      </c>
      <c r="L438" s="1">
        <f t="shared" si="71"/>
        <v>413</v>
      </c>
      <c r="N438" s="1" t="str">
        <f>IF($Q$1&gt;=L438,VLOOKUP(L438,Cs!$BY$7:$CN$33000,11,FALSE),"")</f>
        <v/>
      </c>
      <c r="Q438" s="1" t="str">
        <f>IF($Q$1&gt;=L438,TRIM(VLOOKUP(L438,Cs!$BY$7:$CN$33000,12,FALSE)),"")</f>
        <v/>
      </c>
      <c r="R438" s="1" t="str">
        <f>IF($Q$1&gt;=L438,TRIM(VLOOKUP(L438,Cs!$BY$7:$CN$33000,13,FALSE)),"")</f>
        <v/>
      </c>
      <c r="S438" s="1" t="str">
        <f>IF($Q$1&gt;=L438,TRIM(VLOOKUP(L438,Cs!$BY$7:$CN$33000,14,FALSE)),"")</f>
        <v/>
      </c>
      <c r="T438" s="1" t="str">
        <f>IF($Q$1&gt;=L438,VLOOKUP(L438,Cs!$BY$7:$CN$33000,7,FALSE),"")</f>
        <v/>
      </c>
      <c r="U438" s="1" t="str">
        <f>IF($Q$1&gt;=L438,VLOOKUP(L438,Cs!$BY$7:$CN$33000,8,FALSE),"")</f>
        <v/>
      </c>
      <c r="W438" s="1" t="str">
        <f t="shared" si="66"/>
        <v/>
      </c>
      <c r="X438" s="1" t="str">
        <f t="shared" si="65"/>
        <v/>
      </c>
    </row>
    <row r="439" spans="1:24" x14ac:dyDescent="0.25">
      <c r="A439" s="17" t="str">
        <f t="shared" si="72"/>
        <v/>
      </c>
      <c r="B439" s="18" t="str">
        <f>IF($Q$1&gt;=L439,VLOOKUP(L439,Cs!$BY$7:$CN$33000,5,FALSE),"")</f>
        <v/>
      </c>
      <c r="C439" s="1" t="str">
        <f>IF($Q$1&gt;=L439,TRIM(VLOOKUP(L439,Cs!$BY$7:$CN$33000,15,FALSE)),"")</f>
        <v/>
      </c>
      <c r="D439" s="1" t="str">
        <f t="shared" si="68"/>
        <v/>
      </c>
      <c r="E439" s="1" t="str">
        <f>IF($Q$1&gt;=L439,TRIM(VLOOKUP(L439,Cs!$BY$7:$CN$33000,16,FALSE)),"")</f>
        <v/>
      </c>
      <c r="F439" s="1" t="str">
        <f t="shared" si="69"/>
        <v/>
      </c>
      <c r="G439" s="1" t="str">
        <f t="shared" si="70"/>
        <v/>
      </c>
      <c r="H439" s="26" t="str">
        <f>IF($Q$1&gt;=L439,SUM(T439,U439),IF($Q$1=L438,SUM($H$433:H438),""))</f>
        <v/>
      </c>
      <c r="L439" s="1">
        <f t="shared" si="71"/>
        <v>414</v>
      </c>
      <c r="N439" s="1" t="str">
        <f>IF($Q$1&gt;=L439,VLOOKUP(L439,Cs!$BY$7:$CN$33000,11,FALSE),"")</f>
        <v/>
      </c>
      <c r="Q439" s="1" t="str">
        <f>IF($Q$1&gt;=L439,TRIM(VLOOKUP(L439,Cs!$BY$7:$CN$33000,12,FALSE)),"")</f>
        <v/>
      </c>
      <c r="R439" s="1" t="str">
        <f>IF($Q$1&gt;=L439,TRIM(VLOOKUP(L439,Cs!$BY$7:$CN$33000,13,FALSE)),"")</f>
        <v/>
      </c>
      <c r="S439" s="1" t="str">
        <f>IF($Q$1&gt;=L439,TRIM(VLOOKUP(L439,Cs!$BY$7:$CN$33000,14,FALSE)),"")</f>
        <v/>
      </c>
      <c r="T439" s="1" t="str">
        <f>IF($Q$1&gt;=L439,VLOOKUP(L439,Cs!$BY$7:$CN$33000,7,FALSE),"")</f>
        <v/>
      </c>
      <c r="U439" s="1" t="str">
        <f>IF($Q$1&gt;=L439,VLOOKUP(L439,Cs!$BY$7:$CN$33000,8,FALSE),"")</f>
        <v/>
      </c>
      <c r="W439" s="1" t="str">
        <f t="shared" si="66"/>
        <v/>
      </c>
      <c r="X439" s="1" t="str">
        <f t="shared" si="65"/>
        <v/>
      </c>
    </row>
    <row r="440" spans="1:24" x14ac:dyDescent="0.25">
      <c r="A440" s="17" t="str">
        <f t="shared" si="72"/>
        <v/>
      </c>
      <c r="B440" s="18" t="str">
        <f>IF($Q$1&gt;=L440,VLOOKUP(L440,Cs!$BY$7:$CN$33000,5,FALSE),"")</f>
        <v/>
      </c>
      <c r="C440" s="1" t="str">
        <f>IF($Q$1&gt;=L440,TRIM(VLOOKUP(L440,Cs!$BY$7:$CN$33000,15,FALSE)),"")</f>
        <v/>
      </c>
      <c r="D440" s="1" t="str">
        <f t="shared" si="68"/>
        <v/>
      </c>
      <c r="E440" s="1" t="str">
        <f>IF($Q$1&gt;=L440,TRIM(VLOOKUP(L440,Cs!$BY$7:$CN$33000,16,FALSE)),"")</f>
        <v/>
      </c>
      <c r="F440" s="1" t="str">
        <f t="shared" si="69"/>
        <v/>
      </c>
      <c r="G440" s="1" t="str">
        <f t="shared" si="70"/>
        <v/>
      </c>
      <c r="H440" s="26" t="str">
        <f>IF($Q$1&gt;=L440,SUM(T440,U440),IF($Q$1=L439,SUM($H$433:H439),""))</f>
        <v/>
      </c>
      <c r="L440" s="1">
        <f t="shared" si="71"/>
        <v>415</v>
      </c>
      <c r="N440" s="1" t="str">
        <f>IF($Q$1&gt;=L440,VLOOKUP(L440,Cs!$BY$7:$CN$33000,11,FALSE),"")</f>
        <v/>
      </c>
      <c r="Q440" s="1" t="str">
        <f>IF($Q$1&gt;=L440,TRIM(VLOOKUP(L440,Cs!$BY$7:$CN$33000,12,FALSE)),"")</f>
        <v/>
      </c>
      <c r="R440" s="1" t="str">
        <f>IF($Q$1&gt;=L440,TRIM(VLOOKUP(L440,Cs!$BY$7:$CN$33000,13,FALSE)),"")</f>
        <v/>
      </c>
      <c r="S440" s="1" t="str">
        <f>IF($Q$1&gt;=L440,TRIM(VLOOKUP(L440,Cs!$BY$7:$CN$33000,14,FALSE)),"")</f>
        <v/>
      </c>
      <c r="T440" s="1" t="str">
        <f>IF($Q$1&gt;=L440,VLOOKUP(L440,Cs!$BY$7:$CN$33000,7,FALSE),"")</f>
        <v/>
      </c>
      <c r="U440" s="1" t="str">
        <f>IF($Q$1&gt;=L440,VLOOKUP(L440,Cs!$BY$7:$CN$33000,8,FALSE),"")</f>
        <v/>
      </c>
      <c r="W440" s="1" t="str">
        <f t="shared" si="66"/>
        <v/>
      </c>
      <c r="X440" s="1" t="str">
        <f t="shared" si="65"/>
        <v/>
      </c>
    </row>
    <row r="441" spans="1:24" x14ac:dyDescent="0.25">
      <c r="A441" s="17" t="str">
        <f t="shared" si="72"/>
        <v/>
      </c>
      <c r="B441" s="18" t="str">
        <f>IF($Q$1&gt;=L441,VLOOKUP(L441,Cs!$BY$7:$CN$33000,5,FALSE),"")</f>
        <v/>
      </c>
      <c r="C441" s="1" t="str">
        <f>IF($Q$1&gt;=L441,TRIM(VLOOKUP(L441,Cs!$BY$7:$CN$33000,15,FALSE)),"")</f>
        <v/>
      </c>
      <c r="D441" s="1" t="str">
        <f t="shared" si="68"/>
        <v/>
      </c>
      <c r="E441" s="1" t="str">
        <f>IF($Q$1&gt;=L441,TRIM(VLOOKUP(L441,Cs!$BY$7:$CN$33000,16,FALSE)),"")</f>
        <v/>
      </c>
      <c r="F441" s="1" t="str">
        <f t="shared" si="69"/>
        <v/>
      </c>
      <c r="G441" s="1" t="str">
        <f t="shared" si="70"/>
        <v/>
      </c>
      <c r="H441" s="26" t="str">
        <f>IF($Q$1&gt;=L441,SUM(T441,U441),IF($Q$1=L440,SUM($H$433:H440),""))</f>
        <v/>
      </c>
      <c r="L441" s="1">
        <f t="shared" si="71"/>
        <v>416</v>
      </c>
      <c r="N441" s="1" t="str">
        <f>IF($Q$1&gt;=L441,VLOOKUP(L441,Cs!$BY$7:$CN$33000,11,FALSE),"")</f>
        <v/>
      </c>
      <c r="Q441" s="1" t="str">
        <f>IF($Q$1&gt;=L441,TRIM(VLOOKUP(L441,Cs!$BY$7:$CN$33000,12,FALSE)),"")</f>
        <v/>
      </c>
      <c r="R441" s="1" t="str">
        <f>IF($Q$1&gt;=L441,TRIM(VLOOKUP(L441,Cs!$BY$7:$CN$33000,13,FALSE)),"")</f>
        <v/>
      </c>
      <c r="S441" s="1" t="str">
        <f>IF($Q$1&gt;=L441,TRIM(VLOOKUP(L441,Cs!$BY$7:$CN$33000,14,FALSE)),"")</f>
        <v/>
      </c>
      <c r="T441" s="1" t="str">
        <f>IF($Q$1&gt;=L441,VLOOKUP(L441,Cs!$BY$7:$CN$33000,7,FALSE),"")</f>
        <v/>
      </c>
      <c r="U441" s="1" t="str">
        <f>IF($Q$1&gt;=L441,VLOOKUP(L441,Cs!$BY$7:$CN$33000,8,FALSE),"")</f>
        <v/>
      </c>
      <c r="W441" s="1" t="str">
        <f t="shared" si="66"/>
        <v/>
      </c>
      <c r="X441" s="1" t="str">
        <f t="shared" si="65"/>
        <v/>
      </c>
    </row>
    <row r="442" spans="1:24" x14ac:dyDescent="0.25">
      <c r="A442" s="17" t="str">
        <f t="shared" si="72"/>
        <v/>
      </c>
      <c r="B442" s="18" t="str">
        <f>IF($Q$1&gt;=L442,VLOOKUP(L442,Cs!$BY$7:$CN$33000,5,FALSE),"")</f>
        <v/>
      </c>
      <c r="C442" s="1" t="str">
        <f>IF($Q$1&gt;=L442,TRIM(VLOOKUP(L442,Cs!$BY$7:$CN$33000,15,FALSE)),"")</f>
        <v/>
      </c>
      <c r="D442" s="1" t="str">
        <f t="shared" si="68"/>
        <v/>
      </c>
      <c r="E442" s="1" t="str">
        <f>IF($Q$1&gt;=L442,TRIM(VLOOKUP(L442,Cs!$BY$7:$CN$33000,16,FALSE)),"")</f>
        <v/>
      </c>
      <c r="F442" s="1" t="str">
        <f t="shared" si="69"/>
        <v/>
      </c>
      <c r="G442" s="1" t="str">
        <f t="shared" si="70"/>
        <v/>
      </c>
      <c r="H442" s="26" t="str">
        <f>IF($Q$1&gt;=L442,SUM(T442,U442),IF($Q$1=L441,SUM($H$433:H441),""))</f>
        <v/>
      </c>
      <c r="L442" s="1">
        <f t="shared" si="71"/>
        <v>417</v>
      </c>
      <c r="N442" s="1" t="str">
        <f>IF($Q$1&gt;=L442,VLOOKUP(L442,Cs!$BY$7:$CN$33000,11,FALSE),"")</f>
        <v/>
      </c>
      <c r="Q442" s="1" t="str">
        <f>IF($Q$1&gt;=L442,TRIM(VLOOKUP(L442,Cs!$BY$7:$CN$33000,12,FALSE)),"")</f>
        <v/>
      </c>
      <c r="R442" s="1" t="str">
        <f>IF($Q$1&gt;=L442,TRIM(VLOOKUP(L442,Cs!$BY$7:$CN$33000,13,FALSE)),"")</f>
        <v/>
      </c>
      <c r="S442" s="1" t="str">
        <f>IF($Q$1&gt;=L442,TRIM(VLOOKUP(L442,Cs!$BY$7:$CN$33000,14,FALSE)),"")</f>
        <v/>
      </c>
      <c r="T442" s="1" t="str">
        <f>IF($Q$1&gt;=L442,VLOOKUP(L442,Cs!$BY$7:$CN$33000,7,FALSE),"")</f>
        <v/>
      </c>
      <c r="U442" s="1" t="str">
        <f>IF($Q$1&gt;=L442,VLOOKUP(L442,Cs!$BY$7:$CN$33000,8,FALSE),"")</f>
        <v/>
      </c>
      <c r="W442" s="1" t="str">
        <f t="shared" si="66"/>
        <v/>
      </c>
      <c r="X442" s="1" t="str">
        <f t="shared" si="65"/>
        <v/>
      </c>
    </row>
    <row r="443" spans="1:24" x14ac:dyDescent="0.25">
      <c r="A443" s="17" t="str">
        <f t="shared" si="72"/>
        <v/>
      </c>
      <c r="B443" s="18" t="str">
        <f>IF($Q$1&gt;=L443,VLOOKUP(L443,Cs!$BY$7:$CN$33000,5,FALSE),"")</f>
        <v/>
      </c>
      <c r="C443" s="1" t="str">
        <f>IF($Q$1&gt;=L443,TRIM(VLOOKUP(L443,Cs!$BY$7:$CN$33000,15,FALSE)),"")</f>
        <v/>
      </c>
      <c r="D443" s="1" t="str">
        <f t="shared" si="68"/>
        <v/>
      </c>
      <c r="E443" s="1" t="str">
        <f>IF($Q$1&gt;=L443,TRIM(VLOOKUP(L443,Cs!$BY$7:$CN$33000,16,FALSE)),"")</f>
        <v/>
      </c>
      <c r="F443" s="1" t="str">
        <f t="shared" si="69"/>
        <v/>
      </c>
      <c r="G443" s="1" t="str">
        <f t="shared" si="70"/>
        <v/>
      </c>
      <c r="H443" s="26" t="str">
        <f>IF($Q$1&gt;=L443,SUM(T443,U443),IF($Q$1=L442,SUM($H$433:H442),""))</f>
        <v/>
      </c>
      <c r="L443" s="1">
        <f t="shared" si="71"/>
        <v>418</v>
      </c>
      <c r="N443" s="1" t="str">
        <f>IF($Q$1&gt;=L443,VLOOKUP(L443,Cs!$BY$7:$CN$33000,11,FALSE),"")</f>
        <v/>
      </c>
      <c r="Q443" s="1" t="str">
        <f>IF($Q$1&gt;=L443,TRIM(VLOOKUP(L443,Cs!$BY$7:$CN$33000,12,FALSE)),"")</f>
        <v/>
      </c>
      <c r="R443" s="1" t="str">
        <f>IF($Q$1&gt;=L443,TRIM(VLOOKUP(L443,Cs!$BY$7:$CN$33000,13,FALSE)),"")</f>
        <v/>
      </c>
      <c r="S443" s="1" t="str">
        <f>IF($Q$1&gt;=L443,TRIM(VLOOKUP(L443,Cs!$BY$7:$CN$33000,14,FALSE)),"")</f>
        <v/>
      </c>
      <c r="T443" s="1" t="str">
        <f>IF($Q$1&gt;=L443,VLOOKUP(L443,Cs!$BY$7:$CN$33000,7,FALSE),"")</f>
        <v/>
      </c>
      <c r="U443" s="1" t="str">
        <f>IF($Q$1&gt;=L443,VLOOKUP(L443,Cs!$BY$7:$CN$33000,8,FALSE),"")</f>
        <v/>
      </c>
      <c r="W443" s="1" t="str">
        <f t="shared" si="66"/>
        <v/>
      </c>
      <c r="X443" s="1" t="str">
        <f t="shared" si="65"/>
        <v/>
      </c>
    </row>
    <row r="444" spans="1:24" x14ac:dyDescent="0.25">
      <c r="A444" s="17" t="str">
        <f t="shared" si="72"/>
        <v/>
      </c>
      <c r="B444" s="18" t="str">
        <f>IF($Q$1&gt;=L444,VLOOKUP(L444,Cs!$BY$7:$CN$33000,5,FALSE),"")</f>
        <v/>
      </c>
      <c r="C444" s="1" t="str">
        <f>IF($Q$1&gt;=L444,TRIM(VLOOKUP(L444,Cs!$BY$7:$CN$33000,15,FALSE)),"")</f>
        <v/>
      </c>
      <c r="D444" s="1" t="str">
        <f t="shared" si="68"/>
        <v/>
      </c>
      <c r="E444" s="1" t="str">
        <f>IF($Q$1&gt;=L444,TRIM(VLOOKUP(L444,Cs!$BY$7:$CN$33000,16,FALSE)),"")</f>
        <v/>
      </c>
      <c r="F444" s="1" t="str">
        <f t="shared" si="69"/>
        <v/>
      </c>
      <c r="G444" s="1" t="str">
        <f t="shared" si="70"/>
        <v/>
      </c>
      <c r="H444" s="26" t="str">
        <f>IF($Q$1&gt;=L444,SUM(T444,U444),IF($Q$1=L443,SUM($H$433:H443),""))</f>
        <v/>
      </c>
      <c r="L444" s="1">
        <f t="shared" si="71"/>
        <v>419</v>
      </c>
      <c r="N444" s="1" t="str">
        <f>IF($Q$1&gt;=L444,VLOOKUP(L444,Cs!$BY$7:$CN$33000,11,FALSE),"")</f>
        <v/>
      </c>
      <c r="Q444" s="1" t="str">
        <f>IF($Q$1&gt;=L444,TRIM(VLOOKUP(L444,Cs!$BY$7:$CN$33000,12,FALSE)),"")</f>
        <v/>
      </c>
      <c r="R444" s="1" t="str">
        <f>IF($Q$1&gt;=L444,TRIM(VLOOKUP(L444,Cs!$BY$7:$CN$33000,13,FALSE)),"")</f>
        <v/>
      </c>
      <c r="S444" s="1" t="str">
        <f>IF($Q$1&gt;=L444,TRIM(VLOOKUP(L444,Cs!$BY$7:$CN$33000,14,FALSE)),"")</f>
        <v/>
      </c>
      <c r="T444" s="1" t="str">
        <f>IF($Q$1&gt;=L444,VLOOKUP(L444,Cs!$BY$7:$CN$33000,7,FALSE),"")</f>
        <v/>
      </c>
      <c r="U444" s="1" t="str">
        <f>IF($Q$1&gt;=L444,VLOOKUP(L444,Cs!$BY$7:$CN$33000,8,FALSE),"")</f>
        <v/>
      </c>
      <c r="W444" s="1" t="str">
        <f t="shared" si="66"/>
        <v/>
      </c>
      <c r="X444" s="1" t="str">
        <f t="shared" si="65"/>
        <v/>
      </c>
    </row>
    <row r="445" spans="1:24" x14ac:dyDescent="0.25">
      <c r="A445" s="17" t="str">
        <f t="shared" si="72"/>
        <v/>
      </c>
      <c r="B445" s="18" t="str">
        <f>IF($Q$1&gt;=L445,VLOOKUP(L445,Cs!$BY$7:$CN$33000,5,FALSE),"")</f>
        <v/>
      </c>
      <c r="C445" s="1" t="str">
        <f>IF($Q$1&gt;=L445,TRIM(VLOOKUP(L445,Cs!$BY$7:$CN$33000,15,FALSE)),"")</f>
        <v/>
      </c>
      <c r="D445" s="1" t="str">
        <f t="shared" si="68"/>
        <v/>
      </c>
      <c r="E445" s="1" t="str">
        <f>IF($Q$1&gt;=L445,TRIM(VLOOKUP(L445,Cs!$BY$7:$CN$33000,16,FALSE)),"")</f>
        <v/>
      </c>
      <c r="F445" s="1" t="str">
        <f t="shared" si="69"/>
        <v/>
      </c>
      <c r="G445" s="1" t="str">
        <f t="shared" si="70"/>
        <v/>
      </c>
      <c r="H445" s="26" t="str">
        <f>IF($Q$1&gt;=L445,SUM(T445,U445),IF($Q$1=L444,SUM($H$433:H444),""))</f>
        <v/>
      </c>
      <c r="L445" s="1">
        <f t="shared" si="71"/>
        <v>420</v>
      </c>
      <c r="N445" s="1" t="str">
        <f>IF($Q$1&gt;=L445,VLOOKUP(L445,Cs!$BY$7:$CN$33000,11,FALSE),"")</f>
        <v/>
      </c>
      <c r="Q445" s="1" t="str">
        <f>IF($Q$1&gt;=L445,TRIM(VLOOKUP(L445,Cs!$BY$7:$CN$33000,12,FALSE)),"")</f>
        <v/>
      </c>
      <c r="R445" s="1" t="str">
        <f>IF($Q$1&gt;=L445,TRIM(VLOOKUP(L445,Cs!$BY$7:$CN$33000,13,FALSE)),"")</f>
        <v/>
      </c>
      <c r="S445" s="1" t="str">
        <f>IF($Q$1&gt;=L445,TRIM(VLOOKUP(L445,Cs!$BY$7:$CN$33000,14,FALSE)),"")</f>
        <v/>
      </c>
      <c r="T445" s="1" t="str">
        <f>IF($Q$1&gt;=L445,VLOOKUP(L445,Cs!$BY$7:$CN$33000,7,FALSE),"")</f>
        <v/>
      </c>
      <c r="U445" s="1" t="str">
        <f>IF($Q$1&gt;=L445,VLOOKUP(L445,Cs!$BY$7:$CN$33000,8,FALSE),"")</f>
        <v/>
      </c>
      <c r="W445" s="1" t="str">
        <f t="shared" si="66"/>
        <v/>
      </c>
      <c r="X445" s="1" t="str">
        <f t="shared" si="65"/>
        <v/>
      </c>
    </row>
    <row r="446" spans="1:24" x14ac:dyDescent="0.25">
      <c r="A446" s="17" t="str">
        <f t="shared" si="72"/>
        <v/>
      </c>
      <c r="B446" s="18" t="str">
        <f>IF($Q$1&gt;=L446,VLOOKUP(L446,Cs!$BY$7:$CN$33000,5,FALSE),"")</f>
        <v/>
      </c>
      <c r="C446" s="1" t="str">
        <f>IF($Q$1&gt;=L446,TRIM(VLOOKUP(L446,Cs!$BY$7:$CN$33000,15,FALSE)),"")</f>
        <v/>
      </c>
      <c r="D446" s="1" t="str">
        <f t="shared" si="68"/>
        <v/>
      </c>
      <c r="E446" s="1" t="str">
        <f>IF($Q$1&gt;=L446,TRIM(VLOOKUP(L446,Cs!$BY$7:$CN$33000,16,FALSE)),"")</f>
        <v/>
      </c>
      <c r="F446" s="1" t="str">
        <f t="shared" si="69"/>
        <v/>
      </c>
      <c r="G446" s="1" t="str">
        <f t="shared" si="70"/>
        <v/>
      </c>
      <c r="H446" s="26" t="str">
        <f>IF($Q$1&gt;=L446,SUM(T446,U446),IF($Q$1=L445,SUM($H$433:H445),""))</f>
        <v/>
      </c>
      <c r="L446" s="1">
        <f t="shared" si="71"/>
        <v>421</v>
      </c>
      <c r="N446" s="1" t="str">
        <f>IF($Q$1&gt;=L446,VLOOKUP(L446,Cs!$BY$7:$CN$33000,11,FALSE),"")</f>
        <v/>
      </c>
      <c r="Q446" s="1" t="str">
        <f>IF($Q$1&gt;=L446,TRIM(VLOOKUP(L446,Cs!$BY$7:$CN$33000,12,FALSE)),"")</f>
        <v/>
      </c>
      <c r="R446" s="1" t="str">
        <f>IF($Q$1&gt;=L446,TRIM(VLOOKUP(L446,Cs!$BY$7:$CN$33000,13,FALSE)),"")</f>
        <v/>
      </c>
      <c r="S446" s="1" t="str">
        <f>IF($Q$1&gt;=L446,TRIM(VLOOKUP(L446,Cs!$BY$7:$CN$33000,14,FALSE)),"")</f>
        <v/>
      </c>
      <c r="T446" s="1" t="str">
        <f>IF($Q$1&gt;=L446,VLOOKUP(L446,Cs!$BY$7:$CN$33000,7,FALSE),"")</f>
        <v/>
      </c>
      <c r="U446" s="1" t="str">
        <f>IF($Q$1&gt;=L446,VLOOKUP(L446,Cs!$BY$7:$CN$33000,8,FALSE),"")</f>
        <v/>
      </c>
      <c r="W446" s="1" t="str">
        <f t="shared" si="66"/>
        <v/>
      </c>
      <c r="X446" s="1" t="str">
        <f t="shared" si="65"/>
        <v/>
      </c>
    </row>
    <row r="447" spans="1:24" x14ac:dyDescent="0.25">
      <c r="A447" s="17" t="str">
        <f t="shared" si="72"/>
        <v/>
      </c>
      <c r="B447" s="18" t="str">
        <f>IF($Q$1&gt;=L447,VLOOKUP(L447,Cs!$BY$7:$CN$33000,5,FALSE),"")</f>
        <v/>
      </c>
      <c r="C447" s="1" t="str">
        <f>IF($Q$1&gt;=L447,TRIM(VLOOKUP(L447,Cs!$BY$7:$CN$33000,15,FALSE)),"")</f>
        <v/>
      </c>
      <c r="D447" s="1" t="str">
        <f t="shared" si="68"/>
        <v/>
      </c>
      <c r="E447" s="1" t="str">
        <f>IF($Q$1&gt;=L447,TRIM(VLOOKUP(L447,Cs!$BY$7:$CN$33000,16,FALSE)),"")</f>
        <v/>
      </c>
      <c r="F447" s="1" t="str">
        <f t="shared" si="69"/>
        <v/>
      </c>
      <c r="G447" s="1" t="str">
        <f t="shared" si="70"/>
        <v/>
      </c>
      <c r="H447" s="26" t="str">
        <f>IF($Q$1&gt;=L447,SUM(T447,U447),IF($Q$1=L446,SUM($H$433:H446),""))</f>
        <v/>
      </c>
      <c r="L447" s="1">
        <f t="shared" si="71"/>
        <v>422</v>
      </c>
      <c r="N447" s="1" t="str">
        <f>IF($Q$1&gt;=L447,VLOOKUP(L447,Cs!$BY$7:$CN$33000,11,FALSE),"")</f>
        <v/>
      </c>
      <c r="Q447" s="1" t="str">
        <f>IF($Q$1&gt;=L447,TRIM(VLOOKUP(L447,Cs!$BY$7:$CN$33000,12,FALSE)),"")</f>
        <v/>
      </c>
      <c r="R447" s="1" t="str">
        <f>IF($Q$1&gt;=L447,TRIM(VLOOKUP(L447,Cs!$BY$7:$CN$33000,13,FALSE)),"")</f>
        <v/>
      </c>
      <c r="S447" s="1" t="str">
        <f>IF($Q$1&gt;=L447,TRIM(VLOOKUP(L447,Cs!$BY$7:$CN$33000,14,FALSE)),"")</f>
        <v/>
      </c>
      <c r="T447" s="1" t="str">
        <f>IF($Q$1&gt;=L447,VLOOKUP(L447,Cs!$BY$7:$CN$33000,7,FALSE),"")</f>
        <v/>
      </c>
      <c r="U447" s="1" t="str">
        <f>IF($Q$1&gt;=L447,VLOOKUP(L447,Cs!$BY$7:$CN$33000,8,FALSE),"")</f>
        <v/>
      </c>
      <c r="W447" s="1" t="str">
        <f t="shared" si="66"/>
        <v/>
      </c>
      <c r="X447" s="1" t="str">
        <f t="shared" ref="X447:X510" si="73">IF(S447="",R447,"")</f>
        <v/>
      </c>
    </row>
    <row r="448" spans="1:24" x14ac:dyDescent="0.25">
      <c r="A448" s="17" t="str">
        <f t="shared" si="72"/>
        <v/>
      </c>
      <c r="B448" s="18" t="str">
        <f>IF($Q$1&gt;=L448,VLOOKUP(L448,Cs!$BY$7:$CN$33000,5,FALSE),"")</f>
        <v/>
      </c>
      <c r="C448" s="1" t="str">
        <f>IF($Q$1&gt;=L448,TRIM(VLOOKUP(L448,Cs!$BY$7:$CN$33000,15,FALSE)),"")</f>
        <v/>
      </c>
      <c r="D448" s="1" t="str">
        <f t="shared" si="68"/>
        <v/>
      </c>
      <c r="E448" s="1" t="str">
        <f>IF($Q$1&gt;=L448,TRIM(VLOOKUP(L448,Cs!$BY$7:$CN$33000,16,FALSE)),"")</f>
        <v/>
      </c>
      <c r="F448" s="1" t="str">
        <f t="shared" si="69"/>
        <v/>
      </c>
      <c r="G448" s="1" t="str">
        <f t="shared" si="70"/>
        <v/>
      </c>
      <c r="H448" s="26" t="str">
        <f>IF($Q$1&gt;=L448,SUM(T448,U448),IF($Q$1=L447,SUM($H$433:H447),""))</f>
        <v/>
      </c>
      <c r="L448" s="1">
        <f t="shared" si="71"/>
        <v>423</v>
      </c>
      <c r="N448" s="1" t="str">
        <f>IF($Q$1&gt;=L448,VLOOKUP(L448,Cs!$BY$7:$CN$33000,11,FALSE),"")</f>
        <v/>
      </c>
      <c r="Q448" s="1" t="str">
        <f>IF($Q$1&gt;=L448,TRIM(VLOOKUP(L448,Cs!$BY$7:$CN$33000,12,FALSE)),"")</f>
        <v/>
      </c>
      <c r="R448" s="1" t="str">
        <f>IF($Q$1&gt;=L448,TRIM(VLOOKUP(L448,Cs!$BY$7:$CN$33000,13,FALSE)),"")</f>
        <v/>
      </c>
      <c r="S448" s="1" t="str">
        <f>IF($Q$1&gt;=L448,TRIM(VLOOKUP(L448,Cs!$BY$7:$CN$33000,14,FALSE)),"")</f>
        <v/>
      </c>
      <c r="T448" s="1" t="str">
        <f>IF($Q$1&gt;=L448,VLOOKUP(L448,Cs!$BY$7:$CN$33000,7,FALSE),"")</f>
        <v/>
      </c>
      <c r="U448" s="1" t="str">
        <f>IF($Q$1&gt;=L448,VLOOKUP(L448,Cs!$BY$7:$CN$33000,8,FALSE),"")</f>
        <v/>
      </c>
      <c r="W448" s="1" t="str">
        <f t="shared" si="66"/>
        <v/>
      </c>
      <c r="X448" s="1" t="str">
        <f t="shared" si="73"/>
        <v/>
      </c>
    </row>
    <row r="449" spans="1:24" x14ac:dyDescent="0.25">
      <c r="A449" s="17" t="str">
        <f t="shared" si="72"/>
        <v/>
      </c>
      <c r="B449" s="18" t="str">
        <f>IF($Q$1&gt;=L449,VLOOKUP(L449,Cs!$BY$7:$CN$33000,5,FALSE),"")</f>
        <v/>
      </c>
      <c r="C449" s="1" t="str">
        <f>IF($Q$1&gt;=L449,TRIM(VLOOKUP(L449,Cs!$BY$7:$CN$33000,15,FALSE)),"")</f>
        <v/>
      </c>
      <c r="D449" s="1" t="str">
        <f t="shared" si="68"/>
        <v/>
      </c>
      <c r="E449" s="1" t="str">
        <f>IF($Q$1&gt;=L449,TRIM(VLOOKUP(L449,Cs!$BY$7:$CN$33000,16,FALSE)),"")</f>
        <v/>
      </c>
      <c r="F449" s="1" t="str">
        <f t="shared" si="69"/>
        <v/>
      </c>
      <c r="G449" s="1" t="str">
        <f t="shared" si="70"/>
        <v/>
      </c>
      <c r="H449" s="26" t="str">
        <f>IF($Q$1&gt;=L449,SUM(T449,U449),IF($Q$1=L448,SUM($H$433:H448),""))</f>
        <v/>
      </c>
      <c r="L449" s="1">
        <f t="shared" si="71"/>
        <v>424</v>
      </c>
      <c r="N449" s="1" t="str">
        <f>IF($Q$1&gt;=L449,VLOOKUP(L449,Cs!$BY$7:$CN$33000,11,FALSE),"")</f>
        <v/>
      </c>
      <c r="Q449" s="1" t="str">
        <f>IF($Q$1&gt;=L449,TRIM(VLOOKUP(L449,Cs!$BY$7:$CN$33000,12,FALSE)),"")</f>
        <v/>
      </c>
      <c r="R449" s="1" t="str">
        <f>IF($Q$1&gt;=L449,TRIM(VLOOKUP(L449,Cs!$BY$7:$CN$33000,13,FALSE)),"")</f>
        <v/>
      </c>
      <c r="S449" s="1" t="str">
        <f>IF($Q$1&gt;=L449,TRIM(VLOOKUP(L449,Cs!$BY$7:$CN$33000,14,FALSE)),"")</f>
        <v/>
      </c>
      <c r="T449" s="1" t="str">
        <f>IF($Q$1&gt;=L449,VLOOKUP(L449,Cs!$BY$7:$CN$33000,7,FALSE),"")</f>
        <v/>
      </c>
      <c r="U449" s="1" t="str">
        <f>IF($Q$1&gt;=L449,VLOOKUP(L449,Cs!$BY$7:$CN$33000,8,FALSE),"")</f>
        <v/>
      </c>
      <c r="W449" s="1" t="str">
        <f t="shared" si="66"/>
        <v/>
      </c>
      <c r="X449" s="1" t="str">
        <f t="shared" si="73"/>
        <v/>
      </c>
    </row>
    <row r="450" spans="1:24" x14ac:dyDescent="0.25">
      <c r="A450" s="17" t="str">
        <f t="shared" si="72"/>
        <v/>
      </c>
      <c r="B450" s="18" t="str">
        <f>IF($Q$1&gt;=L450,VLOOKUP(L450,Cs!$BY$7:$CN$33000,5,FALSE),"")</f>
        <v/>
      </c>
      <c r="C450" s="1" t="str">
        <f>IF($Q$1&gt;=L450,TRIM(VLOOKUP(L450,Cs!$BY$7:$CN$33000,15,FALSE)),"")</f>
        <v/>
      </c>
      <c r="D450" s="1" t="str">
        <f t="shared" si="68"/>
        <v/>
      </c>
      <c r="E450" s="1" t="str">
        <f>IF($Q$1&gt;=L450,TRIM(VLOOKUP(L450,Cs!$BY$7:$CN$33000,16,FALSE)),"")</f>
        <v/>
      </c>
      <c r="F450" s="1" t="str">
        <f t="shared" si="69"/>
        <v/>
      </c>
      <c r="G450" s="1" t="str">
        <f t="shared" si="70"/>
        <v/>
      </c>
      <c r="H450" s="26" t="str">
        <f>IF($Q$1&gt;=L450,SUM(T450,U450),IF($Q$1=L449,SUM($H$433:H449),""))</f>
        <v/>
      </c>
      <c r="L450" s="1">
        <f t="shared" si="71"/>
        <v>425</v>
      </c>
      <c r="N450" s="1" t="str">
        <f>IF($Q$1&gt;=L450,VLOOKUP(L450,Cs!$BY$7:$CN$33000,11,FALSE),"")</f>
        <v/>
      </c>
      <c r="Q450" s="1" t="str">
        <f>IF($Q$1&gt;=L450,TRIM(VLOOKUP(L450,Cs!$BY$7:$CN$33000,12,FALSE)),"")</f>
        <v/>
      </c>
      <c r="R450" s="1" t="str">
        <f>IF($Q$1&gt;=L450,TRIM(VLOOKUP(L450,Cs!$BY$7:$CN$33000,13,FALSE)),"")</f>
        <v/>
      </c>
      <c r="S450" s="1" t="str">
        <f>IF($Q$1&gt;=L450,TRIM(VLOOKUP(L450,Cs!$BY$7:$CN$33000,14,FALSE)),"")</f>
        <v/>
      </c>
      <c r="T450" s="1" t="str">
        <f>IF($Q$1&gt;=L450,VLOOKUP(L450,Cs!$BY$7:$CN$33000,7,FALSE),"")</f>
        <v/>
      </c>
      <c r="U450" s="1" t="str">
        <f>IF($Q$1&gt;=L450,VLOOKUP(L450,Cs!$BY$7:$CN$33000,8,FALSE),"")</f>
        <v/>
      </c>
      <c r="W450" s="1" t="str">
        <f t="shared" si="66"/>
        <v/>
      </c>
      <c r="X450" s="1" t="str">
        <f t="shared" si="73"/>
        <v/>
      </c>
    </row>
    <row r="451" spans="1:24" x14ac:dyDescent="0.25">
      <c r="A451" s="17" t="str">
        <f t="shared" si="72"/>
        <v/>
      </c>
      <c r="B451" s="18" t="str">
        <f>IF($Q$1&gt;=L451,VLOOKUP(L451,Cs!$BY$7:$CN$33000,5,FALSE),"")</f>
        <v/>
      </c>
      <c r="C451" s="1" t="str">
        <f>IF($Q$1&gt;=L451,TRIM(VLOOKUP(L451,Cs!$BY$7:$CN$33000,15,FALSE)),"")</f>
        <v/>
      </c>
      <c r="D451" s="1" t="str">
        <f t="shared" si="68"/>
        <v/>
      </c>
      <c r="E451" s="1" t="str">
        <f>IF($Q$1&gt;=L451,TRIM(VLOOKUP(L451,Cs!$BY$7:$CN$33000,16,FALSE)),"")</f>
        <v/>
      </c>
      <c r="F451" s="1" t="str">
        <f t="shared" si="69"/>
        <v/>
      </c>
      <c r="G451" s="1" t="str">
        <f t="shared" si="70"/>
        <v/>
      </c>
      <c r="H451" s="26" t="str">
        <f>IF($Q$1&gt;=L451,SUM(T451,U451),IF($Q$1=L450,SUM($H$433:H450),""))</f>
        <v/>
      </c>
      <c r="L451" s="1">
        <f t="shared" si="71"/>
        <v>426</v>
      </c>
      <c r="N451" s="1" t="str">
        <f>IF($Q$1&gt;=L451,VLOOKUP(L451,Cs!$BY$7:$CN$33000,11,FALSE),"")</f>
        <v/>
      </c>
      <c r="Q451" s="1" t="str">
        <f>IF($Q$1&gt;=L451,TRIM(VLOOKUP(L451,Cs!$BY$7:$CN$33000,12,FALSE)),"")</f>
        <v/>
      </c>
      <c r="R451" s="1" t="str">
        <f>IF($Q$1&gt;=L451,TRIM(VLOOKUP(L451,Cs!$BY$7:$CN$33000,13,FALSE)),"")</f>
        <v/>
      </c>
      <c r="S451" s="1" t="str">
        <f>IF($Q$1&gt;=L451,TRIM(VLOOKUP(L451,Cs!$BY$7:$CN$33000,14,FALSE)),"")</f>
        <v/>
      </c>
      <c r="T451" s="1" t="str">
        <f>IF($Q$1&gt;=L451,VLOOKUP(L451,Cs!$BY$7:$CN$33000,7,FALSE),"")</f>
        <v/>
      </c>
      <c r="U451" s="1" t="str">
        <f>IF($Q$1&gt;=L451,VLOOKUP(L451,Cs!$BY$7:$CN$33000,8,FALSE),"")</f>
        <v/>
      </c>
      <c r="W451" s="1" t="str">
        <f t="shared" si="66"/>
        <v/>
      </c>
      <c r="X451" s="1" t="str">
        <f t="shared" si="73"/>
        <v/>
      </c>
    </row>
    <row r="452" spans="1:24" x14ac:dyDescent="0.25">
      <c r="A452" s="17" t="str">
        <f t="shared" si="72"/>
        <v/>
      </c>
      <c r="B452" s="18" t="str">
        <f>IF($Q$1&gt;=L452,VLOOKUP(L452,Cs!$BY$7:$CN$33000,5,FALSE),"")</f>
        <v/>
      </c>
      <c r="C452" s="1" t="str">
        <f>IF($Q$1&gt;=L452,TRIM(VLOOKUP(L452,Cs!$BY$7:$CN$33000,15,FALSE)),"")</f>
        <v/>
      </c>
      <c r="D452" s="1" t="str">
        <f t="shared" si="68"/>
        <v/>
      </c>
      <c r="E452" s="1" t="str">
        <f>IF($Q$1&gt;=L452,TRIM(VLOOKUP(L452,Cs!$BY$7:$CN$33000,16,FALSE)),"")</f>
        <v/>
      </c>
      <c r="F452" s="1" t="str">
        <f t="shared" si="69"/>
        <v/>
      </c>
      <c r="G452" s="1" t="str">
        <f t="shared" si="70"/>
        <v/>
      </c>
      <c r="H452" s="26" t="str">
        <f>IF($Q$1&gt;=L452,SUM(T452,U452),IF($Q$1=L451,SUM($H$433:H451),""))</f>
        <v/>
      </c>
      <c r="L452" s="1">
        <f t="shared" si="71"/>
        <v>427</v>
      </c>
      <c r="N452" s="1" t="str">
        <f>IF($Q$1&gt;=L452,VLOOKUP(L452,Cs!$BY$7:$CN$33000,11,FALSE),"")</f>
        <v/>
      </c>
      <c r="Q452" s="1" t="str">
        <f>IF($Q$1&gt;=L452,TRIM(VLOOKUP(L452,Cs!$BY$7:$CN$33000,12,FALSE)),"")</f>
        <v/>
      </c>
      <c r="R452" s="1" t="str">
        <f>IF($Q$1&gt;=L452,TRIM(VLOOKUP(L452,Cs!$BY$7:$CN$33000,13,FALSE)),"")</f>
        <v/>
      </c>
      <c r="S452" s="1" t="str">
        <f>IF($Q$1&gt;=L452,TRIM(VLOOKUP(L452,Cs!$BY$7:$CN$33000,14,FALSE)),"")</f>
        <v/>
      </c>
      <c r="T452" s="1" t="str">
        <f>IF($Q$1&gt;=L452,VLOOKUP(L452,Cs!$BY$7:$CN$33000,7,FALSE),"")</f>
        <v/>
      </c>
      <c r="U452" s="1" t="str">
        <f>IF($Q$1&gt;=L452,VLOOKUP(L452,Cs!$BY$7:$CN$33000,8,FALSE),"")</f>
        <v/>
      </c>
      <c r="W452" s="1" t="str">
        <f t="shared" si="66"/>
        <v/>
      </c>
      <c r="X452" s="1" t="str">
        <f t="shared" si="73"/>
        <v/>
      </c>
    </row>
    <row r="453" spans="1:24" x14ac:dyDescent="0.25">
      <c r="A453" s="17" t="str">
        <f t="shared" si="72"/>
        <v/>
      </c>
      <c r="B453" s="18" t="str">
        <f>IF($Q$1&gt;=L453,VLOOKUP(L453,Cs!$BY$7:$CN$33000,5,FALSE),"")</f>
        <v/>
      </c>
      <c r="C453" s="1" t="str">
        <f>IF($Q$1&gt;=L453,TRIM(VLOOKUP(L453,Cs!$BY$7:$CN$33000,15,FALSE)),"")</f>
        <v/>
      </c>
      <c r="D453" s="1" t="str">
        <f t="shared" si="68"/>
        <v/>
      </c>
      <c r="E453" s="1" t="str">
        <f>IF($Q$1&gt;=L453,TRIM(VLOOKUP(L453,Cs!$BY$7:$CN$33000,16,FALSE)),"")</f>
        <v/>
      </c>
      <c r="F453" s="1" t="str">
        <f t="shared" si="69"/>
        <v/>
      </c>
      <c r="G453" s="1" t="str">
        <f t="shared" si="70"/>
        <v/>
      </c>
      <c r="H453" s="26" t="str">
        <f>IF($Q$1&gt;=L453,SUM(T453,U453),IF($Q$1=L452,SUM($H$433:H452),""))</f>
        <v/>
      </c>
      <c r="L453" s="1">
        <f t="shared" si="71"/>
        <v>428</v>
      </c>
      <c r="N453" s="1" t="str">
        <f>IF($Q$1&gt;=L453,VLOOKUP(L453,Cs!$BY$7:$CN$33000,11,FALSE),"")</f>
        <v/>
      </c>
      <c r="Q453" s="1" t="str">
        <f>IF($Q$1&gt;=L453,TRIM(VLOOKUP(L453,Cs!$BY$7:$CN$33000,12,FALSE)),"")</f>
        <v/>
      </c>
      <c r="R453" s="1" t="str">
        <f>IF($Q$1&gt;=L453,TRIM(VLOOKUP(L453,Cs!$BY$7:$CN$33000,13,FALSE)),"")</f>
        <v/>
      </c>
      <c r="S453" s="1" t="str">
        <f>IF($Q$1&gt;=L453,TRIM(VLOOKUP(L453,Cs!$BY$7:$CN$33000,14,FALSE)),"")</f>
        <v/>
      </c>
      <c r="T453" s="1" t="str">
        <f>IF($Q$1&gt;=L453,VLOOKUP(L453,Cs!$BY$7:$CN$33000,7,FALSE),"")</f>
        <v/>
      </c>
      <c r="U453" s="1" t="str">
        <f>IF($Q$1&gt;=L453,VLOOKUP(L453,Cs!$BY$7:$CN$33000,8,FALSE),"")</f>
        <v/>
      </c>
      <c r="W453" s="1" t="str">
        <f t="shared" si="66"/>
        <v/>
      </c>
      <c r="X453" s="1" t="str">
        <f t="shared" si="73"/>
        <v/>
      </c>
    </row>
    <row r="454" spans="1:24" x14ac:dyDescent="0.25">
      <c r="A454" s="17" t="str">
        <f t="shared" si="72"/>
        <v/>
      </c>
      <c r="B454" s="18" t="str">
        <f>IF($Q$1&gt;=L454,VLOOKUP(L454,Cs!$BY$7:$CN$33000,5,FALSE),"")</f>
        <v/>
      </c>
      <c r="C454" s="1" t="str">
        <f>IF($Q$1&gt;=L454,TRIM(VLOOKUP(L454,Cs!$BY$7:$CN$33000,15,FALSE)),"")</f>
        <v/>
      </c>
      <c r="D454" s="1" t="str">
        <f t="shared" si="68"/>
        <v/>
      </c>
      <c r="E454" s="1" t="str">
        <f>IF($Q$1&gt;=L454,TRIM(VLOOKUP(L454,Cs!$BY$7:$CN$33000,16,FALSE)),"")</f>
        <v/>
      </c>
      <c r="F454" s="1" t="str">
        <f t="shared" si="69"/>
        <v/>
      </c>
      <c r="G454" s="1" t="str">
        <f t="shared" si="70"/>
        <v/>
      </c>
      <c r="H454" s="26" t="str">
        <f>IF($Q$1&gt;=L454,SUM(T454,U454),IF($Q$1=L453,SUM($H$433:H453),""))</f>
        <v/>
      </c>
      <c r="L454" s="1">
        <f t="shared" si="71"/>
        <v>429</v>
      </c>
      <c r="N454" s="1" t="str">
        <f>IF($Q$1&gt;=L454,VLOOKUP(L454,Cs!$BY$7:$CN$33000,11,FALSE),"")</f>
        <v/>
      </c>
      <c r="Q454" s="1" t="str">
        <f>IF($Q$1&gt;=L454,TRIM(VLOOKUP(L454,Cs!$BY$7:$CN$33000,12,FALSE)),"")</f>
        <v/>
      </c>
      <c r="R454" s="1" t="str">
        <f>IF($Q$1&gt;=L454,TRIM(VLOOKUP(L454,Cs!$BY$7:$CN$33000,13,FALSE)),"")</f>
        <v/>
      </c>
      <c r="S454" s="1" t="str">
        <f>IF($Q$1&gt;=L454,TRIM(VLOOKUP(L454,Cs!$BY$7:$CN$33000,14,FALSE)),"")</f>
        <v/>
      </c>
      <c r="T454" s="1" t="str">
        <f>IF($Q$1&gt;=L454,VLOOKUP(L454,Cs!$BY$7:$CN$33000,7,FALSE),"")</f>
        <v/>
      </c>
      <c r="U454" s="1" t="str">
        <f>IF($Q$1&gt;=L454,VLOOKUP(L454,Cs!$BY$7:$CN$33000,8,FALSE),"")</f>
        <v/>
      </c>
      <c r="W454" s="1" t="str">
        <f t="shared" si="66"/>
        <v/>
      </c>
      <c r="X454" s="1" t="str">
        <f t="shared" si="73"/>
        <v/>
      </c>
    </row>
    <row r="455" spans="1:24" x14ac:dyDescent="0.25">
      <c r="A455" s="17" t="str">
        <f t="shared" si="72"/>
        <v/>
      </c>
      <c r="B455" s="18" t="str">
        <f>IF($Q$1&gt;=L455,VLOOKUP(L455,Cs!$BY$7:$CN$33000,5,FALSE),"")</f>
        <v/>
      </c>
      <c r="C455" s="1" t="str">
        <f>IF($Q$1&gt;=L455,TRIM(VLOOKUP(L455,Cs!$BY$7:$CN$33000,15,FALSE)),"")</f>
        <v/>
      </c>
      <c r="D455" s="1" t="str">
        <f t="shared" si="68"/>
        <v/>
      </c>
      <c r="E455" s="1" t="str">
        <f>IF($Q$1&gt;=L455,TRIM(VLOOKUP(L455,Cs!$BY$7:$CN$33000,16,FALSE)),"")</f>
        <v/>
      </c>
      <c r="F455" s="1" t="str">
        <f t="shared" si="69"/>
        <v/>
      </c>
      <c r="G455" s="1" t="str">
        <f t="shared" si="70"/>
        <v/>
      </c>
      <c r="H455" s="26" t="str">
        <f>IF($Q$1&gt;=L455,SUM(T455,U455),IF($Q$1=L454,SUM($H$433:H454),""))</f>
        <v/>
      </c>
      <c r="L455" s="1">
        <f t="shared" si="71"/>
        <v>430</v>
      </c>
      <c r="N455" s="1" t="str">
        <f>IF($Q$1&gt;=L455,VLOOKUP(L455,Cs!$BY$7:$CN$33000,11,FALSE),"")</f>
        <v/>
      </c>
      <c r="Q455" s="1" t="str">
        <f>IF($Q$1&gt;=L455,TRIM(VLOOKUP(L455,Cs!$BY$7:$CN$33000,12,FALSE)),"")</f>
        <v/>
      </c>
      <c r="R455" s="1" t="str">
        <f>IF($Q$1&gt;=L455,TRIM(VLOOKUP(L455,Cs!$BY$7:$CN$33000,13,FALSE)),"")</f>
        <v/>
      </c>
      <c r="S455" s="1" t="str">
        <f>IF($Q$1&gt;=L455,TRIM(VLOOKUP(L455,Cs!$BY$7:$CN$33000,14,FALSE)),"")</f>
        <v/>
      </c>
      <c r="T455" s="1" t="str">
        <f>IF($Q$1&gt;=L455,VLOOKUP(L455,Cs!$BY$7:$CN$33000,7,FALSE),"")</f>
        <v/>
      </c>
      <c r="U455" s="1" t="str">
        <f>IF($Q$1&gt;=L455,VLOOKUP(L455,Cs!$BY$7:$CN$33000,8,FALSE),"")</f>
        <v/>
      </c>
      <c r="W455" s="1" t="str">
        <f t="shared" si="66"/>
        <v/>
      </c>
      <c r="X455" s="1" t="str">
        <f t="shared" si="73"/>
        <v/>
      </c>
    </row>
    <row r="456" spans="1:24" x14ac:dyDescent="0.25">
      <c r="A456" s="17" t="str">
        <f t="shared" si="72"/>
        <v/>
      </c>
      <c r="B456" s="18" t="str">
        <f>IF($Q$1&gt;=L456,VLOOKUP(L456,Cs!$BY$7:$CN$33000,5,FALSE),"")</f>
        <v/>
      </c>
      <c r="C456" s="1" t="str">
        <f>IF($Q$1&gt;=L456,TRIM(VLOOKUP(L456,Cs!$BY$7:$CN$33000,15,FALSE)),"")</f>
        <v/>
      </c>
      <c r="D456" s="1" t="str">
        <f t="shared" si="68"/>
        <v/>
      </c>
      <c r="E456" s="1" t="str">
        <f>IF($Q$1&gt;=L456,TRIM(VLOOKUP(L456,Cs!$BY$7:$CN$33000,16,FALSE)),"")</f>
        <v/>
      </c>
      <c r="F456" s="1" t="str">
        <f t="shared" si="69"/>
        <v/>
      </c>
      <c r="G456" s="1" t="str">
        <f t="shared" si="70"/>
        <v/>
      </c>
      <c r="H456" s="26" t="str">
        <f>IF($Q$1&gt;=L456,SUM(T456,U456),IF($Q$1=L455,SUM($H$433:H455),""))</f>
        <v/>
      </c>
      <c r="L456" s="1">
        <f t="shared" si="71"/>
        <v>431</v>
      </c>
      <c r="N456" s="1" t="str">
        <f>IF($Q$1&gt;=L456,VLOOKUP(L456,Cs!$BY$7:$CN$33000,11,FALSE),"")</f>
        <v/>
      </c>
      <c r="Q456" s="1" t="str">
        <f>IF($Q$1&gt;=L456,TRIM(VLOOKUP(L456,Cs!$BY$7:$CN$33000,12,FALSE)),"")</f>
        <v/>
      </c>
      <c r="R456" s="1" t="str">
        <f>IF($Q$1&gt;=L456,TRIM(VLOOKUP(L456,Cs!$BY$7:$CN$33000,13,FALSE)),"")</f>
        <v/>
      </c>
      <c r="S456" s="1" t="str">
        <f>IF($Q$1&gt;=L456,TRIM(VLOOKUP(L456,Cs!$BY$7:$CN$33000,14,FALSE)),"")</f>
        <v/>
      </c>
      <c r="T456" s="1" t="str">
        <f>IF($Q$1&gt;=L456,VLOOKUP(L456,Cs!$BY$7:$CN$33000,7,FALSE),"")</f>
        <v/>
      </c>
      <c r="U456" s="1" t="str">
        <f>IF($Q$1&gt;=L456,VLOOKUP(L456,Cs!$BY$7:$CN$33000,8,FALSE),"")</f>
        <v/>
      </c>
      <c r="W456" s="1" t="str">
        <f t="shared" si="66"/>
        <v/>
      </c>
      <c r="X456" s="1" t="str">
        <f t="shared" si="73"/>
        <v/>
      </c>
    </row>
    <row r="457" spans="1:24" x14ac:dyDescent="0.25">
      <c r="A457" s="17" t="str">
        <f t="shared" si="72"/>
        <v/>
      </c>
      <c r="B457" s="18" t="str">
        <f>IF($Q$1&gt;=L457,VLOOKUP(L457,Cs!$BY$7:$CN$33000,5,FALSE),"")</f>
        <v/>
      </c>
      <c r="C457" s="1" t="str">
        <f>IF($Q$1&gt;=L457,TRIM(VLOOKUP(L457,Cs!$BY$7:$CN$33000,15,FALSE)),"")</f>
        <v/>
      </c>
      <c r="D457" s="1" t="str">
        <f t="shared" si="68"/>
        <v/>
      </c>
      <c r="E457" s="1" t="str">
        <f>IF($Q$1&gt;=L457,TRIM(VLOOKUP(L457,Cs!$BY$7:$CN$33000,16,FALSE)),"")</f>
        <v/>
      </c>
      <c r="F457" s="1" t="str">
        <f t="shared" si="69"/>
        <v/>
      </c>
      <c r="G457" s="1" t="str">
        <f t="shared" si="70"/>
        <v/>
      </c>
      <c r="H457" s="26" t="str">
        <f>IF($Q$1&gt;=L457,SUM(T457,U457),IF($Q$1=L456,SUM($H$433:H456),""))</f>
        <v/>
      </c>
      <c r="L457" s="1">
        <f t="shared" si="71"/>
        <v>432</v>
      </c>
      <c r="N457" s="1" t="str">
        <f>IF($Q$1&gt;=L457,VLOOKUP(L457,Cs!$BY$7:$CN$33000,11,FALSE),"")</f>
        <v/>
      </c>
      <c r="Q457" s="1" t="str">
        <f>IF($Q$1&gt;=L457,TRIM(VLOOKUP(L457,Cs!$BY$7:$CN$33000,12,FALSE)),"")</f>
        <v/>
      </c>
      <c r="R457" s="1" t="str">
        <f>IF($Q$1&gt;=L457,TRIM(VLOOKUP(L457,Cs!$BY$7:$CN$33000,13,FALSE)),"")</f>
        <v/>
      </c>
      <c r="S457" s="1" t="str">
        <f>IF($Q$1&gt;=L457,TRIM(VLOOKUP(L457,Cs!$BY$7:$CN$33000,14,FALSE)),"")</f>
        <v/>
      </c>
      <c r="T457" s="1" t="str">
        <f>IF($Q$1&gt;=L457,VLOOKUP(L457,Cs!$BY$7:$CN$33000,7,FALSE),"")</f>
        <v/>
      </c>
      <c r="U457" s="1" t="str">
        <f>IF($Q$1&gt;=L457,VLOOKUP(L457,Cs!$BY$7:$CN$33000,8,FALSE),"")</f>
        <v/>
      </c>
      <c r="W457" s="1" t="str">
        <f t="shared" si="66"/>
        <v/>
      </c>
      <c r="X457" s="1" t="str">
        <f t="shared" si="73"/>
        <v/>
      </c>
    </row>
    <row r="458" spans="1:24" x14ac:dyDescent="0.25">
      <c r="A458" s="17" t="str">
        <f t="shared" si="72"/>
        <v/>
      </c>
      <c r="B458" s="18" t="str">
        <f>IF($Q$1&gt;=L458,VLOOKUP(L458,Cs!$BY$7:$CN$33000,5,FALSE),"")</f>
        <v/>
      </c>
      <c r="C458" s="1" t="str">
        <f>IF($Q$1&gt;=L458,TRIM(VLOOKUP(L458,Cs!$BY$7:$CN$33000,15,FALSE)),"")</f>
        <v/>
      </c>
      <c r="D458" s="1" t="str">
        <f t="shared" si="68"/>
        <v/>
      </c>
      <c r="E458" s="1" t="str">
        <f>IF($Q$1&gt;=L458,TRIM(VLOOKUP(L458,Cs!$BY$7:$CN$33000,16,FALSE)),"")</f>
        <v/>
      </c>
      <c r="F458" s="1" t="str">
        <f t="shared" si="69"/>
        <v/>
      </c>
      <c r="G458" s="1" t="str">
        <f t="shared" si="70"/>
        <v/>
      </c>
      <c r="H458" s="26" t="str">
        <f>IF($Q$1&gt;=L458,SUM(T458,U458),IF($Q$1=L457,SUM($H$433:H457),""))</f>
        <v/>
      </c>
      <c r="L458" s="1">
        <f t="shared" si="71"/>
        <v>433</v>
      </c>
      <c r="N458" s="1" t="str">
        <f>IF($Q$1&gt;=L458,VLOOKUP(L458,Cs!$BY$7:$CN$33000,11,FALSE),"")</f>
        <v/>
      </c>
      <c r="Q458" s="1" t="str">
        <f>IF($Q$1&gt;=L458,TRIM(VLOOKUP(L458,Cs!$BY$7:$CN$33000,12,FALSE)),"")</f>
        <v/>
      </c>
      <c r="R458" s="1" t="str">
        <f>IF($Q$1&gt;=L458,TRIM(VLOOKUP(L458,Cs!$BY$7:$CN$33000,13,FALSE)),"")</f>
        <v/>
      </c>
      <c r="S458" s="1" t="str">
        <f>IF($Q$1&gt;=L458,TRIM(VLOOKUP(L458,Cs!$BY$7:$CN$33000,14,FALSE)),"")</f>
        <v/>
      </c>
      <c r="T458" s="1" t="str">
        <f>IF($Q$1&gt;=L458,VLOOKUP(L458,Cs!$BY$7:$CN$33000,7,FALSE),"")</f>
        <v/>
      </c>
      <c r="U458" s="1" t="str">
        <f>IF($Q$1&gt;=L458,VLOOKUP(L458,Cs!$BY$7:$CN$33000,8,FALSE),"")</f>
        <v/>
      </c>
      <c r="W458" s="1" t="str">
        <f t="shared" si="66"/>
        <v/>
      </c>
      <c r="X458" s="1" t="str">
        <f t="shared" si="73"/>
        <v/>
      </c>
    </row>
    <row r="459" spans="1:24" x14ac:dyDescent="0.25">
      <c r="A459" s="17" t="str">
        <f t="shared" si="72"/>
        <v/>
      </c>
      <c r="B459" s="18" t="str">
        <f>IF($Q$1&gt;=L459,VLOOKUP(L459,Cs!$BY$7:$CN$33000,5,FALSE),"")</f>
        <v/>
      </c>
      <c r="C459" s="1" t="str">
        <f>IF($Q$1&gt;=L459,TRIM(VLOOKUP(L459,Cs!$BY$7:$CN$33000,15,FALSE)),"")</f>
        <v/>
      </c>
      <c r="D459" s="1" t="str">
        <f t="shared" si="68"/>
        <v/>
      </c>
      <c r="E459" s="1" t="str">
        <f>IF($Q$1&gt;=L459,TRIM(VLOOKUP(L459,Cs!$BY$7:$CN$33000,16,FALSE)),"")</f>
        <v/>
      </c>
      <c r="F459" s="1" t="str">
        <f t="shared" si="69"/>
        <v/>
      </c>
      <c r="G459" s="1" t="str">
        <f t="shared" si="70"/>
        <v/>
      </c>
      <c r="H459" s="26" t="str">
        <f>IF($Q$1&gt;=L459,SUM(T459,U459),IF($Q$1=L458,SUM($H$433:H458),""))</f>
        <v/>
      </c>
      <c r="L459" s="1">
        <f t="shared" si="71"/>
        <v>434</v>
      </c>
      <c r="N459" s="1" t="str">
        <f>IF($Q$1&gt;=L459,VLOOKUP(L459,Cs!$BY$7:$CN$33000,11,FALSE),"")</f>
        <v/>
      </c>
      <c r="Q459" s="1" t="str">
        <f>IF($Q$1&gt;=L459,TRIM(VLOOKUP(L459,Cs!$BY$7:$CN$33000,12,FALSE)),"")</f>
        <v/>
      </c>
      <c r="R459" s="1" t="str">
        <f>IF($Q$1&gt;=L459,TRIM(VLOOKUP(L459,Cs!$BY$7:$CN$33000,13,FALSE)),"")</f>
        <v/>
      </c>
      <c r="S459" s="1" t="str">
        <f>IF($Q$1&gt;=L459,TRIM(VLOOKUP(L459,Cs!$BY$7:$CN$33000,14,FALSE)),"")</f>
        <v/>
      </c>
      <c r="T459" s="1" t="str">
        <f>IF($Q$1&gt;=L459,VLOOKUP(L459,Cs!$BY$7:$CN$33000,7,FALSE),"")</f>
        <v/>
      </c>
      <c r="U459" s="1" t="str">
        <f>IF($Q$1&gt;=L459,VLOOKUP(L459,Cs!$BY$7:$CN$33000,8,FALSE),"")</f>
        <v/>
      </c>
      <c r="W459" s="1" t="str">
        <f t="shared" ref="W459:W522" si="74">IF(S459&lt;&gt;"",R459,"")</f>
        <v/>
      </c>
      <c r="X459" s="1" t="str">
        <f t="shared" si="73"/>
        <v/>
      </c>
    </row>
    <row r="460" spans="1:24" x14ac:dyDescent="0.25">
      <c r="A460" s="17" t="str">
        <f t="shared" si="72"/>
        <v/>
      </c>
      <c r="B460" s="18" t="str">
        <f>IF($Q$1&gt;=L460,VLOOKUP(L460,Cs!$BY$7:$CN$33000,5,FALSE),"")</f>
        <v/>
      </c>
      <c r="C460" s="1" t="str">
        <f>IF($Q$1&gt;=L460,TRIM(VLOOKUP(L460,Cs!$BY$7:$CN$33000,15,FALSE)),"")</f>
        <v/>
      </c>
      <c r="D460" s="1" t="str">
        <f t="shared" si="68"/>
        <v/>
      </c>
      <c r="E460" s="1" t="str">
        <f>IF($Q$1&gt;=L460,TRIM(VLOOKUP(L460,Cs!$BY$7:$CN$33000,16,FALSE)),"")</f>
        <v/>
      </c>
      <c r="F460" s="1" t="str">
        <f t="shared" si="69"/>
        <v/>
      </c>
      <c r="G460" s="1" t="str">
        <f t="shared" si="70"/>
        <v/>
      </c>
      <c r="H460" s="26" t="str">
        <f>IF($Q$1&gt;=L460,SUM(T460,U460),IF($Q$1=L459,SUM($H$433:H459),""))</f>
        <v/>
      </c>
      <c r="L460" s="1">
        <f t="shared" si="71"/>
        <v>435</v>
      </c>
      <c r="N460" s="1" t="str">
        <f>IF($Q$1&gt;=L460,VLOOKUP(L460,Cs!$BY$7:$CN$33000,11,FALSE),"")</f>
        <v/>
      </c>
      <c r="Q460" s="1" t="str">
        <f>IF($Q$1&gt;=L460,TRIM(VLOOKUP(L460,Cs!$BY$7:$CN$33000,12,FALSE)),"")</f>
        <v/>
      </c>
      <c r="R460" s="1" t="str">
        <f>IF($Q$1&gt;=L460,TRIM(VLOOKUP(L460,Cs!$BY$7:$CN$33000,13,FALSE)),"")</f>
        <v/>
      </c>
      <c r="S460" s="1" t="str">
        <f>IF($Q$1&gt;=L460,TRIM(VLOOKUP(L460,Cs!$BY$7:$CN$33000,14,FALSE)),"")</f>
        <v/>
      </c>
      <c r="T460" s="1" t="str">
        <f>IF($Q$1&gt;=L460,VLOOKUP(L460,Cs!$BY$7:$CN$33000,7,FALSE),"")</f>
        <v/>
      </c>
      <c r="U460" s="1" t="str">
        <f>IF($Q$1&gt;=L460,VLOOKUP(L460,Cs!$BY$7:$CN$33000,8,FALSE),"")</f>
        <v/>
      </c>
      <c r="W460" s="1" t="str">
        <f t="shared" si="74"/>
        <v/>
      </c>
      <c r="X460" s="1" t="str">
        <f t="shared" si="73"/>
        <v/>
      </c>
    </row>
    <row r="461" spans="1:24" x14ac:dyDescent="0.25">
      <c r="A461" s="17" t="str">
        <f t="shared" si="72"/>
        <v/>
      </c>
      <c r="B461" s="18" t="str">
        <f>IF($Q$1&gt;=L461,VLOOKUP(L461,Cs!$BY$7:$CN$33000,5,FALSE),"")</f>
        <v/>
      </c>
      <c r="C461" s="1" t="str">
        <f>IF($Q$1&gt;=L461,TRIM(VLOOKUP(L461,Cs!$BY$7:$CN$33000,15,FALSE)),"")</f>
        <v/>
      </c>
      <c r="D461" s="1" t="str">
        <f t="shared" si="68"/>
        <v/>
      </c>
      <c r="E461" s="1" t="str">
        <f>IF($Q$1&gt;=L461,TRIM(VLOOKUP(L461,Cs!$BY$7:$CN$33000,16,FALSE)),"")</f>
        <v/>
      </c>
      <c r="F461" s="1" t="str">
        <f t="shared" si="69"/>
        <v/>
      </c>
      <c r="G461" s="1" t="str">
        <f t="shared" si="70"/>
        <v/>
      </c>
      <c r="H461" s="26" t="str">
        <f>IF($Q$1&gt;=L461,SUM(T461,U461),IF($Q$1=L460,SUM($H$433:H460),""))</f>
        <v/>
      </c>
      <c r="L461" s="1">
        <f t="shared" si="71"/>
        <v>436</v>
      </c>
      <c r="N461" s="1" t="str">
        <f>IF($Q$1&gt;=L461,VLOOKUP(L461,Cs!$BY$7:$CN$33000,11,FALSE),"")</f>
        <v/>
      </c>
      <c r="Q461" s="1" t="str">
        <f>IF($Q$1&gt;=L461,TRIM(VLOOKUP(L461,Cs!$BY$7:$CN$33000,12,FALSE)),"")</f>
        <v/>
      </c>
      <c r="R461" s="1" t="str">
        <f>IF($Q$1&gt;=L461,TRIM(VLOOKUP(L461,Cs!$BY$7:$CN$33000,13,FALSE)),"")</f>
        <v/>
      </c>
      <c r="S461" s="1" t="str">
        <f>IF($Q$1&gt;=L461,TRIM(VLOOKUP(L461,Cs!$BY$7:$CN$33000,14,FALSE)),"")</f>
        <v/>
      </c>
      <c r="T461" s="1" t="str">
        <f>IF($Q$1&gt;=L461,VLOOKUP(L461,Cs!$BY$7:$CN$33000,7,FALSE),"")</f>
        <v/>
      </c>
      <c r="U461" s="1" t="str">
        <f>IF($Q$1&gt;=L461,VLOOKUP(L461,Cs!$BY$7:$CN$33000,8,FALSE),"")</f>
        <v/>
      </c>
      <c r="W461" s="1" t="str">
        <f t="shared" si="74"/>
        <v/>
      </c>
      <c r="X461" s="1" t="str">
        <f t="shared" si="73"/>
        <v/>
      </c>
    </row>
    <row r="462" spans="1:24" x14ac:dyDescent="0.25">
      <c r="A462" s="17" t="str">
        <f t="shared" si="72"/>
        <v/>
      </c>
      <c r="B462" s="18" t="str">
        <f>IF($Q$1&gt;=L462,VLOOKUP(L462,Cs!$BY$7:$CN$33000,5,FALSE),"")</f>
        <v/>
      </c>
      <c r="C462" s="1" t="str">
        <f>IF($Q$1&gt;=L462,TRIM(VLOOKUP(L462,Cs!$BY$7:$CN$33000,15,FALSE)),"")</f>
        <v/>
      </c>
      <c r="D462" s="1" t="str">
        <f t="shared" si="68"/>
        <v/>
      </c>
      <c r="E462" s="1" t="str">
        <f>IF($Q$1&gt;=L462,TRIM(VLOOKUP(L462,Cs!$BY$7:$CN$33000,16,FALSE)),"")</f>
        <v/>
      </c>
      <c r="F462" s="1" t="str">
        <f t="shared" si="69"/>
        <v/>
      </c>
      <c r="G462" s="1" t="str">
        <f t="shared" si="70"/>
        <v/>
      </c>
      <c r="H462" s="26" t="str">
        <f>IF($Q$1&gt;=L462,SUM(T462,U462),IF($Q$1=L461,SUM($H$433:H461),""))</f>
        <v/>
      </c>
      <c r="L462" s="1">
        <f t="shared" si="71"/>
        <v>437</v>
      </c>
      <c r="N462" s="1" t="str">
        <f>IF($Q$1&gt;=L462,VLOOKUP(L462,Cs!$BY$7:$CN$33000,11,FALSE),"")</f>
        <v/>
      </c>
      <c r="Q462" s="1" t="str">
        <f>IF($Q$1&gt;=L462,TRIM(VLOOKUP(L462,Cs!$BY$7:$CN$33000,12,FALSE)),"")</f>
        <v/>
      </c>
      <c r="R462" s="1" t="str">
        <f>IF($Q$1&gt;=L462,TRIM(VLOOKUP(L462,Cs!$BY$7:$CN$33000,13,FALSE)),"")</f>
        <v/>
      </c>
      <c r="S462" s="1" t="str">
        <f>IF($Q$1&gt;=L462,TRIM(VLOOKUP(L462,Cs!$BY$7:$CN$33000,14,FALSE)),"")</f>
        <v/>
      </c>
      <c r="T462" s="1" t="str">
        <f>IF($Q$1&gt;=L462,VLOOKUP(L462,Cs!$BY$7:$CN$33000,7,FALSE),"")</f>
        <v/>
      </c>
      <c r="U462" s="1" t="str">
        <f>IF($Q$1&gt;=L462,VLOOKUP(L462,Cs!$BY$7:$CN$33000,8,FALSE),"")</f>
        <v/>
      </c>
      <c r="W462" s="1" t="str">
        <f t="shared" si="74"/>
        <v/>
      </c>
      <c r="X462" s="1" t="str">
        <f t="shared" si="73"/>
        <v/>
      </c>
    </row>
    <row r="463" spans="1:24" x14ac:dyDescent="0.25">
      <c r="A463" s="17" t="str">
        <f t="shared" si="72"/>
        <v/>
      </c>
      <c r="B463" s="18" t="str">
        <f>IF($Q$1&gt;=L463,VLOOKUP(L463,Cs!$BY$7:$CN$33000,5,FALSE),"")</f>
        <v/>
      </c>
      <c r="C463" s="1" t="str">
        <f>IF($Q$1&gt;=L463,TRIM(VLOOKUP(L463,Cs!$BY$7:$CN$33000,15,FALSE)),"")</f>
        <v/>
      </c>
      <c r="D463" s="1" t="str">
        <f t="shared" si="68"/>
        <v/>
      </c>
      <c r="E463" s="1" t="str">
        <f>IF($Q$1&gt;=L463,TRIM(VLOOKUP(L463,Cs!$BY$7:$CN$33000,16,FALSE)),"")</f>
        <v/>
      </c>
      <c r="F463" s="1" t="str">
        <f t="shared" si="69"/>
        <v/>
      </c>
      <c r="G463" s="1" t="str">
        <f t="shared" si="70"/>
        <v/>
      </c>
      <c r="H463" s="26" t="str">
        <f>IF($Q$1&gt;=L463,SUM(T463,U463),IF($Q$1=L462,SUM($H$433:H462),""))</f>
        <v/>
      </c>
      <c r="L463" s="1">
        <f t="shared" si="71"/>
        <v>438</v>
      </c>
      <c r="N463" s="1" t="str">
        <f>IF($Q$1&gt;=L463,VLOOKUP(L463,Cs!$BY$7:$CN$33000,11,FALSE),"")</f>
        <v/>
      </c>
      <c r="Q463" s="1" t="str">
        <f>IF($Q$1&gt;=L463,TRIM(VLOOKUP(L463,Cs!$BY$7:$CN$33000,12,FALSE)),"")</f>
        <v/>
      </c>
      <c r="R463" s="1" t="str">
        <f>IF($Q$1&gt;=L463,TRIM(VLOOKUP(L463,Cs!$BY$7:$CN$33000,13,FALSE)),"")</f>
        <v/>
      </c>
      <c r="S463" s="1" t="str">
        <f>IF($Q$1&gt;=L463,TRIM(VLOOKUP(L463,Cs!$BY$7:$CN$33000,14,FALSE)),"")</f>
        <v/>
      </c>
      <c r="T463" s="1" t="str">
        <f>IF($Q$1&gt;=L463,VLOOKUP(L463,Cs!$BY$7:$CN$33000,7,FALSE),"")</f>
        <v/>
      </c>
      <c r="U463" s="1" t="str">
        <f>IF($Q$1&gt;=L463,VLOOKUP(L463,Cs!$BY$7:$CN$33000,8,FALSE),"")</f>
        <v/>
      </c>
      <c r="W463" s="1" t="str">
        <f t="shared" si="74"/>
        <v/>
      </c>
      <c r="X463" s="1" t="str">
        <f t="shared" si="73"/>
        <v/>
      </c>
    </row>
    <row r="464" spans="1:24" x14ac:dyDescent="0.25">
      <c r="A464" s="17" t="str">
        <f t="shared" si="72"/>
        <v/>
      </c>
      <c r="B464" s="18" t="str">
        <f>IF($Q$1&gt;=L464,VLOOKUP(L464,Cs!$BY$7:$CN$33000,5,FALSE),"")</f>
        <v/>
      </c>
      <c r="C464" s="1" t="str">
        <f>IF($Q$1&gt;=L464,TRIM(VLOOKUP(L464,Cs!$BY$7:$CN$33000,15,FALSE)),"")</f>
        <v/>
      </c>
      <c r="D464" s="1" t="str">
        <f t="shared" si="68"/>
        <v/>
      </c>
      <c r="E464" s="1" t="str">
        <f>IF($Q$1&gt;=L464,TRIM(VLOOKUP(L464,Cs!$BY$7:$CN$33000,16,FALSE)),"")</f>
        <v/>
      </c>
      <c r="F464" s="1" t="str">
        <f t="shared" si="69"/>
        <v/>
      </c>
      <c r="G464" s="1" t="str">
        <f t="shared" si="70"/>
        <v/>
      </c>
      <c r="H464" s="26" t="str">
        <f>IF($Q$1&gt;=L464,SUM(T464,U464),IF($Q$1=L463,SUM($H$433:H463),""))</f>
        <v/>
      </c>
      <c r="L464" s="1">
        <f t="shared" si="71"/>
        <v>439</v>
      </c>
      <c r="N464" s="1" t="str">
        <f>IF($Q$1&gt;=L464,VLOOKUP(L464,Cs!$BY$7:$CN$33000,11,FALSE),"")</f>
        <v/>
      </c>
      <c r="Q464" s="1" t="str">
        <f>IF($Q$1&gt;=L464,TRIM(VLOOKUP(L464,Cs!$BY$7:$CN$33000,12,FALSE)),"")</f>
        <v/>
      </c>
      <c r="R464" s="1" t="str">
        <f>IF($Q$1&gt;=L464,TRIM(VLOOKUP(L464,Cs!$BY$7:$CN$33000,13,FALSE)),"")</f>
        <v/>
      </c>
      <c r="S464" s="1" t="str">
        <f>IF($Q$1&gt;=L464,TRIM(VLOOKUP(L464,Cs!$BY$7:$CN$33000,14,FALSE)),"")</f>
        <v/>
      </c>
      <c r="T464" s="1" t="str">
        <f>IF($Q$1&gt;=L464,VLOOKUP(L464,Cs!$BY$7:$CN$33000,7,FALSE),"")</f>
        <v/>
      </c>
      <c r="U464" s="1" t="str">
        <f>IF($Q$1&gt;=L464,VLOOKUP(L464,Cs!$BY$7:$CN$33000,8,FALSE),"")</f>
        <v/>
      </c>
      <c r="W464" s="1" t="str">
        <f t="shared" si="74"/>
        <v/>
      </c>
      <c r="X464" s="1" t="str">
        <f t="shared" si="73"/>
        <v/>
      </c>
    </row>
    <row r="465" spans="1:24" x14ac:dyDescent="0.25">
      <c r="A465" s="17" t="str">
        <f t="shared" si="72"/>
        <v/>
      </c>
      <c r="B465" s="18" t="str">
        <f>IF($Q$1&gt;=L465,VLOOKUP(L465,Cs!$BY$7:$CN$33000,5,FALSE),"")</f>
        <v/>
      </c>
      <c r="C465" s="1" t="str">
        <f>IF($Q$1&gt;=L465,TRIM(VLOOKUP(L465,Cs!$BY$7:$CN$33000,15,FALSE)),"")</f>
        <v/>
      </c>
      <c r="D465" s="1" t="str">
        <f t="shared" si="68"/>
        <v/>
      </c>
      <c r="E465" s="1" t="str">
        <f>IF($Q$1&gt;=L465,TRIM(VLOOKUP(L465,Cs!$BY$7:$CN$33000,16,FALSE)),"")</f>
        <v/>
      </c>
      <c r="F465" s="1" t="str">
        <f t="shared" si="69"/>
        <v/>
      </c>
      <c r="G465" s="1" t="str">
        <f t="shared" si="70"/>
        <v/>
      </c>
      <c r="H465" s="26" t="str">
        <f>IF($Q$1&gt;=L465,SUM(T465,U465),IF($Q$1=L464,SUM($H$433:H464),""))</f>
        <v/>
      </c>
      <c r="L465" s="1">
        <f t="shared" si="71"/>
        <v>440</v>
      </c>
      <c r="N465" s="1" t="str">
        <f>IF($Q$1&gt;=L465,VLOOKUP(L465,Cs!$BY$7:$CN$33000,11,FALSE),"")</f>
        <v/>
      </c>
      <c r="Q465" s="1" t="str">
        <f>IF($Q$1&gt;=L465,TRIM(VLOOKUP(L465,Cs!$BY$7:$CN$33000,12,FALSE)),"")</f>
        <v/>
      </c>
      <c r="R465" s="1" t="str">
        <f>IF($Q$1&gt;=L465,TRIM(VLOOKUP(L465,Cs!$BY$7:$CN$33000,13,FALSE)),"")</f>
        <v/>
      </c>
      <c r="S465" s="1" t="str">
        <f>IF($Q$1&gt;=L465,TRIM(VLOOKUP(L465,Cs!$BY$7:$CN$33000,14,FALSE)),"")</f>
        <v/>
      </c>
      <c r="T465" s="1" t="str">
        <f>IF($Q$1&gt;=L465,VLOOKUP(L465,Cs!$BY$7:$CN$33000,7,FALSE),"")</f>
        <v/>
      </c>
      <c r="U465" s="1" t="str">
        <f>IF($Q$1&gt;=L465,VLOOKUP(L465,Cs!$BY$7:$CN$33000,8,FALSE),"")</f>
        <v/>
      </c>
      <c r="W465" s="1" t="str">
        <f t="shared" si="74"/>
        <v/>
      </c>
      <c r="X465" s="1" t="str">
        <f t="shared" si="73"/>
        <v/>
      </c>
    </row>
    <row r="466" spans="1:24" x14ac:dyDescent="0.25">
      <c r="A466" s="17" t="str">
        <f t="shared" si="72"/>
        <v/>
      </c>
      <c r="B466" s="18" t="str">
        <f>IF($Q$1&gt;=L466,VLOOKUP(L466,Cs!$BY$7:$CN$33000,5,FALSE),"")</f>
        <v/>
      </c>
      <c r="C466" s="1" t="str">
        <f>IF($Q$1&gt;=L466,TRIM(VLOOKUP(L466,Cs!$BY$7:$CN$33000,15,FALSE)),"")</f>
        <v/>
      </c>
      <c r="D466" s="1" t="str">
        <f t="shared" si="68"/>
        <v/>
      </c>
      <c r="E466" s="1" t="str">
        <f>IF($Q$1&gt;=L466,TRIM(VLOOKUP(L466,Cs!$BY$7:$CN$33000,16,FALSE)),"")</f>
        <v/>
      </c>
      <c r="F466" s="1" t="str">
        <f t="shared" si="69"/>
        <v/>
      </c>
      <c r="G466" s="1" t="str">
        <f t="shared" si="70"/>
        <v/>
      </c>
      <c r="H466" s="26" t="str">
        <f>IF($Q$1&gt;=L466,SUM(T466,U466),IF($Q$1=L465,SUM($H$433:H465),""))</f>
        <v/>
      </c>
      <c r="L466" s="1">
        <f t="shared" si="71"/>
        <v>441</v>
      </c>
      <c r="N466" s="1" t="str">
        <f>IF($Q$1&gt;=L466,VLOOKUP(L466,Cs!$BY$7:$CN$33000,11,FALSE),"")</f>
        <v/>
      </c>
      <c r="Q466" s="1" t="str">
        <f>IF($Q$1&gt;=L466,TRIM(VLOOKUP(L466,Cs!$BY$7:$CN$33000,12,FALSE)),"")</f>
        <v/>
      </c>
      <c r="R466" s="1" t="str">
        <f>IF($Q$1&gt;=L466,TRIM(VLOOKUP(L466,Cs!$BY$7:$CN$33000,13,FALSE)),"")</f>
        <v/>
      </c>
      <c r="S466" s="1" t="str">
        <f>IF($Q$1&gt;=L466,TRIM(VLOOKUP(L466,Cs!$BY$7:$CN$33000,14,FALSE)),"")</f>
        <v/>
      </c>
      <c r="T466" s="1" t="str">
        <f>IF($Q$1&gt;=L466,VLOOKUP(L466,Cs!$BY$7:$CN$33000,7,FALSE),"")</f>
        <v/>
      </c>
      <c r="U466" s="1" t="str">
        <f>IF($Q$1&gt;=L466,VLOOKUP(L466,Cs!$BY$7:$CN$33000,8,FALSE),"")</f>
        <v/>
      </c>
      <c r="W466" s="1" t="str">
        <f t="shared" si="74"/>
        <v/>
      </c>
      <c r="X466" s="1" t="str">
        <f t="shared" si="73"/>
        <v/>
      </c>
    </row>
    <row r="467" spans="1:24" x14ac:dyDescent="0.25">
      <c r="A467" s="17" t="str">
        <f t="shared" si="72"/>
        <v/>
      </c>
      <c r="B467" s="18" t="str">
        <f>IF($Q$1&gt;=L467,VLOOKUP(L467,Cs!$BY$7:$CN$33000,5,FALSE),"")</f>
        <v/>
      </c>
      <c r="C467" s="1" t="str">
        <f>IF($Q$1&gt;=L467,TRIM(VLOOKUP(L467,Cs!$BY$7:$CN$33000,15,FALSE)),"")</f>
        <v/>
      </c>
      <c r="D467" s="1" t="str">
        <f t="shared" si="68"/>
        <v/>
      </c>
      <c r="E467" s="1" t="str">
        <f>IF($Q$1&gt;=L467,TRIM(VLOOKUP(L467,Cs!$BY$7:$CN$33000,16,FALSE)),"")</f>
        <v/>
      </c>
      <c r="F467" s="1" t="str">
        <f t="shared" si="69"/>
        <v/>
      </c>
      <c r="G467" s="1" t="str">
        <f t="shared" si="70"/>
        <v/>
      </c>
      <c r="H467" s="26" t="str">
        <f>IF($Q$1&gt;=L467,SUM(T467,U467),IF($Q$1=L466,SUM($H$433:H466),""))</f>
        <v/>
      </c>
      <c r="L467" s="1">
        <f t="shared" si="71"/>
        <v>442</v>
      </c>
      <c r="N467" s="1" t="str">
        <f>IF($Q$1&gt;=L467,VLOOKUP(L467,Cs!$BY$7:$CN$33000,11,FALSE),"")</f>
        <v/>
      </c>
      <c r="Q467" s="1" t="str">
        <f>IF($Q$1&gt;=L467,TRIM(VLOOKUP(L467,Cs!$BY$7:$CN$33000,12,FALSE)),"")</f>
        <v/>
      </c>
      <c r="R467" s="1" t="str">
        <f>IF($Q$1&gt;=L467,TRIM(VLOOKUP(L467,Cs!$BY$7:$CN$33000,13,FALSE)),"")</f>
        <v/>
      </c>
      <c r="S467" s="1" t="str">
        <f>IF($Q$1&gt;=L467,TRIM(VLOOKUP(L467,Cs!$BY$7:$CN$33000,14,FALSE)),"")</f>
        <v/>
      </c>
      <c r="T467" s="1" t="str">
        <f>IF($Q$1&gt;=L467,VLOOKUP(L467,Cs!$BY$7:$CN$33000,7,FALSE),"")</f>
        <v/>
      </c>
      <c r="U467" s="1" t="str">
        <f>IF($Q$1&gt;=L467,VLOOKUP(L467,Cs!$BY$7:$CN$33000,8,FALSE),"")</f>
        <v/>
      </c>
      <c r="W467" s="1" t="str">
        <f t="shared" si="74"/>
        <v/>
      </c>
      <c r="X467" s="1" t="str">
        <f t="shared" si="73"/>
        <v/>
      </c>
    </row>
    <row r="468" spans="1:24" x14ac:dyDescent="0.25">
      <c r="A468" s="17" t="str">
        <f t="shared" si="72"/>
        <v/>
      </c>
      <c r="B468" s="18" t="str">
        <f>IF($Q$1&gt;=L468,VLOOKUP(L468,Cs!$BY$7:$CN$33000,5,FALSE),"")</f>
        <v/>
      </c>
      <c r="C468" s="1" t="str">
        <f>IF($Q$1&gt;=L468,TRIM(VLOOKUP(L468,Cs!$BY$7:$CN$33000,15,FALSE)),"")</f>
        <v/>
      </c>
      <c r="D468" s="1" t="str">
        <f t="shared" si="68"/>
        <v/>
      </c>
      <c r="E468" s="1" t="str">
        <f>IF($Q$1&gt;=L468,TRIM(VLOOKUP(L468,Cs!$BY$7:$CN$33000,16,FALSE)),"")</f>
        <v/>
      </c>
      <c r="F468" s="1" t="str">
        <f t="shared" si="69"/>
        <v/>
      </c>
      <c r="G468" s="1" t="str">
        <f t="shared" si="70"/>
        <v/>
      </c>
      <c r="H468" s="26" t="str">
        <f>IF($Q$1&gt;=L468,SUM(T468,U468),IF($Q$1=L467,SUM($H$433:H467),""))</f>
        <v/>
      </c>
      <c r="L468" s="1">
        <f t="shared" si="71"/>
        <v>443</v>
      </c>
      <c r="N468" s="1" t="str">
        <f>IF($Q$1&gt;=L468,VLOOKUP(L468,Cs!$BY$7:$CN$33000,11,FALSE),"")</f>
        <v/>
      </c>
      <c r="Q468" s="1" t="str">
        <f>IF($Q$1&gt;=L468,TRIM(VLOOKUP(L468,Cs!$BY$7:$CN$33000,12,FALSE)),"")</f>
        <v/>
      </c>
      <c r="R468" s="1" t="str">
        <f>IF($Q$1&gt;=L468,TRIM(VLOOKUP(L468,Cs!$BY$7:$CN$33000,13,FALSE)),"")</f>
        <v/>
      </c>
      <c r="S468" s="1" t="str">
        <f>IF($Q$1&gt;=L468,TRIM(VLOOKUP(L468,Cs!$BY$7:$CN$33000,14,FALSE)),"")</f>
        <v/>
      </c>
      <c r="T468" s="1" t="str">
        <f>IF($Q$1&gt;=L468,VLOOKUP(L468,Cs!$BY$7:$CN$33000,7,FALSE),"")</f>
        <v/>
      </c>
      <c r="U468" s="1" t="str">
        <f>IF($Q$1&gt;=L468,VLOOKUP(L468,Cs!$BY$7:$CN$33000,8,FALSE),"")</f>
        <v/>
      </c>
      <c r="W468" s="1" t="str">
        <f t="shared" si="74"/>
        <v/>
      </c>
      <c r="X468" s="1" t="str">
        <f t="shared" si="73"/>
        <v/>
      </c>
    </row>
    <row r="469" spans="1:24" x14ac:dyDescent="0.25">
      <c r="A469" s="17" t="str">
        <f t="shared" si="72"/>
        <v/>
      </c>
      <c r="B469" s="18" t="str">
        <f>IF($Q$1&gt;=L469,VLOOKUP(L469,Cs!$BY$7:$CN$33000,5,FALSE),"")</f>
        <v/>
      </c>
      <c r="C469" s="1" t="str">
        <f>IF($Q$1&gt;=L469,TRIM(VLOOKUP(L469,Cs!$BY$7:$CN$33000,15,FALSE)),"")</f>
        <v/>
      </c>
      <c r="D469" s="1" t="str">
        <f t="shared" si="68"/>
        <v/>
      </c>
      <c r="E469" s="1" t="str">
        <f>IF($Q$1&gt;=L469,TRIM(VLOOKUP(L469,Cs!$BY$7:$CN$33000,16,FALSE)),"")</f>
        <v/>
      </c>
      <c r="F469" s="1" t="str">
        <f t="shared" si="69"/>
        <v/>
      </c>
      <c r="G469" s="1" t="str">
        <f t="shared" si="70"/>
        <v/>
      </c>
      <c r="H469" s="26" t="str">
        <f>IF($Q$1&gt;=L469,SUM(T469,U469),IF($Q$1=L468,SUM($H$433:H468),""))</f>
        <v/>
      </c>
      <c r="L469" s="1">
        <f t="shared" si="71"/>
        <v>444</v>
      </c>
      <c r="N469" s="1" t="str">
        <f>IF($Q$1&gt;=L469,VLOOKUP(L469,Cs!$BY$7:$CN$33000,11,FALSE),"")</f>
        <v/>
      </c>
      <c r="Q469" s="1" t="str">
        <f>IF($Q$1&gt;=L469,TRIM(VLOOKUP(L469,Cs!$BY$7:$CN$33000,12,FALSE)),"")</f>
        <v/>
      </c>
      <c r="R469" s="1" t="str">
        <f>IF($Q$1&gt;=L469,TRIM(VLOOKUP(L469,Cs!$BY$7:$CN$33000,13,FALSE)),"")</f>
        <v/>
      </c>
      <c r="S469" s="1" t="str">
        <f>IF($Q$1&gt;=L469,TRIM(VLOOKUP(L469,Cs!$BY$7:$CN$33000,14,FALSE)),"")</f>
        <v/>
      </c>
      <c r="T469" s="1" t="str">
        <f>IF($Q$1&gt;=L469,VLOOKUP(L469,Cs!$BY$7:$CN$33000,7,FALSE),"")</f>
        <v/>
      </c>
      <c r="U469" s="1" t="str">
        <f>IF($Q$1&gt;=L469,VLOOKUP(L469,Cs!$BY$7:$CN$33000,8,FALSE),"")</f>
        <v/>
      </c>
      <c r="W469" s="1" t="str">
        <f t="shared" si="74"/>
        <v/>
      </c>
      <c r="X469" s="1" t="str">
        <f t="shared" si="73"/>
        <v/>
      </c>
    </row>
    <row r="470" spans="1:24" x14ac:dyDescent="0.25">
      <c r="A470" s="17" t="str">
        <f t="shared" si="72"/>
        <v/>
      </c>
      <c r="B470" s="18" t="str">
        <f>IF($Q$1&gt;=L470,VLOOKUP(L470,Cs!$BY$7:$CN$33000,5,FALSE),"")</f>
        <v/>
      </c>
      <c r="C470" s="1" t="str">
        <f>IF($Q$1&gt;=L470,TRIM(VLOOKUP(L470,Cs!$BY$7:$CN$33000,15,FALSE)),"")</f>
        <v/>
      </c>
      <c r="D470" s="1" t="str">
        <f t="shared" si="68"/>
        <v/>
      </c>
      <c r="E470" s="1" t="str">
        <f>IF($Q$1&gt;=L470,TRIM(VLOOKUP(L470,Cs!$BY$7:$CN$33000,16,FALSE)),"")</f>
        <v/>
      </c>
      <c r="F470" s="1" t="str">
        <f t="shared" si="69"/>
        <v/>
      </c>
      <c r="G470" s="1" t="str">
        <f t="shared" si="70"/>
        <v/>
      </c>
      <c r="H470" s="26" t="str">
        <f>IF($Q$1&gt;=L470,SUM(T470,U470),IF($Q$1=L469,SUM($H$433:H469),""))</f>
        <v/>
      </c>
      <c r="L470" s="1">
        <f t="shared" si="71"/>
        <v>445</v>
      </c>
      <c r="N470" s="1" t="str">
        <f>IF($Q$1&gt;=L470,VLOOKUP(L470,Cs!$BY$7:$CN$33000,11,FALSE),"")</f>
        <v/>
      </c>
      <c r="Q470" s="1" t="str">
        <f>IF($Q$1&gt;=L470,TRIM(VLOOKUP(L470,Cs!$BY$7:$CN$33000,12,FALSE)),"")</f>
        <v/>
      </c>
      <c r="R470" s="1" t="str">
        <f>IF($Q$1&gt;=L470,TRIM(VLOOKUP(L470,Cs!$BY$7:$CN$33000,13,FALSE)),"")</f>
        <v/>
      </c>
      <c r="S470" s="1" t="str">
        <f>IF($Q$1&gt;=L470,TRIM(VLOOKUP(L470,Cs!$BY$7:$CN$33000,14,FALSE)),"")</f>
        <v/>
      </c>
      <c r="T470" s="1" t="str">
        <f>IF($Q$1&gt;=L470,VLOOKUP(L470,Cs!$BY$7:$CN$33000,7,FALSE),"")</f>
        <v/>
      </c>
      <c r="U470" s="1" t="str">
        <f>IF($Q$1&gt;=L470,VLOOKUP(L470,Cs!$BY$7:$CN$33000,8,FALSE),"")</f>
        <v/>
      </c>
      <c r="W470" s="1" t="str">
        <f t="shared" si="74"/>
        <v/>
      </c>
      <c r="X470" s="1" t="str">
        <f t="shared" si="73"/>
        <v/>
      </c>
    </row>
    <row r="471" spans="1:24" x14ac:dyDescent="0.25">
      <c r="A471" s="17" t="str">
        <f t="shared" si="72"/>
        <v/>
      </c>
      <c r="B471" s="18" t="str">
        <f>IF($Q$1&gt;=L471,VLOOKUP(L471,Cs!$BY$7:$CN$33000,5,FALSE),"")</f>
        <v/>
      </c>
      <c r="C471" s="1" t="str">
        <f>IF($Q$1&gt;=L471,TRIM(VLOOKUP(L471,Cs!$BY$7:$CN$33000,15,FALSE)),"")</f>
        <v/>
      </c>
      <c r="D471" s="1" t="str">
        <f t="shared" si="68"/>
        <v/>
      </c>
      <c r="E471" s="1" t="str">
        <f>IF($Q$1&gt;=L471,TRIM(VLOOKUP(L471,Cs!$BY$7:$CN$33000,16,FALSE)),"")</f>
        <v/>
      </c>
      <c r="F471" s="1" t="str">
        <f t="shared" si="69"/>
        <v/>
      </c>
      <c r="G471" s="1" t="str">
        <f t="shared" si="70"/>
        <v/>
      </c>
      <c r="H471" s="26" t="str">
        <f>IF($Q$1&gt;=L471,SUM(T471,U471),IF($Q$1=L470,SUM($H$433:H470),""))</f>
        <v/>
      </c>
      <c r="L471" s="1">
        <f t="shared" si="71"/>
        <v>446</v>
      </c>
      <c r="N471" s="1" t="str">
        <f>IF($Q$1&gt;=L471,VLOOKUP(L471,Cs!$BY$7:$CN$33000,11,FALSE),"")</f>
        <v/>
      </c>
      <c r="Q471" s="1" t="str">
        <f>IF($Q$1&gt;=L471,TRIM(VLOOKUP(L471,Cs!$BY$7:$CN$33000,12,FALSE)),"")</f>
        <v/>
      </c>
      <c r="R471" s="1" t="str">
        <f>IF($Q$1&gt;=L471,TRIM(VLOOKUP(L471,Cs!$BY$7:$CN$33000,13,FALSE)),"")</f>
        <v/>
      </c>
      <c r="S471" s="1" t="str">
        <f>IF($Q$1&gt;=L471,TRIM(VLOOKUP(L471,Cs!$BY$7:$CN$33000,14,FALSE)),"")</f>
        <v/>
      </c>
      <c r="T471" s="1" t="str">
        <f>IF($Q$1&gt;=L471,VLOOKUP(L471,Cs!$BY$7:$CN$33000,7,FALSE),"")</f>
        <v/>
      </c>
      <c r="U471" s="1" t="str">
        <f>IF($Q$1&gt;=L471,VLOOKUP(L471,Cs!$BY$7:$CN$33000,8,FALSE),"")</f>
        <v/>
      </c>
      <c r="W471" s="1" t="str">
        <f t="shared" si="74"/>
        <v/>
      </c>
      <c r="X471" s="1" t="str">
        <f t="shared" si="73"/>
        <v/>
      </c>
    </row>
    <row r="472" spans="1:24" x14ac:dyDescent="0.25">
      <c r="A472" s="17" t="str">
        <f t="shared" si="72"/>
        <v/>
      </c>
      <c r="B472" s="18" t="str">
        <f>IF($Q$1&gt;=L472,VLOOKUP(L472,Cs!$BY$7:$CN$33000,5,FALSE),"")</f>
        <v/>
      </c>
      <c r="C472" s="1" t="str">
        <f>IF($Q$1&gt;=L472,TRIM(VLOOKUP(L472,Cs!$BY$7:$CN$33000,15,FALSE)),"")</f>
        <v/>
      </c>
      <c r="D472" s="1" t="str">
        <f t="shared" si="68"/>
        <v/>
      </c>
      <c r="E472" s="1" t="str">
        <f>IF($Q$1&gt;=L472,TRIM(VLOOKUP(L472,Cs!$BY$7:$CN$33000,16,FALSE)),"")</f>
        <v/>
      </c>
      <c r="F472" s="1" t="str">
        <f t="shared" si="69"/>
        <v/>
      </c>
      <c r="G472" s="1" t="str">
        <f t="shared" si="70"/>
        <v/>
      </c>
      <c r="H472" s="26" t="str">
        <f>IF($Q$1&gt;=L472,SUM(T472,U472),IF($Q$1=L471,SUM($H$433:H471),""))</f>
        <v/>
      </c>
      <c r="L472" s="1">
        <f t="shared" si="71"/>
        <v>447</v>
      </c>
      <c r="N472" s="1" t="str">
        <f>IF($Q$1&gt;=L472,VLOOKUP(L472,Cs!$BY$7:$CN$33000,11,FALSE),"")</f>
        <v/>
      </c>
      <c r="Q472" s="1" t="str">
        <f>IF($Q$1&gt;=L472,TRIM(VLOOKUP(L472,Cs!$BY$7:$CN$33000,12,FALSE)),"")</f>
        <v/>
      </c>
      <c r="R472" s="1" t="str">
        <f>IF($Q$1&gt;=L472,TRIM(VLOOKUP(L472,Cs!$BY$7:$CN$33000,13,FALSE)),"")</f>
        <v/>
      </c>
      <c r="S472" s="1" t="str">
        <f>IF($Q$1&gt;=L472,TRIM(VLOOKUP(L472,Cs!$BY$7:$CN$33000,14,FALSE)),"")</f>
        <v/>
      </c>
      <c r="T472" s="1" t="str">
        <f>IF($Q$1&gt;=L472,VLOOKUP(L472,Cs!$BY$7:$CN$33000,7,FALSE),"")</f>
        <v/>
      </c>
      <c r="U472" s="1" t="str">
        <f>IF($Q$1&gt;=L472,VLOOKUP(L472,Cs!$BY$7:$CN$33000,8,FALSE),"")</f>
        <v/>
      </c>
      <c r="W472" s="1" t="str">
        <f t="shared" si="74"/>
        <v/>
      </c>
      <c r="X472" s="1" t="str">
        <f t="shared" si="73"/>
        <v/>
      </c>
    </row>
    <row r="473" spans="1:24" x14ac:dyDescent="0.25">
      <c r="A473" s="17" t="str">
        <f t="shared" si="72"/>
        <v/>
      </c>
      <c r="B473" s="18" t="str">
        <f>IF($Q$1&gt;=L473,VLOOKUP(L473,Cs!$BY$7:$CN$33000,5,FALSE),"")</f>
        <v/>
      </c>
      <c r="C473" s="1" t="str">
        <f>IF($Q$1&gt;=L473,TRIM(VLOOKUP(L473,Cs!$BY$7:$CN$33000,15,FALSE)),"")</f>
        <v/>
      </c>
      <c r="D473" s="1" t="str">
        <f t="shared" si="68"/>
        <v/>
      </c>
      <c r="E473" s="1" t="str">
        <f>IF($Q$1&gt;=L473,TRIM(VLOOKUP(L473,Cs!$BY$7:$CN$33000,16,FALSE)),"")</f>
        <v/>
      </c>
      <c r="F473" s="1" t="str">
        <f t="shared" si="69"/>
        <v/>
      </c>
      <c r="G473" s="1" t="str">
        <f t="shared" si="70"/>
        <v/>
      </c>
      <c r="H473" s="26" t="str">
        <f>IF($Q$1&gt;=L473,SUM(T473,U473),IF($Q$1=L472,SUM($H$433:H472),""))</f>
        <v/>
      </c>
      <c r="L473" s="1">
        <f t="shared" si="71"/>
        <v>448</v>
      </c>
      <c r="N473" s="1" t="str">
        <f>IF($Q$1&gt;=L473,VLOOKUP(L473,Cs!$BY$7:$CN$33000,11,FALSE),"")</f>
        <v/>
      </c>
      <c r="Q473" s="1" t="str">
        <f>IF($Q$1&gt;=L473,TRIM(VLOOKUP(L473,Cs!$BY$7:$CN$33000,12,FALSE)),"")</f>
        <v/>
      </c>
      <c r="R473" s="1" t="str">
        <f>IF($Q$1&gt;=L473,TRIM(VLOOKUP(L473,Cs!$BY$7:$CN$33000,13,FALSE)),"")</f>
        <v/>
      </c>
      <c r="S473" s="1" t="str">
        <f>IF($Q$1&gt;=L473,TRIM(VLOOKUP(L473,Cs!$BY$7:$CN$33000,14,FALSE)),"")</f>
        <v/>
      </c>
      <c r="T473" s="1" t="str">
        <f>IF($Q$1&gt;=L473,VLOOKUP(L473,Cs!$BY$7:$CN$33000,7,FALSE),"")</f>
        <v/>
      </c>
      <c r="U473" s="1" t="str">
        <f>IF($Q$1&gt;=L473,VLOOKUP(L473,Cs!$BY$7:$CN$33000,8,FALSE),"")</f>
        <v/>
      </c>
      <c r="W473" s="1" t="str">
        <f t="shared" si="74"/>
        <v/>
      </c>
      <c r="X473" s="1" t="str">
        <f t="shared" si="73"/>
        <v/>
      </c>
    </row>
    <row r="474" spans="1:24" x14ac:dyDescent="0.25">
      <c r="A474" s="17" t="str">
        <f t="shared" si="72"/>
        <v/>
      </c>
      <c r="B474" s="18" t="str">
        <f>IF($Q$1&gt;=L474,VLOOKUP(L474,Cs!$BY$7:$CN$33000,5,FALSE),"")</f>
        <v/>
      </c>
      <c r="C474" s="1" t="str">
        <f>IF($Q$1&gt;=L474,TRIM(VLOOKUP(L474,Cs!$BY$7:$CN$33000,15,FALSE)),"")</f>
        <v/>
      </c>
      <c r="D474" s="1" t="str">
        <f t="shared" si="68"/>
        <v/>
      </c>
      <c r="E474" s="1" t="str">
        <f>IF($Q$1&gt;=L474,TRIM(VLOOKUP(L474,Cs!$BY$7:$CN$33000,16,FALSE)),"")</f>
        <v/>
      </c>
      <c r="F474" s="1" t="str">
        <f t="shared" si="69"/>
        <v/>
      </c>
      <c r="G474" s="1" t="str">
        <f t="shared" si="70"/>
        <v/>
      </c>
      <c r="H474" s="26" t="str">
        <f>IF($Q$1&gt;=L474,SUM(T474,U474),IF($Q$1=L473,SUM($H$433:H473),""))</f>
        <v/>
      </c>
      <c r="L474" s="1">
        <f t="shared" si="71"/>
        <v>449</v>
      </c>
      <c r="N474" s="1" t="str">
        <f>IF($Q$1&gt;=L474,VLOOKUP(L474,Cs!$BY$7:$CN$33000,11,FALSE),"")</f>
        <v/>
      </c>
      <c r="Q474" s="1" t="str">
        <f>IF($Q$1&gt;=L474,TRIM(VLOOKUP(L474,Cs!$BY$7:$CN$33000,12,FALSE)),"")</f>
        <v/>
      </c>
      <c r="R474" s="1" t="str">
        <f>IF($Q$1&gt;=L474,TRIM(VLOOKUP(L474,Cs!$BY$7:$CN$33000,13,FALSE)),"")</f>
        <v/>
      </c>
      <c r="S474" s="1" t="str">
        <f>IF($Q$1&gt;=L474,TRIM(VLOOKUP(L474,Cs!$BY$7:$CN$33000,14,FALSE)),"")</f>
        <v/>
      </c>
      <c r="T474" s="1" t="str">
        <f>IF($Q$1&gt;=L474,VLOOKUP(L474,Cs!$BY$7:$CN$33000,7,FALSE),"")</f>
        <v/>
      </c>
      <c r="U474" s="1" t="str">
        <f>IF($Q$1&gt;=L474,VLOOKUP(L474,Cs!$BY$7:$CN$33000,8,FALSE),"")</f>
        <v/>
      </c>
      <c r="W474" s="1" t="str">
        <f t="shared" si="74"/>
        <v/>
      </c>
      <c r="X474" s="1" t="str">
        <f t="shared" si="73"/>
        <v/>
      </c>
    </row>
    <row r="475" spans="1:24" x14ac:dyDescent="0.25">
      <c r="A475" s="17" t="str">
        <f t="shared" si="72"/>
        <v/>
      </c>
      <c r="B475" s="18" t="str">
        <f>IF($Q$1&gt;=L475,VLOOKUP(L475,Cs!$BY$7:$CN$33000,5,FALSE),"")</f>
        <v/>
      </c>
      <c r="C475" s="1" t="str">
        <f>IF($Q$1&gt;=L475,TRIM(VLOOKUP(L475,Cs!$BY$7:$CN$33000,15,FALSE)),"")</f>
        <v/>
      </c>
      <c r="D475" s="1" t="str">
        <f t="shared" si="68"/>
        <v/>
      </c>
      <c r="E475" s="1" t="str">
        <f>IF($Q$1&gt;=L475,TRIM(VLOOKUP(L475,Cs!$BY$7:$CN$33000,16,FALSE)),"")</f>
        <v/>
      </c>
      <c r="F475" s="1" t="str">
        <f t="shared" si="69"/>
        <v/>
      </c>
      <c r="G475" s="1" t="str">
        <f t="shared" si="70"/>
        <v/>
      </c>
      <c r="H475" s="26" t="str">
        <f>IF($Q$1&gt;=L475,SUM(T475,U475),IF($Q$1=L474,SUM($H$433:H474),""))</f>
        <v/>
      </c>
      <c r="L475" s="1">
        <f t="shared" si="71"/>
        <v>450</v>
      </c>
      <c r="N475" s="1" t="str">
        <f>IF($Q$1&gt;=L475,VLOOKUP(L475,Cs!$BY$7:$CN$33000,11,FALSE),"")</f>
        <v/>
      </c>
      <c r="Q475" s="1" t="str">
        <f>IF($Q$1&gt;=L475,TRIM(VLOOKUP(L475,Cs!$BY$7:$CN$33000,12,FALSE)),"")</f>
        <v/>
      </c>
      <c r="R475" s="1" t="str">
        <f>IF($Q$1&gt;=L475,TRIM(VLOOKUP(L475,Cs!$BY$7:$CN$33000,13,FALSE)),"")</f>
        <v/>
      </c>
      <c r="S475" s="1" t="str">
        <f>IF($Q$1&gt;=L475,TRIM(VLOOKUP(L475,Cs!$BY$7:$CN$33000,14,FALSE)),"")</f>
        <v/>
      </c>
      <c r="T475" s="1" t="str">
        <f>IF($Q$1&gt;=L475,VLOOKUP(L475,Cs!$BY$7:$CN$33000,7,FALSE),"")</f>
        <v/>
      </c>
      <c r="U475" s="1" t="str">
        <f>IF($Q$1&gt;=L475,VLOOKUP(L475,Cs!$BY$7:$CN$33000,8,FALSE),"")</f>
        <v/>
      </c>
      <c r="W475" s="1" t="str">
        <f t="shared" si="74"/>
        <v/>
      </c>
      <c r="X475" s="1" t="str">
        <f t="shared" si="73"/>
        <v/>
      </c>
    </row>
    <row r="476" spans="1:24" x14ac:dyDescent="0.25">
      <c r="A476" s="17" t="str">
        <f t="shared" si="72"/>
        <v/>
      </c>
      <c r="B476" s="18" t="str">
        <f>IF($Q$1&gt;=L476,VLOOKUP(L476,Cs!$BY$7:$CN$33000,5,FALSE),"")</f>
        <v/>
      </c>
      <c r="C476" s="1" t="str">
        <f>IF($Q$1&gt;=L476,TRIM(VLOOKUP(L476,Cs!$BY$7:$CN$33000,15,FALSE)),"")</f>
        <v/>
      </c>
      <c r="D476" s="1" t="str">
        <f t="shared" si="68"/>
        <v/>
      </c>
      <c r="E476" s="1" t="str">
        <f>IF($Q$1&gt;=L476,TRIM(VLOOKUP(L476,Cs!$BY$7:$CN$33000,16,FALSE)),"")</f>
        <v/>
      </c>
      <c r="F476" s="1" t="str">
        <f t="shared" si="69"/>
        <v/>
      </c>
      <c r="G476" s="1" t="str">
        <f t="shared" si="70"/>
        <v/>
      </c>
      <c r="H476" s="26" t="str">
        <f>IF($Q$1&gt;=L476,SUM(T476,U476),IF($Q$1=L475,SUM($H$433:H475),""))</f>
        <v/>
      </c>
      <c r="L476" s="1">
        <f t="shared" si="71"/>
        <v>451</v>
      </c>
      <c r="N476" s="1" t="str">
        <f>IF($Q$1&gt;=L476,VLOOKUP(L476,Cs!$BY$7:$CN$33000,11,FALSE),"")</f>
        <v/>
      </c>
      <c r="Q476" s="1" t="str">
        <f>IF($Q$1&gt;=L476,TRIM(VLOOKUP(L476,Cs!$BY$7:$CN$33000,12,FALSE)),"")</f>
        <v/>
      </c>
      <c r="R476" s="1" t="str">
        <f>IF($Q$1&gt;=L476,TRIM(VLOOKUP(L476,Cs!$BY$7:$CN$33000,13,FALSE)),"")</f>
        <v/>
      </c>
      <c r="S476" s="1" t="str">
        <f>IF($Q$1&gt;=L476,TRIM(VLOOKUP(L476,Cs!$BY$7:$CN$33000,14,FALSE)),"")</f>
        <v/>
      </c>
      <c r="T476" s="1" t="str">
        <f>IF($Q$1&gt;=L476,VLOOKUP(L476,Cs!$BY$7:$CN$33000,7,FALSE),"")</f>
        <v/>
      </c>
      <c r="U476" s="1" t="str">
        <f>IF($Q$1&gt;=L476,VLOOKUP(L476,Cs!$BY$7:$CN$33000,8,FALSE),"")</f>
        <v/>
      </c>
      <c r="W476" s="1" t="str">
        <f t="shared" si="74"/>
        <v/>
      </c>
      <c r="X476" s="1" t="str">
        <f t="shared" si="73"/>
        <v/>
      </c>
    </row>
    <row r="477" spans="1:24" x14ac:dyDescent="0.25">
      <c r="A477" s="17" t="str">
        <f t="shared" si="72"/>
        <v/>
      </c>
      <c r="B477" s="18" t="str">
        <f>IF($Q$1&gt;=L477,VLOOKUP(L477,Cs!$BY$7:$CN$33000,5,FALSE),"")</f>
        <v/>
      </c>
      <c r="C477" s="1" t="str">
        <f>IF($Q$1&gt;=L477,TRIM(VLOOKUP(L477,Cs!$BY$7:$CN$33000,15,FALSE)),"")</f>
        <v/>
      </c>
      <c r="D477" s="1" t="str">
        <f t="shared" si="68"/>
        <v/>
      </c>
      <c r="E477" s="1" t="str">
        <f>IF($Q$1&gt;=L477,TRIM(VLOOKUP(L477,Cs!$BY$7:$CN$33000,16,FALSE)),"")</f>
        <v/>
      </c>
      <c r="F477" s="1" t="str">
        <f t="shared" si="69"/>
        <v/>
      </c>
      <c r="G477" s="1" t="str">
        <f t="shared" si="70"/>
        <v/>
      </c>
      <c r="H477" s="26" t="str">
        <f>IF($Q$1&gt;=L477,SUM(T477,U477),IF($Q$1=L476,SUM($H$433:H476),""))</f>
        <v/>
      </c>
      <c r="L477" s="1">
        <f t="shared" si="71"/>
        <v>452</v>
      </c>
      <c r="N477" s="1" t="str">
        <f>IF($Q$1&gt;=L477,VLOOKUP(L477,Cs!$BY$7:$CN$33000,11,FALSE),"")</f>
        <v/>
      </c>
      <c r="Q477" s="1" t="str">
        <f>IF($Q$1&gt;=L477,TRIM(VLOOKUP(L477,Cs!$BY$7:$CN$33000,12,FALSE)),"")</f>
        <v/>
      </c>
      <c r="R477" s="1" t="str">
        <f>IF($Q$1&gt;=L477,TRIM(VLOOKUP(L477,Cs!$BY$7:$CN$33000,13,FALSE)),"")</f>
        <v/>
      </c>
      <c r="S477" s="1" t="str">
        <f>IF($Q$1&gt;=L477,TRIM(VLOOKUP(L477,Cs!$BY$7:$CN$33000,14,FALSE)),"")</f>
        <v/>
      </c>
      <c r="T477" s="1" t="str">
        <f>IF($Q$1&gt;=L477,VLOOKUP(L477,Cs!$BY$7:$CN$33000,7,FALSE),"")</f>
        <v/>
      </c>
      <c r="U477" s="1" t="str">
        <f>IF($Q$1&gt;=L477,VLOOKUP(L477,Cs!$BY$7:$CN$33000,8,FALSE),"")</f>
        <v/>
      </c>
      <c r="W477" s="1" t="str">
        <f t="shared" si="74"/>
        <v/>
      </c>
      <c r="X477" s="1" t="str">
        <f t="shared" si="73"/>
        <v/>
      </c>
    </row>
    <row r="478" spans="1:24" x14ac:dyDescent="0.25">
      <c r="A478" s="17" t="str">
        <f t="shared" si="72"/>
        <v/>
      </c>
      <c r="B478" s="18" t="str">
        <f>IF($Q$1&gt;=L478,VLOOKUP(L478,Cs!$BY$7:$CN$33000,5,FALSE),"")</f>
        <v/>
      </c>
      <c r="C478" s="1" t="str">
        <f>IF($Q$1&gt;=L478,TRIM(VLOOKUP(L478,Cs!$BY$7:$CN$33000,15,FALSE)),"")</f>
        <v/>
      </c>
      <c r="D478" s="1" t="str">
        <f t="shared" si="68"/>
        <v/>
      </c>
      <c r="E478" s="1" t="str">
        <f>IF($Q$1&gt;=L478,TRIM(VLOOKUP(L478,Cs!$BY$7:$CN$33000,16,FALSE)),"")</f>
        <v/>
      </c>
      <c r="F478" s="1" t="str">
        <f t="shared" si="69"/>
        <v/>
      </c>
      <c r="G478" s="1" t="str">
        <f t="shared" si="70"/>
        <v/>
      </c>
      <c r="H478" s="26" t="str">
        <f>IF($Q$1&gt;=L478,SUM(T478,U478),IF($Q$1=L477,SUM($H$433:H477),""))</f>
        <v/>
      </c>
      <c r="L478" s="1">
        <f t="shared" si="71"/>
        <v>453</v>
      </c>
      <c r="N478" s="1" t="str">
        <f>IF($Q$1&gt;=L478,VLOOKUP(L478,Cs!$BY$7:$CN$33000,11,FALSE),"")</f>
        <v/>
      </c>
      <c r="Q478" s="1" t="str">
        <f>IF($Q$1&gt;=L478,TRIM(VLOOKUP(L478,Cs!$BY$7:$CN$33000,12,FALSE)),"")</f>
        <v/>
      </c>
      <c r="R478" s="1" t="str">
        <f>IF($Q$1&gt;=L478,TRIM(VLOOKUP(L478,Cs!$BY$7:$CN$33000,13,FALSE)),"")</f>
        <v/>
      </c>
      <c r="S478" s="1" t="str">
        <f>IF($Q$1&gt;=L478,TRIM(VLOOKUP(L478,Cs!$BY$7:$CN$33000,14,FALSE)),"")</f>
        <v/>
      </c>
      <c r="T478" s="1" t="str">
        <f>IF($Q$1&gt;=L478,VLOOKUP(L478,Cs!$BY$7:$CN$33000,7,FALSE),"")</f>
        <v/>
      </c>
      <c r="U478" s="1" t="str">
        <f>IF($Q$1&gt;=L478,VLOOKUP(L478,Cs!$BY$7:$CN$33000,8,FALSE),"")</f>
        <v/>
      </c>
      <c r="W478" s="1" t="str">
        <f t="shared" si="74"/>
        <v/>
      </c>
      <c r="X478" s="1" t="str">
        <f t="shared" si="73"/>
        <v/>
      </c>
    </row>
    <row r="479" spans="1:24" x14ac:dyDescent="0.25">
      <c r="A479" s="17" t="str">
        <f t="shared" si="72"/>
        <v/>
      </c>
      <c r="B479" s="18" t="str">
        <f>IF($Q$1&gt;=L479,VLOOKUP(L479,Cs!$BY$7:$CN$33000,5,FALSE),"")</f>
        <v/>
      </c>
      <c r="C479" s="1" t="str">
        <f>IF($Q$1&gt;=L479,TRIM(VLOOKUP(L479,Cs!$BY$7:$CN$33000,15,FALSE)),"")</f>
        <v/>
      </c>
      <c r="D479" s="1" t="str">
        <f t="shared" si="68"/>
        <v/>
      </c>
      <c r="E479" s="1" t="str">
        <f>IF($Q$1&gt;=L479,TRIM(VLOOKUP(L479,Cs!$BY$7:$CN$33000,16,FALSE)),"")</f>
        <v/>
      </c>
      <c r="F479" s="1" t="str">
        <f t="shared" si="69"/>
        <v/>
      </c>
      <c r="G479" s="1" t="str">
        <f t="shared" si="70"/>
        <v/>
      </c>
      <c r="H479" s="26" t="str">
        <f>IF($Q$1&gt;=L479,SUM(T479,U479),IF($Q$1=L478,SUM($H$433:H478),""))</f>
        <v/>
      </c>
      <c r="L479" s="1">
        <f t="shared" si="71"/>
        <v>454</v>
      </c>
      <c r="N479" s="1" t="str">
        <f>IF($Q$1&gt;=L479,VLOOKUP(L479,Cs!$BY$7:$CN$33000,11,FALSE),"")</f>
        <v/>
      </c>
      <c r="Q479" s="1" t="str">
        <f>IF($Q$1&gt;=L479,TRIM(VLOOKUP(L479,Cs!$BY$7:$CN$33000,12,FALSE)),"")</f>
        <v/>
      </c>
      <c r="R479" s="1" t="str">
        <f>IF($Q$1&gt;=L479,TRIM(VLOOKUP(L479,Cs!$BY$7:$CN$33000,13,FALSE)),"")</f>
        <v/>
      </c>
      <c r="S479" s="1" t="str">
        <f>IF($Q$1&gt;=L479,TRIM(VLOOKUP(L479,Cs!$BY$7:$CN$33000,14,FALSE)),"")</f>
        <v/>
      </c>
      <c r="T479" s="1" t="str">
        <f>IF($Q$1&gt;=L479,VLOOKUP(L479,Cs!$BY$7:$CN$33000,7,FALSE),"")</f>
        <v/>
      </c>
      <c r="U479" s="1" t="str">
        <f>IF($Q$1&gt;=L479,VLOOKUP(L479,Cs!$BY$7:$CN$33000,8,FALSE),"")</f>
        <v/>
      </c>
      <c r="W479" s="1" t="str">
        <f t="shared" si="74"/>
        <v/>
      </c>
      <c r="X479" s="1" t="str">
        <f t="shared" si="73"/>
        <v/>
      </c>
    </row>
    <row r="480" spans="1:24" x14ac:dyDescent="0.25">
      <c r="A480" s="17" t="str">
        <f t="shared" si="72"/>
        <v/>
      </c>
      <c r="B480" s="18" t="str">
        <f>IF($Q$1&gt;=L480,VLOOKUP(L480,Cs!$BY$7:$CN$33000,5,FALSE),"")</f>
        <v/>
      </c>
      <c r="C480" s="1" t="str">
        <f>IF($Q$1&gt;=L480,TRIM(VLOOKUP(L480,Cs!$BY$7:$CN$33000,15,FALSE)),"")</f>
        <v/>
      </c>
      <c r="D480" s="1" t="str">
        <f t="shared" si="68"/>
        <v/>
      </c>
      <c r="E480" s="1" t="str">
        <f>IF($Q$1&gt;=L480,TRIM(VLOOKUP(L480,Cs!$BY$7:$CN$33000,16,FALSE)),"")</f>
        <v/>
      </c>
      <c r="F480" s="1" t="str">
        <f t="shared" si="69"/>
        <v/>
      </c>
      <c r="G480" s="1" t="str">
        <f t="shared" si="70"/>
        <v/>
      </c>
      <c r="H480" s="26" t="str">
        <f>IF($Q$1&gt;=L480,SUM(T480,U480),IF($Q$1=L479,SUM($H$433:H479),""))</f>
        <v/>
      </c>
      <c r="L480" s="1">
        <f t="shared" si="71"/>
        <v>455</v>
      </c>
      <c r="N480" s="1" t="str">
        <f>IF($Q$1&gt;=L480,VLOOKUP(L480,Cs!$BY$7:$CN$33000,11,FALSE),"")</f>
        <v/>
      </c>
      <c r="Q480" s="1" t="str">
        <f>IF($Q$1&gt;=L480,TRIM(VLOOKUP(L480,Cs!$BY$7:$CN$33000,12,FALSE)),"")</f>
        <v/>
      </c>
      <c r="R480" s="1" t="str">
        <f>IF($Q$1&gt;=L480,TRIM(VLOOKUP(L480,Cs!$BY$7:$CN$33000,13,FALSE)),"")</f>
        <v/>
      </c>
      <c r="S480" s="1" t="str">
        <f>IF($Q$1&gt;=L480,TRIM(VLOOKUP(L480,Cs!$BY$7:$CN$33000,14,FALSE)),"")</f>
        <v/>
      </c>
      <c r="T480" s="1" t="str">
        <f>IF($Q$1&gt;=L480,VLOOKUP(L480,Cs!$BY$7:$CN$33000,7,FALSE),"")</f>
        <v/>
      </c>
      <c r="U480" s="1" t="str">
        <f>IF($Q$1&gt;=L480,VLOOKUP(L480,Cs!$BY$7:$CN$33000,8,FALSE),"")</f>
        <v/>
      </c>
      <c r="W480" s="1" t="str">
        <f t="shared" si="74"/>
        <v/>
      </c>
      <c r="X480" s="1" t="str">
        <f t="shared" si="73"/>
        <v/>
      </c>
    </row>
    <row r="481" spans="1:24" x14ac:dyDescent="0.25">
      <c r="A481" s="17" t="str">
        <f t="shared" si="72"/>
        <v/>
      </c>
      <c r="B481" s="18" t="str">
        <f>IF($Q$1&gt;=L481,VLOOKUP(L481,Cs!$BY$7:$CN$33000,5,FALSE),"")</f>
        <v/>
      </c>
      <c r="C481" s="1" t="str">
        <f>IF($Q$1&gt;=L481,TRIM(VLOOKUP(L481,Cs!$BY$7:$CN$33000,15,FALSE)),"")</f>
        <v/>
      </c>
      <c r="D481" s="1" t="str">
        <f t="shared" si="68"/>
        <v/>
      </c>
      <c r="E481" s="1" t="str">
        <f>IF($Q$1&gt;=L481,TRIM(VLOOKUP(L481,Cs!$BY$7:$CN$33000,16,FALSE)),"")</f>
        <v/>
      </c>
      <c r="F481" s="1" t="str">
        <f t="shared" si="69"/>
        <v/>
      </c>
      <c r="G481" s="1" t="str">
        <f t="shared" si="70"/>
        <v/>
      </c>
      <c r="H481" s="26" t="str">
        <f>IF($Q$1&gt;=L481,SUM(T481,U481),IF($Q$1=L480,SUM($H$433:H480),""))</f>
        <v/>
      </c>
      <c r="L481" s="1">
        <f t="shared" si="71"/>
        <v>456</v>
      </c>
      <c r="N481" s="1" t="str">
        <f>IF($Q$1&gt;=L481,VLOOKUP(L481,Cs!$BY$7:$CN$33000,11,FALSE),"")</f>
        <v/>
      </c>
      <c r="Q481" s="1" t="str">
        <f>IF($Q$1&gt;=L481,TRIM(VLOOKUP(L481,Cs!$BY$7:$CN$33000,12,FALSE)),"")</f>
        <v/>
      </c>
      <c r="R481" s="1" t="str">
        <f>IF($Q$1&gt;=L481,TRIM(VLOOKUP(L481,Cs!$BY$7:$CN$33000,13,FALSE)),"")</f>
        <v/>
      </c>
      <c r="S481" s="1" t="str">
        <f>IF($Q$1&gt;=L481,TRIM(VLOOKUP(L481,Cs!$BY$7:$CN$33000,14,FALSE)),"")</f>
        <v/>
      </c>
      <c r="T481" s="1" t="str">
        <f>IF($Q$1&gt;=L481,VLOOKUP(L481,Cs!$BY$7:$CN$33000,7,FALSE),"")</f>
        <v/>
      </c>
      <c r="U481" s="1" t="str">
        <f>IF($Q$1&gt;=L481,VLOOKUP(L481,Cs!$BY$7:$CN$33000,8,FALSE),"")</f>
        <v/>
      </c>
      <c r="W481" s="1" t="str">
        <f t="shared" si="74"/>
        <v/>
      </c>
      <c r="X481" s="1" t="str">
        <f t="shared" si="73"/>
        <v/>
      </c>
    </row>
    <row r="482" spans="1:24" x14ac:dyDescent="0.25">
      <c r="A482" s="17" t="str">
        <f t="shared" si="72"/>
        <v/>
      </c>
      <c r="B482" s="18" t="str">
        <f>IF($Q$1&gt;=L482,VLOOKUP(L482,Cs!$BY$7:$CN$33000,5,FALSE),"")</f>
        <v/>
      </c>
      <c r="C482" s="1" t="str">
        <f>IF($Q$1&gt;=L482,TRIM(VLOOKUP(L482,Cs!$BY$7:$CN$33000,15,FALSE)),"")</f>
        <v/>
      </c>
      <c r="D482" s="1" t="str">
        <f t="shared" si="68"/>
        <v/>
      </c>
      <c r="E482" s="1" t="str">
        <f>IF($Q$1&gt;=L482,TRIM(VLOOKUP(L482,Cs!$BY$7:$CN$33000,16,FALSE)),"")</f>
        <v/>
      </c>
      <c r="F482" s="1" t="str">
        <f t="shared" si="69"/>
        <v/>
      </c>
      <c r="G482" s="1" t="str">
        <f t="shared" si="70"/>
        <v/>
      </c>
      <c r="H482" s="26" t="str">
        <f>IF($Q$1&gt;=L482,SUM(T482,U482),IF($Q$1=L481,SUM($H$433:H481),""))</f>
        <v/>
      </c>
      <c r="L482" s="1">
        <f t="shared" si="71"/>
        <v>457</v>
      </c>
      <c r="N482" s="1" t="str">
        <f>IF($Q$1&gt;=L482,VLOOKUP(L482,Cs!$BY$7:$CN$33000,11,FALSE),"")</f>
        <v/>
      </c>
      <c r="Q482" s="1" t="str">
        <f>IF($Q$1&gt;=L482,TRIM(VLOOKUP(L482,Cs!$BY$7:$CN$33000,12,FALSE)),"")</f>
        <v/>
      </c>
      <c r="R482" s="1" t="str">
        <f>IF($Q$1&gt;=L482,TRIM(VLOOKUP(L482,Cs!$BY$7:$CN$33000,13,FALSE)),"")</f>
        <v/>
      </c>
      <c r="S482" s="1" t="str">
        <f>IF($Q$1&gt;=L482,TRIM(VLOOKUP(L482,Cs!$BY$7:$CN$33000,14,FALSE)),"")</f>
        <v/>
      </c>
      <c r="T482" s="1" t="str">
        <f>IF($Q$1&gt;=L482,VLOOKUP(L482,Cs!$BY$7:$CN$33000,7,FALSE),"")</f>
        <v/>
      </c>
      <c r="U482" s="1" t="str">
        <f>IF($Q$1&gt;=L482,VLOOKUP(L482,Cs!$BY$7:$CN$33000,8,FALSE),"")</f>
        <v/>
      </c>
      <c r="W482" s="1" t="str">
        <f t="shared" si="74"/>
        <v/>
      </c>
      <c r="X482" s="1" t="str">
        <f t="shared" si="73"/>
        <v/>
      </c>
    </row>
    <row r="483" spans="1:24" x14ac:dyDescent="0.25">
      <c r="A483" s="17" t="str">
        <f t="shared" si="72"/>
        <v/>
      </c>
      <c r="B483" s="18" t="str">
        <f>IF($Q$1&gt;=L483,VLOOKUP(L483,Cs!$BY$7:$CN$33000,5,FALSE),"")</f>
        <v/>
      </c>
      <c r="C483" s="1" t="str">
        <f>IF($Q$1&gt;=L483,TRIM(VLOOKUP(L483,Cs!$BY$7:$CN$33000,15,FALSE)),"")</f>
        <v/>
      </c>
      <c r="D483" s="1" t="str">
        <f t="shared" si="68"/>
        <v/>
      </c>
      <c r="E483" s="1" t="str">
        <f>IF($Q$1&gt;=L483,TRIM(VLOOKUP(L483,Cs!$BY$7:$CN$33000,16,FALSE)),"")</f>
        <v/>
      </c>
      <c r="F483" s="1" t="str">
        <f t="shared" si="69"/>
        <v/>
      </c>
      <c r="G483" s="1" t="str">
        <f t="shared" si="70"/>
        <v/>
      </c>
      <c r="H483" s="26" t="str">
        <f>IF($Q$1&gt;=L483,SUM(T483,U483),IF($Q$1=L482,SUM($H$433:H482),""))</f>
        <v/>
      </c>
      <c r="L483" s="1">
        <f t="shared" si="71"/>
        <v>458</v>
      </c>
      <c r="N483" s="1" t="str">
        <f>IF($Q$1&gt;=L483,VLOOKUP(L483,Cs!$BY$7:$CN$33000,11,FALSE),"")</f>
        <v/>
      </c>
      <c r="Q483" s="1" t="str">
        <f>IF($Q$1&gt;=L483,TRIM(VLOOKUP(L483,Cs!$BY$7:$CN$33000,12,FALSE)),"")</f>
        <v/>
      </c>
      <c r="R483" s="1" t="str">
        <f>IF($Q$1&gt;=L483,TRIM(VLOOKUP(L483,Cs!$BY$7:$CN$33000,13,FALSE)),"")</f>
        <v/>
      </c>
      <c r="S483" s="1" t="str">
        <f>IF($Q$1&gt;=L483,TRIM(VLOOKUP(L483,Cs!$BY$7:$CN$33000,14,FALSE)),"")</f>
        <v/>
      </c>
      <c r="T483" s="1" t="str">
        <f>IF($Q$1&gt;=L483,VLOOKUP(L483,Cs!$BY$7:$CN$33000,7,FALSE),"")</f>
        <v/>
      </c>
      <c r="U483" s="1" t="str">
        <f>IF($Q$1&gt;=L483,VLOOKUP(L483,Cs!$BY$7:$CN$33000,8,FALSE),"")</f>
        <v/>
      </c>
      <c r="W483" s="1" t="str">
        <f t="shared" si="74"/>
        <v/>
      </c>
      <c r="X483" s="1" t="str">
        <f t="shared" si="73"/>
        <v/>
      </c>
    </row>
    <row r="484" spans="1:24" x14ac:dyDescent="0.25">
      <c r="G484" s="52" t="str">
        <f>IF($Q$1&gt;L483,$S$3,IF($Q$1=L483,$S$1,""))</f>
        <v/>
      </c>
      <c r="H484" s="26" t="str">
        <f>IF($Q$1&gt;=L483,SUM($H$433:H483),"")</f>
        <v/>
      </c>
      <c r="L484" s="6">
        <f>IF(L483&lt;$Q$1,L483,SUM(L483,1))</f>
        <v>459</v>
      </c>
    </row>
    <row r="485" spans="1:24" x14ac:dyDescent="0.25">
      <c r="H485" s="31" t="str">
        <f>IF(L434&lt;=$Q$1,K485&amp;". oldal","")</f>
        <v/>
      </c>
      <c r="J485" s="8"/>
      <c r="K485" s="1" t="str">
        <f>IF(L434&lt;=$Q$1,K432+1,"")</f>
        <v/>
      </c>
      <c r="L485" s="1">
        <f>L484</f>
        <v>459</v>
      </c>
    </row>
    <row r="486" spans="1:24" x14ac:dyDescent="0.25">
      <c r="G486" s="52" t="str">
        <f>IF($Q$1&gt;L486,$S$2,"")</f>
        <v/>
      </c>
      <c r="H486" s="26" t="str">
        <f>IF($Q$1&gt;L483,H484,"")</f>
        <v/>
      </c>
      <c r="L486" s="1">
        <f t="shared" ref="L486" si="75">L485</f>
        <v>459</v>
      </c>
    </row>
    <row r="487" spans="1:24" x14ac:dyDescent="0.25">
      <c r="A487" s="17" t="str">
        <f>IF($Q$1&gt;=L487,L487,"")</f>
        <v/>
      </c>
      <c r="B487" s="18" t="str">
        <f>IF($Q$1&gt;=L487,VLOOKUP(L487,Cs!$BY$7:$CN$33000,5,FALSE),"")</f>
        <v/>
      </c>
      <c r="C487" s="1" t="str">
        <f>IF($Q$1&gt;=L487,TRIM(VLOOKUP(L487,Cs!$BY$7:$CN$33000,15,FALSE)),"")</f>
        <v/>
      </c>
      <c r="D487" s="1" t="str">
        <f t="shared" ref="D487:D536" si="76">IF($Q$1&gt;=L487,IF(N487=$N$9,"",UPPER(LEFT(N487,1))),"")</f>
        <v/>
      </c>
      <c r="E487" s="1" t="str">
        <f>IF($Q$1&gt;=L487,TRIM(VLOOKUP(L487,Cs!$BY$7:$CN$33000,16,FALSE)),"")</f>
        <v/>
      </c>
      <c r="F487" s="1" t="str">
        <f t="shared" ref="F487:F536" si="77">IF($Q$1&gt;=L487,TRIM(Q487&amp;" "&amp;W487),"")</f>
        <v/>
      </c>
      <c r="G487" s="1" t="str">
        <f t="shared" ref="G487:G536" si="78">IF($Q$1&gt;=L487,TRIM(S487&amp;X487),IF($Q$1=L486,$S$1,""))</f>
        <v/>
      </c>
      <c r="H487" s="26" t="str">
        <f>IF($Q$1&gt;=L487,SUM(T487,U487),IF($Q$1=L486,SUM($H$486:H486),""))</f>
        <v/>
      </c>
      <c r="L487" s="1">
        <f t="shared" ref="L487:L536" si="79">L486+1</f>
        <v>460</v>
      </c>
      <c r="N487" s="1" t="str">
        <f>IF($Q$1&gt;=L487,VLOOKUP(L487,Cs!$BY$7:$CN$33000,11,FALSE),"")</f>
        <v/>
      </c>
      <c r="Q487" s="1" t="str">
        <f>IF($Q$1&gt;=L487,TRIM(VLOOKUP(L487,Cs!$BY$7:$CN$33000,12,FALSE)),"")</f>
        <v/>
      </c>
      <c r="R487" s="1" t="str">
        <f>IF($Q$1&gt;=L487,TRIM(VLOOKUP(L487,Cs!$BY$7:$CN$33000,13,FALSE)),"")</f>
        <v/>
      </c>
      <c r="S487" s="1" t="str">
        <f>IF($Q$1&gt;=L487,TRIM(VLOOKUP(L487,Cs!$BY$7:$CN$33000,14,FALSE)),"")</f>
        <v/>
      </c>
      <c r="T487" s="1" t="str">
        <f>IF($Q$1&gt;=L487,VLOOKUP(L487,Cs!$BY$7:$CN$33000,7,FALSE),"")</f>
        <v/>
      </c>
      <c r="U487" s="1" t="str">
        <f>IF($Q$1&gt;=L487,VLOOKUP(L487,Cs!$BY$7:$CN$33000,8,FALSE),"")</f>
        <v/>
      </c>
      <c r="W487" s="1" t="str">
        <f t="shared" si="74"/>
        <v/>
      </c>
      <c r="X487" s="1" t="str">
        <f t="shared" si="73"/>
        <v/>
      </c>
    </row>
    <row r="488" spans="1:24" x14ac:dyDescent="0.25">
      <c r="A488" s="17" t="str">
        <f t="shared" ref="A488:A536" si="80">IF($Q$1&gt;=L488,L488,"")</f>
        <v/>
      </c>
      <c r="B488" s="18" t="str">
        <f>IF($Q$1&gt;=L488,VLOOKUP(L488,Cs!$BY$7:$CN$33000,5,FALSE),"")</f>
        <v/>
      </c>
      <c r="C488" s="1" t="str">
        <f>IF($Q$1&gt;=L488,TRIM(VLOOKUP(L488,Cs!$BY$7:$CN$33000,15,FALSE)),"")</f>
        <v/>
      </c>
      <c r="D488" s="1" t="str">
        <f t="shared" si="76"/>
        <v/>
      </c>
      <c r="E488" s="1" t="str">
        <f>IF($Q$1&gt;=L488,TRIM(VLOOKUP(L488,Cs!$BY$7:$CN$33000,16,FALSE)),"")</f>
        <v/>
      </c>
      <c r="F488" s="1" t="str">
        <f t="shared" si="77"/>
        <v/>
      </c>
      <c r="G488" s="1" t="str">
        <f t="shared" si="78"/>
        <v/>
      </c>
      <c r="H488" s="26" t="str">
        <f>IF($Q$1&gt;=L488,SUM(T488,U488),IF($Q$1=L487,SUM($H$486:H487),""))</f>
        <v/>
      </c>
      <c r="L488" s="1">
        <f t="shared" si="79"/>
        <v>461</v>
      </c>
      <c r="N488" s="1" t="str">
        <f>IF($Q$1&gt;=L488,VLOOKUP(L488,Cs!$BY$7:$CN$33000,11,FALSE),"")</f>
        <v/>
      </c>
      <c r="Q488" s="1" t="str">
        <f>IF($Q$1&gt;=L488,TRIM(VLOOKUP(L488,Cs!$BY$7:$CN$33000,12,FALSE)),"")</f>
        <v/>
      </c>
      <c r="R488" s="1" t="str">
        <f>IF($Q$1&gt;=L488,TRIM(VLOOKUP(L488,Cs!$BY$7:$CN$33000,13,FALSE)),"")</f>
        <v/>
      </c>
      <c r="S488" s="1" t="str">
        <f>IF($Q$1&gt;=L488,TRIM(VLOOKUP(L488,Cs!$BY$7:$CN$33000,14,FALSE)),"")</f>
        <v/>
      </c>
      <c r="T488" s="1" t="str">
        <f>IF($Q$1&gt;=L488,VLOOKUP(L488,Cs!$BY$7:$CN$33000,7,FALSE),"")</f>
        <v/>
      </c>
      <c r="U488" s="1" t="str">
        <f>IF($Q$1&gt;=L488,VLOOKUP(L488,Cs!$BY$7:$CN$33000,8,FALSE),"")</f>
        <v/>
      </c>
      <c r="W488" s="1" t="str">
        <f t="shared" si="74"/>
        <v/>
      </c>
      <c r="X488" s="1" t="str">
        <f t="shared" si="73"/>
        <v/>
      </c>
    </row>
    <row r="489" spans="1:24" x14ac:dyDescent="0.25">
      <c r="A489" s="17" t="str">
        <f t="shared" si="80"/>
        <v/>
      </c>
      <c r="B489" s="18" t="str">
        <f>IF($Q$1&gt;=L489,VLOOKUP(L489,Cs!$BY$7:$CN$33000,5,FALSE),"")</f>
        <v/>
      </c>
      <c r="C489" s="1" t="str">
        <f>IF($Q$1&gt;=L489,TRIM(VLOOKUP(L489,Cs!$BY$7:$CN$33000,15,FALSE)),"")</f>
        <v/>
      </c>
      <c r="D489" s="1" t="str">
        <f t="shared" si="76"/>
        <v/>
      </c>
      <c r="E489" s="1" t="str">
        <f>IF($Q$1&gt;=L489,TRIM(VLOOKUP(L489,Cs!$BY$7:$CN$33000,16,FALSE)),"")</f>
        <v/>
      </c>
      <c r="F489" s="1" t="str">
        <f t="shared" si="77"/>
        <v/>
      </c>
      <c r="G489" s="1" t="str">
        <f t="shared" si="78"/>
        <v/>
      </c>
      <c r="H489" s="26" t="str">
        <f>IF($Q$1&gt;=L489,SUM(T489,U489),IF($Q$1=L488,SUM($H$486:H488),""))</f>
        <v/>
      </c>
      <c r="L489" s="1">
        <f t="shared" si="79"/>
        <v>462</v>
      </c>
      <c r="N489" s="1" t="str">
        <f>IF($Q$1&gt;=L489,VLOOKUP(L489,Cs!$BY$7:$CN$33000,11,FALSE),"")</f>
        <v/>
      </c>
      <c r="Q489" s="1" t="str">
        <f>IF($Q$1&gt;=L489,TRIM(VLOOKUP(L489,Cs!$BY$7:$CN$33000,12,FALSE)),"")</f>
        <v/>
      </c>
      <c r="R489" s="1" t="str">
        <f>IF($Q$1&gt;=L489,TRIM(VLOOKUP(L489,Cs!$BY$7:$CN$33000,13,FALSE)),"")</f>
        <v/>
      </c>
      <c r="S489" s="1" t="str">
        <f>IF($Q$1&gt;=L489,TRIM(VLOOKUP(L489,Cs!$BY$7:$CN$33000,14,FALSE)),"")</f>
        <v/>
      </c>
      <c r="T489" s="1" t="str">
        <f>IF($Q$1&gt;=L489,VLOOKUP(L489,Cs!$BY$7:$CN$33000,7,FALSE),"")</f>
        <v/>
      </c>
      <c r="U489" s="1" t="str">
        <f>IF($Q$1&gt;=L489,VLOOKUP(L489,Cs!$BY$7:$CN$33000,8,FALSE),"")</f>
        <v/>
      </c>
      <c r="W489" s="1" t="str">
        <f t="shared" si="74"/>
        <v/>
      </c>
      <c r="X489" s="1" t="str">
        <f t="shared" si="73"/>
        <v/>
      </c>
    </row>
    <row r="490" spans="1:24" x14ac:dyDescent="0.25">
      <c r="A490" s="17" t="str">
        <f t="shared" si="80"/>
        <v/>
      </c>
      <c r="B490" s="18" t="str">
        <f>IF($Q$1&gt;=L490,VLOOKUP(L490,Cs!$BY$7:$CN$33000,5,FALSE),"")</f>
        <v/>
      </c>
      <c r="C490" s="1" t="str">
        <f>IF($Q$1&gt;=L490,TRIM(VLOOKUP(L490,Cs!$BY$7:$CN$33000,15,FALSE)),"")</f>
        <v/>
      </c>
      <c r="D490" s="1" t="str">
        <f t="shared" si="76"/>
        <v/>
      </c>
      <c r="E490" s="1" t="str">
        <f>IF($Q$1&gt;=L490,TRIM(VLOOKUP(L490,Cs!$BY$7:$CN$33000,16,FALSE)),"")</f>
        <v/>
      </c>
      <c r="F490" s="1" t="str">
        <f t="shared" si="77"/>
        <v/>
      </c>
      <c r="G490" s="1" t="str">
        <f t="shared" si="78"/>
        <v/>
      </c>
      <c r="H490" s="26" t="str">
        <f>IF($Q$1&gt;=L490,SUM(T490,U490),IF($Q$1=L489,SUM($H$486:H489),""))</f>
        <v/>
      </c>
      <c r="L490" s="1">
        <f t="shared" si="79"/>
        <v>463</v>
      </c>
      <c r="N490" s="1" t="str">
        <f>IF($Q$1&gt;=L490,VLOOKUP(L490,Cs!$BY$7:$CN$33000,11,FALSE),"")</f>
        <v/>
      </c>
      <c r="Q490" s="1" t="str">
        <f>IF($Q$1&gt;=L490,TRIM(VLOOKUP(L490,Cs!$BY$7:$CN$33000,12,FALSE)),"")</f>
        <v/>
      </c>
      <c r="R490" s="1" t="str">
        <f>IF($Q$1&gt;=L490,TRIM(VLOOKUP(L490,Cs!$BY$7:$CN$33000,13,FALSE)),"")</f>
        <v/>
      </c>
      <c r="S490" s="1" t="str">
        <f>IF($Q$1&gt;=L490,TRIM(VLOOKUP(L490,Cs!$BY$7:$CN$33000,14,FALSE)),"")</f>
        <v/>
      </c>
      <c r="T490" s="1" t="str">
        <f>IF($Q$1&gt;=L490,VLOOKUP(L490,Cs!$BY$7:$CN$33000,7,FALSE),"")</f>
        <v/>
      </c>
      <c r="U490" s="1" t="str">
        <f>IF($Q$1&gt;=L490,VLOOKUP(L490,Cs!$BY$7:$CN$33000,8,FALSE),"")</f>
        <v/>
      </c>
      <c r="W490" s="1" t="str">
        <f t="shared" si="74"/>
        <v/>
      </c>
      <c r="X490" s="1" t="str">
        <f t="shared" si="73"/>
        <v/>
      </c>
    </row>
    <row r="491" spans="1:24" x14ac:dyDescent="0.25">
      <c r="A491" s="17" t="str">
        <f t="shared" si="80"/>
        <v/>
      </c>
      <c r="B491" s="18" t="str">
        <f>IF($Q$1&gt;=L491,VLOOKUP(L491,Cs!$BY$7:$CN$33000,5,FALSE),"")</f>
        <v/>
      </c>
      <c r="C491" s="1" t="str">
        <f>IF($Q$1&gt;=L491,TRIM(VLOOKUP(L491,Cs!$BY$7:$CN$33000,15,FALSE)),"")</f>
        <v/>
      </c>
      <c r="D491" s="1" t="str">
        <f t="shared" si="76"/>
        <v/>
      </c>
      <c r="E491" s="1" t="str">
        <f>IF($Q$1&gt;=L491,TRIM(VLOOKUP(L491,Cs!$BY$7:$CN$33000,16,FALSE)),"")</f>
        <v/>
      </c>
      <c r="F491" s="1" t="str">
        <f t="shared" si="77"/>
        <v/>
      </c>
      <c r="G491" s="1" t="str">
        <f t="shared" si="78"/>
        <v/>
      </c>
      <c r="H491" s="26" t="str">
        <f>IF($Q$1&gt;=L491,SUM(T491,U491),IF($Q$1=L490,SUM($H$486:H490),""))</f>
        <v/>
      </c>
      <c r="L491" s="1">
        <f t="shared" si="79"/>
        <v>464</v>
      </c>
      <c r="N491" s="1" t="str">
        <f>IF($Q$1&gt;=L491,VLOOKUP(L491,Cs!$BY$7:$CN$33000,11,FALSE),"")</f>
        <v/>
      </c>
      <c r="Q491" s="1" t="str">
        <f>IF($Q$1&gt;=L491,TRIM(VLOOKUP(L491,Cs!$BY$7:$CN$33000,12,FALSE)),"")</f>
        <v/>
      </c>
      <c r="R491" s="1" t="str">
        <f>IF($Q$1&gt;=L491,TRIM(VLOOKUP(L491,Cs!$BY$7:$CN$33000,13,FALSE)),"")</f>
        <v/>
      </c>
      <c r="S491" s="1" t="str">
        <f>IF($Q$1&gt;=L491,TRIM(VLOOKUP(L491,Cs!$BY$7:$CN$33000,14,FALSE)),"")</f>
        <v/>
      </c>
      <c r="T491" s="1" t="str">
        <f>IF($Q$1&gt;=L491,VLOOKUP(L491,Cs!$BY$7:$CN$33000,7,FALSE),"")</f>
        <v/>
      </c>
      <c r="U491" s="1" t="str">
        <f>IF($Q$1&gt;=L491,VLOOKUP(L491,Cs!$BY$7:$CN$33000,8,FALSE),"")</f>
        <v/>
      </c>
      <c r="W491" s="1" t="str">
        <f t="shared" si="74"/>
        <v/>
      </c>
      <c r="X491" s="1" t="str">
        <f t="shared" si="73"/>
        <v/>
      </c>
    </row>
    <row r="492" spans="1:24" x14ac:dyDescent="0.25">
      <c r="A492" s="17" t="str">
        <f t="shared" si="80"/>
        <v/>
      </c>
      <c r="B492" s="18" t="str">
        <f>IF($Q$1&gt;=L492,VLOOKUP(L492,Cs!$BY$7:$CN$33000,5,FALSE),"")</f>
        <v/>
      </c>
      <c r="C492" s="1" t="str">
        <f>IF($Q$1&gt;=L492,TRIM(VLOOKUP(L492,Cs!$BY$7:$CN$33000,15,FALSE)),"")</f>
        <v/>
      </c>
      <c r="D492" s="1" t="str">
        <f t="shared" si="76"/>
        <v/>
      </c>
      <c r="E492" s="1" t="str">
        <f>IF($Q$1&gt;=L492,TRIM(VLOOKUP(L492,Cs!$BY$7:$CN$33000,16,FALSE)),"")</f>
        <v/>
      </c>
      <c r="F492" s="1" t="str">
        <f t="shared" si="77"/>
        <v/>
      </c>
      <c r="G492" s="1" t="str">
        <f t="shared" si="78"/>
        <v/>
      </c>
      <c r="H492" s="26" t="str">
        <f>IF($Q$1&gt;=L492,SUM(T492,U492),IF($Q$1=L491,SUM($H$486:H491),""))</f>
        <v/>
      </c>
      <c r="L492" s="1">
        <f t="shared" si="79"/>
        <v>465</v>
      </c>
      <c r="N492" s="1" t="str">
        <f>IF($Q$1&gt;=L492,VLOOKUP(L492,Cs!$BY$7:$CN$33000,11,FALSE),"")</f>
        <v/>
      </c>
      <c r="Q492" s="1" t="str">
        <f>IF($Q$1&gt;=L492,TRIM(VLOOKUP(L492,Cs!$BY$7:$CN$33000,12,FALSE)),"")</f>
        <v/>
      </c>
      <c r="R492" s="1" t="str">
        <f>IF($Q$1&gt;=L492,TRIM(VLOOKUP(L492,Cs!$BY$7:$CN$33000,13,FALSE)),"")</f>
        <v/>
      </c>
      <c r="S492" s="1" t="str">
        <f>IF($Q$1&gt;=L492,TRIM(VLOOKUP(L492,Cs!$BY$7:$CN$33000,14,FALSE)),"")</f>
        <v/>
      </c>
      <c r="T492" s="1" t="str">
        <f>IF($Q$1&gt;=L492,VLOOKUP(L492,Cs!$BY$7:$CN$33000,7,FALSE),"")</f>
        <v/>
      </c>
      <c r="U492" s="1" t="str">
        <f>IF($Q$1&gt;=L492,VLOOKUP(L492,Cs!$BY$7:$CN$33000,8,FALSE),"")</f>
        <v/>
      </c>
      <c r="W492" s="1" t="str">
        <f t="shared" si="74"/>
        <v/>
      </c>
      <c r="X492" s="1" t="str">
        <f t="shared" si="73"/>
        <v/>
      </c>
    </row>
    <row r="493" spans="1:24" x14ac:dyDescent="0.25">
      <c r="A493" s="17" t="str">
        <f t="shared" si="80"/>
        <v/>
      </c>
      <c r="B493" s="18" t="str">
        <f>IF($Q$1&gt;=L493,VLOOKUP(L493,Cs!$BY$7:$CN$33000,5,FALSE),"")</f>
        <v/>
      </c>
      <c r="C493" s="1" t="str">
        <f>IF($Q$1&gt;=L493,TRIM(VLOOKUP(L493,Cs!$BY$7:$CN$33000,15,FALSE)),"")</f>
        <v/>
      </c>
      <c r="D493" s="1" t="str">
        <f t="shared" si="76"/>
        <v/>
      </c>
      <c r="E493" s="1" t="str">
        <f>IF($Q$1&gt;=L493,TRIM(VLOOKUP(L493,Cs!$BY$7:$CN$33000,16,FALSE)),"")</f>
        <v/>
      </c>
      <c r="F493" s="1" t="str">
        <f t="shared" si="77"/>
        <v/>
      </c>
      <c r="G493" s="1" t="str">
        <f t="shared" si="78"/>
        <v/>
      </c>
      <c r="H493" s="26" t="str">
        <f>IF($Q$1&gt;=L493,SUM(T493,U493),IF($Q$1=L492,SUM($H$486:H492),""))</f>
        <v/>
      </c>
      <c r="L493" s="1">
        <f t="shared" si="79"/>
        <v>466</v>
      </c>
      <c r="N493" s="1" t="str">
        <f>IF($Q$1&gt;=L493,VLOOKUP(L493,Cs!$BY$7:$CN$33000,11,FALSE),"")</f>
        <v/>
      </c>
      <c r="Q493" s="1" t="str">
        <f>IF($Q$1&gt;=L493,TRIM(VLOOKUP(L493,Cs!$BY$7:$CN$33000,12,FALSE)),"")</f>
        <v/>
      </c>
      <c r="R493" s="1" t="str">
        <f>IF($Q$1&gt;=L493,TRIM(VLOOKUP(L493,Cs!$BY$7:$CN$33000,13,FALSE)),"")</f>
        <v/>
      </c>
      <c r="S493" s="1" t="str">
        <f>IF($Q$1&gt;=L493,TRIM(VLOOKUP(L493,Cs!$BY$7:$CN$33000,14,FALSE)),"")</f>
        <v/>
      </c>
      <c r="T493" s="1" t="str">
        <f>IF($Q$1&gt;=L493,VLOOKUP(L493,Cs!$BY$7:$CN$33000,7,FALSE),"")</f>
        <v/>
      </c>
      <c r="U493" s="1" t="str">
        <f>IF($Q$1&gt;=L493,VLOOKUP(L493,Cs!$BY$7:$CN$33000,8,FALSE),"")</f>
        <v/>
      </c>
      <c r="W493" s="1" t="str">
        <f t="shared" si="74"/>
        <v/>
      </c>
      <c r="X493" s="1" t="str">
        <f t="shared" si="73"/>
        <v/>
      </c>
    </row>
    <row r="494" spans="1:24" x14ac:dyDescent="0.25">
      <c r="A494" s="17" t="str">
        <f t="shared" si="80"/>
        <v/>
      </c>
      <c r="B494" s="18" t="str">
        <f>IF($Q$1&gt;=L494,VLOOKUP(L494,Cs!$BY$7:$CN$33000,5,FALSE),"")</f>
        <v/>
      </c>
      <c r="C494" s="1" t="str">
        <f>IF($Q$1&gt;=L494,TRIM(VLOOKUP(L494,Cs!$BY$7:$CN$33000,15,FALSE)),"")</f>
        <v/>
      </c>
      <c r="D494" s="1" t="str">
        <f t="shared" si="76"/>
        <v/>
      </c>
      <c r="E494" s="1" t="str">
        <f>IF($Q$1&gt;=L494,TRIM(VLOOKUP(L494,Cs!$BY$7:$CN$33000,16,FALSE)),"")</f>
        <v/>
      </c>
      <c r="F494" s="1" t="str">
        <f t="shared" si="77"/>
        <v/>
      </c>
      <c r="G494" s="1" t="str">
        <f t="shared" si="78"/>
        <v/>
      </c>
      <c r="H494" s="26" t="str">
        <f>IF($Q$1&gt;=L494,SUM(T494,U494),IF($Q$1=L493,SUM($H$486:H493),""))</f>
        <v/>
      </c>
      <c r="L494" s="1">
        <f t="shared" si="79"/>
        <v>467</v>
      </c>
      <c r="N494" s="1" t="str">
        <f>IF($Q$1&gt;=L494,VLOOKUP(L494,Cs!$BY$7:$CN$33000,11,FALSE),"")</f>
        <v/>
      </c>
      <c r="Q494" s="1" t="str">
        <f>IF($Q$1&gt;=L494,TRIM(VLOOKUP(L494,Cs!$BY$7:$CN$33000,12,FALSE)),"")</f>
        <v/>
      </c>
      <c r="R494" s="1" t="str">
        <f>IF($Q$1&gt;=L494,TRIM(VLOOKUP(L494,Cs!$BY$7:$CN$33000,13,FALSE)),"")</f>
        <v/>
      </c>
      <c r="S494" s="1" t="str">
        <f>IF($Q$1&gt;=L494,TRIM(VLOOKUP(L494,Cs!$BY$7:$CN$33000,14,FALSE)),"")</f>
        <v/>
      </c>
      <c r="T494" s="1" t="str">
        <f>IF($Q$1&gt;=L494,VLOOKUP(L494,Cs!$BY$7:$CN$33000,7,FALSE),"")</f>
        <v/>
      </c>
      <c r="U494" s="1" t="str">
        <f>IF($Q$1&gt;=L494,VLOOKUP(L494,Cs!$BY$7:$CN$33000,8,FALSE),"")</f>
        <v/>
      </c>
      <c r="W494" s="1" t="str">
        <f t="shared" si="74"/>
        <v/>
      </c>
      <c r="X494" s="1" t="str">
        <f t="shared" si="73"/>
        <v/>
      </c>
    </row>
    <row r="495" spans="1:24" x14ac:dyDescent="0.25">
      <c r="A495" s="17" t="str">
        <f t="shared" si="80"/>
        <v/>
      </c>
      <c r="B495" s="18" t="str">
        <f>IF($Q$1&gt;=L495,VLOOKUP(L495,Cs!$BY$7:$CN$33000,5,FALSE),"")</f>
        <v/>
      </c>
      <c r="C495" s="1" t="str">
        <f>IF($Q$1&gt;=L495,TRIM(VLOOKUP(L495,Cs!$BY$7:$CN$33000,15,FALSE)),"")</f>
        <v/>
      </c>
      <c r="D495" s="1" t="str">
        <f t="shared" si="76"/>
        <v/>
      </c>
      <c r="E495" s="1" t="str">
        <f>IF($Q$1&gt;=L495,TRIM(VLOOKUP(L495,Cs!$BY$7:$CN$33000,16,FALSE)),"")</f>
        <v/>
      </c>
      <c r="F495" s="1" t="str">
        <f t="shared" si="77"/>
        <v/>
      </c>
      <c r="G495" s="1" t="str">
        <f t="shared" si="78"/>
        <v/>
      </c>
      <c r="H495" s="26" t="str">
        <f>IF($Q$1&gt;=L495,SUM(T495,U495),IF($Q$1=L494,SUM($H$486:H494),""))</f>
        <v/>
      </c>
      <c r="L495" s="1">
        <f t="shared" si="79"/>
        <v>468</v>
      </c>
      <c r="N495" s="1" t="str">
        <f>IF($Q$1&gt;=L495,VLOOKUP(L495,Cs!$BY$7:$CN$33000,11,FALSE),"")</f>
        <v/>
      </c>
      <c r="Q495" s="1" t="str">
        <f>IF($Q$1&gt;=L495,TRIM(VLOOKUP(L495,Cs!$BY$7:$CN$33000,12,FALSE)),"")</f>
        <v/>
      </c>
      <c r="R495" s="1" t="str">
        <f>IF($Q$1&gt;=L495,TRIM(VLOOKUP(L495,Cs!$BY$7:$CN$33000,13,FALSE)),"")</f>
        <v/>
      </c>
      <c r="S495" s="1" t="str">
        <f>IF($Q$1&gt;=L495,TRIM(VLOOKUP(L495,Cs!$BY$7:$CN$33000,14,FALSE)),"")</f>
        <v/>
      </c>
      <c r="T495" s="1" t="str">
        <f>IF($Q$1&gt;=L495,VLOOKUP(L495,Cs!$BY$7:$CN$33000,7,FALSE),"")</f>
        <v/>
      </c>
      <c r="U495" s="1" t="str">
        <f>IF($Q$1&gt;=L495,VLOOKUP(L495,Cs!$BY$7:$CN$33000,8,FALSE),"")</f>
        <v/>
      </c>
      <c r="W495" s="1" t="str">
        <f t="shared" si="74"/>
        <v/>
      </c>
      <c r="X495" s="1" t="str">
        <f t="shared" si="73"/>
        <v/>
      </c>
    </row>
    <row r="496" spans="1:24" x14ac:dyDescent="0.25">
      <c r="A496" s="17" t="str">
        <f t="shared" si="80"/>
        <v/>
      </c>
      <c r="B496" s="18" t="str">
        <f>IF($Q$1&gt;=L496,VLOOKUP(L496,Cs!$BY$7:$CN$33000,5,FALSE),"")</f>
        <v/>
      </c>
      <c r="C496" s="1" t="str">
        <f>IF($Q$1&gt;=L496,TRIM(VLOOKUP(L496,Cs!$BY$7:$CN$33000,15,FALSE)),"")</f>
        <v/>
      </c>
      <c r="D496" s="1" t="str">
        <f t="shared" si="76"/>
        <v/>
      </c>
      <c r="E496" s="1" t="str">
        <f>IF($Q$1&gt;=L496,TRIM(VLOOKUP(L496,Cs!$BY$7:$CN$33000,16,FALSE)),"")</f>
        <v/>
      </c>
      <c r="F496" s="1" t="str">
        <f t="shared" si="77"/>
        <v/>
      </c>
      <c r="G496" s="1" t="str">
        <f t="shared" si="78"/>
        <v/>
      </c>
      <c r="H496" s="26" t="str">
        <f>IF($Q$1&gt;=L496,SUM(T496,U496),IF($Q$1=L495,SUM($H$486:H495),""))</f>
        <v/>
      </c>
      <c r="L496" s="1">
        <f t="shared" si="79"/>
        <v>469</v>
      </c>
      <c r="N496" s="1" t="str">
        <f>IF($Q$1&gt;=L496,VLOOKUP(L496,Cs!$BY$7:$CN$33000,11,FALSE),"")</f>
        <v/>
      </c>
      <c r="Q496" s="1" t="str">
        <f>IF($Q$1&gt;=L496,TRIM(VLOOKUP(L496,Cs!$BY$7:$CN$33000,12,FALSE)),"")</f>
        <v/>
      </c>
      <c r="R496" s="1" t="str">
        <f>IF($Q$1&gt;=L496,TRIM(VLOOKUP(L496,Cs!$BY$7:$CN$33000,13,FALSE)),"")</f>
        <v/>
      </c>
      <c r="S496" s="1" t="str">
        <f>IF($Q$1&gt;=L496,TRIM(VLOOKUP(L496,Cs!$BY$7:$CN$33000,14,FALSE)),"")</f>
        <v/>
      </c>
      <c r="T496" s="1" t="str">
        <f>IF($Q$1&gt;=L496,VLOOKUP(L496,Cs!$BY$7:$CN$33000,7,FALSE),"")</f>
        <v/>
      </c>
      <c r="U496" s="1" t="str">
        <f>IF($Q$1&gt;=L496,VLOOKUP(L496,Cs!$BY$7:$CN$33000,8,FALSE),"")</f>
        <v/>
      </c>
      <c r="W496" s="1" t="str">
        <f t="shared" si="74"/>
        <v/>
      </c>
      <c r="X496" s="1" t="str">
        <f t="shared" si="73"/>
        <v/>
      </c>
    </row>
    <row r="497" spans="1:24" x14ac:dyDescent="0.25">
      <c r="A497" s="17" t="str">
        <f t="shared" si="80"/>
        <v/>
      </c>
      <c r="B497" s="18" t="str">
        <f>IF($Q$1&gt;=L497,VLOOKUP(L497,Cs!$BY$7:$CN$33000,5,FALSE),"")</f>
        <v/>
      </c>
      <c r="C497" s="1" t="str">
        <f>IF($Q$1&gt;=L497,TRIM(VLOOKUP(L497,Cs!$BY$7:$CN$33000,15,FALSE)),"")</f>
        <v/>
      </c>
      <c r="D497" s="1" t="str">
        <f t="shared" si="76"/>
        <v/>
      </c>
      <c r="E497" s="1" t="str">
        <f>IF($Q$1&gt;=L497,TRIM(VLOOKUP(L497,Cs!$BY$7:$CN$33000,16,FALSE)),"")</f>
        <v/>
      </c>
      <c r="F497" s="1" t="str">
        <f t="shared" si="77"/>
        <v/>
      </c>
      <c r="G497" s="1" t="str">
        <f t="shared" si="78"/>
        <v/>
      </c>
      <c r="H497" s="26" t="str">
        <f>IF($Q$1&gt;=L497,SUM(T497,U497),IF($Q$1=L496,SUM($H$486:H496),""))</f>
        <v/>
      </c>
      <c r="L497" s="1">
        <f t="shared" si="79"/>
        <v>470</v>
      </c>
      <c r="N497" s="1" t="str">
        <f>IF($Q$1&gt;=L497,VLOOKUP(L497,Cs!$BY$7:$CN$33000,11,FALSE),"")</f>
        <v/>
      </c>
      <c r="Q497" s="1" t="str">
        <f>IF($Q$1&gt;=L497,TRIM(VLOOKUP(L497,Cs!$BY$7:$CN$33000,12,FALSE)),"")</f>
        <v/>
      </c>
      <c r="R497" s="1" t="str">
        <f>IF($Q$1&gt;=L497,TRIM(VLOOKUP(L497,Cs!$BY$7:$CN$33000,13,FALSE)),"")</f>
        <v/>
      </c>
      <c r="S497" s="1" t="str">
        <f>IF($Q$1&gt;=L497,TRIM(VLOOKUP(L497,Cs!$BY$7:$CN$33000,14,FALSE)),"")</f>
        <v/>
      </c>
      <c r="T497" s="1" t="str">
        <f>IF($Q$1&gt;=L497,VLOOKUP(L497,Cs!$BY$7:$CN$33000,7,FALSE),"")</f>
        <v/>
      </c>
      <c r="U497" s="1" t="str">
        <f>IF($Q$1&gt;=L497,VLOOKUP(L497,Cs!$BY$7:$CN$33000,8,FALSE),"")</f>
        <v/>
      </c>
      <c r="W497" s="1" t="str">
        <f t="shared" si="74"/>
        <v/>
      </c>
      <c r="X497" s="1" t="str">
        <f t="shared" si="73"/>
        <v/>
      </c>
    </row>
    <row r="498" spans="1:24" x14ac:dyDescent="0.25">
      <c r="A498" s="17" t="str">
        <f t="shared" si="80"/>
        <v/>
      </c>
      <c r="B498" s="18" t="str">
        <f>IF($Q$1&gt;=L498,VLOOKUP(L498,Cs!$BY$7:$CN$33000,5,FALSE),"")</f>
        <v/>
      </c>
      <c r="C498" s="1" t="str">
        <f>IF($Q$1&gt;=L498,TRIM(VLOOKUP(L498,Cs!$BY$7:$CN$33000,15,FALSE)),"")</f>
        <v/>
      </c>
      <c r="D498" s="1" t="str">
        <f t="shared" si="76"/>
        <v/>
      </c>
      <c r="E498" s="1" t="str">
        <f>IF($Q$1&gt;=L498,TRIM(VLOOKUP(L498,Cs!$BY$7:$CN$33000,16,FALSE)),"")</f>
        <v/>
      </c>
      <c r="F498" s="1" t="str">
        <f t="shared" si="77"/>
        <v/>
      </c>
      <c r="G498" s="1" t="str">
        <f t="shared" si="78"/>
        <v/>
      </c>
      <c r="H498" s="26" t="str">
        <f>IF($Q$1&gt;=L498,SUM(T498,U498),IF($Q$1=L497,SUM($H$486:H497),""))</f>
        <v/>
      </c>
      <c r="L498" s="1">
        <f t="shared" si="79"/>
        <v>471</v>
      </c>
      <c r="N498" s="1" t="str">
        <f>IF($Q$1&gt;=L498,VLOOKUP(L498,Cs!$BY$7:$CN$33000,11,FALSE),"")</f>
        <v/>
      </c>
      <c r="Q498" s="1" t="str">
        <f>IF($Q$1&gt;=L498,TRIM(VLOOKUP(L498,Cs!$BY$7:$CN$33000,12,FALSE)),"")</f>
        <v/>
      </c>
      <c r="R498" s="1" t="str">
        <f>IF($Q$1&gt;=L498,TRIM(VLOOKUP(L498,Cs!$BY$7:$CN$33000,13,FALSE)),"")</f>
        <v/>
      </c>
      <c r="S498" s="1" t="str">
        <f>IF($Q$1&gt;=L498,TRIM(VLOOKUP(L498,Cs!$BY$7:$CN$33000,14,FALSE)),"")</f>
        <v/>
      </c>
      <c r="T498" s="1" t="str">
        <f>IF($Q$1&gt;=L498,VLOOKUP(L498,Cs!$BY$7:$CN$33000,7,FALSE),"")</f>
        <v/>
      </c>
      <c r="U498" s="1" t="str">
        <f>IF($Q$1&gt;=L498,VLOOKUP(L498,Cs!$BY$7:$CN$33000,8,FALSE),"")</f>
        <v/>
      </c>
      <c r="W498" s="1" t="str">
        <f t="shared" si="74"/>
        <v/>
      </c>
      <c r="X498" s="1" t="str">
        <f t="shared" si="73"/>
        <v/>
      </c>
    </row>
    <row r="499" spans="1:24" x14ac:dyDescent="0.25">
      <c r="A499" s="17" t="str">
        <f t="shared" si="80"/>
        <v/>
      </c>
      <c r="B499" s="18" t="str">
        <f>IF($Q$1&gt;=L499,VLOOKUP(L499,Cs!$BY$7:$CN$33000,5,FALSE),"")</f>
        <v/>
      </c>
      <c r="C499" s="1" t="str">
        <f>IF($Q$1&gt;=L499,TRIM(VLOOKUP(L499,Cs!$BY$7:$CN$33000,15,FALSE)),"")</f>
        <v/>
      </c>
      <c r="D499" s="1" t="str">
        <f t="shared" si="76"/>
        <v/>
      </c>
      <c r="E499" s="1" t="str">
        <f>IF($Q$1&gt;=L499,TRIM(VLOOKUP(L499,Cs!$BY$7:$CN$33000,16,FALSE)),"")</f>
        <v/>
      </c>
      <c r="F499" s="1" t="str">
        <f t="shared" si="77"/>
        <v/>
      </c>
      <c r="G499" s="1" t="str">
        <f t="shared" si="78"/>
        <v/>
      </c>
      <c r="H499" s="26" t="str">
        <f>IF($Q$1&gt;=L499,SUM(T499,U499),IF($Q$1=L498,SUM($H$486:H498),""))</f>
        <v/>
      </c>
      <c r="L499" s="1">
        <f t="shared" si="79"/>
        <v>472</v>
      </c>
      <c r="N499" s="1" t="str">
        <f>IF($Q$1&gt;=L499,VLOOKUP(L499,Cs!$BY$7:$CN$33000,11,FALSE),"")</f>
        <v/>
      </c>
      <c r="Q499" s="1" t="str">
        <f>IF($Q$1&gt;=L499,TRIM(VLOOKUP(L499,Cs!$BY$7:$CN$33000,12,FALSE)),"")</f>
        <v/>
      </c>
      <c r="R499" s="1" t="str">
        <f>IF($Q$1&gt;=L499,TRIM(VLOOKUP(L499,Cs!$BY$7:$CN$33000,13,FALSE)),"")</f>
        <v/>
      </c>
      <c r="S499" s="1" t="str">
        <f>IF($Q$1&gt;=L499,TRIM(VLOOKUP(L499,Cs!$BY$7:$CN$33000,14,FALSE)),"")</f>
        <v/>
      </c>
      <c r="T499" s="1" t="str">
        <f>IF($Q$1&gt;=L499,VLOOKUP(L499,Cs!$BY$7:$CN$33000,7,FALSE),"")</f>
        <v/>
      </c>
      <c r="U499" s="1" t="str">
        <f>IF($Q$1&gt;=L499,VLOOKUP(L499,Cs!$BY$7:$CN$33000,8,FALSE),"")</f>
        <v/>
      </c>
      <c r="W499" s="1" t="str">
        <f t="shared" si="74"/>
        <v/>
      </c>
      <c r="X499" s="1" t="str">
        <f t="shared" si="73"/>
        <v/>
      </c>
    </row>
    <row r="500" spans="1:24" x14ac:dyDescent="0.25">
      <c r="A500" s="17" t="str">
        <f t="shared" si="80"/>
        <v/>
      </c>
      <c r="B500" s="18" t="str">
        <f>IF($Q$1&gt;=L500,VLOOKUP(L500,Cs!$BY$7:$CN$33000,5,FALSE),"")</f>
        <v/>
      </c>
      <c r="C500" s="1" t="str">
        <f>IF($Q$1&gt;=L500,TRIM(VLOOKUP(L500,Cs!$BY$7:$CN$33000,15,FALSE)),"")</f>
        <v/>
      </c>
      <c r="D500" s="1" t="str">
        <f t="shared" si="76"/>
        <v/>
      </c>
      <c r="E500" s="1" t="str">
        <f>IF($Q$1&gt;=L500,TRIM(VLOOKUP(L500,Cs!$BY$7:$CN$33000,16,FALSE)),"")</f>
        <v/>
      </c>
      <c r="F500" s="1" t="str">
        <f t="shared" si="77"/>
        <v/>
      </c>
      <c r="G500" s="1" t="str">
        <f t="shared" si="78"/>
        <v/>
      </c>
      <c r="H500" s="26" t="str">
        <f>IF($Q$1&gt;=L500,SUM(T500,U500),IF($Q$1=L499,SUM($H$486:H499),""))</f>
        <v/>
      </c>
      <c r="L500" s="1">
        <f t="shared" si="79"/>
        <v>473</v>
      </c>
      <c r="N500" s="1" t="str">
        <f>IF($Q$1&gt;=L500,VLOOKUP(L500,Cs!$BY$7:$CN$33000,11,FALSE),"")</f>
        <v/>
      </c>
      <c r="Q500" s="1" t="str">
        <f>IF($Q$1&gt;=L500,TRIM(VLOOKUP(L500,Cs!$BY$7:$CN$33000,12,FALSE)),"")</f>
        <v/>
      </c>
      <c r="R500" s="1" t="str">
        <f>IF($Q$1&gt;=L500,TRIM(VLOOKUP(L500,Cs!$BY$7:$CN$33000,13,FALSE)),"")</f>
        <v/>
      </c>
      <c r="S500" s="1" t="str">
        <f>IF($Q$1&gt;=L500,TRIM(VLOOKUP(L500,Cs!$BY$7:$CN$33000,14,FALSE)),"")</f>
        <v/>
      </c>
      <c r="T500" s="1" t="str">
        <f>IF($Q$1&gt;=L500,VLOOKUP(L500,Cs!$BY$7:$CN$33000,7,FALSE),"")</f>
        <v/>
      </c>
      <c r="U500" s="1" t="str">
        <f>IF($Q$1&gt;=L500,VLOOKUP(L500,Cs!$BY$7:$CN$33000,8,FALSE),"")</f>
        <v/>
      </c>
      <c r="W500" s="1" t="str">
        <f t="shared" si="74"/>
        <v/>
      </c>
      <c r="X500" s="1" t="str">
        <f t="shared" si="73"/>
        <v/>
      </c>
    </row>
    <row r="501" spans="1:24" x14ac:dyDescent="0.25">
      <c r="A501" s="17" t="str">
        <f t="shared" si="80"/>
        <v/>
      </c>
      <c r="B501" s="18" t="str">
        <f>IF($Q$1&gt;=L501,VLOOKUP(L501,Cs!$BY$7:$CN$33000,5,FALSE),"")</f>
        <v/>
      </c>
      <c r="C501" s="1" t="str">
        <f>IF($Q$1&gt;=L501,TRIM(VLOOKUP(L501,Cs!$BY$7:$CN$33000,15,FALSE)),"")</f>
        <v/>
      </c>
      <c r="D501" s="1" t="str">
        <f t="shared" si="76"/>
        <v/>
      </c>
      <c r="E501" s="1" t="str">
        <f>IF($Q$1&gt;=L501,TRIM(VLOOKUP(L501,Cs!$BY$7:$CN$33000,16,FALSE)),"")</f>
        <v/>
      </c>
      <c r="F501" s="1" t="str">
        <f t="shared" si="77"/>
        <v/>
      </c>
      <c r="G501" s="1" t="str">
        <f t="shared" si="78"/>
        <v/>
      </c>
      <c r="H501" s="26" t="str">
        <f>IF($Q$1&gt;=L501,SUM(T501,U501),IF($Q$1=L500,SUM($H$486:H500),""))</f>
        <v/>
      </c>
      <c r="L501" s="1">
        <f t="shared" si="79"/>
        <v>474</v>
      </c>
      <c r="N501" s="1" t="str">
        <f>IF($Q$1&gt;=L501,VLOOKUP(L501,Cs!$BY$7:$CN$33000,11,FALSE),"")</f>
        <v/>
      </c>
      <c r="Q501" s="1" t="str">
        <f>IF($Q$1&gt;=L501,TRIM(VLOOKUP(L501,Cs!$BY$7:$CN$33000,12,FALSE)),"")</f>
        <v/>
      </c>
      <c r="R501" s="1" t="str">
        <f>IF($Q$1&gt;=L501,TRIM(VLOOKUP(L501,Cs!$BY$7:$CN$33000,13,FALSE)),"")</f>
        <v/>
      </c>
      <c r="S501" s="1" t="str">
        <f>IF($Q$1&gt;=L501,TRIM(VLOOKUP(L501,Cs!$BY$7:$CN$33000,14,FALSE)),"")</f>
        <v/>
      </c>
      <c r="T501" s="1" t="str">
        <f>IF($Q$1&gt;=L501,VLOOKUP(L501,Cs!$BY$7:$CN$33000,7,FALSE),"")</f>
        <v/>
      </c>
      <c r="U501" s="1" t="str">
        <f>IF($Q$1&gt;=L501,VLOOKUP(L501,Cs!$BY$7:$CN$33000,8,FALSE),"")</f>
        <v/>
      </c>
      <c r="W501" s="1" t="str">
        <f t="shared" si="74"/>
        <v/>
      </c>
      <c r="X501" s="1" t="str">
        <f t="shared" si="73"/>
        <v/>
      </c>
    </row>
    <row r="502" spans="1:24" x14ac:dyDescent="0.25">
      <c r="A502" s="17" t="str">
        <f t="shared" si="80"/>
        <v/>
      </c>
      <c r="B502" s="18" t="str">
        <f>IF($Q$1&gt;=L502,VLOOKUP(L502,Cs!$BY$7:$CN$33000,5,FALSE),"")</f>
        <v/>
      </c>
      <c r="C502" s="1" t="str">
        <f>IF($Q$1&gt;=L502,TRIM(VLOOKUP(L502,Cs!$BY$7:$CN$33000,15,FALSE)),"")</f>
        <v/>
      </c>
      <c r="D502" s="1" t="str">
        <f t="shared" si="76"/>
        <v/>
      </c>
      <c r="E502" s="1" t="str">
        <f>IF($Q$1&gt;=L502,TRIM(VLOOKUP(L502,Cs!$BY$7:$CN$33000,16,FALSE)),"")</f>
        <v/>
      </c>
      <c r="F502" s="1" t="str">
        <f t="shared" si="77"/>
        <v/>
      </c>
      <c r="G502" s="1" t="str">
        <f t="shared" si="78"/>
        <v/>
      </c>
      <c r="H502" s="26" t="str">
        <f>IF($Q$1&gt;=L502,SUM(T502,U502),IF($Q$1=L501,SUM($H$486:H501),""))</f>
        <v/>
      </c>
      <c r="L502" s="1">
        <f t="shared" si="79"/>
        <v>475</v>
      </c>
      <c r="N502" s="1" t="str">
        <f>IF($Q$1&gt;=L502,VLOOKUP(L502,Cs!$BY$7:$CN$33000,11,FALSE),"")</f>
        <v/>
      </c>
      <c r="Q502" s="1" t="str">
        <f>IF($Q$1&gt;=L502,TRIM(VLOOKUP(L502,Cs!$BY$7:$CN$33000,12,FALSE)),"")</f>
        <v/>
      </c>
      <c r="R502" s="1" t="str">
        <f>IF($Q$1&gt;=L502,TRIM(VLOOKUP(L502,Cs!$BY$7:$CN$33000,13,FALSE)),"")</f>
        <v/>
      </c>
      <c r="S502" s="1" t="str">
        <f>IF($Q$1&gt;=L502,TRIM(VLOOKUP(L502,Cs!$BY$7:$CN$33000,14,FALSE)),"")</f>
        <v/>
      </c>
      <c r="T502" s="1" t="str">
        <f>IF($Q$1&gt;=L502,VLOOKUP(L502,Cs!$BY$7:$CN$33000,7,FALSE),"")</f>
        <v/>
      </c>
      <c r="U502" s="1" t="str">
        <f>IF($Q$1&gt;=L502,VLOOKUP(L502,Cs!$BY$7:$CN$33000,8,FALSE),"")</f>
        <v/>
      </c>
      <c r="W502" s="1" t="str">
        <f t="shared" si="74"/>
        <v/>
      </c>
      <c r="X502" s="1" t="str">
        <f t="shared" si="73"/>
        <v/>
      </c>
    </row>
    <row r="503" spans="1:24" x14ac:dyDescent="0.25">
      <c r="A503" s="17" t="str">
        <f t="shared" si="80"/>
        <v/>
      </c>
      <c r="B503" s="18" t="str">
        <f>IF($Q$1&gt;=L503,VLOOKUP(L503,Cs!$BY$7:$CN$33000,5,FALSE),"")</f>
        <v/>
      </c>
      <c r="C503" s="1" t="str">
        <f>IF($Q$1&gt;=L503,TRIM(VLOOKUP(L503,Cs!$BY$7:$CN$33000,15,FALSE)),"")</f>
        <v/>
      </c>
      <c r="D503" s="1" t="str">
        <f t="shared" si="76"/>
        <v/>
      </c>
      <c r="E503" s="1" t="str">
        <f>IF($Q$1&gt;=L503,TRIM(VLOOKUP(L503,Cs!$BY$7:$CN$33000,16,FALSE)),"")</f>
        <v/>
      </c>
      <c r="F503" s="1" t="str">
        <f t="shared" si="77"/>
        <v/>
      </c>
      <c r="G503" s="1" t="str">
        <f t="shared" si="78"/>
        <v/>
      </c>
      <c r="H503" s="26" t="str">
        <f>IF($Q$1&gt;=L503,SUM(T503,U503),IF($Q$1=L502,SUM($H$486:H502),""))</f>
        <v/>
      </c>
      <c r="L503" s="1">
        <f t="shared" si="79"/>
        <v>476</v>
      </c>
      <c r="N503" s="1" t="str">
        <f>IF($Q$1&gt;=L503,VLOOKUP(L503,Cs!$BY$7:$CN$33000,11,FALSE),"")</f>
        <v/>
      </c>
      <c r="Q503" s="1" t="str">
        <f>IF($Q$1&gt;=L503,TRIM(VLOOKUP(L503,Cs!$BY$7:$CN$33000,12,FALSE)),"")</f>
        <v/>
      </c>
      <c r="R503" s="1" t="str">
        <f>IF($Q$1&gt;=L503,TRIM(VLOOKUP(L503,Cs!$BY$7:$CN$33000,13,FALSE)),"")</f>
        <v/>
      </c>
      <c r="S503" s="1" t="str">
        <f>IF($Q$1&gt;=L503,TRIM(VLOOKUP(L503,Cs!$BY$7:$CN$33000,14,FALSE)),"")</f>
        <v/>
      </c>
      <c r="T503" s="1" t="str">
        <f>IF($Q$1&gt;=L503,VLOOKUP(L503,Cs!$BY$7:$CN$33000,7,FALSE),"")</f>
        <v/>
      </c>
      <c r="U503" s="1" t="str">
        <f>IF($Q$1&gt;=L503,VLOOKUP(L503,Cs!$BY$7:$CN$33000,8,FALSE),"")</f>
        <v/>
      </c>
      <c r="W503" s="1" t="str">
        <f t="shared" si="74"/>
        <v/>
      </c>
      <c r="X503" s="1" t="str">
        <f t="shared" si="73"/>
        <v/>
      </c>
    </row>
    <row r="504" spans="1:24" x14ac:dyDescent="0.25">
      <c r="A504" s="17" t="str">
        <f t="shared" si="80"/>
        <v/>
      </c>
      <c r="B504" s="18" t="str">
        <f>IF($Q$1&gt;=L504,VLOOKUP(L504,Cs!$BY$7:$CN$33000,5,FALSE),"")</f>
        <v/>
      </c>
      <c r="C504" s="1" t="str">
        <f>IF($Q$1&gt;=L504,TRIM(VLOOKUP(L504,Cs!$BY$7:$CN$33000,15,FALSE)),"")</f>
        <v/>
      </c>
      <c r="D504" s="1" t="str">
        <f t="shared" si="76"/>
        <v/>
      </c>
      <c r="E504" s="1" t="str">
        <f>IF($Q$1&gt;=L504,TRIM(VLOOKUP(L504,Cs!$BY$7:$CN$33000,16,FALSE)),"")</f>
        <v/>
      </c>
      <c r="F504" s="1" t="str">
        <f t="shared" si="77"/>
        <v/>
      </c>
      <c r="G504" s="1" t="str">
        <f t="shared" si="78"/>
        <v/>
      </c>
      <c r="H504" s="26" t="str">
        <f>IF($Q$1&gt;=L504,SUM(T504,U504),IF($Q$1=L503,SUM($H$486:H503),""))</f>
        <v/>
      </c>
      <c r="L504" s="1">
        <f t="shared" si="79"/>
        <v>477</v>
      </c>
      <c r="N504" s="1" t="str">
        <f>IF($Q$1&gt;=L504,VLOOKUP(L504,Cs!$BY$7:$CN$33000,11,FALSE),"")</f>
        <v/>
      </c>
      <c r="Q504" s="1" t="str">
        <f>IF($Q$1&gt;=L504,TRIM(VLOOKUP(L504,Cs!$BY$7:$CN$33000,12,FALSE)),"")</f>
        <v/>
      </c>
      <c r="R504" s="1" t="str">
        <f>IF($Q$1&gt;=L504,TRIM(VLOOKUP(L504,Cs!$BY$7:$CN$33000,13,FALSE)),"")</f>
        <v/>
      </c>
      <c r="S504" s="1" t="str">
        <f>IF($Q$1&gt;=L504,TRIM(VLOOKUP(L504,Cs!$BY$7:$CN$33000,14,FALSE)),"")</f>
        <v/>
      </c>
      <c r="T504" s="1" t="str">
        <f>IF($Q$1&gt;=L504,VLOOKUP(L504,Cs!$BY$7:$CN$33000,7,FALSE),"")</f>
        <v/>
      </c>
      <c r="U504" s="1" t="str">
        <f>IF($Q$1&gt;=L504,VLOOKUP(L504,Cs!$BY$7:$CN$33000,8,FALSE),"")</f>
        <v/>
      </c>
      <c r="W504" s="1" t="str">
        <f t="shared" si="74"/>
        <v/>
      </c>
      <c r="X504" s="1" t="str">
        <f t="shared" si="73"/>
        <v/>
      </c>
    </row>
    <row r="505" spans="1:24" x14ac:dyDescent="0.25">
      <c r="A505" s="17" t="str">
        <f t="shared" si="80"/>
        <v/>
      </c>
      <c r="B505" s="18" t="str">
        <f>IF($Q$1&gt;=L505,VLOOKUP(L505,Cs!$BY$7:$CN$33000,5,FALSE),"")</f>
        <v/>
      </c>
      <c r="C505" s="1" t="str">
        <f>IF($Q$1&gt;=L505,TRIM(VLOOKUP(L505,Cs!$BY$7:$CN$33000,15,FALSE)),"")</f>
        <v/>
      </c>
      <c r="D505" s="1" t="str">
        <f t="shared" si="76"/>
        <v/>
      </c>
      <c r="E505" s="1" t="str">
        <f>IF($Q$1&gt;=L505,TRIM(VLOOKUP(L505,Cs!$BY$7:$CN$33000,16,FALSE)),"")</f>
        <v/>
      </c>
      <c r="F505" s="1" t="str">
        <f t="shared" si="77"/>
        <v/>
      </c>
      <c r="G505" s="1" t="str">
        <f t="shared" si="78"/>
        <v/>
      </c>
      <c r="H505" s="26" t="str">
        <f>IF($Q$1&gt;=L505,SUM(T505,U505),IF($Q$1=L504,SUM($H$486:H504),""))</f>
        <v/>
      </c>
      <c r="L505" s="1">
        <f t="shared" si="79"/>
        <v>478</v>
      </c>
      <c r="N505" s="1" t="str">
        <f>IF($Q$1&gt;=L505,VLOOKUP(L505,Cs!$BY$7:$CN$33000,11,FALSE),"")</f>
        <v/>
      </c>
      <c r="Q505" s="1" t="str">
        <f>IF($Q$1&gt;=L505,TRIM(VLOOKUP(L505,Cs!$BY$7:$CN$33000,12,FALSE)),"")</f>
        <v/>
      </c>
      <c r="R505" s="1" t="str">
        <f>IF($Q$1&gt;=L505,TRIM(VLOOKUP(L505,Cs!$BY$7:$CN$33000,13,FALSE)),"")</f>
        <v/>
      </c>
      <c r="S505" s="1" t="str">
        <f>IF($Q$1&gt;=L505,TRIM(VLOOKUP(L505,Cs!$BY$7:$CN$33000,14,FALSE)),"")</f>
        <v/>
      </c>
      <c r="T505" s="1" t="str">
        <f>IF($Q$1&gt;=L505,VLOOKUP(L505,Cs!$BY$7:$CN$33000,7,FALSE),"")</f>
        <v/>
      </c>
      <c r="U505" s="1" t="str">
        <f>IF($Q$1&gt;=L505,VLOOKUP(L505,Cs!$BY$7:$CN$33000,8,FALSE),"")</f>
        <v/>
      </c>
      <c r="W505" s="1" t="str">
        <f t="shared" si="74"/>
        <v/>
      </c>
      <c r="X505" s="1" t="str">
        <f t="shared" si="73"/>
        <v/>
      </c>
    </row>
    <row r="506" spans="1:24" x14ac:dyDescent="0.25">
      <c r="A506" s="17" t="str">
        <f t="shared" si="80"/>
        <v/>
      </c>
      <c r="B506" s="18" t="str">
        <f>IF($Q$1&gt;=L506,VLOOKUP(L506,Cs!$BY$7:$CN$33000,5,FALSE),"")</f>
        <v/>
      </c>
      <c r="C506" s="1" t="str">
        <f>IF($Q$1&gt;=L506,TRIM(VLOOKUP(L506,Cs!$BY$7:$CN$33000,15,FALSE)),"")</f>
        <v/>
      </c>
      <c r="D506" s="1" t="str">
        <f t="shared" si="76"/>
        <v/>
      </c>
      <c r="E506" s="1" t="str">
        <f>IF($Q$1&gt;=L506,TRIM(VLOOKUP(L506,Cs!$BY$7:$CN$33000,16,FALSE)),"")</f>
        <v/>
      </c>
      <c r="F506" s="1" t="str">
        <f t="shared" si="77"/>
        <v/>
      </c>
      <c r="G506" s="1" t="str">
        <f t="shared" si="78"/>
        <v/>
      </c>
      <c r="H506" s="26" t="str">
        <f>IF($Q$1&gt;=L506,SUM(T506,U506),IF($Q$1=L505,SUM($H$486:H505),""))</f>
        <v/>
      </c>
      <c r="L506" s="1">
        <f t="shared" si="79"/>
        <v>479</v>
      </c>
      <c r="N506" s="1" t="str">
        <f>IF($Q$1&gt;=L506,VLOOKUP(L506,Cs!$BY$7:$CN$33000,11,FALSE),"")</f>
        <v/>
      </c>
      <c r="Q506" s="1" t="str">
        <f>IF($Q$1&gt;=L506,TRIM(VLOOKUP(L506,Cs!$BY$7:$CN$33000,12,FALSE)),"")</f>
        <v/>
      </c>
      <c r="R506" s="1" t="str">
        <f>IF($Q$1&gt;=L506,TRIM(VLOOKUP(L506,Cs!$BY$7:$CN$33000,13,FALSE)),"")</f>
        <v/>
      </c>
      <c r="S506" s="1" t="str">
        <f>IF($Q$1&gt;=L506,TRIM(VLOOKUP(L506,Cs!$BY$7:$CN$33000,14,FALSE)),"")</f>
        <v/>
      </c>
      <c r="T506" s="1" t="str">
        <f>IF($Q$1&gt;=L506,VLOOKUP(L506,Cs!$BY$7:$CN$33000,7,FALSE),"")</f>
        <v/>
      </c>
      <c r="U506" s="1" t="str">
        <f>IF($Q$1&gt;=L506,VLOOKUP(L506,Cs!$BY$7:$CN$33000,8,FALSE),"")</f>
        <v/>
      </c>
      <c r="W506" s="1" t="str">
        <f t="shared" si="74"/>
        <v/>
      </c>
      <c r="X506" s="1" t="str">
        <f t="shared" si="73"/>
        <v/>
      </c>
    </row>
    <row r="507" spans="1:24" x14ac:dyDescent="0.25">
      <c r="A507" s="17" t="str">
        <f t="shared" si="80"/>
        <v/>
      </c>
      <c r="B507" s="18" t="str">
        <f>IF($Q$1&gt;=L507,VLOOKUP(L507,Cs!$BY$7:$CN$33000,5,FALSE),"")</f>
        <v/>
      </c>
      <c r="C507" s="1" t="str">
        <f>IF($Q$1&gt;=L507,TRIM(VLOOKUP(L507,Cs!$BY$7:$CN$33000,15,FALSE)),"")</f>
        <v/>
      </c>
      <c r="D507" s="1" t="str">
        <f t="shared" si="76"/>
        <v/>
      </c>
      <c r="E507" s="1" t="str">
        <f>IF($Q$1&gt;=L507,TRIM(VLOOKUP(L507,Cs!$BY$7:$CN$33000,16,FALSE)),"")</f>
        <v/>
      </c>
      <c r="F507" s="1" t="str">
        <f t="shared" si="77"/>
        <v/>
      </c>
      <c r="G507" s="1" t="str">
        <f t="shared" si="78"/>
        <v/>
      </c>
      <c r="H507" s="26" t="str">
        <f>IF($Q$1&gt;=L507,SUM(T507,U507),IF($Q$1=L506,SUM($H$486:H506),""))</f>
        <v/>
      </c>
      <c r="L507" s="1">
        <f t="shared" si="79"/>
        <v>480</v>
      </c>
      <c r="N507" s="1" t="str">
        <f>IF($Q$1&gt;=L507,VLOOKUP(L507,Cs!$BY$7:$CN$33000,11,FALSE),"")</f>
        <v/>
      </c>
      <c r="Q507" s="1" t="str">
        <f>IF($Q$1&gt;=L507,TRIM(VLOOKUP(L507,Cs!$BY$7:$CN$33000,12,FALSE)),"")</f>
        <v/>
      </c>
      <c r="R507" s="1" t="str">
        <f>IF($Q$1&gt;=L507,TRIM(VLOOKUP(L507,Cs!$BY$7:$CN$33000,13,FALSE)),"")</f>
        <v/>
      </c>
      <c r="S507" s="1" t="str">
        <f>IF($Q$1&gt;=L507,TRIM(VLOOKUP(L507,Cs!$BY$7:$CN$33000,14,FALSE)),"")</f>
        <v/>
      </c>
      <c r="T507" s="1" t="str">
        <f>IF($Q$1&gt;=L507,VLOOKUP(L507,Cs!$BY$7:$CN$33000,7,FALSE),"")</f>
        <v/>
      </c>
      <c r="U507" s="1" t="str">
        <f>IF($Q$1&gt;=L507,VLOOKUP(L507,Cs!$BY$7:$CN$33000,8,FALSE),"")</f>
        <v/>
      </c>
      <c r="W507" s="1" t="str">
        <f t="shared" si="74"/>
        <v/>
      </c>
      <c r="X507" s="1" t="str">
        <f t="shared" si="73"/>
        <v/>
      </c>
    </row>
    <row r="508" spans="1:24" x14ac:dyDescent="0.25">
      <c r="A508" s="17" t="str">
        <f t="shared" si="80"/>
        <v/>
      </c>
      <c r="B508" s="18" t="str">
        <f>IF($Q$1&gt;=L508,VLOOKUP(L508,Cs!$BY$7:$CN$33000,5,FALSE),"")</f>
        <v/>
      </c>
      <c r="C508" s="1" t="str">
        <f>IF($Q$1&gt;=L508,TRIM(VLOOKUP(L508,Cs!$BY$7:$CN$33000,15,FALSE)),"")</f>
        <v/>
      </c>
      <c r="D508" s="1" t="str">
        <f t="shared" si="76"/>
        <v/>
      </c>
      <c r="E508" s="1" t="str">
        <f>IF($Q$1&gt;=L508,TRIM(VLOOKUP(L508,Cs!$BY$7:$CN$33000,16,FALSE)),"")</f>
        <v/>
      </c>
      <c r="F508" s="1" t="str">
        <f t="shared" si="77"/>
        <v/>
      </c>
      <c r="G508" s="1" t="str">
        <f t="shared" si="78"/>
        <v/>
      </c>
      <c r="H508" s="26" t="str">
        <f>IF($Q$1&gt;=L508,SUM(T508,U508),IF($Q$1=L507,SUM($H$486:H507),""))</f>
        <v/>
      </c>
      <c r="L508" s="1">
        <f t="shared" si="79"/>
        <v>481</v>
      </c>
      <c r="N508" s="1" t="str">
        <f>IF($Q$1&gt;=L508,VLOOKUP(L508,Cs!$BY$7:$CN$33000,11,FALSE),"")</f>
        <v/>
      </c>
      <c r="Q508" s="1" t="str">
        <f>IF($Q$1&gt;=L508,TRIM(VLOOKUP(L508,Cs!$BY$7:$CN$33000,12,FALSE)),"")</f>
        <v/>
      </c>
      <c r="R508" s="1" t="str">
        <f>IF($Q$1&gt;=L508,TRIM(VLOOKUP(L508,Cs!$BY$7:$CN$33000,13,FALSE)),"")</f>
        <v/>
      </c>
      <c r="S508" s="1" t="str">
        <f>IF($Q$1&gt;=L508,TRIM(VLOOKUP(L508,Cs!$BY$7:$CN$33000,14,FALSE)),"")</f>
        <v/>
      </c>
      <c r="T508" s="1" t="str">
        <f>IF($Q$1&gt;=L508,VLOOKUP(L508,Cs!$BY$7:$CN$33000,7,FALSE),"")</f>
        <v/>
      </c>
      <c r="U508" s="1" t="str">
        <f>IF($Q$1&gt;=L508,VLOOKUP(L508,Cs!$BY$7:$CN$33000,8,FALSE),"")</f>
        <v/>
      </c>
      <c r="W508" s="1" t="str">
        <f t="shared" si="74"/>
        <v/>
      </c>
      <c r="X508" s="1" t="str">
        <f t="shared" si="73"/>
        <v/>
      </c>
    </row>
    <row r="509" spans="1:24" x14ac:dyDescent="0.25">
      <c r="A509" s="17" t="str">
        <f t="shared" si="80"/>
        <v/>
      </c>
      <c r="B509" s="18" t="str">
        <f>IF($Q$1&gt;=L509,VLOOKUP(L509,Cs!$BY$7:$CN$33000,5,FALSE),"")</f>
        <v/>
      </c>
      <c r="C509" s="1" t="str">
        <f>IF($Q$1&gt;=L509,TRIM(VLOOKUP(L509,Cs!$BY$7:$CN$33000,15,FALSE)),"")</f>
        <v/>
      </c>
      <c r="D509" s="1" t="str">
        <f t="shared" si="76"/>
        <v/>
      </c>
      <c r="E509" s="1" t="str">
        <f>IF($Q$1&gt;=L509,TRIM(VLOOKUP(L509,Cs!$BY$7:$CN$33000,16,FALSE)),"")</f>
        <v/>
      </c>
      <c r="F509" s="1" t="str">
        <f t="shared" si="77"/>
        <v/>
      </c>
      <c r="G509" s="1" t="str">
        <f t="shared" si="78"/>
        <v/>
      </c>
      <c r="H509" s="26" t="str">
        <f>IF($Q$1&gt;=L509,SUM(T509,U509),IF($Q$1=L508,SUM($H$486:H508),""))</f>
        <v/>
      </c>
      <c r="L509" s="1">
        <f t="shared" si="79"/>
        <v>482</v>
      </c>
      <c r="N509" s="1" t="str">
        <f>IF($Q$1&gt;=L509,VLOOKUP(L509,Cs!$BY$7:$CN$33000,11,FALSE),"")</f>
        <v/>
      </c>
      <c r="Q509" s="1" t="str">
        <f>IF($Q$1&gt;=L509,TRIM(VLOOKUP(L509,Cs!$BY$7:$CN$33000,12,FALSE)),"")</f>
        <v/>
      </c>
      <c r="R509" s="1" t="str">
        <f>IF($Q$1&gt;=L509,TRIM(VLOOKUP(L509,Cs!$BY$7:$CN$33000,13,FALSE)),"")</f>
        <v/>
      </c>
      <c r="S509" s="1" t="str">
        <f>IF($Q$1&gt;=L509,TRIM(VLOOKUP(L509,Cs!$BY$7:$CN$33000,14,FALSE)),"")</f>
        <v/>
      </c>
      <c r="T509" s="1" t="str">
        <f>IF($Q$1&gt;=L509,VLOOKUP(L509,Cs!$BY$7:$CN$33000,7,FALSE),"")</f>
        <v/>
      </c>
      <c r="U509" s="1" t="str">
        <f>IF($Q$1&gt;=L509,VLOOKUP(L509,Cs!$BY$7:$CN$33000,8,FALSE),"")</f>
        <v/>
      </c>
      <c r="W509" s="1" t="str">
        <f t="shared" si="74"/>
        <v/>
      </c>
      <c r="X509" s="1" t="str">
        <f t="shared" si="73"/>
        <v/>
      </c>
    </row>
    <row r="510" spans="1:24" x14ac:dyDescent="0.25">
      <c r="A510" s="17" t="str">
        <f t="shared" si="80"/>
        <v/>
      </c>
      <c r="B510" s="18" t="str">
        <f>IF($Q$1&gt;=L510,VLOOKUP(L510,Cs!$BY$7:$CN$33000,5,FALSE),"")</f>
        <v/>
      </c>
      <c r="C510" s="1" t="str">
        <f>IF($Q$1&gt;=L510,TRIM(VLOOKUP(L510,Cs!$BY$7:$CN$33000,15,FALSE)),"")</f>
        <v/>
      </c>
      <c r="D510" s="1" t="str">
        <f t="shared" si="76"/>
        <v/>
      </c>
      <c r="E510" s="1" t="str">
        <f>IF($Q$1&gt;=L510,TRIM(VLOOKUP(L510,Cs!$BY$7:$CN$33000,16,FALSE)),"")</f>
        <v/>
      </c>
      <c r="F510" s="1" t="str">
        <f t="shared" si="77"/>
        <v/>
      </c>
      <c r="G510" s="1" t="str">
        <f t="shared" si="78"/>
        <v/>
      </c>
      <c r="H510" s="26" t="str">
        <f>IF($Q$1&gt;=L510,SUM(T510,U510),IF($Q$1=L509,SUM($H$486:H509),""))</f>
        <v/>
      </c>
      <c r="L510" s="1">
        <f t="shared" si="79"/>
        <v>483</v>
      </c>
      <c r="N510" s="1" t="str">
        <f>IF($Q$1&gt;=L510,VLOOKUP(L510,Cs!$BY$7:$CN$33000,11,FALSE),"")</f>
        <v/>
      </c>
      <c r="Q510" s="1" t="str">
        <f>IF($Q$1&gt;=L510,TRIM(VLOOKUP(L510,Cs!$BY$7:$CN$33000,12,FALSE)),"")</f>
        <v/>
      </c>
      <c r="R510" s="1" t="str">
        <f>IF($Q$1&gt;=L510,TRIM(VLOOKUP(L510,Cs!$BY$7:$CN$33000,13,FALSE)),"")</f>
        <v/>
      </c>
      <c r="S510" s="1" t="str">
        <f>IF($Q$1&gt;=L510,TRIM(VLOOKUP(L510,Cs!$BY$7:$CN$33000,14,FALSE)),"")</f>
        <v/>
      </c>
      <c r="T510" s="1" t="str">
        <f>IF($Q$1&gt;=L510,VLOOKUP(L510,Cs!$BY$7:$CN$33000,7,FALSE),"")</f>
        <v/>
      </c>
      <c r="U510" s="1" t="str">
        <f>IF($Q$1&gt;=L510,VLOOKUP(L510,Cs!$BY$7:$CN$33000,8,FALSE),"")</f>
        <v/>
      </c>
      <c r="W510" s="1" t="str">
        <f t="shared" si="74"/>
        <v/>
      </c>
      <c r="X510" s="1" t="str">
        <f t="shared" si="73"/>
        <v/>
      </c>
    </row>
    <row r="511" spans="1:24" x14ac:dyDescent="0.25">
      <c r="A511" s="17" t="str">
        <f t="shared" si="80"/>
        <v/>
      </c>
      <c r="B511" s="18" t="str">
        <f>IF($Q$1&gt;=L511,VLOOKUP(L511,Cs!$BY$7:$CN$33000,5,FALSE),"")</f>
        <v/>
      </c>
      <c r="C511" s="1" t="str">
        <f>IF($Q$1&gt;=L511,TRIM(VLOOKUP(L511,Cs!$BY$7:$CN$33000,15,FALSE)),"")</f>
        <v/>
      </c>
      <c r="D511" s="1" t="str">
        <f t="shared" si="76"/>
        <v/>
      </c>
      <c r="E511" s="1" t="str">
        <f>IF($Q$1&gt;=L511,TRIM(VLOOKUP(L511,Cs!$BY$7:$CN$33000,16,FALSE)),"")</f>
        <v/>
      </c>
      <c r="F511" s="1" t="str">
        <f t="shared" si="77"/>
        <v/>
      </c>
      <c r="G511" s="1" t="str">
        <f t="shared" si="78"/>
        <v/>
      </c>
      <c r="H511" s="26" t="str">
        <f>IF($Q$1&gt;=L511,SUM(T511,U511),IF($Q$1=L510,SUM($H$486:H510),""))</f>
        <v/>
      </c>
      <c r="L511" s="1">
        <f t="shared" si="79"/>
        <v>484</v>
      </c>
      <c r="N511" s="1" t="str">
        <f>IF($Q$1&gt;=L511,VLOOKUP(L511,Cs!$BY$7:$CN$33000,11,FALSE),"")</f>
        <v/>
      </c>
      <c r="Q511" s="1" t="str">
        <f>IF($Q$1&gt;=L511,TRIM(VLOOKUP(L511,Cs!$BY$7:$CN$33000,12,FALSE)),"")</f>
        <v/>
      </c>
      <c r="R511" s="1" t="str">
        <f>IF($Q$1&gt;=L511,TRIM(VLOOKUP(L511,Cs!$BY$7:$CN$33000,13,FALSE)),"")</f>
        <v/>
      </c>
      <c r="S511" s="1" t="str">
        <f>IF($Q$1&gt;=L511,TRIM(VLOOKUP(L511,Cs!$BY$7:$CN$33000,14,FALSE)),"")</f>
        <v/>
      </c>
      <c r="T511" s="1" t="str">
        <f>IF($Q$1&gt;=L511,VLOOKUP(L511,Cs!$BY$7:$CN$33000,7,FALSE),"")</f>
        <v/>
      </c>
      <c r="U511" s="1" t="str">
        <f>IF($Q$1&gt;=L511,VLOOKUP(L511,Cs!$BY$7:$CN$33000,8,FALSE),"")</f>
        <v/>
      </c>
      <c r="W511" s="1" t="str">
        <f t="shared" si="74"/>
        <v/>
      </c>
      <c r="X511" s="1" t="str">
        <f t="shared" ref="X511:X536" si="81">IF(S511="",R511,"")</f>
        <v/>
      </c>
    </row>
    <row r="512" spans="1:24" x14ac:dyDescent="0.25">
      <c r="A512" s="17" t="str">
        <f t="shared" si="80"/>
        <v/>
      </c>
      <c r="B512" s="18" t="str">
        <f>IF($Q$1&gt;=L512,VLOOKUP(L512,Cs!$BY$7:$CN$33000,5,FALSE),"")</f>
        <v/>
      </c>
      <c r="C512" s="1" t="str">
        <f>IF($Q$1&gt;=L512,TRIM(VLOOKUP(L512,Cs!$BY$7:$CN$33000,15,FALSE)),"")</f>
        <v/>
      </c>
      <c r="D512" s="1" t="str">
        <f t="shared" si="76"/>
        <v/>
      </c>
      <c r="E512" s="1" t="str">
        <f>IF($Q$1&gt;=L512,TRIM(VLOOKUP(L512,Cs!$BY$7:$CN$33000,16,FALSE)),"")</f>
        <v/>
      </c>
      <c r="F512" s="1" t="str">
        <f t="shared" si="77"/>
        <v/>
      </c>
      <c r="G512" s="1" t="str">
        <f t="shared" si="78"/>
        <v/>
      </c>
      <c r="H512" s="26" t="str">
        <f>IF($Q$1&gt;=L512,SUM(T512,U512),IF($Q$1=L511,SUM($H$486:H511),""))</f>
        <v/>
      </c>
      <c r="L512" s="1">
        <f t="shared" si="79"/>
        <v>485</v>
      </c>
      <c r="N512" s="1" t="str">
        <f>IF($Q$1&gt;=L512,VLOOKUP(L512,Cs!$BY$7:$CN$33000,11,FALSE),"")</f>
        <v/>
      </c>
      <c r="Q512" s="1" t="str">
        <f>IF($Q$1&gt;=L512,TRIM(VLOOKUP(L512,Cs!$BY$7:$CN$33000,12,FALSE)),"")</f>
        <v/>
      </c>
      <c r="R512" s="1" t="str">
        <f>IF($Q$1&gt;=L512,TRIM(VLOOKUP(L512,Cs!$BY$7:$CN$33000,13,FALSE)),"")</f>
        <v/>
      </c>
      <c r="S512" s="1" t="str">
        <f>IF($Q$1&gt;=L512,TRIM(VLOOKUP(L512,Cs!$BY$7:$CN$33000,14,FALSE)),"")</f>
        <v/>
      </c>
      <c r="T512" s="1" t="str">
        <f>IF($Q$1&gt;=L512,VLOOKUP(L512,Cs!$BY$7:$CN$33000,7,FALSE),"")</f>
        <v/>
      </c>
      <c r="U512" s="1" t="str">
        <f>IF($Q$1&gt;=L512,VLOOKUP(L512,Cs!$BY$7:$CN$33000,8,FALSE),"")</f>
        <v/>
      </c>
      <c r="W512" s="1" t="str">
        <f t="shared" si="74"/>
        <v/>
      </c>
      <c r="X512" s="1" t="str">
        <f t="shared" si="81"/>
        <v/>
      </c>
    </row>
    <row r="513" spans="1:24" x14ac:dyDescent="0.25">
      <c r="A513" s="17" t="str">
        <f t="shared" si="80"/>
        <v/>
      </c>
      <c r="B513" s="18" t="str">
        <f>IF($Q$1&gt;=L513,VLOOKUP(L513,Cs!$BY$7:$CN$33000,5,FALSE),"")</f>
        <v/>
      </c>
      <c r="C513" s="1" t="str">
        <f>IF($Q$1&gt;=L513,TRIM(VLOOKUP(L513,Cs!$BY$7:$CN$33000,15,FALSE)),"")</f>
        <v/>
      </c>
      <c r="D513" s="1" t="str">
        <f t="shared" si="76"/>
        <v/>
      </c>
      <c r="E513" s="1" t="str">
        <f>IF($Q$1&gt;=L513,TRIM(VLOOKUP(L513,Cs!$BY$7:$CN$33000,16,FALSE)),"")</f>
        <v/>
      </c>
      <c r="F513" s="1" t="str">
        <f t="shared" si="77"/>
        <v/>
      </c>
      <c r="G513" s="1" t="str">
        <f t="shared" si="78"/>
        <v/>
      </c>
      <c r="H513" s="26" t="str">
        <f>IF($Q$1&gt;=L513,SUM(T513,U513),IF($Q$1=L512,SUM($H$486:H512),""))</f>
        <v/>
      </c>
      <c r="L513" s="1">
        <f t="shared" si="79"/>
        <v>486</v>
      </c>
      <c r="N513" s="1" t="str">
        <f>IF($Q$1&gt;=L513,VLOOKUP(L513,Cs!$BY$7:$CN$33000,11,FALSE),"")</f>
        <v/>
      </c>
      <c r="Q513" s="1" t="str">
        <f>IF($Q$1&gt;=L513,TRIM(VLOOKUP(L513,Cs!$BY$7:$CN$33000,12,FALSE)),"")</f>
        <v/>
      </c>
      <c r="R513" s="1" t="str">
        <f>IF($Q$1&gt;=L513,TRIM(VLOOKUP(L513,Cs!$BY$7:$CN$33000,13,FALSE)),"")</f>
        <v/>
      </c>
      <c r="S513" s="1" t="str">
        <f>IF($Q$1&gt;=L513,TRIM(VLOOKUP(L513,Cs!$BY$7:$CN$33000,14,FALSE)),"")</f>
        <v/>
      </c>
      <c r="T513" s="1" t="str">
        <f>IF($Q$1&gt;=L513,VLOOKUP(L513,Cs!$BY$7:$CN$33000,7,FALSE),"")</f>
        <v/>
      </c>
      <c r="U513" s="1" t="str">
        <f>IF($Q$1&gt;=L513,VLOOKUP(L513,Cs!$BY$7:$CN$33000,8,FALSE),"")</f>
        <v/>
      </c>
      <c r="W513" s="1" t="str">
        <f t="shared" si="74"/>
        <v/>
      </c>
      <c r="X513" s="1" t="str">
        <f t="shared" si="81"/>
        <v/>
      </c>
    </row>
    <row r="514" spans="1:24" x14ac:dyDescent="0.25">
      <c r="A514" s="17" t="str">
        <f t="shared" si="80"/>
        <v/>
      </c>
      <c r="B514" s="18" t="str">
        <f>IF($Q$1&gt;=L514,VLOOKUP(L514,Cs!$BY$7:$CN$33000,5,FALSE),"")</f>
        <v/>
      </c>
      <c r="C514" s="1" t="str">
        <f>IF($Q$1&gt;=L514,TRIM(VLOOKUP(L514,Cs!$BY$7:$CN$33000,15,FALSE)),"")</f>
        <v/>
      </c>
      <c r="D514" s="1" t="str">
        <f t="shared" si="76"/>
        <v/>
      </c>
      <c r="E514" s="1" t="str">
        <f>IF($Q$1&gt;=L514,TRIM(VLOOKUP(L514,Cs!$BY$7:$CN$33000,16,FALSE)),"")</f>
        <v/>
      </c>
      <c r="F514" s="1" t="str">
        <f t="shared" si="77"/>
        <v/>
      </c>
      <c r="G514" s="1" t="str">
        <f t="shared" si="78"/>
        <v/>
      </c>
      <c r="H514" s="26" t="str">
        <f>IF($Q$1&gt;=L514,SUM(T514,U514),IF($Q$1=L513,SUM($H$486:H513),""))</f>
        <v/>
      </c>
      <c r="L514" s="1">
        <f t="shared" si="79"/>
        <v>487</v>
      </c>
      <c r="N514" s="1" t="str">
        <f>IF($Q$1&gt;=L514,VLOOKUP(L514,Cs!$BY$7:$CN$33000,11,FALSE),"")</f>
        <v/>
      </c>
      <c r="Q514" s="1" t="str">
        <f>IF($Q$1&gt;=L514,TRIM(VLOOKUP(L514,Cs!$BY$7:$CN$33000,12,FALSE)),"")</f>
        <v/>
      </c>
      <c r="R514" s="1" t="str">
        <f>IF($Q$1&gt;=L514,TRIM(VLOOKUP(L514,Cs!$BY$7:$CN$33000,13,FALSE)),"")</f>
        <v/>
      </c>
      <c r="S514" s="1" t="str">
        <f>IF($Q$1&gt;=L514,TRIM(VLOOKUP(L514,Cs!$BY$7:$CN$33000,14,FALSE)),"")</f>
        <v/>
      </c>
      <c r="T514" s="1" t="str">
        <f>IF($Q$1&gt;=L514,VLOOKUP(L514,Cs!$BY$7:$CN$33000,7,FALSE),"")</f>
        <v/>
      </c>
      <c r="U514" s="1" t="str">
        <f>IF($Q$1&gt;=L514,VLOOKUP(L514,Cs!$BY$7:$CN$33000,8,FALSE),"")</f>
        <v/>
      </c>
      <c r="W514" s="1" t="str">
        <f t="shared" si="74"/>
        <v/>
      </c>
      <c r="X514" s="1" t="str">
        <f t="shared" si="81"/>
        <v/>
      </c>
    </row>
    <row r="515" spans="1:24" x14ac:dyDescent="0.25">
      <c r="A515" s="17" t="str">
        <f t="shared" si="80"/>
        <v/>
      </c>
      <c r="B515" s="18" t="str">
        <f>IF($Q$1&gt;=L515,VLOOKUP(L515,Cs!$BY$7:$CN$33000,5,FALSE),"")</f>
        <v/>
      </c>
      <c r="C515" s="1" t="str">
        <f>IF($Q$1&gt;=L515,TRIM(VLOOKUP(L515,Cs!$BY$7:$CN$33000,15,FALSE)),"")</f>
        <v/>
      </c>
      <c r="D515" s="1" t="str">
        <f t="shared" si="76"/>
        <v/>
      </c>
      <c r="E515" s="1" t="str">
        <f>IF($Q$1&gt;=L515,TRIM(VLOOKUP(L515,Cs!$BY$7:$CN$33000,16,FALSE)),"")</f>
        <v/>
      </c>
      <c r="F515" s="1" t="str">
        <f t="shared" si="77"/>
        <v/>
      </c>
      <c r="G515" s="1" t="str">
        <f t="shared" si="78"/>
        <v/>
      </c>
      <c r="H515" s="26" t="str">
        <f>IF($Q$1&gt;=L515,SUM(T515,U515),IF($Q$1=L514,SUM($H$486:H514),""))</f>
        <v/>
      </c>
      <c r="L515" s="1">
        <f t="shared" si="79"/>
        <v>488</v>
      </c>
      <c r="N515" s="1" t="str">
        <f>IF($Q$1&gt;=L515,VLOOKUP(L515,Cs!$BY$7:$CN$33000,11,FALSE),"")</f>
        <v/>
      </c>
      <c r="Q515" s="1" t="str">
        <f>IF($Q$1&gt;=L515,TRIM(VLOOKUP(L515,Cs!$BY$7:$CN$33000,12,FALSE)),"")</f>
        <v/>
      </c>
      <c r="R515" s="1" t="str">
        <f>IF($Q$1&gt;=L515,TRIM(VLOOKUP(L515,Cs!$BY$7:$CN$33000,13,FALSE)),"")</f>
        <v/>
      </c>
      <c r="S515" s="1" t="str">
        <f>IF($Q$1&gt;=L515,TRIM(VLOOKUP(L515,Cs!$BY$7:$CN$33000,14,FALSE)),"")</f>
        <v/>
      </c>
      <c r="T515" s="1" t="str">
        <f>IF($Q$1&gt;=L515,VLOOKUP(L515,Cs!$BY$7:$CN$33000,7,FALSE),"")</f>
        <v/>
      </c>
      <c r="U515" s="1" t="str">
        <f>IF($Q$1&gt;=L515,VLOOKUP(L515,Cs!$BY$7:$CN$33000,8,FALSE),"")</f>
        <v/>
      </c>
      <c r="W515" s="1" t="str">
        <f t="shared" si="74"/>
        <v/>
      </c>
      <c r="X515" s="1" t="str">
        <f t="shared" si="81"/>
        <v/>
      </c>
    </row>
    <row r="516" spans="1:24" x14ac:dyDescent="0.25">
      <c r="A516" s="17" t="str">
        <f t="shared" si="80"/>
        <v/>
      </c>
      <c r="B516" s="18" t="str">
        <f>IF($Q$1&gt;=L516,VLOOKUP(L516,Cs!$BY$7:$CN$33000,5,FALSE),"")</f>
        <v/>
      </c>
      <c r="C516" s="1" t="str">
        <f>IF($Q$1&gt;=L516,TRIM(VLOOKUP(L516,Cs!$BY$7:$CN$33000,15,FALSE)),"")</f>
        <v/>
      </c>
      <c r="D516" s="1" t="str">
        <f t="shared" si="76"/>
        <v/>
      </c>
      <c r="E516" s="1" t="str">
        <f>IF($Q$1&gt;=L516,TRIM(VLOOKUP(L516,Cs!$BY$7:$CN$33000,16,FALSE)),"")</f>
        <v/>
      </c>
      <c r="F516" s="1" t="str">
        <f t="shared" si="77"/>
        <v/>
      </c>
      <c r="G516" s="1" t="str">
        <f t="shared" si="78"/>
        <v/>
      </c>
      <c r="H516" s="26" t="str">
        <f>IF($Q$1&gt;=L516,SUM(T516,U516),IF($Q$1=L515,SUM($H$486:H515),""))</f>
        <v/>
      </c>
      <c r="L516" s="1">
        <f t="shared" si="79"/>
        <v>489</v>
      </c>
      <c r="N516" s="1" t="str">
        <f>IF($Q$1&gt;=L516,VLOOKUP(L516,Cs!$BY$7:$CN$33000,11,FALSE),"")</f>
        <v/>
      </c>
      <c r="Q516" s="1" t="str">
        <f>IF($Q$1&gt;=L516,TRIM(VLOOKUP(L516,Cs!$BY$7:$CN$33000,12,FALSE)),"")</f>
        <v/>
      </c>
      <c r="R516" s="1" t="str">
        <f>IF($Q$1&gt;=L516,TRIM(VLOOKUP(L516,Cs!$BY$7:$CN$33000,13,FALSE)),"")</f>
        <v/>
      </c>
      <c r="S516" s="1" t="str">
        <f>IF($Q$1&gt;=L516,TRIM(VLOOKUP(L516,Cs!$BY$7:$CN$33000,14,FALSE)),"")</f>
        <v/>
      </c>
      <c r="T516" s="1" t="str">
        <f>IF($Q$1&gt;=L516,VLOOKUP(L516,Cs!$BY$7:$CN$33000,7,FALSE),"")</f>
        <v/>
      </c>
      <c r="U516" s="1" t="str">
        <f>IF($Q$1&gt;=L516,VLOOKUP(L516,Cs!$BY$7:$CN$33000,8,FALSE),"")</f>
        <v/>
      </c>
      <c r="W516" s="1" t="str">
        <f t="shared" si="74"/>
        <v/>
      </c>
      <c r="X516" s="1" t="str">
        <f t="shared" si="81"/>
        <v/>
      </c>
    </row>
    <row r="517" spans="1:24" x14ac:dyDescent="0.25">
      <c r="A517" s="17" t="str">
        <f t="shared" si="80"/>
        <v/>
      </c>
      <c r="B517" s="18" t="str">
        <f>IF($Q$1&gt;=L517,VLOOKUP(L517,Cs!$BY$7:$CN$33000,5,FALSE),"")</f>
        <v/>
      </c>
      <c r="C517" s="1" t="str">
        <f>IF($Q$1&gt;=L517,TRIM(VLOOKUP(L517,Cs!$BY$7:$CN$33000,15,FALSE)),"")</f>
        <v/>
      </c>
      <c r="D517" s="1" t="str">
        <f t="shared" si="76"/>
        <v/>
      </c>
      <c r="E517" s="1" t="str">
        <f>IF($Q$1&gt;=L517,TRIM(VLOOKUP(L517,Cs!$BY$7:$CN$33000,16,FALSE)),"")</f>
        <v/>
      </c>
      <c r="F517" s="1" t="str">
        <f t="shared" si="77"/>
        <v/>
      </c>
      <c r="G517" s="1" t="str">
        <f t="shared" si="78"/>
        <v/>
      </c>
      <c r="H517" s="26" t="str">
        <f>IF($Q$1&gt;=L517,SUM(T517,U517),IF($Q$1=L516,SUM($H$486:H516),""))</f>
        <v/>
      </c>
      <c r="L517" s="1">
        <f t="shared" si="79"/>
        <v>490</v>
      </c>
      <c r="N517" s="1" t="str">
        <f>IF($Q$1&gt;=L517,VLOOKUP(L517,Cs!$BY$7:$CN$33000,11,FALSE),"")</f>
        <v/>
      </c>
      <c r="Q517" s="1" t="str">
        <f>IF($Q$1&gt;=L517,TRIM(VLOOKUP(L517,Cs!$BY$7:$CN$33000,12,FALSE)),"")</f>
        <v/>
      </c>
      <c r="R517" s="1" t="str">
        <f>IF($Q$1&gt;=L517,TRIM(VLOOKUP(L517,Cs!$BY$7:$CN$33000,13,FALSE)),"")</f>
        <v/>
      </c>
      <c r="S517" s="1" t="str">
        <f>IF($Q$1&gt;=L517,TRIM(VLOOKUP(L517,Cs!$BY$7:$CN$33000,14,FALSE)),"")</f>
        <v/>
      </c>
      <c r="T517" s="1" t="str">
        <f>IF($Q$1&gt;=L517,VLOOKUP(L517,Cs!$BY$7:$CN$33000,7,FALSE),"")</f>
        <v/>
      </c>
      <c r="U517" s="1" t="str">
        <f>IF($Q$1&gt;=L517,VLOOKUP(L517,Cs!$BY$7:$CN$33000,8,FALSE),"")</f>
        <v/>
      </c>
      <c r="W517" s="1" t="str">
        <f t="shared" si="74"/>
        <v/>
      </c>
      <c r="X517" s="1" t="str">
        <f t="shared" si="81"/>
        <v/>
      </c>
    </row>
    <row r="518" spans="1:24" x14ac:dyDescent="0.25">
      <c r="A518" s="17" t="str">
        <f t="shared" si="80"/>
        <v/>
      </c>
      <c r="B518" s="18" t="str">
        <f>IF($Q$1&gt;=L518,VLOOKUP(L518,Cs!$BY$7:$CN$33000,5,FALSE),"")</f>
        <v/>
      </c>
      <c r="C518" s="1" t="str">
        <f>IF($Q$1&gt;=L518,TRIM(VLOOKUP(L518,Cs!$BY$7:$CN$33000,15,FALSE)),"")</f>
        <v/>
      </c>
      <c r="D518" s="1" t="str">
        <f t="shared" si="76"/>
        <v/>
      </c>
      <c r="E518" s="1" t="str">
        <f>IF($Q$1&gt;=L518,TRIM(VLOOKUP(L518,Cs!$BY$7:$CN$33000,16,FALSE)),"")</f>
        <v/>
      </c>
      <c r="F518" s="1" t="str">
        <f t="shared" si="77"/>
        <v/>
      </c>
      <c r="G518" s="1" t="str">
        <f t="shared" si="78"/>
        <v/>
      </c>
      <c r="H518" s="26" t="str">
        <f>IF($Q$1&gt;=L518,SUM(T518,U518),IF($Q$1=L517,SUM($H$486:H517),""))</f>
        <v/>
      </c>
      <c r="L518" s="1">
        <f t="shared" si="79"/>
        <v>491</v>
      </c>
      <c r="N518" s="1" t="str">
        <f>IF($Q$1&gt;=L518,VLOOKUP(L518,Cs!$BY$7:$CN$33000,11,FALSE),"")</f>
        <v/>
      </c>
      <c r="Q518" s="1" t="str">
        <f>IF($Q$1&gt;=L518,TRIM(VLOOKUP(L518,Cs!$BY$7:$CN$33000,12,FALSE)),"")</f>
        <v/>
      </c>
      <c r="R518" s="1" t="str">
        <f>IF($Q$1&gt;=L518,TRIM(VLOOKUP(L518,Cs!$BY$7:$CN$33000,13,FALSE)),"")</f>
        <v/>
      </c>
      <c r="S518" s="1" t="str">
        <f>IF($Q$1&gt;=L518,TRIM(VLOOKUP(L518,Cs!$BY$7:$CN$33000,14,FALSE)),"")</f>
        <v/>
      </c>
      <c r="T518" s="1" t="str">
        <f>IF($Q$1&gt;=L518,VLOOKUP(L518,Cs!$BY$7:$CN$33000,7,FALSE),"")</f>
        <v/>
      </c>
      <c r="U518" s="1" t="str">
        <f>IF($Q$1&gt;=L518,VLOOKUP(L518,Cs!$BY$7:$CN$33000,8,FALSE),"")</f>
        <v/>
      </c>
      <c r="W518" s="1" t="str">
        <f t="shared" si="74"/>
        <v/>
      </c>
      <c r="X518" s="1" t="str">
        <f t="shared" si="81"/>
        <v/>
      </c>
    </row>
    <row r="519" spans="1:24" x14ac:dyDescent="0.25">
      <c r="A519" s="17" t="str">
        <f t="shared" si="80"/>
        <v/>
      </c>
      <c r="B519" s="18" t="str">
        <f>IF($Q$1&gt;=L519,VLOOKUP(L519,Cs!$BY$7:$CN$33000,5,FALSE),"")</f>
        <v/>
      </c>
      <c r="C519" s="1" t="str">
        <f>IF($Q$1&gt;=L519,TRIM(VLOOKUP(L519,Cs!$BY$7:$CN$33000,15,FALSE)),"")</f>
        <v/>
      </c>
      <c r="D519" s="1" t="str">
        <f t="shared" si="76"/>
        <v/>
      </c>
      <c r="E519" s="1" t="str">
        <f>IF($Q$1&gt;=L519,TRIM(VLOOKUP(L519,Cs!$BY$7:$CN$33000,16,FALSE)),"")</f>
        <v/>
      </c>
      <c r="F519" s="1" t="str">
        <f t="shared" si="77"/>
        <v/>
      </c>
      <c r="G519" s="1" t="str">
        <f t="shared" si="78"/>
        <v/>
      </c>
      <c r="H519" s="26" t="str">
        <f>IF($Q$1&gt;=L519,SUM(T519,U519),IF($Q$1=L518,SUM($H$486:H518),""))</f>
        <v/>
      </c>
      <c r="L519" s="1">
        <f t="shared" si="79"/>
        <v>492</v>
      </c>
      <c r="N519" s="1" t="str">
        <f>IF($Q$1&gt;=L519,VLOOKUP(L519,Cs!$BY$7:$CN$33000,11,FALSE),"")</f>
        <v/>
      </c>
      <c r="Q519" s="1" t="str">
        <f>IF($Q$1&gt;=L519,TRIM(VLOOKUP(L519,Cs!$BY$7:$CN$33000,12,FALSE)),"")</f>
        <v/>
      </c>
      <c r="R519" s="1" t="str">
        <f>IF($Q$1&gt;=L519,TRIM(VLOOKUP(L519,Cs!$BY$7:$CN$33000,13,FALSE)),"")</f>
        <v/>
      </c>
      <c r="S519" s="1" t="str">
        <f>IF($Q$1&gt;=L519,TRIM(VLOOKUP(L519,Cs!$BY$7:$CN$33000,14,FALSE)),"")</f>
        <v/>
      </c>
      <c r="T519" s="1" t="str">
        <f>IF($Q$1&gt;=L519,VLOOKUP(L519,Cs!$BY$7:$CN$33000,7,FALSE),"")</f>
        <v/>
      </c>
      <c r="U519" s="1" t="str">
        <f>IF($Q$1&gt;=L519,VLOOKUP(L519,Cs!$BY$7:$CN$33000,8,FALSE),"")</f>
        <v/>
      </c>
      <c r="W519" s="1" t="str">
        <f t="shared" si="74"/>
        <v/>
      </c>
      <c r="X519" s="1" t="str">
        <f t="shared" si="81"/>
        <v/>
      </c>
    </row>
    <row r="520" spans="1:24" x14ac:dyDescent="0.25">
      <c r="A520" s="17" t="str">
        <f t="shared" si="80"/>
        <v/>
      </c>
      <c r="B520" s="18" t="str">
        <f>IF($Q$1&gt;=L520,VLOOKUP(L520,Cs!$BY$7:$CN$33000,5,FALSE),"")</f>
        <v/>
      </c>
      <c r="C520" s="1" t="str">
        <f>IF($Q$1&gt;=L520,TRIM(VLOOKUP(L520,Cs!$BY$7:$CN$33000,15,FALSE)),"")</f>
        <v/>
      </c>
      <c r="D520" s="1" t="str">
        <f t="shared" si="76"/>
        <v/>
      </c>
      <c r="E520" s="1" t="str">
        <f>IF($Q$1&gt;=L520,TRIM(VLOOKUP(L520,Cs!$BY$7:$CN$33000,16,FALSE)),"")</f>
        <v/>
      </c>
      <c r="F520" s="1" t="str">
        <f t="shared" si="77"/>
        <v/>
      </c>
      <c r="G520" s="1" t="str">
        <f t="shared" si="78"/>
        <v/>
      </c>
      <c r="H520" s="26" t="str">
        <f>IF($Q$1&gt;=L520,SUM(T520,U520),IF($Q$1=L519,SUM($H$486:H519),""))</f>
        <v/>
      </c>
      <c r="L520" s="1">
        <f t="shared" si="79"/>
        <v>493</v>
      </c>
      <c r="N520" s="1" t="str">
        <f>IF($Q$1&gt;=L520,VLOOKUP(L520,Cs!$BY$7:$CN$33000,11,FALSE),"")</f>
        <v/>
      </c>
      <c r="Q520" s="1" t="str">
        <f>IF($Q$1&gt;=L520,TRIM(VLOOKUP(L520,Cs!$BY$7:$CN$33000,12,FALSE)),"")</f>
        <v/>
      </c>
      <c r="R520" s="1" t="str">
        <f>IF($Q$1&gt;=L520,TRIM(VLOOKUP(L520,Cs!$BY$7:$CN$33000,13,FALSE)),"")</f>
        <v/>
      </c>
      <c r="S520" s="1" t="str">
        <f>IF($Q$1&gt;=L520,TRIM(VLOOKUP(L520,Cs!$BY$7:$CN$33000,14,FALSE)),"")</f>
        <v/>
      </c>
      <c r="T520" s="1" t="str">
        <f>IF($Q$1&gt;=L520,VLOOKUP(L520,Cs!$BY$7:$CN$33000,7,FALSE),"")</f>
        <v/>
      </c>
      <c r="U520" s="1" t="str">
        <f>IF($Q$1&gt;=L520,VLOOKUP(L520,Cs!$BY$7:$CN$33000,8,FALSE),"")</f>
        <v/>
      </c>
      <c r="W520" s="1" t="str">
        <f t="shared" si="74"/>
        <v/>
      </c>
      <c r="X520" s="1" t="str">
        <f t="shared" si="81"/>
        <v/>
      </c>
    </row>
    <row r="521" spans="1:24" x14ac:dyDescent="0.25">
      <c r="A521" s="17" t="str">
        <f t="shared" si="80"/>
        <v/>
      </c>
      <c r="B521" s="18" t="str">
        <f>IF($Q$1&gt;=L521,VLOOKUP(L521,Cs!$BY$7:$CN$33000,5,FALSE),"")</f>
        <v/>
      </c>
      <c r="C521" s="1" t="str">
        <f>IF($Q$1&gt;=L521,TRIM(VLOOKUP(L521,Cs!$BY$7:$CN$33000,15,FALSE)),"")</f>
        <v/>
      </c>
      <c r="D521" s="1" t="str">
        <f t="shared" si="76"/>
        <v/>
      </c>
      <c r="E521" s="1" t="str">
        <f>IF($Q$1&gt;=L521,TRIM(VLOOKUP(L521,Cs!$BY$7:$CN$33000,16,FALSE)),"")</f>
        <v/>
      </c>
      <c r="F521" s="1" t="str">
        <f t="shared" si="77"/>
        <v/>
      </c>
      <c r="G521" s="1" t="str">
        <f t="shared" si="78"/>
        <v/>
      </c>
      <c r="H521" s="26" t="str">
        <f>IF($Q$1&gt;=L521,SUM(T521,U521),IF($Q$1=L520,SUM($H$486:H520),""))</f>
        <v/>
      </c>
      <c r="L521" s="1">
        <f t="shared" si="79"/>
        <v>494</v>
      </c>
      <c r="N521" s="1" t="str">
        <f>IF($Q$1&gt;=L521,VLOOKUP(L521,Cs!$BY$7:$CN$33000,11,FALSE),"")</f>
        <v/>
      </c>
      <c r="Q521" s="1" t="str">
        <f>IF($Q$1&gt;=L521,TRIM(VLOOKUP(L521,Cs!$BY$7:$CN$33000,12,FALSE)),"")</f>
        <v/>
      </c>
      <c r="R521" s="1" t="str">
        <f>IF($Q$1&gt;=L521,TRIM(VLOOKUP(L521,Cs!$BY$7:$CN$33000,13,FALSE)),"")</f>
        <v/>
      </c>
      <c r="S521" s="1" t="str">
        <f>IF($Q$1&gt;=L521,TRIM(VLOOKUP(L521,Cs!$BY$7:$CN$33000,14,FALSE)),"")</f>
        <v/>
      </c>
      <c r="T521" s="1" t="str">
        <f>IF($Q$1&gt;=L521,VLOOKUP(L521,Cs!$BY$7:$CN$33000,7,FALSE),"")</f>
        <v/>
      </c>
      <c r="U521" s="1" t="str">
        <f>IF($Q$1&gt;=L521,VLOOKUP(L521,Cs!$BY$7:$CN$33000,8,FALSE),"")</f>
        <v/>
      </c>
      <c r="W521" s="1" t="str">
        <f t="shared" si="74"/>
        <v/>
      </c>
      <c r="X521" s="1" t="str">
        <f t="shared" si="81"/>
        <v/>
      </c>
    </row>
    <row r="522" spans="1:24" x14ac:dyDescent="0.25">
      <c r="A522" s="17" t="str">
        <f t="shared" si="80"/>
        <v/>
      </c>
      <c r="B522" s="18" t="str">
        <f>IF($Q$1&gt;=L522,VLOOKUP(L522,Cs!$BY$7:$CN$33000,5,FALSE),"")</f>
        <v/>
      </c>
      <c r="C522" s="1" t="str">
        <f>IF($Q$1&gt;=L522,TRIM(VLOOKUP(L522,Cs!$BY$7:$CN$33000,15,FALSE)),"")</f>
        <v/>
      </c>
      <c r="D522" s="1" t="str">
        <f t="shared" si="76"/>
        <v/>
      </c>
      <c r="E522" s="1" t="str">
        <f>IF($Q$1&gt;=L522,TRIM(VLOOKUP(L522,Cs!$BY$7:$CN$33000,16,FALSE)),"")</f>
        <v/>
      </c>
      <c r="F522" s="1" t="str">
        <f t="shared" si="77"/>
        <v/>
      </c>
      <c r="G522" s="1" t="str">
        <f t="shared" si="78"/>
        <v/>
      </c>
      <c r="H522" s="26" t="str">
        <f>IF($Q$1&gt;=L522,SUM(T522,U522),IF($Q$1=L521,SUM($H$486:H521),""))</f>
        <v/>
      </c>
      <c r="L522" s="1">
        <f t="shared" si="79"/>
        <v>495</v>
      </c>
      <c r="N522" s="1" t="str">
        <f>IF($Q$1&gt;=L522,VLOOKUP(L522,Cs!$BY$7:$CN$33000,11,FALSE),"")</f>
        <v/>
      </c>
      <c r="Q522" s="1" t="str">
        <f>IF($Q$1&gt;=L522,TRIM(VLOOKUP(L522,Cs!$BY$7:$CN$33000,12,FALSE)),"")</f>
        <v/>
      </c>
      <c r="R522" s="1" t="str">
        <f>IF($Q$1&gt;=L522,TRIM(VLOOKUP(L522,Cs!$BY$7:$CN$33000,13,FALSE)),"")</f>
        <v/>
      </c>
      <c r="S522" s="1" t="str">
        <f>IF($Q$1&gt;=L522,TRIM(VLOOKUP(L522,Cs!$BY$7:$CN$33000,14,FALSE)),"")</f>
        <v/>
      </c>
      <c r="T522" s="1" t="str">
        <f>IF($Q$1&gt;=L522,VLOOKUP(L522,Cs!$BY$7:$CN$33000,7,FALSE),"")</f>
        <v/>
      </c>
      <c r="U522" s="1" t="str">
        <f>IF($Q$1&gt;=L522,VLOOKUP(L522,Cs!$BY$7:$CN$33000,8,FALSE),"")</f>
        <v/>
      </c>
      <c r="W522" s="1" t="str">
        <f t="shared" si="74"/>
        <v/>
      </c>
      <c r="X522" s="1" t="str">
        <f t="shared" si="81"/>
        <v/>
      </c>
    </row>
    <row r="523" spans="1:24" x14ac:dyDescent="0.25">
      <c r="A523" s="17" t="str">
        <f t="shared" si="80"/>
        <v/>
      </c>
      <c r="B523" s="18" t="str">
        <f>IF($Q$1&gt;=L523,VLOOKUP(L523,Cs!$BY$7:$CN$33000,5,FALSE),"")</f>
        <v/>
      </c>
      <c r="C523" s="1" t="str">
        <f>IF($Q$1&gt;=L523,TRIM(VLOOKUP(L523,Cs!$BY$7:$CN$33000,15,FALSE)),"")</f>
        <v/>
      </c>
      <c r="D523" s="1" t="str">
        <f t="shared" si="76"/>
        <v/>
      </c>
      <c r="E523" s="1" t="str">
        <f>IF($Q$1&gt;=L523,TRIM(VLOOKUP(L523,Cs!$BY$7:$CN$33000,16,FALSE)),"")</f>
        <v/>
      </c>
      <c r="F523" s="1" t="str">
        <f t="shared" si="77"/>
        <v/>
      </c>
      <c r="G523" s="1" t="str">
        <f t="shared" si="78"/>
        <v/>
      </c>
      <c r="H523" s="26" t="str">
        <f>IF($Q$1&gt;=L523,SUM(T523,U523),IF($Q$1=L522,SUM($H$486:H522),""))</f>
        <v/>
      </c>
      <c r="L523" s="1">
        <f t="shared" si="79"/>
        <v>496</v>
      </c>
      <c r="N523" s="1" t="str">
        <f>IF($Q$1&gt;=L523,VLOOKUP(L523,Cs!$BY$7:$CN$33000,11,FALSE),"")</f>
        <v/>
      </c>
      <c r="Q523" s="1" t="str">
        <f>IF($Q$1&gt;=L523,TRIM(VLOOKUP(L523,Cs!$BY$7:$CN$33000,12,FALSE)),"")</f>
        <v/>
      </c>
      <c r="R523" s="1" t="str">
        <f>IF($Q$1&gt;=L523,TRIM(VLOOKUP(L523,Cs!$BY$7:$CN$33000,13,FALSE)),"")</f>
        <v/>
      </c>
      <c r="S523" s="1" t="str">
        <f>IF($Q$1&gt;=L523,TRIM(VLOOKUP(L523,Cs!$BY$7:$CN$33000,14,FALSE)),"")</f>
        <v/>
      </c>
      <c r="T523" s="1" t="str">
        <f>IF($Q$1&gt;=L523,VLOOKUP(L523,Cs!$BY$7:$CN$33000,7,FALSE),"")</f>
        <v/>
      </c>
      <c r="U523" s="1" t="str">
        <f>IF($Q$1&gt;=L523,VLOOKUP(L523,Cs!$BY$7:$CN$33000,8,FALSE),"")</f>
        <v/>
      </c>
      <c r="W523" s="1" t="str">
        <f t="shared" ref="W523:W538" si="82">IF(S523&lt;&gt;"",R523,"")</f>
        <v/>
      </c>
      <c r="X523" s="1" t="str">
        <f t="shared" si="81"/>
        <v/>
      </c>
    </row>
    <row r="524" spans="1:24" x14ac:dyDescent="0.25">
      <c r="A524" s="17" t="str">
        <f t="shared" si="80"/>
        <v/>
      </c>
      <c r="B524" s="18" t="str">
        <f>IF($Q$1&gt;=L524,VLOOKUP(L524,Cs!$BY$7:$CN$33000,5,FALSE),"")</f>
        <v/>
      </c>
      <c r="C524" s="1" t="str">
        <f>IF($Q$1&gt;=L524,TRIM(VLOOKUP(L524,Cs!$BY$7:$CN$33000,15,FALSE)),"")</f>
        <v/>
      </c>
      <c r="D524" s="1" t="str">
        <f t="shared" si="76"/>
        <v/>
      </c>
      <c r="E524" s="1" t="str">
        <f>IF($Q$1&gt;=L524,TRIM(VLOOKUP(L524,Cs!$BY$7:$CN$33000,16,FALSE)),"")</f>
        <v/>
      </c>
      <c r="F524" s="1" t="str">
        <f t="shared" si="77"/>
        <v/>
      </c>
      <c r="G524" s="1" t="str">
        <f t="shared" si="78"/>
        <v/>
      </c>
      <c r="H524" s="26" t="str">
        <f>IF($Q$1&gt;=L524,SUM(T524,U524),IF($Q$1=L523,SUM($H$486:H523),""))</f>
        <v/>
      </c>
      <c r="L524" s="1">
        <f t="shared" si="79"/>
        <v>497</v>
      </c>
      <c r="N524" s="1" t="str">
        <f>IF($Q$1&gt;=L524,VLOOKUP(L524,Cs!$BY$7:$CN$33000,11,FALSE),"")</f>
        <v/>
      </c>
      <c r="Q524" s="1" t="str">
        <f>IF($Q$1&gt;=L524,TRIM(VLOOKUP(L524,Cs!$BY$7:$CN$33000,12,FALSE)),"")</f>
        <v/>
      </c>
      <c r="R524" s="1" t="str">
        <f>IF($Q$1&gt;=L524,TRIM(VLOOKUP(L524,Cs!$BY$7:$CN$33000,13,FALSE)),"")</f>
        <v/>
      </c>
      <c r="S524" s="1" t="str">
        <f>IF($Q$1&gt;=L524,TRIM(VLOOKUP(L524,Cs!$BY$7:$CN$33000,14,FALSE)),"")</f>
        <v/>
      </c>
      <c r="T524" s="1" t="str">
        <f>IF($Q$1&gt;=L524,VLOOKUP(L524,Cs!$BY$7:$CN$33000,7,FALSE),"")</f>
        <v/>
      </c>
      <c r="U524" s="1" t="str">
        <f>IF($Q$1&gt;=L524,VLOOKUP(L524,Cs!$BY$7:$CN$33000,8,FALSE),"")</f>
        <v/>
      </c>
      <c r="W524" s="1" t="str">
        <f t="shared" si="82"/>
        <v/>
      </c>
      <c r="X524" s="1" t="str">
        <f t="shared" si="81"/>
        <v/>
      </c>
    </row>
    <row r="525" spans="1:24" x14ac:dyDescent="0.25">
      <c r="A525" s="17" t="str">
        <f t="shared" si="80"/>
        <v/>
      </c>
      <c r="B525" s="18" t="str">
        <f>IF($Q$1&gt;=L525,VLOOKUP(L525,Cs!$BY$7:$CN$33000,5,FALSE),"")</f>
        <v/>
      </c>
      <c r="C525" s="1" t="str">
        <f>IF($Q$1&gt;=L525,TRIM(VLOOKUP(L525,Cs!$BY$7:$CN$33000,15,FALSE)),"")</f>
        <v/>
      </c>
      <c r="D525" s="1" t="str">
        <f t="shared" si="76"/>
        <v/>
      </c>
      <c r="E525" s="1" t="str">
        <f>IF($Q$1&gt;=L525,TRIM(VLOOKUP(L525,Cs!$BY$7:$CN$33000,16,FALSE)),"")</f>
        <v/>
      </c>
      <c r="F525" s="1" t="str">
        <f t="shared" si="77"/>
        <v/>
      </c>
      <c r="G525" s="1" t="str">
        <f t="shared" si="78"/>
        <v/>
      </c>
      <c r="H525" s="26" t="str">
        <f>IF($Q$1&gt;=L525,SUM(T525,U525),IF($Q$1=L524,SUM($H$486:H524),""))</f>
        <v/>
      </c>
      <c r="L525" s="1">
        <f t="shared" si="79"/>
        <v>498</v>
      </c>
      <c r="N525" s="1" t="str">
        <f>IF($Q$1&gt;=L525,VLOOKUP(L525,Cs!$BY$7:$CN$33000,11,FALSE),"")</f>
        <v/>
      </c>
      <c r="Q525" s="1" t="str">
        <f>IF($Q$1&gt;=L525,TRIM(VLOOKUP(L525,Cs!$BY$7:$CN$33000,12,FALSE)),"")</f>
        <v/>
      </c>
      <c r="R525" s="1" t="str">
        <f>IF($Q$1&gt;=L525,TRIM(VLOOKUP(L525,Cs!$BY$7:$CN$33000,13,FALSE)),"")</f>
        <v/>
      </c>
      <c r="S525" s="1" t="str">
        <f>IF($Q$1&gt;=L525,TRIM(VLOOKUP(L525,Cs!$BY$7:$CN$33000,14,FALSE)),"")</f>
        <v/>
      </c>
      <c r="T525" s="1" t="str">
        <f>IF($Q$1&gt;=L525,VLOOKUP(L525,Cs!$BY$7:$CN$33000,7,FALSE),"")</f>
        <v/>
      </c>
      <c r="U525" s="1" t="str">
        <f>IF($Q$1&gt;=L525,VLOOKUP(L525,Cs!$BY$7:$CN$33000,8,FALSE),"")</f>
        <v/>
      </c>
      <c r="W525" s="1" t="str">
        <f t="shared" si="82"/>
        <v/>
      </c>
      <c r="X525" s="1" t="str">
        <f t="shared" si="81"/>
        <v/>
      </c>
    </row>
    <row r="526" spans="1:24" x14ac:dyDescent="0.25">
      <c r="A526" s="17" t="str">
        <f t="shared" si="80"/>
        <v/>
      </c>
      <c r="B526" s="18" t="str">
        <f>IF($Q$1&gt;=L526,VLOOKUP(L526,Cs!$BY$7:$CN$33000,5,FALSE),"")</f>
        <v/>
      </c>
      <c r="C526" s="1" t="str">
        <f>IF($Q$1&gt;=L526,TRIM(VLOOKUP(L526,Cs!$BY$7:$CN$33000,15,FALSE)),"")</f>
        <v/>
      </c>
      <c r="D526" s="1" t="str">
        <f t="shared" si="76"/>
        <v/>
      </c>
      <c r="E526" s="1" t="str">
        <f>IF($Q$1&gt;=L526,TRIM(VLOOKUP(L526,Cs!$BY$7:$CN$33000,16,FALSE)),"")</f>
        <v/>
      </c>
      <c r="F526" s="1" t="str">
        <f t="shared" si="77"/>
        <v/>
      </c>
      <c r="G526" s="1" t="str">
        <f t="shared" si="78"/>
        <v/>
      </c>
      <c r="H526" s="26" t="str">
        <f>IF($Q$1&gt;=L526,SUM(T526,U526),IF($Q$1=L525,SUM($H$486:H525),""))</f>
        <v/>
      </c>
      <c r="L526" s="1">
        <f t="shared" si="79"/>
        <v>499</v>
      </c>
      <c r="N526" s="1" t="str">
        <f>IF($Q$1&gt;=L526,VLOOKUP(L526,Cs!$BY$7:$CN$33000,11,FALSE),"")</f>
        <v/>
      </c>
      <c r="Q526" s="1" t="str">
        <f>IF($Q$1&gt;=L526,TRIM(VLOOKUP(L526,Cs!$BY$7:$CN$33000,12,FALSE)),"")</f>
        <v/>
      </c>
      <c r="R526" s="1" t="str">
        <f>IF($Q$1&gt;=L526,TRIM(VLOOKUP(L526,Cs!$BY$7:$CN$33000,13,FALSE)),"")</f>
        <v/>
      </c>
      <c r="S526" s="1" t="str">
        <f>IF($Q$1&gt;=L526,TRIM(VLOOKUP(L526,Cs!$BY$7:$CN$33000,14,FALSE)),"")</f>
        <v/>
      </c>
      <c r="T526" s="1" t="str">
        <f>IF($Q$1&gt;=L526,VLOOKUP(L526,Cs!$BY$7:$CN$33000,7,FALSE),"")</f>
        <v/>
      </c>
      <c r="U526" s="1" t="str">
        <f>IF($Q$1&gt;=L526,VLOOKUP(L526,Cs!$BY$7:$CN$33000,8,FALSE),"")</f>
        <v/>
      </c>
      <c r="W526" s="1" t="str">
        <f t="shared" si="82"/>
        <v/>
      </c>
      <c r="X526" s="1" t="str">
        <f t="shared" si="81"/>
        <v/>
      </c>
    </row>
    <row r="527" spans="1:24" x14ac:dyDescent="0.25">
      <c r="A527" s="17" t="str">
        <f t="shared" si="80"/>
        <v/>
      </c>
      <c r="B527" s="18" t="str">
        <f>IF($Q$1&gt;=L527,VLOOKUP(L527,Cs!$BY$7:$CN$33000,5,FALSE),"")</f>
        <v/>
      </c>
      <c r="C527" s="1" t="str">
        <f>IF($Q$1&gt;=L527,TRIM(VLOOKUP(L527,Cs!$BY$7:$CN$33000,15,FALSE)),"")</f>
        <v/>
      </c>
      <c r="D527" s="1" t="str">
        <f t="shared" si="76"/>
        <v/>
      </c>
      <c r="E527" s="1" t="str">
        <f>IF($Q$1&gt;=L527,TRIM(VLOOKUP(L527,Cs!$BY$7:$CN$33000,16,FALSE)),"")</f>
        <v/>
      </c>
      <c r="F527" s="1" t="str">
        <f t="shared" si="77"/>
        <v/>
      </c>
      <c r="G527" s="1" t="str">
        <f t="shared" si="78"/>
        <v/>
      </c>
      <c r="H527" s="26" t="str">
        <f>IF($Q$1&gt;=L527,SUM(T527,U527),IF($Q$1=L526,SUM($H$486:H526),""))</f>
        <v/>
      </c>
      <c r="L527" s="1">
        <f t="shared" si="79"/>
        <v>500</v>
      </c>
      <c r="N527" s="1" t="str">
        <f>IF($Q$1&gt;=L527,VLOOKUP(L527,Cs!$BY$7:$CN$33000,11,FALSE),"")</f>
        <v/>
      </c>
      <c r="Q527" s="1" t="str">
        <f>IF($Q$1&gt;=L527,TRIM(VLOOKUP(L527,Cs!$BY$7:$CN$33000,12,FALSE)),"")</f>
        <v/>
      </c>
      <c r="R527" s="1" t="str">
        <f>IF($Q$1&gt;=L527,TRIM(VLOOKUP(L527,Cs!$BY$7:$CN$33000,13,FALSE)),"")</f>
        <v/>
      </c>
      <c r="S527" s="1" t="str">
        <f>IF($Q$1&gt;=L527,TRIM(VLOOKUP(L527,Cs!$BY$7:$CN$33000,14,FALSE)),"")</f>
        <v/>
      </c>
      <c r="T527" s="1" t="str">
        <f>IF($Q$1&gt;=L527,VLOOKUP(L527,Cs!$BY$7:$CN$33000,7,FALSE),"")</f>
        <v/>
      </c>
      <c r="U527" s="1" t="str">
        <f>IF($Q$1&gt;=L527,VLOOKUP(L527,Cs!$BY$7:$CN$33000,8,FALSE),"")</f>
        <v/>
      </c>
      <c r="W527" s="1" t="str">
        <f t="shared" si="82"/>
        <v/>
      </c>
      <c r="X527" s="1" t="str">
        <f t="shared" si="81"/>
        <v/>
      </c>
    </row>
    <row r="528" spans="1:24" x14ac:dyDescent="0.25">
      <c r="A528" s="17" t="str">
        <f t="shared" si="80"/>
        <v/>
      </c>
      <c r="B528" s="18" t="str">
        <f>IF($Q$1&gt;=L528,VLOOKUP(L528,Cs!$BY$7:$CN$33000,5,FALSE),"")</f>
        <v/>
      </c>
      <c r="C528" s="1" t="str">
        <f>IF($Q$1&gt;=L528,TRIM(VLOOKUP(L528,Cs!$BY$7:$CN$33000,15,FALSE)),"")</f>
        <v/>
      </c>
      <c r="D528" s="1" t="str">
        <f t="shared" si="76"/>
        <v/>
      </c>
      <c r="E528" s="1" t="str">
        <f>IF($Q$1&gt;=L528,TRIM(VLOOKUP(L528,Cs!$BY$7:$CN$33000,16,FALSE)),"")</f>
        <v/>
      </c>
      <c r="F528" s="1" t="str">
        <f t="shared" si="77"/>
        <v/>
      </c>
      <c r="G528" s="1" t="str">
        <f t="shared" si="78"/>
        <v/>
      </c>
      <c r="H528" s="26" t="str">
        <f>IF($Q$1&gt;=L528,SUM(T528,U528),IF($Q$1=L527,SUM($H$486:H527),""))</f>
        <v/>
      </c>
      <c r="L528" s="1">
        <f t="shared" si="79"/>
        <v>501</v>
      </c>
      <c r="N528" s="1" t="str">
        <f>IF($Q$1&gt;=L528,VLOOKUP(L528,Cs!$BY$7:$CN$33000,11,FALSE),"")</f>
        <v/>
      </c>
      <c r="Q528" s="1" t="str">
        <f>IF($Q$1&gt;=L528,TRIM(VLOOKUP(L528,Cs!$BY$7:$CN$33000,12,FALSE)),"")</f>
        <v/>
      </c>
      <c r="R528" s="1" t="str">
        <f>IF($Q$1&gt;=L528,TRIM(VLOOKUP(L528,Cs!$BY$7:$CN$33000,13,FALSE)),"")</f>
        <v/>
      </c>
      <c r="S528" s="1" t="str">
        <f>IF($Q$1&gt;=L528,TRIM(VLOOKUP(L528,Cs!$BY$7:$CN$33000,14,FALSE)),"")</f>
        <v/>
      </c>
      <c r="T528" s="1" t="str">
        <f>IF($Q$1&gt;=L528,VLOOKUP(L528,Cs!$BY$7:$CN$33000,7,FALSE),"")</f>
        <v/>
      </c>
      <c r="U528" s="1" t="str">
        <f>IF($Q$1&gt;=L528,VLOOKUP(L528,Cs!$BY$7:$CN$33000,8,FALSE),"")</f>
        <v/>
      </c>
      <c r="W528" s="1" t="str">
        <f t="shared" si="82"/>
        <v/>
      </c>
      <c r="X528" s="1" t="str">
        <f t="shared" si="81"/>
        <v/>
      </c>
    </row>
    <row r="529" spans="1:24" x14ac:dyDescent="0.25">
      <c r="A529" s="17" t="str">
        <f t="shared" si="80"/>
        <v/>
      </c>
      <c r="B529" s="18" t="str">
        <f>IF($Q$1&gt;=L529,VLOOKUP(L529,Cs!$BY$7:$CN$33000,5,FALSE),"")</f>
        <v/>
      </c>
      <c r="C529" s="1" t="str">
        <f>IF($Q$1&gt;=L529,TRIM(VLOOKUP(L529,Cs!$BY$7:$CN$33000,15,FALSE)),"")</f>
        <v/>
      </c>
      <c r="D529" s="1" t="str">
        <f t="shared" si="76"/>
        <v/>
      </c>
      <c r="E529" s="1" t="str">
        <f>IF($Q$1&gt;=L529,TRIM(VLOOKUP(L529,Cs!$BY$7:$CN$33000,16,FALSE)),"")</f>
        <v/>
      </c>
      <c r="F529" s="1" t="str">
        <f t="shared" si="77"/>
        <v/>
      </c>
      <c r="G529" s="1" t="str">
        <f t="shared" si="78"/>
        <v/>
      </c>
      <c r="H529" s="26" t="str">
        <f>IF($Q$1&gt;=L529,SUM(T529,U529),IF($Q$1=L528,SUM($H$486:H528),""))</f>
        <v/>
      </c>
      <c r="L529" s="1">
        <f t="shared" si="79"/>
        <v>502</v>
      </c>
      <c r="N529" s="1" t="str">
        <f>IF($Q$1&gt;=L529,VLOOKUP(L529,Cs!$BY$7:$CN$33000,11,FALSE),"")</f>
        <v/>
      </c>
      <c r="Q529" s="1" t="str">
        <f>IF($Q$1&gt;=L529,TRIM(VLOOKUP(L529,Cs!$BY$7:$CN$33000,12,FALSE)),"")</f>
        <v/>
      </c>
      <c r="R529" s="1" t="str">
        <f>IF($Q$1&gt;=L529,TRIM(VLOOKUP(L529,Cs!$BY$7:$CN$33000,13,FALSE)),"")</f>
        <v/>
      </c>
      <c r="S529" s="1" t="str">
        <f>IF($Q$1&gt;=L529,TRIM(VLOOKUP(L529,Cs!$BY$7:$CN$33000,14,FALSE)),"")</f>
        <v/>
      </c>
      <c r="T529" s="1" t="str">
        <f>IF($Q$1&gt;=L529,VLOOKUP(L529,Cs!$BY$7:$CN$33000,7,FALSE),"")</f>
        <v/>
      </c>
      <c r="U529" s="1" t="str">
        <f>IF($Q$1&gt;=L529,VLOOKUP(L529,Cs!$BY$7:$CN$33000,8,FALSE),"")</f>
        <v/>
      </c>
      <c r="W529" s="1" t="str">
        <f t="shared" si="82"/>
        <v/>
      </c>
      <c r="X529" s="1" t="str">
        <f t="shared" si="81"/>
        <v/>
      </c>
    </row>
    <row r="530" spans="1:24" x14ac:dyDescent="0.25">
      <c r="A530" s="17" t="str">
        <f t="shared" si="80"/>
        <v/>
      </c>
      <c r="B530" s="18" t="str">
        <f>IF($Q$1&gt;=L530,VLOOKUP(L530,Cs!$BY$7:$CN$33000,5,FALSE),"")</f>
        <v/>
      </c>
      <c r="C530" s="1" t="str">
        <f>IF($Q$1&gt;=L530,TRIM(VLOOKUP(L530,Cs!$BY$7:$CN$33000,15,FALSE)),"")</f>
        <v/>
      </c>
      <c r="D530" s="1" t="str">
        <f t="shared" si="76"/>
        <v/>
      </c>
      <c r="E530" s="1" t="str">
        <f>IF($Q$1&gt;=L530,TRIM(VLOOKUP(L530,Cs!$BY$7:$CN$33000,16,FALSE)),"")</f>
        <v/>
      </c>
      <c r="F530" s="1" t="str">
        <f t="shared" si="77"/>
        <v/>
      </c>
      <c r="G530" s="1" t="str">
        <f t="shared" si="78"/>
        <v/>
      </c>
      <c r="H530" s="26" t="str">
        <f>IF($Q$1&gt;=L530,SUM(T530,U530),IF($Q$1=L529,SUM($H$486:H529),""))</f>
        <v/>
      </c>
      <c r="L530" s="1">
        <f t="shared" si="79"/>
        <v>503</v>
      </c>
      <c r="N530" s="1" t="str">
        <f>IF($Q$1&gt;=L530,VLOOKUP(L530,Cs!$BY$7:$CN$33000,11,FALSE),"")</f>
        <v/>
      </c>
      <c r="Q530" s="1" t="str">
        <f>IF($Q$1&gt;=L530,TRIM(VLOOKUP(L530,Cs!$BY$7:$CN$33000,12,FALSE)),"")</f>
        <v/>
      </c>
      <c r="R530" s="1" t="str">
        <f>IF($Q$1&gt;=L530,TRIM(VLOOKUP(L530,Cs!$BY$7:$CN$33000,13,FALSE)),"")</f>
        <v/>
      </c>
      <c r="S530" s="1" t="str">
        <f>IF($Q$1&gt;=L530,TRIM(VLOOKUP(L530,Cs!$BY$7:$CN$33000,14,FALSE)),"")</f>
        <v/>
      </c>
      <c r="T530" s="1" t="str">
        <f>IF($Q$1&gt;=L530,VLOOKUP(L530,Cs!$BY$7:$CN$33000,7,FALSE),"")</f>
        <v/>
      </c>
      <c r="U530" s="1" t="str">
        <f>IF($Q$1&gt;=L530,VLOOKUP(L530,Cs!$BY$7:$CN$33000,8,FALSE),"")</f>
        <v/>
      </c>
      <c r="W530" s="1" t="str">
        <f t="shared" si="82"/>
        <v/>
      </c>
      <c r="X530" s="1" t="str">
        <f t="shared" si="81"/>
        <v/>
      </c>
    </row>
    <row r="531" spans="1:24" x14ac:dyDescent="0.25">
      <c r="A531" s="17" t="str">
        <f t="shared" si="80"/>
        <v/>
      </c>
      <c r="B531" s="18" t="str">
        <f>IF($Q$1&gt;=L531,VLOOKUP(L531,Cs!$BY$7:$CN$33000,5,FALSE),"")</f>
        <v/>
      </c>
      <c r="C531" s="1" t="str">
        <f>IF($Q$1&gt;=L531,TRIM(VLOOKUP(L531,Cs!$BY$7:$CN$33000,15,FALSE)),"")</f>
        <v/>
      </c>
      <c r="D531" s="1" t="str">
        <f t="shared" si="76"/>
        <v/>
      </c>
      <c r="E531" s="1" t="str">
        <f>IF($Q$1&gt;=L531,TRIM(VLOOKUP(L531,Cs!$BY$7:$CN$33000,16,FALSE)),"")</f>
        <v/>
      </c>
      <c r="F531" s="1" t="str">
        <f t="shared" si="77"/>
        <v/>
      </c>
      <c r="G531" s="1" t="str">
        <f t="shared" si="78"/>
        <v/>
      </c>
      <c r="H531" s="26" t="str">
        <f>IF($Q$1&gt;=L531,SUM(T531,U531),IF($Q$1=L530,SUM($H$486:H530),""))</f>
        <v/>
      </c>
      <c r="L531" s="1">
        <f t="shared" si="79"/>
        <v>504</v>
      </c>
      <c r="N531" s="1" t="str">
        <f>IF($Q$1&gt;=L531,VLOOKUP(L531,Cs!$BY$7:$CN$33000,11,FALSE),"")</f>
        <v/>
      </c>
      <c r="Q531" s="1" t="str">
        <f>IF($Q$1&gt;=L531,TRIM(VLOOKUP(L531,Cs!$BY$7:$CN$33000,12,FALSE)),"")</f>
        <v/>
      </c>
      <c r="R531" s="1" t="str">
        <f>IF($Q$1&gt;=L531,TRIM(VLOOKUP(L531,Cs!$BY$7:$CN$33000,13,FALSE)),"")</f>
        <v/>
      </c>
      <c r="S531" s="1" t="str">
        <f>IF($Q$1&gt;=L531,TRIM(VLOOKUP(L531,Cs!$BY$7:$CN$33000,14,FALSE)),"")</f>
        <v/>
      </c>
      <c r="T531" s="1" t="str">
        <f>IF($Q$1&gt;=L531,VLOOKUP(L531,Cs!$BY$7:$CN$33000,7,FALSE),"")</f>
        <v/>
      </c>
      <c r="U531" s="1" t="str">
        <f>IF($Q$1&gt;=L531,VLOOKUP(L531,Cs!$BY$7:$CN$33000,8,FALSE),"")</f>
        <v/>
      </c>
      <c r="W531" s="1" t="str">
        <f t="shared" si="82"/>
        <v/>
      </c>
      <c r="X531" s="1" t="str">
        <f t="shared" si="81"/>
        <v/>
      </c>
    </row>
    <row r="532" spans="1:24" x14ac:dyDescent="0.25">
      <c r="A532" s="17" t="str">
        <f t="shared" si="80"/>
        <v/>
      </c>
      <c r="B532" s="18" t="str">
        <f>IF($Q$1&gt;=L532,VLOOKUP(L532,Cs!$BY$7:$CN$33000,5,FALSE),"")</f>
        <v/>
      </c>
      <c r="C532" s="1" t="str">
        <f>IF($Q$1&gt;=L532,TRIM(VLOOKUP(L532,Cs!$BY$7:$CN$33000,15,FALSE)),"")</f>
        <v/>
      </c>
      <c r="D532" s="1" t="str">
        <f t="shared" si="76"/>
        <v/>
      </c>
      <c r="E532" s="1" t="str">
        <f>IF($Q$1&gt;=L532,TRIM(VLOOKUP(L532,Cs!$BY$7:$CN$33000,16,FALSE)),"")</f>
        <v/>
      </c>
      <c r="F532" s="1" t="str">
        <f t="shared" si="77"/>
        <v/>
      </c>
      <c r="G532" s="1" t="str">
        <f t="shared" si="78"/>
        <v/>
      </c>
      <c r="H532" s="26" t="str">
        <f>IF($Q$1&gt;=L532,SUM(T532,U532),IF($Q$1=L531,SUM($H$486:H531),""))</f>
        <v/>
      </c>
      <c r="L532" s="1">
        <f t="shared" si="79"/>
        <v>505</v>
      </c>
      <c r="N532" s="1" t="str">
        <f>IF($Q$1&gt;=L532,VLOOKUP(L532,Cs!$BY$7:$CN$33000,11,FALSE),"")</f>
        <v/>
      </c>
      <c r="Q532" s="1" t="str">
        <f>IF($Q$1&gt;=L532,TRIM(VLOOKUP(L532,Cs!$BY$7:$CN$33000,12,FALSE)),"")</f>
        <v/>
      </c>
      <c r="R532" s="1" t="str">
        <f>IF($Q$1&gt;=L532,TRIM(VLOOKUP(L532,Cs!$BY$7:$CN$33000,13,FALSE)),"")</f>
        <v/>
      </c>
      <c r="S532" s="1" t="str">
        <f>IF($Q$1&gt;=L532,TRIM(VLOOKUP(L532,Cs!$BY$7:$CN$33000,14,FALSE)),"")</f>
        <v/>
      </c>
      <c r="T532" s="1" t="str">
        <f>IF($Q$1&gt;=L532,VLOOKUP(L532,Cs!$BY$7:$CN$33000,7,FALSE),"")</f>
        <v/>
      </c>
      <c r="U532" s="1" t="str">
        <f>IF($Q$1&gt;=L532,VLOOKUP(L532,Cs!$BY$7:$CN$33000,8,FALSE),"")</f>
        <v/>
      </c>
      <c r="W532" s="1" t="str">
        <f t="shared" si="82"/>
        <v/>
      </c>
      <c r="X532" s="1" t="str">
        <f t="shared" si="81"/>
        <v/>
      </c>
    </row>
    <row r="533" spans="1:24" x14ac:dyDescent="0.25">
      <c r="A533" s="17" t="str">
        <f t="shared" si="80"/>
        <v/>
      </c>
      <c r="B533" s="18" t="str">
        <f>IF($Q$1&gt;=L533,VLOOKUP(L533,Cs!$BY$7:$CN$33000,5,FALSE),"")</f>
        <v/>
      </c>
      <c r="C533" s="1" t="str">
        <f>IF($Q$1&gt;=L533,TRIM(VLOOKUP(L533,Cs!$BY$7:$CN$33000,15,FALSE)),"")</f>
        <v/>
      </c>
      <c r="D533" s="1" t="str">
        <f t="shared" si="76"/>
        <v/>
      </c>
      <c r="E533" s="1" t="str">
        <f>IF($Q$1&gt;=L533,TRIM(VLOOKUP(L533,Cs!$BY$7:$CN$33000,16,FALSE)),"")</f>
        <v/>
      </c>
      <c r="F533" s="1" t="str">
        <f t="shared" si="77"/>
        <v/>
      </c>
      <c r="G533" s="1" t="str">
        <f t="shared" si="78"/>
        <v/>
      </c>
      <c r="H533" s="26" t="str">
        <f>IF($Q$1&gt;=L533,SUM(T533,U533),IF($Q$1=L532,SUM($H$486:H532),""))</f>
        <v/>
      </c>
      <c r="L533" s="1">
        <f t="shared" si="79"/>
        <v>506</v>
      </c>
      <c r="N533" s="1" t="str">
        <f>IF($Q$1&gt;=L533,VLOOKUP(L533,Cs!$BY$7:$CN$33000,11,FALSE),"")</f>
        <v/>
      </c>
      <c r="Q533" s="1" t="str">
        <f>IF($Q$1&gt;=L533,TRIM(VLOOKUP(L533,Cs!$BY$7:$CN$33000,12,FALSE)),"")</f>
        <v/>
      </c>
      <c r="R533" s="1" t="str">
        <f>IF($Q$1&gt;=L533,TRIM(VLOOKUP(L533,Cs!$BY$7:$CN$33000,13,FALSE)),"")</f>
        <v/>
      </c>
      <c r="S533" s="1" t="str">
        <f>IF($Q$1&gt;=L533,TRIM(VLOOKUP(L533,Cs!$BY$7:$CN$33000,14,FALSE)),"")</f>
        <v/>
      </c>
      <c r="T533" s="1" t="str">
        <f>IF($Q$1&gt;=L533,VLOOKUP(L533,Cs!$BY$7:$CN$33000,7,FALSE),"")</f>
        <v/>
      </c>
      <c r="U533" s="1" t="str">
        <f>IF($Q$1&gt;=L533,VLOOKUP(L533,Cs!$BY$7:$CN$33000,8,FALSE),"")</f>
        <v/>
      </c>
      <c r="W533" s="1" t="str">
        <f t="shared" si="82"/>
        <v/>
      </c>
      <c r="X533" s="1" t="str">
        <f t="shared" si="81"/>
        <v/>
      </c>
    </row>
    <row r="534" spans="1:24" x14ac:dyDescent="0.25">
      <c r="A534" s="17" t="str">
        <f t="shared" si="80"/>
        <v/>
      </c>
      <c r="B534" s="18" t="str">
        <f>IF($Q$1&gt;=L534,VLOOKUP(L534,Cs!$BY$7:$CN$33000,5,FALSE),"")</f>
        <v/>
      </c>
      <c r="C534" s="1" t="str">
        <f>IF($Q$1&gt;=L534,TRIM(VLOOKUP(L534,Cs!$BY$7:$CN$33000,15,FALSE)),"")</f>
        <v/>
      </c>
      <c r="D534" s="1" t="str">
        <f t="shared" si="76"/>
        <v/>
      </c>
      <c r="E534" s="1" t="str">
        <f>IF($Q$1&gt;=L534,TRIM(VLOOKUP(L534,Cs!$BY$7:$CN$33000,16,FALSE)),"")</f>
        <v/>
      </c>
      <c r="F534" s="1" t="str">
        <f t="shared" si="77"/>
        <v/>
      </c>
      <c r="G534" s="1" t="str">
        <f t="shared" si="78"/>
        <v/>
      </c>
      <c r="H534" s="26" t="str">
        <f>IF($Q$1&gt;=L534,SUM(T534,U534),IF($Q$1=L533,SUM($H$486:H533),""))</f>
        <v/>
      </c>
      <c r="L534" s="1">
        <f t="shared" si="79"/>
        <v>507</v>
      </c>
      <c r="N534" s="1" t="str">
        <f>IF($Q$1&gt;=L534,VLOOKUP(L534,Cs!$BY$7:$CN$33000,11,FALSE),"")</f>
        <v/>
      </c>
      <c r="Q534" s="1" t="str">
        <f>IF($Q$1&gt;=L534,TRIM(VLOOKUP(L534,Cs!$BY$7:$CN$33000,12,FALSE)),"")</f>
        <v/>
      </c>
      <c r="R534" s="1" t="str">
        <f>IF($Q$1&gt;=L534,TRIM(VLOOKUP(L534,Cs!$BY$7:$CN$33000,13,FALSE)),"")</f>
        <v/>
      </c>
      <c r="S534" s="1" t="str">
        <f>IF($Q$1&gt;=L534,TRIM(VLOOKUP(L534,Cs!$BY$7:$CN$33000,14,FALSE)),"")</f>
        <v/>
      </c>
      <c r="T534" s="1" t="str">
        <f>IF($Q$1&gt;=L534,VLOOKUP(L534,Cs!$BY$7:$CN$33000,7,FALSE),"")</f>
        <v/>
      </c>
      <c r="U534" s="1" t="str">
        <f>IF($Q$1&gt;=L534,VLOOKUP(L534,Cs!$BY$7:$CN$33000,8,FALSE),"")</f>
        <v/>
      </c>
      <c r="W534" s="1" t="str">
        <f t="shared" si="82"/>
        <v/>
      </c>
      <c r="X534" s="1" t="str">
        <f t="shared" si="81"/>
        <v/>
      </c>
    </row>
    <row r="535" spans="1:24" x14ac:dyDescent="0.25">
      <c r="A535" s="17" t="str">
        <f t="shared" si="80"/>
        <v/>
      </c>
      <c r="B535" s="18" t="str">
        <f>IF($Q$1&gt;=L535,VLOOKUP(L535,Cs!$BY$7:$CN$33000,5,FALSE),"")</f>
        <v/>
      </c>
      <c r="C535" s="1" t="str">
        <f>IF($Q$1&gt;=L535,TRIM(VLOOKUP(L535,Cs!$BY$7:$CN$33000,15,FALSE)),"")</f>
        <v/>
      </c>
      <c r="D535" s="1" t="str">
        <f t="shared" si="76"/>
        <v/>
      </c>
      <c r="E535" s="1" t="str">
        <f>IF($Q$1&gt;=L535,TRIM(VLOOKUP(L535,Cs!$BY$7:$CN$33000,16,FALSE)),"")</f>
        <v/>
      </c>
      <c r="F535" s="1" t="str">
        <f t="shared" si="77"/>
        <v/>
      </c>
      <c r="G535" s="1" t="str">
        <f t="shared" si="78"/>
        <v/>
      </c>
      <c r="H535" s="26" t="str">
        <f>IF($Q$1&gt;=L535,SUM(T535,U535),IF($Q$1=L534,SUM($H$486:H534),""))</f>
        <v/>
      </c>
      <c r="L535" s="1">
        <f t="shared" si="79"/>
        <v>508</v>
      </c>
      <c r="N535" s="1" t="str">
        <f>IF($Q$1&gt;=L535,VLOOKUP(L535,Cs!$BY$7:$CN$33000,11,FALSE),"")</f>
        <v/>
      </c>
      <c r="Q535" s="1" t="str">
        <f>IF($Q$1&gt;=L535,TRIM(VLOOKUP(L535,Cs!$BY$7:$CN$33000,12,FALSE)),"")</f>
        <v/>
      </c>
      <c r="R535" s="1" t="str">
        <f>IF($Q$1&gt;=L535,TRIM(VLOOKUP(L535,Cs!$BY$7:$CN$33000,13,FALSE)),"")</f>
        <v/>
      </c>
      <c r="S535" s="1" t="str">
        <f>IF($Q$1&gt;=L535,TRIM(VLOOKUP(L535,Cs!$BY$7:$CN$33000,14,FALSE)),"")</f>
        <v/>
      </c>
      <c r="T535" s="1" t="str">
        <f>IF($Q$1&gt;=L535,VLOOKUP(L535,Cs!$BY$7:$CN$33000,7,FALSE),"")</f>
        <v/>
      </c>
      <c r="U535" s="1" t="str">
        <f>IF($Q$1&gt;=L535,VLOOKUP(L535,Cs!$BY$7:$CN$33000,8,FALSE),"")</f>
        <v/>
      </c>
      <c r="W535" s="1" t="str">
        <f t="shared" si="82"/>
        <v/>
      </c>
      <c r="X535" s="1" t="str">
        <f t="shared" si="81"/>
        <v/>
      </c>
    </row>
    <row r="536" spans="1:24" x14ac:dyDescent="0.25">
      <c r="A536" s="17" t="str">
        <f t="shared" si="80"/>
        <v/>
      </c>
      <c r="B536" s="18" t="str">
        <f>IF($Q$1&gt;=L536,VLOOKUP(L536,Cs!$BY$7:$CN$33000,5,FALSE),"")</f>
        <v/>
      </c>
      <c r="C536" s="1" t="str">
        <f>IF($Q$1&gt;=L536,TRIM(VLOOKUP(L536,Cs!$BY$7:$CN$33000,15,FALSE)),"")</f>
        <v/>
      </c>
      <c r="D536" s="1" t="str">
        <f t="shared" si="76"/>
        <v/>
      </c>
      <c r="E536" s="1" t="str">
        <f>IF($Q$1&gt;=L536,TRIM(VLOOKUP(L536,Cs!$BY$7:$CN$33000,16,FALSE)),"")</f>
        <v/>
      </c>
      <c r="F536" s="1" t="str">
        <f t="shared" si="77"/>
        <v/>
      </c>
      <c r="G536" s="1" t="str">
        <f t="shared" si="78"/>
        <v/>
      </c>
      <c r="H536" s="26" t="str">
        <f>IF($Q$1&gt;=L536,SUM(T536,U536),IF($Q$1=L535,SUM($H$486:H535),""))</f>
        <v/>
      </c>
      <c r="L536" s="1">
        <f t="shared" si="79"/>
        <v>509</v>
      </c>
      <c r="N536" s="1" t="str">
        <f>IF($Q$1&gt;=L536,VLOOKUP(L536,Cs!$BY$7:$CN$33000,11,FALSE),"")</f>
        <v/>
      </c>
      <c r="Q536" s="1" t="str">
        <f>IF($Q$1&gt;=L536,TRIM(VLOOKUP(L536,Cs!$BY$7:$CN$33000,12,FALSE)),"")</f>
        <v/>
      </c>
      <c r="R536" s="1" t="str">
        <f>IF($Q$1&gt;=L536,TRIM(VLOOKUP(L536,Cs!$BY$7:$CN$33000,13,FALSE)),"")</f>
        <v/>
      </c>
      <c r="S536" s="1" t="str">
        <f>IF($Q$1&gt;=L536,TRIM(VLOOKUP(L536,Cs!$BY$7:$CN$33000,14,FALSE)),"")</f>
        <v/>
      </c>
      <c r="T536" s="1" t="str">
        <f>IF($Q$1&gt;=L536,VLOOKUP(L536,Cs!$BY$7:$CN$33000,7,FALSE),"")</f>
        <v/>
      </c>
      <c r="U536" s="1" t="str">
        <f>IF($Q$1&gt;=L536,VLOOKUP(L536,Cs!$BY$7:$CN$33000,8,FALSE),"")</f>
        <v/>
      </c>
      <c r="W536" s="1" t="str">
        <f t="shared" si="82"/>
        <v/>
      </c>
      <c r="X536" s="1" t="str">
        <f t="shared" si="81"/>
        <v/>
      </c>
    </row>
    <row r="537" spans="1:24" x14ac:dyDescent="0.25">
      <c r="G537" s="52" t="str">
        <f>IF($Q$1&gt;L536,$S$3,IF($Q$1=L536,$S$1,""))</f>
        <v/>
      </c>
      <c r="H537" s="26" t="str">
        <f>IF($Q$1&gt;=L536,SUM($H$486:H536),"")</f>
        <v/>
      </c>
      <c r="L537" s="6">
        <f>IF(L536&lt;$Q$1,L536,SUM(L536,1))</f>
        <v>510</v>
      </c>
      <c r="W537" s="1" t="str">
        <f t="shared" si="82"/>
        <v/>
      </c>
    </row>
    <row r="538" spans="1:24" x14ac:dyDescent="0.25">
      <c r="H538" s="31" t="str">
        <f>IF(L487&lt;=$Q$1,K538&amp;". oldal","")</f>
        <v/>
      </c>
      <c r="J538" s="8"/>
      <c r="K538" s="1" t="str">
        <f>IF(L487&lt;=$Q$1,K485+1,"")</f>
        <v/>
      </c>
      <c r="L538" s="1">
        <f>L537</f>
        <v>510</v>
      </c>
      <c r="W538" s="1" t="str">
        <f t="shared" si="82"/>
        <v/>
      </c>
    </row>
    <row r="539" spans="1:24" x14ac:dyDescent="0.25"/>
  </sheetData>
  <sheetProtection algorithmName="SHA-512" hashValue="H/DLNrNQ5mBh3udKK0NGHhvAaEFr8iqNOqCFGmCvSB1CVZGedx6GHv66pc/HUmvEDyMVmGGVYAVGVt5YZE9+Sw==" saltValue="6inKnLYK7IzVAlt1SmKFLg==" spinCount="100000" sheet="1" objects="1" scenarios="1"/>
  <mergeCells count="6">
    <mergeCell ref="A2:G2"/>
    <mergeCell ref="A5:H5"/>
    <mergeCell ref="A6:H6"/>
    <mergeCell ref="A1:G1"/>
    <mergeCell ref="A4:G4"/>
    <mergeCell ref="A3:H3"/>
  </mergeCells>
  <conditionalFormatting sqref="A5:H6">
    <cfRule type="expression" dxfId="5" priority="1" stopIfTrue="1">
      <formula>$L$5=0</formula>
    </cfRule>
  </conditionalFormatting>
  <conditionalFormatting sqref="A9:H537">
    <cfRule type="expression" dxfId="4" priority="3" stopIfTrue="1">
      <formula>SUM($H9:$H9)&lt;&gt;0</formula>
    </cfRule>
  </conditionalFormatting>
  <conditionalFormatting sqref="H1">
    <cfRule type="expression" dxfId="3" priority="78" stopIfTrue="1">
      <formula>Q2&lt;=10</formula>
    </cfRule>
    <cfRule type="expression" dxfId="2" priority="79" stopIfTrue="1">
      <formula>AW2=1</formula>
    </cfRule>
    <cfRule type="expression" dxfId="1" priority="80" stopIfTrue="1">
      <formula>Q2&gt;=10</formula>
    </cfRule>
  </conditionalFormatting>
  <dataValidations count="3">
    <dataValidation type="list" allowBlank="1" showInputMessage="1" showErrorMessage="1" errorTitle="Hiba!" error="A helyes költségvetési nevek elérhetőek a lenyílóban." sqref="A3:H3" xr:uid="{00000000-0002-0000-0400-000000000000}">
      <formula1>Koltvetnev</formula1>
    </dataValidation>
    <dataValidation allowBlank="1" showInputMessage="1" showErrorMessage="1" errorTitle="Hiba!" error="A helyes költségvetési nevek elérhetőek a lenyílóban." sqref="A6:H6" xr:uid="{00000000-0002-0000-0400-000001000000}"/>
    <dataValidation type="list" allowBlank="1" showInputMessage="1" showErrorMessage="1" sqref="H1" xr:uid="{7752ECD6-6A2A-4A96-A59C-7B54DA97932B}">
      <formula1>CSnaploSz</formula1>
    </dataValidation>
  </dataValidations>
  <printOptions horizontalCentered="1"/>
  <pageMargins left="0.51181102362204722" right="0.31496062992125984" top="0.35433070866141736" bottom="0.35433070866141736" header="0.31496062992125984" footer="0.31496062992125984"/>
  <pageSetup paperSize="9" orientation="portrait" r:id="rId1"/>
  <headerFooter>
    <oddFooter>&amp;L&amp;"Arial,Normál"&amp;10Készítette&amp;R&amp;"Arial,Normál"&amp;10Ellenőrízte</oddFooter>
  </headerFooter>
  <rowBreaks count="9" manualBreakCount="9">
    <brk id="61" max="7" man="1"/>
    <brk id="114" max="16383" man="1"/>
    <brk id="167" max="16383" man="1"/>
    <brk id="220" max="16383" man="1"/>
    <brk id="273" max="7" man="1"/>
    <brk id="326" max="7" man="1"/>
    <brk id="379" max="7" man="1"/>
    <brk id="432" max="7" man="1"/>
    <brk id="485" max="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48"/>
  <sheetViews>
    <sheetView showGridLines="0" showRowColHeaders="0" zoomScaleNormal="100" workbookViewId="0">
      <pane ySplit="5" topLeftCell="A6" activePane="bottomLeft" state="frozen"/>
      <selection pane="bottomLeft" activeCell="B3" sqref="B3:F3"/>
    </sheetView>
  </sheetViews>
  <sheetFormatPr defaultColWidth="0" defaultRowHeight="13.8" zeroHeight="1" x14ac:dyDescent="0.25"/>
  <cols>
    <col min="1" max="1" width="9.109375" style="2" customWidth="1"/>
    <col min="2" max="3" width="25.33203125" style="2" customWidth="1"/>
    <col min="4" max="4" width="5.5546875" style="2" customWidth="1"/>
    <col min="5" max="5" width="8.88671875" style="2" customWidth="1"/>
    <col min="6" max="6" width="12.6640625" style="2" bestFit="1" customWidth="1"/>
    <col min="7" max="7" width="9.109375" style="2" customWidth="1"/>
    <col min="8" max="8" width="11.44140625" style="2" hidden="1" customWidth="1"/>
    <col min="9" max="14" width="9.109375" style="2" hidden="1" customWidth="1"/>
    <col min="15" max="15" width="11.33203125" style="2" hidden="1" customWidth="1"/>
    <col min="16" max="16" width="6" style="2" hidden="1" customWidth="1"/>
    <col min="17" max="17" width="82.109375" style="2" hidden="1" customWidth="1"/>
    <col min="18" max="18" width="3.33203125" style="2" hidden="1" customWidth="1"/>
    <col min="19" max="19" width="7.5546875" style="2" hidden="1" customWidth="1"/>
    <col min="20" max="20" width="9.33203125" style="2" hidden="1" customWidth="1"/>
    <col min="21" max="21" width="7.6640625" style="2" hidden="1" customWidth="1"/>
    <col min="22" max="22" width="6.33203125" style="2" hidden="1" customWidth="1"/>
    <col min="23" max="23" width="11.44140625" style="2" hidden="1" customWidth="1"/>
    <col min="24" max="24" width="10.6640625" style="2" hidden="1" customWidth="1"/>
    <col min="25" max="25" width="9.109375" style="2" hidden="1" customWidth="1"/>
    <col min="26" max="26" width="2.109375" style="16" hidden="1" customWidth="1"/>
    <col min="27" max="27" width="10.6640625" style="16" hidden="1" customWidth="1"/>
    <col min="28" max="28" width="11.44140625" style="16" hidden="1" customWidth="1"/>
    <col min="29" max="29" width="11.88671875" style="16" hidden="1" customWidth="1"/>
    <col min="30" max="30" width="9.109375" style="2" hidden="1" customWidth="1"/>
    <col min="31" max="31" width="4.88671875" style="2" hidden="1" customWidth="1"/>
    <col min="32" max="16384" width="9.109375" style="2" hidden="1"/>
  </cols>
  <sheetData>
    <row r="1" spans="2:31" ht="42.6" thickTop="1" thickBot="1" x14ac:dyDescent="0.3">
      <c r="B1" s="155" t="s">
        <v>194</v>
      </c>
      <c r="C1" s="155"/>
      <c r="D1" s="155"/>
      <c r="E1" s="155"/>
      <c r="F1" s="30">
        <v>46023</v>
      </c>
      <c r="O1" s="28">
        <f>DATE(Cs!$CJ$1,1,1)</f>
        <v>46023</v>
      </c>
      <c r="Q1" s="2" t="s">
        <v>197</v>
      </c>
      <c r="R1" s="2">
        <v>1</v>
      </c>
      <c r="S1" s="2" t="s">
        <v>165</v>
      </c>
      <c r="T1" s="2" t="str">
        <f>Cs!BW2</f>
        <v>w</v>
      </c>
      <c r="U1" s="2" t="s">
        <v>76</v>
      </c>
      <c r="V1" s="2" t="s">
        <v>200</v>
      </c>
      <c r="X1" s="16"/>
      <c r="Z1" s="29"/>
      <c r="AA1" s="29"/>
      <c r="AB1" s="29"/>
      <c r="AC1" s="29"/>
      <c r="AD1" s="22"/>
      <c r="AE1" s="22" t="s">
        <v>196</v>
      </c>
    </row>
    <row r="2" spans="2:31" ht="42.6" thickTop="1" thickBot="1" x14ac:dyDescent="0.3">
      <c r="B2" s="155" t="s">
        <v>195</v>
      </c>
      <c r="C2" s="155"/>
      <c r="D2" s="155"/>
      <c r="E2" s="155"/>
      <c r="F2" s="30">
        <v>46053</v>
      </c>
      <c r="O2" s="28">
        <f>DATE(Cs!$CJ$1,12,31)</f>
        <v>46387</v>
      </c>
      <c r="P2" s="2" t="str">
        <f>VLOOKUP(MONTH(O3),R1:S12,2,FALSE)</f>
        <v xml:space="preserve">Jan. </v>
      </c>
      <c r="Q2" s="2" t="str">
        <f>Cs!CJ1&amp;". "&amp;P2&amp;" "&amp;DAY(O3)</f>
        <v>2026. Jan.  1</v>
      </c>
      <c r="R2" s="2">
        <v>2</v>
      </c>
      <c r="S2" s="2" t="s">
        <v>166</v>
      </c>
      <c r="T2" s="2" t="s">
        <v>201</v>
      </c>
      <c r="U2" s="16">
        <f>Cs!CQ1</f>
        <v>0</v>
      </c>
      <c r="V2" s="16">
        <f>SUM(Cs!CQ2:CQ21)</f>
        <v>0</v>
      </c>
      <c r="X2" s="16"/>
      <c r="Z2" s="29"/>
      <c r="AA2" s="29"/>
      <c r="AB2" s="29"/>
      <c r="AC2" s="29"/>
      <c r="AD2" s="22"/>
      <c r="AE2" s="22" t="s">
        <v>196</v>
      </c>
    </row>
    <row r="3" spans="2:31" ht="28.2" thickTop="1" x14ac:dyDescent="0.25">
      <c r="B3" s="152" t="str">
        <f>IF(Q7&lt;&gt;0,Q5&amp;Cs!CJ1&amp;Q6,"")</f>
        <v/>
      </c>
      <c r="C3" s="152"/>
      <c r="D3" s="152"/>
      <c r="E3" s="152"/>
      <c r="F3" s="152"/>
      <c r="O3" s="28">
        <f>IF(OR(F1=0,F1="",F1&lt;O1,ISERROR(F1)=TRUE),O1,F1)</f>
        <v>46023</v>
      </c>
      <c r="P3" s="2" t="str">
        <f>VLOOKUP(MONTH(O4),R1:S12,2,FALSE)</f>
        <v xml:space="preserve">Jan. </v>
      </c>
      <c r="Q3" s="2" t="str">
        <f>". - "&amp;P3&amp;" "&amp;DAY(O4)</f>
        <v>. - Jan.  31</v>
      </c>
      <c r="R3" s="2">
        <v>3</v>
      </c>
      <c r="S3" s="2" t="s">
        <v>168</v>
      </c>
      <c r="T3" s="2" t="s">
        <v>43</v>
      </c>
      <c r="U3" s="16">
        <f>SUMIF(Cs!$BW$7:$BW$10000,$T$1,Cs!$CE$7:$CE$10000)</f>
        <v>0</v>
      </c>
      <c r="V3" s="16">
        <f>SUMIF(Cs!$BW$10007:$BW$33000,$T$1,Cs!$CE$10007:$CE$33000)</f>
        <v>0</v>
      </c>
      <c r="X3" s="16"/>
      <c r="Z3" s="29"/>
      <c r="AA3" s="29"/>
      <c r="AB3" s="29"/>
      <c r="AC3" s="29"/>
      <c r="AE3" s="22" t="s">
        <v>73</v>
      </c>
    </row>
    <row r="4" spans="2:31" ht="15.6" x14ac:dyDescent="0.3">
      <c r="B4" s="150" t="str">
        <f>TRIM(Cs!CK1&amp;" "&amp;Cs!CL1)</f>
        <v>0 Ref. Egyházközség</v>
      </c>
      <c r="C4" s="150"/>
      <c r="D4" s="150"/>
      <c r="E4" s="150"/>
      <c r="F4" s="150"/>
      <c r="O4" s="28">
        <f>IF(OR(F2=0,F2="",F2&gt;O2,ISERROR(F2)=TRUE,F2&lt;=O3),O2,F2)</f>
        <v>46053</v>
      </c>
      <c r="Q4" s="2" t="s">
        <v>198</v>
      </c>
      <c r="R4" s="2">
        <v>4</v>
      </c>
      <c r="S4" s="2" t="s">
        <v>169</v>
      </c>
      <c r="T4" s="2" t="s">
        <v>44</v>
      </c>
      <c r="U4" s="16">
        <f>SUMIF(Cs!$BW$7:$BW$10000,$T$1,Cs!$CF$7:$CF$10000)</f>
        <v>0</v>
      </c>
      <c r="V4" s="16">
        <f>SUMIF(Cs!$BW$10007:$BW$33000,$T$1,Cs!$CF$10007:$CF$33000)</f>
        <v>0</v>
      </c>
      <c r="X4" s="16"/>
      <c r="Z4" s="29"/>
      <c r="AA4" s="29"/>
      <c r="AB4" s="29"/>
      <c r="AC4" s="29"/>
    </row>
    <row r="5" spans="2:31" ht="15.6" x14ac:dyDescent="0.3">
      <c r="B5" s="153" t="str">
        <f>TRIM(Q8&amp;Q1&amp;Q2&amp;Q3&amp;Q4)</f>
        <v>Számadás 2026. Jan. 1. - Jan. 31. közötti időszakra</v>
      </c>
      <c r="C5" s="153"/>
      <c r="D5" s="153"/>
      <c r="E5" s="153"/>
      <c r="F5" s="153"/>
      <c r="Q5" s="2" t="s">
        <v>203</v>
      </c>
      <c r="R5" s="2">
        <v>5</v>
      </c>
      <c r="S5" s="2" t="s">
        <v>170</v>
      </c>
      <c r="T5" s="2" t="str">
        <f>"&lt;="&amp;O4</f>
        <v>&lt;=46053</v>
      </c>
      <c r="U5" s="16">
        <f>SUM(U2,U3,-U4)</f>
        <v>0</v>
      </c>
      <c r="V5" s="16">
        <f>SUM(V2,V3,-V4)</f>
        <v>0</v>
      </c>
      <c r="X5" s="16"/>
      <c r="Z5" s="29"/>
      <c r="AA5" s="29"/>
      <c r="AB5" s="29"/>
      <c r="AC5" s="29"/>
      <c r="AE5" s="22"/>
    </row>
    <row r="6" spans="2:31" ht="34.200000000000003" x14ac:dyDescent="0.25">
      <c r="B6" s="151" t="s">
        <v>261</v>
      </c>
      <c r="C6" s="151">
        <v>0</v>
      </c>
      <c r="D6" s="96" t="s">
        <v>281</v>
      </c>
      <c r="E6" s="96" t="s">
        <v>282</v>
      </c>
      <c r="F6" s="96" t="s">
        <v>280</v>
      </c>
      <c r="Q6" s="2" t="s">
        <v>204</v>
      </c>
      <c r="R6" s="2">
        <v>6</v>
      </c>
      <c r="S6" s="2" t="s">
        <v>171</v>
      </c>
      <c r="U6" s="16"/>
      <c r="V6" s="16"/>
      <c r="X6" s="16"/>
      <c r="Z6" s="29"/>
      <c r="AA6" s="29"/>
      <c r="AB6" s="29"/>
      <c r="AC6" s="29"/>
    </row>
    <row r="7" spans="2:31" ht="27.6" x14ac:dyDescent="0.25">
      <c r="B7" s="149" t="s">
        <v>199</v>
      </c>
      <c r="C7" s="149"/>
      <c r="D7" s="92">
        <v>1</v>
      </c>
      <c r="E7" s="92" t="s">
        <v>20</v>
      </c>
      <c r="F7" s="97">
        <f>SUM(F8:F9)</f>
        <v>0</v>
      </c>
      <c r="K7" s="2" t="str">
        <f>Csoportnaplo!A3</f>
        <v>Egyházfenntartói járulék</v>
      </c>
      <c r="Q7" s="16">
        <f>ROUND(SUM(F120,F121,-F119),2)</f>
        <v>0</v>
      </c>
      <c r="R7" s="2">
        <v>7</v>
      </c>
      <c r="S7" s="2" t="s">
        <v>172</v>
      </c>
      <c r="T7" s="2" t="s">
        <v>43</v>
      </c>
      <c r="U7" s="16">
        <f>SUMIF(Cs!$CC$7:$CC$10000,$T$5,Cs!$CE$7:$CE$10000)</f>
        <v>0</v>
      </c>
      <c r="V7" s="16">
        <f>SUMIF(Cs!$CC$10007:$CC$33000,$T$5,Cs!$CE$10007:$CE$33000)</f>
        <v>0</v>
      </c>
      <c r="X7" s="16"/>
      <c r="Z7" s="29"/>
      <c r="AA7" s="29"/>
      <c r="AB7" s="29"/>
      <c r="AC7" s="29"/>
      <c r="AD7" s="22"/>
      <c r="AE7" s="22" t="s">
        <v>152</v>
      </c>
    </row>
    <row r="8" spans="2:31" x14ac:dyDescent="0.25">
      <c r="B8" s="93" t="s">
        <v>187</v>
      </c>
      <c r="C8" s="93" t="s">
        <v>188</v>
      </c>
      <c r="D8" s="94">
        <v>2</v>
      </c>
      <c r="E8" s="94" t="s">
        <v>20</v>
      </c>
      <c r="F8" s="98">
        <f>U5</f>
        <v>0</v>
      </c>
      <c r="K8" s="2">
        <f>IF(AND(K7&lt;&gt;0,Csoportnaplo!H2=0),VLOOKUP(K7,C11:L117,10,FALSE),0)</f>
        <v>0</v>
      </c>
      <c r="Q8" s="2" t="str">
        <f>IF(Q7&lt;&gt;0,"Hibás ","")</f>
        <v/>
      </c>
      <c r="R8" s="2">
        <v>8</v>
      </c>
      <c r="S8" s="2" t="s">
        <v>173</v>
      </c>
      <c r="T8" s="2" t="s">
        <v>44</v>
      </c>
      <c r="U8" s="16">
        <f>SUMIF(Cs!$CC$7:$CC$10000,$T$5,Cs!$CF$7:$CF$10000)</f>
        <v>0</v>
      </c>
      <c r="V8" s="16">
        <f>SUMIF(Cs!$CC$10007:$CC$33000,$T$5,Cs!$CF$10007:$CF$33000)</f>
        <v>0</v>
      </c>
      <c r="X8" s="16"/>
      <c r="Z8" s="29"/>
      <c r="AA8" s="29"/>
      <c r="AB8" s="29"/>
      <c r="AC8" s="29"/>
      <c r="AD8" s="22"/>
      <c r="AE8" s="22"/>
    </row>
    <row r="9" spans="2:31" x14ac:dyDescent="0.25">
      <c r="B9" s="93" t="s">
        <v>189</v>
      </c>
      <c r="C9" s="93" t="s">
        <v>190</v>
      </c>
      <c r="D9" s="94">
        <v>3</v>
      </c>
      <c r="E9" s="94" t="s">
        <v>20</v>
      </c>
      <c r="F9" s="98">
        <f>V5</f>
        <v>0</v>
      </c>
      <c r="K9" s="2">
        <f>IF(AND(K7&lt;&gt;0,Csoportnaplo!H2=0),VLOOKUP(K7,C11:L117,9,FALSE),1)</f>
        <v>0</v>
      </c>
      <c r="R9" s="2">
        <v>9</v>
      </c>
      <c r="S9" s="2" t="s">
        <v>174</v>
      </c>
      <c r="U9" s="16">
        <f>SUM(U2,U7,-U8)</f>
        <v>0</v>
      </c>
      <c r="V9" s="16">
        <f>SUM(V2,V7,-V8)</f>
        <v>0</v>
      </c>
      <c r="X9" s="16"/>
      <c r="Z9" s="29"/>
      <c r="AA9" s="29"/>
      <c r="AB9" s="29"/>
      <c r="AC9" s="29"/>
      <c r="AD9" s="22"/>
      <c r="AE9" s="22"/>
    </row>
    <row r="10" spans="2:31" ht="27.6" x14ac:dyDescent="0.25">
      <c r="B10" s="149" t="s">
        <v>262</v>
      </c>
      <c r="C10" s="149"/>
      <c r="D10" s="92">
        <v>4</v>
      </c>
      <c r="E10" s="92">
        <v>101</v>
      </c>
      <c r="F10" s="97">
        <f>SUM(F11:F18)</f>
        <v>0</v>
      </c>
      <c r="R10" s="2">
        <v>10</v>
      </c>
      <c r="S10" s="2" t="s">
        <v>175</v>
      </c>
      <c r="U10" s="16"/>
      <c r="V10" s="16"/>
      <c r="X10" s="16"/>
      <c r="Z10" s="29"/>
      <c r="AA10" s="29"/>
      <c r="AB10" s="29"/>
      <c r="AC10" s="29"/>
      <c r="AD10" s="22"/>
      <c r="AE10" s="22" t="s">
        <v>152</v>
      </c>
    </row>
    <row r="11" spans="2:31" ht="26.4" x14ac:dyDescent="0.25">
      <c r="B11" s="93" t="str">
        <f>Cs!CU1</f>
        <v>Contribuţia anuală
a credincioşilor</v>
      </c>
      <c r="C11" s="93" t="str">
        <f>Cs!CV1</f>
        <v>Egyházfenntartói járulék</v>
      </c>
      <c r="D11" s="94">
        <v>5</v>
      </c>
      <c r="E11" s="94">
        <v>101.01</v>
      </c>
      <c r="F11" s="98">
        <f>SUMIF(Cs!$BW$7:$BW$33000,C11,Cs!$CE$7:$CE$33000)</f>
        <v>0</v>
      </c>
      <c r="K11" s="2">
        <f>ROUNDUP(COUNTIF(Cs!$CG$7:$CG$25000,C11)/50,0)</f>
        <v>0</v>
      </c>
      <c r="L11" s="2">
        <f>SUM($K$10:K10)</f>
        <v>0</v>
      </c>
      <c r="R11" s="2">
        <v>11</v>
      </c>
      <c r="S11" s="2" t="s">
        <v>176</v>
      </c>
      <c r="U11" s="16"/>
      <c r="V11" s="16"/>
      <c r="X11" s="16"/>
      <c r="Z11" s="29"/>
      <c r="AA11" s="29"/>
      <c r="AB11" s="29"/>
      <c r="AC11" s="29"/>
      <c r="AD11" s="22"/>
      <c r="AE11" s="22"/>
    </row>
    <row r="12" spans="2:31" ht="26.4" x14ac:dyDescent="0.25">
      <c r="B12" s="93" t="str">
        <f>Cs!CU2</f>
        <v>Contribuţii pt. diverse
servicii religioase</v>
      </c>
      <c r="C12" s="93" t="str">
        <f>Cs!CV2</f>
        <v>Bevételek a különböző egyházi szolgálatokért</v>
      </c>
      <c r="D12" s="94">
        <v>6</v>
      </c>
      <c r="E12" s="94">
        <v>101.02</v>
      </c>
      <c r="F12" s="98">
        <f>SUMIF(Cs!$BW$7:$BW$33000,C12,Cs!$CE$7:$CE$33000)</f>
        <v>0</v>
      </c>
      <c r="K12" s="2">
        <f>ROUNDUP(COUNTIF(Cs!$CG$7:$CG$25000,C12)/50,0)</f>
        <v>0</v>
      </c>
      <c r="L12" s="2">
        <f>SUM($K$10:K11)</f>
        <v>0</v>
      </c>
      <c r="R12" s="2">
        <v>12</v>
      </c>
      <c r="S12" s="2" t="s">
        <v>177</v>
      </c>
      <c r="U12" s="16"/>
      <c r="V12" s="16"/>
      <c r="X12" s="16"/>
      <c r="Z12" s="29"/>
      <c r="AA12" s="29"/>
      <c r="AB12" s="29"/>
      <c r="AC12" s="29"/>
      <c r="AD12" s="22"/>
      <c r="AE12" s="22"/>
    </row>
    <row r="13" spans="2:31" ht="26.4" x14ac:dyDescent="0.25">
      <c r="B13" s="93" t="str">
        <f>Cs!CU3</f>
        <v>Contribuţii în lăcaşuri
de cult - colecta</v>
      </c>
      <c r="C13" s="93" t="str">
        <f>Cs!CV3</f>
        <v>Perselypénz</v>
      </c>
      <c r="D13" s="94">
        <v>7</v>
      </c>
      <c r="E13" s="94">
        <v>101.03</v>
      </c>
      <c r="F13" s="98">
        <f>SUMIF(Cs!$BW$7:$BW$33000,C13,Cs!$CE$7:$CE$33000)</f>
        <v>0</v>
      </c>
      <c r="K13" s="2">
        <f>ROUNDUP(COUNTIF(Cs!$CG$7:$CG$25000,C13)/50,0)</f>
        <v>0</v>
      </c>
      <c r="L13" s="2">
        <f>SUM($K$10:K12)</f>
        <v>0</v>
      </c>
      <c r="X13" s="16"/>
      <c r="Z13" s="29"/>
      <c r="AA13" s="29"/>
      <c r="AB13" s="29"/>
      <c r="AC13" s="29"/>
      <c r="AD13" s="22"/>
      <c r="AE13" s="22"/>
    </row>
    <row r="14" spans="2:31" ht="39.6" x14ac:dyDescent="0.25">
      <c r="B14" s="93" t="str">
        <f>Cs!CU4</f>
        <v>Ajutoare primite de la
credincioşi şi organizaţii
religioase</v>
      </c>
      <c r="C14" s="93" t="str">
        <f>Cs!CV4</f>
        <v>Adományok hívektől, egyházi intézményektől</v>
      </c>
      <c r="D14" s="94">
        <v>8</v>
      </c>
      <c r="E14" s="94">
        <v>101.04</v>
      </c>
      <c r="F14" s="98">
        <f>SUMIF(Cs!$BW$7:$BW$33000,C14,Cs!$CE$7:$CE$33000)</f>
        <v>0</v>
      </c>
      <c r="K14" s="2">
        <f>ROUNDUP(COUNTIF(Cs!$CG$7:$CG$25000,C14)/50,0)</f>
        <v>0</v>
      </c>
      <c r="L14" s="2">
        <f>SUM($K$10:K13)</f>
        <v>0</v>
      </c>
      <c r="X14" s="16"/>
      <c r="Z14" s="29"/>
      <c r="AA14" s="29"/>
      <c r="AB14" s="29"/>
      <c r="AC14" s="29"/>
      <c r="AD14" s="22"/>
      <c r="AE14" s="22"/>
    </row>
    <row r="15" spans="2:31" x14ac:dyDescent="0.25">
      <c r="B15" s="93" t="str">
        <f>Cs!CU5</f>
        <v>Donații pt. masa domnului</v>
      </c>
      <c r="C15" s="93" t="str">
        <f>Cs!CV5</f>
        <v>Úrasztali adományok</v>
      </c>
      <c r="D15" s="94">
        <v>9</v>
      </c>
      <c r="E15" s="94">
        <v>101.05</v>
      </c>
      <c r="F15" s="98">
        <f>SUMIF(Cs!$BW$7:$BW$33000,C15,Cs!$CE$7:$CE$33000)</f>
        <v>0</v>
      </c>
      <c r="K15" s="2">
        <f>ROUNDUP(COUNTIF(Cs!$CG$7:$CG$25000,C15)/50,0)</f>
        <v>0</v>
      </c>
      <c r="L15" s="2">
        <f>SUM($K$10:K14)</f>
        <v>0</v>
      </c>
      <c r="X15" s="16"/>
      <c r="Z15" s="29"/>
      <c r="AA15" s="29"/>
      <c r="AB15" s="29"/>
      <c r="AC15" s="29"/>
      <c r="AD15" s="22"/>
      <c r="AE15" s="22"/>
    </row>
    <row r="16" spans="2:31" ht="39.6" x14ac:dyDescent="0.25">
      <c r="B16" s="93" t="str">
        <f>Cs!CU6</f>
        <v>Cont. pt. concesionarea
şi îngrijirea locurilor
din cimitire</v>
      </c>
      <c r="C16" s="93" t="str">
        <f>Cs!CV6</f>
        <v>Sírhelyek eladásából, bérleti díjából, gondozásából származó bevételek</v>
      </c>
      <c r="D16" s="94">
        <v>10</v>
      </c>
      <c r="E16" s="94">
        <v>101.06</v>
      </c>
      <c r="F16" s="98">
        <f>SUMIF(Cs!$BW$7:$BW$33000,C16,Cs!$CE$7:$CE$33000)</f>
        <v>0</v>
      </c>
      <c r="K16" s="2">
        <f>ROUNDUP(COUNTIF(Cs!$CG$7:$CG$25000,C16)/50,0)</f>
        <v>0</v>
      </c>
      <c r="L16" s="2">
        <f>SUM($K$10:K15)</f>
        <v>0</v>
      </c>
      <c r="X16" s="16"/>
      <c r="Z16" s="29"/>
      <c r="AA16" s="29"/>
      <c r="AB16" s="29"/>
      <c r="AC16" s="29"/>
      <c r="AD16" s="22"/>
      <c r="AE16" s="22"/>
    </row>
    <row r="17" spans="2:31" ht="26.4" x14ac:dyDescent="0.25">
      <c r="B17" s="93" t="str">
        <f>Cs!CU7</f>
        <v xml:space="preserve">Contribuţia pt. susţinerea
unit. Ierarhic superioare* </v>
      </c>
      <c r="C17" s="93" t="str">
        <f>Cs!CV7</f>
        <v>Központi járulékok - egyházmegyei bevétel</v>
      </c>
      <c r="D17" s="94">
        <v>11</v>
      </c>
      <c r="E17" s="94">
        <v>101.07</v>
      </c>
      <c r="F17" s="98">
        <f>SUMIF(Cs!$BW$7:$BW$33000,C17,Cs!$CE$7:$CE$33000)</f>
        <v>0</v>
      </c>
      <c r="K17" s="2">
        <f>ROUNDUP(COUNTIF(Cs!$CG$7:$CG$25000,C17)/50,0)</f>
        <v>0</v>
      </c>
      <c r="L17" s="2">
        <f>SUM($K$10:K16)</f>
        <v>0</v>
      </c>
      <c r="X17" s="16"/>
      <c r="Z17" s="29"/>
      <c r="AA17" s="29"/>
      <c r="AB17" s="29"/>
      <c r="AC17" s="29"/>
      <c r="AD17" s="22"/>
      <c r="AE17" s="22"/>
    </row>
    <row r="18" spans="2:31" ht="26.4" x14ac:dyDescent="0.25">
      <c r="B18" s="93" t="str">
        <f>Cs!CU8</f>
        <v xml:space="preserve">Contr. pentru prestări
servicii la parohii* </v>
      </c>
      <c r="C18" s="93" t="str">
        <f>Cs!CV8</f>
        <v>Egyházközségek fizetésalapja - emei bevétel</v>
      </c>
      <c r="D18" s="94">
        <v>12</v>
      </c>
      <c r="E18" s="94">
        <v>101.08</v>
      </c>
      <c r="F18" s="98">
        <f>SUMIF(Cs!$BW$7:$BW$33000,C18,Cs!$CE$7:$CE$33000)</f>
        <v>0</v>
      </c>
      <c r="K18" s="2">
        <f>ROUNDUP(COUNTIF(Cs!$CG$7:$CG$25000,C18)/50,0)</f>
        <v>0</v>
      </c>
      <c r="L18" s="2">
        <f>SUM($K$10:K17)</f>
        <v>0</v>
      </c>
      <c r="X18" s="16"/>
      <c r="Z18" s="29"/>
      <c r="AA18" s="29"/>
      <c r="AB18" s="29"/>
      <c r="AC18" s="29"/>
      <c r="AD18" s="22"/>
      <c r="AE18" s="22"/>
    </row>
    <row r="19" spans="2:31" ht="27.6" x14ac:dyDescent="0.25">
      <c r="B19" s="149" t="s">
        <v>191</v>
      </c>
      <c r="C19" s="149"/>
      <c r="D19" s="92">
        <v>13</v>
      </c>
      <c r="E19" s="92">
        <v>102</v>
      </c>
      <c r="F19" s="97">
        <f>SUM(F20:F25)</f>
        <v>0</v>
      </c>
      <c r="K19" s="2">
        <f>ROUNDUP(COUNTIF(Cs!$CG$7:$CG$25000,C19)/50,0)</f>
        <v>0</v>
      </c>
      <c r="L19" s="2">
        <f>SUM($K$10:K18)</f>
        <v>0</v>
      </c>
      <c r="X19" s="16"/>
      <c r="Z19" s="29"/>
      <c r="AA19" s="29"/>
      <c r="AB19" s="29"/>
      <c r="AC19" s="29"/>
      <c r="AD19" s="22"/>
      <c r="AE19" s="22" t="s">
        <v>152</v>
      </c>
    </row>
    <row r="20" spans="2:31" ht="26.4" x14ac:dyDescent="0.25">
      <c r="B20" s="93" t="str">
        <f>Cs!CU9</f>
        <v>Venituri cu scop misionar - tineret</v>
      </c>
      <c r="C20" s="93" t="str">
        <f>Cs!CV9</f>
        <v>Gyerek és ifjúsági tevékenységek bevételei</v>
      </c>
      <c r="D20" s="94">
        <v>14</v>
      </c>
      <c r="E20" s="94">
        <v>102.01</v>
      </c>
      <c r="F20" s="98">
        <f>SUMIF(Cs!$BW$7:$BW$33000,C20,Cs!$CE$7:$CE$33000)</f>
        <v>0</v>
      </c>
      <c r="K20" s="2">
        <f>ROUNDUP(COUNTIF(Cs!$CG$7:$CG$25000,C20)/50,0)</f>
        <v>0</v>
      </c>
      <c r="L20" s="2">
        <f>SUM($K$10:K19)</f>
        <v>0</v>
      </c>
      <c r="X20" s="16"/>
      <c r="Z20" s="29"/>
      <c r="AA20" s="29"/>
      <c r="AB20" s="29"/>
      <c r="AC20" s="29"/>
      <c r="AD20" s="22"/>
      <c r="AE20" s="22"/>
    </row>
    <row r="21" spans="2:31" ht="26.4" x14ac:dyDescent="0.25">
      <c r="B21" s="93" t="str">
        <f>Cs!CU10</f>
        <v>Venituri cu scop misionar - asoc. femeilor crestine</v>
      </c>
      <c r="C21" s="93" t="str">
        <f>Cs!CV10</f>
        <v>Nőszövetségi tevékenységek bevételei</v>
      </c>
      <c r="D21" s="94">
        <v>15</v>
      </c>
      <c r="E21" s="94">
        <v>102.02</v>
      </c>
      <c r="F21" s="98">
        <f>SUMIF(Cs!$BW$7:$BW$33000,C21,Cs!$CE$7:$CE$33000)</f>
        <v>0</v>
      </c>
      <c r="K21" s="2">
        <f>ROUNDUP(COUNTIF(Cs!$CG$7:$CG$25000,C21)/50,0)</f>
        <v>0</v>
      </c>
      <c r="L21" s="2">
        <f>SUM($K$10:K20)</f>
        <v>0</v>
      </c>
      <c r="X21" s="16"/>
      <c r="Z21" s="29"/>
      <c r="AA21" s="29"/>
      <c r="AB21" s="29"/>
      <c r="AC21" s="29"/>
      <c r="AD21" s="22"/>
      <c r="AE21" s="22"/>
    </row>
    <row r="22" spans="2:31" ht="26.4" x14ac:dyDescent="0.25">
      <c r="B22" s="93" t="str">
        <f>Cs!CU11</f>
        <v xml:space="preserve">Venituri cu scop misionar - asoc. presbiterilor </v>
      </c>
      <c r="C22" s="93" t="str">
        <f>Cs!CV11</f>
        <v>Presbiterszövetségi tevékenységek bevételei</v>
      </c>
      <c r="D22" s="94">
        <v>16</v>
      </c>
      <c r="E22" s="94">
        <v>102.03</v>
      </c>
      <c r="F22" s="98">
        <f>SUMIF(Cs!$BW$7:$BW$33000,C22,Cs!$CE$7:$CE$33000)</f>
        <v>0</v>
      </c>
      <c r="K22" s="2">
        <f>ROUNDUP(COUNTIF(Cs!$CG$7:$CG$25000,C22)/50,0)</f>
        <v>0</v>
      </c>
      <c r="L22" s="2">
        <f>SUM($K$10:K21)</f>
        <v>0</v>
      </c>
      <c r="X22" s="16"/>
      <c r="Z22" s="29"/>
      <c r="AE22" s="22"/>
    </row>
    <row r="23" spans="2:31" ht="26.4" x14ac:dyDescent="0.25">
      <c r="B23" s="93" t="str">
        <f>Cs!CU12</f>
        <v>Donaţii pentru scopuri diaconice</v>
      </c>
      <c r="C23" s="93" t="str">
        <f>Cs!CV12</f>
        <v>Diakóniai célú adományok</v>
      </c>
      <c r="D23" s="94">
        <v>17</v>
      </c>
      <c r="E23" s="94">
        <v>102.04</v>
      </c>
      <c r="F23" s="98">
        <f>SUMIF(Cs!$BW$7:$BW$33000,C23,Cs!$CE$7:$CE$33000)</f>
        <v>0</v>
      </c>
      <c r="K23" s="2">
        <f>ROUNDUP(COUNTIF(Cs!$CG$7:$CG$25000,C23)/50,0)</f>
        <v>0</v>
      </c>
      <c r="L23" s="2">
        <f>SUM($K$10:K22)</f>
        <v>0</v>
      </c>
      <c r="Z23" s="29"/>
      <c r="AE23" s="22"/>
    </row>
    <row r="24" spans="2:31" x14ac:dyDescent="0.25">
      <c r="B24" s="93" t="str">
        <f>Cs!CU13</f>
        <v>Donatii pt scopuri misionare</v>
      </c>
      <c r="C24" s="93" t="str">
        <f>Cs!CV13</f>
        <v>Missziós célú adományok</v>
      </c>
      <c r="D24" s="94">
        <v>18</v>
      </c>
      <c r="E24" s="94">
        <v>102.05</v>
      </c>
      <c r="F24" s="98">
        <f>SUMIF(Cs!$BW$7:$BW$33000,C24,Cs!$CE$7:$CE$33000)</f>
        <v>0</v>
      </c>
      <c r="K24" s="2">
        <f>ROUNDUP(COUNTIF(Cs!$CG$7:$CG$25000,C24)/50,0)</f>
        <v>0</v>
      </c>
      <c r="L24" s="2">
        <f>SUM($K$10:K23)</f>
        <v>0</v>
      </c>
      <c r="Z24" s="29"/>
      <c r="AE24" s="22"/>
    </row>
    <row r="25" spans="2:31" ht="25.5" customHeight="1" x14ac:dyDescent="0.25">
      <c r="B25" s="93" t="str">
        <f>Cs!CU14</f>
        <v>Donatii pt studenti de la teologie</v>
      </c>
      <c r="C25" s="93" t="str">
        <f>Cs!CV14</f>
        <v>Legátumok - adományok teológiai hallgatók támogatására</v>
      </c>
      <c r="D25" s="94">
        <v>19</v>
      </c>
      <c r="E25" s="94">
        <v>102.06</v>
      </c>
      <c r="F25" s="98">
        <f>SUMIF(Cs!$BW$7:$BW$33000,C25,Cs!$CE$7:$CE$33000)</f>
        <v>0</v>
      </c>
      <c r="K25" s="2">
        <f>ROUNDUP(COUNTIF(Cs!$CG$7:$CG$25000,C25)/50,0)</f>
        <v>0</v>
      </c>
      <c r="L25" s="2">
        <f>SUM($K$10:K24)</f>
        <v>0</v>
      </c>
      <c r="Z25" s="29"/>
      <c r="AE25" s="22"/>
    </row>
    <row r="26" spans="2:31" ht="27.6" x14ac:dyDescent="0.25">
      <c r="B26" s="149" t="s">
        <v>263</v>
      </c>
      <c r="C26" s="149"/>
      <c r="D26" s="92">
        <v>20</v>
      </c>
      <c r="E26" s="92">
        <v>103</v>
      </c>
      <c r="F26" s="97">
        <f>SUM(F27:F35)</f>
        <v>0</v>
      </c>
      <c r="K26" s="2">
        <f>ROUNDUP(COUNTIF(Cs!$CG$7:$CG$25000,C26)/50,0)</f>
        <v>0</v>
      </c>
      <c r="L26" s="2">
        <f>SUM($K$10:K25)</f>
        <v>0</v>
      </c>
      <c r="Z26" s="29"/>
      <c r="AE26" s="22" t="s">
        <v>152</v>
      </c>
    </row>
    <row r="27" spans="2:31" ht="25.5" customHeight="1" x14ac:dyDescent="0.25">
      <c r="B27" s="93" t="str">
        <f>Cs!CU15</f>
        <v>Alte donaţii</v>
      </c>
      <c r="C27" s="93" t="str">
        <f>Cs!CV15</f>
        <v>Segélyszervezetektől, alapítványoktól, helyi szervezetektől származó adományok</v>
      </c>
      <c r="D27" s="94">
        <v>21</v>
      </c>
      <c r="E27" s="94">
        <v>103.01</v>
      </c>
      <c r="F27" s="98">
        <f>SUMIF(Cs!$BW$7:$BW$33000,C27,Cs!$CE$7:$CE$33000)</f>
        <v>0</v>
      </c>
      <c r="K27" s="2">
        <f>ROUNDUP(COUNTIF(Cs!$CG$7:$CG$25000,C27)/50,0)</f>
        <v>0</v>
      </c>
      <c r="L27" s="2">
        <f>SUM($K$10:K26)</f>
        <v>0</v>
      </c>
      <c r="Z27" s="29"/>
      <c r="AE27" s="22"/>
    </row>
    <row r="28" spans="2:31" x14ac:dyDescent="0.25">
      <c r="B28" s="93" t="str">
        <f>Cs!CU16</f>
        <v>Incasări proiecte</v>
      </c>
      <c r="C28" s="93" t="str">
        <f>Cs!CV16</f>
        <v>Pályázatokból</v>
      </c>
      <c r="D28" s="94">
        <v>22</v>
      </c>
      <c r="E28" s="94">
        <v>103.02</v>
      </c>
      <c r="F28" s="98">
        <f>SUMIF(Cs!$BW$7:$BW$33000,C28,Cs!$CE$7:$CE$33000)</f>
        <v>0</v>
      </c>
      <c r="K28" s="2">
        <f>ROUNDUP(COUNTIF(Cs!$CG$7:$CG$25000,C28)/50,0)</f>
        <v>0</v>
      </c>
      <c r="L28" s="2">
        <f>SUM($K$10:K27)</f>
        <v>0</v>
      </c>
      <c r="Z28" s="29"/>
      <c r="AE28" s="22"/>
    </row>
    <row r="29" spans="2:31" x14ac:dyDescent="0.25">
      <c r="B29" s="93" t="str">
        <f>Cs!CU17</f>
        <v xml:space="preserve">Din alte surse </v>
      </c>
      <c r="C29" s="93" t="str">
        <f>Cs!CV17</f>
        <v>Más bevételek</v>
      </c>
      <c r="D29" s="94">
        <v>23</v>
      </c>
      <c r="E29" s="94">
        <v>103.03</v>
      </c>
      <c r="F29" s="98">
        <f>SUMIF(Cs!$BW$7:$BW$33000,C29,Cs!$CE$7:$CE$33000)</f>
        <v>0</v>
      </c>
      <c r="K29" s="2">
        <f>ROUNDUP(COUNTIF(Cs!$CG$7:$CG$25000,C29)/50,0)</f>
        <v>0</v>
      </c>
      <c r="L29" s="2">
        <f>SUM($K$10:K28)</f>
        <v>0</v>
      </c>
      <c r="Z29" s="29"/>
      <c r="AE29" s="22"/>
    </row>
    <row r="30" spans="2:31" ht="39.6" x14ac:dyDescent="0.25">
      <c r="B30" s="93" t="str">
        <f>Cs!CU18</f>
        <v>Dobândă bancară, diferentă curs valutar, venituri din dividende si obligatiuni</v>
      </c>
      <c r="C30" s="93" t="str">
        <f>Cs!CV18</f>
        <v>Banki kamatok, árfolyam nyereségek, kötvények jövedelme, osztalékok</v>
      </c>
      <c r="D30" s="94">
        <v>24</v>
      </c>
      <c r="E30" s="94">
        <v>103.04</v>
      </c>
      <c r="F30" s="98">
        <f>SUMIF(Cs!$BW$7:$BW$33000,C30,Cs!$CE$7:$CE$33000)</f>
        <v>0</v>
      </c>
      <c r="K30" s="2">
        <f>ROUNDUP(COUNTIF(Cs!$CG$7:$CG$25000,C30)/50,0)</f>
        <v>0</v>
      </c>
      <c r="L30" s="2">
        <f>SUM($K$10:K29)</f>
        <v>0</v>
      </c>
      <c r="Z30" s="29"/>
      <c r="AE30" s="22"/>
    </row>
    <row r="31" spans="2:31" ht="25.5" customHeight="1" x14ac:dyDescent="0.25">
      <c r="B31" s="93" t="str">
        <f>Cs!CU19</f>
        <v>Pt. participare la conferinţe</v>
      </c>
      <c r="C31" s="93" t="str">
        <f>Cs!CV19</f>
        <v>Hozzájárulás konferenciák és szeretetvendégségek szervezéséhez</v>
      </c>
      <c r="D31" s="94">
        <v>25</v>
      </c>
      <c r="E31" s="94">
        <v>103.05</v>
      </c>
      <c r="F31" s="98">
        <f>SUMIF(Cs!$BW$7:$BW$33000,C31,Cs!$CE$7:$CE$33000)</f>
        <v>0</v>
      </c>
      <c r="K31" s="2">
        <f>ROUNDUP(COUNTIF(Cs!$CG$7:$CG$25000,C31)/50,0)</f>
        <v>0</v>
      </c>
      <c r="L31" s="2">
        <f>SUM($K$10:K30)</f>
        <v>0</v>
      </c>
      <c r="Z31" s="29"/>
      <c r="AE31" s="22"/>
    </row>
    <row r="32" spans="2:31" x14ac:dyDescent="0.25">
      <c r="B32" s="93" t="str">
        <f>Cs!CU20</f>
        <v>Distribuirea tipăriturilor</v>
      </c>
      <c r="C32" s="93" t="str">
        <f>Cs!CV20</f>
        <v>Iratterjesztés - bevétel</v>
      </c>
      <c r="D32" s="94">
        <v>26</v>
      </c>
      <c r="E32" s="94">
        <v>103.06</v>
      </c>
      <c r="F32" s="98">
        <f>SUMIF(Cs!$BW$7:$BW$33000,C32,Cs!$CE$7:$CE$33000)</f>
        <v>0</v>
      </c>
      <c r="K32" s="2">
        <f>ROUNDUP(COUNTIF(Cs!$CG$7:$CG$25000,C32)/50,0)</f>
        <v>0</v>
      </c>
      <c r="L32" s="2">
        <f>SUM($K$10:K31)</f>
        <v>0</v>
      </c>
      <c r="Z32" s="29"/>
      <c r="AE32" s="22"/>
    </row>
    <row r="33" spans="2:31" ht="25.5" customHeight="1" x14ac:dyDescent="0.25">
      <c r="B33" s="93" t="str">
        <f>Cs!CU21</f>
        <v>Din valorificarea unor
bunuri si vânzare unori actiuni</v>
      </c>
      <c r="C33" s="93" t="str">
        <f>Cs!CV21</f>
        <v>Javak és részvények értékesítéséből</v>
      </c>
      <c r="D33" s="94">
        <v>27</v>
      </c>
      <c r="E33" s="94">
        <v>103.07</v>
      </c>
      <c r="F33" s="98">
        <f>SUMIF(Cs!$BW$7:$BW$33000,C33,Cs!$CE$7:$CE$33000)</f>
        <v>0</v>
      </c>
      <c r="K33" s="2">
        <f>ROUNDUP(COUNTIF(Cs!$CG$7:$CG$25000,C33)/50,0)</f>
        <v>0</v>
      </c>
      <c r="L33" s="2">
        <f>SUM($K$10:K32)</f>
        <v>0</v>
      </c>
      <c r="Z33" s="29"/>
      <c r="AE33" s="22"/>
    </row>
    <row r="34" spans="2:31" x14ac:dyDescent="0.25">
      <c r="B34" s="93" t="str">
        <f>Cs!CU22</f>
        <v>Rambursări</v>
      </c>
      <c r="C34" s="93" t="str">
        <f>Cs!CV22</f>
        <v>Számlavisszatérítések</v>
      </c>
      <c r="D34" s="94">
        <v>28</v>
      </c>
      <c r="E34" s="94">
        <v>103.08</v>
      </c>
      <c r="F34" s="98">
        <f>SUMIF(Cs!$BW$7:$BW$33000,C34,Cs!$CE$7:$CE$33000)</f>
        <v>0</v>
      </c>
      <c r="K34" s="2">
        <f>ROUNDUP(COUNTIF(Cs!$CG$7:$CG$25000,C34)/50,0)</f>
        <v>0</v>
      </c>
      <c r="L34" s="2">
        <f>SUM($K$10:K33)</f>
        <v>0</v>
      </c>
      <c r="Z34" s="29"/>
      <c r="AE34" s="22"/>
    </row>
    <row r="35" spans="2:31" ht="14.25" customHeight="1" x14ac:dyDescent="0.25">
      <c r="B35" s="93" t="str">
        <f>Cs!CU23</f>
        <v>Din sponsorizări</v>
      </c>
      <c r="C35" s="93" t="str">
        <f>Cs!CV23</f>
        <v>Szponzortámogatások, adók 3,5 %-a</v>
      </c>
      <c r="D35" s="94">
        <v>29</v>
      </c>
      <c r="E35" s="94">
        <v>103.09</v>
      </c>
      <c r="F35" s="98">
        <f>SUMIF(Cs!$BW$7:$BW$33000,C35,Cs!$CE$7:$CE$33000)</f>
        <v>0</v>
      </c>
      <c r="K35" s="2">
        <f>ROUNDUP(COUNTIF(Cs!$CG$7:$CG$25000,C35)/50,0)</f>
        <v>0</v>
      </c>
      <c r="L35" s="2">
        <f>SUM($K$10:K34)</f>
        <v>0</v>
      </c>
      <c r="Z35" s="29"/>
      <c r="AE35" s="22"/>
    </row>
    <row r="36" spans="2:31" ht="41.4" x14ac:dyDescent="0.25">
      <c r="B36" s="149" t="s">
        <v>264</v>
      </c>
      <c r="C36" s="149"/>
      <c r="D36" s="92">
        <v>30</v>
      </c>
      <c r="E36" s="92">
        <v>104</v>
      </c>
      <c r="F36" s="97">
        <f>SUM(F37:F41)</f>
        <v>0</v>
      </c>
      <c r="K36" s="2">
        <f>ROUNDUP(COUNTIF(Cs!$CG$7:$CG$25000,C36)/50,0)</f>
        <v>0</v>
      </c>
      <c r="L36" s="2">
        <f>SUM($K$10:K35)</f>
        <v>0</v>
      </c>
      <c r="Z36" s="29"/>
      <c r="AE36" s="22" t="s">
        <v>182</v>
      </c>
    </row>
    <row r="37" spans="2:31" x14ac:dyDescent="0.25">
      <c r="B37" s="93" t="str">
        <f>Cs!CU24</f>
        <v>Activităţi agricole</v>
      </c>
      <c r="C37" s="93" t="str">
        <f>Cs!CV24</f>
        <v>Mezőgazdasági jövedelem</v>
      </c>
      <c r="D37" s="94">
        <v>31</v>
      </c>
      <c r="E37" s="94">
        <v>104.01</v>
      </c>
      <c r="F37" s="98">
        <f>SUMIF(Cs!$BW$7:$BW$33000,C37,Cs!$CE$7:$CE$33000)</f>
        <v>0</v>
      </c>
      <c r="K37" s="2">
        <f>ROUNDUP(COUNTIF(Cs!$CG$7:$CG$25000,C37)/50,0)</f>
        <v>0</v>
      </c>
      <c r="L37" s="2">
        <f>SUM($K$10:K36)</f>
        <v>0</v>
      </c>
      <c r="Z37" s="29"/>
      <c r="AE37" s="22"/>
    </row>
    <row r="38" spans="2:31" x14ac:dyDescent="0.25">
      <c r="B38" s="93" t="str">
        <f>Cs!CU25</f>
        <v>Activităţi silvice</v>
      </c>
      <c r="C38" s="93" t="str">
        <f>Cs!CV25</f>
        <v>Erdőgazdálkodási jövedelem</v>
      </c>
      <c r="D38" s="94">
        <v>32</v>
      </c>
      <c r="E38" s="94">
        <v>104.02</v>
      </c>
      <c r="F38" s="98">
        <f>SUMIF(Cs!$BW$7:$BW$33000,C38,Cs!$CE$7:$CE$33000)</f>
        <v>0</v>
      </c>
      <c r="K38" s="2">
        <f>ROUNDUP(COUNTIF(Cs!$CG$7:$CG$25000,C38)/50,0)</f>
        <v>0</v>
      </c>
      <c r="L38" s="2">
        <f>SUM($K$10:K37)</f>
        <v>0</v>
      </c>
      <c r="Z38" s="29"/>
      <c r="AE38" s="22"/>
    </row>
    <row r="39" spans="2:31" ht="26.4" x14ac:dyDescent="0.25">
      <c r="B39" s="93" t="str">
        <f>Cs!CU26</f>
        <v>Alte venituri din activităţi
anexe</v>
      </c>
      <c r="C39" s="93" t="str">
        <f>Cs!CV26</f>
        <v>Más gazdasági bevételek</v>
      </c>
      <c r="D39" s="94">
        <v>33</v>
      </c>
      <c r="E39" s="94">
        <v>104.03</v>
      </c>
      <c r="F39" s="98">
        <f>SUMIF(Cs!$BW$7:$BW$33000,C39,Cs!$CE$7:$CE$33000)</f>
        <v>0</v>
      </c>
      <c r="K39" s="2">
        <f>ROUNDUP(COUNTIF(Cs!$CG$7:$CG$25000,C39)/50,0)</f>
        <v>0</v>
      </c>
      <c r="L39" s="2">
        <f>SUM($K$10:K38)</f>
        <v>0</v>
      </c>
      <c r="Z39" s="29"/>
      <c r="AE39" s="22"/>
    </row>
    <row r="40" spans="2:31" x14ac:dyDescent="0.25">
      <c r="B40" s="93" t="str">
        <f>Cs!CU27</f>
        <v>Venit din închirierea clădirilor</v>
      </c>
      <c r="C40" s="93" t="str">
        <f>Cs!CV27</f>
        <v>Épületek bérjövedelme</v>
      </c>
      <c r="D40" s="94">
        <v>34</v>
      </c>
      <c r="E40" s="94">
        <v>104.04</v>
      </c>
      <c r="F40" s="98">
        <f>SUMIF(Cs!$BW$7:$BW$33000,C40,Cs!$CE$7:$CE$33000)</f>
        <v>0</v>
      </c>
      <c r="K40" s="2">
        <f>ROUNDUP(COUNTIF(Cs!$CG$7:$CG$25000,C40)/50,0)</f>
        <v>0</v>
      </c>
      <c r="L40" s="2">
        <f>SUM($K$10:K39)</f>
        <v>0</v>
      </c>
      <c r="Z40" s="29"/>
      <c r="AE40" s="22"/>
    </row>
    <row r="41" spans="2:31" ht="14.25" customHeight="1" x14ac:dyDescent="0.25">
      <c r="B41" s="93" t="str">
        <f>Cs!CU28</f>
        <v>Venit din închirierea terenurilor</v>
      </c>
      <c r="C41" s="93" t="str">
        <f>Cs!CV28</f>
        <v>Területek bérjövedelme</v>
      </c>
      <c r="D41" s="94">
        <v>35</v>
      </c>
      <c r="E41" s="94">
        <v>104.05</v>
      </c>
      <c r="F41" s="98">
        <f>SUMIF(Cs!$BW$7:$BW$33000,C41,Cs!$CE$7:$CE$33000)</f>
        <v>0</v>
      </c>
      <c r="K41" s="2">
        <f>ROUNDUP(COUNTIF(Cs!$CG$7:$CG$25000,C41)/50,0)</f>
        <v>0</v>
      </c>
      <c r="L41" s="2">
        <f>SUM($K$10:K40)</f>
        <v>0</v>
      </c>
      <c r="Z41" s="29"/>
      <c r="AE41" s="22"/>
    </row>
    <row r="42" spans="2:31" ht="27.6" x14ac:dyDescent="0.25">
      <c r="B42" s="149" t="s">
        <v>265</v>
      </c>
      <c r="C42" s="149"/>
      <c r="D42" s="92">
        <v>36</v>
      </c>
      <c r="E42" s="92" t="s">
        <v>20</v>
      </c>
      <c r="F42" s="97">
        <f>SUM(F10,F19,F26,F36)</f>
        <v>0</v>
      </c>
      <c r="K42" s="2">
        <f>ROUNDUP(COUNTIF(Cs!$CG$7:$CG$25000,C42)/50,0)</f>
        <v>0</v>
      </c>
      <c r="L42" s="2">
        <f>SUM($K$10:K41)</f>
        <v>0</v>
      </c>
      <c r="Z42" s="29"/>
      <c r="AE42" s="22" t="s">
        <v>152</v>
      </c>
    </row>
    <row r="43" spans="2:31" ht="27.6" x14ac:dyDescent="0.25">
      <c r="B43" s="149" t="s">
        <v>266</v>
      </c>
      <c r="C43" s="149"/>
      <c r="D43" s="92">
        <v>37</v>
      </c>
      <c r="E43" s="92">
        <v>105</v>
      </c>
      <c r="F43" s="97">
        <f>SUM(F44:F46)</f>
        <v>0</v>
      </c>
      <c r="K43" s="2">
        <f>ROUNDUP(COUNTIF(Cs!$CG$7:$CG$25000,C43)/50,0)</f>
        <v>0</v>
      </c>
      <c r="L43" s="2">
        <f>SUM($K$10:K42)</f>
        <v>0</v>
      </c>
      <c r="Z43" s="29"/>
      <c r="AE43" s="22" t="s">
        <v>152</v>
      </c>
    </row>
    <row r="44" spans="2:31" ht="26.4" x14ac:dyDescent="0.25">
      <c r="B44" s="93" t="str">
        <f>Cs!CU29</f>
        <v>De la unităţi din cadrul
cultului</v>
      </c>
      <c r="C44" s="93" t="str">
        <f>Cs!CV29</f>
        <v>Más egyházi intézményektől kapott támogatás</v>
      </c>
      <c r="D44" s="94">
        <v>38</v>
      </c>
      <c r="E44" s="94">
        <v>105.01</v>
      </c>
      <c r="F44" s="98">
        <f>SUMIF(Cs!$BW$7:$BW$33000,C44,Cs!$CE$7:$CE$33000)</f>
        <v>0</v>
      </c>
      <c r="K44" s="2">
        <f>ROUNDUP(COUNTIF(Cs!$CG$7:$CG$25000,C44)/50,0)</f>
        <v>0</v>
      </c>
      <c r="L44" s="2">
        <f>SUM($K$10:K43)</f>
        <v>0</v>
      </c>
      <c r="Z44" s="29"/>
      <c r="AE44" s="22"/>
    </row>
    <row r="45" spans="2:31" ht="26.4" x14ac:dyDescent="0.25">
      <c r="B45" s="93" t="str">
        <f>Cs!CU30</f>
        <v>Subvenţii de la stat</v>
      </c>
      <c r="C45" s="93" t="str">
        <f>Cs!CV30</f>
        <v>Állami intézménytől kapott támogatás (APIA, stb.)</v>
      </c>
      <c r="D45" s="94">
        <v>39</v>
      </c>
      <c r="E45" s="94">
        <v>105.02</v>
      </c>
      <c r="F45" s="98">
        <f>SUMIF(Cs!$BW$7:$BW$33000,C45,Cs!$CE$7:$CE$33000)</f>
        <v>0</v>
      </c>
      <c r="K45" s="2">
        <f>ROUNDUP(COUNTIF(Cs!$CG$7:$CG$25000,C45)/50,0)</f>
        <v>0</v>
      </c>
      <c r="L45" s="2">
        <f>SUM($K$10:K44)</f>
        <v>0</v>
      </c>
      <c r="Z45" s="29"/>
      <c r="AE45" s="22"/>
    </row>
    <row r="46" spans="2:31" x14ac:dyDescent="0.25">
      <c r="B46" s="93" t="str">
        <f>Cs!CU31</f>
        <v>Subvenţii primite pt. salarii*</v>
      </c>
      <c r="C46" s="93" t="str">
        <f>Cs!CV31</f>
        <v>Kongrua és járulékai</v>
      </c>
      <c r="D46" s="94">
        <v>40</v>
      </c>
      <c r="E46" s="94">
        <v>105.03</v>
      </c>
      <c r="F46" s="98">
        <f>SUMIF(Cs!$BW$7:$BW$33000,C46,Cs!$CE$7:$CE$33000)</f>
        <v>0</v>
      </c>
      <c r="K46" s="2">
        <f>ROUNDUP(COUNTIF(Cs!$CG$7:$CG$25000,C46)/50,0)</f>
        <v>0</v>
      </c>
      <c r="L46" s="2">
        <f>SUM($K$10:K45)</f>
        <v>0</v>
      </c>
      <c r="Z46" s="29"/>
      <c r="AE46" s="22"/>
    </row>
    <row r="47" spans="2:31" ht="27.6" x14ac:dyDescent="0.25">
      <c r="B47" s="149" t="s">
        <v>267</v>
      </c>
      <c r="C47" s="149"/>
      <c r="D47" s="92">
        <v>41</v>
      </c>
      <c r="E47" s="92" t="s">
        <v>20</v>
      </c>
      <c r="F47" s="97">
        <f>SUM(F42:F43)</f>
        <v>0</v>
      </c>
      <c r="K47" s="2">
        <f>ROUNDUP(COUNTIF(Cs!$CG$7:$CG$25000,C47)/50,0)</f>
        <v>0</v>
      </c>
      <c r="L47" s="2">
        <f>SUM($K$10:K46)</f>
        <v>0</v>
      </c>
      <c r="Z47" s="29"/>
      <c r="AE47" s="22" t="s">
        <v>152</v>
      </c>
    </row>
    <row r="48" spans="2:31" ht="41.4" x14ac:dyDescent="0.25">
      <c r="B48" s="149" t="s">
        <v>268</v>
      </c>
      <c r="C48" s="149"/>
      <c r="D48" s="92">
        <v>42</v>
      </c>
      <c r="E48" s="92">
        <v>106</v>
      </c>
      <c r="F48" s="97">
        <f>SUM(F49:F54)</f>
        <v>0</v>
      </c>
      <c r="K48" s="2">
        <f>ROUNDUP(COUNTIF(Cs!$CG$7:$CG$25000,C48)/50,0)</f>
        <v>0</v>
      </c>
      <c r="L48" s="2">
        <f>SUM($K$10:K47)</f>
        <v>0</v>
      </c>
      <c r="Z48" s="29"/>
      <c r="AE48" s="22" t="s">
        <v>182</v>
      </c>
    </row>
    <row r="49" spans="2:31" ht="14.25" customHeight="1" x14ac:dyDescent="0.25">
      <c r="B49" s="93" t="str">
        <f>Cs!CU32</f>
        <v>Alte încasări</v>
      </c>
      <c r="C49" s="93" t="str">
        <f>Cs!CV32</f>
        <v>Bevételek más egyházi intézmények részére</v>
      </c>
      <c r="D49" s="94">
        <v>43</v>
      </c>
      <c r="E49" s="94">
        <v>106.01</v>
      </c>
      <c r="F49" s="98">
        <f>SUMIF(Cs!$BW$7:$BW$33000,C49,Cs!$CE$7:$CE$33000)</f>
        <v>0</v>
      </c>
      <c r="K49" s="2">
        <f>ROUNDUP(COUNTIF(Cs!$CG$7:$CG$25000,C49)/50,0)</f>
        <v>0</v>
      </c>
      <c r="L49" s="2">
        <f>SUM($K$10:K48)</f>
        <v>0</v>
      </c>
      <c r="Z49" s="29"/>
      <c r="AE49" s="22"/>
    </row>
    <row r="50" spans="2:31" x14ac:dyDescent="0.25">
      <c r="B50" s="93" t="str">
        <f>Cs!CU33</f>
        <v>Asigurari*</v>
      </c>
      <c r="C50" s="93" t="str">
        <f>Cs!CV33</f>
        <v>Biztosítások - bevétel</v>
      </c>
      <c r="D50" s="94">
        <v>44</v>
      </c>
      <c r="E50" s="94">
        <v>106.02</v>
      </c>
      <c r="F50" s="98">
        <f>SUMIF(Cs!$BW$7:$BW$33000,C50,Cs!$CE$7:$CE$33000)</f>
        <v>0</v>
      </c>
      <c r="K50" s="2">
        <f>ROUNDUP(COUNTIF(Cs!$CG$7:$CG$25000,C50)/50,0)</f>
        <v>0</v>
      </c>
      <c r="L50" s="2">
        <f>SUM($K$10:K49)</f>
        <v>0</v>
      </c>
      <c r="Z50" s="29"/>
      <c r="AE50" s="22"/>
    </row>
    <row r="51" spans="2:31" x14ac:dyDescent="0.25">
      <c r="B51" s="93" t="str">
        <f>Cs!CU34</f>
        <v>Pt. fond misionar*</v>
      </c>
      <c r="C51" s="93" t="str">
        <f>Cs!CV34</f>
        <v>Missziói segélyek</v>
      </c>
      <c r="D51" s="94">
        <v>45</v>
      </c>
      <c r="E51" s="94">
        <v>106.03</v>
      </c>
      <c r="F51" s="98">
        <f>SUMIF(Cs!$BW$7:$BW$33000,C51,Cs!$CE$7:$CE$33000)</f>
        <v>0</v>
      </c>
      <c r="K51" s="2">
        <f>ROUNDUP(COUNTIF(Cs!$CG$7:$CG$25000,C51)/50,0)</f>
        <v>0</v>
      </c>
      <c r="L51" s="2">
        <f>SUM($K$10:K50)</f>
        <v>0</v>
      </c>
      <c r="Z51" s="29"/>
      <c r="AE51" s="22"/>
    </row>
    <row r="52" spans="2:31" x14ac:dyDescent="0.25">
      <c r="B52" s="93" t="str">
        <f>Cs!CU35</f>
        <v>Cota 10% din chirii*</v>
      </c>
      <c r="C52" s="93" t="str">
        <f>Cs!CV35</f>
        <v>Bérjövedelmek 10%-a</v>
      </c>
      <c r="D52" s="94">
        <v>46</v>
      </c>
      <c r="E52" s="94">
        <v>106.04</v>
      </c>
      <c r="F52" s="98">
        <f>SUMIF(Cs!$BW$7:$BW$33000,C52,Cs!$CE$7:$CE$33000)</f>
        <v>0</v>
      </c>
      <c r="K52" s="2">
        <f>ROUNDUP(COUNTIF(Cs!$CG$7:$CG$25000,C52)/50,0)</f>
        <v>0</v>
      </c>
      <c r="L52" s="2">
        <f>SUM($K$10:K51)</f>
        <v>0</v>
      </c>
      <c r="Z52" s="29"/>
      <c r="AE52" s="22"/>
    </row>
    <row r="53" spans="2:31" ht="14.25" customHeight="1" x14ac:dyDescent="0.25">
      <c r="B53" s="93" t="str">
        <f>Cs!CU36</f>
        <v>Încasări pt. parohii*</v>
      </c>
      <c r="C53" s="93" t="str">
        <f>Cs!CV36</f>
        <v>Bevételek egyházközségek részére</v>
      </c>
      <c r="D53" s="94">
        <v>47</v>
      </c>
      <c r="E53" s="94">
        <v>106.05</v>
      </c>
      <c r="F53" s="98">
        <f>SUMIF(Cs!$BW$7:$BW$33000,C53,Cs!$CE$7:$CE$33000)</f>
        <v>0</v>
      </c>
      <c r="K53" s="2">
        <f>ROUNDUP(COUNTIF(Cs!$CG$7:$CG$25000,C53)/50,0)</f>
        <v>0</v>
      </c>
      <c r="L53" s="2">
        <f>SUM($K$10:K52)</f>
        <v>0</v>
      </c>
      <c r="Z53" s="29"/>
      <c r="AE53" s="22"/>
    </row>
    <row r="54" spans="2:31" ht="26.4" x14ac:dyDescent="0.25">
      <c r="B54" s="93" t="str">
        <f>Cs!CU37</f>
        <v>Încasări pt. unităţi ierarhice superioare*</v>
      </c>
      <c r="C54" s="93" t="str">
        <f>Cs!CV37</f>
        <v>Bevételek a felsőbb egyházi intézmények részére</v>
      </c>
      <c r="D54" s="94">
        <v>48</v>
      </c>
      <c r="E54" s="94">
        <v>106.06</v>
      </c>
      <c r="F54" s="98">
        <f>SUMIF(Cs!$BW$7:$BW$33000,C54,Cs!$CE$7:$CE$33000)</f>
        <v>0</v>
      </c>
      <c r="K54" s="2">
        <f>ROUNDUP(COUNTIF(Cs!$CG$7:$CG$25000,C54)/50,0)</f>
        <v>0</v>
      </c>
      <c r="L54" s="2">
        <f>SUM($K$10:K53)</f>
        <v>0</v>
      </c>
      <c r="Z54" s="29"/>
      <c r="AE54" s="22"/>
    </row>
    <row r="55" spans="2:31" ht="27.6" x14ac:dyDescent="0.25">
      <c r="B55" s="149" t="s">
        <v>237</v>
      </c>
      <c r="C55" s="149"/>
      <c r="D55" s="92">
        <v>49</v>
      </c>
      <c r="E55" s="92">
        <v>107</v>
      </c>
      <c r="F55" s="97">
        <f>SUM(F56:F57)</f>
        <v>0</v>
      </c>
      <c r="K55" s="2">
        <f>ROUNDUP(COUNTIF(Cs!$CG$7:$CG$25000,C55)/50,0)</f>
        <v>0</v>
      </c>
      <c r="L55" s="2">
        <f>SUM($K$10:K54)</f>
        <v>0</v>
      </c>
      <c r="Z55" s="29"/>
      <c r="AE55" s="22" t="s">
        <v>152</v>
      </c>
    </row>
    <row r="56" spans="2:31" x14ac:dyDescent="0.25">
      <c r="B56" s="93" t="str">
        <f>Cs!CU38</f>
        <v>Credite primite</v>
      </c>
      <c r="C56" s="93" t="str">
        <f>Cs!CV38</f>
        <v>Kapott hitelek</v>
      </c>
      <c r="D56" s="94">
        <v>50</v>
      </c>
      <c r="E56" s="94">
        <v>107.01</v>
      </c>
      <c r="F56" s="98">
        <f>SUMIF(Cs!$BW$7:$BW$33000,C56,Cs!$CE$7:$CE$33000)</f>
        <v>0</v>
      </c>
      <c r="K56" s="2">
        <f>ROUNDUP(COUNTIF(Cs!$CG$7:$CG$25000,C56)/50,0)</f>
        <v>0</v>
      </c>
      <c r="L56" s="2">
        <f>SUM($K$10:K55)</f>
        <v>0</v>
      </c>
      <c r="Z56" s="29"/>
      <c r="AE56" s="22"/>
    </row>
    <row r="57" spans="2:31" x14ac:dyDescent="0.25">
      <c r="B57" s="93" t="str">
        <f>Cs!CU39</f>
        <v>Restituiri din credite</v>
      </c>
      <c r="C57" s="93" t="str">
        <f>Cs!CV39</f>
        <v>Visszakapott hitelek</v>
      </c>
      <c r="D57" s="94">
        <v>51</v>
      </c>
      <c r="E57" s="94">
        <v>107.02</v>
      </c>
      <c r="F57" s="98">
        <f>SUMIF(Cs!$BW$7:$BW$33000,C57,Cs!$CE$7:$CE$33000)</f>
        <v>0</v>
      </c>
      <c r="K57" s="2">
        <f>ROUNDUP(COUNTIF(Cs!$CG$7:$CG$25000,C57)/50,0)</f>
        <v>0</v>
      </c>
      <c r="L57" s="2">
        <f>SUM($K$10:K56)</f>
        <v>0</v>
      </c>
      <c r="Z57" s="29"/>
      <c r="AE57" s="22"/>
    </row>
    <row r="58" spans="2:31" ht="27.6" x14ac:dyDescent="0.25">
      <c r="B58" s="149" t="s">
        <v>269</v>
      </c>
      <c r="C58" s="149"/>
      <c r="D58" s="92">
        <v>52</v>
      </c>
      <c r="E58" s="92" t="s">
        <v>20</v>
      </c>
      <c r="F58" s="97">
        <f>SUM(F47,F48,F55)</f>
        <v>0</v>
      </c>
      <c r="K58" s="2">
        <f>ROUNDUP(COUNTIF(Cs!$CG$7:$CG$25000,C58)/50,0)</f>
        <v>0</v>
      </c>
      <c r="L58" s="2">
        <f>SUM($K$10:K57)</f>
        <v>0</v>
      </c>
      <c r="Z58" s="29"/>
      <c r="AE58" s="22" t="s">
        <v>152</v>
      </c>
    </row>
    <row r="59" spans="2:31" ht="27.6" x14ac:dyDescent="0.25">
      <c r="B59" s="148" t="s">
        <v>238</v>
      </c>
      <c r="C59" s="148"/>
      <c r="D59" s="92">
        <v>53</v>
      </c>
      <c r="E59" s="92">
        <v>201</v>
      </c>
      <c r="F59" s="97">
        <f>SUM(F60:F78)</f>
        <v>0</v>
      </c>
      <c r="K59" s="2">
        <f>ROUNDUP(COUNTIF(Cs!$CG$7:$CG$25000,C59)/50,0)</f>
        <v>0</v>
      </c>
      <c r="L59" s="2">
        <f>SUM($K$10:K58)</f>
        <v>0</v>
      </c>
      <c r="Z59" s="29"/>
      <c r="AE59" s="22" t="s">
        <v>152</v>
      </c>
    </row>
    <row r="60" spans="2:31" ht="39.6" x14ac:dyDescent="0.25">
      <c r="B60" s="93" t="str">
        <f>Cs!CU40</f>
        <v>Contr. pentru prestări
servicii efectuate către
protopopiat</v>
      </c>
      <c r="C60" s="93" t="str">
        <f>Cs!CV40</f>
        <v>Fizetés alap</v>
      </c>
      <c r="D60" s="94">
        <v>54</v>
      </c>
      <c r="E60" s="95">
        <v>201.01</v>
      </c>
      <c r="F60" s="98">
        <f>SUMIF(Cs!$BW$7:$BW$33000,C60,Cs!$CF$7:$CF$33000)</f>
        <v>0</v>
      </c>
      <c r="K60" s="2">
        <f>ROUNDUP(COUNTIF(Cs!$CG$7:$CG$25000,C60)/50,0)</f>
        <v>0</v>
      </c>
      <c r="L60" s="2">
        <f>SUM($K$10:K59)</f>
        <v>0</v>
      </c>
      <c r="Z60" s="29"/>
      <c r="AE60" s="22"/>
    </row>
    <row r="61" spans="2:31" ht="26.4" x14ac:dyDescent="0.25">
      <c r="B61" s="93" t="str">
        <f>Cs!CU41</f>
        <v>Cheltuieli de întreţinere
(încălzire iluminat apă etc.)</v>
      </c>
      <c r="C61" s="93" t="str">
        <f>Cs!CV41</f>
        <v>Közköltségek (fűtés, világítás, víz stb.)</v>
      </c>
      <c r="D61" s="94">
        <v>55</v>
      </c>
      <c r="E61" s="95">
        <v>201.02</v>
      </c>
      <c r="F61" s="98">
        <f>SUMIF(Cs!$BW$7:$BW$33000,C61,Cs!$CF$7:$CF$33000)</f>
        <v>0</v>
      </c>
      <c r="K61" s="2">
        <f>ROUNDUP(COUNTIF(Cs!$CG$7:$CG$25000,C61)/50,0)</f>
        <v>0</v>
      </c>
      <c r="L61" s="2">
        <f>SUM($K$10:K60)</f>
        <v>0</v>
      </c>
      <c r="Z61" s="29"/>
      <c r="AE61" s="22"/>
    </row>
    <row r="62" spans="2:31" x14ac:dyDescent="0.25">
      <c r="B62" s="93" t="str">
        <f>Cs!CU42</f>
        <v>Chirii</v>
      </c>
      <c r="C62" s="93" t="str">
        <f>Cs!CV42</f>
        <v>Házbérek</v>
      </c>
      <c r="D62" s="94">
        <v>56</v>
      </c>
      <c r="E62" s="95">
        <v>201.03</v>
      </c>
      <c r="F62" s="98">
        <f>SUMIF(Cs!$BW$7:$BW$33000,C62,Cs!$CF$7:$CF$33000)</f>
        <v>0</v>
      </c>
      <c r="K62" s="2">
        <f>ROUNDUP(COUNTIF(Cs!$CG$7:$CG$25000,C62)/50,0)</f>
        <v>0</v>
      </c>
      <c r="L62" s="2">
        <f>SUM($K$10:K61)</f>
        <v>0</v>
      </c>
      <c r="Z62" s="29"/>
      <c r="AE62" s="22"/>
    </row>
    <row r="63" spans="2:31" ht="26.4" x14ac:dyDescent="0.25">
      <c r="B63" s="93" t="str">
        <f>Cs!CU43</f>
        <v>Impozite, taxe, şi asigurări
ADAS</v>
      </c>
      <c r="C63" s="93" t="str">
        <f>Cs!CV43</f>
        <v>Épületadó, földadó biztosítás</v>
      </c>
      <c r="D63" s="94">
        <v>57</v>
      </c>
      <c r="E63" s="95">
        <v>201.04</v>
      </c>
      <c r="F63" s="98">
        <f>SUMIF(Cs!$BW$7:$BW$33000,C63,Cs!$CF$7:$CF$33000)</f>
        <v>0</v>
      </c>
      <c r="K63" s="2">
        <f>ROUNDUP(COUNTIF(Cs!$CG$7:$CG$25000,C63)/50,0)</f>
        <v>0</v>
      </c>
      <c r="L63" s="2">
        <f>SUM($K$10:K62)</f>
        <v>0</v>
      </c>
      <c r="Z63" s="29"/>
      <c r="AE63" s="22"/>
    </row>
    <row r="64" spans="2:31" ht="14.25" customHeight="1" x14ac:dyDescent="0.25">
      <c r="B64" s="93" t="str">
        <f>Cs!CU44</f>
        <v>Mijloace de transport</v>
      </c>
      <c r="C64" s="93" t="str">
        <f>Cs!CV44</f>
        <v>Szállítóeszközök üzemeltetési költségei</v>
      </c>
      <c r="D64" s="94">
        <v>58</v>
      </c>
      <c r="E64" s="95">
        <v>201.05</v>
      </c>
      <c r="F64" s="98">
        <f>SUMIF(Cs!$BW$7:$BW$33000,C64,Cs!$CF$7:$CF$33000)</f>
        <v>0</v>
      </c>
      <c r="K64" s="2">
        <f>ROUNDUP(COUNTIF(Cs!$CG$7:$CG$25000,C64)/50,0)</f>
        <v>0</v>
      </c>
      <c r="L64" s="2">
        <f>SUM($K$10:K63)</f>
        <v>0</v>
      </c>
      <c r="Z64" s="29"/>
      <c r="AE64" s="22"/>
    </row>
    <row r="65" spans="2:31" ht="26.4" x14ac:dyDescent="0.25">
      <c r="B65" s="93" t="str">
        <f>Cs!CU45</f>
        <v>Diurnă, cheltuieli
de deplasare</v>
      </c>
      <c r="C65" s="93" t="str">
        <f>Cs!CV45</f>
        <v>Napidíj, utazási költségek</v>
      </c>
      <c r="D65" s="94">
        <v>59</v>
      </c>
      <c r="E65" s="95">
        <v>201.06</v>
      </c>
      <c r="F65" s="98">
        <f>SUMIF(Cs!$BW$7:$BW$33000,C65,Cs!$CF$7:$CF$33000)</f>
        <v>0</v>
      </c>
      <c r="K65" s="2">
        <f>ROUNDUP(COUNTIF(Cs!$CG$7:$CG$25000,C65)/50,0)</f>
        <v>0</v>
      </c>
      <c r="L65" s="2">
        <f>SUM($K$10:K64)</f>
        <v>0</v>
      </c>
      <c r="Z65" s="29"/>
      <c r="AE65" s="22"/>
    </row>
    <row r="66" spans="2:31" x14ac:dyDescent="0.25">
      <c r="B66" s="93" t="str">
        <f>Cs!CU46</f>
        <v>Poştă, telefon, internet</v>
      </c>
      <c r="C66" s="93" t="str">
        <f>Cs!CV46</f>
        <v>Posta, telefon, internet</v>
      </c>
      <c r="D66" s="94">
        <v>60</v>
      </c>
      <c r="E66" s="95">
        <v>201.07</v>
      </c>
      <c r="F66" s="98">
        <f>SUMIF(Cs!$BW$7:$BW$33000,C66,Cs!$CF$7:$CF$33000)</f>
        <v>0</v>
      </c>
      <c r="K66" s="2">
        <f>ROUNDUP(COUNTIF(Cs!$CG$7:$CG$25000,C66)/50,0)</f>
        <v>0</v>
      </c>
      <c r="L66" s="2">
        <f>SUM($K$10:K65)</f>
        <v>0</v>
      </c>
      <c r="Z66" s="29"/>
      <c r="AE66" s="22"/>
    </row>
    <row r="67" spans="2:31" ht="14.25" customHeight="1" x14ac:dyDescent="0.25">
      <c r="B67" s="93" t="str">
        <f>Cs!CU47</f>
        <v>Articole de birotică și papetărie</v>
      </c>
      <c r="C67" s="93" t="str">
        <f>Cs!CV47</f>
        <v>Irodaszerek, nyomtatványok</v>
      </c>
      <c r="D67" s="94">
        <v>61</v>
      </c>
      <c r="E67" s="95">
        <v>201.08</v>
      </c>
      <c r="F67" s="98">
        <f>SUMIF(Cs!$BW$7:$BW$33000,C67,Cs!$CF$7:$CF$33000)</f>
        <v>0</v>
      </c>
      <c r="K67" s="2">
        <f>ROUNDUP(COUNTIF(Cs!$CG$7:$CG$25000,C67)/50,0)</f>
        <v>0</v>
      </c>
      <c r="L67" s="2">
        <f>SUM($K$10:K66)</f>
        <v>0</v>
      </c>
      <c r="Z67" s="29"/>
      <c r="AE67" s="22"/>
    </row>
    <row r="68" spans="2:31" ht="14.25" customHeight="1" x14ac:dyDescent="0.25">
      <c r="B68" s="93" t="str">
        <f>Cs!CU48</f>
        <v>Alte materiale</v>
      </c>
      <c r="C68" s="93" t="str">
        <f>Cs!CV48</f>
        <v>Fogyóanyagok, más anyagok</v>
      </c>
      <c r="D68" s="94">
        <v>62</v>
      </c>
      <c r="E68" s="95">
        <v>201.09</v>
      </c>
      <c r="F68" s="98">
        <f>SUMIF(Cs!$BW$7:$BW$33000,C68,Cs!$CF$7:$CF$33000)</f>
        <v>0</v>
      </c>
      <c r="K68" s="2">
        <f>ROUNDUP(COUNTIF(Cs!$CG$7:$CG$25000,C68)/50,0)</f>
        <v>0</v>
      </c>
      <c r="L68" s="2">
        <f>SUM($K$10:K67)</f>
        <v>0</v>
      </c>
      <c r="Z68" s="29"/>
      <c r="AE68" s="22"/>
    </row>
    <row r="69" spans="2:31" x14ac:dyDescent="0.25">
      <c r="B69" s="93" t="str">
        <f>Cs!CU49</f>
        <v>Prestări şi servicii</v>
      </c>
      <c r="C69" s="93" t="str">
        <f>Cs!CV49</f>
        <v>Szolgáltatások költségei</v>
      </c>
      <c r="D69" s="94">
        <v>63</v>
      </c>
      <c r="E69" s="95">
        <v>201.1</v>
      </c>
      <c r="F69" s="98">
        <f>SUMIF(Cs!$BW$7:$BW$33000,C69,Cs!$CF$7:$CF$33000)</f>
        <v>0</v>
      </c>
      <c r="K69" s="2">
        <f>ROUNDUP(COUNTIF(Cs!$CG$7:$CG$25000,C69)/50,0)</f>
        <v>0</v>
      </c>
      <c r="L69" s="2">
        <f>SUM($K$10:K68)</f>
        <v>0</v>
      </c>
      <c r="Z69" s="29"/>
      <c r="AE69" s="22"/>
    </row>
    <row r="70" spans="2:31" x14ac:dyDescent="0.25">
      <c r="B70" s="93" t="str">
        <f>Cs!CU50</f>
        <v>Protocol</v>
      </c>
      <c r="C70" s="93" t="str">
        <f>Cs!CV50</f>
        <v>Protokoll</v>
      </c>
      <c r="D70" s="94">
        <v>64</v>
      </c>
      <c r="E70" s="95">
        <v>201.11</v>
      </c>
      <c r="F70" s="98">
        <f>SUMIF(Cs!$BW$7:$BW$33000,C70,Cs!$CF$7:$CF$33000)</f>
        <v>0</v>
      </c>
      <c r="K70" s="2">
        <f>ROUNDUP(COUNTIF(Cs!$CG$7:$CG$25000,C70)/50,0)</f>
        <v>0</v>
      </c>
      <c r="L70" s="2">
        <f>SUM($K$10:K69)</f>
        <v>0</v>
      </c>
      <c r="Z70" s="29"/>
      <c r="AE70" s="22"/>
    </row>
    <row r="71" spans="2:31" ht="26.4" x14ac:dyDescent="0.25">
      <c r="B71" s="93" t="str">
        <f>Cs!CU51</f>
        <v>Obiecte de inventar (de 
mică valoare, scurtă durată)</v>
      </c>
      <c r="C71" s="93" t="str">
        <f>Cs!CV51</f>
        <v>Kis értékű leltári tárgyak beszerzése</v>
      </c>
      <c r="D71" s="94">
        <v>65</v>
      </c>
      <c r="E71" s="95">
        <v>201.12</v>
      </c>
      <c r="F71" s="98">
        <f>SUMIF(Cs!$BW$7:$BW$33000,C71,Cs!$CF$7:$CF$33000)</f>
        <v>0</v>
      </c>
      <c r="K71" s="2">
        <f>ROUNDUP(COUNTIF(Cs!$CG$7:$CG$25000,C71)/50,0)</f>
        <v>0</v>
      </c>
      <c r="L71" s="2">
        <f>SUM($K$10:K70)</f>
        <v>0</v>
      </c>
      <c r="Z71" s="29"/>
      <c r="AE71" s="22"/>
    </row>
    <row r="72" spans="2:31" x14ac:dyDescent="0.25">
      <c r="B72" s="93" t="str">
        <f>Cs!CU52</f>
        <v>Reparaţii curente</v>
      </c>
      <c r="C72" s="93" t="str">
        <f>Cs!CV52</f>
        <v>Karbantartási kiadások</v>
      </c>
      <c r="D72" s="94">
        <v>66</v>
      </c>
      <c r="E72" s="95">
        <v>201.13</v>
      </c>
      <c r="F72" s="98">
        <f>SUMIF(Cs!$BW$7:$BW$33000,C72,Cs!$CF$7:$CF$33000)</f>
        <v>0</v>
      </c>
      <c r="K72" s="2">
        <f>ROUNDUP(COUNTIF(Cs!$CG$7:$CG$25000,C72)/50,0)</f>
        <v>0</v>
      </c>
      <c r="L72" s="2">
        <f>SUM($K$10:K71)</f>
        <v>0</v>
      </c>
      <c r="Z72" s="29"/>
      <c r="AE72" s="22"/>
    </row>
    <row r="73" spans="2:31" x14ac:dyDescent="0.25">
      <c r="B73" s="93" t="str">
        <f>Cs!CU53</f>
        <v>Alte drepturi de retribuţie</v>
      </c>
      <c r="C73" s="93" t="str">
        <f>Cs!CV53</f>
        <v>Más javadalmak</v>
      </c>
      <c r="D73" s="94">
        <v>67</v>
      </c>
      <c r="E73" s="95">
        <v>201.14</v>
      </c>
      <c r="F73" s="98">
        <f>SUMIF(Cs!$BW$7:$BW$33000,C73,Cs!$CF$7:$CF$33000)</f>
        <v>0</v>
      </c>
      <c r="K73" s="2">
        <f>ROUNDUP(COUNTIF(Cs!$CG$7:$CG$25000,C73)/50,0)</f>
        <v>0</v>
      </c>
      <c r="L73" s="2">
        <f>SUM($K$10:K72)</f>
        <v>0</v>
      </c>
      <c r="Z73" s="29"/>
      <c r="AE73" s="22"/>
    </row>
    <row r="74" spans="2:31" x14ac:dyDescent="0.25">
      <c r="B74" s="93" t="str">
        <f>Cs!CU54</f>
        <v>Salarii nete*</v>
      </c>
      <c r="C74" s="93" t="str">
        <f>Cs!CV54</f>
        <v>Nettó fizetések</v>
      </c>
      <c r="D74" s="94">
        <v>68</v>
      </c>
      <c r="E74" s="95">
        <v>201.15</v>
      </c>
      <c r="F74" s="98">
        <f>SUMIF(Cs!$BW$7:$BW$33000,C74,Cs!$CF$7:$CF$33000)</f>
        <v>0</v>
      </c>
      <c r="K74" s="2">
        <f>ROUNDUP(COUNTIF(Cs!$CG$7:$CG$25000,C74)/50,0)</f>
        <v>0</v>
      </c>
      <c r="L74" s="2">
        <f>SUM($K$10:K73)</f>
        <v>0</v>
      </c>
      <c r="Z74" s="29"/>
      <c r="AE74" s="22"/>
    </row>
    <row r="75" spans="2:31" ht="26.4" x14ac:dyDescent="0.25">
      <c r="B75" s="93" t="str">
        <f>Cs!CU55</f>
        <v>Impozit asupra drepturilor
de retribuire*</v>
      </c>
      <c r="C75" s="93" t="str">
        <f>Cs!CV55</f>
        <v>Javadalmak utáni adó</v>
      </c>
      <c r="D75" s="94">
        <v>69</v>
      </c>
      <c r="E75" s="95">
        <v>201.16</v>
      </c>
      <c r="F75" s="98">
        <f>SUMIF(Cs!$BW$7:$BW$33000,C75,Cs!$CF$7:$CF$33000)</f>
        <v>0</v>
      </c>
      <c r="K75" s="2">
        <f>ROUNDUP(COUNTIF(Cs!$CG$7:$CG$25000,C75)/50,0)</f>
        <v>0</v>
      </c>
      <c r="L75" s="2">
        <f>SUM($K$10:K74)</f>
        <v>0</v>
      </c>
      <c r="Z75" s="29"/>
      <c r="AE75" s="22"/>
    </row>
    <row r="76" spans="2:31" ht="26.4" x14ac:dyDescent="0.25">
      <c r="B76" s="93" t="str">
        <f>Cs!CU56</f>
        <v>Contribuţii pentru asigurări
sociale*</v>
      </c>
      <c r="C76" s="93" t="str">
        <f>Cs!CV56</f>
        <v>Társadalombiztosítás</v>
      </c>
      <c r="D76" s="94">
        <v>70</v>
      </c>
      <c r="E76" s="95">
        <v>201.17</v>
      </c>
      <c r="F76" s="98">
        <f>SUMIF(Cs!$BW$7:$BW$33000,C76,Cs!$CF$7:$CF$33000)</f>
        <v>0</v>
      </c>
      <c r="K76" s="2">
        <f>ROUNDUP(COUNTIF(Cs!$CG$7:$CG$25000,C76)/50,0)</f>
        <v>0</v>
      </c>
      <c r="L76" s="2">
        <f>SUM($K$10:K75)</f>
        <v>0</v>
      </c>
      <c r="Z76" s="29"/>
      <c r="AE76" s="22"/>
    </row>
    <row r="77" spans="2:31" x14ac:dyDescent="0.25">
      <c r="B77" s="93" t="str">
        <f>Cs!CU57</f>
        <v>C.A.S.S.*</v>
      </c>
      <c r="C77" s="93" t="str">
        <f>Cs!CV57</f>
        <v>Egészségügyi biztosítás</v>
      </c>
      <c r="D77" s="94">
        <v>71</v>
      </c>
      <c r="E77" s="95">
        <v>201.18</v>
      </c>
      <c r="F77" s="98">
        <f>SUMIF(Cs!$BW$7:$BW$33000,C77,Cs!$CF$7:$CF$33000)</f>
        <v>0</v>
      </c>
      <c r="K77" s="2">
        <f>ROUNDUP(COUNTIF(Cs!$CG$7:$CG$25000,C77)/50,0)</f>
        <v>0</v>
      </c>
      <c r="L77" s="2">
        <f>SUM($K$10:K76)</f>
        <v>0</v>
      </c>
      <c r="Z77" s="29"/>
      <c r="AE77" s="22"/>
    </row>
    <row r="78" spans="2:31" ht="26.4" x14ac:dyDescent="0.25">
      <c r="B78" s="93" t="str">
        <f>Cs!CU58</f>
        <v>Contribuția asiguratorie pentru muncă - 2,25%*</v>
      </c>
      <c r="C78" s="93" t="str">
        <f>Cs!CV58</f>
        <v>Munkabiztosítási hozzájárulás - 2,25%</v>
      </c>
      <c r="D78" s="94">
        <v>72</v>
      </c>
      <c r="E78" s="95">
        <v>201.19</v>
      </c>
      <c r="F78" s="98">
        <f>SUMIF(Cs!$BW$7:$BW$33000,C78,Cs!$CF$7:$CF$33000)</f>
        <v>0</v>
      </c>
      <c r="K78" s="2">
        <f>ROUNDUP(COUNTIF(Cs!$CG$7:$CG$25000,C78)/50,0)</f>
        <v>0</v>
      </c>
      <c r="L78" s="2">
        <f>SUM($K$10:K77)</f>
        <v>0</v>
      </c>
      <c r="Z78" s="29"/>
      <c r="AE78" s="22"/>
    </row>
    <row r="79" spans="2:31" ht="27.6" x14ac:dyDescent="0.25">
      <c r="B79" s="149" t="s">
        <v>239</v>
      </c>
      <c r="C79" s="149"/>
      <c r="D79" s="92">
        <v>73</v>
      </c>
      <c r="E79" s="92">
        <v>202</v>
      </c>
      <c r="F79" s="97">
        <f>SUM(F80:F87)</f>
        <v>0</v>
      </c>
      <c r="K79" s="2">
        <f>ROUNDUP(COUNTIF(Cs!$CG$7:$CG$25000,C79)/50,0)</f>
        <v>0</v>
      </c>
      <c r="L79" s="2">
        <f>SUM($K$10:K78)</f>
        <v>0</v>
      </c>
      <c r="Z79" s="29"/>
      <c r="AE79" s="22" t="s">
        <v>152</v>
      </c>
    </row>
    <row r="80" spans="2:31" ht="26.4" x14ac:dyDescent="0.25">
      <c r="B80" s="93" t="str">
        <f>Cs!CU59</f>
        <v>Cheltuieli cu scop misionar - tineret</v>
      </c>
      <c r="C80" s="93" t="str">
        <f>Cs!CV59</f>
        <v>Gyerek és ifjúsági tevékenységek kiadásai</v>
      </c>
      <c r="D80" s="94">
        <v>74</v>
      </c>
      <c r="E80" s="94">
        <v>202.01</v>
      </c>
      <c r="F80" s="98">
        <f>SUMIF(Cs!$BW$7:$BW$33000,C80,Cs!$CF$7:$CF$33000)</f>
        <v>0</v>
      </c>
      <c r="K80" s="2">
        <f>ROUNDUP(COUNTIF(Cs!$CG$7:$CG$25000,C80)/50,0)</f>
        <v>0</v>
      </c>
      <c r="L80" s="2">
        <f>SUM($K$10:K79)</f>
        <v>0</v>
      </c>
      <c r="Z80" s="29"/>
      <c r="AE80" s="22"/>
    </row>
    <row r="81" spans="2:31" ht="26.4" x14ac:dyDescent="0.25">
      <c r="B81" s="93" t="str">
        <f>Cs!CU60</f>
        <v>Cheltuieli cu scop misionar - asoc. femeilor crestine</v>
      </c>
      <c r="C81" s="93" t="str">
        <f>Cs!CV60</f>
        <v>Nőszövetségi tevékenységek kiadásai</v>
      </c>
      <c r="D81" s="94">
        <v>75</v>
      </c>
      <c r="E81" s="94">
        <v>202.02</v>
      </c>
      <c r="F81" s="98">
        <f>SUMIF(Cs!$BW$7:$BW$33000,C81,Cs!$CF$7:$CF$33000)</f>
        <v>0</v>
      </c>
      <c r="K81" s="2">
        <f>ROUNDUP(COUNTIF(Cs!$CG$7:$CG$25000,C81)/50,0)</f>
        <v>0</v>
      </c>
      <c r="L81" s="2">
        <f>SUM($K$10:K80)</f>
        <v>0</v>
      </c>
      <c r="Z81" s="29"/>
      <c r="AE81" s="22"/>
    </row>
    <row r="82" spans="2:31" ht="26.4" x14ac:dyDescent="0.25">
      <c r="B82" s="93" t="str">
        <f>Cs!CU61</f>
        <v>Cheltuieli cu scop misionar - asoc. presbiterilor</v>
      </c>
      <c r="C82" s="93" t="str">
        <f>Cs!CV61</f>
        <v>Presbiterszövetségi tevékenységek kiadásai</v>
      </c>
      <c r="D82" s="94">
        <v>76</v>
      </c>
      <c r="E82" s="94">
        <v>202.03</v>
      </c>
      <c r="F82" s="98">
        <f>SUMIF(Cs!$BW$7:$BW$33000,C82,Cs!$CF$7:$CF$33000)</f>
        <v>0</v>
      </c>
      <c r="K82" s="2">
        <f>ROUNDUP(COUNTIF(Cs!$CG$7:$CG$25000,C82)/50,0)</f>
        <v>0</v>
      </c>
      <c r="L82" s="2">
        <f>SUM($K$10:K81)</f>
        <v>0</v>
      </c>
      <c r="Z82" s="29"/>
      <c r="AE82" s="22"/>
    </row>
    <row r="83" spans="2:31" ht="25.5" customHeight="1" x14ac:dyDescent="0.25">
      <c r="B83" s="93" t="str">
        <f>Cs!CU62</f>
        <v>Plăti pentru alte parohii</v>
      </c>
      <c r="C83" s="93" t="str">
        <f>Cs!CV62</f>
        <v>Egyházközségek, vagy más egyházi intézmények támogatása</v>
      </c>
      <c r="D83" s="94">
        <v>77</v>
      </c>
      <c r="E83" s="94">
        <v>202.04</v>
      </c>
      <c r="F83" s="98">
        <f>SUMIF(Cs!$BW$7:$BW$33000,C83,Cs!$CF$7:$CF$33000)</f>
        <v>0</v>
      </c>
      <c r="K83" s="2">
        <f>ROUNDUP(COUNTIF(Cs!$CG$7:$CG$25000,C83)/50,0)</f>
        <v>0</v>
      </c>
      <c r="L83" s="2">
        <f>SUM($K$10:K82)</f>
        <v>0</v>
      </c>
      <c r="Z83" s="29"/>
      <c r="AE83" s="22"/>
    </row>
    <row r="84" spans="2:31" ht="26.4" x14ac:dyDescent="0.25">
      <c r="B84" s="93" t="str">
        <f>Cs!CU63</f>
        <v>Cheltuieli pentru scopuri
diaconice</v>
      </c>
      <c r="C84" s="93" t="str">
        <f>Cs!CV63</f>
        <v>Kiadások diakóniai célokra</v>
      </c>
      <c r="D84" s="94">
        <v>78</v>
      </c>
      <c r="E84" s="94">
        <v>202.05</v>
      </c>
      <c r="F84" s="98">
        <f>SUMIF(Cs!$BW$7:$BW$33000,C84,Cs!$CF$7:$CF$33000)</f>
        <v>0</v>
      </c>
      <c r="K84" s="2">
        <f>ROUNDUP(COUNTIF(Cs!$CG$7:$CG$25000,C84)/50,0)</f>
        <v>0</v>
      </c>
      <c r="L84" s="2">
        <f>SUM($K$10:K83)</f>
        <v>0</v>
      </c>
      <c r="Z84" s="29"/>
      <c r="AE84" s="22"/>
    </row>
    <row r="85" spans="2:31" ht="26.4" x14ac:dyDescent="0.25">
      <c r="B85" s="93" t="str">
        <f>Cs!CU64</f>
        <v>Cheltuieli pentru scopuri
misionare</v>
      </c>
      <c r="C85" s="93" t="str">
        <f>Cs!CV64</f>
        <v>Missziós célú kiadások</v>
      </c>
      <c r="D85" s="94">
        <v>79</v>
      </c>
      <c r="E85" s="94">
        <v>202.06</v>
      </c>
      <c r="F85" s="98">
        <f>SUMIF(Cs!$BW$7:$BW$33000,C85,Cs!$CF$7:$CF$33000)</f>
        <v>0</v>
      </c>
      <c r="K85" s="2">
        <f>ROUNDUP(COUNTIF(Cs!$CG$7:$CG$25000,C85)/50,0)</f>
        <v>0</v>
      </c>
      <c r="L85" s="2">
        <f>SUM($K$10:K84)</f>
        <v>0</v>
      </c>
      <c r="Z85" s="29"/>
      <c r="AE85" s="22"/>
    </row>
    <row r="86" spans="2:31" ht="26.4" x14ac:dyDescent="0.25">
      <c r="B86" s="93" t="str">
        <f>Cs!CU65</f>
        <v>Ajutoare pt studentii de la teologie</v>
      </c>
      <c r="C86" s="93" t="str">
        <f>Cs!CV65</f>
        <v>Teológiai hallgatók tanulmányi segélye - legátumok</v>
      </c>
      <c r="D86" s="94">
        <v>80</v>
      </c>
      <c r="E86" s="94">
        <v>202.07</v>
      </c>
      <c r="F86" s="98">
        <f>SUMIF(Cs!$BW$7:$BW$33000,C86,Cs!$CF$7:$CF$33000)</f>
        <v>0</v>
      </c>
      <c r="K86" s="2">
        <f>ROUNDUP(COUNTIF(Cs!$CG$7:$CG$25000,C86)/50,0)</f>
        <v>0</v>
      </c>
      <c r="L86" s="2">
        <f>SUM($K$10:K85)</f>
        <v>0</v>
      </c>
      <c r="Z86" s="29"/>
      <c r="AE86" s="22"/>
    </row>
    <row r="87" spans="2:31" ht="25.5" customHeight="1" x14ac:dyDescent="0.25">
      <c r="B87" s="93" t="str">
        <f>Cs!CU66</f>
        <v>Ajutoare acordate
credincioşilor</v>
      </c>
      <c r="C87" s="93" t="str">
        <f>Cs!CV66</f>
        <v>Egyháztagok segélyezése</v>
      </c>
      <c r="D87" s="94">
        <v>81</v>
      </c>
      <c r="E87" s="94">
        <v>202.08</v>
      </c>
      <c r="F87" s="98">
        <f>SUMIF(Cs!$BW$7:$BW$33000,C87,Cs!$CF$7:$CF$33000)</f>
        <v>0</v>
      </c>
      <c r="K87" s="2">
        <f>ROUNDUP(COUNTIF(Cs!$CG$7:$CG$25000,C87)/50,0)</f>
        <v>0</v>
      </c>
      <c r="L87" s="2">
        <f>SUM($K$10:K86)</f>
        <v>0</v>
      </c>
      <c r="Z87" s="29"/>
      <c r="AE87" s="22"/>
    </row>
    <row r="88" spans="2:31" ht="27.6" x14ac:dyDescent="0.25">
      <c r="B88" s="148" t="s">
        <v>240</v>
      </c>
      <c r="C88" s="148"/>
      <c r="D88" s="92">
        <v>82</v>
      </c>
      <c r="E88" s="92">
        <v>203</v>
      </c>
      <c r="F88" s="97">
        <f>SUM(F89:F95)</f>
        <v>0</v>
      </c>
      <c r="K88" s="2">
        <f>ROUNDUP(COUNTIF(Cs!$CG$7:$CG$25000,C88)/50,0)</f>
        <v>0</v>
      </c>
      <c r="L88" s="2">
        <f>SUM($K$10:K87)</f>
        <v>0</v>
      </c>
      <c r="Z88" s="29"/>
      <c r="AE88" s="22" t="s">
        <v>152</v>
      </c>
    </row>
    <row r="89" spans="2:31" ht="26.4" x14ac:dyDescent="0.25">
      <c r="B89" s="93" t="str">
        <f>Cs!CU67</f>
        <v>Sprijinirea unor acţiuni
social culturale</v>
      </c>
      <c r="C89" s="93" t="str">
        <f>Cs!CV67</f>
        <v>Szociális-kulturális tevékenységek támogatása</v>
      </c>
      <c r="D89" s="94">
        <v>83</v>
      </c>
      <c r="E89" s="94">
        <v>203.01</v>
      </c>
      <c r="F89" s="98">
        <f>SUMIF(Cs!$BW$7:$BW$33000,C89,Cs!$CF$7:$CF$33000)</f>
        <v>0</v>
      </c>
      <c r="K89" s="2">
        <f>ROUNDUP(COUNTIF(Cs!$CG$7:$CG$25000,C89)/50,0)</f>
        <v>0</v>
      </c>
      <c r="L89" s="2">
        <f>SUM($K$10:K88)</f>
        <v>0</v>
      </c>
      <c r="Z89" s="29"/>
      <c r="AE89" s="22"/>
    </row>
    <row r="90" spans="2:31" x14ac:dyDescent="0.25">
      <c r="B90" s="93" t="str">
        <f>Cs!CU68</f>
        <v>Alte cheltuieli</v>
      </c>
      <c r="C90" s="93" t="str">
        <f>Cs!CV68</f>
        <v>Más kiadások</v>
      </c>
      <c r="D90" s="94">
        <v>84</v>
      </c>
      <c r="E90" s="94">
        <v>203.02</v>
      </c>
      <c r="F90" s="98">
        <f>SUMIF(Cs!$BW$7:$BW$33000,C90,Cs!$CF$7:$CF$33000)</f>
        <v>0</v>
      </c>
      <c r="K90" s="2">
        <f>ROUNDUP(COUNTIF(Cs!$CG$7:$CG$25000,C90)/50,0)</f>
        <v>0</v>
      </c>
      <c r="L90" s="2">
        <f>SUM($K$10:K89)</f>
        <v>0</v>
      </c>
      <c r="Z90" s="29"/>
      <c r="AE90" s="22"/>
    </row>
    <row r="91" spans="2:31" ht="39.6" x14ac:dyDescent="0.25">
      <c r="B91" s="93" t="str">
        <f>Cs!CU69</f>
        <v>Comisioane, pierderi curs valutar, pierderi din vânzari certificate si obligatiuni</v>
      </c>
      <c r="C91" s="93" t="str">
        <f>Cs!CV69</f>
        <v>Kezelési költségek, árfolyam veszteségek, kötvényeladási veszteségek</v>
      </c>
      <c r="D91" s="94">
        <v>85</v>
      </c>
      <c r="E91" s="94">
        <v>203.03</v>
      </c>
      <c r="F91" s="98">
        <f>SUMIF(Cs!$BW$7:$BW$33000,C91,Cs!$CF$7:$CF$33000)</f>
        <v>0</v>
      </c>
      <c r="K91" s="2">
        <f>ROUNDUP(COUNTIF(Cs!$CG$7:$CG$25000,C91)/50,0)</f>
        <v>0</v>
      </c>
      <c r="L91" s="2">
        <f>SUM($K$10:K90)</f>
        <v>0</v>
      </c>
      <c r="Z91" s="29"/>
      <c r="AE91" s="22"/>
    </row>
    <row r="92" spans="2:31" ht="25.5" customHeight="1" x14ac:dyDescent="0.25">
      <c r="B92" s="93" t="str">
        <f>Cs!CU70</f>
        <v>Cheltuieli pt. conferinţe</v>
      </c>
      <c r="C92" s="93" t="str">
        <f>Cs!CV70</f>
        <v>Konferenciák és szeretetvendégségek költségei</v>
      </c>
      <c r="D92" s="94">
        <v>86</v>
      </c>
      <c r="E92" s="94">
        <v>203.04</v>
      </c>
      <c r="F92" s="98">
        <f>SUMIF(Cs!$BW$7:$BW$33000,C92,Cs!$CF$7:$CF$33000)</f>
        <v>0</v>
      </c>
      <c r="K92" s="2">
        <f>ROUNDUP(COUNTIF(Cs!$CG$7:$CG$25000,C92)/50,0)</f>
        <v>0</v>
      </c>
      <c r="L92" s="2">
        <f>SUM($K$10:K91)</f>
        <v>0</v>
      </c>
      <c r="Z92" s="29"/>
      <c r="AE92" s="22"/>
    </row>
    <row r="93" spans="2:31" x14ac:dyDescent="0.25">
      <c r="B93" s="93" t="str">
        <f>Cs!CU71</f>
        <v>Distribuirea tipăriturilor</v>
      </c>
      <c r="C93" s="93" t="str">
        <f>Cs!CV71</f>
        <v>Iratterjesztés - kiadás</v>
      </c>
      <c r="D93" s="94">
        <v>87</v>
      </c>
      <c r="E93" s="94">
        <v>203.05</v>
      </c>
      <c r="F93" s="98">
        <f>SUMIF(Cs!$BW$7:$BW$33000,C93,Cs!$CF$7:$CF$33000)</f>
        <v>0</v>
      </c>
      <c r="K93" s="2">
        <f>ROUNDUP(COUNTIF(Cs!$CG$7:$CG$25000,C93)/50,0)</f>
        <v>0</v>
      </c>
      <c r="L93" s="2">
        <f>SUM($K$10:K92)</f>
        <v>0</v>
      </c>
      <c r="Z93" s="29"/>
      <c r="AE93" s="22"/>
    </row>
    <row r="94" spans="2:31" ht="26.4" x14ac:dyDescent="0.25">
      <c r="B94" s="93" t="str">
        <f>Cs!CU72</f>
        <v>Contribuţii pt. susţinerea
unităţii ierarhic superioare</v>
      </c>
      <c r="C94" s="93" t="str">
        <f>Cs!CV72</f>
        <v>Központi járulékok</v>
      </c>
      <c r="D94" s="94">
        <v>88</v>
      </c>
      <c r="E94" s="94">
        <v>203.06</v>
      </c>
      <c r="F94" s="98">
        <f>SUMIF(Cs!$BW$7:$BW$33000,C94,Cs!$CF$7:$CF$33000)</f>
        <v>0</v>
      </c>
      <c r="K94" s="2">
        <f>ROUNDUP(COUNTIF(Cs!$CG$7:$CG$25000,C94)/50,0)</f>
        <v>0</v>
      </c>
      <c r="L94" s="2">
        <f>SUM($K$10:K93)</f>
        <v>0</v>
      </c>
      <c r="Z94" s="29"/>
      <c r="AE94" s="22"/>
    </row>
    <row r="95" spans="2:31" ht="26.4" x14ac:dyDescent="0.25">
      <c r="B95" s="93" t="str">
        <f>Cs!CU73</f>
        <v>Contribuţia centrală
10% din chirii</v>
      </c>
      <c r="C95" s="93" t="str">
        <f>Cs!CV73</f>
        <v>Bérjövedelmek 10%-a központi járulékba</v>
      </c>
      <c r="D95" s="94">
        <v>89</v>
      </c>
      <c r="E95" s="94">
        <v>203.07</v>
      </c>
      <c r="F95" s="98">
        <f>SUMIF(Cs!$BW$7:$BW$33000,C95,Cs!$CF$7:$CF$33000)</f>
        <v>0</v>
      </c>
      <c r="K95" s="2">
        <f>ROUNDUP(COUNTIF(Cs!$CG$7:$CG$25000,C95)/50,0)</f>
        <v>0</v>
      </c>
      <c r="L95" s="2">
        <f>SUM($K$10:K94)</f>
        <v>0</v>
      </c>
      <c r="Z95" s="29"/>
      <c r="AE95" s="22"/>
    </row>
    <row r="96" spans="2:31" ht="27.6" x14ac:dyDescent="0.25">
      <c r="B96" s="148" t="s">
        <v>241</v>
      </c>
      <c r="C96" s="148"/>
      <c r="D96" s="92">
        <v>90</v>
      </c>
      <c r="E96" s="92">
        <v>204</v>
      </c>
      <c r="F96" s="97">
        <f>SUM(F97:F100)</f>
        <v>0</v>
      </c>
      <c r="K96" s="2">
        <f>ROUNDUP(COUNTIF(Cs!$CG$7:$CG$25000,C96)/50,0)</f>
        <v>0</v>
      </c>
      <c r="L96" s="2">
        <f>SUM($K$10:K95)</f>
        <v>0</v>
      </c>
      <c r="Z96" s="29"/>
      <c r="AE96" s="22" t="s">
        <v>152</v>
      </c>
    </row>
    <row r="97" spans="2:31" x14ac:dyDescent="0.25">
      <c r="B97" s="93" t="str">
        <f>Cs!CU74</f>
        <v>Activităţi agricole</v>
      </c>
      <c r="C97" s="93" t="str">
        <f>Cs!CV74</f>
        <v>Mezőgazdasági kiadások</v>
      </c>
      <c r="D97" s="94">
        <v>91</v>
      </c>
      <c r="E97" s="94">
        <v>204.01</v>
      </c>
      <c r="F97" s="98">
        <f>SUMIF(Cs!$BW$7:$BW$33000,C97,Cs!$CF$7:$CF$33000)</f>
        <v>0</v>
      </c>
      <c r="K97" s="2">
        <f>ROUNDUP(COUNTIF(Cs!$CG$7:$CG$25000,C97)/50,0)</f>
        <v>0</v>
      </c>
      <c r="L97" s="2">
        <f>SUM($K$10:K96)</f>
        <v>0</v>
      </c>
      <c r="Z97" s="29"/>
      <c r="AE97" s="22"/>
    </row>
    <row r="98" spans="2:31" x14ac:dyDescent="0.25">
      <c r="B98" s="93" t="str">
        <f>Cs!CU75</f>
        <v>Activităţi silvice</v>
      </c>
      <c r="C98" s="93" t="str">
        <f>Cs!CV75</f>
        <v>Erdőgazdálkodási kiadások</v>
      </c>
      <c r="D98" s="94">
        <v>92</v>
      </c>
      <c r="E98" s="94">
        <v>204.02</v>
      </c>
      <c r="F98" s="98">
        <f>SUMIF(Cs!$BW$7:$BW$33000,C98,Cs!$CF$7:$CF$33000)</f>
        <v>0</v>
      </c>
      <c r="K98" s="2">
        <f>ROUNDUP(COUNTIF(Cs!$CG$7:$CG$25000,C98)/50,0)</f>
        <v>0</v>
      </c>
      <c r="L98" s="2">
        <f>SUM($K$10:K97)</f>
        <v>0</v>
      </c>
      <c r="Z98" s="29"/>
      <c r="AE98" s="22"/>
    </row>
    <row r="99" spans="2:31" ht="26.4" x14ac:dyDescent="0.25">
      <c r="B99" s="93" t="str">
        <f>Cs!CU76</f>
        <v>Alte cheltuieli din activităţi
anexe</v>
      </c>
      <c r="C99" s="93" t="str">
        <f>Cs!CV76</f>
        <v>Más gazdasági kiadások</v>
      </c>
      <c r="D99" s="94">
        <v>93</v>
      </c>
      <c r="E99" s="94">
        <v>204.03</v>
      </c>
      <c r="F99" s="98">
        <f>SUMIF(Cs!$BW$7:$BW$33000,C99,Cs!$CF$7:$CF$33000)</f>
        <v>0</v>
      </c>
      <c r="K99" s="2">
        <f>ROUNDUP(COUNTIF(Cs!$CG$7:$CG$25000,C99)/50,0)</f>
        <v>0</v>
      </c>
      <c r="L99" s="2">
        <f>SUM($K$10:K98)</f>
        <v>0</v>
      </c>
      <c r="Z99" s="29"/>
      <c r="AE99" s="22"/>
    </row>
    <row r="100" spans="2:31" ht="39.6" x14ac:dyDescent="0.25">
      <c r="B100" s="93" t="str">
        <f>Cs!CU77</f>
        <v>Întreţinerea spaţiilor
locative sau cu alte
destinaţii închiriate</v>
      </c>
      <c r="C100" s="93" t="str">
        <f>Cs!CV77</f>
        <v>Bérbeadott épületek javítása és karbantartása</v>
      </c>
      <c r="D100" s="94">
        <v>94</v>
      </c>
      <c r="E100" s="94">
        <v>204.04</v>
      </c>
      <c r="F100" s="98">
        <f>SUMIF(Cs!$BW$7:$BW$33000,C100,Cs!$CF$7:$CF$33000)</f>
        <v>0</v>
      </c>
      <c r="K100" s="2">
        <f>ROUNDUP(COUNTIF(Cs!$CG$7:$CG$25000,C100)/50,0)</f>
        <v>0</v>
      </c>
      <c r="L100" s="2">
        <f>SUM($K$10:K99)</f>
        <v>0</v>
      </c>
      <c r="Z100" s="29"/>
      <c r="AE100" s="22"/>
    </row>
    <row r="101" spans="2:31" ht="27.6" x14ac:dyDescent="0.25">
      <c r="B101" s="148" t="s">
        <v>242</v>
      </c>
      <c r="C101" s="148"/>
      <c r="D101" s="92">
        <v>95</v>
      </c>
      <c r="E101" s="92" t="s">
        <v>20</v>
      </c>
      <c r="F101" s="97">
        <f>SUM(F59,F79,F88,F96)</f>
        <v>0</v>
      </c>
      <c r="K101" s="2">
        <f>ROUNDUP(COUNTIF(Cs!$CG$7:$CG$25000,C101)/50,0)</f>
        <v>0</v>
      </c>
      <c r="L101" s="2">
        <f>SUM($K$10:K100)</f>
        <v>0</v>
      </c>
      <c r="Z101" s="29"/>
      <c r="AE101" s="22" t="s">
        <v>152</v>
      </c>
    </row>
    <row r="102" spans="2:31" ht="27.6" x14ac:dyDescent="0.25">
      <c r="B102" s="148" t="s">
        <v>243</v>
      </c>
      <c r="C102" s="148"/>
      <c r="D102" s="92">
        <v>96</v>
      </c>
      <c r="E102" s="92">
        <v>205</v>
      </c>
      <c r="F102" s="97">
        <f>SUM(F103:F104)</f>
        <v>0</v>
      </c>
      <c r="K102" s="2">
        <f>ROUNDUP(COUNTIF(Cs!$CG$7:$CG$25000,C102)/50,0)</f>
        <v>0</v>
      </c>
      <c r="L102" s="2">
        <f>SUM($K$10:K101)</f>
        <v>0</v>
      </c>
      <c r="Z102" s="29"/>
      <c r="AE102" s="22" t="s">
        <v>152</v>
      </c>
    </row>
    <row r="103" spans="2:31" x14ac:dyDescent="0.25">
      <c r="B103" s="93" t="str">
        <f>Cs!CU78</f>
        <v>Investiţii noi</v>
      </c>
      <c r="C103" s="93" t="str">
        <f>Cs!CV78</f>
        <v>Új beruházások</v>
      </c>
      <c r="D103" s="94">
        <v>97</v>
      </c>
      <c r="E103" s="94">
        <v>205.01</v>
      </c>
      <c r="F103" s="98">
        <f>SUMIF(Cs!$BW$7:$BW$33000,C103,Cs!$CF$7:$CF$33000)</f>
        <v>0</v>
      </c>
      <c r="K103" s="2">
        <f>ROUNDUP(COUNTIF(Cs!$CG$7:$CG$25000,C103)/50,0)</f>
        <v>0</v>
      </c>
      <c r="L103" s="2">
        <f>SUM($K$10:K102)</f>
        <v>0</v>
      </c>
      <c r="Z103" s="29"/>
      <c r="AE103" s="22"/>
    </row>
    <row r="104" spans="2:31" x14ac:dyDescent="0.25">
      <c r="B104" s="93" t="str">
        <f>Cs!CU79</f>
        <v>Reparaţii capitale</v>
      </c>
      <c r="C104" s="93" t="str">
        <f>Cs!CV79</f>
        <v>Általános javítások</v>
      </c>
      <c r="D104" s="94">
        <v>98</v>
      </c>
      <c r="E104" s="94">
        <v>205.02</v>
      </c>
      <c r="F104" s="98">
        <f>SUMIF(Cs!$BW$7:$BW$33000,C104,Cs!$CF$7:$CF$33000)</f>
        <v>0</v>
      </c>
      <c r="K104" s="2">
        <f>ROUNDUP(COUNTIF(Cs!$CG$7:$CG$25000,C104)/50,0)</f>
        <v>0</v>
      </c>
      <c r="L104" s="2">
        <f>SUM($K$10:K103)</f>
        <v>0</v>
      </c>
      <c r="Z104" s="29"/>
      <c r="AE104" s="22"/>
    </row>
    <row r="105" spans="2:31" ht="27.6" x14ac:dyDescent="0.25">
      <c r="B105" s="148" t="s">
        <v>244</v>
      </c>
      <c r="C105" s="148"/>
      <c r="D105" s="92">
        <v>99</v>
      </c>
      <c r="E105" s="92" t="s">
        <v>20</v>
      </c>
      <c r="F105" s="97">
        <f>SUM(F101:F102)</f>
        <v>0</v>
      </c>
      <c r="K105" s="2">
        <f>ROUNDUP(COUNTIF(Cs!$CG$7:$CG$25000,C105)/50,0)</f>
        <v>0</v>
      </c>
      <c r="L105" s="2">
        <f>SUM($K$10:K104)</f>
        <v>0</v>
      </c>
      <c r="Z105" s="29"/>
      <c r="AE105" s="22" t="s">
        <v>152</v>
      </c>
    </row>
    <row r="106" spans="2:31" x14ac:dyDescent="0.25">
      <c r="B106" s="93" t="s">
        <v>270</v>
      </c>
      <c r="C106" s="93" t="s">
        <v>192</v>
      </c>
      <c r="D106" s="94">
        <v>100</v>
      </c>
      <c r="E106" s="94" t="s">
        <v>20</v>
      </c>
      <c r="F106" s="98" t="str">
        <f>IF(F47&gt;F105,F47-F105,"")</f>
        <v/>
      </c>
      <c r="K106" s="2">
        <f>ROUNDUP(COUNTIF(Cs!$CG$7:$CG$25000,C106)/50,0)</f>
        <v>0</v>
      </c>
      <c r="L106" s="2">
        <f>SUM($K$10:K105)</f>
        <v>0</v>
      </c>
      <c r="Z106" s="29"/>
      <c r="AE106" s="22"/>
    </row>
    <row r="107" spans="2:31" x14ac:dyDescent="0.25">
      <c r="B107" s="93" t="s">
        <v>271</v>
      </c>
      <c r="C107" s="93" t="s">
        <v>193</v>
      </c>
      <c r="D107" s="94">
        <v>101</v>
      </c>
      <c r="E107" s="94" t="s">
        <v>20</v>
      </c>
      <c r="F107" s="98" t="str">
        <f>IF(F47&lt;F105,F105-F47,"")</f>
        <v/>
      </c>
      <c r="K107" s="2">
        <f>ROUNDUP(COUNTIF(Cs!$CG$7:$CG$25000,C107)/50,0)</f>
        <v>0</v>
      </c>
      <c r="L107" s="2">
        <f>SUM($K$10:K106)</f>
        <v>0</v>
      </c>
      <c r="Z107" s="29"/>
      <c r="AE107" s="22"/>
    </row>
    <row r="108" spans="2:31" ht="41.4" x14ac:dyDescent="0.25">
      <c r="B108" s="148" t="s">
        <v>272</v>
      </c>
      <c r="C108" s="148"/>
      <c r="D108" s="92">
        <v>102</v>
      </c>
      <c r="E108" s="92">
        <v>206</v>
      </c>
      <c r="F108" s="97">
        <f>SUM(F109:F114)</f>
        <v>0</v>
      </c>
      <c r="K108" s="2">
        <f>ROUNDUP(COUNTIF(Cs!$CG$7:$CG$25000,C108)/50,0)</f>
        <v>0</v>
      </c>
      <c r="L108" s="2">
        <f>SUM($K$10:K107)</f>
        <v>0</v>
      </c>
      <c r="Z108" s="29"/>
      <c r="AE108" s="22" t="s">
        <v>182</v>
      </c>
    </row>
    <row r="109" spans="2:31" ht="14.25" customHeight="1" x14ac:dyDescent="0.25">
      <c r="B109" s="93" t="str">
        <f>Cs!CU80</f>
        <v>Alte plăţi</v>
      </c>
      <c r="C109" s="93" t="str">
        <f>Cs!CV80</f>
        <v>Kiadás más egyházi intézmény részére</v>
      </c>
      <c r="D109" s="94">
        <v>103</v>
      </c>
      <c r="E109" s="94">
        <v>206.01</v>
      </c>
      <c r="F109" s="98">
        <f>SUMIF(Cs!$BW$7:$BW$33000,C109,Cs!$CF$7:$CF$33000)</f>
        <v>0</v>
      </c>
      <c r="K109" s="2">
        <f>ROUNDUP(COUNTIF(Cs!$CG$7:$CG$25000,C109)/50,0)</f>
        <v>0</v>
      </c>
      <c r="L109" s="2">
        <f>SUM($K$10:K108)</f>
        <v>0</v>
      </c>
      <c r="Z109" s="29"/>
      <c r="AE109" s="22"/>
    </row>
    <row r="110" spans="2:31" x14ac:dyDescent="0.25">
      <c r="B110" s="93" t="str">
        <f>Cs!CU81</f>
        <v>Asigurari*</v>
      </c>
      <c r="C110" s="93" t="str">
        <f>Cs!CV81</f>
        <v>Biztosítások - kiadás</v>
      </c>
      <c r="D110" s="94">
        <v>104</v>
      </c>
      <c r="E110" s="94">
        <v>206.02</v>
      </c>
      <c r="F110" s="98">
        <f>SUMIF(Cs!$BW$7:$BW$33000,C110,Cs!$CF$7:$CF$33000)</f>
        <v>0</v>
      </c>
      <c r="K110" s="2">
        <f>ROUNDUP(COUNTIF(Cs!$CG$7:$CG$25000,C110)/50,0)</f>
        <v>0</v>
      </c>
      <c r="L110" s="2">
        <f>SUM($K$10:K109)</f>
        <v>0</v>
      </c>
      <c r="Z110" s="29"/>
      <c r="AE110" s="22"/>
    </row>
    <row r="111" spans="2:31" x14ac:dyDescent="0.25">
      <c r="B111" s="93" t="str">
        <f>Cs!CU82</f>
        <v>Plăţi pt. fd. misionar*</v>
      </c>
      <c r="C111" s="93" t="str">
        <f>Cs!CV82</f>
        <v>Kifizetett missziói segélyek</v>
      </c>
      <c r="D111" s="94">
        <v>105</v>
      </c>
      <c r="E111" s="94">
        <v>206.03</v>
      </c>
      <c r="F111" s="98">
        <f>SUMIF(Cs!$BW$7:$BW$33000,C111,Cs!$CF$7:$CF$33000)</f>
        <v>0</v>
      </c>
      <c r="K111" s="2">
        <f>ROUNDUP(COUNTIF(Cs!$CG$7:$CG$25000,C111)/50,0)</f>
        <v>0</v>
      </c>
      <c r="L111" s="2">
        <f>SUM($K$10:K110)</f>
        <v>0</v>
      </c>
      <c r="Z111" s="29"/>
      <c r="AE111" s="22"/>
    </row>
    <row r="112" spans="2:31" ht="14.25" customHeight="1" x14ac:dyDescent="0.25">
      <c r="B112" s="93" t="str">
        <f>Cs!CU83</f>
        <v>Cota 10% din chirii*</v>
      </c>
      <c r="C112" s="93" t="str">
        <f>Cs!CV83</f>
        <v>Kifizetett bérjövedelmek 10%-a</v>
      </c>
      <c r="D112" s="94">
        <v>106</v>
      </c>
      <c r="E112" s="94">
        <v>206.04</v>
      </c>
      <c r="F112" s="98">
        <f>SUMIF(Cs!$BW$7:$BW$33000,C112,Cs!$CF$7:$CF$33000)</f>
        <v>0</v>
      </c>
      <c r="K112" s="2">
        <f>ROUNDUP(COUNTIF(Cs!$CG$7:$CG$25000,C112)/50,0)</f>
        <v>0</v>
      </c>
      <c r="L112" s="2">
        <f>SUM($K$10:K111)</f>
        <v>0</v>
      </c>
      <c r="Z112" s="29"/>
      <c r="AE112" s="22"/>
    </row>
    <row r="113" spans="2:31" ht="14.25" customHeight="1" x14ac:dyDescent="0.25">
      <c r="B113" s="93" t="str">
        <f>Cs!CU84</f>
        <v>Plăţi pt. parohii*</v>
      </c>
      <c r="C113" s="93" t="str">
        <f>Cs!CV84</f>
        <v>Kiadások egyházközségek részére</v>
      </c>
      <c r="D113" s="94">
        <v>107</v>
      </c>
      <c r="E113" s="94">
        <v>206.05</v>
      </c>
      <c r="F113" s="98">
        <f>SUMIF(Cs!$BW$7:$BW$33000,C113,Cs!$CF$7:$CF$33000)</f>
        <v>0</v>
      </c>
      <c r="K113" s="2">
        <f>ROUNDUP(COUNTIF(Cs!$CG$7:$CG$25000,C113)/50,0)</f>
        <v>0</v>
      </c>
      <c r="L113" s="2">
        <f>SUM($K$10:K112)</f>
        <v>0</v>
      </c>
      <c r="Z113" s="29"/>
      <c r="AE113" s="22"/>
    </row>
    <row r="114" spans="2:31" ht="26.4" x14ac:dyDescent="0.25">
      <c r="B114" s="93" t="str">
        <f>Cs!CU85</f>
        <v>Plăţi pt. unităţi ierarhice superioare*</v>
      </c>
      <c r="C114" s="93" t="str">
        <f>Cs!CV85</f>
        <v>Kiadások a felsőbb egyházi intézmények részére</v>
      </c>
      <c r="D114" s="94">
        <v>108</v>
      </c>
      <c r="E114" s="94">
        <v>206.06</v>
      </c>
      <c r="F114" s="98">
        <f>SUMIF(Cs!$BW$7:$BW$33000,C114,Cs!$CF$7:$CF$33000)</f>
        <v>0</v>
      </c>
      <c r="K114" s="2">
        <f>ROUNDUP(COUNTIF(Cs!$CG$7:$CG$25000,C114)/50,0)</f>
        <v>0</v>
      </c>
      <c r="L114" s="2">
        <f>SUM($K$10:K113)</f>
        <v>0</v>
      </c>
      <c r="Z114" s="29"/>
      <c r="AE114" s="22"/>
    </row>
    <row r="115" spans="2:31" ht="27.6" x14ac:dyDescent="0.25">
      <c r="B115" s="148" t="s">
        <v>245</v>
      </c>
      <c r="C115" s="148"/>
      <c r="D115" s="92">
        <v>109</v>
      </c>
      <c r="E115" s="92">
        <v>207</v>
      </c>
      <c r="F115" s="97">
        <f>SUM(F116:F117)</f>
        <v>0</v>
      </c>
      <c r="K115" s="2">
        <f>ROUNDUP(COUNTIF(Cs!$CG$7:$CG$25000,C115)/50,0)</f>
        <v>0</v>
      </c>
      <c r="L115" s="2">
        <f>SUM($K$10:K114)</f>
        <v>0</v>
      </c>
      <c r="Z115" s="29"/>
      <c r="AE115" s="22" t="s">
        <v>152</v>
      </c>
    </row>
    <row r="116" spans="2:31" x14ac:dyDescent="0.25">
      <c r="B116" s="93" t="str">
        <f>Cs!CU86</f>
        <v>Rambursări de credite</v>
      </c>
      <c r="C116" s="93" t="str">
        <f>Cs!CV86</f>
        <v>Törlesztett hitelek</v>
      </c>
      <c r="D116" s="94">
        <v>110</v>
      </c>
      <c r="E116" s="94">
        <v>207.01</v>
      </c>
      <c r="F116" s="98">
        <f>SUMIF(Cs!$BW$7:$BW$33000,C116,Cs!$CF$7:$CF$33000)</f>
        <v>0</v>
      </c>
      <c r="K116" s="2">
        <f>ROUNDUP(COUNTIF(Cs!$CG$7:$CG$25000,C116)/50,0)</f>
        <v>0</v>
      </c>
      <c r="L116" s="2">
        <f>SUM($K$10:K115)</f>
        <v>0</v>
      </c>
      <c r="Z116" s="29"/>
      <c r="AE116" s="22"/>
    </row>
    <row r="117" spans="2:31" x14ac:dyDescent="0.25">
      <c r="B117" s="93" t="str">
        <f>Cs!CU87</f>
        <v>Acordări de credite</v>
      </c>
      <c r="C117" s="93" t="str">
        <f>Cs!CV87</f>
        <v>Kiadott hitelek</v>
      </c>
      <c r="D117" s="94">
        <v>111</v>
      </c>
      <c r="E117" s="94">
        <v>207.02</v>
      </c>
      <c r="F117" s="98">
        <f>SUMIF(Cs!$BW$7:$BW$33000,C117,Cs!$CF$7:$CF$33000)</f>
        <v>0</v>
      </c>
      <c r="K117" s="2">
        <f>ROUNDUP(COUNTIF(Cs!$CG$7:$CG$25000,C117)/50,0)</f>
        <v>0</v>
      </c>
      <c r="L117" s="2">
        <f>SUM($K$10:K116)</f>
        <v>0</v>
      </c>
      <c r="Z117" s="29"/>
      <c r="AE117" s="22"/>
    </row>
    <row r="118" spans="2:31" ht="27.6" x14ac:dyDescent="0.25">
      <c r="B118" s="148" t="s">
        <v>273</v>
      </c>
      <c r="C118" s="148"/>
      <c r="D118" s="92">
        <v>112</v>
      </c>
      <c r="E118" s="92" t="s">
        <v>20</v>
      </c>
      <c r="F118" s="97">
        <f>SUM(F105,F108,F115)</f>
        <v>0</v>
      </c>
      <c r="Z118" s="29"/>
      <c r="AE118" s="22" t="s">
        <v>152</v>
      </c>
    </row>
    <row r="119" spans="2:31" ht="41.4" x14ac:dyDescent="0.25">
      <c r="B119" s="148" t="s">
        <v>274</v>
      </c>
      <c r="C119" s="148"/>
      <c r="D119" s="92">
        <v>113</v>
      </c>
      <c r="E119" s="92" t="s">
        <v>20</v>
      </c>
      <c r="F119" s="97">
        <f>ROUND(SUM(F7,F58,-F118),2)</f>
        <v>0</v>
      </c>
      <c r="Z119" s="29"/>
      <c r="AE119" s="22" t="s">
        <v>182</v>
      </c>
    </row>
    <row r="120" spans="2:31" x14ac:dyDescent="0.25">
      <c r="B120" s="93" t="s">
        <v>187</v>
      </c>
      <c r="C120" s="93" t="s">
        <v>188</v>
      </c>
      <c r="D120" s="94">
        <v>114</v>
      </c>
      <c r="E120" s="94" t="s">
        <v>20</v>
      </c>
      <c r="F120" s="98">
        <f>ROUND(U9,2)</f>
        <v>0</v>
      </c>
      <c r="AE120" s="22"/>
    </row>
    <row r="121" spans="2:31" x14ac:dyDescent="0.25">
      <c r="B121" s="93" t="s">
        <v>189</v>
      </c>
      <c r="C121" s="93" t="s">
        <v>190</v>
      </c>
      <c r="D121" s="94">
        <v>115</v>
      </c>
      <c r="E121" s="94" t="s">
        <v>20</v>
      </c>
      <c r="F121" s="98">
        <f>ROUND(V9,2)</f>
        <v>0</v>
      </c>
      <c r="AE121" s="22"/>
    </row>
    <row r="122" spans="2:31" x14ac:dyDescent="0.25">
      <c r="B122" s="99"/>
      <c r="C122" s="99"/>
      <c r="D122" s="99"/>
      <c r="E122" s="99"/>
      <c r="F122" s="99"/>
      <c r="AE122" s="22"/>
    </row>
    <row r="123" spans="2:31" x14ac:dyDescent="0.25">
      <c r="B123" s="2" t="s">
        <v>206</v>
      </c>
      <c r="D123" s="154" t="s">
        <v>205</v>
      </c>
      <c r="E123" s="154"/>
      <c r="F123" s="154"/>
      <c r="AE123" s="22"/>
    </row>
    <row r="124" spans="2:31" x14ac:dyDescent="0.25">
      <c r="AE124" s="22"/>
    </row>
    <row r="125" spans="2:31" hidden="1" x14ac:dyDescent="0.25">
      <c r="AE125" s="22"/>
    </row>
    <row r="126" spans="2:31" hidden="1" x14ac:dyDescent="0.25">
      <c r="AE126" s="22"/>
    </row>
    <row r="127" spans="2:31" hidden="1" x14ac:dyDescent="0.25">
      <c r="AE127" s="22"/>
    </row>
    <row r="128" spans="2:31" hidden="1" x14ac:dyDescent="0.25">
      <c r="AE128" s="22"/>
    </row>
    <row r="129" spans="31:31" hidden="1" x14ac:dyDescent="0.25">
      <c r="AE129" s="22"/>
    </row>
    <row r="130" spans="31:31" hidden="1" x14ac:dyDescent="0.25">
      <c r="AE130" s="22"/>
    </row>
    <row r="131" spans="31:31" hidden="1" x14ac:dyDescent="0.25">
      <c r="AE131" s="22"/>
    </row>
    <row r="132" spans="31:31" hidden="1" x14ac:dyDescent="0.25">
      <c r="AE132" s="22"/>
    </row>
    <row r="133" spans="31:31" hidden="1" x14ac:dyDescent="0.25">
      <c r="AE133" s="22"/>
    </row>
    <row r="134" spans="31:31" hidden="1" x14ac:dyDescent="0.25">
      <c r="AE134" s="22"/>
    </row>
    <row r="135" spans="31:31" hidden="1" x14ac:dyDescent="0.25">
      <c r="AE135" s="22"/>
    </row>
    <row r="136" spans="31:31" hidden="1" x14ac:dyDescent="0.25">
      <c r="AE136" s="22"/>
    </row>
    <row r="137" spans="31:31" hidden="1" x14ac:dyDescent="0.25">
      <c r="AE137" s="22"/>
    </row>
    <row r="138" spans="31:31" hidden="1" x14ac:dyDescent="0.25">
      <c r="AE138" s="22"/>
    </row>
    <row r="139" spans="31:31" hidden="1" x14ac:dyDescent="0.25">
      <c r="AE139" s="22"/>
    </row>
    <row r="140" spans="31:31" hidden="1" x14ac:dyDescent="0.25">
      <c r="AE140" s="22"/>
    </row>
    <row r="141" spans="31:31" hidden="1" x14ac:dyDescent="0.25">
      <c r="AE141" s="22"/>
    </row>
    <row r="142" spans="31:31" hidden="1" x14ac:dyDescent="0.25">
      <c r="AE142" s="22"/>
    </row>
    <row r="143" spans="31:31" hidden="1" x14ac:dyDescent="0.25">
      <c r="AE143" s="22"/>
    </row>
    <row r="144" spans="31:31" hidden="1" x14ac:dyDescent="0.25">
      <c r="AE144" s="22"/>
    </row>
    <row r="145" spans="31:31" hidden="1" x14ac:dyDescent="0.25">
      <c r="AE145" s="22"/>
    </row>
    <row r="146" spans="31:31" hidden="1" x14ac:dyDescent="0.25">
      <c r="AE146" s="22"/>
    </row>
    <row r="147" spans="31:31" hidden="1" x14ac:dyDescent="0.25">
      <c r="AE147" s="22"/>
    </row>
    <row r="148" spans="31:31" hidden="1" x14ac:dyDescent="0.25">
      <c r="AE148" s="22"/>
    </row>
  </sheetData>
  <sheetProtection algorithmName="SHA-512" hashValue="aP/hLxyib+DTq3XVUnNXYIDV6O0MEHuGBnjNhiwV8pRNeAOfsGVGvOiNjEpoJrJ9wPZVCibs1xECLR5icDVV4g==" saltValue="PzuyVts+EjiHfMEbw5Ojvw==" spinCount="100000" sheet="1" objects="1" scenarios="1"/>
  <sortState xmlns:xlrd2="http://schemas.microsoft.com/office/spreadsheetml/2017/richdata2" ref="B119:B120">
    <sortCondition descending="1" ref="B119"/>
  </sortState>
  <mergeCells count="29">
    <mergeCell ref="B3:F3"/>
    <mergeCell ref="B5:F5"/>
    <mergeCell ref="D123:F123"/>
    <mergeCell ref="B1:E1"/>
    <mergeCell ref="B2:E2"/>
    <mergeCell ref="B102:C102"/>
    <mergeCell ref="B105:C105"/>
    <mergeCell ref="B108:C108"/>
    <mergeCell ref="B42:C42"/>
    <mergeCell ref="B43:C43"/>
    <mergeCell ref="B47:C47"/>
    <mergeCell ref="B48:C48"/>
    <mergeCell ref="B55:C55"/>
    <mergeCell ref="B58:C58"/>
    <mergeCell ref="B7:C7"/>
    <mergeCell ref="B10:C10"/>
    <mergeCell ref="B19:C19"/>
    <mergeCell ref="B26:C26"/>
    <mergeCell ref="B36:C36"/>
    <mergeCell ref="B4:F4"/>
    <mergeCell ref="B6:C6"/>
    <mergeCell ref="B115:C115"/>
    <mergeCell ref="B118:C118"/>
    <mergeCell ref="B119:C119"/>
    <mergeCell ref="B59:C59"/>
    <mergeCell ref="B79:C79"/>
    <mergeCell ref="B88:C88"/>
    <mergeCell ref="B96:C96"/>
    <mergeCell ref="B101:C101"/>
  </mergeCells>
  <conditionalFormatting sqref="B4:F5">
    <cfRule type="expression" dxfId="0" priority="1" stopIfTrue="1">
      <formula>Q$7&lt;&gt;0</formula>
    </cfRule>
  </conditionalFormatting>
  <dataValidations count="1">
    <dataValidation allowBlank="1" showInputMessage="1" showErrorMessage="1" errorTitle="Hiba!" error="A számlák kiválasztásához használd a lenyílót!_x000a_" sqref="H1:H21" xr:uid="{00000000-0002-0000-0500-000000000000}"/>
  </dataValidations>
  <pageMargins left="0.9" right="0.70866141732283472" top="0.35433070866141736" bottom="0.35433070866141736" header="0.31496062992125984" footer="0.31496062992125984"/>
  <pageSetup paperSize="9" fitToHeight="4" orientation="portrait" r:id="rId1"/>
  <rowBreaks count="1" manualBreakCount="1">
    <brk id="58" min="1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6</vt:i4>
      </vt:variant>
      <vt:variant>
        <vt:lpstr>Névvel ellátott tartományok</vt:lpstr>
      </vt:variant>
      <vt:variant>
        <vt:i4>10</vt:i4>
      </vt:variant>
    </vt:vector>
  </HeadingPairs>
  <TitlesOfParts>
    <vt:vector size="16" baseType="lpstr">
      <vt:lpstr>Cs</vt:lpstr>
      <vt:lpstr>Kiadasi_kiseroiv</vt:lpstr>
      <vt:lpstr>Fo_konyv</vt:lpstr>
      <vt:lpstr>Naplo</vt:lpstr>
      <vt:lpstr>Csoportnaplo</vt:lpstr>
      <vt:lpstr>Resz_szamadas</vt:lpstr>
      <vt:lpstr>Kisiv</vt:lpstr>
      <vt:lpstr>Koltvetnev</vt:lpstr>
      <vt:lpstr>max</vt:lpstr>
      <vt:lpstr>min</vt:lpstr>
      <vt:lpstr>Csoportnaplo!Nyomtatási_cím</vt:lpstr>
      <vt:lpstr>Fo_konyv!Nyomtatási_cím</vt:lpstr>
      <vt:lpstr>Naplo!Nyomtatási_cím</vt:lpstr>
      <vt:lpstr>Resz_szamadas!Nyomtatási_cím</vt:lpstr>
      <vt:lpstr>Kiadasi_kiseroiv!Nyomtatási_terület</vt:lpstr>
      <vt:lpstr>Resz_szamadas!Nyomtatási_terület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Beke Tivadar</dc:creator>
  <cp:lastModifiedBy>Beke Tivadar</cp:lastModifiedBy>
  <cp:lastPrinted>2025-11-21T06:26:52Z</cp:lastPrinted>
  <dcterms:created xsi:type="dcterms:W3CDTF">2014-12-05T07:37:56Z</dcterms:created>
  <dcterms:modified xsi:type="dcterms:W3CDTF">2026-01-07T06:27:39Z</dcterms:modified>
</cp:coreProperties>
</file>